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kenbright-my.sharepoint.com/personal/rochieng_kenbright_africa/Documents/Attachments/projects/2024/May/Discounting Automation/Working File/"/>
    </mc:Choice>
  </mc:AlternateContent>
  <xr:revisionPtr revIDLastSave="1234" documentId="8_{170D1EBE-F169-48F6-9D62-9786A055188C}" xr6:coauthVersionLast="47" xr6:coauthVersionMax="47" xr10:uidLastSave="{14F414CE-D881-41FA-B6F3-4C160DE56217}"/>
  <bookViews>
    <workbookView xWindow="-110" yWindow="-110" windowWidth="19420" windowHeight="10300" tabRatio="762" firstSheet="11" activeTab="12" xr2:uid="{00000000-000D-0000-FFFF-FFFF00000000}"/>
  </bookViews>
  <sheets>
    <sheet name="Raw Data_OS_22" sheetId="1" r:id="rId1"/>
    <sheet name="Raw_Data_OS_23" sheetId="2" r:id="rId2"/>
    <sheet name="Raw_Data_Paid_23" sheetId="4" r:id="rId3"/>
    <sheet name="Raw_Data_OS_24" sheetId="30" r:id="rId4"/>
    <sheet name="Claim_Categories" sheetId="3" r:id="rId5"/>
    <sheet name="Reconciliation of OCR" sheetId="6" r:id="rId6"/>
    <sheet name="Reconciliation of OCR Prev" sheetId="29" r:id="rId7"/>
    <sheet name="NSE_Yield Curve" sheetId="11" r:id="rId8"/>
    <sheet name="Raw_Data_OS_23(2)" sheetId="26" r:id="rId9"/>
    <sheet name="Experience Adjustment" sheetId="23" r:id="rId10"/>
    <sheet name="IBNR_DFs" sheetId="15" r:id="rId11"/>
    <sheet name="IBNR_DFsprev" sheetId="28" r:id="rId12"/>
    <sheet name="2022 OCR Cohorts" sheetId="5" r:id="rId13"/>
    <sheet name="Actuarys Report" sheetId="13" state="hidden" r:id="rId14"/>
    <sheet name="2021 OCR Cohorts" sheetId="31" r:id="rId15"/>
    <sheet name="Claim_Discounting_21_IBNR" sheetId="21" r:id="rId16"/>
    <sheet name="Claim_Discounting_22_IBNR" sheetId="12" r:id="rId17"/>
    <sheet name="Claim_Discounting_23_IBNR" sheetId="18" r:id="rId18"/>
    <sheet name="Claim_Discounting_24_IBNR" sheetId="33" r:id="rId19"/>
    <sheet name="Claim_Discounting_21_OCR" sheetId="19" r:id="rId20"/>
    <sheet name="Claim_Discounting_22_OCR" sheetId="22" r:id="rId21"/>
    <sheet name="Claim_Discounting_23_OCR" sheetId="24" r:id="rId22"/>
    <sheet name="Claim_Discounting_24_OCR" sheetId="32" r:id="rId23"/>
    <sheet name="COB" sheetId="25" r:id="rId24"/>
    <sheet name="Movement_Analysis" sheetId="27" r:id="rId25"/>
    <sheet name="Final_FY_2021" sheetId="20" r:id="rId26"/>
    <sheet name="Final_FY_2022" sheetId="14" r:id="rId27"/>
    <sheet name="Final_FY_2023" sheetId="17" r:id="rId28"/>
    <sheet name="Final_FY_2024" sheetId="34" r:id="rId29"/>
  </sheets>
  <definedNames>
    <definedName name="_xlnm._FilterDatabase" localSheetId="0" hidden="1">'Raw Data_OS_22'!$C$4:$P$4516</definedName>
    <definedName name="_xlnm._FilterDatabase" localSheetId="1" hidden="1">Raw_Data_OS_23!$C$5:$V$3759</definedName>
    <definedName name="_xlnm._FilterDatabase" localSheetId="2" hidden="1">Raw_Data_Paid_23!$C$3:$R$1803</definedName>
  </definedNames>
  <calcPr calcId="191029"/>
  <pivotCaches>
    <pivotCache cacheId="0" r:id="rId30"/>
    <pivotCache cacheId="1" r:id="rId31"/>
    <pivotCache cacheId="2" r:id="rId32"/>
    <pivotCache cacheId="3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5" l="1"/>
  <c r="X37" i="4"/>
  <c r="X38" i="4" s="1"/>
  <c r="T34" i="34"/>
  <c r="J66" i="34"/>
  <c r="J56" i="34"/>
  <c r="J57" i="34"/>
  <c r="J58" i="34"/>
  <c r="J59" i="34"/>
  <c r="J60" i="34"/>
  <c r="J61" i="34"/>
  <c r="J62" i="34"/>
  <c r="J63" i="34"/>
  <c r="J64" i="34"/>
  <c r="J65" i="34"/>
  <c r="J55" i="34"/>
  <c r="Q34" i="34" l="1"/>
  <c r="E67" i="20"/>
  <c r="R33" i="34" l="1"/>
  <c r="S33" i="34"/>
  <c r="R32" i="34"/>
  <c r="S32" i="34"/>
  <c r="R31" i="34"/>
  <c r="S31" i="34"/>
  <c r="R30" i="34"/>
  <c r="S30" i="34"/>
  <c r="R29" i="34"/>
  <c r="S29" i="34"/>
  <c r="R28" i="34"/>
  <c r="S28" i="34"/>
  <c r="R27" i="34"/>
  <c r="S27" i="34"/>
  <c r="R26" i="34"/>
  <c r="S26" i="34"/>
  <c r="R25" i="34"/>
  <c r="S25" i="34"/>
  <c r="R24" i="34"/>
  <c r="S24" i="34"/>
  <c r="R23" i="34"/>
  <c r="F45" i="6"/>
  <c r="F47" i="6" s="1"/>
  <c r="F43" i="6"/>
  <c r="O34" i="34" l="1"/>
  <c r="R34" i="34"/>
  <c r="S23" i="34"/>
  <c r="S34" i="34" s="1"/>
  <c r="Y13" i="32"/>
  <c r="H31" i="17"/>
  <c r="H30" i="17"/>
  <c r="H29" i="17"/>
  <c r="H28" i="17"/>
  <c r="H27" i="17"/>
  <c r="H24" i="17"/>
  <c r="H23" i="17"/>
  <c r="H53" i="19" l="1"/>
  <c r="G53" i="19"/>
  <c r="H24" i="34" l="1"/>
  <c r="I106" i="32" l="1"/>
  <c r="J97" i="23" l="1"/>
  <c r="J96" i="23"/>
  <c r="F67" i="34"/>
  <c r="R14" i="32"/>
  <c r="Y14" i="32"/>
  <c r="F97" i="23"/>
  <c r="F98" i="23"/>
  <c r="F99" i="23"/>
  <c r="F100" i="23"/>
  <c r="F101" i="23"/>
  <c r="F102" i="23"/>
  <c r="F103" i="23"/>
  <c r="F104" i="23"/>
  <c r="F105" i="23"/>
  <c r="F106" i="23"/>
  <c r="F107" i="23"/>
  <c r="Y15" i="32"/>
  <c r="P107" i="32"/>
  <c r="P96" i="32"/>
  <c r="P95" i="32"/>
  <c r="K96" i="32"/>
  <c r="K97" i="32"/>
  <c r="K98" i="32"/>
  <c r="K99" i="32"/>
  <c r="K100" i="32"/>
  <c r="K101" i="32"/>
  <c r="K102" i="32"/>
  <c r="K103" i="32"/>
  <c r="K104" i="32"/>
  <c r="K105" i="32"/>
  <c r="K106" i="32"/>
  <c r="K95" i="32"/>
  <c r="AT78" i="15"/>
  <c r="AU78" i="15"/>
  <c r="AV78" i="15"/>
  <c r="AW78" i="15"/>
  <c r="AX78" i="15"/>
  <c r="AT79" i="15"/>
  <c r="AU79" i="15"/>
  <c r="AV79" i="15"/>
  <c r="AW79" i="15"/>
  <c r="AX79" i="15"/>
  <c r="AT80" i="15"/>
  <c r="AU80" i="15"/>
  <c r="AV80" i="15"/>
  <c r="AW80" i="15"/>
  <c r="AX80" i="15"/>
  <c r="AT81" i="15"/>
  <c r="AU81" i="15"/>
  <c r="AV81" i="15"/>
  <c r="AW81" i="15"/>
  <c r="AX81" i="15"/>
  <c r="AT82" i="15"/>
  <c r="AU82" i="15"/>
  <c r="AV82" i="15"/>
  <c r="AW82" i="15"/>
  <c r="AX82" i="15"/>
  <c r="AT83" i="15"/>
  <c r="AU83" i="15"/>
  <c r="AV83" i="15"/>
  <c r="AW83" i="15"/>
  <c r="AX83" i="15"/>
  <c r="AT84" i="15"/>
  <c r="AU84" i="15"/>
  <c r="AV84" i="15"/>
  <c r="AW84" i="15"/>
  <c r="AX84" i="15"/>
  <c r="AT85" i="15"/>
  <c r="AU85" i="15"/>
  <c r="AV85" i="15"/>
  <c r="AW85" i="15"/>
  <c r="AX85" i="15"/>
  <c r="AT86" i="15"/>
  <c r="AU86" i="15"/>
  <c r="AV86" i="15"/>
  <c r="AW86" i="15"/>
  <c r="AX86" i="15"/>
  <c r="AT87" i="15"/>
  <c r="AU87" i="15"/>
  <c r="AV87" i="15"/>
  <c r="AW87" i="15"/>
  <c r="AX87" i="15"/>
  <c r="AT88" i="15"/>
  <c r="AU88" i="15"/>
  <c r="AV88" i="15"/>
  <c r="AW88" i="15"/>
  <c r="AX88" i="15"/>
  <c r="S13" i="32"/>
  <c r="Q15" i="32"/>
  <c r="P16" i="32"/>
  <c r="O17" i="32"/>
  <c r="N18" i="32"/>
  <c r="M19" i="32"/>
  <c r="L20" i="32"/>
  <c r="K21" i="32"/>
  <c r="J22" i="32"/>
  <c r="I23" i="32"/>
  <c r="N96" i="32"/>
  <c r="N97" i="32"/>
  <c r="N98" i="32"/>
  <c r="N99" i="32"/>
  <c r="N100" i="32"/>
  <c r="N101" i="32"/>
  <c r="N102" i="32"/>
  <c r="N103" i="32"/>
  <c r="N104" i="32"/>
  <c r="N105" i="32"/>
  <c r="N95" i="32"/>
  <c r="N106" i="32" s="1"/>
  <c r="H84" i="32"/>
  <c r="I84" i="32"/>
  <c r="J84" i="32"/>
  <c r="K84" i="32"/>
  <c r="L84" i="32"/>
  <c r="M84" i="32"/>
  <c r="N84" i="32"/>
  <c r="O84" i="32"/>
  <c r="P84" i="32"/>
  <c r="Q84" i="32"/>
  <c r="R84" i="32"/>
  <c r="S84" i="32"/>
  <c r="G84" i="32"/>
  <c r="H8" i="24"/>
  <c r="I8" i="24"/>
  <c r="J8" i="24"/>
  <c r="K8" i="24"/>
  <c r="L8" i="24"/>
  <c r="M8" i="24"/>
  <c r="N8" i="24"/>
  <c r="O8" i="24"/>
  <c r="P8" i="24"/>
  <c r="Q8" i="24"/>
  <c r="G8" i="24" l="1"/>
  <c r="F78" i="15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D97" i="23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F92" i="23"/>
  <c r="G111" i="23" s="1"/>
  <c r="U26" i="4"/>
  <c r="U27" i="4" s="1"/>
  <c r="U28" i="4" s="1"/>
  <c r="U29" i="4" s="1"/>
  <c r="U30" i="4" s="1"/>
  <c r="U31" i="4" s="1"/>
  <c r="U32" i="4" s="1"/>
  <c r="U33" i="4" s="1"/>
  <c r="U34" i="4" s="1"/>
  <c r="U35" i="4" s="1"/>
  <c r="R4" i="4"/>
  <c r="N3076" i="2"/>
  <c r="N3077" i="2"/>
  <c r="N3078" i="2"/>
  <c r="N3093" i="2"/>
  <c r="N3100" i="2"/>
  <c r="N3101" i="2"/>
  <c r="N3102" i="2"/>
  <c r="N3136" i="2"/>
  <c r="N3148" i="2"/>
  <c r="N3150" i="2"/>
  <c r="N3153" i="2"/>
  <c r="N3164" i="2"/>
  <c r="N3172" i="2"/>
  <c r="N3196" i="2"/>
  <c r="N3294" i="2"/>
  <c r="N3296" i="2"/>
  <c r="N3329" i="2"/>
  <c r="N3340" i="2"/>
  <c r="N3448" i="2"/>
  <c r="N3453" i="2"/>
  <c r="N3464" i="2"/>
  <c r="N3465" i="2"/>
  <c r="N3519" i="2"/>
  <c r="N3534" i="2"/>
  <c r="N3580" i="2"/>
  <c r="M8" i="2"/>
  <c r="N8" i="2" s="1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N108" i="2" s="1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N271" i="2" s="1"/>
  <c r="M272" i="2"/>
  <c r="N272" i="2" s="1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N302" i="2" s="1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N326" i="2" s="1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N390" i="2" s="1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N427" i="2" s="1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N501" i="2" s="1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N541" i="2" s="1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N558" i="2" s="1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N590" i="2" s="1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N634" i="2" s="1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N673" i="2" s="1"/>
  <c r="M674" i="2"/>
  <c r="N674" i="2" s="1"/>
  <c r="M675" i="2"/>
  <c r="N675" i="2" s="1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N701" i="2" s="1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N739" i="2" s="1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N1111" i="2" s="1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N1684" i="2" s="1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N1768" i="2" s="1"/>
  <c r="M1769" i="2"/>
  <c r="M1770" i="2"/>
  <c r="M1771" i="2"/>
  <c r="M1772" i="2"/>
  <c r="M1773" i="2"/>
  <c r="M1774" i="2"/>
  <c r="N1774" i="2" s="1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N1850" i="2" s="1"/>
  <c r="M1851" i="2"/>
  <c r="M1852" i="2"/>
  <c r="M1853" i="2"/>
  <c r="M1854" i="2"/>
  <c r="N1854" i="2" s="1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N1957" i="2" s="1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N2104" i="2" s="1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N2407" i="2" s="1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N2483" i="2" s="1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N3047" i="2" s="1"/>
  <c r="M3048" i="2"/>
  <c r="M3049" i="2"/>
  <c r="M3050" i="2"/>
  <c r="M3051" i="2"/>
  <c r="M3052" i="2"/>
  <c r="N3052" i="2" s="1"/>
  <c r="M3053" i="2"/>
  <c r="M3054" i="2"/>
  <c r="M3055" i="2"/>
  <c r="M3056" i="2"/>
  <c r="M3057" i="2"/>
  <c r="M3058" i="2"/>
  <c r="M3059" i="2"/>
  <c r="M3060" i="2"/>
  <c r="M3061" i="2"/>
  <c r="M3062" i="2"/>
  <c r="N3062" i="2" s="1"/>
  <c r="M3063" i="2"/>
  <c r="N3063" i="2" s="1"/>
  <c r="M3064" i="2"/>
  <c r="N3064" i="2" s="1"/>
  <c r="M3065" i="2"/>
  <c r="N3065" i="2" s="1"/>
  <c r="M3066" i="2"/>
  <c r="N3066" i="2" s="1"/>
  <c r="M3067" i="2"/>
  <c r="N3067" i="2" s="1"/>
  <c r="M3068" i="2"/>
  <c r="N3068" i="2" s="1"/>
  <c r="M3069" i="2"/>
  <c r="N3069" i="2" s="1"/>
  <c r="M3070" i="2"/>
  <c r="N3070" i="2" s="1"/>
  <c r="M3071" i="2"/>
  <c r="N3071" i="2" s="1"/>
  <c r="M3072" i="2"/>
  <c r="N3072" i="2" s="1"/>
  <c r="M3073" i="2"/>
  <c r="N3073" i="2" s="1"/>
  <c r="M3074" i="2"/>
  <c r="N3074" i="2" s="1"/>
  <c r="M3075" i="2"/>
  <c r="N3075" i="2" s="1"/>
  <c r="M3076" i="2"/>
  <c r="M3077" i="2"/>
  <c r="M3078" i="2"/>
  <c r="M3079" i="2"/>
  <c r="N3079" i="2" s="1"/>
  <c r="M3080" i="2"/>
  <c r="N3080" i="2" s="1"/>
  <c r="M3081" i="2"/>
  <c r="N3081" i="2" s="1"/>
  <c r="M3082" i="2"/>
  <c r="N3082" i="2" s="1"/>
  <c r="M3083" i="2"/>
  <c r="N3083" i="2" s="1"/>
  <c r="M3084" i="2"/>
  <c r="N3084" i="2" s="1"/>
  <c r="M3085" i="2"/>
  <c r="N3085" i="2" s="1"/>
  <c r="M3086" i="2"/>
  <c r="N3086" i="2" s="1"/>
  <c r="M3087" i="2"/>
  <c r="N3087" i="2" s="1"/>
  <c r="M3088" i="2"/>
  <c r="N3088" i="2" s="1"/>
  <c r="M3089" i="2"/>
  <c r="N3089" i="2" s="1"/>
  <c r="M3090" i="2"/>
  <c r="N3090" i="2" s="1"/>
  <c r="M3091" i="2"/>
  <c r="N3091" i="2" s="1"/>
  <c r="M3092" i="2"/>
  <c r="N3092" i="2" s="1"/>
  <c r="M3093" i="2"/>
  <c r="M3094" i="2"/>
  <c r="N3094" i="2" s="1"/>
  <c r="M3095" i="2"/>
  <c r="N3095" i="2" s="1"/>
  <c r="M3096" i="2"/>
  <c r="N3096" i="2" s="1"/>
  <c r="M3097" i="2"/>
  <c r="N3097" i="2" s="1"/>
  <c r="M3098" i="2"/>
  <c r="N3098" i="2" s="1"/>
  <c r="M3099" i="2"/>
  <c r="N3099" i="2" s="1"/>
  <c r="M3100" i="2"/>
  <c r="M3101" i="2"/>
  <c r="M3102" i="2"/>
  <c r="M3103" i="2"/>
  <c r="N3103" i="2" s="1"/>
  <c r="M3104" i="2"/>
  <c r="N3104" i="2" s="1"/>
  <c r="M3105" i="2"/>
  <c r="N3105" i="2" s="1"/>
  <c r="M3106" i="2"/>
  <c r="N3106" i="2" s="1"/>
  <c r="M3107" i="2"/>
  <c r="N3107" i="2" s="1"/>
  <c r="M3108" i="2"/>
  <c r="N3108" i="2" s="1"/>
  <c r="M3109" i="2"/>
  <c r="N3109" i="2" s="1"/>
  <c r="M3110" i="2"/>
  <c r="N3110" i="2" s="1"/>
  <c r="M3111" i="2"/>
  <c r="N3111" i="2" s="1"/>
  <c r="M3112" i="2"/>
  <c r="N3112" i="2" s="1"/>
  <c r="M3113" i="2"/>
  <c r="N3113" i="2" s="1"/>
  <c r="M3114" i="2"/>
  <c r="N3114" i="2" s="1"/>
  <c r="M3115" i="2"/>
  <c r="N3115" i="2" s="1"/>
  <c r="M3116" i="2"/>
  <c r="N3116" i="2" s="1"/>
  <c r="M3117" i="2"/>
  <c r="N3117" i="2" s="1"/>
  <c r="M3118" i="2"/>
  <c r="N3118" i="2" s="1"/>
  <c r="M3119" i="2"/>
  <c r="N3119" i="2" s="1"/>
  <c r="M3120" i="2"/>
  <c r="N3120" i="2" s="1"/>
  <c r="M3121" i="2"/>
  <c r="N3121" i="2" s="1"/>
  <c r="M3122" i="2"/>
  <c r="N3122" i="2" s="1"/>
  <c r="M3123" i="2"/>
  <c r="N3123" i="2" s="1"/>
  <c r="M3124" i="2"/>
  <c r="N3124" i="2" s="1"/>
  <c r="M3125" i="2"/>
  <c r="N3125" i="2" s="1"/>
  <c r="M3126" i="2"/>
  <c r="N3126" i="2" s="1"/>
  <c r="M3127" i="2"/>
  <c r="N3127" i="2" s="1"/>
  <c r="M3128" i="2"/>
  <c r="N3128" i="2" s="1"/>
  <c r="M3129" i="2"/>
  <c r="N3129" i="2" s="1"/>
  <c r="M3130" i="2"/>
  <c r="N3130" i="2" s="1"/>
  <c r="M3131" i="2"/>
  <c r="N3131" i="2" s="1"/>
  <c r="M3132" i="2"/>
  <c r="N3132" i="2" s="1"/>
  <c r="M3133" i="2"/>
  <c r="N3133" i="2" s="1"/>
  <c r="M3134" i="2"/>
  <c r="N3134" i="2" s="1"/>
  <c r="M3135" i="2"/>
  <c r="N3135" i="2" s="1"/>
  <c r="M3136" i="2"/>
  <c r="M3137" i="2"/>
  <c r="N3137" i="2" s="1"/>
  <c r="M3138" i="2"/>
  <c r="N3138" i="2" s="1"/>
  <c r="M3139" i="2"/>
  <c r="N3139" i="2" s="1"/>
  <c r="M3140" i="2"/>
  <c r="N3140" i="2" s="1"/>
  <c r="M3141" i="2"/>
  <c r="N3141" i="2" s="1"/>
  <c r="M3142" i="2"/>
  <c r="N3142" i="2" s="1"/>
  <c r="M3143" i="2"/>
  <c r="N3143" i="2" s="1"/>
  <c r="M3144" i="2"/>
  <c r="N3144" i="2" s="1"/>
  <c r="M3145" i="2"/>
  <c r="N3145" i="2" s="1"/>
  <c r="M3146" i="2"/>
  <c r="N3146" i="2" s="1"/>
  <c r="M3147" i="2"/>
  <c r="N3147" i="2" s="1"/>
  <c r="M3148" i="2"/>
  <c r="M3149" i="2"/>
  <c r="N3149" i="2" s="1"/>
  <c r="M3150" i="2"/>
  <c r="M3151" i="2"/>
  <c r="N3151" i="2" s="1"/>
  <c r="M3152" i="2"/>
  <c r="N3152" i="2" s="1"/>
  <c r="M3153" i="2"/>
  <c r="M3154" i="2"/>
  <c r="N3154" i="2" s="1"/>
  <c r="M3155" i="2"/>
  <c r="N3155" i="2" s="1"/>
  <c r="M3156" i="2"/>
  <c r="N3156" i="2" s="1"/>
  <c r="M3157" i="2"/>
  <c r="N3157" i="2" s="1"/>
  <c r="M3158" i="2"/>
  <c r="N3158" i="2" s="1"/>
  <c r="M3159" i="2"/>
  <c r="N3159" i="2" s="1"/>
  <c r="M3160" i="2"/>
  <c r="N3160" i="2" s="1"/>
  <c r="M3161" i="2"/>
  <c r="N3161" i="2" s="1"/>
  <c r="M3162" i="2"/>
  <c r="N3162" i="2" s="1"/>
  <c r="M3163" i="2"/>
  <c r="N3163" i="2" s="1"/>
  <c r="M3164" i="2"/>
  <c r="M3165" i="2"/>
  <c r="N3165" i="2" s="1"/>
  <c r="M3166" i="2"/>
  <c r="N3166" i="2" s="1"/>
  <c r="M3167" i="2"/>
  <c r="N3167" i="2" s="1"/>
  <c r="M3168" i="2"/>
  <c r="N3168" i="2" s="1"/>
  <c r="M3169" i="2"/>
  <c r="N3169" i="2" s="1"/>
  <c r="M3170" i="2"/>
  <c r="N3170" i="2" s="1"/>
  <c r="M3171" i="2"/>
  <c r="N3171" i="2" s="1"/>
  <c r="M3172" i="2"/>
  <c r="M3173" i="2"/>
  <c r="N3173" i="2" s="1"/>
  <c r="M3174" i="2"/>
  <c r="N3174" i="2" s="1"/>
  <c r="M3175" i="2"/>
  <c r="N3175" i="2" s="1"/>
  <c r="M3176" i="2"/>
  <c r="N3176" i="2" s="1"/>
  <c r="M3177" i="2"/>
  <c r="N3177" i="2" s="1"/>
  <c r="M3178" i="2"/>
  <c r="N3178" i="2" s="1"/>
  <c r="M3179" i="2"/>
  <c r="N3179" i="2" s="1"/>
  <c r="M3180" i="2"/>
  <c r="N3180" i="2" s="1"/>
  <c r="M3181" i="2"/>
  <c r="N3181" i="2" s="1"/>
  <c r="M3182" i="2"/>
  <c r="N3182" i="2" s="1"/>
  <c r="M3183" i="2"/>
  <c r="N3183" i="2" s="1"/>
  <c r="M3184" i="2"/>
  <c r="N3184" i="2" s="1"/>
  <c r="M3185" i="2"/>
  <c r="N3185" i="2" s="1"/>
  <c r="M3186" i="2"/>
  <c r="N3186" i="2" s="1"/>
  <c r="M3187" i="2"/>
  <c r="N3187" i="2" s="1"/>
  <c r="M3188" i="2"/>
  <c r="N3188" i="2" s="1"/>
  <c r="M3189" i="2"/>
  <c r="N3189" i="2" s="1"/>
  <c r="M3190" i="2"/>
  <c r="N3190" i="2" s="1"/>
  <c r="M3191" i="2"/>
  <c r="N3191" i="2" s="1"/>
  <c r="M3192" i="2"/>
  <c r="N3192" i="2" s="1"/>
  <c r="M3193" i="2"/>
  <c r="N3193" i="2" s="1"/>
  <c r="M3194" i="2"/>
  <c r="N3194" i="2" s="1"/>
  <c r="M3195" i="2"/>
  <c r="N3195" i="2" s="1"/>
  <c r="M3196" i="2"/>
  <c r="M3197" i="2"/>
  <c r="N3197" i="2" s="1"/>
  <c r="M3198" i="2"/>
  <c r="N3198" i="2" s="1"/>
  <c r="M3199" i="2"/>
  <c r="N3199" i="2" s="1"/>
  <c r="M3200" i="2"/>
  <c r="N3200" i="2" s="1"/>
  <c r="M3201" i="2"/>
  <c r="M3202" i="2"/>
  <c r="M3203" i="2"/>
  <c r="M3204" i="2"/>
  <c r="M3205" i="2"/>
  <c r="M3206" i="2"/>
  <c r="M3207" i="2"/>
  <c r="N3207" i="2" s="1"/>
  <c r="M3208" i="2"/>
  <c r="M3209" i="2"/>
  <c r="M3210" i="2"/>
  <c r="M3211" i="2"/>
  <c r="M3212" i="2"/>
  <c r="M3213" i="2"/>
  <c r="M3214" i="2"/>
  <c r="M3215" i="2"/>
  <c r="M3216" i="2"/>
  <c r="M3217" i="2"/>
  <c r="N3217" i="2" s="1"/>
  <c r="M3218" i="2"/>
  <c r="M3219" i="2"/>
  <c r="M3220" i="2"/>
  <c r="M3221" i="2"/>
  <c r="M3222" i="2"/>
  <c r="N3222" i="2" s="1"/>
  <c r="M3223" i="2"/>
  <c r="M3224" i="2"/>
  <c r="N3224" i="2" s="1"/>
  <c r="M3225" i="2"/>
  <c r="M3226" i="2"/>
  <c r="M3227" i="2"/>
  <c r="M3228" i="2"/>
  <c r="N3228" i="2" s="1"/>
  <c r="M3229" i="2"/>
  <c r="M3230" i="2"/>
  <c r="M3231" i="2"/>
  <c r="N3231" i="2" s="1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N3243" i="2" s="1"/>
  <c r="M3244" i="2"/>
  <c r="M3245" i="2"/>
  <c r="M3246" i="2"/>
  <c r="M3247" i="2"/>
  <c r="M3248" i="2"/>
  <c r="M3249" i="2"/>
  <c r="M3250" i="2"/>
  <c r="M3251" i="2"/>
  <c r="M3252" i="2"/>
  <c r="M3253" i="2"/>
  <c r="N3253" i="2" s="1"/>
  <c r="M3254" i="2"/>
  <c r="M3255" i="2"/>
  <c r="M3256" i="2"/>
  <c r="M3257" i="2"/>
  <c r="N3257" i="2" s="1"/>
  <c r="M3258" i="2"/>
  <c r="N3258" i="2" s="1"/>
  <c r="M3259" i="2"/>
  <c r="M3260" i="2"/>
  <c r="N3260" i="2" s="1"/>
  <c r="M3261" i="2"/>
  <c r="N3261" i="2" s="1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N3277" i="2" s="1"/>
  <c r="M3278" i="2"/>
  <c r="M3279" i="2"/>
  <c r="M3280" i="2"/>
  <c r="M3281" i="2"/>
  <c r="M3282" i="2"/>
  <c r="N3282" i="2" s="1"/>
  <c r="M3283" i="2"/>
  <c r="N3283" i="2" s="1"/>
  <c r="M3284" i="2"/>
  <c r="N3284" i="2" s="1"/>
  <c r="M3285" i="2"/>
  <c r="N3285" i="2" s="1"/>
  <c r="M3286" i="2"/>
  <c r="N3286" i="2" s="1"/>
  <c r="M3287" i="2"/>
  <c r="N3287" i="2" s="1"/>
  <c r="M3288" i="2"/>
  <c r="N3288" i="2" s="1"/>
  <c r="M3289" i="2"/>
  <c r="N3289" i="2" s="1"/>
  <c r="M3290" i="2"/>
  <c r="N3290" i="2" s="1"/>
  <c r="M3291" i="2"/>
  <c r="N3291" i="2" s="1"/>
  <c r="M3292" i="2"/>
  <c r="N3292" i="2" s="1"/>
  <c r="M3293" i="2"/>
  <c r="N3293" i="2" s="1"/>
  <c r="M3294" i="2"/>
  <c r="M3295" i="2"/>
  <c r="N3295" i="2" s="1"/>
  <c r="M3296" i="2"/>
  <c r="M3297" i="2"/>
  <c r="M3298" i="2"/>
  <c r="M3299" i="2"/>
  <c r="M3300" i="2"/>
  <c r="N3300" i="2" s="1"/>
  <c r="M3301" i="2"/>
  <c r="N3301" i="2" s="1"/>
  <c r="M3302" i="2"/>
  <c r="M3303" i="2"/>
  <c r="M3304" i="2"/>
  <c r="M3305" i="2"/>
  <c r="M3306" i="2"/>
  <c r="N3306" i="2" s="1"/>
  <c r="M3307" i="2"/>
  <c r="M3308" i="2"/>
  <c r="N3308" i="2" s="1"/>
  <c r="M3309" i="2"/>
  <c r="N3309" i="2" s="1"/>
  <c r="M3310" i="2"/>
  <c r="N3310" i="2" s="1"/>
  <c r="M3311" i="2"/>
  <c r="N3311" i="2" s="1"/>
  <c r="M3312" i="2"/>
  <c r="M3313" i="2"/>
  <c r="M3314" i="2"/>
  <c r="M3315" i="2"/>
  <c r="N3315" i="2" s="1"/>
  <c r="M3316" i="2"/>
  <c r="M3317" i="2"/>
  <c r="M3318" i="2"/>
  <c r="M3319" i="2"/>
  <c r="M3320" i="2"/>
  <c r="N3320" i="2" s="1"/>
  <c r="M3321" i="2"/>
  <c r="N3321" i="2" s="1"/>
  <c r="M3322" i="2"/>
  <c r="N3322" i="2" s="1"/>
  <c r="M3323" i="2"/>
  <c r="N3323" i="2" s="1"/>
  <c r="M3324" i="2"/>
  <c r="N3324" i="2" s="1"/>
  <c r="M3325" i="2"/>
  <c r="N3325" i="2" s="1"/>
  <c r="M3326" i="2"/>
  <c r="N3326" i="2" s="1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N3339" i="2" s="1"/>
  <c r="M3340" i="2"/>
  <c r="M3341" i="2"/>
  <c r="M3342" i="2"/>
  <c r="N3342" i="2" s="1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N3354" i="2" s="1"/>
  <c r="M3355" i="2"/>
  <c r="M3356" i="2"/>
  <c r="M3357" i="2"/>
  <c r="M3358" i="2"/>
  <c r="M3359" i="2"/>
  <c r="M3360" i="2"/>
  <c r="N3360" i="2" s="1"/>
  <c r="M3361" i="2"/>
  <c r="M3362" i="2"/>
  <c r="M3363" i="2"/>
  <c r="N3363" i="2" s="1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N3376" i="2" s="1"/>
  <c r="M3377" i="2"/>
  <c r="N3377" i="2" s="1"/>
  <c r="M3378" i="2"/>
  <c r="N3378" i="2" s="1"/>
  <c r="M3379" i="2"/>
  <c r="N3379" i="2" s="1"/>
  <c r="M3380" i="2"/>
  <c r="N3380" i="2" s="1"/>
  <c r="M3381" i="2"/>
  <c r="N3381" i="2" s="1"/>
  <c r="M3382" i="2"/>
  <c r="N3382" i="2" s="1"/>
  <c r="M3383" i="2"/>
  <c r="N3383" i="2" s="1"/>
  <c r="M3384" i="2"/>
  <c r="N3384" i="2" s="1"/>
  <c r="M3385" i="2"/>
  <c r="N3385" i="2" s="1"/>
  <c r="M3386" i="2"/>
  <c r="N3386" i="2" s="1"/>
  <c r="M3387" i="2"/>
  <c r="N3387" i="2" s="1"/>
  <c r="M3388" i="2"/>
  <c r="N3388" i="2" s="1"/>
  <c r="M3389" i="2"/>
  <c r="N3389" i="2" s="1"/>
  <c r="M3390" i="2"/>
  <c r="N3390" i="2" s="1"/>
  <c r="M3391" i="2"/>
  <c r="N3391" i="2" s="1"/>
  <c r="M3392" i="2"/>
  <c r="N3392" i="2" s="1"/>
  <c r="M3393" i="2"/>
  <c r="N3393" i="2" s="1"/>
  <c r="M3394" i="2"/>
  <c r="N3394" i="2" s="1"/>
  <c r="M3395" i="2"/>
  <c r="N3395" i="2" s="1"/>
  <c r="M3396" i="2"/>
  <c r="M3397" i="2"/>
  <c r="N3397" i="2" s="1"/>
  <c r="M3398" i="2"/>
  <c r="M3399" i="2"/>
  <c r="M3400" i="2"/>
  <c r="M3401" i="2"/>
  <c r="M3402" i="2"/>
  <c r="M3403" i="2"/>
  <c r="M3404" i="2"/>
  <c r="M3405" i="2"/>
  <c r="M3406" i="2"/>
  <c r="N3406" i="2" s="1"/>
  <c r="M3407" i="2"/>
  <c r="M3408" i="2"/>
  <c r="N3408" i="2" s="1"/>
  <c r="M3409" i="2"/>
  <c r="N3409" i="2" s="1"/>
  <c r="M3410" i="2"/>
  <c r="M3411" i="2"/>
  <c r="M3412" i="2"/>
  <c r="M3413" i="2"/>
  <c r="M3414" i="2"/>
  <c r="M3415" i="2"/>
  <c r="N3415" i="2" s="1"/>
  <c r="M3416" i="2"/>
  <c r="N3416" i="2" s="1"/>
  <c r="M3417" i="2"/>
  <c r="N3417" i="2" s="1"/>
  <c r="M3418" i="2"/>
  <c r="N3418" i="2" s="1"/>
  <c r="M3419" i="2"/>
  <c r="N3419" i="2" s="1"/>
  <c r="M3420" i="2"/>
  <c r="N3420" i="2" s="1"/>
  <c r="M3421" i="2"/>
  <c r="N3421" i="2" s="1"/>
  <c r="M3422" i="2"/>
  <c r="N3422" i="2" s="1"/>
  <c r="M3423" i="2"/>
  <c r="M3424" i="2"/>
  <c r="M3425" i="2"/>
  <c r="M3426" i="2"/>
  <c r="M3427" i="2"/>
  <c r="M3428" i="2"/>
  <c r="M3429" i="2"/>
  <c r="M3430" i="2"/>
  <c r="N3430" i="2" s="1"/>
  <c r="M3431" i="2"/>
  <c r="N3431" i="2" s="1"/>
  <c r="M3432" i="2"/>
  <c r="N3432" i="2" s="1"/>
  <c r="M3433" i="2"/>
  <c r="M3434" i="2"/>
  <c r="M3435" i="2"/>
  <c r="M3436" i="2"/>
  <c r="M3437" i="2"/>
  <c r="M3438" i="2"/>
  <c r="M3439" i="2"/>
  <c r="M3440" i="2"/>
  <c r="M3441" i="2"/>
  <c r="M3442" i="2"/>
  <c r="N3442" i="2" s="1"/>
  <c r="M3443" i="2"/>
  <c r="N3443" i="2" s="1"/>
  <c r="M3444" i="2"/>
  <c r="N3444" i="2" s="1"/>
  <c r="M3445" i="2"/>
  <c r="N3445" i="2" s="1"/>
  <c r="M3446" i="2"/>
  <c r="N3446" i="2" s="1"/>
  <c r="M3447" i="2"/>
  <c r="N3447" i="2" s="1"/>
  <c r="M3448" i="2"/>
  <c r="M3449" i="2"/>
  <c r="N3449" i="2" s="1"/>
  <c r="M3450" i="2"/>
  <c r="N3450" i="2" s="1"/>
  <c r="M3451" i="2"/>
  <c r="N3451" i="2" s="1"/>
  <c r="M3452" i="2"/>
  <c r="N3452" i="2" s="1"/>
  <c r="M3453" i="2"/>
  <c r="M3454" i="2"/>
  <c r="N3454" i="2" s="1"/>
  <c r="M3455" i="2"/>
  <c r="N3455" i="2" s="1"/>
  <c r="M3456" i="2"/>
  <c r="N3456" i="2" s="1"/>
  <c r="M3457" i="2"/>
  <c r="N3457" i="2" s="1"/>
  <c r="M3458" i="2"/>
  <c r="N3458" i="2" s="1"/>
  <c r="M3459" i="2"/>
  <c r="N3459" i="2" s="1"/>
  <c r="M3460" i="2"/>
  <c r="N3460" i="2" s="1"/>
  <c r="M3461" i="2"/>
  <c r="N3461" i="2" s="1"/>
  <c r="M3462" i="2"/>
  <c r="N3462" i="2" s="1"/>
  <c r="M3463" i="2"/>
  <c r="N3463" i="2" s="1"/>
  <c r="M3464" i="2"/>
  <c r="M3465" i="2"/>
  <c r="M3466" i="2"/>
  <c r="N3466" i="2" s="1"/>
  <c r="M3467" i="2"/>
  <c r="N3467" i="2" s="1"/>
  <c r="M3468" i="2"/>
  <c r="N3468" i="2" s="1"/>
  <c r="M3469" i="2"/>
  <c r="N3469" i="2" s="1"/>
  <c r="M3470" i="2"/>
  <c r="N3470" i="2" s="1"/>
  <c r="M3471" i="2"/>
  <c r="N3471" i="2" s="1"/>
  <c r="M3472" i="2"/>
  <c r="N3472" i="2" s="1"/>
  <c r="M3473" i="2"/>
  <c r="N3473" i="2" s="1"/>
  <c r="M3474" i="2"/>
  <c r="N3474" i="2" s="1"/>
  <c r="M3475" i="2"/>
  <c r="N3475" i="2" s="1"/>
  <c r="M3476" i="2"/>
  <c r="N3476" i="2" s="1"/>
  <c r="M3477" i="2"/>
  <c r="N3477" i="2" s="1"/>
  <c r="M3478" i="2"/>
  <c r="N3478" i="2" s="1"/>
  <c r="M3479" i="2"/>
  <c r="N3479" i="2" s="1"/>
  <c r="M3480" i="2"/>
  <c r="N3480" i="2" s="1"/>
  <c r="M3481" i="2"/>
  <c r="N3481" i="2" s="1"/>
  <c r="M3482" i="2"/>
  <c r="N3482" i="2" s="1"/>
  <c r="M3483" i="2"/>
  <c r="N3483" i="2" s="1"/>
  <c r="M3484" i="2"/>
  <c r="N3484" i="2" s="1"/>
  <c r="M3485" i="2"/>
  <c r="N3485" i="2" s="1"/>
  <c r="M3486" i="2"/>
  <c r="N3486" i="2" s="1"/>
  <c r="M3487" i="2"/>
  <c r="N3487" i="2" s="1"/>
  <c r="M3488" i="2"/>
  <c r="N3488" i="2" s="1"/>
  <c r="M3489" i="2"/>
  <c r="N3489" i="2" s="1"/>
  <c r="M3490" i="2"/>
  <c r="N3490" i="2" s="1"/>
  <c r="M3491" i="2"/>
  <c r="N3491" i="2" s="1"/>
  <c r="M3492" i="2"/>
  <c r="N3492" i="2" s="1"/>
  <c r="M3493" i="2"/>
  <c r="M3494" i="2"/>
  <c r="M3495" i="2"/>
  <c r="M3496" i="2"/>
  <c r="M3497" i="2"/>
  <c r="M3498" i="2"/>
  <c r="M3499" i="2"/>
  <c r="M3500" i="2"/>
  <c r="N3500" i="2" s="1"/>
  <c r="M3501" i="2"/>
  <c r="M3502" i="2"/>
  <c r="M3503" i="2"/>
  <c r="M3504" i="2"/>
  <c r="M3505" i="2"/>
  <c r="M3506" i="2"/>
  <c r="M3507" i="2"/>
  <c r="M3508" i="2"/>
  <c r="M3509" i="2"/>
  <c r="M3510" i="2"/>
  <c r="M3511" i="2"/>
  <c r="N3511" i="2" s="1"/>
  <c r="M3512" i="2"/>
  <c r="M3513" i="2"/>
  <c r="M3514" i="2"/>
  <c r="M3515" i="2"/>
  <c r="N3515" i="2" s="1"/>
  <c r="M3516" i="2"/>
  <c r="N3516" i="2" s="1"/>
  <c r="M3517" i="2"/>
  <c r="M3518" i="2"/>
  <c r="M3519" i="2"/>
  <c r="M3520" i="2"/>
  <c r="M3521" i="2"/>
  <c r="M3522" i="2"/>
  <c r="N3522" i="2" s="1"/>
  <c r="M3523" i="2"/>
  <c r="M3524" i="2"/>
  <c r="M3525" i="2"/>
  <c r="M3526" i="2"/>
  <c r="M3527" i="2"/>
  <c r="N3527" i="2" s="1"/>
  <c r="M3528" i="2"/>
  <c r="M3529" i="2"/>
  <c r="N3529" i="2" s="1"/>
  <c r="M3530" i="2"/>
  <c r="M3531" i="2"/>
  <c r="M3532" i="2"/>
  <c r="N3532" i="2" s="1"/>
  <c r="M3533" i="2"/>
  <c r="N3533" i="2" s="1"/>
  <c r="M3534" i="2"/>
  <c r="M3535" i="2"/>
  <c r="M3536" i="2"/>
  <c r="M3537" i="2"/>
  <c r="M3538" i="2"/>
  <c r="M3539" i="2"/>
  <c r="N3539" i="2" s="1"/>
  <c r="M3540" i="2"/>
  <c r="M3541" i="2"/>
  <c r="N3541" i="2" s="1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N3557" i="2" s="1"/>
  <c r="M3558" i="2"/>
  <c r="M3559" i="2"/>
  <c r="N3559" i="2" s="1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N3575" i="2" s="1"/>
  <c r="M3576" i="2"/>
  <c r="M3577" i="2"/>
  <c r="N3577" i="2" s="1"/>
  <c r="M3578" i="2"/>
  <c r="N3578" i="2" s="1"/>
  <c r="M3579" i="2"/>
  <c r="M3580" i="2"/>
  <c r="M3581" i="2"/>
  <c r="N3581" i="2" s="1"/>
  <c r="M3582" i="2"/>
  <c r="M3583" i="2"/>
  <c r="M3584" i="2"/>
  <c r="M3585" i="2"/>
  <c r="M3586" i="2"/>
  <c r="M3587" i="2"/>
  <c r="M3588" i="2"/>
  <c r="N3588" i="2" s="1"/>
  <c r="M3589" i="2"/>
  <c r="M3590" i="2"/>
  <c r="M3591" i="2"/>
  <c r="N3591" i="2" s="1"/>
  <c r="M3592" i="2"/>
  <c r="M3593" i="2"/>
  <c r="N3593" i="2" s="1"/>
  <c r="M3594" i="2"/>
  <c r="M3595" i="2"/>
  <c r="M3596" i="2"/>
  <c r="N3596" i="2" s="1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N3611" i="2" s="1"/>
  <c r="M3612" i="2"/>
  <c r="N3612" i="2" s="1"/>
  <c r="M3613" i="2"/>
  <c r="N3613" i="2" s="1"/>
  <c r="M3614" i="2"/>
  <c r="M3615" i="2"/>
  <c r="M3616" i="2"/>
  <c r="M3617" i="2"/>
  <c r="M3618" i="2"/>
  <c r="N3618" i="2" s="1"/>
  <c r="M3619" i="2"/>
  <c r="M3620" i="2"/>
  <c r="N3620" i="2" s="1"/>
  <c r="M3621" i="2"/>
  <c r="N3621" i="2" s="1"/>
  <c r="M3622" i="2"/>
  <c r="M3623" i="2"/>
  <c r="M3624" i="2"/>
  <c r="M3625" i="2"/>
  <c r="M3626" i="2"/>
  <c r="M3627" i="2"/>
  <c r="M3628" i="2"/>
  <c r="M3629" i="2"/>
  <c r="M3630" i="2"/>
  <c r="N3630" i="2" s="1"/>
  <c r="M3631" i="2"/>
  <c r="M3632" i="2"/>
  <c r="M3633" i="2"/>
  <c r="M3634" i="2"/>
  <c r="M3635" i="2"/>
  <c r="N3635" i="2" s="1"/>
  <c r="M3636" i="2"/>
  <c r="M3637" i="2"/>
  <c r="M3638" i="2"/>
  <c r="M3639" i="2"/>
  <c r="M3640" i="2"/>
  <c r="M3641" i="2"/>
  <c r="M3642" i="2"/>
  <c r="M3643" i="2"/>
  <c r="M3644" i="2"/>
  <c r="N3644" i="2" s="1"/>
  <c r="M3645" i="2"/>
  <c r="M3646" i="2"/>
  <c r="M3647" i="2"/>
  <c r="M3648" i="2"/>
  <c r="N3648" i="2" s="1"/>
  <c r="M3649" i="2"/>
  <c r="M3650" i="2"/>
  <c r="M3651" i="2"/>
  <c r="M3652" i="2"/>
  <c r="M3653" i="2"/>
  <c r="M3654" i="2"/>
  <c r="M3655" i="2"/>
  <c r="M3656" i="2"/>
  <c r="M3657" i="2"/>
  <c r="M3658" i="2"/>
  <c r="N3658" i="2" s="1"/>
  <c r="M3659" i="2"/>
  <c r="M3660" i="2"/>
  <c r="M3661" i="2"/>
  <c r="M3662" i="2"/>
  <c r="M3663" i="2"/>
  <c r="M3664" i="2"/>
  <c r="M3665" i="2"/>
  <c r="M3666" i="2"/>
  <c r="N3666" i="2" s="1"/>
  <c r="M3667" i="2"/>
  <c r="N3667" i="2" s="1"/>
  <c r="M3668" i="2"/>
  <c r="M3669" i="2"/>
  <c r="M3670" i="2"/>
  <c r="M3671" i="2"/>
  <c r="M3672" i="2"/>
  <c r="M3673" i="2"/>
  <c r="M3674" i="2"/>
  <c r="M3675" i="2"/>
  <c r="N3675" i="2" s="1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N3690" i="2" s="1"/>
  <c r="M3691" i="2"/>
  <c r="M3692" i="2"/>
  <c r="M3693" i="2"/>
  <c r="M3694" i="2"/>
  <c r="M3695" i="2"/>
  <c r="M3696" i="2"/>
  <c r="M3697" i="2"/>
  <c r="N3697" i="2" s="1"/>
  <c r="M3698" i="2"/>
  <c r="M3699" i="2"/>
  <c r="M3700" i="2"/>
  <c r="M3701" i="2"/>
  <c r="M3702" i="2"/>
  <c r="M3703" i="2"/>
  <c r="M3704" i="2"/>
  <c r="M3705" i="2"/>
  <c r="M3706" i="2"/>
  <c r="M3707" i="2"/>
  <c r="M3708" i="2"/>
  <c r="N3708" i="2" s="1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N3722" i="2" s="1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N3742" i="2" s="1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N3759" i="2" s="1"/>
  <c r="M7" i="2"/>
  <c r="U36" i="4" l="1"/>
  <c r="R5" i="4" l="1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P59" i="4" s="1" a="1"/>
  <c r="P59" i="4" s="1"/>
  <c r="Q59" i="4" s="1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P238" i="4" s="1" a="1"/>
  <c r="P238" i="4" s="1"/>
  <c r="Q238" i="4" s="1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P255" i="4" s="1" a="1"/>
  <c r="P255" i="4" s="1"/>
  <c r="Q255" i="4" s="1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P275" i="4" s="1" a="1"/>
  <c r="P275" i="4" s="1"/>
  <c r="Q275" i="4" s="1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P308" i="4" s="1" a="1"/>
  <c r="P308" i="4" s="1"/>
  <c r="Q308" i="4" s="1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P371" i="4" s="1" a="1"/>
  <c r="P371" i="4" s="1"/>
  <c r="Q371" i="4" s="1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P396" i="4" s="1" a="1"/>
  <c r="P396" i="4" s="1"/>
  <c r="Q396" i="4" s="1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P425" i="4" s="1" a="1"/>
  <c r="P425" i="4" s="1"/>
  <c r="Q425" i="4" s="1"/>
  <c r="O426" i="4"/>
  <c r="O427" i="4"/>
  <c r="O428" i="4"/>
  <c r="O429" i="4"/>
  <c r="P429" i="4" s="1" a="1"/>
  <c r="P429" i="4" s="1"/>
  <c r="Q429" i="4" s="1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P500" i="4" s="1" a="1"/>
  <c r="P500" i="4" s="1"/>
  <c r="Q500" i="4" s="1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P517" i="4" s="1" a="1"/>
  <c r="P517" i="4" s="1"/>
  <c r="Q517" i="4" s="1"/>
  <c r="O518" i="4"/>
  <c r="O519" i="4"/>
  <c r="O520" i="4"/>
  <c r="O521" i="4"/>
  <c r="O522" i="4"/>
  <c r="O523" i="4"/>
  <c r="O524" i="4"/>
  <c r="O525" i="4"/>
  <c r="O526" i="4"/>
  <c r="O527" i="4"/>
  <c r="P527" i="4" s="1" a="1"/>
  <c r="P527" i="4" s="1"/>
  <c r="Q527" i="4" s="1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P717" i="4" s="1" a="1"/>
  <c r="P717" i="4" s="1"/>
  <c r="Q717" i="4" s="1"/>
  <c r="O718" i="4"/>
  <c r="O719" i="4"/>
  <c r="O720" i="4"/>
  <c r="O721" i="4"/>
  <c r="O722" i="4"/>
  <c r="O723" i="4"/>
  <c r="O724" i="4"/>
  <c r="O725" i="4"/>
  <c r="O726" i="4"/>
  <c r="P726" i="4" s="1" a="1"/>
  <c r="P726" i="4" s="1"/>
  <c r="Q726" i="4" s="1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P782" i="4" s="1" a="1"/>
  <c r="P782" i="4" s="1"/>
  <c r="Q782" i="4" s="1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P799" i="4" s="1" a="1"/>
  <c r="P799" i="4" s="1"/>
  <c r="Q799" i="4" s="1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P822" i="4" s="1" a="1"/>
  <c r="P822" i="4" s="1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P861" i="4" s="1" a="1"/>
  <c r="P861" i="4" s="1"/>
  <c r="Q861" i="4" s="1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P891" i="4" s="1" a="1"/>
  <c r="P891" i="4" s="1"/>
  <c r="Q891" i="4" s="1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P904" i="4" s="1" a="1"/>
  <c r="P904" i="4" s="1"/>
  <c r="Q904" i="4" s="1"/>
  <c r="O905" i="4"/>
  <c r="O906" i="4"/>
  <c r="O907" i="4"/>
  <c r="O908" i="4"/>
  <c r="O909" i="4"/>
  <c r="P909" i="4" s="1" a="1"/>
  <c r="P909" i="4" s="1"/>
  <c r="Q909" i="4" s="1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P929" i="4" s="1" a="1"/>
  <c r="P929" i="4" s="1"/>
  <c r="Q929" i="4" s="1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P1006" i="4" s="1" a="1"/>
  <c r="P1006" i="4" s="1"/>
  <c r="Q1006" i="4" s="1"/>
  <c r="O1007" i="4"/>
  <c r="O1008" i="4"/>
  <c r="O1009" i="4"/>
  <c r="O1010" i="4"/>
  <c r="P1010" i="4" s="1" a="1"/>
  <c r="P1010" i="4" s="1"/>
  <c r="Q1010" i="4" s="1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P1022" i="4" s="1" a="1"/>
  <c r="P1022" i="4" s="1"/>
  <c r="Q1022" i="4" s="1"/>
  <c r="O1023" i="4"/>
  <c r="P1023" i="4" s="1" a="1"/>
  <c r="P1023" i="4" s="1"/>
  <c r="Q1023" i="4" s="1"/>
  <c r="O1024" i="4"/>
  <c r="P1024" i="4" s="1" a="1"/>
  <c r="P1024" i="4" s="1"/>
  <c r="Q1024" i="4" s="1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P1037" i="4" s="1" a="1"/>
  <c r="P1037" i="4" s="1"/>
  <c r="Q1037" i="4" s="1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P1174" i="4" s="1" a="1"/>
  <c r="P1174" i="4" s="1"/>
  <c r="Q1174" i="4" s="1"/>
  <c r="O1175" i="4"/>
  <c r="P1175" i="4" s="1" a="1"/>
  <c r="P1175" i="4" s="1"/>
  <c r="Q1175" i="4" s="1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P1239" i="4" s="1" a="1"/>
  <c r="P1239" i="4" s="1"/>
  <c r="Q1239" i="4" s="1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P1377" i="4" s="1" a="1"/>
  <c r="P1377" i="4" s="1"/>
  <c r="Q1377" i="4" s="1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P1407" i="4" s="1" a="1"/>
  <c r="P1407" i="4" s="1"/>
  <c r="Q1407" i="4" s="1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P1488" i="4" s="1" a="1"/>
  <c r="P1488" i="4" s="1"/>
  <c r="Q1488" i="4" s="1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P1513" i="4" s="1" a="1"/>
  <c r="P1513" i="4" s="1"/>
  <c r="Q1513" i="4" s="1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P1529" i="4" s="1" a="1"/>
  <c r="P1529" i="4" s="1"/>
  <c r="Q1529" i="4" s="1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P1699" i="4" s="1" a="1"/>
  <c r="P1699" i="4" s="1"/>
  <c r="Q1699" i="4" s="1"/>
  <c r="O1700" i="4"/>
  <c r="P1700" i="4" s="1" a="1"/>
  <c r="P1700" i="4" s="1"/>
  <c r="Q1700" i="4" s="1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P1722" i="4" s="1" a="1"/>
  <c r="P1722" i="4" s="1"/>
  <c r="Q1722" i="4" s="1"/>
  <c r="O1723" i="4"/>
  <c r="O1724" i="4"/>
  <c r="O1725" i="4"/>
  <c r="O1726" i="4"/>
  <c r="O1727" i="4"/>
  <c r="P1727" i="4" s="1" a="1"/>
  <c r="P1727" i="4" s="1"/>
  <c r="Q1727" i="4" s="1"/>
  <c r="O1728" i="4"/>
  <c r="P1728" i="4" s="1" a="1"/>
  <c r="P1728" i="4" s="1"/>
  <c r="Q1728" i="4" s="1"/>
  <c r="O1729" i="4"/>
  <c r="O1730" i="4"/>
  <c r="P1730" i="4" s="1" a="1"/>
  <c r="P1730" i="4" s="1"/>
  <c r="Q1730" i="4" s="1"/>
  <c r="O1731" i="4"/>
  <c r="P1731" i="4" s="1" a="1"/>
  <c r="P1731" i="4" s="1"/>
  <c r="Q1731" i="4" s="1"/>
  <c r="O1732" i="4"/>
  <c r="P1732" i="4" s="1" a="1"/>
  <c r="P1732" i="4" s="1"/>
  <c r="Q1732" i="4" s="1"/>
  <c r="O1733" i="4"/>
  <c r="P1733" i="4" s="1" a="1"/>
  <c r="P1733" i="4" s="1"/>
  <c r="Q1733" i="4" s="1"/>
  <c r="O1734" i="4"/>
  <c r="P1734" i="4" s="1" a="1"/>
  <c r="P1734" i="4" s="1"/>
  <c r="Q1734" i="4" s="1"/>
  <c r="O1735" i="4"/>
  <c r="P1735" i="4" s="1" a="1"/>
  <c r="P1735" i="4" s="1"/>
  <c r="Q1735" i="4" s="1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P1787" i="4" s="1" a="1"/>
  <c r="P1787" i="4" s="1"/>
  <c r="Q1787" i="4" s="1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4" i="4"/>
  <c r="C5" i="2"/>
  <c r="U133" i="1"/>
  <c r="U134" i="1" s="1"/>
  <c r="AB132" i="1"/>
  <c r="U132" i="1"/>
  <c r="AB131" i="1"/>
  <c r="AB130" i="1"/>
  <c r="H3" i="30"/>
  <c r="V6" i="4" l="1"/>
  <c r="U6" i="4"/>
  <c r="Q822" i="4"/>
  <c r="X6" i="4" a="1"/>
  <c r="X6" i="4" s="1"/>
  <c r="U135" i="1"/>
  <c r="AB134" i="1"/>
  <c r="AB133" i="1"/>
  <c r="U136" i="1" l="1"/>
  <c r="AB136" i="1" s="1"/>
  <c r="AB135" i="1"/>
  <c r="G3" i="1" l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M4100" i="1"/>
  <c r="M4114" i="1"/>
  <c r="M4144" i="1"/>
  <c r="M4157" i="1"/>
  <c r="M4187" i="1"/>
  <c r="M4200" i="1"/>
  <c r="M4226" i="1"/>
  <c r="M4239" i="1"/>
  <c r="M4268" i="1"/>
  <c r="M4282" i="1"/>
  <c r="M4312" i="1"/>
  <c r="M4325" i="1"/>
  <c r="M4351" i="1"/>
  <c r="M4364" i="1"/>
  <c r="M4394" i="1"/>
  <c r="M4407" i="1"/>
  <c r="M4436" i="1"/>
  <c r="M4450" i="1"/>
  <c r="M4476" i="1"/>
  <c r="M4489" i="1"/>
  <c r="M6" i="1"/>
  <c r="M7" i="1"/>
  <c r="M42" i="1"/>
  <c r="M47" i="1"/>
  <c r="M80" i="1"/>
  <c r="M81" i="1"/>
  <c r="M104" i="1"/>
  <c r="M115" i="1"/>
  <c r="M141" i="1"/>
  <c r="M143" i="1"/>
  <c r="M174" i="1"/>
  <c r="M175" i="1"/>
  <c r="M209" i="1"/>
  <c r="M210" i="1"/>
  <c r="M236" i="1"/>
  <c r="M237" i="1"/>
  <c r="M269" i="1"/>
  <c r="M270" i="1"/>
  <c r="M303" i="1"/>
  <c r="M304" i="1"/>
  <c r="M330" i="1"/>
  <c r="M339" i="1"/>
  <c r="M365" i="1"/>
  <c r="M366" i="1"/>
  <c r="M398" i="1"/>
  <c r="M399" i="1"/>
  <c r="M432" i="1"/>
  <c r="M436" i="1"/>
  <c r="M459" i="1"/>
  <c r="M460" i="1"/>
  <c r="M493" i="1"/>
  <c r="M495" i="1"/>
  <c r="M529" i="1"/>
  <c r="M530" i="1"/>
  <c r="M554" i="1"/>
  <c r="M565" i="1"/>
  <c r="M588" i="1"/>
  <c r="M592" i="1"/>
  <c r="M622" i="1"/>
  <c r="M624" i="1"/>
  <c r="M653" i="1"/>
  <c r="M654" i="1"/>
  <c r="M678" i="1"/>
  <c r="M679" i="1"/>
  <c r="M709" i="1"/>
  <c r="M711" i="1"/>
  <c r="M740" i="1"/>
  <c r="M741" i="1"/>
  <c r="M765" i="1"/>
  <c r="M772" i="1"/>
  <c r="M796" i="1"/>
  <c r="M797" i="1"/>
  <c r="M826" i="1"/>
  <c r="M829" i="1"/>
  <c r="M858" i="1"/>
  <c r="M859" i="1"/>
  <c r="M883" i="1"/>
  <c r="M884" i="1"/>
  <c r="M914" i="1"/>
  <c r="M915" i="1"/>
  <c r="M944" i="1"/>
  <c r="M946" i="1"/>
  <c r="M969" i="1"/>
  <c r="M979" i="1"/>
  <c r="M1001" i="1"/>
  <c r="M1002" i="1"/>
  <c r="M1032" i="1"/>
  <c r="M1035" i="1"/>
  <c r="M1065" i="1"/>
  <c r="M1066" i="1"/>
  <c r="M1087" i="1"/>
  <c r="M1088" i="1"/>
  <c r="M1121" i="1"/>
  <c r="M1122" i="1"/>
  <c r="M1152" i="1"/>
  <c r="M1153" i="1"/>
  <c r="M1174" i="1"/>
  <c r="M1184" i="1"/>
  <c r="M1208" i="1"/>
  <c r="M1209" i="1"/>
  <c r="M1239" i="1"/>
  <c r="M1240" i="1"/>
  <c r="M1269" i="1"/>
  <c r="M1270" i="1"/>
  <c r="M1294" i="1"/>
  <c r="M1296" i="1"/>
  <c r="M1326" i="1"/>
  <c r="M1327" i="1"/>
  <c r="M1357" i="1"/>
  <c r="M1358" i="1"/>
  <c r="M1382" i="1"/>
  <c r="M1388" i="1"/>
  <c r="M1412" i="1"/>
  <c r="M1413" i="1"/>
  <c r="M1444" i="1"/>
  <c r="M1445" i="1"/>
  <c r="M1474" i="1"/>
  <c r="M1478" i="1"/>
  <c r="M1500" i="1"/>
  <c r="M1501" i="1"/>
  <c r="M1530" i="1"/>
  <c r="M1531" i="1"/>
  <c r="M1564" i="1"/>
  <c r="M1565" i="1"/>
  <c r="M1586" i="1"/>
  <c r="M1596" i="1"/>
  <c r="M1617" i="1"/>
  <c r="M1621" i="1"/>
  <c r="M1650" i="1"/>
  <c r="M1651" i="1"/>
  <c r="M1682" i="1"/>
  <c r="M1683" i="1"/>
  <c r="M1707" i="1"/>
  <c r="M1708" i="1"/>
  <c r="M1735" i="1"/>
  <c r="M1736" i="1"/>
  <c r="M1763" i="1"/>
  <c r="M1764" i="1"/>
  <c r="M1786" i="1"/>
  <c r="M1793" i="1"/>
  <c r="M1815" i="1"/>
  <c r="M1816" i="1"/>
  <c r="M1843" i="1"/>
  <c r="M1844" i="1"/>
  <c r="M1871" i="1"/>
  <c r="M1872" i="1"/>
  <c r="M1894" i="1"/>
  <c r="M1895" i="1"/>
  <c r="M1923" i="1"/>
  <c r="M1924" i="1"/>
  <c r="M1951" i="1"/>
  <c r="M1952" i="1"/>
  <c r="M1974" i="1"/>
  <c r="M1983" i="1"/>
  <c r="M2002" i="1"/>
  <c r="M2003" i="1"/>
  <c r="M2031" i="1"/>
  <c r="M2034" i="1"/>
  <c r="M2061" i="1"/>
  <c r="M2062" i="1"/>
  <c r="M2082" i="1"/>
  <c r="M2083" i="1"/>
  <c r="M2112" i="1"/>
  <c r="M2114" i="1"/>
  <c r="M2141" i="1"/>
  <c r="M2142" i="1"/>
  <c r="M2162" i="1"/>
  <c r="M2170" i="1"/>
  <c r="M2192" i="1"/>
  <c r="M2193" i="1"/>
  <c r="M2220" i="1"/>
  <c r="M2222" i="1"/>
  <c r="M2249" i="1"/>
  <c r="M2250" i="1"/>
  <c r="M2272" i="1"/>
  <c r="M2273" i="1"/>
  <c r="M2300" i="1"/>
  <c r="M2301" i="1"/>
  <c r="M2328" i="1"/>
  <c r="M2330" i="1"/>
  <c r="M2351" i="1"/>
  <c r="M2358" i="1"/>
  <c r="M2380" i="1"/>
  <c r="M2381" i="1"/>
  <c r="M2408" i="1"/>
  <c r="M2409" i="1"/>
  <c r="M2436" i="1"/>
  <c r="M2440" i="1"/>
  <c r="M2459" i="1"/>
  <c r="M2460" i="1"/>
  <c r="M2488" i="1"/>
  <c r="M2489" i="1"/>
  <c r="M2518" i="1"/>
  <c r="M2519" i="1"/>
  <c r="M2539" i="1"/>
  <c r="M2548" i="1"/>
  <c r="M2567" i="1"/>
  <c r="M2571" i="1"/>
  <c r="M2598" i="1"/>
  <c r="M2599" i="1"/>
  <c r="M2626" i="1"/>
  <c r="M2627" i="1"/>
  <c r="M2649" i="1"/>
  <c r="M2650" i="1"/>
  <c r="M2678" i="1"/>
  <c r="M2679" i="1"/>
  <c r="M2706" i="1"/>
  <c r="M2707" i="1"/>
  <c r="M2729" i="1"/>
  <c r="M2735" i="1"/>
  <c r="M2757" i="1"/>
  <c r="M2758" i="1"/>
  <c r="M2786" i="1"/>
  <c r="M2787" i="1"/>
  <c r="M2814" i="1"/>
  <c r="M2815" i="1"/>
  <c r="M2837" i="1"/>
  <c r="M2838" i="1"/>
  <c r="M2865" i="1"/>
  <c r="M2866" i="1"/>
  <c r="M2894" i="1"/>
  <c r="M2895" i="1"/>
  <c r="M2916" i="1"/>
  <c r="M2925" i="1"/>
  <c r="M2945" i="1"/>
  <c r="M2946" i="1"/>
  <c r="M2973" i="1"/>
  <c r="M2976" i="1"/>
  <c r="M3004" i="1"/>
  <c r="M3005" i="1"/>
  <c r="M3024" i="1"/>
  <c r="M3026" i="1"/>
  <c r="M3055" i="1"/>
  <c r="M3056" i="1"/>
  <c r="M3083" i="1"/>
  <c r="M3084" i="1"/>
  <c r="M3104" i="1"/>
  <c r="M3113" i="1"/>
  <c r="M3135" i="1"/>
  <c r="M3136" i="1"/>
  <c r="M3163" i="1"/>
  <c r="M3164" i="1"/>
  <c r="M3191" i="1"/>
  <c r="M3192" i="1"/>
  <c r="M3214" i="1"/>
  <c r="M3215" i="1"/>
  <c r="M3243" i="1"/>
  <c r="M3244" i="1"/>
  <c r="M3271" i="1"/>
  <c r="M3272" i="1"/>
  <c r="M3294" i="1"/>
  <c r="M3300" i="1"/>
  <c r="M3322" i="1"/>
  <c r="M3323" i="1"/>
  <c r="M3351" i="1"/>
  <c r="M3352" i="1"/>
  <c r="M3379" i="1"/>
  <c r="M3382" i="1"/>
  <c r="M3402" i="1"/>
  <c r="M3403" i="1"/>
  <c r="M3430" i="1"/>
  <c r="M3431" i="1"/>
  <c r="M3461" i="1"/>
  <c r="M3462" i="1"/>
  <c r="M3482" i="1"/>
  <c r="M3490" i="1"/>
  <c r="M3510" i="1"/>
  <c r="M3513" i="1"/>
  <c r="M3540" i="1"/>
  <c r="M3542" i="1"/>
  <c r="M3569" i="1"/>
  <c r="M3570" i="1"/>
  <c r="M3592" i="1"/>
  <c r="M3593" i="1"/>
  <c r="M3620" i="1"/>
  <c r="M3621" i="1"/>
  <c r="M3648" i="1"/>
  <c r="M3650" i="1"/>
  <c r="M3671" i="1"/>
  <c r="M3678" i="1"/>
  <c r="M3700" i="1"/>
  <c r="M3701" i="1"/>
  <c r="M3728" i="1"/>
  <c r="M3729" i="1"/>
  <c r="M3756" i="1"/>
  <c r="M3758" i="1"/>
  <c r="M3779" i="1"/>
  <c r="M3780" i="1"/>
  <c r="M3808" i="1"/>
  <c r="M3809" i="1"/>
  <c r="M3836" i="1"/>
  <c r="M3837" i="1"/>
  <c r="M3859" i="1"/>
  <c r="M3868" i="1"/>
  <c r="M3887" i="1"/>
  <c r="M3888" i="1"/>
  <c r="M3916" i="1"/>
  <c r="M3919" i="1"/>
  <c r="M3945" i="1"/>
  <c r="M3946" i="1"/>
  <c r="M3964" i="1"/>
  <c r="M3965" i="1"/>
  <c r="M3992" i="1"/>
  <c r="M3993" i="1"/>
  <c r="M4018" i="1"/>
  <c r="M4019" i="1"/>
  <c r="M4037" i="1"/>
  <c r="M4045" i="1"/>
  <c r="M4065" i="1"/>
  <c r="M4066" i="1"/>
  <c r="M4091" i="1"/>
  <c r="M4092" i="1"/>
  <c r="I95" i="32"/>
  <c r="P103" i="32"/>
  <c r="J55" i="33"/>
  <c r="J57" i="33" s="1"/>
  <c r="K55" i="33"/>
  <c r="L55" i="33"/>
  <c r="M55" i="33"/>
  <c r="N55" i="33"/>
  <c r="O55" i="33"/>
  <c r="P55" i="33"/>
  <c r="Q55" i="33"/>
  <c r="R55" i="33"/>
  <c r="S55" i="33"/>
  <c r="T55" i="33"/>
  <c r="U55" i="33"/>
  <c r="I55" i="33"/>
  <c r="I57" i="33" s="1"/>
  <c r="G100" i="34"/>
  <c r="F100" i="34"/>
  <c r="E100" i="34"/>
  <c r="D100" i="34"/>
  <c r="I99" i="34"/>
  <c r="H99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I95" i="34"/>
  <c r="H95" i="34"/>
  <c r="G95" i="34"/>
  <c r="F95" i="34"/>
  <c r="E95" i="34"/>
  <c r="D95" i="34"/>
  <c r="H94" i="34"/>
  <c r="G94" i="34"/>
  <c r="F94" i="34"/>
  <c r="E94" i="34"/>
  <c r="D94" i="34"/>
  <c r="I93" i="34"/>
  <c r="H93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I89" i="34"/>
  <c r="H89" i="34"/>
  <c r="G89" i="34"/>
  <c r="F89" i="34"/>
  <c r="E89" i="34"/>
  <c r="D89" i="34"/>
  <c r="G83" i="34"/>
  <c r="I82" i="34"/>
  <c r="H82" i="34"/>
  <c r="I81" i="34"/>
  <c r="I98" i="34" s="1"/>
  <c r="H81" i="34"/>
  <c r="H98" i="34" s="1"/>
  <c r="I80" i="34"/>
  <c r="I97" i="34" s="1"/>
  <c r="H80" i="34"/>
  <c r="H97" i="34" s="1"/>
  <c r="I79" i="34"/>
  <c r="I96" i="34" s="1"/>
  <c r="H79" i="34"/>
  <c r="H96" i="34" s="1"/>
  <c r="I78" i="34"/>
  <c r="H78" i="34"/>
  <c r="I77" i="34"/>
  <c r="I94" i="34" s="1"/>
  <c r="H77" i="34"/>
  <c r="I76" i="34"/>
  <c r="H76" i="34"/>
  <c r="I75" i="34"/>
  <c r="I92" i="34" s="1"/>
  <c r="H75" i="34"/>
  <c r="H92" i="34" s="1"/>
  <c r="I74" i="34"/>
  <c r="I91" i="34" s="1"/>
  <c r="H74" i="34"/>
  <c r="H91" i="34" s="1"/>
  <c r="I73" i="34"/>
  <c r="I90" i="34" s="1"/>
  <c r="H73" i="34"/>
  <c r="H90" i="34" s="1"/>
  <c r="I72" i="34"/>
  <c r="H72" i="34"/>
  <c r="C70" i="34"/>
  <c r="C87" i="34" s="1"/>
  <c r="H33" i="34"/>
  <c r="H32" i="34"/>
  <c r="H31" i="34"/>
  <c r="H30" i="34"/>
  <c r="H29" i="34"/>
  <c r="H28" i="34"/>
  <c r="H27" i="34"/>
  <c r="H26" i="34"/>
  <c r="H25" i="34"/>
  <c r="H23" i="34"/>
  <c r="U51" i="33"/>
  <c r="T51" i="33"/>
  <c r="S51" i="33"/>
  <c r="J44" i="33"/>
  <c r="K44" i="33" s="1"/>
  <c r="AE39" i="33"/>
  <c r="AE37" i="33"/>
  <c r="E2" i="33"/>
  <c r="F6" i="33" s="1"/>
  <c r="D6" i="34" s="1"/>
  <c r="O23" i="18"/>
  <c r="P23" i="18"/>
  <c r="Q23" i="18"/>
  <c r="R23" i="18"/>
  <c r="S23" i="18"/>
  <c r="J23" i="18"/>
  <c r="K23" i="18"/>
  <c r="L23" i="18"/>
  <c r="M23" i="18"/>
  <c r="N23" i="18"/>
  <c r="I23" i="18"/>
  <c r="J23" i="12"/>
  <c r="K23" i="12"/>
  <c r="L23" i="12"/>
  <c r="M23" i="12"/>
  <c r="N23" i="12"/>
  <c r="O23" i="12"/>
  <c r="P23" i="12"/>
  <c r="Q23" i="12"/>
  <c r="R23" i="12"/>
  <c r="S23" i="12"/>
  <c r="I23" i="12"/>
  <c r="H8" i="22"/>
  <c r="I8" i="22"/>
  <c r="J8" i="22"/>
  <c r="K8" i="22"/>
  <c r="L8" i="22"/>
  <c r="M8" i="22"/>
  <c r="N8" i="22"/>
  <c r="O8" i="22"/>
  <c r="P8" i="22"/>
  <c r="Q8" i="22"/>
  <c r="G8" i="22"/>
  <c r="Q14" i="19"/>
  <c r="P15" i="19"/>
  <c r="O16" i="19"/>
  <c r="N17" i="19"/>
  <c r="M18" i="19"/>
  <c r="L19" i="19"/>
  <c r="K20" i="19"/>
  <c r="J21" i="19"/>
  <c r="I22" i="19"/>
  <c r="H23" i="19"/>
  <c r="G24" i="19"/>
  <c r="O8" i="19"/>
  <c r="P8" i="19"/>
  <c r="Q8" i="19"/>
  <c r="H8" i="19"/>
  <c r="I8" i="19"/>
  <c r="J8" i="19"/>
  <c r="K8" i="19"/>
  <c r="L8" i="19"/>
  <c r="M8" i="19"/>
  <c r="N8" i="19"/>
  <c r="G8" i="19"/>
  <c r="H106" i="32"/>
  <c r="G106" i="32"/>
  <c r="M105" i="32"/>
  <c r="I105" i="32"/>
  <c r="P104" i="32"/>
  <c r="M104" i="32"/>
  <c r="I104" i="32"/>
  <c r="M103" i="32"/>
  <c r="I103" i="32"/>
  <c r="P102" i="32"/>
  <c r="M102" i="32"/>
  <c r="I102" i="32"/>
  <c r="P101" i="32"/>
  <c r="M101" i="32"/>
  <c r="I101" i="32"/>
  <c r="M100" i="32"/>
  <c r="I100" i="32"/>
  <c r="P100" i="32" s="1"/>
  <c r="P99" i="32"/>
  <c r="M99" i="32"/>
  <c r="I99" i="32"/>
  <c r="P98" i="32"/>
  <c r="M98" i="32"/>
  <c r="I98" i="32"/>
  <c r="P97" i="32"/>
  <c r="M97" i="32"/>
  <c r="I97" i="32"/>
  <c r="M96" i="32"/>
  <c r="I96" i="32"/>
  <c r="M95" i="32"/>
  <c r="J92" i="32"/>
  <c r="G25" i="32" s="1"/>
  <c r="Y25" i="32" s="1"/>
  <c r="H85" i="32"/>
  <c r="I85" i="32" s="1"/>
  <c r="J85" i="32" s="1"/>
  <c r="K85" i="32" s="1"/>
  <c r="L85" i="32" s="1"/>
  <c r="M85" i="32" s="1"/>
  <c r="N85" i="32" s="1"/>
  <c r="O85" i="32" s="1"/>
  <c r="P85" i="32" s="1"/>
  <c r="Q85" i="32" s="1"/>
  <c r="R85" i="32" s="1"/>
  <c r="S85" i="32" s="1"/>
  <c r="U77" i="32"/>
  <c r="U76" i="32"/>
  <c r="U75" i="32"/>
  <c r="U74" i="32"/>
  <c r="U73" i="32"/>
  <c r="U72" i="32"/>
  <c r="U71" i="32"/>
  <c r="U70" i="32"/>
  <c r="U69" i="32"/>
  <c r="U68" i="32"/>
  <c r="U67" i="32"/>
  <c r="U66" i="32"/>
  <c r="U65" i="32"/>
  <c r="H5" i="32"/>
  <c r="I5" i="32" s="1"/>
  <c r="J5" i="32" s="1"/>
  <c r="K5" i="32" s="1"/>
  <c r="L5" i="32" s="1"/>
  <c r="M5" i="32" s="1"/>
  <c r="N5" i="32" s="1"/>
  <c r="O5" i="32" s="1"/>
  <c r="P5" i="32" s="1"/>
  <c r="Q5" i="32" s="1"/>
  <c r="R5" i="32" s="1"/>
  <c r="S5" i="32" s="1"/>
  <c r="J23" i="21"/>
  <c r="K23" i="21"/>
  <c r="L23" i="21"/>
  <c r="M23" i="21"/>
  <c r="N23" i="21"/>
  <c r="O23" i="21"/>
  <c r="P23" i="21"/>
  <c r="Q23" i="21"/>
  <c r="R23" i="21"/>
  <c r="S23" i="21"/>
  <c r="I23" i="21"/>
  <c r="AS88" i="28"/>
  <c r="AR88" i="28"/>
  <c r="AQ88" i="28"/>
  <c r="AP88" i="28"/>
  <c r="AO88" i="28"/>
  <c r="AN88" i="28"/>
  <c r="AM88" i="28"/>
  <c r="AL88" i="28"/>
  <c r="AK88" i="28"/>
  <c r="AJ88" i="28"/>
  <c r="AI88" i="28"/>
  <c r="AH88" i="28"/>
  <c r="AG88" i="28"/>
  <c r="AF88" i="28"/>
  <c r="AE88" i="28"/>
  <c r="AD88" i="28"/>
  <c r="AC88" i="28"/>
  <c r="AB88" i="28"/>
  <c r="AA88" i="28"/>
  <c r="Z88" i="28"/>
  <c r="Y88" i="28"/>
  <c r="X88" i="28"/>
  <c r="W88" i="28"/>
  <c r="V88" i="28"/>
  <c r="U88" i="28"/>
  <c r="T88" i="28"/>
  <c r="S88" i="28"/>
  <c r="R88" i="28"/>
  <c r="Q88" i="28"/>
  <c r="P88" i="28"/>
  <c r="O88" i="28"/>
  <c r="N88" i="28"/>
  <c r="M88" i="28"/>
  <c r="L88" i="28"/>
  <c r="K88" i="28"/>
  <c r="J88" i="28"/>
  <c r="I88" i="28"/>
  <c r="H88" i="28"/>
  <c r="G88" i="28"/>
  <c r="F88" i="28"/>
  <c r="AS87" i="28"/>
  <c r="AR87" i="28"/>
  <c r="AQ87" i="28"/>
  <c r="AP87" i="28"/>
  <c r="AO87" i="28"/>
  <c r="AN87" i="28"/>
  <c r="AM87" i="28"/>
  <c r="AL87" i="28"/>
  <c r="AK87" i="28"/>
  <c r="AJ87" i="28"/>
  <c r="AI87" i="28"/>
  <c r="AH87" i="28"/>
  <c r="AG87" i="28"/>
  <c r="AF87" i="28"/>
  <c r="AE87" i="28"/>
  <c r="AD87" i="28"/>
  <c r="AC87" i="28"/>
  <c r="AB87" i="28"/>
  <c r="AA87" i="28"/>
  <c r="Z87" i="28"/>
  <c r="Y87" i="28"/>
  <c r="X87" i="28"/>
  <c r="W87" i="28"/>
  <c r="V87" i="28"/>
  <c r="U87" i="28"/>
  <c r="T87" i="28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AS86" i="28"/>
  <c r="AR86" i="28"/>
  <c r="AQ86" i="28"/>
  <c r="AP86" i="28"/>
  <c r="AO86" i="28"/>
  <c r="AN86" i="28"/>
  <c r="AM86" i="28"/>
  <c r="AL86" i="28"/>
  <c r="AK86" i="28"/>
  <c r="AJ86" i="28"/>
  <c r="AI86" i="28"/>
  <c r="AH86" i="28"/>
  <c r="AG86" i="28"/>
  <c r="AF86" i="28"/>
  <c r="AE86" i="28"/>
  <c r="AD86" i="28"/>
  <c r="AC86" i="28"/>
  <c r="AB86" i="28"/>
  <c r="AA86" i="28"/>
  <c r="Z86" i="28"/>
  <c r="Y86" i="28"/>
  <c r="X86" i="28"/>
  <c r="W86" i="28"/>
  <c r="V86" i="28"/>
  <c r="U86" i="28"/>
  <c r="T86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AS85" i="28"/>
  <c r="AR85" i="28"/>
  <c r="AQ85" i="28"/>
  <c r="AP85" i="28"/>
  <c r="AO85" i="28"/>
  <c r="AN85" i="28"/>
  <c r="AM85" i="28"/>
  <c r="AL85" i="28"/>
  <c r="AK85" i="28"/>
  <c r="AJ85" i="28"/>
  <c r="AI85" i="28"/>
  <c r="AH85" i="28"/>
  <c r="AG85" i="28"/>
  <c r="AF85" i="28"/>
  <c r="AE85" i="28"/>
  <c r="AD85" i="28"/>
  <c r="AC85" i="28"/>
  <c r="AB85" i="28"/>
  <c r="AA85" i="28"/>
  <c r="Z85" i="28"/>
  <c r="Y85" i="28"/>
  <c r="X85" i="28"/>
  <c r="W85" i="28"/>
  <c r="V85" i="28"/>
  <c r="U85" i="28"/>
  <c r="T85" i="28"/>
  <c r="S85" i="28"/>
  <c r="R85" i="28"/>
  <c r="Q85" i="28"/>
  <c r="P85" i="28"/>
  <c r="O85" i="28"/>
  <c r="N85" i="28"/>
  <c r="M85" i="28"/>
  <c r="L85" i="28"/>
  <c r="K85" i="28"/>
  <c r="J85" i="28"/>
  <c r="I85" i="28"/>
  <c r="H85" i="28"/>
  <c r="G85" i="28"/>
  <c r="F85" i="28"/>
  <c r="AS84" i="28"/>
  <c r="AR84" i="28"/>
  <c r="AQ84" i="28"/>
  <c r="AP84" i="28"/>
  <c r="AO84" i="28"/>
  <c r="AN84" i="28"/>
  <c r="AM84" i="28"/>
  <c r="AL84" i="28"/>
  <c r="AK84" i="28"/>
  <c r="AJ84" i="28"/>
  <c r="AI84" i="28"/>
  <c r="AH84" i="28"/>
  <c r="AG84" i="28"/>
  <c r="AF84" i="28"/>
  <c r="AE84" i="28"/>
  <c r="AD84" i="28"/>
  <c r="AC84" i="28"/>
  <c r="AB84" i="28"/>
  <c r="AA84" i="28"/>
  <c r="Z84" i="28"/>
  <c r="Y84" i="28"/>
  <c r="X84" i="28"/>
  <c r="W84" i="28"/>
  <c r="V84" i="28"/>
  <c r="U84" i="28"/>
  <c r="T84" i="28"/>
  <c r="S84" i="28"/>
  <c r="R84" i="28"/>
  <c r="Q84" i="28"/>
  <c r="P84" i="28"/>
  <c r="O84" i="28"/>
  <c r="N84" i="28"/>
  <c r="M84" i="28"/>
  <c r="L84" i="28"/>
  <c r="K84" i="28"/>
  <c r="J84" i="28"/>
  <c r="I84" i="28"/>
  <c r="H84" i="28"/>
  <c r="G84" i="28"/>
  <c r="F84" i="28"/>
  <c r="AS83" i="28"/>
  <c r="AR83" i="28"/>
  <c r="AQ83" i="28"/>
  <c r="AP83" i="28"/>
  <c r="AO83" i="28"/>
  <c r="AN83" i="28"/>
  <c r="AM83" i="28"/>
  <c r="AL83" i="28"/>
  <c r="AK83" i="28"/>
  <c r="AJ83" i="28"/>
  <c r="AI83" i="28"/>
  <c r="AH83" i="28"/>
  <c r="AG83" i="28"/>
  <c r="AF83" i="28"/>
  <c r="AE83" i="28"/>
  <c r="AD83" i="28"/>
  <c r="AC83" i="28"/>
  <c r="AB83" i="28"/>
  <c r="AA83" i="28"/>
  <c r="Z83" i="28"/>
  <c r="Y83" i="28"/>
  <c r="X83" i="28"/>
  <c r="W83" i="28"/>
  <c r="V83" i="28"/>
  <c r="U83" i="28"/>
  <c r="T83" i="28"/>
  <c r="S83" i="28"/>
  <c r="R83" i="28"/>
  <c r="Q83" i="28"/>
  <c r="P83" i="28"/>
  <c r="O83" i="28"/>
  <c r="N83" i="28"/>
  <c r="M83" i="28"/>
  <c r="L83" i="28"/>
  <c r="K83" i="28"/>
  <c r="J83" i="28"/>
  <c r="I83" i="28"/>
  <c r="H83" i="28"/>
  <c r="G83" i="28"/>
  <c r="F83" i="28"/>
  <c r="AS82" i="28"/>
  <c r="AR82" i="28"/>
  <c r="AQ82" i="28"/>
  <c r="AP82" i="28"/>
  <c r="AO82" i="28"/>
  <c r="AN82" i="28"/>
  <c r="AM82" i="28"/>
  <c r="AL82" i="28"/>
  <c r="AK82" i="28"/>
  <c r="AJ82" i="28"/>
  <c r="AI82" i="28"/>
  <c r="AH82" i="28"/>
  <c r="AG82" i="28"/>
  <c r="AF82" i="28"/>
  <c r="AE82" i="28"/>
  <c r="AD82" i="28"/>
  <c r="AC82" i="28"/>
  <c r="AB82" i="28"/>
  <c r="AA82" i="28"/>
  <c r="Z82" i="28"/>
  <c r="Y82" i="28"/>
  <c r="X82" i="28"/>
  <c r="W82" i="28"/>
  <c r="V82" i="28"/>
  <c r="U82" i="28"/>
  <c r="T82" i="28"/>
  <c r="S82" i="28"/>
  <c r="R82" i="28"/>
  <c r="Q82" i="28"/>
  <c r="P82" i="28"/>
  <c r="O82" i="28"/>
  <c r="N82" i="28"/>
  <c r="M82" i="28"/>
  <c r="L82" i="28"/>
  <c r="K82" i="28"/>
  <c r="J82" i="28"/>
  <c r="I82" i="28"/>
  <c r="H82" i="28"/>
  <c r="G82" i="28"/>
  <c r="F82" i="28"/>
  <c r="AS81" i="28"/>
  <c r="AR81" i="28"/>
  <c r="AQ81" i="28"/>
  <c r="AP81" i="28"/>
  <c r="AO81" i="28"/>
  <c r="AN81" i="28"/>
  <c r="AM81" i="28"/>
  <c r="AL81" i="28"/>
  <c r="AK81" i="28"/>
  <c r="AJ81" i="28"/>
  <c r="AI81" i="28"/>
  <c r="AH81" i="28"/>
  <c r="AG81" i="28"/>
  <c r="AF81" i="28"/>
  <c r="AE81" i="28"/>
  <c r="AD81" i="28"/>
  <c r="AC81" i="28"/>
  <c r="AB81" i="28"/>
  <c r="AA81" i="28"/>
  <c r="Z81" i="28"/>
  <c r="Y81" i="28"/>
  <c r="X81" i="28"/>
  <c r="W81" i="28"/>
  <c r="V81" i="28"/>
  <c r="U81" i="28"/>
  <c r="T81" i="28"/>
  <c r="S81" i="28"/>
  <c r="R81" i="28"/>
  <c r="Q81" i="28"/>
  <c r="P81" i="28"/>
  <c r="O81" i="28"/>
  <c r="N81" i="28"/>
  <c r="M81" i="28"/>
  <c r="L81" i="28"/>
  <c r="K81" i="28"/>
  <c r="J81" i="28"/>
  <c r="I81" i="28"/>
  <c r="H81" i="28"/>
  <c r="G81" i="28"/>
  <c r="F81" i="28"/>
  <c r="AS80" i="28"/>
  <c r="AR80" i="28"/>
  <c r="AQ80" i="28"/>
  <c r="AP80" i="28"/>
  <c r="AO80" i="28"/>
  <c r="AN80" i="28"/>
  <c r="AM80" i="28"/>
  <c r="AL80" i="28"/>
  <c r="AK80" i="28"/>
  <c r="AJ80" i="28"/>
  <c r="AI80" i="28"/>
  <c r="AH80" i="28"/>
  <c r="AG80" i="28"/>
  <c r="AF80" i="28"/>
  <c r="AE80" i="28"/>
  <c r="AD80" i="28"/>
  <c r="AC80" i="28"/>
  <c r="AB80" i="28"/>
  <c r="AA80" i="28"/>
  <c r="Z80" i="28"/>
  <c r="Y80" i="28"/>
  <c r="X80" i="28"/>
  <c r="W80" i="28"/>
  <c r="V80" i="28"/>
  <c r="U80" i="28"/>
  <c r="T80" i="28"/>
  <c r="S80" i="28"/>
  <c r="R80" i="28"/>
  <c r="Q80" i="28"/>
  <c r="P80" i="28"/>
  <c r="O80" i="28"/>
  <c r="N80" i="28"/>
  <c r="M80" i="28"/>
  <c r="L80" i="28"/>
  <c r="K80" i="28"/>
  <c r="J80" i="28"/>
  <c r="I80" i="28"/>
  <c r="H80" i="28"/>
  <c r="G80" i="28"/>
  <c r="F80" i="28"/>
  <c r="AS79" i="28"/>
  <c r="AR79" i="28"/>
  <c r="AQ79" i="28"/>
  <c r="AP79" i="28"/>
  <c r="AO79" i="28"/>
  <c r="AN79" i="28"/>
  <c r="AM79" i="28"/>
  <c r="AL79" i="28"/>
  <c r="AK79" i="28"/>
  <c r="AJ79" i="28"/>
  <c r="AI79" i="28"/>
  <c r="AH79" i="28"/>
  <c r="AG79" i="28"/>
  <c r="AF79" i="28"/>
  <c r="AE79" i="28"/>
  <c r="AD79" i="28"/>
  <c r="AC79" i="28"/>
  <c r="AB79" i="28"/>
  <c r="AA79" i="28"/>
  <c r="Z79" i="28"/>
  <c r="Y79" i="28"/>
  <c r="X79" i="28"/>
  <c r="W79" i="28"/>
  <c r="V79" i="28"/>
  <c r="U79" i="28"/>
  <c r="T79" i="28"/>
  <c r="S79" i="28"/>
  <c r="R79" i="28"/>
  <c r="Q79" i="28"/>
  <c r="P79" i="28"/>
  <c r="O79" i="28"/>
  <c r="N79" i="28"/>
  <c r="M79" i="28"/>
  <c r="L79" i="28"/>
  <c r="K79" i="28"/>
  <c r="J79" i="28"/>
  <c r="I79" i="28"/>
  <c r="H79" i="28"/>
  <c r="G79" i="28"/>
  <c r="F79" i="28"/>
  <c r="C79" i="28"/>
  <c r="C80" i="28" s="1"/>
  <c r="C81" i="28" s="1"/>
  <c r="C82" i="28" s="1"/>
  <c r="C83" i="28" s="1"/>
  <c r="C84" i="28" s="1"/>
  <c r="C85" i="28" s="1"/>
  <c r="C86" i="28" s="1"/>
  <c r="C87" i="28" s="1"/>
  <c r="C88" i="28" s="1"/>
  <c r="AS78" i="28"/>
  <c r="AR78" i="28"/>
  <c r="AQ78" i="28"/>
  <c r="AP78" i="28"/>
  <c r="AO78" i="28"/>
  <c r="AN78" i="28"/>
  <c r="AM78" i="28"/>
  <c r="AL78" i="28"/>
  <c r="AK78" i="28"/>
  <c r="AJ78" i="28"/>
  <c r="AI78" i="28"/>
  <c r="AH78" i="28"/>
  <c r="AG78" i="28"/>
  <c r="AF78" i="28"/>
  <c r="AE78" i="28"/>
  <c r="AD78" i="28"/>
  <c r="AC78" i="28"/>
  <c r="AB78" i="28"/>
  <c r="AA78" i="28"/>
  <c r="Z78" i="28"/>
  <c r="Y78" i="28"/>
  <c r="X78" i="28"/>
  <c r="W78" i="28"/>
  <c r="V78" i="28"/>
  <c r="U78" i="28"/>
  <c r="T78" i="28"/>
  <c r="S78" i="28"/>
  <c r="R78" i="28"/>
  <c r="Q78" i="28"/>
  <c r="P78" i="28"/>
  <c r="O78" i="28"/>
  <c r="N78" i="28"/>
  <c r="M78" i="28"/>
  <c r="L78" i="28"/>
  <c r="K78" i="28"/>
  <c r="J78" i="28"/>
  <c r="I78" i="28"/>
  <c r="H78" i="28"/>
  <c r="G78" i="28"/>
  <c r="F78" i="28"/>
  <c r="F69" i="28" a="1"/>
  <c r="M72" i="28" s="1"/>
  <c r="B69" i="28"/>
  <c r="M5" i="1"/>
  <c r="M4101" i="1" l="1"/>
  <c r="M4113" i="1"/>
  <c r="M4125" i="1"/>
  <c r="M4137" i="1"/>
  <c r="M4149" i="1"/>
  <c r="M4161" i="1"/>
  <c r="M4173" i="1"/>
  <c r="M4185" i="1"/>
  <c r="M4197" i="1"/>
  <c r="M4209" i="1"/>
  <c r="M4221" i="1"/>
  <c r="M4233" i="1"/>
  <c r="M4245" i="1"/>
  <c r="M4257" i="1"/>
  <c r="M4269" i="1"/>
  <c r="M4281" i="1"/>
  <c r="M4293" i="1"/>
  <c r="M4305" i="1"/>
  <c r="M4317" i="1"/>
  <c r="M4329" i="1"/>
  <c r="M4341" i="1"/>
  <c r="M4353" i="1"/>
  <c r="M4365" i="1"/>
  <c r="M4377" i="1"/>
  <c r="M4389" i="1"/>
  <c r="M4401" i="1"/>
  <c r="M4413" i="1"/>
  <c r="M4425" i="1"/>
  <c r="M4437" i="1"/>
  <c r="M4449" i="1"/>
  <c r="M4461" i="1"/>
  <c r="M4473" i="1"/>
  <c r="M4485" i="1"/>
  <c r="M4497" i="1"/>
  <c r="M4509" i="1"/>
  <c r="M10" i="1"/>
  <c r="M22" i="1"/>
  <c r="M34" i="1"/>
  <c r="M46" i="1"/>
  <c r="M58" i="1"/>
  <c r="M70" i="1"/>
  <c r="M82" i="1"/>
  <c r="M94" i="1"/>
  <c r="M106" i="1"/>
  <c r="M118" i="1"/>
  <c r="M130" i="1"/>
  <c r="M142" i="1"/>
  <c r="M154" i="1"/>
  <c r="M166" i="1"/>
  <c r="M178" i="1"/>
  <c r="M190" i="1"/>
  <c r="M202" i="1"/>
  <c r="M214" i="1"/>
  <c r="M226" i="1"/>
  <c r="M238" i="1"/>
  <c r="M250" i="1"/>
  <c r="M262" i="1"/>
  <c r="M274" i="1"/>
  <c r="M286" i="1"/>
  <c r="M298" i="1"/>
  <c r="M310" i="1"/>
  <c r="M322" i="1"/>
  <c r="M334" i="1"/>
  <c r="M346" i="1"/>
  <c r="M358" i="1"/>
  <c r="M370" i="1"/>
  <c r="M382" i="1"/>
  <c r="M394" i="1"/>
  <c r="M406" i="1"/>
  <c r="M418" i="1"/>
  <c r="M430" i="1"/>
  <c r="M442" i="1"/>
  <c r="M454" i="1"/>
  <c r="M466" i="1"/>
  <c r="M478" i="1"/>
  <c r="M490" i="1"/>
  <c r="M502" i="1"/>
  <c r="M514" i="1"/>
  <c r="M526" i="1"/>
  <c r="M538" i="1"/>
  <c r="M550" i="1"/>
  <c r="M562" i="1"/>
  <c r="M574" i="1"/>
  <c r="M586" i="1"/>
  <c r="M598" i="1"/>
  <c r="M4102" i="1"/>
  <c r="M4115" i="1"/>
  <c r="M4128" i="1"/>
  <c r="M4141" i="1"/>
  <c r="M4154" i="1"/>
  <c r="M4167" i="1"/>
  <c r="M4180" i="1"/>
  <c r="M4193" i="1"/>
  <c r="M4206" i="1"/>
  <c r="M4219" i="1"/>
  <c r="M4232" i="1"/>
  <c r="M4246" i="1"/>
  <c r="M4259" i="1"/>
  <c r="M4272" i="1"/>
  <c r="M4285" i="1"/>
  <c r="M4298" i="1"/>
  <c r="M4311" i="1"/>
  <c r="M4324" i="1"/>
  <c r="M4337" i="1"/>
  <c r="M4350" i="1"/>
  <c r="M4363" i="1"/>
  <c r="M4376" i="1"/>
  <c r="M4390" i="1"/>
  <c r="M4403" i="1"/>
  <c r="M4416" i="1"/>
  <c r="M4429" i="1"/>
  <c r="M4442" i="1"/>
  <c r="M4455" i="1"/>
  <c r="M4468" i="1"/>
  <c r="M4481" i="1"/>
  <c r="M4494" i="1"/>
  <c r="M4507" i="1"/>
  <c r="M9" i="1"/>
  <c r="M23" i="1"/>
  <c r="M36" i="1"/>
  <c r="M49" i="1"/>
  <c r="M62" i="1"/>
  <c r="M75" i="1"/>
  <c r="M88" i="1"/>
  <c r="M101" i="1"/>
  <c r="M114" i="1"/>
  <c r="M127" i="1"/>
  <c r="M140" i="1"/>
  <c r="M153" i="1"/>
  <c r="M167" i="1"/>
  <c r="M180" i="1"/>
  <c r="M193" i="1"/>
  <c r="M206" i="1"/>
  <c r="M219" i="1"/>
  <c r="M232" i="1"/>
  <c r="M245" i="1"/>
  <c r="M258" i="1"/>
  <c r="M271" i="1"/>
  <c r="M284" i="1"/>
  <c r="M297" i="1"/>
  <c r="M311" i="1"/>
  <c r="M324" i="1"/>
  <c r="M337" i="1"/>
  <c r="M350" i="1"/>
  <c r="M363" i="1"/>
  <c r="M376" i="1"/>
  <c r="M389" i="1"/>
  <c r="M402" i="1"/>
  <c r="M415" i="1"/>
  <c r="M428" i="1"/>
  <c r="M441" i="1"/>
  <c r="M455" i="1"/>
  <c r="M468" i="1"/>
  <c r="M481" i="1"/>
  <c r="M494" i="1"/>
  <c r="M507" i="1"/>
  <c r="M520" i="1"/>
  <c r="M533" i="1"/>
  <c r="M546" i="1"/>
  <c r="M559" i="1"/>
  <c r="M572" i="1"/>
  <c r="M585" i="1"/>
  <c r="M599" i="1"/>
  <c r="M611" i="1"/>
  <c r="M623" i="1"/>
  <c r="M635" i="1"/>
  <c r="M647" i="1"/>
  <c r="M659" i="1"/>
  <c r="M671" i="1"/>
  <c r="M683" i="1"/>
  <c r="M695" i="1"/>
  <c r="M707" i="1"/>
  <c r="M719" i="1"/>
  <c r="M731" i="1"/>
  <c r="M743" i="1"/>
  <c r="M755" i="1"/>
  <c r="M767" i="1"/>
  <c r="M779" i="1"/>
  <c r="M791" i="1"/>
  <c r="M803" i="1"/>
  <c r="M815" i="1"/>
  <c r="M827" i="1"/>
  <c r="M839" i="1"/>
  <c r="M851" i="1"/>
  <c r="M863" i="1"/>
  <c r="M875" i="1"/>
  <c r="M887" i="1"/>
  <c r="M899" i="1"/>
  <c r="M911" i="1"/>
  <c r="M923" i="1"/>
  <c r="M935" i="1"/>
  <c r="M947" i="1"/>
  <c r="M959" i="1"/>
  <c r="M971" i="1"/>
  <c r="M983" i="1"/>
  <c r="M995" i="1"/>
  <c r="M1007" i="1"/>
  <c r="M1019" i="1"/>
  <c r="M1031" i="1"/>
  <c r="M1043" i="1"/>
  <c r="M1055" i="1"/>
  <c r="M1067" i="1"/>
  <c r="M1079" i="1"/>
  <c r="M1091" i="1"/>
  <c r="M1103" i="1"/>
  <c r="M1115" i="1"/>
  <c r="M1127" i="1"/>
  <c r="M1139" i="1"/>
  <c r="M1151" i="1"/>
  <c r="M1163" i="1"/>
  <c r="M1175" i="1"/>
  <c r="M1187" i="1"/>
  <c r="M1199" i="1"/>
  <c r="M1211" i="1"/>
  <c r="M1223" i="1"/>
  <c r="M1235" i="1"/>
  <c r="M1247" i="1"/>
  <c r="M1259" i="1"/>
  <c r="M1271" i="1"/>
  <c r="M1283" i="1"/>
  <c r="M1295" i="1"/>
  <c r="M1307" i="1"/>
  <c r="M1319" i="1"/>
  <c r="M1331" i="1"/>
  <c r="M1343" i="1"/>
  <c r="M1355" i="1"/>
  <c r="M1367" i="1"/>
  <c r="M1379" i="1"/>
  <c r="M1391" i="1"/>
  <c r="M1403" i="1"/>
  <c r="M1415" i="1"/>
  <c r="M1427" i="1"/>
  <c r="M1439" i="1"/>
  <c r="M1451" i="1"/>
  <c r="M1463" i="1"/>
  <c r="M1475" i="1"/>
  <c r="M1487" i="1"/>
  <c r="M1499" i="1"/>
  <c r="M1511" i="1"/>
  <c r="M1523" i="1"/>
  <c r="M1535" i="1"/>
  <c r="M1547" i="1"/>
  <c r="M1559" i="1"/>
  <c r="M1571" i="1"/>
  <c r="M1583" i="1"/>
  <c r="M1595" i="1"/>
  <c r="M1607" i="1"/>
  <c r="M1619" i="1"/>
  <c r="M1631" i="1"/>
  <c r="M1643" i="1"/>
  <c r="M1655" i="1"/>
  <c r="M1667" i="1"/>
  <c r="M1679" i="1"/>
  <c r="M1691" i="1"/>
  <c r="M1703" i="1"/>
  <c r="M4103" i="1"/>
  <c r="M4117" i="1"/>
  <c r="M4131" i="1"/>
  <c r="M4145" i="1"/>
  <c r="M4159" i="1"/>
  <c r="M4174" i="1"/>
  <c r="M4188" i="1"/>
  <c r="M4202" i="1"/>
  <c r="M4216" i="1"/>
  <c r="M4230" i="1"/>
  <c r="M4244" i="1"/>
  <c r="M4260" i="1"/>
  <c r="M4274" i="1"/>
  <c r="M4288" i="1"/>
  <c r="M4302" i="1"/>
  <c r="M4316" i="1"/>
  <c r="M4331" i="1"/>
  <c r="M4345" i="1"/>
  <c r="M4359" i="1"/>
  <c r="M4373" i="1"/>
  <c r="M4387" i="1"/>
  <c r="M4402" i="1"/>
  <c r="M4417" i="1"/>
  <c r="M4431" i="1"/>
  <c r="M4445" i="1"/>
  <c r="M4459" i="1"/>
  <c r="M4474" i="1"/>
  <c r="M4488" i="1"/>
  <c r="M4502" i="1"/>
  <c r="M4516" i="1"/>
  <c r="M19" i="1"/>
  <c r="M33" i="1"/>
  <c r="M48" i="1"/>
  <c r="M63" i="1"/>
  <c r="M77" i="1"/>
  <c r="M91" i="1"/>
  <c r="M105" i="1"/>
  <c r="M120" i="1"/>
  <c r="M134" i="1"/>
  <c r="M148" i="1"/>
  <c r="M162" i="1"/>
  <c r="M176" i="1"/>
  <c r="M191" i="1"/>
  <c r="M205" i="1"/>
  <c r="M220" i="1"/>
  <c r="M234" i="1"/>
  <c r="M248" i="1"/>
  <c r="M263" i="1"/>
  <c r="M277" i="1"/>
  <c r="M291" i="1"/>
  <c r="M305" i="1"/>
  <c r="M319" i="1"/>
  <c r="M333" i="1"/>
  <c r="M348" i="1"/>
  <c r="M362" i="1"/>
  <c r="M377" i="1"/>
  <c r="M391" i="1"/>
  <c r="M405" i="1"/>
  <c r="M420" i="1"/>
  <c r="M434" i="1"/>
  <c r="M448" i="1"/>
  <c r="M462" i="1"/>
  <c r="M476" i="1"/>
  <c r="M491" i="1"/>
  <c r="M505" i="1"/>
  <c r="M519" i="1"/>
  <c r="M534" i="1"/>
  <c r="M548" i="1"/>
  <c r="M563" i="1"/>
  <c r="M577" i="1"/>
  <c r="M591" i="1"/>
  <c r="M605" i="1"/>
  <c r="M618" i="1"/>
  <c r="M631" i="1"/>
  <c r="M644" i="1"/>
  <c r="M657" i="1"/>
  <c r="M670" i="1"/>
  <c r="M684" i="1"/>
  <c r="M697" i="1"/>
  <c r="M710" i="1"/>
  <c r="M723" i="1"/>
  <c r="M736" i="1"/>
  <c r="M749" i="1"/>
  <c r="M762" i="1"/>
  <c r="M775" i="1"/>
  <c r="M788" i="1"/>
  <c r="M801" i="1"/>
  <c r="M814" i="1"/>
  <c r="M828" i="1"/>
  <c r="M841" i="1"/>
  <c r="M854" i="1"/>
  <c r="M867" i="1"/>
  <c r="M880" i="1"/>
  <c r="M893" i="1"/>
  <c r="M906" i="1"/>
  <c r="M919" i="1"/>
  <c r="M932" i="1"/>
  <c r="M945" i="1"/>
  <c r="M958" i="1"/>
  <c r="M972" i="1"/>
  <c r="M985" i="1"/>
  <c r="M998" i="1"/>
  <c r="M1011" i="1"/>
  <c r="M1024" i="1"/>
  <c r="M1037" i="1"/>
  <c r="M1050" i="1"/>
  <c r="M1063" i="1"/>
  <c r="M1076" i="1"/>
  <c r="M1089" i="1"/>
  <c r="M1102" i="1"/>
  <c r="M1116" i="1"/>
  <c r="M1129" i="1"/>
  <c r="M1142" i="1"/>
  <c r="M1155" i="1"/>
  <c r="M1168" i="1"/>
  <c r="M1181" i="1"/>
  <c r="M1194" i="1"/>
  <c r="M1207" i="1"/>
  <c r="M1220" i="1"/>
  <c r="M1233" i="1"/>
  <c r="M1246" i="1"/>
  <c r="M1260" i="1"/>
  <c r="M1273" i="1"/>
  <c r="M1286" i="1"/>
  <c r="M1299" i="1"/>
  <c r="M1312" i="1"/>
  <c r="M1325" i="1"/>
  <c r="M1338" i="1"/>
  <c r="M1351" i="1"/>
  <c r="M1364" i="1"/>
  <c r="M1377" i="1"/>
  <c r="M1390" i="1"/>
  <c r="M1404" i="1"/>
  <c r="M1417" i="1"/>
  <c r="M1430" i="1"/>
  <c r="M1443" i="1"/>
  <c r="M1456" i="1"/>
  <c r="M1469" i="1"/>
  <c r="M1482" i="1"/>
  <c r="M1495" i="1"/>
  <c r="M1508" i="1"/>
  <c r="M1521" i="1"/>
  <c r="M1534" i="1"/>
  <c r="M1548" i="1"/>
  <c r="M1561" i="1"/>
  <c r="M1574" i="1"/>
  <c r="M1587" i="1"/>
  <c r="M1600" i="1"/>
  <c r="M1613" i="1"/>
  <c r="M1626" i="1"/>
  <c r="M1639" i="1"/>
  <c r="M1652" i="1"/>
  <c r="M1665" i="1"/>
  <c r="M1678" i="1"/>
  <c r="M1692" i="1"/>
  <c r="M1705" i="1"/>
  <c r="M1717" i="1"/>
  <c r="M1729" i="1"/>
  <c r="M1741" i="1"/>
  <c r="M1753" i="1"/>
  <c r="M1765" i="1"/>
  <c r="M1777" i="1"/>
  <c r="M1789" i="1"/>
  <c r="M1801" i="1"/>
  <c r="M1813" i="1"/>
  <c r="M1825" i="1"/>
  <c r="M1837" i="1"/>
  <c r="M1849" i="1"/>
  <c r="M1861" i="1"/>
  <c r="M1873" i="1"/>
  <c r="M1885" i="1"/>
  <c r="M1897" i="1"/>
  <c r="M1909" i="1"/>
  <c r="M1921" i="1"/>
  <c r="M1933" i="1"/>
  <c r="M1945" i="1"/>
  <c r="M1957" i="1"/>
  <c r="M1969" i="1"/>
  <c r="M1981" i="1"/>
  <c r="M1993" i="1"/>
  <c r="M2005" i="1"/>
  <c r="M2017" i="1"/>
  <c r="M2029" i="1"/>
  <c r="M2041" i="1"/>
  <c r="M2053" i="1"/>
  <c r="M2065" i="1"/>
  <c r="M2077" i="1"/>
  <c r="M2089" i="1"/>
  <c r="M2101" i="1"/>
  <c r="M2113" i="1"/>
  <c r="M2125" i="1"/>
  <c r="M2137" i="1"/>
  <c r="M2149" i="1"/>
  <c r="M2161" i="1"/>
  <c r="M2173" i="1"/>
  <c r="M2185" i="1"/>
  <c r="M2197" i="1"/>
  <c r="M2209" i="1"/>
  <c r="M2221" i="1"/>
  <c r="M2233" i="1"/>
  <c r="M2245" i="1"/>
  <c r="M2257" i="1"/>
  <c r="M2269" i="1"/>
  <c r="M2281" i="1"/>
  <c r="M2293" i="1"/>
  <c r="M2305" i="1"/>
  <c r="M2317" i="1"/>
  <c r="M2329" i="1"/>
  <c r="M2341" i="1"/>
  <c r="M2353" i="1"/>
  <c r="M2365" i="1"/>
  <c r="M2377" i="1"/>
  <c r="M2389" i="1"/>
  <c r="M2401" i="1"/>
  <c r="M2413" i="1"/>
  <c r="M2425" i="1"/>
  <c r="M2437" i="1"/>
  <c r="M2449" i="1"/>
  <c r="M2461" i="1"/>
  <c r="M2473" i="1"/>
  <c r="M2485" i="1"/>
  <c r="M2497" i="1"/>
  <c r="M2509" i="1"/>
  <c r="M2521" i="1"/>
  <c r="M2533" i="1"/>
  <c r="M2545" i="1"/>
  <c r="M2557" i="1"/>
  <c r="M2569" i="1"/>
  <c r="M2581" i="1"/>
  <c r="M2593" i="1"/>
  <c r="M2605" i="1"/>
  <c r="M2617" i="1"/>
  <c r="M2629" i="1"/>
  <c r="M2641" i="1"/>
  <c r="M2653" i="1"/>
  <c r="M2665" i="1"/>
  <c r="M2677" i="1"/>
  <c r="M2689" i="1"/>
  <c r="M2701" i="1"/>
  <c r="M2713" i="1"/>
  <c r="M2725" i="1"/>
  <c r="M2737" i="1"/>
  <c r="M2749" i="1"/>
  <c r="M2761" i="1"/>
  <c r="M2773" i="1"/>
  <c r="M2785" i="1"/>
  <c r="M2797" i="1"/>
  <c r="M2809" i="1"/>
  <c r="M2821" i="1"/>
  <c r="M2833" i="1"/>
  <c r="M2845" i="1"/>
  <c r="M2857" i="1"/>
  <c r="M2869" i="1"/>
  <c r="M2881" i="1"/>
  <c r="M2893" i="1"/>
  <c r="M2905" i="1"/>
  <c r="M2917" i="1"/>
  <c r="M2929" i="1"/>
  <c r="M2941" i="1"/>
  <c r="M2953" i="1"/>
  <c r="M2965" i="1"/>
  <c r="M2977" i="1"/>
  <c r="M2989" i="1"/>
  <c r="M3001" i="1"/>
  <c r="M3013" i="1"/>
  <c r="M3025" i="1"/>
  <c r="M3037" i="1"/>
  <c r="M3049" i="1"/>
  <c r="M3061" i="1"/>
  <c r="M3073" i="1"/>
  <c r="M3085" i="1"/>
  <c r="M3097" i="1"/>
  <c r="M3109" i="1"/>
  <c r="M3121" i="1"/>
  <c r="M3133" i="1"/>
  <c r="M3145" i="1"/>
  <c r="M3157" i="1"/>
  <c r="M3169" i="1"/>
  <c r="M3181" i="1"/>
  <c r="M3193" i="1"/>
  <c r="M3205" i="1"/>
  <c r="M3217" i="1"/>
  <c r="M3229" i="1"/>
  <c r="M3241" i="1"/>
  <c r="M3253" i="1"/>
  <c r="M3265" i="1"/>
  <c r="M3277" i="1"/>
  <c r="M3289" i="1"/>
  <c r="M3301" i="1"/>
  <c r="M3313" i="1"/>
  <c r="M3325" i="1"/>
  <c r="M3337" i="1"/>
  <c r="M3349" i="1"/>
  <c r="M3361" i="1"/>
  <c r="M3373" i="1"/>
  <c r="M3385" i="1"/>
  <c r="M3397" i="1"/>
  <c r="M3409" i="1"/>
  <c r="M3421" i="1"/>
  <c r="M3433" i="1"/>
  <c r="M3445" i="1"/>
  <c r="M3457" i="1"/>
  <c r="M3469" i="1"/>
  <c r="M3481" i="1"/>
  <c r="M3493" i="1"/>
  <c r="M3505" i="1"/>
  <c r="M3517" i="1"/>
  <c r="M3529" i="1"/>
  <c r="M3541" i="1"/>
  <c r="M3553" i="1"/>
  <c r="M3565" i="1"/>
  <c r="M3577" i="1"/>
  <c r="M3589" i="1"/>
  <c r="M3601" i="1"/>
  <c r="M3613" i="1"/>
  <c r="M3625" i="1"/>
  <c r="M3637" i="1"/>
  <c r="M3649" i="1"/>
  <c r="M3661" i="1"/>
  <c r="M3673" i="1"/>
  <c r="M3685" i="1"/>
  <c r="M3697" i="1"/>
  <c r="M3709" i="1"/>
  <c r="M3721" i="1"/>
  <c r="M3733" i="1"/>
  <c r="M3745" i="1"/>
  <c r="M3757" i="1"/>
  <c r="M3769" i="1"/>
  <c r="M3781" i="1"/>
  <c r="M3793" i="1"/>
  <c r="M3805" i="1"/>
  <c r="M3817" i="1"/>
  <c r="M3829" i="1"/>
  <c r="M3841" i="1"/>
  <c r="M3853" i="1"/>
  <c r="M3865" i="1"/>
  <c r="M3877" i="1"/>
  <c r="M3889" i="1"/>
  <c r="M3901" i="1"/>
  <c r="M3913" i="1"/>
  <c r="M3925" i="1"/>
  <c r="M4104" i="1"/>
  <c r="M4119" i="1"/>
  <c r="M4134" i="1"/>
  <c r="M4150" i="1"/>
  <c r="M4165" i="1"/>
  <c r="M4181" i="1"/>
  <c r="M4196" i="1"/>
  <c r="M4212" i="1"/>
  <c r="M4227" i="1"/>
  <c r="M4242" i="1"/>
  <c r="M4258" i="1"/>
  <c r="M4275" i="1"/>
  <c r="M4290" i="1"/>
  <c r="M4306" i="1"/>
  <c r="M4321" i="1"/>
  <c r="M4336" i="1"/>
  <c r="M4352" i="1"/>
  <c r="M4368" i="1"/>
  <c r="M4383" i="1"/>
  <c r="M4398" i="1"/>
  <c r="M4414" i="1"/>
  <c r="M4430" i="1"/>
  <c r="M4446" i="1"/>
  <c r="M4462" i="1"/>
  <c r="M4477" i="1"/>
  <c r="M4492" i="1"/>
  <c r="M4508" i="1"/>
  <c r="M13" i="1"/>
  <c r="M28" i="1"/>
  <c r="M43" i="1"/>
  <c r="M59" i="1"/>
  <c r="M74" i="1"/>
  <c r="M90" i="1"/>
  <c r="M107" i="1"/>
  <c r="M122" i="1"/>
  <c r="M137" i="1"/>
  <c r="M152" i="1"/>
  <c r="M169" i="1"/>
  <c r="M184" i="1"/>
  <c r="M199" i="1"/>
  <c r="M215" i="1"/>
  <c r="M230" i="1"/>
  <c r="M246" i="1"/>
  <c r="M261" i="1"/>
  <c r="M278" i="1"/>
  <c r="M293" i="1"/>
  <c r="M308" i="1"/>
  <c r="M325" i="1"/>
  <c r="M340" i="1"/>
  <c r="M355" i="1"/>
  <c r="M371" i="1"/>
  <c r="M386" i="1"/>
  <c r="M401" i="1"/>
  <c r="M417" i="1"/>
  <c r="M433" i="1"/>
  <c r="M449" i="1"/>
  <c r="M464" i="1"/>
  <c r="M480" i="1"/>
  <c r="M496" i="1"/>
  <c r="M511" i="1"/>
  <c r="M527" i="1"/>
  <c r="M542" i="1"/>
  <c r="M557" i="1"/>
  <c r="M573" i="1"/>
  <c r="M589" i="1"/>
  <c r="M604" i="1"/>
  <c r="M619" i="1"/>
  <c r="M633" i="1"/>
  <c r="M648" i="1"/>
  <c r="M662" i="1"/>
  <c r="M676" i="1"/>
  <c r="M690" i="1"/>
  <c r="M704" i="1"/>
  <c r="M718" i="1"/>
  <c r="M733" i="1"/>
  <c r="M747" i="1"/>
  <c r="M761" i="1"/>
  <c r="M776" i="1"/>
  <c r="M790" i="1"/>
  <c r="M805" i="1"/>
  <c r="M819" i="1"/>
  <c r="M833" i="1"/>
  <c r="M847" i="1"/>
  <c r="M861" i="1"/>
  <c r="M876" i="1"/>
  <c r="M890" i="1"/>
  <c r="M904" i="1"/>
  <c r="M918" i="1"/>
  <c r="M933" i="1"/>
  <c r="M948" i="1"/>
  <c r="M962" i="1"/>
  <c r="M976" i="1"/>
  <c r="M990" i="1"/>
  <c r="M1004" i="1"/>
  <c r="M1018" i="1"/>
  <c r="M1033" i="1"/>
  <c r="M1047" i="1"/>
  <c r="M1061" i="1"/>
  <c r="M1075" i="1"/>
  <c r="M1090" i="1"/>
  <c r="M1105" i="1"/>
  <c r="M1119" i="1"/>
  <c r="M1133" i="1"/>
  <c r="M1147" i="1"/>
  <c r="M1161" i="1"/>
  <c r="M1176" i="1"/>
  <c r="M1190" i="1"/>
  <c r="M1204" i="1"/>
  <c r="M1218" i="1"/>
  <c r="M1232" i="1"/>
  <c r="M1248" i="1"/>
  <c r="M1262" i="1"/>
  <c r="M1276" i="1"/>
  <c r="M1290" i="1"/>
  <c r="M1304" i="1"/>
  <c r="M1318" i="1"/>
  <c r="M1333" i="1"/>
  <c r="M1347" i="1"/>
  <c r="M1361" i="1"/>
  <c r="M1375" i="1"/>
  <c r="M1389" i="1"/>
  <c r="M1405" i="1"/>
  <c r="M1419" i="1"/>
  <c r="M1433" i="1"/>
  <c r="M1447" i="1"/>
  <c r="M1461" i="1"/>
  <c r="M1476" i="1"/>
  <c r="M1490" i="1"/>
  <c r="M1504" i="1"/>
  <c r="M1518" i="1"/>
  <c r="M1532" i="1"/>
  <c r="M1546" i="1"/>
  <c r="M1562" i="1"/>
  <c r="M1576" i="1"/>
  <c r="M1590" i="1"/>
  <c r="M1604" i="1"/>
  <c r="M1618" i="1"/>
  <c r="M1633" i="1"/>
  <c r="M1647" i="1"/>
  <c r="M1661" i="1"/>
  <c r="M1675" i="1"/>
  <c r="M1689" i="1"/>
  <c r="M1704" i="1"/>
  <c r="M1718" i="1"/>
  <c r="M1731" i="1"/>
  <c r="M1744" i="1"/>
  <c r="M1757" i="1"/>
  <c r="M1770" i="1"/>
  <c r="M1783" i="1"/>
  <c r="M1796" i="1"/>
  <c r="M1809" i="1"/>
  <c r="M1822" i="1"/>
  <c r="M1835" i="1"/>
  <c r="M1848" i="1"/>
  <c r="M1862" i="1"/>
  <c r="M1875" i="1"/>
  <c r="M1888" i="1"/>
  <c r="M1901" i="1"/>
  <c r="M1914" i="1"/>
  <c r="M1927" i="1"/>
  <c r="M1940" i="1"/>
  <c r="M1953" i="1"/>
  <c r="M1966" i="1"/>
  <c r="M1979" i="1"/>
  <c r="M1992" i="1"/>
  <c r="M2006" i="1"/>
  <c r="M2019" i="1"/>
  <c r="M2032" i="1"/>
  <c r="M2045" i="1"/>
  <c r="M2058" i="1"/>
  <c r="M2071" i="1"/>
  <c r="M2084" i="1"/>
  <c r="M2097" i="1"/>
  <c r="M2110" i="1"/>
  <c r="M2123" i="1"/>
  <c r="M2136" i="1"/>
  <c r="M2150" i="1"/>
  <c r="M2163" i="1"/>
  <c r="M2176" i="1"/>
  <c r="M2189" i="1"/>
  <c r="M2202" i="1"/>
  <c r="M2215" i="1"/>
  <c r="M2228" i="1"/>
  <c r="M2241" i="1"/>
  <c r="M2254" i="1"/>
  <c r="M2267" i="1"/>
  <c r="M2280" i="1"/>
  <c r="M2294" i="1"/>
  <c r="M2307" i="1"/>
  <c r="M2320" i="1"/>
  <c r="M2333" i="1"/>
  <c r="M2346" i="1"/>
  <c r="M2359" i="1"/>
  <c r="M2372" i="1"/>
  <c r="M2385" i="1"/>
  <c r="M2398" i="1"/>
  <c r="M2411" i="1"/>
  <c r="M2424" i="1"/>
  <c r="M2438" i="1"/>
  <c r="M2451" i="1"/>
  <c r="M2464" i="1"/>
  <c r="M2477" i="1"/>
  <c r="M2490" i="1"/>
  <c r="M2503" i="1"/>
  <c r="M2516" i="1"/>
  <c r="M2529" i="1"/>
  <c r="M2542" i="1"/>
  <c r="M2555" i="1"/>
  <c r="M2568" i="1"/>
  <c r="M2582" i="1"/>
  <c r="M2595" i="1"/>
  <c r="M2608" i="1"/>
  <c r="M2621" i="1"/>
  <c r="M2634" i="1"/>
  <c r="M2647" i="1"/>
  <c r="M2660" i="1"/>
  <c r="M2673" i="1"/>
  <c r="M2686" i="1"/>
  <c r="M2699" i="1"/>
  <c r="M2712" i="1"/>
  <c r="M2726" i="1"/>
  <c r="M2739" i="1"/>
  <c r="M2752" i="1"/>
  <c r="M2765" i="1"/>
  <c r="M2778" i="1"/>
  <c r="M2791" i="1"/>
  <c r="M2804" i="1"/>
  <c r="M2817" i="1"/>
  <c r="M2830" i="1"/>
  <c r="M2843" i="1"/>
  <c r="M2856" i="1"/>
  <c r="M2870" i="1"/>
  <c r="M2883" i="1"/>
  <c r="M2896" i="1"/>
  <c r="M2909" i="1"/>
  <c r="M2922" i="1"/>
  <c r="M2935" i="1"/>
  <c r="M2948" i="1"/>
  <c r="M2961" i="1"/>
  <c r="M2974" i="1"/>
  <c r="M2987" i="1"/>
  <c r="M3000" i="1"/>
  <c r="M3014" i="1"/>
  <c r="M3027" i="1"/>
  <c r="M3040" i="1"/>
  <c r="M3053" i="1"/>
  <c r="M3066" i="1"/>
  <c r="M3079" i="1"/>
  <c r="M3092" i="1"/>
  <c r="M3105" i="1"/>
  <c r="M3118" i="1"/>
  <c r="M3131" i="1"/>
  <c r="M3144" i="1"/>
  <c r="M3158" i="1"/>
  <c r="M3171" i="1"/>
  <c r="M3184" i="1"/>
  <c r="M3197" i="1"/>
  <c r="M3210" i="1"/>
  <c r="M3223" i="1"/>
  <c r="M3236" i="1"/>
  <c r="M3249" i="1"/>
  <c r="M3262" i="1"/>
  <c r="M3275" i="1"/>
  <c r="M3288" i="1"/>
  <c r="M3302" i="1"/>
  <c r="M3315" i="1"/>
  <c r="M3328" i="1"/>
  <c r="M3341" i="1"/>
  <c r="M3354" i="1"/>
  <c r="M3367" i="1"/>
  <c r="M3380" i="1"/>
  <c r="M3393" i="1"/>
  <c r="M3406" i="1"/>
  <c r="M3419" i="1"/>
  <c r="M3432" i="1"/>
  <c r="M3446" i="1"/>
  <c r="M3459" i="1"/>
  <c r="M3472" i="1"/>
  <c r="M3485" i="1"/>
  <c r="M3498" i="1"/>
  <c r="M3511" i="1"/>
  <c r="M3524" i="1"/>
  <c r="M3537" i="1"/>
  <c r="M3550" i="1"/>
  <c r="M3563" i="1"/>
  <c r="M3576" i="1"/>
  <c r="M3590" i="1"/>
  <c r="M3603" i="1"/>
  <c r="M3616" i="1"/>
  <c r="M3629" i="1"/>
  <c r="M3642" i="1"/>
  <c r="M3655" i="1"/>
  <c r="M3668" i="1"/>
  <c r="M3681" i="1"/>
  <c r="M3694" i="1"/>
  <c r="M3707" i="1"/>
  <c r="M3720" i="1"/>
  <c r="M3734" i="1"/>
  <c r="M3747" i="1"/>
  <c r="M3760" i="1"/>
  <c r="M3773" i="1"/>
  <c r="M3786" i="1"/>
  <c r="M3799" i="1"/>
  <c r="M3812" i="1"/>
  <c r="M3825" i="1"/>
  <c r="M3838" i="1"/>
  <c r="M3851" i="1"/>
  <c r="M3864" i="1"/>
  <c r="M3878" i="1"/>
  <c r="M3891" i="1"/>
  <c r="M3904" i="1"/>
  <c r="M3917" i="1"/>
  <c r="M3930" i="1"/>
  <c r="M3942" i="1"/>
  <c r="M3954" i="1"/>
  <c r="M3966" i="1"/>
  <c r="M3978" i="1"/>
  <c r="M3990" i="1"/>
  <c r="M4002" i="1"/>
  <c r="M4014" i="1"/>
  <c r="M4026" i="1"/>
  <c r="M4038" i="1"/>
  <c r="M4050" i="1"/>
  <c r="M4062" i="1"/>
  <c r="M4074" i="1"/>
  <c r="M4086" i="1"/>
  <c r="M4105" i="1"/>
  <c r="M4120" i="1"/>
  <c r="M4135" i="1"/>
  <c r="M4151" i="1"/>
  <c r="M4166" i="1"/>
  <c r="M4182" i="1"/>
  <c r="M4198" i="1"/>
  <c r="M4213" i="1"/>
  <c r="M4228" i="1"/>
  <c r="M4243" i="1"/>
  <c r="M4261" i="1"/>
  <c r="M4276" i="1"/>
  <c r="M4291" i="1"/>
  <c r="M4307" i="1"/>
  <c r="M4322" i="1"/>
  <c r="M4338" i="1"/>
  <c r="M4354" i="1"/>
  <c r="M4369" i="1"/>
  <c r="M4384" i="1"/>
  <c r="M4399" i="1"/>
  <c r="M4415" i="1"/>
  <c r="M4432" i="1"/>
  <c r="M4447" i="1"/>
  <c r="M4463" i="1"/>
  <c r="M4478" i="1"/>
  <c r="M4493" i="1"/>
  <c r="M4510" i="1"/>
  <c r="M14" i="1"/>
  <c r="M29" i="1"/>
  <c r="M44" i="1"/>
  <c r="M60" i="1"/>
  <c r="M76" i="1"/>
  <c r="M92" i="1"/>
  <c r="M108" i="1"/>
  <c r="M123" i="1"/>
  <c r="M138" i="1"/>
  <c r="M155" i="1"/>
  <c r="M170" i="1"/>
  <c r="M185" i="1"/>
  <c r="M200" i="1"/>
  <c r="M216" i="1"/>
  <c r="M231" i="1"/>
  <c r="M247" i="1"/>
  <c r="M264" i="1"/>
  <c r="M279" i="1"/>
  <c r="M294" i="1"/>
  <c r="M309" i="1"/>
  <c r="M326" i="1"/>
  <c r="M341" i="1"/>
  <c r="M356" i="1"/>
  <c r="M372" i="1"/>
  <c r="M387" i="1"/>
  <c r="M403" i="1"/>
  <c r="M419" i="1"/>
  <c r="M435" i="1"/>
  <c r="M450" i="1"/>
  <c r="M465" i="1"/>
  <c r="M482" i="1"/>
  <c r="M497" i="1"/>
  <c r="M512" i="1"/>
  <c r="M528" i="1"/>
  <c r="M543" i="1"/>
  <c r="M558" i="1"/>
  <c r="M575" i="1"/>
  <c r="M590" i="1"/>
  <c r="M606" i="1"/>
  <c r="M620" i="1"/>
  <c r="M634" i="1"/>
  <c r="M649" i="1"/>
  <c r="M663" i="1"/>
  <c r="M677" i="1"/>
  <c r="M691" i="1"/>
  <c r="M705" i="1"/>
  <c r="M720" i="1"/>
  <c r="M734" i="1"/>
  <c r="M748" i="1"/>
  <c r="M763" i="1"/>
  <c r="M777" i="1"/>
  <c r="M792" i="1"/>
  <c r="M806" i="1"/>
  <c r="M820" i="1"/>
  <c r="M834" i="1"/>
  <c r="M848" i="1"/>
  <c r="M862" i="1"/>
  <c r="M877" i="1"/>
  <c r="M891" i="1"/>
  <c r="M905" i="1"/>
  <c r="M920" i="1"/>
  <c r="M934" i="1"/>
  <c r="M949" i="1"/>
  <c r="M963" i="1"/>
  <c r="M977" i="1"/>
  <c r="M991" i="1"/>
  <c r="M1005" i="1"/>
  <c r="M1020" i="1"/>
  <c r="M1034" i="1"/>
  <c r="M1048" i="1"/>
  <c r="M1062" i="1"/>
  <c r="M1077" i="1"/>
  <c r="M1092" i="1"/>
  <c r="M1106" i="1"/>
  <c r="M1120" i="1"/>
  <c r="M1134" i="1"/>
  <c r="M1148" i="1"/>
  <c r="M1162" i="1"/>
  <c r="M1177" i="1"/>
  <c r="M1191" i="1"/>
  <c r="M1205" i="1"/>
  <c r="M1219" i="1"/>
  <c r="M1234" i="1"/>
  <c r="M1249" i="1"/>
  <c r="M1263" i="1"/>
  <c r="M1277" i="1"/>
  <c r="M1291" i="1"/>
  <c r="M1305" i="1"/>
  <c r="M1320" i="1"/>
  <c r="M1334" i="1"/>
  <c r="M1348" i="1"/>
  <c r="M1362" i="1"/>
  <c r="M1376" i="1"/>
  <c r="M1392" i="1"/>
  <c r="M1406" i="1"/>
  <c r="M1420" i="1"/>
  <c r="M1434" i="1"/>
  <c r="M1448" i="1"/>
  <c r="M1462" i="1"/>
  <c r="M1477" i="1"/>
  <c r="M1491" i="1"/>
  <c r="M1505" i="1"/>
  <c r="M1519" i="1"/>
  <c r="M1533" i="1"/>
  <c r="M1549" i="1"/>
  <c r="M1563" i="1"/>
  <c r="M1577" i="1"/>
  <c r="M1591" i="1"/>
  <c r="M1605" i="1"/>
  <c r="M1620" i="1"/>
  <c r="M1634" i="1"/>
  <c r="M1648" i="1"/>
  <c r="M1662" i="1"/>
  <c r="M1676" i="1"/>
  <c r="M1690" i="1"/>
  <c r="M1706" i="1"/>
  <c r="M1719" i="1"/>
  <c r="M1732" i="1"/>
  <c r="M1745" i="1"/>
  <c r="M1758" i="1"/>
  <c r="M1771" i="1"/>
  <c r="M1784" i="1"/>
  <c r="M1797" i="1"/>
  <c r="M1810" i="1"/>
  <c r="M1823" i="1"/>
  <c r="M1836" i="1"/>
  <c r="M1850" i="1"/>
  <c r="M1863" i="1"/>
  <c r="M1876" i="1"/>
  <c r="M1889" i="1"/>
  <c r="M1902" i="1"/>
  <c r="M1915" i="1"/>
  <c r="M1928" i="1"/>
  <c r="M1941" i="1"/>
  <c r="M1954" i="1"/>
  <c r="M1967" i="1"/>
  <c r="M1980" i="1"/>
  <c r="M1994" i="1"/>
  <c r="M2007" i="1"/>
  <c r="M2020" i="1"/>
  <c r="M2033" i="1"/>
  <c r="M2046" i="1"/>
  <c r="M2059" i="1"/>
  <c r="M2072" i="1"/>
  <c r="M2085" i="1"/>
  <c r="M2098" i="1"/>
  <c r="M2111" i="1"/>
  <c r="M2124" i="1"/>
  <c r="M2138" i="1"/>
  <c r="M2151" i="1"/>
  <c r="M2164" i="1"/>
  <c r="M2177" i="1"/>
  <c r="M2190" i="1"/>
  <c r="M2203" i="1"/>
  <c r="M2216" i="1"/>
  <c r="M2229" i="1"/>
  <c r="M2242" i="1"/>
  <c r="M2255" i="1"/>
  <c r="M2268" i="1"/>
  <c r="M2282" i="1"/>
  <c r="M2295" i="1"/>
  <c r="M2308" i="1"/>
  <c r="M2321" i="1"/>
  <c r="M2334" i="1"/>
  <c r="M2347" i="1"/>
  <c r="M2360" i="1"/>
  <c r="M2373" i="1"/>
  <c r="M2386" i="1"/>
  <c r="M2399" i="1"/>
  <c r="M2412" i="1"/>
  <c r="M2426" i="1"/>
  <c r="M2439" i="1"/>
  <c r="M2452" i="1"/>
  <c r="M2465" i="1"/>
  <c r="M2478" i="1"/>
  <c r="M2491" i="1"/>
  <c r="M2504" i="1"/>
  <c r="M2517" i="1"/>
  <c r="M2530" i="1"/>
  <c r="M2543" i="1"/>
  <c r="M2556" i="1"/>
  <c r="M2570" i="1"/>
  <c r="M2583" i="1"/>
  <c r="M2596" i="1"/>
  <c r="M2609" i="1"/>
  <c r="M2622" i="1"/>
  <c r="M2635" i="1"/>
  <c r="M2648" i="1"/>
  <c r="M2661" i="1"/>
  <c r="M2674" i="1"/>
  <c r="M2687" i="1"/>
  <c r="M2700" i="1"/>
  <c r="M2714" i="1"/>
  <c r="M2727" i="1"/>
  <c r="M2740" i="1"/>
  <c r="M2753" i="1"/>
  <c r="M2766" i="1"/>
  <c r="M2779" i="1"/>
  <c r="M2792" i="1"/>
  <c r="M2805" i="1"/>
  <c r="M2818" i="1"/>
  <c r="M2831" i="1"/>
  <c r="M2844" i="1"/>
  <c r="M2858" i="1"/>
  <c r="M2871" i="1"/>
  <c r="M2884" i="1"/>
  <c r="M2897" i="1"/>
  <c r="M2910" i="1"/>
  <c r="M2923" i="1"/>
  <c r="M2936" i="1"/>
  <c r="M2949" i="1"/>
  <c r="M2962" i="1"/>
  <c r="M2975" i="1"/>
  <c r="M2988" i="1"/>
  <c r="M3002" i="1"/>
  <c r="M3015" i="1"/>
  <c r="M3028" i="1"/>
  <c r="M3041" i="1"/>
  <c r="M3054" i="1"/>
  <c r="M3067" i="1"/>
  <c r="M3080" i="1"/>
  <c r="M3093" i="1"/>
  <c r="M3106" i="1"/>
  <c r="M3119" i="1"/>
  <c r="M3132" i="1"/>
  <c r="M3146" i="1"/>
  <c r="M3159" i="1"/>
  <c r="M3172" i="1"/>
  <c r="M3185" i="1"/>
  <c r="M3198" i="1"/>
  <c r="M3211" i="1"/>
  <c r="M3224" i="1"/>
  <c r="M3237" i="1"/>
  <c r="M3250" i="1"/>
  <c r="M3263" i="1"/>
  <c r="M3276" i="1"/>
  <c r="M3290" i="1"/>
  <c r="M3303" i="1"/>
  <c r="M3316" i="1"/>
  <c r="M3329" i="1"/>
  <c r="M3342" i="1"/>
  <c r="M3355" i="1"/>
  <c r="M3368" i="1"/>
  <c r="M3381" i="1"/>
  <c r="M3394" i="1"/>
  <c r="M3407" i="1"/>
  <c r="M3420" i="1"/>
  <c r="M3434" i="1"/>
  <c r="M3447" i="1"/>
  <c r="M3460" i="1"/>
  <c r="M3473" i="1"/>
  <c r="M3486" i="1"/>
  <c r="M3499" i="1"/>
  <c r="M3512" i="1"/>
  <c r="M3525" i="1"/>
  <c r="M3538" i="1"/>
  <c r="M3551" i="1"/>
  <c r="M3564" i="1"/>
  <c r="M3578" i="1"/>
  <c r="M3591" i="1"/>
  <c r="M3604" i="1"/>
  <c r="M3617" i="1"/>
  <c r="M3630" i="1"/>
  <c r="M3643" i="1"/>
  <c r="M3656" i="1"/>
  <c r="M3669" i="1"/>
  <c r="M3682" i="1"/>
  <c r="M3695" i="1"/>
  <c r="M3708" i="1"/>
  <c r="M3722" i="1"/>
  <c r="M3735" i="1"/>
  <c r="M3748" i="1"/>
  <c r="M3761" i="1"/>
  <c r="M3774" i="1"/>
  <c r="M3787" i="1"/>
  <c r="M3800" i="1"/>
  <c r="M3813" i="1"/>
  <c r="M3826" i="1"/>
  <c r="M3839" i="1"/>
  <c r="M3852" i="1"/>
  <c r="M3866" i="1"/>
  <c r="M3879" i="1"/>
  <c r="M3892" i="1"/>
  <c r="M3905" i="1"/>
  <c r="M3918" i="1"/>
  <c r="M3931" i="1"/>
  <c r="M3943" i="1"/>
  <c r="M3955" i="1"/>
  <c r="M3967" i="1"/>
  <c r="M3979" i="1"/>
  <c r="M3991" i="1"/>
  <c r="M4003" i="1"/>
  <c r="M4015" i="1"/>
  <c r="M4027" i="1"/>
  <c r="M4039" i="1"/>
  <c r="M4051" i="1"/>
  <c r="M4063" i="1"/>
  <c r="M4075" i="1"/>
  <c r="M4087" i="1"/>
  <c r="M4106" i="1"/>
  <c r="M4121" i="1"/>
  <c r="M4136" i="1"/>
  <c r="M4152" i="1"/>
  <c r="M4168" i="1"/>
  <c r="M4183" i="1"/>
  <c r="M4199" i="1"/>
  <c r="M4214" i="1"/>
  <c r="M4229" i="1"/>
  <c r="M4247" i="1"/>
  <c r="M4262" i="1"/>
  <c r="M4277" i="1"/>
  <c r="M4292" i="1"/>
  <c r="M4308" i="1"/>
  <c r="M4323" i="1"/>
  <c r="M4339" i="1"/>
  <c r="M4355" i="1"/>
  <c r="M4370" i="1"/>
  <c r="M4385" i="1"/>
  <c r="M4400" i="1"/>
  <c r="M4418" i="1"/>
  <c r="M4433" i="1"/>
  <c r="M4448" i="1"/>
  <c r="M4464" i="1"/>
  <c r="M4479" i="1"/>
  <c r="M4495" i="1"/>
  <c r="M4511" i="1"/>
  <c r="M15" i="1"/>
  <c r="M30" i="1"/>
  <c r="M45" i="1"/>
  <c r="M4107" i="1"/>
  <c r="M4126" i="1"/>
  <c r="M4146" i="1"/>
  <c r="M4169" i="1"/>
  <c r="M4189" i="1"/>
  <c r="M4208" i="1"/>
  <c r="M4231" i="1"/>
  <c r="M4251" i="1"/>
  <c r="M4270" i="1"/>
  <c r="M4294" i="1"/>
  <c r="M4313" i="1"/>
  <c r="M4333" i="1"/>
  <c r="M4356" i="1"/>
  <c r="M4375" i="1"/>
  <c r="M4395" i="1"/>
  <c r="M4419" i="1"/>
  <c r="M4438" i="1"/>
  <c r="M4457" i="1"/>
  <c r="M4480" i="1"/>
  <c r="M4500" i="1"/>
  <c r="M8" i="1"/>
  <c r="M31" i="1"/>
  <c r="M52" i="1"/>
  <c r="M69" i="1"/>
  <c r="M87" i="1"/>
  <c r="M109" i="1"/>
  <c r="M126" i="1"/>
  <c r="M145" i="1"/>
  <c r="M163" i="1"/>
  <c r="M182" i="1"/>
  <c r="M201" i="1"/>
  <c r="M221" i="1"/>
  <c r="M239" i="1"/>
  <c r="M256" i="1"/>
  <c r="M275" i="1"/>
  <c r="M295" i="1"/>
  <c r="M314" i="1"/>
  <c r="M331" i="1"/>
  <c r="M351" i="1"/>
  <c r="M368" i="1"/>
  <c r="M388" i="1"/>
  <c r="M408" i="1"/>
  <c r="M425" i="1"/>
  <c r="M444" i="1"/>
  <c r="M461" i="1"/>
  <c r="M483" i="1"/>
  <c r="M500" i="1"/>
  <c r="M518" i="1"/>
  <c r="M537" i="1"/>
  <c r="M555" i="1"/>
  <c r="M576" i="1"/>
  <c r="M594" i="1"/>
  <c r="M612" i="1"/>
  <c r="M628" i="1"/>
  <c r="M645" i="1"/>
  <c r="M664" i="1"/>
  <c r="M680" i="1"/>
  <c r="M698" i="1"/>
  <c r="M714" i="1"/>
  <c r="M730" i="1"/>
  <c r="M750" i="1"/>
  <c r="M766" i="1"/>
  <c r="M783" i="1"/>
  <c r="M799" i="1"/>
  <c r="M817" i="1"/>
  <c r="M835" i="1"/>
  <c r="M852" i="1"/>
  <c r="M869" i="1"/>
  <c r="M885" i="1"/>
  <c r="M902" i="1"/>
  <c r="M921" i="1"/>
  <c r="M938" i="1"/>
  <c r="M954" i="1"/>
  <c r="M970" i="1"/>
  <c r="M988" i="1"/>
  <c r="M1006" i="1"/>
  <c r="M1023" i="1"/>
  <c r="M1040" i="1"/>
  <c r="M1057" i="1"/>
  <c r="M1073" i="1"/>
  <c r="M1093" i="1"/>
  <c r="M1109" i="1"/>
  <c r="M1125" i="1"/>
  <c r="M1143" i="1"/>
  <c r="M1159" i="1"/>
  <c r="M1178" i="1"/>
  <c r="M1195" i="1"/>
  <c r="M1212" i="1"/>
  <c r="M1228" i="1"/>
  <c r="M1244" i="1"/>
  <c r="M1264" i="1"/>
  <c r="M1280" i="1"/>
  <c r="M1297" i="1"/>
  <c r="M1314" i="1"/>
  <c r="M1330" i="1"/>
  <c r="M1349" i="1"/>
  <c r="M1366" i="1"/>
  <c r="M1383" i="1"/>
  <c r="M1399" i="1"/>
  <c r="M1416" i="1"/>
  <c r="M1435" i="1"/>
  <c r="M1452" i="1"/>
  <c r="M1468" i="1"/>
  <c r="M1485" i="1"/>
  <c r="M1502" i="1"/>
  <c r="M1520" i="1"/>
  <c r="M1538" i="1"/>
  <c r="M1554" i="1"/>
  <c r="M1570" i="1"/>
  <c r="M1588" i="1"/>
  <c r="M1606" i="1"/>
  <c r="M1623" i="1"/>
  <c r="M1640" i="1"/>
  <c r="M1657" i="1"/>
  <c r="M1673" i="1"/>
  <c r="M1693" i="1"/>
  <c r="M1709" i="1"/>
  <c r="M1724" i="1"/>
  <c r="M1739" i="1"/>
  <c r="M1755" i="1"/>
  <c r="M1772" i="1"/>
  <c r="M1787" i="1"/>
  <c r="M1803" i="1"/>
  <c r="M1818" i="1"/>
  <c r="M1833" i="1"/>
  <c r="M1851" i="1"/>
  <c r="M1866" i="1"/>
  <c r="M1881" i="1"/>
  <c r="M1896" i="1"/>
  <c r="M1912" i="1"/>
  <c r="M1929" i="1"/>
  <c r="M1944" i="1"/>
  <c r="M1960" i="1"/>
  <c r="M1975" i="1"/>
  <c r="M1990" i="1"/>
  <c r="M2008" i="1"/>
  <c r="M2023" i="1"/>
  <c r="M2038" i="1"/>
  <c r="M2054" i="1"/>
  <c r="M2069" i="1"/>
  <c r="M2086" i="1"/>
  <c r="M2102" i="1"/>
  <c r="M2117" i="1"/>
  <c r="M2132" i="1"/>
  <c r="M2147" i="1"/>
  <c r="M2165" i="1"/>
  <c r="M2180" i="1"/>
  <c r="M2195" i="1"/>
  <c r="M2211" i="1"/>
  <c r="M2226" i="1"/>
  <c r="M2243" i="1"/>
  <c r="M2259" i="1"/>
  <c r="M2274" i="1"/>
  <c r="M2289" i="1"/>
  <c r="M2304" i="1"/>
  <c r="M2322" i="1"/>
  <c r="M2337" i="1"/>
  <c r="M2352" i="1"/>
  <c r="M2368" i="1"/>
  <c r="M2383" i="1"/>
  <c r="M2400" i="1"/>
  <c r="M2416" i="1"/>
  <c r="M2431" i="1"/>
  <c r="M2446" i="1"/>
  <c r="M2462" i="1"/>
  <c r="M2479" i="1"/>
  <c r="M2494" i="1"/>
  <c r="M2510" i="1"/>
  <c r="M2525" i="1"/>
  <c r="M2540" i="1"/>
  <c r="M2558" i="1"/>
  <c r="M2573" i="1"/>
  <c r="M2588" i="1"/>
  <c r="M2603" i="1"/>
  <c r="M2619" i="1"/>
  <c r="M2636" i="1"/>
  <c r="M2651" i="1"/>
  <c r="M2667" i="1"/>
  <c r="M2682" i="1"/>
  <c r="M2697" i="1"/>
  <c r="M2715" i="1"/>
  <c r="M2730" i="1"/>
  <c r="M2745" i="1"/>
  <c r="M2760" i="1"/>
  <c r="M2776" i="1"/>
  <c r="M2793" i="1"/>
  <c r="M2808" i="1"/>
  <c r="M2824" i="1"/>
  <c r="M2839" i="1"/>
  <c r="M2854" i="1"/>
  <c r="M2872" i="1"/>
  <c r="M2887" i="1"/>
  <c r="M2902" i="1"/>
  <c r="M2918" i="1"/>
  <c r="M2933" i="1"/>
  <c r="M2950" i="1"/>
  <c r="M2966" i="1"/>
  <c r="M2981" i="1"/>
  <c r="M2996" i="1"/>
  <c r="M3011" i="1"/>
  <c r="M3029" i="1"/>
  <c r="M3044" i="1"/>
  <c r="M3059" i="1"/>
  <c r="M3075" i="1"/>
  <c r="M3090" i="1"/>
  <c r="M3107" i="1"/>
  <c r="M3123" i="1"/>
  <c r="M3138" i="1"/>
  <c r="M3153" i="1"/>
  <c r="M3168" i="1"/>
  <c r="M3186" i="1"/>
  <c r="M3201" i="1"/>
  <c r="M3216" i="1"/>
  <c r="M3232" i="1"/>
  <c r="M3247" i="1"/>
  <c r="M3264" i="1"/>
  <c r="M3280" i="1"/>
  <c r="M3295" i="1"/>
  <c r="M3310" i="1"/>
  <c r="M3326" i="1"/>
  <c r="M3343" i="1"/>
  <c r="M3358" i="1"/>
  <c r="M3374" i="1"/>
  <c r="M3389" i="1"/>
  <c r="M3404" i="1"/>
  <c r="M3422" i="1"/>
  <c r="M3437" i="1"/>
  <c r="M3452" i="1"/>
  <c r="M3467" i="1"/>
  <c r="M3483" i="1"/>
  <c r="M3500" i="1"/>
  <c r="M3515" i="1"/>
  <c r="M3531" i="1"/>
  <c r="M3546" i="1"/>
  <c r="M3561" i="1"/>
  <c r="M3579" i="1"/>
  <c r="M3594" i="1"/>
  <c r="M3609" i="1"/>
  <c r="M3624" i="1"/>
  <c r="M3640" i="1"/>
  <c r="M3657" i="1"/>
  <c r="M3672" i="1"/>
  <c r="M3688" i="1"/>
  <c r="M3703" i="1"/>
  <c r="M3718" i="1"/>
  <c r="M3736" i="1"/>
  <c r="M3751" i="1"/>
  <c r="M3766" i="1"/>
  <c r="M3782" i="1"/>
  <c r="M3797" i="1"/>
  <c r="M3814" i="1"/>
  <c r="M3830" i="1"/>
  <c r="M3845" i="1"/>
  <c r="M3860" i="1"/>
  <c r="M3875" i="1"/>
  <c r="M3893" i="1"/>
  <c r="M3908" i="1"/>
  <c r="M3923" i="1"/>
  <c r="M3938" i="1"/>
  <c r="M3952" i="1"/>
  <c r="M3968" i="1"/>
  <c r="M3982" i="1"/>
  <c r="M3996" i="1"/>
  <c r="M4010" i="1"/>
  <c r="M4024" i="1"/>
  <c r="M4040" i="1"/>
  <c r="M4054" i="1"/>
  <c r="M4068" i="1"/>
  <c r="M4082" i="1"/>
  <c r="M4108" i="1"/>
  <c r="M4127" i="1"/>
  <c r="M4147" i="1"/>
  <c r="M4170" i="1"/>
  <c r="M4190" i="1"/>
  <c r="M4210" i="1"/>
  <c r="M4234" i="1"/>
  <c r="M4252" i="1"/>
  <c r="M4271" i="1"/>
  <c r="M4295" i="1"/>
  <c r="M4314" i="1"/>
  <c r="M4334" i="1"/>
  <c r="M4357" i="1"/>
  <c r="M4378" i="1"/>
  <c r="M4396" i="1"/>
  <c r="M4420" i="1"/>
  <c r="M4439" i="1"/>
  <c r="M4458" i="1"/>
  <c r="M4482" i="1"/>
  <c r="M4501" i="1"/>
  <c r="M11" i="1"/>
  <c r="M32" i="1"/>
  <c r="M53" i="1"/>
  <c r="M71" i="1"/>
  <c r="M89" i="1"/>
  <c r="M110" i="1"/>
  <c r="M128" i="1"/>
  <c r="M146" i="1"/>
  <c r="M164" i="1"/>
  <c r="M183" i="1"/>
  <c r="M203" i="1"/>
  <c r="M222" i="1"/>
  <c r="M240" i="1"/>
  <c r="M257" i="1"/>
  <c r="M276" i="1"/>
  <c r="M296" i="1"/>
  <c r="M315" i="1"/>
  <c r="M332" i="1"/>
  <c r="M352" i="1"/>
  <c r="M369" i="1"/>
  <c r="M390" i="1"/>
  <c r="M409" i="1"/>
  <c r="M426" i="1"/>
  <c r="M445" i="1"/>
  <c r="M463" i="1"/>
  <c r="M484" i="1"/>
  <c r="M501" i="1"/>
  <c r="M521" i="1"/>
  <c r="M539" i="1"/>
  <c r="M556" i="1"/>
  <c r="M578" i="1"/>
  <c r="M595" i="1"/>
  <c r="M613" i="1"/>
  <c r="M629" i="1"/>
  <c r="M646" i="1"/>
  <c r="M665" i="1"/>
  <c r="M681" i="1"/>
  <c r="M699" i="1"/>
  <c r="M715" i="1"/>
  <c r="M732" i="1"/>
  <c r="M751" i="1"/>
  <c r="M768" i="1"/>
  <c r="M784" i="1"/>
  <c r="M800" i="1"/>
  <c r="M818" i="1"/>
  <c r="M836" i="1"/>
  <c r="M853" i="1"/>
  <c r="M870" i="1"/>
  <c r="M886" i="1"/>
  <c r="M903" i="1"/>
  <c r="M922" i="1"/>
  <c r="M939" i="1"/>
  <c r="M955" i="1"/>
  <c r="M973" i="1"/>
  <c r="M989" i="1"/>
  <c r="M1008" i="1"/>
  <c r="M1025" i="1"/>
  <c r="M1041" i="1"/>
  <c r="M1058" i="1"/>
  <c r="M1074" i="1"/>
  <c r="M1094" i="1"/>
  <c r="M1110" i="1"/>
  <c r="M1126" i="1"/>
  <c r="M1144" i="1"/>
  <c r="M1160" i="1"/>
  <c r="M1179" i="1"/>
  <c r="M1196" i="1"/>
  <c r="M1213" i="1"/>
  <c r="M1229" i="1"/>
  <c r="M1245" i="1"/>
  <c r="M1265" i="1"/>
  <c r="M1281" i="1"/>
  <c r="M1298" i="1"/>
  <c r="M1315" i="1"/>
  <c r="M1332" i="1"/>
  <c r="M1350" i="1"/>
  <c r="M1368" i="1"/>
  <c r="M1384" i="1"/>
  <c r="M1400" i="1"/>
  <c r="M1418" i="1"/>
  <c r="M1436" i="1"/>
  <c r="M1453" i="1"/>
  <c r="M1470" i="1"/>
  <c r="M1486" i="1"/>
  <c r="M1503" i="1"/>
  <c r="M1522" i="1"/>
  <c r="M1539" i="1"/>
  <c r="M1555" i="1"/>
  <c r="M1572" i="1"/>
  <c r="M1589" i="1"/>
  <c r="M1608" i="1"/>
  <c r="M1624" i="1"/>
  <c r="M1641" i="1"/>
  <c r="M1658" i="1"/>
  <c r="M1674" i="1"/>
  <c r="M1694" i="1"/>
  <c r="M1710" i="1"/>
  <c r="M1725" i="1"/>
  <c r="M1740" i="1"/>
  <c r="M1756" i="1"/>
  <c r="M1773" i="1"/>
  <c r="M1788" i="1"/>
  <c r="M1804" i="1"/>
  <c r="M1819" i="1"/>
  <c r="M1834" i="1"/>
  <c r="M1852" i="1"/>
  <c r="M1867" i="1"/>
  <c r="M1882" i="1"/>
  <c r="M1898" i="1"/>
  <c r="M1913" i="1"/>
  <c r="M1930" i="1"/>
  <c r="M1946" i="1"/>
  <c r="M1961" i="1"/>
  <c r="M1976" i="1"/>
  <c r="M1991" i="1"/>
  <c r="M2009" i="1"/>
  <c r="M2024" i="1"/>
  <c r="M2039" i="1"/>
  <c r="M2055" i="1"/>
  <c r="M2070" i="1"/>
  <c r="M2087" i="1"/>
  <c r="M2103" i="1"/>
  <c r="M2118" i="1"/>
  <c r="M2133" i="1"/>
  <c r="M2148" i="1"/>
  <c r="M2166" i="1"/>
  <c r="M2181" i="1"/>
  <c r="M2196" i="1"/>
  <c r="M2212" i="1"/>
  <c r="M2227" i="1"/>
  <c r="M2244" i="1"/>
  <c r="M2260" i="1"/>
  <c r="M2275" i="1"/>
  <c r="M2290" i="1"/>
  <c r="M2306" i="1"/>
  <c r="M2323" i="1"/>
  <c r="M2338" i="1"/>
  <c r="M2354" i="1"/>
  <c r="M2369" i="1"/>
  <c r="M2384" i="1"/>
  <c r="M2402" i="1"/>
  <c r="M2417" i="1"/>
  <c r="M2432" i="1"/>
  <c r="M2447" i="1"/>
  <c r="M2463" i="1"/>
  <c r="M2480" i="1"/>
  <c r="M2495" i="1"/>
  <c r="M2511" i="1"/>
  <c r="M2526" i="1"/>
  <c r="M2541" i="1"/>
  <c r="M2559" i="1"/>
  <c r="M2574" i="1"/>
  <c r="M2589" i="1"/>
  <c r="M2604" i="1"/>
  <c r="M2620" i="1"/>
  <c r="M2637" i="1"/>
  <c r="M2652" i="1"/>
  <c r="M2668" i="1"/>
  <c r="M2683" i="1"/>
  <c r="M2698" i="1"/>
  <c r="M2716" i="1"/>
  <c r="M2731" i="1"/>
  <c r="M2746" i="1"/>
  <c r="M2762" i="1"/>
  <c r="M2777" i="1"/>
  <c r="M2794" i="1"/>
  <c r="M2810" i="1"/>
  <c r="M2825" i="1"/>
  <c r="M2840" i="1"/>
  <c r="M2855" i="1"/>
  <c r="M2873" i="1"/>
  <c r="M2888" i="1"/>
  <c r="M2903" i="1"/>
  <c r="M2919" i="1"/>
  <c r="M2934" i="1"/>
  <c r="M2951" i="1"/>
  <c r="M2967" i="1"/>
  <c r="M2982" i="1"/>
  <c r="M2997" i="1"/>
  <c r="M3012" i="1"/>
  <c r="M3030" i="1"/>
  <c r="M3045" i="1"/>
  <c r="M3060" i="1"/>
  <c r="M3076" i="1"/>
  <c r="M3091" i="1"/>
  <c r="M3108" i="1"/>
  <c r="M3124" i="1"/>
  <c r="M3139" i="1"/>
  <c r="M3154" i="1"/>
  <c r="M3170" i="1"/>
  <c r="M3187" i="1"/>
  <c r="M3202" i="1"/>
  <c r="M3218" i="1"/>
  <c r="M3233" i="1"/>
  <c r="M3248" i="1"/>
  <c r="M3266" i="1"/>
  <c r="M3281" i="1"/>
  <c r="M3296" i="1"/>
  <c r="M3311" i="1"/>
  <c r="M3327" i="1"/>
  <c r="M3344" i="1"/>
  <c r="M3359" i="1"/>
  <c r="M3375" i="1"/>
  <c r="M3390" i="1"/>
  <c r="M3405" i="1"/>
  <c r="M3423" i="1"/>
  <c r="M3438" i="1"/>
  <c r="M3453" i="1"/>
  <c r="M3468" i="1"/>
  <c r="M3484" i="1"/>
  <c r="M3501" i="1"/>
  <c r="M3516" i="1"/>
  <c r="M3532" i="1"/>
  <c r="M3547" i="1"/>
  <c r="M3562" i="1"/>
  <c r="M3580" i="1"/>
  <c r="M3595" i="1"/>
  <c r="M3610" i="1"/>
  <c r="M3626" i="1"/>
  <c r="M3641" i="1"/>
  <c r="M3658" i="1"/>
  <c r="M3674" i="1"/>
  <c r="M3689" i="1"/>
  <c r="M3704" i="1"/>
  <c r="M3719" i="1"/>
  <c r="M3737" i="1"/>
  <c r="M3752" i="1"/>
  <c r="M3767" i="1"/>
  <c r="M3783" i="1"/>
  <c r="M3798" i="1"/>
  <c r="M3815" i="1"/>
  <c r="M3831" i="1"/>
  <c r="M3846" i="1"/>
  <c r="M3861" i="1"/>
  <c r="M3876" i="1"/>
  <c r="M3894" i="1"/>
  <c r="M3909" i="1"/>
  <c r="M3924" i="1"/>
  <c r="M3939" i="1"/>
  <c r="M3953" i="1"/>
  <c r="M3969" i="1"/>
  <c r="M3983" i="1"/>
  <c r="M3997" i="1"/>
  <c r="M4011" i="1"/>
  <c r="M4025" i="1"/>
  <c r="M4041" i="1"/>
  <c r="M4055" i="1"/>
  <c r="M4069" i="1"/>
  <c r="M4083" i="1"/>
  <c r="M4109" i="1"/>
  <c r="M4129" i="1"/>
  <c r="M4148" i="1"/>
  <c r="M4171" i="1"/>
  <c r="M4191" i="1"/>
  <c r="M4211" i="1"/>
  <c r="M4235" i="1"/>
  <c r="M4253" i="1"/>
  <c r="M4273" i="1"/>
  <c r="M4296" i="1"/>
  <c r="M4315" i="1"/>
  <c r="M4335" i="1"/>
  <c r="M4358" i="1"/>
  <c r="M4379" i="1"/>
  <c r="M4397" i="1"/>
  <c r="M4421" i="1"/>
  <c r="M4440" i="1"/>
  <c r="M4460" i="1"/>
  <c r="M4483" i="1"/>
  <c r="M4503" i="1"/>
  <c r="M12" i="1"/>
  <c r="M35" i="1"/>
  <c r="M54" i="1"/>
  <c r="M72" i="1"/>
  <c r="M93" i="1"/>
  <c r="M111" i="1"/>
  <c r="M129" i="1"/>
  <c r="M147" i="1"/>
  <c r="M165" i="1"/>
  <c r="M186" i="1"/>
  <c r="M204" i="1"/>
  <c r="M223" i="1"/>
  <c r="M241" i="1"/>
  <c r="M259" i="1"/>
  <c r="M280" i="1"/>
  <c r="M299" i="1"/>
  <c r="M316" i="1"/>
  <c r="M335" i="1"/>
  <c r="M353" i="1"/>
  <c r="M373" i="1"/>
  <c r="M392" i="1"/>
  <c r="M410" i="1"/>
  <c r="M427" i="1"/>
  <c r="M446" i="1"/>
  <c r="M467" i="1"/>
  <c r="M485" i="1"/>
  <c r="M503" i="1"/>
  <c r="M522" i="1"/>
  <c r="M540" i="1"/>
  <c r="M560" i="1"/>
  <c r="M579" i="1"/>
  <c r="M596" i="1"/>
  <c r="M614" i="1"/>
  <c r="M630" i="1"/>
  <c r="M650" i="1"/>
  <c r="M666" i="1"/>
  <c r="M682" i="1"/>
  <c r="M700" i="1"/>
  <c r="M716" i="1"/>
  <c r="M735" i="1"/>
  <c r="M752" i="1"/>
  <c r="M769" i="1"/>
  <c r="M785" i="1"/>
  <c r="M802" i="1"/>
  <c r="M821" i="1"/>
  <c r="M837" i="1"/>
  <c r="M855" i="1"/>
  <c r="M871" i="1"/>
  <c r="M888" i="1"/>
  <c r="M907" i="1"/>
  <c r="M924" i="1"/>
  <c r="M940" i="1"/>
  <c r="M956" i="1"/>
  <c r="M974" i="1"/>
  <c r="M992" i="1"/>
  <c r="M1009" i="1"/>
  <c r="M1026" i="1"/>
  <c r="M1042" i="1"/>
  <c r="M1059" i="1"/>
  <c r="M1078" i="1"/>
  <c r="M1095" i="1"/>
  <c r="M1111" i="1"/>
  <c r="M1128" i="1"/>
  <c r="M1145" i="1"/>
  <c r="M1164" i="1"/>
  <c r="M1180" i="1"/>
  <c r="M1197" i="1"/>
  <c r="M1214" i="1"/>
  <c r="M1230" i="1"/>
  <c r="M1250" i="1"/>
  <c r="M1266" i="1"/>
  <c r="M1282" i="1"/>
  <c r="M1300" i="1"/>
  <c r="M1316" i="1"/>
  <c r="M1335" i="1"/>
  <c r="M1352" i="1"/>
  <c r="M1369" i="1"/>
  <c r="M1385" i="1"/>
  <c r="M1401" i="1"/>
  <c r="M1421" i="1"/>
  <c r="M1437" i="1"/>
  <c r="M1454" i="1"/>
  <c r="M1471" i="1"/>
  <c r="M1488" i="1"/>
  <c r="M1506" i="1"/>
  <c r="M1524" i="1"/>
  <c r="M1540" i="1"/>
  <c r="M1556" i="1"/>
  <c r="M1573" i="1"/>
  <c r="M1592" i="1"/>
  <c r="M1609" i="1"/>
  <c r="M1625" i="1"/>
  <c r="M1642" i="1"/>
  <c r="M1659" i="1"/>
  <c r="M1677" i="1"/>
  <c r="M1695" i="1"/>
  <c r="M1711" i="1"/>
  <c r="M1726" i="1"/>
  <c r="M1742" i="1"/>
  <c r="M1759" i="1"/>
  <c r="M1774" i="1"/>
  <c r="M1790" i="1"/>
  <c r="M1805" i="1"/>
  <c r="M1820" i="1"/>
  <c r="M1838" i="1"/>
  <c r="M1853" i="1"/>
  <c r="M1868" i="1"/>
  <c r="M1883" i="1"/>
  <c r="M1899" i="1"/>
  <c r="M1916" i="1"/>
  <c r="M1931" i="1"/>
  <c r="M1947" i="1"/>
  <c r="M1962" i="1"/>
  <c r="M1977" i="1"/>
  <c r="M1995" i="1"/>
  <c r="M2010" i="1"/>
  <c r="M2025" i="1"/>
  <c r="M2040" i="1"/>
  <c r="M2056" i="1"/>
  <c r="M2073" i="1"/>
  <c r="M2088" i="1"/>
  <c r="M2104" i="1"/>
  <c r="M2119" i="1"/>
  <c r="M2134" i="1"/>
  <c r="M2152" i="1"/>
  <c r="M2167" i="1"/>
  <c r="M2182" i="1"/>
  <c r="M2198" i="1"/>
  <c r="M2213" i="1"/>
  <c r="M2230" i="1"/>
  <c r="M2246" i="1"/>
  <c r="M2261" i="1"/>
  <c r="M2276" i="1"/>
  <c r="M2291" i="1"/>
  <c r="M2309" i="1"/>
  <c r="M2324" i="1"/>
  <c r="M2339" i="1"/>
  <c r="M2355" i="1"/>
  <c r="M2370" i="1"/>
  <c r="M2387" i="1"/>
  <c r="M2403" i="1"/>
  <c r="M2418" i="1"/>
  <c r="M2433" i="1"/>
  <c r="M2448" i="1"/>
  <c r="M2466" i="1"/>
  <c r="M2481" i="1"/>
  <c r="M2496" i="1"/>
  <c r="M2512" i="1"/>
  <c r="M2527" i="1"/>
  <c r="M2544" i="1"/>
  <c r="M2560" i="1"/>
  <c r="M2575" i="1"/>
  <c r="M2590" i="1"/>
  <c r="M2606" i="1"/>
  <c r="M2623" i="1"/>
  <c r="M2638" i="1"/>
  <c r="M2654" i="1"/>
  <c r="M2669" i="1"/>
  <c r="M2684" i="1"/>
  <c r="M2702" i="1"/>
  <c r="M2717" i="1"/>
  <c r="M2732" i="1"/>
  <c r="M2747" i="1"/>
  <c r="M2763" i="1"/>
  <c r="M2780" i="1"/>
  <c r="M2795" i="1"/>
  <c r="M2811" i="1"/>
  <c r="M2826" i="1"/>
  <c r="M2841" i="1"/>
  <c r="M2859" i="1"/>
  <c r="M2874" i="1"/>
  <c r="M2889" i="1"/>
  <c r="M2904" i="1"/>
  <c r="M2920" i="1"/>
  <c r="M2937" i="1"/>
  <c r="M2952" i="1"/>
  <c r="M2968" i="1"/>
  <c r="M2983" i="1"/>
  <c r="M2998" i="1"/>
  <c r="M3016" i="1"/>
  <c r="M3031" i="1"/>
  <c r="M3046" i="1"/>
  <c r="M3062" i="1"/>
  <c r="M3077" i="1"/>
  <c r="M3094" i="1"/>
  <c r="M3110" i="1"/>
  <c r="M3125" i="1"/>
  <c r="M3140" i="1"/>
  <c r="M3155" i="1"/>
  <c r="M3173" i="1"/>
  <c r="M3188" i="1"/>
  <c r="M3203" i="1"/>
  <c r="M3219" i="1"/>
  <c r="M3234" i="1"/>
  <c r="M3251" i="1"/>
  <c r="M3267" i="1"/>
  <c r="M3282" i="1"/>
  <c r="M3297" i="1"/>
  <c r="M3312" i="1"/>
  <c r="M3330" i="1"/>
  <c r="M3345" i="1"/>
  <c r="M3360" i="1"/>
  <c r="M3376" i="1"/>
  <c r="M3391" i="1"/>
  <c r="M3408" i="1"/>
  <c r="M3424" i="1"/>
  <c r="M3439" i="1"/>
  <c r="M3454" i="1"/>
  <c r="M3470" i="1"/>
  <c r="M3487" i="1"/>
  <c r="M3502" i="1"/>
  <c r="M3518" i="1"/>
  <c r="M3533" i="1"/>
  <c r="M3548" i="1"/>
  <c r="M3566" i="1"/>
  <c r="M3581" i="1"/>
  <c r="M3596" i="1"/>
  <c r="M3611" i="1"/>
  <c r="M3627" i="1"/>
  <c r="M3644" i="1"/>
  <c r="M3659" i="1"/>
  <c r="M3675" i="1"/>
  <c r="M3690" i="1"/>
  <c r="M3705" i="1"/>
  <c r="M3723" i="1"/>
  <c r="M3738" i="1"/>
  <c r="M3753" i="1"/>
  <c r="M3768" i="1"/>
  <c r="M3784" i="1"/>
  <c r="M3801" i="1"/>
  <c r="M3816" i="1"/>
  <c r="M3832" i="1"/>
  <c r="M3847" i="1"/>
  <c r="M3862" i="1"/>
  <c r="M3880" i="1"/>
  <c r="M3895" i="1"/>
  <c r="M3910" i="1"/>
  <c r="M3926" i="1"/>
  <c r="M3940" i="1"/>
  <c r="M3956" i="1"/>
  <c r="M3970" i="1"/>
  <c r="M3984" i="1"/>
  <c r="M3998" i="1"/>
  <c r="M4012" i="1"/>
  <c r="M4028" i="1"/>
  <c r="M4042" i="1"/>
  <c r="M4056" i="1"/>
  <c r="M4070" i="1"/>
  <c r="M4084" i="1"/>
  <c r="M4110" i="1"/>
  <c r="M4130" i="1"/>
  <c r="M4153" i="1"/>
  <c r="M4172" i="1"/>
  <c r="M4192" i="1"/>
  <c r="M4215" i="1"/>
  <c r="M4236" i="1"/>
  <c r="M4254" i="1"/>
  <c r="M4278" i="1"/>
  <c r="M4297" i="1"/>
  <c r="M4318" i="1"/>
  <c r="M4340" i="1"/>
  <c r="M4360" i="1"/>
  <c r="M4380" i="1"/>
  <c r="M4404" i="1"/>
  <c r="M4422" i="1"/>
  <c r="M4441" i="1"/>
  <c r="M4465" i="1"/>
  <c r="M4484" i="1"/>
  <c r="M4504" i="1"/>
  <c r="M16" i="1"/>
  <c r="M37" i="1"/>
  <c r="M55" i="1"/>
  <c r="M73" i="1"/>
  <c r="M95" i="1"/>
  <c r="M112" i="1"/>
  <c r="M131" i="1"/>
  <c r="M149" i="1"/>
  <c r="M168" i="1"/>
  <c r="M187" i="1"/>
  <c r="M207" i="1"/>
  <c r="M224" i="1"/>
  <c r="M242" i="1"/>
  <c r="M260" i="1"/>
  <c r="M281" i="1"/>
  <c r="M300" i="1"/>
  <c r="M317" i="1"/>
  <c r="M336" i="1"/>
  <c r="M354" i="1"/>
  <c r="M374" i="1"/>
  <c r="M393" i="1"/>
  <c r="M411" i="1"/>
  <c r="M429" i="1"/>
  <c r="M447" i="1"/>
  <c r="M469" i="1"/>
  <c r="M486" i="1"/>
  <c r="M504" i="1"/>
  <c r="M523" i="1"/>
  <c r="M541" i="1"/>
  <c r="M561" i="1"/>
  <c r="M580" i="1"/>
  <c r="M597" i="1"/>
  <c r="M615" i="1"/>
  <c r="M632" i="1"/>
  <c r="M651" i="1"/>
  <c r="M667" i="1"/>
  <c r="M685" i="1"/>
  <c r="M701" i="1"/>
  <c r="M717" i="1"/>
  <c r="M737" i="1"/>
  <c r="M753" i="1"/>
  <c r="M770" i="1"/>
  <c r="M786" i="1"/>
  <c r="M804" i="1"/>
  <c r="M822" i="1"/>
  <c r="M838" i="1"/>
  <c r="M856" i="1"/>
  <c r="M872" i="1"/>
  <c r="M889" i="1"/>
  <c r="M908" i="1"/>
  <c r="M925" i="1"/>
  <c r="M941" i="1"/>
  <c r="M957" i="1"/>
  <c r="M975" i="1"/>
  <c r="M993" i="1"/>
  <c r="M1010" i="1"/>
  <c r="M1027" i="1"/>
  <c r="M1044" i="1"/>
  <c r="M1060" i="1"/>
  <c r="M1080" i="1"/>
  <c r="M1096" i="1"/>
  <c r="M1112" i="1"/>
  <c r="M1130" i="1"/>
  <c r="M1146" i="1"/>
  <c r="M1165" i="1"/>
  <c r="M1182" i="1"/>
  <c r="M1198" i="1"/>
  <c r="M1215" i="1"/>
  <c r="M1231" i="1"/>
  <c r="M1251" i="1"/>
  <c r="M1267" i="1"/>
  <c r="M1284" i="1"/>
  <c r="M1301" i="1"/>
  <c r="M1317" i="1"/>
  <c r="M1336" i="1"/>
  <c r="M1353" i="1"/>
  <c r="M1370" i="1"/>
  <c r="M1386" i="1"/>
  <c r="M1402" i="1"/>
  <c r="M1422" i="1"/>
  <c r="M1438" i="1"/>
  <c r="M1455" i="1"/>
  <c r="M1472" i="1"/>
  <c r="M1489" i="1"/>
  <c r="M1507" i="1"/>
  <c r="M1525" i="1"/>
  <c r="M1541" i="1"/>
  <c r="M1557" i="1"/>
  <c r="M1575" i="1"/>
  <c r="M1593" i="1"/>
  <c r="M1610" i="1"/>
  <c r="M1627" i="1"/>
  <c r="M1644" i="1"/>
  <c r="M1660" i="1"/>
  <c r="M1680" i="1"/>
  <c r="M1696" i="1"/>
  <c r="M1712" i="1"/>
  <c r="M1727" i="1"/>
  <c r="M1743" i="1"/>
  <c r="M1760" i="1"/>
  <c r="M1775" i="1"/>
  <c r="M1791" i="1"/>
  <c r="M1806" i="1"/>
  <c r="M1821" i="1"/>
  <c r="M1839" i="1"/>
  <c r="M1854" i="1"/>
  <c r="M1869" i="1"/>
  <c r="M1884" i="1"/>
  <c r="M1900" i="1"/>
  <c r="M1917" i="1"/>
  <c r="M1932" i="1"/>
  <c r="M1948" i="1"/>
  <c r="M1963" i="1"/>
  <c r="M1978" i="1"/>
  <c r="M1996" i="1"/>
  <c r="M2011" i="1"/>
  <c r="M2026" i="1"/>
  <c r="M2042" i="1"/>
  <c r="M2057" i="1"/>
  <c r="M2074" i="1"/>
  <c r="M2090" i="1"/>
  <c r="M2105" i="1"/>
  <c r="M2120" i="1"/>
  <c r="M2135" i="1"/>
  <c r="M2153" i="1"/>
  <c r="M2168" i="1"/>
  <c r="M2183" i="1"/>
  <c r="M2199" i="1"/>
  <c r="M2214" i="1"/>
  <c r="M2231" i="1"/>
  <c r="M2247" i="1"/>
  <c r="M2262" i="1"/>
  <c r="M2277" i="1"/>
  <c r="M2292" i="1"/>
  <c r="M2310" i="1"/>
  <c r="M2325" i="1"/>
  <c r="M2340" i="1"/>
  <c r="M2356" i="1"/>
  <c r="M2371" i="1"/>
  <c r="M2388" i="1"/>
  <c r="M2404" i="1"/>
  <c r="M2419" i="1"/>
  <c r="M2434" i="1"/>
  <c r="M2450" i="1"/>
  <c r="M2467" i="1"/>
  <c r="M2482" i="1"/>
  <c r="M2498" i="1"/>
  <c r="M2513" i="1"/>
  <c r="M2528" i="1"/>
  <c r="M2546" i="1"/>
  <c r="M2561" i="1"/>
  <c r="M2576" i="1"/>
  <c r="M2591" i="1"/>
  <c r="M2607" i="1"/>
  <c r="M2624" i="1"/>
  <c r="M2639" i="1"/>
  <c r="M2655" i="1"/>
  <c r="M2670" i="1"/>
  <c r="M2685" i="1"/>
  <c r="M2703" i="1"/>
  <c r="M2718" i="1"/>
  <c r="M2733" i="1"/>
  <c r="M2748" i="1"/>
  <c r="M2764" i="1"/>
  <c r="M2781" i="1"/>
  <c r="M2796" i="1"/>
  <c r="M2812" i="1"/>
  <c r="M2827" i="1"/>
  <c r="M2842" i="1"/>
  <c r="M2860" i="1"/>
  <c r="M2875" i="1"/>
  <c r="M2890" i="1"/>
  <c r="M2906" i="1"/>
  <c r="M2921" i="1"/>
  <c r="M2938" i="1"/>
  <c r="M2954" i="1"/>
  <c r="M2969" i="1"/>
  <c r="M2984" i="1"/>
  <c r="M2999" i="1"/>
  <c r="M3017" i="1"/>
  <c r="M3032" i="1"/>
  <c r="M3047" i="1"/>
  <c r="M3063" i="1"/>
  <c r="M3078" i="1"/>
  <c r="M3095" i="1"/>
  <c r="M3111" i="1"/>
  <c r="M3126" i="1"/>
  <c r="M3141" i="1"/>
  <c r="M3156" i="1"/>
  <c r="M3174" i="1"/>
  <c r="M3189" i="1"/>
  <c r="M3204" i="1"/>
  <c r="M3220" i="1"/>
  <c r="M3235" i="1"/>
  <c r="M3252" i="1"/>
  <c r="M3268" i="1"/>
  <c r="M3283" i="1"/>
  <c r="M3298" i="1"/>
  <c r="M3314" i="1"/>
  <c r="M3331" i="1"/>
  <c r="M3346" i="1"/>
  <c r="M3362" i="1"/>
  <c r="M3377" i="1"/>
  <c r="M3392" i="1"/>
  <c r="M3410" i="1"/>
  <c r="M3425" i="1"/>
  <c r="M3440" i="1"/>
  <c r="M3455" i="1"/>
  <c r="M3471" i="1"/>
  <c r="M3488" i="1"/>
  <c r="M3503" i="1"/>
  <c r="M3519" i="1"/>
  <c r="M3534" i="1"/>
  <c r="M3549" i="1"/>
  <c r="M3567" i="1"/>
  <c r="M3582" i="1"/>
  <c r="M3597" i="1"/>
  <c r="M3612" i="1"/>
  <c r="M3628" i="1"/>
  <c r="M3645" i="1"/>
  <c r="M3660" i="1"/>
  <c r="M3676" i="1"/>
  <c r="M3691" i="1"/>
  <c r="M3706" i="1"/>
  <c r="M3724" i="1"/>
  <c r="M3739" i="1"/>
  <c r="M3754" i="1"/>
  <c r="M3770" i="1"/>
  <c r="M3785" i="1"/>
  <c r="M3802" i="1"/>
  <c r="M3818" i="1"/>
  <c r="M3833" i="1"/>
  <c r="M3848" i="1"/>
  <c r="M3863" i="1"/>
  <c r="M3881" i="1"/>
  <c r="M3896" i="1"/>
  <c r="M3911" i="1"/>
  <c r="M3927" i="1"/>
  <c r="M3941" i="1"/>
  <c r="M3957" i="1"/>
  <c r="M3971" i="1"/>
  <c r="M3985" i="1"/>
  <c r="M3999" i="1"/>
  <c r="M4013" i="1"/>
  <c r="M4029" i="1"/>
  <c r="M4043" i="1"/>
  <c r="M4057" i="1"/>
  <c r="M4071" i="1"/>
  <c r="M4085" i="1"/>
  <c r="M4111" i="1"/>
  <c r="M4132" i="1"/>
  <c r="M4155" i="1"/>
  <c r="M4175" i="1"/>
  <c r="M4194" i="1"/>
  <c r="M4217" i="1"/>
  <c r="M4237" i="1"/>
  <c r="M4255" i="1"/>
  <c r="M4279" i="1"/>
  <c r="M4299" i="1"/>
  <c r="M4319" i="1"/>
  <c r="M4342" i="1"/>
  <c r="M4361" i="1"/>
  <c r="M4381" i="1"/>
  <c r="M4405" i="1"/>
  <c r="M4423" i="1"/>
  <c r="M4443" i="1"/>
  <c r="M4466" i="1"/>
  <c r="M4486" i="1"/>
  <c r="M4505" i="1"/>
  <c r="M17" i="1"/>
  <c r="M38" i="1"/>
  <c r="M56" i="1"/>
  <c r="M78" i="1"/>
  <c r="M96" i="1"/>
  <c r="M113" i="1"/>
  <c r="M132" i="1"/>
  <c r="M150" i="1"/>
  <c r="M171" i="1"/>
  <c r="M188" i="1"/>
  <c r="M208" i="1"/>
  <c r="M225" i="1"/>
  <c r="M243" i="1"/>
  <c r="M265" i="1"/>
  <c r="M282" i="1"/>
  <c r="M301" i="1"/>
  <c r="M318" i="1"/>
  <c r="M338" i="1"/>
  <c r="M357" i="1"/>
  <c r="M375" i="1"/>
  <c r="M395" i="1"/>
  <c r="M412" i="1"/>
  <c r="M431" i="1"/>
  <c r="M451" i="1"/>
  <c r="M470" i="1"/>
  <c r="M487" i="1"/>
  <c r="M506" i="1"/>
  <c r="M524" i="1"/>
  <c r="M544" i="1"/>
  <c r="M564" i="1"/>
  <c r="M581" i="1"/>
  <c r="M600" i="1"/>
  <c r="M616" i="1"/>
  <c r="M636" i="1"/>
  <c r="M652" i="1"/>
  <c r="M668" i="1"/>
  <c r="M686" i="1"/>
  <c r="M702" i="1"/>
  <c r="M721" i="1"/>
  <c r="M738" i="1"/>
  <c r="M754" i="1"/>
  <c r="M771" i="1"/>
  <c r="M787" i="1"/>
  <c r="M807" i="1"/>
  <c r="M823" i="1"/>
  <c r="M840" i="1"/>
  <c r="M857" i="1"/>
  <c r="M873" i="1"/>
  <c r="M892" i="1"/>
  <c r="M909" i="1"/>
  <c r="M926" i="1"/>
  <c r="M942" i="1"/>
  <c r="M960" i="1"/>
  <c r="M978" i="1"/>
  <c r="M994" i="1"/>
  <c r="M1012" i="1"/>
  <c r="M1028" i="1"/>
  <c r="M1045" i="1"/>
  <c r="M1064" i="1"/>
  <c r="M1081" i="1"/>
  <c r="M1097" i="1"/>
  <c r="M1113" i="1"/>
  <c r="M1131" i="1"/>
  <c r="M1149" i="1"/>
  <c r="M1166" i="1"/>
  <c r="M1183" i="1"/>
  <c r="M1200" i="1"/>
  <c r="M1216" i="1"/>
  <c r="M1236" i="1"/>
  <c r="M1252" i="1"/>
  <c r="M1268" i="1"/>
  <c r="M1285" i="1"/>
  <c r="M1302" i="1"/>
  <c r="M1321" i="1"/>
  <c r="M1337" i="1"/>
  <c r="M1354" i="1"/>
  <c r="M1371" i="1"/>
  <c r="M1387" i="1"/>
  <c r="M1407" i="1"/>
  <c r="M1423" i="1"/>
  <c r="M1440" i="1"/>
  <c r="M1457" i="1"/>
  <c r="M1473" i="1"/>
  <c r="M1492" i="1"/>
  <c r="M1509" i="1"/>
  <c r="M1526" i="1"/>
  <c r="M1542" i="1"/>
  <c r="M1558" i="1"/>
  <c r="M1578" i="1"/>
  <c r="M1594" i="1"/>
  <c r="M1611" i="1"/>
  <c r="M1628" i="1"/>
  <c r="M1645" i="1"/>
  <c r="M1663" i="1"/>
  <c r="M1681" i="1"/>
  <c r="M1697" i="1"/>
  <c r="M1713" i="1"/>
  <c r="M1728" i="1"/>
  <c r="M1746" i="1"/>
  <c r="M1761" i="1"/>
  <c r="M1776" i="1"/>
  <c r="M1792" i="1"/>
  <c r="M1807" i="1"/>
  <c r="M1824" i="1"/>
  <c r="M1840" i="1"/>
  <c r="M1855" i="1"/>
  <c r="M1870" i="1"/>
  <c r="M1886" i="1"/>
  <c r="M1903" i="1"/>
  <c r="M1918" i="1"/>
  <c r="M1934" i="1"/>
  <c r="M1949" i="1"/>
  <c r="M1964" i="1"/>
  <c r="M1982" i="1"/>
  <c r="M1997" i="1"/>
  <c r="M2012" i="1"/>
  <c r="M2027" i="1"/>
  <c r="M2043" i="1"/>
  <c r="M2060" i="1"/>
  <c r="M2075" i="1"/>
  <c r="M2091" i="1"/>
  <c r="M2106" i="1"/>
  <c r="M2121" i="1"/>
  <c r="M2139" i="1"/>
  <c r="M2154" i="1"/>
  <c r="M2169" i="1"/>
  <c r="M2184" i="1"/>
  <c r="M2200" i="1"/>
  <c r="M2217" i="1"/>
  <c r="M2232" i="1"/>
  <c r="M2248" i="1"/>
  <c r="M2263" i="1"/>
  <c r="M2278" i="1"/>
  <c r="M2296" i="1"/>
  <c r="M2311" i="1"/>
  <c r="M2326" i="1"/>
  <c r="M2342" i="1"/>
  <c r="M2357" i="1"/>
  <c r="M2374" i="1"/>
  <c r="M2390" i="1"/>
  <c r="M2405" i="1"/>
  <c r="M2420" i="1"/>
  <c r="M2435" i="1"/>
  <c r="M2453" i="1"/>
  <c r="M2468" i="1"/>
  <c r="M2483" i="1"/>
  <c r="M2499" i="1"/>
  <c r="M2514" i="1"/>
  <c r="M2531" i="1"/>
  <c r="M2547" i="1"/>
  <c r="M2562" i="1"/>
  <c r="M2577" i="1"/>
  <c r="M2592" i="1"/>
  <c r="M2610" i="1"/>
  <c r="M2625" i="1"/>
  <c r="M2640" i="1"/>
  <c r="M2656" i="1"/>
  <c r="M2671" i="1"/>
  <c r="M2688" i="1"/>
  <c r="M2704" i="1"/>
  <c r="M2719" i="1"/>
  <c r="M2734" i="1"/>
  <c r="M2750" i="1"/>
  <c r="M2767" i="1"/>
  <c r="M2782" i="1"/>
  <c r="M2798" i="1"/>
  <c r="M2813" i="1"/>
  <c r="M2828" i="1"/>
  <c r="M2846" i="1"/>
  <c r="M2861" i="1"/>
  <c r="M2876" i="1"/>
  <c r="M2891" i="1"/>
  <c r="M2907" i="1"/>
  <c r="M2924" i="1"/>
  <c r="M2939" i="1"/>
  <c r="M2955" i="1"/>
  <c r="M2970" i="1"/>
  <c r="M2985" i="1"/>
  <c r="M3003" i="1"/>
  <c r="M3018" i="1"/>
  <c r="M3033" i="1"/>
  <c r="M3048" i="1"/>
  <c r="M3064" i="1"/>
  <c r="M3081" i="1"/>
  <c r="M3096" i="1"/>
  <c r="M3112" i="1"/>
  <c r="M3127" i="1"/>
  <c r="M3142" i="1"/>
  <c r="M3160" i="1"/>
  <c r="M3175" i="1"/>
  <c r="M3190" i="1"/>
  <c r="M3206" i="1"/>
  <c r="M3221" i="1"/>
  <c r="M3238" i="1"/>
  <c r="M3254" i="1"/>
  <c r="M3269" i="1"/>
  <c r="M3284" i="1"/>
  <c r="M3299" i="1"/>
  <c r="M3317" i="1"/>
  <c r="M3332" i="1"/>
  <c r="M3347" i="1"/>
  <c r="M3363" i="1"/>
  <c r="M3378" i="1"/>
  <c r="M3395" i="1"/>
  <c r="M3411" i="1"/>
  <c r="M3426" i="1"/>
  <c r="M3441" i="1"/>
  <c r="M3456" i="1"/>
  <c r="M3474" i="1"/>
  <c r="M3489" i="1"/>
  <c r="M3504" i="1"/>
  <c r="M3520" i="1"/>
  <c r="M3535" i="1"/>
  <c r="M3552" i="1"/>
  <c r="M3568" i="1"/>
  <c r="M3583" i="1"/>
  <c r="M3598" i="1"/>
  <c r="M3614" i="1"/>
  <c r="M3631" i="1"/>
  <c r="M3646" i="1"/>
  <c r="M3662" i="1"/>
  <c r="M3677" i="1"/>
  <c r="M3692" i="1"/>
  <c r="M3710" i="1"/>
  <c r="M3725" i="1"/>
  <c r="M3740" i="1"/>
  <c r="M3755" i="1"/>
  <c r="M3771" i="1"/>
  <c r="M3788" i="1"/>
  <c r="M3803" i="1"/>
  <c r="M3819" i="1"/>
  <c r="M3834" i="1"/>
  <c r="M3849" i="1"/>
  <c r="M3867" i="1"/>
  <c r="M3882" i="1"/>
  <c r="M3897" i="1"/>
  <c r="M3912" i="1"/>
  <c r="M3928" i="1"/>
  <c r="M3944" i="1"/>
  <c r="M3958" i="1"/>
  <c r="M3972" i="1"/>
  <c r="M3986" i="1"/>
  <c r="M4000" i="1"/>
  <c r="M4016" i="1"/>
  <c r="M4030" i="1"/>
  <c r="M4044" i="1"/>
  <c r="M4058" i="1"/>
  <c r="M4072" i="1"/>
  <c r="M4088" i="1"/>
  <c r="M4094" i="1"/>
  <c r="M4112" i="1"/>
  <c r="M4133" i="1"/>
  <c r="M4156" i="1"/>
  <c r="M4176" i="1"/>
  <c r="M4195" i="1"/>
  <c r="M4218" i="1"/>
  <c r="M4238" i="1"/>
  <c r="M4256" i="1"/>
  <c r="M4280" i="1"/>
  <c r="M4300" i="1"/>
  <c r="M4320" i="1"/>
  <c r="M4343" i="1"/>
  <c r="M4362" i="1"/>
  <c r="M4382" i="1"/>
  <c r="M4406" i="1"/>
  <c r="M4424" i="1"/>
  <c r="M4444" i="1"/>
  <c r="M4467" i="1"/>
  <c r="M4487" i="1"/>
  <c r="M4090" i="1"/>
  <c r="M4064" i="1"/>
  <c r="M4036" i="1"/>
  <c r="M4017" i="1"/>
  <c r="M3989" i="1"/>
  <c r="M3963" i="1"/>
  <c r="M3937" i="1"/>
  <c r="M3915" i="1"/>
  <c r="M3886" i="1"/>
  <c r="M3858" i="1"/>
  <c r="M3835" i="1"/>
  <c r="M3807" i="1"/>
  <c r="M3778" i="1"/>
  <c r="M3750" i="1"/>
  <c r="M3727" i="1"/>
  <c r="M3699" i="1"/>
  <c r="M3670" i="1"/>
  <c r="M3647" i="1"/>
  <c r="M3619" i="1"/>
  <c r="M3588" i="1"/>
  <c r="M3560" i="1"/>
  <c r="M3539" i="1"/>
  <c r="M3509" i="1"/>
  <c r="M3480" i="1"/>
  <c r="M3458" i="1"/>
  <c r="M3429" i="1"/>
  <c r="M3401" i="1"/>
  <c r="M3372" i="1"/>
  <c r="M3350" i="1"/>
  <c r="M3321" i="1"/>
  <c r="M3293" i="1"/>
  <c r="M3270" i="1"/>
  <c r="M3242" i="1"/>
  <c r="M3213" i="1"/>
  <c r="M3183" i="1"/>
  <c r="M3162" i="1"/>
  <c r="M3134" i="1"/>
  <c r="M3103" i="1"/>
  <c r="M3082" i="1"/>
  <c r="M3052" i="1"/>
  <c r="M3023" i="1"/>
  <c r="M2995" i="1"/>
  <c r="M2972" i="1"/>
  <c r="M2944" i="1"/>
  <c r="M2915" i="1"/>
  <c r="M2892" i="1"/>
  <c r="M2864" i="1"/>
  <c r="M2836" i="1"/>
  <c r="M2807" i="1"/>
  <c r="M2784" i="1"/>
  <c r="M2756" i="1"/>
  <c r="M2728" i="1"/>
  <c r="M2705" i="1"/>
  <c r="M2676" i="1"/>
  <c r="M2646" i="1"/>
  <c r="M2618" i="1"/>
  <c r="M2597" i="1"/>
  <c r="M2566" i="1"/>
  <c r="M2538" i="1"/>
  <c r="M2515" i="1"/>
  <c r="M2487" i="1"/>
  <c r="M2458" i="1"/>
  <c r="M2430" i="1"/>
  <c r="M2407" i="1"/>
  <c r="M2379" i="1"/>
  <c r="M2350" i="1"/>
  <c r="M2327" i="1"/>
  <c r="M2299" i="1"/>
  <c r="M2271" i="1"/>
  <c r="M2240" i="1"/>
  <c r="M2219" i="1"/>
  <c r="M2191" i="1"/>
  <c r="M2160" i="1"/>
  <c r="M2140" i="1"/>
  <c r="M2109" i="1"/>
  <c r="M2081" i="1"/>
  <c r="M2052" i="1"/>
  <c r="M2030" i="1"/>
  <c r="M2001" i="1"/>
  <c r="M1973" i="1"/>
  <c r="M1950" i="1"/>
  <c r="M1922" i="1"/>
  <c r="M1893" i="1"/>
  <c r="M1865" i="1"/>
  <c r="M1842" i="1"/>
  <c r="M1814" i="1"/>
  <c r="M1785" i="1"/>
  <c r="M1762" i="1"/>
  <c r="M1734" i="1"/>
  <c r="M1702" i="1"/>
  <c r="M1672" i="1"/>
  <c r="M1649" i="1"/>
  <c r="M1616" i="1"/>
  <c r="M1585" i="1"/>
  <c r="M1560" i="1"/>
  <c r="M1529" i="1"/>
  <c r="M1498" i="1"/>
  <c r="M1467" i="1"/>
  <c r="M1442" i="1"/>
  <c r="M1411" i="1"/>
  <c r="M1381" i="1"/>
  <c r="M1356" i="1"/>
  <c r="M1324" i="1"/>
  <c r="M1293" i="1"/>
  <c r="M1261" i="1"/>
  <c r="M1238" i="1"/>
  <c r="M1206" i="1"/>
  <c r="M1173" i="1"/>
  <c r="M1150" i="1"/>
  <c r="M1118" i="1"/>
  <c r="M1086" i="1"/>
  <c r="M1056" i="1"/>
  <c r="M1030" i="1"/>
  <c r="M1000" i="1"/>
  <c r="M968" i="1"/>
  <c r="M943" i="1"/>
  <c r="M913" i="1"/>
  <c r="M882" i="1"/>
  <c r="M850" i="1"/>
  <c r="M825" i="1"/>
  <c r="M795" i="1"/>
  <c r="M764" i="1"/>
  <c r="M739" i="1"/>
  <c r="M708" i="1"/>
  <c r="M675" i="1"/>
  <c r="M643" i="1"/>
  <c r="M621" i="1"/>
  <c r="M587" i="1"/>
  <c r="M553" i="1"/>
  <c r="M525" i="1"/>
  <c r="M492" i="1"/>
  <c r="M458" i="1"/>
  <c r="M424" i="1"/>
  <c r="M397" i="1"/>
  <c r="M364" i="1"/>
  <c r="M329" i="1"/>
  <c r="M302" i="1"/>
  <c r="M268" i="1"/>
  <c r="M235" i="1"/>
  <c r="M198" i="1"/>
  <c r="M173" i="1"/>
  <c r="M139" i="1"/>
  <c r="M103" i="1"/>
  <c r="M79" i="1"/>
  <c r="M41" i="1"/>
  <c r="M4515" i="1"/>
  <c r="M4475" i="1"/>
  <c r="M4435" i="1"/>
  <c r="M4393" i="1"/>
  <c r="M4349" i="1"/>
  <c r="M4310" i="1"/>
  <c r="M4267" i="1"/>
  <c r="M4225" i="1"/>
  <c r="M4186" i="1"/>
  <c r="M4143" i="1"/>
  <c r="M4099" i="1"/>
  <c r="M4089" i="1"/>
  <c r="M4061" i="1"/>
  <c r="M4035" i="1"/>
  <c r="M4009" i="1"/>
  <c r="M3988" i="1"/>
  <c r="M3962" i="1"/>
  <c r="M3936" i="1"/>
  <c r="M3914" i="1"/>
  <c r="M3885" i="1"/>
  <c r="M3857" i="1"/>
  <c r="M3828" i="1"/>
  <c r="M3806" i="1"/>
  <c r="M3777" i="1"/>
  <c r="M3749" i="1"/>
  <c r="M3726" i="1"/>
  <c r="M3698" i="1"/>
  <c r="M3667" i="1"/>
  <c r="M3639" i="1"/>
  <c r="M3618" i="1"/>
  <c r="M3587" i="1"/>
  <c r="M3559" i="1"/>
  <c r="M3536" i="1"/>
  <c r="M3508" i="1"/>
  <c r="M3479" i="1"/>
  <c r="M3451" i="1"/>
  <c r="M3428" i="1"/>
  <c r="M3400" i="1"/>
  <c r="M3371" i="1"/>
  <c r="M3348" i="1"/>
  <c r="M3320" i="1"/>
  <c r="M3292" i="1"/>
  <c r="M3261" i="1"/>
  <c r="M3240" i="1"/>
  <c r="M3212" i="1"/>
  <c r="M3182" i="1"/>
  <c r="M3161" i="1"/>
  <c r="M3130" i="1"/>
  <c r="M3102" i="1"/>
  <c r="M3074" i="1"/>
  <c r="M3051" i="1"/>
  <c r="M3022" i="1"/>
  <c r="M2994" i="1"/>
  <c r="M2971" i="1"/>
  <c r="M2943" i="1"/>
  <c r="M2914" i="1"/>
  <c r="M2886" i="1"/>
  <c r="M2863" i="1"/>
  <c r="M2835" i="1"/>
  <c r="M2806" i="1"/>
  <c r="M2783" i="1"/>
  <c r="M2755" i="1"/>
  <c r="M2724" i="1"/>
  <c r="M2696" i="1"/>
  <c r="M2675" i="1"/>
  <c r="M2645" i="1"/>
  <c r="M2616" i="1"/>
  <c r="M2594" i="1"/>
  <c r="M2565" i="1"/>
  <c r="M2537" i="1"/>
  <c r="M2508" i="1"/>
  <c r="M2486" i="1"/>
  <c r="M2457" i="1"/>
  <c r="M2429" i="1"/>
  <c r="M2406" i="1"/>
  <c r="M2378" i="1"/>
  <c r="M2349" i="1"/>
  <c r="M2319" i="1"/>
  <c r="M2298" i="1"/>
  <c r="M2270" i="1"/>
  <c r="M2239" i="1"/>
  <c r="M2218" i="1"/>
  <c r="M2188" i="1"/>
  <c r="M2159" i="1"/>
  <c r="M2131" i="1"/>
  <c r="M2108" i="1"/>
  <c r="M2080" i="1"/>
  <c r="M2051" i="1"/>
  <c r="M2028" i="1"/>
  <c r="M2000" i="1"/>
  <c r="M1972" i="1"/>
  <c r="M1943" i="1"/>
  <c r="M1920" i="1"/>
  <c r="M1892" i="1"/>
  <c r="M1864" i="1"/>
  <c r="M1841" i="1"/>
  <c r="M1812" i="1"/>
  <c r="M1782" i="1"/>
  <c r="M1754" i="1"/>
  <c r="M1733" i="1"/>
  <c r="M1701" i="1"/>
  <c r="M1671" i="1"/>
  <c r="M1646" i="1"/>
  <c r="M1615" i="1"/>
  <c r="M1584" i="1"/>
  <c r="M1553" i="1"/>
  <c r="M1528" i="1"/>
  <c r="M1497" i="1"/>
  <c r="M1466" i="1"/>
  <c r="M1441" i="1"/>
  <c r="M1410" i="1"/>
  <c r="M1380" i="1"/>
  <c r="M1346" i="1"/>
  <c r="M1323" i="1"/>
  <c r="M1292" i="1"/>
  <c r="M1258" i="1"/>
  <c r="M1237" i="1"/>
  <c r="M1203" i="1"/>
  <c r="M1172" i="1"/>
  <c r="M1141" i="1"/>
  <c r="M1117" i="1"/>
  <c r="M1085" i="1"/>
  <c r="M1054" i="1"/>
  <c r="M1029" i="1"/>
  <c r="M999" i="1"/>
  <c r="M967" i="1"/>
  <c r="M937" i="1"/>
  <c r="M912" i="1"/>
  <c r="M881" i="1"/>
  <c r="M849" i="1"/>
  <c r="M824" i="1"/>
  <c r="M794" i="1"/>
  <c r="M760" i="1"/>
  <c r="M729" i="1"/>
  <c r="M706" i="1"/>
  <c r="M674" i="1"/>
  <c r="M642" i="1"/>
  <c r="M617" i="1"/>
  <c r="M584" i="1"/>
  <c r="M552" i="1"/>
  <c r="M517" i="1"/>
  <c r="M489" i="1"/>
  <c r="M457" i="1"/>
  <c r="M423" i="1"/>
  <c r="M396" i="1"/>
  <c r="M361" i="1"/>
  <c r="M328" i="1"/>
  <c r="M292" i="1"/>
  <c r="M267" i="1"/>
  <c r="M233" i="1"/>
  <c r="M197" i="1"/>
  <c r="M172" i="1"/>
  <c r="M136" i="1"/>
  <c r="M102" i="1"/>
  <c r="M68" i="1"/>
  <c r="M40" i="1"/>
  <c r="M4514" i="1"/>
  <c r="M4472" i="1"/>
  <c r="M4434" i="1"/>
  <c r="M4392" i="1"/>
  <c r="M4348" i="1"/>
  <c r="M4309" i="1"/>
  <c r="M4266" i="1"/>
  <c r="M4224" i="1"/>
  <c r="M4184" i="1"/>
  <c r="M4142" i="1"/>
  <c r="M4098" i="1"/>
  <c r="M4081" i="1"/>
  <c r="M4060" i="1"/>
  <c r="M4034" i="1"/>
  <c r="M4008" i="1"/>
  <c r="M3987" i="1"/>
  <c r="M3961" i="1"/>
  <c r="M3935" i="1"/>
  <c r="M3907" i="1"/>
  <c r="M3884" i="1"/>
  <c r="M3856" i="1"/>
  <c r="M3827" i="1"/>
  <c r="M3804" i="1"/>
  <c r="M3776" i="1"/>
  <c r="M3746" i="1"/>
  <c r="M3717" i="1"/>
  <c r="M3696" i="1"/>
  <c r="M3666" i="1"/>
  <c r="M3638" i="1"/>
  <c r="M3615" i="1"/>
  <c r="M3586" i="1"/>
  <c r="M3558" i="1"/>
  <c r="M3530" i="1"/>
  <c r="M3507" i="1"/>
  <c r="M3478" i="1"/>
  <c r="M3450" i="1"/>
  <c r="M3427" i="1"/>
  <c r="M3399" i="1"/>
  <c r="M3370" i="1"/>
  <c r="M3340" i="1"/>
  <c r="M3319" i="1"/>
  <c r="M3291" i="1"/>
  <c r="M3260" i="1"/>
  <c r="M3239" i="1"/>
  <c r="M3209" i="1"/>
  <c r="M3180" i="1"/>
  <c r="M3152" i="1"/>
  <c r="M3129" i="1"/>
  <c r="M3101" i="1"/>
  <c r="M3072" i="1"/>
  <c r="M3050" i="1"/>
  <c r="M3021" i="1"/>
  <c r="M2993" i="1"/>
  <c r="M2964" i="1"/>
  <c r="M2942" i="1"/>
  <c r="M2913" i="1"/>
  <c r="M2885" i="1"/>
  <c r="M2862" i="1"/>
  <c r="M2834" i="1"/>
  <c r="M2803" i="1"/>
  <c r="M2775" i="1"/>
  <c r="M2754" i="1"/>
  <c r="M2723" i="1"/>
  <c r="M2695" i="1"/>
  <c r="M2672" i="1"/>
  <c r="M2644" i="1"/>
  <c r="M2615" i="1"/>
  <c r="M2587" i="1"/>
  <c r="M2564" i="1"/>
  <c r="M2536" i="1"/>
  <c r="M2507" i="1"/>
  <c r="M2484" i="1"/>
  <c r="M2456" i="1"/>
  <c r="M2428" i="1"/>
  <c r="M2397" i="1"/>
  <c r="M2376" i="1"/>
  <c r="M2348" i="1"/>
  <c r="M2318" i="1"/>
  <c r="M2297" i="1"/>
  <c r="M2266" i="1"/>
  <c r="M2238" i="1"/>
  <c r="M2210" i="1"/>
  <c r="M2187" i="1"/>
  <c r="M2158" i="1"/>
  <c r="M2130" i="1"/>
  <c r="M2107" i="1"/>
  <c r="M2079" i="1"/>
  <c r="M2050" i="1"/>
  <c r="M2022" i="1"/>
  <c r="M1999" i="1"/>
  <c r="M1971" i="1"/>
  <c r="M1942" i="1"/>
  <c r="M1919" i="1"/>
  <c r="M1891" i="1"/>
  <c r="M1860" i="1"/>
  <c r="M1832" i="1"/>
  <c r="M1811" i="1"/>
  <c r="M1781" i="1"/>
  <c r="M1752" i="1"/>
  <c r="M1730" i="1"/>
  <c r="M1700" i="1"/>
  <c r="M1670" i="1"/>
  <c r="M1638" i="1"/>
  <c r="M1614" i="1"/>
  <c r="M1582" i="1"/>
  <c r="M1552" i="1"/>
  <c r="M1527" i="1"/>
  <c r="M1496" i="1"/>
  <c r="M1465" i="1"/>
  <c r="M1432" i="1"/>
  <c r="M1409" i="1"/>
  <c r="M1378" i="1"/>
  <c r="M1345" i="1"/>
  <c r="M1322" i="1"/>
  <c r="M1289" i="1"/>
  <c r="M1257" i="1"/>
  <c r="M1227" i="1"/>
  <c r="M1202" i="1"/>
  <c r="M1171" i="1"/>
  <c r="M1140" i="1"/>
  <c r="M1114" i="1"/>
  <c r="M1084" i="1"/>
  <c r="M1053" i="1"/>
  <c r="M1022" i="1"/>
  <c r="M997" i="1"/>
  <c r="M966" i="1"/>
  <c r="M936" i="1"/>
  <c r="M910" i="1"/>
  <c r="M879" i="1"/>
  <c r="M846" i="1"/>
  <c r="M816" i="1"/>
  <c r="M793" i="1"/>
  <c r="M759" i="1"/>
  <c r="M728" i="1"/>
  <c r="M703" i="1"/>
  <c r="M673" i="1"/>
  <c r="M641" i="1"/>
  <c r="M610" i="1"/>
  <c r="M583" i="1"/>
  <c r="M551" i="1"/>
  <c r="M516" i="1"/>
  <c r="M488" i="1"/>
  <c r="M456" i="1"/>
  <c r="M422" i="1"/>
  <c r="M385" i="1"/>
  <c r="M360" i="1"/>
  <c r="M327" i="1"/>
  <c r="M290" i="1"/>
  <c r="M266" i="1"/>
  <c r="M229" i="1"/>
  <c r="M196" i="1"/>
  <c r="M161" i="1"/>
  <c r="M135" i="1"/>
  <c r="M100" i="1"/>
  <c r="M67" i="1"/>
  <c r="M39" i="1"/>
  <c r="M4513" i="1"/>
  <c r="M4471" i="1"/>
  <c r="M4428" i="1"/>
  <c r="M4391" i="1"/>
  <c r="M4347" i="1"/>
  <c r="M4304" i="1"/>
  <c r="M4265" i="1"/>
  <c r="M4223" i="1"/>
  <c r="M4179" i="1"/>
  <c r="M4140" i="1"/>
  <c r="M4097" i="1"/>
  <c r="M4080" i="1"/>
  <c r="M4059" i="1"/>
  <c r="M4033" i="1"/>
  <c r="M4007" i="1"/>
  <c r="M3981" i="1"/>
  <c r="M3960" i="1"/>
  <c r="M3934" i="1"/>
  <c r="M3906" i="1"/>
  <c r="M3883" i="1"/>
  <c r="M3855" i="1"/>
  <c r="M3824" i="1"/>
  <c r="M3796" i="1"/>
  <c r="M3775" i="1"/>
  <c r="M3744" i="1"/>
  <c r="M3716" i="1"/>
  <c r="M3693" i="1"/>
  <c r="M3665" i="1"/>
  <c r="M3636" i="1"/>
  <c r="M3608" i="1"/>
  <c r="M3585" i="1"/>
  <c r="M3557" i="1"/>
  <c r="M3528" i="1"/>
  <c r="M3506" i="1"/>
  <c r="M3477" i="1"/>
  <c r="M3449" i="1"/>
  <c r="M3418" i="1"/>
  <c r="M3398" i="1"/>
  <c r="M3369" i="1"/>
  <c r="M3339" i="1"/>
  <c r="M3318" i="1"/>
  <c r="M3287" i="1"/>
  <c r="M3259" i="1"/>
  <c r="M3231" i="1"/>
  <c r="M3208" i="1"/>
  <c r="M3179" i="1"/>
  <c r="M3151" i="1"/>
  <c r="M3128" i="1"/>
  <c r="M3100" i="1"/>
  <c r="M3071" i="1"/>
  <c r="M3043" i="1"/>
  <c r="M3020" i="1"/>
  <c r="M2992" i="1"/>
  <c r="M2963" i="1"/>
  <c r="M2940" i="1"/>
  <c r="M2912" i="1"/>
  <c r="M2882" i="1"/>
  <c r="M2853" i="1"/>
  <c r="M2832" i="1"/>
  <c r="M2802" i="1"/>
  <c r="M2774" i="1"/>
  <c r="M2751" i="1"/>
  <c r="M2722" i="1"/>
  <c r="M2694" i="1"/>
  <c r="M2666" i="1"/>
  <c r="M2643" i="1"/>
  <c r="M2614" i="1"/>
  <c r="M2586" i="1"/>
  <c r="M2563" i="1"/>
  <c r="M2535" i="1"/>
  <c r="M2506" i="1"/>
  <c r="M2476" i="1"/>
  <c r="M2455" i="1"/>
  <c r="M2427" i="1"/>
  <c r="M2396" i="1"/>
  <c r="M2375" i="1"/>
  <c r="M2345" i="1"/>
  <c r="M2316" i="1"/>
  <c r="M2288" i="1"/>
  <c r="M2265" i="1"/>
  <c r="M2237" i="1"/>
  <c r="M2208" i="1"/>
  <c r="M2186" i="1"/>
  <c r="M2157" i="1"/>
  <c r="M2129" i="1"/>
  <c r="M2100" i="1"/>
  <c r="M2078" i="1"/>
  <c r="M2049" i="1"/>
  <c r="M2021" i="1"/>
  <c r="M1998" i="1"/>
  <c r="M1970" i="1"/>
  <c r="M1939" i="1"/>
  <c r="M1911" i="1"/>
  <c r="M1890" i="1"/>
  <c r="M1859" i="1"/>
  <c r="M1831" i="1"/>
  <c r="M1808" i="1"/>
  <c r="M1780" i="1"/>
  <c r="M1751" i="1"/>
  <c r="M1723" i="1"/>
  <c r="M1699" i="1"/>
  <c r="M1669" i="1"/>
  <c r="M1637" i="1"/>
  <c r="M1612" i="1"/>
  <c r="M1581" i="1"/>
  <c r="M1551" i="1"/>
  <c r="M1517" i="1"/>
  <c r="M1494" i="1"/>
  <c r="M1464" i="1"/>
  <c r="M1431" i="1"/>
  <c r="M1408" i="1"/>
  <c r="M1374" i="1"/>
  <c r="M1344" i="1"/>
  <c r="M1313" i="1"/>
  <c r="M1288" i="1"/>
  <c r="M1256" i="1"/>
  <c r="M1226" i="1"/>
  <c r="M1201" i="1"/>
  <c r="M1170" i="1"/>
  <c r="M1138" i="1"/>
  <c r="M1108" i="1"/>
  <c r="M1083" i="1"/>
  <c r="M1052" i="1"/>
  <c r="M1021" i="1"/>
  <c r="M996" i="1"/>
  <c r="M965" i="1"/>
  <c r="M931" i="1"/>
  <c r="M901" i="1"/>
  <c r="M878" i="1"/>
  <c r="M845" i="1"/>
  <c r="M813" i="1"/>
  <c r="M789" i="1"/>
  <c r="M758" i="1"/>
  <c r="M727" i="1"/>
  <c r="M696" i="1"/>
  <c r="M672" i="1"/>
  <c r="M640" i="1"/>
  <c r="M609" i="1"/>
  <c r="M582" i="1"/>
  <c r="M549" i="1"/>
  <c r="M515" i="1"/>
  <c r="M479" i="1"/>
  <c r="M453" i="1"/>
  <c r="M421" i="1"/>
  <c r="M384" i="1"/>
  <c r="M359" i="1"/>
  <c r="M323" i="1"/>
  <c r="M289" i="1"/>
  <c r="M255" i="1"/>
  <c r="M228" i="1"/>
  <c r="M195" i="1"/>
  <c r="M160" i="1"/>
  <c r="M133" i="1"/>
  <c r="M99" i="1"/>
  <c r="M66" i="1"/>
  <c r="M27" i="1"/>
  <c r="M4512" i="1"/>
  <c r="M4470" i="1"/>
  <c r="M4427" i="1"/>
  <c r="M4388" i="1"/>
  <c r="M4346" i="1"/>
  <c r="M4303" i="1"/>
  <c r="M4264" i="1"/>
  <c r="M4222" i="1"/>
  <c r="M4178" i="1"/>
  <c r="M4139" i="1"/>
  <c r="M4096" i="1"/>
  <c r="M4079" i="1"/>
  <c r="M4053" i="1"/>
  <c r="M4032" i="1"/>
  <c r="M4006" i="1"/>
  <c r="M3980" i="1"/>
  <c r="M3959" i="1"/>
  <c r="M3933" i="1"/>
  <c r="M3903" i="1"/>
  <c r="M3874" i="1"/>
  <c r="M3854" i="1"/>
  <c r="M3823" i="1"/>
  <c r="M3795" i="1"/>
  <c r="M3772" i="1"/>
  <c r="M3743" i="1"/>
  <c r="M3715" i="1"/>
  <c r="M3687" i="1"/>
  <c r="M3664" i="1"/>
  <c r="M3635" i="1"/>
  <c r="M3607" i="1"/>
  <c r="M3584" i="1"/>
  <c r="M3556" i="1"/>
  <c r="M3527" i="1"/>
  <c r="M3497" i="1"/>
  <c r="M3476" i="1"/>
  <c r="M3448" i="1"/>
  <c r="M3417" i="1"/>
  <c r="M3396" i="1"/>
  <c r="M3366" i="1"/>
  <c r="M3338" i="1"/>
  <c r="M3309" i="1"/>
  <c r="M3286" i="1"/>
  <c r="M3258" i="1"/>
  <c r="M3230" i="1"/>
  <c r="M3207" i="1"/>
  <c r="M3178" i="1"/>
  <c r="M3150" i="1"/>
  <c r="M3122" i="1"/>
  <c r="M3099" i="1"/>
  <c r="M3070" i="1"/>
  <c r="M3042" i="1"/>
  <c r="M3019" i="1"/>
  <c r="M2991" i="1"/>
  <c r="M2960" i="1"/>
  <c r="M2932" i="1"/>
  <c r="M2911" i="1"/>
  <c r="M2880" i="1"/>
  <c r="M2852" i="1"/>
  <c r="M2829" i="1"/>
  <c r="M2801" i="1"/>
  <c r="M2772" i="1"/>
  <c r="M2744" i="1"/>
  <c r="M2721" i="1"/>
  <c r="M2693" i="1"/>
  <c r="M2664" i="1"/>
  <c r="M2642" i="1"/>
  <c r="M2613" i="1"/>
  <c r="M2585" i="1"/>
  <c r="M2554" i="1"/>
  <c r="M2534" i="1"/>
  <c r="M2505" i="1"/>
  <c r="M2475" i="1"/>
  <c r="M2454" i="1"/>
  <c r="M2423" i="1"/>
  <c r="M2395" i="1"/>
  <c r="M2367" i="1"/>
  <c r="M2344" i="1"/>
  <c r="M2315" i="1"/>
  <c r="M2287" i="1"/>
  <c r="M2264" i="1"/>
  <c r="M2236" i="1"/>
  <c r="M2207" i="1"/>
  <c r="M2179" i="1"/>
  <c r="M2156" i="1"/>
  <c r="M2128" i="1"/>
  <c r="M2099" i="1"/>
  <c r="M2076" i="1"/>
  <c r="M2048" i="1"/>
  <c r="M2018" i="1"/>
  <c r="M1989" i="1"/>
  <c r="M1968" i="1"/>
  <c r="M1938" i="1"/>
  <c r="M1910" i="1"/>
  <c r="M1887" i="1"/>
  <c r="M1858" i="1"/>
  <c r="M1830" i="1"/>
  <c r="M1802" i="1"/>
  <c r="M1779" i="1"/>
  <c r="M1750" i="1"/>
  <c r="M1722" i="1"/>
  <c r="M1698" i="1"/>
  <c r="M1668" i="1"/>
  <c r="M1636" i="1"/>
  <c r="M1603" i="1"/>
  <c r="M1580" i="1"/>
  <c r="M1550" i="1"/>
  <c r="M1516" i="1"/>
  <c r="M1493" i="1"/>
  <c r="M1460" i="1"/>
  <c r="M1429" i="1"/>
  <c r="M1398" i="1"/>
  <c r="M1373" i="1"/>
  <c r="M1342" i="1"/>
  <c r="M1311" i="1"/>
  <c r="M1287" i="1"/>
  <c r="M1255" i="1"/>
  <c r="M1225" i="1"/>
  <c r="M1193" i="1"/>
  <c r="M1169" i="1"/>
  <c r="M1137" i="1"/>
  <c r="M1107" i="1"/>
  <c r="M1082" i="1"/>
  <c r="M1051" i="1"/>
  <c r="M1017" i="1"/>
  <c r="M987" i="1"/>
  <c r="M964" i="1"/>
  <c r="M930" i="1"/>
  <c r="M900" i="1"/>
  <c r="M874" i="1"/>
  <c r="M844" i="1"/>
  <c r="M812" i="1"/>
  <c r="M782" i="1"/>
  <c r="M757" i="1"/>
  <c r="M726" i="1"/>
  <c r="M694" i="1"/>
  <c r="M669" i="1"/>
  <c r="M639" i="1"/>
  <c r="M608" i="1"/>
  <c r="M571" i="1"/>
  <c r="M547" i="1"/>
  <c r="M513" i="1"/>
  <c r="M477" i="1"/>
  <c r="M452" i="1"/>
  <c r="M416" i="1"/>
  <c r="M383" i="1"/>
  <c r="M349" i="1"/>
  <c r="M321" i="1"/>
  <c r="M288" i="1"/>
  <c r="M254" i="1"/>
  <c r="M227" i="1"/>
  <c r="M194" i="1"/>
  <c r="M159" i="1"/>
  <c r="M125" i="1"/>
  <c r="M98" i="1"/>
  <c r="M65" i="1"/>
  <c r="M26" i="1"/>
  <c r="M4506" i="1"/>
  <c r="M4469" i="1"/>
  <c r="M4426" i="1"/>
  <c r="M4386" i="1"/>
  <c r="M4344" i="1"/>
  <c r="M4301" i="1"/>
  <c r="M4263" i="1"/>
  <c r="M4220" i="1"/>
  <c r="M4177" i="1"/>
  <c r="M4138" i="1"/>
  <c r="M4095" i="1"/>
  <c r="M4078" i="1"/>
  <c r="M4052" i="1"/>
  <c r="M4031" i="1"/>
  <c r="M4005" i="1"/>
  <c r="M3977" i="1"/>
  <c r="M3951" i="1"/>
  <c r="M3932" i="1"/>
  <c r="M3902" i="1"/>
  <c r="M3873" i="1"/>
  <c r="M3850" i="1"/>
  <c r="M3822" i="1"/>
  <c r="M3794" i="1"/>
  <c r="M3765" i="1"/>
  <c r="M3742" i="1"/>
  <c r="M3714" i="1"/>
  <c r="M3686" i="1"/>
  <c r="M3663" i="1"/>
  <c r="M3634" i="1"/>
  <c r="M3606" i="1"/>
  <c r="M3575" i="1"/>
  <c r="M3555" i="1"/>
  <c r="M3526" i="1"/>
  <c r="M3496" i="1"/>
  <c r="M3475" i="1"/>
  <c r="M3444" i="1"/>
  <c r="M3416" i="1"/>
  <c r="M3388" i="1"/>
  <c r="M3365" i="1"/>
  <c r="M3336" i="1"/>
  <c r="M3308" i="1"/>
  <c r="M3285" i="1"/>
  <c r="M3257" i="1"/>
  <c r="M3228" i="1"/>
  <c r="M3200" i="1"/>
  <c r="M3177" i="1"/>
  <c r="M3149" i="1"/>
  <c r="M3120" i="1"/>
  <c r="M3098" i="1"/>
  <c r="M3069" i="1"/>
  <c r="M3039" i="1"/>
  <c r="M3010" i="1"/>
  <c r="M2990" i="1"/>
  <c r="M2959" i="1"/>
  <c r="M2931" i="1"/>
  <c r="M2908" i="1"/>
  <c r="M2879" i="1"/>
  <c r="M2851" i="1"/>
  <c r="M2823" i="1"/>
  <c r="M2800" i="1"/>
  <c r="M2771" i="1"/>
  <c r="M2743" i="1"/>
  <c r="M2720" i="1"/>
  <c r="M2692" i="1"/>
  <c r="M2663" i="1"/>
  <c r="M2633" i="1"/>
  <c r="M2612" i="1"/>
  <c r="M2584" i="1"/>
  <c r="M2553" i="1"/>
  <c r="M2532" i="1"/>
  <c r="M2502" i="1"/>
  <c r="M2474" i="1"/>
  <c r="M2445" i="1"/>
  <c r="M2422" i="1"/>
  <c r="M2394" i="1"/>
  <c r="M2366" i="1"/>
  <c r="M2343" i="1"/>
  <c r="M2314" i="1"/>
  <c r="M2286" i="1"/>
  <c r="M2258" i="1"/>
  <c r="M2235" i="1"/>
  <c r="M2206" i="1"/>
  <c r="M2178" i="1"/>
  <c r="M2155" i="1"/>
  <c r="M2127" i="1"/>
  <c r="M2096" i="1"/>
  <c r="M2068" i="1"/>
  <c r="M2047" i="1"/>
  <c r="M2016" i="1"/>
  <c r="M1988" i="1"/>
  <c r="M1965" i="1"/>
  <c r="M1937" i="1"/>
  <c r="M1908" i="1"/>
  <c r="M1880" i="1"/>
  <c r="M1857" i="1"/>
  <c r="M1829" i="1"/>
  <c r="M1800" i="1"/>
  <c r="M1778" i="1"/>
  <c r="M1749" i="1"/>
  <c r="M1721" i="1"/>
  <c r="M1688" i="1"/>
  <c r="M1666" i="1"/>
  <c r="M1635" i="1"/>
  <c r="M1602" i="1"/>
  <c r="M1579" i="1"/>
  <c r="M1545" i="1"/>
  <c r="M1515" i="1"/>
  <c r="M1484" i="1"/>
  <c r="M1459" i="1"/>
  <c r="M1428" i="1"/>
  <c r="M1397" i="1"/>
  <c r="M1372" i="1"/>
  <c r="M1341" i="1"/>
  <c r="M1310" i="1"/>
  <c r="M1279" i="1"/>
  <c r="M1254" i="1"/>
  <c r="M1224" i="1"/>
  <c r="M1192" i="1"/>
  <c r="M1167" i="1"/>
  <c r="M1136" i="1"/>
  <c r="M1104" i="1"/>
  <c r="M1072" i="1"/>
  <c r="M1049" i="1"/>
  <c r="M1016" i="1"/>
  <c r="M986" i="1"/>
  <c r="M961" i="1"/>
  <c r="M929" i="1"/>
  <c r="M898" i="1"/>
  <c r="M868" i="1"/>
  <c r="M843" i="1"/>
  <c r="M811" i="1"/>
  <c r="M781" i="1"/>
  <c r="M756" i="1"/>
  <c r="M725" i="1"/>
  <c r="M693" i="1"/>
  <c r="M661" i="1"/>
  <c r="M638" i="1"/>
  <c r="M607" i="1"/>
  <c r="M570" i="1"/>
  <c r="M545" i="1"/>
  <c r="M510" i="1"/>
  <c r="M475" i="1"/>
  <c r="M443" i="1"/>
  <c r="M414" i="1"/>
  <c r="M381" i="1"/>
  <c r="M347" i="1"/>
  <c r="M320" i="1"/>
  <c r="M287" i="1"/>
  <c r="M253" i="1"/>
  <c r="M218" i="1"/>
  <c r="M192" i="1"/>
  <c r="M158" i="1"/>
  <c r="M124" i="1"/>
  <c r="M97" i="1"/>
  <c r="M64" i="1"/>
  <c r="M25" i="1"/>
  <c r="M4499" i="1"/>
  <c r="M4456" i="1"/>
  <c r="M4412" i="1"/>
  <c r="M4374" i="1"/>
  <c r="M4332" i="1"/>
  <c r="M4289" i="1"/>
  <c r="M4250" i="1"/>
  <c r="M4207" i="1"/>
  <c r="M4164" i="1"/>
  <c r="M4124" i="1"/>
  <c r="M4077" i="1"/>
  <c r="M4049" i="1"/>
  <c r="M4023" i="1"/>
  <c r="M4004" i="1"/>
  <c r="M3976" i="1"/>
  <c r="M3950" i="1"/>
  <c r="M3929" i="1"/>
  <c r="M3900" i="1"/>
  <c r="M3872" i="1"/>
  <c r="M3844" i="1"/>
  <c r="M3821" i="1"/>
  <c r="M3792" i="1"/>
  <c r="M3764" i="1"/>
  <c r="M3741" i="1"/>
  <c r="M3713" i="1"/>
  <c r="M3684" i="1"/>
  <c r="M3654" i="1"/>
  <c r="M3633" i="1"/>
  <c r="M3605" i="1"/>
  <c r="M3574" i="1"/>
  <c r="M3554" i="1"/>
  <c r="M3523" i="1"/>
  <c r="M3495" i="1"/>
  <c r="M3466" i="1"/>
  <c r="M3443" i="1"/>
  <c r="M3415" i="1"/>
  <c r="M3387" i="1"/>
  <c r="M3364" i="1"/>
  <c r="M3335" i="1"/>
  <c r="M3307" i="1"/>
  <c r="M3279" i="1"/>
  <c r="M3256" i="1"/>
  <c r="M3227" i="1"/>
  <c r="M3199" i="1"/>
  <c r="M3176" i="1"/>
  <c r="M3148" i="1"/>
  <c r="M3117" i="1"/>
  <c r="M3089" i="1"/>
  <c r="M3068" i="1"/>
  <c r="M3038" i="1"/>
  <c r="M3009" i="1"/>
  <c r="M2986" i="1"/>
  <c r="M2958" i="1"/>
  <c r="M2930" i="1"/>
  <c r="M2901" i="1"/>
  <c r="M2878" i="1"/>
  <c r="M2850" i="1"/>
  <c r="M2822" i="1"/>
  <c r="M2799" i="1"/>
  <c r="M2770" i="1"/>
  <c r="M2742" i="1"/>
  <c r="M2711" i="1"/>
  <c r="M2691" i="1"/>
  <c r="M2662" i="1"/>
  <c r="M2632" i="1"/>
  <c r="M2611" i="1"/>
  <c r="M2580" i="1"/>
  <c r="M2552" i="1"/>
  <c r="M2524" i="1"/>
  <c r="M2501" i="1"/>
  <c r="M2472" i="1"/>
  <c r="M2444" i="1"/>
  <c r="M2421" i="1"/>
  <c r="M2393" i="1"/>
  <c r="M2364" i="1"/>
  <c r="M2336" i="1"/>
  <c r="M2313" i="1"/>
  <c r="M2285" i="1"/>
  <c r="M2256" i="1"/>
  <c r="M2234" i="1"/>
  <c r="M2205" i="1"/>
  <c r="M2175" i="1"/>
  <c r="M2146" i="1"/>
  <c r="M2126" i="1"/>
  <c r="M2095" i="1"/>
  <c r="M2067" i="1"/>
  <c r="M2044" i="1"/>
  <c r="M2015" i="1"/>
  <c r="M1987" i="1"/>
  <c r="M1959" i="1"/>
  <c r="M1936" i="1"/>
  <c r="M1907" i="1"/>
  <c r="M1879" i="1"/>
  <c r="M1856" i="1"/>
  <c r="M1828" i="1"/>
  <c r="M1799" i="1"/>
  <c r="M1769" i="1"/>
  <c r="M1748" i="1"/>
  <c r="M1720" i="1"/>
  <c r="M1687" i="1"/>
  <c r="M1664" i="1"/>
  <c r="M1632" i="1"/>
  <c r="M1601" i="1"/>
  <c r="M1569" i="1"/>
  <c r="M1544" i="1"/>
  <c r="M1514" i="1"/>
  <c r="M1483" i="1"/>
  <c r="M1458" i="1"/>
  <c r="M1426" i="1"/>
  <c r="M1396" i="1"/>
  <c r="M1365" i="1"/>
  <c r="M1340" i="1"/>
  <c r="M1309" i="1"/>
  <c r="M1278" i="1"/>
  <c r="M1253" i="1"/>
  <c r="M1222" i="1"/>
  <c r="M1189" i="1"/>
  <c r="M1158" i="1"/>
  <c r="M1135" i="1"/>
  <c r="M1101" i="1"/>
  <c r="M1071" i="1"/>
  <c r="M1046" i="1"/>
  <c r="M1015" i="1"/>
  <c r="M984" i="1"/>
  <c r="M953" i="1"/>
  <c r="M928" i="1"/>
  <c r="M897" i="1"/>
  <c r="M866" i="1"/>
  <c r="M842" i="1"/>
  <c r="M810" i="1"/>
  <c r="M780" i="1"/>
  <c r="M746" i="1"/>
  <c r="M724" i="1"/>
  <c r="M692" i="1"/>
  <c r="M660" i="1"/>
  <c r="M637" i="1"/>
  <c r="M603" i="1"/>
  <c r="M569" i="1"/>
  <c r="M536" i="1"/>
  <c r="M509" i="1"/>
  <c r="M474" i="1"/>
  <c r="M440" i="1"/>
  <c r="M413" i="1"/>
  <c r="M380" i="1"/>
  <c r="M345" i="1"/>
  <c r="M313" i="1"/>
  <c r="M285" i="1"/>
  <c r="M252" i="1"/>
  <c r="M217" i="1"/>
  <c r="M189" i="1"/>
  <c r="M157" i="1"/>
  <c r="M121" i="1"/>
  <c r="M86" i="1"/>
  <c r="M61" i="1"/>
  <c r="M24" i="1"/>
  <c r="M4498" i="1"/>
  <c r="M4454" i="1"/>
  <c r="M4411" i="1"/>
  <c r="M4372" i="1"/>
  <c r="M4330" i="1"/>
  <c r="M4287" i="1"/>
  <c r="M4249" i="1"/>
  <c r="M4205" i="1"/>
  <c r="M4163" i="1"/>
  <c r="M4123" i="1"/>
  <c r="M4076" i="1"/>
  <c r="M4048" i="1"/>
  <c r="M4022" i="1"/>
  <c r="M4001" i="1"/>
  <c r="M3975" i="1"/>
  <c r="M3949" i="1"/>
  <c r="M3922" i="1"/>
  <c r="M3899" i="1"/>
  <c r="M3871" i="1"/>
  <c r="M3843" i="1"/>
  <c r="M3820" i="1"/>
  <c r="M3791" i="1"/>
  <c r="M3763" i="1"/>
  <c r="M3732" i="1"/>
  <c r="M3712" i="1"/>
  <c r="M3683" i="1"/>
  <c r="M3653" i="1"/>
  <c r="M3632" i="1"/>
  <c r="M3602" i="1"/>
  <c r="M3573" i="1"/>
  <c r="M3545" i="1"/>
  <c r="M3522" i="1"/>
  <c r="M3494" i="1"/>
  <c r="M3465" i="1"/>
  <c r="M3442" i="1"/>
  <c r="M3414" i="1"/>
  <c r="M3386" i="1"/>
  <c r="M3357" i="1"/>
  <c r="M3334" i="1"/>
  <c r="M3306" i="1"/>
  <c r="M3278" i="1"/>
  <c r="M3255" i="1"/>
  <c r="M3226" i="1"/>
  <c r="M3196" i="1"/>
  <c r="M3167" i="1"/>
  <c r="M3147" i="1"/>
  <c r="M3116" i="1"/>
  <c r="M3088" i="1"/>
  <c r="M3065" i="1"/>
  <c r="M3036" i="1"/>
  <c r="M3008" i="1"/>
  <c r="M2980" i="1"/>
  <c r="M2957" i="1"/>
  <c r="M2928" i="1"/>
  <c r="M2900" i="1"/>
  <c r="M2877" i="1"/>
  <c r="M2849" i="1"/>
  <c r="M2820" i="1"/>
  <c r="M2790" i="1"/>
  <c r="M2769" i="1"/>
  <c r="M2741" i="1"/>
  <c r="M2710" i="1"/>
  <c r="M2690" i="1"/>
  <c r="M2659" i="1"/>
  <c r="M2631" i="1"/>
  <c r="M2602" i="1"/>
  <c r="M2579" i="1"/>
  <c r="M2551" i="1"/>
  <c r="M2523" i="1"/>
  <c r="M2500" i="1"/>
  <c r="M2471" i="1"/>
  <c r="M2443" i="1"/>
  <c r="M2415" i="1"/>
  <c r="M2392" i="1"/>
  <c r="M2363" i="1"/>
  <c r="M2335" i="1"/>
  <c r="M2312" i="1"/>
  <c r="M2284" i="1"/>
  <c r="M2253" i="1"/>
  <c r="M2225" i="1"/>
  <c r="M2204" i="1"/>
  <c r="M2174" i="1"/>
  <c r="M2145" i="1"/>
  <c r="M2122" i="1"/>
  <c r="M2094" i="1"/>
  <c r="M2066" i="1"/>
  <c r="M2037" i="1"/>
  <c r="M2014" i="1"/>
  <c r="M1986" i="1"/>
  <c r="M1958" i="1"/>
  <c r="M1935" i="1"/>
  <c r="M1906" i="1"/>
  <c r="M1878" i="1"/>
  <c r="M1847" i="1"/>
  <c r="M1827" i="1"/>
  <c r="M1798" i="1"/>
  <c r="M1768" i="1"/>
  <c r="M1747" i="1"/>
  <c r="M1716" i="1"/>
  <c r="M1686" i="1"/>
  <c r="M1656" i="1"/>
  <c r="M1630" i="1"/>
  <c r="M1599" i="1"/>
  <c r="M1568" i="1"/>
  <c r="M1543" i="1"/>
  <c r="M1513" i="1"/>
  <c r="M1481" i="1"/>
  <c r="M1450" i="1"/>
  <c r="M1425" i="1"/>
  <c r="M1395" i="1"/>
  <c r="M1363" i="1"/>
  <c r="M1339" i="1"/>
  <c r="M1308" i="1"/>
  <c r="M1275" i="1"/>
  <c r="M1243" i="1"/>
  <c r="M1221" i="1"/>
  <c r="M1188" i="1"/>
  <c r="M1157" i="1"/>
  <c r="M1132" i="1"/>
  <c r="M1100" i="1"/>
  <c r="M1070" i="1"/>
  <c r="M1039" i="1"/>
  <c r="M1014" i="1"/>
  <c r="M982" i="1"/>
  <c r="M952" i="1"/>
  <c r="M927" i="1"/>
  <c r="M896" i="1"/>
  <c r="M865" i="1"/>
  <c r="M832" i="1"/>
  <c r="M809" i="1"/>
  <c r="M778" i="1"/>
  <c r="M745" i="1"/>
  <c r="M722" i="1"/>
  <c r="M689" i="1"/>
  <c r="M658" i="1"/>
  <c r="M627" i="1"/>
  <c r="M602" i="1"/>
  <c r="M568" i="1"/>
  <c r="M535" i="1"/>
  <c r="M508" i="1"/>
  <c r="M473" i="1"/>
  <c r="M439" i="1"/>
  <c r="M407" i="1"/>
  <c r="M379" i="1"/>
  <c r="M344" i="1"/>
  <c r="M312" i="1"/>
  <c r="M283" i="1"/>
  <c r="M251" i="1"/>
  <c r="M213" i="1"/>
  <c r="M181" i="1"/>
  <c r="M156" i="1"/>
  <c r="M119" i="1"/>
  <c r="M85" i="1"/>
  <c r="M57" i="1"/>
  <c r="M21" i="1"/>
  <c r="M4496" i="1"/>
  <c r="M4453" i="1"/>
  <c r="M4410" i="1"/>
  <c r="M4371" i="1"/>
  <c r="M4328" i="1"/>
  <c r="M4286" i="1"/>
  <c r="M4248" i="1"/>
  <c r="M4204" i="1"/>
  <c r="M4162" i="1"/>
  <c r="M4122" i="1"/>
  <c r="M4073" i="1"/>
  <c r="M4047" i="1"/>
  <c r="M4021" i="1"/>
  <c r="M3995" i="1"/>
  <c r="M3974" i="1"/>
  <c r="M3948" i="1"/>
  <c r="M3921" i="1"/>
  <c r="M3898" i="1"/>
  <c r="M3870" i="1"/>
  <c r="M3842" i="1"/>
  <c r="M3811" i="1"/>
  <c r="M3790" i="1"/>
  <c r="M3762" i="1"/>
  <c r="M3731" i="1"/>
  <c r="M3711" i="1"/>
  <c r="M3680" i="1"/>
  <c r="M3652" i="1"/>
  <c r="M3623" i="1"/>
  <c r="M3600" i="1"/>
  <c r="M3572" i="1"/>
  <c r="M3544" i="1"/>
  <c r="M3521" i="1"/>
  <c r="M3492" i="1"/>
  <c r="M3464" i="1"/>
  <c r="M3436" i="1"/>
  <c r="M3413" i="1"/>
  <c r="M3384" i="1"/>
  <c r="M3356" i="1"/>
  <c r="M3333" i="1"/>
  <c r="M3305" i="1"/>
  <c r="M3274" i="1"/>
  <c r="M3246" i="1"/>
  <c r="M3225" i="1"/>
  <c r="M3195" i="1"/>
  <c r="M3166" i="1"/>
  <c r="M3143" i="1"/>
  <c r="M3115" i="1"/>
  <c r="M3087" i="1"/>
  <c r="M3058" i="1"/>
  <c r="M3035" i="1"/>
  <c r="M3007" i="1"/>
  <c r="M2979" i="1"/>
  <c r="M2956" i="1"/>
  <c r="M2927" i="1"/>
  <c r="M2899" i="1"/>
  <c r="M2868" i="1"/>
  <c r="M2848" i="1"/>
  <c r="M2819" i="1"/>
  <c r="M2789" i="1"/>
  <c r="M2768" i="1"/>
  <c r="M2738" i="1"/>
  <c r="M2709" i="1"/>
  <c r="M2681" i="1"/>
  <c r="M2658" i="1"/>
  <c r="M2630" i="1"/>
  <c r="M2601" i="1"/>
  <c r="M2578" i="1"/>
  <c r="M2550" i="1"/>
  <c r="M2522" i="1"/>
  <c r="M2493" i="1"/>
  <c r="M2470" i="1"/>
  <c r="M2442" i="1"/>
  <c r="M2414" i="1"/>
  <c r="M2391" i="1"/>
  <c r="M2362" i="1"/>
  <c r="M2332" i="1"/>
  <c r="M2303" i="1"/>
  <c r="M2283" i="1"/>
  <c r="M2252" i="1"/>
  <c r="M2224" i="1"/>
  <c r="M2201" i="1"/>
  <c r="M2172" i="1"/>
  <c r="M2144" i="1"/>
  <c r="M2116" i="1"/>
  <c r="M2093" i="1"/>
  <c r="M2064" i="1"/>
  <c r="M2036" i="1"/>
  <c r="M2013" i="1"/>
  <c r="M1985" i="1"/>
  <c r="M1956" i="1"/>
  <c r="M1926" i="1"/>
  <c r="M1905" i="1"/>
  <c r="M1877" i="1"/>
  <c r="M1846" i="1"/>
  <c r="M1826" i="1"/>
  <c r="M1795" i="1"/>
  <c r="M1767" i="1"/>
  <c r="M1738" i="1"/>
  <c r="M1715" i="1"/>
  <c r="M1685" i="1"/>
  <c r="M1654" i="1"/>
  <c r="M1629" i="1"/>
  <c r="M1598" i="1"/>
  <c r="M1567" i="1"/>
  <c r="M1537" i="1"/>
  <c r="M1512" i="1"/>
  <c r="M1480" i="1"/>
  <c r="M1449" i="1"/>
  <c r="M1424" i="1"/>
  <c r="M1394" i="1"/>
  <c r="M1360" i="1"/>
  <c r="M1329" i="1"/>
  <c r="M1306" i="1"/>
  <c r="M1274" i="1"/>
  <c r="M1242" i="1"/>
  <c r="M1217" i="1"/>
  <c r="M1186" i="1"/>
  <c r="M1156" i="1"/>
  <c r="M1124" i="1"/>
  <c r="M1099" i="1"/>
  <c r="M1069" i="1"/>
  <c r="M1038" i="1"/>
  <c r="M1013" i="1"/>
  <c r="M981" i="1"/>
  <c r="M951" i="1"/>
  <c r="M917" i="1"/>
  <c r="M895" i="1"/>
  <c r="M864" i="1"/>
  <c r="M831" i="1"/>
  <c r="M808" i="1"/>
  <c r="M774" i="1"/>
  <c r="M744" i="1"/>
  <c r="M713" i="1"/>
  <c r="M688" i="1"/>
  <c r="M656" i="1"/>
  <c r="M626" i="1"/>
  <c r="M601" i="1"/>
  <c r="M567" i="1"/>
  <c r="M532" i="1"/>
  <c r="M499" i="1"/>
  <c r="M472" i="1"/>
  <c r="M438" i="1"/>
  <c r="M404" i="1"/>
  <c r="M378" i="1"/>
  <c r="M343" i="1"/>
  <c r="M307" i="1"/>
  <c r="M273" i="1"/>
  <c r="M249" i="1"/>
  <c r="M212" i="1"/>
  <c r="M179" i="1"/>
  <c r="M151" i="1"/>
  <c r="M117" i="1"/>
  <c r="M84" i="1"/>
  <c r="M51" i="1"/>
  <c r="M20" i="1"/>
  <c r="M4491" i="1"/>
  <c r="M4452" i="1"/>
  <c r="M4409" i="1"/>
  <c r="M4367" i="1"/>
  <c r="M4327" i="1"/>
  <c r="M4284" i="1"/>
  <c r="M4241" i="1"/>
  <c r="M4203" i="1"/>
  <c r="M4160" i="1"/>
  <c r="M4118" i="1"/>
  <c r="M4093" i="1"/>
  <c r="M4067" i="1"/>
  <c r="M4046" i="1"/>
  <c r="M4020" i="1"/>
  <c r="M3994" i="1"/>
  <c r="M3973" i="1"/>
  <c r="M3947" i="1"/>
  <c r="M3920" i="1"/>
  <c r="M3890" i="1"/>
  <c r="M3869" i="1"/>
  <c r="M3840" i="1"/>
  <c r="M3810" i="1"/>
  <c r="M3789" i="1"/>
  <c r="M3759" i="1"/>
  <c r="M3730" i="1"/>
  <c r="M3702" i="1"/>
  <c r="M3679" i="1"/>
  <c r="M3651" i="1"/>
  <c r="M3622" i="1"/>
  <c r="M3599" i="1"/>
  <c r="M3571" i="1"/>
  <c r="M3543" i="1"/>
  <c r="M3514" i="1"/>
  <c r="M3491" i="1"/>
  <c r="M3463" i="1"/>
  <c r="M3435" i="1"/>
  <c r="M3412" i="1"/>
  <c r="M3383" i="1"/>
  <c r="M3353" i="1"/>
  <c r="M3324" i="1"/>
  <c r="M3304" i="1"/>
  <c r="M3273" i="1"/>
  <c r="M3245" i="1"/>
  <c r="M3222" i="1"/>
  <c r="M3194" i="1"/>
  <c r="M3165" i="1"/>
  <c r="M3137" i="1"/>
  <c r="M3114" i="1"/>
  <c r="M3086" i="1"/>
  <c r="M3057" i="1"/>
  <c r="M3034" i="1"/>
  <c r="M3006" i="1"/>
  <c r="M2978" i="1"/>
  <c r="M2947" i="1"/>
  <c r="M2926" i="1"/>
  <c r="M2898" i="1"/>
  <c r="M2867" i="1"/>
  <c r="M2847" i="1"/>
  <c r="M2816" i="1"/>
  <c r="M2788" i="1"/>
  <c r="M2759" i="1"/>
  <c r="M2736" i="1"/>
  <c r="M2708" i="1"/>
  <c r="M2680" i="1"/>
  <c r="M2657" i="1"/>
  <c r="M2628" i="1"/>
  <c r="M2600" i="1"/>
  <c r="M2572" i="1"/>
  <c r="M2549" i="1"/>
  <c r="M2520" i="1"/>
  <c r="M2492" i="1"/>
  <c r="M2469" i="1"/>
  <c r="M2441" i="1"/>
  <c r="M2410" i="1"/>
  <c r="M2382" i="1"/>
  <c r="M2361" i="1"/>
  <c r="M2331" i="1"/>
  <c r="M2302" i="1"/>
  <c r="M2279" i="1"/>
  <c r="M2251" i="1"/>
  <c r="M2223" i="1"/>
  <c r="M2194" i="1"/>
  <c r="M2171" i="1"/>
  <c r="M2143" i="1"/>
  <c r="M2115" i="1"/>
  <c r="M2092" i="1"/>
  <c r="M2063" i="1"/>
  <c r="M2035" i="1"/>
  <c r="M2004" i="1"/>
  <c r="M1984" i="1"/>
  <c r="M1955" i="1"/>
  <c r="M1925" i="1"/>
  <c r="M1904" i="1"/>
  <c r="M1874" i="1"/>
  <c r="M1845" i="1"/>
  <c r="M1817" i="1"/>
  <c r="M1794" i="1"/>
  <c r="M1766" i="1"/>
  <c r="M1737" i="1"/>
  <c r="M1714" i="1"/>
  <c r="M1684" i="1"/>
  <c r="M1653" i="1"/>
  <c r="M1622" i="1"/>
  <c r="M1597" i="1"/>
  <c r="M1566" i="1"/>
  <c r="M1536" i="1"/>
  <c r="M1510" i="1"/>
  <c r="M1479" i="1"/>
  <c r="M1446" i="1"/>
  <c r="M1414" i="1"/>
  <c r="M1393" i="1"/>
  <c r="M1359" i="1"/>
  <c r="M1328" i="1"/>
  <c r="M1303" i="1"/>
  <c r="M1272" i="1"/>
  <c r="M1241" i="1"/>
  <c r="M1210" i="1"/>
  <c r="M1185" i="1"/>
  <c r="M1154" i="1"/>
  <c r="M1123" i="1"/>
  <c r="M1098" i="1"/>
  <c r="M1068" i="1"/>
  <c r="M1036" i="1"/>
  <c r="M1003" i="1"/>
  <c r="M980" i="1"/>
  <c r="M950" i="1"/>
  <c r="M916" i="1"/>
  <c r="M894" i="1"/>
  <c r="M860" i="1"/>
  <c r="M830" i="1"/>
  <c r="M798" i="1"/>
  <c r="M773" i="1"/>
  <c r="M742" i="1"/>
  <c r="M712" i="1"/>
  <c r="M687" i="1"/>
  <c r="M655" i="1"/>
  <c r="M625" i="1"/>
  <c r="M593" i="1"/>
  <c r="M566" i="1"/>
  <c r="M531" i="1"/>
  <c r="M498" i="1"/>
  <c r="M471" i="1"/>
  <c r="M437" i="1"/>
  <c r="M400" i="1"/>
  <c r="M367" i="1"/>
  <c r="M342" i="1"/>
  <c r="M306" i="1"/>
  <c r="M272" i="1"/>
  <c r="M244" i="1"/>
  <c r="M211" i="1"/>
  <c r="M177" i="1"/>
  <c r="M144" i="1"/>
  <c r="M116" i="1"/>
  <c r="M83" i="1"/>
  <c r="M50" i="1"/>
  <c r="M18" i="1"/>
  <c r="M4490" i="1"/>
  <c r="M4451" i="1"/>
  <c r="M4408" i="1"/>
  <c r="M4366" i="1"/>
  <c r="M4326" i="1"/>
  <c r="M4283" i="1"/>
  <c r="M4240" i="1"/>
  <c r="M4201" i="1"/>
  <c r="M4158" i="1"/>
  <c r="M4116" i="1"/>
  <c r="P105" i="32"/>
  <c r="H34" i="34"/>
  <c r="H83" i="34"/>
  <c r="H100" i="34" s="1"/>
  <c r="I83" i="34"/>
  <c r="I100" i="34" s="1"/>
  <c r="K57" i="33"/>
  <c r="L44" i="33"/>
  <c r="F109" i="23"/>
  <c r="P106" i="32"/>
  <c r="F69" i="28"/>
  <c r="H72" i="28"/>
  <c r="H74" i="28" s="1"/>
  <c r="I72" i="28"/>
  <c r="N72" i="28"/>
  <c r="N74" i="28" s="1"/>
  <c r="F72" i="28"/>
  <c r="F74" i="28" s="1"/>
  <c r="G72" i="28"/>
  <c r="J72" i="28"/>
  <c r="K72" i="28"/>
  <c r="L72" i="28"/>
  <c r="O72" i="28"/>
  <c r="L74" i="28" l="1"/>
  <c r="O6" i="21" s="1"/>
  <c r="K74" i="28"/>
  <c r="N6" i="21" s="1"/>
  <c r="I74" i="28"/>
  <c r="L6" i="12" s="1"/>
  <c r="M74" i="28"/>
  <c r="P6" i="18" s="1"/>
  <c r="I6" i="18"/>
  <c r="I6" i="12"/>
  <c r="I6" i="21"/>
  <c r="K6" i="18"/>
  <c r="K6" i="21"/>
  <c r="K6" i="12"/>
  <c r="Q6" i="18"/>
  <c r="Q6" i="12"/>
  <c r="Q6" i="21"/>
  <c r="G74" i="28"/>
  <c r="O11" i="27"/>
  <c r="L57" i="33"/>
  <c r="M44" i="33"/>
  <c r="O74" i="28"/>
  <c r="J74" i="28"/>
  <c r="O6" i="18" l="1"/>
  <c r="N6" i="12"/>
  <c r="O6" i="12"/>
  <c r="N6" i="18"/>
  <c r="L6" i="21"/>
  <c r="P6" i="12"/>
  <c r="L6" i="18"/>
  <c r="P6" i="21"/>
  <c r="M6" i="18"/>
  <c r="M6" i="21"/>
  <c r="M6" i="12"/>
  <c r="J6" i="12"/>
  <c r="J6" i="21"/>
  <c r="J6" i="18"/>
  <c r="R6" i="18"/>
  <c r="R6" i="12"/>
  <c r="R6" i="21"/>
  <c r="N44" i="33"/>
  <c r="M57" i="33"/>
  <c r="O44" i="33" l="1"/>
  <c r="N57" i="33"/>
  <c r="P44" i="33" l="1"/>
  <c r="O57" i="33"/>
  <c r="P57" i="33" l="1"/>
  <c r="Q44" i="33"/>
  <c r="Q57" i="33" l="1"/>
  <c r="R44" i="33"/>
  <c r="R57" i="33" l="1"/>
  <c r="S44" i="33"/>
  <c r="S57" i="33" l="1"/>
  <c r="T44" i="33"/>
  <c r="T57" i="33" l="1"/>
  <c r="U44" i="33"/>
  <c r="U57" i="33" s="1"/>
  <c r="J92" i="24" l="1"/>
  <c r="G25" i="24" s="1"/>
  <c r="H24" i="32" s="1"/>
  <c r="H3" i="26"/>
  <c r="D55" i="23" l="1"/>
  <c r="J87" i="22"/>
  <c r="M96" i="24"/>
  <c r="N96" i="24"/>
  <c r="O96" i="24"/>
  <c r="M97" i="24"/>
  <c r="N97" i="24"/>
  <c r="O97" i="24"/>
  <c r="M98" i="24"/>
  <c r="N98" i="24"/>
  <c r="O98" i="24"/>
  <c r="M99" i="24"/>
  <c r="N99" i="24"/>
  <c r="O99" i="24"/>
  <c r="M100" i="24"/>
  <c r="N100" i="24"/>
  <c r="O100" i="24"/>
  <c r="M101" i="24"/>
  <c r="N101" i="24"/>
  <c r="O101" i="24"/>
  <c r="M102" i="24"/>
  <c r="N102" i="24"/>
  <c r="O102" i="24"/>
  <c r="M103" i="24"/>
  <c r="N103" i="24"/>
  <c r="O103" i="24"/>
  <c r="M104" i="24"/>
  <c r="N104" i="24"/>
  <c r="O104" i="24"/>
  <c r="M105" i="24"/>
  <c r="N105" i="24"/>
  <c r="P105" i="24" s="1"/>
  <c r="O105" i="24"/>
  <c r="N95" i="24"/>
  <c r="O95" i="24"/>
  <c r="M95" i="24"/>
  <c r="K96" i="24"/>
  <c r="K97" i="24"/>
  <c r="K98" i="24"/>
  <c r="K99" i="24"/>
  <c r="K100" i="24"/>
  <c r="K101" i="24"/>
  <c r="K102" i="24"/>
  <c r="K103" i="24"/>
  <c r="K104" i="24"/>
  <c r="K105" i="24"/>
  <c r="K95" i="24"/>
  <c r="H106" i="24"/>
  <c r="G106" i="24"/>
  <c r="I105" i="24"/>
  <c r="I104" i="24"/>
  <c r="I103" i="24"/>
  <c r="P103" i="24" s="1"/>
  <c r="I102" i="24"/>
  <c r="P102" i="24" s="1"/>
  <c r="Q102" i="24" s="1"/>
  <c r="I101" i="24"/>
  <c r="I100" i="24"/>
  <c r="P100" i="24" s="1"/>
  <c r="P99" i="24"/>
  <c r="Q99" i="24" s="1"/>
  <c r="I99" i="24"/>
  <c r="I98" i="24"/>
  <c r="I97" i="24"/>
  <c r="I96" i="24"/>
  <c r="I95" i="24"/>
  <c r="P95" i="24" s="1"/>
  <c r="I100" i="22"/>
  <c r="I99" i="22"/>
  <c r="I98" i="22"/>
  <c r="I97" i="22"/>
  <c r="I96" i="22"/>
  <c r="I95" i="22"/>
  <c r="I94" i="22"/>
  <c r="I93" i="22"/>
  <c r="I92" i="22"/>
  <c r="I91" i="22"/>
  <c r="I90" i="22"/>
  <c r="N91" i="22"/>
  <c r="O91" i="22"/>
  <c r="N92" i="22"/>
  <c r="O92" i="22"/>
  <c r="N93" i="22"/>
  <c r="P93" i="22" s="1"/>
  <c r="Q93" i="22" s="1"/>
  <c r="O93" i="22"/>
  <c r="N94" i="22"/>
  <c r="O94" i="22"/>
  <c r="N95" i="22"/>
  <c r="O95" i="22"/>
  <c r="N96" i="22"/>
  <c r="O96" i="22"/>
  <c r="N97" i="22"/>
  <c r="O97" i="22"/>
  <c r="Q97" i="22" s="1"/>
  <c r="N98" i="22"/>
  <c r="O98" i="22"/>
  <c r="N99" i="22"/>
  <c r="O99" i="22"/>
  <c r="N100" i="22"/>
  <c r="O100" i="22"/>
  <c r="O90" i="22"/>
  <c r="M91" i="22"/>
  <c r="M92" i="22"/>
  <c r="M93" i="22"/>
  <c r="M94" i="22"/>
  <c r="M95" i="22"/>
  <c r="M96" i="22"/>
  <c r="M97" i="22"/>
  <c r="M98" i="22"/>
  <c r="M99" i="22"/>
  <c r="M100" i="22"/>
  <c r="N90" i="22"/>
  <c r="M90" i="22"/>
  <c r="K91" i="22"/>
  <c r="K92" i="22"/>
  <c r="K93" i="22"/>
  <c r="K94" i="22"/>
  <c r="K95" i="22"/>
  <c r="K96" i="22"/>
  <c r="K97" i="22"/>
  <c r="K98" i="22"/>
  <c r="K99" i="22"/>
  <c r="K100" i="22"/>
  <c r="K90" i="22"/>
  <c r="H101" i="22"/>
  <c r="G101" i="22"/>
  <c r="P97" i="22"/>
  <c r="H86" i="22"/>
  <c r="G86" i="22"/>
  <c r="AF60" i="19"/>
  <c r="AF61" i="19"/>
  <c r="AF66" i="19"/>
  <c r="AF67" i="19"/>
  <c r="AE60" i="19"/>
  <c r="AE61" i="19"/>
  <c r="AE62" i="19"/>
  <c r="AE63" i="19"/>
  <c r="AE64" i="19"/>
  <c r="AE65" i="19"/>
  <c r="AE66" i="19"/>
  <c r="AE67" i="19"/>
  <c r="AE68" i="19"/>
  <c r="AE69" i="19"/>
  <c r="AE59" i="19"/>
  <c r="AE70" i="19" s="1"/>
  <c r="AC60" i="19"/>
  <c r="AD60" i="19"/>
  <c r="AC61" i="19"/>
  <c r="AD61" i="19"/>
  <c r="AC62" i="19"/>
  <c r="AD62" i="19"/>
  <c r="AF62" i="19" s="1"/>
  <c r="AC63" i="19"/>
  <c r="AD63" i="19"/>
  <c r="AF63" i="19" s="1"/>
  <c r="AC64" i="19"/>
  <c r="AD64" i="19"/>
  <c r="AF64" i="19" s="1"/>
  <c r="AC65" i="19"/>
  <c r="AD65" i="19"/>
  <c r="AF65" i="19" s="1"/>
  <c r="AC66" i="19"/>
  <c r="AD66" i="19"/>
  <c r="AC67" i="19"/>
  <c r="AD67" i="19"/>
  <c r="AC68" i="19"/>
  <c r="AD68" i="19"/>
  <c r="AF68" i="19" s="1"/>
  <c r="AC69" i="19"/>
  <c r="AD69" i="19"/>
  <c r="AF69" i="19" s="1"/>
  <c r="AD59" i="19"/>
  <c r="AF59" i="19" s="1"/>
  <c r="AC59" i="19"/>
  <c r="AB52" i="19"/>
  <c r="Y60" i="19"/>
  <c r="Y61" i="19"/>
  <c r="Y62" i="19"/>
  <c r="Y63" i="19"/>
  <c r="Y64" i="19"/>
  <c r="Y65" i="19"/>
  <c r="Y66" i="19"/>
  <c r="Y67" i="19"/>
  <c r="Y68" i="19"/>
  <c r="Y69" i="19"/>
  <c r="Y59" i="19"/>
  <c r="X70" i="19"/>
  <c r="AA60" i="19"/>
  <c r="AA61" i="19"/>
  <c r="AA62" i="19"/>
  <c r="AA63" i="19"/>
  <c r="AA64" i="19"/>
  <c r="AA65" i="19"/>
  <c r="AA66" i="19"/>
  <c r="AA67" i="19"/>
  <c r="AA68" i="19"/>
  <c r="AA69" i="19"/>
  <c r="AA59" i="19"/>
  <c r="W70" i="19"/>
  <c r="W72" i="19" s="1"/>
  <c r="G2" i="4"/>
  <c r="C70" i="17"/>
  <c r="C87" i="17" s="1"/>
  <c r="G99" i="17"/>
  <c r="E99" i="17"/>
  <c r="D99" i="17"/>
  <c r="G98" i="17"/>
  <c r="E98" i="17"/>
  <c r="D98" i="17"/>
  <c r="G97" i="17"/>
  <c r="E97" i="17"/>
  <c r="D97" i="17"/>
  <c r="G96" i="17"/>
  <c r="E96" i="17"/>
  <c r="D96" i="17"/>
  <c r="G95" i="17"/>
  <c r="E95" i="17"/>
  <c r="D95" i="17"/>
  <c r="G94" i="17"/>
  <c r="E94" i="17"/>
  <c r="D94" i="17"/>
  <c r="G93" i="17"/>
  <c r="E93" i="17"/>
  <c r="D93" i="17"/>
  <c r="G92" i="17"/>
  <c r="E92" i="17"/>
  <c r="D92" i="17"/>
  <c r="G91" i="17"/>
  <c r="E91" i="17"/>
  <c r="D91" i="17"/>
  <c r="G90" i="17"/>
  <c r="E90" i="17"/>
  <c r="D90" i="17"/>
  <c r="G89" i="17"/>
  <c r="E89" i="17"/>
  <c r="D89" i="17"/>
  <c r="G83" i="17"/>
  <c r="G100" i="17" s="1"/>
  <c r="E100" i="17"/>
  <c r="D100" i="17"/>
  <c r="I82" i="17"/>
  <c r="I99" i="17" s="1"/>
  <c r="H82" i="17"/>
  <c r="H99" i="17" s="1"/>
  <c r="I81" i="17"/>
  <c r="I98" i="17" s="1"/>
  <c r="F98" i="17"/>
  <c r="I80" i="17"/>
  <c r="I97" i="17" s="1"/>
  <c r="F97" i="17"/>
  <c r="I79" i="17"/>
  <c r="I96" i="17" s="1"/>
  <c r="H79" i="17"/>
  <c r="H96" i="17" s="1"/>
  <c r="I78" i="17"/>
  <c r="I95" i="17" s="1"/>
  <c r="H78" i="17"/>
  <c r="H95" i="17" s="1"/>
  <c r="F95" i="17"/>
  <c r="I77" i="17"/>
  <c r="I94" i="17" s="1"/>
  <c r="F94" i="17"/>
  <c r="I76" i="17"/>
  <c r="I93" i="17" s="1"/>
  <c r="H76" i="17"/>
  <c r="H93" i="17" s="1"/>
  <c r="F93" i="17"/>
  <c r="I75" i="17"/>
  <c r="I92" i="17" s="1"/>
  <c r="F92" i="17"/>
  <c r="I74" i="17"/>
  <c r="I91" i="17" s="1"/>
  <c r="H74" i="17"/>
  <c r="H91" i="17" s="1"/>
  <c r="I73" i="17"/>
  <c r="I90" i="17" s="1"/>
  <c r="F90" i="17"/>
  <c r="I72" i="17"/>
  <c r="I89" i="17" s="1"/>
  <c r="F73" i="14"/>
  <c r="H73" i="14" s="1"/>
  <c r="H90" i="14" s="1"/>
  <c r="F74" i="14"/>
  <c r="F91" i="14" s="1"/>
  <c r="F75" i="14"/>
  <c r="F92" i="14" s="1"/>
  <c r="F76" i="14"/>
  <c r="F93" i="14" s="1"/>
  <c r="F77" i="14"/>
  <c r="H77" i="14" s="1"/>
  <c r="H94" i="14" s="1"/>
  <c r="F78" i="14"/>
  <c r="F95" i="14" s="1"/>
  <c r="F79" i="14"/>
  <c r="H79" i="14" s="1"/>
  <c r="H96" i="14" s="1"/>
  <c r="F80" i="14"/>
  <c r="F97" i="14" s="1"/>
  <c r="F81" i="14"/>
  <c r="H81" i="14" s="1"/>
  <c r="H98" i="14" s="1"/>
  <c r="F82" i="14"/>
  <c r="F73" i="20"/>
  <c r="F90" i="20" s="1"/>
  <c r="F81" i="20"/>
  <c r="F98" i="20" s="1"/>
  <c r="F72" i="14"/>
  <c r="D100" i="14"/>
  <c r="F99" i="14"/>
  <c r="D99" i="14"/>
  <c r="D98" i="14"/>
  <c r="D97" i="14"/>
  <c r="D96" i="14"/>
  <c r="D95" i="14"/>
  <c r="D94" i="14"/>
  <c r="D93" i="14"/>
  <c r="D92" i="14"/>
  <c r="D91" i="14"/>
  <c r="D90" i="14"/>
  <c r="D99" i="20"/>
  <c r="D98" i="20"/>
  <c r="D97" i="20"/>
  <c r="D96" i="20"/>
  <c r="D95" i="20"/>
  <c r="D94" i="20"/>
  <c r="D93" i="20"/>
  <c r="D92" i="20"/>
  <c r="D91" i="20"/>
  <c r="D90" i="20"/>
  <c r="D89" i="14"/>
  <c r="D89" i="20"/>
  <c r="D83" i="14"/>
  <c r="H82" i="14"/>
  <c r="H99" i="14" s="1"/>
  <c r="I82" i="14"/>
  <c r="I81" i="14"/>
  <c r="I80" i="14"/>
  <c r="I79" i="14"/>
  <c r="I78" i="14"/>
  <c r="I77" i="14"/>
  <c r="I76" i="14"/>
  <c r="I75" i="14"/>
  <c r="I74" i="14"/>
  <c r="I73" i="14"/>
  <c r="H72" i="14"/>
  <c r="G83" i="14"/>
  <c r="E83" i="14"/>
  <c r="D83" i="20"/>
  <c r="D100" i="20" s="1"/>
  <c r="I82" i="20"/>
  <c r="I81" i="20"/>
  <c r="I80" i="20"/>
  <c r="I79" i="20"/>
  <c r="I77" i="20"/>
  <c r="I76" i="20"/>
  <c r="I72" i="20"/>
  <c r="E83" i="20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AN78" i="15"/>
  <c r="AO78" i="15"/>
  <c r="AP78" i="15"/>
  <c r="AQ78" i="15"/>
  <c r="AR78" i="15"/>
  <c r="AS78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N79" i="15"/>
  <c r="AO79" i="15"/>
  <c r="AP79" i="15"/>
  <c r="AQ79" i="15"/>
  <c r="AR79" i="15"/>
  <c r="AS79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AL80" i="15"/>
  <c r="AM80" i="15"/>
  <c r="AN80" i="15"/>
  <c r="AO80" i="15"/>
  <c r="AP80" i="15"/>
  <c r="AQ80" i="15"/>
  <c r="AR80" i="15"/>
  <c r="AS80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AN81" i="15"/>
  <c r="AO81" i="15"/>
  <c r="AP81" i="15"/>
  <c r="AQ81" i="15"/>
  <c r="AR81" i="15"/>
  <c r="AS81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AN82" i="15"/>
  <c r="AO82" i="15"/>
  <c r="AP82" i="15"/>
  <c r="AQ82" i="15"/>
  <c r="AR82" i="15"/>
  <c r="AS82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N83" i="15"/>
  <c r="AO83" i="15"/>
  <c r="AP83" i="15"/>
  <c r="AQ83" i="15"/>
  <c r="AR83" i="15"/>
  <c r="AS83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AR84" i="15"/>
  <c r="AS84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AL85" i="15"/>
  <c r="AM85" i="15"/>
  <c r="AN85" i="15"/>
  <c r="AO85" i="15"/>
  <c r="AP85" i="15"/>
  <c r="AQ85" i="15"/>
  <c r="AR85" i="15"/>
  <c r="AS85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AL86" i="15"/>
  <c r="AM86" i="15"/>
  <c r="AN86" i="15"/>
  <c r="AO86" i="15"/>
  <c r="AP86" i="15"/>
  <c r="AQ86" i="15"/>
  <c r="AR86" i="15"/>
  <c r="AS86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AN87" i="15"/>
  <c r="AO87" i="15"/>
  <c r="AP87" i="15"/>
  <c r="AQ87" i="15"/>
  <c r="AR87" i="15"/>
  <c r="AS87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AL88" i="15"/>
  <c r="AM88" i="15"/>
  <c r="AN88" i="15"/>
  <c r="AO88" i="15"/>
  <c r="AP88" i="15"/>
  <c r="AQ88" i="15"/>
  <c r="AR88" i="15"/>
  <c r="AS88" i="15"/>
  <c r="F88" i="15"/>
  <c r="F87" i="15"/>
  <c r="F86" i="15"/>
  <c r="F85" i="15"/>
  <c r="F84" i="15"/>
  <c r="F83" i="15"/>
  <c r="F82" i="15"/>
  <c r="F81" i="15"/>
  <c r="F80" i="15"/>
  <c r="F79" i="15"/>
  <c r="C79" i="15"/>
  <c r="C80" i="15" s="1"/>
  <c r="C81" i="15" s="1"/>
  <c r="C82" i="15" s="1"/>
  <c r="C83" i="15" s="1"/>
  <c r="C84" i="15" s="1"/>
  <c r="C85" i="15" s="1"/>
  <c r="C86" i="15" s="1"/>
  <c r="C87" i="15" s="1"/>
  <c r="C88" i="15" s="1"/>
  <c r="F48" i="20"/>
  <c r="H48" i="20" s="1"/>
  <c r="F46" i="20"/>
  <c r="H46" i="20" s="1"/>
  <c r="F45" i="20"/>
  <c r="H45" i="20" s="1"/>
  <c r="F44" i="20"/>
  <c r="F78" i="20" s="1"/>
  <c r="F43" i="20"/>
  <c r="F77" i="20" s="1"/>
  <c r="F39" i="20"/>
  <c r="H39" i="20" s="1"/>
  <c r="F40" i="20"/>
  <c r="F74" i="20" s="1"/>
  <c r="H74" i="20" s="1"/>
  <c r="H91" i="20" s="1"/>
  <c r="F41" i="20"/>
  <c r="F75" i="20" s="1"/>
  <c r="F42" i="20"/>
  <c r="F76" i="20" s="1"/>
  <c r="F38" i="20"/>
  <c r="F72" i="20" s="1"/>
  <c r="L49" i="20"/>
  <c r="K49" i="20"/>
  <c r="D32" i="17"/>
  <c r="H32" i="17" s="1"/>
  <c r="D33" i="17"/>
  <c r="D31" i="17"/>
  <c r="D30" i="17"/>
  <c r="D29" i="17"/>
  <c r="D25" i="17"/>
  <c r="H25" i="17" s="1"/>
  <c r="D26" i="17"/>
  <c r="H26" i="17" s="1"/>
  <c r="D27" i="17"/>
  <c r="D24" i="17"/>
  <c r="D23" i="17"/>
  <c r="K34" i="17"/>
  <c r="K49" i="14"/>
  <c r="H47" i="20"/>
  <c r="D49" i="20"/>
  <c r="H39" i="14"/>
  <c r="H40" i="14"/>
  <c r="H41" i="14"/>
  <c r="H42" i="14"/>
  <c r="H43" i="14"/>
  <c r="H44" i="14"/>
  <c r="H45" i="14"/>
  <c r="H46" i="14"/>
  <c r="H47" i="14"/>
  <c r="H48" i="14"/>
  <c r="H38" i="14"/>
  <c r="F49" i="14"/>
  <c r="D49" i="14"/>
  <c r="F34" i="17"/>
  <c r="F22" i="14"/>
  <c r="F22" i="20"/>
  <c r="U77" i="24"/>
  <c r="G34" i="23"/>
  <c r="Y25" i="24"/>
  <c r="H85" i="24"/>
  <c r="I85" i="24"/>
  <c r="J85" i="24" s="1"/>
  <c r="K85" i="24" s="1"/>
  <c r="L85" i="24" s="1"/>
  <c r="M85" i="24"/>
  <c r="N85" i="24" s="1"/>
  <c r="O85" i="24" s="1"/>
  <c r="P85" i="24" s="1"/>
  <c r="Q85" i="24" s="1"/>
  <c r="R85" i="24" s="1"/>
  <c r="S85" i="24" s="1"/>
  <c r="U76" i="24"/>
  <c r="U75" i="24"/>
  <c r="U74" i="24"/>
  <c r="U73" i="24"/>
  <c r="U72" i="24"/>
  <c r="U71" i="24"/>
  <c r="U70" i="24"/>
  <c r="U69" i="24"/>
  <c r="U68" i="24"/>
  <c r="U67" i="24"/>
  <c r="U66" i="24"/>
  <c r="U65" i="24"/>
  <c r="H5" i="24"/>
  <c r="I5" i="24" s="1"/>
  <c r="J5" i="24" s="1"/>
  <c r="K5" i="24" s="1"/>
  <c r="L5" i="24" s="1"/>
  <c r="M5" i="24" s="1"/>
  <c r="N5" i="24" s="1"/>
  <c r="O5" i="24" s="1"/>
  <c r="P5" i="24" s="1"/>
  <c r="Q5" i="24" s="1"/>
  <c r="R5" i="24" s="1"/>
  <c r="S5" i="24" s="1"/>
  <c r="G33" i="23"/>
  <c r="H33" i="23" s="1"/>
  <c r="I33" i="23" s="1"/>
  <c r="G32" i="23"/>
  <c r="H32" i="23" s="1"/>
  <c r="I32" i="23" s="1"/>
  <c r="G31" i="23"/>
  <c r="H31" i="23" s="1"/>
  <c r="I31" i="23" s="1"/>
  <c r="G30" i="23"/>
  <c r="H30" i="23" s="1"/>
  <c r="I30" i="23" s="1"/>
  <c r="G29" i="23"/>
  <c r="H29" i="23" s="1"/>
  <c r="I29" i="23" s="1"/>
  <c r="G28" i="23"/>
  <c r="H28" i="23" s="1"/>
  <c r="I28" i="23" s="1"/>
  <c r="G27" i="23"/>
  <c r="H27" i="23" s="1"/>
  <c r="I27" i="23" s="1"/>
  <c r="G26" i="23"/>
  <c r="H26" i="23" s="1"/>
  <c r="I26" i="23" s="1"/>
  <c r="G25" i="23"/>
  <c r="H25" i="23" s="1"/>
  <c r="I25" i="23" s="1"/>
  <c r="G24" i="23"/>
  <c r="H24" i="23" s="1"/>
  <c r="I24" i="23" s="1"/>
  <c r="G23" i="23"/>
  <c r="H23" i="23" s="1"/>
  <c r="I23" i="23" s="1"/>
  <c r="U74" i="22"/>
  <c r="U73" i="22"/>
  <c r="U72" i="22"/>
  <c r="U71" i="22"/>
  <c r="U70" i="22"/>
  <c r="U69" i="22"/>
  <c r="U68" i="22"/>
  <c r="U67" i="22"/>
  <c r="U66" i="22"/>
  <c r="U65" i="22"/>
  <c r="U64" i="22"/>
  <c r="U63" i="22"/>
  <c r="H82" i="22"/>
  <c r="I82" i="22"/>
  <c r="J82" i="22" s="1"/>
  <c r="K82" i="22" s="1"/>
  <c r="L82" i="22" s="1"/>
  <c r="M82" i="22" s="1"/>
  <c r="N82" i="22" s="1"/>
  <c r="O82" i="22" s="1"/>
  <c r="P82" i="22" s="1"/>
  <c r="Q82" i="22" s="1"/>
  <c r="R82" i="22" s="1"/>
  <c r="S82" i="22" s="1"/>
  <c r="H5" i="22"/>
  <c r="I5" i="22"/>
  <c r="J5" i="22"/>
  <c r="K5" i="22" s="1"/>
  <c r="L5" i="22" s="1"/>
  <c r="M5" i="22" s="1"/>
  <c r="N5" i="22" s="1"/>
  <c r="O5" i="22" s="1"/>
  <c r="P5" i="22" s="1"/>
  <c r="Q5" i="22" s="1"/>
  <c r="R5" i="22" s="1"/>
  <c r="S5" i="22" s="1"/>
  <c r="I57" i="21"/>
  <c r="U51" i="21"/>
  <c r="T51" i="21"/>
  <c r="S51" i="21"/>
  <c r="J44" i="21"/>
  <c r="J57" i="21" s="1"/>
  <c r="AE39" i="21"/>
  <c r="AE37" i="21"/>
  <c r="H51" i="19"/>
  <c r="I51" i="19" s="1"/>
  <c r="J51" i="19" s="1"/>
  <c r="K51" i="19" s="1"/>
  <c r="L51" i="19" s="1"/>
  <c r="M51" i="19" s="1"/>
  <c r="N51" i="19" s="1"/>
  <c r="O51" i="19" s="1"/>
  <c r="P51" i="19" s="1"/>
  <c r="Q51" i="19" s="1"/>
  <c r="R51" i="19" s="1"/>
  <c r="S51" i="19" s="1"/>
  <c r="H5" i="19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I57" i="18"/>
  <c r="U51" i="18"/>
  <c r="T51" i="18"/>
  <c r="S51" i="18"/>
  <c r="J44" i="18"/>
  <c r="J57" i="18" s="1"/>
  <c r="AE37" i="18"/>
  <c r="AE39" i="18"/>
  <c r="B69" i="15"/>
  <c r="M28" i="11"/>
  <c r="K28" i="11"/>
  <c r="I28" i="11"/>
  <c r="E28" i="11"/>
  <c r="M27" i="11"/>
  <c r="I27" i="11"/>
  <c r="E27" i="11"/>
  <c r="M26" i="11"/>
  <c r="I26" i="11"/>
  <c r="E26" i="11"/>
  <c r="M25" i="11"/>
  <c r="I25" i="11"/>
  <c r="E25" i="11"/>
  <c r="M24" i="11"/>
  <c r="I24" i="11"/>
  <c r="E24" i="11"/>
  <c r="M23" i="11"/>
  <c r="I23" i="11"/>
  <c r="E23" i="11"/>
  <c r="M22" i="11"/>
  <c r="I22" i="11"/>
  <c r="E22" i="11"/>
  <c r="M21" i="11"/>
  <c r="I21" i="11"/>
  <c r="E21" i="11"/>
  <c r="M20" i="11"/>
  <c r="I20" i="11"/>
  <c r="E20" i="11"/>
  <c r="M19" i="11"/>
  <c r="I19" i="11"/>
  <c r="E19" i="11"/>
  <c r="M18" i="11"/>
  <c r="I18" i="11"/>
  <c r="E18" i="11"/>
  <c r="M17" i="11"/>
  <c r="I17" i="11"/>
  <c r="E17" i="11"/>
  <c r="M16" i="11"/>
  <c r="I16" i="11"/>
  <c r="E16" i="11"/>
  <c r="M15" i="11"/>
  <c r="I15" i="11"/>
  <c r="E15" i="11"/>
  <c r="M14" i="11"/>
  <c r="I14" i="11"/>
  <c r="E14" i="11"/>
  <c r="M13" i="11"/>
  <c r="I13" i="11"/>
  <c r="E13" i="11"/>
  <c r="M12" i="11"/>
  <c r="I12" i="11"/>
  <c r="E12" i="11"/>
  <c r="M11" i="11"/>
  <c r="I11" i="11"/>
  <c r="E11" i="11"/>
  <c r="M10" i="11"/>
  <c r="I10" i="11"/>
  <c r="E10" i="11"/>
  <c r="M9" i="11"/>
  <c r="I9" i="11"/>
  <c r="E9" i="11"/>
  <c r="M8" i="11"/>
  <c r="I8" i="11"/>
  <c r="E8" i="11"/>
  <c r="M7" i="11"/>
  <c r="I7" i="11"/>
  <c r="E7" i="11"/>
  <c r="M6" i="11"/>
  <c r="I6" i="11"/>
  <c r="E6" i="11"/>
  <c r="M5" i="11"/>
  <c r="I5" i="11"/>
  <c r="E5" i="11"/>
  <c r="M4" i="11"/>
  <c r="I4" i="11"/>
  <c r="E4" i="11"/>
  <c r="K44" i="18"/>
  <c r="AE37" i="12"/>
  <c r="AE39" i="12"/>
  <c r="I57" i="12"/>
  <c r="J44" i="12"/>
  <c r="K44" i="12" s="1"/>
  <c r="L44" i="12" s="1"/>
  <c r="J57" i="12"/>
  <c r="K57" i="18"/>
  <c r="L44" i="18"/>
  <c r="L57" i="18" s="1"/>
  <c r="T51" i="12"/>
  <c r="S51" i="12"/>
  <c r="M44" i="18"/>
  <c r="M57" i="18" s="1"/>
  <c r="U51" i="12"/>
  <c r="K57" i="12"/>
  <c r="N44" i="18"/>
  <c r="O44" i="18" s="1"/>
  <c r="N57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5" i="1"/>
  <c r="AB28" i="1"/>
  <c r="AB29" i="1"/>
  <c r="AB30" i="1"/>
  <c r="AB31" i="1"/>
  <c r="AB32" i="1"/>
  <c r="AB38" i="1"/>
  <c r="AB39" i="1"/>
  <c r="AB40" i="1"/>
  <c r="AB41" i="1"/>
  <c r="AB42" i="1"/>
  <c r="AB43" i="1"/>
  <c r="AB49" i="1"/>
  <c r="AB50" i="1"/>
  <c r="AB51" i="1"/>
  <c r="AB52" i="1"/>
  <c r="AB53" i="1"/>
  <c r="AB54" i="1"/>
  <c r="AB55" i="1"/>
  <c r="AB61" i="1"/>
  <c r="AB62" i="1"/>
  <c r="AB63" i="1"/>
  <c r="AB64" i="1"/>
  <c r="AB65" i="1"/>
  <c r="AB66" i="1"/>
  <c r="AB72" i="1"/>
  <c r="AB73" i="1"/>
  <c r="AB74" i="1"/>
  <c r="AB75" i="1"/>
  <c r="AB76" i="1"/>
  <c r="AB82" i="1"/>
  <c r="AB83" i="1"/>
  <c r="AB84" i="1"/>
  <c r="AB85" i="1"/>
  <c r="AB86" i="1"/>
  <c r="AB87" i="1"/>
  <c r="AB93" i="1"/>
  <c r="AB94" i="1"/>
  <c r="AB95" i="1"/>
  <c r="AB96" i="1"/>
  <c r="AB97" i="1"/>
  <c r="AB98" i="1"/>
  <c r="AB99" i="1"/>
  <c r="AB105" i="1"/>
  <c r="AB106" i="1"/>
  <c r="AB107" i="1"/>
  <c r="AB108" i="1"/>
  <c r="AB109" i="1"/>
  <c r="AB110" i="1"/>
  <c r="AB116" i="1"/>
  <c r="AB117" i="1"/>
  <c r="AB118" i="1"/>
  <c r="AB119" i="1"/>
  <c r="AB120" i="1"/>
  <c r="AB121" i="1"/>
  <c r="AB127" i="1"/>
  <c r="AB128" i="1"/>
  <c r="AB129" i="1"/>
  <c r="AB143" i="1"/>
  <c r="AB144" i="1"/>
  <c r="H2" i="5"/>
  <c r="I2" i="5" s="1"/>
  <c r="J2" i="5" s="1"/>
  <c r="K2" i="5" s="1"/>
  <c r="L2" i="5" s="1"/>
  <c r="M2" i="5" s="1"/>
  <c r="N2" i="5" s="1"/>
  <c r="O2" i="5" s="1"/>
  <c r="P2" i="5" s="1"/>
  <c r="Q2" i="5" s="1"/>
  <c r="R2" i="5" s="1"/>
  <c r="U145" i="1"/>
  <c r="U146" i="1" s="1"/>
  <c r="U122" i="1"/>
  <c r="AB122" i="1" s="1"/>
  <c r="U111" i="1"/>
  <c r="AB111" i="1" s="1"/>
  <c r="U100" i="1"/>
  <c r="AB100" i="1" s="1"/>
  <c r="U88" i="1"/>
  <c r="AB88" i="1" s="1"/>
  <c r="U77" i="1"/>
  <c r="U78" i="1" s="1"/>
  <c r="U67" i="1"/>
  <c r="U68" i="1" s="1"/>
  <c r="U56" i="1"/>
  <c r="AB56" i="1" s="1"/>
  <c r="U44" i="1"/>
  <c r="U45" i="1" s="1"/>
  <c r="U33" i="1"/>
  <c r="U34" i="1" s="1"/>
  <c r="U23" i="1"/>
  <c r="AB23" i="1" s="1"/>
  <c r="B23" i="3"/>
  <c r="B24" i="3"/>
  <c r="B25" i="3"/>
  <c r="B26" i="3"/>
  <c r="B27" i="3"/>
  <c r="B22" i="3"/>
  <c r="G5" i="2"/>
  <c r="F66" i="23" l="1"/>
  <c r="Y27" i="24"/>
  <c r="H80" i="14"/>
  <c r="H97" i="14" s="1"/>
  <c r="F94" i="14"/>
  <c r="H78" i="14"/>
  <c r="H95" i="14" s="1"/>
  <c r="P95" i="22"/>
  <c r="Q95" i="22" s="1"/>
  <c r="H49" i="14"/>
  <c r="H74" i="14"/>
  <c r="H91" i="14" s="1"/>
  <c r="P99" i="22"/>
  <c r="Q99" i="22" s="1"/>
  <c r="N101" i="22"/>
  <c r="F90" i="14"/>
  <c r="P90" i="22"/>
  <c r="Q90" i="22" s="1"/>
  <c r="P91" i="22"/>
  <c r="Q91" i="22" s="1"/>
  <c r="F98" i="14"/>
  <c r="F34" i="23"/>
  <c r="H34" i="23" s="1"/>
  <c r="I34" i="23" s="1"/>
  <c r="D56" i="23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U123" i="1"/>
  <c r="U124" i="1" s="1"/>
  <c r="U125" i="1" s="1"/>
  <c r="U89" i="1"/>
  <c r="U90" i="1" s="1"/>
  <c r="U91" i="1" s="1"/>
  <c r="P97" i="24"/>
  <c r="N106" i="24"/>
  <c r="F82" i="20"/>
  <c r="F99" i="20" s="1"/>
  <c r="L10" i="27"/>
  <c r="AF70" i="19"/>
  <c r="F80" i="20"/>
  <c r="H80" i="20" s="1"/>
  <c r="H97" i="20" s="1"/>
  <c r="AD70" i="19"/>
  <c r="AE71" i="19" s="1"/>
  <c r="H41" i="20"/>
  <c r="H40" i="20"/>
  <c r="H38" i="20"/>
  <c r="U57" i="1"/>
  <c r="AB57" i="1" s="1"/>
  <c r="P101" i="24"/>
  <c r="Q101" i="24" s="1"/>
  <c r="F50" i="23"/>
  <c r="Z54" i="19"/>
  <c r="P96" i="24"/>
  <c r="Q103" i="24"/>
  <c r="P98" i="24"/>
  <c r="Q98" i="24" s="1"/>
  <c r="P104" i="24"/>
  <c r="Q104" i="24" s="1"/>
  <c r="O106" i="24"/>
  <c r="Q105" i="24"/>
  <c r="I106" i="24"/>
  <c r="Q97" i="24"/>
  <c r="K106" i="24"/>
  <c r="Q95" i="24"/>
  <c r="Q100" i="24"/>
  <c r="K101" i="22"/>
  <c r="I101" i="22"/>
  <c r="E1" i="5"/>
  <c r="O101" i="22"/>
  <c r="P92" i="22"/>
  <c r="Q92" i="22" s="1"/>
  <c r="P96" i="22"/>
  <c r="Q96" i="22" s="1"/>
  <c r="P100" i="22"/>
  <c r="Q100" i="22" s="1"/>
  <c r="P94" i="22"/>
  <c r="Q94" i="22" s="1"/>
  <c r="P98" i="22"/>
  <c r="Y70" i="19"/>
  <c r="AC52" i="19" s="1"/>
  <c r="U101" i="1"/>
  <c r="AB101" i="1" s="1"/>
  <c r="E2" i="21"/>
  <c r="F6" i="21" s="1"/>
  <c r="F69" i="15" a="1"/>
  <c r="E2" i="18"/>
  <c r="F6" i="18" s="1"/>
  <c r="E2" i="12"/>
  <c r="F6" i="12" s="1"/>
  <c r="D6" i="14" s="1"/>
  <c r="D19" i="14" s="1"/>
  <c r="AB78" i="1"/>
  <c r="U79" i="1"/>
  <c r="T7" i="2"/>
  <c r="AB77" i="1"/>
  <c r="AB34" i="1"/>
  <c r="U35" i="1"/>
  <c r="U147" i="1"/>
  <c r="AB147" i="1" s="1"/>
  <c r="AB146" i="1"/>
  <c r="U69" i="1"/>
  <c r="AB68" i="1"/>
  <c r="AB33" i="1"/>
  <c r="U112" i="1"/>
  <c r="AB67" i="1"/>
  <c r="AB145" i="1"/>
  <c r="I83" i="17"/>
  <c r="I100" i="17" s="1"/>
  <c r="H77" i="17"/>
  <c r="H94" i="17" s="1"/>
  <c r="H81" i="17"/>
  <c r="H98" i="17" s="1"/>
  <c r="F100" i="17"/>
  <c r="F91" i="17"/>
  <c r="F99" i="17"/>
  <c r="H73" i="17"/>
  <c r="H90" i="17" s="1"/>
  <c r="H75" i="14"/>
  <c r="H92" i="14" s="1"/>
  <c r="H76" i="14"/>
  <c r="H93" i="14" s="1"/>
  <c r="F89" i="20"/>
  <c r="H72" i="20"/>
  <c r="H89" i="20" s="1"/>
  <c r="H76" i="20"/>
  <c r="H93" i="20" s="1"/>
  <c r="F93" i="20"/>
  <c r="H75" i="20"/>
  <c r="H92" i="20" s="1"/>
  <c r="F92" i="20"/>
  <c r="F94" i="20"/>
  <c r="H77" i="20"/>
  <c r="H94" i="20" s="1"/>
  <c r="F95" i="20"/>
  <c r="H78" i="20"/>
  <c r="H95" i="20" s="1"/>
  <c r="H81" i="20"/>
  <c r="H98" i="20" s="1"/>
  <c r="F97" i="20"/>
  <c r="F79" i="20"/>
  <c r="H44" i="20"/>
  <c r="H82" i="20"/>
  <c r="H99" i="20" s="1"/>
  <c r="F91" i="20"/>
  <c r="H43" i="20"/>
  <c r="H72" i="17"/>
  <c r="H80" i="17"/>
  <c r="H97" i="17" s="1"/>
  <c r="F89" i="17"/>
  <c r="H75" i="17"/>
  <c r="H92" i="17" s="1"/>
  <c r="F96" i="17"/>
  <c r="F96" i="14"/>
  <c r="F83" i="14"/>
  <c r="F100" i="14" s="1"/>
  <c r="F89" i="14"/>
  <c r="H89" i="14"/>
  <c r="I73" i="20"/>
  <c r="I72" i="14"/>
  <c r="H73" i="20"/>
  <c r="I78" i="20"/>
  <c r="I75" i="20"/>
  <c r="I74" i="20"/>
  <c r="S2" i="5"/>
  <c r="O57" i="18"/>
  <c r="P44" i="18"/>
  <c r="U46" i="1"/>
  <c r="AB45" i="1"/>
  <c r="L57" i="12"/>
  <c r="M44" i="12"/>
  <c r="K44" i="21"/>
  <c r="U24" i="1"/>
  <c r="D34" i="17"/>
  <c r="H33" i="17"/>
  <c r="AB44" i="1"/>
  <c r="F49" i="20"/>
  <c r="H34" i="17"/>
  <c r="H42" i="20"/>
  <c r="G8" i="5" l="1"/>
  <c r="D6" i="17"/>
  <c r="K27" i="18"/>
  <c r="J26" i="18"/>
  <c r="L28" i="18"/>
  <c r="F69" i="15"/>
  <c r="P72" i="15"/>
  <c r="O72" i="15"/>
  <c r="F72" i="15"/>
  <c r="F74" i="15" s="1"/>
  <c r="G107" i="23"/>
  <c r="H107" i="23" s="1"/>
  <c r="I107" i="23" s="1"/>
  <c r="I40" i="32" s="1"/>
  <c r="I57" i="32" s="1"/>
  <c r="G101" i="23"/>
  <c r="G102" i="23"/>
  <c r="G103" i="23"/>
  <c r="G68" i="23"/>
  <c r="G98" i="23"/>
  <c r="G99" i="23"/>
  <c r="G100" i="23"/>
  <c r="G108" i="23"/>
  <c r="G97" i="23"/>
  <c r="G109" i="23"/>
  <c r="H109" i="23" s="1"/>
  <c r="I109" i="23" s="1"/>
  <c r="G42" i="32" s="1"/>
  <c r="G59" i="32" s="1"/>
  <c r="G96" i="23"/>
  <c r="G104" i="23"/>
  <c r="G105" i="23"/>
  <c r="G106" i="23"/>
  <c r="J8" i="5"/>
  <c r="H7" i="5"/>
  <c r="T7" i="5"/>
  <c r="R6" i="5"/>
  <c r="P5" i="5"/>
  <c r="Q4" i="5"/>
  <c r="K8" i="5"/>
  <c r="I7" i="5"/>
  <c r="G7" i="5"/>
  <c r="S6" i="5"/>
  <c r="Q5" i="5"/>
  <c r="R4" i="5"/>
  <c r="L8" i="5"/>
  <c r="J7" i="5"/>
  <c r="H6" i="5"/>
  <c r="T6" i="5"/>
  <c r="R5" i="5"/>
  <c r="S4" i="5"/>
  <c r="M8" i="5"/>
  <c r="K7" i="5"/>
  <c r="I6" i="5"/>
  <c r="G6" i="5"/>
  <c r="S5" i="5"/>
  <c r="T4" i="5"/>
  <c r="N8" i="5"/>
  <c r="L7" i="5"/>
  <c r="J6" i="5"/>
  <c r="H5" i="5"/>
  <c r="T5" i="5"/>
  <c r="I4" i="5"/>
  <c r="O8" i="5"/>
  <c r="M7" i="5"/>
  <c r="K6" i="5"/>
  <c r="I5" i="5"/>
  <c r="G5" i="5"/>
  <c r="J4" i="5"/>
  <c r="P8" i="5"/>
  <c r="N7" i="5"/>
  <c r="L6" i="5"/>
  <c r="J5" i="5"/>
  <c r="K4" i="5"/>
  <c r="H4" i="5"/>
  <c r="Q8" i="5"/>
  <c r="O7" i="5"/>
  <c r="M6" i="5"/>
  <c r="K5" i="5"/>
  <c r="L4" i="5"/>
  <c r="R8" i="5"/>
  <c r="P7" i="5"/>
  <c r="N6" i="5"/>
  <c r="L5" i="5"/>
  <c r="M4" i="5"/>
  <c r="G10" i="5"/>
  <c r="S8" i="5"/>
  <c r="Q7" i="5"/>
  <c r="O6" i="5"/>
  <c r="M5" i="5"/>
  <c r="N4" i="5"/>
  <c r="H8" i="5"/>
  <c r="Q6" i="5"/>
  <c r="O5" i="5"/>
  <c r="O4" i="5"/>
  <c r="P4" i="5"/>
  <c r="I8" i="5"/>
  <c r="T8" i="5"/>
  <c r="R7" i="5"/>
  <c r="S7" i="5"/>
  <c r="P6" i="5"/>
  <c r="N5" i="5"/>
  <c r="D6" i="20"/>
  <c r="D19" i="20" s="1"/>
  <c r="I8" i="21"/>
  <c r="I25" i="21" s="1"/>
  <c r="H83" i="14"/>
  <c r="H100" i="14" s="1"/>
  <c r="M10" i="27"/>
  <c r="O102" i="22"/>
  <c r="G54" i="23"/>
  <c r="X7" i="1"/>
  <c r="X6" i="1"/>
  <c r="AB89" i="1"/>
  <c r="AB90" i="1"/>
  <c r="AB124" i="1"/>
  <c r="U58" i="1"/>
  <c r="U59" i="1" s="1"/>
  <c r="AB123" i="1"/>
  <c r="U102" i="1"/>
  <c r="U103" i="1" s="1"/>
  <c r="U104" i="1" s="1"/>
  <c r="AB104" i="1" s="1"/>
  <c r="O4238" i="1"/>
  <c r="O4489" i="1"/>
  <c r="O4381" i="1"/>
  <c r="O4104" i="1"/>
  <c r="O4309" i="1"/>
  <c r="O4303" i="1"/>
  <c r="O4284" i="1"/>
  <c r="O4470" i="1"/>
  <c r="O4294" i="1"/>
  <c r="O4512" i="1"/>
  <c r="O4153" i="1"/>
  <c r="O4447" i="1"/>
  <c r="O4356" i="1"/>
  <c r="O4415" i="1"/>
  <c r="O4370" i="1"/>
  <c r="O4127" i="1"/>
  <c r="O4509" i="1"/>
  <c r="O4357" i="1"/>
  <c r="O4498" i="1"/>
  <c r="O4473" i="1"/>
  <c r="O4511" i="1"/>
  <c r="O4211" i="1"/>
  <c r="O4497" i="1"/>
  <c r="O4410" i="1"/>
  <c r="O4160" i="1"/>
  <c r="O4422" i="1"/>
  <c r="O4397" i="1"/>
  <c r="O4480" i="1"/>
  <c r="O4336" i="1"/>
  <c r="O4192" i="1"/>
  <c r="O4316" i="1"/>
  <c r="O4219" i="1"/>
  <c r="O4505" i="1"/>
  <c r="O4503" i="1"/>
  <c r="O4359" i="1"/>
  <c r="O4215" i="1"/>
  <c r="O4424" i="1"/>
  <c r="O4506" i="1"/>
  <c r="O4409" i="1"/>
  <c r="O4490" i="1"/>
  <c r="O4334" i="1"/>
  <c r="O4178" i="1"/>
  <c r="O4441" i="1"/>
  <c r="O4249" i="1"/>
  <c r="O4484" i="1"/>
  <c r="O4375" i="1"/>
  <c r="O4428" i="1"/>
  <c r="O4236" i="1"/>
  <c r="O4308" i="1"/>
  <c r="O4486" i="1"/>
  <c r="O4461" i="1"/>
  <c r="O4380" i="1"/>
  <c r="O4462" i="1"/>
  <c r="O4437" i="1"/>
  <c r="O4449" i="1"/>
  <c r="O4175" i="1"/>
  <c r="O4485" i="1"/>
  <c r="O4350" i="1"/>
  <c r="P4350" i="1" s="1"/>
  <c r="O4112" i="1"/>
  <c r="P4112" i="1" s="1"/>
  <c r="O4386" i="1"/>
  <c r="O4361" i="1"/>
  <c r="O4468" i="1"/>
  <c r="O4324" i="1"/>
  <c r="P4324" i="1" s="1"/>
  <c r="O4168" i="1"/>
  <c r="O4280" i="1"/>
  <c r="O4171" i="1"/>
  <c r="O4457" i="1"/>
  <c r="O4491" i="1"/>
  <c r="O4347" i="1"/>
  <c r="O4203" i="1"/>
  <c r="O4376" i="1"/>
  <c r="O4434" i="1"/>
  <c r="O4373" i="1"/>
  <c r="O4478" i="1"/>
  <c r="O4322" i="1"/>
  <c r="O4166" i="1"/>
  <c r="O4429" i="1"/>
  <c r="O4237" i="1"/>
  <c r="O4436" i="1"/>
  <c r="O4279" i="1"/>
  <c r="O4416" i="1"/>
  <c r="O4224" i="1"/>
  <c r="O4487" i="1"/>
  <c r="O4426" i="1"/>
  <c r="O4413" i="1"/>
  <c r="O4475" i="1"/>
  <c r="O4414" i="1"/>
  <c r="O4401" i="1"/>
  <c r="O4499" i="1"/>
  <c r="O4151" i="1"/>
  <c r="O4425" i="1"/>
  <c r="O4326" i="1"/>
  <c r="O4507" i="1"/>
  <c r="O4314" i="1"/>
  <c r="O4325" i="1"/>
  <c r="O4456" i="1"/>
  <c r="O4312" i="1"/>
  <c r="O4156" i="1"/>
  <c r="O4244" i="1"/>
  <c r="O4367" i="1"/>
  <c r="O4330" i="1"/>
  <c r="O4305" i="1"/>
  <c r="O4343" i="1"/>
  <c r="O4306" i="1"/>
  <c r="O4293" i="1"/>
  <c r="O4463" i="1"/>
  <c r="O4474" i="1"/>
  <c r="O4317" i="1"/>
  <c r="O4496" i="1"/>
  <c r="O4351" i="1"/>
  <c r="P4351" i="1" s="1"/>
  <c r="O4206" i="1"/>
  <c r="O4217" i="1"/>
  <c r="O4420" i="1"/>
  <c r="O4276" i="1"/>
  <c r="O4120" i="1"/>
  <c r="P4120" i="1" s="1"/>
  <c r="O4100" i="1"/>
  <c r="P4100" i="1" s="1"/>
  <c r="O4398" i="1"/>
  <c r="O4313" i="1"/>
  <c r="O4443" i="1"/>
  <c r="O4299" i="1"/>
  <c r="O4155" i="1"/>
  <c r="O4399" i="1"/>
  <c r="O4266" i="1"/>
  <c r="O4241" i="1"/>
  <c r="P4241" i="1" s="1"/>
  <c r="O4430" i="1"/>
  <c r="O4186" i="1"/>
  <c r="O4282" i="1"/>
  <c r="O4125" i="1"/>
  <c r="O4270" i="1"/>
  <c r="P4270" i="1" s="1"/>
  <c r="O4113" i="1"/>
  <c r="O4390" i="1"/>
  <c r="O4149" i="1"/>
  <c r="P4149" i="1" s="1"/>
  <c r="O4255" i="1"/>
  <c r="O4469" i="1"/>
  <c r="O4408" i="1"/>
  <c r="O4216" i="1"/>
  <c r="O4495" i="1"/>
  <c r="O4182" i="1"/>
  <c r="O4479" i="1"/>
  <c r="O4287" i="1"/>
  <c r="O4107" i="1"/>
  <c r="O4374" i="1"/>
  <c r="O4205" i="1"/>
  <c r="O4382" i="1"/>
  <c r="O4190" i="1"/>
  <c r="O4405" i="1"/>
  <c r="O4189" i="1"/>
  <c r="P4189" i="1" s="1"/>
  <c r="O4184" i="1"/>
  <c r="O4464" i="1"/>
  <c r="O4438" i="1"/>
  <c r="O4246" i="1"/>
  <c r="O4172" i="1"/>
  <c r="P4172" i="1" s="1"/>
  <c r="O4234" i="1"/>
  <c r="O4327" i="1"/>
  <c r="O4354" i="1"/>
  <c r="P4354" i="1" s="1"/>
  <c r="O4101" i="1"/>
  <c r="O4207" i="1"/>
  <c r="O4433" i="1"/>
  <c r="O4396" i="1"/>
  <c r="O4204" i="1"/>
  <c r="O4459" i="1"/>
  <c r="O4146" i="1"/>
  <c r="P4146" i="1" s="1"/>
  <c r="O4467" i="1"/>
  <c r="O4275" i="1"/>
  <c r="O4095" i="1"/>
  <c r="P4095" i="1" s="1"/>
  <c r="O4338" i="1"/>
  <c r="O4169" i="1"/>
  <c r="O4358" i="1"/>
  <c r="O4154" i="1"/>
  <c r="O4393" i="1"/>
  <c r="O4177" i="1"/>
  <c r="O4148" i="1"/>
  <c r="O4452" i="1"/>
  <c r="O4212" i="1"/>
  <c r="O4307" i="1"/>
  <c r="O4427" i="1"/>
  <c r="O4448" i="1"/>
  <c r="O4360" i="1"/>
  <c r="O4315" i="1"/>
  <c r="O4239" i="1"/>
  <c r="O4194" i="1"/>
  <c r="O4118" i="1"/>
  <c r="O4129" i="1"/>
  <c r="O4392" i="1"/>
  <c r="O4102" i="1"/>
  <c r="P4102" i="1" s="1"/>
  <c r="O4271" i="1"/>
  <c r="O4379" i="1"/>
  <c r="O4400" i="1"/>
  <c r="O4348" i="1"/>
  <c r="O4267" i="1"/>
  <c r="O4349" i="1"/>
  <c r="P4349" i="1" s="1"/>
  <c r="O4227" i="1"/>
  <c r="O4158" i="1"/>
  <c r="O4286" i="1"/>
  <c r="O4297" i="1"/>
  <c r="O4117" i="1"/>
  <c r="O4368" i="1"/>
  <c r="P4368" i="1" s="1"/>
  <c r="O4259" i="1"/>
  <c r="O4355" i="1"/>
  <c r="O4352" i="1"/>
  <c r="P4352" i="1" s="1"/>
  <c r="O4121" i="1"/>
  <c r="O4123" i="1"/>
  <c r="P4123" i="1" s="1"/>
  <c r="O4395" i="1"/>
  <c r="O4122" i="1"/>
  <c r="O4274" i="1"/>
  <c r="O4105" i="1"/>
  <c r="P4105" i="1" s="1"/>
  <c r="O4344" i="1"/>
  <c r="O4504" i="1"/>
  <c r="O4243" i="1"/>
  <c r="P4243" i="1" s="1"/>
  <c r="O4250" i="1"/>
  <c r="O4261" i="1"/>
  <c r="O4513" i="1"/>
  <c r="O4233" i="1"/>
  <c r="O4221" i="1"/>
  <c r="O4208" i="1"/>
  <c r="O4252" i="1"/>
  <c r="O4362" i="1"/>
  <c r="O4143" i="1"/>
  <c r="O4465" i="1"/>
  <c r="O4500" i="1"/>
  <c r="O4402" i="1"/>
  <c r="O4209" i="1"/>
  <c r="O4110" i="1"/>
  <c r="P4110" i="1" s="1"/>
  <c r="O4290" i="1"/>
  <c r="O4301" i="1"/>
  <c r="P4301" i="1" s="1"/>
  <c r="O4213" i="1"/>
  <c r="O4268" i="1"/>
  <c r="O4366" i="1"/>
  <c r="O4173" i="1"/>
  <c r="O4493" i="1"/>
  <c r="O4432" i="1"/>
  <c r="O4218" i="1"/>
  <c r="O4311" i="1"/>
  <c r="O4277" i="1"/>
  <c r="O4451" i="1"/>
  <c r="O4210" i="1"/>
  <c r="O4439" i="1"/>
  <c r="O4198" i="1"/>
  <c r="O4450" i="1"/>
  <c r="P4450" i="1" s="1"/>
  <c r="O4318" i="1"/>
  <c r="O4254" i="1"/>
  <c r="O4147" i="1"/>
  <c r="P4147" i="1" s="1"/>
  <c r="O4289" i="1"/>
  <c r="O4384" i="1"/>
  <c r="O4144" i="1"/>
  <c r="P4144" i="1" s="1"/>
  <c r="O4411" i="1"/>
  <c r="O4098" i="1"/>
  <c r="O4455" i="1"/>
  <c r="O4263" i="1"/>
  <c r="O4472" i="1"/>
  <c r="O4302" i="1"/>
  <c r="O4133" i="1"/>
  <c r="O4346" i="1"/>
  <c r="O4142" i="1"/>
  <c r="O4345" i="1"/>
  <c r="O4165" i="1"/>
  <c r="O4124" i="1"/>
  <c r="O4440" i="1"/>
  <c r="O4200" i="1"/>
  <c r="O4331" i="1"/>
  <c r="P4331" i="1" s="1"/>
  <c r="O4138" i="1"/>
  <c r="O4494" i="1"/>
  <c r="O4419" i="1"/>
  <c r="O4298" i="1"/>
  <c r="O4235" i="1"/>
  <c r="O4508" i="1"/>
  <c r="O4339" i="1"/>
  <c r="O4094" i="1"/>
  <c r="O4152" i="1"/>
  <c r="O4193" i="1"/>
  <c r="O4442" i="1"/>
  <c r="O4340" i="1"/>
  <c r="O4103" i="1"/>
  <c r="O4492" i="1"/>
  <c r="O4145" i="1"/>
  <c r="O4195" i="1"/>
  <c r="O4225" i="1"/>
  <c r="O4116" i="1"/>
  <c r="P4116" i="1" s="1"/>
  <c r="O4378" i="1"/>
  <c r="O4196" i="1"/>
  <c r="O4131" i="1"/>
  <c r="O4406" i="1"/>
  <c r="O4272" i="1"/>
  <c r="O4137" i="1"/>
  <c r="O4119" i="1"/>
  <c r="O4202" i="1"/>
  <c r="O4391" i="1"/>
  <c r="O4162" i="1"/>
  <c r="O4403" i="1"/>
  <c r="O4174" i="1"/>
  <c r="O4369" i="1"/>
  <c r="O4258" i="1"/>
  <c r="O4180" i="1"/>
  <c r="O4099" i="1"/>
  <c r="O4253" i="1"/>
  <c r="O4372" i="1"/>
  <c r="O4132" i="1"/>
  <c r="P4132" i="1" s="1"/>
  <c r="O4363" i="1"/>
  <c r="O4421" i="1"/>
  <c r="O4431" i="1"/>
  <c r="O4251" i="1"/>
  <c r="O4328" i="1"/>
  <c r="O4230" i="1"/>
  <c r="O4097" i="1"/>
  <c r="O4310" i="1"/>
  <c r="O4130" i="1"/>
  <c r="O4333" i="1"/>
  <c r="O4141" i="1"/>
  <c r="O4471" i="1"/>
  <c r="O4404" i="1"/>
  <c r="O4188" i="1"/>
  <c r="O4126" i="1"/>
  <c r="O4222" i="1"/>
  <c r="O4181" i="1"/>
  <c r="O4108" i="1"/>
  <c r="O4385" i="1"/>
  <c r="O4232" i="1"/>
  <c r="O4514" i="1"/>
  <c r="O4321" i="1"/>
  <c r="O4423" i="1"/>
  <c r="O4176" i="1"/>
  <c r="O4295" i="1"/>
  <c r="O4114" i="1"/>
  <c r="P4114" i="1" s="1"/>
  <c r="O4150" i="1"/>
  <c r="O4458" i="1"/>
  <c r="O4157" i="1"/>
  <c r="O4096" i="1"/>
  <c r="P4096" i="1" s="1"/>
  <c r="O4407" i="1"/>
  <c r="O4483" i="1"/>
  <c r="O4502" i="1"/>
  <c r="O4106" i="1"/>
  <c r="O4231" i="1"/>
  <c r="O4164" i="1"/>
  <c r="O4377" i="1"/>
  <c r="O4365" i="1"/>
  <c r="O4389" i="1"/>
  <c r="O4278" i="1"/>
  <c r="O4300" i="1"/>
  <c r="P4300" i="1" s="1"/>
  <c r="O4265" i="1"/>
  <c r="O4191" i="1"/>
  <c r="O4466" i="1"/>
  <c r="O4285" i="1"/>
  <c r="O4183" i="1"/>
  <c r="O4264" i="1"/>
  <c r="O4167" i="1"/>
  <c r="O4477" i="1"/>
  <c r="O4320" i="1"/>
  <c r="O4163" i="1"/>
  <c r="O4245" i="1"/>
  <c r="O4134" i="1"/>
  <c r="O4364" i="1"/>
  <c r="O4335" i="1"/>
  <c r="O4337" i="1"/>
  <c r="O4226" i="1"/>
  <c r="O4304" i="1"/>
  <c r="O4197" i="1"/>
  <c r="O4115" i="1"/>
  <c r="P4115" i="1" s="1"/>
  <c r="O4435" i="1"/>
  <c r="O4240" i="1"/>
  <c r="O4109" i="1"/>
  <c r="O4159" i="1"/>
  <c r="O4453" i="1"/>
  <c r="O4488" i="1"/>
  <c r="O4161" i="1"/>
  <c r="O4510" i="1"/>
  <c r="O4387" i="1"/>
  <c r="O4136" i="1"/>
  <c r="O4515" i="1"/>
  <c r="O4394" i="1"/>
  <c r="O4201" i="1"/>
  <c r="O4223" i="1"/>
  <c r="O4341" i="1"/>
  <c r="O4199" i="1"/>
  <c r="O4329" i="1"/>
  <c r="O4319" i="1"/>
  <c r="O4353" i="1"/>
  <c r="O4292" i="1"/>
  <c r="O4242" i="1"/>
  <c r="O4516" i="1"/>
  <c r="O4288" i="1"/>
  <c r="O4460" i="1"/>
  <c r="O4482" i="1"/>
  <c r="O4229" i="1"/>
  <c r="O4383" i="1"/>
  <c r="O4179" i="1"/>
  <c r="O4291" i="1"/>
  <c r="O4481" i="1"/>
  <c r="O4454" i="1"/>
  <c r="O4262" i="1"/>
  <c r="O4501" i="1"/>
  <c r="O4273" i="1"/>
  <c r="O4388" i="1"/>
  <c r="O4135" i="1"/>
  <c r="P4135" i="1" s="1"/>
  <c r="O4332" i="1"/>
  <c r="O4140" i="1"/>
  <c r="O4187" i="1"/>
  <c r="O4269" i="1"/>
  <c r="O4139" i="1"/>
  <c r="O4257" i="1"/>
  <c r="O4283" i="1"/>
  <c r="P4283" i="1" s="1"/>
  <c r="O4281" i="1"/>
  <c r="O4256" i="1"/>
  <c r="O4170" i="1"/>
  <c r="O4412" i="1"/>
  <c r="O4446" i="1"/>
  <c r="O4371" i="1"/>
  <c r="O4445" i="1"/>
  <c r="O4128" i="1"/>
  <c r="O4247" i="1"/>
  <c r="O4418" i="1"/>
  <c r="O4296" i="1"/>
  <c r="P4296" i="1" s="1"/>
  <c r="O4185" i="1"/>
  <c r="O4444" i="1"/>
  <c r="O4323" i="1"/>
  <c r="O4214" i="1"/>
  <c r="O4342" i="1"/>
  <c r="O4228" i="1"/>
  <c r="O4111" i="1"/>
  <c r="O4476" i="1"/>
  <c r="O4260" i="1"/>
  <c r="O4248" i="1"/>
  <c r="O4417" i="1"/>
  <c r="O4220" i="1"/>
  <c r="O4083" i="1"/>
  <c r="P4083" i="1" s="1"/>
  <c r="O5" i="1"/>
  <c r="N10" i="27"/>
  <c r="O107" i="24"/>
  <c r="L11" i="27"/>
  <c r="L12" i="27" s="1"/>
  <c r="L13" i="27" s="1"/>
  <c r="AF72" i="19"/>
  <c r="AF71" i="19"/>
  <c r="U148" i="1"/>
  <c r="AB148" i="1" s="1"/>
  <c r="AB102" i="1"/>
  <c r="AB103" i="1"/>
  <c r="P106" i="24"/>
  <c r="Q96" i="24"/>
  <c r="P10" i="5"/>
  <c r="G63" i="23"/>
  <c r="G60" i="23"/>
  <c r="G62" i="23"/>
  <c r="G56" i="23"/>
  <c r="G64" i="23"/>
  <c r="G57" i="23"/>
  <c r="G65" i="23"/>
  <c r="G59" i="23"/>
  <c r="G61" i="23"/>
  <c r="G58" i="23"/>
  <c r="G66" i="23"/>
  <c r="G55" i="23"/>
  <c r="P101" i="22"/>
  <c r="Q98" i="22"/>
  <c r="S10" i="5"/>
  <c r="K10" i="5"/>
  <c r="Q10" i="5"/>
  <c r="O10" i="5"/>
  <c r="Q101" i="22"/>
  <c r="I72" i="15"/>
  <c r="T8" i="2"/>
  <c r="T9" i="2" s="1"/>
  <c r="U8" i="2" s="1"/>
  <c r="U80" i="1"/>
  <c r="AB79" i="1"/>
  <c r="AB69" i="1"/>
  <c r="U70" i="1"/>
  <c r="U36" i="1"/>
  <c r="AB35" i="1"/>
  <c r="U113" i="1"/>
  <c r="AB112" i="1"/>
  <c r="U92" i="1"/>
  <c r="AB92" i="1" s="1"/>
  <c r="AB91" i="1"/>
  <c r="U8" i="4"/>
  <c r="U7" i="4"/>
  <c r="V7" i="4"/>
  <c r="G17" i="6" s="1"/>
  <c r="H17" i="6" s="1"/>
  <c r="V8" i="4"/>
  <c r="F96" i="20"/>
  <c r="H79" i="20"/>
  <c r="H96" i="20" s="1"/>
  <c r="F83" i="20"/>
  <c r="F100" i="20" s="1"/>
  <c r="H49" i="20"/>
  <c r="H83" i="17"/>
  <c r="H100" i="17" s="1"/>
  <c r="H89" i="17"/>
  <c r="H83" i="20"/>
  <c r="H100" i="20" s="1"/>
  <c r="H90" i="20"/>
  <c r="I83" i="14"/>
  <c r="I83" i="20"/>
  <c r="G83" i="20"/>
  <c r="P57" i="18"/>
  <c r="Q44" i="18"/>
  <c r="O3413" i="1"/>
  <c r="N2551" i="2" s="1"/>
  <c r="O3965" i="1"/>
  <c r="N3752" i="2" s="1"/>
  <c r="O3764" i="1"/>
  <c r="O3098" i="1"/>
  <c r="O3922" i="1"/>
  <c r="N2793" i="2" s="1"/>
  <c r="O1083" i="1"/>
  <c r="N3302" i="2" s="1"/>
  <c r="O1171" i="1"/>
  <c r="N736" i="2" s="1"/>
  <c r="O1323" i="1"/>
  <c r="O1475" i="1"/>
  <c r="N1504" i="2" s="1"/>
  <c r="O1627" i="1"/>
  <c r="O1755" i="1"/>
  <c r="N1618" i="2" s="1"/>
  <c r="O1851" i="1"/>
  <c r="N1034" i="2" s="1"/>
  <c r="O1963" i="1"/>
  <c r="N1670" i="2" s="1"/>
  <c r="O2075" i="1"/>
  <c r="N1741" i="2" s="1"/>
  <c r="O2011" i="1"/>
  <c r="N1703" i="2" s="1"/>
  <c r="O2163" i="1"/>
  <c r="P431" i="4" s="1" a="1"/>
  <c r="P431" i="4" s="1"/>
  <c r="Q431" i="4" s="1"/>
  <c r="O2235" i="1"/>
  <c r="N1844" i="2" s="1"/>
  <c r="O2307" i="1"/>
  <c r="N1882" i="2" s="1"/>
  <c r="O2379" i="1"/>
  <c r="N1929" i="2" s="1"/>
  <c r="O2459" i="1"/>
  <c r="N1982" i="2" s="1"/>
  <c r="O2531" i="1"/>
  <c r="N2028" i="2" s="1"/>
  <c r="O2603" i="1"/>
  <c r="N3526" i="2" s="1"/>
  <c r="O2667" i="1"/>
  <c r="N2111" i="2" s="1"/>
  <c r="O2747" i="1"/>
  <c r="N2167" i="2" s="1"/>
  <c r="O2811" i="1"/>
  <c r="O2723" i="1"/>
  <c r="P1532" i="4" s="1" a="1"/>
  <c r="P1532" i="4" s="1"/>
  <c r="Q1532" i="4" s="1"/>
  <c r="O2883" i="1"/>
  <c r="O2947" i="1"/>
  <c r="N2312" i="2" s="1"/>
  <c r="O3011" i="1"/>
  <c r="N2348" i="2" s="1"/>
  <c r="O3075" i="1"/>
  <c r="N2378" i="2" s="1"/>
  <c r="O3139" i="1"/>
  <c r="P207" i="4" s="1" a="1"/>
  <c r="P207" i="4" s="1"/>
  <c r="Q207" i="4" s="1"/>
  <c r="O3203" i="1"/>
  <c r="N2438" i="2" s="1"/>
  <c r="O3267" i="1"/>
  <c r="N2471" i="2" s="1"/>
  <c r="O3339" i="1"/>
  <c r="N2514" i="2" s="1"/>
  <c r="O3403" i="1"/>
  <c r="N2545" i="2" s="1"/>
  <c r="O3467" i="1"/>
  <c r="N2580" i="2" s="1"/>
  <c r="O3531" i="1"/>
  <c r="N3640" i="2" s="1"/>
  <c r="O3595" i="1"/>
  <c r="N2642" i="2" s="1"/>
  <c r="O3659" i="1"/>
  <c r="N2672" i="2" s="1"/>
  <c r="O3723" i="1"/>
  <c r="N2700" i="2" s="1"/>
  <c r="O3787" i="1"/>
  <c r="N2727" i="2" s="1"/>
  <c r="O3851" i="1"/>
  <c r="N2760" i="2" s="1"/>
  <c r="O3915" i="1"/>
  <c r="N2789" i="2" s="1"/>
  <c r="O3979" i="1"/>
  <c r="N2822" i="2" s="1"/>
  <c r="O4043" i="1"/>
  <c r="N447" i="2" s="1"/>
  <c r="O659" i="1"/>
  <c r="N3579" i="2" s="1"/>
  <c r="O3796" i="1"/>
  <c r="N2730" i="2" s="1"/>
  <c r="O3106" i="1"/>
  <c r="P1172" i="4" s="1" a="1"/>
  <c r="P1172" i="4" s="1"/>
  <c r="Q1172" i="4" s="1"/>
  <c r="O939" i="1"/>
  <c r="N629" i="2" s="1"/>
  <c r="O1091" i="1"/>
  <c r="N531" i="2" s="1"/>
  <c r="O1179" i="1"/>
  <c r="N1387" i="2" s="1"/>
  <c r="O1331" i="1"/>
  <c r="N1421" i="2" s="1"/>
  <c r="O1395" i="1"/>
  <c r="N1454" i="2" s="1"/>
  <c r="O1667" i="1"/>
  <c r="N1224" i="2" s="1"/>
  <c r="O1763" i="1"/>
  <c r="N1620" i="2" s="1"/>
  <c r="O1867" i="1"/>
  <c r="O1971" i="1"/>
  <c r="N1677" i="2" s="1"/>
  <c r="O2083" i="1"/>
  <c r="O2019" i="1"/>
  <c r="O2171" i="1"/>
  <c r="N1801" i="2" s="1"/>
  <c r="O2243" i="1"/>
  <c r="O2315" i="1"/>
  <c r="N1890" i="2" s="1"/>
  <c r="O2403" i="1"/>
  <c r="N1947" i="2" s="1"/>
  <c r="O2467" i="1"/>
  <c r="O2539" i="1"/>
  <c r="N259" i="2" s="1"/>
  <c r="O2611" i="1"/>
  <c r="N2066" i="2" s="1"/>
  <c r="O2675" i="1"/>
  <c r="N2115" i="2" s="1"/>
  <c r="O2755" i="1"/>
  <c r="N2173" i="2" s="1"/>
  <c r="O2819" i="1"/>
  <c r="N2225" i="2" s="1"/>
  <c r="O2827" i="1"/>
  <c r="N3606" i="2" s="1"/>
  <c r="O2891" i="1"/>
  <c r="N2274" i="2" s="1"/>
  <c r="O2955" i="1"/>
  <c r="N2317" i="2" s="1"/>
  <c r="O3019" i="1"/>
  <c r="N2352" i="2" s="1"/>
  <c r="O3083" i="1"/>
  <c r="N2382" i="2" s="1"/>
  <c r="O3147" i="1"/>
  <c r="O3211" i="1"/>
  <c r="N2442" i="2" s="1"/>
  <c r="O3275" i="1"/>
  <c r="N2477" i="2" s="1"/>
  <c r="O3347" i="1"/>
  <c r="N2519" i="2" s="1"/>
  <c r="O3411" i="1"/>
  <c r="N2549" i="2" s="1"/>
  <c r="O3475" i="1"/>
  <c r="O3539" i="1"/>
  <c r="N2614" i="2" s="1"/>
  <c r="O3603" i="1"/>
  <c r="N2646" i="2" s="1"/>
  <c r="O3667" i="1"/>
  <c r="N738" i="2" s="1"/>
  <c r="O3731" i="1"/>
  <c r="N2703" i="2" s="1"/>
  <c r="O3795" i="1"/>
  <c r="N2729" i="2" s="1"/>
  <c r="O3859" i="1"/>
  <c r="N818" i="2" s="1"/>
  <c r="O3923" i="1"/>
  <c r="N2794" i="2" s="1"/>
  <c r="O3987" i="1"/>
  <c r="N168" i="2" s="1"/>
  <c r="O4051" i="1"/>
  <c r="P20" i="4" s="1" a="1"/>
  <c r="P20" i="4" s="1"/>
  <c r="Q20" i="4" s="1"/>
  <c r="O3804" i="1"/>
  <c r="N2738" i="2" s="1"/>
  <c r="O3466" i="1"/>
  <c r="O947" i="1"/>
  <c r="N1346" i="2" s="1"/>
  <c r="O1115" i="1"/>
  <c r="N522" i="2" s="1"/>
  <c r="O1187" i="1"/>
  <c r="N1390" i="2" s="1"/>
  <c r="O1379" i="1"/>
  <c r="N1445" i="2" s="1"/>
  <c r="O1523" i="1"/>
  <c r="N1529" i="2" s="1"/>
  <c r="O1675" i="1"/>
  <c r="N1033" i="2" s="1"/>
  <c r="O1771" i="1"/>
  <c r="O1891" i="1"/>
  <c r="N3213" i="2" s="1"/>
  <c r="O1979" i="1"/>
  <c r="N1683" i="2" s="1"/>
  <c r="O2091" i="1"/>
  <c r="N1749" i="2" s="1"/>
  <c r="O2099" i="1"/>
  <c r="N256" i="2" s="1"/>
  <c r="O2179" i="1"/>
  <c r="O2251" i="1"/>
  <c r="O2323" i="1"/>
  <c r="N1895" i="2" s="1"/>
  <c r="O2411" i="1"/>
  <c r="N1953" i="2" s="1"/>
  <c r="O2475" i="1"/>
  <c r="N1993" i="2" s="1"/>
  <c r="O2547" i="1"/>
  <c r="N2035" i="2" s="1"/>
  <c r="O2619" i="1"/>
  <c r="N2070" i="2" s="1"/>
  <c r="O2683" i="1"/>
  <c r="N2121" i="2" s="1"/>
  <c r="O2763" i="1"/>
  <c r="O2299" i="1"/>
  <c r="N1879" i="2" s="1"/>
  <c r="O2835" i="1"/>
  <c r="N2236" i="2" s="1"/>
  <c r="O2899" i="1"/>
  <c r="N2281" i="2" s="1"/>
  <c r="O2963" i="1"/>
  <c r="N2322" i="2" s="1"/>
  <c r="O3027" i="1"/>
  <c r="N2357" i="2" s="1"/>
  <c r="O3091" i="1"/>
  <c r="O3155" i="1"/>
  <c r="N2413" i="2" s="1"/>
  <c r="O3219" i="1"/>
  <c r="P364" i="4" s="1" a="1"/>
  <c r="P364" i="4" s="1"/>
  <c r="Q364" i="4" s="1"/>
  <c r="O3283" i="1"/>
  <c r="O3355" i="1"/>
  <c r="N2520" i="2" s="1"/>
  <c r="O3419" i="1"/>
  <c r="P666" i="4" s="1" a="1"/>
  <c r="P666" i="4" s="1"/>
  <c r="Q666" i="4" s="1"/>
  <c r="O3483" i="1"/>
  <c r="O3547" i="1"/>
  <c r="N2620" i="2" s="1"/>
  <c r="O3611" i="1"/>
  <c r="P1204" i="4" s="1" a="1"/>
  <c r="P1204" i="4" s="1"/>
  <c r="Q1204" i="4" s="1"/>
  <c r="O3675" i="1"/>
  <c r="P1208" i="4" s="1" a="1"/>
  <c r="P1208" i="4" s="1"/>
  <c r="Q1208" i="4" s="1"/>
  <c r="O3739" i="1"/>
  <c r="P1214" i="4" s="1" a="1"/>
  <c r="P1214" i="4" s="1"/>
  <c r="Q1214" i="4" s="1"/>
  <c r="O3803" i="1"/>
  <c r="N2737" i="2" s="1"/>
  <c r="O3867" i="1"/>
  <c r="N2767" i="2" s="1"/>
  <c r="O3931" i="1"/>
  <c r="N2796" i="2" s="1"/>
  <c r="O3995" i="1"/>
  <c r="N2828" i="2" s="1"/>
  <c r="O4059" i="1"/>
  <c r="N2859" i="2" s="1"/>
  <c r="U47" i="1"/>
  <c r="AB46" i="1"/>
  <c r="U126" i="1"/>
  <c r="AB126" i="1" s="1"/>
  <c r="AB125" i="1"/>
  <c r="O283" i="1"/>
  <c r="K57" i="21"/>
  <c r="L44" i="21"/>
  <c r="O3868" i="1"/>
  <c r="N92" i="2" s="1"/>
  <c r="O3530" i="1"/>
  <c r="N2608" i="2" s="1"/>
  <c r="O955" i="1"/>
  <c r="N1348" i="2" s="1"/>
  <c r="O3986" i="1"/>
  <c r="N2824" i="2" s="1"/>
  <c r="O1235" i="1"/>
  <c r="N162" i="2" s="1"/>
  <c r="O1387" i="1"/>
  <c r="N1450" i="2" s="1"/>
  <c r="O1539" i="1"/>
  <c r="N1540" i="2" s="1"/>
  <c r="O1683" i="1"/>
  <c r="O1803" i="1"/>
  <c r="O1899" i="1"/>
  <c r="N83" i="2" s="1"/>
  <c r="O1987" i="1"/>
  <c r="N1690" i="2" s="1"/>
  <c r="O2107" i="1"/>
  <c r="N1760" i="2" s="1"/>
  <c r="O2123" i="1"/>
  <c r="N1770" i="2" s="1"/>
  <c r="O2187" i="1"/>
  <c r="N1813" i="2" s="1"/>
  <c r="O2259" i="1"/>
  <c r="N79" i="2" s="1"/>
  <c r="O2331" i="1"/>
  <c r="N1899" i="2" s="1"/>
  <c r="O2419" i="1"/>
  <c r="N1960" i="2" s="1"/>
  <c r="O2483" i="1"/>
  <c r="N1999" i="2" s="1"/>
  <c r="O2555" i="1"/>
  <c r="N133" i="2" s="1"/>
  <c r="O2627" i="1"/>
  <c r="N2076" i="2" s="1"/>
  <c r="O2691" i="1"/>
  <c r="O2771" i="1"/>
  <c r="N2187" i="2" s="1"/>
  <c r="O2339" i="1"/>
  <c r="N1904" i="2" s="1"/>
  <c r="O2843" i="1"/>
  <c r="P1449" i="4" s="1" a="1"/>
  <c r="P1449" i="4" s="1"/>
  <c r="Q1449" i="4" s="1"/>
  <c r="O2907" i="1"/>
  <c r="N2287" i="2" s="1"/>
  <c r="O2971" i="1"/>
  <c r="P1253" i="4" s="1" a="1"/>
  <c r="P1253" i="4" s="1"/>
  <c r="Q1253" i="4" s="1"/>
  <c r="O3035" i="1"/>
  <c r="N2362" i="2" s="1"/>
  <c r="O3099" i="1"/>
  <c r="P1298" i="4" s="1" a="1"/>
  <c r="P1298" i="4" s="1"/>
  <c r="Q1298" i="4" s="1"/>
  <c r="O3163" i="1"/>
  <c r="P770" i="4" s="1" a="1"/>
  <c r="P770" i="4" s="1"/>
  <c r="Q770" i="4" s="1"/>
  <c r="O3227" i="1"/>
  <c r="P708" i="4" s="1" a="1"/>
  <c r="P708" i="4" s="1"/>
  <c r="Q708" i="4" s="1"/>
  <c r="O3291" i="1"/>
  <c r="N3586" i="2" s="1"/>
  <c r="O3363" i="1"/>
  <c r="O3427" i="1"/>
  <c r="P1202" i="4" s="1" a="1"/>
  <c r="P1202" i="4" s="1"/>
  <c r="Q1202" i="4" s="1"/>
  <c r="O3491" i="1"/>
  <c r="N3715" i="2" s="1"/>
  <c r="O3555" i="1"/>
  <c r="N2628" i="2" s="1"/>
  <c r="O3619" i="1"/>
  <c r="O3683" i="1"/>
  <c r="N2681" i="2" s="1"/>
  <c r="O3747" i="1"/>
  <c r="N2711" i="2" s="1"/>
  <c r="O3811" i="1"/>
  <c r="O3875" i="1"/>
  <c r="N2771" i="2" s="1"/>
  <c r="O3939" i="1"/>
  <c r="N2800" i="2" s="1"/>
  <c r="O4003" i="1"/>
  <c r="N798" i="2" s="1"/>
  <c r="O4067" i="1"/>
  <c r="N2866" i="2" s="1"/>
  <c r="O219" i="1"/>
  <c r="O275" i="1"/>
  <c r="N1272" i="2" s="1"/>
  <c r="O339" i="1"/>
  <c r="N1201" i="2" s="1"/>
  <c r="O4054" i="1"/>
  <c r="N2857" i="2" s="1"/>
  <c r="T2" i="5"/>
  <c r="T10" i="5" s="1"/>
  <c r="O403" i="1"/>
  <c r="N771" i="2" s="1"/>
  <c r="O1914" i="1"/>
  <c r="N591" i="2" s="1"/>
  <c r="AB24" i="1"/>
  <c r="U25" i="1"/>
  <c r="N44" i="12"/>
  <c r="M57" i="12"/>
  <c r="O467" i="1"/>
  <c r="N1191" i="2" s="1"/>
  <c r="O2442" i="1"/>
  <c r="O147" i="1"/>
  <c r="N3368" i="2" s="1"/>
  <c r="O531" i="1"/>
  <c r="N712" i="2" s="1"/>
  <c r="O2714" i="1"/>
  <c r="N2142" i="2" s="1"/>
  <c r="O3948" i="1"/>
  <c r="N2804" i="2" s="1"/>
  <c r="O3538" i="1"/>
  <c r="N2613" i="2" s="1"/>
  <c r="O1011" i="1"/>
  <c r="N1357" i="2" s="1"/>
  <c r="O4026" i="1"/>
  <c r="N2839" i="2" s="1"/>
  <c r="O1243" i="1"/>
  <c r="O1403" i="1"/>
  <c r="O1555" i="1"/>
  <c r="N3631" i="2" s="1"/>
  <c r="O1691" i="1"/>
  <c r="O1819" i="1"/>
  <c r="O1907" i="1"/>
  <c r="N3235" i="2" s="1"/>
  <c r="O2035" i="1"/>
  <c r="N1717" i="2" s="1"/>
  <c r="O2115" i="1"/>
  <c r="N1765" i="2" s="1"/>
  <c r="O2131" i="1"/>
  <c r="N3337" i="2" s="1"/>
  <c r="O2195" i="1"/>
  <c r="O2267" i="1"/>
  <c r="O2347" i="1"/>
  <c r="N1908" i="2" s="1"/>
  <c r="O2427" i="1"/>
  <c r="N3236" i="2" s="1"/>
  <c r="O2491" i="1"/>
  <c r="N2003" i="2" s="1"/>
  <c r="O2563" i="1"/>
  <c r="N2043" i="2" s="1"/>
  <c r="O2635" i="1"/>
  <c r="N2081" i="2" s="1"/>
  <c r="O2699" i="1"/>
  <c r="O2779" i="1"/>
  <c r="N2194" i="2" s="1"/>
  <c r="O2387" i="1"/>
  <c r="N1936" i="2" s="1"/>
  <c r="O2851" i="1"/>
  <c r="N2243" i="2" s="1"/>
  <c r="O2915" i="1"/>
  <c r="N2292" i="2" s="1"/>
  <c r="O2979" i="1"/>
  <c r="N2332" i="2" s="1"/>
  <c r="O3043" i="1"/>
  <c r="O3107" i="1"/>
  <c r="N2393" i="2" s="1"/>
  <c r="O3171" i="1"/>
  <c r="N2422" i="2" s="1"/>
  <c r="O3235" i="1"/>
  <c r="P1534" i="4" s="1" a="1"/>
  <c r="P1534" i="4" s="1"/>
  <c r="Q1534" i="4" s="1"/>
  <c r="O3299" i="1"/>
  <c r="N2488" i="2" s="1"/>
  <c r="O3371" i="1"/>
  <c r="N2532" i="2" s="1"/>
  <c r="O3435" i="1"/>
  <c r="N2562" i="2" s="1"/>
  <c r="O3499" i="1"/>
  <c r="N2591" i="2" s="1"/>
  <c r="O3563" i="1"/>
  <c r="P1402" i="4" s="1" a="1"/>
  <c r="P1402" i="4" s="1"/>
  <c r="Q1402" i="4" s="1"/>
  <c r="O3627" i="1"/>
  <c r="O3691" i="1"/>
  <c r="O3755" i="1"/>
  <c r="O3819" i="1"/>
  <c r="N2745" i="2" s="1"/>
  <c r="O3883" i="1"/>
  <c r="O3947" i="1"/>
  <c r="N2803" i="2" s="1"/>
  <c r="O4011" i="1"/>
  <c r="N494" i="2" s="1"/>
  <c r="O4075" i="1"/>
  <c r="N3622" i="2" s="1"/>
  <c r="O211" i="1"/>
  <c r="N931" i="2" s="1"/>
  <c r="O595" i="1"/>
  <c r="O2826" i="1"/>
  <c r="N2230" i="2" s="1"/>
  <c r="O3972" i="1"/>
  <c r="N2819" i="2" s="1"/>
  <c r="O3602" i="1"/>
  <c r="O1019" i="1"/>
  <c r="N175" i="2" s="1"/>
  <c r="O4034" i="1"/>
  <c r="O1251" i="1"/>
  <c r="N1399" i="2" s="1"/>
  <c r="O1451" i="1"/>
  <c r="N1489" i="2" s="1"/>
  <c r="O1595" i="1"/>
  <c r="N1566" i="2" s="1"/>
  <c r="O1531" i="1"/>
  <c r="O1827" i="1"/>
  <c r="N1638" i="2" s="1"/>
  <c r="O1915" i="1"/>
  <c r="N3499" i="2" s="1"/>
  <c r="O2043" i="1"/>
  <c r="O1739" i="1"/>
  <c r="O2139" i="1"/>
  <c r="N1782" i="2" s="1"/>
  <c r="O2211" i="1"/>
  <c r="N1830" i="2" s="1"/>
  <c r="O2275" i="1"/>
  <c r="N1865" i="2" s="1"/>
  <c r="O2355" i="1"/>
  <c r="N3638" i="2" s="1"/>
  <c r="O2435" i="1"/>
  <c r="N1968" i="2" s="1"/>
  <c r="O2499" i="1"/>
  <c r="N2008" i="2" s="1"/>
  <c r="O2571" i="1"/>
  <c r="O2643" i="1"/>
  <c r="O2707" i="1"/>
  <c r="P1082" i="4" s="1" a="1"/>
  <c r="P1082" i="4" s="1"/>
  <c r="Q1082" i="4" s="1"/>
  <c r="O2787" i="1"/>
  <c r="O2515" i="1"/>
  <c r="O2859" i="1"/>
  <c r="N2250" i="2" s="1"/>
  <c r="O2923" i="1"/>
  <c r="N2296" i="2" s="1"/>
  <c r="O2987" i="1"/>
  <c r="O3051" i="1"/>
  <c r="O3115" i="1"/>
  <c r="N2397" i="2" s="1"/>
  <c r="O3179" i="1"/>
  <c r="N2428" i="2" s="1"/>
  <c r="O3243" i="1"/>
  <c r="N2458" i="2" s="1"/>
  <c r="O3315" i="1"/>
  <c r="N2499" i="2" s="1"/>
  <c r="O3379" i="1"/>
  <c r="O3443" i="1"/>
  <c r="O3507" i="1"/>
  <c r="N2595" i="2" s="1"/>
  <c r="O3571" i="1"/>
  <c r="O3635" i="1"/>
  <c r="P1053" i="4" s="1" a="1"/>
  <c r="P1053" i="4" s="1"/>
  <c r="Q1053" i="4" s="1"/>
  <c r="O3699" i="1"/>
  <c r="N2692" i="2" s="1"/>
  <c r="O3763" i="1"/>
  <c r="N2717" i="2" s="1"/>
  <c r="O3827" i="1"/>
  <c r="N2749" i="2" s="1"/>
  <c r="O3891" i="1"/>
  <c r="N2778" i="2" s="1"/>
  <c r="O3955" i="1"/>
  <c r="N2810" i="2" s="1"/>
  <c r="O4019" i="1"/>
  <c r="O1824" i="1"/>
  <c r="O2533" i="1"/>
  <c r="N2029" i="2" s="1"/>
  <c r="O45" i="1"/>
  <c r="N3313" i="2" s="1"/>
  <c r="O1888" i="1"/>
  <c r="N3357" i="2" s="1"/>
  <c r="O2605" i="1"/>
  <c r="N2061" i="2" s="1"/>
  <c r="O109" i="1"/>
  <c r="O1952" i="1"/>
  <c r="O2677" i="1"/>
  <c r="N2116" i="2" s="1"/>
  <c r="O173" i="1"/>
  <c r="N1158" i="2" s="1"/>
  <c r="O2016" i="1"/>
  <c r="N295" i="2" s="1"/>
  <c r="O2749" i="1"/>
  <c r="N2169" i="2" s="1"/>
  <c r="O237" i="1"/>
  <c r="N3229" i="2" s="1"/>
  <c r="O2080" i="1"/>
  <c r="O2821" i="1"/>
  <c r="N2227" i="2" s="1"/>
  <c r="O301" i="1"/>
  <c r="O2144" i="1"/>
  <c r="N1785" i="2" s="1"/>
  <c r="O2901" i="1"/>
  <c r="N2283" i="2" s="1"/>
  <c r="O365" i="1"/>
  <c r="N1211" i="2" s="1"/>
  <c r="O833" i="1"/>
  <c r="N847" i="2" s="1"/>
  <c r="O2973" i="1"/>
  <c r="N2329" i="2" s="1"/>
  <c r="O429" i="1"/>
  <c r="N1286" i="2" s="1"/>
  <c r="O897" i="1"/>
  <c r="N893" i="2" s="1"/>
  <c r="O3045" i="1"/>
  <c r="N2366" i="2" s="1"/>
  <c r="O3174" i="1"/>
  <c r="N2424" i="2" s="1"/>
  <c r="O647" i="1"/>
  <c r="O181" i="1"/>
  <c r="N953" i="2" s="1"/>
  <c r="O693" i="1"/>
  <c r="N892" i="2" s="1"/>
  <c r="O382" i="1"/>
  <c r="N3653" i="2" s="1"/>
  <c r="O176" i="1"/>
  <c r="N597" i="2" s="1"/>
  <c r="O624" i="1"/>
  <c r="O329" i="1"/>
  <c r="N956" i="2" s="1"/>
  <c r="O50" i="1"/>
  <c r="N560" i="2" s="1"/>
  <c r="O498" i="1"/>
  <c r="N3546" i="2" s="1"/>
  <c r="O869" i="1"/>
  <c r="N3504" i="2" s="1"/>
  <c r="O1381" i="1"/>
  <c r="O1893" i="1"/>
  <c r="N3509" i="2" s="1"/>
  <c r="O966" i="1"/>
  <c r="N1019" i="2" s="1"/>
  <c r="O1478" i="1"/>
  <c r="N3721" i="2" s="1"/>
  <c r="O1926" i="1"/>
  <c r="N255" i="2" s="1"/>
  <c r="O1256" i="1"/>
  <c r="N706" i="2" s="1"/>
  <c r="O2152" i="1"/>
  <c r="O1161" i="1"/>
  <c r="N810" i="2" s="1"/>
  <c r="O1609" i="1"/>
  <c r="N1572" i="2" s="1"/>
  <c r="O1018" i="1"/>
  <c r="N561" i="2" s="1"/>
  <c r="O1466" i="1"/>
  <c r="O2245" i="1"/>
  <c r="O2757" i="1"/>
  <c r="N3319" i="2" s="1"/>
  <c r="O3269" i="1"/>
  <c r="P1320" i="4" s="1" a="1"/>
  <c r="P1320" i="4" s="1"/>
  <c r="Q1320" i="4" s="1"/>
  <c r="O2326" i="1"/>
  <c r="N1897" i="2" s="1"/>
  <c r="O2456" i="1"/>
  <c r="N1981" i="2" s="1"/>
  <c r="O3048" i="1"/>
  <c r="O2033" i="1"/>
  <c r="N1715" i="2" s="1"/>
  <c r="O2625" i="1"/>
  <c r="N2074" i="2" s="1"/>
  <c r="O3057" i="1"/>
  <c r="N2371" i="2" s="1"/>
  <c r="O1391" i="1"/>
  <c r="N1452" i="2" s="1"/>
  <c r="O3366" i="1"/>
  <c r="N2527" i="2" s="1"/>
  <c r="O2335" i="1"/>
  <c r="O189" i="1"/>
  <c r="N3592" i="2" s="1"/>
  <c r="O637" i="1"/>
  <c r="N3517" i="2" s="1"/>
  <c r="O262" i="1"/>
  <c r="N1270" i="2" s="1"/>
  <c r="O56" i="1"/>
  <c r="N1243" i="2" s="1"/>
  <c r="O504" i="1"/>
  <c r="O493" i="1"/>
  <c r="N774" i="2" s="1"/>
  <c r="O961" i="1"/>
  <c r="N910" i="2" s="1"/>
  <c r="O3117" i="1"/>
  <c r="N2399" i="2" s="1"/>
  <c r="O557" i="1"/>
  <c r="O861" i="1"/>
  <c r="N241" i="2" s="1"/>
  <c r="O1025" i="1"/>
  <c r="N1073" i="2" s="1"/>
  <c r="O3189" i="1"/>
  <c r="N2432" i="2" s="1"/>
  <c r="O621" i="1"/>
  <c r="O925" i="1"/>
  <c r="O1089" i="1"/>
  <c r="N832" i="2" s="1"/>
  <c r="O3261" i="1"/>
  <c r="N2467" i="2" s="1"/>
  <c r="O685" i="1"/>
  <c r="N1183" i="2" s="1"/>
  <c r="O989" i="1"/>
  <c r="N815" i="2" s="1"/>
  <c r="O1153" i="1"/>
  <c r="N371" i="2" s="1"/>
  <c r="O3333" i="1"/>
  <c r="N44" i="2" s="1"/>
  <c r="O749" i="1"/>
  <c r="N416" i="2" s="1"/>
  <c r="O1053" i="1"/>
  <c r="N651" i="2" s="1"/>
  <c r="O1217" i="1"/>
  <c r="N483" i="2" s="1"/>
  <c r="O813" i="1"/>
  <c r="N835" i="2" s="1"/>
  <c r="O1117" i="1"/>
  <c r="N1374" i="2" s="1"/>
  <c r="O1281" i="1"/>
  <c r="O1950" i="1"/>
  <c r="N1114" i="2" s="1"/>
  <c r="O54" i="1"/>
  <c r="N676" i="2" s="1"/>
  <c r="O1181" i="1"/>
  <c r="N35" i="2" s="1"/>
  <c r="O1345" i="1"/>
  <c r="O2022" i="1"/>
  <c r="N1707" i="2" s="1"/>
  <c r="O118" i="1"/>
  <c r="N1209" i="2" s="1"/>
  <c r="O1245" i="1"/>
  <c r="N1396" i="2" s="1"/>
  <c r="O1409" i="1"/>
  <c r="O2094" i="1"/>
  <c r="N1752" i="2" s="1"/>
  <c r="O3377" i="1"/>
  <c r="N2535" i="2" s="1"/>
  <c r="O3358" i="1"/>
  <c r="N16" i="2" s="1"/>
  <c r="O2151" i="1"/>
  <c r="N1789" i="2" s="1"/>
  <c r="O245" i="1"/>
  <c r="N691" i="2" s="1"/>
  <c r="O757" i="1"/>
  <c r="N997" i="2" s="1"/>
  <c r="O446" i="1"/>
  <c r="N908" i="2" s="1"/>
  <c r="O240" i="1"/>
  <c r="N1262" i="2" s="1"/>
  <c r="O688" i="1"/>
  <c r="O393" i="1"/>
  <c r="N868" i="2" s="1"/>
  <c r="O114" i="1"/>
  <c r="N607" i="2" s="1"/>
  <c r="O562" i="1"/>
  <c r="O933" i="1"/>
  <c r="O1445" i="1"/>
  <c r="N1486" i="2" s="1"/>
  <c r="O1957" i="1"/>
  <c r="N1666" i="2" s="1"/>
  <c r="O1030" i="1"/>
  <c r="N650" i="2" s="1"/>
  <c r="O1542" i="1"/>
  <c r="O872" i="1"/>
  <c r="N3358" i="2" s="1"/>
  <c r="O1320" i="1"/>
  <c r="O1768" i="1"/>
  <c r="N1621" i="2" s="1"/>
  <c r="O841" i="1"/>
  <c r="N1330" i="2" s="1"/>
  <c r="O1225" i="1"/>
  <c r="N485" i="2" s="1"/>
  <c r="O1673" i="1"/>
  <c r="O252" i="1"/>
  <c r="O426" i="1"/>
  <c r="N62" i="2" s="1"/>
  <c r="O946" i="1"/>
  <c r="N1345" i="2" s="1"/>
  <c r="O3040" i="1"/>
  <c r="N2364" i="2" s="1"/>
  <c r="O490" i="1"/>
  <c r="N3212" i="2" s="1"/>
  <c r="O1010" i="1"/>
  <c r="N1091" i="2" s="1"/>
  <c r="O3120" i="1"/>
  <c r="P1092" i="4" s="1" a="1"/>
  <c r="P1092" i="4" s="1"/>
  <c r="Q1092" i="4" s="1"/>
  <c r="O554" i="1"/>
  <c r="O1074" i="1"/>
  <c r="N71" i="2" s="1"/>
  <c r="O3216" i="1"/>
  <c r="N2445" i="2" s="1"/>
  <c r="O618" i="1"/>
  <c r="O1138" i="1"/>
  <c r="N1030" i="2" s="1"/>
  <c r="O3296" i="1"/>
  <c r="O682" i="1"/>
  <c r="N1315" i="2" s="1"/>
  <c r="O1202" i="1"/>
  <c r="N788" i="2" s="1"/>
  <c r="O3376" i="1"/>
  <c r="N2534" i="2" s="1"/>
  <c r="O746" i="1"/>
  <c r="N1214" i="2" s="1"/>
  <c r="O1266" i="1"/>
  <c r="N1403" i="2" s="1"/>
  <c r="O1849" i="1"/>
  <c r="O19" i="1"/>
  <c r="N714" i="2" s="1"/>
  <c r="O1330" i="1"/>
  <c r="N3355" i="2" s="1"/>
  <c r="O1929" i="1"/>
  <c r="O83" i="1"/>
  <c r="N3524" i="2" s="1"/>
  <c r="O1394" i="1"/>
  <c r="N1453" i="2" s="1"/>
  <c r="O2960" i="1"/>
  <c r="N2320" i="2" s="1"/>
  <c r="O2618" i="1"/>
  <c r="N2069" i="2" s="1"/>
  <c r="O2375" i="1"/>
  <c r="P1457" i="4" s="1" a="1"/>
  <c r="P1457" i="4" s="1"/>
  <c r="Q1457" i="4" s="1"/>
  <c r="O3567" i="1"/>
  <c r="P1200" i="4" s="1" a="1"/>
  <c r="P1200" i="4" s="1"/>
  <c r="Q1200" i="4" s="1"/>
  <c r="O373" i="1"/>
  <c r="N964" i="2" s="1"/>
  <c r="O190" i="1"/>
  <c r="N615" i="2" s="1"/>
  <c r="O112" i="1"/>
  <c r="N1247" i="2" s="1"/>
  <c r="O9" i="1"/>
  <c r="N165" i="2" s="1"/>
  <c r="O649" i="1"/>
  <c r="N1314" i="2" s="1"/>
  <c r="O434" i="1"/>
  <c r="N920" i="2" s="1"/>
  <c r="O411" i="1"/>
  <c r="N3278" i="2" s="1"/>
  <c r="O1189" i="1"/>
  <c r="O1829" i="1"/>
  <c r="O1158" i="1"/>
  <c r="N817" i="2" s="1"/>
  <c r="O1798" i="1"/>
  <c r="O1192" i="1"/>
  <c r="O1896" i="1"/>
  <c r="N408" i="2" s="1"/>
  <c r="O1033" i="1"/>
  <c r="N3600" i="2" s="1"/>
  <c r="O1146" i="1"/>
  <c r="O1658" i="1"/>
  <c r="N1589" i="2" s="1"/>
  <c r="O2173" i="1"/>
  <c r="N1803" i="2" s="1"/>
  <c r="O3421" i="1"/>
  <c r="O2542" i="1"/>
  <c r="N2033" i="2" s="1"/>
  <c r="O3126" i="1"/>
  <c r="O2888" i="1"/>
  <c r="N2271" i="2" s="1"/>
  <c r="O1937" i="1"/>
  <c r="N1655" i="2" s="1"/>
  <c r="O2545" i="1"/>
  <c r="N260" i="2" s="1"/>
  <c r="O3137" i="1"/>
  <c r="N2405" i="2" s="1"/>
  <c r="O2634" i="1"/>
  <c r="O3789" i="1"/>
  <c r="N118" i="2" s="1"/>
  <c r="O3503" i="1"/>
  <c r="N2594" i="2" s="1"/>
  <c r="O3759" i="1"/>
  <c r="O125" i="1"/>
  <c r="N503" i="2" s="1"/>
  <c r="O701" i="1"/>
  <c r="N829" i="2" s="1"/>
  <c r="O390" i="1"/>
  <c r="N1283" i="2" s="1"/>
  <c r="O184" i="1"/>
  <c r="N1078" i="2" s="1"/>
  <c r="O696" i="1"/>
  <c r="N3266" i="2" s="1"/>
  <c r="O378" i="1"/>
  <c r="N3405" i="2" s="1"/>
  <c r="O35" i="1"/>
  <c r="O419" i="1"/>
  <c r="N1189" i="2" s="1"/>
  <c r="O941" i="1"/>
  <c r="N1063" i="2" s="1"/>
  <c r="O1709" i="1"/>
  <c r="O782" i="1"/>
  <c r="O182" i="1"/>
  <c r="N3332" i="2" s="1"/>
  <c r="O1406" i="1"/>
  <c r="N1459" i="2" s="1"/>
  <c r="O2166" i="1"/>
  <c r="O257" i="1"/>
  <c r="N1269" i="2" s="1"/>
  <c r="O1537" i="1"/>
  <c r="O2185" i="1"/>
  <c r="N1811" i="2" s="1"/>
  <c r="O1949" i="1"/>
  <c r="O168" i="1"/>
  <c r="N626" i="2" s="1"/>
  <c r="O992" i="1"/>
  <c r="N1022" i="2" s="1"/>
  <c r="O2974" i="1"/>
  <c r="O170" i="1"/>
  <c r="N826" i="2" s="1"/>
  <c r="O1714" i="1"/>
  <c r="O3129" i="1"/>
  <c r="N2401" i="2" s="1"/>
  <c r="O1214" i="1"/>
  <c r="N656" i="2" s="1"/>
  <c r="O2309" i="1"/>
  <c r="N1884" i="2" s="1"/>
  <c r="O65" i="1"/>
  <c r="O1696" i="1"/>
  <c r="O2864" i="1"/>
  <c r="N2254" i="2" s="1"/>
  <c r="O1757" i="1"/>
  <c r="O2178" i="1"/>
  <c r="O815" i="1"/>
  <c r="N512" i="2" s="1"/>
  <c r="O527" i="1"/>
  <c r="O309" i="1"/>
  <c r="N742" i="2" s="1"/>
  <c r="O254" i="1"/>
  <c r="N400" i="2" s="1"/>
  <c r="O368" i="1"/>
  <c r="N238" i="2" s="1"/>
  <c r="O201" i="1"/>
  <c r="O242" i="1"/>
  <c r="N955" i="2" s="1"/>
  <c r="O91" i="1"/>
  <c r="N3514" i="2" s="1"/>
  <c r="O1061" i="1"/>
  <c r="N613" i="2" s="1"/>
  <c r="O1765" i="1"/>
  <c r="O1222" i="1"/>
  <c r="N533" i="2" s="1"/>
  <c r="O1862" i="1"/>
  <c r="N535" i="2" s="1"/>
  <c r="O1512" i="1"/>
  <c r="N1523" i="2" s="1"/>
  <c r="O2088" i="1"/>
  <c r="O1417" i="1"/>
  <c r="N1468" i="2" s="1"/>
  <c r="O954" i="1"/>
  <c r="N160" i="2" s="1"/>
  <c r="O1594" i="1"/>
  <c r="N1565" i="2" s="1"/>
  <c r="O2469" i="1"/>
  <c r="N1988" i="2" s="1"/>
  <c r="O3053" i="1"/>
  <c r="N2369" i="2" s="1"/>
  <c r="O2246" i="1"/>
  <c r="N1848" i="2" s="1"/>
  <c r="O2982" i="1"/>
  <c r="N2333" i="2" s="1"/>
  <c r="O2792" i="1"/>
  <c r="N2205" i="2" s="1"/>
  <c r="O2954" i="1"/>
  <c r="N2316" i="2" s="1"/>
  <c r="O2255" i="1"/>
  <c r="N1168" i="2" s="1"/>
  <c r="O253" i="1"/>
  <c r="N1266" i="2" s="1"/>
  <c r="O582" i="1"/>
  <c r="O440" i="1"/>
  <c r="N81" i="2" s="1"/>
  <c r="O593" i="1"/>
  <c r="O314" i="1"/>
  <c r="N3255" i="2" s="1"/>
  <c r="O99" i="1"/>
  <c r="O547" i="1"/>
  <c r="N983" i="2" s="1"/>
  <c r="O1133" i="1"/>
  <c r="N747" i="2" s="1"/>
  <c r="O1517" i="1"/>
  <c r="O2029" i="1"/>
  <c r="N1712" i="2" s="1"/>
  <c r="O1102" i="1"/>
  <c r="N857" i="2" s="1"/>
  <c r="O1614" i="1"/>
  <c r="O944" i="1"/>
  <c r="N1344" i="2" s="1"/>
  <c r="O1456" i="1"/>
  <c r="N1492" i="2" s="1"/>
  <c r="O1904" i="1"/>
  <c r="N1088" i="2" s="1"/>
  <c r="O1425" i="1"/>
  <c r="N1474" i="2" s="1"/>
  <c r="O834" i="1"/>
  <c r="N1045" i="2" s="1"/>
  <c r="O1282" i="1"/>
  <c r="P412" i="4" s="1" a="1"/>
  <c r="P412" i="4" s="1"/>
  <c r="Q412" i="4" s="1"/>
  <c r="O1730" i="1"/>
  <c r="N1608" i="2" s="1"/>
  <c r="O2549" i="1"/>
  <c r="O2989" i="1"/>
  <c r="N2336" i="2" s="1"/>
  <c r="O2038" i="1"/>
  <c r="O2478" i="1"/>
  <c r="N1995" i="2" s="1"/>
  <c r="O2990" i="1"/>
  <c r="O2464" i="1"/>
  <c r="N3215" i="2" s="1"/>
  <c r="O2976" i="1"/>
  <c r="O2297" i="1"/>
  <c r="N1878" i="2" s="1"/>
  <c r="O2969" i="1"/>
  <c r="N2327" i="2" s="1"/>
  <c r="O2370" i="1"/>
  <c r="N1922" i="2" s="1"/>
  <c r="O415" i="1"/>
  <c r="N967" i="2" s="1"/>
  <c r="O3230" i="1"/>
  <c r="N2453" i="2" s="1"/>
  <c r="O31" i="1"/>
  <c r="O69" i="1"/>
  <c r="N3720" i="2" s="1"/>
  <c r="O773" i="1"/>
  <c r="N1059" i="2" s="1"/>
  <c r="O462" i="1"/>
  <c r="N364" i="2" s="1"/>
  <c r="O192" i="1"/>
  <c r="O576" i="1"/>
  <c r="O665" i="1"/>
  <c r="N915" i="2" s="1"/>
  <c r="O386" i="1"/>
  <c r="N606" i="2" s="1"/>
  <c r="O43" i="1"/>
  <c r="O427" i="1"/>
  <c r="N968" i="2" s="1"/>
  <c r="O1013" i="1"/>
  <c r="N52" i="2" s="1"/>
  <c r="O1525" i="1"/>
  <c r="N1530" i="2" s="1"/>
  <c r="O982" i="1"/>
  <c r="N453" i="2" s="1"/>
  <c r="O1302" i="1"/>
  <c r="N1134" i="2" s="1"/>
  <c r="O1750" i="1"/>
  <c r="N1231" i="2" s="1"/>
  <c r="O1016" i="1"/>
  <c r="N1360" i="2" s="1"/>
  <c r="O1848" i="1"/>
  <c r="O1369" i="1"/>
  <c r="N3679" i="2" s="1"/>
  <c r="O842" i="1"/>
  <c r="N1068" i="2" s="1"/>
  <c r="O1290" i="1"/>
  <c r="N1051" i="2" s="1"/>
  <c r="O1738" i="1"/>
  <c r="N1208" i="2" s="1"/>
  <c r="O2413" i="1"/>
  <c r="N1955" i="2" s="1"/>
  <c r="O2997" i="1"/>
  <c r="N2340" i="2" s="1"/>
  <c r="O2046" i="1"/>
  <c r="N1723" i="2" s="1"/>
  <c r="O2558" i="1"/>
  <c r="N2040" i="2" s="1"/>
  <c r="O2998" i="1"/>
  <c r="O2568" i="1"/>
  <c r="O3080" i="1"/>
  <c r="N2381" i="2" s="1"/>
  <c r="O2129" i="1"/>
  <c r="N1775" i="2" s="1"/>
  <c r="O2737" i="1"/>
  <c r="N2159" i="2" s="1"/>
  <c r="O2202" i="1"/>
  <c r="N1823" i="2" s="1"/>
  <c r="O2762" i="1"/>
  <c r="N2179" i="2" s="1"/>
  <c r="O2567" i="1"/>
  <c r="N3298" i="2" s="1"/>
  <c r="O3934" i="1"/>
  <c r="N499" i="2" s="1"/>
  <c r="O3993" i="1"/>
  <c r="N2827" i="2" s="1"/>
  <c r="O2612" i="1"/>
  <c r="O3036" i="1"/>
  <c r="O3895" i="1"/>
  <c r="N137" i="2" s="1"/>
  <c r="O3124" i="1"/>
  <c r="O1844" i="1"/>
  <c r="N1207" i="2" s="1"/>
  <c r="O1596" i="1"/>
  <c r="O1732" i="1"/>
  <c r="N1610" i="2" s="1"/>
  <c r="O4073" i="1"/>
  <c r="N2871" i="2" s="1"/>
  <c r="O3497" i="1"/>
  <c r="N166" i="2" s="1"/>
  <c r="O1756" i="1"/>
  <c r="N3567" i="2" s="1"/>
  <c r="O36" i="1"/>
  <c r="P36" i="1" s="1"/>
  <c r="O3848" i="1"/>
  <c r="N3436" i="2" s="1"/>
  <c r="O3479" i="1"/>
  <c r="N2584" i="2" s="1"/>
  <c r="O2143" i="1"/>
  <c r="N1784" i="2" s="1"/>
  <c r="O807" i="1"/>
  <c r="N1005" i="2" s="1"/>
  <c r="O3735" i="1"/>
  <c r="P1193" i="4" s="1" a="1"/>
  <c r="P1193" i="4" s="1"/>
  <c r="Q1193" i="4" s="1"/>
  <c r="O2423" i="1"/>
  <c r="N1963" i="2" s="1"/>
  <c r="O863" i="1"/>
  <c r="N438" i="2" s="1"/>
  <c r="O2788" i="1"/>
  <c r="N2201" i="2" s="1"/>
  <c r="O2972" i="1"/>
  <c r="N2328" i="2" s="1"/>
  <c r="O3887" i="1"/>
  <c r="N3427" i="2" s="1"/>
  <c r="O3076" i="1"/>
  <c r="O1060" i="1"/>
  <c r="O1124" i="1"/>
  <c r="N3568" i="2" s="1"/>
  <c r="O3937" i="1"/>
  <c r="N556" i="2" s="1"/>
  <c r="O3489" i="1"/>
  <c r="O1468" i="1"/>
  <c r="N1501" i="2" s="1"/>
  <c r="O3648" i="1"/>
  <c r="N3525" i="2" s="1"/>
  <c r="O2871" i="1"/>
  <c r="N3314" i="2" s="1"/>
  <c r="O694" i="1"/>
  <c r="N939" i="2" s="1"/>
  <c r="O1918" i="1"/>
  <c r="N566" i="2" s="1"/>
  <c r="O2750" i="1"/>
  <c r="N2170" i="2" s="1"/>
  <c r="O769" i="1"/>
  <c r="N998" i="2" s="1"/>
  <c r="O1522" i="1"/>
  <c r="N1528" i="2" s="1"/>
  <c r="O2873" i="1"/>
  <c r="N2262" i="2" s="1"/>
  <c r="O1022" i="1"/>
  <c r="N1362" i="2" s="1"/>
  <c r="O680" i="1"/>
  <c r="N78" i="2" s="1"/>
  <c r="O1504" i="1"/>
  <c r="N1520" i="2" s="1"/>
  <c r="O2608" i="1"/>
  <c r="N2063" i="2" s="1"/>
  <c r="O1565" i="1"/>
  <c r="N1550" i="2" s="1"/>
  <c r="O502" i="1"/>
  <c r="N3513" i="2" s="1"/>
  <c r="O1726" i="1"/>
  <c r="N1122" i="2" s="1"/>
  <c r="O2534" i="1"/>
  <c r="N3656" i="2" s="1"/>
  <c r="O577" i="1"/>
  <c r="O818" i="1"/>
  <c r="N830" i="2" s="1"/>
  <c r="O2617" i="1"/>
  <c r="N2068" i="2" s="1"/>
  <c r="O830" i="1"/>
  <c r="N368" i="2" s="1"/>
  <c r="O2258" i="1"/>
  <c r="N323" i="2" s="1"/>
  <c r="O1375" i="1"/>
  <c r="N3256" i="2" s="1"/>
  <c r="O2047" i="1"/>
  <c r="N1130" i="2" s="1"/>
  <c r="O437" i="1"/>
  <c r="O318" i="1"/>
  <c r="O432" i="1"/>
  <c r="N173" i="2" s="1"/>
  <c r="O265" i="1"/>
  <c r="N1169" i="2" s="1"/>
  <c r="O306" i="1"/>
  <c r="O155" i="1"/>
  <c r="O1125" i="1"/>
  <c r="N3673" i="2" s="1"/>
  <c r="O2021" i="1"/>
  <c r="P2021" i="1" s="1"/>
  <c r="O1286" i="1"/>
  <c r="N1408" i="2" s="1"/>
  <c r="O1576" i="1"/>
  <c r="N3617" i="2" s="1"/>
  <c r="O1481" i="1"/>
  <c r="O1082" i="1"/>
  <c r="N3756" i="2" s="1"/>
  <c r="O1722" i="1"/>
  <c r="O2541" i="1"/>
  <c r="N2032" i="2" s="1"/>
  <c r="O3125" i="1"/>
  <c r="P1303" i="4" s="1" a="1"/>
  <c r="P1303" i="4" s="1"/>
  <c r="Q1303" i="4" s="1"/>
  <c r="O2398" i="1"/>
  <c r="N752" i="2" s="1"/>
  <c r="O3054" i="1"/>
  <c r="O2113" i="1"/>
  <c r="N1763" i="2" s="1"/>
  <c r="O2186" i="1"/>
  <c r="N1812" i="2" s="1"/>
  <c r="O2935" i="1"/>
  <c r="N2304" i="2" s="1"/>
  <c r="O831" i="1"/>
  <c r="N60" i="2" s="1"/>
  <c r="O6" i="1"/>
  <c r="N477" i="2" s="1"/>
  <c r="O646" i="1"/>
  <c r="N511" i="2" s="1"/>
  <c r="O568" i="1"/>
  <c r="O209" i="1"/>
  <c r="N762" i="2" s="1"/>
  <c r="O657" i="1"/>
  <c r="N3684" i="2" s="1"/>
  <c r="O442" i="1"/>
  <c r="N194" i="2" s="1"/>
  <c r="O611" i="1"/>
  <c r="O1197" i="1"/>
  <c r="N3435" i="2" s="1"/>
  <c r="O1581" i="1"/>
  <c r="O2093" i="1"/>
  <c r="O1166" i="1"/>
  <c r="N1384" i="2" s="1"/>
  <c r="O1678" i="1"/>
  <c r="O1008" i="1"/>
  <c r="N636" i="2" s="1"/>
  <c r="O1520" i="1"/>
  <c r="N1527" i="2" s="1"/>
  <c r="O1968" i="1"/>
  <c r="N1674" i="2" s="1"/>
  <c r="O977" i="1"/>
  <c r="N822" i="2" s="1"/>
  <c r="O1489" i="1"/>
  <c r="N1510" i="2" s="1"/>
  <c r="O898" i="1"/>
  <c r="N1070" i="2" s="1"/>
  <c r="O1346" i="1"/>
  <c r="N3743" i="2" s="1"/>
  <c r="O1794" i="1"/>
  <c r="N1629" i="2" s="1"/>
  <c r="O2621" i="1"/>
  <c r="N2072" i="2" s="1"/>
  <c r="O3061" i="1"/>
  <c r="N2372" i="2" s="1"/>
  <c r="O2110" i="1"/>
  <c r="N1761" i="2" s="1"/>
  <c r="O3062" i="1"/>
  <c r="O2377" i="1"/>
  <c r="N1927" i="2" s="1"/>
  <c r="O3065" i="1"/>
  <c r="O975" i="1"/>
  <c r="N3410" i="2" s="1"/>
  <c r="O3374" i="1"/>
  <c r="O1039" i="1"/>
  <c r="N935" i="2" s="1"/>
  <c r="O133" i="1"/>
  <c r="N448" i="2" s="1"/>
  <c r="O389" i="1"/>
  <c r="N3732" i="2" s="1"/>
  <c r="O14" i="1"/>
  <c r="O526" i="1"/>
  <c r="O256" i="1"/>
  <c r="N1268" i="2" s="1"/>
  <c r="O640" i="1"/>
  <c r="N1311" i="2" s="1"/>
  <c r="O217" i="1"/>
  <c r="N1256" i="2" s="1"/>
  <c r="O729" i="1"/>
  <c r="N3272" i="2" s="1"/>
  <c r="O107" i="1"/>
  <c r="O491" i="1"/>
  <c r="N468" i="2" s="1"/>
  <c r="O1077" i="1"/>
  <c r="O1589" i="1"/>
  <c r="N1561" i="2" s="1"/>
  <c r="O2037" i="1"/>
  <c r="N1719" i="2" s="1"/>
  <c r="O1046" i="1"/>
  <c r="N1102" i="2" s="1"/>
  <c r="O1366" i="1"/>
  <c r="N3677" i="2" s="1"/>
  <c r="O1080" i="1"/>
  <c r="N68" i="2" s="1"/>
  <c r="O1528" i="1"/>
  <c r="N1533" i="2" s="1"/>
  <c r="O1912" i="1"/>
  <c r="N178" i="2" s="1"/>
  <c r="O985" i="1"/>
  <c r="N554" i="2" s="1"/>
  <c r="O1433" i="1"/>
  <c r="O906" i="1"/>
  <c r="N575" i="2" s="1"/>
  <c r="O1802" i="1"/>
  <c r="N1630" i="2" s="1"/>
  <c r="O2485" i="1"/>
  <c r="N2000" i="2" s="1"/>
  <c r="O3069" i="1"/>
  <c r="O2118" i="1"/>
  <c r="N1767" i="2" s="1"/>
  <c r="O3070" i="1"/>
  <c r="N2374" i="2" s="1"/>
  <c r="O2648" i="1"/>
  <c r="N2092" i="2" s="1"/>
  <c r="O3160" i="1"/>
  <c r="O2225" i="1"/>
  <c r="N1835" i="2" s="1"/>
  <c r="O2817" i="1"/>
  <c r="N3616" i="2" s="1"/>
  <c r="O3845" i="1"/>
  <c r="N2758" i="2" s="1"/>
  <c r="O3103" i="1"/>
  <c r="O1071" i="1"/>
  <c r="N687" i="2" s="1"/>
  <c r="O2444" i="1"/>
  <c r="N1975" i="2" s="1"/>
  <c r="O1588" i="1"/>
  <c r="N1560" i="2" s="1"/>
  <c r="O1412" i="1"/>
  <c r="N1463" i="2" s="1"/>
  <c r="O3945" i="1"/>
  <c r="N2801" i="2" s="1"/>
  <c r="O3433" i="1"/>
  <c r="O1500" i="1"/>
  <c r="N1516" i="2" s="1"/>
  <c r="O3977" i="1"/>
  <c r="O3784" i="1"/>
  <c r="N587" i="2" s="1"/>
  <c r="O3279" i="1"/>
  <c r="O1935" i="1"/>
  <c r="O615" i="1"/>
  <c r="O3543" i="1"/>
  <c r="N2617" i="2" s="1"/>
  <c r="O2231" i="1"/>
  <c r="N1840" i="2" s="1"/>
  <c r="O687" i="1"/>
  <c r="N3226" i="2" s="1"/>
  <c r="O2524" i="1"/>
  <c r="N2022" i="2" s="1"/>
  <c r="O3532" i="1"/>
  <c r="O2604" i="1"/>
  <c r="N2060" i="2" s="1"/>
  <c r="O4055" i="1"/>
  <c r="N2858" i="2" s="1"/>
  <c r="O588" i="1"/>
  <c r="O1084" i="1"/>
  <c r="N895" i="2" s="1"/>
  <c r="O3873" i="1"/>
  <c r="N899" i="2" s="1"/>
  <c r="O3425" i="1"/>
  <c r="N2558" i="2" s="1"/>
  <c r="O1204" i="1"/>
  <c r="N654" i="2" s="1"/>
  <c r="O3953" i="1"/>
  <c r="N518" i="2" s="1"/>
  <c r="O3584" i="1"/>
  <c r="N2638" i="2" s="1"/>
  <c r="O1711" i="1"/>
  <c r="N3369" i="2" s="1"/>
  <c r="O287" i="1"/>
  <c r="O3343" i="1"/>
  <c r="P1455" i="4" s="1" a="1"/>
  <c r="P1455" i="4" s="1"/>
  <c r="Q1455" i="4" s="1"/>
  <c r="O2207" i="1"/>
  <c r="N1827" i="2" s="1"/>
  <c r="O1023" i="1"/>
  <c r="N786" i="2" s="1"/>
  <c r="O3350" i="1"/>
  <c r="P1336" i="4" s="1" a="1"/>
  <c r="P1336" i="4" s="1"/>
  <c r="Q1336" i="4" s="1"/>
  <c r="O3287" i="1"/>
  <c r="N2482" i="2" s="1"/>
  <c r="O1919" i="1"/>
  <c r="N567" i="2" s="1"/>
  <c r="O359" i="1"/>
  <c r="N769" i="2" s="1"/>
  <c r="O3701" i="1"/>
  <c r="O3146" i="1"/>
  <c r="O2420" i="1"/>
  <c r="O2908" i="1"/>
  <c r="N745" i="2" s="1"/>
  <c r="O3724" i="1"/>
  <c r="O3420" i="1"/>
  <c r="N2556" i="2" s="1"/>
  <c r="O1004" i="1"/>
  <c r="N227" i="2" s="1"/>
  <c r="O1532" i="1"/>
  <c r="N3336" i="2" s="1"/>
  <c r="O1676" i="1"/>
  <c r="O4033" i="1"/>
  <c r="N2843" i="2" s="1"/>
  <c r="O3545" i="1"/>
  <c r="O1692" i="1"/>
  <c r="N3551" i="2" s="1"/>
  <c r="O4065" i="1"/>
  <c r="N2864" i="2" s="1"/>
  <c r="O3423" i="1"/>
  <c r="P438" i="4" s="1" a="1"/>
  <c r="P438" i="4" s="1"/>
  <c r="Q438" i="4" s="1"/>
  <c r="O2111" i="1"/>
  <c r="N1762" i="2" s="1"/>
  <c r="O7" i="1"/>
  <c r="N565" i="2" s="1"/>
  <c r="O2559" i="1"/>
  <c r="N2041" i="2" s="1"/>
  <c r="O999" i="1"/>
  <c r="N1355" i="2" s="1"/>
  <c r="O3854" i="1"/>
  <c r="P1189" i="4" s="1" a="1"/>
  <c r="P1189" i="4" s="1"/>
  <c r="Q1189" i="4" s="1"/>
  <c r="O3406" i="1"/>
  <c r="O3263" i="1"/>
  <c r="P1316" i="4" s="1" a="1"/>
  <c r="P1316" i="4" s="1"/>
  <c r="Q1316" i="4" s="1"/>
  <c r="O1695" i="1"/>
  <c r="N1598" i="2" s="1"/>
  <c r="O335" i="1"/>
  <c r="N394" i="2" s="1"/>
  <c r="O3693" i="1"/>
  <c r="N2686" i="2" s="1"/>
  <c r="O2946" i="1"/>
  <c r="N225" i="2" s="1"/>
  <c r="O2412" i="1"/>
  <c r="N1954" i="2" s="1"/>
  <c r="O2844" i="1"/>
  <c r="O3676" i="1"/>
  <c r="N2675" i="2" s="1"/>
  <c r="O2236" i="1"/>
  <c r="O52" i="1"/>
  <c r="N3560" i="2" s="1"/>
  <c r="O1764" i="1"/>
  <c r="O193" i="1"/>
  <c r="N119" i="2" s="1"/>
  <c r="O1473" i="1"/>
  <c r="O2105" i="1"/>
  <c r="O1885" i="1"/>
  <c r="O104" i="1"/>
  <c r="O928" i="1"/>
  <c r="N3520" i="2" s="1"/>
  <c r="O2902" i="1"/>
  <c r="O106" i="1"/>
  <c r="O1650" i="1"/>
  <c r="O3033" i="1"/>
  <c r="P512" i="4" s="1" a="1"/>
  <c r="P512" i="4" s="1"/>
  <c r="Q512" i="4" s="1"/>
  <c r="O1150" i="1"/>
  <c r="N248" i="2" s="1"/>
  <c r="O2237" i="1"/>
  <c r="N1845" i="2" s="1"/>
  <c r="O808" i="1"/>
  <c r="N457" i="2" s="1"/>
  <c r="O1632" i="1"/>
  <c r="N1577" i="2" s="1"/>
  <c r="O2784" i="1"/>
  <c r="N2198" i="2" s="1"/>
  <c r="O1693" i="1"/>
  <c r="N1596" i="2" s="1"/>
  <c r="O630" i="1"/>
  <c r="N859" i="2" s="1"/>
  <c r="O1854" i="1"/>
  <c r="N842" i="2" s="1"/>
  <c r="O2678" i="1"/>
  <c r="N2117" i="2" s="1"/>
  <c r="O2434" i="1"/>
  <c r="N1967" i="2" s="1"/>
  <c r="O2911" i="1"/>
  <c r="N2288" i="2" s="1"/>
  <c r="O3920" i="1"/>
  <c r="N2792" i="2" s="1"/>
  <c r="O565" i="1"/>
  <c r="O574" i="1"/>
  <c r="N1300" i="2" s="1"/>
  <c r="O560" i="1"/>
  <c r="O521" i="1"/>
  <c r="N978" i="2" s="1"/>
  <c r="O370" i="1"/>
  <c r="N455" i="2" s="1"/>
  <c r="O475" i="1"/>
  <c r="N1289" i="2" s="1"/>
  <c r="O1317" i="1"/>
  <c r="N3494" i="2" s="1"/>
  <c r="O2149" i="1"/>
  <c r="N1788" i="2" s="1"/>
  <c r="O1414" i="1"/>
  <c r="N1465" i="2" s="1"/>
  <c r="O1000" i="1"/>
  <c r="N1048" i="2" s="1"/>
  <c r="O1704" i="1"/>
  <c r="N1603" i="2" s="1"/>
  <c r="O969" i="1"/>
  <c r="N3543" i="2" s="1"/>
  <c r="O1274" i="1"/>
  <c r="N412" i="2" s="1"/>
  <c r="O1850" i="1"/>
  <c r="N1645" i="2" s="1"/>
  <c r="O3349" i="1"/>
  <c r="N27" i="2" s="1"/>
  <c r="O2614" i="1"/>
  <c r="O2288" i="1"/>
  <c r="N1872" i="2" s="1"/>
  <c r="O3144" i="1"/>
  <c r="N2408" i="2" s="1"/>
  <c r="O2289" i="1"/>
  <c r="N258" i="2" s="1"/>
  <c r="O2801" i="1"/>
  <c r="N2213" i="2" s="1"/>
  <c r="O2362" i="1"/>
  <c r="O3973" i="1"/>
  <c r="O3182" i="1"/>
  <c r="O3984" i="1"/>
  <c r="N637" i="2" s="1"/>
  <c r="O381" i="1"/>
  <c r="N921" i="2" s="1"/>
  <c r="O134" i="1"/>
  <c r="N760" i="2" s="1"/>
  <c r="O632" i="1"/>
  <c r="N1310" i="2" s="1"/>
  <c r="O337" i="1"/>
  <c r="N237" i="2" s="1"/>
  <c r="O785" i="1"/>
  <c r="N1001" i="2" s="1"/>
  <c r="O570" i="1"/>
  <c r="O227" i="1"/>
  <c r="O675" i="1"/>
  <c r="N572" i="2" s="1"/>
  <c r="O1325" i="1"/>
  <c r="N1419" i="2" s="1"/>
  <c r="O1645" i="1"/>
  <c r="N1585" i="2" s="1"/>
  <c r="O846" i="1"/>
  <c r="N1167" i="2" s="1"/>
  <c r="O1294" i="1"/>
  <c r="N1410" i="2" s="1"/>
  <c r="O1806" i="1"/>
  <c r="O1136" i="1"/>
  <c r="N247" i="2" s="1"/>
  <c r="O2096" i="1"/>
  <c r="N1754" i="2" s="1"/>
  <c r="O1105" i="1"/>
  <c r="N1372" i="2" s="1"/>
  <c r="O1617" i="1"/>
  <c r="O962" i="1"/>
  <c r="N783" i="2" s="1"/>
  <c r="O1474" i="1"/>
  <c r="N1503" i="2" s="1"/>
  <c r="O1922" i="1"/>
  <c r="N212" i="2" s="1"/>
  <c r="O2181" i="1"/>
  <c r="N1809" i="2" s="1"/>
  <c r="O2693" i="1"/>
  <c r="N2128" i="2" s="1"/>
  <c r="O3205" i="1"/>
  <c r="N2439" i="2" s="1"/>
  <c r="O2182" i="1"/>
  <c r="O2622" i="1"/>
  <c r="N3605" i="2" s="1"/>
  <c r="O3134" i="1"/>
  <c r="O2640" i="1"/>
  <c r="N2086" i="2" s="1"/>
  <c r="O3152" i="1"/>
  <c r="N2412" i="2" s="1"/>
  <c r="O1945" i="1"/>
  <c r="O2553" i="1"/>
  <c r="O2530" i="1"/>
  <c r="N2027" i="2" s="1"/>
  <c r="O3469" i="1"/>
  <c r="O1967" i="1"/>
  <c r="N1673" i="2" s="1"/>
  <c r="O3742" i="1"/>
  <c r="O3536" i="1"/>
  <c r="N2611" i="2" s="1"/>
  <c r="O517" i="1"/>
  <c r="N1053" i="2" s="1"/>
  <c r="O142" i="1"/>
  <c r="O654" i="1"/>
  <c r="N988" i="2" s="1"/>
  <c r="O704" i="1"/>
  <c r="N155" i="2" s="1"/>
  <c r="O345" i="1"/>
  <c r="N766" i="2" s="1"/>
  <c r="O66" i="1"/>
  <c r="N600" i="2" s="1"/>
  <c r="O514" i="1"/>
  <c r="N1146" i="2" s="1"/>
  <c r="O171" i="1"/>
  <c r="N1084" i="2" s="1"/>
  <c r="O619" i="1"/>
  <c r="O1205" i="1"/>
  <c r="O1717" i="1"/>
  <c r="O726" i="1"/>
  <c r="N846" i="2" s="1"/>
  <c r="O1174" i="1"/>
  <c r="N90" i="2" s="1"/>
  <c r="O1430" i="1"/>
  <c r="N1477" i="2" s="1"/>
  <c r="O1878" i="1"/>
  <c r="N86" i="2" s="1"/>
  <c r="O1208" i="1"/>
  <c r="N200" i="2" s="1"/>
  <c r="O1656" i="1"/>
  <c r="N3362" i="2" s="1"/>
  <c r="O2040" i="1"/>
  <c r="O1113" i="1"/>
  <c r="N51" i="2" s="1"/>
  <c r="O1561" i="1"/>
  <c r="N1549" i="2" s="1"/>
  <c r="O1034" i="1"/>
  <c r="N3678" i="2" s="1"/>
  <c r="O1418" i="1"/>
  <c r="N287" i="2" s="1"/>
  <c r="O1930" i="1"/>
  <c r="N693" i="2" s="1"/>
  <c r="O2629" i="1"/>
  <c r="N2078" i="2" s="1"/>
  <c r="O3221" i="1"/>
  <c r="N2449" i="2" s="1"/>
  <c r="O2198" i="1"/>
  <c r="N1820" i="2" s="1"/>
  <c r="O2710" i="1"/>
  <c r="N2138" i="2" s="1"/>
  <c r="O2240" i="1"/>
  <c r="N1847" i="2" s="1"/>
  <c r="O2824" i="1"/>
  <c r="N2228" i="2" s="1"/>
  <c r="O3336" i="1"/>
  <c r="N3411" i="2" s="1"/>
  <c r="O2385" i="1"/>
  <c r="N1934" i="2" s="1"/>
  <c r="O2993" i="1"/>
  <c r="N2338" i="2" s="1"/>
  <c r="O2378" i="1"/>
  <c r="N1928" i="2" s="1"/>
  <c r="O2970" i="1"/>
  <c r="P179" i="4" s="1" a="1"/>
  <c r="P179" i="4" s="1"/>
  <c r="Q179" i="4" s="1"/>
  <c r="O439" i="1"/>
  <c r="N1287" i="2" s="1"/>
  <c r="O3238" i="1"/>
  <c r="N2456" i="2" s="1"/>
  <c r="O95" i="1"/>
  <c r="N641" i="2" s="1"/>
  <c r="O3569" i="1"/>
  <c r="O2532" i="1"/>
  <c r="O3564" i="1"/>
  <c r="N2632" i="2" s="1"/>
  <c r="O3068" i="1"/>
  <c r="N3244" i="2" s="1"/>
  <c r="O1364" i="1"/>
  <c r="N3639" i="2" s="1"/>
  <c r="O1116" i="1"/>
  <c r="N1373" i="2" s="1"/>
  <c r="O924" i="1"/>
  <c r="N398" i="2" s="1"/>
  <c r="O3817" i="1"/>
  <c r="N29" i="2" s="1"/>
  <c r="O3305" i="1"/>
  <c r="N2492" i="2" s="1"/>
  <c r="O980" i="1"/>
  <c r="N66" i="2" s="1"/>
  <c r="O3976" i="1"/>
  <c r="O3656" i="1"/>
  <c r="O1559" i="1"/>
  <c r="O295" i="1"/>
  <c r="O3191" i="1"/>
  <c r="O1855" i="1"/>
  <c r="N3501" i="2" s="1"/>
  <c r="O705" i="1"/>
  <c r="O1470" i="1"/>
  <c r="N3730" i="2" s="1"/>
  <c r="O310" i="1"/>
  <c r="O1586" i="1"/>
  <c r="N1559" i="2" s="1"/>
  <c r="O1501" i="1"/>
  <c r="N1517" i="2" s="1"/>
  <c r="O2390" i="1"/>
  <c r="N1939" i="2" s="1"/>
  <c r="O1056" i="1"/>
  <c r="N312" i="2" s="1"/>
  <c r="O296" i="1"/>
  <c r="O766" i="1"/>
  <c r="N174" i="2" s="1"/>
  <c r="O2208" i="1"/>
  <c r="N1828" i="2" s="1"/>
  <c r="O1760" i="1"/>
  <c r="N1619" i="2" s="1"/>
  <c r="O2338" i="1"/>
  <c r="N1903" i="2" s="1"/>
  <c r="O3597" i="1"/>
  <c r="N858" i="2" s="1"/>
  <c r="O1012" i="1"/>
  <c r="N1358" i="2" s="1"/>
  <c r="O126" i="1"/>
  <c r="N703" i="2" s="1"/>
  <c r="O752" i="1"/>
  <c r="N231" i="2" s="1"/>
  <c r="O667" i="1"/>
  <c r="N779" i="2" s="1"/>
  <c r="O774" i="1"/>
  <c r="N1221" i="2" s="1"/>
  <c r="O1960" i="1"/>
  <c r="O1545" i="1"/>
  <c r="O1530" i="1"/>
  <c r="N1535" i="2" s="1"/>
  <c r="O2397" i="1"/>
  <c r="N1943" i="2" s="1"/>
  <c r="O2030" i="1"/>
  <c r="O2216" i="1"/>
  <c r="N1832" i="2" s="1"/>
  <c r="O3400" i="1"/>
  <c r="N2543" i="2" s="1"/>
  <c r="O2881" i="1"/>
  <c r="O847" i="1"/>
  <c r="N1331" i="2" s="1"/>
  <c r="O3472" i="1"/>
  <c r="N2581" i="2" s="1"/>
  <c r="O573" i="1"/>
  <c r="N1299" i="2" s="1"/>
  <c r="O120" i="1"/>
  <c r="N273" i="2" s="1"/>
  <c r="O145" i="1"/>
  <c r="N1250" i="2" s="1"/>
  <c r="O122" i="1"/>
  <c r="N759" i="2" s="1"/>
  <c r="O163" i="1"/>
  <c r="N809" i="2" s="1"/>
  <c r="O1005" i="1"/>
  <c r="N1023" i="2" s="1"/>
  <c r="O1773" i="1"/>
  <c r="N1622" i="2" s="1"/>
  <c r="O1038" i="1"/>
  <c r="N924" i="2" s="1"/>
  <c r="O1584" i="1"/>
  <c r="N1557" i="2" s="1"/>
  <c r="O849" i="1"/>
  <c r="N1007" i="2" s="1"/>
  <c r="O1681" i="1"/>
  <c r="N3717" i="2" s="1"/>
  <c r="O1218" i="1"/>
  <c r="N484" i="2" s="1"/>
  <c r="O747" i="1"/>
  <c r="N993" i="2" s="1"/>
  <c r="O2405" i="1"/>
  <c r="N1949" i="2" s="1"/>
  <c r="O3285" i="1"/>
  <c r="O2406" i="1"/>
  <c r="O2304" i="1"/>
  <c r="N1880" i="2" s="1"/>
  <c r="O3056" i="1"/>
  <c r="N2370" i="2" s="1"/>
  <c r="O2121" i="1"/>
  <c r="N1769" i="2" s="1"/>
  <c r="O2018" i="1"/>
  <c r="N1705" i="2" s="1"/>
  <c r="O2962" i="1"/>
  <c r="N2321" i="2" s="1"/>
  <c r="O3653" i="1"/>
  <c r="N2668" i="2" s="1"/>
  <c r="O3558" i="1"/>
  <c r="N2629" i="2" s="1"/>
  <c r="O3505" i="1"/>
  <c r="N551" i="2" s="1"/>
  <c r="O581" i="1"/>
  <c r="N1301" i="2" s="1"/>
  <c r="O398" i="1"/>
  <c r="N528" i="2" s="1"/>
  <c r="O448" i="1"/>
  <c r="N439" i="2" s="1"/>
  <c r="O281" i="1"/>
  <c r="O258" i="1"/>
  <c r="O235" i="1"/>
  <c r="N423" i="2" s="1"/>
  <c r="O949" i="1"/>
  <c r="N698" i="2" s="1"/>
  <c r="O1845" i="1"/>
  <c r="N1643" i="2" s="1"/>
  <c r="O1110" i="1"/>
  <c r="N851" i="2" s="1"/>
  <c r="O1622" i="1"/>
  <c r="N1139" i="2" s="1"/>
  <c r="O1272" i="1"/>
  <c r="N177" i="2" s="1"/>
  <c r="O1177" i="1"/>
  <c r="N1385" i="2" s="1"/>
  <c r="O970" i="1"/>
  <c r="N1020" i="2" s="1"/>
  <c r="O1610" i="1"/>
  <c r="N1573" i="2" s="1"/>
  <c r="O2781" i="1"/>
  <c r="O2854" i="1"/>
  <c r="N2245" i="2" s="1"/>
  <c r="O2049" i="1"/>
  <c r="N1724" i="2" s="1"/>
  <c r="O3153" i="1"/>
  <c r="N3614" i="2" s="1"/>
  <c r="O2850" i="1"/>
  <c r="N2242" i="2" s="1"/>
  <c r="O3517" i="1"/>
  <c r="P1203" i="4" s="1" a="1"/>
  <c r="P1203" i="4" s="1"/>
  <c r="Q1203" i="4" s="1"/>
  <c r="O3422" i="1"/>
  <c r="N2557" i="2" s="1"/>
  <c r="O3600" i="1"/>
  <c r="N2645" i="2" s="1"/>
  <c r="O2644" i="1"/>
  <c r="N2089" i="2" s="1"/>
  <c r="O3524" i="1"/>
  <c r="N2604" i="2" s="1"/>
  <c r="O1100" i="1"/>
  <c r="N1094" i="2" s="1"/>
  <c r="O660" i="1"/>
  <c r="N635" i="2" s="1"/>
  <c r="O3474" i="1"/>
  <c r="O452" i="1"/>
  <c r="N520" i="2" s="1"/>
  <c r="O3241" i="1"/>
  <c r="N3498" i="2" s="1"/>
  <c r="O3528" i="1"/>
  <c r="N2606" i="2" s="1"/>
  <c r="O1735" i="1"/>
  <c r="P1735" i="1" s="1"/>
  <c r="O87" i="1"/>
  <c r="O1679" i="1"/>
  <c r="O2964" i="1"/>
  <c r="N2323" i="2" s="1"/>
  <c r="O1309" i="1"/>
  <c r="N534" i="2" s="1"/>
  <c r="O2352" i="1"/>
  <c r="N109" i="2" s="1"/>
  <c r="O864" i="1"/>
  <c r="N1009" i="2" s="1"/>
  <c r="O616" i="1"/>
  <c r="O795" i="1"/>
  <c r="N1326" i="2" s="1"/>
  <c r="O2013" i="1"/>
  <c r="N3269" i="2" s="1"/>
  <c r="O2361" i="1"/>
  <c r="O1568" i="1"/>
  <c r="N3424" i="2" s="1"/>
  <c r="O513" i="1"/>
  <c r="N1202" i="2" s="1"/>
  <c r="O1278" i="1"/>
  <c r="N692" i="2" s="1"/>
  <c r="O2082" i="1"/>
  <c r="N1745" i="2" s="1"/>
  <c r="O882" i="1"/>
  <c r="N1010" i="2" s="1"/>
  <c r="O2514" i="1"/>
  <c r="O3781" i="1"/>
  <c r="O3889" i="1"/>
  <c r="N199" i="2" s="1"/>
  <c r="O510" i="1"/>
  <c r="N307" i="2" s="1"/>
  <c r="O73" i="1"/>
  <c r="N466" i="2" s="1"/>
  <c r="O626" i="1"/>
  <c r="O997" i="1"/>
  <c r="N196" i="2" s="1"/>
  <c r="O838" i="1"/>
  <c r="N622" i="2" s="1"/>
  <c r="O936" i="1"/>
  <c r="N1090" i="2" s="1"/>
  <c r="O2024" i="1"/>
  <c r="N58" i="2" s="1"/>
  <c r="O1737" i="1"/>
  <c r="N1611" i="2" s="1"/>
  <c r="O2613" i="1"/>
  <c r="O2102" i="1"/>
  <c r="N1757" i="2" s="1"/>
  <c r="O2376" i="1"/>
  <c r="O1857" i="1"/>
  <c r="N379" i="2" s="1"/>
  <c r="O2961" i="1"/>
  <c r="O1951" i="1"/>
  <c r="N1662" i="2" s="1"/>
  <c r="O1276" i="1"/>
  <c r="O765" i="1"/>
  <c r="N472" i="2" s="1"/>
  <c r="O248" i="1"/>
  <c r="N456" i="2" s="1"/>
  <c r="O273" i="1"/>
  <c r="N1198" i="2" s="1"/>
  <c r="O186" i="1"/>
  <c r="N1200" i="2" s="1"/>
  <c r="O1069" i="1"/>
  <c r="N1026" i="2" s="1"/>
  <c r="O1837" i="1"/>
  <c r="N1640" i="2" s="1"/>
  <c r="O1230" i="1"/>
  <c r="O816" i="1"/>
  <c r="O1648" i="1"/>
  <c r="N1588" i="2" s="1"/>
  <c r="O913" i="1"/>
  <c r="N649" i="2" s="1"/>
  <c r="O1745" i="1"/>
  <c r="O1410" i="1"/>
  <c r="N1462" i="2" s="1"/>
  <c r="O811" i="1"/>
  <c r="N3576" i="2" s="1"/>
  <c r="O2477" i="1"/>
  <c r="N1994" i="2" s="1"/>
  <c r="O3357" i="1"/>
  <c r="N2522" i="2" s="1"/>
  <c r="O2550" i="1"/>
  <c r="N2037" i="2" s="1"/>
  <c r="O3232" i="1"/>
  <c r="N2455" i="2" s="1"/>
  <c r="O2201" i="1"/>
  <c r="N1822" i="2" s="1"/>
  <c r="O2114" i="1"/>
  <c r="N1764" i="2" s="1"/>
  <c r="O3290" i="1"/>
  <c r="O3837" i="1"/>
  <c r="N2755" i="2" s="1"/>
  <c r="O3886" i="1"/>
  <c r="N720" i="2" s="1"/>
  <c r="O4089" i="1"/>
  <c r="O645" i="1"/>
  <c r="N985" i="2" s="1"/>
  <c r="O590" i="1"/>
  <c r="O409" i="1"/>
  <c r="N891" i="2" s="1"/>
  <c r="O322" i="1"/>
  <c r="N1277" i="2" s="1"/>
  <c r="O299" i="1"/>
  <c r="O1141" i="1"/>
  <c r="N1031" i="2" s="1"/>
  <c r="O1909" i="1"/>
  <c r="N1038" i="2" s="1"/>
  <c r="O1238" i="1"/>
  <c r="N167" i="2" s="1"/>
  <c r="O1686" i="1"/>
  <c r="N909" i="2" s="1"/>
  <c r="O1336" i="1"/>
  <c r="N1424" i="2" s="1"/>
  <c r="O1976" i="1"/>
  <c r="N1680" i="2" s="1"/>
  <c r="O1241" i="1"/>
  <c r="O1098" i="1"/>
  <c r="N185" i="2" s="1"/>
  <c r="O1674" i="1"/>
  <c r="O2853" i="1"/>
  <c r="O2270" i="1"/>
  <c r="O2926" i="1"/>
  <c r="N2299" i="2" s="1"/>
  <c r="O2904" i="1"/>
  <c r="N2285" i="2" s="1"/>
  <c r="O2305" i="1"/>
  <c r="N1881" i="2" s="1"/>
  <c r="O2042" i="1"/>
  <c r="N360" i="2" s="1"/>
  <c r="O3154" i="1"/>
  <c r="O1821" i="1"/>
  <c r="N1635" i="2" s="1"/>
  <c r="O2777" i="1"/>
  <c r="N2192" i="2" s="1"/>
  <c r="O1376" i="1"/>
  <c r="N1443" i="2" s="1"/>
  <c r="O321" i="1"/>
  <c r="N526" i="2" s="1"/>
  <c r="O2310" i="1"/>
  <c r="N1885" i="2" s="1"/>
  <c r="O1086" i="1"/>
  <c r="N617" i="2" s="1"/>
  <c r="O438" i="1"/>
  <c r="O1729" i="1"/>
  <c r="N1607" i="2" s="1"/>
  <c r="O234" i="1"/>
  <c r="N397" i="2" s="1"/>
  <c r="O3118" i="1"/>
  <c r="P1300" i="4" s="1" a="1"/>
  <c r="P1300" i="4" s="1"/>
  <c r="Q1300" i="4" s="1"/>
  <c r="O1790" i="1"/>
  <c r="O424" i="1"/>
  <c r="N3268" i="2" s="1"/>
  <c r="O1906" i="1"/>
  <c r="N425" i="2" s="1"/>
  <c r="O2914" i="1"/>
  <c r="N2291" i="2" s="1"/>
  <c r="O1791" i="1"/>
  <c r="O53" i="1"/>
  <c r="N3554" i="2" s="1"/>
  <c r="O638" i="1"/>
  <c r="O137" i="1"/>
  <c r="N927" i="2" s="1"/>
  <c r="O690" i="1"/>
  <c r="N609" i="2" s="1"/>
  <c r="O1253" i="1"/>
  <c r="N3230" i="2" s="1"/>
  <c r="O902" i="1"/>
  <c r="N480" i="2" s="1"/>
  <c r="O1064" i="1"/>
  <c r="N866" i="2" s="1"/>
  <c r="O1801" i="1"/>
  <c r="N604" i="2" s="1"/>
  <c r="O1786" i="1"/>
  <c r="O2685" i="1"/>
  <c r="N2123" i="2" s="1"/>
  <c r="O2174" i="1"/>
  <c r="N1804" i="2" s="1"/>
  <c r="O2536" i="1"/>
  <c r="N2030" i="2" s="1"/>
  <c r="O2193" i="1"/>
  <c r="O2010" i="1"/>
  <c r="N1702" i="2" s="1"/>
  <c r="O2391" i="1"/>
  <c r="N1940" i="2" s="1"/>
  <c r="O3441" i="1"/>
  <c r="N2566" i="2" s="1"/>
  <c r="O70" i="1"/>
  <c r="N1184" i="2" s="1"/>
  <c r="O312" i="1"/>
  <c r="N46" i="2" s="1"/>
  <c r="O401" i="1"/>
  <c r="N1135" i="2" s="1"/>
  <c r="O250" i="1"/>
  <c r="N725" i="2" s="1"/>
  <c r="O291" i="1"/>
  <c r="N1141" i="2" s="1"/>
  <c r="O1261" i="1"/>
  <c r="N206" i="2" s="1"/>
  <c r="O1901" i="1"/>
  <c r="O1358" i="1"/>
  <c r="N1434" i="2" s="1"/>
  <c r="O880" i="1"/>
  <c r="N370" i="2" s="1"/>
  <c r="O1712" i="1"/>
  <c r="N1605" i="2" s="1"/>
  <c r="O1041" i="1"/>
  <c r="N1123" i="2" s="1"/>
  <c r="O1538" i="1"/>
  <c r="O883" i="1"/>
  <c r="N3279" i="2" s="1"/>
  <c r="O3429" i="1"/>
  <c r="N2559" i="2" s="1"/>
  <c r="O2694" i="1"/>
  <c r="N2129" i="2" s="1"/>
  <c r="O2384" i="1"/>
  <c r="N841" i="2" s="1"/>
  <c r="O3312" i="1"/>
  <c r="N2496" i="2" s="1"/>
  <c r="O2457" i="1"/>
  <c r="O2194" i="1"/>
  <c r="O3981" i="1"/>
  <c r="N3632" i="2" s="1"/>
  <c r="O887" i="1"/>
  <c r="N849" i="2" s="1"/>
  <c r="O40" i="1"/>
  <c r="N639" i="2" s="1"/>
  <c r="O2448" i="1"/>
  <c r="O2953" i="1"/>
  <c r="N3370" i="2" s="1"/>
  <c r="O232" i="1"/>
  <c r="N1259" i="2" s="1"/>
  <c r="O2704" i="1"/>
  <c r="N2134" i="2" s="1"/>
  <c r="O2002" i="1"/>
  <c r="N1696" i="2" s="1"/>
  <c r="O2606" i="1"/>
  <c r="N2062" i="2" s="1"/>
  <c r="O3359" i="1"/>
  <c r="N3344" i="2" s="1"/>
  <c r="O821" i="1"/>
  <c r="N844" i="2" s="1"/>
  <c r="O585" i="1"/>
  <c r="N1302" i="2" s="1"/>
  <c r="O603" i="1"/>
  <c r="O1606" i="1"/>
  <c r="O905" i="1"/>
  <c r="N3327" i="2" s="1"/>
  <c r="O1338" i="1"/>
  <c r="N1425" i="2" s="1"/>
  <c r="O1958" i="1"/>
  <c r="O2968" i="1"/>
  <c r="N2326" i="2" s="1"/>
  <c r="O2106" i="1"/>
  <c r="N1759" i="2" s="1"/>
  <c r="O3645" i="1"/>
  <c r="P1183" i="4" s="1" a="1"/>
  <c r="P1183" i="4" s="1"/>
  <c r="Q1183" i="4" s="1"/>
  <c r="O61" i="1"/>
  <c r="N3757" i="2" s="1"/>
  <c r="O710" i="1"/>
  <c r="N599" i="2" s="1"/>
  <c r="O529" i="1"/>
  <c r="N979" i="2" s="1"/>
  <c r="O355" i="1"/>
  <c r="N959" i="2" s="1"/>
  <c r="O1453" i="1"/>
  <c r="N3249" i="2" s="1"/>
  <c r="O1486" i="1"/>
  <c r="N1508" i="2" s="1"/>
  <c r="O1392" i="1"/>
  <c r="N378" i="2" s="1"/>
  <c r="O1297" i="1"/>
  <c r="P1297" i="1" s="1"/>
  <c r="O2845" i="1"/>
  <c r="P1252" i="4" s="1" a="1"/>
  <c r="P1252" i="4" s="1"/>
  <c r="Q1252" i="4" s="1"/>
  <c r="O2334" i="1"/>
  <c r="N1901" i="2" s="1"/>
  <c r="O2633" i="1"/>
  <c r="P523" i="4" s="1" a="1"/>
  <c r="P523" i="4" s="1"/>
  <c r="Q523" i="4" s="1"/>
  <c r="O2746" i="1"/>
  <c r="N2166" i="2" s="1"/>
  <c r="O2543" i="1"/>
  <c r="N1127" i="2" s="1"/>
  <c r="O1540" i="1"/>
  <c r="N1541" i="2" s="1"/>
  <c r="O206" i="1"/>
  <c r="N889" i="2" s="1"/>
  <c r="O512" i="1"/>
  <c r="N731" i="2" s="1"/>
  <c r="O601" i="1"/>
  <c r="O770" i="1"/>
  <c r="N929" i="2" s="1"/>
  <c r="O1269" i="1"/>
  <c r="O1494" i="1"/>
  <c r="N1513" i="2" s="1"/>
  <c r="O488" i="1"/>
  <c r="O552" i="1"/>
  <c r="O42" i="1"/>
  <c r="O374" i="1"/>
  <c r="N770" i="2" s="1"/>
  <c r="O744" i="1"/>
  <c r="N992" i="2" s="1"/>
  <c r="O2441" i="1"/>
  <c r="N1974" i="2" s="1"/>
  <c r="O566" i="1"/>
  <c r="N3221" i="2" s="1"/>
  <c r="O129" i="1"/>
  <c r="N320" i="2" s="1"/>
  <c r="O2009" i="1"/>
  <c r="N1701" i="2" s="1"/>
  <c r="O3502" i="1"/>
  <c r="O62" i="1"/>
  <c r="N755" i="2" s="1"/>
  <c r="O713" i="1"/>
  <c r="O1509" i="1"/>
  <c r="N1522" i="2" s="1"/>
  <c r="O1670" i="1"/>
  <c r="N1593" i="2" s="1"/>
  <c r="O1402" i="1"/>
  <c r="O2470" i="1"/>
  <c r="N1989" i="2" s="1"/>
  <c r="O3224" i="1"/>
  <c r="N2450" i="2" s="1"/>
  <c r="O2266" i="1"/>
  <c r="O383" i="1"/>
  <c r="N1153" i="2" s="1"/>
  <c r="O317" i="1"/>
  <c r="O376" i="1"/>
  <c r="O721" i="1"/>
  <c r="N748" i="2" s="1"/>
  <c r="O483" i="1"/>
  <c r="N1291" i="2" s="1"/>
  <c r="O1550" i="1"/>
  <c r="O894" i="1"/>
  <c r="N1337" i="2" s="1"/>
  <c r="O1373" i="1"/>
  <c r="N1441" i="2" s="1"/>
  <c r="O1437" i="1"/>
  <c r="N1481" i="2" s="1"/>
  <c r="O385" i="1"/>
  <c r="N1282" i="2" s="1"/>
  <c r="O449" i="1"/>
  <c r="N730" i="2" s="1"/>
  <c r="O1629" i="1"/>
  <c r="O360" i="1"/>
  <c r="N292" i="2" s="1"/>
  <c r="O641" i="1"/>
  <c r="O2697" i="1"/>
  <c r="O3686" i="1"/>
  <c r="O702" i="1"/>
  <c r="O777" i="1"/>
  <c r="N148" i="2" s="1"/>
  <c r="O1573" i="1"/>
  <c r="O1734" i="1"/>
  <c r="O1097" i="1"/>
  <c r="N1027" i="2" s="1"/>
  <c r="O1978" i="1"/>
  <c r="N1682" i="2" s="1"/>
  <c r="O2686" i="1"/>
  <c r="N2124" i="2" s="1"/>
  <c r="O3304" i="1"/>
  <c r="O2522" i="1"/>
  <c r="N2020" i="2" s="1"/>
  <c r="O445" i="1"/>
  <c r="N808" i="2" s="1"/>
  <c r="O58" i="1"/>
  <c r="N1244" i="2" s="1"/>
  <c r="O1965" i="1"/>
  <c r="N1672" i="2" s="1"/>
  <c r="O1742" i="1"/>
  <c r="N1612" i="2" s="1"/>
  <c r="O1840" i="1"/>
  <c r="O1553" i="1"/>
  <c r="O1666" i="1"/>
  <c r="O2917" i="1"/>
  <c r="O2846" i="1"/>
  <c r="N2241" i="2" s="1"/>
  <c r="O2896" i="1"/>
  <c r="N2278" i="2" s="1"/>
  <c r="O2809" i="1"/>
  <c r="N581" i="2" s="1"/>
  <c r="O2959" i="1"/>
  <c r="N2319" i="2" s="1"/>
  <c r="O197" i="1"/>
  <c r="N954" i="2" s="1"/>
  <c r="O334" i="1"/>
  <c r="N3739" i="2" s="1"/>
  <c r="O768" i="1"/>
  <c r="N605" i="2" s="1"/>
  <c r="O130" i="1"/>
  <c r="N169" i="2" s="1"/>
  <c r="O1312" i="1"/>
  <c r="N1416" i="2" s="1"/>
  <c r="O958" i="1"/>
  <c r="O1534" i="1"/>
  <c r="N1537" i="2" s="1"/>
  <c r="O1598" i="1"/>
  <c r="N1568" i="2" s="1"/>
  <c r="O2077" i="1"/>
  <c r="N1742" i="2" s="1"/>
  <c r="O2141" i="1"/>
  <c r="N1783" i="2" s="1"/>
  <c r="O298" i="1"/>
  <c r="N3713" i="2" s="1"/>
  <c r="O362" i="1"/>
  <c r="N3512" i="2" s="1"/>
  <c r="O3090" i="1"/>
  <c r="N2384" i="2" s="1"/>
  <c r="O3870" i="1"/>
  <c r="N2769" i="2" s="1"/>
  <c r="O48" i="1"/>
  <c r="N3365" i="2" s="1"/>
  <c r="O178" i="1"/>
  <c r="O1637" i="1"/>
  <c r="O1128" i="1"/>
  <c r="O1289" i="1"/>
  <c r="O739" i="1"/>
  <c r="N3318" i="2" s="1"/>
  <c r="O2325" i="1"/>
  <c r="O2758" i="1"/>
  <c r="N2175" i="2" s="1"/>
  <c r="O2369" i="1"/>
  <c r="O2722" i="1"/>
  <c r="P1447" i="4" s="1" a="1"/>
  <c r="P1447" i="4" s="1"/>
  <c r="Q1447" i="4" s="1"/>
  <c r="O3550" i="1"/>
  <c r="N2623" i="2" s="1"/>
  <c r="O509" i="1"/>
  <c r="P509" i="1" s="1"/>
  <c r="O760" i="1"/>
  <c r="N923" i="2" s="1"/>
  <c r="O506" i="1"/>
  <c r="N233" i="2" s="1"/>
  <c r="O877" i="1"/>
  <c r="N648" i="2" s="1"/>
  <c r="O2157" i="1"/>
  <c r="N1793" i="2" s="1"/>
  <c r="O1870" i="1"/>
  <c r="O2032" i="1"/>
  <c r="N1714" i="2" s="1"/>
  <c r="O1809" i="1"/>
  <c r="O1858" i="1"/>
  <c r="N3396" i="2" s="1"/>
  <c r="O3133" i="1"/>
  <c r="O2918" i="1"/>
  <c r="N2294" i="2" s="1"/>
  <c r="O3408" i="1"/>
  <c r="N2547" i="2" s="1"/>
  <c r="O2889" i="1"/>
  <c r="N2272" i="2" s="1"/>
  <c r="O3527" i="1"/>
  <c r="O261" i="1"/>
  <c r="O718" i="1"/>
  <c r="N240" i="2" s="1"/>
  <c r="O25" i="1"/>
  <c r="N164" i="2" s="1"/>
  <c r="O194" i="1"/>
  <c r="N1159" i="2" s="1"/>
  <c r="O363" i="1"/>
  <c r="N962" i="2" s="1"/>
  <c r="O1461" i="1"/>
  <c r="N1495" i="2" s="1"/>
  <c r="O918" i="1"/>
  <c r="N906" i="2" s="1"/>
  <c r="O824" i="1"/>
  <c r="N564" i="2" s="1"/>
  <c r="O1162" i="1"/>
  <c r="N325" i="2" s="1"/>
  <c r="O755" i="1"/>
  <c r="N191" i="2" s="1"/>
  <c r="O3141" i="1"/>
  <c r="O2630" i="1"/>
  <c r="N2079" i="2" s="1"/>
  <c r="O2728" i="1"/>
  <c r="O2561" i="1"/>
  <c r="N2042" i="2" s="1"/>
  <c r="O3908" i="1"/>
  <c r="N582" i="2" s="1"/>
  <c r="O3975" i="1"/>
  <c r="N2820" i="2" s="1"/>
  <c r="O892" i="1"/>
  <c r="N1336" i="2" s="1"/>
  <c r="O3410" i="1"/>
  <c r="O3881" i="1"/>
  <c r="N661" i="2" s="1"/>
  <c r="O2012" i="1"/>
  <c r="O2679" i="1"/>
  <c r="N2118" i="2" s="1"/>
  <c r="O215" i="1"/>
  <c r="N763" i="2" s="1"/>
  <c r="O2023" i="1"/>
  <c r="N1708" i="2" s="1"/>
  <c r="O3700" i="1"/>
  <c r="P1417" i="4" s="1" a="1"/>
  <c r="P1417" i="4" s="1"/>
  <c r="Q1417" i="4" s="1"/>
  <c r="O2628" i="1"/>
  <c r="N2077" i="2" s="1"/>
  <c r="O4087" i="1"/>
  <c r="O2300" i="1"/>
  <c r="O108" i="1"/>
  <c r="N3210" i="2" s="1"/>
  <c r="O876" i="1"/>
  <c r="N871" i="2" s="1"/>
  <c r="O3722" i="1"/>
  <c r="N2699" i="2" s="1"/>
  <c r="O1708" i="1"/>
  <c r="N1604" i="2" s="1"/>
  <c r="O3809" i="1"/>
  <c r="O3233" i="1"/>
  <c r="O236" i="1"/>
  <c r="N1260" i="2" s="1"/>
  <c r="O3520" i="1"/>
  <c r="P1103" i="4" s="1" a="1"/>
  <c r="P1103" i="4" s="1"/>
  <c r="Q1103" i="4" s="1"/>
  <c r="O2287" i="1"/>
  <c r="N1871" i="2" s="1"/>
  <c r="O791" i="1"/>
  <c r="N36" i="2" s="1"/>
  <c r="O2399" i="1"/>
  <c r="N1944" i="2" s="1"/>
  <c r="O839" i="1"/>
  <c r="N369" i="2" s="1"/>
  <c r="O3734" i="1"/>
  <c r="O3222" i="1"/>
  <c r="O2711" i="1"/>
  <c r="N2139" i="2" s="1"/>
  <c r="O959" i="1"/>
  <c r="N1350" i="2" s="1"/>
  <c r="O3829" i="1"/>
  <c r="N2751" i="2" s="1"/>
  <c r="O3018" i="1"/>
  <c r="N305" i="2" s="1"/>
  <c r="O3172" i="1"/>
  <c r="N2423" i="2" s="1"/>
  <c r="O3716" i="1"/>
  <c r="O3943" i="1"/>
  <c r="N537" i="2" s="1"/>
  <c r="O556" i="1"/>
  <c r="N510" i="2" s="1"/>
  <c r="O596" i="1"/>
  <c r="O3906" i="1"/>
  <c r="N2785" i="2" s="1"/>
  <c r="O2196" i="1"/>
  <c r="N1818" i="2" s="1"/>
  <c r="O148" i="1"/>
  <c r="O3481" i="1"/>
  <c r="O1172" i="1"/>
  <c r="N887" i="2" s="1"/>
  <c r="O3960" i="1"/>
  <c r="N2814" i="2" s="1"/>
  <c r="O3576" i="1"/>
  <c r="P1194" i="4" s="1" a="1"/>
  <c r="P1194" i="4" s="1"/>
  <c r="Q1194" i="4" s="1"/>
  <c r="O2631" i="1"/>
  <c r="P2631" i="1" s="1"/>
  <c r="O967" i="1"/>
  <c r="N1098" i="2" s="1"/>
  <c r="O2367" i="1"/>
  <c r="O639" i="1"/>
  <c r="O3662" i="1"/>
  <c r="N2673" i="2" s="1"/>
  <c r="O3214" i="1"/>
  <c r="N2444" i="2" s="1"/>
  <c r="O2295" i="1"/>
  <c r="N1876" i="2" s="1"/>
  <c r="O735" i="1"/>
  <c r="N3727" i="2" s="1"/>
  <c r="O3757" i="1"/>
  <c r="O3202" i="1"/>
  <c r="N2437" i="2" s="1"/>
  <c r="O2690" i="1"/>
  <c r="O3132" i="1"/>
  <c r="N2402" i="2" s="1"/>
  <c r="O4036" i="1"/>
  <c r="N2845" i="2" s="1"/>
  <c r="O1996" i="1"/>
  <c r="N3582" i="2" s="1"/>
  <c r="O820" i="1"/>
  <c r="O3706" i="1"/>
  <c r="P1415" i="4" s="1" a="1"/>
  <c r="P1415" i="4" s="1"/>
  <c r="Q1415" i="4" s="1"/>
  <c r="O1644" i="1"/>
  <c r="O4017" i="1"/>
  <c r="N1140" i="2" s="1"/>
  <c r="O3473" i="1"/>
  <c r="N2582" i="2" s="1"/>
  <c r="O1916" i="1"/>
  <c r="N3651" i="2" s="1"/>
  <c r="O172" i="1"/>
  <c r="N391" i="2" s="1"/>
  <c r="O3696" i="1"/>
  <c r="N2689" i="2" s="1"/>
  <c r="O3399" i="1"/>
  <c r="N2542" i="2" s="1"/>
  <c r="O2087" i="1"/>
  <c r="O743" i="1"/>
  <c r="N837" i="2" s="1"/>
  <c r="O3663" i="1"/>
  <c r="O2351" i="1"/>
  <c r="N1912" i="2" s="1"/>
  <c r="O983" i="1"/>
  <c r="N1171" i="2" s="1"/>
  <c r="O3782" i="1"/>
  <c r="N383" i="2" s="1"/>
  <c r="O3334" i="1"/>
  <c r="N2511" i="2" s="1"/>
  <c r="O2839" i="1"/>
  <c r="P163" i="4" s="1" a="1"/>
  <c r="P163" i="4" s="1"/>
  <c r="Q163" i="4" s="1"/>
  <c r="O1479" i="1"/>
  <c r="N3643" i="2" s="1"/>
  <c r="O4069" i="1"/>
  <c r="P48" i="4" s="1" a="1"/>
  <c r="P48" i="4" s="1"/>
  <c r="Q48" i="4" s="1"/>
  <c r="O3980" i="1"/>
  <c r="N476" i="2" s="1"/>
  <c r="O3084" i="1"/>
  <c r="P1215" i="4" s="1" a="1"/>
  <c r="P1215" i="4" s="1"/>
  <c r="Q1215" i="4" s="1"/>
  <c r="O3612" i="1"/>
  <c r="N2651" i="2" s="1"/>
  <c r="O4023" i="1"/>
  <c r="N2836" i="2" s="1"/>
  <c r="O3684" i="1"/>
  <c r="O1244" i="1"/>
  <c r="N495" i="2" s="1"/>
  <c r="O3954" i="1"/>
  <c r="N2809" i="2" s="1"/>
  <c r="O3442" i="1"/>
  <c r="N2567" i="2" s="1"/>
  <c r="O580" i="1"/>
  <c r="O3657" i="1"/>
  <c r="P1062" i="4" s="1" a="1"/>
  <c r="P1062" i="4" s="1"/>
  <c r="Q1062" i="4" s="1"/>
  <c r="O3209" i="1"/>
  <c r="O388" i="1"/>
  <c r="N1097" i="2" s="1"/>
  <c r="O1458" i="1"/>
  <c r="N1493" i="2" s="1"/>
  <c r="O731" i="1"/>
  <c r="O1440" i="1"/>
  <c r="N1483" i="2" s="1"/>
  <c r="O1665" i="1"/>
  <c r="N1592" i="2" s="1"/>
  <c r="O1662" i="1"/>
  <c r="O1120" i="1"/>
  <c r="O1184" i="1"/>
  <c r="P1184" i="1" s="1"/>
  <c r="O1342" i="1"/>
  <c r="N3209" i="2" s="1"/>
  <c r="O3234" i="1"/>
  <c r="P1439" i="4" s="1" a="1"/>
  <c r="P1439" i="4" s="1"/>
  <c r="Q1439" i="4" s="1"/>
  <c r="O3695" i="1"/>
  <c r="N2688" i="2" s="1"/>
  <c r="O304" i="1"/>
  <c r="O754" i="1"/>
  <c r="N201" i="2" s="1"/>
  <c r="O1701" i="1"/>
  <c r="N1601" i="2" s="1"/>
  <c r="O1384" i="1"/>
  <c r="N1448" i="2" s="1"/>
  <c r="O1353" i="1"/>
  <c r="N1431" i="2" s="1"/>
  <c r="O803" i="1"/>
  <c r="N1328" i="2" s="1"/>
  <c r="O2837" i="1"/>
  <c r="N2237" i="2" s="1"/>
  <c r="O2838" i="1"/>
  <c r="O2834" i="1"/>
  <c r="N2235" i="2" s="1"/>
  <c r="O3694" i="1"/>
  <c r="N2687" i="2" s="1"/>
  <c r="O198" i="1"/>
  <c r="O17" i="1"/>
  <c r="N820" i="2" s="1"/>
  <c r="O634" i="1"/>
  <c r="O910" i="1"/>
  <c r="N576" i="2" s="1"/>
  <c r="O1072" i="1"/>
  <c r="N1367" i="2" s="1"/>
  <c r="O1986" i="1"/>
  <c r="O1966" i="1"/>
  <c r="O2238" i="1"/>
  <c r="O2528" i="1"/>
  <c r="N2025" i="2" s="1"/>
  <c r="O2462" i="1"/>
  <c r="N1985" i="2" s="1"/>
  <c r="O1778" i="1"/>
  <c r="O2461" i="1"/>
  <c r="N1984" i="2" s="1"/>
  <c r="O501" i="1"/>
  <c r="N775" i="2" s="1"/>
  <c r="O347" i="1"/>
  <c r="N549" i="2" s="1"/>
  <c r="O1094" i="1"/>
  <c r="N1371" i="2" s="1"/>
  <c r="O1640" i="1"/>
  <c r="O890" i="1"/>
  <c r="N1335" i="2" s="1"/>
  <c r="O2981" i="1"/>
  <c r="O2632" i="1"/>
  <c r="N2080" i="2" s="1"/>
  <c r="O703" i="1"/>
  <c r="N1317" i="2" s="1"/>
  <c r="O454" i="1"/>
  <c r="N621" i="2" s="1"/>
  <c r="O465" i="1"/>
  <c r="N805" i="2" s="1"/>
  <c r="O1264" i="1"/>
  <c r="O1169" i="1"/>
  <c r="N852" i="2" s="1"/>
  <c r="O1090" i="1"/>
  <c r="N1222" i="2" s="1"/>
  <c r="O2333" i="1"/>
  <c r="N1900" i="2" s="1"/>
  <c r="O2262" i="1"/>
  <c r="N1856" i="2" s="1"/>
  <c r="O2544" i="1"/>
  <c r="N2034" i="2" s="1"/>
  <c r="O2041" i="1"/>
  <c r="O2450" i="1"/>
  <c r="N1978" i="2" s="1"/>
  <c r="O2527" i="1"/>
  <c r="N2024" i="2" s="1"/>
  <c r="O709" i="1"/>
  <c r="N1318" i="2" s="1"/>
  <c r="O320" i="1"/>
  <c r="N1044" i="2" s="1"/>
  <c r="O473" i="1"/>
  <c r="O642" i="1"/>
  <c r="N1312" i="2" s="1"/>
  <c r="O683" i="1"/>
  <c r="N76" i="2" s="1"/>
  <c r="O1973" i="1"/>
  <c r="N682" i="2" s="1"/>
  <c r="O2104" i="1"/>
  <c r="N1758" i="2" s="1"/>
  <c r="O1625" i="1"/>
  <c r="O1482" i="1"/>
  <c r="N3603" i="2" s="1"/>
  <c r="O2269" i="1"/>
  <c r="N1860" i="2" s="1"/>
  <c r="O3437" i="1"/>
  <c r="N3609" i="2" s="1"/>
  <c r="O3142" i="1"/>
  <c r="O3240" i="1"/>
  <c r="P1098" i="4" s="1" a="1"/>
  <c r="P1098" i="4" s="1"/>
  <c r="Q1098" i="4" s="1"/>
  <c r="O2897" i="1"/>
  <c r="N2279" i="2" s="1"/>
  <c r="O3298" i="1"/>
  <c r="N2487" i="2" s="1"/>
  <c r="O2647" i="1"/>
  <c r="O3916" i="1"/>
  <c r="N316" i="2" s="1"/>
  <c r="O3844" i="1"/>
  <c r="N2757" i="2" s="1"/>
  <c r="O612" i="1"/>
  <c r="O3625" i="1"/>
  <c r="N2656" i="2" s="1"/>
  <c r="O540" i="1"/>
  <c r="N1147" i="2" s="1"/>
  <c r="O3592" i="1"/>
  <c r="O3367" i="1"/>
  <c r="N2528" i="2" s="1"/>
  <c r="O1047" i="1"/>
  <c r="N93" i="2" s="1"/>
  <c r="O2868" i="1"/>
  <c r="N2258" i="2" s="1"/>
  <c r="O2265" i="1"/>
  <c r="N1858" i="2" s="1"/>
  <c r="O2389" i="1"/>
  <c r="N1938" i="2" s="1"/>
  <c r="O457" i="1"/>
  <c r="N773" i="2" s="1"/>
  <c r="O1210" i="1"/>
  <c r="N1394" i="2" s="1"/>
  <c r="O2705" i="1"/>
  <c r="N2135" i="2" s="1"/>
  <c r="O867" i="1"/>
  <c r="N402" i="2" s="1"/>
  <c r="O1248" i="1"/>
  <c r="N3699" i="2" s="1"/>
  <c r="O27" i="1"/>
  <c r="O875" i="1"/>
  <c r="N467" i="2" s="1"/>
  <c r="O698" i="1"/>
  <c r="N903" i="2" s="1"/>
  <c r="O1776" i="1"/>
  <c r="N1623" i="2" s="1"/>
  <c r="O2224" i="1"/>
  <c r="N1834" i="2" s="1"/>
  <c r="O2274" i="1"/>
  <c r="N1864" i="2" s="1"/>
  <c r="O2447" i="1"/>
  <c r="N1977" i="2" s="1"/>
  <c r="O128" i="1"/>
  <c r="N3206" i="2" s="1"/>
  <c r="O578" i="1"/>
  <c r="O1653" i="1"/>
  <c r="O1558" i="1"/>
  <c r="O1720" i="1"/>
  <c r="N100" i="2" s="1"/>
  <c r="O1689" i="1"/>
  <c r="N1595" i="2" s="1"/>
  <c r="O1974" i="1"/>
  <c r="N1678" i="2" s="1"/>
  <c r="O2392" i="1"/>
  <c r="O1970" i="1"/>
  <c r="N1676" i="2" s="1"/>
  <c r="O2085" i="1"/>
  <c r="O2909" i="1"/>
  <c r="O3878" i="1"/>
  <c r="N2772" i="2" s="1"/>
  <c r="O1389" i="1"/>
  <c r="N3570" i="2" s="1"/>
  <c r="O1233" i="1"/>
  <c r="N188" i="2" s="1"/>
  <c r="O2261" i="1"/>
  <c r="O2800" i="1"/>
  <c r="N2212" i="2" s="1"/>
  <c r="O2842" i="1"/>
  <c r="N2240" i="2" s="1"/>
  <c r="O2101" i="1"/>
  <c r="N487" i="2" s="1"/>
  <c r="O888" i="1"/>
  <c r="N616" i="2" s="1"/>
  <c r="O2168" i="1"/>
  <c r="N1799" i="2" s="1"/>
  <c r="O1817" i="1"/>
  <c r="N1633" i="2" s="1"/>
  <c r="O819" i="1"/>
  <c r="N474" i="2" s="1"/>
  <c r="O2341" i="1"/>
  <c r="O2414" i="1"/>
  <c r="N1956" i="2" s="1"/>
  <c r="O2984" i="1"/>
  <c r="N2334" i="2" s="1"/>
  <c r="O3073" i="1"/>
  <c r="N2376" i="2" s="1"/>
  <c r="O3566" i="1"/>
  <c r="N718" i="2" s="1"/>
  <c r="O2820" i="1"/>
  <c r="N2226" i="2" s="1"/>
  <c r="O3276" i="1"/>
  <c r="N2478" i="2" s="1"/>
  <c r="O2092" i="1"/>
  <c r="N1750" i="2" s="1"/>
  <c r="O3730" i="1"/>
  <c r="N2702" i="2" s="1"/>
  <c r="O3753" i="1"/>
  <c r="N2714" i="2" s="1"/>
  <c r="O268" i="1"/>
  <c r="N1057" i="2" s="1"/>
  <c r="O3087" i="1"/>
  <c r="O151" i="1"/>
  <c r="N949" i="2" s="1"/>
  <c r="O503" i="1"/>
  <c r="N3597" i="2" s="1"/>
  <c r="O3959" i="1"/>
  <c r="N2813" i="2" s="1"/>
  <c r="O2084" i="1"/>
  <c r="N1747" i="2" s="1"/>
  <c r="O3978" i="1"/>
  <c r="N2821" i="2" s="1"/>
  <c r="O2228" i="1"/>
  <c r="N659" i="2" s="1"/>
  <c r="O4049" i="1"/>
  <c r="N2853" i="2" s="1"/>
  <c r="O2244" i="1"/>
  <c r="O4032" i="1"/>
  <c r="O3447" i="1"/>
  <c r="O1535" i="1"/>
  <c r="N1538" i="2" s="1"/>
  <c r="O79" i="1"/>
  <c r="N685" i="2" s="1"/>
  <c r="O3670" i="1"/>
  <c r="O2103" i="1"/>
  <c r="O4021" i="1"/>
  <c r="O1612" i="1"/>
  <c r="N3680" i="2" s="1"/>
  <c r="O2572" i="1"/>
  <c r="N2046" i="2" s="1"/>
  <c r="O3967" i="1"/>
  <c r="N3725" i="2" s="1"/>
  <c r="O1780" i="1"/>
  <c r="N1625" i="2" s="1"/>
  <c r="O3778" i="1"/>
  <c r="N2726" i="2" s="1"/>
  <c r="O1092" i="1"/>
  <c r="N1370" i="2" s="1"/>
  <c r="O3737" i="1"/>
  <c r="N2707" i="2" s="1"/>
  <c r="O2204" i="1"/>
  <c r="N1825" i="2" s="1"/>
  <c r="O4088" i="1"/>
  <c r="P4088" i="1" s="1"/>
  <c r="O3640" i="1"/>
  <c r="N502" i="2" s="1"/>
  <c r="O2455" i="1"/>
  <c r="N1980" i="2" s="1"/>
  <c r="O567" i="1"/>
  <c r="N19" i="2" s="1"/>
  <c r="O3495" i="1"/>
  <c r="O1631" i="1"/>
  <c r="O3918" i="1"/>
  <c r="N2790" i="2" s="1"/>
  <c r="O3278" i="1"/>
  <c r="O2495" i="1"/>
  <c r="N3439" i="2" s="1"/>
  <c r="O535" i="1"/>
  <c r="N1060" i="2" s="1"/>
  <c r="O3565" i="1"/>
  <c r="P1173" i="4" s="1" a="1"/>
  <c r="P1173" i="4" s="1"/>
  <c r="Q1173" i="4" s="1"/>
  <c r="O2882" i="1"/>
  <c r="N2268" i="2" s="1"/>
  <c r="O2484" i="1"/>
  <c r="O3660" i="1"/>
  <c r="P1180" i="4" s="1" a="1"/>
  <c r="P1180" i="4" s="1"/>
  <c r="Q1180" i="4" s="1"/>
  <c r="O3324" i="1"/>
  <c r="N2505" i="2" s="1"/>
  <c r="O1524" i="1"/>
  <c r="O2020" i="1"/>
  <c r="O3898" i="1"/>
  <c r="N2781" i="2" s="1"/>
  <c r="O2164" i="1"/>
  <c r="N1797" i="2" s="1"/>
  <c r="O124" i="1"/>
  <c r="O2822" i="1"/>
  <c r="N3758" i="2" s="1"/>
  <c r="O2521" i="1"/>
  <c r="O629" i="1"/>
  <c r="O1832" i="1"/>
  <c r="O2712" i="1"/>
  <c r="N2140" i="2" s="1"/>
  <c r="O518" i="1"/>
  <c r="N977" i="2" s="1"/>
  <c r="O1422" i="1"/>
  <c r="N1471" i="2" s="1"/>
  <c r="O1154" i="1"/>
  <c r="N40" i="2" s="1"/>
  <c r="O1407" i="1"/>
  <c r="N1460" i="2" s="1"/>
  <c r="O78" i="1"/>
  <c r="N450" i="2" s="1"/>
  <c r="O537" i="1"/>
  <c r="N1164" i="2" s="1"/>
  <c r="O885" i="1"/>
  <c r="N284" i="2" s="1"/>
  <c r="O1400" i="1"/>
  <c r="O1049" i="1"/>
  <c r="N87" i="2" s="1"/>
  <c r="O1354" i="1"/>
  <c r="N1432" i="2" s="1"/>
  <c r="O2925" i="1"/>
  <c r="N2298" i="2" s="1"/>
  <c r="O2782" i="1"/>
  <c r="N2196" i="2" s="1"/>
  <c r="O1873" i="1"/>
  <c r="N1107" i="2" s="1"/>
  <c r="O2458" i="1"/>
  <c r="O4029" i="1"/>
  <c r="N2841" i="2" s="1"/>
  <c r="O2703" i="1"/>
  <c r="N2133" i="2" s="1"/>
  <c r="O2892" i="1"/>
  <c r="N2275" i="2" s="1"/>
  <c r="O4039" i="1"/>
  <c r="N2848" i="2" s="1"/>
  <c r="O132" i="1"/>
  <c r="N202" i="2" s="1"/>
  <c r="O1356" i="1"/>
  <c r="O2004" i="1"/>
  <c r="N1698" i="2" s="1"/>
  <c r="O3369" i="1"/>
  <c r="N2530" i="2" s="1"/>
  <c r="O2311" i="1"/>
  <c r="N1886" i="2" s="1"/>
  <c r="O2404" i="1"/>
  <c r="N1948" i="2" s="1"/>
  <c r="O3380" i="1"/>
  <c r="P394" i="4" s="1" a="1"/>
  <c r="P394" i="4" s="1"/>
  <c r="Q394" i="4" s="1"/>
  <c r="O4015" i="1"/>
  <c r="N664" i="2" s="1"/>
  <c r="O1324" i="1"/>
  <c r="N53" i="2" s="1"/>
  <c r="O1332" i="1"/>
  <c r="N1422" i="2" s="1"/>
  <c r="O900" i="1"/>
  <c r="N64" i="2" s="1"/>
  <c r="O3617" i="1"/>
  <c r="O956" i="1"/>
  <c r="N413" i="2" s="1"/>
  <c r="O3840" i="1"/>
  <c r="N793" i="2" s="1"/>
  <c r="O2655" i="1"/>
  <c r="N2099" i="2" s="1"/>
  <c r="O991" i="1"/>
  <c r="N1021" i="2" s="1"/>
  <c r="O3519" i="1"/>
  <c r="N2602" i="2" s="1"/>
  <c r="O1999" i="1"/>
  <c r="N1694" i="2" s="1"/>
  <c r="O4078" i="1"/>
  <c r="N2874" i="2" s="1"/>
  <c r="O3478" i="1"/>
  <c r="N2583" i="2" s="1"/>
  <c r="O3079" i="1"/>
  <c r="N2380" i="2" s="1"/>
  <c r="O1359" i="1"/>
  <c r="N1435" i="2" s="1"/>
  <c r="O3893" i="1"/>
  <c r="N122" i="2" s="1"/>
  <c r="O3338" i="1"/>
  <c r="N2513" i="2" s="1"/>
  <c r="O3468" i="1"/>
  <c r="N3538" i="2" s="1"/>
  <c r="O3180" i="1"/>
  <c r="O316" i="1"/>
  <c r="O2052" i="1"/>
  <c r="N1727" i="2" s="1"/>
  <c r="O3522" i="1"/>
  <c r="N2603" i="2" s="1"/>
  <c r="O652" i="1"/>
  <c r="O3609" i="1"/>
  <c r="N2649" i="2" s="1"/>
  <c r="O932" i="1"/>
  <c r="N1015" i="2" s="1"/>
  <c r="O3832" i="1"/>
  <c r="N3204" i="2" s="1"/>
  <c r="O3623" i="1"/>
  <c r="N163" i="2" s="1"/>
  <c r="O1687" i="1"/>
  <c r="O199" i="1"/>
  <c r="N219" i="2" s="1"/>
  <c r="O2951" i="1"/>
  <c r="P217" i="4" s="1" a="1"/>
  <c r="P217" i="4" s="1"/>
  <c r="Q217" i="4" s="1"/>
  <c r="O823" i="1"/>
  <c r="N443" i="2" s="1"/>
  <c r="O3598" i="1"/>
  <c r="N2643" i="2" s="1"/>
  <c r="O3655" i="1"/>
  <c r="N2670" i="2" s="1"/>
  <c r="O4013" i="1"/>
  <c r="O3266" i="1"/>
  <c r="N2470" i="2" s="1"/>
  <c r="O2540" i="1"/>
  <c r="N132" i="2" s="1"/>
  <c r="O3820" i="1"/>
  <c r="O1793" i="1"/>
  <c r="O1448" i="1"/>
  <c r="N3693" i="2" s="1"/>
  <c r="O326" i="1"/>
  <c r="N1161" i="2" s="1"/>
  <c r="O1361" i="1"/>
  <c r="O2774" i="1"/>
  <c r="N2190" i="2" s="1"/>
  <c r="O384" i="1"/>
  <c r="N12" i="2" s="1"/>
  <c r="O1333" i="1"/>
  <c r="N3545" i="2" s="1"/>
  <c r="O952" i="1"/>
  <c r="N1017" i="2" s="1"/>
  <c r="O1497" i="1"/>
  <c r="N15" i="2" s="1"/>
  <c r="O1259" i="1"/>
  <c r="N1401" i="2" s="1"/>
  <c r="O2342" i="1"/>
  <c r="N1905" i="2" s="1"/>
  <c r="O1969" i="1"/>
  <c r="N1675" i="2" s="1"/>
  <c r="O1223" i="1"/>
  <c r="N375" i="2" s="1"/>
  <c r="O2660" i="1"/>
  <c r="N2105" i="2" s="1"/>
  <c r="O2332" i="1"/>
  <c r="O1860" i="1"/>
  <c r="N115" i="2" s="1"/>
  <c r="O716" i="1"/>
  <c r="N732" i="2" s="1"/>
  <c r="O796" i="1"/>
  <c r="N1083" i="2" s="1"/>
  <c r="O2503" i="1"/>
  <c r="N2012" i="2" s="1"/>
  <c r="O2623" i="1"/>
  <c r="N2073" i="2" s="1"/>
  <c r="O2428" i="1"/>
  <c r="N3262" i="2" s="1"/>
  <c r="O2996" i="1"/>
  <c r="N2339" i="2" s="1"/>
  <c r="O2356" i="1"/>
  <c r="N1913" i="2" s="1"/>
  <c r="O3786" i="1"/>
  <c r="N1236" i="2" s="1"/>
  <c r="O428" i="1"/>
  <c r="N969" i="2" s="1"/>
  <c r="O3297" i="1"/>
  <c r="N2486" i="2" s="1"/>
  <c r="O3904" i="1"/>
  <c r="N2783" i="2" s="1"/>
  <c r="O143" i="1"/>
  <c r="N1105" i="2" s="1"/>
  <c r="O3926" i="1"/>
  <c r="N2795" i="2" s="1"/>
  <c r="O3158" i="1"/>
  <c r="N2416" i="2" s="1"/>
  <c r="O1519" i="1"/>
  <c r="O3637" i="1"/>
  <c r="P1406" i="4" s="1" a="1"/>
  <c r="P1406" i="4" s="1"/>
  <c r="Q1406" i="4" s="1"/>
  <c r="O2508" i="1"/>
  <c r="N2016" i="2" s="1"/>
  <c r="O84" i="1"/>
  <c r="N59" i="2" s="1"/>
  <c r="O12" i="1"/>
  <c r="N1237" i="2" s="1"/>
  <c r="O3394" i="1"/>
  <c r="O3801" i="1"/>
  <c r="N2735" i="2" s="1"/>
  <c r="O1436" i="1"/>
  <c r="O1842" i="1"/>
  <c r="N1641" i="2" s="1"/>
  <c r="O826" i="1"/>
  <c r="N1006" i="2" s="1"/>
  <c r="O81" i="1"/>
  <c r="N347" i="2" s="1"/>
  <c r="O1026" i="1"/>
  <c r="N103" i="2" s="1"/>
  <c r="O2720" i="1"/>
  <c r="N2146" i="2" s="1"/>
  <c r="O89" i="1"/>
  <c r="N890" i="2" s="1"/>
  <c r="O1397" i="1"/>
  <c r="N1455" i="2" s="1"/>
  <c r="O1144" i="1"/>
  <c r="N1133" i="2" s="1"/>
  <c r="O1753" i="1"/>
  <c r="O2486" i="1"/>
  <c r="N2001" i="2" s="1"/>
  <c r="O2481" i="1"/>
  <c r="N3227" i="2" s="1"/>
  <c r="O3428" i="1"/>
  <c r="O412" i="1"/>
  <c r="N569" i="2" s="1"/>
  <c r="O4040" i="1"/>
  <c r="N746" i="2" s="1"/>
  <c r="O1383" i="1"/>
  <c r="O1471" i="1"/>
  <c r="N3698" i="2" s="1"/>
  <c r="O3812" i="1"/>
  <c r="N384" i="2" s="1"/>
  <c r="O1828" i="1"/>
  <c r="P18" i="4" s="1" a="1"/>
  <c r="P18" i="4" s="1"/>
  <c r="O3658" i="1"/>
  <c r="N2671" i="2" s="1"/>
  <c r="O1980" i="1"/>
  <c r="N1685" i="2" s="1"/>
  <c r="O3776" i="1"/>
  <c r="N2725" i="2" s="1"/>
  <c r="O2135" i="1"/>
  <c r="N1780" i="2" s="1"/>
  <c r="O15" i="1"/>
  <c r="N930" i="2" s="1"/>
  <c r="O1831" i="1"/>
  <c r="O3862" i="1"/>
  <c r="N2765" i="2" s="1"/>
  <c r="O3679" i="1"/>
  <c r="N2677" i="2" s="1"/>
  <c r="O1159" i="1"/>
  <c r="N3225" i="2" s="1"/>
  <c r="O3573" i="1"/>
  <c r="O3274" i="1"/>
  <c r="N2476" i="2" s="1"/>
  <c r="O3548" i="1"/>
  <c r="N2621" i="2" s="1"/>
  <c r="O3860" i="1"/>
  <c r="N2764" i="2" s="1"/>
  <c r="O3020" i="1"/>
  <c r="N2353" i="2" s="1"/>
  <c r="O1940" i="1"/>
  <c r="O732" i="1"/>
  <c r="N3659" i="2" s="1"/>
  <c r="O2263" i="1"/>
  <c r="O135" i="1"/>
  <c r="N361" i="2" s="1"/>
  <c r="O1975" i="1"/>
  <c r="N1679" i="2" s="1"/>
  <c r="O3790" i="1"/>
  <c r="O3455" i="1"/>
  <c r="P725" i="4" s="1" a="1"/>
  <c r="P725" i="4" s="1"/>
  <c r="Q725" i="4" s="1"/>
  <c r="O1135" i="1"/>
  <c r="N469" i="2" s="1"/>
  <c r="O3501" i="1"/>
  <c r="N2593" i="2" s="1"/>
  <c r="O3074" i="1"/>
  <c r="N2377" i="2" s="1"/>
  <c r="O3492" i="1"/>
  <c r="N2589" i="2" s="1"/>
  <c r="O3500" i="1"/>
  <c r="N2592" i="2" s="1"/>
  <c r="O2980" i="1"/>
  <c r="O2284" i="1"/>
  <c r="N1870" i="2" s="1"/>
  <c r="O3834" i="1"/>
  <c r="P1056" i="4" s="1" a="1"/>
  <c r="P1056" i="4" s="1"/>
  <c r="Q1056" i="4" s="1"/>
  <c r="O1316" i="1"/>
  <c r="N1417" i="2" s="1"/>
  <c r="O3793" i="1"/>
  <c r="O3281" i="1"/>
  <c r="N2480" i="2" s="1"/>
  <c r="O700" i="1"/>
  <c r="N1316" i="2" s="1"/>
  <c r="O3824" i="1"/>
  <c r="O3607" i="1"/>
  <c r="N2648" i="2" s="1"/>
  <c r="O1863" i="1"/>
  <c r="N3412" i="2" s="1"/>
  <c r="O351" i="1"/>
  <c r="N768" i="2" s="1"/>
  <c r="O246" i="1"/>
  <c r="O3197" i="1"/>
  <c r="O1107" i="1"/>
  <c r="N735" i="2" s="1"/>
  <c r="O1865" i="1"/>
  <c r="N896" i="2" s="1"/>
  <c r="O4048" i="1"/>
  <c r="N2852" i="2" s="1"/>
  <c r="O793" i="1"/>
  <c r="N1216" i="2" s="1"/>
  <c r="O790" i="1"/>
  <c r="N1002" i="2" s="1"/>
  <c r="O1592" i="1"/>
  <c r="N1563" i="2" s="1"/>
  <c r="O1226" i="1"/>
  <c r="N486" i="2" s="1"/>
  <c r="O2197" i="1"/>
  <c r="N1819" i="2" s="1"/>
  <c r="O2312" i="1"/>
  <c r="N1887" i="2" s="1"/>
  <c r="O2122" i="1"/>
  <c r="O1007" i="1"/>
  <c r="N3642" i="2" s="1"/>
  <c r="O2724" i="1"/>
  <c r="N2148" i="2" s="1"/>
  <c r="O3858" i="1"/>
  <c r="P161" i="4" s="1" a="1"/>
  <c r="P161" i="4" s="1"/>
  <c r="Q161" i="4" s="1"/>
  <c r="O3689" i="1"/>
  <c r="N2684" i="2" s="1"/>
  <c r="O1015" i="1"/>
  <c r="N346" i="2" s="1"/>
  <c r="O263" i="1"/>
  <c r="N845" i="2" s="1"/>
  <c r="O3476" i="1"/>
  <c r="O628" i="1"/>
  <c r="O3402" i="1"/>
  <c r="N2544" i="2" s="1"/>
  <c r="O3745" i="1"/>
  <c r="N1039" i="2" s="1"/>
  <c r="O756" i="1"/>
  <c r="N996" i="2" s="1"/>
  <c r="O3839" i="1"/>
  <c r="N2756" i="2" s="1"/>
  <c r="O1367" i="1"/>
  <c r="N1438" i="2" s="1"/>
  <c r="O3167" i="1"/>
  <c r="O1455" i="1"/>
  <c r="N1491" i="2" s="1"/>
  <c r="O3606" i="1"/>
  <c r="O2887" i="1"/>
  <c r="N3608" i="2" s="1"/>
  <c r="O559" i="1"/>
  <c r="O3082" i="1"/>
  <c r="P1334" i="4" s="1" a="1"/>
  <c r="P1334" i="4" s="1"/>
  <c r="Q1334" i="4" s="1"/>
  <c r="O2556" i="1"/>
  <c r="N3540" i="2" s="1"/>
  <c r="O4063" i="1"/>
  <c r="N2862" i="2" s="1"/>
  <c r="O2268" i="1"/>
  <c r="N1859" i="2" s="1"/>
  <c r="O1796" i="1"/>
  <c r="O3970" i="1"/>
  <c r="N1125" i="2" s="1"/>
  <c r="O868" i="1"/>
  <c r="N1142" i="2" s="1"/>
  <c r="O3417" i="1"/>
  <c r="N2554" i="2" s="1"/>
  <c r="O3512" i="1"/>
  <c r="N2598" i="2" s="1"/>
  <c r="O1511" i="1"/>
  <c r="O3687" i="1"/>
  <c r="N3281" i="2" s="1"/>
  <c r="O1423" i="1"/>
  <c r="N1472" i="2" s="1"/>
  <c r="O3534" i="1"/>
  <c r="N2609" i="2" s="1"/>
  <c r="O2863" i="1"/>
  <c r="N2253" i="2" s="1"/>
  <c r="O4077" i="1"/>
  <c r="N2873" i="2" s="1"/>
  <c r="O2818" i="1"/>
  <c r="N2224" i="2" s="1"/>
  <c r="O3780" i="1"/>
  <c r="P1620" i="4" s="1" a="1"/>
  <c r="P1620" i="4" s="1"/>
  <c r="Q1620" i="4" s="1"/>
  <c r="O4047" i="1"/>
  <c r="N2851" i="2" s="1"/>
  <c r="O1748" i="1"/>
  <c r="O1268" i="1"/>
  <c r="N1404" i="2" s="1"/>
  <c r="O3642" i="1"/>
  <c r="N2663" i="2" s="1"/>
  <c r="O3665" i="1"/>
  <c r="P1061" i="4" s="1" a="1"/>
  <c r="P1061" i="4" s="1"/>
  <c r="Q1061" i="4" s="1"/>
  <c r="O3217" i="1"/>
  <c r="N2446" i="2" s="1"/>
  <c r="O420" i="1"/>
  <c r="N479" i="2" s="1"/>
  <c r="O3632" i="1"/>
  <c r="N2659" i="2" s="1"/>
  <c r="O3199" i="1"/>
  <c r="N2436" i="2" s="1"/>
  <c r="O1663" i="1"/>
  <c r="O191" i="1"/>
  <c r="N632" i="2" s="1"/>
  <c r="O2927" i="1"/>
  <c r="O1351" i="1"/>
  <c r="N3738" i="2" s="1"/>
  <c r="O3846" i="1"/>
  <c r="N2759" i="2" s="1"/>
  <c r="O3270" i="1"/>
  <c r="N2473" i="2" s="1"/>
  <c r="O2463" i="1"/>
  <c r="N1986" i="2" s="1"/>
  <c r="O919" i="1"/>
  <c r="N1203" i="2" s="1"/>
  <c r="O3813" i="1"/>
  <c r="N2741" i="2" s="1"/>
  <c r="O3164" i="1"/>
  <c r="N2419" i="2" s="1"/>
  <c r="O2516" i="1"/>
  <c r="O2388" i="1"/>
  <c r="N1937" i="2" s="1"/>
  <c r="O3284" i="1"/>
  <c r="O1956" i="1"/>
  <c r="N1665" i="2" s="1"/>
  <c r="O988" i="1"/>
  <c r="N894" i="2" s="1"/>
  <c r="O3826" i="1"/>
  <c r="N2748" i="2" s="1"/>
  <c r="O1868" i="1"/>
  <c r="N145" i="2" s="1"/>
  <c r="O3913" i="1"/>
  <c r="N2787" i="2" s="1"/>
  <c r="O3401" i="1"/>
  <c r="O884" i="1"/>
  <c r="N3246" i="2" s="1"/>
  <c r="O3880" i="1"/>
  <c r="N2774" i="2" s="1"/>
  <c r="O2407" i="1"/>
  <c r="N1950" i="2" s="1"/>
  <c r="O1111" i="1"/>
  <c r="N1028" i="2" s="1"/>
  <c r="O55" i="1"/>
  <c r="N1242" i="2" s="1"/>
  <c r="O2511" i="1"/>
  <c r="N2017" i="2" s="1"/>
  <c r="O951" i="1"/>
  <c r="N1347" i="2" s="1"/>
  <c r="O3774" i="1"/>
  <c r="P1217" i="4" s="1" a="1"/>
  <c r="P1217" i="4" s="1"/>
  <c r="Q1217" i="4" s="1"/>
  <c r="O3326" i="1"/>
  <c r="N2507" i="2" s="1"/>
  <c r="O3007" i="1"/>
  <c r="N2347" i="2" s="1"/>
  <c r="O1639" i="1"/>
  <c r="N1581" i="2" s="1"/>
  <c r="O4061" i="1"/>
  <c r="N754" i="2" s="1"/>
  <c r="O3549" i="1"/>
  <c r="N2622" i="2" s="1"/>
  <c r="O2610" i="1"/>
  <c r="N2065" i="2" s="1"/>
  <c r="O2098" i="1"/>
  <c r="N1756" i="2" s="1"/>
  <c r="O2793" i="1"/>
  <c r="N2206" i="2" s="1"/>
  <c r="O2345" i="1"/>
  <c r="N1907" i="2" s="1"/>
  <c r="O3456" i="1"/>
  <c r="O2944" i="1"/>
  <c r="N2310" i="2" s="1"/>
  <c r="O2496" i="1"/>
  <c r="O3396" i="1"/>
  <c r="N2540" i="2" s="1"/>
  <c r="O2380" i="1"/>
  <c r="N1930" i="2" s="1"/>
  <c r="O3004" i="1"/>
  <c r="P272" i="4" s="1" a="1"/>
  <c r="P272" i="4" s="1"/>
  <c r="Q272" i="4" s="1"/>
  <c r="O4012" i="1"/>
  <c r="N3615" i="2" s="1"/>
  <c r="O1684" i="1"/>
  <c r="O1452" i="1"/>
  <c r="O4010" i="1"/>
  <c r="N663" i="2" s="1"/>
  <c r="O3562" i="1"/>
  <c r="P1044" i="4" s="1" a="1"/>
  <c r="P1044" i="4" s="1"/>
  <c r="Q1044" i="4" s="1"/>
  <c r="O1516" i="1"/>
  <c r="N1525" i="2" s="1"/>
  <c r="O3985" i="1"/>
  <c r="N524" i="2" s="1"/>
  <c r="O3521" i="1"/>
  <c r="O116" i="1"/>
  <c r="N1249" i="2" s="1"/>
  <c r="O3744" i="1"/>
  <c r="N13" i="2" s="1"/>
  <c r="O3351" i="1"/>
  <c r="O1807" i="1"/>
  <c r="O495" i="1"/>
  <c r="N625" i="2" s="1"/>
  <c r="O3615" i="1"/>
  <c r="N2652" i="2" s="1"/>
  <c r="O2095" i="1"/>
  <c r="N1753" i="2" s="1"/>
  <c r="O3702" i="1"/>
  <c r="O3183" i="1"/>
  <c r="O1615" i="1"/>
  <c r="N1151" i="2" s="1"/>
  <c r="O4070" i="1"/>
  <c r="N2868" i="2" s="1"/>
  <c r="O3605" i="1"/>
  <c r="O3370" i="1"/>
  <c r="N2531" i="2" s="1"/>
  <c r="O2410" i="1"/>
  <c r="N1952" i="2" s="1"/>
  <c r="O3169" i="1"/>
  <c r="N2420" i="2" s="1"/>
  <c r="O2721" i="1"/>
  <c r="N2147" i="2" s="1"/>
  <c r="O2273" i="1"/>
  <c r="N1863" i="2" s="1"/>
  <c r="O3384" i="1"/>
  <c r="O2936" i="1"/>
  <c r="N2305" i="2" s="1"/>
  <c r="O2424" i="1"/>
  <c r="O2958" i="1"/>
  <c r="O2510" i="1"/>
  <c r="O3277" i="1"/>
  <c r="O2829" i="1"/>
  <c r="N881" i="2" s="1"/>
  <c r="O2381" i="1"/>
  <c r="N1931" i="2" s="1"/>
  <c r="O1355" i="1"/>
  <c r="N3744" i="2" s="1"/>
  <c r="O907" i="1"/>
  <c r="N933" i="2" s="1"/>
  <c r="O2668" i="1"/>
  <c r="O3911" i="1"/>
  <c r="N696" i="2" s="1"/>
  <c r="O3236" i="1"/>
  <c r="O676" i="1"/>
  <c r="N645" i="2" s="1"/>
  <c r="O117" i="1"/>
  <c r="N3703" i="2" s="1"/>
  <c r="O2910" i="1"/>
  <c r="O974" i="1"/>
  <c r="N624" i="2" s="1"/>
  <c r="O2713" i="1"/>
  <c r="N2141" i="2" s="1"/>
  <c r="O325" i="1"/>
  <c r="N1160" i="2" s="1"/>
  <c r="O450" i="1"/>
  <c r="N3238" i="2" s="1"/>
  <c r="O854" i="1"/>
  <c r="N717" i="2" s="1"/>
  <c r="O1784" i="1"/>
  <c r="O1546" i="1"/>
  <c r="N1544" i="2" s="1"/>
  <c r="O2557" i="1"/>
  <c r="O2298" i="1"/>
  <c r="O1543" i="1"/>
  <c r="N1103" i="2" s="1"/>
  <c r="O3484" i="1"/>
  <c r="N2585" i="2" s="1"/>
  <c r="O3794" i="1"/>
  <c r="O3561" i="1"/>
  <c r="N2631" i="2" s="1"/>
  <c r="O3720" i="1"/>
  <c r="N2698" i="2" s="1"/>
  <c r="O423" i="1"/>
  <c r="N1285" i="2" s="1"/>
  <c r="O3998" i="1"/>
  <c r="N2831" i="2" s="1"/>
  <c r="O3900" i="1"/>
  <c r="N42" i="2" s="1"/>
  <c r="O2060" i="1"/>
  <c r="O372" i="1"/>
  <c r="N1042" i="2" s="1"/>
  <c r="O3681" i="1"/>
  <c r="N2679" i="2" s="1"/>
  <c r="O3647" i="1"/>
  <c r="N3536" i="2" s="1"/>
  <c r="O1175" i="1"/>
  <c r="N3407" i="2" s="1"/>
  <c r="O1215" i="1"/>
  <c r="N532" i="2" s="1"/>
  <c r="O3542" i="1"/>
  <c r="N2616" i="2" s="1"/>
  <c r="O4085" i="1"/>
  <c r="N2878" i="2" s="1"/>
  <c r="O3828" i="1"/>
  <c r="N2750" i="2" s="1"/>
  <c r="O3871" i="1"/>
  <c r="N460" i="2" s="1"/>
  <c r="O2028" i="1"/>
  <c r="N3624" i="2" s="1"/>
  <c r="O1300" i="1"/>
  <c r="N1412" i="2" s="1"/>
  <c r="O3842" i="1"/>
  <c r="N3701" i="2" s="1"/>
  <c r="O3353" i="1"/>
  <c r="O204" i="1"/>
  <c r="N612" i="2" s="1"/>
  <c r="O3815" i="1"/>
  <c r="N2742" i="2" s="1"/>
  <c r="O1343" i="1"/>
  <c r="O1191" i="1"/>
  <c r="O3470" i="1"/>
  <c r="O2687" i="1"/>
  <c r="N2125" i="2" s="1"/>
  <c r="O2754" i="1"/>
  <c r="O3436" i="1"/>
  <c r="N2563" i="2" s="1"/>
  <c r="O1601" i="1"/>
  <c r="N1569" i="2" s="1"/>
  <c r="O496" i="1"/>
  <c r="O2449" i="1"/>
  <c r="O1200" i="1"/>
  <c r="N1392" i="2" s="1"/>
  <c r="O2773" i="1"/>
  <c r="N2189" i="2" s="1"/>
  <c r="O3145" i="1"/>
  <c r="N2409" i="2" s="1"/>
  <c r="O453" i="1"/>
  <c r="N729" i="2" s="1"/>
  <c r="O706" i="1"/>
  <c r="N631" i="2" s="1"/>
  <c r="O857" i="1"/>
  <c r="O1866" i="1"/>
  <c r="N1648" i="2" s="1"/>
  <c r="O2709" i="1"/>
  <c r="N2137" i="2" s="1"/>
  <c r="O2472" i="1"/>
  <c r="N1991" i="2" s="1"/>
  <c r="O2554" i="1"/>
  <c r="N2039" i="2" s="1"/>
  <c r="O1983" i="1"/>
  <c r="N150" i="2" s="1"/>
  <c r="O4028" i="1"/>
  <c r="N3510" i="2" s="1"/>
  <c r="O3666" i="1"/>
  <c r="O2276" i="1"/>
  <c r="N1866" i="2" s="1"/>
  <c r="O3464" i="1"/>
  <c r="N2578" i="2" s="1"/>
  <c r="O23" i="1"/>
  <c r="N689" i="2" s="1"/>
  <c r="O3932" i="1"/>
  <c r="N149" i="2" s="1"/>
  <c r="O3588" i="1"/>
  <c r="O1812" i="1"/>
  <c r="O44" i="1"/>
  <c r="O1972" i="1"/>
  <c r="N658" i="2" s="1"/>
  <c r="O508" i="1"/>
  <c r="N644" i="2" s="1"/>
  <c r="O3255" i="1"/>
  <c r="O591" i="1"/>
  <c r="O2975" i="1"/>
  <c r="O663" i="1"/>
  <c r="O3414" i="1"/>
  <c r="N2552" i="2" s="1"/>
  <c r="O2519" i="1"/>
  <c r="N104" i="2" s="1"/>
  <c r="O3957" i="1"/>
  <c r="O3268" i="1"/>
  <c r="N2472" i="2" s="1"/>
  <c r="O2924" i="1"/>
  <c r="N2297" i="2" s="1"/>
  <c r="O3388" i="1"/>
  <c r="N2537" i="2" s="1"/>
  <c r="O1548" i="1"/>
  <c r="N1545" i="2" s="1"/>
  <c r="O1044" i="1"/>
  <c r="N3263" i="2" s="1"/>
  <c r="O3650" i="1"/>
  <c r="N2666" i="2" s="1"/>
  <c r="O396" i="1"/>
  <c r="N853" i="2" s="1"/>
  <c r="O3289" i="1"/>
  <c r="P633" i="4" s="1" a="1"/>
  <c r="P633" i="4" s="1"/>
  <c r="Q633" i="4" s="1"/>
  <c r="O4024" i="1"/>
  <c r="N2837" i="2" s="1"/>
  <c r="O3223" i="1"/>
  <c r="O1151" i="1"/>
  <c r="N204" i="2" s="1"/>
  <c r="O3319" i="1"/>
  <c r="N2501" i="2" s="1"/>
  <c r="O455" i="1"/>
  <c r="N37" i="2" s="1"/>
  <c r="O2079" i="1"/>
  <c r="N3583" i="2" s="1"/>
  <c r="O3949" i="1"/>
  <c r="N2805" i="2" s="1"/>
  <c r="O2626" i="1"/>
  <c r="N2075" i="2" s="1"/>
  <c r="O2876" i="1"/>
  <c r="N2264" i="2" s="1"/>
  <c r="O2900" i="1"/>
  <c r="N2282" i="2" s="1"/>
  <c r="O772" i="1"/>
  <c r="N573" i="2" s="1"/>
  <c r="O564" i="1"/>
  <c r="O3514" i="1"/>
  <c r="N2600" i="2" s="1"/>
  <c r="O620" i="1"/>
  <c r="N598" i="2" s="1"/>
  <c r="O3537" i="1"/>
  <c r="N2612" i="2" s="1"/>
  <c r="O1652" i="1"/>
  <c r="N1223" i="2" s="1"/>
  <c r="O4080" i="1"/>
  <c r="O3568" i="1"/>
  <c r="O2823" i="1"/>
  <c r="N339" i="2" s="1"/>
  <c r="O1319" i="1"/>
  <c r="N3696" i="2" s="1"/>
  <c r="O63" i="1"/>
  <c r="P63" i="1" s="1"/>
  <c r="O2535" i="1"/>
  <c r="N3564" i="2" s="1"/>
  <c r="O799" i="1"/>
  <c r="N1327" i="2" s="1"/>
  <c r="O3654" i="1"/>
  <c r="N2669" i="2" s="1"/>
  <c r="O3823" i="1"/>
  <c r="O2055" i="1"/>
  <c r="N1729" i="2" s="1"/>
  <c r="O2165" i="1"/>
  <c r="N1798" i="2" s="1"/>
  <c r="O539" i="1"/>
  <c r="N1179" i="2" s="1"/>
  <c r="O1328" i="1"/>
  <c r="O2642" i="1"/>
  <c r="N2088" i="2" s="1"/>
  <c r="O270" i="1"/>
  <c r="O555" i="1"/>
  <c r="O921" i="1"/>
  <c r="N3346" i="2" s="1"/>
  <c r="O691" i="1"/>
  <c r="N1181" i="2" s="1"/>
  <c r="O3293" i="1"/>
  <c r="N381" i="2" s="1"/>
  <c r="O2650" i="1"/>
  <c r="N2094" i="2" s="1"/>
  <c r="O3551" i="1"/>
  <c r="N2624" i="2" s="1"/>
  <c r="O3260" i="1"/>
  <c r="N2466" i="2" s="1"/>
  <c r="O2260" i="1"/>
  <c r="N112" i="2" s="1"/>
  <c r="O3671" i="1"/>
  <c r="P1207" i="4" s="1" a="1"/>
  <c r="P1207" i="4" s="1"/>
  <c r="Q1207" i="4" s="1"/>
  <c r="O2999" i="1"/>
  <c r="N2341" i="2" s="1"/>
  <c r="O3212" i="1"/>
  <c r="N2443" i="2" s="1"/>
  <c r="O3228" i="1"/>
  <c r="N2452" i="2" s="1"/>
  <c r="O1572" i="1"/>
  <c r="N1554" i="2" s="1"/>
  <c r="O4042" i="1"/>
  <c r="N2849" i="2" s="1"/>
  <c r="O1380" i="1"/>
  <c r="N1446" i="2" s="1"/>
  <c r="O3553" i="1"/>
  <c r="N2626" i="2" s="1"/>
  <c r="O4081" i="1"/>
  <c r="N2876" i="2" s="1"/>
  <c r="O3063" i="1"/>
  <c r="P10" i="4" s="1" a="1"/>
  <c r="P10" i="4" s="1"/>
  <c r="Q10" i="4" s="1"/>
  <c r="O399" i="1"/>
  <c r="N1284" i="2" s="1"/>
  <c r="O2783" i="1"/>
  <c r="N2197" i="2" s="1"/>
  <c r="O479" i="1"/>
  <c r="N838" i="2" s="1"/>
  <c r="O2319" i="1"/>
  <c r="N790" i="2" s="1"/>
  <c r="O2596" i="1"/>
  <c r="N2056" i="2" s="1"/>
  <c r="O2948" i="1"/>
  <c r="N2313" i="2" s="1"/>
  <c r="O1292" i="1"/>
  <c r="O844" i="1"/>
  <c r="N3219" i="2" s="1"/>
  <c r="O3586" i="1"/>
  <c r="O3929" i="1"/>
  <c r="N348" i="2" s="1"/>
  <c r="O3225" i="1"/>
  <c r="O3896" i="1"/>
  <c r="N475" i="2" s="1"/>
  <c r="O767" i="1"/>
  <c r="N1100" i="2" s="1"/>
  <c r="O3135" i="1"/>
  <c r="N2403" i="2" s="1"/>
  <c r="O4062" i="1"/>
  <c r="N2861" i="2" s="1"/>
  <c r="O3342" i="1"/>
  <c r="N3553" i="2" s="1"/>
  <c r="O1895" i="1"/>
  <c r="N3334" i="2" s="1"/>
  <c r="O3885" i="1"/>
  <c r="N2776" i="2" s="1"/>
  <c r="O3330" i="1"/>
  <c r="O2562" i="1"/>
  <c r="O2548" i="1"/>
  <c r="N2036" i="2" s="1"/>
  <c r="O3879" i="1"/>
  <c r="N2773" i="2" s="1"/>
  <c r="O524" i="1"/>
  <c r="N530" i="2" s="1"/>
  <c r="O292" i="1"/>
  <c r="N1274" i="2" s="1"/>
  <c r="O3450" i="1"/>
  <c r="N2572" i="2" s="1"/>
  <c r="O364" i="1"/>
  <c r="N642" i="2" s="1"/>
  <c r="O3409" i="1"/>
  <c r="N2548" i="2" s="1"/>
  <c r="O1404" i="1"/>
  <c r="N3550" i="2" s="1"/>
  <c r="O4016" i="1"/>
  <c r="N552" i="2" s="1"/>
  <c r="O3504" i="1"/>
  <c r="P1184" i="4" s="1" a="1"/>
  <c r="P1184" i="4" s="1"/>
  <c r="Q1184" i="4" s="1"/>
  <c r="O2607" i="1"/>
  <c r="O1127" i="1"/>
  <c r="N884" i="2" s="1"/>
  <c r="O3855" i="1"/>
  <c r="N186" i="2" s="1"/>
  <c r="O2159" i="1"/>
  <c r="N1794" i="2" s="1"/>
  <c r="O623" i="1"/>
  <c r="N1308" i="2" s="1"/>
  <c r="O3590" i="1"/>
  <c r="P1187" i="4" s="1" a="1"/>
  <c r="P1187" i="4" s="1"/>
  <c r="Q1187" i="4" s="1"/>
  <c r="O3631" i="1"/>
  <c r="N2658" i="2" s="1"/>
  <c r="O1871" i="1"/>
  <c r="N1035" i="2" s="1"/>
  <c r="O511" i="1"/>
  <c r="N406" i="2" s="1"/>
  <c r="O3621" i="1"/>
  <c r="O3194" i="1"/>
  <c r="N2434" i="2" s="1"/>
  <c r="O3364" i="1"/>
  <c r="N2525" i="2" s="1"/>
  <c r="O1228" i="1"/>
  <c r="N176" i="2" s="1"/>
  <c r="O532" i="1"/>
  <c r="N333" i="2" s="1"/>
  <c r="O3634" i="1"/>
  <c r="N2661" i="2" s="1"/>
  <c r="O1028" i="1"/>
  <c r="N1205" i="2" s="1"/>
  <c r="O3721" i="1"/>
  <c r="O2140" i="1"/>
  <c r="O4041" i="1"/>
  <c r="N56" i="2" s="1"/>
  <c r="O3752" i="1"/>
  <c r="N2713" i="2" s="1"/>
  <c r="O3375" i="1"/>
  <c r="O2071" i="1"/>
  <c r="N1737" i="2" s="1"/>
  <c r="O519" i="1"/>
  <c r="O3463" i="1"/>
  <c r="N2577" i="2" s="1"/>
  <c r="O1943" i="1"/>
  <c r="O407" i="1"/>
  <c r="N555" i="2" s="1"/>
  <c r="O3646" i="1"/>
  <c r="P1211" i="4" s="1" a="1"/>
  <c r="P1211" i="4" s="1"/>
  <c r="Q1211" i="4" s="1"/>
  <c r="O2439" i="1"/>
  <c r="N1972" i="2" s="1"/>
  <c r="O1079" i="1"/>
  <c r="O3869" i="1"/>
  <c r="N2768" i="2" s="1"/>
  <c r="O3250" i="1"/>
  <c r="N2461" i="2" s="1"/>
  <c r="O2930" i="1"/>
  <c r="N2300" i="2" s="1"/>
  <c r="O2418" i="1"/>
  <c r="O3113" i="1"/>
  <c r="N2396" i="2" s="1"/>
  <c r="O2601" i="1"/>
  <c r="N2059" i="2" s="1"/>
  <c r="O2153" i="1"/>
  <c r="N1790" i="2" s="1"/>
  <c r="O3264" i="1"/>
  <c r="N2468" i="2" s="1"/>
  <c r="O2752" i="1"/>
  <c r="N2172" i="2" s="1"/>
  <c r="O3924" i="1"/>
  <c r="O2500" i="1"/>
  <c r="N2009" i="2" s="1"/>
  <c r="O2764" i="1"/>
  <c r="N2180" i="2" s="1"/>
  <c r="O3300" i="1"/>
  <c r="N2489" i="2" s="1"/>
  <c r="O1196" i="1"/>
  <c r="O764" i="1"/>
  <c r="N814" i="2" s="1"/>
  <c r="O3818" i="1"/>
  <c r="N2744" i="2" s="1"/>
  <c r="O3434" i="1"/>
  <c r="N2561" i="2" s="1"/>
  <c r="O3841" i="1"/>
  <c r="N602" i="2" s="1"/>
  <c r="O3329" i="1"/>
  <c r="N2509" i="2" s="1"/>
  <c r="O4000" i="1"/>
  <c r="N492" i="2" s="1"/>
  <c r="O3552" i="1"/>
  <c r="N2625" i="2" s="1"/>
  <c r="O2767" i="1"/>
  <c r="N2183" i="2" s="1"/>
  <c r="O1271" i="1"/>
  <c r="N1405" i="2" s="1"/>
  <c r="O175" i="1"/>
  <c r="N886" i="2" s="1"/>
  <c r="O3071" i="1"/>
  <c r="O1551" i="1"/>
  <c r="N1546" i="2" s="1"/>
  <c r="O4022" i="1"/>
  <c r="N3441" i="2" s="1"/>
  <c r="O3574" i="1"/>
  <c r="N2633" i="2" s="1"/>
  <c r="O3254" i="1"/>
  <c r="N2463" i="2" s="1"/>
  <c r="O2615" i="1"/>
  <c r="P1440" i="4" s="1" a="1"/>
  <c r="P1440" i="4" s="1"/>
  <c r="Q1440" i="4" s="1"/>
  <c r="O1055" i="1"/>
  <c r="N392" i="2" s="1"/>
  <c r="O3925" i="1"/>
  <c r="O3178" i="1"/>
  <c r="N2427" i="2" s="1"/>
  <c r="O2730" i="1"/>
  <c r="N2153" i="2" s="1"/>
  <c r="O2282" i="1"/>
  <c r="O2977" i="1"/>
  <c r="N2330" i="2" s="1"/>
  <c r="O2593" i="1"/>
  <c r="O2081" i="1"/>
  <c r="O3192" i="1"/>
  <c r="O2744" i="1"/>
  <c r="N2165" i="2" s="1"/>
  <c r="O2232" i="1"/>
  <c r="N1841" i="2" s="1"/>
  <c r="O2766" i="1"/>
  <c r="N2182" i="2" s="1"/>
  <c r="O2318" i="1"/>
  <c r="N1892" i="2" s="1"/>
  <c r="O1998" i="1"/>
  <c r="N1693" i="2" s="1"/>
  <c r="O2637" i="1"/>
  <c r="N2083" i="2" s="1"/>
  <c r="O2189" i="1"/>
  <c r="N1814" i="2" s="1"/>
  <c r="O1163" i="1"/>
  <c r="N279" i="2" s="1"/>
  <c r="O3044" i="1"/>
  <c r="O3644" i="1"/>
  <c r="N2665" i="2" s="1"/>
  <c r="O4044" i="1"/>
  <c r="O762" i="1"/>
  <c r="N865" i="2" s="1"/>
  <c r="O153" i="1"/>
  <c r="N85" i="2" s="1"/>
  <c r="O1788" i="1"/>
  <c r="N434" i="2" s="1"/>
  <c r="O212" i="1"/>
  <c r="N1104" i="2" s="1"/>
  <c r="O3756" i="1"/>
  <c r="O3594" i="1"/>
  <c r="N2641" i="2" s="1"/>
  <c r="O1911" i="1"/>
  <c r="N226" i="2" s="1"/>
  <c r="O3487" i="1"/>
  <c r="P355" i="4" s="1" a="1"/>
  <c r="P355" i="4" s="1"/>
  <c r="Q355" i="4" s="1"/>
  <c r="O3210" i="1"/>
  <c r="N2441" i="2" s="1"/>
  <c r="O3673" i="1"/>
  <c r="N2674" i="2" s="1"/>
  <c r="O375" i="1"/>
  <c r="N362" i="2" s="1"/>
  <c r="O3726" i="1"/>
  <c r="P57" i="4" s="1" a="1"/>
  <c r="P57" i="4" s="1"/>
  <c r="Q57" i="4" s="1"/>
  <c r="O3629" i="1"/>
  <c r="O3220" i="1"/>
  <c r="N2448" i="2" s="1"/>
  <c r="O3372" i="1"/>
  <c r="N2533" i="2" s="1"/>
  <c r="O1908" i="1"/>
  <c r="N254" i="2" s="1"/>
  <c r="O3345" i="1"/>
  <c r="N2517" i="2" s="1"/>
  <c r="O3888" i="1"/>
  <c r="N794" i="2" s="1"/>
  <c r="O2239" i="1"/>
  <c r="N1846" i="2" s="1"/>
  <c r="O3295" i="1"/>
  <c r="O431" i="1"/>
  <c r="N970" i="2" s="1"/>
  <c r="O3398" i="1"/>
  <c r="P831" i="4" s="1" a="1"/>
  <c r="P831" i="4" s="1"/>
  <c r="Q831" i="4" s="1"/>
  <c r="O1671" i="1"/>
  <c r="N1594" i="2" s="1"/>
  <c r="O3749" i="1"/>
  <c r="N43" i="2" s="1"/>
  <c r="O2652" i="1"/>
  <c r="N2096" i="2" s="1"/>
  <c r="O2828" i="1"/>
  <c r="N2231" i="2" s="1"/>
  <c r="O3996" i="1"/>
  <c r="N2829" i="2" s="1"/>
  <c r="O1716" i="1"/>
  <c r="N1606" i="2" s="1"/>
  <c r="O1740" i="1"/>
  <c r="O3762" i="1"/>
  <c r="P1216" i="4" s="1" a="1"/>
  <c r="P1216" i="4" s="1"/>
  <c r="Q1216" i="4" s="1"/>
  <c r="O828" i="1"/>
  <c r="N1138" i="2" s="1"/>
  <c r="O3465" i="1"/>
  <c r="N2579" i="2" s="1"/>
  <c r="O668" i="1"/>
  <c r="N922" i="2" s="1"/>
  <c r="O3688" i="1"/>
  <c r="N2683" i="2" s="1"/>
  <c r="O2791" i="1"/>
  <c r="N2204" i="2" s="1"/>
  <c r="O911" i="1"/>
  <c r="N1087" i="2" s="1"/>
  <c r="O3271" i="1"/>
  <c r="N2474" i="2" s="1"/>
  <c r="O1327" i="1"/>
  <c r="O3710" i="1"/>
  <c r="P339" i="4" s="1" a="1"/>
  <c r="P339" i="4" s="1"/>
  <c r="Q339" i="4" s="1"/>
  <c r="O3799" i="1"/>
  <c r="N2733" i="2" s="1"/>
  <c r="O2031" i="1"/>
  <c r="O3997" i="1"/>
  <c r="N2830" i="2" s="1"/>
  <c r="O2866" i="1"/>
  <c r="N2256" i="2" s="1"/>
  <c r="O2226" i="1"/>
  <c r="N1836" i="2" s="1"/>
  <c r="O2729" i="1"/>
  <c r="N2152" i="2" s="1"/>
  <c r="O2089" i="1"/>
  <c r="O3072" i="1"/>
  <c r="N2375" i="2" s="1"/>
  <c r="O2432" i="1"/>
  <c r="N1966" i="2" s="1"/>
  <c r="O4076" i="1"/>
  <c r="O3404" i="1"/>
  <c r="P103" i="4" s="1" a="1"/>
  <c r="P103" i="4" s="1"/>
  <c r="Q103" i="4" s="1"/>
  <c r="O708" i="1"/>
  <c r="N462" i="2" s="1"/>
  <c r="O1212" i="1"/>
  <c r="N251" i="2" s="1"/>
  <c r="O3754" i="1"/>
  <c r="N2715" i="2" s="1"/>
  <c r="O1836" i="1"/>
  <c r="O3265" i="1"/>
  <c r="N2469" i="2" s="1"/>
  <c r="O636" i="1"/>
  <c r="O3680" i="1"/>
  <c r="N2678" i="2" s="1"/>
  <c r="O2575" i="1"/>
  <c r="N355" i="2" s="1"/>
  <c r="O3439" i="1"/>
  <c r="N2564" i="2" s="1"/>
  <c r="O1303" i="1"/>
  <c r="N1414" i="2" s="1"/>
  <c r="O3830" i="1"/>
  <c r="P528" i="4" s="1" a="1"/>
  <c r="P528" i="4" s="1"/>
  <c r="Q528" i="4" s="1"/>
  <c r="O2415" i="1"/>
  <c r="N1958" i="2" s="1"/>
  <c r="O655" i="1"/>
  <c r="N1099" i="2" s="1"/>
  <c r="O3541" i="1"/>
  <c r="P1201" i="4" s="1" a="1"/>
  <c r="P1201" i="4" s="1"/>
  <c r="Q1201" i="4" s="1"/>
  <c r="O2858" i="1"/>
  <c r="N2249" i="2" s="1"/>
  <c r="O2218" i="1"/>
  <c r="N888" i="2" s="1"/>
  <c r="O2849" i="1"/>
  <c r="O2209" i="1"/>
  <c r="N1829" i="2" s="1"/>
  <c r="O2160" i="1"/>
  <c r="N1795" i="2" s="1"/>
  <c r="O3365" i="1"/>
  <c r="N2526" i="2" s="1"/>
  <c r="O3012" i="1"/>
  <c r="N2349" i="2" s="1"/>
  <c r="O1236" i="1"/>
  <c r="N189" i="2" s="1"/>
  <c r="O3412" i="1"/>
  <c r="N2550" i="2" s="1"/>
  <c r="O684" i="1"/>
  <c r="N3670" i="2" s="1"/>
  <c r="O207" i="1"/>
  <c r="N548" i="2" s="1"/>
  <c r="O1719" i="1"/>
  <c r="P1719" i="1" s="1"/>
  <c r="O2756" i="1"/>
  <c r="N2174" i="2" s="1"/>
  <c r="O1948" i="1"/>
  <c r="N1661" i="2" s="1"/>
  <c r="O279" i="1"/>
  <c r="O2700" i="1"/>
  <c r="N2131" i="2" s="1"/>
  <c r="O3999" i="1"/>
  <c r="N2832" i="2" s="1"/>
  <c r="O1508" i="1"/>
  <c r="N1521" i="2" s="1"/>
  <c r="O1052" i="1"/>
  <c r="N1024" i="2" s="1"/>
  <c r="O3760" i="1"/>
  <c r="P1412" i="4" s="1" a="1"/>
  <c r="P1412" i="4" s="1"/>
  <c r="Q1412" i="4" s="1"/>
  <c r="O3111" i="1"/>
  <c r="O4046" i="1"/>
  <c r="N2850" i="2" s="1"/>
  <c r="O3206" i="1"/>
  <c r="O1311" i="1"/>
  <c r="N3528" i="2" s="1"/>
  <c r="O3685" i="1"/>
  <c r="N2682" i="2" s="1"/>
  <c r="O2468" i="1"/>
  <c r="N1987" i="2" s="1"/>
  <c r="O3636" i="1"/>
  <c r="N3312" i="2" s="1"/>
  <c r="O1492" i="1"/>
  <c r="N1511" i="2" s="1"/>
  <c r="O1476" i="1"/>
  <c r="O3698" i="1"/>
  <c r="N2691" i="2" s="1"/>
  <c r="O340" i="1"/>
  <c r="N914" i="2" s="1"/>
  <c r="O140" i="1"/>
  <c r="N3259" i="2" s="1"/>
  <c r="O3624" i="1"/>
  <c r="O2591" i="1"/>
  <c r="P1372" i="4" s="1" a="1"/>
  <c r="P1372" i="4" s="1"/>
  <c r="Q1372" i="4" s="1"/>
  <c r="O719" i="1"/>
  <c r="N601" i="2" s="1"/>
  <c r="O3095" i="1"/>
  <c r="N2388" i="2" s="1"/>
  <c r="O1143" i="1"/>
  <c r="N1379" i="2" s="1"/>
  <c r="O3599" i="1"/>
  <c r="N2644" i="2" s="1"/>
  <c r="O1847" i="1"/>
  <c r="N1644" i="2" s="1"/>
  <c r="O3933" i="1"/>
  <c r="N562" i="2" s="1"/>
  <c r="O3314" i="1"/>
  <c r="N2498" i="2" s="1"/>
  <c r="O2802" i="1"/>
  <c r="N2214" i="2" s="1"/>
  <c r="O2162" i="1"/>
  <c r="N1796" i="2" s="1"/>
  <c r="O2665" i="1"/>
  <c r="N2109" i="2" s="1"/>
  <c r="O2025" i="1"/>
  <c r="N1709" i="2" s="1"/>
  <c r="O3008" i="1"/>
  <c r="N110" i="2" s="1"/>
  <c r="O2368" i="1"/>
  <c r="N1921" i="2" s="1"/>
  <c r="O3692" i="1"/>
  <c r="N2685" i="2" s="1"/>
  <c r="O3652" i="1"/>
  <c r="N3335" i="2" s="1"/>
  <c r="O460" i="1"/>
  <c r="N864" i="2" s="1"/>
  <c r="O964" i="1"/>
  <c r="N1018" i="2" s="1"/>
  <c r="O1602" i="1"/>
  <c r="O1781" i="1"/>
  <c r="O3628" i="1"/>
  <c r="P1391" i="4" s="1" a="1"/>
  <c r="P1391" i="4" s="1"/>
  <c r="Q1391" i="4" s="1"/>
  <c r="O3912" i="1"/>
  <c r="N1121" i="2" s="1"/>
  <c r="O180" i="1"/>
  <c r="N3367" i="2" s="1"/>
  <c r="O3711" i="1"/>
  <c r="P1064" i="4" s="1" a="1"/>
  <c r="P1064" i="4" s="1"/>
  <c r="Q1064" i="4" s="1"/>
  <c r="O759" i="1"/>
  <c r="N1324" i="2" s="1"/>
  <c r="O2812" i="1"/>
  <c r="N2219" i="2" s="1"/>
  <c r="O2316" i="1"/>
  <c r="O468" i="1"/>
  <c r="N1192" i="2" s="1"/>
  <c r="O71" i="1"/>
  <c r="N3305" i="2" s="1"/>
  <c r="O3847" i="1"/>
  <c r="P265" i="4" s="1" a="1"/>
  <c r="P265" i="4" s="1"/>
  <c r="Q265" i="4" s="1"/>
  <c r="O2772" i="1"/>
  <c r="N2188" i="2" s="1"/>
  <c r="O1260" i="1"/>
  <c r="O1020" i="1"/>
  <c r="N1361" i="2" s="1"/>
  <c r="O852" i="1"/>
  <c r="N1333" i="2" s="1"/>
  <c r="O2172" i="1"/>
  <c r="N1802" i="2" s="1"/>
  <c r="O1487" i="1"/>
  <c r="N1509" i="2" s="1"/>
  <c r="O2743" i="1"/>
  <c r="N2164" i="2" s="1"/>
  <c r="O3974" i="1"/>
  <c r="N3328" i="2" s="1"/>
  <c r="O3431" i="1"/>
  <c r="O1103" i="1"/>
  <c r="N879" i="2" s="1"/>
  <c r="O3557" i="1"/>
  <c r="O3322" i="1"/>
  <c r="N2503" i="2" s="1"/>
  <c r="O3244" i="1"/>
  <c r="O2860" i="1"/>
  <c r="N619" i="2" s="1"/>
  <c r="O740" i="1"/>
  <c r="N471" i="2" s="1"/>
  <c r="O788" i="1"/>
  <c r="N26" i="2" s="1"/>
  <c r="O3570" i="1"/>
  <c r="O100" i="1"/>
  <c r="O3337" i="1"/>
  <c r="O4072" i="1"/>
  <c r="N2870" i="2" s="1"/>
  <c r="O3560" i="1"/>
  <c r="O327" i="1"/>
  <c r="N726" i="2" s="1"/>
  <c r="O2903" i="1"/>
  <c r="N2284" i="2" s="1"/>
  <c r="O775" i="1"/>
  <c r="N999" i="2" s="1"/>
  <c r="O3582" i="1"/>
  <c r="N2637" i="2" s="1"/>
  <c r="O3407" i="1"/>
  <c r="N2546" i="2" s="1"/>
  <c r="O1447" i="1"/>
  <c r="N3316" i="2" s="1"/>
  <c r="O3805" i="1"/>
  <c r="O3186" i="1"/>
  <c r="N2430" i="2" s="1"/>
  <c r="O2738" i="1"/>
  <c r="N2160" i="2" s="1"/>
  <c r="O2034" i="1"/>
  <c r="N1716" i="2" s="1"/>
  <c r="O1961" i="1"/>
  <c r="O2880" i="1"/>
  <c r="N380" i="2" s="1"/>
  <c r="O3100" i="1"/>
  <c r="O3156" i="1"/>
  <c r="N2414" i="2" s="1"/>
  <c r="O4007" i="1"/>
  <c r="N804" i="2" s="1"/>
  <c r="O2884" i="1"/>
  <c r="O220" i="1"/>
  <c r="O3690" i="1"/>
  <c r="P1209" i="4" s="1" a="1"/>
  <c r="P1209" i="4" s="1"/>
  <c r="Q1209" i="4" s="1"/>
  <c r="O1252" i="1"/>
  <c r="N1400" i="2" s="1"/>
  <c r="O3777" i="1"/>
  <c r="N298" i="2" s="1"/>
  <c r="O2108" i="1"/>
  <c r="P1446" i="4" s="1" a="1"/>
  <c r="P1446" i="4" s="1"/>
  <c r="Q1446" i="4" s="1"/>
  <c r="O4025" i="1"/>
  <c r="N2838" i="2" s="1"/>
  <c r="O3488" i="1"/>
  <c r="N382" i="2" s="1"/>
  <c r="O2191" i="1"/>
  <c r="N1815" i="2" s="1"/>
  <c r="O319" i="1"/>
  <c r="O2879" i="1"/>
  <c r="N2267" i="2" s="1"/>
  <c r="O927" i="1"/>
  <c r="N3251" i="2" s="1"/>
  <c r="O3190" i="1"/>
  <c r="O2007" i="1"/>
  <c r="O4053" i="1"/>
  <c r="N2856" i="2" s="1"/>
  <c r="O3306" i="1"/>
  <c r="N2493" i="2" s="1"/>
  <c r="O2666" i="1"/>
  <c r="N2110" i="2" s="1"/>
  <c r="O2090" i="1"/>
  <c r="O2017" i="1"/>
  <c r="O3064" i="1"/>
  <c r="O2360" i="1"/>
  <c r="N1917" i="2" s="1"/>
  <c r="O2702" i="1"/>
  <c r="N2132" i="2" s="1"/>
  <c r="O2126" i="1"/>
  <c r="N3729" i="2" s="1"/>
  <c r="O3213" i="1"/>
  <c r="O1291" i="1"/>
  <c r="O2588" i="1"/>
  <c r="N2052" i="2" s="1"/>
  <c r="O4060" i="1"/>
  <c r="N2860" i="2" s="1"/>
  <c r="O1068" i="1"/>
  <c r="N812" i="2" s="1"/>
  <c r="O1420" i="1"/>
  <c r="O3554" i="1"/>
  <c r="N2627" i="2" s="1"/>
  <c r="O1220" i="1"/>
  <c r="N543" i="2" s="1"/>
  <c r="O3897" i="1"/>
  <c r="N2780" i="2" s="1"/>
  <c r="O3385" i="1"/>
  <c r="O2076" i="1"/>
  <c r="N3530" i="2" s="1"/>
  <c r="O92" i="1"/>
  <c r="N925" i="2" s="1"/>
  <c r="O3719" i="1"/>
  <c r="N2697" i="2" s="1"/>
  <c r="O2359" i="1"/>
  <c r="N1916" i="2" s="1"/>
  <c r="O1063" i="1"/>
  <c r="N1025" i="2" s="1"/>
  <c r="O39" i="1"/>
  <c r="N942" i="2" s="1"/>
  <c r="O2671" i="1"/>
  <c r="N2113" i="2" s="1"/>
  <c r="O1527" i="1"/>
  <c r="N1532" i="2" s="1"/>
  <c r="O3836" i="1"/>
  <c r="N2754" i="2" s="1"/>
  <c r="O2676" i="1"/>
  <c r="N791" i="2" s="1"/>
  <c r="O3852" i="1"/>
  <c r="N187" i="2" s="1"/>
  <c r="O2708" i="1"/>
  <c r="O404" i="1"/>
  <c r="N105" i="2" s="1"/>
  <c r="O2148" i="1"/>
  <c r="N217" i="2" s="1"/>
  <c r="O444" i="1"/>
  <c r="N1150" i="2" s="1"/>
  <c r="O3738" i="1"/>
  <c r="O2292" i="1"/>
  <c r="N1875" i="2" s="1"/>
  <c r="O269" i="1"/>
  <c r="N764" i="2" s="1"/>
  <c r="O717" i="1"/>
  <c r="N367" i="2" s="1"/>
  <c r="O342" i="1"/>
  <c r="N958" i="2" s="1"/>
  <c r="O72" i="1"/>
  <c r="N1218" i="2" s="1"/>
  <c r="O520" i="1"/>
  <c r="N3733" i="2" s="1"/>
  <c r="O609" i="1"/>
  <c r="N723" i="2" s="1"/>
  <c r="O330" i="1"/>
  <c r="O51" i="1"/>
  <c r="O563" i="1"/>
  <c r="O1149" i="1"/>
  <c r="N695" i="2" s="1"/>
  <c r="O1597" i="1"/>
  <c r="N1567" i="2" s="1"/>
  <c r="O1118" i="1"/>
  <c r="N344" i="2" s="1"/>
  <c r="O1566" i="1"/>
  <c r="N1551" i="2" s="1"/>
  <c r="O896" i="1"/>
  <c r="N1339" i="2" s="1"/>
  <c r="O1344" i="1"/>
  <c r="N1427" i="2" s="1"/>
  <c r="O1856" i="1"/>
  <c r="N517" i="2" s="1"/>
  <c r="O929" i="1"/>
  <c r="N623" i="2" s="1"/>
  <c r="O1377" i="1"/>
  <c r="N1444" i="2" s="1"/>
  <c r="O1825" i="1"/>
  <c r="N1637" i="2" s="1"/>
  <c r="O1298" i="1"/>
  <c r="O899" i="1"/>
  <c r="O1411" i="1"/>
  <c r="O2565" i="1"/>
  <c r="N3223" i="2" s="1"/>
  <c r="O3077" i="1"/>
  <c r="N2379" i="2" s="1"/>
  <c r="O2134" i="1"/>
  <c r="N1779" i="2" s="1"/>
  <c r="O2566" i="1"/>
  <c r="O3078" i="1"/>
  <c r="N54" i="2" s="1"/>
  <c r="O2736" i="1"/>
  <c r="N2158" i="2" s="1"/>
  <c r="O3046" i="1"/>
  <c r="O1814" i="1"/>
  <c r="N97" i="2" s="1"/>
  <c r="O3416" i="1"/>
  <c r="N2553" i="2" s="1"/>
  <c r="O4079" i="1"/>
  <c r="N2875" i="2" s="1"/>
  <c r="O2895" i="1"/>
  <c r="N2277" i="2" s="1"/>
  <c r="O348" i="1"/>
  <c r="N1279" i="2" s="1"/>
  <c r="O3361" i="1"/>
  <c r="N2524" i="2" s="1"/>
  <c r="O2583" i="1"/>
  <c r="N3351" i="2" s="1"/>
  <c r="O3765" i="1"/>
  <c r="N2718" i="2" s="1"/>
  <c r="O3332" i="1"/>
  <c r="N2510" i="2" s="1"/>
  <c r="O332" i="1"/>
  <c r="N957" i="2" s="1"/>
  <c r="O3768" i="1"/>
  <c r="N2721" i="2" s="1"/>
  <c r="O2759" i="1"/>
  <c r="N2176" i="2" s="1"/>
  <c r="O3055" i="1"/>
  <c r="O3292" i="1"/>
  <c r="N2484" i="2" s="1"/>
  <c r="O284" i="1"/>
  <c r="N3716" i="2" s="1"/>
  <c r="O4090" i="1"/>
  <c r="O3921" i="1"/>
  <c r="N82" i="2" s="1"/>
  <c r="O1140" i="1"/>
  <c r="N3646" i="2" s="1"/>
  <c r="O3791" i="1"/>
  <c r="O943" i="1"/>
  <c r="N1343" i="2" s="1"/>
  <c r="O1959" i="1"/>
  <c r="N1668" i="2" s="1"/>
  <c r="O3910" i="1"/>
  <c r="N430" i="2" s="1"/>
  <c r="O3231" i="1"/>
  <c r="N2454" i="2" s="1"/>
  <c r="O711" i="1"/>
  <c r="N593" i="2" s="1"/>
  <c r="O3493" i="1"/>
  <c r="P1386" i="4" s="1" a="1"/>
  <c r="P1386" i="4" s="1"/>
  <c r="Q1386" i="4" s="1"/>
  <c r="O3258" i="1"/>
  <c r="O2460" i="1"/>
  <c r="N1983" i="2" s="1"/>
  <c r="O2796" i="1"/>
  <c r="N2209" i="2" s="1"/>
  <c r="O4052" i="1"/>
  <c r="N2855" i="2" s="1"/>
  <c r="O492" i="1"/>
  <c r="N918" i="2" s="1"/>
  <c r="O3506" i="1"/>
  <c r="O4001" i="1"/>
  <c r="N3714" i="2" s="1"/>
  <c r="O3273" i="1"/>
  <c r="O4008" i="1"/>
  <c r="N3587" i="2" s="1"/>
  <c r="O3496" i="1"/>
  <c r="N459" i="2" s="1"/>
  <c r="O2215" i="1"/>
  <c r="N3352" i="2" s="1"/>
  <c r="O247" i="1"/>
  <c r="N3719" i="2" s="1"/>
  <c r="O2719" i="1"/>
  <c r="O599" i="1"/>
  <c r="O3518" i="1"/>
  <c r="N1050" i="2" s="1"/>
  <c r="O3207" i="1"/>
  <c r="O1287" i="1"/>
  <c r="O3741" i="1"/>
  <c r="N2708" i="2" s="1"/>
  <c r="O3122" i="1"/>
  <c r="P1328" i="4" s="1" a="1"/>
  <c r="P1328" i="4" s="1"/>
  <c r="Q1328" i="4" s="1"/>
  <c r="O2674" i="1"/>
  <c r="N2114" i="2" s="1"/>
  <c r="O3177" i="1"/>
  <c r="N2426" i="2" s="1"/>
  <c r="O2537" i="1"/>
  <c r="N32" i="2" s="1"/>
  <c r="O1897" i="1"/>
  <c r="N544" i="2" s="1"/>
  <c r="O2816" i="1"/>
  <c r="N2223" i="2" s="1"/>
  <c r="O2620" i="1"/>
  <c r="N2071" i="2" s="1"/>
  <c r="O2780" i="1"/>
  <c r="N2195" i="2" s="1"/>
  <c r="O3919" i="1"/>
  <c r="N2791" i="2" s="1"/>
  <c r="O3863" i="1"/>
  <c r="N2766" i="2" s="1"/>
  <c r="O500" i="1"/>
  <c r="N1292" i="2" s="1"/>
  <c r="O3626" i="1"/>
  <c r="N2657" i="2" s="1"/>
  <c r="O996" i="1"/>
  <c r="N630" i="2" s="1"/>
  <c r="O3713" i="1"/>
  <c r="N20" i="2" s="1"/>
  <c r="O1852" i="1"/>
  <c r="N1173" i="2" s="1"/>
  <c r="O4064" i="1"/>
  <c r="N2863" i="2" s="1"/>
  <c r="O2039" i="1"/>
  <c r="N1720" i="2" s="1"/>
  <c r="O239" i="1"/>
  <c r="N1261" i="2" s="1"/>
  <c r="O2695" i="1"/>
  <c r="N2130" i="2" s="1"/>
  <c r="O751" i="1"/>
  <c r="N995" i="2" s="1"/>
  <c r="O3638" i="1"/>
  <c r="N2662" i="2" s="1"/>
  <c r="O3775" i="1"/>
  <c r="O1823" i="1"/>
  <c r="N1636" i="2" s="1"/>
  <c r="O3989" i="1"/>
  <c r="N2826" i="2" s="1"/>
  <c r="O3242" i="1"/>
  <c r="O2602" i="1"/>
  <c r="O2026" i="1"/>
  <c r="N1710" i="2" s="1"/>
  <c r="O2657" i="1"/>
  <c r="N2101" i="2" s="1"/>
  <c r="O1953" i="1"/>
  <c r="N1663" i="2" s="1"/>
  <c r="O3000" i="1"/>
  <c r="N2342" i="2" s="1"/>
  <c r="O2296" i="1"/>
  <c r="N1877" i="2" s="1"/>
  <c r="O2638" i="1"/>
  <c r="N2084" i="2" s="1"/>
  <c r="O3149" i="1"/>
  <c r="N3544" i="2" s="1"/>
  <c r="O2573" i="1"/>
  <c r="N898" i="2" s="1"/>
  <c r="O1227" i="1"/>
  <c r="N579" i="2" s="1"/>
  <c r="O2396" i="1"/>
  <c r="N1942" i="2" s="1"/>
  <c r="O3508" i="1"/>
  <c r="O3884" i="1"/>
  <c r="N2775" i="2" s="1"/>
  <c r="O2156" i="1"/>
  <c r="N1792" i="2" s="1"/>
  <c r="O1180" i="1"/>
  <c r="N3254" i="2" s="1"/>
  <c r="O4002" i="1"/>
  <c r="N337" i="2" s="1"/>
  <c r="O972" i="1"/>
  <c r="N490" i="2" s="1"/>
  <c r="O3833" i="1"/>
  <c r="N2752" i="2" s="1"/>
  <c r="O1820" i="1"/>
  <c r="P1820" i="1" s="1"/>
  <c r="O4009" i="1"/>
  <c r="N435" i="2" s="1"/>
  <c r="O3535" i="1"/>
  <c r="N2610" i="2" s="1"/>
  <c r="O2167" i="1"/>
  <c r="O855" i="1"/>
  <c r="N1008" i="2" s="1"/>
  <c r="O3783" i="1"/>
  <c r="N294" i="2" s="1"/>
  <c r="O1279" i="1"/>
  <c r="O2852" i="1"/>
  <c r="N2244" i="2" s="1"/>
  <c r="O3964" i="1"/>
  <c r="N3662" i="2" s="1"/>
  <c r="O3988" i="1"/>
  <c r="N2825" i="2" s="1"/>
  <c r="O3516" i="1"/>
  <c r="N3750" i="2" s="1"/>
  <c r="O2364" i="1"/>
  <c r="O156" i="1"/>
  <c r="N950" i="2" s="1"/>
  <c r="O1892" i="1"/>
  <c r="N1196" i="2" s="1"/>
  <c r="O164" i="1"/>
  <c r="N24" i="2" s="1"/>
  <c r="O2036" i="1"/>
  <c r="N1718" i="2" s="1"/>
  <c r="O333" i="1"/>
  <c r="N1124" i="2" s="1"/>
  <c r="O406" i="1"/>
  <c r="N3623" i="2" s="1"/>
  <c r="O136" i="1"/>
  <c r="N3248" i="2" s="1"/>
  <c r="O584" i="1"/>
  <c r="O161" i="1"/>
  <c r="O673" i="1"/>
  <c r="N990" i="2" s="1"/>
  <c r="O394" i="1"/>
  <c r="N905" i="2" s="1"/>
  <c r="O115" i="1"/>
  <c r="N757" i="2" s="1"/>
  <c r="O627" i="1"/>
  <c r="O1213" i="1"/>
  <c r="N655" i="2" s="1"/>
  <c r="O1661" i="1"/>
  <c r="N3371" i="2" s="1"/>
  <c r="O2109" i="1"/>
  <c r="N3746" i="2" s="1"/>
  <c r="O1630" i="1"/>
  <c r="O960" i="1"/>
  <c r="N1351" i="2" s="1"/>
  <c r="O1408" i="1"/>
  <c r="N1461" i="2" s="1"/>
  <c r="O1920" i="1"/>
  <c r="N657" i="2" s="1"/>
  <c r="O993" i="1"/>
  <c r="N311" i="2" s="1"/>
  <c r="O1441" i="1"/>
  <c r="O850" i="1"/>
  <c r="N1229" i="2" s="1"/>
  <c r="O1362" i="1"/>
  <c r="N3740" i="2" s="1"/>
  <c r="O1746" i="1"/>
  <c r="N1614" i="2" s="1"/>
  <c r="O979" i="1"/>
  <c r="N3252" i="2" s="1"/>
  <c r="O1491" i="1"/>
  <c r="N3627" i="2" s="1"/>
  <c r="O2645" i="1"/>
  <c r="N2090" i="2" s="1"/>
  <c r="O3157" i="1"/>
  <c r="N2415" i="2" s="1"/>
  <c r="O2206" i="1"/>
  <c r="N1826" i="2" s="1"/>
  <c r="O2646" i="1"/>
  <c r="N2091" i="2" s="1"/>
  <c r="O2176" i="1"/>
  <c r="N1806" i="2" s="1"/>
  <c r="O2832" i="1"/>
  <c r="O3424" i="1"/>
  <c r="O2489" i="1"/>
  <c r="O3081" i="1"/>
  <c r="O2466" i="1"/>
  <c r="O3346" i="1"/>
  <c r="N2518" i="2" s="1"/>
  <c r="O1567" i="1"/>
  <c r="N3423" i="2" s="1"/>
  <c r="O3614" i="1"/>
  <c r="O3664" i="1"/>
  <c r="O213" i="1"/>
  <c r="N919" i="2" s="1"/>
  <c r="O661" i="1"/>
  <c r="N589" i="2" s="1"/>
  <c r="O2280" i="1"/>
  <c r="N1868" i="2" s="1"/>
  <c r="O1464" i="1"/>
  <c r="N1498" i="2" s="1"/>
  <c r="O2641" i="1"/>
  <c r="N2087" i="2" s="1"/>
  <c r="O380" i="1"/>
  <c r="N1188" i="2" s="1"/>
  <c r="O1199" i="1"/>
  <c r="N710" i="2" s="1"/>
  <c r="O1724" i="1"/>
  <c r="N3748" i="2" s="1"/>
  <c r="O1655" i="1"/>
  <c r="O3509" i="1"/>
  <c r="N2596" i="2" s="1"/>
  <c r="O3540" i="1"/>
  <c r="N2615" i="2" s="1"/>
  <c r="O3704" i="1"/>
  <c r="N2694" i="2" s="1"/>
  <c r="O2183" i="1"/>
  <c r="N1810" i="2" s="1"/>
  <c r="O1495" i="1"/>
  <c r="N3695" i="2" s="1"/>
  <c r="O2492" i="1"/>
  <c r="O3962" i="1"/>
  <c r="N3241" i="2" s="1"/>
  <c r="O3857" i="1"/>
  <c r="N2763" i="2" s="1"/>
  <c r="O908" i="1"/>
  <c r="N1012" i="2" s="1"/>
  <c r="O543" i="1"/>
  <c r="N982" i="2" s="1"/>
  <c r="O1799" i="1"/>
  <c r="O3718" i="1"/>
  <c r="P634" i="4" s="1" a="1"/>
  <c r="P634" i="4" s="1"/>
  <c r="Q634" i="4" s="1"/>
  <c r="O3031" i="1"/>
  <c r="N3636" i="2" s="1"/>
  <c r="O271" i="1"/>
  <c r="O3130" i="1"/>
  <c r="P1714" i="4" s="1" a="1"/>
  <c r="P1714" i="4" s="1"/>
  <c r="Q1714" i="4" s="1"/>
  <c r="O3444" i="1"/>
  <c r="N2568" i="2" s="1"/>
  <c r="O3788" i="1"/>
  <c r="N2728" i="2" s="1"/>
  <c r="O3340" i="1"/>
  <c r="N2515" i="2" s="1"/>
  <c r="O244" i="1"/>
  <c r="O260" i="1"/>
  <c r="O3378" i="1"/>
  <c r="P1450" i="4" s="1" a="1"/>
  <c r="P1450" i="4" s="1"/>
  <c r="Q1450" i="4" s="1"/>
  <c r="O3849" i="1"/>
  <c r="N403" i="2" s="1"/>
  <c r="O1884" i="1"/>
  <c r="N1037" i="2" s="1"/>
  <c r="O3767" i="1"/>
  <c r="N2720" i="2" s="1"/>
  <c r="O1839" i="1"/>
  <c r="O183" i="1"/>
  <c r="N192" i="2" s="1"/>
  <c r="O2327" i="1"/>
  <c r="O4030" i="1"/>
  <c r="N2842" i="2" s="1"/>
  <c r="O3454" i="1"/>
  <c r="N2575" i="2" s="1"/>
  <c r="O2815" i="1"/>
  <c r="N2222" i="2" s="1"/>
  <c r="O895" i="1"/>
  <c r="N1338" i="2" s="1"/>
  <c r="O3677" i="1"/>
  <c r="P1282" i="4" s="1" a="1"/>
  <c r="P1282" i="4" s="1"/>
  <c r="Q1282" i="4" s="1"/>
  <c r="O3058" i="1"/>
  <c r="O2546" i="1"/>
  <c r="O3049" i="1"/>
  <c r="O2473" i="1"/>
  <c r="N1992" i="2" s="1"/>
  <c r="O3392" i="1"/>
  <c r="O2688" i="1"/>
  <c r="N2126" i="2" s="1"/>
  <c r="O1350" i="1"/>
  <c r="O1305" i="1"/>
  <c r="O2116" i="1"/>
  <c r="N1766" i="2" s="1"/>
  <c r="O2807" i="1"/>
  <c r="N2218" i="2" s="1"/>
  <c r="O3968" i="1"/>
  <c r="N3573" i="2" s="1"/>
  <c r="O3990" i="1"/>
  <c r="N662" i="2" s="1"/>
  <c r="O3772" i="1"/>
  <c r="N3364" i="2" s="1"/>
  <c r="O3458" i="1"/>
  <c r="O3039" i="1"/>
  <c r="O1815" i="1"/>
  <c r="O1335" i="1"/>
  <c r="N47" i="2" s="1"/>
  <c r="O3116" i="1"/>
  <c r="N2398" i="2" s="1"/>
  <c r="O3770" i="1"/>
  <c r="N2723" i="2" s="1"/>
  <c r="O3729" i="1"/>
  <c r="N2701" i="2" s="1"/>
  <c r="O255" i="1"/>
  <c r="N1267" i="2" s="1"/>
  <c r="O3526" i="1"/>
  <c r="O2663" i="1"/>
  <c r="N2108" i="2" s="1"/>
  <c r="O4005" i="1"/>
  <c r="N2834" i="2" s="1"/>
  <c r="O3066" i="1"/>
  <c r="N2373" i="2" s="1"/>
  <c r="O2748" i="1"/>
  <c r="N2168" i="2" s="1"/>
  <c r="O3452" i="1"/>
  <c r="N69" i="2" s="1"/>
  <c r="O2932" i="1"/>
  <c r="N2301" i="2" s="1"/>
  <c r="O20" i="1"/>
  <c r="N1155" i="2" s="1"/>
  <c r="O4082" i="1"/>
  <c r="O2132" i="1"/>
  <c r="N1777" i="2" s="1"/>
  <c r="O3785" i="1"/>
  <c r="N3495" i="2" s="1"/>
  <c r="O1620" i="1"/>
  <c r="O3944" i="1"/>
  <c r="N707" i="2" s="1"/>
  <c r="O3575" i="1"/>
  <c r="O1647" i="1"/>
  <c r="N1587" i="2" s="1"/>
  <c r="O119" i="1"/>
  <c r="N945" i="2" s="1"/>
  <c r="O2119" i="1"/>
  <c r="O3966" i="1"/>
  <c r="N2817" i="2" s="1"/>
  <c r="O3390" i="1"/>
  <c r="O2639" i="1"/>
  <c r="N2085" i="2" s="1"/>
  <c r="O679" i="1"/>
  <c r="N1067" i="2" s="1"/>
  <c r="O3613" i="1"/>
  <c r="P1399" i="4" s="1" a="1"/>
  <c r="P1399" i="4" s="1"/>
  <c r="Q1399" i="4" s="1"/>
  <c r="O2482" i="1"/>
  <c r="N1998" i="2" s="1"/>
  <c r="O2985" i="1"/>
  <c r="O2409" i="1"/>
  <c r="O3328" i="1"/>
  <c r="N2508" i="2" s="1"/>
  <c r="O3661" i="1"/>
  <c r="O76" i="1"/>
  <c r="N1131" i="2" s="1"/>
  <c r="O1239" i="1"/>
  <c r="N1395" i="2" s="1"/>
  <c r="O1556" i="1"/>
  <c r="O3712" i="1"/>
  <c r="P1218" i="4" s="1" a="1"/>
  <c r="P1218" i="4" s="1"/>
  <c r="Q1218" i="4" s="1"/>
  <c r="O3798" i="1"/>
  <c r="N2732" i="2" s="1"/>
  <c r="O4031" i="1"/>
  <c r="O1348" i="1"/>
  <c r="N1428" i="2" s="1"/>
  <c r="O2847" i="1"/>
  <c r="O3982" i="1"/>
  <c r="N2823" i="2" s="1"/>
  <c r="O935" i="1"/>
  <c r="N128" i="2" s="1"/>
  <c r="O3138" i="1"/>
  <c r="N2406" i="2" s="1"/>
  <c r="O3935" i="1"/>
  <c r="N2797" i="2" s="1"/>
  <c r="O3578" i="1"/>
  <c r="O3601" i="1"/>
  <c r="O4057" i="1"/>
  <c r="O3015" i="1"/>
  <c r="N2350" i="2" s="1"/>
  <c r="O127" i="1"/>
  <c r="N1185" i="2" s="1"/>
  <c r="O1599" i="1"/>
  <c r="O2271" i="1"/>
  <c r="N1861" i="2" s="1"/>
  <c r="O3941" i="1"/>
  <c r="N588" i="2" s="1"/>
  <c r="O3002" i="1"/>
  <c r="O2372" i="1"/>
  <c r="N1924" i="2" s="1"/>
  <c r="O3052" i="1"/>
  <c r="O3951" i="1"/>
  <c r="N2807" i="2" s="1"/>
  <c r="O2252" i="1"/>
  <c r="O4018" i="1"/>
  <c r="N2232" i="2" s="1"/>
  <c r="O1604" i="1"/>
  <c r="O3593" i="1"/>
  <c r="O1372" i="1"/>
  <c r="N1440" i="2" s="1"/>
  <c r="O3816" i="1"/>
  <c r="N2743" i="2" s="1"/>
  <c r="O3175" i="1"/>
  <c r="N2425" i="2" s="1"/>
  <c r="O1463" i="1"/>
  <c r="N1497" i="2" s="1"/>
  <c r="O3831" i="1"/>
  <c r="N719" i="2" s="1"/>
  <c r="O1767" i="1"/>
  <c r="O3902" i="1"/>
  <c r="N154" i="2" s="1"/>
  <c r="O3262" i="1"/>
  <c r="O487" i="1"/>
  <c r="N882" i="2" s="1"/>
  <c r="O3485" i="1"/>
  <c r="N2586" i="2" s="1"/>
  <c r="O2354" i="1"/>
  <c r="N3585" i="2" s="1"/>
  <c r="O2921" i="1"/>
  <c r="N2295" i="2" s="1"/>
  <c r="O2281" i="1"/>
  <c r="N1869" i="2" s="1"/>
  <c r="O3200" i="1"/>
  <c r="N3299" i="2" s="1"/>
  <c r="O2624" i="1"/>
  <c r="O3028" i="1"/>
  <c r="N2358" i="2" s="1"/>
  <c r="O4092" i="1"/>
  <c r="N2883" i="2" s="1"/>
  <c r="O3252" i="1"/>
  <c r="N2462" i="2" s="1"/>
  <c r="O1460" i="1"/>
  <c r="O1964" i="1"/>
  <c r="N1671" i="2" s="1"/>
  <c r="O3946" i="1"/>
  <c r="N2802" i="2" s="1"/>
  <c r="O2348" i="1"/>
  <c r="N1909" i="2" s="1"/>
  <c r="O308" i="1"/>
  <c r="O3457" i="1"/>
  <c r="O1076" i="1"/>
  <c r="N941" i="2" s="1"/>
  <c r="O3872" i="1"/>
  <c r="N2770" i="2" s="1"/>
  <c r="O3159" i="1"/>
  <c r="N2417" i="2" s="1"/>
  <c r="O1087" i="1"/>
  <c r="N1369" i="2" s="1"/>
  <c r="O3807" i="1"/>
  <c r="N2739" i="2" s="1"/>
  <c r="O1927" i="1"/>
  <c r="N3641" i="2" s="1"/>
  <c r="O3958" i="1"/>
  <c r="N2812" i="2" s="1"/>
  <c r="O3382" i="1"/>
  <c r="O2983" i="1"/>
  <c r="O871" i="1"/>
  <c r="N750" i="2" s="1"/>
  <c r="O3733" i="1"/>
  <c r="N2705" i="2" s="1"/>
  <c r="O2986" i="1"/>
  <c r="N2335" i="2" s="1"/>
  <c r="O2913" i="1"/>
  <c r="N2290" i="2" s="1"/>
  <c r="O2401" i="1"/>
  <c r="N1945" i="2" s="1"/>
  <c r="O3320" i="1"/>
  <c r="O2680" i="1"/>
  <c r="N2119" i="2" s="1"/>
  <c r="O3086" i="1"/>
  <c r="N2383" i="2" s="1"/>
  <c r="O2446" i="1"/>
  <c r="O1934" i="1"/>
  <c r="N401" i="2" s="1"/>
  <c r="O2957" i="1"/>
  <c r="N2318" i="2" s="1"/>
  <c r="O2317" i="1"/>
  <c r="N1891" i="2" s="1"/>
  <c r="O1611" i="1"/>
  <c r="O971" i="1"/>
  <c r="N1352" i="2" s="1"/>
  <c r="O2476" i="1"/>
  <c r="O3708" i="1"/>
  <c r="O2684" i="1"/>
  <c r="N2122" i="2" s="1"/>
  <c r="O1428" i="1"/>
  <c r="N1476" i="2" s="1"/>
  <c r="O2188" i="1"/>
  <c r="N917" i="2" s="1"/>
  <c r="O724" i="1"/>
  <c r="N1319" i="2" s="1"/>
  <c r="O3810" i="1"/>
  <c r="N3414" i="2" s="1"/>
  <c r="O2324" i="1"/>
  <c r="N1896" i="2" s="1"/>
  <c r="O516" i="1"/>
  <c r="N228" i="2" s="1"/>
  <c r="O3641" i="1"/>
  <c r="O2580" i="1"/>
  <c r="N3333" i="2" s="1"/>
  <c r="O2431" i="1"/>
  <c r="N3232" i="2" s="1"/>
  <c r="O2938" i="1"/>
  <c r="N2307" i="2" s="1"/>
  <c r="O3529" i="1"/>
  <c r="N2607" i="2" s="1"/>
  <c r="O3198" i="1"/>
  <c r="O2857" i="1"/>
  <c r="N2248" i="2" s="1"/>
  <c r="O3748" i="1"/>
  <c r="N2712" i="2" s="1"/>
  <c r="O3649" i="1"/>
  <c r="O1623" i="1"/>
  <c r="O2487" i="1"/>
  <c r="N2002" i="2" s="1"/>
  <c r="O3510" i="1"/>
  <c r="P1389" i="4" s="1" a="1"/>
  <c r="P1389" i="4" s="1"/>
  <c r="Q1389" i="4" s="1"/>
  <c r="O1431" i="1"/>
  <c r="N1478" i="2" s="1"/>
  <c r="O3114" i="1"/>
  <c r="P1308" i="4" s="1" a="1"/>
  <c r="P1308" i="4" s="1"/>
  <c r="Q1308" i="4" s="1"/>
  <c r="O3105" i="1"/>
  <c r="N2392" i="2" s="1"/>
  <c r="O1889" i="1"/>
  <c r="N1132" i="2" s="1"/>
  <c r="O2488" i="1"/>
  <c r="N3434" i="2" s="1"/>
  <c r="O2382" i="1"/>
  <c r="N1932" i="2" s="1"/>
  <c r="O3085" i="1"/>
  <c r="O1035" i="1"/>
  <c r="N506" i="2" s="1"/>
  <c r="O2740" i="1"/>
  <c r="O3956" i="1"/>
  <c r="N2811" i="2" s="1"/>
  <c r="O3874" i="1"/>
  <c r="O1484" i="1"/>
  <c r="N1507" i="2" s="1"/>
  <c r="O3577" i="1"/>
  <c r="N2634" i="2" s="1"/>
  <c r="O1564" i="1"/>
  <c r="N3692" i="2" s="1"/>
  <c r="O3992" i="1"/>
  <c r="N286" i="2" s="1"/>
  <c r="O3544" i="1"/>
  <c r="N2618" i="2" s="1"/>
  <c r="O2015" i="1"/>
  <c r="O311" i="1"/>
  <c r="O3047" i="1"/>
  <c r="O1095" i="1"/>
  <c r="N464" i="2" s="1"/>
  <c r="O3308" i="1"/>
  <c r="O3460" i="1"/>
  <c r="O1628" i="1"/>
  <c r="O1636" i="1"/>
  <c r="O3930" i="1"/>
  <c r="N3707" i="2" s="1"/>
  <c r="O3418" i="1"/>
  <c r="N2555" i="2" s="1"/>
  <c r="O397" i="1"/>
  <c r="N825" i="2" s="1"/>
  <c r="O86" i="1"/>
  <c r="N756" i="2" s="1"/>
  <c r="O662" i="1"/>
  <c r="N184" i="2" s="1"/>
  <c r="O648" i="1"/>
  <c r="N986" i="2" s="1"/>
  <c r="O353" i="1"/>
  <c r="N3402" i="2" s="1"/>
  <c r="O202" i="1"/>
  <c r="O179" i="1"/>
  <c r="N952" i="2" s="1"/>
  <c r="O957" i="1"/>
  <c r="N1349" i="2" s="1"/>
  <c r="O1533" i="1"/>
  <c r="N1536" i="2" s="1"/>
  <c r="O734" i="1"/>
  <c r="O1310" i="1"/>
  <c r="N146" i="2" s="1"/>
  <c r="O1886" i="1"/>
  <c r="O1472" i="1"/>
  <c r="N1502" i="2" s="1"/>
  <c r="O1249" i="1"/>
  <c r="N377" i="2" s="1"/>
  <c r="O914" i="1"/>
  <c r="N290" i="2" s="1"/>
  <c r="O1554" i="1"/>
  <c r="N1547" i="2" s="1"/>
  <c r="O763" i="1"/>
  <c r="N595" i="2" s="1"/>
  <c r="O2277" i="1"/>
  <c r="O2933" i="1"/>
  <c r="N2302" i="2" s="1"/>
  <c r="O2862" i="1"/>
  <c r="N2252" i="2" s="1"/>
  <c r="O2576" i="1"/>
  <c r="N203" i="2" s="1"/>
  <c r="O1881" i="1"/>
  <c r="N1651" i="2" s="1"/>
  <c r="O2649" i="1"/>
  <c r="N2093" i="2" s="1"/>
  <c r="O2130" i="1"/>
  <c r="N1776" i="2" s="1"/>
  <c r="O2770" i="1"/>
  <c r="N2186" i="2" s="1"/>
  <c r="O583" i="1"/>
  <c r="O3430" i="1"/>
  <c r="P1199" i="4" s="1" a="1"/>
  <c r="P1199" i="4" s="1"/>
  <c r="Q1199" i="4" s="1"/>
  <c r="O60" i="1"/>
  <c r="N1245" i="2" s="1"/>
  <c r="O277" i="1"/>
  <c r="N880" i="2" s="1"/>
  <c r="O30" i="1"/>
  <c r="N1239" i="2" s="1"/>
  <c r="O478" i="1"/>
  <c r="O233" i="1"/>
  <c r="N1227" i="2" s="1"/>
  <c r="O338" i="1"/>
  <c r="O786" i="1"/>
  <c r="N1325" i="2" s="1"/>
  <c r="O443" i="1"/>
  <c r="N1156" i="2" s="1"/>
  <c r="O1029" i="1"/>
  <c r="N1046" i="2" s="1"/>
  <c r="O1477" i="1"/>
  <c r="N3655" i="2" s="1"/>
  <c r="O934" i="1"/>
  <c r="N242" i="2" s="1"/>
  <c r="O1446" i="1"/>
  <c r="N1487" i="2" s="1"/>
  <c r="O1894" i="1"/>
  <c r="N610" i="2" s="1"/>
  <c r="O1288" i="1"/>
  <c r="N1095" i="2" s="1"/>
  <c r="O1800" i="1"/>
  <c r="O873" i="1"/>
  <c r="N638" i="2" s="1"/>
  <c r="O1321" i="1"/>
  <c r="N1418" i="2" s="1"/>
  <c r="O1641" i="1"/>
  <c r="N1582" i="2" s="1"/>
  <c r="O1050" i="1"/>
  <c r="O1562" i="1"/>
  <c r="O1275" i="1"/>
  <c r="N860" i="2" s="1"/>
  <c r="O1787" i="1"/>
  <c r="N1627" i="2" s="1"/>
  <c r="O2501" i="1"/>
  <c r="N2010" i="2" s="1"/>
  <c r="O2941" i="1"/>
  <c r="N681" i="2" s="1"/>
  <c r="O3453" i="1"/>
  <c r="N2574" i="2" s="1"/>
  <c r="O2942" i="1"/>
  <c r="N3737" i="2" s="1"/>
  <c r="O2584" i="1"/>
  <c r="N3440" i="2" s="1"/>
  <c r="O3272" i="1"/>
  <c r="N2475" i="2" s="1"/>
  <c r="O2241" i="1"/>
  <c r="O3850" i="1"/>
  <c r="N3366" i="2" s="1"/>
  <c r="O3821" i="1"/>
  <c r="O3471" i="1"/>
  <c r="O3732" i="1"/>
  <c r="N2704" i="2" s="1"/>
  <c r="O1108" i="1"/>
  <c r="N724" i="2" s="1"/>
  <c r="O2247" i="1"/>
  <c r="N1849" i="2" s="1"/>
  <c r="O2217" i="1"/>
  <c r="N596" i="2" s="1"/>
  <c r="O3940" i="1"/>
  <c r="N796" i="2" s="1"/>
  <c r="O3498" i="1"/>
  <c r="O3585" i="1"/>
  <c r="N2639" i="2" s="1"/>
  <c r="O3936" i="1"/>
  <c r="N2798" i="2" s="1"/>
  <c r="O1439" i="1"/>
  <c r="N1482" i="2" s="1"/>
  <c r="O2303" i="1"/>
  <c r="O3446" i="1"/>
  <c r="N2570" i="2" s="1"/>
  <c r="O1263" i="1"/>
  <c r="O3050" i="1"/>
  <c r="N2368" i="2" s="1"/>
  <c r="O3041" i="1"/>
  <c r="O3448" i="1"/>
  <c r="N2571" i="2" s="1"/>
  <c r="O3150" i="1"/>
  <c r="N2410" i="2" s="1"/>
  <c r="O2254" i="1"/>
  <c r="N257" i="2" s="1"/>
  <c r="O3021" i="1"/>
  <c r="N2354" i="2" s="1"/>
  <c r="O3148" i="1"/>
  <c r="O3620" i="1"/>
  <c r="N792" i="2" s="1"/>
  <c r="O1668" i="1"/>
  <c r="N3372" i="2" s="1"/>
  <c r="O3746" i="1"/>
  <c r="N2710" i="2" s="1"/>
  <c r="O3513" i="1"/>
  <c r="N2599" i="2" s="1"/>
  <c r="O1308" i="1"/>
  <c r="N3297" i="2" s="1"/>
  <c r="O3928" i="1"/>
  <c r="N488" i="2" s="1"/>
  <c r="O3480" i="1"/>
  <c r="O1783" i="1"/>
  <c r="O231" i="1"/>
  <c r="N107" i="2" s="1"/>
  <c r="O2855" i="1"/>
  <c r="N2246" i="2" s="1"/>
  <c r="O903" i="1"/>
  <c r="N1071" i="2" s="1"/>
  <c r="O2940" i="1"/>
  <c r="P202" i="4" s="1" a="1"/>
  <c r="P202" i="4" s="1"/>
  <c r="Q202" i="4" s="1"/>
  <c r="O3092" i="1"/>
  <c r="N2385" i="2" s="1"/>
  <c r="O3140" i="1"/>
  <c r="O1396" i="1"/>
  <c r="N3571" i="2" s="1"/>
  <c r="O1388" i="1"/>
  <c r="N3437" i="2" s="1"/>
  <c r="O150" i="1"/>
  <c r="N1065" i="2" s="1"/>
  <c r="O8" i="1"/>
  <c r="N497" i="2" s="1"/>
  <c r="O712" i="1"/>
  <c r="O417" i="1"/>
  <c r="N827" i="2" s="1"/>
  <c r="O266" i="1"/>
  <c r="N3668" i="2" s="1"/>
  <c r="O243" i="1"/>
  <c r="O1021" i="1"/>
  <c r="N785" i="2" s="1"/>
  <c r="O798" i="1"/>
  <c r="N281" i="2" s="1"/>
  <c r="O1374" i="1"/>
  <c r="N1442" i="2" s="1"/>
  <c r="O832" i="1"/>
  <c r="N1329" i="2" s="1"/>
  <c r="O1536" i="1"/>
  <c r="N1539" i="2" s="1"/>
  <c r="O2112" i="1"/>
  <c r="O1313" i="1"/>
  <c r="N840" i="2" s="1"/>
  <c r="O978" i="1"/>
  <c r="O827" i="1"/>
  <c r="N1079" i="2" s="1"/>
  <c r="O1563" i="1"/>
  <c r="O2349" i="1"/>
  <c r="N1910" i="2" s="1"/>
  <c r="O3005" i="1"/>
  <c r="N2345" i="2" s="1"/>
  <c r="O2278" i="1"/>
  <c r="O2934" i="1"/>
  <c r="N2303" i="2" s="1"/>
  <c r="O2656" i="1"/>
  <c r="N2100" i="2" s="1"/>
  <c r="O1977" i="1"/>
  <c r="N1681" i="2" s="1"/>
  <c r="O2874" i="1"/>
  <c r="N2263" i="2" s="1"/>
  <c r="O1031" i="1"/>
  <c r="N727" i="2" s="1"/>
  <c r="O3758" i="1"/>
  <c r="N3433" i="2" s="1"/>
  <c r="O2044" i="1"/>
  <c r="N1722" i="2" s="1"/>
  <c r="O341" i="1"/>
  <c r="N205" i="2" s="1"/>
  <c r="O94" i="1"/>
  <c r="O542" i="1"/>
  <c r="O592" i="1"/>
  <c r="O681" i="1"/>
  <c r="N1170" i="2" s="1"/>
  <c r="O402" i="1"/>
  <c r="O59" i="1"/>
  <c r="N3652" i="2" s="1"/>
  <c r="O507" i="1"/>
  <c r="N855" i="2" s="1"/>
  <c r="O1093" i="1"/>
  <c r="N3521" i="2" s="1"/>
  <c r="O1541" i="1"/>
  <c r="N1542" i="2" s="1"/>
  <c r="O1925" i="1"/>
  <c r="O998" i="1"/>
  <c r="N18" i="2" s="1"/>
  <c r="O840" i="1"/>
  <c r="N781" i="2" s="1"/>
  <c r="O1352" i="1"/>
  <c r="N1430" i="2" s="1"/>
  <c r="O1864" i="1"/>
  <c r="N1647" i="2" s="1"/>
  <c r="O937" i="1"/>
  <c r="N395" i="2" s="1"/>
  <c r="O1385" i="1"/>
  <c r="N1449" i="2" s="1"/>
  <c r="O1705" i="1"/>
  <c r="O1114" i="1"/>
  <c r="N3307" i="2" s="1"/>
  <c r="O1626" i="1"/>
  <c r="N1576" i="2" s="1"/>
  <c r="O771" i="1"/>
  <c r="N3602" i="2" s="1"/>
  <c r="O1347" i="1"/>
  <c r="N3625" i="2" s="1"/>
  <c r="O1859" i="1"/>
  <c r="N142" i="2" s="1"/>
  <c r="O2581" i="1"/>
  <c r="N3350" i="2" s="1"/>
  <c r="O3013" i="1"/>
  <c r="O1990" i="1"/>
  <c r="N904" i="2" s="1"/>
  <c r="O2502" i="1"/>
  <c r="N2011" i="2" s="1"/>
  <c r="O3014" i="1"/>
  <c r="O2664" i="1"/>
  <c r="O3352" i="1"/>
  <c r="O2321" i="1"/>
  <c r="N3657" i="2" s="1"/>
  <c r="O2929" i="1"/>
  <c r="N41" i="2" s="1"/>
  <c r="O3170" i="1"/>
  <c r="N2421" i="2" s="1"/>
  <c r="O1591" i="1"/>
  <c r="O3622" i="1"/>
  <c r="N2655" i="2" s="1"/>
  <c r="O1575" i="1"/>
  <c r="N1555" i="2" s="1"/>
  <c r="O29" i="1"/>
  <c r="N289" i="2" s="1"/>
  <c r="O541" i="1"/>
  <c r="N239" i="2" s="1"/>
  <c r="O166" i="1"/>
  <c r="N1254" i="2" s="1"/>
  <c r="O614" i="1"/>
  <c r="O408" i="1"/>
  <c r="N803" i="2" s="1"/>
  <c r="O49" i="1"/>
  <c r="N221" i="2" s="1"/>
  <c r="O561" i="1"/>
  <c r="N1297" i="2" s="1"/>
  <c r="O602" i="1"/>
  <c r="O259" i="1"/>
  <c r="O909" i="1"/>
  <c r="N1013" i="2" s="1"/>
  <c r="O1357" i="1"/>
  <c r="N1433" i="2" s="1"/>
  <c r="O1805" i="1"/>
  <c r="N1631" i="2" s="1"/>
  <c r="O814" i="1"/>
  <c r="N3734" i="2" s="1"/>
  <c r="O1262" i="1"/>
  <c r="O1774" i="1"/>
  <c r="O1040" i="1"/>
  <c r="N787" i="2" s="1"/>
  <c r="O1488" i="1"/>
  <c r="O2000" i="1"/>
  <c r="N1695" i="2" s="1"/>
  <c r="O1073" i="1"/>
  <c r="N836" i="2" s="1"/>
  <c r="O1585" i="1"/>
  <c r="N1558" i="2" s="1"/>
  <c r="O994" i="1"/>
  <c r="N1354" i="2" s="1"/>
  <c r="O1442" i="1"/>
  <c r="N1484" i="2" s="1"/>
  <c r="O1954" i="1"/>
  <c r="N1664" i="2" s="1"/>
  <c r="O2479" i="1"/>
  <c r="N1996" i="2" s="1"/>
  <c r="O3010" i="1"/>
  <c r="O1167" i="1"/>
  <c r="N249" i="2" s="1"/>
  <c r="O3927" i="1"/>
  <c r="N143" i="2" s="1"/>
  <c r="O4086" i="1"/>
  <c r="N2879" i="2" s="1"/>
  <c r="O3136" i="1"/>
  <c r="N2404" i="2" s="1"/>
  <c r="O3596" i="1"/>
  <c r="N262" i="2" s="1"/>
  <c r="O2100" i="1"/>
  <c r="P1186" i="4" s="1" a="1"/>
  <c r="P1186" i="4" s="1"/>
  <c r="Q1186" i="4" s="1"/>
  <c r="O3393" i="1"/>
  <c r="O3808" i="1"/>
  <c r="N2740" i="2" s="1"/>
  <c r="O879" i="1"/>
  <c r="N170" i="2" s="1"/>
  <c r="O1751" i="1"/>
  <c r="O3318" i="1"/>
  <c r="N3373" i="2" s="1"/>
  <c r="O2922" i="1"/>
  <c r="O3256" i="1"/>
  <c r="N2464" i="2" s="1"/>
  <c r="O2190" i="1"/>
  <c r="N3687" i="2" s="1"/>
  <c r="O2893" i="1"/>
  <c r="O843" i="1"/>
  <c r="N728" i="2" s="1"/>
  <c r="O2732" i="1"/>
  <c r="N2155" i="2" s="1"/>
  <c r="O2836" i="1"/>
  <c r="O3682" i="1"/>
  <c r="N2680" i="2" s="1"/>
  <c r="O780" i="1"/>
  <c r="N934" i="2" s="1"/>
  <c r="O3449" i="1"/>
  <c r="O1036" i="1"/>
  <c r="O3864" i="1"/>
  <c r="O3327" i="1"/>
  <c r="O167" i="1"/>
  <c r="N1175" i="2" s="1"/>
  <c r="O2471" i="1"/>
  <c r="N1990" i="2" s="1"/>
  <c r="O727" i="1"/>
  <c r="N1321" i="2" s="1"/>
  <c r="O2636" i="1"/>
  <c r="N2082" i="2" s="1"/>
  <c r="O3668" i="1"/>
  <c r="N14" i="2" s="1"/>
  <c r="O4071" i="1"/>
  <c r="N2869" i="2" s="1"/>
  <c r="O1132" i="1"/>
  <c r="N431" i="2" s="1"/>
  <c r="O3866" i="1"/>
  <c r="N3741" i="2" s="1"/>
  <c r="O1772" i="1"/>
  <c r="O461" i="1"/>
  <c r="N1154" i="2" s="1"/>
  <c r="O214" i="1"/>
  <c r="N1206" i="2" s="1"/>
  <c r="O200" i="1"/>
  <c r="N1112" i="2" s="1"/>
  <c r="O481" i="1"/>
  <c r="N972" i="2" s="1"/>
  <c r="O458" i="1"/>
  <c r="N928" i="2" s="1"/>
  <c r="O307" i="1"/>
  <c r="N1276" i="2" s="1"/>
  <c r="O1725" i="1"/>
  <c r="O862" i="1"/>
  <c r="N449" i="2" s="1"/>
  <c r="O1438" i="1"/>
  <c r="O1024" i="1"/>
  <c r="N73" i="2" s="1"/>
  <c r="O1600" i="1"/>
  <c r="O801" i="1"/>
  <c r="N21" i="2" s="1"/>
  <c r="O1505" i="1"/>
  <c r="O1042" i="1"/>
  <c r="N3399" i="2" s="1"/>
  <c r="O1618" i="1"/>
  <c r="N3735" i="2" s="1"/>
  <c r="O1051" i="1"/>
  <c r="N1365" i="2" s="1"/>
  <c r="O1635" i="1"/>
  <c r="O2421" i="1"/>
  <c r="N1961" i="2" s="1"/>
  <c r="O3229" i="1"/>
  <c r="O2350" i="1"/>
  <c r="N1911" i="2" s="1"/>
  <c r="O3006" i="1"/>
  <c r="N2346" i="2" s="1"/>
  <c r="O2912" i="1"/>
  <c r="N2289" i="2" s="1"/>
  <c r="O2057" i="1"/>
  <c r="N627" i="2" s="1"/>
  <c r="O2745" i="1"/>
  <c r="O2210" i="1"/>
  <c r="O2978" i="1"/>
  <c r="N2331" i="2" s="1"/>
  <c r="O2127" i="1"/>
  <c r="N3594" i="2" s="1"/>
  <c r="O3942" i="1"/>
  <c r="N797" i="2" s="1"/>
  <c r="O3633" i="1"/>
  <c r="N2660" i="2" s="1"/>
  <c r="O405" i="1"/>
  <c r="N1056" i="2" s="1"/>
  <c r="O158" i="1"/>
  <c r="N690" i="2" s="1"/>
  <c r="O606" i="1"/>
  <c r="O656" i="1"/>
  <c r="N989" i="2" s="1"/>
  <c r="O297" i="1"/>
  <c r="O745" i="1"/>
  <c r="N647" i="2" s="1"/>
  <c r="O466" i="1"/>
  <c r="N1082" i="2" s="1"/>
  <c r="O123" i="1"/>
  <c r="N1117" i="2" s="1"/>
  <c r="O571" i="1"/>
  <c r="N1298" i="2" s="1"/>
  <c r="O1157" i="1"/>
  <c r="N1383" i="2" s="1"/>
  <c r="O1989" i="1"/>
  <c r="N3661" i="2" s="1"/>
  <c r="O1062" i="1"/>
  <c r="N744" i="2" s="1"/>
  <c r="O1510" i="1"/>
  <c r="O904" i="1"/>
  <c r="N126" i="2" s="1"/>
  <c r="O1416" i="1"/>
  <c r="N1467" i="2" s="1"/>
  <c r="O1001" i="1"/>
  <c r="N686" i="2" s="1"/>
  <c r="O1449" i="1"/>
  <c r="N1488" i="2" s="1"/>
  <c r="O1769" i="1"/>
  <c r="O1178" i="1"/>
  <c r="N1386" i="2" s="1"/>
  <c r="O1690" i="1"/>
  <c r="O835" i="1"/>
  <c r="N848" i="2" s="1"/>
  <c r="O1427" i="1"/>
  <c r="N1475" i="2" s="1"/>
  <c r="O1939" i="1"/>
  <c r="N1657" i="2" s="1"/>
  <c r="O3093" i="1"/>
  <c r="N2386" i="2" s="1"/>
  <c r="O2070" i="1"/>
  <c r="N1736" i="2" s="1"/>
  <c r="O2582" i="1"/>
  <c r="N3565" i="2" s="1"/>
  <c r="O3094" i="1"/>
  <c r="N2387" i="2" s="1"/>
  <c r="O2760" i="1"/>
  <c r="N2177" i="2" s="1"/>
  <c r="O3432" i="1"/>
  <c r="N2560" i="2" s="1"/>
  <c r="O2417" i="1"/>
  <c r="N1959" i="2" s="1"/>
  <c r="O3009" i="1"/>
  <c r="O2394" i="1"/>
  <c r="N1941" i="2" s="1"/>
  <c r="O3354" i="1"/>
  <c r="O2175" i="1"/>
  <c r="N1805" i="2" s="1"/>
  <c r="O3806" i="1"/>
  <c r="N421" i="2" s="1"/>
  <c r="O3119" i="1"/>
  <c r="P1713" i="4" s="1" a="1"/>
  <c r="P1713" i="4" s="1"/>
  <c r="Q1713" i="4" s="1"/>
  <c r="O93" i="1"/>
  <c r="N640" i="2" s="1"/>
  <c r="O605" i="1"/>
  <c r="O230" i="1"/>
  <c r="N1258" i="2" s="1"/>
  <c r="O678" i="1"/>
  <c r="N1136" i="2" s="1"/>
  <c r="O472" i="1"/>
  <c r="N749" i="2" s="1"/>
  <c r="O113" i="1"/>
  <c r="N1248" i="2" s="1"/>
  <c r="O218" i="1"/>
  <c r="N1180" i="2" s="1"/>
  <c r="O666" i="1"/>
  <c r="N1193" i="2" s="1"/>
  <c r="O323" i="1"/>
  <c r="O973" i="1"/>
  <c r="O1421" i="1"/>
  <c r="N1470" i="2" s="1"/>
  <c r="O1869" i="1"/>
  <c r="N897" i="2" s="1"/>
  <c r="O878" i="1"/>
  <c r="N1334" i="2" s="1"/>
  <c r="O1326" i="1"/>
  <c r="N1420" i="2" s="1"/>
  <c r="O3961" i="1"/>
  <c r="N2815" i="2" s="1"/>
  <c r="O3286" i="1"/>
  <c r="O3740" i="1"/>
  <c r="O3462" i="1"/>
  <c r="N2576" i="2" s="1"/>
  <c r="O2212" i="1"/>
  <c r="N3664" i="2" s="1"/>
  <c r="O2991" i="1"/>
  <c r="P6" i="4" s="1" a="1"/>
  <c r="P6" i="4" s="1"/>
  <c r="Q6" i="4" s="1"/>
  <c r="O2560" i="1"/>
  <c r="O2804" i="1"/>
  <c r="N2215" i="2" s="1"/>
  <c r="O2220" i="1"/>
  <c r="N1833" i="2" s="1"/>
  <c r="O3201" i="1"/>
  <c r="O3616" i="1"/>
  <c r="N2653" i="2" s="1"/>
  <c r="O695" i="1"/>
  <c r="N833" i="2" s="1"/>
  <c r="O1119" i="1"/>
  <c r="N1375" i="2" s="1"/>
  <c r="O463" i="1"/>
  <c r="N1190" i="2" s="1"/>
  <c r="O2794" i="1"/>
  <c r="N2207" i="2" s="1"/>
  <c r="O2785" i="1"/>
  <c r="N2199" i="2" s="1"/>
  <c r="O3128" i="1"/>
  <c r="O3022" i="1"/>
  <c r="N2355" i="2" s="1"/>
  <c r="O2765" i="1"/>
  <c r="N2181" i="2" s="1"/>
  <c r="O3876" i="1"/>
  <c r="N660" i="2" s="1"/>
  <c r="O3356" i="1"/>
  <c r="N2521" i="2" s="1"/>
  <c r="O1900" i="1"/>
  <c r="N680" i="2" s="1"/>
  <c r="O940" i="1"/>
  <c r="N341" i="2" s="1"/>
  <c r="O3618" i="1"/>
  <c r="N2654" i="2" s="1"/>
  <c r="O276" i="1"/>
  <c r="N3413" i="2" s="1"/>
  <c r="O3321" i="1"/>
  <c r="N2502" i="2" s="1"/>
  <c r="O836" i="1"/>
  <c r="N1076" i="2" s="1"/>
  <c r="O3800" i="1"/>
  <c r="N2734" i="2" s="1"/>
  <c r="O1607" i="1"/>
  <c r="N1570" i="2" s="1"/>
  <c r="O103" i="1"/>
  <c r="O2279" i="1"/>
  <c r="N1867" i="2" s="1"/>
  <c r="O551" i="1"/>
  <c r="O2452" i="1"/>
  <c r="N3572" i="2" s="1"/>
  <c r="O3316" i="1"/>
  <c r="N2500" i="2" s="1"/>
  <c r="O3892" i="1"/>
  <c r="N795" i="2" s="1"/>
  <c r="O644" i="1"/>
  <c r="N778" i="2" s="1"/>
  <c r="O1148" i="1"/>
  <c r="N45" i="2" s="1"/>
  <c r="O3802" i="1"/>
  <c r="N2736" i="2" s="1"/>
  <c r="O1444" i="1"/>
  <c r="N1485" i="2" s="1"/>
  <c r="O525" i="1"/>
  <c r="N1294" i="2" s="1"/>
  <c r="O278" i="1"/>
  <c r="N1273" i="2" s="1"/>
  <c r="O264" i="1"/>
  <c r="N937" i="2" s="1"/>
  <c r="O776" i="1"/>
  <c r="N1000" i="2" s="1"/>
  <c r="O545" i="1"/>
  <c r="N777" i="2" s="1"/>
  <c r="O522" i="1"/>
  <c r="N874" i="2" s="1"/>
  <c r="O371" i="1"/>
  <c r="N1148" i="2" s="1"/>
  <c r="O1085" i="1"/>
  <c r="N1368" i="2" s="1"/>
  <c r="O1789" i="1"/>
  <c r="O926" i="1"/>
  <c r="N1014" i="2" s="1"/>
  <c r="O1502" i="1"/>
  <c r="N1518" i="2" s="1"/>
  <c r="O1664" i="1"/>
  <c r="O865" i="1"/>
  <c r="N1152" i="2" s="1"/>
  <c r="O1569" i="1"/>
  <c r="N1552" i="2" s="1"/>
  <c r="O1106" i="1"/>
  <c r="N505" i="2" s="1"/>
  <c r="O1682" i="1"/>
  <c r="N3599" i="2" s="1"/>
  <c r="O1123" i="1"/>
  <c r="N98" i="2" s="1"/>
  <c r="O1707" i="1"/>
  <c r="O2493" i="1"/>
  <c r="N2004" i="2" s="1"/>
  <c r="O3301" i="1"/>
  <c r="N2490" i="2" s="1"/>
  <c r="O2422" i="1"/>
  <c r="N1962" i="2" s="1"/>
  <c r="O2992" i="1"/>
  <c r="N2337" i="2" s="1"/>
  <c r="O2137" i="1"/>
  <c r="N1781" i="2" s="1"/>
  <c r="O2825" i="1"/>
  <c r="N2229" i="2" s="1"/>
  <c r="O2306" i="1"/>
  <c r="N304" i="2" s="1"/>
  <c r="O3162" i="1"/>
  <c r="N2418" i="2" s="1"/>
  <c r="O3525" i="1"/>
  <c r="N2605" i="2" s="1"/>
  <c r="O2599" i="1"/>
  <c r="N3531" i="2" s="1"/>
  <c r="O1255" i="1"/>
  <c r="N252" i="2" s="1"/>
  <c r="O484" i="1"/>
  <c r="N974" i="2" s="1"/>
  <c r="O469" i="1"/>
  <c r="N751" i="2" s="1"/>
  <c r="O222" i="1"/>
  <c r="N715" i="2" s="1"/>
  <c r="O670" i="1"/>
  <c r="N716" i="2" s="1"/>
  <c r="O272" i="1"/>
  <c r="N902" i="2" s="1"/>
  <c r="O720" i="1"/>
  <c r="N1166" i="2" s="1"/>
  <c r="O361" i="1"/>
  <c r="N129" i="2" s="1"/>
  <c r="O18" i="1"/>
  <c r="O187" i="1"/>
  <c r="N328" i="2" s="1"/>
  <c r="O635" i="1"/>
  <c r="O1221" i="1"/>
  <c r="N374" i="2" s="1"/>
  <c r="O1605" i="1"/>
  <c r="O2053" i="1"/>
  <c r="N1728" i="2" s="1"/>
  <c r="O1126" i="1"/>
  <c r="N246" i="2" s="1"/>
  <c r="O1574" i="1"/>
  <c r="N1101" i="2" s="1"/>
  <c r="O968" i="1"/>
  <c r="N1120" i="2" s="1"/>
  <c r="O1480" i="1"/>
  <c r="N1505" i="2" s="1"/>
  <c r="O1928" i="1"/>
  <c r="O1513" i="1"/>
  <c r="N1524" i="2" s="1"/>
  <c r="O1833" i="1"/>
  <c r="N1639" i="2" s="1"/>
  <c r="O1242" i="1"/>
  <c r="N3542" i="2" s="1"/>
  <c r="O1754" i="1"/>
  <c r="O915" i="1"/>
  <c r="N1217" i="2" s="1"/>
  <c r="O1499" i="1"/>
  <c r="N1515" i="2" s="1"/>
  <c r="O2653" i="1"/>
  <c r="N2097" i="2" s="1"/>
  <c r="O3165" i="1"/>
  <c r="N48" i="2" s="1"/>
  <c r="O2142" i="1"/>
  <c r="O2654" i="1"/>
  <c r="N2098" i="2" s="1"/>
  <c r="O2184" i="1"/>
  <c r="O2840" i="1"/>
  <c r="N2238" i="2" s="1"/>
  <c r="O1905" i="1"/>
  <c r="N1653" i="2" s="1"/>
  <c r="O2497" i="1"/>
  <c r="N2006" i="2" s="1"/>
  <c r="O3089" i="1"/>
  <c r="O2490" i="1"/>
  <c r="N3709" i="2" s="1"/>
  <c r="O3533" i="1"/>
  <c r="P1206" i="4" s="1" a="1"/>
  <c r="P1206" i="4" s="1"/>
  <c r="Q1206" i="4" s="1"/>
  <c r="O3950" i="1"/>
  <c r="N2806" i="2" s="1"/>
  <c r="O3728" i="1"/>
  <c r="P1213" i="4" s="1" a="1"/>
  <c r="P1213" i="4" s="1"/>
  <c r="Q1213" i="4" s="1"/>
  <c r="O157" i="1"/>
  <c r="N428" i="2" s="1"/>
  <c r="O669" i="1"/>
  <c r="N697" i="2" s="1"/>
  <c r="O294" i="1"/>
  <c r="O24" i="1"/>
  <c r="N493" i="2" s="1"/>
  <c r="O536" i="1"/>
  <c r="N1149" i="2" s="1"/>
  <c r="O177" i="1"/>
  <c r="N1255" i="2" s="1"/>
  <c r="O625" i="1"/>
  <c r="O282" i="1"/>
  <c r="O730" i="1"/>
  <c r="N780" i="2" s="1"/>
  <c r="O387" i="1"/>
  <c r="N965" i="2" s="1"/>
  <c r="O1037" i="1"/>
  <c r="N1363" i="2" s="1"/>
  <c r="O1485" i="1"/>
  <c r="O942" i="1"/>
  <c r="N127" i="2" s="1"/>
  <c r="O1390" i="1"/>
  <c r="N1451" i="2" s="1"/>
  <c r="O1838" i="1"/>
  <c r="O1168" i="1"/>
  <c r="N3304" i="2" s="1"/>
  <c r="O1616" i="1"/>
  <c r="N1574" i="2" s="1"/>
  <c r="O2128" i="1"/>
  <c r="N1773" i="2" s="1"/>
  <c r="O1201" i="1"/>
  <c r="N317" i="2" s="1"/>
  <c r="O1713" i="1"/>
  <c r="O1058" i="1"/>
  <c r="N1172" i="2" s="1"/>
  <c r="O1570" i="1"/>
  <c r="O779" i="1"/>
  <c r="N1195" i="2" s="1"/>
  <c r="O1283" i="1"/>
  <c r="N1407" i="2" s="1"/>
  <c r="O1795" i="1"/>
  <c r="O3317" i="1"/>
  <c r="O2294" i="1"/>
  <c r="P2294" i="1" s="1"/>
  <c r="O2806" i="1"/>
  <c r="N2217" i="2" s="1"/>
  <c r="O2416" i="1"/>
  <c r="O3104" i="1"/>
  <c r="O2073" i="1"/>
  <c r="N1739" i="2" s="1"/>
  <c r="O2681" i="1"/>
  <c r="O2786" i="1"/>
  <c r="N2200" i="2" s="1"/>
  <c r="O3909" i="1"/>
  <c r="N2786" i="2" s="1"/>
  <c r="O3311" i="1"/>
  <c r="O1703" i="1"/>
  <c r="N3218" i="2" s="1"/>
  <c r="O3249" i="1"/>
  <c r="N3747" i="2" s="1"/>
  <c r="O357" i="1"/>
  <c r="N961" i="2" s="1"/>
  <c r="O741" i="1"/>
  <c r="N3265" i="2" s="1"/>
  <c r="O32" i="1"/>
  <c r="N198" i="2" s="1"/>
  <c r="O544" i="1"/>
  <c r="N3203" i="2" s="1"/>
  <c r="O185" i="1"/>
  <c r="O697" i="1"/>
  <c r="O226" i="1"/>
  <c r="N1257" i="2" s="1"/>
  <c r="O674" i="1"/>
  <c r="N1096" i="2" s="1"/>
  <c r="O981" i="1"/>
  <c r="N282" i="2" s="1"/>
  <c r="O1877" i="1"/>
  <c r="O886" i="1"/>
  <c r="N1086" i="2" s="1"/>
  <c r="O1334" i="1"/>
  <c r="N1423" i="2" s="1"/>
  <c r="O1782" i="1"/>
  <c r="O1112" i="1"/>
  <c r="N245" i="2" s="1"/>
  <c r="O1624" i="1"/>
  <c r="O2072" i="1"/>
  <c r="N1738" i="2" s="1"/>
  <c r="O1657" i="1"/>
  <c r="O1066" i="1"/>
  <c r="N63" i="2" s="1"/>
  <c r="O1514" i="1"/>
  <c r="O1962" i="1"/>
  <c r="N1669" i="2" s="1"/>
  <c r="O1147" i="1"/>
  <c r="N1381" i="2" s="1"/>
  <c r="O1731" i="1"/>
  <c r="N1609" i="2" s="1"/>
  <c r="O2373" i="1"/>
  <c r="N1925" i="2" s="1"/>
  <c r="O2885" i="1"/>
  <c r="N2269" i="2" s="1"/>
  <c r="O1942" i="1"/>
  <c r="N1658" i="2" s="1"/>
  <c r="O2454" i="1"/>
  <c r="N1979" i="2" s="1"/>
  <c r="O3038" i="1"/>
  <c r="O3208" i="1"/>
  <c r="N2440" i="2" s="1"/>
  <c r="O2177" i="1"/>
  <c r="N1807" i="2" s="1"/>
  <c r="O2769" i="1"/>
  <c r="N2185" i="2" s="1"/>
  <c r="O2250" i="1"/>
  <c r="N1853" i="2" s="1"/>
  <c r="O3042" i="1"/>
  <c r="N2365" i="2" s="1"/>
  <c r="O4038" i="1"/>
  <c r="N2847" i="2" s="1"/>
  <c r="O3310" i="1"/>
  <c r="O1879" i="1"/>
  <c r="O3825" i="1"/>
  <c r="N2747" i="2" s="1"/>
  <c r="O64" i="1"/>
  <c r="O1295" i="1"/>
  <c r="N358" i="2" s="1"/>
  <c r="O2436" i="1"/>
  <c r="N1969" i="2" s="1"/>
  <c r="O2180" i="1"/>
  <c r="N1808" i="2" s="1"/>
  <c r="O1700" i="1"/>
  <c r="N1600" i="2" s="1"/>
  <c r="O804" i="1"/>
  <c r="N1003" i="2" s="1"/>
  <c r="O1580" i="1"/>
  <c r="O3743" i="1"/>
  <c r="N2709" i="2" s="1"/>
  <c r="O111" i="1"/>
  <c r="O575" i="1"/>
  <c r="O3583" i="1"/>
  <c r="O3861" i="1"/>
  <c r="N220" i="2" s="1"/>
  <c r="O2538" i="1"/>
  <c r="N2031" i="2" s="1"/>
  <c r="O2529" i="1"/>
  <c r="N2026" i="2" s="1"/>
  <c r="O2872" i="1"/>
  <c r="N2261" i="2" s="1"/>
  <c r="O2894" i="1"/>
  <c r="N2276" i="2" s="1"/>
  <c r="O2062" i="1"/>
  <c r="O2701" i="1"/>
  <c r="O1547" i="1"/>
  <c r="N3563" i="2" s="1"/>
  <c r="O3348" i="1"/>
  <c r="N3280" i="2" s="1"/>
  <c r="O2956" i="1"/>
  <c r="O1660" i="1"/>
  <c r="N1591" i="2" s="1"/>
  <c r="O476" i="1"/>
  <c r="N1118" i="2" s="1"/>
  <c r="O3490" i="1"/>
  <c r="N2588" i="2" s="1"/>
  <c r="O28" i="1"/>
  <c r="O3257" i="1"/>
  <c r="N2465" i="2" s="1"/>
  <c r="O604" i="1"/>
  <c r="O3143" i="1"/>
  <c r="O1415" i="1"/>
  <c r="N1466" i="2" s="1"/>
  <c r="O3591" i="1"/>
  <c r="N261" i="2" s="1"/>
  <c r="O2063" i="1"/>
  <c r="N1732" i="2" s="1"/>
  <c r="O367" i="1"/>
  <c r="N1280" i="2" s="1"/>
  <c r="O3604" i="1"/>
  <c r="N2647" i="2" s="1"/>
  <c r="O3580" i="1"/>
  <c r="N2635" i="2" s="1"/>
  <c r="O916" i="1"/>
  <c r="N193" i="2" s="1"/>
  <c r="O3674" i="1"/>
  <c r="P1212" i="4" s="1" a="1"/>
  <c r="P1212" i="4" s="1"/>
  <c r="Q1212" i="4" s="1"/>
  <c r="O13" i="1"/>
  <c r="O589" i="1"/>
  <c r="N1303" i="2" s="1"/>
  <c r="O328" i="1"/>
  <c r="N1115" i="2" s="1"/>
  <c r="O33" i="1"/>
  <c r="N1241" i="2" s="1"/>
  <c r="O737" i="1"/>
  <c r="N1145" i="2" s="1"/>
  <c r="O586" i="1"/>
  <c r="O435" i="1"/>
  <c r="N1106" i="2" s="1"/>
  <c r="O1277" i="1"/>
  <c r="N3549" i="2" s="1"/>
  <c r="O1853" i="1"/>
  <c r="O990" i="1"/>
  <c r="O1088" i="1"/>
  <c r="N1092" i="2" s="1"/>
  <c r="O1728" i="1"/>
  <c r="O1057" i="1"/>
  <c r="N816" i="2" s="1"/>
  <c r="O1633" i="1"/>
  <c r="N1578" i="2" s="1"/>
  <c r="O1170" i="1"/>
  <c r="O1810" i="1"/>
  <c r="O2717" i="1"/>
  <c r="O3373" i="1"/>
  <c r="N218" i="2" s="1"/>
  <c r="O2248" i="1"/>
  <c r="N1851" i="2" s="1"/>
  <c r="O3088" i="1"/>
  <c r="O2233" i="1"/>
  <c r="N1842" i="2" s="1"/>
  <c r="O2905" i="1"/>
  <c r="O2386" i="1"/>
  <c r="N1935" i="2" s="1"/>
  <c r="O3709" i="1"/>
  <c r="N80" i="2" s="1"/>
  <c r="O3127" i="1"/>
  <c r="O2831" i="1"/>
  <c r="N2233" i="2" s="1"/>
  <c r="O21" i="1"/>
  <c r="N823" i="2" s="1"/>
  <c r="O533" i="1"/>
  <c r="N981" i="2" s="1"/>
  <c r="O16" i="1"/>
  <c r="N275" i="2" s="1"/>
  <c r="O336" i="1"/>
  <c r="N1228" i="2" s="1"/>
  <c r="O784" i="1"/>
  <c r="N144" i="2" s="1"/>
  <c r="O425" i="1"/>
  <c r="N819" i="2" s="1"/>
  <c r="O82" i="1"/>
  <c r="O530" i="1"/>
  <c r="N980" i="2" s="1"/>
  <c r="O837" i="1"/>
  <c r="N452" i="2" s="1"/>
  <c r="O1669" i="1"/>
  <c r="N3731" i="2" s="1"/>
  <c r="O2117" i="1"/>
  <c r="N113" i="2" s="1"/>
  <c r="O1190" i="1"/>
  <c r="N1391" i="2" s="1"/>
  <c r="O1638" i="1"/>
  <c r="N1580" i="2" s="1"/>
  <c r="O1032" i="1"/>
  <c r="O1544" i="1"/>
  <c r="N1543" i="2" s="1"/>
  <c r="O1992" i="1"/>
  <c r="N3751" i="2" s="1"/>
  <c r="O1065" i="1"/>
  <c r="N1366" i="2" s="1"/>
  <c r="O858" i="1"/>
  <c r="N821" i="2" s="1"/>
  <c r="O1306" i="1"/>
  <c r="O1818" i="1"/>
  <c r="O987" i="1"/>
  <c r="N1234" i="2" s="1"/>
  <c r="O2213" i="1"/>
  <c r="N1831" i="2" s="1"/>
  <c r="O2725" i="1"/>
  <c r="N2149" i="2" s="1"/>
  <c r="O3237" i="1"/>
  <c r="O2214" i="1"/>
  <c r="P1528" i="4" s="1" a="1"/>
  <c r="P1528" i="4" s="1"/>
  <c r="Q1528" i="4" s="1"/>
  <c r="O2726" i="1"/>
  <c r="N2150" i="2" s="1"/>
  <c r="O2256" i="1"/>
  <c r="N580" i="2" s="1"/>
  <c r="O2920" i="1"/>
  <c r="N3247" i="2" s="1"/>
  <c r="O1985" i="1"/>
  <c r="N1689" i="2" s="1"/>
  <c r="O2577" i="1"/>
  <c r="N2047" i="2" s="1"/>
  <c r="O3185" i="1"/>
  <c r="N2429" i="2" s="1"/>
  <c r="O2578" i="1"/>
  <c r="N2048" i="2" s="1"/>
  <c r="O963" i="1"/>
  <c r="N181" i="2" s="1"/>
  <c r="O3386" i="1"/>
  <c r="O3877" i="1"/>
  <c r="N102" i="2" s="1"/>
  <c r="O1988" i="1"/>
  <c r="O3639" i="1"/>
  <c r="O2716" i="1"/>
  <c r="N2144" i="2" s="1"/>
  <c r="O1924" i="1"/>
  <c r="N3706" i="2" s="1"/>
  <c r="O228" i="1"/>
  <c r="N446" i="2" s="1"/>
  <c r="O548" i="1"/>
  <c r="O1340" i="1"/>
  <c r="N3691" i="2" s="1"/>
  <c r="O3559" i="1"/>
  <c r="N2630" i="2" s="1"/>
  <c r="O47" i="1"/>
  <c r="N357" i="2" s="1"/>
  <c r="O391" i="1"/>
  <c r="N966" i="2" s="1"/>
  <c r="O3383" i="1"/>
  <c r="O3797" i="1"/>
  <c r="N2731" i="2" s="1"/>
  <c r="O2474" i="1"/>
  <c r="N3704" i="2" s="1"/>
  <c r="O2465" i="1"/>
  <c r="N3349" i="2" s="1"/>
  <c r="O2808" i="1"/>
  <c r="N25" i="2" s="1"/>
  <c r="O2830" i="1"/>
  <c r="O2509" i="1"/>
  <c r="O1483" i="1"/>
  <c r="N1506" i="2" s="1"/>
  <c r="O2988" i="1"/>
  <c r="O3991" i="1"/>
  <c r="N89" i="2" s="1"/>
  <c r="O1164" i="1"/>
  <c r="N1041" i="2" s="1"/>
  <c r="O196" i="1"/>
  <c r="N436" i="2" s="1"/>
  <c r="O3426" i="1"/>
  <c r="P665" i="4" s="1" a="1"/>
  <c r="P665" i="4" s="1"/>
  <c r="Q665" i="4" s="1"/>
  <c r="O3969" i="1"/>
  <c r="N2818" i="2" s="1"/>
  <c r="O324" i="1"/>
  <c r="O3736" i="1"/>
  <c r="N2706" i="2" s="1"/>
  <c r="O2943" i="1"/>
  <c r="N2309" i="2" s="1"/>
  <c r="O1247" i="1"/>
  <c r="N1397" i="2" s="1"/>
  <c r="O3415" i="1"/>
  <c r="O1903" i="1"/>
  <c r="N545" i="2" s="1"/>
  <c r="O4014" i="1"/>
  <c r="N125" i="2" s="1"/>
  <c r="O3060" i="1"/>
  <c r="O2916" i="1"/>
  <c r="N2293" i="2" s="1"/>
  <c r="O3188" i="1"/>
  <c r="N2431" i="2" s="1"/>
  <c r="O692" i="1"/>
  <c r="N1119" i="2" s="1"/>
  <c r="O3610" i="1"/>
  <c r="N2650" i="2" s="1"/>
  <c r="O77" i="1"/>
  <c r="N171" i="2" s="1"/>
  <c r="O653" i="1"/>
  <c r="N359" i="2" s="1"/>
  <c r="O470" i="1"/>
  <c r="N1288" i="2" s="1"/>
  <c r="O392" i="1"/>
  <c r="N3663" i="2" s="1"/>
  <c r="O97" i="1"/>
  <c r="N944" i="2" s="1"/>
  <c r="O10" i="1"/>
  <c r="N741" i="2" s="1"/>
  <c r="O650" i="1"/>
  <c r="N57" i="2" s="1"/>
  <c r="O499" i="1"/>
  <c r="N1197" i="2" s="1"/>
  <c r="O1341" i="1"/>
  <c r="N1426" i="2" s="1"/>
  <c r="O1917" i="1"/>
  <c r="N737" i="2" s="1"/>
  <c r="O1054" i="1"/>
  <c r="N652" i="2" s="1"/>
  <c r="O1694" i="1"/>
  <c r="N1597" i="2" s="1"/>
  <c r="O1152" i="1"/>
  <c r="N1382" i="2" s="1"/>
  <c r="O1792" i="1"/>
  <c r="N1628" i="2" s="1"/>
  <c r="O1121" i="1"/>
  <c r="N1043" i="2" s="1"/>
  <c r="O1697" i="1"/>
  <c r="O1234" i="1"/>
  <c r="N183" i="2" s="1"/>
  <c r="O1874" i="1"/>
  <c r="N1650" i="2" s="1"/>
  <c r="O1195" i="1"/>
  <c r="O1779" i="1"/>
  <c r="N1624" i="2" s="1"/>
  <c r="O2789" i="1"/>
  <c r="N2202" i="2" s="1"/>
  <c r="O3445" i="1"/>
  <c r="N2569" i="2" s="1"/>
  <c r="O2494" i="1"/>
  <c r="N2005" i="2" s="1"/>
  <c r="O2320" i="1"/>
  <c r="N1893" i="2" s="1"/>
  <c r="O3168" i="1"/>
  <c r="N3267" i="2" s="1"/>
  <c r="O2313" i="1"/>
  <c r="N1888" i="2" s="1"/>
  <c r="O3001" i="1"/>
  <c r="N2343" i="2" s="1"/>
  <c r="O2570" i="1"/>
  <c r="N2045" i="2" s="1"/>
  <c r="O3853" i="1"/>
  <c r="N2761" i="2" s="1"/>
  <c r="O3703" i="1"/>
  <c r="N2693" i="2" s="1"/>
  <c r="O159" i="1"/>
  <c r="N404" i="2" s="1"/>
  <c r="O85" i="1"/>
  <c r="N943" i="2" s="1"/>
  <c r="O597" i="1"/>
  <c r="O286" i="1"/>
  <c r="O80" i="1"/>
  <c r="N1116" i="2" s="1"/>
  <c r="O400" i="1"/>
  <c r="N3507" i="2" s="1"/>
  <c r="O41" i="1"/>
  <c r="N1113" i="2" s="1"/>
  <c r="O489" i="1"/>
  <c r="O146" i="1"/>
  <c r="N948" i="2" s="1"/>
  <c r="O594" i="1"/>
  <c r="O251" i="1"/>
  <c r="N1265" i="2" s="1"/>
  <c r="O1285" i="1"/>
  <c r="O1733" i="1"/>
  <c r="O742" i="1"/>
  <c r="O1254" i="1"/>
  <c r="N813" i="2" s="1"/>
  <c r="O1702" i="1"/>
  <c r="N1602" i="2" s="1"/>
  <c r="O1096" i="1"/>
  <c r="N1093" i="2" s="1"/>
  <c r="O1608" i="1"/>
  <c r="N1571" i="2" s="1"/>
  <c r="O2056" i="1"/>
  <c r="O1129" i="1"/>
  <c r="N1029" i="2" s="1"/>
  <c r="O922" i="1"/>
  <c r="N1340" i="2" s="1"/>
  <c r="O1370" i="1"/>
  <c r="O1882" i="1"/>
  <c r="O1059" i="1"/>
  <c r="N824" i="2" s="1"/>
  <c r="O1571" i="1"/>
  <c r="N1553" i="2" s="1"/>
  <c r="O2285" i="1"/>
  <c r="O2797" i="1"/>
  <c r="N2210" i="2" s="1"/>
  <c r="O3309" i="1"/>
  <c r="N2495" i="2" s="1"/>
  <c r="O2286" i="1"/>
  <c r="N308" i="2" s="1"/>
  <c r="O2798" i="1"/>
  <c r="O2328" i="1"/>
  <c r="N1898" i="2" s="1"/>
  <c r="O3016" i="1"/>
  <c r="O2065" i="1"/>
  <c r="N3547" i="2" s="1"/>
  <c r="O2673" i="1"/>
  <c r="O2058" i="1"/>
  <c r="N1730" i="2" s="1"/>
  <c r="O2682" i="1"/>
  <c r="N2120" i="2" s="1"/>
  <c r="O3901" i="1"/>
  <c r="N2782" i="2" s="1"/>
  <c r="O3151" i="1"/>
  <c r="N2411" i="2" s="1"/>
  <c r="O1503" i="1"/>
  <c r="N1519" i="2" s="1"/>
  <c r="O2308" i="1"/>
  <c r="N1883" i="2" s="1"/>
  <c r="O285" i="1"/>
  <c r="N3208" i="2" s="1"/>
  <c r="O797" i="1"/>
  <c r="N592" i="2" s="1"/>
  <c r="O422" i="1"/>
  <c r="N772" i="2" s="1"/>
  <c r="O152" i="1"/>
  <c r="N734" i="2" s="1"/>
  <c r="O600" i="1"/>
  <c r="O305" i="1"/>
  <c r="N1275" i="2" s="1"/>
  <c r="O753" i="1"/>
  <c r="N938" i="2" s="1"/>
  <c r="O346" i="1"/>
  <c r="N885" i="2" s="1"/>
  <c r="O515" i="1"/>
  <c r="N976" i="2" s="1"/>
  <c r="O1165" i="1"/>
  <c r="N614" i="2" s="1"/>
  <c r="O1997" i="1"/>
  <c r="O1070" i="1"/>
  <c r="O1518" i="1"/>
  <c r="N1526" i="2" s="1"/>
  <c r="O848" i="1"/>
  <c r="N3671" i="2" s="1"/>
  <c r="O1232" i="1"/>
  <c r="N376" i="2" s="1"/>
  <c r="O1744" i="1"/>
  <c r="N1613" i="2" s="1"/>
  <c r="O881" i="1"/>
  <c r="N418" i="2" s="1"/>
  <c r="O1329" i="1"/>
  <c r="P1329" i="1" s="1"/>
  <c r="O802" i="1"/>
  <c r="N3506" i="2" s="1"/>
  <c r="O1186" i="1"/>
  <c r="N1389" i="2" s="1"/>
  <c r="O1698" i="1"/>
  <c r="N332" i="2" s="1"/>
  <c r="O923" i="1"/>
  <c r="N1341" i="2" s="1"/>
  <c r="O1435" i="1"/>
  <c r="N3331" i="2" s="1"/>
  <c r="O1947" i="1"/>
  <c r="N1660" i="2" s="1"/>
  <c r="O2437" i="1"/>
  <c r="N1970" i="2" s="1"/>
  <c r="O2949" i="1"/>
  <c r="P160" i="4" s="1" a="1"/>
  <c r="P160" i="4" s="1"/>
  <c r="Q160" i="4" s="1"/>
  <c r="O3461" i="1"/>
  <c r="P689" i="4" s="1" a="1"/>
  <c r="P689" i="4" s="1"/>
  <c r="Q689" i="4" s="1"/>
  <c r="O2438" i="1"/>
  <c r="N1971" i="2" s="1"/>
  <c r="O2950" i="1"/>
  <c r="N2314" i="2" s="1"/>
  <c r="O2592" i="1"/>
  <c r="O3280" i="1"/>
  <c r="N2479" i="2" s="1"/>
  <c r="O2249" i="1"/>
  <c r="N1852" i="2" s="1"/>
  <c r="O2841" i="1"/>
  <c r="N2239" i="2" s="1"/>
  <c r="O2242" i="1"/>
  <c r="P590" i="4" s="1" a="1"/>
  <c r="P590" i="4" s="1"/>
  <c r="Q590" i="4" s="1"/>
  <c r="O2898" i="1"/>
  <c r="N2280" i="2" s="1"/>
  <c r="O631" i="1"/>
  <c r="N1309" i="2" s="1"/>
  <c r="O3302" i="1"/>
  <c r="N2491" i="2" s="1"/>
  <c r="O303" i="1"/>
  <c r="O948" i="1"/>
  <c r="O421" i="1"/>
  <c r="N300" i="2" s="1"/>
  <c r="O46" i="1"/>
  <c r="N684" i="2" s="1"/>
  <c r="O160" i="1"/>
  <c r="N1252" i="2" s="1"/>
  <c r="O672" i="1"/>
  <c r="N743" i="2" s="1"/>
  <c r="O313" i="1"/>
  <c r="O34" i="1"/>
  <c r="N1089" i="2" s="1"/>
  <c r="O3750" i="1"/>
  <c r="N3240" i="2" s="1"/>
  <c r="O3865" i="1"/>
  <c r="N207" i="2" s="1"/>
  <c r="O3890" i="1"/>
  <c r="N2777" i="2" s="1"/>
  <c r="O1583" i="1"/>
  <c r="O2994" i="1"/>
  <c r="O3572" i="1"/>
  <c r="O4074" i="1"/>
  <c r="N2872" i="2" s="1"/>
  <c r="O68" i="1"/>
  <c r="N1129" i="2" s="1"/>
  <c r="O860" i="1"/>
  <c r="N574" i="2" s="1"/>
  <c r="O2967" i="1"/>
  <c r="O3894" i="1"/>
  <c r="N2779" i="2" s="1"/>
  <c r="O2799" i="1"/>
  <c r="N2211" i="2" s="1"/>
  <c r="O3669" i="1"/>
  <c r="P150" i="4" s="1" a="1"/>
  <c r="P150" i="4" s="1"/>
  <c r="Q150" i="4" s="1"/>
  <c r="O2346" i="1"/>
  <c r="O2337" i="1"/>
  <c r="O2616" i="1"/>
  <c r="N2067" i="2" s="1"/>
  <c r="O3405" i="1"/>
  <c r="P1342" i="4" s="1" a="1"/>
  <c r="P1342" i="4" s="1"/>
  <c r="Q1342" i="4" s="1"/>
  <c r="O2445" i="1"/>
  <c r="N1976" i="2" s="1"/>
  <c r="O1419" i="1"/>
  <c r="N1469" i="2" s="1"/>
  <c r="O4020" i="1"/>
  <c r="N2835" i="2" s="1"/>
  <c r="O3556" i="1"/>
  <c r="P1033" i="4" s="1" a="1"/>
  <c r="P1033" i="4" s="1"/>
  <c r="Q1033" i="4" s="1"/>
  <c r="O436" i="1"/>
  <c r="N971" i="2" s="1"/>
  <c r="O4066" i="1"/>
  <c r="N2865" i="2" s="1"/>
  <c r="O2068" i="1"/>
  <c r="N1735" i="2" s="1"/>
  <c r="O3769" i="1"/>
  <c r="N2722" i="2" s="1"/>
  <c r="O3672" i="1"/>
  <c r="P1210" i="4" s="1" a="1"/>
  <c r="P1210" i="4" s="1"/>
  <c r="Q1210" i="4" s="1"/>
  <c r="O2735" i="1"/>
  <c r="N2157" i="2" s="1"/>
  <c r="O671" i="1"/>
  <c r="N74" i="2" s="1"/>
  <c r="O3239" i="1"/>
  <c r="N2457" i="2" s="1"/>
  <c r="O1727" i="1"/>
  <c r="O2564" i="1"/>
  <c r="N3214" i="2" s="1"/>
  <c r="O2692" i="1"/>
  <c r="O3983" i="1"/>
  <c r="N3584" i="2" s="1"/>
  <c r="O2124" i="1"/>
  <c r="N1771" i="2" s="1"/>
  <c r="O4058" i="1"/>
  <c r="N3749" i="2" s="1"/>
  <c r="O3546" i="1"/>
  <c r="N2619" i="2" s="1"/>
  <c r="O141" i="1"/>
  <c r="N3216" i="2" s="1"/>
  <c r="O781" i="1"/>
  <c r="O534" i="1"/>
  <c r="N3728" i="2" s="1"/>
  <c r="O225" i="1"/>
  <c r="O74" i="1"/>
  <c r="O714" i="1"/>
  <c r="N806" i="2" s="1"/>
  <c r="O829" i="1"/>
  <c r="N190" i="2" s="1"/>
  <c r="O1405" i="1"/>
  <c r="N3220" i="2" s="1"/>
  <c r="O1981" i="1"/>
  <c r="N1686" i="2" s="1"/>
  <c r="O1182" i="1"/>
  <c r="N461" i="2" s="1"/>
  <c r="O1758" i="1"/>
  <c r="O1216" i="1"/>
  <c r="N372" i="2" s="1"/>
  <c r="O1984" i="1"/>
  <c r="N1688" i="2" s="1"/>
  <c r="O1185" i="1"/>
  <c r="N1388" i="2" s="1"/>
  <c r="O1426" i="1"/>
  <c r="P1426" i="1" s="1"/>
  <c r="O1938" i="1"/>
  <c r="N1656" i="2" s="1"/>
  <c r="O1267" i="1"/>
  <c r="N140" i="2" s="1"/>
  <c r="O1982" i="1"/>
  <c r="N1687" i="2" s="1"/>
  <c r="O2718" i="1"/>
  <c r="N2145" i="2" s="1"/>
  <c r="O2400" i="1"/>
  <c r="O3248" i="1"/>
  <c r="N2460" i="2" s="1"/>
  <c r="O2393" i="1"/>
  <c r="N3754" i="2" s="1"/>
  <c r="O3161" i="1"/>
  <c r="P1715" i="4" s="1" a="1"/>
  <c r="P1715" i="4" s="1"/>
  <c r="Q1715" i="4" s="1"/>
  <c r="O1399" i="1"/>
  <c r="N1457" i="2" s="1"/>
  <c r="O149" i="1"/>
  <c r="O725" i="1"/>
  <c r="N1320" i="2" s="1"/>
  <c r="O350" i="1"/>
  <c r="N767" i="2" s="1"/>
  <c r="O144" i="1"/>
  <c r="N947" i="2" s="1"/>
  <c r="O464" i="1"/>
  <c r="N570" i="2" s="1"/>
  <c r="O105" i="1"/>
  <c r="O553" i="1"/>
  <c r="N1296" i="2" s="1"/>
  <c r="O210" i="1"/>
  <c r="N1210" i="2" s="1"/>
  <c r="O658" i="1"/>
  <c r="N424" i="2" s="1"/>
  <c r="O315" i="1"/>
  <c r="O901" i="1"/>
  <c r="N733" i="2" s="1"/>
  <c r="O1349" i="1"/>
  <c r="N1429" i="2" s="1"/>
  <c r="O1797" i="1"/>
  <c r="O806" i="1"/>
  <c r="N1004" i="2" s="1"/>
  <c r="O1318" i="1"/>
  <c r="N498" i="2" s="1"/>
  <c r="O1766" i="1"/>
  <c r="N345" i="2" s="1"/>
  <c r="O1160" i="1"/>
  <c r="N1058" i="2" s="1"/>
  <c r="O1672" i="1"/>
  <c r="N1225" i="2" s="1"/>
  <c r="O2120" i="1"/>
  <c r="O1193" i="1"/>
  <c r="N3619" i="2" s="1"/>
  <c r="O986" i="1"/>
  <c r="N856" i="2" s="1"/>
  <c r="O1434" i="1"/>
  <c r="N1480" i="2" s="1"/>
  <c r="O1946" i="1"/>
  <c r="N1659" i="2" s="1"/>
  <c r="O1131" i="1"/>
  <c r="N3724" i="2" s="1"/>
  <c r="O1643" i="1"/>
  <c r="N1584" i="2" s="1"/>
  <c r="O2357" i="1"/>
  <c r="N1914" i="2" s="1"/>
  <c r="O3381" i="1"/>
  <c r="N2536" i="2" s="1"/>
  <c r="O2358" i="1"/>
  <c r="N1915" i="2" s="1"/>
  <c r="O2408" i="1"/>
  <c r="N1951" i="2" s="1"/>
  <c r="O3096" i="1"/>
  <c r="O2161" i="1"/>
  <c r="O2753" i="1"/>
  <c r="O2138" i="1"/>
  <c r="N3604" i="2" s="1"/>
  <c r="O2778" i="1"/>
  <c r="N2193" i="2" s="1"/>
  <c r="O4045" i="1"/>
  <c r="O3727" i="1"/>
  <c r="O3023" i="1"/>
  <c r="P1292" i="4" s="1" a="1"/>
  <c r="P1292" i="4" s="1"/>
  <c r="Q1292" i="4" s="1"/>
  <c r="O349" i="1"/>
  <c r="N3503" i="2" s="1"/>
  <c r="O38" i="1"/>
  <c r="O486" i="1"/>
  <c r="N550" i="2" s="1"/>
  <c r="O216" i="1"/>
  <c r="O664" i="1"/>
  <c r="N3398" i="2" s="1"/>
  <c r="O369" i="1"/>
  <c r="N17" i="2" s="1"/>
  <c r="O26" i="1"/>
  <c r="N210" i="2" s="1"/>
  <c r="O410" i="1"/>
  <c r="N363" i="2" s="1"/>
  <c r="O67" i="1"/>
  <c r="N1137" i="2" s="1"/>
  <c r="O579" i="1"/>
  <c r="O1613" i="1"/>
  <c r="N3348" i="2" s="1"/>
  <c r="O2061" i="1"/>
  <c r="N514" i="2" s="1"/>
  <c r="O1134" i="1"/>
  <c r="N352" i="2" s="1"/>
  <c r="O1582" i="1"/>
  <c r="N3745" i="2" s="1"/>
  <c r="O1296" i="1"/>
  <c r="N1411" i="2" s="1"/>
  <c r="O1808" i="1"/>
  <c r="N1632" i="2" s="1"/>
  <c r="O945" i="1"/>
  <c r="N1080" i="2" s="1"/>
  <c r="O1393" i="1"/>
  <c r="N22" i="2" s="1"/>
  <c r="O1250" i="1"/>
  <c r="N1398" i="2" s="1"/>
  <c r="O1762" i="1"/>
  <c r="O995" i="1"/>
  <c r="N310" i="2" s="1"/>
  <c r="O2517" i="1"/>
  <c r="O2006" i="1"/>
  <c r="N1699" i="2" s="1"/>
  <c r="O2518" i="1"/>
  <c r="N2019" i="2" s="1"/>
  <c r="O3030" i="1"/>
  <c r="N2359" i="2" s="1"/>
  <c r="O2672" i="1"/>
  <c r="O3360" i="1"/>
  <c r="N2523" i="2" s="1"/>
  <c r="O2329" i="1"/>
  <c r="O2937" i="1"/>
  <c r="N2306" i="2" s="1"/>
  <c r="O2322" i="1"/>
  <c r="N1894" i="2" s="1"/>
  <c r="O3034" i="1"/>
  <c r="N2361" i="2" s="1"/>
  <c r="O3486" i="1"/>
  <c r="N2587" i="2" s="1"/>
  <c r="O1759" i="1"/>
  <c r="O37" i="1"/>
  <c r="O485" i="1"/>
  <c r="N1163" i="2" s="1"/>
  <c r="O110" i="1"/>
  <c r="O430" i="1"/>
  <c r="N1235" i="2" s="1"/>
  <c r="O224" i="1"/>
  <c r="O377" i="1"/>
  <c r="N28" i="2" s="1"/>
  <c r="O98" i="1"/>
  <c r="O418" i="1"/>
  <c r="N38" i="2" s="1"/>
  <c r="O75" i="1"/>
  <c r="N11" i="2" s="1"/>
  <c r="O523" i="1"/>
  <c r="O1109" i="1"/>
  <c r="N224" i="2" s="1"/>
  <c r="O1557" i="1"/>
  <c r="O1014" i="1"/>
  <c r="N1359" i="2" s="1"/>
  <c r="O1526" i="1"/>
  <c r="N1531" i="2" s="1"/>
  <c r="O1910" i="1"/>
  <c r="O1304" i="1"/>
  <c r="O1816" i="1"/>
  <c r="N309" i="2" s="1"/>
  <c r="O889" i="1"/>
  <c r="O1337" i="1"/>
  <c r="O810" i="1"/>
  <c r="N3245" i="2" s="1"/>
  <c r="O1194" i="1"/>
  <c r="N875" i="2" s="1"/>
  <c r="O859" i="1"/>
  <c r="N861" i="2" s="1"/>
  <c r="O1371" i="1"/>
  <c r="N1439" i="2" s="1"/>
  <c r="O1955" i="1"/>
  <c r="O2597" i="1"/>
  <c r="N2057" i="2" s="1"/>
  <c r="O3109" i="1"/>
  <c r="O2086" i="1"/>
  <c r="N1748" i="2" s="1"/>
  <c r="O2670" i="1"/>
  <c r="O2272" i="1"/>
  <c r="N1862" i="2" s="1"/>
  <c r="O2856" i="1"/>
  <c r="N2247" i="2" s="1"/>
  <c r="O3368" i="1"/>
  <c r="N2529" i="2" s="1"/>
  <c r="O3025" i="1"/>
  <c r="P206" i="4" s="1" a="1"/>
  <c r="P206" i="4" s="1"/>
  <c r="Q206" i="4" s="1"/>
  <c r="O2506" i="1"/>
  <c r="N3685" i="2" s="1"/>
  <c r="O3773" i="1"/>
  <c r="O1775" i="1"/>
  <c r="O1991" i="1"/>
  <c r="N1691" i="2" s="1"/>
  <c r="O3838" i="1"/>
  <c r="N216" i="2" s="1"/>
  <c r="O3247" i="1"/>
  <c r="O2574" i="1"/>
  <c r="N182" i="2" s="1"/>
  <c r="O3938" i="1"/>
  <c r="N2799" i="2" s="1"/>
  <c r="O3994" i="1"/>
  <c r="N39" i="2" s="1"/>
  <c r="O778" i="1"/>
  <c r="N603" i="2" s="1"/>
  <c r="O2790" i="1"/>
  <c r="N2203" i="2" s="1"/>
  <c r="O3246" i="1"/>
  <c r="O617" i="1"/>
  <c r="N1306" i="2" s="1"/>
  <c r="O1382" i="1"/>
  <c r="N1447" i="2" s="1"/>
  <c r="O1498" i="1"/>
  <c r="O2870" i="1"/>
  <c r="N2260" i="2" s="1"/>
  <c r="O3026" i="1"/>
  <c r="O3294" i="1"/>
  <c r="N2485" i="2" s="1"/>
  <c r="O221" i="1"/>
  <c r="N834" i="2" s="1"/>
  <c r="O433" i="1"/>
  <c r="N1143" i="2" s="1"/>
  <c r="O794" i="1"/>
  <c r="N916" i="2" s="1"/>
  <c r="O1293" i="1"/>
  <c r="N1032" i="2" s="1"/>
  <c r="O1104" i="1"/>
  <c r="N335" i="2" s="1"/>
  <c r="O2064" i="1"/>
  <c r="N1733" i="2" s="1"/>
  <c r="O1649" i="1"/>
  <c r="O1506" i="1"/>
  <c r="O1139" i="1"/>
  <c r="N586" i="2" s="1"/>
  <c r="O2221" i="1"/>
  <c r="N913" i="2" s="1"/>
  <c r="O2805" i="1"/>
  <c r="N2216" i="2" s="1"/>
  <c r="O2078" i="1"/>
  <c r="N1743" i="2" s="1"/>
  <c r="O2878" i="1"/>
  <c r="N2266" i="2" s="1"/>
  <c r="O2928" i="1"/>
  <c r="N141" i="2" s="1"/>
  <c r="O2425" i="1"/>
  <c r="N1964" i="2" s="1"/>
  <c r="O2066" i="1"/>
  <c r="N3633" i="2" s="1"/>
  <c r="O3362" i="1"/>
  <c r="O4093" i="1"/>
  <c r="N2884" i="2" s="1"/>
  <c r="O3814" i="1"/>
  <c r="N3493" i="2" s="1"/>
  <c r="O101" i="1"/>
  <c r="O558" i="1"/>
  <c r="N3556" i="2" s="1"/>
  <c r="O608" i="1"/>
  <c r="O569" i="1"/>
  <c r="O354" i="1"/>
  <c r="N1187" i="2" s="1"/>
  <c r="O203" i="1"/>
  <c r="N350" i="2" s="1"/>
  <c r="O917" i="1"/>
  <c r="N3276" i="2" s="1"/>
  <c r="O1493" i="1"/>
  <c r="N1512" i="2" s="1"/>
  <c r="O2133" i="1"/>
  <c r="N1778" i="2" s="1"/>
  <c r="O1270" i="1"/>
  <c r="O1846" i="1"/>
  <c r="N3626" i="2" s="1"/>
  <c r="O1432" i="1"/>
  <c r="N1479" i="2" s="1"/>
  <c r="O1273" i="1"/>
  <c r="O874" i="1"/>
  <c r="N713" i="2" s="1"/>
  <c r="O1450" i="1"/>
  <c r="O787" i="1"/>
  <c r="N84" i="2" s="1"/>
  <c r="O1515" i="1"/>
  <c r="O2301" i="1"/>
  <c r="O3037" i="1"/>
  <c r="N2363" i="2" s="1"/>
  <c r="O2230" i="1"/>
  <c r="N1839" i="2" s="1"/>
  <c r="O2966" i="1"/>
  <c r="N2325" i="2" s="1"/>
  <c r="O2776" i="1"/>
  <c r="N2191" i="2" s="1"/>
  <c r="O1921" i="1"/>
  <c r="N536" i="2" s="1"/>
  <c r="O2689" i="1"/>
  <c r="N2127" i="2" s="1"/>
  <c r="O2426" i="1"/>
  <c r="N1965" i="2" s="1"/>
  <c r="O3917" i="1"/>
  <c r="N274" i="2" s="1"/>
  <c r="O3856" i="1"/>
  <c r="N2762" i="2" s="1"/>
  <c r="O2290" i="1"/>
  <c r="N1873" i="2" s="1"/>
  <c r="O3766" i="1"/>
  <c r="N2719" i="2" s="1"/>
  <c r="O3341" i="1"/>
  <c r="P697" i="4" s="1" a="1"/>
  <c r="P697" i="4" s="1"/>
  <c r="Q697" i="4" s="1"/>
  <c r="O1804" i="1"/>
  <c r="O3482" i="1"/>
  <c r="O893" i="1"/>
  <c r="N3589" i="2" s="1"/>
  <c r="O1761" i="1"/>
  <c r="O2480" i="1"/>
  <c r="N1997" i="2" s="1"/>
  <c r="O2919" i="1"/>
  <c r="O274" i="1"/>
  <c r="N1126" i="2" s="1"/>
  <c r="O1830" i="1"/>
  <c r="P1830" i="1" s="1"/>
  <c r="O707" i="1"/>
  <c r="N1194" i="2" s="1"/>
  <c r="O2504" i="1"/>
  <c r="N2013" i="2" s="1"/>
  <c r="O3438" i="1"/>
  <c r="P1185" i="4" s="1" a="1"/>
  <c r="P1185" i="4" s="1"/>
  <c r="Q1185" i="4" s="1"/>
  <c r="O413" i="1"/>
  <c r="N139" i="2" s="1"/>
  <c r="O88" i="1"/>
  <c r="N708" i="2" s="1"/>
  <c r="O497" i="1"/>
  <c r="N1212" i="2" s="1"/>
  <c r="O131" i="1"/>
  <c r="N1064" i="2" s="1"/>
  <c r="O1549" i="1"/>
  <c r="O1198" i="1"/>
  <c r="N709" i="2" s="1"/>
  <c r="O817" i="1"/>
  <c r="N3694" i="2" s="1"/>
  <c r="O1777" i="1"/>
  <c r="O1634" i="1"/>
  <c r="N1579" i="2" s="1"/>
  <c r="O1211" i="1"/>
  <c r="N872" i="2" s="1"/>
  <c r="O2293" i="1"/>
  <c r="O2877" i="1"/>
  <c r="N2265" i="2" s="1"/>
  <c r="O2150" i="1"/>
  <c r="N862" i="2" s="1"/>
  <c r="O3102" i="1"/>
  <c r="N2391" i="2" s="1"/>
  <c r="O3024" i="1"/>
  <c r="N2356" i="2" s="1"/>
  <c r="O2505" i="1"/>
  <c r="N2014" i="2" s="1"/>
  <c r="O2146" i="1"/>
  <c r="P662" i="4" s="1" a="1"/>
  <c r="P662" i="4" s="1"/>
  <c r="Q662" i="4" s="1"/>
  <c r="O2203" i="1"/>
  <c r="N1824" i="2" s="1"/>
  <c r="O1207" i="1"/>
  <c r="N482" i="2" s="1"/>
  <c r="O4006" i="1"/>
  <c r="N1109" i="2" s="1"/>
  <c r="O165" i="1"/>
  <c r="N568" i="2" s="1"/>
  <c r="O805" i="1"/>
  <c r="N426" i="2" s="1"/>
  <c r="O622" i="1"/>
  <c r="N1307" i="2" s="1"/>
  <c r="O736" i="1"/>
  <c r="O633" i="1"/>
  <c r="P633" i="1" s="1"/>
  <c r="O482" i="1"/>
  <c r="N973" i="2" s="1"/>
  <c r="O267" i="1"/>
  <c r="N1186" i="2" s="1"/>
  <c r="O1621" i="1"/>
  <c r="N1575" i="2" s="1"/>
  <c r="O758" i="1"/>
  <c r="N940" i="2" s="1"/>
  <c r="O1398" i="1"/>
  <c r="N1456" i="2" s="1"/>
  <c r="O856" i="1"/>
  <c r="N1069" i="2" s="1"/>
  <c r="O1496" i="1"/>
  <c r="N1514" i="2" s="1"/>
  <c r="O2136" i="1"/>
  <c r="O1401" i="1"/>
  <c r="N1458" i="2" s="1"/>
  <c r="O938" i="1"/>
  <c r="N1178" i="2" s="1"/>
  <c r="O1578" i="1"/>
  <c r="O1587" i="1"/>
  <c r="N3649" i="2" s="1"/>
  <c r="O2453" i="1"/>
  <c r="O3181" i="1"/>
  <c r="P82" i="4" s="1" a="1"/>
  <c r="P82" i="4" s="1"/>
  <c r="Q82" i="4" s="1"/>
  <c r="O2302" i="1"/>
  <c r="O3110" i="1"/>
  <c r="N2394" i="2" s="1"/>
  <c r="O2001" i="1"/>
  <c r="N3712" i="2" s="1"/>
  <c r="O2865" i="1"/>
  <c r="N2255" i="2" s="1"/>
  <c r="O2594" i="1"/>
  <c r="N2054" i="2" s="1"/>
  <c r="O783" i="1"/>
  <c r="N1047" i="2" s="1"/>
  <c r="O812" i="1"/>
  <c r="N508" i="2" s="1"/>
  <c r="O3196" i="1"/>
  <c r="N2435" i="2" s="1"/>
  <c r="O2223" i="1"/>
  <c r="O2253" i="1"/>
  <c r="N1108" i="2" s="1"/>
  <c r="O3705" i="1"/>
  <c r="O4084" i="1"/>
  <c r="O205" i="1"/>
  <c r="N1066" i="2" s="1"/>
  <c r="O1469" i="1"/>
  <c r="N3736" i="2" s="1"/>
  <c r="O1490" i="1"/>
  <c r="O3344" i="1"/>
  <c r="N2516" i="2" s="1"/>
  <c r="O722" i="1"/>
  <c r="N1085" i="2" s="1"/>
  <c r="O1224" i="1"/>
  <c r="N432" i="2" s="1"/>
  <c r="O1203" i="1"/>
  <c r="N1393" i="2" s="1"/>
  <c r="O3176" i="1"/>
  <c r="N91" i="2" s="1"/>
  <c r="O477" i="1"/>
  <c r="N1290" i="2" s="1"/>
  <c r="O280" i="1"/>
  <c r="N765" i="2" s="1"/>
  <c r="O689" i="1"/>
  <c r="N214" i="2" s="1"/>
  <c r="O195" i="1"/>
  <c r="N61" i="2" s="1"/>
  <c r="O1677" i="1"/>
  <c r="N1226" i="2" s="1"/>
  <c r="O1454" i="1"/>
  <c r="N1490" i="2" s="1"/>
  <c r="O1360" i="1"/>
  <c r="N1436" i="2" s="1"/>
  <c r="O1009" i="1"/>
  <c r="N3505" i="2" s="1"/>
  <c r="O866" i="1"/>
  <c r="O1826" i="1"/>
  <c r="P1826" i="1" s="1"/>
  <c r="O1363" i="1"/>
  <c r="N1437" i="2" s="1"/>
  <c r="O2365" i="1"/>
  <c r="N1919" i="2" s="1"/>
  <c r="O3029" i="1"/>
  <c r="O2222" i="1"/>
  <c r="N3438" i="2" s="1"/>
  <c r="O2192" i="1"/>
  <c r="N1816" i="2" s="1"/>
  <c r="O3184" i="1"/>
  <c r="O2585" i="1"/>
  <c r="N3341" i="2" s="1"/>
  <c r="O2402" i="1"/>
  <c r="N1946" i="2" s="1"/>
  <c r="O1743" i="1"/>
  <c r="O3215" i="1"/>
  <c r="O229" i="1"/>
  <c r="N926" i="2" s="1"/>
  <c r="O174" i="1"/>
  <c r="N276" i="2" s="1"/>
  <c r="O686" i="1"/>
  <c r="N1061" i="2" s="1"/>
  <c r="O800" i="1"/>
  <c r="N356" i="2" s="1"/>
  <c r="O761" i="1"/>
  <c r="N3330" i="2" s="1"/>
  <c r="O546" i="1"/>
  <c r="N1220" i="2" s="1"/>
  <c r="O331" i="1"/>
  <c r="N236" i="2" s="1"/>
  <c r="O1045" i="1"/>
  <c r="N831" i="2" s="1"/>
  <c r="O1685" i="1"/>
  <c r="N1054" i="2" s="1"/>
  <c r="O822" i="1"/>
  <c r="N3275" i="2" s="1"/>
  <c r="O1462" i="1"/>
  <c r="N1496" i="2" s="1"/>
  <c r="O920" i="1"/>
  <c r="N458" i="2" s="1"/>
  <c r="O1560" i="1"/>
  <c r="N1548" i="2" s="1"/>
  <c r="O825" i="1"/>
  <c r="N3202" i="2" s="1"/>
  <c r="O1465" i="1"/>
  <c r="N1499" i="2" s="1"/>
  <c r="O1002" i="1"/>
  <c r="N3710" i="2" s="1"/>
  <c r="O1642" i="1"/>
  <c r="N1583" i="2" s="1"/>
  <c r="O931" i="1"/>
  <c r="N1342" i="2" s="1"/>
  <c r="O1659" i="1"/>
  <c r="N1590" i="2" s="1"/>
  <c r="O2525" i="1"/>
  <c r="O3253" i="1"/>
  <c r="O2374" i="1"/>
  <c r="N1926" i="2" s="1"/>
  <c r="O2200" i="1"/>
  <c r="N1821" i="2" s="1"/>
  <c r="O2952" i="1"/>
  <c r="N2315" i="2" s="1"/>
  <c r="O2097" i="1"/>
  <c r="N1755" i="2" s="1"/>
  <c r="O2945" i="1"/>
  <c r="N2311" i="2" s="1"/>
  <c r="O2706" i="1"/>
  <c r="N2136" i="2" s="1"/>
  <c r="O1231" i="1"/>
  <c r="N3523" i="2" s="1"/>
  <c r="O3678" i="1"/>
  <c r="N2676" i="2" s="1"/>
  <c r="O3313" i="1"/>
  <c r="N2497" i="2" s="1"/>
  <c r="O1156" i="1"/>
  <c r="N653" i="2" s="1"/>
  <c r="O3477" i="1"/>
  <c r="P1257" i="4" s="1" a="1"/>
  <c r="P1257" i="4" s="1"/>
  <c r="Q1257" i="4" s="1"/>
  <c r="O1099" i="1"/>
  <c r="N1075" i="2" s="1"/>
  <c r="O2340" i="1"/>
  <c r="N3650" i="2" s="1"/>
  <c r="O4004" i="1"/>
  <c r="N2833" i="2" s="1"/>
  <c r="O22" i="1"/>
  <c r="N1238" i="2" s="1"/>
  <c r="O2045" i="1"/>
  <c r="O699" i="1"/>
  <c r="O2569" i="1"/>
  <c r="N2044" i="2" s="1"/>
  <c r="O789" i="1"/>
  <c r="N1215" i="2" s="1"/>
  <c r="O379" i="1"/>
  <c r="N1281" i="2" s="1"/>
  <c r="O1736" i="1"/>
  <c r="O1715" i="1"/>
  <c r="N131" i="2" s="1"/>
  <c r="O223" i="1"/>
  <c r="N911" i="2" s="1"/>
  <c r="O733" i="1"/>
  <c r="N306" i="2" s="1"/>
  <c r="O344" i="1"/>
  <c r="N1278" i="2" s="1"/>
  <c r="O90" i="1"/>
  <c r="N235" i="2" s="1"/>
  <c r="O451" i="1"/>
  <c r="N677" i="2" s="1"/>
  <c r="O1741" i="1"/>
  <c r="O1646" i="1"/>
  <c r="N1586" i="2" s="1"/>
  <c r="O1424" i="1"/>
  <c r="N1473" i="2" s="1"/>
  <c r="O930" i="1"/>
  <c r="N444" i="2" s="1"/>
  <c r="O1890" i="1"/>
  <c r="N1652" i="2" s="1"/>
  <c r="O1507" i="1"/>
  <c r="P1507" i="1" s="1"/>
  <c r="O3101" i="1"/>
  <c r="N2390" i="2" s="1"/>
  <c r="O2366" i="1"/>
  <c r="N1920" i="2" s="1"/>
  <c r="O2264" i="1"/>
  <c r="N1857" i="2" s="1"/>
  <c r="O3440" i="1"/>
  <c r="N2565" i="2" s="1"/>
  <c r="O2498" i="1"/>
  <c r="N2007" i="2" s="1"/>
  <c r="O2199" i="1"/>
  <c r="N1233" i="2" s="1"/>
  <c r="O3303" i="1"/>
  <c r="O293" i="1"/>
  <c r="O238" i="1"/>
  <c r="N850" i="2" s="1"/>
  <c r="O96" i="1"/>
  <c r="N1157" i="2" s="1"/>
  <c r="O57" i="1"/>
  <c r="N343" i="2" s="1"/>
  <c r="O610" i="1"/>
  <c r="N3700" i="2" s="1"/>
  <c r="O395" i="1"/>
  <c r="N527" i="2" s="1"/>
  <c r="O1173" i="1"/>
  <c r="N211" i="2" s="1"/>
  <c r="O1749" i="1"/>
  <c r="N1616" i="2" s="1"/>
  <c r="O950" i="1"/>
  <c r="N465" i="2" s="1"/>
  <c r="O1590" i="1"/>
  <c r="N1562" i="2" s="1"/>
  <c r="O984" i="1"/>
  <c r="N1353" i="2" s="1"/>
  <c r="O1688" i="1"/>
  <c r="O953" i="1"/>
  <c r="N330" i="2" s="1"/>
  <c r="O1529" i="1"/>
  <c r="N1534" i="2" s="1"/>
  <c r="O1130" i="1"/>
  <c r="N1376" i="2" s="1"/>
  <c r="O1706" i="1"/>
  <c r="O1003" i="1"/>
  <c r="O1811" i="1"/>
  <c r="O2669" i="1"/>
  <c r="N2112" i="2" s="1"/>
  <c r="O3325" i="1"/>
  <c r="N2506" i="2" s="1"/>
  <c r="O2526" i="1"/>
  <c r="N2023" i="2" s="1"/>
  <c r="O2344" i="1"/>
  <c r="N1906" i="2" s="1"/>
  <c r="O3032" i="1"/>
  <c r="N2360" i="2" s="1"/>
  <c r="O2257" i="1"/>
  <c r="N1855" i="2" s="1"/>
  <c r="O3121" i="1"/>
  <c r="N2400" i="2" s="1"/>
  <c r="O2810" i="1"/>
  <c r="N451" i="2" s="1"/>
  <c r="O2343" i="1"/>
  <c r="O3822" i="1"/>
  <c r="N2746" i="2" s="1"/>
  <c r="O1188" i="1"/>
  <c r="N1182" i="2" s="1"/>
  <c r="O1887" i="1"/>
  <c r="N515" i="2" s="1"/>
  <c r="O3882" i="1"/>
  <c r="O3108" i="1"/>
  <c r="O4056" i="1"/>
  <c r="P1448" i="4" s="1" a="1"/>
  <c r="P1448" i="4" s="1"/>
  <c r="Q1448" i="4" s="1"/>
  <c r="O3903" i="1"/>
  <c r="N3629" i="2" s="1"/>
  <c r="O598" i="1"/>
  <c r="O1246" i="1"/>
  <c r="O1339" i="1"/>
  <c r="O2050" i="1"/>
  <c r="N1725" i="2" s="1"/>
  <c r="O414" i="1"/>
  <c r="N529" i="2" s="1"/>
  <c r="O965" i="1"/>
  <c r="N633" i="2" s="1"/>
  <c r="O809" i="1"/>
  <c r="N504" i="2" s="1"/>
  <c r="O2429" i="1"/>
  <c r="N3233" i="2" s="1"/>
  <c r="O2833" i="1"/>
  <c r="N2234" i="2" s="1"/>
  <c r="O3717" i="1"/>
  <c r="O154" i="1"/>
  <c r="N50" i="2" s="1"/>
  <c r="O643" i="1"/>
  <c r="N1313" i="2" s="1"/>
  <c r="O1933" i="1"/>
  <c r="N1654" i="2" s="1"/>
  <c r="O1710" i="1"/>
  <c r="N3552" i="2" s="1"/>
  <c r="O1552" i="1"/>
  <c r="N3338" i="2" s="1"/>
  <c r="O1137" i="1"/>
  <c r="N1377" i="2" s="1"/>
  <c r="O715" i="1"/>
  <c r="N1213" i="2" s="1"/>
  <c r="O1579" i="1"/>
  <c r="N3242" i="2" s="1"/>
  <c r="O3173" i="1"/>
  <c r="O2590" i="1"/>
  <c r="O2336" i="1"/>
  <c r="N1902" i="2" s="1"/>
  <c r="O1913" i="1"/>
  <c r="O2761" i="1"/>
  <c r="N2178" i="2" s="1"/>
  <c r="O2586" i="1"/>
  <c r="N2050" i="2" s="1"/>
  <c r="O2751" i="1"/>
  <c r="N2171" i="2" s="1"/>
  <c r="O302" i="1"/>
  <c r="O288" i="1"/>
  <c r="O121" i="1"/>
  <c r="N758" i="2" s="1"/>
  <c r="O459" i="1"/>
  <c r="O1237" i="1"/>
  <c r="N3428" i="2" s="1"/>
  <c r="O1813" i="1"/>
  <c r="O1048" i="1"/>
  <c r="N3595" i="2" s="1"/>
  <c r="O1752" i="1"/>
  <c r="N1617" i="2" s="1"/>
  <c r="O1017" i="1"/>
  <c r="N694" i="2" s="1"/>
  <c r="O1593" i="1"/>
  <c r="N1564" i="2" s="1"/>
  <c r="O1770" i="1"/>
  <c r="O1075" i="1"/>
  <c r="N243" i="2" s="1"/>
  <c r="O1883" i="1"/>
  <c r="N3429" i="2" s="1"/>
  <c r="O2741" i="1"/>
  <c r="N2162" i="2" s="1"/>
  <c r="O3397" i="1"/>
  <c r="N2541" i="2" s="1"/>
  <c r="O2598" i="1"/>
  <c r="O2440" i="1"/>
  <c r="N1973" i="2" s="1"/>
  <c r="O3112" i="1"/>
  <c r="N2395" i="2" s="1"/>
  <c r="O2353" i="1"/>
  <c r="N3425" i="2" s="1"/>
  <c r="O1994" i="1"/>
  <c r="N521" i="2" s="1"/>
  <c r="O2906" i="1"/>
  <c r="N2286" i="2" s="1"/>
  <c r="O3589" i="1"/>
  <c r="N2640" i="2" s="1"/>
  <c r="O2775" i="1"/>
  <c r="O343" i="1"/>
  <c r="N3274" i="2" s="1"/>
  <c r="O3952" i="1"/>
  <c r="N2808" i="2" s="1"/>
  <c r="O3905" i="1"/>
  <c r="N2784" i="2" s="1"/>
  <c r="O2154" i="1"/>
  <c r="P433" i="4" s="1" a="1"/>
  <c r="P433" i="4" s="1"/>
  <c r="Q433" i="4" s="1"/>
  <c r="O3204" i="1"/>
  <c r="N120" i="2" s="1"/>
  <c r="O3608" i="1"/>
  <c r="O1876" i="1"/>
  <c r="O456" i="1"/>
  <c r="N223" i="2" s="1"/>
  <c r="O1822" i="1"/>
  <c r="O2205" i="1"/>
  <c r="N516" i="2" s="1"/>
  <c r="O2658" i="1"/>
  <c r="N2102" i="2" s="1"/>
  <c r="O208" i="1"/>
  <c r="N711" i="2" s="1"/>
  <c r="O1413" i="1"/>
  <c r="N1464" i="2" s="1"/>
  <c r="O1257" i="1"/>
  <c r="O2869" i="1"/>
  <c r="N2259" i="2" s="1"/>
  <c r="O2234" i="1"/>
  <c r="N1843" i="2" s="1"/>
  <c r="O607" i="1"/>
  <c r="O300" i="1"/>
  <c r="O102" i="1"/>
  <c r="O728" i="1"/>
  <c r="N1177" i="2" s="1"/>
  <c r="O845" i="1"/>
  <c r="N1144" i="2" s="1"/>
  <c r="O2125" i="1"/>
  <c r="N1772" i="2" s="1"/>
  <c r="O1902" i="1"/>
  <c r="N3271" i="2" s="1"/>
  <c r="O1680" i="1"/>
  <c r="O1265" i="1"/>
  <c r="N1402" i="2" s="1"/>
  <c r="O1122" i="1"/>
  <c r="N30" i="2" s="1"/>
  <c r="O851" i="1"/>
  <c r="N1332" i="2" s="1"/>
  <c r="O1651" i="1"/>
  <c r="N1174" i="2" s="1"/>
  <c r="O2589" i="1"/>
  <c r="N2053" i="2" s="1"/>
  <c r="O3245" i="1"/>
  <c r="N2459" i="2" s="1"/>
  <c r="O2512" i="1"/>
  <c r="N2018" i="2" s="1"/>
  <c r="O3017" i="1"/>
  <c r="N2351" i="2" s="1"/>
  <c r="O2698" i="1"/>
  <c r="O3751" i="1"/>
  <c r="P1182" i="4" s="1" a="1"/>
  <c r="P1182" i="4" s="1"/>
  <c r="Q1182" i="4" s="1"/>
  <c r="O3792" i="1"/>
  <c r="O549" i="1"/>
  <c r="N907" i="2" s="1"/>
  <c r="O366" i="1"/>
  <c r="N963" i="2" s="1"/>
  <c r="O352" i="1"/>
  <c r="N3401" i="2" s="1"/>
  <c r="O249" i="1"/>
  <c r="N1264" i="2" s="1"/>
  <c r="O738" i="1"/>
  <c r="N1322" i="2" s="1"/>
  <c r="O587" i="1"/>
  <c r="O1301" i="1"/>
  <c r="N1413" i="2" s="1"/>
  <c r="O1941" i="1"/>
  <c r="O1078" i="1"/>
  <c r="N704" i="2" s="1"/>
  <c r="O1654" i="1"/>
  <c r="O1176" i="1"/>
  <c r="N3250" i="2" s="1"/>
  <c r="O1880" i="1"/>
  <c r="O1081" i="1"/>
  <c r="N77" i="2" s="1"/>
  <c r="O1721" i="1"/>
  <c r="N3718" i="2" s="1"/>
  <c r="O1258" i="1"/>
  <c r="O1834" i="1"/>
  <c r="N209" i="2" s="1"/>
  <c r="O1219" i="1"/>
  <c r="N373" i="2" s="1"/>
  <c r="O2027" i="1"/>
  <c r="N1711" i="2" s="1"/>
  <c r="O2014" i="1"/>
  <c r="N1704" i="2" s="1"/>
  <c r="O2742" i="1"/>
  <c r="N2163" i="2" s="1"/>
  <c r="O2520" i="1"/>
  <c r="O3288" i="1"/>
  <c r="O2433" i="1"/>
  <c r="O2074" i="1"/>
  <c r="N1740" i="2" s="1"/>
  <c r="O3226" i="1"/>
  <c r="N2451" i="2" s="1"/>
  <c r="O3335" i="1"/>
  <c r="N2512" i="2" s="1"/>
  <c r="O3391" i="1"/>
  <c r="O356" i="1"/>
  <c r="N960" i="2" s="1"/>
  <c r="O2145" i="1"/>
  <c r="N1786" i="2" s="1"/>
  <c r="O188" i="1"/>
  <c r="N1049" i="2" s="1"/>
  <c r="O2551" i="1"/>
  <c r="O289" i="1"/>
  <c r="N1232" i="2" s="1"/>
  <c r="O1280" i="1"/>
  <c r="N1406" i="2" s="1"/>
  <c r="O2861" i="1"/>
  <c r="N2251" i="2" s="1"/>
  <c r="O528" i="1"/>
  <c r="N232" i="2" s="1"/>
  <c r="O1861" i="1"/>
  <c r="O1577" i="1"/>
  <c r="O2314" i="1"/>
  <c r="N1889" i="2" s="1"/>
  <c r="O1183" i="1"/>
  <c r="N1062" i="2" s="1"/>
  <c r="O3697" i="1"/>
  <c r="N2690" i="2" s="1"/>
  <c r="O358" i="1"/>
  <c r="N1162" i="2" s="1"/>
  <c r="O792" i="1"/>
  <c r="N1081" i="2" s="1"/>
  <c r="O474" i="1"/>
  <c r="N365" i="2" s="1"/>
  <c r="O1101" i="1"/>
  <c r="N3234" i="2" s="1"/>
  <c r="O750" i="1"/>
  <c r="N994" i="2" s="1"/>
  <c r="O912" i="1"/>
  <c r="N138" i="2" s="1"/>
  <c r="O1872" i="1"/>
  <c r="O1457" i="1"/>
  <c r="O1314" i="1"/>
  <c r="O1067" i="1"/>
  <c r="N349" i="2" s="1"/>
  <c r="O1723" i="1"/>
  <c r="O2661" i="1"/>
  <c r="N2106" i="2" s="1"/>
  <c r="O3389" i="1"/>
  <c r="N2538" i="2" s="1"/>
  <c r="O2662" i="1"/>
  <c r="N2107" i="2" s="1"/>
  <c r="O2768" i="1"/>
  <c r="N2184" i="2" s="1"/>
  <c r="O1993" i="1"/>
  <c r="N1692" i="2" s="1"/>
  <c r="O3097" i="1"/>
  <c r="N2389" i="2" s="1"/>
  <c r="O3581" i="1"/>
  <c r="N2636" i="2" s="1"/>
  <c r="O572" i="1"/>
  <c r="O613" i="1"/>
  <c r="N3683" i="2" s="1"/>
  <c r="O416" i="1"/>
  <c r="N740" i="2" s="1"/>
  <c r="O441" i="1"/>
  <c r="O162" i="1"/>
  <c r="N951" i="2" s="1"/>
  <c r="O11" i="1"/>
  <c r="N936" i="2" s="1"/>
  <c r="O651" i="1"/>
  <c r="N1052" i="2" s="1"/>
  <c r="O1365" i="1"/>
  <c r="N3345" i="2" s="1"/>
  <c r="O2005" i="1"/>
  <c r="O1142" i="1"/>
  <c r="N1378" i="2" s="1"/>
  <c r="O1718" i="1"/>
  <c r="O1240" i="1"/>
  <c r="O1944" i="1"/>
  <c r="O1145" i="1"/>
  <c r="N34" i="2" s="1"/>
  <c r="O1785" i="1"/>
  <c r="N1626" i="2" s="1"/>
  <c r="O1322" i="1"/>
  <c r="N863" i="2" s="1"/>
  <c r="O1898" i="1"/>
  <c r="N3239" i="2" s="1"/>
  <c r="O1299" i="1"/>
  <c r="O2813" i="1"/>
  <c r="N2220" i="2" s="1"/>
  <c r="O2814" i="1"/>
  <c r="N2221" i="2" s="1"/>
  <c r="O2600" i="1"/>
  <c r="N2058" i="2" s="1"/>
  <c r="O2513" i="1"/>
  <c r="O2170" i="1"/>
  <c r="N1800" i="2" s="1"/>
  <c r="O2067" i="1"/>
  <c r="N1734" i="2" s="1"/>
  <c r="O3166" i="1"/>
  <c r="P363" i="4" s="1" a="1"/>
  <c r="P363" i="4" s="1"/>
  <c r="Q363" i="4" s="1"/>
  <c r="O447" i="1"/>
  <c r="N870" i="2" s="1"/>
  <c r="O471" i="1"/>
  <c r="N1176" i="2" s="1"/>
  <c r="O1229" i="1"/>
  <c r="N433" i="2" s="1"/>
  <c r="O2733" i="1"/>
  <c r="N2156" i="2" s="1"/>
  <c r="O3630" i="1"/>
  <c r="O2430" i="1"/>
  <c r="N3237" i="2" s="1"/>
  <c r="O1006" i="1"/>
  <c r="N1204" i="2" s="1"/>
  <c r="O3761" i="1"/>
  <c r="N2716" i="2" s="1"/>
  <c r="O1429" i="1"/>
  <c r="O1386" i="1"/>
  <c r="N253" i="2" s="1"/>
  <c r="O1841" i="1"/>
  <c r="O138" i="1"/>
  <c r="N478" i="2" s="1"/>
  <c r="O2890" i="1"/>
  <c r="N2273" i="2" s="1"/>
  <c r="O976" i="1"/>
  <c r="O2734" i="1"/>
  <c r="O677" i="1"/>
  <c r="N278" i="2" s="1"/>
  <c r="O2069" i="1"/>
  <c r="O723" i="1"/>
  <c r="N811" i="2" s="1"/>
  <c r="O2609" i="1"/>
  <c r="N2064" i="2" s="1"/>
  <c r="O2048" i="1"/>
  <c r="N3634" i="2" s="1"/>
  <c r="O2727" i="1"/>
  <c r="N2151" i="2" s="1"/>
  <c r="O1936" i="1"/>
  <c r="N611" i="2" s="1"/>
  <c r="O2848" i="1"/>
  <c r="P1533" i="4" s="1" a="1"/>
  <c r="P1533" i="4" s="1"/>
  <c r="Q1533" i="4" s="1"/>
  <c r="O494" i="1"/>
  <c r="N975" i="2" s="1"/>
  <c r="O1206" i="1"/>
  <c r="N789" i="2" s="1"/>
  <c r="O1443" i="1"/>
  <c r="O2330" i="1"/>
  <c r="O1284" i="1"/>
  <c r="O2054" i="1"/>
  <c r="N3347" i="2" s="1"/>
  <c r="O748" i="1"/>
  <c r="O1521" i="1"/>
  <c r="O2169" i="1"/>
  <c r="O480" i="1"/>
  <c r="N571" i="2" s="1"/>
  <c r="O2229" i="1"/>
  <c r="N1838" i="2" s="1"/>
  <c r="O2395" i="1"/>
  <c r="P1250" i="4" s="1" a="1"/>
  <c r="P1250" i="4" s="1"/>
  <c r="Q1250" i="4" s="1"/>
  <c r="O2383" i="1"/>
  <c r="N1933" i="2" s="1"/>
  <c r="O4037" i="1"/>
  <c r="N2846" i="2" s="1"/>
  <c r="O550" i="1"/>
  <c r="N197" i="2" s="1"/>
  <c r="O1378" i="1"/>
  <c r="N334" i="2" s="1"/>
  <c r="O3193" i="1"/>
  <c r="N2433" i="2" s="1"/>
  <c r="O505" i="1"/>
  <c r="N366" i="2" s="1"/>
  <c r="O1368" i="1"/>
  <c r="O2965" i="1"/>
  <c r="N2324" i="2" s="1"/>
  <c r="O2552" i="1"/>
  <c r="N2038" i="2" s="1"/>
  <c r="O169" i="1"/>
  <c r="N1219" i="2" s="1"/>
  <c r="O241" i="1"/>
  <c r="N1263" i="2" s="1"/>
  <c r="O3218" i="1"/>
  <c r="N2447" i="2" s="1"/>
  <c r="O290" i="1"/>
  <c r="O2008" i="1"/>
  <c r="N1700" i="2" s="1"/>
  <c r="O2158" i="1"/>
  <c r="O3494" i="1"/>
  <c r="N2590" i="2" s="1"/>
  <c r="O1932" i="1"/>
  <c r="O870" i="1"/>
  <c r="N782" i="2" s="1"/>
  <c r="O538" i="1"/>
  <c r="N776" i="2" s="1"/>
  <c r="O1875" i="1"/>
  <c r="N1036" i="2" s="1"/>
  <c r="O3725" i="1"/>
  <c r="O139" i="1"/>
  <c r="N946" i="2" s="1"/>
  <c r="O1209" i="1"/>
  <c r="N10" i="2" s="1"/>
  <c r="O2886" i="1"/>
  <c r="N2270" i="2" s="1"/>
  <c r="O3511" i="1"/>
  <c r="N2597" i="2" s="1"/>
  <c r="O853" i="1"/>
  <c r="N877" i="2" s="1"/>
  <c r="O2696" i="1"/>
  <c r="O3282" i="1"/>
  <c r="N2481" i="2" s="1"/>
  <c r="O4068" i="1"/>
  <c r="N2867" i="2" s="1"/>
  <c r="O3714" i="1"/>
  <c r="N296" i="2" s="1"/>
  <c r="O1027" i="1"/>
  <c r="N473" i="2" s="1"/>
  <c r="O4050" i="1"/>
  <c r="O1307" i="1"/>
  <c r="O1459" i="1"/>
  <c r="N1494" i="2" s="1"/>
  <c r="O1603" i="1"/>
  <c r="O1699" i="1"/>
  <c r="N1599" i="2" s="1"/>
  <c r="O1835" i="1"/>
  <c r="O1923" i="1"/>
  <c r="N3264" i="2" s="1"/>
  <c r="O2051" i="1"/>
  <c r="N1726" i="2" s="1"/>
  <c r="O1995" i="1"/>
  <c r="N513" i="2" s="1"/>
  <c r="O2147" i="1"/>
  <c r="N1787" i="2" s="1"/>
  <c r="O2219" i="1"/>
  <c r="O2283" i="1"/>
  <c r="O2363" i="1"/>
  <c r="N1918" i="2" s="1"/>
  <c r="O2443" i="1"/>
  <c r="O2507" i="1"/>
  <c r="N2015" i="2" s="1"/>
  <c r="O2587" i="1"/>
  <c r="N2051" i="2" s="1"/>
  <c r="O2651" i="1"/>
  <c r="N2095" i="2" s="1"/>
  <c r="O2731" i="1"/>
  <c r="N2154" i="2" s="1"/>
  <c r="O2795" i="1"/>
  <c r="N2208" i="2" s="1"/>
  <c r="O2579" i="1"/>
  <c r="N2049" i="2" s="1"/>
  <c r="O2867" i="1"/>
  <c r="N2257" i="2" s="1"/>
  <c r="O2931" i="1"/>
  <c r="O2995" i="1"/>
  <c r="O3059" i="1"/>
  <c r="P1264" i="4" s="1" a="1"/>
  <c r="P1264" i="4" s="1"/>
  <c r="Q1264" i="4" s="1"/>
  <c r="O3123" i="1"/>
  <c r="O3187" i="1"/>
  <c r="O3251" i="1"/>
  <c r="O3323" i="1"/>
  <c r="N2504" i="2" s="1"/>
  <c r="O3387" i="1"/>
  <c r="O3451" i="1"/>
  <c r="N2573" i="2" s="1"/>
  <c r="O3515" i="1"/>
  <c r="N2601" i="2" s="1"/>
  <c r="O3579" i="1"/>
  <c r="O3643" i="1"/>
  <c r="N2664" i="2" s="1"/>
  <c r="O3707" i="1"/>
  <c r="N2695" i="2" s="1"/>
  <c r="O3771" i="1"/>
  <c r="N2724" i="2" s="1"/>
  <c r="O3835" i="1"/>
  <c r="N2753" i="2" s="1"/>
  <c r="O3899" i="1"/>
  <c r="N329" i="2" s="1"/>
  <c r="O3963" i="1"/>
  <c r="N2816" i="2" s="1"/>
  <c r="O4027" i="1"/>
  <c r="N2840" i="2" s="1"/>
  <c r="O4091" i="1"/>
  <c r="N2882" i="2" s="1"/>
  <c r="O891" i="1"/>
  <c r="N1230" i="2" s="1"/>
  <c r="O3914" i="1"/>
  <c r="N2788" i="2" s="1"/>
  <c r="O1043" i="1"/>
  <c r="N869" i="2" s="1"/>
  <c r="O1155" i="1"/>
  <c r="N481" i="2" s="1"/>
  <c r="O1315" i="1"/>
  <c r="N111" i="2" s="1"/>
  <c r="O1467" i="1"/>
  <c r="N1500" i="2" s="1"/>
  <c r="O1619" i="1"/>
  <c r="O1747" i="1"/>
  <c r="N1615" i="2" s="1"/>
  <c r="O1843" i="1"/>
  <c r="N1642" i="2" s="1"/>
  <c r="O1931" i="1"/>
  <c r="O2059" i="1"/>
  <c r="N1731" i="2" s="1"/>
  <c r="O2003" i="1"/>
  <c r="N1697" i="2" s="1"/>
  <c r="O2155" i="1"/>
  <c r="N1791" i="2" s="1"/>
  <c r="O2227" i="1"/>
  <c r="N1837" i="2" s="1"/>
  <c r="O2291" i="1"/>
  <c r="N1874" i="2" s="1"/>
  <c r="O2371" i="1"/>
  <c r="N1923" i="2" s="1"/>
  <c r="O2451" i="1"/>
  <c r="O2523" i="1"/>
  <c r="N2021" i="2" s="1"/>
  <c r="O2595" i="1"/>
  <c r="N2055" i="2" s="1"/>
  <c r="O2659" i="1"/>
  <c r="N2103" i="2" s="1"/>
  <c r="O2739" i="1"/>
  <c r="N2161" i="2" s="1"/>
  <c r="O2803" i="1"/>
  <c r="O2715" i="1"/>
  <c r="N2143" i="2" s="1"/>
  <c r="O2875" i="1"/>
  <c r="N3607" i="2" s="1"/>
  <c r="O2939" i="1"/>
  <c r="N2308" i="2" s="1"/>
  <c r="O3003" i="1"/>
  <c r="N2344" i="2" s="1"/>
  <c r="O3067" i="1"/>
  <c r="O3131" i="1"/>
  <c r="O3195" i="1"/>
  <c r="O3259" i="1"/>
  <c r="O3331" i="1"/>
  <c r="O3395" i="1"/>
  <c r="O3459" i="1"/>
  <c r="O3523" i="1"/>
  <c r="N3753" i="2" s="1"/>
  <c r="O3587" i="1"/>
  <c r="O3651" i="1"/>
  <c r="N2667" i="2" s="1"/>
  <c r="O3715" i="1"/>
  <c r="N2696" i="2" s="1"/>
  <c r="O3779" i="1"/>
  <c r="O3843" i="1"/>
  <c r="O3907" i="1"/>
  <c r="N322" i="2" s="1"/>
  <c r="O3971" i="1"/>
  <c r="N583" i="2" s="1"/>
  <c r="O4035" i="1"/>
  <c r="N2844" i="2" s="1"/>
  <c r="O3307" i="1"/>
  <c r="N2494" i="2" s="1"/>
  <c r="E8" i="5" l="1"/>
  <c r="G9" i="5"/>
  <c r="E4" i="5"/>
  <c r="P74" i="15"/>
  <c r="G110" i="23"/>
  <c r="G113" i="23" s="1"/>
  <c r="G72" i="15"/>
  <c r="G74" i="15" s="1"/>
  <c r="K72" i="15"/>
  <c r="N72" i="15"/>
  <c r="O74" i="15" s="1"/>
  <c r="J72" i="15"/>
  <c r="J74" i="15" s="1"/>
  <c r="L72" i="15"/>
  <c r="M72" i="15"/>
  <c r="H72" i="15"/>
  <c r="I74" i="15" s="1"/>
  <c r="L6" i="33" s="1"/>
  <c r="M11" i="27"/>
  <c r="P102" i="22"/>
  <c r="M12" i="27"/>
  <c r="M13" i="27" s="1"/>
  <c r="K27" i="21"/>
  <c r="K38" i="21" s="1"/>
  <c r="K51" i="21" s="1"/>
  <c r="I8" i="18"/>
  <c r="I6" i="33"/>
  <c r="I8" i="33" s="1"/>
  <c r="I25" i="33" s="1"/>
  <c r="Q18" i="4"/>
  <c r="Y15" i="1"/>
  <c r="Y16" i="1"/>
  <c r="Y14" i="1"/>
  <c r="Y17" i="1"/>
  <c r="Y13" i="1"/>
  <c r="P1511" i="4" a="1"/>
  <c r="P1511" i="4" s="1"/>
  <c r="Q1511" i="4" s="1"/>
  <c r="P683" i="4" a="1"/>
  <c r="P683" i="4" s="1"/>
  <c r="Q683" i="4" s="1"/>
  <c r="P1323" i="1"/>
  <c r="N303" i="2"/>
  <c r="P4476" i="1"/>
  <c r="N584" i="2"/>
  <c r="P749" i="4" s="1" a="1"/>
  <c r="P749" i="4" s="1"/>
  <c r="Q749" i="4" s="1"/>
  <c r="P4445" i="1"/>
  <c r="N159" i="2"/>
  <c r="P4140" i="1"/>
  <c r="N2910" i="2"/>
  <c r="P4229" i="1"/>
  <c r="N2937" i="2"/>
  <c r="P4223" i="1"/>
  <c r="N315" i="2"/>
  <c r="P4240" i="1"/>
  <c r="N2941" i="2"/>
  <c r="P4320" i="1"/>
  <c r="N70" i="2"/>
  <c r="P4365" i="1"/>
  <c r="N2990" i="2"/>
  <c r="P4188" i="1"/>
  <c r="N608" i="2"/>
  <c r="P4421" i="1"/>
  <c r="N147" i="2"/>
  <c r="P4391" i="1"/>
  <c r="N388" i="2"/>
  <c r="P4145" i="1"/>
  <c r="N2914" i="2"/>
  <c r="P195" i="4" s="1" a="1"/>
  <c r="P195" i="4" s="1"/>
  <c r="Q195" i="4" s="1"/>
  <c r="P4419" i="1"/>
  <c r="N3019" i="2"/>
  <c r="P4302" i="1"/>
  <c r="N153" i="2"/>
  <c r="P4268" i="1"/>
  <c r="N3400" i="2"/>
  <c r="P4208" i="1"/>
  <c r="N1110" i="2"/>
  <c r="P4395" i="1"/>
  <c r="N389" i="2"/>
  <c r="P4315" i="1"/>
  <c r="N265" i="2"/>
  <c r="P4169" i="1"/>
  <c r="N2923" i="2"/>
  <c r="P4205" i="1"/>
  <c r="N114" i="2"/>
  <c r="P4390" i="1"/>
  <c r="N3006" i="2"/>
  <c r="P4443" i="1"/>
  <c r="N399" i="2"/>
  <c r="P4474" i="1"/>
  <c r="N3497" i="2"/>
  <c r="P4325" i="1"/>
  <c r="N2970" i="2"/>
  <c r="P4487" i="1"/>
  <c r="N3053" i="2"/>
  <c r="P4376" i="1"/>
  <c r="N3374" i="2"/>
  <c r="P4428" i="1"/>
  <c r="N3022" i="2"/>
  <c r="P4359" i="1"/>
  <c r="N2986" i="2"/>
  <c r="P4497" i="1"/>
  <c r="N3055" i="2"/>
  <c r="P4153" i="1"/>
  <c r="N152" i="2"/>
  <c r="P4125" i="1"/>
  <c r="N2899" i="2"/>
  <c r="P2194" i="1"/>
  <c r="N1817" i="2"/>
  <c r="P344" i="4" a="1"/>
  <c r="P344" i="4" s="1"/>
  <c r="Q344" i="4" s="1"/>
  <c r="P54" i="4" a="1"/>
  <c r="P54" i="4" s="1"/>
  <c r="Q54" i="4" s="1"/>
  <c r="P4323" i="1"/>
  <c r="N2969" i="2"/>
  <c r="P4256" i="1"/>
  <c r="N667" i="2"/>
  <c r="P1467" i="4" s="1" a="1"/>
  <c r="P1467" i="4" s="1"/>
  <c r="Q1467" i="4" s="1"/>
  <c r="P4501" i="1"/>
  <c r="N285" i="2"/>
  <c r="P451" i="4" s="1" a="1"/>
  <c r="P451" i="4" s="1"/>
  <c r="Q451" i="4" s="1"/>
  <c r="P4242" i="1"/>
  <c r="N2942" i="2"/>
  <c r="P4387" i="1"/>
  <c r="N283" i="2"/>
  <c r="P4226" i="1"/>
  <c r="N96" i="2"/>
  <c r="P4285" i="1"/>
  <c r="N2953" i="2"/>
  <c r="P4502" i="1"/>
  <c r="N157" i="2"/>
  <c r="P4514" i="1"/>
  <c r="N3060" i="2"/>
  <c r="P4130" i="1"/>
  <c r="N2903" i="2"/>
  <c r="P4099" i="1"/>
  <c r="N2886" i="2"/>
  <c r="P4406" i="1"/>
  <c r="N3012" i="2"/>
  <c r="P4193" i="1"/>
  <c r="N2929" i="2"/>
  <c r="P4440" i="1"/>
  <c r="N3030" i="2"/>
  <c r="P4411" i="1"/>
  <c r="N669" i="2"/>
  <c r="P501" i="4" s="1" a="1"/>
  <c r="P501" i="4" s="1"/>
  <c r="Q501" i="4" s="1"/>
  <c r="P4277" i="1"/>
  <c r="N2950" i="2"/>
  <c r="P4209" i="1"/>
  <c r="P1179" i="4" a="1"/>
  <c r="P1179" i="4" s="1"/>
  <c r="Q1179" i="4" s="1"/>
  <c r="P4250" i="1"/>
  <c r="N2943" i="2"/>
  <c r="P4259" i="1"/>
  <c r="N2946" i="2"/>
  <c r="P4271" i="1"/>
  <c r="N2949" i="2"/>
  <c r="P4212" i="1"/>
  <c r="N688" i="2"/>
  <c r="P4438" i="1"/>
  <c r="N3548" i="2"/>
  <c r="P1435" i="4" s="1" a="1"/>
  <c r="P1435" i="4" s="1"/>
  <c r="Q1435" i="4" s="1"/>
  <c r="P4182" i="1"/>
  <c r="N3674" i="2"/>
  <c r="P4186" i="1"/>
  <c r="N208" i="2"/>
  <c r="P4276" i="1"/>
  <c r="N519" i="2"/>
  <c r="P85" i="4" s="1" a="1"/>
  <c r="P85" i="4" s="1"/>
  <c r="Q85" i="4" s="1"/>
  <c r="P4305" i="1"/>
  <c r="N2961" i="2"/>
  <c r="P4151" i="1"/>
  <c r="N437" i="2"/>
  <c r="P4237" i="1"/>
  <c r="N2939" i="2"/>
  <c r="P4171" i="1"/>
  <c r="N753" i="2"/>
  <c r="P4437" i="1"/>
  <c r="N3028" i="2"/>
  <c r="P4178" i="1"/>
  <c r="N336" i="2"/>
  <c r="P4192" i="1"/>
  <c r="N2928" i="2"/>
  <c r="P4357" i="1"/>
  <c r="N314" i="2"/>
  <c r="P1683" i="4" s="1" a="1"/>
  <c r="P1683" i="4" s="1"/>
  <c r="Q1683" i="4" s="1"/>
  <c r="P4303" i="1"/>
  <c r="N2959" i="2"/>
  <c r="P995" i="4" a="1"/>
  <c r="P995" i="4" s="1"/>
  <c r="Q995" i="4" s="1"/>
  <c r="P699" i="4" a="1"/>
  <c r="P699" i="4" s="1"/>
  <c r="Q699" i="4" s="1"/>
  <c r="P1306" i="1"/>
  <c r="N1415" i="2"/>
  <c r="P82" i="1"/>
  <c r="N1246" i="2"/>
  <c r="P1853" i="1"/>
  <c r="N1646" i="2"/>
  <c r="P2040" i="1"/>
  <c r="N1721" i="2"/>
  <c r="P2093" i="1"/>
  <c r="N1751" i="2"/>
  <c r="P4269" i="1"/>
  <c r="N489" i="2"/>
  <c r="P4159" i="1"/>
  <c r="N2918" i="2"/>
  <c r="P4222" i="1"/>
  <c r="N559" i="2"/>
  <c r="P4225" i="1"/>
  <c r="N2936" i="2"/>
  <c r="P4254" i="1"/>
  <c r="N2944" i="2"/>
  <c r="P4274" i="1"/>
  <c r="N900" i="2"/>
  <c r="P87" i="4" s="1" a="1"/>
  <c r="P87" i="4" s="1"/>
  <c r="Q87" i="4" s="1"/>
  <c r="P4207" i="1"/>
  <c r="N2932" i="2"/>
  <c r="P358" i="4" s="1" a="1"/>
  <c r="P358" i="4" s="1"/>
  <c r="Q358" i="4" s="1"/>
  <c r="P4255" i="1"/>
  <c r="N2945" i="2"/>
  <c r="P4312" i="1"/>
  <c r="N3518" i="2"/>
  <c r="P4361" i="1"/>
  <c r="N3755" i="2"/>
  <c r="P4356" i="1"/>
  <c r="N2985" i="2"/>
  <c r="P858" i="4" a="1"/>
  <c r="P858" i="4" s="1"/>
  <c r="Q858" i="4" s="1"/>
  <c r="P694" i="4" a="1"/>
  <c r="P694" i="4" s="1"/>
  <c r="Q694" i="4" s="1"/>
  <c r="P692" i="4" a="1"/>
  <c r="P692" i="4" s="1"/>
  <c r="Q692" i="4" s="1"/>
  <c r="P849" i="4" a="1"/>
  <c r="P849" i="4" s="1"/>
  <c r="Q849" i="4" s="1"/>
  <c r="P925" i="1"/>
  <c r="N912" i="2"/>
  <c r="P4128" i="1"/>
  <c r="N2901" i="2"/>
  <c r="P4109" i="1"/>
  <c r="N2892" i="2"/>
  <c r="P4389" i="1"/>
  <c r="N3005" i="2"/>
  <c r="P4431" i="1"/>
  <c r="N3024" i="2"/>
  <c r="P4133" i="1"/>
  <c r="N2904" i="2"/>
  <c r="P4366" i="1"/>
  <c r="N2991" i="2"/>
  <c r="P4227" i="1"/>
  <c r="N422" i="2"/>
  <c r="P360" i="4" s="1" a="1"/>
  <c r="P360" i="4" s="1"/>
  <c r="Q360" i="4" s="1"/>
  <c r="P4101" i="1"/>
  <c r="N2887" i="2"/>
  <c r="P4382" i="1"/>
  <c r="N3574" i="2"/>
  <c r="P4299" i="1"/>
  <c r="N2958" i="2"/>
  <c r="P4456" i="1"/>
  <c r="N3036" i="2"/>
  <c r="P4434" i="1"/>
  <c r="N3026" i="2"/>
  <c r="P4236" i="1"/>
  <c r="N3562" i="2"/>
  <c r="P1689" i="4" s="1" a="1"/>
  <c r="P1689" i="4" s="1"/>
  <c r="Q1689" i="4" s="1"/>
  <c r="P488" i="1"/>
  <c r="N509" i="2"/>
  <c r="P438" i="1"/>
  <c r="N843" i="2"/>
  <c r="P343" i="4" a="1"/>
  <c r="P343" i="4" s="1"/>
  <c r="Q343" i="4" s="1"/>
  <c r="P53" i="4" a="1"/>
  <c r="P53" i="4" s="1"/>
  <c r="Q53" i="4" s="1"/>
  <c r="P18" i="1"/>
  <c r="N161" i="2"/>
  <c r="P1121" i="4" a="1"/>
  <c r="P1121" i="4" s="1"/>
  <c r="Q1121" i="4" s="1"/>
  <c r="P1396" i="4" a="1"/>
  <c r="P1396" i="4" s="1"/>
  <c r="Q1396" i="4" s="1"/>
  <c r="P161" i="1"/>
  <c r="N1253" i="2"/>
  <c r="P2020" i="1"/>
  <c r="N3672" i="2"/>
  <c r="P4332" i="1"/>
  <c r="N2974" i="2"/>
  <c r="P4377" i="1"/>
  <c r="N3711" i="2"/>
  <c r="P4202" i="1"/>
  <c r="N2931" i="2"/>
  <c r="P4472" i="1"/>
  <c r="N3561" i="2"/>
  <c r="P4213" i="1"/>
  <c r="N134" i="2"/>
  <c r="P4267" i="1"/>
  <c r="N1055" i="2"/>
  <c r="P4338" i="1"/>
  <c r="N883" i="2"/>
  <c r="P828" i="4" s="1" a="1"/>
  <c r="P828" i="4" s="1"/>
  <c r="Q828" i="4" s="1"/>
  <c r="P4113" i="1"/>
  <c r="N2894" i="2"/>
  <c r="P4314" i="1"/>
  <c r="N801" i="2"/>
  <c r="P4203" i="1"/>
  <c r="N563" i="2"/>
  <c r="P1454" i="4" s="1" a="1"/>
  <c r="P1454" i="4" s="1"/>
  <c r="Q1454" i="4" s="1"/>
  <c r="P4375" i="1"/>
  <c r="N2997" i="2"/>
  <c r="P142" i="1"/>
  <c r="N854" i="2"/>
  <c r="P4167" i="1"/>
  <c r="N2921" i="2"/>
  <c r="P4471" i="1"/>
  <c r="N3046" i="2"/>
  <c r="P4348" i="1"/>
  <c r="N2982" i="2"/>
  <c r="P4507" i="1"/>
  <c r="N3057" i="2"/>
  <c r="P4485" i="1"/>
  <c r="N156" i="2"/>
  <c r="P1032" i="1"/>
  <c r="N1074" i="2"/>
  <c r="P4288" i="1"/>
  <c r="N2954" i="2"/>
  <c r="P4231" i="1"/>
  <c r="N3689" i="2"/>
  <c r="P4279" i="1"/>
  <c r="N117" i="2"/>
  <c r="P4249" i="1"/>
  <c r="N411" i="2"/>
  <c r="P530" i="4" s="1" a="1"/>
  <c r="P530" i="4" s="1"/>
  <c r="Q530" i="4" s="1"/>
  <c r="P3639" i="1"/>
  <c r="P1416" i="4" a="1"/>
  <c r="P1416" i="4" s="1"/>
  <c r="Q1416" i="4" s="1"/>
  <c r="P1170" i="1"/>
  <c r="N130" i="2"/>
  <c r="P796" i="4" a="1"/>
  <c r="P796" i="4" s="1"/>
  <c r="Q796" i="4" s="1"/>
  <c r="P798" i="4" a="1"/>
  <c r="P798" i="4" s="1"/>
  <c r="Q798" i="4" s="1"/>
  <c r="P797" i="4" a="1"/>
  <c r="P797" i="4" s="1"/>
  <c r="Q797" i="4" s="1"/>
  <c r="P376" i="1"/>
  <c r="N643" i="2"/>
  <c r="P4089" i="1"/>
  <c r="N2880" i="2"/>
  <c r="P4273" i="1"/>
  <c r="N407" i="2"/>
  <c r="P4304" i="1"/>
  <c r="N2960" i="2"/>
  <c r="P4321" i="1"/>
  <c r="N901" i="2"/>
  <c r="P4272" i="1"/>
  <c r="N387" i="2"/>
  <c r="P4307" i="1"/>
  <c r="N3496" i="2"/>
  <c r="P938" i="4" s="1" a="1"/>
  <c r="P938" i="4" s="1"/>
  <c r="Q938" i="4" s="1"/>
  <c r="P4246" i="1"/>
  <c r="N264" i="2"/>
  <c r="P4282" i="1"/>
  <c r="N507" i="2"/>
  <c r="P4343" i="1"/>
  <c r="N2978" i="2"/>
  <c r="P4457" i="1"/>
  <c r="N3037" i="2"/>
  <c r="P4441" i="1"/>
  <c r="N672" i="2"/>
  <c r="P31" i="1"/>
  <c r="N1240" i="2"/>
  <c r="P1819" i="1"/>
  <c r="N1634" i="2"/>
  <c r="P219" i="1"/>
  <c r="N3205" i="2"/>
  <c r="P1872" i="1"/>
  <c r="N1649" i="2"/>
  <c r="P353" i="4" a="1"/>
  <c r="P353" i="4" s="1"/>
  <c r="Q353" i="4" s="1"/>
  <c r="P594" i="4" a="1"/>
  <c r="P594" i="4" s="1"/>
  <c r="Q594" i="4" s="1"/>
  <c r="P569" i="4" a="1"/>
  <c r="P569" i="4" s="1"/>
  <c r="Q569" i="4" s="1"/>
  <c r="P189" i="4" a="1"/>
  <c r="P189" i="4" s="1"/>
  <c r="Q189" i="4" s="1"/>
  <c r="P13" i="1"/>
  <c r="N594" i="2"/>
  <c r="P551" i="4" a="1"/>
  <c r="P551" i="4" s="1"/>
  <c r="Q551" i="4" s="1"/>
  <c r="P519" i="4" a="1"/>
  <c r="P519" i="4" s="1"/>
  <c r="Q519" i="4" s="1"/>
  <c r="P700" i="4" a="1"/>
  <c r="P700" i="4" s="1"/>
  <c r="Q700" i="4" s="1"/>
  <c r="P994" i="4" a="1"/>
  <c r="P994" i="4" s="1"/>
  <c r="Q994" i="4" s="1"/>
  <c r="P1205" i="1"/>
  <c r="N250" i="2"/>
  <c r="P688" i="1"/>
  <c r="N991" i="2"/>
  <c r="X14" i="1"/>
  <c r="Y27" i="1"/>
  <c r="X15" i="1"/>
  <c r="Y26" i="1"/>
  <c r="S8" i="1" a="1"/>
  <c r="S8" i="1" s="1"/>
  <c r="Y24" i="1"/>
  <c r="X16" i="1"/>
  <c r="X17" i="1"/>
  <c r="X13" i="1"/>
  <c r="Y25" i="1"/>
  <c r="Y23" i="1"/>
  <c r="N7" i="2"/>
  <c r="P4444" i="1"/>
  <c r="N3426" i="2"/>
  <c r="P4281" i="1"/>
  <c r="N101" i="2"/>
  <c r="P4262" i="1"/>
  <c r="N342" i="2"/>
  <c r="P359" i="4" s="1" a="1"/>
  <c r="P359" i="4" s="1"/>
  <c r="Q359" i="4" s="1"/>
  <c r="P4292" i="1"/>
  <c r="N445" i="2"/>
  <c r="P4510" i="1"/>
  <c r="N270" i="2"/>
  <c r="P4337" i="1"/>
  <c r="N3705" i="2"/>
  <c r="P4466" i="1"/>
  <c r="N3043" i="2"/>
  <c r="P4483" i="1"/>
  <c r="N3688" i="2"/>
  <c r="P4232" i="1"/>
  <c r="N683" i="2"/>
  <c r="P34" i="4" s="1" a="1"/>
  <c r="P34" i="4" s="1"/>
  <c r="Q34" i="4" s="1"/>
  <c r="P4310" i="1"/>
  <c r="N539" i="2"/>
  <c r="P4180" i="1"/>
  <c r="N3537" i="2"/>
  <c r="P4131" i="1"/>
  <c r="N3665" i="2"/>
  <c r="P4152" i="1"/>
  <c r="N385" i="2"/>
  <c r="P4124" i="1"/>
  <c r="P258" i="4" a="1"/>
  <c r="P258" i="4" s="1"/>
  <c r="Q258" i="4" s="1"/>
  <c r="P4311" i="1"/>
  <c r="N135" i="2"/>
  <c r="P1014" i="4" s="1" a="1"/>
  <c r="P1014" i="4" s="1"/>
  <c r="Q1014" i="4" s="1"/>
  <c r="P4402" i="1"/>
  <c r="N3010" i="2"/>
  <c r="P4452" i="1"/>
  <c r="N3356" i="2"/>
  <c r="P4459" i="1"/>
  <c r="N291" i="2"/>
  <c r="P1438" i="4" s="1" a="1"/>
  <c r="P1438" i="4" s="1"/>
  <c r="Q1438" i="4" s="1"/>
  <c r="P4464" i="1"/>
  <c r="N3041" i="2"/>
  <c r="P4495" i="1"/>
  <c r="N414" i="2"/>
  <c r="P403" i="4" s="1" a="1"/>
  <c r="P403" i="4" s="1"/>
  <c r="Q403" i="4" s="1"/>
  <c r="P4430" i="1"/>
  <c r="N3610" i="2"/>
  <c r="P4420" i="1"/>
  <c r="N3502" i="2"/>
  <c r="P4330" i="1"/>
  <c r="N2973" i="2"/>
  <c r="P4499" i="1"/>
  <c r="N429" i="2"/>
  <c r="P40" i="4" s="1" a="1"/>
  <c r="P40" i="4" s="1"/>
  <c r="Q40" i="4" s="1"/>
  <c r="P4429" i="1"/>
  <c r="N3023" i="2"/>
  <c r="P4280" i="1"/>
  <c r="N2952" i="2"/>
  <c r="P328" i="4" s="1" a="1"/>
  <c r="P328" i="4" s="1"/>
  <c r="Q328" i="4" s="1"/>
  <c r="P4462" i="1"/>
  <c r="N3590" i="2"/>
  <c r="P1549" i="4" s="1" a="1"/>
  <c r="P1549" i="4" s="1"/>
  <c r="Q1549" i="4" s="1"/>
  <c r="P4334" i="1"/>
  <c r="N136" i="2"/>
  <c r="P4336" i="1"/>
  <c r="N3273" i="2"/>
  <c r="P4509" i="1"/>
  <c r="N3059" i="2"/>
  <c r="P4309" i="1"/>
  <c r="P1645" i="4" a="1"/>
  <c r="P1645" i="4" s="1"/>
  <c r="Q1645" i="4" s="1"/>
  <c r="P1003" i="1"/>
  <c r="N1356" i="2"/>
  <c r="P1886" i="1"/>
  <c r="N1128" i="2"/>
  <c r="P3209" i="1"/>
  <c r="P1279" i="4" a="1"/>
  <c r="P1279" i="4" s="1"/>
  <c r="Q1279" i="4" s="1"/>
  <c r="P148" i="1"/>
  <c r="N1251" i="2"/>
  <c r="P4245" i="1"/>
  <c r="N179" i="2"/>
  <c r="P4160" i="1"/>
  <c r="N409" i="2"/>
  <c r="P4050" i="1"/>
  <c r="N2854" i="2"/>
  <c r="P736" i="1"/>
  <c r="N646" i="2"/>
  <c r="P4080" i="1"/>
  <c r="N3723" i="2"/>
  <c r="P277" i="4" s="1" a="1"/>
  <c r="P277" i="4" s="1"/>
  <c r="Q277" i="4" s="1"/>
  <c r="P4341" i="1"/>
  <c r="N116" i="2"/>
  <c r="P4162" i="1"/>
  <c r="N3359" i="2"/>
  <c r="P4215" i="1"/>
  <c r="N3566" i="2"/>
  <c r="P579" i="1"/>
  <c r="N3211" i="2"/>
  <c r="P3046" i="1"/>
  <c r="N2367" i="2"/>
  <c r="P2030" i="1"/>
  <c r="N1713" i="2"/>
  <c r="P4482" i="1"/>
  <c r="N3050" i="2"/>
  <c r="P4404" i="1"/>
  <c r="N313" i="2"/>
  <c r="P1613" i="4" s="1" a="1"/>
  <c r="P1613" i="4" s="1"/>
  <c r="Q1613" i="4" s="1"/>
  <c r="P4198" i="1"/>
  <c r="N172" i="2"/>
  <c r="P4360" i="1"/>
  <c r="N2987" i="2"/>
  <c r="P4503" i="1"/>
  <c r="N3056" i="2"/>
  <c r="P341" i="4" a="1"/>
  <c r="P341" i="4" s="1"/>
  <c r="Q341" i="4" s="1"/>
  <c r="P8" i="4" a="1"/>
  <c r="P8" i="4" s="1"/>
  <c r="Q8" i="4" s="1"/>
  <c r="P933" i="1"/>
  <c r="N1072" i="2"/>
  <c r="P4228" i="1"/>
  <c r="N3353" i="2"/>
  <c r="P4394" i="1"/>
  <c r="N722" i="2"/>
  <c r="P641" i="4" s="1" a="1"/>
  <c r="P641" i="4" s="1"/>
  <c r="Q641" i="4" s="1"/>
  <c r="P4176" i="1"/>
  <c r="N263" i="2"/>
  <c r="P413" i="4" s="1" a="1"/>
  <c r="P413" i="4" s="1"/>
  <c r="Q413" i="4" s="1"/>
  <c r="P4138" i="1"/>
  <c r="N2908" i="2"/>
  <c r="P4121" i="1"/>
  <c r="N2897" i="2"/>
  <c r="P4505" i="1"/>
  <c r="N618" i="2"/>
  <c r="P404" i="4" a="1"/>
  <c r="P404" i="4" s="1"/>
  <c r="Q404" i="4" s="1"/>
  <c r="P290" i="4" a="1"/>
  <c r="P290" i="4" s="1"/>
  <c r="Q290" i="4" s="1"/>
  <c r="P381" i="4" a="1"/>
  <c r="P381" i="4" s="1"/>
  <c r="Q381" i="4" s="1"/>
  <c r="P447" i="4" a="1"/>
  <c r="P447" i="4" s="1"/>
  <c r="Q447" i="4" s="1"/>
  <c r="P632" i="4" a="1"/>
  <c r="P632" i="4" s="1"/>
  <c r="Q632" i="4" s="1"/>
  <c r="P1065" i="4" a="1"/>
  <c r="P1065" i="4" s="1"/>
  <c r="Q1065" i="4" s="1"/>
  <c r="P1551" i="4" a="1"/>
  <c r="P1551" i="4" s="1"/>
  <c r="Q1551" i="4" s="1"/>
  <c r="P252" i="1"/>
  <c r="N878" i="2"/>
  <c r="P4342" i="1"/>
  <c r="N2977" i="2"/>
  <c r="P4197" i="1"/>
  <c r="N121" i="2"/>
  <c r="P4372" i="1"/>
  <c r="N2995" i="2"/>
  <c r="P4210" i="1"/>
  <c r="N807" i="2"/>
  <c r="P1196" i="4" s="1" a="1"/>
  <c r="P1196" i="4" s="1"/>
  <c r="Q1196" i="4" s="1"/>
  <c r="P4427" i="1"/>
  <c r="N327" i="2"/>
  <c r="P4219" i="1"/>
  <c r="N3702" i="2"/>
  <c r="P976" i="1"/>
  <c r="N1077" i="2"/>
  <c r="P604" i="1"/>
  <c r="N1304" i="2"/>
  <c r="P1079" i="1"/>
  <c r="N244" i="2"/>
  <c r="P4214" i="1"/>
  <c r="N496" i="2"/>
  <c r="P4316" i="1"/>
  <c r="N2965" i="2"/>
  <c r="N542" i="2"/>
  <c r="P859" i="4" a="1"/>
  <c r="P859" i="4" s="1"/>
  <c r="Q859" i="4" s="1"/>
  <c r="P693" i="4" a="1"/>
  <c r="P693" i="4" s="1"/>
  <c r="Q693" i="4" s="1"/>
  <c r="P342" i="4" a="1"/>
  <c r="P342" i="4" s="1"/>
  <c r="Q342" i="4" s="1"/>
  <c r="P9" i="4" a="1"/>
  <c r="P9" i="4" s="1"/>
  <c r="Q9" i="4" s="1"/>
  <c r="P852" i="4" a="1"/>
  <c r="P852" i="4" s="1"/>
  <c r="Q852" i="4" s="1"/>
  <c r="P709" i="4" a="1"/>
  <c r="P709" i="4" s="1"/>
  <c r="Q709" i="4" s="1"/>
  <c r="P731" i="1"/>
  <c r="N9" i="2"/>
  <c r="P354" i="4" a="1"/>
  <c r="P354" i="4" s="1"/>
  <c r="Q354" i="4" s="1"/>
  <c r="P55" i="4" a="1"/>
  <c r="P55" i="4" s="1"/>
  <c r="Q55" i="4" s="1"/>
  <c r="P615" i="1"/>
  <c r="N1305" i="2"/>
  <c r="P4185" i="1"/>
  <c r="N2926" i="2"/>
  <c r="P4454" i="1"/>
  <c r="N3343" i="2"/>
  <c r="P4353" i="1"/>
  <c r="N2983" i="2"/>
  <c r="P4161" i="1"/>
  <c r="N2919" i="2"/>
  <c r="P4335" i="1"/>
  <c r="N2976" i="2"/>
  <c r="P4191" i="1"/>
  <c r="N2927" i="2"/>
  <c r="P4407" i="1"/>
  <c r="N3013" i="2"/>
  <c r="P4385" i="1"/>
  <c r="N3002" i="2"/>
  <c r="P4097" i="1"/>
  <c r="N2885" i="2"/>
  <c r="P4258" i="1"/>
  <c r="N3404" i="2"/>
  <c r="P601" i="4" s="1" a="1"/>
  <c r="P601" i="4" s="1"/>
  <c r="Q601" i="4" s="1"/>
  <c r="P4196" i="1"/>
  <c r="N442" i="2"/>
  <c r="P4094" i="1"/>
  <c r="P1273" i="4" a="1"/>
  <c r="P1273" i="4" s="1"/>
  <c r="Q1273" i="4" s="1"/>
  <c r="P4165" i="1"/>
  <c r="N2920" i="2"/>
  <c r="P4384" i="1"/>
  <c r="N3601" i="2"/>
  <c r="P4218" i="1"/>
  <c r="N2934" i="2"/>
  <c r="P4500" i="1"/>
  <c r="N94" i="2"/>
  <c r="P39" i="4" s="1" a="1"/>
  <c r="P39" i="4" s="1"/>
  <c r="Q39" i="4" s="1"/>
  <c r="P4504" i="1"/>
  <c r="N540" i="2"/>
  <c r="P392" i="4" s="1" a="1"/>
  <c r="P392" i="4" s="1"/>
  <c r="Q392" i="4" s="1"/>
  <c r="P4117" i="1"/>
  <c r="N3403" i="2"/>
  <c r="P4392" i="1"/>
  <c r="N3270" i="2"/>
  <c r="P4148" i="1"/>
  <c r="N2915" i="2"/>
  <c r="P4204" i="1"/>
  <c r="N699" i="2"/>
  <c r="P4184" i="1"/>
  <c r="N3660" i="2"/>
  <c r="N3645" i="2"/>
  <c r="P4216" i="1"/>
  <c r="N2933" i="2"/>
  <c r="P4217" i="1"/>
  <c r="N65" i="2"/>
  <c r="P4367" i="1"/>
  <c r="N338" i="2"/>
  <c r="P420" i="4" s="1" a="1"/>
  <c r="P420" i="4" s="1"/>
  <c r="Q420" i="4" s="1"/>
  <c r="P4401" i="1"/>
  <c r="N3009" i="2"/>
  <c r="P327" i="4" s="1" a="1"/>
  <c r="P327" i="4" s="1"/>
  <c r="Q327" i="4" s="1"/>
  <c r="P4166" i="1"/>
  <c r="N628" i="2"/>
  <c r="P4168" i="1"/>
  <c r="N2922" i="2"/>
  <c r="P4380" i="1"/>
  <c r="N2999" i="2"/>
  <c r="P4490" i="1"/>
  <c r="N123" i="2"/>
  <c r="P38" i="4" s="1" a="1"/>
  <c r="P38" i="4" s="1"/>
  <c r="Q38" i="4" s="1"/>
  <c r="P4480" i="1"/>
  <c r="N3048" i="2"/>
  <c r="P4127" i="1"/>
  <c r="N2900" i="2"/>
  <c r="P4104" i="1"/>
  <c r="N158" i="2"/>
  <c r="P209" i="4" s="1" a="1"/>
  <c r="P209" i="4" s="1"/>
  <c r="Q209" i="4" s="1"/>
  <c r="P519" i="1"/>
  <c r="N1293" i="2"/>
  <c r="P4248" i="1"/>
  <c r="N666" i="2"/>
  <c r="P397" i="4" s="1" a="1"/>
  <c r="P397" i="4" s="1"/>
  <c r="Q397" i="4" s="1"/>
  <c r="P4179" i="1"/>
  <c r="N3555" i="2"/>
  <c r="P4278" i="1"/>
  <c r="N2951" i="2"/>
  <c r="P4251" i="1"/>
  <c r="N405" i="2"/>
  <c r="P4235" i="1"/>
  <c r="N553" i="2"/>
  <c r="P1452" i="4" s="1" a="1"/>
  <c r="P1452" i="4" s="1"/>
  <c r="Q1452" i="4" s="1"/>
  <c r="P4173" i="1"/>
  <c r="N95" i="2"/>
  <c r="P4194" i="1"/>
  <c r="N440" i="2"/>
  <c r="P91" i="4" s="1" a="1"/>
  <c r="P91" i="4" s="1"/>
  <c r="Q91" i="4" s="1"/>
  <c r="P4155" i="1"/>
  <c r="P1181" i="4" a="1"/>
  <c r="P1181" i="4" s="1"/>
  <c r="Q1181" i="4" s="1"/>
  <c r="P4413" i="1"/>
  <c r="N3016" i="2"/>
  <c r="P4308" i="1"/>
  <c r="N2963" i="2"/>
  <c r="P4424" i="1"/>
  <c r="N72" i="2"/>
  <c r="P1220" i="4" s="1" a="1"/>
  <c r="P1220" i="4" s="1"/>
  <c r="Q1220" i="4" s="1"/>
  <c r="N1364" i="2"/>
  <c r="N577" i="2"/>
  <c r="P763" i="4" a="1"/>
  <c r="P763" i="4" s="1"/>
  <c r="Q763" i="4" s="1"/>
  <c r="P575" i="4" a="1"/>
  <c r="P575" i="4" s="1"/>
  <c r="Q575" i="4" s="1"/>
  <c r="P616" i="4" a="1"/>
  <c r="P616" i="4" s="1"/>
  <c r="Q616" i="4" s="1"/>
  <c r="P87" i="1"/>
  <c r="N1199" i="2"/>
  <c r="P526" i="1"/>
  <c r="N1295" i="2"/>
  <c r="P155" i="1"/>
  <c r="N839" i="2"/>
  <c r="P4260" i="1"/>
  <c r="N491" i="2"/>
  <c r="P4383" i="1"/>
  <c r="N3001" i="2"/>
  <c r="P4126" i="1"/>
  <c r="P1703" i="4" a="1"/>
  <c r="P1703" i="4" s="1"/>
  <c r="Q1703" i="4" s="1"/>
  <c r="P4298" i="1"/>
  <c r="N417" i="2"/>
  <c r="P1169" i="4" s="1" a="1"/>
  <c r="P1169" i="4" s="1"/>
  <c r="Q1169" i="4" s="1"/>
  <c r="P4252" i="1"/>
  <c r="N67" i="2"/>
  <c r="P4358" i="1"/>
  <c r="N266" i="2"/>
  <c r="P4447" i="1"/>
  <c r="N3535" i="2"/>
  <c r="P748" i="1"/>
  <c r="N1323" i="2"/>
  <c r="P37" i="1"/>
  <c r="N234" i="2"/>
  <c r="P548" i="1"/>
  <c r="N3686" i="2"/>
  <c r="P1085" i="4" a="1"/>
  <c r="P1085" i="4" s="1"/>
  <c r="Q1085" i="4" s="1"/>
  <c r="P1034" i="4" a="1"/>
  <c r="P1034" i="4" s="1"/>
  <c r="Q1034" i="4" s="1"/>
  <c r="P697" i="1"/>
  <c r="N828" i="2"/>
  <c r="P910" i="4" a="1"/>
  <c r="P910" i="4" s="1"/>
  <c r="Q910" i="4" s="1"/>
  <c r="P946" i="4" a="1"/>
  <c r="P946" i="4" s="1"/>
  <c r="Q946" i="4" s="1"/>
  <c r="P823" i="4" a="1"/>
  <c r="P823" i="4" s="1"/>
  <c r="Q823" i="4" s="1"/>
  <c r="P244" i="1"/>
  <c r="N867" i="2"/>
  <c r="P4371" i="1"/>
  <c r="N2994" i="2"/>
  <c r="P4201" i="1"/>
  <c r="N2930" i="2"/>
  <c r="P4477" i="1"/>
  <c r="N3317" i="2"/>
  <c r="P4363" i="1"/>
  <c r="N2989" i="2"/>
  <c r="P4494" i="1"/>
  <c r="N23" i="2"/>
  <c r="P4221" i="1"/>
  <c r="N3558" i="2"/>
  <c r="P4374" i="1"/>
  <c r="P529" i="4" a="1"/>
  <c r="P529" i="4" s="1"/>
  <c r="Q529" i="4" s="1"/>
  <c r="P4463" i="1"/>
  <c r="N3040" i="2"/>
  <c r="P4224" i="1"/>
  <c r="N2935" i="2"/>
  <c r="P4512" i="1"/>
  <c r="N420" i="2"/>
  <c r="P1795" i="4" s="1" a="1"/>
  <c r="P1795" i="4" s="1"/>
  <c r="Q1795" i="4" s="1"/>
  <c r="P565" i="1"/>
  <c r="N1165" i="2"/>
  <c r="P204" i="4" a="1"/>
  <c r="P204" i="4" s="1"/>
  <c r="Q204" i="4" s="1"/>
  <c r="P337" i="4" a="1"/>
  <c r="P337" i="4" s="1"/>
  <c r="Q337" i="4" s="1"/>
  <c r="P4164" i="1"/>
  <c r="N799" i="2"/>
  <c r="P4119" i="1"/>
  <c r="N2896" i="2"/>
  <c r="P4263" i="1"/>
  <c r="N2947" i="2"/>
  <c r="P4107" i="1"/>
  <c r="N2890" i="2"/>
  <c r="P4293" i="1"/>
  <c r="N3569" i="2"/>
  <c r="P4347" i="1"/>
  <c r="N2981" i="2"/>
  <c r="P4484" i="1"/>
  <c r="N3051" i="2"/>
  <c r="P4511" i="1"/>
  <c r="P218" i="4" a="1"/>
  <c r="P218" i="4" s="1"/>
  <c r="Q218" i="4" s="1"/>
  <c r="P523" i="1"/>
  <c r="N463" i="2"/>
  <c r="P2416" i="1"/>
  <c r="P176" i="4" a="1"/>
  <c r="P176" i="4" s="1"/>
  <c r="Q176" i="4" s="1"/>
  <c r="P820" i="1"/>
  <c r="N705" i="2"/>
  <c r="P4388" i="1"/>
  <c r="N3004" i="2"/>
  <c r="P4264" i="1"/>
  <c r="N2948" i="2"/>
  <c r="P4141" i="1"/>
  <c r="N2911" i="2"/>
  <c r="P4340" i="1"/>
  <c r="N324" i="2"/>
  <c r="P4290" i="1"/>
  <c r="N331" i="2"/>
  <c r="P1168" i="4" s="1" a="1"/>
  <c r="P1168" i="4" s="1"/>
  <c r="Q1168" i="4" s="1"/>
  <c r="P4326" i="1"/>
  <c r="N297" i="2"/>
  <c r="P440" i="4" s="1" a="1"/>
  <c r="P440" i="4" s="1"/>
  <c r="Q440" i="4" s="1"/>
  <c r="P4175" i="1"/>
  <c r="N2925" i="2"/>
  <c r="P4470" i="1"/>
  <c r="N354" i="2"/>
  <c r="P1314" i="1"/>
  <c r="N679" i="2"/>
  <c r="P706" i="4" a="1"/>
  <c r="P706" i="4" s="1"/>
  <c r="Q706" i="4" s="1"/>
  <c r="P862" i="4" a="1"/>
  <c r="P862" i="4" s="1"/>
  <c r="Q862" i="4" s="1"/>
  <c r="P690" i="4" a="1"/>
  <c r="P690" i="4" s="1"/>
  <c r="Q690" i="4" s="1"/>
  <c r="P851" i="4" a="1"/>
  <c r="P851" i="4" s="1"/>
  <c r="Q851" i="4" s="1"/>
  <c r="P437" i="1"/>
  <c r="N3361" i="2"/>
  <c r="P4516" i="1"/>
  <c r="N396" i="2"/>
  <c r="P4183" i="1"/>
  <c r="N3598" i="2"/>
  <c r="P4333" i="1"/>
  <c r="N2975" i="2"/>
  <c r="P4442" i="1"/>
  <c r="N3031" i="2"/>
  <c r="P4098" i="1"/>
  <c r="N321" i="2"/>
  <c r="P4355" i="1"/>
  <c r="N2984" i="2"/>
  <c r="P4436" i="1"/>
  <c r="N3027" i="2"/>
  <c r="P4498" i="1"/>
  <c r="N222" i="2"/>
  <c r="P36" i="4" s="1" a="1"/>
  <c r="P36" i="4" s="1"/>
  <c r="Q36" i="4" s="1"/>
  <c r="P46" i="4" a="1"/>
  <c r="P46" i="4" s="1"/>
  <c r="Q46" i="4" s="1"/>
  <c r="P47" i="4" a="1"/>
  <c r="P47" i="4" s="1"/>
  <c r="Q47" i="4" s="1"/>
  <c r="P52" i="4" a="1"/>
  <c r="P52" i="4" s="1"/>
  <c r="Q52" i="4" s="1"/>
  <c r="P51" i="4" a="1"/>
  <c r="P51" i="4" s="1"/>
  <c r="Q51" i="4" s="1"/>
  <c r="P948" i="1"/>
  <c r="N1016" i="2"/>
  <c r="P867" i="4" a="1"/>
  <c r="P867" i="4" s="1"/>
  <c r="Q867" i="4" s="1"/>
  <c r="P707" i="4" a="1"/>
  <c r="P707" i="4" s="1"/>
  <c r="Q707" i="4" s="1"/>
  <c r="P740" i="4" a="1"/>
  <c r="P740" i="4" s="1"/>
  <c r="Q740" i="4" s="1"/>
  <c r="P482" i="4" a="1"/>
  <c r="P482" i="4" s="1"/>
  <c r="Q482" i="4" s="1"/>
  <c r="P652" i="1"/>
  <c r="N987" i="2"/>
  <c r="P889" i="1"/>
  <c r="N1011" i="2"/>
  <c r="P4084" i="1"/>
  <c r="N2877" i="2"/>
  <c r="P38" i="1"/>
  <c r="N932" i="2"/>
  <c r="P1070" i="1"/>
  <c r="N578" i="2"/>
  <c r="P3390" i="1"/>
  <c r="N2539" i="2"/>
  <c r="P4090" i="1"/>
  <c r="N2881" i="2"/>
  <c r="P1309" i="4" s="1" a="1"/>
  <c r="P1309" i="4" s="1"/>
  <c r="Q1309" i="4" s="1"/>
  <c r="P899" i="1"/>
  <c r="N353" i="2"/>
  <c r="P1292" i="1"/>
  <c r="N1409" i="2"/>
  <c r="P581" i="4" a="1"/>
  <c r="P581" i="4" s="1"/>
  <c r="Q581" i="4" s="1"/>
  <c r="P578" i="4" a="1"/>
  <c r="P578" i="4" s="1"/>
  <c r="Q578" i="4" s="1"/>
  <c r="P766" i="4" a="1"/>
  <c r="P766" i="4" s="1"/>
  <c r="Q766" i="4" s="1"/>
  <c r="P776" i="4" a="1"/>
  <c r="P776" i="4" s="1"/>
  <c r="Q776" i="4" s="1"/>
  <c r="P1106" i="4" a="1"/>
  <c r="P1106" i="4" s="1"/>
  <c r="Q1106" i="4" s="1"/>
  <c r="P1067" i="4" a="1"/>
  <c r="P1067" i="4" s="1"/>
  <c r="Q1067" i="4" s="1"/>
  <c r="P1320" i="1"/>
  <c r="N99" i="2"/>
  <c r="P4220" i="1"/>
  <c r="N721" i="2"/>
  <c r="P4257" i="1"/>
  <c r="N3654" i="2"/>
  <c r="P4481" i="1"/>
  <c r="N3049" i="2"/>
  <c r="P4319" i="1"/>
  <c r="N546" i="2"/>
  <c r="P4488" i="1"/>
  <c r="N269" i="2"/>
  <c r="P750" i="4" s="1" a="1"/>
  <c r="P750" i="4" s="1"/>
  <c r="Q750" i="4" s="1"/>
  <c r="P4364" i="1"/>
  <c r="N267" i="2"/>
  <c r="P4265" i="1"/>
  <c r="N410" i="2"/>
  <c r="P4108" i="1"/>
  <c r="N2891" i="2"/>
  <c r="P4230" i="1"/>
  <c r="N88" i="2"/>
  <c r="P4369" i="1"/>
  <c r="N2992" i="2"/>
  <c r="P1373" i="4" s="1" a="1"/>
  <c r="P1373" i="4" s="1"/>
  <c r="Q1373" i="4" s="1"/>
  <c r="P4378" i="1"/>
  <c r="N2998" i="2"/>
  <c r="P4339" i="1"/>
  <c r="N55" i="2"/>
  <c r="P4345" i="1"/>
  <c r="N2980" i="2"/>
  <c r="P4289" i="1"/>
  <c r="N2955" i="2"/>
  <c r="P4432" i="1"/>
  <c r="N3025" i="2"/>
  <c r="P4465" i="1"/>
  <c r="N3042" i="2"/>
  <c r="P4344" i="1"/>
  <c r="N2979" i="2"/>
  <c r="P4297" i="1"/>
  <c r="N2957" i="2"/>
  <c r="P4129" i="1"/>
  <c r="N2902" i="2"/>
  <c r="P4177" i="1"/>
  <c r="N386" i="2"/>
  <c r="P748" i="4" s="1" a="1"/>
  <c r="P748" i="4" s="1"/>
  <c r="Q748" i="4" s="1"/>
  <c r="P4396" i="1"/>
  <c r="N454" i="2"/>
  <c r="P1724" i="4" s="1" a="1"/>
  <c r="P1724" i="4" s="1"/>
  <c r="Q1724" i="4" s="1"/>
  <c r="P4408" i="1"/>
  <c r="N3014" i="2"/>
  <c r="P4266" i="1"/>
  <c r="N668" i="2"/>
  <c r="P893" i="4" s="1" a="1"/>
  <c r="P893" i="4" s="1"/>
  <c r="Q893" i="4" s="1"/>
  <c r="P4206" i="1"/>
  <c r="N293" i="2"/>
  <c r="P4244" i="1"/>
  <c r="N665" i="2"/>
  <c r="P4414" i="1"/>
  <c r="N3017" i="2"/>
  <c r="P4322" i="1"/>
  <c r="N2968" i="2"/>
  <c r="P4461" i="1"/>
  <c r="N229" i="2"/>
  <c r="P4409" i="1"/>
  <c r="N3681" i="2"/>
  <c r="P4397" i="1"/>
  <c r="N802" i="2"/>
  <c r="P826" i="4" s="1" a="1"/>
  <c r="P826" i="4" s="1"/>
  <c r="Q826" i="4" s="1"/>
  <c r="P4370" i="1"/>
  <c r="N2993" i="2"/>
  <c r="P4381" i="1"/>
  <c r="N3000" i="2"/>
  <c r="P149" i="1"/>
  <c r="N761" i="2"/>
  <c r="P1149" i="4" a="1"/>
  <c r="P1149" i="4" s="1"/>
  <c r="Q1149" i="4" s="1"/>
  <c r="P1150" i="4" a="1"/>
  <c r="P1150" i="4" s="1"/>
  <c r="Q1150" i="4" s="1"/>
  <c r="P1151" i="4" a="1"/>
  <c r="P1151" i="4" s="1"/>
  <c r="Q1151" i="4" s="1"/>
  <c r="P978" i="1"/>
  <c r="N151" i="2"/>
  <c r="P705" i="1"/>
  <c r="N873" i="2"/>
  <c r="P2083" i="1"/>
  <c r="N1746" i="2"/>
  <c r="P4247" i="1"/>
  <c r="P56" i="4" a="1"/>
  <c r="P56" i="4" s="1"/>
  <c r="Q56" i="4" s="1"/>
  <c r="P4199" i="1"/>
  <c r="N49" i="2"/>
  <c r="P4458" i="1"/>
  <c r="N3038" i="2"/>
  <c r="P4403" i="1"/>
  <c r="N3011" i="2"/>
  <c r="P4346" i="1"/>
  <c r="N288" i="2"/>
  <c r="P1803" i="4" s="1" a="1"/>
  <c r="P1803" i="4" s="1"/>
  <c r="Q1803" i="4" s="1"/>
  <c r="P4362" i="1"/>
  <c r="N2988" i="2"/>
  <c r="P4158" i="1"/>
  <c r="N2917" i="2"/>
  <c r="P4154" i="1"/>
  <c r="N2916" i="2"/>
  <c r="P4190" i="1"/>
  <c r="N415" i="2"/>
  <c r="P4496" i="1"/>
  <c r="N230" i="2"/>
  <c r="P37" i="4" s="1" a="1"/>
  <c r="P37" i="4" s="1"/>
  <c r="Q37" i="4" s="1"/>
  <c r="P4373" i="1"/>
  <c r="N2996" i="2"/>
  <c r="P4238" i="1"/>
  <c r="N2940" i="2"/>
  <c r="P1578" i="1"/>
  <c r="N1556" i="2"/>
  <c r="P271" i="4" a="1"/>
  <c r="P271" i="4" s="1"/>
  <c r="Q271" i="4" s="1"/>
  <c r="P1275" i="4" a="1"/>
  <c r="P1275" i="4" s="1"/>
  <c r="Q1275" i="4" s="1"/>
  <c r="P506" i="4" a="1"/>
  <c r="P506" i="4" s="1"/>
  <c r="Q506" i="4" s="1"/>
  <c r="P4187" i="1"/>
  <c r="N351" i="2"/>
  <c r="P79" i="4" s="1" a="1"/>
  <c r="P79" i="4" s="1"/>
  <c r="Q79" i="4" s="1"/>
  <c r="P4163" i="1"/>
  <c r="N318" i="2"/>
  <c r="P4150" i="1"/>
  <c r="N419" i="2"/>
  <c r="P4195" i="1"/>
  <c r="N3201" i="2"/>
  <c r="P4318" i="1"/>
  <c r="N2967" i="2"/>
  <c r="P4122" i="1"/>
  <c r="N2898" i="2"/>
  <c r="P4239" i="1"/>
  <c r="N678" i="2"/>
  <c r="P1550" i="4" s="1" a="1"/>
  <c r="P1550" i="4" s="1"/>
  <c r="Q1550" i="4" s="1"/>
  <c r="P4317" i="1"/>
  <c r="N2966" i="2"/>
  <c r="P4426" i="1"/>
  <c r="N3021" i="2"/>
  <c r="P4386" i="1"/>
  <c r="N3003" i="2"/>
  <c r="P4410" i="1"/>
  <c r="N3682" i="2"/>
  <c r="P2261" i="1"/>
  <c r="N3676" i="2"/>
  <c r="P198" i="1"/>
  <c r="N620" i="2"/>
  <c r="P1958" i="1"/>
  <c r="N1667" i="2"/>
  <c r="P405" i="4" a="1"/>
  <c r="P405" i="4" s="1"/>
  <c r="Q405" i="4" s="1"/>
  <c r="P378" i="4" a="1"/>
  <c r="P378" i="4" s="1"/>
  <c r="Q378" i="4" s="1"/>
  <c r="P1694" i="4" a="1"/>
  <c r="P1694" i="4" s="1"/>
  <c r="Q1694" i="4" s="1"/>
  <c r="P293" i="4" a="1"/>
  <c r="P293" i="4" s="1"/>
  <c r="Q293" i="4" s="1"/>
  <c r="P4111" i="1"/>
  <c r="N2893" i="2"/>
  <c r="P4435" i="1"/>
  <c r="N671" i="2"/>
  <c r="P4295" i="1"/>
  <c r="N2956" i="2"/>
  <c r="P4492" i="1"/>
  <c r="N557" i="2"/>
  <c r="P453" i="4" s="1" a="1"/>
  <c r="P453" i="4" s="1"/>
  <c r="Q453" i="4" s="1"/>
  <c r="P4327" i="1"/>
  <c r="N547" i="2"/>
  <c r="P4313" i="1"/>
  <c r="N2964" i="2"/>
  <c r="P4211" i="1"/>
  <c r="N700" i="2"/>
  <c r="P4044" i="1"/>
  <c r="P1712" i="4" a="1"/>
  <c r="P1712" i="4" s="1"/>
  <c r="Q1712" i="4" s="1"/>
  <c r="P2081" i="1"/>
  <c r="N1744" i="2"/>
  <c r="P4446" i="1"/>
  <c r="N3032" i="2"/>
  <c r="P4460" i="1"/>
  <c r="N3039" i="2"/>
  <c r="P4103" i="1"/>
  <c r="N2888" i="2"/>
  <c r="P4439" i="1"/>
  <c r="N3029" i="2"/>
  <c r="P4233" i="1"/>
  <c r="N2938" i="2"/>
  <c r="P4448" i="1"/>
  <c r="N180" i="2"/>
  <c r="P4234" i="1"/>
  <c r="N800" i="2"/>
  <c r="P4398" i="1"/>
  <c r="N876" i="2"/>
  <c r="P285" i="4" s="1" a="1"/>
  <c r="P285" i="4" s="1"/>
  <c r="Q285" i="4" s="1"/>
  <c r="P4416" i="1"/>
  <c r="N280" i="2"/>
  <c r="P4294" i="1"/>
  <c r="N215" i="2"/>
  <c r="P419" i="4" s="1" a="1"/>
  <c r="P419" i="4" s="1"/>
  <c r="Q419" i="4" s="1"/>
  <c r="P1120" i="1"/>
  <c r="N393" i="2"/>
  <c r="P4412" i="1"/>
  <c r="N3015" i="2"/>
  <c r="P4515" i="1"/>
  <c r="N3061" i="2"/>
  <c r="P4423" i="1"/>
  <c r="N301" i="2"/>
  <c r="P942" i="4" s="1" a="1"/>
  <c r="P942" i="4" s="1"/>
  <c r="Q942" i="4" s="1"/>
  <c r="P4137" i="1"/>
  <c r="N2907" i="2"/>
  <c r="P4455" i="1"/>
  <c r="N3035" i="2"/>
  <c r="P90" i="4" s="1" a="1"/>
  <c r="P90" i="4" s="1"/>
  <c r="Q90" i="4" s="1"/>
  <c r="P4513" i="1"/>
  <c r="N702" i="2"/>
  <c r="P4400" i="1"/>
  <c r="N3008" i="2"/>
  <c r="P4275" i="1"/>
  <c r="N538" i="2"/>
  <c r="P1456" i="4" s="1" a="1"/>
  <c r="P1456" i="4" s="1"/>
  <c r="Q1456" i="4" s="1"/>
  <c r="P4287" i="1"/>
  <c r="N75" i="2"/>
  <c r="P69" i="4" s="1" a="1"/>
  <c r="P69" i="4" s="1"/>
  <c r="Q69" i="4" s="1"/>
  <c r="P4306" i="1"/>
  <c r="N2962" i="2"/>
  <c r="P4491" i="1"/>
  <c r="N31" i="2"/>
  <c r="P454" i="4" s="1" a="1"/>
  <c r="P454" i="4" s="1"/>
  <c r="Q454" i="4" s="1"/>
  <c r="P4473" i="1"/>
  <c r="N268" i="2"/>
  <c r="P976" i="4" a="1"/>
  <c r="P976" i="4" s="1"/>
  <c r="Q976" i="4" s="1"/>
  <c r="P664" i="4" a="1"/>
  <c r="P664" i="4" s="1"/>
  <c r="Q664" i="4" s="1"/>
  <c r="P661" i="4" a="1"/>
  <c r="P661" i="4" s="1"/>
  <c r="Q661" i="4" s="1"/>
  <c r="P1119" i="4" a="1"/>
  <c r="P1119" i="4" s="1"/>
  <c r="Q1119" i="4" s="1"/>
  <c r="P289" i="4" a="1"/>
  <c r="P289" i="4" s="1"/>
  <c r="Q289" i="4" s="1"/>
  <c r="P837" i="4" a="1"/>
  <c r="P837" i="4" s="1"/>
  <c r="Q837" i="4" s="1"/>
  <c r="P4170" i="1"/>
  <c r="N2924" i="2"/>
  <c r="P4136" i="1"/>
  <c r="N2906" i="2"/>
  <c r="P4106" i="1"/>
  <c r="N2889" i="2"/>
  <c r="P4253" i="1"/>
  <c r="N213" i="2"/>
  <c r="P4200" i="1"/>
  <c r="N470" i="2"/>
  <c r="P4451" i="1"/>
  <c r="N3034" i="2"/>
  <c r="P4261" i="1"/>
  <c r="N277" i="2"/>
  <c r="P531" i="4" s="1" a="1"/>
  <c r="P531" i="4" s="1"/>
  <c r="Q531" i="4" s="1"/>
  <c r="P4379" i="1"/>
  <c r="N3375" i="2"/>
  <c r="P4467" i="1"/>
  <c r="N3044" i="2"/>
  <c r="P4479" i="1"/>
  <c r="N299" i="2"/>
  <c r="P502" i="4" s="1" a="1"/>
  <c r="P502" i="4" s="1"/>
  <c r="Q502" i="4" s="1"/>
  <c r="P4425" i="1"/>
  <c r="N670" i="2"/>
  <c r="P4449" i="1"/>
  <c r="N3033" i="2"/>
  <c r="P4284" i="1"/>
  <c r="N3669" i="2"/>
  <c r="P691" i="4" a="1"/>
  <c r="P691" i="4" s="1"/>
  <c r="Q691" i="4" s="1"/>
  <c r="P850" i="4" a="1"/>
  <c r="P850" i="4" s="1"/>
  <c r="Q850" i="4" s="1"/>
  <c r="P857" i="4" a="1"/>
  <c r="P857" i="4" s="1"/>
  <c r="Q857" i="4" s="1"/>
  <c r="P696" i="4" a="1"/>
  <c r="P696" i="4" s="1"/>
  <c r="Q696" i="4" s="1"/>
  <c r="P990" i="1"/>
  <c r="N784" i="2"/>
  <c r="P614" i="4" a="1"/>
  <c r="P614" i="4" s="1"/>
  <c r="Q614" i="4" s="1"/>
  <c r="P576" i="4" a="1"/>
  <c r="P576" i="4" s="1"/>
  <c r="Q576" i="4" s="1"/>
  <c r="P998" i="4" a="1"/>
  <c r="P998" i="4" s="1"/>
  <c r="Q998" i="4" s="1"/>
  <c r="P765" i="4" a="1"/>
  <c r="P765" i="4" s="1"/>
  <c r="Q765" i="4" s="1"/>
  <c r="P551" i="1"/>
  <c r="N984" i="2"/>
  <c r="P973" i="1"/>
  <c r="N525" i="2"/>
  <c r="P270" i="1"/>
  <c r="N1271" i="2"/>
  <c r="P657" i="4" a="1"/>
  <c r="P657" i="4" s="1"/>
  <c r="Q657" i="4" s="1"/>
  <c r="P243" i="4" a="1"/>
  <c r="P243" i="4" s="1"/>
  <c r="Q243" i="4" s="1"/>
  <c r="P1115" i="4" a="1"/>
  <c r="P1115" i="4" s="1"/>
  <c r="Q1115" i="4" s="1"/>
  <c r="P1686" i="4" a="1"/>
  <c r="P1686" i="4" s="1"/>
  <c r="Q1686" i="4" s="1"/>
  <c r="P27" i="1"/>
  <c r="N33" i="2"/>
  <c r="P705" i="4" a="1"/>
  <c r="P705" i="4" s="1"/>
  <c r="Q705" i="4" s="1"/>
  <c r="P854" i="4" a="1"/>
  <c r="P854" i="4" s="1"/>
  <c r="Q854" i="4" s="1"/>
  <c r="P1385" i="4" a="1"/>
  <c r="P1385" i="4" s="1"/>
  <c r="Q1385" i="4" s="1"/>
  <c r="P879" i="4" a="1"/>
  <c r="P879" i="4" s="1"/>
  <c r="Q879" i="4" s="1"/>
  <c r="P890" i="4" a="1"/>
  <c r="P890" i="4" s="1"/>
  <c r="Q890" i="4" s="1"/>
  <c r="P1146" i="1"/>
  <c r="N1380" i="2"/>
  <c r="P2019" i="1"/>
  <c r="N1706" i="2"/>
  <c r="P4417" i="1"/>
  <c r="N3303" i="2"/>
  <c r="P1560" i="4" s="1" a="1"/>
  <c r="P1560" i="4" s="1"/>
  <c r="Q1560" i="4" s="1"/>
  <c r="P4418" i="1"/>
  <c r="N3018" i="2"/>
  <c r="P4139" i="1"/>
  <c r="N2909" i="2"/>
  <c r="P4291" i="1"/>
  <c r="N3508" i="2"/>
  <c r="P4329" i="1"/>
  <c r="N2972" i="2"/>
  <c r="P4453" i="1"/>
  <c r="N3726" i="2"/>
  <c r="P4134" i="1"/>
  <c r="N2905" i="2"/>
  <c r="P13" i="4" s="1" a="1"/>
  <c r="P13" i="4" s="1"/>
  <c r="Q13" i="4" s="1"/>
  <c r="P4157" i="1"/>
  <c r="N523" i="2"/>
  <c r="P4181" i="1"/>
  <c r="N3647" i="2"/>
  <c r="P4328" i="1"/>
  <c r="N2971" i="2"/>
  <c r="P4174" i="1"/>
  <c r="N195" i="2"/>
  <c r="P1635" i="4" s="1" a="1"/>
  <c r="P1635" i="4" s="1"/>
  <c r="Q1635" i="4" s="1"/>
  <c r="P4508" i="1"/>
  <c r="N3058" i="2"/>
  <c r="P4142" i="1"/>
  <c r="N2912" i="2"/>
  <c r="P4493" i="1"/>
  <c r="P41" i="4" a="1"/>
  <c r="P41" i="4" s="1"/>
  <c r="Q41" i="4" s="1"/>
  <c r="P4143" i="1"/>
  <c r="N2913" i="2"/>
  <c r="P4286" i="1"/>
  <c r="N441" i="2"/>
  <c r="P4118" i="1"/>
  <c r="N2895" i="2"/>
  <c r="P4393" i="1"/>
  <c r="N3007" i="2"/>
  <c r="P4433" i="1"/>
  <c r="N124" i="2"/>
  <c r="P4405" i="1"/>
  <c r="N3637" i="2"/>
  <c r="P974" i="4" s="1" a="1"/>
  <c r="P974" i="4" s="1"/>
  <c r="Q974" i="4" s="1"/>
  <c r="P4469" i="1"/>
  <c r="N3045" i="2"/>
  <c r="P4399" i="1"/>
  <c r="N1040" i="2"/>
  <c r="P4156" i="1"/>
  <c r="N106" i="2"/>
  <c r="P4475" i="1"/>
  <c r="N3628" i="2"/>
  <c r="P4478" i="1"/>
  <c r="N585" i="2"/>
  <c r="P747" i="4" s="1" a="1"/>
  <c r="P747" i="4" s="1"/>
  <c r="Q747" i="4" s="1"/>
  <c r="P4468" i="1"/>
  <c r="N319" i="2"/>
  <c r="P884" i="4" s="1" a="1"/>
  <c r="P884" i="4" s="1"/>
  <c r="Q884" i="4" s="1"/>
  <c r="P4486" i="1"/>
  <c r="N340" i="2"/>
  <c r="P4506" i="1"/>
  <c r="P21" i="4" a="1"/>
  <c r="P21" i="4" s="1"/>
  <c r="Q21" i="4" s="1"/>
  <c r="P4422" i="1"/>
  <c r="N3020" i="2"/>
  <c r="P4415" i="1"/>
  <c r="N500" i="2"/>
  <c r="P1710" i="4" s="1" a="1"/>
  <c r="P1710" i="4" s="1"/>
  <c r="Q1710" i="4" s="1"/>
  <c r="P4489" i="1"/>
  <c r="N3054" i="2"/>
  <c r="X111" i="1"/>
  <c r="P459" i="4" a="1"/>
  <c r="P459" i="4" s="1"/>
  <c r="Q459" i="4" s="1"/>
  <c r="P5" i="1"/>
  <c r="Y146" i="1"/>
  <c r="X133" i="1"/>
  <c r="X125" i="1"/>
  <c r="Y147" i="1"/>
  <c r="X134" i="1"/>
  <c r="X126" i="1"/>
  <c r="Y101" i="1"/>
  <c r="Y91" i="1"/>
  <c r="Y77" i="1"/>
  <c r="X69" i="1"/>
  <c r="X60" i="1"/>
  <c r="Y34" i="1"/>
  <c r="X23" i="1"/>
  <c r="Y92" i="1"/>
  <c r="X78" i="1"/>
  <c r="X70" i="1"/>
  <c r="X56" i="1"/>
  <c r="Y35" i="1"/>
  <c r="Y88" i="1"/>
  <c r="X71" i="1"/>
  <c r="Y45" i="1"/>
  <c r="Y123" i="1"/>
  <c r="Y114" i="1"/>
  <c r="X90" i="1"/>
  <c r="Y57" i="1"/>
  <c r="Y48" i="1"/>
  <c r="X112" i="1"/>
  <c r="Y69" i="1"/>
  <c r="X36" i="1"/>
  <c r="Y122" i="1"/>
  <c r="Y78" i="1"/>
  <c r="X46" i="1"/>
  <c r="Y145" i="1"/>
  <c r="X114" i="1"/>
  <c r="Y79" i="1"/>
  <c r="X47" i="1"/>
  <c r="X25" i="1"/>
  <c r="X124" i="1"/>
  <c r="Y148" i="1"/>
  <c r="X135" i="1"/>
  <c r="X122" i="1"/>
  <c r="Y102" i="1"/>
  <c r="X132" i="1"/>
  <c r="Y104" i="1"/>
  <c r="X80" i="1"/>
  <c r="Y46" i="1"/>
  <c r="Y33" i="1"/>
  <c r="X148" i="1"/>
  <c r="Y115" i="1"/>
  <c r="X91" i="1"/>
  <c r="Y58" i="1"/>
  <c r="Y126" i="1"/>
  <c r="X88" i="1"/>
  <c r="X45" i="1"/>
  <c r="Y133" i="1"/>
  <c r="X104" i="1"/>
  <c r="Y56" i="1"/>
  <c r="X24" i="1"/>
  <c r="X123" i="1"/>
  <c r="Y80" i="1"/>
  <c r="X58" i="1"/>
  <c r="X26" i="1"/>
  <c r="Y81" i="1"/>
  <c r="X59" i="1"/>
  <c r="X27" i="1"/>
  <c r="Y149" i="1"/>
  <c r="X136" i="1"/>
  <c r="Y112" i="1"/>
  <c r="Y103" i="1"/>
  <c r="X79" i="1"/>
  <c r="Y36" i="1"/>
  <c r="X146" i="1"/>
  <c r="Y113" i="1"/>
  <c r="X89" i="1"/>
  <c r="X67" i="1"/>
  <c r="Y37" i="1"/>
  <c r="X147" i="1"/>
  <c r="Y100" i="1"/>
  <c r="X81" i="1"/>
  <c r="Y47" i="1"/>
  <c r="Y124" i="1"/>
  <c r="X101" i="1"/>
  <c r="X77" i="1"/>
  <c r="X34" i="1"/>
  <c r="X103" i="1"/>
  <c r="Y60" i="1"/>
  <c r="Y134" i="1"/>
  <c r="X113" i="1"/>
  <c r="Y70" i="1"/>
  <c r="X37" i="1"/>
  <c r="Y135" i="1"/>
  <c r="X100" i="1"/>
  <c r="Y71" i="1"/>
  <c r="X33" i="1"/>
  <c r="Y136" i="1"/>
  <c r="Y89" i="1"/>
  <c r="Y67" i="1"/>
  <c r="X48" i="1"/>
  <c r="Y90" i="1"/>
  <c r="X68" i="1"/>
  <c r="Y132" i="1"/>
  <c r="X149" i="1"/>
  <c r="Y125" i="1"/>
  <c r="Y111" i="1"/>
  <c r="X102" i="1"/>
  <c r="X92" i="1"/>
  <c r="Y68" i="1"/>
  <c r="Y59" i="1"/>
  <c r="Y44" i="1"/>
  <c r="X35" i="1"/>
  <c r="X145" i="1"/>
  <c r="X57" i="1"/>
  <c r="X115" i="1"/>
  <c r="X44" i="1"/>
  <c r="AB58" i="1"/>
  <c r="P636" i="4" a="1"/>
  <c r="P636" i="4" s="1"/>
  <c r="Q636" i="4" s="1"/>
  <c r="P197" i="4" a="1"/>
  <c r="P197" i="4" s="1"/>
  <c r="Q197" i="4" s="1"/>
  <c r="P1070" i="4" a="1"/>
  <c r="P1070" i="4" s="1"/>
  <c r="Q1070" i="4" s="1"/>
  <c r="P1310" i="4" a="1"/>
  <c r="P1310" i="4" s="1"/>
  <c r="Q1310" i="4" s="1"/>
  <c r="P1290" i="4" a="1"/>
  <c r="P1290" i="4" s="1"/>
  <c r="Q1290" i="4" s="1"/>
  <c r="U149" i="1"/>
  <c r="AB149" i="1" s="1"/>
  <c r="P3206" i="1"/>
  <c r="P120" i="4" a="1"/>
  <c r="P120" i="4" s="1"/>
  <c r="Q120" i="4" s="1"/>
  <c r="P1276" i="4" a="1"/>
  <c r="P1276" i="4" s="1"/>
  <c r="Q1276" i="4" s="1"/>
  <c r="P1287" i="4" a="1"/>
  <c r="P1287" i="4" s="1"/>
  <c r="Q1287" i="4" s="1"/>
  <c r="P521" i="4" a="1"/>
  <c r="P521" i="4" s="1"/>
  <c r="Q521" i="4" s="1"/>
  <c r="P1165" i="4" a="1"/>
  <c r="P1165" i="4" s="1"/>
  <c r="Q1165" i="4" s="1"/>
  <c r="P1324" i="4" a="1"/>
  <c r="P1324" i="4" s="1"/>
  <c r="Q1324" i="4" s="1"/>
  <c r="P175" i="4" a="1"/>
  <c r="P175" i="4" s="1"/>
  <c r="Q175" i="4" s="1"/>
  <c r="P423" i="4" a="1"/>
  <c r="P423" i="4" s="1"/>
  <c r="Q423" i="4" s="1"/>
  <c r="P257" i="4" a="1"/>
  <c r="P257" i="4" s="1"/>
  <c r="Q257" i="4" s="1"/>
  <c r="P435" i="4" a="1"/>
  <c r="P435" i="4" s="1"/>
  <c r="Q435" i="4" s="1"/>
  <c r="P210" i="4" a="1"/>
  <c r="P210" i="4" s="1"/>
  <c r="Q210" i="4" s="1"/>
  <c r="P178" i="4" a="1"/>
  <c r="P178" i="4" s="1"/>
  <c r="Q178" i="4" s="1"/>
  <c r="P981" i="4" a="1"/>
  <c r="P981" i="4" s="1"/>
  <c r="Q981" i="4" s="1"/>
  <c r="P1279" i="1"/>
  <c r="P3987" i="1"/>
  <c r="P2022" i="1"/>
  <c r="P3775" i="1"/>
  <c r="P2224" i="1"/>
  <c r="P3997" i="1"/>
  <c r="P3840" i="1"/>
  <c r="P3854" i="1"/>
  <c r="P107" i="24"/>
  <c r="N11" i="27"/>
  <c r="N12" i="27" s="1"/>
  <c r="Q106" i="24"/>
  <c r="H66" i="23"/>
  <c r="I66" i="23" s="1"/>
  <c r="G67" i="23"/>
  <c r="G70" i="23" s="1"/>
  <c r="I51" i="21"/>
  <c r="U9" i="4"/>
  <c r="I8" i="12"/>
  <c r="I25" i="12" s="1"/>
  <c r="I38" i="12" s="1"/>
  <c r="AB80" i="1"/>
  <c r="U81" i="1"/>
  <c r="AB81" i="1" s="1"/>
  <c r="AB113" i="1"/>
  <c r="U114" i="1"/>
  <c r="U37" i="1"/>
  <c r="AB37" i="1" s="1"/>
  <c r="AB36" i="1"/>
  <c r="AB70" i="1"/>
  <c r="U71" i="1"/>
  <c r="AB71" i="1" s="1"/>
  <c r="U7" i="2"/>
  <c r="V9" i="4"/>
  <c r="F6" i="6" s="1"/>
  <c r="P2628" i="1"/>
  <c r="P2283" i="1"/>
  <c r="P2169" i="1"/>
  <c r="P1129" i="4" a="1"/>
  <c r="P1129" i="4" s="1"/>
  <c r="Q1129" i="4" s="1"/>
  <c r="P572" i="1"/>
  <c r="P1176" i="1"/>
  <c r="P3608" i="1"/>
  <c r="P3121" i="1"/>
  <c r="P3313" i="1"/>
  <c r="P1549" i="1"/>
  <c r="P3362" i="1"/>
  <c r="P1337" i="1"/>
  <c r="P2138" i="1"/>
  <c r="P1981" i="1"/>
  <c r="P2994" i="1"/>
  <c r="P797" i="1"/>
  <c r="P85" i="1"/>
  <c r="P3610" i="1"/>
  <c r="P3185" i="1"/>
  <c r="P2538" i="1"/>
  <c r="P357" i="1"/>
  <c r="P1221" i="1"/>
  <c r="P1444" i="1"/>
  <c r="P878" i="1"/>
  <c r="P2912" i="1"/>
  <c r="P1397" i="4" a="1"/>
  <c r="P1397" i="4" s="1"/>
  <c r="Q1397" i="4" s="1"/>
  <c r="P2893" i="1"/>
  <c r="P1626" i="1"/>
  <c r="P3140" i="1"/>
  <c r="P1321" i="1"/>
  <c r="P2580" i="1"/>
  <c r="P3485" i="1"/>
  <c r="P3601" i="1"/>
  <c r="P3458" i="1"/>
  <c r="P2109" i="1"/>
  <c r="P1852" i="1"/>
  <c r="P2565" i="1"/>
  <c r="P3385" i="1"/>
  <c r="P3244" i="1"/>
  <c r="P1716" i="1"/>
  <c r="P1094" i="4" a="1"/>
  <c r="P1094" i="4" s="1"/>
  <c r="Q1094" i="4" s="1"/>
  <c r="P2189" i="1"/>
  <c r="P4041" i="1"/>
  <c r="P3212" i="1"/>
  <c r="P3223" i="1"/>
  <c r="P1657" i="4" a="1"/>
  <c r="P1657" i="4" s="1"/>
  <c r="Q1657" i="4" s="1"/>
  <c r="P3900" i="1"/>
  <c r="P1355" i="1"/>
  <c r="P3326" i="1"/>
  <c r="P628" i="1"/>
  <c r="P3658" i="1"/>
  <c r="P3522" i="1"/>
  <c r="P3278" i="1"/>
  <c r="P2984" i="1"/>
  <c r="P1970" i="1"/>
  <c r="P2527" i="1"/>
  <c r="P1325" i="4" a="1"/>
  <c r="P1325" i="4" s="1"/>
  <c r="Q1325" i="4" s="1"/>
  <c r="P2834" i="1"/>
  <c r="P3954" i="1"/>
  <c r="P3576" i="1"/>
  <c r="P3550" i="1"/>
  <c r="P3651" i="1"/>
  <c r="P3835" i="1"/>
  <c r="P1875" i="1"/>
  <c r="P3166" i="1"/>
  <c r="P1723" i="1"/>
  <c r="P1340" i="4" a="1"/>
  <c r="P1340" i="4" s="1"/>
  <c r="Q1340" i="4" s="1"/>
  <c r="P2125" i="1"/>
  <c r="P1813" i="1"/>
  <c r="P2374" i="1"/>
  <c r="P280" i="1"/>
  <c r="P2150" i="1"/>
  <c r="P203" i="1"/>
  <c r="P1775" i="1"/>
  <c r="P2329" i="1"/>
  <c r="P1167" i="4" a="1"/>
  <c r="P1167" i="4" s="1"/>
  <c r="Q1167" i="4" s="1"/>
  <c r="P3556" i="1"/>
  <c r="P2242" i="1"/>
  <c r="P1307" i="4" a="1"/>
  <c r="P1307" i="4" s="1"/>
  <c r="Q1307" i="4" s="1"/>
  <c r="P2285" i="1"/>
  <c r="P1247" i="1"/>
  <c r="P1415" i="1"/>
  <c r="P1942" i="1"/>
  <c r="P1570" i="1"/>
  <c r="P1513" i="1"/>
  <c r="P2279" i="1"/>
  <c r="P1449" i="1"/>
  <c r="P307" i="1"/>
  <c r="P84" i="4" a="1"/>
  <c r="P84" i="4" s="1"/>
  <c r="Q84" i="4" s="1"/>
  <c r="P3014" i="1"/>
  <c r="P2254" i="1"/>
  <c r="P1623" i="1"/>
  <c r="P871" i="1"/>
  <c r="P4031" i="1"/>
  <c r="P2688" i="1"/>
  <c r="P1199" i="1"/>
  <c r="P2364" i="1"/>
  <c r="P2296" i="1"/>
  <c r="P1140" i="1"/>
  <c r="P1068" i="4" a="1"/>
  <c r="P1068" i="4" s="1"/>
  <c r="Q1068" i="4" s="1"/>
  <c r="P1527" i="1"/>
  <c r="P3186" i="1"/>
  <c r="P2665" i="1"/>
  <c r="P2209" i="1"/>
  <c r="P911" i="1"/>
  <c r="P212" i="1"/>
  <c r="P1196" i="1"/>
  <c r="P3855" i="1"/>
  <c r="P3568" i="1"/>
  <c r="P3255" i="1"/>
  <c r="P496" i="1"/>
  <c r="P974" i="1"/>
  <c r="P1684" i="1"/>
  <c r="P3665" i="1"/>
  <c r="P999" i="4" a="1"/>
  <c r="P999" i="4" s="1"/>
  <c r="Q999" i="4" s="1"/>
  <c r="P3492" i="1"/>
  <c r="P1519" i="4" a="1"/>
  <c r="P1519" i="4" s="1"/>
  <c r="Q1519" i="4" s="1"/>
  <c r="P2481" i="1"/>
  <c r="P716" i="1"/>
  <c r="P3079" i="1"/>
  <c r="P885" i="1"/>
  <c r="P2204" i="1"/>
  <c r="P2842" i="1"/>
  <c r="P1625" i="1"/>
  <c r="P1966" i="1"/>
  <c r="P1440" i="1"/>
  <c r="P2087" i="1"/>
  <c r="P735" i="1"/>
  <c r="P2077" i="1"/>
  <c r="P1155" i="1"/>
  <c r="P1603" i="1"/>
  <c r="P494" i="1"/>
  <c r="P474" i="1"/>
  <c r="P1257" i="1"/>
  <c r="P2761" i="1"/>
  <c r="P4056" i="1"/>
  <c r="P985" i="4" a="1"/>
  <c r="P985" i="4" s="1"/>
  <c r="Q985" i="4" s="1"/>
  <c r="P344" i="1"/>
  <c r="P546" i="1"/>
  <c r="P1587" i="1"/>
  <c r="P874" i="1"/>
  <c r="P221" i="1"/>
  <c r="P110" i="1"/>
  <c r="P1643" i="1"/>
  <c r="P141" i="1"/>
  <c r="P1165" i="1"/>
  <c r="P1608" i="1"/>
  <c r="P499" i="1"/>
  <c r="P3127" i="1"/>
  <c r="P4038" i="1"/>
  <c r="P1390" i="1"/>
  <c r="P222" i="1"/>
  <c r="P2794" i="1"/>
  <c r="P1198" i="4" a="1"/>
  <c r="P1198" i="4" s="1"/>
  <c r="Q1198" i="4" s="1"/>
  <c r="P2070" i="1"/>
  <c r="P3393" i="1"/>
  <c r="P1575" i="1"/>
  <c r="P592" i="1"/>
  <c r="P1439" i="1"/>
  <c r="P1029" i="1"/>
  <c r="P280" i="4" a="1"/>
  <c r="P280" i="4" s="1"/>
  <c r="Q280" i="4" s="1"/>
  <c r="P648" i="1"/>
  <c r="P3872" i="1"/>
  <c r="P2119" i="1"/>
  <c r="P2815" i="1"/>
  <c r="P3614" i="1"/>
  <c r="P2167" i="1"/>
  <c r="P1287" i="1"/>
  <c r="P332" i="1"/>
  <c r="P3738" i="1"/>
  <c r="P2884" i="1"/>
  <c r="P1602" i="1"/>
  <c r="P3760" i="1"/>
  <c r="P3295" i="1"/>
  <c r="P2767" i="1"/>
  <c r="P1895" i="1"/>
  <c r="P691" i="1"/>
  <c r="P3464" i="1"/>
  <c r="P1090" i="4" a="1"/>
  <c r="P1090" i="4" s="1"/>
  <c r="Q1090" i="4" s="1"/>
  <c r="P2298" i="1"/>
  <c r="P2345" i="1"/>
  <c r="P1274" i="4" a="1"/>
  <c r="P1274" i="4" s="1"/>
  <c r="Q1274" i="4" s="1"/>
  <c r="P2388" i="1"/>
  <c r="P3606" i="1"/>
  <c r="P2263" i="1"/>
  <c r="P428" i="1"/>
  <c r="P1793" i="1"/>
  <c r="P2311" i="1"/>
  <c r="P1524" i="1"/>
  <c r="P4049" i="1"/>
  <c r="P128" i="1"/>
  <c r="P1264" i="1"/>
  <c r="P304" i="1"/>
  <c r="P386" i="4" a="1"/>
  <c r="P386" i="4" s="1"/>
  <c r="Q386" i="4" s="1"/>
  <c r="P3706" i="1"/>
  <c r="P3222" i="1"/>
  <c r="P1809" i="1"/>
  <c r="P2003" i="1"/>
  <c r="P1281" i="4" a="1"/>
  <c r="P1281" i="4" s="1"/>
  <c r="Q1281" i="4" s="1"/>
  <c r="P2696" i="1"/>
  <c r="P1052" i="4" a="1"/>
  <c r="P1052" i="4" s="1"/>
  <c r="Q1052" i="4" s="1"/>
  <c r="P677" i="1"/>
  <c r="P528" i="1"/>
  <c r="P352" i="1"/>
  <c r="P2402" i="1"/>
  <c r="P165" i="1"/>
  <c r="P2776" i="1"/>
  <c r="P2086" i="1"/>
  <c r="P216" i="1"/>
  <c r="P1267" i="1"/>
  <c r="P160" i="1"/>
  <c r="P2320" i="1"/>
  <c r="P3991" i="1"/>
  <c r="P1468" i="4" a="1"/>
  <c r="P1468" i="4" s="1"/>
  <c r="Q1468" i="4" s="1"/>
  <c r="P1544" i="1"/>
  <c r="P1657" i="1"/>
  <c r="P3533" i="1"/>
  <c r="P1682" i="1"/>
  <c r="P940" i="1"/>
  <c r="P3354" i="1"/>
  <c r="P1042" i="1"/>
  <c r="P1040" i="1"/>
  <c r="P998" i="1"/>
  <c r="P3928" i="1"/>
  <c r="P987" i="4" a="1"/>
  <c r="P987" i="4" s="1"/>
  <c r="Q987" i="4" s="1"/>
  <c r="P2862" i="1"/>
  <c r="P1318" i="4" a="1"/>
  <c r="P1318" i="4" s="1"/>
  <c r="Q1318" i="4" s="1"/>
  <c r="P2382" i="1"/>
  <c r="P1312" i="4" a="1"/>
  <c r="P1312" i="4" s="1"/>
  <c r="Q1312" i="4" s="1"/>
  <c r="P2446" i="1"/>
  <c r="P2409" i="1"/>
  <c r="P2492" i="1"/>
  <c r="P1362" i="1"/>
  <c r="P2620" i="1"/>
  <c r="P3416" i="1"/>
  <c r="P1291" i="1"/>
  <c r="P3560" i="1"/>
  <c r="P3095" i="1"/>
  <c r="P1212" i="1"/>
  <c r="P1409" i="4" a="1"/>
  <c r="P1409" i="4" s="1"/>
  <c r="Q1409" i="4" s="1"/>
  <c r="P2615" i="1"/>
  <c r="P12" i="4" a="1"/>
  <c r="P12" i="4" s="1"/>
  <c r="Q12" i="4" s="1"/>
  <c r="P2601" i="1"/>
  <c r="P3450" i="1"/>
  <c r="P2055" i="1"/>
  <c r="P1866" i="1"/>
  <c r="P3384" i="1"/>
  <c r="P1351" i="1"/>
  <c r="P2122" i="1"/>
  <c r="P1159" i="1"/>
  <c r="P2508" i="1"/>
  <c r="P1497" i="1"/>
  <c r="P4029" i="1"/>
  <c r="P268" i="1"/>
  <c r="P2647" i="1"/>
  <c r="P1094" i="1"/>
  <c r="P1479" i="1"/>
  <c r="P556" i="1"/>
  <c r="P3233" i="1"/>
  <c r="P718" i="1"/>
  <c r="P2659" i="1"/>
  <c r="P3323" i="1"/>
  <c r="P3218" i="1"/>
  <c r="P3761" i="1"/>
  <c r="P2005" i="1"/>
  <c r="P3391" i="1"/>
  <c r="P3245" i="1"/>
  <c r="P1384" i="4" a="1"/>
  <c r="P1384" i="4" s="1"/>
  <c r="Q1384" i="4" s="1"/>
  <c r="P2741" i="1"/>
  <c r="P809" i="1"/>
  <c r="P293" i="1"/>
  <c r="P825" i="1"/>
  <c r="P783" i="1"/>
  <c r="P2790" i="1"/>
  <c r="P1762" i="1"/>
  <c r="P658" i="1"/>
  <c r="P3669" i="1"/>
  <c r="P366" i="4" a="1"/>
  <c r="P366" i="4" s="1"/>
  <c r="Q366" i="4" s="1"/>
  <c r="P2673" i="1"/>
  <c r="P1697" i="1"/>
  <c r="P1924" i="1"/>
  <c r="P182" i="4" a="1"/>
  <c r="P182" i="4" s="1"/>
  <c r="Q182" i="4" s="1"/>
  <c r="P2717" i="1"/>
  <c r="P1700" i="1"/>
  <c r="P3104" i="1"/>
  <c r="P2142" i="1"/>
  <c r="P1085" i="1"/>
  <c r="P472" i="1"/>
  <c r="P571" i="1"/>
  <c r="P3864" i="1"/>
  <c r="P602" i="1"/>
  <c r="P1977" i="1"/>
  <c r="P3732" i="1"/>
  <c r="P60" i="1"/>
  <c r="P1564" i="1"/>
  <c r="P3252" i="1"/>
  <c r="P3816" i="1"/>
  <c r="P4082" i="1"/>
  <c r="P3849" i="1"/>
  <c r="P2176" i="1"/>
  <c r="P2156" i="1"/>
  <c r="P3258" i="1"/>
  <c r="P330" i="1"/>
  <c r="P2191" i="1"/>
  <c r="P2316" i="1"/>
  <c r="P1303" i="1"/>
  <c r="P3194" i="1"/>
  <c r="P3586" i="1"/>
  <c r="P2900" i="1"/>
  <c r="P3815" i="1"/>
  <c r="P1615" i="1"/>
  <c r="P884" i="1"/>
  <c r="P2863" i="1"/>
  <c r="P1865" i="1"/>
  <c r="P81" i="1"/>
  <c r="P2951" i="1"/>
  <c r="P1832" i="1"/>
  <c r="P1105" i="4" a="1"/>
  <c r="P1105" i="4" s="1"/>
  <c r="Q1105" i="4" s="1"/>
  <c r="P1248" i="1"/>
  <c r="P755" i="1"/>
  <c r="P3131" i="1"/>
  <c r="P2579" i="1"/>
  <c r="P1378" i="1"/>
  <c r="P1898" i="1"/>
  <c r="P2014" i="1"/>
  <c r="P3589" i="1"/>
  <c r="P1552" i="1"/>
  <c r="P950" i="1"/>
  <c r="P699" i="1"/>
  <c r="P1469" i="1"/>
  <c r="P758" i="1"/>
  <c r="P3341" i="1"/>
  <c r="P1139" i="1"/>
  <c r="P1109" i="1"/>
  <c r="P2061" i="1"/>
  <c r="P1160" i="1"/>
  <c r="P3239" i="1"/>
  <c r="P2949" i="1"/>
  <c r="P594" i="1"/>
  <c r="P3797" i="1"/>
  <c r="P2725" i="1"/>
  <c r="P2956" i="1"/>
  <c r="P981" i="1"/>
  <c r="P177" i="1"/>
  <c r="P2825" i="1"/>
  <c r="P2560" i="1"/>
  <c r="P405" i="1"/>
  <c r="P1132" i="1"/>
  <c r="P2479" i="1"/>
  <c r="P243" i="1"/>
  <c r="P3453" i="1"/>
  <c r="P3460" i="1"/>
  <c r="P2684" i="1"/>
  <c r="P2372" i="1"/>
  <c r="P3526" i="1"/>
  <c r="P271" i="1"/>
  <c r="P584" i="1"/>
  <c r="P1823" i="1"/>
  <c r="P4008" i="1"/>
  <c r="P1344" i="1"/>
  <c r="P1410" i="4" a="1"/>
  <c r="P1410" i="4" s="1"/>
  <c r="Q1410" i="4" s="1"/>
  <c r="P2666" i="1"/>
  <c r="P2172" i="1"/>
  <c r="P1413" i="4" a="1"/>
  <c r="P1413" i="4" s="1"/>
  <c r="Q1413" i="4" s="1"/>
  <c r="P1492" i="1"/>
  <c r="P2226" i="1"/>
  <c r="P3726" i="1"/>
  <c r="P3646" i="1"/>
  <c r="P399" i="1"/>
  <c r="P2924" i="1"/>
  <c r="P4085" i="1"/>
  <c r="P3744" i="1"/>
  <c r="P3970" i="1"/>
  <c r="P700" i="1"/>
  <c r="P1462" i="4" a="1"/>
  <c r="P1462" i="4" s="1"/>
  <c r="Q1462" i="4" s="1"/>
  <c r="P956" i="1"/>
  <c r="P4021" i="1"/>
  <c r="P644" i="4" a="1"/>
  <c r="P644" i="4" s="1"/>
  <c r="Q644" i="4" s="1"/>
  <c r="P1047" i="1"/>
  <c r="P892" i="1"/>
  <c r="P3803" i="1"/>
  <c r="P2299" i="1"/>
  <c r="P2251" i="1"/>
  <c r="P1523" i="1"/>
  <c r="P3475" i="1"/>
  <c r="P2955" i="1"/>
  <c r="P2467" i="1"/>
  <c r="P1867" i="1"/>
  <c r="P3106" i="1"/>
  <c r="P3723" i="1"/>
  <c r="P3203" i="1"/>
  <c r="P2747" i="1"/>
  <c r="P2163" i="1"/>
  <c r="P3413" i="1"/>
  <c r="P129" i="1"/>
  <c r="P1041" i="1"/>
  <c r="P2777" i="1"/>
  <c r="P2961" i="1"/>
  <c r="P3600" i="1"/>
  <c r="P1626" i="4" a="1"/>
  <c r="P1626" i="4" s="1"/>
  <c r="Q1626" i="4" s="1"/>
  <c r="P2881" i="1"/>
  <c r="P1878" i="1"/>
  <c r="P134" i="1"/>
  <c r="P2111" i="1"/>
  <c r="P1912" i="1"/>
  <c r="P265" i="1"/>
  <c r="P2567" i="1"/>
  <c r="P91" i="1"/>
  <c r="P1798" i="1"/>
  <c r="P3120" i="1"/>
  <c r="P813" i="1"/>
  <c r="P2326" i="1"/>
  <c r="P1607" i="4" a="1"/>
  <c r="P1607" i="4" s="1"/>
  <c r="Q1607" i="4" s="1"/>
  <c r="P2901" i="1"/>
  <c r="P173" i="1"/>
  <c r="P3571" i="1"/>
  <c r="P3051" i="1"/>
  <c r="P2043" i="1"/>
  <c r="P26" i="4" a="1"/>
  <c r="P26" i="4" s="1"/>
  <c r="Q26" i="4" s="1"/>
  <c r="P3947" i="1"/>
  <c r="P2915" i="1"/>
  <c r="P2442" i="1"/>
  <c r="P3491" i="1"/>
  <c r="P3283" i="1"/>
  <c r="P3307" i="1"/>
  <c r="P3587" i="1"/>
  <c r="P3067" i="1"/>
  <c r="P2595" i="1"/>
  <c r="P2059" i="1"/>
  <c r="P1043" i="1"/>
  <c r="P3771" i="1"/>
  <c r="P3251" i="1"/>
  <c r="P2795" i="1"/>
  <c r="P2219" i="1"/>
  <c r="P1459" i="1"/>
  <c r="P538" i="1"/>
  <c r="P241" i="1"/>
  <c r="P550" i="1"/>
  <c r="P1097" i="4" a="1"/>
  <c r="P1097" i="4" s="1"/>
  <c r="Q1097" i="4" s="1"/>
  <c r="P1521" i="1"/>
  <c r="P2848" i="1"/>
  <c r="P2734" i="1"/>
  <c r="P1006" i="1"/>
  <c r="P2067" i="1"/>
  <c r="P1322" i="1"/>
  <c r="P1365" i="1"/>
  <c r="P3581" i="1"/>
  <c r="P1067" i="1"/>
  <c r="P792" i="1"/>
  <c r="P2861" i="1"/>
  <c r="P3335" i="1"/>
  <c r="P2027" i="1"/>
  <c r="P1654" i="1"/>
  <c r="P366" i="1"/>
  <c r="P2589" i="1"/>
  <c r="P845" i="1"/>
  <c r="P1413" i="1"/>
  <c r="P3204" i="1"/>
  <c r="P264" i="4" a="1"/>
  <c r="P264" i="4" s="1"/>
  <c r="Q264" i="4" s="1"/>
  <c r="P2906" i="1"/>
  <c r="P1883" i="1"/>
  <c r="P1237" i="1"/>
  <c r="P1913" i="1"/>
  <c r="P1710" i="1"/>
  <c r="P965" i="1"/>
  <c r="P3108" i="1"/>
  <c r="P2257" i="1"/>
  <c r="P1706" i="1"/>
  <c r="P1749" i="1"/>
  <c r="P3303" i="1"/>
  <c r="P1890" i="1"/>
  <c r="P733" i="1"/>
  <c r="P2045" i="1"/>
  <c r="P3678" i="1"/>
  <c r="P3253" i="1"/>
  <c r="P1560" i="1"/>
  <c r="P761" i="1"/>
  <c r="P2585" i="1"/>
  <c r="P16" i="4" a="1"/>
  <c r="P16" i="4" s="1"/>
  <c r="Q16" i="4" s="1"/>
  <c r="P866" i="1"/>
  <c r="P477" i="1"/>
  <c r="P205" i="1"/>
  <c r="P2594" i="1"/>
  <c r="P1621" i="1"/>
  <c r="P4006" i="1"/>
  <c r="P2877" i="1"/>
  <c r="P131" i="1"/>
  <c r="P274" i="1"/>
  <c r="P3766" i="1"/>
  <c r="P2966" i="1"/>
  <c r="P1273" i="1"/>
  <c r="P354" i="1"/>
  <c r="P2066" i="1"/>
  <c r="P1125" i="4" a="1"/>
  <c r="P1125" i="4" s="1"/>
  <c r="Q1125" i="4" s="1"/>
  <c r="P1506" i="1"/>
  <c r="P3294" i="1"/>
  <c r="P778" i="1"/>
  <c r="P3773" i="1"/>
  <c r="P3109" i="1"/>
  <c r="P485" i="1"/>
  <c r="P3360" i="1"/>
  <c r="P1250" i="1"/>
  <c r="P1613" i="1"/>
  <c r="P486" i="1"/>
  <c r="P2753" i="1"/>
  <c r="P1131" i="1"/>
  <c r="P1766" i="1"/>
  <c r="P210" i="1"/>
  <c r="P1399" i="1"/>
  <c r="P1938" i="1"/>
  <c r="P1405" i="1"/>
  <c r="P3546" i="1"/>
  <c r="P671" i="1"/>
  <c r="P953" i="4" a="1"/>
  <c r="P953" i="4" s="1"/>
  <c r="Q953" i="4" s="1"/>
  <c r="P4020" i="1"/>
  <c r="P2799" i="1"/>
  <c r="P1583" i="1"/>
  <c r="P46" i="1"/>
  <c r="P2841" i="1"/>
  <c r="P2437" i="1"/>
  <c r="P881" i="1"/>
  <c r="P515" i="1"/>
  <c r="P285" i="1"/>
  <c r="P2065" i="1"/>
  <c r="P1571" i="1"/>
  <c r="P1096" i="1"/>
  <c r="P146" i="1"/>
  <c r="P824" i="4" a="1"/>
  <c r="P824" i="4" s="1"/>
  <c r="Q824" i="4" s="1"/>
  <c r="P159" i="1"/>
  <c r="P2494" i="1"/>
  <c r="P1121" i="1"/>
  <c r="P650" i="1"/>
  <c r="P692" i="1"/>
  <c r="P2943" i="1"/>
  <c r="P2988" i="1"/>
  <c r="P3383" i="1"/>
  <c r="P2716" i="1"/>
  <c r="P2577" i="1"/>
  <c r="P2213" i="1"/>
  <c r="P425" i="1"/>
  <c r="P1170" i="4" a="1"/>
  <c r="P1170" i="4" s="1"/>
  <c r="Q1170" i="4" s="1"/>
  <c r="P3709" i="1"/>
  <c r="P1810" i="1"/>
  <c r="P1277" i="1"/>
  <c r="P3674" i="1"/>
  <c r="P3143" i="1"/>
  <c r="P3348" i="1"/>
  <c r="P3861" i="1"/>
  <c r="P2180" i="1"/>
  <c r="P3042" i="1"/>
  <c r="P2885" i="1"/>
  <c r="P2072" i="1"/>
  <c r="P941" i="4" a="1"/>
  <c r="P941" i="4" s="1"/>
  <c r="Q941" i="4" s="1"/>
  <c r="P674" i="1"/>
  <c r="P3249" i="1"/>
  <c r="P1058" i="1"/>
  <c r="P1100" i="4" a="1"/>
  <c r="P1100" i="4" s="1"/>
  <c r="Q1100" i="4" s="1"/>
  <c r="P942" i="1"/>
  <c r="P536" i="1"/>
  <c r="P2490" i="1"/>
  <c r="P3165" i="1"/>
  <c r="P1928" i="1"/>
  <c r="P635" i="1"/>
  <c r="P469" i="1"/>
  <c r="P299" i="4" a="1"/>
  <c r="P299" i="4" s="1"/>
  <c r="Q299" i="4" s="1"/>
  <c r="P2137" i="1"/>
  <c r="P1106" i="1"/>
  <c r="P371" i="1"/>
  <c r="P3802" i="1"/>
  <c r="P103" i="1"/>
  <c r="P1900" i="1"/>
  <c r="P463" i="1"/>
  <c r="P104" i="4" a="1"/>
  <c r="P104" i="4" s="1"/>
  <c r="Q104" i="4" s="1"/>
  <c r="P2991" i="1"/>
  <c r="P1869" i="1"/>
  <c r="P298" i="4" a="1"/>
  <c r="P298" i="4" s="1"/>
  <c r="Q298" i="4" s="1"/>
  <c r="P678" i="1"/>
  <c r="P2394" i="1"/>
  <c r="P3093" i="1"/>
  <c r="P1001" i="1"/>
  <c r="P123" i="1"/>
  <c r="P3633" i="1"/>
  <c r="P3006" i="1"/>
  <c r="P1505" i="1"/>
  <c r="P458" i="1"/>
  <c r="P4071" i="1"/>
  <c r="P1036" i="1"/>
  <c r="P2190" i="1"/>
  <c r="P2100" i="1"/>
  <c r="P1954" i="1"/>
  <c r="P1774" i="1"/>
  <c r="P561" i="1"/>
  <c r="P3622" i="1"/>
  <c r="P2502" i="1"/>
  <c r="P1114" i="1"/>
  <c r="P1925" i="1"/>
  <c r="P542" i="1"/>
  <c r="P2656" i="1"/>
  <c r="P1313" i="1"/>
  <c r="P266" i="1"/>
  <c r="P3092" i="1"/>
  <c r="P1308" i="1"/>
  <c r="P3150" i="1"/>
  <c r="P3936" i="1"/>
  <c r="P3471" i="1"/>
  <c r="P2941" i="1"/>
  <c r="P873" i="1"/>
  <c r="P443" i="1"/>
  <c r="P3430" i="1"/>
  <c r="P2933" i="1"/>
  <c r="P1107" i="4" a="1"/>
  <c r="P1107" i="4" s="1"/>
  <c r="Q1107" i="4" s="1"/>
  <c r="P1310" i="1"/>
  <c r="P662" i="1"/>
  <c r="P3308" i="1"/>
  <c r="P3577" i="1"/>
  <c r="P1405" i="4" a="1"/>
  <c r="P1405" i="4" s="1"/>
  <c r="Q1405" i="4" s="1"/>
  <c r="P2488" i="1"/>
  <c r="P3649" i="1"/>
  <c r="P3641" i="1"/>
  <c r="P3708" i="1"/>
  <c r="P3086" i="1"/>
  <c r="P2983" i="1"/>
  <c r="P1076" i="1"/>
  <c r="P4092" i="1"/>
  <c r="P487" i="1"/>
  <c r="P1372" i="1"/>
  <c r="P3002" i="1"/>
  <c r="P3578" i="1"/>
  <c r="P3798" i="1"/>
  <c r="P2985" i="1"/>
  <c r="P119" i="1"/>
  <c r="P20" i="1"/>
  <c r="P255" i="1"/>
  <c r="P3772" i="1"/>
  <c r="P3392" i="1"/>
  <c r="P3454" i="1"/>
  <c r="P3378" i="1"/>
  <c r="P3031" i="1"/>
  <c r="P1495" i="1"/>
  <c r="P380" i="1"/>
  <c r="P1567" i="1"/>
  <c r="P2646" i="1"/>
  <c r="P850" i="1"/>
  <c r="P1661" i="1"/>
  <c r="P136" i="1"/>
  <c r="P3516" i="1"/>
  <c r="P3535" i="1"/>
  <c r="P3884" i="1"/>
  <c r="P3000" i="1"/>
  <c r="P3713" i="1"/>
  <c r="P2816" i="1"/>
  <c r="P3207" i="1"/>
  <c r="P3273" i="1"/>
  <c r="P3493" i="1"/>
  <c r="P3921" i="1"/>
  <c r="P3332" i="1"/>
  <c r="P1814" i="1"/>
  <c r="P1411" i="1"/>
  <c r="P896" i="1"/>
  <c r="P609" i="1"/>
  <c r="P444" i="1"/>
  <c r="P2671" i="1"/>
  <c r="P3897" i="1"/>
  <c r="P3213" i="1"/>
  <c r="P3306" i="1"/>
  <c r="P3488" i="1"/>
  <c r="P4007" i="1"/>
  <c r="P3805" i="1"/>
  <c r="P4072" i="1"/>
  <c r="P3322" i="1"/>
  <c r="P852" i="1"/>
  <c r="P2812" i="1"/>
  <c r="P1444" i="4" a="1"/>
  <c r="P1444" i="4" s="1"/>
  <c r="Q1444" i="4" s="1"/>
  <c r="P964" i="1"/>
  <c r="P2162" i="1"/>
  <c r="P281" i="4" a="1"/>
  <c r="P281" i="4" s="1"/>
  <c r="Q281" i="4" s="1"/>
  <c r="P719" i="1"/>
  <c r="P3636" i="1"/>
  <c r="P1052" i="1"/>
  <c r="P207" i="1"/>
  <c r="P1269" i="4" a="1"/>
  <c r="P1269" i="4" s="1"/>
  <c r="Q1269" i="4" s="1"/>
  <c r="P2849" i="1"/>
  <c r="P3439" i="1"/>
  <c r="P1792" i="4" a="1"/>
  <c r="P1792" i="4" s="1"/>
  <c r="Q1792" i="4" s="1"/>
  <c r="P708" i="1"/>
  <c r="P1345" i="4" a="1"/>
  <c r="P1345" i="4" s="1"/>
  <c r="Q1345" i="4" s="1"/>
  <c r="P2866" i="1"/>
  <c r="P2791" i="1"/>
  <c r="P3996" i="1"/>
  <c r="P2239" i="1"/>
  <c r="P375" i="1"/>
  <c r="P1788" i="1"/>
  <c r="P2637" i="1"/>
  <c r="P2593" i="1"/>
  <c r="P3254" i="1"/>
  <c r="P3552" i="1"/>
  <c r="P3300" i="1"/>
  <c r="P3113" i="1"/>
  <c r="P407" i="1"/>
  <c r="P2140" i="1"/>
  <c r="P3621" i="1"/>
  <c r="P14" i="4" a="1"/>
  <c r="P14" i="4" s="1"/>
  <c r="P1127" i="1"/>
  <c r="P292" i="1"/>
  <c r="P3342" i="1"/>
  <c r="P844" i="1"/>
  <c r="P3063" i="1"/>
  <c r="P2999" i="1"/>
  <c r="P921" i="1"/>
  <c r="P3823" i="1"/>
  <c r="P2876" i="1"/>
  <c r="P4024" i="1"/>
  <c r="P3268" i="1"/>
  <c r="P508" i="1"/>
  <c r="P2276" i="1"/>
  <c r="P857" i="1"/>
  <c r="P1601" i="1"/>
  <c r="P204" i="1"/>
  <c r="P1431" i="4" a="1"/>
  <c r="P1431" i="4" s="1"/>
  <c r="Q1431" i="4" s="1"/>
  <c r="P3542" i="1"/>
  <c r="P3998" i="1"/>
  <c r="P2557" i="1"/>
  <c r="P2910" i="1"/>
  <c r="P2381" i="1"/>
  <c r="P2273" i="1"/>
  <c r="P3183" i="1"/>
  <c r="P116" i="1"/>
  <c r="P4012" i="1"/>
  <c r="P2793" i="1"/>
  <c r="P3774" i="1"/>
  <c r="P3401" i="1"/>
  <c r="P2516" i="1"/>
  <c r="P937" i="4" a="1"/>
  <c r="P937" i="4" s="1"/>
  <c r="Q937" i="4" s="1"/>
  <c r="P2927" i="1"/>
  <c r="P3642" i="1"/>
  <c r="P3534" i="1"/>
  <c r="P1796" i="1"/>
  <c r="P1455" i="1"/>
  <c r="P3476" i="1"/>
  <c r="P2312" i="1"/>
  <c r="P1107" i="1"/>
  <c r="P3281" i="1"/>
  <c r="P3074" i="1"/>
  <c r="P788" i="4" a="1"/>
  <c r="P788" i="4" s="1"/>
  <c r="Q788" i="4" s="1"/>
  <c r="P732" i="1"/>
  <c r="P3679" i="1"/>
  <c r="P1828" i="1"/>
  <c r="P2486" i="1"/>
  <c r="P826" i="1"/>
  <c r="P3637" i="1"/>
  <c r="P3786" i="1"/>
  <c r="P1860" i="1"/>
  <c r="P1190" i="4" a="1"/>
  <c r="P1190" i="4" s="1"/>
  <c r="Q1190" i="4" s="1"/>
  <c r="P952" i="1"/>
  <c r="P3820" i="1"/>
  <c r="P199" i="1"/>
  <c r="P2052" i="1"/>
  <c r="P3478" i="1"/>
  <c r="P3617" i="1"/>
  <c r="P3369" i="1"/>
  <c r="P2458" i="1"/>
  <c r="P537" i="1"/>
  <c r="P686" i="4" a="1"/>
  <c r="P686" i="4" s="1"/>
  <c r="Q686" i="4" s="1"/>
  <c r="P629" i="1"/>
  <c r="P3324" i="1"/>
  <c r="P3918" i="1"/>
  <c r="P3737" i="1"/>
  <c r="P2103" i="1"/>
  <c r="P2228" i="1"/>
  <c r="P3753" i="1"/>
  <c r="P2414" i="1"/>
  <c r="P2800" i="1"/>
  <c r="P2392" i="1"/>
  <c r="P1297" i="4" a="1"/>
  <c r="P1297" i="4" s="1"/>
  <c r="Q1297" i="4" s="1"/>
  <c r="P2447" i="1"/>
  <c r="P867" i="1"/>
  <c r="P3367" i="1"/>
  <c r="P3298" i="1"/>
  <c r="P2104" i="1"/>
  <c r="P2450" i="1"/>
  <c r="P465" i="1"/>
  <c r="P731" i="4" a="1"/>
  <c r="P731" i="4" s="1"/>
  <c r="Q731" i="4" s="1"/>
  <c r="P347" i="1"/>
  <c r="P1986" i="1"/>
  <c r="P2838" i="1"/>
  <c r="P3695" i="1"/>
  <c r="P1244" i="1"/>
  <c r="P2839" i="1"/>
  <c r="P3399" i="1"/>
  <c r="P2295" i="1"/>
  <c r="P3960" i="1"/>
  <c r="P3943" i="1"/>
  <c r="P3734" i="1"/>
  <c r="P3809" i="1"/>
  <c r="P3700" i="1"/>
  <c r="P3975" i="1"/>
  <c r="P1162" i="1"/>
  <c r="P261" i="1"/>
  <c r="P2032" i="1"/>
  <c r="P1268" i="4" a="1"/>
  <c r="P1268" i="4" s="1"/>
  <c r="Q1268" i="4" s="1"/>
  <c r="P2722" i="1"/>
  <c r="P178" i="1"/>
  <c r="P1598" i="1"/>
  <c r="P2959" i="1"/>
  <c r="P1742" i="1"/>
  <c r="P1097" i="1"/>
  <c r="P360" i="1"/>
  <c r="P483" i="1"/>
  <c r="P1402" i="1"/>
  <c r="P566" i="1"/>
  <c r="P1269" i="1"/>
  <c r="P2633" i="1"/>
  <c r="P529" i="1"/>
  <c r="P905" i="1"/>
  <c r="P1353" i="4" a="1"/>
  <c r="P1353" i="4" s="1"/>
  <c r="Q1353" i="4" s="1"/>
  <c r="P2704" i="1"/>
  <c r="P2457" i="1"/>
  <c r="P1712" i="1"/>
  <c r="P312" i="1"/>
  <c r="P2685" i="1"/>
  <c r="P638" i="1"/>
  <c r="P234" i="1"/>
  <c r="P1821" i="1"/>
  <c r="P1674" i="1"/>
  <c r="P1141" i="1"/>
  <c r="P3837" i="1"/>
  <c r="P811" i="1"/>
  <c r="P1069" i="1"/>
  <c r="P1857" i="1"/>
  <c r="P997" i="1"/>
  <c r="P2082" i="1"/>
  <c r="P864" i="1"/>
  <c r="P3241" i="1"/>
  <c r="P3422" i="1"/>
  <c r="P970" i="1"/>
  <c r="P258" i="1"/>
  <c r="P2962" i="1"/>
  <c r="P1046" i="4" a="1"/>
  <c r="P1046" i="4" s="1"/>
  <c r="Q1046" i="4" s="1"/>
  <c r="P747" i="1"/>
  <c r="P163" i="1"/>
  <c r="P3400" i="1"/>
  <c r="P667" i="1"/>
  <c r="P766" i="1"/>
  <c r="P3305" i="1"/>
  <c r="P653" i="4" a="1"/>
  <c r="P653" i="4" s="1"/>
  <c r="Q653" i="4" s="1"/>
  <c r="P3569" i="1"/>
  <c r="P1696" i="4" a="1"/>
  <c r="P1696" i="4" s="1"/>
  <c r="Q1696" i="4" s="1"/>
  <c r="P3336" i="1"/>
  <c r="P1418" i="1"/>
  <c r="P1430" i="1"/>
  <c r="P66" i="1"/>
  <c r="P1967" i="1"/>
  <c r="P2622" i="1"/>
  <c r="P1617" i="1"/>
  <c r="P1325" i="1"/>
  <c r="P381" i="1"/>
  <c r="P2288" i="1"/>
  <c r="P1414" i="1"/>
  <c r="P2784" i="1"/>
  <c r="P2902" i="1"/>
  <c r="P52" i="1"/>
  <c r="P1695" i="1"/>
  <c r="P3423" i="1"/>
  <c r="P3420" i="1"/>
  <c r="P3287" i="1"/>
  <c r="P3953" i="1"/>
  <c r="P3532" i="1"/>
  <c r="P3784" i="1"/>
  <c r="P988" i="4" a="1"/>
  <c r="P988" i="4" s="1"/>
  <c r="Q988" i="4" s="1"/>
  <c r="P1071" i="1"/>
  <c r="P2118" i="1"/>
  <c r="P1528" i="1"/>
  <c r="P107" i="1"/>
  <c r="P133" i="1"/>
  <c r="P3061" i="1"/>
  <c r="P1338" i="4" a="1"/>
  <c r="P1338" i="4" s="1"/>
  <c r="Q1338" i="4" s="1"/>
  <c r="P1520" i="1"/>
  <c r="P442" i="1"/>
  <c r="P2186" i="1"/>
  <c r="P1481" i="1"/>
  <c r="P432" i="1"/>
  <c r="P1110" i="4" a="1"/>
  <c r="P1110" i="4" s="1"/>
  <c r="Q1110" i="4" s="1"/>
  <c r="P818" i="1"/>
  <c r="P680" i="1"/>
  <c r="P2871" i="1"/>
  <c r="P3887" i="1"/>
  <c r="P3479" i="1"/>
  <c r="P1844" i="1"/>
  <c r="P2762" i="1"/>
  <c r="P2046" i="1"/>
  <c r="P1016" i="1"/>
  <c r="P386" i="1"/>
  <c r="P3230" i="1"/>
  <c r="P2478" i="1"/>
  <c r="P1904" i="1"/>
  <c r="P547" i="1"/>
  <c r="P2954" i="1"/>
  <c r="P1417" i="1"/>
  <c r="P242" i="1"/>
  <c r="P1757" i="1"/>
  <c r="P446" i="4" a="1"/>
  <c r="P446" i="4" s="1"/>
  <c r="Q446" i="4" s="1"/>
  <c r="P170" i="1"/>
  <c r="P2166" i="1"/>
  <c r="P378" i="1"/>
  <c r="P322" i="4" a="1"/>
  <c r="P322" i="4" s="1"/>
  <c r="Q322" i="4" s="1"/>
  <c r="P3789" i="1"/>
  <c r="P3421" i="1"/>
  <c r="P1158" i="1"/>
  <c r="P190" i="1"/>
  <c r="P1929" i="1"/>
  <c r="P682" i="1"/>
  <c r="P1010" i="1"/>
  <c r="P841" i="1"/>
  <c r="P245" i="1"/>
  <c r="P1217" i="1"/>
  <c r="P1089" i="1"/>
  <c r="P961" i="1"/>
  <c r="P1664" i="4" a="1"/>
  <c r="P1664" i="4" s="1"/>
  <c r="Q1664" i="4" s="1"/>
  <c r="P3366" i="1"/>
  <c r="P3269" i="1"/>
  <c r="P1256" i="1"/>
  <c r="P635" i="4" a="1"/>
  <c r="P635" i="4" s="1"/>
  <c r="Q635" i="4" s="1"/>
  <c r="P50" i="1"/>
  <c r="P3174" i="1"/>
  <c r="P2144" i="1"/>
  <c r="P2677" i="1"/>
  <c r="P4019" i="1"/>
  <c r="P3507" i="1"/>
  <c r="P2987" i="1"/>
  <c r="P2499" i="1"/>
  <c r="P24" i="4" a="1"/>
  <c r="P24" i="4" s="1"/>
  <c r="Q24" i="4" s="1"/>
  <c r="P1915" i="1"/>
  <c r="P3602" i="1"/>
  <c r="P3883" i="1"/>
  <c r="P3371" i="1"/>
  <c r="P1344" i="4" a="1"/>
  <c r="P1344" i="4" s="1"/>
  <c r="Q1344" i="4" s="1"/>
  <c r="P2851" i="1"/>
  <c r="P2347" i="1"/>
  <c r="P1691" i="1"/>
  <c r="P2714" i="1"/>
  <c r="P467" i="1"/>
  <c r="P3939" i="1"/>
  <c r="P3427" i="1"/>
  <c r="P1392" i="4" a="1"/>
  <c r="P1392" i="4" s="1"/>
  <c r="Q1392" i="4" s="1"/>
  <c r="P2907" i="1"/>
  <c r="P2419" i="1"/>
  <c r="P1803" i="1"/>
  <c r="P1157" i="4" a="1"/>
  <c r="P1157" i="4" s="1"/>
  <c r="Q1157" i="4" s="1"/>
  <c r="P3868" i="1"/>
  <c r="P3739" i="1"/>
  <c r="P3219" i="1"/>
  <c r="P2763" i="1"/>
  <c r="P2179" i="1"/>
  <c r="P1379" i="1"/>
  <c r="P3923" i="1"/>
  <c r="P3411" i="1"/>
  <c r="P2891" i="1"/>
  <c r="P2403" i="1"/>
  <c r="P1763" i="1"/>
  <c r="P3796" i="1"/>
  <c r="P3659" i="1"/>
  <c r="P3139" i="1"/>
  <c r="P2667" i="1"/>
  <c r="P2011" i="1"/>
  <c r="P1171" i="1"/>
  <c r="P1494" i="1"/>
  <c r="P3118" i="1"/>
  <c r="P1453" i="4" a="1"/>
  <c r="P1453" i="4" s="1"/>
  <c r="Q1453" i="4" s="1"/>
  <c r="P882" i="1"/>
  <c r="P1005" i="1"/>
  <c r="P2532" i="1"/>
  <c r="P962" i="1"/>
  <c r="P1764" i="1"/>
  <c r="P3070" i="1"/>
  <c r="P2935" i="1"/>
  <c r="P694" i="1"/>
  <c r="P43" i="1"/>
  <c r="P1133" i="1"/>
  <c r="P954" i="1"/>
  <c r="P2542" i="1"/>
  <c r="P1445" i="1"/>
  <c r="P3117" i="1"/>
  <c r="P1899" i="1"/>
  <c r="P4035" i="1"/>
  <c r="P1931" i="1"/>
  <c r="P3187" i="1"/>
  <c r="P870" i="1"/>
  <c r="P1785" i="1"/>
  <c r="P3097" i="1"/>
  <c r="P1280" i="1"/>
  <c r="P3226" i="1"/>
  <c r="P1219" i="1"/>
  <c r="P1078" i="1"/>
  <c r="P549" i="1"/>
  <c r="P1651" i="1"/>
  <c r="P728" i="1"/>
  <c r="P208" i="1"/>
  <c r="P2154" i="1"/>
  <c r="P1994" i="1"/>
  <c r="P1786" i="4" a="1"/>
  <c r="P1786" i="4" s="1"/>
  <c r="Q1786" i="4" s="1"/>
  <c r="P1075" i="1"/>
  <c r="P459" i="1"/>
  <c r="P1337" i="4" a="1"/>
  <c r="P1337" i="4" s="1"/>
  <c r="Q1337" i="4" s="1"/>
  <c r="P2336" i="1"/>
  <c r="P1933" i="1"/>
  <c r="P414" i="1"/>
  <c r="P3882" i="1"/>
  <c r="P3032" i="1"/>
  <c r="P1130" i="1"/>
  <c r="P1173" i="1"/>
  <c r="P2199" i="1"/>
  <c r="P930" i="1"/>
  <c r="P22" i="4" a="1"/>
  <c r="P22" i="4" s="1"/>
  <c r="Q22" i="4" s="1"/>
  <c r="P223" i="1"/>
  <c r="P22" i="1"/>
  <c r="P1231" i="1"/>
  <c r="P2525" i="1"/>
  <c r="P920" i="1"/>
  <c r="P800" i="1"/>
  <c r="P3184" i="1"/>
  <c r="P1009" i="1"/>
  <c r="P3176" i="1"/>
  <c r="P324" i="4" a="1"/>
  <c r="P324" i="4" s="1"/>
  <c r="Q324" i="4" s="1"/>
  <c r="P2865" i="1"/>
  <c r="P938" i="1"/>
  <c r="P267" i="1"/>
  <c r="P1207" i="1"/>
  <c r="P2293" i="1"/>
  <c r="P497" i="1"/>
  <c r="P2919" i="1"/>
  <c r="P2290" i="1"/>
  <c r="P2230" i="1"/>
  <c r="P1432" i="1"/>
  <c r="P185" i="4" a="1"/>
  <c r="P185" i="4" s="1"/>
  <c r="Q185" i="4" s="1"/>
  <c r="P569" i="1"/>
  <c r="P2425" i="1"/>
  <c r="P1649" i="1"/>
  <c r="P3026" i="1"/>
  <c r="P3994" i="1"/>
  <c r="P2506" i="1"/>
  <c r="P2597" i="1"/>
  <c r="P1816" i="1"/>
  <c r="P1674" i="4" a="1"/>
  <c r="P1674" i="4" s="1"/>
  <c r="Q1674" i="4" s="1"/>
  <c r="P75" i="1"/>
  <c r="P2672" i="1"/>
  <c r="P1393" i="1"/>
  <c r="P2161" i="1"/>
  <c r="P1946" i="1"/>
  <c r="P1318" i="1"/>
  <c r="P553" i="1"/>
  <c r="P3161" i="1"/>
  <c r="P829" i="1"/>
  <c r="P464" i="4" a="1"/>
  <c r="P464" i="4" s="1"/>
  <c r="Q464" i="4" s="1"/>
  <c r="P4058" i="1"/>
  <c r="P2735" i="1"/>
  <c r="P1419" i="1"/>
  <c r="P387" i="4" a="1"/>
  <c r="P387" i="4" s="1"/>
  <c r="Q387" i="4" s="1"/>
  <c r="P3894" i="1"/>
  <c r="P3890" i="1"/>
  <c r="P421" i="1"/>
  <c r="P2249" i="1"/>
  <c r="P1947" i="1"/>
  <c r="P1744" i="1"/>
  <c r="P346" i="1"/>
  <c r="P2308" i="1"/>
  <c r="P3016" i="1"/>
  <c r="P1059" i="1"/>
  <c r="P1702" i="1"/>
  <c r="P489" i="1"/>
  <c r="P3703" i="1"/>
  <c r="P3445" i="1"/>
  <c r="P1792" i="1"/>
  <c r="P10" i="1"/>
  <c r="P3188" i="1"/>
  <c r="P3736" i="1"/>
  <c r="P1002" i="4" a="1"/>
  <c r="P1002" i="4" s="1"/>
  <c r="Q1002" i="4" s="1"/>
  <c r="P1483" i="1"/>
  <c r="P391" i="1"/>
  <c r="P1985" i="1"/>
  <c r="P987" i="1"/>
  <c r="P1638" i="1"/>
  <c r="P784" i="1"/>
  <c r="P2386" i="1"/>
  <c r="P435" i="1"/>
  <c r="P916" i="1"/>
  <c r="P1547" i="1"/>
  <c r="P3583" i="1"/>
  <c r="P1329" i="4" a="1"/>
  <c r="P1329" i="4" s="1"/>
  <c r="Q1329" i="4" s="1"/>
  <c r="P2436" i="1"/>
  <c r="P2250" i="1"/>
  <c r="P2373" i="1"/>
  <c r="P1624" i="1"/>
  <c r="P1192" i="4" a="1"/>
  <c r="P1192" i="4" s="1"/>
  <c r="Q1192" i="4" s="1"/>
  <c r="P226" i="1"/>
  <c r="P1703" i="1"/>
  <c r="P365" i="4" a="1"/>
  <c r="P365" i="4" s="1"/>
  <c r="Q365" i="4" s="1"/>
  <c r="P2806" i="1"/>
  <c r="P1713" i="1"/>
  <c r="P1485" i="1"/>
  <c r="P24" i="1"/>
  <c r="P3089" i="1"/>
  <c r="P2653" i="1"/>
  <c r="P1480" i="1"/>
  <c r="P187" i="1"/>
  <c r="P484" i="1"/>
  <c r="P2992" i="1"/>
  <c r="P1569" i="1"/>
  <c r="P522" i="1"/>
  <c r="P1148" i="1"/>
  <c r="P1607" i="1"/>
  <c r="P1593" i="4" a="1"/>
  <c r="P1593" i="4" s="1"/>
  <c r="Q1593" i="4" s="1"/>
  <c r="P3356" i="1"/>
  <c r="P1119" i="1"/>
  <c r="P2212" i="1"/>
  <c r="P1421" i="1"/>
  <c r="P230" i="1"/>
  <c r="P3009" i="1"/>
  <c r="P1939" i="1"/>
  <c r="P1416" i="1"/>
  <c r="P466" i="1"/>
  <c r="P3942" i="1"/>
  <c r="P2350" i="1"/>
  <c r="P801" i="1"/>
  <c r="P481" i="1"/>
  <c r="P1012" i="4" a="1"/>
  <c r="P1012" i="4" s="1"/>
  <c r="Q1012" i="4" s="1"/>
  <c r="P3668" i="1"/>
  <c r="P3449" i="1"/>
  <c r="P3256" i="1"/>
  <c r="P1171" i="4" a="1"/>
  <c r="P1171" i="4" s="1"/>
  <c r="Q1171" i="4" s="1"/>
  <c r="P3596" i="1"/>
  <c r="P1442" i="1"/>
  <c r="P1262" i="1"/>
  <c r="P49" i="1"/>
  <c r="P1591" i="1"/>
  <c r="P1990" i="1"/>
  <c r="P1705" i="1"/>
  <c r="P1541" i="1"/>
  <c r="P94" i="1"/>
  <c r="P1000" i="4" a="1"/>
  <c r="P1000" i="4" s="1"/>
  <c r="Q1000" i="4" s="1"/>
  <c r="P2934" i="1"/>
  <c r="P2112" i="1"/>
  <c r="P417" i="1"/>
  <c r="P2940" i="1"/>
  <c r="P3513" i="1"/>
  <c r="P3448" i="1"/>
  <c r="P3585" i="1"/>
  <c r="P3821" i="1"/>
  <c r="P1419" i="4" a="1"/>
  <c r="P1419" i="4" s="1"/>
  <c r="Q1419" i="4" s="1"/>
  <c r="P2501" i="1"/>
  <c r="P1800" i="1"/>
  <c r="P786" i="1"/>
  <c r="P583" i="1"/>
  <c r="P2277" i="1"/>
  <c r="P734" i="1"/>
  <c r="P86" i="1"/>
  <c r="P1095" i="1"/>
  <c r="P1484" i="1"/>
  <c r="P1889" i="1"/>
  <c r="P1489" i="4" a="1"/>
  <c r="P1489" i="4" s="1"/>
  <c r="Q1489" i="4" s="1"/>
  <c r="P3748" i="1"/>
  <c r="P516" i="1"/>
  <c r="P2476" i="1"/>
  <c r="P2680" i="1"/>
  <c r="P3382" i="1"/>
  <c r="P3457" i="1"/>
  <c r="P3028" i="1"/>
  <c r="P3262" i="1"/>
  <c r="P3593" i="1"/>
  <c r="P3941" i="1"/>
  <c r="P3935" i="1"/>
  <c r="P3712" i="1"/>
  <c r="P2482" i="1"/>
  <c r="P1647" i="1"/>
  <c r="P2932" i="1"/>
  <c r="P3729" i="1"/>
  <c r="P3990" i="1"/>
  <c r="P2473" i="1"/>
  <c r="P4030" i="1"/>
  <c r="P260" i="1"/>
  <c r="P3718" i="1"/>
  <c r="P1256" i="4" a="1"/>
  <c r="P1256" i="4" s="1"/>
  <c r="Q1256" i="4" s="1"/>
  <c r="P2183" i="1"/>
  <c r="P2641" i="1"/>
  <c r="P3346" i="1"/>
  <c r="P2206" i="1"/>
  <c r="P1441" i="1"/>
  <c r="P1213" i="1"/>
  <c r="P406" i="1"/>
  <c r="P3988" i="1"/>
  <c r="P4009" i="1"/>
  <c r="P3508" i="1"/>
  <c r="P1953" i="1"/>
  <c r="P3638" i="1"/>
  <c r="P996" i="1"/>
  <c r="P1897" i="1"/>
  <c r="P3518" i="1"/>
  <c r="P4001" i="1"/>
  <c r="P711" i="1"/>
  <c r="P3765" i="1"/>
  <c r="P1566" i="1"/>
  <c r="P520" i="1"/>
  <c r="P2148" i="1"/>
  <c r="P39" i="1"/>
  <c r="P1220" i="1"/>
  <c r="P2126" i="1"/>
  <c r="P4053" i="1"/>
  <c r="P4025" i="1"/>
  <c r="P3156" i="1"/>
  <c r="P1447" i="1"/>
  <c r="P3337" i="1"/>
  <c r="P3557" i="1"/>
  <c r="P1020" i="1"/>
  <c r="P759" i="1"/>
  <c r="P460" i="1"/>
  <c r="P539" i="4" a="1"/>
  <c r="P539" i="4" s="1"/>
  <c r="Q539" i="4" s="1"/>
  <c r="P2802" i="1"/>
  <c r="P2591" i="1"/>
  <c r="P2468" i="1"/>
  <c r="P1508" i="1"/>
  <c r="P684" i="1"/>
  <c r="P2218" i="1"/>
  <c r="P2575" i="1"/>
  <c r="P3404" i="1"/>
  <c r="P3688" i="1"/>
  <c r="P2828" i="1"/>
  <c r="P3888" i="1"/>
  <c r="P3673" i="1"/>
  <c r="P153" i="1"/>
  <c r="P1998" i="1"/>
  <c r="P2977" i="1"/>
  <c r="P3574" i="1"/>
  <c r="P4000" i="1"/>
  <c r="P2764" i="1"/>
  <c r="P2418" i="1"/>
  <c r="P1943" i="1"/>
  <c r="P3721" i="1"/>
  <c r="P511" i="1"/>
  <c r="P2607" i="1"/>
  <c r="P524" i="1"/>
  <c r="P4062" i="1"/>
  <c r="P4081" i="1"/>
  <c r="P3671" i="1"/>
  <c r="P555" i="1"/>
  <c r="P3654" i="1"/>
  <c r="P1652" i="1"/>
  <c r="P2626" i="1"/>
  <c r="P3289" i="1"/>
  <c r="P3957" i="1"/>
  <c r="P1972" i="1"/>
  <c r="P3666" i="1"/>
  <c r="P706" i="1"/>
  <c r="P3436" i="1"/>
  <c r="P3353" i="1"/>
  <c r="P1215" i="1"/>
  <c r="P423" i="1"/>
  <c r="P1546" i="1"/>
  <c r="P117" i="1"/>
  <c r="P1331" i="4" a="1"/>
  <c r="P1331" i="4" s="1"/>
  <c r="Q1331" i="4" s="1"/>
  <c r="P2829" i="1"/>
  <c r="P1302" i="4" a="1"/>
  <c r="P1302" i="4" s="1"/>
  <c r="Q1302" i="4" s="1"/>
  <c r="P2721" i="1"/>
  <c r="P3702" i="1"/>
  <c r="P3521" i="1"/>
  <c r="P3004" i="1"/>
  <c r="P2098" i="1"/>
  <c r="P951" i="1"/>
  <c r="P3913" i="1"/>
  <c r="P3164" i="1"/>
  <c r="P191" i="1"/>
  <c r="P1268" i="1"/>
  <c r="P1423" i="1"/>
  <c r="P2268" i="1"/>
  <c r="P3167" i="1"/>
  <c r="P263" i="1"/>
  <c r="P978" i="4" a="1"/>
  <c r="P978" i="4" s="1"/>
  <c r="Q978" i="4" s="1"/>
  <c r="P2197" i="1"/>
  <c r="P3197" i="1"/>
  <c r="P3793" i="1"/>
  <c r="P3501" i="1"/>
  <c r="P1940" i="1"/>
  <c r="P3862" i="1"/>
  <c r="P3812" i="1"/>
  <c r="P1753" i="1"/>
  <c r="P1842" i="1"/>
  <c r="P1519" i="1"/>
  <c r="P2356" i="1"/>
  <c r="P2332" i="1"/>
  <c r="P1333" i="1"/>
  <c r="P2540" i="1"/>
  <c r="P1687" i="1"/>
  <c r="P316" i="1"/>
  <c r="P4078" i="1"/>
  <c r="P900" i="1"/>
  <c r="P1248" i="4" a="1"/>
  <c r="P1248" i="4" s="1"/>
  <c r="Q1248" i="4" s="1"/>
  <c r="P2004" i="1"/>
  <c r="P1873" i="1"/>
  <c r="P78" i="1"/>
  <c r="P2521" i="1"/>
  <c r="P3660" i="1"/>
  <c r="P1631" i="1"/>
  <c r="P1092" i="1"/>
  <c r="P3670" i="1"/>
  <c r="P3978" i="1"/>
  <c r="P3730" i="1"/>
  <c r="P2341" i="1"/>
  <c r="P1974" i="1"/>
  <c r="P2274" i="1"/>
  <c r="P2705" i="1"/>
  <c r="P3592" i="1"/>
  <c r="P1394" i="4" a="1"/>
  <c r="P1394" i="4" s="1"/>
  <c r="Q1394" i="4" s="1"/>
  <c r="P2897" i="1"/>
  <c r="P1973" i="1"/>
  <c r="P2041" i="1"/>
  <c r="P454" i="1"/>
  <c r="P501" i="1"/>
  <c r="P1564" i="4" a="1"/>
  <c r="P1564" i="4" s="1"/>
  <c r="Q1564" i="4" s="1"/>
  <c r="P1072" i="1"/>
  <c r="P2837" i="1"/>
  <c r="P45" i="4" a="1"/>
  <c r="P45" i="4" s="1"/>
  <c r="Q45" i="4" s="1"/>
  <c r="P3234" i="1"/>
  <c r="P1357" i="4" a="1"/>
  <c r="P1357" i="4" s="1"/>
  <c r="Q1357" i="4" s="1"/>
  <c r="P1458" i="1"/>
  <c r="P3684" i="1"/>
  <c r="P3334" i="1"/>
  <c r="P3696" i="1"/>
  <c r="P1996" i="1"/>
  <c r="P3214" i="1"/>
  <c r="P1172" i="1"/>
  <c r="P3716" i="1"/>
  <c r="P839" i="1"/>
  <c r="P1708" i="1"/>
  <c r="P2023" i="1"/>
  <c r="P3908" i="1"/>
  <c r="P824" i="1"/>
  <c r="P3527" i="1"/>
  <c r="P1870" i="1"/>
  <c r="P2369" i="1"/>
  <c r="P48" i="1"/>
  <c r="P1534" i="1"/>
  <c r="P2809" i="1"/>
  <c r="P1965" i="1"/>
  <c r="P1734" i="1"/>
  <c r="P1629" i="1"/>
  <c r="P721" i="1"/>
  <c r="P1670" i="1"/>
  <c r="P2441" i="1"/>
  <c r="P770" i="1"/>
  <c r="P2334" i="1"/>
  <c r="P710" i="1"/>
  <c r="P1606" i="1"/>
  <c r="P232" i="1"/>
  <c r="P3312" i="1"/>
  <c r="P880" i="1"/>
  <c r="P70" i="1"/>
  <c r="P1786" i="1"/>
  <c r="P53" i="1"/>
  <c r="P1729" i="1"/>
  <c r="P3154" i="1"/>
  <c r="P1098" i="1"/>
  <c r="P299" i="1"/>
  <c r="P3290" i="1"/>
  <c r="P1410" i="1"/>
  <c r="P186" i="1"/>
  <c r="P2376" i="1"/>
  <c r="P626" i="1"/>
  <c r="P1278" i="1"/>
  <c r="P2352" i="1"/>
  <c r="P452" i="1"/>
  <c r="P3517" i="1"/>
  <c r="P1177" i="1"/>
  <c r="P281" i="1"/>
  <c r="P2018" i="1"/>
  <c r="P1218" i="1"/>
  <c r="P122" i="1"/>
  <c r="P2216" i="1"/>
  <c r="P752" i="1"/>
  <c r="P296" i="1"/>
  <c r="P1855" i="1"/>
  <c r="P3817" i="1"/>
  <c r="P95" i="1"/>
  <c r="P2824" i="1"/>
  <c r="P1034" i="1"/>
  <c r="P1174" i="1"/>
  <c r="P736" i="4" a="1"/>
  <c r="P736" i="4" s="1"/>
  <c r="Q736" i="4" s="1"/>
  <c r="P345" i="1"/>
  <c r="P3469" i="1"/>
  <c r="P2182" i="1"/>
  <c r="P1105" i="1"/>
  <c r="P712" i="4" a="1"/>
  <c r="P712" i="4" s="1"/>
  <c r="Q712" i="4" s="1"/>
  <c r="P675" i="1"/>
  <c r="P3984" i="1"/>
  <c r="P2614" i="1"/>
  <c r="P2149" i="1"/>
  <c r="P3920" i="1"/>
  <c r="P1632" i="1"/>
  <c r="P928" i="1"/>
  <c r="P157" i="4" a="1"/>
  <c r="P157" i="4" s="1"/>
  <c r="Q157" i="4" s="1"/>
  <c r="P2236" i="1"/>
  <c r="P3263" i="1"/>
  <c r="P4065" i="1"/>
  <c r="P3724" i="1"/>
  <c r="P3350" i="1"/>
  <c r="P1204" i="1"/>
  <c r="P2524" i="1"/>
  <c r="P3977" i="1"/>
  <c r="P3103" i="1"/>
  <c r="P3069" i="1"/>
  <c r="P1080" i="1"/>
  <c r="P729" i="1"/>
  <c r="P1039" i="1"/>
  <c r="P2621" i="1"/>
  <c r="P1008" i="1"/>
  <c r="P657" i="1"/>
  <c r="P2113" i="1"/>
  <c r="P1576" i="1"/>
  <c r="P318" i="1"/>
  <c r="P577" i="1"/>
  <c r="P1022" i="1"/>
  <c r="P3648" i="1"/>
  <c r="P2972" i="1"/>
  <c r="P3848" i="1"/>
  <c r="P3124" i="1"/>
  <c r="P2202" i="1"/>
  <c r="P2997" i="1"/>
  <c r="P1750" i="1"/>
  <c r="P665" i="1"/>
  <c r="P415" i="1"/>
  <c r="P2038" i="1"/>
  <c r="P1456" i="1"/>
  <c r="P710" i="4" a="1"/>
  <c r="P710" i="4" s="1"/>
  <c r="Q710" i="4" s="1"/>
  <c r="P99" i="1"/>
  <c r="P2792" i="1"/>
  <c r="P2088" i="1"/>
  <c r="P201" i="1"/>
  <c r="P2864" i="1"/>
  <c r="P2974" i="1"/>
  <c r="P1406" i="1"/>
  <c r="P696" i="1"/>
  <c r="P2634" i="1"/>
  <c r="P2173" i="1"/>
  <c r="P1829" i="1"/>
  <c r="P373" i="1"/>
  <c r="P1330" i="1"/>
  <c r="P3296" i="1"/>
  <c r="P490" i="1"/>
  <c r="P1768" i="1"/>
  <c r="P562" i="1"/>
  <c r="P2151" i="1"/>
  <c r="P1345" i="1"/>
  <c r="P896" i="4" a="1"/>
  <c r="P896" i="4" s="1"/>
  <c r="Q896" i="4" s="1"/>
  <c r="P1053" i="1"/>
  <c r="P493" i="1"/>
  <c r="P1391" i="1"/>
  <c r="P1314" i="4" a="1"/>
  <c r="P1314" i="4" s="1"/>
  <c r="Q1314" i="4" s="1"/>
  <c r="P2757" i="1"/>
  <c r="P1926" i="1"/>
  <c r="P329" i="1"/>
  <c r="P3045" i="1"/>
  <c r="P301" i="1"/>
  <c r="P1952" i="1"/>
  <c r="P3955" i="1"/>
  <c r="P3443" i="1"/>
  <c r="P2923" i="1"/>
  <c r="P2435" i="1"/>
  <c r="P1827" i="1"/>
  <c r="P3972" i="1"/>
  <c r="P3819" i="1"/>
  <c r="P3299" i="1"/>
  <c r="P2387" i="1"/>
  <c r="P2267" i="1"/>
  <c r="P1111" i="4" a="1"/>
  <c r="P1111" i="4" s="1"/>
  <c r="Q1111" i="4" s="1"/>
  <c r="P1555" i="1"/>
  <c r="P531" i="1"/>
  <c r="P4054" i="1"/>
  <c r="P3875" i="1"/>
  <c r="P3363" i="1"/>
  <c r="P2843" i="1"/>
  <c r="P2331" i="1"/>
  <c r="P1683" i="1"/>
  <c r="P3675" i="1"/>
  <c r="P3155" i="1"/>
  <c r="P2683" i="1"/>
  <c r="P2099" i="1"/>
  <c r="P1187" i="1"/>
  <c r="P3859" i="1"/>
  <c r="P3347" i="1"/>
  <c r="P1330" i="4" a="1"/>
  <c r="P1330" i="4" s="1"/>
  <c r="Q1330" i="4" s="1"/>
  <c r="P2827" i="1"/>
  <c r="P2315" i="1"/>
  <c r="P1667" i="1"/>
  <c r="P659" i="1"/>
  <c r="P3595" i="1"/>
  <c r="P3075" i="1"/>
  <c r="P2603" i="1"/>
  <c r="P2075" i="1"/>
  <c r="P1083" i="1"/>
  <c r="P1840" i="1"/>
  <c r="P1289" i="4" a="1"/>
  <c r="P1289" i="4" s="1"/>
  <c r="Q1289" i="4" s="1"/>
  <c r="P2746" i="1"/>
  <c r="P2174" i="1"/>
  <c r="P1909" i="1"/>
  <c r="P838" i="1"/>
  <c r="P3653" i="1"/>
  <c r="P980" i="1"/>
  <c r="P514" i="1"/>
  <c r="P1645" i="1"/>
  <c r="P335" i="1"/>
  <c r="P3279" i="1"/>
  <c r="P389" i="1"/>
  <c r="P1088" i="4" a="1"/>
  <c r="P1088" i="4" s="1"/>
  <c r="Q1088" i="4" s="1"/>
  <c r="P1082" i="1"/>
  <c r="P3076" i="1"/>
  <c r="P1848" i="1"/>
  <c r="P2255" i="1"/>
  <c r="P1714" i="1"/>
  <c r="P83" i="1"/>
  <c r="P3261" i="1"/>
  <c r="P2483" i="1"/>
  <c r="P3523" i="1"/>
  <c r="P3914" i="1"/>
  <c r="P1307" i="1"/>
  <c r="P169" i="1"/>
  <c r="P1936" i="1"/>
  <c r="P651" i="1"/>
  <c r="P3971" i="1"/>
  <c r="P3459" i="1"/>
  <c r="P1351" i="4" a="1"/>
  <c r="P1351" i="4" s="1"/>
  <c r="Q1351" i="4" s="1"/>
  <c r="P2451" i="1"/>
  <c r="P1843" i="1"/>
  <c r="P891" i="1"/>
  <c r="P3643" i="1"/>
  <c r="P3123" i="1"/>
  <c r="P2651" i="1"/>
  <c r="P1995" i="1"/>
  <c r="P3511" i="1"/>
  <c r="P1932" i="1"/>
  <c r="P2552" i="1"/>
  <c r="P2383" i="1"/>
  <c r="P2054" i="1"/>
  <c r="P2727" i="1"/>
  <c r="P2890" i="1"/>
  <c r="P3630" i="1"/>
  <c r="P2513" i="1"/>
  <c r="P1145" i="1"/>
  <c r="P11" i="1"/>
  <c r="P1993" i="1"/>
  <c r="P1127" i="4" a="1"/>
  <c r="P1127" i="4" s="1"/>
  <c r="Q1127" i="4" s="1"/>
  <c r="P1457" i="1"/>
  <c r="P3697" i="1"/>
  <c r="P735" i="4" a="1"/>
  <c r="P735" i="4" s="1"/>
  <c r="Q735" i="4" s="1"/>
  <c r="P289" i="1"/>
  <c r="P1520" i="4" a="1"/>
  <c r="P1520" i="4" s="1"/>
  <c r="Q1520" i="4" s="1"/>
  <c r="P2074" i="1"/>
  <c r="P1834" i="1"/>
  <c r="P1941" i="1"/>
  <c r="P3792" i="1"/>
  <c r="P851" i="1"/>
  <c r="P102" i="1"/>
  <c r="P2658" i="1"/>
  <c r="P3905" i="1"/>
  <c r="P2353" i="1"/>
  <c r="P1770" i="1"/>
  <c r="P121" i="1"/>
  <c r="P2590" i="1"/>
  <c r="P643" i="1"/>
  <c r="P2050" i="1"/>
  <c r="P1887" i="1"/>
  <c r="P2344" i="1"/>
  <c r="P1529" i="1"/>
  <c r="P395" i="1"/>
  <c r="P2498" i="1"/>
  <c r="P1424" i="1"/>
  <c r="P1715" i="1"/>
  <c r="P4004" i="1"/>
  <c r="P2706" i="1"/>
  <c r="P1659" i="1"/>
  <c r="P1462" i="1"/>
  <c r="P686" i="1"/>
  <c r="P2192" i="1"/>
  <c r="P1360" i="1"/>
  <c r="P50" i="4" a="1"/>
  <c r="P50" i="4" s="1"/>
  <c r="Q50" i="4" s="1"/>
  <c r="P1203" i="1"/>
  <c r="P3705" i="1"/>
  <c r="P2001" i="1"/>
  <c r="P1401" i="1"/>
  <c r="P482" i="1"/>
  <c r="P2203" i="1"/>
  <c r="P1211" i="1"/>
  <c r="P88" i="1"/>
  <c r="P2480" i="1"/>
  <c r="P3856" i="1"/>
  <c r="P3037" i="1"/>
  <c r="P1846" i="1"/>
  <c r="P608" i="1"/>
  <c r="P2928" i="1"/>
  <c r="P2064" i="1"/>
  <c r="P2870" i="1"/>
  <c r="P3938" i="1"/>
  <c r="P94" i="4" a="1"/>
  <c r="P94" i="4" s="1"/>
  <c r="Q94" i="4" s="1"/>
  <c r="P3025" i="1"/>
  <c r="P1955" i="1"/>
  <c r="P1304" i="1"/>
  <c r="P418" i="1"/>
  <c r="P1759" i="1"/>
  <c r="P3030" i="1"/>
  <c r="P945" i="1"/>
  <c r="P67" i="1"/>
  <c r="P349" i="1"/>
  <c r="P3096" i="1"/>
  <c r="P1434" i="1"/>
  <c r="P806" i="1"/>
  <c r="P105" i="1"/>
  <c r="P2393" i="1"/>
  <c r="P1185" i="1"/>
  <c r="P714" i="1"/>
  <c r="P2124" i="1"/>
  <c r="P3672" i="1"/>
  <c r="P2445" i="1"/>
  <c r="P2967" i="1"/>
  <c r="P1463" i="4" a="1"/>
  <c r="P1463" i="4" s="1"/>
  <c r="Q1463" i="4" s="1"/>
  <c r="P3865" i="1"/>
  <c r="P3280" i="1"/>
  <c r="P1435" i="1"/>
  <c r="P1232" i="1"/>
  <c r="P753" i="1"/>
  <c r="P1503" i="1"/>
  <c r="P2328" i="1"/>
  <c r="P1882" i="1"/>
  <c r="P1254" i="1"/>
  <c r="P41" i="1"/>
  <c r="P3853" i="1"/>
  <c r="P2789" i="1"/>
  <c r="P1152" i="1"/>
  <c r="P97" i="1"/>
  <c r="P2916" i="1"/>
  <c r="P324" i="1"/>
  <c r="P2509" i="1"/>
  <c r="P47" i="1"/>
  <c r="P1988" i="1"/>
  <c r="P2920" i="1"/>
  <c r="P1818" i="1"/>
  <c r="P1190" i="1"/>
  <c r="P336" i="1"/>
  <c r="P2905" i="1"/>
  <c r="P1633" i="1"/>
  <c r="P586" i="1"/>
  <c r="P3580" i="1"/>
  <c r="P3257" i="1"/>
  <c r="P2701" i="1"/>
  <c r="P575" i="1"/>
  <c r="P1295" i="1"/>
  <c r="P2769" i="1"/>
  <c r="P1731" i="1"/>
  <c r="P1112" i="1"/>
  <c r="P3311" i="1"/>
  <c r="P1201" i="1"/>
  <c r="P1037" i="1"/>
  <c r="P294" i="1"/>
  <c r="P2497" i="1"/>
  <c r="P1499" i="1"/>
  <c r="P968" i="1"/>
  <c r="P1255" i="1"/>
  <c r="P2422" i="1"/>
  <c r="P865" i="1"/>
  <c r="P545" i="1"/>
  <c r="P1570" i="4" a="1"/>
  <c r="P1570" i="4" s="1"/>
  <c r="Q1570" i="4" s="1"/>
  <c r="P644" i="1"/>
  <c r="P3800" i="1"/>
  <c r="P3876" i="1"/>
  <c r="P695" i="1"/>
  <c r="P3462" i="1"/>
  <c r="P605" i="1"/>
  <c r="P2417" i="1"/>
  <c r="P1427" i="1"/>
  <c r="P904" i="1"/>
  <c r="P1081" i="4" a="1"/>
  <c r="P1081" i="4" s="1"/>
  <c r="Q1081" i="4" s="1"/>
  <c r="P745" i="1"/>
  <c r="P2127" i="1"/>
  <c r="P3229" i="1"/>
  <c r="P1600" i="1"/>
  <c r="P200" i="1"/>
  <c r="P2636" i="1"/>
  <c r="P780" i="1"/>
  <c r="P2922" i="1"/>
  <c r="P3136" i="1"/>
  <c r="P994" i="1"/>
  <c r="P814" i="1"/>
  <c r="P408" i="1"/>
  <c r="P3170" i="1"/>
  <c r="P3013" i="1"/>
  <c r="P1385" i="1"/>
  <c r="P1093" i="1"/>
  <c r="P341" i="1"/>
  <c r="P2278" i="1"/>
  <c r="P1536" i="1"/>
  <c r="P712" i="1"/>
  <c r="P903" i="1"/>
  <c r="P3746" i="1"/>
  <c r="P3041" i="1"/>
  <c r="P3498" i="1"/>
  <c r="P3850" i="1"/>
  <c r="P1787" i="1"/>
  <c r="P1288" i="1"/>
  <c r="P338" i="1"/>
  <c r="P2770" i="1"/>
  <c r="P763" i="1"/>
  <c r="P1533" i="1"/>
  <c r="P397" i="1"/>
  <c r="P3047" i="1"/>
  <c r="P3874" i="1"/>
  <c r="P3105" i="1"/>
  <c r="P2857" i="1"/>
  <c r="P2324" i="1"/>
  <c r="P1176" i="4" a="1"/>
  <c r="P1176" i="4" s="1"/>
  <c r="Q1176" i="4" s="1"/>
  <c r="P971" i="1"/>
  <c r="P3320" i="1"/>
  <c r="P3958" i="1"/>
  <c r="P308" i="1"/>
  <c r="P2624" i="1"/>
  <c r="P3902" i="1"/>
  <c r="P1604" i="1"/>
  <c r="P2271" i="1"/>
  <c r="P3138" i="1"/>
  <c r="P1556" i="1"/>
  <c r="P3613" i="1"/>
  <c r="P3575" i="1"/>
  <c r="P3452" i="1"/>
  <c r="P3770" i="1"/>
  <c r="P3968" i="1"/>
  <c r="P3049" i="1"/>
  <c r="P2327" i="1"/>
  <c r="P1799" i="1"/>
  <c r="P3704" i="1"/>
  <c r="P1464" i="1"/>
  <c r="P997" i="4" a="1"/>
  <c r="P997" i="4" s="1"/>
  <c r="Q997" i="4" s="1"/>
  <c r="P2466" i="1"/>
  <c r="P3157" i="1"/>
  <c r="P993" i="1"/>
  <c r="P627" i="1"/>
  <c r="P333" i="1"/>
  <c r="P3964" i="1"/>
  <c r="P1277" i="4" a="1"/>
  <c r="P1277" i="4" s="1"/>
  <c r="Q1277" i="4" s="1"/>
  <c r="P2396" i="1"/>
  <c r="P2657" i="1"/>
  <c r="P751" i="1"/>
  <c r="P3626" i="1"/>
  <c r="P2537" i="1"/>
  <c r="P599" i="1"/>
  <c r="P3506" i="1"/>
  <c r="P3231" i="1"/>
  <c r="P284" i="1"/>
  <c r="P2583" i="1"/>
  <c r="P1346" i="4" a="1"/>
  <c r="P1346" i="4" s="1"/>
  <c r="Q1346" i="4" s="1"/>
  <c r="P2736" i="1"/>
  <c r="P1298" i="1"/>
  <c r="P1118" i="1"/>
  <c r="P72" i="1"/>
  <c r="P404" i="1"/>
  <c r="P1063" i="1"/>
  <c r="P3554" i="1"/>
  <c r="P2702" i="1"/>
  <c r="P2007" i="1"/>
  <c r="P2108" i="1"/>
  <c r="P3100" i="1"/>
  <c r="P3407" i="1"/>
  <c r="P100" i="1"/>
  <c r="P1103" i="1"/>
  <c r="P1260" i="1"/>
  <c r="P3711" i="1"/>
  <c r="P3652" i="1"/>
  <c r="P3314" i="1"/>
  <c r="P3624" i="1"/>
  <c r="P3685" i="1"/>
  <c r="P3999" i="1"/>
  <c r="P3412" i="1"/>
  <c r="P1347" i="4" a="1"/>
  <c r="P1347" i="4" s="1"/>
  <c r="Q1347" i="4" s="1"/>
  <c r="P2858" i="1"/>
  <c r="P3680" i="1"/>
  <c r="P4076" i="1"/>
  <c r="P2031" i="1"/>
  <c r="P668" i="1"/>
  <c r="P2652" i="1"/>
  <c r="P3345" i="1"/>
  <c r="P948" i="4" a="1"/>
  <c r="P948" i="4" s="1"/>
  <c r="Q948" i="4" s="1"/>
  <c r="P3210" i="1"/>
  <c r="P762" i="1"/>
  <c r="P2318" i="1"/>
  <c r="P2282" i="1"/>
  <c r="P4022" i="1"/>
  <c r="P3329" i="1"/>
  <c r="P2500" i="1"/>
  <c r="P2930" i="1"/>
  <c r="P3463" i="1"/>
  <c r="P1028" i="1"/>
  <c r="P1871" i="1"/>
  <c r="P3504" i="1"/>
  <c r="P3879" i="1"/>
  <c r="P3135" i="1"/>
  <c r="P1418" i="4" a="1"/>
  <c r="P1418" i="4" s="1"/>
  <c r="Q1418" i="4" s="1"/>
  <c r="P2948" i="1"/>
  <c r="P3553" i="1"/>
  <c r="P1665" i="4" a="1"/>
  <c r="P1665" i="4" s="1"/>
  <c r="Q1665" i="4" s="1"/>
  <c r="P2260" i="1"/>
  <c r="P799" i="1"/>
  <c r="P3537" i="1"/>
  <c r="P3949" i="1"/>
  <c r="P396" i="1"/>
  <c r="P2519" i="1"/>
  <c r="P44" i="1"/>
  <c r="P4028" i="1"/>
  <c r="P453" i="1"/>
  <c r="P2754" i="1"/>
  <c r="P3842" i="1"/>
  <c r="P1175" i="1"/>
  <c r="P3720" i="1"/>
  <c r="P1784" i="1"/>
  <c r="P676" i="1"/>
  <c r="P3277" i="1"/>
  <c r="P3169" i="1"/>
  <c r="P2095" i="1"/>
  <c r="P3985" i="1"/>
  <c r="P2380" i="1"/>
  <c r="P1156" i="4" a="1"/>
  <c r="P1156" i="4" s="1"/>
  <c r="Q1156" i="4" s="1"/>
  <c r="P2610" i="1"/>
  <c r="P2511" i="1"/>
  <c r="P1868" i="1"/>
  <c r="P3813" i="1"/>
  <c r="P1663" i="1"/>
  <c r="P1748" i="1"/>
  <c r="P3687" i="1"/>
  <c r="P4063" i="1"/>
  <c r="P1367" i="1"/>
  <c r="P1015" i="1"/>
  <c r="P1226" i="1"/>
  <c r="P246" i="1"/>
  <c r="P1316" i="1"/>
  <c r="P1135" i="1"/>
  <c r="P3020" i="1"/>
  <c r="P1831" i="1"/>
  <c r="P1471" i="1"/>
  <c r="P1144" i="1"/>
  <c r="P1436" i="1"/>
  <c r="P3158" i="1"/>
  <c r="P2996" i="1"/>
  <c r="P2660" i="1"/>
  <c r="P384" i="1"/>
  <c r="P3266" i="1"/>
  <c r="P3623" i="1"/>
  <c r="P3180" i="1"/>
  <c r="P1999" i="1"/>
  <c r="P1332" i="1"/>
  <c r="P1356" i="1"/>
  <c r="P2782" i="1"/>
  <c r="P1407" i="1"/>
  <c r="P1565" i="4" a="1"/>
  <c r="P1565" i="4" s="1"/>
  <c r="Q1565" i="4" s="1"/>
  <c r="P2822" i="1"/>
  <c r="P2484" i="1"/>
  <c r="P3495" i="1"/>
  <c r="P3778" i="1"/>
  <c r="P79" i="1"/>
  <c r="P2084" i="1"/>
  <c r="P2092" i="1"/>
  <c r="P819" i="1"/>
  <c r="P1233" i="1"/>
  <c r="P1689" i="1"/>
  <c r="P1210" i="1"/>
  <c r="P540" i="1"/>
  <c r="P3240" i="1"/>
  <c r="P683" i="1"/>
  <c r="P2544" i="1"/>
  <c r="P703" i="1"/>
  <c r="P2461" i="1"/>
  <c r="P910" i="1"/>
  <c r="P1153" i="4" a="1"/>
  <c r="P1153" i="4" s="1"/>
  <c r="Q1153" i="4" s="1"/>
  <c r="P803" i="1"/>
  <c r="P1342" i="1"/>
  <c r="P388" i="1"/>
  <c r="P4023" i="1"/>
  <c r="P3782" i="1"/>
  <c r="P172" i="1"/>
  <c r="P4036" i="1"/>
  <c r="P3662" i="1"/>
  <c r="P3481" i="1"/>
  <c r="P1592" i="4" a="1"/>
  <c r="P1592" i="4" s="1"/>
  <c r="Q1592" i="4" s="1"/>
  <c r="P3172" i="1"/>
  <c r="P180" i="4" a="1"/>
  <c r="P180" i="4" s="1"/>
  <c r="Q180" i="4" s="1"/>
  <c r="P2399" i="1"/>
  <c r="P3722" i="1"/>
  <c r="P215" i="1"/>
  <c r="P918" i="1"/>
  <c r="P2889" i="1"/>
  <c r="P2157" i="1"/>
  <c r="P2758" i="1"/>
  <c r="P3870" i="1"/>
  <c r="P958" i="1"/>
  <c r="P2896" i="1"/>
  <c r="P58" i="1"/>
  <c r="P1573" i="1"/>
  <c r="P449" i="1"/>
  <c r="P1509" i="1"/>
  <c r="P744" i="1"/>
  <c r="P601" i="1"/>
  <c r="P2845" i="1"/>
  <c r="P61" i="1"/>
  <c r="P603" i="1"/>
  <c r="P2953" i="1"/>
  <c r="P2384" i="1"/>
  <c r="P1358" i="1"/>
  <c r="P3441" i="1"/>
  <c r="P1801" i="1"/>
  <c r="P1791" i="1"/>
  <c r="P2042" i="1"/>
  <c r="P1241" i="1"/>
  <c r="P322" i="1"/>
  <c r="P2114" i="1"/>
  <c r="P1745" i="1"/>
  <c r="P273" i="1"/>
  <c r="P2102" i="1"/>
  <c r="P73" i="1"/>
  <c r="P1114" i="4" a="1"/>
  <c r="P1114" i="4" s="1"/>
  <c r="Q1114" i="4" s="1"/>
  <c r="P513" i="1"/>
  <c r="P1309" i="1"/>
  <c r="P3474" i="1"/>
  <c r="P33" i="4" a="1"/>
  <c r="P33" i="4" s="1"/>
  <c r="Q33" i="4" s="1"/>
  <c r="P2850" i="1"/>
  <c r="P1272" i="1"/>
  <c r="P448" i="1"/>
  <c r="P2121" i="1"/>
  <c r="P1681" i="1"/>
  <c r="P145" i="1"/>
  <c r="P126" i="1"/>
  <c r="P1056" i="1"/>
  <c r="P3191" i="1"/>
  <c r="P924" i="1"/>
  <c r="P3238" i="1"/>
  <c r="P1295" i="4" a="1"/>
  <c r="P1295" i="4" s="1"/>
  <c r="Q1295" i="4" s="1"/>
  <c r="P2240" i="1"/>
  <c r="P1561" i="1"/>
  <c r="P726" i="1"/>
  <c r="P704" i="1"/>
  <c r="P2530" i="1"/>
  <c r="P3205" i="1"/>
  <c r="P2096" i="1"/>
  <c r="P227" i="1"/>
  <c r="P3182" i="1"/>
  <c r="P3349" i="1"/>
  <c r="P1527" i="4" a="1"/>
  <c r="P1527" i="4" s="1"/>
  <c r="Q1527" i="4" s="1"/>
  <c r="P1317" i="1"/>
  <c r="P2911" i="1"/>
  <c r="P808" i="1"/>
  <c r="P104" i="1"/>
  <c r="P3676" i="1"/>
  <c r="P3406" i="1"/>
  <c r="P1692" i="1"/>
  <c r="P2908" i="1"/>
  <c r="P448" i="4" a="1"/>
  <c r="P448" i="4" s="1"/>
  <c r="Q448" i="4" s="1"/>
  <c r="P1023" i="1"/>
  <c r="P3425" i="1"/>
  <c r="P687" i="1"/>
  <c r="P1500" i="1"/>
  <c r="P3845" i="1"/>
  <c r="P2485" i="1"/>
  <c r="P1366" i="1"/>
  <c r="P217" i="1"/>
  <c r="P3374" i="1"/>
  <c r="P1794" i="1"/>
  <c r="P1678" i="1"/>
  <c r="P209" i="1"/>
  <c r="P3054" i="1"/>
  <c r="P1286" i="1"/>
  <c r="P2534" i="1"/>
  <c r="P2873" i="1"/>
  <c r="P1468" i="1"/>
  <c r="P1260" i="4" a="1"/>
  <c r="P1260" i="4" s="1"/>
  <c r="Q1260" i="4" s="1"/>
  <c r="P2788" i="1"/>
  <c r="P3895" i="1"/>
  <c r="P2737" i="1"/>
  <c r="P2413" i="1"/>
  <c r="P1302" i="1"/>
  <c r="P576" i="1"/>
  <c r="P2370" i="1"/>
  <c r="P2989" i="1"/>
  <c r="P944" i="1"/>
  <c r="P314" i="1"/>
  <c r="P2982" i="1"/>
  <c r="P1512" i="1"/>
  <c r="P368" i="1"/>
  <c r="P1696" i="1"/>
  <c r="P992" i="1"/>
  <c r="P182" i="1"/>
  <c r="P184" i="1"/>
  <c r="P3137" i="1"/>
  <c r="P1658" i="1"/>
  <c r="P1189" i="1"/>
  <c r="P3567" i="1"/>
  <c r="P19" i="1"/>
  <c r="P1138" i="1"/>
  <c r="P3040" i="1"/>
  <c r="P1611" i="4" a="1"/>
  <c r="P1611" i="4" s="1"/>
  <c r="Q1611" i="4" s="1"/>
  <c r="P114" i="1"/>
  <c r="P3358" i="1"/>
  <c r="P1181" i="1"/>
  <c r="P749" i="1"/>
  <c r="P621" i="1"/>
  <c r="P504" i="1"/>
  <c r="P3057" i="1"/>
  <c r="P2245" i="1"/>
  <c r="P1095" i="4" a="1"/>
  <c r="P1095" i="4" s="1"/>
  <c r="Q1095" i="4" s="1"/>
  <c r="P1478" i="1"/>
  <c r="P624" i="1"/>
  <c r="P897" i="1"/>
  <c r="P223" i="4" a="1"/>
  <c r="P223" i="4" s="1"/>
  <c r="Q223" i="4" s="1"/>
  <c r="P2821" i="1"/>
  <c r="P109" i="1"/>
  <c r="P3891" i="1"/>
  <c r="P3379" i="1"/>
  <c r="P2859" i="1"/>
  <c r="P2355" i="1"/>
  <c r="P1531" i="1"/>
  <c r="P2826" i="1"/>
  <c r="P3755" i="1"/>
  <c r="P3235" i="1"/>
  <c r="P2779" i="1"/>
  <c r="P2195" i="1"/>
  <c r="P1403" i="1"/>
  <c r="P147" i="1"/>
  <c r="P339" i="1"/>
  <c r="P3811" i="1"/>
  <c r="P3291" i="1"/>
  <c r="P2339" i="1"/>
  <c r="P2259" i="1"/>
  <c r="P1539" i="1"/>
  <c r="P3611" i="1"/>
  <c r="P3091" i="1"/>
  <c r="P2619" i="1"/>
  <c r="P2091" i="1"/>
  <c r="P1115" i="1"/>
  <c r="P3795" i="1"/>
  <c r="P3275" i="1"/>
  <c r="P1332" i="4" a="1"/>
  <c r="P1332" i="4" s="1"/>
  <c r="Q1332" i="4" s="1"/>
  <c r="P2819" i="1"/>
  <c r="P2243" i="1"/>
  <c r="P1395" i="1"/>
  <c r="P4043" i="1"/>
  <c r="P3531" i="1"/>
  <c r="P3011" i="1"/>
  <c r="P2531" i="1"/>
  <c r="P1963" i="1"/>
  <c r="P3922" i="1"/>
  <c r="P1550" i="1"/>
  <c r="P3886" i="1"/>
  <c r="P1610" i="1"/>
  <c r="P774" i="1"/>
  <c r="P3742" i="1"/>
  <c r="P3144" i="1"/>
  <c r="P1004" i="1"/>
  <c r="P2604" i="1"/>
  <c r="P2110" i="1"/>
  <c r="P1504" i="1"/>
  <c r="P1596" i="1"/>
  <c r="P2990" i="1"/>
  <c r="P2178" i="1"/>
  <c r="P35" i="1"/>
  <c r="P1225" i="1"/>
  <c r="P118" i="1"/>
  <c r="P2335" i="1"/>
  <c r="P2152" i="1"/>
  <c r="P498" i="1"/>
  <c r="P647" i="1"/>
  <c r="P1824" i="1"/>
  <c r="P2571" i="1"/>
  <c r="P1019" i="1"/>
  <c r="P3435" i="1"/>
  <c r="P2427" i="1"/>
  <c r="P114" i="4" a="1"/>
  <c r="P114" i="4" s="1"/>
  <c r="Q114" i="4" s="1"/>
  <c r="P3948" i="1"/>
  <c r="P4003" i="1"/>
  <c r="P2971" i="1"/>
  <c r="P2523" i="1"/>
  <c r="P2147" i="1"/>
  <c r="P4037" i="1"/>
  <c r="P2170" i="1"/>
  <c r="P1113" i="4" a="1"/>
  <c r="P1113" i="4" s="1"/>
  <c r="Q1113" i="4" s="1"/>
  <c r="P358" i="1"/>
  <c r="P2939" i="1"/>
  <c r="P3907" i="1"/>
  <c r="P3395" i="1"/>
  <c r="P1262" i="4" a="1"/>
  <c r="P1262" i="4" s="1"/>
  <c r="Q1262" i="4" s="1"/>
  <c r="P2875" i="1"/>
  <c r="P2371" i="1"/>
  <c r="P1747" i="1"/>
  <c r="P4091" i="1"/>
  <c r="P3579" i="1"/>
  <c r="P3059" i="1"/>
  <c r="P2587" i="1"/>
  <c r="P2051" i="1"/>
  <c r="P1027" i="1"/>
  <c r="P1388" i="4" a="1"/>
  <c r="P1388" i="4" s="1"/>
  <c r="Q1388" i="4" s="1"/>
  <c r="P2886" i="1"/>
  <c r="P3494" i="1"/>
  <c r="P88" i="4" a="1"/>
  <c r="P88" i="4" s="1"/>
  <c r="Q88" i="4" s="1"/>
  <c r="P2965" i="1"/>
  <c r="P1284" i="1"/>
  <c r="P2048" i="1"/>
  <c r="P138" i="1"/>
  <c r="P2733" i="1"/>
  <c r="P2600" i="1"/>
  <c r="P1944" i="1"/>
  <c r="P162" i="1"/>
  <c r="P2768" i="1"/>
  <c r="P1183" i="1"/>
  <c r="P2551" i="1"/>
  <c r="P695" i="4" a="1"/>
  <c r="P695" i="4" s="1"/>
  <c r="Q695" i="4" s="1"/>
  <c r="P2433" i="1"/>
  <c r="P1258" i="1"/>
  <c r="P1301" i="1"/>
  <c r="P3751" i="1"/>
  <c r="P1122" i="1"/>
  <c r="P300" i="1"/>
  <c r="P2205" i="1"/>
  <c r="P3952" i="1"/>
  <c r="P3112" i="1"/>
  <c r="P1593" i="1"/>
  <c r="P288" i="1"/>
  <c r="P3173" i="1"/>
  <c r="P154" i="1"/>
  <c r="P1339" i="1"/>
  <c r="P1188" i="1"/>
  <c r="P2526" i="1"/>
  <c r="P953" i="1"/>
  <c r="P610" i="1"/>
  <c r="P3440" i="1"/>
  <c r="P1646" i="1"/>
  <c r="P1736" i="1"/>
  <c r="P2340" i="1"/>
  <c r="P2945" i="1"/>
  <c r="P1197" i="4" a="1"/>
  <c r="P1197" i="4" s="1"/>
  <c r="Q1197" i="4" s="1"/>
  <c r="P931" i="1"/>
  <c r="P652" i="4" a="1"/>
  <c r="P652" i="4" s="1"/>
  <c r="Q652" i="4" s="1"/>
  <c r="P822" i="1"/>
  <c r="P174" i="1"/>
  <c r="P2222" i="1"/>
  <c r="P1454" i="1"/>
  <c r="P1224" i="1"/>
  <c r="P2253" i="1"/>
  <c r="P3110" i="1"/>
  <c r="P2136" i="1"/>
  <c r="P2146" i="1"/>
  <c r="P1634" i="1"/>
  <c r="P413" i="1"/>
  <c r="P1761" i="1"/>
  <c r="P3917" i="1"/>
  <c r="P2301" i="1"/>
  <c r="P1270" i="1"/>
  <c r="P558" i="1"/>
  <c r="P2878" i="1"/>
  <c r="P1104" i="1"/>
  <c r="P1096" i="4" a="1"/>
  <c r="P1096" i="4" s="1"/>
  <c r="Q1096" i="4" s="1"/>
  <c r="P1498" i="1"/>
  <c r="P2574" i="1"/>
  <c r="P3368" i="1"/>
  <c r="P1371" i="1"/>
  <c r="P1910" i="1"/>
  <c r="P98" i="1"/>
  <c r="P3486" i="1"/>
  <c r="P2518" i="1"/>
  <c r="P1808" i="1"/>
  <c r="P410" i="1"/>
  <c r="P3023" i="1"/>
  <c r="P975" i="4" a="1"/>
  <c r="P975" i="4" s="1"/>
  <c r="Q975" i="4" s="1"/>
  <c r="P2408" i="1"/>
  <c r="P986" i="1"/>
  <c r="P1797" i="1"/>
  <c r="P464" i="1"/>
  <c r="P3248" i="1"/>
  <c r="P1984" i="1"/>
  <c r="P74" i="1"/>
  <c r="P3983" i="1"/>
  <c r="P3769" i="1"/>
  <c r="P3405" i="1"/>
  <c r="P860" i="1"/>
  <c r="P3750" i="1"/>
  <c r="P303" i="1"/>
  <c r="P2592" i="1"/>
  <c r="P923" i="1"/>
  <c r="P848" i="1"/>
  <c r="P305" i="1"/>
  <c r="P3151" i="1"/>
  <c r="P1335" i="4" a="1"/>
  <c r="P1335" i="4" s="1"/>
  <c r="Q1335" i="4" s="1"/>
  <c r="P2798" i="1"/>
  <c r="P1370" i="1"/>
  <c r="P742" i="1"/>
  <c r="P400" i="1"/>
  <c r="P2570" i="1"/>
  <c r="P1779" i="1"/>
  <c r="P1694" i="1"/>
  <c r="P392" i="1"/>
  <c r="P3060" i="1"/>
  <c r="P3969" i="1"/>
  <c r="P1327" i="4" a="1"/>
  <c r="P1327" i="4" s="1"/>
  <c r="Q1327" i="4" s="1"/>
  <c r="P2830" i="1"/>
  <c r="P3559" i="1"/>
  <c r="P3877" i="1"/>
  <c r="P2256" i="1"/>
  <c r="P2117" i="1"/>
  <c r="P16" i="1"/>
  <c r="P2233" i="1"/>
  <c r="P1057" i="1"/>
  <c r="P432" i="4" a="1"/>
  <c r="P432" i="4" s="1"/>
  <c r="Q432" i="4" s="1"/>
  <c r="P737" i="1"/>
  <c r="P3604" i="1"/>
  <c r="P28" i="1"/>
  <c r="P1120" i="4" a="1"/>
  <c r="P1120" i="4" s="1"/>
  <c r="Q1120" i="4" s="1"/>
  <c r="P2062" i="1"/>
  <c r="P111" i="1"/>
  <c r="P64" i="1"/>
  <c r="P2177" i="1"/>
  <c r="P1147" i="1"/>
  <c r="P1782" i="1"/>
  <c r="P185" i="1"/>
  <c r="P3909" i="1"/>
  <c r="P3317" i="1"/>
  <c r="P2128" i="1"/>
  <c r="P387" i="1"/>
  <c r="P1688" i="4" a="1"/>
  <c r="P1688" i="4" s="1"/>
  <c r="Q1688" i="4" s="1"/>
  <c r="P669" i="1"/>
  <c r="P1905" i="1"/>
  <c r="P1009" i="4" a="1"/>
  <c r="P1009" i="4" s="1"/>
  <c r="Q1009" i="4" s="1"/>
  <c r="P915" i="1"/>
  <c r="P1574" i="1"/>
  <c r="P361" i="1"/>
  <c r="P2599" i="1"/>
  <c r="P3301" i="1"/>
  <c r="P1664" i="1"/>
  <c r="P776" i="1"/>
  <c r="P3892" i="1"/>
  <c r="P836" i="1"/>
  <c r="P1319" i="4" a="1"/>
  <c r="P1319" i="4" s="1"/>
  <c r="Q1319" i="4" s="1"/>
  <c r="P2765" i="1"/>
  <c r="P3616" i="1"/>
  <c r="P3740" i="1"/>
  <c r="P323" i="1"/>
  <c r="P93" i="1"/>
  <c r="P3432" i="1"/>
  <c r="P835" i="1"/>
  <c r="P1510" i="1"/>
  <c r="P297" i="1"/>
  <c r="P2978" i="1"/>
  <c r="P1263" i="4" a="1"/>
  <c r="P1263" i="4" s="1"/>
  <c r="Q1263" i="4" s="1"/>
  <c r="P2421" i="1"/>
  <c r="P1024" i="1"/>
  <c r="P214" i="1"/>
  <c r="P727" i="1"/>
  <c r="P3682" i="1"/>
  <c r="P3318" i="1"/>
  <c r="P4086" i="1"/>
  <c r="P1585" i="1"/>
  <c r="P1805" i="1"/>
  <c r="P614" i="1"/>
  <c r="P2929" i="1"/>
  <c r="P2581" i="1"/>
  <c r="P937" i="1"/>
  <c r="P507" i="1"/>
  <c r="P698" i="4" a="1"/>
  <c r="P698" i="4" s="1"/>
  <c r="Q698" i="4" s="1"/>
  <c r="P2044" i="1"/>
  <c r="P3005" i="1"/>
  <c r="P389" i="4" a="1"/>
  <c r="P389" i="4" s="1"/>
  <c r="Q389" i="4" s="1"/>
  <c r="P832" i="1"/>
  <c r="P8" i="1"/>
  <c r="P2855" i="1"/>
  <c r="P1668" i="1"/>
  <c r="P3050" i="1"/>
  <c r="P3940" i="1"/>
  <c r="P2241" i="1"/>
  <c r="P1275" i="1"/>
  <c r="P1894" i="1"/>
  <c r="P1219" i="4" a="1"/>
  <c r="P1219" i="4" s="1"/>
  <c r="Q1219" i="4" s="1"/>
  <c r="P233" i="1"/>
  <c r="P2130" i="1"/>
  <c r="P1554" i="1"/>
  <c r="P1451" i="4" a="1"/>
  <c r="P1451" i="4" s="1"/>
  <c r="Q1451" i="4" s="1"/>
  <c r="P957" i="1"/>
  <c r="P3418" i="1"/>
  <c r="P311" i="1"/>
  <c r="P3956" i="1"/>
  <c r="P3114" i="1"/>
  <c r="P3198" i="1"/>
  <c r="P3810" i="1"/>
  <c r="P1611" i="1"/>
  <c r="P2401" i="1"/>
  <c r="P1927" i="1"/>
  <c r="P2348" i="1"/>
  <c r="P3200" i="1"/>
  <c r="P1767" i="1"/>
  <c r="P4018" i="1"/>
  <c r="P1524" i="4" a="1"/>
  <c r="P1524" i="4" s="1"/>
  <c r="Q1524" i="4" s="1"/>
  <c r="P1599" i="1"/>
  <c r="P935" i="1"/>
  <c r="P1239" i="1"/>
  <c r="P679" i="1"/>
  <c r="P3944" i="1"/>
  <c r="P2748" i="1"/>
  <c r="P3116" i="1"/>
  <c r="P2807" i="1"/>
  <c r="P2546" i="1"/>
  <c r="P183" i="1"/>
  <c r="P3340" i="1"/>
  <c r="P543" i="1"/>
  <c r="P3540" i="1"/>
  <c r="P1071" i="4" a="1"/>
  <c r="P1071" i="4" s="1"/>
  <c r="Q1071" i="4" s="1"/>
  <c r="P2280" i="1"/>
  <c r="P3081" i="1"/>
  <c r="P2645" i="1"/>
  <c r="P1920" i="1"/>
  <c r="P115" i="1"/>
  <c r="P2036" i="1"/>
  <c r="P878" i="4" a="1"/>
  <c r="P878" i="4" s="1"/>
  <c r="Q878" i="4" s="1"/>
  <c r="P2852" i="1"/>
  <c r="P3833" i="1"/>
  <c r="P1227" i="1"/>
  <c r="P2026" i="1"/>
  <c r="P2695" i="1"/>
  <c r="P500" i="1"/>
  <c r="P3177" i="1"/>
  <c r="P2719" i="1"/>
  <c r="P492" i="1"/>
  <c r="P3910" i="1"/>
  <c r="P3292" i="1"/>
  <c r="P3361" i="1"/>
  <c r="P3078" i="1"/>
  <c r="P1825" i="1"/>
  <c r="P1597" i="1"/>
  <c r="P992" i="4" a="1"/>
  <c r="P992" i="4" s="1"/>
  <c r="Q992" i="4" s="1"/>
  <c r="P342" i="1"/>
  <c r="P2708" i="1"/>
  <c r="P2359" i="1"/>
  <c r="P1420" i="1"/>
  <c r="P2360" i="1"/>
  <c r="P3190" i="1"/>
  <c r="P3777" i="1"/>
  <c r="P2880" i="1"/>
  <c r="P3582" i="1"/>
  <c r="P3570" i="1"/>
  <c r="P3431" i="1"/>
  <c r="P2772" i="1"/>
  <c r="P180" i="1"/>
  <c r="P3692" i="1"/>
  <c r="P3933" i="1"/>
  <c r="P140" i="1"/>
  <c r="P1311" i="1"/>
  <c r="P1251" i="4" a="1"/>
  <c r="P1251" i="4" s="1"/>
  <c r="Q1251" i="4" s="1"/>
  <c r="P2700" i="1"/>
  <c r="P1236" i="1"/>
  <c r="P3541" i="1"/>
  <c r="P636" i="1"/>
  <c r="P279" i="4" a="1"/>
  <c r="P279" i="4" s="1"/>
  <c r="Q279" i="4" s="1"/>
  <c r="P2432" i="1"/>
  <c r="P3799" i="1"/>
  <c r="P1109" i="4" a="1"/>
  <c r="P1109" i="4" s="1"/>
  <c r="Q1109" i="4" s="1"/>
  <c r="P3465" i="1"/>
  <c r="P3749" i="1"/>
  <c r="P1908" i="1"/>
  <c r="P3487" i="1"/>
  <c r="P1286" i="4" a="1"/>
  <c r="P1286" i="4" s="1"/>
  <c r="Q1286" i="4" s="1"/>
  <c r="P2766" i="1"/>
  <c r="P2730" i="1"/>
  <c r="P1551" i="1"/>
  <c r="P3841" i="1"/>
  <c r="P3924" i="1"/>
  <c r="P3250" i="1"/>
  <c r="P3634" i="1"/>
  <c r="P3631" i="1"/>
  <c r="P4016" i="1"/>
  <c r="P2548" i="1"/>
  <c r="P767" i="1"/>
  <c r="P2596" i="1"/>
  <c r="P1380" i="1"/>
  <c r="P3260" i="1"/>
  <c r="P2642" i="1"/>
  <c r="P1466" i="4" a="1"/>
  <c r="P1466" i="4" s="1"/>
  <c r="Q1466" i="4" s="1"/>
  <c r="P2535" i="1"/>
  <c r="P620" i="1"/>
  <c r="P2079" i="1"/>
  <c r="P3650" i="1"/>
  <c r="P3414" i="1"/>
  <c r="P1812" i="1"/>
  <c r="P1983" i="1"/>
  <c r="P3145" i="1"/>
  <c r="P1477" i="4" a="1"/>
  <c r="P1477" i="4" s="1"/>
  <c r="Q1477" i="4" s="1"/>
  <c r="P2687" i="1"/>
  <c r="P1300" i="1"/>
  <c r="P3647" i="1"/>
  <c r="P1430" i="4" a="1"/>
  <c r="P1430" i="4" s="1"/>
  <c r="Q1430" i="4" s="1"/>
  <c r="P3561" i="1"/>
  <c r="P854" i="1"/>
  <c r="P3236" i="1"/>
  <c r="P2510" i="1"/>
  <c r="P2410" i="1"/>
  <c r="P3615" i="1"/>
  <c r="P1516" i="1"/>
  <c r="P3396" i="1"/>
  <c r="P3549" i="1"/>
  <c r="P55" i="1"/>
  <c r="P3826" i="1"/>
  <c r="P919" i="1"/>
  <c r="P3199" i="1"/>
  <c r="P4047" i="1"/>
  <c r="P1511" i="1"/>
  <c r="P2556" i="1"/>
  <c r="P3839" i="1"/>
  <c r="P3689" i="1"/>
  <c r="P1592" i="1"/>
  <c r="P351" i="1"/>
  <c r="P3834" i="1"/>
  <c r="P3455" i="1"/>
  <c r="P3860" i="1"/>
  <c r="P15" i="1"/>
  <c r="P1383" i="1"/>
  <c r="P1397" i="1"/>
  <c r="P3801" i="1"/>
  <c r="P3926" i="1"/>
  <c r="P2428" i="1"/>
  <c r="P1223" i="1"/>
  <c r="P1531" i="4" a="1"/>
  <c r="P1531" i="4" s="1"/>
  <c r="Q1531" i="4" s="1"/>
  <c r="P2774" i="1"/>
  <c r="P4013" i="1"/>
  <c r="P3832" i="1"/>
  <c r="P3468" i="1"/>
  <c r="P3519" i="1"/>
  <c r="P1324" i="1"/>
  <c r="P132" i="1"/>
  <c r="P1470" i="4" a="1"/>
  <c r="P1470" i="4" s="1"/>
  <c r="Q1470" i="4" s="1"/>
  <c r="P2925" i="1"/>
  <c r="P1154" i="1"/>
  <c r="P124" i="1"/>
  <c r="P703" i="4" a="1"/>
  <c r="P703" i="4" s="1"/>
  <c r="Q703" i="4" s="1"/>
  <c r="P2882" i="1"/>
  <c r="P1370" i="4" a="1"/>
  <c r="P1370" i="4" s="1"/>
  <c r="Q1370" i="4" s="1"/>
  <c r="P567" i="1"/>
  <c r="P1780" i="1"/>
  <c r="P1535" i="1"/>
  <c r="P3959" i="1"/>
  <c r="P3276" i="1"/>
  <c r="P1817" i="1"/>
  <c r="P1389" i="1"/>
  <c r="P1720" i="1"/>
  <c r="P1776" i="1"/>
  <c r="P457" i="1"/>
  <c r="P3625" i="1"/>
  <c r="P3142" i="1"/>
  <c r="P642" i="1"/>
  <c r="P2262" i="1"/>
  <c r="P2632" i="1"/>
  <c r="P1778" i="1"/>
  <c r="P634" i="1"/>
  <c r="P1353" i="1"/>
  <c r="P3612" i="1"/>
  <c r="P983" i="1"/>
  <c r="P1916" i="1"/>
  <c r="P3132" i="1"/>
  <c r="P639" i="1"/>
  <c r="P3018" i="1"/>
  <c r="P791" i="1"/>
  <c r="P876" i="1"/>
  <c r="P2679" i="1"/>
  <c r="P2561" i="1"/>
  <c r="P1461" i="1"/>
  <c r="P3408" i="1"/>
  <c r="P877" i="1"/>
  <c r="P2325" i="1"/>
  <c r="P3090" i="1"/>
  <c r="P1312" i="1"/>
  <c r="P2846" i="1"/>
  <c r="P445" i="1"/>
  <c r="P777" i="1"/>
  <c r="P385" i="1"/>
  <c r="P317" i="1"/>
  <c r="P713" i="1"/>
  <c r="P374" i="1"/>
  <c r="P512" i="1"/>
  <c r="P3645" i="1"/>
  <c r="P585" i="1"/>
  <c r="P2448" i="1"/>
  <c r="P2694" i="1"/>
  <c r="P1901" i="1"/>
  <c r="P2391" i="1"/>
  <c r="P1064" i="1"/>
  <c r="P2914" i="1"/>
  <c r="P1086" i="1"/>
  <c r="P2305" i="1"/>
  <c r="P1116" i="4" a="1"/>
  <c r="P1116" i="4" s="1"/>
  <c r="Q1116" i="4" s="1"/>
  <c r="P1976" i="1"/>
  <c r="P409" i="1"/>
  <c r="P2201" i="1"/>
  <c r="P913" i="1"/>
  <c r="P248" i="1"/>
  <c r="P2613" i="1"/>
  <c r="P510" i="1"/>
  <c r="P1568" i="1"/>
  <c r="P2964" i="1"/>
  <c r="P430" i="4" a="1"/>
  <c r="P430" i="4" s="1"/>
  <c r="Q430" i="4" s="1"/>
  <c r="P660" i="1"/>
  <c r="P3153" i="1"/>
  <c r="P1622" i="1"/>
  <c r="P398" i="1"/>
  <c r="P3056" i="1"/>
  <c r="P93" i="4" a="1"/>
  <c r="P93" i="4" s="1"/>
  <c r="Q93" i="4" s="1"/>
  <c r="P849" i="1"/>
  <c r="P120" i="1"/>
  <c r="P973" i="4" a="1"/>
  <c r="P973" i="4" s="1"/>
  <c r="Q973" i="4" s="1"/>
  <c r="P2397" i="1"/>
  <c r="P1012" i="1"/>
  <c r="P2390" i="1"/>
  <c r="P1195" i="4" a="1"/>
  <c r="P1195" i="4" s="1"/>
  <c r="Q1195" i="4" s="1"/>
  <c r="P295" i="1"/>
  <c r="P1116" i="1"/>
  <c r="P439" i="1"/>
  <c r="P1311" i="4" a="1"/>
  <c r="P1311" i="4" s="1"/>
  <c r="Q1311" i="4" s="1"/>
  <c r="P2710" i="1"/>
  <c r="P1113" i="1"/>
  <c r="P1717" i="1"/>
  <c r="P654" i="1"/>
  <c r="P2553" i="1"/>
  <c r="P2693" i="1"/>
  <c r="P1136" i="1"/>
  <c r="P570" i="1"/>
  <c r="P3973" i="1"/>
  <c r="P1850" i="1"/>
  <c r="P475" i="1"/>
  <c r="P2434" i="1"/>
  <c r="P2237" i="1"/>
  <c r="P1885" i="1"/>
  <c r="P2844" i="1"/>
  <c r="P3545" i="1"/>
  <c r="P2420" i="1"/>
  <c r="P2207" i="1"/>
  <c r="P304" i="4" a="1"/>
  <c r="P304" i="4" s="1"/>
  <c r="Q304" i="4" s="1"/>
  <c r="P3873" i="1"/>
  <c r="P2231" i="1"/>
  <c r="P3433" i="1"/>
  <c r="P1326" i="4" a="1"/>
  <c r="P1326" i="4" s="1"/>
  <c r="Q1326" i="4" s="1"/>
  <c r="P2817" i="1"/>
  <c r="P864" i="4" a="1"/>
  <c r="P864" i="4" s="1"/>
  <c r="P1802" i="1"/>
  <c r="P1046" i="1"/>
  <c r="P640" i="1"/>
  <c r="P975" i="1"/>
  <c r="P1346" i="1"/>
  <c r="P1166" i="1"/>
  <c r="P32" i="4" a="1"/>
  <c r="P32" i="4" s="1"/>
  <c r="Q32" i="4" s="1"/>
  <c r="P568" i="1"/>
  <c r="P2398" i="1"/>
  <c r="P2047" i="1"/>
  <c r="P1726" i="1"/>
  <c r="P1522" i="1"/>
  <c r="P3489" i="1"/>
  <c r="P1178" i="4" a="1"/>
  <c r="P1178" i="4" s="1"/>
  <c r="Q1178" i="4" s="1"/>
  <c r="P863" i="1"/>
  <c r="P1756" i="1"/>
  <c r="P3036" i="1"/>
  <c r="P2129" i="1"/>
  <c r="P1738" i="1"/>
  <c r="P982" i="1"/>
  <c r="P192" i="1"/>
  <c r="P2969" i="1"/>
  <c r="P2549" i="1"/>
  <c r="P1614" i="1"/>
  <c r="P593" i="1"/>
  <c r="P2246" i="1"/>
  <c r="P1862" i="1"/>
  <c r="P254" i="1"/>
  <c r="P208" i="4" a="1"/>
  <c r="P208" i="4" s="1"/>
  <c r="Q208" i="4" s="1"/>
  <c r="P65" i="1"/>
  <c r="P168" i="1"/>
  <c r="P782" i="1"/>
  <c r="P390" i="1"/>
  <c r="P2545" i="1"/>
  <c r="P411" i="1"/>
  <c r="P2375" i="1"/>
  <c r="P1849" i="1"/>
  <c r="P522" i="4" a="1"/>
  <c r="P522" i="4" s="1"/>
  <c r="Q522" i="4" s="1"/>
  <c r="P618" i="1"/>
  <c r="P946" i="1"/>
  <c r="P872" i="1"/>
  <c r="P393" i="1"/>
  <c r="P3377" i="1"/>
  <c r="P54" i="1"/>
  <c r="P3333" i="1"/>
  <c r="P3189" i="1"/>
  <c r="P1562" i="4" a="1"/>
  <c r="P1562" i="4" s="1"/>
  <c r="Q1562" i="4" s="1"/>
  <c r="P56" i="1"/>
  <c r="P2625" i="1"/>
  <c r="P1466" i="1"/>
  <c r="P966" i="1"/>
  <c r="P176" i="1"/>
  <c r="P429" i="1"/>
  <c r="P2080" i="1"/>
  <c r="P1285" i="4" a="1"/>
  <c r="P1285" i="4" s="1"/>
  <c r="Q1285" i="4" s="1"/>
  <c r="P2605" i="1"/>
  <c r="P3827" i="1"/>
  <c r="P3315" i="1"/>
  <c r="P102" i="4" a="1"/>
  <c r="P102" i="4" s="1"/>
  <c r="Q102" i="4" s="1"/>
  <c r="P2515" i="1"/>
  <c r="P2275" i="1"/>
  <c r="P1595" i="1"/>
  <c r="P595" i="1"/>
  <c r="P3691" i="1"/>
  <c r="P3171" i="1"/>
  <c r="P2699" i="1"/>
  <c r="P2131" i="1"/>
  <c r="P1243" i="1"/>
  <c r="P3747" i="1"/>
  <c r="P3227" i="1"/>
  <c r="P2771" i="1"/>
  <c r="P2187" i="1"/>
  <c r="P1387" i="1"/>
  <c r="P4059" i="1"/>
  <c r="P3547" i="1"/>
  <c r="P3027" i="1"/>
  <c r="P2547" i="1"/>
  <c r="P1979" i="1"/>
  <c r="P947" i="1"/>
  <c r="P3731" i="1"/>
  <c r="P3211" i="1"/>
  <c r="P2755" i="1"/>
  <c r="P2171" i="1"/>
  <c r="P1331" i="1"/>
  <c r="P3979" i="1"/>
  <c r="P3467" i="1"/>
  <c r="P2947" i="1"/>
  <c r="P2459" i="1"/>
  <c r="P1851" i="1"/>
  <c r="P3098" i="1"/>
  <c r="P1637" i="1"/>
  <c r="P1321" i="4" a="1"/>
  <c r="P1321" i="4" s="1"/>
  <c r="Q1321" i="4" s="1"/>
  <c r="P641" i="1"/>
  <c r="P1338" i="1"/>
  <c r="P1348" i="4" a="1"/>
  <c r="P1348" i="4" s="1"/>
  <c r="Q1348" i="4" s="1"/>
  <c r="P2853" i="1"/>
  <c r="P1249" i="4" a="1"/>
  <c r="P1249" i="4" s="1"/>
  <c r="Q1249" i="4" s="1"/>
  <c r="P1470" i="1"/>
  <c r="P3134" i="1"/>
  <c r="P905" i="4" a="1"/>
  <c r="P905" i="4" s="1"/>
  <c r="Q905" i="4" s="1"/>
  <c r="P1000" i="1"/>
  <c r="P1049" i="4" a="1"/>
  <c r="P1049" i="4" s="1"/>
  <c r="Q1049" i="4" s="1"/>
  <c r="P106" i="1"/>
  <c r="P1919" i="1"/>
  <c r="P491" i="1"/>
  <c r="P611" i="1"/>
  <c r="P2617" i="1"/>
  <c r="P2143" i="1"/>
  <c r="P2558" i="1"/>
  <c r="P1425" i="1"/>
  <c r="P257" i="1"/>
  <c r="P112" i="1"/>
  <c r="P757" i="1"/>
  <c r="P1083" i="4" a="1"/>
  <c r="P1083" i="4" s="1"/>
  <c r="Q1083" i="4" s="1"/>
  <c r="P3530" i="1"/>
  <c r="P3003" i="1"/>
  <c r="P3707" i="1"/>
  <c r="P2731" i="1"/>
  <c r="P853" i="1"/>
  <c r="P211" i="4" a="1"/>
  <c r="P211" i="4" s="1"/>
  <c r="Q211" i="4" s="1"/>
  <c r="P2430" i="1"/>
  <c r="P3843" i="1"/>
  <c r="P1163" i="4" a="1"/>
  <c r="P1163" i="4" s="1"/>
  <c r="Q1163" i="4" s="1"/>
  <c r="P3331" i="1"/>
  <c r="P2715" i="1"/>
  <c r="P2291" i="1"/>
  <c r="P1619" i="1"/>
  <c r="P4027" i="1"/>
  <c r="P3515" i="1"/>
  <c r="P2995" i="1"/>
  <c r="P2507" i="1"/>
  <c r="P1923" i="1"/>
  <c r="P3714" i="1"/>
  <c r="P1209" i="1"/>
  <c r="P2158" i="1"/>
  <c r="P1368" i="1"/>
  <c r="P2395" i="1"/>
  <c r="P2330" i="1"/>
  <c r="P2609" i="1"/>
  <c r="P1841" i="1"/>
  <c r="P1229" i="1"/>
  <c r="P2814" i="1"/>
  <c r="P1240" i="1"/>
  <c r="P441" i="1"/>
  <c r="P2662" i="1"/>
  <c r="P477" i="4" a="1"/>
  <c r="P477" i="4" s="1"/>
  <c r="Q477" i="4" s="1"/>
  <c r="P912" i="1"/>
  <c r="P2314" i="1"/>
  <c r="P188" i="1"/>
  <c r="P3288" i="1"/>
  <c r="P1721" i="1"/>
  <c r="P587" i="1"/>
  <c r="P332" i="4" a="1"/>
  <c r="P332" i="4" s="1"/>
  <c r="Q332" i="4" s="1"/>
  <c r="P2698" i="1"/>
  <c r="P1265" i="1"/>
  <c r="P950" i="4" a="1"/>
  <c r="P950" i="4" s="1"/>
  <c r="Q950" i="4" s="1"/>
  <c r="P607" i="1"/>
  <c r="P1822" i="1"/>
  <c r="P2440" i="1"/>
  <c r="P1535" i="4" a="1"/>
  <c r="P1535" i="4" s="1"/>
  <c r="Q1535" i="4" s="1"/>
  <c r="P1017" i="1"/>
  <c r="P302" i="1"/>
  <c r="P1579" i="1"/>
  <c r="P3717" i="1"/>
  <c r="P1246" i="1"/>
  <c r="P3822" i="1"/>
  <c r="P3325" i="1"/>
  <c r="P1688" i="1"/>
  <c r="P57" i="1"/>
  <c r="P2264" i="1"/>
  <c r="P1741" i="1"/>
  <c r="P379" i="1"/>
  <c r="P1099" i="1"/>
  <c r="P2097" i="1"/>
  <c r="P1642" i="1"/>
  <c r="P1685" i="1"/>
  <c r="P229" i="1"/>
  <c r="P3029" i="1"/>
  <c r="P1677" i="1"/>
  <c r="P722" i="1"/>
  <c r="P2223" i="1"/>
  <c r="P2302" i="1"/>
  <c r="P1496" i="1"/>
  <c r="P2505" i="1"/>
  <c r="P1777" i="1"/>
  <c r="P3438" i="1"/>
  <c r="P893" i="1"/>
  <c r="P2426" i="1"/>
  <c r="P1124" i="4" a="1"/>
  <c r="P1124" i="4" s="1"/>
  <c r="Q1124" i="4" s="1"/>
  <c r="P1515" i="1"/>
  <c r="P2133" i="1"/>
  <c r="P101" i="1"/>
  <c r="P2078" i="1"/>
  <c r="P1293" i="1"/>
  <c r="P1382" i="1"/>
  <c r="P3247" i="1"/>
  <c r="P2856" i="1"/>
  <c r="P174" i="4" a="1"/>
  <c r="P174" i="4" s="1"/>
  <c r="Q174" i="4" s="1"/>
  <c r="P859" i="1"/>
  <c r="P1526" i="1"/>
  <c r="P377" i="1"/>
  <c r="P3034" i="1"/>
  <c r="P2006" i="1"/>
  <c r="P1296" i="1"/>
  <c r="P26" i="1"/>
  <c r="P3727" i="1"/>
  <c r="P2358" i="1"/>
  <c r="P1193" i="1"/>
  <c r="P1349" i="1"/>
  <c r="P144" i="1"/>
  <c r="P2400" i="1"/>
  <c r="P1216" i="1"/>
  <c r="P225" i="1"/>
  <c r="P203" i="4" a="1"/>
  <c r="P203" i="4" s="1"/>
  <c r="Q203" i="4" s="1"/>
  <c r="P2692" i="1"/>
  <c r="P2068" i="1"/>
  <c r="P2616" i="1"/>
  <c r="P68" i="1"/>
  <c r="P34" i="1"/>
  <c r="P3302" i="1"/>
  <c r="P1313" i="4" a="1"/>
  <c r="P1313" i="4" s="1"/>
  <c r="Q1313" i="4" s="1"/>
  <c r="P2950" i="1"/>
  <c r="P1698" i="1"/>
  <c r="P1518" i="1"/>
  <c r="P600" i="1"/>
  <c r="P3901" i="1"/>
  <c r="P2286" i="1"/>
  <c r="P922" i="1"/>
  <c r="P1733" i="1"/>
  <c r="P80" i="1"/>
  <c r="P3001" i="1"/>
  <c r="P1195" i="1"/>
  <c r="P1054" i="1"/>
  <c r="P470" i="1"/>
  <c r="P4014" i="1"/>
  <c r="P3426" i="1"/>
  <c r="P968" i="4" a="1"/>
  <c r="P968" i="4" s="1"/>
  <c r="Q968" i="4" s="1"/>
  <c r="P2808" i="1"/>
  <c r="P1340" i="1"/>
  <c r="P3386" i="1"/>
  <c r="P739" i="4" a="1"/>
  <c r="P739" i="4" s="1"/>
  <c r="Q739" i="4" s="1"/>
  <c r="P2726" i="1"/>
  <c r="P858" i="1"/>
  <c r="P1669" i="1"/>
  <c r="P533" i="1"/>
  <c r="P3088" i="1"/>
  <c r="P1728" i="1"/>
  <c r="P33" i="1"/>
  <c r="P367" i="1"/>
  <c r="P3490" i="1"/>
  <c r="P2894" i="1"/>
  <c r="P3743" i="1"/>
  <c r="P3825" i="1"/>
  <c r="P3208" i="1"/>
  <c r="P1962" i="1"/>
  <c r="P1164" i="4" a="1"/>
  <c r="P1164" i="4" s="1"/>
  <c r="Q1164" i="4" s="1"/>
  <c r="P1334" i="1"/>
  <c r="P544" i="1"/>
  <c r="P2786" i="1"/>
  <c r="P1795" i="1"/>
  <c r="P1616" i="1"/>
  <c r="P730" i="1"/>
  <c r="P157" i="1"/>
  <c r="P2840" i="1"/>
  <c r="P1754" i="1"/>
  <c r="P1126" i="1"/>
  <c r="P720" i="1"/>
  <c r="P3525" i="1"/>
  <c r="P2493" i="1"/>
  <c r="P1502" i="1"/>
  <c r="P264" i="1"/>
  <c r="P3316" i="1"/>
  <c r="P3321" i="1"/>
  <c r="P3022" i="1"/>
  <c r="P3201" i="1"/>
  <c r="P3286" i="1"/>
  <c r="P1048" i="4" a="1"/>
  <c r="P1048" i="4" s="1"/>
  <c r="Q1048" i="4" s="1"/>
  <c r="P666" i="1"/>
  <c r="P3119" i="1"/>
  <c r="P2760" i="1"/>
  <c r="P1690" i="1"/>
  <c r="P1062" i="1"/>
  <c r="P656" i="1"/>
  <c r="P2210" i="1"/>
  <c r="P1635" i="1"/>
  <c r="P1438" i="1"/>
  <c r="P461" i="1"/>
  <c r="P331" i="4" a="1"/>
  <c r="P331" i="4" s="1"/>
  <c r="Q331" i="4" s="1"/>
  <c r="P2471" i="1"/>
  <c r="P2836" i="1"/>
  <c r="P1751" i="1"/>
  <c r="P3927" i="1"/>
  <c r="P1073" i="1"/>
  <c r="P1355" i="4" a="1"/>
  <c r="P1355" i="4" s="1"/>
  <c r="Q1355" i="4" s="1"/>
  <c r="P1357" i="1"/>
  <c r="P166" i="1"/>
  <c r="P2321" i="1"/>
  <c r="P1859" i="1"/>
  <c r="P1864" i="1"/>
  <c r="P59" i="1"/>
  <c r="P3758" i="1"/>
  <c r="P2349" i="1"/>
  <c r="P1374" i="1"/>
  <c r="P150" i="1"/>
  <c r="P231" i="1"/>
  <c r="P3620" i="1"/>
  <c r="P1263" i="1"/>
  <c r="P2217" i="1"/>
  <c r="P3272" i="1"/>
  <c r="P1562" i="1"/>
  <c r="P1446" i="1"/>
  <c r="P478" i="1"/>
  <c r="P2649" i="1"/>
  <c r="P914" i="1"/>
  <c r="P179" i="1"/>
  <c r="P3930" i="1"/>
  <c r="P2015" i="1"/>
  <c r="P1296" i="4" a="1"/>
  <c r="P1296" i="4" s="1"/>
  <c r="Q1296" i="4" s="1"/>
  <c r="P2740" i="1"/>
  <c r="P1431" i="1"/>
  <c r="P3529" i="1"/>
  <c r="P724" i="1"/>
  <c r="P2317" i="1"/>
  <c r="P1333" i="4" a="1"/>
  <c r="P1333" i="4" s="1"/>
  <c r="Q1333" i="4" s="1"/>
  <c r="P2913" i="1"/>
  <c r="P1709" i="4" a="1"/>
  <c r="P1709" i="4" s="1"/>
  <c r="Q1709" i="4" s="1"/>
  <c r="P3807" i="1"/>
  <c r="P3946" i="1"/>
  <c r="P1155" i="4" a="1"/>
  <c r="P1155" i="4" s="1"/>
  <c r="Q1155" i="4" s="1"/>
  <c r="P2281" i="1"/>
  <c r="P3831" i="1"/>
  <c r="P2252" i="1"/>
  <c r="P127" i="1"/>
  <c r="P3982" i="1"/>
  <c r="P76" i="1"/>
  <c r="P2639" i="1"/>
  <c r="P1620" i="1"/>
  <c r="P3066" i="1"/>
  <c r="P1335" i="1"/>
  <c r="P2116" i="1"/>
  <c r="P3058" i="1"/>
  <c r="P1839" i="1"/>
  <c r="P3788" i="1"/>
  <c r="P908" i="1"/>
  <c r="P3509" i="1"/>
  <c r="P661" i="1"/>
  <c r="P2489" i="1"/>
  <c r="P1491" i="1"/>
  <c r="P1408" i="1"/>
  <c r="P394" i="1"/>
  <c r="P164" i="1"/>
  <c r="P972" i="1"/>
  <c r="P2573" i="1"/>
  <c r="P2602" i="1"/>
  <c r="P239" i="1"/>
  <c r="P1459" i="4" a="1"/>
  <c r="P1459" i="4" s="1"/>
  <c r="Q1459" i="4" s="1"/>
  <c r="P3863" i="1"/>
  <c r="P2674" i="1"/>
  <c r="P247" i="1"/>
  <c r="P4052" i="1"/>
  <c r="P1959" i="1"/>
  <c r="P3055" i="1"/>
  <c r="P348" i="1"/>
  <c r="P2566" i="1"/>
  <c r="P1377" i="1"/>
  <c r="P1149" i="1"/>
  <c r="P717" i="1"/>
  <c r="P3852" i="1"/>
  <c r="P3719" i="1"/>
  <c r="P1068" i="1"/>
  <c r="P3064" i="1"/>
  <c r="P1191" i="4" a="1"/>
  <c r="P1191" i="4" s="1"/>
  <c r="Q1191" i="4" s="1"/>
  <c r="P927" i="1"/>
  <c r="P1252" i="1"/>
  <c r="P1961" i="1"/>
  <c r="P775" i="1"/>
  <c r="P788" i="1"/>
  <c r="P3974" i="1"/>
  <c r="P3847" i="1"/>
  <c r="P3912" i="1"/>
  <c r="P2368" i="1"/>
  <c r="P1847" i="1"/>
  <c r="P326" i="4" a="1"/>
  <c r="P326" i="4" s="1"/>
  <c r="Q326" i="4" s="1"/>
  <c r="P340" i="1"/>
  <c r="P279" i="1"/>
  <c r="P3012" i="1"/>
  <c r="P655" i="1"/>
  <c r="P3265" i="1"/>
  <c r="P3072" i="1"/>
  <c r="P3710" i="1"/>
  <c r="P1166" i="4" a="1"/>
  <c r="P1166" i="4" s="1"/>
  <c r="Q1166" i="4" s="1"/>
  <c r="P828" i="1"/>
  <c r="P1671" i="1"/>
  <c r="P1671" i="4" a="1"/>
  <c r="P1671" i="4" s="1"/>
  <c r="Q1671" i="4" s="1"/>
  <c r="P3372" i="1"/>
  <c r="P1911" i="1"/>
  <c r="P3644" i="1"/>
  <c r="P2232" i="1"/>
  <c r="P3178" i="1"/>
  <c r="P3071" i="1"/>
  <c r="P3434" i="1"/>
  <c r="P1315" i="4" a="1"/>
  <c r="P1315" i="4" s="1"/>
  <c r="Q1315" i="4" s="1"/>
  <c r="P2752" i="1"/>
  <c r="P1574" i="4" a="1"/>
  <c r="P1574" i="4" s="1"/>
  <c r="Q1574" i="4" s="1"/>
  <c r="P3869" i="1"/>
  <c r="P2071" i="1"/>
  <c r="P532" i="1"/>
  <c r="P3590" i="1"/>
  <c r="P1404" i="1"/>
  <c r="P2562" i="1"/>
  <c r="P3896" i="1"/>
  <c r="P2319" i="1"/>
  <c r="P4042" i="1"/>
  <c r="P3551" i="1"/>
  <c r="P1328" i="1"/>
  <c r="P3514" i="1"/>
  <c r="P455" i="1"/>
  <c r="P1044" i="1"/>
  <c r="P663" i="1"/>
  <c r="P3588" i="1"/>
  <c r="P2554" i="1"/>
  <c r="P1278" i="4" a="1"/>
  <c r="P1278" i="4" s="1"/>
  <c r="Q1278" i="4" s="1"/>
  <c r="P2773" i="1"/>
  <c r="P3470" i="1"/>
  <c r="P2028" i="1"/>
  <c r="P3681" i="1"/>
  <c r="P1794" i="4" a="1"/>
  <c r="P1794" i="4" s="1"/>
  <c r="Q1794" i="4" s="1"/>
  <c r="P3794" i="1"/>
  <c r="P450" i="1"/>
  <c r="P932" i="4" a="1"/>
  <c r="P932" i="4" s="1"/>
  <c r="Q932" i="4" s="1"/>
  <c r="P3911" i="1"/>
  <c r="P2958" i="1"/>
  <c r="P3370" i="1"/>
  <c r="P495" i="1"/>
  <c r="P3562" i="1"/>
  <c r="P847" i="4" a="1"/>
  <c r="P847" i="4" s="1"/>
  <c r="Q847" i="4" s="1"/>
  <c r="P2496" i="1"/>
  <c r="P4061" i="1"/>
  <c r="P1111" i="1"/>
  <c r="P988" i="1"/>
  <c r="P2463" i="1"/>
  <c r="P3632" i="1"/>
  <c r="P3780" i="1"/>
  <c r="P3512" i="1"/>
  <c r="P3082" i="1"/>
  <c r="P702" i="4" a="1"/>
  <c r="P702" i="4" s="1"/>
  <c r="Q702" i="4" s="1"/>
  <c r="P756" i="1"/>
  <c r="P3858" i="1"/>
  <c r="P790" i="1"/>
  <c r="P1863" i="1"/>
  <c r="P2284" i="1"/>
  <c r="P3790" i="1"/>
  <c r="P3548" i="1"/>
  <c r="P2135" i="1"/>
  <c r="P4040" i="1"/>
  <c r="P89" i="1"/>
  <c r="P3394" i="1"/>
  <c r="P143" i="1"/>
  <c r="P2623" i="1"/>
  <c r="P1969" i="1"/>
  <c r="P1361" i="1"/>
  <c r="P3655" i="1"/>
  <c r="P932" i="1"/>
  <c r="P1723" i="4" a="1"/>
  <c r="P1723" i="4" s="1"/>
  <c r="Q1723" i="4" s="1"/>
  <c r="P3338" i="1"/>
  <c r="P991" i="1"/>
  <c r="P4015" i="1"/>
  <c r="P4039" i="1"/>
  <c r="P159" i="4" a="1"/>
  <c r="P159" i="4" s="1"/>
  <c r="Q159" i="4" s="1"/>
  <c r="P1354" i="1"/>
  <c r="P1422" i="1"/>
  <c r="P2164" i="1"/>
  <c r="P3565" i="1"/>
  <c r="P1349" i="4" a="1"/>
  <c r="P1349" i="4" s="1"/>
  <c r="Q1349" i="4" s="1"/>
  <c r="P2455" i="1"/>
  <c r="P1736" i="4" a="1"/>
  <c r="P1736" i="4" s="1"/>
  <c r="Q1736" i="4" s="1"/>
  <c r="P3967" i="1"/>
  <c r="P3447" i="1"/>
  <c r="P503" i="1"/>
  <c r="P1424" i="4" a="1"/>
  <c r="P1424" i="4" s="1"/>
  <c r="Q1424" i="4" s="1"/>
  <c r="P2820" i="1"/>
  <c r="P2168" i="1"/>
  <c r="P3878" i="1"/>
  <c r="P1558" i="1"/>
  <c r="P698" i="1"/>
  <c r="P2389" i="1"/>
  <c r="P612" i="1"/>
  <c r="P3437" i="1"/>
  <c r="P473" i="1"/>
  <c r="P2333" i="1"/>
  <c r="P2981" i="1"/>
  <c r="P2462" i="1"/>
  <c r="P17" i="1"/>
  <c r="P1384" i="1"/>
  <c r="P3657" i="1"/>
  <c r="P3084" i="1"/>
  <c r="P2351" i="1"/>
  <c r="P3473" i="1"/>
  <c r="P2690" i="1"/>
  <c r="P2367" i="1"/>
  <c r="P2196" i="1"/>
  <c r="P3829" i="1"/>
  <c r="P2287" i="1"/>
  <c r="P108" i="1"/>
  <c r="P2012" i="1"/>
  <c r="P2728" i="1"/>
  <c r="P363" i="1"/>
  <c r="P2918" i="1"/>
  <c r="P506" i="1"/>
  <c r="P739" i="1"/>
  <c r="P362" i="1"/>
  <c r="P130" i="1"/>
  <c r="P2917" i="1"/>
  <c r="P2522" i="1"/>
  <c r="P702" i="1"/>
  <c r="P1437" i="1"/>
  <c r="P1205" i="4" a="1"/>
  <c r="P1205" i="4" s="1"/>
  <c r="Q1205" i="4" s="1"/>
  <c r="P383" i="1"/>
  <c r="P62" i="1"/>
  <c r="P42" i="1"/>
  <c r="P206" i="1"/>
  <c r="P1392" i="1"/>
  <c r="P2106" i="1"/>
  <c r="P821" i="1"/>
  <c r="P40" i="1"/>
  <c r="P3429" i="1"/>
  <c r="P1261" i="1"/>
  <c r="P2010" i="1"/>
  <c r="P902" i="1"/>
  <c r="P1906" i="1"/>
  <c r="P2310" i="1"/>
  <c r="P2904" i="1"/>
  <c r="P1336" i="1"/>
  <c r="P590" i="1"/>
  <c r="P3232" i="1"/>
  <c r="P1648" i="1"/>
  <c r="P765" i="1"/>
  <c r="P1737" i="1"/>
  <c r="P923" i="4" a="1"/>
  <c r="P923" i="4" s="1"/>
  <c r="Q923" i="4" s="1"/>
  <c r="P3889" i="1"/>
  <c r="P1293" i="4" a="1"/>
  <c r="P1293" i="4" s="1"/>
  <c r="Q1293" i="4" s="1"/>
  <c r="P2361" i="1"/>
  <c r="P1679" i="1"/>
  <c r="P1100" i="1"/>
  <c r="P2049" i="1"/>
  <c r="P1110" i="1"/>
  <c r="P286" i="4" a="1"/>
  <c r="P286" i="4" s="1"/>
  <c r="Q286" i="4" s="1"/>
  <c r="P581" i="1"/>
  <c r="P2304" i="1"/>
  <c r="P1584" i="1"/>
  <c r="P573" i="1"/>
  <c r="P1530" i="1"/>
  <c r="P3597" i="1"/>
  <c r="P1501" i="1"/>
  <c r="P1559" i="1"/>
  <c r="P1364" i="1"/>
  <c r="P2970" i="1"/>
  <c r="P2198" i="1"/>
  <c r="P1945" i="1"/>
  <c r="P2181" i="1"/>
  <c r="P1806" i="1"/>
  <c r="P785" i="1"/>
  <c r="P2362" i="1"/>
  <c r="P1274" i="1"/>
  <c r="P370" i="1"/>
  <c r="P340" i="4" a="1"/>
  <c r="P340" i="4" s="1"/>
  <c r="Q340" i="4" s="1"/>
  <c r="P2678" i="1"/>
  <c r="P1150" i="1"/>
  <c r="P2105" i="1"/>
  <c r="P2412" i="1"/>
  <c r="P999" i="1"/>
  <c r="P931" i="4" a="1"/>
  <c r="P931" i="4" s="1"/>
  <c r="Q931" i="4" s="1"/>
  <c r="P4033" i="1"/>
  <c r="P3146" i="1"/>
  <c r="P3343" i="1"/>
  <c r="P1084" i="1"/>
  <c r="P1678" i="4" a="1"/>
  <c r="P1678" i="4" s="1"/>
  <c r="Q1678" i="4" s="1"/>
  <c r="P3543" i="1"/>
  <c r="P3945" i="1"/>
  <c r="P2225" i="1"/>
  <c r="P906" i="1"/>
  <c r="P2037" i="1"/>
  <c r="P256" i="1"/>
  <c r="P3065" i="1"/>
  <c r="P898" i="1"/>
  <c r="P646" i="1"/>
  <c r="P3125" i="1"/>
  <c r="P1125" i="1"/>
  <c r="P1375" i="1"/>
  <c r="P502" i="1"/>
  <c r="P769" i="1"/>
  <c r="P3937" i="1"/>
  <c r="P2423" i="1"/>
  <c r="P3497" i="1"/>
  <c r="P2612" i="1"/>
  <c r="P3080" i="1"/>
  <c r="P1290" i="1"/>
  <c r="P1525" i="1"/>
  <c r="P462" i="1"/>
  <c r="P2297" i="1"/>
  <c r="P1730" i="1"/>
  <c r="P1102" i="1"/>
  <c r="P440" i="1"/>
  <c r="P3053" i="1"/>
  <c r="P1222" i="1"/>
  <c r="P309" i="1"/>
  <c r="P2309" i="1"/>
  <c r="P1949" i="1"/>
  <c r="P1188" i="4" a="1"/>
  <c r="P1188" i="4" s="1"/>
  <c r="Q1188" i="4" s="1"/>
  <c r="P1709" i="1"/>
  <c r="P701" i="1"/>
  <c r="P1937" i="1"/>
  <c r="P1033" i="1"/>
  <c r="P434" i="1"/>
  <c r="P2618" i="1"/>
  <c r="P1266" i="1"/>
  <c r="P3216" i="1"/>
  <c r="P426" i="1"/>
  <c r="P1542" i="1"/>
  <c r="P2094" i="1"/>
  <c r="P1950" i="1"/>
  <c r="P1153" i="1"/>
  <c r="P1025" i="1"/>
  <c r="P262" i="1"/>
  <c r="P2033" i="1"/>
  <c r="P892" i="4" a="1"/>
  <c r="P892" i="4" s="1"/>
  <c r="Q892" i="4" s="1"/>
  <c r="P1018" i="1"/>
  <c r="P880" i="4" a="1"/>
  <c r="P880" i="4" s="1"/>
  <c r="Q880" i="4" s="1"/>
  <c r="P1893" i="1"/>
  <c r="P382" i="1"/>
  <c r="P2973" i="1"/>
  <c r="P237" i="1"/>
  <c r="P1888" i="1"/>
  <c r="P3763" i="1"/>
  <c r="P3243" i="1"/>
  <c r="P2787" i="1"/>
  <c r="P2211" i="1"/>
  <c r="P1451" i="1"/>
  <c r="P211" i="1"/>
  <c r="P3627" i="1"/>
  <c r="P3107" i="1"/>
  <c r="P2635" i="1"/>
  <c r="P2115" i="1"/>
  <c r="P4026" i="1"/>
  <c r="P275" i="1"/>
  <c r="P3683" i="1"/>
  <c r="P3163" i="1"/>
  <c r="P2691" i="1"/>
  <c r="P2123" i="1"/>
  <c r="P1235" i="1"/>
  <c r="P3995" i="1"/>
  <c r="P3483" i="1"/>
  <c r="P1572" i="4" a="1"/>
  <c r="P1572" i="4" s="1"/>
  <c r="Q1572" i="4" s="1"/>
  <c r="P2963" i="1"/>
  <c r="P2475" i="1"/>
  <c r="P1891" i="1"/>
  <c r="P3466" i="1"/>
  <c r="P3667" i="1"/>
  <c r="P3147" i="1"/>
  <c r="P2675" i="1"/>
  <c r="P1179" i="1"/>
  <c r="P3915" i="1"/>
  <c r="P3403" i="1"/>
  <c r="P2883" i="1"/>
  <c r="P2379" i="1"/>
  <c r="P1755" i="1"/>
  <c r="P3764" i="1"/>
  <c r="P197" i="1"/>
  <c r="P2470" i="1"/>
  <c r="P2002" i="1"/>
  <c r="P137" i="1"/>
  <c r="P1837" i="1"/>
  <c r="P3528" i="1"/>
  <c r="P1720" i="4" a="1"/>
  <c r="P1720" i="4" s="1"/>
  <c r="Q1720" i="4" s="1"/>
  <c r="P2405" i="1"/>
  <c r="P2385" i="1"/>
  <c r="P1693" i="1"/>
  <c r="P3584" i="1"/>
  <c r="P1968" i="1"/>
  <c r="P1202" i="1"/>
  <c r="P922" i="4" a="1"/>
  <c r="P922" i="4" s="1"/>
  <c r="Q922" i="4" s="1"/>
  <c r="P3779" i="1"/>
  <c r="P3259" i="1"/>
  <c r="P839" i="4" a="1"/>
  <c r="P839" i="4" s="1"/>
  <c r="Q839" i="4" s="1"/>
  <c r="P2803" i="1"/>
  <c r="P2227" i="1"/>
  <c r="P1467" i="1"/>
  <c r="P3963" i="1"/>
  <c r="P3451" i="1"/>
  <c r="P2931" i="1"/>
  <c r="P2443" i="1"/>
  <c r="P1835" i="1"/>
  <c r="P924" i="4" a="1"/>
  <c r="P924" i="4" s="1"/>
  <c r="Q924" i="4" s="1"/>
  <c r="P4068" i="1"/>
  <c r="P139" i="1"/>
  <c r="P2008" i="1"/>
  <c r="P505" i="1"/>
  <c r="P2229" i="1"/>
  <c r="P1443" i="1"/>
  <c r="P1055" i="4" a="1"/>
  <c r="P1055" i="4" s="1"/>
  <c r="Q1055" i="4" s="1"/>
  <c r="P723" i="1"/>
  <c r="P1386" i="1"/>
  <c r="P471" i="1"/>
  <c r="P540" i="4" a="1"/>
  <c r="P540" i="4" s="1"/>
  <c r="Q540" i="4" s="1"/>
  <c r="P2813" i="1"/>
  <c r="P1718" i="1"/>
  <c r="P416" i="1"/>
  <c r="P3389" i="1"/>
  <c r="P750" i="1"/>
  <c r="P1577" i="1"/>
  <c r="P2145" i="1"/>
  <c r="P860" i="4" a="1"/>
  <c r="P860" i="4" s="1"/>
  <c r="Q860" i="4" s="1"/>
  <c r="P2520" i="1"/>
  <c r="P1081" i="1"/>
  <c r="P916" i="4" a="1"/>
  <c r="P916" i="4" s="1"/>
  <c r="Q916" i="4" s="1"/>
  <c r="P738" i="1"/>
  <c r="P3017" i="1"/>
  <c r="P1680" i="1"/>
  <c r="P2234" i="1"/>
  <c r="P456" i="1"/>
  <c r="P343" i="1"/>
  <c r="P2598" i="1"/>
  <c r="P1752" i="1"/>
  <c r="P2751" i="1"/>
  <c r="P715" i="1"/>
  <c r="P2833" i="1"/>
  <c r="P598" i="1"/>
  <c r="P2343" i="1"/>
  <c r="P2669" i="1"/>
  <c r="P984" i="1"/>
  <c r="P96" i="1"/>
  <c r="P2366" i="1"/>
  <c r="P451" i="1"/>
  <c r="P789" i="1"/>
  <c r="P3477" i="1"/>
  <c r="P1420" i="4" a="1"/>
  <c r="P1420" i="4" s="1"/>
  <c r="Q1420" i="4" s="1"/>
  <c r="P2952" i="1"/>
  <c r="P1002" i="1"/>
  <c r="P1045" i="1"/>
  <c r="P3215" i="1"/>
  <c r="P2365" i="1"/>
  <c r="P195" i="1"/>
  <c r="P3344" i="1"/>
  <c r="P1005" i="4" a="1"/>
  <c r="P1005" i="4" s="1"/>
  <c r="Q1005" i="4" s="1"/>
  <c r="P3196" i="1"/>
  <c r="P3181" i="1"/>
  <c r="P856" i="1"/>
  <c r="P622" i="1"/>
  <c r="P3024" i="1"/>
  <c r="P817" i="1"/>
  <c r="P2504" i="1"/>
  <c r="P3482" i="1"/>
  <c r="P2689" i="1"/>
  <c r="P787" i="1"/>
  <c r="P1493" i="1"/>
  <c r="P3814" i="1"/>
  <c r="P154" i="4" a="1"/>
  <c r="P154" i="4" s="1"/>
  <c r="Q154" i="4" s="1"/>
  <c r="P2805" i="1"/>
  <c r="P794" i="1"/>
  <c r="P452" i="4" a="1"/>
  <c r="P452" i="4" s="1"/>
  <c r="Q452" i="4" s="1"/>
  <c r="P617" i="1"/>
  <c r="P3838" i="1"/>
  <c r="P930" i="4" a="1"/>
  <c r="P930" i="4" s="1"/>
  <c r="Q930" i="4" s="1"/>
  <c r="P2272" i="1"/>
  <c r="P1194" i="1"/>
  <c r="P1014" i="1"/>
  <c r="P224" i="1"/>
  <c r="P2322" i="1"/>
  <c r="P2517" i="1"/>
  <c r="P1582" i="1"/>
  <c r="P369" i="1"/>
  <c r="P367" i="4" a="1"/>
  <c r="P367" i="4" s="1"/>
  <c r="Q367" i="4" s="1"/>
  <c r="P4045" i="1"/>
  <c r="P3381" i="1"/>
  <c r="P2120" i="1"/>
  <c r="P901" i="1"/>
  <c r="P350" i="1"/>
  <c r="P2718" i="1"/>
  <c r="P1758" i="1"/>
  <c r="P534" i="1"/>
  <c r="P2564" i="1"/>
  <c r="P4066" i="1"/>
  <c r="P2337" i="1"/>
  <c r="P4074" i="1"/>
  <c r="P313" i="1"/>
  <c r="P631" i="1"/>
  <c r="P2438" i="1"/>
  <c r="P1186" i="1"/>
  <c r="P152" i="1"/>
  <c r="P199" i="4" a="1"/>
  <c r="P199" i="4" s="1"/>
  <c r="Q199" i="4" s="1"/>
  <c r="P2682" i="1"/>
  <c r="P3309" i="1"/>
  <c r="P1129" i="1"/>
  <c r="P1285" i="1"/>
  <c r="P286" i="1"/>
  <c r="P2313" i="1"/>
  <c r="P1874" i="1"/>
  <c r="P1917" i="1"/>
  <c r="P653" i="1"/>
  <c r="P1903" i="1"/>
  <c r="P196" i="1"/>
  <c r="P2465" i="1"/>
  <c r="P963" i="1"/>
  <c r="P2214" i="1"/>
  <c r="P1065" i="1"/>
  <c r="P837" i="1"/>
  <c r="P21" i="1"/>
  <c r="P2248" i="1"/>
  <c r="P1088" i="1"/>
  <c r="P328" i="1"/>
  <c r="P2063" i="1"/>
  <c r="P476" i="1"/>
  <c r="P2872" i="1"/>
  <c r="P1580" i="1"/>
  <c r="P1879" i="1"/>
  <c r="P3038" i="1"/>
  <c r="P1514" i="1"/>
  <c r="P886" i="1"/>
  <c r="P32" i="1"/>
  <c r="P2681" i="1"/>
  <c r="P1283" i="1"/>
  <c r="P1168" i="1"/>
  <c r="P15" i="4" a="1"/>
  <c r="P15" i="4" s="1"/>
  <c r="Q15" i="4" s="1"/>
  <c r="P282" i="1"/>
  <c r="P3728" i="1"/>
  <c r="P2184" i="1"/>
  <c r="P1242" i="1"/>
  <c r="P2053" i="1"/>
  <c r="P272" i="1"/>
  <c r="P3162" i="1"/>
  <c r="P1707" i="1"/>
  <c r="P926" i="1"/>
  <c r="P278" i="1"/>
  <c r="P2452" i="1"/>
  <c r="P555" i="4" a="1"/>
  <c r="P555" i="4" s="1"/>
  <c r="Q555" i="4" s="1"/>
  <c r="P276" i="1"/>
  <c r="P3128" i="1"/>
  <c r="P2220" i="1"/>
  <c r="P3961" i="1"/>
  <c r="P218" i="1"/>
  <c r="P3806" i="1"/>
  <c r="P3094" i="1"/>
  <c r="P1178" i="1"/>
  <c r="P1989" i="1"/>
  <c r="P606" i="1"/>
  <c r="P2745" i="1"/>
  <c r="P1051" i="1"/>
  <c r="P1387" i="4" a="1"/>
  <c r="P1387" i="4" s="1"/>
  <c r="Q1387" i="4" s="1"/>
  <c r="P862" i="1"/>
  <c r="P1772" i="1"/>
  <c r="P167" i="1"/>
  <c r="P2732" i="1"/>
  <c r="P879" i="1"/>
  <c r="P1167" i="1"/>
  <c r="P2000" i="1"/>
  <c r="P909" i="1"/>
  <c r="P541" i="1"/>
  <c r="P3352" i="1"/>
  <c r="P1347" i="1"/>
  <c r="P685" i="4" a="1"/>
  <c r="P685" i="4" s="1"/>
  <c r="Q685" i="4" s="1"/>
  <c r="P1352" i="1"/>
  <c r="P402" i="1"/>
  <c r="P1031" i="1"/>
  <c r="P1563" i="1"/>
  <c r="P798" i="1"/>
  <c r="P1388" i="1"/>
  <c r="P1783" i="1"/>
  <c r="P3148" i="1"/>
  <c r="P3446" i="1"/>
  <c r="P2247" i="1"/>
  <c r="P1339" i="4" a="1"/>
  <c r="P1339" i="4" s="1"/>
  <c r="Q1339" i="4" s="1"/>
  <c r="P2584" i="1"/>
  <c r="P1050" i="1"/>
  <c r="P934" i="1"/>
  <c r="P30" i="1"/>
  <c r="P1881" i="1"/>
  <c r="P1249" i="1"/>
  <c r="P202" i="1"/>
  <c r="P1636" i="1"/>
  <c r="P1600" i="4" a="1"/>
  <c r="P1600" i="4" s="1"/>
  <c r="Q1600" i="4" s="1"/>
  <c r="P3544" i="1"/>
  <c r="P1035" i="1"/>
  <c r="P3510" i="1"/>
  <c r="P89" i="4" a="1"/>
  <c r="P89" i="4" s="1"/>
  <c r="Q89" i="4" s="1"/>
  <c r="P2938" i="1"/>
  <c r="P2188" i="1"/>
  <c r="P2957" i="1"/>
  <c r="P2986" i="1"/>
  <c r="P1087" i="1"/>
  <c r="P1964" i="1"/>
  <c r="P1160" i="4" a="1"/>
  <c r="P1160" i="4" s="1"/>
  <c r="Q1160" i="4" s="1"/>
  <c r="P2921" i="1"/>
  <c r="P1463" i="1"/>
  <c r="P3951" i="1"/>
  <c r="P3015" i="1"/>
  <c r="P2847" i="1"/>
  <c r="P3661" i="1"/>
  <c r="P3785" i="1"/>
  <c r="P4005" i="1"/>
  <c r="P1815" i="1"/>
  <c r="P1305" i="1"/>
  <c r="P3677" i="1"/>
  <c r="P3767" i="1"/>
  <c r="P3444" i="1"/>
  <c r="P3857" i="1"/>
  <c r="P1655" i="1"/>
  <c r="P213" i="1"/>
  <c r="P3424" i="1"/>
  <c r="P979" i="1"/>
  <c r="P513" i="4" a="1"/>
  <c r="P513" i="4" s="1"/>
  <c r="Q513" i="4" s="1"/>
  <c r="P960" i="1"/>
  <c r="P673" i="1"/>
  <c r="P1892" i="1"/>
  <c r="P3783" i="1"/>
  <c r="P28" i="4" a="1"/>
  <c r="P28" i="4" s="1"/>
  <c r="Q28" i="4" s="1"/>
  <c r="P4002" i="1"/>
  <c r="P3149" i="1"/>
  <c r="P3242" i="1"/>
  <c r="P2039" i="1"/>
  <c r="P3919" i="1"/>
  <c r="P3122" i="1"/>
  <c r="P2215" i="1"/>
  <c r="P2796" i="1"/>
  <c r="P943" i="1"/>
  <c r="P2759" i="1"/>
  <c r="P1404" i="4" a="1"/>
  <c r="P1404" i="4" s="1"/>
  <c r="Q1404" i="4" s="1"/>
  <c r="P2895" i="1"/>
  <c r="P2134" i="1"/>
  <c r="P929" i="1"/>
  <c r="P17" i="4" a="1"/>
  <c r="P17" i="4" s="1"/>
  <c r="Q17" i="4" s="1"/>
  <c r="P563" i="1"/>
  <c r="P269" i="1"/>
  <c r="P2676" i="1"/>
  <c r="P92" i="1"/>
  <c r="P4060" i="1"/>
  <c r="P2017" i="1"/>
  <c r="P2879" i="1"/>
  <c r="P3690" i="1"/>
  <c r="P1523" i="4" a="1"/>
  <c r="P1523" i="4" s="1"/>
  <c r="Q1523" i="4" s="1"/>
  <c r="P2034" i="1"/>
  <c r="P2903" i="1"/>
  <c r="P740" i="1"/>
  <c r="P2743" i="1"/>
  <c r="P71" i="1"/>
  <c r="P3628" i="1"/>
  <c r="P3008" i="1"/>
  <c r="P1668" i="4" a="1"/>
  <c r="P1668" i="4" s="1"/>
  <c r="Q1668" i="4" s="1"/>
  <c r="P3599" i="1"/>
  <c r="P3698" i="1"/>
  <c r="P171" i="4" a="1"/>
  <c r="P171" i="4" s="1"/>
  <c r="Q171" i="4" s="1"/>
  <c r="P4046" i="1"/>
  <c r="P1948" i="1"/>
  <c r="P3365" i="1"/>
  <c r="P2415" i="1"/>
  <c r="P1836" i="1"/>
  <c r="P19" i="4" a="1"/>
  <c r="P19" i="4" s="1"/>
  <c r="Q19" i="4" s="1"/>
  <c r="P2089" i="1"/>
  <c r="P1327" i="1"/>
  <c r="P3762" i="1"/>
  <c r="P3398" i="1"/>
  <c r="P3220" i="1"/>
  <c r="P3594" i="1"/>
  <c r="P3044" i="1"/>
  <c r="P2744" i="1"/>
  <c r="P3925" i="1"/>
  <c r="P175" i="1"/>
  <c r="P3818" i="1"/>
  <c r="P3264" i="1"/>
  <c r="P3375" i="1"/>
  <c r="P1228" i="1"/>
  <c r="P623" i="1"/>
  <c r="P3409" i="1"/>
  <c r="P3330" i="1"/>
  <c r="P3225" i="1"/>
  <c r="P479" i="1"/>
  <c r="P1572" i="1"/>
  <c r="P2650" i="1"/>
  <c r="P539" i="1"/>
  <c r="P1319" i="1"/>
  <c r="P564" i="1"/>
  <c r="P3319" i="1"/>
  <c r="P1548" i="1"/>
  <c r="P2975" i="1"/>
  <c r="P3932" i="1"/>
  <c r="P1398" i="4" a="1"/>
  <c r="P1398" i="4" s="1"/>
  <c r="Q1398" i="4" s="1"/>
  <c r="P2472" i="1"/>
  <c r="P1200" i="1"/>
  <c r="P1191" i="1"/>
  <c r="P3871" i="1"/>
  <c r="P372" i="1"/>
  <c r="P3484" i="1"/>
  <c r="P325" i="1"/>
  <c r="P2668" i="1"/>
  <c r="P966" i="4" a="1"/>
  <c r="P966" i="4" s="1"/>
  <c r="Q966" i="4" s="1"/>
  <c r="P2424" i="1"/>
  <c r="P3605" i="1"/>
  <c r="P1807" i="1"/>
  <c r="P4010" i="1"/>
  <c r="P2944" i="1"/>
  <c r="P1639" i="1"/>
  <c r="P1280" i="4" a="1"/>
  <c r="P1280" i="4" s="1"/>
  <c r="Q1280" i="4" s="1"/>
  <c r="P2407" i="1"/>
  <c r="P1956" i="1"/>
  <c r="P3270" i="1"/>
  <c r="P420" i="1"/>
  <c r="P1272" i="4" a="1"/>
  <c r="P1272" i="4" s="1"/>
  <c r="Q1272" i="4" s="1"/>
  <c r="P2818" i="1"/>
  <c r="P3417" i="1"/>
  <c r="P559" i="1"/>
  <c r="P3745" i="1"/>
  <c r="P2724" i="1"/>
  <c r="P793" i="1"/>
  <c r="P1729" i="4" a="1"/>
  <c r="P1729" i="4" s="1"/>
  <c r="Q1729" i="4" s="1"/>
  <c r="P3607" i="1"/>
  <c r="P2980" i="1"/>
  <c r="P1975" i="1"/>
  <c r="P3274" i="1"/>
  <c r="P3776" i="1"/>
  <c r="P412" i="1"/>
  <c r="P2720" i="1"/>
  <c r="P12" i="1"/>
  <c r="P3904" i="1"/>
  <c r="P1237" i="4" a="1"/>
  <c r="P1237" i="4" s="1"/>
  <c r="Q1237" i="4" s="1"/>
  <c r="P2503" i="1"/>
  <c r="P2342" i="1"/>
  <c r="P326" i="1"/>
  <c r="P3598" i="1"/>
  <c r="P3609" i="1"/>
  <c r="P3893" i="1"/>
  <c r="P2655" i="1"/>
  <c r="P3380" i="1"/>
  <c r="P2892" i="1"/>
  <c r="P1049" i="1"/>
  <c r="P518" i="1"/>
  <c r="P3898" i="1"/>
  <c r="P535" i="1"/>
  <c r="P3640" i="1"/>
  <c r="P2572" i="1"/>
  <c r="P4032" i="1"/>
  <c r="P151" i="1"/>
  <c r="P3566" i="1"/>
  <c r="P888" i="1"/>
  <c r="P2909" i="1"/>
  <c r="P1653" i="1"/>
  <c r="P875" i="1"/>
  <c r="P2265" i="1"/>
  <c r="P3844" i="1"/>
  <c r="P2269" i="1"/>
  <c r="P320" i="1"/>
  <c r="P1090" i="1"/>
  <c r="P890" i="1"/>
  <c r="P2528" i="1"/>
  <c r="P1701" i="1"/>
  <c r="P1662" i="1"/>
  <c r="P580" i="1"/>
  <c r="P3980" i="1"/>
  <c r="P3663" i="1"/>
  <c r="P4017" i="1"/>
  <c r="P3202" i="1"/>
  <c r="P967" i="1"/>
  <c r="P3906" i="1"/>
  <c r="P1460" i="4" a="1"/>
  <c r="P1460" i="4" s="1"/>
  <c r="Q1460" i="4" s="1"/>
  <c r="P959" i="1"/>
  <c r="P3520" i="1"/>
  <c r="P2300" i="1"/>
  <c r="P3881" i="1"/>
  <c r="P2630" i="1"/>
  <c r="P194" i="1"/>
  <c r="P3133" i="1"/>
  <c r="P760" i="1"/>
  <c r="P1289" i="1"/>
  <c r="P298" i="1"/>
  <c r="P768" i="1"/>
  <c r="P1666" i="1"/>
  <c r="P3304" i="1"/>
  <c r="P3686" i="1"/>
  <c r="P1373" i="1"/>
  <c r="P2266" i="1"/>
  <c r="P3502" i="1"/>
  <c r="P552" i="1"/>
  <c r="P1540" i="1"/>
  <c r="P1486" i="1"/>
  <c r="P2968" i="1"/>
  <c r="P3359" i="1"/>
  <c r="P887" i="1"/>
  <c r="P883" i="1"/>
  <c r="P291" i="1"/>
  <c r="P2193" i="1"/>
  <c r="P1253" i="1"/>
  <c r="P424" i="1"/>
  <c r="P321" i="1"/>
  <c r="P414" i="4" a="1"/>
  <c r="P414" i="4" s="1"/>
  <c r="Q414" i="4" s="1"/>
  <c r="P2926" i="1"/>
  <c r="P1686" i="1"/>
  <c r="P645" i="1"/>
  <c r="P2550" i="1"/>
  <c r="P816" i="1"/>
  <c r="P1276" i="1"/>
  <c r="P2024" i="1"/>
  <c r="P3781" i="1"/>
  <c r="P2013" i="1"/>
  <c r="P3524" i="1"/>
  <c r="P1536" i="4" a="1"/>
  <c r="P1536" i="4" s="1"/>
  <c r="Q1536" i="4" s="1"/>
  <c r="P2854" i="1"/>
  <c r="P1845" i="1"/>
  <c r="P1101" i="4" a="1"/>
  <c r="P1101" i="4" s="1"/>
  <c r="Q1101" i="4" s="1"/>
  <c r="P3505" i="1"/>
  <c r="P954" i="4" a="1"/>
  <c r="P954" i="4" s="1"/>
  <c r="Q954" i="4" s="1"/>
  <c r="P2406" i="1"/>
  <c r="P1038" i="1"/>
  <c r="P3472" i="1"/>
  <c r="P1545" i="1"/>
  <c r="P2338" i="1"/>
  <c r="P1586" i="1"/>
  <c r="P3656" i="1"/>
  <c r="P3068" i="1"/>
  <c r="P2378" i="1"/>
  <c r="P3221" i="1"/>
  <c r="P1656" i="1"/>
  <c r="P619" i="1"/>
  <c r="P517" i="1"/>
  <c r="P3152" i="1"/>
  <c r="P1922" i="1"/>
  <c r="P1294" i="1"/>
  <c r="P337" i="1"/>
  <c r="P1087" i="4" a="1"/>
  <c r="P1087" i="4" s="1"/>
  <c r="Q1087" i="4" s="1"/>
  <c r="P2801" i="1"/>
  <c r="P969" i="1"/>
  <c r="P521" i="1"/>
  <c r="P1854" i="1"/>
  <c r="P3033" i="1"/>
  <c r="P1473" i="1"/>
  <c r="P1422" i="4" a="1"/>
  <c r="P1422" i="4" s="1"/>
  <c r="Q1422" i="4" s="1"/>
  <c r="P2946" i="1"/>
  <c r="P2559" i="1"/>
  <c r="P1676" i="1"/>
  <c r="P3701" i="1"/>
  <c r="P287" i="1"/>
  <c r="P168" i="4" a="1"/>
  <c r="P168" i="4" s="1"/>
  <c r="Q168" i="4" s="1"/>
  <c r="P588" i="1"/>
  <c r="P1412" i="1"/>
  <c r="P3160" i="1"/>
  <c r="P1433" i="1"/>
  <c r="P1589" i="1"/>
  <c r="P2377" i="1"/>
  <c r="P1489" i="1"/>
  <c r="P1581" i="1"/>
  <c r="P6" i="1"/>
  <c r="P2541" i="1"/>
  <c r="P2258" i="1"/>
  <c r="P1565" i="1"/>
  <c r="P2750" i="1"/>
  <c r="P1124" i="1"/>
  <c r="P3735" i="1"/>
  <c r="P4073" i="1"/>
  <c r="P3993" i="1"/>
  <c r="P2568" i="1"/>
  <c r="P842" i="1"/>
  <c r="P1013" i="1"/>
  <c r="P773" i="1"/>
  <c r="P2976" i="1"/>
  <c r="P1282" i="1"/>
  <c r="P758" i="4" a="1"/>
  <c r="P758" i="4" s="1"/>
  <c r="Q758" i="4" s="1"/>
  <c r="P2029" i="1"/>
  <c r="P582" i="1"/>
  <c r="P2469" i="1"/>
  <c r="P1765" i="1"/>
  <c r="P527" i="1"/>
  <c r="P1214" i="1"/>
  <c r="P1299" i="4" a="1"/>
  <c r="P1299" i="4" s="1"/>
  <c r="Q1299" i="4" s="1"/>
  <c r="P2185" i="1"/>
  <c r="P941" i="1"/>
  <c r="P125" i="1"/>
  <c r="P2888" i="1"/>
  <c r="P1896" i="1"/>
  <c r="P169" i="4" a="1"/>
  <c r="P169" i="4" s="1"/>
  <c r="Q169" i="4" s="1"/>
  <c r="P649" i="1"/>
  <c r="P2960" i="1"/>
  <c r="P746" i="1"/>
  <c r="P92" i="4" a="1"/>
  <c r="P92" i="4" s="1"/>
  <c r="Q92" i="4" s="1"/>
  <c r="P1074" i="1"/>
  <c r="P1030" i="1"/>
  <c r="P240" i="1"/>
  <c r="P1409" i="1"/>
  <c r="P1281" i="1"/>
  <c r="P989" i="1"/>
  <c r="P861" i="1"/>
  <c r="P637" i="1"/>
  <c r="P3048" i="1"/>
  <c r="P1609" i="1"/>
  <c r="P1381" i="1"/>
  <c r="P693" i="1"/>
  <c r="P833" i="1"/>
  <c r="P2749" i="1"/>
  <c r="P45" i="1"/>
  <c r="P3699" i="1"/>
  <c r="P3179" i="1"/>
  <c r="P1301" i="4" a="1"/>
  <c r="P1301" i="4" s="1"/>
  <c r="Q1301" i="4" s="1"/>
  <c r="P2707" i="1"/>
  <c r="P2139" i="1"/>
  <c r="P1251" i="1"/>
  <c r="P4075" i="1"/>
  <c r="P1414" i="4" a="1"/>
  <c r="P1414" i="4" s="1"/>
  <c r="Q1414" i="4" s="1"/>
  <c r="P3563" i="1"/>
  <c r="P3043" i="1"/>
  <c r="P2563" i="1"/>
  <c r="P2035" i="1"/>
  <c r="P1011" i="1"/>
  <c r="P1914" i="1"/>
  <c r="P3619" i="1"/>
  <c r="P3099" i="1"/>
  <c r="P2627" i="1"/>
  <c r="P2107" i="1"/>
  <c r="P3986" i="1"/>
  <c r="P3931" i="1"/>
  <c r="P3419" i="1"/>
  <c r="P2899" i="1"/>
  <c r="P2411" i="1"/>
  <c r="P1771" i="1"/>
  <c r="P3804" i="1"/>
  <c r="P3603" i="1"/>
  <c r="P3083" i="1"/>
  <c r="P2611" i="1"/>
  <c r="P1091" i="1"/>
  <c r="P27" i="4" a="1"/>
  <c r="P27" i="4" s="1"/>
  <c r="Q27" i="4" s="1"/>
  <c r="P3851" i="1"/>
  <c r="P3339" i="1"/>
  <c r="P2723" i="1"/>
  <c r="P2307" i="1"/>
  <c r="P1627" i="1"/>
  <c r="P1978" i="1"/>
  <c r="P355" i="1"/>
  <c r="P401" i="1"/>
  <c r="P2477" i="1"/>
  <c r="P616" i="1"/>
  <c r="P235" i="1"/>
  <c r="P2208" i="1"/>
  <c r="P1930" i="1"/>
  <c r="P574" i="1"/>
  <c r="P2444" i="1"/>
  <c r="P1365" i="4" a="1"/>
  <c r="P1365" i="4" s="1"/>
  <c r="Q1365" i="4" s="1"/>
  <c r="P3503" i="1"/>
  <c r="P3715" i="1"/>
  <c r="P3195" i="1"/>
  <c r="P2739" i="1"/>
  <c r="P2155" i="1"/>
  <c r="P1315" i="1"/>
  <c r="P3899" i="1"/>
  <c r="P3387" i="1"/>
  <c r="P2867" i="1"/>
  <c r="P2363" i="1"/>
  <c r="P1699" i="1"/>
  <c r="P3282" i="1"/>
  <c r="P3725" i="1"/>
  <c r="P290" i="1"/>
  <c r="P3193" i="1"/>
  <c r="P480" i="1"/>
  <c r="P1206" i="1"/>
  <c r="P2069" i="1"/>
  <c r="P1429" i="1"/>
  <c r="P447" i="1"/>
  <c r="P1299" i="1"/>
  <c r="P1142" i="1"/>
  <c r="P613" i="1"/>
  <c r="P2661" i="1"/>
  <c r="P1101" i="1"/>
  <c r="P1861" i="1"/>
  <c r="P356" i="1"/>
  <c r="P853" i="4" a="1"/>
  <c r="P853" i="4" s="1"/>
  <c r="Q853" i="4" s="1"/>
  <c r="P2742" i="1"/>
  <c r="P1880" i="1"/>
  <c r="P249" i="1"/>
  <c r="P112" i="4" a="1"/>
  <c r="P112" i="4" s="1"/>
  <c r="Q112" i="4" s="1"/>
  <c r="P2512" i="1"/>
  <c r="P1902" i="1"/>
  <c r="P2869" i="1"/>
  <c r="P1876" i="1"/>
  <c r="P2775" i="1"/>
  <c r="P3397" i="1"/>
  <c r="P1048" i="1"/>
  <c r="P2586" i="1"/>
  <c r="P1137" i="1"/>
  <c r="P1228" i="4" a="1"/>
  <c r="P1228" i="4" s="1"/>
  <c r="Q1228" i="4" s="1"/>
  <c r="P2429" i="1"/>
  <c r="P3903" i="1"/>
  <c r="P1322" i="4" a="1"/>
  <c r="P1322" i="4" s="1"/>
  <c r="Q1322" i="4" s="1"/>
  <c r="P2810" i="1"/>
  <c r="P1811" i="1"/>
  <c r="P1590" i="1"/>
  <c r="P238" i="1"/>
  <c r="P3101" i="1"/>
  <c r="P90" i="1"/>
  <c r="P2569" i="1"/>
  <c r="P1156" i="1"/>
  <c r="P2200" i="1"/>
  <c r="P1465" i="1"/>
  <c r="P331" i="1"/>
  <c r="P1743" i="1"/>
  <c r="P1363" i="1"/>
  <c r="P689" i="1"/>
  <c r="P1490" i="1"/>
  <c r="P812" i="1"/>
  <c r="P2453" i="1"/>
  <c r="P1398" i="1"/>
  <c r="P805" i="1"/>
  <c r="P3102" i="1"/>
  <c r="P1198" i="1"/>
  <c r="P278" i="4" a="1"/>
  <c r="P278" i="4" s="1"/>
  <c r="Q278" i="4" s="1"/>
  <c r="P707" i="1"/>
  <c r="P1804" i="1"/>
  <c r="P1921" i="1"/>
  <c r="P1450" i="1"/>
  <c r="P917" i="1"/>
  <c r="P4093" i="1"/>
  <c r="P2221" i="1"/>
  <c r="P433" i="1"/>
  <c r="P3246" i="1"/>
  <c r="P434" i="4" a="1"/>
  <c r="P434" i="4" s="1"/>
  <c r="Q434" i="4" s="1"/>
  <c r="P1991" i="1"/>
  <c r="P2670" i="1"/>
  <c r="P810" i="1"/>
  <c r="P1557" i="1"/>
  <c r="P430" i="1"/>
  <c r="P2937" i="1"/>
  <c r="P995" i="1"/>
  <c r="P1134" i="1"/>
  <c r="P664" i="1"/>
  <c r="P983" i="4" a="1"/>
  <c r="P983" i="4" s="1"/>
  <c r="Q983" i="4" s="1"/>
  <c r="P2778" i="1"/>
  <c r="P2357" i="1"/>
  <c r="P1672" i="1"/>
  <c r="P315" i="1"/>
  <c r="P725" i="1"/>
  <c r="P1982" i="1"/>
  <c r="P1182" i="1"/>
  <c r="P781" i="1"/>
  <c r="P1727" i="1"/>
  <c r="P436" i="1"/>
  <c r="P2346" i="1"/>
  <c r="P3572" i="1"/>
  <c r="P672" i="1"/>
  <c r="P2898" i="1"/>
  <c r="P3461" i="1"/>
  <c r="P802" i="1"/>
  <c r="P1997" i="1"/>
  <c r="P422" i="1"/>
  <c r="P2058" i="1"/>
  <c r="P2797" i="1"/>
  <c r="P2056" i="1"/>
  <c r="P1177" i="4" a="1"/>
  <c r="P1177" i="4" s="1"/>
  <c r="Q1177" i="4" s="1"/>
  <c r="P251" i="1"/>
  <c r="P597" i="1"/>
  <c r="P3168" i="1"/>
  <c r="P1234" i="1"/>
  <c r="P1341" i="1"/>
  <c r="P77" i="1"/>
  <c r="P3415" i="1"/>
  <c r="P1164" i="1"/>
  <c r="P2474" i="1"/>
  <c r="P228" i="1"/>
  <c r="P2578" i="1"/>
  <c r="P3237" i="1"/>
  <c r="P1992" i="1"/>
  <c r="P530" i="1"/>
  <c r="P2831" i="1"/>
  <c r="P3373" i="1"/>
  <c r="P589" i="1"/>
  <c r="P3591" i="1"/>
  <c r="P1660" i="1"/>
  <c r="P2529" i="1"/>
  <c r="P554" i="4" a="1"/>
  <c r="P554" i="4" s="1"/>
  <c r="Q554" i="4" s="1"/>
  <c r="P804" i="1"/>
  <c r="P3310" i="1"/>
  <c r="P1390" i="4" a="1"/>
  <c r="P1390" i="4" s="1"/>
  <c r="Q1390" i="4" s="1"/>
  <c r="P2454" i="1"/>
  <c r="P320" i="4" a="1"/>
  <c r="P320" i="4" s="1"/>
  <c r="Q320" i="4" s="1"/>
  <c r="P1066" i="1"/>
  <c r="P1877" i="1"/>
  <c r="P741" i="1"/>
  <c r="P2073" i="1"/>
  <c r="P779" i="1"/>
  <c r="P1838" i="1"/>
  <c r="P625" i="1"/>
  <c r="P791" i="4" a="1"/>
  <c r="P791" i="4" s="1"/>
  <c r="Q791" i="4" s="1"/>
  <c r="P3950" i="1"/>
  <c r="P2654" i="1"/>
  <c r="P1833" i="1"/>
  <c r="P1605" i="1"/>
  <c r="P670" i="1"/>
  <c r="P2306" i="1"/>
  <c r="P1123" i="1"/>
  <c r="P1789" i="1"/>
  <c r="P525" i="1"/>
  <c r="P1530" i="4" a="1"/>
  <c r="P1530" i="4" s="1"/>
  <c r="Q1530" i="4" s="1"/>
  <c r="P3618" i="1"/>
  <c r="P2785" i="1"/>
  <c r="P1323" i="4" a="1"/>
  <c r="P1323" i="4" s="1"/>
  <c r="Q1323" i="4" s="1"/>
  <c r="P2804" i="1"/>
  <c r="P1326" i="1"/>
  <c r="P113" i="1"/>
  <c r="P2175" i="1"/>
  <c r="P2582" i="1"/>
  <c r="P1769" i="1"/>
  <c r="P1157" i="1"/>
  <c r="P158" i="1"/>
  <c r="P2057" i="1"/>
  <c r="P1618" i="1"/>
  <c r="P1725" i="1"/>
  <c r="P1078" i="4" a="1"/>
  <c r="P1078" i="4" s="1"/>
  <c r="Q1078" i="4" s="1"/>
  <c r="P3866" i="1"/>
  <c r="P3327" i="1"/>
  <c r="P843" i="1"/>
  <c r="P3808" i="1"/>
  <c r="P3010" i="1"/>
  <c r="P1488" i="1"/>
  <c r="P259" i="1"/>
  <c r="P29" i="1"/>
  <c r="P2664" i="1"/>
  <c r="P771" i="1"/>
  <c r="P840" i="1"/>
  <c r="P681" i="1"/>
  <c r="P2874" i="1"/>
  <c r="P827" i="1"/>
  <c r="P1021" i="1"/>
  <c r="P1396" i="1"/>
  <c r="P3480" i="1"/>
  <c r="P3021" i="1"/>
  <c r="P2303" i="1"/>
  <c r="P1108" i="1"/>
  <c r="P2942" i="1"/>
  <c r="P1641" i="1"/>
  <c r="P1477" i="1"/>
  <c r="P277" i="1"/>
  <c r="P2576" i="1"/>
  <c r="P1472" i="1"/>
  <c r="P1123" i="4" a="1"/>
  <c r="P1123" i="4" s="1"/>
  <c r="Q1123" i="4" s="1"/>
  <c r="P353" i="1"/>
  <c r="P1628" i="1"/>
  <c r="P3992" i="1"/>
  <c r="P3085" i="1"/>
  <c r="P1265" i="4" a="1"/>
  <c r="P1265" i="4" s="1"/>
  <c r="Q1265" i="4" s="1"/>
  <c r="P2487" i="1"/>
  <c r="P329" i="4" a="1"/>
  <c r="P329" i="4" s="1"/>
  <c r="Q329" i="4" s="1"/>
  <c r="P2431" i="1"/>
  <c r="P1428" i="1"/>
  <c r="P1934" i="1"/>
  <c r="P1677" i="4" a="1"/>
  <c r="P1677" i="4" s="1"/>
  <c r="Q1677" i="4" s="1"/>
  <c r="P3733" i="1"/>
  <c r="P3159" i="1"/>
  <c r="P1460" i="1"/>
  <c r="P2354" i="1"/>
  <c r="P3175" i="1"/>
  <c r="P3052" i="1"/>
  <c r="P4057" i="1"/>
  <c r="P1348" i="1"/>
  <c r="P3328" i="1"/>
  <c r="P3966" i="1"/>
  <c r="P2132" i="1"/>
  <c r="P2663" i="1"/>
  <c r="P3039" i="1"/>
  <c r="P1350" i="1"/>
  <c r="P895" i="1"/>
  <c r="P1884" i="1"/>
  <c r="P3130" i="1"/>
  <c r="P3962" i="1"/>
  <c r="P1724" i="1"/>
  <c r="P3664" i="1"/>
  <c r="P1255" i="4" a="1"/>
  <c r="P1255" i="4" s="1"/>
  <c r="Q1255" i="4" s="1"/>
  <c r="P2832" i="1"/>
  <c r="P1746" i="1"/>
  <c r="P1630" i="1"/>
  <c r="P156" i="1"/>
  <c r="P855" i="1"/>
  <c r="P1180" i="1"/>
  <c r="P2638" i="1"/>
  <c r="P3989" i="1"/>
  <c r="P4064" i="1"/>
  <c r="P2780" i="1"/>
  <c r="P3741" i="1"/>
  <c r="P3496" i="1"/>
  <c r="P2460" i="1"/>
  <c r="P3791" i="1"/>
  <c r="P3768" i="1"/>
  <c r="P4079" i="1"/>
  <c r="P3077" i="1"/>
  <c r="P1856" i="1"/>
  <c r="P51" i="1"/>
  <c r="P2292" i="1"/>
  <c r="P3836" i="1"/>
  <c r="P2076" i="1"/>
  <c r="P2588" i="1"/>
  <c r="P2090" i="1"/>
  <c r="P319" i="1"/>
  <c r="P220" i="1"/>
  <c r="P2738" i="1"/>
  <c r="P327" i="1"/>
  <c r="P1393" i="4" a="1"/>
  <c r="P1393" i="4" s="1"/>
  <c r="Q1393" i="4" s="1"/>
  <c r="P2860" i="1"/>
  <c r="P1487" i="1"/>
  <c r="P468" i="1"/>
  <c r="P1781" i="1"/>
  <c r="P2025" i="1"/>
  <c r="P1143" i="1"/>
  <c r="P1476" i="1"/>
  <c r="P3111" i="1"/>
  <c r="P2756" i="1"/>
  <c r="P2160" i="1"/>
  <c r="P3830" i="1"/>
  <c r="P3754" i="1"/>
  <c r="P2729" i="1"/>
  <c r="P3271" i="1"/>
  <c r="P1740" i="1"/>
  <c r="P431" i="1"/>
  <c r="P3629" i="1"/>
  <c r="P3756" i="1"/>
  <c r="P1163" i="1"/>
  <c r="P1039" i="4" a="1"/>
  <c r="P1039" i="4" s="1"/>
  <c r="Q1039" i="4" s="1"/>
  <c r="P3192" i="1"/>
  <c r="P1055" i="1"/>
  <c r="P1271" i="1"/>
  <c r="P764" i="1"/>
  <c r="P2153" i="1"/>
  <c r="P2439" i="1"/>
  <c r="P3752" i="1"/>
  <c r="P3364" i="1"/>
  <c r="P2159" i="1"/>
  <c r="P364" i="1"/>
  <c r="P3885" i="1"/>
  <c r="P3929" i="1"/>
  <c r="P2783" i="1"/>
  <c r="P3228" i="1"/>
  <c r="P3293" i="1"/>
  <c r="P2165" i="1"/>
  <c r="P2823" i="1"/>
  <c r="P772" i="1"/>
  <c r="P1151" i="1"/>
  <c r="P3388" i="1"/>
  <c r="P591" i="1"/>
  <c r="P23" i="1"/>
  <c r="P63" i="4" a="1"/>
  <c r="P63" i="4" s="1"/>
  <c r="Q63" i="4" s="1"/>
  <c r="P2709" i="1"/>
  <c r="P1350" i="4" a="1"/>
  <c r="P1350" i="4" s="1"/>
  <c r="Q1350" i="4" s="1"/>
  <c r="P2449" i="1"/>
  <c r="P1343" i="1"/>
  <c r="P3828" i="1"/>
  <c r="P2060" i="1"/>
  <c r="P1543" i="1"/>
  <c r="P181" i="4" a="1"/>
  <c r="P181" i="4" s="1"/>
  <c r="Q181" i="4" s="1"/>
  <c r="P2713" i="1"/>
  <c r="P907" i="1"/>
  <c r="P2936" i="1"/>
  <c r="P4070" i="1"/>
  <c r="P3351" i="1"/>
  <c r="P1452" i="1"/>
  <c r="P3456" i="1"/>
  <c r="P3007" i="1"/>
  <c r="P3880" i="1"/>
  <c r="P3284" i="1"/>
  <c r="P3846" i="1"/>
  <c r="P3217" i="1"/>
  <c r="P4077" i="1"/>
  <c r="P1086" i="4" a="1"/>
  <c r="P1086" i="4" s="1"/>
  <c r="Q1086" i="4" s="1"/>
  <c r="P868" i="1"/>
  <c r="P2887" i="1"/>
  <c r="P3402" i="1"/>
  <c r="P1007" i="1"/>
  <c r="P4048" i="1"/>
  <c r="P3824" i="1"/>
  <c r="P3500" i="1"/>
  <c r="P135" i="1"/>
  <c r="P3573" i="1"/>
  <c r="P1980" i="1"/>
  <c r="P3428" i="1"/>
  <c r="P1026" i="1"/>
  <c r="P84" i="1"/>
  <c r="P3297" i="1"/>
  <c r="P796" i="1"/>
  <c r="P1259" i="1"/>
  <c r="P1448" i="1"/>
  <c r="P823" i="1"/>
  <c r="P1359" i="1"/>
  <c r="P1284" i="4" a="1"/>
  <c r="P1284" i="4" s="1"/>
  <c r="Q1284" i="4" s="1"/>
  <c r="P2404" i="1"/>
  <c r="P2703" i="1"/>
  <c r="P1400" i="1"/>
  <c r="P1698" i="4" a="1"/>
  <c r="P1698" i="4" s="1"/>
  <c r="Q1698" i="4" s="1"/>
  <c r="P2712" i="1"/>
  <c r="P2495" i="1"/>
  <c r="P1612" i="1"/>
  <c r="P2244" i="1"/>
  <c r="P3087" i="1"/>
  <c r="P3073" i="1"/>
  <c r="P1476" i="4" a="1"/>
  <c r="P1476" i="4" s="1"/>
  <c r="Q1476" i="4" s="1"/>
  <c r="P2101" i="1"/>
  <c r="P2085" i="1"/>
  <c r="P578" i="1"/>
  <c r="P1259" i="4" a="1"/>
  <c r="P1259" i="4" s="1"/>
  <c r="Q1259" i="4" s="1"/>
  <c r="P2868" i="1"/>
  <c r="P3916" i="1"/>
  <c r="P1482" i="1"/>
  <c r="P709" i="1"/>
  <c r="P1169" i="1"/>
  <c r="P1640" i="1"/>
  <c r="P2238" i="1"/>
  <c r="P3694" i="1"/>
  <c r="P754" i="1"/>
  <c r="P1665" i="1"/>
  <c r="P3442" i="1"/>
  <c r="P4069" i="1"/>
  <c r="P743" i="1"/>
  <c r="P1644" i="1"/>
  <c r="P3757" i="1"/>
  <c r="P596" i="1"/>
  <c r="P2711" i="1"/>
  <c r="P236" i="1"/>
  <c r="P4087" i="1"/>
  <c r="P3410" i="1"/>
  <c r="P3141" i="1"/>
  <c r="P25" i="1"/>
  <c r="P1858" i="1"/>
  <c r="P1128" i="1"/>
  <c r="P2141" i="1"/>
  <c r="P334" i="1"/>
  <c r="P1553" i="1"/>
  <c r="P2686" i="1"/>
  <c r="P2697" i="1"/>
  <c r="P894" i="1"/>
  <c r="P3224" i="1"/>
  <c r="P2009" i="1"/>
  <c r="P2543" i="1"/>
  <c r="P1453" i="1"/>
  <c r="P2606" i="1"/>
  <c r="P3981" i="1"/>
  <c r="P1538" i="1"/>
  <c r="P250" i="1"/>
  <c r="P2536" i="1"/>
  <c r="P690" i="1"/>
  <c r="P1790" i="1"/>
  <c r="P1376" i="1"/>
  <c r="P1306" i="4" a="1"/>
  <c r="P1306" i="4" s="1"/>
  <c r="Q1306" i="4" s="1"/>
  <c r="P2270" i="1"/>
  <c r="P1238" i="1"/>
  <c r="P3357" i="1"/>
  <c r="P1230" i="1"/>
  <c r="P943" i="4" a="1"/>
  <c r="P943" i="4" s="1"/>
  <c r="Q943" i="4" s="1"/>
  <c r="P1951" i="1"/>
  <c r="P936" i="1"/>
  <c r="P2514" i="1"/>
  <c r="P795" i="1"/>
  <c r="P2644" i="1"/>
  <c r="P1341" i="4" a="1"/>
  <c r="P1341" i="4" s="1"/>
  <c r="Q1341" i="4" s="1"/>
  <c r="P2781" i="1"/>
  <c r="P949" i="1"/>
  <c r="P3558" i="1"/>
  <c r="P3285" i="1"/>
  <c r="P1773" i="1"/>
  <c r="P847" i="1"/>
  <c r="P1960" i="1"/>
  <c r="P1760" i="1"/>
  <c r="P310" i="1"/>
  <c r="P3976" i="1"/>
  <c r="P3564" i="1"/>
  <c r="P2993" i="1"/>
  <c r="P2629" i="1"/>
  <c r="P1208" i="1"/>
  <c r="P171" i="1"/>
  <c r="P1141" i="4" a="1"/>
  <c r="P1141" i="4" s="1"/>
  <c r="Q1141" i="4" s="1"/>
  <c r="P3536" i="1"/>
  <c r="P2640" i="1"/>
  <c r="P1474" i="1"/>
  <c r="P846" i="1"/>
  <c r="P632" i="1"/>
  <c r="P2289" i="1"/>
  <c r="P1704" i="1"/>
  <c r="P560" i="1"/>
  <c r="P630" i="1"/>
  <c r="P1650" i="1"/>
  <c r="P193" i="1"/>
  <c r="P3693" i="1"/>
  <c r="P7" i="1"/>
  <c r="P1261" i="4" a="1"/>
  <c r="P1261" i="4" s="1"/>
  <c r="Q1261" i="4" s="1"/>
  <c r="P1532" i="1"/>
  <c r="P359" i="1"/>
  <c r="P1711" i="1"/>
  <c r="P4055" i="1"/>
  <c r="P1935" i="1"/>
  <c r="P1588" i="1"/>
  <c r="P2648" i="1"/>
  <c r="P985" i="1"/>
  <c r="P1077" i="1"/>
  <c r="P14" i="1"/>
  <c r="P3062" i="1"/>
  <c r="P977" i="1"/>
  <c r="P1197" i="1"/>
  <c r="P831" i="1"/>
  <c r="P1722" i="1"/>
  <c r="P306" i="1"/>
  <c r="P830" i="1"/>
  <c r="P2608" i="1"/>
  <c r="P1918" i="1"/>
  <c r="P1060" i="1"/>
  <c r="P807" i="1"/>
  <c r="P1732" i="1"/>
  <c r="P3934" i="1"/>
  <c r="P2998" i="1"/>
  <c r="P1369" i="1"/>
  <c r="P427" i="1"/>
  <c r="P69" i="1"/>
  <c r="P2464" i="1"/>
  <c r="P834" i="1"/>
  <c r="P1517" i="1"/>
  <c r="P253" i="1"/>
  <c r="P1594" i="1"/>
  <c r="P1061" i="1"/>
  <c r="P815" i="1"/>
  <c r="P3129" i="1"/>
  <c r="P1537" i="1"/>
  <c r="P419" i="1"/>
  <c r="P3759" i="1"/>
  <c r="P3126" i="1"/>
  <c r="P1192" i="1"/>
  <c r="P9" i="1"/>
  <c r="P1394" i="1"/>
  <c r="P3376" i="1"/>
  <c r="P554" i="1"/>
  <c r="P1673" i="1"/>
  <c r="P1957" i="1"/>
  <c r="P446" i="1"/>
  <c r="P170" i="4" a="1"/>
  <c r="P170" i="4" s="1"/>
  <c r="Q170" i="4" s="1"/>
  <c r="P1245" i="1"/>
  <c r="P1117" i="1"/>
  <c r="P685" i="1"/>
  <c r="P557" i="1"/>
  <c r="P189" i="1"/>
  <c r="P2456" i="1"/>
  <c r="P1161" i="1"/>
  <c r="P869" i="1"/>
  <c r="P181" i="1"/>
  <c r="P365" i="1"/>
  <c r="P2016" i="1"/>
  <c r="P2533" i="1"/>
  <c r="P3635" i="1"/>
  <c r="P3115" i="1"/>
  <c r="P2643" i="1"/>
  <c r="P1739" i="1"/>
  <c r="P4034" i="1"/>
  <c r="P4011" i="1"/>
  <c r="P1706" i="4" a="1"/>
  <c r="P1706" i="4" s="1"/>
  <c r="Q1706" i="4" s="1"/>
  <c r="P3499" i="1"/>
  <c r="P2979" i="1"/>
  <c r="P2491" i="1"/>
  <c r="P1907" i="1"/>
  <c r="P3538" i="1"/>
  <c r="P403" i="1"/>
  <c r="P4067" i="1"/>
  <c r="P3555" i="1"/>
  <c r="P3035" i="1"/>
  <c r="P2555" i="1"/>
  <c r="P1987" i="1"/>
  <c r="P955" i="1"/>
  <c r="P283" i="1"/>
  <c r="P1484" i="4" a="1"/>
  <c r="P1484" i="4" s="1"/>
  <c r="Q1484" i="4" s="1"/>
  <c r="P3867" i="1"/>
  <c r="P1434" i="4" a="1"/>
  <c r="P1434" i="4" s="1"/>
  <c r="Q1434" i="4" s="1"/>
  <c r="P3355" i="1"/>
  <c r="P2835" i="1"/>
  <c r="P2323" i="1"/>
  <c r="P1675" i="1"/>
  <c r="P4051" i="1"/>
  <c r="P3539" i="1"/>
  <c r="P3019" i="1"/>
  <c r="P2539" i="1"/>
  <c r="P1971" i="1"/>
  <c r="P939" i="1"/>
  <c r="P3787" i="1"/>
  <c r="P3267" i="1"/>
  <c r="P2811" i="1"/>
  <c r="P2235" i="1"/>
  <c r="P1475" i="1"/>
  <c r="P3965" i="1"/>
  <c r="L28" i="12"/>
  <c r="L38" i="12" s="1"/>
  <c r="L51" i="12" s="1"/>
  <c r="L28" i="21"/>
  <c r="L38" i="21" s="1"/>
  <c r="L51" i="21" s="1"/>
  <c r="N13" i="12"/>
  <c r="K10" i="21"/>
  <c r="L38" i="18"/>
  <c r="L51" i="18" s="1"/>
  <c r="L11" i="18"/>
  <c r="AB25" i="1"/>
  <c r="U26" i="1"/>
  <c r="L57" i="21"/>
  <c r="M44" i="21"/>
  <c r="AB47" i="1"/>
  <c r="U48" i="1"/>
  <c r="AB48" i="1" s="1"/>
  <c r="Q57" i="18"/>
  <c r="R44" i="18"/>
  <c r="AB59" i="1"/>
  <c r="U60" i="1"/>
  <c r="AB60" i="1" s="1"/>
  <c r="X8" i="1"/>
  <c r="Y6" i="1" s="1"/>
  <c r="O44" i="12"/>
  <c r="N57" i="12"/>
  <c r="I51" i="18" l="1"/>
  <c r="I25" i="18"/>
  <c r="J25" i="18" s="1"/>
  <c r="G19" i="5"/>
  <c r="M74" i="15"/>
  <c r="P6" i="33" s="1"/>
  <c r="G112" i="23"/>
  <c r="N74" i="15"/>
  <c r="Q6" i="33" s="1"/>
  <c r="L74" i="15"/>
  <c r="O6" i="33" s="1"/>
  <c r="K74" i="15"/>
  <c r="N6" i="33" s="1"/>
  <c r="L28" i="33"/>
  <c r="L38" i="33" s="1"/>
  <c r="L51" i="33" s="1"/>
  <c r="L11" i="33"/>
  <c r="H74" i="15"/>
  <c r="K6" i="33" s="1"/>
  <c r="K10" i="33" s="1"/>
  <c r="N13" i="27"/>
  <c r="M29" i="18"/>
  <c r="M38" i="18" s="1"/>
  <c r="M51" i="18" s="1"/>
  <c r="M6" i="33"/>
  <c r="P32" i="18"/>
  <c r="P38" i="18" s="1"/>
  <c r="P51" i="18" s="1"/>
  <c r="N30" i="18"/>
  <c r="N38" i="18" s="1"/>
  <c r="N51" i="18" s="1"/>
  <c r="R34" i="18"/>
  <c r="R38" i="18" s="1"/>
  <c r="R51" i="18" s="1"/>
  <c r="R6" i="33"/>
  <c r="J9" i="18"/>
  <c r="J6" i="33"/>
  <c r="Q16" i="18"/>
  <c r="I51" i="33"/>
  <c r="O31" i="18"/>
  <c r="O38" i="18" s="1"/>
  <c r="O51" i="18" s="1"/>
  <c r="G42" i="24"/>
  <c r="G59" i="24" s="1"/>
  <c r="Q864" i="4"/>
  <c r="Q14" i="4"/>
  <c r="T15" i="2"/>
  <c r="T14" i="2"/>
  <c r="T16" i="2"/>
  <c r="U13" i="2"/>
  <c r="U15" i="2"/>
  <c r="G26" i="6" s="1"/>
  <c r="T17" i="2"/>
  <c r="T18" i="2"/>
  <c r="U14" i="2"/>
  <c r="U16" i="2"/>
  <c r="G19" i="6" s="1"/>
  <c r="U17" i="2"/>
  <c r="T13" i="2"/>
  <c r="P13" i="2" a="1"/>
  <c r="P13" i="2" s="1"/>
  <c r="T12" i="2"/>
  <c r="Y28" i="1"/>
  <c r="P598" i="4" a="1"/>
  <c r="P598" i="4" s="1"/>
  <c r="Q598" i="4" s="1"/>
  <c r="P565" i="4" a="1"/>
  <c r="P565" i="4" s="1"/>
  <c r="Q565" i="4" s="1"/>
  <c r="P609" i="4" a="1"/>
  <c r="P609" i="4" s="1"/>
  <c r="Q609" i="4" s="1"/>
  <c r="P1793" i="4" a="1"/>
  <c r="P1793" i="4" s="1"/>
  <c r="Q1793" i="4" s="1"/>
  <c r="P964" i="4" a="1"/>
  <c r="P964" i="4" s="1"/>
  <c r="Q964" i="4" s="1"/>
  <c r="P1047" i="4" a="1"/>
  <c r="P1047" i="4" s="1"/>
  <c r="Q1047" i="4" s="1"/>
  <c r="P902" i="4" a="1"/>
  <c r="P902" i="4" s="1"/>
  <c r="Q902" i="4" s="1"/>
  <c r="P899" i="4" a="1"/>
  <c r="P899" i="4" s="1"/>
  <c r="Q899" i="4" s="1"/>
  <c r="P889" i="4" a="1"/>
  <c r="P889" i="4" s="1"/>
  <c r="Q889" i="4" s="1"/>
  <c r="P886" i="4" a="1"/>
  <c r="P886" i="4" s="1"/>
  <c r="Q886" i="4" s="1"/>
  <c r="P885" i="4" a="1"/>
  <c r="P885" i="4" s="1"/>
  <c r="Q885" i="4" s="1"/>
  <c r="P333" i="4" a="1"/>
  <c r="P333" i="4" s="1"/>
  <c r="Q333" i="4" s="1"/>
  <c r="P194" i="4" a="1"/>
  <c r="P194" i="4" s="1"/>
  <c r="Q194" i="4" s="1"/>
  <c r="P1711" i="4" a="1"/>
  <c r="P1711" i="4" s="1"/>
  <c r="Q1711" i="4" s="1"/>
  <c r="P970" i="4" a="1"/>
  <c r="P970" i="4" s="1"/>
  <c r="Q970" i="4" s="1"/>
  <c r="P245" i="4" a="1"/>
  <c r="P245" i="4" s="1"/>
  <c r="Q245" i="4" s="1"/>
  <c r="P655" i="4" a="1"/>
  <c r="P655" i="4" s="1"/>
  <c r="Q655" i="4" s="1"/>
  <c r="P1631" i="4" a="1"/>
  <c r="P1631" i="4" s="1"/>
  <c r="Q1631" i="4" s="1"/>
  <c r="P1547" i="4" a="1"/>
  <c r="P1547" i="4" s="1"/>
  <c r="Q1547" i="4" s="1"/>
  <c r="P787" i="4" a="1"/>
  <c r="P787" i="4" s="1"/>
  <c r="Q787" i="4" s="1"/>
  <c r="P945" i="4" a="1"/>
  <c r="P945" i="4" s="1"/>
  <c r="Q945" i="4" s="1"/>
  <c r="P913" i="4" a="1"/>
  <c r="P913" i="4" s="1"/>
  <c r="Q913" i="4" s="1"/>
  <c r="P914" i="4" a="1"/>
  <c r="P914" i="4" s="1"/>
  <c r="Q914" i="4" s="1"/>
  <c r="P1144" i="4" a="1"/>
  <c r="P1144" i="4" s="1"/>
  <c r="Q1144" i="4" s="1"/>
  <c r="P1162" i="4" a="1"/>
  <c r="P1162" i="4" s="1"/>
  <c r="Q1162" i="4" s="1"/>
  <c r="P711" i="4" a="1"/>
  <c r="P711" i="4" s="1"/>
  <c r="Q711" i="4" s="1"/>
  <c r="P98" i="4" a="1"/>
  <c r="P98" i="4" s="1"/>
  <c r="Q98" i="4" s="1"/>
  <c r="P99" i="4" a="1"/>
  <c r="P99" i="4" s="1"/>
  <c r="Q99" i="4" s="1"/>
  <c r="P97" i="4" a="1"/>
  <c r="P97" i="4" s="1"/>
  <c r="Q97" i="4" s="1"/>
  <c r="P72" i="4" a="1"/>
  <c r="P72" i="4" s="1"/>
  <c r="Q72" i="4" s="1"/>
  <c r="P979" i="4" a="1"/>
  <c r="P979" i="4" s="1"/>
  <c r="Q979" i="4" s="1"/>
  <c r="P818" i="4" a="1"/>
  <c r="P818" i="4" s="1"/>
  <c r="Q818" i="4" s="1"/>
  <c r="P982" i="4" a="1"/>
  <c r="P982" i="4" s="1"/>
  <c r="Q982" i="4" s="1"/>
  <c r="P468" i="4" a="1"/>
  <c r="P468" i="4" s="1"/>
  <c r="Q468" i="4" s="1"/>
  <c r="P469" i="4" a="1"/>
  <c r="P469" i="4" s="1"/>
  <c r="Q469" i="4" s="1"/>
  <c r="P1764" i="4" a="1"/>
  <c r="P1764" i="4" s="1"/>
  <c r="Q1764" i="4" s="1"/>
  <c r="P1655" i="4" a="1"/>
  <c r="P1655" i="4" s="1"/>
  <c r="Q1655" i="4" s="1"/>
  <c r="P1746" i="4" a="1"/>
  <c r="P1746" i="4" s="1"/>
  <c r="Q1746" i="4" s="1"/>
  <c r="P1654" i="4" a="1"/>
  <c r="P1654" i="4" s="1"/>
  <c r="Q1654" i="4" s="1"/>
  <c r="P949" i="4" a="1"/>
  <c r="P949" i="4" s="1"/>
  <c r="Q949" i="4" s="1"/>
  <c r="P1242" i="4" a="1"/>
  <c r="P1242" i="4" s="1"/>
  <c r="Q1242" i="4" s="1"/>
  <c r="P807" i="4" a="1"/>
  <c r="P807" i="4" s="1"/>
  <c r="Q807" i="4" s="1"/>
  <c r="P808" i="4" a="1"/>
  <c r="P808" i="4" s="1"/>
  <c r="Q808" i="4" s="1"/>
  <c r="P449" i="4" a="1"/>
  <c r="P449" i="4" s="1"/>
  <c r="Q449" i="4" s="1"/>
  <c r="P1650" i="4" a="1"/>
  <c r="P1650" i="4" s="1"/>
  <c r="Q1650" i="4" s="1"/>
  <c r="P379" i="4" a="1"/>
  <c r="P379" i="4" s="1"/>
  <c r="Q379" i="4" s="1"/>
  <c r="P292" i="4" a="1"/>
  <c r="P292" i="4" s="1"/>
  <c r="Q292" i="4" s="1"/>
  <c r="P411" i="4" a="1"/>
  <c r="P411" i="4" s="1"/>
  <c r="Q411" i="4" s="1"/>
  <c r="P1227" i="4" a="1"/>
  <c r="P1227" i="4" s="1"/>
  <c r="Q1227" i="4" s="1"/>
  <c r="P78" i="4" a="1"/>
  <c r="P78" i="4" s="1"/>
  <c r="Q78" i="4" s="1"/>
  <c r="P348" i="4" a="1"/>
  <c r="P348" i="4" s="1"/>
  <c r="Q348" i="4" s="1"/>
  <c r="P767" i="4" a="1"/>
  <c r="P767" i="4" s="1"/>
  <c r="Q767" i="4" s="1"/>
  <c r="P688" i="4" a="1"/>
  <c r="P688" i="4" s="1"/>
  <c r="Q688" i="4" s="1"/>
  <c r="P631" i="4" a="1"/>
  <c r="P631" i="4" s="1"/>
  <c r="Q631" i="4" s="1"/>
  <c r="P871" i="4" a="1"/>
  <c r="P871" i="4" s="1"/>
  <c r="Q871" i="4" s="1"/>
  <c r="P965" i="4" a="1"/>
  <c r="P965" i="4" s="1"/>
  <c r="Q965" i="4" s="1"/>
  <c r="P491" i="4" a="1"/>
  <c r="P491" i="4" s="1"/>
  <c r="Q491" i="4" s="1"/>
  <c r="P467" i="4" a="1"/>
  <c r="P467" i="4" s="1"/>
  <c r="Q467" i="4" s="1"/>
  <c r="P497" i="4" a="1"/>
  <c r="P497" i="4" s="1"/>
  <c r="Q497" i="4" s="1"/>
  <c r="P479" i="4" a="1"/>
  <c r="P479" i="4" s="1"/>
  <c r="Q479" i="4" s="1"/>
  <c r="P498" i="4" a="1"/>
  <c r="P498" i="4" s="1"/>
  <c r="Q498" i="4" s="1"/>
  <c r="P442" i="4" a="1"/>
  <c r="P442" i="4" s="1"/>
  <c r="Q442" i="4" s="1"/>
  <c r="P443" i="4" a="1"/>
  <c r="P443" i="4" s="1"/>
  <c r="Q443" i="4" s="1"/>
  <c r="P475" i="4" a="1"/>
  <c r="P475" i="4" s="1"/>
  <c r="Q475" i="4" s="1"/>
  <c r="P444" i="4" a="1"/>
  <c r="P444" i="4" s="1"/>
  <c r="Q444" i="4" s="1"/>
  <c r="P177" i="4" a="1"/>
  <c r="P177" i="4" s="1"/>
  <c r="Q177" i="4" s="1"/>
  <c r="P659" i="4" a="1"/>
  <c r="P659" i="4" s="1"/>
  <c r="Q659" i="4" s="1"/>
  <c r="P1045" i="4" a="1"/>
  <c r="P1045" i="4" s="1"/>
  <c r="Q1045" i="4" s="1"/>
  <c r="P1108" i="4" a="1"/>
  <c r="P1108" i="4" s="1"/>
  <c r="Q1108" i="4" s="1"/>
  <c r="P1400" i="4" a="1"/>
  <c r="P1400" i="4" s="1"/>
  <c r="Q1400" i="4" s="1"/>
  <c r="P155" i="4" a="1"/>
  <c r="P155" i="4" s="1"/>
  <c r="Q155" i="4" s="1"/>
  <c r="P1721" i="4" a="1"/>
  <c r="P1721" i="4" s="1"/>
  <c r="Q1721" i="4" s="1"/>
  <c r="P416" i="4" a="1"/>
  <c r="P416" i="4" s="1"/>
  <c r="Q416" i="4" s="1"/>
  <c r="P775" i="4" a="1"/>
  <c r="P775" i="4" s="1"/>
  <c r="Q775" i="4" s="1"/>
  <c r="P1122" i="4" a="1"/>
  <c r="P1122" i="4" s="1"/>
  <c r="Q1122" i="4" s="1"/>
  <c r="P73" i="4" a="1"/>
  <c r="P73" i="4" s="1"/>
  <c r="Q73" i="4" s="1"/>
  <c r="P1553" i="4" a="1"/>
  <c r="P1553" i="4" s="1"/>
  <c r="Q1553" i="4" s="1"/>
  <c r="P1161" i="4" a="1"/>
  <c r="P1161" i="4" s="1"/>
  <c r="Q1161" i="4" s="1"/>
  <c r="P1030" i="4" a="1"/>
  <c r="P1030" i="4" s="1"/>
  <c r="Q1030" i="4" s="1"/>
  <c r="P1152" i="4" a="1"/>
  <c r="P1152" i="4" s="1"/>
  <c r="Q1152" i="4" s="1"/>
  <c r="P1441" i="4" a="1"/>
  <c r="P1441" i="4" s="1"/>
  <c r="Q1441" i="4" s="1"/>
  <c r="P1442" i="4" a="1"/>
  <c r="P1442" i="4" s="1"/>
  <c r="Q1442" i="4" s="1"/>
  <c r="P743" i="4" a="1"/>
  <c r="P743" i="4" s="1"/>
  <c r="Q743" i="4" s="1"/>
  <c r="P1612" i="4" a="1"/>
  <c r="P1612" i="4" s="1"/>
  <c r="Q1612" i="4" s="1"/>
  <c r="P1548" i="4" a="1"/>
  <c r="P1548" i="4" s="1"/>
  <c r="Q1548" i="4" s="1"/>
  <c r="P1099" i="4" a="1"/>
  <c r="P1099" i="4" s="1"/>
  <c r="Q1099" i="4" s="1"/>
  <c r="P1288" i="4" a="1"/>
  <c r="P1288" i="4" s="1"/>
  <c r="Q1288" i="4" s="1"/>
  <c r="P730" i="4" a="1"/>
  <c r="P730" i="4" s="1"/>
  <c r="Q730" i="4" s="1"/>
  <c r="P1604" i="4" a="1"/>
  <c r="P1604" i="4" s="1"/>
  <c r="Q1604" i="4" s="1"/>
  <c r="P556" i="4" a="1"/>
  <c r="P556" i="4" s="1"/>
  <c r="Q556" i="4" s="1"/>
  <c r="P774" i="4" a="1"/>
  <c r="P774" i="4" s="1"/>
  <c r="Q774" i="4" s="1"/>
  <c r="P1569" i="4" a="1"/>
  <c r="P1569" i="4" s="1"/>
  <c r="Q1569" i="4" s="1"/>
  <c r="P1675" i="4" a="1"/>
  <c r="P1675" i="4" s="1"/>
  <c r="Q1675" i="4" s="1"/>
  <c r="P1716" i="4" a="1"/>
  <c r="P1716" i="4" s="1"/>
  <c r="Q1716" i="4" s="1"/>
  <c r="P1515" i="4" a="1"/>
  <c r="P1515" i="4" s="1"/>
  <c r="Q1515" i="4" s="1"/>
  <c r="P1802" i="4" a="1"/>
  <c r="P1802" i="4" s="1"/>
  <c r="Q1802" i="4" s="1"/>
  <c r="P1059" i="4" a="1"/>
  <c r="P1059" i="4" s="1"/>
  <c r="Q1059" i="4" s="1"/>
  <c r="P1371" i="4" a="1"/>
  <c r="P1371" i="4" s="1"/>
  <c r="Q1371" i="4" s="1"/>
  <c r="P436" i="4" a="1"/>
  <c r="P436" i="4" s="1"/>
  <c r="Q436" i="4" s="1"/>
  <c r="P369" i="4" a="1"/>
  <c r="P369" i="4" s="1"/>
  <c r="Q369" i="4" s="1"/>
  <c r="P1563" i="4" a="1"/>
  <c r="P1563" i="4" s="1"/>
  <c r="Q1563" i="4" s="1"/>
  <c r="P1797" i="4" a="1"/>
  <c r="P1797" i="4" s="1"/>
  <c r="Q1797" i="4" s="1"/>
  <c r="P947" i="4" a="1"/>
  <c r="P947" i="4" s="1"/>
  <c r="Q947" i="4" s="1"/>
  <c r="P1757" i="4" a="1"/>
  <c r="P1757" i="4" s="1"/>
  <c r="Q1757" i="4" s="1"/>
  <c r="P1790" i="4" a="1"/>
  <c r="P1790" i="4" s="1"/>
  <c r="Q1790" i="4" s="1"/>
  <c r="P1758" i="4" a="1"/>
  <c r="P1758" i="4" s="1"/>
  <c r="Q1758" i="4" s="1"/>
  <c r="P1791" i="4" a="1"/>
  <c r="P1791" i="4" s="1"/>
  <c r="Q1791" i="4" s="1"/>
  <c r="P1760" i="4" a="1"/>
  <c r="P1760" i="4" s="1"/>
  <c r="Q1760" i="4" s="1"/>
  <c r="P1798" i="4" a="1"/>
  <c r="P1798" i="4" s="1"/>
  <c r="Q1798" i="4" s="1"/>
  <c r="P1546" i="4" a="1"/>
  <c r="P1546" i="4" s="1"/>
  <c r="Q1546" i="4" s="1"/>
  <c r="P1759" i="4" a="1"/>
  <c r="P1759" i="4" s="1"/>
  <c r="Q1759" i="4" s="1"/>
  <c r="P1618" i="4" a="1"/>
  <c r="P1618" i="4" s="1"/>
  <c r="Q1618" i="4" s="1"/>
  <c r="P1656" i="4" a="1"/>
  <c r="P1656" i="4" s="1"/>
  <c r="Q1656" i="4" s="1"/>
  <c r="P1761" i="4" a="1"/>
  <c r="P1761" i="4" s="1"/>
  <c r="Q1761" i="4" s="1"/>
  <c r="P1619" i="4" a="1"/>
  <c r="P1619" i="4" s="1"/>
  <c r="Q1619" i="4" s="1"/>
  <c r="P1750" i="4" a="1"/>
  <c r="P1750" i="4" s="1"/>
  <c r="Q1750" i="4" s="1"/>
  <c r="P1780" i="4" a="1"/>
  <c r="P1780" i="4" s="1"/>
  <c r="Q1780" i="4" s="1"/>
  <c r="P1690" i="4" a="1"/>
  <c r="P1690" i="4" s="1"/>
  <c r="Q1690" i="4" s="1"/>
  <c r="P1782" i="4" a="1"/>
  <c r="P1782" i="4" s="1"/>
  <c r="Q1782" i="4" s="1"/>
  <c r="P1781" i="4" a="1"/>
  <c r="P1781" i="4" s="1"/>
  <c r="Q1781" i="4" s="1"/>
  <c r="P1240" i="4" a="1"/>
  <c r="P1240" i="4" s="1"/>
  <c r="Q1240" i="4" s="1"/>
  <c r="P642" i="4" a="1"/>
  <c r="P642" i="4" s="1"/>
  <c r="Q642" i="4" s="1"/>
  <c r="P345" i="4" a="1"/>
  <c r="P345" i="4" s="1"/>
  <c r="Q345" i="4" s="1"/>
  <c r="P671" i="4" a="1"/>
  <c r="P671" i="4" s="1"/>
  <c r="Q671" i="4" s="1"/>
  <c r="P1499" i="4" a="1"/>
  <c r="P1499" i="4" s="1"/>
  <c r="Q1499" i="4" s="1"/>
  <c r="P1475" i="4" a="1"/>
  <c r="P1475" i="4" s="1"/>
  <c r="Q1475" i="4" s="1"/>
  <c r="P1472" i="4" a="1"/>
  <c r="P1472" i="4" s="1"/>
  <c r="Q1472" i="4" s="1"/>
  <c r="P1471" i="4" a="1"/>
  <c r="P1471" i="4" s="1"/>
  <c r="Q1471" i="4" s="1"/>
  <c r="P1789" i="4" a="1"/>
  <c r="P1789" i="4" s="1"/>
  <c r="Q1789" i="4" s="1"/>
  <c r="P1473" i="4" a="1"/>
  <c r="P1473" i="4" s="1"/>
  <c r="Q1473" i="4" s="1"/>
  <c r="P1474" i="4" a="1"/>
  <c r="P1474" i="4" s="1"/>
  <c r="Q1474" i="4" s="1"/>
  <c r="P252" i="4" a="1"/>
  <c r="P252" i="4" s="1"/>
  <c r="Q252" i="4" s="1"/>
  <c r="P253" i="4" a="1"/>
  <c r="P253" i="4" s="1"/>
  <c r="Q253" i="4" s="1"/>
  <c r="P254" i="4" a="1"/>
  <c r="P254" i="4" s="1"/>
  <c r="Q254" i="4" s="1"/>
  <c r="P958" i="4" a="1"/>
  <c r="P958" i="4" s="1"/>
  <c r="Q958" i="4" s="1"/>
  <c r="P732" i="4" a="1"/>
  <c r="P732" i="4" s="1"/>
  <c r="Q732" i="4" s="1"/>
  <c r="P250" i="4" a="1"/>
  <c r="P250" i="4" s="1"/>
  <c r="Q250" i="4" s="1"/>
  <c r="P959" i="4" a="1"/>
  <c r="P959" i="4" s="1"/>
  <c r="Q959" i="4" s="1"/>
  <c r="P960" i="4" a="1"/>
  <c r="P960" i="4" s="1"/>
  <c r="Q960" i="4" s="1"/>
  <c r="P1238" i="4" a="1"/>
  <c r="P1238" i="4" s="1"/>
  <c r="Q1238" i="4" s="1"/>
  <c r="P251" i="4" a="1"/>
  <c r="P251" i="4" s="1"/>
  <c r="Q251" i="4" s="1"/>
  <c r="P1763" i="4" a="1"/>
  <c r="P1763" i="4" s="1"/>
  <c r="Q1763" i="4" s="1"/>
  <c r="P1762" i="4" a="1"/>
  <c r="P1762" i="4" s="1"/>
  <c r="P566" i="4" a="1"/>
  <c r="P566" i="4" s="1"/>
  <c r="Q566" i="4" s="1"/>
  <c r="P1685" i="4" a="1"/>
  <c r="P1685" i="4" s="1"/>
  <c r="Q1685" i="4" s="1"/>
  <c r="P30" i="4" a="1"/>
  <c r="P30" i="4" s="1"/>
  <c r="Q30" i="4" s="1"/>
  <c r="P330" i="4" a="1"/>
  <c r="P330" i="4" s="1"/>
  <c r="Q330" i="4" s="1"/>
  <c r="P643" i="4" a="1"/>
  <c r="P643" i="4" s="1"/>
  <c r="Q643" i="4" s="1"/>
  <c r="P74" i="4" a="1"/>
  <c r="P74" i="4" s="1"/>
  <c r="Q74" i="4" s="1"/>
  <c r="P603" i="4" a="1"/>
  <c r="P603" i="4" s="1"/>
  <c r="Q603" i="4" s="1"/>
  <c r="P604" i="4" a="1"/>
  <c r="P604" i="4" s="1"/>
  <c r="Q604" i="4" s="1"/>
  <c r="P605" i="4" a="1"/>
  <c r="P605" i="4" s="1"/>
  <c r="Q605" i="4" s="1"/>
  <c r="P723" i="4" a="1"/>
  <c r="P723" i="4" s="1"/>
  <c r="Q723" i="4" s="1"/>
  <c r="P772" i="4" a="1"/>
  <c r="P772" i="4" s="1"/>
  <c r="Q772" i="4" s="1"/>
  <c r="P602" i="4" a="1"/>
  <c r="P602" i="4" s="1"/>
  <c r="Q602" i="4" s="1"/>
  <c r="P76" i="4" a="1"/>
  <c r="P76" i="4" s="1"/>
  <c r="Q76" i="4" s="1"/>
  <c r="P370" i="4" a="1"/>
  <c r="P370" i="4" s="1"/>
  <c r="Q370" i="4" s="1"/>
  <c r="P1102" i="4" a="1"/>
  <c r="P1102" i="4" s="1"/>
  <c r="Q1102" i="4" s="1"/>
  <c r="P843" i="4" a="1"/>
  <c r="P843" i="4" s="1"/>
  <c r="Q843" i="4" s="1"/>
  <c r="P1352" i="4" a="1"/>
  <c r="P1352" i="4" s="1"/>
  <c r="Q1352" i="4" s="1"/>
  <c r="P568" i="4" a="1"/>
  <c r="P568" i="4" s="1"/>
  <c r="Q568" i="4" s="1"/>
  <c r="P187" i="4" a="1"/>
  <c r="P187" i="4" s="1"/>
  <c r="Q187" i="4" s="1"/>
  <c r="P593" i="4" a="1"/>
  <c r="P593" i="4" s="1"/>
  <c r="Q593" i="4" s="1"/>
  <c r="P1356" i="4" a="1"/>
  <c r="P1356" i="4" s="1"/>
  <c r="Q1356" i="4" s="1"/>
  <c r="P282" i="4" a="1"/>
  <c r="P282" i="4" s="1"/>
  <c r="Q282" i="4" s="1"/>
  <c r="P86" i="4" a="1"/>
  <c r="P86" i="4" s="1"/>
  <c r="Q86" i="4" s="1"/>
  <c r="P441" i="4" a="1"/>
  <c r="P441" i="4" s="1"/>
  <c r="Q441" i="4" s="1"/>
  <c r="P427" i="4" a="1"/>
  <c r="P427" i="4" s="1"/>
  <c r="Q427" i="4" s="1"/>
  <c r="P428" i="4" a="1"/>
  <c r="P428" i="4" s="1"/>
  <c r="Q428" i="4" s="1"/>
  <c r="P248" i="4" a="1"/>
  <c r="P248" i="4" s="1"/>
  <c r="Q248" i="4" s="1"/>
  <c r="P656" i="4" a="1"/>
  <c r="P656" i="4" s="1"/>
  <c r="Q656" i="4" s="1"/>
  <c r="P761" i="4" a="1"/>
  <c r="P761" i="4" s="1"/>
  <c r="Q761" i="4" s="1"/>
  <c r="P284" i="4" a="1"/>
  <c r="P284" i="4" s="1"/>
  <c r="Q284" i="4" s="1"/>
  <c r="P274" i="4" a="1"/>
  <c r="P274" i="4" s="1"/>
  <c r="Q274" i="4" s="1"/>
  <c r="P1354" i="4" a="1"/>
  <c r="P1354" i="4" s="1"/>
  <c r="Q1354" i="4" s="1"/>
  <c r="P267" i="4" a="1"/>
  <c r="P267" i="4" s="1"/>
  <c r="Q267" i="4" s="1"/>
  <c r="P268" i="4" a="1"/>
  <c r="P268" i="4" s="1"/>
  <c r="Q268" i="4" s="1"/>
  <c r="P162" i="4" a="1"/>
  <c r="P162" i="4" s="1"/>
  <c r="Q162" i="4" s="1"/>
  <c r="P687" i="4" a="1"/>
  <c r="P687" i="4" s="1"/>
  <c r="Q687" i="4" s="1"/>
  <c r="P679" i="4" a="1"/>
  <c r="P679" i="4" s="1"/>
  <c r="Q679" i="4" s="1"/>
  <c r="P1507" i="4" a="1"/>
  <c r="P1507" i="4" s="1"/>
  <c r="Q1507" i="4" s="1"/>
  <c r="P911" i="4" a="1"/>
  <c r="P911" i="4" s="1"/>
  <c r="Q911" i="4" s="1"/>
  <c r="P1074" i="4" a="1"/>
  <c r="P1074" i="4" s="1"/>
  <c r="Q1074" i="4" s="1"/>
  <c r="P1077" i="4" a="1"/>
  <c r="P1077" i="4" s="1"/>
  <c r="Q1077" i="4" s="1"/>
  <c r="P865" i="4" a="1"/>
  <c r="P865" i="4" s="1"/>
  <c r="Q865" i="4" s="1"/>
  <c r="P1136" i="4" a="1"/>
  <c r="P1136" i="4" s="1"/>
  <c r="Q1136" i="4" s="1"/>
  <c r="P1658" i="4" a="1"/>
  <c r="P1658" i="4" s="1"/>
  <c r="Q1658" i="4" s="1"/>
  <c r="P1659" i="4" a="1"/>
  <c r="P1659" i="4" s="1"/>
  <c r="Q1659" i="4" s="1"/>
  <c r="P463" i="4" a="1"/>
  <c r="P463" i="4" s="1"/>
  <c r="Q463" i="4" s="1"/>
  <c r="P819" i="4" a="1"/>
  <c r="P819" i="4" s="1"/>
  <c r="Q819" i="4" s="1"/>
  <c r="P897" i="4" a="1"/>
  <c r="P897" i="4" s="1"/>
  <c r="Q897" i="4" s="1"/>
  <c r="P129" i="4" a="1"/>
  <c r="P129" i="4" s="1"/>
  <c r="Q129" i="4" s="1"/>
  <c r="P230" i="4" a="1"/>
  <c r="P230" i="4" s="1"/>
  <c r="Q230" i="4" s="1"/>
  <c r="P128" i="4" a="1"/>
  <c r="P128" i="4" s="1"/>
  <c r="Q128" i="4" s="1"/>
  <c r="P132" i="4" a="1"/>
  <c r="P132" i="4" s="1"/>
  <c r="Q132" i="4" s="1"/>
  <c r="P133" i="4" a="1"/>
  <c r="P133" i="4" s="1"/>
  <c r="Q133" i="4" s="1"/>
  <c r="P227" i="4" a="1"/>
  <c r="P227" i="4" s="1"/>
  <c r="Q227" i="4" s="1"/>
  <c r="P228" i="4" a="1"/>
  <c r="P228" i="4" s="1"/>
  <c r="Q228" i="4" s="1"/>
  <c r="P229" i="4" a="1"/>
  <c r="P229" i="4" s="1"/>
  <c r="Q229" i="4" s="1"/>
  <c r="P349" i="4" a="1"/>
  <c r="P349" i="4" s="1"/>
  <c r="Q349" i="4" s="1"/>
  <c r="P677" i="4" a="1"/>
  <c r="P677" i="4" s="1"/>
  <c r="Q677" i="4" s="1"/>
  <c r="P1505" i="4" a="1"/>
  <c r="P1505" i="4" s="1"/>
  <c r="Q1505" i="4" s="1"/>
  <c r="P1640" i="4" a="1"/>
  <c r="P1640" i="4" s="1"/>
  <c r="Q1640" i="4" s="1"/>
  <c r="P1305" i="4" a="1"/>
  <c r="P1305" i="4" s="1"/>
  <c r="Q1305" i="4" s="1"/>
  <c r="P1304" i="4" a="1"/>
  <c r="P1304" i="4" s="1"/>
  <c r="Q1304" i="4" s="1"/>
  <c r="P669" i="4" a="1"/>
  <c r="P669" i="4" s="1"/>
  <c r="Q669" i="4" s="1"/>
  <c r="P1497" i="4" a="1"/>
  <c r="P1497" i="4" s="1"/>
  <c r="Q1497" i="4" s="1"/>
  <c r="P190" i="4" a="1"/>
  <c r="P190" i="4" s="1"/>
  <c r="Q190" i="4" s="1"/>
  <c r="P882" i="4" a="1"/>
  <c r="P882" i="4" s="1"/>
  <c r="Q882" i="4" s="1"/>
  <c r="P1007" i="4" a="1"/>
  <c r="P1007" i="4" s="1"/>
  <c r="Q1007" i="4" s="1"/>
  <c r="P1008" i="4" a="1"/>
  <c r="P1008" i="4" s="1"/>
  <c r="Q1008" i="4" s="1"/>
  <c r="P872" i="4" a="1"/>
  <c r="P872" i="4" s="1"/>
  <c r="Q872" i="4" s="1"/>
  <c r="P873" i="4" a="1"/>
  <c r="P873" i="4" s="1"/>
  <c r="Q873" i="4" s="1"/>
  <c r="P881" i="4" a="1"/>
  <c r="P881" i="4" s="1"/>
  <c r="Q881" i="4" s="1"/>
  <c r="P127" i="4" a="1"/>
  <c r="P127" i="4" s="1"/>
  <c r="Q127" i="4" s="1"/>
  <c r="P840" i="4" a="1"/>
  <c r="P840" i="4" s="1"/>
  <c r="Q840" i="4" s="1"/>
  <c r="P1226" i="4" a="1"/>
  <c r="P1226" i="4" s="1"/>
  <c r="Q1226" i="4" s="1"/>
  <c r="P66" i="4" a="1"/>
  <c r="P66" i="4" s="1"/>
  <c r="Q66" i="4" s="1"/>
  <c r="P67" i="4" a="1"/>
  <c r="P67" i="4" s="1"/>
  <c r="Q67" i="4" s="1"/>
  <c r="P68" i="4" a="1"/>
  <c r="P68" i="4" s="1"/>
  <c r="Q68" i="4" s="1"/>
  <c r="P918" i="4" a="1"/>
  <c r="P918" i="4" s="1"/>
  <c r="Q918" i="4" s="1"/>
  <c r="P1017" i="4" a="1"/>
  <c r="P1017" i="4" s="1"/>
  <c r="Q1017" i="4" s="1"/>
  <c r="P778" i="4" a="1"/>
  <c r="P778" i="4" s="1"/>
  <c r="Q778" i="4" s="1"/>
  <c r="P1018" i="4" a="1"/>
  <c r="P1018" i="4" s="1"/>
  <c r="Q1018" i="4" s="1"/>
  <c r="P1271" i="4" a="1"/>
  <c r="P1271" i="4" s="1"/>
  <c r="Q1271" i="4" s="1"/>
  <c r="P1020" i="4" a="1"/>
  <c r="P1020" i="4" s="1"/>
  <c r="Q1020" i="4" s="1"/>
  <c r="P915" i="4" a="1"/>
  <c r="P915" i="4" s="1"/>
  <c r="Q915" i="4" s="1"/>
  <c r="P1016" i="4" a="1"/>
  <c r="P1016" i="4" s="1"/>
  <c r="Q1016" i="4" s="1"/>
  <c r="P35" i="4" a="1"/>
  <c r="P35" i="4" s="1"/>
  <c r="Q35" i="4" s="1"/>
  <c r="P1583" i="4" a="1"/>
  <c r="P1583" i="4" s="1"/>
  <c r="Q1583" i="4" s="1"/>
  <c r="P1582" i="4" a="1"/>
  <c r="P1582" i="4" s="1"/>
  <c r="Q1582" i="4" s="1"/>
  <c r="P1584" i="4" a="1"/>
  <c r="P1584" i="4" s="1"/>
  <c r="Q1584" i="4" s="1"/>
  <c r="P1381" i="4" a="1"/>
  <c r="P1381" i="4" s="1"/>
  <c r="Q1381" i="4" s="1"/>
  <c r="P980" i="4" a="1"/>
  <c r="P980" i="4" s="1"/>
  <c r="Q980" i="4" s="1"/>
  <c r="P1707" i="4" a="1"/>
  <c r="P1707" i="4" s="1"/>
  <c r="Q1707" i="4" s="1"/>
  <c r="P647" i="4" a="1"/>
  <c r="P647" i="4" s="1"/>
  <c r="Q647" i="4" s="1"/>
  <c r="P259" i="4" a="1"/>
  <c r="P259" i="4" s="1"/>
  <c r="Q259" i="4" s="1"/>
  <c r="P762" i="4" a="1"/>
  <c r="P762" i="4" s="1"/>
  <c r="Q762" i="4" s="1"/>
  <c r="P492" i="4" a="1"/>
  <c r="P492" i="4" s="1"/>
  <c r="Q492" i="4" s="1"/>
  <c r="P64" i="4" a="1"/>
  <c r="P64" i="4" s="1"/>
  <c r="Q64" i="4" s="1"/>
  <c r="P236" i="4" a="1"/>
  <c r="P236" i="4" s="1"/>
  <c r="Q236" i="4" s="1"/>
  <c r="P391" i="4" a="1"/>
  <c r="P391" i="4" s="1"/>
  <c r="Q391" i="4" s="1"/>
  <c r="P80" i="4" a="1"/>
  <c r="P80" i="4" s="1"/>
  <c r="Q80" i="4" s="1"/>
  <c r="P11" i="4" a="1"/>
  <c r="P11" i="4" s="1"/>
  <c r="Q11" i="4" s="1"/>
  <c r="P61" i="4" a="1"/>
  <c r="P61" i="4" s="1"/>
  <c r="Q61" i="4" s="1"/>
  <c r="P393" i="4" a="1"/>
  <c r="P393" i="4" s="1"/>
  <c r="Q393" i="4" s="1"/>
  <c r="P894" i="4" a="1"/>
  <c r="P894" i="4" s="1"/>
  <c r="Q894" i="4" s="1"/>
  <c r="P424" i="4" a="1"/>
  <c r="P424" i="4" s="1"/>
  <c r="Q424" i="4" s="1"/>
  <c r="P991" i="4" a="1"/>
  <c r="P991" i="4" s="1"/>
  <c r="Q991" i="4" s="1"/>
  <c r="P935" i="4" a="1"/>
  <c r="P935" i="4" s="1"/>
  <c r="Q935" i="4" s="1"/>
  <c r="P172" i="4" a="1"/>
  <c r="P172" i="4" s="1"/>
  <c r="Q172" i="4" s="1"/>
  <c r="P173" i="4" a="1"/>
  <c r="P173" i="4" s="1"/>
  <c r="Q173" i="4" s="1"/>
  <c r="P1359" i="4" a="1"/>
  <c r="P1359" i="4" s="1"/>
  <c r="Q1359" i="4" s="1"/>
  <c r="P1360" i="4" a="1"/>
  <c r="P1360" i="4" s="1"/>
  <c r="Q1360" i="4" s="1"/>
  <c r="P1364" i="4" a="1"/>
  <c r="P1364" i="4" s="1"/>
  <c r="Q1364" i="4" s="1"/>
  <c r="P1362" i="4" a="1"/>
  <c r="P1362" i="4" s="1"/>
  <c r="Q1362" i="4" s="1"/>
  <c r="P1363" i="4" a="1"/>
  <c r="P1363" i="4" s="1"/>
  <c r="Q1363" i="4" s="1"/>
  <c r="P1361" i="4" a="1"/>
  <c r="P1361" i="4" s="1"/>
  <c r="Q1361" i="4" s="1"/>
  <c r="P764" i="4" a="1"/>
  <c r="P764" i="4" s="1"/>
  <c r="Q764" i="4" s="1"/>
  <c r="P1112" i="4" a="1"/>
  <c r="P1112" i="4" s="1"/>
  <c r="Q1112" i="4" s="1"/>
  <c r="P577" i="4" a="1"/>
  <c r="P577" i="4" s="1"/>
  <c r="Q577" i="4" s="1"/>
  <c r="P845" i="4" a="1"/>
  <c r="P845" i="4" s="1"/>
  <c r="Q845" i="4" s="1"/>
  <c r="P615" i="4" a="1"/>
  <c r="P615" i="4" s="1"/>
  <c r="Q615" i="4" s="1"/>
  <c r="P1073" i="4" a="1"/>
  <c r="P1073" i="4" s="1"/>
  <c r="Q1073" i="4" s="1"/>
  <c r="P1221" i="4" a="1"/>
  <c r="P1221" i="4" s="1"/>
  <c r="Q1221" i="4" s="1"/>
  <c r="P917" i="4" a="1"/>
  <c r="P917" i="4" s="1"/>
  <c r="Q917" i="4" s="1"/>
  <c r="P628" i="4" a="1"/>
  <c r="P628" i="4" s="1"/>
  <c r="Q628" i="4" s="1"/>
  <c r="P667" i="4" a="1"/>
  <c r="P667" i="4" s="1"/>
  <c r="Q667" i="4" s="1"/>
  <c r="P784" i="4" a="1"/>
  <c r="P784" i="4" s="1"/>
  <c r="Q784" i="4" s="1"/>
  <c r="P901" i="4" a="1"/>
  <c r="P901" i="4" s="1"/>
  <c r="Q901" i="4" s="1"/>
  <c r="P920" i="4" a="1"/>
  <c r="P920" i="4" s="1"/>
  <c r="Q920" i="4" s="1"/>
  <c r="P844" i="4" a="1"/>
  <c r="P844" i="4" s="1"/>
  <c r="Q844" i="4" s="1"/>
  <c r="P650" i="4" a="1"/>
  <c r="P650" i="4" s="1"/>
  <c r="Q650" i="4" s="1"/>
  <c r="P1483" i="4" a="1"/>
  <c r="P1483" i="4" s="1"/>
  <c r="Q1483" i="4" s="1"/>
  <c r="P1491" i="4" a="1"/>
  <c r="P1491" i="4" s="1"/>
  <c r="Q1491" i="4" s="1"/>
  <c r="P1629" i="4" a="1"/>
  <c r="P1629" i="4" s="1"/>
  <c r="Q1629" i="4" s="1"/>
  <c r="P903" i="4" a="1"/>
  <c r="P903" i="4" s="1"/>
  <c r="Q903" i="4" s="1"/>
  <c r="P1492" i="4" a="1"/>
  <c r="P1492" i="4" s="1"/>
  <c r="Q1492" i="4" s="1"/>
  <c r="P1630" i="4" a="1"/>
  <c r="P1630" i="4" s="1"/>
  <c r="Q1630" i="4" s="1"/>
  <c r="P626" i="4" a="1"/>
  <c r="P626" i="4" s="1"/>
  <c r="Q626" i="4" s="1"/>
  <c r="P921" i="4" a="1"/>
  <c r="P921" i="4" s="1"/>
  <c r="Q921" i="4" s="1"/>
  <c r="P1801" i="4" a="1"/>
  <c r="P1801" i="4" s="1"/>
  <c r="Q1801" i="4" s="1"/>
  <c r="P1627" i="4" a="1"/>
  <c r="P1627" i="4" s="1"/>
  <c r="Q1627" i="4" s="1"/>
  <c r="P1628" i="4" a="1"/>
  <c r="P1628" i="4" s="1"/>
  <c r="Q1628" i="4" s="1"/>
  <c r="P5" i="4" a="1"/>
  <c r="P5" i="4" s="1"/>
  <c r="Q5" i="4" s="1"/>
  <c r="P1069" i="4" a="1"/>
  <c r="P1069" i="4" s="1"/>
  <c r="Q1069" i="4" s="1"/>
  <c r="P1537" i="4" a="1"/>
  <c r="P1537" i="4" s="1"/>
  <c r="Q1537" i="4" s="1"/>
  <c r="P1783" i="4" a="1"/>
  <c r="P1783" i="4" s="1"/>
  <c r="Q1783" i="4" s="1"/>
  <c r="P1784" i="4" a="1"/>
  <c r="P1784" i="4" s="1"/>
  <c r="Q1784" i="4" s="1"/>
  <c r="P1785" i="4" a="1"/>
  <c r="P1785" i="4" s="1"/>
  <c r="Q1785" i="4" s="1"/>
  <c r="P487" i="4" a="1"/>
  <c r="P487" i="4" s="1"/>
  <c r="Q487" i="4" s="1"/>
  <c r="P821" i="4" a="1"/>
  <c r="P821" i="4" s="1"/>
  <c r="Q821" i="4" s="1"/>
  <c r="P219" i="4" a="1"/>
  <c r="P219" i="4" s="1"/>
  <c r="Q219" i="4" s="1"/>
  <c r="P996" i="4" a="1"/>
  <c r="P996" i="4" s="1"/>
  <c r="Q996" i="4" s="1"/>
  <c r="P422" i="4" a="1"/>
  <c r="P422" i="4" s="1"/>
  <c r="Q422" i="4" s="1"/>
  <c r="P810" i="4" a="1"/>
  <c r="P810" i="4" s="1"/>
  <c r="Q810" i="4" s="1"/>
  <c r="P820" i="4" a="1"/>
  <c r="P820" i="4" s="1"/>
  <c r="Q820" i="4" s="1"/>
  <c r="P407" i="4" a="1"/>
  <c r="P407" i="4" s="1"/>
  <c r="Q407" i="4" s="1"/>
  <c r="P374" i="4" a="1"/>
  <c r="P374" i="4" s="1"/>
  <c r="Q374" i="4" s="1"/>
  <c r="P297" i="4" a="1"/>
  <c r="P297" i="4" s="1"/>
  <c r="Q297" i="4" s="1"/>
  <c r="P121" i="4" a="1"/>
  <c r="P121" i="4" s="1"/>
  <c r="Q121" i="4" s="1"/>
  <c r="P122" i="4" a="1"/>
  <c r="P122" i="4" s="1"/>
  <c r="Q122" i="4" s="1"/>
  <c r="P123" i="4" a="1"/>
  <c r="P123" i="4" s="1"/>
  <c r="Q123" i="4" s="1"/>
  <c r="P124" i="4" a="1"/>
  <c r="P124" i="4" s="1"/>
  <c r="Q124" i="4" s="1"/>
  <c r="P113" i="4" a="1"/>
  <c r="P113" i="4" s="1"/>
  <c r="Q113" i="4" s="1"/>
  <c r="P951" i="4" a="1"/>
  <c r="P951" i="4" s="1"/>
  <c r="Q951" i="4" s="1"/>
  <c r="P952" i="4" a="1"/>
  <c r="P952" i="4" s="1"/>
  <c r="Q952" i="4" s="1"/>
  <c r="P1739" i="4" a="1"/>
  <c r="P1739" i="4" s="1"/>
  <c r="Q1739" i="4" s="1"/>
  <c r="P1429" i="4" a="1"/>
  <c r="P1429" i="4" s="1"/>
  <c r="Q1429" i="4" s="1"/>
  <c r="P1755" i="4" a="1"/>
  <c r="P1755" i="4" s="1"/>
  <c r="Q1755" i="4" s="1"/>
  <c r="P1663" i="4" a="1"/>
  <c r="P1663" i="4" s="1"/>
  <c r="Q1663" i="4" s="1"/>
  <c r="P395" i="4" a="1"/>
  <c r="P395" i="4" s="1"/>
  <c r="Q395" i="4" s="1"/>
  <c r="P503" i="4" a="1"/>
  <c r="P503" i="4" s="1"/>
  <c r="Q503" i="4" s="1"/>
  <c r="P1445" i="4" a="1"/>
  <c r="P1445" i="4" s="1"/>
  <c r="Q1445" i="4" s="1"/>
  <c r="P1558" i="4" a="1"/>
  <c r="P1558" i="4" s="1"/>
  <c r="Q1558" i="4" s="1"/>
  <c r="P470" i="4" a="1"/>
  <c r="P470" i="4" s="1"/>
  <c r="Q470" i="4" s="1"/>
  <c r="P1283" i="4" a="1"/>
  <c r="P1283" i="4" s="1"/>
  <c r="Q1283" i="4" s="1"/>
  <c r="P680" i="4" a="1"/>
  <c r="P680" i="4" s="1"/>
  <c r="Q680" i="4" s="1"/>
  <c r="P1508" i="4" a="1"/>
  <c r="P1508" i="4" s="1"/>
  <c r="Q1508" i="4" s="1"/>
  <c r="P1066" i="4" a="1"/>
  <c r="P1066" i="4" s="1"/>
  <c r="Q1066" i="4" s="1"/>
  <c r="P1294" i="4" a="1"/>
  <c r="P1294" i="4" s="1"/>
  <c r="Q1294" i="4" s="1"/>
  <c r="P654" i="4" a="1"/>
  <c r="P654" i="4" s="1"/>
  <c r="Q654" i="4" s="1"/>
  <c r="P260" i="4" a="1"/>
  <c r="P260" i="4" s="1"/>
  <c r="Q260" i="4" s="1"/>
  <c r="P524" i="4" a="1"/>
  <c r="P524" i="4" s="1"/>
  <c r="Q524" i="4" s="1"/>
  <c r="P58" i="4" a="1"/>
  <c r="P58" i="4" s="1"/>
  <c r="Q58" i="4" s="1"/>
  <c r="P1652" i="4" a="1"/>
  <c r="P1652" i="4" s="1"/>
  <c r="Q1652" i="4" s="1"/>
  <c r="P1705" i="4" a="1"/>
  <c r="P1705" i="4" s="1"/>
  <c r="Q1705" i="4" s="1"/>
  <c r="P1653" i="4" a="1"/>
  <c r="P1653" i="4" s="1"/>
  <c r="Q1653" i="4" s="1"/>
  <c r="P574" i="4" a="1"/>
  <c r="P574" i="4" s="1"/>
  <c r="Q574" i="4" s="1"/>
  <c r="P583" i="4" a="1"/>
  <c r="P583" i="4" s="1"/>
  <c r="Q583" i="4" s="1"/>
  <c r="P827" i="4" a="1"/>
  <c r="P827" i="4" s="1"/>
  <c r="Q827" i="4" s="1"/>
  <c r="P587" i="4" a="1"/>
  <c r="P587" i="4" s="1"/>
  <c r="Q587" i="4" s="1"/>
  <c r="P101" i="4" a="1"/>
  <c r="P101" i="4" s="1"/>
  <c r="Q101" i="4" s="1"/>
  <c r="P645" i="4" a="1"/>
  <c r="P645" i="4" s="1"/>
  <c r="Q645" i="4" s="1"/>
  <c r="P768" i="4" a="1"/>
  <c r="P768" i="4" s="1"/>
  <c r="Q768" i="4" s="1"/>
  <c r="P670" i="4" a="1"/>
  <c r="P670" i="4" s="1"/>
  <c r="Q670" i="4" s="1"/>
  <c r="P1498" i="4" a="1"/>
  <c r="P1498" i="4" s="1"/>
  <c r="Q1498" i="4" s="1"/>
  <c r="P77" i="4" a="1"/>
  <c r="P77" i="4" s="1"/>
  <c r="Q77" i="4" s="1"/>
  <c r="P548" i="4" a="1"/>
  <c r="P548" i="4" s="1"/>
  <c r="Q548" i="4" s="1"/>
  <c r="P532" i="4" a="1"/>
  <c r="P532" i="4" s="1"/>
  <c r="Q532" i="4" s="1"/>
  <c r="P1623" i="4" a="1"/>
  <c r="P1623" i="4" s="1"/>
  <c r="Q1623" i="4" s="1"/>
  <c r="P1673" i="4" a="1"/>
  <c r="P1673" i="4" s="1"/>
  <c r="Q1673" i="4" s="1"/>
  <c r="P1754" i="4" a="1"/>
  <c r="P1754" i="4" s="1"/>
  <c r="Q1754" i="4" s="1"/>
  <c r="P533" i="4" a="1"/>
  <c r="P533" i="4" s="1"/>
  <c r="Q533" i="4" s="1"/>
  <c r="P534" i="4" a="1"/>
  <c r="P534" i="4" s="1"/>
  <c r="Q534" i="4" s="1"/>
  <c r="P1545" i="4" a="1"/>
  <c r="P1545" i="4" s="1"/>
  <c r="Q1545" i="4" s="1"/>
  <c r="P1752" i="4" a="1"/>
  <c r="P1752" i="4" s="1"/>
  <c r="Q1752" i="4" s="1"/>
  <c r="P1615" i="4" a="1"/>
  <c r="P1615" i="4" s="1"/>
  <c r="Q1615" i="4" s="1"/>
  <c r="P1614" i="4" a="1"/>
  <c r="P1614" i="4" s="1"/>
  <c r="Q1614" i="4" s="1"/>
  <c r="P1753" i="4" a="1"/>
  <c r="P1753" i="4" s="1"/>
  <c r="Q1753" i="4" s="1"/>
  <c r="P356" i="4" a="1"/>
  <c r="P356" i="4" s="1"/>
  <c r="Q356" i="4" s="1"/>
  <c r="P676" i="4" a="1"/>
  <c r="P676" i="4" s="1"/>
  <c r="Q676" i="4" s="1"/>
  <c r="P1504" i="4" a="1"/>
  <c r="P1504" i="4" s="1"/>
  <c r="Q1504" i="4" s="1"/>
  <c r="P1632" i="4" a="1"/>
  <c r="P1632" i="4" s="1"/>
  <c r="Q1632" i="4" s="1"/>
  <c r="P663" i="4" a="1"/>
  <c r="P663" i="4" s="1"/>
  <c r="Q663" i="4" s="1"/>
  <c r="P1104" i="4" a="1"/>
  <c r="P1104" i="4" s="1"/>
  <c r="Q1104" i="4" s="1"/>
  <c r="P110" i="4" a="1"/>
  <c r="P110" i="4" s="1"/>
  <c r="Q110" i="4" s="1"/>
  <c r="P351" i="4" a="1"/>
  <c r="P351" i="4" s="1"/>
  <c r="Q351" i="4" s="1"/>
  <c r="P769" i="4" a="1"/>
  <c r="P769" i="4" s="1"/>
  <c r="Q769" i="4" s="1"/>
  <c r="P361" i="4" a="1"/>
  <c r="P361" i="4" s="1"/>
  <c r="Q361" i="4" s="1"/>
  <c r="P1701" i="4" a="1"/>
  <c r="P1701" i="4" s="1"/>
  <c r="Q1701" i="4" s="1"/>
  <c r="P1774" i="4" a="1"/>
  <c r="P1774" i="4" s="1"/>
  <c r="Q1774" i="4" s="1"/>
  <c r="P1679" i="4" a="1"/>
  <c r="P1679" i="4" s="1"/>
  <c r="Q1679" i="4" s="1"/>
  <c r="N10" i="5"/>
  <c r="P1126" i="4" a="1"/>
  <c r="P1126" i="4" s="1"/>
  <c r="Q1126" i="4" s="1"/>
  <c r="P834" i="4" a="1"/>
  <c r="P834" i="4" s="1"/>
  <c r="Q834" i="4" s="1"/>
  <c r="P508" i="4" a="1"/>
  <c r="P508" i="4" s="1"/>
  <c r="Q508" i="4" s="1"/>
  <c r="P75" i="4" a="1"/>
  <c r="P75" i="4" s="1"/>
  <c r="Q75" i="4" s="1"/>
  <c r="P81" i="4" a="1"/>
  <c r="P81" i="4" s="1"/>
  <c r="Q81" i="4" s="1"/>
  <c r="P7" i="4" a="1"/>
  <c r="P7" i="4" s="1"/>
  <c r="P535" i="4" a="1"/>
  <c r="P535" i="4" s="1"/>
  <c r="Q535" i="4" s="1"/>
  <c r="P536" i="4" a="1"/>
  <c r="P536" i="4" s="1"/>
  <c r="Q536" i="4" s="1"/>
  <c r="P543" i="4" a="1"/>
  <c r="P543" i="4" s="1"/>
  <c r="Q543" i="4" s="1"/>
  <c r="P542" i="4" a="1"/>
  <c r="P542" i="4" s="1"/>
  <c r="Q542" i="4" s="1"/>
  <c r="P357" i="4" a="1"/>
  <c r="P357" i="4" s="1"/>
  <c r="Q357" i="4" s="1"/>
  <c r="P1633" i="4" a="1"/>
  <c r="P1633" i="4" s="1"/>
  <c r="Q1633" i="4" s="1"/>
  <c r="P1554" i="4" a="1"/>
  <c r="P1554" i="4" s="1"/>
  <c r="Q1554" i="4" s="1"/>
  <c r="P1661" i="4" a="1"/>
  <c r="P1661" i="4" s="1"/>
  <c r="Q1661" i="4" s="1"/>
  <c r="P977" i="4" a="1"/>
  <c r="P977" i="4" s="1"/>
  <c r="Q977" i="4" s="1"/>
  <c r="P1001" i="4" a="1"/>
  <c r="P1001" i="4" s="1"/>
  <c r="Q1001" i="4" s="1"/>
  <c r="P388" i="4" a="1"/>
  <c r="P388" i="4" s="1"/>
  <c r="Q388" i="4" s="1"/>
  <c r="P538" i="4" a="1"/>
  <c r="P538" i="4" s="1"/>
  <c r="Q538" i="4" s="1"/>
  <c r="P541" i="4" a="1"/>
  <c r="P541" i="4" s="1"/>
  <c r="Q541" i="4" s="1"/>
  <c r="P783" i="4" a="1"/>
  <c r="P783" i="4" s="1"/>
  <c r="Q783" i="4" s="1"/>
  <c r="P719" i="4" a="1"/>
  <c r="P719" i="4" s="1"/>
  <c r="Q719" i="4" s="1"/>
  <c r="P785" i="4" a="1"/>
  <c r="P785" i="4" s="1"/>
  <c r="Q785" i="4" s="1"/>
  <c r="P537" i="4" a="1"/>
  <c r="P537" i="4" s="1"/>
  <c r="Q537" i="4" s="1"/>
  <c r="P786" i="4" a="1"/>
  <c r="P786" i="4" s="1"/>
  <c r="Q786" i="4" s="1"/>
  <c r="P1408" i="4" a="1"/>
  <c r="P1408" i="4" s="1"/>
  <c r="Q1408" i="4" s="1"/>
  <c r="P83" i="4" a="1"/>
  <c r="P83" i="4" s="1"/>
  <c r="Q83" i="4" s="1"/>
  <c r="P510" i="4" a="1"/>
  <c r="P510" i="4" s="1"/>
  <c r="Q510" i="4" s="1"/>
  <c r="P457" i="4" a="1"/>
  <c r="P457" i="4" s="1"/>
  <c r="Q457" i="4" s="1"/>
  <c r="P957" i="4" a="1"/>
  <c r="P957" i="4" s="1"/>
  <c r="Q957" i="4" s="1"/>
  <c r="P221" i="4" a="1"/>
  <c r="P221" i="4" s="1"/>
  <c r="Q221" i="4" s="1"/>
  <c r="P737" i="4" a="1"/>
  <c r="P737" i="4" s="1"/>
  <c r="Q737" i="4" s="1"/>
  <c r="P226" i="4" a="1"/>
  <c r="P226" i="4" s="1"/>
  <c r="Q226" i="4" s="1"/>
  <c r="P225" i="4" a="1"/>
  <c r="P225" i="4" s="1"/>
  <c r="Q225" i="4" s="1"/>
  <c r="P579" i="4" a="1"/>
  <c r="P579" i="4" s="1"/>
  <c r="Q579" i="4" s="1"/>
  <c r="P580" i="4" a="1"/>
  <c r="P580" i="4" s="1"/>
  <c r="Q580" i="4" s="1"/>
  <c r="P572" i="4" a="1"/>
  <c r="P572" i="4" s="1"/>
  <c r="Q572" i="4" s="1"/>
  <c r="P573" i="4" a="1"/>
  <c r="P573" i="4" s="1"/>
  <c r="Q573" i="4" s="1"/>
  <c r="P1495" i="4" a="1"/>
  <c r="P1495" i="4" s="1"/>
  <c r="Q1495" i="4" s="1"/>
  <c r="P1680" i="4" a="1"/>
  <c r="P1680" i="4" s="1"/>
  <c r="Q1680" i="4" s="1"/>
  <c r="P1751" i="4" a="1"/>
  <c r="P1751" i="4" s="1"/>
  <c r="Q1751" i="4" s="1"/>
  <c r="P585" i="4" a="1"/>
  <c r="P585" i="4" s="1"/>
  <c r="Q585" i="4" s="1"/>
  <c r="P586" i="4" a="1"/>
  <c r="P586" i="4" s="1"/>
  <c r="Q586" i="4" s="1"/>
  <c r="P1681" i="4" a="1"/>
  <c r="P1681" i="4" s="1"/>
  <c r="Q1681" i="4" s="1"/>
  <c r="P1682" i="4" a="1"/>
  <c r="P1682" i="4" s="1"/>
  <c r="Q1682" i="4" s="1"/>
  <c r="P1799" i="4" a="1"/>
  <c r="P1799" i="4" s="1"/>
  <c r="Q1799" i="4" s="1"/>
  <c r="P398" i="4" a="1"/>
  <c r="P398" i="4" s="1"/>
  <c r="Q398" i="4" s="1"/>
  <c r="P1684" i="4" a="1"/>
  <c r="P1684" i="4" s="1"/>
  <c r="Q1684" i="4" s="1"/>
  <c r="P25" i="4" a="1"/>
  <c r="P25" i="4" s="1"/>
  <c r="Q25" i="4" s="1"/>
  <c r="P1118" i="4" a="1"/>
  <c r="P1118" i="4" s="1"/>
  <c r="Q1118" i="4" s="1"/>
  <c r="P928" i="4" a="1"/>
  <c r="P928" i="4" s="1"/>
  <c r="Q928" i="4" s="1"/>
  <c r="P415" i="4" a="1"/>
  <c r="P415" i="4" s="1"/>
  <c r="Q415" i="4" s="1"/>
  <c r="P629" i="4" a="1"/>
  <c r="P629" i="4" s="1"/>
  <c r="Q629" i="4" s="1"/>
  <c r="P1481" i="4" a="1"/>
  <c r="P1481" i="4" s="1"/>
  <c r="Q1481" i="4" s="1"/>
  <c r="P1538" i="4" a="1"/>
  <c r="P1538" i="4" s="1"/>
  <c r="Q1538" i="4" s="1"/>
  <c r="P1133" i="4" a="1"/>
  <c r="P1133" i="4" s="1"/>
  <c r="Q1133" i="4" s="1"/>
  <c r="P898" i="4" a="1"/>
  <c r="P898" i="4" s="1"/>
  <c r="Q898" i="4" s="1"/>
  <c r="P247" i="4" a="1"/>
  <c r="P247" i="4" s="1"/>
  <c r="Q247" i="4" s="1"/>
  <c r="P560" i="4" a="1"/>
  <c r="P560" i="4" s="1"/>
  <c r="Q560" i="4" s="1"/>
  <c r="P151" i="4" a="1"/>
  <c r="P151" i="4" s="1"/>
  <c r="Q151" i="4" s="1"/>
  <c r="P152" i="4" a="1"/>
  <c r="P152" i="4" s="1"/>
  <c r="Q152" i="4" s="1"/>
  <c r="P115" i="4" a="1"/>
  <c r="P115" i="4" s="1"/>
  <c r="Q115" i="4" s="1"/>
  <c r="P116" i="4" a="1"/>
  <c r="P116" i="4" s="1"/>
  <c r="Q116" i="4" s="1"/>
  <c r="P234" i="4" a="1"/>
  <c r="P234" i="4" s="1"/>
  <c r="Q234" i="4" s="1"/>
  <c r="P153" i="4" a="1"/>
  <c r="P153" i="4" s="1"/>
  <c r="Q153" i="4" s="1"/>
  <c r="P287" i="4" a="1"/>
  <c r="P287" i="4" s="1"/>
  <c r="Q287" i="4" s="1"/>
  <c r="P183" i="4" a="1"/>
  <c r="P183" i="4" s="1"/>
  <c r="Q183" i="4" s="1"/>
  <c r="P193" i="4" a="1"/>
  <c r="P193" i="4" s="1"/>
  <c r="Q193" i="4" s="1"/>
  <c r="P138" i="4" a="1"/>
  <c r="P138" i="4" s="1"/>
  <c r="Q138" i="4" s="1"/>
  <c r="P149" i="4" a="1"/>
  <c r="P149" i="4" s="1"/>
  <c r="Q149" i="4" s="1"/>
  <c r="P139" i="4" a="1"/>
  <c r="P139" i="4" s="1"/>
  <c r="Q139" i="4" s="1"/>
  <c r="P140" i="4" a="1"/>
  <c r="P140" i="4" s="1"/>
  <c r="Q140" i="4" s="1"/>
  <c r="P141" i="4" a="1"/>
  <c r="P141" i="4" s="1"/>
  <c r="Q141" i="4" s="1"/>
  <c r="P146" i="4" a="1"/>
  <c r="P146" i="4" s="1"/>
  <c r="Q146" i="4" s="1"/>
  <c r="P589" i="4" a="1"/>
  <c r="P589" i="4" s="1"/>
  <c r="Q589" i="4" s="1"/>
  <c r="P147" i="4" a="1"/>
  <c r="P147" i="4" s="1"/>
  <c r="Q147" i="4" s="1"/>
  <c r="P148" i="4" a="1"/>
  <c r="P148" i="4" s="1"/>
  <c r="Q148" i="4" s="1"/>
  <c r="P817" i="4" a="1"/>
  <c r="P817" i="4" s="1"/>
  <c r="Q817" i="4" s="1"/>
  <c r="P134" i="4" a="1"/>
  <c r="P134" i="4" s="1"/>
  <c r="Q134" i="4" s="1"/>
  <c r="P900" i="4" a="1"/>
  <c r="P900" i="4" s="1"/>
  <c r="Q900" i="4" s="1"/>
  <c r="P135" i="4" a="1"/>
  <c r="P135" i="4" s="1"/>
  <c r="Q135" i="4" s="1"/>
  <c r="P136" i="4" a="1"/>
  <c r="P136" i="4" s="1"/>
  <c r="Q136" i="4" s="1"/>
  <c r="P805" i="4" a="1"/>
  <c r="P805" i="4" s="1"/>
  <c r="Q805" i="4" s="1"/>
  <c r="P312" i="4" a="1"/>
  <c r="P312" i="4" s="1"/>
  <c r="Q312" i="4" s="1"/>
  <c r="P1270" i="4" a="1"/>
  <c r="P1270" i="4" s="1"/>
  <c r="Q1270" i="4" s="1"/>
  <c r="P1025" i="4" a="1"/>
  <c r="P1025" i="4" s="1"/>
  <c r="Q1025" i="4" s="1"/>
  <c r="P143" i="4" a="1"/>
  <c r="P143" i="4" s="1"/>
  <c r="Q143" i="4" s="1"/>
  <c r="P760" i="4" a="1"/>
  <c r="P760" i="4" s="1"/>
  <c r="Q760" i="4" s="1"/>
  <c r="P145" i="4" a="1"/>
  <c r="P145" i="4" s="1"/>
  <c r="Q145" i="4" s="1"/>
  <c r="P816" i="4" a="1"/>
  <c r="P816" i="4" s="1"/>
  <c r="Q816" i="4" s="1"/>
  <c r="P311" i="4" a="1"/>
  <c r="P311" i="4" s="1"/>
  <c r="Q311" i="4" s="1"/>
  <c r="P963" i="4" a="1"/>
  <c r="P963" i="4" s="1"/>
  <c r="Q963" i="4" s="1"/>
  <c r="P756" i="4" a="1"/>
  <c r="P756" i="4" s="1"/>
  <c r="Q756" i="4" s="1"/>
  <c r="P137" i="4" a="1"/>
  <c r="P137" i="4" s="1"/>
  <c r="Q137" i="4" s="1"/>
  <c r="P142" i="4" a="1"/>
  <c r="P142" i="4" s="1"/>
  <c r="Q142" i="4" s="1"/>
  <c r="P126" i="4" a="1"/>
  <c r="P126" i="4" s="1"/>
  <c r="Q126" i="4" s="1"/>
  <c r="P125" i="4" a="1"/>
  <c r="P125" i="4" s="1"/>
  <c r="Q125" i="4" s="1"/>
  <c r="P967" i="4" a="1"/>
  <c r="P967" i="4" s="1"/>
  <c r="Q967" i="4" s="1"/>
  <c r="P612" i="4" a="1"/>
  <c r="P612" i="4" s="1"/>
  <c r="Q612" i="4" s="1"/>
  <c r="P1469" i="4" a="1"/>
  <c r="P1469" i="4" s="1"/>
  <c r="Q1469" i="4" s="1"/>
  <c r="P1003" i="4" a="1"/>
  <c r="P1003" i="4" s="1"/>
  <c r="Q1003" i="4" s="1"/>
  <c r="P1541" i="4" a="1"/>
  <c r="P1541" i="4" s="1"/>
  <c r="Q1541" i="4" s="1"/>
  <c r="P1159" i="4" a="1"/>
  <c r="P1159" i="4" s="1"/>
  <c r="Q1159" i="4" s="1"/>
  <c r="P1134" i="4" a="1"/>
  <c r="P1134" i="4" s="1"/>
  <c r="Q1134" i="4" s="1"/>
  <c r="P591" i="4" a="1"/>
  <c r="P591" i="4" s="1"/>
  <c r="Q591" i="4" s="1"/>
  <c r="P186" i="4" a="1"/>
  <c r="P186" i="4" s="1"/>
  <c r="Q186" i="4" s="1"/>
  <c r="P567" i="4" a="1"/>
  <c r="P567" i="4" s="1"/>
  <c r="Q567" i="4" s="1"/>
  <c r="P1576" i="4" a="1"/>
  <c r="P1576" i="4" s="1"/>
  <c r="Q1576" i="4" s="1"/>
  <c r="P1577" i="4" a="1"/>
  <c r="P1577" i="4" s="1"/>
  <c r="Q1577" i="4" s="1"/>
  <c r="P1738" i="4" a="1"/>
  <c r="P1738" i="4" s="1"/>
  <c r="Q1738" i="4" s="1"/>
  <c r="P1575" i="4" a="1"/>
  <c r="P1575" i="4" s="1"/>
  <c r="Q1575" i="4" s="1"/>
  <c r="P1526" i="4" a="1"/>
  <c r="P1526" i="4" s="1"/>
  <c r="Q1526" i="4" s="1"/>
  <c r="P1490" i="4" a="1"/>
  <c r="P1490" i="4" s="1"/>
  <c r="Q1490" i="4" s="1"/>
  <c r="P1741" i="4" a="1"/>
  <c r="P1741" i="4" s="1"/>
  <c r="Q1741" i="4" s="1"/>
  <c r="P484" i="4" a="1"/>
  <c r="P484" i="4" s="1"/>
  <c r="Q484" i="4" s="1"/>
  <c r="P1072" i="4" a="1"/>
  <c r="P1072" i="4" s="1"/>
  <c r="Q1072" i="4" s="1"/>
  <c r="P235" i="4" a="1"/>
  <c r="P235" i="4" s="1"/>
  <c r="Q235" i="4" s="1"/>
  <c r="P237" i="4" a="1"/>
  <c r="P237" i="4" s="1"/>
  <c r="Q237" i="4" s="1"/>
  <c r="P445" i="4" a="1"/>
  <c r="P445" i="4" s="1"/>
  <c r="Q445" i="4" s="1"/>
  <c r="P31" i="4" a="1"/>
  <c r="P31" i="4" s="1"/>
  <c r="Q31" i="4" s="1"/>
  <c r="P323" i="4" a="1"/>
  <c r="P323" i="4" s="1"/>
  <c r="Q323" i="4" s="1"/>
  <c r="P925" i="4" a="1"/>
  <c r="P925" i="4" s="1"/>
  <c r="Q925" i="4" s="1"/>
  <c r="P940" i="4" a="1"/>
  <c r="P940" i="4" s="1"/>
  <c r="Q940" i="4" s="1"/>
  <c r="P421" i="4" a="1"/>
  <c r="P421" i="4" s="1"/>
  <c r="Q421" i="4" s="1"/>
  <c r="P955" i="4" a="1"/>
  <c r="P955" i="4" s="1"/>
  <c r="Q955" i="4" s="1"/>
  <c r="P1291" i="4" a="1"/>
  <c r="P1291" i="4" s="1"/>
  <c r="Q1291" i="4" s="1"/>
  <c r="P158" i="4" a="1"/>
  <c r="P158" i="4" s="1"/>
  <c r="Q158" i="4" s="1"/>
  <c r="P156" i="4" a="1"/>
  <c r="P156" i="4" s="1"/>
  <c r="Q156" i="4" s="1"/>
  <c r="P164" i="4" a="1"/>
  <c r="P164" i="4" s="1"/>
  <c r="Q164" i="4" s="1"/>
  <c r="P256" i="4" a="1"/>
  <c r="P256" i="4" s="1"/>
  <c r="Q256" i="4" s="1"/>
  <c r="P117" i="4" a="1"/>
  <c r="P117" i="4" s="1"/>
  <c r="Q117" i="4" s="1"/>
  <c r="P224" i="4" a="1"/>
  <c r="P224" i="4" s="1"/>
  <c r="Q224" i="4" s="1"/>
  <c r="P480" i="4" a="1"/>
  <c r="P480" i="4" s="1"/>
  <c r="Q480" i="4" s="1"/>
  <c r="P969" i="4" a="1"/>
  <c r="P969" i="4" s="1"/>
  <c r="Q969" i="4" s="1"/>
  <c r="P399" i="4" a="1"/>
  <c r="P399" i="4" s="1"/>
  <c r="Q399" i="4" s="1"/>
  <c r="P1145" i="4" a="1"/>
  <c r="P1145" i="4" s="1"/>
  <c r="Q1145" i="4" s="1"/>
  <c r="P1480" i="4" a="1"/>
  <c r="P1480" i="4" s="1"/>
  <c r="Q1480" i="4" s="1"/>
  <c r="P1693" i="4" a="1"/>
  <c r="P1693" i="4" s="1"/>
  <c r="Q1693" i="4" s="1"/>
  <c r="P1692" i="4" a="1"/>
  <c r="P1692" i="4" s="1"/>
  <c r="Q1692" i="4" s="1"/>
  <c r="P205" i="4" a="1"/>
  <c r="P205" i="4" s="1"/>
  <c r="Q205" i="4" s="1"/>
  <c r="P338" i="4" a="1"/>
  <c r="P338" i="4" s="1"/>
  <c r="Q338" i="4" s="1"/>
  <c r="P926" i="4" a="1"/>
  <c r="P926" i="4" s="1"/>
  <c r="Q926" i="4" s="1"/>
  <c r="P927" i="4" a="1"/>
  <c r="P927" i="4" s="1"/>
  <c r="Q927" i="4" s="1"/>
  <c r="P984" i="4" a="1"/>
  <c r="P984" i="4" s="1"/>
  <c r="Q984" i="4" s="1"/>
  <c r="P1233" i="4" a="1"/>
  <c r="P1233" i="4" s="1"/>
  <c r="Q1233" i="4" s="1"/>
  <c r="P1777" i="4" a="1"/>
  <c r="P1777" i="4" s="1"/>
  <c r="Q1777" i="4" s="1"/>
  <c r="P1236" i="4" a="1"/>
  <c r="P1236" i="4" s="1"/>
  <c r="Q1236" i="4" s="1"/>
  <c r="P1778" i="4" a="1"/>
  <c r="P1778" i="4" s="1"/>
  <c r="Q1778" i="4" s="1"/>
  <c r="P1649" i="4" a="1"/>
  <c r="P1649" i="4" s="1"/>
  <c r="Q1649" i="4" s="1"/>
  <c r="P1702" i="4" a="1"/>
  <c r="P1702" i="4" s="1"/>
  <c r="Q1702" i="4" s="1"/>
  <c r="P283" i="4" a="1"/>
  <c r="P283" i="4" s="1"/>
  <c r="Q283" i="4" s="1"/>
  <c r="P166" i="4" a="1"/>
  <c r="P166" i="4" s="1"/>
  <c r="Q166" i="4" s="1"/>
  <c r="P595" i="4" a="1"/>
  <c r="P595" i="4" s="1"/>
  <c r="Q595" i="4" s="1"/>
  <c r="P936" i="4" a="1"/>
  <c r="P936" i="4" s="1"/>
  <c r="Q936" i="4" s="1"/>
  <c r="P4" i="4" a="1"/>
  <c r="P4" i="4" s="1"/>
  <c r="P842" i="4" a="1"/>
  <c r="P842" i="4" s="1"/>
  <c r="Q842" i="4" s="1"/>
  <c r="P165" i="4" a="1"/>
  <c r="P165" i="4" s="1"/>
  <c r="Q165" i="4" s="1"/>
  <c r="P49" i="4" a="1"/>
  <c r="P49" i="4" s="1"/>
  <c r="Q49" i="4" s="1"/>
  <c r="P493" i="4" a="1"/>
  <c r="P493" i="4" s="1"/>
  <c r="Q493" i="4" s="1"/>
  <c r="P494" i="4" a="1"/>
  <c r="P494" i="4" s="1"/>
  <c r="Q494" i="4" s="1"/>
  <c r="P269" i="4" a="1"/>
  <c r="P269" i="4" s="1"/>
  <c r="Q269" i="4" s="1"/>
  <c r="P401" i="4" a="1"/>
  <c r="P401" i="4" s="1"/>
  <c r="Q401" i="4" s="1"/>
  <c r="P1079" i="4" a="1"/>
  <c r="P1079" i="4" s="1"/>
  <c r="Q1079" i="4" s="1"/>
  <c r="P96" i="4" a="1"/>
  <c r="P96" i="4" s="1"/>
  <c r="Q96" i="4" s="1"/>
  <c r="P599" i="4" a="1"/>
  <c r="P599" i="4" s="1"/>
  <c r="Q599" i="4" s="1"/>
  <c r="P600" i="4" a="1"/>
  <c r="P600" i="4" s="1"/>
  <c r="Q600" i="4" s="1"/>
  <c r="P1525" i="4" a="1"/>
  <c r="P1525" i="4" s="1"/>
  <c r="Q1525" i="4" s="1"/>
  <c r="P294" i="4" a="1"/>
  <c r="P294" i="4" s="1"/>
  <c r="Q294" i="4" s="1"/>
  <c r="P377" i="4" a="1"/>
  <c r="P377" i="4" s="1"/>
  <c r="Q377" i="4" s="1"/>
  <c r="P408" i="4" a="1"/>
  <c r="P408" i="4" s="1"/>
  <c r="Q408" i="4" s="1"/>
  <c r="P1426" i="4" a="1"/>
  <c r="P1426" i="4" s="1"/>
  <c r="Q1426" i="4" s="1"/>
  <c r="P1231" i="4" a="1"/>
  <c r="P1231" i="4" s="1"/>
  <c r="Q1231" i="4" s="1"/>
  <c r="P1222" i="4" a="1"/>
  <c r="P1222" i="4" s="1"/>
  <c r="Q1222" i="4" s="1"/>
  <c r="P1232" i="4" a="1"/>
  <c r="P1232" i="4" s="1"/>
  <c r="Q1232" i="4" s="1"/>
  <c r="P1644" i="4" a="1"/>
  <c r="P1644" i="4" s="1"/>
  <c r="Q1644" i="4" s="1"/>
  <c r="P1436" i="4" a="1"/>
  <c r="P1436" i="4" s="1"/>
  <c r="Q1436" i="4" s="1"/>
  <c r="P1428" i="4" a="1"/>
  <c r="P1428" i="4" s="1"/>
  <c r="Q1428" i="4" s="1"/>
  <c r="P1427" i="4" a="1"/>
  <c r="P1427" i="4" s="1"/>
  <c r="Q1427" i="4" s="1"/>
  <c r="P1223" i="4" a="1"/>
  <c r="P1223" i="4" s="1"/>
  <c r="Q1223" i="4" s="1"/>
  <c r="P1224" i="4" a="1"/>
  <c r="P1224" i="4" s="1"/>
  <c r="Q1224" i="4" s="1"/>
  <c r="P1642" i="4" a="1"/>
  <c r="P1642" i="4" s="1"/>
  <c r="Q1642" i="4" s="1"/>
  <c r="P514" i="4" a="1"/>
  <c r="P514" i="4" s="1"/>
  <c r="Q514" i="4" s="1"/>
  <c r="P1695" i="4" a="1"/>
  <c r="P1695" i="4" s="1"/>
  <c r="Q1695" i="4" s="1"/>
  <c r="P714" i="4" a="1"/>
  <c r="P714" i="4" s="1"/>
  <c r="Q714" i="4" s="1"/>
  <c r="P713" i="4" a="1"/>
  <c r="P713" i="4" s="1"/>
  <c r="Q713" i="4" s="1"/>
  <c r="P715" i="4" a="1"/>
  <c r="P715" i="4" s="1"/>
  <c r="Q715" i="4" s="1"/>
  <c r="P716" i="4" a="1"/>
  <c r="P716" i="4" s="1"/>
  <c r="Q716" i="4" s="1"/>
  <c r="P744" i="4" a="1"/>
  <c r="P744" i="4" s="1"/>
  <c r="Q744" i="4" s="1"/>
  <c r="P746" i="4" a="1"/>
  <c r="P746" i="4" s="1"/>
  <c r="Q746" i="4" s="1"/>
  <c r="P745" i="4" a="1"/>
  <c r="P745" i="4" s="1"/>
  <c r="Q745" i="4" s="1"/>
  <c r="P215" i="4" a="1"/>
  <c r="P215" i="4" s="1"/>
  <c r="Q215" i="4" s="1"/>
  <c r="P638" i="4" a="1"/>
  <c r="P638" i="4" s="1"/>
  <c r="Q638" i="4" s="1"/>
  <c r="P261" i="4" a="1"/>
  <c r="P261" i="4" s="1"/>
  <c r="Q261" i="4" s="1"/>
  <c r="P780" i="4" a="1"/>
  <c r="P780" i="4" s="1"/>
  <c r="Q780" i="4" s="1"/>
  <c r="P461" i="4" a="1"/>
  <c r="P461" i="4" s="1"/>
  <c r="Q461" i="4" s="1"/>
  <c r="P1267" i="4" a="1"/>
  <c r="P1267" i="4" s="1"/>
  <c r="Q1267" i="4" s="1"/>
  <c r="P1648" i="4" a="1"/>
  <c r="P1648" i="4" s="1"/>
  <c r="Q1648" i="4" s="1"/>
  <c r="P1559" i="4" a="1"/>
  <c r="P1559" i="4" s="1"/>
  <c r="Q1559" i="4" s="1"/>
  <c r="P1647" i="4" a="1"/>
  <c r="P1647" i="4" s="1"/>
  <c r="Q1647" i="4" s="1"/>
  <c r="P1057" i="4" a="1"/>
  <c r="P1057" i="4" s="1"/>
  <c r="Q1057" i="4" s="1"/>
  <c r="P1552" i="4" a="1"/>
  <c r="P1552" i="4" s="1"/>
  <c r="Q1552" i="4" s="1"/>
  <c r="P1742" i="4" a="1"/>
  <c r="P1742" i="4" s="1"/>
  <c r="Q1742" i="4" s="1"/>
  <c r="P789" i="4" a="1"/>
  <c r="P789" i="4" s="1"/>
  <c r="Q789" i="4" s="1"/>
  <c r="P1147" i="4" a="1"/>
  <c r="P1147" i="4" s="1"/>
  <c r="Q1147" i="4" s="1"/>
  <c r="P1075" i="4" a="1"/>
  <c r="P1075" i="4" s="1"/>
  <c r="Q1075" i="4" s="1"/>
  <c r="P1589" i="4" a="1"/>
  <c r="P1589" i="4" s="1"/>
  <c r="Q1589" i="4" s="1"/>
  <c r="P1590" i="4" a="1"/>
  <c r="P1590" i="4" s="1"/>
  <c r="Q1590" i="4" s="1"/>
  <c r="P1745" i="4" a="1"/>
  <c r="P1745" i="4" s="1"/>
  <c r="Q1745" i="4" s="1"/>
  <c r="P1076" i="4" a="1"/>
  <c r="P1076" i="4" s="1"/>
  <c r="Q1076" i="4" s="1"/>
  <c r="P1591" i="4" a="1"/>
  <c r="P1591" i="4" s="1"/>
  <c r="Q1591" i="4" s="1"/>
  <c r="P458" i="4" a="1"/>
  <c r="P458" i="4" s="1"/>
  <c r="Q458" i="4" s="1"/>
  <c r="P956" i="4" a="1"/>
  <c r="P956" i="4" s="1"/>
  <c r="Q956" i="4" s="1"/>
  <c r="P507" i="4" a="1"/>
  <c r="P507" i="4" s="1"/>
  <c r="Q507" i="4" s="1"/>
  <c r="P1051" i="4" a="1"/>
  <c r="P1051" i="4" s="1"/>
  <c r="Q1051" i="4" s="1"/>
  <c r="P1423" i="4" a="1"/>
  <c r="P1423" i="4" s="1"/>
  <c r="Q1423" i="4" s="1"/>
  <c r="P1380" i="4" a="1"/>
  <c r="P1380" i="4" s="1"/>
  <c r="Q1380" i="4" s="1"/>
  <c r="P1154" i="4" a="1"/>
  <c r="P1154" i="4" s="1"/>
  <c r="Q1154" i="4" s="1"/>
  <c r="P1376" i="4" a="1"/>
  <c r="P1376" i="4" s="1"/>
  <c r="Q1376" i="4" s="1"/>
  <c r="P1425" i="4" a="1"/>
  <c r="P1425" i="4" s="1"/>
  <c r="Q1425" i="4" s="1"/>
  <c r="P771" i="4" a="1"/>
  <c r="P771" i="4" s="1"/>
  <c r="Q771" i="4" s="1"/>
  <c r="P660" i="4" a="1"/>
  <c r="P660" i="4" s="1"/>
  <c r="Q660" i="4" s="1"/>
  <c r="P108" i="4" a="1"/>
  <c r="P108" i="4" s="1"/>
  <c r="Q108" i="4" s="1"/>
  <c r="P350" i="4" a="1"/>
  <c r="P350" i="4" s="1"/>
  <c r="Q350" i="4" s="1"/>
  <c r="P1343" i="4" a="1"/>
  <c r="P1343" i="4" s="1"/>
  <c r="Q1343" i="4" s="1"/>
  <c r="P1606" i="4" a="1"/>
  <c r="P1606" i="4" s="1"/>
  <c r="Q1606" i="4" s="1"/>
  <c r="P1605" i="4" a="1"/>
  <c r="P1605" i="4" s="1"/>
  <c r="Q1605" i="4" s="1"/>
  <c r="P1672" i="4" a="1"/>
  <c r="P1672" i="4" s="1"/>
  <c r="Q1672" i="4" s="1"/>
  <c r="P319" i="4" a="1"/>
  <c r="P319" i="4" s="1"/>
  <c r="Q319" i="4" s="1"/>
  <c r="P546" i="4" a="1"/>
  <c r="P546" i="4" s="1"/>
  <c r="Q546" i="4" s="1"/>
  <c r="P547" i="4" a="1"/>
  <c r="P547" i="4" s="1"/>
  <c r="Q547" i="4" s="1"/>
  <c r="P474" i="4" a="1"/>
  <c r="P474" i="4" s="1"/>
  <c r="Q474" i="4" s="1"/>
  <c r="P552" i="4" a="1"/>
  <c r="P552" i="4" s="1"/>
  <c r="Q552" i="4" s="1"/>
  <c r="P733" i="4" a="1"/>
  <c r="P733" i="4" s="1"/>
  <c r="Q733" i="4" s="1"/>
  <c r="P1637" i="4" a="1"/>
  <c r="P1637" i="4" s="1"/>
  <c r="Q1637" i="4" s="1"/>
  <c r="P70" i="4" a="1"/>
  <c r="P70" i="4" s="1"/>
  <c r="Q70" i="4" s="1"/>
  <c r="P741" i="4" a="1"/>
  <c r="P741" i="4" s="1"/>
  <c r="Q741" i="4" s="1"/>
  <c r="P1796" i="4" a="1"/>
  <c r="P1796" i="4" s="1"/>
  <c r="Q1796" i="4" s="1"/>
  <c r="P466" i="4" a="1"/>
  <c r="P466" i="4" s="1"/>
  <c r="Q466" i="4" s="1"/>
  <c r="P559" i="4" a="1"/>
  <c r="P559" i="4" s="1"/>
  <c r="Q559" i="4" s="1"/>
  <c r="P42" i="4" a="1"/>
  <c r="P42" i="4" s="1"/>
  <c r="Q42" i="4" s="1"/>
  <c r="P43" i="4" a="1"/>
  <c r="P43" i="4" s="1"/>
  <c r="Q43" i="4" s="1"/>
  <c r="P465" i="4" a="1"/>
  <c r="P465" i="4" s="1"/>
  <c r="Q465" i="4" s="1"/>
  <c r="P486" i="4" a="1"/>
  <c r="P486" i="4" s="1"/>
  <c r="Q486" i="4" s="1"/>
  <c r="P564" i="4" a="1"/>
  <c r="P564" i="4" s="1"/>
  <c r="Q564" i="4" s="1"/>
  <c r="P557" i="4" a="1"/>
  <c r="P557" i="4" s="1"/>
  <c r="Q557" i="4" s="1"/>
  <c r="P755" i="4" a="1"/>
  <c r="P755" i="4" s="1"/>
  <c r="Q755" i="4" s="1"/>
  <c r="P802" i="4" a="1"/>
  <c r="P802" i="4" s="1"/>
  <c r="Q802" i="4" s="1"/>
  <c r="P804" i="4" a="1"/>
  <c r="P804" i="4" s="1"/>
  <c r="Q804" i="4" s="1"/>
  <c r="P276" i="4" a="1"/>
  <c r="P276" i="4" s="1"/>
  <c r="Q276" i="4" s="1"/>
  <c r="P558" i="4" a="1"/>
  <c r="P558" i="4" s="1"/>
  <c r="Q558" i="4" s="1"/>
  <c r="P1139" i="4" a="1"/>
  <c r="P1139" i="4" s="1"/>
  <c r="Q1139" i="4" s="1"/>
  <c r="P240" i="4" a="1"/>
  <c r="P240" i="4" s="1"/>
  <c r="Q240" i="4" s="1"/>
  <c r="P561" i="4" a="1"/>
  <c r="P561" i="4" s="1"/>
  <c r="Q561" i="4" s="1"/>
  <c r="P241" i="4" a="1"/>
  <c r="P241" i="4" s="1"/>
  <c r="Q241" i="4" s="1"/>
  <c r="P562" i="4" a="1"/>
  <c r="P562" i="4" s="1"/>
  <c r="Q562" i="4" s="1"/>
  <c r="P242" i="4" a="1"/>
  <c r="P242" i="4" s="1"/>
  <c r="Q242" i="4" s="1"/>
  <c r="P563" i="4" a="1"/>
  <c r="P563" i="4" s="1"/>
  <c r="Q563" i="4" s="1"/>
  <c r="P1581" i="4" a="1"/>
  <c r="P1581" i="4" s="1"/>
  <c r="Q1581" i="4" s="1"/>
  <c r="P1514" i="4" a="1"/>
  <c r="P1514" i="4" s="1"/>
  <c r="Q1514" i="4" s="1"/>
  <c r="P1494" i="4" a="1"/>
  <c r="P1494" i="4" s="1"/>
  <c r="Q1494" i="4" s="1"/>
  <c r="P1580" i="4" a="1"/>
  <c r="P1580" i="4" s="1"/>
  <c r="Q1580" i="4" s="1"/>
  <c r="P462" i="4" a="1"/>
  <c r="P462" i="4" s="1"/>
  <c r="Q462" i="4" s="1"/>
  <c r="P781" i="4" a="1"/>
  <c r="P781" i="4" s="1"/>
  <c r="Q781" i="4" s="1"/>
  <c r="P630" i="4" a="1"/>
  <c r="P630" i="4" s="1"/>
  <c r="Q630" i="4" s="1"/>
  <c r="P836" i="4" a="1"/>
  <c r="P836" i="4" s="1"/>
  <c r="Q836" i="4" s="1"/>
  <c r="P1254" i="4" a="1"/>
  <c r="P1254" i="4" s="1"/>
  <c r="Q1254" i="4" s="1"/>
  <c r="P509" i="4" a="1"/>
  <c r="P509" i="4" s="1"/>
  <c r="Q509" i="4" s="1"/>
  <c r="P919" i="4" a="1"/>
  <c r="P919" i="4" s="1"/>
  <c r="Q919" i="4" s="1"/>
  <c r="P1143" i="4" a="1"/>
  <c r="P1143" i="4" s="1"/>
  <c r="Q1143" i="4" s="1"/>
  <c r="P1366" i="4" a="1"/>
  <c r="P1366" i="4" s="1"/>
  <c r="Q1366" i="4" s="1"/>
  <c r="P841" i="4" a="1"/>
  <c r="P841" i="4" s="1"/>
  <c r="Q841" i="4" s="1"/>
  <c r="P1258" i="4" a="1"/>
  <c r="P1258" i="4" s="1"/>
  <c r="Q1258" i="4" s="1"/>
  <c r="P380" i="4" a="1"/>
  <c r="P380" i="4" s="1"/>
  <c r="Q380" i="4" s="1"/>
  <c r="P291" i="4" a="1"/>
  <c r="P291" i="4" s="1"/>
  <c r="Q291" i="4" s="1"/>
  <c r="P793" i="4" a="1"/>
  <c r="P793" i="4" s="1"/>
  <c r="Q793" i="4" s="1"/>
  <c r="P95" i="4" a="1"/>
  <c r="P95" i="4" s="1"/>
  <c r="Q95" i="4" s="1"/>
  <c r="P400" i="4" a="1"/>
  <c r="P400" i="4" s="1"/>
  <c r="Q400" i="4" s="1"/>
  <c r="P1601" i="4" a="1"/>
  <c r="P1601" i="4" s="1"/>
  <c r="Q1601" i="4" s="1"/>
  <c r="P409" i="4" a="1"/>
  <c r="P409" i="4" s="1"/>
  <c r="Q409" i="4" s="1"/>
  <c r="P618" i="4" a="1"/>
  <c r="P618" i="4" s="1"/>
  <c r="Q618" i="4" s="1"/>
  <c r="P456" i="4" a="1"/>
  <c r="P456" i="4" s="1"/>
  <c r="Q456" i="4" s="1"/>
  <c r="P624" i="4" a="1"/>
  <c r="P624" i="4" s="1"/>
  <c r="Q624" i="4" s="1"/>
  <c r="P262" i="4" a="1"/>
  <c r="P262" i="4" s="1"/>
  <c r="Q262" i="4" s="1"/>
  <c r="P639" i="4" a="1"/>
  <c r="P639" i="4" s="1"/>
  <c r="Q639" i="4" s="1"/>
  <c r="P1058" i="4" a="1"/>
  <c r="P1058" i="4" s="1"/>
  <c r="Q1058" i="4" s="1"/>
  <c r="P1421" i="4" a="1"/>
  <c r="P1421" i="4" s="1"/>
  <c r="Q1421" i="4" s="1"/>
  <c r="P288" i="4" a="1"/>
  <c r="P288" i="4" s="1"/>
  <c r="Q288" i="4" s="1"/>
  <c r="P1660" i="4" a="1"/>
  <c r="P1660" i="4" s="1"/>
  <c r="Q1660" i="4" s="1"/>
  <c r="P309" i="4" a="1"/>
  <c r="P309" i="4" s="1"/>
  <c r="Q309" i="4" s="1"/>
  <c r="P608" i="4" a="1"/>
  <c r="P608" i="4" s="1"/>
  <c r="Q608" i="4" s="1"/>
  <c r="P721" i="4" a="1"/>
  <c r="P721" i="4" s="1"/>
  <c r="Q721" i="4" s="1"/>
  <c r="P305" i="4" a="1"/>
  <c r="P305" i="4" s="1"/>
  <c r="Q305" i="4" s="1"/>
  <c r="P306" i="4" a="1"/>
  <c r="P306" i="4" s="1"/>
  <c r="Q306" i="4" s="1"/>
  <c r="P549" i="4" a="1"/>
  <c r="P549" i="4" s="1"/>
  <c r="Q549" i="4" s="1"/>
  <c r="P722" i="4" a="1"/>
  <c r="P722" i="4" s="1"/>
  <c r="Q722" i="4" s="1"/>
  <c r="P490" i="4" a="1"/>
  <c r="P490" i="4" s="1"/>
  <c r="Q490" i="4" s="1"/>
  <c r="P313" i="4" a="1"/>
  <c r="P313" i="4" s="1"/>
  <c r="Q313" i="4" s="1"/>
  <c r="P724" i="4" a="1"/>
  <c r="P724" i="4" s="1"/>
  <c r="Q724" i="4" s="1"/>
  <c r="P310" i="4" a="1"/>
  <c r="P310" i="4" s="1"/>
  <c r="Q310" i="4" s="1"/>
  <c r="P1765" i="4" a="1"/>
  <c r="P1765" i="4" s="1"/>
  <c r="Q1765" i="4" s="1"/>
  <c r="P1766" i="4" a="1"/>
  <c r="P1766" i="4" s="1"/>
  <c r="Q1766" i="4" s="1"/>
  <c r="P607" i="4" a="1"/>
  <c r="P607" i="4" s="1"/>
  <c r="Q607" i="4" s="1"/>
  <c r="P606" i="4" a="1"/>
  <c r="P606" i="4" s="1"/>
  <c r="Q606" i="4" s="1"/>
  <c r="P347" i="4" a="1"/>
  <c r="P347" i="4" s="1"/>
  <c r="Q347" i="4" s="1"/>
  <c r="P672" i="4" a="1"/>
  <c r="P672" i="4" s="1"/>
  <c r="Q672" i="4" s="1"/>
  <c r="P1500" i="4" a="1"/>
  <c r="P1500" i="4" s="1"/>
  <c r="Q1500" i="4" s="1"/>
  <c r="P213" i="4" a="1"/>
  <c r="P213" i="4" s="1"/>
  <c r="Q213" i="4" s="1"/>
  <c r="P504" i="4" a="1"/>
  <c r="P504" i="4" s="1"/>
  <c r="Q504" i="4" s="1"/>
  <c r="P232" i="4" a="1"/>
  <c r="P232" i="4" s="1"/>
  <c r="Q232" i="4" s="1"/>
  <c r="P233" i="4" a="1"/>
  <c r="P233" i="4" s="1"/>
  <c r="Q233" i="4" s="1"/>
  <c r="P192" i="4" a="1"/>
  <c r="P192" i="4" s="1"/>
  <c r="Q192" i="4" s="1"/>
  <c r="P1148" i="4" a="1"/>
  <c r="P1148" i="4" s="1"/>
  <c r="Q1148" i="4" s="1"/>
  <c r="P526" i="4" a="1"/>
  <c r="P526" i="4" s="1"/>
  <c r="Q526" i="4" s="1"/>
  <c r="P912" i="4" a="1"/>
  <c r="P912" i="4" s="1"/>
  <c r="Q912" i="4" s="1"/>
  <c r="P888" i="4" a="1"/>
  <c r="P888" i="4" s="1"/>
  <c r="Q888" i="4" s="1"/>
  <c r="P1142" i="4" a="1"/>
  <c r="P1142" i="4" s="1"/>
  <c r="Q1142" i="4" s="1"/>
  <c r="P1028" i="4" a="1"/>
  <c r="P1028" i="4" s="1"/>
  <c r="Q1028" i="4" s="1"/>
  <c r="P1029" i="4" a="1"/>
  <c r="P1029" i="4" s="1"/>
  <c r="Q1029" i="4" s="1"/>
  <c r="P489" i="4" a="1"/>
  <c r="P489" i="4" s="1"/>
  <c r="Q489" i="4" s="1"/>
  <c r="P1358" i="4" a="1"/>
  <c r="P1358" i="4" s="1"/>
  <c r="Q1358" i="4" s="1"/>
  <c r="P418" i="4" a="1"/>
  <c r="P418" i="4" s="1"/>
  <c r="Q418" i="4" s="1"/>
  <c r="P838" i="4" a="1"/>
  <c r="P838" i="4" s="1"/>
  <c r="Q838" i="4" s="1"/>
  <c r="P1588" i="4" a="1"/>
  <c r="P1588" i="4" s="1"/>
  <c r="Q1588" i="4" s="1"/>
  <c r="P1608" i="4" a="1"/>
  <c r="P1608" i="4" s="1"/>
  <c r="Q1608" i="4" s="1"/>
  <c r="P1609" i="4" a="1"/>
  <c r="P1609" i="4" s="1"/>
  <c r="Q1609" i="4" s="1"/>
  <c r="P1616" i="4" a="1"/>
  <c r="P1616" i="4" s="1"/>
  <c r="Q1616" i="4" s="1"/>
  <c r="P1743" i="4" a="1"/>
  <c r="P1743" i="4" s="1"/>
  <c r="Q1743" i="4" s="1"/>
  <c r="P1744" i="4" a="1"/>
  <c r="P1744" i="4" s="1"/>
  <c r="Q1744" i="4" s="1"/>
  <c r="P1586" i="4" a="1"/>
  <c r="P1586" i="4" s="1"/>
  <c r="Q1586" i="4" s="1"/>
  <c r="P1617" i="4" a="1"/>
  <c r="P1617" i="4" s="1"/>
  <c r="Q1617" i="4" s="1"/>
  <c r="P1585" i="4" a="1"/>
  <c r="P1585" i="4" s="1"/>
  <c r="P1587" i="4" a="1"/>
  <c r="P1587" i="4" s="1"/>
  <c r="Q1587" i="4" s="1"/>
  <c r="P1636" i="4" a="1"/>
  <c r="P1636" i="4" s="1"/>
  <c r="Q1636" i="4" s="1"/>
  <c r="P989" i="4" a="1"/>
  <c r="P989" i="4" s="1"/>
  <c r="Q989" i="4" s="1"/>
  <c r="P1367" i="4" a="1"/>
  <c r="P1367" i="4" s="1"/>
  <c r="Q1367" i="4" s="1"/>
  <c r="P1375" i="4" a="1"/>
  <c r="P1375" i="4" s="1"/>
  <c r="Q1375" i="4" s="1"/>
  <c r="P1368" i="4" a="1"/>
  <c r="P1368" i="4" s="1"/>
  <c r="Q1368" i="4" s="1"/>
  <c r="P1374" i="4" a="1"/>
  <c r="P1374" i="4" s="1"/>
  <c r="Q1374" i="4" s="1"/>
  <c r="P1369" i="4" a="1"/>
  <c r="P1369" i="4" s="1"/>
  <c r="Q1369" i="4" s="1"/>
  <c r="P1740" i="4" a="1"/>
  <c r="P1740" i="4" s="1"/>
  <c r="Q1740" i="4" s="1"/>
  <c r="P1539" i="4" a="1"/>
  <c r="P1539" i="4" s="1"/>
  <c r="Q1539" i="4" s="1"/>
  <c r="P1540" i="4" a="1"/>
  <c r="P1540" i="4" s="1"/>
  <c r="Q1540" i="4" s="1"/>
  <c r="P321" i="4" a="1"/>
  <c r="P321" i="4" s="1"/>
  <c r="Q321" i="4" s="1"/>
  <c r="P933" i="4" a="1"/>
  <c r="P933" i="4" s="1"/>
  <c r="Q933" i="4" s="1"/>
  <c r="P704" i="4" a="1"/>
  <c r="P704" i="4" s="1"/>
  <c r="Q704" i="4" s="1"/>
  <c r="P855" i="4" a="1"/>
  <c r="P855" i="4" s="1"/>
  <c r="Q855" i="4" s="1"/>
  <c r="P1596" i="4" a="1"/>
  <c r="P1596" i="4" s="1"/>
  <c r="Q1596" i="4" s="1"/>
  <c r="P1747" i="4" a="1"/>
  <c r="P1747" i="4" s="1"/>
  <c r="Q1747" i="4" s="1"/>
  <c r="P1597" i="4" a="1"/>
  <c r="P1597" i="4" s="1"/>
  <c r="Q1597" i="4" s="1"/>
  <c r="P1594" i="4" a="1"/>
  <c r="P1594" i="4" s="1"/>
  <c r="Q1594" i="4" s="1"/>
  <c r="P1595" i="4" a="1"/>
  <c r="P1595" i="4" s="1"/>
  <c r="Q1595" i="4" s="1"/>
  <c r="P1748" i="4" a="1"/>
  <c r="P1748" i="4" s="1"/>
  <c r="Q1748" i="4" s="1"/>
  <c r="P1749" i="4" a="1"/>
  <c r="P1749" i="4" s="1"/>
  <c r="Q1749" i="4" s="1"/>
  <c r="P318" i="4" a="1"/>
  <c r="P318" i="4" s="1"/>
  <c r="Q318" i="4" s="1"/>
  <c r="P316" i="4" a="1"/>
  <c r="P316" i="4" s="1"/>
  <c r="Q316" i="4" s="1"/>
  <c r="P372" i="4" a="1"/>
  <c r="P372" i="4" s="1"/>
  <c r="Q372" i="4" s="1"/>
  <c r="P317" i="4" a="1"/>
  <c r="P317" i="4" s="1"/>
  <c r="Q317" i="4" s="1"/>
  <c r="P373" i="4" a="1"/>
  <c r="P373" i="4" s="1"/>
  <c r="Q373" i="4" s="1"/>
  <c r="P382" i="4" a="1"/>
  <c r="P382" i="4" s="1"/>
  <c r="Q382" i="4" s="1"/>
  <c r="P383" i="4" a="1"/>
  <c r="P383" i="4" s="1"/>
  <c r="Q383" i="4" s="1"/>
  <c r="P1138" i="4" a="1"/>
  <c r="P1138" i="4" s="1"/>
  <c r="Q1138" i="4" s="1"/>
  <c r="P1080" i="4" a="1"/>
  <c r="P1080" i="4" s="1"/>
  <c r="Q1080" i="4" s="1"/>
  <c r="P1737" i="4" a="1"/>
  <c r="P1737" i="4" s="1"/>
  <c r="Q1737" i="4" s="1"/>
  <c r="P1625" i="4" a="1"/>
  <c r="P1625" i="4" s="1"/>
  <c r="Q1625" i="4" s="1"/>
  <c r="P1032" i="4" a="1"/>
  <c r="P1032" i="4" s="1"/>
  <c r="Q1032" i="4" s="1"/>
  <c r="P495" i="4" a="1"/>
  <c r="P495" i="4" s="1"/>
  <c r="Q495" i="4" s="1"/>
  <c r="P478" i="4" a="1"/>
  <c r="P478" i="4" s="1"/>
  <c r="Q478" i="4" s="1"/>
  <c r="P368" i="4" a="1"/>
  <c r="P368" i="4" s="1"/>
  <c r="Q368" i="4" s="1"/>
  <c r="P1031" i="4" a="1"/>
  <c r="P1031" i="4" s="1"/>
  <c r="Q1031" i="4" s="1"/>
  <c r="P1035" i="4" a="1"/>
  <c r="P1035" i="4" s="1"/>
  <c r="Q1035" i="4" s="1"/>
  <c r="P1026" i="4" a="1"/>
  <c r="P1026" i="4" s="1"/>
  <c r="Q1026" i="4" s="1"/>
  <c r="P1027" i="4" a="1"/>
  <c r="P1027" i="4" s="1"/>
  <c r="Q1027" i="4" s="1"/>
  <c r="P1041" i="4" a="1"/>
  <c r="P1041" i="4" s="1"/>
  <c r="Q1041" i="4" s="1"/>
  <c r="P1687" i="4" a="1"/>
  <c r="P1687" i="4" s="1"/>
  <c r="Q1687" i="4" s="1"/>
  <c r="P1146" i="4" a="1"/>
  <c r="P1146" i="4" s="1"/>
  <c r="Q1146" i="4" s="1"/>
  <c r="P1432" i="4" a="1"/>
  <c r="P1432" i="4" s="1"/>
  <c r="Q1432" i="4" s="1"/>
  <c r="P1433" i="4" a="1"/>
  <c r="P1433" i="4" s="1"/>
  <c r="Q1433" i="4" s="1"/>
  <c r="P1566" i="4" a="1"/>
  <c r="P1566" i="4" s="1"/>
  <c r="Q1566" i="4" s="1"/>
  <c r="P1779" i="4" a="1"/>
  <c r="P1779" i="4" s="1"/>
  <c r="Q1779" i="4" s="1"/>
  <c r="P1567" i="4" a="1"/>
  <c r="P1567" i="4" s="1"/>
  <c r="Q1567" i="4" s="1"/>
  <c r="P1140" i="4" a="1"/>
  <c r="P1140" i="4" s="1"/>
  <c r="Q1140" i="4" s="1"/>
  <c r="P1662" i="4" a="1"/>
  <c r="P1662" i="4" s="1"/>
  <c r="Q1662" i="4" s="1"/>
  <c r="P1598" i="4" a="1"/>
  <c r="P1598" i="4" s="1"/>
  <c r="Q1598" i="4" s="1"/>
  <c r="P1717" i="4" a="1"/>
  <c r="P1717" i="4" s="1"/>
  <c r="Q1717" i="4" s="1"/>
  <c r="P1571" i="4" a="1"/>
  <c r="P1571" i="4" s="1"/>
  <c r="Q1571" i="4" s="1"/>
  <c r="P759" i="4" a="1"/>
  <c r="P759" i="4" s="1"/>
  <c r="Q759" i="4" s="1"/>
  <c r="P895" i="4" a="1"/>
  <c r="P895" i="4" s="1"/>
  <c r="Q895" i="4" s="1"/>
  <c r="P869" i="4" a="1"/>
  <c r="P869" i="4" s="1"/>
  <c r="Q869" i="4" s="1"/>
  <c r="P870" i="4" a="1"/>
  <c r="P870" i="4" s="1"/>
  <c r="Q870" i="4" s="1"/>
  <c r="P868" i="4" a="1"/>
  <c r="P868" i="4" s="1"/>
  <c r="Q868" i="4" s="1"/>
  <c r="P335" i="4" a="1"/>
  <c r="P335" i="4" s="1"/>
  <c r="Q335" i="4" s="1"/>
  <c r="P200" i="4" a="1"/>
  <c r="P200" i="4" s="1"/>
  <c r="Q200" i="4" s="1"/>
  <c r="P1464" i="4" a="1"/>
  <c r="P1464" i="4" s="1"/>
  <c r="Q1464" i="4" s="1"/>
  <c r="P1465" i="4" a="1"/>
  <c r="P1465" i="4" s="1"/>
  <c r="Q1465" i="4" s="1"/>
  <c r="P1756" i="4" a="1"/>
  <c r="P1756" i="4" s="1"/>
  <c r="Q1756" i="4" s="1"/>
  <c r="P1643" i="4" a="1"/>
  <c r="P1643" i="4" s="1"/>
  <c r="Q1643" i="4" s="1"/>
  <c r="P244" i="4" a="1"/>
  <c r="P244" i="4" s="1"/>
  <c r="Q244" i="4" s="1"/>
  <c r="P637" i="4" a="1"/>
  <c r="P637" i="4" s="1"/>
  <c r="Q637" i="4" s="1"/>
  <c r="P106" i="4" a="1"/>
  <c r="P106" i="4" s="1"/>
  <c r="Q106" i="4" s="1"/>
  <c r="P511" i="4" a="1"/>
  <c r="P511" i="4" s="1"/>
  <c r="Q511" i="4" s="1"/>
  <c r="P993" i="4" a="1"/>
  <c r="P993" i="4" s="1"/>
  <c r="Q993" i="4" s="1"/>
  <c r="P813" i="4" a="1"/>
  <c r="P813" i="4" s="1"/>
  <c r="Q813" i="4" s="1"/>
  <c r="P814" i="4" a="1"/>
  <c r="P814" i="4" s="1"/>
  <c r="Q814" i="4" s="1"/>
  <c r="P906" i="4" a="1"/>
  <c r="P906" i="4" s="1"/>
  <c r="Q906" i="4" s="1"/>
  <c r="P907" i="4" a="1"/>
  <c r="P907" i="4" s="1"/>
  <c r="Q907" i="4" s="1"/>
  <c r="P505" i="4" a="1"/>
  <c r="P505" i="4" s="1"/>
  <c r="Q505" i="4" s="1"/>
  <c r="P1266" i="4" a="1"/>
  <c r="P1266" i="4" s="1"/>
  <c r="Q1266" i="4" s="1"/>
  <c r="P1089" i="4" a="1"/>
  <c r="P1089" i="4" s="1"/>
  <c r="Q1089" i="4" s="1"/>
  <c r="P196" i="4" a="1"/>
  <c r="P196" i="4" s="1"/>
  <c r="Q196" i="4" s="1"/>
  <c r="P71" i="4" a="1"/>
  <c r="P71" i="4" s="1"/>
  <c r="Q71" i="4" s="1"/>
  <c r="P729" i="4" a="1"/>
  <c r="P729" i="4" s="1"/>
  <c r="Q729" i="4" s="1"/>
  <c r="P1158" i="4" a="1"/>
  <c r="P1158" i="4" s="1"/>
  <c r="Q1158" i="4" s="1"/>
  <c r="P1036" i="4" a="1"/>
  <c r="P1036" i="4" s="1"/>
  <c r="Q1036" i="4" s="1"/>
  <c r="P1135" i="4" a="1"/>
  <c r="P1135" i="4" s="1"/>
  <c r="Q1135" i="4" s="1"/>
  <c r="P962" i="4" a="1"/>
  <c r="P962" i="4" s="1"/>
  <c r="Q962" i="4" s="1"/>
  <c r="P809" i="4" a="1"/>
  <c r="P809" i="4" s="1"/>
  <c r="Q809" i="4" s="1"/>
  <c r="P325" i="4" a="1"/>
  <c r="P325" i="4" s="1"/>
  <c r="Q325" i="4" s="1"/>
  <c r="P701" i="4" a="1"/>
  <c r="P701" i="4" s="1"/>
  <c r="Q701" i="4" s="1"/>
  <c r="P856" i="4" a="1"/>
  <c r="P856" i="4" s="1"/>
  <c r="Q856" i="4" s="1"/>
  <c r="P777" i="4" a="1"/>
  <c r="P777" i="4" s="1"/>
  <c r="Q777" i="4" s="1"/>
  <c r="P620" i="4" a="1"/>
  <c r="P620" i="4" s="1"/>
  <c r="Q620" i="4" s="1"/>
  <c r="P779" i="4" a="1"/>
  <c r="P779" i="4" s="1"/>
  <c r="Q779" i="4" s="1"/>
  <c r="P622" i="4" a="1"/>
  <c r="P622" i="4" s="1"/>
  <c r="Q622" i="4" s="1"/>
  <c r="P792" i="4" a="1"/>
  <c r="P792" i="4" s="1"/>
  <c r="Q792" i="4" s="1"/>
  <c r="P1622" i="4" a="1"/>
  <c r="P1622" i="4" s="1"/>
  <c r="Q1622" i="4" s="1"/>
  <c r="P1651" i="4" a="1"/>
  <c r="P1651" i="4" s="1"/>
  <c r="Q1651" i="4" s="1"/>
  <c r="R12" i="2" a="1"/>
  <c r="R12" i="2" s="1"/>
  <c r="P1234" i="4" a="1"/>
  <c r="P1234" i="4" s="1"/>
  <c r="Q1234" i="4" s="1"/>
  <c r="P1235" i="4" a="1"/>
  <c r="P1235" i="4" s="1"/>
  <c r="Q1235" i="4" s="1"/>
  <c r="P1437" i="4" a="1"/>
  <c r="P1437" i="4" s="1"/>
  <c r="Q1437" i="4" s="1"/>
  <c r="P1556" i="4" a="1"/>
  <c r="P1556" i="4" s="1"/>
  <c r="Q1556" i="4" s="1"/>
  <c r="P1243" i="4" a="1"/>
  <c r="P1243" i="4" s="1"/>
  <c r="Q1243" i="4" s="1"/>
  <c r="P874" i="4" a="1"/>
  <c r="P874" i="4" s="1"/>
  <c r="Q874" i="4" s="1"/>
  <c r="P908" i="4" a="1"/>
  <c r="P908" i="4" s="1"/>
  <c r="Q908" i="4" s="1"/>
  <c r="P23" i="4" a="1"/>
  <c r="P23" i="4" s="1"/>
  <c r="Q23" i="4" s="1"/>
  <c r="P437" i="4" a="1"/>
  <c r="P437" i="4" s="1"/>
  <c r="Q437" i="4" s="1"/>
  <c r="P640" i="4" a="1"/>
  <c r="P640" i="4" s="1"/>
  <c r="Q640" i="4" s="1"/>
  <c r="P1093" i="4" a="1"/>
  <c r="P1093" i="4" s="1"/>
  <c r="Q1093" i="4" s="1"/>
  <c r="P473" i="4" a="1"/>
  <c r="P473" i="4" s="1"/>
  <c r="Q473" i="4" s="1"/>
  <c r="P1230" i="4" a="1"/>
  <c r="P1230" i="4" s="1"/>
  <c r="Q1230" i="4" s="1"/>
  <c r="P803" i="4" a="1"/>
  <c r="P803" i="4" s="1"/>
  <c r="Q803" i="4" s="1"/>
  <c r="P751" i="4" a="1"/>
  <c r="P751" i="4" s="1"/>
  <c r="Q751" i="4" s="1"/>
  <c r="P812" i="4" a="1"/>
  <c r="P812" i="4" s="1"/>
  <c r="Q812" i="4" s="1"/>
  <c r="P29" i="4" a="1"/>
  <c r="P29" i="4" s="1"/>
  <c r="Q29" i="4" s="1"/>
  <c r="P800" i="4" a="1"/>
  <c r="P800" i="4" s="1"/>
  <c r="Q800" i="4" s="1"/>
  <c r="P801" i="4" a="1"/>
  <c r="P801" i="4" s="1"/>
  <c r="Q801" i="4" s="1"/>
  <c r="P757" i="4" a="1"/>
  <c r="P757" i="4" s="1"/>
  <c r="Q757" i="4" s="1"/>
  <c r="P806" i="4" a="1"/>
  <c r="P806" i="4" s="1"/>
  <c r="Q806" i="4" s="1"/>
  <c r="P417" i="4" a="1"/>
  <c r="P417" i="4" s="1"/>
  <c r="Q417" i="4" s="1"/>
  <c r="P1011" i="4" a="1"/>
  <c r="P1011" i="4" s="1"/>
  <c r="Q1011" i="4" s="1"/>
  <c r="P1610" i="4" a="1"/>
  <c r="P1610" i="4" s="1"/>
  <c r="Q1610" i="4" s="1"/>
  <c r="P1395" i="4" a="1"/>
  <c r="P1395" i="4" s="1"/>
  <c r="Q1395" i="4" s="1"/>
  <c r="P307" i="4" a="1"/>
  <c r="P307" i="4" s="1"/>
  <c r="Q307" i="4" s="1"/>
  <c r="P231" i="4" a="1"/>
  <c r="P231" i="4" s="1"/>
  <c r="Q231" i="4" s="1"/>
  <c r="P184" i="4" a="1"/>
  <c r="P184" i="4" s="1"/>
  <c r="Q184" i="4" s="1"/>
  <c r="P1568" i="4" a="1"/>
  <c r="P1568" i="4" s="1"/>
  <c r="Q1568" i="4" s="1"/>
  <c r="P1518" i="4" a="1"/>
  <c r="P1518" i="4" s="1"/>
  <c r="Q1518" i="4" s="1"/>
  <c r="P1478" i="4" a="1"/>
  <c r="P1478" i="4" s="1"/>
  <c r="Q1478" i="4" s="1"/>
  <c r="P118" i="4" a="1"/>
  <c r="P118" i="4" s="1"/>
  <c r="Q118" i="4" s="1"/>
  <c r="P119" i="4" a="1"/>
  <c r="P119" i="4" s="1"/>
  <c r="Q119" i="4" s="1"/>
  <c r="P646" i="4" a="1"/>
  <c r="P646" i="4" s="1"/>
  <c r="Q646" i="4" s="1"/>
  <c r="P439" i="4" a="1"/>
  <c r="P439" i="4" s="1"/>
  <c r="Q439" i="4" s="1"/>
  <c r="P833" i="4" a="1"/>
  <c r="P833" i="4" s="1"/>
  <c r="Q833" i="4" s="1"/>
  <c r="P1128" i="4" a="1"/>
  <c r="P1128" i="4" s="1"/>
  <c r="Q1128" i="4" s="1"/>
  <c r="P1603" i="4" a="1"/>
  <c r="P1603" i="4" s="1"/>
  <c r="Q1603" i="4" s="1"/>
  <c r="P621" i="4" a="1"/>
  <c r="P621" i="4" s="1"/>
  <c r="Q621" i="4" s="1"/>
  <c r="P613" i="4" a="1"/>
  <c r="P613" i="4" s="1"/>
  <c r="Q613" i="4" s="1"/>
  <c r="P520" i="4" a="1"/>
  <c r="P520" i="4" s="1"/>
  <c r="Q520" i="4" s="1"/>
  <c r="P675" i="4" a="1"/>
  <c r="P675" i="4" s="1"/>
  <c r="Q675" i="4" s="1"/>
  <c r="P105" i="4" a="1"/>
  <c r="P105" i="4" s="1"/>
  <c r="Q105" i="4" s="1"/>
  <c r="P835" i="4" a="1"/>
  <c r="P835" i="4" s="1"/>
  <c r="Q835" i="4" s="1"/>
  <c r="P1503" i="4" a="1"/>
  <c r="P1503" i="4" s="1"/>
  <c r="Q1503" i="4" s="1"/>
  <c r="P476" i="4" a="1"/>
  <c r="P476" i="4" s="1"/>
  <c r="Q476" i="4" s="1"/>
  <c r="P496" i="4" a="1"/>
  <c r="P496" i="4" s="1"/>
  <c r="Q496" i="4" s="1"/>
  <c r="P390" i="4" a="1"/>
  <c r="P390" i="4" s="1"/>
  <c r="Q390" i="4" s="1"/>
  <c r="P1691" i="4" a="1"/>
  <c r="P1691" i="4" s="1"/>
  <c r="Q1691" i="4" s="1"/>
  <c r="P191" i="4" a="1"/>
  <c r="P191" i="4" s="1"/>
  <c r="Q191" i="4" s="1"/>
  <c r="P212" i="4" a="1"/>
  <c r="P212" i="4" s="1"/>
  <c r="Q212" i="4" s="1"/>
  <c r="P832" i="4" a="1"/>
  <c r="P832" i="4" s="1"/>
  <c r="Q832" i="4" s="1"/>
  <c r="P246" i="4" a="1"/>
  <c r="P246" i="4" s="1"/>
  <c r="Q246" i="4" s="1"/>
  <c r="P300" i="4" a="1"/>
  <c r="P300" i="4" s="1"/>
  <c r="Q300" i="4" s="1"/>
  <c r="P301" i="4" a="1"/>
  <c r="P301" i="4" s="1"/>
  <c r="Q301" i="4" s="1"/>
  <c r="P302" i="4" a="1"/>
  <c r="P302" i="4" s="1"/>
  <c r="Q302" i="4" s="1"/>
  <c r="P303" i="4" a="1"/>
  <c r="P303" i="4" s="1"/>
  <c r="Q303" i="4" s="1"/>
  <c r="P1245" i="4" a="1"/>
  <c r="P1245" i="4" s="1"/>
  <c r="Q1245" i="4" s="1"/>
  <c r="P1246" i="4" a="1"/>
  <c r="P1246" i="4" s="1"/>
  <c r="Q1246" i="4" s="1"/>
  <c r="P1247" i="4" a="1"/>
  <c r="P1247" i="4" s="1"/>
  <c r="Q1247" i="4" s="1"/>
  <c r="P795" i="4" a="1"/>
  <c r="P795" i="4" s="1"/>
  <c r="Q795" i="4" s="1"/>
  <c r="P794" i="4" a="1"/>
  <c r="P794" i="4" s="1"/>
  <c r="Q794" i="4" s="1"/>
  <c r="P220" i="4" a="1"/>
  <c r="P220" i="4" s="1"/>
  <c r="Q220" i="4" s="1"/>
  <c r="P488" i="4" a="1"/>
  <c r="P488" i="4" s="1"/>
  <c r="Q488" i="4" s="1"/>
  <c r="P934" i="4" a="1"/>
  <c r="P934" i="4" s="1"/>
  <c r="Q934" i="4" s="1"/>
  <c r="P481" i="4" a="1"/>
  <c r="P481" i="4" s="1"/>
  <c r="Q481" i="4" s="1"/>
  <c r="P1225" i="4" a="1"/>
  <c r="P1225" i="4" s="1"/>
  <c r="Q1225" i="4" s="1"/>
  <c r="P990" i="4" a="1"/>
  <c r="P990" i="4" s="1"/>
  <c r="Q990" i="4" s="1"/>
  <c r="P460" i="4" a="1"/>
  <c r="P460" i="4" s="1"/>
  <c r="Q460" i="4" s="1"/>
  <c r="P727" i="4" a="1"/>
  <c r="P727" i="4" s="1"/>
  <c r="Q727" i="4" s="1"/>
  <c r="P515" i="4" a="1"/>
  <c r="P515" i="4" s="1"/>
  <c r="Q515" i="4" s="1"/>
  <c r="P385" i="4" a="1"/>
  <c r="P385" i="4" s="1"/>
  <c r="Q385" i="4" s="1"/>
  <c r="P516" i="4" a="1"/>
  <c r="P516" i="4" s="1"/>
  <c r="Q516" i="4" s="1"/>
  <c r="P553" i="4" a="1"/>
  <c r="P553" i="4" s="1"/>
  <c r="Q553" i="4" s="1"/>
  <c r="P742" i="4" a="1"/>
  <c r="P742" i="4" s="1"/>
  <c r="Q742" i="4" s="1"/>
  <c r="P883" i="4" a="1"/>
  <c r="P883" i="4" s="1"/>
  <c r="Q883" i="4" s="1"/>
  <c r="P648" i="4" a="1"/>
  <c r="P648" i="4" s="1"/>
  <c r="Q648" i="4" s="1"/>
  <c r="P649" i="4" a="1"/>
  <c r="P649" i="4" s="1"/>
  <c r="Q649" i="4" s="1"/>
  <c r="P887" i="4" a="1"/>
  <c r="P887" i="4" s="1"/>
  <c r="Q887" i="4" s="1"/>
  <c r="P499" i="4" a="1"/>
  <c r="P499" i="4" s="1"/>
  <c r="Q499" i="4" s="1"/>
  <c r="P596" i="4" a="1"/>
  <c r="P596" i="4" s="1"/>
  <c r="Q596" i="4" s="1"/>
  <c r="P588" i="4" a="1"/>
  <c r="P588" i="4" s="1"/>
  <c r="Q588" i="4" s="1"/>
  <c r="P550" i="4" a="1"/>
  <c r="P550" i="4" s="1"/>
  <c r="Q550" i="4" s="1"/>
  <c r="P597" i="4" a="1"/>
  <c r="P597" i="4" s="1"/>
  <c r="Q597" i="4" s="1"/>
  <c r="P384" i="4" a="1"/>
  <c r="P384" i="4" s="1"/>
  <c r="Q384" i="4" s="1"/>
  <c r="P668" i="4" a="1"/>
  <c r="P668" i="4" s="1"/>
  <c r="Q668" i="4" s="1"/>
  <c r="P1054" i="4" a="1"/>
  <c r="P1054" i="4" s="1"/>
  <c r="Q1054" i="4" s="1"/>
  <c r="P1496" i="4" a="1"/>
  <c r="P1496" i="4" s="1"/>
  <c r="Q1496" i="4" s="1"/>
  <c r="P100" i="4" a="1"/>
  <c r="P100" i="4" s="1"/>
  <c r="Q100" i="4" s="1"/>
  <c r="P1117" i="4" a="1"/>
  <c r="P1117" i="4" s="1"/>
  <c r="Q1117" i="4" s="1"/>
  <c r="P60" i="4" a="1"/>
  <c r="P60" i="4" s="1"/>
  <c r="Q60" i="4" s="1"/>
  <c r="P62" i="4" a="1"/>
  <c r="P62" i="4" s="1"/>
  <c r="Q62" i="4" s="1"/>
  <c r="P815" i="4" a="1"/>
  <c r="P815" i="4" s="1"/>
  <c r="Q815" i="4" s="1"/>
  <c r="P877" i="4" a="1"/>
  <c r="P877" i="4" s="1"/>
  <c r="Q877" i="4" s="1"/>
  <c r="P1038" i="4" a="1"/>
  <c r="P1038" i="4" s="1"/>
  <c r="Q1038" i="4" s="1"/>
  <c r="P1091" i="4" a="1"/>
  <c r="P1091" i="4" s="1"/>
  <c r="Q1091" i="4" s="1"/>
  <c r="P450" i="4" a="1"/>
  <c r="P450" i="4" s="1"/>
  <c r="Q450" i="4" s="1"/>
  <c r="P658" i="4" a="1"/>
  <c r="P658" i="4" s="1"/>
  <c r="Q658" i="4" s="1"/>
  <c r="P1485" i="4" a="1"/>
  <c r="P1485" i="4" s="1"/>
  <c r="Q1485" i="4" s="1"/>
  <c r="P939" i="4" a="1"/>
  <c r="P939" i="4" s="1"/>
  <c r="Q939" i="4" s="1"/>
  <c r="P1561" i="4" a="1"/>
  <c r="P1561" i="4" s="1"/>
  <c r="Q1561" i="4" s="1"/>
  <c r="P1639" i="4" a="1"/>
  <c r="P1639" i="4" s="1"/>
  <c r="Q1639" i="4" s="1"/>
  <c r="P222" i="4" a="1"/>
  <c r="P222" i="4" s="1"/>
  <c r="Q222" i="4" s="1"/>
  <c r="P111" i="4" a="1"/>
  <c r="P111" i="4" s="1"/>
  <c r="Q111" i="4" s="1"/>
  <c r="P1004" i="4" a="1"/>
  <c r="P1004" i="4" s="1"/>
  <c r="Q1004" i="4" s="1"/>
  <c r="P1130" i="4" a="1"/>
  <c r="P1130" i="4" s="1"/>
  <c r="Q1130" i="4" s="1"/>
  <c r="P1555" i="4" a="1"/>
  <c r="P1555" i="4" s="1"/>
  <c r="Q1555" i="4" s="1"/>
  <c r="P1461" i="4" a="1"/>
  <c r="P1461" i="4" s="1"/>
  <c r="Q1461" i="4" s="1"/>
  <c r="P214" i="4" a="1"/>
  <c r="P214" i="4" s="1"/>
  <c r="Q214" i="4" s="1"/>
  <c r="P249" i="4" a="1"/>
  <c r="P249" i="4" s="1"/>
  <c r="Q249" i="4" s="1"/>
  <c r="P544" i="4" a="1"/>
  <c r="P544" i="4" s="1"/>
  <c r="Q544" i="4" s="1"/>
  <c r="P545" i="4" a="1"/>
  <c r="P545" i="4" s="1"/>
  <c r="Q545" i="4" s="1"/>
  <c r="P1060" i="4" a="1"/>
  <c r="P1060" i="4" s="1"/>
  <c r="Q1060" i="4" s="1"/>
  <c r="P1401" i="4" a="1"/>
  <c r="P1401" i="4" s="1"/>
  <c r="Q1401" i="4" s="1"/>
  <c r="P1382" i="4" a="1"/>
  <c r="P1382" i="4" s="1"/>
  <c r="Q1382" i="4" s="1"/>
  <c r="P944" i="4" a="1"/>
  <c r="P944" i="4" s="1"/>
  <c r="Q944" i="4" s="1"/>
  <c r="P1487" i="4" a="1"/>
  <c r="P1487" i="4" s="1"/>
  <c r="Q1487" i="4" s="1"/>
  <c r="P1383" i="4" a="1"/>
  <c r="P1383" i="4" s="1"/>
  <c r="Q1383" i="4" s="1"/>
  <c r="P1137" i="4" a="1"/>
  <c r="P1137" i="4" s="1"/>
  <c r="Q1137" i="4" s="1"/>
  <c r="P1042" i="4" a="1"/>
  <c r="P1042" i="4" s="1"/>
  <c r="Q1042" i="4" s="1"/>
  <c r="P1015" i="4" a="1"/>
  <c r="P1015" i="4" s="1"/>
  <c r="Q1015" i="4" s="1"/>
  <c r="P863" i="4" a="1"/>
  <c r="P863" i="4" s="1"/>
  <c r="Q863" i="4" s="1"/>
  <c r="P1021" i="4" a="1"/>
  <c r="P1021" i="4" s="1"/>
  <c r="Q1021" i="4" s="1"/>
  <c r="P1019" i="4" a="1"/>
  <c r="P1019" i="4" s="1"/>
  <c r="Q1019" i="4" s="1"/>
  <c r="P472" i="4" a="1"/>
  <c r="P472" i="4" s="1"/>
  <c r="Q472" i="4" s="1"/>
  <c r="P848" i="4" a="1"/>
  <c r="P848" i="4" s="1"/>
  <c r="Q848" i="4" s="1"/>
  <c r="P1634" i="4" a="1"/>
  <c r="P1634" i="4" s="1"/>
  <c r="Q1634" i="4" s="1"/>
  <c r="P263" i="4" a="1"/>
  <c r="P263" i="4" s="1"/>
  <c r="Q263" i="4" s="1"/>
  <c r="P682" i="4" a="1"/>
  <c r="P682" i="4" s="1"/>
  <c r="Q682" i="4" s="1"/>
  <c r="P1510" i="4" a="1"/>
  <c r="P1510" i="4" s="1"/>
  <c r="Q1510" i="4" s="1"/>
  <c r="P1244" i="4" a="1"/>
  <c r="P1244" i="4" s="1"/>
  <c r="Q1244" i="4" s="1"/>
  <c r="P1557" i="4" a="1"/>
  <c r="P1557" i="4" s="1"/>
  <c r="Q1557" i="4" s="1"/>
  <c r="P483" i="4" a="1"/>
  <c r="P483" i="4" s="1"/>
  <c r="Q483" i="4" s="1"/>
  <c r="P167" i="4" a="1"/>
  <c r="P167" i="4" s="1"/>
  <c r="Q167" i="4" s="1"/>
  <c r="P44" i="4" a="1"/>
  <c r="P44" i="4" s="1"/>
  <c r="Q44" i="4" s="1"/>
  <c r="P314" i="4" a="1"/>
  <c r="P314" i="4" s="1"/>
  <c r="Q314" i="4" s="1"/>
  <c r="P1482" i="4" a="1"/>
  <c r="P1482" i="4" s="1"/>
  <c r="Q1482" i="4" s="1"/>
  <c r="P144" i="4" a="1"/>
  <c r="P144" i="4" s="1"/>
  <c r="Q144" i="4" s="1"/>
  <c r="P1788" i="4" a="1"/>
  <c r="P1788" i="4" s="1"/>
  <c r="Q1788" i="4" s="1"/>
  <c r="P1599" i="4" a="1"/>
  <c r="P1599" i="4" s="1"/>
  <c r="Q1599" i="4" s="1"/>
  <c r="P1084" i="4" a="1"/>
  <c r="P1084" i="4" s="1"/>
  <c r="Q1084" i="4" s="1"/>
  <c r="P1641" i="4" a="1"/>
  <c r="P1641" i="4" s="1"/>
  <c r="Q1641" i="4" s="1"/>
  <c r="P1443" i="4" a="1"/>
  <c r="P1443" i="4" s="1"/>
  <c r="Q1443" i="4" s="1"/>
  <c r="P1013" i="4" a="1"/>
  <c r="P1013" i="4" s="1"/>
  <c r="Q1013" i="4" s="1"/>
  <c r="P986" i="4" a="1"/>
  <c r="P986" i="4" s="1"/>
  <c r="Q986" i="4" s="1"/>
  <c r="P1378" i="4" a="1"/>
  <c r="P1378" i="4" s="1"/>
  <c r="Q1378" i="4" s="1"/>
  <c r="P1379" i="4" a="1"/>
  <c r="P1379" i="4" s="1"/>
  <c r="Q1379" i="4" s="1"/>
  <c r="P1542" i="4" a="1"/>
  <c r="P1542" i="4" s="1"/>
  <c r="Q1542" i="4" s="1"/>
  <c r="P1543" i="4" a="1"/>
  <c r="P1543" i="4" s="1"/>
  <c r="Q1543" i="4" s="1"/>
  <c r="P1544" i="4" a="1"/>
  <c r="P1544" i="4" s="1"/>
  <c r="Q1544" i="4" s="1"/>
  <c r="P1624" i="4" a="1"/>
  <c r="P1624" i="4" s="1"/>
  <c r="Q1624" i="4" s="1"/>
  <c r="P336" i="4" a="1"/>
  <c r="P336" i="4" s="1"/>
  <c r="Q336" i="4" s="1"/>
  <c r="P201" i="4" a="1"/>
  <c r="P201" i="4" s="1"/>
  <c r="Q201" i="4" s="1"/>
  <c r="P582" i="4" a="1"/>
  <c r="P582" i="4" s="1"/>
  <c r="Q582" i="4" s="1"/>
  <c r="P518" i="4" a="1"/>
  <c r="P518" i="4" s="1"/>
  <c r="Q518" i="4" s="1"/>
  <c r="P773" i="4" a="1"/>
  <c r="P773" i="4" s="1"/>
  <c r="Q773" i="4" s="1"/>
  <c r="P571" i="4" a="1"/>
  <c r="P571" i="4" s="1"/>
  <c r="Q571" i="4" s="1"/>
  <c r="P584" i="4" a="1"/>
  <c r="P584" i="4" s="1"/>
  <c r="Q584" i="4" s="1"/>
  <c r="P1666" i="4" a="1"/>
  <c r="P1666" i="4" s="1"/>
  <c r="Q1666" i="4" s="1"/>
  <c r="P1667" i="4" a="1"/>
  <c r="P1667" i="4" s="1"/>
  <c r="Q1667" i="4" s="1"/>
  <c r="P1776" i="4" a="1"/>
  <c r="P1776" i="4" s="1"/>
  <c r="Q1776" i="4" s="1"/>
  <c r="P1775" i="4" a="1"/>
  <c r="P1775" i="4" s="1"/>
  <c r="Q1775" i="4" s="1"/>
  <c r="P346" i="4" a="1"/>
  <c r="P346" i="4" s="1"/>
  <c r="Q346" i="4" s="1"/>
  <c r="P1602" i="4" a="1"/>
  <c r="P1602" i="4" s="1"/>
  <c r="Q1602" i="4" s="1"/>
  <c r="P1501" i="4" a="1"/>
  <c r="P1501" i="4" s="1"/>
  <c r="Q1501" i="4" s="1"/>
  <c r="P673" i="4" a="1"/>
  <c r="P673" i="4" s="1"/>
  <c r="Q673" i="4" s="1"/>
  <c r="P426" i="4" a="1"/>
  <c r="P426" i="4" s="1"/>
  <c r="Q426" i="4" s="1"/>
  <c r="P1050" i="4" a="1"/>
  <c r="P1050" i="4" s="1"/>
  <c r="Q1050" i="4" s="1"/>
  <c r="P1317" i="4" a="1"/>
  <c r="P1317" i="4" s="1"/>
  <c r="Q1317" i="4" s="1"/>
  <c r="P402" i="4" a="1"/>
  <c r="P402" i="4" s="1"/>
  <c r="Q402" i="4" s="1"/>
  <c r="P684" i="4" a="1"/>
  <c r="P684" i="4" s="1"/>
  <c r="Q684" i="4" s="1"/>
  <c r="P1512" i="4" a="1"/>
  <c r="P1512" i="4" s="1"/>
  <c r="Q1512" i="4" s="1"/>
  <c r="P130" i="4" a="1"/>
  <c r="P130" i="4" s="1"/>
  <c r="Q130" i="4" s="1"/>
  <c r="P131" i="4" a="1"/>
  <c r="P131" i="4" s="1"/>
  <c r="Q131" i="4" s="1"/>
  <c r="P216" i="4" a="1"/>
  <c r="P216" i="4" s="1"/>
  <c r="Q216" i="4" s="1"/>
  <c r="P790" i="4" a="1"/>
  <c r="P790" i="4" s="1"/>
  <c r="Q790" i="4" s="1"/>
  <c r="P1522" i="4" a="1"/>
  <c r="P1522" i="4" s="1"/>
  <c r="Q1522" i="4" s="1"/>
  <c r="P295" i="4" a="1"/>
  <c r="P295" i="4" s="1"/>
  <c r="Q295" i="4" s="1"/>
  <c r="P376" i="4" a="1"/>
  <c r="P376" i="4" s="1"/>
  <c r="Q376" i="4" s="1"/>
  <c r="P525" i="4" a="1"/>
  <c r="P525" i="4" s="1"/>
  <c r="Q525" i="4" s="1"/>
  <c r="P1043" i="4" a="1"/>
  <c r="P1043" i="4" s="1"/>
  <c r="Q1043" i="4" s="1"/>
  <c r="P410" i="4" a="1"/>
  <c r="P410" i="4" s="1"/>
  <c r="Q410" i="4" s="1"/>
  <c r="P1646" i="4" a="1"/>
  <c r="P1646" i="4" s="1"/>
  <c r="Q1646" i="4" s="1"/>
  <c r="P273" i="4" a="1"/>
  <c r="P273" i="4" s="1"/>
  <c r="Q273" i="4" s="1"/>
  <c r="P619" i="4" a="1"/>
  <c r="P619" i="4" s="1"/>
  <c r="Q619" i="4" s="1"/>
  <c r="P610" i="4" a="1"/>
  <c r="P610" i="4" s="1"/>
  <c r="Q610" i="4" s="1"/>
  <c r="P611" i="4" a="1"/>
  <c r="P611" i="4" s="1"/>
  <c r="Q611" i="4" s="1"/>
  <c r="P471" i="4" a="1"/>
  <c r="P471" i="4" s="1"/>
  <c r="Q471" i="4" s="1"/>
  <c r="P1411" i="4" a="1"/>
  <c r="P1411" i="4" s="1"/>
  <c r="Q1411" i="4" s="1"/>
  <c r="P720" i="4" a="1"/>
  <c r="P720" i="4" s="1"/>
  <c r="Q720" i="4" s="1"/>
  <c r="P718" i="4" a="1"/>
  <c r="P718" i="4" s="1"/>
  <c r="Q718" i="4" s="1"/>
  <c r="P1517" i="4" a="1"/>
  <c r="P1517" i="4" s="1"/>
  <c r="Q1517" i="4" s="1"/>
  <c r="P1800" i="4" a="1"/>
  <c r="P1800" i="4" s="1"/>
  <c r="Q1800" i="4" s="1"/>
  <c r="P1521" i="4" a="1"/>
  <c r="P1521" i="4" s="1"/>
  <c r="Q1521" i="4" s="1"/>
  <c r="P406" i="4" a="1"/>
  <c r="P406" i="4" s="1"/>
  <c r="Q406" i="4" s="1"/>
  <c r="P375" i="4" a="1"/>
  <c r="P375" i="4" s="1"/>
  <c r="Q375" i="4" s="1"/>
  <c r="P296" i="4" a="1"/>
  <c r="P296" i="4" s="1"/>
  <c r="Q296" i="4" s="1"/>
  <c r="P830" i="4" a="1"/>
  <c r="P830" i="4" s="1"/>
  <c r="Q830" i="4" s="1"/>
  <c r="P266" i="4" a="1"/>
  <c r="P266" i="4" s="1"/>
  <c r="Q266" i="4" s="1"/>
  <c r="P752" i="4" a="1"/>
  <c r="P752" i="4" s="1"/>
  <c r="Q752" i="4" s="1"/>
  <c r="P753" i="4" a="1"/>
  <c r="P753" i="4" s="1"/>
  <c r="Q753" i="4" s="1"/>
  <c r="P754" i="4" a="1"/>
  <c r="P754" i="4" s="1"/>
  <c r="Q754" i="4" s="1"/>
  <c r="P875" i="4" a="1"/>
  <c r="P875" i="4" s="1"/>
  <c r="Q875" i="4" s="1"/>
  <c r="P876" i="4" a="1"/>
  <c r="P876" i="4" s="1"/>
  <c r="Q876" i="4" s="1"/>
  <c r="P811" i="4" a="1"/>
  <c r="P811" i="4" s="1"/>
  <c r="Q811" i="4" s="1"/>
  <c r="P1493" i="4" a="1"/>
  <c r="P1493" i="4" s="1"/>
  <c r="Q1493" i="4" s="1"/>
  <c r="P617" i="4" a="1"/>
  <c r="P617" i="4" s="1"/>
  <c r="Q617" i="4" s="1"/>
  <c r="P625" i="4" a="1"/>
  <c r="P625" i="4" s="1"/>
  <c r="Q625" i="4" s="1"/>
  <c r="P455" i="4" a="1"/>
  <c r="P455" i="4" s="1"/>
  <c r="Q455" i="4" s="1"/>
  <c r="P627" i="4" a="1"/>
  <c r="P627" i="4" s="1"/>
  <c r="Q627" i="4" s="1"/>
  <c r="P623" i="4" a="1"/>
  <c r="P623" i="4" s="1"/>
  <c r="Q623" i="4" s="1"/>
  <c r="P362" i="4" a="1"/>
  <c r="P362" i="4" s="1"/>
  <c r="Q362" i="4" s="1"/>
  <c r="P678" i="4" a="1"/>
  <c r="P678" i="4" s="1"/>
  <c r="Q678" i="4" s="1"/>
  <c r="P1506" i="4" a="1"/>
  <c r="P1506" i="4" s="1"/>
  <c r="Q1506" i="4" s="1"/>
  <c r="P1638" i="4" a="1"/>
  <c r="P1638" i="4" s="1"/>
  <c r="Q1638" i="4" s="1"/>
  <c r="P315" i="4" a="1"/>
  <c r="P315" i="4" s="1"/>
  <c r="Q315" i="4" s="1"/>
  <c r="P972" i="4" a="1"/>
  <c r="P972" i="4" s="1"/>
  <c r="Q972" i="4" s="1"/>
  <c r="P1479" i="4" a="1"/>
  <c r="P1479" i="4" s="1"/>
  <c r="Q1479" i="4" s="1"/>
  <c r="P1719" i="4" a="1"/>
  <c r="P1719" i="4" s="1"/>
  <c r="Q1719" i="4" s="1"/>
  <c r="P188" i="4" a="1"/>
  <c r="P188" i="4" s="1"/>
  <c r="Q188" i="4" s="1"/>
  <c r="P592" i="4" a="1"/>
  <c r="P592" i="4" s="1"/>
  <c r="Q592" i="4" s="1"/>
  <c r="P570" i="4" a="1"/>
  <c r="P570" i="4" s="1"/>
  <c r="Q570" i="4" s="1"/>
  <c r="P1040" i="4" a="1"/>
  <c r="P1040" i="4" s="1"/>
  <c r="Q1040" i="4" s="1"/>
  <c r="P825" i="4" a="1"/>
  <c r="P825" i="4" s="1"/>
  <c r="Q825" i="4" s="1"/>
  <c r="P1063" i="4" a="1"/>
  <c r="P1063" i="4" s="1"/>
  <c r="Q1063" i="4" s="1"/>
  <c r="P1403" i="4" a="1"/>
  <c r="P1403" i="4" s="1"/>
  <c r="Q1403" i="4" s="1"/>
  <c r="P198" i="4" a="1"/>
  <c r="P198" i="4" s="1"/>
  <c r="Q198" i="4" s="1"/>
  <c r="P334" i="4" a="1"/>
  <c r="P334" i="4" s="1"/>
  <c r="Q334" i="4" s="1"/>
  <c r="P65" i="4" a="1"/>
  <c r="P65" i="4" s="1"/>
  <c r="Q65" i="4" s="1"/>
  <c r="P651" i="4" a="1"/>
  <c r="P651" i="4" s="1"/>
  <c r="Q651" i="4" s="1"/>
  <c r="P1573" i="4" a="1"/>
  <c r="P1573" i="4" s="1"/>
  <c r="Q1573" i="4" s="1"/>
  <c r="P1669" i="4" a="1"/>
  <c r="P1669" i="4" s="1"/>
  <c r="Q1669" i="4" s="1"/>
  <c r="P1726" i="4" a="1"/>
  <c r="P1726" i="4" s="1"/>
  <c r="Q1726" i="4" s="1"/>
  <c r="P1704" i="4" a="1"/>
  <c r="P1704" i="4" s="1"/>
  <c r="Q1704" i="4" s="1"/>
  <c r="P1725" i="4" a="1"/>
  <c r="P1725" i="4" s="1"/>
  <c r="Q1725" i="4" s="1"/>
  <c r="P1718" i="4" a="1"/>
  <c r="P1718" i="4" s="1"/>
  <c r="Q1718" i="4" s="1"/>
  <c r="P1670" i="4" a="1"/>
  <c r="P1670" i="4" s="1"/>
  <c r="Q1670" i="4" s="1"/>
  <c r="P971" i="4" a="1"/>
  <c r="P971" i="4" s="1"/>
  <c r="Q971" i="4" s="1"/>
  <c r="P1708" i="4" a="1"/>
  <c r="P1708" i="4" s="1"/>
  <c r="Q1708" i="4" s="1"/>
  <c r="P109" i="4" a="1"/>
  <c r="P109" i="4" s="1"/>
  <c r="Q109" i="4" s="1"/>
  <c r="P674" i="4" a="1"/>
  <c r="P674" i="4" s="1"/>
  <c r="Q674" i="4" s="1"/>
  <c r="P352" i="4" a="1"/>
  <c r="P352" i="4" s="1"/>
  <c r="Q352" i="4" s="1"/>
  <c r="P1502" i="4" a="1"/>
  <c r="P1502" i="4" s="1"/>
  <c r="Q1502" i="4" s="1"/>
  <c r="P1516" i="4" a="1"/>
  <c r="P1516" i="4" s="1"/>
  <c r="Q1516" i="4" s="1"/>
  <c r="P1770" i="4" a="1"/>
  <c r="P1770" i="4" s="1"/>
  <c r="Q1770" i="4" s="1"/>
  <c r="P1771" i="4" a="1"/>
  <c r="P1771" i="4" s="1"/>
  <c r="Q1771" i="4" s="1"/>
  <c r="P1578" i="4" a="1"/>
  <c r="P1578" i="4" s="1"/>
  <c r="Q1578" i="4" s="1"/>
  <c r="P1767" i="4" a="1"/>
  <c r="P1767" i="4" s="1"/>
  <c r="Q1767" i="4" s="1"/>
  <c r="P1772" i="4" a="1"/>
  <c r="P1772" i="4" s="1"/>
  <c r="Q1772" i="4" s="1"/>
  <c r="P1773" i="4" a="1"/>
  <c r="P1773" i="4" s="1"/>
  <c r="Q1773" i="4" s="1"/>
  <c r="P1458" i="4" a="1"/>
  <c r="P1458" i="4" s="1"/>
  <c r="Q1458" i="4" s="1"/>
  <c r="P1768" i="4" a="1"/>
  <c r="P1768" i="4" s="1"/>
  <c r="Q1768" i="4" s="1"/>
  <c r="P1769" i="4" a="1"/>
  <c r="P1769" i="4" s="1"/>
  <c r="Q1769" i="4" s="1"/>
  <c r="P829" i="4" a="1"/>
  <c r="P829" i="4" s="1"/>
  <c r="Q829" i="4" s="1"/>
  <c r="P1697" i="4" a="1"/>
  <c r="P1697" i="4" s="1"/>
  <c r="Q1697" i="4" s="1"/>
  <c r="P1486" i="4" a="1"/>
  <c r="P1486" i="4" s="1"/>
  <c r="Q1486" i="4" s="1"/>
  <c r="P1229" i="4" a="1"/>
  <c r="P1229" i="4" s="1"/>
  <c r="Q1229" i="4" s="1"/>
  <c r="P1132" i="4" a="1"/>
  <c r="P1132" i="4" s="1"/>
  <c r="Q1132" i="4" s="1"/>
  <c r="P728" i="4" a="1"/>
  <c r="P728" i="4" s="1"/>
  <c r="Q728" i="4" s="1"/>
  <c r="P738" i="4" a="1"/>
  <c r="P738" i="4" s="1"/>
  <c r="Q738" i="4" s="1"/>
  <c r="P270" i="4" a="1"/>
  <c r="P270" i="4" s="1"/>
  <c r="Q270" i="4" s="1"/>
  <c r="P734" i="4" a="1"/>
  <c r="P734" i="4" s="1"/>
  <c r="Q734" i="4" s="1"/>
  <c r="P1241" i="4" a="1"/>
  <c r="P1241" i="4" s="1"/>
  <c r="Q1241" i="4" s="1"/>
  <c r="P681" i="4" a="1"/>
  <c r="P681" i="4" s="1"/>
  <c r="Q681" i="4" s="1"/>
  <c r="P107" i="4" a="1"/>
  <c r="P107" i="4" s="1"/>
  <c r="Q107" i="4" s="1"/>
  <c r="P1509" i="4" a="1"/>
  <c r="P1509" i="4" s="1"/>
  <c r="Q1509" i="4" s="1"/>
  <c r="P1676" i="4" a="1"/>
  <c r="P1676" i="4" s="1"/>
  <c r="Q1676" i="4" s="1"/>
  <c r="P1579" i="4" a="1"/>
  <c r="P1579" i="4" s="1"/>
  <c r="Q1579" i="4" s="1"/>
  <c r="P239" i="4" a="1"/>
  <c r="P239" i="4" s="1"/>
  <c r="Q239" i="4" s="1"/>
  <c r="P866" i="4" a="1"/>
  <c r="P866" i="4" s="1"/>
  <c r="Q866" i="4" s="1"/>
  <c r="P1131" i="4" a="1"/>
  <c r="P1131" i="4" s="1"/>
  <c r="Q1131" i="4" s="1"/>
  <c r="P961" i="4" a="1"/>
  <c r="P961" i="4" s="1"/>
  <c r="Q961" i="4" s="1"/>
  <c r="P846" i="4" a="1"/>
  <c r="P846" i="4" s="1"/>
  <c r="Q846" i="4" s="1"/>
  <c r="P1621" i="4" a="1"/>
  <c r="P1621" i="4" s="1"/>
  <c r="Q1621" i="4" s="1"/>
  <c r="P485" i="4" a="1"/>
  <c r="P485" i="4" s="1"/>
  <c r="Q485" i="4" s="1"/>
  <c r="X150" i="1"/>
  <c r="Y150" i="1"/>
  <c r="X137" i="1"/>
  <c r="Y137" i="1"/>
  <c r="Z135" i="1" s="1"/>
  <c r="R10" i="5"/>
  <c r="N13" i="18"/>
  <c r="P32" i="21"/>
  <c r="P38" i="21" s="1"/>
  <c r="P51" i="21" s="1"/>
  <c r="I38" i="21"/>
  <c r="J10" i="5"/>
  <c r="P32" i="12"/>
  <c r="P38" i="12" s="1"/>
  <c r="P51" i="12" s="1"/>
  <c r="P15" i="18"/>
  <c r="G69" i="23"/>
  <c r="M29" i="12"/>
  <c r="M38" i="12" s="1"/>
  <c r="M51" i="12" s="1"/>
  <c r="M12" i="21"/>
  <c r="M12" i="18"/>
  <c r="R17" i="18"/>
  <c r="R34" i="21"/>
  <c r="R38" i="21" s="1"/>
  <c r="R51" i="21" s="1"/>
  <c r="Q16" i="21"/>
  <c r="R34" i="12"/>
  <c r="R38" i="12" s="1"/>
  <c r="R51" i="12" s="1"/>
  <c r="Q33" i="18"/>
  <c r="Q38" i="18" s="1"/>
  <c r="Q51" i="18" s="1"/>
  <c r="O14" i="12"/>
  <c r="O14" i="18"/>
  <c r="O14" i="21"/>
  <c r="Q16" i="12"/>
  <c r="I37" i="12"/>
  <c r="I39" i="12" s="1"/>
  <c r="I51" i="12"/>
  <c r="J9" i="12"/>
  <c r="J26" i="21"/>
  <c r="J38" i="21" s="1"/>
  <c r="J51" i="21" s="1"/>
  <c r="J38" i="18"/>
  <c r="J51" i="18" s="1"/>
  <c r="L11" i="12"/>
  <c r="Y7" i="1"/>
  <c r="M10" i="5"/>
  <c r="AB114" i="1"/>
  <c r="U115" i="1"/>
  <c r="AB115" i="1" s="1"/>
  <c r="L11" i="21"/>
  <c r="X105" i="1"/>
  <c r="X82" i="1"/>
  <c r="U18" i="2"/>
  <c r="P15" i="21"/>
  <c r="P15" i="12"/>
  <c r="N30" i="12"/>
  <c r="N38" i="12" s="1"/>
  <c r="N51" i="12" s="1"/>
  <c r="K38" i="18"/>
  <c r="K51" i="18" s="1"/>
  <c r="K10" i="18"/>
  <c r="N13" i="21"/>
  <c r="N30" i="21"/>
  <c r="N38" i="21" s="1"/>
  <c r="N51" i="21" s="1"/>
  <c r="K27" i="12"/>
  <c r="K38" i="12" s="1"/>
  <c r="K51" i="12" s="1"/>
  <c r="K10" i="12"/>
  <c r="X72" i="1"/>
  <c r="R57" i="18"/>
  <c r="S44" i="18"/>
  <c r="Y38" i="1"/>
  <c r="Z33" i="1" s="1"/>
  <c r="U27" i="1"/>
  <c r="AB27" i="1" s="1"/>
  <c r="AB26" i="1"/>
  <c r="X116" i="1"/>
  <c r="O57" i="12"/>
  <c r="P44" i="12"/>
  <c r="Y93" i="1"/>
  <c r="Z89" i="1" s="1"/>
  <c r="X49" i="1"/>
  <c r="X61" i="1"/>
  <c r="M57" i="21"/>
  <c r="N44" i="21"/>
  <c r="Z23" i="1"/>
  <c r="X38" i="1"/>
  <c r="X127" i="1"/>
  <c r="Y49" i="1"/>
  <c r="Z44" i="1" s="1"/>
  <c r="Y116" i="1"/>
  <c r="Z113" i="1" s="1"/>
  <c r="X93" i="1"/>
  <c r="Y82" i="1"/>
  <c r="Z81" i="1" s="1"/>
  <c r="X28" i="1"/>
  <c r="L10" i="5"/>
  <c r="Y127" i="1"/>
  <c r="Z126" i="1" s="1"/>
  <c r="Y61" i="1"/>
  <c r="Z58" i="1" s="1"/>
  <c r="Y72" i="1"/>
  <c r="Z68" i="1" s="1"/>
  <c r="Y105" i="1"/>
  <c r="Z101" i="1" s="1"/>
  <c r="I37" i="18" l="1"/>
  <c r="I38" i="18"/>
  <c r="K27" i="33"/>
  <c r="K38" i="33" s="1"/>
  <c r="K51" i="33" s="1"/>
  <c r="Q33" i="33"/>
  <c r="Q38" i="33" s="1"/>
  <c r="Q51" i="33" s="1"/>
  <c r="Q16" i="33"/>
  <c r="R17" i="33"/>
  <c r="R34" i="33"/>
  <c r="R38" i="33" s="1"/>
  <c r="R51" i="33" s="1"/>
  <c r="N13" i="33"/>
  <c r="N30" i="33"/>
  <c r="N38" i="33" s="1"/>
  <c r="N51" i="33" s="1"/>
  <c r="O14" i="33"/>
  <c r="O31" i="33"/>
  <c r="O38" i="33" s="1"/>
  <c r="O51" i="33" s="1"/>
  <c r="P15" i="33"/>
  <c r="P32" i="33"/>
  <c r="P38" i="33" s="1"/>
  <c r="P51" i="33" s="1"/>
  <c r="J9" i="33"/>
  <c r="J26" i="33"/>
  <c r="J38" i="33" s="1"/>
  <c r="J51" i="33" s="1"/>
  <c r="I38" i="33"/>
  <c r="I37" i="33"/>
  <c r="M29" i="33"/>
  <c r="M38" i="33" s="1"/>
  <c r="M51" i="33" s="1"/>
  <c r="M12" i="33"/>
  <c r="W37" i="4"/>
  <c r="W35" i="4"/>
  <c r="W36" i="4"/>
  <c r="F19" i="6"/>
  <c r="W34" i="4"/>
  <c r="W25" i="4"/>
  <c r="Q7" i="4"/>
  <c r="W26" i="4"/>
  <c r="W29" i="4"/>
  <c r="W28" i="4"/>
  <c r="W32" i="4"/>
  <c r="W30" i="4"/>
  <c r="W31" i="4"/>
  <c r="W33" i="4"/>
  <c r="W27" i="4"/>
  <c r="Q1762" i="4"/>
  <c r="Q4" i="4"/>
  <c r="Q1585" i="4"/>
  <c r="X36" i="4" s="1"/>
  <c r="X152" i="1"/>
  <c r="Z132" i="1"/>
  <c r="Z136" i="1"/>
  <c r="Y152" i="1"/>
  <c r="Z133" i="1"/>
  <c r="Z134" i="1"/>
  <c r="Z145" i="1"/>
  <c r="I10" i="5"/>
  <c r="H10" i="5"/>
  <c r="I37" i="21"/>
  <c r="I39" i="21" s="1"/>
  <c r="O31" i="12"/>
  <c r="O38" i="12" s="1"/>
  <c r="O51" i="12" s="1"/>
  <c r="M12" i="12"/>
  <c r="M29" i="21"/>
  <c r="M38" i="21" s="1"/>
  <c r="M51" i="21" s="1"/>
  <c r="O31" i="21"/>
  <c r="O38" i="21" s="1"/>
  <c r="O51" i="21" s="1"/>
  <c r="Q33" i="21"/>
  <c r="Q38" i="21" s="1"/>
  <c r="Q51" i="21" s="1"/>
  <c r="R17" i="12"/>
  <c r="Q33" i="12"/>
  <c r="Q38" i="12" s="1"/>
  <c r="Q51" i="12" s="1"/>
  <c r="R17" i="21"/>
  <c r="J9" i="21"/>
  <c r="J26" i="12"/>
  <c r="J38" i="12" s="1"/>
  <c r="J51" i="12" s="1"/>
  <c r="Z146" i="1"/>
  <c r="Z90" i="1"/>
  <c r="Z57" i="1"/>
  <c r="Z147" i="1"/>
  <c r="Z149" i="1"/>
  <c r="Z91" i="1"/>
  <c r="Z37" i="1"/>
  <c r="Z92" i="1"/>
  <c r="Z148" i="1"/>
  <c r="Z56" i="1"/>
  <c r="Z103" i="1"/>
  <c r="Z36" i="1"/>
  <c r="Z67" i="1"/>
  <c r="F26" i="6"/>
  <c r="G37" i="6"/>
  <c r="F37" i="6" s="1"/>
  <c r="G38" i="6"/>
  <c r="F38" i="6" s="1"/>
  <c r="Z100" i="1"/>
  <c r="Z59" i="1"/>
  <c r="Z111" i="1"/>
  <c r="Z88" i="1"/>
  <c r="Z112" i="1"/>
  <c r="Z122" i="1"/>
  <c r="Z102" i="1"/>
  <c r="G39" i="6"/>
  <c r="F39" i="6" s="1"/>
  <c r="O44" i="21"/>
  <c r="N57" i="21"/>
  <c r="Z45" i="1"/>
  <c r="Z27" i="1"/>
  <c r="Z115" i="1"/>
  <c r="J34" i="6"/>
  <c r="Z69" i="1"/>
  <c r="T44" i="18"/>
  <c r="S57" i="18"/>
  <c r="Z71" i="1"/>
  <c r="Z70" i="1"/>
  <c r="Z123" i="1"/>
  <c r="Z80" i="1"/>
  <c r="Z26" i="1"/>
  <c r="G31" i="6"/>
  <c r="Y18" i="1"/>
  <c r="Z17" i="1" s="1"/>
  <c r="Z35" i="1"/>
  <c r="Z34" i="1"/>
  <c r="Z47" i="1"/>
  <c r="Z78" i="1"/>
  <c r="Z124" i="1"/>
  <c r="Z25" i="1"/>
  <c r="Z114" i="1"/>
  <c r="Z104" i="1"/>
  <c r="Z79" i="1"/>
  <c r="Z24" i="1"/>
  <c r="Z125" i="1"/>
  <c r="Z60" i="1"/>
  <c r="Z46" i="1"/>
  <c r="Z48" i="1"/>
  <c r="Q44" i="12"/>
  <c r="P57" i="12"/>
  <c r="Z77" i="1"/>
  <c r="X18" i="1"/>
  <c r="X153" i="1" s="1"/>
  <c r="I39" i="18" l="1"/>
  <c r="E10" i="5"/>
  <c r="I39" i="33"/>
  <c r="X29" i="4"/>
  <c r="U14" i="4"/>
  <c r="V14" i="4"/>
  <c r="X26" i="4"/>
  <c r="X154" i="1"/>
  <c r="X35" i="4"/>
  <c r="X28" i="4"/>
  <c r="X25" i="4"/>
  <c r="X33" i="4"/>
  <c r="X31" i="4"/>
  <c r="X30" i="4"/>
  <c r="X32" i="4"/>
  <c r="X34" i="4"/>
  <c r="X27" i="4"/>
  <c r="Z137" i="1"/>
  <c r="T19" i="2"/>
  <c r="U12" i="2"/>
  <c r="U19" i="2" s="1"/>
  <c r="V13" i="4"/>
  <c r="Z82" i="1"/>
  <c r="Z13" i="1"/>
  <c r="Z116" i="1"/>
  <c r="Z61" i="1"/>
  <c r="Z150" i="1"/>
  <c r="Z38" i="1"/>
  <c r="Z49" i="1"/>
  <c r="Z93" i="1"/>
  <c r="Z105" i="1"/>
  <c r="Z72" i="1"/>
  <c r="Z28" i="1"/>
  <c r="E5" i="5"/>
  <c r="P9" i="5"/>
  <c r="P13" i="5" s="1"/>
  <c r="N9" i="5"/>
  <c r="N19" i="5" s="1"/>
  <c r="Z15" i="1"/>
  <c r="Z14" i="1"/>
  <c r="J9" i="5"/>
  <c r="E7" i="5"/>
  <c r="M9" i="5"/>
  <c r="M13" i="5" s="1"/>
  <c r="L9" i="5"/>
  <c r="L17" i="5" s="1"/>
  <c r="K9" i="5"/>
  <c r="K13" i="5" s="1"/>
  <c r="H9" i="5"/>
  <c r="P44" i="21"/>
  <c r="O57" i="21"/>
  <c r="E6" i="5"/>
  <c r="Q9" i="5"/>
  <c r="G57" i="22"/>
  <c r="R9" i="5"/>
  <c r="R22" i="5" s="1"/>
  <c r="T9" i="5"/>
  <c r="T22" i="5" s="1"/>
  <c r="R44" i="12"/>
  <c r="Q57" i="12"/>
  <c r="I9" i="5"/>
  <c r="O9" i="5"/>
  <c r="O13" i="5" s="1"/>
  <c r="Y153" i="1"/>
  <c r="Y154" i="1" s="1"/>
  <c r="F5" i="6"/>
  <c r="F12" i="6" s="1"/>
  <c r="T57" i="18"/>
  <c r="U44" i="18"/>
  <c r="U57" i="18" s="1"/>
  <c r="Z127" i="1"/>
  <c r="Z16" i="1"/>
  <c r="F31" i="6"/>
  <c r="H31" i="6"/>
  <c r="S9" i="5"/>
  <c r="S16" i="5" s="1"/>
  <c r="H14" i="5" l="1"/>
  <c r="E9" i="5"/>
  <c r="H19" i="5"/>
  <c r="G22" i="5"/>
  <c r="G13" i="5"/>
  <c r="I16" i="5"/>
  <c r="I22" i="5"/>
  <c r="J13" i="5"/>
  <c r="J22" i="5"/>
  <c r="V17" i="2"/>
  <c r="V18" i="2"/>
  <c r="V16" i="2"/>
  <c r="V14" i="2"/>
  <c r="V15" i="2"/>
  <c r="V12" i="2"/>
  <c r="F8" i="6"/>
  <c r="F7" i="6" s="1"/>
  <c r="U19" i="4"/>
  <c r="G32" i="6"/>
  <c r="H32" i="6" s="1"/>
  <c r="U18" i="4"/>
  <c r="U16" i="4"/>
  <c r="V18" i="4"/>
  <c r="G18" i="6" s="1"/>
  <c r="H18" i="6" s="1"/>
  <c r="V19" i="4"/>
  <c r="V17" i="4"/>
  <c r="G24" i="6" s="1"/>
  <c r="H24" i="6" s="1"/>
  <c r="U13" i="4"/>
  <c r="U17" i="4"/>
  <c r="V15" i="4"/>
  <c r="G25" i="6" s="1"/>
  <c r="H25" i="6" s="1"/>
  <c r="U15" i="4"/>
  <c r="V16" i="4"/>
  <c r="P23" i="33"/>
  <c r="N8" i="32"/>
  <c r="Z18" i="1"/>
  <c r="P16" i="5"/>
  <c r="K14" i="5"/>
  <c r="P14" i="5"/>
  <c r="J16" i="5"/>
  <c r="N17" i="5"/>
  <c r="N15" i="5"/>
  <c r="M15" i="5"/>
  <c r="R19" i="5"/>
  <c r="R17" i="5"/>
  <c r="R16" i="5"/>
  <c r="L16" i="5"/>
  <c r="L15" i="5"/>
  <c r="J17" i="5"/>
  <c r="L14" i="5"/>
  <c r="L19" i="5"/>
  <c r="J15" i="5"/>
  <c r="R13" i="5"/>
  <c r="J14" i="5"/>
  <c r="L13" i="5"/>
  <c r="H15" i="5"/>
  <c r="N14" i="5"/>
  <c r="T19" i="5"/>
  <c r="N13" i="5"/>
  <c r="R15" i="5"/>
  <c r="N16" i="5"/>
  <c r="T15" i="5"/>
  <c r="O22" i="5"/>
  <c r="V13" i="2"/>
  <c r="K22" i="5"/>
  <c r="K19" i="5"/>
  <c r="O17" i="5"/>
  <c r="J19" i="5"/>
  <c r="K15" i="5"/>
  <c r="Q22" i="5"/>
  <c r="R57" i="12"/>
  <c r="S44" i="12"/>
  <c r="Q13" i="5"/>
  <c r="T14" i="5"/>
  <c r="R14" i="5"/>
  <c r="P19" i="5"/>
  <c r="G15" i="5"/>
  <c r="G17" i="5"/>
  <c r="P57" i="21"/>
  <c r="Q44" i="21"/>
  <c r="O16" i="5"/>
  <c r="P15" i="5"/>
  <c r="N22" i="5"/>
  <c r="P17" i="5"/>
  <c r="Q19" i="5"/>
  <c r="H22" i="5"/>
  <c r="L22" i="5"/>
  <c r="I13" i="5"/>
  <c r="Q17" i="5"/>
  <c r="T16" i="5"/>
  <c r="H13" i="5"/>
  <c r="O19" i="5"/>
  <c r="K17" i="5"/>
  <c r="O15" i="5"/>
  <c r="Q15" i="5"/>
  <c r="O14" i="5"/>
  <c r="M22" i="5"/>
  <c r="M19" i="5"/>
  <c r="S22" i="5"/>
  <c r="S13" i="5"/>
  <c r="S15" i="5"/>
  <c r="S17" i="5"/>
  <c r="S19" i="5"/>
  <c r="S14" i="5"/>
  <c r="M14" i="5"/>
  <c r="I17" i="5"/>
  <c r="T17" i="5"/>
  <c r="T13" i="5"/>
  <c r="Q16" i="5"/>
  <c r="I14" i="5"/>
  <c r="M16" i="5"/>
  <c r="M17" i="5"/>
  <c r="P22" i="5"/>
  <c r="G16" i="5"/>
  <c r="Q14" i="5"/>
  <c r="H16" i="5"/>
  <c r="G14" i="5"/>
  <c r="I19" i="5"/>
  <c r="H17" i="5"/>
  <c r="K16" i="5"/>
  <c r="I15" i="5"/>
  <c r="E16" i="5" l="1"/>
  <c r="E13" i="5"/>
  <c r="G33" i="6"/>
  <c r="J33" i="6" s="1"/>
  <c r="U20" i="4"/>
  <c r="V20" i="4"/>
  <c r="I8" i="32"/>
  <c r="K23" i="33"/>
  <c r="H8" i="32"/>
  <c r="J23" i="33"/>
  <c r="N23" i="33"/>
  <c r="L8" i="32"/>
  <c r="G8" i="32"/>
  <c r="H59" i="32" s="1"/>
  <c r="I23" i="33"/>
  <c r="J25" i="33" s="1"/>
  <c r="S23" i="33"/>
  <c r="Q8" i="32"/>
  <c r="Q23" i="33"/>
  <c r="O8" i="32"/>
  <c r="J8" i="32"/>
  <c r="L23" i="33"/>
  <c r="R23" i="33"/>
  <c r="P8" i="32"/>
  <c r="K8" i="32"/>
  <c r="M23" i="33"/>
  <c r="O23" i="33"/>
  <c r="M8" i="32"/>
  <c r="Q32" i="33"/>
  <c r="O30" i="21"/>
  <c r="O30" i="12"/>
  <c r="O30" i="18"/>
  <c r="E15" i="5"/>
  <c r="E14" i="5"/>
  <c r="L20" i="19"/>
  <c r="Q32" i="21"/>
  <c r="J22" i="19"/>
  <c r="M19" i="19"/>
  <c r="L37" i="19" s="1"/>
  <c r="E17" i="5"/>
  <c r="Q15" i="19"/>
  <c r="P33" i="19" s="1"/>
  <c r="Q57" i="21"/>
  <c r="R44" i="21"/>
  <c r="I23" i="19"/>
  <c r="P16" i="19"/>
  <c r="O34" i="19" s="1"/>
  <c r="K21" i="19"/>
  <c r="J39" i="19" s="1"/>
  <c r="N18" i="19"/>
  <c r="R14" i="19"/>
  <c r="Q32" i="19" s="1"/>
  <c r="Q32" i="18"/>
  <c r="T44" i="12"/>
  <c r="S57" i="12"/>
  <c r="H59" i="24"/>
  <c r="H24" i="19"/>
  <c r="G42" i="19" s="1"/>
  <c r="H57" i="22"/>
  <c r="Y24" i="32" s="1"/>
  <c r="F108" i="23" s="1"/>
  <c r="Q32" i="12"/>
  <c r="O17" i="19"/>
  <c r="H108" i="23" l="1"/>
  <c r="I108" i="23" s="1"/>
  <c r="H41" i="32" s="1"/>
  <c r="H33" i="6"/>
  <c r="H50" i="6" s="1"/>
  <c r="G77" i="32"/>
  <c r="I59" i="32"/>
  <c r="O30" i="33"/>
  <c r="P30" i="33" s="1"/>
  <c r="Q30" i="33" s="1"/>
  <c r="R30" i="33" s="1"/>
  <c r="S30" i="33" s="1"/>
  <c r="T30" i="33" s="1"/>
  <c r="U30" i="33" s="1"/>
  <c r="V30" i="33" s="1"/>
  <c r="W30" i="33" s="1"/>
  <c r="X30" i="33" s="1"/>
  <c r="Y30" i="33" s="1"/>
  <c r="Z30" i="33" s="1"/>
  <c r="K26" i="33"/>
  <c r="L26" i="33" s="1"/>
  <c r="M26" i="33" s="1"/>
  <c r="N26" i="33" s="1"/>
  <c r="O26" i="33" s="1"/>
  <c r="P26" i="33" s="1"/>
  <c r="Q26" i="33" s="1"/>
  <c r="R26" i="33" s="1"/>
  <c r="S26" i="33" s="1"/>
  <c r="T26" i="33" s="1"/>
  <c r="U26" i="33" s="1"/>
  <c r="V26" i="33" s="1"/>
  <c r="R33" i="33"/>
  <c r="S33" i="33" s="1"/>
  <c r="T33" i="33" s="1"/>
  <c r="U33" i="33" s="1"/>
  <c r="V33" i="33" s="1"/>
  <c r="W33" i="33" s="1"/>
  <c r="X33" i="33" s="1"/>
  <c r="Y33" i="33" s="1"/>
  <c r="Z33" i="33" s="1"/>
  <c r="AA33" i="33" s="1"/>
  <c r="AB33" i="33" s="1"/>
  <c r="AC33" i="33" s="1"/>
  <c r="P31" i="33"/>
  <c r="Q31" i="33" s="1"/>
  <c r="R31" i="33" s="1"/>
  <c r="S31" i="33" s="1"/>
  <c r="T31" i="33" s="1"/>
  <c r="U31" i="33" s="1"/>
  <c r="V31" i="33" s="1"/>
  <c r="W31" i="33" s="1"/>
  <c r="X31" i="33" s="1"/>
  <c r="Y31" i="33" s="1"/>
  <c r="Z31" i="33" s="1"/>
  <c r="AA31" i="33" s="1"/>
  <c r="S34" i="33"/>
  <c r="T34" i="33" s="1"/>
  <c r="U34" i="33" s="1"/>
  <c r="V34" i="33" s="1"/>
  <c r="W34" i="33" s="1"/>
  <c r="X34" i="33" s="1"/>
  <c r="Y34" i="33" s="1"/>
  <c r="Z34" i="33" s="1"/>
  <c r="AA34" i="33" s="1"/>
  <c r="AB34" i="33" s="1"/>
  <c r="AC34" i="33" s="1"/>
  <c r="AD34" i="33" s="1"/>
  <c r="AD37" i="33" s="1"/>
  <c r="AD39" i="33" s="1"/>
  <c r="N29" i="33"/>
  <c r="O29" i="33" s="1"/>
  <c r="P29" i="33" s="1"/>
  <c r="Q29" i="33" s="1"/>
  <c r="R29" i="33" s="1"/>
  <c r="S29" i="33" s="1"/>
  <c r="T29" i="33" s="1"/>
  <c r="U29" i="33" s="1"/>
  <c r="V29" i="33" s="1"/>
  <c r="W29" i="33" s="1"/>
  <c r="X29" i="33" s="1"/>
  <c r="Y29" i="33" s="1"/>
  <c r="M28" i="33"/>
  <c r="N28" i="33" s="1"/>
  <c r="O28" i="33" s="1"/>
  <c r="P28" i="33" s="1"/>
  <c r="Q28" i="33" s="1"/>
  <c r="R28" i="33" s="1"/>
  <c r="S28" i="33" s="1"/>
  <c r="T28" i="33" s="1"/>
  <c r="U28" i="33" s="1"/>
  <c r="V28" i="33" s="1"/>
  <c r="W28" i="33" s="1"/>
  <c r="X28" i="33" s="1"/>
  <c r="L27" i="33"/>
  <c r="M27" i="33" s="1"/>
  <c r="N27" i="33" s="1"/>
  <c r="O27" i="33" s="1"/>
  <c r="P27" i="33" s="1"/>
  <c r="Q27" i="33" s="1"/>
  <c r="R27" i="33" s="1"/>
  <c r="S27" i="33" s="1"/>
  <c r="T27" i="33" s="1"/>
  <c r="U27" i="33" s="1"/>
  <c r="V27" i="33" s="1"/>
  <c r="W27" i="33" s="1"/>
  <c r="R32" i="33"/>
  <c r="S32" i="33" s="1"/>
  <c r="T32" i="33" s="1"/>
  <c r="U32" i="33" s="1"/>
  <c r="V32" i="33" s="1"/>
  <c r="W32" i="33" s="1"/>
  <c r="X32" i="33" s="1"/>
  <c r="Y32" i="33" s="1"/>
  <c r="Z32" i="33" s="1"/>
  <c r="AA32" i="33" s="1"/>
  <c r="AB32" i="33" s="1"/>
  <c r="I50" i="33"/>
  <c r="J37" i="33"/>
  <c r="J39" i="33" s="1"/>
  <c r="J50" i="33" s="1"/>
  <c r="J59" i="33" s="1"/>
  <c r="I22" i="22"/>
  <c r="I55" i="22" s="1"/>
  <c r="J23" i="19"/>
  <c r="I41" i="19" s="1"/>
  <c r="H41" i="19"/>
  <c r="N17" i="22"/>
  <c r="N50" i="22" s="1"/>
  <c r="O18" i="19"/>
  <c r="N36" i="19" s="1"/>
  <c r="M36" i="19"/>
  <c r="L19" i="22"/>
  <c r="L52" i="22" s="1"/>
  <c r="M20" i="19"/>
  <c r="L38" i="19" s="1"/>
  <c r="K38" i="19"/>
  <c r="J21" i="22"/>
  <c r="J54" i="22" s="1"/>
  <c r="K22" i="19"/>
  <c r="J40" i="19" s="1"/>
  <c r="I40" i="19"/>
  <c r="P30" i="12"/>
  <c r="Q30" i="12" s="1"/>
  <c r="R30" i="12" s="1"/>
  <c r="S30" i="12" s="1"/>
  <c r="T30" i="12" s="1"/>
  <c r="U30" i="12" s="1"/>
  <c r="V30" i="12" s="1"/>
  <c r="W30" i="12" s="1"/>
  <c r="X30" i="12" s="1"/>
  <c r="Y30" i="12" s="1"/>
  <c r="Z30" i="12" s="1"/>
  <c r="P31" i="12"/>
  <c r="Q31" i="12" s="1"/>
  <c r="R31" i="12" s="1"/>
  <c r="S31" i="12" s="1"/>
  <c r="T31" i="12" s="1"/>
  <c r="U31" i="12" s="1"/>
  <c r="V31" i="12" s="1"/>
  <c r="W31" i="12" s="1"/>
  <c r="X31" i="12" s="1"/>
  <c r="Y31" i="12" s="1"/>
  <c r="Z31" i="12" s="1"/>
  <c r="AA31" i="12" s="1"/>
  <c r="Q14" i="22"/>
  <c r="Q47" i="22" s="1"/>
  <c r="R15" i="19"/>
  <c r="Q33" i="19" s="1"/>
  <c r="R32" i="21"/>
  <c r="S32" i="21" s="1"/>
  <c r="T32" i="21" s="1"/>
  <c r="U32" i="21" s="1"/>
  <c r="V32" i="21" s="1"/>
  <c r="W32" i="21" s="1"/>
  <c r="X32" i="21" s="1"/>
  <c r="Y32" i="21" s="1"/>
  <c r="Z32" i="21" s="1"/>
  <c r="AA32" i="21" s="1"/>
  <c r="AB32" i="21" s="1"/>
  <c r="R33" i="21"/>
  <c r="S33" i="21" s="1"/>
  <c r="T33" i="21" s="1"/>
  <c r="U33" i="21" s="1"/>
  <c r="V33" i="21" s="1"/>
  <c r="W33" i="21" s="1"/>
  <c r="X33" i="21" s="1"/>
  <c r="Y33" i="21" s="1"/>
  <c r="Z33" i="21" s="1"/>
  <c r="AA33" i="21" s="1"/>
  <c r="AB33" i="21" s="1"/>
  <c r="AC33" i="21" s="1"/>
  <c r="M28" i="12"/>
  <c r="N28" i="12" s="1"/>
  <c r="O28" i="12" s="1"/>
  <c r="P28" i="12" s="1"/>
  <c r="Q28" i="12" s="1"/>
  <c r="R28" i="12" s="1"/>
  <c r="S28" i="12" s="1"/>
  <c r="T28" i="12" s="1"/>
  <c r="U28" i="12" s="1"/>
  <c r="V28" i="12" s="1"/>
  <c r="W28" i="12" s="1"/>
  <c r="X28" i="12" s="1"/>
  <c r="R32" i="18"/>
  <c r="S32" i="18" s="1"/>
  <c r="T32" i="18" s="1"/>
  <c r="U32" i="18" s="1"/>
  <c r="V32" i="18" s="1"/>
  <c r="W32" i="18" s="1"/>
  <c r="X32" i="18" s="1"/>
  <c r="Y32" i="18" s="1"/>
  <c r="Z32" i="18" s="1"/>
  <c r="AA32" i="18" s="1"/>
  <c r="AB32" i="18" s="1"/>
  <c r="R33" i="18"/>
  <c r="S33" i="18" s="1"/>
  <c r="T33" i="18" s="1"/>
  <c r="U33" i="18" s="1"/>
  <c r="V33" i="18" s="1"/>
  <c r="W33" i="18" s="1"/>
  <c r="X33" i="18" s="1"/>
  <c r="Y33" i="18" s="1"/>
  <c r="Z33" i="18" s="1"/>
  <c r="AA33" i="18" s="1"/>
  <c r="AB33" i="18" s="1"/>
  <c r="AC33" i="18" s="1"/>
  <c r="S34" i="12"/>
  <c r="T34" i="12" s="1"/>
  <c r="U34" i="12" s="1"/>
  <c r="V34" i="12" s="1"/>
  <c r="W34" i="12" s="1"/>
  <c r="X34" i="12" s="1"/>
  <c r="Y34" i="12" s="1"/>
  <c r="Z34" i="12" s="1"/>
  <c r="AA34" i="12" s="1"/>
  <c r="AB34" i="12" s="1"/>
  <c r="AC34" i="12" s="1"/>
  <c r="AD34" i="12" s="1"/>
  <c r="AD37" i="12" s="1"/>
  <c r="AD39" i="12" s="1"/>
  <c r="N29" i="18"/>
  <c r="O29" i="18" s="1"/>
  <c r="P29" i="18" s="1"/>
  <c r="Q29" i="18" s="1"/>
  <c r="R29" i="18" s="1"/>
  <c r="S29" i="18" s="1"/>
  <c r="T29" i="18" s="1"/>
  <c r="U29" i="18" s="1"/>
  <c r="V29" i="18" s="1"/>
  <c r="W29" i="18" s="1"/>
  <c r="X29" i="18" s="1"/>
  <c r="Y29" i="18" s="1"/>
  <c r="T57" i="12"/>
  <c r="U44" i="12"/>
  <c r="U57" i="12" s="1"/>
  <c r="I50" i="18"/>
  <c r="J37" i="18"/>
  <c r="J39" i="18" s="1"/>
  <c r="J50" i="18" s="1"/>
  <c r="J59" i="18" s="1"/>
  <c r="I50" i="12"/>
  <c r="J25" i="12"/>
  <c r="J37" i="12" s="1"/>
  <c r="J39" i="12" s="1"/>
  <c r="J50" i="12" s="1"/>
  <c r="J59" i="12" s="1"/>
  <c r="P15" i="22"/>
  <c r="P48" i="22" s="1"/>
  <c r="Q16" i="19"/>
  <c r="L27" i="21"/>
  <c r="O16" i="22"/>
  <c r="O49" i="22" s="1"/>
  <c r="P17" i="19"/>
  <c r="O35" i="19" s="1"/>
  <c r="N29" i="12"/>
  <c r="O29" i="12" s="1"/>
  <c r="P29" i="12" s="1"/>
  <c r="Q29" i="12" s="1"/>
  <c r="R29" i="12" s="1"/>
  <c r="S29" i="12" s="1"/>
  <c r="T29" i="12" s="1"/>
  <c r="U29" i="12" s="1"/>
  <c r="V29" i="12" s="1"/>
  <c r="W29" i="12" s="1"/>
  <c r="X29" i="12" s="1"/>
  <c r="Y29" i="12" s="1"/>
  <c r="I50" i="21"/>
  <c r="J25" i="21"/>
  <c r="J37" i="21" s="1"/>
  <c r="J39" i="21" s="1"/>
  <c r="J50" i="21" s="1"/>
  <c r="J59" i="21" s="1"/>
  <c r="P30" i="21"/>
  <c r="Q30" i="21" s="1"/>
  <c r="R30" i="21" s="1"/>
  <c r="S30" i="21" s="1"/>
  <c r="T30" i="21" s="1"/>
  <c r="U30" i="21" s="1"/>
  <c r="V30" i="21" s="1"/>
  <c r="W30" i="21" s="1"/>
  <c r="X30" i="21" s="1"/>
  <c r="Y30" i="21" s="1"/>
  <c r="Z30" i="21" s="1"/>
  <c r="P31" i="21"/>
  <c r="Q31" i="21" s="1"/>
  <c r="R31" i="21" s="1"/>
  <c r="S31" i="21" s="1"/>
  <c r="T31" i="21" s="1"/>
  <c r="U31" i="21" s="1"/>
  <c r="V31" i="21" s="1"/>
  <c r="W31" i="21" s="1"/>
  <c r="X31" i="21" s="1"/>
  <c r="Y31" i="21" s="1"/>
  <c r="Z31" i="21" s="1"/>
  <c r="AA31" i="21" s="1"/>
  <c r="R13" i="22"/>
  <c r="R46" i="22" s="1"/>
  <c r="S14" i="19"/>
  <c r="R32" i="19" s="1"/>
  <c r="I59" i="24"/>
  <c r="H77" i="24" s="1"/>
  <c r="G77" i="24"/>
  <c r="K26" i="21"/>
  <c r="L26" i="21" s="1"/>
  <c r="M26" i="21" s="1"/>
  <c r="N26" i="21" s="1"/>
  <c r="O26" i="21" s="1"/>
  <c r="P26" i="21" s="1"/>
  <c r="Q26" i="21" s="1"/>
  <c r="R26" i="21" s="1"/>
  <c r="S26" i="21" s="1"/>
  <c r="T26" i="21" s="1"/>
  <c r="U26" i="21" s="1"/>
  <c r="V26" i="21" s="1"/>
  <c r="R57" i="21"/>
  <c r="S44" i="21"/>
  <c r="S34" i="18"/>
  <c r="T34" i="18" s="1"/>
  <c r="U34" i="18" s="1"/>
  <c r="V34" i="18" s="1"/>
  <c r="W34" i="18" s="1"/>
  <c r="X34" i="18" s="1"/>
  <c r="Y34" i="18" s="1"/>
  <c r="Z34" i="18" s="1"/>
  <c r="AA34" i="18" s="1"/>
  <c r="AB34" i="18" s="1"/>
  <c r="AC34" i="18" s="1"/>
  <c r="AD34" i="18" s="1"/>
  <c r="AD37" i="18" s="1"/>
  <c r="AD39" i="18" s="1"/>
  <c r="N35" i="19"/>
  <c r="S34" i="21"/>
  <c r="T34" i="21" s="1"/>
  <c r="U34" i="21" s="1"/>
  <c r="V34" i="21" s="1"/>
  <c r="W34" i="21" s="1"/>
  <c r="X34" i="21" s="1"/>
  <c r="Y34" i="21" s="1"/>
  <c r="Z34" i="21" s="1"/>
  <c r="AA34" i="21" s="1"/>
  <c r="AB34" i="21" s="1"/>
  <c r="AC34" i="21" s="1"/>
  <c r="AD34" i="21" s="1"/>
  <c r="AD37" i="21" s="1"/>
  <c r="AD39" i="21" s="1"/>
  <c r="L27" i="18"/>
  <c r="M27" i="18" s="1"/>
  <c r="N27" i="18" s="1"/>
  <c r="O27" i="18" s="1"/>
  <c r="P27" i="18" s="1"/>
  <c r="Q27" i="18" s="1"/>
  <c r="R27" i="18" s="1"/>
  <c r="S27" i="18" s="1"/>
  <c r="T27" i="18" s="1"/>
  <c r="U27" i="18" s="1"/>
  <c r="V27" i="18" s="1"/>
  <c r="W27" i="18" s="1"/>
  <c r="M28" i="18"/>
  <c r="N28" i="18" s="1"/>
  <c r="O28" i="18" s="1"/>
  <c r="P28" i="18" s="1"/>
  <c r="Q28" i="18" s="1"/>
  <c r="R28" i="18" s="1"/>
  <c r="S28" i="18" s="1"/>
  <c r="T28" i="18" s="1"/>
  <c r="U28" i="18" s="1"/>
  <c r="V28" i="18" s="1"/>
  <c r="W28" i="18" s="1"/>
  <c r="X28" i="18" s="1"/>
  <c r="N29" i="21"/>
  <c r="O29" i="21" s="1"/>
  <c r="P29" i="21" s="1"/>
  <c r="Q29" i="21" s="1"/>
  <c r="R29" i="21" s="1"/>
  <c r="S29" i="21" s="1"/>
  <c r="T29" i="21" s="1"/>
  <c r="U29" i="21" s="1"/>
  <c r="V29" i="21" s="1"/>
  <c r="W29" i="21" s="1"/>
  <c r="X29" i="21" s="1"/>
  <c r="Y29" i="21" s="1"/>
  <c r="K26" i="18"/>
  <c r="L26" i="18" s="1"/>
  <c r="M26" i="18" s="1"/>
  <c r="N26" i="18" s="1"/>
  <c r="O26" i="18" s="1"/>
  <c r="P26" i="18" s="1"/>
  <c r="Q26" i="18" s="1"/>
  <c r="R26" i="18" s="1"/>
  <c r="S26" i="18" s="1"/>
  <c r="T26" i="18" s="1"/>
  <c r="U26" i="18" s="1"/>
  <c r="V26" i="18" s="1"/>
  <c r="K20" i="22"/>
  <c r="K53" i="22" s="1"/>
  <c r="L21" i="19"/>
  <c r="K39" i="19" s="1"/>
  <c r="R32" i="12"/>
  <c r="S32" i="12" s="1"/>
  <c r="T32" i="12" s="1"/>
  <c r="U32" i="12" s="1"/>
  <c r="V32" i="12" s="1"/>
  <c r="W32" i="12" s="1"/>
  <c r="X32" i="12" s="1"/>
  <c r="Y32" i="12" s="1"/>
  <c r="Z32" i="12" s="1"/>
  <c r="AA32" i="12" s="1"/>
  <c r="AB32" i="12" s="1"/>
  <c r="R33" i="12"/>
  <c r="S33" i="12" s="1"/>
  <c r="T33" i="12" s="1"/>
  <c r="U33" i="12" s="1"/>
  <c r="V33" i="12" s="1"/>
  <c r="W33" i="12" s="1"/>
  <c r="X33" i="12" s="1"/>
  <c r="Y33" i="12" s="1"/>
  <c r="Z33" i="12" s="1"/>
  <c r="AA33" i="12" s="1"/>
  <c r="AB33" i="12" s="1"/>
  <c r="AC33" i="12" s="1"/>
  <c r="K26" i="12"/>
  <c r="L26" i="12" s="1"/>
  <c r="M26" i="12" s="1"/>
  <c r="N26" i="12" s="1"/>
  <c r="O26" i="12" s="1"/>
  <c r="P26" i="12" s="1"/>
  <c r="Q26" i="12" s="1"/>
  <c r="R26" i="12" s="1"/>
  <c r="S26" i="12" s="1"/>
  <c r="T26" i="12" s="1"/>
  <c r="U26" i="12" s="1"/>
  <c r="V26" i="12" s="1"/>
  <c r="L27" i="12"/>
  <c r="M27" i="12" s="1"/>
  <c r="N27" i="12" s="1"/>
  <c r="O27" i="12" s="1"/>
  <c r="P27" i="12" s="1"/>
  <c r="Q27" i="12" s="1"/>
  <c r="R27" i="12" s="1"/>
  <c r="S27" i="12" s="1"/>
  <c r="T27" i="12" s="1"/>
  <c r="U27" i="12" s="1"/>
  <c r="V27" i="12" s="1"/>
  <c r="W27" i="12" s="1"/>
  <c r="H24" i="24"/>
  <c r="I57" i="22"/>
  <c r="H74" i="22" s="1"/>
  <c r="G74" i="22"/>
  <c r="P30" i="18"/>
  <c r="Q30" i="18" s="1"/>
  <c r="R30" i="18" s="1"/>
  <c r="S30" i="18" s="1"/>
  <c r="T30" i="18" s="1"/>
  <c r="U30" i="18" s="1"/>
  <c r="V30" i="18" s="1"/>
  <c r="W30" i="18" s="1"/>
  <c r="X30" i="18" s="1"/>
  <c r="Y30" i="18" s="1"/>
  <c r="Z30" i="18" s="1"/>
  <c r="P31" i="18"/>
  <c r="Q31" i="18" s="1"/>
  <c r="R31" i="18" s="1"/>
  <c r="S31" i="18" s="1"/>
  <c r="T31" i="18" s="1"/>
  <c r="U31" i="18" s="1"/>
  <c r="V31" i="18" s="1"/>
  <c r="W31" i="18" s="1"/>
  <c r="X31" i="18" s="1"/>
  <c r="Y31" i="18" s="1"/>
  <c r="Z31" i="18" s="1"/>
  <c r="AA31" i="18" s="1"/>
  <c r="M28" i="21"/>
  <c r="N28" i="21" s="1"/>
  <c r="O28" i="21" s="1"/>
  <c r="P28" i="21" s="1"/>
  <c r="Q28" i="21" s="1"/>
  <c r="R28" i="21" s="1"/>
  <c r="S28" i="21" s="1"/>
  <c r="T28" i="21" s="1"/>
  <c r="U28" i="21" s="1"/>
  <c r="V28" i="21" s="1"/>
  <c r="W28" i="21" s="1"/>
  <c r="X28" i="21" s="1"/>
  <c r="M18" i="22"/>
  <c r="M51" i="22" s="1"/>
  <c r="N19" i="19"/>
  <c r="M37" i="19" s="1"/>
  <c r="H23" i="22"/>
  <c r="I24" i="19"/>
  <c r="I52" i="33" l="1"/>
  <c r="J49" i="33" s="1"/>
  <c r="J52" i="33" s="1"/>
  <c r="K49" i="33" s="1"/>
  <c r="I59" i="33"/>
  <c r="M27" i="21"/>
  <c r="N27" i="21" s="1"/>
  <c r="O27" i="21" s="1"/>
  <c r="P27" i="21" s="1"/>
  <c r="Q27" i="21" s="1"/>
  <c r="R27" i="21" s="1"/>
  <c r="S27" i="21" s="1"/>
  <c r="T27" i="21" s="1"/>
  <c r="U27" i="21" s="1"/>
  <c r="V27" i="21" s="1"/>
  <c r="U37" i="4"/>
  <c r="AA37" i="33"/>
  <c r="AA39" i="33" s="1"/>
  <c r="AB37" i="33"/>
  <c r="AB39" i="33" s="1"/>
  <c r="W37" i="33"/>
  <c r="W39" i="33" s="1"/>
  <c r="X37" i="33"/>
  <c r="X39" i="33" s="1"/>
  <c r="Z37" i="33"/>
  <c r="Z39" i="33" s="1"/>
  <c r="AC37" i="33"/>
  <c r="AC39" i="33" s="1"/>
  <c r="H77" i="32"/>
  <c r="J59" i="32"/>
  <c r="V37" i="33"/>
  <c r="V39" i="33" s="1"/>
  <c r="Y37" i="33"/>
  <c r="Y39" i="33" s="1"/>
  <c r="K25" i="33"/>
  <c r="G48" i="19"/>
  <c r="AC37" i="12"/>
  <c r="AC39" i="12" s="1"/>
  <c r="AB37" i="12"/>
  <c r="AB39" i="12" s="1"/>
  <c r="AB37" i="21"/>
  <c r="AB39" i="21" s="1"/>
  <c r="Y37" i="12"/>
  <c r="Y39" i="12" s="1"/>
  <c r="K25" i="18"/>
  <c r="L25" i="18" s="1"/>
  <c r="AB37" i="18"/>
  <c r="AB39" i="18" s="1"/>
  <c r="Z37" i="18"/>
  <c r="Z39" i="18" s="1"/>
  <c r="V37" i="18"/>
  <c r="V39" i="18" s="1"/>
  <c r="W37" i="18"/>
  <c r="W39" i="18" s="1"/>
  <c r="Y37" i="21"/>
  <c r="Y39" i="21" s="1"/>
  <c r="X37" i="18"/>
  <c r="X39" i="18" s="1"/>
  <c r="Z37" i="21"/>
  <c r="Z39" i="21" s="1"/>
  <c r="AA37" i="12"/>
  <c r="AA39" i="12" s="1"/>
  <c r="AA37" i="18"/>
  <c r="AA39" i="18" s="1"/>
  <c r="V37" i="12"/>
  <c r="V39" i="12" s="1"/>
  <c r="Z37" i="12"/>
  <c r="Z39" i="12" s="1"/>
  <c r="AA37" i="21"/>
  <c r="AA39" i="21" s="1"/>
  <c r="X37" i="21"/>
  <c r="X39" i="21" s="1"/>
  <c r="X37" i="12"/>
  <c r="X39" i="12" s="1"/>
  <c r="Y37" i="18"/>
  <c r="Y39" i="18" s="1"/>
  <c r="W37" i="12"/>
  <c r="W39" i="12" s="1"/>
  <c r="AC37" i="18"/>
  <c r="AC39" i="18" s="1"/>
  <c r="L53" i="22"/>
  <c r="I52" i="18"/>
  <c r="J49" i="18" s="1"/>
  <c r="J52" i="18" s="1"/>
  <c r="K49" i="18" s="1"/>
  <c r="I59" i="18"/>
  <c r="K54" i="22"/>
  <c r="J55" i="22"/>
  <c r="K25" i="21"/>
  <c r="S46" i="22"/>
  <c r="P18" i="19"/>
  <c r="O19" i="19"/>
  <c r="AC37" i="21"/>
  <c r="AC39" i="21" s="1"/>
  <c r="R16" i="19"/>
  <c r="Q34" i="19" s="1"/>
  <c r="O50" i="22"/>
  <c r="J59" i="24"/>
  <c r="I77" i="24" s="1"/>
  <c r="J24" i="19"/>
  <c r="I42" i="19" s="1"/>
  <c r="P34" i="19"/>
  <c r="I52" i="21"/>
  <c r="J49" i="21" s="1"/>
  <c r="J52" i="21" s="1"/>
  <c r="K49" i="21" s="1"/>
  <c r="I59" i="21"/>
  <c r="H42" i="19"/>
  <c r="K25" i="12"/>
  <c r="Q48" i="22"/>
  <c r="H99" i="23" s="1"/>
  <c r="I99" i="23" s="1"/>
  <c r="Q32" i="32" s="1"/>
  <c r="S15" i="19"/>
  <c r="R33" i="19" s="1"/>
  <c r="H56" i="22"/>
  <c r="V23" i="22"/>
  <c r="R47" i="22"/>
  <c r="N20" i="19"/>
  <c r="M38" i="19" s="1"/>
  <c r="M52" i="22"/>
  <c r="Q17" i="19"/>
  <c r="P35" i="19" s="1"/>
  <c r="M21" i="19"/>
  <c r="S57" i="21"/>
  <c r="T44" i="21"/>
  <c r="I59" i="12"/>
  <c r="I52" i="12"/>
  <c r="J49" i="12" s="1"/>
  <c r="J52" i="12" s="1"/>
  <c r="K49" i="12" s="1"/>
  <c r="T14" i="19"/>
  <c r="S32" i="19" s="1"/>
  <c r="V32" i="19" s="1"/>
  <c r="L22" i="19"/>
  <c r="K40" i="19" s="1"/>
  <c r="K23" i="19"/>
  <c r="J41" i="19" s="1"/>
  <c r="J57" i="22"/>
  <c r="I74" i="22" s="1"/>
  <c r="P49" i="22"/>
  <c r="Y16" i="32" s="1"/>
  <c r="H100" i="23" s="1"/>
  <c r="I100" i="23" s="1"/>
  <c r="P33" i="32" s="1"/>
  <c r="Y24" i="24"/>
  <c r="N51" i="22"/>
  <c r="W27" i="21" l="1"/>
  <c r="W37" i="21" s="1"/>
  <c r="W39" i="21" s="1"/>
  <c r="V37" i="21"/>
  <c r="V39" i="21" s="1"/>
  <c r="X39" i="4"/>
  <c r="K37" i="33"/>
  <c r="K39" i="33" s="1"/>
  <c r="K50" i="33" s="1"/>
  <c r="K52" i="33" s="1"/>
  <c r="L49" i="33" s="1"/>
  <c r="L25" i="33"/>
  <c r="I77" i="32"/>
  <c r="K59" i="32"/>
  <c r="F65" i="23"/>
  <c r="R63" i="22"/>
  <c r="Q64" i="22"/>
  <c r="H98" i="23"/>
  <c r="I98" i="23" s="1"/>
  <c r="R31" i="32" s="1"/>
  <c r="N67" i="22"/>
  <c r="Y17" i="32"/>
  <c r="H101" i="23" s="1"/>
  <c r="I101" i="23" s="1"/>
  <c r="O34" i="32" s="1"/>
  <c r="L69" i="22"/>
  <c r="Y19" i="32"/>
  <c r="H103" i="23" s="1"/>
  <c r="I103" i="23" s="1"/>
  <c r="M36" i="32" s="1"/>
  <c r="K70" i="22"/>
  <c r="I72" i="22"/>
  <c r="Y22" i="32"/>
  <c r="H106" i="23" s="1"/>
  <c r="J71" i="22"/>
  <c r="Y21" i="32"/>
  <c r="H105" i="23" s="1"/>
  <c r="I105" i="23" s="1"/>
  <c r="K38" i="32" s="1"/>
  <c r="M68" i="22"/>
  <c r="Y18" i="32"/>
  <c r="H102" i="23" s="1"/>
  <c r="I102" i="23" s="1"/>
  <c r="N35" i="32" s="1"/>
  <c r="H65" i="23"/>
  <c r="I65" i="23" s="1"/>
  <c r="K37" i="18"/>
  <c r="K39" i="18" s="1"/>
  <c r="K50" i="18" s="1"/>
  <c r="K59" i="18" s="1"/>
  <c r="T15" i="19"/>
  <c r="S33" i="19" s="1"/>
  <c r="V33" i="19" s="1"/>
  <c r="P16" i="24"/>
  <c r="Y16" i="24" s="1"/>
  <c r="Q49" i="22"/>
  <c r="P66" i="22" s="1"/>
  <c r="N21" i="19"/>
  <c r="M39" i="19" s="1"/>
  <c r="O20" i="19"/>
  <c r="N38" i="19" s="1"/>
  <c r="Q15" i="24"/>
  <c r="Y15" i="24" s="1"/>
  <c r="R48" i="22"/>
  <c r="Q65" i="22" s="1"/>
  <c r="H48" i="19"/>
  <c r="O66" i="22"/>
  <c r="L39" i="19"/>
  <c r="P65" i="22"/>
  <c r="K24" i="19"/>
  <c r="J42" i="19" s="1"/>
  <c r="S16" i="19"/>
  <c r="R34" i="19" s="1"/>
  <c r="T46" i="22"/>
  <c r="S63" i="22" s="1"/>
  <c r="V63" i="22" s="1"/>
  <c r="S13" i="24"/>
  <c r="Y13" i="24" s="1"/>
  <c r="I56" i="22"/>
  <c r="V57" i="22"/>
  <c r="V38" i="22" s="1"/>
  <c r="O17" i="24"/>
  <c r="Y17" i="24" s="1"/>
  <c r="P50" i="22"/>
  <c r="O67" i="22" s="1"/>
  <c r="K37" i="12"/>
  <c r="K39" i="12" s="1"/>
  <c r="K50" i="12" s="1"/>
  <c r="K52" i="12" s="1"/>
  <c r="L49" i="12" s="1"/>
  <c r="L25" i="12"/>
  <c r="Q18" i="19"/>
  <c r="P36" i="19" s="1"/>
  <c r="K21" i="24"/>
  <c r="Y21" i="24" s="1"/>
  <c r="L54" i="22"/>
  <c r="K71" i="22" s="1"/>
  <c r="O36" i="19"/>
  <c r="K37" i="21"/>
  <c r="K39" i="21" s="1"/>
  <c r="K50" i="21" s="1"/>
  <c r="K52" i="21" s="1"/>
  <c r="L49" i="21" s="1"/>
  <c r="L25" i="21"/>
  <c r="K57" i="22"/>
  <c r="J74" i="22" s="1"/>
  <c r="R17" i="19"/>
  <c r="Q35" i="19" s="1"/>
  <c r="R14" i="24"/>
  <c r="Y14" i="24" s="1"/>
  <c r="S47" i="22"/>
  <c r="R64" i="22" s="1"/>
  <c r="K59" i="24"/>
  <c r="J77" i="24" s="1"/>
  <c r="P19" i="19"/>
  <c r="L20" i="24"/>
  <c r="Y20" i="24" s="1"/>
  <c r="M53" i="22"/>
  <c r="L37" i="18"/>
  <c r="L39" i="18" s="1"/>
  <c r="M25" i="18"/>
  <c r="N37" i="19"/>
  <c r="J22" i="24"/>
  <c r="Y22" i="24" s="1"/>
  <c r="K55" i="22"/>
  <c r="L23" i="19"/>
  <c r="K41" i="19" s="1"/>
  <c r="M19" i="24"/>
  <c r="Y19" i="24" s="1"/>
  <c r="N52" i="22"/>
  <c r="M22" i="19"/>
  <c r="L40" i="19" s="1"/>
  <c r="N18" i="24"/>
  <c r="Y18" i="24" s="1"/>
  <c r="O51" i="22"/>
  <c r="U44" i="21"/>
  <c r="U57" i="21" s="1"/>
  <c r="T57" i="21"/>
  <c r="I106" i="23" l="1"/>
  <c r="J39" i="32" s="1"/>
  <c r="H97" i="23"/>
  <c r="I97" i="23" s="1"/>
  <c r="S30" i="32" s="1"/>
  <c r="F96" i="23"/>
  <c r="J77" i="32"/>
  <c r="L59" i="32"/>
  <c r="K77" i="32" s="1"/>
  <c r="L37" i="33"/>
  <c r="L39" i="33" s="1"/>
  <c r="L50" i="33" s="1"/>
  <c r="L59" i="33" s="1"/>
  <c r="M25" i="33"/>
  <c r="K59" i="33"/>
  <c r="H41" i="24"/>
  <c r="H58" i="24" s="1"/>
  <c r="H58" i="32"/>
  <c r="I58" i="32" s="1"/>
  <c r="F56" i="23"/>
  <c r="H56" i="23" s="1"/>
  <c r="I56" i="23" s="1"/>
  <c r="F55" i="23"/>
  <c r="H55" i="23" s="1"/>
  <c r="I55" i="23" s="1"/>
  <c r="F61" i="23"/>
  <c r="H61" i="23" s="1"/>
  <c r="I61" i="23" s="1"/>
  <c r="F58" i="23"/>
  <c r="H58" i="23" s="1"/>
  <c r="I58" i="23" s="1"/>
  <c r="Y20" i="32"/>
  <c r="H104" i="23" s="1"/>
  <c r="I104" i="23" s="1"/>
  <c r="L37" i="32" s="1"/>
  <c r="F57" i="23"/>
  <c r="H57" i="23" s="1"/>
  <c r="I57" i="23" s="1"/>
  <c r="F59" i="23"/>
  <c r="H59" i="23" s="1"/>
  <c r="I59" i="23" s="1"/>
  <c r="F60" i="23"/>
  <c r="H60" i="23" s="1"/>
  <c r="I60" i="23" s="1"/>
  <c r="F63" i="23"/>
  <c r="H63" i="23" s="1"/>
  <c r="I63" i="23" s="1"/>
  <c r="F62" i="23"/>
  <c r="H62" i="23" s="1"/>
  <c r="I62" i="23" s="1"/>
  <c r="H73" i="22"/>
  <c r="G79" i="22" s="1"/>
  <c r="I48" i="19"/>
  <c r="I53" i="19" s="1"/>
  <c r="L50" i="18"/>
  <c r="L59" i="18" s="1"/>
  <c r="K52" i="18"/>
  <c r="L49" i="18" s="1"/>
  <c r="S17" i="19"/>
  <c r="R18" i="19"/>
  <c r="Q36" i="19" s="1"/>
  <c r="T16" i="19"/>
  <c r="S34" i="19" s="1"/>
  <c r="V34" i="19" s="1"/>
  <c r="P51" i="22"/>
  <c r="O68" i="22" s="1"/>
  <c r="N68" i="22"/>
  <c r="M23" i="19"/>
  <c r="L41" i="19" s="1"/>
  <c r="L57" i="22"/>
  <c r="K74" i="22" s="1"/>
  <c r="K59" i="12"/>
  <c r="I23" i="24"/>
  <c r="J56" i="22"/>
  <c r="I73" i="22" s="1"/>
  <c r="L24" i="19"/>
  <c r="K42" i="19" s="1"/>
  <c r="R49" i="22"/>
  <c r="Q66" i="22" s="1"/>
  <c r="O52" i="22"/>
  <c r="N69" i="22" s="1"/>
  <c r="L55" i="22"/>
  <c r="K72" i="22" s="1"/>
  <c r="N53" i="22"/>
  <c r="M70" i="22" s="1"/>
  <c r="L37" i="21"/>
  <c r="L39" i="21" s="1"/>
  <c r="L50" i="21" s="1"/>
  <c r="L59" i="21" s="1"/>
  <c r="M25" i="21"/>
  <c r="S48" i="22"/>
  <c r="R65" i="22" s="1"/>
  <c r="P20" i="19"/>
  <c r="O38" i="19" s="1"/>
  <c r="M69" i="22"/>
  <c r="L59" i="24"/>
  <c r="K77" i="24" s="1"/>
  <c r="N22" i="19"/>
  <c r="M40" i="19" s="1"/>
  <c r="J72" i="22"/>
  <c r="L70" i="22"/>
  <c r="T47" i="22"/>
  <c r="S64" i="22" s="1"/>
  <c r="V64" i="22" s="1"/>
  <c r="K59" i="21"/>
  <c r="M54" i="22"/>
  <c r="L71" i="22" s="1"/>
  <c r="Q50" i="22"/>
  <c r="P67" i="22" s="1"/>
  <c r="F54" i="23"/>
  <c r="H54" i="23" s="1"/>
  <c r="Q19" i="19"/>
  <c r="P37" i="19" s="1"/>
  <c r="M37" i="18"/>
  <c r="M39" i="18" s="1"/>
  <c r="M50" i="18" s="1"/>
  <c r="M59" i="18" s="1"/>
  <c r="N25" i="18"/>
  <c r="O37" i="19"/>
  <c r="J48" i="19" s="1"/>
  <c r="J53" i="19" s="1"/>
  <c r="L37" i="12"/>
  <c r="L39" i="12" s="1"/>
  <c r="L50" i="12" s="1"/>
  <c r="L59" i="12" s="1"/>
  <c r="M25" i="12"/>
  <c r="O21" i="19"/>
  <c r="H96" i="23" l="1"/>
  <c r="I96" i="23" s="1"/>
  <c r="F110" i="23"/>
  <c r="I58" i="24"/>
  <c r="H76" i="24" s="1"/>
  <c r="M59" i="32"/>
  <c r="N59" i="32" s="1"/>
  <c r="M37" i="33"/>
  <c r="M39" i="33" s="1"/>
  <c r="M50" i="33" s="1"/>
  <c r="N25" i="33"/>
  <c r="L52" i="33"/>
  <c r="M49" i="33" s="1"/>
  <c r="H76" i="32"/>
  <c r="R31" i="24"/>
  <c r="R48" i="24" s="1"/>
  <c r="S48" i="24" s="1"/>
  <c r="R66" i="24" s="1"/>
  <c r="R48" i="32"/>
  <c r="Q32" i="24"/>
  <c r="Q49" i="24" s="1"/>
  <c r="R49" i="24" s="1"/>
  <c r="Q67" i="24" s="1"/>
  <c r="Q49" i="32"/>
  <c r="L37" i="24"/>
  <c r="L54" i="24" s="1"/>
  <c r="M54" i="24" s="1"/>
  <c r="L72" i="24" s="1"/>
  <c r="L54" i="32"/>
  <c r="J39" i="24"/>
  <c r="J56" i="24" s="1"/>
  <c r="K56" i="24" s="1"/>
  <c r="J74" i="24" s="1"/>
  <c r="J56" i="32"/>
  <c r="M36" i="24"/>
  <c r="M53" i="24" s="1"/>
  <c r="N53" i="24" s="1"/>
  <c r="M71" i="24" s="1"/>
  <c r="M53" i="32"/>
  <c r="N35" i="24"/>
  <c r="N52" i="24" s="1"/>
  <c r="O52" i="24" s="1"/>
  <c r="P52" i="24" s="1"/>
  <c r="N52" i="32"/>
  <c r="P33" i="24"/>
  <c r="P50" i="24" s="1"/>
  <c r="Q50" i="24" s="1"/>
  <c r="P68" i="24" s="1"/>
  <c r="P50" i="32"/>
  <c r="K38" i="24"/>
  <c r="K55" i="24" s="1"/>
  <c r="L55" i="24" s="1"/>
  <c r="K73" i="24" s="1"/>
  <c r="K55" i="32"/>
  <c r="O34" i="24"/>
  <c r="O51" i="24" s="1"/>
  <c r="P51" i="24" s="1"/>
  <c r="O69" i="24" s="1"/>
  <c r="O51" i="32"/>
  <c r="Y23" i="32"/>
  <c r="V23" i="32"/>
  <c r="I54" i="23"/>
  <c r="L52" i="21"/>
  <c r="M49" i="21" s="1"/>
  <c r="L52" i="18"/>
  <c r="M49" i="18" s="1"/>
  <c r="M52" i="18" s="1"/>
  <c r="N49" i="18" s="1"/>
  <c r="M37" i="21"/>
  <c r="M39" i="21" s="1"/>
  <c r="M50" i="21" s="1"/>
  <c r="N25" i="21"/>
  <c r="K56" i="22"/>
  <c r="J73" i="22" s="1"/>
  <c r="I79" i="22" s="1"/>
  <c r="I84" i="22" s="1"/>
  <c r="N37" i="18"/>
  <c r="N39" i="18" s="1"/>
  <c r="N50" i="18" s="1"/>
  <c r="O25" i="18"/>
  <c r="Q20" i="19"/>
  <c r="P38" i="19" s="1"/>
  <c r="N23" i="19"/>
  <c r="M41" i="19" s="1"/>
  <c r="T17" i="19"/>
  <c r="S35" i="19" s="1"/>
  <c r="L52" i="12"/>
  <c r="M49" i="12" s="1"/>
  <c r="S49" i="22"/>
  <c r="R35" i="19"/>
  <c r="M37" i="12"/>
  <c r="M39" i="12" s="1"/>
  <c r="M50" i="12" s="1"/>
  <c r="M59" i="12" s="1"/>
  <c r="N25" i="12"/>
  <c r="O53" i="22"/>
  <c r="R50" i="22"/>
  <c r="Q67" i="22" s="1"/>
  <c r="M59" i="24"/>
  <c r="L77" i="24" s="1"/>
  <c r="P21" i="19"/>
  <c r="O39" i="19" s="1"/>
  <c r="P52" i="22"/>
  <c r="O69" i="22" s="1"/>
  <c r="Q51" i="22"/>
  <c r="P68" i="22" s="1"/>
  <c r="N39" i="19"/>
  <c r="N54" i="22"/>
  <c r="M71" i="22" s="1"/>
  <c r="T48" i="22"/>
  <c r="S65" i="22" s="1"/>
  <c r="V65" i="22" s="1"/>
  <c r="M55" i="22"/>
  <c r="L72" i="22" s="1"/>
  <c r="M57" i="22"/>
  <c r="L74" i="22" s="1"/>
  <c r="O22" i="19"/>
  <c r="R19" i="19"/>
  <c r="Q37" i="19" s="1"/>
  <c r="M24" i="19"/>
  <c r="L42" i="19" s="1"/>
  <c r="H79" i="22"/>
  <c r="H84" i="22" s="1"/>
  <c r="S18" i="19"/>
  <c r="R36" i="19" s="1"/>
  <c r="G84" i="22"/>
  <c r="Y23" i="24"/>
  <c r="V23" i="24"/>
  <c r="J58" i="24" l="1"/>
  <c r="K58" i="24" s="1"/>
  <c r="L58" i="24" s="1"/>
  <c r="T48" i="24"/>
  <c r="S66" i="24" s="1"/>
  <c r="V66" i="24" s="1"/>
  <c r="Y27" i="32"/>
  <c r="L77" i="32"/>
  <c r="M52" i="33"/>
  <c r="N49" i="33" s="1"/>
  <c r="N37" i="33"/>
  <c r="N39" i="33" s="1"/>
  <c r="N50" i="33" s="1"/>
  <c r="N59" i="33" s="1"/>
  <c r="O25" i="33"/>
  <c r="M55" i="24"/>
  <c r="L73" i="24" s="1"/>
  <c r="M59" i="33"/>
  <c r="M77" i="32"/>
  <c r="O59" i="32"/>
  <c r="S49" i="24"/>
  <c r="R67" i="24" s="1"/>
  <c r="J58" i="32"/>
  <c r="I76" i="32" s="1"/>
  <c r="N70" i="24"/>
  <c r="O53" i="24"/>
  <c r="N71" i="24" s="1"/>
  <c r="L56" i="24"/>
  <c r="K74" i="24" s="1"/>
  <c r="R49" i="32"/>
  <c r="S49" i="32" s="1"/>
  <c r="S48" i="32"/>
  <c r="T48" i="32" s="1"/>
  <c r="S66" i="32" s="1"/>
  <c r="S30" i="24"/>
  <c r="S47" i="24" s="1"/>
  <c r="T47" i="24" s="1"/>
  <c r="S65" i="24" s="1"/>
  <c r="V65" i="24" s="1"/>
  <c r="S47" i="32"/>
  <c r="T47" i="32" s="1"/>
  <c r="S65" i="32" s="1"/>
  <c r="L55" i="32"/>
  <c r="K73" i="32" s="1"/>
  <c r="Q51" i="24"/>
  <c r="P69" i="24" s="1"/>
  <c r="N53" i="32"/>
  <c r="M71" i="32" s="1"/>
  <c r="Q50" i="32"/>
  <c r="P68" i="32" s="1"/>
  <c r="K56" i="32"/>
  <c r="J74" i="32" s="1"/>
  <c r="O52" i="32"/>
  <c r="N54" i="24"/>
  <c r="O54" i="24" s="1"/>
  <c r="N72" i="24" s="1"/>
  <c r="R50" i="24"/>
  <c r="Q68" i="24" s="1"/>
  <c r="P51" i="32"/>
  <c r="O69" i="32" s="1"/>
  <c r="M54" i="32"/>
  <c r="L72" i="32" s="1"/>
  <c r="K48" i="19"/>
  <c r="K53" i="19" s="1"/>
  <c r="M52" i="21"/>
  <c r="N49" i="21" s="1"/>
  <c r="N52" i="18"/>
  <c r="O49" i="18" s="1"/>
  <c r="P53" i="22"/>
  <c r="O70" i="22" s="1"/>
  <c r="T49" i="22"/>
  <c r="S66" i="22" s="1"/>
  <c r="N59" i="18"/>
  <c r="T18" i="19"/>
  <c r="S36" i="19" s="1"/>
  <c r="V36" i="19" s="1"/>
  <c r="R66" i="22"/>
  <c r="R51" i="22"/>
  <c r="Q68" i="22" s="1"/>
  <c r="N37" i="12"/>
  <c r="N39" i="12" s="1"/>
  <c r="N50" i="12" s="1"/>
  <c r="O25" i="12"/>
  <c r="M52" i="12"/>
  <c r="N49" i="12" s="1"/>
  <c r="O23" i="19"/>
  <c r="N41" i="19" s="1"/>
  <c r="L56" i="22"/>
  <c r="P22" i="19"/>
  <c r="O40" i="19" s="1"/>
  <c r="M59" i="21"/>
  <c r="Q21" i="19"/>
  <c r="P39" i="19" s="1"/>
  <c r="N57" i="22"/>
  <c r="N24" i="19"/>
  <c r="S50" i="22"/>
  <c r="R67" i="22" s="1"/>
  <c r="N37" i="21"/>
  <c r="N39" i="21" s="1"/>
  <c r="N50" i="21" s="1"/>
  <c r="N59" i="21" s="1"/>
  <c r="O25" i="21"/>
  <c r="N40" i="19"/>
  <c r="L48" i="19" s="1"/>
  <c r="Q52" i="24"/>
  <c r="P70" i="24" s="1"/>
  <c r="O54" i="22"/>
  <c r="N71" i="22" s="1"/>
  <c r="O70" i="24"/>
  <c r="N70" i="22"/>
  <c r="V35" i="19"/>
  <c r="R20" i="19"/>
  <c r="Q38" i="19" s="1"/>
  <c r="S19" i="19"/>
  <c r="R37" i="19" s="1"/>
  <c r="Q52" i="22"/>
  <c r="P69" i="22" s="1"/>
  <c r="O37" i="18"/>
  <c r="O39" i="18" s="1"/>
  <c r="O50" i="18" s="1"/>
  <c r="O59" i="18" s="1"/>
  <c r="P25" i="18"/>
  <c r="F64" i="23"/>
  <c r="H64" i="23" s="1"/>
  <c r="N55" i="22"/>
  <c r="M72" i="22" s="1"/>
  <c r="N59" i="24"/>
  <c r="M77" i="24" s="1"/>
  <c r="J76" i="24" l="1"/>
  <c r="I76" i="24"/>
  <c r="V65" i="32"/>
  <c r="R66" i="32"/>
  <c r="V66" i="32" s="1"/>
  <c r="M56" i="24"/>
  <c r="L74" i="24" s="1"/>
  <c r="N55" i="24"/>
  <c r="O55" i="24" s="1"/>
  <c r="N73" i="24" s="1"/>
  <c r="N77" i="32"/>
  <c r="P59" i="32"/>
  <c r="T49" i="24"/>
  <c r="S67" i="24" s="1"/>
  <c r="V67" i="24" s="1"/>
  <c r="O37" i="33"/>
  <c r="O39" i="33" s="1"/>
  <c r="O50" i="33" s="1"/>
  <c r="P25" i="33"/>
  <c r="N52" i="33"/>
  <c r="O49" i="33" s="1"/>
  <c r="K58" i="32"/>
  <c r="J76" i="32" s="1"/>
  <c r="S50" i="24"/>
  <c r="R68" i="24" s="1"/>
  <c r="R51" i="24"/>
  <c r="Q69" i="24" s="1"/>
  <c r="P53" i="24"/>
  <c r="O71" i="24" s="1"/>
  <c r="R67" i="32"/>
  <c r="T49" i="32"/>
  <c r="S67" i="32" s="1"/>
  <c r="Q67" i="32"/>
  <c r="P52" i="32"/>
  <c r="O70" i="32" s="1"/>
  <c r="N70" i="32"/>
  <c r="M72" i="24"/>
  <c r="L56" i="32"/>
  <c r="M56" i="32" s="1"/>
  <c r="O53" i="32"/>
  <c r="N71" i="32" s="1"/>
  <c r="R50" i="32"/>
  <c r="Q68" i="32" s="1"/>
  <c r="N54" i="32"/>
  <c r="M72" i="32" s="1"/>
  <c r="Q51" i="32"/>
  <c r="M55" i="32"/>
  <c r="L73" i="32" s="1"/>
  <c r="I64" i="23"/>
  <c r="F67" i="23"/>
  <c r="V66" i="22"/>
  <c r="N52" i="21"/>
  <c r="O49" i="21" s="1"/>
  <c r="N52" i="12"/>
  <c r="O49" i="12" s="1"/>
  <c r="L53" i="19"/>
  <c r="O57" i="22"/>
  <c r="N74" i="22" s="1"/>
  <c r="M74" i="22"/>
  <c r="O37" i="21"/>
  <c r="O39" i="21" s="1"/>
  <c r="O50" i="21" s="1"/>
  <c r="O59" i="21" s="1"/>
  <c r="P25" i="21"/>
  <c r="O37" i="12"/>
  <c r="O39" i="12" s="1"/>
  <c r="O50" i="12" s="1"/>
  <c r="O59" i="12" s="1"/>
  <c r="P25" i="12"/>
  <c r="O55" i="22"/>
  <c r="N72" i="22" s="1"/>
  <c r="R21" i="19"/>
  <c r="Q39" i="19" s="1"/>
  <c r="N59" i="12"/>
  <c r="R52" i="22"/>
  <c r="T50" i="22"/>
  <c r="S67" i="22" s="1"/>
  <c r="V67" i="22" s="1"/>
  <c r="P54" i="24"/>
  <c r="O72" i="24" s="1"/>
  <c r="Q22" i="19"/>
  <c r="P40" i="19" s="1"/>
  <c r="M58" i="24"/>
  <c r="L76" i="24" s="1"/>
  <c r="R52" i="24"/>
  <c r="Q70" i="24" s="1"/>
  <c r="M56" i="22"/>
  <c r="L73" i="22" s="1"/>
  <c r="K79" i="22" s="1"/>
  <c r="K84" i="22" s="1"/>
  <c r="S51" i="22"/>
  <c r="T19" i="19"/>
  <c r="S37" i="19" s="1"/>
  <c r="V37" i="19" s="1"/>
  <c r="O24" i="19"/>
  <c r="N42" i="19" s="1"/>
  <c r="K73" i="22"/>
  <c r="O59" i="24"/>
  <c r="N77" i="24" s="1"/>
  <c r="P37" i="18"/>
  <c r="P39" i="18" s="1"/>
  <c r="P50" i="18" s="1"/>
  <c r="P59" i="18" s="1"/>
  <c r="Q25" i="18"/>
  <c r="S20" i="19"/>
  <c r="P54" i="22"/>
  <c r="O71" i="22" s="1"/>
  <c r="M42" i="19"/>
  <c r="M48" i="19" s="1"/>
  <c r="M53" i="19" s="1"/>
  <c r="O52" i="18"/>
  <c r="P49" i="18" s="1"/>
  <c r="Q53" i="22"/>
  <c r="P70" i="22" s="1"/>
  <c r="P23" i="19"/>
  <c r="O41" i="19" s="1"/>
  <c r="K76" i="24"/>
  <c r="T50" i="24" l="1"/>
  <c r="S68" i="24" s="1"/>
  <c r="V68" i="24" s="1"/>
  <c r="M73" i="24"/>
  <c r="N56" i="24"/>
  <c r="O56" i="24" s="1"/>
  <c r="N74" i="24" s="1"/>
  <c r="O52" i="33"/>
  <c r="P49" i="33" s="1"/>
  <c r="P37" i="33"/>
  <c r="P39" i="33" s="1"/>
  <c r="P50" i="33" s="1"/>
  <c r="P59" i="33" s="1"/>
  <c r="Q25" i="33"/>
  <c r="O59" i="33"/>
  <c r="S51" i="24"/>
  <c r="R69" i="24" s="1"/>
  <c r="O77" i="32"/>
  <c r="Q59" i="32"/>
  <c r="V67" i="32"/>
  <c r="Q53" i="24"/>
  <c r="P71" i="24" s="1"/>
  <c r="L58" i="32"/>
  <c r="K76" i="32" s="1"/>
  <c r="K74" i="32"/>
  <c r="R51" i="32"/>
  <c r="Q69" i="32" s="1"/>
  <c r="Q52" i="32"/>
  <c r="P70" i="32" s="1"/>
  <c r="L74" i="32"/>
  <c r="N56" i="32"/>
  <c r="M74" i="32" s="1"/>
  <c r="N55" i="32"/>
  <c r="O55" i="32" s="1"/>
  <c r="O54" i="32"/>
  <c r="P54" i="32" s="1"/>
  <c r="S50" i="32"/>
  <c r="P53" i="32"/>
  <c r="O71" i="32" s="1"/>
  <c r="P69" i="32"/>
  <c r="I40" i="24"/>
  <c r="I57" i="24" s="1"/>
  <c r="O52" i="12"/>
  <c r="P49" i="12" s="1"/>
  <c r="O52" i="21"/>
  <c r="P49" i="21" s="1"/>
  <c r="Q37" i="18"/>
  <c r="Q39" i="18" s="1"/>
  <c r="Q50" i="18" s="1"/>
  <c r="Q59" i="18" s="1"/>
  <c r="R25" i="18"/>
  <c r="S52" i="24"/>
  <c r="R70" i="24" s="1"/>
  <c r="S21" i="19"/>
  <c r="R39" i="19" s="1"/>
  <c r="P57" i="22"/>
  <c r="O74" i="22" s="1"/>
  <c r="P59" i="24"/>
  <c r="O77" i="24" s="1"/>
  <c r="P55" i="24"/>
  <c r="P37" i="21"/>
  <c r="P39" i="21" s="1"/>
  <c r="P50" i="21" s="1"/>
  <c r="Q25" i="21"/>
  <c r="Q54" i="22"/>
  <c r="J79" i="22"/>
  <c r="T51" i="22"/>
  <c r="S68" i="22" s="1"/>
  <c r="S52" i="22"/>
  <c r="Q23" i="19"/>
  <c r="T20" i="19"/>
  <c r="S38" i="19" s="1"/>
  <c r="R68" i="22"/>
  <c r="N58" i="24"/>
  <c r="M76" i="24" s="1"/>
  <c r="Q69" i="22"/>
  <c r="P55" i="22"/>
  <c r="O72" i="22" s="1"/>
  <c r="R53" i="22"/>
  <c r="Q70" i="22" s="1"/>
  <c r="R38" i="19"/>
  <c r="N48" i="19" s="1"/>
  <c r="N53" i="19" s="1"/>
  <c r="P24" i="19"/>
  <c r="O42" i="19" s="1"/>
  <c r="Q54" i="24"/>
  <c r="P72" i="24" s="1"/>
  <c r="N56" i="22"/>
  <c r="M73" i="22" s="1"/>
  <c r="P52" i="18"/>
  <c r="Q49" i="18" s="1"/>
  <c r="R22" i="19"/>
  <c r="P37" i="12"/>
  <c r="P39" i="12" s="1"/>
  <c r="P50" i="12" s="1"/>
  <c r="Q25" i="12"/>
  <c r="V58" i="24" l="1"/>
  <c r="V39" i="24" s="1"/>
  <c r="J57" i="24"/>
  <c r="I75" i="24" s="1"/>
  <c r="G82" i="24" s="1"/>
  <c r="G87" i="24" s="1"/>
  <c r="M73" i="32"/>
  <c r="M74" i="24"/>
  <c r="T51" i="24"/>
  <c r="S69" i="24" s="1"/>
  <c r="V69" i="24" s="1"/>
  <c r="R53" i="24"/>
  <c r="Q71" i="24" s="1"/>
  <c r="P77" i="32"/>
  <c r="R59" i="32"/>
  <c r="S59" i="32" s="1"/>
  <c r="Q37" i="33"/>
  <c r="Q39" i="33" s="1"/>
  <c r="Q50" i="33" s="1"/>
  <c r="R25" i="33"/>
  <c r="P52" i="33"/>
  <c r="Q49" i="33" s="1"/>
  <c r="M58" i="32"/>
  <c r="L76" i="32" s="1"/>
  <c r="T50" i="32"/>
  <c r="S68" i="32" s="1"/>
  <c r="O72" i="32"/>
  <c r="Q54" i="32"/>
  <c r="P72" i="32" s="1"/>
  <c r="N72" i="32"/>
  <c r="N73" i="32"/>
  <c r="P55" i="32"/>
  <c r="O73" i="32" s="1"/>
  <c r="O56" i="32"/>
  <c r="N74" i="32" s="1"/>
  <c r="R52" i="32"/>
  <c r="Q53" i="32"/>
  <c r="P71" i="32" s="1"/>
  <c r="R68" i="32"/>
  <c r="S51" i="32"/>
  <c r="T51" i="32" s="1"/>
  <c r="S69" i="32" s="1"/>
  <c r="J57" i="32"/>
  <c r="I75" i="32" s="1"/>
  <c r="G82" i="32" s="1"/>
  <c r="V58" i="32"/>
  <c r="V68" i="22"/>
  <c r="V38" i="19"/>
  <c r="L79" i="22"/>
  <c r="L84" i="22" s="1"/>
  <c r="P52" i="12"/>
  <c r="Q49" i="12" s="1"/>
  <c r="Q37" i="12"/>
  <c r="Q39" i="12" s="1"/>
  <c r="Q50" i="12" s="1"/>
  <c r="Q59" i="12" s="1"/>
  <c r="R25" i="12"/>
  <c r="Q57" i="22"/>
  <c r="P74" i="22" s="1"/>
  <c r="P59" i="21"/>
  <c r="Q59" i="24"/>
  <c r="P77" i="24" s="1"/>
  <c r="P52" i="21"/>
  <c r="Q49" i="21" s="1"/>
  <c r="T52" i="24"/>
  <c r="S70" i="24" s="1"/>
  <c r="V70" i="24" s="1"/>
  <c r="Q55" i="22"/>
  <c r="P72" i="22" s="1"/>
  <c r="R23" i="19"/>
  <c r="R54" i="24"/>
  <c r="Q72" i="24" s="1"/>
  <c r="P41" i="19"/>
  <c r="S22" i="19"/>
  <c r="R40" i="19" s="1"/>
  <c r="J84" i="22"/>
  <c r="Q55" i="24"/>
  <c r="O56" i="22"/>
  <c r="N73" i="22" s="1"/>
  <c r="T52" i="22"/>
  <c r="S69" i="22" s="1"/>
  <c r="Q37" i="21"/>
  <c r="Q39" i="21" s="1"/>
  <c r="Q50" i="21" s="1"/>
  <c r="Q59" i="21" s="1"/>
  <c r="R25" i="21"/>
  <c r="R37" i="18"/>
  <c r="R39" i="18" s="1"/>
  <c r="R50" i="18" s="1"/>
  <c r="R59" i="18" s="1"/>
  <c r="S25" i="18"/>
  <c r="Q40" i="19"/>
  <c r="Q24" i="19"/>
  <c r="P42" i="19" s="1"/>
  <c r="O58" i="24"/>
  <c r="N76" i="24" s="1"/>
  <c r="R69" i="22"/>
  <c r="R54" i="22"/>
  <c r="Q71" i="22" s="1"/>
  <c r="O73" i="24"/>
  <c r="Q52" i="18"/>
  <c r="R49" i="18" s="1"/>
  <c r="P71" i="22"/>
  <c r="P56" i="24"/>
  <c r="O74" i="24" s="1"/>
  <c r="T21" i="19"/>
  <c r="S39" i="19" s="1"/>
  <c r="V39" i="19" s="1"/>
  <c r="S53" i="22"/>
  <c r="R70" i="22" s="1"/>
  <c r="P59" i="12"/>
  <c r="X58" i="32"/>
  <c r="K57" i="24" l="1"/>
  <c r="J75" i="24" s="1"/>
  <c r="H82" i="24" s="1"/>
  <c r="H87" i="24" s="1"/>
  <c r="S53" i="24"/>
  <c r="R71" i="24" s="1"/>
  <c r="Q52" i="33"/>
  <c r="R49" i="33" s="1"/>
  <c r="Q77" i="32"/>
  <c r="R37" i="33"/>
  <c r="R39" i="33" s="1"/>
  <c r="R50" i="33" s="1"/>
  <c r="R59" i="33" s="1"/>
  <c r="S25" i="33"/>
  <c r="Q59" i="33"/>
  <c r="R77" i="32"/>
  <c r="T59" i="32"/>
  <c r="S77" i="32" s="1"/>
  <c r="N58" i="32"/>
  <c r="M76" i="32" s="1"/>
  <c r="V68" i="32"/>
  <c r="P56" i="32"/>
  <c r="O74" i="32" s="1"/>
  <c r="S52" i="32"/>
  <c r="R70" i="32" s="1"/>
  <c r="Q55" i="32"/>
  <c r="P73" i="32" s="1"/>
  <c r="R54" i="32"/>
  <c r="Q72" i="32" s="1"/>
  <c r="R69" i="32"/>
  <c r="V69" i="32" s="1"/>
  <c r="R53" i="32"/>
  <c r="Q71" i="32" s="1"/>
  <c r="Q70" i="32"/>
  <c r="V39" i="32"/>
  <c r="G87" i="32"/>
  <c r="K57" i="32"/>
  <c r="L57" i="32" s="1"/>
  <c r="V69" i="22"/>
  <c r="M79" i="22"/>
  <c r="M84" i="22" s="1"/>
  <c r="O48" i="19"/>
  <c r="O53" i="19" s="1"/>
  <c r="Q52" i="21"/>
  <c r="R49" i="21" s="1"/>
  <c r="Q56" i="24"/>
  <c r="R37" i="21"/>
  <c r="R39" i="21" s="1"/>
  <c r="R50" i="21" s="1"/>
  <c r="R59" i="21" s="1"/>
  <c r="S25" i="21"/>
  <c r="S23" i="19"/>
  <c r="R41" i="19" s="1"/>
  <c r="R59" i="24"/>
  <c r="Q77" i="24" s="1"/>
  <c r="R55" i="24"/>
  <c r="Q41" i="19"/>
  <c r="P48" i="19" s="1"/>
  <c r="P53" i="19" s="1"/>
  <c r="Q52" i="12"/>
  <c r="R49" i="12" s="1"/>
  <c r="R52" i="18"/>
  <c r="S49" i="18" s="1"/>
  <c r="P58" i="24"/>
  <c r="P73" i="24"/>
  <c r="S54" i="22"/>
  <c r="R71" i="22" s="1"/>
  <c r="R55" i="22"/>
  <c r="Q72" i="22" s="1"/>
  <c r="T53" i="22"/>
  <c r="S70" i="22" s="1"/>
  <c r="V70" i="22" s="1"/>
  <c r="R24" i="19"/>
  <c r="Q42" i="19" s="1"/>
  <c r="S54" i="24"/>
  <c r="R72" i="24" s="1"/>
  <c r="R57" i="22"/>
  <c r="Q74" i="22" s="1"/>
  <c r="T22" i="19"/>
  <c r="S40" i="19" s="1"/>
  <c r="V40" i="19" s="1"/>
  <c r="R37" i="12"/>
  <c r="R39" i="12" s="1"/>
  <c r="R50" i="12" s="1"/>
  <c r="R59" i="12" s="1"/>
  <c r="S25" i="12"/>
  <c r="S37" i="18"/>
  <c r="S39" i="18" s="1"/>
  <c r="S50" i="18" s="1"/>
  <c r="S59" i="18" s="1"/>
  <c r="T25" i="18"/>
  <c r="P56" i="22"/>
  <c r="O73" i="22" s="1"/>
  <c r="N79" i="22" s="1"/>
  <c r="N84" i="22" s="1"/>
  <c r="X58" i="24"/>
  <c r="L57" i="24" l="1"/>
  <c r="K75" i="24" s="1"/>
  <c r="I82" i="24" s="1"/>
  <c r="I87" i="24" s="1"/>
  <c r="R52" i="33"/>
  <c r="S49" i="33" s="1"/>
  <c r="T53" i="24"/>
  <c r="S71" i="24" s="1"/>
  <c r="V71" i="24" s="1"/>
  <c r="S82" i="32"/>
  <c r="S87" i="32" s="1"/>
  <c r="V77" i="32"/>
  <c r="S37" i="33"/>
  <c r="S39" i="33" s="1"/>
  <c r="S50" i="33" s="1"/>
  <c r="S59" i="33" s="1"/>
  <c r="T25" i="33"/>
  <c r="O58" i="32"/>
  <c r="P58" i="32" s="1"/>
  <c r="S53" i="32"/>
  <c r="R71" i="32" s="1"/>
  <c r="R55" i="32"/>
  <c r="Q73" i="32" s="1"/>
  <c r="T52" i="32"/>
  <c r="S70" i="32" s="1"/>
  <c r="V70" i="32" s="1"/>
  <c r="S54" i="32"/>
  <c r="T54" i="32" s="1"/>
  <c r="S72" i="32" s="1"/>
  <c r="Q56" i="32"/>
  <c r="R56" i="32" s="1"/>
  <c r="K75" i="32"/>
  <c r="I82" i="32" s="1"/>
  <c r="I87" i="32" s="1"/>
  <c r="M57" i="32"/>
  <c r="L75" i="32" s="1"/>
  <c r="J82" i="32" s="1"/>
  <c r="J87" i="32" s="1"/>
  <c r="J75" i="32"/>
  <c r="H82" i="32" s="1"/>
  <c r="Q48" i="19"/>
  <c r="Q53" i="19" s="1"/>
  <c r="R52" i="12"/>
  <c r="S49" i="12" s="1"/>
  <c r="R52" i="21"/>
  <c r="S49" i="21" s="1"/>
  <c r="T54" i="22"/>
  <c r="S71" i="22" s="1"/>
  <c r="V71" i="22" s="1"/>
  <c r="S55" i="24"/>
  <c r="R73" i="24" s="1"/>
  <c r="Q56" i="22"/>
  <c r="P73" i="22" s="1"/>
  <c r="O79" i="22" s="1"/>
  <c r="S57" i="22"/>
  <c r="R74" i="22" s="1"/>
  <c r="Q73" i="24"/>
  <c r="S37" i="21"/>
  <c r="S39" i="21" s="1"/>
  <c r="S50" i="21" s="1"/>
  <c r="S59" i="21" s="1"/>
  <c r="T25" i="21"/>
  <c r="S24" i="19"/>
  <c r="R42" i="19" s="1"/>
  <c r="T23" i="19"/>
  <c r="S41" i="19" s="1"/>
  <c r="V41" i="19" s="1"/>
  <c r="T37" i="18"/>
  <c r="T39" i="18" s="1"/>
  <c r="T50" i="18" s="1"/>
  <c r="T59" i="18" s="1"/>
  <c r="U25" i="18"/>
  <c r="U37" i="18" s="1"/>
  <c r="U39" i="18" s="1"/>
  <c r="Q58" i="24"/>
  <c r="P76" i="24" s="1"/>
  <c r="T54" i="24"/>
  <c r="S72" i="24" s="1"/>
  <c r="V72" i="24" s="1"/>
  <c r="O76" i="24"/>
  <c r="R56" i="24"/>
  <c r="S37" i="12"/>
  <c r="S39" i="12" s="1"/>
  <c r="S50" i="12" s="1"/>
  <c r="S59" i="12" s="1"/>
  <c r="T25" i="12"/>
  <c r="S55" i="22"/>
  <c r="R72" i="22" s="1"/>
  <c r="S52" i="18"/>
  <c r="T49" i="18" s="1"/>
  <c r="S59" i="24"/>
  <c r="R77" i="24" s="1"/>
  <c r="P74" i="24"/>
  <c r="M57" i="24" l="1"/>
  <c r="N57" i="24" s="1"/>
  <c r="M75" i="24" s="1"/>
  <c r="K82" i="24" s="1"/>
  <c r="K87" i="24" s="1"/>
  <c r="N76" i="32"/>
  <c r="U25" i="33"/>
  <c r="U37" i="33" s="1"/>
  <c r="U39" i="33" s="1"/>
  <c r="T37" i="33"/>
  <c r="T39" i="33" s="1"/>
  <c r="T50" i="33" s="1"/>
  <c r="T59" i="33" s="1"/>
  <c r="S52" i="33"/>
  <c r="T49" i="33" s="1"/>
  <c r="O76" i="32"/>
  <c r="Q58" i="32"/>
  <c r="P76" i="32" s="1"/>
  <c r="P74" i="32"/>
  <c r="R72" i="32"/>
  <c r="V72" i="32" s="1"/>
  <c r="S55" i="32"/>
  <c r="T55" i="32" s="1"/>
  <c r="S73" i="32" s="1"/>
  <c r="Q74" i="32"/>
  <c r="S56" i="32"/>
  <c r="T56" i="32" s="1"/>
  <c r="S74" i="32" s="1"/>
  <c r="T53" i="32"/>
  <c r="S71" i="32" s="1"/>
  <c r="V71" i="32" s="1"/>
  <c r="H87" i="32"/>
  <c r="N57" i="32"/>
  <c r="M75" i="32" s="1"/>
  <c r="K82" i="32" s="1"/>
  <c r="K87" i="32" s="1"/>
  <c r="S52" i="12"/>
  <c r="T49" i="12" s="1"/>
  <c r="S52" i="21"/>
  <c r="T49" i="21" s="1"/>
  <c r="T52" i="18"/>
  <c r="U49" i="18" s="1"/>
  <c r="U50" i="18" s="1"/>
  <c r="U52" i="18" s="1"/>
  <c r="R56" i="22"/>
  <c r="Q73" i="22" s="1"/>
  <c r="P79" i="22" s="1"/>
  <c r="P84" i="22" s="1"/>
  <c r="T55" i="22"/>
  <c r="S72" i="22" s="1"/>
  <c r="V72" i="22" s="1"/>
  <c r="T24" i="19"/>
  <c r="S42" i="19" s="1"/>
  <c r="U25" i="12"/>
  <c r="U37" i="12" s="1"/>
  <c r="U39" i="12" s="1"/>
  <c r="T37" i="12"/>
  <c r="T39" i="12" s="1"/>
  <c r="T50" i="12" s="1"/>
  <c r="T59" i="12" s="1"/>
  <c r="T37" i="21"/>
  <c r="T39" i="21" s="1"/>
  <c r="T50" i="21" s="1"/>
  <c r="T59" i="21" s="1"/>
  <c r="U25" i="21"/>
  <c r="U37" i="21" s="1"/>
  <c r="U39" i="21" s="1"/>
  <c r="T55" i="24"/>
  <c r="S73" i="24" s="1"/>
  <c r="V73" i="24" s="1"/>
  <c r="O84" i="22"/>
  <c r="R48" i="19"/>
  <c r="R53" i="19" s="1"/>
  <c r="R58" i="24"/>
  <c r="Q76" i="24" s="1"/>
  <c r="S56" i="24"/>
  <c r="R74" i="24" s="1"/>
  <c r="Q74" i="24"/>
  <c r="T59" i="24"/>
  <c r="S77" i="24" s="1"/>
  <c r="T57" i="22"/>
  <c r="S74" i="22" s="1"/>
  <c r="L75" i="24" l="1"/>
  <c r="J82" i="24" s="1"/>
  <c r="J87" i="24" s="1"/>
  <c r="O57" i="24"/>
  <c r="N75" i="24" s="1"/>
  <c r="L82" i="24" s="1"/>
  <c r="L87" i="24" s="1"/>
  <c r="T52" i="33"/>
  <c r="U49" i="33" s="1"/>
  <c r="U50" i="33" s="1"/>
  <c r="U59" i="33" s="1"/>
  <c r="I61" i="33" s="1"/>
  <c r="R58" i="32"/>
  <c r="Q76" i="32" s="1"/>
  <c r="R73" i="32"/>
  <c r="V73" i="32" s="1"/>
  <c r="R74" i="32"/>
  <c r="V74" i="32" s="1"/>
  <c r="O57" i="32"/>
  <c r="N75" i="32" s="1"/>
  <c r="L82" i="32" s="1"/>
  <c r="L87" i="32" s="1"/>
  <c r="S48" i="19"/>
  <c r="V42" i="19"/>
  <c r="S79" i="22"/>
  <c r="V74" i="22"/>
  <c r="S82" i="24"/>
  <c r="S87" i="24" s="1"/>
  <c r="V77" i="24"/>
  <c r="T56" i="24"/>
  <c r="S74" i="24" s="1"/>
  <c r="V74" i="24" s="1"/>
  <c r="S56" i="22"/>
  <c r="R73" i="22" s="1"/>
  <c r="Q79" i="22" s="1"/>
  <c r="Q84" i="22" s="1"/>
  <c r="S58" i="24"/>
  <c r="R76" i="24" s="1"/>
  <c r="T52" i="21"/>
  <c r="U49" i="21" s="1"/>
  <c r="U59" i="18"/>
  <c r="I67" i="18"/>
  <c r="T52" i="12"/>
  <c r="U49" i="12" s="1"/>
  <c r="P57" i="24" l="1"/>
  <c r="O75" i="24" s="1"/>
  <c r="M82" i="24" s="1"/>
  <c r="M87" i="24" s="1"/>
  <c r="I61" i="18"/>
  <c r="F6" i="17" s="1"/>
  <c r="D17" i="17" s="1"/>
  <c r="U52" i="33"/>
  <c r="I67" i="33"/>
  <c r="S58" i="32"/>
  <c r="T58" i="32" s="1"/>
  <c r="S76" i="32" s="1"/>
  <c r="P57" i="32"/>
  <c r="O75" i="32" s="1"/>
  <c r="M82" i="32" s="1"/>
  <c r="U50" i="21"/>
  <c r="T56" i="22"/>
  <c r="S73" i="22" s="1"/>
  <c r="S53" i="19"/>
  <c r="V53" i="19" s="1"/>
  <c r="X56" i="19" s="1"/>
  <c r="V48" i="19"/>
  <c r="W56" i="19" s="1"/>
  <c r="U50" i="12"/>
  <c r="U52" i="12" s="1"/>
  <c r="S84" i="22"/>
  <c r="T58" i="24"/>
  <c r="S76" i="24" s="1"/>
  <c r="Q57" i="24" l="1"/>
  <c r="G25" i="17"/>
  <c r="G30" i="17"/>
  <c r="G26" i="17"/>
  <c r="G28" i="17"/>
  <c r="G33" i="17"/>
  <c r="G27" i="17"/>
  <c r="G23" i="17"/>
  <c r="G32" i="17"/>
  <c r="G29" i="17"/>
  <c r="G31" i="17"/>
  <c r="G24" i="17"/>
  <c r="F6" i="34"/>
  <c r="R76" i="32"/>
  <c r="V76" i="32" s="1"/>
  <c r="R82" i="32"/>
  <c r="M87" i="32"/>
  <c r="Q57" i="32"/>
  <c r="R57" i="32" s="1"/>
  <c r="U59" i="12"/>
  <c r="I61" i="12" s="1"/>
  <c r="F6" i="14" s="1"/>
  <c r="I67" i="12"/>
  <c r="R57" i="24"/>
  <c r="Q75" i="24" s="1"/>
  <c r="O82" i="24" s="1"/>
  <c r="O87" i="24" s="1"/>
  <c r="P75" i="24"/>
  <c r="N82" i="24" s="1"/>
  <c r="D18" i="20"/>
  <c r="D20" i="20" s="1"/>
  <c r="D5" i="20"/>
  <c r="D8" i="20" s="1"/>
  <c r="F18" i="20"/>
  <c r="F5" i="20"/>
  <c r="V76" i="24"/>
  <c r="R82" i="24"/>
  <c r="R87" i="24" s="1"/>
  <c r="U59" i="21"/>
  <c r="I61" i="21" s="1"/>
  <c r="F6" i="20" s="1"/>
  <c r="I67" i="21"/>
  <c r="V73" i="22"/>
  <c r="R79" i="22"/>
  <c r="U52" i="21"/>
  <c r="D17" i="34" l="1"/>
  <c r="G24" i="34" s="1"/>
  <c r="G34" i="17"/>
  <c r="R87" i="32"/>
  <c r="P75" i="32"/>
  <c r="N82" i="32" s="1"/>
  <c r="N87" i="32" s="1"/>
  <c r="Q75" i="32"/>
  <c r="O82" i="32" s="1"/>
  <c r="O87" i="32" s="1"/>
  <c r="S57" i="32"/>
  <c r="T57" i="32" s="1"/>
  <c r="S75" i="32" s="1"/>
  <c r="S57" i="24"/>
  <c r="R75" i="24" s="1"/>
  <c r="P82" i="24" s="1"/>
  <c r="P87" i="24" s="1"/>
  <c r="D31" i="20"/>
  <c r="F8" i="20"/>
  <c r="D32" i="14"/>
  <c r="F19" i="14"/>
  <c r="D32" i="20"/>
  <c r="F19" i="20"/>
  <c r="F20" i="20" s="1"/>
  <c r="F24" i="20" s="1"/>
  <c r="R84" i="22"/>
  <c r="V84" i="22" s="1"/>
  <c r="H87" i="22" s="1"/>
  <c r="V79" i="22"/>
  <c r="G87" i="22" s="1"/>
  <c r="N87" i="24"/>
  <c r="G23" i="34" l="1"/>
  <c r="G28" i="34"/>
  <c r="G29" i="34"/>
  <c r="G27" i="34"/>
  <c r="G26" i="34"/>
  <c r="G25" i="34"/>
  <c r="G33" i="34"/>
  <c r="G31" i="34"/>
  <c r="G30" i="34"/>
  <c r="G32" i="34"/>
  <c r="Q82" i="32"/>
  <c r="R75" i="32"/>
  <c r="P82" i="32" s="1"/>
  <c r="P87" i="32" s="1"/>
  <c r="G96" i="20"/>
  <c r="G90" i="20"/>
  <c r="G98" i="20"/>
  <c r="G89" i="20"/>
  <c r="G97" i="20"/>
  <c r="G91" i="20"/>
  <c r="G98" i="14"/>
  <c r="G96" i="14"/>
  <c r="G94" i="14"/>
  <c r="G92" i="14"/>
  <c r="G90" i="14"/>
  <c r="G93" i="14"/>
  <c r="G99" i="14"/>
  <c r="G97" i="14"/>
  <c r="G95" i="14"/>
  <c r="G91" i="14"/>
  <c r="E99" i="20"/>
  <c r="E94" i="20"/>
  <c r="E93" i="20"/>
  <c r="E95" i="20"/>
  <c r="D5" i="14"/>
  <c r="D8" i="14" s="1"/>
  <c r="D18" i="14"/>
  <c r="D20" i="14" s="1"/>
  <c r="E39" i="20"/>
  <c r="E47" i="20"/>
  <c r="E42" i="20"/>
  <c r="E45" i="20"/>
  <c r="E40" i="20"/>
  <c r="E48" i="20"/>
  <c r="E44" i="20"/>
  <c r="E46" i="20"/>
  <c r="E41" i="20"/>
  <c r="E43" i="20"/>
  <c r="E38" i="20"/>
  <c r="T57" i="24"/>
  <c r="S75" i="24" s="1"/>
  <c r="G39" i="20"/>
  <c r="G47" i="20"/>
  <c r="G40" i="20"/>
  <c r="G41" i="20"/>
  <c r="G48" i="20"/>
  <c r="G43" i="20"/>
  <c r="G38" i="20"/>
  <c r="G46" i="20"/>
  <c r="G42" i="20"/>
  <c r="G44" i="20"/>
  <c r="G45" i="20"/>
  <c r="F18" i="14"/>
  <c r="F20" i="14" s="1"/>
  <c r="F24" i="14" s="1"/>
  <c r="F5" i="14"/>
  <c r="G40" i="14"/>
  <c r="G48" i="14"/>
  <c r="G43" i="14"/>
  <c r="G46" i="14"/>
  <c r="G41" i="14"/>
  <c r="G38" i="14"/>
  <c r="G44" i="14"/>
  <c r="G39" i="14"/>
  <c r="G45" i="14"/>
  <c r="G47" i="14"/>
  <c r="G42" i="14"/>
  <c r="G34" i="34" l="1"/>
  <c r="V82" i="32"/>
  <c r="G92" i="32" s="1"/>
  <c r="Q87" i="32"/>
  <c r="V87" i="32" s="1"/>
  <c r="V75" i="32"/>
  <c r="I40" i="20"/>
  <c r="I99" i="20"/>
  <c r="G99" i="20"/>
  <c r="G100" i="14"/>
  <c r="G89" i="14"/>
  <c r="I96" i="20"/>
  <c r="E96" i="20"/>
  <c r="I94" i="20"/>
  <c r="G94" i="20"/>
  <c r="E97" i="20"/>
  <c r="I97" i="20"/>
  <c r="E91" i="20"/>
  <c r="I91" i="20"/>
  <c r="I90" i="20"/>
  <c r="E90" i="20"/>
  <c r="G100" i="20"/>
  <c r="G92" i="20"/>
  <c r="E92" i="20"/>
  <c r="I92" i="20"/>
  <c r="I93" i="20"/>
  <c r="G93" i="20"/>
  <c r="I98" i="20"/>
  <c r="E98" i="20"/>
  <c r="E89" i="20"/>
  <c r="E100" i="20"/>
  <c r="I95" i="20"/>
  <c r="G95" i="20"/>
  <c r="I47" i="20"/>
  <c r="I39" i="20"/>
  <c r="G49" i="14"/>
  <c r="I43" i="20"/>
  <c r="I41" i="20"/>
  <c r="I46" i="20"/>
  <c r="I44" i="20"/>
  <c r="I48" i="20"/>
  <c r="V75" i="24"/>
  <c r="Q82" i="24"/>
  <c r="G49" i="20"/>
  <c r="I45" i="20"/>
  <c r="D31" i="14"/>
  <c r="F8" i="14"/>
  <c r="I38" i="20"/>
  <c r="E49" i="20"/>
  <c r="I42" i="20"/>
  <c r="D5" i="34" l="1"/>
  <c r="D8" i="34" s="1"/>
  <c r="H92" i="32"/>
  <c r="F5" i="34"/>
  <c r="F8" i="34" s="1"/>
  <c r="I89" i="20"/>
  <c r="I100" i="20"/>
  <c r="Q87" i="24"/>
  <c r="V87" i="24" s="1"/>
  <c r="V82" i="24"/>
  <c r="I49" i="20"/>
  <c r="E43" i="14"/>
  <c r="I43" i="14" s="1"/>
  <c r="E46" i="14"/>
  <c r="I46" i="14" s="1"/>
  <c r="E41" i="14"/>
  <c r="I41" i="14" s="1"/>
  <c r="E38" i="14"/>
  <c r="E44" i="14"/>
  <c r="I44" i="14" s="1"/>
  <c r="E48" i="14"/>
  <c r="I48" i="14" s="1"/>
  <c r="E39" i="14"/>
  <c r="I39" i="14" s="1"/>
  <c r="E45" i="14"/>
  <c r="I45" i="14" s="1"/>
  <c r="E40" i="14"/>
  <c r="I40" i="14" s="1"/>
  <c r="E47" i="14"/>
  <c r="I47" i="14" s="1"/>
  <c r="E42" i="14"/>
  <c r="I42" i="14" s="1"/>
  <c r="D16" i="34" l="1"/>
  <c r="E23" i="34" s="1"/>
  <c r="F5" i="17"/>
  <c r="F8" i="17" s="1"/>
  <c r="H92" i="24"/>
  <c r="D5" i="17"/>
  <c r="D8" i="17" s="1"/>
  <c r="G92" i="24"/>
  <c r="E90" i="14"/>
  <c r="I90" i="14"/>
  <c r="E92" i="14"/>
  <c r="I92" i="14"/>
  <c r="I99" i="14"/>
  <c r="E99" i="14"/>
  <c r="E100" i="14"/>
  <c r="E89" i="14"/>
  <c r="E94" i="14"/>
  <c r="I94" i="14"/>
  <c r="I95" i="14"/>
  <c r="E95" i="14"/>
  <c r="I97" i="14"/>
  <c r="E97" i="14"/>
  <c r="I91" i="14"/>
  <c r="E91" i="14"/>
  <c r="E96" i="14"/>
  <c r="I96" i="14"/>
  <c r="I93" i="14"/>
  <c r="E93" i="14"/>
  <c r="E98" i="14"/>
  <c r="I98" i="14"/>
  <c r="I38" i="14"/>
  <c r="I49" i="14" s="1"/>
  <c r="E49" i="14"/>
  <c r="E33" i="34" l="1"/>
  <c r="E30" i="34"/>
  <c r="O95" i="32"/>
  <c r="E28" i="34"/>
  <c r="E31" i="34"/>
  <c r="E26" i="34"/>
  <c r="E27" i="34"/>
  <c r="E32" i="34"/>
  <c r="E29" i="34"/>
  <c r="E24" i="34"/>
  <c r="E25" i="34"/>
  <c r="I25" i="34" s="1"/>
  <c r="D16" i="17"/>
  <c r="E23" i="17" s="1"/>
  <c r="I23" i="17" s="1"/>
  <c r="I100" i="14"/>
  <c r="I89" i="14"/>
  <c r="E34" i="34" l="1"/>
  <c r="Q95" i="32"/>
  <c r="I30" i="34"/>
  <c r="O102" i="32"/>
  <c r="Q102" i="32" s="1"/>
  <c r="O97" i="32"/>
  <c r="Q97" i="32" s="1"/>
  <c r="I24" i="34"/>
  <c r="O96" i="32"/>
  <c r="Q96" i="32" s="1"/>
  <c r="I29" i="34"/>
  <c r="O101" i="32"/>
  <c r="Q101" i="32" s="1"/>
  <c r="I32" i="34"/>
  <c r="O104" i="32"/>
  <c r="Q104" i="32" s="1"/>
  <c r="I27" i="34"/>
  <c r="O99" i="32"/>
  <c r="Q99" i="32" s="1"/>
  <c r="I26" i="34"/>
  <c r="O98" i="32"/>
  <c r="Q98" i="32" s="1"/>
  <c r="I31" i="34"/>
  <c r="O103" i="32"/>
  <c r="Q103" i="32" s="1"/>
  <c r="I28" i="34"/>
  <c r="O100" i="32"/>
  <c r="Q100" i="32" s="1"/>
  <c r="I33" i="34"/>
  <c r="O105" i="32"/>
  <c r="Q105" i="32" s="1"/>
  <c r="I23" i="34"/>
  <c r="E27" i="17"/>
  <c r="I27" i="17" s="1"/>
  <c r="E29" i="17"/>
  <c r="I29" i="17" s="1"/>
  <c r="E32" i="17"/>
  <c r="I32" i="17" s="1"/>
  <c r="E24" i="17"/>
  <c r="I24" i="17" s="1"/>
  <c r="E26" i="17"/>
  <c r="I26" i="17" s="1"/>
  <c r="E33" i="17"/>
  <c r="I33" i="17" s="1"/>
  <c r="E28" i="17"/>
  <c r="I28" i="17" s="1"/>
  <c r="E25" i="17"/>
  <c r="I25" i="17" s="1"/>
  <c r="E31" i="17"/>
  <c r="I31" i="17" s="1"/>
  <c r="E30" i="17"/>
  <c r="I30" i="17" s="1"/>
  <c r="I34" i="34" l="1"/>
  <c r="O106" i="32"/>
  <c r="O107" i="32" s="1"/>
  <c r="I34" i="17"/>
  <c r="E34" i="17"/>
  <c r="M23" i="17" s="1"/>
  <c r="O10" i="27" l="1"/>
  <c r="O12" i="27" s="1"/>
  <c r="O13" i="27" s="1"/>
  <c r="Q106" i="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tc={34BF4432-C646-43DD-A399-74AAD2AEC4B8}</author>
  </authors>
  <commentList>
    <comment ref="G24" authorId="0" shapeId="0" xr:uid="{34BF4432-C646-43DD-A399-74AAD2AEC4B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Value from 2023 discounting model
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<sst xmlns="http://schemas.openxmlformats.org/spreadsheetml/2006/main" count="65654" uniqueCount="7673">
  <si>
    <t>ClaimNo</t>
  </si>
  <si>
    <t>Date.Loss</t>
  </si>
  <si>
    <t>Date.Regn</t>
  </si>
  <si>
    <t>IRA Class</t>
  </si>
  <si>
    <t>OS Amount</t>
  </si>
  <si>
    <t>Loss Year</t>
  </si>
  <si>
    <t>Report Year</t>
  </si>
  <si>
    <t>Loss Yr Loss Qrt</t>
  </si>
  <si>
    <t>Net OS</t>
  </si>
  <si>
    <t>Unique Claims</t>
  </si>
  <si>
    <t>MOTOR PRIVATE</t>
  </si>
  <si>
    <t>2020Q4</t>
  </si>
  <si>
    <t>L01/088/9/000294/2020</t>
  </si>
  <si>
    <t>MOTOR COMMERCIAL</t>
  </si>
  <si>
    <t>L01/070/9/001154/2020</t>
  </si>
  <si>
    <t>L01/070/9/001160/2020</t>
  </si>
  <si>
    <t>L01/070/9/001162/2020</t>
  </si>
  <si>
    <t>L01/070/9/001164/2020</t>
  </si>
  <si>
    <t>L02/070/9/001167/2020</t>
  </si>
  <si>
    <t>L02/088/9/000284/2020</t>
  </si>
  <si>
    <t>L01/070/9/000001/2021</t>
  </si>
  <si>
    <t>2021Q1</t>
  </si>
  <si>
    <t>L15/070/9/000002/2021</t>
  </si>
  <si>
    <t>L01/070/9/000004/2021</t>
  </si>
  <si>
    <t>L01/070/9/000404/2019</t>
  </si>
  <si>
    <t>2019Q4</t>
  </si>
  <si>
    <t>L01/070/9/000720/2020</t>
  </si>
  <si>
    <t>L01/070/9/000153/2020</t>
  </si>
  <si>
    <t>2020Q1</t>
  </si>
  <si>
    <t>L01/070/9/000008/2021</t>
  </si>
  <si>
    <t>L01/070/9/000009/2021</t>
  </si>
  <si>
    <t>L01/087/9/000003/2021</t>
  </si>
  <si>
    <t>L01/087/9/000107/2020</t>
  </si>
  <si>
    <t>2020Q2</t>
  </si>
  <si>
    <t>L01/070/9/000550/2020</t>
  </si>
  <si>
    <t>2020Q3</t>
  </si>
  <si>
    <t>L01/070/9/000901/2020</t>
  </si>
  <si>
    <t>L01/080/9/000039/2007</t>
  </si>
  <si>
    <t>2007Q1</t>
  </si>
  <si>
    <t>L01/070/9/000166/2007</t>
  </si>
  <si>
    <t>L01/089/9/000035/2008</t>
  </si>
  <si>
    <t>2008Q2</t>
  </si>
  <si>
    <t>L02/080/9/000180/2009</t>
  </si>
  <si>
    <t>2009Q3</t>
  </si>
  <si>
    <t>L02/070/9/000447/2012</t>
  </si>
  <si>
    <t>2012Q4</t>
  </si>
  <si>
    <t>L01/080/9/000012/2016</t>
  </si>
  <si>
    <t>2016Q1</t>
  </si>
  <si>
    <t>L05/070/9/000122/2018</t>
  </si>
  <si>
    <t>2018Q2</t>
  </si>
  <si>
    <t>L01/087/9/000020/2019</t>
  </si>
  <si>
    <t>2019Q2</t>
  </si>
  <si>
    <t>L01/087/9/000071/2019</t>
  </si>
  <si>
    <t>L01/087/9/000052/2020</t>
  </si>
  <si>
    <t>L01/087/9/000311/2020</t>
  </si>
  <si>
    <t>L01/087/9/000096/2020</t>
  </si>
  <si>
    <t>L01/087/9/000116/2020</t>
  </si>
  <si>
    <t>L01/087/9/000144/2020</t>
  </si>
  <si>
    <t>L01/087/9/000165/2020</t>
  </si>
  <si>
    <t>L01/087/9/000225/2020</t>
  </si>
  <si>
    <t>L02/070/9/000162/2020</t>
  </si>
  <si>
    <t>L01/087/9/000248/2020</t>
  </si>
  <si>
    <t>L01/087/9/000259/2020</t>
  </si>
  <si>
    <t>L01/087/9/000368/2020</t>
  </si>
  <si>
    <t>L01/700/9/000086/2019</t>
  </si>
  <si>
    <t>L01/700/9/000388/2019</t>
  </si>
  <si>
    <t>L01/700/9/000398/2019</t>
  </si>
  <si>
    <t>L01/700/9/000204/2020</t>
  </si>
  <si>
    <t>L01/700/9/000276/2020</t>
  </si>
  <si>
    <t>L01/700/9/000337/2020</t>
  </si>
  <si>
    <t>L01/700/9/000392/2020</t>
  </si>
  <si>
    <t>L15/087/9/000347/2020</t>
  </si>
  <si>
    <t>L01/700/9/000410/2020</t>
  </si>
  <si>
    <t>L01/700/9/000417/2020</t>
  </si>
  <si>
    <t>L01/700/9/000423/2020</t>
  </si>
  <si>
    <t>L01/700/9/000505/2020</t>
  </si>
  <si>
    <t>L01/700/9/000595/2020</t>
  </si>
  <si>
    <t>L01/700/9/000602/2020</t>
  </si>
  <si>
    <t>L01/700/9/000643/2020</t>
  </si>
  <si>
    <t>L01/700/9/000668/2020</t>
  </si>
  <si>
    <t>L01/700/9/000690/2020</t>
  </si>
  <si>
    <t>L01/700/9/000708/2020</t>
  </si>
  <si>
    <t>L01/700/9/000707/2020</t>
  </si>
  <si>
    <t>L01/700/9/000773/2020</t>
  </si>
  <si>
    <t>L01/700/9/000774/2020</t>
  </si>
  <si>
    <t>L01/700/9/000805/2020</t>
  </si>
  <si>
    <t>L02/070/9/000185/2020</t>
  </si>
  <si>
    <t>L01/700/9/000825/2020</t>
  </si>
  <si>
    <t>L01/700/9/000857/2020</t>
  </si>
  <si>
    <t>L01/700/9/000890/2020</t>
  </si>
  <si>
    <t>L01/700/9/000889/2020</t>
  </si>
  <si>
    <t>L01/700/9/000938/2020</t>
  </si>
  <si>
    <t>L01/700/9/000975/2020</t>
  </si>
  <si>
    <t>L02/084/9/000037/2020</t>
  </si>
  <si>
    <t>L01/700/9/001016/2020</t>
  </si>
  <si>
    <t>L01/700/9/001126/2020</t>
  </si>
  <si>
    <t>L01/700/9/001127/2020</t>
  </si>
  <si>
    <t>L01/700/9/001145/2020</t>
  </si>
  <si>
    <t>L01/700/9/001144/2020</t>
  </si>
  <si>
    <t>L01/700/9/001146/2020</t>
  </si>
  <si>
    <t>L01/700/9/001148/2020</t>
  </si>
  <si>
    <t>L01/700/9/000630/2020</t>
  </si>
  <si>
    <t>L01/700/9/000673/2020</t>
  </si>
  <si>
    <t>L01/700/9/000727/2020</t>
  </si>
  <si>
    <t>L01/700/9/000917/2020</t>
  </si>
  <si>
    <t>L01/700/9/000956/2020</t>
  </si>
  <si>
    <t>L01/700/9/001174/2020</t>
  </si>
  <si>
    <t>L01/700/9/001185/2020</t>
  </si>
  <si>
    <t>L01/800/9/000003/2020</t>
  </si>
  <si>
    <t>L01/800/9/000197/2020</t>
  </si>
  <si>
    <t>L01/880/9/000060/2020</t>
  </si>
  <si>
    <t>L01/880/9/000170/2020</t>
  </si>
  <si>
    <t>L01/880/9/000122/2020</t>
  </si>
  <si>
    <t>L01/880/9/000149/2020</t>
  </si>
  <si>
    <t>L01/070/9/000192/2020</t>
  </si>
  <si>
    <t>L01/880/9/000178/2020</t>
  </si>
  <si>
    <t>L01/880/9/000191/2020</t>
  </si>
  <si>
    <t>L01/880/9/000205/2020</t>
  </si>
  <si>
    <t>L01/880/9/000246/2020</t>
  </si>
  <si>
    <t>L02/070/9/001192/2020</t>
  </si>
  <si>
    <t>L01/070/9/001194/2020</t>
  </si>
  <si>
    <t>L01/088/9/000004/2021</t>
  </si>
  <si>
    <t>L01/070/9/000020/2021</t>
  </si>
  <si>
    <t>L01/070/9/000022/2021</t>
  </si>
  <si>
    <t>L01/087/9/000401/2020</t>
  </si>
  <si>
    <t>L05/070/9/001200/2020</t>
  </si>
  <si>
    <t>L01/070/9/001201/2020</t>
  </si>
  <si>
    <t>L01/080/9/000403/2020</t>
  </si>
  <si>
    <t>L01/700/9/000025/2021</t>
  </si>
  <si>
    <t>L05/070/9/001202/2020</t>
  </si>
  <si>
    <t>L02/070/9/000029/2021</t>
  </si>
  <si>
    <t>L01/088/9/000041/2020</t>
  </si>
  <si>
    <t>L01/087/9/000006/2021</t>
  </si>
  <si>
    <t>L01/070/9/001205/2020</t>
  </si>
  <si>
    <t>L01/070/9/000031/2021</t>
  </si>
  <si>
    <t>L05/088/9/000007/2021</t>
  </si>
  <si>
    <t>L01/087/9/000007/2021</t>
  </si>
  <si>
    <t>L01/070/9/000034/2021</t>
  </si>
  <si>
    <t>L01/070/9/000403/2019</t>
  </si>
  <si>
    <t>L01/070/9/000246/2019</t>
  </si>
  <si>
    <t>2019Q3</t>
  </si>
  <si>
    <t>L01/070/9/000248/2019</t>
  </si>
  <si>
    <t>L01/070/9/000315/2019</t>
  </si>
  <si>
    <t>L01/070/9/000155/2020</t>
  </si>
  <si>
    <t>L01/070/9/000194/2020</t>
  </si>
  <si>
    <t>L05/070/9/000225/2020</t>
  </si>
  <si>
    <t>L01/080/9/000087/2020</t>
  </si>
  <si>
    <t>L01/088/9/000076/2020</t>
  </si>
  <si>
    <t>L01/070/9/000657/2020</t>
  </si>
  <si>
    <t>L01/070/9/000059/2006</t>
  </si>
  <si>
    <t>2006Q1</t>
  </si>
  <si>
    <t>L01/020/9/000013/2013</t>
  </si>
  <si>
    <t>ENGINEERING</t>
  </si>
  <si>
    <t>2013Q3</t>
  </si>
  <si>
    <t>L01/070/9/000286/2019</t>
  </si>
  <si>
    <t>L01/800/9/000082/2019</t>
  </si>
  <si>
    <t>L01/087/9/000024/2020</t>
  </si>
  <si>
    <t>L01/070/9/000177/2020</t>
  </si>
  <si>
    <t>L02/070/9/000189/2020</t>
  </si>
  <si>
    <t>L01/040/9/000003/2020</t>
  </si>
  <si>
    <t>FIRE INDUSTRIAL</t>
  </si>
  <si>
    <t>L01/087/9/000090/2020</t>
  </si>
  <si>
    <t>L01/070/9/000411/2020</t>
  </si>
  <si>
    <t>L01/070/9/000426/2020</t>
  </si>
  <si>
    <t>L01/087/9/000120/2020</t>
  </si>
  <si>
    <t>L01/070/9/000449/2020</t>
  </si>
  <si>
    <t>L01/087/9/000143/2020</t>
  </si>
  <si>
    <t>L05/070/9/000474/2020</t>
  </si>
  <si>
    <t>L01/088/9/000104/2020</t>
  </si>
  <si>
    <t>L01/070/9/000218/2020</t>
  </si>
  <si>
    <t>L01/070/9/000560/2020</t>
  </si>
  <si>
    <t>L01/070/9/000578/2020</t>
  </si>
  <si>
    <t>L01/070/9/000585/2020</t>
  </si>
  <si>
    <t>L01/070/9/000604/2020</t>
  </si>
  <si>
    <t>L01/070/9/000221/2020</t>
  </si>
  <si>
    <t>L01/070/9/000634/2020</t>
  </si>
  <si>
    <t>L01/062/9/000014/2020</t>
  </si>
  <si>
    <t>LIABILITY</t>
  </si>
  <si>
    <t>L01/088/9/000133/2020</t>
  </si>
  <si>
    <t>L01/080/9/000222/2020</t>
  </si>
  <si>
    <t>L01/080/9/000223/2020</t>
  </si>
  <si>
    <t>L01/070/9/000709/2020</t>
  </si>
  <si>
    <t>L15/070/9/000712/2020</t>
  </si>
  <si>
    <t>L01/070/9/000739/2020</t>
  </si>
  <si>
    <t>L01/070/9/000731/2020</t>
  </si>
  <si>
    <t>L05/070/9/000759/2020</t>
  </si>
  <si>
    <t>L01/080/9/000239/2020</t>
  </si>
  <si>
    <t>L01/070/9/000771/2020</t>
  </si>
  <si>
    <t>L01/088/9/000156/2020</t>
  </si>
  <si>
    <t>L01/080/9/000245/2020</t>
  </si>
  <si>
    <t>L01/070/9/000790/2020</t>
  </si>
  <si>
    <t>L01/070/9/000797/2020</t>
  </si>
  <si>
    <t>L01/070/9/000800/2020</t>
  </si>
  <si>
    <t>L01/087/9/000253/2020</t>
  </si>
  <si>
    <t>L15/070/9/000813/2020</t>
  </si>
  <si>
    <t>L01/088/9/000167/2020</t>
  </si>
  <si>
    <t>L01/030/9/000014/2020</t>
  </si>
  <si>
    <t>FIRE DOMESTIC</t>
  </si>
  <si>
    <t>L15/070/9/000851/2020</t>
  </si>
  <si>
    <t>L01/070/9/000859/2020</t>
  </si>
  <si>
    <t>L01/088/9/000173/2020</t>
  </si>
  <si>
    <t>L01/088/9/000174/2020</t>
  </si>
  <si>
    <t>L01/020/9/000003/2020</t>
  </si>
  <si>
    <t>L02/070/9/000227/2020</t>
  </si>
  <si>
    <t>L01/070/9/000906/2020</t>
  </si>
  <si>
    <t>L01/080/9/000322/2020</t>
  </si>
  <si>
    <t>L01/070/9/000929/2020</t>
  </si>
  <si>
    <t>L01/088/9/000192/2020</t>
  </si>
  <si>
    <t>L01/088/9/000195/2020</t>
  </si>
  <si>
    <t>L01/088/9/000197/2020</t>
  </si>
  <si>
    <t>L01/070/9/000949/2020</t>
  </si>
  <si>
    <t>L01/070/9/000960/2020</t>
  </si>
  <si>
    <t>L01/070/9/000964/2020</t>
  </si>
  <si>
    <t>L01/088/9/000189/2020</t>
  </si>
  <si>
    <t>L05/070/9/000989/2020</t>
  </si>
  <si>
    <t>L05/070/9/000994/2020</t>
  </si>
  <si>
    <t>L01/080/9/000062/2020</t>
  </si>
  <si>
    <t>L01/070/9/000243/2020</t>
  </si>
  <si>
    <t>L02/087/9/000065/2020</t>
  </si>
  <si>
    <t>L01/070/9/000242/2020</t>
  </si>
  <si>
    <t>L01/070/9/000258/2020</t>
  </si>
  <si>
    <t>L01/070/9/000423/2019</t>
  </si>
  <si>
    <t>L05/070/9/000265/2020</t>
  </si>
  <si>
    <t>L01/070/9/000269/2020</t>
  </si>
  <si>
    <t>L01/070/9/000287/2020</t>
  </si>
  <si>
    <t>L01/070/9/000286/2020</t>
  </si>
  <si>
    <t>L01/070/9/000301/2020</t>
  </si>
  <si>
    <t>L01/070/9/000302/2020</t>
  </si>
  <si>
    <t>L01/070/9/000306/2020</t>
  </si>
  <si>
    <t>L01/070/9/000317/2020</t>
  </si>
  <si>
    <t>L01/070/9/000329/2020</t>
  </si>
  <si>
    <t>L01/070/9/000338/2020</t>
  </si>
  <si>
    <t>L02/088/9/000071/2020</t>
  </si>
  <si>
    <t>L02/070/9/000346/2020</t>
  </si>
  <si>
    <t>L01/070/9/000334/2020</t>
  </si>
  <si>
    <t>L01/070/9/000350/2020</t>
  </si>
  <si>
    <t>L01/070/9/000349/2020</t>
  </si>
  <si>
    <t>L01/070/9/000348/2020</t>
  </si>
  <si>
    <t>L02/088/9/000072/2020</t>
  </si>
  <si>
    <t>L01/070/9/000357/2020</t>
  </si>
  <si>
    <t>L01/070/9/000365/2020</t>
  </si>
  <si>
    <t>L01/070/9/000373/2020</t>
  </si>
  <si>
    <t>L01/070/9/000376/2020</t>
  </si>
  <si>
    <t>L01/070/9/000377/2020</t>
  </si>
  <si>
    <t>L01/088/9/000082/2020</t>
  </si>
  <si>
    <t>L01/070/9/000399/2020</t>
  </si>
  <si>
    <t>L01/080/9/000002/2020</t>
  </si>
  <si>
    <t>L02/070/9/000415/2020</t>
  </si>
  <si>
    <t>L01/088/9/000086/2020</t>
  </si>
  <si>
    <t>L01/070/9/000093/2019</t>
  </si>
  <si>
    <t>L01/087/9/000034/2019</t>
  </si>
  <si>
    <t>L01/070/9/000210/2019</t>
  </si>
  <si>
    <t>L01/070/9/000278/2019</t>
  </si>
  <si>
    <t>L01/070/9/000279/2019</t>
  </si>
  <si>
    <t>L01/070/9/000293/2019</t>
  </si>
  <si>
    <t>L01/088/9/000051/2019</t>
  </si>
  <si>
    <t>L01/070/9/000318/2019</t>
  </si>
  <si>
    <t>L01/070/9/000020/2020</t>
  </si>
  <si>
    <t>L02/070/9/000376/2019</t>
  </si>
  <si>
    <t>L01/070/9/000386/2019</t>
  </si>
  <si>
    <t>L01/070/9/000384/2019</t>
  </si>
  <si>
    <t>L01/088/9/000071/2019</t>
  </si>
  <si>
    <t>L01/070/9/000396/2019</t>
  </si>
  <si>
    <t>L01/070/9/000429/2020</t>
  </si>
  <si>
    <t>L01/087/9/000127/2020</t>
  </si>
  <si>
    <t>L01/070/9/000438/2020</t>
  </si>
  <si>
    <t>L01/087/9/000131/2020</t>
  </si>
  <si>
    <t>L01/070/9/000442/2020</t>
  </si>
  <si>
    <t>L01/070/9/000441/2020</t>
  </si>
  <si>
    <t>L01/070/9/000444/2020</t>
  </si>
  <si>
    <t>L02/070/9/000443/2020</t>
  </si>
  <si>
    <t>L05/088/9/000093/2020</t>
  </si>
  <si>
    <t>L01/088/9/000092/2020</t>
  </si>
  <si>
    <t>L01/070/9/000461/2020</t>
  </si>
  <si>
    <t>L01/070/9/000462/2020</t>
  </si>
  <si>
    <t>L01/080/9/000140/2020</t>
  </si>
  <si>
    <t>L01/070/9/000468/2020</t>
  </si>
  <si>
    <t>L02/070/9/000482/2020</t>
  </si>
  <si>
    <t>L01/088/9/000098/2020</t>
  </si>
  <si>
    <t>L01/087/9/000148/2020</t>
  </si>
  <si>
    <t>L01/087/9/000153/2020</t>
  </si>
  <si>
    <t>L15/088/9/000103/2020</t>
  </si>
  <si>
    <t>L02/070/9/000492/2020</t>
  </si>
  <si>
    <t>L05/070/9/000494/2020</t>
  </si>
  <si>
    <t>L15/070/9/000496/2020</t>
  </si>
  <si>
    <t>L02/070/9/000490/2020</t>
  </si>
  <si>
    <t>L01/088/9/000105/2020</t>
  </si>
  <si>
    <t>L01/070/9/000502/2020</t>
  </si>
  <si>
    <t>L01/070/9/000503/2020</t>
  </si>
  <si>
    <t>L01/087/9/000164/2020</t>
  </si>
  <si>
    <t>L02/070/9/000510/2020</t>
  </si>
  <si>
    <t>L01/070/9/000511/2020</t>
  </si>
  <si>
    <t>L01/088/9/000107/2020</t>
  </si>
  <si>
    <t>L01/088/9/000106/2020</t>
  </si>
  <si>
    <t>L01/070/9/000517/2020</t>
  </si>
  <si>
    <t>L02/087/9/000177/2020</t>
  </si>
  <si>
    <t>L01/070/9/000530/2020</t>
  </si>
  <si>
    <t>L01/070/9/000529/2020</t>
  </si>
  <si>
    <t>L01/070/9/000531/2020</t>
  </si>
  <si>
    <t>L01/070/9/000533/2020</t>
  </si>
  <si>
    <t>L02/070/9/000535/2020</t>
  </si>
  <si>
    <t>L05/088/9/000110/2020</t>
  </si>
  <si>
    <t>L01/080/9/000179/2020</t>
  </si>
  <si>
    <t>L01/087/9/000180/2020</t>
  </si>
  <si>
    <t>L01/070/9/000536/2020</t>
  </si>
  <si>
    <t>L01/070/9/000538/2020</t>
  </si>
  <si>
    <t>L15/070/9/000544/2020</t>
  </si>
  <si>
    <t>L01/087/9/000371/2020</t>
  </si>
  <si>
    <t>L01/087/9/000008/2020</t>
  </si>
  <si>
    <t>L01/070/9/000545/2020</t>
  </si>
  <si>
    <t>L01/070/9/000546/2020</t>
  </si>
  <si>
    <t>L15/070/9/000547/2020</t>
  </si>
  <si>
    <t>L05/070/9/000549/2020</t>
  </si>
  <si>
    <t>L02/070/9/000562/2020</t>
  </si>
  <si>
    <t>L01/070/9/000558/2020</t>
  </si>
  <si>
    <t>L01/070/9/000551/2020</t>
  </si>
  <si>
    <t>L02/088/9/000114/2020</t>
  </si>
  <si>
    <t>L01/080/9/000186/2020</t>
  </si>
  <si>
    <t>L01/088/9/000116/2020</t>
  </si>
  <si>
    <t>L01/070/9/000564/2020</t>
  </si>
  <si>
    <t>L01/070/9/000568/2020</t>
  </si>
  <si>
    <t>L02/070/9/000571/2020</t>
  </si>
  <si>
    <t>L05/088/9/000118/2020</t>
  </si>
  <si>
    <t>L01/070/9/000574/2020</t>
  </si>
  <si>
    <t>L01/070/9/000575/2020</t>
  </si>
  <si>
    <t>L01/070/9/000581/2020</t>
  </si>
  <si>
    <t>L02/080/9/000194/2020</t>
  </si>
  <si>
    <t>L01/070/9/000590/2020</t>
  </si>
  <si>
    <t>L05/070/9/000592/2020</t>
  </si>
  <si>
    <t>L02/070/9/000594/2020</t>
  </si>
  <si>
    <t>L01/070/9/000598/2020</t>
  </si>
  <si>
    <t>L02/070/9/000600/2020</t>
  </si>
  <si>
    <t>L01/070/9/000608/2020</t>
  </si>
  <si>
    <t>L01/070/9/000609/2020</t>
  </si>
  <si>
    <t>L02/088/9/000121/2020</t>
  </si>
  <si>
    <t>L01/080/9/000201/2020</t>
  </si>
  <si>
    <t>L01/070/9/000625/2020</t>
  </si>
  <si>
    <t>L01/070/9/000627/2020</t>
  </si>
  <si>
    <t>L01/070/9/000629/2020</t>
  </si>
  <si>
    <t>L01/088/9/000127/2020</t>
  </si>
  <si>
    <t>L01/070/9/000633/2020</t>
  </si>
  <si>
    <t>L01/088/9/000128/2020</t>
  </si>
  <si>
    <t>L05/070/9/000637/2020</t>
  </si>
  <si>
    <t>L01/070/9/000639/2020</t>
  </si>
  <si>
    <t>L02/080/9/000212/2020</t>
  </si>
  <si>
    <t>L01/087/9/000214/2020</t>
  </si>
  <si>
    <t>L01/070/9/000659/2020</t>
  </si>
  <si>
    <t>L01/070/9/000663/2020</t>
  </si>
  <si>
    <t>L02/070/9/000664/2020</t>
  </si>
  <si>
    <t>L01/070/9/000665/2020</t>
  </si>
  <si>
    <t>L01/088/9/000134/2020</t>
  </si>
  <si>
    <t>L01/070/9/000679/2020</t>
  </si>
  <si>
    <t>L02/070/9/000682/2020</t>
  </si>
  <si>
    <t>L02/070/9/000684/2020</t>
  </si>
  <si>
    <t>L01/070/9/000685/2020</t>
  </si>
  <si>
    <t>L02/070/9/000688/2020</t>
  </si>
  <si>
    <t>L02/070/9/000689/2020</t>
  </si>
  <si>
    <t>L02/080/9/000224/2020</t>
  </si>
  <si>
    <t>L01/088/9/000135/2020</t>
  </si>
  <si>
    <t>L01/070/9/000693/2020</t>
  </si>
  <si>
    <t>L01/070/9/000697/2020</t>
  </si>
  <si>
    <t>L01/070/9/000698/2020</t>
  </si>
  <si>
    <t>L01/080/9/000226/2020</t>
  </si>
  <si>
    <t>L05/088/9/000137/2020</t>
  </si>
  <si>
    <t>L01/088/9/000138/2020</t>
  </si>
  <si>
    <t>L01/070/9/000703/2020</t>
  </si>
  <si>
    <t>L01/070/9/000706/2020</t>
  </si>
  <si>
    <t>L01/070/9/000710/2020</t>
  </si>
  <si>
    <t>L01/087/9/000230/2020</t>
  </si>
  <si>
    <t>L01/088/9/000141/2020</t>
  </si>
  <si>
    <t>L02/070/9/000725/2020</t>
  </si>
  <si>
    <t>L01/070/9/000733/2020</t>
  </si>
  <si>
    <t>L15/088/9/000143/2020</t>
  </si>
  <si>
    <t>L01/070/9/000735/2020</t>
  </si>
  <si>
    <t>L01/070/9/000738/2020</t>
  </si>
  <si>
    <t>L01/070/9/000748/2020</t>
  </si>
  <si>
    <t>L01/087/9/000237/2020</t>
  </si>
  <si>
    <t>L01/088/9/000144/2020</t>
  </si>
  <si>
    <t>L01/070/9/000750/2020</t>
  </si>
  <si>
    <t>L01/070/9/000753/2020</t>
  </si>
  <si>
    <t>L01/070/9/000755/2020</t>
  </si>
  <si>
    <t>L01/088/9/000152/2020</t>
  </si>
  <si>
    <t>L01/080/9/000240/2020</t>
  </si>
  <si>
    <t>L01/070/9/000770/2020</t>
  </si>
  <si>
    <t>L01/070/9/000777/2020</t>
  </si>
  <si>
    <t>L05/070/9/000093/2020</t>
  </si>
  <si>
    <t>L02/088/9/000159/2020</t>
  </si>
  <si>
    <t>L01/070/9/000778/2020</t>
  </si>
  <si>
    <t>L01/070/9/000782/2020</t>
  </si>
  <si>
    <t>L01/070/9/000784/2020</t>
  </si>
  <si>
    <t>L01/070/9/000786/2020</t>
  </si>
  <si>
    <t>L01/070/9/000788/2020</t>
  </si>
  <si>
    <t>L01/070/9/000791/2020</t>
  </si>
  <si>
    <t>L01/080/9/000251/2020</t>
  </si>
  <si>
    <t>L02/070/9/000794/2020</t>
  </si>
  <si>
    <t>L01/087/9/000244/2020</t>
  </si>
  <si>
    <t>L15/070/9/000809/2020</t>
  </si>
  <si>
    <t>L01/070/9/000810/2020</t>
  </si>
  <si>
    <t>L01/087/9/000257/2020</t>
  </si>
  <si>
    <t>L02/070/9/000819/2020</t>
  </si>
  <si>
    <t>L01/070/9/000821/2020</t>
  </si>
  <si>
    <t>L05/070/9/000823/2020</t>
  </si>
  <si>
    <t>L05/070/9/000824/2020</t>
  </si>
  <si>
    <t>L01/070/9/000826/2020</t>
  </si>
  <si>
    <t>L01/070/9/000830/2020</t>
  </si>
  <si>
    <t>L01/087/9/000301/2020</t>
  </si>
  <si>
    <t>L01/070/9/000841/2020</t>
  </si>
  <si>
    <t>L01/070/9/000846/2020</t>
  </si>
  <si>
    <t>L05/070/9/000847/2020</t>
  </si>
  <si>
    <t>L01/088/9/000171/2020</t>
  </si>
  <si>
    <t>L01/070/9/000848/2020</t>
  </si>
  <si>
    <t>L01/070/9/000849/2020</t>
  </si>
  <si>
    <t>L05/070/9/000104/2020</t>
  </si>
  <si>
    <t>L01/070/9/000853/2020</t>
  </si>
  <si>
    <t>L15/070/9/000855/2020</t>
  </si>
  <si>
    <t>L01/070/9/000858/2020</t>
  </si>
  <si>
    <t>L05/070/9/000860/2020</t>
  </si>
  <si>
    <t>L05/070/9/000861/2020</t>
  </si>
  <si>
    <t>L01/070/9/000866/2020</t>
  </si>
  <si>
    <t>L01/080/9/000308/2020</t>
  </si>
  <si>
    <t>L01/088/9/000179/2020</t>
  </si>
  <si>
    <t>L01/088/9/000176/2020</t>
  </si>
  <si>
    <t>L01/088/9/000175/2020</t>
  </si>
  <si>
    <t>L01/080/9/000313/2020</t>
  </si>
  <si>
    <t>L01/070/9/000878/2020</t>
  </si>
  <si>
    <t>L01/070/9/000885/2020</t>
  </si>
  <si>
    <t>L01/070/9/000884/2020</t>
  </si>
  <si>
    <t>L01/070/9/000882/2020</t>
  </si>
  <si>
    <t>L01/070/9/000879/2020</t>
  </si>
  <si>
    <t>L01/070/9/000891/2020</t>
  </si>
  <si>
    <t>L15/070/9/000898/2020</t>
  </si>
  <si>
    <t>L01/070/9/000900/2020</t>
  </si>
  <si>
    <t>L02/070/9/000909/2020</t>
  </si>
  <si>
    <t>L01/070/9/000910/2020</t>
  </si>
  <si>
    <t>L01/080/9/000330/2020</t>
  </si>
  <si>
    <t>L01/087/9/000320/2020</t>
  </si>
  <si>
    <t>L01/080/9/000321/2020</t>
  </si>
  <si>
    <t>L02/070/9/000919/2020</t>
  </si>
  <si>
    <t>L01/070/9/0001001/2020</t>
  </si>
  <si>
    <t>L01/070/9/000921/2020</t>
  </si>
  <si>
    <t>L01/070/9/000934/2020</t>
  </si>
  <si>
    <t>L01/087/9/000327/2020</t>
  </si>
  <si>
    <t>L01/081/9/000328/2020</t>
  </si>
  <si>
    <t>L01/088/9/000190/2020</t>
  </si>
  <si>
    <t>L02/088/9/000193/2020</t>
  </si>
  <si>
    <t>L01/088/9/000196/2020</t>
  </si>
  <si>
    <t>L15/070/9/000943/2020</t>
  </si>
  <si>
    <t>L02/088/9/000018/2020</t>
  </si>
  <si>
    <t>L02/070/9/000947/2020</t>
  </si>
  <si>
    <t>L01/070/9/000951/2020</t>
  </si>
  <si>
    <t>L01/070/9/000953/2020</t>
  </si>
  <si>
    <t>L01/070/9/000886/2020</t>
  </si>
  <si>
    <t>L01/070/9/000957/2020</t>
  </si>
  <si>
    <t>L05/070/9/000965/2020</t>
  </si>
  <si>
    <t>L01/070/9/000968/2020</t>
  </si>
  <si>
    <t>L05/070/9/000971/2020</t>
  </si>
  <si>
    <t>L02/070/9/000121/2020</t>
  </si>
  <si>
    <t>L01/080/9/000336/2020</t>
  </si>
  <si>
    <t>L01/080/9/000338/2020</t>
  </si>
  <si>
    <t>L01/080/9/000340/2020</t>
  </si>
  <si>
    <t>L01/070/9/000981/2020</t>
  </si>
  <si>
    <t>L05/070/9/000992/2020</t>
  </si>
  <si>
    <t>L05/070/9/000993/2020</t>
  </si>
  <si>
    <t>L01/070/9/000127/2020</t>
  </si>
  <si>
    <t>L01/070/9/001003/2020</t>
  </si>
  <si>
    <t>L01/070/9/001004/2020</t>
  </si>
  <si>
    <t>L05/087/9/000343/2020</t>
  </si>
  <si>
    <t>L01/088/9/000247/2020</t>
  </si>
  <si>
    <t>L01/088/9/000249/2020</t>
  </si>
  <si>
    <t>L02/070/9/001007/2020</t>
  </si>
  <si>
    <t>L02/070/9/001012/2020</t>
  </si>
  <si>
    <t>L01/070/9/001015/2020</t>
  </si>
  <si>
    <t>L01/070/9/001026/2020</t>
  </si>
  <si>
    <t>L01/070/9/001028/2020</t>
  </si>
  <si>
    <t>L01/070/9/001029/2020</t>
  </si>
  <si>
    <t>L01/080/9/000350/2020</t>
  </si>
  <si>
    <t>L01/087/9/000356/2020</t>
  </si>
  <si>
    <t>L02/088/9/000250/2020</t>
  </si>
  <si>
    <t>L01/070/9/000132/2020</t>
  </si>
  <si>
    <t>L01/088/9/000252/2020</t>
  </si>
  <si>
    <t>L01/088/9/000256/2020</t>
  </si>
  <si>
    <t>L01/070/9/001034/2020</t>
  </si>
  <si>
    <t>L01/070/9/001035/2020</t>
  </si>
  <si>
    <t>L05/070/9/001036/2020</t>
  </si>
  <si>
    <t>L05/070/9/001038/2020</t>
  </si>
  <si>
    <t>L02/070/9/001041/2020</t>
  </si>
  <si>
    <t>L01/070/9/001042/2020</t>
  </si>
  <si>
    <t>L01/070/9/001045/2020</t>
  </si>
  <si>
    <t>L01/070/9/001046/2020</t>
  </si>
  <si>
    <t>L01/080/9/000357/2020</t>
  </si>
  <si>
    <t>L01/080/9/000359/2020</t>
  </si>
  <si>
    <t>L01/070/9/000134/2020</t>
  </si>
  <si>
    <t>L01/087/9/000361/2020</t>
  </si>
  <si>
    <t>L01/070/9/001050/2020</t>
  </si>
  <si>
    <t>L01/070/9/001069/2020</t>
  </si>
  <si>
    <t>L01/070/9/001067/2020</t>
  </si>
  <si>
    <t>L01/070/9/001051/2020</t>
  </si>
  <si>
    <t>L01/070/9/001075/2020</t>
  </si>
  <si>
    <t>L02/070/9/001073/2020</t>
  </si>
  <si>
    <t>L05/080/9/000366/2020</t>
  </si>
  <si>
    <t>L05/087/9/000367/2020</t>
  </si>
  <si>
    <t>L01/087/9/000373/2020</t>
  </si>
  <si>
    <t>L01/088/9/000263/2020</t>
  </si>
  <si>
    <t>L01/070/9/001076/2020</t>
  </si>
  <si>
    <t>L01/070/9/001084/2020</t>
  </si>
  <si>
    <t>L01/080/9/000381/2020</t>
  </si>
  <si>
    <t>L01/088/9/000264/2020</t>
  </si>
  <si>
    <t>L02/080/9/000389/2020</t>
  </si>
  <si>
    <t>L02/088/9/000021/2020</t>
  </si>
  <si>
    <t>L15/080/9/000388/2020</t>
  </si>
  <si>
    <t>L01/080/9/000387/2020</t>
  </si>
  <si>
    <t>L01/070/9/001116/2020</t>
  </si>
  <si>
    <t>L01/070/9/001117/2020</t>
  </si>
  <si>
    <t>L02/070/9/001095/2020</t>
  </si>
  <si>
    <t>L01/070/9/001101/2020</t>
  </si>
  <si>
    <t>L01/070/9/001105/2020</t>
  </si>
  <si>
    <t>L01/070/9/001109/2020</t>
  </si>
  <si>
    <t>L01/070/9/001110/2020</t>
  </si>
  <si>
    <t>L01/070/9/001113/2020</t>
  </si>
  <si>
    <t>L01/070/9/001115/2020</t>
  </si>
  <si>
    <t>L01/070/9/001128/2020</t>
  </si>
  <si>
    <t>L01/070/9/001129/2020</t>
  </si>
  <si>
    <t>L01/070/9/001133/2020</t>
  </si>
  <si>
    <t>L01/070/9/001134/2020</t>
  </si>
  <si>
    <t>L01/070/9/001139/2020</t>
  </si>
  <si>
    <t>L01/087/9/000220/2020</t>
  </si>
  <si>
    <t>L01/070/9/000148/2020</t>
  </si>
  <si>
    <t>L01/087/9/001143/2020</t>
  </si>
  <si>
    <t>L01/070/9/001142/2020</t>
  </si>
  <si>
    <t>L01/070/9/001150/2020</t>
  </si>
  <si>
    <t>L01/070/9/001156/2020</t>
  </si>
  <si>
    <t>L02/070/9/000454/2019</t>
  </si>
  <si>
    <t>L02/070/9/001168/2020</t>
  </si>
  <si>
    <t>L01/070/9/001169/2020</t>
  </si>
  <si>
    <t>L01/880/9/000029/2020</t>
  </si>
  <si>
    <t>L02/080/9/000394/2020</t>
  </si>
  <si>
    <t>L01/088/9/000274/2020</t>
  </si>
  <si>
    <t>L02/088/9/000277/2020</t>
  </si>
  <si>
    <t>L02/088/9/000278/2020</t>
  </si>
  <si>
    <t>L01/088/9/000282/2020</t>
  </si>
  <si>
    <t>L01/088/9/000030/2020</t>
  </si>
  <si>
    <t>L01/080/9/000002/2021</t>
  </si>
  <si>
    <t>L01/070/9/001136/2020</t>
  </si>
  <si>
    <t>L02/070/9/000152/2020</t>
  </si>
  <si>
    <t>L01/070/9/000274/2019</t>
  </si>
  <si>
    <t>L01/070/9/000066/2020</t>
  </si>
  <si>
    <t>L01/087/9/000382/2020</t>
  </si>
  <si>
    <t>L15/080/9/000400/2020</t>
  </si>
  <si>
    <t>L01/088/9/000033/2020</t>
  </si>
  <si>
    <t>L01/070/9/001188/2020</t>
  </si>
  <si>
    <t>L01/080/9/000223/2009</t>
  </si>
  <si>
    <t>2009Q4</t>
  </si>
  <si>
    <t>L01/088/9/000031/2020</t>
  </si>
  <si>
    <t>L01/087/9/000046/2019</t>
  </si>
  <si>
    <t>L01/080/9/000038/2020</t>
  </si>
  <si>
    <t>L01/087/9/000009/2020</t>
  </si>
  <si>
    <t>L01/087/9/000035/2020</t>
  </si>
  <si>
    <t>L01/087/9/000067/2020</t>
  </si>
  <si>
    <t>L01/070/9/000160/2020</t>
  </si>
  <si>
    <t>L01/087/9/000097/2020</t>
  </si>
  <si>
    <t>L01/087/9/000118/2020</t>
  </si>
  <si>
    <t>L01/087/9/000149/2020</t>
  </si>
  <si>
    <t>L01/087/9/000158/2020</t>
  </si>
  <si>
    <t>L01/087/9/000187/2020</t>
  </si>
  <si>
    <t>L01/087/9/000192/2020</t>
  </si>
  <si>
    <t>L01/087/9/000241/2020</t>
  </si>
  <si>
    <t>L01/087/9/000242/2020</t>
  </si>
  <si>
    <t>L01/087/9/000302/2020</t>
  </si>
  <si>
    <t>L01/087/9/000349/2020</t>
  </si>
  <si>
    <t>L01/087/9/000369/2020</t>
  </si>
  <si>
    <t>L02/070/9/000164/2020</t>
  </si>
  <si>
    <t>L01/087/9/000383/2020</t>
  </si>
  <si>
    <t>L01/700/9/000453/2020</t>
  </si>
  <si>
    <t>L01/700/9/000523/2020</t>
  </si>
  <si>
    <t>L01/700/9/000283/2019</t>
  </si>
  <si>
    <t>L01/700/9/000331/2019</t>
  </si>
  <si>
    <t>L01/700/9/000342/2019</t>
  </si>
  <si>
    <t>L01/700/9/000356/2019</t>
  </si>
  <si>
    <t>L01/700/9/000399/2019</t>
  </si>
  <si>
    <t>L01/700/9/000406/2019</t>
  </si>
  <si>
    <t>L01/700/9/000408/2019</t>
  </si>
  <si>
    <t>L01/700/9/000409/2019</t>
  </si>
  <si>
    <t>L01/700/9/000413/2019</t>
  </si>
  <si>
    <t>L01/700/9/000414/2019</t>
  </si>
  <si>
    <t>L01/700/9/000415/2019</t>
  </si>
  <si>
    <t>L01/700/9/000420/2019</t>
  </si>
  <si>
    <t>L01/700/9/000018/2020</t>
  </si>
  <si>
    <t>L01/070/9/000174/2020</t>
  </si>
  <si>
    <t>L01/700/9/000118/2020</t>
  </si>
  <si>
    <t>L01/700/9/000137/2020</t>
  </si>
  <si>
    <t>L01/700/9/000138/2020</t>
  </si>
  <si>
    <t>L01/700/9/000167/2020</t>
  </si>
  <si>
    <t>L02/087/9/000043/2020</t>
  </si>
  <si>
    <t>L01/700/9/000232/2020</t>
  </si>
  <si>
    <t>L01/700/9/000239/2020</t>
  </si>
  <si>
    <t>L05/070/9/000456/2019</t>
  </si>
  <si>
    <t>L01/700/9/000336/2020</t>
  </si>
  <si>
    <t>L01/070/9/000179/2020</t>
  </si>
  <si>
    <t>L01/700/9/000418/2020</t>
  </si>
  <si>
    <t>L01/700/9/000460/2020</t>
  </si>
  <si>
    <t>L01/070/9/000180/2020</t>
  </si>
  <si>
    <t>L01/700/9/000458/2020</t>
  </si>
  <si>
    <t>L01/070/9/000183/2020</t>
  </si>
  <si>
    <t>L01/700/9/000724/2020</t>
  </si>
  <si>
    <t>L01/700/9/000726/2020</t>
  </si>
  <si>
    <t>L01/700/9/000756/2020</t>
  </si>
  <si>
    <t>L01/700/9/000765/2020</t>
  </si>
  <si>
    <t>L01/700/9/000876/2020</t>
  </si>
  <si>
    <t>L01/088/9/000035/2020</t>
  </si>
  <si>
    <t>L01/700/9/000954/2020</t>
  </si>
  <si>
    <t>L01/700/9/000955/2020</t>
  </si>
  <si>
    <t>L01/700/9/001027/2020</t>
  </si>
  <si>
    <t>L01/700/9/001053/2020</t>
  </si>
  <si>
    <t>L01/700/9/001011/2020</t>
  </si>
  <si>
    <t>L01/080/9/000045/2020</t>
  </si>
  <si>
    <t>L01/700/9/001147/2020</t>
  </si>
  <si>
    <t>L01/700/9/000316/2019</t>
  </si>
  <si>
    <t>L01/700/9/000222/2020</t>
  </si>
  <si>
    <t>L02/070/9/000401/2019</t>
  </si>
  <si>
    <t>L01/080/9/000047/2020</t>
  </si>
  <si>
    <t>L01/800/9/000004/2020</t>
  </si>
  <si>
    <t>L01/800/9/000033/2020</t>
  </si>
  <si>
    <t>L01/800/9/000100/2019</t>
  </si>
  <si>
    <t>L01/800/9/000064/2020</t>
  </si>
  <si>
    <t>L01/070/9/000191/2020</t>
  </si>
  <si>
    <t>L01/800/9/000142/2020</t>
  </si>
  <si>
    <t>L01/800/9/000204/2020</t>
  </si>
  <si>
    <t>L01/800/9/000249/2020</t>
  </si>
  <si>
    <t>L01/800/9/000325/2020</t>
  </si>
  <si>
    <t>L01/800/9/000351/2020</t>
  </si>
  <si>
    <t>L01/880/9/000012/2019</t>
  </si>
  <si>
    <t>L01/880/9/000031/2019</t>
  </si>
  <si>
    <t>L01/080/9/000048/2020</t>
  </si>
  <si>
    <t>L01/880/9/000168/2020</t>
  </si>
  <si>
    <t>L01/880/9/000255/2020</t>
  </si>
  <si>
    <t>L01/880/9/000016/2019</t>
  </si>
  <si>
    <t>L01/880/9/000024/2019</t>
  </si>
  <si>
    <t>L01/087/9/000049/2020</t>
  </si>
  <si>
    <t>L01/070/9/001189/2020</t>
  </si>
  <si>
    <t>L01/088/9/000038/2020</t>
  </si>
  <si>
    <t>L01/070/9/000017/2021</t>
  </si>
  <si>
    <t>L01/070/9/000018/2021</t>
  </si>
  <si>
    <t>L01/070/9/001196/2020</t>
  </si>
  <si>
    <t>L01/088/9/000039/2020</t>
  </si>
  <si>
    <t>L01/070/9/000023/2021</t>
  </si>
  <si>
    <t>L01/070/9/001199/2020</t>
  </si>
  <si>
    <t>L01/087/9/000402/2020</t>
  </si>
  <si>
    <t>L05/087/9/000005/2021</t>
  </si>
  <si>
    <t>L02/070/9/001204/2020</t>
  </si>
  <si>
    <t>L01/087/9/000404/2020</t>
  </si>
  <si>
    <t>L01/087/9/000406/2020</t>
  </si>
  <si>
    <t>L01/071/9/000003/2020</t>
  </si>
  <si>
    <t>L01/083/9/000045/2020</t>
  </si>
  <si>
    <t>L01/070/9/001206/2020</t>
  </si>
  <si>
    <t>L01/070/9/000035/2021</t>
  </si>
  <si>
    <t>L01/088/9/000049/2020</t>
  </si>
  <si>
    <t>L01/080/9/000051/2020</t>
  </si>
  <si>
    <t>L02/112/9/000003/2011</t>
  </si>
  <si>
    <t>Workmen's Compensation</t>
  </si>
  <si>
    <t>2011Q2</t>
  </si>
  <si>
    <t>L01/020/9/000010/2014</t>
  </si>
  <si>
    <t>2014Q2</t>
  </si>
  <si>
    <t>L01/020/9/000003/2014</t>
  </si>
  <si>
    <t>L01/101/9/000006/2012</t>
  </si>
  <si>
    <t>THEFT</t>
  </si>
  <si>
    <t>L01/020/9/000020/2011</t>
  </si>
  <si>
    <t>L01/020/9/000003/2016</t>
  </si>
  <si>
    <t>2016Q3</t>
  </si>
  <si>
    <t>L02/110/9/000032/2017</t>
  </si>
  <si>
    <t>2017Q3</t>
  </si>
  <si>
    <t>L01/110/9/000040/2017</t>
  </si>
  <si>
    <t>2017Q4</t>
  </si>
  <si>
    <t>L01/070/9/000202/2020</t>
  </si>
  <si>
    <t>L01/110/9/000009/2018</t>
  </si>
  <si>
    <t>2018Q1</t>
  </si>
  <si>
    <t>L01/110/9/000008/2018</t>
  </si>
  <si>
    <t>L01/110/9/000010/2018</t>
  </si>
  <si>
    <t>L01/020/9/000003/2018</t>
  </si>
  <si>
    <t>L01/020/9/000008/2017</t>
  </si>
  <si>
    <t>L01/110/9/000029/2018</t>
  </si>
  <si>
    <t>L01/110/9/000009/2019</t>
  </si>
  <si>
    <t>2019Q1</t>
  </si>
  <si>
    <t>L01/110/9/000008/2019</t>
  </si>
  <si>
    <t>L01/020/9/000005/2018</t>
  </si>
  <si>
    <t>2018Q4</t>
  </si>
  <si>
    <t>L01/052/9/000001/2019</t>
  </si>
  <si>
    <t>L05/070/9/000203/2020</t>
  </si>
  <si>
    <t>L01/110/9/000014/2019</t>
  </si>
  <si>
    <t>L01/088/9/000022/2019</t>
  </si>
  <si>
    <t>L01/087/9/000051/2019</t>
  </si>
  <si>
    <t>L01/051/9/000001/2019</t>
  </si>
  <si>
    <t>L01/087/9/000061/2019</t>
  </si>
  <si>
    <t>L01/110/9/000027/2019</t>
  </si>
  <si>
    <t>L01/087/9/000062/2019</t>
  </si>
  <si>
    <t>L01/070/9/000290/2019</t>
  </si>
  <si>
    <t>L01/051/9/000002/2019</t>
  </si>
  <si>
    <t>L01/070/9/000296/2019</t>
  </si>
  <si>
    <t>L01/070/9/000299/2019</t>
  </si>
  <si>
    <t>L01/087/9/000064/2019</t>
  </si>
  <si>
    <t>L01/094/9/000002/2019</t>
  </si>
  <si>
    <t>MISCELLANEOUS</t>
  </si>
  <si>
    <t>L01/088/9/000056/2019</t>
  </si>
  <si>
    <t>L01/102/9/000001/2019</t>
  </si>
  <si>
    <t>L01/080/9/000078/2019</t>
  </si>
  <si>
    <t>L02/080/9/000053/2020</t>
  </si>
  <si>
    <t>L01/087/9/000080/2019</t>
  </si>
  <si>
    <t>L01/087/9/000081/2019</t>
  </si>
  <si>
    <t>L01/880/9/000072/2019</t>
  </si>
  <si>
    <t>L01/880/9/000073/2019</t>
  </si>
  <si>
    <t>L01/087/9/000084/2019</t>
  </si>
  <si>
    <t>L01/087/9/000085/2019</t>
  </si>
  <si>
    <t>L01/087/9/000088/2019</t>
  </si>
  <si>
    <t>L01/087/9/000089/2019</t>
  </si>
  <si>
    <t>L01/087/9/000087/2019</t>
  </si>
  <si>
    <t>L15/070/9/000209/2020</t>
  </si>
  <si>
    <t>L01/088/9/000077/2019</t>
  </si>
  <si>
    <t>L05/070/9/000422/2019</t>
  </si>
  <si>
    <t>L01/088/9/000078/2019</t>
  </si>
  <si>
    <t>L01/070/9/000433/2019</t>
  </si>
  <si>
    <t>L01/088/9/000006/2020</t>
  </si>
  <si>
    <t>L01/088/9/000009/2020</t>
  </si>
  <si>
    <t>L01/088/9/000010/2020</t>
  </si>
  <si>
    <t>L01/087/9/000012/2020</t>
  </si>
  <si>
    <t>L01/087/9/000013/2020</t>
  </si>
  <si>
    <t>L02/080/9/000101/2019</t>
  </si>
  <si>
    <t>L01/030/9/000007/2019</t>
  </si>
  <si>
    <t>L01/087/9/000020/2020</t>
  </si>
  <si>
    <t>L01/087/9/000022/2020</t>
  </si>
  <si>
    <t>L01/087/9/000029/2020</t>
  </si>
  <si>
    <t>L01/070/9/000120/2020</t>
  </si>
  <si>
    <t>L01/087/9/000030/2020</t>
  </si>
  <si>
    <t>L01/070/9/000452/2019</t>
  </si>
  <si>
    <t>L01/088/9/000022/2020</t>
  </si>
  <si>
    <t>L01/070/9/000157/2020</t>
  </si>
  <si>
    <t>L01/800/9/000039/2020</t>
  </si>
  <si>
    <t>L01/087/9/000042/2020</t>
  </si>
  <si>
    <t>L01/087/9/000041/2020</t>
  </si>
  <si>
    <t>L01/087/9/000044/2020</t>
  </si>
  <si>
    <t>L01/070/9/000193/2020</t>
  </si>
  <si>
    <t>L01/070/9/000410/2019</t>
  </si>
  <si>
    <t>L01/070/9/000211/2020</t>
  </si>
  <si>
    <t>L01/087/9/000054/2020</t>
  </si>
  <si>
    <t>L01/087/9/000055/2020</t>
  </si>
  <si>
    <t>L01/063/9/000001/2020</t>
  </si>
  <si>
    <t>MARINE</t>
  </si>
  <si>
    <t>L01/063/9/000002/2020</t>
  </si>
  <si>
    <t>L01/080/9/000059/2020</t>
  </si>
  <si>
    <t>L01/087/9/000061/2020</t>
  </si>
  <si>
    <t>L01/070/9/000247/2020</t>
  </si>
  <si>
    <t>L02/070/9/000214/2020</t>
  </si>
  <si>
    <t>L01/070/9/000253/2020</t>
  </si>
  <si>
    <t>L01/087/9/000074/2020</t>
  </si>
  <si>
    <t>L01/070/9/000264/2020</t>
  </si>
  <si>
    <t>L01/080/9/000073/2020</t>
  </si>
  <si>
    <t>L01/087/9/000078/2020</t>
  </si>
  <si>
    <t>L01/087/9/000081/2020</t>
  </si>
  <si>
    <t>L01/070/9/000215/2020</t>
  </si>
  <si>
    <t>L01/800/9/000082/2020</t>
  </si>
  <si>
    <t>L01/110/9/000013/2020</t>
  </si>
  <si>
    <t>L01/101/9/000002/2020</t>
  </si>
  <si>
    <t>L01/087/9/000091/2020</t>
  </si>
  <si>
    <t>L01/087/9/000093/2020</t>
  </si>
  <si>
    <t>L01/088/9/000065/2020</t>
  </si>
  <si>
    <t>L01/088/9/000050/2020</t>
  </si>
  <si>
    <t>L01/088/9/000067/2020</t>
  </si>
  <si>
    <t>L01/087/9/000098/2020</t>
  </si>
  <si>
    <t>L01/070/9/000354/2020</t>
  </si>
  <si>
    <t>L01/110/9/000017/2020</t>
  </si>
  <si>
    <t>L01/087/9/000102/2019</t>
  </si>
  <si>
    <t>L01/070/9/000383/2020</t>
  </si>
  <si>
    <t>L01/088/9/000081/2020</t>
  </si>
  <si>
    <t>L01/080/9/000114/2020</t>
  </si>
  <si>
    <t>L01/088/9/000051/2020</t>
  </si>
  <si>
    <t>L01/087/9/000115/2020</t>
  </si>
  <si>
    <t>L01/110/9/000019/2020</t>
  </si>
  <si>
    <t>L01/088/9/000085/2020</t>
  </si>
  <si>
    <t>L01/070/9/000430/2020</t>
  </si>
  <si>
    <t>L01/086/9/000129/2020</t>
  </si>
  <si>
    <t>L01/087/9/000124/2020</t>
  </si>
  <si>
    <t>L02/088/9/000095/2020</t>
  </si>
  <si>
    <t>L01/087/9/000141/2020</t>
  </si>
  <si>
    <t>L15/090/9/000002/2020</t>
  </si>
  <si>
    <t>PERSONAL ACCIDENT</t>
  </si>
  <si>
    <t>L01/070/9/000487/2020</t>
  </si>
  <si>
    <t>L01/064/9/000006/2020</t>
  </si>
  <si>
    <t>L01/087/9/000181/2020</t>
  </si>
  <si>
    <t>L01/080/9/000184/2020</t>
  </si>
  <si>
    <t>L15/080/9/000190/2020</t>
  </si>
  <si>
    <t>L01/080/9/000198/2020</t>
  </si>
  <si>
    <t>L02/087/9/000199/2020</t>
  </si>
  <si>
    <t>L01/070/9/000605/2020</t>
  </si>
  <si>
    <t>L01/080/9/000202/2020</t>
  </si>
  <si>
    <t>L05/110/9/000044/2020</t>
  </si>
  <si>
    <t>L01/070/9/000631/2020</t>
  </si>
  <si>
    <t>L01/080/9/000205/2020</t>
  </si>
  <si>
    <t>L01/070/9/000644/2020</t>
  </si>
  <si>
    <t>L01/110/9/000046/2020</t>
  </si>
  <si>
    <t>L01/088/9/000131/2020</t>
  </si>
  <si>
    <t>L01/087/9/000209/2020</t>
  </si>
  <si>
    <t>L01/080/9/000211/2020</t>
  </si>
  <si>
    <t>L01/086/9/000217/2020</t>
  </si>
  <si>
    <t>L01/070/9/000654/2020</t>
  </si>
  <si>
    <t>L01/064/9/000007/2020</t>
  </si>
  <si>
    <t>L01/042/9/000003/2020</t>
  </si>
  <si>
    <t>L01/087/9/000219/2020</t>
  </si>
  <si>
    <t>L01/110/9/000048/2020</t>
  </si>
  <si>
    <t>L01/070/9/000718/2020</t>
  </si>
  <si>
    <t>L01/070/9/000749/2020</t>
  </si>
  <si>
    <t>L01/102/9/000003/2020</t>
  </si>
  <si>
    <t>L01/030/9/000012/2020</t>
  </si>
  <si>
    <t>L01/070/9/000754/2020</t>
  </si>
  <si>
    <t>L01/087/9/000247/2020</t>
  </si>
  <si>
    <t>L01/087/9/000252/2020</t>
  </si>
  <si>
    <t>L01/070/9/000228/2020</t>
  </si>
  <si>
    <t>L01/087/9/000307/2020</t>
  </si>
  <si>
    <t>L01/087/9/000314/2020</t>
  </si>
  <si>
    <t>L01/070/9/000896/2020</t>
  </si>
  <si>
    <t>L15/080/9/000317/2020</t>
  </si>
  <si>
    <t>L01/070/9/000923/2020</t>
  </si>
  <si>
    <t>L01/070/9/000931/2020</t>
  </si>
  <si>
    <t>L01/080/9/000326/2020</t>
  </si>
  <si>
    <t>L01/087/9/000329/2020</t>
  </si>
  <si>
    <t>L01/071/9/000004/2020</t>
  </si>
  <si>
    <t>L01/080/9/000334/2020</t>
  </si>
  <si>
    <t>L01/070/9/000233/2020</t>
  </si>
  <si>
    <t>L01/070/9/000946/2020</t>
  </si>
  <si>
    <t>L01/070/9/000959/2020</t>
  </si>
  <si>
    <t>L02/070/9/000234/2020</t>
  </si>
  <si>
    <t>L02/070/9/000236/2020</t>
  </si>
  <si>
    <t>L01/088/9/000055/2020</t>
  </si>
  <si>
    <t>L01/070/9/000418/2019</t>
  </si>
  <si>
    <t>L01/088/9/000052/2020</t>
  </si>
  <si>
    <t>L01/087/9/000063/2020</t>
  </si>
  <si>
    <t>L02/088/9/000057/2020</t>
  </si>
  <si>
    <t>L01/088/9/000056/2020</t>
  </si>
  <si>
    <t>L01/080/9/000068/2020</t>
  </si>
  <si>
    <t>L01/080/9/000066/2020</t>
  </si>
  <si>
    <t>L01/070/9/000246/2020</t>
  </si>
  <si>
    <t>L02/088/9/000076/2019</t>
  </si>
  <si>
    <t>L01/087/9/000069/2020</t>
  </si>
  <si>
    <t>L01/087/9/000070/2020</t>
  </si>
  <si>
    <t>L01/080/9/000072/2020</t>
  </si>
  <si>
    <t>L01/070/9/000255/2020</t>
  </si>
  <si>
    <t>L01/070/9/000257/2020</t>
  </si>
  <si>
    <t>L02/070/9/000261/2020</t>
  </si>
  <si>
    <t>L01/088/9/000058/2020</t>
  </si>
  <si>
    <t>L01/087/9/000076/2020</t>
  </si>
  <si>
    <t>L01/070/9/000272/2020</t>
  </si>
  <si>
    <t>L01/070/9/000273/2020</t>
  </si>
  <si>
    <t>L01/070/9/000278/2020</t>
  </si>
  <si>
    <t>L01/070/9/000428/2019</t>
  </si>
  <si>
    <t>L02/070/9/000285/2020</t>
  </si>
  <si>
    <t>L15/080/9/000080/2020</t>
  </si>
  <si>
    <t>L01/070/9/000294/2020</t>
  </si>
  <si>
    <t>L02/088/9/000062/2020</t>
  </si>
  <si>
    <t>L01/087/9/000085/2020</t>
  </si>
  <si>
    <t>L01/071/9/000001/2020</t>
  </si>
  <si>
    <t>L05/088/9/000063/2020</t>
  </si>
  <si>
    <t>L15/080/9/000089/2020</t>
  </si>
  <si>
    <t>L01/088/9/000080/2019</t>
  </si>
  <si>
    <t>L01/070/9/000324/2020</t>
  </si>
  <si>
    <t>L15/070/9/000326/2020</t>
  </si>
  <si>
    <t>L01/070/9/000330/2020</t>
  </si>
  <si>
    <t>L01/088/9/000066/2020</t>
  </si>
  <si>
    <t>L01/070/9/000342/2020</t>
  </si>
  <si>
    <t>L02/088/9/000070/2020</t>
  </si>
  <si>
    <t>L01/070/9/000002/2020</t>
  </si>
  <si>
    <t>L02/070/9/000347/2020</t>
  </si>
  <si>
    <t>L01/088/9/000074/2020</t>
  </si>
  <si>
    <t>L01/087/9/000106/2020</t>
  </si>
  <si>
    <t>L01/070/9/000003/2020</t>
  </si>
  <si>
    <t>L01/071/9/000002/2020</t>
  </si>
  <si>
    <t>L01/070/9/000366/2020</t>
  </si>
  <si>
    <t>L01/080/9/000108/2020</t>
  </si>
  <si>
    <t>L01/080/9/000110/2020</t>
  </si>
  <si>
    <t>L01/070/9/000368/2020</t>
  </si>
  <si>
    <t>L01/070/9/000375/2020</t>
  </si>
  <si>
    <t>L15/070/9/000382/2020</t>
  </si>
  <si>
    <t>L01/088/9/000080/2020</t>
  </si>
  <si>
    <t>L02/070/9/000384/2020</t>
  </si>
  <si>
    <t>L01/080/9/000113/2020</t>
  </si>
  <si>
    <t>L01/080/9/000094/2019</t>
  </si>
  <si>
    <t>L02/070/9/000406/2020</t>
  </si>
  <si>
    <t>L01/070/9/000407/2020</t>
  </si>
  <si>
    <t>L01/070/9/000413/2020</t>
  </si>
  <si>
    <t>L05/070/9/000400/2020</t>
  </si>
  <si>
    <t>L01/080/9/000119/2020</t>
  </si>
  <si>
    <t>L01/088/9/000003/2019</t>
  </si>
  <si>
    <t>L01/070/9/000048/2019</t>
  </si>
  <si>
    <t>L01/070/9/000074/2019</t>
  </si>
  <si>
    <t>L01/070/9/000078/2019</t>
  </si>
  <si>
    <t>L01/070/9/000079/2019</t>
  </si>
  <si>
    <t>L01/070/9/000097/2019</t>
  </si>
  <si>
    <t>L01/080/9/000023/2019</t>
  </si>
  <si>
    <t>L01/070/9/000101/2019</t>
  </si>
  <si>
    <t>L01/070/9/000122/2019</t>
  </si>
  <si>
    <t>L01/070/9/000130/2019</t>
  </si>
  <si>
    <t>L02/070/9/000140/2019</t>
  </si>
  <si>
    <t>L01/088/9/000002/2020</t>
  </si>
  <si>
    <t>L01/070/9/000150/2019</t>
  </si>
  <si>
    <t>L02/070/9/000172/2019</t>
  </si>
  <si>
    <t>L01/071/9/000001/2019</t>
  </si>
  <si>
    <t>L02/070/9/000174/2019</t>
  </si>
  <si>
    <t>L01/070/9/000175/2019</t>
  </si>
  <si>
    <t>L01/070/9/000176/2019</t>
  </si>
  <si>
    <t>L01/088/9/000020/2019</t>
  </si>
  <si>
    <t>L02/070/9/000185/2019</t>
  </si>
  <si>
    <t>L01/088/9/000083/2019</t>
  </si>
  <si>
    <t>L01/087/9/000037/2019</t>
  </si>
  <si>
    <t>L01/087/9/000039/2019</t>
  </si>
  <si>
    <t>L01/070/9/000201/2019</t>
  </si>
  <si>
    <t>L01/070/9/000203/2019</t>
  </si>
  <si>
    <t>L01/070/9/000204/2019</t>
  </si>
  <si>
    <t>L01/080/9/000044/2019</t>
  </si>
  <si>
    <t>L01/070/9/000217/2019</t>
  </si>
  <si>
    <t>L15/070/9/000219/2019</t>
  </si>
  <si>
    <t>L01/070/9/000012/2020</t>
  </si>
  <si>
    <t>L01/080/9/000050/2019</t>
  </si>
  <si>
    <t>L01/080/9/000047/2019</t>
  </si>
  <si>
    <t>L01/070/9/000227/2019</t>
  </si>
  <si>
    <t>L01/070/9/000228/2019</t>
  </si>
  <si>
    <t>L01/070/9/000232/2019</t>
  </si>
  <si>
    <t>L01/088/9/000033/2019</t>
  </si>
  <si>
    <t>L02/070/9/000235/2019</t>
  </si>
  <si>
    <t>L01/088/9/000036/2019</t>
  </si>
  <si>
    <t>L01/088/9/000084/2019</t>
  </si>
  <si>
    <t>L01/070/9/000241/2019</t>
  </si>
  <si>
    <t>L02/070/9/000251/2019</t>
  </si>
  <si>
    <t>L01/070/9/000253/2019</t>
  </si>
  <si>
    <t>L01/070/9/000255/2019</t>
  </si>
  <si>
    <t>L01/070/9/000259/2019</t>
  </si>
  <si>
    <t>L01/070/9/000262/2019</t>
  </si>
  <si>
    <t>L01/087/9/000056/2019</t>
  </si>
  <si>
    <t>L01/070/9/000438/2019</t>
  </si>
  <si>
    <t>L02/070/9/000272/2019</t>
  </si>
  <si>
    <t>L01/088/9/000045/2019</t>
  </si>
  <si>
    <t>L05/070/9/000440/2019</t>
  </si>
  <si>
    <t>L02/070/9/000304/2019</t>
  </si>
  <si>
    <t>L01/070/9/000307/2019</t>
  </si>
  <si>
    <t>L02/070/9/000309/2019</t>
  </si>
  <si>
    <t>L01/070/9/000310/2019</t>
  </si>
  <si>
    <t>L01/070/9/000311/2019</t>
  </si>
  <si>
    <t>L01/070/9/000314/2019</t>
  </si>
  <si>
    <t>L01/070/9/000327/2019</t>
  </si>
  <si>
    <t>L01/070/9/000329/2019</t>
  </si>
  <si>
    <t>L01/070/9/000332/2019</t>
  </si>
  <si>
    <t>L02/083/9/000058/2019</t>
  </si>
  <si>
    <t>L01/070/9/000338/2019</t>
  </si>
  <si>
    <t>L01/070/9/000337/2019</t>
  </si>
  <si>
    <t>L02/088/9/000059/2019</t>
  </si>
  <si>
    <t>L01/070/9/000346/2019</t>
  </si>
  <si>
    <t>L01/070/9/000347/2019</t>
  </si>
  <si>
    <t>L01/088/9/000063/2019</t>
  </si>
  <si>
    <t>L01/080/9/000073/2019</t>
  </si>
  <si>
    <t>L01/070/9/000021/2020</t>
  </si>
  <si>
    <t>L02/070/9/000361/2019</t>
  </si>
  <si>
    <t>L05/070/9/000362/2019</t>
  </si>
  <si>
    <t>L01/070/9/000368/2019</t>
  </si>
  <si>
    <t>L01/070/9/000367/2019</t>
  </si>
  <si>
    <t>L01/070/9/000374/2019</t>
  </si>
  <si>
    <t>L01/070/9/000024/2020</t>
  </si>
  <si>
    <t>L01/070/9/000385/2019</t>
  </si>
  <si>
    <t>L01/070/9/000383/2019</t>
  </si>
  <si>
    <t>L15/080/9/000121/2020</t>
  </si>
  <si>
    <t>L02/070/9/000428/2020</t>
  </si>
  <si>
    <t>L01/070/9/000027/2020</t>
  </si>
  <si>
    <t>L01/088/9/000087/2020</t>
  </si>
  <si>
    <t>L01/087/9/000126/2020</t>
  </si>
  <si>
    <t>L01/070/9/000432/2020</t>
  </si>
  <si>
    <t>L01/070/9/000434/2020</t>
  </si>
  <si>
    <t>L15/088/9/000089/2020</t>
  </si>
  <si>
    <t>L15/070/9/000029/2020</t>
  </si>
  <si>
    <t>L01/087/9/000132/2020</t>
  </si>
  <si>
    <t>L01/070/9/000439/2020</t>
  </si>
  <si>
    <t>L01/070/9/000444/2019</t>
  </si>
  <si>
    <t>L01/070/9/000459/2019</t>
  </si>
  <si>
    <t>L01/080/9/000135/2020</t>
  </si>
  <si>
    <t>L01/088/9/000094/2020</t>
  </si>
  <si>
    <t>L15/087/9/000138/2020</t>
  </si>
  <si>
    <t>L01/070/9/000454/2020</t>
  </si>
  <si>
    <t>L01/088/9/000007/2020</t>
  </si>
  <si>
    <t>L01/070/9/000463/2020</t>
  </si>
  <si>
    <t>L01/070/9/000446/2020</t>
  </si>
  <si>
    <t>L02/088/9/000096/2020</t>
  </si>
  <si>
    <t>L01/070/9/000473/2020</t>
  </si>
  <si>
    <t>L01/087/9/000145/2020</t>
  </si>
  <si>
    <t>L01/080/9/000146/2020</t>
  </si>
  <si>
    <t>L02/087/9/000147/2020</t>
  </si>
  <si>
    <t>L01/070/9/000479/2020</t>
  </si>
  <si>
    <t>L15/087/9/000151/2020</t>
  </si>
  <si>
    <t>L01/088/9/000100/2020</t>
  </si>
  <si>
    <t>L02/070/9/000035/2020</t>
  </si>
  <si>
    <t>L01/087/9/000154/2020</t>
  </si>
  <si>
    <t>L01/088/9/000101/2020</t>
  </si>
  <si>
    <t>L01/080/9/000160/2020</t>
  </si>
  <si>
    <t>L01/070/9/000445/2019</t>
  </si>
  <si>
    <t>L01/070/9/000501/2020</t>
  </si>
  <si>
    <t>L01/070/9/000504/2020</t>
  </si>
  <si>
    <t>L01/070/9/000512/2020</t>
  </si>
  <si>
    <t>L01/080/9/000172/2020</t>
  </si>
  <si>
    <t>L01/080/9/000174/2020</t>
  </si>
  <si>
    <t>L15/080/9/000175/2020</t>
  </si>
  <si>
    <t>L01/070/9/000040/2020</t>
  </si>
  <si>
    <t>L01/070/9/000524/2020</t>
  </si>
  <si>
    <t>L01/080/9/000182/2020</t>
  </si>
  <si>
    <t>L01/070/9/000541/2020</t>
  </si>
  <si>
    <t>L01/087/9/000185/2020</t>
  </si>
  <si>
    <t>L01/070/9/000460/2019</t>
  </si>
  <si>
    <t>L01/070/9/000563/2020</t>
  </si>
  <si>
    <t>L01/070/9/000448/2019</t>
  </si>
  <si>
    <t>L01/080/9/000118/2020</t>
  </si>
  <si>
    <t>L01/084/9/000117/2020</t>
  </si>
  <si>
    <t>L02/070/9/000580/2020</t>
  </si>
  <si>
    <t>L02/070/9/000582/2020</t>
  </si>
  <si>
    <t>L02/070/9/000049/2020</t>
  </si>
  <si>
    <t>L05/080/9/000196/2020</t>
  </si>
  <si>
    <t>L01/070/9/000588/2020</t>
  </si>
  <si>
    <t>L01/088/9/000011/2020</t>
  </si>
  <si>
    <t>L01/070/9/000603/2020</t>
  </si>
  <si>
    <t>L01/070/9/000607/2020</t>
  </si>
  <si>
    <t>L01/088/9/000123/2020</t>
  </si>
  <si>
    <t>L02/070/9/000058/2020</t>
  </si>
  <si>
    <t>L01/070/9/000621/2020</t>
  </si>
  <si>
    <t>L01/070/9/000614/2020</t>
  </si>
  <si>
    <t>L01/070/9/000635/2020</t>
  </si>
  <si>
    <t>L02/083/9/000086/2019</t>
  </si>
  <si>
    <t>L01/070/9/000648/2020</t>
  </si>
  <si>
    <t>L02/070/9/000651/2020</t>
  </si>
  <si>
    <t>L01/070/9/000653/2020</t>
  </si>
  <si>
    <t>L02/070/9/000658/2020</t>
  </si>
  <si>
    <t>L01/070/9/000662/2020</t>
  </si>
  <si>
    <t>L01/070/9/000073/2020</t>
  </si>
  <si>
    <t>L01/070/9/000667/2020</t>
  </si>
  <si>
    <t>L02/070/9/000680/2020</t>
  </si>
  <si>
    <t>L01/070/9/000449/2019</t>
  </si>
  <si>
    <t>L01/070/9/000071/2020</t>
  </si>
  <si>
    <t>L01/070/9/000696/2020</t>
  </si>
  <si>
    <t>L01/080/9/000227/2020</t>
  </si>
  <si>
    <t>L01/070/9/000714/2020</t>
  </si>
  <si>
    <t>L01/070/9/000078/2020</t>
  </si>
  <si>
    <t>L01/087/9/000228/2020</t>
  </si>
  <si>
    <t>L01/088/9/000139/2020</t>
  </si>
  <si>
    <t>L02/080/9/000229/2020</t>
  </si>
  <si>
    <t>L01/070/9/000721/2020</t>
  </si>
  <si>
    <t>L01/088/9/000017/2020</t>
  </si>
  <si>
    <t>L01/070/9/000734/2020</t>
  </si>
  <si>
    <t>L01/080/9/000233/2020</t>
  </si>
  <si>
    <t>L01/070/9/000084/2020</t>
  </si>
  <si>
    <t>L01/080/9/000235/2020</t>
  </si>
  <si>
    <t>L01/070/9/000743/2020</t>
  </si>
  <si>
    <t>L01/070/9/000090/2020</t>
  </si>
  <si>
    <t>L01/088/9/000148/2020</t>
  </si>
  <si>
    <t>L01/070/9/000757/2020</t>
  </si>
  <si>
    <t>L01/087/9/000099/2019</t>
  </si>
  <si>
    <t>L01/070/9/000766/2020</t>
  </si>
  <si>
    <t>L01/070/9/000769/2020</t>
  </si>
  <si>
    <t>L01/070/9/000775/2020</t>
  </si>
  <si>
    <t>L15/070/9/000781/2020</t>
  </si>
  <si>
    <t>L01/087/9/000246/2020</t>
  </si>
  <si>
    <t>L01/070/9/000789/2020</t>
  </si>
  <si>
    <t>L01/070/9/000793/2020</t>
  </si>
  <si>
    <t>L01/070/9/000098/2020</t>
  </si>
  <si>
    <t>L01/070/9/000799/2020</t>
  </si>
  <si>
    <t>L01/070/9/000801/2020</t>
  </si>
  <si>
    <t>L01/070/9/000804/2020</t>
  </si>
  <si>
    <t>L01/070/9/000099/2020</t>
  </si>
  <si>
    <t>L02/088/9/000163/2020</t>
  </si>
  <si>
    <t>L01/070/9/000818/2020</t>
  </si>
  <si>
    <t>L05/070/9/000828/2020</t>
  </si>
  <si>
    <t>L01/087/9/000300/2020</t>
  </si>
  <si>
    <t>L01/070/9/000840/2020</t>
  </si>
  <si>
    <t>L01/070/9/000845/2020</t>
  </si>
  <si>
    <t>L01/087/9/000303/2020</t>
  </si>
  <si>
    <t>L01/088/9/000170/2020</t>
  </si>
  <si>
    <t>L01/087/9/000304/2020</t>
  </si>
  <si>
    <t>L01/070/9/000863/2020</t>
  </si>
  <si>
    <t>L01/070/9/000864/2020</t>
  </si>
  <si>
    <t>L01/070/9/000865/2020</t>
  </si>
  <si>
    <t>L01/070/9/000110/2020</t>
  </si>
  <si>
    <t>L01/070/9/000874/2020</t>
  </si>
  <si>
    <t>L15/070/9/000875/2020</t>
  </si>
  <si>
    <t>L01/080/9/000310/2020</t>
  </si>
  <si>
    <t>L01/088/9/000016/2020</t>
  </si>
  <si>
    <t>L01/070/9/000111/2020</t>
  </si>
  <si>
    <t>L15/070/9/000838/2020</t>
  </si>
  <si>
    <t>L01/070/9/001047/2020</t>
  </si>
  <si>
    <t>L01/070/9/000114/2020</t>
  </si>
  <si>
    <t>L01/070/9/000905/2020</t>
  </si>
  <si>
    <t>L01/070/9/000907/2020</t>
  </si>
  <si>
    <t>L01/070/9/000913/2020</t>
  </si>
  <si>
    <t>L02/070/9/000450/2019</t>
  </si>
  <si>
    <t>L01/070/9/000915/2020</t>
  </si>
  <si>
    <t>L02/088/9/000182/2020</t>
  </si>
  <si>
    <t>L01/088/9/000185/2020</t>
  </si>
  <si>
    <t>L02/087/9/000026/2020</t>
  </si>
  <si>
    <t>L01/070/9/000920/2020</t>
  </si>
  <si>
    <t>L01/070/9/000930/2020</t>
  </si>
  <si>
    <t>L05/070/9/000932/2020</t>
  </si>
  <si>
    <t>L01/070/9/000115/2020</t>
  </si>
  <si>
    <t>L01/080/9/000332/2020</t>
  </si>
  <si>
    <t>L01/070/9/000941/2020</t>
  </si>
  <si>
    <t>L02/070/9/000962/2020</t>
  </si>
  <si>
    <t>L02/070/9/000116/2020</t>
  </si>
  <si>
    <t>L01/070/9/000966/2020</t>
  </si>
  <si>
    <t>L01/070/9/000967/2020</t>
  </si>
  <si>
    <t>L01/070/9/000969/2020</t>
  </si>
  <si>
    <t>L01/070/9/000970/2020</t>
  </si>
  <si>
    <t>L01/070/9/000972/2020</t>
  </si>
  <si>
    <t>L01/087/9/000339/2020</t>
  </si>
  <si>
    <t>L01/070/9/000977/2020</t>
  </si>
  <si>
    <t>L01/070/9/000982/2020</t>
  </si>
  <si>
    <t>L02/070/9/000126/2020</t>
  </si>
  <si>
    <t>L01/070/9/000128/2020</t>
  </si>
  <si>
    <t>L01/070/9/001008/2020</t>
  </si>
  <si>
    <t>L01/070/9/001010/2020</t>
  </si>
  <si>
    <t>L01/070/9/001022/2020</t>
  </si>
  <si>
    <t>L01/070/9/001025/2020</t>
  </si>
  <si>
    <t>L01/088/9/000254/2020</t>
  </si>
  <si>
    <t>L01/070/9/000451/2019</t>
  </si>
  <si>
    <t>L01/070/9/001040/2020</t>
  </si>
  <si>
    <t>L01/080/9/000358/2020</t>
  </si>
  <si>
    <t>L01/080/9/000360/2020</t>
  </si>
  <si>
    <t>L01/088/9/000258/2020</t>
  </si>
  <si>
    <t>L01/070/9/001052/2020</t>
  </si>
  <si>
    <t>L01/070/9/001060/2020</t>
  </si>
  <si>
    <t>L02/070/9/001061/2020</t>
  </si>
  <si>
    <t>L01/070/9/000139/2020</t>
  </si>
  <si>
    <t>L15/070/9/000140/2020</t>
  </si>
  <si>
    <t>L05/070/9/001071/2020</t>
  </si>
  <si>
    <t>L01/070/9/001021/2020</t>
  </si>
  <si>
    <t>L01/070/9/000141/2020</t>
  </si>
  <si>
    <t>L01/070/9/001085/2020</t>
  </si>
  <si>
    <t>L01/070/9/001087/2020</t>
  </si>
  <si>
    <t>L01/070/9/001088/2020</t>
  </si>
  <si>
    <t>L01/080/9/000380/2020</t>
  </si>
  <si>
    <t>L01/082/9/000384/2020</t>
  </si>
  <si>
    <t>L01/087/9/000392/2020</t>
  </si>
  <si>
    <t>L01/087/9/000385/2020</t>
  </si>
  <si>
    <t>L01/088/9/000267/2020</t>
  </si>
  <si>
    <t>L01/088/9/000268/2020</t>
  </si>
  <si>
    <t>L01/088/9/000272/2020</t>
  </si>
  <si>
    <t>L01/088/9/000023/2020</t>
  </si>
  <si>
    <t>L01/070/9/001120/2020</t>
  </si>
  <si>
    <t>L05/070/9/001097/2020</t>
  </si>
  <si>
    <t>L01/070/9/001103/2020</t>
  </si>
  <si>
    <t>L01/088/9/000027/2020</t>
  </si>
  <si>
    <t>L01/070/9/001108/2020</t>
  </si>
  <si>
    <t>L01/070/9/001114/2020</t>
  </si>
  <si>
    <t>L01/070/9/000147/2020</t>
  </si>
  <si>
    <t>L01/070/9/001138/2020</t>
  </si>
  <si>
    <t>L01/070/9/000998/2020</t>
  </si>
  <si>
    <t>L01/070/9/001023/2020</t>
  </si>
  <si>
    <t>L01/088/9/000251/2020</t>
  </si>
  <si>
    <t>L01/110/9/000052/2020</t>
  </si>
  <si>
    <t>L15/070/9/001043/2020</t>
  </si>
  <si>
    <t>L15/070/9/001062/2020</t>
  </si>
  <si>
    <t>L01/088/9/000261/2020</t>
  </si>
  <si>
    <t>L01/088/9/000262/2020</t>
  </si>
  <si>
    <t>L01/070/9/001070/2020</t>
  </si>
  <si>
    <t>L05/070/9/001079/2020</t>
  </si>
  <si>
    <t>L01/070/9/001082/2020</t>
  </si>
  <si>
    <t>L01/087/9/000377/2020</t>
  </si>
  <si>
    <t>L15/088/9/000265/2020</t>
  </si>
  <si>
    <t>L01/070/9/001118/2020</t>
  </si>
  <si>
    <t>L15/070/9/001099/2020</t>
  </si>
  <si>
    <t>L15/070/9/001111/2020</t>
  </si>
  <si>
    <t>L01/070/9/001153/2020</t>
  </si>
  <si>
    <t>L15/070/9/001161/2020</t>
  </si>
  <si>
    <t>L01/087/9/000395/2020</t>
  </si>
  <si>
    <t>L01/088/9/000283/2020</t>
  </si>
  <si>
    <t>L01/110/9/000021/2020</t>
  </si>
  <si>
    <t>L01/110/9/000024/2020</t>
  </si>
  <si>
    <t>L01/088/9/000008/2021</t>
  </si>
  <si>
    <t>L01/070/9/001207/2020</t>
  </si>
  <si>
    <t>L05/070/9/000037/2021</t>
  </si>
  <si>
    <t>L01/700/9/001208/2020</t>
  </si>
  <si>
    <t>L01/070/9/000039/2021</t>
  </si>
  <si>
    <t>L01/070/9/000040/2021</t>
  </si>
  <si>
    <t>L01/070/9/000041/2021</t>
  </si>
  <si>
    <t>L01/087/9/000409/2020</t>
  </si>
  <si>
    <t>L01/070/9/001210/2020</t>
  </si>
  <si>
    <t>L01/070/9/001211/2020</t>
  </si>
  <si>
    <t>L01/070/9/001212/2020</t>
  </si>
  <si>
    <t>L01/700/9/000046/2021</t>
  </si>
  <si>
    <t>L01/080/9/000011/2021</t>
  </si>
  <si>
    <t>L01/070/9/000051/2021</t>
  </si>
  <si>
    <t>L01/070/9/000052/2021</t>
  </si>
  <si>
    <t>L01/070/9/000054/2021</t>
  </si>
  <si>
    <t>L01/080/9/000012/2021</t>
  </si>
  <si>
    <t>L15/070/9/000054/2021</t>
  </si>
  <si>
    <t>L01/070/9/000056/2021</t>
  </si>
  <si>
    <t>L01/070/9/001216/2020</t>
  </si>
  <si>
    <t>L01/070/9/000061/2021</t>
  </si>
  <si>
    <t>L05/070/9/000063/2021</t>
  </si>
  <si>
    <t>L05/070/9/000064/2021</t>
  </si>
  <si>
    <t>L01/070/9/001217/2020</t>
  </si>
  <si>
    <t>L01/088/9/000011/2021</t>
  </si>
  <si>
    <t>L01/070/9/001218/2020</t>
  </si>
  <si>
    <t>L01/070/9/001219/2020</t>
  </si>
  <si>
    <t>L01/101/9/000002/2019</t>
  </si>
  <si>
    <t>L01/087/9/000013/2021</t>
  </si>
  <si>
    <t>L01/070/9/000067/2021</t>
  </si>
  <si>
    <t>L01/070/9/000069/2021</t>
  </si>
  <si>
    <t>L01/070/9/000070/2021</t>
  </si>
  <si>
    <t>L01/080/9/000412/2020</t>
  </si>
  <si>
    <t>L01/070/9/000071/2021</t>
  </si>
  <si>
    <t>L01/070/9/000072/2021</t>
  </si>
  <si>
    <t>L01/070/9/001221/2020</t>
  </si>
  <si>
    <t>L01/070/9/000073/2021</t>
  </si>
  <si>
    <t>L01/070/9/001222/2020</t>
  </si>
  <si>
    <t>L01/070/9/000076/2021</t>
  </si>
  <si>
    <t>L01/070/9/001223/2020</t>
  </si>
  <si>
    <t>L01/070/9/001224/2020</t>
  </si>
  <si>
    <t>L01/080/9/000032/2019</t>
  </si>
  <si>
    <t>L01/070/9/000078/2021</t>
  </si>
  <si>
    <t>L01/088/9/000013/2021</t>
  </si>
  <si>
    <t>L15/070/9/000080/2021</t>
  </si>
  <si>
    <t>L01/070/9/000081/2021</t>
  </si>
  <si>
    <t>L01/070/9/001227/2020</t>
  </si>
  <si>
    <t>L01/070/9/000082/2021</t>
  </si>
  <si>
    <t>L15/070/9/000083/2021</t>
  </si>
  <si>
    <t>L01/088/9/000014/2021</t>
  </si>
  <si>
    <t>L01/070/9/000084/2021</t>
  </si>
  <si>
    <t>L01/088/9/000016/2021</t>
  </si>
  <si>
    <t>L01/071/9/000003/2010</t>
  </si>
  <si>
    <t>2010Q1</t>
  </si>
  <si>
    <t>L01/087/9/000057/2010</t>
  </si>
  <si>
    <t>2010Q2</t>
  </si>
  <si>
    <t>L02/088/9/000071/2011</t>
  </si>
  <si>
    <t>L02/089/9/000103/2011</t>
  </si>
  <si>
    <t>2011Q3</t>
  </si>
  <si>
    <t>L01/080/9/000002/2012</t>
  </si>
  <si>
    <t>2012Q1</t>
  </si>
  <si>
    <t>L01/070/9/000091/2012</t>
  </si>
  <si>
    <t>2013Q1</t>
  </si>
  <si>
    <t>L01/080/9/000087/2012</t>
  </si>
  <si>
    <t>L01/080/9/000022/2014</t>
  </si>
  <si>
    <t>L01/070/9/000174/2014</t>
  </si>
  <si>
    <t>2014Q3</t>
  </si>
  <si>
    <t>L01/112/9/000003/2014</t>
  </si>
  <si>
    <t>L01/070/9/000076/2015</t>
  </si>
  <si>
    <t>2015Q2</t>
  </si>
  <si>
    <t>L01/070/9/000095/2015</t>
  </si>
  <si>
    <t>L01/070/9/000124/2015</t>
  </si>
  <si>
    <t>L01/070/9/000144/2015</t>
  </si>
  <si>
    <t>L01/112/9/000018/2013</t>
  </si>
  <si>
    <t>L02/088/9/000008/2016</t>
  </si>
  <si>
    <t>L01/086/9/000105/2016</t>
  </si>
  <si>
    <t>L01/112/9/000024/2013</t>
  </si>
  <si>
    <t>2013Q4</t>
  </si>
  <si>
    <t>L01/070/9/000072/2017</t>
  </si>
  <si>
    <t>2017Q2</t>
  </si>
  <si>
    <t>L01/070/9/000247/2017</t>
  </si>
  <si>
    <t>L01/041/9/000002/2015</t>
  </si>
  <si>
    <t>L01/070/9/000107/2018</t>
  </si>
  <si>
    <t>L01/070/9/000112/2018</t>
  </si>
  <si>
    <t>L01/080/9/000018/2018</t>
  </si>
  <si>
    <t>2018Q3</t>
  </si>
  <si>
    <t>L01/070/9/000188/2018</t>
  </si>
  <si>
    <t>L01/020/9/000004/2018</t>
  </si>
  <si>
    <t>L01/070/9/000252/2018</t>
  </si>
  <si>
    <t>L01/086/9/000045/2017</t>
  </si>
  <si>
    <t>L01/070/9/000264/2018</t>
  </si>
  <si>
    <t>L01/070/9/000265/2018</t>
  </si>
  <si>
    <t>L02/070/9/000281/2018</t>
  </si>
  <si>
    <t>L02/087/9/000005/2019</t>
  </si>
  <si>
    <t>L01/070/9/000055/2019</t>
  </si>
  <si>
    <t>L01/080/9/000030/2019</t>
  </si>
  <si>
    <t>L01/070/9/000165/2019</t>
  </si>
  <si>
    <t>L01/070/9/000170/2019</t>
  </si>
  <si>
    <t>L01/070/9/000305/2019</t>
  </si>
  <si>
    <t>L01/070/9/000343/2019</t>
  </si>
  <si>
    <t>2017Q1</t>
  </si>
  <si>
    <t>L01/070/9/000004/2020</t>
  </si>
  <si>
    <t>L01/062/9/000006/2020</t>
  </si>
  <si>
    <t>L01/020/9/000001/2020</t>
  </si>
  <si>
    <t>L01/110/9/000002/2020</t>
  </si>
  <si>
    <t>L01/062/9/000012/2019</t>
  </si>
  <si>
    <t>L01/040/9/000004/2020</t>
  </si>
  <si>
    <t>L01/110/9/000022/2020</t>
  </si>
  <si>
    <t>L01/062/9/000012/2020</t>
  </si>
  <si>
    <t>L01/023/9/000001/2020</t>
  </si>
  <si>
    <t>L01/700/9/000525/2020</t>
  </si>
  <si>
    <t>L01/700/9/000539/2020</t>
  </si>
  <si>
    <t>L01/064/9/000006/2019</t>
  </si>
  <si>
    <t>L01/062/9/000022/2020</t>
  </si>
  <si>
    <t>L01/021/9/000002/2020</t>
  </si>
  <si>
    <t>L01/062/9/000024/2020</t>
  </si>
  <si>
    <t>L01/070/9/000881/2020</t>
  </si>
  <si>
    <t>L01/064/9/000010/2020</t>
  </si>
  <si>
    <t>L01/088/9/000271/2020</t>
  </si>
  <si>
    <t>L01/070/9/001170/2020</t>
  </si>
  <si>
    <t>L01/070/9/001175/2020</t>
  </si>
  <si>
    <t>L05/070/9/001180/2020</t>
  </si>
  <si>
    <t>L01/070/9/001182/2020</t>
  </si>
  <si>
    <t>L01/070/9/001179/2020</t>
  </si>
  <si>
    <t>L01/080/9/000398/2020</t>
  </si>
  <si>
    <t>L01/080/9/000399/2020</t>
  </si>
  <si>
    <t>L01/080/9/000017/2021</t>
  </si>
  <si>
    <t>L01/088/9/000017/2021</t>
  </si>
  <si>
    <t>L01/070/9/000085/2021</t>
  </si>
  <si>
    <t>L01/088/9/000018/2021</t>
  </si>
  <si>
    <t>L01/070/9/000087/2021</t>
  </si>
  <si>
    <t>L01/070/9/000091/2021</t>
  </si>
  <si>
    <t>L01/070/9/001231/2020</t>
  </si>
  <si>
    <t>L01/700/9/000096/2021</t>
  </si>
  <si>
    <t>L01/070/9/000097/2021</t>
  </si>
  <si>
    <t>L01/070/9/000098/2021</t>
  </si>
  <si>
    <t>L01/070/9/000099/2021</t>
  </si>
  <si>
    <t>L01/070/9/000105/2021</t>
  </si>
  <si>
    <t>L02/070/9/000106/2021</t>
  </si>
  <si>
    <t>L01/070/9/000108/2021</t>
  </si>
  <si>
    <t>L01/088/9/000021/2021</t>
  </si>
  <si>
    <t>L01/080/9/000415/2020</t>
  </si>
  <si>
    <t>L01/070/9/000113/2021</t>
  </si>
  <si>
    <t>L01/088/9/000022/2021</t>
  </si>
  <si>
    <t>L01/088/9/000023/2021</t>
  </si>
  <si>
    <t>L01/070/9/000118/2021</t>
  </si>
  <si>
    <t>L01/070/9/000119/2021</t>
  </si>
  <si>
    <t>L01/070/9/000120/2021</t>
  </si>
  <si>
    <t>L01/070/9/000121/2021</t>
  </si>
  <si>
    <t>L01/070/9/000126/2021</t>
  </si>
  <si>
    <t>L01/700/9/000128/2021</t>
  </si>
  <si>
    <t>L01/070/9/000129/2021</t>
  </si>
  <si>
    <t>L01/088/9/000025/2021</t>
  </si>
  <si>
    <t>L01/070/9/000130/2021</t>
  </si>
  <si>
    <t>L01/070/9/000132/2021</t>
  </si>
  <si>
    <t>L01/070/9/000136/2021</t>
  </si>
  <si>
    <t>L01/070/9/000137/2021</t>
  </si>
  <si>
    <t>L01/070/9/000138/2021</t>
  </si>
  <si>
    <t>L01/070/9/000140/2021</t>
  </si>
  <si>
    <t>L01/088/9/000029/2021</t>
  </si>
  <si>
    <t>L01/087/9/000027/2021</t>
  </si>
  <si>
    <t>L01/080/9/000028/2021</t>
  </si>
  <si>
    <t>L01/087/9/000029/2021</t>
  </si>
  <si>
    <t>L01/070/9/000143/2021</t>
  </si>
  <si>
    <t>L02/070/9/000144/2021</t>
  </si>
  <si>
    <t>L05/070/9/000145/2021</t>
  </si>
  <si>
    <t>L15/070/9/000146/2021</t>
  </si>
  <si>
    <t>L05/070/9/000148/2021</t>
  </si>
  <si>
    <t>L01/040/9/000010/2020</t>
  </si>
  <si>
    <t>L01/070/9/001238/2020</t>
  </si>
  <si>
    <t>L01/070/9/000151/2021</t>
  </si>
  <si>
    <t>L01/070/9/001239/2020</t>
  </si>
  <si>
    <t>L01/080/9/000033/2021</t>
  </si>
  <si>
    <t>L01/070/9/000157/2021</t>
  </si>
  <si>
    <t>L01/070/9/000158/2021</t>
  </si>
  <si>
    <t>L01/088/9/000034/2021</t>
  </si>
  <si>
    <t>L01/070/9/000163/2021</t>
  </si>
  <si>
    <t>L05/088/9/000035/2021</t>
  </si>
  <si>
    <t>L01/088/9/000036/2021</t>
  </si>
  <si>
    <t>L01/070/9/000169/2021</t>
  </si>
  <si>
    <t>L01/087/9/000039/2021</t>
  </si>
  <si>
    <t>L15/070/9/000171/2021</t>
  </si>
  <si>
    <t>L01/088/9/000039/2021</t>
  </si>
  <si>
    <t>L01/088/9/000040/2021</t>
  </si>
  <si>
    <t>L01/070/9/000172/2021</t>
  </si>
  <si>
    <t>L01/070/9/000173/2021</t>
  </si>
  <si>
    <t>L01/070/9/000174/2021</t>
  </si>
  <si>
    <t>L01/070/9/000176/2021</t>
  </si>
  <si>
    <t>L01/020/9/000001/2019</t>
  </si>
  <si>
    <t>L02/088/9/000042/2021</t>
  </si>
  <si>
    <t>L01/070/9/000181/2021</t>
  </si>
  <si>
    <t>L01/070/9/000183/2021</t>
  </si>
  <si>
    <t>L01/070/9/000186/2021</t>
  </si>
  <si>
    <t>L01/070/9/000187/2021</t>
  </si>
  <si>
    <t>L01/070/9/000191/2021</t>
  </si>
  <si>
    <t>L01/070/9/000194/2021</t>
  </si>
  <si>
    <t>L01/088/9/000046/2021</t>
  </si>
  <si>
    <t>L01/088/9/000047/2021</t>
  </si>
  <si>
    <t>L01/070/9/000197/2021</t>
  </si>
  <si>
    <t>L05/070/9/000198/2021</t>
  </si>
  <si>
    <t>L01/070/9/001242/2020</t>
  </si>
  <si>
    <t>L01/070/9/000200/2021</t>
  </si>
  <si>
    <t>L15/070/9/000201/2021</t>
  </si>
  <si>
    <t>L01/070/9/000202/2021</t>
  </si>
  <si>
    <t>L01/070/9/000203/2021</t>
  </si>
  <si>
    <t>L01/700/9/000205/2021</t>
  </si>
  <si>
    <t>L01/080/9/000421/2020</t>
  </si>
  <si>
    <t>L01/700/9/000209/2021</t>
  </si>
  <si>
    <t>L01/070/9/000210/2021</t>
  </si>
  <si>
    <t>L01/070/9/000211/2021</t>
  </si>
  <si>
    <t>L01/080/9/000163/2005</t>
  </si>
  <si>
    <t>2005Q4</t>
  </si>
  <si>
    <t>L01/070/9/000412/2012</t>
  </si>
  <si>
    <t>L01/088/9/000049/2021</t>
  </si>
  <si>
    <t>L01/088/9/000050/2021</t>
  </si>
  <si>
    <t>L01/103/9/000002/2021</t>
  </si>
  <si>
    <t>L01/070/9/000216/2021</t>
  </si>
  <si>
    <t>L01/080/9/000051/2021</t>
  </si>
  <si>
    <t>L01/088/9/000052/2021</t>
  </si>
  <si>
    <t>L01/063/9/000004/2020</t>
  </si>
  <si>
    <t>L01/070/9/000221/2021</t>
  </si>
  <si>
    <t>L01/070/9/000222/2021</t>
  </si>
  <si>
    <t>L01/070/9/000223/2021</t>
  </si>
  <si>
    <t>L01/070/9/000229/2021</t>
  </si>
  <si>
    <t>L01/080/9/000425/2020</t>
  </si>
  <si>
    <t>L01/070/9/000231/2021</t>
  </si>
  <si>
    <t>L01/070/9/000232/2021</t>
  </si>
  <si>
    <t>L01/070/9/000234/2021</t>
  </si>
  <si>
    <t>L01/070/9/000237/2021</t>
  </si>
  <si>
    <t>L01/088/9/000056/2021</t>
  </si>
  <si>
    <t>L01/070/9/000241/2021</t>
  </si>
  <si>
    <t>L01/070/9/000242/2021</t>
  </si>
  <si>
    <t>L01/070/9/000244/2021</t>
  </si>
  <si>
    <t>L01/080/9/000057/2021</t>
  </si>
  <si>
    <t>L01/880/9/000058/2021</t>
  </si>
  <si>
    <t>L01/070/9/000249/2021</t>
  </si>
  <si>
    <t>L02/070/9/000251/2021</t>
  </si>
  <si>
    <t>L01/070/9/000252/2021</t>
  </si>
  <si>
    <t>L01/070/9/000256/2021</t>
  </si>
  <si>
    <t>L01/087/9/000060/2021</t>
  </si>
  <si>
    <t>L01/070/9/000259/2021</t>
  </si>
  <si>
    <t>L01/070/9/000260/2021</t>
  </si>
  <si>
    <t>L01/070/9/000261/2021</t>
  </si>
  <si>
    <t>L01/800/9/000061/2021</t>
  </si>
  <si>
    <t>L01/070/9/001248/2020</t>
  </si>
  <si>
    <t>L01/070/9/000264/2021</t>
  </si>
  <si>
    <t>L01/080/9/000062/2021</t>
  </si>
  <si>
    <t>L01/070/9/000265/2021</t>
  </si>
  <si>
    <t>L01/070/9/000266/2021</t>
  </si>
  <si>
    <t>L01/088/9/000058/2021</t>
  </si>
  <si>
    <t>L01/070/9/000269/2021</t>
  </si>
  <si>
    <t>L01/070/9/000270/2021</t>
  </si>
  <si>
    <t>L01/070/9/000271/2021</t>
  </si>
  <si>
    <t>L01/070/9/000273/2021</t>
  </si>
  <si>
    <t>L01/070/9/001249/2020</t>
  </si>
  <si>
    <t>L01/070/9/000275/2021</t>
  </si>
  <si>
    <t>L01/070/9/000276/2021</t>
  </si>
  <si>
    <t>L01/070/9/000277/2021</t>
  </si>
  <si>
    <t>L01/070/9/000279/2021</t>
  </si>
  <si>
    <t>L01/070/9/000280/2021</t>
  </si>
  <si>
    <t>L01/070/9/000281/2021</t>
  </si>
  <si>
    <t>L05/070/9/000285/2021</t>
  </si>
  <si>
    <t>L01/070/9/000287/2021</t>
  </si>
  <si>
    <t>L01/070/9/000289/2021</t>
  </si>
  <si>
    <t>L01/070/9/000290/2021</t>
  </si>
  <si>
    <t>L01/070/9/000291/2021</t>
  </si>
  <si>
    <t>L02/070/9/000292/2021</t>
  </si>
  <si>
    <t>L01/088/9/000063/2021</t>
  </si>
  <si>
    <t>L01/087/9/000066/2021</t>
  </si>
  <si>
    <t>L02/070/9/000297/2021</t>
  </si>
  <si>
    <t>L01/070/9/000300/2021</t>
  </si>
  <si>
    <t>L01/087/9/000070/2021</t>
  </si>
  <si>
    <t>L01/070/9/000303/2021</t>
  </si>
  <si>
    <t>L15/070/9/000304/2021</t>
  </si>
  <si>
    <t>L01/070/9/000307/2021</t>
  </si>
  <si>
    <t>L15/080/9/000071/2021</t>
  </si>
  <si>
    <t>L01/088/9/000066/2021</t>
  </si>
  <si>
    <t>L01/070/9/000309/2021</t>
  </si>
  <si>
    <t>L01/088/9/000067/2021</t>
  </si>
  <si>
    <t>L01/070/9/000310/2021</t>
  </si>
  <si>
    <t>L15/070/9/000311/2021</t>
  </si>
  <si>
    <t>L01/070/9/000313/2021</t>
  </si>
  <si>
    <t>L01/070/9/000318/2021</t>
  </si>
  <si>
    <t>L01/070/9/001254/2020</t>
  </si>
  <si>
    <t>L01/110/9/000067/2020</t>
  </si>
  <si>
    <t>L02/070/9/000319/2021</t>
  </si>
  <si>
    <t>L01/070/9/000320/2021</t>
  </si>
  <si>
    <t>L01/110/9/000072/2020</t>
  </si>
  <si>
    <t>L01/088/9/000072/2021</t>
  </si>
  <si>
    <t>L01/070/9/000321/2021</t>
  </si>
  <si>
    <t>L01/700/9/000327/2021</t>
  </si>
  <si>
    <t>L01/070/9/000330/2021</t>
  </si>
  <si>
    <t>L01/070/9/001005/2020</t>
  </si>
  <si>
    <t>L01/087/9/000346/2020</t>
  </si>
  <si>
    <t>L01/080/9/000352/2020</t>
  </si>
  <si>
    <t>L01/080/9/000353/2020</t>
  </si>
  <si>
    <t>L01/103/9/000009/2020</t>
  </si>
  <si>
    <t>L01/110/9/000051/2020</t>
  </si>
  <si>
    <t>L01/110/9/000050/2020</t>
  </si>
  <si>
    <t>L01/080/9/000362/2020</t>
  </si>
  <si>
    <t>L01/087/9/000374/2020</t>
  </si>
  <si>
    <t>L01/088/9/000260/2020</t>
  </si>
  <si>
    <t>L01/087/9/000376/2020</t>
  </si>
  <si>
    <t>L01/087/9/000391/2020</t>
  </si>
  <si>
    <t>L01/088/9/000269/2020</t>
  </si>
  <si>
    <t>L01/110/9/000058/2020</t>
  </si>
  <si>
    <t>L01/062/9/000030/2020</t>
  </si>
  <si>
    <t>L01/023/9/000002/2020</t>
  </si>
  <si>
    <t>L01/070/9/001098/2020</t>
  </si>
  <si>
    <t>L01/040/9/000008/2014</t>
  </si>
  <si>
    <t>L01/110/9/000002/2016</t>
  </si>
  <si>
    <t>L01/112/9/000002/2016</t>
  </si>
  <si>
    <t>L01/112/9/000003/2016</t>
  </si>
  <si>
    <t>2016Q2</t>
  </si>
  <si>
    <t>L01/110/9/000039/2016</t>
  </si>
  <si>
    <t>L01/040/9/000005/2015</t>
  </si>
  <si>
    <t>L01/110/9/000014/2018</t>
  </si>
  <si>
    <t>L01/112/9/000009/2016</t>
  </si>
  <si>
    <t>L01/112/9/000010/2016</t>
  </si>
  <si>
    <t>2016Q4</t>
  </si>
  <si>
    <t>L01/110/9/000011/2019</t>
  </si>
  <si>
    <t>L01/042/9/000001/2018</t>
  </si>
  <si>
    <t>L01/042/9/000002/2018</t>
  </si>
  <si>
    <t>L01/052/9/000004/2019</t>
  </si>
  <si>
    <t>L01/110/9/000046/2016</t>
  </si>
  <si>
    <t>L01/041/9/000001/2020</t>
  </si>
  <si>
    <t>L01/042/9/000003/2018</t>
  </si>
  <si>
    <t>L01/042/9/000005/2017</t>
  </si>
  <si>
    <t>L02/110/9/000047/2019</t>
  </si>
  <si>
    <t>L01/103/9/000001/2020</t>
  </si>
  <si>
    <t>L01/110/9/000003/2020</t>
  </si>
  <si>
    <t>L01/110/9/000005/2020</t>
  </si>
  <si>
    <t>L01/110/9/000007/2020</t>
  </si>
  <si>
    <t>L01/110/9/000008/2020</t>
  </si>
  <si>
    <t>L01/110/9/000012/2020</t>
  </si>
  <si>
    <t>L01/110/9/000018/2020</t>
  </si>
  <si>
    <t>L01/103/9/000007/2020</t>
  </si>
  <si>
    <t>L01/064/9/000005/2020</t>
  </si>
  <si>
    <t>L02/110/9/000042/2020</t>
  </si>
  <si>
    <t>L02/110/9/000027/2020</t>
  </si>
  <si>
    <t>L02/110/9/000028/2020</t>
  </si>
  <si>
    <t>L02/110/9/000029/2020</t>
  </si>
  <si>
    <t>L02/110/9/000030/2020</t>
  </si>
  <si>
    <t>L02/110/9/000031/2020</t>
  </si>
  <si>
    <t>L02/110/9/000032/2020</t>
  </si>
  <si>
    <t>L02/110/9/000038/2020</t>
  </si>
  <si>
    <t>L02/110/9/000037/2020</t>
  </si>
  <si>
    <t>L02/110/9/000036/2020</t>
  </si>
  <si>
    <t>L02/110/9/000035/2020</t>
  </si>
  <si>
    <t>L02/110/9/000033/2020</t>
  </si>
  <si>
    <t>L01/110/9/000039/2020</t>
  </si>
  <si>
    <t>L02/110/9/000041/2020</t>
  </si>
  <si>
    <t>L02/110/9/000034/2020</t>
  </si>
  <si>
    <t>L01/110/9/000043/2020</t>
  </si>
  <si>
    <t>L01/110/9/000040/2020</t>
  </si>
  <si>
    <t>L01/110/9/000045/2020</t>
  </si>
  <si>
    <t>L01/064/9/000009/2020</t>
  </si>
  <si>
    <t>L01/040/9/000008/2020</t>
  </si>
  <si>
    <t>L01/110/9/000054/2020</t>
  </si>
  <si>
    <t>L01/110/9/000055/2020</t>
  </si>
  <si>
    <t>L01/110/9/000056/2020</t>
  </si>
  <si>
    <t>L01/110/9/000057/2020</t>
  </si>
  <si>
    <t>L01/103/9/000010/2020</t>
  </si>
  <si>
    <t>L01/103/9/000011/2020</t>
  </si>
  <si>
    <t>L01/103/9/000012/2020</t>
  </si>
  <si>
    <t>L01/064/9/000011/2020</t>
  </si>
  <si>
    <t>L01/064/9/000012/2020</t>
  </si>
  <si>
    <t>L01/064/9/000013/2020</t>
  </si>
  <si>
    <t>L01/040/9/000009/2020</t>
  </si>
  <si>
    <t>L01/080/9/000010/2021</t>
  </si>
  <si>
    <t>L01/070/9/001209/2020</t>
  </si>
  <si>
    <t>L15/080/9/000410/2020</t>
  </si>
  <si>
    <t>L01/110/9/000060/2020</t>
  </si>
  <si>
    <t>L01/088/9/000012/2021</t>
  </si>
  <si>
    <t>L01/070/9/000068/2021</t>
  </si>
  <si>
    <t>L02/070/9/000074/2021</t>
  </si>
  <si>
    <t>L01/070/9/001226/2020</t>
  </si>
  <si>
    <t>L01/088/9/000019/2010</t>
  </si>
  <si>
    <t>L01/088/9/000052/2010</t>
  </si>
  <si>
    <t>L01/070/9/000217/2010</t>
  </si>
  <si>
    <t>L01/070/9/000220/2010</t>
  </si>
  <si>
    <t>L01/080/9/000065/2010</t>
  </si>
  <si>
    <t>L01/080/9/000070/2010</t>
  </si>
  <si>
    <t>L02/070/9/000350/2010</t>
  </si>
  <si>
    <t>L01/089/9/000145/2010</t>
  </si>
  <si>
    <t>2010Q3</t>
  </si>
  <si>
    <t>L01/070/9/000465/2010</t>
  </si>
  <si>
    <t>L01/080/9/000132/2010</t>
  </si>
  <si>
    <t>2010Q4</t>
  </si>
  <si>
    <t>L01/080/9/000143/2010</t>
  </si>
  <si>
    <t>L01/070/9/000573/2010</t>
  </si>
  <si>
    <t>L01/088/9/000208/2010</t>
  </si>
  <si>
    <t>L01/070/9/000621/2010</t>
  </si>
  <si>
    <t>L01/070/9/000625/2010</t>
  </si>
  <si>
    <t>L01/070/9/000622/2010</t>
  </si>
  <si>
    <t>L02/071/9/000043/2010</t>
  </si>
  <si>
    <t>L01/088/9/000006/2011</t>
  </si>
  <si>
    <t>2011Q1</t>
  </si>
  <si>
    <t>L01/087/9/000009/2011</t>
  </si>
  <si>
    <t>L01/088/9/000020/2011</t>
  </si>
  <si>
    <t>L01/088/9/000028/2011</t>
  </si>
  <si>
    <t>L01/080/9/000018/2011</t>
  </si>
  <si>
    <t>L01/070/9/000117/2011</t>
  </si>
  <si>
    <t>L01/080/9/000042/2011</t>
  </si>
  <si>
    <t>L02/070/9/000142/2011</t>
  </si>
  <si>
    <t>L02/080/9/000048/2011</t>
  </si>
  <si>
    <t>L01/070/9/000218/2011</t>
  </si>
  <si>
    <t>L01/070/9/000238/2011</t>
  </si>
  <si>
    <t>L02/071/9/000050/2010</t>
  </si>
  <si>
    <t>L01/070/9/000315/2011</t>
  </si>
  <si>
    <t>L01/080/9/000105/2011</t>
  </si>
  <si>
    <t>L01/088/9/000126/2011</t>
  </si>
  <si>
    <t>L02/070/9/000355/2011</t>
  </si>
  <si>
    <t>L01/070/9/000382/2011</t>
  </si>
  <si>
    <t>2011Q4</t>
  </si>
  <si>
    <t>L01/075/9/000401/2011</t>
  </si>
  <si>
    <t>L01/080/9/000124/2011</t>
  </si>
  <si>
    <t>L01/070/9/000441/2011</t>
  </si>
  <si>
    <t>L02/070/9/000444/2011</t>
  </si>
  <si>
    <t>L01/070/9/000458/2011</t>
  </si>
  <si>
    <t>L01/051/9/000001/2010</t>
  </si>
  <si>
    <t>L02/070/9/000014/2012</t>
  </si>
  <si>
    <t>L01/088/9/000008/2012</t>
  </si>
  <si>
    <t>L02/070/9/000022/2012</t>
  </si>
  <si>
    <t>L01/080/9/000003/2012</t>
  </si>
  <si>
    <t>L01/088/9/000012/2012</t>
  </si>
  <si>
    <t>L01/089/9/000157/2011</t>
  </si>
  <si>
    <t>L01/070/9/000471/2011</t>
  </si>
  <si>
    <t>L01/070/9/000064/2012</t>
  </si>
  <si>
    <t>L01/070/9/000474/2011</t>
  </si>
  <si>
    <t>L01/070/9/000104/2012</t>
  </si>
  <si>
    <t>L01/070/9/000155/2012</t>
  </si>
  <si>
    <t>2012Q2</t>
  </si>
  <si>
    <t>L01/080/9/000033/2012</t>
  </si>
  <si>
    <t>L01/087/9/000035/2012</t>
  </si>
  <si>
    <t>L01/070/9/000169/2012</t>
  </si>
  <si>
    <t>L02/080/9/000036/2012</t>
  </si>
  <si>
    <t>L01/070/9/000180/2012</t>
  </si>
  <si>
    <t>L01/070/9/000208/2012</t>
  </si>
  <si>
    <t>2012Q3</t>
  </si>
  <si>
    <t>L01/080/9/000045/2012</t>
  </si>
  <si>
    <t>L01/070/9/000215/2012</t>
  </si>
  <si>
    <t>L01/070/9/000219/2012</t>
  </si>
  <si>
    <t>L02/070/9/000224/2012</t>
  </si>
  <si>
    <t>L02/089/9/000057/2012</t>
  </si>
  <si>
    <t>L01/070/9/000309/2012</t>
  </si>
  <si>
    <t>L01/070/9/000332/2012</t>
  </si>
  <si>
    <t>L01/070/9/000334/2012</t>
  </si>
  <si>
    <t>L01/070/9/000339/2012</t>
  </si>
  <si>
    <t>L01/070/9/000360/2012</t>
  </si>
  <si>
    <t>L01/084/9/000074/2012</t>
  </si>
  <si>
    <t>L01/080/9/000072/2012</t>
  </si>
  <si>
    <t>L01/070/9/000389/2012</t>
  </si>
  <si>
    <t>L01/070/9/000393/2012</t>
  </si>
  <si>
    <t>L01/080/9/000078/2012</t>
  </si>
  <si>
    <t>L01/112/9/000006/2010</t>
  </si>
  <si>
    <t>L02/070/9/000417/2012</t>
  </si>
  <si>
    <t>L01/080/9/000080/2012</t>
  </si>
  <si>
    <t>L01/080/9/000081/2012</t>
  </si>
  <si>
    <t>L01/070/9/000425/2012</t>
  </si>
  <si>
    <t>L01/070/9/000014/2013</t>
  </si>
  <si>
    <t>L01/112/9/000007/2010</t>
  </si>
  <si>
    <t>L01/086/9/000014/2013</t>
  </si>
  <si>
    <t>L01/080/9/000018/2013</t>
  </si>
  <si>
    <t>L01/112/9/000001/2013</t>
  </si>
  <si>
    <t>L01/080/9/000033/2013</t>
  </si>
  <si>
    <t>2013Q2</t>
  </si>
  <si>
    <t>L01/088/9/000023/2013</t>
  </si>
  <si>
    <t>L01/112/9/000005/2012</t>
  </si>
  <si>
    <t>L01/112/9/000007/2011</t>
  </si>
  <si>
    <t>L01/088/9/000029/2013</t>
  </si>
  <si>
    <t>L01/070/9/000127/2013</t>
  </si>
  <si>
    <t>L01/112/9/000008/2011</t>
  </si>
  <si>
    <t>L01/080/9/000067/2013</t>
  </si>
  <si>
    <t>L01/040/9/000001/2013</t>
  </si>
  <si>
    <t>L01/080/9/000075/2013</t>
  </si>
  <si>
    <t>L01/080/9/000078/2013</t>
  </si>
  <si>
    <t>L01/070/9/000183/2013</t>
  </si>
  <si>
    <t>L01/088/9/000037/2013</t>
  </si>
  <si>
    <t>L01/070/9/000193/2013</t>
  </si>
  <si>
    <t>L01/070/9/000202/2013</t>
  </si>
  <si>
    <t>L01/070/9/000210/2013</t>
  </si>
  <si>
    <t>L01/080/9/000093/2013</t>
  </si>
  <si>
    <t>L01/070/9/000226/2013</t>
  </si>
  <si>
    <t>L01/112/9/000006/2012</t>
  </si>
  <si>
    <t>L01/088/9/000047/2013</t>
  </si>
  <si>
    <t>L01/112/9/000010/2011</t>
  </si>
  <si>
    <t>L01/112/9/000011/2010</t>
  </si>
  <si>
    <t>L01/080/9/000001/2014</t>
  </si>
  <si>
    <t>2014Q1</t>
  </si>
  <si>
    <t>L01/112/9/000006/2013</t>
  </si>
  <si>
    <t>L01/080/9/000111/2013</t>
  </si>
  <si>
    <t>L01/080/9/000015/2014</t>
  </si>
  <si>
    <t>L01/070/9/000284/2013</t>
  </si>
  <si>
    <t>L01/070/9/000044/2014</t>
  </si>
  <si>
    <t>L02/087/9/000018/2014</t>
  </si>
  <si>
    <t>L01/070/9/000062/2014</t>
  </si>
  <si>
    <t>L01/070/9/000068/2014</t>
  </si>
  <si>
    <t>L01/086/9/000112/2013</t>
  </si>
  <si>
    <t>L01/070/9/000120/2014</t>
  </si>
  <si>
    <t>L01/070/9/000125/2014</t>
  </si>
  <si>
    <t>L01/070/9/000128/2014</t>
  </si>
  <si>
    <t>L01/070/9/000160/2014</t>
  </si>
  <si>
    <t>L01/080/9/000036/2014</t>
  </si>
  <si>
    <t>L01/070/9/000196/2014</t>
  </si>
  <si>
    <t>L01/070/9/000215/2014</t>
  </si>
  <si>
    <t>L01/070/9/000217/2014</t>
  </si>
  <si>
    <t>2014Q4</t>
  </si>
  <si>
    <t>L02/070/9/000222/2014</t>
  </si>
  <si>
    <t>L01/070/9/000224/2014</t>
  </si>
  <si>
    <t>L01/080/9/000043/2014</t>
  </si>
  <si>
    <t>L01/070/9/000237/2014</t>
  </si>
  <si>
    <t>L01/110/9/000056/2014</t>
  </si>
  <si>
    <t>L01/080/9/000001/2015</t>
  </si>
  <si>
    <t>2015Q1</t>
  </si>
  <si>
    <t>L01/089/9/000003/2015</t>
  </si>
  <si>
    <t>L01/070/9/000028/2015</t>
  </si>
  <si>
    <t>L01/042/9/000001/2015</t>
  </si>
  <si>
    <t>L02/087/9/000006/2015</t>
  </si>
  <si>
    <t>L01/070/9/000043/2015</t>
  </si>
  <si>
    <t>L01/070/9/000048/2015</t>
  </si>
  <si>
    <t>L01/070/9/000052/2015</t>
  </si>
  <si>
    <t>L01/088/9/000017/2015</t>
  </si>
  <si>
    <t>L01/040/9/000012/2013</t>
  </si>
  <si>
    <t>L01/080/9/000051/2014</t>
  </si>
  <si>
    <t>L01/080/9/000008/2015</t>
  </si>
  <si>
    <t>L01/070/9/000067/2015</t>
  </si>
  <si>
    <t>L01/070/9/000078/2015</t>
  </si>
  <si>
    <t>L01/112/9/000012/2013</t>
  </si>
  <si>
    <t>L01/112/9/000013/2013</t>
  </si>
  <si>
    <t>L01/070/9/000082/2015</t>
  </si>
  <si>
    <t>L01/070/9/000084/2015</t>
  </si>
  <si>
    <t>L01/112/9/000004/2014</t>
  </si>
  <si>
    <t>L01/070/9/000103/2015</t>
  </si>
  <si>
    <t>L01/080/9/000017/2015</t>
  </si>
  <si>
    <t>L01/070/9/000107/2015</t>
  </si>
  <si>
    <t>L01/080/9/000018/2015</t>
  </si>
  <si>
    <t>L01/112/9/000005/2014</t>
  </si>
  <si>
    <t>L01/070/9/000149/2015</t>
  </si>
  <si>
    <t>L01/080/9/000035/2015</t>
  </si>
  <si>
    <t>L01/070/9/000160/2015</t>
  </si>
  <si>
    <t>2015Q3</t>
  </si>
  <si>
    <t>L01/070/9/000170/2015</t>
  </si>
  <si>
    <t>L01/070/9/000178/2015</t>
  </si>
  <si>
    <t>L02/070/9/000181/2015</t>
  </si>
  <si>
    <t>L02/070/9/000198/2015</t>
  </si>
  <si>
    <t>L01/112/9/000006/2014</t>
  </si>
  <si>
    <t>L01/062/9/000025/2015</t>
  </si>
  <si>
    <t>L01/070/9/000206/2015</t>
  </si>
  <si>
    <t>L01/112/9/000016/2013</t>
  </si>
  <si>
    <t>L01/070/9/000209/2015</t>
  </si>
  <si>
    <t>L01/112/9/000008/2014</t>
  </si>
  <si>
    <t>L01/112/9/000007/2014</t>
  </si>
  <si>
    <t>L01/112/9/000019/2013</t>
  </si>
  <si>
    <t>L01/112/9/000017/2013</t>
  </si>
  <si>
    <t>L01/070/9/000212/2015</t>
  </si>
  <si>
    <t>L01/080/9/000055/2015</t>
  </si>
  <si>
    <t>L01/112/9/000010/2014</t>
  </si>
  <si>
    <t>L01/112/9/000020/2013</t>
  </si>
  <si>
    <t>L01/110/9/000083/2015</t>
  </si>
  <si>
    <t>L01/070/9/000237/2015</t>
  </si>
  <si>
    <t>L01/070/9/000244/2015</t>
  </si>
  <si>
    <t>2015Q4</t>
  </si>
  <si>
    <t>L01/086/9/000066/2015</t>
  </si>
  <si>
    <t>L01/070/9/000262/2015</t>
  </si>
  <si>
    <t>L01/112/9/000012/2014</t>
  </si>
  <si>
    <t>L01/070/9/000265/2015</t>
  </si>
  <si>
    <t>L01/080/9/000074/2015</t>
  </si>
  <si>
    <t>L01/112/9/000013/2014</t>
  </si>
  <si>
    <t>L01/080/9/000077/2015</t>
  </si>
  <si>
    <t>L01/070/9/000275/2015</t>
  </si>
  <si>
    <t>L01/080/9/000081/2015</t>
  </si>
  <si>
    <t>L01/110/9/000044/2015</t>
  </si>
  <si>
    <t>L01/110/9/000073/2014</t>
  </si>
  <si>
    <t>L01/070/9/000011/2016</t>
  </si>
  <si>
    <t>L01/080/9/000007/2016</t>
  </si>
  <si>
    <t>L01/070/9/000033/2016</t>
  </si>
  <si>
    <t>L01/070/9/000298/2015</t>
  </si>
  <si>
    <t>L01/086/9/000088/2015</t>
  </si>
  <si>
    <t>L01/080/9/000019/2016</t>
  </si>
  <si>
    <t>L01/110/9/000049/2015</t>
  </si>
  <si>
    <t>L01/110/9/000068/2014</t>
  </si>
  <si>
    <t>L01/112/9/000015/2014</t>
  </si>
  <si>
    <t>L01/062/9/000006/2016</t>
  </si>
  <si>
    <t>L01/070/9/000069/2016</t>
  </si>
  <si>
    <t>L02/052/9/000003/2014</t>
  </si>
  <si>
    <t>L01/070/9/000093/2016</t>
  </si>
  <si>
    <t>L01/070/9/000094/2016</t>
  </si>
  <si>
    <t>L02/070/9/000301/2015</t>
  </si>
  <si>
    <t>L01/070/9/000120/2016</t>
  </si>
  <si>
    <t>L01/070/9/000119/2016</t>
  </si>
  <si>
    <t>L01/112/9/000002/2015</t>
  </si>
  <si>
    <t>L01/112/9/000021/2013</t>
  </si>
  <si>
    <t>L01/112/9/000022/2013</t>
  </si>
  <si>
    <t>L01/112/9/000009/2012</t>
  </si>
  <si>
    <t>L02/080/9/000049/2016</t>
  </si>
  <si>
    <t>L01/070/9/000148/2016</t>
  </si>
  <si>
    <t>L01/070/9/000161/2016</t>
  </si>
  <si>
    <t>L01/023/9/000002/2016</t>
  </si>
  <si>
    <t>L01/112/9/000001/2016</t>
  </si>
  <si>
    <t>L01/070/9/000178/2016</t>
  </si>
  <si>
    <t>L01/070/9/000181/2016</t>
  </si>
  <si>
    <t>L01/110/9/000017/2016</t>
  </si>
  <si>
    <t>L01/070/9/000194/2016</t>
  </si>
  <si>
    <t>L01/070/9/000195/2016</t>
  </si>
  <si>
    <t>L01/070/9/000303/2015</t>
  </si>
  <si>
    <t>L01/070/9/000206/2016</t>
  </si>
  <si>
    <t>L01/112/9/000003/2015</t>
  </si>
  <si>
    <t>L01/112/9/000004/2015</t>
  </si>
  <si>
    <t>L01/112/9/000017/2014</t>
  </si>
  <si>
    <t>L01/110/9/000024/2016</t>
  </si>
  <si>
    <t>L01/070/9/000215/2016</t>
  </si>
  <si>
    <t>L01/070/9/000216/2016</t>
  </si>
  <si>
    <t>L01/080/9/000078/2016</t>
  </si>
  <si>
    <t>L01/086/9/000080/2016</t>
  </si>
  <si>
    <t>L01/102/9/000003/2016</t>
  </si>
  <si>
    <t>L01/070/9/000224/2016</t>
  </si>
  <si>
    <t>L01/086/9/000086/2016</t>
  </si>
  <si>
    <t>L01/070/9/000231/2016</t>
  </si>
  <si>
    <t>L01/070/9/000232/2016</t>
  </si>
  <si>
    <t>L01/112/9/000006/2015</t>
  </si>
  <si>
    <t>L01/088/9/000005/2016</t>
  </si>
  <si>
    <t>L01/070/9/000250/2016</t>
  </si>
  <si>
    <t>L01/070/9/000255/2016</t>
  </si>
  <si>
    <t>L01/080/9/000114/2013</t>
  </si>
  <si>
    <t>L01/070/9/000003/2017</t>
  </si>
  <si>
    <t>L01/112/9/000007/2015</t>
  </si>
  <si>
    <t>L01/052/9/000002/2016</t>
  </si>
  <si>
    <t>L01/070/9/000025/2017</t>
  </si>
  <si>
    <t>L02/070/9/000028/2017</t>
  </si>
  <si>
    <t>L01/023/9/000007/2016</t>
  </si>
  <si>
    <t>L01/023/9/000005/2016</t>
  </si>
  <si>
    <t>L01/112/9/000018/2014</t>
  </si>
  <si>
    <t>L01/080/9/000009/2017</t>
  </si>
  <si>
    <t>L01/070/9/000062/2017</t>
  </si>
  <si>
    <t>L01/070/9/000066/2017</t>
  </si>
  <si>
    <t>L01/021/9/000001/2017</t>
  </si>
  <si>
    <t>L01/070/9/000063/2017</t>
  </si>
  <si>
    <t>L01/070/9/000083/2017</t>
  </si>
  <si>
    <t>L02/070/9/000086/2017</t>
  </si>
  <si>
    <t>L01/070/9/000091/2017</t>
  </si>
  <si>
    <t>L01/070/9/000104/2017</t>
  </si>
  <si>
    <t>L02/070/9/000108/2017</t>
  </si>
  <si>
    <t>L01/022/9/000001/2017</t>
  </si>
  <si>
    <t>L01/070/9/000121/2017</t>
  </si>
  <si>
    <t>L01/070/9/000283/2016</t>
  </si>
  <si>
    <t>L02/080/9/000018/2017</t>
  </si>
  <si>
    <t>L01/070/9/000126/2017</t>
  </si>
  <si>
    <t>L05/070/9/000130/2017</t>
  </si>
  <si>
    <t>L01/070/9/000135/2017</t>
  </si>
  <si>
    <t>L01/070/9/000144/2017</t>
  </si>
  <si>
    <t>L02/110/9/000006/2017</t>
  </si>
  <si>
    <t>L01/110/9/000008/2017</t>
  </si>
  <si>
    <t>L01/080/9/000054/2014</t>
  </si>
  <si>
    <t>L01/112/9/000001/2017</t>
  </si>
  <si>
    <t>L01/070/9/000184/2017</t>
  </si>
  <si>
    <t>L01/112/9/000020/2014</t>
  </si>
  <si>
    <t>L01/110/9/000070/2014</t>
  </si>
  <si>
    <t>L01/070/9/000190/2017</t>
  </si>
  <si>
    <t>L01/070/9/000195/2017</t>
  </si>
  <si>
    <t>L01/070/9/000197/2017</t>
  </si>
  <si>
    <t>L01/070/9/000216/2017</t>
  </si>
  <si>
    <t>L01/070/9/000219/2017</t>
  </si>
  <si>
    <t>L01/110/9/000015/2017</t>
  </si>
  <si>
    <t>L01/110/9/000016/2017</t>
  </si>
  <si>
    <t>L01/070/9/000226/2017</t>
  </si>
  <si>
    <t>L01/110/9/000020/2017</t>
  </si>
  <si>
    <t>L01/110/9/000021/2017</t>
  </si>
  <si>
    <t>L01/087/9/000088/2012</t>
  </si>
  <si>
    <t>L01/070/9/000239/2017</t>
  </si>
  <si>
    <t>L01/087/9/000034/2017</t>
  </si>
  <si>
    <t>L01/070/9/000245/2017</t>
  </si>
  <si>
    <t>L01/112/9/000021/2014</t>
  </si>
  <si>
    <t>L01/087/9/000040/2017</t>
  </si>
  <si>
    <t>L01/070/9/000001/2018</t>
  </si>
  <si>
    <t>L01/040/9/000011/2017</t>
  </si>
  <si>
    <t>L01/080/9/000001/2018</t>
  </si>
  <si>
    <t>L01/070/9/000003/2018</t>
  </si>
  <si>
    <t>L01/070/9/000005/2018</t>
  </si>
  <si>
    <t>L01/070/9/000020/2018</t>
  </si>
  <si>
    <t>L01/088/9/000002/2018</t>
  </si>
  <si>
    <t>L05/070/9/000278/2017</t>
  </si>
  <si>
    <t>L01/040/9/000001/2018</t>
  </si>
  <si>
    <t>L01/070/9/000024/2018</t>
  </si>
  <si>
    <t>L01/112/9/000002/2017</t>
  </si>
  <si>
    <t>L01/070/9/000033/2018</t>
  </si>
  <si>
    <t>L01/110/9/000037/2017</t>
  </si>
  <si>
    <t>L01/110/9/000001/2018</t>
  </si>
  <si>
    <t>L01/110/9/000002/2018</t>
  </si>
  <si>
    <t>L01/110/9/000003/2018</t>
  </si>
  <si>
    <t>L01/070/9/000048/2018</t>
  </si>
  <si>
    <t>L01/070/9/000050/2018</t>
  </si>
  <si>
    <t>L01/070/9/000282/2017</t>
  </si>
  <si>
    <t>L01/112/9/000005/2016</t>
  </si>
  <si>
    <t>L01/070/9/000056/2018</t>
  </si>
  <si>
    <t>L01/110/9/000005/2018</t>
  </si>
  <si>
    <t>L01/070/9/000071/2018</t>
  </si>
  <si>
    <t>L01/070/9/000070/2018</t>
  </si>
  <si>
    <t>L01/112/9/000005/2017</t>
  </si>
  <si>
    <t>L01/070/9/000077/2018</t>
  </si>
  <si>
    <t>L01/112/9/000006/2017</t>
  </si>
  <si>
    <t>L01/112/9/000008/2016</t>
  </si>
  <si>
    <t>L05/070/9/000081/2018</t>
  </si>
  <si>
    <t>L01/080/9/000006/2018</t>
  </si>
  <si>
    <t>L01/112/9/000003/2018</t>
  </si>
  <si>
    <t>L01/112/9/000002/2018</t>
  </si>
  <si>
    <t>L01/112/9/000001/2018</t>
  </si>
  <si>
    <t>L01/112/9/000007/2017</t>
  </si>
  <si>
    <t>L01/110/9/000013/2018</t>
  </si>
  <si>
    <t>L01/110/9/000011/2018</t>
  </si>
  <si>
    <t>L01/040/9/000013/2017</t>
  </si>
  <si>
    <t>L01/040/9/000014/2017</t>
  </si>
  <si>
    <t>L01/070/9/000097/2018</t>
  </si>
  <si>
    <t>L01/110/9/000044/2016</t>
  </si>
  <si>
    <t>L01/110/9/000015/2018</t>
  </si>
  <si>
    <t>L01/042/9/000004/2012</t>
  </si>
  <si>
    <t>L01/070/9/000103/2018</t>
  </si>
  <si>
    <t>L01/112/9/000008/2015</t>
  </si>
  <si>
    <t>L01/070/9/000110/2018</t>
  </si>
  <si>
    <t>L01/070/9/000113/2018</t>
  </si>
  <si>
    <t>L01/110/9/000018/2018</t>
  </si>
  <si>
    <t>L01/110/9/000019/2018</t>
  </si>
  <si>
    <t>L05/070/9/000130/2018</t>
  </si>
  <si>
    <t>L01/070/9/000135/2018</t>
  </si>
  <si>
    <t>L01/040/9/000004/2018</t>
  </si>
  <si>
    <t>L01/070/9/000142/2018</t>
  </si>
  <si>
    <t>L01/070/9/000143/2018</t>
  </si>
  <si>
    <t>L01/070/9/000147/2018</t>
  </si>
  <si>
    <t>L01/080/9/000012/2018</t>
  </si>
  <si>
    <t>L01/040/9/000005/2018</t>
  </si>
  <si>
    <t>L02/088/9/000010/2018</t>
  </si>
  <si>
    <t>L01/080/9/000013/2018</t>
  </si>
  <si>
    <t>L01/041/9/000001/2018</t>
  </si>
  <si>
    <t>L01/070/9/000165/2018</t>
  </si>
  <si>
    <t>L01/040/9/000007/2018</t>
  </si>
  <si>
    <t>L01/070/9/000169/2018</t>
  </si>
  <si>
    <t>L01/070/9/000173/2018</t>
  </si>
  <si>
    <t>L02/070/9/000174/2018</t>
  </si>
  <si>
    <t>L01/070/9/000176/2018</t>
  </si>
  <si>
    <t>L01/020/9/000007/2017</t>
  </si>
  <si>
    <t>L01/110/9/000022/2018</t>
  </si>
  <si>
    <t>L01/110/9/000023/2018</t>
  </si>
  <si>
    <t>L01/040/9/000009/2018</t>
  </si>
  <si>
    <t>L01/088/9/000011/2018</t>
  </si>
  <si>
    <t>L01/052/9/000006/2017</t>
  </si>
  <si>
    <t>L01/052/9/000001/2018</t>
  </si>
  <si>
    <t>L01/052/9/000002/2018</t>
  </si>
  <si>
    <t>L01/052/9/000003/2018</t>
  </si>
  <si>
    <t>L01/070/9/000191/2018</t>
  </si>
  <si>
    <t>L01/070/9/000199/2018</t>
  </si>
  <si>
    <t>L01/110/9/000024/2018</t>
  </si>
  <si>
    <t>L01/070/9/000201/2018</t>
  </si>
  <si>
    <t>L01/088/9/000016/2018</t>
  </si>
  <si>
    <t>L05/080/9/000020/2018</t>
  </si>
  <si>
    <t>L01/112/9/000009/2015</t>
  </si>
  <si>
    <t>L01/070/9/000209/2018</t>
  </si>
  <si>
    <t>L02/088/9/000018/2018</t>
  </si>
  <si>
    <t>L01/070/9/000218/2018</t>
  </si>
  <si>
    <t>L01/110/9/000028/2018</t>
  </si>
  <si>
    <t>L01/110/9/000027/2018</t>
  </si>
  <si>
    <t>L01/075/9/000233/2018</t>
  </si>
  <si>
    <t>L01/070/9/000239/2018</t>
  </si>
  <si>
    <t>L01/070/9/000246/2018</t>
  </si>
  <si>
    <t>L05/070/9/000249/2018</t>
  </si>
  <si>
    <t>L01/040/9/000013/2018</t>
  </si>
  <si>
    <t>L01/070/9/000254/2018</t>
  </si>
  <si>
    <t>L01/101/9/000001/2018</t>
  </si>
  <si>
    <t>L01/112/9/000004/2018</t>
  </si>
  <si>
    <t>L01/070/9/000261/2018</t>
  </si>
  <si>
    <t>L01/080/9/000027/2018</t>
  </si>
  <si>
    <t>L05/070/9/000270/2018</t>
  </si>
  <si>
    <t>L01/110/9/000031/2018</t>
  </si>
  <si>
    <t>L01/070/9/000272/2018</t>
  </si>
  <si>
    <t>L05/070/9/000275/2018</t>
  </si>
  <si>
    <t>L01/070/9/000274/2018</t>
  </si>
  <si>
    <t>L01/080/9/000028/2018</t>
  </si>
  <si>
    <t>L01/110/9/000001/2019</t>
  </si>
  <si>
    <t>L01/070/9/000002/2019</t>
  </si>
  <si>
    <t>L01/080/9/000006/2019</t>
  </si>
  <si>
    <t>L01/080/9/000007/2019</t>
  </si>
  <si>
    <t>L01/080/9/000008/2019</t>
  </si>
  <si>
    <t>L02/070/9/000039/2019</t>
  </si>
  <si>
    <t>L02/070/9/000285/2018</t>
  </si>
  <si>
    <t>L01/080/9/000033/2018</t>
  </si>
  <si>
    <t>L01/020/9/000009/2017</t>
  </si>
  <si>
    <t>L01/070/9/000060/2019</t>
  </si>
  <si>
    <t>L01/080/9/000014/2019</t>
  </si>
  <si>
    <t>L02/070/9/000292/2018</t>
  </si>
  <si>
    <t>L01/110/9/000035/2018</t>
  </si>
  <si>
    <t>L01/084/9/000026/2018</t>
  </si>
  <si>
    <t>L01/110/9/000007/2019</t>
  </si>
  <si>
    <t>L01/110/9/000006/2019</t>
  </si>
  <si>
    <t>L01/110/9/000005/2019</t>
  </si>
  <si>
    <t>L01/110/9/000004/2019</t>
  </si>
  <si>
    <t>L01/070/9/000087/2019</t>
  </si>
  <si>
    <t>L01/040/9/000002/2019</t>
  </si>
  <si>
    <t>L01/110/9/000010/2019</t>
  </si>
  <si>
    <t>L01/070/9/000100/2019</t>
  </si>
  <si>
    <t>L01/110/9/000036/2018</t>
  </si>
  <si>
    <t>L01/110/9/000037/2018</t>
  </si>
  <si>
    <t>L01/070/9/000117/2019</t>
  </si>
  <si>
    <t>L02/070/9/000131/2019</t>
  </si>
  <si>
    <t>L01/700/9/000133/2019</t>
  </si>
  <si>
    <t>L01/070/9/000134/2019</t>
  </si>
  <si>
    <t>L01/070/9/000138/2019</t>
  </si>
  <si>
    <t>L01/052/9/000002/2019</t>
  </si>
  <si>
    <t>L01/088/9/000014/2019</t>
  </si>
  <si>
    <t>L01/070/9/000152/2019</t>
  </si>
  <si>
    <t>L01/070/9/000156/2019</t>
  </si>
  <si>
    <t>L01/052/9/000003/2019</t>
  </si>
  <si>
    <t>L01/022/9/000002/2018</t>
  </si>
  <si>
    <t>L01/110/9/000013/2019</t>
  </si>
  <si>
    <t>L01/700/9/000166/2019</t>
  </si>
  <si>
    <t>L01/103/9/000004/2018</t>
  </si>
  <si>
    <t>L01/070/9/000178/2019</t>
  </si>
  <si>
    <t>L01/070/9/000188/2019</t>
  </si>
  <si>
    <t>L01/054/9/000001/2019</t>
  </si>
  <si>
    <t>L01/070/9/000193/2019</t>
  </si>
  <si>
    <t>L01/110/9/000038/2018</t>
  </si>
  <si>
    <t>L01/110/9/000016/2019</t>
  </si>
  <si>
    <t>L01/700/9/000198/2019</t>
  </si>
  <si>
    <t>L01/112/9/000008/2017</t>
  </si>
  <si>
    <t>L01/110/9/000017/2019</t>
  </si>
  <si>
    <t>L01/110/9/000021/2019</t>
  </si>
  <si>
    <t>L01/110/9/000020/2019</t>
  </si>
  <si>
    <t>L01/110/9/000019/2019</t>
  </si>
  <si>
    <t>L01/110/9/000018/2019</t>
  </si>
  <si>
    <t>L01/110/9/000022/2019</t>
  </si>
  <si>
    <t>L01/110/9/000023/2019</t>
  </si>
  <si>
    <t>L01/070/9/000207/2019</t>
  </si>
  <si>
    <t>L01/063/9/000004/2019</t>
  </si>
  <si>
    <t>L01/062/9/000006/2019</t>
  </si>
  <si>
    <t>L01/700/9/000209/2019</t>
  </si>
  <si>
    <t>L01/110/9/000024/2019</t>
  </si>
  <si>
    <t>L01/070/9/000221/2019</t>
  </si>
  <si>
    <t>L01/088/9/000029/2019</t>
  </si>
  <si>
    <t>L01/112/9/000009/2017</t>
  </si>
  <si>
    <t>L01/110/9/000039/2018</t>
  </si>
  <si>
    <t>L01/070/9/000230/2019</t>
  </si>
  <si>
    <t>L05/070/9/000236/2019</t>
  </si>
  <si>
    <t>L01/084/9/000037/2019</t>
  </si>
  <si>
    <t>L01/070/9/000239/2019</t>
  </si>
  <si>
    <t>L01/062/9/000008/2019</t>
  </si>
  <si>
    <t>L01/030/9/000006/2019</t>
  </si>
  <si>
    <t>L01/110/9/000046/2017</t>
  </si>
  <si>
    <t>L01/110/9/000025/2019</t>
  </si>
  <si>
    <t>L01/110/9/000040/2018</t>
  </si>
  <si>
    <t>L01/070/9/000269/2019</t>
  </si>
  <si>
    <t>L01/110/9/000026/2019</t>
  </si>
  <si>
    <t>L01/103/9/000001/2019</t>
  </si>
  <si>
    <t>L01/110/9/000028/2019</t>
  </si>
  <si>
    <t>L01/101/9/000001/2019</t>
  </si>
  <si>
    <t>L01/103/9/000002/2019</t>
  </si>
  <si>
    <t>L01/110/9/000030/2019</t>
  </si>
  <si>
    <t>L01/070/9/000308/2019</t>
  </si>
  <si>
    <t>L01/040/9/000005/2019</t>
  </si>
  <si>
    <t>L01/110/9/000031/2019</t>
  </si>
  <si>
    <t>L01/064/9/000003/2019</t>
  </si>
  <si>
    <t>L01/070/9/000288/2016</t>
  </si>
  <si>
    <t>L01/110/9/000032/2019</t>
  </si>
  <si>
    <t>L01/052/9/000005/2019</t>
  </si>
  <si>
    <t>L01/070/9/000345/2019</t>
  </si>
  <si>
    <t>L01/070/9/000348/2019</t>
  </si>
  <si>
    <t>L01/110/9/000033/2019</t>
  </si>
  <si>
    <t>L01/110/9/000034/2019</t>
  </si>
  <si>
    <t>L01/070/9/000359/2019</t>
  </si>
  <si>
    <t>L01/070/9/000364/2019</t>
  </si>
  <si>
    <t>L01/070/9/000366/2019</t>
  </si>
  <si>
    <t>L01/110/9/000036/2019</t>
  </si>
  <si>
    <t>L01/110/9/000040/2019</t>
  </si>
  <si>
    <t>L01/110/9/000039/2019</t>
  </si>
  <si>
    <t>L01/110/9/000038/2019</t>
  </si>
  <si>
    <t>L01/110/9/000037/2019</t>
  </si>
  <si>
    <t>L01/103/9/000003/2019</t>
  </si>
  <si>
    <t>L01/064/9/000004/2019</t>
  </si>
  <si>
    <t>L01/040/9/000008/2019</t>
  </si>
  <si>
    <t>L01/110/9/000042/2019</t>
  </si>
  <si>
    <t>L01/110/9/000041/2019</t>
  </si>
  <si>
    <t>L01/110/9/000043/2019</t>
  </si>
  <si>
    <t>L01/070/9/000419/2019</t>
  </si>
  <si>
    <t>L01/052/9/000006/2019</t>
  </si>
  <si>
    <t>L01/052/9/000007/2019</t>
  </si>
  <si>
    <t>L01/110/9/000044/2019</t>
  </si>
  <si>
    <t>L01/070/9/000432/2019</t>
  </si>
  <si>
    <t>L01/062/9/000001/2020</t>
  </si>
  <si>
    <t>L01/102/9/000002/2019</t>
  </si>
  <si>
    <t>L01/040/9/000001/2020</t>
  </si>
  <si>
    <t>L01/080/9/000044/2017</t>
  </si>
  <si>
    <t>L01/062/9/000011/2019</t>
  </si>
  <si>
    <t>L01/086/9/000109/2016</t>
  </si>
  <si>
    <t>L01/070/9/000447/2019</t>
  </si>
  <si>
    <t>L01/080/9/000014/2020</t>
  </si>
  <si>
    <t>L01/700/9/000064/2020</t>
  </si>
  <si>
    <t>L01/800/9/000017/2020</t>
  </si>
  <si>
    <t>L01/700/9/000080/2020</t>
  </si>
  <si>
    <t>L01/080/9/000023/2020</t>
  </si>
  <si>
    <t>L01/020/9/000002/2020</t>
  </si>
  <si>
    <t>L01/102/9/000001/2020</t>
  </si>
  <si>
    <t>L01/102/9/000002/2020</t>
  </si>
  <si>
    <t>L01/700/9/000182/2020</t>
  </si>
  <si>
    <t>L01/103/9/000002/2020</t>
  </si>
  <si>
    <t>L01/110/9/000004/2020</t>
  </si>
  <si>
    <t>L01/070/9/000205/2020</t>
  </si>
  <si>
    <t>L01/052/9/000008/2019</t>
  </si>
  <si>
    <t>L01/103/9/000003/2020</t>
  </si>
  <si>
    <t>L01/110/9/000006/2020</t>
  </si>
  <si>
    <t>L01/064/9/000001/2020</t>
  </si>
  <si>
    <t>L01/110/9/000009/2020</t>
  </si>
  <si>
    <t>L01/064/9/000002/2020</t>
  </si>
  <si>
    <t>L01/110/9/000010/2020</t>
  </si>
  <si>
    <t>L01/064/9/000003/2020</t>
  </si>
  <si>
    <t>L01/110/9/000011/2020</t>
  </si>
  <si>
    <t>L01/101/9/000003/2019</t>
  </si>
  <si>
    <t>L01/070/9/000457/2019</t>
  </si>
  <si>
    <t>L01/062/9/000010/2020</t>
  </si>
  <si>
    <t>L01/030/9/000007/2020</t>
  </si>
  <si>
    <t>L01/064/9/000004/2020</t>
  </si>
  <si>
    <t>L01/103/9/000005/2020</t>
  </si>
  <si>
    <t>L01/042/9/000001/2020</t>
  </si>
  <si>
    <t>L01/800/9/000104/2020</t>
  </si>
  <si>
    <t>L01/070/9/000295/2018</t>
  </si>
  <si>
    <t>L01/021/9/000001/2020</t>
  </si>
  <si>
    <t>L01/042/9/000002/2020</t>
  </si>
  <si>
    <t>L01/022/9/000001/2020</t>
  </si>
  <si>
    <t>L01/040/9/000006/2020</t>
  </si>
  <si>
    <t>L01/110/9/000047/2020</t>
  </si>
  <si>
    <t>L01/087/9/000221/2020</t>
  </si>
  <si>
    <t>L01/062/9/000018/2020</t>
  </si>
  <si>
    <t>L01/062/9/000016/2020</t>
  </si>
  <si>
    <t>L02/062/9/000013/2019</t>
  </si>
  <si>
    <t>L01/022/9/000002/2020</t>
  </si>
  <si>
    <t>L01/110/9/000049/2020</t>
  </si>
  <si>
    <t>L01/110/9/000041/2018</t>
  </si>
  <si>
    <t>L01/087/9/000333/2020</t>
  </si>
  <si>
    <t>L01/070/9/000997/2020</t>
  </si>
  <si>
    <t>L01/110/9/000059/2020</t>
  </si>
  <si>
    <t>L01/070/9/001158/2020</t>
  </si>
  <si>
    <t>L01/070/9/001184/2020</t>
  </si>
  <si>
    <t>L01/070/9/001186/2020</t>
  </si>
  <si>
    <t>L01/080/9/000396/2020</t>
  </si>
  <si>
    <t>L01/080/9/000397/2020</t>
  </si>
  <si>
    <t>L01/087/9/000414/2020</t>
  </si>
  <si>
    <t>L01/070/9/000090/2021</t>
  </si>
  <si>
    <t>L01/070/9/000102/2021</t>
  </si>
  <si>
    <t>L01/070/9/000103/2021</t>
  </si>
  <si>
    <t>L02/070/9/000107/2021</t>
  </si>
  <si>
    <t>L01/700/9/001233/2020</t>
  </si>
  <si>
    <t>L01/070/9/000115/2021</t>
  </si>
  <si>
    <t>L01/070/9/000125/2021</t>
  </si>
  <si>
    <t>L01/070/9/000127/2021</t>
  </si>
  <si>
    <t>L01/070/9/000131/2021</t>
  </si>
  <si>
    <t>L01/700/9/000133/2021</t>
  </si>
  <si>
    <t>L01/052/9/000001/2020</t>
  </si>
  <si>
    <t>L01/103/9/000013/2020</t>
  </si>
  <si>
    <t>L02/070/9/000141/2021</t>
  </si>
  <si>
    <t>L01/070/9/000142/2021</t>
  </si>
  <si>
    <t>L05/070/9/001237/2020</t>
  </si>
  <si>
    <t>L01/088/9/000032/2021</t>
  </si>
  <si>
    <t>L01/070/9/000147/2021</t>
  </si>
  <si>
    <t>L01/070/9/000152/2021</t>
  </si>
  <si>
    <t>L01/088/9/000033/2021</t>
  </si>
  <si>
    <t>L02/070/9/000156/2021</t>
  </si>
  <si>
    <t>L01/070/9/000296/2018</t>
  </si>
  <si>
    <t>L01/070/9/000159/2021</t>
  </si>
  <si>
    <t>L02/070/9/000160/2021</t>
  </si>
  <si>
    <t>L02/070/9/000161/2021</t>
  </si>
  <si>
    <t>L01/070/9/000166/2021</t>
  </si>
  <si>
    <t>L01/070/9/000168/2021</t>
  </si>
  <si>
    <t>L01/700/9/000170/2021</t>
  </si>
  <si>
    <t>L01/087/9/000418/2020</t>
  </si>
  <si>
    <t>L01/070/9/000178/2021</t>
  </si>
  <si>
    <t>L01/070/9/000180/2021</t>
  </si>
  <si>
    <t>L01/700/9/000182/2021</t>
  </si>
  <si>
    <t>L01/700/9/000184/2021</t>
  </si>
  <si>
    <t>L01/087/9/000041/2021</t>
  </si>
  <si>
    <t>L01/070/9/000188/2021</t>
  </si>
  <si>
    <t>L02/070/9/000192/2021</t>
  </si>
  <si>
    <t>L01/080/9/000042/2021</t>
  </si>
  <si>
    <t>L02/070/9/000207/2021</t>
  </si>
  <si>
    <t>L01/088/9/000048/2021</t>
  </si>
  <si>
    <t>L01/087/9/000044/2021</t>
  </si>
  <si>
    <t>L01/087/9/000046/2021</t>
  </si>
  <si>
    <t>L01/070/9/000184/2001</t>
  </si>
  <si>
    <t>2001Q4</t>
  </si>
  <si>
    <t>L01/070/9/000203/2003</t>
  </si>
  <si>
    <t>2003Q3</t>
  </si>
  <si>
    <t>L02/089/9/000023/2004</t>
  </si>
  <si>
    <t>2004Q3</t>
  </si>
  <si>
    <t>L01/080/9/000016/2005</t>
  </si>
  <si>
    <t>2005Q1</t>
  </si>
  <si>
    <t>L02/089/9/000075/2005</t>
  </si>
  <si>
    <t>L01/080/9/000111/2007</t>
  </si>
  <si>
    <t>2007Q2</t>
  </si>
  <si>
    <t>L01/070/9/000643/2007</t>
  </si>
  <si>
    <t>2007Q4</t>
  </si>
  <si>
    <t>L01/080/9/000264/2007</t>
  </si>
  <si>
    <t>L01/080/9/000179/2008</t>
  </si>
  <si>
    <t>2008Q3</t>
  </si>
  <si>
    <t>L01/070/9/000039/2009</t>
  </si>
  <si>
    <t>2009Q1</t>
  </si>
  <si>
    <t>L01/080/9/000133/2009</t>
  </si>
  <si>
    <t>2009Q2</t>
  </si>
  <si>
    <t>L01/070/9/000474/2009</t>
  </si>
  <si>
    <t>L01/070/9/000503/2009</t>
  </si>
  <si>
    <t>L01/080/9/000203/2009</t>
  </si>
  <si>
    <t>L01/080/9/000003/2010</t>
  </si>
  <si>
    <t>L01/070/9/000064/2013</t>
  </si>
  <si>
    <t>L01/070/9/000212/2021</t>
  </si>
  <si>
    <t>L01/087/9/000052/2021</t>
  </si>
  <si>
    <t>L01/063/9/000005/2020</t>
  </si>
  <si>
    <t>L01/062/9/000001/2021</t>
  </si>
  <si>
    <t>L01/070/9/000224/2021</t>
  </si>
  <si>
    <t>L15/070/9/000228/2021</t>
  </si>
  <si>
    <t>L01/700/9/001246/2020</t>
  </si>
  <si>
    <t>L05/070/9/000233/2021</t>
  </si>
  <si>
    <t>L01/088/9/000053/2021</t>
  </si>
  <si>
    <t>L01/071/9/000007/2020</t>
  </si>
  <si>
    <t>L05/070/9/000235/2021</t>
  </si>
  <si>
    <t>L01/088/9/000055/2021</t>
  </si>
  <si>
    <t>L01/070/9/000238/2021</t>
  </si>
  <si>
    <t>L01/070/9/000247/2021</t>
  </si>
  <si>
    <t>L01/070/9/000253/2021</t>
  </si>
  <si>
    <t>L13/112/9/000034/2003</t>
  </si>
  <si>
    <t>2003Q2</t>
  </si>
  <si>
    <t>L01/070/9/000192/2006</t>
  </si>
  <si>
    <t>2006Q2</t>
  </si>
  <si>
    <t>L01/089/9/000073/2006</t>
  </si>
  <si>
    <t>2006Q4</t>
  </si>
  <si>
    <t>L01/110/9/000061/2020</t>
  </si>
  <si>
    <t>L01/070/9/000257/2021</t>
  </si>
  <si>
    <t>L01/070/9/000262/2021</t>
  </si>
  <si>
    <t>L02/070/9/000263/2021</t>
  </si>
  <si>
    <t>L01/070/9/000268/2021</t>
  </si>
  <si>
    <t>L02/080/9/000429/2020</t>
  </si>
  <si>
    <t>L01/088/9/000059/2021</t>
  </si>
  <si>
    <t>L01/088/9/000062/2021</t>
  </si>
  <si>
    <t>L01/080/9/000430/2020</t>
  </si>
  <si>
    <t>L01/087/9/000065/2021</t>
  </si>
  <si>
    <t>L02/070/9/000294/2021</t>
  </si>
  <si>
    <t>L01/087/9/000067/2021</t>
  </si>
  <si>
    <t>L01/080/9/000068/2021</t>
  </si>
  <si>
    <t>L01/070/9/000298/2021</t>
  </si>
  <si>
    <t>L01/700/9/000301/2021</t>
  </si>
  <si>
    <t>L01/070/9/000305/2021</t>
  </si>
  <si>
    <t>L01/070/9/000308/2021</t>
  </si>
  <si>
    <t>L01/070/9/001252/2020</t>
  </si>
  <si>
    <t>L01/070/9/001253/2020</t>
  </si>
  <si>
    <t>L01/080/9/000072/2021</t>
  </si>
  <si>
    <t>L01/070/9/000314/2021</t>
  </si>
  <si>
    <t>L01/088/9/000068/2021</t>
  </si>
  <si>
    <t>L01/088/9/000070/2021</t>
  </si>
  <si>
    <t>L01/080/9/000073/2021</t>
  </si>
  <si>
    <t>L01/070/9/000322/2021</t>
  </si>
  <si>
    <t>L02/070/9/000323/2021</t>
  </si>
  <si>
    <t>L02/070/9/000324/2021</t>
  </si>
  <si>
    <t>L02/083/9/000295/2020</t>
  </si>
  <si>
    <t>L01/080/9/000076/2021</t>
  </si>
  <si>
    <t>L01/070/9/000329/2021</t>
  </si>
  <si>
    <t>L01/880/9/000079/2021</t>
  </si>
  <si>
    <t>L01/062/9/000032/2020</t>
  </si>
  <si>
    <t>L01/070/9/000154/2012</t>
  </si>
  <si>
    <t>L01/062/9/000033/2020</t>
  </si>
  <si>
    <t>L02/088/9/000227/2010</t>
  </si>
  <si>
    <t>L02/070/9/000332/2021</t>
  </si>
  <si>
    <t>L01/070/9/000333/2021</t>
  </si>
  <si>
    <t>L15/070/9/000335/2021</t>
  </si>
  <si>
    <t>L01/070/9/000336/2021</t>
  </si>
  <si>
    <t>L01/088/9/000075/2021</t>
  </si>
  <si>
    <t>L01/087/9/000083/2021</t>
  </si>
  <si>
    <t>L01/070/9/000302/2015</t>
  </si>
  <si>
    <t>L01/062/9/000034/2017</t>
  </si>
  <si>
    <t>L01/062/9/000024/2017</t>
  </si>
  <si>
    <t>L15/087/9/000085/2021</t>
  </si>
  <si>
    <t>L15/080/9/000086/2021</t>
  </si>
  <si>
    <t>L01/062/9/000017/2017</t>
  </si>
  <si>
    <t>L01/088/9/000077/2021</t>
  </si>
  <si>
    <t>L01/088/9/000012/2017</t>
  </si>
  <si>
    <t>L02/088/9/000161/2021</t>
  </si>
  <si>
    <t>2021Q2</t>
  </si>
  <si>
    <t>L01/088/9/000162/2021</t>
  </si>
  <si>
    <t>L01/070/9/000835/2021</t>
  </si>
  <si>
    <t>L01/087/9/000197/2021</t>
  </si>
  <si>
    <t>L01/070/9/000840/2021</t>
  </si>
  <si>
    <t>L01/088/9/000165/2021</t>
  </si>
  <si>
    <t>L01/070/9/000844/2021</t>
  </si>
  <si>
    <t>L01/070/9/000846/2021</t>
  </si>
  <si>
    <t>L01/070/9/000847/2021</t>
  </si>
  <si>
    <t>L01/070/9/000849/2021</t>
  </si>
  <si>
    <t>L01/070/9/000853/2021</t>
  </si>
  <si>
    <t>L01/087/9/000200/2021</t>
  </si>
  <si>
    <t>L01/070/9/000855/2021</t>
  </si>
  <si>
    <t>L01/088/9/000168/2021</t>
  </si>
  <si>
    <t>L01/070/9/000856/2021</t>
  </si>
  <si>
    <t>L01/088/9/000169/2021</t>
  </si>
  <si>
    <t>L01/700/9/000864/2021</t>
  </si>
  <si>
    <t>L01/080/9/000204/2021</t>
  </si>
  <si>
    <t>L01/070/9/000867/2021</t>
  </si>
  <si>
    <t>L01/070/9/000868/2021</t>
  </si>
  <si>
    <t>L01/070/9/000881/2021</t>
  </si>
  <si>
    <t>L01/070/9/000883/2021</t>
  </si>
  <si>
    <t>L01/070/9/000889/2021</t>
  </si>
  <si>
    <t>L01/070/9/000901/2021</t>
  </si>
  <si>
    <t>L01/088/9/000177/2021</t>
  </si>
  <si>
    <t>L01/088/9/000178/2021</t>
  </si>
  <si>
    <t>L01/070/9/000910/2021</t>
  </si>
  <si>
    <t>L01/070/9/000914/2021</t>
  </si>
  <si>
    <t>L02/070/9/000916/2021</t>
  </si>
  <si>
    <t>L01/801/9/000004/2021</t>
  </si>
  <si>
    <t>L01/070/9/000917/2021</t>
  </si>
  <si>
    <t>L05/070/9/000919/2021</t>
  </si>
  <si>
    <t>L01/092/9/000002/2019</t>
  </si>
  <si>
    <t>L01/088/9/000078/2021</t>
  </si>
  <si>
    <t>L01/700/9/000339/2021</t>
  </si>
  <si>
    <t>L01/070/9/000341/2021</t>
  </si>
  <si>
    <t>L01/070/9/000342/2021</t>
  </si>
  <si>
    <t>L01/087/9/000091/2021</t>
  </si>
  <si>
    <t>L01/070/9/000351/2021</t>
  </si>
  <si>
    <t>L01/070/9/000354/2021</t>
  </si>
  <si>
    <t>L01/070/9/000363/2021</t>
  </si>
  <si>
    <t>L01/080/9/000094/2021</t>
  </si>
  <si>
    <t>L01/088/9/000080/2021</t>
  </si>
  <si>
    <t>L01/088/9/000081/2021</t>
  </si>
  <si>
    <t>L01/070/9/000366/2021</t>
  </si>
  <si>
    <t>L01/070/9/000369/2021</t>
  </si>
  <si>
    <t>L01/088/9/000083/2021</t>
  </si>
  <si>
    <t>L01/088/9/000084/2021</t>
  </si>
  <si>
    <t>L01/070/9/000375/2021</t>
  </si>
  <si>
    <t>L15/070/9/000376/2021</t>
  </si>
  <si>
    <t>L01/087/9/000097/2021</t>
  </si>
  <si>
    <t>L01/080/9/000099/2021</t>
  </si>
  <si>
    <t>L01/040/9/000002/2021</t>
  </si>
  <si>
    <t>L01/700/9/000382/2021</t>
  </si>
  <si>
    <t>L15/070/9/000383/2021</t>
  </si>
  <si>
    <t>L01/880/9/000101/2021</t>
  </si>
  <si>
    <t>L01/070/9/000388/2021</t>
  </si>
  <si>
    <t>L01/070/9/000390/2021</t>
  </si>
  <si>
    <t>L01/070/9/000391/2021</t>
  </si>
  <si>
    <t>L01/070/9/000396/2021</t>
  </si>
  <si>
    <t>L01/070/9/000397/2021</t>
  </si>
  <si>
    <t>L01/070/9/000402/2021</t>
  </si>
  <si>
    <t>L01/070/9/000403/2021</t>
  </si>
  <si>
    <t>L01/070/9/000404/2021</t>
  </si>
  <si>
    <t>L01/880/9/000104/2021</t>
  </si>
  <si>
    <t>L01/088/9/000089/2021</t>
  </si>
  <si>
    <t>L01/070/9/000406/2021</t>
  </si>
  <si>
    <t>L15/087/9/000105/2021</t>
  </si>
  <si>
    <t>L01/700/9/000407/2021</t>
  </si>
  <si>
    <t>L01/070/9/000410/2021</t>
  </si>
  <si>
    <t>L01/070/9/000411/2021</t>
  </si>
  <si>
    <t>L01/070/9/000412/2021</t>
  </si>
  <si>
    <t>L01/070/9/000413/2021</t>
  </si>
  <si>
    <t>L01/700/9/000415/2021</t>
  </si>
  <si>
    <t>L01/088/9/000090/2021</t>
  </si>
  <si>
    <t>L01/088/9/000091/2021</t>
  </si>
  <si>
    <t>L15/070/9/000422/2021</t>
  </si>
  <si>
    <t>L02/070/9/000424/2021</t>
  </si>
  <si>
    <t>L01/070/9/000431/2021</t>
  </si>
  <si>
    <t>L01/070/9/000433/2021</t>
  </si>
  <si>
    <t>L01/088/9/000094/2021</t>
  </si>
  <si>
    <t>L15/080/9/000109/2021</t>
  </si>
  <si>
    <t>L01/070/9/000475/2009</t>
  </si>
  <si>
    <t>L01/070/9/000073/2006</t>
  </si>
  <si>
    <t>L01/080/9/000013/2008</t>
  </si>
  <si>
    <t>2008Q1</t>
  </si>
  <si>
    <t>L01/088/9/000097/2021</t>
  </si>
  <si>
    <t>L01/070/9/000443/2021</t>
  </si>
  <si>
    <t>L01/080/9/000112/2021</t>
  </si>
  <si>
    <t>L05/070/9/000448/2021</t>
  </si>
  <si>
    <t>L01/070/9/000450/2021</t>
  </si>
  <si>
    <t>L01/070/9/000452/2021</t>
  </si>
  <si>
    <t>L01/070/9/000454/2021</t>
  </si>
  <si>
    <t>L05/088/9/000099/2021</t>
  </si>
  <si>
    <t>L01/070/9/000457/2021</t>
  </si>
  <si>
    <t>L01/070/9/000460/2021</t>
  </si>
  <si>
    <t>L01/070/9/000463/2021</t>
  </si>
  <si>
    <t>L01/700/9/000467/2021</t>
  </si>
  <si>
    <t>L01/070/9/000473/2021</t>
  </si>
  <si>
    <t>L01/052/9/000003/2020</t>
  </si>
  <si>
    <t>L01/070/9/000476/2021</t>
  </si>
  <si>
    <t>L01/070/9/000477/2021</t>
  </si>
  <si>
    <t>L01/087/9/000117/2021</t>
  </si>
  <si>
    <t>L01/070/9/000480/2021</t>
  </si>
  <si>
    <t>L01/070/9/000482/2021</t>
  </si>
  <si>
    <t>L01/080/9/000119/2021</t>
  </si>
  <si>
    <t>L01/070/9/000483/2021</t>
  </si>
  <si>
    <t>L01/070/9/000487/2021</t>
  </si>
  <si>
    <t>L01/087/9/000120/2021</t>
  </si>
  <si>
    <t>L01/070/9/000488/2021</t>
  </si>
  <si>
    <t>L01/700/9/000492/2021</t>
  </si>
  <si>
    <t>L15/080/9/000121/2021</t>
  </si>
  <si>
    <t>L01/087/9/000122/2021</t>
  </si>
  <si>
    <t>L01/070/9/000494/2021</t>
  </si>
  <si>
    <t>L01/070/9/000496/2021</t>
  </si>
  <si>
    <t>L01/070/9/000497/2021</t>
  </si>
  <si>
    <t>L01/070/9/000498/2021</t>
  </si>
  <si>
    <t>L01/070/9/000499/2021</t>
  </si>
  <si>
    <t>L01/070/9/000500/2021</t>
  </si>
  <si>
    <t>L01/070/9/000501/2021</t>
  </si>
  <si>
    <t>L01/088/9/000104/2021</t>
  </si>
  <si>
    <t>L01/070/9/000503/2021</t>
  </si>
  <si>
    <t>L01/088/9/000105/2021</t>
  </si>
  <si>
    <t>L01/070/9/000505/2021</t>
  </si>
  <si>
    <t>L01/087/9/000123/2021</t>
  </si>
  <si>
    <t>L01/070/9/000509/2021</t>
  </si>
  <si>
    <t>L01/070/9/000510/2021</t>
  </si>
  <si>
    <t>L01/070/9/000079/2009</t>
  </si>
  <si>
    <t>L01/070/9/000318/2009</t>
  </si>
  <si>
    <t>L01/088/9/000108/2021</t>
  </si>
  <si>
    <t>L01/070/9/000911/2020</t>
  </si>
  <si>
    <t>L02/070/9/001030/2020</t>
  </si>
  <si>
    <t>L01/070/9/000513/2021</t>
  </si>
  <si>
    <t>L01/070/9/000516/2021</t>
  </si>
  <si>
    <t>L01/088/9/000111/2021</t>
  </si>
  <si>
    <t>L01/070/9/000519/2021</t>
  </si>
  <si>
    <t>L01/070/9/000525/2021</t>
  </si>
  <si>
    <t>L01/070/9/000532/2021</t>
  </si>
  <si>
    <t>L01/070/9/000533/2021</t>
  </si>
  <si>
    <t>L01/070/9/000537/2021</t>
  </si>
  <si>
    <t>L01/700/9/000539/2021</t>
  </si>
  <si>
    <t>L01/070/9/000540/2021</t>
  </si>
  <si>
    <t>L01/070/9/000543/2021</t>
  </si>
  <si>
    <t>L01/070/9/000544/2021</t>
  </si>
  <si>
    <t>L01/070/9/000547/2021</t>
  </si>
  <si>
    <t>L01/070/9/000551/2021</t>
  </si>
  <si>
    <t>L01/070/9/000552/2021</t>
  </si>
  <si>
    <t>L01/088/9/000114/2021</t>
  </si>
  <si>
    <t>L01/070/9/000556/2021</t>
  </si>
  <si>
    <t>L01/088/9/000115/2021</t>
  </si>
  <si>
    <t>L01/070/9/000557/2021</t>
  </si>
  <si>
    <t>L02/070/9/000560/2021</t>
  </si>
  <si>
    <t>L01/700/9/000561/2021</t>
  </si>
  <si>
    <t>L01/070/9/000564/2021</t>
  </si>
  <si>
    <t>L01/070/9/000565/2021</t>
  </si>
  <si>
    <t>L01/070/9/000568/2021</t>
  </si>
  <si>
    <t>L05/070/9/000571/2021</t>
  </si>
  <si>
    <t>L01/070/9/000574/2021</t>
  </si>
  <si>
    <t>L01/880/9/000140/2021</t>
  </si>
  <si>
    <t>L01/070/9/000578/2021</t>
  </si>
  <si>
    <t>L01/080/9/000141/2021</t>
  </si>
  <si>
    <t>L01/070/9/000582/2021</t>
  </si>
  <si>
    <t>L01/070/9/000583/2021</t>
  </si>
  <si>
    <t>L01/088/9/000117/2021</t>
  </si>
  <si>
    <t>L01/700/9/000584/2021</t>
  </si>
  <si>
    <t>L01/070/9/000585/2021</t>
  </si>
  <si>
    <t>L01/103/9/000004/2021</t>
  </si>
  <si>
    <t>L01/070/9/000588/2021</t>
  </si>
  <si>
    <t>L01/070/9/000591/2021</t>
  </si>
  <si>
    <t>L01/070/9/000592/2021</t>
  </si>
  <si>
    <t>L01/070/9/000593/2021</t>
  </si>
  <si>
    <t>L01/070/9/000594/2021</t>
  </si>
  <si>
    <t>L01/080/9/000145/2021</t>
  </si>
  <si>
    <t>L01/088/9/000119/2021</t>
  </si>
  <si>
    <t>L01/070/9/000596/2021</t>
  </si>
  <si>
    <t>L01/088/9/000121/2021</t>
  </si>
  <si>
    <t>L01/070/9/000602/2021</t>
  </si>
  <si>
    <t>L01/070/9/000604/2021</t>
  </si>
  <si>
    <t>L01/070/9/000607/2021</t>
  </si>
  <si>
    <t>L01/070/9/000609/2021</t>
  </si>
  <si>
    <t>L05/070/9/000610/2021</t>
  </si>
  <si>
    <t>L01/070/9/000611/2021</t>
  </si>
  <si>
    <t>L01/070/9/000612/2021</t>
  </si>
  <si>
    <t>L02/070/9/000615/2021</t>
  </si>
  <si>
    <t>L01/088/9/000123/2021</t>
  </si>
  <si>
    <t>L01/070/9/000618/2021</t>
  </si>
  <si>
    <t>L01/088/9/000125/2021</t>
  </si>
  <si>
    <t>L01/070/9/000620/2021</t>
  </si>
  <si>
    <t>L01/070/9/000621/2021</t>
  </si>
  <si>
    <t>L01/088/9/000126/2021</t>
  </si>
  <si>
    <t>L01/070/9/000625/2021</t>
  </si>
  <si>
    <t>L01/088/9/000127/2021</t>
  </si>
  <si>
    <t>L01/070/9/000634/2021</t>
  </si>
  <si>
    <t>L01/070/9/000635/2021</t>
  </si>
  <si>
    <t>L01/070/9/000636/2021</t>
  </si>
  <si>
    <t>L01/070/9/000637/2021</t>
  </si>
  <si>
    <t>L01/070/9/000638/2021</t>
  </si>
  <si>
    <t>L01/070/9/000639/2021</t>
  </si>
  <si>
    <t>L01/070/9/000641/2021</t>
  </si>
  <si>
    <t>L02/088/9/000130/2021</t>
  </si>
  <si>
    <t>L05/070/9/000644/2021</t>
  </si>
  <si>
    <t>L01/088/9/000131/2021</t>
  </si>
  <si>
    <t>L01/070/9/000646/2021</t>
  </si>
  <si>
    <t>L01/070/9/000649/2021</t>
  </si>
  <si>
    <t>L02/070/9/000652/2021</t>
  </si>
  <si>
    <t>L01/070/9/000653/2021</t>
  </si>
  <si>
    <t>L01/070/9/000654/2021</t>
  </si>
  <si>
    <t>L01/080/9/000156/2021</t>
  </si>
  <si>
    <t>L01/070/9/000661/2021</t>
  </si>
  <si>
    <t>L01/070/9/000665/2021</t>
  </si>
  <si>
    <t>L01/088/9/000134/2021</t>
  </si>
  <si>
    <t>L01/087/9/000162/2021</t>
  </si>
  <si>
    <t>L01/088/9/000137/2021</t>
  </si>
  <si>
    <t>L01/088/9/000138/2021</t>
  </si>
  <si>
    <t>L01/070/9/000691/2021</t>
  </si>
  <si>
    <t>L01/070/9/000693/2021</t>
  </si>
  <si>
    <t>L01/070/9/000696/2021</t>
  </si>
  <si>
    <t>L01/030/9/000002/2021</t>
  </si>
  <si>
    <t>L01/070/9/000706/2021</t>
  </si>
  <si>
    <t>L02/070/9/000707/2021</t>
  </si>
  <si>
    <t>L01/088/9/000141/2021</t>
  </si>
  <si>
    <t>L01/088/9/000142/2021</t>
  </si>
  <si>
    <t>L01/070/9/000713/2021</t>
  </si>
  <si>
    <t>L01/088/9/000144/2021</t>
  </si>
  <si>
    <t>L05/080/9/000171/2021</t>
  </si>
  <si>
    <t>L01/801/9/000002/2021</t>
  </si>
  <si>
    <t>L05/070/9/000716/2021</t>
  </si>
  <si>
    <t>L05/070/9/000717/2021</t>
  </si>
  <si>
    <t>L01/070/9/000718/2021</t>
  </si>
  <si>
    <t>L15/080/9/000173/2021</t>
  </si>
  <si>
    <t>L01/070/9/000724/2021</t>
  </si>
  <si>
    <t>L01/070/9/000731/2021</t>
  </si>
  <si>
    <t>L01/070/9/001265/2020</t>
  </si>
  <si>
    <t>L02/087/9/000180/2021</t>
  </si>
  <si>
    <t>L02/070/9/000740/2021</t>
  </si>
  <si>
    <t>L02/080/9/000181/2021</t>
  </si>
  <si>
    <t>L01/088/9/000147/2021</t>
  </si>
  <si>
    <t>L01/070/9/000745/2021</t>
  </si>
  <si>
    <t>L01/080/9/000183/2021</t>
  </si>
  <si>
    <t>L01/087/9/000185/2021</t>
  </si>
  <si>
    <t>L01/700/9/000749/2021</t>
  </si>
  <si>
    <t>L01/088/9/000148/2021</t>
  </si>
  <si>
    <t>L01/070/9/000751/2021</t>
  </si>
  <si>
    <t>L01/070/9/000756/2021</t>
  </si>
  <si>
    <t>L01/080/9/000188/2021</t>
  </si>
  <si>
    <t>L01/070/9/000759/2021</t>
  </si>
  <si>
    <t>L01/070/9/000771/2021</t>
  </si>
  <si>
    <t>L01/070/9/000772/2021</t>
  </si>
  <si>
    <t>L01/070/9/000784/2021</t>
  </si>
  <si>
    <t>L05/070/9/000786/2021</t>
  </si>
  <si>
    <t>L01/070/9/000788/2021</t>
  </si>
  <si>
    <t>L01/030/9/000003/2021</t>
  </si>
  <si>
    <t>L02/070/9/000796/2021</t>
  </si>
  <si>
    <t>L01/083/9/000156/2021</t>
  </si>
  <si>
    <t>L01/070/9/000805/2021</t>
  </si>
  <si>
    <t>L01/070/9/000812/2021</t>
  </si>
  <si>
    <t>L01/070/9/000817/2021</t>
  </si>
  <si>
    <t>L01/070/9/000818/2021</t>
  </si>
  <si>
    <t>L01/070/9/000819/2021</t>
  </si>
  <si>
    <t>L01/070/9/000821/2021</t>
  </si>
  <si>
    <t>L01/070/9/000823/2021</t>
  </si>
  <si>
    <t>L01/070/9/000824/2021</t>
  </si>
  <si>
    <t>L01/700/9/000825/2021</t>
  </si>
  <si>
    <t>L01/070/9/000826/2021</t>
  </si>
  <si>
    <t>L01/070/9/000827/2021</t>
  </si>
  <si>
    <t>L05/070/9/000828/2021</t>
  </si>
  <si>
    <t>L05/070/9/000829/2021</t>
  </si>
  <si>
    <t>L01/070/9/000830/2021</t>
  </si>
  <si>
    <t>L01/700/9/000831/2021</t>
  </si>
  <si>
    <t>L01/088/9/000164/2021</t>
  </si>
  <si>
    <t>L01/070/9/000832/2021</t>
  </si>
  <si>
    <t>L05/070/9/000833/2021</t>
  </si>
  <si>
    <t>L01/700/9/000834/2021</t>
  </si>
  <si>
    <t>L01/070/9/000836/2021</t>
  </si>
  <si>
    <t>L01/070/9/000837/2021</t>
  </si>
  <si>
    <t>L01/070/9/000838/2021</t>
  </si>
  <si>
    <t>L01/070/9/000839/2021</t>
  </si>
  <si>
    <t>L01/070/9/000842/2021</t>
  </si>
  <si>
    <t>L01/070/9/000843/2021</t>
  </si>
  <si>
    <t>L01/088/9/000166/2021</t>
  </si>
  <si>
    <t>L01/070/9/000845/2021</t>
  </si>
  <si>
    <t>L01/080/9/000198/2021</t>
  </si>
  <si>
    <t>L01/880/9/000199/2021</t>
  </si>
  <si>
    <t>L02/070/9/000850/2021</t>
  </si>
  <si>
    <t>L02/070/9/000851/2021</t>
  </si>
  <si>
    <t>L02/070/9/000852/2021</t>
  </si>
  <si>
    <t>L01/070/9/000854/2021</t>
  </si>
  <si>
    <t>L02/088/9/000167/2021</t>
  </si>
  <si>
    <t>L01/070/9/000857/2021</t>
  </si>
  <si>
    <t>L01/070/9/000858/2021</t>
  </si>
  <si>
    <t>L01/087/9/000201/2021</t>
  </si>
  <si>
    <t>L01/070/9/000859/2021</t>
  </si>
  <si>
    <t>L01/070/9/000861/2021</t>
  </si>
  <si>
    <t>L01/070/9/000862/2021</t>
  </si>
  <si>
    <t>L01/080/9/000436/2020</t>
  </si>
  <si>
    <t>L01/110/9/000007/2021</t>
  </si>
  <si>
    <t>L02/064/9/000014/2020</t>
  </si>
  <si>
    <t>L01/070/9/000866/2021</t>
  </si>
  <si>
    <t>L01/080/9/000437/2020</t>
  </si>
  <si>
    <t>L01/088/9/000172/2021</t>
  </si>
  <si>
    <t>L01/070/9/000869/2021</t>
  </si>
  <si>
    <t>L05/070/9/000873/2021</t>
  </si>
  <si>
    <t>L01/070/9/000874/2021</t>
  </si>
  <si>
    <t>L01/088/9/000173/2021</t>
  </si>
  <si>
    <t>L01/070/9/000876/2021</t>
  </si>
  <si>
    <t>L01/088/9/000174/2021</t>
  </si>
  <si>
    <t>L01/070/9/000878/2021</t>
  </si>
  <si>
    <t>L01/070/9/000879/2021</t>
  </si>
  <si>
    <t>L01/080/9/000205/2021</t>
  </si>
  <si>
    <t>L15/070/9/000880/2021</t>
  </si>
  <si>
    <t>L01/070/9/000885/2021</t>
  </si>
  <si>
    <t>L01/070/9/000886/2021</t>
  </si>
  <si>
    <t>L01/080/9/000206/2021</t>
  </si>
  <si>
    <t>L01/070/9/000888/2021</t>
  </si>
  <si>
    <t>L01/070/9/000890/2021</t>
  </si>
  <si>
    <t>L01/087/9/000207/2021</t>
  </si>
  <si>
    <t>L01/080/9/000208/2021</t>
  </si>
  <si>
    <t>L01/070/9/000894/2021</t>
  </si>
  <si>
    <t>L01/080/9/000209/2021</t>
  </si>
  <si>
    <t>L01/070/9/000895/2021</t>
  </si>
  <si>
    <t>L15/070/9/000896/2021</t>
  </si>
  <si>
    <t>L01/070/9/000897/2021</t>
  </si>
  <si>
    <t>L01/070/9/000898/2021</t>
  </si>
  <si>
    <t>L01/070/9/000899/2021</t>
  </si>
  <si>
    <t>L01/087/9/000210/2021</t>
  </si>
  <si>
    <t>L01/070/9/000902/2021</t>
  </si>
  <si>
    <t>L01/070/9/000904/2021</t>
  </si>
  <si>
    <t>L01/700/9/000905/2021</t>
  </si>
  <si>
    <t>L05/070/9/000906/2021</t>
  </si>
  <si>
    <t>L05/080/9/000211/2021</t>
  </si>
  <si>
    <t>L01/070/9/000909/2021</t>
  </si>
  <si>
    <t>L01/070/9/000911/2021</t>
  </si>
  <si>
    <t>L01/070/9/000912/2021</t>
  </si>
  <si>
    <t>L01/070/9/000913/2021</t>
  </si>
  <si>
    <t>L01/070/9/000915/2021</t>
  </si>
  <si>
    <t>L01/070/9/000918/2021</t>
  </si>
  <si>
    <t>L01/088/9/000040/2019</t>
  </si>
  <si>
    <t>L02/088/9/000057/2019</t>
  </si>
  <si>
    <t>L01/070/9/000279/2020</t>
  </si>
  <si>
    <t>L01/070/9/000624/2020</t>
  </si>
  <si>
    <t>L01/103/9/000008/2020</t>
  </si>
  <si>
    <t>L01/088/9/000172/2020</t>
  </si>
  <si>
    <t>L01/088/9/000204/2020</t>
  </si>
  <si>
    <t>L01/089/9/000038/2007</t>
  </si>
  <si>
    <t>L01/070/9/000340/2021</t>
  </si>
  <si>
    <t>L02/070/9/000347/2021</t>
  </si>
  <si>
    <t>L01/070/9/000352/2021</t>
  </si>
  <si>
    <t>L01/087/9/000092/2021</t>
  </si>
  <si>
    <t>L01/070/9/000353/2021</t>
  </si>
  <si>
    <t>L01/070/9/000356/2021</t>
  </si>
  <si>
    <t>L01/070/9/000357/2021</t>
  </si>
  <si>
    <t>L01/700/9/000358/2021</t>
  </si>
  <si>
    <t>L01/070/9/000360/2021</t>
  </si>
  <si>
    <t>L01/700/9/000362/2021</t>
  </si>
  <si>
    <t>L01/088/9/000079/2021</t>
  </si>
  <si>
    <t>L01/070/9/000364/2021</t>
  </si>
  <si>
    <t>L01/080/9/000095/2021</t>
  </si>
  <si>
    <t>L01/083/9/000297/2020</t>
  </si>
  <si>
    <t>L01/070/9/001259/2020</t>
  </si>
  <si>
    <t>L01/070/9/000368/2021</t>
  </si>
  <si>
    <t>L05/070/9/000370/2021</t>
  </si>
  <si>
    <t>L01/070/9/000374/2021</t>
  </si>
  <si>
    <t>L01/080/9/000431/2020</t>
  </si>
  <si>
    <t>L01/080/9/000102/2021</t>
  </si>
  <si>
    <t>L01/088/9/000087/2021</t>
  </si>
  <si>
    <t>L02/070/9/000393/2021</t>
  </si>
  <si>
    <t>L01/070/9/000394/2021</t>
  </si>
  <si>
    <t>L01/070/9/000398/2021</t>
  </si>
  <si>
    <t>L01/070/9/000399/2021</t>
  </si>
  <si>
    <t>L01/070/9/000400/2021</t>
  </si>
  <si>
    <t>L01/087/9/000103/2021</t>
  </si>
  <si>
    <t>L02/070/9/000409/2021</t>
  </si>
  <si>
    <t>L15/070/9/000423/2021</t>
  </si>
  <si>
    <t>L01/070/9/000427/2021</t>
  </si>
  <si>
    <t>L02/070/9/000436/2021</t>
  </si>
  <si>
    <t>L01/080/9/000111/2021</t>
  </si>
  <si>
    <t>L01/070/9/000446/2021</t>
  </si>
  <si>
    <t>L05/070/9/000447/2021</t>
  </si>
  <si>
    <t>L01/070/9/000449/2021</t>
  </si>
  <si>
    <t>L01/700/9/000455/2021</t>
  </si>
  <si>
    <t>L01/070/9/000459/2021</t>
  </si>
  <si>
    <t>L01/087/9/000115/2021</t>
  </si>
  <si>
    <t>L01/070/9/000466/2021</t>
  </si>
  <si>
    <t>L01/880/9/000116/2021</t>
  </si>
  <si>
    <t>L01/070/9/000469/2021</t>
  </si>
  <si>
    <t>L01/700/9/000471/2021</t>
  </si>
  <si>
    <t>L01/052/9/000002/2020</t>
  </si>
  <si>
    <t>L01/070/9/000474/2021</t>
  </si>
  <si>
    <t>L01/088/9/000102/2021</t>
  </si>
  <si>
    <t>L01/070/9/000475/2021</t>
  </si>
  <si>
    <t>L01/070/9/000478/2021</t>
  </si>
  <si>
    <t>L01/700/9/000479/2021</t>
  </si>
  <si>
    <t>L01/070/9/000481/2021</t>
  </si>
  <si>
    <t>L15/070/9/000484/2021</t>
  </si>
  <si>
    <t>L01/070/9/000485/2021</t>
  </si>
  <si>
    <t>L01/700/9/000486/2021</t>
  </si>
  <si>
    <t>L01/070/9/000489/2021</t>
  </si>
  <si>
    <t>L01/070/9/000493/2021</t>
  </si>
  <si>
    <t>L01/070/9/000506/2021</t>
  </si>
  <si>
    <t>L01/070/9/000507/2021</t>
  </si>
  <si>
    <t>L01/088/9/000107/2021</t>
  </si>
  <si>
    <t>C01/070/9/000005/1999</t>
  </si>
  <si>
    <t>1999Q1</t>
  </si>
  <si>
    <t>L01/070/9/000173/1999</t>
  </si>
  <si>
    <t>1999Q3</t>
  </si>
  <si>
    <t>L01/071/9/000107/1998</t>
  </si>
  <si>
    <t>1998Q4</t>
  </si>
  <si>
    <t>L01/070/9/000004/2000</t>
  </si>
  <si>
    <t>2000Q1</t>
  </si>
  <si>
    <t>L01/070/9/000110/2000</t>
  </si>
  <si>
    <t>2000Q2</t>
  </si>
  <si>
    <t>L01/070/9/000145/2000</t>
  </si>
  <si>
    <t>2000Q3</t>
  </si>
  <si>
    <t>L01/089/9/000028/2000</t>
  </si>
  <si>
    <t>2000Q4</t>
  </si>
  <si>
    <t>L01/070/9/000084/2001</t>
  </si>
  <si>
    <t>2001Q2</t>
  </si>
  <si>
    <t>L01/070/9/000171/2001</t>
  </si>
  <si>
    <t>2001Q3</t>
  </si>
  <si>
    <t>L01/089/9/000064/2001</t>
  </si>
  <si>
    <t>L01/070/9/000035/2002</t>
  </si>
  <si>
    <t>2002Q1</t>
  </si>
  <si>
    <t>L01/070/9/000046/2002</t>
  </si>
  <si>
    <t>L01/070/9/000058/2002</t>
  </si>
  <si>
    <t>2002Q2</t>
  </si>
  <si>
    <t>L01/070/9/000045/2002</t>
  </si>
  <si>
    <t>L01/070/9/000111/2002</t>
  </si>
  <si>
    <t>L01/070/9/000230/2002</t>
  </si>
  <si>
    <t>2002Q4</t>
  </si>
  <si>
    <t>L01/089/9/000022/2002</t>
  </si>
  <si>
    <t>L01/070/9/000239/2001</t>
  </si>
  <si>
    <t>L01/089/9/000009/2003</t>
  </si>
  <si>
    <t>L01/070/9/000142/2003</t>
  </si>
  <si>
    <t>L01/070/9/000166/2003</t>
  </si>
  <si>
    <t>L02/070/9/000236/2003</t>
  </si>
  <si>
    <t>2003Q4</t>
  </si>
  <si>
    <t>L01/070/9/000052/2004</t>
  </si>
  <si>
    <t>2004Q1</t>
  </si>
  <si>
    <t>L01/089/9/000014/2004</t>
  </si>
  <si>
    <t>2004Q2</t>
  </si>
  <si>
    <t>L01/070/9/000147/2004</t>
  </si>
  <si>
    <t>L01/089/9/000027/2004</t>
  </si>
  <si>
    <t>L01/070/9/000187/2004</t>
  </si>
  <si>
    <t>L01/070/9/000192/2004</t>
  </si>
  <si>
    <t>L01/070/9/000205/2004</t>
  </si>
  <si>
    <t>L01/070/9/000230/2004</t>
  </si>
  <si>
    <t>L01/089/9/000037/2004</t>
  </si>
  <si>
    <t>L01/080/9/000102/2004</t>
  </si>
  <si>
    <t>L01/089/9/000051/2004</t>
  </si>
  <si>
    <t>2004Q4</t>
  </si>
  <si>
    <t>L01/070/9/000320/2004</t>
  </si>
  <si>
    <t>L01/070/9/000001/2005</t>
  </si>
  <si>
    <t>L01/070/9/000029/2005</t>
  </si>
  <si>
    <t>L01/070/9/000041/2005</t>
  </si>
  <si>
    <t>L01/070/9/000053/2005</t>
  </si>
  <si>
    <t>L01/080/9/000039/2005</t>
  </si>
  <si>
    <t>2005Q2</t>
  </si>
  <si>
    <t>L01/080/9/000057/2005</t>
  </si>
  <si>
    <t>L01/070/9/000165/2005</t>
  </si>
  <si>
    <t>L01/112/9/000041/2004</t>
  </si>
  <si>
    <t>L01/112/9/000034/2002</t>
  </si>
  <si>
    <t>L02/112/9/000022/2005</t>
  </si>
  <si>
    <t>L01/112/9/000026/2005</t>
  </si>
  <si>
    <t>L02/112/9/000030/2005</t>
  </si>
  <si>
    <t>2005Q3</t>
  </si>
  <si>
    <t>L02/112/9/000038/2005</t>
  </si>
  <si>
    <t>L01/080/9/000014/2007</t>
  </si>
  <si>
    <t>L01/075/9/000063/2007</t>
  </si>
  <si>
    <t>L01/080/9/000064/2007</t>
  </si>
  <si>
    <t>L01/070/9/000255/2007</t>
  </si>
  <si>
    <t>L01/070/9/000311/2007</t>
  </si>
  <si>
    <t>L01/080/9/000184/2006</t>
  </si>
  <si>
    <t>L01/070/9/000320/2007</t>
  </si>
  <si>
    <t>2007Q3</t>
  </si>
  <si>
    <t>L01/070/9/000378/2007</t>
  </si>
  <si>
    <t>L01/090/9/000001/2007</t>
  </si>
  <si>
    <t>L01/112/9/000051/2005</t>
  </si>
  <si>
    <t>L01/070/9/000467/2007</t>
  </si>
  <si>
    <t>L01/089/9/000057/2007</t>
  </si>
  <si>
    <t>L01/070/9/000522/2007</t>
  </si>
  <si>
    <t>L01/089/9/000066/2007</t>
  </si>
  <si>
    <t>L01/080/9/000278/2007</t>
  </si>
  <si>
    <t>L01/051/9/000001/2006</t>
  </si>
  <si>
    <t>L01/070/9/000087/2008</t>
  </si>
  <si>
    <t>L02/070/9/000642/2007</t>
  </si>
  <si>
    <t>L01/070/9/000120/2008</t>
  </si>
  <si>
    <t>L01/080/9/000047/2008</t>
  </si>
  <si>
    <t>L01/080/9/000087/2008</t>
  </si>
  <si>
    <t>L01/080/9/000098/2008</t>
  </si>
  <si>
    <t>L01/070/9/000282/2008</t>
  </si>
  <si>
    <t>L02/070/9/000301/2008</t>
  </si>
  <si>
    <t>L01/070/9/000326/2008</t>
  </si>
  <si>
    <t>L01/070/9/000330/2008</t>
  </si>
  <si>
    <t>L01/070/9/000347/2008</t>
  </si>
  <si>
    <t>L01/080/9/000289/2007</t>
  </si>
  <si>
    <t>L01/075/9/000434/2008</t>
  </si>
  <si>
    <t>L02/070/9/000539/2008</t>
  </si>
  <si>
    <t>2008Q4</t>
  </si>
  <si>
    <t>L02/089/9/000547/2008</t>
  </si>
  <si>
    <t>L02/070/9/000578/2008</t>
  </si>
  <si>
    <t>L02/070/9/000595/2008</t>
  </si>
  <si>
    <t>L02/070/9/000650/2008</t>
  </si>
  <si>
    <t>L01/070/9/000664/2008</t>
  </si>
  <si>
    <t>L01/070/9/000674/2008</t>
  </si>
  <si>
    <t>L01/070/9/000687/2008</t>
  </si>
  <si>
    <t>L01/080/9/000009/2009</t>
  </si>
  <si>
    <t>L02/070/9/000121/2009</t>
  </si>
  <si>
    <t>L01/080/9/000060/2009</t>
  </si>
  <si>
    <t>L01/070/9/000182/2009</t>
  </si>
  <si>
    <t>L01/070/9/000236/2009</t>
  </si>
  <si>
    <t>L01/070/9/000259/2009</t>
  </si>
  <si>
    <t>L01/089/9/000080/2009</t>
  </si>
  <si>
    <t>L01/070/9/000294/2009</t>
  </si>
  <si>
    <t>L01/062/9/000131/2009</t>
  </si>
  <si>
    <t>L01/070/9/000454/2009</t>
  </si>
  <si>
    <t>L01/070/9/000461/2009</t>
  </si>
  <si>
    <t>L01/070/9/000541/2009</t>
  </si>
  <si>
    <t>L01/089/9/000195/2009</t>
  </si>
  <si>
    <t>L01/070/9/000559/2009</t>
  </si>
  <si>
    <t>L01/075/9/000568/2009</t>
  </si>
  <si>
    <t>L01/088/9/000191/2009</t>
  </si>
  <si>
    <t>L02/071/9/000012/2009</t>
  </si>
  <si>
    <t>L01/070/9/000600/2009</t>
  </si>
  <si>
    <t>L01/070/9/000608/2009</t>
  </si>
  <si>
    <t>L01/070/9/000617/2009</t>
  </si>
  <si>
    <t>L01/070/9/000682/2009</t>
  </si>
  <si>
    <t>L01/070/9/000723/2009</t>
  </si>
  <si>
    <t>L01/087/9/000001/2010</t>
  </si>
  <si>
    <t>L01/080/9/000007/2010</t>
  </si>
  <si>
    <t>L02/071/9/000008/2010</t>
  </si>
  <si>
    <t>L02/088/9/000055/2010</t>
  </si>
  <si>
    <t>L01/070/9/000178/2010</t>
  </si>
  <si>
    <t>L01/080/9/000059/2010</t>
  </si>
  <si>
    <t>L01/088/9/000092/2010</t>
  </si>
  <si>
    <t>L01/070/9/000764/2009</t>
  </si>
  <si>
    <t>L01/112/9/000006/2008</t>
  </si>
  <si>
    <t>L01/080/9/000150/2010</t>
  </si>
  <si>
    <t>L01/070/9/000002/2011</t>
  </si>
  <si>
    <t>L01/112/9/000004/2010</t>
  </si>
  <si>
    <t>L01/070/9/000034/2011</t>
  </si>
  <si>
    <t>L02/088/9/000018/2011</t>
  </si>
  <si>
    <t>L01/080/9/000770/2009</t>
  </si>
  <si>
    <t>L01/070/9/000150/2012</t>
  </si>
  <si>
    <t>L01/112/9/000020/2007</t>
  </si>
  <si>
    <t>L01/080/9/000141/2011</t>
  </si>
  <si>
    <t>L01/112/9/000007/2008</t>
  </si>
  <si>
    <t>L01/112/9/000004/2009</t>
  </si>
  <si>
    <t>L01/070/9/000322/2012</t>
  </si>
  <si>
    <t>L02/088/9/000230/2010</t>
  </si>
  <si>
    <t>L01/070/9/000055/2014</t>
  </si>
  <si>
    <t>L01/112/9/000011/2013</t>
  </si>
  <si>
    <t>L01/112/9/000015/2013</t>
  </si>
  <si>
    <t>L01/070/9/000233/2016</t>
  </si>
  <si>
    <t>L01/112/9/000010/2012</t>
  </si>
  <si>
    <t>L01/070/9/000515/2020</t>
  </si>
  <si>
    <t>L01/071/9/000001/2021</t>
  </si>
  <si>
    <t>L13/070/9/000002/1999</t>
  </si>
  <si>
    <t>L01/070/9/000236/1999</t>
  </si>
  <si>
    <t>1999Q4</t>
  </si>
  <si>
    <t>L13/080/9/000016/2002</t>
  </si>
  <si>
    <t>L01/112/9/000032/1998</t>
  </si>
  <si>
    <t>1998Q2</t>
  </si>
  <si>
    <t>L13/110/9/000024/2004</t>
  </si>
  <si>
    <t>L13/070/9/000274/2004</t>
  </si>
  <si>
    <t>L13/070/9/000356/2007</t>
  </si>
  <si>
    <t>L13/080/9/000046/2008</t>
  </si>
  <si>
    <t>L01/070/9/000170/2009</t>
  </si>
  <si>
    <t>L02/088/9/000279/2020</t>
  </si>
  <si>
    <t>L01/070/9/000045/2006/00</t>
  </si>
  <si>
    <t>L01/080/9/000066/2006/00</t>
  </si>
  <si>
    <t>2006Q3</t>
  </si>
  <si>
    <t>L01/080/9/000015/1994</t>
  </si>
  <si>
    <t>1994Q1</t>
  </si>
  <si>
    <t>C01/070/9/000288/1994</t>
  </si>
  <si>
    <t>1994Q3</t>
  </si>
  <si>
    <t>C01/070/9/000012/1994</t>
  </si>
  <si>
    <t>C01/089/9/000008/1994</t>
  </si>
  <si>
    <t>C01/089/9/900007/1994</t>
  </si>
  <si>
    <t>C02/080/9/000213/1994</t>
  </si>
  <si>
    <t>1994Q2</t>
  </si>
  <si>
    <t>L01/080/9/000065/2005</t>
  </si>
  <si>
    <t>L01/070/9/000186/2005</t>
  </si>
  <si>
    <t>L01/070/9/000223/2005</t>
  </si>
  <si>
    <t>L01/070/9/000235/2005</t>
  </si>
  <si>
    <t>L01/080/9/000145/2004</t>
  </si>
  <si>
    <t>L01/080/9/000120/2005</t>
  </si>
  <si>
    <t>L01/070/9/000291/2005</t>
  </si>
  <si>
    <t>L01/070/9/000016/2006</t>
  </si>
  <si>
    <t>L01/070/9/000045/2006</t>
  </si>
  <si>
    <t>L01/070/9/000049/2006</t>
  </si>
  <si>
    <t>L01/070/9/000103/2006</t>
  </si>
  <si>
    <t>L01/070/9/000186/2006</t>
  </si>
  <si>
    <t>L01/080/9/000066/2006</t>
  </si>
  <si>
    <t>L01/089/9/000037/2006</t>
  </si>
  <si>
    <t>L01/070/9/000248/2006</t>
  </si>
  <si>
    <t>L01/070/9/000271/2006</t>
  </si>
  <si>
    <t>L01/089/9/000054/2006</t>
  </si>
  <si>
    <t>L01/089/9/000063/2006</t>
  </si>
  <si>
    <t>L02/089/9/000066/2006</t>
  </si>
  <si>
    <t>L01/080/9/000140/2006</t>
  </si>
  <si>
    <t>L01/070/9/000439/2006</t>
  </si>
  <si>
    <t>L01/087/9/000127/2021</t>
  </si>
  <si>
    <t>L01/087/9/000128/2021</t>
  </si>
  <si>
    <t>L01/070/9/000521/2021</t>
  </si>
  <si>
    <t>L01/070/9/000522/2021</t>
  </si>
  <si>
    <t>L05/088/9/000112/2021</t>
  </si>
  <si>
    <t>L01/088/9/000113/2021</t>
  </si>
  <si>
    <t>L01/070/9/000526/2021</t>
  </si>
  <si>
    <t>L01/070/9/001262/2020</t>
  </si>
  <si>
    <t>L02/087/9/000131/2021</t>
  </si>
  <si>
    <t>L02/070/9/000528/2021</t>
  </si>
  <si>
    <t>L01/070/9/000530/2021</t>
  </si>
  <si>
    <t>L02/087/9/000132/2021</t>
  </si>
  <si>
    <t>L01/070/9/000531/2021</t>
  </si>
  <si>
    <t>L01/080/9/000133/2021</t>
  </si>
  <si>
    <t>L01/080/9/000134/2021</t>
  </si>
  <si>
    <t>L01/070/9/000549/2021</t>
  </si>
  <si>
    <t>L01/070/9/000297/2018</t>
  </si>
  <si>
    <t>L01/070/9/000555/2021</t>
  </si>
  <si>
    <t>L01/070/9/000558/2021</t>
  </si>
  <si>
    <t>L01/070/9/000559/2021</t>
  </si>
  <si>
    <t>L01/070/9/000563/2021</t>
  </si>
  <si>
    <t>L01/080/9/000135/2021</t>
  </si>
  <si>
    <t>L01/070/9/000566/2021</t>
  </si>
  <si>
    <t>L01/070/9/000570/2021</t>
  </si>
  <si>
    <t>L05/070/9/000573/2021</t>
  </si>
  <si>
    <t>L01/087/9/000138/2021</t>
  </si>
  <si>
    <t>L01/087/9/000139/2021</t>
  </si>
  <si>
    <t>L01/070/9/000580/2021</t>
  </si>
  <si>
    <t>L01/088/9/000116/2021</t>
  </si>
  <si>
    <t>L01/102/9/000001/2021</t>
  </si>
  <si>
    <t>L01/070/9/000586/2021</t>
  </si>
  <si>
    <t>L01/088/9/000118/2021</t>
  </si>
  <si>
    <t>L01/087/9/000143/2021</t>
  </si>
  <si>
    <t>L05/080/9/000144/2021</t>
  </si>
  <si>
    <t>L15/070/9/000590/2021</t>
  </si>
  <si>
    <t>L01/070/9/000595/2021</t>
  </si>
  <si>
    <t>L01/071/9/000002/2021</t>
  </si>
  <si>
    <t>L01/071/9/000003/2021</t>
  </si>
  <si>
    <t>L01/088/9/000120/2021</t>
  </si>
  <si>
    <t>L01/070/9/000598/2021</t>
  </si>
  <si>
    <t>L15/070/9/000605/2021</t>
  </si>
  <si>
    <t>L15/070/9/000606/2021</t>
  </si>
  <si>
    <t>L15/070/9/000608/2021</t>
  </si>
  <si>
    <t>L01/070/9/000613/2021</t>
  </si>
  <si>
    <t>L01/070/9/000614/2021</t>
  </si>
  <si>
    <t>L01/087/9/000147/2021</t>
  </si>
  <si>
    <t>L01/070/9/000616/2021</t>
  </si>
  <si>
    <t>L15/080/9/000148/2021</t>
  </si>
  <si>
    <t>L01/071/9/000004/2021</t>
  </si>
  <si>
    <t>L01/070/9/000622/2021</t>
  </si>
  <si>
    <t>L01/080/9/000149/2021</t>
  </si>
  <si>
    <t>L01/070/9/000623/2021</t>
  </si>
  <si>
    <t>L01/070/9/000626/2021</t>
  </si>
  <si>
    <t>L01/070/9/000627/2021</t>
  </si>
  <si>
    <t>L15/070/9/000630/2021</t>
  </si>
  <si>
    <t>L01/700/9/000631/2021</t>
  </si>
  <si>
    <t>L02/064/9/000002/2021</t>
  </si>
  <si>
    <t>L01/080/9/000150/2021</t>
  </si>
  <si>
    <t>L01/088/9/000128/2021</t>
  </si>
  <si>
    <t>L01/070/9/000640/2021</t>
  </si>
  <si>
    <t>L01/087/9/000151/2021</t>
  </si>
  <si>
    <t>L01/088/9/000129/2021</t>
  </si>
  <si>
    <t>L05/070/9/000645/2021</t>
  </si>
  <si>
    <t>L01/700/9/000647/2021</t>
  </si>
  <si>
    <t>L01/080/9/000153/2021</t>
  </si>
  <si>
    <t>L01/700/9/000650/2021</t>
  </si>
  <si>
    <t>L01/088/9/000132/2021</t>
  </si>
  <si>
    <t>L01/070/9/000656/2021</t>
  </si>
  <si>
    <t>L01/088/9/000133/2021</t>
  </si>
  <si>
    <t>L02/080/9/000155/2021</t>
  </si>
  <si>
    <t>L01/070/9/000658/2021</t>
  </si>
  <si>
    <t>L01/070/9/000659/2021</t>
  </si>
  <si>
    <t>L01/070/9/000660/2021</t>
  </si>
  <si>
    <t>L01/070/9/000662/2021</t>
  </si>
  <si>
    <t>L01/070/9/000663/2021</t>
  </si>
  <si>
    <t>L01/087/9/000157/2021</t>
  </si>
  <si>
    <t>L01/070/9/000666/2021</t>
  </si>
  <si>
    <t>L01/700/9/000667/2021</t>
  </si>
  <si>
    <t>L01/070/9/000668/2021</t>
  </si>
  <si>
    <t>L02/088/9/000135/2021</t>
  </si>
  <si>
    <t>L01/070/9/000670/2021</t>
  </si>
  <si>
    <t>L01/087/9/000159/2021</t>
  </si>
  <si>
    <t>L01/070/9/000671/2021</t>
  </si>
  <si>
    <t>L01/070/9/000672/2021</t>
  </si>
  <si>
    <t>L01/070/9/000674/2021</t>
  </si>
  <si>
    <t>L01/080/9/000160/2021</t>
  </si>
  <si>
    <t>L01/070/9/000678/2021</t>
  </si>
  <si>
    <t>L01/070/9/000681/2021</t>
  </si>
  <si>
    <t>L01/070/9/000682/2021</t>
  </si>
  <si>
    <t>L01/700/9/000683/2021</t>
  </si>
  <si>
    <t>L01/080/9/000163/2021</t>
  </si>
  <si>
    <t>L01/070/9/000686/2021</t>
  </si>
  <si>
    <t>L01/088/9/000139/2021</t>
  </si>
  <si>
    <t>L01/070/9/000688/2021</t>
  </si>
  <si>
    <t>L01/070/9/000689/2021</t>
  </si>
  <si>
    <t>L01/070/9/000690/2021</t>
  </si>
  <si>
    <t>L01/070/9/000692/2021</t>
  </si>
  <si>
    <t>L01/070/9/000694/2021</t>
  </si>
  <si>
    <t>L01/101/9/000002/2021</t>
  </si>
  <si>
    <t>L01/080/9/000164/2021</t>
  </si>
  <si>
    <t>L01/070/9/000695/2021</t>
  </si>
  <si>
    <t>L01/030/9/000001/2021</t>
  </si>
  <si>
    <t>L01/080/9/000165/2021</t>
  </si>
  <si>
    <t>L01/070/9/000697/2021</t>
  </si>
  <si>
    <t>L01/110/9/000003/2021</t>
  </si>
  <si>
    <t>L15/070/9/000699/2021</t>
  </si>
  <si>
    <t>L01/070/9/000701/2021</t>
  </si>
  <si>
    <t>L01/080/9/000166/2021</t>
  </si>
  <si>
    <t>L01/080/9/000167/2021</t>
  </si>
  <si>
    <t>L01/087/9/000168/2021</t>
  </si>
  <si>
    <t>L01/070/9/000704/2021</t>
  </si>
  <si>
    <t>L01/087/9/000169/2021</t>
  </si>
  <si>
    <t>L01/042/9/000004/2020</t>
  </si>
  <si>
    <t>L01/110/9/000074/2020</t>
  </si>
  <si>
    <t>L01/087/9/000433/2020</t>
  </si>
  <si>
    <t>L01/070/9/000705/2021</t>
  </si>
  <si>
    <t>L01/087/9/000170/2021</t>
  </si>
  <si>
    <t>L02/070/9/000708/2021</t>
  </si>
  <si>
    <t>L01/087/9/000434/2020</t>
  </si>
  <si>
    <t>L01/070/9/000709/2021</t>
  </si>
  <si>
    <t>L01/700/9/000710/2021</t>
  </si>
  <si>
    <t>L01/070/9/000711/2021</t>
  </si>
  <si>
    <t>L01/020/9/000001/2021</t>
  </si>
  <si>
    <t>L01/070/9/000712/2021</t>
  </si>
  <si>
    <t>L01/088/9/000143/2021</t>
  </si>
  <si>
    <t>L01/070/9/000714/2021</t>
  </si>
  <si>
    <t>L01/080/9/000172/2021</t>
  </si>
  <si>
    <t>L01/070/9/000715/2021</t>
  </si>
  <si>
    <t>L01/088/9/000145/2021</t>
  </si>
  <si>
    <t>L01/080/9/000174/2021</t>
  </si>
  <si>
    <t>L01/070/9/000720/2021</t>
  </si>
  <si>
    <t>L15/070/9/001264/2020</t>
  </si>
  <si>
    <t>L01/070/9/000726/2021</t>
  </si>
  <si>
    <t>L01/070/9/000727/2021</t>
  </si>
  <si>
    <t>L01/087/9/000175/2021</t>
  </si>
  <si>
    <t>L02/070/9/000728/2021</t>
  </si>
  <si>
    <t>L01/070/9/000729/2021</t>
  </si>
  <si>
    <t>L01/087/9/000177/2021</t>
  </si>
  <si>
    <t>L01/070/9/000730/2021</t>
  </si>
  <si>
    <t>L01/070/9/000732/2021</t>
  </si>
  <si>
    <t>L01/070/9/000733/2021</t>
  </si>
  <si>
    <t>L01/087/9/000178/2021</t>
  </si>
  <si>
    <t>L01/070/9/000735/2021</t>
  </si>
  <si>
    <t>L01/070/9/001266/2020</t>
  </si>
  <si>
    <t>L01/088/9/000146/2021</t>
  </si>
  <si>
    <t>L01/080/9/000179/2021</t>
  </si>
  <si>
    <t>L01/070/9/000739/2021</t>
  </si>
  <si>
    <t>L01/064/9/000003/2021</t>
  </si>
  <si>
    <t>L01/801/9/000003/2021</t>
  </si>
  <si>
    <t>L01/070/9/000742/2021</t>
  </si>
  <si>
    <t>L01/070/9/000743/2021</t>
  </si>
  <si>
    <t>L05/070/9/000744/2021</t>
  </si>
  <si>
    <t>L01/087/9/000182/2021</t>
  </si>
  <si>
    <t>L01/070/9/000746/2021</t>
  </si>
  <si>
    <t>L01/070/9/000748/2021</t>
  </si>
  <si>
    <t>L01/110/9/000004/2021</t>
  </si>
  <si>
    <t>L01/088/9/000149/2021</t>
  </si>
  <si>
    <t>L01/880/9/000186/2021</t>
  </si>
  <si>
    <t>L15/070/9/000752/2021</t>
  </si>
  <si>
    <t>L01/700/9/000753/2021</t>
  </si>
  <si>
    <t>L01/070/9/000754/2021</t>
  </si>
  <si>
    <t>L01/070/9/000755/2021</t>
  </si>
  <si>
    <t>L01/070/9/000757/2021</t>
  </si>
  <si>
    <t>L01/070/9/000761/2021</t>
  </si>
  <si>
    <t>L01/070/9/000762/2021</t>
  </si>
  <si>
    <t>L01/070/9/000764/2021</t>
  </si>
  <si>
    <t>L01/070/9/000765/2021</t>
  </si>
  <si>
    <t>L01/070/9/000766/2021</t>
  </si>
  <si>
    <t>L01/070/9/000767/2021</t>
  </si>
  <si>
    <t>L01/080/9/000189/2021</t>
  </si>
  <si>
    <t>L01/070/9/000768/2021</t>
  </si>
  <si>
    <t>L01/070/9/000770/2021</t>
  </si>
  <si>
    <t>L01/080/9/000190/2021</t>
  </si>
  <si>
    <t>L01/088/9/000150/2021</t>
  </si>
  <si>
    <t>L01/070/9/000775/2021</t>
  </si>
  <si>
    <t>L01/070/9/000776/2021</t>
  </si>
  <si>
    <t>L01/070/9/000777/2021</t>
  </si>
  <si>
    <t>L01/070/9/000778/2021</t>
  </si>
  <si>
    <t>L01/700/9/000779/2021</t>
  </si>
  <si>
    <t>L15/087/9/000191/2021</t>
  </si>
  <si>
    <t>L01/087/9/000435/2020</t>
  </si>
  <si>
    <t>L01/088/9/000151/2021</t>
  </si>
  <si>
    <t>L01/088/9/000152/2021</t>
  </si>
  <si>
    <t>L15/080/9/000192/2021</t>
  </si>
  <si>
    <t>L01/087/9/000193/2021</t>
  </si>
  <si>
    <t>L01/070/9/000780/2021</t>
  </si>
  <si>
    <t>L01/700/9/001267/2020</t>
  </si>
  <si>
    <t>L05/070/9/001268/2020</t>
  </si>
  <si>
    <t>L01/070/9/000783/2021</t>
  </si>
  <si>
    <t>L01/088/9/000153/2021</t>
  </si>
  <si>
    <t>L01/700/9/000789/2021</t>
  </si>
  <si>
    <t>L01/710/9/000790/2021</t>
  </si>
  <si>
    <t>L01/083/9/000154/2021</t>
  </si>
  <si>
    <t>L01/070/9/000791/2021</t>
  </si>
  <si>
    <t>L15/090/9/000001/2021</t>
  </si>
  <si>
    <t>L01/070/9/000792/2021</t>
  </si>
  <si>
    <t>L01/070/9/000793/2021</t>
  </si>
  <si>
    <t>L01/070/9/000794/2021</t>
  </si>
  <si>
    <t>L01/070/9/000795/2021</t>
  </si>
  <si>
    <t>L01/110/9/000006/2021</t>
  </si>
  <si>
    <t>L01/087/9/000194/2021</t>
  </si>
  <si>
    <t>L01/087/9/000195/2021</t>
  </si>
  <si>
    <t>L01/088/9/000155/2021</t>
  </si>
  <si>
    <t>L01/070/9/000800/2021</t>
  </si>
  <si>
    <t>L02/070/9/000802/2021</t>
  </si>
  <si>
    <t>L01/070/9/000803/2021</t>
  </si>
  <si>
    <t>L01/070/9/000806/2021</t>
  </si>
  <si>
    <t>L01/070/9/000809/2021</t>
  </si>
  <si>
    <t>L01/070/9/000810/2021</t>
  </si>
  <si>
    <t>L01/080/9/000196/2021</t>
  </si>
  <si>
    <t>L01/070/9/000814/2021</t>
  </si>
  <si>
    <t>L01/088/9/000157/2021</t>
  </si>
  <si>
    <t>L01/070/9/000815/2021</t>
  </si>
  <si>
    <t>L01/088/9/000158/2021</t>
  </si>
  <si>
    <t>L01/070/9/000816/2021</t>
  </si>
  <si>
    <t>L01/088/9/000159/2021</t>
  </si>
  <si>
    <t>L01/071/9/000005/2021</t>
  </si>
  <si>
    <t>L01/070/9/000820/2021</t>
  </si>
  <si>
    <t>L01/070/9/000822/2021</t>
  </si>
  <si>
    <t>L01/070/9/000920/2021</t>
  </si>
  <si>
    <t>L01/070/9/000922/2021</t>
  </si>
  <si>
    <t>L01/088/9/000182/2021</t>
  </si>
  <si>
    <t>2021Q3</t>
  </si>
  <si>
    <t>L01/070/9/000932/2021</t>
  </si>
  <si>
    <t>L01/088/9/000184/2021</t>
  </si>
  <si>
    <t>L01/070/9/000939/2021</t>
  </si>
  <si>
    <t>L01/070/9/000940/2021</t>
  </si>
  <si>
    <t>L01/062/9/000003/2021</t>
  </si>
  <si>
    <t>L01/070/9/000943/2021</t>
  </si>
  <si>
    <t>L01/070/9/000948/2021</t>
  </si>
  <si>
    <t>L01/070/9/000951/2021</t>
  </si>
  <si>
    <t>L01/088/9/000191/2021</t>
  </si>
  <si>
    <t>L01/070/9/000953/2021</t>
  </si>
  <si>
    <t>L01/070/9/000957/2021</t>
  </si>
  <si>
    <t>L02/070/9/000959/2021</t>
  </si>
  <si>
    <t>L01/080/9/000224/2021</t>
  </si>
  <si>
    <t>L01/088/9/000195/2021</t>
  </si>
  <si>
    <t>L01/070/9/000976/2021</t>
  </si>
  <si>
    <t>L05/070/9/000981/2021</t>
  </si>
  <si>
    <t>L02/070/9/000984/2021</t>
  </si>
  <si>
    <t>L01/088/9/000202/2021</t>
  </si>
  <si>
    <t>L05/070/9/000992/2021</t>
  </si>
  <si>
    <t>L01/088/9/000204/2021</t>
  </si>
  <si>
    <t>L01/088/9/000207/2021</t>
  </si>
  <si>
    <t>L01/070/9/000998/2021</t>
  </si>
  <si>
    <t>L01/088/9/000208/2021</t>
  </si>
  <si>
    <t>L01/070/9/001002/2021</t>
  </si>
  <si>
    <t>L01/070/9/001010/2021</t>
  </si>
  <si>
    <t>L01/070/9/001016/2021</t>
  </si>
  <si>
    <t>L01/030/9/000005/2021</t>
  </si>
  <si>
    <t>L01/088/9/000211/2021</t>
  </si>
  <si>
    <t>L01/070/9/001024/2021</t>
  </si>
  <si>
    <t>L01/070/9/001028/2021</t>
  </si>
  <si>
    <t>L01/070/9/001029/2021</t>
  </si>
  <si>
    <t>L01/088/9/000216/2021</t>
  </si>
  <si>
    <t>L01/088/9/000217/2021</t>
  </si>
  <si>
    <t>L01/088/9/000218/2021</t>
  </si>
  <si>
    <t>L01/070/9/001043/2021</t>
  </si>
  <si>
    <t>L01/070/9/001046/2021</t>
  </si>
  <si>
    <t>L01/088/9/000219/2021</t>
  </si>
  <si>
    <t>L01/070/9/001048/2021</t>
  </si>
  <si>
    <t>L01/088/9/000221/2021</t>
  </si>
  <si>
    <t>L01/088/9/000223/2021</t>
  </si>
  <si>
    <t>L01/070/9/001060/2021</t>
  </si>
  <si>
    <t>L01/070/9/001061/2021</t>
  </si>
  <si>
    <t>L15/088/9/000227/2021</t>
  </si>
  <si>
    <t>L01/088/9/000229/2021</t>
  </si>
  <si>
    <t>L01/088/9/000231/2021</t>
  </si>
  <si>
    <t>L01/070/9/001075/2021</t>
  </si>
  <si>
    <t>L01/070/9/001076/2021</t>
  </si>
  <si>
    <t>L15/080/9/000246/2021</t>
  </si>
  <si>
    <t>L01/070/9/001097/2021</t>
  </si>
  <si>
    <t>L01/088/9/000238/2021</t>
  </si>
  <si>
    <t>L01/088/9/000242/2021</t>
  </si>
  <si>
    <t>L01/088/9/000246/2021</t>
  </si>
  <si>
    <t>L01/700/9/001158/2021</t>
  </si>
  <si>
    <t>L01/070/9/001173/2021</t>
  </si>
  <si>
    <t>L01/070/9/001176/2021</t>
  </si>
  <si>
    <t>L01/070/9/001186/2021</t>
  </si>
  <si>
    <t>L15/070/9/001200/2021</t>
  </si>
  <si>
    <t>L01/087/9/000261/2021</t>
  </si>
  <si>
    <t>L01/110/9/000012/2021</t>
  </si>
  <si>
    <t>L02/070/9/001214/2021</t>
  </si>
  <si>
    <t>L02/070/9/001229/2021</t>
  </si>
  <si>
    <t>L01/070/9/001242/2021</t>
  </si>
  <si>
    <t>L01/070/9/001287/2021</t>
  </si>
  <si>
    <t>L01/070/9/001300/2021</t>
  </si>
  <si>
    <t>2021Q4</t>
  </si>
  <si>
    <t>L01/070/9/001368/2021</t>
  </si>
  <si>
    <t>L01/062/9/000009/2021</t>
  </si>
  <si>
    <t>L01/030/9/000006/2021</t>
  </si>
  <si>
    <t>L01/070/9/001493/2021</t>
  </si>
  <si>
    <t>L02/070/9/001270/2020</t>
  </si>
  <si>
    <t>L01/080/9/000438/2020</t>
  </si>
  <si>
    <t>L01/088/9/000180/2021</t>
  </si>
  <si>
    <t>L01/070/9/000923/2021</t>
  </si>
  <si>
    <t>L01/087/9/000439/2020</t>
  </si>
  <si>
    <t>L01/070/9/000928/2021</t>
  </si>
  <si>
    <t>L01/080/9/000213/2021</t>
  </si>
  <si>
    <t>L01/088/9/000181/2021</t>
  </si>
  <si>
    <t>L05/070/9/000929/2021</t>
  </si>
  <si>
    <t>L01/070/9/000930/2021</t>
  </si>
  <si>
    <t>L01/070/9/000931/2021</t>
  </si>
  <si>
    <t>L01/070/9/000933/2021</t>
  </si>
  <si>
    <t>L01/070/9/000936/2021</t>
  </si>
  <si>
    <t>L01/070/9/000937/2021</t>
  </si>
  <si>
    <t>L15/080/9/000215/2021</t>
  </si>
  <si>
    <t>L01/080/9/000216/2021</t>
  </si>
  <si>
    <t>L01/087/9/000217/2021</t>
  </si>
  <si>
    <t>L01/088/9/000183/2021</t>
  </si>
  <si>
    <t>L01/088/9/000186/2021</t>
  </si>
  <si>
    <t>L01/088/9/000187/2021</t>
  </si>
  <si>
    <t>L01/070/9/000941/2021</t>
  </si>
  <si>
    <t>L01/087/9/000219/2021</t>
  </si>
  <si>
    <t>L01/070/9/000942/2021</t>
  </si>
  <si>
    <t>L01/070/9/000944/2021</t>
  </si>
  <si>
    <t>L05/070/9/000945/2021</t>
  </si>
  <si>
    <t>L01/110/9/000008/2021</t>
  </si>
  <si>
    <t>L01/070/9/000946/2021</t>
  </si>
  <si>
    <t>L01/700/9/000947/2021</t>
  </si>
  <si>
    <t>L01/070/9/000949/2021</t>
  </si>
  <si>
    <t>L01/083/9/000189/2021</t>
  </si>
  <si>
    <t>L01/088/9/000190/2021</t>
  </si>
  <si>
    <t>L01/020/9/000002/2021</t>
  </si>
  <si>
    <t>L01/062/9/000004/2021</t>
  </si>
  <si>
    <t>L01/088/9/000192/2021</t>
  </si>
  <si>
    <t>L01/070/9/000952/2021</t>
  </si>
  <si>
    <t>L01/070/9/000954/2021</t>
  </si>
  <si>
    <t>L01/070/9/000955/2021</t>
  </si>
  <si>
    <t>L01/088/9/000193/2021</t>
  </si>
  <si>
    <t>L01/070/9/000960/2021</t>
  </si>
  <si>
    <t>L02/080/9/000223/2021</t>
  </si>
  <si>
    <t>L01/110/9/000009/2021</t>
  </si>
  <si>
    <t>L01/103/9/000006/2021</t>
  </si>
  <si>
    <t>L01/064/9/000004/2021</t>
  </si>
  <si>
    <t>L01/088/9/000194/2021</t>
  </si>
  <si>
    <t>L01/070/9/000961/2021</t>
  </si>
  <si>
    <t>L01/070/9/000962/2021</t>
  </si>
  <si>
    <t>L01/070/9/000963/2021</t>
  </si>
  <si>
    <t>L01/070/9/000964/2021</t>
  </si>
  <si>
    <t>L01/070/9/000966/2021</t>
  </si>
  <si>
    <t>L01/070/9/000969/2021</t>
  </si>
  <si>
    <t>L01/700/9/000970/2021</t>
  </si>
  <si>
    <t>L01/070/9/000971/2021</t>
  </si>
  <si>
    <t>L01/070/9/000972/2021</t>
  </si>
  <si>
    <t>L01/088/9/000196/2021</t>
  </si>
  <si>
    <t>L01/070/9/000973/2021</t>
  </si>
  <si>
    <t>L01/088/9/000197/2021</t>
  </si>
  <si>
    <t>L01/700/9/000975/2021</t>
  </si>
  <si>
    <t>L01/080/9/000225/2021</t>
  </si>
  <si>
    <t>L01/087/9/000226/2021</t>
  </si>
  <si>
    <t>L02/070/9/000978/2021</t>
  </si>
  <si>
    <t>L01/087/9/000441/2020</t>
  </si>
  <si>
    <t>L01/070/9/000979/2021</t>
  </si>
  <si>
    <t>L01/088/9/000198/2021</t>
  </si>
  <si>
    <t>L01/070/9/000980/2021</t>
  </si>
  <si>
    <t>L01/070/9/000982/2021</t>
  </si>
  <si>
    <t>L01/070/9/000983/2021</t>
  </si>
  <si>
    <t>L15/070/9/000985/2021</t>
  </si>
  <si>
    <t>L01/070/9/000986/2021</t>
  </si>
  <si>
    <t>L01/088/9/000200/2021</t>
  </si>
  <si>
    <t>L02/087/9/000227/2021</t>
  </si>
  <si>
    <t>L01/070/9/000987/2021</t>
  </si>
  <si>
    <t>L01/087/9/000228/2021</t>
  </si>
  <si>
    <t>L01/088/9/000201/2021</t>
  </si>
  <si>
    <t>L01/070/9/000988/2021</t>
  </si>
  <si>
    <t>L01/880/9/000229/2021</t>
  </si>
  <si>
    <t>L01/087/9/000230/2021</t>
  </si>
  <si>
    <t>L01/070/9/000991/2021</t>
  </si>
  <si>
    <t>L01/088/9/000205/2021</t>
  </si>
  <si>
    <t>L01/070/9/000994/2021</t>
  </si>
  <si>
    <t>L01/070/9/000995/2021</t>
  </si>
  <si>
    <t>L01/088/9/000206/2021</t>
  </si>
  <si>
    <t>L01/070/9/000999/2021</t>
  </si>
  <si>
    <t>L01/070/9/001000/2021</t>
  </si>
  <si>
    <t>L01/088/9/000209/2021</t>
  </si>
  <si>
    <t>L01/070/9/001003/2021</t>
  </si>
  <si>
    <t>L01/088/9/000210/2021</t>
  </si>
  <si>
    <t>L01/070/9/001004/2021</t>
  </si>
  <si>
    <t>L01/700/9/001005/2021</t>
  </si>
  <si>
    <t>L01/070/9/001006/2021</t>
  </si>
  <si>
    <t>L02/070/9/001007/2021</t>
  </si>
  <si>
    <t>L01/080/9/000232/2021</t>
  </si>
  <si>
    <t>L01/070/9/001008/2021</t>
  </si>
  <si>
    <t>L01/070/9/001011/2021</t>
  </si>
  <si>
    <t>L01/070/9/001012/2021</t>
  </si>
  <si>
    <t>L01/087/9/000234/2021</t>
  </si>
  <si>
    <t>L01/070/9/001013/2021</t>
  </si>
  <si>
    <t>L01/070/9/001015/2021</t>
  </si>
  <si>
    <t>L01/087/9/000235/2021</t>
  </si>
  <si>
    <t>L01/070/9/001017/2021</t>
  </si>
  <si>
    <t>L01/070/9/001018/2021</t>
  </si>
  <si>
    <t>L01/801/9/000005/2021</t>
  </si>
  <si>
    <t>L01/070/9/001021/2021</t>
  </si>
  <si>
    <t>L01/070/9/001022/2021</t>
  </si>
  <si>
    <t>L01/070/9/001023/2021</t>
  </si>
  <si>
    <t>L01/110/9/000010/2021</t>
  </si>
  <si>
    <t>L05/070/9/001025/2021</t>
  </si>
  <si>
    <t>L01/070/9/001026/2021</t>
  </si>
  <si>
    <t>L02/070/9/001027/2021</t>
  </si>
  <si>
    <t>L01/080/9/000236/2021</t>
  </si>
  <si>
    <t>L01/071/9/000006/2021</t>
  </si>
  <si>
    <t>L01/070/9/001030/2021</t>
  </si>
  <si>
    <t>L01/070/9/001031/2021</t>
  </si>
  <si>
    <t>L01/088/9/000213/2021</t>
  </si>
  <si>
    <t>L02/080/9/000237/2021</t>
  </si>
  <si>
    <t>L01/087/9/000238/2021</t>
  </si>
  <si>
    <t>L01/088/9/000215/2021</t>
  </si>
  <si>
    <t>L15/070/9/001032/2021</t>
  </si>
  <si>
    <t>L02/070/9/001033/2021</t>
  </si>
  <si>
    <t>L01/070/9/001034/2021</t>
  </si>
  <si>
    <t>L01/070/9/001036/2021</t>
  </si>
  <si>
    <t>L01/070/9/001037/2021</t>
  </si>
  <si>
    <t>L01/070/9/001038/2021</t>
  </si>
  <si>
    <t>L01/070/9/001040/2021</t>
  </si>
  <si>
    <t>L01/080/9/000239/2021</t>
  </si>
  <si>
    <t>L01/070/9/001041/2021</t>
  </si>
  <si>
    <t>L02/070/9/001042/2021</t>
  </si>
  <si>
    <t>L01/110/9/000011/2021</t>
  </si>
  <si>
    <t>L01/070/9/001044/2021</t>
  </si>
  <si>
    <t>L01/080/9/000240/2021</t>
  </si>
  <si>
    <t>L15/070/9/001049/2021</t>
  </si>
  <si>
    <t>L01/070/9/001050/2021</t>
  </si>
  <si>
    <t>L01/088/9/000214/2021</t>
  </si>
  <si>
    <t>L01/070/9/001051/2021</t>
  </si>
  <si>
    <t>L01/070/9/001052/2021</t>
  </si>
  <si>
    <t>L01/070/9/001053/2021</t>
  </si>
  <si>
    <t>L15/070/9/001054/2021</t>
  </si>
  <si>
    <t>L01/087/9/000241/2021</t>
  </si>
  <si>
    <t>L01/088/9/000222/2021</t>
  </si>
  <si>
    <t>L01/088/9/000224/2021</t>
  </si>
  <si>
    <t>L01/070/9/001055/2021</t>
  </si>
  <si>
    <t>L01/070/9/001056/2021</t>
  </si>
  <si>
    <t>L01/070/9/001057/2021</t>
  </si>
  <si>
    <t>L01/070/9/001058/2021</t>
  </si>
  <si>
    <t>L01/020/9/000004/2020</t>
  </si>
  <si>
    <t>L01/070/9/001059/2021</t>
  </si>
  <si>
    <t>L01/088/9/000225/2021</t>
  </si>
  <si>
    <t>L01/070/9/001062/2021</t>
  </si>
  <si>
    <t>L01/088/9/000226/2021</t>
  </si>
  <si>
    <t>L01/070/9/001063/2021</t>
  </si>
  <si>
    <t>L01/070/9/001064/2021</t>
  </si>
  <si>
    <t>L01/080/9/000242/2021</t>
  </si>
  <si>
    <t>L01/070/9/001065/2021</t>
  </si>
  <si>
    <t>L01/088/9/000228/2021</t>
  </si>
  <si>
    <t>L15/070/9/001066/2021</t>
  </si>
  <si>
    <t>L01/070/9/001067/2021</t>
  </si>
  <si>
    <t>L01/087/9/000243/2021</t>
  </si>
  <si>
    <t>L02/083/9/000230/2021</t>
  </si>
  <si>
    <t>L01/070/9/001068/2021</t>
  </si>
  <si>
    <t>L01/070/9/001070/2021</t>
  </si>
  <si>
    <t>L01/070/9/001071/2021</t>
  </si>
  <si>
    <t>L01/071/9/000007/2021</t>
  </si>
  <si>
    <t>L01/070/9/001072/2021</t>
  </si>
  <si>
    <t>L15/080/9/000244/2021</t>
  </si>
  <si>
    <t>L01/070/9/001073/2021</t>
  </si>
  <si>
    <t>L01/070/9/001074/2021</t>
  </si>
  <si>
    <t>L01/087/9/000442/2020</t>
  </si>
  <si>
    <t>L01/088/9/000232/2021</t>
  </si>
  <si>
    <t>L01/070/9/001077/2021</t>
  </si>
  <si>
    <t>L01/070/9/001078/2021</t>
  </si>
  <si>
    <t>L01/070/9/001081/2021</t>
  </si>
  <si>
    <t>L05/070/9/001082/2021</t>
  </si>
  <si>
    <t>L01/070/9/001083/2021</t>
  </si>
  <si>
    <t>L15/087/9/000245/2021</t>
  </si>
  <si>
    <t>L01/070/9/001085/2021</t>
  </si>
  <si>
    <t>L01/070/9/001086/2021</t>
  </si>
  <si>
    <t>L15/070/9/001087/2021</t>
  </si>
  <si>
    <t>L01/070/9/001088/2021</t>
  </si>
  <si>
    <t>L01/070/9/001089/2021</t>
  </si>
  <si>
    <t>L02/070/9/001090/2021</t>
  </si>
  <si>
    <t>L01/070/9/001091/2021</t>
  </si>
  <si>
    <t>L01/070/9/001092/2021</t>
  </si>
  <si>
    <t>L15/088/9/000233/2021</t>
  </si>
  <si>
    <t>L01/070/9/001093/2021</t>
  </si>
  <si>
    <t>L01/070/9/001094/2021</t>
  </si>
  <si>
    <t>L01/070/9/001096/2021</t>
  </si>
  <si>
    <t>L01/087/9/000247/2021</t>
  </si>
  <si>
    <t>L01/070/9/001098/2021</t>
  </si>
  <si>
    <t>L01/070/9/001100/2021</t>
  </si>
  <si>
    <t>L01/070/9/001101/2021</t>
  </si>
  <si>
    <t>L01/070/9/001103/2021</t>
  </si>
  <si>
    <t>L01/088/9/000239/2021</t>
  </si>
  <si>
    <t>L01/070/9/001105/2021</t>
  </si>
  <si>
    <t>L01/088/9/000240/2021</t>
  </si>
  <si>
    <t>L01/088/9/000241/2021</t>
  </si>
  <si>
    <t>L01/087/9/000248/2021</t>
  </si>
  <si>
    <t>L01/070/9/001108/2021</t>
  </si>
  <si>
    <t>L01/087/9/000249/2021</t>
  </si>
  <si>
    <t>L01/070/9/001109/2021</t>
  </si>
  <si>
    <t>L01/087/9/000250/2021</t>
  </si>
  <si>
    <t>L05/070/9/001110/2021</t>
  </si>
  <si>
    <t>L01/087/9/000251/2021</t>
  </si>
  <si>
    <t>L01/087/9/000252/2021</t>
  </si>
  <si>
    <t>L01/080/9/000253/2021</t>
  </si>
  <si>
    <t>L01/070/9/001115/2021</t>
  </si>
  <si>
    <t>L01/087/9/000254/2021</t>
  </si>
  <si>
    <t>L01/700/9/001116/2021</t>
  </si>
  <si>
    <t>L01/070/9/001117/2021</t>
  </si>
  <si>
    <t>L01/070/9/001118/2021</t>
  </si>
  <si>
    <t>L01/088/9/000244/2021</t>
  </si>
  <si>
    <t>L01/070/9/001119/2021</t>
  </si>
  <si>
    <t>L01/070/9/001121/2021</t>
  </si>
  <si>
    <t>L01/070/9/001122/2021</t>
  </si>
  <si>
    <t>L01/088/9/000247/2021</t>
  </si>
  <si>
    <t>L01/070/9/001123/2021</t>
  </si>
  <si>
    <t>L01/070/9/001124/2021</t>
  </si>
  <si>
    <t>L01/070/9/001125/2021</t>
  </si>
  <si>
    <t>L01/087/9/000255/2021</t>
  </si>
  <si>
    <t>L01/070/9/001126/2021</t>
  </si>
  <si>
    <t>L15/070/9/001127/2021</t>
  </si>
  <si>
    <t>L02/070/9/001128/2021</t>
  </si>
  <si>
    <t>L01/088/9/000248/2021</t>
  </si>
  <si>
    <t>L05/070/9/001134/2021</t>
  </si>
  <si>
    <t>L01/070/9/001271/2020</t>
  </si>
  <si>
    <t>L01/070/9/001135/2021</t>
  </si>
  <si>
    <t>L01/070/9/001136/2021</t>
  </si>
  <si>
    <t>L01/070/9/001137/2021</t>
  </si>
  <si>
    <t>L01/070/9/001138/2021</t>
  </si>
  <si>
    <t>L01/070/9/001139/2021</t>
  </si>
  <si>
    <t>L01/070/9/001140/2021</t>
  </si>
  <si>
    <t>L01/088/9/000249/2021</t>
  </si>
  <si>
    <t>L01/070/9/001141/2021</t>
  </si>
  <si>
    <t>L01/070/9/001142/2021</t>
  </si>
  <si>
    <t>L01/088/9/000250/2021</t>
  </si>
  <si>
    <t>L01/070/9/001144/2021</t>
  </si>
  <si>
    <t>L01/070/9/001145/2021</t>
  </si>
  <si>
    <t>L01/070/9/001146/2021</t>
  </si>
  <si>
    <t>L01/070/9/001147/2021</t>
  </si>
  <si>
    <t>L01/880/9/000257/2021</t>
  </si>
  <si>
    <t>L01/070/9/001148/2021</t>
  </si>
  <si>
    <t>L05/070/9/001149/2021</t>
  </si>
  <si>
    <t>L01/070/9/001151/2021</t>
  </si>
  <si>
    <t>L01/070/9/001152/2021</t>
  </si>
  <si>
    <t>L01/070/9/001153/2021</t>
  </si>
  <si>
    <t>L01/070/9/001154/2021</t>
  </si>
  <si>
    <t>L01/070/9/001155/2021</t>
  </si>
  <si>
    <t>L01/070/9/001157/2021</t>
  </si>
  <si>
    <t>L01/070/9/000620/2010</t>
  </si>
  <si>
    <t>L01/070/9/001159/2021</t>
  </si>
  <si>
    <t>L01/080/9/000259/2021</t>
  </si>
  <si>
    <t>L01/070/9/001160/2021</t>
  </si>
  <si>
    <t>L01/088/9/000251/2021</t>
  </si>
  <si>
    <t>L01/070/9/001161/2021</t>
  </si>
  <si>
    <t>L01/070/9/001162/2021</t>
  </si>
  <si>
    <t>L01/070/9/001163/2021</t>
  </si>
  <si>
    <t>L01/070/9/001164/2021</t>
  </si>
  <si>
    <t>L01/070/9/001165/2021</t>
  </si>
  <si>
    <t>L02/070/9/001166/2021</t>
  </si>
  <si>
    <t>L01/088/9/000253/2021</t>
  </si>
  <si>
    <t>L01/700/9/001167/2021</t>
  </si>
  <si>
    <t>L01/070/9/001168/2021</t>
  </si>
  <si>
    <t>L01/070/9/001169/2021</t>
  </si>
  <si>
    <t>L15/070/9/001170/2021</t>
  </si>
  <si>
    <t>L01/088/9/000254/2021</t>
  </si>
  <si>
    <t>L01/070/9/001171/2021</t>
  </si>
  <si>
    <t>L01/070/9/001172/2021</t>
  </si>
  <si>
    <t>L01/070/9/001174/2021</t>
  </si>
  <si>
    <t>L01/088/9/000255/2021</t>
  </si>
  <si>
    <t>L01/070/9/001177/2021</t>
  </si>
  <si>
    <t>L02/070/9/001178/2021</t>
  </si>
  <si>
    <t>L01/088/9/000256/2021</t>
  </si>
  <si>
    <t>L01/070/9/001180/2021</t>
  </si>
  <si>
    <t>L01/070/9/001181/2021</t>
  </si>
  <si>
    <t>L01/070/9/001182/2021</t>
  </si>
  <si>
    <t>L01/070/9/001183/2021</t>
  </si>
  <si>
    <t>L01/070/9/001184/2021</t>
  </si>
  <si>
    <t>L05/088/9/000257/2021</t>
  </si>
  <si>
    <t>L01/070/9/001185/2021</t>
  </si>
  <si>
    <t>L01/070/9/001187/2021</t>
  </si>
  <si>
    <t>L01/070/9/001188/2021</t>
  </si>
  <si>
    <t>L01/070/9/001189/2021</t>
  </si>
  <si>
    <t>L01/070/9/001190/2021</t>
  </si>
  <si>
    <t>L01/088/9/000258/2021</t>
  </si>
  <si>
    <t>L01/080/9/000260/2021</t>
  </si>
  <si>
    <t>L05/070/9/001191/2021</t>
  </si>
  <si>
    <t>L01/070/9/001192/2021</t>
  </si>
  <si>
    <t>L01/070/9/001193/2021</t>
  </si>
  <si>
    <t>L01/070/9/001194/2021</t>
  </si>
  <si>
    <t>L01/070/9/001196/2021</t>
  </si>
  <si>
    <t>L05/070/9/001197/2021</t>
  </si>
  <si>
    <t>L01/070/9/001201/2021</t>
  </si>
  <si>
    <t>L01/070/9/001202/2021</t>
  </si>
  <si>
    <t>L01/087/9/000444/2020</t>
  </si>
  <si>
    <t>L01/070/9/001203/2021</t>
  </si>
  <si>
    <t>L01/700/9/001272/2020</t>
  </si>
  <si>
    <t>L01/070/9/001204/2021</t>
  </si>
  <si>
    <t>L01/080/9/000262/2021</t>
  </si>
  <si>
    <t>L01/088/9/000259/2021</t>
  </si>
  <si>
    <t>L05/070/9/001273/2020</t>
  </si>
  <si>
    <t>L01/070/9/001207/2021</t>
  </si>
  <si>
    <t>L01/700/9/001208/2021</t>
  </si>
  <si>
    <t>L01/088/9/000260/2021</t>
  </si>
  <si>
    <t>L01/070/9/001209/2021</t>
  </si>
  <si>
    <t>L01/070/9/001210/2021</t>
  </si>
  <si>
    <t>L01/070/9/001274/2020</t>
  </si>
  <si>
    <t>L02/070/9/001211/2021</t>
  </si>
  <si>
    <t>L15/070/9/001213/2021</t>
  </si>
  <si>
    <t>L01/080/9/000263/2021</t>
  </si>
  <si>
    <t>L01/088/9/000261/2021</t>
  </si>
  <si>
    <t>L01/070/9/001215/2021</t>
  </si>
  <si>
    <t>L01/070/9/001216/2021</t>
  </si>
  <si>
    <t>L01/080/9/000264/2021</t>
  </si>
  <si>
    <t>L01/070/9/001217/2021</t>
  </si>
  <si>
    <t>L01/088/9/000262/2021</t>
  </si>
  <si>
    <t>L01/087/9/000265/2021</t>
  </si>
  <si>
    <t>L01/088/9/000263/2021</t>
  </si>
  <si>
    <t>L01/088/9/000264/2021</t>
  </si>
  <si>
    <t>L01/080/9/000266/2021</t>
  </si>
  <si>
    <t>L15/070/9/001218/2021</t>
  </si>
  <si>
    <t>L01/070/9/001220/2021</t>
  </si>
  <si>
    <t>L01/070/9/001221/2021</t>
  </si>
  <si>
    <t>L01/070/9/001222/2021</t>
  </si>
  <si>
    <t>L01/070/9/001223/2021</t>
  </si>
  <si>
    <t>L02/070/9/001224/2021</t>
  </si>
  <si>
    <t>L01/070/9/001225/2021</t>
  </si>
  <si>
    <t>L01/070/9/001227/2021</t>
  </si>
  <si>
    <t>L01/070/9/001228/2021</t>
  </si>
  <si>
    <t>L01/070/9/001230/2021</t>
  </si>
  <si>
    <t>L01/088/9/000265/2021</t>
  </si>
  <si>
    <t>L01/087/9/000267/2021</t>
  </si>
  <si>
    <t>L01/088/9/000266/2021</t>
  </si>
  <si>
    <t>L01/070/9/001232/2021</t>
  </si>
  <si>
    <t>L01/070/9/001233/2021</t>
  </si>
  <si>
    <t>L01/070/9/001234/2021</t>
  </si>
  <si>
    <t>L01/070/9/001236/2021</t>
  </si>
  <si>
    <t>L01/080/9/000268/2021</t>
  </si>
  <si>
    <t>L15/070/9/001237/2021</t>
  </si>
  <si>
    <t>L01/070/9/001238/2021</t>
  </si>
  <si>
    <t>L01/088/9/000267/2021</t>
  </si>
  <si>
    <t>L01/112/9/000006/2018</t>
  </si>
  <si>
    <t>L01/070/9/001240/2021</t>
  </si>
  <si>
    <t>L01/070/9/001243/2021</t>
  </si>
  <si>
    <t>L01/070/9/001244/2021</t>
  </si>
  <si>
    <t>L01/088/9/000268/2021</t>
  </si>
  <si>
    <t>L01/700/9/001245/2021</t>
  </si>
  <si>
    <t>L01/070/9/001246/2021</t>
  </si>
  <si>
    <t>L01/070/9/001247/2021</t>
  </si>
  <si>
    <t>L01/088/9/000269/2021</t>
  </si>
  <si>
    <t>L05/087/9/000269/2021</t>
  </si>
  <si>
    <t>L01/070/9/001248/2021</t>
  </si>
  <si>
    <t>L01/070/9/001250/2021</t>
  </si>
  <si>
    <t>L01/070/9/001251/2021</t>
  </si>
  <si>
    <t>L05/070/9/001252/2021</t>
  </si>
  <si>
    <t>L01/052/9/000004/2020</t>
  </si>
  <si>
    <t>L01/040/9/000003/2021</t>
  </si>
  <si>
    <t>L01/071/9/000008/2021</t>
  </si>
  <si>
    <t>L01/070/9/001253/2021</t>
  </si>
  <si>
    <t>L01/080/9/000270/2021</t>
  </si>
  <si>
    <t>L01/070/9/001254/2021</t>
  </si>
  <si>
    <t>L01/071/9/000009/2021</t>
  </si>
  <si>
    <t>L05/070/9/001255/2021</t>
  </si>
  <si>
    <t>L01/070/9/001256/2021</t>
  </si>
  <si>
    <t>L01/080/9/000271/2021</t>
  </si>
  <si>
    <t>L02/070/9/001257/2021</t>
  </si>
  <si>
    <t>L01/070/9/001258/2021</t>
  </si>
  <si>
    <t>L01/070/9/001259/2021</t>
  </si>
  <si>
    <t>L01/070/9/001260/2021</t>
  </si>
  <si>
    <t>L01/080/9/000272/2021</t>
  </si>
  <si>
    <t>L01/070/9/001275/2020</t>
  </si>
  <si>
    <t>L01/087/9/000273/2021</t>
  </si>
  <si>
    <t>L01/070/9/001261/2021</t>
  </si>
  <si>
    <t>L01/070/9/001262/2021</t>
  </si>
  <si>
    <t>L01/070/9/001263/2021</t>
  </si>
  <si>
    <t>L01/070/9/001265/2021</t>
  </si>
  <si>
    <t>L01/070/9/001266/2021</t>
  </si>
  <si>
    <t>L01/087/9/000274/2021</t>
  </si>
  <si>
    <t>L01/070/9/001268/2021</t>
  </si>
  <si>
    <t>L01/088/9/000270/2021</t>
  </si>
  <si>
    <t>L05/070/9/001269/2021</t>
  </si>
  <si>
    <t>L01/070/9/001270/2021</t>
  </si>
  <si>
    <t>L01/070/9/001271/2021</t>
  </si>
  <si>
    <t>L01/088/9/000271/2021</t>
  </si>
  <si>
    <t>L01/087/9/000275/2021</t>
  </si>
  <si>
    <t>L01/080/9/000276/2021</t>
  </si>
  <si>
    <t>L01/070/9/001273/2021</t>
  </si>
  <si>
    <t>L01/070/9/001274/2021</t>
  </si>
  <si>
    <t>L01/087/9/000277/2021</t>
  </si>
  <si>
    <t>L01/088/9/000272/2021</t>
  </si>
  <si>
    <t>L01/088/9/000273/2021</t>
  </si>
  <si>
    <t>L01/070/9/001277/2021</t>
  </si>
  <si>
    <t>L01/080/9/000278/2021</t>
  </si>
  <si>
    <t>L02/070/9/001278/2021</t>
  </si>
  <si>
    <t>L01/088/9/000274/2021</t>
  </si>
  <si>
    <t>L01/070/9/001279/2021</t>
  </si>
  <si>
    <t>L01/070/9/001280/2021</t>
  </si>
  <si>
    <t>L01/070/9/001281/2021</t>
  </si>
  <si>
    <t>L01/070/9/001282/2021</t>
  </si>
  <si>
    <t>L01/070/9/001283/2021</t>
  </si>
  <si>
    <t>L01/070/9/001284/2021</t>
  </si>
  <si>
    <t>L01/088/9/000275/2021</t>
  </si>
  <si>
    <t>L01/070/9/001285/2021</t>
  </si>
  <si>
    <t>L01/080/9/000280/2021</t>
  </si>
  <si>
    <t>L01/070/9/001286/2021</t>
  </si>
  <si>
    <t>L01/070/9/001288/2021</t>
  </si>
  <si>
    <t>L02/070/9/001289/2021</t>
  </si>
  <si>
    <t>L01/087/9/000282/2021</t>
  </si>
  <si>
    <t>L01/080/9/000283/2021</t>
  </si>
  <si>
    <t>L01/070/9/001290/2021</t>
  </si>
  <si>
    <t>L01/070/9/001291/2021</t>
  </si>
  <si>
    <t>L01/070/9/001294/2021</t>
  </si>
  <si>
    <t>L01/070/9/001295/2021</t>
  </si>
  <si>
    <t>L01/070/9/001296/2021</t>
  </si>
  <si>
    <t>L01/070/9/001299/2021</t>
  </si>
  <si>
    <t>L01/064/9/000005/2021</t>
  </si>
  <si>
    <t>L01/070/9/001301/2021</t>
  </si>
  <si>
    <t>L01/070/9/001302/2021</t>
  </si>
  <si>
    <t>L01/070/9/001303/2021</t>
  </si>
  <si>
    <t>L01/070/9/001304/2021</t>
  </si>
  <si>
    <t>L01/070/9/001305/2021</t>
  </si>
  <si>
    <t>L01/070/9/001306/2021</t>
  </si>
  <si>
    <t>L01/088/9/000277/2021</t>
  </si>
  <si>
    <t>L02/070/9/001308/2021</t>
  </si>
  <si>
    <t>L01/070/9/001309/2021</t>
  </si>
  <si>
    <t>L01/070/9/001310/2021</t>
  </si>
  <si>
    <t>L15/070/9/001312/2021</t>
  </si>
  <si>
    <t>L01/071/9/000011/2021</t>
  </si>
  <si>
    <t>L01/700/9/001313/2021</t>
  </si>
  <si>
    <t>L01/070/9/001314/2021</t>
  </si>
  <si>
    <t>L01/070/9/001315/2021</t>
  </si>
  <si>
    <t>L01/080/9/000284/2021</t>
  </si>
  <si>
    <t>L01/070/9/001316/2021</t>
  </si>
  <si>
    <t>L01/083/9/000278/2021</t>
  </si>
  <si>
    <t>L01/070/9/001317/2021</t>
  </si>
  <si>
    <t>L01/070/9/000461/2019</t>
  </si>
  <si>
    <t>L01/070/9/001319/2021</t>
  </si>
  <si>
    <t>L01/087/9/000286/2021</t>
  </si>
  <si>
    <t>L05/070/9/001320/2021</t>
  </si>
  <si>
    <t>L01/088/9/000279/2021</t>
  </si>
  <si>
    <t>L15/070/9/001321/2021</t>
  </si>
  <si>
    <t>L01/070/9/001322/2021</t>
  </si>
  <si>
    <t>L01/070/9/001323/2021</t>
  </si>
  <si>
    <t>L01/070/9/001324/2021</t>
  </si>
  <si>
    <t>L01/070/9/001325/2021</t>
  </si>
  <si>
    <t>L01/070/9/001326/2021</t>
  </si>
  <si>
    <t>L01/070/9/001327/2021</t>
  </si>
  <si>
    <t>L01/070/9/001328/2021</t>
  </si>
  <si>
    <t>L01/070/9/001329/2021</t>
  </si>
  <si>
    <t>L02/070/9/001330/2021</t>
  </si>
  <si>
    <t>L01/070/9/001332/2021</t>
  </si>
  <si>
    <t>L01/070/9/001333/2021</t>
  </si>
  <si>
    <t>L01/087/9/000287/2021</t>
  </si>
  <si>
    <t>L01/087/9/000288/2021</t>
  </si>
  <si>
    <t>L01/070/9/001335/2021</t>
  </si>
  <si>
    <t>L01/088/9/000280/2021</t>
  </si>
  <si>
    <t>L01/070/9/001336/2021</t>
  </si>
  <si>
    <t>L01/070/9/001337/2021</t>
  </si>
  <si>
    <t>L01/070/9/001338/2021</t>
  </si>
  <si>
    <t>L01/070/9/001339/2021</t>
  </si>
  <si>
    <t>L02/070/9/001340/2021</t>
  </si>
  <si>
    <t>L01/070/9/001341/2021</t>
  </si>
  <si>
    <t>L01/080/9/000289/2021</t>
  </si>
  <si>
    <t>L15/070/9/001342/2021</t>
  </si>
  <si>
    <t>L01/070/9/001343/2021</t>
  </si>
  <si>
    <t>L01/110/9/000013/2021</t>
  </si>
  <si>
    <t>L01/110/9/000076/2020</t>
  </si>
  <si>
    <t>L01/070/9/001344/2021</t>
  </si>
  <si>
    <t>L01/070/9/001345/2021</t>
  </si>
  <si>
    <t>L01/080/9/000290/2021</t>
  </si>
  <si>
    <t>L01/110/9/000014/2021</t>
  </si>
  <si>
    <t>L01/070/9/001347/2021</t>
  </si>
  <si>
    <t>L01/070/9/001348/2021</t>
  </si>
  <si>
    <t>L01/070/9/001349/2021</t>
  </si>
  <si>
    <t>L01/110/9/000015/2021</t>
  </si>
  <si>
    <t>L01/110/9/000016/2021</t>
  </si>
  <si>
    <t>L01/110/9/000017/2021</t>
  </si>
  <si>
    <t>L01/070/9/001351/2021</t>
  </si>
  <si>
    <t>L01/070/9/001352/2021</t>
  </si>
  <si>
    <t>L05/080/9/000291/2021</t>
  </si>
  <si>
    <t>L01/088/9/000281/2021</t>
  </si>
  <si>
    <t>L05/070/9/001353/2021</t>
  </si>
  <si>
    <t>L01/070/9/001354/2021</t>
  </si>
  <si>
    <t>L02/070/9/001355/2021</t>
  </si>
  <si>
    <t>L01/080/9/000292/2021</t>
  </si>
  <si>
    <t>L01/080/9/000293/2021</t>
  </si>
  <si>
    <t>L01/080/9/000294/2021</t>
  </si>
  <si>
    <t>L01/070/9/001360/2021</t>
  </si>
  <si>
    <t>L01/070/9/001361/2021</t>
  </si>
  <si>
    <t>L01/070/9/001362/2021</t>
  </si>
  <si>
    <t>L05/070/9/001364/2021</t>
  </si>
  <si>
    <t>L02/070/9/001366/2021</t>
  </si>
  <si>
    <t>L01/070/9/001367/2021</t>
  </si>
  <si>
    <t>L01/080/9/000295/2021</t>
  </si>
  <si>
    <t>L01/080/9/000296/2021</t>
  </si>
  <si>
    <t>L01/087/9/000297/2021</t>
  </si>
  <si>
    <t>L01/070/9/001369/2021</t>
  </si>
  <si>
    <t>L01/070/9/001372/2021</t>
  </si>
  <si>
    <t>L01/070/9/001373/2021</t>
  </si>
  <si>
    <t>L01/088/9/000283/2021</t>
  </si>
  <si>
    <t>L01/087/9/000298/2021</t>
  </si>
  <si>
    <t>L01/070/9/001375/2021</t>
  </si>
  <si>
    <t>L01/070/9/001376/2021</t>
  </si>
  <si>
    <t>L01/087/9/000299/2021</t>
  </si>
  <si>
    <t>L01/080/9/000300/2021</t>
  </si>
  <si>
    <t>L01/070/9/001377/2021</t>
  </si>
  <si>
    <t>L01/070/9/001378/2021</t>
  </si>
  <si>
    <t>L01/087/9/000301/2021</t>
  </si>
  <si>
    <t>L01/070/9/001379/2021</t>
  </si>
  <si>
    <t>L01/087/9/000302/2021</t>
  </si>
  <si>
    <t>L01/070/9/001380/2021</t>
  </si>
  <si>
    <t>L01/110/9/000077/2020</t>
  </si>
  <si>
    <t>L01/080/9/000303/2021</t>
  </si>
  <si>
    <t>L01/088/9/000284/2021</t>
  </si>
  <si>
    <t>L01/070/9/001382/2021</t>
  </si>
  <si>
    <t>L01/070/9/001383/2021</t>
  </si>
  <si>
    <t>L01/070/9/001384/2021</t>
  </si>
  <si>
    <t>L01/070/9/001385/2021</t>
  </si>
  <si>
    <t>L01/070/9/001386/2021</t>
  </si>
  <si>
    <t>L01/080/9/000305/2021</t>
  </si>
  <si>
    <t>L01/070/9/001388/2021</t>
  </si>
  <si>
    <t>L01/070/9/001389/2021</t>
  </si>
  <si>
    <t>L15/080/9/000306/2021</t>
  </si>
  <si>
    <t>L01/084/9/000285/2021</t>
  </si>
  <si>
    <t>L01/040/9/000004/2021</t>
  </si>
  <si>
    <t>L01/070/9/001390/2021</t>
  </si>
  <si>
    <t>L01/070/9/001393/2021</t>
  </si>
  <si>
    <t>L01/088/9/000286/2021</t>
  </si>
  <si>
    <t>L01/070/9/001394/2021</t>
  </si>
  <si>
    <t>L15/088/9/000287/2021</t>
  </si>
  <si>
    <t>L01/070/9/001395/2021</t>
  </si>
  <si>
    <t>L01/080/9/000307/2021</t>
  </si>
  <si>
    <t>L01/088/9/000288/2021</t>
  </si>
  <si>
    <t>L01/070/9/001397/2021</t>
  </si>
  <si>
    <t>L01/070/9/001399/2021</t>
  </si>
  <si>
    <t>L01/070/9/001400/2021</t>
  </si>
  <si>
    <t>L01/070/9/001401/2021</t>
  </si>
  <si>
    <t>L01/088/9/000289/2021</t>
  </si>
  <si>
    <t>L01/080/9/000308/2021</t>
  </si>
  <si>
    <t>L05/070/9/001402/2021</t>
  </si>
  <si>
    <t>L01/070/9/001403/2021</t>
  </si>
  <si>
    <t>L02/070/9/001404/2021</t>
  </si>
  <si>
    <t>L01/800/9/000309/2021</t>
  </si>
  <si>
    <t>L05/070/9/001406/2021</t>
  </si>
  <si>
    <t>L02/070/9/001407/2021</t>
  </si>
  <si>
    <t>L05/070/9/001409/2021</t>
  </si>
  <si>
    <t>L01/070/9/001410/2021</t>
  </si>
  <si>
    <t>L15/080/9/000311/2021</t>
  </si>
  <si>
    <t>L01/070/9/001411/2021</t>
  </si>
  <si>
    <t>L01/080/9/000312/2021</t>
  </si>
  <si>
    <t>L01/070/9/001412/2021</t>
  </si>
  <si>
    <t>L01/088/9/000290/2021</t>
  </si>
  <si>
    <t>L01/088/9/000291/2021</t>
  </si>
  <si>
    <t>L01/087/9/000313/2021</t>
  </si>
  <si>
    <t>L01/070/9/001415/2021</t>
  </si>
  <si>
    <t>L01/087/9/000314/2021</t>
  </si>
  <si>
    <t>L02/070/9/001416/2021</t>
  </si>
  <si>
    <t>L01/070/9/001417/2021</t>
  </si>
  <si>
    <t>L01/070/9/001419/2021</t>
  </si>
  <si>
    <t>L01/087/9/000315/2021</t>
  </si>
  <si>
    <t>L01/088/9/000292/2021</t>
  </si>
  <si>
    <t>L01/087/9/000316/2021</t>
  </si>
  <si>
    <t>L01/070/9/001420/2021</t>
  </si>
  <si>
    <t>L01/070/9/001421/2021</t>
  </si>
  <si>
    <t>L02/070/9/001422/2021</t>
  </si>
  <si>
    <t>L01/070/9/001423/2021</t>
  </si>
  <si>
    <t>L01/070/9/001424/2021</t>
  </si>
  <si>
    <t>L01/070/9/001425/2021</t>
  </si>
  <si>
    <t>L05/070/9/001426/2021</t>
  </si>
  <si>
    <t>L01/070/9/001427/2021</t>
  </si>
  <si>
    <t>L05/070/9/001428/2021</t>
  </si>
  <si>
    <t>L01/110/9/000018/2021</t>
  </si>
  <si>
    <t>L01/070/9/001429/2021</t>
  </si>
  <si>
    <t>L01/062/9/000010/2021</t>
  </si>
  <si>
    <t>L01/062/9/000011/2021</t>
  </si>
  <si>
    <t>L01/062/9/000012/2021</t>
  </si>
  <si>
    <t>L01/062/9/000013/2021</t>
  </si>
  <si>
    <t>L01/062/9/000015/2021</t>
  </si>
  <si>
    <t>L01/880/9/000317/2021</t>
  </si>
  <si>
    <t>L01/088/9/000293/2021</t>
  </si>
  <si>
    <t>L01/088/9/000294/2021</t>
  </si>
  <si>
    <t>L01/070/9/001431/2021</t>
  </si>
  <si>
    <t>L01/051/9/000001/2020</t>
  </si>
  <si>
    <t>L01/088/9/000295/2021</t>
  </si>
  <si>
    <t>L15/080/9/000319/2021</t>
  </si>
  <si>
    <t>L01/070/9/001432/2021</t>
  </si>
  <si>
    <t>L01/070/9/001433/2021</t>
  </si>
  <si>
    <t>L01/087/9/000320/2021</t>
  </si>
  <si>
    <t>L02/080/9/000321/2021</t>
  </si>
  <si>
    <t>L01/071/9/000002/2018</t>
  </si>
  <si>
    <t>L01/070/9/001435/2021</t>
  </si>
  <si>
    <t>L01/071/9/000012/2021</t>
  </si>
  <si>
    <t>L01/088/9/000296/2021</t>
  </si>
  <si>
    <t>L01/070/9/001436/2021</t>
  </si>
  <si>
    <t>L01/070/9/001437/2021</t>
  </si>
  <si>
    <t>L01/070/9/001438/2021</t>
  </si>
  <si>
    <t>L01/070/9/001439/2021</t>
  </si>
  <si>
    <t>L01/088/9/000297/2021</t>
  </si>
  <si>
    <t>L01/070/9/001440/2021</t>
  </si>
  <si>
    <t>L01/070/9/001441/2021</t>
  </si>
  <si>
    <t>L01/880/9/000322/2021</t>
  </si>
  <si>
    <t>L01/070/9/001443/2021</t>
  </si>
  <si>
    <t>L02/070/9/001444/2021</t>
  </si>
  <si>
    <t>L01/080/9/000323/2021</t>
  </si>
  <si>
    <t>L01/070/9/001445/2021</t>
  </si>
  <si>
    <t>L02/070/9/001446/2021</t>
  </si>
  <si>
    <t>L01/088/9/000298/2021</t>
  </si>
  <si>
    <t>L01/070/9/001447/2021</t>
  </si>
  <si>
    <t>L01/086/9/000324/2021</t>
  </si>
  <si>
    <t>L01/070/9/001448/2021</t>
  </si>
  <si>
    <t>L01/070/9/001451/2021</t>
  </si>
  <si>
    <t>L01/080/9/000325/2021</t>
  </si>
  <si>
    <t>L02/070/9/001452/2021</t>
  </si>
  <si>
    <t>L01/080/9/000326/2021</t>
  </si>
  <si>
    <t>L01/070/9/001453/2021</t>
  </si>
  <si>
    <t>L01/070/9/001454/2021</t>
  </si>
  <si>
    <t>L01/070/9/001458/2021</t>
  </si>
  <si>
    <t>L01/070/9/001459/2021</t>
  </si>
  <si>
    <t>L01/080/9/000327/2021</t>
  </si>
  <si>
    <t>L05/070/9/001460/2021</t>
  </si>
  <si>
    <t>L01/070/9/001461/2021</t>
  </si>
  <si>
    <t>L05/070/9/001462/2021</t>
  </si>
  <si>
    <t>L01/088/9/000301/2021</t>
  </si>
  <si>
    <t>L01/070/9/001463/2021</t>
  </si>
  <si>
    <t>L01/070/9/001464/2021</t>
  </si>
  <si>
    <t>L01/070/9/001466/2021</t>
  </si>
  <si>
    <t>L01/070/9/001467/2021</t>
  </si>
  <si>
    <t>L01/088/9/000302/2021</t>
  </si>
  <si>
    <t>L01/088/9/000303/2021</t>
  </si>
  <si>
    <t>L01/080/9/000329/2021</t>
  </si>
  <si>
    <t>L01/070/9/001468/2021</t>
  </si>
  <si>
    <t>L01/070/9/001469/2021</t>
  </si>
  <si>
    <t>L01/070/9/001470/2021</t>
  </si>
  <si>
    <t>L01/040/9/000005/2021</t>
  </si>
  <si>
    <t>L01/040/9/000006/2021</t>
  </si>
  <si>
    <t>L01/070/9/001472/2021</t>
  </si>
  <si>
    <t>L02/087/9/000330/2021</t>
  </si>
  <si>
    <t>L01/080/9/000331/2021</t>
  </si>
  <si>
    <t>L01/070/9/001276/2020</t>
  </si>
  <si>
    <t>L01/088/9/000304/2021</t>
  </si>
  <si>
    <t>L01/070/9/001473/2021</t>
  </si>
  <si>
    <t>L01/070/9/001474/2021</t>
  </si>
  <si>
    <t>L01/088/9/000305/2021</t>
  </si>
  <si>
    <t>L01/070/9/001475/2021</t>
  </si>
  <si>
    <t>L05/088/9/000306/2021</t>
  </si>
  <si>
    <t>L01/070/9/001478/2021</t>
  </si>
  <si>
    <t>L01/070/9/001480/2021</t>
  </si>
  <si>
    <t>L01/070/9/001481/2021</t>
  </si>
  <si>
    <t>L01/070/9/001482/2021</t>
  </si>
  <si>
    <t>L01/080/9/000332/2021</t>
  </si>
  <si>
    <t>L01/070/9/001484/2021</t>
  </si>
  <si>
    <t>L01/070/9/001485/2021</t>
  </si>
  <si>
    <t>L01/070/9/001486/2021</t>
  </si>
  <si>
    <t>L01/092/9/000001/2021</t>
  </si>
  <si>
    <t>L01/070/9/001487/2021</t>
  </si>
  <si>
    <t>L01/080/9/000333/2021</t>
  </si>
  <si>
    <t>L01/070/9/001488/2021</t>
  </si>
  <si>
    <t>L05/088/9/000307/2021</t>
  </si>
  <si>
    <t>L01/087/9/000334/2021</t>
  </si>
  <si>
    <t>L01/070/9/001489/2021</t>
  </si>
  <si>
    <t>L01/070/9/001490/2021</t>
  </si>
  <si>
    <t>L01/070/9/001491/2021</t>
  </si>
  <si>
    <t>L01/070/9/001492/2021</t>
  </si>
  <si>
    <t>L01/080/9/000336/2021</t>
  </si>
  <si>
    <t>L01/088/9/000309/2021</t>
  </si>
  <si>
    <t>L01/070/9/001494/2021</t>
  </si>
  <si>
    <t>L15/088/9/000310/2021</t>
  </si>
  <si>
    <t>L01/070/9/001496/2021</t>
  </si>
  <si>
    <t>L02/070/9/001497/2021</t>
  </si>
  <si>
    <t>L01/070/9/001498/2021</t>
  </si>
  <si>
    <t>L01/087/9/000337/2021</t>
  </si>
  <si>
    <t>L01/070/9/001501/2021</t>
  </si>
  <si>
    <t>L01/070/9/001502/2021</t>
  </si>
  <si>
    <t>L01/070/9/001504/2021</t>
  </si>
  <si>
    <t>L01/071/9/000013/2021</t>
  </si>
  <si>
    <t>L01/070/9/001505/2021</t>
  </si>
  <si>
    <t>L05/087/9/000338/2021</t>
  </si>
  <si>
    <t>L01/070/9/001506/2021</t>
  </si>
  <si>
    <t>L15/070/9/001507/2021</t>
  </si>
  <si>
    <t>L01/070/9/001509/2021</t>
  </si>
  <si>
    <t>L01/070/9/001510/2021</t>
  </si>
  <si>
    <t>L15/070/9/001511/2021</t>
  </si>
  <si>
    <t>L01/087/9/000340/2021</t>
  </si>
  <si>
    <t>L01/080/9/000341/2021</t>
  </si>
  <si>
    <t>L01/070/9/001512/2021</t>
  </si>
  <si>
    <t>L05/070/9/001513/2021</t>
  </si>
  <si>
    <t>L01/070/9/001514/2021</t>
  </si>
  <si>
    <t>L01/070/9/001515/2021</t>
  </si>
  <si>
    <t>L02/070/9/001516/2021</t>
  </si>
  <si>
    <t>L01/070/9/001517/2021</t>
  </si>
  <si>
    <t>L01/070/9/001518/2021</t>
  </si>
  <si>
    <t>L02/070/9/001277/2020</t>
  </si>
  <si>
    <t>L01/070/9/001519/2021</t>
  </si>
  <si>
    <t>L01/070/9/001520/2021</t>
  </si>
  <si>
    <t>L01/070/9/001521/2021</t>
  </si>
  <si>
    <t>L01/087/9/000342/2021</t>
  </si>
  <si>
    <t>L02/083/9/000311/2021</t>
  </si>
  <si>
    <t>L01/110/9/000050/2019</t>
  </si>
  <si>
    <t>L01/080/9/000343/2021</t>
  </si>
  <si>
    <t>L01/070/9/001522/2021</t>
  </si>
  <si>
    <t>L01/070/9/001523/2021</t>
  </si>
  <si>
    <t>L05/070/9/001524/2021</t>
  </si>
  <si>
    <t>L01/070/9/001525/2021</t>
  </si>
  <si>
    <t>L01/070/9/001526/2021</t>
  </si>
  <si>
    <t>L01/110/9/000022/2021</t>
  </si>
  <si>
    <t>L01/070/9/001527/2021</t>
  </si>
  <si>
    <t>L01/070/9/001528/2021</t>
  </si>
  <si>
    <t>L01/070/9/001529/2021</t>
  </si>
  <si>
    <t>L05/070/9/001531/2021</t>
  </si>
  <si>
    <t>L05/070/9/001532/2021</t>
  </si>
  <si>
    <t>L01/070/9/001533/2021</t>
  </si>
  <si>
    <t>L01/088/9/000312/2021</t>
  </si>
  <si>
    <t>L01/070/9/001535/2021</t>
  </si>
  <si>
    <t>L02/070/9/001536/2021</t>
  </si>
  <si>
    <t>L01/080/9/000344/2021</t>
  </si>
  <si>
    <t>L05/070/9/001538/2021</t>
  </si>
  <si>
    <t>L01/070/9/001539/2021</t>
  </si>
  <si>
    <t>L01/087/9/000346/2021</t>
  </si>
  <si>
    <t>L01/087/9/000347/2021</t>
  </si>
  <si>
    <t>L02/070/9/001540/2021</t>
  </si>
  <si>
    <t>L01/070/9/001542/2021</t>
  </si>
  <si>
    <t>L01/070/9/001543/2021</t>
  </si>
  <si>
    <t>L01/070/9/001544/2021</t>
  </si>
  <si>
    <t>L01/087/9/000210/2020</t>
  </si>
  <si>
    <t>L01/070/9/000245/2002</t>
  </si>
  <si>
    <t>2002Q3</t>
  </si>
  <si>
    <t>L01/080/9/000170/2009</t>
  </si>
  <si>
    <t>L01/070/9/000431/2011</t>
  </si>
  <si>
    <t>L01/087/9/000102/2020</t>
  </si>
  <si>
    <t>L01/880/9/000119/2020</t>
  </si>
  <si>
    <t>L01/087/9/000103/2020</t>
  </si>
  <si>
    <t>L15/080/9/000213/2020</t>
  </si>
  <si>
    <t>L02/070/9/000230/2020</t>
  </si>
  <si>
    <t>L01/070/9/000260/2020</t>
  </si>
  <si>
    <t>L01/087/9/000363/2020</t>
  </si>
  <si>
    <t>L01/070/9/000344/2020</t>
  </si>
  <si>
    <t>L01/087/9/000365/2020</t>
  </si>
  <si>
    <t>L01/070/9/000303/2019</t>
  </si>
  <si>
    <t>L01/087/9/000372/2020</t>
  </si>
  <si>
    <t>L01/088/9/000102/2020</t>
  </si>
  <si>
    <t>L01/087/9/000159/2020</t>
  </si>
  <si>
    <t>L01/070/9/000508/2020</t>
  </si>
  <si>
    <t>L01/087/9/000171/2020</t>
  </si>
  <si>
    <t>L02/088/9/000112/2020</t>
  </si>
  <si>
    <t>L02/087/9/000191/2020</t>
  </si>
  <si>
    <t>L01/070/9/000589/2020</t>
  </si>
  <si>
    <t>L01/088/9/000124/2020</t>
  </si>
  <si>
    <t>L01/080/9/000200/2020</t>
  </si>
  <si>
    <t>L01/087/9/000015/2020</t>
  </si>
  <si>
    <t>L02/070/9/000645/2020</t>
  </si>
  <si>
    <t>L01/087/9/000370/2020</t>
  </si>
  <si>
    <t>L01/070/9/000715/2020</t>
  </si>
  <si>
    <t>L01/088/9/000155/2020</t>
  </si>
  <si>
    <t>L01/070/9/000850/2020</t>
  </si>
  <si>
    <t>L02/088/9/000259/2020</t>
  </si>
  <si>
    <t>L01/080/9/000379/2020</t>
  </si>
  <si>
    <t>L01/700/9/000065/2021</t>
  </si>
  <si>
    <t>L02/070/9/000212/2016</t>
  </si>
  <si>
    <t>L01/040/9/000010/2018</t>
  </si>
  <si>
    <t>L01/040/9/000001/2019</t>
  </si>
  <si>
    <t>L01/087/9/000032/2021</t>
  </si>
  <si>
    <t>L01/087/9/000417/2020</t>
  </si>
  <si>
    <t>L01/087/9/000424/2020</t>
  </si>
  <si>
    <t>L01/088/9/000160/2021</t>
  </si>
  <si>
    <t>L01/070/9/000892/2021</t>
  </si>
  <si>
    <t>L01/080/9/000184/2021</t>
  </si>
  <si>
    <t>17/10/2020</t>
  </si>
  <si>
    <t>23/10/2020</t>
  </si>
  <si>
    <t>Motor Commercial</t>
  </si>
  <si>
    <t>26/01/2020</t>
  </si>
  <si>
    <t>Motor Private</t>
  </si>
  <si>
    <t>19/11/2020</t>
  </si>
  <si>
    <t>23/12/2020</t>
  </si>
  <si>
    <t>26/12/2020</t>
  </si>
  <si>
    <t>19/12/2020</t>
  </si>
  <si>
    <t>21/12/2020</t>
  </si>
  <si>
    <t>25/12/2020</t>
  </si>
  <si>
    <t>11/11/2019</t>
  </si>
  <si>
    <t>22/12/2020</t>
  </si>
  <si>
    <t>20/12/2020</t>
  </si>
  <si>
    <t>18/12/2020</t>
  </si>
  <si>
    <t>22/02/2020</t>
  </si>
  <si>
    <t>24/12/2020</t>
  </si>
  <si>
    <t>28/12/2020</t>
  </si>
  <si>
    <t>29/12/2020</t>
  </si>
  <si>
    <t>08/09/2020</t>
  </si>
  <si>
    <t>04/01/2021</t>
  </si>
  <si>
    <t>06/01/2021</t>
  </si>
  <si>
    <t>03/03/2020</t>
  </si>
  <si>
    <t>01/01/2021</t>
  </si>
  <si>
    <t>05/01/2021</t>
  </si>
  <si>
    <t>03/01/2021</t>
  </si>
  <si>
    <t>08/01/2021</t>
  </si>
  <si>
    <t>05/03/2020</t>
  </si>
  <si>
    <t>27/09/2019</t>
  </si>
  <si>
    <t>02/10/2019</t>
  </si>
  <si>
    <t>27/10/2019</t>
  </si>
  <si>
    <t>09/12/2019</t>
  </si>
  <si>
    <t>07/02/2020</t>
  </si>
  <si>
    <t>02/10/2020</t>
  </si>
  <si>
    <t>10/10/2020</t>
  </si>
  <si>
    <t>01/03/2020</t>
  </si>
  <si>
    <t>30/11/2020</t>
  </si>
  <si>
    <t>30/10/2020</t>
  </si>
  <si>
    <t>09/03/2020</t>
  </si>
  <si>
    <t>02/01/2021</t>
  </si>
  <si>
    <t>10/12/2020</t>
  </si>
  <si>
    <t>26/06/2020</t>
  </si>
  <si>
    <t>27/06/2020</t>
  </si>
  <si>
    <t>23/08/2020</t>
  </si>
  <si>
    <t>26/08/2020</t>
  </si>
  <si>
    <t>05/10/2020</t>
  </si>
  <si>
    <t>13/11/2020</t>
  </si>
  <si>
    <t>28/09/2002</t>
  </si>
  <si>
    <t>28/11/2002</t>
  </si>
  <si>
    <t>19/03/2007</t>
  </si>
  <si>
    <t>02/03/2007</t>
  </si>
  <si>
    <t>20/04/2007</t>
  </si>
  <si>
    <t>12/05/2008</t>
  </si>
  <si>
    <t>08/09/2009</t>
  </si>
  <si>
    <t>17/09/2009</t>
  </si>
  <si>
    <t>12/07/2009</t>
  </si>
  <si>
    <t>07/10/2009</t>
  </si>
  <si>
    <t>21/12/2009</t>
  </si>
  <si>
    <t>22/12/2009</t>
  </si>
  <si>
    <t>04/12/2011</t>
  </si>
  <si>
    <t>15/12/2011</t>
  </si>
  <si>
    <t>13/11/2012</t>
  </si>
  <si>
    <t>09/05/2013</t>
  </si>
  <si>
    <t>30/01/2016</t>
  </si>
  <si>
    <t>03/02/2016</t>
  </si>
  <si>
    <t>L02/070/9/000062/2018</t>
  </si>
  <si>
    <t>13/03/2018</t>
  </si>
  <si>
    <t>14/03/2018</t>
  </si>
  <si>
    <t>03/06/2018</t>
  </si>
  <si>
    <t>08/06/2018</t>
  </si>
  <si>
    <t>11/03/2020</t>
  </si>
  <si>
    <t>27/04/2019</t>
  </si>
  <si>
    <t>30/04/2019</t>
  </si>
  <si>
    <t>27/08/2019</t>
  </si>
  <si>
    <t>28/08/2019</t>
  </si>
  <si>
    <t>05/11/2019</t>
  </si>
  <si>
    <t>07/11/2019</t>
  </si>
  <si>
    <t>10/03/2020</t>
  </si>
  <si>
    <t>28/01/2020</t>
  </si>
  <si>
    <t>29/01/2020</t>
  </si>
  <si>
    <t>12/03/2020</t>
  </si>
  <si>
    <t>07/04/2020</t>
  </si>
  <si>
    <t>08/04/2020</t>
  </si>
  <si>
    <t>27/04/2020</t>
  </si>
  <si>
    <t>04/05/2020</t>
  </si>
  <si>
    <t>31/10/2020</t>
  </si>
  <si>
    <t>15/03/2020</t>
  </si>
  <si>
    <t>22/05/2020</t>
  </si>
  <si>
    <t>26/05/2020</t>
  </si>
  <si>
    <t>08/06/2020</t>
  </si>
  <si>
    <t>11/06/2020</t>
  </si>
  <si>
    <t>19/06/2020</t>
  </si>
  <si>
    <t>28/06/2020</t>
  </si>
  <si>
    <t>01/07/2020</t>
  </si>
  <si>
    <t>28/04/2020</t>
  </si>
  <si>
    <t>15/06/2020</t>
  </si>
  <si>
    <t>28/07/2020</t>
  </si>
  <si>
    <t>31/07/2020</t>
  </si>
  <si>
    <t>30/07/2020</t>
  </si>
  <si>
    <t>05/08/2020</t>
  </si>
  <si>
    <t>09/08/2020</t>
  </si>
  <si>
    <t>11/08/2020</t>
  </si>
  <si>
    <t>12/08/2020</t>
  </si>
  <si>
    <t>29/05/2020</t>
  </si>
  <si>
    <t>25/08/2020</t>
  </si>
  <si>
    <t>31/08/2020</t>
  </si>
  <si>
    <t>26/09/2020</t>
  </si>
  <si>
    <t>28/09/2020</t>
  </si>
  <si>
    <t>14/10/2020</t>
  </si>
  <si>
    <t>15/10/2020</t>
  </si>
  <si>
    <t>13/10/2020</t>
  </si>
  <si>
    <t>21/10/2020</t>
  </si>
  <si>
    <t>24/10/2020</t>
  </si>
  <si>
    <t>26/10/2020</t>
  </si>
  <si>
    <t>28/10/2020</t>
  </si>
  <si>
    <t>28/11/2020</t>
  </si>
  <si>
    <t>02/12/2020</t>
  </si>
  <si>
    <t>11/12/2020</t>
  </si>
  <si>
    <t>14/12/2020</t>
  </si>
  <si>
    <t>13/03/2020</t>
  </si>
  <si>
    <t>16/12/2020</t>
  </si>
  <si>
    <t>17/12/2020</t>
  </si>
  <si>
    <t>18/07/2020</t>
  </si>
  <si>
    <t>24/07/2020</t>
  </si>
  <si>
    <t>26/07/2020</t>
  </si>
  <si>
    <t>18/08/2020</t>
  </si>
  <si>
    <t>19/04/2019</t>
  </si>
  <si>
    <t>26/04/2019</t>
  </si>
  <si>
    <t>03/10/2019</t>
  </si>
  <si>
    <t>07/10/2019</t>
  </si>
  <si>
    <t>26/10/2019</t>
  </si>
  <si>
    <t>30/10/2019</t>
  </si>
  <si>
    <t>01/11/2019</t>
  </si>
  <si>
    <t>18/11/2019</t>
  </si>
  <si>
    <t>07/12/2019</t>
  </si>
  <si>
    <t>05/12/2019</t>
  </si>
  <si>
    <t>13/12/2019</t>
  </si>
  <si>
    <t>22/11/2019</t>
  </si>
  <si>
    <t>11/12/2019</t>
  </si>
  <si>
    <t>12/12/2019</t>
  </si>
  <si>
    <t>17/12/2019</t>
  </si>
  <si>
    <t>18/12/2019</t>
  </si>
  <si>
    <t>15/12/2019</t>
  </si>
  <si>
    <t>21/12/2019</t>
  </si>
  <si>
    <t>19/12/2019</t>
  </si>
  <si>
    <t>10/12/2019</t>
  </si>
  <si>
    <t>22/12/2019</t>
  </si>
  <si>
    <t>05/01/2020</t>
  </si>
  <si>
    <t>12/01/2020</t>
  </si>
  <si>
    <t>15/01/2020</t>
  </si>
  <si>
    <t>25/02/2020</t>
  </si>
  <si>
    <t>28/02/2020</t>
  </si>
  <si>
    <t>04/03/2020</t>
  </si>
  <si>
    <t>06/03/2020</t>
  </si>
  <si>
    <t>14/03/2020</t>
  </si>
  <si>
    <t>17/03/2020</t>
  </si>
  <si>
    <t>03/04/2020</t>
  </si>
  <si>
    <t>16/04/2020</t>
  </si>
  <si>
    <t>24/04/2020</t>
  </si>
  <si>
    <t>25/04/2020</t>
  </si>
  <si>
    <t>18/05/2020</t>
  </si>
  <si>
    <t>23/12/2019</t>
  </si>
  <si>
    <t>07/06/2020</t>
  </si>
  <si>
    <t>03/06/2020</t>
  </si>
  <si>
    <t>06/06/2020</t>
  </si>
  <si>
    <t>30/06/2020</t>
  </si>
  <si>
    <t>16/03/2020</t>
  </si>
  <si>
    <t>30/05/2020</t>
  </si>
  <si>
    <t>07/07/2020</t>
  </si>
  <si>
    <t>04/07/2020</t>
  </si>
  <si>
    <t>09/07/2020</t>
  </si>
  <si>
    <t>10/07/2020</t>
  </si>
  <si>
    <t>13/07/2020</t>
  </si>
  <si>
    <t>25/07/2020</t>
  </si>
  <si>
    <t>27/07/2020</t>
  </si>
  <si>
    <t>20/07/2020</t>
  </si>
  <si>
    <t>01/09/2020</t>
  </si>
  <si>
    <t>06/09/2020</t>
  </si>
  <si>
    <t>18/03/2020</t>
  </si>
  <si>
    <t>07/09/2020</t>
  </si>
  <si>
    <t>14/09/2020</t>
  </si>
  <si>
    <t>17/09/2020</t>
  </si>
  <si>
    <t>23/09/2020</t>
  </si>
  <si>
    <t>25/09/2020</t>
  </si>
  <si>
    <t>01/10/2020</t>
  </si>
  <si>
    <t>06/10/2020</t>
  </si>
  <si>
    <t>04/10/2020</t>
  </si>
  <si>
    <t>07/10/2020</t>
  </si>
  <si>
    <t>09/10/2020</t>
  </si>
  <si>
    <t>22/06/2020</t>
  </si>
  <si>
    <t>19/10/2020</t>
  </si>
  <si>
    <t>22/10/2020</t>
  </si>
  <si>
    <t>11/10/2020</t>
  </si>
  <si>
    <t>30/09/2020</t>
  </si>
  <si>
    <t>04/11/2020</t>
  </si>
  <si>
    <t>05/11/2020</t>
  </si>
  <si>
    <t>09/11/2020</t>
  </si>
  <si>
    <t>07/11/2020</t>
  </si>
  <si>
    <t>20/03/2020</t>
  </si>
  <si>
    <t>12/11/2020</t>
  </si>
  <si>
    <t>16/11/2020</t>
  </si>
  <si>
    <t>18/11/2020</t>
  </si>
  <si>
    <t>23/11/2020</t>
  </si>
  <si>
    <t>06/12/2020</t>
  </si>
  <si>
    <t>30/01/2020</t>
  </si>
  <si>
    <t>27/11/2020</t>
  </si>
  <si>
    <t>15/12/2020</t>
  </si>
  <si>
    <t>30/12/2020</t>
  </si>
  <si>
    <t>31/12/2020</t>
  </si>
  <si>
    <t>L01/700/9/000080/2019</t>
  </si>
  <si>
    <t>20/04/2019</t>
  </si>
  <si>
    <t>29/04/2019</t>
  </si>
  <si>
    <t>15/10/2019</t>
  </si>
  <si>
    <t>22/10/2019</t>
  </si>
  <si>
    <t>17/04/2020</t>
  </si>
  <si>
    <t>20/04/2020</t>
  </si>
  <si>
    <t>02/09/2020</t>
  </si>
  <si>
    <t>13/09/2020</t>
  </si>
  <si>
    <t>11/11/2020</t>
  </si>
  <si>
    <t>17/11/2020</t>
  </si>
  <si>
    <t>20/11/2020</t>
  </si>
  <si>
    <t>06/12/2019</t>
  </si>
  <si>
    <t>22/03/2020</t>
  </si>
  <si>
    <t>12/12/2020</t>
  </si>
  <si>
    <t>10/01/2020</t>
  </si>
  <si>
    <t>14/01/2020</t>
  </si>
  <si>
    <t>16/01/2020</t>
  </si>
  <si>
    <t>18/01/2020</t>
  </si>
  <si>
    <t>12/02/2020</t>
  </si>
  <si>
    <t>26/02/2020</t>
  </si>
  <si>
    <t>28/12/2019</t>
  </si>
  <si>
    <t>14/02/2020</t>
  </si>
  <si>
    <t>25/03/2020</t>
  </si>
  <si>
    <t>04/04/2020</t>
  </si>
  <si>
    <t>29/08/2020</t>
  </si>
  <si>
    <t>15/09/2020</t>
  </si>
  <si>
    <t>03/12/2020</t>
  </si>
  <si>
    <t>17/05/2019</t>
  </si>
  <si>
    <t>03/06/2019</t>
  </si>
  <si>
    <t>31/08/2019</t>
  </si>
  <si>
    <t>02/09/2019</t>
  </si>
  <si>
    <t>21/03/2020</t>
  </si>
  <si>
    <t>26/03/2020</t>
  </si>
  <si>
    <t>20/05/2020</t>
  </si>
  <si>
    <t>08/10/2020</t>
  </si>
  <si>
    <t>27/03/2020</t>
  </si>
  <si>
    <t>10/11/2020</t>
  </si>
  <si>
    <t>25/11/2020</t>
  </si>
  <si>
    <t>22/11/2020</t>
  </si>
  <si>
    <t>07/12/2020</t>
  </si>
  <si>
    <t>18/06/2019</t>
  </si>
  <si>
    <t>25/06/2019</t>
  </si>
  <si>
    <t>04/08/2019</t>
  </si>
  <si>
    <t>05/08/2019</t>
  </si>
  <si>
    <t>19/03/2020</t>
  </si>
  <si>
    <t>L01/070/9/001191/2020</t>
  </si>
  <si>
    <t>11/01/2021</t>
  </si>
  <si>
    <t>14/01/2021</t>
  </si>
  <si>
    <t>30/03/2020</t>
  </si>
  <si>
    <t>12/01/2021</t>
  </si>
  <si>
    <t>27/12/2020</t>
  </si>
  <si>
    <t>13/01/2021</t>
  </si>
  <si>
    <t>10/01/2021</t>
  </si>
  <si>
    <t>L01/070/9/001198/2020</t>
  </si>
  <si>
    <t>07/01/2021</t>
  </si>
  <si>
    <t>09/01/2021</t>
  </si>
  <si>
    <t>15/01/2021</t>
  </si>
  <si>
    <t>L01/070/9/000030/2021</t>
  </si>
  <si>
    <t>17/01/2021</t>
  </si>
  <si>
    <t>18/01/2021</t>
  </si>
  <si>
    <t>01/12/2020</t>
  </si>
  <si>
    <t>16/01/2021</t>
  </si>
  <si>
    <t>20/01/2021</t>
  </si>
  <si>
    <t>14/12/2019</t>
  </si>
  <si>
    <t>10/09/2019</t>
  </si>
  <si>
    <t>13/09/2019</t>
  </si>
  <si>
    <t>29/08/2019</t>
  </si>
  <si>
    <t>18/10/2019</t>
  </si>
  <si>
    <t>23/10/2019</t>
  </si>
  <si>
    <t>13/01/2020</t>
  </si>
  <si>
    <t>17/01/2020</t>
  </si>
  <si>
    <t>22/04/2020</t>
  </si>
  <si>
    <t>02/05/2020</t>
  </si>
  <si>
    <t>20/06/2020</t>
  </si>
  <si>
    <t>19/09/2020</t>
  </si>
  <si>
    <t>22/09/2020</t>
  </si>
  <si>
    <t>05/03/2006</t>
  </si>
  <si>
    <t>28/06/2011</t>
  </si>
  <si>
    <t>06/06/2014</t>
  </si>
  <si>
    <t>Engineering</t>
  </si>
  <si>
    <t>07/04/2014</t>
  </si>
  <si>
    <t>01/07/2013</t>
  </si>
  <si>
    <t>07/12/2012</t>
  </si>
  <si>
    <t>Theft</t>
  </si>
  <si>
    <t>01/04/2011</t>
  </si>
  <si>
    <t>24/08/2016</t>
  </si>
  <si>
    <t>30/08/2017</t>
  </si>
  <si>
    <t>21/11/2017</t>
  </si>
  <si>
    <t>06/02/2018</t>
  </si>
  <si>
    <t>09/02/2018</t>
  </si>
  <si>
    <t>17/02/2018</t>
  </si>
  <si>
    <t>06/03/2018</t>
  </si>
  <si>
    <t>04/11/2017</t>
  </si>
  <si>
    <t>24/05/2018</t>
  </si>
  <si>
    <t>03/02/2019</t>
  </si>
  <si>
    <t>31/01/2019</t>
  </si>
  <si>
    <t>15/10/2018</t>
  </si>
  <si>
    <t>08/05/2019</t>
  </si>
  <si>
    <t>Liability</t>
  </si>
  <si>
    <t>26/07/2019</t>
  </si>
  <si>
    <t>07/09/2019</t>
  </si>
  <si>
    <t>22/09/2019</t>
  </si>
  <si>
    <t>01/10/2019</t>
  </si>
  <si>
    <t>12/07/2019</t>
  </si>
  <si>
    <t>11/10/2019</t>
  </si>
  <si>
    <t>13/10/2019</t>
  </si>
  <si>
    <t>17/10/2019</t>
  </si>
  <si>
    <t>28/09/2019</t>
  </si>
  <si>
    <t>Miscellaneous</t>
  </si>
  <si>
    <t>06/11/2019</t>
  </si>
  <si>
    <t>28/11/2019</t>
  </si>
  <si>
    <t>25/01/2020</t>
  </si>
  <si>
    <t>04/12/2019</t>
  </si>
  <si>
    <t>19/11/2019</t>
  </si>
  <si>
    <t>31/10/2019</t>
  </si>
  <si>
    <t>16/12/2019</t>
  </si>
  <si>
    <t>03/12/2019</t>
  </si>
  <si>
    <t>19/01/2020</t>
  </si>
  <si>
    <t>27/01/2020</t>
  </si>
  <si>
    <t>09/01/2020</t>
  </si>
  <si>
    <t>31/01/2020</t>
  </si>
  <si>
    <t>03/02/2020</t>
  </si>
  <si>
    <t>Fire Domestic</t>
  </si>
  <si>
    <t>05/02/2020</t>
  </si>
  <si>
    <t>24/01/2020</t>
  </si>
  <si>
    <t>29/02/2020</t>
  </si>
  <si>
    <t>08/07/2019</t>
  </si>
  <si>
    <t>29/03/2020</t>
  </si>
  <si>
    <t>Marine</t>
  </si>
  <si>
    <t>19/04/2020</t>
  </si>
  <si>
    <t>03/05/2020</t>
  </si>
  <si>
    <t>01/05/2020</t>
  </si>
  <si>
    <t>Fire Industrial</t>
  </si>
  <si>
    <t>13/05/2020</t>
  </si>
  <si>
    <t>23/05/2020</t>
  </si>
  <si>
    <t>31/05/2020</t>
  </si>
  <si>
    <t>31/03/2020</t>
  </si>
  <si>
    <t>02/06/2020</t>
  </si>
  <si>
    <t>10/06/2020</t>
  </si>
  <si>
    <t>27/11/2019</t>
  </si>
  <si>
    <t>06/04/2020</t>
  </si>
  <si>
    <t>21/06/2020</t>
  </si>
  <si>
    <t>08/07/2020</t>
  </si>
  <si>
    <t>06/07/2020</t>
  </si>
  <si>
    <t>11/07/2020</t>
  </si>
  <si>
    <t>17/05/2020</t>
  </si>
  <si>
    <t>17/07/2020</t>
  </si>
  <si>
    <t>Personal Accident</t>
  </si>
  <si>
    <t>15/07/2020</t>
  </si>
  <si>
    <t>28/03/2020</t>
  </si>
  <si>
    <t>19/08/2020</t>
  </si>
  <si>
    <t>22/08/2020</t>
  </si>
  <si>
    <t>04/09/2020</t>
  </si>
  <si>
    <t>05/09/2020</t>
  </si>
  <si>
    <t>09/04/2020</t>
  </si>
  <si>
    <t>11/09/2020</t>
  </si>
  <si>
    <t>01/08/2020</t>
  </si>
  <si>
    <t>27/08/2020</t>
  </si>
  <si>
    <t>16/09/2020</t>
  </si>
  <si>
    <t>18/09/2020</t>
  </si>
  <si>
    <t>27/09/2020</t>
  </si>
  <si>
    <t>29/09/2020</t>
  </si>
  <si>
    <t>12/10/2020</t>
  </si>
  <si>
    <t>03/10/2020</t>
  </si>
  <si>
    <t>16/10/2020</t>
  </si>
  <si>
    <t>23/04/2020</t>
  </si>
  <si>
    <t>15/04/2020</t>
  </si>
  <si>
    <t>01/04/2020</t>
  </si>
  <si>
    <t>14/04/2020</t>
  </si>
  <si>
    <t>29/04/2020</t>
  </si>
  <si>
    <t>30/04/2020</t>
  </si>
  <si>
    <t>05/05/2020</t>
  </si>
  <si>
    <t>26/04/2020</t>
  </si>
  <si>
    <t>08/05/2020</t>
  </si>
  <si>
    <t>09/05/2020</t>
  </si>
  <si>
    <t>06/05/2020</t>
  </si>
  <si>
    <t>10/05/2020</t>
  </si>
  <si>
    <t>16/05/2020</t>
  </si>
  <si>
    <t>08/12/2020</t>
  </si>
  <si>
    <t>27/12/2019</t>
  </si>
  <si>
    <t>15/05/2020</t>
  </si>
  <si>
    <t>07/05/2020</t>
  </si>
  <si>
    <t>23/03/2020</t>
  </si>
  <si>
    <t>27/05/2020</t>
  </si>
  <si>
    <t>11/05/2020</t>
  </si>
  <si>
    <t>02/02/2020</t>
  </si>
  <si>
    <t>12/06/2020</t>
  </si>
  <si>
    <t>13/06/2020</t>
  </si>
  <si>
    <t>16/06/2020</t>
  </si>
  <si>
    <t>02/01/2020</t>
  </si>
  <si>
    <t>17/06/2020</t>
  </si>
  <si>
    <t>03/01/2020</t>
  </si>
  <si>
    <t>25/06/2020</t>
  </si>
  <si>
    <t>23/06/2020</t>
  </si>
  <si>
    <t>02/12/2019</t>
  </si>
  <si>
    <t>03/07/2020</t>
  </si>
  <si>
    <t>12/07/2020</t>
  </si>
  <si>
    <t>03/03/2019</t>
  </si>
  <si>
    <t>18/03/2019</t>
  </si>
  <si>
    <t>16/04/2019</t>
  </si>
  <si>
    <t>22/04/2019</t>
  </si>
  <si>
    <t>21/04/2019</t>
  </si>
  <si>
    <t>02/05/2019</t>
  </si>
  <si>
    <t>10/04/2019</t>
  </si>
  <si>
    <t>04/05/2019</t>
  </si>
  <si>
    <t>11/04/2019</t>
  </si>
  <si>
    <t>26/05/2019</t>
  </si>
  <si>
    <t>04/06/2019</t>
  </si>
  <si>
    <t>06/01/2020</t>
  </si>
  <si>
    <t>30/06/2019</t>
  </si>
  <si>
    <t>05/07/2019</t>
  </si>
  <si>
    <t>28/06/2019</t>
  </si>
  <si>
    <t>09/07/2019</t>
  </si>
  <si>
    <t>13/07/2019</t>
  </si>
  <si>
    <t>15/07/2019</t>
  </si>
  <si>
    <t>27/07/2019</t>
  </si>
  <si>
    <t>29/07/2019</t>
  </si>
  <si>
    <t>06/08/2019</t>
  </si>
  <si>
    <t>28/07/2019</t>
  </si>
  <si>
    <t>10/08/2019</t>
  </si>
  <si>
    <t>20/08/2019</t>
  </si>
  <si>
    <t>16/08/2019</t>
  </si>
  <si>
    <t>08/09/2019</t>
  </si>
  <si>
    <t>14/09/2019</t>
  </si>
  <si>
    <t>22/05/2019</t>
  </si>
  <si>
    <t>16/07/2019</t>
  </si>
  <si>
    <t>18/09/2019</t>
  </si>
  <si>
    <t>21/09/2019</t>
  </si>
  <si>
    <t>16/10/2019</t>
  </si>
  <si>
    <t>20/09/2019</t>
  </si>
  <si>
    <t>30/08/2019</t>
  </si>
  <si>
    <t>12/10/2019</t>
  </si>
  <si>
    <t>10/10/2019</t>
  </si>
  <si>
    <t>16/09/2019</t>
  </si>
  <si>
    <t>20/10/2019</t>
  </si>
  <si>
    <t>28/10/2019</t>
  </si>
  <si>
    <t>03/11/2019</t>
  </si>
  <si>
    <t>08/11/2019</t>
  </si>
  <si>
    <t>09/11/2019</t>
  </si>
  <si>
    <t>21/11/2019</t>
  </si>
  <si>
    <t>24/11/2019</t>
  </si>
  <si>
    <t>26/11/2019</t>
  </si>
  <si>
    <t>23/11/2019</t>
  </si>
  <si>
    <t>21/08/2019</t>
  </si>
  <si>
    <t>15/09/2019</t>
  </si>
  <si>
    <t>08/12/2019</t>
  </si>
  <si>
    <t>01/12/2019</t>
  </si>
  <si>
    <t>29/06/2020</t>
  </si>
  <si>
    <t>14/07/2020</t>
  </si>
  <si>
    <t>24/12/2019</t>
  </si>
  <si>
    <t>19/07/2020</t>
  </si>
  <si>
    <t>22/07/2020</t>
  </si>
  <si>
    <t>20/01/2020</t>
  </si>
  <si>
    <t>16/07/2020</t>
  </si>
  <si>
    <t>03/08/2020</t>
  </si>
  <si>
    <t>21/07/2020</t>
  </si>
  <si>
    <t>02/08/2020</t>
  </si>
  <si>
    <t>07/08/2020</t>
  </si>
  <si>
    <t>10/08/2020</t>
  </si>
  <si>
    <t>30/12/2019</t>
  </si>
  <si>
    <t>08/08/2020</t>
  </si>
  <si>
    <t>06/08/2020</t>
  </si>
  <si>
    <t>13/08/2020</t>
  </si>
  <si>
    <t>05/07/2020</t>
  </si>
  <si>
    <t>24/05/2020</t>
  </si>
  <si>
    <t>15/08/2020</t>
  </si>
  <si>
    <t>17/08/2020</t>
  </si>
  <si>
    <t>06/11/2020</t>
  </si>
  <si>
    <t>22/01/2020</t>
  </si>
  <si>
    <t>21/08/2020</t>
  </si>
  <si>
    <t>20/08/2020</t>
  </si>
  <si>
    <t>14/08/2020</t>
  </si>
  <si>
    <t>24/08/2020</t>
  </si>
  <si>
    <t>30/08/2020</t>
  </si>
  <si>
    <t>28/08/2020</t>
  </si>
  <si>
    <t>29/07/2020</t>
  </si>
  <si>
    <t>03/09/2020</t>
  </si>
  <si>
    <t>10/09/2020</t>
  </si>
  <si>
    <t>12/09/2020</t>
  </si>
  <si>
    <t>25/10/2019</t>
  </si>
  <si>
    <t>09/09/2020</t>
  </si>
  <si>
    <t>24/09/2020</t>
  </si>
  <si>
    <t>20/09/2020</t>
  </si>
  <si>
    <t>21/09/2020</t>
  </si>
  <si>
    <t>10/02/2020</t>
  </si>
  <si>
    <t>08/02/2020</t>
  </si>
  <si>
    <t>13/02/2020</t>
  </si>
  <si>
    <t>04/08/2020</t>
  </si>
  <si>
    <t>20/10/2020</t>
  </si>
  <si>
    <t>06/02/2020</t>
  </si>
  <si>
    <t>18/10/2020</t>
  </si>
  <si>
    <t>15/02/2020</t>
  </si>
  <si>
    <t>25/10/2020</t>
  </si>
  <si>
    <t>29/10/2020</t>
  </si>
  <si>
    <t>02/11/2020</t>
  </si>
  <si>
    <t>01/11/2020</t>
  </si>
  <si>
    <t>23/02/2020</t>
  </si>
  <si>
    <t>03/11/2020</t>
  </si>
  <si>
    <t>24/02/2020</t>
  </si>
  <si>
    <t>08/11/2020</t>
  </si>
  <si>
    <t>27/10/2020</t>
  </si>
  <si>
    <t>24/11/2020</t>
  </si>
  <si>
    <t>15/11/2020</t>
  </si>
  <si>
    <t>14/11/2020</t>
  </si>
  <si>
    <t>07/01/2020</t>
  </si>
  <si>
    <t>21/11/2020</t>
  </si>
  <si>
    <t>26/11/2020</t>
  </si>
  <si>
    <t>29/11/2020</t>
  </si>
  <si>
    <t>04/12/2020</t>
  </si>
  <si>
    <t>27/02/2020</t>
  </si>
  <si>
    <t>05/12/2020</t>
  </si>
  <si>
    <t>09/12/2020</t>
  </si>
  <si>
    <t>13/12/2020</t>
  </si>
  <si>
    <t>08/03/2020</t>
  </si>
  <si>
    <t>28/08/2014</t>
  </si>
  <si>
    <t>19/01/2016</t>
  </si>
  <si>
    <t>15/04/2016</t>
  </si>
  <si>
    <t>22/04/2015</t>
  </si>
  <si>
    <t>12/02/2018</t>
  </si>
  <si>
    <t>01/03/2016</t>
  </si>
  <si>
    <t>05/10/2016</t>
  </si>
  <si>
    <t>02/01/2018</t>
  </si>
  <si>
    <t>04/05/2018</t>
  </si>
  <si>
    <t>27/04/2018</t>
  </si>
  <si>
    <t>21/10/2017</t>
  </si>
  <si>
    <t>18/02/2020</t>
  </si>
  <si>
    <t>09/06/2020</t>
  </si>
  <si>
    <t>23/07/2020</t>
  </si>
  <si>
    <t>12/05/2020</t>
  </si>
  <si>
    <t>19/01/2021</t>
  </si>
  <si>
    <t>L01/080/9/000408/2020</t>
  </si>
  <si>
    <t>21/01/2021</t>
  </si>
  <si>
    <t>L01/070/9/000059/2021</t>
  </si>
  <si>
    <t>22/01/2021</t>
  </si>
  <si>
    <t>23/01/2021</t>
  </si>
  <si>
    <t>L15/070/9/000066/2021</t>
  </si>
  <si>
    <t>24/01/2021</t>
  </si>
  <si>
    <t>25/01/2021</t>
  </si>
  <si>
    <t>26/01/2021</t>
  </si>
  <si>
    <t>L01/071/9/000005/2020</t>
  </si>
  <si>
    <t>19/06/2019</t>
  </si>
  <si>
    <t>27/01/2021</t>
  </si>
  <si>
    <t>29/01/2021</t>
  </si>
  <si>
    <t>03/02/2010</t>
  </si>
  <si>
    <t>04/02/2010</t>
  </si>
  <si>
    <t>13/02/2010</t>
  </si>
  <si>
    <t>17/02/2010</t>
  </si>
  <si>
    <t>25/03/2010</t>
  </si>
  <si>
    <t>31/03/2010</t>
  </si>
  <si>
    <t>27/04/2010</t>
  </si>
  <si>
    <t>06/05/2010</t>
  </si>
  <si>
    <t>07/05/2010</t>
  </si>
  <si>
    <t>17/05/2010</t>
  </si>
  <si>
    <t>15/05/2010</t>
  </si>
  <si>
    <t>19/05/2010</t>
  </si>
  <si>
    <t>24/05/2010</t>
  </si>
  <si>
    <t>28/05/2010</t>
  </si>
  <si>
    <t>02/06/2010</t>
  </si>
  <si>
    <t>05/05/2010</t>
  </si>
  <si>
    <t>20/07/2010</t>
  </si>
  <si>
    <t>22/08/2010</t>
  </si>
  <si>
    <t>25/08/2010</t>
  </si>
  <si>
    <t>25/09/2010</t>
  </si>
  <si>
    <t>27/09/2010</t>
  </si>
  <si>
    <t>18/10/2010</t>
  </si>
  <si>
    <t>26/10/2010</t>
  </si>
  <si>
    <t>08/10/2010</t>
  </si>
  <si>
    <t>05/11/2010</t>
  </si>
  <si>
    <t>16/11/2010</t>
  </si>
  <si>
    <t>17/11/2010</t>
  </si>
  <si>
    <t>13/12/2010</t>
  </si>
  <si>
    <t>14/12/2010</t>
  </si>
  <si>
    <t>18/12/2010</t>
  </si>
  <si>
    <t>20/12/2010</t>
  </si>
  <si>
    <t>15/12/2010</t>
  </si>
  <si>
    <t>16/12/2010</t>
  </si>
  <si>
    <t>10/09/2010</t>
  </si>
  <si>
    <t>22/12/2010</t>
  </si>
  <si>
    <t>24/01/2011</t>
  </si>
  <si>
    <t>25/01/2011</t>
  </si>
  <si>
    <t>27/01/2011</t>
  </si>
  <si>
    <t>03/02/2011</t>
  </si>
  <si>
    <t>16/02/2011</t>
  </si>
  <si>
    <t>18/02/2011</t>
  </si>
  <si>
    <t>28/02/2011</t>
  </si>
  <si>
    <t>02/03/2011</t>
  </si>
  <si>
    <t>11/03/2011</t>
  </si>
  <si>
    <t>09/04/2011</t>
  </si>
  <si>
    <t>11/04/2011</t>
  </si>
  <si>
    <t>03/04/2011</t>
  </si>
  <si>
    <t>10/04/2011</t>
  </si>
  <si>
    <t>06/05/2011</t>
  </si>
  <si>
    <t>04/02/2011</t>
  </si>
  <si>
    <t>29/04/2011</t>
  </si>
  <si>
    <t>15/06/2011</t>
  </si>
  <si>
    <t>19/06/2011</t>
  </si>
  <si>
    <t>21/06/2011</t>
  </si>
  <si>
    <t>01/07/2011</t>
  </si>
  <si>
    <t>20/10/2010</t>
  </si>
  <si>
    <t>14/07/2011</t>
  </si>
  <si>
    <t>05/08/2011</t>
  </si>
  <si>
    <t>11/08/2011</t>
  </si>
  <si>
    <t>03/09/2011</t>
  </si>
  <si>
    <t>05/09/2011</t>
  </si>
  <si>
    <t>20/08/2011</t>
  </si>
  <si>
    <t>30/09/2011</t>
  </si>
  <si>
    <t>07/10/2011</t>
  </si>
  <si>
    <t>25/09/2011</t>
  </si>
  <si>
    <t>30/10/2011</t>
  </si>
  <si>
    <t>02/11/2011</t>
  </si>
  <si>
    <t>12/11/2011</t>
  </si>
  <si>
    <t>14/11/2011</t>
  </si>
  <si>
    <t>25/11/2011</t>
  </si>
  <si>
    <t>28/11/2011</t>
  </si>
  <si>
    <t>19/12/2011</t>
  </si>
  <si>
    <t>20/12/2011</t>
  </si>
  <si>
    <t>11/12/2011</t>
  </si>
  <si>
    <t>06/01/2012</t>
  </si>
  <si>
    <t>31/12/2010</t>
  </si>
  <si>
    <t>11/01/2012</t>
  </si>
  <si>
    <t>12/01/2012</t>
  </si>
  <si>
    <t>26/01/2012</t>
  </si>
  <si>
    <t>27/01/2012</t>
  </si>
  <si>
    <t>24/01/2012</t>
  </si>
  <si>
    <t>25/01/2012</t>
  </si>
  <si>
    <t>21/01/2012</t>
  </si>
  <si>
    <t>30/01/2012</t>
  </si>
  <si>
    <t>31/01/2012</t>
  </si>
  <si>
    <t>03/02/2012</t>
  </si>
  <si>
    <t>06/02/2012</t>
  </si>
  <si>
    <t>14/09/2011</t>
  </si>
  <si>
    <t>23/02/2012</t>
  </si>
  <si>
    <t>02/03/2012</t>
  </si>
  <si>
    <t>03/03/2012</t>
  </si>
  <si>
    <t>06/03/2012</t>
  </si>
  <si>
    <t>08/08/2011</t>
  </si>
  <si>
    <t>25/03/2012</t>
  </si>
  <si>
    <t>27/03/2012</t>
  </si>
  <si>
    <t>30/03/2012</t>
  </si>
  <si>
    <t>03/04/2012</t>
  </si>
  <si>
    <t>05/05/2012</t>
  </si>
  <si>
    <t>21/05/2012</t>
  </si>
  <si>
    <t>01/06/2012</t>
  </si>
  <si>
    <t>04/06/2012</t>
  </si>
  <si>
    <t>14/04/2012</t>
  </si>
  <si>
    <t>09/05/2012</t>
  </si>
  <si>
    <t>12/06/2012</t>
  </si>
  <si>
    <t>13/06/2012</t>
  </si>
  <si>
    <t>18/05/2012</t>
  </si>
  <si>
    <t>14/06/2012</t>
  </si>
  <si>
    <t>20/06/2012</t>
  </si>
  <si>
    <t>16/07/2012</t>
  </si>
  <si>
    <t>18/07/2012</t>
  </si>
  <si>
    <t>19/07/2012</t>
  </si>
  <si>
    <t>20/07/2012</t>
  </si>
  <si>
    <t>24/07/2012</t>
  </si>
  <si>
    <t>27/07/2012</t>
  </si>
  <si>
    <t>30/07/2012</t>
  </si>
  <si>
    <t>26/07/2012</t>
  </si>
  <si>
    <t>22/07/2012</t>
  </si>
  <si>
    <t>07/08/2012</t>
  </si>
  <si>
    <t>08/08/2012</t>
  </si>
  <si>
    <t>13/08/2012</t>
  </si>
  <si>
    <t>16/08/2012</t>
  </si>
  <si>
    <t>17/09/2012</t>
  </si>
  <si>
    <t>05/09/2012</t>
  </si>
  <si>
    <t>24/09/2012</t>
  </si>
  <si>
    <t>06/10/2012</t>
  </si>
  <si>
    <t>08/10/2012</t>
  </si>
  <si>
    <t>09/10/2012</t>
  </si>
  <si>
    <t>25/10/2012</t>
  </si>
  <si>
    <t>26/10/2012</t>
  </si>
  <si>
    <t>09/11/2012</t>
  </si>
  <si>
    <t>10/11/2012</t>
  </si>
  <si>
    <t>14/11/2012</t>
  </si>
  <si>
    <t>15/11/2012</t>
  </si>
  <si>
    <t>19/11/2012</t>
  </si>
  <si>
    <t>24/11/2010</t>
  </si>
  <si>
    <t>26/11/2012</t>
  </si>
  <si>
    <t>24/11/2012</t>
  </si>
  <si>
    <t>04/12/2012</t>
  </si>
  <si>
    <t>06/12/2012</t>
  </si>
  <si>
    <t>13/12/2012</t>
  </si>
  <si>
    <t>19/12/2012</t>
  </si>
  <si>
    <t>27/12/2012</t>
  </si>
  <si>
    <t>02/01/2013</t>
  </si>
  <si>
    <t>12/01/2013</t>
  </si>
  <si>
    <t>04/02/2013</t>
  </si>
  <si>
    <t>19/02/2013</t>
  </si>
  <si>
    <t>27/02/2013</t>
  </si>
  <si>
    <t>05/03/2013</t>
  </si>
  <si>
    <t>09/03/2013</t>
  </si>
  <si>
    <t>26/03/2013</t>
  </si>
  <si>
    <t>15/03/2013</t>
  </si>
  <si>
    <t>22/04/2013</t>
  </si>
  <si>
    <t>03/05/2013</t>
  </si>
  <si>
    <t>11/05/2013</t>
  </si>
  <si>
    <t>15/05/2013</t>
  </si>
  <si>
    <t>14/03/2012</t>
  </si>
  <si>
    <t>27/05/2013</t>
  </si>
  <si>
    <t>09/12/2012</t>
  </si>
  <si>
    <t>02/12/2011</t>
  </si>
  <si>
    <t>30/05/2013</t>
  </si>
  <si>
    <t>17/06/2013</t>
  </si>
  <si>
    <t>20/06/2013</t>
  </si>
  <si>
    <t>22/06/2013</t>
  </si>
  <si>
    <t>27/06/2013</t>
  </si>
  <si>
    <t>16/08/2011</t>
  </si>
  <si>
    <t>05/08/2013</t>
  </si>
  <si>
    <t>08/08/2013</t>
  </si>
  <si>
    <t>12/08/2013</t>
  </si>
  <si>
    <t>13/04/2013</t>
  </si>
  <si>
    <t>14/08/2013</t>
  </si>
  <si>
    <t>28/08/2013</t>
  </si>
  <si>
    <t>30/08/2013</t>
  </si>
  <si>
    <t>19/08/2013</t>
  </si>
  <si>
    <t>26/08/2013</t>
  </si>
  <si>
    <t>05/09/2013</t>
  </si>
  <si>
    <t>17/08/2013</t>
  </si>
  <si>
    <t>11/09/2013</t>
  </si>
  <si>
    <t>17/04/2013</t>
  </si>
  <si>
    <t>17/09/2013</t>
  </si>
  <si>
    <t>07/10/2013</t>
  </si>
  <si>
    <t>08/10/2013</t>
  </si>
  <si>
    <t>21/09/2013</t>
  </si>
  <si>
    <t>18/10/2013</t>
  </si>
  <si>
    <t>14/10/2013</t>
  </si>
  <si>
    <t>20/10/2013</t>
  </si>
  <si>
    <t>31/10/2013</t>
  </si>
  <si>
    <t>04/11/2013</t>
  </si>
  <si>
    <t>25/10/2013</t>
  </si>
  <si>
    <t>11/12/2013</t>
  </si>
  <si>
    <t>18/12/2013</t>
  </si>
  <si>
    <t>24/12/2011</t>
  </si>
  <si>
    <t>20/12/2013</t>
  </si>
  <si>
    <t>02/01/2014</t>
  </si>
  <si>
    <t>07/01/2014</t>
  </si>
  <si>
    <t>30/01/2014</t>
  </si>
  <si>
    <t>11/02/2013</t>
  </si>
  <si>
    <t>17/02/2014</t>
  </si>
  <si>
    <t>06/02/2014</t>
  </si>
  <si>
    <t>26/02/2014</t>
  </si>
  <si>
    <t>24/12/2013</t>
  </si>
  <si>
    <t>12/03/2014</t>
  </si>
  <si>
    <t>04/04/2014</t>
  </si>
  <si>
    <t>14/03/2014</t>
  </si>
  <si>
    <t>01/04/2014</t>
  </si>
  <si>
    <t>26/04/2014</t>
  </si>
  <si>
    <t>29/04/2014</t>
  </si>
  <si>
    <t>05/05/2014</t>
  </si>
  <si>
    <t>16/05/2014</t>
  </si>
  <si>
    <t>16/08/2013</t>
  </si>
  <si>
    <t>29/05/2014</t>
  </si>
  <si>
    <t>08/01/2014</t>
  </si>
  <si>
    <t>14/04/2014</t>
  </si>
  <si>
    <t>24/07/2014</t>
  </si>
  <si>
    <t>28/07/2014</t>
  </si>
  <si>
    <t>20/07/2014</t>
  </si>
  <si>
    <t>22/07/2014</t>
  </si>
  <si>
    <t>23/08/2014</t>
  </si>
  <si>
    <t>25/08/2014</t>
  </si>
  <si>
    <t>22/08/2014</t>
  </si>
  <si>
    <t>29/08/2014</t>
  </si>
  <si>
    <t>19/08/2014</t>
  </si>
  <si>
    <t>28/09/2014</t>
  </si>
  <si>
    <t>02/10/2014</t>
  </si>
  <si>
    <t>24/01/2014</t>
  </si>
  <si>
    <t>30/10/2014</t>
  </si>
  <si>
    <t>02/11/2014</t>
  </si>
  <si>
    <t>05/11/2014</t>
  </si>
  <si>
    <t>01/11/2014</t>
  </si>
  <si>
    <t>10/11/2014</t>
  </si>
  <si>
    <t>08/11/2014</t>
  </si>
  <si>
    <t>11/11/2014</t>
  </si>
  <si>
    <t>12/11/2014</t>
  </si>
  <si>
    <t>21/11/2014</t>
  </si>
  <si>
    <t>24/11/2014</t>
  </si>
  <si>
    <t>28/11/2014</t>
  </si>
  <si>
    <t>23/11/2014</t>
  </si>
  <si>
    <t>28/01/2015</t>
  </si>
  <si>
    <t>26/01/2015</t>
  </si>
  <si>
    <t>27/01/2015</t>
  </si>
  <si>
    <t>04/02/2015</t>
  </si>
  <si>
    <t>12/02/2015</t>
  </si>
  <si>
    <t>16/02/2015</t>
  </si>
  <si>
    <t>17/02/2015</t>
  </si>
  <si>
    <t>19/02/2015</t>
  </si>
  <si>
    <t>24/02/2015</t>
  </si>
  <si>
    <t>03/03/2015</t>
  </si>
  <si>
    <t>09/03/2015</t>
  </si>
  <si>
    <t>26/02/2015</t>
  </si>
  <si>
    <t>15/03/2015</t>
  </si>
  <si>
    <t>16/03/2015</t>
  </si>
  <si>
    <t>14/11/2013</t>
  </si>
  <si>
    <t>15/08/2014</t>
  </si>
  <si>
    <t>05/03/2015</t>
  </si>
  <si>
    <t>07/03/2015</t>
  </si>
  <si>
    <t>17/03/2015</t>
  </si>
  <si>
    <t>30/08/2014</t>
  </si>
  <si>
    <t>26/03/2015</t>
  </si>
  <si>
    <t>28/03/2015</t>
  </si>
  <si>
    <t>01/04/2015</t>
  </si>
  <si>
    <t>08/04/2015</t>
  </si>
  <si>
    <t>14/04/2015</t>
  </si>
  <si>
    <t>10/04/2015</t>
  </si>
  <si>
    <t>17/10/2013</t>
  </si>
  <si>
    <t>15/04/2015</t>
  </si>
  <si>
    <t>16/04/2015</t>
  </si>
  <si>
    <t>20/04/2015</t>
  </si>
  <si>
    <t>13/04/2015</t>
  </si>
  <si>
    <t>07/08/2014</t>
  </si>
  <si>
    <t>30/04/2015</t>
  </si>
  <si>
    <t>01/05/2015</t>
  </si>
  <si>
    <t>11/05/2015</t>
  </si>
  <si>
    <t>15/05/2015</t>
  </si>
  <si>
    <t>14/05/2015</t>
  </si>
  <si>
    <t>18/05/2015</t>
  </si>
  <si>
    <t>10/05/2015</t>
  </si>
  <si>
    <t>19/05/2015</t>
  </si>
  <si>
    <t>20/05/2015</t>
  </si>
  <si>
    <t>17/05/2015</t>
  </si>
  <si>
    <t>28/05/2015</t>
  </si>
  <si>
    <t>20/06/2015</t>
  </si>
  <si>
    <t>23/06/2015</t>
  </si>
  <si>
    <t>21/08/2014</t>
  </si>
  <si>
    <t>07/06/2015</t>
  </si>
  <si>
    <t>04/06/2015</t>
  </si>
  <si>
    <t>19/06/2015</t>
  </si>
  <si>
    <t>08/07/2015</t>
  </si>
  <si>
    <t>20/07/2015</t>
  </si>
  <si>
    <t>28/07/2015</t>
  </si>
  <si>
    <t>30/07/2015</t>
  </si>
  <si>
    <t>26/07/2015</t>
  </si>
  <si>
    <t>10/08/2015</t>
  </si>
  <si>
    <t>24/06/2015</t>
  </si>
  <si>
    <t>18/03/2014</t>
  </si>
  <si>
    <t>08/09/2015</t>
  </si>
  <si>
    <t>02/08/2015</t>
  </si>
  <si>
    <t>24/08/2015</t>
  </si>
  <si>
    <t>12/09/2015</t>
  </si>
  <si>
    <t>15/09/2015</t>
  </si>
  <si>
    <t>26/11/2013</t>
  </si>
  <si>
    <t>11/09/2015</t>
  </si>
  <si>
    <t>18/06/2015</t>
  </si>
  <si>
    <t>23/09/2015</t>
  </si>
  <si>
    <t>26/11/2014</t>
  </si>
  <si>
    <t>17/09/2015</t>
  </si>
  <si>
    <t>04/02/2014</t>
  </si>
  <si>
    <t>19/09/2013</t>
  </si>
  <si>
    <t>19/09/2015</t>
  </si>
  <si>
    <t>13/01/2013</t>
  </si>
  <si>
    <t>11/02/2015</t>
  </si>
  <si>
    <t>25/09/2015</t>
  </si>
  <si>
    <t>13/01/2014</t>
  </si>
  <si>
    <t>01/10/2015</t>
  </si>
  <si>
    <t>10/10/2013</t>
  </si>
  <si>
    <t>02/10/2015</t>
  </si>
  <si>
    <t>06/09/2015</t>
  </si>
  <si>
    <t>30/09/2015</t>
  </si>
  <si>
    <t>12/10/2015</t>
  </si>
  <si>
    <t>28/10/2015</t>
  </si>
  <si>
    <t>03/11/2015</t>
  </si>
  <si>
    <t>07/11/2015</t>
  </si>
  <si>
    <t>09/11/2015</t>
  </si>
  <si>
    <t>22/11/2015</t>
  </si>
  <si>
    <t>23/11/2015</t>
  </si>
  <si>
    <t>24/11/2015</t>
  </si>
  <si>
    <t>27/11/2015</t>
  </si>
  <si>
    <t>30/11/2015</t>
  </si>
  <si>
    <t>07/12/2015</t>
  </si>
  <si>
    <t>25/06/2014</t>
  </si>
  <si>
    <t>04/12/2015</t>
  </si>
  <si>
    <t>12/12/2015</t>
  </si>
  <si>
    <t>14/12/2015</t>
  </si>
  <si>
    <t>10/12/2015</t>
  </si>
  <si>
    <t>11/12/2015</t>
  </si>
  <si>
    <t>03/12/2015</t>
  </si>
  <si>
    <t>17/12/2015</t>
  </si>
  <si>
    <t>21/12/2015</t>
  </si>
  <si>
    <t>06/07/2014</t>
  </si>
  <si>
    <t>02/12/2015</t>
  </si>
  <si>
    <t>11/01/2016</t>
  </si>
  <si>
    <t>14/01/2016</t>
  </si>
  <si>
    <t>29/01/2016</t>
  </si>
  <si>
    <t>15/02/2016</t>
  </si>
  <si>
    <t>19/12/2015</t>
  </si>
  <si>
    <t>18/02/2016</t>
  </si>
  <si>
    <t>22/07/2015</t>
  </si>
  <si>
    <t>02/02/2016</t>
  </si>
  <si>
    <t>24/02/2016</t>
  </si>
  <si>
    <t>23/01/2015</t>
  </si>
  <si>
    <t>17/02/2016</t>
  </si>
  <si>
    <t>05/12/2014</t>
  </si>
  <si>
    <t>07/09/2014</t>
  </si>
  <si>
    <t>09/03/2016</t>
  </si>
  <si>
    <t>26/03/2016</t>
  </si>
  <si>
    <t>30/03/2016</t>
  </si>
  <si>
    <t>31/03/2016</t>
  </si>
  <si>
    <t>04/04/2016</t>
  </si>
  <si>
    <t>30/11/2014</t>
  </si>
  <si>
    <t>27/04/2016</t>
  </si>
  <si>
    <t>28/04/2016</t>
  </si>
  <si>
    <t>03/05/2016</t>
  </si>
  <si>
    <t>09/05/2016</t>
  </si>
  <si>
    <t>25/05/2016</t>
  </si>
  <si>
    <t>06/06/2016</t>
  </si>
  <si>
    <t>05/06/2016</t>
  </si>
  <si>
    <t>16/06/2016</t>
  </si>
  <si>
    <t>26/06/2013</t>
  </si>
  <si>
    <t>21/06/2016</t>
  </si>
  <si>
    <t>10/11/2013</t>
  </si>
  <si>
    <t>01/08/2012</t>
  </si>
  <si>
    <t>24/06/2016</t>
  </si>
  <si>
    <t>03/06/2016</t>
  </si>
  <si>
    <t>07/07/2016</t>
  </si>
  <si>
    <t>11/07/2016</t>
  </si>
  <si>
    <t>16/07/2016</t>
  </si>
  <si>
    <t>18/07/2016</t>
  </si>
  <si>
    <t>20/07/2016</t>
  </si>
  <si>
    <t>21/03/2016</t>
  </si>
  <si>
    <t>01/08/2016</t>
  </si>
  <si>
    <t>09/08/2016</t>
  </si>
  <si>
    <t>11/08/2016</t>
  </si>
  <si>
    <t>27/06/2016</t>
  </si>
  <si>
    <t>16/08/2016</t>
  </si>
  <si>
    <t>28/08/2016</t>
  </si>
  <si>
    <t>30/08/2016</t>
  </si>
  <si>
    <t>22/08/2016</t>
  </si>
  <si>
    <t>26/08/2016</t>
  </si>
  <si>
    <t>26/11/2015</t>
  </si>
  <si>
    <t>01/09/2016</t>
  </si>
  <si>
    <t>24/04/2016</t>
  </si>
  <si>
    <t>15/09/2016</t>
  </si>
  <si>
    <t>12/04/2015</t>
  </si>
  <si>
    <t>21/09/2016</t>
  </si>
  <si>
    <t>20/09/2016</t>
  </si>
  <si>
    <t>27/09/2016</t>
  </si>
  <si>
    <t>12/12/2014</t>
  </si>
  <si>
    <t>03/10/2016</t>
  </si>
  <si>
    <t>05/08/2016</t>
  </si>
  <si>
    <t>28/09/2016</t>
  </si>
  <si>
    <t>06/10/2016</t>
  </si>
  <si>
    <t>11/10/2016</t>
  </si>
  <si>
    <t>21/04/2016</t>
  </si>
  <si>
    <t>02/08/2016</t>
  </si>
  <si>
    <t>01/10/2016</t>
  </si>
  <si>
    <t>19/09/2016</t>
  </si>
  <si>
    <t>07/10/2016</t>
  </si>
  <si>
    <t>23/10/2016</t>
  </si>
  <si>
    <t>28/10/2016</t>
  </si>
  <si>
    <t>27/10/2016</t>
  </si>
  <si>
    <t>31/10/2016</t>
  </si>
  <si>
    <t>30/10/2016</t>
  </si>
  <si>
    <t>14/11/2016</t>
  </si>
  <si>
    <t>03/11/2016</t>
  </si>
  <si>
    <t>30/11/2016</t>
  </si>
  <si>
    <t>05/12/2016</t>
  </si>
  <si>
    <t>04/12/2016</t>
  </si>
  <si>
    <t>08/12/2016</t>
  </si>
  <si>
    <t>01/09/2013</t>
  </si>
  <si>
    <t>02/01/2017</t>
  </si>
  <si>
    <t>11/01/2017</t>
  </si>
  <si>
    <t>23/07/2016</t>
  </si>
  <si>
    <t>07/12/2016</t>
  </si>
  <si>
    <t>14/02/2017</t>
  </si>
  <si>
    <t>12/03/2016</t>
  </si>
  <si>
    <t>20/01/2017</t>
  </si>
  <si>
    <t>22/02/2017</t>
  </si>
  <si>
    <t>11/02/2017</t>
  </si>
  <si>
    <t>27/02/2017</t>
  </si>
  <si>
    <t>12/09/2016</t>
  </si>
  <si>
    <t>03/03/2017</t>
  </si>
  <si>
    <t>03/03/2016</t>
  </si>
  <si>
    <t>02/03/2017</t>
  </si>
  <si>
    <t>14/03/2017</t>
  </si>
  <si>
    <t>17/03/2017</t>
  </si>
  <si>
    <t>27/03/2017</t>
  </si>
  <si>
    <t>01/12/2013</t>
  </si>
  <si>
    <t>31/03/2017</t>
  </si>
  <si>
    <t>01/04/2017</t>
  </si>
  <si>
    <t>15/03/2017</t>
  </si>
  <si>
    <t>05/04/2017</t>
  </si>
  <si>
    <t>28/03/2017</t>
  </si>
  <si>
    <t>07/04/2017</t>
  </si>
  <si>
    <t>08/04/2017</t>
  </si>
  <si>
    <t>11/04/2017</t>
  </si>
  <si>
    <t>19/04/2017</t>
  </si>
  <si>
    <t>21/04/2017</t>
  </si>
  <si>
    <t>24/04/2017</t>
  </si>
  <si>
    <t>22/04/2017</t>
  </si>
  <si>
    <t>02/05/2017</t>
  </si>
  <si>
    <t>11/05/2017</t>
  </si>
  <si>
    <t>15/05/2017</t>
  </si>
  <si>
    <t>01/05/2017</t>
  </si>
  <si>
    <t>12/05/2017</t>
  </si>
  <si>
    <t>02/06/2017</t>
  </si>
  <si>
    <t>21/01/2017</t>
  </si>
  <si>
    <t>26/05/2017</t>
  </si>
  <si>
    <t>25/12/2016</t>
  </si>
  <si>
    <t>29/05/2017</t>
  </si>
  <si>
    <t>28/01/2017</t>
  </si>
  <si>
    <t>06/06/2017</t>
  </si>
  <si>
    <t>12/06/2017</t>
  </si>
  <si>
    <t>14/06/2017</t>
  </si>
  <si>
    <t>10/06/2017</t>
  </si>
  <si>
    <t>27/06/2017</t>
  </si>
  <si>
    <t>30/06/2017</t>
  </si>
  <si>
    <t>04/07/2017</t>
  </si>
  <si>
    <t>15/07/2017</t>
  </si>
  <si>
    <t>17/07/2017</t>
  </si>
  <si>
    <t>18/07/2017</t>
  </si>
  <si>
    <t>25/07/2017</t>
  </si>
  <si>
    <t>27/07/2017</t>
  </si>
  <si>
    <t>02/02/2014</t>
  </si>
  <si>
    <t>28/07/2017</t>
  </si>
  <si>
    <t>01/09/2017</t>
  </si>
  <si>
    <t>05/09/2017</t>
  </si>
  <si>
    <t>15/10/2014</t>
  </si>
  <si>
    <t>31/08/2017</t>
  </si>
  <si>
    <t>04/09/2017</t>
  </si>
  <si>
    <t>09/09/2017</t>
  </si>
  <si>
    <t>11/09/2017</t>
  </si>
  <si>
    <t>12/09/2017</t>
  </si>
  <si>
    <t>14/09/2017</t>
  </si>
  <si>
    <t>30/09/2017</t>
  </si>
  <si>
    <t>05/10/2017</t>
  </si>
  <si>
    <t>07/10/2017</t>
  </si>
  <si>
    <t>09/10/2017</t>
  </si>
  <si>
    <t>11/10/2017</t>
  </si>
  <si>
    <t>12/10/2017</t>
  </si>
  <si>
    <t>18/10/2017</t>
  </si>
  <si>
    <t>24/10/2017</t>
  </si>
  <si>
    <t>08/10/2017</t>
  </si>
  <si>
    <t>29/09/2017</t>
  </si>
  <si>
    <t>09/11/2017</t>
  </si>
  <si>
    <t>11/11/2017</t>
  </si>
  <si>
    <t>13/11/2017</t>
  </si>
  <si>
    <t>27/09/2017</t>
  </si>
  <si>
    <t>07/11/2017</t>
  </si>
  <si>
    <t>23/10/2017</t>
  </si>
  <si>
    <t>16/11/2017</t>
  </si>
  <si>
    <t>04/12/2017</t>
  </si>
  <si>
    <t>19/12/2017</t>
  </si>
  <si>
    <t>22/12/2017</t>
  </si>
  <si>
    <t>04/01/2018</t>
  </si>
  <si>
    <t>01/12/2017</t>
  </si>
  <si>
    <t>05/12/2017</t>
  </si>
  <si>
    <t>10/01/2018</t>
  </si>
  <si>
    <t>13/01/2018</t>
  </si>
  <si>
    <t>08/01/2018</t>
  </si>
  <si>
    <t>16/01/2018</t>
  </si>
  <si>
    <t>14/01/2018</t>
  </si>
  <si>
    <t>17/01/2018</t>
  </si>
  <si>
    <t>30/01/2018</t>
  </si>
  <si>
    <t>04/02/2018</t>
  </si>
  <si>
    <t>07/02/2018</t>
  </si>
  <si>
    <t>11/02/2018</t>
  </si>
  <si>
    <t>13/02/2018</t>
  </si>
  <si>
    <t>10/01/2017</t>
  </si>
  <si>
    <t>14/02/2018</t>
  </si>
  <si>
    <t>20/02/2018</t>
  </si>
  <si>
    <t>14/12/2017</t>
  </si>
  <si>
    <t>23/02/2018</t>
  </si>
  <si>
    <t>21/02/2018</t>
  </si>
  <si>
    <t>05/03/2018</t>
  </si>
  <si>
    <t>07/04/2015</t>
  </si>
  <si>
    <t>18/03/2018</t>
  </si>
  <si>
    <t>20/03/2018</t>
  </si>
  <si>
    <t>16/03/2018</t>
  </si>
  <si>
    <t>22/03/2018</t>
  </si>
  <si>
    <t>01/10/2017</t>
  </si>
  <si>
    <t>12/03/2018</t>
  </si>
  <si>
    <t>28/03/2018</t>
  </si>
  <si>
    <t>22/02/2018</t>
  </si>
  <si>
    <t>10/03/2018</t>
  </si>
  <si>
    <t>06/04/2018</t>
  </si>
  <si>
    <t>16/04/2018</t>
  </si>
  <si>
    <t>08/04/2018</t>
  </si>
  <si>
    <t>17/04/2018</t>
  </si>
  <si>
    <t>25/04/2018</t>
  </si>
  <si>
    <t>20/04/2018</t>
  </si>
  <si>
    <t>03/08/2016</t>
  </si>
  <si>
    <t>25/03/2018</t>
  </si>
  <si>
    <t>14/04/2018</t>
  </si>
  <si>
    <t>26/04/2018</t>
  </si>
  <si>
    <t>11/04/2018</t>
  </si>
  <si>
    <t>28/12/2017</t>
  </si>
  <si>
    <t>29/01/2018</t>
  </si>
  <si>
    <t>30/11/2017</t>
  </si>
  <si>
    <t>23/05/2018</t>
  </si>
  <si>
    <t>17/10/2016</t>
  </si>
  <si>
    <t>11/05/2018</t>
  </si>
  <si>
    <t>25/05/2018</t>
  </si>
  <si>
    <t>13/05/2018</t>
  </si>
  <si>
    <t>31/05/2018</t>
  </si>
  <si>
    <t>25/02/2015</t>
  </si>
  <si>
    <t>06/06/2018</t>
  </si>
  <si>
    <t>11/06/2018</t>
  </si>
  <si>
    <t>05/06/2018</t>
  </si>
  <si>
    <t>12/06/2018</t>
  </si>
  <si>
    <t>13/06/2018</t>
  </si>
  <si>
    <t>14/06/2018</t>
  </si>
  <si>
    <t>25/06/2018</t>
  </si>
  <si>
    <t>15/05/2018</t>
  </si>
  <si>
    <t>20/06/2018</t>
  </si>
  <si>
    <t>05/07/2018</t>
  </si>
  <si>
    <t>28/06/2018</t>
  </si>
  <si>
    <t>29/06/2018</t>
  </si>
  <si>
    <t>10/07/2018</t>
  </si>
  <si>
    <t>15/07/2018</t>
  </si>
  <si>
    <t>17/07/2018</t>
  </si>
  <si>
    <t>22/06/2018</t>
  </si>
  <si>
    <t>13/07/2018</t>
  </si>
  <si>
    <t>20/07/2018</t>
  </si>
  <si>
    <t>01/08/2018</t>
  </si>
  <si>
    <t>03/08/2018</t>
  </si>
  <si>
    <t>30/07/2018</t>
  </si>
  <si>
    <t>08/08/2018</t>
  </si>
  <si>
    <t>09/08/2018</t>
  </si>
  <si>
    <t>01/07/2018</t>
  </si>
  <si>
    <t>20/08/2018</t>
  </si>
  <si>
    <t>22/08/2018</t>
  </si>
  <si>
    <t>24/08/2018</t>
  </si>
  <si>
    <t>23/08/2018</t>
  </si>
  <si>
    <t>29/08/2018</t>
  </si>
  <si>
    <t>25/08/2018</t>
  </si>
  <si>
    <t>31/08/2018</t>
  </si>
  <si>
    <t>02/08/2018</t>
  </si>
  <si>
    <t>26/07/2018</t>
  </si>
  <si>
    <t>08/09/2018</t>
  </si>
  <si>
    <t>12/09/2018</t>
  </si>
  <si>
    <t>10/11/2017</t>
  </si>
  <si>
    <t>17/08/2018</t>
  </si>
  <si>
    <t>07/09/2018</t>
  </si>
  <si>
    <t>02/09/2018</t>
  </si>
  <si>
    <t>10/09/2018</t>
  </si>
  <si>
    <t>23/09/2018</t>
  </si>
  <si>
    <t>24/09/2018</t>
  </si>
  <si>
    <t>28/04/2018</t>
  </si>
  <si>
    <t>02/05/2018</t>
  </si>
  <si>
    <t>27/09/2018</t>
  </si>
  <si>
    <t>28/09/2018</t>
  </si>
  <si>
    <t>22/05/2017</t>
  </si>
  <si>
    <t>09/06/2018</t>
  </si>
  <si>
    <t>30/08/2018</t>
  </si>
  <si>
    <t>30/09/2018</t>
  </si>
  <si>
    <t>02/10/2018</t>
  </si>
  <si>
    <t>01/10/2018</t>
  </si>
  <si>
    <t>03/10/2018</t>
  </si>
  <si>
    <t>31/07/2018</t>
  </si>
  <si>
    <t>07/05/2018</t>
  </si>
  <si>
    <t>06/09/2018</t>
  </si>
  <si>
    <t>16/09/2018</t>
  </si>
  <si>
    <t>22/10/2018</t>
  </si>
  <si>
    <t>26/09/2018</t>
  </si>
  <si>
    <t>17/10/2018</t>
  </si>
  <si>
    <t>19/10/2018</t>
  </si>
  <si>
    <t>29/10/2018</t>
  </si>
  <si>
    <t>31/10/2018</t>
  </si>
  <si>
    <t>02/11/2018</t>
  </si>
  <si>
    <t>21/09/2018</t>
  </si>
  <si>
    <t>18/10/2018</t>
  </si>
  <si>
    <t>19/09/2018</t>
  </si>
  <si>
    <t>26/10/2018</t>
  </si>
  <si>
    <t>08/11/2018</t>
  </si>
  <si>
    <t>26/06/2018</t>
  </si>
  <si>
    <t>02/12/2018</t>
  </si>
  <si>
    <t>03/12/2018</t>
  </si>
  <si>
    <t>11/11/2018</t>
  </si>
  <si>
    <t>22/11/2018</t>
  </si>
  <si>
    <t>09/11/2018</t>
  </si>
  <si>
    <t>07/12/2018</t>
  </si>
  <si>
    <t>11/12/2018</t>
  </si>
  <si>
    <t>10/12/2018</t>
  </si>
  <si>
    <t>17/11/2018</t>
  </si>
  <si>
    <t>04/12/2018</t>
  </si>
  <si>
    <t>31/12/2018</t>
  </si>
  <si>
    <t>03/01/2019</t>
  </si>
  <si>
    <t>26/12/2018</t>
  </si>
  <si>
    <t>02/01/2019</t>
  </si>
  <si>
    <t>27/12/2018</t>
  </si>
  <si>
    <t>24/11/2018</t>
  </si>
  <si>
    <t>18/11/2018</t>
  </si>
  <si>
    <t>08/01/2019</t>
  </si>
  <si>
    <t>19/07/2018</t>
  </si>
  <si>
    <t>07/01/2019</t>
  </si>
  <si>
    <t>22/12/2018</t>
  </si>
  <si>
    <t>10/01/2019</t>
  </si>
  <si>
    <t>09/12/2018</t>
  </si>
  <si>
    <t>19/12/2018</t>
  </si>
  <si>
    <t>30/11/2018</t>
  </si>
  <si>
    <t>15/01/2019</t>
  </si>
  <si>
    <t>17/01/2019</t>
  </si>
  <si>
    <t>20/11/2018</t>
  </si>
  <si>
    <t>18/01/2019</t>
  </si>
  <si>
    <t>21/01/2019</t>
  </si>
  <si>
    <t>22/02/2019</t>
  </si>
  <si>
    <t>04/03/2019</t>
  </si>
  <si>
    <t>01/03/2019</t>
  </si>
  <si>
    <t>06/03/2019</t>
  </si>
  <si>
    <t>30/01/2019</t>
  </si>
  <si>
    <t>14/02/2019</t>
  </si>
  <si>
    <t>25/01/2019</t>
  </si>
  <si>
    <t>24/02/2019</t>
  </si>
  <si>
    <t>13/02/2019</t>
  </si>
  <si>
    <t>10/11/2018</t>
  </si>
  <si>
    <t>14/07/2017</t>
  </si>
  <si>
    <t>19/03/2019</t>
  </si>
  <si>
    <t>11/03/2019</t>
  </si>
  <si>
    <t>28/03/2019</t>
  </si>
  <si>
    <t>22/03/2019</t>
  </si>
  <si>
    <t>01/04/2019</t>
  </si>
  <si>
    <t>21/12/2018</t>
  </si>
  <si>
    <t>29/03/2019</t>
  </si>
  <si>
    <t>15/04/2019</t>
  </si>
  <si>
    <t>23/04/2019</t>
  </si>
  <si>
    <t>24/04/2019</t>
  </si>
  <si>
    <t>06/04/2019</t>
  </si>
  <si>
    <t>03/05/2019</t>
  </si>
  <si>
    <t>12/04/2019</t>
  </si>
  <si>
    <t>13/05/2019</t>
  </si>
  <si>
    <t>30/10/2018</t>
  </si>
  <si>
    <t>15/05/2019</t>
  </si>
  <si>
    <t>20/05/2019</t>
  </si>
  <si>
    <t>29/05/2019</t>
  </si>
  <si>
    <t>06/05/2019</t>
  </si>
  <si>
    <t>25/05/2019</t>
  </si>
  <si>
    <t>30/05/2019</t>
  </si>
  <si>
    <t>02/06/2019</t>
  </si>
  <si>
    <t>16/06/2019</t>
  </si>
  <si>
    <t>17/06/2019</t>
  </si>
  <si>
    <t>25/03/2019</t>
  </si>
  <si>
    <t>31/05/2019</t>
  </si>
  <si>
    <t>12/02/2019</t>
  </si>
  <si>
    <t>20/06/2019</t>
  </si>
  <si>
    <t>01/05/2019</t>
  </si>
  <si>
    <t>07/11/2018</t>
  </si>
  <si>
    <t>29/06/2019</t>
  </si>
  <si>
    <t>04/07/2019</t>
  </si>
  <si>
    <t>23/06/2019</t>
  </si>
  <si>
    <t>26/06/2019</t>
  </si>
  <si>
    <t>19/08/2018</t>
  </si>
  <si>
    <t>20/07/2019</t>
  </si>
  <si>
    <t>22/07/2019</t>
  </si>
  <si>
    <t>04/04/2019</t>
  </si>
  <si>
    <t>25/07/2019</t>
  </si>
  <si>
    <t>30/07/2019</t>
  </si>
  <si>
    <t>19/07/2019</t>
  </si>
  <si>
    <t>01/08/2019</t>
  </si>
  <si>
    <t>18/02/2019</t>
  </si>
  <si>
    <t>02/08/2019</t>
  </si>
  <si>
    <t>09/03/2019</t>
  </si>
  <si>
    <t>14/03/2019</t>
  </si>
  <si>
    <t>26/03/2019</t>
  </si>
  <si>
    <t>16/05/2019</t>
  </si>
  <si>
    <t>11/08/2019</t>
  </si>
  <si>
    <t>14/08/2019</t>
  </si>
  <si>
    <t>03/04/2019</t>
  </si>
  <si>
    <t>15/08/2019</t>
  </si>
  <si>
    <t>07/07/2019</t>
  </si>
  <si>
    <t>19/08/2019</t>
  </si>
  <si>
    <t>13/04/2019</t>
  </si>
  <si>
    <t>21/06/2019</t>
  </si>
  <si>
    <t>18/12/2017</t>
  </si>
  <si>
    <t>23/08/2019</t>
  </si>
  <si>
    <t>09/09/2019</t>
  </si>
  <si>
    <t>11/09/2019</t>
  </si>
  <si>
    <t>02/07/2019</t>
  </si>
  <si>
    <t>24/09/2019</t>
  </si>
  <si>
    <t>24/08/2019</t>
  </si>
  <si>
    <t>18/05/2018</t>
  </si>
  <si>
    <t>01/09/2019</t>
  </si>
  <si>
    <t>26/09/2019</t>
  </si>
  <si>
    <t>24/07/2019</t>
  </si>
  <si>
    <t>05/10/2019</t>
  </si>
  <si>
    <t>08/10/2019</t>
  </si>
  <si>
    <t>19/10/2019</t>
  </si>
  <si>
    <t>01/07/2019</t>
  </si>
  <si>
    <t>26/11/2016</t>
  </si>
  <si>
    <t>13/11/2019</t>
  </si>
  <si>
    <t>12/11/2019</t>
  </si>
  <si>
    <t>14/11/2019</t>
  </si>
  <si>
    <t>25/11/2019</t>
  </si>
  <si>
    <t>30/11/2019</t>
  </si>
  <si>
    <t>20/12/2019</t>
  </si>
  <si>
    <t>16/11/2019</t>
  </si>
  <si>
    <t>04/01/2020</t>
  </si>
  <si>
    <t>27/08/2017</t>
  </si>
  <si>
    <t>13/11/2018</t>
  </si>
  <si>
    <t>21/01/2020</t>
  </si>
  <si>
    <t>13/05/2016</t>
  </si>
  <si>
    <t>23/01/2020</t>
  </si>
  <si>
    <t>04/02/2020</t>
  </si>
  <si>
    <t>20/02/2020</t>
  </si>
  <si>
    <t>11/02/2020</t>
  </si>
  <si>
    <t>19/02/2020</t>
  </si>
  <si>
    <t>21/02/2020</t>
  </si>
  <si>
    <t>18/04/2020</t>
  </si>
  <si>
    <t>31/07/2019</t>
  </si>
  <si>
    <t>26/08/2019</t>
  </si>
  <si>
    <t>14/05/2020</t>
  </si>
  <si>
    <t>01/06/2020</t>
  </si>
  <si>
    <t>25/11/2018</t>
  </si>
  <si>
    <t>04/06/2020</t>
  </si>
  <si>
    <t>12/04/2020</t>
  </si>
  <si>
    <t>27/02/2019</t>
  </si>
  <si>
    <t>11/07/2018</t>
  </si>
  <si>
    <t>28/01/2021</t>
  </si>
  <si>
    <t>30/01/2021</t>
  </si>
  <si>
    <t>L01/080/9/000018/2021</t>
  </si>
  <si>
    <t>01/02/2021</t>
  </si>
  <si>
    <t>L01/070/9/000086/2021</t>
  </si>
  <si>
    <t>L01/070/9/001228/2020</t>
  </si>
  <si>
    <t>31/01/2021</t>
  </si>
  <si>
    <t>03/02/2021</t>
  </si>
  <si>
    <t>L01/080/9/000020/2021</t>
  </si>
  <si>
    <t>02/02/2021</t>
  </si>
  <si>
    <t>05/02/2021</t>
  </si>
  <si>
    <t>04/02/2021</t>
  </si>
  <si>
    <t>06/02/2021</t>
  </si>
  <si>
    <t>L01/087/9/000024/2021</t>
  </si>
  <si>
    <t>08/02/2021</t>
  </si>
  <si>
    <t>09/02/2021</t>
  </si>
  <si>
    <t>21/05/2020</t>
  </si>
  <si>
    <t>11/02/2021</t>
  </si>
  <si>
    <t>29/07/2018</t>
  </si>
  <si>
    <t>10/02/2021</t>
  </si>
  <si>
    <t>L01/070/9/000162/2021</t>
  </si>
  <si>
    <t>12/02/2021</t>
  </si>
  <si>
    <t>15/02/2021</t>
  </si>
  <si>
    <t>L15/070/9/000175/2021</t>
  </si>
  <si>
    <t>L01/087/9/000040/2021</t>
  </si>
  <si>
    <t>13/02/2021</t>
  </si>
  <si>
    <t>16/02/2021</t>
  </si>
  <si>
    <t>L01/110/9/000038/2021</t>
  </si>
  <si>
    <t>14/02/2021</t>
  </si>
  <si>
    <t>07/02/2021</t>
  </si>
  <si>
    <t>L01/070/9/000196/2021</t>
  </si>
  <si>
    <t>17/02/2021</t>
  </si>
  <si>
    <t>L05/070/9/000199/2021</t>
  </si>
  <si>
    <t>18/02/2021</t>
  </si>
  <si>
    <t>L01/087/9/000423/2020</t>
  </si>
  <si>
    <t>25/10/2001</t>
  </si>
  <si>
    <t>05/11/2001</t>
  </si>
  <si>
    <t>16/08/2003</t>
  </si>
  <si>
    <t>03/10/2003</t>
  </si>
  <si>
    <t>09/07/2004</t>
  </si>
  <si>
    <t>13/07/2004</t>
  </si>
  <si>
    <t>20/01/2005</t>
  </si>
  <si>
    <t>18/02/2005</t>
  </si>
  <si>
    <t>25/11/2005</t>
  </si>
  <si>
    <t>12/01/2006</t>
  </si>
  <si>
    <t>26/11/2005</t>
  </si>
  <si>
    <t>27/03/2006</t>
  </si>
  <si>
    <t>06/06/2007</t>
  </si>
  <si>
    <t>12/06/2007</t>
  </si>
  <si>
    <t>21/12/2007</t>
  </si>
  <si>
    <t>24/12/2007</t>
  </si>
  <si>
    <t>18/12/2007</t>
  </si>
  <si>
    <t>20/12/2007</t>
  </si>
  <si>
    <t>23/09/2008</t>
  </si>
  <si>
    <t>28/10/2008</t>
  </si>
  <si>
    <t>12/01/2009</t>
  </si>
  <si>
    <t>27/01/2009</t>
  </si>
  <si>
    <t>20/06/2009</t>
  </si>
  <si>
    <t>08/07/2009</t>
  </si>
  <si>
    <t>21/08/2009</t>
  </si>
  <si>
    <t>28/08/2009</t>
  </si>
  <si>
    <t>10/09/2009</t>
  </si>
  <si>
    <t>14/09/2009</t>
  </si>
  <si>
    <t>15/11/2009</t>
  </si>
  <si>
    <t>26/11/2009</t>
  </si>
  <si>
    <t>26/01/2010</t>
  </si>
  <si>
    <t>28/01/2010</t>
  </si>
  <si>
    <t>20/10/2012</t>
  </si>
  <si>
    <t>28/11/2012</t>
  </si>
  <si>
    <t>29/03/2013</t>
  </si>
  <si>
    <t>04/04/2013</t>
  </si>
  <si>
    <t>22/02/2021</t>
  </si>
  <si>
    <t>20/02/2021</t>
  </si>
  <si>
    <t>23/02/2021</t>
  </si>
  <si>
    <t>L01/070/9/000230/2021</t>
  </si>
  <si>
    <t>24/02/2021</t>
  </si>
  <si>
    <t>26/02/2021</t>
  </si>
  <si>
    <t>L15/080/9/000426/2020</t>
  </si>
  <si>
    <t>25/02/2021</t>
  </si>
  <si>
    <t>L02/070/9/000246/2021</t>
  </si>
  <si>
    <t>08/04/2003</t>
  </si>
  <si>
    <t>15/06/2006</t>
  </si>
  <si>
    <t>24/06/2006</t>
  </si>
  <si>
    <t>05/07/2006</t>
  </si>
  <si>
    <t>01/12/2006</t>
  </si>
  <si>
    <t>13/12/2006</t>
  </si>
  <si>
    <t>01/03/2021</t>
  </si>
  <si>
    <t>27/02/2021</t>
  </si>
  <si>
    <t>28/02/2021</t>
  </si>
  <si>
    <t>02/03/2021</t>
  </si>
  <si>
    <t>03/03/2021</t>
  </si>
  <si>
    <t>L01/880/9/000428/2020-KCM932X</t>
  </si>
  <si>
    <t>16/08/2020</t>
  </si>
  <si>
    <t>04/03/2021</t>
  </si>
  <si>
    <t>L05/070/9/000286/2021</t>
  </si>
  <si>
    <t>05/03/2021</t>
  </si>
  <si>
    <t>08/03/2021</t>
  </si>
  <si>
    <t>07/03/2021</t>
  </si>
  <si>
    <t>09/03/2021</t>
  </si>
  <si>
    <t>06/03/2021</t>
  </si>
  <si>
    <t>19/02/2021</t>
  </si>
  <si>
    <t>10/03/2021</t>
  </si>
  <si>
    <t>21/02/2021</t>
  </si>
  <si>
    <t>11/03/2021</t>
  </si>
  <si>
    <t>L01/088/9/000300/2020</t>
  </si>
  <si>
    <t>L01/080/9/000074/2021</t>
  </si>
  <si>
    <t>02/03/2020</t>
  </si>
  <si>
    <t>13/03/2021</t>
  </si>
  <si>
    <t>16/03/2021</t>
  </si>
  <si>
    <t>L01/070/9/000210/2011</t>
  </si>
  <si>
    <t>16/06/2011</t>
  </si>
  <si>
    <t>L02/070/9/000283/2011</t>
  </si>
  <si>
    <t>31/07/2011</t>
  </si>
  <si>
    <t>04/08/2011</t>
  </si>
  <si>
    <t>L02/070/9/000414/2011</t>
  </si>
  <si>
    <t>22/11/2011</t>
  </si>
  <si>
    <t>27/05/2010</t>
  </si>
  <si>
    <t>24/02/2012</t>
  </si>
  <si>
    <t>19/05/2012</t>
  </si>
  <si>
    <t>22/05/2012</t>
  </si>
  <si>
    <t>L02/070/9/000394/2012</t>
  </si>
  <si>
    <t>12/03/2021</t>
  </si>
  <si>
    <t>17/03/2021</t>
  </si>
  <si>
    <t>L01/087/9/000081/2021</t>
  </si>
  <si>
    <t>L01/070/9/000240/2013</t>
  </si>
  <si>
    <t>25/11/2013</t>
  </si>
  <si>
    <t>L02/070/9/000023/2015</t>
  </si>
  <si>
    <t>10/02/2015</t>
  </si>
  <si>
    <t>13/02/2015</t>
  </si>
  <si>
    <t>L01/070/9/000150/2015</t>
  </si>
  <si>
    <t>22/06/2015</t>
  </si>
  <si>
    <t>07/07/2015</t>
  </si>
  <si>
    <t>L02/070/9/000018/2016</t>
  </si>
  <si>
    <t>16/01/2016</t>
  </si>
  <si>
    <t>22/01/2016</t>
  </si>
  <si>
    <t>L01/086/9/000039/2016</t>
  </si>
  <si>
    <t>12/04/2016</t>
  </si>
  <si>
    <t>05/11/2015</t>
  </si>
  <si>
    <t>14/07/2016</t>
  </si>
  <si>
    <t>L01/086/9/000072/2016</t>
  </si>
  <si>
    <t>30/09/2016</t>
  </si>
  <si>
    <t>23/06/2017</t>
  </si>
  <si>
    <t>L01/070/9/000165/2017</t>
  </si>
  <si>
    <t>29/07/2017</t>
  </si>
  <si>
    <t>03/08/2017</t>
  </si>
  <si>
    <t>15/03/2021</t>
  </si>
  <si>
    <t>10/10/2017</t>
  </si>
  <si>
    <t>01/08/2017</t>
  </si>
  <si>
    <t>11/01/2018</t>
  </si>
  <si>
    <t>25/08/2017</t>
  </si>
  <si>
    <t>12/01/2018</t>
  </si>
  <si>
    <t>L01/070/9/000062/2019</t>
  </si>
  <si>
    <t>L01/070/9/000157/2019</t>
  </si>
  <si>
    <t>L01/070/9/000293/2018</t>
  </si>
  <si>
    <t>19/06/2018</t>
  </si>
  <si>
    <t>23/09/2019</t>
  </si>
  <si>
    <t>25/09/2019</t>
  </si>
  <si>
    <t>02/11/2019</t>
  </si>
  <si>
    <t>L01/070/9/000146/2020</t>
  </si>
  <si>
    <t>L01/088/9/000059/2020</t>
  </si>
  <si>
    <t>19/05/2020</t>
  </si>
  <si>
    <t>L01/070/9/000362/2020</t>
  </si>
  <si>
    <t>24/06/2020</t>
  </si>
  <si>
    <t>29/06/2007</t>
  </si>
  <si>
    <t>11/07/2007</t>
  </si>
  <si>
    <t>L01/700/9/000344/2021</t>
  </si>
  <si>
    <t>L01/052/9/000001/2021</t>
  </si>
  <si>
    <t>18/03/2021</t>
  </si>
  <si>
    <t>19/03/2021</t>
  </si>
  <si>
    <t>20/03/2021</t>
  </si>
  <si>
    <t>L02/070/9/001258/2020</t>
  </si>
  <si>
    <t>22/03/2021</t>
  </si>
  <si>
    <t>23/03/2021</t>
  </si>
  <si>
    <t>21/03/2021</t>
  </si>
  <si>
    <t>24/03/2021</t>
  </si>
  <si>
    <t>L01/070/9/000389/2021</t>
  </si>
  <si>
    <t>25/03/2021</t>
  </si>
  <si>
    <t>L02/070/9/000401/2021</t>
  </si>
  <si>
    <t>26/03/2021</t>
  </si>
  <si>
    <t>14/03/2021</t>
  </si>
  <si>
    <t>L02/070/9/000405/2021</t>
  </si>
  <si>
    <t>29/03/2021</t>
  </si>
  <si>
    <t>L05/070/9/000417/2021</t>
  </si>
  <si>
    <t>27/03/2021</t>
  </si>
  <si>
    <t>30/03/2021</t>
  </si>
  <si>
    <t>L02/070/9/000428/2021</t>
  </si>
  <si>
    <t>28/03/2021</t>
  </si>
  <si>
    <t>31/03/2021</t>
  </si>
  <si>
    <t>L01/070/9/000435/2021</t>
  </si>
  <si>
    <t>L01/088/9/000095/2021</t>
  </si>
  <si>
    <t>L01/087/9/000110/2021</t>
  </si>
  <si>
    <t>26/08/2009</t>
  </si>
  <si>
    <t>16/03/2006</t>
  </si>
  <si>
    <t>20/03/2006</t>
  </si>
  <si>
    <t>02/02/2008</t>
  </si>
  <si>
    <t>06/02/2008</t>
  </si>
  <si>
    <t>01/04/2021</t>
  </si>
  <si>
    <t>06/04/2021</t>
  </si>
  <si>
    <t>07/04/2021</t>
  </si>
  <si>
    <t>03/04/2021</t>
  </si>
  <si>
    <t>L01/070/9/000461/2021</t>
  </si>
  <si>
    <t>05/04/2021</t>
  </si>
  <si>
    <t>L05/070/9/000465/2021</t>
  </si>
  <si>
    <t>08/04/2021</t>
  </si>
  <si>
    <t>04/04/2021</t>
  </si>
  <si>
    <t>09/04/2021</t>
  </si>
  <si>
    <t>02/04/2021</t>
  </si>
  <si>
    <t>10/04/2021</t>
  </si>
  <si>
    <t>12/04/2021</t>
  </si>
  <si>
    <t>13/04/2021</t>
  </si>
  <si>
    <t>11/04/2021</t>
  </si>
  <si>
    <t>14/04/2021</t>
  </si>
  <si>
    <t>L01/070/9/000511/2021</t>
  </si>
  <si>
    <t>17/01/1999</t>
  </si>
  <si>
    <t>19/01/1999</t>
  </si>
  <si>
    <t>27/08/1999</t>
  </si>
  <si>
    <t>06/09/1999</t>
  </si>
  <si>
    <t>21/10/1998</t>
  </si>
  <si>
    <t>25/06/1999</t>
  </si>
  <si>
    <t>21/01/2000</t>
  </si>
  <si>
    <t>24/01/2000</t>
  </si>
  <si>
    <t>24/05/2000</t>
  </si>
  <si>
    <t>15/07/2000</t>
  </si>
  <si>
    <t>20/07/2000</t>
  </si>
  <si>
    <t>28/11/2000</t>
  </si>
  <si>
    <t>29/11/2000</t>
  </si>
  <si>
    <t>18/05/2001</t>
  </si>
  <si>
    <t>30/05/2001</t>
  </si>
  <si>
    <t>14/09/2001</t>
  </si>
  <si>
    <t>19/10/2001</t>
  </si>
  <si>
    <t>04/12/2001</t>
  </si>
  <si>
    <t>06/12/2001</t>
  </si>
  <si>
    <t>19/01/2002</t>
  </si>
  <si>
    <t>14/03/2002</t>
  </si>
  <si>
    <t>31/03/2002</t>
  </si>
  <si>
    <t>02/04/2002</t>
  </si>
  <si>
    <t>12/04/2002</t>
  </si>
  <si>
    <t>17/04/2002</t>
  </si>
  <si>
    <t>23/03/2002</t>
  </si>
  <si>
    <t>28/03/2002</t>
  </si>
  <si>
    <t>03/06/2002</t>
  </si>
  <si>
    <t>24/06/2002</t>
  </si>
  <si>
    <t>07/11/2002</t>
  </si>
  <si>
    <t>08/11/2002</t>
  </si>
  <si>
    <t>23/10/2002</t>
  </si>
  <si>
    <t>25/10/2002</t>
  </si>
  <si>
    <t>23/10/2001</t>
  </si>
  <si>
    <t>13/09/2002</t>
  </si>
  <si>
    <t>20/04/2003</t>
  </si>
  <si>
    <t>12/05/2003</t>
  </si>
  <si>
    <t>05/07/2003</t>
  </si>
  <si>
    <t>07/07/2003</t>
  </si>
  <si>
    <t>09/08/2003</t>
  </si>
  <si>
    <t>11/08/2003</t>
  </si>
  <si>
    <t>19/11/2003</t>
  </si>
  <si>
    <t>24/11/2003</t>
  </si>
  <si>
    <t>16/03/2004</t>
  </si>
  <si>
    <t>17/03/2004</t>
  </si>
  <si>
    <t>14/05/2004</t>
  </si>
  <si>
    <t>17/05/2004</t>
  </si>
  <si>
    <t>26/06/2004</t>
  </si>
  <si>
    <t>07/07/2004</t>
  </si>
  <si>
    <t>31/07/2004</t>
  </si>
  <si>
    <t>03/08/2004</t>
  </si>
  <si>
    <t>06/08/2004</t>
  </si>
  <si>
    <t>19/08/2004</t>
  </si>
  <si>
    <t>18/08/2004</t>
  </si>
  <si>
    <t>23/08/2004</t>
  </si>
  <si>
    <t>21/08/2004</t>
  </si>
  <si>
    <t>27/08/2004</t>
  </si>
  <si>
    <t>22/09/2004</t>
  </si>
  <si>
    <t>23/09/2004</t>
  </si>
  <si>
    <t>01/10/2004</t>
  </si>
  <si>
    <t>16/08/2004</t>
  </si>
  <si>
    <t>20/12/2004</t>
  </si>
  <si>
    <t>29/12/2004</t>
  </si>
  <si>
    <t>30/12/2004</t>
  </si>
  <si>
    <t>03/01/2005</t>
  </si>
  <si>
    <t>04/01/2005</t>
  </si>
  <si>
    <t>19/01/2005</t>
  </si>
  <si>
    <t>16/02/2005</t>
  </si>
  <si>
    <t>17/02/2005</t>
  </si>
  <si>
    <t>04/03/2005</t>
  </si>
  <si>
    <t>14/03/2005</t>
  </si>
  <si>
    <t>02/04/2005</t>
  </si>
  <si>
    <t>06/04/2005</t>
  </si>
  <si>
    <t>19/05/2005</t>
  </si>
  <si>
    <t>23/05/2005</t>
  </si>
  <si>
    <t>18/06/2005</t>
  </si>
  <si>
    <t>21/06/2005</t>
  </si>
  <si>
    <t>21/05/2004</t>
  </si>
  <si>
    <t>16/08/2005</t>
  </si>
  <si>
    <t>15/05/2002</t>
  </si>
  <si>
    <t>27/09/2005</t>
  </si>
  <si>
    <t>09/02/2005</t>
  </si>
  <si>
    <t>14/02/2006</t>
  </si>
  <si>
    <t>19/04/2006</t>
  </si>
  <si>
    <t>08/07/2005</t>
  </si>
  <si>
    <t>04/07/2006</t>
  </si>
  <si>
    <t>12/05/2005</t>
  </si>
  <si>
    <t>23/08/2006</t>
  </si>
  <si>
    <t>08/02/2007</t>
  </si>
  <si>
    <t>15/02/2007</t>
  </si>
  <si>
    <t>16/02/2007</t>
  </si>
  <si>
    <t>19/02/2007</t>
  </si>
  <si>
    <t>30/03/2007</t>
  </si>
  <si>
    <t>11/04/2007</t>
  </si>
  <si>
    <t>02/06/2007</t>
  </si>
  <si>
    <t>11/06/2007</t>
  </si>
  <si>
    <t>02/07/2007</t>
  </si>
  <si>
    <t>22/02/2006</t>
  </si>
  <si>
    <t>28/05/2007</t>
  </si>
  <si>
    <t>07/07/2007</t>
  </si>
  <si>
    <t>09/07/2007</t>
  </si>
  <si>
    <t>12/05/2007</t>
  </si>
  <si>
    <t>16/05/2007</t>
  </si>
  <si>
    <t>07/06/2007</t>
  </si>
  <si>
    <t>24/08/2007</t>
  </si>
  <si>
    <t>03/10/2005</t>
  </si>
  <si>
    <t>12/09/2007</t>
  </si>
  <si>
    <t>17/09/2007</t>
  </si>
  <si>
    <t>19/09/2007</t>
  </si>
  <si>
    <t>24/09/2007</t>
  </si>
  <si>
    <t>14/10/2007</t>
  </si>
  <si>
    <t>16/10/2007</t>
  </si>
  <si>
    <t>04/11/2007</t>
  </si>
  <si>
    <t>20/11/2007</t>
  </si>
  <si>
    <t>19/10/2007</t>
  </si>
  <si>
    <t>04/02/2008</t>
  </si>
  <si>
    <t>04/05/2006</t>
  </si>
  <si>
    <t>21/02/2008</t>
  </si>
  <si>
    <t>09/03/2008</t>
  </si>
  <si>
    <t>10/03/2008</t>
  </si>
  <si>
    <t>12/12/2007</t>
  </si>
  <si>
    <t>13/12/2007</t>
  </si>
  <si>
    <t>27/03/2008</t>
  </si>
  <si>
    <t>31/03/2008</t>
  </si>
  <si>
    <t>01/04/2008</t>
  </si>
  <si>
    <t>29/05/2008</t>
  </si>
  <si>
    <t>04/06/2008</t>
  </si>
  <si>
    <t>10/06/2008</t>
  </si>
  <si>
    <t>18/06/2008</t>
  </si>
  <si>
    <t>17/06/2008</t>
  </si>
  <si>
    <t>19/06/2008</t>
  </si>
  <si>
    <t>05/06/2008</t>
  </si>
  <si>
    <t>02/07/2008</t>
  </si>
  <si>
    <t>01/07/2008</t>
  </si>
  <si>
    <t>10/07/2008</t>
  </si>
  <si>
    <t>14/07/2008</t>
  </si>
  <si>
    <t>25/07/2008</t>
  </si>
  <si>
    <t>13/04/2007</t>
  </si>
  <si>
    <t>29/08/2008</t>
  </si>
  <si>
    <t>13/09/2008</t>
  </si>
  <si>
    <t>19/09/2008</t>
  </si>
  <si>
    <t>23/10/2008</t>
  </si>
  <si>
    <t>30/10/2008</t>
  </si>
  <si>
    <t>21/10/2008</t>
  </si>
  <si>
    <t>31/10/2008</t>
  </si>
  <si>
    <t>09/11/2008</t>
  </si>
  <si>
    <t>17/11/2008</t>
  </si>
  <si>
    <t>23/11/2008</t>
  </si>
  <si>
    <t>25/11/2008</t>
  </si>
  <si>
    <t>02/12/2008</t>
  </si>
  <si>
    <t>17/12/2008</t>
  </si>
  <si>
    <t>25/12/2008</t>
  </si>
  <si>
    <t>29/12/2008</t>
  </si>
  <si>
    <t>18/12/2008</t>
  </si>
  <si>
    <t>05/01/2009</t>
  </si>
  <si>
    <t>02/09/2008</t>
  </si>
  <si>
    <t>09/01/2009</t>
  </si>
  <si>
    <t>18/01/2009</t>
  </si>
  <si>
    <t>23/01/2009</t>
  </si>
  <si>
    <t>15/02/2009</t>
  </si>
  <si>
    <t>16/02/2009</t>
  </si>
  <si>
    <t>08/03/2009</t>
  </si>
  <si>
    <t>10/03/2009</t>
  </si>
  <si>
    <t>30/03/2009</t>
  </si>
  <si>
    <t>01/04/2009</t>
  </si>
  <si>
    <t>11/04/2009</t>
  </si>
  <si>
    <t>14/04/2009</t>
  </si>
  <si>
    <t>28/04/2009</t>
  </si>
  <si>
    <t>04/05/2009</t>
  </si>
  <si>
    <t>13/05/2009</t>
  </si>
  <si>
    <t>15/05/2009</t>
  </si>
  <si>
    <t>19/05/2009</t>
  </si>
  <si>
    <t>28/05/2009</t>
  </si>
  <si>
    <t>02/06/2009</t>
  </si>
  <si>
    <t>14/06/2009</t>
  </si>
  <si>
    <t>15/06/2009</t>
  </si>
  <si>
    <t>05/03/2009</t>
  </si>
  <si>
    <t>15/08/2009</t>
  </si>
  <si>
    <t>17/08/2009</t>
  </si>
  <si>
    <t>20/08/2009</t>
  </si>
  <si>
    <t>04/10/2009</t>
  </si>
  <si>
    <t>06/10/2009</t>
  </si>
  <si>
    <t>09/10/2009</t>
  </si>
  <si>
    <t>12/10/2009</t>
  </si>
  <si>
    <t>15/10/2009</t>
  </si>
  <si>
    <t>17/10/2009</t>
  </si>
  <si>
    <t>22/10/2009</t>
  </si>
  <si>
    <t>19/10/2009</t>
  </si>
  <si>
    <t>05/09/2009</t>
  </si>
  <si>
    <t>27/10/2009</t>
  </si>
  <si>
    <t>16/10/2009</t>
  </si>
  <si>
    <t>09/11/2009</t>
  </si>
  <si>
    <t>05/11/2009</t>
  </si>
  <si>
    <t>12/11/2009</t>
  </si>
  <si>
    <t>16/11/2009</t>
  </si>
  <si>
    <t>04/12/2009</t>
  </si>
  <si>
    <t>08/12/2009</t>
  </si>
  <si>
    <t>28/12/2009</t>
  </si>
  <si>
    <t>30/12/2009</t>
  </si>
  <si>
    <t>09/01/2010</t>
  </si>
  <si>
    <t>11/01/2010</t>
  </si>
  <si>
    <t>06/02/2010</t>
  </si>
  <si>
    <t>09/02/2010</t>
  </si>
  <si>
    <t>12/03/2010</t>
  </si>
  <si>
    <t>02/04/2010</t>
  </si>
  <si>
    <t>08/04/2010</t>
  </si>
  <si>
    <t>23/04/2010</t>
  </si>
  <si>
    <t>26/04/2010</t>
  </si>
  <si>
    <t>10/05/2010</t>
  </si>
  <si>
    <t>13/05/2010</t>
  </si>
  <si>
    <t>26/05/2010</t>
  </si>
  <si>
    <t>11/09/2009</t>
  </si>
  <si>
    <t>07/09/2010</t>
  </si>
  <si>
    <t>16/07/2008</t>
  </si>
  <si>
    <t>09/09/2010</t>
  </si>
  <si>
    <t>23/11/2010</t>
  </si>
  <si>
    <t>26/11/2010</t>
  </si>
  <si>
    <t>03/01/2011</t>
  </si>
  <si>
    <t>06/01/2011</t>
  </si>
  <si>
    <t>22/03/2010</t>
  </si>
  <si>
    <t>06/02/2011</t>
  </si>
  <si>
    <t>07/02/2011</t>
  </si>
  <si>
    <t>15/02/2011</t>
  </si>
  <si>
    <t>20/09/2009</t>
  </si>
  <si>
    <t>14/03/2011</t>
  </si>
  <si>
    <t>04/05/2012</t>
  </si>
  <si>
    <t>26/10/2007</t>
  </si>
  <si>
    <t>21/06/2012</t>
  </si>
  <si>
    <t>02/09/2011</t>
  </si>
  <si>
    <t>22/06/2012</t>
  </si>
  <si>
    <t>24/05/2008</t>
  </si>
  <si>
    <t>21/08/2012</t>
  </si>
  <si>
    <t>29/08/2012</t>
  </si>
  <si>
    <t>04/09/2012</t>
  </si>
  <si>
    <t>22/09/2010</t>
  </si>
  <si>
    <t>10/04/2014</t>
  </si>
  <si>
    <t>21/04/2014</t>
  </si>
  <si>
    <t>25/04/2014</t>
  </si>
  <si>
    <t>24/07/2013</t>
  </si>
  <si>
    <t>22/07/2013</t>
  </si>
  <si>
    <t>06/08/2015</t>
  </si>
  <si>
    <t>26/10/2016</t>
  </si>
  <si>
    <t>01/11/2016</t>
  </si>
  <si>
    <t>02/08/2012</t>
  </si>
  <si>
    <t>28/11/2016</t>
  </si>
  <si>
    <t>02/01/1999</t>
  </si>
  <si>
    <t>06/01/1999</t>
  </si>
  <si>
    <t>10/11/1999</t>
  </si>
  <si>
    <t>15/11/1999</t>
  </si>
  <si>
    <t>19/03/2002</t>
  </si>
  <si>
    <t>26/03/2002</t>
  </si>
  <si>
    <t>16/05/1998</t>
  </si>
  <si>
    <t>18/06/1998</t>
  </si>
  <si>
    <t>12/09/2004</t>
  </si>
  <si>
    <t>30/10/2004</t>
  </si>
  <si>
    <t>03/11/2004</t>
  </si>
  <si>
    <t>23/07/2007</t>
  </si>
  <si>
    <t>19/03/2008</t>
  </si>
  <si>
    <t>28/03/2008</t>
  </si>
  <si>
    <t>02/04/2009</t>
  </si>
  <si>
    <t>06/04/2009</t>
  </si>
  <si>
    <t>L01/070/9/000514/2021</t>
  </si>
  <si>
    <t>11/02/2006</t>
  </si>
  <si>
    <t>13/02/2006</t>
  </si>
  <si>
    <t>06/07/2006</t>
  </si>
  <si>
    <t>31/01/1994</t>
  </si>
  <si>
    <t>16/03/1994</t>
  </si>
  <si>
    <t>24/09/1994</t>
  </si>
  <si>
    <t>27/09/1994</t>
  </si>
  <si>
    <t>17/01/1994</t>
  </si>
  <si>
    <t>26/01/1994</t>
  </si>
  <si>
    <t>21/07/1994</t>
  </si>
  <si>
    <t>18/08/1994</t>
  </si>
  <si>
    <t>09/08/1994</t>
  </si>
  <si>
    <t>07/09/1994</t>
  </si>
  <si>
    <t>07/04/1994</t>
  </si>
  <si>
    <t>12/05/1994</t>
  </si>
  <si>
    <t>05/06/2005</t>
  </si>
  <si>
    <t>13/06/2005</t>
  </si>
  <si>
    <t>09/07/2005</t>
  </si>
  <si>
    <t>11/07/2005</t>
  </si>
  <si>
    <t>20/08/2005</t>
  </si>
  <si>
    <t>25/08/2005</t>
  </si>
  <si>
    <t>15/08/2005</t>
  </si>
  <si>
    <t>04/11/2004</t>
  </si>
  <si>
    <t>20/09/2005</t>
  </si>
  <si>
    <t>29/09/2005</t>
  </si>
  <si>
    <t>04/10/2005</t>
  </si>
  <si>
    <t>07/11/2005</t>
  </si>
  <si>
    <t>08/11/2005</t>
  </si>
  <si>
    <t>25/01/2006</t>
  </si>
  <si>
    <t>09/01/2006</t>
  </si>
  <si>
    <t>13/04/2006</t>
  </si>
  <si>
    <t>28/06/2006</t>
  </si>
  <si>
    <t>29/06/2006</t>
  </si>
  <si>
    <t>07/07/2006</t>
  </si>
  <si>
    <t>07/08/2006</t>
  </si>
  <si>
    <t>17/08/2006</t>
  </si>
  <si>
    <t>24/08/2006</t>
  </si>
  <si>
    <t>29/09/2006</t>
  </si>
  <si>
    <t>02/10/2006</t>
  </si>
  <si>
    <t>14/11/2006</t>
  </si>
  <si>
    <t>15/11/2006</t>
  </si>
  <si>
    <t>17/10/2006</t>
  </si>
  <si>
    <t>02/11/2006</t>
  </si>
  <si>
    <t>13/11/2006</t>
  </si>
  <si>
    <t>10/12/2006</t>
  </si>
  <si>
    <t>15/04/2021</t>
  </si>
  <si>
    <t>L01/088/9/000110/2021</t>
  </si>
  <si>
    <t>16/04/2021</t>
  </si>
  <si>
    <t>19/04/2021</t>
  </si>
  <si>
    <t>L01/070/9/00926/2020</t>
  </si>
  <si>
    <t>18/04/2021</t>
  </si>
  <si>
    <t>L01/070/9/000534/2021</t>
  </si>
  <si>
    <t>L01/070/9/000536/2021</t>
  </si>
  <si>
    <t>20/04/2021</t>
  </si>
  <si>
    <t>17/04/2021</t>
  </si>
  <si>
    <t>21/04/2021</t>
  </si>
  <si>
    <t>22/04/2021</t>
  </si>
  <si>
    <t>23/04/2021</t>
  </si>
  <si>
    <t>26/04/2021</t>
  </si>
  <si>
    <t>25/04/2021</t>
  </si>
  <si>
    <t>27/04/2021</t>
  </si>
  <si>
    <t>24/04/2021</t>
  </si>
  <si>
    <t>28/04/2021</t>
  </si>
  <si>
    <t>L01/070/9/001263/2020</t>
  </si>
  <si>
    <t>29/04/2021</t>
  </si>
  <si>
    <t>30/04/2021</t>
  </si>
  <si>
    <t>03/05/2021</t>
  </si>
  <si>
    <t>04/05/2021</t>
  </si>
  <si>
    <t>02/05/2021</t>
  </si>
  <si>
    <t>05/05/2021</t>
  </si>
  <si>
    <t>06/05/2021</t>
  </si>
  <si>
    <t>07/05/2021</t>
  </si>
  <si>
    <t>01/05/2021</t>
  </si>
  <si>
    <t>08/05/2021</t>
  </si>
  <si>
    <t>10/05/2021</t>
  </si>
  <si>
    <t>09/05/2021</t>
  </si>
  <si>
    <t>11/05/2021</t>
  </si>
  <si>
    <t>12/05/2021</t>
  </si>
  <si>
    <t>13/05/2021</t>
  </si>
  <si>
    <t>17/05/2021</t>
  </si>
  <si>
    <t>15/05/2021</t>
  </si>
  <si>
    <t>18/05/2021</t>
  </si>
  <si>
    <t>16/05/2021</t>
  </si>
  <si>
    <t>14/05/2021</t>
  </si>
  <si>
    <t>19/05/2021</t>
  </si>
  <si>
    <t>20/05/2021</t>
  </si>
  <si>
    <t>21/05/2021</t>
  </si>
  <si>
    <t>06/06/2021</t>
  </si>
  <si>
    <t>10/06/2021</t>
  </si>
  <si>
    <t>24/05/2021</t>
  </si>
  <si>
    <t>14/06/2021</t>
  </si>
  <si>
    <t>31/05/2021</t>
  </si>
  <si>
    <t>15/06/2021</t>
  </si>
  <si>
    <t>12/06/2021</t>
  </si>
  <si>
    <t>13/06/2021</t>
  </si>
  <si>
    <t>28/05/2021</t>
  </si>
  <si>
    <t>01/06/2021</t>
  </si>
  <si>
    <t>09/06/2021</t>
  </si>
  <si>
    <t>23/05/2021</t>
  </si>
  <si>
    <t>11/06/2021</t>
  </si>
  <si>
    <t>07/06/2021</t>
  </si>
  <si>
    <t>04/06/2021</t>
  </si>
  <si>
    <t>16/06/2021</t>
  </si>
  <si>
    <t>22/05/2021</t>
  </si>
  <si>
    <t>29/05/2021</t>
  </si>
  <si>
    <t>17/06/2021</t>
  </si>
  <si>
    <t>18/06/2021</t>
  </si>
  <si>
    <t>08/06/2021</t>
  </si>
  <si>
    <t>21/06/2021</t>
  </si>
  <si>
    <t>19/06/2021</t>
  </si>
  <si>
    <t>03/06/2021</t>
  </si>
  <si>
    <t>22/06/2021</t>
  </si>
  <si>
    <t>20/06/2021</t>
  </si>
  <si>
    <t>23/06/2021</t>
  </si>
  <si>
    <t>24/06/2021</t>
  </si>
  <si>
    <t>27/05/2021</t>
  </si>
  <si>
    <t>25/06/2021</t>
  </si>
  <si>
    <t>28/06/2021</t>
  </si>
  <si>
    <t>26/06/2021</t>
  </si>
  <si>
    <t>29/06/2021</t>
  </si>
  <si>
    <t>30/06/2021</t>
  </si>
  <si>
    <t>27/06/2021</t>
  </si>
  <si>
    <t>L01/087/9/000212/2021</t>
  </si>
  <si>
    <t>01/07/2021</t>
  </si>
  <si>
    <t>26/05/2021</t>
  </si>
  <si>
    <t>02/07/2021</t>
  </si>
  <si>
    <t>05/07/2021</t>
  </si>
  <si>
    <t>03/07/2021</t>
  </si>
  <si>
    <t>04/07/2021</t>
  </si>
  <si>
    <t>06/07/2021</t>
  </si>
  <si>
    <t>07/07/2021</t>
  </si>
  <si>
    <t>08/07/2021</t>
  </si>
  <si>
    <t>09/07/2021</t>
  </si>
  <si>
    <t>12/07/2021</t>
  </si>
  <si>
    <t>10/07/2021</t>
  </si>
  <si>
    <t>13/07/2021</t>
  </si>
  <si>
    <t>14/07/2021</t>
  </si>
  <si>
    <t>11/07/2021</t>
  </si>
  <si>
    <t>15/07/2021</t>
  </si>
  <si>
    <t>16/07/2021</t>
  </si>
  <si>
    <t>19/07/2021</t>
  </si>
  <si>
    <t>21/07/2021</t>
  </si>
  <si>
    <t>22/07/2021</t>
  </si>
  <si>
    <t>18/07/2021</t>
  </si>
  <si>
    <t>20/07/2021</t>
  </si>
  <si>
    <t>26/07/2021</t>
  </si>
  <si>
    <t>17/07/2021</t>
  </si>
  <si>
    <t>24/07/2021</t>
  </si>
  <si>
    <t>23/07/2021</t>
  </si>
  <si>
    <t>27/07/2021</t>
  </si>
  <si>
    <t>28/07/2021</t>
  </si>
  <si>
    <t>29/07/2021</t>
  </si>
  <si>
    <t>30/07/2021</t>
  </si>
  <si>
    <t>25/07/2021</t>
  </si>
  <si>
    <t>31/07/2021</t>
  </si>
  <si>
    <t>02/08/2021</t>
  </si>
  <si>
    <t>01/08/2021</t>
  </si>
  <si>
    <t>03/08/2021</t>
  </si>
  <si>
    <t>05/08/2021</t>
  </si>
  <si>
    <t>04/08/2021</t>
  </si>
  <si>
    <t>06/08/2021</t>
  </si>
  <si>
    <t>09/08/2021</t>
  </si>
  <si>
    <t>08/08/2021</t>
  </si>
  <si>
    <t>07/08/2021</t>
  </si>
  <si>
    <t>10/08/2021</t>
  </si>
  <si>
    <t>05/06/2021</t>
  </si>
  <si>
    <t>11/08/2021</t>
  </si>
  <si>
    <t>12/08/2021</t>
  </si>
  <si>
    <t>13/08/2021</t>
  </si>
  <si>
    <t>14/08/2021</t>
  </si>
  <si>
    <t>17/08/2021</t>
  </si>
  <si>
    <t>L01/088/9/000235/2021</t>
  </si>
  <si>
    <t>15/08/2021</t>
  </si>
  <si>
    <t>18/08/2021</t>
  </si>
  <si>
    <t>20/08/2021</t>
  </si>
  <si>
    <t>21/08/2021</t>
  </si>
  <si>
    <t>19/08/2021</t>
  </si>
  <si>
    <t>23/08/2021</t>
  </si>
  <si>
    <t>25/08/2021</t>
  </si>
  <si>
    <t>24/08/2021</t>
  </si>
  <si>
    <t>22/08/2021</t>
  </si>
  <si>
    <t>26/08/2021</t>
  </si>
  <si>
    <t>27/08/2021</t>
  </si>
  <si>
    <t>28/08/2021</t>
  </si>
  <si>
    <t>30/08/2021</t>
  </si>
  <si>
    <t>29/08/2021</t>
  </si>
  <si>
    <t>31/08/2021</t>
  </si>
  <si>
    <t>19/10/2010</t>
  </si>
  <si>
    <t>01/09/2021</t>
  </si>
  <si>
    <t>02/09/2021</t>
  </si>
  <si>
    <t>03/09/2021</t>
  </si>
  <si>
    <t>04/09/2021</t>
  </si>
  <si>
    <t>06/09/2021</t>
  </si>
  <si>
    <t>05/09/2021</t>
  </si>
  <si>
    <t>07/09/2021</t>
  </si>
  <si>
    <t>08/09/2021</t>
  </si>
  <si>
    <t>16/08/2021</t>
  </si>
  <si>
    <t>10/09/2021</t>
  </si>
  <si>
    <t>14/09/2021</t>
  </si>
  <si>
    <t>12/09/2021</t>
  </si>
  <si>
    <t>09/09/2021</t>
  </si>
  <si>
    <t>15/09/2021</t>
  </si>
  <si>
    <t>13/09/2021</t>
  </si>
  <si>
    <t>11/09/2021</t>
  </si>
  <si>
    <t>16/09/2021</t>
  </si>
  <si>
    <t>17/09/2021</t>
  </si>
  <si>
    <t>20/09/2021</t>
  </si>
  <si>
    <t>18/09/2021</t>
  </si>
  <si>
    <t>12/10/2018</t>
  </si>
  <si>
    <t>L05/070/9/001239/2021</t>
  </si>
  <si>
    <t>21/09/2021</t>
  </si>
  <si>
    <t>19/09/2021</t>
  </si>
  <si>
    <t>22/09/2021</t>
  </si>
  <si>
    <t>23/09/2021</t>
  </si>
  <si>
    <t>24/09/2021</t>
  </si>
  <si>
    <t>25/09/2021</t>
  </si>
  <si>
    <t>27/09/2021</t>
  </si>
  <si>
    <t>L05/070/9/001264/2021</t>
  </si>
  <si>
    <t>26/09/2021</t>
  </si>
  <si>
    <t>28/09/2021</t>
  </si>
  <si>
    <t>29/09/2021</t>
  </si>
  <si>
    <t>30/09/2021</t>
  </si>
  <si>
    <t>01/10/2021</t>
  </si>
  <si>
    <t>04/10/2021</t>
  </si>
  <si>
    <t>03/10/2021</t>
  </si>
  <si>
    <t>05/10/2021</t>
  </si>
  <si>
    <t>06/10/2021</t>
  </si>
  <si>
    <t>02/10/2021</t>
  </si>
  <si>
    <t>07/10/2021</t>
  </si>
  <si>
    <t>08/10/2021</t>
  </si>
  <si>
    <t>12/10/2021</t>
  </si>
  <si>
    <t>09/10/2021</t>
  </si>
  <si>
    <t>13/10/2021</t>
  </si>
  <si>
    <t>30/05/2021</t>
  </si>
  <si>
    <t>10/10/2021</t>
  </si>
  <si>
    <t>11/10/2021</t>
  </si>
  <si>
    <t>14/10/2021</t>
  </si>
  <si>
    <t>15/10/2021</t>
  </si>
  <si>
    <t>16/10/2021</t>
  </si>
  <si>
    <t>18/10/2021</t>
  </si>
  <si>
    <t>19/10/2021</t>
  </si>
  <si>
    <t>17/10/2021</t>
  </si>
  <si>
    <t>21/10/2021</t>
  </si>
  <si>
    <t>20/10/2021</t>
  </si>
  <si>
    <t>22/10/2021</t>
  </si>
  <si>
    <t>25/10/2021</t>
  </si>
  <si>
    <t>26/10/2021</t>
  </si>
  <si>
    <t>24/10/2021</t>
  </si>
  <si>
    <t>27/10/2021</t>
  </si>
  <si>
    <t>23/10/2021</t>
  </si>
  <si>
    <t>28/10/2021</t>
  </si>
  <si>
    <t>29/10/2021</t>
  </si>
  <si>
    <t>01/11/2021</t>
  </si>
  <si>
    <t>30/10/2021</t>
  </si>
  <si>
    <t>21/04/2020</t>
  </si>
  <si>
    <t>02/11/2021</t>
  </si>
  <si>
    <t>03/11/2021</t>
  </si>
  <si>
    <t>L01/070/9/001392/2021</t>
  </si>
  <si>
    <t>04/11/2021</t>
  </si>
  <si>
    <t>09/11/2021</t>
  </si>
  <si>
    <t>05/11/2021</t>
  </si>
  <si>
    <t>08/11/2021</t>
  </si>
  <si>
    <t>31/10/2021</t>
  </si>
  <si>
    <t>10/11/2021</t>
  </si>
  <si>
    <t>11/11/2021</t>
  </si>
  <si>
    <t>12/11/2021</t>
  </si>
  <si>
    <t>06/11/2021</t>
  </si>
  <si>
    <t>15/11/2021</t>
  </si>
  <si>
    <t>16/11/2021</t>
  </si>
  <si>
    <t>17/11/2021</t>
  </si>
  <si>
    <t>14/11/2021</t>
  </si>
  <si>
    <t>L01/111/9/000001/2021</t>
  </si>
  <si>
    <t>13/11/2021</t>
  </si>
  <si>
    <t>L01/111/9/000002/2021</t>
  </si>
  <si>
    <t>17/12/2021</t>
  </si>
  <si>
    <t>18/11/2021</t>
  </si>
  <si>
    <t>19/11/2021</t>
  </si>
  <si>
    <t>L01/070/9/001442/2021</t>
  </si>
  <si>
    <t>25/11/2021</t>
  </si>
  <si>
    <t>20/11/2021</t>
  </si>
  <si>
    <t>22/11/2021</t>
  </si>
  <si>
    <t>07/11/2021</t>
  </si>
  <si>
    <t>23/11/2021</t>
  </si>
  <si>
    <t>24/11/2021</t>
  </si>
  <si>
    <t>21/11/2021</t>
  </si>
  <si>
    <t>L01/070/9/001465/2021</t>
  </si>
  <si>
    <t>26/11/2021</t>
  </si>
  <si>
    <t>29/11/2021</t>
  </si>
  <si>
    <t>L01/125/9/000001/2021</t>
  </si>
  <si>
    <t>28/11/2021</t>
  </si>
  <si>
    <t>30/11/2021</t>
  </si>
  <si>
    <t>01/12/2021</t>
  </si>
  <si>
    <t>L01/070/9/001479/2021</t>
  </si>
  <si>
    <t>02/12/2021</t>
  </si>
  <si>
    <t>27/11/2021</t>
  </si>
  <si>
    <t>03/12/2021</t>
  </si>
  <si>
    <t>L01/088/9/000308/2021</t>
  </si>
  <si>
    <t>04/12/2021</t>
  </si>
  <si>
    <t>05/12/2021</t>
  </si>
  <si>
    <t>06/12/2021</t>
  </si>
  <si>
    <t>07/12/2021</t>
  </si>
  <si>
    <t>08/12/2021</t>
  </si>
  <si>
    <t>10/12/2021</t>
  </si>
  <si>
    <t>14/12/2021</t>
  </si>
  <si>
    <t>11/12/2021</t>
  </si>
  <si>
    <t>13/12/2021</t>
  </si>
  <si>
    <t>20/12/2021</t>
  </si>
  <si>
    <t>22/12/2021</t>
  </si>
  <si>
    <t>15/12/2021</t>
  </si>
  <si>
    <t>23/12/2021</t>
  </si>
  <si>
    <t>L01/070/9/001534/2021</t>
  </si>
  <si>
    <t>25/12/2021</t>
  </si>
  <si>
    <t>26/12/2021</t>
  </si>
  <si>
    <t>28/12/2021</t>
  </si>
  <si>
    <t>21/12/2021</t>
  </si>
  <si>
    <t>29/12/2021</t>
  </si>
  <si>
    <t>30/12/2021</t>
  </si>
  <si>
    <t>L01/110/9/000023/2021</t>
  </si>
  <si>
    <t>L01/070/9/001546/2021</t>
  </si>
  <si>
    <t>03/01/2022</t>
  </si>
  <si>
    <t>L02/070/9/001547/2021</t>
  </si>
  <si>
    <t>L01/070/9/000001/2022</t>
  </si>
  <si>
    <t>02/01/2022</t>
  </si>
  <si>
    <t>2022Q1</t>
  </si>
  <si>
    <t>L01/088/9/000313/2021</t>
  </si>
  <si>
    <t>L01/088/9/000314/2021</t>
  </si>
  <si>
    <t>L05/070/9/001548/2021</t>
  </si>
  <si>
    <t>L01/081/9/000348/2021</t>
  </si>
  <si>
    <t>L01/070/9/001549/2021</t>
  </si>
  <si>
    <t>L01/070/9/001550/2021</t>
  </si>
  <si>
    <t>04/01/2022</t>
  </si>
  <si>
    <t>L01/070/9/000002/2022</t>
  </si>
  <si>
    <t>L02/070/9/001551/2021</t>
  </si>
  <si>
    <t>L01/070/9/001552/2021</t>
  </si>
  <si>
    <t>L05/070/9/001553/2021</t>
  </si>
  <si>
    <t>L01/070/9/001554/2021</t>
  </si>
  <si>
    <t>L05/070/9/001555/2021</t>
  </si>
  <si>
    <t>09/12/2021</t>
  </si>
  <si>
    <t>L01/080/9/000349/2021</t>
  </si>
  <si>
    <t>L01/070/9/001556/2021</t>
  </si>
  <si>
    <t>L01/070/9/001557/2021</t>
  </si>
  <si>
    <t>05/01/2022</t>
  </si>
  <si>
    <t>L01/070/9/001558/2021</t>
  </si>
  <si>
    <t>L01/070/9/001559/2021</t>
  </si>
  <si>
    <t>L01/070/9/001560/2021</t>
  </si>
  <si>
    <t>L01/070/9/001561/2021</t>
  </si>
  <si>
    <t>L01/070/9/001562/2021</t>
  </si>
  <si>
    <t>L01/070/9/001563/2021</t>
  </si>
  <si>
    <t>06/01/2022</t>
  </si>
  <si>
    <t>L01/070/9/000003/2022</t>
  </si>
  <si>
    <t>07/01/2022</t>
  </si>
  <si>
    <t>L01/070/9/001564/2021</t>
  </si>
  <si>
    <t>27/12/2021</t>
  </si>
  <si>
    <t>L01/088/9/000001/2022</t>
  </si>
  <si>
    <t>L01/070/9/000004/2022</t>
  </si>
  <si>
    <t>01/01/2022</t>
  </si>
  <si>
    <t>L01/070/9/000005/2022</t>
  </si>
  <si>
    <t>L01/070/9/000006/2022</t>
  </si>
  <si>
    <t>10/01/2022</t>
  </si>
  <si>
    <t>L01/088/9/000315/2021</t>
  </si>
  <si>
    <t>L02/070/9/001567/2021</t>
  </si>
  <si>
    <t>L05/070/9/001568/2021</t>
  </si>
  <si>
    <t>11/01/2022</t>
  </si>
  <si>
    <t>L01/070/9/000008/2022</t>
  </si>
  <si>
    <t>L01/070/9/000009/2022</t>
  </si>
  <si>
    <t>12/01/2022</t>
  </si>
  <si>
    <t>L01/071/9/000001/2022</t>
  </si>
  <si>
    <t>L02/070/9/001569/2021</t>
  </si>
  <si>
    <t>L01/110/9/000024/2021</t>
  </si>
  <si>
    <t>L01/070/9/001570/2021</t>
  </si>
  <si>
    <t>L01/110/9/000001/2022</t>
  </si>
  <si>
    <t>L01/070/9/000010/2022</t>
  </si>
  <si>
    <t>L01/070/9/000011/2022</t>
  </si>
  <si>
    <t>08/01/2022</t>
  </si>
  <si>
    <t>L01/070/9/000012/2022</t>
  </si>
  <si>
    <t>L01/061/9/000002/2021</t>
  </si>
  <si>
    <t>L02/080/9/000350/2021</t>
  </si>
  <si>
    <t>L05/070/9/001572/2021</t>
  </si>
  <si>
    <t>13/01/2022</t>
  </si>
  <si>
    <t>L01/042/9/000001/2021</t>
  </si>
  <si>
    <t>14/01/2022</t>
  </si>
  <si>
    <t>L01/103/9/000007/2021</t>
  </si>
  <si>
    <t>L01/110/9/000025/2021</t>
  </si>
  <si>
    <t>L01/110/9/000026/2021</t>
  </si>
  <si>
    <t>L01/110/9/000027/2021</t>
  </si>
  <si>
    <t>L01/110/9/000028/2021</t>
  </si>
  <si>
    <t>L01/070/9/001573/2021</t>
  </si>
  <si>
    <t>17/01/2022</t>
  </si>
  <si>
    <t>L02/070/9/000013/2022</t>
  </si>
  <si>
    <t>L01/070/9/000015/2022</t>
  </si>
  <si>
    <t>L01/070/9/000016/2022</t>
  </si>
  <si>
    <t>15/01/2022</t>
  </si>
  <si>
    <t>L01/070/9/000017/2022</t>
  </si>
  <si>
    <t>L01/070/9/000018/2022</t>
  </si>
  <si>
    <t>16/01/2022</t>
  </si>
  <si>
    <t>L01/070/9/001574/2021</t>
  </si>
  <si>
    <t>L01/070/9/001575/2021</t>
  </si>
  <si>
    <t>L05/070/9/000019/2022</t>
  </si>
  <si>
    <t>L05/083/9/000316/2021</t>
  </si>
  <si>
    <t>L01/070/9/001576/2021</t>
  </si>
  <si>
    <t>31/12/2021</t>
  </si>
  <si>
    <t>L05/070/9/001278/2020</t>
  </si>
  <si>
    <t>L01/070/9/001577/2021</t>
  </si>
  <si>
    <t>L01/070/9/001578/2021</t>
  </si>
  <si>
    <t>L01/110/9/000030/2021</t>
  </si>
  <si>
    <t>L01/040/9/000007/2021</t>
  </si>
  <si>
    <t>L05/070/9/001579/2021</t>
  </si>
  <si>
    <t>19/01/2022</t>
  </si>
  <si>
    <t>L01/070/9/000020/2022</t>
  </si>
  <si>
    <t>L01/070/9/001580/2021</t>
  </si>
  <si>
    <t>L01/088/9/000002/2022</t>
  </si>
  <si>
    <t>L01/070/9/000022/2022</t>
  </si>
  <si>
    <t>20/01/2022</t>
  </si>
  <si>
    <t>L01/070/9/001581/2021</t>
  </si>
  <si>
    <t>L05/088/9/000317/2021</t>
  </si>
  <si>
    <t>L01/070/9/000023/2022</t>
  </si>
  <si>
    <t>L01/070/9/001582/2021</t>
  </si>
  <si>
    <t>24/12/2021</t>
  </si>
  <si>
    <t>L01/080/9/000351/2021</t>
  </si>
  <si>
    <t>16/12/2021</t>
  </si>
  <si>
    <t>L01/070/9/001583/2021</t>
  </si>
  <si>
    <t>L01/070/9/001584/2021</t>
  </si>
  <si>
    <t>21/01/2022</t>
  </si>
  <si>
    <t>L01/070/9/001585/2021</t>
  </si>
  <si>
    <t>18/01/2022</t>
  </si>
  <si>
    <t>L01/070/9/001586/2021</t>
  </si>
  <si>
    <t>L01/070/9/000025/2022</t>
  </si>
  <si>
    <t>24/01/2022</t>
  </si>
  <si>
    <t>L01/801/9/000001/2022</t>
  </si>
  <si>
    <t>L01/080/9/000002/2022</t>
  </si>
  <si>
    <t>L01/070/9/000026/2022</t>
  </si>
  <si>
    <t>L01/088/9/000003/2022</t>
  </si>
  <si>
    <t>22/01/2022</t>
  </si>
  <si>
    <t>L01/110/9/000031/2021</t>
  </si>
  <si>
    <t>L01/070/9/000027/2022</t>
  </si>
  <si>
    <t>25/01/2022</t>
  </si>
  <si>
    <t>L01/080/9/000003/2022</t>
  </si>
  <si>
    <t>L01/070/9/000028/2022</t>
  </si>
  <si>
    <t>23/01/2022</t>
  </si>
  <si>
    <t>L01/070/9/001587/2021</t>
  </si>
  <si>
    <t>L01/084/9/000088/2019</t>
  </si>
  <si>
    <t>28/02/2019</t>
  </si>
  <si>
    <t>26/01/2022</t>
  </si>
  <si>
    <t>L01/070/9/000029/2022</t>
  </si>
  <si>
    <t>L01/070/9/000030/2022</t>
  </si>
  <si>
    <t>L05/070/9/000031/2022</t>
  </si>
  <si>
    <t>L01/070/9/000032/2022</t>
  </si>
  <si>
    <t>L01/070/9/000033/2022</t>
  </si>
  <si>
    <t>L01/070/9/000034/2022</t>
  </si>
  <si>
    <t>L01/070/9/001588/2021</t>
  </si>
  <si>
    <t>L01/083/9/000004/2022</t>
  </si>
  <si>
    <t>L01/070/9/001589/2021</t>
  </si>
  <si>
    <t>L05/070/9/001590/2021</t>
  </si>
  <si>
    <t>27/01/2022</t>
  </si>
  <si>
    <t>L01/070/9/001591/2021</t>
  </si>
  <si>
    <t>L01/070/9/000036/2022</t>
  </si>
  <si>
    <t>L01/023/9/000002/2021</t>
  </si>
  <si>
    <t>L02/070/9/000037/2022</t>
  </si>
  <si>
    <t>28/01/2022</t>
  </si>
  <si>
    <t>L01/023/9/000003/2021</t>
  </si>
  <si>
    <t>L01/110/9/000002/2022</t>
  </si>
  <si>
    <t>L01/030/9/000002/2022</t>
  </si>
  <si>
    <t>L01/070/9/000038/2022</t>
  </si>
  <si>
    <t>31/01/2022</t>
  </si>
  <si>
    <t>L01/070/9/001592/2021</t>
  </si>
  <si>
    <t>30/01/2022</t>
  </si>
  <si>
    <t>L01/070/9/000039/2022</t>
  </si>
  <si>
    <t>L01/070/9/001279/2020</t>
  </si>
  <si>
    <t>L01/070/9/000040/2022</t>
  </si>
  <si>
    <t>01/02/2022</t>
  </si>
  <si>
    <t>L01/070/9/001593/2021</t>
  </si>
  <si>
    <t>L01/070/9/000042/2022</t>
  </si>
  <si>
    <t>02/02/2022</t>
  </si>
  <si>
    <t>L05/088/9/000319/2021</t>
  </si>
  <si>
    <t>L01/070/9/000043/2022</t>
  </si>
  <si>
    <t>L01/070/9/001596/2021</t>
  </si>
  <si>
    <t>03/02/2022</t>
  </si>
  <si>
    <t>L01/070/9/001597/2021</t>
  </si>
  <si>
    <t>L01/070/9/001598/2021</t>
  </si>
  <si>
    <t>L02/070/9/000044/2022</t>
  </si>
  <si>
    <t>L01/070/9/001599/2021</t>
  </si>
  <si>
    <t>L01/070/9/001600/2021</t>
  </si>
  <si>
    <t>L01/088/9/000005/2022</t>
  </si>
  <si>
    <t>L01/070/9/001601/2021</t>
  </si>
  <si>
    <t>L01/070/9/001602/2021</t>
  </si>
  <si>
    <t>04/02/2022</t>
  </si>
  <si>
    <t>L01/070/9/000045/2022</t>
  </si>
  <si>
    <t>L01/080/9/000353/2021</t>
  </si>
  <si>
    <t>L02/070/9/000046/2022</t>
  </si>
  <si>
    <t>L01/070/9/001603/2021</t>
  </si>
  <si>
    <t>05/02/2022</t>
  </si>
  <si>
    <t>L01/070/9/000047/2022</t>
  </si>
  <si>
    <t>L01/070/9/000048/2022</t>
  </si>
  <si>
    <t>L01/070/9/000049/2022</t>
  </si>
  <si>
    <t>07/02/2022</t>
  </si>
  <si>
    <t>L01/070/9/000051/2022</t>
  </si>
  <si>
    <t>06/02/2022</t>
  </si>
  <si>
    <t>08/02/2022</t>
  </si>
  <si>
    <t>L01/070/9/000052/2022</t>
  </si>
  <si>
    <t>L01/070/9/000053/2022</t>
  </si>
  <si>
    <t>L15/088/9/000006/2022</t>
  </si>
  <si>
    <t>L01/087/9/000354/2021</t>
  </si>
  <si>
    <t>L01/087/9/000355/2021</t>
  </si>
  <si>
    <t>L01/070/9/000054/2022</t>
  </si>
  <si>
    <t>09/02/2022</t>
  </si>
  <si>
    <t>L01/070/9/000056/2022</t>
  </si>
  <si>
    <t>L01/070/9/000057/2022</t>
  </si>
  <si>
    <t>10/02/2022</t>
  </si>
  <si>
    <t>L01/087/9/000005/2022</t>
  </si>
  <si>
    <t>L15/070/9/000058/2022</t>
  </si>
  <si>
    <t>L01/070/9/000060/2022</t>
  </si>
  <si>
    <t>14/02/2022</t>
  </si>
  <si>
    <t>L01/071/9/000002/2022</t>
  </si>
  <si>
    <t>L01/070/9/000063/2022</t>
  </si>
  <si>
    <t>L01/070/9/000064/2022</t>
  </si>
  <si>
    <t>L01/070/9/000065/2022</t>
  </si>
  <si>
    <t>L02/070/9/000066/2022</t>
  </si>
  <si>
    <t>L01/070/9/000067/2022</t>
  </si>
  <si>
    <t>L01/087/9/000006/2022</t>
  </si>
  <si>
    <t>15/02/2022</t>
  </si>
  <si>
    <t>L01/110/9/000032/2021</t>
  </si>
  <si>
    <t>L01/088/9/000007/2022</t>
  </si>
  <si>
    <t>16/02/2022</t>
  </si>
  <si>
    <t>L01/070/9/000068/2022</t>
  </si>
  <si>
    <t>17/02/2022</t>
  </si>
  <si>
    <t>L01/070/9/000069/2022</t>
  </si>
  <si>
    <t>L01/088/9/000008/2022</t>
  </si>
  <si>
    <t>L01/070/9/000070/2022</t>
  </si>
  <si>
    <t>L01/020/9/000003/2021</t>
  </si>
  <si>
    <t>L01/103/9/000008/2021</t>
  </si>
  <si>
    <t>L01/103/9/000009/2021</t>
  </si>
  <si>
    <t>L05/087/9/000007/2022</t>
  </si>
  <si>
    <t>18/02/2022</t>
  </si>
  <si>
    <t>L01/070/9/000071/2022</t>
  </si>
  <si>
    <t>19/02/2022</t>
  </si>
  <si>
    <t>L01/070/9/000072/2022</t>
  </si>
  <si>
    <t>21/02/2022</t>
  </si>
  <si>
    <t>22/02/2022</t>
  </si>
  <si>
    <t>L01/070/9/000073/2022</t>
  </si>
  <si>
    <t>L01/110/9/000078/2020</t>
  </si>
  <si>
    <t>L01/052/9/000005/2020 - BATCH 6</t>
  </si>
  <si>
    <t>L01/052/9/000006/2020</t>
  </si>
  <si>
    <t>L01/052/9/000002/2021</t>
  </si>
  <si>
    <t>L01/052/9/000003/2021</t>
  </si>
  <si>
    <t>L01/052/9/000004/2021</t>
  </si>
  <si>
    <t>L01/070/9/000075/2022</t>
  </si>
  <si>
    <t>L01/070/9/000076/2022</t>
  </si>
  <si>
    <t>23/02/2022</t>
  </si>
  <si>
    <t>L01/087/9/000360/2021</t>
  </si>
  <si>
    <t>11/02/2022</t>
  </si>
  <si>
    <t>L02/070/9/000077/2022</t>
  </si>
  <si>
    <t>29/01/2022</t>
  </si>
  <si>
    <t>L01/064/9/000007/2021</t>
  </si>
  <si>
    <t>L01/080/9/000009/2022</t>
  </si>
  <si>
    <t>28/02/2022</t>
  </si>
  <si>
    <t>L02/080/9/000104/2019</t>
  </si>
  <si>
    <t>L01/088/9/000010/2022</t>
  </si>
  <si>
    <t>01/03/2022</t>
  </si>
  <si>
    <t>L02/110/9/000033/2021</t>
  </si>
  <si>
    <t>L01/103/9/000010/2021</t>
  </si>
  <si>
    <t>L01/070/9/001606/2021</t>
  </si>
  <si>
    <t>L01/070/9/000078/2022</t>
  </si>
  <si>
    <t>26/02/2022</t>
  </si>
  <si>
    <t>L01/070/9/000079/2022</t>
  </si>
  <si>
    <t>L02/070/9/000080/2022</t>
  </si>
  <si>
    <t>25/02/2022</t>
  </si>
  <si>
    <t>L01/087/9/000010/2022</t>
  </si>
  <si>
    <t>L01/088/9/000011/2022</t>
  </si>
  <si>
    <t>27/02/2022</t>
  </si>
  <si>
    <t>03/03/2022</t>
  </si>
  <si>
    <t>L01/070/9/000083/2022</t>
  </si>
  <si>
    <t>02/03/2022</t>
  </si>
  <si>
    <t>L01/070/9/000084/2022</t>
  </si>
  <si>
    <t>L01/070/9/000085/2022</t>
  </si>
  <si>
    <t>24/02/2022</t>
  </si>
  <si>
    <t>L01/070/9/000086/2022</t>
  </si>
  <si>
    <t>L01/070/9/000087/2022</t>
  </si>
  <si>
    <t>L02/070/9/000088/2022</t>
  </si>
  <si>
    <t>04/03/2022</t>
  </si>
  <si>
    <t>L01/088/9/000012/2022</t>
  </si>
  <si>
    <t>L01/070/9/000089/2022</t>
  </si>
  <si>
    <t>L01/070/9/000090/2022</t>
  </si>
  <si>
    <t>07/03/2022</t>
  </si>
  <si>
    <t>L01/070/9/000091/2022</t>
  </si>
  <si>
    <t>L02/070/9/000092/2022</t>
  </si>
  <si>
    <t>L01/070/9/000093/2022</t>
  </si>
  <si>
    <t>08/03/2022</t>
  </si>
  <si>
    <t>L01/070/9/000094/2022</t>
  </si>
  <si>
    <t>L01/070/9/000095/2022</t>
  </si>
  <si>
    <t>L02/070/9/000096/2022</t>
  </si>
  <si>
    <t>20/02/2022</t>
  </si>
  <si>
    <t>L01/070/9/000097/2022</t>
  </si>
  <si>
    <t>L02/070/9/000098/2022</t>
  </si>
  <si>
    <t>L01/070/9/000099/2022</t>
  </si>
  <si>
    <t>L01/080/9/000361/2021</t>
  </si>
  <si>
    <t>L02/070/9/000100/2022</t>
  </si>
  <si>
    <t>05/03/2022</t>
  </si>
  <si>
    <t>09/03/2022</t>
  </si>
  <si>
    <t>L01/080/9/000011/2022</t>
  </si>
  <si>
    <t>L01/070/9/000101/2022</t>
  </si>
  <si>
    <t>L01/070/9/000102/2022</t>
  </si>
  <si>
    <t>L01/110/9/000034/2021</t>
  </si>
  <si>
    <t>L01/110/9/000035/2021</t>
  </si>
  <si>
    <t>L01/110/9/000036/2021</t>
  </si>
  <si>
    <t>L02/070/9/000104/2022</t>
  </si>
  <si>
    <t>10/03/2022</t>
  </si>
  <si>
    <t>L01/070/9/000105/2022</t>
  </si>
  <si>
    <t>14/03/2022</t>
  </si>
  <si>
    <t>L01/110/9/000003/2022</t>
  </si>
  <si>
    <t>L01/110/9/000004/2022</t>
  </si>
  <si>
    <t>L01/024/9/000001/2022</t>
  </si>
  <si>
    <t>L01/103/9/000012/2021</t>
  </si>
  <si>
    <t>L01/110/9/000005/2022</t>
  </si>
  <si>
    <t>L01/110/9/000006/2022</t>
  </si>
  <si>
    <t>L01/026/9/000001/2022</t>
  </si>
  <si>
    <t>L02/064/9/000001/2022</t>
  </si>
  <si>
    <t>11/03/2022</t>
  </si>
  <si>
    <t>L01/110/9/000007/2022</t>
  </si>
  <si>
    <t>L01/110/9/000008/2022</t>
  </si>
  <si>
    <t>L01/070/9/000106/2022</t>
  </si>
  <si>
    <t>13/03/2022</t>
  </si>
  <si>
    <t>L01/070/9/000107/2022</t>
  </si>
  <si>
    <t>15/03/2022</t>
  </si>
  <si>
    <t>L01/110/9/000009/2022</t>
  </si>
  <si>
    <t>L01/110/9/000037/2021</t>
  </si>
  <si>
    <t>L01/040/9/000008/2021</t>
  </si>
  <si>
    <t>L01/088/9/000014/2022</t>
  </si>
  <si>
    <t>L01/062/9/000017/2021</t>
  </si>
  <si>
    <t>17/03/2022</t>
  </si>
  <si>
    <t>L01/062/9/000018/2021</t>
  </si>
  <si>
    <t>L01/062/9/000020/2021</t>
  </si>
  <si>
    <t>L01/070/9/000108/2022</t>
  </si>
  <si>
    <t>L01/088/9/000015/2022</t>
  </si>
  <si>
    <t>L01/040/9/000001/2022</t>
  </si>
  <si>
    <t>16/03/2022</t>
  </si>
  <si>
    <t>L01/070/9/000109/2022</t>
  </si>
  <si>
    <t>18/03/2022</t>
  </si>
  <si>
    <t>L01/060/9/000001/2022</t>
  </si>
  <si>
    <t>L01/070/9/000111/2022</t>
  </si>
  <si>
    <t>L05/070/9/000112/2022</t>
  </si>
  <si>
    <t>L01/070/9/000113/2022</t>
  </si>
  <si>
    <t>12/03/2022</t>
  </si>
  <si>
    <t>L02/070/9/000114/2022</t>
  </si>
  <si>
    <t>L01/070/9/000115/2022</t>
  </si>
  <si>
    <t>L01/083/9/000016/2022</t>
  </si>
  <si>
    <t>19/03/2022</t>
  </si>
  <si>
    <t>L01/070/9/000116/2022</t>
  </si>
  <si>
    <t>22/03/2022</t>
  </si>
  <si>
    <t>L01/070/9/000117/2022</t>
  </si>
  <si>
    <t>21/03/2022</t>
  </si>
  <si>
    <t>L01/070/9/000118/2022</t>
  </si>
  <si>
    <t>23/03/2022</t>
  </si>
  <si>
    <t>L01/071/9/000009/2020</t>
  </si>
  <si>
    <t>L01/080/9/000014/2022</t>
  </si>
  <si>
    <t>L05/070/9/001607/2021</t>
  </si>
  <si>
    <t>24/03/2022</t>
  </si>
  <si>
    <t>L01/700/9/001608/2021</t>
  </si>
  <si>
    <t>L01/070/9/000119/2022</t>
  </si>
  <si>
    <t>L05/070/9/001609/2021</t>
  </si>
  <si>
    <t>12/12/2021</t>
  </si>
  <si>
    <t>L15/080/9/000015/2022</t>
  </si>
  <si>
    <t>25/03/2022</t>
  </si>
  <si>
    <t>L01/070/9/000120/2022</t>
  </si>
  <si>
    <t>L01/040/9/000002/2022</t>
  </si>
  <si>
    <t>L01/070/9/000121/2022</t>
  </si>
  <si>
    <t>L01/070/9/000122/2022</t>
  </si>
  <si>
    <t>L05/088/9/000320/2021</t>
  </si>
  <si>
    <t>28/03/2022</t>
  </si>
  <si>
    <t>L01/070/9/001610/2021</t>
  </si>
  <si>
    <t>L01/070/9/000123/2022</t>
  </si>
  <si>
    <t>L01/070/9/000124/2022</t>
  </si>
  <si>
    <t>L01/070/9/000125/2022</t>
  </si>
  <si>
    <t>L05/080/9/000447/2020</t>
  </si>
  <si>
    <t>L01/070/9/000126/2022</t>
  </si>
  <si>
    <t>27/03/2022</t>
  </si>
  <si>
    <t>L01/070/9/000127/2022</t>
  </si>
  <si>
    <t>L15/070/9/000128/2022</t>
  </si>
  <si>
    <t>L01/070/9/000463/2019</t>
  </si>
  <si>
    <t>29/03/2022</t>
  </si>
  <si>
    <t>L01/070/9/000129/2022</t>
  </si>
  <si>
    <t>L05/070/9/000130/2022</t>
  </si>
  <si>
    <t>L01/070/9/000131/2022</t>
  </si>
  <si>
    <t>L05/070/9/000132/2022</t>
  </si>
  <si>
    <t>30/03/2022</t>
  </si>
  <si>
    <t>25/05/2021</t>
  </si>
  <si>
    <t>L01/103/9/000005/2021</t>
  </si>
  <si>
    <t>02/06/2021</t>
  </si>
  <si>
    <t>L01/023/9/000001/2021</t>
  </si>
  <si>
    <t>L01/070/9/001611/2021</t>
  </si>
  <si>
    <t>L01/070/9/000133/2022</t>
  </si>
  <si>
    <t>26/03/2022</t>
  </si>
  <si>
    <t>L05/070/9/000134/2022</t>
  </si>
  <si>
    <t>12/02/2022</t>
  </si>
  <si>
    <t>01/04/2022</t>
  </si>
  <si>
    <t>L01/070/9/000135/2022</t>
  </si>
  <si>
    <t>20/03/2022</t>
  </si>
  <si>
    <t>L01/070/9/000136/2022</t>
  </si>
  <si>
    <t>L01/071/9/000003/2022</t>
  </si>
  <si>
    <t>04/04/2022</t>
  </si>
  <si>
    <t>L01/070/9/001612/2021</t>
  </si>
  <si>
    <t>L01/070/9/000137/2022</t>
  </si>
  <si>
    <t>05/04/2022</t>
  </si>
  <si>
    <t>L01/052/9/000007/2020</t>
  </si>
  <si>
    <t>L01/052/9/000005/2021</t>
  </si>
  <si>
    <t>L01/070/9/000138/2022</t>
  </si>
  <si>
    <t>06/04/2022</t>
  </si>
  <si>
    <t>L01/070/9/000139/2022</t>
  </si>
  <si>
    <t>02/04/2022</t>
  </si>
  <si>
    <t>2022Q2</t>
  </si>
  <si>
    <t>L15/086/9/000363/2021</t>
  </si>
  <si>
    <t>L01/080/9/000364/2021</t>
  </si>
  <si>
    <t>07/04/2022</t>
  </si>
  <si>
    <t>L01/070/9/000140/2022</t>
  </si>
  <si>
    <t>L01/070/9/000141/2022</t>
  </si>
  <si>
    <t>L02/070/9/001613/2021</t>
  </si>
  <si>
    <t>L01/070/9/000142/2022</t>
  </si>
  <si>
    <t>L02/070/9/000143/2022</t>
  </si>
  <si>
    <t>L01/110/9/000010/2022</t>
  </si>
  <si>
    <t>L01/088/9/000321/2021</t>
  </si>
  <si>
    <t>L01/070/9/000144/2022</t>
  </si>
  <si>
    <t>L01/070/9/000146/2022</t>
  </si>
  <si>
    <t>L01/070/9/000147/2022</t>
  </si>
  <si>
    <t>08/04/2022</t>
  </si>
  <si>
    <t>L01/070/9/000148/2022</t>
  </si>
  <si>
    <t>10/04/2022</t>
  </si>
  <si>
    <t>11/04/2022</t>
  </si>
  <si>
    <t>L01/070/9/000149/2022</t>
  </si>
  <si>
    <t>L01/087/9/000016/2022</t>
  </si>
  <si>
    <t>L01/070/9/000150/2022</t>
  </si>
  <si>
    <t>L02/070/9/000151/2022</t>
  </si>
  <si>
    <t>L01/070/9/000153/2022</t>
  </si>
  <si>
    <t>L02/070/9/000154/2022</t>
  </si>
  <si>
    <t>12/04/2022</t>
  </si>
  <si>
    <t>L01/042/9/000003/2021</t>
  </si>
  <si>
    <t>L01/042/9/000002/2021</t>
  </si>
  <si>
    <t>L01/042/9/000005/2021</t>
  </si>
  <si>
    <t>L01/042/9/000004/2021</t>
  </si>
  <si>
    <t>L01/042/9/000006/2021</t>
  </si>
  <si>
    <t>L15/088/9/000322/2021</t>
  </si>
  <si>
    <t>L02/070/9/000155/2022</t>
  </si>
  <si>
    <t>14/04/2022</t>
  </si>
  <si>
    <t>L01/070/9/000156/2022</t>
  </si>
  <si>
    <t>19/04/2022</t>
  </si>
  <si>
    <t>L01/070/9/000157/2022</t>
  </si>
  <si>
    <t>L01/080/9/000365/2021</t>
  </si>
  <si>
    <t>20/04/2022</t>
  </si>
  <si>
    <t>L02/070/9/000158/2022</t>
  </si>
  <si>
    <t>31/03/2022</t>
  </si>
  <si>
    <t>21/04/2022</t>
  </si>
  <si>
    <t>L02/070/9/000159/2022</t>
  </si>
  <si>
    <t>17/04/2022</t>
  </si>
  <si>
    <t>L01/070/9/000160/2022</t>
  </si>
  <si>
    <t>L01/080/9/000366/2021</t>
  </si>
  <si>
    <t>L01/070/9/000161/2022</t>
  </si>
  <si>
    <t>15/04/2022</t>
  </si>
  <si>
    <t>L01/042/9/000007/2021</t>
  </si>
  <si>
    <t>L01/070/9/000162/2022</t>
  </si>
  <si>
    <t>22/04/2022</t>
  </si>
  <si>
    <t>23/04/2022</t>
  </si>
  <si>
    <t>L01/070/9/000163/2022</t>
  </si>
  <si>
    <t>16/04/2022</t>
  </si>
  <si>
    <t>L05/070/9/000164/2022</t>
  </si>
  <si>
    <t>24/04/2022</t>
  </si>
  <si>
    <t>25/04/2022</t>
  </si>
  <si>
    <t>L01/070/9/000165/2022</t>
  </si>
  <si>
    <t>18/04/2022</t>
  </si>
  <si>
    <t>L01/070/9/000166/2022</t>
  </si>
  <si>
    <t>L01/080/9/000017/2022</t>
  </si>
  <si>
    <t>L02/070/9/000167/2022</t>
  </si>
  <si>
    <t>26/04/2022</t>
  </si>
  <si>
    <t>L01/070/9/000168/2022</t>
  </si>
  <si>
    <t>L01/070/9/000169/2022</t>
  </si>
  <si>
    <t>27/04/2022</t>
  </si>
  <si>
    <t>28/04/2022</t>
  </si>
  <si>
    <t>L01/070/9/000170/2022</t>
  </si>
  <si>
    <t>L01/070/9/000171/2022</t>
  </si>
  <si>
    <t>L01/070/9/000172/2022</t>
  </si>
  <si>
    <t>L01/070/9/000173/2022</t>
  </si>
  <si>
    <t>L01/070/9/001614/2021</t>
  </si>
  <si>
    <t>L01/080/9/000368/2021</t>
  </si>
  <si>
    <t>L01/070/9/000174/2022</t>
  </si>
  <si>
    <t>04/05/2022</t>
  </si>
  <si>
    <t>05/05/2022</t>
  </si>
  <si>
    <t>L01/070/9/000175/2022</t>
  </si>
  <si>
    <t>06/05/2022</t>
  </si>
  <si>
    <t>L01/070/9/000176/2022</t>
  </si>
  <si>
    <t>02/05/2022</t>
  </si>
  <si>
    <t>L01/070/9/000177/2022</t>
  </si>
  <si>
    <t>L01/070/9/000178/2022</t>
  </si>
  <si>
    <t>L02/070/9/000179/2022</t>
  </si>
  <si>
    <t>L02/070/9/000180/2022</t>
  </si>
  <si>
    <t>L01/070/9/000181/2022</t>
  </si>
  <si>
    <t>01/05/2022</t>
  </si>
  <si>
    <t>07/05/2022</t>
  </si>
  <si>
    <t>L01/061/9/000003/2021</t>
  </si>
  <si>
    <t>L01/070/9/000182/2022</t>
  </si>
  <si>
    <t>10/05/2022</t>
  </si>
  <si>
    <t>L01/070/9/000183/2022</t>
  </si>
  <si>
    <t>L01/070/9/000184/2022</t>
  </si>
  <si>
    <t>11/05/2022</t>
  </si>
  <si>
    <t>L02/102/9/000001/2022</t>
  </si>
  <si>
    <t>L01/080/9/000019/2022</t>
  </si>
  <si>
    <t>09/05/2022</t>
  </si>
  <si>
    <t>L01/110/9/000011/2022</t>
  </si>
  <si>
    <t>L01/070/9/000185/2022</t>
  </si>
  <si>
    <t>03/05/2022</t>
  </si>
  <si>
    <t>12/05/2022</t>
  </si>
  <si>
    <t>L01/070/9/000186/2022</t>
  </si>
  <si>
    <t>L01/110/9/000012/2022</t>
  </si>
  <si>
    <t>L15/070/9/000187/2022</t>
  </si>
  <si>
    <t>L02/070/9/000188/2022</t>
  </si>
  <si>
    <t>16/05/2022</t>
  </si>
  <si>
    <t>L01/080/9/000020/2022</t>
  </si>
  <si>
    <t>L02/070/9/000189/2022</t>
  </si>
  <si>
    <t>29/04/2022</t>
  </si>
  <si>
    <t>17/05/2022</t>
  </si>
  <si>
    <t>L02/070/9/000190/2022</t>
  </si>
  <si>
    <t>L02/070/9/001280/2020</t>
  </si>
  <si>
    <t>L05/083/9/000020/2022</t>
  </si>
  <si>
    <t>19/05/2022</t>
  </si>
  <si>
    <t>L01/070/9/001281/2020</t>
  </si>
  <si>
    <t>13/04/2022</t>
  </si>
  <si>
    <t>L01/070/9/000191/2022</t>
  </si>
  <si>
    <t>14/05/2022</t>
  </si>
  <si>
    <t>L01/070/9/001615/2021</t>
  </si>
  <si>
    <t>L01/070/9/000192/2022</t>
  </si>
  <si>
    <t>18/05/2022</t>
  </si>
  <si>
    <t>L05/070/9/000193/2022</t>
  </si>
  <si>
    <t>L01/070/9/001616/2021</t>
  </si>
  <si>
    <t>L01/070/9/000194/2022</t>
  </si>
  <si>
    <t>L01/070/9/001617/2021</t>
  </si>
  <si>
    <t>L05/070/9/000195/2022</t>
  </si>
  <si>
    <t>L05/070/9/001618/2021</t>
  </si>
  <si>
    <t>L01/080/9/000021/2022</t>
  </si>
  <si>
    <t>21/05/2022</t>
  </si>
  <si>
    <t>L05/070/9/001619/2021</t>
  </si>
  <si>
    <t>L01/080/9/000022/2022</t>
  </si>
  <si>
    <t>L01/110/9/000013/2022</t>
  </si>
  <si>
    <t>L02/070/9/001620/2021</t>
  </si>
  <si>
    <t>L01/070/9/000196/2022</t>
  </si>
  <si>
    <t>20/05/2022</t>
  </si>
  <si>
    <t>L01/070/9/000197/2022</t>
  </si>
  <si>
    <t>24/05/2022</t>
  </si>
  <si>
    <t>L01/070/9/000198/2022</t>
  </si>
  <si>
    <t>23/05/2022</t>
  </si>
  <si>
    <t>L01/080/9/000024/2022</t>
  </si>
  <si>
    <t>25/05/2022</t>
  </si>
  <si>
    <t>27/05/2022</t>
  </si>
  <si>
    <t>L01/070/9/000199/2022</t>
  </si>
  <si>
    <t>L05/801/9/000002/2022</t>
  </si>
  <si>
    <t>08/05/2022</t>
  </si>
  <si>
    <t>L01/070/9/001282/2020</t>
  </si>
  <si>
    <t>L01/080/9/000025/2022</t>
  </si>
  <si>
    <t>30/05/2022</t>
  </si>
  <si>
    <t>L01/070/9/000201/2022</t>
  </si>
  <si>
    <t>L01/070/9/000202/2022</t>
  </si>
  <si>
    <t>26/05/2022</t>
  </si>
  <si>
    <t>L01/110/9/000015/2022</t>
  </si>
  <si>
    <t>L01/070/9/000203/2022</t>
  </si>
  <si>
    <t>02/06/2022</t>
  </si>
  <si>
    <t>L01/071/9/000004/2022</t>
  </si>
  <si>
    <t>L01/070/9/000204/2022</t>
  </si>
  <si>
    <t>13/05/2022</t>
  </si>
  <si>
    <t>L01/070/9/000206/2022</t>
  </si>
  <si>
    <t>31/05/2022</t>
  </si>
  <si>
    <t>L01/070/9/000207/2022</t>
  </si>
  <si>
    <t>03/06/2022</t>
  </si>
  <si>
    <t>L01/070/9/000208/2022</t>
  </si>
  <si>
    <t>L01/040/9/000003/2022</t>
  </si>
  <si>
    <t>L01/070/9/000210/2022</t>
  </si>
  <si>
    <t>28/05/2022</t>
  </si>
  <si>
    <t>L01/800/9/000369/2021</t>
  </si>
  <si>
    <t>L01/070/9/001621/2021</t>
  </si>
  <si>
    <t>06/06/2022</t>
  </si>
  <si>
    <t>L01/110/9/000016/2022</t>
  </si>
  <si>
    <t>L02/070/9/001283/2020</t>
  </si>
  <si>
    <t>07/06/2022</t>
  </si>
  <si>
    <t>L01/088/9/000021/2022</t>
  </si>
  <si>
    <t>L01/070/9/000211/2022</t>
  </si>
  <si>
    <t>L01/070/9/000212/2022</t>
  </si>
  <si>
    <t>L01/088/9/000323/2021</t>
  </si>
  <si>
    <t>L05/070/9/001622/2021</t>
  </si>
  <si>
    <t>L05/070/9/000214/2022</t>
  </si>
  <si>
    <t>L01/070/9/000215/2022</t>
  </si>
  <si>
    <t>L01/070/9/000216/2022</t>
  </si>
  <si>
    <t>L01/070/9/000217/2022</t>
  </si>
  <si>
    <t>L05/070/9/001624/2021</t>
  </si>
  <si>
    <t>L05/083/9/000022/2022</t>
  </si>
  <si>
    <t>L05/070/9/001625/2021</t>
  </si>
  <si>
    <t>L01/110/9/000017/2022</t>
  </si>
  <si>
    <t>L01/070/9/000218/2022</t>
  </si>
  <si>
    <t>15/06/2022</t>
  </si>
  <si>
    <t>16/06/2022</t>
  </si>
  <si>
    <t>L01/103/9/000013/2021</t>
  </si>
  <si>
    <t>L01/070/9/000219/2022</t>
  </si>
  <si>
    <t>14/06/2022</t>
  </si>
  <si>
    <t>L05/070/9/000220/2022</t>
  </si>
  <si>
    <t>L01/040/9/000004/2022</t>
  </si>
  <si>
    <t>L02/080/9/000027/2022</t>
  </si>
  <si>
    <t>L01/070/9/000221/2022</t>
  </si>
  <si>
    <t>13/06/2022</t>
  </si>
  <si>
    <t>L01/070/9/000222/2022</t>
  </si>
  <si>
    <t>08/06/2022</t>
  </si>
  <si>
    <t>17/06/2022</t>
  </si>
  <si>
    <t>L05/070/9/000223/2022</t>
  </si>
  <si>
    <t>10/06/2022</t>
  </si>
  <si>
    <t>L02/070/9/001626/2021</t>
  </si>
  <si>
    <t>L15/070/9/001284/2020</t>
  </si>
  <si>
    <t>L01/070/9/000224/2022</t>
  </si>
  <si>
    <t>13/02/2022</t>
  </si>
  <si>
    <t>20/06/2022</t>
  </si>
  <si>
    <t>L02/070/9/000225/2022</t>
  </si>
  <si>
    <t>12/06/2022</t>
  </si>
  <si>
    <t>L01/070/9/001627/2021</t>
  </si>
  <si>
    <t>L01/080/9/000105/2019</t>
  </si>
  <si>
    <t>L01/088/9/000023/2022</t>
  </si>
  <si>
    <t>L02/070/9/000226/2022</t>
  </si>
  <si>
    <t>19/06/2022</t>
  </si>
  <si>
    <t>21/06/2022</t>
  </si>
  <si>
    <t>L01/023/9/000003/2020</t>
  </si>
  <si>
    <t>L05/070/9/000227/2022</t>
  </si>
  <si>
    <t>24/06/2022</t>
  </si>
  <si>
    <t>L01/070/9/000228/2022</t>
  </si>
  <si>
    <t>23/06/2022</t>
  </si>
  <si>
    <t>L05/070/9/000229/2022</t>
  </si>
  <si>
    <t>L01/070/9/000230/2022</t>
  </si>
  <si>
    <t>09/06/2022</t>
  </si>
  <si>
    <t>22/06/2022</t>
  </si>
  <si>
    <t>L01/080/9/000371/2021</t>
  </si>
  <si>
    <t>26/06/2022</t>
  </si>
  <si>
    <t>L01/070/9/000231/2022</t>
  </si>
  <si>
    <t>27/06/2022</t>
  </si>
  <si>
    <t>L01/088/9/000025/2022</t>
  </si>
  <si>
    <t>L01/080/9/000028/2022</t>
  </si>
  <si>
    <t>L02/070/9/000232/2022</t>
  </si>
  <si>
    <t>28/06/2022</t>
  </si>
  <si>
    <t>L01/070/9/000233/2022</t>
  </si>
  <si>
    <t>L01/111/9/000001/2022</t>
  </si>
  <si>
    <t>L01/111/9/000003/2021</t>
  </si>
  <si>
    <t>L01/080/9/000372/2021</t>
  </si>
  <si>
    <t>L02/101/9/000001/2022</t>
  </si>
  <si>
    <t>29/05/2022</t>
  </si>
  <si>
    <t>L15/080/9/000029/2022</t>
  </si>
  <si>
    <t>02/07/2022</t>
  </si>
  <si>
    <t>05/07/2022</t>
  </si>
  <si>
    <t>2022Q3</t>
  </si>
  <si>
    <t>L01/070/9/000235/2022</t>
  </si>
  <si>
    <t>04/07/2022</t>
  </si>
  <si>
    <t>07/07/2022</t>
  </si>
  <si>
    <t>L01/070/9/000236/2022</t>
  </si>
  <si>
    <t>29/06/2022</t>
  </si>
  <si>
    <t>01/07/2022</t>
  </si>
  <si>
    <t>L01/087/9/000030/2022</t>
  </si>
  <si>
    <t>L01/070/9/000237/2022</t>
  </si>
  <si>
    <t>25/06/2022</t>
  </si>
  <si>
    <t>L01/023/9/000004/2021</t>
  </si>
  <si>
    <t>L01/070/9/000238/2022</t>
  </si>
  <si>
    <t>L01/110/9/000020/2022</t>
  </si>
  <si>
    <t>18/06/2022</t>
  </si>
  <si>
    <t>L01/088/9/000017/2017</t>
  </si>
  <si>
    <t>28/02/2017</t>
  </si>
  <si>
    <t>L05/070/9/000239/2022</t>
  </si>
  <si>
    <t>11/06/2022</t>
  </si>
  <si>
    <t>L01/110/9/000021/2022</t>
  </si>
  <si>
    <t>L01/110/9/000042/2021</t>
  </si>
  <si>
    <t>08/07/2022</t>
  </si>
  <si>
    <t>L01/070/9/000240/2022</t>
  </si>
  <si>
    <t>13/07/2022</t>
  </si>
  <si>
    <t>L01/080/9/000031/2022</t>
  </si>
  <si>
    <t>14/07/2022</t>
  </si>
  <si>
    <t>L15/070/9/000241/2022</t>
  </si>
  <si>
    <t>09/07/2022</t>
  </si>
  <si>
    <t>L01/070/9/000243/2022</t>
  </si>
  <si>
    <t>L01/088/9/000026/2022</t>
  </si>
  <si>
    <t>16/07/2022</t>
  </si>
  <si>
    <t>18/07/2022</t>
  </si>
  <si>
    <t>L01/070/9/000244/2022</t>
  </si>
  <si>
    <t>17/07/2022</t>
  </si>
  <si>
    <t>L01/070/9/000245/2022</t>
  </si>
  <si>
    <t>19/07/2022</t>
  </si>
  <si>
    <t>L02/070/9/000246/2022</t>
  </si>
  <si>
    <t>03/07/2022</t>
  </si>
  <si>
    <t>20/07/2022</t>
  </si>
  <si>
    <t>L01/088/9/000027/2022</t>
  </si>
  <si>
    <t>21/07/2022</t>
  </si>
  <si>
    <t>L05/070/9/000247/2022</t>
  </si>
  <si>
    <t>15/07/2022</t>
  </si>
  <si>
    <t>L02/070/9/000248/2022</t>
  </si>
  <si>
    <t>12/07/2022</t>
  </si>
  <si>
    <t>L01/070/9/000249/2022</t>
  </si>
  <si>
    <t>L01/087/9/000032/2022</t>
  </si>
  <si>
    <t>22/07/2022</t>
  </si>
  <si>
    <t>L01/087/9/000033/2022</t>
  </si>
  <si>
    <t>L01/070/9/000250/2022</t>
  </si>
  <si>
    <t>L01/083/9/000028/2022</t>
  </si>
  <si>
    <t>23/07/2022</t>
  </si>
  <si>
    <t>L01/070/9/000251/2022</t>
  </si>
  <si>
    <t>L01/062/9/000027/2021</t>
  </si>
  <si>
    <t>25/07/2022</t>
  </si>
  <si>
    <t>L01/062/9/000001/2022</t>
  </si>
  <si>
    <t>L01/062/9/000028/2021</t>
  </si>
  <si>
    <t>L01/062/9/000002/2022</t>
  </si>
  <si>
    <t>L01/062/9/000003/2022</t>
  </si>
  <si>
    <t>L01/062/9/000029/2021</t>
  </si>
  <si>
    <t>L01/062/9/000004/2022</t>
  </si>
  <si>
    <t>L01/062/9/000005/2022</t>
  </si>
  <si>
    <t>L01/070/9/000252/2022</t>
  </si>
  <si>
    <t>26/07/2022</t>
  </si>
  <si>
    <t>L01/070/9/000253/2022</t>
  </si>
  <si>
    <t>L01/070/9/000254/2022</t>
  </si>
  <si>
    <t>24/07/2022</t>
  </si>
  <si>
    <t>L01/080/9/000373/2021</t>
  </si>
  <si>
    <t>L01/026/9/000001/2020</t>
  </si>
  <si>
    <t>L02/070/9/000255/2022</t>
  </si>
  <si>
    <t>27/07/2022</t>
  </si>
  <si>
    <t>L01/070/9/000256/2022</t>
  </si>
  <si>
    <t>L01/070/9/000257/2022</t>
  </si>
  <si>
    <t>L01/070/9/000258/2022</t>
  </si>
  <si>
    <t>28/07/2022</t>
  </si>
  <si>
    <t>L01/070/9/000259/2022</t>
  </si>
  <si>
    <t>L01/070/9/000260/2022</t>
  </si>
  <si>
    <t>31/07/2022</t>
  </si>
  <si>
    <t>02/08/2022</t>
  </si>
  <si>
    <t>L05/070/9/000464/2019</t>
  </si>
  <si>
    <t>L01/110/9/000043/2021</t>
  </si>
  <si>
    <t>L01/110/9/000022/2022</t>
  </si>
  <si>
    <t>03/08/2022</t>
  </si>
  <si>
    <t>04/08/2022</t>
  </si>
  <si>
    <t>L02/087/9/000035/2022</t>
  </si>
  <si>
    <t>L01/080/9/000374/2021</t>
  </si>
  <si>
    <t>L05/070/9/000261/2022</t>
  </si>
  <si>
    <t>05/08/2022</t>
  </si>
  <si>
    <t>L01/110/9/000044/2021</t>
  </si>
  <si>
    <t>L01/070/9/001628/2021</t>
  </si>
  <si>
    <t>L05/070/9/000262/2022</t>
  </si>
  <si>
    <t>11/08/2022</t>
  </si>
  <si>
    <t>L01/070/9/000263/2022</t>
  </si>
  <si>
    <t>L01/083/9/000029/2022</t>
  </si>
  <si>
    <t>16/08/2022</t>
  </si>
  <si>
    <t>17/08/2022</t>
  </si>
  <si>
    <t>L02/070/9/000264/2022</t>
  </si>
  <si>
    <t>18/08/2022</t>
  </si>
  <si>
    <t>L01/070/9/000265/2022</t>
  </si>
  <si>
    <t>L01/070/9/000266/2022</t>
  </si>
  <si>
    <t>L02/070/9/000267/2022</t>
  </si>
  <si>
    <t>10/08/2022</t>
  </si>
  <si>
    <t>L02/070/9/000268/2022</t>
  </si>
  <si>
    <t>22/08/2022</t>
  </si>
  <si>
    <t>L05/070/9/000269/2022</t>
  </si>
  <si>
    <t>L01/070/9/000270/2022</t>
  </si>
  <si>
    <t>21/08/2022</t>
  </si>
  <si>
    <t>23/08/2022</t>
  </si>
  <si>
    <t>L02/070/9/000271/2022</t>
  </si>
  <si>
    <t>L01/070/9/000272/2022</t>
  </si>
  <si>
    <t>L01/070/9/000273/2022</t>
  </si>
  <si>
    <t>29/07/2022</t>
  </si>
  <si>
    <t>L01/088/9/000089/2019</t>
  </si>
  <si>
    <t>18/08/2019</t>
  </si>
  <si>
    <t>L02/064/9/000002/2022</t>
  </si>
  <si>
    <t>26/08/2022</t>
  </si>
  <si>
    <t>L01/070/9/000276/2022</t>
  </si>
  <si>
    <t>L02/070/9/000277/2022</t>
  </si>
  <si>
    <t>L01/071/9/000005/2022</t>
  </si>
  <si>
    <t>29/08/2022</t>
  </si>
  <si>
    <t>L05/070/9/000278/2022</t>
  </si>
  <si>
    <t>27/08/2022</t>
  </si>
  <si>
    <t>30/08/2022</t>
  </si>
  <si>
    <t>L02/070/9/000279/2022</t>
  </si>
  <si>
    <t>L01/070/9/000280/2022</t>
  </si>
  <si>
    <t>28/08/2022</t>
  </si>
  <si>
    <t>31/08/2022</t>
  </si>
  <si>
    <t>L01/080/9/000037/2022</t>
  </si>
  <si>
    <t>08/08/2022</t>
  </si>
  <si>
    <t>L01/070/9/000281/2022</t>
  </si>
  <si>
    <t>01/09/2022</t>
  </si>
  <si>
    <t>L02/070/9/000282/2022</t>
  </si>
  <si>
    <t>02/09/2022</t>
  </si>
  <si>
    <t>L02/070/9/000283/2022</t>
  </si>
  <si>
    <t>24/08/2022</t>
  </si>
  <si>
    <t>05/09/2022</t>
  </si>
  <si>
    <t>L01/070/9/001629/2021</t>
  </si>
  <si>
    <t>L02/070/9/000284/2022</t>
  </si>
  <si>
    <t>L01/040/9/000009/2021</t>
  </si>
  <si>
    <t>L01/070/9/000285/2022</t>
  </si>
  <si>
    <t>L01/070/9/000286/2022</t>
  </si>
  <si>
    <t>06/09/2022</t>
  </si>
  <si>
    <t>07/09/2022</t>
  </si>
  <si>
    <t>L05/070/9/000287/2022</t>
  </si>
  <si>
    <t>L01/070/9/001630/2021</t>
  </si>
  <si>
    <t>L05/070/9/000288/2022</t>
  </si>
  <si>
    <t>12/09/2022</t>
  </si>
  <si>
    <t>14/09/2022</t>
  </si>
  <si>
    <t>L01/110/9/000023/2022</t>
  </si>
  <si>
    <t>L01/110/9/000024/2022</t>
  </si>
  <si>
    <t>L01/070/9/000289/2022</t>
  </si>
  <si>
    <t>15/09/2022</t>
  </si>
  <si>
    <t>L01/070/9/000290/2022</t>
  </si>
  <si>
    <t>08/09/2022</t>
  </si>
  <si>
    <t>L05/070/9/000292/2022</t>
  </si>
  <si>
    <t>16/09/2022</t>
  </si>
  <si>
    <t>L01/070/9/000293/2022</t>
  </si>
  <si>
    <t>13/09/2022</t>
  </si>
  <si>
    <t>L01/070/9/000294/2022</t>
  </si>
  <si>
    <t>17/09/2022</t>
  </si>
  <si>
    <t>19/09/2022</t>
  </si>
  <si>
    <t>L01/070/9/000295/2022</t>
  </si>
  <si>
    <t>L02/080/9/000038/2022</t>
  </si>
  <si>
    <t>L05/070/9/000296/2022</t>
  </si>
  <si>
    <t>L01/070/9/000297/2022</t>
  </si>
  <si>
    <t>10/09/2022</t>
  </si>
  <si>
    <t>L01/070/9/000298/2022</t>
  </si>
  <si>
    <t>21/09/2022</t>
  </si>
  <si>
    <t>L01/087/9/000039/2022</t>
  </si>
  <si>
    <t>20/09/2022</t>
  </si>
  <si>
    <t>L01/070/9/000299/2022</t>
  </si>
  <si>
    <t>23/09/2022</t>
  </si>
  <si>
    <t>26/09/2022</t>
  </si>
  <si>
    <t>L01/070/9/000300/2022</t>
  </si>
  <si>
    <t>22/09/2022</t>
  </si>
  <si>
    <t>L05/070/9/000301/2022</t>
  </si>
  <si>
    <t>27/09/2022</t>
  </si>
  <si>
    <t>29/09/2022</t>
  </si>
  <si>
    <t>L01/080/9/000040/2022</t>
  </si>
  <si>
    <t>28/09/2022</t>
  </si>
  <si>
    <t>03/10/2022</t>
  </si>
  <si>
    <t>L01/070/9/000302/2022</t>
  </si>
  <si>
    <t>02/10/2022</t>
  </si>
  <si>
    <t>2022Q4</t>
  </si>
  <si>
    <t>L01/070/9/000303/2022</t>
  </si>
  <si>
    <t>04/10/2022</t>
  </si>
  <si>
    <t>L02/064/9/000003/2022</t>
  </si>
  <si>
    <t>L02/070/9/000304/2022</t>
  </si>
  <si>
    <t>L05/070/9/000305/2022</t>
  </si>
  <si>
    <t>L01/070/9/000306/2022</t>
  </si>
  <si>
    <t>01/10/2022</t>
  </si>
  <si>
    <t>07/10/2022</t>
  </si>
  <si>
    <t>L05/070/9/000307/2022</t>
  </si>
  <si>
    <t>L01/070/9/000308/2022</t>
  </si>
  <si>
    <t>L01/063/9/000001/2022</t>
  </si>
  <si>
    <t>30/09/2022</t>
  </si>
  <si>
    <t>L02/094/9/000001/2022</t>
  </si>
  <si>
    <t>11/10/2022</t>
  </si>
  <si>
    <t>L01/070/9/000309/2022</t>
  </si>
  <si>
    <t>L01/070/9/000310/2022</t>
  </si>
  <si>
    <t>L02/070/9/000311/2022</t>
  </si>
  <si>
    <t>12/10/2022</t>
  </si>
  <si>
    <t>L01/080/9/000041/2022</t>
  </si>
  <si>
    <t>08/10/2022</t>
  </si>
  <si>
    <t>L02/064/9/000004/2022</t>
  </si>
  <si>
    <t>L01/070/9/000312/2022</t>
  </si>
  <si>
    <t>14/10/2022</t>
  </si>
  <si>
    <t>L01/070/9/000313/2022</t>
  </si>
  <si>
    <t>L01/092/9/000002/2022</t>
  </si>
  <si>
    <t>L01/070/9/000314/2022</t>
  </si>
  <si>
    <t>18/10/2022</t>
  </si>
  <si>
    <t>L01/070/9/000315/2022</t>
  </si>
  <si>
    <t>19/10/2022</t>
  </si>
  <si>
    <t>L01/070/9/000316/2022</t>
  </si>
  <si>
    <t>L01/030/9/000005/2022</t>
  </si>
  <si>
    <t>L01/070/9/000317/2022</t>
  </si>
  <si>
    <t>21/10/2022</t>
  </si>
  <si>
    <t>L01/070/9/000318/2022</t>
  </si>
  <si>
    <t>16/10/2022</t>
  </si>
  <si>
    <t>L01/023/9/000001/2022</t>
  </si>
  <si>
    <t>L01/070/9/000319/2022</t>
  </si>
  <si>
    <t>23/10/2022</t>
  </si>
  <si>
    <t>25/10/2022</t>
  </si>
  <si>
    <t>L01/040/9/000005/2022</t>
  </si>
  <si>
    <t>L01/040/9/000006/2022</t>
  </si>
  <si>
    <t>L01/022/9/000001/2022</t>
  </si>
  <si>
    <t>26/10/2022</t>
  </si>
  <si>
    <t>L01/070/9/000320/2022</t>
  </si>
  <si>
    <t>24/10/2022</t>
  </si>
  <si>
    <t>L01/080/9/000042/2022</t>
  </si>
  <si>
    <t>04/09/2022</t>
  </si>
  <si>
    <t>L01/070/9/000321/2022</t>
  </si>
  <si>
    <t>L05/070/9/001631/2021</t>
  </si>
  <si>
    <t>27/10/2022</t>
  </si>
  <si>
    <t>L01/070/9/000322/2022</t>
  </si>
  <si>
    <t>L02/070/9/000323/2022</t>
  </si>
  <si>
    <t>L01/112/9/000001/2020</t>
  </si>
  <si>
    <t>L01/070/9/000324/2022</t>
  </si>
  <si>
    <t>31/10/2022</t>
  </si>
  <si>
    <t>01/11/2022</t>
  </si>
  <si>
    <t>L02/070/9/000325/2022</t>
  </si>
  <si>
    <t>L02/070/9/000326/2022</t>
  </si>
  <si>
    <t>L01/070/9/000327/2022</t>
  </si>
  <si>
    <t>L02/070/9/000328/2022</t>
  </si>
  <si>
    <t>L05/070/9/000329/2022</t>
  </si>
  <si>
    <t>02/11/2022</t>
  </si>
  <si>
    <t>L01/070/9/000330/2022</t>
  </si>
  <si>
    <t>30/10/2022</t>
  </si>
  <si>
    <t>03/11/2022</t>
  </si>
  <si>
    <t>L05/054/9/000002/2022</t>
  </si>
  <si>
    <t>15/08/2022</t>
  </si>
  <si>
    <t>L01/070/9/000331/2022</t>
  </si>
  <si>
    <t>L01/080/9/000043/2022</t>
  </si>
  <si>
    <t>04/11/2022</t>
  </si>
  <si>
    <t>L01/080/9/000044/2022</t>
  </si>
  <si>
    <t>L02/070/9/000332/2022</t>
  </si>
  <si>
    <t>05/11/2022</t>
  </si>
  <si>
    <t>L01/040/9/000007/2022</t>
  </si>
  <si>
    <t>17/10/2022</t>
  </si>
  <si>
    <t>L01/023/9/000002/2022</t>
  </si>
  <si>
    <t>L02/070/9/000333/2022</t>
  </si>
  <si>
    <t>09/11/2022</t>
  </si>
  <si>
    <t>L01/030/9/000006/2022</t>
  </si>
  <si>
    <t>L02/070/9/000334/2022</t>
  </si>
  <si>
    <t>L02/103/9/000001/2022</t>
  </si>
  <si>
    <t>10/11/2022</t>
  </si>
  <si>
    <t>L01/070/9/000335/2022</t>
  </si>
  <si>
    <t>L01/071/9/000014/2021</t>
  </si>
  <si>
    <t>17/11/2022</t>
  </si>
  <si>
    <t>L01/070/9/000336/2022</t>
  </si>
  <si>
    <t>L01/070/9/000337/2022</t>
  </si>
  <si>
    <t>13/11/2022</t>
  </si>
  <si>
    <t>16/11/2022</t>
  </si>
  <si>
    <t>L01/080/9/000375/2021</t>
  </si>
  <si>
    <t>18/11/2022</t>
  </si>
  <si>
    <t>L01/070/9/000338/2022</t>
  </si>
  <si>
    <t>21/11/2022</t>
  </si>
  <si>
    <t>L01/080/9/000448/2020</t>
  </si>
  <si>
    <t>22/11/2022</t>
  </si>
  <si>
    <t>L01/070/9/000340/2022</t>
  </si>
  <si>
    <t>25/11/2022</t>
  </si>
  <si>
    <t>L02/070/9/000341/2022</t>
  </si>
  <si>
    <t>23/11/2022</t>
  </si>
  <si>
    <t>L01/083/9/000030/2022</t>
  </si>
  <si>
    <t>24/11/2022</t>
  </si>
  <si>
    <t>29/11/2022</t>
  </si>
  <si>
    <t>L01/062/9/000010/2022</t>
  </si>
  <si>
    <t>L01/062/9/000011/2022</t>
  </si>
  <si>
    <t>L01/062/9/000012/2022</t>
  </si>
  <si>
    <t>L01/062/9/000033/2021</t>
  </si>
  <si>
    <t>L01/070/9/000342/2022</t>
  </si>
  <si>
    <t>27/11/2022</t>
  </si>
  <si>
    <t>L01/062/9/000013/2022</t>
  </si>
  <si>
    <t>L01/062/9/000014/2022</t>
  </si>
  <si>
    <t>L01/062/9/000034/2021</t>
  </si>
  <si>
    <t>L01/062/9/000015/2022</t>
  </si>
  <si>
    <t>L01/062/9/000016/2022</t>
  </si>
  <si>
    <t>L01/062/9/000017/2022</t>
  </si>
  <si>
    <t>L01/062/9/000035/2021</t>
  </si>
  <si>
    <t>L01/070/9/000343/2022</t>
  </si>
  <si>
    <t>02/12/2022</t>
  </si>
  <si>
    <t>L02/070/9/000344/2022</t>
  </si>
  <si>
    <t>30/11/2022</t>
  </si>
  <si>
    <t>05/12/2022</t>
  </si>
  <si>
    <t>L01/070/9/000345/2022</t>
  </si>
  <si>
    <t>L01/070/9/000346/2022</t>
  </si>
  <si>
    <t>03/12/2022</t>
  </si>
  <si>
    <t>06/12/2022</t>
  </si>
  <si>
    <t>L01/080/9/000045/2022</t>
  </si>
  <si>
    <t>07/12/2022</t>
  </si>
  <si>
    <t>L01/092/9/000003/2022</t>
  </si>
  <si>
    <t>14/12/2022</t>
  </si>
  <si>
    <t>L01/086/9/000046/2022</t>
  </si>
  <si>
    <t>L01/070/9/000347/2022</t>
  </si>
  <si>
    <t>08/12/2022</t>
  </si>
  <si>
    <t>09/12/2022</t>
  </si>
  <si>
    <t>L01/070/9/000348/2022</t>
  </si>
  <si>
    <t>17/12/2022</t>
  </si>
  <si>
    <t>19/12/2022</t>
  </si>
  <si>
    <t>L01/070/9/000349/2022</t>
  </si>
  <si>
    <t>21/12/2022</t>
  </si>
  <si>
    <t>L01/070/9/000350/2022</t>
  </si>
  <si>
    <t>L01/070/9/000351/2022</t>
  </si>
  <si>
    <t>20/12/2022</t>
  </si>
  <si>
    <t>22/12/2022</t>
  </si>
  <si>
    <t>L02/070/9/000352/2022</t>
  </si>
  <si>
    <t>23/12/2022</t>
  </si>
  <si>
    <t>L01/070/9/000353/2022</t>
  </si>
  <si>
    <t>18/12/2022</t>
  </si>
  <si>
    <t>L01/101/9/000002/2022</t>
  </si>
  <si>
    <t>13/12/2022</t>
  </si>
  <si>
    <t>Indicator A</t>
  </si>
  <si>
    <t>Indicator Claim Type</t>
  </si>
  <si>
    <t>Indicator</t>
  </si>
  <si>
    <t>Description</t>
  </si>
  <si>
    <t>A</t>
  </si>
  <si>
    <t>B1</t>
  </si>
  <si>
    <t>Oustanding Still Outstanding (No Change in Claim Value )</t>
  </si>
  <si>
    <t>Oustanding Still Outstanding (Claim Value Change due to Partial Payment )</t>
  </si>
  <si>
    <t>Oustanding Still Outstanding (Claim Value Change due to Reserve Adjustment )</t>
  </si>
  <si>
    <t>B2</t>
  </si>
  <si>
    <t xml:space="preserve">Closed with no payment </t>
  </si>
  <si>
    <t>D</t>
  </si>
  <si>
    <t>Claim Fully Paid and closed</t>
  </si>
  <si>
    <t>KAFS Insurance Claims Indicators</t>
  </si>
  <si>
    <t xml:space="preserve">B/F Claim File </t>
  </si>
  <si>
    <t xml:space="preserve">C/F Claim File </t>
  </si>
  <si>
    <t>Still_Outstanding</t>
  </si>
  <si>
    <t>Old_Claim</t>
  </si>
  <si>
    <t>Paid/ Closed</t>
  </si>
  <si>
    <t>N/A</t>
  </si>
  <si>
    <t>New_Claim/ Reopening</t>
  </si>
  <si>
    <t>Statutory Class</t>
  </si>
  <si>
    <t>Gross Paid</t>
  </si>
  <si>
    <t>Date.Paid</t>
  </si>
  <si>
    <t>Paid year</t>
  </si>
  <si>
    <t>Loss Year Loss Qrt</t>
  </si>
  <si>
    <t>Paid Year Paid Qrt</t>
  </si>
  <si>
    <t>L01/070/9/001623/2021</t>
  </si>
  <si>
    <t>L01/092/9/000001/2022</t>
  </si>
  <si>
    <t xml:space="preserve">END </t>
  </si>
  <si>
    <t>Indicator Determination</t>
  </si>
  <si>
    <t>Yes</t>
  </si>
  <si>
    <t>No</t>
  </si>
  <si>
    <t>Paid File</t>
  </si>
  <si>
    <t>Claim Indicator A</t>
  </si>
  <si>
    <t>C1</t>
  </si>
  <si>
    <t>C2</t>
  </si>
  <si>
    <t>Audit Check</t>
  </si>
  <si>
    <t>Totals</t>
  </si>
  <si>
    <t>Variance</t>
  </si>
  <si>
    <t xml:space="preserve">Claim Indicator </t>
  </si>
  <si>
    <t>Reported Claim</t>
  </si>
  <si>
    <t>New_Claim/ Reported</t>
  </si>
  <si>
    <t xml:space="preserve">F1 </t>
  </si>
  <si>
    <t>F2</t>
  </si>
  <si>
    <t>Newly  Incurred and Paid in Same Year</t>
  </si>
  <si>
    <t>Reported and Paid in Current Year</t>
  </si>
  <si>
    <t>Current Year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</si>
  <si>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</si>
  <si>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</si>
  <si>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</si>
  <si>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</si>
  <si>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</si>
  <si>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</si>
  <si>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</si>
  <si>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</si>
  <si>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</si>
  <si>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</si>
  <si>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</si>
  <si>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</si>
  <si>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</si>
  <si>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</si>
  <si>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Outstanding Beginning of the Year</t>
  </si>
  <si>
    <t>Payments in the Year</t>
  </si>
  <si>
    <t>Outstanding End of Year</t>
  </si>
  <si>
    <t>Payments for Old Claims (Outstanding at the Start of the Year) - Fully Paid</t>
  </si>
  <si>
    <t>Payments for Old Claims (Outstanding at the Start of the Year) - Partially Paid</t>
  </si>
  <si>
    <t>F1</t>
  </si>
  <si>
    <t>Old Claim - Newly Reported  from IBNR, includes Reopened Claims</t>
  </si>
  <si>
    <t>Expected Outstanding at the End of the Year</t>
  </si>
  <si>
    <t>Actual Reserves at the End of the Year</t>
  </si>
  <si>
    <t>Variation</t>
  </si>
  <si>
    <t>Revised Claim Indicator</t>
  </si>
  <si>
    <t>Payments for Old Claims (Outstanding at the Start of the Year) - Fully Paid (Overpayments)</t>
  </si>
  <si>
    <t>Reported and Fully Paid in Current Year</t>
  </si>
  <si>
    <t>Reported and Partially  Paid in Current Year</t>
  </si>
  <si>
    <t>F3</t>
  </si>
  <si>
    <t>Final Claim Indicator</t>
  </si>
  <si>
    <t>Payments for Old Claims Reported in Current Year - Fully Paid</t>
  </si>
  <si>
    <t>Payments for Old Claims Reported in Current Year - Partially Paid</t>
  </si>
  <si>
    <t>Payments for New Claims related to Current Year - Fully Paid</t>
  </si>
  <si>
    <t>Payments for New Claims related to Current Year - Partially Paid</t>
  </si>
  <si>
    <t>New Claim Incurred in the year and Outstanding</t>
  </si>
  <si>
    <t>E1</t>
  </si>
  <si>
    <t>E2</t>
  </si>
  <si>
    <t>Partial Payments for New Claims Incurred in the Year</t>
  </si>
  <si>
    <t>Not in Paid File</t>
  </si>
  <si>
    <t xml:space="preserve">Newly Incurred Claims </t>
  </si>
  <si>
    <t>Newly Incurred Claims and Outstanding</t>
  </si>
  <si>
    <t>IBNR</t>
  </si>
  <si>
    <t xml:space="preserve">Payments </t>
  </si>
  <si>
    <t xml:space="preserve">Reserve Movements </t>
  </si>
  <si>
    <t xml:space="preserve">Closed reserves without Payment </t>
  </si>
  <si>
    <t>Increase/ Decrease in O/s claim Reserves, No Payment Made</t>
  </si>
  <si>
    <t>Increase/ Decrease in O/s claim Reserves, Partially Paid</t>
  </si>
  <si>
    <t>Payments Made</t>
  </si>
  <si>
    <t>Partial Payments</t>
  </si>
  <si>
    <t>t</t>
  </si>
  <si>
    <t>Expected Payment Pattern</t>
  </si>
  <si>
    <t>Claims B/F</t>
  </si>
  <si>
    <t>Claims C/F</t>
  </si>
  <si>
    <t>Nominal</t>
  </si>
  <si>
    <t xml:space="preserve">Yield </t>
  </si>
  <si>
    <t>Discount Factor</t>
  </si>
  <si>
    <t>Discounted Payment Cashflows</t>
  </si>
  <si>
    <t>Reporting Pattern</t>
  </si>
  <si>
    <t>Undiscounted IBNR</t>
  </si>
  <si>
    <t>New IBNR</t>
  </si>
  <si>
    <t>IBNR Reported by Currrent Year</t>
  </si>
  <si>
    <t xml:space="preserve">Change </t>
  </si>
  <si>
    <t>NPV of IBNR Cashflows</t>
  </si>
  <si>
    <t>Year 2022</t>
  </si>
  <si>
    <t>Payment Pattern</t>
  </si>
  <si>
    <t>Newly Incurred Claims, IBNR &amp; Reserve Movements</t>
  </si>
  <si>
    <t>Payments</t>
  </si>
  <si>
    <t>Undiscounted</t>
  </si>
  <si>
    <t>OCR</t>
  </si>
  <si>
    <t>in KES</t>
  </si>
  <si>
    <t>FY2022</t>
  </si>
  <si>
    <r>
      <t>Liability for Incurred Claims</t>
    </r>
    <r>
      <rPr>
        <i/>
        <sz val="11"/>
        <color theme="1"/>
        <rFont val="Arial"/>
        <family val="2"/>
      </rPr>
      <t xml:space="preserve">
(Excluding Risk Adjustment Margin)</t>
    </r>
  </si>
  <si>
    <t>Year 0</t>
  </si>
  <si>
    <t>Risk 
Free Rate</t>
  </si>
  <si>
    <t>Illiquidity
Premium</t>
  </si>
  <si>
    <t>Discount
 Factor</t>
  </si>
  <si>
    <t>Discounted</t>
  </si>
  <si>
    <t>Development Periods</t>
  </si>
  <si>
    <t>Development Factor</t>
  </si>
  <si>
    <t>CDF</t>
  </si>
  <si>
    <t>% Development</t>
  </si>
  <si>
    <t>PA</t>
  </si>
  <si>
    <t>WIBA</t>
  </si>
  <si>
    <t>Weight by LIC Size</t>
  </si>
  <si>
    <t>Year</t>
  </si>
  <si>
    <t>Reporting IBNR Factors</t>
  </si>
  <si>
    <t>FY2023</t>
  </si>
  <si>
    <t>Year 2023</t>
  </si>
  <si>
    <t>FY2021</t>
  </si>
  <si>
    <t>FY2011</t>
  </si>
  <si>
    <t>FY2012</t>
  </si>
  <si>
    <t>FY2013</t>
  </si>
  <si>
    <t>FY2014</t>
  </si>
  <si>
    <t>FY2015</t>
  </si>
  <si>
    <t>FY2016</t>
  </si>
  <si>
    <t>FY2017</t>
  </si>
  <si>
    <t>FY2018</t>
  </si>
  <si>
    <t>FY2019</t>
  </si>
  <si>
    <t>FY2020</t>
  </si>
  <si>
    <t>Expected 
Payment Pattern</t>
  </si>
  <si>
    <t>Projected Outstanding Claims at the end of the Financial Year</t>
  </si>
  <si>
    <t>Projected Payments for Outstanding Claims at the end of the Financial Year (Undiscounted)</t>
  </si>
  <si>
    <t>Payments Expected</t>
  </si>
  <si>
    <t>Year 2024</t>
  </si>
  <si>
    <t>Year 2025</t>
  </si>
  <si>
    <t>Year 2026</t>
  </si>
  <si>
    <t>Year 2027</t>
  </si>
  <si>
    <t>Year 2028</t>
  </si>
  <si>
    <t>Year 2029</t>
  </si>
  <si>
    <t>Year 2030</t>
  </si>
  <si>
    <t>Year 2031</t>
  </si>
  <si>
    <t>Year 2032</t>
  </si>
  <si>
    <t>Year 2033</t>
  </si>
  <si>
    <t>Year 2034</t>
  </si>
  <si>
    <t>Year 2035</t>
  </si>
  <si>
    <t>Yield Curve (2022)</t>
  </si>
  <si>
    <t>Yield Curve (2021)</t>
  </si>
  <si>
    <t>Discounted Payments</t>
  </si>
  <si>
    <r>
      <t xml:space="preserve">Expected Payments
</t>
    </r>
    <r>
      <rPr>
        <i/>
        <sz val="9"/>
        <color theme="1"/>
        <rFont val="Aptos Narrow"/>
        <family val="2"/>
        <scheme val="minor"/>
      </rPr>
      <t>(in Years)</t>
    </r>
  </si>
  <si>
    <t>Year 2021</t>
  </si>
  <si>
    <t>Row Labels</t>
  </si>
  <si>
    <t>Grand Total</t>
  </si>
  <si>
    <t>Sum of OS Amount</t>
  </si>
  <si>
    <t>(All)</t>
  </si>
  <si>
    <t xml:space="preserve">Experience Adjustments </t>
  </si>
  <si>
    <t>Projected Outstanding Claims at the end of the Financial Year (after Factoring for Experience Adjustments in FY)</t>
  </si>
  <si>
    <t>Experience Adjustment (FY2022)</t>
  </si>
  <si>
    <t>Experience Adjustment</t>
  </si>
  <si>
    <t>Expected OCR</t>
  </si>
  <si>
    <t>Actual OCR</t>
  </si>
  <si>
    <t>Yield Curve (2023)</t>
  </si>
  <si>
    <t>Year 2036</t>
  </si>
  <si>
    <t>Sum of Gross OS</t>
  </si>
  <si>
    <t>Experience Adjustment (FY2023)</t>
  </si>
  <si>
    <t>Proportion Eligible for Insurance Finance Expenses</t>
  </si>
  <si>
    <t>Yield (2022)</t>
  </si>
  <si>
    <t>Yield (2023)</t>
  </si>
  <si>
    <t>Insurance Finance Expense (P&amp;L FY 2023)</t>
  </si>
  <si>
    <t>Insurance Finance Expense  (P&amp;L FY 2022)</t>
  </si>
  <si>
    <t>Total B/F in FY 2023</t>
  </si>
  <si>
    <t>Subclass Adjustment Factor</t>
  </si>
  <si>
    <t>Translation to Insurance Sub Classes</t>
  </si>
  <si>
    <t>TCR</t>
  </si>
  <si>
    <t>CL.OUTS GROSS C/F-ENGINEERING</t>
  </si>
  <si>
    <t>CL.OUTS GROSS C/F-DOMESTIC PAC</t>
  </si>
  <si>
    <t>CL.OUTS GROSS C/F-FIRE INDUSTR</t>
  </si>
  <si>
    <t>CL.OUTS GROSS C/F-LIABILITY</t>
  </si>
  <si>
    <t>CL.OUTS GROSS C/F-MARINE</t>
  </si>
  <si>
    <t>CL.OUTS GROSS C/F-MOTOR PRIVAT</t>
  </si>
  <si>
    <t>CL.OUTS GROSS C/F-MOTOR COMMER</t>
  </si>
  <si>
    <t>CL.OUTS GROSS C/F-ACCIDENT</t>
  </si>
  <si>
    <t>CL.OUTS GROSS C/F-THEFT</t>
  </si>
  <si>
    <t>CL.OUTS GROSS C/F-WORKMEN COMP</t>
  </si>
  <si>
    <t>CL.OUTS GROSS C/F-MISCELLANEOU</t>
  </si>
  <si>
    <t>TB</t>
  </si>
  <si>
    <t>Class of Business</t>
  </si>
  <si>
    <t xml:space="preserve">Initial Results </t>
  </si>
  <si>
    <t>Revised Results</t>
  </si>
  <si>
    <t xml:space="preserve">                            -  </t>
  </si>
  <si>
    <t>Payment Patterns</t>
  </si>
  <si>
    <t xml:space="preserve">Payment Patterns </t>
  </si>
  <si>
    <t xml:space="preserve">All Classes </t>
  </si>
  <si>
    <t>INDICATOR</t>
  </si>
  <si>
    <t xml:space="preserve">Discounted </t>
  </si>
  <si>
    <t xml:space="preserve">Ratio Before </t>
  </si>
  <si>
    <t>Ratio After</t>
  </si>
  <si>
    <t>Undiscounted OCR</t>
  </si>
  <si>
    <t xml:space="preserve">Before </t>
  </si>
  <si>
    <t>After</t>
  </si>
  <si>
    <t>Ratio</t>
  </si>
  <si>
    <t xml:space="preserve">Totals </t>
  </si>
  <si>
    <t>Year of Loss</t>
  </si>
  <si>
    <t>L01/111/9/000002/2022</t>
  </si>
  <si>
    <t>L01/062/9/000018/2022</t>
  </si>
  <si>
    <t>L01/070/9/000357/2022</t>
  </si>
  <si>
    <t>L01/084/9/000031/2022</t>
  </si>
  <si>
    <t>L01/110/9/000026/2022</t>
  </si>
  <si>
    <t>L01/070/9/000360/2022</t>
  </si>
  <si>
    <t>L02/070/9/000355/2022</t>
  </si>
  <si>
    <t>L01/070/9/000007/2023</t>
  </si>
  <si>
    <t>2023Q1</t>
  </si>
  <si>
    <t>L01/070/9/001633/2021</t>
  </si>
  <si>
    <t>L01/070/9/000354/2022</t>
  </si>
  <si>
    <t>L01/070/9/000002/2023</t>
  </si>
  <si>
    <t>L05/070/9/000358/2022</t>
  </si>
  <si>
    <t>L01/070/9/000006/2023</t>
  </si>
  <si>
    <t>L02/070/9/000001/2024</t>
  </si>
  <si>
    <t>2024Q1</t>
  </si>
  <si>
    <t>L01/030/9/000001/2023</t>
  </si>
  <si>
    <t>2023Q3</t>
  </si>
  <si>
    <t>L01/110/9/000079/2020</t>
  </si>
  <si>
    <t>L02/080/9/000048/2022</t>
  </si>
  <si>
    <t>L01/080/9/000059/2021</t>
  </si>
  <si>
    <t>L01/700/9/000254/2021</t>
  </si>
  <si>
    <t>L02/070/9/000126/2019</t>
  </si>
  <si>
    <t>L01/087/9/000058/2019</t>
  </si>
  <si>
    <t>L01/088/9/000103/2021</t>
  </si>
  <si>
    <t>L05/070/9/000575/2021</t>
  </si>
  <si>
    <t>L05/070/9/001199/2021</t>
  </si>
  <si>
    <t>L02/112/9/000002/2021</t>
  </si>
  <si>
    <t>L01/070/9/000339/2022</t>
  </si>
  <si>
    <t>L01/070/9/000001/2023</t>
  </si>
  <si>
    <t>L01/070/9/000356/2022</t>
  </si>
  <si>
    <t>L02/070/9/000003/2023</t>
  </si>
  <si>
    <t>L01/070/9/000008/2023</t>
  </si>
  <si>
    <t>L01/070/9/000011/2023</t>
  </si>
  <si>
    <t>L01/087/9/000049/2022</t>
  </si>
  <si>
    <t>L01/070/9/000361/2022</t>
  </si>
  <si>
    <t>L01/070/9/001632/2021</t>
  </si>
  <si>
    <t>L01/092/9/000005/2022</t>
  </si>
  <si>
    <t>L01/087/9/000050/2022</t>
  </si>
  <si>
    <t>L01/110/9/000046/2021</t>
  </si>
  <si>
    <t>L01/071/9/000007/2022</t>
  </si>
  <si>
    <t>L01/080/9/000106/2019</t>
  </si>
  <si>
    <t>L05/070/9/001635/2021</t>
  </si>
  <si>
    <t>L01/026/9/000001/2021</t>
  </si>
  <si>
    <t>L02/080/9/000017/2006</t>
  </si>
  <si>
    <t>L01/041/9/000001/2023</t>
  </si>
  <si>
    <t>L01/040/9/000010/2021</t>
  </si>
  <si>
    <t>L05/070/9/001637/2021</t>
  </si>
  <si>
    <t>L01/088/9/000324/2021</t>
  </si>
  <si>
    <t>L01/112/9/000011/2017</t>
  </si>
  <si>
    <t>L01/800/9/000376/2021</t>
  </si>
  <si>
    <t>L01/040/9/000003/2023</t>
  </si>
  <si>
    <t>L02/064/9/000001/2023</t>
  </si>
  <si>
    <t>2023Q2</t>
  </si>
  <si>
    <t>L01/083/9/000326/2021</t>
  </si>
  <si>
    <t>L02/070/9/000135/2023</t>
  </si>
  <si>
    <t>L01/070/9/000136/2023</t>
  </si>
  <si>
    <t>L05/070/9/000137/2023</t>
  </si>
  <si>
    <t>L02/070/9/000139/2023</t>
  </si>
  <si>
    <t>L05/070/9/000140/2023</t>
  </si>
  <si>
    <t>L02/070/9/000141/2023</t>
  </si>
  <si>
    <t>L02/070/9/000142/2023</t>
  </si>
  <si>
    <t>L01/070/9/000144/2023</t>
  </si>
  <si>
    <t>L01/070/9/000145/2023</t>
  </si>
  <si>
    <t>L02/070/9/000146/2023</t>
  </si>
  <si>
    <t>L02/070/9/000147/2023</t>
  </si>
  <si>
    <t>L01/070/9/000148/2023</t>
  </si>
  <si>
    <t>L01/070/9/000149/2023</t>
  </si>
  <si>
    <t>L01/070/9/000150/2023</t>
  </si>
  <si>
    <t>L01/040/9/000005/2023</t>
  </si>
  <si>
    <t>L05/070/9/000152/2023</t>
  </si>
  <si>
    <t>L01/080/9/000377/2021</t>
  </si>
  <si>
    <t>L01/070/9/000153/2023</t>
  </si>
  <si>
    <t>L01/092/9/000004/2023</t>
  </si>
  <si>
    <t>L01/070/9/000156/2023</t>
  </si>
  <si>
    <t>L01/070/9/000157/2023</t>
  </si>
  <si>
    <t>L01/070/9/000158/2023</t>
  </si>
  <si>
    <t>L01/070/9/000159/2023</t>
  </si>
  <si>
    <t>L01/070/9/000160/2023</t>
  </si>
  <si>
    <t>L01/070/9/000161/2023</t>
  </si>
  <si>
    <t>L01/080/9/000014/2023</t>
  </si>
  <si>
    <t>L01/080/9/000015/2023</t>
  </si>
  <si>
    <t>L02/070/9/000162/2023</t>
  </si>
  <si>
    <t>L01/070/9/000163/2023</t>
  </si>
  <si>
    <t>L01/087/9/000016/2023</t>
  </si>
  <si>
    <t>L01/070/9/000164/2023</t>
  </si>
  <si>
    <t>L01/070/9/000165/2023</t>
  </si>
  <si>
    <t>L02/070/9/000167/2023</t>
  </si>
  <si>
    <t>L02/111/9/000001/2023</t>
  </si>
  <si>
    <t>L02/111/9/000002/2023</t>
  </si>
  <si>
    <t>L02/070/9/000168/2023</t>
  </si>
  <si>
    <t>L01/070/9/000169/2023</t>
  </si>
  <si>
    <t>L01/070/9/000170/2023</t>
  </si>
  <si>
    <t>L02/070/9/000171/2023</t>
  </si>
  <si>
    <t>L01/070/9/000172/2023</t>
  </si>
  <si>
    <t>L01/070/9/000173/2023</t>
  </si>
  <si>
    <t>L01/080/9/000017/2023</t>
  </si>
  <si>
    <t>L01/111/9/000003/2023</t>
  </si>
  <si>
    <t>L01/111/9/000004/2023</t>
  </si>
  <si>
    <t>L01/110/9/000004/2023</t>
  </si>
  <si>
    <t>L01/092/9/000005/2023</t>
  </si>
  <si>
    <t>L01/103/9/000002/2023</t>
  </si>
  <si>
    <t>2023Q4</t>
  </si>
  <si>
    <t>L01/070/9/000175/2023</t>
  </si>
  <si>
    <t>L01/070/9/000176/2023</t>
  </si>
  <si>
    <t>L02/070/9/000177/2023</t>
  </si>
  <si>
    <t>L01/070/9/000178/2023</t>
  </si>
  <si>
    <t>L01/080/9/000019/2023</t>
  </si>
  <si>
    <t>L01/080/9/000020/2023</t>
  </si>
  <si>
    <t>L01/070/9/000179/2023</t>
  </si>
  <si>
    <t>L02/070/9/000180/2023</t>
  </si>
  <si>
    <t>L01/110/9/000005/2023</t>
  </si>
  <si>
    <t>L01/080/9/000021/2023</t>
  </si>
  <si>
    <t>L01/070/9/000181/2023</t>
  </si>
  <si>
    <t>L01/070/9/000183/2023</t>
  </si>
  <si>
    <t>L02/070/9/000184/2023</t>
  </si>
  <si>
    <t>L01/070/9/000185/2023</t>
  </si>
  <si>
    <t>L01/087/9/000107/2019</t>
  </si>
  <si>
    <t>L07/070/9/000186/2023</t>
  </si>
  <si>
    <t>L01/092/9/000008/2023</t>
  </si>
  <si>
    <t>L01/070/9/000187/2023</t>
  </si>
  <si>
    <t>L01/110/9/000006/2023</t>
  </si>
  <si>
    <t>L02/070/9/000188/2023</t>
  </si>
  <si>
    <t>L05/070/9/000189/2023</t>
  </si>
  <si>
    <t>L01/070/9/000190/2023</t>
  </si>
  <si>
    <t>L01/070/9/000191/2023</t>
  </si>
  <si>
    <t>L01/070/9/000192/2023</t>
  </si>
  <si>
    <t>L01/070/9/001638/2021</t>
  </si>
  <si>
    <t>L01/070/9/000193/2023</t>
  </si>
  <si>
    <t>L01/110/9/000007/2023</t>
  </si>
  <si>
    <t>L05/070/9/000195/2023</t>
  </si>
  <si>
    <t>L02/070/9/000196/2023</t>
  </si>
  <si>
    <t>L01/070/9/000197/2023</t>
  </si>
  <si>
    <t>L02/070/9/000198/2023</t>
  </si>
  <si>
    <t>L02/070/9/000201/2023</t>
  </si>
  <si>
    <t>L01/092/9/000010/2023</t>
  </si>
  <si>
    <t>L01/070/9/000204/2023</t>
  </si>
  <si>
    <t>L05/070/9/000205/2023</t>
  </si>
  <si>
    <t>L02/070/9/000206/2023</t>
  </si>
  <si>
    <t>L01/070/9/000207/2023</t>
  </si>
  <si>
    <t>L01/070/9/000208/2023</t>
  </si>
  <si>
    <t>L15/080/9/000022/2023</t>
  </si>
  <si>
    <t>L01/070/9/000209/2023</t>
  </si>
  <si>
    <t>L02/070/9/000210/2023</t>
  </si>
  <si>
    <t>L02/070/9/000211/2023</t>
  </si>
  <si>
    <t>L02/020/9/000001/2023</t>
  </si>
  <si>
    <t>L15/070/9/000212/2023</t>
  </si>
  <si>
    <t>L01/080/9/000023/2023</t>
  </si>
  <si>
    <t>L02/070/9/000215/2023</t>
  </si>
  <si>
    <t>L15/070/9/000216/2023</t>
  </si>
  <si>
    <t>L01/080/9/000024/2023</t>
  </si>
  <si>
    <t>L01/070/9/000217/2023</t>
  </si>
  <si>
    <t>L01/070/9/000218/2023</t>
  </si>
  <si>
    <t>L05/070/9/000219/2023</t>
  </si>
  <si>
    <t>L01/070/9/000220/2023</t>
  </si>
  <si>
    <t>L01/110/9/000010/2023</t>
  </si>
  <si>
    <t>L01/110/9/000011/2023</t>
  </si>
  <si>
    <t>L01/070/9/000222/2023</t>
  </si>
  <si>
    <t>L01/070/9/000223/2023</t>
  </si>
  <si>
    <t>L01/110/9/000012/2023</t>
  </si>
  <si>
    <t>L01/110/9/000014/2023</t>
  </si>
  <si>
    <t>L01/070/9/000224/2023</t>
  </si>
  <si>
    <t>L01/110/9/000015/2023</t>
  </si>
  <si>
    <t>L01/110/9/000016/2023</t>
  </si>
  <si>
    <t>L01/110/9/000017/2023</t>
  </si>
  <si>
    <t>L01/110/9/000018/2023</t>
  </si>
  <si>
    <t>L01/070/9/000225/2023</t>
  </si>
  <si>
    <t>L01/070/9/000228/2023</t>
  </si>
  <si>
    <t>L01/070/9/000229/2023</t>
  </si>
  <si>
    <t>L01/041/9/000001/2021</t>
  </si>
  <si>
    <t>L01/070/9/000363/2022</t>
  </si>
  <si>
    <t>L01/070/9/000062/2023</t>
  </si>
  <si>
    <t>L01/087/9/000427/2020</t>
  </si>
  <si>
    <t>L01/700/9/001286/2020</t>
  </si>
  <si>
    <t>L01/070/9/000114/2023</t>
  </si>
  <si>
    <t>L01/110/9/000002/2023</t>
  </si>
  <si>
    <t>L01/092/9/000004/2022</t>
  </si>
  <si>
    <t>L01/088/9/000186/2020</t>
  </si>
  <si>
    <t>L01/070/9/000027/2023</t>
  </si>
  <si>
    <t>L01/070/9/001289/2020</t>
  </si>
  <si>
    <t>L01/042/9/000008/2021</t>
  </si>
  <si>
    <t>L01/042/9/000009/2021</t>
  </si>
  <si>
    <t>L02/070/9/000075/2023</t>
  </si>
  <si>
    <t>L01/070/9/000005/2023</t>
  </si>
  <si>
    <t>L01/080/9/000002/2023</t>
  </si>
  <si>
    <t>L01/070/9/000053/2023</t>
  </si>
  <si>
    <t>L01/110/9/000029/2022</t>
  </si>
  <si>
    <t>L01/070/9/000089/2023</t>
  </si>
  <si>
    <t>L01/070/9/000092/2023</t>
  </si>
  <si>
    <t>L01/070/9/000094/2023</t>
  </si>
  <si>
    <t>L05/070/9/000105/2023</t>
  </si>
  <si>
    <t>L05/070/9/000118/2023</t>
  </si>
  <si>
    <t>L01/070/9/000129/2023</t>
  </si>
  <si>
    <t>L05/070/9/000133/2023</t>
  </si>
  <si>
    <t>L01/103/9/000001/2023</t>
  </si>
  <si>
    <t>L01/092/9/000007/2023</t>
  </si>
  <si>
    <t>L01/092/9/000009/2023</t>
  </si>
  <si>
    <t>L01/092/9/000011/2023</t>
  </si>
  <si>
    <t>L01/030/9/000002/2023</t>
  </si>
  <si>
    <t>L01/070/9/000080/2023</t>
  </si>
  <si>
    <t>L01/070/9/000221/2023</t>
  </si>
  <si>
    <t>L02/070/9/000100/2023</t>
  </si>
  <si>
    <t>L01/070/9/000131/2023</t>
  </si>
  <si>
    <t>L01/070/9/000134/2023</t>
  </si>
  <si>
    <t>L01/070/9/000213/2023</t>
  </si>
  <si>
    <t>L02/070/9/000065/2023</t>
  </si>
  <si>
    <t>L02/070/9/000028/2023</t>
  </si>
  <si>
    <t>L01/084/9/000001/2023</t>
  </si>
  <si>
    <t>L01/070/9/000041/2023</t>
  </si>
  <si>
    <t>L01/110/9/000028/2022</t>
  </si>
  <si>
    <t>L02/080/9/000007/2023</t>
  </si>
  <si>
    <t>L01/070/9/000076/2023</t>
  </si>
  <si>
    <t>L01/092/9/000003/2023</t>
  </si>
  <si>
    <t>L02/070/9/000044/2023</t>
  </si>
  <si>
    <t>L01/110/9/000027/2022</t>
  </si>
  <si>
    <t>L01/070/9/000051/2023</t>
  </si>
  <si>
    <t>L01/070/9/000088/2023</t>
  </si>
  <si>
    <t>L01/092/9/000002/2023</t>
  </si>
  <si>
    <t>L01/110/9/000068/2020</t>
  </si>
  <si>
    <t>L01/022/9/000001/2021</t>
  </si>
  <si>
    <t>L02/110/9/000001/2023</t>
  </si>
  <si>
    <t>L01/087/9/000003/2023</t>
  </si>
  <si>
    <t>L01/070/9/000060/2023</t>
  </si>
  <si>
    <t>L02/070/9/000064/2023</t>
  </si>
  <si>
    <t>L01/080/9/000006/2023</t>
  </si>
  <si>
    <t>L01/070/9/000071/2023</t>
  </si>
  <si>
    <t>L01/070/9/000074/2023</t>
  </si>
  <si>
    <t>L01/070/9/000081/2023</t>
  </si>
  <si>
    <t>L02/080/9/000008/2023</t>
  </si>
  <si>
    <t>L01/070/9/000098/2023</t>
  </si>
  <si>
    <t>L01/087/9/000010/2023</t>
  </si>
  <si>
    <t>L05/070/9/000113/2023</t>
  </si>
  <si>
    <t>L05/070/9/001287/2020</t>
  </si>
  <si>
    <t>L02/070/9/001288/2020</t>
  </si>
  <si>
    <t>L01/080/9/000451/2020</t>
  </si>
  <si>
    <t>L01/087/9/000452/2020</t>
  </si>
  <si>
    <t>L01/111/9/000004/2022</t>
  </si>
  <si>
    <t>L01/111/9/000005/2022</t>
  </si>
  <si>
    <t>L01/110/9/000032/2022</t>
  </si>
  <si>
    <t>L02/110/9/000033/2022</t>
  </si>
  <si>
    <t>L01/070/9/000017/2023</t>
  </si>
  <si>
    <t>L02/070/9/000037/2023</t>
  </si>
  <si>
    <t>L01/070/9/000079/2023</t>
  </si>
  <si>
    <t>L01/083/9/000003/2023</t>
  </si>
  <si>
    <t>L01/070/9/000104/2023</t>
  </si>
  <si>
    <t>L01/070/9/000106/2023</t>
  </si>
  <si>
    <t>L02/070/9/000109/2023</t>
  </si>
  <si>
    <t>L07/080/9/000011/2023</t>
  </si>
  <si>
    <t>L01/070/9/000121/2023</t>
  </si>
  <si>
    <t>L15/070/9/000122/2023</t>
  </si>
  <si>
    <t>L01/070/9/000126/2023</t>
  </si>
  <si>
    <t>L02/070/9/000132/2023</t>
  </si>
  <si>
    <t>L01/070/9/000214/2023</t>
  </si>
  <si>
    <t>L01/070/9/000226/2023</t>
  </si>
  <si>
    <t>L01/070/9/000227/2023</t>
  </si>
  <si>
    <t>L01/070/9/000014/2023</t>
  </si>
  <si>
    <t>L01/070/9/000016/2023</t>
  </si>
  <si>
    <t>L01/070/9/000022/2023</t>
  </si>
  <si>
    <t>L01/070/9/000029/2023</t>
  </si>
  <si>
    <t>L01/070/9/000030/2023</t>
  </si>
  <si>
    <t>L01/070/9/000032/2023</t>
  </si>
  <si>
    <t>L01/070/9/000033/2023</t>
  </si>
  <si>
    <t>L01/070/9/000040/2023</t>
  </si>
  <si>
    <t>L01/111/9/000003/2022</t>
  </si>
  <si>
    <t>L02/070/9/000043/2023</t>
  </si>
  <si>
    <t>L01/070/9/000049/2023</t>
  </si>
  <si>
    <t>L02/070/9/000054/2023</t>
  </si>
  <si>
    <t>L01/080/9/000004/2023</t>
  </si>
  <si>
    <t>L01/070/9/000055/2023</t>
  </si>
  <si>
    <t>L02/070/9/000056/2023</t>
  </si>
  <si>
    <t>L01/070/9/000057/2023</t>
  </si>
  <si>
    <t>L01/110/9/000003/2023</t>
  </si>
  <si>
    <t>L01/070/9/000059/2023</t>
  </si>
  <si>
    <t>L01/070/9/000061/2023</t>
  </si>
  <si>
    <t>L01/080/9/000005/2023</t>
  </si>
  <si>
    <t>L02/070/9/000066/2023</t>
  </si>
  <si>
    <t>L02/070/9/000070/2023</t>
  </si>
  <si>
    <t>L02/070/9/000072/2023</t>
  </si>
  <si>
    <t>L05/070/9/000073/2023</t>
  </si>
  <si>
    <t>L01/070/9/000077/2023</t>
  </si>
  <si>
    <t>L02/070/9/000083/2023</t>
  </si>
  <si>
    <t>L01/070/9/000085/2023</t>
  </si>
  <si>
    <t>L02/070/9/000086/2023</t>
  </si>
  <si>
    <t>L01/070/9/000087/2023</t>
  </si>
  <si>
    <t>L01/070/9/000090/2023</t>
  </si>
  <si>
    <t>L02/070/9/000091/2023</t>
  </si>
  <si>
    <t>L01/070/9/000093/2023</t>
  </si>
  <si>
    <t>L02/070/9/000096/2023</t>
  </si>
  <si>
    <t>L05/070/9/000099/2023</t>
  </si>
  <si>
    <t>L05/070/9/000101/2023</t>
  </si>
  <si>
    <t>L02/070/9/000102/2023</t>
  </si>
  <si>
    <t>L01/070/9/000108/2023</t>
  </si>
  <si>
    <t>L02/070/9/000110/2023</t>
  </si>
  <si>
    <t>L01/070/9/000112/2023</t>
  </si>
  <si>
    <t>L01/070/9/000116/2023</t>
  </si>
  <si>
    <t>L01/070/9/000117/2023</t>
  </si>
  <si>
    <t>L01/070/9/000120/2023</t>
  </si>
  <si>
    <t>L02/083/9/000002/2023</t>
  </si>
  <si>
    <t>L02/070/9/000123/2023</t>
  </si>
  <si>
    <t>L01/070/9/000124/2023</t>
  </si>
  <si>
    <t>L01/070/9/000364/2022</t>
  </si>
  <si>
    <t>L02/070/9/000127/2023</t>
  </si>
  <si>
    <t>L02/070/9/000128/2023</t>
  </si>
  <si>
    <t>L01/070/9/000130/2023</t>
  </si>
  <si>
    <t>L02/080/9/000012/2023</t>
  </si>
  <si>
    <t>L01/080/9/000013/2023</t>
  </si>
  <si>
    <t>L01/023/9/000004/2020</t>
  </si>
  <si>
    <t>L02/070/9/000125/2023</t>
  </si>
  <si>
    <t>L01/070/9/000045/2023</t>
  </si>
  <si>
    <t>L01/040/9/000008/2022</t>
  </si>
  <si>
    <t>L02/070/9/000058/2023</t>
  </si>
  <si>
    <t>L05/070/9/000012/2023</t>
  </si>
  <si>
    <t>L01/070/9/000078/2023</t>
  </si>
  <si>
    <t>L01/070/9/000042/2023</t>
  </si>
  <si>
    <t>L02/070/9/000082/2023</t>
  </si>
  <si>
    <t>L01/070/9/000119/2023</t>
  </si>
  <si>
    <t>L02/070/9/000097/2023</t>
  </si>
  <si>
    <t>L01/070/9/000048/2023</t>
  </si>
  <si>
    <t>L01/070/9/001290/2020</t>
  </si>
  <si>
    <t>L01/700/9/000500/2020</t>
  </si>
  <si>
    <t>L01/070/9/000084/2023</t>
  </si>
  <si>
    <t>L01/070/9/000019/2023</t>
  </si>
  <si>
    <t>L01/070/9/000034/2023</t>
  </si>
  <si>
    <t>L01/070/9/000115/2023</t>
  </si>
  <si>
    <t>L01/070/9/000036/2023</t>
  </si>
  <si>
    <t>L01/040/9/000001/2023</t>
  </si>
  <si>
    <t>L05/070/9/000107/2023</t>
  </si>
  <si>
    <t>L01/103/9/000002/2022</t>
  </si>
  <si>
    <t>L01/023/9/000005/2020</t>
  </si>
  <si>
    <t>L01/070/9/000046/2023</t>
  </si>
  <si>
    <t>L01/070/9/000067/2023</t>
  </si>
  <si>
    <t>L01/087/9/000051/2022</t>
  </si>
  <si>
    <t>L02/070/9/000068/2023</t>
  </si>
  <si>
    <t>L01/070/9/000063/2023</t>
  </si>
  <si>
    <t>L01/070/9/000111/2023</t>
  </si>
  <si>
    <t>L02/070/9/000047/2023</t>
  </si>
  <si>
    <t>L01/110/9/000080/2020</t>
  </si>
  <si>
    <t>L01/040/9/000009/2022</t>
  </si>
  <si>
    <t>L01/070/9/000359/2022</t>
  </si>
  <si>
    <t>L01/070/9/000009/2023</t>
  </si>
  <si>
    <t>L01/087/9/000449/2020</t>
  </si>
  <si>
    <t>L02/070/9/000103/2023</t>
  </si>
  <si>
    <t>L02/070/9/000050/2023</t>
  </si>
  <si>
    <t>L01/040/9/000012/2020</t>
  </si>
  <si>
    <t>L01/040/9/000004/2023</t>
  </si>
  <si>
    <t>L02/070/9/000024/2023</t>
  </si>
  <si>
    <t>L01/070/9/000705/2020</t>
  </si>
  <si>
    <t>L01/080/9/000001/2023</t>
  </si>
  <si>
    <t>L01/026/9/000002/2020</t>
  </si>
  <si>
    <t>Variance (Before &amp; After)</t>
  </si>
  <si>
    <t>Aggregated</t>
  </si>
  <si>
    <t>Experience Adjustment (FY2024)</t>
  </si>
  <si>
    <t>FY2024</t>
  </si>
  <si>
    <t>Year 2037</t>
  </si>
  <si>
    <t>2023 &gt;&gt;&gt;</t>
  </si>
  <si>
    <t>Considered</t>
  </si>
  <si>
    <t>L01/070/9/000004/2023</t>
  </si>
  <si>
    <t>L01/070/9/000013/2023</t>
  </si>
  <si>
    <t>L01/070/9/000026/2023</t>
  </si>
  <si>
    <t>L01/070/9/000023/2023</t>
  </si>
  <si>
    <t>L01/070/9/000018/2023</t>
  </si>
  <si>
    <t>L01/070/9/000025/2023</t>
  </si>
  <si>
    <t>L01/070/9/000031/2023</t>
  </si>
  <si>
    <t>L01/070/9/000038/2023</t>
  </si>
  <si>
    <t>L01/070/9/000039/2023</t>
  </si>
  <si>
    <t>L01/070/9/000052/2023</t>
  </si>
  <si>
    <t>L05/070/9/000015/2023</t>
  </si>
  <si>
    <t>L05/070/9/000020/2023</t>
  </si>
  <si>
    <t>L01/080/9/000044/2014</t>
  </si>
  <si>
    <t>L01/070/9/000253/2018</t>
  </si>
  <si>
    <t>L01/110/9/000025/2022</t>
  </si>
  <si>
    <t>L02/070/9/000035/2023</t>
  </si>
  <si>
    <t>L01/070/9/000095/2023</t>
  </si>
  <si>
    <t>L01/070/9/000021/2023</t>
  </si>
  <si>
    <t>L01/070/9/000069/2023</t>
  </si>
  <si>
    <t>L01/080/9/000009/2023</t>
  </si>
  <si>
    <t>L01/110/9/000030/2022</t>
  </si>
  <si>
    <t>L01/088/9/000325/2021</t>
  </si>
  <si>
    <t>L01/080/9/000052/2022</t>
  </si>
  <si>
    <t>L01/092/9/000006/2022</t>
  </si>
  <si>
    <t>L15/070/9/000143/2023</t>
  </si>
  <si>
    <t>L01/800/9/000335/2021</t>
  </si>
  <si>
    <t>L02/070/9/000154/2023</t>
  </si>
  <si>
    <t>L05/070/9/000010/2023</t>
  </si>
  <si>
    <t>L01/070/9/000587/2021</t>
  </si>
  <si>
    <t>L01/070/9/000155/2023</t>
  </si>
  <si>
    <t>L01/070/9/000199/2023</t>
  </si>
  <si>
    <t>L01/070/9/000200/2023</t>
  </si>
  <si>
    <t>L01/092/9/000006/2023</t>
  </si>
  <si>
    <t>L01/110/9/000031/2022</t>
  </si>
  <si>
    <t>L01/070/9/000166/2023</t>
  </si>
  <si>
    <t>L01/070/9/000151/2023</t>
  </si>
  <si>
    <t>L01/080/9/000018/2023</t>
  </si>
  <si>
    <t>L07/070/9/000174/2023</t>
  </si>
  <si>
    <t>L01/070/9/000194/2023</t>
  </si>
  <si>
    <t>L01/070/9/000182/2023</t>
  </si>
  <si>
    <t>L01/070/9/000138/2023</t>
  </si>
  <si>
    <t>L01/110/9/000009/2023</t>
  </si>
  <si>
    <t>L01/070/9/000231/2023</t>
  </si>
  <si>
    <t>L02/064/9/000002/2023</t>
  </si>
  <si>
    <t>L02/070/9/000232/2023</t>
  </si>
  <si>
    <t>L01/070/9/001639/2021</t>
  </si>
  <si>
    <t>L01/070/9/000002/2024</t>
  </si>
  <si>
    <t>L01/070/9/000003/2024</t>
  </si>
  <si>
    <t>L01/070/9/000233/2023</t>
  </si>
  <si>
    <t>L01/070/9/000004/2024</t>
  </si>
  <si>
    <t>L01/030/9/000003/2023</t>
  </si>
  <si>
    <t>L02/070/9/000005/2024</t>
  </si>
  <si>
    <t>L01/070/9/000006/2024</t>
  </si>
  <si>
    <t>L01/070/9/000007/2024</t>
  </si>
  <si>
    <t>L01/070/9/001640/2021</t>
  </si>
  <si>
    <t>L01/111/9/000001/2024</t>
  </si>
  <si>
    <t>L01/070/9/000009/2024</t>
  </si>
  <si>
    <t>L02/070/9/000010/2024</t>
  </si>
  <si>
    <t>L01/024/9/000001/2024</t>
  </si>
  <si>
    <t>L01/070/9/000011/2024</t>
  </si>
  <si>
    <t>L15/070/9/001641/2021</t>
  </si>
  <si>
    <t>L01/088/9/000327/2021</t>
  </si>
  <si>
    <t>L01/070/9/001642/2021</t>
  </si>
  <si>
    <t>L01/070/9/001643/2021</t>
  </si>
  <si>
    <t>L01/070/9/001644/2021</t>
  </si>
  <si>
    <t>L01/070/9/000013/2024</t>
  </si>
  <si>
    <t>L01/071/9/000015/2021</t>
  </si>
  <si>
    <t>L01/080/9/000378/2021</t>
  </si>
  <si>
    <t>L01/070/9/000014/2024</t>
  </si>
  <si>
    <t>L01/070/9/000365/2022</t>
  </si>
  <si>
    <t>L01/071/9/000008/2022</t>
  </si>
  <si>
    <t>L01/070/9/000015/2024</t>
  </si>
  <si>
    <t>L02/070/9/000016/2024</t>
  </si>
  <si>
    <t>L01/070/9/000017/2024</t>
  </si>
  <si>
    <t>L01/070/9/000018/2024</t>
  </si>
  <si>
    <t>L02/070/9/000019/2024</t>
  </si>
  <si>
    <t>L01/092/9/000013/2023</t>
  </si>
  <si>
    <t>L01/070/9/000020/2024</t>
  </si>
  <si>
    <t>L01/080/9/000001/2024</t>
  </si>
  <si>
    <t>L01/070/9/000022/2024</t>
  </si>
  <si>
    <t>L01/080/9/000379/2021</t>
  </si>
  <si>
    <t>L01/024/9/000002/2024</t>
  </si>
  <si>
    <t>L01/092/9/000014/2023</t>
  </si>
  <si>
    <t>L01/101/9/000001/2024</t>
  </si>
  <si>
    <t>L01/087/9/000380/2021</t>
  </si>
  <si>
    <t>L02/070/9/000023/2024</t>
  </si>
  <si>
    <t>L01/092/9/000001/2024</t>
  </si>
  <si>
    <t>L01/070/9/000024/2024</t>
  </si>
  <si>
    <t>L01/103/9/000004/2023</t>
  </si>
  <si>
    <t>L01/070/9/001645/2021</t>
  </si>
  <si>
    <t>L01/110/9/000001/2024</t>
  </si>
  <si>
    <t>L01/070/9/000025/2024</t>
  </si>
  <si>
    <t>L01/070/9/000026/2024</t>
  </si>
  <si>
    <t>L01/111/9/000005/2023</t>
  </si>
  <si>
    <t>L01/092/9/000015/2023</t>
  </si>
  <si>
    <t>L01/070/9/000029/2024</t>
  </si>
  <si>
    <t>L01/042/9/000001/2022</t>
  </si>
  <si>
    <t>L05/070/9/000030/2024</t>
  </si>
  <si>
    <t>L01/092/9/000002/2024</t>
  </si>
  <si>
    <t>L01/070/9/000031/2024</t>
  </si>
  <si>
    <t>L01/070/9/000032/2024</t>
  </si>
  <si>
    <t>L01/040/9/000010/2022</t>
  </si>
  <si>
    <t>L01/092/9/000003/2024</t>
  </si>
  <si>
    <t>L01/092/9/000004/2024</t>
  </si>
  <si>
    <t>L02/110/9/000034/2022</t>
  </si>
  <si>
    <t>L01/110/9/000019/2023</t>
  </si>
  <si>
    <t>L01/111/9/000006/2023</t>
  </si>
  <si>
    <t>L01/024/9/000003/2024</t>
  </si>
  <si>
    <t>L01/070/9/000033/2024</t>
  </si>
  <si>
    <t>L02/070/9/000034/2024</t>
  </si>
  <si>
    <t>L01/070/9/000035/2024</t>
  </si>
  <si>
    <t>L07/070/9/000036/2024</t>
  </si>
  <si>
    <t>L01/070/9/000037/2024</t>
  </si>
  <si>
    <t>L01/070/9/000038/2024</t>
  </si>
  <si>
    <t>L01/070/9/000039/2024</t>
  </si>
  <si>
    <t>L01/070/9/000040/2024</t>
  </si>
  <si>
    <t>L01/070/9/000041/2024</t>
  </si>
  <si>
    <t>L01/070/9/000042/2024</t>
  </si>
  <si>
    <t>L01/070/9/000043/2024</t>
  </si>
  <si>
    <t>L01/024/9/000004/2024</t>
  </si>
  <si>
    <t>L01/102/9/000001/2023</t>
  </si>
  <si>
    <t>L01/024/9/000001/2023</t>
  </si>
  <si>
    <t>L01/024/9/000002/2023</t>
  </si>
  <si>
    <t>Yield Curve (2024)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</si>
</sst>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0.0%"/>
  </numFmts>
  <fonts count="4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8"/>
      <color rgb="FF2F5BA6"/>
      <name val="Mulish"/>
    </font>
    <font>
      <b/>
      <sz val="8"/>
      <color rgb="FFC00000"/>
      <name val="Mulish"/>
    </font>
    <font>
      <sz val="8"/>
      <color theme="1"/>
      <name val="Mulish"/>
    </font>
    <font>
      <sz val="8"/>
      <name val="Mulish"/>
    </font>
    <font>
      <sz val="8"/>
      <color rgb="FFFF0000"/>
      <name val="Mulish"/>
    </font>
    <font>
      <b/>
      <sz val="8"/>
      <color theme="0"/>
      <name val="Mulish"/>
    </font>
    <font>
      <sz val="9"/>
      <color theme="1"/>
      <name val="Mulish"/>
    </font>
    <font>
      <b/>
      <sz val="9"/>
      <color theme="0"/>
      <name val="Mulish"/>
    </font>
    <font>
      <b/>
      <sz val="9"/>
      <color rgb="FF0137A6"/>
      <name val="Mulish"/>
    </font>
    <font>
      <sz val="9"/>
      <color rgb="FF0137A6"/>
      <name val="Mulish"/>
    </font>
    <font>
      <sz val="9"/>
      <name val="Mulish"/>
    </font>
    <font>
      <sz val="9"/>
      <color rgb="FFFF0000"/>
      <name val="Mulish"/>
    </font>
    <font>
      <sz val="8"/>
      <color rgb="FFFF0000"/>
      <name val="Aptos Narrow"/>
      <family val="2"/>
      <scheme val="minor"/>
    </font>
    <font>
      <sz val="8"/>
      <name val="Aptos Narrow"/>
      <family val="2"/>
      <scheme val="minor"/>
    </font>
    <font>
      <sz val="8"/>
      <color theme="5" tint="-0.249977111117893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name val="MS Sans Serif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sz val="9"/>
      <color theme="1"/>
      <name val="Mulish Black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rgb="FF0137A6"/>
      <name val="Arial"/>
      <family val="2"/>
    </font>
    <font>
      <b/>
      <sz val="11"/>
      <color rgb="FF0137A6"/>
      <name val="Aptos Narrow"/>
      <family val="2"/>
      <scheme val="minor"/>
    </font>
    <font>
      <sz val="11"/>
      <color rgb="FF0137A6"/>
      <name val="Aptos Narrow"/>
      <family val="2"/>
      <scheme val="minor"/>
    </font>
    <font>
      <i/>
      <sz val="9"/>
      <color theme="1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sz val="9"/>
      <color theme="5"/>
      <name val="Aptos Narrow"/>
      <family val="2"/>
      <scheme val="minor"/>
    </font>
    <font>
      <b/>
      <sz val="11"/>
      <color theme="7" tint="0.59999389629810485"/>
      <name val="Arial"/>
      <family val="2"/>
    </font>
    <font>
      <b/>
      <sz val="11"/>
      <color rgb="FF00B050"/>
      <name val="Arial"/>
      <family val="2"/>
    </font>
    <font>
      <b/>
      <sz val="9"/>
      <color theme="0"/>
      <name val="Arial"/>
      <family val="2"/>
    </font>
    <font>
      <b/>
      <sz val="9"/>
      <color rgb="FF0137A6"/>
      <name val="Arial"/>
      <family val="2"/>
    </font>
    <font>
      <sz val="9"/>
      <color theme="1"/>
      <name val="Arial"/>
      <family val="2"/>
    </font>
    <font>
      <sz val="9"/>
      <color rgb="FF0137A6"/>
      <name val="Arial"/>
      <family val="2"/>
    </font>
    <font>
      <i/>
      <sz val="9"/>
      <color theme="1"/>
      <name val="Arial"/>
      <family val="2"/>
    </font>
    <font>
      <sz val="9"/>
      <color theme="1"/>
      <name val="Trebuchet MS"/>
      <family val="2"/>
    </font>
    <font>
      <b/>
      <sz val="9"/>
      <color theme="1"/>
      <name val="Trebuchet MS"/>
      <family val="2"/>
    </font>
    <font>
      <b/>
      <i/>
      <sz val="11"/>
      <color theme="1"/>
      <name val="Aptos Narrow"/>
      <family val="2"/>
      <scheme val="minor"/>
    </font>
    <font>
      <b/>
      <i/>
      <sz val="11"/>
      <color rgb="FF0137A6"/>
      <name val="Aptos Narrow"/>
      <family val="2"/>
      <scheme val="minor"/>
    </font>
    <font>
      <b/>
      <sz val="9"/>
      <color theme="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2F5BA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137A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89999084444715716"/>
        <bgColor indexed="64"/>
      </patternFill>
    </fill>
  </fills>
  <borders count="53">
    <border>
      <left/>
      <right/>
      <top/>
      <bottom/>
      <diagonal/>
    </border>
    <border>
      <left style="thin">
        <color rgb="FF2F5BA6"/>
      </left>
      <right style="thin">
        <color rgb="FF2F5BA6"/>
      </right>
      <top style="thin">
        <color rgb="FF2F5BA6"/>
      </top>
      <bottom style="thick">
        <color rgb="FF2F5BA6"/>
      </bottom>
      <diagonal/>
    </border>
    <border>
      <left style="thin">
        <color rgb="FF2F5BA6"/>
      </left>
      <right style="thin">
        <color rgb="FF2F5BA6"/>
      </right>
      <top/>
      <bottom style="thin">
        <color rgb="FF2F5BA6"/>
      </bottom>
      <diagonal/>
    </border>
    <border>
      <left style="thin">
        <color rgb="FF2F5BA6"/>
      </left>
      <right style="thin">
        <color rgb="FF2F5BA6"/>
      </right>
      <top style="thin">
        <color rgb="FF2F5BA6"/>
      </top>
      <bottom style="thin">
        <color rgb="FF2F5BA6"/>
      </bottom>
      <diagonal/>
    </border>
    <border>
      <left style="thin">
        <color rgb="FF2F5BA6"/>
      </left>
      <right style="thin">
        <color rgb="FF2F5BA6"/>
      </right>
      <top/>
      <bottom/>
      <diagonal/>
    </border>
    <border>
      <left/>
      <right/>
      <top style="mediumDashed">
        <color rgb="FF0137A6"/>
      </top>
      <bottom style="mediumDashed">
        <color rgb="FF0137A6"/>
      </bottom>
      <diagonal/>
    </border>
    <border>
      <left style="thin">
        <color rgb="FF2F5BA6"/>
      </left>
      <right/>
      <top/>
      <bottom/>
      <diagonal/>
    </border>
    <border>
      <left style="medium">
        <color theme="9"/>
      </left>
      <right/>
      <top style="medium">
        <color theme="9"/>
      </top>
      <bottom/>
      <diagonal/>
    </border>
    <border>
      <left/>
      <right/>
      <top style="medium">
        <color theme="9"/>
      </top>
      <bottom/>
      <diagonal/>
    </border>
    <border>
      <left/>
      <right style="medium">
        <color theme="9"/>
      </right>
      <top style="medium">
        <color theme="9"/>
      </top>
      <bottom/>
      <diagonal/>
    </border>
    <border>
      <left style="medium">
        <color theme="9"/>
      </left>
      <right/>
      <top/>
      <bottom/>
      <diagonal/>
    </border>
    <border>
      <left/>
      <right style="medium">
        <color theme="9"/>
      </right>
      <top/>
      <bottom/>
      <diagonal/>
    </border>
    <border>
      <left style="medium">
        <color theme="9"/>
      </left>
      <right/>
      <top/>
      <bottom style="medium">
        <color theme="9"/>
      </bottom>
      <diagonal/>
    </border>
    <border>
      <left/>
      <right/>
      <top/>
      <bottom style="medium">
        <color theme="9"/>
      </bottom>
      <diagonal/>
    </border>
    <border>
      <left/>
      <right style="medium">
        <color theme="9"/>
      </right>
      <top/>
      <bottom style="medium">
        <color theme="9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rgb="FF0137A6"/>
      </left>
      <right style="dotted">
        <color rgb="FF0137A6"/>
      </right>
      <top style="dotted">
        <color rgb="FF0137A6"/>
      </top>
      <bottom style="dotted">
        <color rgb="FF0137A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137A6"/>
      </left>
      <right style="thin">
        <color rgb="FF0137A6"/>
      </right>
      <top style="thin">
        <color rgb="FF2F5BA6"/>
      </top>
      <bottom style="thin">
        <color rgb="FF0137A6"/>
      </bottom>
      <diagonal/>
    </border>
    <border>
      <left style="thin">
        <color rgb="FF0137A6"/>
      </left>
      <right style="thin">
        <color rgb="FF0137A6"/>
      </right>
      <top style="thin">
        <color rgb="FF0137A6"/>
      </top>
      <bottom style="thin">
        <color rgb="FF0137A6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283">
    <xf numFmtId="0" fontId="0" fillId="0" borderId="0" xfId="0"/>
    <xf numFmtId="0" fontId="4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165" fontId="4" fillId="2" borderId="1" xfId="1" applyNumberFormat="1" applyFont="1" applyFill="1" applyBorder="1" applyAlignment="1">
      <alignment vertical="center"/>
    </xf>
    <xf numFmtId="0" fontId="6" fillId="2" borderId="2" xfId="0" applyFont="1" applyFill="1" applyBorder="1" applyAlignment="1">
      <alignment horizontal="left" vertical="center"/>
    </xf>
    <xf numFmtId="14" fontId="6" fillId="2" borderId="2" xfId="0" applyNumberFormat="1" applyFont="1" applyFill="1" applyBorder="1" applyAlignment="1">
      <alignment horizontal="right" vertical="center"/>
    </xf>
    <xf numFmtId="0" fontId="7" fillId="2" borderId="2" xfId="0" applyFont="1" applyFill="1" applyBorder="1" applyAlignment="1">
      <alignment vertical="center"/>
    </xf>
    <xf numFmtId="165" fontId="6" fillId="2" borderId="2" xfId="1" applyNumberFormat="1" applyFont="1" applyFill="1" applyBorder="1" applyAlignment="1">
      <alignment vertical="center"/>
    </xf>
    <xf numFmtId="0" fontId="8" fillId="2" borderId="2" xfId="1" applyNumberFormat="1" applyFont="1" applyFill="1" applyBorder="1" applyAlignment="1">
      <alignment horizontal="center" vertical="center"/>
    </xf>
    <xf numFmtId="165" fontId="8" fillId="2" borderId="2" xfId="1" applyNumberFormat="1" applyFont="1" applyFill="1" applyBorder="1" applyAlignment="1">
      <alignment horizontal="center" vertical="center"/>
    </xf>
    <xf numFmtId="165" fontId="7" fillId="2" borderId="2" xfId="1" applyNumberFormat="1" applyFont="1" applyFill="1" applyBorder="1" applyAlignment="1">
      <alignment vertical="center"/>
    </xf>
    <xf numFmtId="165" fontId="9" fillId="5" borderId="1" xfId="1" applyNumberFormat="1" applyFont="1" applyFill="1" applyBorder="1" applyAlignment="1">
      <alignment horizontal="right" vertical="center"/>
    </xf>
    <xf numFmtId="14" fontId="6" fillId="0" borderId="2" xfId="0" applyNumberFormat="1" applyFont="1" applyBorder="1" applyAlignment="1">
      <alignment horizontal="right" vertical="center"/>
    </xf>
    <xf numFmtId="4" fontId="0" fillId="0" borderId="0" xfId="0" applyNumberFormat="1"/>
    <xf numFmtId="3" fontId="0" fillId="0" borderId="0" xfId="0" applyNumberFormat="1"/>
    <xf numFmtId="9" fontId="0" fillId="0" borderId="0" xfId="0" applyNumberFormat="1"/>
    <xf numFmtId="0" fontId="0" fillId="0" borderId="0" xfId="0" applyAlignment="1">
      <alignment horizontal="right"/>
    </xf>
    <xf numFmtId="9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0" fontId="9" fillId="5" borderId="1" xfId="0" applyFont="1" applyFill="1" applyBorder="1" applyAlignment="1">
      <alignment horizontal="right" vertical="center"/>
    </xf>
    <xf numFmtId="165" fontId="9" fillId="6" borderId="1" xfId="1" applyNumberFormat="1" applyFont="1" applyFill="1" applyBorder="1" applyAlignment="1">
      <alignment horizontal="right" vertical="center"/>
    </xf>
    <xf numFmtId="0" fontId="9" fillId="6" borderId="1" xfId="0" applyFont="1" applyFill="1" applyBorder="1" applyAlignment="1">
      <alignment horizontal="right" vertical="center"/>
    </xf>
    <xf numFmtId="0" fontId="9" fillId="6" borderId="4" xfId="0" applyFont="1" applyFill="1" applyBorder="1" applyAlignment="1">
      <alignment horizontal="right" vertical="center"/>
    </xf>
    <xf numFmtId="0" fontId="6" fillId="0" borderId="2" xfId="0" applyFont="1" applyBorder="1" applyAlignment="1">
      <alignment horizontal="right" vertical="center"/>
    </xf>
    <xf numFmtId="0" fontId="7" fillId="0" borderId="2" xfId="0" applyFont="1" applyBorder="1" applyAlignment="1">
      <alignment horizontal="right" vertical="center"/>
    </xf>
    <xf numFmtId="165" fontId="6" fillId="0" borderId="2" xfId="1" applyNumberFormat="1" applyFont="1" applyFill="1" applyBorder="1" applyAlignment="1">
      <alignment horizontal="right" vertical="center"/>
    </xf>
    <xf numFmtId="165" fontId="7" fillId="0" borderId="2" xfId="1" applyNumberFormat="1" applyFont="1" applyFill="1" applyBorder="1" applyAlignment="1">
      <alignment horizontal="right" vertical="center"/>
    </xf>
    <xf numFmtId="0" fontId="8" fillId="0" borderId="2" xfId="1" applyNumberFormat="1" applyFont="1" applyFill="1" applyBorder="1" applyAlignment="1">
      <alignment horizontal="right" vertical="center"/>
    </xf>
    <xf numFmtId="165" fontId="8" fillId="0" borderId="2" xfId="1" applyNumberFormat="1" applyFont="1" applyFill="1" applyBorder="1" applyAlignment="1">
      <alignment horizontal="right" vertical="center"/>
    </xf>
    <xf numFmtId="165" fontId="8" fillId="0" borderId="0" xfId="1" applyNumberFormat="1" applyFont="1" applyFill="1" applyBorder="1" applyAlignment="1">
      <alignment horizontal="right" vertical="center"/>
    </xf>
    <xf numFmtId="165" fontId="7" fillId="2" borderId="0" xfId="1" applyNumberFormat="1" applyFont="1" applyFill="1" applyBorder="1" applyAlignment="1">
      <alignment vertical="center"/>
    </xf>
    <xf numFmtId="0" fontId="2" fillId="7" borderId="0" xfId="0" applyFont="1" applyFill="1"/>
    <xf numFmtId="0" fontId="10" fillId="0" borderId="0" xfId="0" applyFont="1" applyAlignment="1">
      <alignment horizontal="right"/>
    </xf>
    <xf numFmtId="0" fontId="12" fillId="8" borderId="0" xfId="0" applyFont="1" applyFill="1" applyAlignment="1">
      <alignment horizontal="right"/>
    </xf>
    <xf numFmtId="0" fontId="12" fillId="8" borderId="0" xfId="0" applyFont="1" applyFill="1" applyAlignment="1">
      <alignment horizontal="left"/>
    </xf>
    <xf numFmtId="0" fontId="12" fillId="0" borderId="5" xfId="0" applyFont="1" applyBorder="1" applyAlignment="1">
      <alignment horizontal="right"/>
    </xf>
    <xf numFmtId="0" fontId="10" fillId="2" borderId="5" xfId="0" applyFont="1" applyFill="1" applyBorder="1" applyAlignment="1">
      <alignment horizontal="left"/>
    </xf>
    <xf numFmtId="0" fontId="10" fillId="2" borderId="0" xfId="0" applyFont="1" applyFill="1" applyAlignment="1">
      <alignment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vertical="center"/>
    </xf>
    <xf numFmtId="0" fontId="11" fillId="6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14" fontId="10" fillId="2" borderId="3" xfId="0" applyNumberFormat="1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vertical="center"/>
    </xf>
    <xf numFmtId="165" fontId="10" fillId="2" borderId="3" xfId="1" applyNumberFormat="1" applyFont="1" applyFill="1" applyBorder="1" applyAlignment="1">
      <alignment horizontal="center" vertical="center"/>
    </xf>
    <xf numFmtId="14" fontId="14" fillId="2" borderId="3" xfId="0" applyNumberFormat="1" applyFont="1" applyFill="1" applyBorder="1" applyAlignment="1">
      <alignment horizontal="center" vertical="center"/>
    </xf>
    <xf numFmtId="0" fontId="3" fillId="0" borderId="0" xfId="0" applyFont="1"/>
    <xf numFmtId="3" fontId="3" fillId="0" borderId="0" xfId="0" applyNumberFormat="1" applyFont="1"/>
    <xf numFmtId="0" fontId="0" fillId="3" borderId="0" xfId="0" applyFill="1"/>
    <xf numFmtId="9" fontId="3" fillId="0" borderId="0" xfId="0" applyNumberFormat="1" applyFont="1"/>
    <xf numFmtId="0" fontId="0" fillId="6" borderId="0" xfId="0" applyFill="1"/>
    <xf numFmtId="0" fontId="16" fillId="9" borderId="0" xfId="0" applyFont="1" applyFill="1" applyAlignment="1">
      <alignment horizontal="right"/>
    </xf>
    <xf numFmtId="0" fontId="12" fillId="0" borderId="0" xfId="0" applyFont="1" applyAlignment="1">
      <alignment horizontal="right"/>
    </xf>
    <xf numFmtId="0" fontId="10" fillId="2" borderId="5" xfId="0" applyFont="1" applyFill="1" applyBorder="1" applyAlignment="1">
      <alignment horizontal="right"/>
    </xf>
    <xf numFmtId="0" fontId="18" fillId="0" borderId="0" xfId="0" applyFont="1" applyAlignment="1">
      <alignment horizontal="right"/>
    </xf>
    <xf numFmtId="0" fontId="18" fillId="0" borderId="0" xfId="0" applyFont="1"/>
    <xf numFmtId="0" fontId="10" fillId="2" borderId="0" xfId="0" applyFont="1" applyFill="1" applyAlignment="1">
      <alignment horizontal="right"/>
    </xf>
    <xf numFmtId="165" fontId="10" fillId="2" borderId="0" xfId="0" applyNumberFormat="1" applyFont="1" applyFill="1" applyAlignment="1">
      <alignment horizontal="right"/>
    </xf>
    <xf numFmtId="0" fontId="3" fillId="0" borderId="0" xfId="0" applyFont="1" applyAlignment="1">
      <alignment horizontal="right"/>
    </xf>
    <xf numFmtId="165" fontId="0" fillId="0" borderId="0" xfId="1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9" fontId="0" fillId="10" borderId="7" xfId="0" applyNumberFormat="1" applyFill="1" applyBorder="1" applyAlignment="1">
      <alignment horizontal="right"/>
    </xf>
    <xf numFmtId="9" fontId="0" fillId="10" borderId="8" xfId="0" applyNumberFormat="1" applyFill="1" applyBorder="1" applyAlignment="1">
      <alignment horizontal="right"/>
    </xf>
    <xf numFmtId="9" fontId="0" fillId="10" borderId="9" xfId="0" applyNumberFormat="1" applyFill="1" applyBorder="1" applyAlignment="1">
      <alignment horizontal="right"/>
    </xf>
    <xf numFmtId="9" fontId="0" fillId="10" borderId="10" xfId="0" applyNumberFormat="1" applyFill="1" applyBorder="1" applyAlignment="1">
      <alignment horizontal="right"/>
    </xf>
    <xf numFmtId="9" fontId="0" fillId="10" borderId="0" xfId="0" applyNumberFormat="1" applyFill="1" applyAlignment="1">
      <alignment horizontal="right"/>
    </xf>
    <xf numFmtId="9" fontId="0" fillId="10" borderId="11" xfId="0" applyNumberFormat="1" applyFill="1" applyBorder="1" applyAlignment="1">
      <alignment horizontal="right"/>
    </xf>
    <xf numFmtId="9" fontId="0" fillId="10" borderId="12" xfId="0" applyNumberFormat="1" applyFill="1" applyBorder="1" applyAlignment="1">
      <alignment horizontal="right"/>
    </xf>
    <xf numFmtId="9" fontId="0" fillId="10" borderId="13" xfId="0" applyNumberFormat="1" applyFill="1" applyBorder="1" applyAlignment="1">
      <alignment horizontal="right"/>
    </xf>
    <xf numFmtId="9" fontId="0" fillId="10" borderId="14" xfId="0" applyNumberFormat="1" applyFill="1" applyBorder="1" applyAlignment="1">
      <alignment horizontal="right"/>
    </xf>
    <xf numFmtId="3" fontId="3" fillId="0" borderId="0" xfId="0" applyNumberFormat="1" applyFont="1" applyAlignment="1">
      <alignment horizontal="right"/>
    </xf>
    <xf numFmtId="0" fontId="11" fillId="6" borderId="6" xfId="0" applyFont="1" applyFill="1" applyBorder="1" applyAlignment="1">
      <alignment horizontal="center" vertical="center"/>
    </xf>
    <xf numFmtId="0" fontId="10" fillId="2" borderId="0" xfId="0" applyFont="1" applyFill="1" applyAlignment="1">
      <alignment horizontal="left"/>
    </xf>
    <xf numFmtId="0" fontId="11" fillId="6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right" vertical="center"/>
    </xf>
    <xf numFmtId="0" fontId="19" fillId="0" borderId="15" xfId="0" applyFont="1" applyBorder="1"/>
    <xf numFmtId="0" fontId="19" fillId="0" borderId="0" xfId="0" applyFont="1"/>
    <xf numFmtId="166" fontId="13" fillId="8" borderId="0" xfId="2" applyNumberFormat="1" applyFont="1" applyFill="1" applyAlignment="1">
      <alignment horizontal="right" vertical="center"/>
    </xf>
    <xf numFmtId="3" fontId="0" fillId="8" borderId="0" xfId="0" applyNumberFormat="1" applyFill="1" applyAlignment="1">
      <alignment horizontal="right"/>
    </xf>
    <xf numFmtId="0" fontId="0" fillId="0" borderId="16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9" xfId="0" applyBorder="1" applyAlignment="1">
      <alignment horizontal="right"/>
    </xf>
    <xf numFmtId="0" fontId="3" fillId="0" borderId="20" xfId="0" applyFont="1" applyBorder="1" applyAlignment="1">
      <alignment horizontal="right"/>
    </xf>
    <xf numFmtId="0" fontId="0" fillId="0" borderId="20" xfId="0" applyBorder="1" applyAlignment="1">
      <alignment horizontal="right"/>
    </xf>
    <xf numFmtId="9" fontId="0" fillId="0" borderId="20" xfId="0" applyNumberFormat="1" applyBorder="1" applyAlignment="1">
      <alignment horizontal="right"/>
    </xf>
    <xf numFmtId="0" fontId="0" fillId="0" borderId="20" xfId="0" applyBorder="1"/>
    <xf numFmtId="3" fontId="0" fillId="8" borderId="20" xfId="0" applyNumberFormat="1" applyFill="1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2" xfId="0" applyBorder="1" applyAlignment="1">
      <alignment horizontal="right"/>
    </xf>
    <xf numFmtId="3" fontId="0" fillId="0" borderId="22" xfId="0" applyNumberFormat="1" applyBorder="1" applyAlignment="1">
      <alignment horizontal="right"/>
    </xf>
    <xf numFmtId="3" fontId="0" fillId="8" borderId="22" xfId="0" applyNumberFormat="1" applyFill="1" applyBorder="1" applyAlignment="1">
      <alignment horizontal="right"/>
    </xf>
    <xf numFmtId="3" fontId="0" fillId="8" borderId="23" xfId="0" applyNumberFormat="1" applyFill="1" applyBorder="1" applyAlignment="1">
      <alignment horizontal="right"/>
    </xf>
    <xf numFmtId="0" fontId="0" fillId="0" borderId="23" xfId="0" applyBorder="1" applyAlignment="1">
      <alignment horizontal="right"/>
    </xf>
    <xf numFmtId="3" fontId="0" fillId="3" borderId="0" xfId="0" applyNumberFormat="1" applyFill="1" applyAlignment="1">
      <alignment horizontal="right"/>
    </xf>
    <xf numFmtId="0" fontId="3" fillId="0" borderId="24" xfId="0" applyFont="1" applyBorder="1" applyAlignment="1">
      <alignment horizontal="right"/>
    </xf>
    <xf numFmtId="3" fontId="3" fillId="0" borderId="25" xfId="0" applyNumberFormat="1" applyFont="1" applyBorder="1" applyAlignment="1">
      <alignment horizontal="right"/>
    </xf>
    <xf numFmtId="0" fontId="3" fillId="0" borderId="26" xfId="0" applyFont="1" applyBorder="1" applyAlignment="1">
      <alignment horizontal="right"/>
    </xf>
    <xf numFmtId="9" fontId="3" fillId="0" borderId="27" xfId="0" applyNumberFormat="1" applyFont="1" applyBorder="1" applyAlignment="1">
      <alignment horizontal="right"/>
    </xf>
    <xf numFmtId="9" fontId="3" fillId="0" borderId="28" xfId="0" applyNumberFormat="1" applyFont="1" applyBorder="1" applyAlignment="1">
      <alignment horizontal="right"/>
    </xf>
    <xf numFmtId="0" fontId="3" fillId="0" borderId="26" xfId="0" applyFont="1" applyBorder="1"/>
    <xf numFmtId="0" fontId="3" fillId="0" borderId="27" xfId="0" applyFont="1" applyBorder="1"/>
    <xf numFmtId="3" fontId="3" fillId="0" borderId="27" xfId="0" applyNumberFormat="1" applyFont="1" applyBorder="1"/>
    <xf numFmtId="3" fontId="3" fillId="0" borderId="28" xfId="0" applyNumberFormat="1" applyFont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9" fontId="0" fillId="0" borderId="33" xfId="0" applyNumberForma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3" fillId="0" borderId="15" xfId="0" applyFont="1" applyBorder="1"/>
    <xf numFmtId="3" fontId="3" fillId="0" borderId="15" xfId="0" applyNumberFormat="1" applyFont="1" applyBorder="1"/>
    <xf numFmtId="0" fontId="0" fillId="2" borderId="0" xfId="0" applyFill="1"/>
    <xf numFmtId="3" fontId="3" fillId="0" borderId="27" xfId="0" applyNumberFormat="1" applyFont="1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3" xfId="0" applyBorder="1" applyAlignment="1">
      <alignment horizontal="right"/>
    </xf>
    <xf numFmtId="3" fontId="3" fillId="0" borderId="32" xfId="0" applyNumberFormat="1" applyFont="1" applyBorder="1" applyAlignment="1">
      <alignment horizontal="right"/>
    </xf>
    <xf numFmtId="3" fontId="0" fillId="0" borderId="32" xfId="0" applyNumberFormat="1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6" xfId="0" applyBorder="1" applyAlignment="1">
      <alignment horizontal="right"/>
    </xf>
    <xf numFmtId="0" fontId="3" fillId="3" borderId="0" xfId="0" applyFont="1" applyFill="1" applyAlignment="1">
      <alignment horizontal="right"/>
    </xf>
    <xf numFmtId="0" fontId="21" fillId="2" borderId="0" xfId="0" applyFont="1" applyFill="1"/>
    <xf numFmtId="3" fontId="21" fillId="2" borderId="0" xfId="0" applyNumberFormat="1" applyFont="1" applyFill="1"/>
    <xf numFmtId="0" fontId="22" fillId="2" borderId="0" xfId="0" applyFont="1" applyFill="1"/>
    <xf numFmtId="0" fontId="21" fillId="2" borderId="0" xfId="0" applyFont="1" applyFill="1" applyAlignment="1">
      <alignment horizontal="right"/>
    </xf>
    <xf numFmtId="0" fontId="22" fillId="2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21" fillId="2" borderId="15" xfId="0" applyFont="1" applyFill="1" applyBorder="1" applyAlignment="1">
      <alignment horizontal="right" vertical="top" wrapText="1"/>
    </xf>
    <xf numFmtId="3" fontId="21" fillId="2" borderId="15" xfId="0" applyNumberFormat="1" applyFont="1" applyFill="1" applyBorder="1" applyAlignment="1">
      <alignment vertical="top"/>
    </xf>
    <xf numFmtId="0" fontId="21" fillId="2" borderId="15" xfId="0" applyFont="1" applyFill="1" applyBorder="1" applyAlignment="1">
      <alignment vertical="top"/>
    </xf>
    <xf numFmtId="0" fontId="23" fillId="2" borderId="0" xfId="0" applyFont="1" applyFill="1"/>
    <xf numFmtId="0" fontId="24" fillId="8" borderId="0" xfId="0" applyFont="1" applyFill="1" applyAlignment="1">
      <alignment horizontal="center"/>
    </xf>
    <xf numFmtId="0" fontId="24" fillId="10" borderId="37" xfId="0" applyFont="1" applyFill="1" applyBorder="1" applyAlignment="1">
      <alignment horizontal="center"/>
    </xf>
    <xf numFmtId="0" fontId="24" fillId="10" borderId="37" xfId="0" applyFont="1" applyFill="1" applyBorder="1" applyAlignment="1">
      <alignment horizontal="center" wrapText="1"/>
    </xf>
    <xf numFmtId="0" fontId="24" fillId="10" borderId="38" xfId="0" applyFont="1" applyFill="1" applyBorder="1" applyAlignment="1">
      <alignment horizontal="center" wrapText="1"/>
    </xf>
    <xf numFmtId="0" fontId="24" fillId="10" borderId="39" xfId="0" applyFont="1" applyFill="1" applyBorder="1" applyAlignment="1">
      <alignment horizontal="center" wrapText="1"/>
    </xf>
    <xf numFmtId="0" fontId="10" fillId="10" borderId="40" xfId="0" applyFont="1" applyFill="1" applyBorder="1" applyAlignment="1">
      <alignment horizontal="center"/>
    </xf>
    <xf numFmtId="0" fontId="10" fillId="10" borderId="43" xfId="0" applyFont="1" applyFill="1" applyBorder="1" applyAlignment="1">
      <alignment horizontal="center"/>
    </xf>
    <xf numFmtId="10" fontId="10" fillId="10" borderId="40" xfId="2" applyNumberFormat="1" applyFont="1" applyFill="1" applyBorder="1" applyAlignment="1">
      <alignment horizontal="center"/>
    </xf>
    <xf numFmtId="10" fontId="10" fillId="10" borderId="41" xfId="2" applyNumberFormat="1" applyFont="1" applyFill="1" applyBorder="1" applyAlignment="1">
      <alignment horizontal="center"/>
    </xf>
    <xf numFmtId="10" fontId="10" fillId="10" borderId="42" xfId="2" applyNumberFormat="1" applyFont="1" applyFill="1" applyBorder="1" applyAlignment="1">
      <alignment horizontal="center"/>
    </xf>
    <xf numFmtId="10" fontId="10" fillId="10" borderId="43" xfId="2" applyNumberFormat="1" applyFont="1" applyFill="1" applyBorder="1" applyAlignment="1">
      <alignment horizontal="center"/>
    </xf>
    <xf numFmtId="10" fontId="10" fillId="10" borderId="0" xfId="2" applyNumberFormat="1" applyFont="1" applyFill="1" applyAlignment="1">
      <alignment horizontal="center"/>
    </xf>
    <xf numFmtId="10" fontId="10" fillId="10" borderId="44" xfId="2" applyNumberFormat="1" applyFont="1" applyFill="1" applyBorder="1" applyAlignment="1">
      <alignment horizontal="center"/>
    </xf>
    <xf numFmtId="0" fontId="22" fillId="11" borderId="0" xfId="0" applyFont="1" applyFill="1"/>
    <xf numFmtId="0" fontId="21" fillId="11" borderId="0" xfId="0" applyFont="1" applyFill="1"/>
    <xf numFmtId="3" fontId="21" fillId="11" borderId="0" xfId="0" applyNumberFormat="1" applyFont="1" applyFill="1"/>
    <xf numFmtId="0" fontId="25" fillId="11" borderId="0" xfId="0" applyFont="1" applyFill="1"/>
    <xf numFmtId="9" fontId="25" fillId="11" borderId="0" xfId="0" applyNumberFormat="1" applyFont="1" applyFill="1"/>
    <xf numFmtId="166" fontId="25" fillId="11" borderId="0" xfId="0" applyNumberFormat="1" applyFont="1" applyFill="1"/>
    <xf numFmtId="166" fontId="27" fillId="12" borderId="0" xfId="0" applyNumberFormat="1" applyFont="1" applyFill="1" applyAlignment="1">
      <alignment horizontal="center"/>
    </xf>
    <xf numFmtId="9" fontId="26" fillId="12" borderId="0" xfId="0" applyNumberFormat="1" applyFont="1" applyFill="1"/>
    <xf numFmtId="9" fontId="3" fillId="0" borderId="0" xfId="0" applyNumberFormat="1" applyFont="1" applyAlignment="1">
      <alignment horizontal="right"/>
    </xf>
    <xf numFmtId="9" fontId="28" fillId="12" borderId="0" xfId="0" applyNumberFormat="1" applyFont="1" applyFill="1" applyAlignment="1">
      <alignment horizontal="right"/>
    </xf>
    <xf numFmtId="9" fontId="28" fillId="12" borderId="20" xfId="0" applyNumberFormat="1" applyFont="1" applyFill="1" applyBorder="1" applyAlignment="1">
      <alignment horizontal="right"/>
    </xf>
    <xf numFmtId="0" fontId="27" fillId="12" borderId="0" xfId="0" applyFont="1" applyFill="1"/>
    <xf numFmtId="9" fontId="27" fillId="12" borderId="0" xfId="0" applyNumberFormat="1" applyFont="1" applyFill="1"/>
    <xf numFmtId="3" fontId="22" fillId="11" borderId="15" xfId="0" applyNumberFormat="1" applyFont="1" applyFill="1" applyBorder="1" applyAlignment="1">
      <alignment vertical="top"/>
    </xf>
    <xf numFmtId="165" fontId="0" fillId="0" borderId="0" xfId="0" applyNumberFormat="1" applyAlignment="1">
      <alignment horizontal="right"/>
    </xf>
    <xf numFmtId="3" fontId="29" fillId="8" borderId="0" xfId="0" applyNumberFormat="1" applyFont="1" applyFill="1" applyAlignment="1">
      <alignment horizontal="right"/>
    </xf>
    <xf numFmtId="3" fontId="29" fillId="4" borderId="0" xfId="0" applyNumberFormat="1" applyFont="1" applyFill="1" applyAlignment="1">
      <alignment horizontal="right"/>
    </xf>
    <xf numFmtId="0" fontId="0" fillId="0" borderId="0" xfId="0" applyAlignment="1">
      <alignment horizontal="right" wrapText="1"/>
    </xf>
    <xf numFmtId="0" fontId="31" fillId="10" borderId="45" xfId="0" applyFont="1" applyFill="1" applyBorder="1" applyAlignment="1">
      <alignment horizontal="right"/>
    </xf>
    <xf numFmtId="3" fontId="31" fillId="10" borderId="46" xfId="0" applyNumberFormat="1" applyFont="1" applyFill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4" fontId="0" fillId="2" borderId="0" xfId="0" applyNumberFormat="1" applyFill="1"/>
    <xf numFmtId="0" fontId="0" fillId="2" borderId="0" xfId="0" applyFill="1" applyAlignment="1">
      <alignment horizontal="left"/>
    </xf>
    <xf numFmtId="0" fontId="0" fillId="2" borderId="0" xfId="0" applyFill="1" applyAlignment="1">
      <alignment horizontal="right"/>
    </xf>
    <xf numFmtId="3" fontId="0" fillId="2" borderId="0" xfId="0" applyNumberFormat="1" applyFill="1" applyAlignment="1">
      <alignment horizontal="right"/>
    </xf>
    <xf numFmtId="9" fontId="0" fillId="2" borderId="0" xfId="0" applyNumberFormat="1" applyFill="1"/>
    <xf numFmtId="10" fontId="28" fillId="12" borderId="0" xfId="2" applyNumberFormat="1" applyFont="1" applyFill="1"/>
    <xf numFmtId="0" fontId="32" fillId="0" borderId="0" xfId="0" applyFont="1" applyAlignment="1">
      <alignment horizontal="right"/>
    </xf>
    <xf numFmtId="4" fontId="0" fillId="3" borderId="0" xfId="0" applyNumberFormat="1" applyFill="1"/>
    <xf numFmtId="3" fontId="22" fillId="2" borderId="0" xfId="0" applyNumberFormat="1" applyFont="1" applyFill="1"/>
    <xf numFmtId="0" fontId="33" fillId="2" borderId="0" xfId="0" applyFont="1" applyFill="1" applyAlignment="1">
      <alignment horizontal="right"/>
    </xf>
    <xf numFmtId="9" fontId="21" fillId="2" borderId="0" xfId="0" applyNumberFormat="1" applyFont="1" applyFill="1"/>
    <xf numFmtId="0" fontId="34" fillId="10" borderId="26" xfId="0" applyFont="1" applyFill="1" applyBorder="1" applyAlignment="1">
      <alignment horizontal="right"/>
    </xf>
    <xf numFmtId="0" fontId="34" fillId="10" borderId="27" xfId="0" applyFont="1" applyFill="1" applyBorder="1"/>
    <xf numFmtId="3" fontId="34" fillId="10" borderId="28" xfId="0" applyNumberFormat="1" applyFont="1" applyFill="1" applyBorder="1"/>
    <xf numFmtId="0" fontId="21" fillId="2" borderId="18" xfId="0" applyFont="1" applyFill="1" applyBorder="1"/>
    <xf numFmtId="0" fontId="21" fillId="2" borderId="19" xfId="0" applyFont="1" applyFill="1" applyBorder="1" applyAlignment="1">
      <alignment horizontal="right"/>
    </xf>
    <xf numFmtId="9" fontId="21" fillId="2" borderId="20" xfId="0" applyNumberFormat="1" applyFont="1" applyFill="1" applyBorder="1"/>
    <xf numFmtId="0" fontId="21" fillId="2" borderId="21" xfId="0" applyFont="1" applyFill="1" applyBorder="1" applyAlignment="1">
      <alignment horizontal="right"/>
    </xf>
    <xf numFmtId="9" fontId="21" fillId="2" borderId="23" xfId="0" applyNumberFormat="1" applyFont="1" applyFill="1" applyBorder="1"/>
    <xf numFmtId="0" fontId="22" fillId="2" borderId="16" xfId="0" applyFont="1" applyFill="1" applyBorder="1" applyAlignment="1">
      <alignment horizontal="right"/>
    </xf>
    <xf numFmtId="0" fontId="35" fillId="7" borderId="47" xfId="0" applyFont="1" applyFill="1" applyBorder="1"/>
    <xf numFmtId="0" fontId="37" fillId="2" borderId="47" xfId="0" applyFont="1" applyFill="1" applyBorder="1"/>
    <xf numFmtId="0" fontId="36" fillId="8" borderId="47" xfId="0" applyFont="1" applyFill="1" applyBorder="1" applyAlignment="1">
      <alignment horizontal="right" vertical="center" wrapText="1"/>
    </xf>
    <xf numFmtId="0" fontId="38" fillId="2" borderId="47" xfId="0" applyFont="1" applyFill="1" applyBorder="1" applyAlignment="1">
      <alignment horizontal="right" vertical="center"/>
    </xf>
    <xf numFmtId="165" fontId="38" fillId="0" borderId="47" xfId="4" applyNumberFormat="1" applyFont="1" applyFill="1" applyBorder="1" applyAlignment="1">
      <alignment horizontal="right" vertical="center"/>
    </xf>
    <xf numFmtId="0" fontId="37" fillId="2" borderId="47" xfId="0" applyFont="1" applyFill="1" applyBorder="1" applyAlignment="1">
      <alignment horizontal="right"/>
    </xf>
    <xf numFmtId="165" fontId="36" fillId="2" borderId="47" xfId="4" applyNumberFormat="1" applyFont="1" applyFill="1" applyBorder="1" applyAlignment="1">
      <alignment horizontal="right" vertical="center"/>
    </xf>
    <xf numFmtId="0" fontId="39" fillId="2" borderId="0" xfId="0" applyFont="1" applyFill="1" applyAlignment="1">
      <alignment horizontal="right"/>
    </xf>
    <xf numFmtId="165" fontId="21" fillId="2" borderId="0" xfId="0" applyNumberFormat="1" applyFont="1" applyFill="1"/>
    <xf numFmtId="4" fontId="21" fillId="2" borderId="0" xfId="0" applyNumberFormat="1" applyFont="1" applyFill="1"/>
    <xf numFmtId="164" fontId="21" fillId="2" borderId="0" xfId="0" applyNumberFormat="1" applyFont="1" applyFill="1"/>
    <xf numFmtId="164" fontId="21" fillId="2" borderId="0" xfId="1" applyFont="1" applyFill="1"/>
    <xf numFmtId="165" fontId="40" fillId="2" borderId="0" xfId="1" applyNumberFormat="1" applyFont="1" applyFill="1"/>
    <xf numFmtId="165" fontId="40" fillId="2" borderId="15" xfId="1" applyNumberFormat="1" applyFont="1" applyFill="1" applyBorder="1" applyAlignment="1">
      <alignment vertical="top"/>
    </xf>
    <xf numFmtId="165" fontId="41" fillId="2" borderId="0" xfId="1" applyNumberFormat="1" applyFont="1" applyFill="1"/>
    <xf numFmtId="43" fontId="38" fillId="0" borderId="47" xfId="4" applyNumberFormat="1" applyFont="1" applyFill="1" applyBorder="1" applyAlignment="1">
      <alignment horizontal="right" vertical="center"/>
    </xf>
    <xf numFmtId="43" fontId="21" fillId="2" borderId="0" xfId="0" applyNumberFormat="1" applyFont="1" applyFill="1"/>
    <xf numFmtId="3" fontId="3" fillId="3" borderId="25" xfId="0" applyNumberFormat="1" applyFont="1" applyFill="1" applyBorder="1" applyAlignment="1">
      <alignment horizontal="right"/>
    </xf>
    <xf numFmtId="0" fontId="25" fillId="3" borderId="0" xfId="0" applyFont="1" applyFill="1"/>
    <xf numFmtId="4" fontId="25" fillId="11" borderId="0" xfId="0" applyNumberFormat="1" applyFont="1" applyFill="1"/>
    <xf numFmtId="0" fontId="0" fillId="3" borderId="0" xfId="0" applyFill="1" applyAlignment="1">
      <alignment horizontal="right"/>
    </xf>
    <xf numFmtId="0" fontId="5" fillId="3" borderId="1" xfId="0" applyFont="1" applyFill="1" applyBorder="1" applyAlignment="1">
      <alignment horizontal="center" vertical="center"/>
    </xf>
    <xf numFmtId="165" fontId="4" fillId="3" borderId="1" xfId="1" applyNumberFormat="1" applyFont="1" applyFill="1" applyBorder="1" applyAlignment="1">
      <alignment horizontal="right" vertical="center"/>
    </xf>
    <xf numFmtId="3" fontId="3" fillId="3" borderId="27" xfId="0" applyNumberFormat="1" applyFont="1" applyFill="1" applyBorder="1" applyAlignment="1">
      <alignment horizontal="right"/>
    </xf>
    <xf numFmtId="9" fontId="38" fillId="0" borderId="47" xfId="4" applyNumberFormat="1" applyFont="1" applyFill="1" applyBorder="1" applyAlignment="1">
      <alignment horizontal="right" vertical="center"/>
    </xf>
    <xf numFmtId="9" fontId="36" fillId="2" borderId="47" xfId="4" applyNumberFormat="1" applyFont="1" applyFill="1" applyBorder="1" applyAlignment="1">
      <alignment horizontal="right" vertical="center"/>
    </xf>
    <xf numFmtId="9" fontId="38" fillId="3" borderId="47" xfId="4" applyNumberFormat="1" applyFont="1" applyFill="1" applyBorder="1" applyAlignment="1">
      <alignment horizontal="right" vertical="center"/>
    </xf>
    <xf numFmtId="165" fontId="0" fillId="0" borderId="0" xfId="0" applyNumberFormat="1"/>
    <xf numFmtId="165" fontId="11" fillId="7" borderId="1" xfId="1" applyNumberFormat="1" applyFont="1" applyFill="1" applyBorder="1" applyAlignment="1">
      <alignment horizontal="center" vertical="center"/>
    </xf>
    <xf numFmtId="165" fontId="10" fillId="3" borderId="0" xfId="0" applyNumberFormat="1" applyFont="1" applyFill="1" applyAlignment="1">
      <alignment horizontal="right"/>
    </xf>
    <xf numFmtId="9" fontId="0" fillId="3" borderId="0" xfId="0" applyNumberFormat="1" applyFill="1" applyAlignment="1">
      <alignment horizontal="right"/>
    </xf>
    <xf numFmtId="9" fontId="21" fillId="3" borderId="0" xfId="0" applyNumberFormat="1" applyFont="1" applyFill="1"/>
    <xf numFmtId="0" fontId="3" fillId="0" borderId="48" xfId="0" applyFont="1" applyBorder="1" applyAlignment="1">
      <alignment horizontal="right"/>
    </xf>
    <xf numFmtId="9" fontId="3" fillId="0" borderId="48" xfId="0" applyNumberFormat="1" applyFont="1" applyBorder="1" applyAlignment="1">
      <alignment horizontal="right"/>
    </xf>
    <xf numFmtId="9" fontId="3" fillId="3" borderId="0" xfId="0" applyNumberFormat="1" applyFont="1" applyFill="1" applyAlignment="1">
      <alignment horizontal="right"/>
    </xf>
    <xf numFmtId="3" fontId="3" fillId="3" borderId="0" xfId="0" applyNumberFormat="1" applyFont="1" applyFill="1" applyAlignment="1">
      <alignment horizontal="right"/>
    </xf>
    <xf numFmtId="0" fontId="3" fillId="2" borderId="0" xfId="0" applyFont="1" applyFill="1"/>
    <xf numFmtId="3" fontId="0" fillId="2" borderId="0" xfId="0" applyNumberFormat="1" applyFill="1"/>
    <xf numFmtId="3" fontId="3" fillId="2" borderId="0" xfId="0" applyNumberFormat="1" applyFont="1" applyFill="1"/>
    <xf numFmtId="0" fontId="0" fillId="9" borderId="0" xfId="0" applyFill="1"/>
    <xf numFmtId="0" fontId="9" fillId="7" borderId="49" xfId="0" applyFont="1" applyFill="1" applyBorder="1" applyAlignment="1">
      <alignment horizontal="left" vertical="center"/>
    </xf>
    <xf numFmtId="0" fontId="9" fillId="7" borderId="49" xfId="0" applyFont="1" applyFill="1" applyBorder="1" applyAlignment="1">
      <alignment horizontal="center" vertical="center"/>
    </xf>
    <xf numFmtId="0" fontId="9" fillId="7" borderId="49" xfId="0" applyFont="1" applyFill="1" applyBorder="1" applyAlignment="1">
      <alignment vertical="center"/>
    </xf>
    <xf numFmtId="165" fontId="9" fillId="7" borderId="49" xfId="1" applyNumberFormat="1" applyFont="1" applyFill="1" applyBorder="1" applyAlignment="1">
      <alignment horizontal="right" vertical="center"/>
    </xf>
    <xf numFmtId="165" fontId="9" fillId="7" borderId="49" xfId="1" applyNumberFormat="1" applyFont="1" applyFill="1" applyBorder="1" applyAlignment="1">
      <alignment vertical="center"/>
    </xf>
    <xf numFmtId="165" fontId="9" fillId="6" borderId="49" xfId="1" applyNumberFormat="1" applyFont="1" applyFill="1" applyBorder="1" applyAlignment="1">
      <alignment vertical="center"/>
    </xf>
    <xf numFmtId="0" fontId="9" fillId="6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left" vertical="center"/>
    </xf>
    <xf numFmtId="14" fontId="6" fillId="0" borderId="50" xfId="0" applyNumberFormat="1" applyFont="1" applyBorder="1" applyAlignment="1">
      <alignment horizontal="right" vertical="center"/>
    </xf>
    <xf numFmtId="0" fontId="7" fillId="0" borderId="50" xfId="0" applyFont="1" applyBorder="1" applyAlignment="1">
      <alignment vertical="center"/>
    </xf>
    <xf numFmtId="165" fontId="6" fillId="0" borderId="50" xfId="1" applyNumberFormat="1" applyFont="1" applyFill="1" applyBorder="1" applyAlignment="1">
      <alignment vertical="center"/>
    </xf>
    <xf numFmtId="165" fontId="7" fillId="0" borderId="50" xfId="1" applyNumberFormat="1" applyFont="1" applyFill="1" applyBorder="1" applyAlignment="1">
      <alignment vertical="center"/>
    </xf>
    <xf numFmtId="0" fontId="8" fillId="0" borderId="50" xfId="1" applyNumberFormat="1" applyFont="1" applyFill="1" applyBorder="1" applyAlignment="1">
      <alignment horizontal="center" vertical="center"/>
    </xf>
    <xf numFmtId="165" fontId="8" fillId="0" borderId="50" xfId="1" applyNumberFormat="1" applyFont="1" applyFill="1" applyBorder="1" applyAlignment="1">
      <alignment horizontal="center" vertical="center"/>
    </xf>
    <xf numFmtId="4" fontId="3" fillId="2" borderId="0" xfId="0" applyNumberFormat="1" applyFont="1" applyFill="1"/>
    <xf numFmtId="4" fontId="3" fillId="2" borderId="51" xfId="0" applyNumberFormat="1" applyFont="1" applyFill="1" applyBorder="1"/>
    <xf numFmtId="0" fontId="42" fillId="0" borderId="52" xfId="0" applyFont="1" applyBorder="1"/>
    <xf numFmtId="0" fontId="29" fillId="0" borderId="52" xfId="0" applyFont="1" applyBorder="1"/>
    <xf numFmtId="0" fontId="43" fillId="0" borderId="52" xfId="0" applyFont="1" applyBorder="1"/>
    <xf numFmtId="3" fontId="42" fillId="0" borderId="52" xfId="0" applyNumberFormat="1" applyFont="1" applyBorder="1"/>
    <xf numFmtId="3" fontId="42" fillId="3" borderId="52" xfId="0" applyNumberFormat="1" applyFont="1" applyFill="1" applyBorder="1"/>
    <xf numFmtId="10" fontId="0" fillId="0" borderId="0" xfId="2" applyNumberFormat="1" applyFont="1"/>
    <xf numFmtId="3" fontId="3" fillId="3" borderId="0" xfId="0" applyNumberFormat="1" applyFont="1" applyFill="1"/>
    <xf numFmtId="9" fontId="25" fillId="11" borderId="0" xfId="2" applyFont="1" applyFill="1"/>
    <xf numFmtId="9" fontId="26" fillId="11" borderId="0" xfId="0" applyNumberFormat="1" applyFont="1" applyFill="1"/>
    <xf numFmtId="0" fontId="44" fillId="2" borderId="47" xfId="0" applyFont="1" applyFill="1" applyBorder="1" applyAlignment="1">
      <alignment horizontal="right"/>
    </xf>
    <xf numFmtId="165" fontId="36" fillId="0" borderId="47" xfId="4" applyNumberFormat="1" applyFont="1" applyFill="1" applyBorder="1" applyAlignment="1">
      <alignment horizontal="right" vertical="center"/>
    </xf>
    <xf numFmtId="0" fontId="36" fillId="0" borderId="47" xfId="0" applyFont="1" applyBorder="1" applyAlignment="1">
      <alignment horizontal="right" vertical="center" wrapText="1"/>
    </xf>
    <xf numFmtId="165" fontId="0" fillId="0" borderId="0" xfId="1" applyNumberFormat="1" applyFont="1"/>
    <xf numFmtId="9" fontId="21" fillId="2" borderId="0" xfId="2" applyFont="1" applyFill="1"/>
    <xf numFmtId="165" fontId="21" fillId="2" borderId="0" xfId="2" applyNumberFormat="1" applyFont="1" applyFill="1"/>
    <xf numFmtId="0" fontId="11" fillId="7" borderId="0" xfId="0" applyFont="1" applyFill="1" applyAlignment="1">
      <alignment horizontal="center"/>
    </xf>
    <xf numFmtId="0" fontId="9" fillId="6" borderId="6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24" fillId="8" borderId="37" xfId="0" applyFont="1" applyFill="1" applyBorder="1" applyAlignment="1">
      <alignment horizontal="center"/>
    </xf>
    <xf numFmtId="0" fontId="24" fillId="8" borderId="38" xfId="0" applyFont="1" applyFill="1" applyBorder="1" applyAlignment="1">
      <alignment horizontal="center"/>
    </xf>
    <xf numFmtId="0" fontId="24" fillId="8" borderId="39" xfId="0" applyFont="1" applyFill="1" applyBorder="1" applyAlignment="1">
      <alignment horizontal="center"/>
    </xf>
    <xf numFmtId="0" fontId="24" fillId="3" borderId="37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4" fillId="3" borderId="39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3" fillId="0" borderId="32" xfId="0" applyFont="1" applyBorder="1" applyAlignment="1">
      <alignment horizontal="right" wrapText="1"/>
    </xf>
    <xf numFmtId="0" fontId="3" fillId="0" borderId="0" xfId="0" applyFont="1" applyAlignment="1">
      <alignment horizontal="right"/>
    </xf>
    <xf numFmtId="0" fontId="3" fillId="0" borderId="32" xfId="0" applyFont="1" applyBorder="1" applyAlignment="1">
      <alignment horizontal="right"/>
    </xf>
    <xf numFmtId="9" fontId="28" fillId="8" borderId="0" xfId="0" applyNumberFormat="1" applyFont="1" applyFill="1" applyAlignment="1">
      <alignment horizontal="center"/>
    </xf>
    <xf numFmtId="0" fontId="36" fillId="0" borderId="47" xfId="0" applyFont="1" applyBorder="1" applyAlignment="1">
      <alignment horizontal="center" vertical="center" wrapText="1"/>
    </xf>
  </cellXfs>
  <cellStyles count="7">
    <cellStyle name="Comma" xfId="1" builtinId="3"/>
    <cellStyle name="Comma 114" xfId="6" xr:uid="{00000000-0005-0000-0000-000001000000}"/>
    <cellStyle name="Comma 2" xfId="4" xr:uid="{00000000-0005-0000-0000-000002000000}"/>
    <cellStyle name="Normal" xfId="0" builtinId="0"/>
    <cellStyle name="Normal 5 16" xfId="5" xr:uid="{00000000-0005-0000-0000-000004000000}"/>
    <cellStyle name="Normal 6" xfId="3" xr:uid="{00000000-0005-0000-0000-000005000000}"/>
    <cellStyle name="Percent" xfId="2" builtinId="5"/>
  </cellStyles>
  <dxfs count="18">
    <dxf>
      <font>
        <color rgb="FF006100"/>
      </font>
      <fill>
        <patternFill>
          <bgColor rgb="FFC6EFCE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</dxfs>
  <tableStyles count="0" defaultTableStyle="TableStyleMedium2" defaultPivotStyle="PivotStyleLight16"/>
  <colors>
    <mruColors>
      <color rgb="FF0137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sheetMetadata" Target="metadata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Payment</a:t>
            </a:r>
            <a:r>
              <a:rPr lang="en-US" baseline="0"/>
              <a:t> Patterns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Claim_Discounting_21_OCR!$F$58</c:f>
              <c:strCache>
                <c:ptCount val="1"/>
                <c:pt idx="0">
                  <c:v>All Classes </c:v>
                </c:pt>
              </c:strCache>
            </c:strRef>
          </c:tx>
          <c:spPr>
            <a:ln w="571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Claim_Discounting_21_OCR!$G$58:$U$58</c:f>
              <c:numCache>
                <c:formatCode>0%</c:formatCode>
                <c:ptCount val="15"/>
                <c:pt idx="1">
                  <c:v>0.4</c:v>
                </c:pt>
                <c:pt idx="2">
                  <c:v>0.16</c:v>
                </c:pt>
                <c:pt idx="3">
                  <c:v>0.16</c:v>
                </c:pt>
                <c:pt idx="4">
                  <c:v>0.03</c:v>
                </c:pt>
                <c:pt idx="5">
                  <c:v>0.01</c:v>
                </c:pt>
                <c:pt idx="6">
                  <c:v>0.21</c:v>
                </c:pt>
                <c:pt idx="7">
                  <c:v>0.12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0.02</c:v>
                </c:pt>
                <c:pt idx="11">
                  <c:v>0.02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B0-4F7C-BC87-09A2DD9625C2}"/>
            </c:ext>
          </c:extLst>
        </c:ser>
        <c:ser>
          <c:idx val="1"/>
          <c:order val="1"/>
          <c:tx>
            <c:strRef>
              <c:f>Claim_Discounting_21_OCR!$F$59</c:f>
              <c:strCache>
                <c:ptCount val="1"/>
                <c:pt idx="0">
                  <c:v>Engineering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Claim_Discounting_21_OCR!$G$59:$U$59</c:f>
              <c:numCache>
                <c:formatCode>0%</c:formatCode>
                <c:ptCount val="15"/>
                <c:pt idx="1">
                  <c:v>0</c:v>
                </c:pt>
                <c:pt idx="2">
                  <c:v>0.20351371749043889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B0-4F7C-BC87-09A2DD9625C2}"/>
            </c:ext>
          </c:extLst>
        </c:ser>
        <c:ser>
          <c:idx val="2"/>
          <c:order val="2"/>
          <c:tx>
            <c:strRef>
              <c:f>Claim_Discounting_21_OCR!$F$60</c:f>
              <c:strCache>
                <c:ptCount val="1"/>
                <c:pt idx="0">
                  <c:v>Fire Domestic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Claim_Discounting_21_OCR!$G$60:$U$60</c:f>
              <c:numCache>
                <c:formatCode>0%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B0-4F7C-BC87-09A2DD9625C2}"/>
            </c:ext>
          </c:extLst>
        </c:ser>
        <c:ser>
          <c:idx val="3"/>
          <c:order val="3"/>
          <c:tx>
            <c:strRef>
              <c:f>Claim_Discounting_21_OCR!$F$61</c:f>
              <c:strCache>
                <c:ptCount val="1"/>
                <c:pt idx="0">
                  <c:v>Fire Industrial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Claim_Discounting_21_OCR!$G$61:$U$61</c:f>
              <c:numCache>
                <c:formatCode>0%</c:formatCode>
                <c:ptCount val="15"/>
                <c:pt idx="1">
                  <c:v>2.8170970351885757E-2</c:v>
                </c:pt>
                <c:pt idx="2">
                  <c:v>4.6111894345513549E-3</c:v>
                </c:pt>
                <c:pt idx="3">
                  <c:v>0.31084315948835833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B0-4F7C-BC87-09A2DD9625C2}"/>
            </c:ext>
          </c:extLst>
        </c:ser>
        <c:ser>
          <c:idx val="5"/>
          <c:order val="4"/>
          <c:tx>
            <c:strRef>
              <c:f>Claim_Discounting_21_OCR!$F$63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Claim_Discounting_21_OCR!$G$63:$U$63</c:f>
              <c:numCache>
                <c:formatCode>0%</c:formatCode>
                <c:ptCount val="15"/>
                <c:pt idx="1">
                  <c:v>0.34090909090909088</c:v>
                </c:pt>
                <c:pt idx="2">
                  <c:v>5.6206350388894551E-2</c:v>
                </c:pt>
                <c:pt idx="3">
                  <c:v>2.5435047334721295E-2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B0-4F7C-BC87-09A2DD9625C2}"/>
            </c:ext>
          </c:extLst>
        </c:ser>
        <c:ser>
          <c:idx val="6"/>
          <c:order val="5"/>
          <c:tx>
            <c:strRef>
              <c:f>Claim_Discounting_21_OCR!$F$64</c:f>
              <c:strCache>
                <c:ptCount val="1"/>
                <c:pt idx="0">
                  <c:v>Miscellaneous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Claim_Discounting_21_OCR!$G$64:$U$64</c:f>
              <c:numCache>
                <c:formatCode>0%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B0-4F7C-BC87-09A2DD9625C2}"/>
            </c:ext>
          </c:extLst>
        </c:ser>
        <c:ser>
          <c:idx val="7"/>
          <c:order val="6"/>
          <c:tx>
            <c:strRef>
              <c:f>Claim_Discounting_21_OCR!$F$65</c:f>
              <c:strCache>
                <c:ptCount val="1"/>
                <c:pt idx="0">
                  <c:v>Motor Commercial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Claim_Discounting_21_OCR!$G$65:$U$65</c:f>
              <c:numCache>
                <c:formatCode>0%</c:formatCode>
                <c:ptCount val="15"/>
                <c:pt idx="1">
                  <c:v>0.30982492888577812</c:v>
                </c:pt>
                <c:pt idx="2">
                  <c:v>0.181151117663782</c:v>
                </c:pt>
                <c:pt idx="3">
                  <c:v>0.39698267057687225</c:v>
                </c:pt>
                <c:pt idx="4">
                  <c:v>7.6181502414872274E-2</c:v>
                </c:pt>
                <c:pt idx="5">
                  <c:v>4.1821729441431074E-2</c:v>
                </c:pt>
                <c:pt idx="6">
                  <c:v>0.5409741990580198</c:v>
                </c:pt>
                <c:pt idx="7">
                  <c:v>0.1494401238999167</c:v>
                </c:pt>
                <c:pt idx="8">
                  <c:v>0.1046362445185527</c:v>
                </c:pt>
                <c:pt idx="9">
                  <c:v>0.14709427088423876</c:v>
                </c:pt>
                <c:pt idx="10">
                  <c:v>5.5401571252172134E-2</c:v>
                </c:pt>
                <c:pt idx="11">
                  <c:v>0.20933358983141506</c:v>
                </c:pt>
                <c:pt idx="12">
                  <c:v>0</c:v>
                </c:pt>
                <c:pt idx="13">
                  <c:v>8.7563306711657601E-2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B0-4F7C-BC87-09A2DD9625C2}"/>
            </c:ext>
          </c:extLst>
        </c:ser>
        <c:ser>
          <c:idx val="8"/>
          <c:order val="7"/>
          <c:tx>
            <c:strRef>
              <c:f>Claim_Discounting_21_OCR!$F$66</c:f>
              <c:strCache>
                <c:ptCount val="1"/>
                <c:pt idx="0">
                  <c:v>Motor Private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Claim_Discounting_21_OCR!$G$66:$U$66</c:f>
              <c:numCache>
                <c:formatCode>0%</c:formatCode>
                <c:ptCount val="15"/>
                <c:pt idx="1">
                  <c:v>0.44973304243567674</c:v>
                </c:pt>
                <c:pt idx="2">
                  <c:v>0.17182325106917873</c:v>
                </c:pt>
                <c:pt idx="3">
                  <c:v>0.11119106966178378</c:v>
                </c:pt>
                <c:pt idx="4">
                  <c:v>2.2001520470407609E-2</c:v>
                </c:pt>
                <c:pt idx="5">
                  <c:v>0</c:v>
                </c:pt>
                <c:pt idx="6">
                  <c:v>0.11514062568440725</c:v>
                </c:pt>
                <c:pt idx="7">
                  <c:v>0.13922356440378356</c:v>
                </c:pt>
                <c:pt idx="8">
                  <c:v>0.22145083514646205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5.2597141660933579E-2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B0-4F7C-BC87-09A2DD9625C2}"/>
            </c:ext>
          </c:extLst>
        </c:ser>
        <c:ser>
          <c:idx val="9"/>
          <c:order val="8"/>
          <c:tx>
            <c:strRef>
              <c:f>Claim_Discounting_21_OCR!$F$67</c:f>
              <c:strCache>
                <c:ptCount val="1"/>
                <c:pt idx="0">
                  <c:v>Personal Accident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Claim_Discounting_21_OCR!$G$67:$U$67</c:f>
              <c:numCache>
                <c:formatCode>0%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B0-4F7C-BC87-09A2DD9625C2}"/>
            </c:ext>
          </c:extLst>
        </c:ser>
        <c:ser>
          <c:idx val="10"/>
          <c:order val="9"/>
          <c:tx>
            <c:strRef>
              <c:f>Claim_Discounting_21_OCR!$F$68</c:f>
              <c:strCache>
                <c:ptCount val="1"/>
                <c:pt idx="0">
                  <c:v>Theft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Claim_Discounting_21_OCR!$G$68:$U$68</c:f>
              <c:numCache>
                <c:formatCode>0%</c:formatCode>
                <c:ptCount val="15"/>
                <c:pt idx="1">
                  <c:v>0.26596908838886513</c:v>
                </c:pt>
                <c:pt idx="2">
                  <c:v>0.28304071426553273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B0-4F7C-BC87-09A2DD9625C2}"/>
            </c:ext>
          </c:extLst>
        </c:ser>
        <c:ser>
          <c:idx val="11"/>
          <c:order val="10"/>
          <c:tx>
            <c:strRef>
              <c:f>Claim_Discounting_21_OCR!$F$69</c:f>
              <c:strCache>
                <c:ptCount val="1"/>
                <c:pt idx="0">
                  <c:v>Workmen's Compensation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Claim_Discounting_21_OCR!$G$69:$U$69</c:f>
              <c:numCache>
                <c:formatCode>0%</c:formatCode>
                <c:ptCount val="15"/>
                <c:pt idx="1">
                  <c:v>0.42216686163136391</c:v>
                </c:pt>
                <c:pt idx="2">
                  <c:v>0.22849212032801491</c:v>
                </c:pt>
                <c:pt idx="3">
                  <c:v>0.10926541981695186</c:v>
                </c:pt>
                <c:pt idx="4">
                  <c:v>2.0954722293351862E-2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B0-4F7C-BC87-09A2DD962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672240"/>
        <c:axId val="368673200"/>
      </c:lineChart>
      <c:catAx>
        <c:axId val="36867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73200"/>
        <c:crosses val="autoZero"/>
        <c:auto val="1"/>
        <c:lblAlgn val="ctr"/>
        <c:lblOffset val="100"/>
        <c:noMultiLvlLbl val="0"/>
      </c:catAx>
      <c:valAx>
        <c:axId val="36867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7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623944</xdr:colOff>
      <xdr:row>17</xdr:row>
      <xdr:rowOff>90509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E05C8A-D196-1C0C-D5CB-8C15BE80D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80975"/>
          <a:ext cx="7748644" cy="2986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13</xdr:col>
      <xdr:colOff>210341</xdr:colOff>
      <xdr:row>35</xdr:row>
      <xdr:rowOff>71093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C4B02F-3ED6-1F97-0065-E4082E9AB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433" y="3410683"/>
          <a:ext cx="7991533" cy="29432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73</xdr:row>
      <xdr:rowOff>0</xdr:rowOff>
    </xdr:from>
    <xdr:to>
      <xdr:col>16</xdr:col>
      <xdr:colOff>819150</xdr:colOff>
      <xdr:row>96</xdr:row>
      <xdr:rowOff>42863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12A745-F686-4388-947F-BC6D0B9D2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usan Musyoka" id="{68C2B187-1B33-4019-A390-399F8D5CB6D6}" userId="S::smusyoka@kenbright.africa::34d86980-595d-423b-908b-7926949dfd6a" providerId="AD"/>
</personList>
</file>

<file path=xl/pivotCache/_rels/pivotCacheDefinition1.xml.rels><?xml version="1.0" encoding="UTF-8" standalone="yes"?>
<Relationships xmlns="http://schemas.openxmlformats.org/package/2006/relationships"><Relationship Id="rId3" Type="http://schemas.microsoft.com/office/2019/04/relationships/externalLinkLongPath" Target="Corporate%20Revised%20Insurance_GI_Claims%20Discounting%20%20With%20class%20wise%20allocation_(Q1%202024).xlsx?1FC5EEF7" TargetMode="External"/><Relationship Id="rId2" Type="http://schemas.openxmlformats.org/officeDocument/2006/relationships/externalLinkPath" Target="file:///\\1FC5EEF7\Corporate%20Revised%20Insurance_GI_Claims%20Discounting%20%20With%20class%20wise%20allocation_(Q1%202024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zekielMacharia\Downloads\Reported%20DFs_OS_Claim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3" Type="http://schemas.microsoft.com/office/2019/04/relationships/externalLinkLongPath" Target="Corporate%20Revised%20Insurance_GI_Claims%20Discounting%20%20With%20class%20wise%20allocation_(Q1%202024).xlsx?1FC5EEF7" TargetMode="External"/><Relationship Id="rId2" Type="http://schemas.openxmlformats.org/officeDocument/2006/relationships/externalLinkPath" Target="file:///\\1FC5EEF7\Corporate%20Revised%20Insurance_GI_Claims%20Discounting%20%20With%20class%20wise%20allocation_(Q1%202024)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3" Type="http://schemas.microsoft.com/office/2019/04/relationships/externalLinkLongPath" Target="Corporate%20Revised%20Insurance_GI_Claims%20Discounting%20%20With%20class%20wise%20allocation_(Q1%202024).xlsx?1FC5EEF7" TargetMode="External"/><Relationship Id="rId2" Type="http://schemas.openxmlformats.org/officeDocument/2006/relationships/externalLinkPath" Target="file:///\\1FC5EEF7\Corporate%20Revised%20Insurance_GI_Claims%20Discounting%20%20With%20class%20wise%20allocation_(Q1%202024)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ekiel Macharia" refreshedDate="45357.983761921299" createdVersion="8" refreshedVersion="8" minRefreshableVersion="3" recordCount="4512" xr:uid="{00000000-000A-0000-FFFF-FFFF06000000}">
  <cacheSource type="worksheet">
    <worksheetSource ref="C6:O4518" sheet="Raw_Data_OS_23" r:id="rId2"/>
  </cacheSource>
  <cacheFields count="13">
    <cacheField name="ClaimNo" numFmtId="0">
      <sharedItems/>
    </cacheField>
    <cacheField name="Date.Loss" numFmtId="14">
      <sharedItems count="1751">
        <s v="17/10/2020"/>
        <s v="26/01/2020"/>
        <s v="19/11/2020"/>
        <s v="23/12/2020"/>
        <s v="26/12/2020"/>
        <s v="19/12/2020"/>
        <s v="21/12/2020"/>
        <s v="25/12/2020"/>
        <s v="11/11/2019"/>
        <s v="22/12/2020"/>
        <s v="20/12/2020"/>
        <s v="18/12/2020"/>
        <s v="22/02/2020"/>
        <s v="24/12/2020"/>
        <s v="28/12/2020"/>
        <s v="29/12/2020"/>
        <s v="08/09/2020"/>
        <s v="04/01/2021"/>
        <s v="03/03/2020"/>
        <s v="01/01/2021"/>
        <s v="03/01/2021"/>
        <s v="05/03/2020"/>
        <s v="27/09/2019"/>
        <s v="27/10/2019"/>
        <s v="07/02/2020"/>
        <s v="02/10/2020"/>
        <s v="01/03/2020"/>
        <s v="30/10/2020"/>
        <s v="09/03/2020"/>
        <s v="02/01/2021"/>
        <s v="10/12/2020"/>
        <s v="26/06/2020"/>
        <s v="23/08/2020"/>
        <s v="05/10/2020"/>
        <s v="28/09/2002"/>
        <s v="19/03/2007"/>
        <s v="02/03/2007"/>
        <s v="12/05/2008"/>
        <s v="08/09/2009"/>
        <s v="12/07/2009"/>
        <s v="21/12/2009"/>
        <s v="04/12/2011"/>
        <s v="13/11/2012"/>
        <s v="30/01/2016"/>
        <s v="13/03/2018"/>
        <s v="03/06/2018"/>
        <s v="11/03/2020"/>
        <s v="27/04/2019"/>
        <s v="27/08/2019"/>
        <s v="05/11/2019"/>
        <s v="10/03/2020"/>
        <s v="28/01/2020"/>
        <s v="07/04/2020"/>
        <s v="27/04/2020"/>
        <s v="31/10/2020"/>
        <s v="15/03/2020"/>
        <s v="22/05/2020"/>
        <s v="08/06/2020"/>
        <s v="19/06/2020"/>
        <s v="28/06/2020"/>
        <s v="28/04/2020"/>
        <s v="28/07/2020"/>
        <s v="30/07/2020"/>
        <s v="05/08/2020"/>
        <s v="11/08/2020"/>
        <s v="29/05/2020"/>
        <s v="11/06/2020"/>
        <s v="26/09/2020"/>
        <s v="14/10/2020"/>
        <s v="13/10/2020"/>
        <s v="15/10/2020"/>
        <s v="24/10/2020"/>
        <s v="28/11/2020"/>
        <s v="30/11/2020"/>
        <s v="23/10/2020"/>
        <s v="13/03/2020"/>
        <s v="16/12/2020"/>
        <s v="18/07/2020"/>
        <s v="26/07/2020"/>
        <s v="19/04/2019"/>
        <s v="03/10/2019"/>
        <s v="26/10/2019"/>
        <s v="01/11/2019"/>
        <s v="07/12/2019"/>
        <s v="05/12/2019"/>
        <s v="22/11/2019"/>
        <s v="12/12/2019"/>
        <s v="17/12/2019"/>
        <s v="15/12/2019"/>
        <s v="19/12/2019"/>
        <s v="10/12/2019"/>
        <s v="22/12/2019"/>
        <s v="12/01/2020"/>
        <s v="25/02/2020"/>
        <s v="28/02/2020"/>
        <s v="06/03/2020"/>
        <s v="14/03/2020"/>
        <s v="03/04/2020"/>
        <s v="16/04/2020"/>
        <s v="25/04/2020"/>
        <s v="18/05/2020"/>
        <s v="23/12/2019"/>
        <s v="07/06/2020"/>
        <s v="03/06/2020"/>
        <s v="30/06/2020"/>
        <s v="16/03/2020"/>
        <s v="30/05/2020"/>
        <s v="04/07/2020"/>
        <s v="07/07/2020"/>
        <s v="10/07/2020"/>
        <s v="25/07/2020"/>
        <s v="04/03/2020"/>
        <s v="01/07/2020"/>
        <s v="01/09/2020"/>
        <s v="18/03/2020"/>
        <s v="07/09/2020"/>
        <s v="14/09/2020"/>
        <s v="23/09/2020"/>
        <s v="28/09/2020"/>
        <s v="04/10/2020"/>
        <s v="09/10/2020"/>
        <s v="22/06/2020"/>
        <s v="11/10/2020"/>
        <s v="30/09/2020"/>
        <s v="05/11/2020"/>
        <s v="07/11/2020"/>
        <s v="20/03/2020"/>
        <s v="12/11/2020"/>
        <s v="18/11/2020"/>
        <s v="06/12/2020"/>
        <s v="30/01/2020"/>
        <s v="27/11/2020"/>
        <s v="14/12/2020"/>
        <s v="20/04/2019"/>
        <s v="15/10/2019"/>
        <s v="17/04/2020"/>
        <s v="02/09/2020"/>
        <s v="17/11/2020"/>
        <s v="06/12/2019"/>
        <s v="22/03/2020"/>
        <s v="12/12/2020"/>
        <s v="10/01/2020"/>
        <s v="16/01/2020"/>
        <s v="12/02/2020"/>
        <s v="28/12/2019"/>
        <s v="25/03/2020"/>
        <s v="04/04/2020"/>
        <s v="29/08/2020"/>
        <s v="13/09/2020"/>
        <s v="17/05/2019"/>
        <s v="31/08/2019"/>
        <s v="21/03/2020"/>
        <s v="26/03/2020"/>
        <s v="06/09/2020"/>
        <s v="07/10/2020"/>
        <s v="26/10/2020"/>
        <s v="27/03/2020"/>
        <s v="10/11/2020"/>
        <s v="25/11/2020"/>
        <s v="22/11/2020"/>
        <s v="18/06/2019"/>
        <s v="04/08/2019"/>
        <s v="19/03/2020"/>
        <s v="30/03/2020"/>
        <s v="12/01/2021"/>
        <s v="06/01/2021"/>
        <s v="05/01/2021"/>
        <s v="08/01/2021"/>
        <s v="27/12/2020"/>
        <s v="10/01/2021"/>
        <s v="30/12/2020"/>
        <s v="07/01/2021"/>
        <s v="20/11/2020"/>
        <s v="17/01/2021"/>
        <s v="01/12/2020"/>
        <s v="13/11/2020"/>
        <s v="16/01/2021"/>
        <s v="09/01/2021"/>
        <s v="14/12/2019"/>
        <s v="10/09/2019"/>
        <s v="29/08/2019"/>
        <s v="18/10/2019"/>
        <s v="13/01/2020"/>
        <s v="02/05/2020"/>
        <s v="19/09/2020"/>
        <s v="05/03/2006"/>
        <s v="28/06/2011"/>
        <s v="06/06/2014"/>
        <s v="07/04/2014"/>
        <s v="01/07/2013"/>
        <s v="07/12/2012"/>
        <s v="01/04/2011"/>
        <s v="24/08/2016"/>
        <s v="30/08/2017"/>
        <s v="21/11/2017"/>
        <s v="17/03/2020"/>
        <s v="06/02/2018"/>
        <s v="09/02/2018"/>
        <s v="17/02/2018"/>
        <s v="06/03/2018"/>
        <s v="04/11/2017"/>
        <s v="24/05/2018"/>
        <s v="03/02/2019"/>
        <s v="31/01/2019"/>
        <s v="15/10/2018"/>
        <s v="08/05/2019"/>
        <s v="30/04/2019"/>
        <s v="26/07/2019"/>
        <s v="07/09/2019"/>
        <s v="02/10/2019"/>
        <s v="22/09/2019"/>
        <s v="01/10/2019"/>
        <s v="28/08/2019"/>
        <s v="12/07/2019"/>
        <s v="11/10/2019"/>
        <s v="13/10/2019"/>
        <s v="17/10/2019"/>
        <s v="28/09/2019"/>
        <s v="06/11/2019"/>
        <s v="18/11/2019"/>
        <s v="28/11/2019"/>
        <s v="25/01/2020"/>
        <s v="04/12/2019"/>
        <s v="19/11/2019"/>
        <s v="31/10/2019"/>
        <s v="09/12/2019"/>
        <s v="16/12/2019"/>
        <s v="18/12/2019"/>
        <s v="03/12/2019"/>
        <s v="19/01/2020"/>
        <s v="27/01/2020"/>
        <s v="09/01/2020"/>
        <s v="31/01/2020"/>
        <s v="03/02/2020"/>
        <s v="05/02/2020"/>
        <s v="24/01/2020"/>
        <s v="26/02/2020"/>
        <s v="29/02/2020"/>
        <s v="13/12/2019"/>
        <s v="14/02/2020"/>
        <s v="08/07/2019"/>
        <s v="29/03/2020"/>
        <s v="08/04/2020"/>
        <s v="19/04/2020"/>
        <s v="04/05/2020"/>
        <s v="03/05/2020"/>
        <s v="01/05/2020"/>
        <s v="24/04/2020"/>
        <s v="13/05/2020"/>
        <s v="23/05/2020"/>
        <s v="31/05/2020"/>
        <s v="06/06/2020"/>
        <s v="31/03/2020"/>
        <s v="02/06/2020"/>
        <s v="10/06/2020"/>
        <s v="20/06/2020"/>
        <s v="27/11/2019"/>
        <s v="27/06/2020"/>
        <s v="06/04/2020"/>
        <s v="21/06/2020"/>
        <s v="08/07/2020"/>
        <s v="06/07/2020"/>
        <s v="11/07/2020"/>
        <s v="09/07/2020"/>
        <s v="17/05/2020"/>
        <s v="17/07/2020"/>
        <s v="20/07/2020"/>
        <s v="15/07/2020"/>
        <s v="28/03/2020"/>
        <s v="19/08/2020"/>
        <s v="22/08/2020"/>
        <s v="18/08/2020"/>
        <s v="31/08/2020"/>
        <s v="04/09/2020"/>
        <s v="05/09/2020"/>
        <s v="09/04/2020"/>
        <s v="11/09/2020"/>
        <s v="01/08/2020"/>
        <s v="27/08/2020"/>
        <s v="17/09/2020"/>
        <s v="16/09/2020"/>
        <s v="18/09/2020"/>
        <s v="27/09/2020"/>
        <s v="25/09/2020"/>
        <s v="29/09/2020"/>
        <s v="06/10/2020"/>
        <s v="12/10/2020"/>
        <s v="08/10/2020"/>
        <s v="03/10/2020"/>
        <s v="10/10/2020"/>
        <s v="16/10/2020"/>
        <s v="19/10/2020"/>
        <s v="23/04/2020"/>
        <s v="20/04/2020"/>
        <s v="15/04/2020"/>
        <s v="01/04/2020"/>
        <s v="22/04/2020"/>
        <s v="14/04/2020"/>
        <s v="29/04/2020"/>
        <s v="30/04/2020"/>
        <s v="05/05/2020"/>
        <s v="26/04/2020"/>
        <s v="08/05/2020"/>
        <s v="21/12/2019"/>
        <s v="09/05/2020"/>
        <s v="06/05/2020"/>
        <s v="10/05/2020"/>
        <s v="16/05/2020"/>
        <s v="27/12/2019"/>
        <s v="15/05/2020"/>
        <s v="07/05/2020"/>
        <s v="23/03/2020"/>
        <s v="26/05/2020"/>
        <s v="27/05/2020"/>
        <s v="11/05/2020"/>
        <s v="02/02/2020"/>
        <s v="12/06/2020"/>
        <s v="13/06/2020"/>
        <s v="15/06/2020"/>
        <s v="16/06/2020"/>
        <s v="02/01/2020"/>
        <s v="17/06/2020"/>
        <s v="03/01/2020"/>
        <s v="25/06/2020"/>
        <s v="23/06/2020"/>
        <s v="02/12/2019"/>
        <s v="03/07/2020"/>
        <s v="18/01/2020"/>
        <s v="12/07/2020"/>
        <s v="03/03/2019"/>
        <s v="18/03/2019"/>
        <s v="16/04/2019"/>
        <s v="22/04/2019"/>
        <s v="21/10/2020"/>
        <s v="21/04/2019"/>
        <s v="29/04/2019"/>
        <s v="02/05/2019"/>
        <s v="10/04/2019"/>
        <s v="04/05/2019"/>
        <s v="11/04/2019"/>
        <s v="26/05/2019"/>
        <s v="04/06/2019"/>
        <s v="06/01/2020"/>
        <s v="30/06/2019"/>
        <s v="05/07/2019"/>
        <s v="03/06/2019"/>
        <s v="28/06/2019"/>
        <s v="09/07/2019"/>
        <s v="13/07/2019"/>
        <s v="15/07/2019"/>
        <s v="27/07/2019"/>
        <s v="29/07/2019"/>
        <s v="06/08/2019"/>
        <s v="28/07/2019"/>
        <s v="10/08/2019"/>
        <s v="20/08/2019"/>
        <s v="16/08/2019"/>
        <s v="02/09/2019"/>
        <s v="08/09/2019"/>
        <s v="14/09/2019"/>
        <s v="22/05/2019"/>
        <s v="16/07/2019"/>
        <s v="18/09/2019"/>
        <s v="21/09/2019"/>
        <s v="16/10/2019"/>
        <s v="20/09/2019"/>
        <s v="07/10/2019"/>
        <s v="30/08/2019"/>
        <s v="12/10/2019"/>
        <s v="10/10/2019"/>
        <s v="16/09/2019"/>
        <s v="20/10/2019"/>
        <s v="28/10/2019"/>
        <s v="03/11/2019"/>
        <s v="08/11/2019"/>
        <s v="07/11/2019"/>
        <s v="09/11/2019"/>
        <s v="21/11/2019"/>
        <s v="15/01/2020"/>
        <s v="24/11/2019"/>
        <s v="26/11/2019"/>
        <s v="23/11/2019"/>
        <s v="21/08/2019"/>
        <s v="15/09/2019"/>
        <s v="08/12/2019"/>
        <s v="01/12/2019"/>
        <s v="22/09/2020"/>
        <s v="29/06/2020"/>
        <s v="13/07/2020"/>
        <s v="14/07/2020"/>
        <s v="14/01/2020"/>
        <s v="24/12/2019"/>
        <s v="19/07/2020"/>
        <s v="22/07/2020"/>
        <s v="20/01/2020"/>
        <s v="27/07/2020"/>
        <s v="24/07/2020"/>
        <s v="16/07/2020"/>
        <s v="03/08/2020"/>
        <s v="21/07/2020"/>
        <s v="02/08/2020"/>
        <s v="07/08/2020"/>
        <s v="10/08/2020"/>
        <s v="09/08/2020"/>
        <s v="30/12/2019"/>
        <s v="08/08/2020"/>
        <s v="06/08/2020"/>
        <s v="13/08/2020"/>
        <s v="12/08/2020"/>
        <s v="05/07/2020"/>
        <s v="24/05/2020"/>
        <s v="15/08/2020"/>
        <s v="17/08/2020"/>
        <s v="06/11/2020"/>
        <s v="22/01/2020"/>
        <s v="21/08/2020"/>
        <s v="25/08/2020"/>
        <s v="20/08/2020"/>
        <s v="14/08/2020"/>
        <s v="24/08/2020"/>
        <s v="30/08/2020"/>
        <s v="28/08/2020"/>
        <s v="17/01/2020"/>
        <s v="29/07/2020"/>
        <s v="03/09/2020"/>
        <s v="10/09/2020"/>
        <s v="12/09/2020"/>
        <s v="25/10/2019"/>
        <s v="09/09/2020"/>
        <s v="24/09/2020"/>
        <s v="20/09/2020"/>
        <s v="21/09/2020"/>
        <s v="05/01/2020"/>
        <s v="10/02/2020"/>
        <s v="08/02/2020"/>
        <s v="13/02/2020"/>
        <s v="04/08/2020"/>
        <s v="20/10/2020"/>
        <s v="06/02/2020"/>
        <s v="15/09/2020"/>
        <s v="18/10/2020"/>
        <s v="15/02/2020"/>
        <s v="25/10/2020"/>
        <s v="22/10/2020"/>
        <s v="29/10/2020"/>
        <s v="28/10/2020"/>
        <s v="02/11/2020"/>
        <s v="01/11/2020"/>
        <s v="09/11/2020"/>
        <s v="23/02/2020"/>
        <s v="03/11/2020"/>
        <s v="24/02/2020"/>
        <s v="11/11/2020"/>
        <s v="08/11/2020"/>
        <s v="27/10/2020"/>
        <s v="24/11/2020"/>
        <s v="15/11/2020"/>
        <s v="14/11/2020"/>
        <s v="07/01/2020"/>
        <s v="23/11/2020"/>
        <s v="21/11/2020"/>
        <s v="26/11/2020"/>
        <s v="29/11/2020"/>
        <s v="03/12/2020"/>
        <s v="04/12/2020"/>
        <s v="07/12/2020"/>
        <s v="27/02/2020"/>
        <s v="05/12/2020"/>
        <s v="02/12/2020"/>
        <s v="09/12/2020"/>
        <s v="13/12/2020"/>
        <s v="11/12/2020"/>
        <s v="08/03/2020"/>
        <s v="17/12/2020"/>
        <s v="04/11/2020"/>
        <s v="01/10/2020"/>
        <s v="08/12/2020"/>
        <s v="28/08/2014"/>
        <s v="19/01/2016"/>
        <s v="15/04/2016"/>
        <s v="22/04/2015"/>
        <s v="12/02/2018"/>
        <s v="01/03/2016"/>
        <s v="05/10/2016"/>
        <s v="02/01/2018"/>
        <s v="04/05/2018"/>
        <s v="27/04/2018"/>
        <s v="21/10/2017"/>
        <s v="18/02/2020"/>
        <s v="09/06/2020"/>
        <s v="23/07/2020"/>
        <s v="12/05/2020"/>
        <s v="15/01/2021"/>
        <s v="14/01/2021"/>
        <s v="31/12/2020"/>
        <s v="13/01/2021"/>
        <s v="20/01/2021"/>
        <s v="22/01/2021"/>
        <s v="25/01/2021"/>
        <s v="19/01/2021"/>
        <s v="24/01/2021"/>
        <s v="27/01/2021"/>
        <s v="03/02/2010"/>
        <s v="13/02/2010"/>
        <s v="25/03/2010"/>
        <s v="27/04/2010"/>
        <s v="07/05/2010"/>
        <s v="15/05/2010"/>
        <s v="19/05/2010"/>
        <s v="28/05/2010"/>
        <s v="05/05/2010"/>
        <s v="22/08/2010"/>
        <s v="25/09/2010"/>
        <s v="18/10/2010"/>
        <s v="08/10/2010"/>
        <s v="16/11/2010"/>
        <s v="13/12/2010"/>
        <s v="18/12/2010"/>
        <s v="15/12/2010"/>
        <s v="16/12/2010"/>
        <s v="10/09/2010"/>
        <s v="24/01/2011"/>
        <s v="27/01/2011"/>
        <s v="16/02/2011"/>
        <s v="28/02/2011"/>
        <s v="09/04/2011"/>
        <s v="03/04/2011"/>
        <s v="10/04/2011"/>
        <s v="04/02/2011"/>
        <s v="29/04/2011"/>
        <s v="19/06/2011"/>
        <s v="06/05/2011"/>
        <s v="20/10/2010"/>
        <s v="05/08/2011"/>
        <s v="03/09/2011"/>
        <s v="20/08/2011"/>
        <s v="30/09/2011"/>
        <s v="25/09/2011"/>
        <s v="30/10/2011"/>
        <s v="12/11/2011"/>
        <s v="25/11/2011"/>
        <s v="19/12/2011"/>
        <s v="11/12/2011"/>
        <s v="31/12/2010"/>
        <s v="11/01/2012"/>
        <s v="26/01/2012"/>
        <s v="24/01/2012"/>
        <s v="21/01/2012"/>
        <s v="25/01/2012"/>
        <s v="03/02/2012"/>
        <s v="14/09/2011"/>
        <s v="23/02/2012"/>
        <s v="03/03/2012"/>
        <s v="08/08/2011"/>
        <s v="25/03/2012"/>
        <s v="30/03/2012"/>
        <s v="05/05/2012"/>
        <s v="01/06/2012"/>
        <s v="14/04/2012"/>
        <s v="12/06/2012"/>
        <s v="18/05/2012"/>
        <s v="20/06/2012"/>
        <s v="16/07/2012"/>
        <s v="19/07/2012"/>
        <s v="24/07/2012"/>
        <s v="20/07/2012"/>
        <s v="26/07/2012"/>
        <s v="22/07/2012"/>
        <s v="08/08/2012"/>
        <s v="16/08/2012"/>
        <s v="05/09/2012"/>
        <s v="24/09/2012"/>
        <s v="06/10/2012"/>
        <s v="25/10/2012"/>
        <s v="09/11/2012"/>
        <s v="10/11/2012"/>
        <s v="15/11/2012"/>
        <s v="24/11/2010"/>
        <s v="24/11/2012"/>
        <s v="06/12/2012"/>
        <s v="19/12/2012"/>
        <s v="27/12/2012"/>
        <s v="12/01/2013"/>
        <s v="22/12/2010"/>
        <s v="27/02/2013"/>
        <s v="09/03/2013"/>
        <s v="15/03/2013"/>
        <s v="22/04/2013"/>
        <s v="11/05/2013"/>
        <s v="14/03/2012"/>
        <s v="09/12/2012"/>
        <s v="02/12/2011"/>
        <s v="17/06/2013"/>
        <s v="22/06/2013"/>
        <s v="16/08/2011"/>
        <s v="08/08/2013"/>
        <s v="13/04/2013"/>
        <s v="28/08/2013"/>
        <s v="19/08/2013"/>
        <s v="05/09/2013"/>
        <s v="17/08/2013"/>
        <s v="17/04/2013"/>
        <s v="07/10/2013"/>
        <s v="21/09/2013"/>
        <s v="14/10/2013"/>
        <s v="31/10/2013"/>
        <s v="11/12/2013"/>
        <s v="24/12/2011"/>
        <s v="02/01/2014"/>
        <s v="11/02/2013"/>
        <s v="06/02/2014"/>
        <s v="24/12/2013"/>
        <s v="04/04/2014"/>
        <s v="14/03/2014"/>
        <s v="26/04/2014"/>
        <s v="05/05/2014"/>
        <s v="16/08/2013"/>
        <s v="08/01/2014"/>
        <s v="24/07/2014"/>
        <s v="20/07/2014"/>
        <s v="23/08/2014"/>
        <s v="22/08/2014"/>
        <s v="28/09/2014"/>
        <s v="24/01/2014"/>
        <s v="02/11/2014"/>
        <s v="01/11/2014"/>
        <s v="08/11/2014"/>
        <s v="12/11/2014"/>
        <s v="24/11/2014"/>
        <s v="23/11/2014"/>
        <s v="26/01/2015"/>
        <s v="04/02/2015"/>
        <s v="16/02/2015"/>
        <s v="19/02/2015"/>
        <s v="03/03/2015"/>
        <s v="26/02/2015"/>
        <s v="15/03/2015"/>
        <s v="11/11/2014"/>
        <s v="14/11/2013"/>
        <s v="15/08/2014"/>
        <s v="07/03/2015"/>
        <s v="30/08/2014"/>
        <s v="28/03/2015"/>
        <s v="08/04/2015"/>
        <s v="10/04/2015"/>
        <s v="17/10/2013"/>
        <s v="16/04/2015"/>
        <s v="13/04/2015"/>
        <s v="07/08/2014"/>
        <s v="01/05/2015"/>
        <s v="11/05/2015"/>
        <s v="14/05/2015"/>
        <s v="10/05/2015"/>
        <s v="17/05/2015"/>
        <s v="20/06/2015"/>
        <s v="21/08/2014"/>
        <s v="07/06/2015"/>
        <s v="04/06/2015"/>
        <s v="08/07/2015"/>
        <s v="28/07/2015"/>
        <s v="26/07/2015"/>
        <s v="24/06/2015"/>
        <s v="30/07/2015"/>
        <s v="18/03/2014"/>
        <s v="02/08/2015"/>
        <s v="12/09/2015"/>
        <s v="26/11/2013"/>
        <s v="18/06/2015"/>
        <s v="26/11/2014"/>
        <s v="04/02/2014"/>
        <s v="19/09/2013"/>
        <s v="13/01/2013"/>
        <s v="11/02/2015"/>
        <s v="11/09/2015"/>
        <s v="13/01/2014"/>
        <s v="10/10/2013"/>
        <s v="06/09/2015"/>
        <s v="30/09/2015"/>
        <s v="28/10/2015"/>
        <s v="07/11/2015"/>
        <s v="22/11/2015"/>
        <s v="27/11/2015"/>
        <s v="07/12/2015"/>
        <s v="25/06/2014"/>
        <s v="12/12/2015"/>
        <s v="10/12/2015"/>
        <s v="03/12/2015"/>
        <s v="06/07/2014"/>
        <s v="11/01/2016"/>
        <s v="15/02/2016"/>
        <s v="19/12/2015"/>
        <s v="22/07/2015"/>
        <s v="02/02/2016"/>
        <s v="23/01/2015"/>
        <s v="05/12/2014"/>
        <s v="07/09/2014"/>
        <s v="26/03/2016"/>
        <s v="31/03/2016"/>
        <s v="30/11/2014"/>
        <s v="27/04/2016"/>
        <s v="03/05/2016"/>
        <s v="09/11/2015"/>
        <s v="25/05/2016"/>
        <s v="05/06/2016"/>
        <s v="26/06/2013"/>
        <s v="10/11/2013"/>
        <s v="01/08/2012"/>
        <s v="03/06/2016"/>
        <s v="07/07/2016"/>
        <s v="16/07/2016"/>
        <s v="24/06/2016"/>
        <s v="21/03/2016"/>
        <s v="09/08/2016"/>
        <s v="18/07/2016"/>
        <s v="27/06/2016"/>
        <s v="28/08/2016"/>
        <s v="22/08/2016"/>
        <s v="26/11/2015"/>
        <s v="24/04/2016"/>
        <s v="12/04/2015"/>
        <s v="20/09/2016"/>
        <s v="12/12/2014"/>
        <s v="05/08/2016"/>
        <s v="28/09/2016"/>
        <s v="21/04/2016"/>
        <s v="01/10/2016"/>
        <s v="19/09/2016"/>
        <s v="23/10/2016"/>
        <s v="27/10/2016"/>
        <s v="30/10/2016"/>
        <s v="12/02/2015"/>
        <s v="03/11/2016"/>
        <s v="30/11/2016"/>
        <s v="04/12/2016"/>
        <s v="01/09/2013"/>
        <s v="02/01/2017"/>
        <s v="23/07/2016"/>
        <s v="12/03/2016"/>
        <s v="20/01/2017"/>
        <s v="11/02/2017"/>
        <s v="12/09/2016"/>
        <s v="30/01/2014"/>
        <s v="02/03/2017"/>
        <s v="17/03/2017"/>
        <s v="01/12/2013"/>
        <s v="31/03/2017"/>
        <s v="15/03/2017"/>
        <s v="28/03/2017"/>
        <s v="08/04/2017"/>
        <s v="19/04/2017"/>
        <s v="14/03/2017"/>
        <s v="22/04/2017"/>
        <s v="11/05/2017"/>
        <s v="01/05/2017"/>
        <s v="21/01/2017"/>
        <s v="25/12/2016"/>
        <s v="28/01/2017"/>
        <s v="12/06/2017"/>
        <s v="10/06/2017"/>
        <s v="30/06/2017"/>
        <s v="15/07/2017"/>
        <s v="18/07/2017"/>
        <s v="01/04/2017"/>
        <s v="02/02/2014"/>
        <s v="01/09/2017"/>
        <s v="15/10/2014"/>
        <s v="04/09/2017"/>
        <s v="11/09/2017"/>
        <s v="30/09/2017"/>
        <s v="07/10/2017"/>
        <s v="09/10/2017"/>
        <s v="11/10/2017"/>
        <s v="18/10/2017"/>
        <s v="08/10/2017"/>
        <s v="29/09/2017"/>
        <s v="11/11/2017"/>
        <s v="27/09/2017"/>
        <s v="23/10/2017"/>
        <s v="19/12/2017"/>
        <s v="01/12/2017"/>
        <s v="10/01/2018"/>
        <s v="08/01/2018"/>
        <s v="14/01/2018"/>
        <s v="30/01/2018"/>
        <s v="13/11/2017"/>
        <s v="11/02/2018"/>
        <s v="10/01/2017"/>
        <s v="14/02/2018"/>
        <s v="14/12/2017"/>
        <s v="13/02/2018"/>
        <s v="07/04/2015"/>
        <s v="18/03/2018"/>
        <s v="16/03/2018"/>
        <s v="01/10/2017"/>
        <s v="22/02/2018"/>
        <s v="10/03/2018"/>
        <s v="07/02/2018"/>
        <s v="08/04/2018"/>
        <s v="05/10/2017"/>
        <s v="25/04/2018"/>
        <s v="03/08/2016"/>
        <s v="25/03/2018"/>
        <s v="14/04/2018"/>
        <s v="11/04/2018"/>
        <s v="28/12/2017"/>
        <s v="30/11/2017"/>
        <s v="23/05/2018"/>
        <s v="17/10/2016"/>
        <s v="11/05/2018"/>
        <s v="06/10/2016"/>
        <s v="13/05/2018"/>
        <s v="25/02/2015"/>
        <s v="08/06/2018"/>
        <s v="05/06/2018"/>
        <s v="13/06/2018"/>
        <s v="26/04/2018"/>
        <s v="15/05/2018"/>
        <s v="20/06/2018"/>
        <s v="29/06/2018"/>
        <s v="15/07/2018"/>
        <s v="22/06/2018"/>
        <s v="28/06/2018"/>
        <s v="01/08/2018"/>
        <s v="30/07/2018"/>
        <s v="03/08/2018"/>
        <s v="01/07/2018"/>
        <s v="22/08/2018"/>
        <s v="23/08/2018"/>
        <s v="25/08/2018"/>
        <s v="26/07/2018"/>
        <s v="08/09/2018"/>
        <s v="10/11/2017"/>
        <s v="08/08/2018"/>
        <s v="02/09/2018"/>
        <s v="23/09/2018"/>
        <s v="28/04/2018"/>
        <s v="27/09/2018"/>
        <s v="22/05/2017"/>
        <s v="06/04/2018"/>
        <s v="09/06/2018"/>
        <s v="30/08/2018"/>
        <s v="25/06/2018"/>
        <s v="30/09/2018"/>
        <s v="01/10/2018"/>
        <s v="31/07/2018"/>
        <s v="07/05/2018"/>
        <s v="16/09/2018"/>
        <s v="26/09/2018"/>
        <s v="19/10/2018"/>
        <s v="31/10/2018"/>
        <s v="21/09/2018"/>
        <s v="19/09/2018"/>
        <s v="26/10/2018"/>
        <s v="26/06/2018"/>
        <s v="02/12/2018"/>
        <s v="11/11/2018"/>
        <s v="09/11/2018"/>
        <s v="07/12/2018"/>
        <s v="10/12/2018"/>
        <s v="17/11/2018"/>
        <s v="22/12/2017"/>
        <s v="31/12/2018"/>
        <s v="26/12/2018"/>
        <s v="27/12/2018"/>
        <s v="24/11/2018"/>
        <s v="18/11/2018"/>
        <s v="19/07/2018"/>
        <s v="22/12/2018"/>
        <s v="09/12/2018"/>
        <s v="30/11/2018"/>
        <s v="15/01/2019"/>
        <s v="20/11/2018"/>
        <s v="10/01/2019"/>
        <s v="03/01/2019"/>
        <s v="22/02/2019"/>
        <s v="01/03/2019"/>
        <s v="30/01/2019"/>
        <s v="25/01/2019"/>
        <s v="24/02/2019"/>
        <s v="20/07/2018"/>
        <s v="10/11/2018"/>
        <s v="14/07/2017"/>
        <s v="11/03/2019"/>
        <s v="22/03/2019"/>
        <s v="21/12/2018"/>
        <s v="18/10/2018"/>
        <s v="23/02/2018"/>
        <s v="24/04/2019"/>
        <s v="06/04/2019"/>
        <s v="26/04/2019"/>
        <s v="12/04/2019"/>
        <s v="30/10/2018"/>
        <s v="13/05/2019"/>
        <s v="06/05/2019"/>
        <s v="25/05/2019"/>
        <s v="02/06/2019"/>
        <s v="16/06/2019"/>
        <s v="25/03/2019"/>
        <s v="12/02/2019"/>
        <s v="01/05/2019"/>
        <s v="07/11/2018"/>
        <s v="29/06/2019"/>
        <s v="23/06/2019"/>
        <s v="19/08/2018"/>
        <s v="20/07/2019"/>
        <s v="04/04/2019"/>
        <s v="17/01/2018"/>
        <s v="20/06/2019"/>
        <s v="19/07/2019"/>
        <s v="18/02/2019"/>
        <s v="09/03/2019"/>
        <s v="14/03/2019"/>
        <s v="26/03/2019"/>
        <s v="16/05/2019"/>
        <s v="11/08/2019"/>
        <s v="05/08/2019"/>
        <s v="03/04/2019"/>
        <s v="07/07/2019"/>
        <s v="13/04/2019"/>
        <s v="18/12/2017"/>
        <s v="23/08/2019"/>
        <s v="02/07/2019"/>
        <s v="29/05/2017"/>
        <s v="24/08/2019"/>
        <s v="18/05/2018"/>
        <s v="01/09/2019"/>
        <s v="24/07/2019"/>
        <s v="05/10/2019"/>
        <s v="19/10/2019"/>
        <s v="01/07/2019"/>
        <s v="26/11/2016"/>
        <s v="30/10/2019"/>
        <s v="13/11/2019"/>
        <s v="30/11/2019"/>
        <s v="12/11/2019"/>
        <s v="20/12/2019"/>
        <s v="16/11/2019"/>
        <s v="04/01/2020"/>
        <s v="25/11/2019"/>
        <s v="27/08/2017"/>
        <s v="13/05/2016"/>
        <s v="11/02/2020"/>
        <s v="19/02/2020"/>
        <s v="31/07/2019"/>
        <s v="26/08/2019"/>
        <s v="01/06/2020"/>
        <s v="25/11/2018"/>
        <s v="20/02/2020"/>
        <s v="12/04/2020"/>
        <s v="27/02/2019"/>
        <s v="11/07/2018"/>
        <s v="21/01/2019"/>
        <s v="28/01/2021"/>
        <s v="01/02/2021"/>
        <s v="26/01/2021"/>
        <s v="29/01/2021"/>
        <s v="31/01/2021"/>
        <s v="23/01/2021"/>
        <s v="30/01/2021"/>
        <s v="02/02/2021"/>
        <s v="06/02/2021"/>
        <s v="05/02/2021"/>
        <s v="18/01/2021"/>
        <s v="03/02/2021"/>
        <s v="04/02/2021"/>
        <s v="11/02/2021"/>
        <s v="09/02/2021"/>
        <s v="29/07/2018"/>
        <s v="08/02/2021"/>
        <s v="10/02/2021"/>
        <s v="16/11/2020"/>
        <s v="13/02/2021"/>
        <s v="12/02/2021"/>
        <s v="07/02/2021"/>
        <s v="14/02/2021"/>
        <s v="15/02/2021"/>
        <s v="11/01/2021"/>
        <s v="25/10/2001"/>
        <s v="16/08/2003"/>
        <s v="09/07/2004"/>
        <s v="20/01/2005"/>
        <s v="25/11/2005"/>
        <s v="26/11/2005"/>
        <s v="06/06/2007"/>
        <s v="21/12/2007"/>
        <s v="18/12/2007"/>
        <s v="23/09/2008"/>
        <s v="12/01/2009"/>
        <s v="20/06/2009"/>
        <s v="21/08/2009"/>
        <s v="10/09/2009"/>
        <s v="15/11/2009"/>
        <s v="26/01/2010"/>
        <s v="20/10/2012"/>
        <s v="29/03/2013"/>
        <s v="18/02/2021"/>
        <s v="20/02/2021"/>
        <s v="17/02/2021"/>
        <s v="16/02/2021"/>
        <s v="23/02/2021"/>
        <s v="22/02/2021"/>
        <s v="25/02/2021"/>
        <s v="24/02/2021"/>
        <s v="08/04/2003"/>
        <s v="24/06/2006"/>
        <s v="01/12/2006"/>
        <s v="27/02/2021"/>
        <s v="26/02/2021"/>
        <s v="28/02/2021"/>
        <s v="01/03/2021"/>
        <s v="16/08/2020"/>
        <s v="03/03/2021"/>
        <s v="31/07/2020"/>
        <s v="05/03/2021"/>
        <s v="07/03/2021"/>
        <s v="08/03/2021"/>
        <s v="06/03/2021"/>
        <s v="02/03/2021"/>
        <s v="19/02/2021"/>
        <s v="04/03/2021"/>
        <s v="10/03/2021"/>
        <s v="21/02/2021"/>
        <s v="02/03/2020"/>
        <s v="13/03/2021"/>
        <s v="02/03/2011"/>
        <s v="31/07/2011"/>
        <s v="27/05/2010"/>
        <s v="19/05/2012"/>
        <s v="12/03/2021"/>
        <s v="11/03/2021"/>
        <s v="25/11/2013"/>
        <s v="10/02/2015"/>
        <s v="22/06/2015"/>
        <s v="16/01/2016"/>
        <s v="12/04/2016"/>
        <s v="05/11/2015"/>
        <s v="30/08/2016"/>
        <s v="23/06/2017"/>
        <s v="29/07/2017"/>
        <s v="01/08/2017"/>
        <s v="25/08/2017"/>
        <s v="15/03/2021"/>
        <s v="29/03/2019"/>
        <s v="17/06/2019"/>
        <s v="19/06/2018"/>
        <s v="23/09/2019"/>
        <s v="02/11/2019"/>
        <s v="29/06/2007"/>
        <s v="17/03/2021"/>
        <s v="16/03/2021"/>
        <s v="18/03/2021"/>
        <s v="20/03/2021"/>
        <s v="15/12/2020"/>
        <s v="19/03/2021"/>
        <s v="21/03/2021"/>
        <s v="22/03/2021"/>
        <s v="23/03/2021"/>
        <s v="14/03/2021"/>
        <s v="25/03/2021"/>
        <s v="24/03/2021"/>
        <s v="28/03/2021"/>
        <s v="30/03/2021"/>
        <s v="29/03/2021"/>
        <s v="26/08/2009"/>
        <s v="16/03/2006"/>
        <s v="02/02/2008"/>
        <s v="26/03/2021"/>
        <s v="31/03/2021"/>
        <s v="27/03/2021"/>
        <s v="01/04/2021"/>
        <s v="03/04/2021"/>
        <s v="05/04/2021"/>
        <s v="04/04/2021"/>
        <s v="06/04/2021"/>
        <s v="08/04/2021"/>
        <s v="02/04/2021"/>
        <s v="09/04/2021"/>
        <s v="11/04/2021"/>
        <s v="10/04/2021"/>
        <s v="07/04/2021"/>
        <s v="17/01/1999"/>
        <s v="27/08/1999"/>
        <s v="21/10/1998"/>
        <s v="21/01/2000"/>
        <s v="24/05/2000"/>
        <s v="15/07/2000"/>
        <s v="28/11/2000"/>
        <s v="18/05/2001"/>
        <s v="14/09/2001"/>
        <s v="04/12/2001"/>
        <s v="19/01/2002"/>
        <s v="31/03/2002"/>
        <s v="12/04/2002"/>
        <s v="23/03/2002"/>
        <s v="03/06/2002"/>
        <s v="07/11/2002"/>
        <s v="23/10/2002"/>
        <s v="23/10/2001"/>
        <s v="20/04/2003"/>
        <s v="05/07/2003"/>
        <s v="09/08/2003"/>
        <s v="19/11/2003"/>
        <s v="16/03/2004"/>
        <s v="14/05/2004"/>
        <s v="26/06/2004"/>
        <s v="31/07/2004"/>
        <s v="06/08/2004"/>
        <s v="18/08/2004"/>
        <s v="21/08/2004"/>
        <s v="22/09/2004"/>
        <s v="23/09/2004"/>
        <s v="16/08/2004"/>
        <s v="20/12/2004"/>
        <s v="29/12/2004"/>
        <s v="03/01/2005"/>
        <s v="19/01/2005"/>
        <s v="16/02/2005"/>
        <s v="04/03/2005"/>
        <s v="02/04/2005"/>
        <s v="19/05/2005"/>
        <s v="18/06/2005"/>
        <s v="21/05/2004"/>
        <s v="15/05/2002"/>
        <s v="09/02/2005"/>
        <s v="08/07/2005"/>
        <s v="12/05/2005"/>
        <s v="08/02/2007"/>
        <s v="16/02/2007"/>
        <s v="30/03/2007"/>
        <s v="02/06/2007"/>
        <s v="22/02/2006"/>
        <s v="07/07/2007"/>
        <s v="12/05/2007"/>
        <s v="07/06/2007"/>
        <s v="03/10/2005"/>
        <s v="17/09/2007"/>
        <s v="14/10/2007"/>
        <s v="04/11/2007"/>
        <s v="19/10/2007"/>
        <s v="04/05/2006"/>
        <s v="09/03/2008"/>
        <s v="12/12/2007"/>
        <s v="27/03/2008"/>
        <s v="31/03/2008"/>
        <s v="29/05/2008"/>
        <s v="10/06/2008"/>
        <s v="17/06/2008"/>
        <s v="05/06/2008"/>
        <s v="01/07/2008"/>
        <s v="10/07/2008"/>
        <s v="13/04/2007"/>
        <s v="13/09/2008"/>
        <s v="23/10/2008"/>
        <s v="21/10/2008"/>
        <s v="09/11/2008"/>
        <s v="23/11/2008"/>
        <s v="02/12/2008"/>
        <s v="25/12/2008"/>
        <s v="18/12/2008"/>
        <s v="02/09/2008"/>
        <s v="18/01/2009"/>
        <s v="15/02/2009"/>
        <s v="08/03/2009"/>
        <s v="30/03/2009"/>
        <s v="11/04/2009"/>
        <s v="28/04/2009"/>
        <s v="13/05/2009"/>
        <s v="19/05/2009"/>
        <s v="28/05/2009"/>
        <s v="14/06/2009"/>
        <s v="05/03/2009"/>
        <s v="15/08/2009"/>
        <s v="20/08/2009"/>
        <s v="04/10/2009"/>
        <s v="09/10/2009"/>
        <s v="15/10/2009"/>
        <s v="17/10/2009"/>
        <s v="19/10/2009"/>
        <s v="05/09/2009"/>
        <s v="16/10/2009"/>
        <s v="05/11/2009"/>
        <s v="16/11/2009"/>
        <s v="04/12/2009"/>
        <s v="28/12/2009"/>
        <s v="09/01/2010"/>
        <s v="06/02/2010"/>
        <s v="02/04/2010"/>
        <s v="23/04/2010"/>
        <s v="10/05/2010"/>
        <s v="26/05/2010"/>
        <s v="11/09/2009"/>
        <s v="16/07/2008"/>
        <s v="23/11/2010"/>
        <s v="03/01/2011"/>
        <s v="22/03/2010"/>
        <s v="06/02/2011"/>
        <s v="03/02/2011"/>
        <s v="20/09/2009"/>
        <s v="04/05/2012"/>
        <s v="26/10/2007"/>
        <s v="02/09/2011"/>
        <s v="24/05/2008"/>
        <s v="29/08/2012"/>
        <s v="22/09/2010"/>
        <s v="21/04/2014"/>
        <s v="24/07/2013"/>
        <s v="22/07/2013"/>
        <s v="26/10/2016"/>
        <s v="02/08/2012"/>
        <s v="13/04/2021"/>
        <s v="02/01/1999"/>
        <s v="10/11/1999"/>
        <s v="19/03/2002"/>
        <s v="16/05/1998"/>
        <s v="12/09/2004"/>
        <s v="30/10/2004"/>
        <s v="23/07/2007"/>
        <s v="19/03/2008"/>
        <s v="02/04/2009"/>
        <s v="11/02/2006"/>
        <s v="05/07/2006"/>
        <s v="31/01/1994"/>
        <s v="24/09/1994"/>
        <s v="17/01/1994"/>
        <s v="21/07/1994"/>
        <s v="09/08/1994"/>
        <s v="07/04/1994"/>
        <s v="05/06/2005"/>
        <s v="09/07/2005"/>
        <s v="20/08/2005"/>
        <s v="15/08/2005"/>
        <s v="04/11/2004"/>
        <s v="29/09/2005"/>
        <s v="07/11/2005"/>
        <s v="12/01/2006"/>
        <s v="09/01/2006"/>
        <s v="13/04/2006"/>
        <s v="28/06/2006"/>
        <s v="07/08/2006"/>
        <s v="23/08/2006"/>
        <s v="29/09/2006"/>
        <s v="14/11/2006"/>
        <s v="17/10/2006"/>
        <s v="13/11/2006"/>
        <s v="10/12/2006"/>
        <s v="14/04/2021"/>
        <s v="15/04/2021"/>
        <s v="18/04/2021"/>
        <s v="17/04/2021"/>
        <s v="16/04/2021"/>
        <s v="19/04/2021"/>
        <s v="20/04/2021"/>
        <s v="21/04/2021"/>
        <s v="23/04/2021"/>
        <s v="12/04/2021"/>
        <s v="25/04/2021"/>
        <s v="22/04/2021"/>
        <s v="24/04/2021"/>
        <s v="26/04/2021"/>
        <s v="28/04/2021"/>
        <s v="27/04/2021"/>
        <s v="30/04/2021"/>
        <s v="02/05/2021"/>
        <s v="21/01/2021"/>
        <s v="05/05/2021"/>
        <s v="04/05/2021"/>
        <s v="03/05/2021"/>
        <s v="01/05/2021"/>
        <s v="08/05/2021"/>
        <s v="09/05/2021"/>
        <s v="06/05/2021"/>
        <s v="10/05/2021"/>
        <s v="07/05/2021"/>
        <s v="12/05/2021"/>
        <s v="13/05/2021"/>
        <s v="15/05/2021"/>
        <s v="17/05/2021"/>
        <s v="16/05/2021"/>
        <s v="14/05/2021"/>
        <s v="11/05/2021"/>
        <s v="19/05/2021"/>
        <s v="20/05/2021"/>
        <s v="18/05/2021"/>
        <s v="06/06/2021"/>
        <s v="31/05/2021"/>
        <s v="12/06/2021"/>
        <s v="13/06/2021"/>
        <s v="28/05/2021"/>
        <s v="09/06/2021"/>
        <s v="21/05/2021"/>
        <s v="23/05/2021"/>
        <s v="01/06/2021"/>
        <s v="04/06/2021"/>
        <s v="22/05/2021"/>
        <s v="16/06/2021"/>
        <s v="11/06/2021"/>
        <s v="29/05/2021"/>
        <s v="10/06/2021"/>
        <s v="08/06/2021"/>
        <s v="19/06/2021"/>
        <s v="03/06/2021"/>
        <s v="18/06/2021"/>
        <s v="20/06/2021"/>
        <s v="17/06/2021"/>
        <s v="22/06/2021"/>
        <s v="21/06/2021"/>
        <s v="14/06/2021"/>
        <s v="23/06/2021"/>
        <s v="27/05/2021"/>
        <s v="24/06/2021"/>
        <s v="26/06/2021"/>
        <s v="28/06/2021"/>
        <s v="27/06/2021"/>
        <s v="29/06/2021"/>
        <s v="26/05/2021"/>
        <s v="25/06/2021"/>
        <s v="01/07/2021"/>
        <s v="30/06/2021"/>
        <s v="03/07/2021"/>
        <s v="04/07/2021"/>
        <s v="09/03/2021"/>
        <s v="15/06/2021"/>
        <s v="05/07/2021"/>
        <s v="02/07/2021"/>
        <s v="08/07/2021"/>
        <s v="10/07/2021"/>
        <s v="07/07/2021"/>
        <s v="09/07/2021"/>
        <s v="12/07/2021"/>
        <s v="11/07/2021"/>
        <s v="14/07/2021"/>
        <s v="15/07/2021"/>
        <s v="13/07/2021"/>
        <s v="19/07/2021"/>
        <s v="18/07/2021"/>
        <s v="20/07/2021"/>
        <s v="17/07/2021"/>
        <s v="22/07/2021"/>
        <s v="21/07/2021"/>
        <s v="16/07/2021"/>
        <s v="24/07/2021"/>
        <s v="07/06/2021"/>
        <s v="26/07/2021"/>
        <s v="25/07/2021"/>
        <s v="29/07/2021"/>
        <s v="01/08/2021"/>
        <s v="31/07/2021"/>
        <s v="27/07/2021"/>
        <s v="30/07/2021"/>
        <s v="04/08/2021"/>
        <s v="02/08/2021"/>
        <s v="03/08/2021"/>
        <s v="05/08/2021"/>
        <s v="06/08/2021"/>
        <s v="08/08/2021"/>
        <s v="28/07/2021"/>
        <s v="07/08/2021"/>
        <s v="05/06/2021"/>
        <s v="11/08/2021"/>
        <s v="10/08/2021"/>
        <s v="12/08/2021"/>
        <s v="09/08/2021"/>
        <s v="15/08/2021"/>
        <s v="17/08/2021"/>
        <s v="14/08/2021"/>
        <s v="18/08/2021"/>
        <s v="19/08/2021"/>
        <s v="20/08/2021"/>
        <s v="22/08/2021"/>
        <s v="21/08/2021"/>
        <s v="23/08/2021"/>
        <s v="13/08/2021"/>
        <s v="25/08/2021"/>
        <s v="24/08/2021"/>
        <s v="26/08/2021"/>
        <s v="28/08/2021"/>
        <s v="30/08/2021"/>
        <s v="29/08/2021"/>
        <s v="19/10/2010"/>
        <s v="31/08/2021"/>
        <s v="06/07/2021"/>
        <s v="04/09/2021"/>
        <s v="05/09/2021"/>
        <s v="02/09/2021"/>
        <s v="01/09/2021"/>
        <s v="03/09/2021"/>
        <s v="27/08/2021"/>
        <s v="07/09/2021"/>
        <s v="08/09/2021"/>
        <s v="10/09/2021"/>
        <s v="12/09/2021"/>
        <s v="06/09/2021"/>
        <s v="29/04/2021"/>
        <s v="14/09/2021"/>
        <s v="23/07/2021"/>
        <s v="11/09/2021"/>
        <s v="13/09/2021"/>
        <s v="09/09/2021"/>
        <s v="16/09/2021"/>
        <s v="17/09/2021"/>
        <s v="18/09/2021"/>
        <s v="12/10/2018"/>
        <s v="19/09/2021"/>
        <s v="20/09/2021"/>
        <s v="22/09/2021"/>
        <s v="25/09/2021"/>
        <s v="26/09/2021"/>
        <s v="23/09/2021"/>
        <s v="21/09/2021"/>
        <s v="28/09/2021"/>
        <s v="27/09/2021"/>
        <s v="30/09/2021"/>
        <s v="01/10/2021"/>
        <s v="03/10/2021"/>
        <s v="05/10/2021"/>
        <s v="02/10/2021"/>
        <s v="29/09/2021"/>
        <s v="04/10/2021"/>
        <s v="07/10/2021"/>
        <s v="09/10/2021"/>
        <s v="30/05/2021"/>
        <s v="10/10/2021"/>
        <s v="12/10/2021"/>
        <s v="11/10/2021"/>
        <s v="13/10/2021"/>
        <s v="14/10/2021"/>
        <s v="15/10/2021"/>
        <s v="08/10/2021"/>
        <s v="17/10/2021"/>
        <s v="16/10/2021"/>
        <s v="20/10/2021"/>
        <s v="19/10/2021"/>
        <s v="21/10/2021"/>
        <s v="22/10/2021"/>
        <s v="06/10/2021"/>
        <s v="18/10/2021"/>
        <s v="24/10/2021"/>
        <s v="23/10/2021"/>
        <s v="28/10/2021"/>
        <s v="25/10/2021"/>
        <s v="29/10/2021"/>
        <s v="30/10/2021"/>
        <s v="21/04/2020"/>
        <s v="27/10/2021"/>
        <s v="01/11/2021"/>
        <s v="05/11/2021"/>
        <s v="31/10/2021"/>
        <s v="15/09/2021"/>
        <s v="03/11/2021"/>
        <s v="02/11/2021"/>
        <s v="10/11/2021"/>
        <s v="04/11/2021"/>
        <s v="06/11/2021"/>
        <s v="11/11/2021"/>
        <s v="08/11/2021"/>
        <s v="17/11/2021"/>
        <s v="14/11/2021"/>
        <s v="15/11/2021"/>
        <s v="13/11/2021"/>
        <s v="12/11/2021"/>
        <s v="09/11/2021"/>
        <s v="18/11/2021"/>
        <s v="20/11/2021"/>
        <s v="19/11/2021"/>
        <s v="07/11/2021"/>
        <s v="16/11/2021"/>
        <s v="24/09/2021"/>
        <s v="21/11/2021"/>
        <s v="24/11/2021"/>
        <s v="22/11/2021"/>
        <s v="26/10/2021"/>
        <s v="25/11/2021"/>
        <s v="28/11/2021"/>
        <s v="29/11/2021"/>
        <s v="26/11/2021"/>
        <s v="27/11/2021"/>
        <s v="23/11/2021"/>
        <s v="03/12/2021"/>
        <s v="30/11/2021"/>
        <s v="01/12/2021"/>
        <s v="05/12/2021"/>
        <s v="06/12/2021"/>
        <s v="02/12/2021"/>
        <s v="04/12/2021"/>
        <s v="07/12/2021"/>
        <s v="10/12/2021"/>
        <s v="11/12/2021"/>
        <s v="14/12/2021"/>
        <s v="08/12/2021"/>
        <s v="13/12/2021"/>
        <s v="23/12/2021"/>
        <s v="20/12/2021"/>
        <s v="17/12/2021"/>
        <s v="26/12/2021"/>
        <s v="21/12/2021"/>
        <s v="22/12/2021"/>
        <s v="28/12/2021"/>
        <s v="25/12/2021"/>
        <s v="29/12/2021"/>
        <s v="02/01/2022"/>
        <s v="03/01/2022"/>
        <s v="05/01/2022"/>
        <s v="27/12/2021"/>
        <s v="06/01/2022"/>
        <s v="01/01/2022"/>
        <s v="07/01/2022"/>
        <s v="10/01/2022"/>
        <s v="11/01/2022"/>
        <s v="12/01/2022"/>
        <s v="04/01/2022"/>
        <s v="08/01/2022"/>
        <s v="15/12/2021"/>
        <s v="13/01/2022"/>
        <s v="15/01/2022"/>
        <s v="16/01/2022"/>
        <s v="31/12/2021"/>
        <s v="30/12/2021"/>
        <s v="17/01/2022"/>
        <s v="14/01/2022"/>
        <s v="24/12/2021"/>
        <s v="24/01/2022"/>
        <s v="19/01/2022"/>
        <s v="22/01/2022"/>
        <s v="21/01/2022"/>
        <s v="28/02/2019"/>
        <s v="20/01/2022"/>
        <s v="26/01/2022"/>
        <s v="18/01/2022"/>
        <s v="28/01/2022"/>
        <s v="30/01/2022"/>
        <s v="02/02/2022"/>
        <s v="03/02/2022"/>
        <s v="05/02/2022"/>
        <s v="25/01/2022"/>
        <s v="06/02/2022"/>
        <s v="27/01/2022"/>
        <s v="01/02/2022"/>
        <s v="08/02/2022"/>
        <s v="14/02/2022"/>
        <s v="04/02/2022"/>
        <s v="09/02/2022"/>
        <s v="07/02/2022"/>
        <s v="21/02/2022"/>
        <s v="19/02/2022"/>
        <s v="22/02/2022"/>
        <s v="29/01/2022"/>
        <s v="17/02/2022"/>
        <s v="26/02/2022"/>
        <s v="23/02/2022"/>
        <s v="27/02/2022"/>
        <s v="02/03/2022"/>
        <s v="24/02/2022"/>
        <s v="03/03/2022"/>
        <s v="04/03/2022"/>
        <s v="07/03/2022"/>
        <s v="15/02/2022"/>
        <s v="20/02/2022"/>
        <s v="28/02/2022"/>
        <s v="05/03/2022"/>
        <s v="08/03/2022"/>
        <s v="09/03/2022"/>
        <s v="01/03/2022"/>
        <s v="11/02/2022"/>
        <s v="13/03/2022"/>
        <s v="14/03/2022"/>
        <s v="15/03/2022"/>
        <s v="12/03/2022"/>
        <s v="10/03/2022"/>
        <s v="17/03/2022"/>
        <s v="16/03/2022"/>
        <s v="21/03/2022"/>
        <s v="22/03/2022"/>
        <s v="18/03/2022"/>
        <s v="12/12/2021"/>
        <s v="11/03/2022"/>
        <s v="24/03/2022"/>
        <s v="23/03/2022"/>
        <s v="27/03/2022"/>
        <s v="14/02/2019"/>
        <s v="28/03/2022"/>
        <s v="25/05/2021"/>
        <s v="24/05/2021"/>
        <s v="02/06/2021"/>
        <s v="26/03/2022"/>
        <s v="12/02/2022"/>
        <s v="20/03/2022"/>
        <s v="25/03/2022"/>
        <s v="02/04/2022"/>
        <s v="06/04/2022"/>
        <s v="07/04/2022"/>
        <s v="10/04/2022"/>
        <s v="08/04/2022"/>
        <s v="11/04/2022"/>
        <s v="31/03/2022"/>
        <s v="17/04/2022"/>
        <s v="15/04/2022"/>
        <s v="22/04/2022"/>
        <s v="16/04/2022"/>
        <s v="24/04/2022"/>
        <s v="18/04/2022"/>
        <s v="27/04/2022"/>
        <s v="20/04/2022"/>
        <s v="23/04/2022"/>
        <s v="16/08/2021"/>
        <s v="04/05/2022"/>
        <s v="02/05/2022"/>
        <s v="26/04/2022"/>
        <s v="01/05/2022"/>
        <s v="07/05/2022"/>
        <s v="09/05/2022"/>
        <s v="03/05/2022"/>
        <s v="10/05/2022"/>
        <s v="11/05/2022"/>
        <s v="21/04/2022"/>
        <s v="29/04/2022"/>
        <s v="14/05/2022"/>
        <s v="16/05/2022"/>
        <s v="17/05/2022"/>
        <s v="12/05/2022"/>
        <s v="21/05/2022"/>
        <s v="25/05/2022"/>
        <s v="08/05/2022"/>
        <s v="24/05/2022"/>
        <s v="06/05/2022"/>
        <s v="23/05/2022"/>
        <s v="13/05/2022"/>
        <s v="31/05/2022"/>
        <s v="12/04/2022"/>
        <s v="19/05/2022"/>
        <s v="16/12/2021"/>
        <s v="03/06/2022"/>
        <s v="06/06/2022"/>
        <s v="10/02/2022"/>
        <s v="28/05/2022"/>
        <s v="15/06/2022"/>
        <s v="14/06/2022"/>
        <s v="25/04/2022"/>
        <s v="08/06/2022"/>
        <s v="13/02/2022"/>
        <s v="12/06/2022"/>
        <s v="16/06/2022"/>
        <s v="19/06/2022"/>
        <s v="13/06/2022"/>
        <s v="21/06/2022"/>
        <s v="09/06/2022"/>
        <s v="22/06/2022"/>
        <s v="17/06/2022"/>
        <s v="26/06/2022"/>
        <s v="24/06/2022"/>
        <s v="29/05/2022"/>
        <s v="02/07/2022"/>
        <s v="04/07/2022"/>
        <s v="29/06/2022"/>
        <s v="28/06/2022"/>
        <s v="18/06/2022"/>
        <s v="28/02/2017"/>
        <s v="11/06/2022"/>
        <s v="30/05/2022"/>
        <s v="05/07/2022"/>
        <s v="09/07/2022"/>
        <s v="14/07/2022"/>
        <s v="16/07/2022"/>
        <s v="17/07/2022"/>
        <s v="03/07/2022"/>
        <s v="13/07/2022"/>
        <s v="15/07/2022"/>
        <s v="12/07/2022"/>
        <s v="18/07/2022"/>
        <s v="08/07/2022"/>
        <s v="25/07/2022"/>
        <s v="24/07/2022"/>
        <s v="21/07/2022"/>
        <s v="31/07/2022"/>
        <s v="03/08/2022"/>
        <s v="04/08/2022"/>
        <s v="16/08/2022"/>
        <s v="10/08/2022"/>
        <s v="05/08/2022"/>
        <s v="21/08/2022"/>
        <s v="22/08/2022"/>
        <s v="29/07/2022"/>
        <s v="18/08/2019"/>
        <s v="20/07/2022"/>
        <s v="22/07/2022"/>
        <s v="26/08/2022"/>
        <s v="27/08/2022"/>
        <s v="28/08/2022"/>
        <s v="08/08/2022"/>
        <s v="31/08/2022"/>
        <s v="24/08/2022"/>
        <s v="06/09/2022"/>
        <s v="05/09/2022"/>
        <s v="12/09/2022"/>
        <s v="30/03/2022"/>
        <s v="30/08/2022"/>
        <s v="15/09/2022"/>
        <s v="13/09/2022"/>
        <s v="17/09/2022"/>
        <s v="14/09/2022"/>
        <s v="10/09/2022"/>
        <s v="19/09/2022"/>
        <s v="23/09/2022"/>
        <s v="22/09/2022"/>
        <s v="27/09/2022"/>
        <s v="28/09/2022"/>
        <s v="02/10/2022"/>
        <s v="21/09/2022"/>
        <s v="03/10/2022"/>
        <s v="28/04/2022"/>
        <s v="01/10/2022"/>
        <s v="29/09/2022"/>
        <s v="04/10/2022"/>
        <s v="07/10/2022"/>
        <s v="08/10/2022"/>
        <s v="08/09/2022"/>
        <s v="30/09/2022"/>
        <s v="14/10/2022"/>
        <s v="18/10/2022"/>
        <s v="19/10/2022"/>
        <s v="16/10/2022"/>
        <s v="11/10/2022"/>
        <s v="23/10/2022"/>
        <s v="04/09/2022"/>
        <s v="31/10/2022"/>
        <s v="26/10/2022"/>
        <s v="24/10/2022"/>
        <s v="30/10/2022"/>
        <s v="15/08/2022"/>
        <s v="12/10/2022"/>
        <s v="02/11/2022"/>
        <s v="25/10/2022"/>
        <s v="05/04/2022"/>
        <s v="13/11/2022"/>
        <s v="17/11/2022"/>
        <s v="04/11/2022"/>
        <s v="23/11/2022"/>
        <s v="24/11/2022"/>
        <s v="27/11/2022"/>
        <s v="20/06/2022"/>
        <s v="02/12/2022"/>
        <s v="30/11/2022"/>
        <s v="25/11/2022"/>
        <s v="03/12/2022"/>
        <s v="09/11/2022"/>
        <s v="16/11/2022"/>
        <s v="08/12/2022"/>
        <s v="17/12/2022"/>
        <s v="19/12/2022"/>
        <s v="20/12/2022"/>
        <s v="18/12/2022"/>
        <s v="13/12/2022"/>
      </sharedItems>
    </cacheField>
    <cacheField name="Date.Regn" numFmtId="14">
      <sharedItems/>
    </cacheField>
    <cacheField name="IRA Class" numFmtId="0">
      <sharedItems count="11">
        <s v="Motor Commercial"/>
        <s v="Motor Private"/>
        <s v="Workmen's Compensation"/>
        <s v="Engineering"/>
        <s v="Theft"/>
        <s v="Liability"/>
        <s v="Miscellaneous"/>
        <s v="Fire Domestic"/>
        <s v="Marine"/>
        <s v="Fire Industrial"/>
        <s v="Personal Accident"/>
      </sharedItems>
    </cacheField>
    <cacheField name="OS Amount" numFmtId="165">
      <sharedItems containsSemiMixedTypes="0" containsString="0" containsNumber="1" minValue="-2814149.8820000002" maxValue="10532500"/>
    </cacheField>
    <cacheField name="Net OS" numFmtId="165">
      <sharedItems containsSemiMixedTypes="0" containsString="0" containsNumber="1" minValue="-2814149.8820000002" maxValue="2760180"/>
    </cacheField>
    <cacheField name="Unique Claims" numFmtId="165">
      <sharedItems containsSemiMixedTypes="0" containsString="0" containsNumber="1" containsInteger="1" minValue="0" maxValue="1"/>
    </cacheField>
    <cacheField name="Loss Year" numFmtId="0">
      <sharedItems containsSemiMixedTypes="0" containsString="0" containsNumber="1" containsInteger="1" minValue="1994" maxValue="2022" count="26">
        <n v="2020"/>
        <n v="2019"/>
        <n v="2021"/>
        <n v="2002"/>
        <n v="2007"/>
        <n v="2008"/>
        <n v="2009"/>
        <n v="2011"/>
        <n v="2012"/>
        <n v="2016"/>
        <n v="2018"/>
        <n v="2006"/>
        <n v="2014"/>
        <n v="2013"/>
        <n v="2017"/>
        <n v="2015"/>
        <n v="2010"/>
        <n v="2001"/>
        <n v="2003"/>
        <n v="2004"/>
        <n v="2005"/>
        <n v="1999"/>
        <n v="1998"/>
        <n v="2000"/>
        <n v="1994"/>
        <n v="2022"/>
      </sharedItems>
    </cacheField>
    <cacheField name="Report Year" numFmtId="0">
      <sharedItems containsSemiMixedTypes="0" containsString="0" containsNumber="1" containsInteger="1" minValue="1994" maxValue="2022"/>
    </cacheField>
    <cacheField name="Loss Yr Loss Qrt" numFmtId="165">
      <sharedItems/>
    </cacheField>
    <cacheField name="Indicator Claim Type" numFmtId="165">
      <sharedItems/>
    </cacheField>
    <cacheField name="Claim Indicator " numFmtId="0">
      <sharedItems count="5">
        <s v="A"/>
        <s v="B1"/>
        <s v="B2"/>
        <s v="D"/>
        <s v="E1"/>
      </sharedItems>
    </cacheField>
    <cacheField name="Indicator A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ekiel Macharia" refreshedDate="45358.00769953704" createdVersion="8" refreshedVersion="8" minRefreshableVersion="3" recordCount="3753" xr:uid="{00000000-000A-0000-FFFF-FFFF07000000}">
  <cacheSource type="worksheet">
    <worksheetSource ref="C2:J3755" sheet="2023 Outstanding Claims" r:id="rId2"/>
  </cacheSource>
  <cacheFields count="8">
    <cacheField name="ClaimNo" numFmtId="1">
      <sharedItems/>
    </cacheField>
    <cacheField name="Adj Date.Loss" numFmtId="14">
      <sharedItems containsSemiMixedTypes="0" containsNonDate="0" containsDate="1" containsString="0" minDate="1994-01-17T00:00:00" maxDate="2024-01-03T00:00:00"/>
    </cacheField>
    <cacheField name="Adj Date.Reported" numFmtId="14">
      <sharedItems containsSemiMixedTypes="0" containsNonDate="0" containsDate="1" containsString="0" minDate="1994-01-26T00:00:00" maxDate="2024-01-10T00:00:00"/>
    </cacheField>
    <cacheField name="IRA Class" numFmtId="0">
      <sharedItems count="12">
        <s v="MC"/>
        <s v="WIBA"/>
        <s v="MP"/>
        <s v="LIABILITY"/>
        <s v="FI"/>
        <s v="MC-PSV"/>
        <s v="ENGINEERING"/>
        <s v="MARINE"/>
        <s v="THEFT"/>
        <s v="FD"/>
        <s v="ACCIDENT"/>
        <s v="MISCELLANEOUS"/>
      </sharedItems>
    </cacheField>
    <cacheField name="Used Class" numFmtId="0">
      <sharedItems count="11">
        <s v="Motor Commercial"/>
        <s v="Workmen's Compensation"/>
        <s v="Motor Private"/>
        <s v="Liability"/>
        <s v="Fire Industrial"/>
        <s v="Engineering"/>
        <s v="Marine"/>
        <s v="Theft"/>
        <s v="Fire Domestic"/>
        <s v="Personal Accident"/>
        <s v="Miscellaneous"/>
      </sharedItems>
    </cacheField>
    <cacheField name="Gross OS" numFmtId="3">
      <sharedItems containsSemiMixedTypes="0" containsString="0" containsNumber="1" minValue="-2814149.8820000002" maxValue="22549208"/>
    </cacheField>
    <cacheField name="Net OS" numFmtId="3">
      <sharedItems containsSemiMixedTypes="0" containsString="0" containsNumber="1" minValue="-6671786" maxValue="3620050"/>
    </cacheField>
    <cacheField name="Year of Loss" numFmtId="0">
      <sharedItems containsSemiMixedTypes="0" containsString="0" containsNumber="1" containsInteger="1" minValue="1994" maxValue="2024" count="28">
        <n v="2020"/>
        <n v="2022"/>
        <n v="2021"/>
        <n v="2015"/>
        <n v="2019"/>
        <n v="2013"/>
        <n v="2010"/>
        <n v="2011"/>
        <n v="2018"/>
        <n v="2009"/>
        <n v="2017"/>
        <n v="2012"/>
        <n v="2023"/>
        <n v="2002"/>
        <n v="2024"/>
        <n v="2016"/>
        <n v="2014"/>
        <n v="2006"/>
        <n v="2001"/>
        <n v="2005"/>
        <n v="2007"/>
        <n v="2008"/>
        <n v="2003"/>
        <n v="1999"/>
        <n v="2000"/>
        <n v="2004"/>
        <n v="1998"/>
        <n v="19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Kalunde" refreshedDate="45436.640558564817" createdVersion="8" refreshedVersion="8" minRefreshableVersion="3" recordCount="3753" xr:uid="{638A782F-3EB1-448F-89E9-C46D6FDB40E8}">
  <cacheSource type="worksheet">
    <worksheetSource ref="C6:O3759" sheet="Raw_Data_OS_23" r:id="rId2"/>
  </cacheSource>
  <cacheFields count="13">
    <cacheField name="ClaimNo" numFmtId="0">
      <sharedItems/>
    </cacheField>
    <cacheField name="Date.Loss" numFmtId="14">
      <sharedItems containsSemiMixedTypes="0" containsNonDate="0" containsDate="1" containsString="0" minDate="1994-01-17T00:00:00" maxDate="2024-01-03T00:00:00"/>
    </cacheField>
    <cacheField name="Date.Regn" numFmtId="14">
      <sharedItems containsSemiMixedTypes="0" containsNonDate="0" containsDate="1" containsString="0" minDate="1994-01-26T00:00:00" maxDate="2024-01-10T00:00:00"/>
    </cacheField>
    <cacheField name="IRA Class" numFmtId="0">
      <sharedItems count="11">
        <s v="Motor Commercial"/>
        <s v="Workmen's Compensation"/>
        <s v="Motor Private"/>
        <s v="Liability"/>
        <s v="Fire Industrial"/>
        <s v="Engineering"/>
        <s v="Marine"/>
        <s v="Theft"/>
        <s v="Fire Domestic"/>
        <s v="Personal Accident"/>
        <s v="Miscellaneous"/>
      </sharedItems>
    </cacheField>
    <cacheField name="OS Amount" numFmtId="165">
      <sharedItems containsSemiMixedTypes="0" containsString="0" containsNumber="1" minValue="-2814149.8820000002" maxValue="22549208"/>
    </cacheField>
    <cacheField name="Net OS" numFmtId="165">
      <sharedItems containsSemiMixedTypes="0" containsString="0" containsNumber="1" minValue="-6671786" maxValue="3620050"/>
    </cacheField>
    <cacheField name="Unique Claims" numFmtId="165">
      <sharedItems containsSemiMixedTypes="0" containsString="0" containsNumber="1" containsInteger="1" minValue="0" maxValue="1"/>
    </cacheField>
    <cacheField name="Loss Year" numFmtId="0">
      <sharedItems containsSemiMixedTypes="0" containsString="0" containsNumber="1" containsInteger="1" minValue="1994" maxValue="2024"/>
    </cacheField>
    <cacheField name="Report Year" numFmtId="0">
      <sharedItems containsSemiMixedTypes="0" containsString="0" containsNumber="1" containsInteger="1" minValue="1994" maxValue="2024"/>
    </cacheField>
    <cacheField name="Loss Yr Loss Qrt" numFmtId="165">
      <sharedItems/>
    </cacheField>
    <cacheField name="Indicator Claim Type" numFmtId="165">
      <sharedItems/>
    </cacheField>
    <cacheField name="Claim Indicator " numFmtId="0">
      <sharedItems count="4">
        <s v="C1"/>
        <s v="D"/>
        <s v="C2"/>
        <s v="E1"/>
      </sharedItems>
    </cacheField>
    <cacheField name="Indicator A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Kalunde" refreshedDate="45436.695036689816" createdVersion="8" refreshedVersion="8" minRefreshableVersion="3" recordCount="3799" xr:uid="{045C2607-0921-420F-A284-74F4298F407F}">
  <cacheSource type="worksheet">
    <worksheetSource ref="D4:M3803" sheet="Raw_Data_OS_24" r:id="rId2"/>
  </cacheSource>
  <cacheFields count="10">
    <cacheField name="ClaimNo" numFmtId="0">
      <sharedItems/>
    </cacheField>
    <cacheField name="Date.Loss" numFmtId="14">
      <sharedItems containsSemiMixedTypes="0" containsNonDate="0" containsDate="1" containsString="0" minDate="1994-01-17T00:00:00" maxDate="2024-03-31T00:00:00"/>
    </cacheField>
    <cacheField name="Date.Regn" numFmtId="14">
      <sharedItems containsSemiMixedTypes="0" containsNonDate="0" containsDate="1" containsString="0" minDate="1994-01-26T00:00:00" maxDate="2024-04-03T00:00:00"/>
    </cacheField>
    <cacheField name="IRA Class" numFmtId="0">
      <sharedItems count="11">
        <s v="MOTOR COMMERCIAL"/>
        <s v="MOTOR PRIVATE"/>
        <s v="ENGINEERING"/>
        <s v="THEFT"/>
        <s v="Workmen's Compensation"/>
        <s v="MISCELLANEOUS"/>
        <s v="FIRE DOMESTIC"/>
        <s v="MARINE"/>
        <s v="FIRE INDUSTRIAL"/>
        <s v="PERSONAL ACCIDENT"/>
        <s v="LIABILITY"/>
      </sharedItems>
    </cacheField>
    <cacheField name="OS Amount" numFmtId="165">
      <sharedItems containsSemiMixedTypes="0" containsString="0" containsNumber="1" minValue="-2814149.8820000002" maxValue="22549208"/>
    </cacheField>
    <cacheField name="Net OS" numFmtId="165">
      <sharedItems containsSemiMixedTypes="0" containsString="0" containsNumber="1" minValue="-6671786" maxValue="3620050"/>
    </cacheField>
    <cacheField name="Unique Claims" numFmtId="165">
      <sharedItems containsSemiMixedTypes="0" containsString="0" containsNumber="1" containsInteger="1" minValue="0" maxValue="1"/>
    </cacheField>
    <cacheField name="Loss Year" numFmtId="0">
      <sharedItems containsSemiMixedTypes="0" containsString="0" containsNumber="1" containsInteger="1" minValue="1994" maxValue="2024" count="28">
        <n v="2020"/>
        <n v="2021"/>
        <n v="2002"/>
        <n v="2007"/>
        <n v="2008"/>
        <n v="2009"/>
        <n v="2011"/>
        <n v="2012"/>
        <n v="2016"/>
        <n v="2018"/>
        <n v="2019"/>
        <n v="2006"/>
        <n v="2014"/>
        <n v="2013"/>
        <n v="2017"/>
        <n v="2015"/>
        <n v="2010"/>
        <n v="2001"/>
        <n v="2003"/>
        <n v="2004"/>
        <n v="2005"/>
        <n v="1999"/>
        <n v="1998"/>
        <n v="2000"/>
        <n v="1994"/>
        <n v="2022"/>
        <n v="2023"/>
        <n v="2024"/>
      </sharedItems>
    </cacheField>
    <cacheField name="Report Year" numFmtId="0">
      <sharedItems containsSemiMixedTypes="0" containsString="0" containsNumber="1" containsInteger="1" minValue="1994" maxValue="2024"/>
    </cacheField>
    <cacheField name="Loss Yr Loss Qrt" numFmtId="165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12">
  <r>
    <s v="L01/087/9/000220/2020"/>
    <x v="0"/>
    <s v="23/10/2020"/>
    <x v="0"/>
    <n v="3760000"/>
    <n v="2000000"/>
    <n v="1"/>
    <x v="0"/>
    <n v="2020"/>
    <s v="2020Q4"/>
    <s v="Old_Claim"/>
    <x v="0"/>
    <x v="0"/>
  </r>
  <r>
    <s v="L01/070/9/000148/2020"/>
    <x v="1"/>
    <s v="26/01/2020"/>
    <x v="1"/>
    <n v="30000"/>
    <n v="30000"/>
    <n v="1"/>
    <x v="0"/>
    <n v="2020"/>
    <s v="2020Q1"/>
    <s v="Old_Claim"/>
    <x v="1"/>
    <x v="0"/>
  </r>
  <r>
    <s v="L01/087/9/001143/2020"/>
    <x v="2"/>
    <s v="19/11/2020"/>
    <x v="0"/>
    <n v="16000"/>
    <n v="16000"/>
    <n v="1"/>
    <x v="0"/>
    <n v="2020"/>
    <s v="2020Q4"/>
    <s v="Old_Claim"/>
    <x v="0"/>
    <x v="0"/>
  </r>
  <r>
    <s v="L01/070/9/001142/2020"/>
    <x v="3"/>
    <s v="23/12/2020"/>
    <x v="1"/>
    <n v="120410"/>
    <n v="120410"/>
    <n v="1"/>
    <x v="0"/>
    <n v="2020"/>
    <s v="2020Q4"/>
    <s v="Old_Claim"/>
    <x v="2"/>
    <x v="0"/>
  </r>
  <r>
    <s v="L01/070/9/001150/2020"/>
    <x v="4"/>
    <s v="26/12/2020"/>
    <x v="1"/>
    <n v="159000"/>
    <n v="159000"/>
    <n v="1"/>
    <x v="0"/>
    <n v="2020"/>
    <s v="2020Q4"/>
    <s v="Old_Claim"/>
    <x v="0"/>
    <x v="0"/>
  </r>
  <r>
    <s v="L01/088/9/000294/2020"/>
    <x v="5"/>
    <s v="19/12/2020"/>
    <x v="0"/>
    <n v="14570"/>
    <n v="14570"/>
    <n v="1"/>
    <x v="0"/>
    <n v="2020"/>
    <s v="2020Q4"/>
    <s v="Old_Claim"/>
    <x v="2"/>
    <x v="0"/>
  </r>
  <r>
    <s v="L01/070/9/001154/2020"/>
    <x v="4"/>
    <s v="26/12/2020"/>
    <x v="1"/>
    <n v="1252"/>
    <n v="1252"/>
    <n v="1"/>
    <x v="0"/>
    <n v="2020"/>
    <s v="2020Q4"/>
    <s v="Old_Claim"/>
    <x v="2"/>
    <x v="0"/>
  </r>
  <r>
    <s v="L01/070/9/001156/2020"/>
    <x v="6"/>
    <s v="21/12/2020"/>
    <x v="1"/>
    <n v="150000"/>
    <n v="150000"/>
    <n v="1"/>
    <x v="0"/>
    <n v="2020"/>
    <s v="2020Q4"/>
    <s v="Old_Claim"/>
    <x v="0"/>
    <x v="0"/>
  </r>
  <r>
    <s v="L01/070/9/001160/2020"/>
    <x v="7"/>
    <s v="25/12/2020"/>
    <x v="1"/>
    <n v="22360"/>
    <n v="22360"/>
    <n v="1"/>
    <x v="0"/>
    <n v="2020"/>
    <s v="2020Q4"/>
    <s v="Old_Claim"/>
    <x v="0"/>
    <x v="0"/>
  </r>
  <r>
    <s v="L02/070/9/000454/2019"/>
    <x v="8"/>
    <s v="11/11/2019"/>
    <x v="1"/>
    <n v="98000"/>
    <n v="98000"/>
    <n v="1"/>
    <x v="1"/>
    <n v="2019"/>
    <s v="2019Q4"/>
    <s v="Old_Claim"/>
    <x v="0"/>
    <x v="0"/>
  </r>
  <r>
    <s v="L01/070/9/001162/2020"/>
    <x v="4"/>
    <s v="26/12/2020"/>
    <x v="1"/>
    <n v="322000"/>
    <n v="322000"/>
    <n v="1"/>
    <x v="0"/>
    <n v="2020"/>
    <s v="2020Q4"/>
    <s v="Old_Claim"/>
    <x v="0"/>
    <x v="0"/>
  </r>
  <r>
    <s v="L01/070/9/001164/2020"/>
    <x v="9"/>
    <s v="22/12/2020"/>
    <x v="1"/>
    <n v="95220"/>
    <n v="95220"/>
    <n v="1"/>
    <x v="0"/>
    <n v="2020"/>
    <s v="2020Q4"/>
    <s v="Old_Claim"/>
    <x v="0"/>
    <x v="0"/>
  </r>
  <r>
    <s v="L02/070/9/001167/2020"/>
    <x v="10"/>
    <s v="20/12/2020"/>
    <x v="1"/>
    <n v="3980"/>
    <n v="3980"/>
    <n v="1"/>
    <x v="0"/>
    <n v="2020"/>
    <s v="2020Q4"/>
    <s v="Old_Claim"/>
    <x v="2"/>
    <x v="0"/>
  </r>
  <r>
    <s v="L02/070/9/001168/2020"/>
    <x v="11"/>
    <s v="18/12/2020"/>
    <x v="1"/>
    <n v="160000"/>
    <n v="160000"/>
    <n v="1"/>
    <x v="0"/>
    <n v="2020"/>
    <s v="2020Q4"/>
    <s v="Old_Claim"/>
    <x v="0"/>
    <x v="0"/>
  </r>
  <r>
    <s v="L01/070/9/001169/2020"/>
    <x v="10"/>
    <s v="20/12/2020"/>
    <x v="1"/>
    <n v="7052"/>
    <n v="7052"/>
    <n v="1"/>
    <x v="0"/>
    <n v="2020"/>
    <s v="2020Q4"/>
    <s v="Old_Claim"/>
    <x v="2"/>
    <x v="0"/>
  </r>
  <r>
    <s v="L01/880/9/000029/2020"/>
    <x v="12"/>
    <s v="22/02/2020"/>
    <x v="0"/>
    <n v="120"/>
    <n v="120"/>
    <n v="1"/>
    <x v="0"/>
    <n v="2020"/>
    <s v="2020Q1"/>
    <s v="Old_Claim"/>
    <x v="0"/>
    <x v="0"/>
  </r>
  <r>
    <s v="L02/088/9/000284/2020"/>
    <x v="10"/>
    <s v="20/12/2020"/>
    <x v="0"/>
    <n v="3868"/>
    <n v="3868"/>
    <n v="1"/>
    <x v="0"/>
    <n v="2020"/>
    <s v="2020Q4"/>
    <s v="Old_Claim"/>
    <x v="2"/>
    <x v="0"/>
  </r>
  <r>
    <s v="L02/080/9/000394/2020"/>
    <x v="3"/>
    <s v="23/12/2020"/>
    <x v="0"/>
    <n v="150000"/>
    <n v="150000"/>
    <n v="1"/>
    <x v="0"/>
    <n v="2020"/>
    <s v="2020Q4"/>
    <s v="Old_Claim"/>
    <x v="0"/>
    <x v="0"/>
  </r>
  <r>
    <s v="L01/088/9/000274/2020"/>
    <x v="13"/>
    <s v="24/12/2020"/>
    <x v="0"/>
    <n v="17652"/>
    <n v="17652"/>
    <n v="1"/>
    <x v="0"/>
    <n v="2020"/>
    <s v="2020Q4"/>
    <s v="Old_Claim"/>
    <x v="2"/>
    <x v="0"/>
  </r>
  <r>
    <s v="L02/088/9/000277/2020"/>
    <x v="7"/>
    <s v="25/12/2020"/>
    <x v="0"/>
    <n v="48620"/>
    <n v="48620"/>
    <n v="1"/>
    <x v="0"/>
    <n v="2020"/>
    <s v="2020Q4"/>
    <s v="Old_Claim"/>
    <x v="2"/>
    <x v="0"/>
  </r>
  <r>
    <s v="L02/088/9/000278/2020"/>
    <x v="14"/>
    <s v="28/12/2020"/>
    <x v="0"/>
    <n v="159720"/>
    <n v="159720"/>
    <n v="1"/>
    <x v="0"/>
    <n v="2020"/>
    <s v="2020Q4"/>
    <s v="Old_Claim"/>
    <x v="2"/>
    <x v="0"/>
  </r>
  <r>
    <s v="L01/088/9/000282/2020"/>
    <x v="15"/>
    <s v="29/12/2020"/>
    <x v="0"/>
    <n v="120000"/>
    <n v="120000"/>
    <n v="1"/>
    <x v="0"/>
    <n v="2020"/>
    <s v="2020Q4"/>
    <s v="Old_Claim"/>
    <x v="0"/>
    <x v="0"/>
  </r>
  <r>
    <s v="L01/087/9/000210/2020"/>
    <x v="16"/>
    <s v="08/09/2020"/>
    <x v="0"/>
    <n v="0"/>
    <n v="600000"/>
    <n v="1"/>
    <x v="0"/>
    <n v="2020"/>
    <s v="2020Q3"/>
    <s v="Old_Claim"/>
    <x v="0"/>
    <x v="0"/>
  </r>
  <r>
    <s v="L01/070/9/000001/2021"/>
    <x v="17"/>
    <s v="06/01/2021"/>
    <x v="1"/>
    <n v="1000"/>
    <n v="1000"/>
    <n v="1"/>
    <x v="2"/>
    <n v="2021"/>
    <s v="2021Q1"/>
    <s v="Old_Claim"/>
    <x v="0"/>
    <x v="0"/>
  </r>
  <r>
    <s v="L01/088/9/000030/2020"/>
    <x v="18"/>
    <s v="03/03/2020"/>
    <x v="0"/>
    <n v="90000"/>
    <n v="90000"/>
    <n v="1"/>
    <x v="0"/>
    <n v="2020"/>
    <s v="2020Q1"/>
    <s v="Old_Claim"/>
    <x v="0"/>
    <x v="0"/>
  </r>
  <r>
    <s v="L01/080/9/000002/2021"/>
    <x v="19"/>
    <s v="06/01/2021"/>
    <x v="0"/>
    <n v="897823.17539999995"/>
    <n v="897823.17539999995"/>
    <n v="1"/>
    <x v="2"/>
    <n v="2021"/>
    <s v="2021Q1"/>
    <s v="Old_Claim"/>
    <x v="1"/>
    <x v="0"/>
  </r>
  <r>
    <s v="L15/070/9/000002/2021"/>
    <x v="19"/>
    <s v="05/01/2021"/>
    <x v="1"/>
    <n v="1508700"/>
    <n v="1508700"/>
    <n v="1"/>
    <x v="2"/>
    <n v="2021"/>
    <s v="2021Q1"/>
    <s v="Old_Claim"/>
    <x v="1"/>
    <x v="0"/>
  </r>
  <r>
    <s v="L01/070/9/001136/2020"/>
    <x v="6"/>
    <s v="28/12/2020"/>
    <x v="1"/>
    <n v="132696"/>
    <n v="132696"/>
    <n v="1"/>
    <x v="0"/>
    <n v="2020"/>
    <s v="2020Q4"/>
    <s v="Old_Claim"/>
    <x v="2"/>
    <x v="0"/>
  </r>
  <r>
    <s v="L01/070/9/000004/2021"/>
    <x v="20"/>
    <s v="08/01/2021"/>
    <x v="1"/>
    <n v="6380"/>
    <n v="6380"/>
    <n v="1"/>
    <x v="2"/>
    <n v="2021"/>
    <s v="2021Q1"/>
    <s v="Old_Claim"/>
    <x v="0"/>
    <x v="0"/>
  </r>
  <r>
    <s v="L02/070/9/000152/2020"/>
    <x v="21"/>
    <s v="05/03/2020"/>
    <x v="1"/>
    <n v="620"/>
    <n v="620"/>
    <n v="1"/>
    <x v="0"/>
    <n v="2020"/>
    <s v="2020Q1"/>
    <s v="Old_Claim"/>
    <x v="2"/>
    <x v="0"/>
  </r>
  <r>
    <s v="L01/070/9/000274/2019"/>
    <x v="22"/>
    <s v="02/10/2019"/>
    <x v="1"/>
    <n v="20"/>
    <n v="20"/>
    <n v="1"/>
    <x v="1"/>
    <n v="2019"/>
    <s v="2019Q3"/>
    <s v="Old_Claim"/>
    <x v="0"/>
    <x v="0"/>
  </r>
  <r>
    <s v="L01/070/9/000404/2019"/>
    <x v="23"/>
    <s v="09/12/2019"/>
    <x v="1"/>
    <n v="150"/>
    <n v="150"/>
    <n v="1"/>
    <x v="1"/>
    <n v="2019"/>
    <s v="2019Q4"/>
    <s v="Old_Claim"/>
    <x v="0"/>
    <x v="0"/>
  </r>
  <r>
    <s v="L01/070/9/000066/2020"/>
    <x v="24"/>
    <s v="07/02/2020"/>
    <x v="1"/>
    <n v="100000"/>
    <n v="100000"/>
    <n v="1"/>
    <x v="0"/>
    <n v="2020"/>
    <s v="2020Q1"/>
    <s v="Old_Claim"/>
    <x v="0"/>
    <x v="0"/>
  </r>
  <r>
    <s v="L01/070/9/000720/2020"/>
    <x v="25"/>
    <s v="10/10/2020"/>
    <x v="1"/>
    <n v="9900"/>
    <n v="9900"/>
    <n v="1"/>
    <x v="0"/>
    <n v="2020"/>
    <s v="2020Q4"/>
    <s v="Old_Claim"/>
    <x v="0"/>
    <x v="0"/>
  </r>
  <r>
    <s v="L01/087/9/000382/2020"/>
    <x v="26"/>
    <s v="30/11/2020"/>
    <x v="0"/>
    <n v="7000"/>
    <n v="7000"/>
    <n v="1"/>
    <x v="0"/>
    <n v="2020"/>
    <s v="2020Q1"/>
    <s v="Old_Claim"/>
    <x v="0"/>
    <x v="0"/>
  </r>
  <r>
    <s v="L15/080/9/000400/2020"/>
    <x v="27"/>
    <s v="29/12/2020"/>
    <x v="0"/>
    <n v="10000"/>
    <n v="10000"/>
    <n v="1"/>
    <x v="0"/>
    <n v="2020"/>
    <s v="2020Q4"/>
    <s v="Old_Claim"/>
    <x v="0"/>
    <x v="0"/>
  </r>
  <r>
    <s v="L01/070/9/000153/2020"/>
    <x v="28"/>
    <s v="09/03/2020"/>
    <x v="1"/>
    <n v="490"/>
    <n v="490"/>
    <n v="1"/>
    <x v="0"/>
    <n v="2020"/>
    <s v="2020Q1"/>
    <s v="Old_Claim"/>
    <x v="2"/>
    <x v="0"/>
  </r>
  <r>
    <s v="L01/070/9/000008/2021"/>
    <x v="19"/>
    <s v="05/01/2021"/>
    <x v="1"/>
    <n v="1000"/>
    <n v="1000"/>
    <n v="1"/>
    <x v="2"/>
    <n v="2021"/>
    <s v="2021Q1"/>
    <s v="Old_Claim"/>
    <x v="2"/>
    <x v="0"/>
  </r>
  <r>
    <s v="L01/070/9/000009/2021"/>
    <x v="17"/>
    <s v="06/01/2021"/>
    <x v="1"/>
    <n v="60"/>
    <n v="60"/>
    <n v="1"/>
    <x v="2"/>
    <n v="2021"/>
    <s v="2021Q1"/>
    <s v="Old_Claim"/>
    <x v="2"/>
    <x v="0"/>
  </r>
  <r>
    <s v="L01/087/9/000003/2021"/>
    <x v="29"/>
    <s v="05/01/2021"/>
    <x v="0"/>
    <n v="52652"/>
    <n v="52652"/>
    <n v="1"/>
    <x v="2"/>
    <n v="2021"/>
    <s v="2021Q1"/>
    <s v="Old_Claim"/>
    <x v="2"/>
    <x v="0"/>
  </r>
  <r>
    <s v="L01/088/9/000033/2020"/>
    <x v="26"/>
    <s v="01/03/2020"/>
    <x v="0"/>
    <n v="6450"/>
    <n v="6450"/>
    <n v="1"/>
    <x v="0"/>
    <n v="2020"/>
    <s v="2020Q1"/>
    <s v="Old_Claim"/>
    <x v="0"/>
    <x v="0"/>
  </r>
  <r>
    <s v="L01/070/9/001188/2020"/>
    <x v="30"/>
    <s v="05/01/2021"/>
    <x v="1"/>
    <n v="15000"/>
    <n v="15000"/>
    <n v="1"/>
    <x v="0"/>
    <n v="2021"/>
    <s v="2020Q4"/>
    <s v="Old_Claim"/>
    <x v="0"/>
    <x v="0"/>
  </r>
  <r>
    <s v="L01/087/9/000107/2020"/>
    <x v="31"/>
    <s v="27/06/2020"/>
    <x v="0"/>
    <n v="51790"/>
    <n v="51790"/>
    <n v="1"/>
    <x v="0"/>
    <n v="2020"/>
    <s v="2020Q2"/>
    <s v="Old_Claim"/>
    <x v="0"/>
    <x v="0"/>
  </r>
  <r>
    <s v="L01/070/9/000550/2020"/>
    <x v="32"/>
    <s v="26/08/2020"/>
    <x v="1"/>
    <n v="9500"/>
    <n v="9500"/>
    <n v="1"/>
    <x v="0"/>
    <n v="2020"/>
    <s v="2020Q3"/>
    <s v="Old_Claim"/>
    <x v="0"/>
    <x v="0"/>
  </r>
  <r>
    <s v="L01/070/9/000901/2020"/>
    <x v="33"/>
    <s v="13/11/2020"/>
    <x v="1"/>
    <n v="478900"/>
    <n v="478900"/>
    <n v="1"/>
    <x v="0"/>
    <n v="2020"/>
    <s v="2020Q4"/>
    <s v="Old_Claim"/>
    <x v="0"/>
    <x v="0"/>
  </r>
  <r>
    <s v="L01/070/9/000245/2002"/>
    <x v="34"/>
    <s v="28/11/2002"/>
    <x v="1"/>
    <n v="0"/>
    <n v="17257"/>
    <n v="1"/>
    <x v="3"/>
    <n v="2002"/>
    <s v="2002Q3"/>
    <s v="Old_Claim"/>
    <x v="0"/>
    <x v="0"/>
  </r>
  <r>
    <s v="L01/080/9/000039/2007"/>
    <x v="35"/>
    <s v="19/03/2007"/>
    <x v="0"/>
    <n v="344483"/>
    <n v="0"/>
    <n v="1"/>
    <x v="4"/>
    <n v="2007"/>
    <s v="2007Q1"/>
    <s v="Old_Claim"/>
    <x v="0"/>
    <x v="0"/>
  </r>
  <r>
    <s v="L01/070/9/000166/2007"/>
    <x v="36"/>
    <s v="20/04/2007"/>
    <x v="1"/>
    <n v="275000"/>
    <n v="0"/>
    <n v="1"/>
    <x v="4"/>
    <n v="2007"/>
    <s v="2007Q1"/>
    <s v="Old_Claim"/>
    <x v="0"/>
    <x v="0"/>
  </r>
  <r>
    <s v="L01/089/9/000035/2008"/>
    <x v="37"/>
    <s v="12/05/2008"/>
    <x v="0"/>
    <n v="927735"/>
    <n v="671012"/>
    <n v="1"/>
    <x v="5"/>
    <n v="2008"/>
    <s v="2008Q2"/>
    <s v="Old_Claim"/>
    <x v="0"/>
    <x v="0"/>
  </r>
  <r>
    <s v="L01/080/9/000170/2009"/>
    <x v="38"/>
    <s v="17/09/2009"/>
    <x v="0"/>
    <n v="0"/>
    <n v="9924"/>
    <n v="1"/>
    <x v="6"/>
    <n v="2009"/>
    <s v="2009Q3"/>
    <s v="Old_Claim"/>
    <x v="0"/>
    <x v="0"/>
  </r>
  <r>
    <s v="L02/080/9/000180/2009"/>
    <x v="39"/>
    <s v="07/10/2009"/>
    <x v="0"/>
    <n v="474150"/>
    <n v="474150"/>
    <n v="1"/>
    <x v="6"/>
    <n v="2009"/>
    <s v="2009Q3"/>
    <s v="Old_Claim"/>
    <x v="0"/>
    <x v="0"/>
  </r>
  <r>
    <s v="L01/080/9/000223/2009"/>
    <x v="40"/>
    <s v="22/12/2009"/>
    <x v="0"/>
    <n v="120000"/>
    <n v="120000"/>
    <n v="1"/>
    <x v="6"/>
    <n v="2009"/>
    <s v="2009Q4"/>
    <s v="Old_Claim"/>
    <x v="0"/>
    <x v="0"/>
  </r>
  <r>
    <s v="L01/070/9/000431/2011"/>
    <x v="41"/>
    <s v="15/12/2011"/>
    <x v="1"/>
    <n v="0"/>
    <n v="58468"/>
    <n v="1"/>
    <x v="7"/>
    <n v="2011"/>
    <s v="2011Q4"/>
    <s v="Old_Claim"/>
    <x v="0"/>
    <x v="0"/>
  </r>
  <r>
    <s v="L02/070/9/000447/2012"/>
    <x v="42"/>
    <s v="09/05/2013"/>
    <x v="1"/>
    <n v="30500"/>
    <n v="30500"/>
    <n v="1"/>
    <x v="8"/>
    <n v="2013"/>
    <s v="2012Q4"/>
    <s v="Old_Claim"/>
    <x v="0"/>
    <x v="0"/>
  </r>
  <r>
    <s v="L01/080/9/000012/2016"/>
    <x v="43"/>
    <s v="03/02/2016"/>
    <x v="0"/>
    <n v="840225"/>
    <n v="0"/>
    <n v="1"/>
    <x v="9"/>
    <n v="2016"/>
    <s v="2016Q1"/>
    <s v="Old_Claim"/>
    <x v="0"/>
    <x v="0"/>
  </r>
  <r>
    <s v="L02/070/9/000062/2018"/>
    <x v="44"/>
    <s v="14/03/2018"/>
    <x v="1"/>
    <n v="2678"/>
    <n v="2678"/>
    <n v="1"/>
    <x v="10"/>
    <n v="2018"/>
    <s v="2018Q1"/>
    <s v="New_Claim/ Reopening"/>
    <x v="3"/>
    <x v="0"/>
  </r>
  <r>
    <s v="L05/070/9/000122/2018"/>
    <x v="45"/>
    <s v="08/06/2018"/>
    <x v="1"/>
    <n v="2484089"/>
    <n v="0"/>
    <n v="1"/>
    <x v="10"/>
    <n v="2018"/>
    <s v="2018Q2"/>
    <s v="Old_Claim"/>
    <x v="0"/>
    <x v="0"/>
  </r>
  <r>
    <s v="L01/088/9/000031/2020"/>
    <x v="46"/>
    <s v="11/03/2020"/>
    <x v="0"/>
    <n v="5000"/>
    <n v="5000"/>
    <n v="1"/>
    <x v="0"/>
    <n v="2020"/>
    <s v="2020Q1"/>
    <s v="Old_Claim"/>
    <x v="0"/>
    <x v="0"/>
  </r>
  <r>
    <s v="L01/087/9/000020/2019"/>
    <x v="47"/>
    <s v="30/04/2019"/>
    <x v="0"/>
    <n v="108"/>
    <n v="108"/>
    <n v="1"/>
    <x v="1"/>
    <n v="2019"/>
    <s v="2019Q2"/>
    <s v="Old_Claim"/>
    <x v="0"/>
    <x v="0"/>
  </r>
  <r>
    <s v="L01/087/9/000046/2019"/>
    <x v="48"/>
    <s v="28/08/2019"/>
    <x v="0"/>
    <n v="100000"/>
    <n v="100000"/>
    <n v="1"/>
    <x v="1"/>
    <n v="2019"/>
    <s v="2019Q3"/>
    <s v="Old_Claim"/>
    <x v="0"/>
    <x v="0"/>
  </r>
  <r>
    <s v="L01/087/9/000071/2019"/>
    <x v="49"/>
    <s v="07/11/2019"/>
    <x v="0"/>
    <n v="6266"/>
    <n v="6266"/>
    <n v="1"/>
    <x v="1"/>
    <n v="2019"/>
    <s v="2019Q4"/>
    <s v="Old_Claim"/>
    <x v="0"/>
    <x v="0"/>
  </r>
  <r>
    <s v="L01/080/9/000038/2020"/>
    <x v="50"/>
    <s v="10/03/2020"/>
    <x v="0"/>
    <n v="13000"/>
    <n v="13000"/>
    <n v="1"/>
    <x v="0"/>
    <n v="2020"/>
    <s v="2020Q1"/>
    <s v="Old_Claim"/>
    <x v="0"/>
    <x v="0"/>
  </r>
  <r>
    <s v="L01/087/9/000009/2020"/>
    <x v="51"/>
    <s v="29/01/2020"/>
    <x v="0"/>
    <n v="240"/>
    <n v="240"/>
    <n v="1"/>
    <x v="0"/>
    <n v="2020"/>
    <s v="2020Q1"/>
    <s v="Old_Claim"/>
    <x v="0"/>
    <x v="0"/>
  </r>
  <r>
    <s v="L01/087/9/000035/2020"/>
    <x v="46"/>
    <s v="12/03/2020"/>
    <x v="0"/>
    <n v="340"/>
    <n v="340"/>
    <n v="1"/>
    <x v="0"/>
    <n v="2020"/>
    <s v="2020Q1"/>
    <s v="Old_Claim"/>
    <x v="0"/>
    <x v="0"/>
  </r>
  <r>
    <s v="L01/087/9/000052/2020"/>
    <x v="52"/>
    <s v="08/04/2020"/>
    <x v="0"/>
    <n v="1043986"/>
    <n v="543986"/>
    <n v="1"/>
    <x v="0"/>
    <n v="2020"/>
    <s v="2020Q2"/>
    <s v="Old_Claim"/>
    <x v="0"/>
    <x v="0"/>
  </r>
  <r>
    <s v="L01/087/9/000067/2020"/>
    <x v="53"/>
    <s v="04/05/2020"/>
    <x v="0"/>
    <n v="50"/>
    <n v="50"/>
    <n v="1"/>
    <x v="0"/>
    <n v="2020"/>
    <s v="2020Q2"/>
    <s v="Old_Claim"/>
    <x v="0"/>
    <x v="0"/>
  </r>
  <r>
    <s v="L01/087/9/000311/2020"/>
    <x v="54"/>
    <s v="31/10/2020"/>
    <x v="0"/>
    <n v="22800"/>
    <n v="0"/>
    <n v="1"/>
    <x v="0"/>
    <n v="2020"/>
    <s v="2020Q4"/>
    <s v="Old_Claim"/>
    <x v="0"/>
    <x v="0"/>
  </r>
  <r>
    <s v="L01/070/9/000160/2020"/>
    <x v="55"/>
    <s v="15/03/2020"/>
    <x v="1"/>
    <n v="20"/>
    <n v="20"/>
    <n v="1"/>
    <x v="0"/>
    <n v="2020"/>
    <s v="2020Q1"/>
    <s v="Old_Claim"/>
    <x v="0"/>
    <x v="0"/>
  </r>
  <r>
    <s v="L01/087/9/000097/2020"/>
    <x v="56"/>
    <s v="26/05/2020"/>
    <x v="0"/>
    <n v="33000"/>
    <n v="33000"/>
    <n v="1"/>
    <x v="0"/>
    <n v="2020"/>
    <s v="2020Q2"/>
    <s v="Old_Claim"/>
    <x v="0"/>
    <x v="0"/>
  </r>
  <r>
    <s v="L01/087/9/000096/2020"/>
    <x v="57"/>
    <s v="11/06/2020"/>
    <x v="0"/>
    <n v="10000"/>
    <n v="0"/>
    <n v="1"/>
    <x v="0"/>
    <n v="2020"/>
    <s v="2020Q2"/>
    <s v="Old_Claim"/>
    <x v="2"/>
    <x v="0"/>
  </r>
  <r>
    <s v="L01/087/9/000102/2020"/>
    <x v="58"/>
    <s v="19/06/2020"/>
    <x v="0"/>
    <n v="0"/>
    <n v="1742000"/>
    <n v="1"/>
    <x v="0"/>
    <n v="2020"/>
    <s v="2020Q2"/>
    <s v="Old_Claim"/>
    <x v="0"/>
    <x v="0"/>
  </r>
  <r>
    <s v="L01/087/9/000116/2020"/>
    <x v="59"/>
    <s v="01/07/2020"/>
    <x v="0"/>
    <n v="327"/>
    <n v="327"/>
    <n v="1"/>
    <x v="0"/>
    <n v="2020"/>
    <s v="2020Q2"/>
    <s v="Old_Claim"/>
    <x v="0"/>
    <x v="0"/>
  </r>
  <r>
    <s v="L01/087/9/000118/2020"/>
    <x v="60"/>
    <s v="15/06/2020"/>
    <x v="0"/>
    <n v="156180"/>
    <n v="156180"/>
    <n v="1"/>
    <x v="0"/>
    <n v="2020"/>
    <s v="2020Q2"/>
    <s v="Old_Claim"/>
    <x v="0"/>
    <x v="0"/>
  </r>
  <r>
    <s v="L01/087/9/000144/2020"/>
    <x v="61"/>
    <s v="31/07/2020"/>
    <x v="0"/>
    <n v="36200"/>
    <n v="36200"/>
    <n v="1"/>
    <x v="0"/>
    <n v="2020"/>
    <s v="2020Q3"/>
    <s v="Old_Claim"/>
    <x v="0"/>
    <x v="0"/>
  </r>
  <r>
    <s v="L01/087/9/000149/2020"/>
    <x v="62"/>
    <s v="31/07/2020"/>
    <x v="0"/>
    <n v="9000"/>
    <n v="9000"/>
    <n v="1"/>
    <x v="0"/>
    <n v="2020"/>
    <s v="2020Q3"/>
    <s v="Old_Claim"/>
    <x v="0"/>
    <x v="0"/>
  </r>
  <r>
    <s v="L01/087/9/000158/2020"/>
    <x v="63"/>
    <s v="09/08/2020"/>
    <x v="0"/>
    <n v="13000"/>
    <n v="13000"/>
    <n v="1"/>
    <x v="0"/>
    <n v="2020"/>
    <s v="2020Q3"/>
    <s v="Old_Claim"/>
    <x v="0"/>
    <x v="0"/>
  </r>
  <r>
    <s v="L01/087/9/000165/2020"/>
    <x v="64"/>
    <s v="12/08/2020"/>
    <x v="0"/>
    <n v="57970"/>
    <n v="57970"/>
    <n v="1"/>
    <x v="0"/>
    <n v="2020"/>
    <s v="2020Q3"/>
    <s v="Old_Claim"/>
    <x v="2"/>
    <x v="0"/>
  </r>
  <r>
    <s v="L01/087/9/000187/2020"/>
    <x v="65"/>
    <s v="25/08/2020"/>
    <x v="0"/>
    <n v="300000"/>
    <n v="300000"/>
    <n v="1"/>
    <x v="0"/>
    <n v="2020"/>
    <s v="2020Q2"/>
    <s v="Old_Claim"/>
    <x v="0"/>
    <x v="0"/>
  </r>
  <r>
    <s v="L01/087/9/000192/2020"/>
    <x v="66"/>
    <s v="31/08/2020"/>
    <x v="0"/>
    <n v="316924.66460000002"/>
    <n v="316924.66460000002"/>
    <n v="1"/>
    <x v="0"/>
    <n v="2020"/>
    <s v="2020Q2"/>
    <s v="Old_Claim"/>
    <x v="1"/>
    <x v="0"/>
  </r>
  <r>
    <s v="L01/087/9/000225/2020"/>
    <x v="67"/>
    <s v="28/09/2020"/>
    <x v="0"/>
    <n v="382968"/>
    <n v="382968"/>
    <n v="1"/>
    <x v="0"/>
    <n v="2020"/>
    <s v="2020Q3"/>
    <s v="Old_Claim"/>
    <x v="0"/>
    <x v="0"/>
  </r>
  <r>
    <s v="L01/087/9/000241/2020"/>
    <x v="68"/>
    <s v="15/10/2020"/>
    <x v="0"/>
    <n v="1000"/>
    <n v="1000"/>
    <n v="1"/>
    <x v="0"/>
    <n v="2020"/>
    <s v="2020Q4"/>
    <s v="Old_Claim"/>
    <x v="0"/>
    <x v="0"/>
  </r>
  <r>
    <s v="L01/087/9/000242/2020"/>
    <x v="69"/>
    <s v="15/10/2020"/>
    <x v="0"/>
    <n v="5000"/>
    <n v="5000"/>
    <n v="1"/>
    <x v="0"/>
    <n v="2020"/>
    <s v="2020Q4"/>
    <s v="Old_Claim"/>
    <x v="0"/>
    <x v="0"/>
  </r>
  <r>
    <s v="L02/070/9/000162/2020"/>
    <x v="28"/>
    <s v="09/03/2020"/>
    <x v="1"/>
    <n v="40"/>
    <n v="40"/>
    <n v="1"/>
    <x v="0"/>
    <n v="2020"/>
    <s v="2020Q1"/>
    <s v="Old_Claim"/>
    <x v="0"/>
    <x v="0"/>
  </r>
  <r>
    <s v="L01/087/9/000248/2020"/>
    <x v="70"/>
    <s v="21/10/2020"/>
    <x v="0"/>
    <n v="7430"/>
    <n v="7430"/>
    <n v="1"/>
    <x v="0"/>
    <n v="2020"/>
    <s v="2020Q4"/>
    <s v="Old_Claim"/>
    <x v="2"/>
    <x v="0"/>
  </r>
  <r>
    <s v="L01/087/9/000259/2020"/>
    <x v="71"/>
    <s v="26/10/2020"/>
    <x v="0"/>
    <n v="10000"/>
    <n v="10000"/>
    <n v="1"/>
    <x v="0"/>
    <n v="2020"/>
    <s v="2020Q4"/>
    <s v="Old_Claim"/>
    <x v="0"/>
    <x v="0"/>
  </r>
  <r>
    <s v="L01/087/9/000302/2020"/>
    <x v="33"/>
    <s v="28/10/2020"/>
    <x v="0"/>
    <n v="100000"/>
    <n v="100000"/>
    <n v="1"/>
    <x v="0"/>
    <n v="2020"/>
    <s v="2020Q4"/>
    <s v="Old_Claim"/>
    <x v="0"/>
    <x v="0"/>
  </r>
  <r>
    <s v="L01/087/9/000349/2020"/>
    <x v="72"/>
    <s v="02/12/2020"/>
    <x v="0"/>
    <n v="292105.26319999999"/>
    <n v="-157894.73680000001"/>
    <n v="1"/>
    <x v="0"/>
    <n v="2020"/>
    <s v="2020Q4"/>
    <s v="Old_Claim"/>
    <x v="1"/>
    <x v="0"/>
  </r>
  <r>
    <s v="L01/087/9/000368/2020"/>
    <x v="73"/>
    <s v="11/12/2020"/>
    <x v="0"/>
    <n v="11650"/>
    <n v="11650"/>
    <n v="1"/>
    <x v="0"/>
    <n v="2020"/>
    <s v="2020Q4"/>
    <s v="Old_Claim"/>
    <x v="0"/>
    <x v="0"/>
  </r>
  <r>
    <s v="L01/087/9/000369/2020"/>
    <x v="74"/>
    <s v="14/12/2020"/>
    <x v="0"/>
    <n v="10000"/>
    <n v="10000"/>
    <n v="1"/>
    <x v="0"/>
    <n v="2020"/>
    <s v="2020Q4"/>
    <s v="Old_Claim"/>
    <x v="0"/>
    <x v="0"/>
  </r>
  <r>
    <s v="L02/070/9/000164/2020"/>
    <x v="75"/>
    <s v="13/03/2020"/>
    <x v="1"/>
    <n v="60"/>
    <n v="60"/>
    <n v="1"/>
    <x v="0"/>
    <n v="2020"/>
    <s v="2020Q1"/>
    <s v="Old_Claim"/>
    <x v="0"/>
    <x v="0"/>
  </r>
  <r>
    <s v="L01/087/9/000383/2020"/>
    <x v="76"/>
    <s v="17/12/2020"/>
    <x v="0"/>
    <n v="10000"/>
    <n v="10000"/>
    <n v="1"/>
    <x v="0"/>
    <n v="2020"/>
    <s v="2020Q4"/>
    <s v="Old_Claim"/>
    <x v="0"/>
    <x v="0"/>
  </r>
  <r>
    <s v="L01/700/9/000453/2020"/>
    <x v="77"/>
    <s v="24/07/2020"/>
    <x v="1"/>
    <n v="100"/>
    <n v="100"/>
    <n v="1"/>
    <x v="0"/>
    <n v="2020"/>
    <s v="2020Q3"/>
    <s v="Old_Claim"/>
    <x v="0"/>
    <x v="0"/>
  </r>
  <r>
    <s v="L01/700/9/000523/2020"/>
    <x v="78"/>
    <s v="18/08/2020"/>
    <x v="1"/>
    <n v="1000"/>
    <n v="1000"/>
    <n v="1"/>
    <x v="0"/>
    <n v="2020"/>
    <s v="2020Q3"/>
    <s v="Old_Claim"/>
    <x v="0"/>
    <x v="0"/>
  </r>
  <r>
    <s v="L01/700/9/000086/2019"/>
    <x v="79"/>
    <s v="26/04/2019"/>
    <x v="1"/>
    <n v="504"/>
    <n v="504"/>
    <n v="1"/>
    <x v="1"/>
    <n v="2019"/>
    <s v="2019Q2"/>
    <s v="Old_Claim"/>
    <x v="2"/>
    <x v="0"/>
  </r>
  <r>
    <s v="L01/700/9/000283/2019"/>
    <x v="80"/>
    <s v="07/10/2019"/>
    <x v="1"/>
    <n v="752"/>
    <n v="752"/>
    <n v="1"/>
    <x v="1"/>
    <n v="2019"/>
    <s v="2019Q4"/>
    <s v="Old_Claim"/>
    <x v="0"/>
    <x v="0"/>
  </r>
  <r>
    <s v="L01/700/9/000331/2019"/>
    <x v="81"/>
    <s v="30/10/2019"/>
    <x v="1"/>
    <n v="100"/>
    <n v="100"/>
    <n v="1"/>
    <x v="1"/>
    <n v="2019"/>
    <s v="2019Q4"/>
    <s v="Old_Claim"/>
    <x v="0"/>
    <x v="0"/>
  </r>
  <r>
    <s v="L01/700/9/000342/2019"/>
    <x v="8"/>
    <s v="11/11/2019"/>
    <x v="1"/>
    <n v="8705"/>
    <n v="8705"/>
    <n v="1"/>
    <x v="1"/>
    <n v="2019"/>
    <s v="2019Q4"/>
    <s v="Old_Claim"/>
    <x v="0"/>
    <x v="0"/>
  </r>
  <r>
    <s v="L01/700/9/000356/2019"/>
    <x v="82"/>
    <s v="18/11/2019"/>
    <x v="1"/>
    <n v="15000"/>
    <n v="15000"/>
    <n v="1"/>
    <x v="1"/>
    <n v="2019"/>
    <s v="2019Q4"/>
    <s v="Old_Claim"/>
    <x v="0"/>
    <x v="0"/>
  </r>
  <r>
    <s v="L01/700/9/000388/2019"/>
    <x v="83"/>
    <s v="07/12/2019"/>
    <x v="1"/>
    <n v="41632"/>
    <n v="41632"/>
    <n v="1"/>
    <x v="1"/>
    <n v="2019"/>
    <s v="2019Q4"/>
    <s v="Old_Claim"/>
    <x v="0"/>
    <x v="0"/>
  </r>
  <r>
    <s v="L01/700/9/000398/2019"/>
    <x v="84"/>
    <s v="13/12/2019"/>
    <x v="1"/>
    <n v="8200"/>
    <n v="8200"/>
    <n v="1"/>
    <x v="1"/>
    <n v="2019"/>
    <s v="2019Q4"/>
    <s v="Old_Claim"/>
    <x v="0"/>
    <x v="0"/>
  </r>
  <r>
    <s v="L01/700/9/000399/2019"/>
    <x v="85"/>
    <s v="11/12/2019"/>
    <x v="1"/>
    <n v="20"/>
    <n v="20"/>
    <n v="1"/>
    <x v="1"/>
    <n v="2019"/>
    <s v="2019Q4"/>
    <s v="Old_Claim"/>
    <x v="0"/>
    <x v="0"/>
  </r>
  <r>
    <s v="L01/700/9/000406/2019"/>
    <x v="86"/>
    <s v="13/12/2019"/>
    <x v="1"/>
    <n v="512"/>
    <n v="512"/>
    <n v="1"/>
    <x v="1"/>
    <n v="2019"/>
    <s v="2019Q4"/>
    <s v="Old_Claim"/>
    <x v="0"/>
    <x v="0"/>
  </r>
  <r>
    <s v="L01/700/9/000408/2019"/>
    <x v="87"/>
    <s v="18/12/2019"/>
    <x v="1"/>
    <n v="100"/>
    <n v="100"/>
    <n v="1"/>
    <x v="1"/>
    <n v="2019"/>
    <s v="2019Q4"/>
    <s v="Old_Claim"/>
    <x v="0"/>
    <x v="0"/>
  </r>
  <r>
    <s v="L01/700/9/000409/2019"/>
    <x v="88"/>
    <s v="18/12/2019"/>
    <x v="1"/>
    <n v="20"/>
    <n v="20"/>
    <n v="1"/>
    <x v="1"/>
    <n v="2019"/>
    <s v="2019Q4"/>
    <s v="Old_Claim"/>
    <x v="0"/>
    <x v="0"/>
  </r>
  <r>
    <s v="L01/700/9/000413/2019"/>
    <x v="87"/>
    <s v="21/12/2019"/>
    <x v="1"/>
    <n v="100"/>
    <n v="100"/>
    <n v="1"/>
    <x v="1"/>
    <n v="2019"/>
    <s v="2019Q4"/>
    <s v="Old_Claim"/>
    <x v="0"/>
    <x v="0"/>
  </r>
  <r>
    <s v="L01/700/9/000414/2019"/>
    <x v="89"/>
    <s v="19/12/2019"/>
    <x v="1"/>
    <n v="1300"/>
    <n v="1300"/>
    <n v="1"/>
    <x v="1"/>
    <n v="2019"/>
    <s v="2019Q4"/>
    <s v="Old_Claim"/>
    <x v="0"/>
    <x v="0"/>
  </r>
  <r>
    <s v="L01/700/9/000415/2019"/>
    <x v="90"/>
    <s v="19/12/2019"/>
    <x v="1"/>
    <n v="9"/>
    <n v="9"/>
    <n v="1"/>
    <x v="1"/>
    <n v="2019"/>
    <s v="2019Q4"/>
    <s v="Old_Claim"/>
    <x v="0"/>
    <x v="0"/>
  </r>
  <r>
    <s v="L01/700/9/000420/2019"/>
    <x v="91"/>
    <s v="05/01/2020"/>
    <x v="1"/>
    <n v="10000"/>
    <n v="10000"/>
    <n v="1"/>
    <x v="1"/>
    <n v="2020"/>
    <s v="2019Q4"/>
    <s v="Old_Claim"/>
    <x v="0"/>
    <x v="0"/>
  </r>
  <r>
    <s v="L01/700/9/000018/2020"/>
    <x v="92"/>
    <s v="15/01/2020"/>
    <x v="1"/>
    <n v="6900"/>
    <n v="6900"/>
    <n v="1"/>
    <x v="0"/>
    <n v="2020"/>
    <s v="2020Q1"/>
    <s v="Old_Claim"/>
    <x v="0"/>
    <x v="0"/>
  </r>
  <r>
    <s v="L01/070/9/000174/2020"/>
    <x v="93"/>
    <s v="25/02/2020"/>
    <x v="1"/>
    <n v="12500"/>
    <n v="12500"/>
    <n v="1"/>
    <x v="0"/>
    <n v="2020"/>
    <s v="2020Q1"/>
    <s v="Old_Claim"/>
    <x v="0"/>
    <x v="0"/>
  </r>
  <r>
    <s v="L01/700/9/000118/2020"/>
    <x v="93"/>
    <s v="25/02/2020"/>
    <x v="1"/>
    <n v="5000"/>
    <n v="5000"/>
    <n v="1"/>
    <x v="0"/>
    <n v="2020"/>
    <s v="2020Q1"/>
    <s v="Old_Claim"/>
    <x v="0"/>
    <x v="0"/>
  </r>
  <r>
    <s v="L01/700/9/000137/2020"/>
    <x v="94"/>
    <s v="04/03/2020"/>
    <x v="1"/>
    <n v="100000"/>
    <n v="100000"/>
    <n v="1"/>
    <x v="0"/>
    <n v="2020"/>
    <s v="2020Q1"/>
    <s v="Old_Claim"/>
    <x v="0"/>
    <x v="0"/>
  </r>
  <r>
    <s v="L01/700/9/000138/2020"/>
    <x v="95"/>
    <s v="06/03/2020"/>
    <x v="1"/>
    <n v="1849529.412"/>
    <n v="313815.1263"/>
    <n v="1"/>
    <x v="0"/>
    <n v="2020"/>
    <s v="2020Q1"/>
    <s v="Old_Claim"/>
    <x v="1"/>
    <x v="0"/>
  </r>
  <r>
    <s v="L01/700/9/000167/2020"/>
    <x v="96"/>
    <s v="17/03/2020"/>
    <x v="1"/>
    <n v="30"/>
    <n v="30"/>
    <n v="1"/>
    <x v="0"/>
    <n v="2020"/>
    <s v="2020Q1"/>
    <s v="Old_Claim"/>
    <x v="0"/>
    <x v="0"/>
  </r>
  <r>
    <s v="L02/087/9/000043/2020"/>
    <x v="28"/>
    <s v="09/03/2020"/>
    <x v="0"/>
    <n v="1000"/>
    <n v="1000"/>
    <n v="1"/>
    <x v="0"/>
    <n v="2020"/>
    <s v="2020Q1"/>
    <s v="Old_Claim"/>
    <x v="0"/>
    <x v="0"/>
  </r>
  <r>
    <s v="L01/700/9/000204/2020"/>
    <x v="97"/>
    <s v="07/04/2020"/>
    <x v="1"/>
    <n v="99520"/>
    <n v="99520"/>
    <n v="1"/>
    <x v="0"/>
    <n v="2020"/>
    <s v="2020Q2"/>
    <s v="Old_Claim"/>
    <x v="1"/>
    <x v="0"/>
  </r>
  <r>
    <s v="L01/700/9/000232/2020"/>
    <x v="98"/>
    <s v="24/04/2020"/>
    <x v="1"/>
    <n v="10000"/>
    <n v="10000"/>
    <n v="1"/>
    <x v="0"/>
    <n v="2020"/>
    <s v="2020Q2"/>
    <s v="Old_Claim"/>
    <x v="0"/>
    <x v="0"/>
  </r>
  <r>
    <s v="L01/700/9/000239/2020"/>
    <x v="99"/>
    <s v="27/04/2020"/>
    <x v="1"/>
    <n v="5000"/>
    <n v="5000"/>
    <n v="1"/>
    <x v="0"/>
    <n v="2020"/>
    <s v="2020Q2"/>
    <s v="Old_Claim"/>
    <x v="0"/>
    <x v="0"/>
  </r>
  <r>
    <s v="L01/700/9/000276/2020"/>
    <x v="100"/>
    <s v="18/05/2020"/>
    <x v="1"/>
    <n v="86450"/>
    <n v="86450"/>
    <n v="1"/>
    <x v="0"/>
    <n v="2020"/>
    <s v="2020Q2"/>
    <s v="Old_Claim"/>
    <x v="1"/>
    <x v="0"/>
  </r>
  <r>
    <s v="L05/070/9/000456/2019"/>
    <x v="101"/>
    <s v="23/12/2019"/>
    <x v="1"/>
    <n v="1000"/>
    <n v="1000"/>
    <n v="1"/>
    <x v="1"/>
    <n v="2019"/>
    <s v="2019Q4"/>
    <s v="Old_Claim"/>
    <x v="0"/>
    <x v="0"/>
  </r>
  <r>
    <s v="L01/700/9/000336/2020"/>
    <x v="102"/>
    <s v="11/06/2020"/>
    <x v="1"/>
    <n v="30000"/>
    <n v="30000"/>
    <n v="1"/>
    <x v="0"/>
    <n v="2020"/>
    <s v="2020Q2"/>
    <s v="Old_Claim"/>
    <x v="0"/>
    <x v="0"/>
  </r>
  <r>
    <s v="L01/700/9/000337/2020"/>
    <x v="103"/>
    <s v="06/06/2020"/>
    <x v="1"/>
    <n v="3930"/>
    <n v="3930"/>
    <n v="1"/>
    <x v="0"/>
    <n v="2020"/>
    <s v="2020Q2"/>
    <s v="Old_Claim"/>
    <x v="2"/>
    <x v="0"/>
  </r>
  <r>
    <s v="L01/700/9/000392/2020"/>
    <x v="104"/>
    <s v="01/07/2020"/>
    <x v="1"/>
    <n v="8640"/>
    <n v="8640"/>
    <n v="1"/>
    <x v="0"/>
    <n v="2020"/>
    <s v="2020Q2"/>
    <s v="Old_Claim"/>
    <x v="0"/>
    <x v="0"/>
  </r>
  <r>
    <s v="L15/087/9/000347/2020"/>
    <x v="72"/>
    <s v="30/11/2020"/>
    <x v="0"/>
    <n v="5.8207660913467E-11"/>
    <n v="5.8207660913467E-11"/>
    <n v="1"/>
    <x v="0"/>
    <n v="2020"/>
    <s v="2020Q4"/>
    <s v="Old_Claim"/>
    <x v="0"/>
    <x v="0"/>
  </r>
  <r>
    <s v="L01/070/9/000179/2020"/>
    <x v="105"/>
    <s v="16/03/2020"/>
    <x v="1"/>
    <n v="71340"/>
    <n v="71340"/>
    <n v="1"/>
    <x v="0"/>
    <n v="2020"/>
    <s v="2020Q1"/>
    <s v="Old_Claim"/>
    <x v="0"/>
    <x v="0"/>
  </r>
  <r>
    <s v="L01/700/9/000410/2020"/>
    <x v="106"/>
    <s v="07/07/2020"/>
    <x v="1"/>
    <n v="166410"/>
    <n v="166410"/>
    <n v="1"/>
    <x v="0"/>
    <n v="2020"/>
    <s v="2020Q2"/>
    <s v="Old_Claim"/>
    <x v="0"/>
    <x v="0"/>
  </r>
  <r>
    <s v="L01/700/9/000418/2020"/>
    <x v="107"/>
    <s v="09/07/2020"/>
    <x v="1"/>
    <n v="7000"/>
    <n v="7000"/>
    <n v="1"/>
    <x v="0"/>
    <n v="2020"/>
    <s v="2020Q3"/>
    <s v="Old_Claim"/>
    <x v="0"/>
    <x v="0"/>
  </r>
  <r>
    <s v="L01/700/9/000417/2020"/>
    <x v="108"/>
    <s v="09/07/2020"/>
    <x v="1"/>
    <n v="386438"/>
    <n v="386438"/>
    <n v="1"/>
    <x v="0"/>
    <n v="2020"/>
    <s v="2020Q3"/>
    <s v="Old_Claim"/>
    <x v="0"/>
    <x v="0"/>
  </r>
  <r>
    <s v="L01/700/9/000423/2020"/>
    <x v="109"/>
    <s v="13/07/2020"/>
    <x v="1"/>
    <n v="37180"/>
    <n v="37180"/>
    <n v="1"/>
    <x v="0"/>
    <n v="2020"/>
    <s v="2020Q3"/>
    <s v="Old_Claim"/>
    <x v="2"/>
    <x v="0"/>
  </r>
  <r>
    <s v="L01/700/9/000460/2020"/>
    <x v="110"/>
    <s v="27/07/2020"/>
    <x v="1"/>
    <n v="5000"/>
    <n v="5000"/>
    <n v="1"/>
    <x v="0"/>
    <n v="2020"/>
    <s v="2020Q3"/>
    <s v="Old_Claim"/>
    <x v="0"/>
    <x v="0"/>
  </r>
  <r>
    <s v="L01/070/9/000180/2020"/>
    <x v="111"/>
    <s v="04/03/2020"/>
    <x v="1"/>
    <n v="50340"/>
    <n v="50340"/>
    <n v="1"/>
    <x v="0"/>
    <n v="2020"/>
    <s v="2020Q1"/>
    <s v="Old_Claim"/>
    <x v="0"/>
    <x v="0"/>
  </r>
  <r>
    <s v="L01/700/9/000458/2020"/>
    <x v="112"/>
    <s v="20/07/2020"/>
    <x v="1"/>
    <n v="106020"/>
    <n v="106020"/>
    <n v="1"/>
    <x v="0"/>
    <n v="2020"/>
    <s v="2020Q3"/>
    <s v="Old_Claim"/>
    <x v="0"/>
    <x v="0"/>
  </r>
  <r>
    <s v="L01/700/9/000505/2020"/>
    <x v="64"/>
    <s v="12/08/2020"/>
    <x v="1"/>
    <n v="10000"/>
    <n v="10000"/>
    <n v="1"/>
    <x v="0"/>
    <n v="2020"/>
    <s v="2020Q3"/>
    <s v="Old_Claim"/>
    <x v="0"/>
    <x v="0"/>
  </r>
  <r>
    <s v="L01/700/9/000595/2020"/>
    <x v="113"/>
    <s v="06/09/2020"/>
    <x v="1"/>
    <n v="38550"/>
    <n v="38550"/>
    <n v="1"/>
    <x v="0"/>
    <n v="2020"/>
    <s v="2020Q3"/>
    <s v="Old_Claim"/>
    <x v="0"/>
    <x v="0"/>
  </r>
  <r>
    <s v="L01/070/9/000183/2020"/>
    <x v="114"/>
    <s v="18/03/2020"/>
    <x v="1"/>
    <n v="1000"/>
    <n v="1000"/>
    <n v="1"/>
    <x v="0"/>
    <n v="2020"/>
    <s v="2020Q1"/>
    <s v="Old_Claim"/>
    <x v="0"/>
    <x v="0"/>
  </r>
  <r>
    <s v="L01/700/9/000602/2020"/>
    <x v="115"/>
    <s v="08/09/2020"/>
    <x v="1"/>
    <n v="3280"/>
    <n v="3280"/>
    <n v="1"/>
    <x v="0"/>
    <n v="2020"/>
    <s v="2020Q3"/>
    <s v="Old_Claim"/>
    <x v="0"/>
    <x v="0"/>
  </r>
  <r>
    <s v="L01/700/9/000643/2020"/>
    <x v="116"/>
    <s v="17/09/2020"/>
    <x v="1"/>
    <n v="1000"/>
    <n v="1000"/>
    <n v="1"/>
    <x v="0"/>
    <n v="2020"/>
    <s v="2020Q3"/>
    <s v="Old_Claim"/>
    <x v="0"/>
    <x v="0"/>
  </r>
  <r>
    <s v="L01/700/9/000668/2020"/>
    <x v="117"/>
    <s v="25/09/2020"/>
    <x v="1"/>
    <n v="3000"/>
    <n v="3000"/>
    <n v="1"/>
    <x v="0"/>
    <n v="2020"/>
    <s v="2020Q3"/>
    <s v="Old_Claim"/>
    <x v="0"/>
    <x v="0"/>
  </r>
  <r>
    <s v="L01/700/9/000690/2020"/>
    <x v="118"/>
    <s v="28/09/2020"/>
    <x v="1"/>
    <n v="500"/>
    <n v="500"/>
    <n v="1"/>
    <x v="0"/>
    <n v="2020"/>
    <s v="2020Q3"/>
    <s v="Old_Claim"/>
    <x v="0"/>
    <x v="0"/>
  </r>
  <r>
    <s v="L01/700/9/000708/2020"/>
    <x v="117"/>
    <s v="28/09/2020"/>
    <x v="1"/>
    <n v="1000"/>
    <n v="1000"/>
    <n v="1"/>
    <x v="0"/>
    <n v="2020"/>
    <s v="2020Q3"/>
    <s v="Old_Claim"/>
    <x v="0"/>
    <x v="0"/>
  </r>
  <r>
    <s v="L01/700/9/000707/2020"/>
    <x v="67"/>
    <s v="01/10/2020"/>
    <x v="1"/>
    <n v="8550"/>
    <n v="8550"/>
    <n v="1"/>
    <x v="0"/>
    <n v="2020"/>
    <s v="2020Q3"/>
    <s v="Old_Claim"/>
    <x v="0"/>
    <x v="0"/>
  </r>
  <r>
    <s v="L01/700/9/000724/2020"/>
    <x v="33"/>
    <s v="06/10/2020"/>
    <x v="1"/>
    <n v="1000"/>
    <n v="1000"/>
    <n v="1"/>
    <x v="0"/>
    <n v="2020"/>
    <s v="2020Q4"/>
    <s v="Old_Claim"/>
    <x v="0"/>
    <x v="0"/>
  </r>
  <r>
    <s v="L01/700/9/000726/2020"/>
    <x v="119"/>
    <s v="07/10/2020"/>
    <x v="1"/>
    <n v="1000"/>
    <n v="1000"/>
    <n v="1"/>
    <x v="0"/>
    <n v="2020"/>
    <s v="2020Q4"/>
    <s v="Old_Claim"/>
    <x v="0"/>
    <x v="0"/>
  </r>
  <r>
    <s v="L01/700/9/000756/2020"/>
    <x v="120"/>
    <s v="13/10/2020"/>
    <x v="1"/>
    <n v="84000"/>
    <n v="84000"/>
    <n v="1"/>
    <x v="0"/>
    <n v="2020"/>
    <s v="2020Q4"/>
    <s v="Old_Claim"/>
    <x v="0"/>
    <x v="0"/>
  </r>
  <r>
    <s v="L01/700/9/000765/2020"/>
    <x v="121"/>
    <s v="14/10/2020"/>
    <x v="1"/>
    <n v="5000"/>
    <n v="5000"/>
    <n v="1"/>
    <x v="0"/>
    <n v="2020"/>
    <s v="2020Q2"/>
    <s v="Old_Claim"/>
    <x v="0"/>
    <x v="0"/>
  </r>
  <r>
    <s v="L01/700/9/000773/2020"/>
    <x v="70"/>
    <s v="21/10/2020"/>
    <x v="1"/>
    <n v="7000"/>
    <n v="7000"/>
    <n v="1"/>
    <x v="0"/>
    <n v="2020"/>
    <s v="2020Q4"/>
    <s v="Old_Claim"/>
    <x v="0"/>
    <x v="0"/>
  </r>
  <r>
    <s v="L01/700/9/000774/2020"/>
    <x v="68"/>
    <s v="19/10/2020"/>
    <x v="1"/>
    <n v="1000"/>
    <n v="1000"/>
    <n v="1"/>
    <x v="0"/>
    <n v="2020"/>
    <s v="2020Q4"/>
    <s v="Old_Claim"/>
    <x v="0"/>
    <x v="0"/>
  </r>
  <r>
    <s v="L01/700/9/000805/2020"/>
    <x v="0"/>
    <s v="22/10/2020"/>
    <x v="1"/>
    <n v="14620"/>
    <n v="14620"/>
    <n v="1"/>
    <x v="0"/>
    <n v="2020"/>
    <s v="2020Q4"/>
    <s v="Old_Claim"/>
    <x v="0"/>
    <x v="0"/>
  </r>
  <r>
    <s v="L02/070/9/000185/2020"/>
    <x v="95"/>
    <s v="06/03/2020"/>
    <x v="1"/>
    <n v="278133"/>
    <n v="278133"/>
    <n v="1"/>
    <x v="0"/>
    <n v="2020"/>
    <s v="2020Q1"/>
    <s v="Old_Claim"/>
    <x v="0"/>
    <x v="0"/>
  </r>
  <r>
    <s v="L01/700/9/000825/2020"/>
    <x v="74"/>
    <s v="26/10/2020"/>
    <x v="1"/>
    <n v="893000"/>
    <n v="893000"/>
    <n v="1"/>
    <x v="0"/>
    <n v="2020"/>
    <s v="2020Q4"/>
    <s v="Old_Claim"/>
    <x v="0"/>
    <x v="0"/>
  </r>
  <r>
    <s v="L01/700/9/000857/2020"/>
    <x v="122"/>
    <s v="17/10/2020"/>
    <x v="1"/>
    <n v="3534"/>
    <n v="3534"/>
    <n v="1"/>
    <x v="0"/>
    <n v="2020"/>
    <s v="2020Q4"/>
    <s v="Old_Claim"/>
    <x v="2"/>
    <x v="0"/>
  </r>
  <r>
    <s v="L01/700/9/000876/2020"/>
    <x v="123"/>
    <s v="04/11/2020"/>
    <x v="1"/>
    <n v="1000"/>
    <n v="1000"/>
    <n v="1"/>
    <x v="0"/>
    <n v="2020"/>
    <s v="2020Q3"/>
    <s v="Old_Claim"/>
    <x v="0"/>
    <x v="0"/>
  </r>
  <r>
    <s v="L01/700/9/000890/2020"/>
    <x v="124"/>
    <s v="09/11/2020"/>
    <x v="1"/>
    <n v="49440"/>
    <n v="49440"/>
    <n v="1"/>
    <x v="0"/>
    <n v="2020"/>
    <s v="2020Q4"/>
    <s v="Old_Claim"/>
    <x v="2"/>
    <x v="0"/>
  </r>
  <r>
    <s v="L01/700/9/000889/2020"/>
    <x v="125"/>
    <s v="09/11/2020"/>
    <x v="1"/>
    <n v="17400"/>
    <n v="17400"/>
    <n v="1"/>
    <x v="0"/>
    <n v="2020"/>
    <s v="2020Q4"/>
    <s v="Old_Claim"/>
    <x v="0"/>
    <x v="0"/>
  </r>
  <r>
    <s v="L01/088/9/000035/2020"/>
    <x v="126"/>
    <s v="20/03/2020"/>
    <x v="0"/>
    <n v="46300"/>
    <n v="46300"/>
    <n v="1"/>
    <x v="0"/>
    <n v="2020"/>
    <s v="2020Q1"/>
    <s v="Old_Claim"/>
    <x v="0"/>
    <x v="0"/>
  </r>
  <r>
    <s v="L01/700/9/000938/2020"/>
    <x v="127"/>
    <s v="16/11/2020"/>
    <x v="1"/>
    <n v="6270"/>
    <n v="6270"/>
    <n v="1"/>
    <x v="0"/>
    <n v="2020"/>
    <s v="2020Q4"/>
    <s v="Old_Claim"/>
    <x v="2"/>
    <x v="0"/>
  </r>
  <r>
    <s v="L01/700/9/000954/2020"/>
    <x v="128"/>
    <s v="23/11/2020"/>
    <x v="1"/>
    <n v="7000"/>
    <n v="7000"/>
    <n v="1"/>
    <x v="0"/>
    <n v="2020"/>
    <s v="2020Q4"/>
    <s v="Old_Claim"/>
    <x v="0"/>
    <x v="0"/>
  </r>
  <r>
    <s v="L01/700/9/000955/2020"/>
    <x v="118"/>
    <s v="23/11/2020"/>
    <x v="1"/>
    <n v="1000"/>
    <n v="1000"/>
    <n v="1"/>
    <x v="0"/>
    <n v="2020"/>
    <s v="2020Q3"/>
    <s v="Old_Claim"/>
    <x v="0"/>
    <x v="0"/>
  </r>
  <r>
    <s v="L01/700/9/000975/2020"/>
    <x v="128"/>
    <s v="23/11/2020"/>
    <x v="1"/>
    <n v="4424"/>
    <n v="4424"/>
    <n v="1"/>
    <x v="0"/>
    <n v="2020"/>
    <s v="2020Q4"/>
    <s v="Old_Claim"/>
    <x v="2"/>
    <x v="0"/>
  </r>
  <r>
    <s v="L02/084/9/000037/2020"/>
    <x v="105"/>
    <s v="16/03/2020"/>
    <x v="0"/>
    <n v="751798"/>
    <n v="751798"/>
    <n v="1"/>
    <x v="0"/>
    <n v="2020"/>
    <s v="2020Q1"/>
    <s v="Old_Claim"/>
    <x v="0"/>
    <x v="0"/>
  </r>
  <r>
    <s v="L01/700/9/001027/2020"/>
    <x v="129"/>
    <s v="06/12/2020"/>
    <x v="1"/>
    <n v="35000"/>
    <n v="35000"/>
    <n v="1"/>
    <x v="0"/>
    <n v="2020"/>
    <s v="2020Q4"/>
    <s v="Old_Claim"/>
    <x v="2"/>
    <x v="0"/>
  </r>
  <r>
    <s v="L01/700/9/001053/2020"/>
    <x v="130"/>
    <s v="02/10/2020"/>
    <x v="1"/>
    <n v="15000"/>
    <n v="15000"/>
    <n v="1"/>
    <x v="0"/>
    <n v="2020"/>
    <s v="2020Q1"/>
    <s v="Old_Claim"/>
    <x v="1"/>
    <x v="0"/>
  </r>
  <r>
    <s v="L01/700/9/001016/2020"/>
    <x v="131"/>
    <s v="11/12/2020"/>
    <x v="1"/>
    <n v="70"/>
    <n v="70"/>
    <n v="1"/>
    <x v="0"/>
    <n v="2020"/>
    <s v="2020Q4"/>
    <s v="Old_Claim"/>
    <x v="2"/>
    <x v="0"/>
  </r>
  <r>
    <s v="L01/700/9/001011/2020"/>
    <x v="30"/>
    <s v="15/12/2020"/>
    <x v="1"/>
    <n v="114000"/>
    <n v="114000"/>
    <n v="1"/>
    <x v="0"/>
    <n v="2020"/>
    <s v="2020Q4"/>
    <s v="Old_Claim"/>
    <x v="0"/>
    <x v="0"/>
  </r>
  <r>
    <s v="L01/080/9/000045/2020"/>
    <x v="126"/>
    <s v="20/03/2020"/>
    <x v="0"/>
    <n v="20"/>
    <n v="20"/>
    <n v="1"/>
    <x v="0"/>
    <n v="2020"/>
    <s v="2020Q1"/>
    <s v="Old_Claim"/>
    <x v="0"/>
    <x v="0"/>
  </r>
  <r>
    <s v="L01/700/9/001126/2020"/>
    <x v="10"/>
    <s v="21/12/2020"/>
    <x v="1"/>
    <n v="3740"/>
    <n v="3740"/>
    <n v="1"/>
    <x v="0"/>
    <n v="2020"/>
    <s v="2020Q4"/>
    <s v="Old_Claim"/>
    <x v="2"/>
    <x v="0"/>
  </r>
  <r>
    <s v="L01/700/9/001127/2020"/>
    <x v="132"/>
    <s v="15/12/2020"/>
    <x v="1"/>
    <n v="644"/>
    <n v="644"/>
    <n v="1"/>
    <x v="0"/>
    <n v="2020"/>
    <s v="2020Q4"/>
    <s v="Old_Claim"/>
    <x v="2"/>
    <x v="0"/>
  </r>
  <r>
    <s v="L01/700/9/001145/2020"/>
    <x v="9"/>
    <s v="23/12/2020"/>
    <x v="1"/>
    <n v="49840"/>
    <n v="49840"/>
    <n v="1"/>
    <x v="0"/>
    <n v="2020"/>
    <s v="2020Q4"/>
    <s v="Old_Claim"/>
    <x v="2"/>
    <x v="0"/>
  </r>
  <r>
    <s v="L01/700/9/001144/2020"/>
    <x v="3"/>
    <s v="24/12/2020"/>
    <x v="1"/>
    <n v="100"/>
    <n v="100"/>
    <n v="1"/>
    <x v="0"/>
    <n v="2020"/>
    <s v="2020Q4"/>
    <s v="Old_Claim"/>
    <x v="2"/>
    <x v="0"/>
  </r>
  <r>
    <s v="L01/700/9/001146/2020"/>
    <x v="6"/>
    <s v="21/12/2020"/>
    <x v="1"/>
    <n v="47500"/>
    <n v="47500"/>
    <n v="1"/>
    <x v="0"/>
    <n v="2020"/>
    <s v="2020Q4"/>
    <s v="Old_Claim"/>
    <x v="0"/>
    <x v="0"/>
  </r>
  <r>
    <s v="L01/700/9/001147/2020"/>
    <x v="13"/>
    <s v="30/12/2020"/>
    <x v="1"/>
    <n v="2220"/>
    <n v="2220"/>
    <n v="1"/>
    <x v="0"/>
    <n v="2020"/>
    <s v="2020Q4"/>
    <s v="Old_Claim"/>
    <x v="2"/>
    <x v="0"/>
  </r>
  <r>
    <s v="L01/700/9/001148/2020"/>
    <x v="15"/>
    <s v="31/12/2020"/>
    <x v="1"/>
    <n v="13392"/>
    <n v="13392"/>
    <n v="1"/>
    <x v="0"/>
    <n v="2020"/>
    <s v="2020Q4"/>
    <s v="Old_Claim"/>
    <x v="0"/>
    <x v="0"/>
  </r>
  <r>
    <s v="L01/700/9/000080/2019"/>
    <x v="133"/>
    <s v="29/04/2019"/>
    <x v="1"/>
    <n v="50000"/>
    <n v="50000"/>
    <n v="1"/>
    <x v="1"/>
    <n v="2019"/>
    <s v="2019Q2"/>
    <s v="New_Claim/ Reopening"/>
    <x v="3"/>
    <x v="0"/>
  </r>
  <r>
    <s v="L01/700/9/000316/2019"/>
    <x v="134"/>
    <s v="22/10/2019"/>
    <x v="1"/>
    <n v="1"/>
    <n v="1"/>
    <n v="1"/>
    <x v="1"/>
    <n v="2019"/>
    <s v="2019Q4"/>
    <s v="Old_Claim"/>
    <x v="0"/>
    <x v="0"/>
  </r>
  <r>
    <s v="L01/700/9/000222/2020"/>
    <x v="135"/>
    <s v="20/04/2020"/>
    <x v="1"/>
    <n v="1000"/>
    <n v="1000"/>
    <n v="1"/>
    <x v="0"/>
    <n v="2020"/>
    <s v="2020Q2"/>
    <s v="Old_Claim"/>
    <x v="0"/>
    <x v="0"/>
  </r>
  <r>
    <s v="L01/700/9/000630/2020"/>
    <x v="136"/>
    <s v="13/09/2020"/>
    <x v="1"/>
    <n v="640"/>
    <n v="640"/>
    <n v="1"/>
    <x v="0"/>
    <n v="2020"/>
    <s v="2020Q3"/>
    <s v="Old_Claim"/>
    <x v="2"/>
    <x v="0"/>
  </r>
  <r>
    <s v="L01/700/9/000673/2020"/>
    <x v="16"/>
    <s v="28/09/2020"/>
    <x v="1"/>
    <n v="1000"/>
    <n v="1000"/>
    <n v="1"/>
    <x v="0"/>
    <n v="2020"/>
    <s v="2020Q3"/>
    <s v="Old_Claim"/>
    <x v="0"/>
    <x v="0"/>
  </r>
  <r>
    <s v="L01/700/9/000727/2020"/>
    <x v="119"/>
    <s v="07/10/2020"/>
    <x v="1"/>
    <n v="-23730"/>
    <n v="-23730"/>
    <n v="1"/>
    <x v="0"/>
    <n v="2020"/>
    <s v="2020Q4"/>
    <s v="Old_Claim"/>
    <x v="0"/>
    <x v="0"/>
  </r>
  <r>
    <s v="L01/700/9/000917/2020"/>
    <x v="124"/>
    <s v="11/11/2020"/>
    <x v="1"/>
    <n v="143260"/>
    <n v="143260"/>
    <n v="1"/>
    <x v="0"/>
    <n v="2020"/>
    <s v="2020Q4"/>
    <s v="Old_Claim"/>
    <x v="0"/>
    <x v="0"/>
  </r>
  <r>
    <s v="L01/700/9/000956/2020"/>
    <x v="137"/>
    <s v="20/11/2020"/>
    <x v="1"/>
    <n v="700"/>
    <n v="700"/>
    <n v="1"/>
    <x v="0"/>
    <n v="2020"/>
    <s v="2020Q4"/>
    <s v="Old_Claim"/>
    <x v="0"/>
    <x v="0"/>
  </r>
  <r>
    <s v="L02/070/9/000401/2019"/>
    <x v="138"/>
    <s v="06/12/2019"/>
    <x v="1"/>
    <n v="20"/>
    <n v="20"/>
    <n v="1"/>
    <x v="1"/>
    <n v="2019"/>
    <s v="2019Q4"/>
    <s v="Old_Claim"/>
    <x v="0"/>
    <x v="0"/>
  </r>
  <r>
    <s v="L01/080/9/000047/2020"/>
    <x v="139"/>
    <s v="22/03/2020"/>
    <x v="0"/>
    <n v="40"/>
    <n v="40"/>
    <n v="1"/>
    <x v="0"/>
    <n v="2020"/>
    <s v="2020Q1"/>
    <s v="Old_Claim"/>
    <x v="0"/>
    <x v="0"/>
  </r>
  <r>
    <s v="L01/700/9/001174/2020"/>
    <x v="140"/>
    <s v="05/01/2021"/>
    <x v="1"/>
    <n v="70957"/>
    <n v="70957"/>
    <n v="1"/>
    <x v="0"/>
    <n v="2021"/>
    <s v="2020Q4"/>
    <s v="Old_Claim"/>
    <x v="0"/>
    <x v="0"/>
  </r>
  <r>
    <s v="L01/700/9/001185/2020"/>
    <x v="7"/>
    <s v="06/01/2021"/>
    <x v="1"/>
    <n v="15000"/>
    <n v="15000"/>
    <n v="1"/>
    <x v="0"/>
    <n v="2021"/>
    <s v="2020Q4"/>
    <s v="Old_Claim"/>
    <x v="0"/>
    <x v="0"/>
  </r>
  <r>
    <s v="L01/800/9/000003/2020"/>
    <x v="141"/>
    <s v="14/01/2020"/>
    <x v="1"/>
    <n v="1847636.4709999999"/>
    <n v="847636.47100000002"/>
    <n v="1"/>
    <x v="0"/>
    <n v="2020"/>
    <s v="2020Q1"/>
    <s v="Old_Claim"/>
    <x v="1"/>
    <x v="0"/>
  </r>
  <r>
    <s v="L01/800/9/000004/2020"/>
    <x v="142"/>
    <s v="18/01/2020"/>
    <x v="1"/>
    <n v="12000"/>
    <n v="12000"/>
    <n v="1"/>
    <x v="0"/>
    <n v="2020"/>
    <s v="2020Q1"/>
    <s v="Old_Claim"/>
    <x v="0"/>
    <x v="0"/>
  </r>
  <r>
    <s v="L01/800/9/000033/2020"/>
    <x v="143"/>
    <s v="26/02/2020"/>
    <x v="1"/>
    <n v="10500"/>
    <n v="10500"/>
    <n v="1"/>
    <x v="0"/>
    <n v="2020"/>
    <s v="2020Q1"/>
    <s v="Old_Claim"/>
    <x v="0"/>
    <x v="0"/>
  </r>
  <r>
    <s v="L01/800/9/000100/2019"/>
    <x v="144"/>
    <s v="14/02/2020"/>
    <x v="1"/>
    <n v="15000"/>
    <n v="15000"/>
    <n v="1"/>
    <x v="1"/>
    <n v="2020"/>
    <s v="2019Q4"/>
    <s v="Old_Claim"/>
    <x v="0"/>
    <x v="0"/>
  </r>
  <r>
    <s v="L01/800/9/000064/2020"/>
    <x v="60"/>
    <s v="28/04/2020"/>
    <x v="1"/>
    <n v="215333.50880000001"/>
    <n v="215333.50880000001"/>
    <n v="1"/>
    <x v="0"/>
    <n v="2020"/>
    <s v="2020Q2"/>
    <s v="Old_Claim"/>
    <x v="1"/>
    <x v="0"/>
  </r>
  <r>
    <s v="L01/070/9/000191/2020"/>
    <x v="145"/>
    <s v="25/03/2020"/>
    <x v="1"/>
    <n v="100"/>
    <n v="100"/>
    <n v="1"/>
    <x v="0"/>
    <n v="2020"/>
    <s v="2020Q1"/>
    <s v="Old_Claim"/>
    <x v="2"/>
    <x v="0"/>
  </r>
  <r>
    <s v="L01/800/9/000142/2020"/>
    <x v="146"/>
    <s v="28/07/2020"/>
    <x v="1"/>
    <n v="1360847.0589999999"/>
    <n v="360847.05900000001"/>
    <n v="1"/>
    <x v="0"/>
    <n v="2020"/>
    <s v="2020Q2"/>
    <s v="Old_Claim"/>
    <x v="2"/>
    <x v="0"/>
  </r>
  <r>
    <s v="L01/800/9/000197/2020"/>
    <x v="147"/>
    <s v="07/09/2020"/>
    <x v="1"/>
    <n v="39968"/>
    <n v="39968"/>
    <n v="1"/>
    <x v="0"/>
    <n v="2020"/>
    <s v="2020Q3"/>
    <s v="Old_Claim"/>
    <x v="2"/>
    <x v="0"/>
  </r>
  <r>
    <s v="L01/800/9/000204/2020"/>
    <x v="148"/>
    <s v="15/09/2020"/>
    <x v="1"/>
    <n v="1000"/>
    <n v="1000"/>
    <n v="1"/>
    <x v="0"/>
    <n v="2020"/>
    <s v="2020Q3"/>
    <s v="Old_Claim"/>
    <x v="0"/>
    <x v="0"/>
  </r>
  <r>
    <s v="L01/800/9/000249/2020"/>
    <x v="69"/>
    <s v="21/10/2020"/>
    <x v="1"/>
    <n v="20218"/>
    <n v="20218"/>
    <n v="1"/>
    <x v="0"/>
    <n v="2020"/>
    <s v="2020Q4"/>
    <s v="Old_Claim"/>
    <x v="0"/>
    <x v="0"/>
  </r>
  <r>
    <s v="L01/800/9/000325/2020"/>
    <x v="137"/>
    <s v="17/11/2020"/>
    <x v="1"/>
    <n v="120000"/>
    <n v="120000"/>
    <n v="1"/>
    <x v="0"/>
    <n v="2020"/>
    <s v="2020Q4"/>
    <s v="Old_Claim"/>
    <x v="0"/>
    <x v="0"/>
  </r>
  <r>
    <s v="L01/800/9/000351/2020"/>
    <x v="72"/>
    <s v="03/12/2020"/>
    <x v="1"/>
    <n v="9082"/>
    <n v="9082"/>
    <n v="1"/>
    <x v="0"/>
    <n v="2020"/>
    <s v="2020Q4"/>
    <s v="Old_Claim"/>
    <x v="2"/>
    <x v="0"/>
  </r>
  <r>
    <s v="L01/880/9/000012/2019"/>
    <x v="149"/>
    <s v="03/06/2019"/>
    <x v="0"/>
    <n v="5000"/>
    <n v="5000"/>
    <n v="1"/>
    <x v="1"/>
    <n v="2019"/>
    <s v="2019Q2"/>
    <s v="Old_Claim"/>
    <x v="0"/>
    <x v="0"/>
  </r>
  <r>
    <s v="L01/880/9/000031/2019"/>
    <x v="150"/>
    <s v="02/09/2019"/>
    <x v="0"/>
    <n v="3620"/>
    <n v="3620"/>
    <n v="1"/>
    <x v="1"/>
    <n v="2019"/>
    <s v="2019Q3"/>
    <s v="Old_Claim"/>
    <x v="0"/>
    <x v="0"/>
  </r>
  <r>
    <s v="L01/080/9/000048/2020"/>
    <x v="151"/>
    <s v="21/03/2020"/>
    <x v="0"/>
    <n v="57330"/>
    <n v="57330"/>
    <n v="1"/>
    <x v="0"/>
    <n v="2020"/>
    <s v="2020Q1"/>
    <s v="Old_Claim"/>
    <x v="0"/>
    <x v="0"/>
  </r>
  <r>
    <s v="L01/880/9/000060/2020"/>
    <x v="152"/>
    <s v="20/05/2020"/>
    <x v="0"/>
    <n v="12312"/>
    <n v="12312"/>
    <n v="1"/>
    <x v="0"/>
    <n v="2020"/>
    <s v="2020Q1"/>
    <s v="Old_Claim"/>
    <x v="2"/>
    <x v="0"/>
  </r>
  <r>
    <s v="L01/880/9/000170/2020"/>
    <x v="64"/>
    <s v="12/08/2020"/>
    <x v="0"/>
    <n v="730"/>
    <n v="730"/>
    <n v="1"/>
    <x v="0"/>
    <n v="2020"/>
    <s v="2020Q3"/>
    <s v="Old_Claim"/>
    <x v="0"/>
    <x v="0"/>
  </r>
  <r>
    <s v="L01/880/9/000119/2020"/>
    <x v="153"/>
    <s v="06/09/2020"/>
    <x v="0"/>
    <n v="0"/>
    <n v="2050"/>
    <n v="1"/>
    <x v="0"/>
    <n v="2020"/>
    <s v="2020Q3"/>
    <s v="Old_Claim"/>
    <x v="0"/>
    <x v="0"/>
  </r>
  <r>
    <s v="L01/880/9/000122/2020"/>
    <x v="147"/>
    <s v="31/08/2020"/>
    <x v="0"/>
    <n v="28630"/>
    <n v="28630"/>
    <n v="1"/>
    <x v="0"/>
    <n v="2020"/>
    <s v="2020Q3"/>
    <s v="Old_Claim"/>
    <x v="0"/>
    <x v="0"/>
  </r>
  <r>
    <s v="L01/880/9/000149/2020"/>
    <x v="154"/>
    <s v="08/10/2020"/>
    <x v="0"/>
    <n v="15800"/>
    <n v="15800"/>
    <n v="1"/>
    <x v="0"/>
    <n v="2020"/>
    <s v="2020Q4"/>
    <s v="Old_Claim"/>
    <x v="0"/>
    <x v="0"/>
  </r>
  <r>
    <s v="L01/880/9/000168/2020"/>
    <x v="155"/>
    <s v="28/10/2020"/>
    <x v="0"/>
    <n v="5000"/>
    <n v="5000"/>
    <n v="1"/>
    <x v="0"/>
    <n v="2020"/>
    <s v="2020Q4"/>
    <s v="Old_Claim"/>
    <x v="0"/>
    <x v="0"/>
  </r>
  <r>
    <s v="L01/070/9/000192/2020"/>
    <x v="156"/>
    <s v="27/03/2020"/>
    <x v="1"/>
    <n v="30"/>
    <n v="30"/>
    <n v="1"/>
    <x v="0"/>
    <n v="2020"/>
    <s v="2020Q1"/>
    <s v="Old_Claim"/>
    <x v="0"/>
    <x v="0"/>
  </r>
  <r>
    <s v="L01/880/9/000178/2020"/>
    <x v="125"/>
    <s v="09/11/2020"/>
    <x v="0"/>
    <n v="9910"/>
    <n v="9910"/>
    <n v="1"/>
    <x v="0"/>
    <n v="2020"/>
    <s v="2020Q4"/>
    <s v="Old_Claim"/>
    <x v="0"/>
    <x v="0"/>
  </r>
  <r>
    <s v="L01/880/9/000191/2020"/>
    <x v="157"/>
    <s v="16/11/2020"/>
    <x v="0"/>
    <n v="506"/>
    <n v="506"/>
    <n v="1"/>
    <x v="0"/>
    <n v="2020"/>
    <s v="2020Q4"/>
    <s v="Old_Claim"/>
    <x v="2"/>
    <x v="0"/>
  </r>
  <r>
    <s v="L01/880/9/000205/2020"/>
    <x v="2"/>
    <s v="20/11/2020"/>
    <x v="0"/>
    <n v="1510"/>
    <n v="1510"/>
    <n v="1"/>
    <x v="0"/>
    <n v="2020"/>
    <s v="2020Q4"/>
    <s v="Old_Claim"/>
    <x v="2"/>
    <x v="0"/>
  </r>
  <r>
    <s v="L01/880/9/000246/2020"/>
    <x v="158"/>
    <s v="30/11/2020"/>
    <x v="0"/>
    <n v="36"/>
    <n v="36"/>
    <n v="1"/>
    <x v="0"/>
    <n v="2020"/>
    <s v="2020Q4"/>
    <s v="Old_Claim"/>
    <x v="2"/>
    <x v="0"/>
  </r>
  <r>
    <s v="L01/880/9/000255/2020"/>
    <x v="159"/>
    <s v="07/12/2020"/>
    <x v="0"/>
    <n v="15000"/>
    <n v="15000"/>
    <n v="1"/>
    <x v="0"/>
    <n v="2020"/>
    <s v="2020Q4"/>
    <s v="Old_Claim"/>
    <x v="0"/>
    <x v="0"/>
  </r>
  <r>
    <s v="L01/880/9/000016/2019"/>
    <x v="160"/>
    <s v="25/06/2019"/>
    <x v="0"/>
    <n v="15000"/>
    <n v="15000"/>
    <n v="1"/>
    <x v="1"/>
    <n v="2019"/>
    <s v="2019Q2"/>
    <s v="Old_Claim"/>
    <x v="0"/>
    <x v="0"/>
  </r>
  <r>
    <s v="L01/880/9/000024/2019"/>
    <x v="161"/>
    <s v="05/08/2019"/>
    <x v="0"/>
    <n v="7200"/>
    <n v="7200"/>
    <n v="1"/>
    <x v="1"/>
    <n v="2019"/>
    <s v="2019Q3"/>
    <s v="Old_Claim"/>
    <x v="0"/>
    <x v="0"/>
  </r>
  <r>
    <s v="L01/087/9/000049/2020"/>
    <x v="162"/>
    <s v="19/03/2020"/>
    <x v="0"/>
    <n v="60"/>
    <n v="60"/>
    <n v="1"/>
    <x v="0"/>
    <n v="2020"/>
    <s v="2020Q1"/>
    <s v="Old_Claim"/>
    <x v="0"/>
    <x v="0"/>
  </r>
  <r>
    <s v="L01/070/9/001189/2020"/>
    <x v="127"/>
    <s v="10/12/2020"/>
    <x v="1"/>
    <n v="41973.75"/>
    <n v="41973.75"/>
    <n v="1"/>
    <x v="0"/>
    <n v="2020"/>
    <s v="2020Q4"/>
    <s v="Old_Claim"/>
    <x v="0"/>
    <x v="0"/>
  </r>
  <r>
    <s v="L01/070/9/001191/2020"/>
    <x v="13"/>
    <s v="11/01/2021"/>
    <x v="1"/>
    <n v="232360"/>
    <n v="232360"/>
    <n v="1"/>
    <x v="0"/>
    <n v="2021"/>
    <s v="2020Q4"/>
    <s v="New_Claim/ Reopening"/>
    <x v="3"/>
    <x v="0"/>
  </r>
  <r>
    <s v="L02/070/9/001192/2020"/>
    <x v="10"/>
    <s v="14/01/2021"/>
    <x v="1"/>
    <n v="10000"/>
    <n v="10000"/>
    <n v="1"/>
    <x v="0"/>
    <n v="2021"/>
    <s v="2020Q4"/>
    <s v="Old_Claim"/>
    <x v="2"/>
    <x v="0"/>
  </r>
  <r>
    <s v="L01/070/9/001194/2020"/>
    <x v="3"/>
    <s v="14/01/2021"/>
    <x v="1"/>
    <n v="7000"/>
    <n v="7000"/>
    <n v="1"/>
    <x v="0"/>
    <n v="2021"/>
    <s v="2020Q4"/>
    <s v="Old_Claim"/>
    <x v="0"/>
    <x v="0"/>
  </r>
  <r>
    <s v="L01/088/9/000038/2020"/>
    <x v="163"/>
    <s v="30/03/2020"/>
    <x v="0"/>
    <n v="1760"/>
    <n v="1760"/>
    <n v="1"/>
    <x v="0"/>
    <n v="2020"/>
    <s v="2020Q1"/>
    <s v="Old_Claim"/>
    <x v="2"/>
    <x v="0"/>
  </r>
  <r>
    <s v="L01/088/9/000004/2021"/>
    <x v="164"/>
    <s v="14/01/2021"/>
    <x v="0"/>
    <n v="1240"/>
    <n v="1240"/>
    <n v="1"/>
    <x v="2"/>
    <n v="2021"/>
    <s v="2021Q1"/>
    <s v="Old_Claim"/>
    <x v="2"/>
    <x v="0"/>
  </r>
  <r>
    <s v="L01/070/9/000017/2021"/>
    <x v="165"/>
    <s v="12/01/2021"/>
    <x v="1"/>
    <n v="50000"/>
    <n v="50000"/>
    <n v="1"/>
    <x v="2"/>
    <n v="2021"/>
    <s v="2021Q1"/>
    <s v="Old_Claim"/>
    <x v="0"/>
    <x v="0"/>
  </r>
  <r>
    <s v="L01/070/9/000018/2021"/>
    <x v="166"/>
    <s v="14/01/2021"/>
    <x v="1"/>
    <n v="40956"/>
    <n v="40956"/>
    <n v="1"/>
    <x v="2"/>
    <n v="2021"/>
    <s v="2021Q1"/>
    <s v="Old_Claim"/>
    <x v="2"/>
    <x v="0"/>
  </r>
  <r>
    <s v="L01/070/9/000020/2021"/>
    <x v="167"/>
    <s v="14/01/2021"/>
    <x v="1"/>
    <n v="1000"/>
    <n v="1000"/>
    <n v="1"/>
    <x v="2"/>
    <n v="2021"/>
    <s v="2021Q1"/>
    <s v="Old_Claim"/>
    <x v="2"/>
    <x v="0"/>
  </r>
  <r>
    <s v="L01/070/9/001196/2020"/>
    <x v="168"/>
    <s v="13/01/2021"/>
    <x v="1"/>
    <n v="44021.25"/>
    <n v="44021.25"/>
    <n v="1"/>
    <x v="0"/>
    <n v="2021"/>
    <s v="2020Q4"/>
    <s v="Old_Claim"/>
    <x v="0"/>
    <x v="0"/>
  </r>
  <r>
    <s v="L01/088/9/000039/2020"/>
    <x v="152"/>
    <s v="26/03/2020"/>
    <x v="0"/>
    <n v="1414"/>
    <n v="1414"/>
    <n v="1"/>
    <x v="0"/>
    <n v="2020"/>
    <s v="2020Q1"/>
    <s v="Old_Claim"/>
    <x v="0"/>
    <x v="0"/>
  </r>
  <r>
    <s v="L01/070/9/000022/2021"/>
    <x v="169"/>
    <s v="13/01/2021"/>
    <x v="1"/>
    <n v="6380"/>
    <n v="6380"/>
    <n v="1"/>
    <x v="2"/>
    <n v="2021"/>
    <s v="2021Q1"/>
    <s v="Old_Claim"/>
    <x v="0"/>
    <x v="0"/>
  </r>
  <r>
    <s v="L01/070/9/001198/2020"/>
    <x v="170"/>
    <s v="07/01/2021"/>
    <x v="1"/>
    <n v="211300"/>
    <n v="431300"/>
    <n v="1"/>
    <x v="0"/>
    <n v="2021"/>
    <s v="2020Q4"/>
    <s v="New_Claim/ Reopening"/>
    <x v="3"/>
    <x v="0"/>
  </r>
  <r>
    <s v="L01/070/9/000023/2021"/>
    <x v="165"/>
    <s v="14/01/2021"/>
    <x v="1"/>
    <n v="12400"/>
    <n v="12400"/>
    <n v="1"/>
    <x v="2"/>
    <n v="2021"/>
    <s v="2021Q1"/>
    <s v="Old_Claim"/>
    <x v="2"/>
    <x v="0"/>
  </r>
  <r>
    <s v="L01/087/9/000401/2020"/>
    <x v="11"/>
    <s v="12/01/2021"/>
    <x v="0"/>
    <n v="10"/>
    <n v="10"/>
    <n v="1"/>
    <x v="0"/>
    <n v="2021"/>
    <s v="2020Q4"/>
    <s v="Old_Claim"/>
    <x v="2"/>
    <x v="0"/>
  </r>
  <r>
    <s v="L01/070/9/001199/2020"/>
    <x v="9"/>
    <s v="11/01/2021"/>
    <x v="1"/>
    <n v="47092.5"/>
    <n v="47092.5"/>
    <n v="1"/>
    <x v="0"/>
    <n v="2021"/>
    <s v="2020Q4"/>
    <s v="Old_Claim"/>
    <x v="0"/>
    <x v="0"/>
  </r>
  <r>
    <s v="L01/087/9/000402/2020"/>
    <x v="6"/>
    <s v="09/01/2021"/>
    <x v="0"/>
    <n v="41973.75"/>
    <n v="41973.75"/>
    <n v="1"/>
    <x v="0"/>
    <n v="2021"/>
    <s v="2020Q4"/>
    <s v="Old_Claim"/>
    <x v="0"/>
    <x v="0"/>
  </r>
  <r>
    <s v="L05/087/9/000005/2021"/>
    <x v="171"/>
    <s v="13/01/2021"/>
    <x v="0"/>
    <n v="1089254"/>
    <n v="1089254"/>
    <n v="1"/>
    <x v="2"/>
    <n v="2021"/>
    <s v="2021Q1"/>
    <s v="Old_Claim"/>
    <x v="2"/>
    <x v="0"/>
  </r>
  <r>
    <s v="L05/070/9/001200/2020"/>
    <x v="9"/>
    <s v="12/01/2021"/>
    <x v="1"/>
    <n v="37612"/>
    <n v="37612"/>
    <n v="1"/>
    <x v="0"/>
    <n v="2021"/>
    <s v="2020Q4"/>
    <s v="Old_Claim"/>
    <x v="2"/>
    <x v="0"/>
  </r>
  <r>
    <s v="L01/070/9/001201/2020"/>
    <x v="168"/>
    <s v="11/01/2021"/>
    <x v="1"/>
    <n v="3140"/>
    <n v="3140"/>
    <n v="1"/>
    <x v="0"/>
    <n v="2021"/>
    <s v="2020Q4"/>
    <s v="Old_Claim"/>
    <x v="2"/>
    <x v="0"/>
  </r>
  <r>
    <s v="L01/080/9/000403/2020"/>
    <x v="9"/>
    <s v="13/01/2021"/>
    <x v="0"/>
    <n v="612160"/>
    <n v="612160"/>
    <n v="1"/>
    <x v="0"/>
    <n v="2021"/>
    <s v="2020Q4"/>
    <s v="Old_Claim"/>
    <x v="0"/>
    <x v="0"/>
  </r>
  <r>
    <s v="L01/700/9/000025/2021"/>
    <x v="167"/>
    <s v="11/01/2021"/>
    <x v="1"/>
    <n v="73500"/>
    <n v="73500"/>
    <n v="1"/>
    <x v="2"/>
    <n v="2021"/>
    <s v="2021Q1"/>
    <s v="Old_Claim"/>
    <x v="0"/>
    <x v="0"/>
  </r>
  <r>
    <s v="L05/070/9/001202/2020"/>
    <x v="172"/>
    <s v="15/01/2021"/>
    <x v="1"/>
    <n v="534264.70589999994"/>
    <n v="534264.70589999994"/>
    <n v="1"/>
    <x v="0"/>
    <n v="2021"/>
    <s v="2020Q4"/>
    <s v="Old_Claim"/>
    <x v="1"/>
    <x v="0"/>
  </r>
  <r>
    <s v="L02/070/9/001204/2020"/>
    <x v="168"/>
    <s v="04/01/2021"/>
    <x v="1"/>
    <n v="13000"/>
    <n v="13000"/>
    <n v="1"/>
    <x v="0"/>
    <n v="2021"/>
    <s v="2020Q4"/>
    <s v="Old_Claim"/>
    <x v="0"/>
    <x v="0"/>
  </r>
  <r>
    <s v="L02/070/9/000029/2021"/>
    <x v="169"/>
    <s v="12/01/2021"/>
    <x v="1"/>
    <n v="608"/>
    <n v="608"/>
    <n v="1"/>
    <x v="2"/>
    <n v="2021"/>
    <s v="2021Q1"/>
    <s v="Old_Claim"/>
    <x v="2"/>
    <x v="0"/>
  </r>
  <r>
    <s v="L01/088/9/000041/2020"/>
    <x v="156"/>
    <s v="27/03/2020"/>
    <x v="0"/>
    <n v="11374"/>
    <n v="11374"/>
    <n v="1"/>
    <x v="0"/>
    <n v="2020"/>
    <s v="2020Q1"/>
    <s v="Old_Claim"/>
    <x v="0"/>
    <x v="0"/>
  </r>
  <r>
    <s v="L01/070/9/000030/2021"/>
    <x v="169"/>
    <s v="14/01/2021"/>
    <x v="1"/>
    <n v="692"/>
    <n v="9392"/>
    <n v="1"/>
    <x v="2"/>
    <n v="2021"/>
    <s v="2021Q1"/>
    <s v="New_Claim/ Reopening"/>
    <x v="3"/>
    <x v="0"/>
  </r>
  <r>
    <s v="L01/087/9/000006/2021"/>
    <x v="167"/>
    <s v="13/01/2021"/>
    <x v="0"/>
    <n v="960"/>
    <n v="960"/>
    <n v="1"/>
    <x v="2"/>
    <n v="2021"/>
    <s v="2021Q1"/>
    <s v="Old_Claim"/>
    <x v="2"/>
    <x v="0"/>
  </r>
  <r>
    <s v="L01/087/9/000404/2020"/>
    <x v="132"/>
    <s v="28/12/2020"/>
    <x v="0"/>
    <n v="3139566.9411999998"/>
    <n v="1139566.9412"/>
    <n v="1"/>
    <x v="0"/>
    <n v="2020"/>
    <s v="2020Q4"/>
    <s v="Old_Claim"/>
    <x v="2"/>
    <x v="0"/>
  </r>
  <r>
    <s v="L01/070/9/001205/2020"/>
    <x v="11"/>
    <s v="21/12/2020"/>
    <x v="1"/>
    <n v="35094"/>
    <n v="35094"/>
    <n v="1"/>
    <x v="0"/>
    <n v="2020"/>
    <s v="2020Q4"/>
    <s v="Old_Claim"/>
    <x v="0"/>
    <x v="0"/>
  </r>
  <r>
    <s v="L01/070/9/000031/2021"/>
    <x v="173"/>
    <s v="18/01/2021"/>
    <x v="1"/>
    <n v="99486.25"/>
    <n v="99486.25"/>
    <n v="1"/>
    <x v="2"/>
    <n v="2021"/>
    <s v="2021Q1"/>
    <s v="Old_Claim"/>
    <x v="0"/>
    <x v="0"/>
  </r>
  <r>
    <s v="L01/087/9/000406/2020"/>
    <x v="174"/>
    <s v="01/12/2020"/>
    <x v="0"/>
    <n v="6825"/>
    <n v="6825"/>
    <n v="1"/>
    <x v="0"/>
    <n v="2020"/>
    <s v="2020Q4"/>
    <s v="Old_Claim"/>
    <x v="0"/>
    <x v="0"/>
  </r>
  <r>
    <s v="L01/071/9/000003/2020"/>
    <x v="175"/>
    <s v="12/12/2020"/>
    <x v="1"/>
    <n v="100000"/>
    <n v="100000"/>
    <n v="1"/>
    <x v="0"/>
    <n v="2020"/>
    <s v="2020Q4"/>
    <s v="Old_Claim"/>
    <x v="2"/>
    <x v="0"/>
  </r>
  <r>
    <s v="L01/083/9/000045/2020"/>
    <x v="97"/>
    <s v="03/04/2020"/>
    <x v="0"/>
    <n v="2440"/>
    <n v="2440"/>
    <n v="1"/>
    <x v="0"/>
    <n v="2020"/>
    <s v="2020Q2"/>
    <s v="Old_Claim"/>
    <x v="0"/>
    <x v="0"/>
  </r>
  <r>
    <s v="L05/088/9/000007/2021"/>
    <x v="176"/>
    <s v="18/01/2021"/>
    <x v="0"/>
    <n v="18800"/>
    <n v="18800"/>
    <n v="1"/>
    <x v="2"/>
    <n v="2021"/>
    <s v="2021Q1"/>
    <s v="Old_Claim"/>
    <x v="2"/>
    <x v="0"/>
  </r>
  <r>
    <s v="L01/070/9/001206/2020"/>
    <x v="72"/>
    <s v="20/01/2021"/>
    <x v="1"/>
    <n v="53235"/>
    <n v="53235"/>
    <n v="1"/>
    <x v="0"/>
    <n v="2021"/>
    <s v="2020Q4"/>
    <s v="Old_Claim"/>
    <x v="0"/>
    <x v="0"/>
  </r>
  <r>
    <s v="L01/087/9/000007/2021"/>
    <x v="165"/>
    <s v="18/01/2021"/>
    <x v="0"/>
    <n v="3620"/>
    <n v="3620"/>
    <n v="1"/>
    <x v="2"/>
    <n v="2021"/>
    <s v="2021Q1"/>
    <s v="Old_Claim"/>
    <x v="0"/>
    <x v="0"/>
  </r>
  <r>
    <s v="L01/070/9/000034/2021"/>
    <x v="165"/>
    <s v="07/01/2021"/>
    <x v="1"/>
    <n v="7000"/>
    <n v="7000"/>
    <n v="1"/>
    <x v="2"/>
    <n v="2021"/>
    <s v="2021Q1"/>
    <s v="Old_Claim"/>
    <x v="0"/>
    <x v="0"/>
  </r>
  <r>
    <s v="L01/070/9/000035/2021"/>
    <x v="177"/>
    <s v="11/01/2021"/>
    <x v="1"/>
    <n v="125000"/>
    <n v="125000"/>
    <n v="1"/>
    <x v="2"/>
    <n v="2021"/>
    <s v="2021Q1"/>
    <s v="Old_Claim"/>
    <x v="0"/>
    <x v="0"/>
  </r>
  <r>
    <s v="L01/070/9/000403/2019"/>
    <x v="178"/>
    <s v="14/12/2019"/>
    <x v="1"/>
    <n v="47926"/>
    <n v="47926"/>
    <n v="1"/>
    <x v="1"/>
    <n v="2019"/>
    <s v="2019Q4"/>
    <s v="Old_Claim"/>
    <x v="2"/>
    <x v="0"/>
  </r>
  <r>
    <s v="L01/070/9/000246/2019"/>
    <x v="179"/>
    <s v="13/09/2019"/>
    <x v="1"/>
    <n v="40"/>
    <n v="40"/>
    <n v="1"/>
    <x v="1"/>
    <n v="2019"/>
    <s v="2019Q3"/>
    <s v="Old_Claim"/>
    <x v="0"/>
    <x v="0"/>
  </r>
  <r>
    <s v="L01/070/9/000248/2019"/>
    <x v="180"/>
    <s v="02/09/2019"/>
    <x v="1"/>
    <n v="5306"/>
    <n v="5306"/>
    <n v="1"/>
    <x v="1"/>
    <n v="2019"/>
    <s v="2019Q3"/>
    <s v="Old_Claim"/>
    <x v="2"/>
    <x v="0"/>
  </r>
  <r>
    <s v="L01/070/9/000315/2019"/>
    <x v="181"/>
    <s v="23/10/2019"/>
    <x v="1"/>
    <n v="160"/>
    <n v="160"/>
    <n v="1"/>
    <x v="1"/>
    <n v="2019"/>
    <s v="2019Q4"/>
    <s v="Old_Claim"/>
    <x v="0"/>
    <x v="0"/>
  </r>
  <r>
    <s v="L01/070/9/000155/2020"/>
    <x v="182"/>
    <s v="17/01/2020"/>
    <x v="1"/>
    <n v="2320"/>
    <n v="2320"/>
    <n v="1"/>
    <x v="0"/>
    <n v="2020"/>
    <s v="2020Q1"/>
    <s v="Old_Claim"/>
    <x v="0"/>
    <x v="0"/>
  </r>
  <r>
    <s v="L01/070/9/000194/2020"/>
    <x v="145"/>
    <s v="26/03/2020"/>
    <x v="1"/>
    <n v="3300"/>
    <n v="3300"/>
    <n v="1"/>
    <x v="0"/>
    <n v="2020"/>
    <s v="2020Q1"/>
    <s v="Old_Claim"/>
    <x v="0"/>
    <x v="0"/>
  </r>
  <r>
    <s v="L01/088/9/000049/2020"/>
    <x v="146"/>
    <s v="08/04/2020"/>
    <x v="0"/>
    <n v="1236"/>
    <n v="1236"/>
    <n v="1"/>
    <x v="0"/>
    <n v="2020"/>
    <s v="2020Q2"/>
    <s v="Old_Claim"/>
    <x v="2"/>
    <x v="0"/>
  </r>
  <r>
    <s v="L05/070/9/000225/2020"/>
    <x v="135"/>
    <s v="22/04/2020"/>
    <x v="1"/>
    <n v="90"/>
    <n v="90"/>
    <n v="1"/>
    <x v="0"/>
    <n v="2020"/>
    <s v="2020Q2"/>
    <s v="Old_Claim"/>
    <x v="0"/>
    <x v="0"/>
  </r>
  <r>
    <s v="L01/080/9/000087/2020"/>
    <x v="183"/>
    <s v="29/05/2020"/>
    <x v="0"/>
    <n v="175370"/>
    <n v="175370"/>
    <n v="1"/>
    <x v="0"/>
    <n v="2020"/>
    <s v="2020Q2"/>
    <s v="Old_Claim"/>
    <x v="0"/>
    <x v="0"/>
  </r>
  <r>
    <s v="L01/088/9/000076/2020"/>
    <x v="58"/>
    <s v="20/06/2020"/>
    <x v="0"/>
    <n v="50"/>
    <n v="50"/>
    <n v="1"/>
    <x v="0"/>
    <n v="2020"/>
    <s v="2020Q2"/>
    <s v="Old_Claim"/>
    <x v="0"/>
    <x v="0"/>
  </r>
  <r>
    <s v="L01/070/9/000657/2020"/>
    <x v="184"/>
    <s v="22/09/2020"/>
    <x v="1"/>
    <n v="810"/>
    <n v="810"/>
    <n v="1"/>
    <x v="0"/>
    <n v="2020"/>
    <s v="2020Q3"/>
    <s v="Old_Claim"/>
    <x v="0"/>
    <x v="0"/>
  </r>
  <r>
    <s v="L01/080/9/000051/2020"/>
    <x v="24"/>
    <s v="07/02/2020"/>
    <x v="0"/>
    <n v="5000"/>
    <n v="5000"/>
    <n v="1"/>
    <x v="0"/>
    <n v="2020"/>
    <s v="2020Q1"/>
    <s v="Old_Claim"/>
    <x v="0"/>
    <x v="0"/>
  </r>
  <r>
    <s v="L01/070/9/000059/2006"/>
    <x v="185"/>
    <s v="05/03/2006"/>
    <x v="1"/>
    <n v="29782"/>
    <n v="29782"/>
    <n v="1"/>
    <x v="11"/>
    <n v="2006"/>
    <s v="2006Q1"/>
    <s v="Old_Claim"/>
    <x v="0"/>
    <x v="0"/>
  </r>
  <r>
    <s v="L02/112/9/000003/2011"/>
    <x v="186"/>
    <s v="28/06/2011"/>
    <x v="2"/>
    <n v="50000"/>
    <n v="50000"/>
    <n v="1"/>
    <x v="7"/>
    <n v="2011"/>
    <s v="2011Q2"/>
    <s v="Old_Claim"/>
    <x v="0"/>
    <x v="0"/>
  </r>
  <r>
    <s v="L01/020/9/000010/2014"/>
    <x v="187"/>
    <s v="06/06/2014"/>
    <x v="3"/>
    <n v="20000"/>
    <n v="1960"/>
    <n v="1"/>
    <x v="12"/>
    <n v="2014"/>
    <s v="2014Q2"/>
    <s v="Old_Claim"/>
    <x v="0"/>
    <x v="0"/>
  </r>
  <r>
    <s v="L01/020/9/000003/2014"/>
    <x v="188"/>
    <s v="07/04/2014"/>
    <x v="3"/>
    <n v="1000"/>
    <n v="43"/>
    <n v="1"/>
    <x v="12"/>
    <n v="2014"/>
    <s v="2014Q2"/>
    <s v="Old_Claim"/>
    <x v="0"/>
    <x v="0"/>
  </r>
  <r>
    <s v="L01/020/9/000013/2013"/>
    <x v="189"/>
    <s v="01/07/2013"/>
    <x v="3"/>
    <n v="1190018"/>
    <n v="370"/>
    <n v="1"/>
    <x v="13"/>
    <n v="2013"/>
    <s v="2013Q3"/>
    <s v="Old_Claim"/>
    <x v="0"/>
    <x v="0"/>
  </r>
  <r>
    <s v="L01/101/9/000006/2012"/>
    <x v="190"/>
    <s v="07/12/2012"/>
    <x v="4"/>
    <n v="226415.3333"/>
    <n v="226415.3333"/>
    <n v="1"/>
    <x v="8"/>
    <n v="2012"/>
    <s v="2012Q4"/>
    <s v="Old_Claim"/>
    <x v="1"/>
    <x v="0"/>
  </r>
  <r>
    <s v="L01/020/9/000020/2011"/>
    <x v="191"/>
    <s v="01/04/2011"/>
    <x v="3"/>
    <n v="100000"/>
    <n v="23200"/>
    <n v="1"/>
    <x v="7"/>
    <n v="2011"/>
    <s v="2011Q2"/>
    <s v="Old_Claim"/>
    <x v="0"/>
    <x v="0"/>
  </r>
  <r>
    <s v="L01/020/9/000003/2016"/>
    <x v="192"/>
    <s v="24/08/2016"/>
    <x v="3"/>
    <n v="87140"/>
    <n v="2378.92"/>
    <n v="1"/>
    <x v="9"/>
    <n v="2016"/>
    <s v="2016Q3"/>
    <s v="Old_Claim"/>
    <x v="0"/>
    <x v="0"/>
  </r>
  <r>
    <s v="L02/110/9/000032/2017"/>
    <x v="193"/>
    <s v="30/08/2017"/>
    <x v="2"/>
    <n v="150000"/>
    <n v="150000"/>
    <n v="1"/>
    <x v="14"/>
    <n v="2017"/>
    <s v="2017Q3"/>
    <s v="Old_Claim"/>
    <x v="0"/>
    <x v="0"/>
  </r>
  <r>
    <s v="L01/110/9/000040/2017"/>
    <x v="194"/>
    <s v="21/11/2017"/>
    <x v="2"/>
    <n v="1000"/>
    <n v="1000"/>
    <n v="1"/>
    <x v="14"/>
    <n v="2017"/>
    <s v="2017Q4"/>
    <s v="Old_Claim"/>
    <x v="0"/>
    <x v="0"/>
  </r>
  <r>
    <s v="L01/070/9/000202/2020"/>
    <x v="195"/>
    <s v="17/03/2020"/>
    <x v="1"/>
    <n v="5000"/>
    <n v="5000"/>
    <n v="1"/>
    <x v="0"/>
    <n v="2020"/>
    <s v="2020Q1"/>
    <s v="Old_Claim"/>
    <x v="0"/>
    <x v="0"/>
  </r>
  <r>
    <s v="L01/110/9/000009/2018"/>
    <x v="196"/>
    <s v="06/02/2018"/>
    <x v="2"/>
    <n v="10000"/>
    <n v="10000"/>
    <n v="1"/>
    <x v="10"/>
    <n v="2018"/>
    <s v="2018Q1"/>
    <s v="Old_Claim"/>
    <x v="0"/>
    <x v="0"/>
  </r>
  <r>
    <s v="L01/110/9/000008/2018"/>
    <x v="197"/>
    <s v="09/02/2018"/>
    <x v="2"/>
    <n v="10000"/>
    <n v="10000"/>
    <n v="1"/>
    <x v="10"/>
    <n v="2018"/>
    <s v="2018Q1"/>
    <s v="Old_Claim"/>
    <x v="0"/>
    <x v="0"/>
  </r>
  <r>
    <s v="L01/110/9/000010/2018"/>
    <x v="198"/>
    <s v="17/02/2018"/>
    <x v="2"/>
    <n v="10000"/>
    <n v="10000"/>
    <n v="1"/>
    <x v="10"/>
    <n v="2018"/>
    <s v="2018Q1"/>
    <s v="Old_Claim"/>
    <x v="0"/>
    <x v="0"/>
  </r>
  <r>
    <s v="L01/020/9/000003/2018"/>
    <x v="199"/>
    <s v="06/03/2018"/>
    <x v="3"/>
    <n v="739035.38029999996"/>
    <n v="-399478.58399999997"/>
    <n v="1"/>
    <x v="10"/>
    <n v="2018"/>
    <s v="2018Q1"/>
    <s v="Old_Claim"/>
    <x v="1"/>
    <x v="0"/>
  </r>
  <r>
    <s v="L01/020/9/000008/2017"/>
    <x v="200"/>
    <s v="04/11/2017"/>
    <x v="3"/>
    <n v="2"/>
    <n v="0.1"/>
    <n v="1"/>
    <x v="14"/>
    <n v="2017"/>
    <s v="2017Q4"/>
    <s v="Old_Claim"/>
    <x v="0"/>
    <x v="0"/>
  </r>
  <r>
    <s v="L01/110/9/000029/2018"/>
    <x v="201"/>
    <s v="24/05/2018"/>
    <x v="2"/>
    <n v="20000"/>
    <n v="20000"/>
    <n v="1"/>
    <x v="10"/>
    <n v="2018"/>
    <s v="2018Q2"/>
    <s v="Old_Claim"/>
    <x v="0"/>
    <x v="0"/>
  </r>
  <r>
    <s v="L01/110/9/000009/2019"/>
    <x v="202"/>
    <s v="03/02/2019"/>
    <x v="2"/>
    <n v="1000"/>
    <n v="1000"/>
    <n v="1"/>
    <x v="1"/>
    <n v="2019"/>
    <s v="2019Q1"/>
    <s v="Old_Claim"/>
    <x v="0"/>
    <x v="0"/>
  </r>
  <r>
    <s v="L01/110/9/000008/2019"/>
    <x v="203"/>
    <s v="31/01/2019"/>
    <x v="2"/>
    <n v="1000"/>
    <n v="1000"/>
    <n v="1"/>
    <x v="1"/>
    <n v="2019"/>
    <s v="2019Q1"/>
    <s v="Old_Claim"/>
    <x v="0"/>
    <x v="0"/>
  </r>
  <r>
    <s v="L01/020/9/000005/2018"/>
    <x v="204"/>
    <s v="15/10/2018"/>
    <x v="3"/>
    <n v="86"/>
    <n v="2.88"/>
    <n v="1"/>
    <x v="10"/>
    <n v="2018"/>
    <s v="2018Q4"/>
    <s v="Old_Claim"/>
    <x v="0"/>
    <x v="0"/>
  </r>
  <r>
    <s v="L01/052/9/000001/2019"/>
    <x v="205"/>
    <s v="08/05/2019"/>
    <x v="5"/>
    <n v="5000"/>
    <n v="5000"/>
    <n v="1"/>
    <x v="1"/>
    <n v="2019"/>
    <s v="2019Q2"/>
    <s v="Old_Claim"/>
    <x v="0"/>
    <x v="0"/>
  </r>
  <r>
    <s v="L05/070/9/000203/2020"/>
    <x v="52"/>
    <s v="07/04/2020"/>
    <x v="1"/>
    <n v="6500"/>
    <n v="6500"/>
    <n v="1"/>
    <x v="0"/>
    <n v="2020"/>
    <s v="2020Q2"/>
    <s v="Old_Claim"/>
    <x v="0"/>
    <x v="0"/>
  </r>
  <r>
    <s v="L01/110/9/000014/2019"/>
    <x v="206"/>
    <s v="30/04/2019"/>
    <x v="2"/>
    <n v="324561.40350000001"/>
    <n v="324561.40350000001"/>
    <n v="1"/>
    <x v="1"/>
    <n v="2019"/>
    <s v="2019Q2"/>
    <s v="Old_Claim"/>
    <x v="1"/>
    <x v="0"/>
  </r>
  <r>
    <s v="L01/088/9/000022/2019"/>
    <x v="207"/>
    <s v="26/07/2019"/>
    <x v="0"/>
    <n v="3000"/>
    <n v="3000"/>
    <n v="1"/>
    <x v="1"/>
    <n v="2019"/>
    <s v="2019Q3"/>
    <s v="Old_Claim"/>
    <x v="0"/>
    <x v="0"/>
  </r>
  <r>
    <s v="L01/087/9/000051/2019"/>
    <x v="208"/>
    <s v="07/09/2019"/>
    <x v="0"/>
    <n v="232606.6667"/>
    <n v="232606.6667"/>
    <n v="1"/>
    <x v="1"/>
    <n v="2019"/>
    <s v="2019Q3"/>
    <s v="Old_Claim"/>
    <x v="1"/>
    <x v="0"/>
  </r>
  <r>
    <s v="L01/051/9/000001/2019"/>
    <x v="48"/>
    <s v="27/08/2019"/>
    <x v="5"/>
    <n v="5000"/>
    <n v="5000"/>
    <n v="1"/>
    <x v="1"/>
    <n v="2019"/>
    <s v="2019Q3"/>
    <s v="Old_Claim"/>
    <x v="0"/>
    <x v="0"/>
  </r>
  <r>
    <s v="L01/087/9/000061/2019"/>
    <x v="209"/>
    <s v="02/10/2019"/>
    <x v="0"/>
    <n v="5000"/>
    <n v="5000"/>
    <n v="1"/>
    <x v="1"/>
    <n v="2019"/>
    <s v="2019Q4"/>
    <s v="Old_Claim"/>
    <x v="0"/>
    <x v="0"/>
  </r>
  <r>
    <s v="L01/110/9/000027/2019"/>
    <x v="210"/>
    <s v="22/09/2019"/>
    <x v="2"/>
    <n v="25000"/>
    <n v="25000"/>
    <n v="1"/>
    <x v="1"/>
    <n v="2019"/>
    <s v="2019Q3"/>
    <s v="Old_Claim"/>
    <x v="0"/>
    <x v="0"/>
  </r>
  <r>
    <s v="L01/070/9/000286/2019"/>
    <x v="211"/>
    <s v="01/10/2019"/>
    <x v="1"/>
    <n v="2182764.7059999998"/>
    <n v="432764.70600000001"/>
    <n v="1"/>
    <x v="1"/>
    <n v="2019"/>
    <s v="2019Q4"/>
    <s v="Old_Claim"/>
    <x v="1"/>
    <x v="0"/>
  </r>
  <r>
    <s v="L01/087/9/000062/2019"/>
    <x v="212"/>
    <s v="28/08/2019"/>
    <x v="0"/>
    <n v="292105.26319999999"/>
    <n v="292105.26319999999"/>
    <n v="1"/>
    <x v="1"/>
    <n v="2019"/>
    <s v="2019Q3"/>
    <s v="Old_Claim"/>
    <x v="1"/>
    <x v="0"/>
  </r>
  <r>
    <s v="L01/070/9/000290/2019"/>
    <x v="213"/>
    <s v="12/07/2019"/>
    <x v="1"/>
    <n v="7590"/>
    <n v="7590"/>
    <n v="1"/>
    <x v="1"/>
    <n v="2019"/>
    <s v="2019Q3"/>
    <s v="Old_Claim"/>
    <x v="0"/>
    <x v="0"/>
  </r>
  <r>
    <s v="L01/051/9/000002/2019"/>
    <x v="214"/>
    <s v="11/10/2019"/>
    <x v="5"/>
    <n v="1000"/>
    <n v="1000"/>
    <n v="1"/>
    <x v="1"/>
    <n v="2019"/>
    <s v="2019Q4"/>
    <s v="Old_Claim"/>
    <x v="0"/>
    <x v="0"/>
  </r>
  <r>
    <s v="L01/070/9/000296/2019"/>
    <x v="215"/>
    <s v="13/10/2019"/>
    <x v="1"/>
    <n v="100000"/>
    <n v="100000"/>
    <n v="1"/>
    <x v="1"/>
    <n v="2019"/>
    <s v="2019Q4"/>
    <s v="Old_Claim"/>
    <x v="1"/>
    <x v="0"/>
  </r>
  <r>
    <s v="L01/070/9/000299/2019"/>
    <x v="214"/>
    <s v="11/10/2019"/>
    <x v="1"/>
    <n v="15556"/>
    <n v="15556"/>
    <n v="1"/>
    <x v="1"/>
    <n v="2019"/>
    <s v="2019Q4"/>
    <s v="Old_Claim"/>
    <x v="2"/>
    <x v="0"/>
  </r>
  <r>
    <s v="L01/087/9/000064/2019"/>
    <x v="216"/>
    <s v="17/10/2019"/>
    <x v="0"/>
    <n v="1000"/>
    <n v="1000"/>
    <n v="1"/>
    <x v="1"/>
    <n v="2019"/>
    <s v="2019Q4"/>
    <s v="Old_Claim"/>
    <x v="0"/>
    <x v="0"/>
  </r>
  <r>
    <s v="L01/094/9/000002/2019"/>
    <x v="217"/>
    <s v="28/09/2019"/>
    <x v="6"/>
    <n v="100000"/>
    <n v="100000"/>
    <n v="1"/>
    <x v="1"/>
    <n v="2019"/>
    <s v="2019Q3"/>
    <s v="Old_Claim"/>
    <x v="0"/>
    <x v="0"/>
  </r>
  <r>
    <s v="L01/088/9/000056/2019"/>
    <x v="218"/>
    <s v="06/11/2019"/>
    <x v="0"/>
    <n v="3620"/>
    <n v="3620"/>
    <n v="1"/>
    <x v="1"/>
    <n v="2019"/>
    <s v="2019Q4"/>
    <s v="Old_Claim"/>
    <x v="0"/>
    <x v="0"/>
  </r>
  <r>
    <s v="L01/102/9/000001/2019"/>
    <x v="219"/>
    <s v="18/11/2019"/>
    <x v="4"/>
    <n v="100000"/>
    <n v="100000"/>
    <n v="1"/>
    <x v="1"/>
    <n v="2019"/>
    <s v="2019Q4"/>
    <s v="Old_Claim"/>
    <x v="0"/>
    <x v="0"/>
  </r>
  <r>
    <s v="L01/080/9/000078/2019"/>
    <x v="220"/>
    <s v="28/11/2019"/>
    <x v="0"/>
    <n v="5000"/>
    <n v="5000"/>
    <n v="1"/>
    <x v="1"/>
    <n v="2019"/>
    <s v="2019Q4"/>
    <s v="Old_Claim"/>
    <x v="0"/>
    <x v="0"/>
  </r>
  <r>
    <s v="L02/080/9/000053/2020"/>
    <x v="221"/>
    <s v="25/01/2020"/>
    <x v="0"/>
    <n v="5850"/>
    <n v="5850"/>
    <n v="1"/>
    <x v="0"/>
    <n v="2020"/>
    <s v="2020Q1"/>
    <s v="Old_Claim"/>
    <x v="0"/>
    <x v="0"/>
  </r>
  <r>
    <s v="L01/087/9/000080/2019"/>
    <x v="222"/>
    <s v="04/12/2019"/>
    <x v="0"/>
    <n v="1500"/>
    <n v="1500"/>
    <n v="1"/>
    <x v="1"/>
    <n v="2019"/>
    <s v="2019Q4"/>
    <s v="Old_Claim"/>
    <x v="0"/>
    <x v="0"/>
  </r>
  <r>
    <s v="L01/087/9/000081/2019"/>
    <x v="223"/>
    <s v="19/11/2019"/>
    <x v="0"/>
    <n v="10000"/>
    <n v="10000"/>
    <n v="1"/>
    <x v="1"/>
    <n v="2019"/>
    <s v="2019Q4"/>
    <s v="Old_Claim"/>
    <x v="0"/>
    <x v="0"/>
  </r>
  <r>
    <s v="L01/800/9/000082/2019"/>
    <x v="224"/>
    <s v="31/10/2019"/>
    <x v="1"/>
    <n v="497000"/>
    <n v="497000"/>
    <n v="1"/>
    <x v="1"/>
    <n v="2019"/>
    <s v="2019Q4"/>
    <s v="Old_Claim"/>
    <x v="1"/>
    <x v="0"/>
  </r>
  <r>
    <s v="L01/880/9/000072/2019"/>
    <x v="225"/>
    <s v="09/12/2019"/>
    <x v="0"/>
    <n v="5000"/>
    <n v="5000"/>
    <n v="1"/>
    <x v="1"/>
    <n v="2019"/>
    <s v="2019Q4"/>
    <s v="Old_Claim"/>
    <x v="0"/>
    <x v="0"/>
  </r>
  <r>
    <s v="L01/880/9/000073/2019"/>
    <x v="225"/>
    <s v="09/12/2019"/>
    <x v="0"/>
    <n v="5000"/>
    <n v="5000"/>
    <n v="1"/>
    <x v="1"/>
    <n v="2019"/>
    <s v="2019Q4"/>
    <s v="Old_Claim"/>
    <x v="0"/>
    <x v="0"/>
  </r>
  <r>
    <s v="L01/087/9/000084/2019"/>
    <x v="178"/>
    <s v="14/12/2019"/>
    <x v="0"/>
    <n v="60"/>
    <n v="60"/>
    <n v="1"/>
    <x v="1"/>
    <n v="2019"/>
    <s v="2019Q4"/>
    <s v="Old_Claim"/>
    <x v="0"/>
    <x v="0"/>
  </r>
  <r>
    <s v="L01/087/9/000085/2019"/>
    <x v="225"/>
    <s v="09/12/2019"/>
    <x v="0"/>
    <n v="5000"/>
    <n v="5000"/>
    <n v="1"/>
    <x v="1"/>
    <n v="2019"/>
    <s v="2019Q4"/>
    <s v="Old_Claim"/>
    <x v="0"/>
    <x v="0"/>
  </r>
  <r>
    <s v="L01/087/9/000088/2019"/>
    <x v="86"/>
    <s v="12/12/2019"/>
    <x v="0"/>
    <n v="140"/>
    <n v="140"/>
    <n v="1"/>
    <x v="1"/>
    <n v="2019"/>
    <s v="2019Q4"/>
    <s v="Old_Claim"/>
    <x v="0"/>
    <x v="0"/>
  </r>
  <r>
    <s v="L01/087/9/000089/2019"/>
    <x v="226"/>
    <s v="16/12/2019"/>
    <x v="0"/>
    <n v="60"/>
    <n v="60"/>
    <n v="1"/>
    <x v="1"/>
    <n v="2019"/>
    <s v="2019Q4"/>
    <s v="Old_Claim"/>
    <x v="0"/>
    <x v="0"/>
  </r>
  <r>
    <s v="L01/087/9/000087/2019"/>
    <x v="178"/>
    <s v="14/12/2019"/>
    <x v="0"/>
    <n v="1000"/>
    <n v="1000"/>
    <n v="1"/>
    <x v="1"/>
    <n v="2019"/>
    <s v="2019Q4"/>
    <s v="Old_Claim"/>
    <x v="0"/>
    <x v="0"/>
  </r>
  <r>
    <s v="L15/070/9/000209/2020"/>
    <x v="97"/>
    <s v="03/04/2020"/>
    <x v="1"/>
    <n v="940"/>
    <n v="940"/>
    <n v="1"/>
    <x v="0"/>
    <n v="2020"/>
    <s v="2020Q2"/>
    <s v="Old_Claim"/>
    <x v="2"/>
    <x v="0"/>
  </r>
  <r>
    <s v="L01/088/9/000077/2019"/>
    <x v="88"/>
    <s v="15/12/2019"/>
    <x v="0"/>
    <n v="110000"/>
    <n v="110000"/>
    <n v="1"/>
    <x v="1"/>
    <n v="2019"/>
    <s v="2019Q4"/>
    <s v="Old_Claim"/>
    <x v="2"/>
    <x v="0"/>
  </r>
  <r>
    <s v="L05/070/9/000422/2019"/>
    <x v="227"/>
    <s v="18/12/2019"/>
    <x v="1"/>
    <n v="10000"/>
    <n v="10000"/>
    <n v="1"/>
    <x v="1"/>
    <n v="2019"/>
    <s v="2019Q4"/>
    <s v="Old_Claim"/>
    <x v="0"/>
    <x v="0"/>
  </r>
  <r>
    <s v="L01/088/9/000078/2019"/>
    <x v="228"/>
    <s v="03/12/2019"/>
    <x v="0"/>
    <n v="1300"/>
    <n v="1300"/>
    <n v="1"/>
    <x v="1"/>
    <n v="2019"/>
    <s v="2019Q4"/>
    <s v="Old_Claim"/>
    <x v="0"/>
    <x v="0"/>
  </r>
  <r>
    <s v="L01/070/9/000433/2019"/>
    <x v="23"/>
    <s v="27/10/2019"/>
    <x v="1"/>
    <n v="20"/>
    <n v="20"/>
    <n v="1"/>
    <x v="1"/>
    <n v="2019"/>
    <s v="2019Q4"/>
    <s v="Old_Claim"/>
    <x v="0"/>
    <x v="0"/>
  </r>
  <r>
    <s v="L01/088/9/000006/2020"/>
    <x v="229"/>
    <s v="19/01/2020"/>
    <x v="0"/>
    <n v="100"/>
    <n v="100"/>
    <n v="1"/>
    <x v="0"/>
    <n v="2020"/>
    <s v="2020Q1"/>
    <s v="Old_Claim"/>
    <x v="0"/>
    <x v="0"/>
  </r>
  <r>
    <s v="L01/088/9/000009/2020"/>
    <x v="230"/>
    <s v="27/01/2020"/>
    <x v="0"/>
    <n v="100"/>
    <n v="100"/>
    <n v="1"/>
    <x v="0"/>
    <n v="2020"/>
    <s v="2020Q1"/>
    <s v="Old_Claim"/>
    <x v="0"/>
    <x v="0"/>
  </r>
  <r>
    <s v="L01/088/9/000010/2020"/>
    <x v="231"/>
    <s v="09/01/2020"/>
    <x v="0"/>
    <n v="6500"/>
    <n v="6500"/>
    <n v="1"/>
    <x v="0"/>
    <n v="2020"/>
    <s v="2020Q1"/>
    <s v="Old_Claim"/>
    <x v="0"/>
    <x v="0"/>
  </r>
  <r>
    <s v="L01/087/9/000012/2020"/>
    <x v="232"/>
    <s v="31/01/2020"/>
    <x v="0"/>
    <n v="472"/>
    <n v="472"/>
    <n v="1"/>
    <x v="0"/>
    <n v="2020"/>
    <s v="2020Q1"/>
    <s v="Old_Claim"/>
    <x v="0"/>
    <x v="0"/>
  </r>
  <r>
    <s v="L01/087/9/000013/2020"/>
    <x v="233"/>
    <s v="03/02/2020"/>
    <x v="0"/>
    <n v="1000"/>
    <n v="1000"/>
    <n v="1"/>
    <x v="0"/>
    <n v="2020"/>
    <s v="2020Q1"/>
    <s v="Old_Claim"/>
    <x v="0"/>
    <x v="0"/>
  </r>
  <r>
    <s v="L02/080/9/000101/2019"/>
    <x v="83"/>
    <s v="07/12/2019"/>
    <x v="0"/>
    <n v="5000"/>
    <n v="5000"/>
    <n v="1"/>
    <x v="1"/>
    <n v="2019"/>
    <s v="2019Q4"/>
    <s v="Old_Claim"/>
    <x v="0"/>
    <x v="0"/>
  </r>
  <r>
    <s v="L01/030/9/000007/2019"/>
    <x v="101"/>
    <s v="23/12/2019"/>
    <x v="7"/>
    <n v="100000"/>
    <n v="100000"/>
    <n v="1"/>
    <x v="1"/>
    <n v="2019"/>
    <s v="2019Q4"/>
    <s v="Old_Claim"/>
    <x v="0"/>
    <x v="0"/>
  </r>
  <r>
    <s v="L01/087/9/000020/2020"/>
    <x v="143"/>
    <s v="12/02/2020"/>
    <x v="0"/>
    <n v="1000"/>
    <n v="1000"/>
    <n v="1"/>
    <x v="0"/>
    <n v="2020"/>
    <s v="2020Q1"/>
    <s v="Old_Claim"/>
    <x v="0"/>
    <x v="0"/>
  </r>
  <r>
    <s v="L01/087/9/000022/2020"/>
    <x v="234"/>
    <s v="05/02/2020"/>
    <x v="0"/>
    <n v="420"/>
    <n v="420"/>
    <n v="1"/>
    <x v="0"/>
    <n v="2020"/>
    <s v="2020Q1"/>
    <s v="Old_Claim"/>
    <x v="0"/>
    <x v="0"/>
  </r>
  <r>
    <s v="L01/087/9/000024/2020"/>
    <x v="235"/>
    <s v="24/01/2020"/>
    <x v="0"/>
    <n v="3370000"/>
    <n v="539100"/>
    <n v="1"/>
    <x v="0"/>
    <n v="2020"/>
    <s v="2020Q1"/>
    <s v="Old_Claim"/>
    <x v="1"/>
    <x v="0"/>
  </r>
  <r>
    <s v="L01/087/9/000029/2020"/>
    <x v="94"/>
    <s v="28/02/2020"/>
    <x v="0"/>
    <n v="50000"/>
    <n v="50000"/>
    <n v="1"/>
    <x v="0"/>
    <n v="2020"/>
    <s v="2020Q1"/>
    <s v="Old_Claim"/>
    <x v="0"/>
    <x v="0"/>
  </r>
  <r>
    <s v="L01/070/9/000120/2020"/>
    <x v="236"/>
    <s v="26/02/2020"/>
    <x v="1"/>
    <n v="10"/>
    <n v="10"/>
    <n v="1"/>
    <x v="0"/>
    <n v="2020"/>
    <s v="2020Q1"/>
    <s v="Old_Claim"/>
    <x v="0"/>
    <x v="0"/>
  </r>
  <r>
    <s v="L01/087/9/000030/2020"/>
    <x v="237"/>
    <s v="29/02/2020"/>
    <x v="0"/>
    <n v="100000"/>
    <n v="100000"/>
    <n v="1"/>
    <x v="0"/>
    <n v="2020"/>
    <s v="2020Q1"/>
    <s v="Old_Claim"/>
    <x v="0"/>
    <x v="0"/>
  </r>
  <r>
    <s v="L01/070/9/000452/2019"/>
    <x v="238"/>
    <s v="13/12/2019"/>
    <x v="1"/>
    <n v="50000"/>
    <n v="50000"/>
    <n v="1"/>
    <x v="1"/>
    <n v="2019"/>
    <s v="2019Q4"/>
    <s v="Old_Claim"/>
    <x v="0"/>
    <x v="0"/>
  </r>
  <r>
    <s v="L01/088/9/000022/2020"/>
    <x v="95"/>
    <s v="06/03/2020"/>
    <x v="0"/>
    <n v="40"/>
    <n v="40"/>
    <n v="1"/>
    <x v="0"/>
    <n v="2020"/>
    <s v="2020Q1"/>
    <s v="Old_Claim"/>
    <x v="0"/>
    <x v="0"/>
  </r>
  <r>
    <s v="L01/070/9/000157/2020"/>
    <x v="239"/>
    <s v="14/02/2020"/>
    <x v="1"/>
    <n v="8700"/>
    <n v="8700"/>
    <n v="1"/>
    <x v="0"/>
    <n v="2020"/>
    <s v="2020Q1"/>
    <s v="Old_Claim"/>
    <x v="0"/>
    <x v="0"/>
  </r>
  <r>
    <s v="L01/800/9/000039/2020"/>
    <x v="96"/>
    <s v="14/03/2020"/>
    <x v="1"/>
    <n v="130000"/>
    <n v="130000"/>
    <n v="1"/>
    <x v="0"/>
    <n v="2020"/>
    <s v="2020Q1"/>
    <s v="Old_Claim"/>
    <x v="0"/>
    <x v="0"/>
  </r>
  <r>
    <s v="L01/087/9/000042/2020"/>
    <x v="114"/>
    <s v="18/03/2020"/>
    <x v="0"/>
    <n v="1000"/>
    <n v="1000"/>
    <n v="1"/>
    <x v="0"/>
    <n v="2020"/>
    <s v="2020Q1"/>
    <s v="Old_Claim"/>
    <x v="0"/>
    <x v="0"/>
  </r>
  <r>
    <s v="L01/087/9/000041/2020"/>
    <x v="96"/>
    <s v="14/03/2020"/>
    <x v="0"/>
    <n v="10996"/>
    <n v="10996"/>
    <n v="1"/>
    <x v="0"/>
    <n v="2020"/>
    <s v="2020Q1"/>
    <s v="Old_Claim"/>
    <x v="0"/>
    <x v="0"/>
  </r>
  <r>
    <s v="L01/070/9/000177/2020"/>
    <x v="139"/>
    <s v="22/03/2020"/>
    <x v="1"/>
    <n v="8660"/>
    <n v="8660"/>
    <n v="1"/>
    <x v="0"/>
    <n v="2020"/>
    <s v="2020Q1"/>
    <s v="Old_Claim"/>
    <x v="1"/>
    <x v="0"/>
  </r>
  <r>
    <s v="L01/087/9/000044/2020"/>
    <x v="151"/>
    <s v="21/03/2020"/>
    <x v="0"/>
    <n v="5000"/>
    <n v="5000"/>
    <n v="1"/>
    <x v="0"/>
    <n v="2020"/>
    <s v="2020Q1"/>
    <s v="Old_Claim"/>
    <x v="0"/>
    <x v="0"/>
  </r>
  <r>
    <s v="L02/070/9/000189/2020"/>
    <x v="95"/>
    <s v="06/03/2020"/>
    <x v="1"/>
    <n v="2251"/>
    <n v="2251"/>
    <n v="1"/>
    <x v="0"/>
    <n v="2020"/>
    <s v="2020Q1"/>
    <s v="Old_Claim"/>
    <x v="0"/>
    <x v="0"/>
  </r>
  <r>
    <s v="L01/070/9/000193/2020"/>
    <x v="151"/>
    <s v="21/03/2020"/>
    <x v="1"/>
    <n v="34682"/>
    <n v="34682"/>
    <n v="1"/>
    <x v="0"/>
    <n v="2020"/>
    <s v="2020Q1"/>
    <s v="Old_Claim"/>
    <x v="2"/>
    <x v="0"/>
  </r>
  <r>
    <s v="L01/070/9/000410/2019"/>
    <x v="240"/>
    <s v="08/07/2019"/>
    <x v="1"/>
    <n v="132352.9412"/>
    <n v="132352.9412"/>
    <n v="1"/>
    <x v="1"/>
    <n v="2019"/>
    <s v="2019Q3"/>
    <s v="Old_Claim"/>
    <x v="1"/>
    <x v="0"/>
  </r>
  <r>
    <s v="L01/070/9/000211/2020"/>
    <x v="241"/>
    <s v="29/03/2020"/>
    <x v="1"/>
    <n v="400000"/>
    <n v="400000"/>
    <n v="1"/>
    <x v="0"/>
    <n v="2020"/>
    <s v="2020Q1"/>
    <s v="Old_Claim"/>
    <x v="0"/>
    <x v="0"/>
  </r>
  <r>
    <s v="L01/087/9/000054/2020"/>
    <x v="242"/>
    <s v="08/04/2020"/>
    <x v="0"/>
    <n v="5000"/>
    <n v="5000"/>
    <n v="1"/>
    <x v="0"/>
    <n v="2020"/>
    <s v="2020Q2"/>
    <s v="Old_Claim"/>
    <x v="0"/>
    <x v="0"/>
  </r>
  <r>
    <s v="L01/087/9/000055/2020"/>
    <x v="242"/>
    <s v="08/04/2020"/>
    <x v="0"/>
    <n v="5000"/>
    <n v="5000"/>
    <n v="1"/>
    <x v="0"/>
    <n v="2020"/>
    <s v="2020Q2"/>
    <s v="Old_Claim"/>
    <x v="0"/>
    <x v="0"/>
  </r>
  <r>
    <s v="L01/063/9/000001/2020"/>
    <x v="28"/>
    <s v="09/03/2020"/>
    <x v="8"/>
    <n v="100000"/>
    <n v="37670"/>
    <n v="1"/>
    <x v="0"/>
    <n v="2020"/>
    <s v="2020Q1"/>
    <s v="Old_Claim"/>
    <x v="0"/>
    <x v="0"/>
  </r>
  <r>
    <s v="L01/063/9/000002/2020"/>
    <x v="195"/>
    <s v="17/03/2020"/>
    <x v="8"/>
    <n v="100000"/>
    <n v="37670"/>
    <n v="1"/>
    <x v="0"/>
    <n v="2020"/>
    <s v="2020Q1"/>
    <s v="Old_Claim"/>
    <x v="0"/>
    <x v="0"/>
  </r>
  <r>
    <s v="L01/080/9/000059/2020"/>
    <x v="243"/>
    <s v="19/04/2020"/>
    <x v="0"/>
    <n v="50"/>
    <n v="50"/>
    <n v="1"/>
    <x v="0"/>
    <n v="2020"/>
    <s v="2020Q2"/>
    <s v="Old_Claim"/>
    <x v="0"/>
    <x v="0"/>
  </r>
  <r>
    <s v="L01/087/9/000061/2020"/>
    <x v="99"/>
    <s v="25/04/2020"/>
    <x v="0"/>
    <n v="1000"/>
    <n v="1000"/>
    <n v="1"/>
    <x v="0"/>
    <n v="2020"/>
    <s v="2020Q2"/>
    <s v="Old_Claim"/>
    <x v="0"/>
    <x v="0"/>
  </r>
  <r>
    <s v="L01/070/9/000247/2020"/>
    <x v="99"/>
    <s v="25/04/2020"/>
    <x v="1"/>
    <n v="1000"/>
    <n v="1000"/>
    <n v="1"/>
    <x v="0"/>
    <n v="2020"/>
    <s v="2020Q2"/>
    <s v="Old_Claim"/>
    <x v="0"/>
    <x v="0"/>
  </r>
  <r>
    <s v="L02/070/9/000214/2020"/>
    <x v="146"/>
    <s v="04/04/2020"/>
    <x v="1"/>
    <n v="1000"/>
    <n v="1000"/>
    <n v="1"/>
    <x v="0"/>
    <n v="2020"/>
    <s v="2020Q2"/>
    <s v="Old_Claim"/>
    <x v="0"/>
    <x v="0"/>
  </r>
  <r>
    <s v="L01/070/9/000253/2020"/>
    <x v="244"/>
    <s v="04/05/2020"/>
    <x v="1"/>
    <n v="100"/>
    <n v="100"/>
    <n v="1"/>
    <x v="0"/>
    <n v="2020"/>
    <s v="2020Q2"/>
    <s v="Old_Claim"/>
    <x v="0"/>
    <x v="0"/>
  </r>
  <r>
    <s v="L01/087/9/000074/2020"/>
    <x v="245"/>
    <s v="03/05/2020"/>
    <x v="0"/>
    <n v="5000"/>
    <n v="5000"/>
    <n v="1"/>
    <x v="0"/>
    <n v="2020"/>
    <s v="2020Q2"/>
    <s v="Old_Claim"/>
    <x v="0"/>
    <x v="0"/>
  </r>
  <r>
    <s v="L01/070/9/000264/2020"/>
    <x v="246"/>
    <s v="01/05/2020"/>
    <x v="1"/>
    <n v="1171042.8570999999"/>
    <n v="1171042.8570999999"/>
    <n v="1"/>
    <x v="0"/>
    <n v="2020"/>
    <s v="2020Q2"/>
    <s v="Old_Claim"/>
    <x v="2"/>
    <x v="0"/>
  </r>
  <r>
    <s v="L01/080/9/000073/2020"/>
    <x v="243"/>
    <s v="19/04/2020"/>
    <x v="0"/>
    <n v="500000"/>
    <n v="500000"/>
    <n v="1"/>
    <x v="0"/>
    <n v="2020"/>
    <s v="2020Q2"/>
    <s v="Old_Claim"/>
    <x v="1"/>
    <x v="0"/>
  </r>
  <r>
    <s v="L01/040/9/000003/2020"/>
    <x v="247"/>
    <s v="24/04/2020"/>
    <x v="9"/>
    <n v="163267"/>
    <n v="0"/>
    <n v="1"/>
    <x v="0"/>
    <n v="2020"/>
    <s v="2020Q2"/>
    <s v="Old_Claim"/>
    <x v="0"/>
    <x v="0"/>
  </r>
  <r>
    <s v="L01/087/9/000078/2020"/>
    <x v="248"/>
    <s v="13/05/2020"/>
    <x v="0"/>
    <n v="1000"/>
    <n v="1000"/>
    <n v="1"/>
    <x v="0"/>
    <n v="2020"/>
    <s v="2020Q2"/>
    <s v="Old_Claim"/>
    <x v="0"/>
    <x v="0"/>
  </r>
  <r>
    <s v="L01/087/9/000081/2020"/>
    <x v="130"/>
    <s v="30/01/2020"/>
    <x v="0"/>
    <n v="10000"/>
    <n v="10000"/>
    <n v="1"/>
    <x v="0"/>
    <n v="2020"/>
    <s v="2020Q1"/>
    <s v="Old_Claim"/>
    <x v="0"/>
    <x v="0"/>
  </r>
  <r>
    <s v="L01/070/9/000215/2020"/>
    <x v="97"/>
    <s v="03/04/2020"/>
    <x v="1"/>
    <n v="6300"/>
    <n v="6300"/>
    <n v="1"/>
    <x v="0"/>
    <n v="2020"/>
    <s v="2020Q2"/>
    <s v="Old_Claim"/>
    <x v="0"/>
    <x v="0"/>
  </r>
  <r>
    <s v="L01/800/9/000082/2020"/>
    <x v="249"/>
    <s v="23/05/2020"/>
    <x v="1"/>
    <n v="1000"/>
    <n v="1000"/>
    <n v="1"/>
    <x v="0"/>
    <n v="2020"/>
    <s v="2020Q2"/>
    <s v="Old_Claim"/>
    <x v="0"/>
    <x v="0"/>
  </r>
  <r>
    <s v="L01/110/9/000013/2020"/>
    <x v="156"/>
    <s v="27/03/2020"/>
    <x v="2"/>
    <n v="5000"/>
    <n v="5000"/>
    <n v="1"/>
    <x v="0"/>
    <n v="2020"/>
    <s v="2020Q1"/>
    <s v="Old_Claim"/>
    <x v="0"/>
    <x v="0"/>
  </r>
  <r>
    <s v="L01/101/9/000002/2020"/>
    <x v="248"/>
    <s v="13/05/2020"/>
    <x v="4"/>
    <n v="100000"/>
    <n v="100000"/>
    <n v="1"/>
    <x v="0"/>
    <n v="2020"/>
    <s v="2020Q2"/>
    <s v="Old_Claim"/>
    <x v="0"/>
    <x v="0"/>
  </r>
  <r>
    <s v="L01/087/9/000090/2020"/>
    <x v="139"/>
    <s v="22/03/2020"/>
    <x v="0"/>
    <n v="448399"/>
    <n v="1378800"/>
    <n v="1"/>
    <x v="0"/>
    <n v="2020"/>
    <s v="2020Q1"/>
    <s v="Old_Claim"/>
    <x v="2"/>
    <x v="0"/>
  </r>
  <r>
    <s v="L01/087/9/000091/2020"/>
    <x v="250"/>
    <s v="31/05/2020"/>
    <x v="0"/>
    <n v="378000"/>
    <n v="378000"/>
    <n v="1"/>
    <x v="0"/>
    <n v="2020"/>
    <s v="2020Q2"/>
    <s v="Old_Claim"/>
    <x v="0"/>
    <x v="0"/>
  </r>
  <r>
    <s v="L01/087/9/000093/2020"/>
    <x v="251"/>
    <s v="06/06/2020"/>
    <x v="0"/>
    <n v="180"/>
    <n v="180"/>
    <n v="1"/>
    <x v="0"/>
    <n v="2020"/>
    <s v="2020Q2"/>
    <s v="Old_Claim"/>
    <x v="0"/>
    <x v="0"/>
  </r>
  <r>
    <s v="L01/088/9/000065/2020"/>
    <x v="57"/>
    <s v="08/06/2020"/>
    <x v="0"/>
    <n v="58450"/>
    <n v="58450"/>
    <n v="1"/>
    <x v="0"/>
    <n v="2020"/>
    <s v="2020Q2"/>
    <s v="Old_Claim"/>
    <x v="0"/>
    <x v="0"/>
  </r>
  <r>
    <s v="L01/088/9/000050/2020"/>
    <x v="252"/>
    <s v="31/03/2020"/>
    <x v="0"/>
    <n v="1000"/>
    <n v="1000"/>
    <n v="1"/>
    <x v="0"/>
    <n v="2020"/>
    <s v="2020Q1"/>
    <s v="Old_Claim"/>
    <x v="0"/>
    <x v="0"/>
  </r>
  <r>
    <s v="L01/088/9/000067/2020"/>
    <x v="253"/>
    <s v="02/06/2020"/>
    <x v="0"/>
    <n v="5000"/>
    <n v="5000"/>
    <n v="1"/>
    <x v="0"/>
    <n v="2020"/>
    <s v="2020Q2"/>
    <s v="Old_Claim"/>
    <x v="0"/>
    <x v="0"/>
  </r>
  <r>
    <s v="L01/087/9/000098/2020"/>
    <x v="249"/>
    <s v="23/05/2020"/>
    <x v="0"/>
    <n v="50000"/>
    <n v="50000"/>
    <n v="1"/>
    <x v="0"/>
    <n v="2020"/>
    <s v="2020Q2"/>
    <s v="Old_Claim"/>
    <x v="0"/>
    <x v="0"/>
  </r>
  <r>
    <s v="L01/070/9/000354/2020"/>
    <x v="182"/>
    <s v="13/01/2020"/>
    <x v="1"/>
    <n v="10000"/>
    <n v="10000"/>
    <n v="1"/>
    <x v="0"/>
    <n v="2020"/>
    <s v="2020Q1"/>
    <s v="Old_Claim"/>
    <x v="1"/>
    <x v="0"/>
  </r>
  <r>
    <s v="L01/087/9/000103/2020"/>
    <x v="254"/>
    <s v="10/06/2020"/>
    <x v="0"/>
    <n v="0"/>
    <n v="638294"/>
    <n v="1"/>
    <x v="0"/>
    <n v="2020"/>
    <s v="2020Q2"/>
    <s v="Old_Claim"/>
    <x v="0"/>
    <x v="0"/>
  </r>
  <r>
    <s v="L01/110/9/000017/2020"/>
    <x v="255"/>
    <s v="20/06/2020"/>
    <x v="2"/>
    <n v="55351.764710000003"/>
    <n v="55351.764710000003"/>
    <n v="1"/>
    <x v="0"/>
    <n v="2020"/>
    <s v="2020Q2"/>
    <s v="Old_Claim"/>
    <x v="1"/>
    <x v="0"/>
  </r>
  <r>
    <s v="L01/087/9/000102/2019"/>
    <x v="256"/>
    <s v="27/11/2019"/>
    <x v="0"/>
    <n v="100000"/>
    <n v="100000"/>
    <n v="1"/>
    <x v="1"/>
    <n v="2019"/>
    <s v="2019Q4"/>
    <s v="Old_Claim"/>
    <x v="0"/>
    <x v="0"/>
  </r>
  <r>
    <s v="L01/070/9/000383/2020"/>
    <x v="255"/>
    <s v="20/06/2020"/>
    <x v="1"/>
    <n v="8600"/>
    <n v="8600"/>
    <n v="1"/>
    <x v="0"/>
    <n v="2020"/>
    <s v="2020Q2"/>
    <s v="Old_Claim"/>
    <x v="0"/>
    <x v="0"/>
  </r>
  <r>
    <s v="L01/088/9/000081/2020"/>
    <x v="104"/>
    <s v="30/06/2020"/>
    <x v="0"/>
    <n v="10000"/>
    <n v="10000"/>
    <n v="1"/>
    <x v="0"/>
    <n v="2020"/>
    <s v="2020Q2"/>
    <s v="Old_Claim"/>
    <x v="0"/>
    <x v="0"/>
  </r>
  <r>
    <s v="L01/080/9/000114/2020"/>
    <x v="257"/>
    <s v="27/06/2020"/>
    <x v="0"/>
    <n v="1000"/>
    <n v="1000"/>
    <n v="1"/>
    <x v="0"/>
    <n v="2020"/>
    <s v="2020Q2"/>
    <s v="Old_Claim"/>
    <x v="0"/>
    <x v="0"/>
  </r>
  <r>
    <s v="L01/088/9/000051/2020"/>
    <x v="258"/>
    <s v="06/04/2020"/>
    <x v="0"/>
    <n v="130"/>
    <n v="130"/>
    <n v="1"/>
    <x v="0"/>
    <n v="2020"/>
    <s v="2020Q2"/>
    <s v="Old_Claim"/>
    <x v="0"/>
    <x v="0"/>
  </r>
  <r>
    <s v="L01/087/9/000115/2020"/>
    <x v="100"/>
    <s v="18/05/2020"/>
    <x v="0"/>
    <n v="1141850"/>
    <n v="1750000"/>
    <n v="1"/>
    <x v="0"/>
    <n v="2020"/>
    <s v="2020Q2"/>
    <s v="Old_Claim"/>
    <x v="2"/>
    <x v="0"/>
  </r>
  <r>
    <s v="L01/110/9/000019/2020"/>
    <x v="259"/>
    <s v="21/06/2020"/>
    <x v="2"/>
    <n v="25280"/>
    <n v="25280"/>
    <n v="1"/>
    <x v="0"/>
    <n v="2020"/>
    <s v="2020Q2"/>
    <s v="Old_Claim"/>
    <x v="1"/>
    <x v="0"/>
  </r>
  <r>
    <s v="L01/070/9/000411/2020"/>
    <x v="151"/>
    <s v="21/03/2020"/>
    <x v="1"/>
    <n v="12520"/>
    <n v="12520"/>
    <n v="1"/>
    <x v="0"/>
    <n v="2020"/>
    <s v="2020Q1"/>
    <s v="Old_Claim"/>
    <x v="2"/>
    <x v="0"/>
  </r>
  <r>
    <s v="L01/088/9/000085/2020"/>
    <x v="260"/>
    <s v="08/07/2020"/>
    <x v="0"/>
    <n v="1000"/>
    <n v="1000"/>
    <n v="1"/>
    <x v="0"/>
    <n v="2020"/>
    <s v="2020Q3"/>
    <s v="Old_Claim"/>
    <x v="0"/>
    <x v="0"/>
  </r>
  <r>
    <s v="L01/070/9/000426/2020"/>
    <x v="261"/>
    <s v="06/07/2020"/>
    <x v="1"/>
    <n v="61000"/>
    <n v="61000"/>
    <n v="1"/>
    <x v="0"/>
    <n v="2020"/>
    <s v="2020Q3"/>
    <s v="Old_Claim"/>
    <x v="2"/>
    <x v="0"/>
  </r>
  <r>
    <s v="L01/087/9/000120/2020"/>
    <x v="109"/>
    <s v="10/07/2020"/>
    <x v="0"/>
    <n v="2533310.5882000001"/>
    <n v="1220640.5882000001"/>
    <n v="1"/>
    <x v="0"/>
    <n v="2020"/>
    <s v="2020Q3"/>
    <s v="Old_Claim"/>
    <x v="1"/>
    <x v="0"/>
  </r>
  <r>
    <s v="L01/070/9/000430/2020"/>
    <x v="262"/>
    <s v="11/07/2020"/>
    <x v="1"/>
    <n v="10000"/>
    <n v="10000"/>
    <n v="1"/>
    <x v="0"/>
    <n v="2020"/>
    <s v="2020Q3"/>
    <s v="Old_Claim"/>
    <x v="0"/>
    <x v="0"/>
  </r>
  <r>
    <s v="L01/086/9/000129/2020"/>
    <x v="263"/>
    <s v="09/07/2020"/>
    <x v="0"/>
    <n v="1000"/>
    <n v="1000"/>
    <n v="1"/>
    <x v="0"/>
    <n v="2020"/>
    <s v="2020Q3"/>
    <s v="Old_Claim"/>
    <x v="0"/>
    <x v="0"/>
  </r>
  <r>
    <s v="L01/087/9/000124/2020"/>
    <x v="264"/>
    <s v="17/05/2020"/>
    <x v="0"/>
    <n v="955886"/>
    <n v="1000000"/>
    <n v="1"/>
    <x v="0"/>
    <n v="2020"/>
    <s v="2020Q2"/>
    <s v="Old_Claim"/>
    <x v="2"/>
    <x v="0"/>
  </r>
  <r>
    <s v="L01/070/9/000449/2020"/>
    <x v="265"/>
    <s v="17/07/2020"/>
    <x v="1"/>
    <n v="2730"/>
    <n v="2730"/>
    <n v="1"/>
    <x v="0"/>
    <n v="2020"/>
    <s v="2020Q3"/>
    <s v="Old_Claim"/>
    <x v="2"/>
    <x v="0"/>
  </r>
  <r>
    <s v="L02/088/9/000095/2020"/>
    <x v="77"/>
    <s v="18/07/2020"/>
    <x v="0"/>
    <n v="1830"/>
    <n v="1830"/>
    <n v="1"/>
    <x v="0"/>
    <n v="2020"/>
    <s v="2020Q3"/>
    <s v="Old_Claim"/>
    <x v="0"/>
    <x v="0"/>
  </r>
  <r>
    <s v="L01/087/9/000141/2020"/>
    <x v="78"/>
    <s v="26/07/2020"/>
    <x v="0"/>
    <n v="20000"/>
    <n v="20000"/>
    <n v="1"/>
    <x v="0"/>
    <n v="2020"/>
    <s v="2020Q3"/>
    <s v="Old_Claim"/>
    <x v="0"/>
    <x v="0"/>
  </r>
  <r>
    <s v="L01/087/9/000143/2020"/>
    <x v="77"/>
    <s v="18/07/2020"/>
    <x v="0"/>
    <n v="3010"/>
    <n v="3010"/>
    <n v="1"/>
    <x v="0"/>
    <n v="2020"/>
    <s v="2020Q3"/>
    <s v="Old_Claim"/>
    <x v="0"/>
    <x v="0"/>
  </r>
  <r>
    <s v="L05/070/9/000474/2020"/>
    <x v="266"/>
    <s v="20/07/2020"/>
    <x v="1"/>
    <n v="3840"/>
    <n v="3840"/>
    <n v="1"/>
    <x v="0"/>
    <n v="2020"/>
    <s v="2020Q3"/>
    <s v="Old_Claim"/>
    <x v="0"/>
    <x v="0"/>
  </r>
  <r>
    <s v="L15/090/9/000002/2020"/>
    <x v="60"/>
    <s v="28/04/2020"/>
    <x v="10"/>
    <n v="20000"/>
    <n v="20000"/>
    <n v="1"/>
    <x v="0"/>
    <n v="2020"/>
    <s v="2020Q2"/>
    <s v="Old_Claim"/>
    <x v="0"/>
    <x v="0"/>
  </r>
  <r>
    <s v="L01/070/9/000487/2020"/>
    <x v="267"/>
    <s v="15/07/2020"/>
    <x v="1"/>
    <n v="25000"/>
    <n v="25000"/>
    <n v="1"/>
    <x v="0"/>
    <n v="2020"/>
    <s v="2020Q3"/>
    <s v="Old_Claim"/>
    <x v="0"/>
    <x v="0"/>
  </r>
  <r>
    <s v="L01/088/9/000104/2020"/>
    <x v="63"/>
    <s v="05/08/2020"/>
    <x v="0"/>
    <n v="171070"/>
    <n v="171070"/>
    <n v="1"/>
    <x v="0"/>
    <n v="2020"/>
    <s v="2020Q3"/>
    <s v="Old_Claim"/>
    <x v="1"/>
    <x v="0"/>
  </r>
  <r>
    <s v="L01/070/9/000218/2020"/>
    <x v="268"/>
    <s v="28/03/2020"/>
    <x v="1"/>
    <n v="298"/>
    <n v="298"/>
    <n v="1"/>
    <x v="0"/>
    <n v="2020"/>
    <s v="2020Q1"/>
    <s v="Old_Claim"/>
    <x v="0"/>
    <x v="0"/>
  </r>
  <r>
    <s v="L01/064/9/000006/2020"/>
    <x v="269"/>
    <s v="19/08/2020"/>
    <x v="8"/>
    <n v="10000"/>
    <n v="10000"/>
    <n v="1"/>
    <x v="0"/>
    <n v="2020"/>
    <s v="2020Q3"/>
    <s v="Old_Claim"/>
    <x v="0"/>
    <x v="0"/>
  </r>
  <r>
    <s v="L01/087/9/000181/2020"/>
    <x v="63"/>
    <s v="05/08/2020"/>
    <x v="0"/>
    <n v="5000"/>
    <n v="5000"/>
    <n v="1"/>
    <x v="0"/>
    <n v="2020"/>
    <s v="2020Q3"/>
    <s v="Old_Claim"/>
    <x v="0"/>
    <x v="0"/>
  </r>
  <r>
    <s v="L01/080/9/000184/2020"/>
    <x v="64"/>
    <s v="11/08/2020"/>
    <x v="0"/>
    <n v="263000"/>
    <n v="263000"/>
    <n v="1"/>
    <x v="0"/>
    <n v="2020"/>
    <s v="2020Q3"/>
    <s v="Old_Claim"/>
    <x v="0"/>
    <x v="0"/>
  </r>
  <r>
    <s v="L01/070/9/000560/2020"/>
    <x v="270"/>
    <s v="22/08/2020"/>
    <x v="1"/>
    <n v="820"/>
    <n v="820"/>
    <n v="1"/>
    <x v="0"/>
    <n v="2020"/>
    <s v="2020Q3"/>
    <s v="Old_Claim"/>
    <x v="0"/>
    <x v="0"/>
  </r>
  <r>
    <s v="L15/080/9/000190/2020"/>
    <x v="271"/>
    <s v="18/08/2020"/>
    <x v="0"/>
    <n v="34000"/>
    <n v="34000"/>
    <n v="1"/>
    <x v="0"/>
    <n v="2020"/>
    <s v="2020Q3"/>
    <s v="Old_Claim"/>
    <x v="1"/>
    <x v="0"/>
  </r>
  <r>
    <s v="L01/070/9/000578/2020"/>
    <x v="272"/>
    <s v="31/08/2020"/>
    <x v="1"/>
    <n v="26130"/>
    <n v="26130"/>
    <n v="1"/>
    <x v="0"/>
    <n v="2020"/>
    <s v="2020Q3"/>
    <s v="Old_Claim"/>
    <x v="0"/>
    <x v="0"/>
  </r>
  <r>
    <s v="L01/070/9/000585/2020"/>
    <x v="147"/>
    <s v="29/08/2020"/>
    <x v="1"/>
    <n v="15000"/>
    <n v="15000"/>
    <n v="1"/>
    <x v="0"/>
    <n v="2020"/>
    <s v="2020Q3"/>
    <s v="Old_Claim"/>
    <x v="0"/>
    <x v="0"/>
  </r>
  <r>
    <s v="L01/080/9/000198/2020"/>
    <x v="273"/>
    <s v="04/09/2020"/>
    <x v="0"/>
    <n v="2000"/>
    <n v="2000"/>
    <n v="1"/>
    <x v="0"/>
    <n v="2020"/>
    <s v="2020Q3"/>
    <s v="Old_Claim"/>
    <x v="0"/>
    <x v="0"/>
  </r>
  <r>
    <s v="L02/087/9/000199/2020"/>
    <x v="274"/>
    <s v="05/09/2020"/>
    <x v="0"/>
    <n v="50000"/>
    <n v="50000"/>
    <n v="1"/>
    <x v="0"/>
    <n v="2020"/>
    <s v="2020Q3"/>
    <s v="Old_Claim"/>
    <x v="0"/>
    <x v="0"/>
  </r>
  <r>
    <s v="L01/070/9/000604/2020"/>
    <x v="273"/>
    <s v="04/09/2020"/>
    <x v="1"/>
    <n v="11010"/>
    <n v="11010"/>
    <n v="1"/>
    <x v="0"/>
    <n v="2020"/>
    <s v="2020Q3"/>
    <s v="Old_Claim"/>
    <x v="0"/>
    <x v="0"/>
  </r>
  <r>
    <s v="L01/070/9/000605/2020"/>
    <x v="153"/>
    <s v="06/09/2020"/>
    <x v="1"/>
    <n v="15000"/>
    <n v="15000"/>
    <n v="1"/>
    <x v="0"/>
    <n v="2020"/>
    <s v="2020Q3"/>
    <s v="Old_Claim"/>
    <x v="1"/>
    <x v="0"/>
  </r>
  <r>
    <s v="L01/080/9/000202/2020"/>
    <x v="16"/>
    <s v="08/09/2020"/>
    <x v="0"/>
    <n v="189000"/>
    <n v="189000"/>
    <n v="1"/>
    <x v="0"/>
    <n v="2020"/>
    <s v="2020Q3"/>
    <s v="Old_Claim"/>
    <x v="0"/>
    <x v="0"/>
  </r>
  <r>
    <s v="L05/110/9/000044/2020"/>
    <x v="265"/>
    <s v="17/07/2020"/>
    <x v="2"/>
    <n v="20000"/>
    <n v="20000"/>
    <n v="1"/>
    <x v="0"/>
    <n v="2020"/>
    <s v="2020Q3"/>
    <s v="Old_Claim"/>
    <x v="0"/>
    <x v="0"/>
  </r>
  <r>
    <s v="L01/070/9/000631/2020"/>
    <x v="148"/>
    <s v="13/09/2020"/>
    <x v="1"/>
    <n v="1000"/>
    <n v="1000"/>
    <n v="1"/>
    <x v="0"/>
    <n v="2020"/>
    <s v="2020Q3"/>
    <s v="Old_Claim"/>
    <x v="0"/>
    <x v="0"/>
  </r>
  <r>
    <s v="L01/070/9/000221/2020"/>
    <x v="275"/>
    <s v="09/04/2020"/>
    <x v="1"/>
    <n v="5880"/>
    <n v="5880"/>
    <n v="1"/>
    <x v="0"/>
    <n v="2020"/>
    <s v="2020Q2"/>
    <s v="Old_Claim"/>
    <x v="0"/>
    <x v="0"/>
  </r>
  <r>
    <s v="L01/070/9/000634/2020"/>
    <x v="148"/>
    <s v="13/09/2020"/>
    <x v="1"/>
    <n v="10000"/>
    <n v="10000"/>
    <n v="1"/>
    <x v="0"/>
    <n v="2020"/>
    <s v="2020Q3"/>
    <s v="Old_Claim"/>
    <x v="0"/>
    <x v="0"/>
  </r>
  <r>
    <s v="L01/080/9/000205/2020"/>
    <x v="116"/>
    <s v="14/09/2020"/>
    <x v="0"/>
    <n v="541206.14040000003"/>
    <n v="541206.14040000003"/>
    <n v="1"/>
    <x v="0"/>
    <n v="2020"/>
    <s v="2020Q3"/>
    <s v="Old_Claim"/>
    <x v="1"/>
    <x v="0"/>
  </r>
  <r>
    <s v="L01/070/9/000644/2020"/>
    <x v="116"/>
    <s v="14/09/2020"/>
    <x v="1"/>
    <n v="8600"/>
    <n v="8600"/>
    <n v="1"/>
    <x v="0"/>
    <n v="2020"/>
    <s v="2020Q3"/>
    <s v="Old_Claim"/>
    <x v="0"/>
    <x v="0"/>
  </r>
  <r>
    <s v="L01/110/9/000046/2020"/>
    <x v="276"/>
    <s v="11/09/2020"/>
    <x v="2"/>
    <n v="30000"/>
    <n v="30000"/>
    <n v="1"/>
    <x v="0"/>
    <n v="2020"/>
    <s v="2020Q3"/>
    <s v="Old_Claim"/>
    <x v="0"/>
    <x v="0"/>
  </r>
  <r>
    <s v="L01/062/9/000014/2020"/>
    <x v="277"/>
    <s v="01/08/2020"/>
    <x v="5"/>
    <n v="123578"/>
    <n v="123578"/>
    <n v="1"/>
    <x v="0"/>
    <n v="2020"/>
    <s v="2020Q3"/>
    <s v="Old_Claim"/>
    <x v="0"/>
    <x v="0"/>
  </r>
  <r>
    <s v="L01/088/9/000131/2020"/>
    <x v="184"/>
    <s v="19/09/2020"/>
    <x v="0"/>
    <n v="5000"/>
    <n v="5000"/>
    <n v="1"/>
    <x v="0"/>
    <n v="2020"/>
    <s v="2020Q3"/>
    <s v="Old_Claim"/>
    <x v="0"/>
    <x v="0"/>
  </r>
  <r>
    <s v="L01/088/9/000133/2020"/>
    <x v="278"/>
    <s v="27/08/2020"/>
    <x v="0"/>
    <n v="61000"/>
    <n v="61000"/>
    <n v="1"/>
    <x v="0"/>
    <n v="2020"/>
    <s v="2020Q3"/>
    <s v="Old_Claim"/>
    <x v="0"/>
    <x v="0"/>
  </r>
  <r>
    <s v="L01/087/9/000209/2020"/>
    <x v="267"/>
    <s v="15/07/2020"/>
    <x v="0"/>
    <n v="5000"/>
    <n v="5000"/>
    <n v="1"/>
    <x v="0"/>
    <n v="2020"/>
    <s v="2020Q3"/>
    <s v="Old_Claim"/>
    <x v="0"/>
    <x v="0"/>
  </r>
  <r>
    <s v="L01/080/9/000211/2020"/>
    <x v="184"/>
    <s v="19/09/2020"/>
    <x v="0"/>
    <n v="3996"/>
    <n v="3996"/>
    <n v="1"/>
    <x v="0"/>
    <n v="2020"/>
    <s v="2020Q3"/>
    <s v="Old_Claim"/>
    <x v="2"/>
    <x v="0"/>
  </r>
  <r>
    <s v="L15/080/9/000213/2020"/>
    <x v="279"/>
    <s v="17/09/2020"/>
    <x v="0"/>
    <n v="0"/>
    <n v="347000"/>
    <n v="1"/>
    <x v="0"/>
    <n v="2020"/>
    <s v="2020Q3"/>
    <s v="Old_Claim"/>
    <x v="0"/>
    <x v="0"/>
  </r>
  <r>
    <s v="L01/086/9/000217/2020"/>
    <x v="279"/>
    <s v="17/09/2020"/>
    <x v="0"/>
    <n v="1000"/>
    <n v="1000"/>
    <n v="1"/>
    <x v="0"/>
    <n v="2020"/>
    <s v="2020Q3"/>
    <s v="Old_Claim"/>
    <x v="0"/>
    <x v="0"/>
  </r>
  <r>
    <s v="L01/070/9/000654/2020"/>
    <x v="280"/>
    <s v="16/09/2020"/>
    <x v="1"/>
    <n v="1000"/>
    <n v="1000"/>
    <n v="1"/>
    <x v="0"/>
    <n v="2020"/>
    <s v="2020Q3"/>
    <s v="Old_Claim"/>
    <x v="0"/>
    <x v="0"/>
  </r>
  <r>
    <s v="L01/064/9/000007/2020"/>
    <x v="281"/>
    <s v="18/09/2020"/>
    <x v="8"/>
    <n v="292105.26319999999"/>
    <n v="292105.26319999999"/>
    <n v="1"/>
    <x v="0"/>
    <n v="2020"/>
    <s v="2020Q3"/>
    <s v="Old_Claim"/>
    <x v="1"/>
    <x v="0"/>
  </r>
  <r>
    <s v="L01/042/9/000003/2020"/>
    <x v="112"/>
    <s v="01/07/2020"/>
    <x v="9"/>
    <n v="1"/>
    <n v="0.28999999999999998"/>
    <n v="1"/>
    <x v="0"/>
    <n v="2020"/>
    <s v="2020Q3"/>
    <s v="Old_Claim"/>
    <x v="0"/>
    <x v="0"/>
  </r>
  <r>
    <s v="L01/087/9/000219/2020"/>
    <x v="281"/>
    <s v="18/09/2020"/>
    <x v="0"/>
    <n v="1000"/>
    <n v="1000"/>
    <n v="1"/>
    <x v="0"/>
    <n v="2020"/>
    <s v="2020Q3"/>
    <s v="Old_Claim"/>
    <x v="0"/>
    <x v="0"/>
  </r>
  <r>
    <s v="L01/110/9/000048/2020"/>
    <x v="281"/>
    <s v="18/09/2020"/>
    <x v="2"/>
    <n v="150000"/>
    <n v="150000"/>
    <n v="1"/>
    <x v="0"/>
    <n v="2020"/>
    <s v="2020Q3"/>
    <s v="Old_Claim"/>
    <x v="0"/>
    <x v="0"/>
  </r>
  <r>
    <s v="L01/080/9/000222/2020"/>
    <x v="282"/>
    <s v="27/09/2020"/>
    <x v="0"/>
    <n v="219"/>
    <n v="219"/>
    <n v="1"/>
    <x v="0"/>
    <n v="2020"/>
    <s v="2020Q3"/>
    <s v="Old_Claim"/>
    <x v="0"/>
    <x v="0"/>
  </r>
  <r>
    <s v="L01/080/9/000223/2020"/>
    <x v="283"/>
    <s v="25/09/2020"/>
    <x v="0"/>
    <n v="10006"/>
    <n v="10006"/>
    <n v="1"/>
    <x v="0"/>
    <n v="2020"/>
    <s v="2020Q3"/>
    <s v="Old_Claim"/>
    <x v="0"/>
    <x v="0"/>
  </r>
  <r>
    <s v="L01/070/9/000709/2020"/>
    <x v="284"/>
    <s v="29/09/2020"/>
    <x v="1"/>
    <n v="121000"/>
    <n v="121000"/>
    <n v="1"/>
    <x v="0"/>
    <n v="2020"/>
    <s v="2020Q3"/>
    <s v="Old_Claim"/>
    <x v="0"/>
    <x v="0"/>
  </r>
  <r>
    <s v="L15/070/9/000712/2020"/>
    <x v="33"/>
    <s v="05/10/2020"/>
    <x v="1"/>
    <n v="1000"/>
    <n v="1000"/>
    <n v="1"/>
    <x v="0"/>
    <n v="2020"/>
    <s v="2020Q4"/>
    <s v="Old_Claim"/>
    <x v="0"/>
    <x v="0"/>
  </r>
  <r>
    <s v="L01/070/9/000718/2020"/>
    <x v="119"/>
    <s v="04/10/2020"/>
    <x v="1"/>
    <n v="40000"/>
    <n v="40000"/>
    <n v="1"/>
    <x v="0"/>
    <n v="2020"/>
    <s v="2020Q4"/>
    <s v="Old_Claim"/>
    <x v="0"/>
    <x v="0"/>
  </r>
  <r>
    <s v="L01/070/9/000739/2020"/>
    <x v="154"/>
    <s v="07/10/2020"/>
    <x v="1"/>
    <n v="3438"/>
    <n v="3438"/>
    <n v="1"/>
    <x v="0"/>
    <n v="2020"/>
    <s v="2020Q4"/>
    <s v="Old_Claim"/>
    <x v="2"/>
    <x v="0"/>
  </r>
  <r>
    <s v="L01/070/9/000749/2020"/>
    <x v="120"/>
    <s v="09/10/2020"/>
    <x v="1"/>
    <n v="110000"/>
    <n v="110000"/>
    <n v="1"/>
    <x v="0"/>
    <n v="2020"/>
    <s v="2020Q4"/>
    <s v="Old_Claim"/>
    <x v="1"/>
    <x v="0"/>
  </r>
  <r>
    <s v="L01/102/9/000003/2020"/>
    <x v="285"/>
    <s v="06/10/2020"/>
    <x v="4"/>
    <n v="533208.02"/>
    <n v="283208.02"/>
    <n v="1"/>
    <x v="0"/>
    <n v="2020"/>
    <s v="2020Q4"/>
    <s v="Old_Claim"/>
    <x v="1"/>
    <x v="0"/>
  </r>
  <r>
    <s v="L01/030/9/000012/2020"/>
    <x v="286"/>
    <s v="12/10/2020"/>
    <x v="7"/>
    <n v="6000"/>
    <n v="6000"/>
    <n v="1"/>
    <x v="0"/>
    <n v="2020"/>
    <s v="2020Q4"/>
    <s v="Old_Claim"/>
    <x v="0"/>
    <x v="0"/>
  </r>
  <r>
    <s v="L01/070/9/000754/2020"/>
    <x v="286"/>
    <s v="12/10/2020"/>
    <x v="1"/>
    <n v="148000"/>
    <n v="148000"/>
    <n v="1"/>
    <x v="0"/>
    <n v="2020"/>
    <s v="2020Q4"/>
    <s v="Old_Claim"/>
    <x v="0"/>
    <x v="0"/>
  </r>
  <r>
    <s v="L01/070/9/000731/2020"/>
    <x v="287"/>
    <s v="08/10/2020"/>
    <x v="1"/>
    <n v="8670"/>
    <n v="8670"/>
    <n v="1"/>
    <x v="0"/>
    <n v="2020"/>
    <s v="2020Q4"/>
    <s v="Old_Claim"/>
    <x v="0"/>
    <x v="0"/>
  </r>
  <r>
    <s v="L05/070/9/000759/2020"/>
    <x v="288"/>
    <s v="03/10/2020"/>
    <x v="1"/>
    <n v="152"/>
    <n v="152"/>
    <n v="1"/>
    <x v="0"/>
    <n v="2020"/>
    <s v="2020Q4"/>
    <s v="Old_Claim"/>
    <x v="0"/>
    <x v="0"/>
  </r>
  <r>
    <s v="L01/080/9/000239/2020"/>
    <x v="289"/>
    <s v="10/10/2020"/>
    <x v="0"/>
    <n v="13008"/>
    <n v="13008"/>
    <n v="1"/>
    <x v="0"/>
    <n v="2020"/>
    <s v="2020Q4"/>
    <s v="Old_Claim"/>
    <x v="0"/>
    <x v="0"/>
  </r>
  <r>
    <s v="L01/070/9/000771/2020"/>
    <x v="290"/>
    <s v="16/10/2020"/>
    <x v="1"/>
    <n v="1788"/>
    <n v="1788"/>
    <n v="1"/>
    <x v="0"/>
    <n v="2020"/>
    <s v="2020Q4"/>
    <s v="Old_Claim"/>
    <x v="0"/>
    <x v="0"/>
  </r>
  <r>
    <s v="L01/088/9/000156/2020"/>
    <x v="70"/>
    <s v="15/10/2020"/>
    <x v="0"/>
    <n v="2688"/>
    <n v="2688"/>
    <n v="1"/>
    <x v="0"/>
    <n v="2020"/>
    <s v="2020Q4"/>
    <s v="Old_Claim"/>
    <x v="0"/>
    <x v="0"/>
  </r>
  <r>
    <s v="L01/080/9/000245/2020"/>
    <x v="117"/>
    <s v="23/09/2020"/>
    <x v="0"/>
    <n v="39020"/>
    <n v="39020"/>
    <n v="1"/>
    <x v="0"/>
    <n v="2020"/>
    <s v="2020Q3"/>
    <s v="Old_Claim"/>
    <x v="0"/>
    <x v="0"/>
  </r>
  <r>
    <s v="L02/070/9/000230/2020"/>
    <x v="98"/>
    <s v="16/04/2020"/>
    <x v="1"/>
    <n v="0"/>
    <n v="6270"/>
    <n v="1"/>
    <x v="0"/>
    <n v="2020"/>
    <s v="2020Q2"/>
    <s v="Old_Claim"/>
    <x v="0"/>
    <x v="0"/>
  </r>
  <r>
    <s v="L01/087/9/000247/2020"/>
    <x v="291"/>
    <s v="19/10/2020"/>
    <x v="0"/>
    <n v="10000"/>
    <n v="10000"/>
    <n v="1"/>
    <x v="0"/>
    <n v="2020"/>
    <s v="2020Q4"/>
    <s v="Old_Claim"/>
    <x v="0"/>
    <x v="0"/>
  </r>
  <r>
    <s v="L01/070/9/000790/2020"/>
    <x v="122"/>
    <s v="11/10/2020"/>
    <x v="1"/>
    <n v="9922"/>
    <n v="9922"/>
    <n v="1"/>
    <x v="0"/>
    <n v="2020"/>
    <s v="2020Q4"/>
    <s v="Old_Claim"/>
    <x v="2"/>
    <x v="0"/>
  </r>
  <r>
    <s v="L01/070/9/000797/2020"/>
    <x v="0"/>
    <s v="17/10/2020"/>
    <x v="1"/>
    <n v="23958"/>
    <n v="23958"/>
    <n v="1"/>
    <x v="0"/>
    <n v="2020"/>
    <s v="2020Q4"/>
    <s v="Old_Claim"/>
    <x v="0"/>
    <x v="0"/>
  </r>
  <r>
    <s v="L01/070/9/000228/2020"/>
    <x v="292"/>
    <s v="23/04/2020"/>
    <x v="1"/>
    <n v="6300"/>
    <n v="6300"/>
    <n v="1"/>
    <x v="0"/>
    <n v="2020"/>
    <s v="2020Q2"/>
    <s v="Old_Claim"/>
    <x v="0"/>
    <x v="0"/>
  </r>
  <r>
    <s v="L02/070/9/000227/2020"/>
    <x v="293"/>
    <s v="20/04/2020"/>
    <x v="1"/>
    <n v="11450"/>
    <n v="11450"/>
    <n v="1"/>
    <x v="0"/>
    <n v="2020"/>
    <s v="2020Q2"/>
    <s v="Old_Claim"/>
    <x v="0"/>
    <x v="0"/>
  </r>
  <r>
    <s v="L01/070/9/000233/2020"/>
    <x v="146"/>
    <s v="04/04/2020"/>
    <x v="1"/>
    <n v="550000"/>
    <n v="550000"/>
    <n v="1"/>
    <x v="0"/>
    <n v="2020"/>
    <s v="2020Q2"/>
    <s v="Old_Claim"/>
    <x v="1"/>
    <x v="0"/>
  </r>
  <r>
    <s v="L02/070/9/000234/2020"/>
    <x v="294"/>
    <s v="15/04/2020"/>
    <x v="1"/>
    <n v="110000"/>
    <n v="110000"/>
    <n v="1"/>
    <x v="0"/>
    <n v="2020"/>
    <s v="2020Q2"/>
    <s v="Old_Claim"/>
    <x v="1"/>
    <x v="0"/>
  </r>
  <r>
    <s v="L02/070/9/000236/2020"/>
    <x v="295"/>
    <s v="01/04/2020"/>
    <x v="1"/>
    <n v="5000"/>
    <n v="5000"/>
    <n v="1"/>
    <x v="0"/>
    <n v="2020"/>
    <s v="2020Q2"/>
    <s v="Old_Claim"/>
    <x v="0"/>
    <x v="0"/>
  </r>
  <r>
    <s v="L01/088/9/000055/2020"/>
    <x v="296"/>
    <s v="22/04/2020"/>
    <x v="0"/>
    <n v="3730"/>
    <n v="3730"/>
    <n v="1"/>
    <x v="0"/>
    <n v="2020"/>
    <s v="2020Q2"/>
    <s v="Old_Claim"/>
    <x v="0"/>
    <x v="0"/>
  </r>
  <r>
    <s v="L01/070/9/000418/2019"/>
    <x v="226"/>
    <s v="16/12/2019"/>
    <x v="1"/>
    <n v="216600"/>
    <n v="216600"/>
    <n v="1"/>
    <x v="1"/>
    <n v="2019"/>
    <s v="2019Q4"/>
    <s v="Old_Claim"/>
    <x v="0"/>
    <x v="0"/>
  </r>
  <r>
    <s v="L01/080/9/000062/2020"/>
    <x v="293"/>
    <s v="20/04/2020"/>
    <x v="0"/>
    <n v="11410"/>
    <n v="11410"/>
    <n v="1"/>
    <x v="0"/>
    <n v="2020"/>
    <s v="2020Q2"/>
    <s v="Old_Claim"/>
    <x v="0"/>
    <x v="0"/>
  </r>
  <r>
    <s v="L01/088/9/000052/2020"/>
    <x v="297"/>
    <s v="14/04/2020"/>
    <x v="0"/>
    <n v="130"/>
    <n v="130"/>
    <n v="1"/>
    <x v="0"/>
    <n v="2020"/>
    <s v="2020Q2"/>
    <s v="Old_Claim"/>
    <x v="0"/>
    <x v="0"/>
  </r>
  <r>
    <s v="L01/087/9/000063/2020"/>
    <x v="292"/>
    <s v="23/04/2020"/>
    <x v="0"/>
    <n v="50000"/>
    <n v="50000"/>
    <n v="1"/>
    <x v="0"/>
    <n v="2020"/>
    <s v="2020Q2"/>
    <s v="Old_Claim"/>
    <x v="0"/>
    <x v="0"/>
  </r>
  <r>
    <s v="L01/070/9/000243/2020"/>
    <x v="292"/>
    <s v="23/04/2020"/>
    <x v="1"/>
    <n v="50"/>
    <n v="50"/>
    <n v="1"/>
    <x v="0"/>
    <n v="2020"/>
    <s v="2020Q2"/>
    <s v="Old_Claim"/>
    <x v="0"/>
    <x v="0"/>
  </r>
  <r>
    <s v="L02/088/9/000057/2020"/>
    <x v="53"/>
    <s v="27/04/2020"/>
    <x v="0"/>
    <n v="15000"/>
    <n v="15000"/>
    <n v="1"/>
    <x v="0"/>
    <n v="2020"/>
    <s v="2020Q2"/>
    <s v="Old_Claim"/>
    <x v="0"/>
    <x v="0"/>
  </r>
  <r>
    <s v="L02/087/9/000065/2020"/>
    <x v="298"/>
    <s v="29/04/2020"/>
    <x v="0"/>
    <n v="1106667.6470999999"/>
    <n v="1106667.6470999999"/>
    <n v="1"/>
    <x v="0"/>
    <n v="2020"/>
    <s v="2020Q2"/>
    <s v="Old_Claim"/>
    <x v="1"/>
    <x v="0"/>
  </r>
  <r>
    <s v="L01/088/9/000056/2020"/>
    <x v="299"/>
    <s v="30/04/2020"/>
    <x v="0"/>
    <n v="650"/>
    <n v="650"/>
    <n v="1"/>
    <x v="0"/>
    <n v="2020"/>
    <s v="2020Q2"/>
    <s v="Old_Claim"/>
    <x v="0"/>
    <x v="0"/>
  </r>
  <r>
    <s v="L01/080/9/000068/2020"/>
    <x v="292"/>
    <s v="23/04/2020"/>
    <x v="0"/>
    <n v="50"/>
    <n v="50"/>
    <n v="1"/>
    <x v="0"/>
    <n v="2020"/>
    <s v="2020Q2"/>
    <s v="Old_Claim"/>
    <x v="0"/>
    <x v="0"/>
  </r>
  <r>
    <s v="L01/080/9/000066/2020"/>
    <x v="275"/>
    <s v="09/04/2020"/>
    <x v="0"/>
    <n v="50"/>
    <n v="50"/>
    <n v="1"/>
    <x v="0"/>
    <n v="2020"/>
    <s v="2020Q2"/>
    <s v="Old_Claim"/>
    <x v="0"/>
    <x v="0"/>
  </r>
  <r>
    <s v="L01/070/9/000246/2020"/>
    <x v="299"/>
    <s v="30/04/2020"/>
    <x v="1"/>
    <n v="5194"/>
    <n v="5194"/>
    <n v="1"/>
    <x v="0"/>
    <n v="2020"/>
    <s v="2020Q2"/>
    <s v="Old_Claim"/>
    <x v="0"/>
    <x v="0"/>
  </r>
  <r>
    <s v="L02/088/9/000076/2019"/>
    <x v="86"/>
    <s v="12/12/2019"/>
    <x v="0"/>
    <n v="5000"/>
    <n v="5000"/>
    <n v="1"/>
    <x v="1"/>
    <n v="2019"/>
    <s v="2019Q4"/>
    <s v="Old_Claim"/>
    <x v="0"/>
    <x v="0"/>
  </r>
  <r>
    <s v="L01/070/9/000242/2020"/>
    <x v="300"/>
    <s v="05/05/2020"/>
    <x v="1"/>
    <n v="8620"/>
    <n v="8620"/>
    <n v="1"/>
    <x v="0"/>
    <n v="2020"/>
    <s v="2020Q2"/>
    <s v="Old_Claim"/>
    <x v="0"/>
    <x v="0"/>
  </r>
  <r>
    <s v="L01/087/9/000069/2020"/>
    <x v="299"/>
    <s v="30/04/2020"/>
    <x v="0"/>
    <n v="5310"/>
    <n v="5310"/>
    <n v="1"/>
    <x v="0"/>
    <n v="2020"/>
    <s v="2020Q2"/>
    <s v="Old_Claim"/>
    <x v="0"/>
    <x v="0"/>
  </r>
  <r>
    <s v="L01/087/9/000070/2020"/>
    <x v="301"/>
    <s v="26/04/2020"/>
    <x v="0"/>
    <n v="6330"/>
    <n v="6330"/>
    <n v="1"/>
    <x v="0"/>
    <n v="2020"/>
    <s v="2020Q2"/>
    <s v="Old_Claim"/>
    <x v="0"/>
    <x v="0"/>
  </r>
  <r>
    <s v="L01/080/9/000072/2020"/>
    <x v="299"/>
    <s v="30/04/2020"/>
    <x v="0"/>
    <n v="100000"/>
    <n v="100000"/>
    <n v="1"/>
    <x v="0"/>
    <n v="2020"/>
    <s v="2020Q2"/>
    <s v="Old_Claim"/>
    <x v="0"/>
    <x v="0"/>
  </r>
  <r>
    <s v="L01/070/9/000255/2020"/>
    <x v="302"/>
    <s v="08/05/2020"/>
    <x v="1"/>
    <n v="10500"/>
    <n v="10500"/>
    <n v="1"/>
    <x v="0"/>
    <n v="2020"/>
    <s v="2020Q2"/>
    <s v="Old_Claim"/>
    <x v="0"/>
    <x v="0"/>
  </r>
  <r>
    <s v="L01/070/9/000257/2020"/>
    <x v="239"/>
    <s v="14/02/2020"/>
    <x v="1"/>
    <n v="450"/>
    <n v="450"/>
    <n v="1"/>
    <x v="0"/>
    <n v="2020"/>
    <s v="2020Q1"/>
    <s v="Old_Claim"/>
    <x v="0"/>
    <x v="0"/>
  </r>
  <r>
    <s v="L01/070/9/000258/2020"/>
    <x v="302"/>
    <s v="08/05/2020"/>
    <x v="1"/>
    <n v="6060"/>
    <n v="6060"/>
    <n v="1"/>
    <x v="0"/>
    <n v="2020"/>
    <s v="2020Q2"/>
    <s v="Old_Claim"/>
    <x v="0"/>
    <x v="0"/>
  </r>
  <r>
    <s v="L01/070/9/000423/2019"/>
    <x v="303"/>
    <s v="21/12/2019"/>
    <x v="1"/>
    <n v="1951"/>
    <n v="1951"/>
    <n v="1"/>
    <x v="1"/>
    <n v="2019"/>
    <s v="2019Q4"/>
    <s v="Old_Claim"/>
    <x v="0"/>
    <x v="0"/>
  </r>
  <r>
    <s v="L01/070/9/000260/2020"/>
    <x v="304"/>
    <s v="09/05/2020"/>
    <x v="1"/>
    <n v="0"/>
    <n v="3550"/>
    <n v="1"/>
    <x v="0"/>
    <n v="2020"/>
    <s v="2020Q2"/>
    <s v="Old_Claim"/>
    <x v="0"/>
    <x v="0"/>
  </r>
  <r>
    <s v="L02/070/9/000261/2020"/>
    <x v="305"/>
    <s v="06/05/2020"/>
    <x v="1"/>
    <n v="15000"/>
    <n v="15000"/>
    <n v="1"/>
    <x v="0"/>
    <n v="2020"/>
    <s v="2020Q2"/>
    <s v="Old_Claim"/>
    <x v="0"/>
    <x v="0"/>
  </r>
  <r>
    <s v="L01/088/9/000058/2020"/>
    <x v="221"/>
    <s v="25/01/2020"/>
    <x v="0"/>
    <n v="1000"/>
    <n v="1000"/>
    <n v="1"/>
    <x v="0"/>
    <n v="2020"/>
    <s v="2020Q1"/>
    <s v="Old_Claim"/>
    <x v="0"/>
    <x v="0"/>
  </r>
  <r>
    <s v="L01/087/9/000076/2020"/>
    <x v="99"/>
    <s v="25/04/2020"/>
    <x v="0"/>
    <n v="1000"/>
    <n v="1000"/>
    <n v="1"/>
    <x v="0"/>
    <n v="2020"/>
    <s v="2020Q2"/>
    <s v="Old_Claim"/>
    <x v="0"/>
    <x v="0"/>
  </r>
  <r>
    <s v="L05/070/9/000265/2020"/>
    <x v="299"/>
    <s v="30/04/2020"/>
    <x v="1"/>
    <n v="85900"/>
    <n v="85900"/>
    <n v="1"/>
    <x v="0"/>
    <n v="2020"/>
    <s v="2020Q2"/>
    <s v="Old_Claim"/>
    <x v="0"/>
    <x v="0"/>
  </r>
  <r>
    <s v="L01/070/9/000269/2020"/>
    <x v="248"/>
    <s v="13/05/2020"/>
    <x v="1"/>
    <n v="1000"/>
    <n v="1000"/>
    <n v="1"/>
    <x v="0"/>
    <n v="2020"/>
    <s v="2020Q2"/>
    <s v="Old_Claim"/>
    <x v="0"/>
    <x v="0"/>
  </r>
  <r>
    <s v="L01/070/9/000272/2020"/>
    <x v="306"/>
    <s v="10/05/2020"/>
    <x v="1"/>
    <n v="100"/>
    <n v="100"/>
    <n v="1"/>
    <x v="0"/>
    <n v="2020"/>
    <s v="2020Q2"/>
    <s v="Old_Claim"/>
    <x v="0"/>
    <x v="0"/>
  </r>
  <r>
    <s v="L01/070/9/000273/2020"/>
    <x v="307"/>
    <s v="16/05/2020"/>
    <x v="1"/>
    <n v="50000"/>
    <n v="50000"/>
    <n v="1"/>
    <x v="0"/>
    <n v="2020"/>
    <s v="2020Q2"/>
    <s v="Old_Claim"/>
    <x v="1"/>
    <x v="0"/>
  </r>
  <r>
    <s v="L01/070/9/000278/2020"/>
    <x v="307"/>
    <s v="16/05/2020"/>
    <x v="1"/>
    <n v="8610"/>
    <n v="8610"/>
    <n v="1"/>
    <x v="0"/>
    <n v="2020"/>
    <s v="2020Q2"/>
    <s v="Old_Claim"/>
    <x v="0"/>
    <x v="0"/>
  </r>
  <r>
    <s v="L01/087/9/000363/2020"/>
    <x v="272"/>
    <s v="08/12/2020"/>
    <x v="0"/>
    <n v="0"/>
    <n v="22800"/>
    <n v="1"/>
    <x v="0"/>
    <n v="2020"/>
    <s v="2020Q3"/>
    <s v="Old_Claim"/>
    <x v="0"/>
    <x v="0"/>
  </r>
  <r>
    <s v="L01/070/9/000428/2019"/>
    <x v="308"/>
    <s v="27/12/2019"/>
    <x v="1"/>
    <n v="820"/>
    <n v="820"/>
    <n v="1"/>
    <x v="1"/>
    <n v="2019"/>
    <s v="2019Q4"/>
    <s v="Old_Claim"/>
    <x v="0"/>
    <x v="0"/>
  </r>
  <r>
    <s v="L02/070/9/000285/2020"/>
    <x v="100"/>
    <s v="18/05/2020"/>
    <x v="1"/>
    <n v="6000"/>
    <n v="6000"/>
    <n v="1"/>
    <x v="0"/>
    <n v="2020"/>
    <s v="2020Q2"/>
    <s v="Old_Claim"/>
    <x v="0"/>
    <x v="0"/>
  </r>
  <r>
    <s v="L01/070/9/000287/2020"/>
    <x v="309"/>
    <s v="15/05/2020"/>
    <x v="1"/>
    <n v="136730"/>
    <n v="136730"/>
    <n v="1"/>
    <x v="0"/>
    <n v="2020"/>
    <s v="2020Q2"/>
    <s v="Old_Claim"/>
    <x v="1"/>
    <x v="0"/>
  </r>
  <r>
    <s v="L01/070/9/000286/2020"/>
    <x v="310"/>
    <s v="07/05/2020"/>
    <x v="1"/>
    <n v="1515"/>
    <n v="1515"/>
    <n v="1"/>
    <x v="0"/>
    <n v="2020"/>
    <s v="2020Q2"/>
    <s v="Old_Claim"/>
    <x v="2"/>
    <x v="0"/>
  </r>
  <r>
    <s v="L15/080/9/000080/2020"/>
    <x v="311"/>
    <s v="23/03/2020"/>
    <x v="0"/>
    <n v="5000"/>
    <n v="5000"/>
    <n v="1"/>
    <x v="0"/>
    <n v="2020"/>
    <s v="2020Q1"/>
    <s v="Old_Claim"/>
    <x v="0"/>
    <x v="0"/>
  </r>
  <r>
    <s v="L01/070/9/000294/2020"/>
    <x v="312"/>
    <s v="26/05/2020"/>
    <x v="1"/>
    <n v="1000"/>
    <n v="1000"/>
    <n v="1"/>
    <x v="0"/>
    <n v="2020"/>
    <s v="2020Q2"/>
    <s v="Old_Claim"/>
    <x v="0"/>
    <x v="0"/>
  </r>
  <r>
    <s v="L02/088/9/000062/2020"/>
    <x v="56"/>
    <s v="22/05/2020"/>
    <x v="0"/>
    <n v="11270"/>
    <n v="11270"/>
    <n v="1"/>
    <x v="0"/>
    <n v="2020"/>
    <s v="2020Q2"/>
    <s v="Old_Claim"/>
    <x v="0"/>
    <x v="0"/>
  </r>
  <r>
    <s v="L01/070/9/000301/2020"/>
    <x v="65"/>
    <s v="29/05/2020"/>
    <x v="1"/>
    <n v="100"/>
    <n v="0"/>
    <n v="1"/>
    <x v="0"/>
    <n v="2020"/>
    <s v="2020Q2"/>
    <s v="Old_Claim"/>
    <x v="0"/>
    <x v="0"/>
  </r>
  <r>
    <s v="L01/070/9/000302/2020"/>
    <x v="106"/>
    <s v="30/05/2020"/>
    <x v="1"/>
    <n v="30"/>
    <n v="30"/>
    <n v="1"/>
    <x v="0"/>
    <n v="2020"/>
    <s v="2020Q2"/>
    <s v="Old_Claim"/>
    <x v="0"/>
    <x v="0"/>
  </r>
  <r>
    <s v="L01/070/9/000306/2020"/>
    <x v="313"/>
    <s v="27/05/2020"/>
    <x v="1"/>
    <n v="428864"/>
    <n v="0"/>
    <n v="1"/>
    <x v="0"/>
    <n v="2020"/>
    <s v="2020Q2"/>
    <s v="Old_Claim"/>
    <x v="0"/>
    <x v="0"/>
  </r>
  <r>
    <s v="L01/087/9/000085/2020"/>
    <x v="314"/>
    <s v="11/05/2020"/>
    <x v="0"/>
    <n v="49"/>
    <n v="49"/>
    <n v="1"/>
    <x v="0"/>
    <n v="2020"/>
    <s v="2020Q2"/>
    <s v="Old_Claim"/>
    <x v="0"/>
    <x v="0"/>
  </r>
  <r>
    <s v="L01/071/9/000001/2020"/>
    <x v="313"/>
    <s v="27/05/2020"/>
    <x v="1"/>
    <n v="7000"/>
    <n v="7000"/>
    <n v="1"/>
    <x v="0"/>
    <n v="2020"/>
    <s v="2020Q2"/>
    <s v="Old_Claim"/>
    <x v="0"/>
    <x v="0"/>
  </r>
  <r>
    <s v="L05/088/9/000063/2020"/>
    <x v="307"/>
    <s v="16/05/2020"/>
    <x v="0"/>
    <n v="5000"/>
    <n v="5000"/>
    <n v="1"/>
    <x v="0"/>
    <n v="2020"/>
    <s v="2020Q2"/>
    <s v="Old_Claim"/>
    <x v="0"/>
    <x v="0"/>
  </r>
  <r>
    <s v="L15/080/9/000089/2020"/>
    <x v="309"/>
    <s v="15/05/2020"/>
    <x v="0"/>
    <n v="5000"/>
    <n v="5000"/>
    <n v="1"/>
    <x v="0"/>
    <n v="2020"/>
    <s v="2020Q2"/>
    <s v="Old_Claim"/>
    <x v="0"/>
    <x v="0"/>
  </r>
  <r>
    <s v="L01/070/9/000317/2020"/>
    <x v="315"/>
    <s v="02/02/2020"/>
    <x v="1"/>
    <n v="615000"/>
    <n v="315000"/>
    <n v="1"/>
    <x v="0"/>
    <n v="2020"/>
    <s v="2020Q1"/>
    <s v="Old_Claim"/>
    <x v="2"/>
    <x v="0"/>
  </r>
  <r>
    <s v="L01/088/9/000080/2019"/>
    <x v="308"/>
    <s v="27/12/2019"/>
    <x v="0"/>
    <n v="5000"/>
    <n v="5000"/>
    <n v="1"/>
    <x v="1"/>
    <n v="2019"/>
    <s v="2019Q4"/>
    <s v="Old_Claim"/>
    <x v="0"/>
    <x v="0"/>
  </r>
  <r>
    <s v="L01/070/9/000324/2020"/>
    <x v="98"/>
    <s v="16/04/2020"/>
    <x v="1"/>
    <n v="50000"/>
    <n v="50000"/>
    <n v="1"/>
    <x v="0"/>
    <n v="2020"/>
    <s v="2020Q2"/>
    <s v="Old_Claim"/>
    <x v="0"/>
    <x v="0"/>
  </r>
  <r>
    <s v="L15/070/9/000326/2020"/>
    <x v="250"/>
    <s v="31/05/2020"/>
    <x v="1"/>
    <n v="107000"/>
    <n v="107000"/>
    <n v="1"/>
    <x v="0"/>
    <n v="2020"/>
    <s v="2020Q2"/>
    <s v="Old_Claim"/>
    <x v="0"/>
    <x v="0"/>
  </r>
  <r>
    <s v="L01/070/9/000329/2020"/>
    <x v="102"/>
    <s v="07/06/2020"/>
    <x v="1"/>
    <n v="1000"/>
    <n v="1000"/>
    <n v="1"/>
    <x v="0"/>
    <n v="2020"/>
    <s v="2020Q2"/>
    <s v="Old_Claim"/>
    <x v="0"/>
    <x v="0"/>
  </r>
  <r>
    <s v="L01/070/9/000330/2020"/>
    <x v="102"/>
    <s v="07/06/2020"/>
    <x v="1"/>
    <n v="10000"/>
    <n v="10000"/>
    <n v="1"/>
    <x v="0"/>
    <n v="2020"/>
    <s v="2020Q2"/>
    <s v="Old_Claim"/>
    <x v="0"/>
    <x v="0"/>
  </r>
  <r>
    <s v="L01/088/9/000066/2020"/>
    <x v="251"/>
    <s v="06/06/2020"/>
    <x v="0"/>
    <n v="14450"/>
    <n v="14450"/>
    <n v="1"/>
    <x v="0"/>
    <n v="2020"/>
    <s v="2020Q2"/>
    <s v="Old_Claim"/>
    <x v="0"/>
    <x v="0"/>
  </r>
  <r>
    <s v="L01/070/9/000338/2020"/>
    <x v="254"/>
    <s v="10/06/2020"/>
    <x v="1"/>
    <n v="1157392"/>
    <n v="1190912"/>
    <n v="1"/>
    <x v="0"/>
    <n v="2020"/>
    <s v="2020Q2"/>
    <s v="Old_Claim"/>
    <x v="2"/>
    <x v="0"/>
  </r>
  <r>
    <s v="L01/070/9/000342/2020"/>
    <x v="316"/>
    <s v="12/06/2020"/>
    <x v="1"/>
    <n v="45450"/>
    <n v="45450"/>
    <n v="1"/>
    <x v="0"/>
    <n v="2020"/>
    <s v="2020Q2"/>
    <s v="Old_Claim"/>
    <x v="0"/>
    <x v="0"/>
  </r>
  <r>
    <s v="L01/070/9/000344/2020"/>
    <x v="66"/>
    <s v="11/06/2020"/>
    <x v="1"/>
    <n v="0"/>
    <n v="6270"/>
    <n v="1"/>
    <x v="0"/>
    <n v="2020"/>
    <s v="2020Q2"/>
    <s v="Old_Claim"/>
    <x v="0"/>
    <x v="0"/>
  </r>
  <r>
    <s v="L02/088/9/000071/2020"/>
    <x v="316"/>
    <s v="12/06/2020"/>
    <x v="0"/>
    <n v="40"/>
    <n v="40"/>
    <n v="1"/>
    <x v="0"/>
    <n v="2020"/>
    <s v="2020Q2"/>
    <s v="Old_Claim"/>
    <x v="0"/>
    <x v="0"/>
  </r>
  <r>
    <s v="L02/088/9/000070/2020"/>
    <x v="317"/>
    <s v="13/06/2020"/>
    <x v="0"/>
    <n v="190"/>
    <n v="190"/>
    <n v="1"/>
    <x v="0"/>
    <n v="2020"/>
    <s v="2020Q2"/>
    <s v="Old_Claim"/>
    <x v="0"/>
    <x v="0"/>
  </r>
  <r>
    <s v="L02/070/9/000346/2020"/>
    <x v="318"/>
    <s v="15/06/2020"/>
    <x v="1"/>
    <n v="1000"/>
    <n v="1000"/>
    <n v="1"/>
    <x v="0"/>
    <n v="2020"/>
    <s v="2020Q2"/>
    <s v="Old_Claim"/>
    <x v="0"/>
    <x v="0"/>
  </r>
  <r>
    <s v="L01/070/9/000334/2020"/>
    <x v="102"/>
    <s v="07/06/2020"/>
    <x v="1"/>
    <n v="106270"/>
    <n v="106270"/>
    <n v="1"/>
    <x v="0"/>
    <n v="2020"/>
    <s v="2020Q2"/>
    <s v="Old_Claim"/>
    <x v="1"/>
    <x v="0"/>
  </r>
  <r>
    <s v="L01/070/9/000350/2020"/>
    <x v="319"/>
    <s v="16/06/2020"/>
    <x v="1"/>
    <n v="8842"/>
    <n v="8842"/>
    <n v="1"/>
    <x v="0"/>
    <n v="2020"/>
    <s v="2020Q2"/>
    <s v="Old_Claim"/>
    <x v="0"/>
    <x v="0"/>
  </r>
  <r>
    <s v="L01/070/9/000349/2020"/>
    <x v="319"/>
    <s v="16/06/2020"/>
    <x v="1"/>
    <n v="1000"/>
    <n v="1000"/>
    <n v="1"/>
    <x v="0"/>
    <n v="2020"/>
    <s v="2020Q2"/>
    <s v="Old_Claim"/>
    <x v="0"/>
    <x v="0"/>
  </r>
  <r>
    <s v="L01/070/9/000002/2020"/>
    <x v="320"/>
    <s v="02/01/2020"/>
    <x v="1"/>
    <n v="20440"/>
    <n v="20440"/>
    <n v="1"/>
    <x v="0"/>
    <n v="2020"/>
    <s v="2020Q1"/>
    <s v="Old_Claim"/>
    <x v="0"/>
    <x v="0"/>
  </r>
  <r>
    <s v="L01/070/9/000348/2020"/>
    <x v="103"/>
    <s v="03/06/2020"/>
    <x v="1"/>
    <n v="2735955.2940000002"/>
    <n v="385955.29399999999"/>
    <n v="1"/>
    <x v="0"/>
    <n v="2020"/>
    <s v="2020Q2"/>
    <s v="Old_Claim"/>
    <x v="1"/>
    <x v="0"/>
  </r>
  <r>
    <s v="L02/070/9/000347/2020"/>
    <x v="321"/>
    <s v="17/06/2020"/>
    <x v="1"/>
    <n v="1000"/>
    <n v="1000"/>
    <n v="1"/>
    <x v="0"/>
    <n v="2020"/>
    <s v="2020Q2"/>
    <s v="Old_Claim"/>
    <x v="0"/>
    <x v="0"/>
  </r>
  <r>
    <s v="L02/088/9/000072/2020"/>
    <x v="317"/>
    <s v="13/06/2020"/>
    <x v="0"/>
    <n v="2581"/>
    <n v="2581"/>
    <n v="1"/>
    <x v="0"/>
    <n v="2020"/>
    <s v="2020Q2"/>
    <s v="Old_Claim"/>
    <x v="0"/>
    <x v="0"/>
  </r>
  <r>
    <s v="L01/070/9/000357/2020"/>
    <x v="259"/>
    <s v="21/06/2020"/>
    <x v="1"/>
    <n v="34271"/>
    <n v="34271"/>
    <n v="1"/>
    <x v="0"/>
    <n v="2020"/>
    <s v="2020Q2"/>
    <s v="Old_Claim"/>
    <x v="0"/>
    <x v="0"/>
  </r>
  <r>
    <s v="L01/088/9/000074/2020"/>
    <x v="317"/>
    <s v="13/06/2020"/>
    <x v="0"/>
    <n v="20000"/>
    <n v="20000"/>
    <n v="1"/>
    <x v="0"/>
    <n v="2020"/>
    <s v="2020Q2"/>
    <s v="Old_Claim"/>
    <x v="0"/>
    <x v="0"/>
  </r>
  <r>
    <s v="L01/087/9/000106/2020"/>
    <x v="255"/>
    <s v="20/06/2020"/>
    <x v="0"/>
    <n v="1000"/>
    <n v="1000"/>
    <n v="1"/>
    <x v="0"/>
    <n v="2020"/>
    <s v="2020Q2"/>
    <s v="Old_Claim"/>
    <x v="0"/>
    <x v="0"/>
  </r>
  <r>
    <s v="L01/070/9/000003/2020"/>
    <x v="322"/>
    <s v="03/01/2020"/>
    <x v="1"/>
    <n v="1000000"/>
    <n v="1000000"/>
    <n v="1"/>
    <x v="0"/>
    <n v="2020"/>
    <s v="2020Q1"/>
    <s v="Old_Claim"/>
    <x v="0"/>
    <x v="0"/>
  </r>
  <r>
    <s v="L01/071/9/000002/2020"/>
    <x v="28"/>
    <s v="09/03/2020"/>
    <x v="1"/>
    <n v="100000"/>
    <n v="100000"/>
    <n v="1"/>
    <x v="0"/>
    <n v="2020"/>
    <s v="2020Q1"/>
    <s v="Old_Claim"/>
    <x v="0"/>
    <x v="0"/>
  </r>
  <r>
    <s v="L01/070/9/000366/2020"/>
    <x v="323"/>
    <s v="25/06/2020"/>
    <x v="1"/>
    <n v="101450"/>
    <n v="101450"/>
    <n v="1"/>
    <x v="0"/>
    <n v="2020"/>
    <s v="2020Q2"/>
    <s v="Old_Claim"/>
    <x v="0"/>
    <x v="0"/>
  </r>
  <r>
    <s v="L01/080/9/000108/2020"/>
    <x v="31"/>
    <s v="26/06/2020"/>
    <x v="0"/>
    <n v="1000"/>
    <n v="1000"/>
    <n v="1"/>
    <x v="0"/>
    <n v="2020"/>
    <s v="2020Q2"/>
    <s v="Old_Claim"/>
    <x v="0"/>
    <x v="0"/>
  </r>
  <r>
    <s v="L01/080/9/000110/2020"/>
    <x v="255"/>
    <s v="20/06/2020"/>
    <x v="0"/>
    <n v="1000"/>
    <n v="1000"/>
    <n v="1"/>
    <x v="0"/>
    <n v="2020"/>
    <s v="2020Q2"/>
    <s v="Old_Claim"/>
    <x v="0"/>
    <x v="0"/>
  </r>
  <r>
    <s v="L01/070/9/000365/2020"/>
    <x v="321"/>
    <s v="17/06/2020"/>
    <x v="1"/>
    <n v="15688"/>
    <n v="15688"/>
    <n v="1"/>
    <x v="0"/>
    <n v="2020"/>
    <s v="2020Q2"/>
    <s v="Old_Claim"/>
    <x v="0"/>
    <x v="0"/>
  </r>
  <r>
    <s v="L01/070/9/000368/2020"/>
    <x v="324"/>
    <s v="23/06/2020"/>
    <x v="1"/>
    <n v="254000"/>
    <n v="254000"/>
    <n v="1"/>
    <x v="0"/>
    <n v="2020"/>
    <s v="2020Q2"/>
    <s v="Old_Claim"/>
    <x v="0"/>
    <x v="0"/>
  </r>
  <r>
    <s v="L01/070/9/000373/2020"/>
    <x v="257"/>
    <s v="27/06/2020"/>
    <x v="1"/>
    <n v="1000"/>
    <n v="1000"/>
    <n v="1"/>
    <x v="0"/>
    <n v="2020"/>
    <s v="2020Q2"/>
    <s v="Old_Claim"/>
    <x v="0"/>
    <x v="0"/>
  </r>
  <r>
    <s v="L01/070/9/000375/2020"/>
    <x v="257"/>
    <s v="27/06/2020"/>
    <x v="1"/>
    <n v="2220588.2352999998"/>
    <n v="0"/>
    <n v="1"/>
    <x v="0"/>
    <n v="2020"/>
    <s v="2020Q2"/>
    <s v="Old_Claim"/>
    <x v="1"/>
    <x v="0"/>
  </r>
  <r>
    <s v="L01/070/9/000376/2020"/>
    <x v="31"/>
    <s v="26/06/2020"/>
    <x v="1"/>
    <n v="9290"/>
    <n v="9290"/>
    <n v="1"/>
    <x v="0"/>
    <n v="2020"/>
    <s v="2020Q2"/>
    <s v="Old_Claim"/>
    <x v="0"/>
    <x v="0"/>
  </r>
  <r>
    <s v="L01/070/9/000377/2020"/>
    <x v="323"/>
    <s v="25/06/2020"/>
    <x v="1"/>
    <n v="43168"/>
    <n v="43168"/>
    <n v="1"/>
    <x v="0"/>
    <n v="2020"/>
    <s v="2020Q2"/>
    <s v="Old_Claim"/>
    <x v="1"/>
    <x v="0"/>
  </r>
  <r>
    <s v="L15/070/9/000382/2020"/>
    <x v="104"/>
    <s v="30/06/2020"/>
    <x v="1"/>
    <n v="100"/>
    <n v="100"/>
    <n v="1"/>
    <x v="0"/>
    <n v="2020"/>
    <s v="2020Q2"/>
    <s v="Old_Claim"/>
    <x v="0"/>
    <x v="0"/>
  </r>
  <r>
    <s v="L01/088/9/000080/2020"/>
    <x v="323"/>
    <s v="25/06/2020"/>
    <x v="0"/>
    <n v="5000"/>
    <n v="5000"/>
    <n v="1"/>
    <x v="0"/>
    <n v="2020"/>
    <s v="2020Q2"/>
    <s v="Old_Claim"/>
    <x v="0"/>
    <x v="0"/>
  </r>
  <r>
    <s v="L02/070/9/000384/2020"/>
    <x v="257"/>
    <s v="27/06/2020"/>
    <x v="1"/>
    <n v="62"/>
    <n v="62"/>
    <n v="1"/>
    <x v="0"/>
    <n v="2020"/>
    <s v="2020Q2"/>
    <s v="Old_Claim"/>
    <x v="2"/>
    <x v="0"/>
  </r>
  <r>
    <s v="L01/088/9/000082/2020"/>
    <x v="31"/>
    <s v="26/06/2020"/>
    <x v="0"/>
    <n v="190"/>
    <n v="190"/>
    <n v="1"/>
    <x v="0"/>
    <n v="2020"/>
    <s v="2020Q2"/>
    <s v="Old_Claim"/>
    <x v="2"/>
    <x v="0"/>
  </r>
  <r>
    <s v="L01/080/9/000113/2020"/>
    <x v="93"/>
    <s v="25/02/2020"/>
    <x v="0"/>
    <n v="100000"/>
    <n v="100000"/>
    <n v="1"/>
    <x v="0"/>
    <n v="2020"/>
    <s v="2020Q1"/>
    <s v="Old_Claim"/>
    <x v="2"/>
    <x v="0"/>
  </r>
  <r>
    <s v="L01/080/9/000094/2019"/>
    <x v="325"/>
    <s v="02/12/2019"/>
    <x v="0"/>
    <n v="5000"/>
    <n v="5000"/>
    <n v="1"/>
    <x v="1"/>
    <n v="2019"/>
    <s v="2019Q4"/>
    <s v="Old_Claim"/>
    <x v="0"/>
    <x v="0"/>
  </r>
  <r>
    <s v="L01/070/9/000399/2020"/>
    <x v="107"/>
    <s v="04/07/2020"/>
    <x v="1"/>
    <n v="1000"/>
    <n v="1000"/>
    <n v="1"/>
    <x v="0"/>
    <n v="2020"/>
    <s v="2020Q3"/>
    <s v="Old_Claim"/>
    <x v="0"/>
    <x v="0"/>
  </r>
  <r>
    <s v="L02/070/9/000406/2020"/>
    <x v="59"/>
    <s v="28/06/2020"/>
    <x v="1"/>
    <n v="373245.614"/>
    <n v="373245.614"/>
    <n v="1"/>
    <x v="0"/>
    <n v="2020"/>
    <s v="2020Q2"/>
    <s v="Old_Claim"/>
    <x v="1"/>
    <x v="0"/>
  </r>
  <r>
    <s v="L01/070/9/000407/2020"/>
    <x v="326"/>
    <s v="03/07/2020"/>
    <x v="1"/>
    <n v="5000"/>
    <n v="5000"/>
    <n v="1"/>
    <x v="0"/>
    <n v="2020"/>
    <s v="2020Q3"/>
    <s v="Old_Claim"/>
    <x v="2"/>
    <x v="0"/>
  </r>
  <r>
    <s v="L01/080/9/000002/2020"/>
    <x v="322"/>
    <s v="03/01/2020"/>
    <x v="0"/>
    <n v="20"/>
    <n v="20"/>
    <n v="1"/>
    <x v="0"/>
    <n v="2020"/>
    <s v="2020Q1"/>
    <s v="Old_Claim"/>
    <x v="0"/>
    <x v="0"/>
  </r>
  <r>
    <s v="L01/070/9/000413/2020"/>
    <x v="183"/>
    <s v="02/05/2020"/>
    <x v="1"/>
    <n v="1000"/>
    <n v="1000"/>
    <n v="1"/>
    <x v="0"/>
    <n v="2020"/>
    <s v="2020Q2"/>
    <s v="Old_Claim"/>
    <x v="0"/>
    <x v="0"/>
  </r>
  <r>
    <s v="L05/070/9/000400/2020"/>
    <x v="327"/>
    <s v="18/01/2020"/>
    <x v="1"/>
    <n v="1547558.4106999999"/>
    <n v="250488.41070000001"/>
    <n v="1"/>
    <x v="0"/>
    <n v="2020"/>
    <s v="2020Q1"/>
    <s v="Old_Claim"/>
    <x v="1"/>
    <x v="0"/>
  </r>
  <r>
    <s v="L02/070/9/000415/2020"/>
    <x v="326"/>
    <s v="03/07/2020"/>
    <x v="1"/>
    <n v="1808"/>
    <n v="1808"/>
    <n v="1"/>
    <x v="0"/>
    <n v="2020"/>
    <s v="2020Q3"/>
    <s v="Old_Claim"/>
    <x v="0"/>
    <x v="0"/>
  </r>
  <r>
    <s v="L01/088/9/000086/2020"/>
    <x v="328"/>
    <s v="12/07/2020"/>
    <x v="0"/>
    <n v="133450"/>
    <n v="133450"/>
    <n v="1"/>
    <x v="0"/>
    <n v="2020"/>
    <s v="2020Q3"/>
    <s v="Old_Claim"/>
    <x v="0"/>
    <x v="0"/>
  </r>
  <r>
    <s v="L01/080/9/000119/2020"/>
    <x v="60"/>
    <s v="28/04/2020"/>
    <x v="0"/>
    <n v="1000"/>
    <n v="1000"/>
    <n v="1"/>
    <x v="0"/>
    <n v="2020"/>
    <s v="2020Q2"/>
    <s v="Old_Claim"/>
    <x v="0"/>
    <x v="0"/>
  </r>
  <r>
    <s v="L01/088/9/000003/2019"/>
    <x v="329"/>
    <s v="03/03/2019"/>
    <x v="0"/>
    <n v="1000"/>
    <n v="1000"/>
    <n v="1"/>
    <x v="1"/>
    <n v="2019"/>
    <s v="2019Q1"/>
    <s v="Old_Claim"/>
    <x v="0"/>
    <x v="0"/>
  </r>
  <r>
    <s v="L01/070/9/000048/2019"/>
    <x v="330"/>
    <s v="18/03/2019"/>
    <x v="1"/>
    <n v="124800"/>
    <n v="124800"/>
    <n v="1"/>
    <x v="1"/>
    <n v="2019"/>
    <s v="2019Q1"/>
    <s v="Old_Claim"/>
    <x v="0"/>
    <x v="0"/>
  </r>
  <r>
    <s v="L01/070/9/000074/2019"/>
    <x v="331"/>
    <s v="16/04/2019"/>
    <x v="1"/>
    <n v="5000"/>
    <n v="5000"/>
    <n v="1"/>
    <x v="1"/>
    <n v="2019"/>
    <s v="2019Q2"/>
    <s v="Old_Claim"/>
    <x v="0"/>
    <x v="0"/>
  </r>
  <r>
    <s v="L01/070/9/000078/2019"/>
    <x v="332"/>
    <s v="22/04/2019"/>
    <x v="1"/>
    <n v="11912"/>
    <n v="11912"/>
    <n v="1"/>
    <x v="1"/>
    <n v="2019"/>
    <s v="2019Q2"/>
    <s v="Old_Claim"/>
    <x v="0"/>
    <x v="0"/>
  </r>
  <r>
    <s v="L01/087/9/000365/2020"/>
    <x v="333"/>
    <s v="08/12/2020"/>
    <x v="0"/>
    <n v="0"/>
    <n v="22800"/>
    <n v="1"/>
    <x v="0"/>
    <n v="2020"/>
    <s v="2020Q4"/>
    <s v="Old_Claim"/>
    <x v="0"/>
    <x v="0"/>
  </r>
  <r>
    <s v="L01/070/9/000079/2019"/>
    <x v="334"/>
    <s v="21/04/2019"/>
    <x v="1"/>
    <n v="9360"/>
    <n v="9360"/>
    <n v="1"/>
    <x v="1"/>
    <n v="2019"/>
    <s v="2019Q2"/>
    <s v="Old_Claim"/>
    <x v="0"/>
    <x v="0"/>
  </r>
  <r>
    <s v="L01/070/9/000093/2019"/>
    <x v="335"/>
    <s v="29/04/2019"/>
    <x v="1"/>
    <n v="3523211.7647099998"/>
    <n v="1452613.76471"/>
    <n v="1"/>
    <x v="1"/>
    <n v="2019"/>
    <s v="2019Q2"/>
    <s v="Old_Claim"/>
    <x v="1"/>
    <x v="0"/>
  </r>
  <r>
    <s v="L01/070/9/000097/2019"/>
    <x v="336"/>
    <s v="02/05/2019"/>
    <x v="1"/>
    <n v="2200"/>
    <n v="2200"/>
    <n v="1"/>
    <x v="1"/>
    <n v="2019"/>
    <s v="2019Q2"/>
    <s v="Old_Claim"/>
    <x v="0"/>
    <x v="0"/>
  </r>
  <r>
    <s v="L01/080/9/000023/2019"/>
    <x v="337"/>
    <s v="10/04/2019"/>
    <x v="0"/>
    <n v="1000"/>
    <n v="1000"/>
    <n v="1"/>
    <x v="1"/>
    <n v="2019"/>
    <s v="2019Q2"/>
    <s v="Old_Claim"/>
    <x v="0"/>
    <x v="0"/>
  </r>
  <r>
    <s v="L01/070/9/000101/2019"/>
    <x v="338"/>
    <s v="04/05/2019"/>
    <x v="1"/>
    <n v="4000"/>
    <n v="4000"/>
    <n v="1"/>
    <x v="1"/>
    <n v="2019"/>
    <s v="2019Q2"/>
    <s v="Old_Claim"/>
    <x v="0"/>
    <x v="0"/>
  </r>
  <r>
    <s v="L01/070/9/000122/2019"/>
    <x v="339"/>
    <s v="11/04/2019"/>
    <x v="1"/>
    <n v="5000"/>
    <n v="5000"/>
    <n v="1"/>
    <x v="1"/>
    <n v="2019"/>
    <s v="2019Q2"/>
    <s v="Old_Claim"/>
    <x v="0"/>
    <x v="0"/>
  </r>
  <r>
    <s v="L01/070/9/000130/2019"/>
    <x v="340"/>
    <s v="26/05/2019"/>
    <x v="1"/>
    <n v="1000"/>
    <n v="1000"/>
    <n v="1"/>
    <x v="1"/>
    <n v="2019"/>
    <s v="2019Q2"/>
    <s v="Old_Claim"/>
    <x v="0"/>
    <x v="0"/>
  </r>
  <r>
    <s v="L02/070/9/000140/2019"/>
    <x v="341"/>
    <s v="04/06/2019"/>
    <x v="1"/>
    <n v="3000"/>
    <n v="3000"/>
    <n v="1"/>
    <x v="1"/>
    <n v="2019"/>
    <s v="2019Q2"/>
    <s v="Old_Claim"/>
    <x v="0"/>
    <x v="0"/>
  </r>
  <r>
    <s v="L01/088/9/000002/2020"/>
    <x v="342"/>
    <s v="06/01/2020"/>
    <x v="0"/>
    <n v="100"/>
    <n v="100"/>
    <n v="1"/>
    <x v="0"/>
    <n v="2020"/>
    <s v="2020Q1"/>
    <s v="Old_Claim"/>
    <x v="0"/>
    <x v="0"/>
  </r>
  <r>
    <s v="L01/070/9/000150/2019"/>
    <x v="205"/>
    <s v="08/05/2019"/>
    <x v="1"/>
    <n v="1000"/>
    <n v="1000"/>
    <n v="1"/>
    <x v="1"/>
    <n v="2019"/>
    <s v="2019Q2"/>
    <s v="Old_Claim"/>
    <x v="0"/>
    <x v="0"/>
  </r>
  <r>
    <s v="L01/087/9/000034/2019"/>
    <x v="343"/>
    <s v="30/06/2019"/>
    <x v="0"/>
    <n v="50000"/>
    <n v="1195706"/>
    <n v="1"/>
    <x v="1"/>
    <n v="2019"/>
    <s v="2019Q2"/>
    <s v="Old_Claim"/>
    <x v="2"/>
    <x v="0"/>
  </r>
  <r>
    <s v="L02/070/9/000172/2019"/>
    <x v="344"/>
    <s v="05/07/2019"/>
    <x v="1"/>
    <n v="5000"/>
    <n v="5000"/>
    <n v="1"/>
    <x v="1"/>
    <n v="2019"/>
    <s v="2019Q3"/>
    <s v="Old_Claim"/>
    <x v="0"/>
    <x v="0"/>
  </r>
  <r>
    <s v="L01/071/9/000001/2019"/>
    <x v="345"/>
    <s v="03/06/2019"/>
    <x v="1"/>
    <n v="4500"/>
    <n v="4500"/>
    <n v="1"/>
    <x v="1"/>
    <n v="2019"/>
    <s v="2019Q2"/>
    <s v="Old_Claim"/>
    <x v="0"/>
    <x v="0"/>
  </r>
  <r>
    <s v="L02/070/9/000174/2019"/>
    <x v="346"/>
    <s v="28/06/2019"/>
    <x v="1"/>
    <n v="1000"/>
    <n v="1000"/>
    <n v="1"/>
    <x v="1"/>
    <n v="2019"/>
    <s v="2019Q2"/>
    <s v="Old_Claim"/>
    <x v="0"/>
    <x v="0"/>
  </r>
  <r>
    <s v="L01/070/9/000175/2019"/>
    <x v="347"/>
    <s v="09/07/2019"/>
    <x v="1"/>
    <n v="10000"/>
    <n v="10000"/>
    <n v="1"/>
    <x v="1"/>
    <n v="2019"/>
    <s v="2019Q3"/>
    <s v="Old_Claim"/>
    <x v="0"/>
    <x v="0"/>
  </r>
  <r>
    <s v="L01/070/9/000176/2019"/>
    <x v="347"/>
    <s v="09/07/2019"/>
    <x v="1"/>
    <n v="3000"/>
    <n v="3000"/>
    <n v="1"/>
    <x v="1"/>
    <n v="2019"/>
    <s v="2019Q3"/>
    <s v="Old_Claim"/>
    <x v="0"/>
    <x v="0"/>
  </r>
  <r>
    <s v="L01/088/9/000020/2019"/>
    <x v="348"/>
    <s v="13/07/2019"/>
    <x v="0"/>
    <n v="200000"/>
    <n v="200000"/>
    <n v="1"/>
    <x v="1"/>
    <n v="2019"/>
    <s v="2019Q3"/>
    <s v="Old_Claim"/>
    <x v="0"/>
    <x v="0"/>
  </r>
  <r>
    <s v="L02/070/9/000185/2019"/>
    <x v="213"/>
    <s v="12/07/2019"/>
    <x v="1"/>
    <n v="1.1641532182692999E-10"/>
    <n v="1.1641532182692999E-10"/>
    <n v="1"/>
    <x v="1"/>
    <n v="2019"/>
    <s v="2019Q3"/>
    <s v="Old_Claim"/>
    <x v="1"/>
    <x v="0"/>
  </r>
  <r>
    <s v="L01/088/9/000083/2019"/>
    <x v="303"/>
    <s v="21/12/2019"/>
    <x v="0"/>
    <n v="10000"/>
    <n v="10000"/>
    <n v="1"/>
    <x v="1"/>
    <n v="2019"/>
    <s v="2019Q4"/>
    <s v="Old_Claim"/>
    <x v="0"/>
    <x v="0"/>
  </r>
  <r>
    <s v="L01/087/9/000037/2019"/>
    <x v="349"/>
    <s v="15/07/2019"/>
    <x v="0"/>
    <n v="260000"/>
    <n v="260000"/>
    <n v="1"/>
    <x v="1"/>
    <n v="2019"/>
    <s v="2019Q3"/>
    <s v="Old_Claim"/>
    <x v="0"/>
    <x v="0"/>
  </r>
  <r>
    <s v="L01/087/9/000039/2019"/>
    <x v="350"/>
    <s v="27/07/2019"/>
    <x v="0"/>
    <n v="175"/>
    <n v="175"/>
    <n v="1"/>
    <x v="1"/>
    <n v="2019"/>
    <s v="2019Q3"/>
    <s v="Old_Claim"/>
    <x v="0"/>
    <x v="0"/>
  </r>
  <r>
    <s v="L01/070/9/000201/2019"/>
    <x v="350"/>
    <s v="27/07/2019"/>
    <x v="1"/>
    <n v="5000"/>
    <n v="5000"/>
    <n v="1"/>
    <x v="1"/>
    <n v="2019"/>
    <s v="2019Q3"/>
    <s v="Old_Claim"/>
    <x v="0"/>
    <x v="0"/>
  </r>
  <r>
    <s v="L01/070/9/000203/2019"/>
    <x v="351"/>
    <s v="29/07/2019"/>
    <x v="1"/>
    <n v="20"/>
    <n v="0"/>
    <n v="1"/>
    <x v="1"/>
    <n v="2019"/>
    <s v="2019Q3"/>
    <s v="Old_Claim"/>
    <x v="0"/>
    <x v="0"/>
  </r>
  <r>
    <s v="L01/070/9/000204/2019"/>
    <x v="352"/>
    <s v="06/08/2019"/>
    <x v="1"/>
    <n v="1000"/>
    <n v="1000"/>
    <n v="1"/>
    <x v="1"/>
    <n v="2019"/>
    <s v="2019Q3"/>
    <s v="Old_Claim"/>
    <x v="0"/>
    <x v="0"/>
  </r>
  <r>
    <s v="L01/070/9/000210/2019"/>
    <x v="353"/>
    <s v="28/07/2019"/>
    <x v="1"/>
    <n v="314560"/>
    <n v="314560"/>
    <n v="1"/>
    <x v="1"/>
    <n v="2019"/>
    <s v="2019Q3"/>
    <s v="Old_Claim"/>
    <x v="0"/>
    <x v="0"/>
  </r>
  <r>
    <s v="L01/080/9/000044/2019"/>
    <x v="350"/>
    <s v="27/07/2019"/>
    <x v="0"/>
    <n v="1000"/>
    <n v="1000"/>
    <n v="1"/>
    <x v="1"/>
    <n v="2019"/>
    <s v="2019Q3"/>
    <s v="Old_Claim"/>
    <x v="0"/>
    <x v="0"/>
  </r>
  <r>
    <s v="L01/070/9/000217/2019"/>
    <x v="354"/>
    <s v="10/08/2019"/>
    <x v="1"/>
    <n v="20"/>
    <n v="20"/>
    <n v="1"/>
    <x v="1"/>
    <n v="2019"/>
    <s v="2019Q3"/>
    <s v="Old_Claim"/>
    <x v="0"/>
    <x v="0"/>
  </r>
  <r>
    <s v="L15/070/9/000219/2019"/>
    <x v="355"/>
    <s v="20/08/2019"/>
    <x v="1"/>
    <n v="1000"/>
    <n v="1000"/>
    <n v="1"/>
    <x v="1"/>
    <n v="2019"/>
    <s v="2019Q3"/>
    <s v="Old_Claim"/>
    <x v="0"/>
    <x v="0"/>
  </r>
  <r>
    <s v="L01/070/9/000012/2020"/>
    <x v="231"/>
    <s v="09/01/2020"/>
    <x v="1"/>
    <n v="9480"/>
    <n v="9480"/>
    <n v="1"/>
    <x v="0"/>
    <n v="2020"/>
    <s v="2020Q1"/>
    <s v="Old_Claim"/>
    <x v="0"/>
    <x v="0"/>
  </r>
  <r>
    <s v="L01/080/9/000050/2019"/>
    <x v="355"/>
    <s v="20/08/2019"/>
    <x v="0"/>
    <n v="1000"/>
    <n v="1000"/>
    <n v="1"/>
    <x v="1"/>
    <n v="2019"/>
    <s v="2019Q3"/>
    <s v="Old_Claim"/>
    <x v="0"/>
    <x v="0"/>
  </r>
  <r>
    <s v="L01/080/9/000047/2019"/>
    <x v="161"/>
    <s v="04/08/2019"/>
    <x v="0"/>
    <n v="1000"/>
    <n v="1000"/>
    <n v="1"/>
    <x v="1"/>
    <n v="2019"/>
    <s v="2019Q3"/>
    <s v="Old_Claim"/>
    <x v="0"/>
    <x v="0"/>
  </r>
  <r>
    <s v="L01/070/9/000227/2019"/>
    <x v="212"/>
    <s v="28/08/2019"/>
    <x v="1"/>
    <n v="300"/>
    <n v="300"/>
    <n v="1"/>
    <x v="1"/>
    <n v="2019"/>
    <s v="2019Q3"/>
    <s v="Old_Claim"/>
    <x v="0"/>
    <x v="0"/>
  </r>
  <r>
    <s v="L01/070/9/000228/2019"/>
    <x v="180"/>
    <s v="29/08/2019"/>
    <x v="1"/>
    <n v="9000"/>
    <n v="9000"/>
    <n v="1"/>
    <x v="1"/>
    <n v="2019"/>
    <s v="2019Q3"/>
    <s v="Old_Claim"/>
    <x v="0"/>
    <x v="0"/>
  </r>
  <r>
    <s v="L01/070/9/000232/2019"/>
    <x v="356"/>
    <s v="16/08/2019"/>
    <x v="1"/>
    <n v="8840"/>
    <n v="8840"/>
    <n v="1"/>
    <x v="1"/>
    <n v="2019"/>
    <s v="2019Q3"/>
    <s v="Old_Claim"/>
    <x v="0"/>
    <x v="0"/>
  </r>
  <r>
    <s v="L01/088/9/000033/2019"/>
    <x v="357"/>
    <s v="02/09/2019"/>
    <x v="0"/>
    <n v="1000"/>
    <n v="1000"/>
    <n v="1"/>
    <x v="1"/>
    <n v="2019"/>
    <s v="2019Q3"/>
    <s v="Old_Claim"/>
    <x v="0"/>
    <x v="0"/>
  </r>
  <r>
    <s v="L02/070/9/000235/2019"/>
    <x v="358"/>
    <s v="08/09/2019"/>
    <x v="1"/>
    <n v="1000"/>
    <n v="1000"/>
    <n v="1"/>
    <x v="1"/>
    <n v="2019"/>
    <s v="2019Q3"/>
    <s v="Old_Claim"/>
    <x v="0"/>
    <x v="0"/>
  </r>
  <r>
    <s v="L01/088/9/000036/2019"/>
    <x v="208"/>
    <s v="07/09/2019"/>
    <x v="0"/>
    <n v="15000"/>
    <n v="15000"/>
    <n v="1"/>
    <x v="1"/>
    <n v="2019"/>
    <s v="2019Q3"/>
    <s v="Old_Claim"/>
    <x v="0"/>
    <x v="0"/>
  </r>
  <r>
    <s v="L01/088/9/000084/2019"/>
    <x v="178"/>
    <s v="14/12/2019"/>
    <x v="0"/>
    <n v="2000"/>
    <n v="2000"/>
    <n v="1"/>
    <x v="1"/>
    <n v="2019"/>
    <s v="2019Q4"/>
    <s v="Old_Claim"/>
    <x v="0"/>
    <x v="0"/>
  </r>
  <r>
    <s v="L01/070/9/000241/2019"/>
    <x v="179"/>
    <s v="10/09/2019"/>
    <x v="1"/>
    <n v="1000"/>
    <n v="1000"/>
    <n v="1"/>
    <x v="1"/>
    <n v="2019"/>
    <s v="2019Q3"/>
    <s v="Old_Claim"/>
    <x v="0"/>
    <x v="0"/>
  </r>
  <r>
    <s v="L02/070/9/000251/2019"/>
    <x v="359"/>
    <s v="14/09/2019"/>
    <x v="1"/>
    <n v="20"/>
    <n v="20"/>
    <n v="1"/>
    <x v="1"/>
    <n v="2019"/>
    <s v="2019Q3"/>
    <s v="Old_Claim"/>
    <x v="0"/>
    <x v="0"/>
  </r>
  <r>
    <s v="L01/070/9/000253/2019"/>
    <x v="360"/>
    <s v="22/05/2019"/>
    <x v="1"/>
    <n v="50000"/>
    <n v="50000"/>
    <n v="1"/>
    <x v="1"/>
    <n v="2019"/>
    <s v="2019Q2"/>
    <s v="Old_Claim"/>
    <x v="0"/>
    <x v="0"/>
  </r>
  <r>
    <s v="L01/070/9/000255/2019"/>
    <x v="361"/>
    <s v="16/07/2019"/>
    <x v="1"/>
    <n v="276470.5882"/>
    <n v="276470.5882"/>
    <n v="1"/>
    <x v="1"/>
    <n v="2019"/>
    <s v="2019Q3"/>
    <s v="Old_Claim"/>
    <x v="1"/>
    <x v="0"/>
  </r>
  <r>
    <s v="L01/070/9/000259/2019"/>
    <x v="362"/>
    <s v="18/09/2019"/>
    <x v="1"/>
    <n v="20"/>
    <n v="20"/>
    <n v="1"/>
    <x v="1"/>
    <n v="2019"/>
    <s v="2019Q3"/>
    <s v="Old_Claim"/>
    <x v="0"/>
    <x v="0"/>
  </r>
  <r>
    <s v="L01/070/9/000262/2019"/>
    <x v="354"/>
    <s v="10/08/2019"/>
    <x v="1"/>
    <n v="3000"/>
    <n v="3000"/>
    <n v="1"/>
    <x v="1"/>
    <n v="2019"/>
    <s v="2019Q3"/>
    <s v="Old_Claim"/>
    <x v="0"/>
    <x v="0"/>
  </r>
  <r>
    <s v="L01/087/9/000056/2019"/>
    <x v="363"/>
    <s v="21/09/2019"/>
    <x v="0"/>
    <n v="6284"/>
    <n v="6284"/>
    <n v="1"/>
    <x v="1"/>
    <n v="2019"/>
    <s v="2019Q3"/>
    <s v="Old_Claim"/>
    <x v="0"/>
    <x v="0"/>
  </r>
  <r>
    <s v="L01/070/9/000438/2019"/>
    <x v="364"/>
    <s v="16/10/2019"/>
    <x v="1"/>
    <n v="20"/>
    <n v="20"/>
    <n v="1"/>
    <x v="1"/>
    <n v="2019"/>
    <s v="2019Q4"/>
    <s v="Old_Claim"/>
    <x v="0"/>
    <x v="0"/>
  </r>
  <r>
    <s v="L02/070/9/000272/2019"/>
    <x v="217"/>
    <s v="28/09/2019"/>
    <x v="1"/>
    <n v="832"/>
    <n v="832"/>
    <n v="1"/>
    <x v="1"/>
    <n v="2019"/>
    <s v="2019Q3"/>
    <s v="Old_Claim"/>
    <x v="0"/>
    <x v="0"/>
  </r>
  <r>
    <s v="L01/070/9/000278/2019"/>
    <x v="365"/>
    <s v="20/09/2019"/>
    <x v="1"/>
    <n v="155440"/>
    <n v="155440"/>
    <n v="1"/>
    <x v="1"/>
    <n v="2019"/>
    <s v="2019Q3"/>
    <s v="Old_Claim"/>
    <x v="0"/>
    <x v="0"/>
  </r>
  <r>
    <s v="L01/070/9/000279/2019"/>
    <x v="366"/>
    <s v="07/10/2019"/>
    <x v="1"/>
    <n v="80"/>
    <n v="80"/>
    <n v="1"/>
    <x v="1"/>
    <n v="2019"/>
    <s v="2019Q4"/>
    <s v="Old_Claim"/>
    <x v="0"/>
    <x v="0"/>
  </r>
  <r>
    <s v="L01/088/9/000045/2019"/>
    <x v="367"/>
    <s v="30/08/2019"/>
    <x v="0"/>
    <n v="1000"/>
    <n v="1000"/>
    <n v="1"/>
    <x v="1"/>
    <n v="2019"/>
    <s v="2019Q3"/>
    <s v="Old_Claim"/>
    <x v="0"/>
    <x v="0"/>
  </r>
  <r>
    <s v="L01/070/9/000293/2019"/>
    <x v="368"/>
    <s v="12/10/2019"/>
    <x v="1"/>
    <n v="16230"/>
    <n v="16230"/>
    <n v="1"/>
    <x v="1"/>
    <n v="2019"/>
    <s v="2019Q4"/>
    <s v="Old_Claim"/>
    <x v="0"/>
    <x v="0"/>
  </r>
  <r>
    <s v="L01/088/9/000051/2019"/>
    <x v="369"/>
    <s v="10/10/2019"/>
    <x v="0"/>
    <n v="9404"/>
    <n v="9404"/>
    <n v="1"/>
    <x v="1"/>
    <n v="2019"/>
    <s v="2019Q4"/>
    <s v="Old_Claim"/>
    <x v="0"/>
    <x v="0"/>
  </r>
  <r>
    <s v="L01/070/9/000303/2019"/>
    <x v="134"/>
    <s v="15/10/2019"/>
    <x v="1"/>
    <n v="0"/>
    <n v="6860"/>
    <n v="1"/>
    <x v="1"/>
    <n v="2019"/>
    <s v="2019Q4"/>
    <s v="Old_Claim"/>
    <x v="0"/>
    <x v="0"/>
  </r>
  <r>
    <s v="L05/070/9/000440/2019"/>
    <x v="101"/>
    <s v="23/12/2019"/>
    <x v="1"/>
    <n v="672605.7794"/>
    <n v="-77394.220600000001"/>
    <n v="1"/>
    <x v="1"/>
    <n v="2019"/>
    <s v="2019Q4"/>
    <s v="Old_Claim"/>
    <x v="1"/>
    <x v="0"/>
  </r>
  <r>
    <s v="L02/070/9/000304/2019"/>
    <x v="216"/>
    <s v="17/10/2019"/>
    <x v="1"/>
    <n v="40"/>
    <n v="40"/>
    <n v="1"/>
    <x v="1"/>
    <n v="2019"/>
    <s v="2019Q4"/>
    <s v="Old_Claim"/>
    <x v="0"/>
    <x v="0"/>
  </r>
  <r>
    <s v="L01/070/9/000307/2019"/>
    <x v="368"/>
    <s v="12/10/2019"/>
    <x v="1"/>
    <n v="8000"/>
    <n v="8000"/>
    <n v="1"/>
    <x v="1"/>
    <n v="2019"/>
    <s v="2019Q4"/>
    <s v="Old_Claim"/>
    <x v="0"/>
    <x v="0"/>
  </r>
  <r>
    <s v="L02/070/9/000309/2019"/>
    <x v="213"/>
    <s v="12/07/2019"/>
    <x v="1"/>
    <n v="1823588.2350000001"/>
    <n v="570588.23499999999"/>
    <n v="1"/>
    <x v="1"/>
    <n v="2019"/>
    <s v="2019Q3"/>
    <s v="Old_Claim"/>
    <x v="1"/>
    <x v="0"/>
  </r>
  <r>
    <s v="L01/070/9/000310/2019"/>
    <x v="370"/>
    <s v="16/09/2019"/>
    <x v="1"/>
    <n v="5000"/>
    <n v="5000"/>
    <n v="1"/>
    <x v="1"/>
    <n v="2019"/>
    <s v="2019Q3"/>
    <s v="Old_Claim"/>
    <x v="0"/>
    <x v="0"/>
  </r>
  <r>
    <s v="L01/070/9/000311/2019"/>
    <x v="216"/>
    <s v="17/10/2019"/>
    <x v="1"/>
    <n v="32376"/>
    <n v="32376"/>
    <n v="1"/>
    <x v="1"/>
    <n v="2019"/>
    <s v="2019Q4"/>
    <s v="Old_Claim"/>
    <x v="2"/>
    <x v="0"/>
  </r>
  <r>
    <s v="L01/070/9/000314/2019"/>
    <x v="371"/>
    <s v="20/10/2019"/>
    <x v="1"/>
    <n v="243820"/>
    <n v="243820"/>
    <n v="1"/>
    <x v="1"/>
    <n v="2019"/>
    <s v="2019Q4"/>
    <s v="Old_Claim"/>
    <x v="0"/>
    <x v="0"/>
  </r>
  <r>
    <s v="L01/070/9/000318/2019"/>
    <x v="370"/>
    <s v="16/09/2019"/>
    <x v="1"/>
    <n v="400820"/>
    <n v="400820"/>
    <n v="1"/>
    <x v="1"/>
    <n v="2019"/>
    <s v="2019Q3"/>
    <s v="Old_Claim"/>
    <x v="2"/>
    <x v="0"/>
  </r>
  <r>
    <s v="L01/070/9/000327/2019"/>
    <x v="372"/>
    <s v="28/10/2019"/>
    <x v="1"/>
    <n v="2320"/>
    <n v="2320"/>
    <n v="1"/>
    <x v="1"/>
    <n v="2019"/>
    <s v="2019Q4"/>
    <s v="Old_Claim"/>
    <x v="0"/>
    <x v="0"/>
  </r>
  <r>
    <s v="L01/070/9/000329/2019"/>
    <x v="364"/>
    <s v="16/10/2019"/>
    <x v="1"/>
    <n v="324561.40350000001"/>
    <n v="324561.40350000001"/>
    <n v="1"/>
    <x v="1"/>
    <n v="2019"/>
    <s v="2019Q4"/>
    <s v="Old_Claim"/>
    <x v="1"/>
    <x v="0"/>
  </r>
  <r>
    <s v="L01/070/9/000020/2020"/>
    <x v="342"/>
    <s v="06/01/2020"/>
    <x v="1"/>
    <n v="13113"/>
    <n v="13113"/>
    <n v="1"/>
    <x v="0"/>
    <n v="2020"/>
    <s v="2020Q1"/>
    <s v="Old_Claim"/>
    <x v="2"/>
    <x v="0"/>
  </r>
  <r>
    <s v="L01/070/9/000332/2019"/>
    <x v="373"/>
    <s v="03/11/2019"/>
    <x v="1"/>
    <n v="1300"/>
    <n v="1300"/>
    <n v="1"/>
    <x v="1"/>
    <n v="2019"/>
    <s v="2019Q4"/>
    <s v="Old_Claim"/>
    <x v="0"/>
    <x v="0"/>
  </r>
  <r>
    <s v="L02/083/9/000058/2019"/>
    <x v="82"/>
    <s v="01/11/2019"/>
    <x v="0"/>
    <n v="151520"/>
    <n v="151520"/>
    <n v="1"/>
    <x v="1"/>
    <n v="2019"/>
    <s v="2019Q4"/>
    <s v="Old_Claim"/>
    <x v="0"/>
    <x v="0"/>
  </r>
  <r>
    <s v="L01/070/9/000338/2019"/>
    <x v="23"/>
    <s v="27/10/2019"/>
    <x v="1"/>
    <n v="860"/>
    <n v="860"/>
    <n v="1"/>
    <x v="1"/>
    <n v="2019"/>
    <s v="2019Q4"/>
    <s v="Old_Claim"/>
    <x v="2"/>
    <x v="0"/>
  </r>
  <r>
    <s v="L01/070/9/000337/2019"/>
    <x v="374"/>
    <s v="08/11/2019"/>
    <x v="1"/>
    <n v="2900"/>
    <n v="2900"/>
    <n v="1"/>
    <x v="1"/>
    <n v="2019"/>
    <s v="2019Q4"/>
    <s v="Old_Claim"/>
    <x v="0"/>
    <x v="0"/>
  </r>
  <r>
    <s v="L02/088/9/000059/2019"/>
    <x v="375"/>
    <s v="07/11/2019"/>
    <x v="0"/>
    <n v="100"/>
    <n v="100"/>
    <n v="1"/>
    <x v="1"/>
    <n v="2019"/>
    <s v="2019Q4"/>
    <s v="Old_Claim"/>
    <x v="0"/>
    <x v="0"/>
  </r>
  <r>
    <s v="L01/070/9/000346/2019"/>
    <x v="49"/>
    <s v="05/11/2019"/>
    <x v="1"/>
    <n v="5000"/>
    <n v="5000"/>
    <n v="1"/>
    <x v="1"/>
    <n v="2019"/>
    <s v="2019Q4"/>
    <s v="Old_Claim"/>
    <x v="0"/>
    <x v="0"/>
  </r>
  <r>
    <s v="L01/070/9/000347/2019"/>
    <x v="376"/>
    <s v="09/11/2019"/>
    <x v="1"/>
    <n v="5000"/>
    <n v="5000"/>
    <n v="1"/>
    <x v="1"/>
    <n v="2019"/>
    <s v="2019Q4"/>
    <s v="Old_Claim"/>
    <x v="0"/>
    <x v="0"/>
  </r>
  <r>
    <s v="L01/088/9/000063/2019"/>
    <x v="82"/>
    <s v="01/11/2019"/>
    <x v="0"/>
    <n v="10000"/>
    <n v="10000"/>
    <n v="1"/>
    <x v="1"/>
    <n v="2019"/>
    <s v="2019Q4"/>
    <s v="Old_Claim"/>
    <x v="0"/>
    <x v="0"/>
  </r>
  <r>
    <s v="L01/080/9/000073/2019"/>
    <x v="377"/>
    <s v="21/11/2019"/>
    <x v="0"/>
    <n v="500"/>
    <n v="500"/>
    <n v="1"/>
    <x v="1"/>
    <n v="2019"/>
    <s v="2019Q4"/>
    <s v="Old_Claim"/>
    <x v="2"/>
    <x v="0"/>
  </r>
  <r>
    <s v="L01/070/9/000021/2020"/>
    <x v="378"/>
    <s v="15/01/2020"/>
    <x v="1"/>
    <n v="2980"/>
    <n v="2980"/>
    <n v="1"/>
    <x v="0"/>
    <n v="2020"/>
    <s v="2020Q1"/>
    <s v="Old_Claim"/>
    <x v="0"/>
    <x v="0"/>
  </r>
  <r>
    <s v="L02/070/9/000361/2019"/>
    <x v="379"/>
    <s v="24/11/2019"/>
    <x v="1"/>
    <n v="7212"/>
    <n v="7212"/>
    <n v="1"/>
    <x v="1"/>
    <n v="2019"/>
    <s v="2019Q4"/>
    <s v="Old_Claim"/>
    <x v="2"/>
    <x v="0"/>
  </r>
  <r>
    <s v="L05/070/9/000362/2019"/>
    <x v="375"/>
    <s v="07/11/2019"/>
    <x v="1"/>
    <n v="4500"/>
    <n v="4500"/>
    <n v="1"/>
    <x v="1"/>
    <n v="2019"/>
    <s v="2019Q4"/>
    <s v="Old_Claim"/>
    <x v="0"/>
    <x v="0"/>
  </r>
  <r>
    <s v="L01/070/9/000368/2019"/>
    <x v="380"/>
    <s v="26/11/2019"/>
    <x v="1"/>
    <n v="1000"/>
    <n v="1000"/>
    <n v="1"/>
    <x v="1"/>
    <n v="2019"/>
    <s v="2019Q4"/>
    <s v="Old_Claim"/>
    <x v="0"/>
    <x v="0"/>
  </r>
  <r>
    <s v="L01/070/9/000367/2019"/>
    <x v="381"/>
    <s v="23/11/2019"/>
    <x v="1"/>
    <n v="1000"/>
    <n v="1000"/>
    <n v="1"/>
    <x v="1"/>
    <n v="2019"/>
    <s v="2019Q4"/>
    <s v="Old_Claim"/>
    <x v="0"/>
    <x v="0"/>
  </r>
  <r>
    <s v="L02/070/9/000376/2019"/>
    <x v="256"/>
    <s v="27/11/2019"/>
    <x v="1"/>
    <n v="37200"/>
    <n v="37200"/>
    <n v="1"/>
    <x v="1"/>
    <n v="2019"/>
    <s v="2019Q4"/>
    <s v="Old_Claim"/>
    <x v="0"/>
    <x v="0"/>
  </r>
  <r>
    <s v="L01/070/9/000374/2019"/>
    <x v="220"/>
    <s v="28/11/2019"/>
    <x v="1"/>
    <n v="1000"/>
    <n v="1000"/>
    <n v="1"/>
    <x v="1"/>
    <n v="2019"/>
    <s v="2019Q4"/>
    <s v="Old_Claim"/>
    <x v="0"/>
    <x v="0"/>
  </r>
  <r>
    <s v="L01/070/9/000024/2020"/>
    <x v="92"/>
    <s v="12/01/2020"/>
    <x v="1"/>
    <n v="220000"/>
    <n v="220000"/>
    <n v="1"/>
    <x v="0"/>
    <n v="2020"/>
    <s v="2020Q1"/>
    <s v="Old_Claim"/>
    <x v="1"/>
    <x v="0"/>
  </r>
  <r>
    <s v="L01/070/9/000386/2019"/>
    <x v="325"/>
    <s v="02/12/2019"/>
    <x v="1"/>
    <n v="460"/>
    <n v="460"/>
    <n v="1"/>
    <x v="1"/>
    <n v="2019"/>
    <s v="2019Q4"/>
    <s v="Old_Claim"/>
    <x v="0"/>
    <x v="0"/>
  </r>
  <r>
    <s v="L01/070/9/000385/2019"/>
    <x v="380"/>
    <s v="26/11/2019"/>
    <x v="1"/>
    <n v="1000"/>
    <n v="1000"/>
    <n v="1"/>
    <x v="1"/>
    <n v="2019"/>
    <s v="2019Q4"/>
    <s v="Old_Claim"/>
    <x v="0"/>
    <x v="0"/>
  </r>
  <r>
    <s v="L01/070/9/000384/2019"/>
    <x v="382"/>
    <s v="21/08/2019"/>
    <x v="1"/>
    <n v="706776"/>
    <n v="706776"/>
    <n v="1"/>
    <x v="1"/>
    <n v="2019"/>
    <s v="2019Q3"/>
    <s v="Old_Claim"/>
    <x v="1"/>
    <x v="0"/>
  </r>
  <r>
    <s v="L01/070/9/000383/2019"/>
    <x v="383"/>
    <s v="15/09/2019"/>
    <x v="1"/>
    <n v="10000"/>
    <n v="10000"/>
    <n v="1"/>
    <x v="1"/>
    <n v="2019"/>
    <s v="2019Q3"/>
    <s v="Old_Claim"/>
    <x v="0"/>
    <x v="0"/>
  </r>
  <r>
    <s v="L01/088/9/000071/2019"/>
    <x v="384"/>
    <s v="08/12/2019"/>
    <x v="0"/>
    <n v="6980"/>
    <n v="6980"/>
    <n v="1"/>
    <x v="1"/>
    <n v="2019"/>
    <s v="2019Q4"/>
    <s v="Old_Claim"/>
    <x v="0"/>
    <x v="0"/>
  </r>
  <r>
    <s v="L01/070/9/000396/2019"/>
    <x v="385"/>
    <s v="01/12/2019"/>
    <x v="1"/>
    <n v="500000"/>
    <n v="500000"/>
    <n v="1"/>
    <x v="1"/>
    <n v="2019"/>
    <s v="2019Q4"/>
    <s v="Old_Claim"/>
    <x v="1"/>
    <x v="0"/>
  </r>
  <r>
    <s v="L15/080/9/000121/2020"/>
    <x v="323"/>
    <s v="25/06/2020"/>
    <x v="0"/>
    <n v="5000"/>
    <n v="5000"/>
    <n v="1"/>
    <x v="0"/>
    <n v="2020"/>
    <s v="2020Q2"/>
    <s v="Old_Claim"/>
    <x v="0"/>
    <x v="0"/>
  </r>
  <r>
    <s v="L02/070/9/000428/2020"/>
    <x v="262"/>
    <s v="11/07/2020"/>
    <x v="1"/>
    <n v="1000"/>
    <n v="1000"/>
    <n v="1"/>
    <x v="0"/>
    <n v="2020"/>
    <s v="2020Q3"/>
    <s v="Old_Claim"/>
    <x v="0"/>
    <x v="0"/>
  </r>
  <r>
    <s v="L01/087/9/000372/2020"/>
    <x v="386"/>
    <s v="08/12/2020"/>
    <x v="0"/>
    <n v="0"/>
    <n v="22800"/>
    <n v="1"/>
    <x v="0"/>
    <n v="2020"/>
    <s v="2020Q3"/>
    <s v="Old_Claim"/>
    <x v="0"/>
    <x v="0"/>
  </r>
  <r>
    <s v="L01/070/9/000027/2020"/>
    <x v="92"/>
    <s v="12/01/2020"/>
    <x v="1"/>
    <n v="10000"/>
    <n v="10000"/>
    <n v="1"/>
    <x v="0"/>
    <n v="2020"/>
    <s v="2020Q1"/>
    <s v="Old_Claim"/>
    <x v="0"/>
    <x v="0"/>
  </r>
  <r>
    <s v="L01/070/9/000429/2020"/>
    <x v="328"/>
    <s v="12/07/2020"/>
    <x v="1"/>
    <n v="1000"/>
    <n v="1000"/>
    <n v="1"/>
    <x v="0"/>
    <n v="2020"/>
    <s v="2020Q3"/>
    <s v="Old_Claim"/>
    <x v="0"/>
    <x v="0"/>
  </r>
  <r>
    <s v="L01/088/9/000087/2020"/>
    <x v="262"/>
    <s v="11/07/2020"/>
    <x v="0"/>
    <n v="6270"/>
    <n v="6270"/>
    <n v="1"/>
    <x v="0"/>
    <n v="2020"/>
    <s v="2020Q3"/>
    <s v="Old_Claim"/>
    <x v="0"/>
    <x v="0"/>
  </r>
  <r>
    <s v="L01/087/9/000127/2020"/>
    <x v="387"/>
    <s v="29/06/2020"/>
    <x v="0"/>
    <n v="380000"/>
    <n v="380000"/>
    <n v="1"/>
    <x v="0"/>
    <n v="2020"/>
    <s v="2020Q2"/>
    <s v="Old_Claim"/>
    <x v="1"/>
    <x v="0"/>
  </r>
  <r>
    <s v="L01/087/9/000126/2020"/>
    <x v="323"/>
    <s v="25/06/2020"/>
    <x v="0"/>
    <n v="12000"/>
    <n v="12000"/>
    <n v="1"/>
    <x v="0"/>
    <n v="2020"/>
    <s v="2020Q2"/>
    <s v="Old_Claim"/>
    <x v="1"/>
    <x v="0"/>
  </r>
  <r>
    <s v="L01/070/9/000432/2020"/>
    <x v="388"/>
    <s v="13/07/2020"/>
    <x v="1"/>
    <n v="1000"/>
    <n v="1000"/>
    <n v="1"/>
    <x v="0"/>
    <n v="2020"/>
    <s v="2020Q3"/>
    <s v="Old_Claim"/>
    <x v="0"/>
    <x v="0"/>
  </r>
  <r>
    <s v="L01/070/9/000434/2020"/>
    <x v="389"/>
    <s v="14/07/2020"/>
    <x v="1"/>
    <n v="60000"/>
    <n v="60000"/>
    <n v="1"/>
    <x v="0"/>
    <n v="2020"/>
    <s v="2020Q3"/>
    <s v="Old_Claim"/>
    <x v="0"/>
    <x v="0"/>
  </r>
  <r>
    <s v="L15/088/9/000089/2020"/>
    <x v="388"/>
    <s v="13/07/2020"/>
    <x v="0"/>
    <n v="1000"/>
    <n v="1000"/>
    <n v="1"/>
    <x v="0"/>
    <n v="2020"/>
    <s v="2020Q3"/>
    <s v="Old_Claim"/>
    <x v="0"/>
    <x v="0"/>
  </r>
  <r>
    <s v="L15/070/9/000029/2020"/>
    <x v="390"/>
    <s v="14/01/2020"/>
    <x v="1"/>
    <n v="552"/>
    <n v="552"/>
    <n v="1"/>
    <x v="0"/>
    <n v="2020"/>
    <s v="2020Q1"/>
    <s v="Old_Claim"/>
    <x v="2"/>
    <x v="0"/>
  </r>
  <r>
    <s v="L01/070/9/000438/2020"/>
    <x v="262"/>
    <s v="11/07/2020"/>
    <x v="1"/>
    <n v="1000"/>
    <n v="1000"/>
    <n v="1"/>
    <x v="0"/>
    <n v="2020"/>
    <s v="2020Q3"/>
    <s v="Old_Claim"/>
    <x v="0"/>
    <x v="0"/>
  </r>
  <r>
    <s v="L01/087/9/000131/2020"/>
    <x v="267"/>
    <s v="15/07/2020"/>
    <x v="0"/>
    <n v="3000000"/>
    <n v="1733000"/>
    <n v="1"/>
    <x v="0"/>
    <n v="2020"/>
    <s v="2020Q3"/>
    <s v="Old_Claim"/>
    <x v="2"/>
    <x v="0"/>
  </r>
  <r>
    <s v="L01/087/9/000132/2020"/>
    <x v="267"/>
    <s v="15/07/2020"/>
    <x v="0"/>
    <n v="50000"/>
    <n v="50000"/>
    <n v="1"/>
    <x v="0"/>
    <n v="2020"/>
    <s v="2020Q3"/>
    <s v="Old_Claim"/>
    <x v="0"/>
    <x v="0"/>
  </r>
  <r>
    <s v="L01/070/9/000442/2020"/>
    <x v="109"/>
    <s v="10/07/2020"/>
    <x v="1"/>
    <n v="16230"/>
    <n v="16230"/>
    <n v="1"/>
    <x v="0"/>
    <n v="2020"/>
    <s v="2020Q3"/>
    <s v="Old_Claim"/>
    <x v="1"/>
    <x v="0"/>
  </r>
  <r>
    <s v="L01/070/9/000441/2020"/>
    <x v="267"/>
    <s v="15/07/2020"/>
    <x v="1"/>
    <n v="10450"/>
    <n v="10450"/>
    <n v="1"/>
    <x v="0"/>
    <n v="2020"/>
    <s v="2020Q3"/>
    <s v="Old_Claim"/>
    <x v="0"/>
    <x v="0"/>
  </r>
  <r>
    <s v="L01/070/9/000439/2020"/>
    <x v="109"/>
    <s v="10/07/2020"/>
    <x v="1"/>
    <n v="14000"/>
    <n v="14000"/>
    <n v="1"/>
    <x v="0"/>
    <n v="2020"/>
    <s v="2020Q3"/>
    <s v="Old_Claim"/>
    <x v="0"/>
    <x v="0"/>
  </r>
  <r>
    <s v="L02/070/9/000443/2020"/>
    <x v="263"/>
    <s v="09/07/2020"/>
    <x v="1"/>
    <n v="156390"/>
    <n v="156390"/>
    <n v="1"/>
    <x v="0"/>
    <n v="2020"/>
    <s v="2020Q3"/>
    <s v="Old_Claim"/>
    <x v="0"/>
    <x v="0"/>
  </r>
  <r>
    <s v="L01/070/9/000444/2019"/>
    <x v="90"/>
    <s v="10/12/2019"/>
    <x v="1"/>
    <n v="20"/>
    <n v="20"/>
    <n v="1"/>
    <x v="1"/>
    <n v="2019"/>
    <s v="2019Q4"/>
    <s v="Old_Claim"/>
    <x v="0"/>
    <x v="0"/>
  </r>
  <r>
    <s v="L01/070/9/000459/2019"/>
    <x v="391"/>
    <s v="24/12/2019"/>
    <x v="1"/>
    <n v="1554770"/>
    <n v="1500000"/>
    <n v="1"/>
    <x v="1"/>
    <n v="2019"/>
    <s v="2019Q4"/>
    <s v="Old_Claim"/>
    <x v="1"/>
    <x v="0"/>
  </r>
  <r>
    <s v="L05/088/9/000093/2020"/>
    <x v="328"/>
    <s v="12/07/2020"/>
    <x v="0"/>
    <n v="10590"/>
    <n v="10590"/>
    <n v="1"/>
    <x v="0"/>
    <n v="2020"/>
    <s v="2020Q3"/>
    <s v="Old_Claim"/>
    <x v="0"/>
    <x v="0"/>
  </r>
  <r>
    <s v="L01/088/9/000092/2020"/>
    <x v="77"/>
    <s v="18/07/2020"/>
    <x v="0"/>
    <n v="50"/>
    <n v="50"/>
    <n v="1"/>
    <x v="0"/>
    <n v="2020"/>
    <s v="2020Q3"/>
    <s v="Old_Claim"/>
    <x v="0"/>
    <x v="0"/>
  </r>
  <r>
    <s v="L01/080/9/000135/2020"/>
    <x v="309"/>
    <s v="15/05/2020"/>
    <x v="0"/>
    <n v="5000"/>
    <n v="5000"/>
    <n v="1"/>
    <x v="0"/>
    <n v="2020"/>
    <s v="2020Q2"/>
    <s v="Old_Claim"/>
    <x v="0"/>
    <x v="0"/>
  </r>
  <r>
    <s v="L01/088/9/000094/2020"/>
    <x v="263"/>
    <s v="09/07/2020"/>
    <x v="0"/>
    <n v="1450"/>
    <n v="1450"/>
    <n v="1"/>
    <x v="0"/>
    <n v="2020"/>
    <s v="2020Q3"/>
    <s v="Old_Claim"/>
    <x v="0"/>
    <x v="0"/>
  </r>
  <r>
    <s v="L01/070/9/000461/2020"/>
    <x v="392"/>
    <s v="19/07/2020"/>
    <x v="1"/>
    <n v="8550"/>
    <n v="8550"/>
    <n v="1"/>
    <x v="0"/>
    <n v="2020"/>
    <s v="2020Q3"/>
    <s v="Old_Claim"/>
    <x v="0"/>
    <x v="0"/>
  </r>
  <r>
    <s v="L01/070/9/000462/2020"/>
    <x v="392"/>
    <s v="19/07/2020"/>
    <x v="1"/>
    <n v="7000"/>
    <n v="7000"/>
    <n v="1"/>
    <x v="0"/>
    <n v="2020"/>
    <s v="2020Q3"/>
    <s v="Old_Claim"/>
    <x v="0"/>
    <x v="0"/>
  </r>
  <r>
    <s v="L15/087/9/000138/2020"/>
    <x v="393"/>
    <s v="22/07/2020"/>
    <x v="0"/>
    <n v="894617.64709999994"/>
    <n v="894617.64709999994"/>
    <n v="1"/>
    <x v="0"/>
    <n v="2020"/>
    <s v="2020Q3"/>
    <s v="Old_Claim"/>
    <x v="1"/>
    <x v="0"/>
  </r>
  <r>
    <s v="L01/080/9/000140/2020"/>
    <x v="110"/>
    <s v="25/07/2020"/>
    <x v="0"/>
    <n v="2900"/>
    <n v="2900"/>
    <n v="1"/>
    <x v="0"/>
    <n v="2020"/>
    <s v="2020Q3"/>
    <s v="Old_Claim"/>
    <x v="0"/>
    <x v="0"/>
  </r>
  <r>
    <s v="L01/070/9/000454/2020"/>
    <x v="108"/>
    <s v="07/07/2020"/>
    <x v="1"/>
    <n v="1000"/>
    <n v="1000"/>
    <n v="1"/>
    <x v="0"/>
    <n v="2020"/>
    <s v="2020Q3"/>
    <s v="Old_Claim"/>
    <x v="0"/>
    <x v="0"/>
  </r>
  <r>
    <s v="L01/088/9/000007/2020"/>
    <x v="394"/>
    <s v="20/01/2020"/>
    <x v="0"/>
    <n v="608"/>
    <n v="608"/>
    <n v="1"/>
    <x v="0"/>
    <n v="2020"/>
    <s v="2020Q1"/>
    <s v="Old_Claim"/>
    <x v="0"/>
    <x v="0"/>
  </r>
  <r>
    <s v="L01/070/9/000463/2020"/>
    <x v="342"/>
    <s v="06/01/2020"/>
    <x v="1"/>
    <n v="15000"/>
    <n v="15000"/>
    <n v="1"/>
    <x v="0"/>
    <n v="2020"/>
    <s v="2020Q1"/>
    <s v="Old_Claim"/>
    <x v="1"/>
    <x v="0"/>
  </r>
  <r>
    <s v="L01/070/9/000446/2020"/>
    <x v="59"/>
    <s v="28/06/2020"/>
    <x v="1"/>
    <n v="10000"/>
    <n v="10000"/>
    <n v="1"/>
    <x v="0"/>
    <n v="2020"/>
    <s v="2020Q2"/>
    <s v="Old_Claim"/>
    <x v="1"/>
    <x v="0"/>
  </r>
  <r>
    <s v="L01/070/9/000468/2020"/>
    <x v="392"/>
    <s v="19/07/2020"/>
    <x v="1"/>
    <n v="100000"/>
    <n v="100000"/>
    <n v="1"/>
    <x v="0"/>
    <n v="2020"/>
    <s v="2020Q3"/>
    <s v="Old_Claim"/>
    <x v="0"/>
    <x v="0"/>
  </r>
  <r>
    <s v="L02/088/9/000096/2020"/>
    <x v="395"/>
    <s v="27/07/2020"/>
    <x v="0"/>
    <n v="7000"/>
    <n v="7000"/>
    <n v="1"/>
    <x v="0"/>
    <n v="2020"/>
    <s v="2020Q3"/>
    <s v="Old_Claim"/>
    <x v="0"/>
    <x v="0"/>
  </r>
  <r>
    <s v="L01/070/9/000473/2020"/>
    <x v="260"/>
    <s v="08/07/2020"/>
    <x v="1"/>
    <n v="7000"/>
    <n v="7000"/>
    <n v="1"/>
    <x v="0"/>
    <n v="2020"/>
    <s v="2020Q3"/>
    <s v="Old_Claim"/>
    <x v="0"/>
    <x v="0"/>
  </r>
  <r>
    <s v="L01/087/9/000145/2020"/>
    <x v="104"/>
    <s v="30/06/2020"/>
    <x v="0"/>
    <n v="280000"/>
    <n v="280000"/>
    <n v="1"/>
    <x v="0"/>
    <n v="2020"/>
    <s v="2020Q2"/>
    <s v="Old_Claim"/>
    <x v="0"/>
    <x v="0"/>
  </r>
  <r>
    <s v="L01/080/9/000146/2020"/>
    <x v="396"/>
    <s v="24/07/2020"/>
    <x v="0"/>
    <n v="7500"/>
    <n v="7500"/>
    <n v="1"/>
    <x v="0"/>
    <n v="2020"/>
    <s v="2020Q3"/>
    <s v="Old_Claim"/>
    <x v="0"/>
    <x v="0"/>
  </r>
  <r>
    <s v="L02/087/9/000147/2020"/>
    <x v="255"/>
    <s v="20/06/2020"/>
    <x v="0"/>
    <n v="15000"/>
    <n v="15000"/>
    <n v="1"/>
    <x v="0"/>
    <n v="2020"/>
    <s v="2020Q2"/>
    <s v="Old_Claim"/>
    <x v="0"/>
    <x v="0"/>
  </r>
  <r>
    <s v="L02/070/9/000482/2020"/>
    <x v="397"/>
    <s v="16/07/2020"/>
    <x v="1"/>
    <n v="341450"/>
    <n v="341450"/>
    <n v="1"/>
    <x v="0"/>
    <n v="2020"/>
    <s v="2020Q3"/>
    <s v="Old_Claim"/>
    <x v="1"/>
    <x v="0"/>
  </r>
  <r>
    <s v="L01/088/9/000098/2020"/>
    <x v="277"/>
    <s v="01/08/2020"/>
    <x v="0"/>
    <n v="1538141.1765000001"/>
    <n v="938141.17649999994"/>
    <n v="1"/>
    <x v="0"/>
    <n v="2020"/>
    <s v="2020Q3"/>
    <s v="Old_Claim"/>
    <x v="2"/>
    <x v="0"/>
  </r>
  <r>
    <s v="L01/087/9/000148/2020"/>
    <x v="396"/>
    <s v="24/07/2020"/>
    <x v="0"/>
    <n v="58"/>
    <n v="58"/>
    <n v="1"/>
    <x v="0"/>
    <n v="2020"/>
    <s v="2020Q3"/>
    <s v="Old_Claim"/>
    <x v="0"/>
    <x v="0"/>
  </r>
  <r>
    <s v="L01/070/9/000479/2020"/>
    <x v="266"/>
    <s v="20/07/2020"/>
    <x v="1"/>
    <n v="14000"/>
    <n v="14000"/>
    <n v="1"/>
    <x v="0"/>
    <n v="2020"/>
    <s v="2020Q3"/>
    <s v="Old_Claim"/>
    <x v="1"/>
    <x v="0"/>
  </r>
  <r>
    <s v="L15/087/9/000151/2020"/>
    <x v="277"/>
    <s v="01/08/2020"/>
    <x v="0"/>
    <n v="1000"/>
    <n v="1000"/>
    <n v="1"/>
    <x v="0"/>
    <n v="2020"/>
    <s v="2020Q3"/>
    <s v="Old_Claim"/>
    <x v="0"/>
    <x v="0"/>
  </r>
  <r>
    <s v="L01/088/9/000100/2020"/>
    <x v="62"/>
    <s v="30/07/2020"/>
    <x v="0"/>
    <n v="1000"/>
    <n v="1000"/>
    <n v="1"/>
    <x v="0"/>
    <n v="2020"/>
    <s v="2020Q3"/>
    <s v="Old_Claim"/>
    <x v="0"/>
    <x v="0"/>
  </r>
  <r>
    <s v="L01/088/9/000102/2020"/>
    <x v="398"/>
    <s v="03/08/2020"/>
    <x v="0"/>
    <n v="0"/>
    <n v="117752"/>
    <n v="1"/>
    <x v="0"/>
    <n v="2020"/>
    <s v="2020Q3"/>
    <s v="Old_Claim"/>
    <x v="0"/>
    <x v="0"/>
  </r>
  <r>
    <s v="L01/087/9/000153/2020"/>
    <x v="61"/>
    <s v="28/07/2020"/>
    <x v="0"/>
    <n v="20979"/>
    <n v="20979"/>
    <n v="1"/>
    <x v="0"/>
    <n v="2020"/>
    <s v="2020Q3"/>
    <s v="Old_Claim"/>
    <x v="0"/>
    <x v="0"/>
  </r>
  <r>
    <s v="L02/070/9/000035/2020"/>
    <x v="394"/>
    <s v="20/01/2020"/>
    <x v="1"/>
    <n v="60"/>
    <n v="60"/>
    <n v="1"/>
    <x v="0"/>
    <n v="2020"/>
    <s v="2020Q1"/>
    <s v="Old_Claim"/>
    <x v="0"/>
    <x v="0"/>
  </r>
  <r>
    <s v="L15/088/9/000103/2020"/>
    <x v="399"/>
    <s v="21/07/2020"/>
    <x v="0"/>
    <n v="18450"/>
    <n v="18450"/>
    <n v="1"/>
    <x v="0"/>
    <n v="2020"/>
    <s v="2020Q3"/>
    <s v="Old_Claim"/>
    <x v="0"/>
    <x v="0"/>
  </r>
  <r>
    <s v="L01/087/9/000154/2020"/>
    <x v="266"/>
    <s v="20/07/2020"/>
    <x v="0"/>
    <n v="2000"/>
    <n v="2000"/>
    <n v="1"/>
    <x v="0"/>
    <n v="2020"/>
    <s v="2020Q3"/>
    <s v="Old_Claim"/>
    <x v="0"/>
    <x v="0"/>
  </r>
  <r>
    <s v="L01/088/9/000101/2020"/>
    <x v="400"/>
    <s v="02/08/2020"/>
    <x v="0"/>
    <n v="15000"/>
    <n v="15000"/>
    <n v="1"/>
    <x v="0"/>
    <n v="2020"/>
    <s v="2020Q3"/>
    <s v="Old_Claim"/>
    <x v="0"/>
    <x v="0"/>
  </r>
  <r>
    <s v="L02/070/9/000492/2020"/>
    <x v="401"/>
    <s v="07/08/2020"/>
    <x v="1"/>
    <n v="9918"/>
    <n v="9918"/>
    <n v="1"/>
    <x v="0"/>
    <n v="2020"/>
    <s v="2020Q3"/>
    <s v="Old_Claim"/>
    <x v="2"/>
    <x v="0"/>
  </r>
  <r>
    <s v="L05/070/9/000494/2020"/>
    <x v="400"/>
    <s v="02/08/2020"/>
    <x v="1"/>
    <n v="-6750"/>
    <n v="-6750"/>
    <n v="1"/>
    <x v="0"/>
    <n v="2020"/>
    <s v="2020Q3"/>
    <s v="Old_Claim"/>
    <x v="0"/>
    <x v="0"/>
  </r>
  <r>
    <s v="L15/070/9/000496/2020"/>
    <x v="266"/>
    <s v="20/07/2020"/>
    <x v="1"/>
    <n v="10000"/>
    <n v="10000"/>
    <n v="1"/>
    <x v="0"/>
    <n v="2020"/>
    <s v="2020Q3"/>
    <s v="Old_Claim"/>
    <x v="0"/>
    <x v="0"/>
  </r>
  <r>
    <s v="L02/070/9/000490/2020"/>
    <x v="62"/>
    <s v="30/07/2020"/>
    <x v="1"/>
    <n v="71450"/>
    <n v="71450"/>
    <n v="1"/>
    <x v="0"/>
    <n v="2020"/>
    <s v="2020Q3"/>
    <s v="Old_Claim"/>
    <x v="0"/>
    <x v="0"/>
  </r>
  <r>
    <s v="L01/087/9/000159/2020"/>
    <x v="402"/>
    <s v="10/08/2020"/>
    <x v="0"/>
    <n v="-8550"/>
    <n v="0"/>
    <n v="1"/>
    <x v="0"/>
    <n v="2020"/>
    <s v="2020Q3"/>
    <s v="Old_Claim"/>
    <x v="2"/>
    <x v="0"/>
  </r>
  <r>
    <s v="L01/080/9/000160/2020"/>
    <x v="62"/>
    <s v="30/07/2020"/>
    <x v="0"/>
    <n v="460050"/>
    <n v="460050"/>
    <n v="1"/>
    <x v="0"/>
    <n v="2020"/>
    <s v="2020Q3"/>
    <s v="Old_Claim"/>
    <x v="2"/>
    <x v="0"/>
  </r>
  <r>
    <s v="L01/088/9/000105/2020"/>
    <x v="403"/>
    <s v="09/08/2020"/>
    <x v="0"/>
    <n v="3730"/>
    <n v="3730"/>
    <n v="1"/>
    <x v="0"/>
    <n v="2020"/>
    <s v="2020Q3"/>
    <s v="Old_Claim"/>
    <x v="0"/>
    <x v="0"/>
  </r>
  <r>
    <s v="L01/070/9/000445/2019"/>
    <x v="404"/>
    <s v="30/12/2019"/>
    <x v="1"/>
    <n v="3000"/>
    <n v="3000"/>
    <n v="1"/>
    <x v="1"/>
    <n v="2019"/>
    <s v="2019Q4"/>
    <s v="Old_Claim"/>
    <x v="0"/>
    <x v="0"/>
  </r>
  <r>
    <s v="L01/070/9/000501/2020"/>
    <x v="405"/>
    <s v="08/08/2020"/>
    <x v="1"/>
    <n v="8600"/>
    <n v="8600"/>
    <n v="1"/>
    <x v="0"/>
    <n v="2020"/>
    <s v="2020Q3"/>
    <s v="Old_Claim"/>
    <x v="0"/>
    <x v="0"/>
  </r>
  <r>
    <s v="L01/070/9/000502/2020"/>
    <x v="406"/>
    <s v="06/08/2020"/>
    <x v="1"/>
    <n v="165450"/>
    <n v="165450"/>
    <n v="1"/>
    <x v="0"/>
    <n v="2020"/>
    <s v="2020Q3"/>
    <s v="Old_Claim"/>
    <x v="0"/>
    <x v="0"/>
  </r>
  <r>
    <s v="L01/070/9/000503/2020"/>
    <x v="396"/>
    <s v="24/07/2020"/>
    <x v="1"/>
    <n v="2590"/>
    <n v="2590"/>
    <n v="1"/>
    <x v="0"/>
    <n v="2020"/>
    <s v="2020Q3"/>
    <s v="Old_Claim"/>
    <x v="0"/>
    <x v="0"/>
  </r>
  <r>
    <s v="L01/087/9/000164/2020"/>
    <x v="401"/>
    <s v="07/08/2020"/>
    <x v="0"/>
    <n v="10794"/>
    <n v="10794"/>
    <n v="1"/>
    <x v="0"/>
    <n v="2020"/>
    <s v="2020Q3"/>
    <s v="Old_Claim"/>
    <x v="0"/>
    <x v="0"/>
  </r>
  <r>
    <s v="L01/070/9/000504/2020"/>
    <x v="405"/>
    <s v="08/08/2020"/>
    <x v="1"/>
    <n v="50"/>
    <n v="50"/>
    <n v="1"/>
    <x v="0"/>
    <n v="2020"/>
    <s v="2020Q3"/>
    <s v="Old_Claim"/>
    <x v="2"/>
    <x v="0"/>
  </r>
  <r>
    <s v="L01/070/9/000508/2020"/>
    <x v="406"/>
    <s v="06/08/2020"/>
    <x v="1"/>
    <n v="0"/>
    <n v="51330"/>
    <n v="1"/>
    <x v="0"/>
    <n v="2020"/>
    <s v="2020Q3"/>
    <s v="Old_Claim"/>
    <x v="0"/>
    <x v="0"/>
  </r>
  <r>
    <s v="L02/070/9/000510/2020"/>
    <x v="64"/>
    <s v="11/08/2020"/>
    <x v="1"/>
    <n v="2668"/>
    <n v="2668"/>
    <n v="1"/>
    <x v="0"/>
    <n v="2020"/>
    <s v="2020Q3"/>
    <s v="Old_Claim"/>
    <x v="0"/>
    <x v="0"/>
  </r>
  <r>
    <s v="L01/070/9/000511/2020"/>
    <x v="64"/>
    <s v="11/08/2020"/>
    <x v="1"/>
    <n v="19340"/>
    <n v="19340"/>
    <n v="1"/>
    <x v="0"/>
    <n v="2020"/>
    <s v="2020Q3"/>
    <s v="Old_Claim"/>
    <x v="2"/>
    <x v="0"/>
  </r>
  <r>
    <s v="L01/070/9/000512/2020"/>
    <x v="403"/>
    <s v="09/08/2020"/>
    <x v="1"/>
    <n v="13730"/>
    <n v="13730"/>
    <n v="1"/>
    <x v="0"/>
    <n v="2020"/>
    <s v="2020Q3"/>
    <s v="Old_Claim"/>
    <x v="0"/>
    <x v="0"/>
  </r>
  <r>
    <s v="L01/088/9/000107/2020"/>
    <x v="407"/>
    <s v="13/08/2020"/>
    <x v="0"/>
    <n v="4450"/>
    <n v="4450"/>
    <n v="1"/>
    <x v="0"/>
    <n v="2020"/>
    <s v="2020Q3"/>
    <s v="Old_Claim"/>
    <x v="0"/>
    <x v="0"/>
  </r>
  <r>
    <s v="L01/087/9/000171/2020"/>
    <x v="405"/>
    <s v="08/08/2020"/>
    <x v="0"/>
    <n v="-9210"/>
    <n v="0"/>
    <n v="1"/>
    <x v="0"/>
    <n v="2020"/>
    <s v="2020Q3"/>
    <s v="Old_Claim"/>
    <x v="2"/>
    <x v="0"/>
  </r>
  <r>
    <s v="L01/088/9/000106/2020"/>
    <x v="64"/>
    <s v="11/08/2020"/>
    <x v="0"/>
    <n v="4530"/>
    <n v="4530"/>
    <n v="1"/>
    <x v="0"/>
    <n v="2020"/>
    <s v="2020Q3"/>
    <s v="Old_Claim"/>
    <x v="0"/>
    <x v="0"/>
  </r>
  <r>
    <s v="L01/080/9/000172/2020"/>
    <x v="408"/>
    <s v="12/08/2020"/>
    <x v="0"/>
    <n v="6300"/>
    <n v="6300"/>
    <n v="1"/>
    <x v="0"/>
    <n v="2020"/>
    <s v="2020Q3"/>
    <s v="Old_Claim"/>
    <x v="0"/>
    <x v="0"/>
  </r>
  <r>
    <s v="L01/070/9/000517/2020"/>
    <x v="396"/>
    <s v="24/07/2020"/>
    <x v="1"/>
    <n v="6730"/>
    <n v="13000"/>
    <n v="1"/>
    <x v="0"/>
    <n v="2020"/>
    <s v="2020Q3"/>
    <s v="Old_Claim"/>
    <x v="2"/>
    <x v="0"/>
  </r>
  <r>
    <s v="L01/080/9/000174/2020"/>
    <x v="31"/>
    <s v="26/06/2020"/>
    <x v="0"/>
    <n v="50000"/>
    <n v="50000"/>
    <n v="1"/>
    <x v="0"/>
    <n v="2020"/>
    <s v="2020Q2"/>
    <s v="Old_Claim"/>
    <x v="0"/>
    <x v="0"/>
  </r>
  <r>
    <s v="L15/080/9/000175/2020"/>
    <x v="409"/>
    <s v="05/07/2020"/>
    <x v="0"/>
    <n v="100000"/>
    <n v="100000"/>
    <n v="1"/>
    <x v="0"/>
    <n v="2020"/>
    <s v="2020Q3"/>
    <s v="Old_Claim"/>
    <x v="0"/>
    <x v="0"/>
  </r>
  <r>
    <s v="L02/087/9/000177/2020"/>
    <x v="269"/>
    <s v="19/08/2020"/>
    <x v="0"/>
    <n v="460"/>
    <n v="13000"/>
    <n v="1"/>
    <x v="0"/>
    <n v="2020"/>
    <s v="2020Q3"/>
    <s v="Old_Claim"/>
    <x v="2"/>
    <x v="0"/>
  </r>
  <r>
    <s v="L01/070/9/000040/2020"/>
    <x v="390"/>
    <s v="14/01/2020"/>
    <x v="1"/>
    <n v="100"/>
    <n v="100"/>
    <n v="1"/>
    <x v="0"/>
    <n v="2020"/>
    <s v="2020Q1"/>
    <s v="Old_Claim"/>
    <x v="0"/>
    <x v="0"/>
  </r>
  <r>
    <s v="L01/070/9/000524/2020"/>
    <x v="64"/>
    <s v="11/08/2020"/>
    <x v="1"/>
    <n v="95000"/>
    <n v="95000"/>
    <n v="1"/>
    <x v="0"/>
    <n v="2020"/>
    <s v="2020Q3"/>
    <s v="Old_Claim"/>
    <x v="0"/>
    <x v="0"/>
  </r>
  <r>
    <s v="L01/070/9/000530/2020"/>
    <x v="271"/>
    <s v="18/08/2020"/>
    <x v="1"/>
    <n v="8869"/>
    <n v="8869"/>
    <n v="1"/>
    <x v="0"/>
    <n v="2020"/>
    <s v="2020Q3"/>
    <s v="Old_Claim"/>
    <x v="0"/>
    <x v="0"/>
  </r>
  <r>
    <s v="L01/070/9/000529/2020"/>
    <x v="269"/>
    <s v="19/08/2020"/>
    <x v="1"/>
    <n v="10578"/>
    <n v="10578"/>
    <n v="1"/>
    <x v="0"/>
    <n v="2020"/>
    <s v="2020Q3"/>
    <s v="Old_Claim"/>
    <x v="2"/>
    <x v="0"/>
  </r>
  <r>
    <s v="L01/070/9/000531/2020"/>
    <x v="61"/>
    <s v="28/07/2020"/>
    <x v="1"/>
    <n v="6270"/>
    <n v="6270"/>
    <n v="1"/>
    <x v="0"/>
    <n v="2020"/>
    <s v="2020Q3"/>
    <s v="Old_Claim"/>
    <x v="0"/>
    <x v="0"/>
  </r>
  <r>
    <s v="L01/070/9/000533/2020"/>
    <x v="408"/>
    <s v="12/08/2020"/>
    <x v="1"/>
    <n v="92000"/>
    <n v="92000"/>
    <n v="1"/>
    <x v="0"/>
    <n v="2020"/>
    <s v="2020Q3"/>
    <s v="Old_Claim"/>
    <x v="0"/>
    <x v="0"/>
  </r>
  <r>
    <s v="L02/070/9/000535/2020"/>
    <x v="406"/>
    <s v="06/08/2020"/>
    <x v="1"/>
    <n v="11300"/>
    <n v="11300"/>
    <n v="1"/>
    <x v="0"/>
    <n v="2020"/>
    <s v="2020Q3"/>
    <s v="Old_Claim"/>
    <x v="0"/>
    <x v="0"/>
  </r>
  <r>
    <s v="L05/088/9/000110/2020"/>
    <x v="410"/>
    <s v="24/05/2020"/>
    <x v="0"/>
    <n v="897000"/>
    <n v="897000"/>
    <n v="1"/>
    <x v="0"/>
    <n v="2020"/>
    <s v="2020Q2"/>
    <s v="Old_Claim"/>
    <x v="0"/>
    <x v="0"/>
  </r>
  <r>
    <s v="L01/080/9/000179/2020"/>
    <x v="269"/>
    <s v="19/08/2020"/>
    <x v="0"/>
    <n v="2070"/>
    <n v="2070"/>
    <n v="1"/>
    <x v="0"/>
    <n v="2020"/>
    <s v="2020Q3"/>
    <s v="Old_Claim"/>
    <x v="0"/>
    <x v="0"/>
  </r>
  <r>
    <s v="L01/087/9/000180/2020"/>
    <x v="250"/>
    <s v="31/05/2020"/>
    <x v="0"/>
    <n v="7506"/>
    <n v="7506"/>
    <n v="1"/>
    <x v="0"/>
    <n v="2020"/>
    <s v="2020Q2"/>
    <s v="Old_Claim"/>
    <x v="0"/>
    <x v="0"/>
  </r>
  <r>
    <s v="L01/080/9/000182/2020"/>
    <x v="388"/>
    <s v="13/07/2020"/>
    <x v="0"/>
    <n v="5000"/>
    <n v="5000"/>
    <n v="1"/>
    <x v="0"/>
    <n v="2020"/>
    <s v="2020Q3"/>
    <s v="Old_Claim"/>
    <x v="0"/>
    <x v="0"/>
  </r>
  <r>
    <s v="L01/070/9/000536/2020"/>
    <x v="59"/>
    <s v="28/06/2020"/>
    <x v="1"/>
    <n v="2000000"/>
    <n v="1968360"/>
    <n v="1"/>
    <x v="0"/>
    <n v="2020"/>
    <s v="2020Q2"/>
    <s v="Old_Claim"/>
    <x v="0"/>
    <x v="0"/>
  </r>
  <r>
    <s v="L01/070/9/000538/2020"/>
    <x v="271"/>
    <s v="18/08/2020"/>
    <x v="1"/>
    <n v="452506"/>
    <n v="0"/>
    <n v="1"/>
    <x v="0"/>
    <n v="2020"/>
    <s v="2020Q3"/>
    <s v="Old_Claim"/>
    <x v="0"/>
    <x v="0"/>
  </r>
  <r>
    <s v="L01/070/9/000541/2020"/>
    <x v="411"/>
    <s v="15/08/2020"/>
    <x v="1"/>
    <n v="86000"/>
    <n v="86000"/>
    <n v="1"/>
    <x v="0"/>
    <n v="2020"/>
    <s v="2020Q3"/>
    <s v="Old_Claim"/>
    <x v="0"/>
    <x v="0"/>
  </r>
  <r>
    <s v="L02/088/9/000112/2020"/>
    <x v="412"/>
    <s v="17/08/2020"/>
    <x v="0"/>
    <n v="-8550"/>
    <n v="0"/>
    <n v="1"/>
    <x v="0"/>
    <n v="2020"/>
    <s v="2020Q3"/>
    <s v="Old_Claim"/>
    <x v="2"/>
    <x v="0"/>
  </r>
  <r>
    <s v="L01/087/9/000185/2020"/>
    <x v="411"/>
    <s v="15/08/2020"/>
    <x v="0"/>
    <n v="305469.55619999999"/>
    <n v="305469.55619999999"/>
    <n v="1"/>
    <x v="0"/>
    <n v="2020"/>
    <s v="2020Q3"/>
    <s v="Old_Claim"/>
    <x v="1"/>
    <x v="0"/>
  </r>
  <r>
    <s v="L15/070/9/000544/2020"/>
    <x v="32"/>
    <s v="23/08/2020"/>
    <x v="1"/>
    <n v="10000"/>
    <n v="10000"/>
    <n v="1"/>
    <x v="0"/>
    <n v="2020"/>
    <s v="2020Q3"/>
    <s v="Old_Claim"/>
    <x v="0"/>
    <x v="0"/>
  </r>
  <r>
    <s v="L01/087/9/000371/2020"/>
    <x v="413"/>
    <s v="08/12/2020"/>
    <x v="0"/>
    <n v="200"/>
    <n v="200"/>
    <n v="1"/>
    <x v="0"/>
    <n v="2020"/>
    <s v="2020Q4"/>
    <s v="Old_Claim"/>
    <x v="0"/>
    <x v="0"/>
  </r>
  <r>
    <s v="L01/087/9/000008/2020"/>
    <x v="414"/>
    <s v="22/01/2020"/>
    <x v="0"/>
    <n v="1000000"/>
    <n v="1000000"/>
    <n v="1"/>
    <x v="0"/>
    <n v="2020"/>
    <s v="2020Q1"/>
    <s v="Old_Claim"/>
    <x v="1"/>
    <x v="0"/>
  </r>
  <r>
    <s v="L01/070/9/000545/2020"/>
    <x v="64"/>
    <s v="11/08/2020"/>
    <x v="1"/>
    <n v="9650"/>
    <n v="9650"/>
    <n v="1"/>
    <x v="0"/>
    <n v="2020"/>
    <s v="2020Q3"/>
    <s v="Old_Claim"/>
    <x v="2"/>
    <x v="0"/>
  </r>
  <r>
    <s v="L01/070/9/000546/2020"/>
    <x v="32"/>
    <s v="23/08/2020"/>
    <x v="1"/>
    <n v="211450"/>
    <n v="211450"/>
    <n v="1"/>
    <x v="0"/>
    <n v="2020"/>
    <s v="2020Q3"/>
    <s v="Old_Claim"/>
    <x v="2"/>
    <x v="0"/>
  </r>
  <r>
    <s v="L15/070/9/000547/2020"/>
    <x v="270"/>
    <s v="22/08/2020"/>
    <x v="1"/>
    <n v="119730"/>
    <n v="119730"/>
    <n v="1"/>
    <x v="0"/>
    <n v="2020"/>
    <s v="2020Q3"/>
    <s v="Old_Claim"/>
    <x v="0"/>
    <x v="0"/>
  </r>
  <r>
    <s v="L01/070/9/000460/2019"/>
    <x v="357"/>
    <s v="02/09/2019"/>
    <x v="1"/>
    <n v="5089"/>
    <n v="5089"/>
    <n v="1"/>
    <x v="1"/>
    <n v="2019"/>
    <s v="2019Q3"/>
    <s v="Old_Claim"/>
    <x v="0"/>
    <x v="0"/>
  </r>
  <r>
    <s v="L05/070/9/000549/2020"/>
    <x v="411"/>
    <s v="15/08/2020"/>
    <x v="1"/>
    <n v="3560"/>
    <n v="3560"/>
    <n v="1"/>
    <x v="0"/>
    <n v="2020"/>
    <s v="2020Q3"/>
    <s v="Old_Claim"/>
    <x v="0"/>
    <x v="0"/>
  </r>
  <r>
    <s v="L02/070/9/000562/2020"/>
    <x v="415"/>
    <s v="21/08/2020"/>
    <x v="1"/>
    <n v="1000"/>
    <n v="1000"/>
    <n v="1"/>
    <x v="0"/>
    <n v="2020"/>
    <s v="2020Q3"/>
    <s v="Old_Claim"/>
    <x v="0"/>
    <x v="0"/>
  </r>
  <r>
    <s v="L01/070/9/000558/2020"/>
    <x v="416"/>
    <s v="25/08/2020"/>
    <x v="1"/>
    <n v="10000"/>
    <n v="10000"/>
    <n v="1"/>
    <x v="0"/>
    <n v="2020"/>
    <s v="2020Q3"/>
    <s v="Old_Claim"/>
    <x v="0"/>
    <x v="0"/>
  </r>
  <r>
    <s v="L01/070/9/000551/2020"/>
    <x v="415"/>
    <s v="21/08/2020"/>
    <x v="1"/>
    <n v="30"/>
    <n v="30"/>
    <n v="1"/>
    <x v="0"/>
    <n v="2020"/>
    <s v="2020Q3"/>
    <s v="Old_Claim"/>
    <x v="0"/>
    <x v="0"/>
  </r>
  <r>
    <s v="L01/070/9/000563/2020"/>
    <x v="415"/>
    <s v="21/08/2020"/>
    <x v="1"/>
    <n v="1000"/>
    <n v="1000"/>
    <n v="1"/>
    <x v="0"/>
    <n v="2020"/>
    <s v="2020Q3"/>
    <s v="Old_Claim"/>
    <x v="0"/>
    <x v="0"/>
  </r>
  <r>
    <s v="L01/070/9/000448/2019"/>
    <x v="90"/>
    <s v="10/12/2019"/>
    <x v="1"/>
    <n v="20610"/>
    <n v="20610"/>
    <n v="1"/>
    <x v="1"/>
    <n v="2019"/>
    <s v="2019Q4"/>
    <s v="Old_Claim"/>
    <x v="2"/>
    <x v="0"/>
  </r>
  <r>
    <s v="L02/088/9/000114/2020"/>
    <x v="412"/>
    <s v="17/08/2020"/>
    <x v="0"/>
    <n v="54374"/>
    <n v="54374"/>
    <n v="1"/>
    <x v="0"/>
    <n v="2020"/>
    <s v="2020Q3"/>
    <s v="Old_Claim"/>
    <x v="0"/>
    <x v="0"/>
  </r>
  <r>
    <s v="L01/080/9/000118/2020"/>
    <x v="417"/>
    <s v="20/08/2020"/>
    <x v="0"/>
    <n v="1000"/>
    <n v="1000"/>
    <n v="1"/>
    <x v="0"/>
    <n v="2020"/>
    <s v="2020Q3"/>
    <s v="Old_Claim"/>
    <x v="0"/>
    <x v="0"/>
  </r>
  <r>
    <s v="L01/080/9/000186/2020"/>
    <x v="418"/>
    <s v="14/08/2020"/>
    <x v="0"/>
    <n v="1000"/>
    <n v="1000"/>
    <n v="1"/>
    <x v="0"/>
    <n v="2020"/>
    <s v="2020Q3"/>
    <s v="Old_Claim"/>
    <x v="2"/>
    <x v="0"/>
  </r>
  <r>
    <s v="L01/088/9/000116/2020"/>
    <x v="32"/>
    <s v="23/08/2020"/>
    <x v="0"/>
    <n v="103774"/>
    <n v="103774"/>
    <n v="1"/>
    <x v="0"/>
    <n v="2020"/>
    <s v="2020Q3"/>
    <s v="Old_Claim"/>
    <x v="2"/>
    <x v="0"/>
  </r>
  <r>
    <s v="L01/070/9/000564/2020"/>
    <x v="408"/>
    <s v="12/08/2020"/>
    <x v="1"/>
    <n v="9770"/>
    <n v="9770"/>
    <n v="1"/>
    <x v="0"/>
    <n v="2020"/>
    <s v="2020Q3"/>
    <s v="Old_Claim"/>
    <x v="0"/>
    <x v="0"/>
  </r>
  <r>
    <s v="L01/070/9/000568/2020"/>
    <x v="278"/>
    <s v="27/08/2020"/>
    <x v="1"/>
    <n v="128730"/>
    <n v="128730"/>
    <n v="1"/>
    <x v="0"/>
    <n v="2020"/>
    <s v="2020Q3"/>
    <s v="Old_Claim"/>
    <x v="0"/>
    <x v="0"/>
  </r>
  <r>
    <s v="L02/087/9/000191/2020"/>
    <x v="278"/>
    <s v="27/08/2020"/>
    <x v="0"/>
    <n v="0"/>
    <n v="152667"/>
    <n v="1"/>
    <x v="0"/>
    <n v="2020"/>
    <s v="2020Q3"/>
    <s v="Old_Claim"/>
    <x v="0"/>
    <x v="0"/>
  </r>
  <r>
    <s v="L02/070/9/000571/2020"/>
    <x v="418"/>
    <s v="14/08/2020"/>
    <x v="1"/>
    <n v="1000"/>
    <n v="1000"/>
    <n v="1"/>
    <x v="0"/>
    <n v="2020"/>
    <s v="2020Q3"/>
    <s v="Old_Claim"/>
    <x v="0"/>
    <x v="0"/>
  </r>
  <r>
    <s v="L01/084/9/000117/2020"/>
    <x v="419"/>
    <s v="24/08/2020"/>
    <x v="0"/>
    <n v="1000"/>
    <n v="1000"/>
    <n v="1"/>
    <x v="0"/>
    <n v="2020"/>
    <s v="2020Q3"/>
    <s v="Old_Claim"/>
    <x v="0"/>
    <x v="0"/>
  </r>
  <r>
    <s v="L05/088/9/000118/2020"/>
    <x v="147"/>
    <s v="29/08/2020"/>
    <x v="0"/>
    <n v="30187"/>
    <n v="30187"/>
    <n v="1"/>
    <x v="0"/>
    <n v="2020"/>
    <s v="2020Q3"/>
    <s v="Old_Claim"/>
    <x v="2"/>
    <x v="0"/>
  </r>
  <r>
    <s v="L01/070/9/000574/2020"/>
    <x v="269"/>
    <s v="19/08/2020"/>
    <x v="1"/>
    <n v="72000"/>
    <n v="72000"/>
    <n v="1"/>
    <x v="0"/>
    <n v="2020"/>
    <s v="2020Q3"/>
    <s v="Old_Claim"/>
    <x v="0"/>
    <x v="0"/>
  </r>
  <r>
    <s v="L01/070/9/000575/2020"/>
    <x v="420"/>
    <s v="30/08/2020"/>
    <x v="1"/>
    <n v="10000"/>
    <n v="10000"/>
    <n v="1"/>
    <x v="0"/>
    <n v="2020"/>
    <s v="2020Q3"/>
    <s v="Old_Claim"/>
    <x v="0"/>
    <x v="0"/>
  </r>
  <r>
    <s v="L02/070/9/000580/2020"/>
    <x v="136"/>
    <s v="02/09/2020"/>
    <x v="1"/>
    <n v="8550"/>
    <n v="8550"/>
    <n v="1"/>
    <x v="0"/>
    <n v="2020"/>
    <s v="2020Q3"/>
    <s v="Old_Claim"/>
    <x v="0"/>
    <x v="0"/>
  </r>
  <r>
    <s v="L01/070/9/000581/2020"/>
    <x v="272"/>
    <s v="31/08/2020"/>
    <x v="1"/>
    <n v="11390"/>
    <n v="11390"/>
    <n v="1"/>
    <x v="0"/>
    <n v="2020"/>
    <s v="2020Q3"/>
    <s v="Old_Claim"/>
    <x v="0"/>
    <x v="0"/>
  </r>
  <r>
    <s v="L02/070/9/000582/2020"/>
    <x v="421"/>
    <s v="28/08/2020"/>
    <x v="1"/>
    <n v="90000"/>
    <n v="90000"/>
    <n v="1"/>
    <x v="0"/>
    <n v="2020"/>
    <s v="2020Q3"/>
    <s v="Old_Claim"/>
    <x v="0"/>
    <x v="0"/>
  </r>
  <r>
    <s v="L02/080/9/000194/2020"/>
    <x v="416"/>
    <s v="25/08/2020"/>
    <x v="0"/>
    <n v="4000"/>
    <n v="4000"/>
    <n v="1"/>
    <x v="0"/>
    <n v="2020"/>
    <s v="2020Q3"/>
    <s v="Old_Claim"/>
    <x v="2"/>
    <x v="0"/>
  </r>
  <r>
    <s v="L02/070/9/000049/2020"/>
    <x v="422"/>
    <s v="17/01/2020"/>
    <x v="1"/>
    <n v="31300"/>
    <n v="31300"/>
    <n v="1"/>
    <x v="0"/>
    <n v="2020"/>
    <s v="2020Q1"/>
    <s v="Old_Claim"/>
    <x v="0"/>
    <x v="0"/>
  </r>
  <r>
    <s v="L05/080/9/000196/2020"/>
    <x v="423"/>
    <s v="29/07/2020"/>
    <x v="0"/>
    <n v="150000"/>
    <n v="150000"/>
    <n v="1"/>
    <x v="0"/>
    <n v="2020"/>
    <s v="2020Q3"/>
    <s v="Old_Claim"/>
    <x v="0"/>
    <x v="0"/>
  </r>
  <r>
    <s v="L01/070/9/000590/2020"/>
    <x v="424"/>
    <s v="03/09/2020"/>
    <x v="1"/>
    <n v="100050"/>
    <n v="100050"/>
    <n v="1"/>
    <x v="0"/>
    <n v="2020"/>
    <s v="2020Q3"/>
    <s v="Old_Claim"/>
    <x v="0"/>
    <x v="0"/>
  </r>
  <r>
    <s v="L01/070/9/000589/2020"/>
    <x v="424"/>
    <s v="03/09/2020"/>
    <x v="1"/>
    <n v="5000"/>
    <n v="12550"/>
    <n v="1"/>
    <x v="0"/>
    <n v="2020"/>
    <s v="2020Q3"/>
    <s v="Old_Claim"/>
    <x v="1"/>
    <x v="0"/>
  </r>
  <r>
    <s v="L01/070/9/000588/2020"/>
    <x v="424"/>
    <s v="03/09/2020"/>
    <x v="1"/>
    <n v="1000"/>
    <n v="1000"/>
    <n v="1"/>
    <x v="0"/>
    <n v="2020"/>
    <s v="2020Q3"/>
    <s v="Old_Claim"/>
    <x v="0"/>
    <x v="0"/>
  </r>
  <r>
    <s v="L05/070/9/000592/2020"/>
    <x v="136"/>
    <s v="02/09/2020"/>
    <x v="1"/>
    <n v="1406"/>
    <n v="1406"/>
    <n v="1"/>
    <x v="0"/>
    <n v="2020"/>
    <s v="2020Q3"/>
    <s v="Old_Claim"/>
    <x v="0"/>
    <x v="0"/>
  </r>
  <r>
    <s v="L02/070/9/000594/2020"/>
    <x v="424"/>
    <s v="03/09/2020"/>
    <x v="1"/>
    <n v="6270"/>
    <n v="6270"/>
    <n v="1"/>
    <x v="0"/>
    <n v="2020"/>
    <s v="2020Q3"/>
    <s v="Old_Claim"/>
    <x v="0"/>
    <x v="0"/>
  </r>
  <r>
    <s v="L01/070/9/000598/2020"/>
    <x v="153"/>
    <s v="06/09/2020"/>
    <x v="1"/>
    <n v="44950"/>
    <n v="44950"/>
    <n v="1"/>
    <x v="0"/>
    <n v="2020"/>
    <s v="2020Q3"/>
    <s v="Old_Claim"/>
    <x v="2"/>
    <x v="0"/>
  </r>
  <r>
    <s v="L02/070/9/000600/2020"/>
    <x v="273"/>
    <s v="04/09/2020"/>
    <x v="1"/>
    <n v="760"/>
    <n v="760"/>
    <n v="1"/>
    <x v="0"/>
    <n v="2020"/>
    <s v="2020Q3"/>
    <s v="Old_Claim"/>
    <x v="2"/>
    <x v="0"/>
  </r>
  <r>
    <s v="L01/088/9/000011/2020"/>
    <x v="51"/>
    <s v="28/01/2020"/>
    <x v="0"/>
    <n v="20"/>
    <n v="20"/>
    <n v="1"/>
    <x v="0"/>
    <n v="2020"/>
    <s v="2020Q1"/>
    <s v="Old_Claim"/>
    <x v="0"/>
    <x v="0"/>
  </r>
  <r>
    <s v="L01/070/9/000603/2020"/>
    <x v="274"/>
    <s v="05/09/2020"/>
    <x v="1"/>
    <n v="1000"/>
    <n v="1000"/>
    <n v="1"/>
    <x v="0"/>
    <n v="2020"/>
    <s v="2020Q3"/>
    <s v="Old_Claim"/>
    <x v="0"/>
    <x v="0"/>
  </r>
  <r>
    <s v="L01/070/9/000607/2020"/>
    <x v="153"/>
    <s v="06/09/2020"/>
    <x v="1"/>
    <n v="1000"/>
    <n v="1000"/>
    <n v="1"/>
    <x v="0"/>
    <n v="2020"/>
    <s v="2020Q3"/>
    <s v="Old_Claim"/>
    <x v="0"/>
    <x v="0"/>
  </r>
  <r>
    <s v="L01/070/9/000608/2020"/>
    <x v="153"/>
    <s v="06/09/2020"/>
    <x v="1"/>
    <n v="175730"/>
    <n v="175730"/>
    <n v="1"/>
    <x v="0"/>
    <n v="2020"/>
    <s v="2020Q3"/>
    <s v="Old_Claim"/>
    <x v="1"/>
    <x v="0"/>
  </r>
  <r>
    <s v="L01/070/9/000609/2020"/>
    <x v="274"/>
    <s v="05/09/2020"/>
    <x v="1"/>
    <n v="21270"/>
    <n v="21270"/>
    <n v="1"/>
    <x v="0"/>
    <n v="2020"/>
    <s v="2020Q3"/>
    <s v="Old_Claim"/>
    <x v="0"/>
    <x v="0"/>
  </r>
  <r>
    <s v="L02/088/9/000121/2020"/>
    <x v="136"/>
    <s v="02/09/2020"/>
    <x v="0"/>
    <n v="50"/>
    <n v="50"/>
    <n v="1"/>
    <x v="0"/>
    <n v="2020"/>
    <s v="2020Q3"/>
    <s v="Old_Claim"/>
    <x v="0"/>
    <x v="0"/>
  </r>
  <r>
    <s v="L01/088/9/000123/2020"/>
    <x v="273"/>
    <s v="04/09/2020"/>
    <x v="0"/>
    <n v="1300"/>
    <n v="1300"/>
    <n v="1"/>
    <x v="0"/>
    <n v="2020"/>
    <s v="2020Q3"/>
    <s v="Old_Claim"/>
    <x v="2"/>
    <x v="0"/>
  </r>
  <r>
    <s v="L01/088/9/000124/2020"/>
    <x v="115"/>
    <s v="07/09/2020"/>
    <x v="0"/>
    <n v="-8550"/>
    <n v="0"/>
    <n v="1"/>
    <x v="0"/>
    <n v="2020"/>
    <s v="2020Q3"/>
    <s v="Old_Claim"/>
    <x v="2"/>
    <x v="0"/>
  </r>
  <r>
    <s v="L01/080/9/000200/2020"/>
    <x v="153"/>
    <s v="06/09/2020"/>
    <x v="0"/>
    <n v="-8550"/>
    <n v="0"/>
    <n v="1"/>
    <x v="0"/>
    <n v="2020"/>
    <s v="2020Q3"/>
    <s v="Old_Claim"/>
    <x v="2"/>
    <x v="0"/>
  </r>
  <r>
    <s v="L02/070/9/000058/2020"/>
    <x v="233"/>
    <s v="03/02/2020"/>
    <x v="1"/>
    <n v="920"/>
    <n v="920"/>
    <n v="1"/>
    <x v="0"/>
    <n v="2020"/>
    <s v="2020Q1"/>
    <s v="Old_Claim"/>
    <x v="0"/>
    <x v="0"/>
  </r>
  <r>
    <s v="L01/080/9/000201/2020"/>
    <x v="113"/>
    <s v="01/09/2020"/>
    <x v="0"/>
    <n v="183190"/>
    <n v="183190"/>
    <n v="1"/>
    <x v="0"/>
    <n v="2020"/>
    <s v="2020Q3"/>
    <s v="Old_Claim"/>
    <x v="0"/>
    <x v="0"/>
  </r>
  <r>
    <s v="L01/070/9/000621/2020"/>
    <x v="153"/>
    <s v="06/09/2020"/>
    <x v="1"/>
    <n v="1000"/>
    <n v="1000"/>
    <n v="1"/>
    <x v="0"/>
    <n v="2020"/>
    <s v="2020Q3"/>
    <s v="Old_Claim"/>
    <x v="0"/>
    <x v="0"/>
  </r>
  <r>
    <s v="L01/070/9/000614/2020"/>
    <x v="147"/>
    <s v="29/08/2020"/>
    <x v="1"/>
    <n v="7000"/>
    <n v="7000"/>
    <n v="1"/>
    <x v="0"/>
    <n v="2020"/>
    <s v="2020Q3"/>
    <s v="Old_Claim"/>
    <x v="0"/>
    <x v="0"/>
  </r>
  <r>
    <s v="L01/070/9/000625/2020"/>
    <x v="425"/>
    <s v="10/09/2020"/>
    <x v="1"/>
    <n v="3050"/>
    <n v="271350"/>
    <n v="1"/>
    <x v="0"/>
    <n v="2020"/>
    <s v="2020Q3"/>
    <s v="Old_Claim"/>
    <x v="2"/>
    <x v="0"/>
  </r>
  <r>
    <s v="L01/087/9/000015/2020"/>
    <x v="130"/>
    <s v="30/01/2020"/>
    <x v="0"/>
    <n v="0"/>
    <n v="716280"/>
    <n v="1"/>
    <x v="0"/>
    <n v="2020"/>
    <s v="2020Q1"/>
    <s v="Old_Claim"/>
    <x v="0"/>
    <x v="0"/>
  </r>
  <r>
    <s v="L01/070/9/000627/2020"/>
    <x v="276"/>
    <s v="11/09/2020"/>
    <x v="1"/>
    <n v="30"/>
    <n v="30"/>
    <n v="1"/>
    <x v="0"/>
    <n v="2020"/>
    <s v="2020Q3"/>
    <s v="Old_Claim"/>
    <x v="0"/>
    <x v="0"/>
  </r>
  <r>
    <s v="L01/070/9/000629/2020"/>
    <x v="148"/>
    <s v="13/09/2020"/>
    <x v="1"/>
    <n v="9550"/>
    <n v="9550"/>
    <n v="1"/>
    <x v="0"/>
    <n v="2020"/>
    <s v="2020Q3"/>
    <s v="Old_Claim"/>
    <x v="0"/>
    <x v="0"/>
  </r>
  <r>
    <s v="L01/088/9/000127/2020"/>
    <x v="426"/>
    <s v="12/09/2020"/>
    <x v="0"/>
    <n v="1190120"/>
    <n v="1190120"/>
    <n v="1"/>
    <x v="0"/>
    <n v="2020"/>
    <s v="2020Q3"/>
    <s v="Old_Claim"/>
    <x v="2"/>
    <x v="0"/>
  </r>
  <r>
    <s v="L01/070/9/000633/2020"/>
    <x v="116"/>
    <s v="14/09/2020"/>
    <x v="1"/>
    <n v="6950"/>
    <n v="6950"/>
    <n v="1"/>
    <x v="0"/>
    <n v="2020"/>
    <s v="2020Q3"/>
    <s v="Old_Claim"/>
    <x v="1"/>
    <x v="0"/>
  </r>
  <r>
    <s v="L01/070/9/000635/2020"/>
    <x v="426"/>
    <s v="12/09/2020"/>
    <x v="1"/>
    <n v="6300"/>
    <n v="6300"/>
    <n v="1"/>
    <x v="0"/>
    <n v="2020"/>
    <s v="2020Q3"/>
    <s v="Old_Claim"/>
    <x v="0"/>
    <x v="0"/>
  </r>
  <r>
    <s v="L01/088/9/000128/2020"/>
    <x v="115"/>
    <s v="07/09/2020"/>
    <x v="0"/>
    <n v="1620"/>
    <n v="1620"/>
    <n v="1"/>
    <x v="0"/>
    <n v="2020"/>
    <s v="2020Q3"/>
    <s v="Old_Claim"/>
    <x v="2"/>
    <x v="0"/>
  </r>
  <r>
    <s v="L02/083/9/000086/2019"/>
    <x v="427"/>
    <s v="25/10/2019"/>
    <x v="0"/>
    <n v="150000"/>
    <n v="150000"/>
    <n v="1"/>
    <x v="1"/>
    <n v="2019"/>
    <s v="2019Q4"/>
    <s v="Old_Claim"/>
    <x v="1"/>
    <x v="0"/>
  </r>
  <r>
    <s v="L05/070/9/000637/2020"/>
    <x v="115"/>
    <s v="07/09/2020"/>
    <x v="1"/>
    <n v="9860"/>
    <n v="9860"/>
    <n v="1"/>
    <x v="0"/>
    <n v="2020"/>
    <s v="2020Q3"/>
    <s v="Old_Claim"/>
    <x v="0"/>
    <x v="0"/>
  </r>
  <r>
    <s v="L01/070/9/000639/2020"/>
    <x v="280"/>
    <s v="16/09/2020"/>
    <x v="1"/>
    <n v="22281"/>
    <n v="22281"/>
    <n v="1"/>
    <x v="0"/>
    <n v="2020"/>
    <s v="2020Q3"/>
    <s v="Old_Claim"/>
    <x v="0"/>
    <x v="0"/>
  </r>
  <r>
    <s v="L02/070/9/000645/2020"/>
    <x v="148"/>
    <s v="13/09/2020"/>
    <x v="1"/>
    <n v="0"/>
    <n v="92860"/>
    <n v="1"/>
    <x v="0"/>
    <n v="2020"/>
    <s v="2020Q3"/>
    <s v="Old_Claim"/>
    <x v="0"/>
    <x v="0"/>
  </r>
  <r>
    <s v="L02/080/9/000212/2020"/>
    <x v="116"/>
    <s v="14/09/2020"/>
    <x v="0"/>
    <n v="1130"/>
    <n v="1130"/>
    <n v="1"/>
    <x v="0"/>
    <n v="2020"/>
    <s v="2020Q3"/>
    <s v="Old_Claim"/>
    <x v="2"/>
    <x v="0"/>
  </r>
  <r>
    <s v="L01/087/9/000214/2020"/>
    <x v="184"/>
    <s v="19/09/2020"/>
    <x v="0"/>
    <n v="51980"/>
    <n v="51980"/>
    <n v="1"/>
    <x v="0"/>
    <n v="2020"/>
    <s v="2020Q3"/>
    <s v="Old_Claim"/>
    <x v="0"/>
    <x v="0"/>
  </r>
  <r>
    <s v="L01/070/9/000648/2020"/>
    <x v="428"/>
    <s v="09/09/2020"/>
    <x v="1"/>
    <n v="900000"/>
    <n v="900000"/>
    <n v="1"/>
    <x v="0"/>
    <n v="2020"/>
    <s v="2020Q3"/>
    <s v="Old_Claim"/>
    <x v="0"/>
    <x v="0"/>
  </r>
  <r>
    <s v="L02/070/9/000651/2020"/>
    <x v="398"/>
    <s v="03/08/2020"/>
    <x v="1"/>
    <n v="288859.64909999998"/>
    <n v="288859.64909999998"/>
    <n v="1"/>
    <x v="0"/>
    <n v="2020"/>
    <s v="2020Q3"/>
    <s v="Old_Claim"/>
    <x v="1"/>
    <x v="0"/>
  </r>
  <r>
    <s v="L01/070/9/000653/2020"/>
    <x v="424"/>
    <s v="03/09/2020"/>
    <x v="1"/>
    <n v="1000"/>
    <n v="1000"/>
    <n v="1"/>
    <x v="0"/>
    <n v="2020"/>
    <s v="2020Q3"/>
    <s v="Old_Claim"/>
    <x v="0"/>
    <x v="0"/>
  </r>
  <r>
    <s v="L02/070/9/000658/2020"/>
    <x v="386"/>
    <s v="22/09/2020"/>
    <x v="1"/>
    <n v="1000"/>
    <n v="1000"/>
    <n v="1"/>
    <x v="0"/>
    <n v="2020"/>
    <s v="2020Q3"/>
    <s v="Old_Claim"/>
    <x v="0"/>
    <x v="0"/>
  </r>
  <r>
    <s v="L01/070/9/000659/2020"/>
    <x v="279"/>
    <s v="17/09/2020"/>
    <x v="1"/>
    <n v="41504"/>
    <n v="41504"/>
    <n v="1"/>
    <x v="0"/>
    <n v="2020"/>
    <s v="2020Q3"/>
    <s v="Old_Claim"/>
    <x v="0"/>
    <x v="0"/>
  </r>
  <r>
    <s v="L01/070/9/000662/2020"/>
    <x v="429"/>
    <s v="24/09/2020"/>
    <x v="1"/>
    <n v="1000"/>
    <n v="1000"/>
    <n v="1"/>
    <x v="0"/>
    <n v="2020"/>
    <s v="2020Q3"/>
    <s v="Old_Claim"/>
    <x v="0"/>
    <x v="0"/>
  </r>
  <r>
    <s v="L01/070/9/000073/2020"/>
    <x v="414"/>
    <s v="22/01/2020"/>
    <x v="1"/>
    <n v="1000"/>
    <n v="1000"/>
    <n v="1"/>
    <x v="0"/>
    <n v="2020"/>
    <s v="2020Q1"/>
    <s v="Old_Claim"/>
    <x v="0"/>
    <x v="0"/>
  </r>
  <r>
    <s v="L01/070/9/000663/2020"/>
    <x v="113"/>
    <s v="01/09/2020"/>
    <x v="1"/>
    <n v="184950"/>
    <n v="184950"/>
    <n v="1"/>
    <x v="0"/>
    <n v="2020"/>
    <s v="2020Q3"/>
    <s v="Old_Claim"/>
    <x v="0"/>
    <x v="0"/>
  </r>
  <r>
    <s v="L02/070/9/000664/2020"/>
    <x v="412"/>
    <s v="17/08/2020"/>
    <x v="1"/>
    <n v="30000"/>
    <n v="30000"/>
    <n v="1"/>
    <x v="0"/>
    <n v="2020"/>
    <s v="2020Q3"/>
    <s v="Old_Claim"/>
    <x v="0"/>
    <x v="0"/>
  </r>
  <r>
    <s v="L01/070/9/000665/2020"/>
    <x v="430"/>
    <s v="20/09/2020"/>
    <x v="1"/>
    <n v="7000"/>
    <n v="7000"/>
    <n v="1"/>
    <x v="0"/>
    <n v="2020"/>
    <s v="2020Q3"/>
    <s v="Old_Claim"/>
    <x v="0"/>
    <x v="0"/>
  </r>
  <r>
    <s v="L01/070/9/000667/2020"/>
    <x v="431"/>
    <s v="21/09/2020"/>
    <x v="1"/>
    <n v="6500"/>
    <n v="6500"/>
    <n v="1"/>
    <x v="0"/>
    <n v="2020"/>
    <s v="2020Q3"/>
    <s v="Old_Claim"/>
    <x v="0"/>
    <x v="0"/>
  </r>
  <r>
    <s v="L01/088/9/000134/2020"/>
    <x v="280"/>
    <s v="16/09/2020"/>
    <x v="0"/>
    <n v="31450"/>
    <n v="31450"/>
    <n v="1"/>
    <x v="0"/>
    <n v="2020"/>
    <s v="2020Q3"/>
    <s v="Old_Claim"/>
    <x v="0"/>
    <x v="0"/>
  </r>
  <r>
    <s v="L01/070/9/000679/2020"/>
    <x v="429"/>
    <s v="24/09/2020"/>
    <x v="1"/>
    <n v="10000"/>
    <n v="10000"/>
    <n v="1"/>
    <x v="0"/>
    <n v="2020"/>
    <s v="2020Q3"/>
    <s v="Old_Claim"/>
    <x v="0"/>
    <x v="0"/>
  </r>
  <r>
    <s v="L02/070/9/000680/2020"/>
    <x v="280"/>
    <s v="16/09/2020"/>
    <x v="1"/>
    <n v="3093429.4117999999"/>
    <n v="1234979.4117999999"/>
    <n v="1"/>
    <x v="0"/>
    <n v="2020"/>
    <s v="2020Q3"/>
    <s v="Old_Claim"/>
    <x v="2"/>
    <x v="0"/>
  </r>
  <r>
    <s v="L01/087/9/000370/2020"/>
    <x v="279"/>
    <s v="08/12/2020"/>
    <x v="0"/>
    <n v="0"/>
    <n v="22800"/>
    <n v="1"/>
    <x v="0"/>
    <n v="2020"/>
    <s v="2020Q3"/>
    <s v="Old_Claim"/>
    <x v="0"/>
    <x v="0"/>
  </r>
  <r>
    <s v="L01/070/9/000449/2019"/>
    <x v="178"/>
    <s v="14/12/2019"/>
    <x v="1"/>
    <n v="10000"/>
    <n v="10000"/>
    <n v="1"/>
    <x v="1"/>
    <n v="2019"/>
    <s v="2019Q4"/>
    <s v="Old_Claim"/>
    <x v="0"/>
    <x v="0"/>
  </r>
  <r>
    <s v="L02/070/9/000682/2020"/>
    <x v="117"/>
    <s v="23/09/2020"/>
    <x v="1"/>
    <n v="1986235.294"/>
    <n v="202716.29399999999"/>
    <n v="1"/>
    <x v="0"/>
    <n v="2020"/>
    <s v="2020Q3"/>
    <s v="Old_Claim"/>
    <x v="1"/>
    <x v="0"/>
  </r>
  <r>
    <s v="L02/070/9/000684/2020"/>
    <x v="386"/>
    <s v="22/09/2020"/>
    <x v="1"/>
    <n v="10000"/>
    <n v="10000"/>
    <n v="1"/>
    <x v="0"/>
    <n v="2020"/>
    <s v="2020Q3"/>
    <s v="Old_Claim"/>
    <x v="0"/>
    <x v="0"/>
  </r>
  <r>
    <s v="L01/070/9/000685/2020"/>
    <x v="67"/>
    <s v="26/09/2020"/>
    <x v="1"/>
    <n v="30654"/>
    <n v="30654"/>
    <n v="1"/>
    <x v="0"/>
    <n v="2020"/>
    <s v="2020Q3"/>
    <s v="Old_Claim"/>
    <x v="2"/>
    <x v="0"/>
  </r>
  <r>
    <s v="L02/070/9/000688/2020"/>
    <x v="184"/>
    <s v="19/09/2020"/>
    <x v="1"/>
    <n v="7596"/>
    <n v="7596"/>
    <n v="1"/>
    <x v="0"/>
    <n v="2020"/>
    <s v="2020Q3"/>
    <s v="Old_Claim"/>
    <x v="0"/>
    <x v="0"/>
  </r>
  <r>
    <s v="L02/070/9/000689/2020"/>
    <x v="279"/>
    <s v="17/09/2020"/>
    <x v="1"/>
    <n v="9640"/>
    <n v="9640"/>
    <n v="1"/>
    <x v="0"/>
    <n v="2020"/>
    <s v="2020Q3"/>
    <s v="Old_Claim"/>
    <x v="0"/>
    <x v="0"/>
  </r>
  <r>
    <s v="L02/080/9/000224/2020"/>
    <x v="284"/>
    <s v="29/09/2020"/>
    <x v="0"/>
    <n v="-9210"/>
    <n v="-9210"/>
    <n v="1"/>
    <x v="0"/>
    <n v="2020"/>
    <s v="2020Q3"/>
    <s v="Old_Claim"/>
    <x v="0"/>
    <x v="0"/>
  </r>
  <r>
    <s v="L01/088/9/000135/2020"/>
    <x v="282"/>
    <s v="27/09/2020"/>
    <x v="0"/>
    <n v="47500"/>
    <n v="47500"/>
    <n v="1"/>
    <x v="0"/>
    <n v="2020"/>
    <s v="2020Q3"/>
    <s v="Old_Claim"/>
    <x v="0"/>
    <x v="0"/>
  </r>
  <r>
    <s v="L01/070/9/000693/2020"/>
    <x v="284"/>
    <s v="29/09/2020"/>
    <x v="1"/>
    <n v="24760"/>
    <n v="24760"/>
    <n v="1"/>
    <x v="0"/>
    <n v="2020"/>
    <s v="2020Q3"/>
    <s v="Old_Claim"/>
    <x v="0"/>
    <x v="0"/>
  </r>
  <r>
    <s v="L01/070/9/000071/2020"/>
    <x v="432"/>
    <s v="05/01/2020"/>
    <x v="1"/>
    <n v="129411.7647"/>
    <n v="129411.7647"/>
    <n v="1"/>
    <x v="0"/>
    <n v="2020"/>
    <s v="2020Q1"/>
    <s v="Old_Claim"/>
    <x v="1"/>
    <x v="0"/>
  </r>
  <r>
    <s v="L01/070/9/000696/2020"/>
    <x v="284"/>
    <s v="29/09/2020"/>
    <x v="1"/>
    <n v="1000"/>
    <n v="1000"/>
    <n v="1"/>
    <x v="0"/>
    <n v="2020"/>
    <s v="2020Q3"/>
    <s v="Old_Claim"/>
    <x v="0"/>
    <x v="0"/>
  </r>
  <r>
    <s v="L01/070/9/000697/2020"/>
    <x v="123"/>
    <s v="30/09/2020"/>
    <x v="1"/>
    <n v="9281"/>
    <n v="9281"/>
    <n v="1"/>
    <x v="0"/>
    <n v="2020"/>
    <s v="2020Q3"/>
    <s v="Old_Claim"/>
    <x v="0"/>
    <x v="0"/>
  </r>
  <r>
    <s v="L01/070/9/000698/2020"/>
    <x v="67"/>
    <s v="26/09/2020"/>
    <x v="1"/>
    <n v="8504"/>
    <n v="8504"/>
    <n v="1"/>
    <x v="0"/>
    <n v="2020"/>
    <s v="2020Q3"/>
    <s v="Old_Claim"/>
    <x v="0"/>
    <x v="0"/>
  </r>
  <r>
    <s v="L01/080/9/000226/2020"/>
    <x v="279"/>
    <s v="17/09/2020"/>
    <x v="0"/>
    <n v="144730"/>
    <n v="144730"/>
    <n v="1"/>
    <x v="0"/>
    <n v="2020"/>
    <s v="2020Q3"/>
    <s v="Old_Claim"/>
    <x v="2"/>
    <x v="0"/>
  </r>
  <r>
    <s v="L01/080/9/000227/2020"/>
    <x v="424"/>
    <s v="03/09/2020"/>
    <x v="0"/>
    <n v="50000"/>
    <n v="50000"/>
    <n v="1"/>
    <x v="0"/>
    <n v="2020"/>
    <s v="2020Q3"/>
    <s v="Old_Claim"/>
    <x v="0"/>
    <x v="0"/>
  </r>
  <r>
    <s v="L05/088/9/000137/2020"/>
    <x v="420"/>
    <s v="30/08/2020"/>
    <x v="0"/>
    <n v="760966"/>
    <n v="760966"/>
    <n v="1"/>
    <x v="0"/>
    <n v="2020"/>
    <s v="2020Q3"/>
    <s v="Old_Claim"/>
    <x v="0"/>
    <x v="0"/>
  </r>
  <r>
    <s v="L01/088/9/000138/2020"/>
    <x v="123"/>
    <s v="30/09/2020"/>
    <x v="0"/>
    <n v="8864"/>
    <n v="8864"/>
    <n v="1"/>
    <x v="0"/>
    <n v="2020"/>
    <s v="2020Q3"/>
    <s v="Old_Claim"/>
    <x v="0"/>
    <x v="0"/>
  </r>
  <r>
    <s v="L01/070/9/000703/2020"/>
    <x v="123"/>
    <s v="30/09/2020"/>
    <x v="1"/>
    <n v="3254"/>
    <n v="3254"/>
    <n v="1"/>
    <x v="0"/>
    <n v="2020"/>
    <s v="2020Q3"/>
    <s v="Old_Claim"/>
    <x v="2"/>
    <x v="0"/>
  </r>
  <r>
    <s v="L01/070/9/000706/2020"/>
    <x v="123"/>
    <s v="30/09/2020"/>
    <x v="1"/>
    <n v="13130"/>
    <n v="13130"/>
    <n v="1"/>
    <x v="0"/>
    <n v="2020"/>
    <s v="2020Q3"/>
    <s v="Old_Claim"/>
    <x v="0"/>
    <x v="0"/>
  </r>
  <r>
    <s v="L01/070/9/000710/2020"/>
    <x v="426"/>
    <s v="12/09/2020"/>
    <x v="1"/>
    <n v="3250"/>
    <n v="3250"/>
    <n v="1"/>
    <x v="0"/>
    <n v="2020"/>
    <s v="2020Q3"/>
    <s v="Old_Claim"/>
    <x v="2"/>
    <x v="0"/>
  </r>
  <r>
    <s v="L01/070/9/000714/2020"/>
    <x v="67"/>
    <s v="26/09/2020"/>
    <x v="1"/>
    <n v="7000"/>
    <n v="7000"/>
    <n v="1"/>
    <x v="0"/>
    <n v="2020"/>
    <s v="2020Q3"/>
    <s v="Old_Claim"/>
    <x v="0"/>
    <x v="0"/>
  </r>
  <r>
    <s v="L01/070/9/000715/2020"/>
    <x v="25"/>
    <s v="02/10/2020"/>
    <x v="1"/>
    <n v="0"/>
    <n v="44458"/>
    <n v="1"/>
    <x v="0"/>
    <n v="2020"/>
    <s v="2020Q4"/>
    <s v="Old_Claim"/>
    <x v="0"/>
    <x v="0"/>
  </r>
  <r>
    <s v="L01/070/9/000078/2020"/>
    <x v="433"/>
    <s v="10/02/2020"/>
    <x v="1"/>
    <n v="11300"/>
    <n v="11300"/>
    <n v="1"/>
    <x v="0"/>
    <n v="2020"/>
    <s v="2020Q1"/>
    <s v="Old_Claim"/>
    <x v="0"/>
    <x v="0"/>
  </r>
  <r>
    <s v="L01/087/9/000228/2020"/>
    <x v="118"/>
    <s v="28/09/2020"/>
    <x v="0"/>
    <n v="50000"/>
    <n v="50000"/>
    <n v="1"/>
    <x v="0"/>
    <n v="2020"/>
    <s v="2020Q3"/>
    <s v="Old_Claim"/>
    <x v="0"/>
    <x v="0"/>
  </r>
  <r>
    <s v="L01/088/9/000139/2020"/>
    <x v="288"/>
    <s v="03/10/2020"/>
    <x v="0"/>
    <n v="5000"/>
    <n v="5000"/>
    <n v="1"/>
    <x v="0"/>
    <n v="2020"/>
    <s v="2020Q4"/>
    <s v="Old_Claim"/>
    <x v="0"/>
    <x v="0"/>
  </r>
  <r>
    <s v="L02/080/9/000229/2020"/>
    <x v="33"/>
    <s v="05/10/2020"/>
    <x v="0"/>
    <n v="1000"/>
    <n v="1000"/>
    <n v="1"/>
    <x v="0"/>
    <n v="2020"/>
    <s v="2020Q4"/>
    <s v="Old_Claim"/>
    <x v="0"/>
    <x v="0"/>
  </r>
  <r>
    <s v="L01/070/9/000721/2020"/>
    <x v="288"/>
    <s v="03/10/2020"/>
    <x v="1"/>
    <n v="7000"/>
    <n v="7000"/>
    <n v="1"/>
    <x v="0"/>
    <n v="2020"/>
    <s v="2020Q4"/>
    <s v="Old_Claim"/>
    <x v="0"/>
    <x v="0"/>
  </r>
  <r>
    <s v="L01/087/9/000230/2020"/>
    <x v="272"/>
    <s v="31/08/2020"/>
    <x v="0"/>
    <n v="14860"/>
    <n v="14860"/>
    <n v="1"/>
    <x v="0"/>
    <n v="2020"/>
    <s v="2020Q3"/>
    <s v="Old_Claim"/>
    <x v="0"/>
    <x v="0"/>
  </r>
  <r>
    <s v="L01/088/9/000141/2020"/>
    <x v="287"/>
    <s v="08/10/2020"/>
    <x v="0"/>
    <n v="1438"/>
    <n v="1438"/>
    <n v="1"/>
    <x v="0"/>
    <n v="2020"/>
    <s v="2020Q4"/>
    <s v="Old_Claim"/>
    <x v="0"/>
    <x v="0"/>
  </r>
  <r>
    <s v="L02/070/9/000725/2020"/>
    <x v="117"/>
    <s v="23/09/2020"/>
    <x v="1"/>
    <n v="210"/>
    <n v="210"/>
    <n v="1"/>
    <x v="0"/>
    <n v="2020"/>
    <s v="2020Q3"/>
    <s v="Old_Claim"/>
    <x v="0"/>
    <x v="0"/>
  </r>
  <r>
    <s v="L01/088/9/000017/2020"/>
    <x v="434"/>
    <s v="08/02/2020"/>
    <x v="0"/>
    <n v="100"/>
    <n v="100"/>
    <n v="1"/>
    <x v="0"/>
    <n v="2020"/>
    <s v="2020Q1"/>
    <s v="Old_Claim"/>
    <x v="0"/>
    <x v="0"/>
  </r>
  <r>
    <s v="L01/070/9/000733/2020"/>
    <x v="123"/>
    <s v="30/09/2020"/>
    <x v="1"/>
    <n v="8550"/>
    <n v="8550"/>
    <n v="1"/>
    <x v="0"/>
    <n v="2020"/>
    <s v="2020Q3"/>
    <s v="Old_Claim"/>
    <x v="0"/>
    <x v="0"/>
  </r>
  <r>
    <s v="L15/088/9/000143/2020"/>
    <x v="287"/>
    <s v="08/10/2020"/>
    <x v="0"/>
    <n v="2898020"/>
    <n v="1898020"/>
    <n v="1"/>
    <x v="0"/>
    <n v="2020"/>
    <s v="2020Q4"/>
    <s v="Old_Claim"/>
    <x v="2"/>
    <x v="0"/>
  </r>
  <r>
    <s v="L01/070/9/000734/2020"/>
    <x v="122"/>
    <s v="11/10/2020"/>
    <x v="1"/>
    <n v="7270"/>
    <n v="7270"/>
    <n v="1"/>
    <x v="0"/>
    <n v="2020"/>
    <s v="2020Q4"/>
    <s v="Old_Claim"/>
    <x v="0"/>
    <x v="0"/>
  </r>
  <r>
    <s v="L01/070/9/000735/2020"/>
    <x v="288"/>
    <s v="03/10/2020"/>
    <x v="1"/>
    <n v="6280"/>
    <n v="6280"/>
    <n v="1"/>
    <x v="0"/>
    <n v="2020"/>
    <s v="2020Q4"/>
    <s v="Old_Claim"/>
    <x v="0"/>
    <x v="0"/>
  </r>
  <r>
    <s v="L01/070/9/000738/2020"/>
    <x v="283"/>
    <s v="25/09/2020"/>
    <x v="1"/>
    <n v="6270"/>
    <n v="6270"/>
    <n v="1"/>
    <x v="0"/>
    <n v="2020"/>
    <s v="2020Q3"/>
    <s v="Old_Claim"/>
    <x v="0"/>
    <x v="0"/>
  </r>
  <r>
    <s v="L01/080/9/000233/2020"/>
    <x v="249"/>
    <s v="23/05/2020"/>
    <x v="0"/>
    <n v="200000"/>
    <n v="200000"/>
    <n v="1"/>
    <x v="0"/>
    <n v="2020"/>
    <s v="2020Q2"/>
    <s v="Old_Claim"/>
    <x v="0"/>
    <x v="0"/>
  </r>
  <r>
    <s v="L01/070/9/000084/2020"/>
    <x v="435"/>
    <s v="13/02/2020"/>
    <x v="1"/>
    <n v="2465"/>
    <n v="2465"/>
    <n v="1"/>
    <x v="0"/>
    <n v="2020"/>
    <s v="2020Q1"/>
    <s v="Old_Claim"/>
    <x v="2"/>
    <x v="0"/>
  </r>
  <r>
    <s v="L01/080/9/000235/2020"/>
    <x v="436"/>
    <s v="04/08/2020"/>
    <x v="0"/>
    <n v="7000"/>
    <n v="7000"/>
    <n v="1"/>
    <x v="0"/>
    <n v="2020"/>
    <s v="2020Q3"/>
    <s v="Old_Claim"/>
    <x v="0"/>
    <x v="0"/>
  </r>
  <r>
    <s v="L01/070/9/000743/2020"/>
    <x v="274"/>
    <s v="05/09/2020"/>
    <x v="1"/>
    <n v="1000"/>
    <n v="1000"/>
    <n v="1"/>
    <x v="0"/>
    <n v="2020"/>
    <s v="2020Q3"/>
    <s v="Old_Claim"/>
    <x v="0"/>
    <x v="0"/>
  </r>
  <r>
    <s v="L01/070/9/000748/2020"/>
    <x v="154"/>
    <s v="07/10/2020"/>
    <x v="1"/>
    <n v="7000"/>
    <n v="7000"/>
    <n v="1"/>
    <x v="0"/>
    <n v="2020"/>
    <s v="2020Q4"/>
    <s v="Old_Claim"/>
    <x v="0"/>
    <x v="0"/>
  </r>
  <r>
    <s v="L01/087/9/000237/2020"/>
    <x v="288"/>
    <s v="03/10/2020"/>
    <x v="0"/>
    <n v="10500"/>
    <n v="0"/>
    <n v="1"/>
    <x v="0"/>
    <n v="2020"/>
    <s v="2020Q4"/>
    <s v="Old_Claim"/>
    <x v="0"/>
    <x v="0"/>
  </r>
  <r>
    <s v="L01/088/9/000144/2020"/>
    <x v="122"/>
    <s v="11/10/2020"/>
    <x v="0"/>
    <n v="3950"/>
    <n v="3950"/>
    <n v="1"/>
    <x v="0"/>
    <n v="2020"/>
    <s v="2020Q4"/>
    <s v="Old_Claim"/>
    <x v="0"/>
    <x v="0"/>
  </r>
  <r>
    <s v="L01/070/9/000750/2020"/>
    <x v="289"/>
    <s v="10/10/2020"/>
    <x v="1"/>
    <n v="149450"/>
    <n v="149450"/>
    <n v="1"/>
    <x v="0"/>
    <n v="2020"/>
    <s v="2020Q4"/>
    <s v="Old_Claim"/>
    <x v="0"/>
    <x v="0"/>
  </r>
  <r>
    <s v="L01/070/9/000090/2020"/>
    <x v="143"/>
    <s v="12/02/2020"/>
    <x v="1"/>
    <n v="15000"/>
    <n v="15000"/>
    <n v="1"/>
    <x v="0"/>
    <n v="2020"/>
    <s v="2020Q1"/>
    <s v="Old_Claim"/>
    <x v="0"/>
    <x v="0"/>
  </r>
  <r>
    <s v="L01/070/9/000753/2020"/>
    <x v="64"/>
    <s v="11/08/2020"/>
    <x v="1"/>
    <n v="100000"/>
    <n v="100000"/>
    <n v="1"/>
    <x v="0"/>
    <n v="2020"/>
    <s v="2020Q3"/>
    <s v="Old_Claim"/>
    <x v="0"/>
    <x v="0"/>
  </r>
  <r>
    <s v="L01/088/9/000148/2020"/>
    <x v="281"/>
    <s v="18/09/2020"/>
    <x v="0"/>
    <n v="100000"/>
    <n v="100000"/>
    <n v="1"/>
    <x v="0"/>
    <n v="2020"/>
    <s v="2020Q3"/>
    <s v="Old_Claim"/>
    <x v="0"/>
    <x v="0"/>
  </r>
  <r>
    <s v="L01/070/9/000755/2020"/>
    <x v="289"/>
    <s v="10/10/2020"/>
    <x v="1"/>
    <n v="49260"/>
    <n v="49260"/>
    <n v="1"/>
    <x v="0"/>
    <n v="2020"/>
    <s v="2020Q4"/>
    <s v="Old_Claim"/>
    <x v="0"/>
    <x v="0"/>
  </r>
  <r>
    <s v="L01/070/9/000757/2020"/>
    <x v="286"/>
    <s v="12/10/2020"/>
    <x v="1"/>
    <n v="1000"/>
    <n v="1000"/>
    <n v="1"/>
    <x v="0"/>
    <n v="2020"/>
    <s v="2020Q4"/>
    <s v="Old_Claim"/>
    <x v="0"/>
    <x v="0"/>
  </r>
  <r>
    <s v="L01/088/9/000152/2020"/>
    <x v="25"/>
    <s v="02/10/2020"/>
    <x v="0"/>
    <n v="136"/>
    <n v="136"/>
    <n v="1"/>
    <x v="0"/>
    <n v="2020"/>
    <s v="2020Q4"/>
    <s v="Old_Claim"/>
    <x v="0"/>
    <x v="0"/>
  </r>
  <r>
    <s v="L01/087/9/000099/2019"/>
    <x v="226"/>
    <s v="16/12/2019"/>
    <x v="0"/>
    <n v="26"/>
    <n v="26"/>
    <n v="1"/>
    <x v="1"/>
    <n v="2019"/>
    <s v="2019Q4"/>
    <s v="Old_Claim"/>
    <x v="0"/>
    <x v="0"/>
  </r>
  <r>
    <s v="L01/080/9/000240/2020"/>
    <x v="289"/>
    <s v="10/10/2020"/>
    <x v="0"/>
    <n v="226950"/>
    <n v="226950"/>
    <n v="1"/>
    <x v="0"/>
    <n v="2020"/>
    <s v="2020Q4"/>
    <s v="Old_Claim"/>
    <x v="2"/>
    <x v="0"/>
  </r>
  <r>
    <s v="L01/070/9/000766/2020"/>
    <x v="122"/>
    <s v="11/10/2020"/>
    <x v="1"/>
    <n v="6500"/>
    <n v="6500"/>
    <n v="1"/>
    <x v="0"/>
    <n v="2020"/>
    <s v="2020Q4"/>
    <s v="Old_Claim"/>
    <x v="0"/>
    <x v="0"/>
  </r>
  <r>
    <s v="L01/070/9/000769/2020"/>
    <x v="120"/>
    <s v="09/10/2020"/>
    <x v="1"/>
    <n v="51000"/>
    <n v="51000"/>
    <n v="1"/>
    <x v="0"/>
    <n v="2020"/>
    <s v="2020Q4"/>
    <s v="Old_Claim"/>
    <x v="0"/>
    <x v="0"/>
  </r>
  <r>
    <s v="L01/070/9/000770/2020"/>
    <x v="428"/>
    <s v="09/09/2020"/>
    <x v="1"/>
    <n v="505000"/>
    <n v="505000"/>
    <n v="1"/>
    <x v="0"/>
    <n v="2020"/>
    <s v="2020Q3"/>
    <s v="Old_Claim"/>
    <x v="1"/>
    <x v="0"/>
  </r>
  <r>
    <s v="L01/088/9/000155/2020"/>
    <x v="0"/>
    <s v="17/10/2020"/>
    <x v="0"/>
    <n v="0"/>
    <n v="5270"/>
    <n v="1"/>
    <x v="0"/>
    <n v="2020"/>
    <s v="2020Q4"/>
    <s v="Old_Claim"/>
    <x v="0"/>
    <x v="0"/>
  </r>
  <r>
    <s v="L01/070/9/000775/2020"/>
    <x v="289"/>
    <s v="10/10/2020"/>
    <x v="1"/>
    <n v="6270"/>
    <n v="6270"/>
    <n v="1"/>
    <x v="0"/>
    <n v="2020"/>
    <s v="2020Q4"/>
    <s v="Old_Claim"/>
    <x v="0"/>
    <x v="0"/>
  </r>
  <r>
    <s v="L01/070/9/000777/2020"/>
    <x v="437"/>
    <s v="20/10/2020"/>
    <x v="1"/>
    <n v="159000"/>
    <n v="159000"/>
    <n v="1"/>
    <x v="0"/>
    <n v="2020"/>
    <s v="2020Q4"/>
    <s v="Old_Claim"/>
    <x v="0"/>
    <x v="0"/>
  </r>
  <r>
    <s v="L05/070/9/000093/2020"/>
    <x v="438"/>
    <s v="06/02/2020"/>
    <x v="1"/>
    <n v="14122"/>
    <n v="14122"/>
    <n v="1"/>
    <x v="0"/>
    <n v="2020"/>
    <s v="2020Q1"/>
    <s v="Old_Claim"/>
    <x v="0"/>
    <x v="0"/>
  </r>
  <r>
    <s v="L02/088/9/000159/2020"/>
    <x v="429"/>
    <s v="24/09/2020"/>
    <x v="0"/>
    <n v="41108"/>
    <n v="41108"/>
    <n v="1"/>
    <x v="0"/>
    <n v="2020"/>
    <s v="2020Q3"/>
    <s v="Old_Claim"/>
    <x v="0"/>
    <x v="0"/>
  </r>
  <r>
    <s v="L01/070/9/000778/2020"/>
    <x v="0"/>
    <s v="17/10/2020"/>
    <x v="1"/>
    <n v="2630"/>
    <n v="2630"/>
    <n v="1"/>
    <x v="0"/>
    <n v="2020"/>
    <s v="2020Q4"/>
    <s v="Old_Claim"/>
    <x v="0"/>
    <x v="0"/>
  </r>
  <r>
    <s v="L15/070/9/000781/2020"/>
    <x v="286"/>
    <s v="12/10/2020"/>
    <x v="1"/>
    <n v="10000"/>
    <n v="10000"/>
    <n v="1"/>
    <x v="0"/>
    <n v="2020"/>
    <s v="2020Q4"/>
    <s v="Old_Claim"/>
    <x v="0"/>
    <x v="0"/>
  </r>
  <r>
    <s v="L01/070/9/000782/2020"/>
    <x v="0"/>
    <s v="17/10/2020"/>
    <x v="1"/>
    <n v="9884"/>
    <n v="9884"/>
    <n v="1"/>
    <x v="0"/>
    <n v="2020"/>
    <s v="2020Q4"/>
    <s v="Old_Claim"/>
    <x v="0"/>
    <x v="0"/>
  </r>
  <r>
    <s v="L01/070/9/000784/2020"/>
    <x v="439"/>
    <s v="15/09/2020"/>
    <x v="1"/>
    <n v="165018"/>
    <n v="165018"/>
    <n v="1"/>
    <x v="0"/>
    <n v="2020"/>
    <s v="2020Q3"/>
    <s v="Old_Claim"/>
    <x v="0"/>
    <x v="0"/>
  </r>
  <r>
    <s v="L01/087/9/000246/2020"/>
    <x v="437"/>
    <s v="20/10/2020"/>
    <x v="0"/>
    <n v="100000"/>
    <n v="100000"/>
    <n v="1"/>
    <x v="0"/>
    <n v="2020"/>
    <s v="2020Q4"/>
    <s v="Old_Claim"/>
    <x v="0"/>
    <x v="0"/>
  </r>
  <r>
    <s v="L01/070/9/000786/2020"/>
    <x v="291"/>
    <s v="19/10/2020"/>
    <x v="1"/>
    <n v="43730"/>
    <n v="43730"/>
    <n v="1"/>
    <x v="0"/>
    <n v="2020"/>
    <s v="2020Q4"/>
    <s v="Old_Claim"/>
    <x v="2"/>
    <x v="0"/>
  </r>
  <r>
    <s v="L01/070/9/000788/2020"/>
    <x v="286"/>
    <s v="12/10/2020"/>
    <x v="1"/>
    <n v="13190"/>
    <n v="13190"/>
    <n v="1"/>
    <x v="0"/>
    <n v="2020"/>
    <s v="2020Q4"/>
    <s v="Old_Claim"/>
    <x v="0"/>
    <x v="0"/>
  </r>
  <r>
    <s v="L01/070/9/000789/2020"/>
    <x v="440"/>
    <s v="18/10/2020"/>
    <x v="1"/>
    <n v="70000"/>
    <n v="70000"/>
    <n v="1"/>
    <x v="0"/>
    <n v="2020"/>
    <s v="2020Q4"/>
    <s v="Old_Claim"/>
    <x v="0"/>
    <x v="0"/>
  </r>
  <r>
    <s v="L01/070/9/000791/2020"/>
    <x v="440"/>
    <s v="18/10/2020"/>
    <x v="1"/>
    <n v="7000"/>
    <n v="7000"/>
    <n v="1"/>
    <x v="0"/>
    <n v="2020"/>
    <s v="2020Q4"/>
    <s v="Old_Claim"/>
    <x v="0"/>
    <x v="0"/>
  </r>
  <r>
    <s v="L01/080/9/000251/2020"/>
    <x v="70"/>
    <s v="15/10/2020"/>
    <x v="0"/>
    <n v="98400"/>
    <n v="98400"/>
    <n v="1"/>
    <x v="0"/>
    <n v="2020"/>
    <s v="2020Q4"/>
    <s v="Old_Claim"/>
    <x v="0"/>
    <x v="0"/>
  </r>
  <r>
    <s v="L01/070/9/000793/2020"/>
    <x v="290"/>
    <s v="16/10/2020"/>
    <x v="1"/>
    <n v="7000"/>
    <n v="7000"/>
    <n v="1"/>
    <x v="0"/>
    <n v="2020"/>
    <s v="2020Q4"/>
    <s v="Old_Claim"/>
    <x v="0"/>
    <x v="0"/>
  </r>
  <r>
    <s v="L02/070/9/000794/2020"/>
    <x v="440"/>
    <s v="18/10/2020"/>
    <x v="1"/>
    <n v="3150"/>
    <n v="3150"/>
    <n v="1"/>
    <x v="0"/>
    <n v="2020"/>
    <s v="2020Q4"/>
    <s v="Old_Claim"/>
    <x v="2"/>
    <x v="0"/>
  </r>
  <r>
    <s v="L01/087/9/000244/2020"/>
    <x v="290"/>
    <s v="19/10/2020"/>
    <x v="0"/>
    <n v="12000"/>
    <n v="12000"/>
    <n v="1"/>
    <x v="0"/>
    <n v="2020"/>
    <s v="2020Q4"/>
    <s v="Old_Claim"/>
    <x v="0"/>
    <x v="0"/>
  </r>
  <r>
    <s v="L01/070/9/000098/2020"/>
    <x v="234"/>
    <s v="05/02/2020"/>
    <x v="1"/>
    <n v="1000"/>
    <n v="1000"/>
    <n v="1"/>
    <x v="0"/>
    <n v="2020"/>
    <s v="2020Q1"/>
    <s v="Old_Claim"/>
    <x v="0"/>
    <x v="0"/>
  </r>
  <r>
    <s v="L01/070/9/000799/2020"/>
    <x v="333"/>
    <s v="21/10/2020"/>
    <x v="1"/>
    <n v="146000"/>
    <n v="146000"/>
    <n v="1"/>
    <x v="0"/>
    <n v="2020"/>
    <s v="2020Q4"/>
    <s v="Old_Claim"/>
    <x v="0"/>
    <x v="0"/>
  </r>
  <r>
    <s v="L01/070/9/000801/2020"/>
    <x v="333"/>
    <s v="21/10/2020"/>
    <x v="1"/>
    <n v="10"/>
    <n v="10"/>
    <n v="1"/>
    <x v="0"/>
    <n v="2020"/>
    <s v="2020Q4"/>
    <s v="Old_Claim"/>
    <x v="2"/>
    <x v="0"/>
  </r>
  <r>
    <s v="L01/070/9/000804/2020"/>
    <x v="290"/>
    <s v="16/10/2020"/>
    <x v="1"/>
    <n v="1000"/>
    <n v="1000"/>
    <n v="1"/>
    <x v="0"/>
    <n v="2020"/>
    <s v="2020Q4"/>
    <s v="Old_Claim"/>
    <x v="0"/>
    <x v="0"/>
  </r>
  <r>
    <s v="L15/070/9/000809/2020"/>
    <x v="387"/>
    <s v="29/06/2020"/>
    <x v="1"/>
    <n v="640204.70589999994"/>
    <n v="640204.70589999994"/>
    <n v="1"/>
    <x v="0"/>
    <n v="2020"/>
    <s v="2020Q2"/>
    <s v="Old_Claim"/>
    <x v="2"/>
    <x v="0"/>
  </r>
  <r>
    <s v="L01/070/9/000810/2020"/>
    <x v="265"/>
    <s v="17/07/2020"/>
    <x v="1"/>
    <n v="6380"/>
    <n v="6380"/>
    <n v="1"/>
    <x v="0"/>
    <n v="2020"/>
    <s v="2020Q3"/>
    <s v="Old_Claim"/>
    <x v="0"/>
    <x v="0"/>
  </r>
  <r>
    <s v="L01/087/9/000257/2020"/>
    <x v="286"/>
    <s v="12/10/2020"/>
    <x v="0"/>
    <n v="87750"/>
    <n v="87750"/>
    <n v="1"/>
    <x v="0"/>
    <n v="2020"/>
    <s v="2020Q4"/>
    <s v="Old_Claim"/>
    <x v="2"/>
    <x v="0"/>
  </r>
  <r>
    <s v="L01/070/9/000099/2020"/>
    <x v="441"/>
    <s v="15/02/2020"/>
    <x v="1"/>
    <n v="10000"/>
    <n v="10000"/>
    <n v="1"/>
    <x v="0"/>
    <n v="2020"/>
    <s v="2020Q1"/>
    <s v="Old_Claim"/>
    <x v="0"/>
    <x v="0"/>
  </r>
  <r>
    <s v="L02/088/9/000163/2020"/>
    <x v="291"/>
    <s v="19/10/2020"/>
    <x v="0"/>
    <n v="2000"/>
    <n v="2000"/>
    <n v="1"/>
    <x v="0"/>
    <n v="2020"/>
    <s v="2020Q4"/>
    <s v="Old_Claim"/>
    <x v="0"/>
    <x v="0"/>
  </r>
  <r>
    <s v="L01/070/9/000818/2020"/>
    <x v="74"/>
    <s v="23/10/2020"/>
    <x v="1"/>
    <n v="730"/>
    <n v="730"/>
    <n v="1"/>
    <x v="0"/>
    <n v="2020"/>
    <s v="2020Q4"/>
    <s v="Old_Claim"/>
    <x v="2"/>
    <x v="0"/>
  </r>
  <r>
    <s v="L02/070/9/000819/2020"/>
    <x v="442"/>
    <s v="25/10/2020"/>
    <x v="1"/>
    <n v="55240"/>
    <n v="55240"/>
    <n v="1"/>
    <x v="0"/>
    <n v="2020"/>
    <s v="2020Q4"/>
    <s v="Old_Claim"/>
    <x v="2"/>
    <x v="0"/>
  </r>
  <r>
    <s v="L01/070/9/000821/2020"/>
    <x v="71"/>
    <s v="24/10/2020"/>
    <x v="1"/>
    <n v="485450"/>
    <n v="485450"/>
    <n v="1"/>
    <x v="0"/>
    <n v="2020"/>
    <s v="2020Q4"/>
    <s v="Old_Claim"/>
    <x v="2"/>
    <x v="0"/>
  </r>
  <r>
    <s v="L05/070/9/000823/2020"/>
    <x v="70"/>
    <s v="15/10/2020"/>
    <x v="1"/>
    <n v="8118"/>
    <n v="8118"/>
    <n v="1"/>
    <x v="0"/>
    <n v="2020"/>
    <s v="2020Q4"/>
    <s v="Old_Claim"/>
    <x v="0"/>
    <x v="0"/>
  </r>
  <r>
    <s v="L05/070/9/000824/2020"/>
    <x v="437"/>
    <s v="20/10/2020"/>
    <x v="1"/>
    <n v="30000"/>
    <n v="30000"/>
    <n v="1"/>
    <x v="0"/>
    <n v="2020"/>
    <s v="2020Q4"/>
    <s v="Old_Claim"/>
    <x v="0"/>
    <x v="0"/>
  </r>
  <r>
    <s v="L01/070/9/000826/2020"/>
    <x v="442"/>
    <s v="25/10/2020"/>
    <x v="1"/>
    <n v="7000"/>
    <n v="7000"/>
    <n v="1"/>
    <x v="0"/>
    <n v="2020"/>
    <s v="2020Q4"/>
    <s v="Old_Claim"/>
    <x v="0"/>
    <x v="0"/>
  </r>
  <r>
    <s v="L05/070/9/000828/2020"/>
    <x v="0"/>
    <s v="17/10/2020"/>
    <x v="1"/>
    <n v="217000"/>
    <n v="217000"/>
    <n v="1"/>
    <x v="0"/>
    <n v="2020"/>
    <s v="2020Q4"/>
    <s v="Old_Claim"/>
    <x v="0"/>
    <x v="0"/>
  </r>
  <r>
    <s v="L01/070/9/000830/2020"/>
    <x v="443"/>
    <s v="22/10/2020"/>
    <x v="1"/>
    <n v="1509"/>
    <n v="1509"/>
    <n v="1"/>
    <x v="0"/>
    <n v="2020"/>
    <s v="2020Q4"/>
    <s v="Old_Claim"/>
    <x v="2"/>
    <x v="0"/>
  </r>
  <r>
    <s v="L01/087/9/000300/2020"/>
    <x v="74"/>
    <s v="23/10/2020"/>
    <x v="0"/>
    <n v="15000"/>
    <n v="15000"/>
    <n v="1"/>
    <x v="0"/>
    <n v="2020"/>
    <s v="2020Q4"/>
    <s v="Old_Claim"/>
    <x v="0"/>
    <x v="0"/>
  </r>
  <r>
    <s v="L01/087/9/000301/2020"/>
    <x v="74"/>
    <s v="23/10/2020"/>
    <x v="0"/>
    <n v="1308"/>
    <n v="1308"/>
    <n v="1"/>
    <x v="0"/>
    <n v="2020"/>
    <s v="2020Q4"/>
    <s v="Old_Claim"/>
    <x v="0"/>
    <x v="0"/>
  </r>
  <r>
    <s v="L01/070/9/000840/2020"/>
    <x v="443"/>
    <s v="22/10/2020"/>
    <x v="1"/>
    <n v="1000"/>
    <n v="1000"/>
    <n v="1"/>
    <x v="0"/>
    <n v="2020"/>
    <s v="2020Q4"/>
    <s v="Old_Claim"/>
    <x v="0"/>
    <x v="0"/>
  </r>
  <r>
    <s v="L01/070/9/000841/2020"/>
    <x v="291"/>
    <s v="19/10/2020"/>
    <x v="1"/>
    <n v="1000"/>
    <n v="1000"/>
    <n v="1"/>
    <x v="0"/>
    <n v="2020"/>
    <s v="2020Q4"/>
    <s v="Old_Claim"/>
    <x v="2"/>
    <x v="0"/>
  </r>
  <r>
    <s v="L01/070/9/000845/2020"/>
    <x v="289"/>
    <s v="10/10/2020"/>
    <x v="1"/>
    <n v="15000"/>
    <n v="15000"/>
    <n v="1"/>
    <x v="0"/>
    <n v="2020"/>
    <s v="2020Q4"/>
    <s v="Old_Claim"/>
    <x v="1"/>
    <x v="0"/>
  </r>
  <r>
    <s v="L01/070/9/000846/2020"/>
    <x v="444"/>
    <s v="29/10/2020"/>
    <x v="1"/>
    <n v="3000"/>
    <n v="3000"/>
    <n v="1"/>
    <x v="0"/>
    <n v="2020"/>
    <s v="2020Q4"/>
    <s v="Old_Claim"/>
    <x v="2"/>
    <x v="0"/>
  </r>
  <r>
    <s v="L05/070/9/000847/2020"/>
    <x v="155"/>
    <s v="26/10/2020"/>
    <x v="1"/>
    <n v="196986"/>
    <n v="196986"/>
    <n v="1"/>
    <x v="0"/>
    <n v="2020"/>
    <s v="2020Q4"/>
    <s v="Old_Claim"/>
    <x v="0"/>
    <x v="0"/>
  </r>
  <r>
    <s v="L01/087/9/000303/2020"/>
    <x v="445"/>
    <s v="28/10/2020"/>
    <x v="0"/>
    <n v="10000"/>
    <n v="10000"/>
    <n v="1"/>
    <x v="0"/>
    <n v="2020"/>
    <s v="2020Q4"/>
    <s v="Old_Claim"/>
    <x v="0"/>
    <x v="0"/>
  </r>
  <r>
    <s v="L01/088/9/000170/2020"/>
    <x v="444"/>
    <s v="29/10/2020"/>
    <x v="0"/>
    <n v="90000"/>
    <n v="90000"/>
    <n v="1"/>
    <x v="0"/>
    <n v="2020"/>
    <s v="2020Q4"/>
    <s v="Old_Claim"/>
    <x v="0"/>
    <x v="0"/>
  </r>
  <r>
    <s v="L01/088/9/000171/2020"/>
    <x v="27"/>
    <s v="30/10/2020"/>
    <x v="0"/>
    <n v="30"/>
    <n v="30"/>
    <n v="1"/>
    <x v="0"/>
    <n v="2020"/>
    <s v="2020Q4"/>
    <s v="Old_Claim"/>
    <x v="0"/>
    <x v="0"/>
  </r>
  <r>
    <s v="L01/087/9/000304/2020"/>
    <x v="445"/>
    <s v="28/10/2020"/>
    <x v="0"/>
    <n v="150000"/>
    <n v="150000"/>
    <n v="1"/>
    <x v="0"/>
    <n v="2020"/>
    <s v="2020Q4"/>
    <s v="Old_Claim"/>
    <x v="0"/>
    <x v="0"/>
  </r>
  <r>
    <s v="L01/070/9/000848/2020"/>
    <x v="71"/>
    <s v="24/10/2020"/>
    <x v="1"/>
    <n v="1000"/>
    <n v="1000"/>
    <n v="1"/>
    <x v="0"/>
    <n v="2020"/>
    <s v="2020Q4"/>
    <s v="Old_Claim"/>
    <x v="0"/>
    <x v="0"/>
  </r>
  <r>
    <s v="L01/070/9/000849/2020"/>
    <x v="444"/>
    <s v="29/10/2020"/>
    <x v="1"/>
    <n v="1810"/>
    <n v="1810"/>
    <n v="1"/>
    <x v="0"/>
    <n v="2020"/>
    <s v="2020Q4"/>
    <s v="Old_Claim"/>
    <x v="0"/>
    <x v="0"/>
  </r>
  <r>
    <s v="L05/070/9/000104/2020"/>
    <x v="239"/>
    <s v="14/02/2020"/>
    <x v="1"/>
    <n v="3120"/>
    <n v="3120"/>
    <n v="1"/>
    <x v="0"/>
    <n v="2020"/>
    <s v="2020Q1"/>
    <s v="Old_Claim"/>
    <x v="0"/>
    <x v="0"/>
  </r>
  <r>
    <s v="L01/070/9/000850/2020"/>
    <x v="437"/>
    <s v="20/10/2020"/>
    <x v="1"/>
    <n v="0"/>
    <n v="35000"/>
    <n v="1"/>
    <x v="0"/>
    <n v="2020"/>
    <s v="2020Q4"/>
    <s v="Old_Claim"/>
    <x v="0"/>
    <x v="0"/>
  </r>
  <r>
    <s v="L01/070/9/000853/2020"/>
    <x v="445"/>
    <s v="28/10/2020"/>
    <x v="1"/>
    <n v="7910"/>
    <n v="7910"/>
    <n v="1"/>
    <x v="0"/>
    <n v="2020"/>
    <s v="2020Q4"/>
    <s v="Old_Claim"/>
    <x v="2"/>
    <x v="0"/>
  </r>
  <r>
    <s v="L15/070/9/000855/2020"/>
    <x v="444"/>
    <s v="29/10/2020"/>
    <x v="1"/>
    <n v="113000"/>
    <n v="113000"/>
    <n v="1"/>
    <x v="0"/>
    <n v="2020"/>
    <s v="2020Q4"/>
    <s v="Old_Claim"/>
    <x v="2"/>
    <x v="0"/>
  </r>
  <r>
    <s v="L01/070/9/000858/2020"/>
    <x v="27"/>
    <s v="30/10/2020"/>
    <x v="1"/>
    <n v="6270"/>
    <n v="6270"/>
    <n v="1"/>
    <x v="0"/>
    <n v="2020"/>
    <s v="2020Q4"/>
    <s v="Old_Claim"/>
    <x v="0"/>
    <x v="0"/>
  </r>
  <r>
    <s v="L05/070/9/000860/2020"/>
    <x v="440"/>
    <s v="18/10/2020"/>
    <x v="1"/>
    <n v="53817"/>
    <n v="53817"/>
    <n v="1"/>
    <x v="0"/>
    <n v="2020"/>
    <s v="2020Q4"/>
    <s v="Old_Claim"/>
    <x v="0"/>
    <x v="0"/>
  </r>
  <r>
    <s v="L05/070/9/000861/2020"/>
    <x v="291"/>
    <s v="19/10/2020"/>
    <x v="1"/>
    <n v="1750"/>
    <n v="1750"/>
    <n v="1"/>
    <x v="0"/>
    <n v="2020"/>
    <s v="2020Q4"/>
    <s v="Old_Claim"/>
    <x v="2"/>
    <x v="0"/>
  </r>
  <r>
    <s v="L01/070/9/000863/2020"/>
    <x v="446"/>
    <s v="02/11/2020"/>
    <x v="1"/>
    <n v="1000"/>
    <n v="1000"/>
    <n v="1"/>
    <x v="0"/>
    <n v="2020"/>
    <s v="2020Q4"/>
    <s v="Old_Claim"/>
    <x v="0"/>
    <x v="0"/>
  </r>
  <r>
    <s v="L01/070/9/000864/2020"/>
    <x v="447"/>
    <s v="01/11/2020"/>
    <x v="1"/>
    <n v="1000"/>
    <n v="1000"/>
    <n v="1"/>
    <x v="0"/>
    <n v="2020"/>
    <s v="2020Q4"/>
    <s v="Old_Claim"/>
    <x v="0"/>
    <x v="0"/>
  </r>
  <r>
    <s v="L01/070/9/000865/2020"/>
    <x v="74"/>
    <s v="23/10/2020"/>
    <x v="1"/>
    <n v="324561.40350000001"/>
    <n v="324561.40350000001"/>
    <n v="1"/>
    <x v="0"/>
    <n v="2020"/>
    <s v="2020Q4"/>
    <s v="Old_Claim"/>
    <x v="1"/>
    <x v="0"/>
  </r>
  <r>
    <s v="L01/070/9/000110/2020"/>
    <x v="51"/>
    <s v="28/01/2020"/>
    <x v="1"/>
    <n v="11300"/>
    <n v="11300"/>
    <n v="1"/>
    <x v="0"/>
    <n v="2020"/>
    <s v="2020Q1"/>
    <s v="Old_Claim"/>
    <x v="0"/>
    <x v="0"/>
  </r>
  <r>
    <s v="L01/070/9/000866/2020"/>
    <x v="446"/>
    <s v="02/11/2020"/>
    <x v="1"/>
    <n v="46700"/>
    <n v="46700"/>
    <n v="1"/>
    <x v="0"/>
    <n v="2020"/>
    <s v="2020Q4"/>
    <s v="Old_Claim"/>
    <x v="0"/>
    <x v="0"/>
  </r>
  <r>
    <s v="L01/070/9/000874/2020"/>
    <x v="155"/>
    <s v="26/10/2020"/>
    <x v="1"/>
    <n v="200000"/>
    <n v="200000"/>
    <n v="1"/>
    <x v="0"/>
    <n v="2020"/>
    <s v="2020Q4"/>
    <s v="Old_Claim"/>
    <x v="2"/>
    <x v="0"/>
  </r>
  <r>
    <s v="L15/070/9/000875/2020"/>
    <x v="54"/>
    <s v="31/10/2020"/>
    <x v="1"/>
    <n v="1000"/>
    <n v="1000"/>
    <n v="1"/>
    <x v="0"/>
    <n v="2020"/>
    <s v="2020Q4"/>
    <s v="Old_Claim"/>
    <x v="0"/>
    <x v="0"/>
  </r>
  <r>
    <s v="L01/080/9/000308/2020"/>
    <x v="54"/>
    <s v="31/10/2020"/>
    <x v="0"/>
    <n v="730"/>
    <n v="730"/>
    <n v="1"/>
    <x v="0"/>
    <n v="2020"/>
    <s v="2020Q4"/>
    <s v="Old_Claim"/>
    <x v="2"/>
    <x v="0"/>
  </r>
  <r>
    <s v="L01/080/9/000310/2020"/>
    <x v="446"/>
    <s v="02/11/2020"/>
    <x v="0"/>
    <n v="100000"/>
    <n v="100000"/>
    <n v="1"/>
    <x v="0"/>
    <n v="2020"/>
    <s v="2020Q4"/>
    <s v="Old_Claim"/>
    <x v="0"/>
    <x v="0"/>
  </r>
  <r>
    <s v="L01/088/9/000179/2020"/>
    <x v="448"/>
    <s v="09/11/2020"/>
    <x v="0"/>
    <n v="210000"/>
    <n v="210000"/>
    <n v="1"/>
    <x v="0"/>
    <n v="2020"/>
    <s v="2020Q4"/>
    <s v="Old_Claim"/>
    <x v="0"/>
    <x v="0"/>
  </r>
  <r>
    <s v="L01/088/9/000016/2020"/>
    <x v="449"/>
    <s v="23/02/2020"/>
    <x v="0"/>
    <n v="620"/>
    <n v="620"/>
    <n v="1"/>
    <x v="0"/>
    <n v="2020"/>
    <s v="2020Q1"/>
    <s v="Old_Claim"/>
    <x v="0"/>
    <x v="0"/>
  </r>
  <r>
    <s v="L01/088/9/000176/2020"/>
    <x v="125"/>
    <s v="07/11/2020"/>
    <x v="0"/>
    <n v="48954"/>
    <n v="48954"/>
    <n v="1"/>
    <x v="0"/>
    <n v="2020"/>
    <s v="2020Q4"/>
    <s v="Old_Claim"/>
    <x v="0"/>
    <x v="0"/>
  </r>
  <r>
    <s v="L01/088/9/000175/2020"/>
    <x v="413"/>
    <s v="06/11/2020"/>
    <x v="0"/>
    <n v="8620"/>
    <n v="8620"/>
    <n v="1"/>
    <x v="0"/>
    <n v="2020"/>
    <s v="2020Q4"/>
    <s v="Old_Claim"/>
    <x v="0"/>
    <x v="0"/>
  </r>
  <r>
    <s v="L01/080/9/000313/2020"/>
    <x v="54"/>
    <s v="31/10/2020"/>
    <x v="0"/>
    <n v="10872"/>
    <n v="10872"/>
    <n v="1"/>
    <x v="0"/>
    <n v="2020"/>
    <s v="2020Q4"/>
    <s v="Old_Claim"/>
    <x v="0"/>
    <x v="0"/>
  </r>
  <r>
    <s v="L01/070/9/000878/2020"/>
    <x v="413"/>
    <s v="06/11/2020"/>
    <x v="1"/>
    <n v="59700"/>
    <n v="59700"/>
    <n v="1"/>
    <x v="0"/>
    <n v="2020"/>
    <s v="2020Q4"/>
    <s v="Old_Claim"/>
    <x v="2"/>
    <x v="0"/>
  </r>
  <r>
    <s v="L01/070/9/000885/2020"/>
    <x v="445"/>
    <s v="28/10/2020"/>
    <x v="1"/>
    <n v="9284"/>
    <n v="9284"/>
    <n v="1"/>
    <x v="0"/>
    <n v="2020"/>
    <s v="2020Q4"/>
    <s v="Old_Claim"/>
    <x v="0"/>
    <x v="0"/>
  </r>
  <r>
    <s v="L01/070/9/000111/2020"/>
    <x v="449"/>
    <s v="23/02/2020"/>
    <x v="1"/>
    <n v="210000"/>
    <n v="210000"/>
    <n v="1"/>
    <x v="0"/>
    <n v="2020"/>
    <s v="2020Q1"/>
    <s v="Old_Claim"/>
    <x v="0"/>
    <x v="0"/>
  </r>
  <r>
    <s v="L01/070/9/000884/2020"/>
    <x v="157"/>
    <s v="10/11/2020"/>
    <x v="1"/>
    <n v="144000"/>
    <n v="144000"/>
    <n v="1"/>
    <x v="0"/>
    <n v="2020"/>
    <s v="2020Q4"/>
    <s v="Old_Claim"/>
    <x v="2"/>
    <x v="0"/>
  </r>
  <r>
    <s v="L15/070/9/000838/2020"/>
    <x v="413"/>
    <s v="06/11/2020"/>
    <x v="1"/>
    <n v="190000"/>
    <n v="190000"/>
    <n v="1"/>
    <x v="0"/>
    <n v="2020"/>
    <s v="2020Q4"/>
    <s v="Old_Claim"/>
    <x v="0"/>
    <x v="0"/>
  </r>
  <r>
    <s v="L01/070/9/000882/2020"/>
    <x v="125"/>
    <s v="07/11/2020"/>
    <x v="1"/>
    <n v="9240"/>
    <n v="9240"/>
    <n v="1"/>
    <x v="0"/>
    <n v="2020"/>
    <s v="2020Q4"/>
    <s v="Old_Claim"/>
    <x v="0"/>
    <x v="0"/>
  </r>
  <r>
    <s v="L01/070/9/000879/2020"/>
    <x v="124"/>
    <s v="05/11/2020"/>
    <x v="1"/>
    <n v="8550"/>
    <n v="8550"/>
    <n v="1"/>
    <x v="0"/>
    <n v="2020"/>
    <s v="2020Q4"/>
    <s v="Old_Claim"/>
    <x v="0"/>
    <x v="0"/>
  </r>
  <r>
    <s v="L01/070/9/001047/2020"/>
    <x v="450"/>
    <s v="03/11/2020"/>
    <x v="1"/>
    <n v="8550"/>
    <n v="8550"/>
    <n v="1"/>
    <x v="0"/>
    <n v="2020"/>
    <s v="2020Q4"/>
    <s v="Old_Claim"/>
    <x v="2"/>
    <x v="0"/>
  </r>
  <r>
    <s v="L01/070/9/000891/2020"/>
    <x v="124"/>
    <s v="05/11/2020"/>
    <x v="1"/>
    <n v="1000"/>
    <n v="1000"/>
    <n v="1"/>
    <x v="0"/>
    <n v="2020"/>
    <s v="2020Q4"/>
    <s v="Old_Claim"/>
    <x v="2"/>
    <x v="0"/>
  </r>
  <r>
    <s v="L15/070/9/000898/2020"/>
    <x v="448"/>
    <s v="09/11/2020"/>
    <x v="1"/>
    <n v="8410"/>
    <n v="8410"/>
    <n v="1"/>
    <x v="0"/>
    <n v="2020"/>
    <s v="2020Q4"/>
    <s v="Old_Claim"/>
    <x v="2"/>
    <x v="0"/>
  </r>
  <r>
    <s v="L01/070/9/000114/2020"/>
    <x v="451"/>
    <s v="24/02/2020"/>
    <x v="1"/>
    <n v="1474280"/>
    <n v="1122820"/>
    <n v="1"/>
    <x v="0"/>
    <n v="2020"/>
    <s v="2020Q1"/>
    <s v="Old_Claim"/>
    <x v="2"/>
    <x v="0"/>
  </r>
  <r>
    <s v="L01/070/9/000900/2020"/>
    <x v="452"/>
    <s v="11/11/2020"/>
    <x v="1"/>
    <n v="8590"/>
    <n v="8590"/>
    <n v="1"/>
    <x v="0"/>
    <n v="2020"/>
    <s v="2020Q4"/>
    <s v="Old_Claim"/>
    <x v="0"/>
    <x v="0"/>
  </r>
  <r>
    <s v="L01/070/9/000905/2020"/>
    <x v="0"/>
    <s v="17/10/2020"/>
    <x v="1"/>
    <n v="1000"/>
    <n v="1000"/>
    <n v="1"/>
    <x v="0"/>
    <n v="2020"/>
    <s v="2020Q4"/>
    <s v="Old_Claim"/>
    <x v="0"/>
    <x v="0"/>
  </r>
  <r>
    <s v="L01/070/9/000907/2020"/>
    <x v="452"/>
    <s v="11/11/2020"/>
    <x v="1"/>
    <n v="75250"/>
    <n v="75250"/>
    <n v="1"/>
    <x v="0"/>
    <n v="2020"/>
    <s v="2020Q4"/>
    <s v="Old_Claim"/>
    <x v="1"/>
    <x v="0"/>
  </r>
  <r>
    <s v="L02/070/9/000909/2020"/>
    <x v="437"/>
    <s v="20/10/2020"/>
    <x v="1"/>
    <n v="306900"/>
    <n v="306900"/>
    <n v="1"/>
    <x v="0"/>
    <n v="2020"/>
    <s v="2020Q4"/>
    <s v="Old_Claim"/>
    <x v="0"/>
    <x v="0"/>
  </r>
  <r>
    <s v="L01/070/9/000910/2020"/>
    <x v="127"/>
    <s v="12/11/2020"/>
    <x v="1"/>
    <n v="8780"/>
    <n v="8780"/>
    <n v="1"/>
    <x v="0"/>
    <n v="2020"/>
    <s v="2020Q4"/>
    <s v="Old_Claim"/>
    <x v="0"/>
    <x v="0"/>
  </r>
  <r>
    <s v="L01/080/9/000330/2020"/>
    <x v="157"/>
    <s v="10/11/2020"/>
    <x v="0"/>
    <n v="44690"/>
    <n v="44690"/>
    <n v="1"/>
    <x v="0"/>
    <n v="2020"/>
    <s v="2020Q4"/>
    <s v="Old_Claim"/>
    <x v="0"/>
    <x v="0"/>
  </r>
  <r>
    <s v="L01/070/9/000913/2020"/>
    <x v="127"/>
    <s v="12/11/2020"/>
    <x v="1"/>
    <n v="10374"/>
    <n v="10374"/>
    <n v="1"/>
    <x v="0"/>
    <n v="2020"/>
    <s v="2020Q4"/>
    <s v="Old_Claim"/>
    <x v="0"/>
    <x v="0"/>
  </r>
  <r>
    <s v="L02/070/9/000450/2019"/>
    <x v="144"/>
    <s v="28/12/2019"/>
    <x v="1"/>
    <n v="1000"/>
    <n v="1000"/>
    <n v="1"/>
    <x v="1"/>
    <n v="2019"/>
    <s v="2019Q4"/>
    <s v="Old_Claim"/>
    <x v="0"/>
    <x v="0"/>
  </r>
  <r>
    <s v="L01/070/9/000915/2020"/>
    <x v="274"/>
    <s v="05/09/2020"/>
    <x v="1"/>
    <n v="89000"/>
    <n v="89000"/>
    <n v="1"/>
    <x v="0"/>
    <n v="2020"/>
    <s v="2020Q3"/>
    <s v="Old_Claim"/>
    <x v="0"/>
    <x v="0"/>
  </r>
  <r>
    <s v="L01/087/9/000320/2020"/>
    <x v="33"/>
    <s v="05/10/2020"/>
    <x v="0"/>
    <n v="120690"/>
    <n v="120690"/>
    <n v="1"/>
    <x v="0"/>
    <n v="2020"/>
    <s v="2020Q4"/>
    <s v="Old_Claim"/>
    <x v="0"/>
    <x v="0"/>
  </r>
  <r>
    <s v="L01/080/9/000321/2020"/>
    <x v="453"/>
    <s v="08/11/2020"/>
    <x v="0"/>
    <n v="207446"/>
    <n v="207446"/>
    <n v="1"/>
    <x v="0"/>
    <n v="2020"/>
    <s v="2020Q4"/>
    <s v="Old_Claim"/>
    <x v="0"/>
    <x v="0"/>
  </r>
  <r>
    <s v="L02/088/9/000182/2020"/>
    <x v="115"/>
    <s v="07/09/2020"/>
    <x v="0"/>
    <n v="1000000"/>
    <n v="1000000"/>
    <n v="1"/>
    <x v="0"/>
    <n v="2020"/>
    <s v="2020Q3"/>
    <s v="Old_Claim"/>
    <x v="0"/>
    <x v="0"/>
  </r>
  <r>
    <s v="L01/088/9/000185/2020"/>
    <x v="454"/>
    <s v="27/10/2020"/>
    <x v="0"/>
    <n v="156000"/>
    <n v="156000"/>
    <n v="1"/>
    <x v="0"/>
    <n v="2020"/>
    <s v="2020Q4"/>
    <s v="Old_Claim"/>
    <x v="0"/>
    <x v="0"/>
  </r>
  <r>
    <s v="L02/070/9/000919/2020"/>
    <x v="157"/>
    <s v="10/11/2020"/>
    <x v="1"/>
    <n v="1000"/>
    <n v="1000"/>
    <n v="1"/>
    <x v="0"/>
    <n v="2020"/>
    <s v="2020Q4"/>
    <s v="Old_Claim"/>
    <x v="2"/>
    <x v="0"/>
  </r>
  <r>
    <s v="L01/070/9/0001001/2020"/>
    <x v="455"/>
    <s v="27/11/2020"/>
    <x v="1"/>
    <n v="10500"/>
    <n v="10500"/>
    <n v="1"/>
    <x v="0"/>
    <n v="2020"/>
    <s v="2020Q4"/>
    <s v="Old_Claim"/>
    <x v="0"/>
    <x v="0"/>
  </r>
  <r>
    <s v="L02/087/9/000026/2020"/>
    <x v="93"/>
    <s v="25/02/2020"/>
    <x v="0"/>
    <n v="1000"/>
    <n v="1000"/>
    <n v="1"/>
    <x v="0"/>
    <n v="2020"/>
    <s v="2020Q1"/>
    <s v="Old_Claim"/>
    <x v="0"/>
    <x v="0"/>
  </r>
  <r>
    <s v="L01/070/9/000920/2020"/>
    <x v="448"/>
    <s v="09/11/2020"/>
    <x v="1"/>
    <n v="16000"/>
    <n v="16000"/>
    <n v="1"/>
    <x v="0"/>
    <n v="2020"/>
    <s v="2020Q4"/>
    <s v="Old_Claim"/>
    <x v="0"/>
    <x v="0"/>
  </r>
  <r>
    <s v="L01/070/9/000921/2020"/>
    <x v="456"/>
    <s v="15/11/2020"/>
    <x v="1"/>
    <n v="9000"/>
    <n v="9000"/>
    <n v="1"/>
    <x v="0"/>
    <n v="2020"/>
    <s v="2020Q4"/>
    <s v="Old_Claim"/>
    <x v="0"/>
    <x v="0"/>
  </r>
  <r>
    <s v="L01/070/9/001262/2020"/>
    <x v="327"/>
    <s v="17/11/2020"/>
    <x v="1"/>
    <n v="241176.4706"/>
    <n v="241176.4706"/>
    <n v="1"/>
    <x v="0"/>
    <n v="2020"/>
    <s v="2020Q1"/>
    <s v="Old_Claim"/>
    <x v="1"/>
    <x v="0"/>
  </r>
  <r>
    <s v="L01/070/9/000930/2020"/>
    <x v="54"/>
    <s v="31/10/2020"/>
    <x v="1"/>
    <n v="1000"/>
    <n v="1000"/>
    <n v="1"/>
    <x v="0"/>
    <n v="2020"/>
    <s v="2020Q4"/>
    <s v="Old_Claim"/>
    <x v="0"/>
    <x v="0"/>
  </r>
  <r>
    <s v="L05/070/9/000932/2020"/>
    <x v="175"/>
    <s v="13/11/2020"/>
    <x v="1"/>
    <n v="644920"/>
    <n v="644920"/>
    <n v="1"/>
    <x v="0"/>
    <n v="2020"/>
    <s v="2020Q4"/>
    <s v="Old_Claim"/>
    <x v="2"/>
    <x v="0"/>
  </r>
  <r>
    <s v="L01/070/9/000934/2020"/>
    <x v="2"/>
    <s v="19/11/2020"/>
    <x v="1"/>
    <n v="29950"/>
    <n v="29950"/>
    <n v="1"/>
    <x v="0"/>
    <n v="2020"/>
    <s v="2020Q4"/>
    <s v="Old_Claim"/>
    <x v="0"/>
    <x v="0"/>
  </r>
  <r>
    <s v="L01/087/9/000327/2020"/>
    <x v="448"/>
    <s v="09/11/2020"/>
    <x v="0"/>
    <n v="26419"/>
    <n v="26419"/>
    <n v="1"/>
    <x v="0"/>
    <n v="2020"/>
    <s v="2020Q4"/>
    <s v="Old_Claim"/>
    <x v="0"/>
    <x v="0"/>
  </r>
  <r>
    <s v="L01/070/9/000115/2020"/>
    <x v="92"/>
    <s v="12/01/2020"/>
    <x v="1"/>
    <n v="11300"/>
    <n v="11300"/>
    <n v="1"/>
    <x v="0"/>
    <n v="2020"/>
    <s v="2020Q1"/>
    <s v="Old_Claim"/>
    <x v="0"/>
    <x v="0"/>
  </r>
  <r>
    <s v="L01/081/9/000328/2020"/>
    <x v="70"/>
    <s v="15/10/2020"/>
    <x v="0"/>
    <n v="150893"/>
    <n v="150893"/>
    <n v="1"/>
    <x v="0"/>
    <n v="2020"/>
    <s v="2020Q4"/>
    <s v="Old_Claim"/>
    <x v="0"/>
    <x v="0"/>
  </r>
  <r>
    <s v="L01/088/9/000190/2020"/>
    <x v="137"/>
    <s v="17/11/2020"/>
    <x v="0"/>
    <n v="720"/>
    <n v="720"/>
    <n v="1"/>
    <x v="0"/>
    <n v="2020"/>
    <s v="2020Q4"/>
    <s v="Old_Claim"/>
    <x v="2"/>
    <x v="0"/>
  </r>
  <r>
    <s v="L02/088/9/000193/2020"/>
    <x v="457"/>
    <s v="14/11/2020"/>
    <x v="0"/>
    <n v="3930"/>
    <n v="3930"/>
    <n v="1"/>
    <x v="0"/>
    <n v="2020"/>
    <s v="2020Q4"/>
    <s v="Old_Claim"/>
    <x v="2"/>
    <x v="0"/>
  </r>
  <r>
    <s v="L01/080/9/000332/2020"/>
    <x v="159"/>
    <s v="22/11/2020"/>
    <x v="0"/>
    <n v="177000"/>
    <n v="177000"/>
    <n v="1"/>
    <x v="0"/>
    <n v="2020"/>
    <s v="2020Q4"/>
    <s v="Old_Claim"/>
    <x v="0"/>
    <x v="0"/>
  </r>
  <r>
    <s v="L01/088/9/000196/2020"/>
    <x v="172"/>
    <s v="20/11/2020"/>
    <x v="0"/>
    <n v="4200"/>
    <n v="4200"/>
    <n v="1"/>
    <x v="0"/>
    <n v="2020"/>
    <s v="2020Q4"/>
    <s v="Old_Claim"/>
    <x v="0"/>
    <x v="0"/>
  </r>
  <r>
    <s v="L01/070/9/000941/2020"/>
    <x v="456"/>
    <s v="15/11/2020"/>
    <x v="1"/>
    <n v="560000"/>
    <n v="560000"/>
    <n v="1"/>
    <x v="0"/>
    <n v="2020"/>
    <s v="2020Q4"/>
    <s v="Old_Claim"/>
    <x v="0"/>
    <x v="0"/>
  </r>
  <r>
    <s v="L15/070/9/000943/2020"/>
    <x v="172"/>
    <s v="20/11/2020"/>
    <x v="1"/>
    <n v="500000"/>
    <n v="500000"/>
    <n v="1"/>
    <x v="0"/>
    <n v="2020"/>
    <s v="2020Q4"/>
    <s v="Old_Claim"/>
    <x v="1"/>
    <x v="0"/>
  </r>
  <r>
    <s v="L02/088/9/000018/2020"/>
    <x v="93"/>
    <s v="25/02/2020"/>
    <x v="0"/>
    <n v="35614"/>
    <n v="35614"/>
    <n v="1"/>
    <x v="0"/>
    <n v="2020"/>
    <s v="2020Q1"/>
    <s v="Old_Claim"/>
    <x v="0"/>
    <x v="0"/>
  </r>
  <r>
    <s v="L02/070/9/000947/2020"/>
    <x v="452"/>
    <s v="11/11/2020"/>
    <x v="1"/>
    <n v="90"/>
    <n v="90"/>
    <n v="1"/>
    <x v="0"/>
    <n v="2020"/>
    <s v="2020Q4"/>
    <s v="Old_Claim"/>
    <x v="2"/>
    <x v="0"/>
  </r>
  <r>
    <s v="L01/070/9/000951/2020"/>
    <x v="456"/>
    <s v="15/11/2020"/>
    <x v="1"/>
    <n v="9000"/>
    <n v="9000"/>
    <n v="1"/>
    <x v="0"/>
    <n v="2020"/>
    <s v="2020Q4"/>
    <s v="Old_Claim"/>
    <x v="0"/>
    <x v="0"/>
  </r>
  <r>
    <s v="L01/070/9/000953/2020"/>
    <x v="2"/>
    <s v="19/11/2020"/>
    <x v="1"/>
    <n v="17668"/>
    <n v="17668"/>
    <n v="1"/>
    <x v="0"/>
    <n v="2020"/>
    <s v="2020Q4"/>
    <s v="Old_Claim"/>
    <x v="1"/>
    <x v="0"/>
  </r>
  <r>
    <s v="L01/070/9/000886/2020"/>
    <x v="455"/>
    <s v="24/11/2020"/>
    <x v="1"/>
    <n v="3000"/>
    <n v="3000"/>
    <n v="1"/>
    <x v="0"/>
    <n v="2020"/>
    <s v="2020Q4"/>
    <s v="Old_Claim"/>
    <x v="0"/>
    <x v="0"/>
  </r>
  <r>
    <s v="L01/070/9/000957/2020"/>
    <x v="159"/>
    <s v="22/11/2020"/>
    <x v="1"/>
    <n v="501358.2353"/>
    <n v="501358.2353"/>
    <n v="1"/>
    <x v="0"/>
    <n v="2020"/>
    <s v="2020Q4"/>
    <s v="Old_Claim"/>
    <x v="1"/>
    <x v="0"/>
  </r>
  <r>
    <s v="L02/070/9/000962/2020"/>
    <x v="2"/>
    <s v="19/11/2020"/>
    <x v="1"/>
    <n v="2000"/>
    <n v="2000"/>
    <n v="1"/>
    <x v="0"/>
    <n v="2020"/>
    <s v="2020Q4"/>
    <s v="Old_Claim"/>
    <x v="0"/>
    <x v="0"/>
  </r>
  <r>
    <s v="L05/070/9/000965/2020"/>
    <x v="27"/>
    <s v="30/10/2020"/>
    <x v="1"/>
    <n v="4000"/>
    <n v="4000"/>
    <n v="1"/>
    <x v="0"/>
    <n v="2020"/>
    <s v="2020Q4"/>
    <s v="Old_Claim"/>
    <x v="2"/>
    <x v="0"/>
  </r>
  <r>
    <s v="L02/070/9/000116/2020"/>
    <x v="458"/>
    <s v="07/01/2020"/>
    <x v="1"/>
    <n v="5000"/>
    <n v="5000"/>
    <n v="1"/>
    <x v="0"/>
    <n v="2020"/>
    <s v="2020Q1"/>
    <s v="Old_Claim"/>
    <x v="0"/>
    <x v="0"/>
  </r>
  <r>
    <s v="L01/070/9/000966/2020"/>
    <x v="459"/>
    <s v="23/11/2020"/>
    <x v="1"/>
    <n v="1000"/>
    <n v="1000"/>
    <n v="1"/>
    <x v="0"/>
    <n v="2020"/>
    <s v="2020Q4"/>
    <s v="Old_Claim"/>
    <x v="0"/>
    <x v="0"/>
  </r>
  <r>
    <s v="L01/070/9/000967/2020"/>
    <x v="0"/>
    <s v="17/10/2020"/>
    <x v="1"/>
    <n v="1000"/>
    <n v="1000"/>
    <n v="1"/>
    <x v="0"/>
    <n v="2020"/>
    <s v="2020Q4"/>
    <s v="Old_Claim"/>
    <x v="0"/>
    <x v="0"/>
  </r>
  <r>
    <s v="L01/070/9/000968/2020"/>
    <x v="459"/>
    <s v="23/11/2020"/>
    <x v="1"/>
    <n v="76300"/>
    <n v="76300"/>
    <n v="1"/>
    <x v="0"/>
    <n v="2020"/>
    <s v="2020Q4"/>
    <s v="Old_Claim"/>
    <x v="0"/>
    <x v="0"/>
  </r>
  <r>
    <s v="L01/070/9/000969/2020"/>
    <x v="128"/>
    <s v="18/11/2020"/>
    <x v="1"/>
    <n v="7000"/>
    <n v="7000"/>
    <n v="1"/>
    <x v="0"/>
    <n v="2020"/>
    <s v="2020Q4"/>
    <s v="Old_Claim"/>
    <x v="0"/>
    <x v="0"/>
  </r>
  <r>
    <s v="L01/070/9/000970/2020"/>
    <x v="460"/>
    <s v="21/11/2020"/>
    <x v="1"/>
    <n v="84983"/>
    <n v="84983"/>
    <n v="1"/>
    <x v="0"/>
    <n v="2020"/>
    <s v="2020Q4"/>
    <s v="Old_Claim"/>
    <x v="0"/>
    <x v="0"/>
  </r>
  <r>
    <s v="L05/070/9/000971/2020"/>
    <x v="54"/>
    <s v="31/10/2020"/>
    <x v="1"/>
    <n v="10846"/>
    <n v="10846"/>
    <n v="1"/>
    <x v="0"/>
    <n v="2020"/>
    <s v="2020Q4"/>
    <s v="Old_Claim"/>
    <x v="2"/>
    <x v="0"/>
  </r>
  <r>
    <s v="L01/070/9/000972/2020"/>
    <x v="460"/>
    <s v="21/11/2020"/>
    <x v="1"/>
    <n v="135000"/>
    <n v="135000"/>
    <n v="1"/>
    <x v="0"/>
    <n v="2020"/>
    <s v="2020Q4"/>
    <s v="Old_Claim"/>
    <x v="1"/>
    <x v="0"/>
  </r>
  <r>
    <s v="L02/070/9/000121/2020"/>
    <x v="451"/>
    <s v="24/02/2020"/>
    <x v="1"/>
    <n v="1327663"/>
    <n v="1715650"/>
    <n v="1"/>
    <x v="0"/>
    <n v="2020"/>
    <s v="2020Q1"/>
    <s v="Old_Claim"/>
    <x v="2"/>
    <x v="0"/>
  </r>
  <r>
    <s v="L01/080/9/000336/2020"/>
    <x v="71"/>
    <s v="24/10/2020"/>
    <x v="0"/>
    <n v="860077"/>
    <n v="860077"/>
    <n v="1"/>
    <x v="0"/>
    <n v="2020"/>
    <s v="2020Q4"/>
    <s v="Old_Claim"/>
    <x v="2"/>
    <x v="0"/>
  </r>
  <r>
    <s v="L01/080/9/000338/2020"/>
    <x v="455"/>
    <s v="24/11/2020"/>
    <x v="0"/>
    <n v="910"/>
    <n v="910"/>
    <n v="1"/>
    <x v="0"/>
    <n v="2020"/>
    <s v="2020Q4"/>
    <s v="Old_Claim"/>
    <x v="2"/>
    <x v="0"/>
  </r>
  <r>
    <s v="L01/087/9/000339/2020"/>
    <x v="460"/>
    <s v="21/11/2020"/>
    <x v="0"/>
    <n v="10000"/>
    <n v="10000"/>
    <n v="1"/>
    <x v="0"/>
    <n v="2020"/>
    <s v="2020Q4"/>
    <s v="Old_Claim"/>
    <x v="0"/>
    <x v="0"/>
  </r>
  <r>
    <s v="L01/080/9/000340/2020"/>
    <x v="426"/>
    <s v="12/09/2020"/>
    <x v="0"/>
    <n v="1500000"/>
    <n v="1500000"/>
    <n v="1"/>
    <x v="0"/>
    <n v="2020"/>
    <s v="2020Q3"/>
    <s v="Old_Claim"/>
    <x v="2"/>
    <x v="0"/>
  </r>
  <r>
    <s v="L01/070/9/000977/2020"/>
    <x v="461"/>
    <s v="26/11/2020"/>
    <x v="1"/>
    <n v="120000"/>
    <n v="120000"/>
    <n v="1"/>
    <x v="0"/>
    <n v="2020"/>
    <s v="2020Q4"/>
    <s v="Old_Claim"/>
    <x v="0"/>
    <x v="0"/>
  </r>
  <r>
    <s v="L01/070/9/000981/2020"/>
    <x v="286"/>
    <s v="12/10/2020"/>
    <x v="1"/>
    <n v="200000"/>
    <n v="200000"/>
    <n v="1"/>
    <x v="0"/>
    <n v="2020"/>
    <s v="2020Q4"/>
    <s v="Old_Claim"/>
    <x v="0"/>
    <x v="0"/>
  </r>
  <r>
    <s v="L01/070/9/000982/2020"/>
    <x v="396"/>
    <s v="24/07/2020"/>
    <x v="1"/>
    <n v="1000"/>
    <n v="1000"/>
    <n v="1"/>
    <x v="0"/>
    <n v="2020"/>
    <s v="2020Q3"/>
    <s v="Old_Claim"/>
    <x v="0"/>
    <x v="0"/>
  </r>
  <r>
    <s v="L02/070/9/000126/2020"/>
    <x v="237"/>
    <s v="29/02/2020"/>
    <x v="1"/>
    <n v="40"/>
    <n v="40"/>
    <n v="1"/>
    <x v="0"/>
    <n v="2020"/>
    <s v="2020Q1"/>
    <s v="Old_Claim"/>
    <x v="0"/>
    <x v="0"/>
  </r>
  <r>
    <s v="L05/070/9/000992/2020"/>
    <x v="71"/>
    <s v="24/10/2020"/>
    <x v="1"/>
    <n v="2038500"/>
    <n v="1293250"/>
    <n v="1"/>
    <x v="0"/>
    <n v="2020"/>
    <s v="2020Q4"/>
    <s v="Old_Claim"/>
    <x v="2"/>
    <x v="0"/>
  </r>
  <r>
    <s v="L05/070/9/000993/2020"/>
    <x v="159"/>
    <s v="22/11/2020"/>
    <x v="1"/>
    <n v="10340"/>
    <n v="10340"/>
    <n v="1"/>
    <x v="0"/>
    <n v="2020"/>
    <s v="2020Q4"/>
    <s v="Old_Claim"/>
    <x v="2"/>
    <x v="0"/>
  </r>
  <r>
    <s v="L01/070/9/000127/2020"/>
    <x v="342"/>
    <s v="06/01/2020"/>
    <x v="1"/>
    <n v="630000"/>
    <n v="500000"/>
    <n v="1"/>
    <x v="0"/>
    <n v="2020"/>
    <s v="2020Q1"/>
    <s v="Old_Claim"/>
    <x v="2"/>
    <x v="0"/>
  </r>
  <r>
    <s v="L01/070/9/001003/2020"/>
    <x v="72"/>
    <s v="28/11/2020"/>
    <x v="1"/>
    <n v="7000"/>
    <n v="7000"/>
    <n v="1"/>
    <x v="0"/>
    <n v="2020"/>
    <s v="2020Q4"/>
    <s v="Old_Claim"/>
    <x v="0"/>
    <x v="0"/>
  </r>
  <r>
    <s v="L01/070/9/001004/2020"/>
    <x v="159"/>
    <s v="22/11/2020"/>
    <x v="1"/>
    <n v="8500"/>
    <n v="8500"/>
    <n v="1"/>
    <x v="0"/>
    <n v="2020"/>
    <s v="2020Q4"/>
    <s v="Old_Claim"/>
    <x v="0"/>
    <x v="0"/>
  </r>
  <r>
    <s v="L05/087/9/000343/2020"/>
    <x v="462"/>
    <s v="29/11/2020"/>
    <x v="0"/>
    <n v="366650"/>
    <n v="366650"/>
    <n v="1"/>
    <x v="0"/>
    <n v="2020"/>
    <s v="2020Q4"/>
    <s v="Old_Claim"/>
    <x v="0"/>
    <x v="0"/>
  </r>
  <r>
    <s v="L01/088/9/000247/2020"/>
    <x v="131"/>
    <s v="27/11/2020"/>
    <x v="0"/>
    <n v="412500"/>
    <n v="412500"/>
    <n v="1"/>
    <x v="0"/>
    <n v="2020"/>
    <s v="2020Q4"/>
    <s v="Old_Claim"/>
    <x v="0"/>
    <x v="0"/>
  </r>
  <r>
    <s v="L01/088/9/000249/2020"/>
    <x v="175"/>
    <s v="13/11/2020"/>
    <x v="0"/>
    <n v="9880"/>
    <n v="9880"/>
    <n v="1"/>
    <x v="0"/>
    <n v="2020"/>
    <s v="2020Q4"/>
    <s v="Old_Claim"/>
    <x v="0"/>
    <x v="0"/>
  </r>
  <r>
    <s v="L01/070/9/000128/2020"/>
    <x v="94"/>
    <s v="28/02/2020"/>
    <x v="1"/>
    <n v="58340"/>
    <n v="58340"/>
    <n v="1"/>
    <x v="0"/>
    <n v="2020"/>
    <s v="2020Q1"/>
    <s v="Old_Claim"/>
    <x v="0"/>
    <x v="0"/>
  </r>
  <r>
    <s v="L02/070/9/001007/2020"/>
    <x v="461"/>
    <s v="26/11/2020"/>
    <x v="1"/>
    <n v="300129"/>
    <n v="300129"/>
    <n v="1"/>
    <x v="0"/>
    <n v="2020"/>
    <s v="2020Q4"/>
    <s v="Old_Claim"/>
    <x v="2"/>
    <x v="0"/>
  </r>
  <r>
    <s v="L01/070/9/001008/2020"/>
    <x v="73"/>
    <s v="30/11/2020"/>
    <x v="1"/>
    <n v="89000"/>
    <n v="89000"/>
    <n v="1"/>
    <x v="0"/>
    <n v="2020"/>
    <s v="2020Q4"/>
    <s v="Old_Claim"/>
    <x v="1"/>
    <x v="0"/>
  </r>
  <r>
    <s v="L01/070/9/001010/2020"/>
    <x v="463"/>
    <s v="03/12/2020"/>
    <x v="1"/>
    <n v="23000"/>
    <n v="23000"/>
    <n v="1"/>
    <x v="0"/>
    <n v="2020"/>
    <s v="2020Q4"/>
    <s v="Old_Claim"/>
    <x v="0"/>
    <x v="0"/>
  </r>
  <r>
    <s v="L02/070/9/001012/2020"/>
    <x v="123"/>
    <s v="30/09/2020"/>
    <x v="1"/>
    <n v="450000"/>
    <n v="450000"/>
    <n v="1"/>
    <x v="0"/>
    <n v="2020"/>
    <s v="2020Q3"/>
    <s v="Old_Claim"/>
    <x v="0"/>
    <x v="0"/>
  </r>
  <r>
    <s v="L01/070/9/001022/2020"/>
    <x v="462"/>
    <s v="29/11/2020"/>
    <x v="1"/>
    <n v="9256"/>
    <n v="9256"/>
    <n v="1"/>
    <x v="0"/>
    <n v="2020"/>
    <s v="2020Q4"/>
    <s v="Old_Claim"/>
    <x v="2"/>
    <x v="0"/>
  </r>
  <r>
    <s v="L01/070/9/001025/2020"/>
    <x v="461"/>
    <s v="26/11/2020"/>
    <x v="1"/>
    <n v="5000"/>
    <n v="5000"/>
    <n v="1"/>
    <x v="0"/>
    <n v="2020"/>
    <s v="2020Q4"/>
    <s v="Old_Claim"/>
    <x v="0"/>
    <x v="0"/>
  </r>
  <r>
    <s v="L01/070/9/001026/2020"/>
    <x v="464"/>
    <s v="04/12/2020"/>
    <x v="1"/>
    <n v="120470"/>
    <n v="120470"/>
    <n v="1"/>
    <x v="0"/>
    <n v="2020"/>
    <s v="2020Q4"/>
    <s v="Old_Claim"/>
    <x v="0"/>
    <x v="0"/>
  </r>
  <r>
    <s v="L01/070/9/001028/2020"/>
    <x v="129"/>
    <s v="06/12/2020"/>
    <x v="1"/>
    <n v="5000"/>
    <n v="5000"/>
    <n v="1"/>
    <x v="0"/>
    <n v="2020"/>
    <s v="2020Q4"/>
    <s v="Old_Claim"/>
    <x v="0"/>
    <x v="0"/>
  </r>
  <r>
    <s v="L01/070/9/001029/2020"/>
    <x v="54"/>
    <s v="31/10/2020"/>
    <x v="1"/>
    <n v="303960"/>
    <n v="303960"/>
    <n v="1"/>
    <x v="0"/>
    <n v="2020"/>
    <s v="2020Q4"/>
    <s v="Old_Claim"/>
    <x v="2"/>
    <x v="0"/>
  </r>
  <r>
    <s v="L01/080/9/000350/2020"/>
    <x v="453"/>
    <s v="08/11/2020"/>
    <x v="0"/>
    <n v="7000"/>
    <n v="7000"/>
    <n v="1"/>
    <x v="0"/>
    <n v="2020"/>
    <s v="2020Q4"/>
    <s v="Old_Claim"/>
    <x v="0"/>
    <x v="0"/>
  </r>
  <r>
    <s v="L01/087/9/000356/2020"/>
    <x v="461"/>
    <s v="26/11/2020"/>
    <x v="0"/>
    <n v="248166"/>
    <n v="248166"/>
    <n v="1"/>
    <x v="0"/>
    <n v="2020"/>
    <s v="2020Q4"/>
    <s v="Old_Claim"/>
    <x v="2"/>
    <x v="0"/>
  </r>
  <r>
    <s v="L02/088/9/000250/2020"/>
    <x v="174"/>
    <s v="01/12/2020"/>
    <x v="0"/>
    <n v="39500"/>
    <n v="39500"/>
    <n v="1"/>
    <x v="0"/>
    <n v="2020"/>
    <s v="2020Q4"/>
    <s v="Old_Claim"/>
    <x v="0"/>
    <x v="0"/>
  </r>
  <r>
    <s v="L01/070/9/000132/2020"/>
    <x v="111"/>
    <s v="04/03/2020"/>
    <x v="1"/>
    <n v="40"/>
    <n v="40"/>
    <n v="1"/>
    <x v="0"/>
    <n v="2020"/>
    <s v="2020Q1"/>
    <s v="Old_Claim"/>
    <x v="2"/>
    <x v="0"/>
  </r>
  <r>
    <s v="L01/088/9/000252/2020"/>
    <x v="462"/>
    <s v="29/11/2020"/>
    <x v="0"/>
    <n v="924"/>
    <n v="924"/>
    <n v="1"/>
    <x v="0"/>
    <n v="2020"/>
    <s v="2020Q4"/>
    <s v="Old_Claim"/>
    <x v="0"/>
    <x v="0"/>
  </r>
  <r>
    <s v="L01/088/9/000254/2020"/>
    <x v="463"/>
    <s v="03/12/2020"/>
    <x v="0"/>
    <n v="10000"/>
    <n v="10000"/>
    <n v="1"/>
    <x v="0"/>
    <n v="2020"/>
    <s v="2020Q4"/>
    <s v="Old_Claim"/>
    <x v="0"/>
    <x v="0"/>
  </r>
  <r>
    <s v="L01/088/9/000256/2020"/>
    <x v="174"/>
    <s v="01/12/2020"/>
    <x v="0"/>
    <n v="6410"/>
    <n v="6410"/>
    <n v="1"/>
    <x v="0"/>
    <n v="2020"/>
    <s v="2020Q4"/>
    <s v="Old_Claim"/>
    <x v="2"/>
    <x v="0"/>
  </r>
  <r>
    <s v="L01/070/9/001034/2020"/>
    <x v="464"/>
    <s v="04/12/2020"/>
    <x v="1"/>
    <n v="730"/>
    <n v="730"/>
    <n v="1"/>
    <x v="0"/>
    <n v="2020"/>
    <s v="2020Q4"/>
    <s v="Old_Claim"/>
    <x v="2"/>
    <x v="0"/>
  </r>
  <r>
    <s v="L01/070/9/001035/2020"/>
    <x v="257"/>
    <s v="27/06/2020"/>
    <x v="1"/>
    <n v="668782.35290000006"/>
    <n v="668782.35290000006"/>
    <n v="1"/>
    <x v="0"/>
    <n v="2020"/>
    <s v="2020Q2"/>
    <s v="Old_Claim"/>
    <x v="1"/>
    <x v="0"/>
  </r>
  <r>
    <s v="L05/070/9/001036/2020"/>
    <x v="72"/>
    <s v="28/11/2020"/>
    <x v="1"/>
    <n v="2476169.4117999999"/>
    <n v="1226169.4117999999"/>
    <n v="1"/>
    <x v="0"/>
    <n v="2020"/>
    <s v="2020Q4"/>
    <s v="Old_Claim"/>
    <x v="2"/>
    <x v="0"/>
  </r>
  <r>
    <s v="L05/070/9/001038/2020"/>
    <x v="463"/>
    <s v="03/12/2020"/>
    <x v="1"/>
    <n v="30000"/>
    <n v="30000"/>
    <n v="1"/>
    <x v="0"/>
    <n v="2020"/>
    <s v="2020Q4"/>
    <s v="Old_Claim"/>
    <x v="0"/>
    <x v="0"/>
  </r>
  <r>
    <s v="L01/070/9/001050/2020"/>
    <x v="464"/>
    <s v="07/12/2020"/>
    <x v="1"/>
    <n v="120000"/>
    <n v="120000"/>
    <n v="1"/>
    <x v="0"/>
    <n v="2020"/>
    <s v="2020Q4"/>
    <s v="Old_Claim"/>
    <x v="1"/>
    <x v="0"/>
  </r>
  <r>
    <s v="L01/070/9/000451/2019"/>
    <x v="381"/>
    <s v="23/11/2019"/>
    <x v="1"/>
    <n v="139528"/>
    <n v="139528"/>
    <n v="1"/>
    <x v="1"/>
    <n v="2019"/>
    <s v="2019Q4"/>
    <s v="Old_Claim"/>
    <x v="2"/>
    <x v="0"/>
  </r>
  <r>
    <s v="L01/070/9/001040/2020"/>
    <x v="157"/>
    <s v="10/11/2020"/>
    <x v="1"/>
    <n v="102800"/>
    <n v="102800"/>
    <n v="1"/>
    <x v="0"/>
    <n v="2020"/>
    <s v="2020Q4"/>
    <s v="Old_Claim"/>
    <x v="0"/>
    <x v="0"/>
  </r>
  <r>
    <s v="L02/070/9/001041/2020"/>
    <x v="462"/>
    <s v="29/11/2020"/>
    <x v="1"/>
    <n v="1270"/>
    <n v="1270"/>
    <n v="1"/>
    <x v="0"/>
    <n v="2020"/>
    <s v="2020Q4"/>
    <s v="Old_Claim"/>
    <x v="0"/>
    <x v="0"/>
  </r>
  <r>
    <s v="L01/070/9/001042/2020"/>
    <x v="72"/>
    <s v="28/11/2020"/>
    <x v="1"/>
    <n v="95308"/>
    <n v="95308"/>
    <n v="1"/>
    <x v="0"/>
    <n v="2020"/>
    <s v="2020Q4"/>
    <s v="Old_Claim"/>
    <x v="0"/>
    <x v="0"/>
  </r>
  <r>
    <s v="L01/070/9/001045/2020"/>
    <x v="465"/>
    <s v="07/12/2020"/>
    <x v="1"/>
    <n v="430"/>
    <n v="430"/>
    <n v="1"/>
    <x v="0"/>
    <n v="2020"/>
    <s v="2020Q4"/>
    <s v="Old_Claim"/>
    <x v="0"/>
    <x v="0"/>
  </r>
  <r>
    <s v="L01/070/9/001046/2020"/>
    <x v="129"/>
    <s v="06/12/2020"/>
    <x v="1"/>
    <n v="10600"/>
    <n v="10600"/>
    <n v="1"/>
    <x v="0"/>
    <n v="2020"/>
    <s v="2020Q4"/>
    <s v="Old_Claim"/>
    <x v="0"/>
    <x v="0"/>
  </r>
  <r>
    <s v="L01/080/9/000357/2020"/>
    <x v="465"/>
    <s v="07/12/2020"/>
    <x v="0"/>
    <n v="2720"/>
    <n v="2720"/>
    <n v="1"/>
    <x v="0"/>
    <n v="2020"/>
    <s v="2020Q4"/>
    <s v="Old_Claim"/>
    <x v="2"/>
    <x v="0"/>
  </r>
  <r>
    <s v="L01/080/9/000358/2020"/>
    <x v="452"/>
    <s v="11/11/2020"/>
    <x v="0"/>
    <n v="50000"/>
    <n v="50000"/>
    <n v="1"/>
    <x v="0"/>
    <n v="2020"/>
    <s v="2020Q4"/>
    <s v="Old_Claim"/>
    <x v="0"/>
    <x v="0"/>
  </r>
  <r>
    <s v="L01/080/9/000359/2020"/>
    <x v="129"/>
    <s v="06/12/2020"/>
    <x v="0"/>
    <n v="3730"/>
    <n v="3730"/>
    <n v="1"/>
    <x v="0"/>
    <n v="2020"/>
    <s v="2020Q4"/>
    <s v="Old_Claim"/>
    <x v="2"/>
    <x v="0"/>
  </r>
  <r>
    <s v="L01/070/9/000134/2020"/>
    <x v="466"/>
    <s v="27/02/2020"/>
    <x v="1"/>
    <n v="4528"/>
    <n v="4528"/>
    <n v="1"/>
    <x v="0"/>
    <n v="2020"/>
    <s v="2020Q1"/>
    <s v="Old_Claim"/>
    <x v="0"/>
    <x v="0"/>
  </r>
  <r>
    <s v="L01/080/9/000360/2020"/>
    <x v="450"/>
    <s v="03/11/2020"/>
    <x v="0"/>
    <n v="259649.12280000001"/>
    <n v="259649.12280000001"/>
    <n v="1"/>
    <x v="0"/>
    <n v="2020"/>
    <s v="2020Q4"/>
    <s v="Old_Claim"/>
    <x v="1"/>
    <x v="0"/>
  </r>
  <r>
    <s v="L01/087/9/000361/2020"/>
    <x v="462"/>
    <s v="29/11/2020"/>
    <x v="0"/>
    <n v="49730"/>
    <n v="49730"/>
    <n v="1"/>
    <x v="0"/>
    <n v="2020"/>
    <s v="2020Q4"/>
    <s v="Old_Claim"/>
    <x v="2"/>
    <x v="0"/>
  </r>
  <r>
    <s v="L01/088/9/000258/2020"/>
    <x v="465"/>
    <s v="07/12/2020"/>
    <x v="0"/>
    <n v="267680"/>
    <n v="267680"/>
    <n v="1"/>
    <x v="0"/>
    <n v="2020"/>
    <s v="2020Q4"/>
    <s v="Old_Claim"/>
    <x v="2"/>
    <x v="0"/>
  </r>
  <r>
    <s v="L01/070/9/001050/2020"/>
    <x v="464"/>
    <s v="04/12/2020"/>
    <x v="1"/>
    <n v="7270"/>
    <n v="7270"/>
    <n v="0"/>
    <x v="0"/>
    <n v="2020"/>
    <s v="2020Q4"/>
    <s v="Old_Claim"/>
    <x v="1"/>
    <x v="0"/>
  </r>
  <r>
    <s v="L01/070/9/001052/2020"/>
    <x v="393"/>
    <s v="22/07/2020"/>
    <x v="1"/>
    <n v="500000"/>
    <n v="500000"/>
    <n v="1"/>
    <x v="0"/>
    <n v="2020"/>
    <s v="2020Q3"/>
    <s v="Old_Claim"/>
    <x v="2"/>
    <x v="0"/>
  </r>
  <r>
    <s v="L01/070/9/001060/2020"/>
    <x v="467"/>
    <s v="05/12/2020"/>
    <x v="1"/>
    <n v="1000"/>
    <n v="1000"/>
    <n v="1"/>
    <x v="0"/>
    <n v="2020"/>
    <s v="2020Q4"/>
    <s v="Old_Claim"/>
    <x v="1"/>
    <x v="0"/>
  </r>
  <r>
    <s v="L02/070/9/001061/2020"/>
    <x v="131"/>
    <s v="27/11/2020"/>
    <x v="1"/>
    <n v="10000"/>
    <n v="10000"/>
    <n v="1"/>
    <x v="0"/>
    <n v="2020"/>
    <s v="2020Q4"/>
    <s v="Old_Claim"/>
    <x v="1"/>
    <x v="0"/>
  </r>
  <r>
    <s v="L01/070/9/000139/2020"/>
    <x v="21"/>
    <s v="05/03/2020"/>
    <x v="1"/>
    <n v="10000"/>
    <n v="10000"/>
    <n v="1"/>
    <x v="0"/>
    <n v="2020"/>
    <s v="2020Q1"/>
    <s v="Old_Claim"/>
    <x v="0"/>
    <x v="0"/>
  </r>
  <r>
    <s v="L02/088/9/000259/2020"/>
    <x v="468"/>
    <s v="02/12/2020"/>
    <x v="0"/>
    <n v="0"/>
    <n v="49720"/>
    <n v="1"/>
    <x v="0"/>
    <n v="2020"/>
    <s v="2020Q4"/>
    <s v="Old_Claim"/>
    <x v="0"/>
    <x v="0"/>
  </r>
  <r>
    <s v="L01/070/9/001069/2020"/>
    <x v="469"/>
    <s v="09/12/2020"/>
    <x v="1"/>
    <n v="112500"/>
    <n v="112500"/>
    <n v="1"/>
    <x v="0"/>
    <n v="2020"/>
    <s v="2020Q4"/>
    <s v="Old_Claim"/>
    <x v="1"/>
    <x v="0"/>
  </r>
  <r>
    <s v="L01/070/9/001067/2020"/>
    <x v="140"/>
    <s v="12/12/2020"/>
    <x v="1"/>
    <n v="9000"/>
    <n v="9000"/>
    <n v="1"/>
    <x v="0"/>
    <n v="2020"/>
    <s v="2020Q4"/>
    <s v="Old_Claim"/>
    <x v="0"/>
    <x v="0"/>
  </r>
  <r>
    <s v="L01/070/9/001051/2020"/>
    <x v="140"/>
    <s v="12/12/2020"/>
    <x v="1"/>
    <n v="1000"/>
    <n v="1000"/>
    <n v="1"/>
    <x v="0"/>
    <n v="2020"/>
    <s v="2020Q4"/>
    <s v="Old_Claim"/>
    <x v="0"/>
    <x v="0"/>
  </r>
  <r>
    <s v="L01/070/9/001075/2020"/>
    <x v="470"/>
    <s v="13/12/2020"/>
    <x v="1"/>
    <n v="12556"/>
    <n v="12556"/>
    <n v="1"/>
    <x v="0"/>
    <n v="2020"/>
    <s v="2020Q4"/>
    <s v="Old_Claim"/>
    <x v="0"/>
    <x v="0"/>
  </r>
  <r>
    <s v="L15/070/9/000140/2020"/>
    <x v="26"/>
    <s v="01/03/2020"/>
    <x v="1"/>
    <n v="-4960"/>
    <n v="-4960"/>
    <n v="1"/>
    <x v="0"/>
    <n v="2020"/>
    <s v="2020Q1"/>
    <s v="Old_Claim"/>
    <x v="0"/>
    <x v="0"/>
  </r>
  <r>
    <s v="L02/070/9/001073/2020"/>
    <x v="467"/>
    <s v="05/12/2020"/>
    <x v="1"/>
    <n v="20860"/>
    <n v="20860"/>
    <n v="1"/>
    <x v="0"/>
    <n v="2020"/>
    <s v="2020Q4"/>
    <s v="Old_Claim"/>
    <x v="0"/>
    <x v="0"/>
  </r>
  <r>
    <s v="L05/070/9/001071/2020"/>
    <x v="467"/>
    <s v="05/12/2020"/>
    <x v="1"/>
    <n v="5722"/>
    <n v="5722"/>
    <n v="1"/>
    <x v="0"/>
    <n v="2020"/>
    <s v="2020Q4"/>
    <s v="Old_Claim"/>
    <x v="2"/>
    <x v="0"/>
  </r>
  <r>
    <s v="L01/070/9/001021/2020"/>
    <x v="110"/>
    <s v="25/07/2020"/>
    <x v="1"/>
    <n v="1000"/>
    <n v="1000"/>
    <n v="1"/>
    <x v="0"/>
    <n v="2020"/>
    <s v="2020Q3"/>
    <s v="Old_Claim"/>
    <x v="0"/>
    <x v="0"/>
  </r>
  <r>
    <s v="L05/080/9/000366/2020"/>
    <x v="464"/>
    <s v="04/12/2020"/>
    <x v="0"/>
    <n v="9832"/>
    <n v="9832"/>
    <n v="1"/>
    <x v="0"/>
    <n v="2020"/>
    <s v="2020Q4"/>
    <s v="Old_Claim"/>
    <x v="0"/>
    <x v="0"/>
  </r>
  <r>
    <s v="L05/087/9/000367/2020"/>
    <x v="159"/>
    <s v="22/11/2020"/>
    <x v="0"/>
    <n v="873906"/>
    <n v="873906"/>
    <n v="1"/>
    <x v="0"/>
    <n v="2020"/>
    <s v="2020Q4"/>
    <s v="Old_Claim"/>
    <x v="2"/>
    <x v="0"/>
  </r>
  <r>
    <s v="L01/087/9/000373/2020"/>
    <x v="140"/>
    <s v="12/12/2020"/>
    <x v="0"/>
    <n v="635000"/>
    <n v="635000"/>
    <n v="1"/>
    <x v="0"/>
    <n v="2020"/>
    <s v="2020Q4"/>
    <s v="Old_Claim"/>
    <x v="0"/>
    <x v="0"/>
  </r>
  <r>
    <s v="L01/088/9/000263/2020"/>
    <x v="464"/>
    <s v="04/12/2020"/>
    <x v="0"/>
    <n v="59730"/>
    <n v="59730"/>
    <n v="1"/>
    <x v="0"/>
    <n v="2020"/>
    <s v="2020Q4"/>
    <s v="Old_Claim"/>
    <x v="0"/>
    <x v="0"/>
  </r>
  <r>
    <s v="L01/070/9/001076/2020"/>
    <x v="471"/>
    <s v="11/12/2020"/>
    <x v="1"/>
    <n v="12210"/>
    <n v="12210"/>
    <n v="1"/>
    <x v="0"/>
    <n v="2020"/>
    <s v="2020Q4"/>
    <s v="Old_Claim"/>
    <x v="2"/>
    <x v="0"/>
  </r>
  <r>
    <s v="L01/070/9/000141/2020"/>
    <x v="28"/>
    <s v="09/03/2020"/>
    <x v="1"/>
    <n v="1000"/>
    <n v="1000"/>
    <n v="1"/>
    <x v="0"/>
    <n v="2020"/>
    <s v="2020Q1"/>
    <s v="Old_Claim"/>
    <x v="0"/>
    <x v="0"/>
  </r>
  <r>
    <s v="L01/070/9/001084/2020"/>
    <x v="470"/>
    <s v="13/12/2020"/>
    <x v="1"/>
    <n v="23700"/>
    <n v="23700"/>
    <n v="1"/>
    <x v="0"/>
    <n v="2020"/>
    <s v="2020Q4"/>
    <s v="Old_Claim"/>
    <x v="0"/>
    <x v="0"/>
  </r>
  <r>
    <s v="L01/070/9/001085/2020"/>
    <x v="140"/>
    <s v="12/12/2020"/>
    <x v="1"/>
    <n v="9000"/>
    <n v="9000"/>
    <n v="1"/>
    <x v="0"/>
    <n v="2020"/>
    <s v="2020Q4"/>
    <s v="Old_Claim"/>
    <x v="0"/>
    <x v="0"/>
  </r>
  <r>
    <s v="L01/070/9/001087/2020"/>
    <x v="140"/>
    <s v="12/12/2020"/>
    <x v="1"/>
    <n v="2320"/>
    <n v="2320"/>
    <n v="1"/>
    <x v="0"/>
    <n v="2020"/>
    <s v="2020Q4"/>
    <s v="Old_Claim"/>
    <x v="2"/>
    <x v="0"/>
  </r>
  <r>
    <s v="L01/070/9/001088/2020"/>
    <x v="140"/>
    <s v="12/12/2020"/>
    <x v="1"/>
    <n v="10000"/>
    <n v="10000"/>
    <n v="1"/>
    <x v="0"/>
    <n v="2020"/>
    <s v="2020Q4"/>
    <s v="Old_Claim"/>
    <x v="0"/>
    <x v="0"/>
  </r>
  <r>
    <s v="L01/080/9/000379/2020"/>
    <x v="76"/>
    <s v="16/12/2020"/>
    <x v="0"/>
    <n v="0"/>
    <n v="296897"/>
    <n v="1"/>
    <x v="0"/>
    <n v="2020"/>
    <s v="2020Q4"/>
    <s v="Old_Claim"/>
    <x v="0"/>
    <x v="0"/>
  </r>
  <r>
    <s v="L01/080/9/000380/2020"/>
    <x v="76"/>
    <s v="16/12/2020"/>
    <x v="0"/>
    <n v="100000"/>
    <n v="100000"/>
    <n v="1"/>
    <x v="0"/>
    <n v="2020"/>
    <s v="2020Q4"/>
    <s v="Old_Claim"/>
    <x v="0"/>
    <x v="0"/>
  </r>
  <r>
    <s v="L01/080/9/000381/2020"/>
    <x v="470"/>
    <s v="13/12/2020"/>
    <x v="0"/>
    <n v="1073"/>
    <n v="1073"/>
    <n v="1"/>
    <x v="0"/>
    <n v="2020"/>
    <s v="2020Q4"/>
    <s v="Old_Claim"/>
    <x v="0"/>
    <x v="0"/>
  </r>
  <r>
    <s v="L01/082/9/000384/2020"/>
    <x v="468"/>
    <s v="02/12/2020"/>
    <x v="1"/>
    <n v="1000"/>
    <n v="1000"/>
    <n v="1"/>
    <x v="0"/>
    <n v="2020"/>
    <s v="2020Q4"/>
    <s v="Old_Claim"/>
    <x v="0"/>
    <x v="0"/>
  </r>
  <r>
    <s v="L01/088/9/000264/2020"/>
    <x v="158"/>
    <s v="25/11/2020"/>
    <x v="0"/>
    <n v="16228"/>
    <n v="16228"/>
    <n v="1"/>
    <x v="0"/>
    <n v="2020"/>
    <s v="2020Q4"/>
    <s v="Old_Claim"/>
    <x v="2"/>
    <x v="0"/>
  </r>
  <r>
    <s v="L01/087/9/000392/2020"/>
    <x v="140"/>
    <s v="12/12/2020"/>
    <x v="0"/>
    <n v="100000"/>
    <n v="100000"/>
    <n v="1"/>
    <x v="0"/>
    <n v="2020"/>
    <s v="2020Q4"/>
    <s v="Old_Claim"/>
    <x v="0"/>
    <x v="0"/>
  </r>
  <r>
    <s v="L02/080/9/000389/2020"/>
    <x v="442"/>
    <s v="25/10/2020"/>
    <x v="0"/>
    <n v="500000"/>
    <n v="500000"/>
    <n v="1"/>
    <x v="0"/>
    <n v="2020"/>
    <s v="2020Q4"/>
    <s v="Old_Claim"/>
    <x v="1"/>
    <x v="0"/>
  </r>
  <r>
    <s v="L02/088/9/000021/2020"/>
    <x v="449"/>
    <s v="23/02/2020"/>
    <x v="0"/>
    <n v="879200"/>
    <n v="879200"/>
    <n v="1"/>
    <x v="0"/>
    <n v="2020"/>
    <s v="2020Q1"/>
    <s v="Old_Claim"/>
    <x v="0"/>
    <x v="0"/>
  </r>
  <r>
    <s v="L15/080/9/000388/2020"/>
    <x v="444"/>
    <s v="29/10/2020"/>
    <x v="0"/>
    <n v="9024346.4710000008"/>
    <n v="0"/>
    <n v="1"/>
    <x v="0"/>
    <n v="2020"/>
    <s v="2020Q4"/>
    <s v="Old_Claim"/>
    <x v="1"/>
    <x v="0"/>
  </r>
  <r>
    <s v="L01/080/9/000387/2020"/>
    <x v="11"/>
    <s v="18/12/2020"/>
    <x v="0"/>
    <n v="90500.039999999004"/>
    <n v="0"/>
    <n v="1"/>
    <x v="0"/>
    <n v="2020"/>
    <s v="2020Q4"/>
    <s v="Old_Claim"/>
    <x v="0"/>
    <x v="0"/>
  </r>
  <r>
    <s v="L01/087/9/000385/2020"/>
    <x v="6"/>
    <s v="21/12/2020"/>
    <x v="0"/>
    <n v="2000"/>
    <n v="2000"/>
    <n v="1"/>
    <x v="0"/>
    <n v="2020"/>
    <s v="2020Q4"/>
    <s v="Old_Claim"/>
    <x v="0"/>
    <x v="0"/>
  </r>
  <r>
    <s v="L01/088/9/000267/2020"/>
    <x v="10"/>
    <s v="20/12/2020"/>
    <x v="0"/>
    <n v="163140"/>
    <n v="163140"/>
    <n v="1"/>
    <x v="0"/>
    <n v="2020"/>
    <s v="2020Q4"/>
    <s v="Old_Claim"/>
    <x v="2"/>
    <x v="0"/>
  </r>
  <r>
    <s v="L01/088/9/000268/2020"/>
    <x v="464"/>
    <s v="04/12/2020"/>
    <x v="0"/>
    <n v="12000"/>
    <n v="12000"/>
    <n v="1"/>
    <x v="0"/>
    <n v="2020"/>
    <s v="2020Q4"/>
    <s v="Old_Claim"/>
    <x v="0"/>
    <x v="0"/>
  </r>
  <r>
    <s v="L01/088/9/000272/2020"/>
    <x v="6"/>
    <s v="21/12/2020"/>
    <x v="0"/>
    <n v="9280"/>
    <n v="9280"/>
    <n v="1"/>
    <x v="0"/>
    <n v="2020"/>
    <s v="2020Q4"/>
    <s v="Old_Claim"/>
    <x v="2"/>
    <x v="0"/>
  </r>
  <r>
    <s v="L01/070/9/001116/2020"/>
    <x v="5"/>
    <s v="19/12/2020"/>
    <x v="1"/>
    <n v="7000"/>
    <n v="7000"/>
    <n v="1"/>
    <x v="0"/>
    <n v="2020"/>
    <s v="2020Q4"/>
    <s v="Old_Claim"/>
    <x v="0"/>
    <x v="0"/>
  </r>
  <r>
    <s v="L01/070/9/001117/2020"/>
    <x v="76"/>
    <s v="16/12/2020"/>
    <x v="1"/>
    <n v="10000"/>
    <n v="10000"/>
    <n v="1"/>
    <x v="0"/>
    <n v="2020"/>
    <s v="2020Q4"/>
    <s v="Old_Claim"/>
    <x v="0"/>
    <x v="0"/>
  </r>
  <r>
    <s v="L01/088/9/000023/2020"/>
    <x v="95"/>
    <s v="06/03/2020"/>
    <x v="0"/>
    <n v="20"/>
    <n v="20"/>
    <n v="1"/>
    <x v="0"/>
    <n v="2020"/>
    <s v="2020Q1"/>
    <s v="Old_Claim"/>
    <x v="0"/>
    <x v="0"/>
  </r>
  <r>
    <s v="L01/070/9/001120/2020"/>
    <x v="30"/>
    <s v="10/12/2020"/>
    <x v="1"/>
    <n v="20000"/>
    <n v="20000"/>
    <n v="1"/>
    <x v="0"/>
    <n v="2020"/>
    <s v="2020Q4"/>
    <s v="Old_Claim"/>
    <x v="0"/>
    <x v="0"/>
  </r>
  <r>
    <s v="L02/070/9/001095/2020"/>
    <x v="168"/>
    <s v="27/12/2020"/>
    <x v="1"/>
    <n v="6380"/>
    <n v="6380"/>
    <n v="1"/>
    <x v="0"/>
    <n v="2020"/>
    <s v="2020Q4"/>
    <s v="Old_Claim"/>
    <x v="1"/>
    <x v="0"/>
  </r>
  <r>
    <s v="L05/070/9/001097/2020"/>
    <x v="457"/>
    <s v="14/11/2020"/>
    <x v="1"/>
    <n v="3024440"/>
    <n v="1324440"/>
    <n v="1"/>
    <x v="0"/>
    <n v="2020"/>
    <s v="2020Q4"/>
    <s v="Old_Claim"/>
    <x v="2"/>
    <x v="0"/>
  </r>
  <r>
    <s v="L01/070/9/001101/2020"/>
    <x v="11"/>
    <s v="18/12/2020"/>
    <x v="1"/>
    <n v="8590"/>
    <n v="8590"/>
    <n v="1"/>
    <x v="0"/>
    <n v="2020"/>
    <s v="2020Q4"/>
    <s v="Old_Claim"/>
    <x v="2"/>
    <x v="0"/>
  </r>
  <r>
    <s v="L01/070/9/001103/2020"/>
    <x v="13"/>
    <s v="24/12/2020"/>
    <x v="1"/>
    <n v="188500"/>
    <n v="188500"/>
    <n v="1"/>
    <x v="0"/>
    <n v="2020"/>
    <s v="2020Q4"/>
    <s v="Old_Claim"/>
    <x v="0"/>
    <x v="0"/>
  </r>
  <r>
    <s v="L01/088/9/000027/2020"/>
    <x v="472"/>
    <s v="08/03/2020"/>
    <x v="0"/>
    <n v="620"/>
    <n v="620"/>
    <n v="1"/>
    <x v="0"/>
    <n v="2020"/>
    <s v="2020Q1"/>
    <s v="Old_Claim"/>
    <x v="0"/>
    <x v="0"/>
  </r>
  <r>
    <s v="L01/070/9/001105/2020"/>
    <x v="473"/>
    <s v="17/12/2020"/>
    <x v="1"/>
    <n v="1000"/>
    <n v="1000"/>
    <n v="1"/>
    <x v="0"/>
    <n v="2020"/>
    <s v="2020Q4"/>
    <s v="Old_Claim"/>
    <x v="1"/>
    <x v="0"/>
  </r>
  <r>
    <s v="L01/070/9/001108/2020"/>
    <x v="132"/>
    <s v="14/12/2020"/>
    <x v="1"/>
    <n v="156000"/>
    <n v="156000"/>
    <n v="1"/>
    <x v="0"/>
    <n v="2020"/>
    <s v="2020Q4"/>
    <s v="Old_Claim"/>
    <x v="0"/>
    <x v="0"/>
  </r>
  <r>
    <s v="L01/070/9/001109/2020"/>
    <x v="469"/>
    <s v="09/12/2020"/>
    <x v="1"/>
    <n v="7000"/>
    <n v="7000"/>
    <n v="1"/>
    <x v="0"/>
    <n v="2020"/>
    <s v="2020Q4"/>
    <s v="Old_Claim"/>
    <x v="1"/>
    <x v="0"/>
  </r>
  <r>
    <s v="L01/070/9/001110/2020"/>
    <x v="129"/>
    <s v="06/12/2020"/>
    <x v="1"/>
    <n v="7000"/>
    <n v="7000"/>
    <n v="1"/>
    <x v="0"/>
    <n v="2020"/>
    <s v="2020Q4"/>
    <s v="Old_Claim"/>
    <x v="0"/>
    <x v="0"/>
  </r>
  <r>
    <s v="L01/070/9/001113/2020"/>
    <x v="6"/>
    <s v="21/12/2020"/>
    <x v="1"/>
    <n v="6380"/>
    <n v="6380"/>
    <n v="1"/>
    <x v="0"/>
    <n v="2020"/>
    <s v="2020Q4"/>
    <s v="Old_Claim"/>
    <x v="0"/>
    <x v="0"/>
  </r>
  <r>
    <s v="L01/070/9/001114/2020"/>
    <x v="473"/>
    <s v="17/12/2020"/>
    <x v="1"/>
    <n v="3000"/>
    <n v="3000"/>
    <n v="1"/>
    <x v="0"/>
    <n v="2020"/>
    <s v="2020Q4"/>
    <s v="Old_Claim"/>
    <x v="0"/>
    <x v="0"/>
  </r>
  <r>
    <s v="L01/070/9/001115/2020"/>
    <x v="467"/>
    <s v="05/12/2020"/>
    <x v="1"/>
    <n v="2410"/>
    <n v="2410"/>
    <n v="1"/>
    <x v="0"/>
    <n v="2020"/>
    <s v="2020Q4"/>
    <s v="Old_Claim"/>
    <x v="2"/>
    <x v="0"/>
  </r>
  <r>
    <s v="L01/070/9/000147/2020"/>
    <x v="234"/>
    <s v="05/02/2020"/>
    <x v="1"/>
    <n v="62352.941180000002"/>
    <n v="62352.941180000002"/>
    <n v="1"/>
    <x v="0"/>
    <n v="2020"/>
    <s v="2020Q1"/>
    <s v="Old_Claim"/>
    <x v="1"/>
    <x v="0"/>
  </r>
  <r>
    <s v="L01/070/9/001128/2020"/>
    <x v="9"/>
    <s v="22/12/2020"/>
    <x v="1"/>
    <n v="1002020"/>
    <n v="1002020"/>
    <n v="1"/>
    <x v="0"/>
    <n v="2020"/>
    <s v="2020Q4"/>
    <s v="Old_Claim"/>
    <x v="1"/>
    <x v="0"/>
  </r>
  <r>
    <s v="L01/070/9/001129/2020"/>
    <x v="3"/>
    <s v="23/12/2020"/>
    <x v="1"/>
    <n v="23260"/>
    <n v="23260"/>
    <n v="1"/>
    <x v="0"/>
    <n v="2020"/>
    <s v="2020Q4"/>
    <s v="Old_Claim"/>
    <x v="2"/>
    <x v="0"/>
  </r>
  <r>
    <s v="L01/070/9/001133/2020"/>
    <x v="7"/>
    <s v="25/12/2020"/>
    <x v="1"/>
    <n v="12448"/>
    <n v="12448"/>
    <n v="1"/>
    <x v="0"/>
    <n v="2020"/>
    <s v="2020Q4"/>
    <s v="Old_Claim"/>
    <x v="0"/>
    <x v="0"/>
  </r>
  <r>
    <s v="L01/070/9/001134/2020"/>
    <x v="6"/>
    <s v="21/12/2020"/>
    <x v="1"/>
    <n v="13220"/>
    <n v="13220"/>
    <n v="1"/>
    <x v="0"/>
    <n v="2020"/>
    <s v="2020Q4"/>
    <s v="Old_Claim"/>
    <x v="0"/>
    <x v="0"/>
  </r>
  <r>
    <s v="L01/070/9/001138/2020"/>
    <x v="3"/>
    <s v="23/12/2020"/>
    <x v="1"/>
    <n v="110000"/>
    <n v="110000"/>
    <n v="1"/>
    <x v="0"/>
    <n v="2020"/>
    <s v="2020Q4"/>
    <s v="Old_Claim"/>
    <x v="0"/>
    <x v="0"/>
  </r>
  <r>
    <s v="L01/070/9/001139/2020"/>
    <x v="13"/>
    <s v="24/12/2020"/>
    <x v="1"/>
    <n v="3140"/>
    <n v="3140"/>
    <n v="1"/>
    <x v="0"/>
    <n v="2020"/>
    <s v="2020Q4"/>
    <s v="Old_Claim"/>
    <x v="2"/>
    <x v="0"/>
  </r>
  <r>
    <s v="L01/070/9/000800/2020"/>
    <x v="440"/>
    <s v="18/10/2020"/>
    <x v="1"/>
    <n v="1000"/>
    <n v="1000"/>
    <n v="1"/>
    <x v="0"/>
    <n v="2020"/>
    <s v="2020Q4"/>
    <s v="Old_Claim"/>
    <x v="2"/>
    <x v="0"/>
  </r>
  <r>
    <s v="L01/087/9/000252/2020"/>
    <x v="443"/>
    <s v="22/10/2020"/>
    <x v="0"/>
    <n v="100000"/>
    <n v="100000"/>
    <n v="1"/>
    <x v="0"/>
    <n v="2020"/>
    <s v="2020Q4"/>
    <s v="Old_Claim"/>
    <x v="0"/>
    <x v="0"/>
  </r>
  <r>
    <s v="L01/087/9/000253/2020"/>
    <x v="0"/>
    <s v="17/10/2020"/>
    <x v="0"/>
    <n v="3060000"/>
    <n v="1750000"/>
    <n v="1"/>
    <x v="0"/>
    <n v="2020"/>
    <s v="2020Q4"/>
    <s v="Old_Claim"/>
    <x v="0"/>
    <x v="0"/>
  </r>
  <r>
    <s v="L15/070/9/000813/2020"/>
    <x v="442"/>
    <s v="25/10/2020"/>
    <x v="1"/>
    <n v="138500"/>
    <n v="138500"/>
    <n v="1"/>
    <x v="0"/>
    <n v="2020"/>
    <s v="2020Q4"/>
    <s v="Old_Claim"/>
    <x v="0"/>
    <x v="0"/>
  </r>
  <r>
    <s v="L01/088/9/000167/2020"/>
    <x v="74"/>
    <s v="23/10/2020"/>
    <x v="0"/>
    <n v="27010"/>
    <n v="27010"/>
    <n v="1"/>
    <x v="0"/>
    <n v="2020"/>
    <s v="2020Q4"/>
    <s v="Old_Claim"/>
    <x v="0"/>
    <x v="0"/>
  </r>
  <r>
    <s v="L01/030/9/000014/2020"/>
    <x v="442"/>
    <s v="25/10/2020"/>
    <x v="7"/>
    <n v="63400"/>
    <n v="63400"/>
    <n v="1"/>
    <x v="0"/>
    <n v="2020"/>
    <s v="2020Q4"/>
    <s v="Old_Claim"/>
    <x v="0"/>
    <x v="0"/>
  </r>
  <r>
    <s v="L15/070/9/000851/2020"/>
    <x v="444"/>
    <s v="29/10/2020"/>
    <x v="1"/>
    <n v="9000"/>
    <n v="9000"/>
    <n v="1"/>
    <x v="0"/>
    <n v="2020"/>
    <s v="2020Q4"/>
    <s v="Old_Claim"/>
    <x v="0"/>
    <x v="0"/>
  </r>
  <r>
    <s v="L01/070/9/000859/2020"/>
    <x v="442"/>
    <s v="25/10/2020"/>
    <x v="1"/>
    <n v="174950"/>
    <n v="174950"/>
    <n v="1"/>
    <x v="0"/>
    <n v="2020"/>
    <s v="2020Q4"/>
    <s v="Old_Claim"/>
    <x v="2"/>
    <x v="0"/>
  </r>
  <r>
    <s v="L01/087/9/000307/2020"/>
    <x v="54"/>
    <s v="31/10/2020"/>
    <x v="0"/>
    <n v="150000"/>
    <n v="150000"/>
    <n v="1"/>
    <x v="0"/>
    <n v="2020"/>
    <s v="2020Q4"/>
    <s v="Old_Claim"/>
    <x v="0"/>
    <x v="0"/>
  </r>
  <r>
    <s v="L01/088/9/000173/2020"/>
    <x v="446"/>
    <s v="02/11/2020"/>
    <x v="0"/>
    <n v="57960"/>
    <n v="57960"/>
    <n v="1"/>
    <x v="0"/>
    <n v="2020"/>
    <s v="2020Q4"/>
    <s v="Old_Claim"/>
    <x v="2"/>
    <x v="0"/>
  </r>
  <r>
    <s v="L01/088/9/000174/2020"/>
    <x v="474"/>
    <s v="04/11/2020"/>
    <x v="0"/>
    <n v="119000"/>
    <n v="119000"/>
    <n v="1"/>
    <x v="0"/>
    <n v="2020"/>
    <s v="2020Q4"/>
    <s v="Old_Claim"/>
    <x v="0"/>
    <x v="0"/>
  </r>
  <r>
    <s v="L01/020/9/000003/2020"/>
    <x v="69"/>
    <s v="13/10/2020"/>
    <x v="3"/>
    <n v="246444"/>
    <n v="874147.50840000005"/>
    <n v="1"/>
    <x v="0"/>
    <n v="2020"/>
    <s v="2020Q4"/>
    <s v="Old_Claim"/>
    <x v="0"/>
    <x v="0"/>
  </r>
  <r>
    <s v="L01/087/9/000314/2020"/>
    <x v="413"/>
    <s v="06/11/2020"/>
    <x v="0"/>
    <n v="250000"/>
    <n v="250000"/>
    <n v="1"/>
    <x v="0"/>
    <n v="2020"/>
    <s v="2020Q4"/>
    <s v="Old_Claim"/>
    <x v="0"/>
    <x v="0"/>
  </r>
  <r>
    <s v="L01/070/9/000896/2020"/>
    <x v="125"/>
    <s v="07/11/2020"/>
    <x v="1"/>
    <n v="1000"/>
    <n v="1000"/>
    <n v="1"/>
    <x v="0"/>
    <n v="2020"/>
    <s v="2020Q4"/>
    <s v="Old_Claim"/>
    <x v="2"/>
    <x v="0"/>
  </r>
  <r>
    <s v="L01/070/9/000906/2020"/>
    <x v="448"/>
    <s v="09/11/2020"/>
    <x v="1"/>
    <n v="2213058.824"/>
    <n v="489508.82400000002"/>
    <n v="1"/>
    <x v="0"/>
    <n v="2020"/>
    <s v="2020Q4"/>
    <s v="Old_Claim"/>
    <x v="2"/>
    <x v="0"/>
  </r>
  <r>
    <s v="L15/080/9/000317/2020"/>
    <x v="447"/>
    <s v="01/11/2020"/>
    <x v="0"/>
    <n v="100000"/>
    <n v="100000"/>
    <n v="1"/>
    <x v="0"/>
    <n v="2020"/>
    <s v="2020Q4"/>
    <s v="Old_Claim"/>
    <x v="0"/>
    <x v="0"/>
  </r>
  <r>
    <s v="L01/080/9/000322/2020"/>
    <x v="274"/>
    <s v="05/09/2020"/>
    <x v="0"/>
    <n v="239220"/>
    <n v="239220"/>
    <n v="1"/>
    <x v="0"/>
    <n v="2020"/>
    <s v="2020Q3"/>
    <s v="Old_Claim"/>
    <x v="0"/>
    <x v="0"/>
  </r>
  <r>
    <s v="L01/070/9/000923/2020"/>
    <x v="457"/>
    <s v="14/11/2020"/>
    <x v="1"/>
    <n v="-5468"/>
    <n v="0"/>
    <n v="1"/>
    <x v="0"/>
    <n v="2020"/>
    <s v="2020Q4"/>
    <s v="Old_Claim"/>
    <x v="2"/>
    <x v="0"/>
  </r>
  <r>
    <s v="L01/070/9/000929/2020"/>
    <x v="137"/>
    <s v="17/11/2020"/>
    <x v="1"/>
    <n v="1000"/>
    <n v="1000"/>
    <n v="1"/>
    <x v="0"/>
    <n v="2020"/>
    <s v="2020Q4"/>
    <s v="Old_Claim"/>
    <x v="2"/>
    <x v="0"/>
  </r>
  <r>
    <s v="L01/070/9/000931/2020"/>
    <x v="157"/>
    <s v="10/11/2020"/>
    <x v="1"/>
    <n v="6270"/>
    <n v="6270"/>
    <n v="1"/>
    <x v="0"/>
    <n v="2020"/>
    <s v="2020Q4"/>
    <s v="Old_Claim"/>
    <x v="0"/>
    <x v="0"/>
  </r>
  <r>
    <s v="L01/080/9/000326/2020"/>
    <x v="137"/>
    <s v="17/11/2020"/>
    <x v="0"/>
    <n v="4014692"/>
    <n v="1954692"/>
    <n v="1"/>
    <x v="0"/>
    <n v="2020"/>
    <s v="2020Q4"/>
    <s v="Old_Claim"/>
    <x v="2"/>
    <x v="0"/>
  </r>
  <r>
    <s v="L01/087/9/000329/2020"/>
    <x v="447"/>
    <s v="01/11/2020"/>
    <x v="0"/>
    <n v="40000"/>
    <n v="40000"/>
    <n v="1"/>
    <x v="0"/>
    <n v="2020"/>
    <s v="2020Q4"/>
    <s v="Old_Claim"/>
    <x v="0"/>
    <x v="0"/>
  </r>
  <r>
    <s v="L01/088/9/000192/2020"/>
    <x v="127"/>
    <s v="12/11/2020"/>
    <x v="0"/>
    <n v="5690"/>
    <n v="5690"/>
    <n v="1"/>
    <x v="0"/>
    <n v="2020"/>
    <s v="2020Q4"/>
    <s v="Old_Claim"/>
    <x v="0"/>
    <x v="0"/>
  </r>
  <r>
    <s v="L01/088/9/000195/2020"/>
    <x v="140"/>
    <s v="12/12/2020"/>
    <x v="0"/>
    <n v="62500"/>
    <n v="62500"/>
    <n v="1"/>
    <x v="0"/>
    <n v="2020"/>
    <s v="2020Q4"/>
    <s v="Old_Claim"/>
    <x v="0"/>
    <x v="0"/>
  </r>
  <r>
    <s v="L01/071/9/000004/2020"/>
    <x v="137"/>
    <s v="17/11/2020"/>
    <x v="0"/>
    <n v="58435"/>
    <n v="90000"/>
    <n v="1"/>
    <x v="0"/>
    <n v="2020"/>
    <s v="2020Q4"/>
    <s v="Old_Claim"/>
    <x v="2"/>
    <x v="0"/>
  </r>
  <r>
    <s v="L01/080/9/000334/2020"/>
    <x v="457"/>
    <s v="14/11/2020"/>
    <x v="0"/>
    <n v="100000"/>
    <n v="100000"/>
    <n v="1"/>
    <x v="0"/>
    <n v="2020"/>
    <s v="2020Q4"/>
    <s v="Old_Claim"/>
    <x v="0"/>
    <x v="0"/>
  </r>
  <r>
    <s v="L01/088/9/000197/2020"/>
    <x v="460"/>
    <s v="21/11/2020"/>
    <x v="0"/>
    <n v="8550"/>
    <n v="8550"/>
    <n v="1"/>
    <x v="0"/>
    <n v="2020"/>
    <s v="2020Q4"/>
    <s v="Old_Claim"/>
    <x v="2"/>
    <x v="0"/>
  </r>
  <r>
    <s v="L01/070/9/000946/2020"/>
    <x v="459"/>
    <s v="23/11/2020"/>
    <x v="1"/>
    <n v="1000"/>
    <n v="1000"/>
    <n v="1"/>
    <x v="0"/>
    <n v="2020"/>
    <s v="2020Q4"/>
    <s v="Old_Claim"/>
    <x v="0"/>
    <x v="0"/>
  </r>
  <r>
    <s v="L01/070/9/000949/2020"/>
    <x v="157"/>
    <s v="10/11/2020"/>
    <x v="1"/>
    <n v="14730"/>
    <n v="14730"/>
    <n v="1"/>
    <x v="0"/>
    <n v="2020"/>
    <s v="2020Q4"/>
    <s v="Old_Claim"/>
    <x v="1"/>
    <x v="0"/>
  </r>
  <r>
    <s v="L01/070/9/000959/2020"/>
    <x v="158"/>
    <s v="25/11/2020"/>
    <x v="1"/>
    <n v="440517"/>
    <n v="440517"/>
    <n v="1"/>
    <x v="0"/>
    <n v="2020"/>
    <s v="2020Q4"/>
    <s v="Old_Claim"/>
    <x v="2"/>
    <x v="0"/>
  </r>
  <r>
    <s v="L01/070/9/000960/2020"/>
    <x v="74"/>
    <s v="23/10/2020"/>
    <x v="1"/>
    <n v="1000"/>
    <n v="1000"/>
    <n v="1"/>
    <x v="0"/>
    <n v="2020"/>
    <s v="2020Q4"/>
    <s v="Old_Claim"/>
    <x v="0"/>
    <x v="0"/>
  </r>
  <r>
    <s v="L01/070/9/000964/2020"/>
    <x v="158"/>
    <s v="25/11/2020"/>
    <x v="1"/>
    <n v="27300"/>
    <n v="27300"/>
    <n v="1"/>
    <x v="0"/>
    <n v="2020"/>
    <s v="2020Q4"/>
    <s v="Old_Claim"/>
    <x v="0"/>
    <x v="0"/>
  </r>
  <r>
    <s v="L01/088/9/000189/2020"/>
    <x v="158"/>
    <s v="25/11/2020"/>
    <x v="0"/>
    <n v="8590"/>
    <n v="8590"/>
    <n v="1"/>
    <x v="0"/>
    <n v="2020"/>
    <s v="2020Q4"/>
    <s v="Old_Claim"/>
    <x v="0"/>
    <x v="0"/>
  </r>
  <r>
    <s v="L05/070/9/000989/2020"/>
    <x v="159"/>
    <s v="22/11/2020"/>
    <x v="1"/>
    <n v="310"/>
    <n v="310"/>
    <n v="1"/>
    <x v="0"/>
    <n v="2020"/>
    <s v="2020Q4"/>
    <s v="Old_Claim"/>
    <x v="0"/>
    <x v="0"/>
  </r>
  <r>
    <s v="L05/070/9/000994/2020"/>
    <x v="453"/>
    <s v="08/11/2020"/>
    <x v="1"/>
    <n v="635650"/>
    <n v="635650"/>
    <n v="1"/>
    <x v="0"/>
    <n v="2020"/>
    <s v="2020Q4"/>
    <s v="Old_Claim"/>
    <x v="2"/>
    <x v="0"/>
  </r>
  <r>
    <s v="L01/070/9/000998/2020"/>
    <x v="72"/>
    <s v="28/11/2020"/>
    <x v="1"/>
    <n v="8590"/>
    <n v="8590"/>
    <n v="1"/>
    <x v="0"/>
    <n v="2020"/>
    <s v="2020Q4"/>
    <s v="Old_Claim"/>
    <x v="0"/>
    <x v="0"/>
  </r>
  <r>
    <s v="L01/070/9/001005/2020"/>
    <x v="73"/>
    <s v="30/11/2020"/>
    <x v="1"/>
    <n v="7000"/>
    <n v="7000"/>
    <n v="1"/>
    <x v="0"/>
    <n v="2020"/>
    <s v="2020Q4"/>
    <s v="Old_Claim"/>
    <x v="0"/>
    <x v="0"/>
  </r>
  <r>
    <s v="L01/087/9/000346/2020"/>
    <x v="462"/>
    <s v="29/11/2020"/>
    <x v="0"/>
    <n v="2460"/>
    <n v="465000"/>
    <n v="1"/>
    <x v="0"/>
    <n v="2020"/>
    <s v="2020Q4"/>
    <s v="Old_Claim"/>
    <x v="2"/>
    <x v="0"/>
  </r>
  <r>
    <s v="L01/070/9/001023/2020"/>
    <x v="464"/>
    <s v="04/12/2020"/>
    <x v="1"/>
    <n v="0"/>
    <n v="8590"/>
    <n v="1"/>
    <x v="0"/>
    <n v="2020"/>
    <s v="2020Q4"/>
    <s v="Old_Claim"/>
    <x v="2"/>
    <x v="0"/>
  </r>
  <r>
    <s v="L01/080/9/000352/2020"/>
    <x v="467"/>
    <s v="05/12/2020"/>
    <x v="0"/>
    <n v="100000"/>
    <n v="100000"/>
    <n v="1"/>
    <x v="0"/>
    <n v="2020"/>
    <s v="2020Q4"/>
    <s v="Old_Claim"/>
    <x v="0"/>
    <x v="0"/>
  </r>
  <r>
    <s v="L01/080/9/000353/2020"/>
    <x v="72"/>
    <s v="28/11/2020"/>
    <x v="0"/>
    <n v="124000"/>
    <n v="124000"/>
    <n v="1"/>
    <x v="0"/>
    <n v="2020"/>
    <s v="2020Q4"/>
    <s v="Old_Claim"/>
    <x v="0"/>
    <x v="0"/>
  </r>
  <r>
    <s v="L01/088/9/000251/2020"/>
    <x v="462"/>
    <s v="29/11/2020"/>
    <x v="0"/>
    <n v="6312"/>
    <n v="6312"/>
    <n v="1"/>
    <x v="0"/>
    <n v="2020"/>
    <s v="2020Q4"/>
    <s v="Old_Claim"/>
    <x v="2"/>
    <x v="0"/>
  </r>
  <r>
    <s v="L01/103/9/000009/2020"/>
    <x v="405"/>
    <s v="08/08/2020"/>
    <x v="4"/>
    <n v="50000"/>
    <n v="50000"/>
    <n v="1"/>
    <x v="0"/>
    <n v="2020"/>
    <s v="2020Q3"/>
    <s v="Old_Claim"/>
    <x v="0"/>
    <x v="0"/>
  </r>
  <r>
    <s v="L01/110/9/000052/2020"/>
    <x v="413"/>
    <s v="06/11/2020"/>
    <x v="2"/>
    <n v="517360"/>
    <n v="517360"/>
    <n v="1"/>
    <x v="0"/>
    <n v="2020"/>
    <s v="2020Q4"/>
    <s v="Old_Claim"/>
    <x v="0"/>
    <x v="0"/>
  </r>
  <r>
    <s v="L01/110/9/000051/2020"/>
    <x v="115"/>
    <s v="07/09/2020"/>
    <x v="2"/>
    <n v="30000"/>
    <n v="30000"/>
    <n v="1"/>
    <x v="0"/>
    <n v="2020"/>
    <s v="2020Q3"/>
    <s v="Old_Claim"/>
    <x v="0"/>
    <x v="0"/>
  </r>
  <r>
    <s v="L01/110/9/000050/2020"/>
    <x v="113"/>
    <s v="01/09/2020"/>
    <x v="2"/>
    <n v="10000"/>
    <n v="10000"/>
    <n v="1"/>
    <x v="0"/>
    <n v="2020"/>
    <s v="2020Q3"/>
    <s v="Old_Claim"/>
    <x v="2"/>
    <x v="0"/>
  </r>
  <r>
    <s v="L15/070/9/001043/2020"/>
    <x v="467"/>
    <s v="05/12/2020"/>
    <x v="1"/>
    <n v="6270"/>
    <n v="6270"/>
    <n v="1"/>
    <x v="0"/>
    <n v="2020"/>
    <s v="2020Q4"/>
    <s v="Old_Claim"/>
    <x v="0"/>
    <x v="0"/>
  </r>
  <r>
    <s v="L01/080/9/000362/2020"/>
    <x v="475"/>
    <s v="01/10/2020"/>
    <x v="0"/>
    <n v="40000"/>
    <n v="40000"/>
    <n v="1"/>
    <x v="0"/>
    <n v="2020"/>
    <s v="2020Q4"/>
    <s v="Old_Claim"/>
    <x v="0"/>
    <x v="0"/>
  </r>
  <r>
    <s v="L15/070/9/001062/2020"/>
    <x v="174"/>
    <s v="01/12/2020"/>
    <x v="1"/>
    <n v="5000"/>
    <n v="5000"/>
    <n v="1"/>
    <x v="0"/>
    <n v="2020"/>
    <s v="2020Q4"/>
    <s v="Old_Claim"/>
    <x v="1"/>
    <x v="0"/>
  </r>
  <r>
    <s v="L01/088/9/000261/2020"/>
    <x v="465"/>
    <s v="07/12/2020"/>
    <x v="0"/>
    <n v="790"/>
    <n v="790"/>
    <n v="1"/>
    <x v="0"/>
    <n v="2020"/>
    <s v="2020Q4"/>
    <s v="Old_Claim"/>
    <x v="2"/>
    <x v="0"/>
  </r>
  <r>
    <s v="L01/088/9/000262/2020"/>
    <x v="132"/>
    <s v="14/12/2020"/>
    <x v="0"/>
    <n v="4390"/>
    <n v="4390"/>
    <n v="1"/>
    <x v="0"/>
    <n v="2020"/>
    <s v="2020Q4"/>
    <s v="Old_Claim"/>
    <x v="2"/>
    <x v="0"/>
  </r>
  <r>
    <s v="L01/070/9/001070/2020"/>
    <x v="30"/>
    <s v="10/12/2020"/>
    <x v="1"/>
    <n v="76000"/>
    <n v="76000"/>
    <n v="1"/>
    <x v="0"/>
    <n v="2020"/>
    <s v="2020Q4"/>
    <s v="Old_Claim"/>
    <x v="0"/>
    <x v="0"/>
  </r>
  <r>
    <s v="L01/087/9/000374/2020"/>
    <x v="471"/>
    <s v="11/12/2020"/>
    <x v="0"/>
    <n v="100000"/>
    <n v="100000"/>
    <n v="1"/>
    <x v="0"/>
    <n v="2020"/>
    <s v="2020Q4"/>
    <s v="Old_Claim"/>
    <x v="0"/>
    <x v="0"/>
  </r>
  <r>
    <s v="L01/088/9/000260/2020"/>
    <x v="456"/>
    <s v="15/11/2020"/>
    <x v="0"/>
    <n v="9536"/>
    <n v="9536"/>
    <n v="1"/>
    <x v="0"/>
    <n v="2020"/>
    <s v="2020Q4"/>
    <s v="Old_Claim"/>
    <x v="2"/>
    <x v="0"/>
  </r>
  <r>
    <s v="L05/070/9/001079/2020"/>
    <x v="471"/>
    <s v="11/12/2020"/>
    <x v="1"/>
    <n v="18500"/>
    <n v="18500"/>
    <n v="1"/>
    <x v="0"/>
    <n v="2020"/>
    <s v="2020Q4"/>
    <s v="Old_Claim"/>
    <x v="0"/>
    <x v="0"/>
  </r>
  <r>
    <s v="L01/070/9/001082/2020"/>
    <x v="140"/>
    <s v="12/12/2020"/>
    <x v="1"/>
    <n v="6380"/>
    <n v="6380"/>
    <n v="1"/>
    <x v="0"/>
    <n v="2020"/>
    <s v="2020Q4"/>
    <s v="Old_Claim"/>
    <x v="1"/>
    <x v="0"/>
  </r>
  <r>
    <s v="L01/087/9/000376/2020"/>
    <x v="11"/>
    <s v="18/12/2020"/>
    <x v="0"/>
    <n v="100000"/>
    <n v="100000"/>
    <n v="1"/>
    <x v="0"/>
    <n v="2020"/>
    <s v="2020Q4"/>
    <s v="Old_Claim"/>
    <x v="0"/>
    <x v="0"/>
  </r>
  <r>
    <s v="L01/087/9/000377/2020"/>
    <x v="11"/>
    <s v="18/12/2020"/>
    <x v="0"/>
    <n v="710000"/>
    <n v="0"/>
    <n v="1"/>
    <x v="0"/>
    <n v="2020"/>
    <s v="2020Q4"/>
    <s v="Old_Claim"/>
    <x v="0"/>
    <x v="0"/>
  </r>
  <r>
    <s v="L15/088/9/000265/2020"/>
    <x v="132"/>
    <s v="14/12/2020"/>
    <x v="0"/>
    <n v="3012"/>
    <n v="3012"/>
    <n v="1"/>
    <x v="0"/>
    <n v="2020"/>
    <s v="2020Q4"/>
    <s v="Old_Claim"/>
    <x v="2"/>
    <x v="0"/>
  </r>
  <r>
    <s v="L01/087/9/000391/2020"/>
    <x v="471"/>
    <s v="11/12/2020"/>
    <x v="0"/>
    <n v="300000"/>
    <n v="300000"/>
    <n v="1"/>
    <x v="0"/>
    <n v="2020"/>
    <s v="2020Q4"/>
    <s v="Old_Claim"/>
    <x v="0"/>
    <x v="0"/>
  </r>
  <r>
    <s v="L01/088/9/000269/2020"/>
    <x v="5"/>
    <s v="19/12/2020"/>
    <x v="0"/>
    <n v="14616"/>
    <n v="14616"/>
    <n v="1"/>
    <x v="0"/>
    <n v="2020"/>
    <s v="2020Q4"/>
    <s v="Old_Claim"/>
    <x v="2"/>
    <x v="0"/>
  </r>
  <r>
    <s v="L01/070/9/001118/2020"/>
    <x v="476"/>
    <s v="08/12/2020"/>
    <x v="1"/>
    <n v="2189"/>
    <n v="2189"/>
    <n v="1"/>
    <x v="0"/>
    <n v="2020"/>
    <s v="2020Q4"/>
    <s v="Old_Claim"/>
    <x v="0"/>
    <x v="0"/>
  </r>
  <r>
    <s v="L01/110/9/000058/2020"/>
    <x v="469"/>
    <s v="09/12/2020"/>
    <x v="2"/>
    <n v="120000"/>
    <n v="120000"/>
    <n v="1"/>
    <x v="0"/>
    <n v="2020"/>
    <s v="2020Q4"/>
    <s v="Old_Claim"/>
    <x v="0"/>
    <x v="0"/>
  </r>
  <r>
    <s v="L01/062/9/000030/2020"/>
    <x v="9"/>
    <s v="22/12/2020"/>
    <x v="5"/>
    <n v="260000"/>
    <n v="260000"/>
    <n v="1"/>
    <x v="0"/>
    <n v="2020"/>
    <s v="2020Q4"/>
    <s v="Old_Claim"/>
    <x v="0"/>
    <x v="0"/>
  </r>
  <r>
    <s v="L01/023/9/000002/2020"/>
    <x v="132"/>
    <s v="14/12/2020"/>
    <x v="3"/>
    <n v="150000"/>
    <n v="79875"/>
    <n v="1"/>
    <x v="0"/>
    <n v="2020"/>
    <s v="2020Q4"/>
    <s v="Old_Claim"/>
    <x v="1"/>
    <x v="0"/>
  </r>
  <r>
    <s v="L01/070/9/001098/2020"/>
    <x v="11"/>
    <s v="18/12/2020"/>
    <x v="1"/>
    <n v="4684"/>
    <n v="4684"/>
    <n v="1"/>
    <x v="0"/>
    <n v="2020"/>
    <s v="2020Q4"/>
    <s v="Old_Claim"/>
    <x v="2"/>
    <x v="0"/>
  </r>
  <r>
    <s v="L15/070/9/001099/2020"/>
    <x v="140"/>
    <s v="12/12/2020"/>
    <x v="1"/>
    <n v="300000"/>
    <n v="300000"/>
    <n v="1"/>
    <x v="0"/>
    <n v="2020"/>
    <s v="2020Q4"/>
    <s v="Old_Claim"/>
    <x v="1"/>
    <x v="0"/>
  </r>
  <r>
    <s v="L15/070/9/001111/2020"/>
    <x v="11"/>
    <s v="18/12/2020"/>
    <x v="1"/>
    <n v="235500"/>
    <n v="235500"/>
    <n v="1"/>
    <x v="0"/>
    <n v="2020"/>
    <s v="2020Q4"/>
    <s v="Old_Claim"/>
    <x v="0"/>
    <x v="0"/>
  </r>
  <r>
    <s v="L01/070/9/001153/2020"/>
    <x v="322"/>
    <s v="03/01/2020"/>
    <x v="1"/>
    <n v="549581"/>
    <n v="549581"/>
    <n v="1"/>
    <x v="0"/>
    <n v="2020"/>
    <s v="2020Q1"/>
    <s v="Old_Claim"/>
    <x v="2"/>
    <x v="0"/>
  </r>
  <r>
    <s v="L15/070/9/001161/2020"/>
    <x v="3"/>
    <s v="23/12/2020"/>
    <x v="1"/>
    <n v="14800"/>
    <n v="14800"/>
    <n v="1"/>
    <x v="0"/>
    <n v="2020"/>
    <s v="2020Q4"/>
    <s v="Old_Claim"/>
    <x v="2"/>
    <x v="0"/>
  </r>
  <r>
    <s v="L01/087/9/000395/2020"/>
    <x v="159"/>
    <s v="22/11/2020"/>
    <x v="0"/>
    <n v="500000"/>
    <n v="807196"/>
    <n v="1"/>
    <x v="0"/>
    <n v="2020"/>
    <s v="2020Q4"/>
    <s v="Old_Claim"/>
    <x v="2"/>
    <x v="0"/>
  </r>
  <r>
    <s v="L01/088/9/000283/2020"/>
    <x v="140"/>
    <s v="12/12/2020"/>
    <x v="0"/>
    <n v="34900"/>
    <n v="34900"/>
    <n v="1"/>
    <x v="0"/>
    <n v="2020"/>
    <s v="2020Q4"/>
    <s v="Old_Claim"/>
    <x v="0"/>
    <x v="0"/>
  </r>
  <r>
    <s v="L01/040/9/000008/2014"/>
    <x v="477"/>
    <s v="28/08/2014"/>
    <x v="9"/>
    <n v="5000"/>
    <n v="739"/>
    <n v="1"/>
    <x v="12"/>
    <n v="2014"/>
    <s v="2014Q3"/>
    <s v="Old_Claim"/>
    <x v="0"/>
    <x v="0"/>
  </r>
  <r>
    <s v="L01/110/9/000002/2016"/>
    <x v="478"/>
    <s v="19/01/2016"/>
    <x v="2"/>
    <n v="1000"/>
    <n v="1000"/>
    <n v="1"/>
    <x v="9"/>
    <n v="2016"/>
    <s v="2016Q1"/>
    <s v="Old_Claim"/>
    <x v="0"/>
    <x v="0"/>
  </r>
  <r>
    <s v="L01/112/9/000002/2016"/>
    <x v="43"/>
    <s v="30/01/2016"/>
    <x v="2"/>
    <n v="250000"/>
    <n v="250000"/>
    <n v="1"/>
    <x v="9"/>
    <n v="2016"/>
    <s v="2016Q1"/>
    <s v="Old_Claim"/>
    <x v="0"/>
    <x v="0"/>
  </r>
  <r>
    <s v="L01/112/9/000003/2016"/>
    <x v="479"/>
    <s v="15/04/2016"/>
    <x v="2"/>
    <n v="389473.68420000002"/>
    <n v="389473.68420000002"/>
    <n v="1"/>
    <x v="9"/>
    <n v="2016"/>
    <s v="2016Q2"/>
    <s v="Old_Claim"/>
    <x v="1"/>
    <x v="0"/>
  </r>
  <r>
    <s v="L01/110/9/000039/2016"/>
    <x v="43"/>
    <s v="30/01/2016"/>
    <x v="2"/>
    <n v="11700"/>
    <n v="11700"/>
    <n v="1"/>
    <x v="9"/>
    <n v="2016"/>
    <s v="2016Q1"/>
    <s v="Old_Claim"/>
    <x v="0"/>
    <x v="0"/>
  </r>
  <r>
    <s v="L01/040/9/000005/2015"/>
    <x v="480"/>
    <s v="22/04/2015"/>
    <x v="9"/>
    <n v="2320"/>
    <n v="59.39"/>
    <n v="1"/>
    <x v="15"/>
    <n v="2015"/>
    <s v="2015Q2"/>
    <s v="Old_Claim"/>
    <x v="0"/>
    <x v="0"/>
  </r>
  <r>
    <s v="L01/110/9/000014/2018"/>
    <x v="481"/>
    <s v="12/02/2018"/>
    <x v="2"/>
    <n v="200000"/>
    <n v="200000"/>
    <n v="1"/>
    <x v="10"/>
    <n v="2018"/>
    <s v="2018Q1"/>
    <s v="Old_Claim"/>
    <x v="0"/>
    <x v="0"/>
  </r>
  <r>
    <s v="L01/112/9/000009/2016"/>
    <x v="482"/>
    <s v="01/03/2016"/>
    <x v="2"/>
    <n v="259649.12280000001"/>
    <n v="259649.12280000001"/>
    <n v="1"/>
    <x v="9"/>
    <n v="2016"/>
    <s v="2016Q1"/>
    <s v="Old_Claim"/>
    <x v="1"/>
    <x v="0"/>
  </r>
  <r>
    <s v="L01/112/9/000010/2016"/>
    <x v="483"/>
    <s v="05/10/2016"/>
    <x v="2"/>
    <n v="50000"/>
    <n v="50000"/>
    <n v="1"/>
    <x v="9"/>
    <n v="2016"/>
    <s v="2016Q4"/>
    <s v="Old_Claim"/>
    <x v="0"/>
    <x v="0"/>
  </r>
  <r>
    <s v="L01/110/9/000011/2019"/>
    <x v="331"/>
    <s v="16/04/2019"/>
    <x v="2"/>
    <n v="5000"/>
    <n v="5000"/>
    <n v="1"/>
    <x v="1"/>
    <n v="2019"/>
    <s v="2019Q2"/>
    <s v="Old_Claim"/>
    <x v="0"/>
    <x v="0"/>
  </r>
  <r>
    <s v="L01/042/9/000001/2018"/>
    <x v="484"/>
    <s v="02/01/2018"/>
    <x v="9"/>
    <n v="354050.12530000001"/>
    <n v="-191378.4461"/>
    <n v="1"/>
    <x v="10"/>
    <n v="2018"/>
    <s v="2018Q1"/>
    <s v="Old_Claim"/>
    <x v="1"/>
    <x v="0"/>
  </r>
  <r>
    <s v="L01/042/9/000002/2018"/>
    <x v="485"/>
    <s v="04/05/2018"/>
    <x v="9"/>
    <n v="34000"/>
    <n v="2509.1999999999998"/>
    <n v="1"/>
    <x v="10"/>
    <n v="2018"/>
    <s v="2018Q2"/>
    <s v="Old_Claim"/>
    <x v="0"/>
    <x v="0"/>
  </r>
  <r>
    <s v="L01/052/9/000004/2019"/>
    <x v="350"/>
    <s v="27/07/2019"/>
    <x v="5"/>
    <n v="10000"/>
    <n v="10000"/>
    <n v="1"/>
    <x v="1"/>
    <n v="2019"/>
    <s v="2019Q3"/>
    <s v="Old_Claim"/>
    <x v="0"/>
    <x v="0"/>
  </r>
  <r>
    <s v="L01/110/9/000046/2016"/>
    <x v="482"/>
    <s v="01/03/2016"/>
    <x v="2"/>
    <n v="1000"/>
    <n v="1000"/>
    <n v="1"/>
    <x v="9"/>
    <n v="2016"/>
    <s v="2016Q1"/>
    <s v="Old_Claim"/>
    <x v="0"/>
    <x v="0"/>
  </r>
  <r>
    <s v="L01/041/9/000001/2020"/>
    <x v="231"/>
    <s v="09/01/2020"/>
    <x v="9"/>
    <n v="100000"/>
    <n v="1980"/>
    <n v="1"/>
    <x v="0"/>
    <n v="2020"/>
    <s v="2020Q1"/>
    <s v="Old_Claim"/>
    <x v="0"/>
    <x v="0"/>
  </r>
  <r>
    <s v="L01/042/9/000003/2018"/>
    <x v="486"/>
    <s v="27/04/2018"/>
    <x v="9"/>
    <n v="100000"/>
    <n v="7380"/>
    <n v="1"/>
    <x v="10"/>
    <n v="2018"/>
    <s v="2018Q2"/>
    <s v="Old_Claim"/>
    <x v="0"/>
    <x v="0"/>
  </r>
  <r>
    <s v="L01/042/9/000005/2017"/>
    <x v="487"/>
    <s v="21/10/2017"/>
    <x v="9"/>
    <n v="100000"/>
    <n v="7380"/>
    <n v="1"/>
    <x v="14"/>
    <n v="2017"/>
    <s v="2017Q4"/>
    <s v="Old_Claim"/>
    <x v="0"/>
    <x v="0"/>
  </r>
  <r>
    <s v="L02/110/9/000047/2019"/>
    <x v="357"/>
    <s v="02/09/2019"/>
    <x v="2"/>
    <n v="373245.614"/>
    <n v="373245.614"/>
    <n v="1"/>
    <x v="1"/>
    <n v="2019"/>
    <s v="2019Q3"/>
    <s v="Old_Claim"/>
    <x v="1"/>
    <x v="0"/>
  </r>
  <r>
    <s v="L01/103/9/000001/2020"/>
    <x v="488"/>
    <s v="18/02/2020"/>
    <x v="4"/>
    <n v="500000"/>
    <n v="500000"/>
    <n v="1"/>
    <x v="0"/>
    <n v="2020"/>
    <s v="2020Q1"/>
    <s v="Old_Claim"/>
    <x v="0"/>
    <x v="0"/>
  </r>
  <r>
    <s v="L01/110/9/000003/2020"/>
    <x v="195"/>
    <s v="17/03/2020"/>
    <x v="2"/>
    <n v="5000"/>
    <n v="5000"/>
    <n v="1"/>
    <x v="0"/>
    <n v="2020"/>
    <s v="2020Q1"/>
    <s v="Old_Claim"/>
    <x v="0"/>
    <x v="0"/>
  </r>
  <r>
    <s v="L01/110/9/000005/2020"/>
    <x v="229"/>
    <s v="19/01/2020"/>
    <x v="2"/>
    <n v="379217.54389999999"/>
    <n v="379217.54389999999"/>
    <n v="1"/>
    <x v="0"/>
    <n v="2020"/>
    <s v="2020Q1"/>
    <s v="Old_Claim"/>
    <x v="1"/>
    <x v="0"/>
  </r>
  <r>
    <s v="L01/110/9/000007/2020"/>
    <x v="438"/>
    <s v="06/02/2020"/>
    <x v="2"/>
    <n v="10000"/>
    <n v="10000"/>
    <n v="1"/>
    <x v="0"/>
    <n v="2020"/>
    <s v="2020Q1"/>
    <s v="Old_Claim"/>
    <x v="0"/>
    <x v="0"/>
  </r>
  <r>
    <s v="L01/110/9/000008/2020"/>
    <x v="275"/>
    <s v="09/04/2020"/>
    <x v="2"/>
    <n v="100000"/>
    <n v="100000"/>
    <n v="1"/>
    <x v="0"/>
    <n v="2020"/>
    <s v="2020Q2"/>
    <s v="Old_Claim"/>
    <x v="0"/>
    <x v="0"/>
  </r>
  <r>
    <s v="L01/110/9/000012/2020"/>
    <x v="298"/>
    <s v="29/04/2020"/>
    <x v="2"/>
    <n v="5000"/>
    <n v="5000"/>
    <n v="1"/>
    <x v="0"/>
    <n v="2020"/>
    <s v="2020Q2"/>
    <s v="Old_Claim"/>
    <x v="0"/>
    <x v="0"/>
  </r>
  <r>
    <s v="L01/110/9/000018/2020"/>
    <x v="489"/>
    <s v="09/06/2020"/>
    <x v="2"/>
    <n v="30000"/>
    <n v="30000"/>
    <n v="1"/>
    <x v="0"/>
    <n v="2020"/>
    <s v="2020Q2"/>
    <s v="Old_Claim"/>
    <x v="0"/>
    <x v="0"/>
  </r>
  <r>
    <s v="L01/103/9/000007/2020"/>
    <x v="267"/>
    <s v="15/07/2020"/>
    <x v="4"/>
    <n v="130000"/>
    <n v="130000"/>
    <n v="1"/>
    <x v="0"/>
    <n v="2020"/>
    <s v="2020Q3"/>
    <s v="Old_Claim"/>
    <x v="0"/>
    <x v="0"/>
  </r>
  <r>
    <s v="L01/110/9/000021/2020"/>
    <x v="267"/>
    <s v="15/07/2020"/>
    <x v="2"/>
    <n v="3406312"/>
    <n v="1750000"/>
    <n v="1"/>
    <x v="0"/>
    <n v="2020"/>
    <s v="2020Q3"/>
    <s v="Old_Claim"/>
    <x v="2"/>
    <x v="0"/>
  </r>
  <r>
    <s v="L01/064/9/000005/2020"/>
    <x v="267"/>
    <s v="15/07/2020"/>
    <x v="8"/>
    <n v="210000"/>
    <n v="210000"/>
    <n v="1"/>
    <x v="0"/>
    <n v="2020"/>
    <s v="2020Q3"/>
    <s v="Old_Claim"/>
    <x v="0"/>
    <x v="0"/>
  </r>
  <r>
    <s v="L01/110/9/000024/2020"/>
    <x v="77"/>
    <s v="18/07/2020"/>
    <x v="2"/>
    <n v="2621"/>
    <n v="2621"/>
    <n v="1"/>
    <x v="0"/>
    <n v="2020"/>
    <s v="2020Q3"/>
    <s v="Old_Claim"/>
    <x v="0"/>
    <x v="0"/>
  </r>
  <r>
    <s v="L02/110/9/000042/2020"/>
    <x v="326"/>
    <s v="03/07/2020"/>
    <x v="2"/>
    <n v="100000"/>
    <n v="100000"/>
    <n v="1"/>
    <x v="0"/>
    <n v="2020"/>
    <s v="2020Q3"/>
    <s v="Old_Claim"/>
    <x v="0"/>
    <x v="0"/>
  </r>
  <r>
    <s v="L02/110/9/000027/2020"/>
    <x v="388"/>
    <s v="13/07/2020"/>
    <x v="2"/>
    <n v="10000"/>
    <n v="10000"/>
    <n v="1"/>
    <x v="0"/>
    <n v="2020"/>
    <s v="2020Q3"/>
    <s v="Old_Claim"/>
    <x v="0"/>
    <x v="0"/>
  </r>
  <r>
    <s v="L02/110/9/000028/2020"/>
    <x v="106"/>
    <s v="30/05/2020"/>
    <x v="2"/>
    <n v="10000"/>
    <n v="10000"/>
    <n v="1"/>
    <x v="0"/>
    <n v="2020"/>
    <s v="2020Q2"/>
    <s v="Old_Claim"/>
    <x v="0"/>
    <x v="0"/>
  </r>
  <r>
    <s v="L02/110/9/000029/2020"/>
    <x v="490"/>
    <s v="23/07/2020"/>
    <x v="2"/>
    <n v="20000"/>
    <n v="20000"/>
    <n v="1"/>
    <x v="0"/>
    <n v="2020"/>
    <s v="2020Q3"/>
    <s v="Old_Claim"/>
    <x v="0"/>
    <x v="0"/>
  </r>
  <r>
    <s v="L02/110/9/000030/2020"/>
    <x v="326"/>
    <s v="03/07/2020"/>
    <x v="2"/>
    <n v="50000"/>
    <n v="50000"/>
    <n v="1"/>
    <x v="0"/>
    <n v="2020"/>
    <s v="2020Q3"/>
    <s v="Old_Claim"/>
    <x v="0"/>
    <x v="0"/>
  </r>
  <r>
    <s v="L02/110/9/000031/2020"/>
    <x v="259"/>
    <s v="21/06/2020"/>
    <x v="2"/>
    <n v="30000"/>
    <n v="30000"/>
    <n v="1"/>
    <x v="0"/>
    <n v="2020"/>
    <s v="2020Q2"/>
    <s v="Old_Claim"/>
    <x v="0"/>
    <x v="0"/>
  </r>
  <r>
    <s v="L02/110/9/000032/2020"/>
    <x v="182"/>
    <s v="13/01/2020"/>
    <x v="2"/>
    <n v="30000"/>
    <n v="30000"/>
    <n v="1"/>
    <x v="0"/>
    <n v="2020"/>
    <s v="2020Q1"/>
    <s v="Old_Claim"/>
    <x v="0"/>
    <x v="0"/>
  </r>
  <r>
    <s v="L02/110/9/000038/2020"/>
    <x v="182"/>
    <s v="13/01/2020"/>
    <x v="2"/>
    <n v="50000"/>
    <n v="50000"/>
    <n v="1"/>
    <x v="0"/>
    <n v="2020"/>
    <s v="2020Q1"/>
    <s v="Old_Claim"/>
    <x v="0"/>
    <x v="0"/>
  </r>
  <r>
    <s v="L02/110/9/000037/2020"/>
    <x v="18"/>
    <s v="03/03/2020"/>
    <x v="2"/>
    <n v="20000"/>
    <n v="20000"/>
    <n v="1"/>
    <x v="0"/>
    <n v="2020"/>
    <s v="2020Q1"/>
    <s v="Old_Claim"/>
    <x v="0"/>
    <x v="0"/>
  </r>
  <r>
    <s v="L02/110/9/000036/2020"/>
    <x v="247"/>
    <s v="24/04/2020"/>
    <x v="2"/>
    <n v="50000"/>
    <n v="50000"/>
    <n v="1"/>
    <x v="0"/>
    <n v="2020"/>
    <s v="2020Q2"/>
    <s v="Old_Claim"/>
    <x v="0"/>
    <x v="0"/>
  </r>
  <r>
    <s v="L02/110/9/000035/2020"/>
    <x v="422"/>
    <s v="17/01/2020"/>
    <x v="2"/>
    <n v="20000"/>
    <n v="20000"/>
    <n v="1"/>
    <x v="0"/>
    <n v="2020"/>
    <s v="2020Q1"/>
    <s v="Old_Claim"/>
    <x v="0"/>
    <x v="0"/>
  </r>
  <r>
    <s v="L02/110/9/000033/2020"/>
    <x v="31"/>
    <s v="26/06/2020"/>
    <x v="2"/>
    <n v="50000"/>
    <n v="50000"/>
    <n v="1"/>
    <x v="0"/>
    <n v="2020"/>
    <s v="2020Q2"/>
    <s v="Old_Claim"/>
    <x v="0"/>
    <x v="0"/>
  </r>
  <r>
    <s v="L01/110/9/000039/2020"/>
    <x v="265"/>
    <s v="17/07/2020"/>
    <x v="2"/>
    <n v="40000"/>
    <n v="40000"/>
    <n v="1"/>
    <x v="0"/>
    <n v="2020"/>
    <s v="2020Q3"/>
    <s v="Old_Claim"/>
    <x v="0"/>
    <x v="0"/>
  </r>
  <r>
    <s v="L02/110/9/000041/2020"/>
    <x v="326"/>
    <s v="03/07/2020"/>
    <x v="2"/>
    <n v="30000"/>
    <n v="30000"/>
    <n v="1"/>
    <x v="0"/>
    <n v="2020"/>
    <s v="2020Q3"/>
    <s v="Old_Claim"/>
    <x v="0"/>
    <x v="0"/>
  </r>
  <r>
    <s v="L02/110/9/000034/2020"/>
    <x v="491"/>
    <s v="12/05/2020"/>
    <x v="2"/>
    <n v="30000"/>
    <n v="30000"/>
    <n v="1"/>
    <x v="0"/>
    <n v="2020"/>
    <s v="2020Q2"/>
    <s v="Old_Claim"/>
    <x v="0"/>
    <x v="0"/>
  </r>
  <r>
    <s v="L01/110/9/000043/2020"/>
    <x v="403"/>
    <s v="09/08/2020"/>
    <x v="2"/>
    <n v="15000"/>
    <n v="15000"/>
    <n v="1"/>
    <x v="0"/>
    <n v="2020"/>
    <s v="2020Q3"/>
    <s v="Old_Claim"/>
    <x v="0"/>
    <x v="0"/>
  </r>
  <r>
    <s v="L01/110/9/000040/2020"/>
    <x v="395"/>
    <s v="27/07/2020"/>
    <x v="2"/>
    <n v="150000"/>
    <n v="150000"/>
    <n v="1"/>
    <x v="0"/>
    <n v="2020"/>
    <s v="2020Q3"/>
    <s v="Old_Claim"/>
    <x v="0"/>
    <x v="0"/>
  </r>
  <r>
    <s v="L01/110/9/000045/2020"/>
    <x v="439"/>
    <s v="15/09/2020"/>
    <x v="2"/>
    <n v="40000"/>
    <n v="40000"/>
    <n v="1"/>
    <x v="0"/>
    <n v="2020"/>
    <s v="2020Q3"/>
    <s v="Old_Claim"/>
    <x v="0"/>
    <x v="0"/>
  </r>
  <r>
    <s v="L01/064/9/000009/2020"/>
    <x v="431"/>
    <s v="21/09/2020"/>
    <x v="8"/>
    <n v="150000"/>
    <n v="150000"/>
    <n v="1"/>
    <x v="0"/>
    <n v="2020"/>
    <s v="2020Q3"/>
    <s v="Old_Claim"/>
    <x v="0"/>
    <x v="0"/>
  </r>
  <r>
    <s v="L01/040/9/000008/2020"/>
    <x v="54"/>
    <s v="31/10/2020"/>
    <x v="9"/>
    <n v="200000"/>
    <n v="17480"/>
    <n v="1"/>
    <x v="0"/>
    <n v="2020"/>
    <s v="2020Q4"/>
    <s v="Old_Claim"/>
    <x v="0"/>
    <x v="0"/>
  </r>
  <r>
    <s v="L01/110/9/000054/2020"/>
    <x v="282"/>
    <s v="27/09/2020"/>
    <x v="2"/>
    <n v="50000"/>
    <n v="50000"/>
    <n v="1"/>
    <x v="0"/>
    <n v="2020"/>
    <s v="2020Q3"/>
    <s v="Old_Claim"/>
    <x v="0"/>
    <x v="0"/>
  </r>
  <r>
    <s v="L01/110/9/000055/2020"/>
    <x v="445"/>
    <s v="28/10/2020"/>
    <x v="2"/>
    <n v="145000"/>
    <n v="145000"/>
    <n v="1"/>
    <x v="0"/>
    <n v="2020"/>
    <s v="2020Q4"/>
    <s v="Old_Claim"/>
    <x v="0"/>
    <x v="0"/>
  </r>
  <r>
    <s v="L01/110/9/000056/2020"/>
    <x v="140"/>
    <s v="12/12/2020"/>
    <x v="2"/>
    <n v="149000"/>
    <n v="149000"/>
    <n v="1"/>
    <x v="0"/>
    <n v="2020"/>
    <s v="2020Q4"/>
    <s v="Old_Claim"/>
    <x v="0"/>
    <x v="0"/>
  </r>
  <r>
    <s v="L01/110/9/000057/2020"/>
    <x v="11"/>
    <s v="18/12/2020"/>
    <x v="2"/>
    <n v="160000"/>
    <n v="160000"/>
    <n v="1"/>
    <x v="0"/>
    <n v="2020"/>
    <s v="2020Q4"/>
    <s v="Old_Claim"/>
    <x v="0"/>
    <x v="0"/>
  </r>
  <r>
    <s v="L01/103/9/000010/2020"/>
    <x v="471"/>
    <s v="11/12/2020"/>
    <x v="4"/>
    <n v="145000"/>
    <n v="145000"/>
    <n v="1"/>
    <x v="0"/>
    <n v="2020"/>
    <s v="2020Q4"/>
    <s v="Old_Claim"/>
    <x v="0"/>
    <x v="0"/>
  </r>
  <r>
    <s v="L01/103/9/000011/2020"/>
    <x v="140"/>
    <s v="12/12/2020"/>
    <x v="4"/>
    <n v="160000"/>
    <n v="160000"/>
    <n v="1"/>
    <x v="0"/>
    <n v="2020"/>
    <s v="2020Q4"/>
    <s v="Old_Claim"/>
    <x v="0"/>
    <x v="0"/>
  </r>
  <r>
    <s v="L01/103/9/000012/2020"/>
    <x v="11"/>
    <s v="18/12/2020"/>
    <x v="4"/>
    <n v="158000"/>
    <n v="158000"/>
    <n v="1"/>
    <x v="0"/>
    <n v="2020"/>
    <s v="2020Q4"/>
    <s v="Old_Claim"/>
    <x v="0"/>
    <x v="0"/>
  </r>
  <r>
    <s v="L01/064/9/000011/2020"/>
    <x v="471"/>
    <s v="11/12/2020"/>
    <x v="8"/>
    <n v="130000"/>
    <n v="130000"/>
    <n v="1"/>
    <x v="0"/>
    <n v="2020"/>
    <s v="2020Q4"/>
    <s v="Old_Claim"/>
    <x v="0"/>
    <x v="0"/>
  </r>
  <r>
    <s v="L01/064/9/000012/2020"/>
    <x v="140"/>
    <s v="12/12/2020"/>
    <x v="8"/>
    <n v="156000"/>
    <n v="156000"/>
    <n v="1"/>
    <x v="0"/>
    <n v="2020"/>
    <s v="2020Q4"/>
    <s v="Old_Claim"/>
    <x v="0"/>
    <x v="0"/>
  </r>
  <r>
    <s v="L01/064/9/000013/2020"/>
    <x v="11"/>
    <s v="18/12/2020"/>
    <x v="8"/>
    <n v="156000"/>
    <n v="156000"/>
    <n v="1"/>
    <x v="0"/>
    <n v="2020"/>
    <s v="2020Q4"/>
    <s v="Old_Claim"/>
    <x v="0"/>
    <x v="0"/>
  </r>
  <r>
    <s v="L01/040/9/000009/2020"/>
    <x v="10"/>
    <s v="20/12/2020"/>
    <x v="9"/>
    <n v="300000"/>
    <n v="69240"/>
    <n v="1"/>
    <x v="0"/>
    <n v="2020"/>
    <s v="2020Q4"/>
    <s v="Old_Claim"/>
    <x v="0"/>
    <x v="0"/>
  </r>
  <r>
    <s v="L01/088/9/000008/2021"/>
    <x v="492"/>
    <s v="19/01/2021"/>
    <x v="0"/>
    <n v="3120"/>
    <n v="3120"/>
    <n v="1"/>
    <x v="2"/>
    <n v="2021"/>
    <s v="2021Q1"/>
    <s v="Old_Claim"/>
    <x v="2"/>
    <x v="0"/>
  </r>
  <r>
    <s v="L01/070/9/001207/2020"/>
    <x v="170"/>
    <s v="09/01/2021"/>
    <x v="1"/>
    <n v="26976"/>
    <n v="26976"/>
    <n v="1"/>
    <x v="0"/>
    <n v="2021"/>
    <s v="2020Q4"/>
    <s v="Old_Claim"/>
    <x v="2"/>
    <x v="0"/>
  </r>
  <r>
    <s v="L01/080/9/000408/2020"/>
    <x v="429"/>
    <s v="28/12/2020"/>
    <x v="0"/>
    <n v="224858.8235"/>
    <n v="224858.8235"/>
    <n v="1"/>
    <x v="0"/>
    <n v="2020"/>
    <s v="2020Q3"/>
    <s v="New_Claim/ Reopening"/>
    <x v="3"/>
    <x v="0"/>
  </r>
  <r>
    <s v="L05/070/9/000037/2021"/>
    <x v="20"/>
    <s v="20/01/2021"/>
    <x v="1"/>
    <n v="290"/>
    <n v="290"/>
    <n v="1"/>
    <x v="2"/>
    <n v="2021"/>
    <s v="2021Q1"/>
    <s v="Old_Claim"/>
    <x v="2"/>
    <x v="0"/>
  </r>
  <r>
    <s v="L01/080/9/000010/2021"/>
    <x v="493"/>
    <s v="20/01/2021"/>
    <x v="0"/>
    <n v="104075"/>
    <n v="104075"/>
    <n v="1"/>
    <x v="2"/>
    <n v="2021"/>
    <s v="2021Q1"/>
    <s v="Old_Claim"/>
    <x v="2"/>
    <x v="0"/>
  </r>
  <r>
    <s v="L01/700/9/001208/2020"/>
    <x v="5"/>
    <s v="15/01/2021"/>
    <x v="1"/>
    <n v="2639775"/>
    <n v="1139775"/>
    <n v="1"/>
    <x v="0"/>
    <n v="2021"/>
    <s v="2020Q4"/>
    <s v="Old_Claim"/>
    <x v="2"/>
    <x v="0"/>
  </r>
  <r>
    <s v="L01/070/9/001209/2020"/>
    <x v="440"/>
    <s v="12/01/2021"/>
    <x v="1"/>
    <n v="50000"/>
    <n v="50000"/>
    <n v="1"/>
    <x v="0"/>
    <n v="2021"/>
    <s v="2020Q4"/>
    <s v="Old_Claim"/>
    <x v="0"/>
    <x v="0"/>
  </r>
  <r>
    <s v="L01/070/9/000039/2021"/>
    <x v="492"/>
    <s v="19/01/2021"/>
    <x v="1"/>
    <n v="20780"/>
    <n v="20780"/>
    <n v="1"/>
    <x v="2"/>
    <n v="2021"/>
    <s v="2021Q1"/>
    <s v="Old_Claim"/>
    <x v="2"/>
    <x v="0"/>
  </r>
  <r>
    <s v="L01/070/9/000040/2021"/>
    <x v="493"/>
    <s v="18/01/2021"/>
    <x v="1"/>
    <n v="200000"/>
    <n v="200000"/>
    <n v="1"/>
    <x v="2"/>
    <n v="2021"/>
    <s v="2021Q1"/>
    <s v="Old_Claim"/>
    <x v="2"/>
    <x v="0"/>
  </r>
  <r>
    <s v="L01/070/9/000041/2021"/>
    <x v="169"/>
    <s v="19/01/2021"/>
    <x v="1"/>
    <n v="404100"/>
    <n v="404100"/>
    <n v="1"/>
    <x v="2"/>
    <n v="2021"/>
    <s v="2021Q1"/>
    <s v="Old_Claim"/>
    <x v="2"/>
    <x v="0"/>
  </r>
  <r>
    <s v="L01/087/9/000409/2020"/>
    <x v="494"/>
    <s v="18/01/2021"/>
    <x v="0"/>
    <n v="7000"/>
    <n v="7000"/>
    <n v="1"/>
    <x v="0"/>
    <n v="2021"/>
    <s v="2020Q4"/>
    <s v="Old_Claim"/>
    <x v="0"/>
    <x v="0"/>
  </r>
  <r>
    <s v="L01/070/9/001210/2020"/>
    <x v="6"/>
    <s v="20/01/2021"/>
    <x v="1"/>
    <n v="4200"/>
    <n v="4200"/>
    <n v="1"/>
    <x v="0"/>
    <n v="2021"/>
    <s v="2020Q4"/>
    <s v="Old_Claim"/>
    <x v="0"/>
    <x v="0"/>
  </r>
  <r>
    <s v="L01/070/9/001211/2020"/>
    <x v="316"/>
    <s v="18/01/2021"/>
    <x v="1"/>
    <n v="100000"/>
    <n v="100000"/>
    <n v="1"/>
    <x v="0"/>
    <n v="2021"/>
    <s v="2020Q2"/>
    <s v="Old_Claim"/>
    <x v="0"/>
    <x v="0"/>
  </r>
  <r>
    <s v="L01/070/9/001212/2020"/>
    <x v="471"/>
    <s v="17/01/2021"/>
    <x v="1"/>
    <n v="7520"/>
    <n v="7520"/>
    <n v="1"/>
    <x v="0"/>
    <n v="2021"/>
    <s v="2020Q4"/>
    <s v="Old_Claim"/>
    <x v="2"/>
    <x v="0"/>
  </r>
  <r>
    <s v="L01/700/9/000046/2021"/>
    <x v="495"/>
    <s v="20/01/2021"/>
    <x v="1"/>
    <n v="80"/>
    <n v="80"/>
    <n v="1"/>
    <x v="2"/>
    <n v="2021"/>
    <s v="2021Q1"/>
    <s v="Old_Claim"/>
    <x v="2"/>
    <x v="0"/>
  </r>
  <r>
    <s v="L01/080/9/000011/2021"/>
    <x v="173"/>
    <s v="19/01/2021"/>
    <x v="0"/>
    <n v="40"/>
    <n v="40"/>
    <n v="1"/>
    <x v="2"/>
    <n v="2021"/>
    <s v="2021Q1"/>
    <s v="Old_Claim"/>
    <x v="2"/>
    <x v="0"/>
  </r>
  <r>
    <s v="L01/070/9/000051/2021"/>
    <x v="19"/>
    <s v="21/01/2021"/>
    <x v="1"/>
    <n v="500000"/>
    <n v="500000"/>
    <n v="1"/>
    <x v="2"/>
    <n v="2021"/>
    <s v="2021Q1"/>
    <s v="Old_Claim"/>
    <x v="2"/>
    <x v="0"/>
  </r>
  <r>
    <s v="L01/070/9/000052/2021"/>
    <x v="492"/>
    <s v="20/01/2021"/>
    <x v="1"/>
    <n v="8700"/>
    <n v="8700"/>
    <n v="1"/>
    <x v="2"/>
    <n v="2021"/>
    <s v="2021Q1"/>
    <s v="Old_Claim"/>
    <x v="0"/>
    <x v="0"/>
  </r>
  <r>
    <s v="L15/080/9/000410/2020"/>
    <x v="3"/>
    <s v="14/01/2021"/>
    <x v="0"/>
    <n v="123000"/>
    <n v="123000"/>
    <n v="1"/>
    <x v="0"/>
    <n v="2021"/>
    <s v="2020Q4"/>
    <s v="Old_Claim"/>
    <x v="0"/>
    <x v="0"/>
  </r>
  <r>
    <s v="L01/070/9/000054/2021"/>
    <x v="495"/>
    <s v="18/01/2021"/>
    <x v="1"/>
    <n v="53300"/>
    <n v="53300"/>
    <n v="1"/>
    <x v="2"/>
    <n v="2021"/>
    <s v="2021Q1"/>
    <s v="Old_Claim"/>
    <x v="2"/>
    <x v="0"/>
  </r>
  <r>
    <s v="L01/080/9/000012/2021"/>
    <x v="492"/>
    <s v="18/01/2021"/>
    <x v="0"/>
    <n v="42"/>
    <n v="42"/>
    <n v="1"/>
    <x v="2"/>
    <n v="2021"/>
    <s v="2021Q1"/>
    <s v="Old_Claim"/>
    <x v="2"/>
    <x v="0"/>
  </r>
  <r>
    <s v="L15/070/9/000054/2021"/>
    <x v="176"/>
    <s v="19/01/2021"/>
    <x v="1"/>
    <n v="12"/>
    <n v="12"/>
    <n v="1"/>
    <x v="2"/>
    <n v="2021"/>
    <s v="2021Q1"/>
    <s v="Old_Claim"/>
    <x v="2"/>
    <x v="0"/>
  </r>
  <r>
    <s v="L01/070/9/000056/2021"/>
    <x v="169"/>
    <s v="12/01/2021"/>
    <x v="1"/>
    <n v="10940"/>
    <n v="10940"/>
    <n v="1"/>
    <x v="2"/>
    <n v="2021"/>
    <s v="2021Q1"/>
    <s v="Old_Claim"/>
    <x v="2"/>
    <x v="0"/>
  </r>
  <r>
    <s v="L01/070/9/000059/2021"/>
    <x v="493"/>
    <s v="20/01/2021"/>
    <x v="1"/>
    <n v="6860"/>
    <n v="6860"/>
    <n v="1"/>
    <x v="2"/>
    <n v="2021"/>
    <s v="2021Q1"/>
    <s v="New_Claim/ Reopening"/>
    <x v="3"/>
    <x v="0"/>
  </r>
  <r>
    <s v="L01/070/9/001216/2020"/>
    <x v="7"/>
    <s v="22/01/2021"/>
    <x v="1"/>
    <n v="195000"/>
    <n v="195000"/>
    <n v="1"/>
    <x v="0"/>
    <n v="2021"/>
    <s v="2020Q4"/>
    <s v="Old_Claim"/>
    <x v="2"/>
    <x v="0"/>
  </r>
  <r>
    <s v="L01/070/9/000061/2021"/>
    <x v="496"/>
    <s v="20/01/2021"/>
    <x v="1"/>
    <n v="61000"/>
    <n v="61000"/>
    <n v="1"/>
    <x v="2"/>
    <n v="2021"/>
    <s v="2021Q1"/>
    <s v="Old_Claim"/>
    <x v="2"/>
    <x v="0"/>
  </r>
  <r>
    <s v="L05/070/9/000063/2021"/>
    <x v="176"/>
    <s v="20/01/2021"/>
    <x v="1"/>
    <n v="2492"/>
    <n v="2492"/>
    <n v="1"/>
    <x v="2"/>
    <n v="2021"/>
    <s v="2021Q1"/>
    <s v="Old_Claim"/>
    <x v="0"/>
    <x v="0"/>
  </r>
  <r>
    <s v="L05/070/9/000064/2021"/>
    <x v="169"/>
    <s v="20/01/2021"/>
    <x v="1"/>
    <n v="5520"/>
    <n v="5520"/>
    <n v="1"/>
    <x v="2"/>
    <n v="2021"/>
    <s v="2021Q1"/>
    <s v="Old_Claim"/>
    <x v="2"/>
    <x v="0"/>
  </r>
  <r>
    <s v="L01/070/9/001217/2020"/>
    <x v="132"/>
    <s v="23/01/2021"/>
    <x v="1"/>
    <n v="526540"/>
    <n v="526540"/>
    <n v="1"/>
    <x v="0"/>
    <n v="2021"/>
    <s v="2020Q4"/>
    <s v="Old_Claim"/>
    <x v="2"/>
    <x v="0"/>
  </r>
  <r>
    <s v="L01/110/9/000060/2020"/>
    <x v="446"/>
    <s v="18/01/2021"/>
    <x v="2"/>
    <n v="150000"/>
    <n v="150000"/>
    <n v="1"/>
    <x v="0"/>
    <n v="2021"/>
    <s v="2020Q4"/>
    <s v="Old_Claim"/>
    <x v="0"/>
    <x v="0"/>
  </r>
  <r>
    <s v="L01/088/9/000011/2021"/>
    <x v="165"/>
    <s v="14/01/2021"/>
    <x v="0"/>
    <n v="13000"/>
    <n v="13000"/>
    <n v="1"/>
    <x v="2"/>
    <n v="2021"/>
    <s v="2021Q1"/>
    <s v="Old_Claim"/>
    <x v="2"/>
    <x v="0"/>
  </r>
  <r>
    <s v="L01/070/9/001218/2020"/>
    <x v="11"/>
    <s v="18/12/2020"/>
    <x v="1"/>
    <n v="44910"/>
    <n v="44910"/>
    <n v="1"/>
    <x v="0"/>
    <n v="2020"/>
    <s v="2020Q4"/>
    <s v="Old_Claim"/>
    <x v="2"/>
    <x v="0"/>
  </r>
  <r>
    <s v="L01/070/9/001219/2020"/>
    <x v="9"/>
    <s v="05/01/2021"/>
    <x v="1"/>
    <n v="2980"/>
    <n v="2980"/>
    <n v="1"/>
    <x v="0"/>
    <n v="2021"/>
    <s v="2020Q4"/>
    <s v="Old_Claim"/>
    <x v="2"/>
    <x v="0"/>
  </r>
  <r>
    <s v="L01/088/9/000012/2021"/>
    <x v="497"/>
    <s v="23/01/2021"/>
    <x v="0"/>
    <n v="80"/>
    <n v="80"/>
    <n v="1"/>
    <x v="2"/>
    <n v="2021"/>
    <s v="2021Q1"/>
    <s v="Old_Claim"/>
    <x v="2"/>
    <x v="0"/>
  </r>
  <r>
    <s v="L01/101/9/000002/2019"/>
    <x v="83"/>
    <s v="30/12/2019"/>
    <x v="4"/>
    <n v="396617"/>
    <n v="0"/>
    <n v="1"/>
    <x v="1"/>
    <n v="2019"/>
    <s v="2019Q4"/>
    <s v="Old_Claim"/>
    <x v="0"/>
    <x v="0"/>
  </r>
  <r>
    <s v="L01/700/9/000065/2021"/>
    <x v="492"/>
    <s v="19/01/2021"/>
    <x v="1"/>
    <n v="-8700"/>
    <n v="0"/>
    <n v="1"/>
    <x v="2"/>
    <n v="2021"/>
    <s v="2021Q1"/>
    <s v="Old_Claim"/>
    <x v="2"/>
    <x v="0"/>
  </r>
  <r>
    <s v="L15/070/9/000066/2021"/>
    <x v="176"/>
    <s v="22/01/2021"/>
    <x v="1"/>
    <n v="10000"/>
    <n v="10000"/>
    <n v="1"/>
    <x v="2"/>
    <n v="2021"/>
    <s v="2021Q1"/>
    <s v="New_Claim/ Reopening"/>
    <x v="3"/>
    <x v="0"/>
  </r>
  <r>
    <s v="L01/087/9/000013/2021"/>
    <x v="497"/>
    <s v="24/01/2021"/>
    <x v="0"/>
    <n v="5512"/>
    <n v="5512"/>
    <n v="1"/>
    <x v="2"/>
    <n v="2021"/>
    <s v="2021Q1"/>
    <s v="Old_Claim"/>
    <x v="2"/>
    <x v="0"/>
  </r>
  <r>
    <s v="L01/070/9/000067/2021"/>
    <x v="497"/>
    <s v="22/01/2021"/>
    <x v="1"/>
    <n v="1340"/>
    <n v="1340"/>
    <n v="1"/>
    <x v="2"/>
    <n v="2021"/>
    <s v="2021Q1"/>
    <s v="Old_Claim"/>
    <x v="2"/>
    <x v="0"/>
  </r>
  <r>
    <s v="L01/070/9/000068/2021"/>
    <x v="177"/>
    <s v="14/01/2021"/>
    <x v="1"/>
    <n v="10000"/>
    <n v="10000"/>
    <n v="1"/>
    <x v="2"/>
    <n v="2021"/>
    <s v="2021Q1"/>
    <s v="Old_Claim"/>
    <x v="0"/>
    <x v="0"/>
  </r>
  <r>
    <s v="L01/070/9/000069/2021"/>
    <x v="17"/>
    <s v="25/01/2021"/>
    <x v="1"/>
    <n v="18876"/>
    <n v="18876"/>
    <n v="1"/>
    <x v="2"/>
    <n v="2021"/>
    <s v="2021Q1"/>
    <s v="Old_Claim"/>
    <x v="2"/>
    <x v="0"/>
  </r>
  <r>
    <s v="L01/070/9/000070/2021"/>
    <x v="169"/>
    <s v="22/01/2021"/>
    <x v="1"/>
    <n v="908"/>
    <n v="908"/>
    <n v="1"/>
    <x v="2"/>
    <n v="2021"/>
    <s v="2021Q1"/>
    <s v="Old_Claim"/>
    <x v="2"/>
    <x v="0"/>
  </r>
  <r>
    <s v="L01/080/9/000412/2020"/>
    <x v="463"/>
    <s v="12/01/2021"/>
    <x v="0"/>
    <n v="164660"/>
    <n v="0"/>
    <n v="1"/>
    <x v="0"/>
    <n v="2021"/>
    <s v="2020Q4"/>
    <s v="Old_Claim"/>
    <x v="2"/>
    <x v="0"/>
  </r>
  <r>
    <s v="L01/070/9/000071/2021"/>
    <x v="173"/>
    <s v="25/01/2021"/>
    <x v="1"/>
    <n v="6380"/>
    <n v="6380"/>
    <n v="1"/>
    <x v="2"/>
    <n v="2021"/>
    <s v="2021Q1"/>
    <s v="Old_Claim"/>
    <x v="0"/>
    <x v="0"/>
  </r>
  <r>
    <s v="L01/070/9/000072/2021"/>
    <x v="173"/>
    <s v="21/01/2021"/>
    <x v="1"/>
    <n v="30620"/>
    <n v="30620"/>
    <n v="1"/>
    <x v="2"/>
    <n v="2021"/>
    <s v="2021Q1"/>
    <s v="Old_Claim"/>
    <x v="0"/>
    <x v="0"/>
  </r>
  <r>
    <s v="L01/070/9/001221/2020"/>
    <x v="13"/>
    <s v="25/12/2020"/>
    <x v="1"/>
    <n v="620"/>
    <n v="620"/>
    <n v="1"/>
    <x v="0"/>
    <n v="2020"/>
    <s v="2020Q4"/>
    <s v="Old_Claim"/>
    <x v="0"/>
    <x v="0"/>
  </r>
  <r>
    <s v="L01/070/9/000073/2021"/>
    <x v="498"/>
    <s v="26/01/2021"/>
    <x v="1"/>
    <n v="87005"/>
    <n v="87005"/>
    <n v="1"/>
    <x v="2"/>
    <n v="2021"/>
    <s v="2021Q1"/>
    <s v="Old_Claim"/>
    <x v="2"/>
    <x v="0"/>
  </r>
  <r>
    <s v="L01/070/9/001222/2020"/>
    <x v="168"/>
    <s v="30/12/2020"/>
    <x v="1"/>
    <n v="852"/>
    <n v="852"/>
    <n v="1"/>
    <x v="0"/>
    <n v="2020"/>
    <s v="2020Q4"/>
    <s v="Old_Claim"/>
    <x v="2"/>
    <x v="0"/>
  </r>
  <r>
    <s v="L02/070/9/000074/2021"/>
    <x v="167"/>
    <s v="26/01/2021"/>
    <x v="1"/>
    <n v="34125"/>
    <n v="34125"/>
    <n v="1"/>
    <x v="2"/>
    <n v="2021"/>
    <s v="2021Q1"/>
    <s v="Old_Claim"/>
    <x v="0"/>
    <x v="0"/>
  </r>
  <r>
    <s v="L01/070/9/000076/2021"/>
    <x v="499"/>
    <s v="22/01/2021"/>
    <x v="1"/>
    <n v="8700"/>
    <n v="8700"/>
    <n v="1"/>
    <x v="2"/>
    <n v="2021"/>
    <s v="2021Q1"/>
    <s v="Old_Claim"/>
    <x v="2"/>
    <x v="0"/>
  </r>
  <r>
    <s v="L01/070/9/001223/2020"/>
    <x v="170"/>
    <s v="26/01/2021"/>
    <x v="1"/>
    <n v="1000"/>
    <n v="1000"/>
    <n v="1"/>
    <x v="0"/>
    <n v="2021"/>
    <s v="2020Q4"/>
    <s v="Old_Claim"/>
    <x v="0"/>
    <x v="0"/>
  </r>
  <r>
    <s v="L01/071/9/000005/2020"/>
    <x v="6"/>
    <s v="23/12/2020"/>
    <x v="0"/>
    <n v="3248"/>
    <n v="3248"/>
    <n v="1"/>
    <x v="0"/>
    <n v="2020"/>
    <s v="2020Q4"/>
    <s v="New_Claim/ Reopening"/>
    <x v="3"/>
    <x v="0"/>
  </r>
  <r>
    <s v="L01/070/9/001224/2020"/>
    <x v="14"/>
    <s v="07/01/2021"/>
    <x v="1"/>
    <n v="51620"/>
    <n v="51620"/>
    <n v="1"/>
    <x v="0"/>
    <n v="2021"/>
    <s v="2020Q4"/>
    <s v="Old_Claim"/>
    <x v="2"/>
    <x v="0"/>
  </r>
  <r>
    <s v="L01/080/9/000032/2019"/>
    <x v="205"/>
    <s v="19/06/2019"/>
    <x v="0"/>
    <n v="580472"/>
    <n v="580472"/>
    <n v="1"/>
    <x v="1"/>
    <n v="2019"/>
    <s v="2019Q2"/>
    <s v="Old_Claim"/>
    <x v="2"/>
    <x v="0"/>
  </r>
  <r>
    <s v="L01/070/9/000078/2021"/>
    <x v="171"/>
    <s v="27/01/2021"/>
    <x v="1"/>
    <n v="12460"/>
    <n v="12460"/>
    <n v="1"/>
    <x v="2"/>
    <n v="2021"/>
    <s v="2021Q1"/>
    <s v="Old_Claim"/>
    <x v="2"/>
    <x v="0"/>
  </r>
  <r>
    <s v="L01/088/9/000013/2021"/>
    <x v="500"/>
    <s v="25/01/2021"/>
    <x v="0"/>
    <n v="20000"/>
    <n v="20000"/>
    <n v="1"/>
    <x v="2"/>
    <n v="2021"/>
    <s v="2021Q1"/>
    <s v="Old_Claim"/>
    <x v="2"/>
    <x v="0"/>
  </r>
  <r>
    <s v="L15/070/9/000080/2021"/>
    <x v="492"/>
    <s v="22/01/2021"/>
    <x v="1"/>
    <n v="3112"/>
    <n v="3112"/>
    <n v="1"/>
    <x v="2"/>
    <n v="2021"/>
    <s v="2021Q1"/>
    <s v="Old_Claim"/>
    <x v="0"/>
    <x v="0"/>
  </r>
  <r>
    <s v="L01/070/9/000081/2021"/>
    <x v="497"/>
    <s v="26/01/2021"/>
    <x v="1"/>
    <n v="10240"/>
    <n v="10240"/>
    <n v="1"/>
    <x v="2"/>
    <n v="2021"/>
    <s v="2021Q1"/>
    <s v="Old_Claim"/>
    <x v="0"/>
    <x v="0"/>
  </r>
  <r>
    <s v="L01/070/9/001226/2020"/>
    <x v="7"/>
    <s v="14/01/2021"/>
    <x v="1"/>
    <n v="1470160"/>
    <n v="1470160"/>
    <n v="1"/>
    <x v="0"/>
    <n v="2021"/>
    <s v="2020Q4"/>
    <s v="Old_Claim"/>
    <x v="2"/>
    <x v="0"/>
  </r>
  <r>
    <s v="L01/070/9/001227/2020"/>
    <x v="11"/>
    <s v="16/01/2021"/>
    <x v="1"/>
    <n v="300"/>
    <n v="300"/>
    <n v="1"/>
    <x v="0"/>
    <n v="2021"/>
    <s v="2020Q4"/>
    <s v="Old_Claim"/>
    <x v="2"/>
    <x v="0"/>
  </r>
  <r>
    <s v="L01/070/9/000082/2021"/>
    <x v="492"/>
    <s v="27/01/2021"/>
    <x v="1"/>
    <n v="1361990"/>
    <n v="1361990"/>
    <n v="1"/>
    <x v="2"/>
    <n v="2021"/>
    <s v="2021Q1"/>
    <s v="Old_Claim"/>
    <x v="2"/>
    <x v="0"/>
  </r>
  <r>
    <s v="L15/070/9/000083/2021"/>
    <x v="498"/>
    <s v="27/01/2021"/>
    <x v="1"/>
    <n v="25800"/>
    <n v="25800"/>
    <n v="1"/>
    <x v="2"/>
    <n v="2021"/>
    <s v="2021Q1"/>
    <s v="Old_Claim"/>
    <x v="2"/>
    <x v="0"/>
  </r>
  <r>
    <s v="L01/088/9/000014/2021"/>
    <x v="501"/>
    <s v="29/01/2021"/>
    <x v="0"/>
    <n v="10120"/>
    <n v="10120"/>
    <n v="1"/>
    <x v="2"/>
    <n v="2021"/>
    <s v="2021Q1"/>
    <s v="Old_Claim"/>
    <x v="2"/>
    <x v="0"/>
  </r>
  <r>
    <s v="L01/070/9/000084/2021"/>
    <x v="497"/>
    <s v="26/01/2021"/>
    <x v="1"/>
    <n v="10186"/>
    <n v="10186"/>
    <n v="1"/>
    <x v="2"/>
    <n v="2021"/>
    <s v="2021Q1"/>
    <s v="Old_Claim"/>
    <x v="0"/>
    <x v="0"/>
  </r>
  <r>
    <s v="L01/088/9/000016/2021"/>
    <x v="496"/>
    <s v="21/01/2021"/>
    <x v="0"/>
    <n v="392"/>
    <n v="392"/>
    <n v="1"/>
    <x v="2"/>
    <n v="2021"/>
    <s v="2021Q1"/>
    <s v="Old_Claim"/>
    <x v="2"/>
    <x v="0"/>
  </r>
  <r>
    <s v="L01/071/9/000003/2010"/>
    <x v="502"/>
    <s v="04/02/2010"/>
    <x v="1"/>
    <n v="423475"/>
    <n v="413377"/>
    <n v="1"/>
    <x v="16"/>
    <n v="2010"/>
    <s v="2010Q1"/>
    <s v="Old_Claim"/>
    <x v="2"/>
    <x v="0"/>
  </r>
  <r>
    <s v="L01/088/9/000019/2010"/>
    <x v="503"/>
    <s v="17/02/2010"/>
    <x v="0"/>
    <n v="80000"/>
    <n v="80000"/>
    <n v="1"/>
    <x v="16"/>
    <n v="2010"/>
    <s v="2010Q1"/>
    <s v="Old_Claim"/>
    <x v="0"/>
    <x v="0"/>
  </r>
  <r>
    <s v="L01/088/9/000052/2010"/>
    <x v="504"/>
    <s v="31/03/2010"/>
    <x v="0"/>
    <n v="180000"/>
    <n v="180000"/>
    <n v="1"/>
    <x v="16"/>
    <n v="2010"/>
    <s v="2010Q1"/>
    <s v="Old_Claim"/>
    <x v="0"/>
    <x v="0"/>
  </r>
  <r>
    <s v="L01/087/9/000057/2010"/>
    <x v="505"/>
    <s v="06/05/2010"/>
    <x v="0"/>
    <n v="314376"/>
    <n v="0"/>
    <n v="1"/>
    <x v="16"/>
    <n v="2010"/>
    <s v="2010Q2"/>
    <s v="Old_Claim"/>
    <x v="0"/>
    <x v="0"/>
  </r>
  <r>
    <s v="L01/070/9/000217/2010"/>
    <x v="506"/>
    <s v="17/05/2010"/>
    <x v="1"/>
    <n v="80000"/>
    <n v="80000"/>
    <n v="1"/>
    <x v="16"/>
    <n v="2010"/>
    <s v="2010Q2"/>
    <s v="Old_Claim"/>
    <x v="0"/>
    <x v="0"/>
  </r>
  <r>
    <s v="L01/070/9/000220/2010"/>
    <x v="507"/>
    <s v="17/05/2010"/>
    <x v="1"/>
    <n v="60000"/>
    <n v="60000"/>
    <n v="1"/>
    <x v="16"/>
    <n v="2010"/>
    <s v="2010Q2"/>
    <s v="Old_Claim"/>
    <x v="0"/>
    <x v="0"/>
  </r>
  <r>
    <s v="L01/080/9/000065/2010"/>
    <x v="508"/>
    <s v="24/05/2010"/>
    <x v="0"/>
    <n v="79760"/>
    <n v="79760"/>
    <n v="1"/>
    <x v="16"/>
    <n v="2010"/>
    <s v="2010Q2"/>
    <s v="Old_Claim"/>
    <x v="0"/>
    <x v="0"/>
  </r>
  <r>
    <s v="L01/080/9/000070/2010"/>
    <x v="509"/>
    <s v="02/06/2010"/>
    <x v="0"/>
    <n v="227192.98250000001"/>
    <n v="227192.98250000001"/>
    <n v="1"/>
    <x v="16"/>
    <n v="2010"/>
    <s v="2010Q2"/>
    <s v="Old_Claim"/>
    <x v="1"/>
    <x v="0"/>
  </r>
  <r>
    <s v="L02/070/9/000350/2010"/>
    <x v="510"/>
    <s v="20/07/2010"/>
    <x v="1"/>
    <n v="410570.17540000001"/>
    <n v="410570.17540000001"/>
    <n v="1"/>
    <x v="16"/>
    <n v="2010"/>
    <s v="2010Q2"/>
    <s v="Old_Claim"/>
    <x v="1"/>
    <x v="0"/>
  </r>
  <r>
    <s v="L01/089/9/000145/2010"/>
    <x v="511"/>
    <s v="25/08/2010"/>
    <x v="0"/>
    <n v="195650.807"/>
    <n v="-105757.193"/>
    <n v="1"/>
    <x v="16"/>
    <n v="2010"/>
    <s v="2010Q3"/>
    <s v="Old_Claim"/>
    <x v="1"/>
    <x v="0"/>
  </r>
  <r>
    <s v="L01/070/9/000465/2010"/>
    <x v="512"/>
    <s v="27/09/2010"/>
    <x v="1"/>
    <n v="25075"/>
    <n v="25075"/>
    <n v="1"/>
    <x v="16"/>
    <n v="2010"/>
    <s v="2010Q3"/>
    <s v="Old_Claim"/>
    <x v="0"/>
    <x v="0"/>
  </r>
  <r>
    <s v="L01/080/9/000132/2010"/>
    <x v="513"/>
    <s v="26/10/2010"/>
    <x v="0"/>
    <n v="1500000"/>
    <n v="200000"/>
    <n v="1"/>
    <x v="16"/>
    <n v="2010"/>
    <s v="2010Q4"/>
    <s v="Old_Claim"/>
    <x v="1"/>
    <x v="0"/>
  </r>
  <r>
    <s v="L01/080/9/000143/2010"/>
    <x v="514"/>
    <s v="05/11/2010"/>
    <x v="0"/>
    <n v="250000"/>
    <n v="250000"/>
    <n v="1"/>
    <x v="16"/>
    <n v="2010"/>
    <s v="2010Q4"/>
    <s v="Old_Claim"/>
    <x v="0"/>
    <x v="0"/>
  </r>
  <r>
    <s v="L01/070/9/000573/2010"/>
    <x v="515"/>
    <s v="17/11/2010"/>
    <x v="1"/>
    <n v="57740"/>
    <n v="57740"/>
    <n v="1"/>
    <x v="16"/>
    <n v="2010"/>
    <s v="2010Q4"/>
    <s v="Old_Claim"/>
    <x v="0"/>
    <x v="0"/>
  </r>
  <r>
    <s v="L01/088/9/000208/2010"/>
    <x v="516"/>
    <s v="14/12/2010"/>
    <x v="0"/>
    <n v="2900"/>
    <n v="2900"/>
    <n v="1"/>
    <x v="16"/>
    <n v="2010"/>
    <s v="2010Q4"/>
    <s v="Old_Claim"/>
    <x v="0"/>
    <x v="0"/>
  </r>
  <r>
    <s v="L01/070/9/000621/2010"/>
    <x v="517"/>
    <s v="20/12/2010"/>
    <x v="1"/>
    <n v="80000"/>
    <n v="80000"/>
    <n v="1"/>
    <x v="16"/>
    <n v="2010"/>
    <s v="2010Q4"/>
    <s v="Old_Claim"/>
    <x v="0"/>
    <x v="0"/>
  </r>
  <r>
    <s v="L01/070/9/000625/2010"/>
    <x v="518"/>
    <s v="20/12/2010"/>
    <x v="1"/>
    <n v="500000"/>
    <n v="400000"/>
    <n v="1"/>
    <x v="16"/>
    <n v="2010"/>
    <s v="2010Q4"/>
    <s v="Old_Claim"/>
    <x v="0"/>
    <x v="0"/>
  </r>
  <r>
    <s v="L01/070/9/000622/2010"/>
    <x v="519"/>
    <s v="20/12/2010"/>
    <x v="1"/>
    <n v="150000"/>
    <n v="150000"/>
    <n v="1"/>
    <x v="16"/>
    <n v="2010"/>
    <s v="2010Q4"/>
    <s v="Old_Claim"/>
    <x v="0"/>
    <x v="0"/>
  </r>
  <r>
    <s v="L02/071/9/000043/2010"/>
    <x v="520"/>
    <s v="22/12/2010"/>
    <x v="1"/>
    <n v="200000"/>
    <n v="200000"/>
    <n v="1"/>
    <x v="16"/>
    <n v="2010"/>
    <s v="2010Q3"/>
    <s v="Old_Claim"/>
    <x v="0"/>
    <x v="0"/>
  </r>
  <r>
    <s v="L01/088/9/000006/2011"/>
    <x v="521"/>
    <s v="25/01/2011"/>
    <x v="0"/>
    <n v="150000"/>
    <n v="150000"/>
    <n v="1"/>
    <x v="7"/>
    <n v="2011"/>
    <s v="2011Q1"/>
    <s v="Old_Claim"/>
    <x v="0"/>
    <x v="0"/>
  </r>
  <r>
    <s v="L01/087/9/000009/2011"/>
    <x v="522"/>
    <s v="03/02/2011"/>
    <x v="0"/>
    <n v="100000"/>
    <n v="100000"/>
    <n v="1"/>
    <x v="7"/>
    <n v="2011"/>
    <s v="2011Q1"/>
    <s v="Old_Claim"/>
    <x v="0"/>
    <x v="0"/>
  </r>
  <r>
    <s v="L01/088/9/000020/2011"/>
    <x v="523"/>
    <s v="18/02/2011"/>
    <x v="0"/>
    <n v="5800"/>
    <n v="5800"/>
    <n v="1"/>
    <x v="7"/>
    <n v="2011"/>
    <s v="2011Q1"/>
    <s v="Old_Claim"/>
    <x v="0"/>
    <x v="0"/>
  </r>
  <r>
    <s v="L01/088/9/000028/2011"/>
    <x v="524"/>
    <s v="02/03/2011"/>
    <x v="0"/>
    <n v="120200"/>
    <n v="80098"/>
    <n v="1"/>
    <x v="7"/>
    <n v="2011"/>
    <s v="2011Q1"/>
    <s v="Old_Claim"/>
    <x v="0"/>
    <x v="0"/>
  </r>
  <r>
    <s v="L01/080/9/000018/2011"/>
    <x v="524"/>
    <s v="11/03/2011"/>
    <x v="0"/>
    <n v="245400"/>
    <n v="245400"/>
    <n v="1"/>
    <x v="7"/>
    <n v="2011"/>
    <s v="2011Q1"/>
    <s v="Old_Claim"/>
    <x v="0"/>
    <x v="0"/>
  </r>
  <r>
    <s v="L01/070/9/000117/2011"/>
    <x v="525"/>
    <s v="11/04/2011"/>
    <x v="1"/>
    <n v="40000"/>
    <n v="40000"/>
    <n v="1"/>
    <x v="7"/>
    <n v="2011"/>
    <s v="2011Q2"/>
    <s v="Old_Claim"/>
    <x v="0"/>
    <x v="0"/>
  </r>
  <r>
    <s v="L01/080/9/000042/2011"/>
    <x v="526"/>
    <s v="03/04/2011"/>
    <x v="0"/>
    <n v="235600"/>
    <n v="0"/>
    <n v="1"/>
    <x v="7"/>
    <n v="2011"/>
    <s v="2011Q2"/>
    <s v="Old_Claim"/>
    <x v="0"/>
    <x v="0"/>
  </r>
  <r>
    <s v="L02/070/9/000142/2011"/>
    <x v="527"/>
    <s v="06/05/2011"/>
    <x v="1"/>
    <n v="319924.81209999998"/>
    <n v="319924.81209999998"/>
    <n v="1"/>
    <x v="7"/>
    <n v="2011"/>
    <s v="2011Q2"/>
    <s v="Old_Claim"/>
    <x v="1"/>
    <x v="0"/>
  </r>
  <r>
    <s v="L02/080/9/000048/2011"/>
    <x v="528"/>
    <s v="10/04/2011"/>
    <x v="0"/>
    <n v="884634"/>
    <n v="1064984"/>
    <n v="1"/>
    <x v="7"/>
    <n v="2011"/>
    <s v="2011Q1"/>
    <s v="Old_Claim"/>
    <x v="2"/>
    <x v="0"/>
  </r>
  <r>
    <s v="L02/088/9/000071/2011"/>
    <x v="529"/>
    <s v="15/06/2011"/>
    <x v="0"/>
    <n v="148200"/>
    <n v="148200"/>
    <n v="1"/>
    <x v="7"/>
    <n v="2011"/>
    <s v="2011Q2"/>
    <s v="Old_Claim"/>
    <x v="0"/>
    <x v="0"/>
  </r>
  <r>
    <s v="L01/070/9/000218/2011"/>
    <x v="530"/>
    <s v="21/06/2011"/>
    <x v="1"/>
    <n v="36550"/>
    <n v="36550"/>
    <n v="1"/>
    <x v="7"/>
    <n v="2011"/>
    <s v="2011Q2"/>
    <s v="Old_Claim"/>
    <x v="0"/>
    <x v="0"/>
  </r>
  <r>
    <s v="L01/070/9/000238/2011"/>
    <x v="531"/>
    <s v="01/07/2011"/>
    <x v="1"/>
    <n v="50000"/>
    <n v="50000"/>
    <n v="1"/>
    <x v="7"/>
    <n v="2011"/>
    <s v="2011Q2"/>
    <s v="Old_Claim"/>
    <x v="0"/>
    <x v="0"/>
  </r>
  <r>
    <s v="L02/071/9/000050/2010"/>
    <x v="532"/>
    <s v="14/07/2011"/>
    <x v="1"/>
    <n v="100000"/>
    <n v="100000"/>
    <n v="1"/>
    <x v="16"/>
    <n v="2011"/>
    <s v="2010Q4"/>
    <s v="Old_Claim"/>
    <x v="0"/>
    <x v="0"/>
  </r>
  <r>
    <s v="L02/089/9/000103/2011"/>
    <x v="533"/>
    <s v="11/08/2011"/>
    <x v="0"/>
    <n v="2921148.8235300002"/>
    <n v="1421148.8235299999"/>
    <n v="1"/>
    <x v="7"/>
    <n v="2011"/>
    <s v="2011Q3"/>
    <s v="Old_Claim"/>
    <x v="1"/>
    <x v="0"/>
  </r>
  <r>
    <s v="L01/070/9/000315/2011"/>
    <x v="534"/>
    <s v="05/09/2011"/>
    <x v="1"/>
    <n v="195360"/>
    <n v="195360"/>
    <n v="1"/>
    <x v="7"/>
    <n v="2011"/>
    <s v="2011Q3"/>
    <s v="Old_Claim"/>
    <x v="0"/>
    <x v="0"/>
  </r>
  <r>
    <s v="L01/080/9/000105/2011"/>
    <x v="535"/>
    <s v="05/09/2011"/>
    <x v="0"/>
    <n v="500000"/>
    <n v="499995"/>
    <n v="1"/>
    <x v="7"/>
    <n v="2011"/>
    <s v="2011Q3"/>
    <s v="Old_Claim"/>
    <x v="0"/>
    <x v="0"/>
  </r>
  <r>
    <s v="L01/088/9/000126/2011"/>
    <x v="536"/>
    <s v="07/10/2011"/>
    <x v="0"/>
    <n v="4000"/>
    <n v="4000"/>
    <n v="1"/>
    <x v="7"/>
    <n v="2011"/>
    <s v="2011Q3"/>
    <s v="Old_Claim"/>
    <x v="0"/>
    <x v="0"/>
  </r>
  <r>
    <s v="L02/070/9/000355/2011"/>
    <x v="537"/>
    <s v="07/10/2011"/>
    <x v="1"/>
    <n v="298596.49119999999"/>
    <n v="298596.49119999999"/>
    <n v="1"/>
    <x v="7"/>
    <n v="2011"/>
    <s v="2011Q3"/>
    <s v="Old_Claim"/>
    <x v="1"/>
    <x v="0"/>
  </r>
  <r>
    <s v="L01/070/9/000382/2011"/>
    <x v="538"/>
    <s v="02/11/2011"/>
    <x v="1"/>
    <n v="143000"/>
    <n v="143000"/>
    <n v="1"/>
    <x v="7"/>
    <n v="2011"/>
    <s v="2011Q4"/>
    <s v="Old_Claim"/>
    <x v="0"/>
    <x v="0"/>
  </r>
  <r>
    <s v="L01/075/9/000401/2011"/>
    <x v="539"/>
    <s v="14/11/2011"/>
    <x v="1"/>
    <n v="3000000"/>
    <n v="541914"/>
    <n v="1"/>
    <x v="7"/>
    <n v="2011"/>
    <s v="2011Q4"/>
    <s v="Old_Claim"/>
    <x v="1"/>
    <x v="0"/>
  </r>
  <r>
    <s v="L01/080/9/000124/2011"/>
    <x v="540"/>
    <s v="28/11/2011"/>
    <x v="0"/>
    <n v="384962.8603"/>
    <n v="-208088.03260000001"/>
    <n v="1"/>
    <x v="7"/>
    <n v="2011"/>
    <s v="2011Q4"/>
    <s v="Old_Claim"/>
    <x v="1"/>
    <x v="0"/>
  </r>
  <r>
    <s v="L01/070/9/000441/2011"/>
    <x v="541"/>
    <s v="20/12/2011"/>
    <x v="1"/>
    <n v="80000"/>
    <n v="80000"/>
    <n v="1"/>
    <x v="7"/>
    <n v="2011"/>
    <s v="2011Q4"/>
    <s v="Old_Claim"/>
    <x v="0"/>
    <x v="0"/>
  </r>
  <r>
    <s v="L02/070/9/000444/2011"/>
    <x v="542"/>
    <s v="19/12/2011"/>
    <x v="1"/>
    <n v="200000"/>
    <n v="200000"/>
    <n v="1"/>
    <x v="7"/>
    <n v="2011"/>
    <s v="2011Q4"/>
    <s v="Old_Claim"/>
    <x v="0"/>
    <x v="0"/>
  </r>
  <r>
    <s v="L01/070/9/000458/2011"/>
    <x v="541"/>
    <s v="06/01/2012"/>
    <x v="1"/>
    <n v="80000"/>
    <n v="80000"/>
    <n v="1"/>
    <x v="7"/>
    <n v="2012"/>
    <s v="2011Q4"/>
    <s v="Old_Claim"/>
    <x v="0"/>
    <x v="0"/>
  </r>
  <r>
    <s v="L01/051/9/000001/2010"/>
    <x v="543"/>
    <s v="06/01/2012"/>
    <x v="5"/>
    <n v="3273082.9410000001"/>
    <n v="-4.0000025182962E-4"/>
    <n v="1"/>
    <x v="16"/>
    <n v="2012"/>
    <s v="2010Q4"/>
    <s v="Old_Claim"/>
    <x v="1"/>
    <x v="0"/>
  </r>
  <r>
    <s v="L02/070/9/000014/2012"/>
    <x v="544"/>
    <s v="12/01/2012"/>
    <x v="1"/>
    <n v="100000"/>
    <n v="100000"/>
    <n v="1"/>
    <x v="8"/>
    <n v="2012"/>
    <s v="2012Q1"/>
    <s v="Old_Claim"/>
    <x v="0"/>
    <x v="0"/>
  </r>
  <r>
    <s v="L01/088/9/000008/2012"/>
    <x v="545"/>
    <s v="27/01/2012"/>
    <x v="0"/>
    <n v="100000"/>
    <n v="100000"/>
    <n v="1"/>
    <x v="8"/>
    <n v="2012"/>
    <s v="2012Q1"/>
    <s v="Old_Claim"/>
    <x v="0"/>
    <x v="0"/>
  </r>
  <r>
    <s v="L02/070/9/000022/2012"/>
    <x v="546"/>
    <s v="25/01/2012"/>
    <x v="1"/>
    <n v="60000"/>
    <n v="60000"/>
    <n v="1"/>
    <x v="8"/>
    <n v="2012"/>
    <s v="2012Q1"/>
    <s v="Old_Claim"/>
    <x v="0"/>
    <x v="0"/>
  </r>
  <r>
    <s v="L01/080/9/000002/2012"/>
    <x v="547"/>
    <s v="30/01/2012"/>
    <x v="0"/>
    <n v="3475674.26"/>
    <n v="207612"/>
    <n v="1"/>
    <x v="8"/>
    <n v="2012"/>
    <s v="2012Q1"/>
    <s v="Old_Claim"/>
    <x v="2"/>
    <x v="0"/>
  </r>
  <r>
    <s v="L01/080/9/000003/2012"/>
    <x v="548"/>
    <s v="31/01/2012"/>
    <x v="0"/>
    <n v="5000"/>
    <n v="5000"/>
    <n v="1"/>
    <x v="8"/>
    <n v="2012"/>
    <s v="2012Q1"/>
    <s v="Old_Claim"/>
    <x v="0"/>
    <x v="0"/>
  </r>
  <r>
    <s v="L01/088/9/000012/2012"/>
    <x v="549"/>
    <s v="06/02/2012"/>
    <x v="0"/>
    <n v="100000"/>
    <n v="100000"/>
    <n v="1"/>
    <x v="8"/>
    <n v="2012"/>
    <s v="2012Q1"/>
    <s v="Old_Claim"/>
    <x v="0"/>
    <x v="0"/>
  </r>
  <r>
    <s v="L01/089/9/000157/2011"/>
    <x v="550"/>
    <s v="03/02/2012"/>
    <x v="0"/>
    <n v="300000"/>
    <n v="300000"/>
    <n v="1"/>
    <x v="7"/>
    <n v="2012"/>
    <s v="2011Q3"/>
    <s v="Old_Claim"/>
    <x v="0"/>
    <x v="0"/>
  </r>
  <r>
    <s v="L01/070/9/000471/2011"/>
    <x v="551"/>
    <s v="02/03/2012"/>
    <x v="1"/>
    <n v="218000"/>
    <n v="218000"/>
    <n v="1"/>
    <x v="8"/>
    <n v="2012"/>
    <s v="2012Q1"/>
    <s v="Old_Claim"/>
    <x v="0"/>
    <x v="0"/>
  </r>
  <r>
    <s v="L01/070/9/000064/2012"/>
    <x v="552"/>
    <s v="06/03/2012"/>
    <x v="1"/>
    <n v="60000"/>
    <n v="60000"/>
    <n v="1"/>
    <x v="8"/>
    <n v="2012"/>
    <s v="2012Q1"/>
    <s v="Old_Claim"/>
    <x v="0"/>
    <x v="0"/>
  </r>
  <r>
    <s v="L01/070/9/000474/2011"/>
    <x v="553"/>
    <s v="12/01/2012"/>
    <x v="1"/>
    <n v="324561.40350000001"/>
    <n v="324561.40350000001"/>
    <n v="1"/>
    <x v="7"/>
    <n v="2012"/>
    <s v="2011Q3"/>
    <s v="Old_Claim"/>
    <x v="1"/>
    <x v="0"/>
  </r>
  <r>
    <s v="L01/070/9/000091/2012"/>
    <x v="554"/>
    <s v="27/03/2012"/>
    <x v="1"/>
    <n v="3992000"/>
    <n v="0"/>
    <n v="1"/>
    <x v="8"/>
    <n v="2012"/>
    <s v="2012Q1"/>
    <s v="Old_Claim"/>
    <x v="0"/>
    <x v="0"/>
  </r>
  <r>
    <s v="L01/070/9/000104/2012"/>
    <x v="555"/>
    <s v="03/04/2012"/>
    <x v="1"/>
    <n v="72400"/>
    <n v="72400"/>
    <n v="1"/>
    <x v="8"/>
    <n v="2012"/>
    <s v="2012Q1"/>
    <s v="Old_Claim"/>
    <x v="0"/>
    <x v="0"/>
  </r>
  <r>
    <s v="L01/070/9/000155/2012"/>
    <x v="556"/>
    <s v="21/05/2012"/>
    <x v="1"/>
    <n v="463997.61910000001"/>
    <n v="-250809.5238"/>
    <n v="1"/>
    <x v="8"/>
    <n v="2012"/>
    <s v="2012Q2"/>
    <s v="Old_Claim"/>
    <x v="1"/>
    <x v="0"/>
  </r>
  <r>
    <s v="L01/080/9/000033/2012"/>
    <x v="557"/>
    <s v="04/06/2012"/>
    <x v="0"/>
    <n v="324561.40350000001"/>
    <n v="292561.40350000001"/>
    <n v="1"/>
    <x v="8"/>
    <n v="2012"/>
    <s v="2012Q2"/>
    <s v="Old_Claim"/>
    <x v="1"/>
    <x v="0"/>
  </r>
  <r>
    <s v="L01/087/9/000035/2012"/>
    <x v="558"/>
    <s v="09/05/2012"/>
    <x v="0"/>
    <n v="1232142.8570999999"/>
    <n v="0"/>
    <n v="1"/>
    <x v="8"/>
    <n v="2012"/>
    <s v="2012Q2"/>
    <s v="Old_Claim"/>
    <x v="1"/>
    <x v="0"/>
  </r>
  <r>
    <s v="L01/070/9/000169/2012"/>
    <x v="559"/>
    <s v="13/06/2012"/>
    <x v="1"/>
    <n v="72400"/>
    <n v="72400"/>
    <n v="1"/>
    <x v="8"/>
    <n v="2012"/>
    <s v="2012Q2"/>
    <s v="Old_Claim"/>
    <x v="0"/>
    <x v="0"/>
  </r>
  <r>
    <s v="L02/080/9/000036/2012"/>
    <x v="560"/>
    <s v="14/06/2012"/>
    <x v="0"/>
    <n v="127542"/>
    <n v="127542"/>
    <n v="1"/>
    <x v="8"/>
    <n v="2012"/>
    <s v="2012Q2"/>
    <s v="Old_Claim"/>
    <x v="0"/>
    <x v="0"/>
  </r>
  <r>
    <s v="L01/070/9/000180/2012"/>
    <x v="561"/>
    <s v="20/06/2012"/>
    <x v="1"/>
    <n v="500000"/>
    <n v="500000"/>
    <n v="1"/>
    <x v="8"/>
    <n v="2012"/>
    <s v="2012Q2"/>
    <s v="Old_Claim"/>
    <x v="0"/>
    <x v="0"/>
  </r>
  <r>
    <s v="L01/070/9/000208/2012"/>
    <x v="562"/>
    <s v="18/07/2012"/>
    <x v="1"/>
    <n v="60000"/>
    <n v="60000"/>
    <n v="1"/>
    <x v="8"/>
    <n v="2012"/>
    <s v="2012Q3"/>
    <s v="Old_Claim"/>
    <x v="0"/>
    <x v="0"/>
  </r>
  <r>
    <s v="L01/080/9/000045/2012"/>
    <x v="563"/>
    <s v="20/07/2012"/>
    <x v="0"/>
    <n v="100000"/>
    <n v="100000"/>
    <n v="1"/>
    <x v="8"/>
    <n v="2012"/>
    <s v="2012Q3"/>
    <s v="Old_Claim"/>
    <x v="0"/>
    <x v="0"/>
  </r>
  <r>
    <s v="L01/070/9/000215/2012"/>
    <x v="564"/>
    <s v="27/07/2012"/>
    <x v="1"/>
    <n v="5800"/>
    <n v="5800"/>
    <n v="1"/>
    <x v="8"/>
    <n v="2012"/>
    <s v="2012Q3"/>
    <s v="Old_Claim"/>
    <x v="0"/>
    <x v="0"/>
  </r>
  <r>
    <s v="L01/070/9/000219/2012"/>
    <x v="565"/>
    <s v="30/07/2012"/>
    <x v="1"/>
    <n v="5800"/>
    <n v="5800"/>
    <n v="1"/>
    <x v="8"/>
    <n v="2012"/>
    <s v="2012Q3"/>
    <s v="Old_Claim"/>
    <x v="0"/>
    <x v="0"/>
  </r>
  <r>
    <s v="L02/070/9/000224/2012"/>
    <x v="566"/>
    <s v="30/07/2012"/>
    <x v="1"/>
    <n v="115405"/>
    <n v="115405"/>
    <n v="1"/>
    <x v="8"/>
    <n v="2012"/>
    <s v="2012Q3"/>
    <s v="Old_Claim"/>
    <x v="0"/>
    <x v="0"/>
  </r>
  <r>
    <s v="L02/089/9/000057/2012"/>
    <x v="567"/>
    <s v="07/08/2012"/>
    <x v="0"/>
    <n v="5000"/>
    <n v="0"/>
    <n v="1"/>
    <x v="8"/>
    <n v="2012"/>
    <s v="2012Q3"/>
    <s v="Old_Claim"/>
    <x v="0"/>
    <x v="0"/>
  </r>
  <r>
    <s v="L01/070/9/000309/2012"/>
    <x v="568"/>
    <s v="13/08/2012"/>
    <x v="1"/>
    <n v="75360"/>
    <n v="75360"/>
    <n v="1"/>
    <x v="8"/>
    <n v="2012"/>
    <s v="2012Q3"/>
    <s v="Old_Claim"/>
    <x v="0"/>
    <x v="0"/>
  </r>
  <r>
    <s v="L01/070/9/000332/2012"/>
    <x v="569"/>
    <s v="17/09/2012"/>
    <x v="1"/>
    <n v="25000"/>
    <n v="25000"/>
    <n v="1"/>
    <x v="8"/>
    <n v="2012"/>
    <s v="2012Q3"/>
    <s v="Old_Claim"/>
    <x v="0"/>
    <x v="0"/>
  </r>
  <r>
    <s v="L01/070/9/000334/2012"/>
    <x v="570"/>
    <s v="17/09/2012"/>
    <x v="1"/>
    <n v="1232142.8570999999"/>
    <n v="332142.85710000002"/>
    <n v="1"/>
    <x v="8"/>
    <n v="2012"/>
    <s v="2012Q3"/>
    <s v="Old_Claim"/>
    <x v="1"/>
    <x v="0"/>
  </r>
  <r>
    <s v="L01/070/9/000339/2012"/>
    <x v="571"/>
    <s v="24/09/2012"/>
    <x v="1"/>
    <n v="50000"/>
    <n v="50000"/>
    <n v="1"/>
    <x v="8"/>
    <n v="2012"/>
    <s v="2012Q3"/>
    <s v="Old_Claim"/>
    <x v="0"/>
    <x v="0"/>
  </r>
  <r>
    <s v="L01/070/9/000360/2012"/>
    <x v="572"/>
    <s v="08/10/2012"/>
    <x v="1"/>
    <n v="100000"/>
    <n v="100000"/>
    <n v="1"/>
    <x v="8"/>
    <n v="2012"/>
    <s v="2012Q4"/>
    <s v="Old_Claim"/>
    <x v="0"/>
    <x v="0"/>
  </r>
  <r>
    <s v="L01/084/9/000074/2012"/>
    <x v="572"/>
    <s v="09/10/2012"/>
    <x v="0"/>
    <n v="57750"/>
    <n v="57750"/>
    <n v="1"/>
    <x v="8"/>
    <n v="2012"/>
    <s v="2012Q4"/>
    <s v="Old_Claim"/>
    <x v="0"/>
    <x v="0"/>
  </r>
  <r>
    <s v="L01/080/9/000072/2012"/>
    <x v="573"/>
    <s v="26/10/2012"/>
    <x v="0"/>
    <n v="42630"/>
    <n v="42630"/>
    <n v="1"/>
    <x v="8"/>
    <n v="2012"/>
    <s v="2012Q4"/>
    <s v="Old_Claim"/>
    <x v="0"/>
    <x v="0"/>
  </r>
  <r>
    <s v="L01/070/9/000389/2012"/>
    <x v="574"/>
    <s v="13/11/2012"/>
    <x v="1"/>
    <n v="60000"/>
    <n v="60000"/>
    <n v="1"/>
    <x v="8"/>
    <n v="2012"/>
    <s v="2012Q4"/>
    <s v="Old_Claim"/>
    <x v="0"/>
    <x v="0"/>
  </r>
  <r>
    <s v="L01/070/9/000393/2012"/>
    <x v="575"/>
    <s v="14/11/2012"/>
    <x v="1"/>
    <n v="60000"/>
    <n v="60000"/>
    <n v="1"/>
    <x v="8"/>
    <n v="2012"/>
    <s v="2012Q4"/>
    <s v="Old_Claim"/>
    <x v="0"/>
    <x v="0"/>
  </r>
  <r>
    <s v="L01/080/9/000078/2012"/>
    <x v="576"/>
    <s v="19/11/2012"/>
    <x v="0"/>
    <n v="71950"/>
    <n v="71950"/>
    <n v="1"/>
    <x v="8"/>
    <n v="2012"/>
    <s v="2012Q4"/>
    <s v="Old_Claim"/>
    <x v="0"/>
    <x v="0"/>
  </r>
  <r>
    <s v="L01/112/9/000006/2010"/>
    <x v="577"/>
    <s v="26/11/2012"/>
    <x v="2"/>
    <n v="100000"/>
    <n v="100000"/>
    <n v="1"/>
    <x v="16"/>
    <n v="2012"/>
    <s v="2010Q4"/>
    <s v="Old_Claim"/>
    <x v="0"/>
    <x v="0"/>
  </r>
  <r>
    <s v="L02/070/9/000417/2012"/>
    <x v="578"/>
    <s v="04/12/2012"/>
    <x v="1"/>
    <n v="324561.40350000001"/>
    <n v="324561.40350000001"/>
    <n v="1"/>
    <x v="8"/>
    <n v="2012"/>
    <s v="2012Q4"/>
    <s v="Old_Claim"/>
    <x v="1"/>
    <x v="0"/>
  </r>
  <r>
    <s v="L01/080/9/000080/2012"/>
    <x v="579"/>
    <s v="13/12/2012"/>
    <x v="0"/>
    <n v="243000"/>
    <n v="143555"/>
    <n v="1"/>
    <x v="8"/>
    <n v="2012"/>
    <s v="2012Q4"/>
    <s v="Old_Claim"/>
    <x v="1"/>
    <x v="0"/>
  </r>
  <r>
    <s v="L01/080/9/000081/2012"/>
    <x v="580"/>
    <s v="27/12/2012"/>
    <x v="0"/>
    <n v="300000"/>
    <n v="0"/>
    <n v="1"/>
    <x v="8"/>
    <n v="2012"/>
    <s v="2012Q4"/>
    <s v="Old_Claim"/>
    <x v="0"/>
    <x v="0"/>
  </r>
  <r>
    <s v="L01/070/9/000425/2012"/>
    <x v="581"/>
    <s v="02/01/2013"/>
    <x v="1"/>
    <n v="60000"/>
    <n v="60000"/>
    <n v="1"/>
    <x v="8"/>
    <n v="2013"/>
    <s v="2012Q4"/>
    <s v="Old_Claim"/>
    <x v="0"/>
    <x v="0"/>
  </r>
  <r>
    <s v="L01/070/9/000014/2013"/>
    <x v="582"/>
    <s v="04/02/2013"/>
    <x v="1"/>
    <n v="324561.40350000001"/>
    <n v="324561.40350000001"/>
    <n v="1"/>
    <x v="13"/>
    <n v="2013"/>
    <s v="2013Q1"/>
    <s v="Old_Claim"/>
    <x v="1"/>
    <x v="0"/>
  </r>
  <r>
    <s v="L01/112/9/000007/2010"/>
    <x v="583"/>
    <s v="19/02/2013"/>
    <x v="2"/>
    <n v="50000"/>
    <n v="50000"/>
    <n v="1"/>
    <x v="16"/>
    <n v="2013"/>
    <s v="2010Q4"/>
    <s v="Old_Claim"/>
    <x v="0"/>
    <x v="0"/>
  </r>
  <r>
    <s v="L01/086/9/000014/2013"/>
    <x v="584"/>
    <s v="05/03/2013"/>
    <x v="0"/>
    <n v="9687"/>
    <n v="860000"/>
    <n v="1"/>
    <x v="13"/>
    <n v="2013"/>
    <s v="2013Q1"/>
    <s v="Old_Claim"/>
    <x v="2"/>
    <x v="0"/>
  </r>
  <r>
    <s v="L01/080/9/000018/2013"/>
    <x v="585"/>
    <s v="26/03/2013"/>
    <x v="0"/>
    <n v="572755.41799999995"/>
    <n v="572755.41799999995"/>
    <n v="1"/>
    <x v="13"/>
    <n v="2013"/>
    <s v="2013Q1"/>
    <s v="Old_Claim"/>
    <x v="1"/>
    <x v="0"/>
  </r>
  <r>
    <s v="L01/112/9/000001/2013"/>
    <x v="586"/>
    <s v="22/04/2013"/>
    <x v="2"/>
    <n v="184813"/>
    <n v="184813"/>
    <n v="1"/>
    <x v="13"/>
    <n v="2013"/>
    <s v="2013Q1"/>
    <s v="Old_Claim"/>
    <x v="0"/>
    <x v="0"/>
  </r>
  <r>
    <s v="L01/080/9/000033/2013"/>
    <x v="587"/>
    <s v="03/05/2013"/>
    <x v="0"/>
    <n v="300000"/>
    <n v="0"/>
    <n v="1"/>
    <x v="13"/>
    <n v="2013"/>
    <s v="2013Q2"/>
    <s v="Old_Claim"/>
    <x v="0"/>
    <x v="0"/>
  </r>
  <r>
    <s v="L01/088/9/000023/2013"/>
    <x v="588"/>
    <s v="15/05/2013"/>
    <x v="0"/>
    <n v="100000"/>
    <n v="100000"/>
    <n v="1"/>
    <x v="13"/>
    <n v="2013"/>
    <s v="2013Q2"/>
    <s v="Old_Claim"/>
    <x v="1"/>
    <x v="0"/>
  </r>
  <r>
    <s v="L01/112/9/000005/2012"/>
    <x v="589"/>
    <s v="27/05/2013"/>
    <x v="2"/>
    <n v="120000"/>
    <n v="120000"/>
    <n v="1"/>
    <x v="8"/>
    <n v="2013"/>
    <s v="2012Q1"/>
    <s v="Old_Claim"/>
    <x v="0"/>
    <x v="0"/>
  </r>
  <r>
    <s v="L01/080/9/000087/2012"/>
    <x v="590"/>
    <s v="09/05/2013"/>
    <x v="0"/>
    <n v="122000"/>
    <n v="122000"/>
    <n v="1"/>
    <x v="8"/>
    <n v="2013"/>
    <s v="2012Q4"/>
    <s v="Old_Claim"/>
    <x v="0"/>
    <x v="0"/>
  </r>
  <r>
    <s v="L01/112/9/000007/2011"/>
    <x v="591"/>
    <s v="30/05/2013"/>
    <x v="2"/>
    <n v="47548"/>
    <n v="47548"/>
    <n v="1"/>
    <x v="7"/>
    <n v="2013"/>
    <s v="2011Q4"/>
    <s v="Old_Claim"/>
    <x v="0"/>
    <x v="0"/>
  </r>
  <r>
    <s v="L01/088/9/000029/2013"/>
    <x v="592"/>
    <s v="20/06/2013"/>
    <x v="0"/>
    <n v="100000"/>
    <n v="100000"/>
    <n v="1"/>
    <x v="13"/>
    <n v="2013"/>
    <s v="2013Q2"/>
    <s v="Old_Claim"/>
    <x v="0"/>
    <x v="0"/>
  </r>
  <r>
    <s v="L01/070/9/000127/2013"/>
    <x v="593"/>
    <s v="27/06/2013"/>
    <x v="1"/>
    <n v="100000"/>
    <n v="100000"/>
    <n v="1"/>
    <x v="13"/>
    <n v="2013"/>
    <s v="2013Q2"/>
    <s v="Old_Claim"/>
    <x v="0"/>
    <x v="0"/>
  </r>
  <r>
    <s v="L01/112/9/000008/2011"/>
    <x v="594"/>
    <s v="05/08/2013"/>
    <x v="2"/>
    <n v="100000"/>
    <n v="100000"/>
    <n v="1"/>
    <x v="7"/>
    <n v="2013"/>
    <s v="2011Q3"/>
    <s v="Old_Claim"/>
    <x v="0"/>
    <x v="0"/>
  </r>
  <r>
    <s v="L01/080/9/000067/2013"/>
    <x v="595"/>
    <s v="12/08/2013"/>
    <x v="0"/>
    <n v="1500000"/>
    <n v="1500000"/>
    <n v="1"/>
    <x v="13"/>
    <n v="2013"/>
    <s v="2013Q3"/>
    <s v="Old_Claim"/>
    <x v="1"/>
    <x v="0"/>
  </r>
  <r>
    <s v="L01/040/9/000001/2013"/>
    <x v="596"/>
    <s v="14/08/2013"/>
    <x v="9"/>
    <n v="1000"/>
    <n v="89.4"/>
    <n v="1"/>
    <x v="13"/>
    <n v="2013"/>
    <s v="2013Q2"/>
    <s v="Old_Claim"/>
    <x v="0"/>
    <x v="0"/>
  </r>
  <r>
    <s v="L01/080/9/000075/2013"/>
    <x v="597"/>
    <s v="30/08/2013"/>
    <x v="0"/>
    <n v="130000"/>
    <n v="130000"/>
    <n v="1"/>
    <x v="13"/>
    <n v="2013"/>
    <s v="2013Q3"/>
    <s v="Old_Claim"/>
    <x v="0"/>
    <x v="0"/>
  </r>
  <r>
    <s v="L01/080/9/000078/2013"/>
    <x v="598"/>
    <s v="26/08/2013"/>
    <x v="0"/>
    <n v="200000"/>
    <n v="200000"/>
    <n v="1"/>
    <x v="13"/>
    <n v="2013"/>
    <s v="2013Q3"/>
    <s v="Old_Claim"/>
    <x v="0"/>
    <x v="0"/>
  </r>
  <r>
    <s v="L01/070/9/000183/2013"/>
    <x v="599"/>
    <s v="05/09/2013"/>
    <x v="1"/>
    <n v="90000"/>
    <n v="90000"/>
    <n v="1"/>
    <x v="13"/>
    <n v="2013"/>
    <s v="2013Q3"/>
    <s v="Old_Claim"/>
    <x v="0"/>
    <x v="0"/>
  </r>
  <r>
    <s v="L01/088/9/000037/2013"/>
    <x v="600"/>
    <s v="11/09/2013"/>
    <x v="0"/>
    <n v="7800"/>
    <n v="7800"/>
    <n v="1"/>
    <x v="13"/>
    <n v="2013"/>
    <s v="2013Q3"/>
    <s v="Old_Claim"/>
    <x v="0"/>
    <x v="0"/>
  </r>
  <r>
    <s v="L01/070/9/000193/2013"/>
    <x v="601"/>
    <s v="17/09/2013"/>
    <x v="1"/>
    <n v="40000"/>
    <n v="40000"/>
    <n v="1"/>
    <x v="13"/>
    <n v="2013"/>
    <s v="2013Q2"/>
    <s v="Old_Claim"/>
    <x v="0"/>
    <x v="0"/>
  </r>
  <r>
    <s v="L01/070/9/000202/2013"/>
    <x v="602"/>
    <s v="08/10/2013"/>
    <x v="1"/>
    <n v="6300"/>
    <n v="6300"/>
    <n v="1"/>
    <x v="13"/>
    <n v="2013"/>
    <s v="2013Q4"/>
    <s v="Old_Claim"/>
    <x v="0"/>
    <x v="0"/>
  </r>
  <r>
    <s v="L01/070/9/000210/2013"/>
    <x v="603"/>
    <s v="18/10/2013"/>
    <x v="1"/>
    <n v="100000"/>
    <n v="100000"/>
    <n v="1"/>
    <x v="13"/>
    <n v="2013"/>
    <s v="2013Q3"/>
    <s v="Old_Claim"/>
    <x v="0"/>
    <x v="0"/>
  </r>
  <r>
    <s v="L01/080/9/000093/2013"/>
    <x v="604"/>
    <s v="20/10/2013"/>
    <x v="0"/>
    <n v="211776.31580000001"/>
    <n v="211776.31580000001"/>
    <n v="1"/>
    <x v="13"/>
    <n v="2013"/>
    <s v="2013Q4"/>
    <s v="Old_Claim"/>
    <x v="1"/>
    <x v="0"/>
  </r>
  <r>
    <s v="L01/070/9/000226/2013"/>
    <x v="605"/>
    <s v="04/11/2013"/>
    <x v="1"/>
    <n v="100000"/>
    <n v="100000"/>
    <n v="1"/>
    <x v="13"/>
    <n v="2013"/>
    <s v="2013Q4"/>
    <s v="Old_Claim"/>
    <x v="0"/>
    <x v="0"/>
  </r>
  <r>
    <s v="L01/112/9/000006/2012"/>
    <x v="578"/>
    <s v="25/10/2013"/>
    <x v="2"/>
    <n v="150000"/>
    <n v="150000"/>
    <n v="1"/>
    <x v="8"/>
    <n v="2013"/>
    <s v="2012Q4"/>
    <s v="Old_Claim"/>
    <x v="0"/>
    <x v="0"/>
  </r>
  <r>
    <s v="L01/088/9/000047/2013"/>
    <x v="606"/>
    <s v="18/12/2013"/>
    <x v="0"/>
    <n v="50000"/>
    <n v="50000"/>
    <n v="1"/>
    <x v="13"/>
    <n v="2013"/>
    <s v="2013Q4"/>
    <s v="Old_Claim"/>
    <x v="0"/>
    <x v="0"/>
  </r>
  <r>
    <s v="L01/112/9/000010/2011"/>
    <x v="607"/>
    <s v="20/12/2013"/>
    <x v="2"/>
    <n v="150000"/>
    <n v="150000"/>
    <n v="1"/>
    <x v="7"/>
    <n v="2013"/>
    <s v="2011Q4"/>
    <s v="Old_Claim"/>
    <x v="0"/>
    <x v="0"/>
  </r>
  <r>
    <s v="L01/112/9/000011/2010"/>
    <x v="577"/>
    <s v="20/12/2013"/>
    <x v="2"/>
    <n v="90874"/>
    <n v="90874"/>
    <n v="1"/>
    <x v="16"/>
    <n v="2013"/>
    <s v="2010Q4"/>
    <s v="Old_Claim"/>
    <x v="0"/>
    <x v="0"/>
  </r>
  <r>
    <s v="L01/080/9/000001/2014"/>
    <x v="608"/>
    <s v="07/01/2014"/>
    <x v="0"/>
    <n v="50000"/>
    <n v="50000"/>
    <n v="1"/>
    <x v="12"/>
    <n v="2014"/>
    <s v="2014Q1"/>
    <s v="Old_Claim"/>
    <x v="1"/>
    <x v="0"/>
  </r>
  <r>
    <s v="L01/112/9/000006/2013"/>
    <x v="604"/>
    <s v="30/01/2014"/>
    <x v="2"/>
    <n v="150000"/>
    <n v="150000"/>
    <n v="1"/>
    <x v="13"/>
    <n v="2014"/>
    <s v="2013Q4"/>
    <s v="Old_Claim"/>
    <x v="0"/>
    <x v="0"/>
  </r>
  <r>
    <s v="L01/080/9/000111/2013"/>
    <x v="609"/>
    <s v="17/02/2014"/>
    <x v="0"/>
    <n v="324561.40350000001"/>
    <n v="324561.40350000001"/>
    <n v="1"/>
    <x v="13"/>
    <n v="2014"/>
    <s v="2013Q1"/>
    <s v="Old_Claim"/>
    <x v="1"/>
    <x v="0"/>
  </r>
  <r>
    <s v="L01/080/9/000015/2014"/>
    <x v="610"/>
    <s v="26/02/2014"/>
    <x v="0"/>
    <n v="100000"/>
    <n v="100000"/>
    <n v="1"/>
    <x v="12"/>
    <n v="2014"/>
    <s v="2014Q1"/>
    <s v="Old_Claim"/>
    <x v="0"/>
    <x v="0"/>
  </r>
  <r>
    <s v="L01/070/9/000284/2013"/>
    <x v="611"/>
    <s v="12/03/2014"/>
    <x v="1"/>
    <n v="300000"/>
    <n v="300000"/>
    <n v="1"/>
    <x v="13"/>
    <n v="2014"/>
    <s v="2013Q4"/>
    <s v="Old_Claim"/>
    <x v="1"/>
    <x v="0"/>
  </r>
  <r>
    <s v="L01/070/9/000044/2014"/>
    <x v="612"/>
    <s v="07/04/2014"/>
    <x v="1"/>
    <n v="50000"/>
    <n v="50000"/>
    <n v="1"/>
    <x v="12"/>
    <n v="2014"/>
    <s v="2014Q2"/>
    <s v="Old_Claim"/>
    <x v="1"/>
    <x v="0"/>
  </r>
  <r>
    <s v="L02/087/9/000018/2014"/>
    <x v="613"/>
    <s v="01/04/2014"/>
    <x v="0"/>
    <n v="300000"/>
    <n v="300000"/>
    <n v="1"/>
    <x v="12"/>
    <n v="2014"/>
    <s v="2014Q1"/>
    <s v="Old_Claim"/>
    <x v="0"/>
    <x v="0"/>
  </r>
  <r>
    <s v="L01/070/9/000062/2014"/>
    <x v="614"/>
    <s v="29/04/2014"/>
    <x v="1"/>
    <n v="100000"/>
    <n v="100000"/>
    <n v="1"/>
    <x v="12"/>
    <n v="2014"/>
    <s v="2014Q2"/>
    <s v="Old_Claim"/>
    <x v="1"/>
    <x v="0"/>
  </r>
  <r>
    <s v="L01/070/9/000068/2014"/>
    <x v="615"/>
    <s v="05/05/2014"/>
    <x v="1"/>
    <n v="150000"/>
    <n v="150000"/>
    <n v="1"/>
    <x v="12"/>
    <n v="2014"/>
    <s v="2014Q2"/>
    <s v="Old_Claim"/>
    <x v="0"/>
    <x v="0"/>
  </r>
  <r>
    <s v="L01/080/9/000022/2014"/>
    <x v="615"/>
    <s v="16/05/2014"/>
    <x v="0"/>
    <n v="167100"/>
    <n v="167100"/>
    <n v="1"/>
    <x v="12"/>
    <n v="2014"/>
    <s v="2014Q2"/>
    <s v="Old_Claim"/>
    <x v="1"/>
    <x v="0"/>
  </r>
  <r>
    <s v="L01/086/9/000112/2013"/>
    <x v="616"/>
    <s v="29/05/2014"/>
    <x v="0"/>
    <n v="1000"/>
    <n v="1000"/>
    <n v="1"/>
    <x v="13"/>
    <n v="2014"/>
    <s v="2013Q3"/>
    <s v="Old_Claim"/>
    <x v="0"/>
    <x v="0"/>
  </r>
  <r>
    <s v="L01/070/9/000120/2014"/>
    <x v="617"/>
    <s v="14/04/2014"/>
    <x v="1"/>
    <n v="50000"/>
    <n v="50000"/>
    <n v="1"/>
    <x v="12"/>
    <n v="2014"/>
    <s v="2014Q1"/>
    <s v="Old_Claim"/>
    <x v="0"/>
    <x v="0"/>
  </r>
  <r>
    <s v="L01/070/9/000125/2014"/>
    <x v="618"/>
    <s v="28/07/2014"/>
    <x v="1"/>
    <n v="130000"/>
    <n v="130000"/>
    <n v="1"/>
    <x v="12"/>
    <n v="2014"/>
    <s v="2014Q3"/>
    <s v="Old_Claim"/>
    <x v="0"/>
    <x v="0"/>
  </r>
  <r>
    <s v="L01/070/9/000128/2014"/>
    <x v="619"/>
    <s v="22/07/2014"/>
    <x v="1"/>
    <n v="20000"/>
    <n v="20000"/>
    <n v="1"/>
    <x v="12"/>
    <n v="2014"/>
    <s v="2014Q3"/>
    <s v="Old_Claim"/>
    <x v="0"/>
    <x v="0"/>
  </r>
  <r>
    <s v="L01/070/9/000160/2014"/>
    <x v="620"/>
    <s v="25/08/2014"/>
    <x v="1"/>
    <n v="40000"/>
    <n v="40000"/>
    <n v="1"/>
    <x v="12"/>
    <n v="2014"/>
    <s v="2014Q3"/>
    <s v="Old_Claim"/>
    <x v="0"/>
    <x v="0"/>
  </r>
  <r>
    <s v="L01/080/9/000036/2014"/>
    <x v="621"/>
    <s v="29/08/2014"/>
    <x v="0"/>
    <n v="324561.40350000001"/>
    <n v="324561.40350000001"/>
    <n v="1"/>
    <x v="12"/>
    <n v="2014"/>
    <s v="2014Q3"/>
    <s v="Old_Claim"/>
    <x v="1"/>
    <x v="0"/>
  </r>
  <r>
    <s v="L01/070/9/000174/2014"/>
    <x v="619"/>
    <s v="19/08/2014"/>
    <x v="1"/>
    <n v="200000"/>
    <n v="177140"/>
    <n v="1"/>
    <x v="12"/>
    <n v="2014"/>
    <s v="2014Q3"/>
    <s v="Old_Claim"/>
    <x v="0"/>
    <x v="0"/>
  </r>
  <r>
    <s v="L01/070/9/000196/2014"/>
    <x v="622"/>
    <s v="02/10/2014"/>
    <x v="1"/>
    <n v="8700"/>
    <n v="8700"/>
    <n v="1"/>
    <x v="12"/>
    <n v="2014"/>
    <s v="2014Q3"/>
    <s v="Old_Claim"/>
    <x v="0"/>
    <x v="0"/>
  </r>
  <r>
    <s v="L01/070/9/000215/2014"/>
    <x v="623"/>
    <s v="30/10/2014"/>
    <x v="1"/>
    <n v="15000"/>
    <n v="15000"/>
    <n v="1"/>
    <x v="12"/>
    <n v="2014"/>
    <s v="2014Q1"/>
    <s v="Old_Claim"/>
    <x v="0"/>
    <x v="0"/>
  </r>
  <r>
    <s v="L01/070/9/000217/2014"/>
    <x v="624"/>
    <s v="05/11/2014"/>
    <x v="1"/>
    <n v="95360"/>
    <n v="95360"/>
    <n v="1"/>
    <x v="12"/>
    <n v="2014"/>
    <s v="2014Q4"/>
    <s v="Old_Claim"/>
    <x v="0"/>
    <x v="0"/>
  </r>
  <r>
    <s v="L02/070/9/000222/2014"/>
    <x v="625"/>
    <s v="10/11/2014"/>
    <x v="1"/>
    <n v="300000"/>
    <n v="300000"/>
    <n v="1"/>
    <x v="12"/>
    <n v="2014"/>
    <s v="2014Q4"/>
    <s v="Old_Claim"/>
    <x v="0"/>
    <x v="0"/>
  </r>
  <r>
    <s v="L01/070/9/000224/2014"/>
    <x v="626"/>
    <s v="11/11/2014"/>
    <x v="1"/>
    <n v="80000"/>
    <n v="80000"/>
    <n v="1"/>
    <x v="12"/>
    <n v="2014"/>
    <s v="2014Q4"/>
    <s v="Old_Claim"/>
    <x v="0"/>
    <x v="0"/>
  </r>
  <r>
    <s v="L01/080/9/000043/2014"/>
    <x v="627"/>
    <s v="21/11/2014"/>
    <x v="0"/>
    <n v="2000"/>
    <n v="2000"/>
    <n v="1"/>
    <x v="12"/>
    <n v="2014"/>
    <s v="2014Q4"/>
    <s v="Old_Claim"/>
    <x v="0"/>
    <x v="0"/>
  </r>
  <r>
    <s v="L01/070/9/000237/2014"/>
    <x v="628"/>
    <s v="28/11/2014"/>
    <x v="1"/>
    <n v="10000"/>
    <n v="10000"/>
    <n v="1"/>
    <x v="12"/>
    <n v="2014"/>
    <s v="2014Q4"/>
    <s v="Old_Claim"/>
    <x v="0"/>
    <x v="0"/>
  </r>
  <r>
    <s v="L01/110/9/000056/2014"/>
    <x v="629"/>
    <s v="28/01/2015"/>
    <x v="2"/>
    <n v="311393.48369999998"/>
    <n v="311393.48369999998"/>
    <n v="1"/>
    <x v="12"/>
    <n v="2015"/>
    <s v="2014Q4"/>
    <s v="Old_Claim"/>
    <x v="1"/>
    <x v="0"/>
  </r>
  <r>
    <s v="L01/080/9/000001/2015"/>
    <x v="630"/>
    <s v="27/01/2015"/>
    <x v="0"/>
    <n v="150000"/>
    <n v="150000"/>
    <n v="1"/>
    <x v="15"/>
    <n v="2015"/>
    <s v="2015Q1"/>
    <s v="Old_Claim"/>
    <x v="0"/>
    <x v="0"/>
  </r>
  <r>
    <s v="L01/089/9/000003/2015"/>
    <x v="631"/>
    <s v="12/02/2015"/>
    <x v="0"/>
    <n v="300000"/>
    <n v="300000"/>
    <n v="1"/>
    <x v="15"/>
    <n v="2015"/>
    <s v="2015Q1"/>
    <s v="Old_Claim"/>
    <x v="1"/>
    <x v="0"/>
  </r>
  <r>
    <s v="L01/070/9/000028/2015"/>
    <x v="632"/>
    <s v="17/02/2015"/>
    <x v="1"/>
    <n v="100000"/>
    <n v="100000"/>
    <n v="1"/>
    <x v="15"/>
    <n v="2015"/>
    <s v="2015Q1"/>
    <s v="Old_Claim"/>
    <x v="0"/>
    <x v="0"/>
  </r>
  <r>
    <s v="L01/042/9/000001/2015"/>
    <x v="631"/>
    <s v="17/02/2015"/>
    <x v="9"/>
    <n v="20000"/>
    <n v="1500"/>
    <n v="1"/>
    <x v="15"/>
    <n v="2015"/>
    <s v="2015Q1"/>
    <s v="Old_Claim"/>
    <x v="0"/>
    <x v="0"/>
  </r>
  <r>
    <s v="L02/087/9/000006/2015"/>
    <x v="633"/>
    <s v="24/02/2015"/>
    <x v="0"/>
    <n v="1398200"/>
    <n v="0"/>
    <n v="1"/>
    <x v="15"/>
    <n v="2015"/>
    <s v="2015Q1"/>
    <s v="Old_Claim"/>
    <x v="0"/>
    <x v="0"/>
  </r>
  <r>
    <s v="L01/070/9/000043/2015"/>
    <x v="634"/>
    <s v="09/03/2015"/>
    <x v="1"/>
    <n v="81360"/>
    <n v="81360"/>
    <n v="1"/>
    <x v="15"/>
    <n v="2015"/>
    <s v="2015Q1"/>
    <s v="Old_Claim"/>
    <x v="0"/>
    <x v="0"/>
  </r>
  <r>
    <s v="L01/070/9/000048/2015"/>
    <x v="635"/>
    <s v="26/02/2015"/>
    <x v="1"/>
    <n v="5000"/>
    <n v="5000"/>
    <n v="1"/>
    <x v="15"/>
    <n v="2015"/>
    <s v="2015Q1"/>
    <s v="Old_Claim"/>
    <x v="0"/>
    <x v="0"/>
  </r>
  <r>
    <s v="L01/070/9/000052/2015"/>
    <x v="636"/>
    <s v="16/03/2015"/>
    <x v="1"/>
    <n v="100000"/>
    <n v="100000"/>
    <n v="1"/>
    <x v="15"/>
    <n v="2015"/>
    <s v="2015Q1"/>
    <s v="Old_Claim"/>
    <x v="0"/>
    <x v="0"/>
  </r>
  <r>
    <s v="L01/088/9/000017/2015"/>
    <x v="637"/>
    <s v="09/03/2015"/>
    <x v="0"/>
    <n v="5000"/>
    <n v="5000"/>
    <n v="1"/>
    <x v="12"/>
    <n v="2015"/>
    <s v="2014Q4"/>
    <s v="Old_Claim"/>
    <x v="0"/>
    <x v="0"/>
  </r>
  <r>
    <s v="L01/040/9/000012/2013"/>
    <x v="638"/>
    <s v="26/02/2015"/>
    <x v="9"/>
    <n v="5000"/>
    <n v="985"/>
    <n v="1"/>
    <x v="13"/>
    <n v="2015"/>
    <s v="2013Q4"/>
    <s v="Old_Claim"/>
    <x v="0"/>
    <x v="0"/>
  </r>
  <r>
    <s v="L01/080/9/000051/2014"/>
    <x v="639"/>
    <s v="05/03/2015"/>
    <x v="0"/>
    <n v="231150"/>
    <n v="231150"/>
    <n v="1"/>
    <x v="12"/>
    <n v="2015"/>
    <s v="2014Q3"/>
    <s v="Old_Claim"/>
    <x v="2"/>
    <x v="0"/>
  </r>
  <r>
    <s v="L01/080/9/000008/2015"/>
    <x v="640"/>
    <s v="17/03/2015"/>
    <x v="0"/>
    <n v="89000"/>
    <n v="89000"/>
    <n v="1"/>
    <x v="15"/>
    <n v="2015"/>
    <s v="2015Q1"/>
    <s v="Old_Claim"/>
    <x v="0"/>
    <x v="0"/>
  </r>
  <r>
    <s v="L01/112/9/000003/2014"/>
    <x v="641"/>
    <s v="26/03/2015"/>
    <x v="2"/>
    <n v="400000"/>
    <n v="400000"/>
    <n v="1"/>
    <x v="12"/>
    <n v="2015"/>
    <s v="2014Q3"/>
    <s v="Old_Claim"/>
    <x v="1"/>
    <x v="0"/>
  </r>
  <r>
    <s v="L01/070/9/000067/2015"/>
    <x v="642"/>
    <s v="01/04/2015"/>
    <x v="1"/>
    <n v="100000"/>
    <n v="100000"/>
    <n v="1"/>
    <x v="15"/>
    <n v="2015"/>
    <s v="2015Q1"/>
    <s v="Old_Claim"/>
    <x v="0"/>
    <x v="0"/>
  </r>
  <r>
    <s v="L01/070/9/000076/2015"/>
    <x v="643"/>
    <s v="14/04/2015"/>
    <x v="1"/>
    <n v="148200"/>
    <n v="148200"/>
    <n v="1"/>
    <x v="15"/>
    <n v="2015"/>
    <s v="2015Q2"/>
    <s v="Old_Claim"/>
    <x v="1"/>
    <x v="0"/>
  </r>
  <r>
    <s v="L01/070/9/000078/2015"/>
    <x v="644"/>
    <s v="14/04/2015"/>
    <x v="1"/>
    <n v="100000"/>
    <n v="100000"/>
    <n v="1"/>
    <x v="15"/>
    <n v="2015"/>
    <s v="2015Q2"/>
    <s v="Old_Claim"/>
    <x v="0"/>
    <x v="0"/>
  </r>
  <r>
    <s v="L01/112/9/000012/2013"/>
    <x v="645"/>
    <s v="15/04/2015"/>
    <x v="2"/>
    <n v="100000"/>
    <n v="100000"/>
    <n v="1"/>
    <x v="13"/>
    <n v="2015"/>
    <s v="2013Q4"/>
    <s v="Old_Claim"/>
    <x v="1"/>
    <x v="0"/>
  </r>
  <r>
    <s v="L01/112/9/000013/2013"/>
    <x v="611"/>
    <s v="15/04/2015"/>
    <x v="2"/>
    <n v="100000"/>
    <n v="100000"/>
    <n v="1"/>
    <x v="13"/>
    <n v="2015"/>
    <s v="2013Q4"/>
    <s v="Old_Claim"/>
    <x v="1"/>
    <x v="0"/>
  </r>
  <r>
    <s v="L01/070/9/000082/2015"/>
    <x v="646"/>
    <s v="20/04/2015"/>
    <x v="1"/>
    <n v="145000"/>
    <n v="145000"/>
    <n v="1"/>
    <x v="15"/>
    <n v="2015"/>
    <s v="2015Q2"/>
    <s v="Old_Claim"/>
    <x v="2"/>
    <x v="0"/>
  </r>
  <r>
    <s v="L01/070/9/000084/2015"/>
    <x v="647"/>
    <s v="15/04/2015"/>
    <x v="1"/>
    <n v="80000"/>
    <n v="80000"/>
    <n v="1"/>
    <x v="15"/>
    <n v="2015"/>
    <s v="2015Q2"/>
    <s v="Old_Claim"/>
    <x v="0"/>
    <x v="0"/>
  </r>
  <r>
    <s v="L01/112/9/000004/2014"/>
    <x v="648"/>
    <s v="30/04/2015"/>
    <x v="2"/>
    <n v="250000"/>
    <n v="250000"/>
    <n v="1"/>
    <x v="12"/>
    <n v="2015"/>
    <s v="2014Q3"/>
    <s v="Old_Claim"/>
    <x v="0"/>
    <x v="0"/>
  </r>
  <r>
    <s v="L01/070/9/000095/2015"/>
    <x v="649"/>
    <s v="11/05/2015"/>
    <x v="1"/>
    <n v="6270"/>
    <n v="6270"/>
    <n v="1"/>
    <x v="15"/>
    <n v="2015"/>
    <s v="2015Q2"/>
    <s v="Old_Claim"/>
    <x v="0"/>
    <x v="0"/>
  </r>
  <r>
    <s v="L01/070/9/000103/2015"/>
    <x v="650"/>
    <s v="15/05/2015"/>
    <x v="1"/>
    <n v="100000"/>
    <n v="100000"/>
    <n v="1"/>
    <x v="15"/>
    <n v="2015"/>
    <s v="2015Q2"/>
    <s v="Old_Claim"/>
    <x v="1"/>
    <x v="0"/>
  </r>
  <r>
    <s v="L01/080/9/000017/2015"/>
    <x v="651"/>
    <s v="18/05/2015"/>
    <x v="0"/>
    <n v="95360"/>
    <n v="95360"/>
    <n v="1"/>
    <x v="15"/>
    <n v="2015"/>
    <s v="2015Q2"/>
    <s v="Old_Claim"/>
    <x v="0"/>
    <x v="0"/>
  </r>
  <r>
    <s v="L01/070/9/000107/2015"/>
    <x v="652"/>
    <s v="19/05/2015"/>
    <x v="1"/>
    <n v="37000"/>
    <n v="37000"/>
    <n v="1"/>
    <x v="15"/>
    <n v="2015"/>
    <s v="2015Q2"/>
    <s v="Old_Claim"/>
    <x v="0"/>
    <x v="0"/>
  </r>
  <r>
    <s v="L01/080/9/000018/2015"/>
    <x v="650"/>
    <s v="20/05/2015"/>
    <x v="0"/>
    <n v="1622807.0175000001"/>
    <n v="-877192.98250000004"/>
    <n v="1"/>
    <x v="15"/>
    <n v="2015"/>
    <s v="2015Q2"/>
    <s v="Old_Claim"/>
    <x v="1"/>
    <x v="0"/>
  </r>
  <r>
    <s v="L01/070/9/000124/2015"/>
    <x v="653"/>
    <s v="28/05/2015"/>
    <x v="1"/>
    <n v="2235822"/>
    <n v="200000"/>
    <n v="1"/>
    <x v="15"/>
    <n v="2015"/>
    <s v="2015Q2"/>
    <s v="Old_Claim"/>
    <x v="1"/>
    <x v="0"/>
  </r>
  <r>
    <s v="L01/070/9/000144/2015"/>
    <x v="654"/>
    <s v="23/06/2015"/>
    <x v="1"/>
    <n v="2500000"/>
    <n v="1010416"/>
    <n v="1"/>
    <x v="15"/>
    <n v="2015"/>
    <s v="2015Q2"/>
    <s v="Old_Claim"/>
    <x v="2"/>
    <x v="0"/>
  </r>
  <r>
    <s v="L01/112/9/000005/2014"/>
    <x v="655"/>
    <s v="23/06/2015"/>
    <x v="2"/>
    <n v="300000"/>
    <n v="300000"/>
    <n v="1"/>
    <x v="12"/>
    <n v="2015"/>
    <s v="2014Q3"/>
    <s v="Old_Claim"/>
    <x v="0"/>
    <x v="0"/>
  </r>
  <r>
    <s v="L01/070/9/000149/2015"/>
    <x v="656"/>
    <s v="23/06/2015"/>
    <x v="1"/>
    <n v="10000"/>
    <n v="10000"/>
    <n v="1"/>
    <x v="15"/>
    <n v="2015"/>
    <s v="2015Q2"/>
    <s v="Old_Claim"/>
    <x v="0"/>
    <x v="0"/>
  </r>
  <r>
    <s v="L01/080/9/000035/2015"/>
    <x v="657"/>
    <s v="19/06/2015"/>
    <x v="0"/>
    <n v="200000"/>
    <n v="200000"/>
    <n v="1"/>
    <x v="15"/>
    <n v="2015"/>
    <s v="2015Q2"/>
    <s v="Old_Claim"/>
    <x v="0"/>
    <x v="0"/>
  </r>
  <r>
    <s v="L01/070/9/000160/2015"/>
    <x v="658"/>
    <s v="20/07/2015"/>
    <x v="1"/>
    <n v="100000"/>
    <n v="100000"/>
    <n v="1"/>
    <x v="15"/>
    <n v="2015"/>
    <s v="2015Q3"/>
    <s v="Old_Claim"/>
    <x v="0"/>
    <x v="0"/>
  </r>
  <r>
    <s v="L01/070/9/000170/2015"/>
    <x v="659"/>
    <s v="30/07/2015"/>
    <x v="1"/>
    <n v="82500"/>
    <n v="82500"/>
    <n v="1"/>
    <x v="15"/>
    <n v="2015"/>
    <s v="2015Q3"/>
    <s v="Old_Claim"/>
    <x v="0"/>
    <x v="0"/>
  </r>
  <r>
    <s v="L01/070/9/000178/2015"/>
    <x v="660"/>
    <s v="10/08/2015"/>
    <x v="1"/>
    <n v="2800000"/>
    <n v="1695000"/>
    <n v="1"/>
    <x v="15"/>
    <n v="2015"/>
    <s v="2015Q3"/>
    <s v="Old_Claim"/>
    <x v="2"/>
    <x v="0"/>
  </r>
  <r>
    <s v="L02/070/9/000181/2015"/>
    <x v="661"/>
    <s v="30/07/2015"/>
    <x v="1"/>
    <n v="3356000"/>
    <n v="1478160"/>
    <n v="1"/>
    <x v="15"/>
    <n v="2015"/>
    <s v="2015Q2"/>
    <s v="Old_Claim"/>
    <x v="2"/>
    <x v="0"/>
  </r>
  <r>
    <s v="L02/070/9/000198/2015"/>
    <x v="662"/>
    <s v="10/08/2015"/>
    <x v="1"/>
    <n v="324561.40350000001"/>
    <n v="324561.40350000001"/>
    <n v="1"/>
    <x v="15"/>
    <n v="2015"/>
    <s v="2015Q3"/>
    <s v="Old_Claim"/>
    <x v="1"/>
    <x v="0"/>
  </r>
  <r>
    <s v="L01/112/9/000006/2014"/>
    <x v="663"/>
    <s v="08/09/2015"/>
    <x v="2"/>
    <n v="140000"/>
    <n v="140000"/>
    <n v="1"/>
    <x v="12"/>
    <n v="2015"/>
    <s v="2014Q1"/>
    <s v="Old_Claim"/>
    <x v="1"/>
    <x v="0"/>
  </r>
  <r>
    <s v="L01/062/9/000025/2015"/>
    <x v="664"/>
    <s v="24/08/2015"/>
    <x v="5"/>
    <n v="15"/>
    <n v="15"/>
    <n v="1"/>
    <x v="15"/>
    <n v="2015"/>
    <s v="2015Q3"/>
    <s v="Old_Claim"/>
    <x v="0"/>
    <x v="0"/>
  </r>
  <r>
    <s v="L01/070/9/000206/2015"/>
    <x v="665"/>
    <s v="15/09/2015"/>
    <x v="1"/>
    <n v="324561.40350000001"/>
    <n v="-175438.59650000001"/>
    <n v="1"/>
    <x v="15"/>
    <n v="2015"/>
    <s v="2015Q3"/>
    <s v="Old_Claim"/>
    <x v="1"/>
    <x v="0"/>
  </r>
  <r>
    <s v="L01/112/9/000016/2013"/>
    <x v="666"/>
    <s v="11/09/2015"/>
    <x v="2"/>
    <n v="259649.12280000001"/>
    <n v="259649.12280000001"/>
    <n v="1"/>
    <x v="13"/>
    <n v="2015"/>
    <s v="2013Q4"/>
    <s v="Old_Claim"/>
    <x v="1"/>
    <x v="0"/>
  </r>
  <r>
    <s v="L01/070/9/000209/2015"/>
    <x v="667"/>
    <s v="23/09/2015"/>
    <x v="1"/>
    <n v="300000"/>
    <n v="300000"/>
    <n v="1"/>
    <x v="15"/>
    <n v="2015"/>
    <s v="2015Q2"/>
    <s v="Old_Claim"/>
    <x v="0"/>
    <x v="0"/>
  </r>
  <r>
    <s v="L01/112/9/000008/2014"/>
    <x v="668"/>
    <s v="17/09/2015"/>
    <x v="2"/>
    <n v="50000"/>
    <n v="50000"/>
    <n v="1"/>
    <x v="12"/>
    <n v="2015"/>
    <s v="2014Q4"/>
    <s v="Old_Claim"/>
    <x v="0"/>
    <x v="0"/>
  </r>
  <r>
    <s v="L01/112/9/000007/2014"/>
    <x v="669"/>
    <s v="17/09/2015"/>
    <x v="2"/>
    <n v="200000"/>
    <n v="200000"/>
    <n v="1"/>
    <x v="12"/>
    <n v="2015"/>
    <s v="2014Q1"/>
    <s v="Old_Claim"/>
    <x v="0"/>
    <x v="0"/>
  </r>
  <r>
    <s v="L01/112/9/000019/2013"/>
    <x v="600"/>
    <s v="17/09/2015"/>
    <x v="2"/>
    <n v="100000"/>
    <n v="100000"/>
    <n v="1"/>
    <x v="13"/>
    <n v="2015"/>
    <s v="2013Q3"/>
    <s v="Old_Claim"/>
    <x v="1"/>
    <x v="0"/>
  </r>
  <r>
    <s v="L01/112/9/000018/2013"/>
    <x v="670"/>
    <s v="19/09/2015"/>
    <x v="2"/>
    <n v="49168"/>
    <n v="49168"/>
    <n v="1"/>
    <x v="13"/>
    <n v="2015"/>
    <s v="2013Q3"/>
    <s v="Old_Claim"/>
    <x v="1"/>
    <x v="0"/>
  </r>
  <r>
    <s v="L01/112/9/000017/2013"/>
    <x v="671"/>
    <s v="19/09/2015"/>
    <x v="2"/>
    <n v="100000"/>
    <n v="100000"/>
    <n v="1"/>
    <x v="13"/>
    <n v="2015"/>
    <s v="2013Q1"/>
    <s v="Old_Claim"/>
    <x v="1"/>
    <x v="0"/>
  </r>
  <r>
    <s v="L01/070/9/000212/2015"/>
    <x v="672"/>
    <s v="16/02/2015"/>
    <x v="1"/>
    <n v="5000"/>
    <n v="5000"/>
    <n v="1"/>
    <x v="15"/>
    <n v="2015"/>
    <s v="2015Q1"/>
    <s v="Old_Claim"/>
    <x v="0"/>
    <x v="0"/>
  </r>
  <r>
    <s v="L01/080/9/000055/2015"/>
    <x v="673"/>
    <s v="25/09/2015"/>
    <x v="0"/>
    <n v="496388.02889999998"/>
    <n v="-103611.9711"/>
    <n v="1"/>
    <x v="15"/>
    <n v="2015"/>
    <s v="2015Q3"/>
    <s v="Old_Claim"/>
    <x v="1"/>
    <x v="0"/>
  </r>
  <r>
    <s v="L01/112/9/000010/2014"/>
    <x v="674"/>
    <s v="01/10/2015"/>
    <x v="2"/>
    <n v="200000"/>
    <n v="200000"/>
    <n v="1"/>
    <x v="12"/>
    <n v="2015"/>
    <s v="2014Q1"/>
    <s v="Old_Claim"/>
    <x v="0"/>
    <x v="0"/>
  </r>
  <r>
    <s v="L01/112/9/000020/2013"/>
    <x v="675"/>
    <s v="02/10/2015"/>
    <x v="2"/>
    <n v="100000"/>
    <n v="100000"/>
    <n v="1"/>
    <x v="13"/>
    <n v="2015"/>
    <s v="2013Q4"/>
    <s v="Old_Claim"/>
    <x v="1"/>
    <x v="0"/>
  </r>
  <r>
    <s v="L01/110/9/000083/2015"/>
    <x v="676"/>
    <s v="02/10/2015"/>
    <x v="2"/>
    <n v="50000"/>
    <n v="50000"/>
    <n v="1"/>
    <x v="15"/>
    <n v="2015"/>
    <s v="2015Q3"/>
    <s v="Old_Claim"/>
    <x v="0"/>
    <x v="0"/>
  </r>
  <r>
    <s v="L01/070/9/000237/2015"/>
    <x v="677"/>
    <s v="12/10/2015"/>
    <x v="1"/>
    <n v="1173057.6440999999"/>
    <n v="215657.6441"/>
    <n v="1"/>
    <x v="15"/>
    <n v="2015"/>
    <s v="2015Q3"/>
    <s v="Old_Claim"/>
    <x v="1"/>
    <x v="0"/>
  </r>
  <r>
    <s v="L01/070/9/000244/2015"/>
    <x v="678"/>
    <s v="03/11/2015"/>
    <x v="1"/>
    <n v="200000"/>
    <n v="200000"/>
    <n v="1"/>
    <x v="15"/>
    <n v="2015"/>
    <s v="2015Q4"/>
    <s v="Old_Claim"/>
    <x v="0"/>
    <x v="0"/>
  </r>
  <r>
    <s v="L01/086/9/000066/2015"/>
    <x v="679"/>
    <s v="09/11/2015"/>
    <x v="0"/>
    <n v="94778"/>
    <n v="1700000"/>
    <n v="1"/>
    <x v="15"/>
    <n v="2015"/>
    <s v="2015Q4"/>
    <s v="Old_Claim"/>
    <x v="2"/>
    <x v="0"/>
  </r>
  <r>
    <s v="L01/070/9/000262/2015"/>
    <x v="680"/>
    <s v="23/11/2015"/>
    <x v="1"/>
    <n v="95360"/>
    <n v="95360"/>
    <n v="1"/>
    <x v="15"/>
    <n v="2015"/>
    <s v="2015Q4"/>
    <s v="Old_Claim"/>
    <x v="0"/>
    <x v="0"/>
  </r>
  <r>
    <s v="L01/112/9/000012/2014"/>
    <x v="612"/>
    <s v="24/11/2015"/>
    <x v="2"/>
    <n v="324561.40350000001"/>
    <n v="324561.40350000001"/>
    <n v="1"/>
    <x v="12"/>
    <n v="2015"/>
    <s v="2014Q2"/>
    <s v="Old_Claim"/>
    <x v="1"/>
    <x v="0"/>
  </r>
  <r>
    <s v="L01/070/9/000265/2015"/>
    <x v="681"/>
    <s v="30/11/2015"/>
    <x v="1"/>
    <n v="94200"/>
    <n v="94200"/>
    <n v="1"/>
    <x v="15"/>
    <n v="2015"/>
    <s v="2015Q4"/>
    <s v="Old_Claim"/>
    <x v="0"/>
    <x v="0"/>
  </r>
  <r>
    <s v="L01/080/9/000074/2015"/>
    <x v="682"/>
    <s v="07/12/2015"/>
    <x v="0"/>
    <n v="523850.2193"/>
    <n v="523850.2193"/>
    <n v="1"/>
    <x v="15"/>
    <n v="2015"/>
    <s v="2015Q4"/>
    <s v="Old_Claim"/>
    <x v="1"/>
    <x v="0"/>
  </r>
  <r>
    <s v="L01/112/9/000013/2014"/>
    <x v="683"/>
    <s v="04/12/2015"/>
    <x v="2"/>
    <n v="300000"/>
    <n v="300000"/>
    <n v="1"/>
    <x v="12"/>
    <n v="2015"/>
    <s v="2014Q2"/>
    <s v="Old_Claim"/>
    <x v="0"/>
    <x v="0"/>
  </r>
  <r>
    <s v="L01/080/9/000077/2015"/>
    <x v="684"/>
    <s v="14/12/2015"/>
    <x v="0"/>
    <n v="100000"/>
    <n v="100000"/>
    <n v="1"/>
    <x v="15"/>
    <n v="2015"/>
    <s v="2015Q4"/>
    <s v="Old_Claim"/>
    <x v="0"/>
    <x v="0"/>
  </r>
  <r>
    <s v="L01/070/9/000275/2015"/>
    <x v="685"/>
    <s v="11/12/2015"/>
    <x v="1"/>
    <n v="120000"/>
    <n v="120000"/>
    <n v="1"/>
    <x v="15"/>
    <n v="2015"/>
    <s v="2015Q4"/>
    <s v="Old_Claim"/>
    <x v="0"/>
    <x v="0"/>
  </r>
  <r>
    <s v="L01/080/9/000081/2015"/>
    <x v="686"/>
    <s v="17/12/2015"/>
    <x v="0"/>
    <n v="20000"/>
    <n v="20000"/>
    <n v="1"/>
    <x v="15"/>
    <n v="2015"/>
    <s v="2015Q4"/>
    <s v="Old_Claim"/>
    <x v="0"/>
    <x v="0"/>
  </r>
  <r>
    <s v="L01/110/9/000044/2015"/>
    <x v="651"/>
    <s v="21/12/2015"/>
    <x v="2"/>
    <n v="447894.73680000001"/>
    <n v="447894.73680000001"/>
    <n v="1"/>
    <x v="15"/>
    <n v="2015"/>
    <s v="2015Q2"/>
    <s v="Old_Claim"/>
    <x v="1"/>
    <x v="0"/>
  </r>
  <r>
    <s v="L01/110/9/000073/2014"/>
    <x v="687"/>
    <s v="02/12/2015"/>
    <x v="2"/>
    <n v="200000"/>
    <n v="200000"/>
    <n v="1"/>
    <x v="12"/>
    <n v="2015"/>
    <s v="2014Q3"/>
    <s v="Old_Claim"/>
    <x v="0"/>
    <x v="0"/>
  </r>
  <r>
    <s v="L01/070/9/000011/2016"/>
    <x v="688"/>
    <s v="14/01/2016"/>
    <x v="1"/>
    <n v="100000"/>
    <n v="100000"/>
    <n v="1"/>
    <x v="9"/>
    <n v="2016"/>
    <s v="2016Q1"/>
    <s v="Old_Claim"/>
    <x v="0"/>
    <x v="0"/>
  </r>
  <r>
    <s v="L01/080/9/000007/2016"/>
    <x v="688"/>
    <s v="29/01/2016"/>
    <x v="0"/>
    <n v="259649.12280000001"/>
    <n v="259649.12280000001"/>
    <n v="1"/>
    <x v="9"/>
    <n v="2016"/>
    <s v="2016Q1"/>
    <s v="Old_Claim"/>
    <x v="1"/>
    <x v="0"/>
  </r>
  <r>
    <s v="L01/070/9/000033/2016"/>
    <x v="689"/>
    <s v="15/02/2016"/>
    <x v="1"/>
    <n v="100"/>
    <n v="100"/>
    <n v="1"/>
    <x v="9"/>
    <n v="2016"/>
    <s v="2016Q1"/>
    <s v="Old_Claim"/>
    <x v="0"/>
    <x v="0"/>
  </r>
  <r>
    <s v="L01/070/9/000298/2015"/>
    <x v="690"/>
    <s v="18/02/2016"/>
    <x v="1"/>
    <n v="50000"/>
    <n v="50000"/>
    <n v="1"/>
    <x v="15"/>
    <n v="2016"/>
    <s v="2015Q4"/>
    <s v="Old_Claim"/>
    <x v="0"/>
    <x v="0"/>
  </r>
  <r>
    <s v="L01/086/9/000088/2015"/>
    <x v="691"/>
    <s v="30/09/2015"/>
    <x v="0"/>
    <n v="245622.87719999999"/>
    <n v="245622.87719999999"/>
    <n v="1"/>
    <x v="15"/>
    <n v="2015"/>
    <s v="2015Q3"/>
    <s v="Old_Claim"/>
    <x v="1"/>
    <x v="0"/>
  </r>
  <r>
    <s v="L01/080/9/000019/2016"/>
    <x v="692"/>
    <s v="24/02/2016"/>
    <x v="0"/>
    <n v="309287.92570000002"/>
    <n v="309287.92570000002"/>
    <n v="1"/>
    <x v="9"/>
    <n v="2016"/>
    <s v="2016Q1"/>
    <s v="Old_Claim"/>
    <x v="1"/>
    <x v="0"/>
  </r>
  <r>
    <s v="L01/110/9/000049/2015"/>
    <x v="693"/>
    <s v="17/02/2016"/>
    <x v="2"/>
    <n v="2000"/>
    <n v="2000"/>
    <n v="1"/>
    <x v="15"/>
    <n v="2016"/>
    <s v="2015Q1"/>
    <s v="Old_Claim"/>
    <x v="0"/>
    <x v="0"/>
  </r>
  <r>
    <s v="L01/110/9/000068/2014"/>
    <x v="694"/>
    <s v="17/02/2016"/>
    <x v="2"/>
    <n v="2000"/>
    <n v="2000"/>
    <n v="1"/>
    <x v="12"/>
    <n v="2016"/>
    <s v="2014Q4"/>
    <s v="Old_Claim"/>
    <x v="0"/>
    <x v="0"/>
  </r>
  <r>
    <s v="L01/112/9/000015/2014"/>
    <x v="695"/>
    <s v="09/03/2016"/>
    <x v="2"/>
    <n v="200000"/>
    <n v="200000"/>
    <n v="1"/>
    <x v="12"/>
    <n v="2016"/>
    <s v="2014Q3"/>
    <s v="Old_Claim"/>
    <x v="0"/>
    <x v="0"/>
  </r>
  <r>
    <s v="L01/062/9/000006/2016"/>
    <x v="696"/>
    <s v="30/03/2016"/>
    <x v="5"/>
    <n v="10000"/>
    <n v="10000"/>
    <n v="1"/>
    <x v="9"/>
    <n v="2016"/>
    <s v="2016Q1"/>
    <s v="Old_Claim"/>
    <x v="0"/>
    <x v="0"/>
  </r>
  <r>
    <s v="L01/070/9/000069/2016"/>
    <x v="697"/>
    <s v="04/04/2016"/>
    <x v="1"/>
    <n v="100000"/>
    <n v="100000"/>
    <n v="1"/>
    <x v="9"/>
    <n v="2016"/>
    <s v="2016Q1"/>
    <s v="Old_Claim"/>
    <x v="1"/>
    <x v="0"/>
  </r>
  <r>
    <s v="L02/052/9/000003/2014"/>
    <x v="698"/>
    <s v="01/03/2016"/>
    <x v="5"/>
    <n v="1000"/>
    <n v="1000"/>
    <n v="1"/>
    <x v="12"/>
    <n v="2016"/>
    <s v="2014Q4"/>
    <s v="Old_Claim"/>
    <x v="0"/>
    <x v="0"/>
  </r>
  <r>
    <s v="L01/070/9/000093/2016"/>
    <x v="699"/>
    <s v="28/04/2016"/>
    <x v="1"/>
    <n v="50000"/>
    <n v="50000"/>
    <n v="1"/>
    <x v="9"/>
    <n v="2016"/>
    <s v="2016Q2"/>
    <s v="Old_Claim"/>
    <x v="1"/>
    <x v="0"/>
  </r>
  <r>
    <s v="L01/070/9/000094/2016"/>
    <x v="700"/>
    <s v="03/05/2016"/>
    <x v="1"/>
    <n v="5000"/>
    <n v="5000"/>
    <n v="1"/>
    <x v="9"/>
    <n v="2016"/>
    <s v="2016Q2"/>
    <s v="Old_Claim"/>
    <x v="0"/>
    <x v="0"/>
  </r>
  <r>
    <s v="L02/070/9/000301/2015"/>
    <x v="701"/>
    <s v="09/05/2016"/>
    <x v="1"/>
    <n v="20000"/>
    <n v="20000"/>
    <n v="1"/>
    <x v="15"/>
    <n v="2016"/>
    <s v="2015Q4"/>
    <s v="Old_Claim"/>
    <x v="0"/>
    <x v="0"/>
  </r>
  <r>
    <s v="L01/070/9/000120/2016"/>
    <x v="702"/>
    <s v="06/06/2016"/>
    <x v="1"/>
    <n v="50000"/>
    <n v="50000"/>
    <n v="1"/>
    <x v="9"/>
    <n v="2016"/>
    <s v="2016Q2"/>
    <s v="Old_Claim"/>
    <x v="1"/>
    <x v="0"/>
  </r>
  <r>
    <s v="L01/070/9/000119/2016"/>
    <x v="703"/>
    <s v="06/06/2016"/>
    <x v="1"/>
    <n v="199605.26319999999"/>
    <n v="199605.26319999999"/>
    <n v="1"/>
    <x v="9"/>
    <n v="2016"/>
    <s v="2016Q2"/>
    <s v="Old_Claim"/>
    <x v="1"/>
    <x v="0"/>
  </r>
  <r>
    <s v="L01/112/9/000002/2015"/>
    <x v="691"/>
    <s v="16/06/2016"/>
    <x v="2"/>
    <n v="200000"/>
    <n v="200000"/>
    <n v="1"/>
    <x v="15"/>
    <n v="2016"/>
    <s v="2015Q3"/>
    <s v="Old_Claim"/>
    <x v="0"/>
    <x v="0"/>
  </r>
  <r>
    <s v="L01/112/9/000021/2013"/>
    <x v="704"/>
    <s v="21/06/2016"/>
    <x v="2"/>
    <n v="200000"/>
    <n v="200000"/>
    <n v="1"/>
    <x v="13"/>
    <n v="2016"/>
    <s v="2013Q2"/>
    <s v="Old_Claim"/>
    <x v="0"/>
    <x v="0"/>
  </r>
  <r>
    <s v="L01/112/9/000022/2013"/>
    <x v="705"/>
    <s v="21/06/2016"/>
    <x v="2"/>
    <n v="100000"/>
    <n v="100000"/>
    <n v="1"/>
    <x v="13"/>
    <n v="2016"/>
    <s v="2013Q4"/>
    <s v="Old_Claim"/>
    <x v="0"/>
    <x v="0"/>
  </r>
  <r>
    <s v="L01/112/9/000009/2012"/>
    <x v="706"/>
    <s v="24/06/2016"/>
    <x v="2"/>
    <n v="447894.73680000001"/>
    <n v="447894.73680000001"/>
    <n v="1"/>
    <x v="8"/>
    <n v="2016"/>
    <s v="2012Q3"/>
    <s v="Old_Claim"/>
    <x v="1"/>
    <x v="0"/>
  </r>
  <r>
    <s v="L02/080/9/000049/2016"/>
    <x v="707"/>
    <s v="06/06/2016"/>
    <x v="0"/>
    <n v="973684.21050000004"/>
    <n v="973684.21050000004"/>
    <n v="1"/>
    <x v="9"/>
    <n v="2016"/>
    <s v="2016Q2"/>
    <s v="Old_Claim"/>
    <x v="1"/>
    <x v="0"/>
  </r>
  <r>
    <s v="L01/070/9/000148/2016"/>
    <x v="708"/>
    <s v="11/07/2016"/>
    <x v="1"/>
    <n v="1710"/>
    <n v="1710"/>
    <n v="1"/>
    <x v="9"/>
    <n v="2016"/>
    <s v="2016Q3"/>
    <s v="Old_Claim"/>
    <x v="0"/>
    <x v="0"/>
  </r>
  <r>
    <s v="L01/070/9/000161/2016"/>
    <x v="709"/>
    <s v="18/07/2016"/>
    <x v="1"/>
    <n v="100000"/>
    <n v="100000"/>
    <n v="1"/>
    <x v="9"/>
    <n v="2016"/>
    <s v="2016Q3"/>
    <s v="Old_Claim"/>
    <x v="0"/>
    <x v="0"/>
  </r>
  <r>
    <s v="L01/023/9/000002/2016"/>
    <x v="710"/>
    <s v="20/07/2016"/>
    <x v="3"/>
    <n v="60000"/>
    <n v="33336"/>
    <n v="1"/>
    <x v="9"/>
    <n v="2016"/>
    <s v="2016Q2"/>
    <s v="Old_Claim"/>
    <x v="0"/>
    <x v="0"/>
  </r>
  <r>
    <s v="L01/112/9/000001/2016"/>
    <x v="711"/>
    <s v="01/08/2016"/>
    <x v="2"/>
    <n v="389473.68420000002"/>
    <n v="389473.68420000002"/>
    <n v="1"/>
    <x v="9"/>
    <n v="2016"/>
    <s v="2016Q1"/>
    <s v="Old_Claim"/>
    <x v="1"/>
    <x v="0"/>
  </r>
  <r>
    <s v="L01/070/9/000178/2016"/>
    <x v="712"/>
    <s v="11/08/2016"/>
    <x v="1"/>
    <n v="100000"/>
    <n v="100000"/>
    <n v="1"/>
    <x v="9"/>
    <n v="2016"/>
    <s v="2016Q3"/>
    <s v="Old_Claim"/>
    <x v="0"/>
    <x v="0"/>
  </r>
  <r>
    <s v="L01/070/9/000181/2016"/>
    <x v="713"/>
    <s v="09/08/2016"/>
    <x v="1"/>
    <n v="163300"/>
    <n v="163300"/>
    <n v="1"/>
    <x v="9"/>
    <n v="2016"/>
    <s v="2016Q3"/>
    <s v="Old_Claim"/>
    <x v="0"/>
    <x v="0"/>
  </r>
  <r>
    <s v="L01/110/9/000017/2016"/>
    <x v="714"/>
    <s v="16/08/2016"/>
    <x v="2"/>
    <n v="259649.12280000001"/>
    <n v="259649.12280000001"/>
    <n v="1"/>
    <x v="9"/>
    <n v="2016"/>
    <s v="2016Q2"/>
    <s v="Old_Claim"/>
    <x v="1"/>
    <x v="0"/>
  </r>
  <r>
    <s v="L01/070/9/000194/2016"/>
    <x v="715"/>
    <s v="30/08/2016"/>
    <x v="1"/>
    <n v="250000"/>
    <n v="250000"/>
    <n v="1"/>
    <x v="9"/>
    <n v="2016"/>
    <s v="2016Q3"/>
    <s v="Old_Claim"/>
    <x v="1"/>
    <x v="0"/>
  </r>
  <r>
    <s v="L01/070/9/000195/2016"/>
    <x v="716"/>
    <s v="26/08/2016"/>
    <x v="1"/>
    <n v="95360"/>
    <n v="95360"/>
    <n v="1"/>
    <x v="9"/>
    <n v="2016"/>
    <s v="2016Q3"/>
    <s v="Old_Claim"/>
    <x v="0"/>
    <x v="0"/>
  </r>
  <r>
    <s v="L01/070/9/000303/2015"/>
    <x v="717"/>
    <s v="01/09/2016"/>
    <x v="1"/>
    <n v="250000"/>
    <n v="250000"/>
    <n v="1"/>
    <x v="15"/>
    <n v="2016"/>
    <s v="2015Q4"/>
    <s v="Old_Claim"/>
    <x v="1"/>
    <x v="0"/>
  </r>
  <r>
    <s v="L01/070/9/000206/2016"/>
    <x v="718"/>
    <s v="15/09/2016"/>
    <x v="1"/>
    <n v="324561.40350000001"/>
    <n v="324561.40350000001"/>
    <n v="1"/>
    <x v="9"/>
    <n v="2016"/>
    <s v="2016Q2"/>
    <s v="Old_Claim"/>
    <x v="1"/>
    <x v="0"/>
  </r>
  <r>
    <s v="L01/112/9/000003/2015"/>
    <x v="719"/>
    <s v="21/09/2016"/>
    <x v="2"/>
    <n v="389473.68420000002"/>
    <n v="389473.68420000002"/>
    <n v="1"/>
    <x v="15"/>
    <n v="2016"/>
    <s v="2015Q2"/>
    <s v="Old_Claim"/>
    <x v="1"/>
    <x v="0"/>
  </r>
  <r>
    <s v="L01/112/9/000004/2015"/>
    <x v="651"/>
    <s v="21/09/2016"/>
    <x v="2"/>
    <n v="324561.40350000001"/>
    <n v="324561.40350000001"/>
    <n v="1"/>
    <x v="15"/>
    <n v="2016"/>
    <s v="2015Q2"/>
    <s v="Old_Claim"/>
    <x v="1"/>
    <x v="0"/>
  </r>
  <r>
    <s v="L02/070/9/000212/2016"/>
    <x v="720"/>
    <s v="27/09/2016"/>
    <x v="1"/>
    <n v="0"/>
    <n v="522"/>
    <n v="1"/>
    <x v="9"/>
    <n v="2016"/>
    <s v="2016Q3"/>
    <s v="Old_Claim"/>
    <x v="0"/>
    <x v="0"/>
  </r>
  <r>
    <s v="L01/112/9/000017/2014"/>
    <x v="721"/>
    <s v="03/10/2016"/>
    <x v="2"/>
    <n v="200000"/>
    <n v="200000"/>
    <n v="1"/>
    <x v="12"/>
    <n v="2016"/>
    <s v="2014Q4"/>
    <s v="Old_Claim"/>
    <x v="0"/>
    <x v="0"/>
  </r>
  <r>
    <s v="L01/110/9/000024/2016"/>
    <x v="722"/>
    <s v="27/09/2016"/>
    <x v="2"/>
    <n v="150"/>
    <n v="150"/>
    <n v="1"/>
    <x v="9"/>
    <n v="2016"/>
    <s v="2016Q3"/>
    <s v="Old_Claim"/>
    <x v="0"/>
    <x v="0"/>
  </r>
  <r>
    <s v="L01/070/9/000215/2016"/>
    <x v="723"/>
    <s v="06/10/2016"/>
    <x v="1"/>
    <n v="201150"/>
    <n v="201150"/>
    <n v="1"/>
    <x v="9"/>
    <n v="2016"/>
    <s v="2016Q3"/>
    <s v="Old_Claim"/>
    <x v="2"/>
    <x v="0"/>
  </r>
  <r>
    <s v="L01/070/9/000216/2016"/>
    <x v="483"/>
    <s v="06/10/2016"/>
    <x v="1"/>
    <n v="283605"/>
    <n v="0"/>
    <n v="1"/>
    <x v="9"/>
    <n v="2016"/>
    <s v="2016Q4"/>
    <s v="Old_Claim"/>
    <x v="2"/>
    <x v="0"/>
  </r>
  <r>
    <s v="L01/080/9/000078/2016"/>
    <x v="711"/>
    <s v="11/10/2016"/>
    <x v="0"/>
    <n v="200000"/>
    <n v="200000"/>
    <n v="1"/>
    <x v="9"/>
    <n v="2016"/>
    <s v="2016Q1"/>
    <s v="Old_Claim"/>
    <x v="0"/>
    <x v="0"/>
  </r>
  <r>
    <s v="L01/086/9/000080/2016"/>
    <x v="724"/>
    <s v="02/08/2016"/>
    <x v="0"/>
    <n v="5000"/>
    <n v="5000"/>
    <n v="1"/>
    <x v="9"/>
    <n v="2016"/>
    <s v="2016Q2"/>
    <s v="Old_Claim"/>
    <x v="0"/>
    <x v="0"/>
  </r>
  <r>
    <s v="L01/102/9/000003/2016"/>
    <x v="725"/>
    <s v="06/10/2016"/>
    <x v="4"/>
    <n v="10000"/>
    <n v="10000"/>
    <n v="1"/>
    <x v="9"/>
    <n v="2016"/>
    <s v="2016Q4"/>
    <s v="Old_Claim"/>
    <x v="0"/>
    <x v="0"/>
  </r>
  <r>
    <s v="L01/070/9/000224/2016"/>
    <x v="726"/>
    <s v="07/10/2016"/>
    <x v="1"/>
    <n v="300000"/>
    <n v="300000"/>
    <n v="1"/>
    <x v="9"/>
    <n v="2016"/>
    <s v="2016Q3"/>
    <s v="Old_Claim"/>
    <x v="0"/>
    <x v="0"/>
  </r>
  <r>
    <s v="L01/086/9/000086/2016"/>
    <x v="727"/>
    <s v="28/10/2016"/>
    <x v="0"/>
    <n v="1161052"/>
    <n v="1161052"/>
    <n v="1"/>
    <x v="9"/>
    <n v="2016"/>
    <s v="2016Q4"/>
    <s v="Old_Claim"/>
    <x v="2"/>
    <x v="0"/>
  </r>
  <r>
    <s v="L01/070/9/000231/2016"/>
    <x v="728"/>
    <s v="31/10/2016"/>
    <x v="1"/>
    <n v="100000"/>
    <n v="100000"/>
    <n v="1"/>
    <x v="9"/>
    <n v="2016"/>
    <s v="2016Q4"/>
    <s v="Old_Claim"/>
    <x v="1"/>
    <x v="0"/>
  </r>
  <r>
    <s v="L01/070/9/000232/2016"/>
    <x v="729"/>
    <s v="31/10/2016"/>
    <x v="1"/>
    <n v="100000"/>
    <n v="100000"/>
    <n v="1"/>
    <x v="9"/>
    <n v="2016"/>
    <s v="2016Q4"/>
    <s v="Old_Claim"/>
    <x v="0"/>
    <x v="0"/>
  </r>
  <r>
    <s v="L01/112/9/000006/2015"/>
    <x v="730"/>
    <s v="14/11/2016"/>
    <x v="2"/>
    <n v="319924.81209999998"/>
    <n v="319924.81209999998"/>
    <n v="1"/>
    <x v="15"/>
    <n v="2016"/>
    <s v="2015Q1"/>
    <s v="Old_Claim"/>
    <x v="1"/>
    <x v="0"/>
  </r>
  <r>
    <s v="L01/088/9/000005/2016"/>
    <x v="731"/>
    <s v="14/11/2016"/>
    <x v="0"/>
    <n v="50000"/>
    <n v="50000"/>
    <n v="1"/>
    <x v="9"/>
    <n v="2016"/>
    <s v="2016Q4"/>
    <s v="Old_Claim"/>
    <x v="1"/>
    <x v="0"/>
  </r>
  <r>
    <s v="L01/070/9/000250/2016"/>
    <x v="732"/>
    <s v="05/12/2016"/>
    <x v="1"/>
    <n v="50000"/>
    <n v="50000"/>
    <n v="1"/>
    <x v="9"/>
    <n v="2016"/>
    <s v="2016Q4"/>
    <s v="Old_Claim"/>
    <x v="1"/>
    <x v="0"/>
  </r>
  <r>
    <s v="L01/070/9/000255/2016"/>
    <x v="733"/>
    <s v="08/12/2016"/>
    <x v="1"/>
    <n v="50000"/>
    <n v="50000"/>
    <n v="1"/>
    <x v="9"/>
    <n v="2016"/>
    <s v="2016Q4"/>
    <s v="Old_Claim"/>
    <x v="1"/>
    <x v="0"/>
  </r>
  <r>
    <s v="L01/080/9/000114/2013"/>
    <x v="734"/>
    <s v="30/11/2016"/>
    <x v="0"/>
    <n v="50000"/>
    <n v="50000"/>
    <n v="1"/>
    <x v="13"/>
    <n v="2016"/>
    <s v="2013Q3"/>
    <s v="Old_Claim"/>
    <x v="0"/>
    <x v="0"/>
  </r>
  <r>
    <s v="L01/070/9/000003/2017"/>
    <x v="735"/>
    <s v="11/01/2017"/>
    <x v="1"/>
    <n v="90000"/>
    <n v="90000"/>
    <n v="1"/>
    <x v="14"/>
    <n v="2017"/>
    <s v="2017Q1"/>
    <s v="Old_Claim"/>
    <x v="0"/>
    <x v="0"/>
  </r>
  <r>
    <s v="L02/088/9/000008/2016"/>
    <x v="736"/>
    <s v="07/12/2016"/>
    <x v="0"/>
    <n v="103330"/>
    <n v="103330"/>
    <n v="1"/>
    <x v="9"/>
    <n v="2016"/>
    <s v="2016Q3"/>
    <s v="Old_Claim"/>
    <x v="1"/>
    <x v="0"/>
  </r>
  <r>
    <s v="L01/112/9/000007/2015"/>
    <x v="693"/>
    <s v="14/02/2017"/>
    <x v="2"/>
    <n v="324561.40350000001"/>
    <n v="324561.40350000001"/>
    <n v="1"/>
    <x v="15"/>
    <n v="2017"/>
    <s v="2015Q1"/>
    <s v="Old_Claim"/>
    <x v="1"/>
    <x v="0"/>
  </r>
  <r>
    <s v="L01/052/9/000002/2016"/>
    <x v="725"/>
    <s v="11/10/2016"/>
    <x v="5"/>
    <n v="1000"/>
    <n v="1000"/>
    <n v="1"/>
    <x v="9"/>
    <n v="2016"/>
    <s v="2016Q4"/>
    <s v="Old_Claim"/>
    <x v="0"/>
    <x v="0"/>
  </r>
  <r>
    <s v="L01/086/9/000105/2016"/>
    <x v="737"/>
    <s v="14/02/2017"/>
    <x v="0"/>
    <n v="1529411.7649999999"/>
    <n v="143411.76500000001"/>
    <n v="1"/>
    <x v="9"/>
    <n v="2017"/>
    <s v="2016Q1"/>
    <s v="Old_Claim"/>
    <x v="1"/>
    <x v="0"/>
  </r>
  <r>
    <s v="L01/070/9/000025/2017"/>
    <x v="738"/>
    <s v="22/02/2017"/>
    <x v="1"/>
    <n v="300000"/>
    <n v="300000"/>
    <n v="1"/>
    <x v="14"/>
    <n v="2017"/>
    <s v="2017Q1"/>
    <s v="Old_Claim"/>
    <x v="1"/>
    <x v="0"/>
  </r>
  <r>
    <s v="L02/070/9/000028/2017"/>
    <x v="739"/>
    <s v="27/02/2017"/>
    <x v="1"/>
    <n v="50000"/>
    <n v="50000"/>
    <n v="1"/>
    <x v="14"/>
    <n v="2017"/>
    <s v="2017Q1"/>
    <s v="Old_Claim"/>
    <x v="0"/>
    <x v="0"/>
  </r>
  <r>
    <s v="L01/023/9/000007/2016"/>
    <x v="740"/>
    <s v="03/03/2017"/>
    <x v="3"/>
    <n v="227192.98250000001"/>
    <n v="146832.98250000001"/>
    <n v="1"/>
    <x v="9"/>
    <n v="2017"/>
    <s v="2016Q3"/>
    <s v="Old_Claim"/>
    <x v="1"/>
    <x v="0"/>
  </r>
  <r>
    <s v="L01/023/9/000005/2016"/>
    <x v="740"/>
    <s v="03/03/2017"/>
    <x v="3"/>
    <n v="227192.98250000001"/>
    <n v="146832.98250000001"/>
    <n v="1"/>
    <x v="9"/>
    <n v="2017"/>
    <s v="2016Q3"/>
    <s v="Old_Claim"/>
    <x v="1"/>
    <x v="0"/>
  </r>
  <r>
    <s v="L01/112/9/000018/2014"/>
    <x v="741"/>
    <s v="03/03/2016"/>
    <x v="2"/>
    <n v="200000"/>
    <n v="200000"/>
    <n v="1"/>
    <x v="12"/>
    <n v="2016"/>
    <s v="2014Q1"/>
    <s v="Old_Claim"/>
    <x v="0"/>
    <x v="0"/>
  </r>
  <r>
    <s v="L01/080/9/000009/2017"/>
    <x v="742"/>
    <s v="14/03/2017"/>
    <x v="0"/>
    <n v="1000"/>
    <n v="1000"/>
    <n v="1"/>
    <x v="14"/>
    <n v="2017"/>
    <s v="2017Q1"/>
    <s v="Old_Claim"/>
    <x v="1"/>
    <x v="0"/>
  </r>
  <r>
    <s v="L01/070/9/000062/2017"/>
    <x v="743"/>
    <s v="27/03/2017"/>
    <x v="1"/>
    <n v="80000"/>
    <n v="80000"/>
    <n v="1"/>
    <x v="14"/>
    <n v="2017"/>
    <s v="2017Q1"/>
    <s v="Old_Claim"/>
    <x v="0"/>
    <x v="0"/>
  </r>
  <r>
    <s v="L01/112/9/000024/2013"/>
    <x v="744"/>
    <s v="27/03/2017"/>
    <x v="2"/>
    <n v="500000"/>
    <n v="500000"/>
    <n v="1"/>
    <x v="13"/>
    <n v="2017"/>
    <s v="2013Q4"/>
    <s v="Old_Claim"/>
    <x v="1"/>
    <x v="0"/>
  </r>
  <r>
    <s v="L01/070/9/000066/2017"/>
    <x v="745"/>
    <s v="01/04/2017"/>
    <x v="1"/>
    <n v="1000"/>
    <n v="1000"/>
    <n v="1"/>
    <x v="14"/>
    <n v="2017"/>
    <s v="2017Q1"/>
    <s v="Old_Claim"/>
    <x v="0"/>
    <x v="0"/>
  </r>
  <r>
    <s v="L01/021/9/000001/2017"/>
    <x v="746"/>
    <s v="05/04/2017"/>
    <x v="3"/>
    <n v="1000"/>
    <n v="531.08000000000004"/>
    <n v="1"/>
    <x v="14"/>
    <n v="2017"/>
    <s v="2017Q1"/>
    <s v="Old_Claim"/>
    <x v="0"/>
    <x v="0"/>
  </r>
  <r>
    <s v="L01/070/9/000063/2017"/>
    <x v="747"/>
    <s v="07/04/2017"/>
    <x v="1"/>
    <n v="6380"/>
    <n v="6380"/>
    <n v="1"/>
    <x v="14"/>
    <n v="2017"/>
    <s v="2017Q1"/>
    <s v="Old_Claim"/>
    <x v="0"/>
    <x v="0"/>
  </r>
  <r>
    <s v="L01/070/9/000072/2017"/>
    <x v="748"/>
    <s v="11/04/2017"/>
    <x v="1"/>
    <n v="507597"/>
    <n v="0"/>
    <n v="1"/>
    <x v="14"/>
    <n v="2017"/>
    <s v="2017Q2"/>
    <s v="Old_Claim"/>
    <x v="1"/>
    <x v="0"/>
  </r>
  <r>
    <s v="L01/070/9/000083/2017"/>
    <x v="749"/>
    <s v="21/04/2017"/>
    <x v="1"/>
    <n v="193620"/>
    <n v="193620"/>
    <n v="1"/>
    <x v="14"/>
    <n v="2017"/>
    <s v="2017Q2"/>
    <s v="Old_Claim"/>
    <x v="0"/>
    <x v="0"/>
  </r>
  <r>
    <s v="L02/070/9/000086/2017"/>
    <x v="750"/>
    <s v="24/04/2017"/>
    <x v="1"/>
    <n v="298596.49119999999"/>
    <n v="298596.49119999999"/>
    <n v="1"/>
    <x v="14"/>
    <n v="2017"/>
    <s v="2017Q1"/>
    <s v="Old_Claim"/>
    <x v="1"/>
    <x v="0"/>
  </r>
  <r>
    <s v="L01/070/9/000091/2017"/>
    <x v="751"/>
    <s v="02/05/2017"/>
    <x v="1"/>
    <n v="3000"/>
    <n v="0"/>
    <n v="1"/>
    <x v="14"/>
    <n v="2017"/>
    <s v="2017Q2"/>
    <s v="Old_Claim"/>
    <x v="0"/>
    <x v="0"/>
  </r>
  <r>
    <s v="L01/070/9/000104/2017"/>
    <x v="752"/>
    <s v="15/05/2017"/>
    <x v="1"/>
    <n v="5000"/>
    <n v="5000"/>
    <n v="1"/>
    <x v="14"/>
    <n v="2017"/>
    <s v="2017Q2"/>
    <s v="Old_Claim"/>
    <x v="0"/>
    <x v="0"/>
  </r>
  <r>
    <s v="L02/070/9/000108/2017"/>
    <x v="753"/>
    <s v="12/05/2017"/>
    <x v="1"/>
    <n v="5000"/>
    <n v="5000"/>
    <n v="1"/>
    <x v="14"/>
    <n v="2017"/>
    <s v="2017Q2"/>
    <s v="Old_Claim"/>
    <x v="0"/>
    <x v="0"/>
  </r>
  <r>
    <s v="L01/022/9/000001/2017"/>
    <x v="753"/>
    <s v="02/06/2017"/>
    <x v="3"/>
    <n v="1127734.9624000001"/>
    <n v="-609586.46620000002"/>
    <n v="1"/>
    <x v="14"/>
    <n v="2017"/>
    <s v="2017Q2"/>
    <s v="Old_Claim"/>
    <x v="1"/>
    <x v="0"/>
  </r>
  <r>
    <s v="L01/070/9/000121/2017"/>
    <x v="754"/>
    <s v="26/05/2017"/>
    <x v="1"/>
    <n v="100000"/>
    <n v="100000"/>
    <n v="1"/>
    <x v="14"/>
    <n v="2017"/>
    <s v="2017Q1"/>
    <s v="Old_Claim"/>
    <x v="1"/>
    <x v="0"/>
  </r>
  <r>
    <s v="L01/070/9/000283/2016"/>
    <x v="755"/>
    <s v="29/05/2017"/>
    <x v="1"/>
    <n v="324561.40350000001"/>
    <n v="324561.40350000001"/>
    <n v="1"/>
    <x v="9"/>
    <n v="2017"/>
    <s v="2016Q4"/>
    <s v="Old_Claim"/>
    <x v="1"/>
    <x v="0"/>
  </r>
  <r>
    <s v="L02/080/9/000018/2017"/>
    <x v="756"/>
    <s v="06/06/2017"/>
    <x v="0"/>
    <n v="591847.26520000002"/>
    <n v="591847.26520000002"/>
    <n v="1"/>
    <x v="14"/>
    <n v="2017"/>
    <s v="2017Q1"/>
    <s v="Old_Claim"/>
    <x v="1"/>
    <x v="0"/>
  </r>
  <r>
    <s v="L01/070/9/000126/2017"/>
    <x v="757"/>
    <s v="14/06/2017"/>
    <x v="1"/>
    <n v="100000"/>
    <n v="100000"/>
    <n v="1"/>
    <x v="14"/>
    <n v="2017"/>
    <s v="2017Q2"/>
    <s v="Old_Claim"/>
    <x v="1"/>
    <x v="0"/>
  </r>
  <r>
    <s v="L05/070/9/000130/2017"/>
    <x v="758"/>
    <s v="27/06/2017"/>
    <x v="1"/>
    <n v="800000"/>
    <n v="0"/>
    <n v="1"/>
    <x v="14"/>
    <n v="2017"/>
    <s v="2017Q2"/>
    <s v="Old_Claim"/>
    <x v="1"/>
    <x v="0"/>
  </r>
  <r>
    <s v="L01/070/9/000135/2017"/>
    <x v="759"/>
    <s v="04/07/2017"/>
    <x v="1"/>
    <n v="9400"/>
    <n v="9400"/>
    <n v="1"/>
    <x v="14"/>
    <n v="2017"/>
    <s v="2017Q2"/>
    <s v="Old_Claim"/>
    <x v="0"/>
    <x v="0"/>
  </r>
  <r>
    <s v="L01/070/9/000144/2017"/>
    <x v="760"/>
    <s v="17/07/2017"/>
    <x v="1"/>
    <n v="100000"/>
    <n v="100000"/>
    <n v="1"/>
    <x v="14"/>
    <n v="2017"/>
    <s v="2017Q3"/>
    <s v="Old_Claim"/>
    <x v="0"/>
    <x v="0"/>
  </r>
  <r>
    <s v="L02/110/9/000006/2017"/>
    <x v="761"/>
    <s v="25/07/2017"/>
    <x v="2"/>
    <n v="224968"/>
    <n v="224968"/>
    <n v="1"/>
    <x v="14"/>
    <n v="2017"/>
    <s v="2017Q3"/>
    <s v="Old_Claim"/>
    <x v="0"/>
    <x v="0"/>
  </r>
  <r>
    <s v="L01/110/9/000008/2017"/>
    <x v="762"/>
    <s v="27/07/2017"/>
    <x v="2"/>
    <n v="1000"/>
    <n v="1000"/>
    <n v="1"/>
    <x v="14"/>
    <n v="2017"/>
    <s v="2017Q2"/>
    <s v="Old_Claim"/>
    <x v="0"/>
    <x v="0"/>
  </r>
  <r>
    <s v="L01/080/9/000054/2014"/>
    <x v="763"/>
    <s v="28/07/2017"/>
    <x v="0"/>
    <n v="227192.98250000001"/>
    <n v="227192.98250000001"/>
    <n v="1"/>
    <x v="12"/>
    <n v="2017"/>
    <s v="2014Q1"/>
    <s v="Old_Claim"/>
    <x v="1"/>
    <x v="0"/>
  </r>
  <r>
    <s v="L01/112/9/000001/2017"/>
    <x v="762"/>
    <s v="27/07/2017"/>
    <x v="2"/>
    <n v="200000"/>
    <n v="200000"/>
    <n v="1"/>
    <x v="14"/>
    <n v="2017"/>
    <s v="2017Q2"/>
    <s v="Old_Claim"/>
    <x v="0"/>
    <x v="0"/>
  </r>
  <r>
    <s v="L01/070/9/000184/2017"/>
    <x v="764"/>
    <s v="05/09/2017"/>
    <x v="1"/>
    <n v="649122.80700000003"/>
    <n v="649122.80700000003"/>
    <n v="1"/>
    <x v="14"/>
    <n v="2017"/>
    <s v="2017Q3"/>
    <s v="Old_Claim"/>
    <x v="1"/>
    <x v="0"/>
  </r>
  <r>
    <s v="L01/112/9/000020/2014"/>
    <x v="765"/>
    <s v="31/08/2017"/>
    <x v="2"/>
    <n v="100000"/>
    <n v="100000"/>
    <n v="1"/>
    <x v="12"/>
    <n v="2017"/>
    <s v="2014Q4"/>
    <s v="Old_Claim"/>
    <x v="1"/>
    <x v="0"/>
  </r>
  <r>
    <s v="L01/110/9/000070/2014"/>
    <x v="765"/>
    <s v="31/08/2017"/>
    <x v="2"/>
    <n v="1000"/>
    <n v="1000"/>
    <n v="1"/>
    <x v="12"/>
    <n v="2017"/>
    <s v="2014Q4"/>
    <s v="Old_Claim"/>
    <x v="0"/>
    <x v="0"/>
  </r>
  <r>
    <s v="L01/070/9/000190/2017"/>
    <x v="766"/>
    <s v="09/09/2017"/>
    <x v="1"/>
    <n v="13006"/>
    <n v="13006"/>
    <n v="1"/>
    <x v="14"/>
    <n v="2017"/>
    <s v="2017Q3"/>
    <s v="Old_Claim"/>
    <x v="0"/>
    <x v="0"/>
  </r>
  <r>
    <s v="L01/070/9/000195/2017"/>
    <x v="767"/>
    <s v="12/09/2017"/>
    <x v="1"/>
    <n v="25000"/>
    <n v="25000"/>
    <n v="1"/>
    <x v="14"/>
    <n v="2017"/>
    <s v="2017Q3"/>
    <s v="Old_Claim"/>
    <x v="0"/>
    <x v="0"/>
  </r>
  <r>
    <s v="L01/070/9/000197/2017"/>
    <x v="767"/>
    <s v="14/09/2017"/>
    <x v="1"/>
    <n v="100"/>
    <n v="100"/>
    <n v="1"/>
    <x v="14"/>
    <n v="2017"/>
    <s v="2017Q3"/>
    <s v="Old_Claim"/>
    <x v="0"/>
    <x v="0"/>
  </r>
  <r>
    <s v="L01/070/9/000216/2017"/>
    <x v="768"/>
    <s v="05/10/2017"/>
    <x v="1"/>
    <n v="3182"/>
    <n v="3182"/>
    <n v="1"/>
    <x v="14"/>
    <n v="2017"/>
    <s v="2017Q3"/>
    <s v="Old_Claim"/>
    <x v="0"/>
    <x v="0"/>
  </r>
  <r>
    <s v="L01/070/9/000219/2017"/>
    <x v="769"/>
    <s v="09/10/2017"/>
    <x v="1"/>
    <n v="120000"/>
    <n v="120000"/>
    <n v="1"/>
    <x v="14"/>
    <n v="2017"/>
    <s v="2017Q4"/>
    <s v="Old_Claim"/>
    <x v="1"/>
    <x v="0"/>
  </r>
  <r>
    <s v="L01/110/9/000015/2017"/>
    <x v="770"/>
    <s v="09/10/2017"/>
    <x v="2"/>
    <n v="20000"/>
    <n v="20000"/>
    <n v="1"/>
    <x v="14"/>
    <n v="2017"/>
    <s v="2017Q4"/>
    <s v="Old_Claim"/>
    <x v="0"/>
    <x v="0"/>
  </r>
  <r>
    <s v="L01/110/9/000016/2017"/>
    <x v="771"/>
    <s v="12/10/2017"/>
    <x v="2"/>
    <n v="9000"/>
    <n v="9000"/>
    <n v="1"/>
    <x v="14"/>
    <n v="2017"/>
    <s v="2017Q4"/>
    <s v="Old_Claim"/>
    <x v="0"/>
    <x v="0"/>
  </r>
  <r>
    <s v="L01/070/9/000226/2017"/>
    <x v="772"/>
    <s v="24/10/2017"/>
    <x v="1"/>
    <n v="20000"/>
    <n v="20000"/>
    <n v="1"/>
    <x v="14"/>
    <n v="2017"/>
    <s v="2017Q4"/>
    <s v="Old_Claim"/>
    <x v="0"/>
    <x v="0"/>
  </r>
  <r>
    <s v="L01/110/9/000020/2017"/>
    <x v="773"/>
    <s v="12/10/2017"/>
    <x v="2"/>
    <n v="10000"/>
    <n v="10000"/>
    <n v="1"/>
    <x v="14"/>
    <n v="2017"/>
    <s v="2017Q4"/>
    <s v="Old_Claim"/>
    <x v="0"/>
    <x v="0"/>
  </r>
  <r>
    <s v="L01/110/9/000021/2017"/>
    <x v="774"/>
    <s v="12/10/2017"/>
    <x v="2"/>
    <n v="100000"/>
    <n v="100000"/>
    <n v="1"/>
    <x v="14"/>
    <n v="2017"/>
    <s v="2017Q3"/>
    <s v="Old_Claim"/>
    <x v="0"/>
    <x v="0"/>
  </r>
  <r>
    <s v="L01/087/9/000088/2012"/>
    <x v="574"/>
    <s v="09/11/2017"/>
    <x v="0"/>
    <n v="447894.73680000001"/>
    <n v="447894.73680000001"/>
    <n v="1"/>
    <x v="8"/>
    <n v="2017"/>
    <s v="2012Q4"/>
    <s v="Old_Claim"/>
    <x v="1"/>
    <x v="0"/>
  </r>
  <r>
    <s v="L01/070/9/000239/2017"/>
    <x v="775"/>
    <s v="13/11/2017"/>
    <x v="1"/>
    <n v="95440"/>
    <n v="95440"/>
    <n v="1"/>
    <x v="14"/>
    <n v="2017"/>
    <s v="2017Q4"/>
    <s v="Old_Claim"/>
    <x v="0"/>
    <x v="0"/>
  </r>
  <r>
    <s v="L01/087/9/000034/2017"/>
    <x v="776"/>
    <s v="07/11/2017"/>
    <x v="0"/>
    <n v="150000"/>
    <n v="150000"/>
    <n v="1"/>
    <x v="14"/>
    <n v="2017"/>
    <s v="2017Q3"/>
    <s v="Old_Claim"/>
    <x v="0"/>
    <x v="0"/>
  </r>
  <r>
    <s v="L01/070/9/000245/2017"/>
    <x v="487"/>
    <s v="24/10/2017"/>
    <x v="1"/>
    <n v="309260.65159999998"/>
    <n v="309260.65159999998"/>
    <n v="1"/>
    <x v="14"/>
    <n v="2017"/>
    <s v="2017Q4"/>
    <s v="Old_Claim"/>
    <x v="1"/>
    <x v="0"/>
  </r>
  <r>
    <s v="L01/070/9/000247/2017"/>
    <x v="777"/>
    <s v="16/11/2017"/>
    <x v="1"/>
    <n v="120000"/>
    <n v="120000"/>
    <n v="1"/>
    <x v="14"/>
    <n v="2017"/>
    <s v="2017Q4"/>
    <s v="Old_Claim"/>
    <x v="1"/>
    <x v="0"/>
  </r>
  <r>
    <s v="L01/112/9/000021/2014"/>
    <x v="629"/>
    <s v="04/12/2017"/>
    <x v="2"/>
    <n v="649122.80700000003"/>
    <n v="649122.80700000003"/>
    <n v="1"/>
    <x v="12"/>
    <n v="2017"/>
    <s v="2014Q4"/>
    <s v="Old_Claim"/>
    <x v="1"/>
    <x v="0"/>
  </r>
  <r>
    <s v="L01/087/9/000040/2017"/>
    <x v="778"/>
    <s v="22/12/2017"/>
    <x v="0"/>
    <n v="34000"/>
    <n v="0"/>
    <n v="1"/>
    <x v="14"/>
    <n v="2017"/>
    <s v="2017Q4"/>
    <s v="Old_Claim"/>
    <x v="0"/>
    <x v="0"/>
  </r>
  <r>
    <s v="L01/070/9/000001/2018"/>
    <x v="484"/>
    <s v="04/01/2018"/>
    <x v="1"/>
    <n v="100000"/>
    <n v="100000"/>
    <n v="1"/>
    <x v="10"/>
    <n v="2018"/>
    <s v="2018Q1"/>
    <s v="Old_Claim"/>
    <x v="0"/>
    <x v="0"/>
  </r>
  <r>
    <s v="L01/040/9/000011/2017"/>
    <x v="779"/>
    <s v="05/12/2017"/>
    <x v="9"/>
    <n v="10000"/>
    <n v="143"/>
    <n v="1"/>
    <x v="14"/>
    <n v="2017"/>
    <s v="2017Q4"/>
    <s v="Old_Claim"/>
    <x v="0"/>
    <x v="0"/>
  </r>
  <r>
    <s v="L01/080/9/000001/2018"/>
    <x v="780"/>
    <s v="13/01/2018"/>
    <x v="0"/>
    <n v="200000"/>
    <n v="200000"/>
    <n v="1"/>
    <x v="10"/>
    <n v="2018"/>
    <s v="2018Q1"/>
    <s v="Old_Claim"/>
    <x v="1"/>
    <x v="0"/>
  </r>
  <r>
    <s v="L01/070/9/000003/2018"/>
    <x v="781"/>
    <s v="16/01/2018"/>
    <x v="1"/>
    <n v="20000"/>
    <n v="20000"/>
    <n v="1"/>
    <x v="10"/>
    <n v="2018"/>
    <s v="2018Q1"/>
    <s v="Old_Claim"/>
    <x v="0"/>
    <x v="0"/>
  </r>
  <r>
    <s v="L01/070/9/000005/2018"/>
    <x v="782"/>
    <s v="17/01/2018"/>
    <x v="1"/>
    <n v="3043888.5"/>
    <n v="0"/>
    <n v="1"/>
    <x v="10"/>
    <n v="2018"/>
    <s v="2018Q1"/>
    <s v="Old_Claim"/>
    <x v="2"/>
    <x v="0"/>
  </r>
  <r>
    <s v="L01/070/9/000020/2018"/>
    <x v="783"/>
    <s v="04/02/2018"/>
    <x v="1"/>
    <n v="1000"/>
    <n v="1000"/>
    <n v="1"/>
    <x v="10"/>
    <n v="2018"/>
    <s v="2018Q1"/>
    <s v="Old_Claim"/>
    <x v="0"/>
    <x v="0"/>
  </r>
  <r>
    <s v="L01/088/9/000002/2018"/>
    <x v="196"/>
    <s v="07/02/2018"/>
    <x v="0"/>
    <n v="5000"/>
    <n v="5000"/>
    <n v="1"/>
    <x v="10"/>
    <n v="2018"/>
    <s v="2018Q1"/>
    <s v="Old_Claim"/>
    <x v="0"/>
    <x v="0"/>
  </r>
  <r>
    <s v="L05/070/9/000278/2017"/>
    <x v="784"/>
    <s v="06/02/2018"/>
    <x v="1"/>
    <n v="227192.98250000001"/>
    <n v="227192.98250000001"/>
    <n v="1"/>
    <x v="14"/>
    <n v="2018"/>
    <s v="2017Q4"/>
    <s v="Old_Claim"/>
    <x v="1"/>
    <x v="0"/>
  </r>
  <r>
    <s v="L01/040/9/000001/2018"/>
    <x v="196"/>
    <s v="07/02/2018"/>
    <x v="9"/>
    <n v="1000"/>
    <n v="233.3"/>
    <n v="1"/>
    <x v="10"/>
    <n v="2018"/>
    <s v="2018Q1"/>
    <s v="Old_Claim"/>
    <x v="0"/>
    <x v="0"/>
  </r>
  <r>
    <s v="L01/070/9/000024/2018"/>
    <x v="785"/>
    <s v="13/02/2018"/>
    <x v="1"/>
    <n v="3620"/>
    <n v="3620"/>
    <n v="1"/>
    <x v="10"/>
    <n v="2018"/>
    <s v="2018Q1"/>
    <s v="Old_Claim"/>
    <x v="0"/>
    <x v="0"/>
  </r>
  <r>
    <s v="L01/112/9/000002/2017"/>
    <x v="786"/>
    <s v="14/02/2018"/>
    <x v="2"/>
    <n v="300000"/>
    <n v="300000"/>
    <n v="1"/>
    <x v="14"/>
    <n v="2018"/>
    <s v="2017Q1"/>
    <s v="Old_Claim"/>
    <x v="0"/>
    <x v="0"/>
  </r>
  <r>
    <s v="L01/070/9/000033/2018"/>
    <x v="787"/>
    <s v="20/02/2018"/>
    <x v="1"/>
    <n v="158"/>
    <n v="158"/>
    <n v="1"/>
    <x v="10"/>
    <n v="2018"/>
    <s v="2018Q1"/>
    <s v="Old_Claim"/>
    <x v="0"/>
    <x v="0"/>
  </r>
  <r>
    <s v="L01/110/9/000037/2017"/>
    <x v="788"/>
    <s v="23/02/2018"/>
    <x v="2"/>
    <n v="5000"/>
    <n v="5000"/>
    <n v="1"/>
    <x v="14"/>
    <n v="2018"/>
    <s v="2017Q4"/>
    <s v="Old_Claim"/>
    <x v="0"/>
    <x v="0"/>
  </r>
  <r>
    <s v="L01/110/9/000001/2018"/>
    <x v="789"/>
    <s v="21/02/2018"/>
    <x v="2"/>
    <n v="5000"/>
    <n v="5000"/>
    <n v="1"/>
    <x v="10"/>
    <n v="2018"/>
    <s v="2018Q1"/>
    <s v="Old_Claim"/>
    <x v="0"/>
    <x v="0"/>
  </r>
  <r>
    <s v="L01/110/9/000002/2018"/>
    <x v="197"/>
    <s v="05/03/2018"/>
    <x v="2"/>
    <n v="6200"/>
    <n v="6200"/>
    <n v="1"/>
    <x v="10"/>
    <n v="2018"/>
    <s v="2018Q1"/>
    <s v="Old_Claim"/>
    <x v="0"/>
    <x v="0"/>
  </r>
  <r>
    <s v="L01/110/9/000003/2018"/>
    <x v="787"/>
    <s v="05/03/2018"/>
    <x v="2"/>
    <n v="10000"/>
    <n v="10000"/>
    <n v="1"/>
    <x v="10"/>
    <n v="2018"/>
    <s v="2018Q1"/>
    <s v="Old_Claim"/>
    <x v="0"/>
    <x v="0"/>
  </r>
  <r>
    <s v="L01/041/9/000002/2015"/>
    <x v="790"/>
    <s v="08/04/2015"/>
    <x v="9"/>
    <n v="320"/>
    <n v="320.00000000001"/>
    <n v="1"/>
    <x v="15"/>
    <n v="2015"/>
    <s v="2015Q2"/>
    <s v="Old_Claim"/>
    <x v="0"/>
    <x v="0"/>
  </r>
  <r>
    <s v="L01/070/9/000048/2018"/>
    <x v="791"/>
    <s v="20/03/2018"/>
    <x v="1"/>
    <n v="10000"/>
    <n v="10000"/>
    <n v="1"/>
    <x v="10"/>
    <n v="2018"/>
    <s v="2018Q1"/>
    <s v="Old_Claim"/>
    <x v="0"/>
    <x v="0"/>
  </r>
  <r>
    <s v="L01/070/9/000050/2018"/>
    <x v="792"/>
    <s v="22/03/2018"/>
    <x v="1"/>
    <n v="256529.4118"/>
    <n v="256529.4118"/>
    <n v="1"/>
    <x v="10"/>
    <n v="2018"/>
    <s v="2018Q1"/>
    <s v="Old_Claim"/>
    <x v="2"/>
    <x v="0"/>
  </r>
  <r>
    <s v="L01/070/9/000282/2017"/>
    <x v="793"/>
    <s v="12/03/2018"/>
    <x v="1"/>
    <n v="300000"/>
    <n v="300000"/>
    <n v="1"/>
    <x v="14"/>
    <n v="2018"/>
    <s v="2017Q4"/>
    <s v="Old_Claim"/>
    <x v="0"/>
    <x v="0"/>
  </r>
  <r>
    <s v="L01/112/9/000005/2016"/>
    <x v="714"/>
    <s v="28/03/2018"/>
    <x v="2"/>
    <n v="649122.80700000003"/>
    <n v="649122.80700000003"/>
    <n v="1"/>
    <x v="9"/>
    <n v="2018"/>
    <s v="2016Q2"/>
    <s v="Old_Claim"/>
    <x v="1"/>
    <x v="0"/>
  </r>
  <r>
    <s v="L01/070/9/000056/2018"/>
    <x v="794"/>
    <s v="13/03/2018"/>
    <x v="1"/>
    <n v="15000"/>
    <n v="15000"/>
    <n v="1"/>
    <x v="10"/>
    <n v="2018"/>
    <s v="2018Q1"/>
    <s v="Old_Claim"/>
    <x v="0"/>
    <x v="0"/>
  </r>
  <r>
    <s v="L01/110/9/000005/2018"/>
    <x v="795"/>
    <s v="06/04/2018"/>
    <x v="2"/>
    <n v="5000"/>
    <n v="5000"/>
    <n v="1"/>
    <x v="10"/>
    <n v="2018"/>
    <s v="2018Q1"/>
    <s v="Old_Claim"/>
    <x v="0"/>
    <x v="0"/>
  </r>
  <r>
    <s v="L01/070/9/000071/2018"/>
    <x v="796"/>
    <s v="16/04/2018"/>
    <x v="1"/>
    <n v="2000"/>
    <n v="2000"/>
    <n v="1"/>
    <x v="10"/>
    <n v="2018"/>
    <s v="2018Q1"/>
    <s v="Old_Claim"/>
    <x v="0"/>
    <x v="0"/>
  </r>
  <r>
    <s v="L01/070/9/000070/2018"/>
    <x v="797"/>
    <s v="16/04/2018"/>
    <x v="1"/>
    <n v="8700"/>
    <n v="8700"/>
    <n v="1"/>
    <x v="10"/>
    <n v="2018"/>
    <s v="2018Q2"/>
    <s v="Old_Claim"/>
    <x v="0"/>
    <x v="0"/>
  </r>
  <r>
    <s v="L01/112/9/000005/2017"/>
    <x v="798"/>
    <s v="17/04/2018"/>
    <x v="2"/>
    <n v="519298.24560000002"/>
    <n v="519298.24560000002"/>
    <n v="1"/>
    <x v="14"/>
    <n v="2018"/>
    <s v="2017Q4"/>
    <s v="Old_Claim"/>
    <x v="1"/>
    <x v="0"/>
  </r>
  <r>
    <s v="L01/070/9/000077/2018"/>
    <x v="799"/>
    <s v="25/04/2018"/>
    <x v="1"/>
    <n v="3000"/>
    <n v="3000"/>
    <n v="1"/>
    <x v="10"/>
    <n v="2018"/>
    <s v="2018Q2"/>
    <s v="Old_Claim"/>
    <x v="0"/>
    <x v="0"/>
  </r>
  <r>
    <s v="L01/112/9/000006/2017"/>
    <x v="770"/>
    <s v="20/04/2018"/>
    <x v="2"/>
    <n v="259649.12280000001"/>
    <n v="259649.12280000001"/>
    <n v="1"/>
    <x v="14"/>
    <n v="2018"/>
    <s v="2017Q4"/>
    <s v="Old_Claim"/>
    <x v="1"/>
    <x v="0"/>
  </r>
  <r>
    <s v="L01/112/9/000008/2016"/>
    <x v="800"/>
    <s v="20/04/2018"/>
    <x v="2"/>
    <n v="200000"/>
    <n v="200000"/>
    <n v="1"/>
    <x v="9"/>
    <n v="2018"/>
    <s v="2016Q3"/>
    <s v="Old_Claim"/>
    <x v="0"/>
    <x v="0"/>
  </r>
  <r>
    <s v="L05/070/9/000081/2018"/>
    <x v="801"/>
    <s v="16/04/2018"/>
    <x v="1"/>
    <n v="1000000"/>
    <n v="1000000"/>
    <n v="1"/>
    <x v="10"/>
    <n v="2018"/>
    <s v="2018Q1"/>
    <s v="Old_Claim"/>
    <x v="0"/>
    <x v="0"/>
  </r>
  <r>
    <s v="L01/080/9/000006/2018"/>
    <x v="802"/>
    <s v="26/04/2018"/>
    <x v="0"/>
    <n v="100000"/>
    <n v="100000"/>
    <n v="1"/>
    <x v="10"/>
    <n v="2018"/>
    <s v="2018Q2"/>
    <s v="Old_Claim"/>
    <x v="0"/>
    <x v="0"/>
  </r>
  <r>
    <s v="L01/112/9/000003/2018"/>
    <x v="197"/>
    <s v="27/04/2018"/>
    <x v="2"/>
    <n v="324561.40350000001"/>
    <n v="324561.40350000001"/>
    <n v="1"/>
    <x v="10"/>
    <n v="2018"/>
    <s v="2018Q1"/>
    <s v="Old_Claim"/>
    <x v="1"/>
    <x v="0"/>
  </r>
  <r>
    <s v="L01/112/9/000002/2018"/>
    <x v="198"/>
    <s v="27/04/2018"/>
    <x v="2"/>
    <n v="300000"/>
    <n v="300000"/>
    <n v="1"/>
    <x v="10"/>
    <n v="2018"/>
    <s v="2018Q1"/>
    <s v="Old_Claim"/>
    <x v="0"/>
    <x v="0"/>
  </r>
  <r>
    <s v="L01/112/9/000001/2018"/>
    <x v="196"/>
    <s v="27/04/2018"/>
    <x v="2"/>
    <n v="300000"/>
    <n v="300000"/>
    <n v="1"/>
    <x v="10"/>
    <n v="2018"/>
    <s v="2018Q1"/>
    <s v="Old_Claim"/>
    <x v="0"/>
    <x v="0"/>
  </r>
  <r>
    <s v="L01/112/9/000007/2017"/>
    <x v="194"/>
    <s v="27/04/2018"/>
    <x v="2"/>
    <n v="324561.40350000001"/>
    <n v="324561.40350000001"/>
    <n v="1"/>
    <x v="14"/>
    <n v="2018"/>
    <s v="2017Q4"/>
    <s v="Old_Claim"/>
    <x v="1"/>
    <x v="0"/>
  </r>
  <r>
    <s v="L01/110/9/000013/2018"/>
    <x v="803"/>
    <s v="27/04/2018"/>
    <x v="2"/>
    <n v="1000"/>
    <n v="1000"/>
    <n v="1"/>
    <x v="10"/>
    <n v="2018"/>
    <s v="2018Q2"/>
    <s v="Old_Claim"/>
    <x v="0"/>
    <x v="0"/>
  </r>
  <r>
    <s v="L01/110/9/000011/2018"/>
    <x v="803"/>
    <s v="27/04/2018"/>
    <x v="2"/>
    <n v="1000"/>
    <n v="1000"/>
    <n v="1"/>
    <x v="10"/>
    <n v="2018"/>
    <s v="2018Q2"/>
    <s v="Old_Claim"/>
    <x v="0"/>
    <x v="0"/>
  </r>
  <r>
    <s v="L01/040/9/000013/2017"/>
    <x v="804"/>
    <s v="29/01/2018"/>
    <x v="9"/>
    <n v="1000"/>
    <n v="75.599999999999994"/>
    <n v="1"/>
    <x v="14"/>
    <n v="2018"/>
    <s v="2017Q4"/>
    <s v="Old_Claim"/>
    <x v="0"/>
    <x v="0"/>
  </r>
  <r>
    <s v="L01/040/9/000014/2017"/>
    <x v="805"/>
    <s v="05/12/2017"/>
    <x v="9"/>
    <n v="1000"/>
    <n v="14.3"/>
    <n v="1"/>
    <x v="14"/>
    <n v="2017"/>
    <s v="2017Q4"/>
    <s v="Old_Claim"/>
    <x v="0"/>
    <x v="0"/>
  </r>
  <r>
    <s v="L01/070/9/000097/2018"/>
    <x v="806"/>
    <s v="24/05/2018"/>
    <x v="1"/>
    <n v="100"/>
    <n v="100"/>
    <n v="1"/>
    <x v="10"/>
    <n v="2018"/>
    <s v="2018Q2"/>
    <s v="Old_Claim"/>
    <x v="0"/>
    <x v="0"/>
  </r>
  <r>
    <s v="L01/110/9/000044/2016"/>
    <x v="807"/>
    <s v="06/03/2018"/>
    <x v="2"/>
    <n v="1000"/>
    <n v="1000"/>
    <n v="1"/>
    <x v="9"/>
    <n v="2018"/>
    <s v="2016Q4"/>
    <s v="Old_Claim"/>
    <x v="0"/>
    <x v="0"/>
  </r>
  <r>
    <s v="L01/110/9/000015/2018"/>
    <x v="808"/>
    <s v="25/05/2018"/>
    <x v="2"/>
    <n v="1000"/>
    <n v="1000"/>
    <n v="1"/>
    <x v="10"/>
    <n v="2018"/>
    <s v="2018Q2"/>
    <s v="Old_Claim"/>
    <x v="0"/>
    <x v="0"/>
  </r>
  <r>
    <s v="L01/042/9/000004/2012"/>
    <x v="809"/>
    <s v="25/05/2018"/>
    <x v="9"/>
    <n v="46881"/>
    <n v="3459.82"/>
    <n v="1"/>
    <x v="9"/>
    <n v="2018"/>
    <s v="2016Q4"/>
    <s v="Old_Claim"/>
    <x v="0"/>
    <x v="0"/>
  </r>
  <r>
    <s v="L01/070/9/000103/2018"/>
    <x v="810"/>
    <s v="31/05/2018"/>
    <x v="1"/>
    <n v="10000"/>
    <n v="10000"/>
    <n v="1"/>
    <x v="10"/>
    <n v="2018"/>
    <s v="2018Q2"/>
    <s v="Old_Claim"/>
    <x v="0"/>
    <x v="0"/>
  </r>
  <r>
    <s v="L01/112/9/000008/2015"/>
    <x v="811"/>
    <s v="31/05/2018"/>
    <x v="2"/>
    <n v="300000"/>
    <n v="300000"/>
    <n v="1"/>
    <x v="15"/>
    <n v="2018"/>
    <s v="2015Q1"/>
    <s v="Old_Claim"/>
    <x v="0"/>
    <x v="0"/>
  </r>
  <r>
    <s v="L01/070/9/000107/2018"/>
    <x v="45"/>
    <s v="06/06/2018"/>
    <x v="1"/>
    <n v="500000"/>
    <n v="500000"/>
    <n v="1"/>
    <x v="10"/>
    <n v="2018"/>
    <s v="2018Q2"/>
    <s v="Old_Claim"/>
    <x v="2"/>
    <x v="0"/>
  </r>
  <r>
    <s v="L01/070/9/000110/2018"/>
    <x v="812"/>
    <s v="11/06/2018"/>
    <x v="1"/>
    <n v="20000"/>
    <n v="20000"/>
    <n v="1"/>
    <x v="10"/>
    <n v="2018"/>
    <s v="2018Q2"/>
    <s v="Old_Claim"/>
    <x v="0"/>
    <x v="0"/>
  </r>
  <r>
    <s v="L01/070/9/000112/2018"/>
    <x v="813"/>
    <s v="12/06/2018"/>
    <x v="1"/>
    <n v="50000"/>
    <n v="0"/>
    <n v="1"/>
    <x v="10"/>
    <n v="2018"/>
    <s v="2018Q2"/>
    <s v="Old_Claim"/>
    <x v="0"/>
    <x v="0"/>
  </r>
  <r>
    <s v="L01/070/9/000113/2018"/>
    <x v="814"/>
    <s v="14/06/2018"/>
    <x v="1"/>
    <n v="1000"/>
    <n v="1000"/>
    <n v="1"/>
    <x v="10"/>
    <n v="2018"/>
    <s v="2018Q2"/>
    <s v="Old_Claim"/>
    <x v="1"/>
    <x v="0"/>
  </r>
  <r>
    <s v="L01/110/9/000018/2018"/>
    <x v="815"/>
    <s v="25/06/2018"/>
    <x v="2"/>
    <n v="1000"/>
    <n v="1000"/>
    <n v="1"/>
    <x v="10"/>
    <n v="2018"/>
    <s v="2018Q2"/>
    <s v="Old_Claim"/>
    <x v="0"/>
    <x v="0"/>
  </r>
  <r>
    <s v="L01/110/9/000019/2018"/>
    <x v="816"/>
    <s v="25/06/2018"/>
    <x v="2"/>
    <n v="5000"/>
    <n v="5000"/>
    <n v="1"/>
    <x v="10"/>
    <n v="2018"/>
    <s v="2018Q2"/>
    <s v="Old_Claim"/>
    <x v="0"/>
    <x v="0"/>
  </r>
  <r>
    <s v="L05/070/9/000130/2018"/>
    <x v="817"/>
    <s v="05/07/2018"/>
    <x v="1"/>
    <n v="324561.40350000001"/>
    <n v="324561.40350000001"/>
    <n v="1"/>
    <x v="10"/>
    <n v="2018"/>
    <s v="2018Q2"/>
    <s v="Old_Claim"/>
    <x v="1"/>
    <x v="0"/>
  </r>
  <r>
    <s v="L01/070/9/000135/2018"/>
    <x v="806"/>
    <s v="28/06/2018"/>
    <x v="1"/>
    <n v="4000"/>
    <n v="4000"/>
    <n v="1"/>
    <x v="10"/>
    <n v="2018"/>
    <s v="2018Q2"/>
    <s v="Old_Claim"/>
    <x v="0"/>
    <x v="0"/>
  </r>
  <r>
    <s v="L01/040/9/000004/2018"/>
    <x v="818"/>
    <s v="10/07/2018"/>
    <x v="9"/>
    <n v="1000"/>
    <n v="14.3"/>
    <n v="1"/>
    <x v="10"/>
    <n v="2018"/>
    <s v="2018Q2"/>
    <s v="Old_Claim"/>
    <x v="0"/>
    <x v="0"/>
  </r>
  <r>
    <s v="L01/070/9/000142/2018"/>
    <x v="819"/>
    <s v="17/07/2018"/>
    <x v="1"/>
    <n v="50000"/>
    <n v="0"/>
    <n v="1"/>
    <x v="10"/>
    <n v="2018"/>
    <s v="2018Q3"/>
    <s v="Old_Claim"/>
    <x v="0"/>
    <x v="0"/>
  </r>
  <r>
    <s v="L01/070/9/000143/2018"/>
    <x v="819"/>
    <s v="17/07/2018"/>
    <x v="1"/>
    <n v="1947368.4210000001"/>
    <n v="161654.13529999999"/>
    <n v="1"/>
    <x v="10"/>
    <n v="2018"/>
    <s v="2018Q3"/>
    <s v="Old_Claim"/>
    <x v="1"/>
    <x v="0"/>
  </r>
  <r>
    <s v="L01/070/9/000147/2018"/>
    <x v="820"/>
    <s v="13/07/2018"/>
    <x v="1"/>
    <n v="50000"/>
    <n v="50000"/>
    <n v="1"/>
    <x v="10"/>
    <n v="2018"/>
    <s v="2018Q2"/>
    <s v="Old_Claim"/>
    <x v="0"/>
    <x v="0"/>
  </r>
  <r>
    <s v="L01/080/9/000012/2018"/>
    <x v="821"/>
    <s v="20/07/2018"/>
    <x v="0"/>
    <n v="492857.14289999998"/>
    <n v="492857.14289999998"/>
    <n v="1"/>
    <x v="10"/>
    <n v="2018"/>
    <s v="2018Q2"/>
    <s v="Old_Claim"/>
    <x v="1"/>
    <x v="0"/>
  </r>
  <r>
    <s v="L01/040/9/000005/2018"/>
    <x v="822"/>
    <s v="03/08/2018"/>
    <x v="9"/>
    <n v="1000"/>
    <n v="14.3"/>
    <n v="1"/>
    <x v="10"/>
    <n v="2018"/>
    <s v="2018Q3"/>
    <s v="Old_Claim"/>
    <x v="0"/>
    <x v="0"/>
  </r>
  <r>
    <s v="L02/088/9/000010/2018"/>
    <x v="823"/>
    <s v="08/08/2018"/>
    <x v="0"/>
    <n v="9700"/>
    <n v="9700"/>
    <n v="1"/>
    <x v="10"/>
    <n v="2018"/>
    <s v="2018Q3"/>
    <s v="Old_Claim"/>
    <x v="0"/>
    <x v="0"/>
  </r>
  <r>
    <s v="L01/080/9/000013/2018"/>
    <x v="824"/>
    <s v="09/08/2018"/>
    <x v="0"/>
    <n v="6300"/>
    <n v="6300"/>
    <n v="1"/>
    <x v="10"/>
    <n v="2018"/>
    <s v="2018Q3"/>
    <s v="Old_Claim"/>
    <x v="0"/>
    <x v="0"/>
  </r>
  <r>
    <s v="L01/041/9/000001/2018"/>
    <x v="825"/>
    <s v="20/08/2018"/>
    <x v="9"/>
    <n v="1000"/>
    <n v="1000"/>
    <n v="1"/>
    <x v="10"/>
    <n v="2018"/>
    <s v="2018Q3"/>
    <s v="Old_Claim"/>
    <x v="0"/>
    <x v="0"/>
  </r>
  <r>
    <s v="L01/070/9/000165/2018"/>
    <x v="826"/>
    <s v="24/08/2018"/>
    <x v="1"/>
    <n v="50000"/>
    <n v="50000"/>
    <n v="1"/>
    <x v="10"/>
    <n v="2018"/>
    <s v="2018Q3"/>
    <s v="Old_Claim"/>
    <x v="0"/>
    <x v="0"/>
  </r>
  <r>
    <s v="L01/040/9/000007/2018"/>
    <x v="827"/>
    <s v="29/08/2018"/>
    <x v="9"/>
    <n v="1000"/>
    <n v="14.3"/>
    <n v="1"/>
    <x v="10"/>
    <n v="2018"/>
    <s v="2018Q3"/>
    <s v="Old_Claim"/>
    <x v="0"/>
    <x v="0"/>
  </r>
  <r>
    <s v="L01/070/9/000169/2018"/>
    <x v="828"/>
    <s v="31/08/2018"/>
    <x v="1"/>
    <n v="250000"/>
    <n v="250000"/>
    <n v="1"/>
    <x v="10"/>
    <n v="2018"/>
    <s v="2018Q3"/>
    <s v="Old_Claim"/>
    <x v="0"/>
    <x v="0"/>
  </r>
  <r>
    <s v="L01/070/9/000173/2018"/>
    <x v="825"/>
    <s v="02/08/2018"/>
    <x v="1"/>
    <n v="10000"/>
    <n v="10000"/>
    <n v="1"/>
    <x v="10"/>
    <n v="2018"/>
    <s v="2018Q3"/>
    <s v="Old_Claim"/>
    <x v="0"/>
    <x v="0"/>
  </r>
  <r>
    <s v="L02/070/9/000174/2018"/>
    <x v="829"/>
    <s v="02/08/2018"/>
    <x v="1"/>
    <n v="10000"/>
    <n v="10000"/>
    <n v="1"/>
    <x v="10"/>
    <n v="2018"/>
    <s v="2018Q3"/>
    <s v="Old_Claim"/>
    <x v="0"/>
    <x v="0"/>
  </r>
  <r>
    <s v="L01/070/9/000176/2018"/>
    <x v="830"/>
    <s v="12/09/2018"/>
    <x v="1"/>
    <n v="3000000"/>
    <n v="1187730.7143000001"/>
    <n v="1"/>
    <x v="10"/>
    <n v="2018"/>
    <s v="2018Q3"/>
    <s v="Old_Claim"/>
    <x v="0"/>
    <x v="0"/>
  </r>
  <r>
    <s v="L01/020/9/000007/2017"/>
    <x v="831"/>
    <s v="17/08/2018"/>
    <x v="3"/>
    <n v="314972.37589999998"/>
    <n v="-170255.33840000001"/>
    <n v="1"/>
    <x v="14"/>
    <n v="2018"/>
    <s v="2017Q4"/>
    <s v="Old_Claim"/>
    <x v="1"/>
    <x v="0"/>
  </r>
  <r>
    <s v="L01/110/9/000022/2018"/>
    <x v="832"/>
    <s v="07/09/2018"/>
    <x v="2"/>
    <n v="1000"/>
    <n v="1000"/>
    <n v="1"/>
    <x v="10"/>
    <n v="2018"/>
    <s v="2018Q3"/>
    <s v="Old_Claim"/>
    <x v="0"/>
    <x v="0"/>
  </r>
  <r>
    <s v="L01/110/9/000023/2018"/>
    <x v="833"/>
    <s v="10/09/2018"/>
    <x v="2"/>
    <n v="195515.78950000001"/>
    <n v="195515.78950000001"/>
    <n v="1"/>
    <x v="10"/>
    <n v="2018"/>
    <s v="2018Q3"/>
    <s v="Old_Claim"/>
    <x v="1"/>
    <x v="0"/>
  </r>
  <r>
    <s v="L01/040/9/000009/2018"/>
    <x v="834"/>
    <s v="24/09/2018"/>
    <x v="9"/>
    <n v="964"/>
    <n v="841.38"/>
    <n v="1"/>
    <x v="10"/>
    <n v="2018"/>
    <s v="2018Q3"/>
    <s v="Old_Claim"/>
    <x v="0"/>
    <x v="0"/>
  </r>
  <r>
    <s v="L01/040/9/000010/2018"/>
    <x v="835"/>
    <s v="02/05/2018"/>
    <x v="9"/>
    <n v="0"/>
    <n v="1785"/>
    <n v="1"/>
    <x v="10"/>
    <n v="2018"/>
    <s v="2018Q2"/>
    <s v="Old_Claim"/>
    <x v="0"/>
    <x v="0"/>
  </r>
  <r>
    <s v="L01/088/9/000011/2018"/>
    <x v="836"/>
    <s v="28/09/2018"/>
    <x v="0"/>
    <n v="100000"/>
    <n v="100000"/>
    <n v="1"/>
    <x v="10"/>
    <n v="2018"/>
    <s v="2018Q3"/>
    <s v="Old_Claim"/>
    <x v="0"/>
    <x v="0"/>
  </r>
  <r>
    <s v="L01/052/9/000006/2017"/>
    <x v="837"/>
    <s v="31/05/2018"/>
    <x v="5"/>
    <n v="1000"/>
    <n v="1000"/>
    <n v="1"/>
    <x v="14"/>
    <n v="2018"/>
    <s v="2017Q2"/>
    <s v="Old_Claim"/>
    <x v="0"/>
    <x v="0"/>
  </r>
  <r>
    <s v="L01/052/9/000001/2018"/>
    <x v="838"/>
    <s v="31/05/2018"/>
    <x v="5"/>
    <n v="1000"/>
    <n v="1000"/>
    <n v="1"/>
    <x v="10"/>
    <n v="2018"/>
    <s v="2018Q2"/>
    <s v="Old_Claim"/>
    <x v="0"/>
    <x v="0"/>
  </r>
  <r>
    <s v="L01/052/9/000002/2018"/>
    <x v="839"/>
    <s v="13/06/2018"/>
    <x v="5"/>
    <n v="1000"/>
    <n v="1000"/>
    <n v="1"/>
    <x v="10"/>
    <n v="2018"/>
    <s v="2018Q2"/>
    <s v="Old_Claim"/>
    <x v="0"/>
    <x v="0"/>
  </r>
  <r>
    <s v="L01/052/9/000003/2018"/>
    <x v="818"/>
    <s v="10/07/2018"/>
    <x v="5"/>
    <n v="1000"/>
    <n v="1000"/>
    <n v="1"/>
    <x v="10"/>
    <n v="2018"/>
    <s v="2018Q2"/>
    <s v="Old_Claim"/>
    <x v="0"/>
    <x v="0"/>
  </r>
  <r>
    <s v="L01/080/9/000018/2018"/>
    <x v="840"/>
    <s v="28/09/2018"/>
    <x v="0"/>
    <n v="1977200"/>
    <n v="1727200"/>
    <n v="1"/>
    <x v="10"/>
    <n v="2018"/>
    <s v="2018Q3"/>
    <s v="Old_Claim"/>
    <x v="1"/>
    <x v="0"/>
  </r>
  <r>
    <s v="L01/070/9/000188/2018"/>
    <x v="841"/>
    <s v="22/08/2018"/>
    <x v="1"/>
    <n v="1344475.2941000001"/>
    <n v="1344475.2941000001"/>
    <n v="1"/>
    <x v="10"/>
    <n v="2018"/>
    <s v="2018Q2"/>
    <s v="Old_Claim"/>
    <x v="1"/>
    <x v="0"/>
  </r>
  <r>
    <s v="L01/070/9/000191/2018"/>
    <x v="842"/>
    <s v="02/10/2018"/>
    <x v="1"/>
    <n v="5000"/>
    <n v="5000"/>
    <n v="1"/>
    <x v="10"/>
    <n v="2018"/>
    <s v="2018Q3"/>
    <s v="Old_Claim"/>
    <x v="0"/>
    <x v="0"/>
  </r>
  <r>
    <s v="L01/070/9/000199/2018"/>
    <x v="843"/>
    <s v="03/10/2018"/>
    <x v="1"/>
    <n v="200000"/>
    <n v="200000"/>
    <n v="1"/>
    <x v="10"/>
    <n v="2018"/>
    <s v="2018Q4"/>
    <s v="Old_Claim"/>
    <x v="0"/>
    <x v="0"/>
  </r>
  <r>
    <s v="L01/110/9/000024/2018"/>
    <x v="844"/>
    <s v="20/08/2018"/>
    <x v="2"/>
    <n v="1000"/>
    <n v="1000"/>
    <n v="1"/>
    <x v="10"/>
    <n v="2018"/>
    <s v="2018Q3"/>
    <s v="Old_Claim"/>
    <x v="0"/>
    <x v="0"/>
  </r>
  <r>
    <s v="L01/070/9/000201/2018"/>
    <x v="845"/>
    <s v="06/09/2018"/>
    <x v="1"/>
    <n v="10000"/>
    <n v="10000"/>
    <n v="1"/>
    <x v="10"/>
    <n v="2018"/>
    <s v="2018Q2"/>
    <s v="Old_Claim"/>
    <x v="0"/>
    <x v="0"/>
  </r>
  <r>
    <s v="L01/088/9/000016/2018"/>
    <x v="846"/>
    <s v="03/10/2018"/>
    <x v="0"/>
    <n v="1200000"/>
    <n v="385000"/>
    <n v="1"/>
    <x v="10"/>
    <n v="2018"/>
    <s v="2018Q3"/>
    <s v="Old_Claim"/>
    <x v="1"/>
    <x v="0"/>
  </r>
  <r>
    <s v="L05/080/9/000020/2018"/>
    <x v="780"/>
    <s v="15/10/2018"/>
    <x v="0"/>
    <n v="404747.16200000001"/>
    <n v="404747.16200000001"/>
    <n v="1"/>
    <x v="10"/>
    <n v="2018"/>
    <s v="2018Q1"/>
    <s v="Old_Claim"/>
    <x v="1"/>
    <x v="0"/>
  </r>
  <r>
    <s v="L01/112/9/000009/2015"/>
    <x v="665"/>
    <s v="22/10/2018"/>
    <x v="2"/>
    <n v="324561.40350000001"/>
    <n v="324561.40350000001"/>
    <n v="1"/>
    <x v="15"/>
    <n v="2018"/>
    <s v="2015Q3"/>
    <s v="Old_Claim"/>
    <x v="1"/>
    <x v="0"/>
  </r>
  <r>
    <s v="L01/070/9/000209/2018"/>
    <x v="847"/>
    <s v="17/10/2018"/>
    <x v="1"/>
    <n v="1000"/>
    <n v="1000"/>
    <n v="1"/>
    <x v="10"/>
    <n v="2018"/>
    <s v="2018Q3"/>
    <s v="Old_Claim"/>
    <x v="0"/>
    <x v="0"/>
  </r>
  <r>
    <s v="L02/088/9/000018/2018"/>
    <x v="848"/>
    <s v="29/10/2018"/>
    <x v="0"/>
    <n v="7500"/>
    <n v="7500"/>
    <n v="1"/>
    <x v="10"/>
    <n v="2018"/>
    <s v="2018Q4"/>
    <s v="Old_Claim"/>
    <x v="0"/>
    <x v="0"/>
  </r>
  <r>
    <s v="L01/020/9/000004/2018"/>
    <x v="849"/>
    <s v="02/11/2018"/>
    <x v="3"/>
    <n v="0"/>
    <n v="0"/>
    <n v="1"/>
    <x v="10"/>
    <n v="2018"/>
    <s v="2018Q4"/>
    <s v="Old_Claim"/>
    <x v="2"/>
    <x v="0"/>
  </r>
  <r>
    <s v="L01/070/9/000218/2018"/>
    <x v="850"/>
    <s v="18/10/2018"/>
    <x v="1"/>
    <n v="20000"/>
    <n v="20000"/>
    <n v="1"/>
    <x v="10"/>
    <n v="2018"/>
    <s v="2018Q3"/>
    <s v="Old_Claim"/>
    <x v="0"/>
    <x v="0"/>
  </r>
  <r>
    <s v="L01/110/9/000028/2018"/>
    <x v="851"/>
    <s v="26/10/2018"/>
    <x v="2"/>
    <n v="10000"/>
    <n v="10000"/>
    <n v="1"/>
    <x v="10"/>
    <n v="2018"/>
    <s v="2018Q3"/>
    <s v="Old_Claim"/>
    <x v="0"/>
    <x v="0"/>
  </r>
  <r>
    <s v="L01/110/9/000027/2018"/>
    <x v="851"/>
    <s v="26/10/2018"/>
    <x v="2"/>
    <n v="1000"/>
    <n v="1000"/>
    <n v="1"/>
    <x v="10"/>
    <n v="2018"/>
    <s v="2018Q3"/>
    <s v="Old_Claim"/>
    <x v="0"/>
    <x v="0"/>
  </r>
  <r>
    <s v="L01/075/9/000233/2018"/>
    <x v="852"/>
    <s v="08/11/2018"/>
    <x v="1"/>
    <n v="5000"/>
    <n v="5000"/>
    <n v="1"/>
    <x v="10"/>
    <n v="2018"/>
    <s v="2018Q4"/>
    <s v="Old_Claim"/>
    <x v="0"/>
    <x v="0"/>
  </r>
  <r>
    <s v="L01/070/9/000239/2018"/>
    <x v="853"/>
    <s v="22/08/2018"/>
    <x v="1"/>
    <n v="50000"/>
    <n v="50000"/>
    <n v="1"/>
    <x v="10"/>
    <n v="2018"/>
    <s v="2018Q2"/>
    <s v="Old_Claim"/>
    <x v="0"/>
    <x v="0"/>
  </r>
  <r>
    <s v="L01/070/9/000246/2018"/>
    <x v="854"/>
    <s v="03/12/2018"/>
    <x v="1"/>
    <n v="15000"/>
    <n v="15000"/>
    <n v="1"/>
    <x v="10"/>
    <n v="2018"/>
    <s v="2018Q4"/>
    <s v="Old_Claim"/>
    <x v="0"/>
    <x v="0"/>
  </r>
  <r>
    <s v="L05/070/9/000249/2018"/>
    <x v="855"/>
    <s v="22/11/2018"/>
    <x v="1"/>
    <n v="916408.66870000004"/>
    <n v="666408.66870000004"/>
    <n v="1"/>
    <x v="10"/>
    <n v="2018"/>
    <s v="2018Q4"/>
    <s v="Old_Claim"/>
    <x v="1"/>
    <x v="0"/>
  </r>
  <r>
    <s v="L01/040/9/000013/2018"/>
    <x v="856"/>
    <s v="22/11/2018"/>
    <x v="9"/>
    <n v="50000"/>
    <n v="615"/>
    <n v="1"/>
    <x v="10"/>
    <n v="2018"/>
    <s v="2018Q4"/>
    <s v="Old_Claim"/>
    <x v="0"/>
    <x v="0"/>
  </r>
  <r>
    <s v="L01/070/9/000252/2018"/>
    <x v="857"/>
    <s v="11/12/2018"/>
    <x v="1"/>
    <n v="2750000"/>
    <n v="1500000"/>
    <n v="1"/>
    <x v="10"/>
    <n v="2018"/>
    <s v="2018Q4"/>
    <s v="Old_Claim"/>
    <x v="0"/>
    <x v="0"/>
  </r>
  <r>
    <s v="L01/070/9/000254/2018"/>
    <x v="858"/>
    <s v="11/12/2018"/>
    <x v="1"/>
    <n v="5000"/>
    <n v="5000"/>
    <n v="1"/>
    <x v="10"/>
    <n v="2018"/>
    <s v="2018Q4"/>
    <s v="Old_Claim"/>
    <x v="0"/>
    <x v="0"/>
  </r>
  <r>
    <s v="L01/101/9/000001/2018"/>
    <x v="859"/>
    <s v="11/12/2018"/>
    <x v="4"/>
    <n v="174000"/>
    <n v="174000"/>
    <n v="1"/>
    <x v="10"/>
    <n v="2018"/>
    <s v="2018Q4"/>
    <s v="Old_Claim"/>
    <x v="0"/>
    <x v="0"/>
  </r>
  <r>
    <s v="L01/086/9/000045/2017"/>
    <x v="860"/>
    <s v="04/12/2018"/>
    <x v="0"/>
    <n v="2760180"/>
    <n v="2760180"/>
    <n v="1"/>
    <x v="14"/>
    <n v="2018"/>
    <s v="2017Q4"/>
    <s v="Old_Claim"/>
    <x v="2"/>
    <x v="0"/>
  </r>
  <r>
    <s v="L01/112/9/000004/2018"/>
    <x v="832"/>
    <s v="17/08/2018"/>
    <x v="2"/>
    <n v="89266"/>
    <n v="89266"/>
    <n v="1"/>
    <x v="10"/>
    <n v="2018"/>
    <s v="2018Q3"/>
    <s v="Old_Claim"/>
    <x v="1"/>
    <x v="0"/>
  </r>
  <r>
    <s v="L01/070/9/000264/2018"/>
    <x v="861"/>
    <s v="03/01/2019"/>
    <x v="1"/>
    <n v="20"/>
    <n v="20"/>
    <n v="1"/>
    <x v="10"/>
    <n v="2019"/>
    <s v="2018Q4"/>
    <s v="Old_Claim"/>
    <x v="0"/>
    <x v="0"/>
  </r>
  <r>
    <s v="L01/070/9/000261/2018"/>
    <x v="862"/>
    <s v="02/01/2019"/>
    <x v="1"/>
    <n v="221545.614"/>
    <n v="221545.614"/>
    <n v="1"/>
    <x v="10"/>
    <n v="2019"/>
    <s v="2018Q4"/>
    <s v="Old_Claim"/>
    <x v="1"/>
    <x v="0"/>
  </r>
  <r>
    <s v="L01/070/9/000265/2018"/>
    <x v="863"/>
    <s v="03/01/2019"/>
    <x v="1"/>
    <n v="640"/>
    <n v="640"/>
    <n v="1"/>
    <x v="10"/>
    <n v="2019"/>
    <s v="2018Q4"/>
    <s v="Old_Claim"/>
    <x v="0"/>
    <x v="0"/>
  </r>
  <r>
    <s v="L01/080/9/000027/2018"/>
    <x v="864"/>
    <s v="03/01/2019"/>
    <x v="0"/>
    <n v="200000"/>
    <n v="450000"/>
    <n v="1"/>
    <x v="10"/>
    <n v="2019"/>
    <s v="2018Q4"/>
    <s v="Old_Claim"/>
    <x v="2"/>
    <x v="0"/>
  </r>
  <r>
    <s v="L05/070/9/000270/2018"/>
    <x v="865"/>
    <s v="08/01/2019"/>
    <x v="1"/>
    <n v="2800000"/>
    <n v="950000"/>
    <n v="1"/>
    <x v="10"/>
    <n v="2019"/>
    <s v="2018Q4"/>
    <s v="Old_Claim"/>
    <x v="0"/>
    <x v="0"/>
  </r>
  <r>
    <s v="L01/110/9/000031/2018"/>
    <x v="866"/>
    <s v="07/01/2019"/>
    <x v="2"/>
    <n v="577"/>
    <n v="577"/>
    <n v="1"/>
    <x v="10"/>
    <n v="2019"/>
    <s v="2018Q3"/>
    <s v="Old_Claim"/>
    <x v="0"/>
    <x v="0"/>
  </r>
  <r>
    <s v="L01/070/9/000272/2018"/>
    <x v="867"/>
    <s v="10/01/2019"/>
    <x v="1"/>
    <n v="5000"/>
    <n v="5000"/>
    <n v="1"/>
    <x v="10"/>
    <n v="2019"/>
    <s v="2018Q4"/>
    <s v="Old_Claim"/>
    <x v="0"/>
    <x v="0"/>
  </r>
  <r>
    <s v="L05/070/9/000275/2018"/>
    <x v="868"/>
    <s v="19/12/2018"/>
    <x v="1"/>
    <n v="2370317.6000999999"/>
    <n v="-1281252.757"/>
    <n v="1"/>
    <x v="10"/>
    <n v="2018"/>
    <s v="2018Q4"/>
    <s v="Old_Claim"/>
    <x v="1"/>
    <x v="0"/>
  </r>
  <r>
    <s v="L01/070/9/000274/2018"/>
    <x v="869"/>
    <s v="07/12/2018"/>
    <x v="1"/>
    <n v="10000"/>
    <n v="10000"/>
    <n v="1"/>
    <x v="10"/>
    <n v="2018"/>
    <s v="2018Q4"/>
    <s v="Old_Claim"/>
    <x v="0"/>
    <x v="0"/>
  </r>
  <r>
    <s v="L01/040/9/000001/2019"/>
    <x v="870"/>
    <s v="17/01/2019"/>
    <x v="9"/>
    <n v="0"/>
    <n v="431.29"/>
    <n v="1"/>
    <x v="1"/>
    <n v="2019"/>
    <s v="2019Q1"/>
    <s v="Old_Claim"/>
    <x v="0"/>
    <x v="0"/>
  </r>
  <r>
    <s v="L01/080/9/000028/2018"/>
    <x v="871"/>
    <s v="17/01/2019"/>
    <x v="0"/>
    <n v="266870.614"/>
    <n v="266870.614"/>
    <n v="1"/>
    <x v="10"/>
    <n v="2019"/>
    <s v="2018Q4"/>
    <s v="Old_Claim"/>
    <x v="1"/>
    <x v="0"/>
  </r>
  <r>
    <s v="L01/110/9/000001/2019"/>
    <x v="872"/>
    <s v="18/01/2019"/>
    <x v="2"/>
    <n v="10000"/>
    <n v="10000"/>
    <n v="1"/>
    <x v="1"/>
    <n v="2019"/>
    <s v="2019Q1"/>
    <s v="Old_Claim"/>
    <x v="0"/>
    <x v="0"/>
  </r>
  <r>
    <s v="L01/070/9/000002/2019"/>
    <x v="873"/>
    <s v="18/01/2019"/>
    <x v="1"/>
    <n v="40000"/>
    <n v="40000"/>
    <n v="1"/>
    <x v="1"/>
    <n v="2019"/>
    <s v="2019Q1"/>
    <s v="Old_Claim"/>
    <x v="0"/>
    <x v="0"/>
  </r>
  <r>
    <s v="L02/070/9/000281/2018"/>
    <x v="867"/>
    <s v="21/01/2019"/>
    <x v="1"/>
    <n v="48200"/>
    <n v="48200"/>
    <n v="1"/>
    <x v="10"/>
    <n v="2019"/>
    <s v="2018Q4"/>
    <s v="Old_Claim"/>
    <x v="1"/>
    <x v="0"/>
  </r>
  <r>
    <s v="L02/087/9/000005/2019"/>
    <x v="874"/>
    <s v="04/03/2019"/>
    <x v="0"/>
    <n v="313635"/>
    <n v="313635"/>
    <n v="1"/>
    <x v="1"/>
    <n v="2019"/>
    <s v="2019Q1"/>
    <s v="Old_Claim"/>
    <x v="1"/>
    <x v="0"/>
  </r>
  <r>
    <s v="L01/080/9/000006/2019"/>
    <x v="875"/>
    <s v="06/03/2019"/>
    <x v="0"/>
    <n v="7540"/>
    <n v="7540"/>
    <n v="1"/>
    <x v="1"/>
    <n v="2019"/>
    <s v="2019Q1"/>
    <s v="Old_Claim"/>
    <x v="1"/>
    <x v="0"/>
  </r>
  <r>
    <s v="L01/080/9/000007/2019"/>
    <x v="876"/>
    <s v="14/02/2019"/>
    <x v="0"/>
    <n v="1000"/>
    <n v="1000"/>
    <n v="1"/>
    <x v="1"/>
    <n v="2019"/>
    <s v="2019Q1"/>
    <s v="Old_Claim"/>
    <x v="0"/>
    <x v="0"/>
  </r>
  <r>
    <s v="L01/080/9/000008/2019"/>
    <x v="877"/>
    <s v="01/03/2019"/>
    <x v="0"/>
    <n v="8400"/>
    <n v="8400"/>
    <n v="1"/>
    <x v="1"/>
    <n v="2019"/>
    <s v="2019Q1"/>
    <s v="Old_Claim"/>
    <x v="0"/>
    <x v="0"/>
  </r>
  <r>
    <s v="L02/070/9/000039/2019"/>
    <x v="878"/>
    <s v="06/03/2019"/>
    <x v="1"/>
    <n v="-96000"/>
    <n v="-96000"/>
    <n v="1"/>
    <x v="1"/>
    <n v="2019"/>
    <s v="2019Q1"/>
    <s v="Old_Claim"/>
    <x v="0"/>
    <x v="0"/>
  </r>
  <r>
    <s v="L02/070/9/000285/2018"/>
    <x v="879"/>
    <s v="13/02/2019"/>
    <x v="1"/>
    <n v="5000"/>
    <n v="5000"/>
    <n v="1"/>
    <x v="10"/>
    <n v="2019"/>
    <s v="2018Q3"/>
    <s v="Old_Claim"/>
    <x v="0"/>
    <x v="0"/>
  </r>
  <r>
    <s v="L01/080/9/000033/2018"/>
    <x v="880"/>
    <s v="22/02/2019"/>
    <x v="0"/>
    <n v="500000"/>
    <n v="500000"/>
    <n v="1"/>
    <x v="10"/>
    <n v="2019"/>
    <s v="2018Q4"/>
    <s v="Old_Claim"/>
    <x v="1"/>
    <x v="0"/>
  </r>
  <r>
    <s v="L01/020/9/000009/2017"/>
    <x v="881"/>
    <s v="19/03/2019"/>
    <x v="3"/>
    <n v="2000"/>
    <n v="30.4"/>
    <n v="1"/>
    <x v="14"/>
    <n v="2019"/>
    <s v="2017Q3"/>
    <s v="Old_Claim"/>
    <x v="0"/>
    <x v="0"/>
  </r>
  <r>
    <s v="L01/070/9/000055/2019"/>
    <x v="882"/>
    <s v="19/03/2019"/>
    <x v="1"/>
    <n v="2500"/>
    <n v="2500"/>
    <n v="1"/>
    <x v="1"/>
    <n v="2019"/>
    <s v="2019Q1"/>
    <s v="Old_Claim"/>
    <x v="0"/>
    <x v="0"/>
  </r>
  <r>
    <s v="L01/070/9/000060/2019"/>
    <x v="882"/>
    <s v="28/03/2019"/>
    <x v="1"/>
    <n v="2700"/>
    <n v="2700"/>
    <n v="1"/>
    <x v="1"/>
    <n v="2019"/>
    <s v="2019Q1"/>
    <s v="Old_Claim"/>
    <x v="0"/>
    <x v="0"/>
  </r>
  <r>
    <s v="L01/080/9/000014/2019"/>
    <x v="883"/>
    <s v="01/04/2019"/>
    <x v="0"/>
    <n v="1000"/>
    <n v="1000"/>
    <n v="1"/>
    <x v="1"/>
    <n v="2019"/>
    <s v="2019Q1"/>
    <s v="Old_Claim"/>
    <x v="0"/>
    <x v="0"/>
  </r>
  <r>
    <s v="L02/070/9/000292/2018"/>
    <x v="884"/>
    <s v="29/03/2019"/>
    <x v="1"/>
    <n v="704491"/>
    <n v="704491"/>
    <n v="1"/>
    <x v="10"/>
    <n v="2019"/>
    <s v="2018Q4"/>
    <s v="Old_Claim"/>
    <x v="1"/>
    <x v="0"/>
  </r>
  <r>
    <s v="L01/110/9/000035/2018"/>
    <x v="885"/>
    <s v="15/04/2019"/>
    <x v="2"/>
    <n v="1000"/>
    <n v="1000"/>
    <n v="1"/>
    <x v="10"/>
    <n v="2019"/>
    <s v="2018Q4"/>
    <s v="Old_Claim"/>
    <x v="0"/>
    <x v="0"/>
  </r>
  <r>
    <s v="L01/084/9/000026/2018"/>
    <x v="886"/>
    <s v="23/04/2019"/>
    <x v="0"/>
    <n v="728178.32819999999"/>
    <n v="728178.32819999999"/>
    <n v="1"/>
    <x v="10"/>
    <n v="2019"/>
    <s v="2018Q1"/>
    <s v="Old_Claim"/>
    <x v="1"/>
    <x v="0"/>
  </r>
  <r>
    <s v="L01/110/9/000007/2019"/>
    <x v="887"/>
    <s v="29/04/2019"/>
    <x v="2"/>
    <n v="5000"/>
    <n v="5000"/>
    <n v="1"/>
    <x v="1"/>
    <n v="2019"/>
    <s v="2019Q2"/>
    <s v="Old_Claim"/>
    <x v="0"/>
    <x v="0"/>
  </r>
  <r>
    <s v="L01/110/9/000006/2019"/>
    <x v="888"/>
    <s v="29/04/2019"/>
    <x v="2"/>
    <n v="5000"/>
    <n v="5000"/>
    <n v="1"/>
    <x v="1"/>
    <n v="2019"/>
    <s v="2019Q2"/>
    <s v="Old_Claim"/>
    <x v="0"/>
    <x v="0"/>
  </r>
  <r>
    <s v="L01/110/9/000005/2019"/>
    <x v="335"/>
    <s v="29/04/2019"/>
    <x v="2"/>
    <n v="684491"/>
    <n v="684491"/>
    <n v="1"/>
    <x v="1"/>
    <n v="2019"/>
    <s v="2019Q2"/>
    <s v="Old_Claim"/>
    <x v="1"/>
    <x v="0"/>
  </r>
  <r>
    <s v="L01/110/9/000004/2019"/>
    <x v="882"/>
    <s v="29/04/2019"/>
    <x v="2"/>
    <n v="5000"/>
    <n v="5000"/>
    <n v="1"/>
    <x v="1"/>
    <n v="2019"/>
    <s v="2019Q1"/>
    <s v="Old_Claim"/>
    <x v="0"/>
    <x v="0"/>
  </r>
  <r>
    <s v="L01/070/9/000087/2019"/>
    <x v="889"/>
    <s v="30/04/2019"/>
    <x v="1"/>
    <n v="1000"/>
    <n v="1000"/>
    <n v="1"/>
    <x v="1"/>
    <n v="2019"/>
    <s v="2019Q2"/>
    <s v="Old_Claim"/>
    <x v="0"/>
    <x v="0"/>
  </r>
  <r>
    <s v="L01/040/9/000002/2019"/>
    <x v="206"/>
    <s v="03/05/2019"/>
    <x v="9"/>
    <n v="5000"/>
    <n v="6.1499999999995998"/>
    <n v="1"/>
    <x v="1"/>
    <n v="2019"/>
    <s v="2019Q2"/>
    <s v="Old_Claim"/>
    <x v="0"/>
    <x v="0"/>
  </r>
  <r>
    <s v="L01/110/9/000010/2019"/>
    <x v="890"/>
    <s v="30/04/2019"/>
    <x v="2"/>
    <n v="5000"/>
    <n v="5000"/>
    <n v="1"/>
    <x v="1"/>
    <n v="2019"/>
    <s v="2019Q2"/>
    <s v="Old_Claim"/>
    <x v="0"/>
    <x v="0"/>
  </r>
  <r>
    <s v="L01/070/9/000100/2019"/>
    <x v="882"/>
    <s v="01/04/2019"/>
    <x v="1"/>
    <n v="634755"/>
    <n v="634755"/>
    <n v="1"/>
    <x v="1"/>
    <n v="2019"/>
    <s v="2019Q1"/>
    <s v="Old_Claim"/>
    <x v="2"/>
    <x v="0"/>
  </r>
  <r>
    <s v="L01/110/9/000036/2018"/>
    <x v="802"/>
    <s v="13/05/2019"/>
    <x v="2"/>
    <n v="1000"/>
    <n v="1000"/>
    <n v="1"/>
    <x v="10"/>
    <n v="2019"/>
    <s v="2018Q2"/>
    <s v="Old_Claim"/>
    <x v="0"/>
    <x v="0"/>
  </r>
  <r>
    <s v="L01/110/9/000037/2018"/>
    <x v="891"/>
    <s v="15/05/2019"/>
    <x v="2"/>
    <n v="10000"/>
    <n v="10000"/>
    <n v="1"/>
    <x v="10"/>
    <n v="2019"/>
    <s v="2018Q4"/>
    <s v="Old_Claim"/>
    <x v="0"/>
    <x v="0"/>
  </r>
  <r>
    <s v="L01/070/9/000117/2019"/>
    <x v="892"/>
    <s v="20/05/2019"/>
    <x v="1"/>
    <n v="6150"/>
    <n v="6150"/>
    <n v="1"/>
    <x v="1"/>
    <n v="2019"/>
    <s v="2019Q2"/>
    <s v="Old_Claim"/>
    <x v="0"/>
    <x v="0"/>
  </r>
  <r>
    <s v="L01/080/9/000030/2019"/>
    <x v="206"/>
    <s v="29/05/2019"/>
    <x v="0"/>
    <n v="291800"/>
    <n v="0"/>
    <n v="1"/>
    <x v="1"/>
    <n v="2019"/>
    <s v="2019Q2"/>
    <s v="Old_Claim"/>
    <x v="0"/>
    <x v="0"/>
  </r>
  <r>
    <s v="L02/070/9/000131/2019"/>
    <x v="893"/>
    <s v="29/05/2019"/>
    <x v="1"/>
    <n v="10000"/>
    <n v="10000"/>
    <n v="1"/>
    <x v="1"/>
    <n v="2019"/>
    <s v="2019Q2"/>
    <s v="Old_Claim"/>
    <x v="0"/>
    <x v="0"/>
  </r>
  <r>
    <s v="L01/700/9/000133/2019"/>
    <x v="894"/>
    <s v="29/05/2019"/>
    <x v="1"/>
    <n v="9500"/>
    <n v="9500"/>
    <n v="1"/>
    <x v="1"/>
    <n v="2019"/>
    <s v="2019Q2"/>
    <s v="Old_Claim"/>
    <x v="0"/>
    <x v="0"/>
  </r>
  <r>
    <s v="L01/070/9/000134/2019"/>
    <x v="340"/>
    <s v="30/05/2019"/>
    <x v="1"/>
    <n v="1000"/>
    <n v="1000"/>
    <n v="1"/>
    <x v="1"/>
    <n v="2019"/>
    <s v="2019Q2"/>
    <s v="Old_Claim"/>
    <x v="0"/>
    <x v="0"/>
  </r>
  <r>
    <s v="L01/070/9/000138/2019"/>
    <x v="895"/>
    <s v="04/06/2019"/>
    <x v="1"/>
    <n v="6380"/>
    <n v="6380"/>
    <n v="1"/>
    <x v="1"/>
    <n v="2019"/>
    <s v="2019Q2"/>
    <s v="Old_Claim"/>
    <x v="2"/>
    <x v="0"/>
  </r>
  <r>
    <s v="L01/052/9/000002/2019"/>
    <x v="79"/>
    <s v="04/06/2019"/>
    <x v="5"/>
    <n v="100000"/>
    <n v="100000"/>
    <n v="1"/>
    <x v="1"/>
    <n v="2019"/>
    <s v="2019Q2"/>
    <s v="Old_Claim"/>
    <x v="0"/>
    <x v="0"/>
  </r>
  <r>
    <s v="L01/088/9/000014/2019"/>
    <x v="896"/>
    <s v="17/06/2019"/>
    <x v="0"/>
    <n v="1000"/>
    <n v="1000"/>
    <n v="1"/>
    <x v="1"/>
    <n v="2019"/>
    <s v="2019Q2"/>
    <s v="Old_Claim"/>
    <x v="0"/>
    <x v="0"/>
  </r>
  <r>
    <s v="L01/070/9/000152/2019"/>
    <x v="897"/>
    <s v="31/05/2019"/>
    <x v="1"/>
    <n v="389473.68420000002"/>
    <n v="389473.68420000002"/>
    <n v="1"/>
    <x v="1"/>
    <n v="2019"/>
    <s v="2019Q1"/>
    <s v="Old_Claim"/>
    <x v="1"/>
    <x v="0"/>
  </r>
  <r>
    <s v="L01/070/9/000156/2019"/>
    <x v="898"/>
    <s v="20/06/2019"/>
    <x v="1"/>
    <n v="5000"/>
    <n v="5000"/>
    <n v="1"/>
    <x v="1"/>
    <n v="2019"/>
    <s v="2019Q1"/>
    <s v="Old_Claim"/>
    <x v="0"/>
    <x v="0"/>
  </r>
  <r>
    <s v="L01/052/9/000003/2019"/>
    <x v="899"/>
    <s v="19/06/2019"/>
    <x v="5"/>
    <n v="1000"/>
    <n v="1000"/>
    <n v="1"/>
    <x v="1"/>
    <n v="2019"/>
    <s v="2019Q2"/>
    <s v="Old_Claim"/>
    <x v="0"/>
    <x v="0"/>
  </r>
  <r>
    <s v="L01/022/9/000002/2018"/>
    <x v="900"/>
    <s v="23/04/2019"/>
    <x v="3"/>
    <n v="5000"/>
    <n v="58361.05"/>
    <n v="1"/>
    <x v="10"/>
    <n v="2019"/>
    <s v="2018Q4"/>
    <s v="Old_Claim"/>
    <x v="1"/>
    <x v="0"/>
  </r>
  <r>
    <s v="L01/110/9/000013/2019"/>
    <x v="339"/>
    <s v="25/06/2019"/>
    <x v="2"/>
    <n v="39000"/>
    <n v="39000"/>
    <n v="1"/>
    <x v="1"/>
    <n v="2019"/>
    <s v="2019Q2"/>
    <s v="Old_Claim"/>
    <x v="0"/>
    <x v="0"/>
  </r>
  <r>
    <s v="L01/070/9/000165/2019"/>
    <x v="901"/>
    <s v="04/07/2019"/>
    <x v="1"/>
    <n v="292314"/>
    <n v="292314"/>
    <n v="1"/>
    <x v="1"/>
    <n v="2019"/>
    <s v="2019Q2"/>
    <s v="Old_Claim"/>
    <x v="2"/>
    <x v="0"/>
  </r>
  <r>
    <s v="L01/700/9/000166/2019"/>
    <x v="902"/>
    <s v="26/06/2019"/>
    <x v="1"/>
    <n v="84"/>
    <n v="84"/>
    <n v="1"/>
    <x v="1"/>
    <n v="2019"/>
    <s v="2019Q2"/>
    <s v="Old_Claim"/>
    <x v="0"/>
    <x v="0"/>
  </r>
  <r>
    <s v="L01/103/9/000004/2018"/>
    <x v="903"/>
    <s v="20/08/2018"/>
    <x v="4"/>
    <n v="1000"/>
    <n v="1000"/>
    <n v="1"/>
    <x v="10"/>
    <n v="2018"/>
    <s v="2018Q3"/>
    <s v="Old_Claim"/>
    <x v="0"/>
    <x v="0"/>
  </r>
  <r>
    <s v="L01/070/9/000170/2019"/>
    <x v="343"/>
    <s v="09/07/2019"/>
    <x v="1"/>
    <n v="640"/>
    <n v="640"/>
    <n v="1"/>
    <x v="1"/>
    <n v="2019"/>
    <s v="2019Q2"/>
    <s v="Old_Claim"/>
    <x v="0"/>
    <x v="0"/>
  </r>
  <r>
    <s v="L01/070/9/000178/2019"/>
    <x v="240"/>
    <s v="15/07/2019"/>
    <x v="1"/>
    <n v="1000"/>
    <n v="1000"/>
    <n v="1"/>
    <x v="1"/>
    <n v="2019"/>
    <s v="2019Q3"/>
    <s v="Old_Claim"/>
    <x v="0"/>
    <x v="0"/>
  </r>
  <r>
    <s v="L01/070/9/000188/2019"/>
    <x v="904"/>
    <s v="22/07/2019"/>
    <x v="1"/>
    <n v="294117.6471"/>
    <n v="294117.6471"/>
    <n v="1"/>
    <x v="1"/>
    <n v="2019"/>
    <s v="2019Q3"/>
    <s v="Old_Claim"/>
    <x v="1"/>
    <x v="0"/>
  </r>
  <r>
    <s v="L01/054/9/000001/2019"/>
    <x v="349"/>
    <s v="22/07/2019"/>
    <x v="5"/>
    <n v="414110.41009999998"/>
    <n v="414110.41009999998"/>
    <n v="1"/>
    <x v="1"/>
    <n v="2019"/>
    <s v="2019Q3"/>
    <s v="Old_Claim"/>
    <x v="1"/>
    <x v="0"/>
  </r>
  <r>
    <s v="L01/070/9/000193/2019"/>
    <x v="905"/>
    <s v="25/07/2019"/>
    <x v="1"/>
    <n v="99411.764710000003"/>
    <n v="99411.764710000003"/>
    <n v="1"/>
    <x v="1"/>
    <n v="2019"/>
    <s v="2019Q2"/>
    <s v="Old_Claim"/>
    <x v="1"/>
    <x v="0"/>
  </r>
  <r>
    <s v="L01/110/9/000038/2018"/>
    <x v="906"/>
    <s v="25/07/2019"/>
    <x v="2"/>
    <n v="50000"/>
    <n v="50000"/>
    <n v="1"/>
    <x v="10"/>
    <n v="2019"/>
    <s v="2018Q1"/>
    <s v="Old_Claim"/>
    <x v="0"/>
    <x v="0"/>
  </r>
  <r>
    <s v="L01/110/9/000016/2019"/>
    <x v="907"/>
    <s v="30/07/2019"/>
    <x v="2"/>
    <n v="1000"/>
    <n v="1000"/>
    <n v="1"/>
    <x v="1"/>
    <n v="2019"/>
    <s v="2019Q2"/>
    <s v="Old_Claim"/>
    <x v="0"/>
    <x v="0"/>
  </r>
  <r>
    <s v="L01/700/9/000198/2019"/>
    <x v="908"/>
    <s v="01/08/2019"/>
    <x v="1"/>
    <n v="100"/>
    <n v="100"/>
    <n v="1"/>
    <x v="1"/>
    <n v="2019"/>
    <s v="2019Q3"/>
    <s v="Old_Claim"/>
    <x v="0"/>
    <x v="0"/>
  </r>
  <r>
    <s v="L01/112/9/000008/2017"/>
    <x v="761"/>
    <s v="15/07/2019"/>
    <x v="2"/>
    <n v="519298.24560000002"/>
    <n v="519298.24560000002"/>
    <n v="1"/>
    <x v="14"/>
    <n v="2019"/>
    <s v="2017Q3"/>
    <s v="Old_Claim"/>
    <x v="1"/>
    <x v="0"/>
  </r>
  <r>
    <s v="L01/110/9/000017/2019"/>
    <x v="909"/>
    <s v="02/08/2019"/>
    <x v="2"/>
    <n v="593000"/>
    <n v="593000"/>
    <n v="1"/>
    <x v="1"/>
    <n v="2019"/>
    <s v="2019Q1"/>
    <s v="Old_Claim"/>
    <x v="1"/>
    <x v="0"/>
  </r>
  <r>
    <s v="L01/110/9/000021/2019"/>
    <x v="910"/>
    <s v="06/08/2019"/>
    <x v="2"/>
    <n v="5000"/>
    <n v="5000"/>
    <n v="1"/>
    <x v="1"/>
    <n v="2019"/>
    <s v="2019Q1"/>
    <s v="Old_Claim"/>
    <x v="0"/>
    <x v="0"/>
  </r>
  <r>
    <s v="L01/110/9/000020/2019"/>
    <x v="911"/>
    <s v="06/08/2019"/>
    <x v="2"/>
    <n v="1000"/>
    <n v="1000"/>
    <n v="1"/>
    <x v="1"/>
    <n v="2019"/>
    <s v="2019Q1"/>
    <s v="Old_Claim"/>
    <x v="0"/>
    <x v="0"/>
  </r>
  <r>
    <s v="L01/110/9/000019/2019"/>
    <x v="912"/>
    <s v="06/08/2019"/>
    <x v="2"/>
    <n v="50000"/>
    <n v="50000"/>
    <n v="1"/>
    <x v="1"/>
    <n v="2019"/>
    <s v="2019Q1"/>
    <s v="Old_Claim"/>
    <x v="0"/>
    <x v="0"/>
  </r>
  <r>
    <s v="L01/110/9/000018/2019"/>
    <x v="913"/>
    <s v="05/08/2019"/>
    <x v="2"/>
    <n v="1000"/>
    <n v="1000"/>
    <n v="1"/>
    <x v="1"/>
    <n v="2019"/>
    <s v="2019Q2"/>
    <s v="Old_Claim"/>
    <x v="0"/>
    <x v="0"/>
  </r>
  <r>
    <s v="L01/110/9/000022/2019"/>
    <x v="341"/>
    <s v="06/08/2019"/>
    <x v="2"/>
    <n v="5000"/>
    <n v="5000"/>
    <n v="1"/>
    <x v="1"/>
    <n v="2019"/>
    <s v="2019Q2"/>
    <s v="Old_Claim"/>
    <x v="0"/>
    <x v="0"/>
  </r>
  <r>
    <s v="L01/110/9/000023/2019"/>
    <x v="205"/>
    <s v="06/08/2019"/>
    <x v="2"/>
    <n v="5000"/>
    <n v="5000"/>
    <n v="1"/>
    <x v="1"/>
    <n v="2019"/>
    <s v="2019Q2"/>
    <s v="Old_Claim"/>
    <x v="0"/>
    <x v="0"/>
  </r>
  <r>
    <s v="L01/070/9/000207/2019"/>
    <x v="914"/>
    <s v="14/08/2019"/>
    <x v="1"/>
    <n v="585019"/>
    <n v="585019"/>
    <n v="1"/>
    <x v="1"/>
    <n v="2019"/>
    <s v="2019Q3"/>
    <s v="Old_Claim"/>
    <x v="1"/>
    <x v="0"/>
  </r>
  <r>
    <s v="L01/063/9/000004/2019"/>
    <x v="915"/>
    <s v="14/08/2019"/>
    <x v="8"/>
    <n v="40000"/>
    <n v="40000"/>
    <n v="1"/>
    <x v="1"/>
    <n v="2019"/>
    <s v="2019Q3"/>
    <s v="Old_Claim"/>
    <x v="0"/>
    <x v="0"/>
  </r>
  <r>
    <s v="L01/062/9/000006/2019"/>
    <x v="916"/>
    <s v="14/08/2019"/>
    <x v="5"/>
    <n v="100000"/>
    <n v="100000"/>
    <n v="1"/>
    <x v="1"/>
    <n v="2019"/>
    <s v="2019Q2"/>
    <s v="Old_Claim"/>
    <x v="0"/>
    <x v="0"/>
  </r>
  <r>
    <s v="L01/700/9/000209/2019"/>
    <x v="914"/>
    <s v="14/08/2019"/>
    <x v="1"/>
    <n v="2500"/>
    <n v="2500"/>
    <n v="1"/>
    <x v="1"/>
    <n v="2019"/>
    <s v="2019Q3"/>
    <s v="Old_Claim"/>
    <x v="0"/>
    <x v="0"/>
  </r>
  <r>
    <s v="L01/110/9/000024/2019"/>
    <x v="240"/>
    <s v="15/08/2019"/>
    <x v="2"/>
    <n v="10000"/>
    <n v="10000"/>
    <n v="1"/>
    <x v="1"/>
    <n v="2019"/>
    <s v="2019Q3"/>
    <s v="Old_Claim"/>
    <x v="0"/>
    <x v="0"/>
  </r>
  <r>
    <s v="L01/070/9/000221/2019"/>
    <x v="917"/>
    <s v="19/08/2019"/>
    <x v="1"/>
    <n v="559868.42110000004"/>
    <n v="559868.42110000004"/>
    <n v="1"/>
    <x v="1"/>
    <n v="2019"/>
    <s v="2019Q3"/>
    <s v="Old_Claim"/>
    <x v="1"/>
    <x v="0"/>
  </r>
  <r>
    <s v="L01/088/9/000029/2019"/>
    <x v="918"/>
    <s v="21/06/2019"/>
    <x v="0"/>
    <n v="1000"/>
    <n v="1000"/>
    <n v="1"/>
    <x v="1"/>
    <n v="2019"/>
    <s v="2019Q2"/>
    <s v="Old_Claim"/>
    <x v="0"/>
    <x v="0"/>
  </r>
  <r>
    <s v="L01/112/9/000009/2017"/>
    <x v="919"/>
    <s v="23/08/2019"/>
    <x v="2"/>
    <n v="250000"/>
    <n v="250000"/>
    <n v="1"/>
    <x v="14"/>
    <n v="2019"/>
    <s v="2017Q4"/>
    <s v="Old_Claim"/>
    <x v="1"/>
    <x v="0"/>
  </r>
  <r>
    <s v="L01/110/9/000039/2018"/>
    <x v="869"/>
    <s v="20/08/2019"/>
    <x v="2"/>
    <n v="10000"/>
    <n v="10000"/>
    <n v="1"/>
    <x v="10"/>
    <n v="2019"/>
    <s v="2018Q4"/>
    <s v="Old_Claim"/>
    <x v="0"/>
    <x v="0"/>
  </r>
  <r>
    <s v="L01/070/9/000230/2019"/>
    <x v="180"/>
    <s v="02/09/2019"/>
    <x v="1"/>
    <n v="5000"/>
    <n v="5000"/>
    <n v="1"/>
    <x v="1"/>
    <n v="2019"/>
    <s v="2019Q3"/>
    <s v="Old_Claim"/>
    <x v="0"/>
    <x v="0"/>
  </r>
  <r>
    <s v="L05/070/9/000236/2019"/>
    <x v="920"/>
    <s v="09/09/2019"/>
    <x v="1"/>
    <n v="3000"/>
    <n v="3000"/>
    <n v="1"/>
    <x v="1"/>
    <n v="2019"/>
    <s v="2019Q3"/>
    <s v="Old_Claim"/>
    <x v="0"/>
    <x v="0"/>
  </r>
  <r>
    <s v="L01/084/9/000037/2019"/>
    <x v="179"/>
    <s v="10/09/2019"/>
    <x v="0"/>
    <n v="1000"/>
    <n v="1000"/>
    <n v="1"/>
    <x v="1"/>
    <n v="2019"/>
    <s v="2019Q3"/>
    <s v="Old_Claim"/>
    <x v="0"/>
    <x v="0"/>
  </r>
  <r>
    <s v="L01/070/9/000239/2019"/>
    <x v="208"/>
    <s v="11/09/2019"/>
    <x v="1"/>
    <n v="9"/>
    <n v="9"/>
    <n v="1"/>
    <x v="1"/>
    <n v="2019"/>
    <s v="2019Q3"/>
    <s v="Old_Claim"/>
    <x v="0"/>
    <x v="0"/>
  </r>
  <r>
    <s v="L01/062/9/000008/2019"/>
    <x v="921"/>
    <s v="09/09/2019"/>
    <x v="5"/>
    <n v="19000"/>
    <n v="19000"/>
    <n v="1"/>
    <x v="1"/>
    <n v="2019"/>
    <s v="2019Q3"/>
    <s v="Old_Claim"/>
    <x v="0"/>
    <x v="0"/>
  </r>
  <r>
    <s v="L01/030/9/000006/2019"/>
    <x v="359"/>
    <s v="24/09/2019"/>
    <x v="7"/>
    <n v="50000"/>
    <n v="12576.5"/>
    <n v="1"/>
    <x v="1"/>
    <n v="2019"/>
    <s v="2019Q3"/>
    <s v="Old_Claim"/>
    <x v="0"/>
    <x v="0"/>
  </r>
  <r>
    <s v="L01/110/9/000046/2017"/>
    <x v="922"/>
    <s v="16/09/2019"/>
    <x v="2"/>
    <n v="9000"/>
    <n v="9000"/>
    <n v="1"/>
    <x v="14"/>
    <n v="2019"/>
    <s v="2017Q2"/>
    <s v="Old_Claim"/>
    <x v="0"/>
    <x v="0"/>
  </r>
  <r>
    <s v="L01/110/9/000025/2019"/>
    <x v="923"/>
    <s v="13/09/2019"/>
    <x v="2"/>
    <n v="20000"/>
    <n v="20000"/>
    <n v="1"/>
    <x v="1"/>
    <n v="2019"/>
    <s v="2019Q3"/>
    <s v="Old_Claim"/>
    <x v="0"/>
    <x v="0"/>
  </r>
  <r>
    <s v="L01/110/9/000040/2018"/>
    <x v="924"/>
    <s v="16/09/2019"/>
    <x v="2"/>
    <n v="1000"/>
    <n v="1000"/>
    <n v="1"/>
    <x v="10"/>
    <n v="2019"/>
    <s v="2018Q2"/>
    <s v="Old_Claim"/>
    <x v="0"/>
    <x v="0"/>
  </r>
  <r>
    <s v="L01/070/9/000269/2019"/>
    <x v="925"/>
    <s v="26/09/2019"/>
    <x v="1"/>
    <n v="9580"/>
    <n v="9580"/>
    <n v="1"/>
    <x v="1"/>
    <n v="2019"/>
    <s v="2019Q3"/>
    <s v="Old_Claim"/>
    <x v="2"/>
    <x v="0"/>
  </r>
  <r>
    <s v="L01/110/9/000026/2019"/>
    <x v="926"/>
    <s v="16/08/2019"/>
    <x v="2"/>
    <n v="1000"/>
    <n v="1000"/>
    <n v="1"/>
    <x v="1"/>
    <n v="2019"/>
    <s v="2019Q3"/>
    <s v="Old_Claim"/>
    <x v="0"/>
    <x v="0"/>
  </r>
  <r>
    <s v="L01/103/9/000001/2019"/>
    <x v="926"/>
    <s v="16/08/2019"/>
    <x v="4"/>
    <n v="30600"/>
    <n v="30600"/>
    <n v="1"/>
    <x v="1"/>
    <n v="2019"/>
    <s v="2019Q3"/>
    <s v="Old_Claim"/>
    <x v="0"/>
    <x v="0"/>
  </r>
  <r>
    <s v="L01/110/9/000028/2019"/>
    <x v="927"/>
    <s v="08/10/2019"/>
    <x v="2"/>
    <n v="100000"/>
    <n v="100000"/>
    <n v="1"/>
    <x v="1"/>
    <n v="2019"/>
    <s v="2019Q4"/>
    <s v="Old_Claim"/>
    <x v="0"/>
    <x v="0"/>
  </r>
  <r>
    <s v="L01/101/9/000001/2019"/>
    <x v="383"/>
    <s v="22/10/2019"/>
    <x v="4"/>
    <n v="100000"/>
    <n v="100000"/>
    <n v="1"/>
    <x v="1"/>
    <n v="2019"/>
    <s v="2019Q3"/>
    <s v="Old_Claim"/>
    <x v="0"/>
    <x v="0"/>
  </r>
  <r>
    <s v="L01/103/9/000002/2019"/>
    <x v="216"/>
    <s v="17/10/2019"/>
    <x v="4"/>
    <n v="1000"/>
    <n v="1000"/>
    <n v="1"/>
    <x v="1"/>
    <n v="2019"/>
    <s v="2019Q4"/>
    <s v="Old_Claim"/>
    <x v="0"/>
    <x v="0"/>
  </r>
  <r>
    <s v="L01/110/9/000030/2019"/>
    <x v="216"/>
    <s v="17/10/2019"/>
    <x v="2"/>
    <n v="10000"/>
    <n v="10000"/>
    <n v="1"/>
    <x v="1"/>
    <n v="2019"/>
    <s v="2019Q4"/>
    <s v="Old_Claim"/>
    <x v="0"/>
    <x v="0"/>
  </r>
  <r>
    <s v="L01/070/9/000305/2019"/>
    <x v="181"/>
    <s v="18/10/2019"/>
    <x v="1"/>
    <n v="20"/>
    <n v="20"/>
    <n v="1"/>
    <x v="1"/>
    <n v="2019"/>
    <s v="2019Q4"/>
    <s v="Old_Claim"/>
    <x v="0"/>
    <x v="0"/>
  </r>
  <r>
    <s v="L01/070/9/000308/2019"/>
    <x v="928"/>
    <s v="22/10/2019"/>
    <x v="1"/>
    <n v="200"/>
    <n v="200"/>
    <n v="1"/>
    <x v="1"/>
    <n v="2019"/>
    <s v="2019Q4"/>
    <s v="Old_Claim"/>
    <x v="2"/>
    <x v="0"/>
  </r>
  <r>
    <s v="L01/040/9/000005/2019"/>
    <x v="929"/>
    <s v="22/10/2019"/>
    <x v="9"/>
    <n v="353161.80070000002"/>
    <n v="-190898.27069999999"/>
    <n v="1"/>
    <x v="1"/>
    <n v="2019"/>
    <s v="2019Q3"/>
    <s v="Old_Claim"/>
    <x v="1"/>
    <x v="0"/>
  </r>
  <r>
    <s v="L01/110/9/000031/2019"/>
    <x v="211"/>
    <s v="18/10/2019"/>
    <x v="2"/>
    <n v="5000"/>
    <n v="5000"/>
    <n v="1"/>
    <x v="1"/>
    <n v="2019"/>
    <s v="2019Q4"/>
    <s v="Old_Claim"/>
    <x v="0"/>
    <x v="0"/>
  </r>
  <r>
    <s v="L01/064/9/000003/2019"/>
    <x v="427"/>
    <s v="25/10/2019"/>
    <x v="8"/>
    <n v="77000"/>
    <n v="77000"/>
    <n v="1"/>
    <x v="1"/>
    <n v="2019"/>
    <s v="2019Q4"/>
    <s v="Old_Claim"/>
    <x v="0"/>
    <x v="0"/>
  </r>
  <r>
    <s v="L01/070/9/000288/2016"/>
    <x v="930"/>
    <s v="25/10/2019"/>
    <x v="1"/>
    <n v="543225.39910000004"/>
    <n v="543225.39910000004"/>
    <n v="1"/>
    <x v="9"/>
    <n v="2019"/>
    <s v="2016Q4"/>
    <s v="Old_Claim"/>
    <x v="1"/>
    <x v="0"/>
  </r>
  <r>
    <s v="L01/110/9/000032/2019"/>
    <x v="931"/>
    <s v="07/11/2019"/>
    <x v="2"/>
    <n v="5000"/>
    <n v="5000"/>
    <n v="1"/>
    <x v="1"/>
    <n v="2019"/>
    <s v="2019Q4"/>
    <s v="Old_Claim"/>
    <x v="0"/>
    <x v="0"/>
  </r>
  <r>
    <s v="L01/052/9/000005/2019"/>
    <x v="928"/>
    <s v="07/11/2019"/>
    <x v="5"/>
    <n v="50000"/>
    <n v="50000"/>
    <n v="1"/>
    <x v="1"/>
    <n v="2019"/>
    <s v="2019Q4"/>
    <s v="Old_Claim"/>
    <x v="0"/>
    <x v="0"/>
  </r>
  <r>
    <s v="L01/070/9/000345/2019"/>
    <x v="915"/>
    <s v="13/11/2019"/>
    <x v="1"/>
    <n v="100"/>
    <n v="100"/>
    <n v="1"/>
    <x v="1"/>
    <n v="2019"/>
    <s v="2019Q3"/>
    <s v="Old_Claim"/>
    <x v="0"/>
    <x v="0"/>
  </r>
  <r>
    <s v="L01/070/9/000343/2019"/>
    <x v="8"/>
    <s v="12/11/2019"/>
    <x v="1"/>
    <n v="3260"/>
    <n v="3260"/>
    <n v="1"/>
    <x v="1"/>
    <n v="2019"/>
    <s v="2019Q4"/>
    <s v="Old_Claim"/>
    <x v="0"/>
    <x v="0"/>
  </r>
  <r>
    <s v="L01/070/9/000348/2019"/>
    <x v="376"/>
    <s v="12/11/2019"/>
    <x v="1"/>
    <n v="140"/>
    <n v="140"/>
    <n v="1"/>
    <x v="1"/>
    <n v="2019"/>
    <s v="2019Q4"/>
    <s v="Old_Claim"/>
    <x v="0"/>
    <x v="0"/>
  </r>
  <r>
    <s v="L01/110/9/000033/2019"/>
    <x v="932"/>
    <s v="14/11/2019"/>
    <x v="2"/>
    <n v="421610"/>
    <n v="421610"/>
    <n v="1"/>
    <x v="1"/>
    <n v="2019"/>
    <s v="2019Q4"/>
    <s v="Old_Claim"/>
    <x v="1"/>
    <x v="0"/>
  </r>
  <r>
    <s v="L01/110/9/000034/2019"/>
    <x v="923"/>
    <s v="19/11/2019"/>
    <x v="2"/>
    <n v="5000"/>
    <n v="5000"/>
    <n v="1"/>
    <x v="1"/>
    <n v="2019"/>
    <s v="2019Q3"/>
    <s v="Old_Claim"/>
    <x v="0"/>
    <x v="0"/>
  </r>
  <r>
    <s v="L01/070/9/000359/2019"/>
    <x v="22"/>
    <s v="21/11/2019"/>
    <x v="1"/>
    <n v="324561.40350000001"/>
    <n v="324561.40350000001"/>
    <n v="1"/>
    <x v="1"/>
    <n v="2019"/>
    <s v="2019Q3"/>
    <s v="Old_Claim"/>
    <x v="1"/>
    <x v="0"/>
  </r>
  <r>
    <s v="L01/070/9/000364/2019"/>
    <x v="23"/>
    <s v="28/11/2019"/>
    <x v="1"/>
    <n v="1000"/>
    <n v="1000"/>
    <n v="1"/>
    <x v="1"/>
    <n v="2019"/>
    <s v="2019Q4"/>
    <s v="Old_Claim"/>
    <x v="0"/>
    <x v="0"/>
  </r>
  <r>
    <s v="L01/070/9/000366/2019"/>
    <x v="927"/>
    <s v="25/11/2019"/>
    <x v="1"/>
    <n v="50000"/>
    <n v="50000"/>
    <n v="1"/>
    <x v="1"/>
    <n v="2019"/>
    <s v="2019Q4"/>
    <s v="Old_Claim"/>
    <x v="0"/>
    <x v="0"/>
  </r>
  <r>
    <s v="L01/110/9/000036/2019"/>
    <x v="933"/>
    <s v="02/12/2019"/>
    <x v="2"/>
    <n v="829000"/>
    <n v="829000"/>
    <n v="1"/>
    <x v="1"/>
    <n v="2019"/>
    <s v="2019Q4"/>
    <s v="Old_Claim"/>
    <x v="2"/>
    <x v="0"/>
  </r>
  <r>
    <s v="L01/110/9/000040/2019"/>
    <x v="931"/>
    <s v="03/12/2019"/>
    <x v="2"/>
    <n v="5000"/>
    <n v="5000"/>
    <n v="1"/>
    <x v="1"/>
    <n v="2019"/>
    <s v="2019Q4"/>
    <s v="Old_Claim"/>
    <x v="0"/>
    <x v="0"/>
  </r>
  <r>
    <s v="L01/110/9/000039/2019"/>
    <x v="934"/>
    <s v="03/12/2019"/>
    <x v="2"/>
    <n v="5000"/>
    <n v="5000"/>
    <n v="1"/>
    <x v="1"/>
    <n v="2019"/>
    <s v="2019Q4"/>
    <s v="Old_Claim"/>
    <x v="0"/>
    <x v="0"/>
  </r>
  <r>
    <s v="L01/110/9/000038/2019"/>
    <x v="48"/>
    <s v="03/12/2019"/>
    <x v="2"/>
    <n v="5000"/>
    <n v="5000"/>
    <n v="1"/>
    <x v="1"/>
    <n v="2019"/>
    <s v="2019Q3"/>
    <s v="Old_Claim"/>
    <x v="0"/>
    <x v="0"/>
  </r>
  <r>
    <s v="L01/110/9/000037/2019"/>
    <x v="222"/>
    <s v="06/12/2019"/>
    <x v="2"/>
    <n v="5000"/>
    <n v="5000"/>
    <n v="1"/>
    <x v="1"/>
    <n v="2019"/>
    <s v="2019Q4"/>
    <s v="Old_Claim"/>
    <x v="0"/>
    <x v="0"/>
  </r>
  <r>
    <s v="L01/103/9/000003/2019"/>
    <x v="222"/>
    <s v="06/12/2019"/>
    <x v="4"/>
    <n v="23000"/>
    <n v="23000"/>
    <n v="1"/>
    <x v="1"/>
    <n v="2019"/>
    <s v="2019Q4"/>
    <s v="Old_Claim"/>
    <x v="0"/>
    <x v="0"/>
  </r>
  <r>
    <s v="L01/064/9/000004/2019"/>
    <x v="222"/>
    <s v="06/12/2019"/>
    <x v="8"/>
    <n v="177200"/>
    <n v="98540"/>
    <n v="1"/>
    <x v="1"/>
    <n v="2019"/>
    <s v="2019Q4"/>
    <s v="Old_Claim"/>
    <x v="2"/>
    <x v="0"/>
  </r>
  <r>
    <s v="L01/110/9/000042/2019"/>
    <x v="178"/>
    <s v="14/12/2019"/>
    <x v="2"/>
    <n v="10000"/>
    <n v="10000"/>
    <n v="1"/>
    <x v="1"/>
    <n v="2019"/>
    <s v="2019Q4"/>
    <s v="Old_Claim"/>
    <x v="0"/>
    <x v="0"/>
  </r>
  <r>
    <s v="L01/110/9/000041/2019"/>
    <x v="90"/>
    <s v="11/12/2019"/>
    <x v="2"/>
    <n v="1000"/>
    <n v="1000"/>
    <n v="1"/>
    <x v="1"/>
    <n v="2019"/>
    <s v="2019Q4"/>
    <s v="Old_Claim"/>
    <x v="0"/>
    <x v="0"/>
  </r>
  <r>
    <s v="L01/110/9/000043/2019"/>
    <x v="385"/>
    <s v="18/12/2019"/>
    <x v="2"/>
    <n v="220701.75440000001"/>
    <n v="220701.75440000001"/>
    <n v="1"/>
    <x v="1"/>
    <n v="2019"/>
    <s v="2019Q4"/>
    <s v="Old_Claim"/>
    <x v="1"/>
    <x v="0"/>
  </r>
  <r>
    <s v="L01/070/9/000419/2019"/>
    <x v="178"/>
    <s v="23/12/2019"/>
    <x v="1"/>
    <n v="10000"/>
    <n v="10000"/>
    <n v="1"/>
    <x v="1"/>
    <n v="2019"/>
    <s v="2019Q4"/>
    <s v="Old_Claim"/>
    <x v="0"/>
    <x v="0"/>
  </r>
  <r>
    <s v="L01/052/9/000006/2019"/>
    <x v="935"/>
    <s v="23/12/2019"/>
    <x v="5"/>
    <n v="1000"/>
    <n v="1000"/>
    <n v="1"/>
    <x v="1"/>
    <n v="2019"/>
    <s v="2019Q4"/>
    <s v="Old_Claim"/>
    <x v="0"/>
    <x v="0"/>
  </r>
  <r>
    <s v="L01/052/9/000007/2019"/>
    <x v="227"/>
    <s v="23/12/2019"/>
    <x v="5"/>
    <n v="10000"/>
    <n v="10000"/>
    <n v="1"/>
    <x v="1"/>
    <n v="2019"/>
    <s v="2019Q4"/>
    <s v="Old_Claim"/>
    <x v="0"/>
    <x v="0"/>
  </r>
  <r>
    <s v="L01/110/9/000044/2019"/>
    <x v="936"/>
    <s v="13/12/2019"/>
    <x v="2"/>
    <n v="100000"/>
    <n v="100000"/>
    <n v="1"/>
    <x v="1"/>
    <n v="2019"/>
    <s v="2019Q4"/>
    <s v="Old_Claim"/>
    <x v="0"/>
    <x v="0"/>
  </r>
  <r>
    <s v="L01/070/9/000004/2020"/>
    <x v="432"/>
    <s v="07/01/2020"/>
    <x v="1"/>
    <n v="100400"/>
    <n v="100400"/>
    <n v="1"/>
    <x v="0"/>
    <n v="2020"/>
    <s v="2020Q1"/>
    <s v="Old_Claim"/>
    <x v="0"/>
    <x v="0"/>
  </r>
  <r>
    <s v="L01/070/9/000432/2019"/>
    <x v="308"/>
    <s v="02/01/2020"/>
    <x v="1"/>
    <n v="6500"/>
    <n v="6500"/>
    <n v="1"/>
    <x v="1"/>
    <n v="2020"/>
    <s v="2019Q4"/>
    <s v="Old_Claim"/>
    <x v="0"/>
    <x v="0"/>
  </r>
  <r>
    <s v="L01/062/9/000001/2020"/>
    <x v="937"/>
    <s v="07/01/2020"/>
    <x v="5"/>
    <n v="14000"/>
    <n v="14000"/>
    <n v="1"/>
    <x v="0"/>
    <n v="2020"/>
    <s v="2020Q1"/>
    <s v="Old_Claim"/>
    <x v="0"/>
    <x v="0"/>
  </r>
  <r>
    <s v="L01/102/9/000002/2019"/>
    <x v="938"/>
    <s v="28/11/2019"/>
    <x v="4"/>
    <n v="100000"/>
    <n v="100000"/>
    <n v="1"/>
    <x v="1"/>
    <n v="2019"/>
    <s v="2019Q4"/>
    <s v="Old_Claim"/>
    <x v="0"/>
    <x v="0"/>
  </r>
  <r>
    <s v="L01/040/9/000001/2020"/>
    <x v="231"/>
    <s v="10/01/2020"/>
    <x v="9"/>
    <n v="597514"/>
    <n v="0"/>
    <n v="1"/>
    <x v="0"/>
    <n v="2020"/>
    <s v="2020Q1"/>
    <s v="Old_Claim"/>
    <x v="2"/>
    <x v="0"/>
  </r>
  <r>
    <s v="L01/080/9/000044/2017"/>
    <x v="939"/>
    <s v="13/11/2018"/>
    <x v="0"/>
    <n v="519298.24560000002"/>
    <n v="519298.24560000002"/>
    <n v="1"/>
    <x v="14"/>
    <n v="2018"/>
    <s v="2017Q3"/>
    <s v="Old_Claim"/>
    <x v="1"/>
    <x v="0"/>
  </r>
  <r>
    <s v="L01/062/9/000011/2019"/>
    <x v="225"/>
    <s v="21/01/2020"/>
    <x v="5"/>
    <n v="306"/>
    <n v="306"/>
    <n v="1"/>
    <x v="1"/>
    <n v="2020"/>
    <s v="2019Q4"/>
    <s v="Old_Claim"/>
    <x v="0"/>
    <x v="0"/>
  </r>
  <r>
    <s v="L01/086/9/000109/2016"/>
    <x v="940"/>
    <s v="27/01/2020"/>
    <x v="0"/>
    <n v="100000"/>
    <n v="0"/>
    <n v="1"/>
    <x v="9"/>
    <n v="2020"/>
    <s v="2016Q2"/>
    <s v="Old_Claim"/>
    <x v="2"/>
    <x v="0"/>
  </r>
  <r>
    <s v="L01/070/9/000447/2019"/>
    <x v="892"/>
    <s v="23/01/2020"/>
    <x v="1"/>
    <n v="210023.5294"/>
    <n v="210023.5294"/>
    <n v="1"/>
    <x v="1"/>
    <n v="2020"/>
    <s v="2019Q2"/>
    <s v="Old_Claim"/>
    <x v="1"/>
    <x v="0"/>
  </r>
  <r>
    <s v="L01/080/9/000014/2020"/>
    <x v="232"/>
    <s v="05/02/2020"/>
    <x v="0"/>
    <n v="1000"/>
    <n v="1000"/>
    <n v="1"/>
    <x v="0"/>
    <n v="2020"/>
    <s v="2020Q1"/>
    <s v="Old_Claim"/>
    <x v="0"/>
    <x v="0"/>
  </r>
  <r>
    <s v="L01/062/9/000006/2020"/>
    <x v="51"/>
    <s v="05/02/2020"/>
    <x v="5"/>
    <n v="80"/>
    <n v="80"/>
    <n v="1"/>
    <x v="0"/>
    <n v="2020"/>
    <s v="2020Q1"/>
    <s v="Old_Claim"/>
    <x v="0"/>
    <x v="0"/>
  </r>
  <r>
    <s v="L01/700/9/000064/2020"/>
    <x v="24"/>
    <s v="07/02/2020"/>
    <x v="1"/>
    <n v="11000"/>
    <n v="11000"/>
    <n v="1"/>
    <x v="0"/>
    <n v="2020"/>
    <s v="2020Q1"/>
    <s v="Old_Claim"/>
    <x v="0"/>
    <x v="0"/>
  </r>
  <r>
    <s v="L01/800/9/000017/2020"/>
    <x v="315"/>
    <s v="07/02/2020"/>
    <x v="0"/>
    <n v="3500"/>
    <n v="3500"/>
    <n v="1"/>
    <x v="0"/>
    <n v="2020"/>
    <s v="2020Q1"/>
    <s v="Old_Claim"/>
    <x v="0"/>
    <x v="0"/>
  </r>
  <r>
    <s v="L01/020/9/000001/2020"/>
    <x v="315"/>
    <s v="04/02/2020"/>
    <x v="3"/>
    <n v="140235"/>
    <n v="617.03399999999999"/>
    <n v="1"/>
    <x v="0"/>
    <n v="2020"/>
    <s v="2020Q1"/>
    <s v="Old_Claim"/>
    <x v="0"/>
    <x v="0"/>
  </r>
  <r>
    <s v="L01/700/9/000080/2020"/>
    <x v="434"/>
    <s v="13/02/2020"/>
    <x v="1"/>
    <n v="22000"/>
    <n v="22000"/>
    <n v="1"/>
    <x v="0"/>
    <n v="2020"/>
    <s v="2020Q1"/>
    <s v="Old_Claim"/>
    <x v="0"/>
    <x v="0"/>
  </r>
  <r>
    <s v="L01/080/9/000023/2020"/>
    <x v="232"/>
    <s v="20/02/2020"/>
    <x v="0"/>
    <n v="50000"/>
    <n v="50000"/>
    <n v="1"/>
    <x v="0"/>
    <n v="2020"/>
    <s v="2020Q1"/>
    <s v="Old_Claim"/>
    <x v="0"/>
    <x v="0"/>
  </r>
  <r>
    <s v="L01/020/9/000002/2020"/>
    <x v="941"/>
    <s v="24/02/2020"/>
    <x v="3"/>
    <n v="51756"/>
    <n v="0"/>
    <n v="1"/>
    <x v="0"/>
    <n v="2020"/>
    <s v="2020Q1"/>
    <s v="Old_Claim"/>
    <x v="2"/>
    <x v="0"/>
  </r>
  <r>
    <s v="L01/102/9/000001/2020"/>
    <x v="230"/>
    <s v="26/02/2020"/>
    <x v="4"/>
    <n v="185000"/>
    <n v="185000"/>
    <n v="1"/>
    <x v="0"/>
    <n v="2020"/>
    <s v="2020Q1"/>
    <s v="Old_Claim"/>
    <x v="0"/>
    <x v="0"/>
  </r>
  <r>
    <s v="L01/102/9/000002/2020"/>
    <x v="239"/>
    <s v="26/02/2020"/>
    <x v="4"/>
    <n v="230000"/>
    <n v="230000"/>
    <n v="1"/>
    <x v="0"/>
    <n v="2020"/>
    <s v="2020Q1"/>
    <s v="Old_Claim"/>
    <x v="0"/>
    <x v="0"/>
  </r>
  <r>
    <s v="L01/110/9/000002/2020"/>
    <x v="55"/>
    <s v="16/03/2020"/>
    <x v="2"/>
    <n v="13205"/>
    <n v="0"/>
    <n v="1"/>
    <x v="0"/>
    <n v="2020"/>
    <s v="2020Q1"/>
    <s v="Old_Claim"/>
    <x v="0"/>
    <x v="0"/>
  </r>
  <r>
    <s v="L01/700/9/000182/2020"/>
    <x v="942"/>
    <s v="17/03/2020"/>
    <x v="1"/>
    <n v="20000"/>
    <n v="20000"/>
    <n v="1"/>
    <x v="0"/>
    <n v="2020"/>
    <s v="2020Q1"/>
    <s v="Old_Claim"/>
    <x v="1"/>
    <x v="0"/>
  </r>
  <r>
    <s v="L01/103/9/000002/2020"/>
    <x v="151"/>
    <s v="23/03/2020"/>
    <x v="4"/>
    <n v="76300"/>
    <n v="0"/>
    <n v="1"/>
    <x v="0"/>
    <n v="2020"/>
    <s v="2020Q1"/>
    <s v="Old_Claim"/>
    <x v="0"/>
    <x v="0"/>
  </r>
  <r>
    <s v="L01/062/9/000012/2019"/>
    <x v="90"/>
    <s v="14/02/2020"/>
    <x v="5"/>
    <n v="390560"/>
    <n v="390560"/>
    <n v="1"/>
    <x v="1"/>
    <n v="2020"/>
    <s v="2019Q4"/>
    <s v="Old_Claim"/>
    <x v="0"/>
    <x v="0"/>
  </r>
  <r>
    <s v="L01/110/9/000004/2020"/>
    <x v="151"/>
    <s v="22/03/2020"/>
    <x v="2"/>
    <n v="2000"/>
    <n v="2000"/>
    <n v="1"/>
    <x v="0"/>
    <n v="2020"/>
    <s v="2020Q1"/>
    <s v="Old_Claim"/>
    <x v="0"/>
    <x v="0"/>
  </r>
  <r>
    <s v="L01/070/9/000205/2020"/>
    <x v="258"/>
    <s v="07/04/2020"/>
    <x v="1"/>
    <n v="25000"/>
    <n v="25000"/>
    <n v="1"/>
    <x v="0"/>
    <n v="2020"/>
    <s v="2020Q2"/>
    <s v="Old_Claim"/>
    <x v="1"/>
    <x v="0"/>
  </r>
  <r>
    <s v="L01/052/9/000008/2019"/>
    <x v="385"/>
    <s v="21/02/2020"/>
    <x v="5"/>
    <n v="40"/>
    <n v="40"/>
    <n v="1"/>
    <x v="1"/>
    <n v="2020"/>
    <s v="2019Q4"/>
    <s v="Old_Claim"/>
    <x v="2"/>
    <x v="0"/>
  </r>
  <r>
    <s v="L01/103/9/000003/2020"/>
    <x v="242"/>
    <s v="08/04/2020"/>
    <x v="4"/>
    <n v="319924.81209999998"/>
    <n v="319924.81209999998"/>
    <n v="1"/>
    <x v="0"/>
    <n v="2020"/>
    <s v="2020Q2"/>
    <s v="Old_Claim"/>
    <x v="1"/>
    <x v="0"/>
  </r>
  <r>
    <s v="L01/110/9/000006/2020"/>
    <x v="242"/>
    <s v="08/04/2020"/>
    <x v="2"/>
    <n v="2000"/>
    <n v="2000"/>
    <n v="1"/>
    <x v="0"/>
    <n v="2020"/>
    <s v="2020Q2"/>
    <s v="Old_Claim"/>
    <x v="0"/>
    <x v="0"/>
  </r>
  <r>
    <s v="L01/064/9/000001/2020"/>
    <x v="242"/>
    <s v="08/04/2020"/>
    <x v="8"/>
    <n v="319924.81209999998"/>
    <n v="319924.81209999998"/>
    <n v="1"/>
    <x v="0"/>
    <n v="2020"/>
    <s v="2020Q2"/>
    <s v="Old_Claim"/>
    <x v="1"/>
    <x v="0"/>
  </r>
  <r>
    <s v="L01/110/9/000009/2020"/>
    <x v="135"/>
    <s v="18/04/2020"/>
    <x v="2"/>
    <n v="1000"/>
    <n v="1000"/>
    <n v="1"/>
    <x v="0"/>
    <n v="2020"/>
    <s v="2020Q2"/>
    <s v="Old_Claim"/>
    <x v="0"/>
    <x v="0"/>
  </r>
  <r>
    <s v="L01/064/9/000002/2020"/>
    <x v="151"/>
    <s v="23/03/2020"/>
    <x v="8"/>
    <n v="324561.40350000001"/>
    <n v="324561.40350000001"/>
    <n v="1"/>
    <x v="0"/>
    <n v="2020"/>
    <s v="2020Q1"/>
    <s v="Old_Claim"/>
    <x v="1"/>
    <x v="0"/>
  </r>
  <r>
    <s v="L01/110/9/000010/2020"/>
    <x v="162"/>
    <s v="23/04/2020"/>
    <x v="2"/>
    <n v="500"/>
    <n v="500"/>
    <n v="1"/>
    <x v="0"/>
    <n v="2020"/>
    <s v="2020Q1"/>
    <s v="Old_Claim"/>
    <x v="0"/>
    <x v="0"/>
  </r>
  <r>
    <s v="L01/064/9/000003/2020"/>
    <x v="99"/>
    <s v="27/04/2020"/>
    <x v="8"/>
    <n v="85030"/>
    <n v="85030"/>
    <n v="1"/>
    <x v="0"/>
    <n v="2020"/>
    <s v="2020Q2"/>
    <s v="Old_Claim"/>
    <x v="0"/>
    <x v="0"/>
  </r>
  <r>
    <s v="L01/110/9/000011/2020"/>
    <x v="99"/>
    <s v="27/04/2020"/>
    <x v="2"/>
    <n v="1000"/>
    <n v="1000"/>
    <n v="1"/>
    <x v="0"/>
    <n v="2020"/>
    <s v="2020Q2"/>
    <s v="Old_Claim"/>
    <x v="0"/>
    <x v="0"/>
  </r>
  <r>
    <s v="L01/101/9/000003/2019"/>
    <x v="943"/>
    <s v="24/04/2020"/>
    <x v="4"/>
    <n v="50000"/>
    <n v="50000"/>
    <n v="1"/>
    <x v="1"/>
    <n v="2020"/>
    <s v="2019Q3"/>
    <s v="Old_Claim"/>
    <x v="0"/>
    <x v="0"/>
  </r>
  <r>
    <s v="L01/070/9/000457/2019"/>
    <x v="944"/>
    <s v="24/04/2020"/>
    <x v="1"/>
    <n v="1000"/>
    <n v="1000"/>
    <n v="1"/>
    <x v="1"/>
    <n v="2020"/>
    <s v="2019Q3"/>
    <s v="Old_Claim"/>
    <x v="0"/>
    <x v="0"/>
  </r>
  <r>
    <s v="L01/062/9/000010/2020"/>
    <x v="438"/>
    <s v="09/03/2020"/>
    <x v="5"/>
    <n v="280000"/>
    <n v="280000"/>
    <n v="1"/>
    <x v="0"/>
    <n v="2020"/>
    <s v="2020Q1"/>
    <s v="Old_Claim"/>
    <x v="0"/>
    <x v="0"/>
  </r>
  <r>
    <s v="L01/030/9/000007/2020"/>
    <x v="248"/>
    <s v="14/05/2020"/>
    <x v="7"/>
    <n v="72950"/>
    <n v="65655"/>
    <n v="1"/>
    <x v="0"/>
    <n v="2020"/>
    <s v="2020Q2"/>
    <s v="Old_Claim"/>
    <x v="0"/>
    <x v="0"/>
  </r>
  <r>
    <s v="L01/064/9/000004/2020"/>
    <x v="945"/>
    <s v="02/06/2020"/>
    <x v="8"/>
    <n v="250000"/>
    <n v="250000"/>
    <n v="1"/>
    <x v="0"/>
    <n v="2020"/>
    <s v="2020Q2"/>
    <s v="Old_Claim"/>
    <x v="0"/>
    <x v="0"/>
  </r>
  <r>
    <s v="L01/103/9/000005/2020"/>
    <x v="945"/>
    <s v="02/06/2020"/>
    <x v="4"/>
    <n v="10000"/>
    <n v="10000"/>
    <n v="1"/>
    <x v="0"/>
    <n v="2020"/>
    <s v="2020Q2"/>
    <s v="Old_Claim"/>
    <x v="0"/>
    <x v="0"/>
  </r>
  <r>
    <s v="L01/042/9/000001/2020"/>
    <x v="491"/>
    <s v="03/06/2020"/>
    <x v="9"/>
    <n v="150000"/>
    <n v="1212"/>
    <n v="1"/>
    <x v="0"/>
    <n v="2020"/>
    <s v="2020Q2"/>
    <s v="Old_Claim"/>
    <x v="0"/>
    <x v="0"/>
  </r>
  <r>
    <s v="L01/040/9/000004/2020"/>
    <x v="318"/>
    <s v="15/06/2020"/>
    <x v="9"/>
    <n v="90330"/>
    <n v="0"/>
    <n v="1"/>
    <x v="0"/>
    <n v="2020"/>
    <s v="2020Q2"/>
    <s v="Old_Claim"/>
    <x v="0"/>
    <x v="0"/>
  </r>
  <r>
    <s v="L01/800/9/000104/2020"/>
    <x v="317"/>
    <s v="22/06/2020"/>
    <x v="0"/>
    <n v="1000"/>
    <n v="1000"/>
    <n v="1"/>
    <x v="0"/>
    <n v="2020"/>
    <s v="2020Q2"/>
    <s v="Old_Claim"/>
    <x v="0"/>
    <x v="0"/>
  </r>
  <r>
    <s v="L01/070/9/000295/2018"/>
    <x v="946"/>
    <s v="04/06/2020"/>
    <x v="1"/>
    <n v="2000"/>
    <n v="2000"/>
    <n v="1"/>
    <x v="10"/>
    <n v="2020"/>
    <s v="2018Q4"/>
    <s v="Old_Claim"/>
    <x v="0"/>
    <x v="0"/>
  </r>
  <r>
    <s v="L01/021/9/000001/2020"/>
    <x v="263"/>
    <s v="13/07/2020"/>
    <x v="3"/>
    <n v="10000"/>
    <n v="348"/>
    <n v="1"/>
    <x v="0"/>
    <n v="2020"/>
    <s v="2020Q3"/>
    <s v="Old_Claim"/>
    <x v="0"/>
    <x v="0"/>
  </r>
  <r>
    <s v="L01/110/9/000022/2020"/>
    <x v="104"/>
    <s v="16/07/2020"/>
    <x v="2"/>
    <n v="22600"/>
    <n v="22600"/>
    <n v="1"/>
    <x v="0"/>
    <n v="2020"/>
    <s v="2020Q2"/>
    <s v="Old_Claim"/>
    <x v="0"/>
    <x v="0"/>
  </r>
  <r>
    <s v="L01/042/9/000002/2020"/>
    <x v="277"/>
    <s v="03/08/2020"/>
    <x v="9"/>
    <n v="160000"/>
    <n v="9569.6"/>
    <n v="1"/>
    <x v="0"/>
    <n v="2020"/>
    <s v="2020Q3"/>
    <s v="Old_Claim"/>
    <x v="0"/>
    <x v="0"/>
  </r>
  <r>
    <s v="L01/062/9/000012/2020"/>
    <x v="947"/>
    <s v="07/08/2020"/>
    <x v="5"/>
    <n v="314"/>
    <n v="314"/>
    <n v="1"/>
    <x v="0"/>
    <n v="2020"/>
    <s v="2020Q1"/>
    <s v="Old_Claim"/>
    <x v="0"/>
    <x v="0"/>
  </r>
  <r>
    <s v="L01/023/9/000001/2020"/>
    <x v="277"/>
    <s v="17/08/2020"/>
    <x v="3"/>
    <n v="77850"/>
    <n v="77850"/>
    <n v="1"/>
    <x v="0"/>
    <n v="2020"/>
    <s v="2020Q3"/>
    <s v="Old_Claim"/>
    <x v="0"/>
    <x v="0"/>
  </r>
  <r>
    <s v="L01/700/9/000525/2020"/>
    <x v="271"/>
    <s v="18/08/2020"/>
    <x v="1"/>
    <n v="6000"/>
    <n v="6000"/>
    <n v="1"/>
    <x v="0"/>
    <n v="2020"/>
    <s v="2020Q3"/>
    <s v="Old_Claim"/>
    <x v="0"/>
    <x v="0"/>
  </r>
  <r>
    <s v="L01/700/9/000539/2020"/>
    <x v="269"/>
    <s v="21/08/2020"/>
    <x v="1"/>
    <n v="50"/>
    <n v="50"/>
    <n v="1"/>
    <x v="0"/>
    <n v="2020"/>
    <s v="2020Q3"/>
    <s v="Old_Claim"/>
    <x v="0"/>
    <x v="0"/>
  </r>
  <r>
    <s v="L01/064/9/000006/2019"/>
    <x v="384"/>
    <s v="27/08/2020"/>
    <x v="8"/>
    <n v="1690560"/>
    <n v="1500000"/>
    <n v="1"/>
    <x v="1"/>
    <n v="2020"/>
    <s v="2019Q4"/>
    <s v="Old_Claim"/>
    <x v="0"/>
    <x v="0"/>
  </r>
  <r>
    <s v="L01/022/9/000001/2020"/>
    <x v="323"/>
    <s v="02/09/2020"/>
    <x v="3"/>
    <n v="663520"/>
    <n v="70779.759999999995"/>
    <n v="1"/>
    <x v="0"/>
    <n v="2020"/>
    <s v="2020Q2"/>
    <s v="Old_Claim"/>
    <x v="2"/>
    <x v="0"/>
  </r>
  <r>
    <s v="L01/040/9/000006/2020"/>
    <x v="428"/>
    <s v="10/09/2020"/>
    <x v="9"/>
    <n v="30000"/>
    <n v="3855"/>
    <n v="1"/>
    <x v="0"/>
    <n v="2020"/>
    <s v="2020Q3"/>
    <s v="Old_Claim"/>
    <x v="0"/>
    <x v="0"/>
  </r>
  <r>
    <s v="L01/110/9/000047/2020"/>
    <x v="411"/>
    <s v="22/09/2020"/>
    <x v="2"/>
    <n v="45000"/>
    <n v="45000"/>
    <n v="1"/>
    <x v="0"/>
    <n v="2020"/>
    <s v="2020Q3"/>
    <s v="Old_Claim"/>
    <x v="0"/>
    <x v="0"/>
  </r>
  <r>
    <s v="L01/087/9/000221/2020"/>
    <x v="153"/>
    <s v="23/09/2020"/>
    <x v="0"/>
    <n v="20000"/>
    <n v="20000"/>
    <n v="1"/>
    <x v="0"/>
    <n v="2020"/>
    <s v="2020Q3"/>
    <s v="Old_Claim"/>
    <x v="0"/>
    <x v="0"/>
  </r>
  <r>
    <s v="L01/062/9/000022/2020"/>
    <x v="896"/>
    <s v="28/09/2020"/>
    <x v="5"/>
    <n v="2626"/>
    <n v="2626"/>
    <n v="1"/>
    <x v="1"/>
    <n v="2020"/>
    <s v="2019Q2"/>
    <s v="Old_Claim"/>
    <x v="0"/>
    <x v="0"/>
  </r>
  <r>
    <s v="L01/062/9/000018/2020"/>
    <x v="145"/>
    <s v="28/09/2020"/>
    <x v="5"/>
    <n v="287800.92979999998"/>
    <n v="287800.92979999998"/>
    <n v="1"/>
    <x v="0"/>
    <n v="2020"/>
    <s v="2020Q1"/>
    <s v="Old_Claim"/>
    <x v="1"/>
    <x v="0"/>
  </r>
  <r>
    <s v="L01/062/9/000016/2020"/>
    <x v="948"/>
    <s v="28/09/2020"/>
    <x v="5"/>
    <n v="9654"/>
    <n v="9654"/>
    <n v="1"/>
    <x v="0"/>
    <n v="2020"/>
    <s v="2020Q2"/>
    <s v="Old_Claim"/>
    <x v="0"/>
    <x v="0"/>
  </r>
  <r>
    <s v="L02/062/9/000013/2019"/>
    <x v="949"/>
    <s v="05/10/2020"/>
    <x v="5"/>
    <n v="90000"/>
    <n v="90000"/>
    <n v="1"/>
    <x v="1"/>
    <n v="2020"/>
    <s v="2019Q1"/>
    <s v="Old_Claim"/>
    <x v="0"/>
    <x v="0"/>
  </r>
  <r>
    <s v="L01/022/9/000002/2020"/>
    <x v="184"/>
    <s v="05/10/2020"/>
    <x v="3"/>
    <n v="150000"/>
    <n v="13935"/>
    <n v="1"/>
    <x v="0"/>
    <n v="2020"/>
    <s v="2020Q3"/>
    <s v="Old_Claim"/>
    <x v="0"/>
    <x v="0"/>
  </r>
  <r>
    <s v="L01/110/9/000049/2020"/>
    <x v="142"/>
    <s v="07/10/2020"/>
    <x v="2"/>
    <n v="20000"/>
    <n v="20000"/>
    <n v="1"/>
    <x v="0"/>
    <n v="2020"/>
    <s v="2020Q1"/>
    <s v="Old_Claim"/>
    <x v="0"/>
    <x v="0"/>
  </r>
  <r>
    <s v="L01/021/9/000002/2020"/>
    <x v="117"/>
    <s v="24/09/2020"/>
    <x v="3"/>
    <n v="37960"/>
    <n v="37562.277000000002"/>
    <n v="1"/>
    <x v="0"/>
    <n v="2020"/>
    <s v="2020Q3"/>
    <s v="Old_Claim"/>
    <x v="0"/>
    <x v="0"/>
  </r>
  <r>
    <s v="L01/110/9/000041/2018"/>
    <x v="950"/>
    <s v="29/10/2020"/>
    <x v="2"/>
    <n v="20000"/>
    <n v="20000"/>
    <n v="1"/>
    <x v="10"/>
    <n v="2020"/>
    <s v="2018Q3"/>
    <s v="Old_Claim"/>
    <x v="0"/>
    <x v="0"/>
  </r>
  <r>
    <s v="L01/062/9/000024/2020"/>
    <x v="57"/>
    <s v="04/11/2020"/>
    <x v="5"/>
    <n v="41521"/>
    <n v="41521"/>
    <n v="1"/>
    <x v="0"/>
    <n v="2020"/>
    <s v="2020Q2"/>
    <s v="Old_Claim"/>
    <x v="0"/>
    <x v="0"/>
  </r>
  <r>
    <s v="L01/070/9/000881/2020"/>
    <x v="453"/>
    <s v="09/11/2020"/>
    <x v="1"/>
    <n v="2320"/>
    <n v="2320"/>
    <n v="1"/>
    <x v="0"/>
    <n v="2020"/>
    <s v="2020Q4"/>
    <s v="Old_Claim"/>
    <x v="0"/>
    <x v="0"/>
  </r>
  <r>
    <s v="L01/087/9/000333/2020"/>
    <x v="460"/>
    <s v="23/11/2020"/>
    <x v="0"/>
    <n v="100000"/>
    <n v="100000"/>
    <n v="1"/>
    <x v="0"/>
    <n v="2020"/>
    <s v="2020Q4"/>
    <s v="Old_Claim"/>
    <x v="0"/>
    <x v="0"/>
  </r>
  <r>
    <s v="L01/070/9/000997/2020"/>
    <x v="131"/>
    <s v="03/12/2020"/>
    <x v="1"/>
    <n v="1000"/>
    <n v="1000"/>
    <n v="1"/>
    <x v="0"/>
    <n v="2020"/>
    <s v="2020Q4"/>
    <s v="Old_Claim"/>
    <x v="0"/>
    <x v="0"/>
  </r>
  <r>
    <s v="L01/064/9/000010/2020"/>
    <x v="125"/>
    <s v="08/11/2020"/>
    <x v="8"/>
    <n v="1092"/>
    <n v="1092"/>
    <n v="1"/>
    <x v="0"/>
    <n v="2020"/>
    <s v="2020Q4"/>
    <s v="Old_Claim"/>
    <x v="2"/>
    <x v="0"/>
  </r>
  <r>
    <s v="L01/088/9/000271/2020"/>
    <x v="11"/>
    <s v="18/12/2020"/>
    <x v="0"/>
    <n v="109410"/>
    <n v="109410"/>
    <n v="1"/>
    <x v="0"/>
    <n v="2020"/>
    <s v="2020Q4"/>
    <s v="Old_Claim"/>
    <x v="2"/>
    <x v="0"/>
  </r>
  <r>
    <s v="L01/110/9/000059/2020"/>
    <x v="469"/>
    <s v="14/12/2020"/>
    <x v="2"/>
    <n v="150000"/>
    <n v="150000"/>
    <n v="1"/>
    <x v="0"/>
    <n v="2020"/>
    <s v="2020Q4"/>
    <s v="Old_Claim"/>
    <x v="0"/>
    <x v="0"/>
  </r>
  <r>
    <s v="L01/070/9/001158/2020"/>
    <x v="951"/>
    <s v="30/12/2020"/>
    <x v="1"/>
    <n v="20000"/>
    <n v="20000"/>
    <n v="1"/>
    <x v="1"/>
    <n v="2020"/>
    <s v="2019Q1"/>
    <s v="Old_Claim"/>
    <x v="0"/>
    <x v="0"/>
  </r>
  <r>
    <s v="L01/070/9/001170/2020"/>
    <x v="15"/>
    <s v="04/01/2021"/>
    <x v="1"/>
    <n v="21800"/>
    <n v="21800"/>
    <n v="1"/>
    <x v="0"/>
    <n v="2021"/>
    <s v="2020Q4"/>
    <s v="Old_Claim"/>
    <x v="2"/>
    <x v="0"/>
  </r>
  <r>
    <s v="L01/070/9/001175/2020"/>
    <x v="7"/>
    <s v="08/01/2021"/>
    <x v="1"/>
    <n v="301300"/>
    <n v="301300"/>
    <n v="1"/>
    <x v="0"/>
    <n v="2021"/>
    <s v="2020Q4"/>
    <s v="Old_Claim"/>
    <x v="2"/>
    <x v="0"/>
  </r>
  <r>
    <s v="L05/070/9/001180/2020"/>
    <x v="10"/>
    <s v="06/01/2021"/>
    <x v="1"/>
    <n v="533750"/>
    <n v="533750"/>
    <n v="1"/>
    <x v="0"/>
    <n v="2021"/>
    <s v="2020Q4"/>
    <s v="Old_Claim"/>
    <x v="2"/>
    <x v="0"/>
  </r>
  <r>
    <s v="L01/070/9/001182/2020"/>
    <x v="464"/>
    <s v="05/01/2021"/>
    <x v="1"/>
    <n v="6000"/>
    <n v="6000"/>
    <n v="1"/>
    <x v="0"/>
    <n v="2021"/>
    <s v="2020Q4"/>
    <s v="Old_Claim"/>
    <x v="0"/>
    <x v="0"/>
  </r>
  <r>
    <s v="L01/070/9/001184/2020"/>
    <x v="132"/>
    <s v="15/12/2020"/>
    <x v="1"/>
    <n v="16000"/>
    <n v="16000"/>
    <n v="1"/>
    <x v="0"/>
    <n v="2020"/>
    <s v="2020Q4"/>
    <s v="Old_Claim"/>
    <x v="0"/>
    <x v="0"/>
  </r>
  <r>
    <s v="L01/070/9/001179/2020"/>
    <x v="494"/>
    <s v="06/01/2021"/>
    <x v="1"/>
    <n v="15484"/>
    <n v="15484"/>
    <n v="1"/>
    <x v="0"/>
    <n v="2021"/>
    <s v="2020Q4"/>
    <s v="Old_Claim"/>
    <x v="2"/>
    <x v="0"/>
  </r>
  <r>
    <s v="L01/070/9/001186/2020"/>
    <x v="122"/>
    <s v="06/01/2021"/>
    <x v="1"/>
    <n v="10000"/>
    <n v="10000"/>
    <n v="1"/>
    <x v="0"/>
    <n v="2021"/>
    <s v="2020Q4"/>
    <s v="Old_Claim"/>
    <x v="0"/>
    <x v="0"/>
  </r>
  <r>
    <s v="L01/080/9/000396/2020"/>
    <x v="4"/>
    <s v="05/01/2021"/>
    <x v="0"/>
    <n v="20000"/>
    <n v="20000"/>
    <n v="1"/>
    <x v="0"/>
    <n v="2021"/>
    <s v="2020Q4"/>
    <s v="Old_Claim"/>
    <x v="1"/>
    <x v="0"/>
  </r>
  <r>
    <s v="L01/080/9/000397/2020"/>
    <x v="467"/>
    <s v="04/01/2021"/>
    <x v="0"/>
    <n v="120000"/>
    <n v="120000"/>
    <n v="1"/>
    <x v="0"/>
    <n v="2021"/>
    <s v="2020Q4"/>
    <s v="Old_Claim"/>
    <x v="0"/>
    <x v="0"/>
  </r>
  <r>
    <s v="L01/080/9/000398/2020"/>
    <x v="494"/>
    <s v="06/01/2021"/>
    <x v="0"/>
    <n v="11428"/>
    <n v="11428"/>
    <n v="1"/>
    <x v="0"/>
    <n v="2021"/>
    <s v="2020Q4"/>
    <s v="Old_Claim"/>
    <x v="0"/>
    <x v="0"/>
  </r>
  <r>
    <s v="L01/080/9/000399/2020"/>
    <x v="7"/>
    <s v="13/01/2021"/>
    <x v="0"/>
    <n v="850000"/>
    <n v="850000"/>
    <n v="1"/>
    <x v="0"/>
    <n v="2021"/>
    <s v="2020Q4"/>
    <s v="Old_Claim"/>
    <x v="0"/>
    <x v="0"/>
  </r>
  <r>
    <s v="L01/080/9/000017/2021"/>
    <x v="952"/>
    <s v="30/01/2021"/>
    <x v="0"/>
    <n v="4528"/>
    <n v="4528"/>
    <n v="1"/>
    <x v="2"/>
    <n v="2021"/>
    <s v="2021Q1"/>
    <s v="Old_Claim"/>
    <x v="2"/>
    <x v="0"/>
  </r>
  <r>
    <s v="L01/087/9/000414/2020"/>
    <x v="116"/>
    <s v="29/01/2021"/>
    <x v="0"/>
    <n v="173550"/>
    <n v="173550"/>
    <n v="1"/>
    <x v="0"/>
    <n v="2021"/>
    <s v="2020Q3"/>
    <s v="Old_Claim"/>
    <x v="2"/>
    <x v="0"/>
  </r>
  <r>
    <s v="L01/080/9/000018/2021"/>
    <x v="953"/>
    <s v="01/02/2021"/>
    <x v="0"/>
    <n v="1736210"/>
    <n v="994848.33"/>
    <n v="1"/>
    <x v="2"/>
    <n v="2021"/>
    <s v="2021Q1"/>
    <s v="New_Claim/ Reopening"/>
    <x v="3"/>
    <x v="0"/>
  </r>
  <r>
    <s v="L01/088/9/000017/2021"/>
    <x v="954"/>
    <s v="01/02/2021"/>
    <x v="0"/>
    <n v="1272"/>
    <n v="1272"/>
    <n v="1"/>
    <x v="2"/>
    <n v="2021"/>
    <s v="2021Q1"/>
    <s v="Old_Claim"/>
    <x v="2"/>
    <x v="0"/>
  </r>
  <r>
    <s v="L01/070/9/000085/2021"/>
    <x v="501"/>
    <s v="01/02/2021"/>
    <x v="1"/>
    <n v="44"/>
    <n v="44"/>
    <n v="1"/>
    <x v="2"/>
    <n v="2021"/>
    <s v="2021Q1"/>
    <s v="Old_Claim"/>
    <x v="2"/>
    <x v="0"/>
  </r>
  <r>
    <s v="L01/070/9/000086/2021"/>
    <x v="955"/>
    <s v="01/02/2021"/>
    <x v="1"/>
    <n v="876"/>
    <n v="9576"/>
    <n v="1"/>
    <x v="2"/>
    <n v="2021"/>
    <s v="2021Q1"/>
    <s v="New_Claim/ Reopening"/>
    <x v="3"/>
    <x v="0"/>
  </r>
  <r>
    <s v="L01/088/9/000018/2021"/>
    <x v="500"/>
    <s v="29/01/2021"/>
    <x v="0"/>
    <n v="25000"/>
    <n v="25000"/>
    <n v="1"/>
    <x v="2"/>
    <n v="2021"/>
    <s v="2021Q1"/>
    <s v="Old_Claim"/>
    <x v="2"/>
    <x v="0"/>
  </r>
  <r>
    <s v="L01/070/9/000087/2021"/>
    <x v="501"/>
    <s v="28/01/2021"/>
    <x v="1"/>
    <n v="1540"/>
    <n v="1540"/>
    <n v="1"/>
    <x v="2"/>
    <n v="2021"/>
    <s v="2021Q1"/>
    <s v="Old_Claim"/>
    <x v="2"/>
    <x v="0"/>
  </r>
  <r>
    <s v="L01/070/9/000090/2021"/>
    <x v="952"/>
    <s v="29/01/2021"/>
    <x v="1"/>
    <n v="317000"/>
    <n v="317000"/>
    <n v="1"/>
    <x v="2"/>
    <n v="2021"/>
    <s v="2021Q1"/>
    <s v="Old_Claim"/>
    <x v="0"/>
    <x v="0"/>
  </r>
  <r>
    <s v="L01/070/9/001228/2020"/>
    <x v="170"/>
    <s v="11/01/2021"/>
    <x v="1"/>
    <n v="53170"/>
    <n v="53170"/>
    <n v="1"/>
    <x v="0"/>
    <n v="2021"/>
    <s v="2020Q4"/>
    <s v="New_Claim/ Reopening"/>
    <x v="3"/>
    <x v="0"/>
  </r>
  <r>
    <s v="L01/070/9/000091/2021"/>
    <x v="956"/>
    <s v="01/02/2021"/>
    <x v="1"/>
    <n v="10000"/>
    <n v="10000"/>
    <n v="1"/>
    <x v="2"/>
    <n v="2021"/>
    <s v="2021Q1"/>
    <s v="Old_Claim"/>
    <x v="0"/>
    <x v="0"/>
  </r>
  <r>
    <s v="L01/070/9/001231/2020"/>
    <x v="168"/>
    <s v="29/12/2020"/>
    <x v="1"/>
    <n v="12348"/>
    <n v="12348"/>
    <n v="1"/>
    <x v="0"/>
    <n v="2020"/>
    <s v="2020Q4"/>
    <s v="Old_Claim"/>
    <x v="2"/>
    <x v="0"/>
  </r>
  <r>
    <s v="L01/700/9/000096/2021"/>
    <x v="165"/>
    <s v="12/01/2021"/>
    <x v="1"/>
    <n v="10628"/>
    <n v="10628"/>
    <n v="1"/>
    <x v="2"/>
    <n v="2021"/>
    <s v="2021Q1"/>
    <s v="Old_Claim"/>
    <x v="2"/>
    <x v="0"/>
  </r>
  <r>
    <s v="L01/070/9/000097/2021"/>
    <x v="164"/>
    <s v="01/02/2021"/>
    <x v="1"/>
    <n v="56000"/>
    <n v="56000"/>
    <n v="1"/>
    <x v="2"/>
    <n v="2021"/>
    <s v="2021Q1"/>
    <s v="Old_Claim"/>
    <x v="0"/>
    <x v="0"/>
  </r>
  <r>
    <s v="L01/070/9/000098/2021"/>
    <x v="954"/>
    <s v="03/02/2021"/>
    <x v="1"/>
    <n v="30380"/>
    <n v="30380"/>
    <n v="1"/>
    <x v="2"/>
    <n v="2021"/>
    <s v="2021Q1"/>
    <s v="Old_Claim"/>
    <x v="0"/>
    <x v="0"/>
  </r>
  <r>
    <s v="L01/070/9/000099/2021"/>
    <x v="956"/>
    <s v="03/02/2021"/>
    <x v="1"/>
    <n v="53120"/>
    <n v="53120"/>
    <n v="1"/>
    <x v="2"/>
    <n v="2021"/>
    <s v="2021Q1"/>
    <s v="Old_Claim"/>
    <x v="2"/>
    <x v="0"/>
  </r>
  <r>
    <s v="L01/070/9/000102/2021"/>
    <x v="29"/>
    <s v="25/01/2021"/>
    <x v="1"/>
    <n v="240"/>
    <n v="240"/>
    <n v="1"/>
    <x v="2"/>
    <n v="2021"/>
    <s v="2021Q1"/>
    <s v="Old_Claim"/>
    <x v="2"/>
    <x v="0"/>
  </r>
  <r>
    <s v="L01/070/9/000103/2021"/>
    <x v="177"/>
    <s v="21/01/2021"/>
    <x v="1"/>
    <n v="170000"/>
    <n v="170000"/>
    <n v="1"/>
    <x v="2"/>
    <n v="2021"/>
    <s v="2021Q1"/>
    <s v="Old_Claim"/>
    <x v="0"/>
    <x v="0"/>
  </r>
  <r>
    <s v="L01/070/9/000105/2021"/>
    <x v="957"/>
    <s v="29/01/2021"/>
    <x v="1"/>
    <n v="512"/>
    <n v="512"/>
    <n v="1"/>
    <x v="2"/>
    <n v="2021"/>
    <s v="2021Q1"/>
    <s v="Old_Claim"/>
    <x v="2"/>
    <x v="0"/>
  </r>
  <r>
    <s v="L01/080/9/000020/2021"/>
    <x v="501"/>
    <s v="28/01/2021"/>
    <x v="0"/>
    <n v="1072"/>
    <n v="1072"/>
    <n v="1"/>
    <x v="2"/>
    <n v="2021"/>
    <s v="2021Q1"/>
    <s v="New_Claim/ Reopening"/>
    <x v="3"/>
    <x v="0"/>
  </r>
  <r>
    <s v="L02/070/9/000106/2021"/>
    <x v="957"/>
    <s v="03/02/2021"/>
    <x v="1"/>
    <n v="652"/>
    <n v="652"/>
    <n v="1"/>
    <x v="2"/>
    <n v="2021"/>
    <s v="2021Q1"/>
    <s v="Old_Claim"/>
    <x v="2"/>
    <x v="0"/>
  </r>
  <r>
    <s v="L02/070/9/000107/2021"/>
    <x v="954"/>
    <s v="03/02/2021"/>
    <x v="1"/>
    <n v="8000"/>
    <n v="8000"/>
    <n v="1"/>
    <x v="2"/>
    <n v="2021"/>
    <s v="2021Q1"/>
    <s v="Old_Claim"/>
    <x v="2"/>
    <x v="0"/>
  </r>
  <r>
    <s v="L01/070/9/000108/2021"/>
    <x v="173"/>
    <s v="03/02/2021"/>
    <x v="1"/>
    <n v="12688"/>
    <n v="12688"/>
    <n v="1"/>
    <x v="2"/>
    <n v="2021"/>
    <s v="2021Q1"/>
    <s v="Old_Claim"/>
    <x v="0"/>
    <x v="0"/>
  </r>
  <r>
    <s v="L01/700/9/001233/2020"/>
    <x v="6"/>
    <s v="01/02/2021"/>
    <x v="1"/>
    <n v="50000"/>
    <n v="50000"/>
    <n v="1"/>
    <x v="0"/>
    <n v="2021"/>
    <s v="2020Q4"/>
    <s v="Old_Claim"/>
    <x v="0"/>
    <x v="0"/>
  </r>
  <r>
    <s v="L01/088/9/000021/2021"/>
    <x v="953"/>
    <s v="01/02/2021"/>
    <x v="0"/>
    <n v="51528"/>
    <n v="51528"/>
    <n v="1"/>
    <x v="2"/>
    <n v="2021"/>
    <s v="2021Q1"/>
    <s v="Old_Claim"/>
    <x v="2"/>
    <x v="0"/>
  </r>
  <r>
    <s v="L01/080/9/000415/2020"/>
    <x v="494"/>
    <s v="02/02/2021"/>
    <x v="0"/>
    <n v="488"/>
    <n v="488"/>
    <n v="1"/>
    <x v="0"/>
    <n v="2021"/>
    <s v="2020Q4"/>
    <s v="Old_Claim"/>
    <x v="0"/>
    <x v="0"/>
  </r>
  <r>
    <s v="L01/070/9/000113/2021"/>
    <x v="497"/>
    <s v="25/01/2021"/>
    <x v="1"/>
    <n v="18120"/>
    <n v="18120"/>
    <n v="1"/>
    <x v="2"/>
    <n v="2021"/>
    <s v="2021Q1"/>
    <s v="Old_Claim"/>
    <x v="0"/>
    <x v="0"/>
  </r>
  <r>
    <s v="L01/088/9/000022/2021"/>
    <x v="954"/>
    <s v="27/01/2021"/>
    <x v="0"/>
    <n v="11260"/>
    <n v="11260"/>
    <n v="1"/>
    <x v="2"/>
    <n v="2021"/>
    <s v="2021Q1"/>
    <s v="Old_Claim"/>
    <x v="1"/>
    <x v="0"/>
  </r>
  <r>
    <s v="L01/088/9/000023/2021"/>
    <x v="952"/>
    <s v="01/02/2021"/>
    <x v="0"/>
    <n v="113900"/>
    <n v="113900"/>
    <n v="1"/>
    <x v="2"/>
    <n v="2021"/>
    <s v="2021Q1"/>
    <s v="Old_Claim"/>
    <x v="2"/>
    <x v="0"/>
  </r>
  <r>
    <s v="L01/070/9/000115/2021"/>
    <x v="952"/>
    <s v="01/02/2021"/>
    <x v="1"/>
    <n v="15700"/>
    <n v="15700"/>
    <n v="1"/>
    <x v="2"/>
    <n v="2021"/>
    <s v="2021Q1"/>
    <s v="Old_Claim"/>
    <x v="2"/>
    <x v="0"/>
  </r>
  <r>
    <s v="L01/070/9/000118/2021"/>
    <x v="958"/>
    <s v="02/02/2021"/>
    <x v="1"/>
    <n v="94"/>
    <n v="94"/>
    <n v="1"/>
    <x v="2"/>
    <n v="2021"/>
    <s v="2021Q1"/>
    <s v="Old_Claim"/>
    <x v="2"/>
    <x v="0"/>
  </r>
  <r>
    <s v="L01/070/9/000119/2021"/>
    <x v="956"/>
    <s v="01/02/2021"/>
    <x v="1"/>
    <n v="12000"/>
    <n v="12000"/>
    <n v="1"/>
    <x v="2"/>
    <n v="2021"/>
    <s v="2021Q1"/>
    <s v="Old_Claim"/>
    <x v="0"/>
    <x v="0"/>
  </r>
  <r>
    <s v="L01/070/9/000120/2021"/>
    <x v="501"/>
    <s v="02/02/2021"/>
    <x v="1"/>
    <n v="668550"/>
    <n v="668550"/>
    <n v="1"/>
    <x v="2"/>
    <n v="2021"/>
    <s v="2021Q1"/>
    <s v="Old_Claim"/>
    <x v="2"/>
    <x v="0"/>
  </r>
  <r>
    <s v="L01/070/9/000121/2021"/>
    <x v="959"/>
    <s v="03/02/2021"/>
    <x v="1"/>
    <n v="13500"/>
    <n v="13500"/>
    <n v="1"/>
    <x v="2"/>
    <n v="2021"/>
    <s v="2021Q1"/>
    <s v="Old_Claim"/>
    <x v="0"/>
    <x v="0"/>
  </r>
  <r>
    <s v="L01/070/9/000125/2021"/>
    <x v="498"/>
    <s v="02/02/2021"/>
    <x v="1"/>
    <n v="9137"/>
    <n v="9137"/>
    <n v="1"/>
    <x v="2"/>
    <n v="2021"/>
    <s v="2021Q1"/>
    <s v="Old_Claim"/>
    <x v="2"/>
    <x v="0"/>
  </r>
  <r>
    <s v="L01/070/9/000126/2021"/>
    <x v="492"/>
    <s v="05/02/2021"/>
    <x v="1"/>
    <n v="2640"/>
    <n v="2640"/>
    <n v="1"/>
    <x v="2"/>
    <n v="2021"/>
    <s v="2021Q1"/>
    <s v="Old_Claim"/>
    <x v="2"/>
    <x v="0"/>
  </r>
  <r>
    <s v="L01/070/9/000127/2021"/>
    <x v="959"/>
    <s v="04/02/2021"/>
    <x v="1"/>
    <n v="217000"/>
    <n v="217000"/>
    <n v="1"/>
    <x v="2"/>
    <n v="2021"/>
    <s v="2021Q1"/>
    <s v="Old_Claim"/>
    <x v="0"/>
    <x v="0"/>
  </r>
  <r>
    <s v="L01/700/9/000128/2021"/>
    <x v="953"/>
    <s v="04/02/2021"/>
    <x v="1"/>
    <n v="37944"/>
    <n v="37944"/>
    <n v="1"/>
    <x v="2"/>
    <n v="2021"/>
    <s v="2021Q1"/>
    <s v="Old_Claim"/>
    <x v="2"/>
    <x v="0"/>
  </r>
  <r>
    <s v="L01/070/9/000129/2021"/>
    <x v="29"/>
    <s v="04/01/2021"/>
    <x v="1"/>
    <n v="36460"/>
    <n v="36460"/>
    <n v="1"/>
    <x v="2"/>
    <n v="2021"/>
    <s v="2021Q1"/>
    <s v="Old_Claim"/>
    <x v="2"/>
    <x v="0"/>
  </r>
  <r>
    <s v="L01/088/9/000025/2021"/>
    <x v="953"/>
    <s v="01/02/2021"/>
    <x v="0"/>
    <n v="54500"/>
    <n v="54500"/>
    <n v="1"/>
    <x v="2"/>
    <n v="2021"/>
    <s v="2021Q1"/>
    <s v="Old_Claim"/>
    <x v="0"/>
    <x v="0"/>
  </r>
  <r>
    <s v="L01/070/9/000130/2021"/>
    <x v="501"/>
    <s v="05/02/2021"/>
    <x v="1"/>
    <n v="4180"/>
    <n v="4180"/>
    <n v="1"/>
    <x v="2"/>
    <n v="2021"/>
    <s v="2021Q1"/>
    <s v="Old_Claim"/>
    <x v="2"/>
    <x v="0"/>
  </r>
  <r>
    <s v="L01/070/9/000131/2021"/>
    <x v="952"/>
    <s v="05/02/2021"/>
    <x v="1"/>
    <n v="102000"/>
    <n v="102000"/>
    <n v="1"/>
    <x v="2"/>
    <n v="2021"/>
    <s v="2021Q1"/>
    <s v="Old_Claim"/>
    <x v="0"/>
    <x v="0"/>
  </r>
  <r>
    <s v="L01/070/9/000132/2021"/>
    <x v="959"/>
    <s v="06/02/2021"/>
    <x v="1"/>
    <n v="53000"/>
    <n v="53000"/>
    <n v="1"/>
    <x v="2"/>
    <n v="2021"/>
    <s v="2021Q1"/>
    <s v="Old_Claim"/>
    <x v="0"/>
    <x v="0"/>
  </r>
  <r>
    <s v="L01/700/9/000133/2021"/>
    <x v="956"/>
    <s v="02/02/2021"/>
    <x v="1"/>
    <n v="10128"/>
    <n v="10128"/>
    <n v="1"/>
    <x v="2"/>
    <n v="2021"/>
    <s v="2021Q1"/>
    <s v="Old_Claim"/>
    <x v="2"/>
    <x v="0"/>
  </r>
  <r>
    <s v="L01/070/9/000136/2021"/>
    <x v="492"/>
    <s v="04/02/2021"/>
    <x v="1"/>
    <n v="10920"/>
    <n v="10920"/>
    <n v="1"/>
    <x v="2"/>
    <n v="2021"/>
    <s v="2021Q1"/>
    <s v="Old_Claim"/>
    <x v="0"/>
    <x v="0"/>
  </r>
  <r>
    <s v="L01/087/9/000024/2021"/>
    <x v="960"/>
    <s v="08/02/2021"/>
    <x v="0"/>
    <n v="63823.529410000003"/>
    <n v="63823.529410000003"/>
    <n v="1"/>
    <x v="2"/>
    <n v="2021"/>
    <s v="2021Q1"/>
    <s v="New_Claim/ Reopening"/>
    <x v="3"/>
    <x v="0"/>
  </r>
  <r>
    <s v="L01/070/9/000137/2021"/>
    <x v="960"/>
    <s v="08/02/2021"/>
    <x v="1"/>
    <n v="27944"/>
    <n v="27944"/>
    <n v="1"/>
    <x v="2"/>
    <n v="2021"/>
    <s v="2021Q1"/>
    <s v="Old_Claim"/>
    <x v="0"/>
    <x v="0"/>
  </r>
  <r>
    <s v="L01/052/9/000001/2020"/>
    <x v="122"/>
    <s v="28/01/2021"/>
    <x v="5"/>
    <n v="10000"/>
    <n v="10000"/>
    <n v="1"/>
    <x v="0"/>
    <n v="2021"/>
    <s v="2020Q4"/>
    <s v="Old_Claim"/>
    <x v="0"/>
    <x v="0"/>
  </r>
  <r>
    <s v="L01/103/9/000013/2020"/>
    <x v="70"/>
    <s v="05/01/2021"/>
    <x v="4"/>
    <n v="138234"/>
    <n v="138234"/>
    <n v="1"/>
    <x v="0"/>
    <n v="2021"/>
    <s v="2020Q4"/>
    <s v="Old_Claim"/>
    <x v="2"/>
    <x v="0"/>
  </r>
  <r>
    <s v="L01/070/9/000138/2021"/>
    <x v="961"/>
    <s v="08/02/2021"/>
    <x v="1"/>
    <n v="100000"/>
    <n v="100000"/>
    <n v="1"/>
    <x v="2"/>
    <n v="2021"/>
    <s v="2021Q1"/>
    <s v="Old_Claim"/>
    <x v="1"/>
    <x v="0"/>
  </r>
  <r>
    <s v="L01/070/9/000140/2021"/>
    <x v="501"/>
    <s v="04/02/2021"/>
    <x v="1"/>
    <n v="562047.0588"/>
    <n v="562047.0588"/>
    <n v="1"/>
    <x v="2"/>
    <n v="2021"/>
    <s v="2021Q1"/>
    <s v="Old_Claim"/>
    <x v="1"/>
    <x v="0"/>
  </r>
  <r>
    <s v="L01/088/9/000029/2021"/>
    <x v="962"/>
    <s v="27/01/2021"/>
    <x v="0"/>
    <n v="122160"/>
    <n v="122160"/>
    <n v="1"/>
    <x v="2"/>
    <n v="2021"/>
    <s v="2021Q1"/>
    <s v="Old_Claim"/>
    <x v="2"/>
    <x v="0"/>
  </r>
  <r>
    <s v="L02/070/9/000141/2021"/>
    <x v="963"/>
    <s v="08/02/2021"/>
    <x v="1"/>
    <n v="29390"/>
    <n v="29390"/>
    <n v="1"/>
    <x v="2"/>
    <n v="2021"/>
    <s v="2021Q1"/>
    <s v="Old_Claim"/>
    <x v="2"/>
    <x v="0"/>
  </r>
  <r>
    <s v="L01/087/9/000027/2021"/>
    <x v="171"/>
    <s v="16/01/2021"/>
    <x v="0"/>
    <n v="47660"/>
    <n v="47660"/>
    <n v="1"/>
    <x v="2"/>
    <n v="2021"/>
    <s v="2021Q1"/>
    <s v="Old_Claim"/>
    <x v="0"/>
    <x v="0"/>
  </r>
  <r>
    <s v="L01/070/9/000142/2021"/>
    <x v="176"/>
    <s v="25/01/2021"/>
    <x v="1"/>
    <n v="7000"/>
    <n v="7000"/>
    <n v="1"/>
    <x v="2"/>
    <n v="2021"/>
    <s v="2021Q1"/>
    <s v="Old_Claim"/>
    <x v="0"/>
    <x v="0"/>
  </r>
  <r>
    <s v="L01/087/9/000029/2021"/>
    <x v="501"/>
    <s v="09/02/2021"/>
    <x v="0"/>
    <n v="382680"/>
    <n v="382680"/>
    <n v="1"/>
    <x v="2"/>
    <n v="2021"/>
    <s v="2021Q1"/>
    <s v="Old_Claim"/>
    <x v="2"/>
    <x v="0"/>
  </r>
  <r>
    <s v="L01/070/9/000143/2021"/>
    <x v="959"/>
    <s v="09/02/2021"/>
    <x v="1"/>
    <n v="1310"/>
    <n v="1310"/>
    <n v="1"/>
    <x v="2"/>
    <n v="2021"/>
    <s v="2021Q1"/>
    <s v="Old_Claim"/>
    <x v="0"/>
    <x v="0"/>
  </r>
  <r>
    <s v="L02/070/9/000144/2021"/>
    <x v="963"/>
    <s v="08/02/2021"/>
    <x v="1"/>
    <n v="148460"/>
    <n v="148460"/>
    <n v="1"/>
    <x v="2"/>
    <n v="2021"/>
    <s v="2021Q1"/>
    <s v="Old_Claim"/>
    <x v="0"/>
    <x v="0"/>
  </r>
  <r>
    <s v="L05/070/9/001237/2020"/>
    <x v="9"/>
    <s v="09/02/2021"/>
    <x v="1"/>
    <n v="530000"/>
    <n v="530000"/>
    <n v="1"/>
    <x v="0"/>
    <n v="2021"/>
    <s v="2020Q4"/>
    <s v="Old_Claim"/>
    <x v="0"/>
    <x v="0"/>
  </r>
  <r>
    <s v="L05/070/9/000145/2021"/>
    <x v="496"/>
    <s v="09/02/2021"/>
    <x v="1"/>
    <n v="65208"/>
    <n v="65208"/>
    <n v="1"/>
    <x v="2"/>
    <n v="2021"/>
    <s v="2021Q1"/>
    <s v="Old_Claim"/>
    <x v="2"/>
    <x v="0"/>
  </r>
  <r>
    <s v="L01/088/9/000032/2021"/>
    <x v="964"/>
    <s v="09/02/2021"/>
    <x v="0"/>
    <n v="238300"/>
    <n v="238300"/>
    <n v="1"/>
    <x v="2"/>
    <n v="2021"/>
    <s v="2021Q1"/>
    <s v="Old_Claim"/>
    <x v="2"/>
    <x v="0"/>
  </r>
  <r>
    <s v="L15/070/9/000146/2021"/>
    <x v="964"/>
    <s v="05/02/2021"/>
    <x v="1"/>
    <n v="3620"/>
    <n v="3620"/>
    <n v="1"/>
    <x v="2"/>
    <n v="2021"/>
    <s v="2021Q1"/>
    <s v="Old_Claim"/>
    <x v="0"/>
    <x v="0"/>
  </r>
  <r>
    <s v="L01/070/9/000147/2021"/>
    <x v="956"/>
    <s v="01/02/2021"/>
    <x v="1"/>
    <n v="159000"/>
    <n v="159000"/>
    <n v="1"/>
    <x v="2"/>
    <n v="2021"/>
    <s v="2021Q1"/>
    <s v="Old_Claim"/>
    <x v="0"/>
    <x v="0"/>
  </r>
  <r>
    <s v="L05/070/9/000148/2021"/>
    <x v="167"/>
    <s v="26/01/2021"/>
    <x v="1"/>
    <n v="25000"/>
    <n v="25000"/>
    <n v="1"/>
    <x v="2"/>
    <n v="2021"/>
    <s v="2021Q1"/>
    <s v="Old_Claim"/>
    <x v="0"/>
    <x v="0"/>
  </r>
  <r>
    <s v="L01/040/9/000010/2020"/>
    <x v="304"/>
    <s v="21/05/2020"/>
    <x v="9"/>
    <n v="331904"/>
    <n v="0"/>
    <n v="1"/>
    <x v="0"/>
    <n v="2020"/>
    <s v="2020Q2"/>
    <s v="Old_Claim"/>
    <x v="0"/>
    <x v="0"/>
  </r>
  <r>
    <s v="L01/070/9/001238/2020"/>
    <x v="168"/>
    <s v="28/12/2020"/>
    <x v="1"/>
    <n v="1872"/>
    <n v="1872"/>
    <n v="1"/>
    <x v="0"/>
    <n v="2020"/>
    <s v="2020Q4"/>
    <s v="Old_Claim"/>
    <x v="2"/>
    <x v="0"/>
  </r>
  <r>
    <s v="L01/070/9/000151/2021"/>
    <x v="961"/>
    <s v="09/02/2021"/>
    <x v="1"/>
    <n v="43328"/>
    <n v="43328"/>
    <n v="1"/>
    <x v="2"/>
    <n v="2021"/>
    <s v="2021Q1"/>
    <s v="Old_Claim"/>
    <x v="0"/>
    <x v="0"/>
  </r>
  <r>
    <s v="L01/070/9/001239/2020"/>
    <x v="9"/>
    <s v="03/01/2021"/>
    <x v="1"/>
    <n v="3230000"/>
    <n v="230000"/>
    <n v="1"/>
    <x v="0"/>
    <n v="2021"/>
    <s v="2020Q4"/>
    <s v="Old_Claim"/>
    <x v="2"/>
    <x v="0"/>
  </r>
  <r>
    <s v="L01/070/9/000152/2021"/>
    <x v="173"/>
    <s v="09/02/2021"/>
    <x v="1"/>
    <n v="16924"/>
    <n v="16924"/>
    <n v="1"/>
    <x v="2"/>
    <n v="2021"/>
    <s v="2021Q1"/>
    <s v="Old_Claim"/>
    <x v="2"/>
    <x v="0"/>
  </r>
  <r>
    <s v="L01/087/9/000032/2021"/>
    <x v="171"/>
    <s v="09/02/2021"/>
    <x v="0"/>
    <n v="0"/>
    <n v="20880"/>
    <n v="1"/>
    <x v="2"/>
    <n v="2021"/>
    <s v="2021Q1"/>
    <s v="Old_Claim"/>
    <x v="0"/>
    <x v="0"/>
  </r>
  <r>
    <s v="L01/087/9/000417/2020"/>
    <x v="460"/>
    <s v="08/01/2021"/>
    <x v="0"/>
    <n v="0"/>
    <n v="22800"/>
    <n v="1"/>
    <x v="0"/>
    <n v="2021"/>
    <s v="2020Q4"/>
    <s v="Old_Claim"/>
    <x v="0"/>
    <x v="0"/>
  </r>
  <r>
    <s v="L01/080/9/000033/2021"/>
    <x v="965"/>
    <s v="11/02/2021"/>
    <x v="0"/>
    <n v="200000"/>
    <n v="0"/>
    <n v="1"/>
    <x v="2"/>
    <n v="2021"/>
    <s v="2021Q1"/>
    <s v="Old_Claim"/>
    <x v="2"/>
    <x v="0"/>
  </r>
  <r>
    <s v="L01/088/9/000033/2021"/>
    <x v="958"/>
    <s v="01/02/2021"/>
    <x v="0"/>
    <n v="15000"/>
    <n v="15000"/>
    <n v="1"/>
    <x v="2"/>
    <n v="2021"/>
    <s v="2021Q1"/>
    <s v="Old_Claim"/>
    <x v="0"/>
    <x v="0"/>
  </r>
  <r>
    <s v="L02/070/9/000156/2021"/>
    <x v="963"/>
    <s v="08/02/2021"/>
    <x v="1"/>
    <n v="13256"/>
    <n v="13256"/>
    <n v="1"/>
    <x v="2"/>
    <n v="2021"/>
    <s v="2021Q1"/>
    <s v="Old_Claim"/>
    <x v="2"/>
    <x v="0"/>
  </r>
  <r>
    <s v="L01/070/9/000157/2021"/>
    <x v="960"/>
    <s v="08/02/2021"/>
    <x v="1"/>
    <n v="8744"/>
    <n v="8744"/>
    <n v="1"/>
    <x v="2"/>
    <n v="2021"/>
    <s v="2021Q1"/>
    <s v="Old_Claim"/>
    <x v="0"/>
    <x v="0"/>
  </r>
  <r>
    <s v="L01/070/9/000158/2021"/>
    <x v="966"/>
    <s v="09/02/2021"/>
    <x v="1"/>
    <n v="10780"/>
    <n v="10780"/>
    <n v="1"/>
    <x v="2"/>
    <n v="2021"/>
    <s v="2021Q1"/>
    <s v="Old_Claim"/>
    <x v="0"/>
    <x v="0"/>
  </r>
  <r>
    <s v="L01/070/9/000296/2018"/>
    <x v="967"/>
    <s v="10/02/2021"/>
    <x v="1"/>
    <n v="2037260.294"/>
    <n v="287260.29399999999"/>
    <n v="1"/>
    <x v="10"/>
    <n v="2021"/>
    <s v="2018Q3"/>
    <s v="Old_Claim"/>
    <x v="2"/>
    <x v="0"/>
  </r>
  <r>
    <s v="L01/070/9/000159/2021"/>
    <x v="968"/>
    <s v="09/02/2021"/>
    <x v="1"/>
    <n v="150000"/>
    <n v="150000"/>
    <n v="1"/>
    <x v="2"/>
    <n v="2021"/>
    <s v="2021Q1"/>
    <s v="Old_Claim"/>
    <x v="0"/>
    <x v="0"/>
  </r>
  <r>
    <s v="L02/070/9/000160/2021"/>
    <x v="956"/>
    <s v="10/02/2021"/>
    <x v="1"/>
    <n v="9808"/>
    <n v="9808"/>
    <n v="1"/>
    <x v="2"/>
    <n v="2021"/>
    <s v="2021Q1"/>
    <s v="Old_Claim"/>
    <x v="2"/>
    <x v="0"/>
  </r>
  <r>
    <s v="L02/070/9/000161/2021"/>
    <x v="956"/>
    <s v="10/02/2021"/>
    <x v="1"/>
    <n v="135000"/>
    <n v="135000"/>
    <n v="1"/>
    <x v="2"/>
    <n v="2021"/>
    <s v="2021Q1"/>
    <s v="Old_Claim"/>
    <x v="2"/>
    <x v="0"/>
  </r>
  <r>
    <s v="L01/088/9/000034/2021"/>
    <x v="176"/>
    <s v="11/02/2021"/>
    <x v="0"/>
    <n v="8700"/>
    <n v="8700"/>
    <n v="1"/>
    <x v="2"/>
    <n v="2021"/>
    <s v="2021Q1"/>
    <s v="Old_Claim"/>
    <x v="0"/>
    <x v="0"/>
  </r>
  <r>
    <s v="L01/070/9/000162/2021"/>
    <x v="966"/>
    <s v="09/02/2021"/>
    <x v="1"/>
    <n v="110652.9412"/>
    <n v="110652.9412"/>
    <n v="1"/>
    <x v="2"/>
    <n v="2021"/>
    <s v="2021Q1"/>
    <s v="New_Claim/ Reopening"/>
    <x v="3"/>
    <x v="0"/>
  </r>
  <r>
    <s v="L01/070/9/000163/2021"/>
    <x v="968"/>
    <s v="09/02/2021"/>
    <x v="1"/>
    <n v="1944"/>
    <n v="1944"/>
    <n v="1"/>
    <x v="2"/>
    <n v="2021"/>
    <s v="2021Q1"/>
    <s v="Old_Claim"/>
    <x v="2"/>
    <x v="0"/>
  </r>
  <r>
    <s v="L05/088/9/000035/2021"/>
    <x v="969"/>
    <s v="11/02/2021"/>
    <x v="0"/>
    <n v="278446"/>
    <n v="278446"/>
    <n v="1"/>
    <x v="2"/>
    <n v="2021"/>
    <s v="2021Q1"/>
    <s v="Old_Claim"/>
    <x v="0"/>
    <x v="0"/>
  </r>
  <r>
    <s v="L01/088/9/000036/2021"/>
    <x v="968"/>
    <s v="11/02/2021"/>
    <x v="0"/>
    <n v="172300"/>
    <n v="172300"/>
    <n v="1"/>
    <x v="2"/>
    <n v="2021"/>
    <s v="2021Q1"/>
    <s v="Old_Claim"/>
    <x v="2"/>
    <x v="0"/>
  </r>
  <r>
    <s v="L01/070/9/000166/2021"/>
    <x v="960"/>
    <s v="12/02/2021"/>
    <x v="1"/>
    <n v="50000"/>
    <n v="50000"/>
    <n v="1"/>
    <x v="2"/>
    <n v="2021"/>
    <s v="2021Q1"/>
    <s v="Old_Claim"/>
    <x v="0"/>
    <x v="0"/>
  </r>
  <r>
    <s v="L01/070/9/000168/2021"/>
    <x v="958"/>
    <s v="08/02/2021"/>
    <x v="1"/>
    <n v="51860"/>
    <n v="51860"/>
    <n v="1"/>
    <x v="2"/>
    <n v="2021"/>
    <s v="2021Q1"/>
    <s v="Old_Claim"/>
    <x v="2"/>
    <x v="0"/>
  </r>
  <r>
    <s v="L01/070/9/000169/2021"/>
    <x v="954"/>
    <s v="12/02/2021"/>
    <x v="1"/>
    <n v="140"/>
    <n v="140"/>
    <n v="1"/>
    <x v="2"/>
    <n v="2021"/>
    <s v="2021Q1"/>
    <s v="Old_Claim"/>
    <x v="0"/>
    <x v="0"/>
  </r>
  <r>
    <s v="L01/087/9/000039/2021"/>
    <x v="501"/>
    <s v="12/02/2021"/>
    <x v="0"/>
    <n v="46812"/>
    <n v="0"/>
    <n v="1"/>
    <x v="2"/>
    <n v="2021"/>
    <s v="2021Q1"/>
    <s v="Old_Claim"/>
    <x v="2"/>
    <x v="0"/>
  </r>
  <r>
    <s v="L01/700/9/000170/2021"/>
    <x v="963"/>
    <s v="05/02/2021"/>
    <x v="1"/>
    <n v="9640"/>
    <n v="9640"/>
    <n v="1"/>
    <x v="2"/>
    <n v="2021"/>
    <s v="2021Q1"/>
    <s v="Old_Claim"/>
    <x v="2"/>
    <x v="0"/>
  </r>
  <r>
    <s v="L15/070/9/000171/2021"/>
    <x v="965"/>
    <s v="15/02/2021"/>
    <x v="1"/>
    <n v="36120"/>
    <n v="36120"/>
    <n v="1"/>
    <x v="2"/>
    <n v="2021"/>
    <s v="2021Q1"/>
    <s v="Old_Claim"/>
    <x v="0"/>
    <x v="0"/>
  </r>
  <r>
    <s v="L01/087/9/000418/2020"/>
    <x v="970"/>
    <s v="15/02/2021"/>
    <x v="0"/>
    <n v="87300"/>
    <n v="87300"/>
    <n v="1"/>
    <x v="0"/>
    <n v="2021"/>
    <s v="2020Q4"/>
    <s v="Old_Claim"/>
    <x v="2"/>
    <x v="0"/>
  </r>
  <r>
    <s v="L01/088/9/000039/2021"/>
    <x v="955"/>
    <s v="02/02/2021"/>
    <x v="0"/>
    <n v="3620"/>
    <n v="3620"/>
    <n v="1"/>
    <x v="2"/>
    <n v="2021"/>
    <s v="2021Q1"/>
    <s v="Old_Claim"/>
    <x v="2"/>
    <x v="0"/>
  </r>
  <r>
    <s v="L01/088/9/000040/2021"/>
    <x v="960"/>
    <s v="12/02/2021"/>
    <x v="0"/>
    <n v="8700"/>
    <n v="8700"/>
    <n v="1"/>
    <x v="2"/>
    <n v="2021"/>
    <s v="2021Q1"/>
    <s v="Old_Claim"/>
    <x v="0"/>
    <x v="0"/>
  </r>
  <r>
    <s v="L01/070/9/000172/2021"/>
    <x v="966"/>
    <s v="09/02/2021"/>
    <x v="1"/>
    <n v="26536"/>
    <n v="26536"/>
    <n v="1"/>
    <x v="2"/>
    <n v="2021"/>
    <s v="2021Q1"/>
    <s v="Old_Claim"/>
    <x v="2"/>
    <x v="0"/>
  </r>
  <r>
    <s v="L01/070/9/000173/2021"/>
    <x v="957"/>
    <s v="12/02/2021"/>
    <x v="1"/>
    <n v="2985269.6471000002"/>
    <n v="1785269.6470999999"/>
    <n v="1"/>
    <x v="2"/>
    <n v="2021"/>
    <s v="2021Q1"/>
    <s v="Old_Claim"/>
    <x v="2"/>
    <x v="0"/>
  </r>
  <r>
    <s v="L01/070/9/000174/2021"/>
    <x v="969"/>
    <s v="12/02/2021"/>
    <x v="1"/>
    <n v="20"/>
    <n v="20"/>
    <n v="1"/>
    <x v="2"/>
    <n v="2021"/>
    <s v="2021Q1"/>
    <s v="Old_Claim"/>
    <x v="0"/>
    <x v="0"/>
  </r>
  <r>
    <s v="L15/070/9/000175/2021"/>
    <x v="499"/>
    <s v="12/02/2021"/>
    <x v="1"/>
    <n v="400928.79259999999"/>
    <n v="400928.79259999999"/>
    <n v="1"/>
    <x v="2"/>
    <n v="2021"/>
    <s v="2021Q1"/>
    <s v="New_Claim/ Reopening"/>
    <x v="3"/>
    <x v="0"/>
  </r>
  <r>
    <s v="L01/070/9/000176/2021"/>
    <x v="496"/>
    <s v="22/01/2021"/>
    <x v="1"/>
    <n v="8701.4599999999991"/>
    <n v="8701.4599999999991"/>
    <n v="1"/>
    <x v="2"/>
    <n v="2021"/>
    <s v="2021Q1"/>
    <s v="Old_Claim"/>
    <x v="0"/>
    <x v="0"/>
  </r>
  <r>
    <s v="L01/020/9/000001/2019"/>
    <x v="938"/>
    <s v="01/12/2020"/>
    <x v="3"/>
    <n v="375958"/>
    <n v="375958"/>
    <n v="1"/>
    <x v="1"/>
    <n v="2020"/>
    <s v="2019Q4"/>
    <s v="Old_Claim"/>
    <x v="0"/>
    <x v="0"/>
  </r>
  <r>
    <s v="L01/087/9/000040/2021"/>
    <x v="955"/>
    <s v="15/02/2021"/>
    <x v="0"/>
    <n v="2000000"/>
    <n v="2000000"/>
    <n v="1"/>
    <x v="2"/>
    <n v="2021"/>
    <s v="2021Q1"/>
    <s v="New_Claim/ Reopening"/>
    <x v="3"/>
    <x v="0"/>
  </r>
  <r>
    <s v="L01/070/9/000178/2021"/>
    <x v="971"/>
    <s v="16/02/2021"/>
    <x v="1"/>
    <n v="10600"/>
    <n v="10600"/>
    <n v="1"/>
    <x v="2"/>
    <n v="2021"/>
    <s v="2021Q1"/>
    <s v="Old_Claim"/>
    <x v="2"/>
    <x v="0"/>
  </r>
  <r>
    <s v="L01/070/9/000180/2021"/>
    <x v="968"/>
    <s v="10/02/2021"/>
    <x v="1"/>
    <n v="77000"/>
    <n v="77000"/>
    <n v="1"/>
    <x v="2"/>
    <n v="2021"/>
    <s v="2021Q1"/>
    <s v="Old_Claim"/>
    <x v="0"/>
    <x v="0"/>
  </r>
  <r>
    <s v="L01/110/9/000038/2021"/>
    <x v="968"/>
    <s v="11/02/2021"/>
    <x v="2"/>
    <n v="2288040"/>
    <n v="2000000"/>
    <n v="1"/>
    <x v="2"/>
    <n v="2021"/>
    <s v="2021Q1"/>
    <s v="New_Claim/ Reopening"/>
    <x v="3"/>
    <x v="0"/>
  </r>
  <r>
    <s v="L02/088/9/000042/2021"/>
    <x v="962"/>
    <s v="03/02/2021"/>
    <x v="0"/>
    <n v="11030"/>
    <n v="11030"/>
    <n v="1"/>
    <x v="2"/>
    <n v="2021"/>
    <s v="2021Q1"/>
    <s v="Old_Claim"/>
    <x v="0"/>
    <x v="0"/>
  </r>
  <r>
    <s v="L01/070/9/000181/2021"/>
    <x v="960"/>
    <s v="15/02/2021"/>
    <x v="1"/>
    <n v="14324"/>
    <n v="14324"/>
    <n v="1"/>
    <x v="2"/>
    <n v="2021"/>
    <s v="2021Q1"/>
    <s v="Old_Claim"/>
    <x v="0"/>
    <x v="0"/>
  </r>
  <r>
    <s v="L01/700/9/000182/2021"/>
    <x v="965"/>
    <s v="12/02/2021"/>
    <x v="1"/>
    <n v="1706.25"/>
    <n v="1706.25"/>
    <n v="1"/>
    <x v="2"/>
    <n v="2021"/>
    <s v="2021Q1"/>
    <s v="Old_Claim"/>
    <x v="0"/>
    <x v="0"/>
  </r>
  <r>
    <s v="L01/070/9/000183/2021"/>
    <x v="965"/>
    <s v="12/02/2021"/>
    <x v="1"/>
    <n v="8700"/>
    <n v="8700"/>
    <n v="1"/>
    <x v="2"/>
    <n v="2021"/>
    <s v="2021Q1"/>
    <s v="Old_Claim"/>
    <x v="0"/>
    <x v="0"/>
  </r>
  <r>
    <s v="L01/700/9/000184/2021"/>
    <x v="972"/>
    <s v="14/02/2021"/>
    <x v="1"/>
    <n v="40820"/>
    <n v="40820"/>
    <n v="1"/>
    <x v="2"/>
    <n v="2021"/>
    <s v="2021Q1"/>
    <s v="Old_Claim"/>
    <x v="2"/>
    <x v="0"/>
  </r>
  <r>
    <s v="L01/087/9/000041/2021"/>
    <x v="955"/>
    <s v="15/02/2021"/>
    <x v="0"/>
    <n v="150000"/>
    <n v="150000"/>
    <n v="1"/>
    <x v="2"/>
    <n v="2021"/>
    <s v="2021Q1"/>
    <s v="Old_Claim"/>
    <x v="0"/>
    <x v="0"/>
  </r>
  <r>
    <s v="L01/070/9/000186/2021"/>
    <x v="966"/>
    <s v="12/02/2021"/>
    <x v="1"/>
    <n v="8700"/>
    <n v="8700"/>
    <n v="1"/>
    <x v="2"/>
    <n v="2021"/>
    <s v="2021Q1"/>
    <s v="Old_Claim"/>
    <x v="0"/>
    <x v="0"/>
  </r>
  <r>
    <s v="L01/070/9/000187/2021"/>
    <x v="973"/>
    <s v="15/02/2021"/>
    <x v="1"/>
    <n v="9453"/>
    <n v="9453"/>
    <n v="1"/>
    <x v="2"/>
    <n v="2021"/>
    <s v="2021Q1"/>
    <s v="Old_Claim"/>
    <x v="0"/>
    <x v="0"/>
  </r>
  <r>
    <s v="L01/070/9/000188/2021"/>
    <x v="498"/>
    <s v="16/02/2021"/>
    <x v="1"/>
    <n v="15400"/>
    <n v="15400"/>
    <n v="1"/>
    <x v="2"/>
    <n v="2021"/>
    <s v="2021Q1"/>
    <s v="Old_Claim"/>
    <x v="0"/>
    <x v="0"/>
  </r>
  <r>
    <s v="L01/070/9/000191/2021"/>
    <x v="965"/>
    <s v="12/02/2021"/>
    <x v="1"/>
    <n v="7560"/>
    <n v="7560"/>
    <n v="1"/>
    <x v="2"/>
    <n v="2021"/>
    <s v="2021Q1"/>
    <s v="Old_Claim"/>
    <x v="2"/>
    <x v="0"/>
  </r>
  <r>
    <s v="L02/070/9/000192/2021"/>
    <x v="974"/>
    <s v="16/02/2021"/>
    <x v="1"/>
    <n v="20000"/>
    <n v="20000"/>
    <n v="1"/>
    <x v="2"/>
    <n v="2021"/>
    <s v="2021Q1"/>
    <s v="Old_Claim"/>
    <x v="0"/>
    <x v="0"/>
  </r>
  <r>
    <s v="L01/070/9/000194/2021"/>
    <x v="971"/>
    <s v="16/02/2021"/>
    <x v="1"/>
    <n v="4360"/>
    <n v="4360"/>
    <n v="1"/>
    <x v="2"/>
    <n v="2021"/>
    <s v="2021Q1"/>
    <s v="Old_Claim"/>
    <x v="0"/>
    <x v="0"/>
  </r>
  <r>
    <s v="L01/088/9/000046/2021"/>
    <x v="971"/>
    <s v="16/02/2021"/>
    <x v="0"/>
    <n v="10744"/>
    <n v="10744"/>
    <n v="1"/>
    <x v="2"/>
    <n v="2021"/>
    <s v="2021Q1"/>
    <s v="Old_Claim"/>
    <x v="2"/>
    <x v="0"/>
  </r>
  <r>
    <s v="L01/070/9/000196/2021"/>
    <x v="972"/>
    <s v="16/02/2021"/>
    <x v="1"/>
    <n v="-50460"/>
    <n v="0"/>
    <n v="1"/>
    <x v="2"/>
    <n v="2021"/>
    <s v="2021Q1"/>
    <s v="New_Claim/ Reopening"/>
    <x v="3"/>
    <x v="0"/>
  </r>
  <r>
    <s v="L01/088/9/000047/2021"/>
    <x v="972"/>
    <s v="16/02/2021"/>
    <x v="0"/>
    <n v="300"/>
    <n v="300"/>
    <n v="1"/>
    <x v="2"/>
    <n v="2021"/>
    <s v="2021Q1"/>
    <s v="Old_Claim"/>
    <x v="2"/>
    <x v="0"/>
  </r>
  <r>
    <s v="L01/070/9/000197/2021"/>
    <x v="972"/>
    <s v="16/02/2021"/>
    <x v="1"/>
    <n v="50000"/>
    <n v="50000"/>
    <n v="1"/>
    <x v="2"/>
    <n v="2021"/>
    <s v="2021Q1"/>
    <s v="Old_Claim"/>
    <x v="0"/>
    <x v="0"/>
  </r>
  <r>
    <s v="L05/070/9/000198/2021"/>
    <x v="975"/>
    <s v="17/02/2021"/>
    <x v="1"/>
    <n v="4680"/>
    <n v="4680"/>
    <n v="1"/>
    <x v="2"/>
    <n v="2021"/>
    <s v="2021Q1"/>
    <s v="Old_Claim"/>
    <x v="2"/>
    <x v="0"/>
  </r>
  <r>
    <s v="L05/070/9/000199/2021"/>
    <x v="971"/>
    <s v="15/02/2021"/>
    <x v="1"/>
    <n v="20000"/>
    <n v="20000"/>
    <n v="1"/>
    <x v="2"/>
    <n v="2021"/>
    <s v="2021Q1"/>
    <s v="New_Claim/ Reopening"/>
    <x v="3"/>
    <x v="0"/>
  </r>
  <r>
    <s v="L01/070/9/001242/2020"/>
    <x v="3"/>
    <s v="11/01/2021"/>
    <x v="1"/>
    <n v="340"/>
    <n v="340"/>
    <n v="1"/>
    <x v="0"/>
    <n v="2021"/>
    <s v="2020Q4"/>
    <s v="Old_Claim"/>
    <x v="0"/>
    <x v="0"/>
  </r>
  <r>
    <s v="L01/080/9/000042/2021"/>
    <x v="953"/>
    <s v="17/02/2021"/>
    <x v="0"/>
    <n v="200000"/>
    <n v="114600"/>
    <n v="1"/>
    <x v="2"/>
    <n v="2021"/>
    <s v="2021Q1"/>
    <s v="Old_Claim"/>
    <x v="1"/>
    <x v="0"/>
  </r>
  <r>
    <s v="L01/070/9/000200/2021"/>
    <x v="971"/>
    <s v="17/02/2021"/>
    <x v="1"/>
    <n v="16212"/>
    <n v="16212"/>
    <n v="1"/>
    <x v="2"/>
    <n v="2021"/>
    <s v="2021Q1"/>
    <s v="Old_Claim"/>
    <x v="2"/>
    <x v="0"/>
  </r>
  <r>
    <s v="L15/070/9/000201/2021"/>
    <x v="975"/>
    <s v="17/02/2021"/>
    <x v="1"/>
    <n v="11780"/>
    <n v="11780"/>
    <n v="1"/>
    <x v="2"/>
    <n v="2021"/>
    <s v="2021Q1"/>
    <s v="Old_Claim"/>
    <x v="2"/>
    <x v="0"/>
  </r>
  <r>
    <s v="L01/070/9/000202/2021"/>
    <x v="973"/>
    <s v="17/02/2021"/>
    <x v="1"/>
    <n v="35912"/>
    <n v="35912"/>
    <n v="1"/>
    <x v="2"/>
    <n v="2021"/>
    <s v="2021Q1"/>
    <s v="Old_Claim"/>
    <x v="2"/>
    <x v="0"/>
  </r>
  <r>
    <s v="L01/070/9/000203/2021"/>
    <x v="971"/>
    <s v="17/02/2021"/>
    <x v="1"/>
    <n v="11120"/>
    <n v="11120"/>
    <n v="1"/>
    <x v="2"/>
    <n v="2021"/>
    <s v="2021Q1"/>
    <s v="Old_Claim"/>
    <x v="0"/>
    <x v="0"/>
  </r>
  <r>
    <s v="L01/700/9/000205/2021"/>
    <x v="976"/>
    <s v="14/01/2021"/>
    <x v="1"/>
    <n v="20920"/>
    <n v="20920"/>
    <n v="1"/>
    <x v="2"/>
    <n v="2021"/>
    <s v="2021Q1"/>
    <s v="Old_Claim"/>
    <x v="0"/>
    <x v="0"/>
  </r>
  <r>
    <s v="L01/080/9/000421/2020"/>
    <x v="13"/>
    <s v="15/02/2021"/>
    <x v="0"/>
    <n v="557647.05882000003"/>
    <n v="557647.05882000003"/>
    <n v="1"/>
    <x v="0"/>
    <n v="2021"/>
    <s v="2020Q4"/>
    <s v="Old_Claim"/>
    <x v="1"/>
    <x v="0"/>
  </r>
  <r>
    <s v="L02/070/9/000207/2021"/>
    <x v="961"/>
    <s v="15/02/2021"/>
    <x v="1"/>
    <n v="3412.5"/>
    <n v="3412.5"/>
    <n v="1"/>
    <x v="2"/>
    <n v="2021"/>
    <s v="2021Q1"/>
    <s v="Old_Claim"/>
    <x v="0"/>
    <x v="0"/>
  </r>
  <r>
    <s v="L01/700/9/000209/2021"/>
    <x v="972"/>
    <s v="18/02/2021"/>
    <x v="1"/>
    <n v="21000"/>
    <n v="21000"/>
    <n v="1"/>
    <x v="2"/>
    <n v="2021"/>
    <s v="2021Q1"/>
    <s v="Old_Claim"/>
    <x v="0"/>
    <x v="0"/>
  </r>
  <r>
    <s v="L01/087/9/000423/2020"/>
    <x v="473"/>
    <s v="10/01/2021"/>
    <x v="0"/>
    <n v="27588"/>
    <n v="27588"/>
    <n v="1"/>
    <x v="0"/>
    <n v="2021"/>
    <s v="2020Q4"/>
    <s v="New_Claim/ Reopening"/>
    <x v="3"/>
    <x v="0"/>
  </r>
  <r>
    <s v="L01/088/9/000048/2021"/>
    <x v="499"/>
    <s v="18/02/2021"/>
    <x v="0"/>
    <n v="30712.5"/>
    <n v="30712.5"/>
    <n v="1"/>
    <x v="2"/>
    <n v="2021"/>
    <s v="2021Q1"/>
    <s v="Old_Claim"/>
    <x v="0"/>
    <x v="0"/>
  </r>
  <r>
    <s v="L01/070/9/000210/2021"/>
    <x v="961"/>
    <s v="08/02/2021"/>
    <x v="1"/>
    <n v="14500"/>
    <n v="14500"/>
    <n v="1"/>
    <x v="2"/>
    <n v="2021"/>
    <s v="2021Q1"/>
    <s v="Old_Claim"/>
    <x v="0"/>
    <x v="0"/>
  </r>
  <r>
    <s v="L01/070/9/000211/2021"/>
    <x v="495"/>
    <s v="20/01/2021"/>
    <x v="1"/>
    <n v="29300"/>
    <n v="29300"/>
    <n v="1"/>
    <x v="2"/>
    <n v="2021"/>
    <s v="2021Q1"/>
    <s v="Old_Claim"/>
    <x v="2"/>
    <x v="0"/>
  </r>
  <r>
    <s v="L01/087/9/000424/2020"/>
    <x v="970"/>
    <s v="11/02/2021"/>
    <x v="0"/>
    <n v="0"/>
    <n v="22800"/>
    <n v="1"/>
    <x v="0"/>
    <n v="2021"/>
    <s v="2020Q4"/>
    <s v="Old_Claim"/>
    <x v="0"/>
    <x v="0"/>
  </r>
  <r>
    <s v="L01/087/9/000044/2021"/>
    <x v="496"/>
    <s v="22/01/2021"/>
    <x v="0"/>
    <n v="12760"/>
    <n v="12760"/>
    <n v="1"/>
    <x v="2"/>
    <n v="2021"/>
    <s v="2021Q1"/>
    <s v="Old_Claim"/>
    <x v="0"/>
    <x v="0"/>
  </r>
  <r>
    <s v="L01/087/9/000046/2021"/>
    <x v="501"/>
    <s v="08/02/2021"/>
    <x v="0"/>
    <n v="50000"/>
    <n v="50000"/>
    <n v="1"/>
    <x v="2"/>
    <n v="2021"/>
    <s v="2021Q1"/>
    <s v="Old_Claim"/>
    <x v="0"/>
    <x v="0"/>
  </r>
  <r>
    <s v="L01/070/9/000184/2001"/>
    <x v="977"/>
    <s v="05/11/2001"/>
    <x v="1"/>
    <n v="900000"/>
    <n v="900000"/>
    <n v="1"/>
    <x v="17"/>
    <n v="2001"/>
    <s v="2001Q4"/>
    <s v="Old_Claim"/>
    <x v="0"/>
    <x v="0"/>
  </r>
  <r>
    <s v="L01/070/9/000203/2003"/>
    <x v="978"/>
    <s v="03/10/2003"/>
    <x v="1"/>
    <n v="518448"/>
    <n v="273738"/>
    <n v="1"/>
    <x v="18"/>
    <n v="2003"/>
    <s v="2003Q3"/>
    <s v="Old_Claim"/>
    <x v="0"/>
    <x v="0"/>
  </r>
  <r>
    <s v="L02/089/9/000023/2004"/>
    <x v="979"/>
    <s v="13/07/2004"/>
    <x v="0"/>
    <n v="663000"/>
    <n v="0"/>
    <n v="1"/>
    <x v="19"/>
    <n v="2004"/>
    <s v="2004Q3"/>
    <s v="Old_Claim"/>
    <x v="0"/>
    <x v="0"/>
  </r>
  <r>
    <s v="L01/080/9/000016/2005"/>
    <x v="980"/>
    <s v="18/02/2005"/>
    <x v="0"/>
    <n v="170000"/>
    <n v="170000"/>
    <n v="1"/>
    <x v="20"/>
    <n v="2005"/>
    <s v="2005Q1"/>
    <s v="Old_Claim"/>
    <x v="0"/>
    <x v="0"/>
  </r>
  <r>
    <s v="L02/089/9/000075/2005"/>
    <x v="981"/>
    <s v="12/01/2006"/>
    <x v="0"/>
    <n v="52798"/>
    <n v="52798"/>
    <n v="1"/>
    <x v="20"/>
    <n v="2006"/>
    <s v="2005Q4"/>
    <s v="Old_Claim"/>
    <x v="0"/>
    <x v="0"/>
  </r>
  <r>
    <s v="L01/080/9/000163/2005"/>
    <x v="982"/>
    <s v="27/03/2006"/>
    <x v="0"/>
    <n v="193000"/>
    <n v="193000"/>
    <n v="1"/>
    <x v="20"/>
    <n v="2006"/>
    <s v="2005Q4"/>
    <s v="Old_Claim"/>
    <x v="0"/>
    <x v="0"/>
  </r>
  <r>
    <s v="L01/080/9/000111/2007"/>
    <x v="983"/>
    <s v="12/06/2007"/>
    <x v="0"/>
    <n v="35000"/>
    <n v="35000"/>
    <n v="1"/>
    <x v="4"/>
    <n v="2007"/>
    <s v="2007Q2"/>
    <s v="Old_Claim"/>
    <x v="0"/>
    <x v="0"/>
  </r>
  <r>
    <s v="L01/070/9/000643/2007"/>
    <x v="984"/>
    <s v="24/12/2007"/>
    <x v="1"/>
    <n v="510000"/>
    <n v="510000"/>
    <n v="1"/>
    <x v="4"/>
    <n v="2007"/>
    <s v="2007Q4"/>
    <s v="Old_Claim"/>
    <x v="0"/>
    <x v="0"/>
  </r>
  <r>
    <s v="L01/080/9/000264/2007"/>
    <x v="985"/>
    <s v="20/12/2007"/>
    <x v="0"/>
    <n v="506001"/>
    <n v="506001"/>
    <n v="1"/>
    <x v="4"/>
    <n v="2007"/>
    <s v="2007Q4"/>
    <s v="Old_Claim"/>
    <x v="0"/>
    <x v="0"/>
  </r>
  <r>
    <s v="L01/080/9/000179/2008"/>
    <x v="986"/>
    <s v="28/10/2008"/>
    <x v="0"/>
    <n v="200000"/>
    <n v="200000"/>
    <n v="1"/>
    <x v="5"/>
    <n v="2008"/>
    <s v="2008Q3"/>
    <s v="Old_Claim"/>
    <x v="0"/>
    <x v="0"/>
  </r>
  <r>
    <s v="L01/070/9/000039/2009"/>
    <x v="987"/>
    <s v="27/01/2009"/>
    <x v="1"/>
    <n v="300000"/>
    <n v="300000"/>
    <n v="1"/>
    <x v="6"/>
    <n v="2009"/>
    <s v="2009Q1"/>
    <s v="Old_Claim"/>
    <x v="0"/>
    <x v="0"/>
  </r>
  <r>
    <s v="L01/080/9/000133/2009"/>
    <x v="988"/>
    <s v="08/07/2009"/>
    <x v="0"/>
    <n v="321000"/>
    <n v="321000"/>
    <n v="1"/>
    <x v="6"/>
    <n v="2009"/>
    <s v="2009Q2"/>
    <s v="Old_Claim"/>
    <x v="0"/>
    <x v="0"/>
  </r>
  <r>
    <s v="L01/070/9/000474/2009"/>
    <x v="989"/>
    <s v="28/08/2009"/>
    <x v="1"/>
    <n v="200000"/>
    <n v="0"/>
    <n v="1"/>
    <x v="6"/>
    <n v="2009"/>
    <s v="2009Q3"/>
    <s v="Old_Claim"/>
    <x v="0"/>
    <x v="0"/>
  </r>
  <r>
    <s v="L01/070/9/000503/2009"/>
    <x v="990"/>
    <s v="14/09/2009"/>
    <x v="1"/>
    <n v="62400"/>
    <n v="62400"/>
    <n v="1"/>
    <x v="6"/>
    <n v="2009"/>
    <s v="2009Q3"/>
    <s v="Old_Claim"/>
    <x v="0"/>
    <x v="0"/>
  </r>
  <r>
    <s v="L01/080/9/000203/2009"/>
    <x v="991"/>
    <s v="26/11/2009"/>
    <x v="0"/>
    <n v="330000"/>
    <n v="330000"/>
    <n v="1"/>
    <x v="6"/>
    <n v="2009"/>
    <s v="2009Q4"/>
    <s v="Old_Claim"/>
    <x v="0"/>
    <x v="0"/>
  </r>
  <r>
    <s v="L01/080/9/000003/2010"/>
    <x v="992"/>
    <s v="28/01/2010"/>
    <x v="0"/>
    <n v="1500000"/>
    <n v="0"/>
    <n v="1"/>
    <x v="16"/>
    <n v="2010"/>
    <s v="2010Q1"/>
    <s v="Old_Claim"/>
    <x v="0"/>
    <x v="0"/>
  </r>
  <r>
    <s v="L01/070/9/000412/2012"/>
    <x v="993"/>
    <s v="28/11/2012"/>
    <x v="1"/>
    <n v="100000"/>
    <n v="100000"/>
    <n v="1"/>
    <x v="8"/>
    <n v="2012"/>
    <s v="2012Q4"/>
    <s v="Old_Claim"/>
    <x v="0"/>
    <x v="0"/>
  </r>
  <r>
    <s v="L01/070/9/000064/2013"/>
    <x v="994"/>
    <s v="04/04/2013"/>
    <x v="1"/>
    <n v="100000"/>
    <n v="100000"/>
    <n v="1"/>
    <x v="13"/>
    <n v="2013"/>
    <s v="2013Q1"/>
    <s v="Old_Claim"/>
    <x v="1"/>
    <x v="0"/>
  </r>
  <r>
    <s v="L01/088/9/000049/2021"/>
    <x v="961"/>
    <s v="22/02/2021"/>
    <x v="0"/>
    <n v="715952.9412"/>
    <n v="715952.9412"/>
    <n v="1"/>
    <x v="2"/>
    <n v="2021"/>
    <s v="2021Q1"/>
    <s v="Old_Claim"/>
    <x v="1"/>
    <x v="0"/>
  </r>
  <r>
    <s v="L01/070/9/000212/2021"/>
    <x v="969"/>
    <s v="16/02/2021"/>
    <x v="1"/>
    <n v="600000"/>
    <n v="600000"/>
    <n v="1"/>
    <x v="2"/>
    <n v="2021"/>
    <s v="2021Q1"/>
    <s v="Old_Claim"/>
    <x v="1"/>
    <x v="0"/>
  </r>
  <r>
    <s v="L01/088/9/000050/2021"/>
    <x v="995"/>
    <s v="22/02/2021"/>
    <x v="0"/>
    <n v="44300"/>
    <n v="44300"/>
    <n v="1"/>
    <x v="2"/>
    <n v="2021"/>
    <s v="2021Q1"/>
    <s v="Old_Claim"/>
    <x v="2"/>
    <x v="0"/>
  </r>
  <r>
    <s v="L01/103/9/000002/2021"/>
    <x v="497"/>
    <s v="15/02/2021"/>
    <x v="4"/>
    <n v="29807"/>
    <n v="29807"/>
    <n v="1"/>
    <x v="2"/>
    <n v="2021"/>
    <s v="2021Q1"/>
    <s v="Old_Claim"/>
    <x v="0"/>
    <x v="0"/>
  </r>
  <r>
    <s v="L01/070/9/000216/2021"/>
    <x v="996"/>
    <s v="22/02/2021"/>
    <x v="1"/>
    <n v="172000"/>
    <n v="172000"/>
    <n v="1"/>
    <x v="2"/>
    <n v="2021"/>
    <s v="2021Q1"/>
    <s v="Old_Claim"/>
    <x v="0"/>
    <x v="0"/>
  </r>
  <r>
    <s v="L01/080/9/000051/2021"/>
    <x v="975"/>
    <s v="22/02/2021"/>
    <x v="0"/>
    <n v="5700"/>
    <n v="5700"/>
    <n v="1"/>
    <x v="2"/>
    <n v="2021"/>
    <s v="2021Q1"/>
    <s v="Old_Claim"/>
    <x v="2"/>
    <x v="0"/>
  </r>
  <r>
    <s v="L01/087/9/000052/2021"/>
    <x v="997"/>
    <s v="22/02/2021"/>
    <x v="0"/>
    <n v="284920"/>
    <n v="284920"/>
    <n v="1"/>
    <x v="2"/>
    <n v="2021"/>
    <s v="2021Q1"/>
    <s v="Old_Claim"/>
    <x v="2"/>
    <x v="0"/>
  </r>
  <r>
    <s v="L01/088/9/000052/2021"/>
    <x v="998"/>
    <s v="22/02/2021"/>
    <x v="0"/>
    <n v="2620"/>
    <n v="2620"/>
    <n v="1"/>
    <x v="2"/>
    <n v="2021"/>
    <s v="2021Q1"/>
    <s v="Old_Claim"/>
    <x v="0"/>
    <x v="0"/>
  </r>
  <r>
    <s v="L01/063/9/000004/2020"/>
    <x v="128"/>
    <s v="22/02/2021"/>
    <x v="8"/>
    <n v="30000"/>
    <n v="30000"/>
    <n v="1"/>
    <x v="0"/>
    <n v="2021"/>
    <s v="2020Q4"/>
    <s v="Old_Claim"/>
    <x v="0"/>
    <x v="0"/>
  </r>
  <r>
    <s v="L01/063/9/000005/2020"/>
    <x v="393"/>
    <s v="22/02/2021"/>
    <x v="8"/>
    <n v="85000"/>
    <n v="85000"/>
    <n v="1"/>
    <x v="0"/>
    <n v="2021"/>
    <s v="2020Q3"/>
    <s v="Old_Claim"/>
    <x v="0"/>
    <x v="0"/>
  </r>
  <r>
    <s v="L01/062/9/000001/2021"/>
    <x v="501"/>
    <s v="02/02/2021"/>
    <x v="5"/>
    <n v="100000"/>
    <n v="100000"/>
    <n v="1"/>
    <x v="2"/>
    <n v="2021"/>
    <s v="2021Q1"/>
    <s v="Old_Claim"/>
    <x v="0"/>
    <x v="0"/>
  </r>
  <r>
    <s v="L01/070/9/000221/2021"/>
    <x v="501"/>
    <s v="28/01/2021"/>
    <x v="1"/>
    <n v="10500"/>
    <n v="10500"/>
    <n v="1"/>
    <x v="2"/>
    <n v="2021"/>
    <s v="2021Q1"/>
    <s v="Old_Claim"/>
    <x v="0"/>
    <x v="0"/>
  </r>
  <r>
    <s v="L01/070/9/000222/2021"/>
    <x v="974"/>
    <s v="23/02/2021"/>
    <x v="1"/>
    <n v="64000"/>
    <n v="64000"/>
    <n v="1"/>
    <x v="2"/>
    <n v="2021"/>
    <s v="2021Q1"/>
    <s v="Old_Claim"/>
    <x v="0"/>
    <x v="0"/>
  </r>
  <r>
    <s v="L01/070/9/000223/2021"/>
    <x v="996"/>
    <s v="22/02/2021"/>
    <x v="1"/>
    <n v="9232"/>
    <n v="9232"/>
    <n v="1"/>
    <x v="2"/>
    <n v="2021"/>
    <s v="2021Q1"/>
    <s v="Old_Claim"/>
    <x v="0"/>
    <x v="0"/>
  </r>
  <r>
    <s v="L01/070/9/000224/2021"/>
    <x v="995"/>
    <s v="23/02/2021"/>
    <x v="1"/>
    <n v="61300"/>
    <n v="61300"/>
    <n v="1"/>
    <x v="2"/>
    <n v="2021"/>
    <s v="2021Q1"/>
    <s v="Old_Claim"/>
    <x v="2"/>
    <x v="0"/>
  </r>
  <r>
    <s v="L15/070/9/000228/2021"/>
    <x v="972"/>
    <s v="18/02/2021"/>
    <x v="1"/>
    <n v="800000"/>
    <n v="800000"/>
    <n v="1"/>
    <x v="2"/>
    <n v="2021"/>
    <s v="2021Q1"/>
    <s v="Old_Claim"/>
    <x v="1"/>
    <x v="0"/>
  </r>
  <r>
    <s v="L01/070/9/000229/2021"/>
    <x v="177"/>
    <s v="17/02/2021"/>
    <x v="1"/>
    <n v="500000"/>
    <n v="500000"/>
    <n v="1"/>
    <x v="2"/>
    <n v="2021"/>
    <s v="2021Q1"/>
    <s v="Old_Claim"/>
    <x v="2"/>
    <x v="0"/>
  </r>
  <r>
    <s v="L01/080/9/000425/2020"/>
    <x v="56"/>
    <s v="22/02/2021"/>
    <x v="0"/>
    <n v="449500"/>
    <n v="449500"/>
    <n v="1"/>
    <x v="0"/>
    <n v="2021"/>
    <s v="2020Q2"/>
    <s v="Old_Claim"/>
    <x v="0"/>
    <x v="0"/>
  </r>
  <r>
    <s v="L01/070/9/000230/2021"/>
    <x v="999"/>
    <s v="23/02/2021"/>
    <x v="1"/>
    <n v="15000"/>
    <n v="15000"/>
    <n v="1"/>
    <x v="2"/>
    <n v="2021"/>
    <s v="2021Q1"/>
    <s v="New_Claim/ Reopening"/>
    <x v="3"/>
    <x v="0"/>
  </r>
  <r>
    <s v="L01/700/9/001246/2020"/>
    <x v="291"/>
    <s v="23/02/2021"/>
    <x v="1"/>
    <n v="680000"/>
    <n v="680000"/>
    <n v="1"/>
    <x v="0"/>
    <n v="2021"/>
    <s v="2020Q4"/>
    <s v="Old_Claim"/>
    <x v="1"/>
    <x v="0"/>
  </r>
  <r>
    <s v="L01/070/9/000231/2021"/>
    <x v="996"/>
    <s v="23/02/2021"/>
    <x v="1"/>
    <n v="19064"/>
    <n v="19064"/>
    <n v="1"/>
    <x v="2"/>
    <n v="2021"/>
    <s v="2021Q1"/>
    <s v="Old_Claim"/>
    <x v="0"/>
    <x v="0"/>
  </r>
  <r>
    <s v="L01/070/9/000232/2021"/>
    <x v="996"/>
    <s v="23/02/2021"/>
    <x v="1"/>
    <n v="916"/>
    <n v="916"/>
    <n v="1"/>
    <x v="2"/>
    <n v="2021"/>
    <s v="2021Q1"/>
    <s v="Old_Claim"/>
    <x v="2"/>
    <x v="0"/>
  </r>
  <r>
    <s v="L05/070/9/000233/2021"/>
    <x v="964"/>
    <s v="04/02/2021"/>
    <x v="1"/>
    <n v="264043.68420000002"/>
    <n v="264043.68420000002"/>
    <n v="1"/>
    <x v="2"/>
    <n v="2021"/>
    <s v="2021Q1"/>
    <s v="Old_Claim"/>
    <x v="1"/>
    <x v="0"/>
  </r>
  <r>
    <s v="L01/070/9/000234/2021"/>
    <x v="998"/>
    <s v="23/02/2021"/>
    <x v="1"/>
    <n v="4300"/>
    <n v="4300"/>
    <n v="1"/>
    <x v="2"/>
    <n v="2021"/>
    <s v="2021Q1"/>
    <s v="Old_Claim"/>
    <x v="2"/>
    <x v="0"/>
  </r>
  <r>
    <s v="L01/088/9/000053/2021"/>
    <x v="1000"/>
    <s v="23/02/2021"/>
    <x v="0"/>
    <n v="165300"/>
    <n v="165300"/>
    <n v="1"/>
    <x v="2"/>
    <n v="2021"/>
    <s v="2021Q1"/>
    <s v="Old_Claim"/>
    <x v="2"/>
    <x v="0"/>
  </r>
  <r>
    <s v="L01/071/9/000007/2020"/>
    <x v="74"/>
    <s v="23/02/2021"/>
    <x v="1"/>
    <n v="10000"/>
    <n v="10000"/>
    <n v="1"/>
    <x v="0"/>
    <n v="2021"/>
    <s v="2020Q4"/>
    <s v="Old_Claim"/>
    <x v="2"/>
    <x v="0"/>
  </r>
  <r>
    <s v="L05/070/9/000235/2021"/>
    <x v="999"/>
    <s v="24/02/2021"/>
    <x v="1"/>
    <n v="12000"/>
    <n v="12000"/>
    <n v="1"/>
    <x v="2"/>
    <n v="2021"/>
    <s v="2021Q1"/>
    <s v="Old_Claim"/>
    <x v="0"/>
    <x v="0"/>
  </r>
  <r>
    <s v="L01/070/9/000237/2021"/>
    <x v="976"/>
    <s v="09/02/2021"/>
    <x v="1"/>
    <n v="3530480"/>
    <n v="30480"/>
    <n v="1"/>
    <x v="2"/>
    <n v="2021"/>
    <s v="2021Q1"/>
    <s v="Old_Claim"/>
    <x v="2"/>
    <x v="0"/>
  </r>
  <r>
    <s v="L01/088/9/000055/2021"/>
    <x v="998"/>
    <s v="23/02/2021"/>
    <x v="0"/>
    <n v="40000"/>
    <n v="40000"/>
    <n v="1"/>
    <x v="2"/>
    <n v="2021"/>
    <s v="2021Q1"/>
    <s v="Old_Claim"/>
    <x v="1"/>
    <x v="0"/>
  </r>
  <r>
    <s v="L01/070/9/000238/2021"/>
    <x v="1000"/>
    <s v="23/02/2021"/>
    <x v="1"/>
    <n v="194000"/>
    <n v="194000"/>
    <n v="1"/>
    <x v="2"/>
    <n v="2021"/>
    <s v="2021Q1"/>
    <s v="Old_Claim"/>
    <x v="0"/>
    <x v="0"/>
  </r>
  <r>
    <s v="L01/088/9/000056/2021"/>
    <x v="971"/>
    <s v="23/02/2021"/>
    <x v="0"/>
    <n v="2995"/>
    <n v="2995"/>
    <n v="1"/>
    <x v="2"/>
    <n v="2021"/>
    <s v="2021Q1"/>
    <s v="Old_Claim"/>
    <x v="2"/>
    <x v="0"/>
  </r>
  <r>
    <s v="L01/070/9/000241/2021"/>
    <x v="968"/>
    <s v="26/02/2021"/>
    <x v="1"/>
    <n v="44160"/>
    <n v="44160"/>
    <n v="1"/>
    <x v="2"/>
    <n v="2021"/>
    <s v="2021Q1"/>
    <s v="Old_Claim"/>
    <x v="2"/>
    <x v="0"/>
  </r>
  <r>
    <s v="L01/070/9/000242/2021"/>
    <x v="1000"/>
    <s v="23/02/2021"/>
    <x v="1"/>
    <n v="613000"/>
    <n v="613000"/>
    <n v="1"/>
    <x v="2"/>
    <n v="2021"/>
    <s v="2021Q1"/>
    <s v="Old_Claim"/>
    <x v="2"/>
    <x v="0"/>
  </r>
  <r>
    <s v="L15/080/9/000426/2020"/>
    <x v="3"/>
    <s v="25/02/2021"/>
    <x v="0"/>
    <n v="164705.8824"/>
    <n v="164705.8824"/>
    <n v="1"/>
    <x v="0"/>
    <n v="2021"/>
    <s v="2020Q4"/>
    <s v="New_Claim/ Reopening"/>
    <x v="3"/>
    <x v="0"/>
  </r>
  <r>
    <s v="L01/070/9/000244/2021"/>
    <x v="969"/>
    <s v="24/02/2021"/>
    <x v="1"/>
    <n v="450200"/>
    <n v="450200"/>
    <n v="1"/>
    <x v="2"/>
    <n v="2021"/>
    <s v="2021Q1"/>
    <s v="Old_Claim"/>
    <x v="2"/>
    <x v="0"/>
  </r>
  <r>
    <s v="L02/070/9/000246/2021"/>
    <x v="999"/>
    <s v="24/02/2021"/>
    <x v="1"/>
    <n v="-223040"/>
    <n v="0"/>
    <n v="1"/>
    <x v="2"/>
    <n v="2021"/>
    <s v="2021Q1"/>
    <s v="New_Claim/ Reopening"/>
    <x v="3"/>
    <x v="0"/>
  </r>
  <r>
    <s v="L01/070/9/000247/2021"/>
    <x v="996"/>
    <s v="24/02/2021"/>
    <x v="1"/>
    <n v="9900"/>
    <n v="9900"/>
    <n v="1"/>
    <x v="2"/>
    <n v="2021"/>
    <s v="2021Q1"/>
    <s v="Old_Claim"/>
    <x v="2"/>
    <x v="0"/>
  </r>
  <r>
    <s v="L01/080/9/000057/2021"/>
    <x v="963"/>
    <s v="25/02/2021"/>
    <x v="0"/>
    <n v="45"/>
    <n v="45"/>
    <n v="1"/>
    <x v="2"/>
    <n v="2021"/>
    <s v="2021Q1"/>
    <s v="Old_Claim"/>
    <x v="2"/>
    <x v="0"/>
  </r>
  <r>
    <s v="L01/880/9/000058/2021"/>
    <x v="19"/>
    <s v="04/01/2021"/>
    <x v="0"/>
    <n v="28"/>
    <n v="28"/>
    <n v="1"/>
    <x v="2"/>
    <n v="2021"/>
    <s v="2021Q1"/>
    <s v="Old_Claim"/>
    <x v="2"/>
    <x v="0"/>
  </r>
  <r>
    <s v="L01/070/9/000249/2021"/>
    <x v="1001"/>
    <s v="25/02/2021"/>
    <x v="1"/>
    <n v="36000"/>
    <n v="36000"/>
    <n v="1"/>
    <x v="2"/>
    <n v="2021"/>
    <s v="2021Q1"/>
    <s v="Old_Claim"/>
    <x v="0"/>
    <x v="0"/>
  </r>
  <r>
    <s v="L02/070/9/000251/2021"/>
    <x v="999"/>
    <s v="26/02/2021"/>
    <x v="1"/>
    <n v="16996"/>
    <n v="16996"/>
    <n v="1"/>
    <x v="2"/>
    <n v="2021"/>
    <s v="2021Q1"/>
    <s v="Old_Claim"/>
    <x v="2"/>
    <x v="0"/>
  </r>
  <r>
    <s v="L01/070/9/000252/2021"/>
    <x v="1002"/>
    <s v="26/02/2021"/>
    <x v="1"/>
    <n v="12500"/>
    <n v="12500"/>
    <n v="1"/>
    <x v="2"/>
    <n v="2021"/>
    <s v="2021Q1"/>
    <s v="Old_Claim"/>
    <x v="0"/>
    <x v="0"/>
  </r>
  <r>
    <s v="L01/070/9/000253/2021"/>
    <x v="996"/>
    <s v="26/02/2021"/>
    <x v="1"/>
    <n v="381836.94530000002"/>
    <n v="381836.94530000002"/>
    <n v="1"/>
    <x v="2"/>
    <n v="2021"/>
    <s v="2021Q1"/>
    <s v="Old_Claim"/>
    <x v="1"/>
    <x v="0"/>
  </r>
  <r>
    <s v="L13/112/9/000034/2003"/>
    <x v="1003"/>
    <s v="15/06/2006"/>
    <x v="2"/>
    <n v="133200"/>
    <n v="133200"/>
    <n v="1"/>
    <x v="18"/>
    <n v="2006"/>
    <s v="2003Q2"/>
    <s v="Old_Claim"/>
    <x v="0"/>
    <x v="0"/>
  </r>
  <r>
    <s v="L01/070/9/000192/2006"/>
    <x v="1004"/>
    <s v="05/07/2006"/>
    <x v="1"/>
    <n v="2670000"/>
    <n v="690685"/>
    <n v="1"/>
    <x v="11"/>
    <n v="2006"/>
    <s v="2006Q2"/>
    <s v="Old_Claim"/>
    <x v="0"/>
    <x v="0"/>
  </r>
  <r>
    <s v="L01/089/9/000073/2006"/>
    <x v="1005"/>
    <s v="13/12/2006"/>
    <x v="0"/>
    <n v="880000"/>
    <n v="435150"/>
    <n v="1"/>
    <x v="11"/>
    <n v="2006"/>
    <s v="2006Q4"/>
    <s v="Old_Claim"/>
    <x v="0"/>
    <x v="0"/>
  </r>
  <r>
    <s v="L01/110/9/000061/2020"/>
    <x v="269"/>
    <s v="03/12/2020"/>
    <x v="2"/>
    <n v="90000"/>
    <n v="90000"/>
    <n v="1"/>
    <x v="0"/>
    <n v="2020"/>
    <s v="2020Q3"/>
    <s v="Old_Claim"/>
    <x v="0"/>
    <x v="0"/>
  </r>
  <r>
    <s v="L01/070/9/000256/2021"/>
    <x v="1002"/>
    <s v="25/02/2021"/>
    <x v="1"/>
    <n v="13500"/>
    <n v="13500"/>
    <n v="1"/>
    <x v="2"/>
    <n v="2021"/>
    <s v="2021Q1"/>
    <s v="Old_Claim"/>
    <x v="0"/>
    <x v="0"/>
  </r>
  <r>
    <s v="L01/070/9/000257/2021"/>
    <x v="1001"/>
    <s v="01/03/2021"/>
    <x v="1"/>
    <n v="961515"/>
    <n v="961515"/>
    <n v="1"/>
    <x v="2"/>
    <n v="2021"/>
    <s v="2021Q1"/>
    <s v="Old_Claim"/>
    <x v="2"/>
    <x v="0"/>
  </r>
  <r>
    <s v="L01/087/9/000060/2021"/>
    <x v="1006"/>
    <s v="01/03/2021"/>
    <x v="0"/>
    <n v="15000"/>
    <n v="0"/>
    <n v="1"/>
    <x v="2"/>
    <n v="2021"/>
    <s v="2021Q1"/>
    <s v="Old_Claim"/>
    <x v="1"/>
    <x v="0"/>
  </r>
  <r>
    <s v="L01/070/9/000259/2021"/>
    <x v="999"/>
    <s v="24/02/2021"/>
    <x v="1"/>
    <n v="7000"/>
    <n v="7000"/>
    <n v="1"/>
    <x v="2"/>
    <n v="2021"/>
    <s v="2021Q1"/>
    <s v="Old_Claim"/>
    <x v="0"/>
    <x v="0"/>
  </r>
  <r>
    <s v="L01/070/9/000260/2021"/>
    <x v="1007"/>
    <s v="01/03/2021"/>
    <x v="1"/>
    <n v="12972"/>
    <n v="12972"/>
    <n v="1"/>
    <x v="2"/>
    <n v="2021"/>
    <s v="2021Q1"/>
    <s v="Old_Claim"/>
    <x v="0"/>
    <x v="0"/>
  </r>
  <r>
    <s v="L01/070/9/000261/2021"/>
    <x v="1008"/>
    <s v="02/03/2021"/>
    <x v="1"/>
    <n v="10176"/>
    <n v="10176"/>
    <n v="1"/>
    <x v="2"/>
    <n v="2021"/>
    <s v="2021Q1"/>
    <s v="Old_Claim"/>
    <x v="2"/>
    <x v="0"/>
  </r>
  <r>
    <s v="L01/070/9/000262/2021"/>
    <x v="1006"/>
    <s v="01/03/2021"/>
    <x v="1"/>
    <n v="77720"/>
    <n v="77720"/>
    <n v="1"/>
    <x v="2"/>
    <n v="2021"/>
    <s v="2021Q1"/>
    <s v="Old_Claim"/>
    <x v="2"/>
    <x v="0"/>
  </r>
  <r>
    <s v="L02/070/9/000263/2021"/>
    <x v="1002"/>
    <s v="01/03/2021"/>
    <x v="1"/>
    <n v="640"/>
    <n v="640"/>
    <n v="1"/>
    <x v="2"/>
    <n v="2021"/>
    <s v="2021Q1"/>
    <s v="Old_Claim"/>
    <x v="2"/>
    <x v="0"/>
  </r>
  <r>
    <s v="L01/800/9/000061/2021"/>
    <x v="499"/>
    <s v="02/02/2021"/>
    <x v="0"/>
    <n v="9500"/>
    <n v="9500"/>
    <n v="1"/>
    <x v="2"/>
    <n v="2021"/>
    <s v="2021Q1"/>
    <s v="Old_Claim"/>
    <x v="0"/>
    <x v="0"/>
  </r>
  <r>
    <s v="L01/070/9/001248/2020"/>
    <x v="494"/>
    <s v="07/01/2021"/>
    <x v="1"/>
    <n v="154068"/>
    <n v="154068"/>
    <n v="1"/>
    <x v="0"/>
    <n v="2021"/>
    <s v="2020Q4"/>
    <s v="Old_Claim"/>
    <x v="2"/>
    <x v="0"/>
  </r>
  <r>
    <s v="L01/070/9/000264/2021"/>
    <x v="955"/>
    <s v="02/03/2021"/>
    <x v="1"/>
    <n v="138000"/>
    <n v="138000"/>
    <n v="1"/>
    <x v="2"/>
    <n v="2021"/>
    <s v="2021Q1"/>
    <s v="Old_Claim"/>
    <x v="1"/>
    <x v="0"/>
  </r>
  <r>
    <s v="L01/080/9/000062/2021"/>
    <x v="999"/>
    <s v="02/03/2021"/>
    <x v="0"/>
    <n v="992"/>
    <n v="992"/>
    <n v="1"/>
    <x v="2"/>
    <n v="2021"/>
    <s v="2021Q1"/>
    <s v="Old_Claim"/>
    <x v="2"/>
    <x v="0"/>
  </r>
  <r>
    <s v="L01/070/9/000265/2021"/>
    <x v="1008"/>
    <s v="02/03/2021"/>
    <x v="1"/>
    <n v="348000"/>
    <n v="348000"/>
    <n v="1"/>
    <x v="2"/>
    <n v="2021"/>
    <s v="2021Q1"/>
    <s v="Old_Claim"/>
    <x v="0"/>
    <x v="0"/>
  </r>
  <r>
    <s v="L01/070/9/000266/2021"/>
    <x v="1006"/>
    <s v="02/03/2021"/>
    <x v="1"/>
    <n v="820"/>
    <n v="820"/>
    <n v="1"/>
    <x v="2"/>
    <n v="2021"/>
    <s v="2021Q1"/>
    <s v="Old_Claim"/>
    <x v="2"/>
    <x v="0"/>
  </r>
  <r>
    <s v="L01/088/9/000058/2021"/>
    <x v="1009"/>
    <s v="02/03/2021"/>
    <x v="0"/>
    <n v="60000"/>
    <n v="60000"/>
    <n v="1"/>
    <x v="2"/>
    <n v="2021"/>
    <s v="2021Q1"/>
    <s v="Old_Claim"/>
    <x v="0"/>
    <x v="0"/>
  </r>
  <r>
    <s v="L01/070/9/000268/2021"/>
    <x v="971"/>
    <s v="17/02/2021"/>
    <x v="1"/>
    <n v="189000"/>
    <n v="189000"/>
    <n v="1"/>
    <x v="2"/>
    <n v="2021"/>
    <s v="2021Q1"/>
    <s v="Old_Claim"/>
    <x v="0"/>
    <x v="0"/>
  </r>
  <r>
    <s v="L01/070/9/000269/2021"/>
    <x v="1008"/>
    <s v="02/03/2021"/>
    <x v="1"/>
    <n v="178600"/>
    <n v="178600"/>
    <n v="1"/>
    <x v="2"/>
    <n v="2021"/>
    <s v="2021Q1"/>
    <s v="Old_Claim"/>
    <x v="2"/>
    <x v="0"/>
  </r>
  <r>
    <s v="L01/070/9/000270/2021"/>
    <x v="998"/>
    <s v="23/02/2021"/>
    <x v="1"/>
    <n v="54636"/>
    <n v="54636"/>
    <n v="1"/>
    <x v="2"/>
    <n v="2021"/>
    <s v="2021Q1"/>
    <s v="Old_Claim"/>
    <x v="0"/>
    <x v="0"/>
  </r>
  <r>
    <s v="L01/070/9/000271/2021"/>
    <x v="953"/>
    <s v="03/03/2021"/>
    <x v="1"/>
    <n v="2000"/>
    <n v="2000"/>
    <n v="1"/>
    <x v="2"/>
    <n v="2021"/>
    <s v="2021Q1"/>
    <s v="Old_Claim"/>
    <x v="0"/>
    <x v="0"/>
  </r>
  <r>
    <s v="L01/880/9/000428/2020-KCM932X"/>
    <x v="32"/>
    <s v="02/03/2021"/>
    <x v="0"/>
    <n v="223176.4706"/>
    <n v="223176.4706"/>
    <n v="1"/>
    <x v="0"/>
    <n v="2021"/>
    <s v="2020Q3"/>
    <s v="New_Claim/ Reopening"/>
    <x v="3"/>
    <x v="0"/>
  </r>
  <r>
    <s v="L01/070/9/000273/2021"/>
    <x v="972"/>
    <s v="23/02/2021"/>
    <x v="1"/>
    <n v="7940"/>
    <n v="7940"/>
    <n v="1"/>
    <x v="2"/>
    <n v="2021"/>
    <s v="2021Q1"/>
    <s v="Old_Claim"/>
    <x v="0"/>
    <x v="0"/>
  </r>
  <r>
    <s v="L01/070/9/001249/2020"/>
    <x v="1010"/>
    <s v="03/03/2021"/>
    <x v="1"/>
    <n v="32100"/>
    <n v="32100"/>
    <n v="1"/>
    <x v="0"/>
    <n v="2021"/>
    <s v="2020Q3"/>
    <s v="Old_Claim"/>
    <x v="2"/>
    <x v="0"/>
  </r>
  <r>
    <s v="L02/080/9/000429/2020"/>
    <x v="4"/>
    <s v="01/03/2021"/>
    <x v="0"/>
    <n v="720529.4118"/>
    <n v="720529.4118"/>
    <n v="1"/>
    <x v="0"/>
    <n v="2021"/>
    <s v="2020Q4"/>
    <s v="Old_Claim"/>
    <x v="1"/>
    <x v="0"/>
  </r>
  <r>
    <s v="L01/088/9/000059/2021"/>
    <x v="1008"/>
    <s v="03/03/2021"/>
    <x v="0"/>
    <n v="109200"/>
    <n v="109200"/>
    <n v="1"/>
    <x v="2"/>
    <n v="2021"/>
    <s v="2021Q1"/>
    <s v="Old_Claim"/>
    <x v="0"/>
    <x v="0"/>
  </r>
  <r>
    <s v="L01/070/9/000275/2021"/>
    <x v="960"/>
    <s v="03/03/2021"/>
    <x v="1"/>
    <n v="23950"/>
    <n v="23950"/>
    <n v="1"/>
    <x v="2"/>
    <n v="2021"/>
    <s v="2021Q1"/>
    <s v="Old_Claim"/>
    <x v="0"/>
    <x v="0"/>
  </r>
  <r>
    <s v="L01/070/9/000276/2021"/>
    <x v="1001"/>
    <s v="03/03/2021"/>
    <x v="1"/>
    <n v="35580"/>
    <n v="35580"/>
    <n v="1"/>
    <x v="2"/>
    <n v="2021"/>
    <s v="2021Q1"/>
    <s v="Old_Claim"/>
    <x v="2"/>
    <x v="0"/>
  </r>
  <r>
    <s v="L01/070/9/000277/2021"/>
    <x v="1011"/>
    <s v="04/03/2021"/>
    <x v="1"/>
    <n v="347500"/>
    <n v="347500"/>
    <n v="1"/>
    <x v="2"/>
    <n v="2021"/>
    <s v="2021Q1"/>
    <s v="Old_Claim"/>
    <x v="0"/>
    <x v="0"/>
  </r>
  <r>
    <s v="L01/070/9/000279/2021"/>
    <x v="973"/>
    <s v="03/03/2021"/>
    <x v="1"/>
    <n v="583000"/>
    <n v="583000"/>
    <n v="1"/>
    <x v="2"/>
    <n v="2021"/>
    <s v="2021Q1"/>
    <s v="Old_Claim"/>
    <x v="2"/>
    <x v="0"/>
  </r>
  <r>
    <s v="L01/070/9/000280/2021"/>
    <x v="1007"/>
    <s v="02/03/2021"/>
    <x v="1"/>
    <n v="14000"/>
    <n v="14000"/>
    <n v="1"/>
    <x v="2"/>
    <n v="2021"/>
    <s v="2021Q1"/>
    <s v="Old_Claim"/>
    <x v="0"/>
    <x v="0"/>
  </r>
  <r>
    <s v="L01/088/9/000062/2021"/>
    <x v="995"/>
    <s v="01/03/2021"/>
    <x v="0"/>
    <n v="5370"/>
    <n v="5370"/>
    <n v="1"/>
    <x v="2"/>
    <n v="2021"/>
    <s v="2021Q1"/>
    <s v="Old_Claim"/>
    <x v="2"/>
    <x v="0"/>
  </r>
  <r>
    <s v="L01/080/9/000430/2020"/>
    <x v="1012"/>
    <s v="03/03/2021"/>
    <x v="0"/>
    <n v="20460"/>
    <n v="20460"/>
    <n v="1"/>
    <x v="0"/>
    <n v="2021"/>
    <s v="2020Q3"/>
    <s v="Old_Claim"/>
    <x v="2"/>
    <x v="0"/>
  </r>
  <r>
    <s v="L01/070/9/000281/2021"/>
    <x v="1011"/>
    <s v="04/03/2021"/>
    <x v="1"/>
    <n v="29500"/>
    <n v="29500"/>
    <n v="1"/>
    <x v="2"/>
    <n v="2021"/>
    <s v="2021Q1"/>
    <s v="Old_Claim"/>
    <x v="0"/>
    <x v="0"/>
  </r>
  <r>
    <s v="L05/070/9/000285/2021"/>
    <x v="1006"/>
    <s v="04/03/2021"/>
    <x v="1"/>
    <n v="3168"/>
    <n v="3168"/>
    <n v="1"/>
    <x v="2"/>
    <n v="2021"/>
    <s v="2021Q1"/>
    <s v="Old_Claim"/>
    <x v="2"/>
    <x v="0"/>
  </r>
  <r>
    <s v="L05/070/9/000286/2021"/>
    <x v="960"/>
    <s v="01/03/2021"/>
    <x v="1"/>
    <n v="37209"/>
    <n v="37209"/>
    <n v="1"/>
    <x v="2"/>
    <n v="2021"/>
    <s v="2021Q1"/>
    <s v="New_Claim/ Reopening"/>
    <x v="3"/>
    <x v="0"/>
  </r>
  <r>
    <s v="L01/070/9/000287/2021"/>
    <x v="1009"/>
    <s v="04/03/2021"/>
    <x v="1"/>
    <n v="35220"/>
    <n v="35220"/>
    <n v="1"/>
    <x v="2"/>
    <n v="2021"/>
    <s v="2021Q1"/>
    <s v="Old_Claim"/>
    <x v="0"/>
    <x v="0"/>
  </r>
  <r>
    <s v="L01/070/9/000289/2021"/>
    <x v="1009"/>
    <s v="04/03/2021"/>
    <x v="1"/>
    <n v="9035"/>
    <n v="9035"/>
    <n v="1"/>
    <x v="2"/>
    <n v="2021"/>
    <s v="2021Q1"/>
    <s v="Old_Claim"/>
    <x v="0"/>
    <x v="0"/>
  </r>
  <r>
    <s v="L01/070/9/000290/2021"/>
    <x v="1006"/>
    <s v="04/03/2021"/>
    <x v="1"/>
    <n v="68131"/>
    <n v="68131"/>
    <n v="1"/>
    <x v="2"/>
    <n v="2021"/>
    <s v="2021Q1"/>
    <s v="Old_Claim"/>
    <x v="2"/>
    <x v="0"/>
  </r>
  <r>
    <s v="L01/070/9/000291/2021"/>
    <x v="1006"/>
    <s v="04/03/2021"/>
    <x v="1"/>
    <n v="1736"/>
    <n v="1736"/>
    <n v="1"/>
    <x v="2"/>
    <n v="2021"/>
    <s v="2021Q1"/>
    <s v="Old_Claim"/>
    <x v="2"/>
    <x v="0"/>
  </r>
  <r>
    <s v="L02/070/9/000292/2021"/>
    <x v="1006"/>
    <s v="02/03/2021"/>
    <x v="1"/>
    <n v="2420"/>
    <n v="2420"/>
    <n v="1"/>
    <x v="2"/>
    <n v="2021"/>
    <s v="2021Q1"/>
    <s v="Old_Claim"/>
    <x v="2"/>
    <x v="0"/>
  </r>
  <r>
    <s v="L01/087/9/000065/2021"/>
    <x v="971"/>
    <s v="15/02/2021"/>
    <x v="0"/>
    <n v="1100000"/>
    <n v="1100000"/>
    <n v="1"/>
    <x v="2"/>
    <n v="2021"/>
    <s v="2021Q1"/>
    <s v="Old_Claim"/>
    <x v="1"/>
    <x v="0"/>
  </r>
  <r>
    <s v="L01/088/9/000063/2021"/>
    <x v="1008"/>
    <s v="03/03/2021"/>
    <x v="0"/>
    <n v="1192220"/>
    <n v="1192220"/>
    <n v="1"/>
    <x v="2"/>
    <n v="2021"/>
    <s v="2021Q1"/>
    <s v="Old_Claim"/>
    <x v="2"/>
    <x v="0"/>
  </r>
  <r>
    <s v="L02/070/9/000294/2021"/>
    <x v="968"/>
    <s v="05/03/2021"/>
    <x v="1"/>
    <n v="32500"/>
    <n v="32500"/>
    <n v="1"/>
    <x v="2"/>
    <n v="2021"/>
    <s v="2021Q1"/>
    <s v="Old_Claim"/>
    <x v="2"/>
    <x v="0"/>
  </r>
  <r>
    <s v="L01/087/9/000066/2021"/>
    <x v="1011"/>
    <s v="08/03/2021"/>
    <x v="0"/>
    <n v="38300"/>
    <n v="38300"/>
    <n v="1"/>
    <x v="2"/>
    <n v="2021"/>
    <s v="2021Q1"/>
    <s v="Old_Claim"/>
    <x v="2"/>
    <x v="0"/>
  </r>
  <r>
    <s v="L01/087/9/000067/2021"/>
    <x v="975"/>
    <s v="04/03/2021"/>
    <x v="0"/>
    <n v="110000"/>
    <n v="110000"/>
    <n v="1"/>
    <x v="2"/>
    <n v="2021"/>
    <s v="2021Q1"/>
    <s v="Old_Claim"/>
    <x v="0"/>
    <x v="0"/>
  </r>
  <r>
    <s v="L01/080/9/000068/2021"/>
    <x v="1011"/>
    <s v="05/03/2021"/>
    <x v="0"/>
    <n v="158300"/>
    <n v="158300"/>
    <n v="1"/>
    <x v="2"/>
    <n v="2021"/>
    <s v="2021Q1"/>
    <s v="Old_Claim"/>
    <x v="2"/>
    <x v="0"/>
  </r>
  <r>
    <s v="L02/070/9/000297/2021"/>
    <x v="969"/>
    <s v="08/03/2021"/>
    <x v="1"/>
    <n v="125000"/>
    <n v="125000"/>
    <n v="1"/>
    <x v="2"/>
    <n v="2021"/>
    <s v="2021Q1"/>
    <s v="Old_Claim"/>
    <x v="0"/>
    <x v="0"/>
  </r>
  <r>
    <s v="L01/070/9/000298/2021"/>
    <x v="1013"/>
    <s v="08/03/2021"/>
    <x v="1"/>
    <n v="10000"/>
    <n v="10000"/>
    <n v="1"/>
    <x v="2"/>
    <n v="2021"/>
    <s v="2021Q1"/>
    <s v="Old_Claim"/>
    <x v="2"/>
    <x v="0"/>
  </r>
  <r>
    <s v="L01/070/9/000300/2021"/>
    <x v="1007"/>
    <s v="05/03/2021"/>
    <x v="1"/>
    <n v="15152"/>
    <n v="15152"/>
    <n v="1"/>
    <x v="2"/>
    <n v="2021"/>
    <s v="2021Q1"/>
    <s v="Old_Claim"/>
    <x v="0"/>
    <x v="0"/>
  </r>
  <r>
    <s v="L01/087/9/000070/2021"/>
    <x v="1014"/>
    <s v="08/03/2021"/>
    <x v="0"/>
    <n v="20000"/>
    <n v="20000"/>
    <n v="1"/>
    <x v="2"/>
    <n v="2021"/>
    <s v="2021Q1"/>
    <s v="Old_Claim"/>
    <x v="0"/>
    <x v="0"/>
  </r>
  <r>
    <s v="L01/700/9/000301/2021"/>
    <x v="1015"/>
    <s v="09/03/2021"/>
    <x v="1"/>
    <n v="42656.25"/>
    <n v="42656.25"/>
    <n v="1"/>
    <x v="2"/>
    <n v="2021"/>
    <s v="2021Q1"/>
    <s v="Old_Claim"/>
    <x v="0"/>
    <x v="0"/>
  </r>
  <r>
    <s v="L01/070/9/000303/2021"/>
    <x v="176"/>
    <s v="09/03/2021"/>
    <x v="1"/>
    <n v="39460"/>
    <n v="39460"/>
    <n v="1"/>
    <x v="2"/>
    <n v="2021"/>
    <s v="2021Q1"/>
    <s v="Old_Claim"/>
    <x v="2"/>
    <x v="0"/>
  </r>
  <r>
    <s v="L15/070/9/000304/2021"/>
    <x v="1016"/>
    <s v="09/03/2021"/>
    <x v="1"/>
    <n v="8716"/>
    <n v="8716"/>
    <n v="1"/>
    <x v="2"/>
    <n v="2021"/>
    <s v="2021Q1"/>
    <s v="Old_Claim"/>
    <x v="0"/>
    <x v="0"/>
  </r>
  <r>
    <s v="L01/070/9/000305/2021"/>
    <x v="1006"/>
    <s v="08/03/2021"/>
    <x v="1"/>
    <n v="120000"/>
    <n v="120000"/>
    <n v="1"/>
    <x v="2"/>
    <n v="2021"/>
    <s v="2021Q1"/>
    <s v="Old_Claim"/>
    <x v="0"/>
    <x v="0"/>
  </r>
  <r>
    <s v="L01/070/9/000307/2021"/>
    <x v="1014"/>
    <s v="09/03/2021"/>
    <x v="1"/>
    <n v="4000"/>
    <n v="4000"/>
    <n v="1"/>
    <x v="2"/>
    <n v="2021"/>
    <s v="2021Q1"/>
    <s v="Old_Claim"/>
    <x v="0"/>
    <x v="0"/>
  </r>
  <r>
    <s v="L01/070/9/000308/2021"/>
    <x v="1001"/>
    <s v="05/03/2021"/>
    <x v="1"/>
    <n v="120000"/>
    <n v="120000"/>
    <n v="1"/>
    <x v="2"/>
    <n v="2021"/>
    <s v="2021Q1"/>
    <s v="Old_Claim"/>
    <x v="0"/>
    <x v="0"/>
  </r>
  <r>
    <s v="L15/080/9/000071/2021"/>
    <x v="1013"/>
    <s v="09/03/2021"/>
    <x v="0"/>
    <n v="2990"/>
    <n v="2990"/>
    <n v="1"/>
    <x v="2"/>
    <n v="2021"/>
    <s v="2021Q1"/>
    <s v="Old_Claim"/>
    <x v="2"/>
    <x v="0"/>
  </r>
  <r>
    <s v="L01/088/9/000066/2021"/>
    <x v="1017"/>
    <s v="08/03/2021"/>
    <x v="0"/>
    <n v="200000"/>
    <n v="200000"/>
    <n v="1"/>
    <x v="2"/>
    <n v="2021"/>
    <s v="2021Q1"/>
    <s v="Old_Claim"/>
    <x v="2"/>
    <x v="0"/>
  </r>
  <r>
    <s v="L01/070/9/000309/2021"/>
    <x v="1018"/>
    <s v="24/02/2021"/>
    <x v="1"/>
    <n v="6940"/>
    <n v="6940"/>
    <n v="1"/>
    <x v="2"/>
    <n v="2021"/>
    <s v="2021Q1"/>
    <s v="Old_Claim"/>
    <x v="0"/>
    <x v="0"/>
  </r>
  <r>
    <s v="L01/088/9/000067/2021"/>
    <x v="1015"/>
    <s v="09/03/2021"/>
    <x v="0"/>
    <n v="492842.3529"/>
    <n v="492842.3529"/>
    <n v="1"/>
    <x v="2"/>
    <n v="2021"/>
    <s v="2021Q1"/>
    <s v="Old_Claim"/>
    <x v="1"/>
    <x v="0"/>
  </r>
  <r>
    <s v="L01/070/9/001252/2020"/>
    <x v="172"/>
    <s v="04/02/2021"/>
    <x v="1"/>
    <n v="1535.625"/>
    <n v="1535.625"/>
    <n v="1"/>
    <x v="0"/>
    <n v="2021"/>
    <s v="2020Q4"/>
    <s v="Old_Claim"/>
    <x v="0"/>
    <x v="0"/>
  </r>
  <r>
    <s v="L01/070/9/000310/2021"/>
    <x v="1019"/>
    <s v="10/03/2021"/>
    <x v="1"/>
    <n v="40000"/>
    <n v="40000"/>
    <n v="1"/>
    <x v="2"/>
    <n v="2021"/>
    <s v="2021Q1"/>
    <s v="Old_Claim"/>
    <x v="0"/>
    <x v="0"/>
  </r>
  <r>
    <s v="L01/070/9/001253/2020"/>
    <x v="131"/>
    <s v="01/03/2021"/>
    <x v="1"/>
    <n v="2555294.1176"/>
    <n v="1255294.1176"/>
    <n v="1"/>
    <x v="0"/>
    <n v="2021"/>
    <s v="2020Q4"/>
    <s v="Old_Claim"/>
    <x v="1"/>
    <x v="0"/>
  </r>
  <r>
    <s v="L15/070/9/000311/2021"/>
    <x v="1013"/>
    <s v="09/03/2021"/>
    <x v="1"/>
    <n v="8700"/>
    <n v="8700"/>
    <n v="1"/>
    <x v="2"/>
    <n v="2021"/>
    <s v="2021Q1"/>
    <s v="Old_Claim"/>
    <x v="0"/>
    <x v="0"/>
  </r>
  <r>
    <s v="L01/080/9/000072/2021"/>
    <x v="964"/>
    <s v="19/02/2021"/>
    <x v="0"/>
    <n v="120000"/>
    <n v="120000"/>
    <n v="1"/>
    <x v="2"/>
    <n v="2021"/>
    <s v="2021Q1"/>
    <s v="Old_Claim"/>
    <x v="0"/>
    <x v="0"/>
  </r>
  <r>
    <s v="L01/070/9/000313/2021"/>
    <x v="1016"/>
    <s v="10/03/2021"/>
    <x v="1"/>
    <n v="660"/>
    <n v="660"/>
    <n v="1"/>
    <x v="2"/>
    <n v="2021"/>
    <s v="2021Q1"/>
    <s v="Old_Claim"/>
    <x v="2"/>
    <x v="0"/>
  </r>
  <r>
    <s v="L01/070/9/000314/2021"/>
    <x v="1020"/>
    <s v="10/03/2021"/>
    <x v="1"/>
    <n v="10964"/>
    <n v="10964"/>
    <n v="1"/>
    <x v="2"/>
    <n v="2021"/>
    <s v="2021Q1"/>
    <s v="Old_Claim"/>
    <x v="2"/>
    <x v="0"/>
  </r>
  <r>
    <s v="L01/088/9/000068/2021"/>
    <x v="960"/>
    <s v="10/03/2021"/>
    <x v="0"/>
    <n v="10237.5"/>
    <n v="10237.5"/>
    <n v="1"/>
    <x v="2"/>
    <n v="2021"/>
    <s v="2021Q1"/>
    <s v="Old_Claim"/>
    <x v="0"/>
    <x v="0"/>
  </r>
  <r>
    <s v="L01/070/9/000318/2021"/>
    <x v="1016"/>
    <s v="09/03/2021"/>
    <x v="1"/>
    <n v="53868"/>
    <n v="53868"/>
    <n v="1"/>
    <x v="2"/>
    <n v="2021"/>
    <s v="2021Q1"/>
    <s v="Old_Claim"/>
    <x v="0"/>
    <x v="0"/>
  </r>
  <r>
    <s v="L01/088/9/000070/2021"/>
    <x v="1021"/>
    <s v="10/03/2021"/>
    <x v="0"/>
    <n v="324561.40350000001"/>
    <n v="324561.40350000001"/>
    <n v="1"/>
    <x v="2"/>
    <n v="2021"/>
    <s v="2021Q1"/>
    <s v="Old_Claim"/>
    <x v="1"/>
    <x v="0"/>
  </r>
  <r>
    <s v="L01/070/9/001254/2020"/>
    <x v="280"/>
    <s v="10/03/2021"/>
    <x v="1"/>
    <n v="473700"/>
    <n v="473700"/>
    <n v="1"/>
    <x v="0"/>
    <n v="2021"/>
    <s v="2020Q3"/>
    <s v="Old_Claim"/>
    <x v="0"/>
    <x v="0"/>
  </r>
  <r>
    <s v="L01/110/9/000067/2020"/>
    <x v="387"/>
    <s v="10/03/2021"/>
    <x v="2"/>
    <n v="2"/>
    <n v="2"/>
    <n v="1"/>
    <x v="0"/>
    <n v="2021"/>
    <s v="2020Q2"/>
    <s v="Old_Claim"/>
    <x v="0"/>
    <x v="0"/>
  </r>
  <r>
    <s v="L02/070/9/000319/2021"/>
    <x v="1015"/>
    <s v="09/03/2021"/>
    <x v="1"/>
    <n v="9024"/>
    <n v="9024"/>
    <n v="1"/>
    <x v="2"/>
    <n v="2021"/>
    <s v="2021Q1"/>
    <s v="Old_Claim"/>
    <x v="2"/>
    <x v="0"/>
  </r>
  <r>
    <s v="L01/070/9/000320/2021"/>
    <x v="1015"/>
    <s v="09/03/2021"/>
    <x v="1"/>
    <n v="25540"/>
    <n v="25540"/>
    <n v="1"/>
    <x v="2"/>
    <n v="2021"/>
    <s v="2021Q1"/>
    <s v="Old_Claim"/>
    <x v="2"/>
    <x v="0"/>
  </r>
  <r>
    <s v="L01/110/9/000072/2020"/>
    <x v="426"/>
    <s v="10/03/2021"/>
    <x v="2"/>
    <n v="1110"/>
    <n v="1110"/>
    <n v="1"/>
    <x v="0"/>
    <n v="2021"/>
    <s v="2020Q3"/>
    <s v="Old_Claim"/>
    <x v="0"/>
    <x v="0"/>
  </r>
  <r>
    <s v="L01/088/9/000072/2021"/>
    <x v="1020"/>
    <s v="11/03/2021"/>
    <x v="0"/>
    <n v="9640"/>
    <n v="9640"/>
    <n v="1"/>
    <x v="2"/>
    <n v="2021"/>
    <s v="2021Q1"/>
    <s v="Old_Claim"/>
    <x v="0"/>
    <x v="0"/>
  </r>
  <r>
    <s v="L01/080/9/000073/2021"/>
    <x v="1020"/>
    <s v="11/03/2021"/>
    <x v="0"/>
    <n v="14104"/>
    <n v="14104"/>
    <n v="1"/>
    <x v="2"/>
    <n v="2021"/>
    <s v="2021Q1"/>
    <s v="Old_Claim"/>
    <x v="2"/>
    <x v="0"/>
  </r>
  <r>
    <s v="L01/088/9/000300/2020"/>
    <x v="9"/>
    <s v="11/03/2021"/>
    <x v="0"/>
    <n v="39680"/>
    <n v="39680"/>
    <n v="1"/>
    <x v="0"/>
    <n v="2021"/>
    <s v="2020Q4"/>
    <s v="New_Claim/ Reopening"/>
    <x v="3"/>
    <x v="0"/>
  </r>
  <r>
    <s v="L01/070/9/000321/2021"/>
    <x v="976"/>
    <s v="19/02/2021"/>
    <x v="1"/>
    <n v="54500"/>
    <n v="54500"/>
    <n v="1"/>
    <x v="2"/>
    <n v="2021"/>
    <s v="2021Q1"/>
    <s v="Old_Claim"/>
    <x v="0"/>
    <x v="0"/>
  </r>
  <r>
    <s v="L01/080/9/000074/2021"/>
    <x v="966"/>
    <s v="11/03/2021"/>
    <x v="0"/>
    <n v="284117.6471"/>
    <n v="284117.6471"/>
    <n v="1"/>
    <x v="2"/>
    <n v="2021"/>
    <s v="2021Q1"/>
    <s v="New_Claim/ Reopening"/>
    <x v="3"/>
    <x v="0"/>
  </r>
  <r>
    <s v="L01/070/9/000322/2021"/>
    <x v="1013"/>
    <s v="08/03/2021"/>
    <x v="1"/>
    <n v="8740"/>
    <n v="8740"/>
    <n v="1"/>
    <x v="2"/>
    <n v="2021"/>
    <s v="2021Q1"/>
    <s v="Old_Claim"/>
    <x v="2"/>
    <x v="0"/>
  </r>
  <r>
    <s v="L02/070/9/000323/2021"/>
    <x v="1011"/>
    <s v="10/03/2021"/>
    <x v="1"/>
    <n v="34125"/>
    <n v="34125"/>
    <n v="1"/>
    <x v="2"/>
    <n v="2021"/>
    <s v="2021Q1"/>
    <s v="Old_Claim"/>
    <x v="0"/>
    <x v="0"/>
  </r>
  <r>
    <s v="L02/070/9/000324/2021"/>
    <x v="1016"/>
    <s v="06/03/2021"/>
    <x v="1"/>
    <n v="30712.5"/>
    <n v="30712.5"/>
    <n v="1"/>
    <x v="2"/>
    <n v="2021"/>
    <s v="2021Q1"/>
    <s v="Old_Claim"/>
    <x v="0"/>
    <x v="0"/>
  </r>
  <r>
    <s v="L01/700/9/000327/2021"/>
    <x v="1016"/>
    <s v="09/03/2021"/>
    <x v="1"/>
    <n v="20016"/>
    <n v="20016"/>
    <n v="1"/>
    <x v="2"/>
    <n v="2021"/>
    <s v="2021Q1"/>
    <s v="Old_Claim"/>
    <x v="0"/>
    <x v="0"/>
  </r>
  <r>
    <s v="L02/083/9/000295/2020"/>
    <x v="1022"/>
    <s v="02/03/2021"/>
    <x v="0"/>
    <n v="2134936.4117999999"/>
    <n v="1134936.4117999999"/>
    <n v="1"/>
    <x v="0"/>
    <n v="2021"/>
    <s v="2020Q1"/>
    <s v="Old_Claim"/>
    <x v="2"/>
    <x v="0"/>
  </r>
  <r>
    <s v="L01/080/9/000076/2021"/>
    <x v="1023"/>
    <s v="16/03/2021"/>
    <x v="0"/>
    <n v="27830"/>
    <n v="27830"/>
    <n v="1"/>
    <x v="2"/>
    <n v="2021"/>
    <s v="2021Q1"/>
    <s v="Old_Claim"/>
    <x v="2"/>
    <x v="0"/>
  </r>
  <r>
    <s v="L01/070/9/000329/2021"/>
    <x v="997"/>
    <s v="19/02/2021"/>
    <x v="1"/>
    <n v="120000"/>
    <n v="120000"/>
    <n v="1"/>
    <x v="2"/>
    <n v="2021"/>
    <s v="2021Q1"/>
    <s v="Old_Claim"/>
    <x v="0"/>
    <x v="0"/>
  </r>
  <r>
    <s v="L01/880/9/000079/2021"/>
    <x v="1013"/>
    <s v="16/03/2021"/>
    <x v="0"/>
    <n v="43634"/>
    <n v="5500"/>
    <n v="1"/>
    <x v="2"/>
    <n v="2021"/>
    <s v="2021Q1"/>
    <s v="Old_Claim"/>
    <x v="2"/>
    <x v="0"/>
  </r>
  <r>
    <s v="L01/070/9/000330/2021"/>
    <x v="1007"/>
    <s v="16/03/2021"/>
    <x v="1"/>
    <n v="16880"/>
    <n v="16880"/>
    <n v="1"/>
    <x v="2"/>
    <n v="2021"/>
    <s v="2021Q1"/>
    <s v="Old_Claim"/>
    <x v="0"/>
    <x v="0"/>
  </r>
  <r>
    <s v="L01/062/9/000032/2020"/>
    <x v="239"/>
    <s v="20/02/2021"/>
    <x v="5"/>
    <n v="13525"/>
    <n v="13525"/>
    <n v="1"/>
    <x v="0"/>
    <n v="2021"/>
    <s v="2020Q1"/>
    <s v="Old_Claim"/>
    <x v="0"/>
    <x v="0"/>
  </r>
  <r>
    <s v="L01/062/9/000033/2020"/>
    <x v="299"/>
    <s v="20/02/2021"/>
    <x v="5"/>
    <n v="4000"/>
    <n v="4000"/>
    <n v="1"/>
    <x v="0"/>
    <n v="2021"/>
    <s v="2020Q2"/>
    <s v="Old_Claim"/>
    <x v="0"/>
    <x v="0"/>
  </r>
  <r>
    <s v="L01/070/9/000210/2011"/>
    <x v="1024"/>
    <s v="16/06/2011"/>
    <x v="1"/>
    <n v="109768"/>
    <n v="109768"/>
    <n v="1"/>
    <x v="7"/>
    <n v="2011"/>
    <s v="2011Q1"/>
    <s v="New_Claim/ Reopening"/>
    <x v="3"/>
    <x v="0"/>
  </r>
  <r>
    <s v="L02/070/9/000283/2011"/>
    <x v="1025"/>
    <s v="04/08/2011"/>
    <x v="1"/>
    <n v="1740"/>
    <n v="1740"/>
    <n v="1"/>
    <x v="7"/>
    <n v="2011"/>
    <s v="2011Q3"/>
    <s v="New_Claim/ Reopening"/>
    <x v="3"/>
    <x v="0"/>
  </r>
  <r>
    <s v="L02/070/9/000414/2011"/>
    <x v="539"/>
    <s v="22/11/2011"/>
    <x v="1"/>
    <n v="1740"/>
    <n v="3480"/>
    <n v="1"/>
    <x v="7"/>
    <n v="2011"/>
    <s v="2011Q4"/>
    <s v="New_Claim/ Reopening"/>
    <x v="3"/>
    <x v="0"/>
  </r>
  <r>
    <s v="L02/088/9/000227/2010"/>
    <x v="1026"/>
    <s v="24/02/2012"/>
    <x v="0"/>
    <n v="200000"/>
    <n v="0"/>
    <n v="1"/>
    <x v="16"/>
    <n v="2012"/>
    <s v="2010Q2"/>
    <s v="Old_Claim"/>
    <x v="0"/>
    <x v="0"/>
  </r>
  <r>
    <s v="L01/070/9/000154/2012"/>
    <x v="1027"/>
    <s v="22/05/2012"/>
    <x v="1"/>
    <n v="243600"/>
    <n v="243600"/>
    <n v="1"/>
    <x v="8"/>
    <n v="2012"/>
    <s v="2012Q2"/>
    <s v="Old_Claim"/>
    <x v="0"/>
    <x v="0"/>
  </r>
  <r>
    <s v="L02/070/9/000394/2012"/>
    <x v="575"/>
    <s v="14/11/2012"/>
    <x v="1"/>
    <n v="6600"/>
    <n v="6600"/>
    <n v="1"/>
    <x v="8"/>
    <n v="2012"/>
    <s v="2012Q4"/>
    <s v="New_Claim/ Reopening"/>
    <x v="3"/>
    <x v="0"/>
  </r>
  <r>
    <s v="L01/088/9/000075/2021"/>
    <x v="1023"/>
    <s v="16/03/2021"/>
    <x v="0"/>
    <n v="181300"/>
    <n v="181300"/>
    <n v="1"/>
    <x v="2"/>
    <n v="2021"/>
    <s v="2021Q1"/>
    <s v="Old_Claim"/>
    <x v="2"/>
    <x v="0"/>
  </r>
  <r>
    <s v="L02/070/9/000332/2021"/>
    <x v="1028"/>
    <s v="17/03/2021"/>
    <x v="1"/>
    <n v="2420"/>
    <n v="2420"/>
    <n v="1"/>
    <x v="2"/>
    <n v="2021"/>
    <s v="2021Q1"/>
    <s v="Old_Claim"/>
    <x v="2"/>
    <x v="0"/>
  </r>
  <r>
    <s v="L01/070/9/000333/2021"/>
    <x v="1015"/>
    <s v="08/03/2021"/>
    <x v="1"/>
    <n v="10656"/>
    <n v="10656"/>
    <n v="1"/>
    <x v="2"/>
    <n v="2021"/>
    <s v="2021Q1"/>
    <s v="Old_Claim"/>
    <x v="2"/>
    <x v="0"/>
  </r>
  <r>
    <s v="L01/087/9/000081/2021"/>
    <x v="1029"/>
    <s v="12/03/2021"/>
    <x v="0"/>
    <n v="0"/>
    <n v="10000"/>
    <n v="1"/>
    <x v="2"/>
    <n v="2021"/>
    <s v="2021Q1"/>
    <s v="New_Claim/ Reopening"/>
    <x v="3"/>
    <x v="0"/>
  </r>
  <r>
    <s v="L15/070/9/000335/2021"/>
    <x v="498"/>
    <s v="02/03/2021"/>
    <x v="1"/>
    <n v="89000"/>
    <n v="89000"/>
    <n v="1"/>
    <x v="2"/>
    <n v="2021"/>
    <s v="2021Q1"/>
    <s v="Old_Claim"/>
    <x v="0"/>
    <x v="0"/>
  </r>
  <r>
    <s v="L01/070/9/000240/2013"/>
    <x v="1030"/>
    <s v="26/11/2013"/>
    <x v="1"/>
    <n v="8200"/>
    <n v="8200"/>
    <n v="1"/>
    <x v="13"/>
    <n v="2013"/>
    <s v="2013Q4"/>
    <s v="New_Claim/ Reopening"/>
    <x v="3"/>
    <x v="0"/>
  </r>
  <r>
    <s v="L01/070/9/000336/2021"/>
    <x v="1007"/>
    <s v="11/03/2021"/>
    <x v="1"/>
    <n v="70000"/>
    <n v="70000"/>
    <n v="1"/>
    <x v="2"/>
    <n v="2021"/>
    <s v="2021Q1"/>
    <s v="Old_Claim"/>
    <x v="0"/>
    <x v="0"/>
  </r>
  <r>
    <s v="L02/070/9/000023/2015"/>
    <x v="1031"/>
    <s v="13/02/2015"/>
    <x v="1"/>
    <n v="2320"/>
    <n v="2320"/>
    <n v="1"/>
    <x v="15"/>
    <n v="2015"/>
    <s v="2015Q1"/>
    <s v="New_Claim/ Reopening"/>
    <x v="3"/>
    <x v="0"/>
  </r>
  <r>
    <s v="L01/087/9/000083/2021"/>
    <x v="1006"/>
    <s v="11/03/2021"/>
    <x v="0"/>
    <n v="203300"/>
    <n v="203300"/>
    <n v="1"/>
    <x v="2"/>
    <n v="2021"/>
    <s v="2021Q1"/>
    <s v="Old_Claim"/>
    <x v="2"/>
    <x v="0"/>
  </r>
  <r>
    <s v="L01/070/9/000150/2015"/>
    <x v="1032"/>
    <s v="07/07/2015"/>
    <x v="1"/>
    <n v="6100"/>
    <n v="6100"/>
    <n v="1"/>
    <x v="15"/>
    <n v="2015"/>
    <s v="2015Q2"/>
    <s v="New_Claim/ Reopening"/>
    <x v="3"/>
    <x v="0"/>
  </r>
  <r>
    <s v="L02/070/9/000018/2016"/>
    <x v="1033"/>
    <s v="22/01/2016"/>
    <x v="1"/>
    <n v="2320"/>
    <n v="2320"/>
    <n v="1"/>
    <x v="9"/>
    <n v="2016"/>
    <s v="2016Q1"/>
    <s v="New_Claim/ Reopening"/>
    <x v="3"/>
    <x v="0"/>
  </r>
  <r>
    <s v="L01/086/9/000039/2016"/>
    <x v="1034"/>
    <s v="03/05/2016"/>
    <x v="0"/>
    <n v="3732"/>
    <n v="3732"/>
    <n v="1"/>
    <x v="9"/>
    <n v="2016"/>
    <s v="2016Q2"/>
    <s v="New_Claim/ Reopening"/>
    <x v="3"/>
    <x v="0"/>
  </r>
  <r>
    <s v="L01/070/9/000302/2015"/>
    <x v="1035"/>
    <s v="14/07/2016"/>
    <x v="1"/>
    <n v="110400"/>
    <n v="110400"/>
    <n v="1"/>
    <x v="15"/>
    <n v="2016"/>
    <s v="2015Q4"/>
    <s v="Old_Claim"/>
    <x v="0"/>
    <x v="0"/>
  </r>
  <r>
    <s v="L01/086/9/000072/2016"/>
    <x v="1036"/>
    <s v="30/09/2016"/>
    <x v="0"/>
    <n v="1412"/>
    <n v="1412"/>
    <n v="1"/>
    <x v="9"/>
    <n v="2016"/>
    <s v="2016Q3"/>
    <s v="New_Claim/ Reopening"/>
    <x v="3"/>
    <x v="0"/>
  </r>
  <r>
    <s v="L01/062/9/000017/2017"/>
    <x v="1037"/>
    <s v="27/06/2017"/>
    <x v="5"/>
    <n v="13295"/>
    <n v="13295"/>
    <n v="1"/>
    <x v="14"/>
    <n v="2017"/>
    <s v="2017Q2"/>
    <s v="Old_Claim"/>
    <x v="0"/>
    <x v="0"/>
  </r>
  <r>
    <s v="L01/070/9/000165/2017"/>
    <x v="1038"/>
    <s v="03/08/2017"/>
    <x v="1"/>
    <n v="250000"/>
    <n v="250000"/>
    <n v="1"/>
    <x v="14"/>
    <n v="2017"/>
    <s v="2017Q3"/>
    <s v="New_Claim/ Reopening"/>
    <x v="3"/>
    <x v="0"/>
  </r>
  <r>
    <s v="L01/088/9/000077/2021"/>
    <x v="1020"/>
    <s v="15/03/2021"/>
    <x v="0"/>
    <n v="2388.75"/>
    <n v="2388.75"/>
    <n v="1"/>
    <x v="2"/>
    <n v="2021"/>
    <s v="2021Q1"/>
    <s v="Old_Claim"/>
    <x v="0"/>
    <x v="0"/>
  </r>
  <r>
    <s v="L01/088/9/000012/2017"/>
    <x v="770"/>
    <s v="10/10/2017"/>
    <x v="0"/>
    <n v="290457"/>
    <n v="290457"/>
    <n v="1"/>
    <x v="14"/>
    <n v="2017"/>
    <s v="2017Q4"/>
    <s v="Old_Claim"/>
    <x v="1"/>
    <x v="0"/>
  </r>
  <r>
    <s v="L01/062/9/000034/2017"/>
    <x v="1039"/>
    <s v="11/01/2018"/>
    <x v="5"/>
    <n v="1000"/>
    <n v="1000"/>
    <n v="1"/>
    <x v="14"/>
    <n v="2018"/>
    <s v="2017Q3"/>
    <s v="Old_Claim"/>
    <x v="0"/>
    <x v="0"/>
  </r>
  <r>
    <s v="L01/062/9/000024/2017"/>
    <x v="1040"/>
    <s v="12/01/2018"/>
    <x v="5"/>
    <n v="880"/>
    <n v="880"/>
    <n v="1"/>
    <x v="14"/>
    <n v="2018"/>
    <s v="2017Q3"/>
    <s v="Old_Claim"/>
    <x v="0"/>
    <x v="0"/>
  </r>
  <r>
    <s v="L15/087/9/000085/2021"/>
    <x v="1041"/>
    <s v="16/03/2021"/>
    <x v="0"/>
    <n v="152"/>
    <n v="152"/>
    <n v="1"/>
    <x v="2"/>
    <n v="2021"/>
    <s v="2021Q1"/>
    <s v="Old_Claim"/>
    <x v="2"/>
    <x v="0"/>
  </r>
  <r>
    <s v="L01/070/9/000062/2019"/>
    <x v="1042"/>
    <s v="29/03/2019"/>
    <x v="1"/>
    <n v="108705.88235"/>
    <n v="108705.88235"/>
    <n v="1"/>
    <x v="1"/>
    <n v="2019"/>
    <s v="2019Q1"/>
    <s v="New_Claim/ Reopening"/>
    <x v="3"/>
    <x v="0"/>
  </r>
  <r>
    <s v="L15/080/9/000086/2021"/>
    <x v="998"/>
    <s v="10/03/2021"/>
    <x v="0"/>
    <n v="153000"/>
    <n v="153000"/>
    <n v="1"/>
    <x v="2"/>
    <n v="2021"/>
    <s v="2021Q1"/>
    <s v="Old_Claim"/>
    <x v="0"/>
    <x v="0"/>
  </r>
  <r>
    <s v="L01/070/9/000157/2019"/>
    <x v="1043"/>
    <s v="21/06/2019"/>
    <x v="1"/>
    <n v="2320"/>
    <n v="2320"/>
    <n v="1"/>
    <x v="1"/>
    <n v="2019"/>
    <s v="2019Q2"/>
    <s v="New_Claim/ Reopening"/>
    <x v="3"/>
    <x v="0"/>
  </r>
  <r>
    <s v="L01/070/9/000293/2018"/>
    <x v="1044"/>
    <s v="20/06/2019"/>
    <x v="1"/>
    <n v="82352.941200000001"/>
    <n v="82352.941200000001"/>
    <n v="1"/>
    <x v="10"/>
    <n v="2019"/>
    <s v="2018Q2"/>
    <s v="New_Claim/ Reopening"/>
    <x v="3"/>
    <x v="0"/>
  </r>
  <r>
    <s v="L01/088/9/000040/2019"/>
    <x v="1045"/>
    <s v="25/09/2019"/>
    <x v="0"/>
    <n v="170000"/>
    <n v="170000"/>
    <n v="1"/>
    <x v="1"/>
    <n v="2019"/>
    <s v="2019Q3"/>
    <s v="Old_Claim"/>
    <x v="0"/>
    <x v="0"/>
  </r>
  <r>
    <s v="L02/088/9/000057/2019"/>
    <x v="1046"/>
    <s v="07/11/2019"/>
    <x v="0"/>
    <n v="1000"/>
    <n v="1000"/>
    <n v="1"/>
    <x v="1"/>
    <n v="2019"/>
    <s v="2019Q4"/>
    <s v="Old_Claim"/>
    <x v="0"/>
    <x v="0"/>
  </r>
  <r>
    <s v="L01/092/9/000002/2019"/>
    <x v="256"/>
    <s v="05/01/2020"/>
    <x v="10"/>
    <n v="500"/>
    <n v="500"/>
    <n v="1"/>
    <x v="1"/>
    <n v="2020"/>
    <s v="2019Q4"/>
    <s v="Old_Claim"/>
    <x v="0"/>
    <x v="0"/>
  </r>
  <r>
    <s v="L01/070/9/000146/2020"/>
    <x v="472"/>
    <s v="10/03/2020"/>
    <x v="1"/>
    <n v="6000"/>
    <n v="6000"/>
    <n v="1"/>
    <x v="0"/>
    <n v="2020"/>
    <s v="2020Q1"/>
    <s v="New_Claim/ Reopening"/>
    <x v="3"/>
    <x v="0"/>
  </r>
  <r>
    <s v="L01/088/9/000059/2020"/>
    <x v="309"/>
    <s v="18/05/2020"/>
    <x v="0"/>
    <n v="100000"/>
    <n v="100000"/>
    <n v="1"/>
    <x v="0"/>
    <n v="2020"/>
    <s v="2020Q2"/>
    <s v="New_Claim/ Reopening"/>
    <x v="3"/>
    <x v="0"/>
  </r>
  <r>
    <s v="L01/070/9/000279/2020"/>
    <x v="307"/>
    <s v="19/05/2020"/>
    <x v="1"/>
    <n v="100"/>
    <n v="100"/>
    <n v="1"/>
    <x v="0"/>
    <n v="2020"/>
    <s v="2020Q2"/>
    <s v="Old_Claim"/>
    <x v="0"/>
    <x v="0"/>
  </r>
  <r>
    <s v="L01/070/9/000362/2020"/>
    <x v="121"/>
    <s v="24/06/2020"/>
    <x v="1"/>
    <n v="15000"/>
    <n v="15000"/>
    <n v="1"/>
    <x v="0"/>
    <n v="2020"/>
    <s v="2020Q2"/>
    <s v="New_Claim/ Reopening"/>
    <x v="3"/>
    <x v="0"/>
  </r>
  <r>
    <s v="L01/070/9/000624/2020"/>
    <x v="428"/>
    <s v="11/09/2020"/>
    <x v="1"/>
    <n v="6270"/>
    <n v="6270"/>
    <n v="1"/>
    <x v="0"/>
    <n v="2020"/>
    <s v="2020Q3"/>
    <s v="Old_Claim"/>
    <x v="0"/>
    <x v="0"/>
  </r>
  <r>
    <s v="L01/103/9/000008/2020"/>
    <x v="402"/>
    <s v="29/09/2020"/>
    <x v="4"/>
    <n v="70000"/>
    <n v="70000"/>
    <n v="1"/>
    <x v="0"/>
    <n v="2020"/>
    <s v="2020Q3"/>
    <s v="Old_Claim"/>
    <x v="0"/>
    <x v="0"/>
  </r>
  <r>
    <s v="L01/088/9/000172/2020"/>
    <x v="27"/>
    <s v="31/10/2020"/>
    <x v="0"/>
    <n v="279934.21049999999"/>
    <n v="279934.21049999999"/>
    <n v="1"/>
    <x v="0"/>
    <n v="2020"/>
    <s v="2020Q4"/>
    <s v="Old_Claim"/>
    <x v="1"/>
    <x v="0"/>
  </r>
  <r>
    <s v="L01/088/9/000204/2020"/>
    <x v="159"/>
    <s v="26/11/2020"/>
    <x v="0"/>
    <n v="227192.98250000001"/>
    <n v="227192.98250000001"/>
    <n v="1"/>
    <x v="0"/>
    <n v="2020"/>
    <s v="2020Q4"/>
    <s v="Old_Claim"/>
    <x v="1"/>
    <x v="0"/>
  </r>
  <r>
    <s v="L01/089/9/000038/2007"/>
    <x v="1047"/>
    <s v="11/07/2007"/>
    <x v="0"/>
    <n v="797697.86029999994"/>
    <n v="-431188.03259999998"/>
    <n v="1"/>
    <x v="4"/>
    <n v="2007"/>
    <s v="2007Q2"/>
    <s v="Old_Claim"/>
    <x v="1"/>
    <x v="0"/>
  </r>
  <r>
    <s v="L01/088/9/000078/2021"/>
    <x v="1023"/>
    <s v="16/03/2021"/>
    <x v="0"/>
    <n v="15500"/>
    <n v="15500"/>
    <n v="1"/>
    <x v="2"/>
    <n v="2021"/>
    <s v="2021Q1"/>
    <s v="Old_Claim"/>
    <x v="0"/>
    <x v="0"/>
  </r>
  <r>
    <s v="L01/700/9/000339/2021"/>
    <x v="1029"/>
    <s v="17/03/2021"/>
    <x v="1"/>
    <n v="103596"/>
    <n v="103596"/>
    <n v="1"/>
    <x v="2"/>
    <n v="2021"/>
    <s v="2021Q1"/>
    <s v="Old_Claim"/>
    <x v="2"/>
    <x v="0"/>
  </r>
  <r>
    <s v="L01/070/9/000340/2021"/>
    <x v="1017"/>
    <s v="09/03/2021"/>
    <x v="1"/>
    <n v="13632"/>
    <n v="13632"/>
    <n v="1"/>
    <x v="2"/>
    <n v="2021"/>
    <s v="2021Q1"/>
    <s v="Old_Claim"/>
    <x v="2"/>
    <x v="0"/>
  </r>
  <r>
    <s v="L01/070/9/000341/2021"/>
    <x v="1013"/>
    <s v="15/03/2021"/>
    <x v="1"/>
    <n v="302950"/>
    <n v="302950"/>
    <n v="1"/>
    <x v="2"/>
    <n v="2021"/>
    <s v="2021Q1"/>
    <s v="Old_Claim"/>
    <x v="2"/>
    <x v="0"/>
  </r>
  <r>
    <s v="L01/070/9/000342/2021"/>
    <x v="1028"/>
    <s v="17/03/2021"/>
    <x v="1"/>
    <n v="70813"/>
    <n v="70813"/>
    <n v="1"/>
    <x v="2"/>
    <n v="2021"/>
    <s v="2021Q1"/>
    <s v="Old_Claim"/>
    <x v="0"/>
    <x v="0"/>
  </r>
  <r>
    <s v="L01/700/9/000344/2021"/>
    <x v="1023"/>
    <s v="17/03/2021"/>
    <x v="1"/>
    <n v="63300"/>
    <n v="63300"/>
    <n v="1"/>
    <x v="2"/>
    <n v="2021"/>
    <s v="2021Q1"/>
    <s v="New_Claim/ Reopening"/>
    <x v="3"/>
    <x v="0"/>
  </r>
  <r>
    <s v="L02/070/9/000347/2021"/>
    <x v="1048"/>
    <s v="17/03/2021"/>
    <x v="1"/>
    <n v="222000"/>
    <n v="222000"/>
    <n v="1"/>
    <x v="2"/>
    <n v="2021"/>
    <s v="2021Q1"/>
    <s v="Old_Claim"/>
    <x v="0"/>
    <x v="0"/>
  </r>
  <r>
    <s v="L01/052/9/000001/2021"/>
    <x v="173"/>
    <s v="08/02/2021"/>
    <x v="5"/>
    <n v="50000"/>
    <n v="50000"/>
    <n v="1"/>
    <x v="2"/>
    <n v="2021"/>
    <s v="2021Q1"/>
    <s v="New_Claim/ Reopening"/>
    <x v="3"/>
    <x v="0"/>
  </r>
  <r>
    <s v="L01/087/9/000091/2021"/>
    <x v="1014"/>
    <s v="17/03/2021"/>
    <x v="0"/>
    <n v="532"/>
    <n v="532"/>
    <n v="1"/>
    <x v="2"/>
    <n v="2021"/>
    <s v="2021Q1"/>
    <s v="Old_Claim"/>
    <x v="2"/>
    <x v="0"/>
  </r>
  <r>
    <s v="L01/070/9/000351/2021"/>
    <x v="1048"/>
    <s v="18/03/2021"/>
    <x v="1"/>
    <n v="19904"/>
    <n v="19904"/>
    <n v="1"/>
    <x v="2"/>
    <n v="2021"/>
    <s v="2021Q1"/>
    <s v="Old_Claim"/>
    <x v="0"/>
    <x v="0"/>
  </r>
  <r>
    <s v="L01/070/9/000352/2021"/>
    <x v="1020"/>
    <s v="12/03/2021"/>
    <x v="1"/>
    <n v="130000"/>
    <n v="130000"/>
    <n v="1"/>
    <x v="2"/>
    <n v="2021"/>
    <s v="2021Q1"/>
    <s v="Old_Claim"/>
    <x v="0"/>
    <x v="0"/>
  </r>
  <r>
    <s v="L01/087/9/000092/2021"/>
    <x v="1015"/>
    <s v="18/03/2021"/>
    <x v="0"/>
    <n v="66000"/>
    <n v="66000"/>
    <n v="1"/>
    <x v="2"/>
    <n v="2021"/>
    <s v="2021Q1"/>
    <s v="Old_Claim"/>
    <x v="2"/>
    <x v="0"/>
  </r>
  <r>
    <s v="L01/070/9/000353/2021"/>
    <x v="1023"/>
    <s v="18/03/2021"/>
    <x v="1"/>
    <n v="1050000"/>
    <n v="1050000"/>
    <n v="1"/>
    <x v="2"/>
    <n v="2021"/>
    <s v="2021Q1"/>
    <s v="Old_Claim"/>
    <x v="0"/>
    <x v="0"/>
  </r>
  <r>
    <s v="L01/070/9/000354/2021"/>
    <x v="1023"/>
    <s v="17/03/2021"/>
    <x v="1"/>
    <n v="11000"/>
    <n v="11000"/>
    <n v="1"/>
    <x v="2"/>
    <n v="2021"/>
    <s v="2021Q1"/>
    <s v="Old_Claim"/>
    <x v="0"/>
    <x v="0"/>
  </r>
  <r>
    <s v="L01/070/9/000356/2021"/>
    <x v="1041"/>
    <s v="17/03/2021"/>
    <x v="1"/>
    <n v="105400"/>
    <n v="105400"/>
    <n v="1"/>
    <x v="2"/>
    <n v="2021"/>
    <s v="2021Q1"/>
    <s v="Old_Claim"/>
    <x v="2"/>
    <x v="0"/>
  </r>
  <r>
    <s v="L01/070/9/000357/2021"/>
    <x v="1011"/>
    <s v="18/03/2021"/>
    <x v="1"/>
    <n v="100"/>
    <n v="100"/>
    <n v="1"/>
    <x v="2"/>
    <n v="2021"/>
    <s v="2021Q1"/>
    <s v="Old_Claim"/>
    <x v="0"/>
    <x v="0"/>
  </r>
  <r>
    <s v="L01/700/9/000358/2021"/>
    <x v="1016"/>
    <s v="18/03/2021"/>
    <x v="1"/>
    <n v="34125"/>
    <n v="34125"/>
    <n v="1"/>
    <x v="2"/>
    <n v="2021"/>
    <s v="2021Q1"/>
    <s v="Old_Claim"/>
    <x v="0"/>
    <x v="0"/>
  </r>
  <r>
    <s v="L01/070/9/000360/2021"/>
    <x v="1014"/>
    <s v="09/03/2021"/>
    <x v="1"/>
    <n v="11192"/>
    <n v="11192"/>
    <n v="1"/>
    <x v="2"/>
    <n v="2021"/>
    <s v="2021Q1"/>
    <s v="Old_Claim"/>
    <x v="2"/>
    <x v="0"/>
  </r>
  <r>
    <s v="L01/700/9/000362/2021"/>
    <x v="1049"/>
    <s v="17/03/2021"/>
    <x v="1"/>
    <n v="51187.5"/>
    <n v="51187.5"/>
    <n v="1"/>
    <x v="2"/>
    <n v="2021"/>
    <s v="2021Q1"/>
    <s v="Old_Claim"/>
    <x v="0"/>
    <x v="0"/>
  </r>
  <r>
    <s v="L01/070/9/000363/2021"/>
    <x v="1049"/>
    <s v="18/03/2021"/>
    <x v="1"/>
    <n v="178800"/>
    <n v="178800"/>
    <n v="1"/>
    <x v="2"/>
    <n v="2021"/>
    <s v="2021Q1"/>
    <s v="Old_Claim"/>
    <x v="2"/>
    <x v="0"/>
  </r>
  <r>
    <s v="L01/088/9/000079/2021"/>
    <x v="1020"/>
    <s v="15/03/2021"/>
    <x v="0"/>
    <n v="41973.75"/>
    <n v="41973.75"/>
    <n v="1"/>
    <x v="2"/>
    <n v="2021"/>
    <s v="2021Q1"/>
    <s v="Old_Claim"/>
    <x v="0"/>
    <x v="0"/>
  </r>
  <r>
    <s v="L01/080/9/000094/2021"/>
    <x v="1013"/>
    <s v="16/03/2021"/>
    <x v="0"/>
    <n v="9654"/>
    <n v="9654"/>
    <n v="1"/>
    <x v="2"/>
    <n v="2021"/>
    <s v="2021Q1"/>
    <s v="Old_Claim"/>
    <x v="2"/>
    <x v="0"/>
  </r>
  <r>
    <s v="L01/070/9/000364/2021"/>
    <x v="1041"/>
    <s v="19/03/2021"/>
    <x v="1"/>
    <n v="50000"/>
    <n v="50000"/>
    <n v="1"/>
    <x v="2"/>
    <n v="2021"/>
    <s v="2021Q1"/>
    <s v="Old_Claim"/>
    <x v="0"/>
    <x v="0"/>
  </r>
  <r>
    <s v="L01/088/9/000080/2021"/>
    <x v="1050"/>
    <s v="20/03/2021"/>
    <x v="0"/>
    <n v="68"/>
    <n v="68"/>
    <n v="1"/>
    <x v="2"/>
    <n v="2021"/>
    <s v="2021Q1"/>
    <s v="Old_Claim"/>
    <x v="2"/>
    <x v="0"/>
  </r>
  <r>
    <s v="L02/070/9/001258/2020"/>
    <x v="439"/>
    <s v="12/11/2020"/>
    <x v="1"/>
    <n v="77420"/>
    <n v="77420"/>
    <n v="1"/>
    <x v="0"/>
    <n v="2020"/>
    <s v="2020Q3"/>
    <s v="New_Claim/ Reopening"/>
    <x v="3"/>
    <x v="0"/>
  </r>
  <r>
    <s v="L01/088/9/000081/2021"/>
    <x v="1048"/>
    <s v="18/03/2021"/>
    <x v="0"/>
    <n v="12324"/>
    <n v="12324"/>
    <n v="1"/>
    <x v="2"/>
    <n v="2021"/>
    <s v="2021Q1"/>
    <s v="Old_Claim"/>
    <x v="0"/>
    <x v="0"/>
  </r>
  <r>
    <s v="L01/080/9/000095/2021"/>
    <x v="1051"/>
    <s v="22/03/2021"/>
    <x v="0"/>
    <n v="42000"/>
    <n v="42000"/>
    <n v="1"/>
    <x v="2"/>
    <n v="2021"/>
    <s v="2021Q1"/>
    <s v="Old_Claim"/>
    <x v="2"/>
    <x v="0"/>
  </r>
  <r>
    <s v="L01/083/9/000297/2020"/>
    <x v="457"/>
    <s v="19/03/2021"/>
    <x v="0"/>
    <n v="600000"/>
    <n v="600000"/>
    <n v="1"/>
    <x v="0"/>
    <n v="2021"/>
    <s v="2020Q4"/>
    <s v="Old_Claim"/>
    <x v="1"/>
    <x v="0"/>
  </r>
  <r>
    <s v="L01/070/9/000366/2021"/>
    <x v="1048"/>
    <s v="22/03/2021"/>
    <x v="1"/>
    <n v="15250"/>
    <n v="15250"/>
    <n v="1"/>
    <x v="2"/>
    <n v="2021"/>
    <s v="2021Q1"/>
    <s v="Old_Claim"/>
    <x v="0"/>
    <x v="0"/>
  </r>
  <r>
    <s v="L01/070/9/001259/2020"/>
    <x v="1052"/>
    <s v="02/03/2021"/>
    <x v="1"/>
    <n v="803000"/>
    <n v="803000"/>
    <n v="1"/>
    <x v="0"/>
    <n v="2021"/>
    <s v="2020Q4"/>
    <s v="Old_Claim"/>
    <x v="2"/>
    <x v="0"/>
  </r>
  <r>
    <s v="L01/070/9/000368/2021"/>
    <x v="955"/>
    <s v="19/03/2021"/>
    <x v="1"/>
    <n v="100000"/>
    <n v="100000"/>
    <n v="1"/>
    <x v="2"/>
    <n v="2021"/>
    <s v="2021Q1"/>
    <s v="Old_Claim"/>
    <x v="0"/>
    <x v="0"/>
  </r>
  <r>
    <s v="L01/070/9/000369/2021"/>
    <x v="1053"/>
    <s v="23/03/2021"/>
    <x v="1"/>
    <n v="12680"/>
    <n v="12680"/>
    <n v="1"/>
    <x v="2"/>
    <n v="2021"/>
    <s v="2021Q1"/>
    <s v="Old_Claim"/>
    <x v="2"/>
    <x v="0"/>
  </r>
  <r>
    <s v="L01/088/9/000083/2021"/>
    <x v="1048"/>
    <s v="22/03/2021"/>
    <x v="0"/>
    <n v="3140"/>
    <n v="3140"/>
    <n v="1"/>
    <x v="2"/>
    <n v="2021"/>
    <s v="2021Q1"/>
    <s v="Old_Claim"/>
    <x v="2"/>
    <x v="0"/>
  </r>
  <r>
    <s v="L05/070/9/000370/2021"/>
    <x v="997"/>
    <s v="17/02/2021"/>
    <x v="1"/>
    <n v="1270000"/>
    <n v="1270000"/>
    <n v="1"/>
    <x v="2"/>
    <n v="2021"/>
    <s v="2021Q1"/>
    <s v="Old_Claim"/>
    <x v="0"/>
    <x v="0"/>
  </r>
  <r>
    <s v="L01/088/9/000084/2021"/>
    <x v="1050"/>
    <s v="22/03/2021"/>
    <x v="0"/>
    <n v="76000"/>
    <n v="76000"/>
    <n v="1"/>
    <x v="2"/>
    <n v="2021"/>
    <s v="2021Q1"/>
    <s v="Old_Claim"/>
    <x v="0"/>
    <x v="0"/>
  </r>
  <r>
    <s v="L01/070/9/000374/2021"/>
    <x v="1029"/>
    <s v="15/03/2021"/>
    <x v="1"/>
    <n v="200846.23319999999"/>
    <n v="200846.23319999999"/>
    <n v="1"/>
    <x v="2"/>
    <n v="2021"/>
    <s v="2021Q1"/>
    <s v="Old_Claim"/>
    <x v="1"/>
    <x v="0"/>
  </r>
  <r>
    <s v="L01/070/9/000375/2021"/>
    <x v="1054"/>
    <s v="23/03/2021"/>
    <x v="1"/>
    <n v="6400"/>
    <n v="6400"/>
    <n v="1"/>
    <x v="2"/>
    <n v="2021"/>
    <s v="2021Q1"/>
    <s v="Old_Claim"/>
    <x v="0"/>
    <x v="0"/>
  </r>
  <r>
    <s v="L15/070/9/000376/2021"/>
    <x v="1054"/>
    <s v="22/03/2021"/>
    <x v="1"/>
    <n v="26500"/>
    <n v="26500"/>
    <n v="1"/>
    <x v="2"/>
    <n v="2021"/>
    <s v="2021Q1"/>
    <s v="Old_Claim"/>
    <x v="0"/>
    <x v="0"/>
  </r>
  <r>
    <s v="L01/087/9/000097/2021"/>
    <x v="1051"/>
    <s v="24/03/2021"/>
    <x v="0"/>
    <n v="492"/>
    <n v="492"/>
    <n v="1"/>
    <x v="2"/>
    <n v="2021"/>
    <s v="2021Q1"/>
    <s v="Old_Claim"/>
    <x v="2"/>
    <x v="0"/>
  </r>
  <r>
    <s v="L01/080/9/000099/2021"/>
    <x v="1050"/>
    <s v="22/03/2021"/>
    <x v="0"/>
    <n v="1660"/>
    <n v="1660"/>
    <n v="1"/>
    <x v="2"/>
    <n v="2021"/>
    <s v="2021Q1"/>
    <s v="Old_Claim"/>
    <x v="2"/>
    <x v="0"/>
  </r>
  <r>
    <s v="L01/040/9/000002/2021"/>
    <x v="1017"/>
    <s v="21/03/2021"/>
    <x v="9"/>
    <n v="30977"/>
    <n v="30977"/>
    <n v="1"/>
    <x v="2"/>
    <n v="2021"/>
    <s v="2021Q1"/>
    <s v="Old_Claim"/>
    <x v="2"/>
    <x v="0"/>
  </r>
  <r>
    <s v="L01/700/9/000382/2021"/>
    <x v="1020"/>
    <s v="16/03/2021"/>
    <x v="1"/>
    <n v="13877"/>
    <n v="13877"/>
    <n v="1"/>
    <x v="2"/>
    <n v="2021"/>
    <s v="2021Q1"/>
    <s v="Old_Claim"/>
    <x v="2"/>
    <x v="0"/>
  </r>
  <r>
    <s v="L15/070/9/000383/2021"/>
    <x v="1054"/>
    <s v="23/03/2021"/>
    <x v="1"/>
    <n v="15556"/>
    <n v="15556"/>
    <n v="1"/>
    <x v="2"/>
    <n v="2021"/>
    <s v="2021Q1"/>
    <s v="Old_Claim"/>
    <x v="0"/>
    <x v="0"/>
  </r>
  <r>
    <s v="L01/880/9/000101/2021"/>
    <x v="1053"/>
    <s v="24/03/2021"/>
    <x v="0"/>
    <n v="4920"/>
    <n v="4920"/>
    <n v="1"/>
    <x v="2"/>
    <n v="2021"/>
    <s v="2021Q1"/>
    <s v="Old_Claim"/>
    <x v="2"/>
    <x v="0"/>
  </r>
  <r>
    <s v="L01/080/9/000431/2020"/>
    <x v="273"/>
    <s v="24/03/2021"/>
    <x v="0"/>
    <n v="80000"/>
    <n v="80000"/>
    <n v="1"/>
    <x v="0"/>
    <n v="2021"/>
    <s v="2020Q3"/>
    <s v="Old_Claim"/>
    <x v="0"/>
    <x v="0"/>
  </r>
  <r>
    <s v="L01/080/9/000102/2021"/>
    <x v="957"/>
    <s v="23/03/2021"/>
    <x v="0"/>
    <n v="259649.12280000001"/>
    <n v="259649.12280000001"/>
    <n v="1"/>
    <x v="2"/>
    <n v="2021"/>
    <s v="2021Q1"/>
    <s v="Old_Claim"/>
    <x v="1"/>
    <x v="0"/>
  </r>
  <r>
    <s v="L01/088/9/000087/2021"/>
    <x v="1054"/>
    <s v="24/03/2021"/>
    <x v="0"/>
    <n v="250000"/>
    <n v="250000"/>
    <n v="1"/>
    <x v="2"/>
    <n v="2021"/>
    <s v="2021Q1"/>
    <s v="Old_Claim"/>
    <x v="0"/>
    <x v="0"/>
  </r>
  <r>
    <s v="L01/070/9/000388/2021"/>
    <x v="1007"/>
    <s v="24/03/2021"/>
    <x v="1"/>
    <n v="25496"/>
    <n v="25496"/>
    <n v="1"/>
    <x v="2"/>
    <n v="2021"/>
    <s v="2021Q1"/>
    <s v="Old_Claim"/>
    <x v="0"/>
    <x v="0"/>
  </r>
  <r>
    <s v="L01/070/9/000389/2021"/>
    <x v="1050"/>
    <s v="25/03/2021"/>
    <x v="1"/>
    <n v="159211"/>
    <n v="159211"/>
    <n v="1"/>
    <x v="2"/>
    <n v="2021"/>
    <s v="2021Q1"/>
    <s v="New_Claim/ Reopening"/>
    <x v="3"/>
    <x v="0"/>
  </r>
  <r>
    <s v="L01/070/9/000390/2021"/>
    <x v="1055"/>
    <s v="25/03/2021"/>
    <x v="1"/>
    <n v="148300"/>
    <n v="148300"/>
    <n v="1"/>
    <x v="2"/>
    <n v="2021"/>
    <s v="2021Q1"/>
    <s v="Old_Claim"/>
    <x v="2"/>
    <x v="0"/>
  </r>
  <r>
    <s v="L01/070/9/000391/2021"/>
    <x v="1023"/>
    <s v="18/03/2021"/>
    <x v="1"/>
    <n v="13900"/>
    <n v="13900"/>
    <n v="1"/>
    <x v="2"/>
    <n v="2021"/>
    <s v="2021Q1"/>
    <s v="Old_Claim"/>
    <x v="0"/>
    <x v="0"/>
  </r>
  <r>
    <s v="L02/070/9/000393/2021"/>
    <x v="1051"/>
    <s v="25/03/2021"/>
    <x v="1"/>
    <n v="111012"/>
    <n v="111012"/>
    <n v="1"/>
    <x v="2"/>
    <n v="2021"/>
    <s v="2021Q1"/>
    <s v="Old_Claim"/>
    <x v="2"/>
    <x v="0"/>
  </r>
  <r>
    <s v="L01/070/9/000394/2021"/>
    <x v="974"/>
    <s v="16/02/2021"/>
    <x v="1"/>
    <n v="166300"/>
    <n v="166300"/>
    <n v="1"/>
    <x v="2"/>
    <n v="2021"/>
    <s v="2021Q1"/>
    <s v="Old_Claim"/>
    <x v="2"/>
    <x v="0"/>
  </r>
  <r>
    <s v="L01/070/9/000396/2021"/>
    <x v="1056"/>
    <s v="25/03/2021"/>
    <x v="1"/>
    <n v="10660"/>
    <n v="10660"/>
    <n v="1"/>
    <x v="2"/>
    <n v="2021"/>
    <s v="2021Q1"/>
    <s v="Old_Claim"/>
    <x v="0"/>
    <x v="0"/>
  </r>
  <r>
    <s v="L01/070/9/000397/2021"/>
    <x v="1048"/>
    <s v="19/03/2021"/>
    <x v="1"/>
    <n v="180"/>
    <n v="180"/>
    <n v="1"/>
    <x v="2"/>
    <n v="2021"/>
    <s v="2021Q1"/>
    <s v="Old_Claim"/>
    <x v="2"/>
    <x v="0"/>
  </r>
  <r>
    <s v="L01/070/9/000398/2021"/>
    <x v="1055"/>
    <s v="25/03/2021"/>
    <x v="1"/>
    <n v="150000"/>
    <n v="150000"/>
    <n v="1"/>
    <x v="2"/>
    <n v="2021"/>
    <s v="2021Q1"/>
    <s v="Old_Claim"/>
    <x v="0"/>
    <x v="0"/>
  </r>
  <r>
    <s v="L01/070/9/000399/2021"/>
    <x v="1028"/>
    <s v="16/03/2021"/>
    <x v="1"/>
    <n v="220000"/>
    <n v="220000"/>
    <n v="1"/>
    <x v="2"/>
    <n v="2021"/>
    <s v="2021Q1"/>
    <s v="Old_Claim"/>
    <x v="1"/>
    <x v="0"/>
  </r>
  <r>
    <s v="L01/070/9/000400/2021"/>
    <x v="1015"/>
    <s v="25/03/2021"/>
    <x v="1"/>
    <n v="20000"/>
    <n v="25000"/>
    <n v="1"/>
    <x v="2"/>
    <n v="2021"/>
    <s v="2021Q1"/>
    <s v="Old_Claim"/>
    <x v="1"/>
    <x v="0"/>
  </r>
  <r>
    <s v="L02/070/9/000401/2021"/>
    <x v="1017"/>
    <s v="10/03/2021"/>
    <x v="1"/>
    <n v="470000"/>
    <n v="470000"/>
    <n v="1"/>
    <x v="2"/>
    <n v="2021"/>
    <s v="2021Q1"/>
    <s v="New_Claim/ Reopening"/>
    <x v="3"/>
    <x v="0"/>
  </r>
  <r>
    <s v="L01/087/9/000103/2021"/>
    <x v="1016"/>
    <s v="26/03/2021"/>
    <x v="0"/>
    <n v="3000000"/>
    <n v="2100000"/>
    <n v="1"/>
    <x v="2"/>
    <n v="2021"/>
    <s v="2021Q1"/>
    <s v="Old_Claim"/>
    <x v="2"/>
    <x v="0"/>
  </r>
  <r>
    <s v="L01/070/9/000402/2021"/>
    <x v="1001"/>
    <s v="04/03/2021"/>
    <x v="1"/>
    <n v="16000"/>
    <n v="16000"/>
    <n v="1"/>
    <x v="2"/>
    <n v="2021"/>
    <s v="2021Q1"/>
    <s v="Old_Claim"/>
    <x v="0"/>
    <x v="0"/>
  </r>
  <r>
    <s v="L01/070/9/000403/2021"/>
    <x v="1023"/>
    <s v="23/03/2021"/>
    <x v="1"/>
    <n v="15252"/>
    <n v="15252"/>
    <n v="1"/>
    <x v="2"/>
    <n v="2021"/>
    <s v="2021Q1"/>
    <s v="Old_Claim"/>
    <x v="0"/>
    <x v="0"/>
  </r>
  <r>
    <s v="L01/070/9/000404/2021"/>
    <x v="1057"/>
    <s v="18/03/2021"/>
    <x v="1"/>
    <n v="36312"/>
    <n v="36312"/>
    <n v="1"/>
    <x v="2"/>
    <n v="2021"/>
    <s v="2021Q1"/>
    <s v="Old_Claim"/>
    <x v="0"/>
    <x v="0"/>
  </r>
  <r>
    <s v="L01/880/9/000104/2021"/>
    <x v="1048"/>
    <s v="26/03/2021"/>
    <x v="0"/>
    <n v="11584"/>
    <n v="11584"/>
    <n v="1"/>
    <x v="2"/>
    <n v="2021"/>
    <s v="2021Q1"/>
    <s v="Old_Claim"/>
    <x v="2"/>
    <x v="0"/>
  </r>
  <r>
    <s v="L02/070/9/000405/2021"/>
    <x v="1019"/>
    <s v="26/03/2021"/>
    <x v="1"/>
    <n v="10260"/>
    <n v="10260"/>
    <n v="1"/>
    <x v="2"/>
    <n v="2021"/>
    <s v="2021Q1"/>
    <s v="New_Claim/ Reopening"/>
    <x v="3"/>
    <x v="0"/>
  </r>
  <r>
    <s v="L01/088/9/000089/2021"/>
    <x v="1058"/>
    <s v="26/03/2021"/>
    <x v="0"/>
    <n v="212"/>
    <n v="212"/>
    <n v="1"/>
    <x v="2"/>
    <n v="2021"/>
    <s v="2021Q1"/>
    <s v="Old_Claim"/>
    <x v="2"/>
    <x v="0"/>
  </r>
  <r>
    <s v="L01/070/9/000406/2021"/>
    <x v="1019"/>
    <s v="04/03/2021"/>
    <x v="1"/>
    <n v="84125"/>
    <n v="84125"/>
    <n v="1"/>
    <x v="2"/>
    <n v="2021"/>
    <s v="2021Q1"/>
    <s v="Old_Claim"/>
    <x v="0"/>
    <x v="0"/>
  </r>
  <r>
    <s v="L15/087/9/000105/2021"/>
    <x v="171"/>
    <s v="26/03/2021"/>
    <x v="0"/>
    <n v="25000"/>
    <n v="25000"/>
    <n v="1"/>
    <x v="2"/>
    <n v="2021"/>
    <s v="2021Q1"/>
    <s v="Old_Claim"/>
    <x v="0"/>
    <x v="0"/>
  </r>
  <r>
    <s v="L01/700/9/000407/2021"/>
    <x v="1009"/>
    <s v="26/03/2021"/>
    <x v="1"/>
    <n v="74180"/>
    <n v="74180"/>
    <n v="1"/>
    <x v="2"/>
    <n v="2021"/>
    <s v="2021Q1"/>
    <s v="Old_Claim"/>
    <x v="2"/>
    <x v="0"/>
  </r>
  <r>
    <s v="L02/070/9/000409/2021"/>
    <x v="1029"/>
    <s v="12/03/2021"/>
    <x v="1"/>
    <n v="51187.5"/>
    <n v="51187.5"/>
    <n v="1"/>
    <x v="2"/>
    <n v="2021"/>
    <s v="2021Q1"/>
    <s v="Old_Claim"/>
    <x v="0"/>
    <x v="0"/>
  </r>
  <r>
    <s v="L01/070/9/000410/2021"/>
    <x v="1054"/>
    <s v="26/03/2021"/>
    <x v="1"/>
    <n v="6760"/>
    <n v="6760"/>
    <n v="1"/>
    <x v="2"/>
    <n v="2021"/>
    <s v="2021Q1"/>
    <s v="Old_Claim"/>
    <x v="2"/>
    <x v="0"/>
  </r>
  <r>
    <s v="L01/070/9/000411/2021"/>
    <x v="1050"/>
    <s v="26/03/2021"/>
    <x v="1"/>
    <n v="7000"/>
    <n v="7000"/>
    <n v="1"/>
    <x v="2"/>
    <n v="2021"/>
    <s v="2021Q1"/>
    <s v="Old_Claim"/>
    <x v="0"/>
    <x v="0"/>
  </r>
  <r>
    <s v="L01/070/9/000412/2021"/>
    <x v="1057"/>
    <s v="26/03/2021"/>
    <x v="1"/>
    <n v="30100"/>
    <n v="30100"/>
    <n v="1"/>
    <x v="2"/>
    <n v="2021"/>
    <s v="2021Q1"/>
    <s v="Old_Claim"/>
    <x v="0"/>
    <x v="0"/>
  </r>
  <r>
    <s v="L01/070/9/000413/2021"/>
    <x v="1056"/>
    <s v="24/03/2021"/>
    <x v="1"/>
    <n v="28320"/>
    <n v="28320"/>
    <n v="1"/>
    <x v="2"/>
    <n v="2021"/>
    <s v="2021Q1"/>
    <s v="Old_Claim"/>
    <x v="0"/>
    <x v="0"/>
  </r>
  <r>
    <s v="L01/700/9/000415/2021"/>
    <x v="1021"/>
    <s v="24/02/2021"/>
    <x v="1"/>
    <n v="85756"/>
    <n v="85756"/>
    <n v="1"/>
    <x v="2"/>
    <n v="2021"/>
    <s v="2021Q1"/>
    <s v="Old_Claim"/>
    <x v="0"/>
    <x v="0"/>
  </r>
  <r>
    <s v="L01/088/9/000090/2021"/>
    <x v="1056"/>
    <s v="29/03/2021"/>
    <x v="0"/>
    <n v="4"/>
    <n v="4"/>
    <n v="1"/>
    <x v="2"/>
    <n v="2021"/>
    <s v="2021Q1"/>
    <s v="Old_Claim"/>
    <x v="2"/>
    <x v="0"/>
  </r>
  <r>
    <s v="L05/070/9/000417/2021"/>
    <x v="1014"/>
    <s v="29/03/2021"/>
    <x v="1"/>
    <n v="620588.23529999994"/>
    <n v="620588.23529999994"/>
    <n v="1"/>
    <x v="2"/>
    <n v="2021"/>
    <s v="2021Q1"/>
    <s v="New_Claim/ Reopening"/>
    <x v="3"/>
    <x v="0"/>
  </r>
  <r>
    <s v="L01/088/9/000091/2021"/>
    <x v="1051"/>
    <s v="24/03/2021"/>
    <x v="0"/>
    <n v="761300"/>
    <n v="761300"/>
    <n v="1"/>
    <x v="2"/>
    <n v="2021"/>
    <s v="2021Q1"/>
    <s v="Old_Claim"/>
    <x v="2"/>
    <x v="0"/>
  </r>
  <r>
    <s v="L15/070/9/000422/2021"/>
    <x v="1021"/>
    <s v="15/03/2021"/>
    <x v="1"/>
    <n v="4979045.8823999995"/>
    <n v="2121195.8824"/>
    <n v="1"/>
    <x v="2"/>
    <n v="2021"/>
    <s v="2021Q1"/>
    <s v="Old_Claim"/>
    <x v="2"/>
    <x v="0"/>
  </r>
  <r>
    <s v="L15/070/9/000423/2021"/>
    <x v="1058"/>
    <s v="27/03/2021"/>
    <x v="1"/>
    <n v="7384"/>
    <n v="7384"/>
    <n v="1"/>
    <x v="2"/>
    <n v="2021"/>
    <s v="2021Q1"/>
    <s v="Old_Claim"/>
    <x v="2"/>
    <x v="0"/>
  </r>
  <r>
    <s v="L02/070/9/000424/2021"/>
    <x v="1053"/>
    <s v="25/03/2021"/>
    <x v="1"/>
    <n v="8700"/>
    <n v="8700"/>
    <n v="1"/>
    <x v="2"/>
    <n v="2021"/>
    <s v="2021Q1"/>
    <s v="Old_Claim"/>
    <x v="0"/>
    <x v="0"/>
  </r>
  <r>
    <s v="L01/070/9/000427/2021"/>
    <x v="1059"/>
    <s v="30/03/2021"/>
    <x v="1"/>
    <n v="11000"/>
    <n v="11000"/>
    <n v="1"/>
    <x v="2"/>
    <n v="2021"/>
    <s v="2021Q1"/>
    <s v="Old_Claim"/>
    <x v="0"/>
    <x v="0"/>
  </r>
  <r>
    <s v="L02/070/9/000428/2021"/>
    <x v="1023"/>
    <s v="17/03/2021"/>
    <x v="1"/>
    <n v="15000"/>
    <n v="15000"/>
    <n v="1"/>
    <x v="2"/>
    <n v="2021"/>
    <s v="2021Q1"/>
    <s v="New_Claim/ Reopening"/>
    <x v="3"/>
    <x v="0"/>
  </r>
  <r>
    <s v="L01/070/9/000431/2021"/>
    <x v="1019"/>
    <s v="30/03/2021"/>
    <x v="1"/>
    <n v="75000"/>
    <n v="75000"/>
    <n v="1"/>
    <x v="2"/>
    <n v="2021"/>
    <s v="2021Q1"/>
    <s v="Old_Claim"/>
    <x v="0"/>
    <x v="0"/>
  </r>
  <r>
    <s v="L01/070/9/000433/2021"/>
    <x v="1051"/>
    <s v="30/03/2021"/>
    <x v="1"/>
    <n v="68"/>
    <n v="68"/>
    <n v="1"/>
    <x v="2"/>
    <n v="2021"/>
    <s v="2021Q1"/>
    <s v="Old_Claim"/>
    <x v="2"/>
    <x v="0"/>
  </r>
  <r>
    <s v="L01/088/9/000094/2021"/>
    <x v="1060"/>
    <s v="31/03/2021"/>
    <x v="0"/>
    <n v="14500"/>
    <n v="14500"/>
    <n v="1"/>
    <x v="2"/>
    <n v="2021"/>
    <s v="2021Q1"/>
    <s v="Old_Claim"/>
    <x v="0"/>
    <x v="0"/>
  </r>
  <r>
    <s v="L01/070/9/000435/2021"/>
    <x v="1058"/>
    <s v="31/03/2021"/>
    <x v="1"/>
    <n v="50000"/>
    <n v="50000"/>
    <n v="1"/>
    <x v="2"/>
    <n v="2021"/>
    <s v="2021Q1"/>
    <s v="New_Claim/ Reopening"/>
    <x v="3"/>
    <x v="0"/>
  </r>
  <r>
    <s v="L01/088/9/000095/2021"/>
    <x v="1061"/>
    <s v="31/03/2021"/>
    <x v="0"/>
    <n v="186000"/>
    <n v="186000"/>
    <n v="1"/>
    <x v="2"/>
    <n v="2021"/>
    <s v="2021Q1"/>
    <s v="New_Claim/ Reopening"/>
    <x v="3"/>
    <x v="0"/>
  </r>
  <r>
    <s v="L02/070/9/000436/2021"/>
    <x v="1062"/>
    <s v="31/03/2021"/>
    <x v="1"/>
    <n v="238875"/>
    <n v="238875"/>
    <n v="1"/>
    <x v="2"/>
    <n v="2021"/>
    <s v="2021Q1"/>
    <s v="Old_Claim"/>
    <x v="0"/>
    <x v="0"/>
  </r>
  <r>
    <s v="L15/080/9/000109/2021"/>
    <x v="1059"/>
    <s v="31/03/2021"/>
    <x v="0"/>
    <n v="13320"/>
    <n v="13320"/>
    <n v="1"/>
    <x v="2"/>
    <n v="2021"/>
    <s v="2021Q1"/>
    <s v="Old_Claim"/>
    <x v="2"/>
    <x v="0"/>
  </r>
  <r>
    <s v="L01/087/9/000110/2021"/>
    <x v="1011"/>
    <s v="31/03/2021"/>
    <x v="0"/>
    <n v="1255735.2941000001"/>
    <n v="1255735.2941000001"/>
    <n v="1"/>
    <x v="2"/>
    <n v="2021"/>
    <s v="2021Q1"/>
    <s v="New_Claim/ Reopening"/>
    <x v="3"/>
    <x v="0"/>
  </r>
  <r>
    <s v="L01/070/9/000475/2009"/>
    <x v="1063"/>
    <s v="28/08/2009"/>
    <x v="1"/>
    <n v="82456"/>
    <n v="0"/>
    <n v="1"/>
    <x v="6"/>
    <n v="2009"/>
    <s v="2009Q3"/>
    <s v="Old_Claim"/>
    <x v="0"/>
    <x v="0"/>
  </r>
  <r>
    <s v="L01/070/9/000073/2006"/>
    <x v="1064"/>
    <s v="20/03/2006"/>
    <x v="1"/>
    <n v="887200"/>
    <n v="500925"/>
    <n v="1"/>
    <x v="11"/>
    <n v="2006"/>
    <s v="2006Q1"/>
    <s v="Old_Claim"/>
    <x v="0"/>
    <x v="0"/>
  </r>
  <r>
    <s v="L01/080/9/000013/2008"/>
    <x v="1065"/>
    <s v="06/02/2008"/>
    <x v="0"/>
    <n v="702000"/>
    <n v="0"/>
    <n v="1"/>
    <x v="5"/>
    <n v="2008"/>
    <s v="2008Q1"/>
    <s v="Old_Claim"/>
    <x v="0"/>
    <x v="0"/>
  </r>
  <r>
    <s v="L01/080/9/000111/2021"/>
    <x v="1066"/>
    <s v="01/04/2021"/>
    <x v="0"/>
    <n v="233500"/>
    <n v="233500"/>
    <n v="1"/>
    <x v="2"/>
    <n v="2021"/>
    <s v="2021Q1"/>
    <s v="Old_Claim"/>
    <x v="2"/>
    <x v="0"/>
  </r>
  <r>
    <s v="L01/088/9/000097/2021"/>
    <x v="1057"/>
    <s v="24/03/2021"/>
    <x v="0"/>
    <n v="354500"/>
    <n v="354500"/>
    <n v="1"/>
    <x v="2"/>
    <n v="2021"/>
    <s v="2021Q1"/>
    <s v="Old_Claim"/>
    <x v="1"/>
    <x v="0"/>
  </r>
  <r>
    <s v="L01/070/9/000443/2021"/>
    <x v="1062"/>
    <s v="06/04/2021"/>
    <x v="1"/>
    <n v="21000"/>
    <n v="21000"/>
    <n v="1"/>
    <x v="2"/>
    <n v="2021"/>
    <s v="2021Q1"/>
    <s v="Old_Claim"/>
    <x v="0"/>
    <x v="0"/>
  </r>
  <r>
    <s v="L01/080/9/000112/2021"/>
    <x v="1055"/>
    <s v="01/04/2021"/>
    <x v="0"/>
    <n v="26080"/>
    <n v="26080"/>
    <n v="1"/>
    <x v="2"/>
    <n v="2021"/>
    <s v="2021Q1"/>
    <s v="Old_Claim"/>
    <x v="2"/>
    <x v="0"/>
  </r>
  <r>
    <s v="L01/070/9/000446/2021"/>
    <x v="1062"/>
    <s v="01/04/2021"/>
    <x v="1"/>
    <n v="130000"/>
    <n v="130000"/>
    <n v="1"/>
    <x v="2"/>
    <n v="2021"/>
    <s v="2021Q1"/>
    <s v="Old_Claim"/>
    <x v="0"/>
    <x v="0"/>
  </r>
  <r>
    <s v="L05/070/9/000447/2021"/>
    <x v="1062"/>
    <s v="06/04/2021"/>
    <x v="1"/>
    <n v="1160"/>
    <n v="1160"/>
    <n v="1"/>
    <x v="2"/>
    <n v="2021"/>
    <s v="2021Q1"/>
    <s v="Old_Claim"/>
    <x v="2"/>
    <x v="0"/>
  </r>
  <r>
    <s v="L05/070/9/000448/2021"/>
    <x v="1028"/>
    <s v="30/03/2021"/>
    <x v="1"/>
    <n v="256"/>
    <n v="256"/>
    <n v="1"/>
    <x v="2"/>
    <n v="2021"/>
    <s v="2021Q1"/>
    <s v="Old_Claim"/>
    <x v="2"/>
    <x v="0"/>
  </r>
  <r>
    <s v="L01/070/9/000449/2021"/>
    <x v="1067"/>
    <s v="06/04/2021"/>
    <x v="1"/>
    <n v="200000"/>
    <n v="200000"/>
    <n v="1"/>
    <x v="2"/>
    <n v="2021"/>
    <s v="2021Q1"/>
    <s v="Old_Claim"/>
    <x v="0"/>
    <x v="0"/>
  </r>
  <r>
    <s v="L01/070/9/000450/2021"/>
    <x v="1051"/>
    <s v="22/03/2021"/>
    <x v="1"/>
    <n v="28500"/>
    <n v="28500"/>
    <n v="1"/>
    <x v="2"/>
    <n v="2021"/>
    <s v="2021Q1"/>
    <s v="Old_Claim"/>
    <x v="0"/>
    <x v="0"/>
  </r>
  <r>
    <s v="L01/070/9/000452/2021"/>
    <x v="1068"/>
    <s v="30/03/2021"/>
    <x v="1"/>
    <n v="9000"/>
    <n v="9000"/>
    <n v="1"/>
    <x v="2"/>
    <n v="2021"/>
    <s v="2021Q1"/>
    <s v="Old_Claim"/>
    <x v="0"/>
    <x v="0"/>
  </r>
  <r>
    <s v="L01/070/9/000454/2021"/>
    <x v="1066"/>
    <s v="30/03/2021"/>
    <x v="1"/>
    <n v="160000"/>
    <n v="160000"/>
    <n v="1"/>
    <x v="2"/>
    <n v="2021"/>
    <s v="2021Q1"/>
    <s v="Old_Claim"/>
    <x v="0"/>
    <x v="0"/>
  </r>
  <r>
    <s v="L01/700/9/000455/2021"/>
    <x v="1062"/>
    <s v="07/04/2021"/>
    <x v="1"/>
    <n v="81900"/>
    <n v="81900"/>
    <n v="1"/>
    <x v="2"/>
    <n v="2021"/>
    <s v="2021Q1"/>
    <s v="Old_Claim"/>
    <x v="0"/>
    <x v="0"/>
  </r>
  <r>
    <s v="L05/088/9/000099/2021"/>
    <x v="1051"/>
    <s v="07/04/2021"/>
    <x v="0"/>
    <n v="152500"/>
    <n v="152500"/>
    <n v="1"/>
    <x v="2"/>
    <n v="2021"/>
    <s v="2021Q1"/>
    <s v="Old_Claim"/>
    <x v="0"/>
    <x v="0"/>
  </r>
  <r>
    <s v="L01/070/9/000457/2021"/>
    <x v="1023"/>
    <s v="07/04/2021"/>
    <x v="1"/>
    <n v="2300"/>
    <n v="2300"/>
    <n v="1"/>
    <x v="2"/>
    <n v="2021"/>
    <s v="2021Q1"/>
    <s v="Old_Claim"/>
    <x v="2"/>
    <x v="0"/>
  </r>
  <r>
    <s v="L01/070/9/000459/2021"/>
    <x v="1061"/>
    <s v="07/04/2021"/>
    <x v="1"/>
    <n v="164000"/>
    <n v="164000"/>
    <n v="1"/>
    <x v="2"/>
    <n v="2021"/>
    <s v="2021Q1"/>
    <s v="Old_Claim"/>
    <x v="2"/>
    <x v="0"/>
  </r>
  <r>
    <s v="L01/070/9/000460/2021"/>
    <x v="1069"/>
    <s v="06/04/2021"/>
    <x v="1"/>
    <n v="82000"/>
    <n v="82000"/>
    <n v="1"/>
    <x v="2"/>
    <n v="2021"/>
    <s v="2021Q2"/>
    <s v="Old_Claim"/>
    <x v="0"/>
    <x v="0"/>
  </r>
  <r>
    <s v="L01/087/9/000115/2021"/>
    <x v="1070"/>
    <s v="07/04/2021"/>
    <x v="0"/>
    <n v="300000"/>
    <n v="300000"/>
    <n v="1"/>
    <x v="2"/>
    <n v="2021"/>
    <s v="2021Q2"/>
    <s v="Old_Claim"/>
    <x v="0"/>
    <x v="0"/>
  </r>
  <r>
    <s v="L01/070/9/000461/2021"/>
    <x v="1062"/>
    <s v="07/04/2021"/>
    <x v="1"/>
    <n v="71400"/>
    <n v="71400"/>
    <n v="1"/>
    <x v="2"/>
    <n v="2021"/>
    <s v="2021Q1"/>
    <s v="New_Claim/ Reopening"/>
    <x v="3"/>
    <x v="0"/>
  </r>
  <r>
    <s v="L01/070/9/000463/2021"/>
    <x v="1071"/>
    <s v="07/04/2021"/>
    <x v="1"/>
    <n v="42600"/>
    <n v="42600"/>
    <n v="1"/>
    <x v="2"/>
    <n v="2021"/>
    <s v="2021Q2"/>
    <s v="Old_Claim"/>
    <x v="2"/>
    <x v="0"/>
  </r>
  <r>
    <s v="L05/070/9/000465/2021"/>
    <x v="1054"/>
    <s v="25/03/2021"/>
    <x v="1"/>
    <n v="11000"/>
    <n v="11000"/>
    <n v="1"/>
    <x v="2"/>
    <n v="2021"/>
    <s v="2021Q1"/>
    <s v="New_Claim/ Reopening"/>
    <x v="3"/>
    <x v="0"/>
  </r>
  <r>
    <s v="L01/070/9/000466/2021"/>
    <x v="1071"/>
    <s v="08/04/2021"/>
    <x v="1"/>
    <n v="180000"/>
    <n v="180000"/>
    <n v="1"/>
    <x v="2"/>
    <n v="2021"/>
    <s v="2021Q2"/>
    <s v="Old_Claim"/>
    <x v="0"/>
    <x v="0"/>
  </r>
  <r>
    <s v="L01/700/9/000467/2021"/>
    <x v="1060"/>
    <s v="08/04/2021"/>
    <x v="1"/>
    <n v="8572"/>
    <n v="8572"/>
    <n v="1"/>
    <x v="2"/>
    <n v="2021"/>
    <s v="2021Q1"/>
    <s v="Old_Claim"/>
    <x v="2"/>
    <x v="0"/>
  </r>
  <r>
    <s v="L01/880/9/000116/2021"/>
    <x v="1060"/>
    <s v="08/04/2021"/>
    <x v="0"/>
    <n v="84300"/>
    <n v="84300"/>
    <n v="1"/>
    <x v="2"/>
    <n v="2021"/>
    <s v="2021Q1"/>
    <s v="Old_Claim"/>
    <x v="2"/>
    <x v="0"/>
  </r>
  <r>
    <s v="L01/070/9/000469/2021"/>
    <x v="1072"/>
    <s v="08/04/2021"/>
    <x v="1"/>
    <n v="650000"/>
    <n v="650000"/>
    <n v="1"/>
    <x v="2"/>
    <n v="2021"/>
    <s v="2021Q2"/>
    <s v="Old_Claim"/>
    <x v="0"/>
    <x v="0"/>
  </r>
  <r>
    <s v="L01/700/9/000471/2021"/>
    <x v="1072"/>
    <s v="08/04/2021"/>
    <x v="1"/>
    <n v="13650"/>
    <n v="13650"/>
    <n v="1"/>
    <x v="2"/>
    <n v="2021"/>
    <s v="2021Q2"/>
    <s v="Old_Claim"/>
    <x v="0"/>
    <x v="0"/>
  </r>
  <r>
    <s v="L01/070/9/000473/2021"/>
    <x v="1073"/>
    <s v="09/04/2021"/>
    <x v="1"/>
    <n v="20496"/>
    <n v="20496"/>
    <n v="1"/>
    <x v="2"/>
    <n v="2021"/>
    <s v="2021Q2"/>
    <s v="Old_Claim"/>
    <x v="0"/>
    <x v="0"/>
  </r>
  <r>
    <s v="L01/052/9/000002/2020"/>
    <x v="274"/>
    <s v="08/04/2021"/>
    <x v="5"/>
    <n v="190000"/>
    <n v="190000"/>
    <n v="1"/>
    <x v="0"/>
    <n v="2021"/>
    <s v="2020Q3"/>
    <s v="Old_Claim"/>
    <x v="0"/>
    <x v="0"/>
  </r>
  <r>
    <s v="L01/070/9/000474/2021"/>
    <x v="1015"/>
    <s v="09/04/2021"/>
    <x v="1"/>
    <n v="589000"/>
    <n v="589000"/>
    <n v="1"/>
    <x v="2"/>
    <n v="2021"/>
    <s v="2021Q1"/>
    <s v="Old_Claim"/>
    <x v="2"/>
    <x v="0"/>
  </r>
  <r>
    <s v="L01/052/9/000003/2020"/>
    <x v="282"/>
    <s v="08/04/2021"/>
    <x v="5"/>
    <n v="3528"/>
    <n v="3528"/>
    <n v="1"/>
    <x v="0"/>
    <n v="2021"/>
    <s v="2020Q3"/>
    <s v="Old_Claim"/>
    <x v="0"/>
    <x v="0"/>
  </r>
  <r>
    <s v="L01/088/9/000102/2021"/>
    <x v="1054"/>
    <s v="24/03/2021"/>
    <x v="0"/>
    <n v="19120"/>
    <n v="19120"/>
    <n v="1"/>
    <x v="2"/>
    <n v="2021"/>
    <s v="2021Q1"/>
    <s v="Old_Claim"/>
    <x v="2"/>
    <x v="0"/>
  </r>
  <r>
    <s v="L01/070/9/000475/2021"/>
    <x v="1070"/>
    <s v="09/04/2021"/>
    <x v="1"/>
    <n v="38276"/>
    <n v="38276"/>
    <n v="1"/>
    <x v="2"/>
    <n v="2021"/>
    <s v="2021Q2"/>
    <s v="Old_Claim"/>
    <x v="2"/>
    <x v="0"/>
  </r>
  <r>
    <s v="L01/070/9/000476/2021"/>
    <x v="1054"/>
    <s v="08/04/2021"/>
    <x v="1"/>
    <n v="21920"/>
    <n v="21920"/>
    <n v="1"/>
    <x v="2"/>
    <n v="2021"/>
    <s v="2021Q1"/>
    <s v="Old_Claim"/>
    <x v="2"/>
    <x v="0"/>
  </r>
  <r>
    <s v="L01/070/9/000477/2021"/>
    <x v="1056"/>
    <s v="09/04/2021"/>
    <x v="1"/>
    <n v="10240"/>
    <n v="10240"/>
    <n v="1"/>
    <x v="2"/>
    <n v="2021"/>
    <s v="2021Q1"/>
    <s v="Old_Claim"/>
    <x v="0"/>
    <x v="0"/>
  </r>
  <r>
    <s v="L01/070/9/000478/2021"/>
    <x v="1062"/>
    <s v="06/04/2021"/>
    <x v="1"/>
    <n v="141000"/>
    <n v="141000"/>
    <n v="1"/>
    <x v="2"/>
    <n v="2021"/>
    <s v="2021Q1"/>
    <s v="Old_Claim"/>
    <x v="0"/>
    <x v="0"/>
  </r>
  <r>
    <s v="L01/087/9/000117/2021"/>
    <x v="1061"/>
    <s v="09/04/2021"/>
    <x v="0"/>
    <n v="16200"/>
    <n v="16200"/>
    <n v="1"/>
    <x v="2"/>
    <n v="2021"/>
    <s v="2021Q1"/>
    <s v="Old_Claim"/>
    <x v="1"/>
    <x v="0"/>
  </r>
  <r>
    <s v="L01/700/9/000479/2021"/>
    <x v="1059"/>
    <s v="09/04/2021"/>
    <x v="1"/>
    <n v="34125"/>
    <n v="34125"/>
    <n v="1"/>
    <x v="2"/>
    <n v="2021"/>
    <s v="2021Q1"/>
    <s v="Old_Claim"/>
    <x v="0"/>
    <x v="0"/>
  </r>
  <r>
    <s v="L01/070/9/000480/2021"/>
    <x v="1074"/>
    <s v="08/04/2021"/>
    <x v="1"/>
    <n v="2916"/>
    <n v="2916"/>
    <n v="1"/>
    <x v="2"/>
    <n v="2021"/>
    <s v="2021Q2"/>
    <s v="Old_Claim"/>
    <x v="2"/>
    <x v="0"/>
  </r>
  <r>
    <s v="L01/070/9/000481/2021"/>
    <x v="968"/>
    <s v="09/04/2021"/>
    <x v="1"/>
    <n v="4987967.6469999999"/>
    <n v="-2.3283064365386999E-10"/>
    <n v="1"/>
    <x v="2"/>
    <n v="2021"/>
    <s v="2021Q1"/>
    <s v="Old_Claim"/>
    <x v="1"/>
    <x v="0"/>
  </r>
  <r>
    <s v="L01/070/9/000482/2021"/>
    <x v="959"/>
    <s v="07/04/2021"/>
    <x v="1"/>
    <n v="11400"/>
    <n v="11400"/>
    <n v="1"/>
    <x v="2"/>
    <n v="2021"/>
    <s v="2021Q1"/>
    <s v="Old_Claim"/>
    <x v="0"/>
    <x v="0"/>
  </r>
  <r>
    <s v="L01/080/9/000119/2021"/>
    <x v="1072"/>
    <s v="08/04/2021"/>
    <x v="0"/>
    <n v="216620"/>
    <n v="216620"/>
    <n v="1"/>
    <x v="2"/>
    <n v="2021"/>
    <s v="2021Q2"/>
    <s v="Old_Claim"/>
    <x v="2"/>
    <x v="0"/>
  </r>
  <r>
    <s v="L01/070/9/000483/2021"/>
    <x v="1075"/>
    <s v="10/04/2021"/>
    <x v="1"/>
    <n v="759500"/>
    <n v="759500"/>
    <n v="1"/>
    <x v="2"/>
    <n v="2021"/>
    <s v="2021Q2"/>
    <s v="Old_Claim"/>
    <x v="0"/>
    <x v="0"/>
  </r>
  <r>
    <s v="L15/070/9/000484/2021"/>
    <x v="1059"/>
    <s v="07/04/2021"/>
    <x v="1"/>
    <n v="170625"/>
    <n v="170625"/>
    <n v="1"/>
    <x v="2"/>
    <n v="2021"/>
    <s v="2021Q1"/>
    <s v="Old_Claim"/>
    <x v="0"/>
    <x v="0"/>
  </r>
  <r>
    <s v="L01/070/9/000485/2021"/>
    <x v="1051"/>
    <s v="31/03/2021"/>
    <x v="1"/>
    <n v="698000"/>
    <n v="698000"/>
    <n v="1"/>
    <x v="2"/>
    <n v="2021"/>
    <s v="2021Q1"/>
    <s v="Old_Claim"/>
    <x v="2"/>
    <x v="0"/>
  </r>
  <r>
    <s v="L01/700/9/000486/2021"/>
    <x v="1071"/>
    <s v="06/04/2021"/>
    <x v="1"/>
    <n v="650000"/>
    <n v="650000"/>
    <n v="1"/>
    <x v="2"/>
    <n v="2021"/>
    <s v="2021Q2"/>
    <s v="Old_Claim"/>
    <x v="1"/>
    <x v="0"/>
  </r>
  <r>
    <s v="L01/070/9/000487/2021"/>
    <x v="1069"/>
    <s v="09/04/2021"/>
    <x v="1"/>
    <n v="300000"/>
    <n v="300000"/>
    <n v="1"/>
    <x v="2"/>
    <n v="2021"/>
    <s v="2021Q2"/>
    <s v="Old_Claim"/>
    <x v="0"/>
    <x v="0"/>
  </r>
  <r>
    <s v="L01/087/9/000120/2021"/>
    <x v="1020"/>
    <s v="09/04/2021"/>
    <x v="0"/>
    <n v="15000"/>
    <n v="15000"/>
    <n v="1"/>
    <x v="2"/>
    <n v="2021"/>
    <s v="2021Q1"/>
    <s v="Old_Claim"/>
    <x v="0"/>
    <x v="0"/>
  </r>
  <r>
    <s v="L01/070/9/000488/2021"/>
    <x v="1067"/>
    <s v="07/04/2021"/>
    <x v="1"/>
    <n v="24764"/>
    <n v="24764"/>
    <n v="1"/>
    <x v="2"/>
    <n v="2021"/>
    <s v="2021Q1"/>
    <s v="Old_Claim"/>
    <x v="0"/>
    <x v="0"/>
  </r>
  <r>
    <s v="L01/070/9/000489/2021"/>
    <x v="1073"/>
    <s v="12/04/2021"/>
    <x v="1"/>
    <n v="75000"/>
    <n v="75000"/>
    <n v="1"/>
    <x v="2"/>
    <n v="2021"/>
    <s v="2021Q2"/>
    <s v="Old_Claim"/>
    <x v="0"/>
    <x v="0"/>
  </r>
  <r>
    <s v="L01/700/9/000492/2021"/>
    <x v="1058"/>
    <s v="12/04/2021"/>
    <x v="1"/>
    <n v="456000"/>
    <n v="456000"/>
    <n v="1"/>
    <x v="2"/>
    <n v="2021"/>
    <s v="2021Q1"/>
    <s v="Old_Claim"/>
    <x v="2"/>
    <x v="0"/>
  </r>
  <r>
    <s v="L15/080/9/000121/2021"/>
    <x v="1074"/>
    <s v="12/04/2021"/>
    <x v="0"/>
    <n v="184000"/>
    <n v="184000"/>
    <n v="1"/>
    <x v="2"/>
    <n v="2021"/>
    <s v="2021Q2"/>
    <s v="Old_Claim"/>
    <x v="0"/>
    <x v="0"/>
  </r>
  <r>
    <s v="L01/087/9/000122/2021"/>
    <x v="968"/>
    <s v="07/04/2021"/>
    <x v="0"/>
    <n v="121140"/>
    <n v="121140"/>
    <n v="1"/>
    <x v="2"/>
    <n v="2021"/>
    <s v="2021Q1"/>
    <s v="Old_Claim"/>
    <x v="2"/>
    <x v="0"/>
  </r>
  <r>
    <s v="L01/070/9/000493/2021"/>
    <x v="1076"/>
    <s v="12/04/2021"/>
    <x v="1"/>
    <n v="110250"/>
    <n v="110250"/>
    <n v="1"/>
    <x v="2"/>
    <n v="2021"/>
    <s v="2021Q2"/>
    <s v="Old_Claim"/>
    <x v="0"/>
    <x v="0"/>
  </r>
  <r>
    <s v="L01/070/9/000494/2021"/>
    <x v="1058"/>
    <s v="12/04/2021"/>
    <x v="1"/>
    <n v="8740"/>
    <n v="8740"/>
    <n v="1"/>
    <x v="2"/>
    <n v="2021"/>
    <s v="2021Q1"/>
    <s v="Old_Claim"/>
    <x v="0"/>
    <x v="0"/>
  </r>
  <r>
    <s v="L01/070/9/000496/2021"/>
    <x v="1069"/>
    <s v="13/04/2021"/>
    <x v="1"/>
    <n v="254420"/>
    <n v="254420"/>
    <n v="1"/>
    <x v="2"/>
    <n v="2021"/>
    <s v="2021Q2"/>
    <s v="Old_Claim"/>
    <x v="2"/>
    <x v="0"/>
  </r>
  <r>
    <s v="L01/070/9/000497/2021"/>
    <x v="1058"/>
    <s v="07/04/2021"/>
    <x v="1"/>
    <n v="960600"/>
    <n v="960600"/>
    <n v="1"/>
    <x v="2"/>
    <n v="2021"/>
    <s v="2021Q1"/>
    <s v="Old_Claim"/>
    <x v="0"/>
    <x v="0"/>
  </r>
  <r>
    <s v="L01/070/9/000498/2021"/>
    <x v="1061"/>
    <s v="13/04/2021"/>
    <x v="1"/>
    <n v="50000"/>
    <n v="50000"/>
    <n v="1"/>
    <x v="2"/>
    <n v="2021"/>
    <s v="2021Q1"/>
    <s v="Old_Claim"/>
    <x v="0"/>
    <x v="0"/>
  </r>
  <r>
    <s v="L01/070/9/000499/2021"/>
    <x v="1055"/>
    <s v="13/04/2021"/>
    <x v="1"/>
    <n v="177860"/>
    <n v="177860"/>
    <n v="1"/>
    <x v="2"/>
    <n v="2021"/>
    <s v="2021Q1"/>
    <s v="Old_Claim"/>
    <x v="2"/>
    <x v="0"/>
  </r>
  <r>
    <s v="L01/070/9/000500/2021"/>
    <x v="1054"/>
    <s v="08/04/2021"/>
    <x v="1"/>
    <n v="25000"/>
    <n v="25000"/>
    <n v="1"/>
    <x v="2"/>
    <n v="2021"/>
    <s v="2021Q1"/>
    <s v="Old_Claim"/>
    <x v="0"/>
    <x v="0"/>
  </r>
  <r>
    <s v="L01/070/9/000501/2021"/>
    <x v="1077"/>
    <s v="13/04/2021"/>
    <x v="1"/>
    <n v="164000"/>
    <n v="164000"/>
    <n v="1"/>
    <x v="2"/>
    <n v="2021"/>
    <s v="2021Q2"/>
    <s v="Old_Claim"/>
    <x v="0"/>
    <x v="0"/>
  </r>
  <r>
    <s v="L01/088/9/000104/2021"/>
    <x v="1075"/>
    <s v="13/04/2021"/>
    <x v="0"/>
    <n v="9100"/>
    <n v="9100"/>
    <n v="1"/>
    <x v="2"/>
    <n v="2021"/>
    <s v="2021Q2"/>
    <s v="Old_Claim"/>
    <x v="0"/>
    <x v="0"/>
  </r>
  <r>
    <s v="L01/070/9/000503/2021"/>
    <x v="1076"/>
    <s v="13/04/2021"/>
    <x v="1"/>
    <n v="254100"/>
    <n v="254100"/>
    <n v="1"/>
    <x v="2"/>
    <n v="2021"/>
    <s v="2021Q2"/>
    <s v="Old_Claim"/>
    <x v="0"/>
    <x v="0"/>
  </r>
  <r>
    <s v="L01/088/9/000105/2021"/>
    <x v="1069"/>
    <s v="14/04/2021"/>
    <x v="0"/>
    <n v="46000"/>
    <n v="46000"/>
    <n v="1"/>
    <x v="2"/>
    <n v="2021"/>
    <s v="2021Q2"/>
    <s v="Old_Claim"/>
    <x v="0"/>
    <x v="0"/>
  </r>
  <r>
    <s v="L01/070/9/000505/2021"/>
    <x v="1078"/>
    <s v="13/04/2021"/>
    <x v="1"/>
    <n v="13160"/>
    <n v="13160"/>
    <n v="1"/>
    <x v="2"/>
    <n v="2021"/>
    <s v="2021Q2"/>
    <s v="Old_Claim"/>
    <x v="2"/>
    <x v="0"/>
  </r>
  <r>
    <s v="L01/087/9/000123/2021"/>
    <x v="1079"/>
    <s v="13/04/2021"/>
    <x v="0"/>
    <n v="415000"/>
    <n v="415000"/>
    <n v="1"/>
    <x v="2"/>
    <n v="2021"/>
    <s v="2021Q2"/>
    <s v="Old_Claim"/>
    <x v="0"/>
    <x v="0"/>
  </r>
  <r>
    <s v="L01/070/9/000506/2021"/>
    <x v="1079"/>
    <s v="13/04/2021"/>
    <x v="1"/>
    <n v="2340"/>
    <n v="2340"/>
    <n v="1"/>
    <x v="2"/>
    <n v="2021"/>
    <s v="2021Q2"/>
    <s v="Old_Claim"/>
    <x v="2"/>
    <x v="0"/>
  </r>
  <r>
    <s v="L01/070/9/000507/2021"/>
    <x v="1075"/>
    <s v="14/04/2021"/>
    <x v="1"/>
    <n v="700000"/>
    <n v="700000"/>
    <n v="1"/>
    <x v="2"/>
    <n v="2021"/>
    <s v="2021Q2"/>
    <s v="Old_Claim"/>
    <x v="1"/>
    <x v="0"/>
  </r>
  <r>
    <s v="L01/070/9/000509/2021"/>
    <x v="1079"/>
    <s v="12/04/2021"/>
    <x v="1"/>
    <n v="25000"/>
    <n v="25000"/>
    <n v="1"/>
    <x v="2"/>
    <n v="2021"/>
    <s v="2021Q2"/>
    <s v="Old_Claim"/>
    <x v="0"/>
    <x v="0"/>
  </r>
  <r>
    <s v="L01/088/9/000107/2021"/>
    <x v="1078"/>
    <s v="14/04/2021"/>
    <x v="0"/>
    <n v="20000"/>
    <n v="20000"/>
    <n v="1"/>
    <x v="2"/>
    <n v="2021"/>
    <s v="2021Q2"/>
    <s v="Old_Claim"/>
    <x v="2"/>
    <x v="0"/>
  </r>
  <r>
    <s v="L01/070/9/000510/2021"/>
    <x v="1062"/>
    <s v="14/04/2021"/>
    <x v="1"/>
    <n v="49936"/>
    <n v="49936"/>
    <n v="1"/>
    <x v="2"/>
    <n v="2021"/>
    <s v="2021Q1"/>
    <s v="Old_Claim"/>
    <x v="2"/>
    <x v="0"/>
  </r>
  <r>
    <s v="L01/070/9/000511/2021"/>
    <x v="1073"/>
    <s v="12/04/2021"/>
    <x v="1"/>
    <n v="481114.5514"/>
    <n v="481114.5514"/>
    <n v="1"/>
    <x v="2"/>
    <n v="2021"/>
    <s v="2021Q2"/>
    <s v="New_Claim/ Reopening"/>
    <x v="3"/>
    <x v="0"/>
  </r>
  <r>
    <s v="C01/070/9/000005/1999"/>
    <x v="1080"/>
    <s v="19/01/1999"/>
    <x v="1"/>
    <n v="60000"/>
    <n v="60000"/>
    <n v="1"/>
    <x v="21"/>
    <n v="1999"/>
    <s v="1999Q1"/>
    <s v="Old_Claim"/>
    <x v="0"/>
    <x v="0"/>
  </r>
  <r>
    <s v="L01/070/9/000173/1999"/>
    <x v="1081"/>
    <s v="06/09/1999"/>
    <x v="1"/>
    <n v="50000"/>
    <n v="47500"/>
    <n v="1"/>
    <x v="21"/>
    <n v="1999"/>
    <s v="1999Q3"/>
    <s v="Old_Claim"/>
    <x v="0"/>
    <x v="0"/>
  </r>
  <r>
    <s v="L01/071/9/000107/1998"/>
    <x v="1082"/>
    <s v="25/06/1999"/>
    <x v="1"/>
    <n v="56000"/>
    <n v="50400"/>
    <n v="1"/>
    <x v="22"/>
    <n v="1999"/>
    <s v="1998Q4"/>
    <s v="Old_Claim"/>
    <x v="0"/>
    <x v="0"/>
  </r>
  <r>
    <s v="L01/070/9/000004/2000"/>
    <x v="1083"/>
    <s v="24/01/2000"/>
    <x v="1"/>
    <n v="43223"/>
    <n v="41061.85"/>
    <n v="1"/>
    <x v="23"/>
    <n v="2000"/>
    <s v="2000Q1"/>
    <s v="Old_Claim"/>
    <x v="0"/>
    <x v="0"/>
  </r>
  <r>
    <s v="L01/070/9/000110/2000"/>
    <x v="1084"/>
    <s v="24/05/2000"/>
    <x v="1"/>
    <n v="50000"/>
    <n v="47500"/>
    <n v="1"/>
    <x v="23"/>
    <n v="2000"/>
    <s v="2000Q2"/>
    <s v="Old_Claim"/>
    <x v="0"/>
    <x v="0"/>
  </r>
  <r>
    <s v="L01/070/9/000145/2000"/>
    <x v="1085"/>
    <s v="20/07/2000"/>
    <x v="1"/>
    <n v="40000"/>
    <n v="38000"/>
    <n v="1"/>
    <x v="23"/>
    <n v="2000"/>
    <s v="2000Q3"/>
    <s v="Old_Claim"/>
    <x v="0"/>
    <x v="0"/>
  </r>
  <r>
    <s v="L01/089/9/000028/2000"/>
    <x v="1086"/>
    <s v="29/11/2000"/>
    <x v="0"/>
    <n v="29000"/>
    <n v="29000"/>
    <n v="1"/>
    <x v="23"/>
    <n v="2000"/>
    <s v="2000Q4"/>
    <s v="Old_Claim"/>
    <x v="0"/>
    <x v="0"/>
  </r>
  <r>
    <s v="L01/070/9/000084/2001"/>
    <x v="1087"/>
    <s v="30/05/2001"/>
    <x v="1"/>
    <n v="3481"/>
    <n v="3481"/>
    <n v="1"/>
    <x v="17"/>
    <n v="2001"/>
    <s v="2001Q2"/>
    <s v="Old_Claim"/>
    <x v="0"/>
    <x v="0"/>
  </r>
  <r>
    <s v="L01/070/9/000171/2001"/>
    <x v="1088"/>
    <s v="19/10/2001"/>
    <x v="1"/>
    <n v="10000"/>
    <n v="10000"/>
    <n v="1"/>
    <x v="17"/>
    <n v="2001"/>
    <s v="2001Q3"/>
    <s v="Old_Claim"/>
    <x v="0"/>
    <x v="0"/>
  </r>
  <r>
    <s v="L01/089/9/000064/2001"/>
    <x v="1089"/>
    <s v="06/12/2001"/>
    <x v="0"/>
    <n v="20000"/>
    <n v="20000"/>
    <n v="1"/>
    <x v="17"/>
    <n v="2001"/>
    <s v="2001Q4"/>
    <s v="Old_Claim"/>
    <x v="0"/>
    <x v="0"/>
  </r>
  <r>
    <s v="L01/070/9/000035/2002"/>
    <x v="1090"/>
    <s v="14/03/2002"/>
    <x v="1"/>
    <n v="20000"/>
    <n v="20000"/>
    <n v="1"/>
    <x v="3"/>
    <n v="2002"/>
    <s v="2002Q1"/>
    <s v="Old_Claim"/>
    <x v="0"/>
    <x v="0"/>
  </r>
  <r>
    <s v="L01/070/9/000046/2002"/>
    <x v="1091"/>
    <s v="02/04/2002"/>
    <x v="1"/>
    <n v="55360"/>
    <n v="55360"/>
    <n v="1"/>
    <x v="3"/>
    <n v="2002"/>
    <s v="2002Q1"/>
    <s v="Old_Claim"/>
    <x v="0"/>
    <x v="0"/>
  </r>
  <r>
    <s v="L01/070/9/000058/2002"/>
    <x v="1092"/>
    <s v="17/04/2002"/>
    <x v="1"/>
    <n v="28620"/>
    <n v="28620"/>
    <n v="1"/>
    <x v="3"/>
    <n v="2002"/>
    <s v="2002Q2"/>
    <s v="Old_Claim"/>
    <x v="0"/>
    <x v="0"/>
  </r>
  <r>
    <s v="L01/070/9/000045/2002"/>
    <x v="1093"/>
    <s v="28/03/2002"/>
    <x v="1"/>
    <n v="39340"/>
    <n v="39340"/>
    <n v="1"/>
    <x v="3"/>
    <n v="2002"/>
    <s v="2002Q1"/>
    <s v="Old_Claim"/>
    <x v="0"/>
    <x v="0"/>
  </r>
  <r>
    <s v="L01/070/9/000111/2002"/>
    <x v="1094"/>
    <s v="24/06/2002"/>
    <x v="1"/>
    <n v="5000"/>
    <n v="5000"/>
    <n v="1"/>
    <x v="3"/>
    <n v="2002"/>
    <s v="2002Q2"/>
    <s v="Old_Claim"/>
    <x v="0"/>
    <x v="0"/>
  </r>
  <r>
    <s v="L01/070/9/000230/2002"/>
    <x v="1095"/>
    <s v="08/11/2002"/>
    <x v="1"/>
    <n v="26495"/>
    <n v="26495"/>
    <n v="1"/>
    <x v="3"/>
    <n v="2002"/>
    <s v="2002Q4"/>
    <s v="Old_Claim"/>
    <x v="0"/>
    <x v="0"/>
  </r>
  <r>
    <s v="L01/089/9/000022/2002"/>
    <x v="1096"/>
    <s v="25/10/2002"/>
    <x v="0"/>
    <n v="100000"/>
    <n v="100000"/>
    <n v="1"/>
    <x v="3"/>
    <n v="2002"/>
    <s v="2002Q4"/>
    <s v="Old_Claim"/>
    <x v="0"/>
    <x v="0"/>
  </r>
  <r>
    <s v="L01/070/9/000239/2001"/>
    <x v="1097"/>
    <s v="13/09/2002"/>
    <x v="1"/>
    <n v="70000"/>
    <n v="70000"/>
    <n v="1"/>
    <x v="17"/>
    <n v="2002"/>
    <s v="2001Q4"/>
    <s v="Old_Claim"/>
    <x v="0"/>
    <x v="0"/>
  </r>
  <r>
    <s v="L01/089/9/000009/2003"/>
    <x v="1098"/>
    <s v="12/05/2003"/>
    <x v="0"/>
    <n v="100000"/>
    <n v="100000"/>
    <n v="1"/>
    <x v="18"/>
    <n v="2003"/>
    <s v="2003Q2"/>
    <s v="Old_Claim"/>
    <x v="0"/>
    <x v="0"/>
  </r>
  <r>
    <s v="L01/070/9/000142/2003"/>
    <x v="1099"/>
    <s v="07/07/2003"/>
    <x v="1"/>
    <n v="27522"/>
    <n v="27522"/>
    <n v="1"/>
    <x v="18"/>
    <n v="2003"/>
    <s v="2003Q3"/>
    <s v="Old_Claim"/>
    <x v="0"/>
    <x v="0"/>
  </r>
  <r>
    <s v="L01/070/9/000166/2003"/>
    <x v="1100"/>
    <s v="11/08/2003"/>
    <x v="1"/>
    <n v="53560"/>
    <n v="53560"/>
    <n v="1"/>
    <x v="18"/>
    <n v="2003"/>
    <s v="2003Q3"/>
    <s v="Old_Claim"/>
    <x v="0"/>
    <x v="0"/>
  </r>
  <r>
    <s v="L02/070/9/000236/2003"/>
    <x v="1101"/>
    <s v="24/11/2003"/>
    <x v="1"/>
    <n v="15000"/>
    <n v="15000"/>
    <n v="1"/>
    <x v="18"/>
    <n v="2003"/>
    <s v="2003Q4"/>
    <s v="Old_Claim"/>
    <x v="0"/>
    <x v="0"/>
  </r>
  <r>
    <s v="L01/070/9/000052/2004"/>
    <x v="1102"/>
    <s v="17/03/2004"/>
    <x v="1"/>
    <n v="60562"/>
    <n v="60562"/>
    <n v="1"/>
    <x v="19"/>
    <n v="2004"/>
    <s v="2004Q1"/>
    <s v="Old_Claim"/>
    <x v="0"/>
    <x v="0"/>
  </r>
  <r>
    <s v="L01/089/9/000014/2004"/>
    <x v="1103"/>
    <s v="17/05/2004"/>
    <x v="0"/>
    <n v="100000"/>
    <n v="100000"/>
    <n v="1"/>
    <x v="19"/>
    <n v="2004"/>
    <s v="2004Q2"/>
    <s v="Old_Claim"/>
    <x v="0"/>
    <x v="0"/>
  </r>
  <r>
    <s v="L01/070/9/000147/2004"/>
    <x v="1104"/>
    <s v="07/07/2004"/>
    <x v="1"/>
    <n v="80000"/>
    <n v="80000"/>
    <n v="1"/>
    <x v="19"/>
    <n v="2004"/>
    <s v="2004Q2"/>
    <s v="Old_Claim"/>
    <x v="0"/>
    <x v="0"/>
  </r>
  <r>
    <s v="L01/089/9/000027/2004"/>
    <x v="1105"/>
    <s v="03/08/2004"/>
    <x v="0"/>
    <n v="20000"/>
    <n v="20000"/>
    <n v="1"/>
    <x v="19"/>
    <n v="2004"/>
    <s v="2004Q3"/>
    <s v="Old_Claim"/>
    <x v="0"/>
    <x v="0"/>
  </r>
  <r>
    <s v="L01/070/9/000187/2004"/>
    <x v="1106"/>
    <s v="19/08/2004"/>
    <x v="1"/>
    <n v="300000"/>
    <n v="0"/>
    <n v="1"/>
    <x v="19"/>
    <n v="2004"/>
    <s v="2004Q3"/>
    <s v="Old_Claim"/>
    <x v="0"/>
    <x v="0"/>
  </r>
  <r>
    <s v="L01/070/9/000192/2004"/>
    <x v="1107"/>
    <s v="23/08/2004"/>
    <x v="1"/>
    <n v="10000"/>
    <n v="10000"/>
    <n v="1"/>
    <x v="19"/>
    <n v="2004"/>
    <s v="2004Q3"/>
    <s v="Old_Claim"/>
    <x v="0"/>
    <x v="0"/>
  </r>
  <r>
    <s v="L01/070/9/000205/2004"/>
    <x v="1108"/>
    <s v="27/08/2004"/>
    <x v="1"/>
    <n v="38625"/>
    <n v="38625"/>
    <n v="1"/>
    <x v="19"/>
    <n v="2004"/>
    <s v="2004Q3"/>
    <s v="Old_Claim"/>
    <x v="0"/>
    <x v="0"/>
  </r>
  <r>
    <s v="L01/070/9/000230/2004"/>
    <x v="1109"/>
    <s v="23/09/2004"/>
    <x v="1"/>
    <n v="80000"/>
    <n v="80000"/>
    <n v="1"/>
    <x v="19"/>
    <n v="2004"/>
    <s v="2004Q3"/>
    <s v="Old_Claim"/>
    <x v="0"/>
    <x v="0"/>
  </r>
  <r>
    <s v="L01/089/9/000037/2004"/>
    <x v="1110"/>
    <s v="01/10/2004"/>
    <x v="0"/>
    <n v="37950"/>
    <n v="37950"/>
    <n v="1"/>
    <x v="19"/>
    <n v="2004"/>
    <s v="2004Q3"/>
    <s v="Old_Claim"/>
    <x v="0"/>
    <x v="0"/>
  </r>
  <r>
    <s v="L01/080/9/000102/2004"/>
    <x v="1111"/>
    <s v="22/09/2004"/>
    <x v="0"/>
    <n v="24000"/>
    <n v="24000"/>
    <n v="1"/>
    <x v="19"/>
    <n v="2004"/>
    <s v="2004Q3"/>
    <s v="Old_Claim"/>
    <x v="0"/>
    <x v="0"/>
  </r>
  <r>
    <s v="L01/089/9/000051/2004"/>
    <x v="1112"/>
    <s v="20/12/2004"/>
    <x v="0"/>
    <n v="24222"/>
    <n v="24222"/>
    <n v="1"/>
    <x v="19"/>
    <n v="2004"/>
    <s v="2004Q4"/>
    <s v="Old_Claim"/>
    <x v="0"/>
    <x v="0"/>
  </r>
  <r>
    <s v="L01/070/9/000320/2004"/>
    <x v="1113"/>
    <s v="30/12/2004"/>
    <x v="1"/>
    <n v="22032"/>
    <n v="22032"/>
    <n v="1"/>
    <x v="19"/>
    <n v="2004"/>
    <s v="2004Q4"/>
    <s v="Old_Claim"/>
    <x v="0"/>
    <x v="0"/>
  </r>
  <r>
    <s v="L01/070/9/000001/2005"/>
    <x v="1114"/>
    <s v="04/01/2005"/>
    <x v="1"/>
    <n v="10000"/>
    <n v="10000"/>
    <n v="1"/>
    <x v="20"/>
    <n v="2005"/>
    <s v="2005Q1"/>
    <s v="Old_Claim"/>
    <x v="0"/>
    <x v="0"/>
  </r>
  <r>
    <s v="L01/070/9/000029/2005"/>
    <x v="1115"/>
    <s v="19/01/2005"/>
    <x v="1"/>
    <n v="50000"/>
    <n v="50000"/>
    <n v="1"/>
    <x v="20"/>
    <n v="2005"/>
    <s v="2005Q1"/>
    <s v="Old_Claim"/>
    <x v="0"/>
    <x v="0"/>
  </r>
  <r>
    <s v="L01/070/9/000041/2005"/>
    <x v="1116"/>
    <s v="17/02/2005"/>
    <x v="1"/>
    <n v="60000"/>
    <n v="60000"/>
    <n v="1"/>
    <x v="20"/>
    <n v="2005"/>
    <s v="2005Q1"/>
    <s v="Old_Claim"/>
    <x v="0"/>
    <x v="0"/>
  </r>
  <r>
    <s v="L01/070/9/000053/2005"/>
    <x v="1117"/>
    <s v="14/03/2005"/>
    <x v="1"/>
    <n v="25000"/>
    <n v="25000"/>
    <n v="1"/>
    <x v="20"/>
    <n v="2005"/>
    <s v="2005Q1"/>
    <s v="Old_Claim"/>
    <x v="0"/>
    <x v="0"/>
  </r>
  <r>
    <s v="L01/080/9/000039/2005"/>
    <x v="1118"/>
    <s v="06/04/2005"/>
    <x v="0"/>
    <n v="435"/>
    <n v="0"/>
    <n v="1"/>
    <x v="20"/>
    <n v="2005"/>
    <s v="2005Q2"/>
    <s v="Old_Claim"/>
    <x v="0"/>
    <x v="0"/>
  </r>
  <r>
    <s v="L01/080/9/000057/2005"/>
    <x v="1119"/>
    <s v="23/05/2005"/>
    <x v="0"/>
    <n v="35352"/>
    <n v="0"/>
    <n v="1"/>
    <x v="20"/>
    <n v="2005"/>
    <s v="2005Q2"/>
    <s v="Old_Claim"/>
    <x v="0"/>
    <x v="0"/>
  </r>
  <r>
    <s v="L01/070/9/000165/2005"/>
    <x v="1120"/>
    <s v="21/06/2005"/>
    <x v="1"/>
    <n v="79921"/>
    <n v="79921"/>
    <n v="1"/>
    <x v="20"/>
    <n v="2005"/>
    <s v="2005Q2"/>
    <s v="Old_Claim"/>
    <x v="0"/>
    <x v="0"/>
  </r>
  <r>
    <s v="L01/112/9/000041/2004"/>
    <x v="1121"/>
    <s v="16/08/2005"/>
    <x v="2"/>
    <n v="10000"/>
    <n v="10000"/>
    <n v="1"/>
    <x v="19"/>
    <n v="2005"/>
    <s v="2004Q2"/>
    <s v="Old_Claim"/>
    <x v="0"/>
    <x v="0"/>
  </r>
  <r>
    <s v="L01/112/9/000034/2002"/>
    <x v="1122"/>
    <s v="27/09/2005"/>
    <x v="2"/>
    <n v="100000"/>
    <n v="100000"/>
    <n v="1"/>
    <x v="3"/>
    <n v="2005"/>
    <s v="2002Q2"/>
    <s v="Old_Claim"/>
    <x v="0"/>
    <x v="0"/>
  </r>
  <r>
    <s v="L02/112/9/000022/2005"/>
    <x v="1123"/>
    <s v="14/02/2006"/>
    <x v="2"/>
    <n v="15418"/>
    <n v="15418"/>
    <n v="1"/>
    <x v="20"/>
    <n v="2006"/>
    <s v="2005Q1"/>
    <s v="Old_Claim"/>
    <x v="0"/>
    <x v="0"/>
  </r>
  <r>
    <s v="L01/112/9/000026/2005"/>
    <x v="981"/>
    <s v="19/04/2006"/>
    <x v="2"/>
    <n v="17995"/>
    <n v="17995"/>
    <n v="1"/>
    <x v="20"/>
    <n v="2006"/>
    <s v="2005Q4"/>
    <s v="Old_Claim"/>
    <x v="0"/>
    <x v="0"/>
  </r>
  <r>
    <s v="L02/112/9/000030/2005"/>
    <x v="1124"/>
    <s v="04/07/2006"/>
    <x v="2"/>
    <n v="80000"/>
    <n v="80000"/>
    <n v="1"/>
    <x v="20"/>
    <n v="2006"/>
    <s v="2005Q3"/>
    <s v="Old_Claim"/>
    <x v="0"/>
    <x v="0"/>
  </r>
  <r>
    <s v="L02/112/9/000038/2005"/>
    <x v="1125"/>
    <s v="23/08/2006"/>
    <x v="2"/>
    <n v="70000"/>
    <n v="70000"/>
    <n v="1"/>
    <x v="20"/>
    <n v="2006"/>
    <s v="2005Q2"/>
    <s v="Old_Claim"/>
    <x v="0"/>
    <x v="0"/>
  </r>
  <r>
    <s v="L01/080/9/000014/2007"/>
    <x v="1126"/>
    <s v="15/02/2007"/>
    <x v="0"/>
    <n v="100000"/>
    <n v="100000"/>
    <n v="1"/>
    <x v="4"/>
    <n v="2007"/>
    <s v="2007Q1"/>
    <s v="Old_Claim"/>
    <x v="0"/>
    <x v="0"/>
  </r>
  <r>
    <s v="L01/075/9/000063/2007"/>
    <x v="1127"/>
    <s v="19/02/2007"/>
    <x v="10"/>
    <n v="1599624.0601999999"/>
    <n v="0"/>
    <n v="1"/>
    <x v="4"/>
    <n v="2007"/>
    <s v="2007Q1"/>
    <s v="Old_Claim"/>
    <x v="1"/>
    <x v="0"/>
  </r>
  <r>
    <s v="L01/080/9/000064/2007"/>
    <x v="1128"/>
    <s v="11/04/2007"/>
    <x v="0"/>
    <n v="80000"/>
    <n v="80000"/>
    <n v="1"/>
    <x v="4"/>
    <n v="2007"/>
    <s v="2007Q1"/>
    <s v="Old_Claim"/>
    <x v="0"/>
    <x v="0"/>
  </r>
  <r>
    <s v="L01/070/9/000255/2007"/>
    <x v="1129"/>
    <s v="11/06/2007"/>
    <x v="1"/>
    <n v="4500"/>
    <n v="4500"/>
    <n v="1"/>
    <x v="4"/>
    <n v="2007"/>
    <s v="2007Q2"/>
    <s v="Old_Claim"/>
    <x v="0"/>
    <x v="0"/>
  </r>
  <r>
    <s v="L01/070/9/000311/2007"/>
    <x v="1047"/>
    <s v="02/07/2007"/>
    <x v="1"/>
    <n v="20000"/>
    <n v="20000"/>
    <n v="1"/>
    <x v="4"/>
    <n v="2007"/>
    <s v="2007Q2"/>
    <s v="Old_Claim"/>
    <x v="0"/>
    <x v="0"/>
  </r>
  <r>
    <s v="L01/080/9/000184/2006"/>
    <x v="1130"/>
    <s v="28/05/2007"/>
    <x v="0"/>
    <n v="50000"/>
    <n v="50000"/>
    <n v="1"/>
    <x v="11"/>
    <n v="2007"/>
    <s v="2006Q1"/>
    <s v="Old_Claim"/>
    <x v="0"/>
    <x v="0"/>
  </r>
  <r>
    <s v="L01/070/9/000320/2007"/>
    <x v="1131"/>
    <s v="09/07/2007"/>
    <x v="1"/>
    <n v="60000"/>
    <n v="60000"/>
    <n v="1"/>
    <x v="4"/>
    <n v="2007"/>
    <s v="2007Q3"/>
    <s v="Old_Claim"/>
    <x v="0"/>
    <x v="0"/>
  </r>
  <r>
    <s v="L01/070/9/000378/2007"/>
    <x v="1132"/>
    <s v="16/05/2007"/>
    <x v="1"/>
    <n v="324561.40350000001"/>
    <n v="324561.40350000001"/>
    <n v="1"/>
    <x v="4"/>
    <n v="2007"/>
    <s v="2007Q2"/>
    <s v="Old_Claim"/>
    <x v="1"/>
    <x v="0"/>
  </r>
  <r>
    <s v="L01/090/9/000001/2007"/>
    <x v="1133"/>
    <s v="24/08/2007"/>
    <x v="10"/>
    <n v="5912.58"/>
    <n v="4434.33"/>
    <n v="1"/>
    <x v="4"/>
    <n v="2007"/>
    <s v="2007Q2"/>
    <s v="Old_Claim"/>
    <x v="0"/>
    <x v="0"/>
  </r>
  <r>
    <s v="L01/112/9/000051/2005"/>
    <x v="1134"/>
    <s v="12/09/2007"/>
    <x v="2"/>
    <n v="70000"/>
    <n v="70000"/>
    <n v="1"/>
    <x v="20"/>
    <n v="2007"/>
    <s v="2005Q4"/>
    <s v="Old_Claim"/>
    <x v="0"/>
    <x v="0"/>
  </r>
  <r>
    <s v="L01/070/9/000467/2007"/>
    <x v="1135"/>
    <s v="19/09/2007"/>
    <x v="1"/>
    <n v="200000"/>
    <n v="200000"/>
    <n v="1"/>
    <x v="4"/>
    <n v="2007"/>
    <s v="2007Q3"/>
    <s v="Old_Claim"/>
    <x v="0"/>
    <x v="0"/>
  </r>
  <r>
    <s v="L01/089/9/000057/2007"/>
    <x v="1135"/>
    <s v="24/09/2007"/>
    <x v="0"/>
    <n v="47793"/>
    <n v="47793"/>
    <n v="1"/>
    <x v="4"/>
    <n v="2007"/>
    <s v="2007Q3"/>
    <s v="Old_Claim"/>
    <x v="0"/>
    <x v="0"/>
  </r>
  <r>
    <s v="L01/070/9/000522/2007"/>
    <x v="1136"/>
    <s v="16/10/2007"/>
    <x v="1"/>
    <n v="200000"/>
    <n v="200000"/>
    <n v="1"/>
    <x v="4"/>
    <n v="2007"/>
    <s v="2007Q4"/>
    <s v="Old_Claim"/>
    <x v="0"/>
    <x v="0"/>
  </r>
  <r>
    <s v="L01/089/9/000066/2007"/>
    <x v="1137"/>
    <s v="20/11/2007"/>
    <x v="0"/>
    <n v="80000"/>
    <n v="80000"/>
    <n v="1"/>
    <x v="4"/>
    <n v="2007"/>
    <s v="2007Q4"/>
    <s v="Old_Claim"/>
    <x v="0"/>
    <x v="0"/>
  </r>
  <r>
    <s v="L01/080/9/000278/2007"/>
    <x v="1138"/>
    <s v="04/02/2008"/>
    <x v="0"/>
    <n v="18977"/>
    <n v="18977"/>
    <n v="1"/>
    <x v="4"/>
    <n v="2008"/>
    <s v="2007Q4"/>
    <s v="Old_Claim"/>
    <x v="0"/>
    <x v="0"/>
  </r>
  <r>
    <s v="L01/051/9/000001/2006"/>
    <x v="1139"/>
    <s v="21/02/2008"/>
    <x v="5"/>
    <n v="100000"/>
    <n v="2000"/>
    <n v="1"/>
    <x v="11"/>
    <n v="2008"/>
    <s v="2006Q2"/>
    <s v="Old_Claim"/>
    <x v="0"/>
    <x v="0"/>
  </r>
  <r>
    <s v="L01/070/9/000087/2008"/>
    <x v="1140"/>
    <s v="10/03/2008"/>
    <x v="1"/>
    <n v="100000"/>
    <n v="100000"/>
    <n v="1"/>
    <x v="5"/>
    <n v="2008"/>
    <s v="2008Q1"/>
    <s v="Old_Claim"/>
    <x v="0"/>
    <x v="0"/>
  </r>
  <r>
    <s v="L02/070/9/000642/2007"/>
    <x v="1141"/>
    <s v="13/12/2007"/>
    <x v="1"/>
    <n v="799812.03"/>
    <n v="62642.03"/>
    <n v="1"/>
    <x v="4"/>
    <n v="2007"/>
    <s v="2007Q4"/>
    <s v="Old_Claim"/>
    <x v="1"/>
    <x v="0"/>
  </r>
  <r>
    <s v="L01/070/9/000120/2008"/>
    <x v="1142"/>
    <s v="27/03/2008"/>
    <x v="1"/>
    <n v="50000"/>
    <n v="50000"/>
    <n v="1"/>
    <x v="5"/>
    <n v="2008"/>
    <s v="2008Q1"/>
    <s v="Old_Claim"/>
    <x v="0"/>
    <x v="0"/>
  </r>
  <r>
    <s v="L01/080/9/000047/2008"/>
    <x v="1143"/>
    <s v="01/04/2008"/>
    <x v="0"/>
    <n v="100000"/>
    <n v="100000"/>
    <n v="1"/>
    <x v="5"/>
    <n v="2008"/>
    <s v="2008Q1"/>
    <s v="Old_Claim"/>
    <x v="0"/>
    <x v="0"/>
  </r>
  <r>
    <s v="L01/080/9/000087/2008"/>
    <x v="1144"/>
    <s v="04/06/2008"/>
    <x v="0"/>
    <n v="60000"/>
    <n v="60000"/>
    <n v="1"/>
    <x v="5"/>
    <n v="2008"/>
    <s v="2008Q2"/>
    <s v="Old_Claim"/>
    <x v="0"/>
    <x v="0"/>
  </r>
  <r>
    <s v="L01/080/9/000098/2008"/>
    <x v="1145"/>
    <s v="18/06/2008"/>
    <x v="0"/>
    <n v="324561.40350000001"/>
    <n v="324561.40350000001"/>
    <n v="1"/>
    <x v="5"/>
    <n v="2008"/>
    <s v="2008Q2"/>
    <s v="Old_Claim"/>
    <x v="1"/>
    <x v="0"/>
  </r>
  <r>
    <s v="L01/070/9/000282/2008"/>
    <x v="1146"/>
    <s v="19/06/2008"/>
    <x v="1"/>
    <n v="100000"/>
    <n v="0"/>
    <n v="1"/>
    <x v="5"/>
    <n v="2008"/>
    <s v="2008Q2"/>
    <s v="Old_Claim"/>
    <x v="0"/>
    <x v="0"/>
  </r>
  <r>
    <s v="L02/070/9/000301/2008"/>
    <x v="1147"/>
    <s v="02/07/2008"/>
    <x v="1"/>
    <n v="200000"/>
    <n v="200000"/>
    <n v="1"/>
    <x v="5"/>
    <n v="2008"/>
    <s v="2008Q2"/>
    <s v="Old_Claim"/>
    <x v="0"/>
    <x v="0"/>
  </r>
  <r>
    <s v="L01/070/9/000326/2008"/>
    <x v="1148"/>
    <s v="10/07/2008"/>
    <x v="1"/>
    <n v="100000"/>
    <n v="100000"/>
    <n v="1"/>
    <x v="5"/>
    <n v="2008"/>
    <s v="2008Q3"/>
    <s v="Old_Claim"/>
    <x v="0"/>
    <x v="0"/>
  </r>
  <r>
    <s v="L01/070/9/000330/2008"/>
    <x v="1149"/>
    <s v="14/07/2008"/>
    <x v="1"/>
    <n v="90280"/>
    <n v="90280"/>
    <n v="1"/>
    <x v="5"/>
    <n v="2008"/>
    <s v="2008Q3"/>
    <s v="Old_Claim"/>
    <x v="0"/>
    <x v="0"/>
  </r>
  <r>
    <s v="L01/070/9/000347/2008"/>
    <x v="1148"/>
    <s v="25/07/2008"/>
    <x v="1"/>
    <n v="259649.12280000001"/>
    <n v="259649.12280000001"/>
    <n v="1"/>
    <x v="5"/>
    <n v="2008"/>
    <s v="2008Q3"/>
    <s v="Old_Claim"/>
    <x v="1"/>
    <x v="0"/>
  </r>
  <r>
    <s v="L01/080/9/000289/2007"/>
    <x v="1150"/>
    <s v="29/08/2008"/>
    <x v="0"/>
    <n v="93080"/>
    <n v="93080"/>
    <n v="1"/>
    <x v="4"/>
    <n v="2008"/>
    <s v="2007Q2"/>
    <s v="Old_Claim"/>
    <x v="0"/>
    <x v="0"/>
  </r>
  <r>
    <s v="L01/075/9/000434/2008"/>
    <x v="1151"/>
    <s v="19/09/2008"/>
    <x v="1"/>
    <n v="324561.40350000001"/>
    <n v="324561.40350000001"/>
    <n v="1"/>
    <x v="5"/>
    <n v="2008"/>
    <s v="2008Q3"/>
    <s v="Old_Claim"/>
    <x v="1"/>
    <x v="0"/>
  </r>
  <r>
    <s v="L02/070/9/000539/2008"/>
    <x v="1152"/>
    <s v="30/10/2008"/>
    <x v="1"/>
    <n v="50000"/>
    <n v="50000"/>
    <n v="1"/>
    <x v="5"/>
    <n v="2008"/>
    <s v="2008Q4"/>
    <s v="Old_Claim"/>
    <x v="0"/>
    <x v="0"/>
  </r>
  <r>
    <s v="L02/089/9/000547/2008"/>
    <x v="1153"/>
    <s v="31/10/2008"/>
    <x v="0"/>
    <n v="100000"/>
    <n v="100000"/>
    <n v="1"/>
    <x v="5"/>
    <n v="2008"/>
    <s v="2008Q4"/>
    <s v="Old_Claim"/>
    <x v="0"/>
    <x v="0"/>
  </r>
  <r>
    <s v="L02/070/9/000578/2008"/>
    <x v="1154"/>
    <s v="17/11/2008"/>
    <x v="1"/>
    <n v="80000"/>
    <n v="80000"/>
    <n v="1"/>
    <x v="5"/>
    <n v="2008"/>
    <s v="2008Q4"/>
    <s v="Old_Claim"/>
    <x v="0"/>
    <x v="0"/>
  </r>
  <r>
    <s v="L02/070/9/000595/2008"/>
    <x v="1155"/>
    <s v="25/11/2008"/>
    <x v="1"/>
    <n v="80000"/>
    <n v="80000"/>
    <n v="1"/>
    <x v="5"/>
    <n v="2008"/>
    <s v="2008Q4"/>
    <s v="Old_Claim"/>
    <x v="0"/>
    <x v="0"/>
  </r>
  <r>
    <s v="L02/070/9/000650/2008"/>
    <x v="1156"/>
    <s v="17/12/2008"/>
    <x v="1"/>
    <n v="1066416.0401000001"/>
    <n v="-206093.95989999999"/>
    <n v="1"/>
    <x v="5"/>
    <n v="2008"/>
    <s v="2008Q4"/>
    <s v="Old_Claim"/>
    <x v="1"/>
    <x v="0"/>
  </r>
  <r>
    <s v="L01/070/9/000664/2008"/>
    <x v="1157"/>
    <s v="29/12/2008"/>
    <x v="1"/>
    <n v="200000"/>
    <n v="200000"/>
    <n v="1"/>
    <x v="5"/>
    <n v="2008"/>
    <s v="2008Q4"/>
    <s v="Old_Claim"/>
    <x v="0"/>
    <x v="0"/>
  </r>
  <r>
    <s v="L01/070/9/000674/2008"/>
    <x v="1158"/>
    <s v="05/01/2009"/>
    <x v="1"/>
    <n v="80000"/>
    <n v="80000"/>
    <n v="1"/>
    <x v="5"/>
    <n v="2009"/>
    <s v="2008Q4"/>
    <s v="Old_Claim"/>
    <x v="0"/>
    <x v="0"/>
  </r>
  <r>
    <s v="L01/070/9/000687/2008"/>
    <x v="1159"/>
    <s v="09/01/2009"/>
    <x v="1"/>
    <n v="50000"/>
    <n v="50000"/>
    <n v="1"/>
    <x v="5"/>
    <n v="2009"/>
    <s v="2008Q3"/>
    <s v="Old_Claim"/>
    <x v="0"/>
    <x v="0"/>
  </r>
  <r>
    <s v="L01/080/9/000009/2009"/>
    <x v="1160"/>
    <s v="23/01/2009"/>
    <x v="0"/>
    <n v="195113"/>
    <n v="195113"/>
    <n v="1"/>
    <x v="6"/>
    <n v="2009"/>
    <s v="2009Q1"/>
    <s v="Old_Claim"/>
    <x v="2"/>
    <x v="0"/>
  </r>
  <r>
    <s v="L01/070/9/000079/2009"/>
    <x v="1161"/>
    <s v="16/02/2009"/>
    <x v="1"/>
    <n v="376600"/>
    <n v="376600"/>
    <n v="1"/>
    <x v="6"/>
    <n v="2009"/>
    <s v="2009Q1"/>
    <s v="Old_Claim"/>
    <x v="0"/>
    <x v="0"/>
  </r>
  <r>
    <s v="L02/070/9/000121/2009"/>
    <x v="1162"/>
    <s v="10/03/2009"/>
    <x v="1"/>
    <n v="100000"/>
    <n v="100000"/>
    <n v="1"/>
    <x v="6"/>
    <n v="2009"/>
    <s v="2009Q1"/>
    <s v="Old_Claim"/>
    <x v="0"/>
    <x v="0"/>
  </r>
  <r>
    <s v="L01/080/9/000060/2009"/>
    <x v="1163"/>
    <s v="01/04/2009"/>
    <x v="0"/>
    <n v="115020"/>
    <n v="115020"/>
    <n v="1"/>
    <x v="6"/>
    <n v="2009"/>
    <s v="2009Q1"/>
    <s v="Old_Claim"/>
    <x v="0"/>
    <x v="0"/>
  </r>
  <r>
    <s v="L01/070/9/000182/2009"/>
    <x v="1164"/>
    <s v="14/04/2009"/>
    <x v="1"/>
    <n v="5800"/>
    <n v="5800"/>
    <n v="1"/>
    <x v="6"/>
    <n v="2009"/>
    <s v="2009Q2"/>
    <s v="Old_Claim"/>
    <x v="0"/>
    <x v="0"/>
  </r>
  <r>
    <s v="L01/070/9/000236/2009"/>
    <x v="1165"/>
    <s v="04/05/2009"/>
    <x v="1"/>
    <n v="150000"/>
    <n v="150000"/>
    <n v="1"/>
    <x v="6"/>
    <n v="2009"/>
    <s v="2009Q2"/>
    <s v="Old_Claim"/>
    <x v="0"/>
    <x v="0"/>
  </r>
  <r>
    <s v="L01/070/9/000259/2009"/>
    <x v="1166"/>
    <s v="15/05/2009"/>
    <x v="1"/>
    <n v="100000"/>
    <n v="100000"/>
    <n v="1"/>
    <x v="6"/>
    <n v="2009"/>
    <s v="2009Q2"/>
    <s v="Old_Claim"/>
    <x v="0"/>
    <x v="0"/>
  </r>
  <r>
    <s v="L01/089/9/000080/2009"/>
    <x v="1167"/>
    <s v="19/05/2009"/>
    <x v="0"/>
    <n v="80000"/>
    <n v="80000"/>
    <n v="1"/>
    <x v="6"/>
    <n v="2009"/>
    <s v="2009Q2"/>
    <s v="Old_Claim"/>
    <x v="0"/>
    <x v="0"/>
  </r>
  <r>
    <s v="L01/070/9/000294/2009"/>
    <x v="1168"/>
    <s v="02/06/2009"/>
    <x v="1"/>
    <n v="30000"/>
    <n v="30000"/>
    <n v="1"/>
    <x v="6"/>
    <n v="2009"/>
    <s v="2009Q2"/>
    <s v="Old_Claim"/>
    <x v="0"/>
    <x v="0"/>
  </r>
  <r>
    <s v="L01/070/9/000318/2009"/>
    <x v="1169"/>
    <s v="15/06/2009"/>
    <x v="1"/>
    <n v="10532500"/>
    <n v="1244658"/>
    <n v="1"/>
    <x v="6"/>
    <n v="2009"/>
    <s v="2009Q2"/>
    <s v="Old_Claim"/>
    <x v="0"/>
    <x v="0"/>
  </r>
  <r>
    <s v="L01/062/9/000131/2009"/>
    <x v="1170"/>
    <s v="30/03/2009"/>
    <x v="5"/>
    <n v="1577"/>
    <n v="1577"/>
    <n v="1"/>
    <x v="6"/>
    <n v="2009"/>
    <s v="2009Q1"/>
    <s v="Old_Claim"/>
    <x v="0"/>
    <x v="0"/>
  </r>
  <r>
    <s v="L01/070/9/000454/2009"/>
    <x v="1171"/>
    <s v="17/08/2009"/>
    <x v="1"/>
    <n v="10000"/>
    <n v="10000"/>
    <n v="1"/>
    <x v="6"/>
    <n v="2009"/>
    <s v="2009Q3"/>
    <s v="Old_Claim"/>
    <x v="0"/>
    <x v="0"/>
  </r>
  <r>
    <s v="L01/070/9/000461/2009"/>
    <x v="1172"/>
    <s v="20/08/2009"/>
    <x v="1"/>
    <n v="60000"/>
    <n v="60000"/>
    <n v="1"/>
    <x v="6"/>
    <n v="2009"/>
    <s v="2009Q3"/>
    <s v="Old_Claim"/>
    <x v="0"/>
    <x v="0"/>
  </r>
  <r>
    <s v="L01/070/9/000541/2009"/>
    <x v="1173"/>
    <s v="06/10/2009"/>
    <x v="1"/>
    <n v="30000"/>
    <n v="30000"/>
    <n v="1"/>
    <x v="6"/>
    <n v="2009"/>
    <s v="2009Q4"/>
    <s v="Old_Claim"/>
    <x v="0"/>
    <x v="0"/>
  </r>
  <r>
    <s v="L01/089/9/000195/2009"/>
    <x v="1174"/>
    <s v="12/10/2009"/>
    <x v="0"/>
    <n v="50000"/>
    <n v="50000"/>
    <n v="1"/>
    <x v="6"/>
    <n v="2009"/>
    <s v="2009Q4"/>
    <s v="Old_Claim"/>
    <x v="0"/>
    <x v="0"/>
  </r>
  <r>
    <s v="L01/070/9/000559/2009"/>
    <x v="1175"/>
    <s v="15/10/2009"/>
    <x v="1"/>
    <n v="80000"/>
    <n v="80000"/>
    <n v="1"/>
    <x v="6"/>
    <n v="2009"/>
    <s v="2009Q4"/>
    <s v="Old_Claim"/>
    <x v="0"/>
    <x v="0"/>
  </r>
  <r>
    <s v="L01/075/9/000568/2009"/>
    <x v="1176"/>
    <s v="22/10/2009"/>
    <x v="10"/>
    <n v="6000"/>
    <n v="6000"/>
    <n v="1"/>
    <x v="6"/>
    <n v="2009"/>
    <s v="2009Q4"/>
    <s v="Old_Claim"/>
    <x v="0"/>
    <x v="0"/>
  </r>
  <r>
    <s v="L01/088/9/000191/2009"/>
    <x v="1177"/>
    <s v="22/10/2009"/>
    <x v="0"/>
    <n v="324561.40350000001"/>
    <n v="324561.40350000001"/>
    <n v="1"/>
    <x v="6"/>
    <n v="2009"/>
    <s v="2009Q4"/>
    <s v="Old_Claim"/>
    <x v="1"/>
    <x v="0"/>
  </r>
  <r>
    <s v="L02/071/9/000012/2009"/>
    <x v="1178"/>
    <s v="27/10/2009"/>
    <x v="1"/>
    <n v="50000"/>
    <n v="50000"/>
    <n v="1"/>
    <x v="6"/>
    <n v="2009"/>
    <s v="2009Q3"/>
    <s v="Old_Claim"/>
    <x v="0"/>
    <x v="0"/>
  </r>
  <r>
    <s v="L01/070/9/000600/2009"/>
    <x v="1179"/>
    <s v="09/11/2009"/>
    <x v="1"/>
    <n v="150000"/>
    <n v="150000"/>
    <n v="1"/>
    <x v="6"/>
    <n v="2009"/>
    <s v="2009Q4"/>
    <s v="Old_Claim"/>
    <x v="0"/>
    <x v="0"/>
  </r>
  <r>
    <s v="L01/070/9/000608/2009"/>
    <x v="1180"/>
    <s v="12/11/2009"/>
    <x v="1"/>
    <n v="11400"/>
    <n v="11400"/>
    <n v="1"/>
    <x v="6"/>
    <n v="2009"/>
    <s v="2009Q4"/>
    <s v="Old_Claim"/>
    <x v="0"/>
    <x v="0"/>
  </r>
  <r>
    <s v="L01/070/9/000617/2009"/>
    <x v="1181"/>
    <s v="16/11/2009"/>
    <x v="1"/>
    <n v="15000"/>
    <n v="15000"/>
    <n v="1"/>
    <x v="6"/>
    <n v="2009"/>
    <s v="2009Q4"/>
    <s v="Old_Claim"/>
    <x v="0"/>
    <x v="0"/>
  </r>
  <r>
    <s v="L01/070/9/000682/2009"/>
    <x v="1182"/>
    <s v="08/12/2009"/>
    <x v="1"/>
    <n v="16100"/>
    <n v="16100"/>
    <n v="1"/>
    <x v="6"/>
    <n v="2009"/>
    <s v="2009Q4"/>
    <s v="Old_Claim"/>
    <x v="0"/>
    <x v="0"/>
  </r>
  <r>
    <s v="L01/070/9/000723/2009"/>
    <x v="1183"/>
    <s v="30/12/2009"/>
    <x v="1"/>
    <n v="60000"/>
    <n v="60000"/>
    <n v="1"/>
    <x v="6"/>
    <n v="2009"/>
    <s v="2009Q4"/>
    <s v="Old_Claim"/>
    <x v="0"/>
    <x v="0"/>
  </r>
  <r>
    <s v="L01/087/9/000001/2010"/>
    <x v="1184"/>
    <s v="11/01/2010"/>
    <x v="0"/>
    <n v="916408.66870000004"/>
    <n v="-495356.03720000002"/>
    <n v="1"/>
    <x v="16"/>
    <n v="2010"/>
    <s v="2010Q1"/>
    <s v="Old_Claim"/>
    <x v="1"/>
    <x v="0"/>
  </r>
  <r>
    <s v="L01/080/9/000007/2010"/>
    <x v="1185"/>
    <s v="09/02/2010"/>
    <x v="0"/>
    <n v="1232142.8570999999"/>
    <n v="912011.85710000002"/>
    <n v="1"/>
    <x v="16"/>
    <n v="2010"/>
    <s v="2010Q1"/>
    <s v="Old_Claim"/>
    <x v="1"/>
    <x v="0"/>
  </r>
  <r>
    <s v="L02/071/9/000008/2010"/>
    <x v="502"/>
    <s v="12/03/2010"/>
    <x v="1"/>
    <n v="200000"/>
    <n v="200000"/>
    <n v="1"/>
    <x v="16"/>
    <n v="2010"/>
    <s v="2010Q1"/>
    <s v="Old_Claim"/>
    <x v="0"/>
    <x v="0"/>
  </r>
  <r>
    <s v="L02/088/9/000055/2010"/>
    <x v="1186"/>
    <s v="08/04/2010"/>
    <x v="0"/>
    <n v="250000"/>
    <n v="862500"/>
    <n v="1"/>
    <x v="16"/>
    <n v="2010"/>
    <s v="2010Q2"/>
    <s v="Old_Claim"/>
    <x v="1"/>
    <x v="0"/>
  </r>
  <r>
    <s v="L01/070/9/000178/2010"/>
    <x v="1187"/>
    <s v="26/04/2010"/>
    <x v="1"/>
    <n v="60000"/>
    <n v="60000"/>
    <n v="1"/>
    <x v="16"/>
    <n v="2010"/>
    <s v="2010Q2"/>
    <s v="Old_Claim"/>
    <x v="0"/>
    <x v="0"/>
  </r>
  <r>
    <s v="L01/080/9/000059/2010"/>
    <x v="1188"/>
    <s v="13/05/2010"/>
    <x v="0"/>
    <n v="100000"/>
    <n v="100000"/>
    <n v="1"/>
    <x v="16"/>
    <n v="2010"/>
    <s v="2010Q2"/>
    <s v="Old_Claim"/>
    <x v="0"/>
    <x v="0"/>
  </r>
  <r>
    <s v="L01/088/9/000092/2010"/>
    <x v="1189"/>
    <s v="28/05/2010"/>
    <x v="0"/>
    <n v="200000"/>
    <n v="200000"/>
    <n v="1"/>
    <x v="16"/>
    <n v="2010"/>
    <s v="2010Q2"/>
    <s v="Old_Claim"/>
    <x v="0"/>
    <x v="0"/>
  </r>
  <r>
    <s v="L01/070/9/000764/2009"/>
    <x v="1190"/>
    <s v="07/09/2010"/>
    <x v="1"/>
    <n v="300000"/>
    <n v="300000"/>
    <n v="1"/>
    <x v="6"/>
    <n v="2010"/>
    <s v="2009Q3"/>
    <s v="Old_Claim"/>
    <x v="0"/>
    <x v="0"/>
  </r>
  <r>
    <s v="L01/112/9/000006/2008"/>
    <x v="1191"/>
    <s v="09/09/2010"/>
    <x v="2"/>
    <n v="150000"/>
    <n v="150000"/>
    <n v="1"/>
    <x v="5"/>
    <n v="2010"/>
    <s v="2008Q3"/>
    <s v="Old_Claim"/>
    <x v="0"/>
    <x v="0"/>
  </r>
  <r>
    <s v="L01/080/9/000150/2010"/>
    <x v="1192"/>
    <s v="26/11/2010"/>
    <x v="0"/>
    <n v="360"/>
    <n v="360"/>
    <n v="1"/>
    <x v="16"/>
    <n v="2010"/>
    <s v="2010Q4"/>
    <s v="Old_Claim"/>
    <x v="0"/>
    <x v="0"/>
  </r>
  <r>
    <s v="L01/070/9/000002/2011"/>
    <x v="1193"/>
    <s v="06/01/2011"/>
    <x v="1"/>
    <n v="60000"/>
    <n v="60000"/>
    <n v="1"/>
    <x v="7"/>
    <n v="2011"/>
    <s v="2011Q1"/>
    <s v="Old_Claim"/>
    <x v="0"/>
    <x v="0"/>
  </r>
  <r>
    <s v="L01/112/9/000004/2010"/>
    <x v="1194"/>
    <s v="03/02/2011"/>
    <x v="2"/>
    <n v="150000"/>
    <n v="150000"/>
    <n v="1"/>
    <x v="16"/>
    <n v="2011"/>
    <s v="2010Q1"/>
    <s v="Old_Claim"/>
    <x v="0"/>
    <x v="0"/>
  </r>
  <r>
    <s v="L01/070/9/000034/2011"/>
    <x v="1195"/>
    <s v="07/02/2011"/>
    <x v="1"/>
    <n v="80000"/>
    <n v="80000"/>
    <n v="1"/>
    <x v="7"/>
    <n v="2011"/>
    <s v="2011Q1"/>
    <s v="Old_Claim"/>
    <x v="0"/>
    <x v="0"/>
  </r>
  <r>
    <s v="L02/088/9/000018/2011"/>
    <x v="1196"/>
    <s v="15/02/2011"/>
    <x v="0"/>
    <n v="250000"/>
    <n v="250000"/>
    <n v="1"/>
    <x v="7"/>
    <n v="2011"/>
    <s v="2011Q1"/>
    <s v="Old_Claim"/>
    <x v="0"/>
    <x v="0"/>
  </r>
  <r>
    <s v="L01/080/9/000770/2009"/>
    <x v="1197"/>
    <s v="14/03/2011"/>
    <x v="0"/>
    <n v="298596.49119999999"/>
    <n v="298596.49119999999"/>
    <n v="1"/>
    <x v="6"/>
    <n v="2011"/>
    <s v="2009Q3"/>
    <s v="Old_Claim"/>
    <x v="1"/>
    <x v="0"/>
  </r>
  <r>
    <s v="L01/070/9/000150/2012"/>
    <x v="1198"/>
    <s v="18/05/2012"/>
    <x v="1"/>
    <n v="80000"/>
    <n v="80000"/>
    <n v="1"/>
    <x v="8"/>
    <n v="2012"/>
    <s v="2012Q2"/>
    <s v="Old_Claim"/>
    <x v="0"/>
    <x v="0"/>
  </r>
  <r>
    <s v="L01/112/9/000020/2007"/>
    <x v="1199"/>
    <s v="21/06/2012"/>
    <x v="2"/>
    <n v="150000"/>
    <n v="150000"/>
    <n v="1"/>
    <x v="4"/>
    <n v="2012"/>
    <s v="2007Q4"/>
    <s v="Old_Claim"/>
    <x v="0"/>
    <x v="0"/>
  </r>
  <r>
    <s v="L01/080/9/000141/2011"/>
    <x v="1200"/>
    <s v="22/06/2012"/>
    <x v="0"/>
    <n v="100000"/>
    <n v="100000"/>
    <n v="1"/>
    <x v="7"/>
    <n v="2012"/>
    <s v="2011Q3"/>
    <s v="Old_Claim"/>
    <x v="0"/>
    <x v="0"/>
  </r>
  <r>
    <s v="L01/112/9/000007/2008"/>
    <x v="1201"/>
    <s v="21/06/2012"/>
    <x v="2"/>
    <n v="120000"/>
    <n v="120000"/>
    <n v="1"/>
    <x v="5"/>
    <n v="2012"/>
    <s v="2008Q2"/>
    <s v="Old_Claim"/>
    <x v="0"/>
    <x v="0"/>
  </r>
  <r>
    <s v="L01/112/9/000004/2009"/>
    <x v="1171"/>
    <s v="21/08/2012"/>
    <x v="2"/>
    <n v="150000"/>
    <n v="150000"/>
    <n v="1"/>
    <x v="6"/>
    <n v="2012"/>
    <s v="2009Q3"/>
    <s v="Old_Claim"/>
    <x v="0"/>
    <x v="0"/>
  </r>
  <r>
    <s v="L01/070/9/000322/2012"/>
    <x v="1202"/>
    <s v="04/09/2012"/>
    <x v="1"/>
    <n v="60000"/>
    <n v="60000"/>
    <n v="1"/>
    <x v="8"/>
    <n v="2012"/>
    <s v="2012Q3"/>
    <s v="Old_Claim"/>
    <x v="0"/>
    <x v="0"/>
  </r>
  <r>
    <s v="L02/088/9/000230/2010"/>
    <x v="1203"/>
    <s v="10/04/2014"/>
    <x v="0"/>
    <n v="300000"/>
    <n v="300000"/>
    <n v="1"/>
    <x v="16"/>
    <n v="2014"/>
    <s v="2010Q3"/>
    <s v="Old_Claim"/>
    <x v="0"/>
    <x v="0"/>
  </r>
  <r>
    <s v="L01/070/9/000055/2014"/>
    <x v="1204"/>
    <s v="25/04/2014"/>
    <x v="1"/>
    <n v="250000"/>
    <n v="29200"/>
    <n v="1"/>
    <x v="12"/>
    <n v="2014"/>
    <s v="2014Q2"/>
    <s v="Old_Claim"/>
    <x v="0"/>
    <x v="0"/>
  </r>
  <r>
    <s v="L01/112/9/000011/2013"/>
    <x v="1205"/>
    <s v="15/04/2015"/>
    <x v="2"/>
    <n v="100000"/>
    <n v="100000"/>
    <n v="1"/>
    <x v="13"/>
    <n v="2015"/>
    <s v="2013Q3"/>
    <s v="Old_Claim"/>
    <x v="1"/>
    <x v="0"/>
  </r>
  <r>
    <s v="L01/112/9/000015/2013"/>
    <x v="1206"/>
    <s v="06/08/2015"/>
    <x v="2"/>
    <n v="100000"/>
    <n v="100000"/>
    <n v="1"/>
    <x v="13"/>
    <n v="2015"/>
    <s v="2013Q3"/>
    <s v="Old_Claim"/>
    <x v="1"/>
    <x v="0"/>
  </r>
  <r>
    <s v="L01/070/9/000233/2016"/>
    <x v="1207"/>
    <s v="01/11/2016"/>
    <x v="1"/>
    <n v="6220"/>
    <n v="6220"/>
    <n v="1"/>
    <x v="9"/>
    <n v="2016"/>
    <s v="2016Q4"/>
    <s v="Old_Claim"/>
    <x v="0"/>
    <x v="0"/>
  </r>
  <r>
    <s v="L01/112/9/000010/2012"/>
    <x v="1208"/>
    <s v="28/11/2016"/>
    <x v="2"/>
    <n v="189390"/>
    <n v="189390"/>
    <n v="1"/>
    <x v="8"/>
    <n v="2016"/>
    <s v="2012Q3"/>
    <s v="Old_Claim"/>
    <x v="0"/>
    <x v="0"/>
  </r>
  <r>
    <s v="L01/070/9/000515/2020"/>
    <x v="402"/>
    <s v="14/08/2020"/>
    <x v="1"/>
    <n v="22000"/>
    <n v="22000"/>
    <n v="1"/>
    <x v="0"/>
    <n v="2020"/>
    <s v="2020Q3"/>
    <s v="Old_Claim"/>
    <x v="0"/>
    <x v="0"/>
  </r>
  <r>
    <s v="L01/088/9/000108/2021"/>
    <x v="1209"/>
    <s v="14/04/2021"/>
    <x v="0"/>
    <n v="22700"/>
    <n v="22700"/>
    <n v="1"/>
    <x v="2"/>
    <n v="2021"/>
    <s v="2021Q2"/>
    <s v="Old_Claim"/>
    <x v="2"/>
    <x v="0"/>
  </r>
  <r>
    <s v="L01/071/9/000001/2021"/>
    <x v="1067"/>
    <s v="14/04/2021"/>
    <x v="1"/>
    <n v="15750"/>
    <n v="15750"/>
    <n v="1"/>
    <x v="2"/>
    <n v="2021"/>
    <s v="2021Q1"/>
    <s v="Old_Claim"/>
    <x v="0"/>
    <x v="0"/>
  </r>
  <r>
    <s v="L13/070/9/000002/1999"/>
    <x v="1210"/>
    <s v="06/01/1999"/>
    <x v="1"/>
    <n v="3000"/>
    <n v="2700"/>
    <n v="1"/>
    <x v="21"/>
    <n v="1999"/>
    <s v="1999Q1"/>
    <s v="Old_Claim"/>
    <x v="0"/>
    <x v="0"/>
  </r>
  <r>
    <s v="L01/070/9/000236/1999"/>
    <x v="1211"/>
    <s v="15/11/1999"/>
    <x v="1"/>
    <n v="20000"/>
    <n v="19000"/>
    <n v="1"/>
    <x v="21"/>
    <n v="1999"/>
    <s v="1999Q4"/>
    <s v="Old_Claim"/>
    <x v="0"/>
    <x v="0"/>
  </r>
  <r>
    <s v="L13/080/9/000016/2002"/>
    <x v="1212"/>
    <s v="26/03/2002"/>
    <x v="0"/>
    <n v="200000"/>
    <n v="200000"/>
    <n v="1"/>
    <x v="3"/>
    <n v="2002"/>
    <s v="2002Q1"/>
    <s v="Old_Claim"/>
    <x v="0"/>
    <x v="0"/>
  </r>
  <r>
    <s v="L01/112/9/000032/1998"/>
    <x v="1213"/>
    <s v="18/06/1998"/>
    <x v="2"/>
    <n v="70000"/>
    <n v="59500"/>
    <n v="1"/>
    <x v="22"/>
    <n v="1998"/>
    <s v="1998Q2"/>
    <s v="Old_Claim"/>
    <x v="0"/>
    <x v="0"/>
  </r>
  <r>
    <s v="L13/110/9/000024/2004"/>
    <x v="1214"/>
    <s v="22/09/2004"/>
    <x v="2"/>
    <n v="10000"/>
    <n v="10000"/>
    <n v="1"/>
    <x v="19"/>
    <n v="2004"/>
    <s v="2004Q3"/>
    <s v="Old_Claim"/>
    <x v="0"/>
    <x v="0"/>
  </r>
  <r>
    <s v="L13/070/9/000274/2004"/>
    <x v="1215"/>
    <s v="03/11/2004"/>
    <x v="1"/>
    <n v="259649.12280000001"/>
    <n v="259649.12280000001"/>
    <n v="1"/>
    <x v="19"/>
    <n v="2004"/>
    <s v="2004Q4"/>
    <s v="Old_Claim"/>
    <x v="1"/>
    <x v="0"/>
  </r>
  <r>
    <s v="L13/070/9/000356/2007"/>
    <x v="1216"/>
    <s v="23/07/2007"/>
    <x v="1"/>
    <n v="100000"/>
    <n v="100000"/>
    <n v="1"/>
    <x v="4"/>
    <n v="2007"/>
    <s v="2007Q3"/>
    <s v="Old_Claim"/>
    <x v="0"/>
    <x v="0"/>
  </r>
  <r>
    <s v="L13/080/9/000046/2008"/>
    <x v="1217"/>
    <s v="28/03/2008"/>
    <x v="0"/>
    <n v="3000"/>
    <n v="3000"/>
    <n v="1"/>
    <x v="5"/>
    <n v="2008"/>
    <s v="2008Q1"/>
    <s v="Old_Claim"/>
    <x v="0"/>
    <x v="0"/>
  </r>
  <r>
    <s v="L01/070/9/000170/2009"/>
    <x v="1218"/>
    <s v="06/04/2009"/>
    <x v="1"/>
    <n v="300000"/>
    <n v="300000"/>
    <n v="1"/>
    <x v="6"/>
    <n v="2009"/>
    <s v="2009Q2"/>
    <s v="Old_Claim"/>
    <x v="0"/>
    <x v="0"/>
  </r>
  <r>
    <s v="L01/070/9/000911/2020"/>
    <x v="448"/>
    <s v="10/11/2020"/>
    <x v="1"/>
    <n v="10550"/>
    <n v="10550"/>
    <n v="1"/>
    <x v="0"/>
    <n v="2020"/>
    <s v="2020Q4"/>
    <s v="Old_Claim"/>
    <x v="0"/>
    <x v="0"/>
  </r>
  <r>
    <s v="L02/070/9/001030/2020"/>
    <x v="460"/>
    <s v="26/11/2020"/>
    <x v="1"/>
    <n v="149526"/>
    <n v="149526"/>
    <n v="1"/>
    <x v="0"/>
    <n v="2020"/>
    <s v="2020Q4"/>
    <s v="Old_Claim"/>
    <x v="2"/>
    <x v="0"/>
  </r>
  <r>
    <s v="L02/088/9/000279/2020"/>
    <x v="470"/>
    <s v="21/12/2020"/>
    <x v="0"/>
    <n v="62300"/>
    <n v="62300"/>
    <n v="1"/>
    <x v="0"/>
    <n v="2020"/>
    <s v="2020Q4"/>
    <s v="Old_Claim"/>
    <x v="2"/>
    <x v="0"/>
  </r>
  <r>
    <s v="L01/070/9/000513/2021"/>
    <x v="1077"/>
    <s v="14/04/2021"/>
    <x v="1"/>
    <n v="15878"/>
    <n v="140565.5"/>
    <n v="1"/>
    <x v="2"/>
    <n v="2021"/>
    <s v="2021Q2"/>
    <s v="Old_Claim"/>
    <x v="2"/>
    <x v="0"/>
  </r>
  <r>
    <s v="L01/070/9/000514/2021"/>
    <x v="1009"/>
    <s v="09/03/2021"/>
    <x v="1"/>
    <n v="17000"/>
    <n v="17000"/>
    <n v="1"/>
    <x v="2"/>
    <n v="2021"/>
    <s v="2021Q1"/>
    <s v="New_Claim/ Reopening"/>
    <x v="3"/>
    <x v="0"/>
  </r>
  <r>
    <s v="L01/070/9/000045/2006/00"/>
    <x v="1219"/>
    <s v="13/02/2006"/>
    <x v="1"/>
    <n v="50000"/>
    <n v="50000"/>
    <n v="1"/>
    <x v="11"/>
    <n v="2006"/>
    <s v="2006Q1"/>
    <s v="Old_Claim"/>
    <x v="0"/>
    <x v="0"/>
  </r>
  <r>
    <s v="L01/080/9/000066/2006/00"/>
    <x v="1220"/>
    <s v="06/07/2006"/>
    <x v="0"/>
    <n v="60000"/>
    <n v="60000"/>
    <n v="1"/>
    <x v="11"/>
    <n v="2006"/>
    <s v="2006Q3"/>
    <s v="Old_Claim"/>
    <x v="0"/>
    <x v="0"/>
  </r>
  <r>
    <s v="L01/080/9/000015/1994"/>
    <x v="1221"/>
    <s v="16/03/1994"/>
    <x v="0"/>
    <n v="100000"/>
    <n v="75000"/>
    <n v="1"/>
    <x v="24"/>
    <n v="1994"/>
    <s v="1994Q1"/>
    <s v="Old_Claim"/>
    <x v="0"/>
    <x v="0"/>
  </r>
  <r>
    <s v="C01/070/9/000288/1994"/>
    <x v="1222"/>
    <s v="27/09/1994"/>
    <x v="1"/>
    <n v="150000"/>
    <n v="112500"/>
    <n v="1"/>
    <x v="24"/>
    <n v="1994"/>
    <s v="1994Q3"/>
    <s v="Old_Claim"/>
    <x v="0"/>
    <x v="0"/>
  </r>
  <r>
    <s v="C01/070/9/000012/1994"/>
    <x v="1223"/>
    <s v="26/01/1994"/>
    <x v="1"/>
    <n v="290304"/>
    <n v="0"/>
    <n v="1"/>
    <x v="24"/>
    <n v="1994"/>
    <s v="1994Q1"/>
    <s v="Old_Claim"/>
    <x v="0"/>
    <x v="0"/>
  </r>
  <r>
    <s v="C01/089/9/000008/1994"/>
    <x v="1224"/>
    <s v="18/08/1994"/>
    <x v="0"/>
    <n v="150000"/>
    <n v="112500"/>
    <n v="1"/>
    <x v="24"/>
    <n v="1994"/>
    <s v="1994Q3"/>
    <s v="Old_Claim"/>
    <x v="0"/>
    <x v="0"/>
  </r>
  <r>
    <s v="C01/089/9/900007/1994"/>
    <x v="1225"/>
    <s v="07/09/1994"/>
    <x v="0"/>
    <n v="100000"/>
    <n v="0"/>
    <n v="1"/>
    <x v="24"/>
    <n v="1994"/>
    <s v="1994Q3"/>
    <s v="Old_Claim"/>
    <x v="0"/>
    <x v="0"/>
  </r>
  <r>
    <s v="C02/080/9/000213/1994"/>
    <x v="1226"/>
    <s v="12/05/1994"/>
    <x v="0"/>
    <n v="120000"/>
    <n v="90000"/>
    <n v="1"/>
    <x v="24"/>
    <n v="1994"/>
    <s v="1994Q2"/>
    <s v="Old_Claim"/>
    <x v="0"/>
    <x v="0"/>
  </r>
  <r>
    <s v="L01/080/9/000065/2005"/>
    <x v="1227"/>
    <s v="13/06/2005"/>
    <x v="0"/>
    <n v="200000"/>
    <n v="200000"/>
    <n v="1"/>
    <x v="20"/>
    <n v="2005"/>
    <s v="2005Q2"/>
    <s v="Old_Claim"/>
    <x v="1"/>
    <x v="0"/>
  </r>
  <r>
    <s v="L01/070/9/000186/2005"/>
    <x v="1228"/>
    <s v="11/07/2005"/>
    <x v="1"/>
    <n v="33000"/>
    <n v="33000"/>
    <n v="1"/>
    <x v="20"/>
    <n v="2005"/>
    <s v="2005Q3"/>
    <s v="Old_Claim"/>
    <x v="0"/>
    <x v="0"/>
  </r>
  <r>
    <s v="L01/070/9/000223/2005"/>
    <x v="1229"/>
    <s v="25/08/2005"/>
    <x v="1"/>
    <n v="30000"/>
    <n v="30000"/>
    <n v="1"/>
    <x v="20"/>
    <n v="2005"/>
    <s v="2005Q3"/>
    <s v="Old_Claim"/>
    <x v="0"/>
    <x v="0"/>
  </r>
  <r>
    <s v="L01/070/9/000235/2005"/>
    <x v="1230"/>
    <s v="16/08/2005"/>
    <x v="1"/>
    <n v="26985"/>
    <n v="26985"/>
    <n v="1"/>
    <x v="20"/>
    <n v="2005"/>
    <s v="2005Q3"/>
    <s v="Old_Claim"/>
    <x v="0"/>
    <x v="0"/>
  </r>
  <r>
    <s v="L01/080/9/000145/2004"/>
    <x v="1231"/>
    <s v="20/09/2005"/>
    <x v="0"/>
    <n v="10000"/>
    <n v="10000"/>
    <n v="1"/>
    <x v="19"/>
    <n v="2005"/>
    <s v="2004Q4"/>
    <s v="Old_Claim"/>
    <x v="0"/>
    <x v="0"/>
  </r>
  <r>
    <s v="L01/080/9/000120/2005"/>
    <x v="1232"/>
    <s v="04/10/2005"/>
    <x v="0"/>
    <n v="80000"/>
    <n v="80000"/>
    <n v="1"/>
    <x v="20"/>
    <n v="2005"/>
    <s v="2005Q3"/>
    <s v="Old_Claim"/>
    <x v="0"/>
    <x v="0"/>
  </r>
  <r>
    <s v="L01/070/9/000291/2005"/>
    <x v="1233"/>
    <s v="08/11/2005"/>
    <x v="1"/>
    <n v="19382"/>
    <n v="19382"/>
    <n v="1"/>
    <x v="20"/>
    <n v="2005"/>
    <s v="2005Q4"/>
    <s v="Old_Claim"/>
    <x v="0"/>
    <x v="0"/>
  </r>
  <r>
    <s v="L01/070/9/000016/2006"/>
    <x v="1234"/>
    <s v="25/01/2006"/>
    <x v="1"/>
    <n v="50000"/>
    <n v="50000"/>
    <n v="1"/>
    <x v="11"/>
    <n v="2006"/>
    <s v="2006Q1"/>
    <s v="Old_Claim"/>
    <x v="0"/>
    <x v="0"/>
  </r>
  <r>
    <s v="L01/070/9/000045/2006"/>
    <x v="1219"/>
    <s v="13/02/2006"/>
    <x v="1"/>
    <n v="50000"/>
    <n v="50000"/>
    <n v="1"/>
    <x v="11"/>
    <n v="2006"/>
    <s v="2006Q1"/>
    <s v="Old_Claim"/>
    <x v="0"/>
    <x v="0"/>
  </r>
  <r>
    <s v="L01/070/9/000049/2006"/>
    <x v="1235"/>
    <s v="14/02/2006"/>
    <x v="1"/>
    <n v="10000"/>
    <n v="10000"/>
    <n v="1"/>
    <x v="11"/>
    <n v="2006"/>
    <s v="2006Q1"/>
    <s v="Old_Claim"/>
    <x v="0"/>
    <x v="0"/>
  </r>
  <r>
    <s v="L01/070/9/000103/2006"/>
    <x v="1236"/>
    <s v="13/04/2006"/>
    <x v="1"/>
    <n v="30000"/>
    <n v="30000"/>
    <n v="1"/>
    <x v="11"/>
    <n v="2006"/>
    <s v="2006Q2"/>
    <s v="Old_Claim"/>
    <x v="0"/>
    <x v="0"/>
  </r>
  <r>
    <s v="L01/070/9/000186/2006"/>
    <x v="1237"/>
    <s v="29/06/2006"/>
    <x v="1"/>
    <n v="10000"/>
    <n v="10000"/>
    <n v="1"/>
    <x v="11"/>
    <n v="2006"/>
    <s v="2006Q2"/>
    <s v="Old_Claim"/>
    <x v="0"/>
    <x v="0"/>
  </r>
  <r>
    <s v="L01/080/9/000066/2006"/>
    <x v="1220"/>
    <s v="06/07/2006"/>
    <x v="0"/>
    <n v="60000"/>
    <n v="60000"/>
    <n v="1"/>
    <x v="11"/>
    <n v="2006"/>
    <s v="2006Q3"/>
    <s v="Old_Claim"/>
    <x v="0"/>
    <x v="0"/>
  </r>
  <r>
    <s v="L01/089/9/000037/2006"/>
    <x v="1220"/>
    <s v="07/07/2006"/>
    <x v="0"/>
    <n v="200000"/>
    <n v="0"/>
    <n v="1"/>
    <x v="11"/>
    <n v="2006"/>
    <s v="2006Q3"/>
    <s v="Old_Claim"/>
    <x v="0"/>
    <x v="0"/>
  </r>
  <r>
    <s v="L01/070/9/000248/2006"/>
    <x v="1238"/>
    <s v="17/08/2006"/>
    <x v="1"/>
    <n v="20840"/>
    <n v="20840"/>
    <n v="1"/>
    <x v="11"/>
    <n v="2006"/>
    <s v="2006Q3"/>
    <s v="Old_Claim"/>
    <x v="0"/>
    <x v="0"/>
  </r>
  <r>
    <s v="L01/070/9/000271/2006"/>
    <x v="1239"/>
    <s v="24/08/2006"/>
    <x v="1"/>
    <n v="30000"/>
    <n v="30000"/>
    <n v="1"/>
    <x v="11"/>
    <n v="2006"/>
    <s v="2006Q3"/>
    <s v="Old_Claim"/>
    <x v="0"/>
    <x v="0"/>
  </r>
  <r>
    <s v="L01/089/9/000054/2006"/>
    <x v="1240"/>
    <s v="02/10/2006"/>
    <x v="0"/>
    <n v="200000"/>
    <n v="200000"/>
    <n v="1"/>
    <x v="11"/>
    <n v="2006"/>
    <s v="2006Q3"/>
    <s v="Old_Claim"/>
    <x v="0"/>
    <x v="0"/>
  </r>
  <r>
    <s v="L01/089/9/000063/2006"/>
    <x v="1241"/>
    <s v="15/11/2006"/>
    <x v="0"/>
    <n v="190000"/>
    <n v="0"/>
    <n v="1"/>
    <x v="11"/>
    <n v="2006"/>
    <s v="2006Q4"/>
    <s v="Old_Claim"/>
    <x v="0"/>
    <x v="0"/>
  </r>
  <r>
    <s v="L02/089/9/000066/2006"/>
    <x v="1242"/>
    <s v="02/11/2006"/>
    <x v="0"/>
    <n v="298596.49119999999"/>
    <n v="298596.49119999999"/>
    <n v="1"/>
    <x v="11"/>
    <n v="2006"/>
    <s v="2006Q4"/>
    <s v="Old_Claim"/>
    <x v="1"/>
    <x v="0"/>
  </r>
  <r>
    <s v="L01/080/9/000140/2006"/>
    <x v="1243"/>
    <s v="14/11/2006"/>
    <x v="0"/>
    <n v="520554.64117999998"/>
    <n v="520554.64117999998"/>
    <n v="1"/>
    <x v="11"/>
    <n v="2006"/>
    <s v="2006Q4"/>
    <s v="Old_Claim"/>
    <x v="1"/>
    <x v="0"/>
  </r>
  <r>
    <s v="L01/070/9/000439/2006"/>
    <x v="1244"/>
    <s v="10/12/2006"/>
    <x v="1"/>
    <n v="294712.78950000001"/>
    <n v="294712.78950000001"/>
    <n v="1"/>
    <x v="11"/>
    <n v="2006"/>
    <s v="2006Q4"/>
    <s v="Old_Claim"/>
    <x v="1"/>
    <x v="0"/>
  </r>
  <r>
    <s v="L01/070/9/000516/2021"/>
    <x v="1061"/>
    <s v="15/04/2021"/>
    <x v="1"/>
    <n v="4500"/>
    <n v="4500"/>
    <n v="1"/>
    <x v="2"/>
    <n v="2021"/>
    <s v="2021Q1"/>
    <s v="Old_Claim"/>
    <x v="0"/>
    <x v="0"/>
  </r>
  <r>
    <s v="L01/088/9/000110/2021"/>
    <x v="1077"/>
    <s v="15/04/2021"/>
    <x v="0"/>
    <n v="24000"/>
    <n v="24000"/>
    <n v="1"/>
    <x v="2"/>
    <n v="2021"/>
    <s v="2021Q2"/>
    <s v="New_Claim/ Reopening"/>
    <x v="3"/>
    <x v="0"/>
  </r>
  <r>
    <s v="L01/088/9/000111/2021"/>
    <x v="1079"/>
    <s v="09/04/2021"/>
    <x v="0"/>
    <n v="172500"/>
    <n v="172500"/>
    <n v="1"/>
    <x v="2"/>
    <n v="2021"/>
    <s v="2021Q2"/>
    <s v="Old_Claim"/>
    <x v="0"/>
    <x v="0"/>
  </r>
  <r>
    <s v="L01/087/9/000127/2021"/>
    <x v="1070"/>
    <s v="16/04/2021"/>
    <x v="0"/>
    <n v="600000"/>
    <n v="600000"/>
    <n v="1"/>
    <x v="2"/>
    <n v="2021"/>
    <s v="2021Q2"/>
    <s v="Old_Claim"/>
    <x v="1"/>
    <x v="0"/>
  </r>
  <r>
    <s v="L01/087/9/000128/2021"/>
    <x v="1076"/>
    <s v="16/04/2021"/>
    <x v="0"/>
    <n v="100000"/>
    <n v="100000"/>
    <n v="1"/>
    <x v="2"/>
    <n v="2021"/>
    <s v="2021Q2"/>
    <s v="Old_Claim"/>
    <x v="0"/>
    <x v="0"/>
  </r>
  <r>
    <s v="L01/070/9/000519/2021"/>
    <x v="1062"/>
    <s v="31/03/2021"/>
    <x v="1"/>
    <n v="16"/>
    <n v="16"/>
    <n v="1"/>
    <x v="2"/>
    <n v="2021"/>
    <s v="2021Q1"/>
    <s v="Old_Claim"/>
    <x v="2"/>
    <x v="0"/>
  </r>
  <r>
    <s v="L01/070/9/000521/2021"/>
    <x v="1019"/>
    <s v="16/04/2021"/>
    <x v="1"/>
    <n v="68250"/>
    <n v="68250"/>
    <n v="1"/>
    <x v="2"/>
    <n v="2021"/>
    <s v="2021Q1"/>
    <s v="Old_Claim"/>
    <x v="0"/>
    <x v="0"/>
  </r>
  <r>
    <s v="L01/070/9/000522/2021"/>
    <x v="1079"/>
    <s v="15/04/2021"/>
    <x v="1"/>
    <n v="1910"/>
    <n v="1910"/>
    <n v="1"/>
    <x v="2"/>
    <n v="2021"/>
    <s v="2021Q2"/>
    <s v="Old_Claim"/>
    <x v="2"/>
    <x v="0"/>
  </r>
  <r>
    <s v="L05/088/9/000112/2021"/>
    <x v="1020"/>
    <s v="15/04/2021"/>
    <x v="0"/>
    <n v="11000"/>
    <n v="11000"/>
    <n v="1"/>
    <x v="2"/>
    <n v="2021"/>
    <s v="2021Q1"/>
    <s v="Old_Claim"/>
    <x v="0"/>
    <x v="0"/>
  </r>
  <r>
    <s v="L01/088/9/000113/2021"/>
    <x v="1074"/>
    <s v="19/04/2021"/>
    <x v="0"/>
    <n v="44000"/>
    <n v="44000"/>
    <n v="1"/>
    <x v="2"/>
    <n v="2021"/>
    <s v="2021Q2"/>
    <s v="Old_Claim"/>
    <x v="1"/>
    <x v="0"/>
  </r>
  <r>
    <s v="L01/070/9/000525/2021"/>
    <x v="1072"/>
    <s v="19/04/2021"/>
    <x v="1"/>
    <n v="259348.5294"/>
    <n v="259348.5294"/>
    <n v="1"/>
    <x v="2"/>
    <n v="2021"/>
    <s v="2021Q2"/>
    <s v="Old_Claim"/>
    <x v="2"/>
    <x v="0"/>
  </r>
  <r>
    <s v="L01/070/9/000526/2021"/>
    <x v="1062"/>
    <s v="07/04/2021"/>
    <x v="1"/>
    <n v="18000"/>
    <n v="18000"/>
    <n v="1"/>
    <x v="2"/>
    <n v="2021"/>
    <s v="2021Q1"/>
    <s v="Old_Claim"/>
    <x v="1"/>
    <x v="0"/>
  </r>
  <r>
    <s v="L01/070/9/00926/2020"/>
    <x v="170"/>
    <s v="13/04/2021"/>
    <x v="1"/>
    <n v="1.7905676941154999E-12"/>
    <n v="1.7905676941154999E-12"/>
    <n v="1"/>
    <x v="0"/>
    <n v="2021"/>
    <s v="2020Q4"/>
    <s v="New_Claim/ Reopening"/>
    <x v="3"/>
    <x v="0"/>
  </r>
  <r>
    <s v="L02/087/9/000131/2021"/>
    <x v="1069"/>
    <s v="19/04/2021"/>
    <x v="0"/>
    <n v="27808"/>
    <n v="27808"/>
    <n v="1"/>
    <x v="2"/>
    <n v="2021"/>
    <s v="2021Q2"/>
    <s v="Old_Claim"/>
    <x v="2"/>
    <x v="0"/>
  </r>
  <r>
    <s v="L02/070/9/000528/2021"/>
    <x v="1061"/>
    <s v="19/04/2021"/>
    <x v="1"/>
    <n v="51187.5"/>
    <n v="51187.5"/>
    <n v="1"/>
    <x v="2"/>
    <n v="2021"/>
    <s v="2021Q1"/>
    <s v="Old_Claim"/>
    <x v="0"/>
    <x v="0"/>
  </r>
  <r>
    <s v="L01/070/9/000530/2021"/>
    <x v="1245"/>
    <s v="19/04/2021"/>
    <x v="1"/>
    <n v="2515441.1765000001"/>
    <n v="2015441.1765000001"/>
    <n v="1"/>
    <x v="2"/>
    <n v="2021"/>
    <s v="2021Q2"/>
    <s v="Old_Claim"/>
    <x v="1"/>
    <x v="0"/>
  </r>
  <r>
    <s v="L02/087/9/000132/2021"/>
    <x v="1062"/>
    <s v="09/04/2021"/>
    <x v="0"/>
    <n v="51187.5"/>
    <n v="51187.5"/>
    <n v="1"/>
    <x v="2"/>
    <n v="2021"/>
    <s v="2021Q1"/>
    <s v="Old_Claim"/>
    <x v="0"/>
    <x v="0"/>
  </r>
  <r>
    <s v="L01/070/9/000531/2021"/>
    <x v="1078"/>
    <s v="19/04/2021"/>
    <x v="1"/>
    <n v="7200"/>
    <n v="7200"/>
    <n v="1"/>
    <x v="2"/>
    <n v="2021"/>
    <s v="2021Q2"/>
    <s v="Old_Claim"/>
    <x v="2"/>
    <x v="0"/>
  </r>
  <r>
    <s v="L01/070/9/000532/2021"/>
    <x v="1246"/>
    <s v="19/04/2021"/>
    <x v="1"/>
    <n v="148000"/>
    <n v="148000"/>
    <n v="1"/>
    <x v="2"/>
    <n v="2021"/>
    <s v="2021Q2"/>
    <s v="Old_Claim"/>
    <x v="0"/>
    <x v="0"/>
  </r>
  <r>
    <s v="L01/070/9/000533/2021"/>
    <x v="1247"/>
    <s v="19/04/2021"/>
    <x v="1"/>
    <n v="20942"/>
    <n v="20942"/>
    <n v="1"/>
    <x v="2"/>
    <n v="2021"/>
    <s v="2021Q2"/>
    <s v="Old_Claim"/>
    <x v="2"/>
    <x v="0"/>
  </r>
  <r>
    <s v="L01/070/9/000534/2021"/>
    <x v="1246"/>
    <s v="19/04/2021"/>
    <x v="1"/>
    <n v="34000"/>
    <n v="34000"/>
    <n v="1"/>
    <x v="2"/>
    <n v="2021"/>
    <s v="2021Q2"/>
    <s v="New_Claim/ Reopening"/>
    <x v="3"/>
    <x v="0"/>
  </r>
  <r>
    <s v="L01/070/9/000536/2021"/>
    <x v="1245"/>
    <s v="16/04/2021"/>
    <x v="1"/>
    <n v="31474"/>
    <n v="31474"/>
    <n v="1"/>
    <x v="2"/>
    <n v="2021"/>
    <s v="2021Q2"/>
    <s v="New_Claim/ Reopening"/>
    <x v="3"/>
    <x v="0"/>
  </r>
  <r>
    <s v="L01/070/9/000537/2021"/>
    <x v="1071"/>
    <s v="20/04/2021"/>
    <x v="1"/>
    <n v="55000"/>
    <n v="55000"/>
    <n v="1"/>
    <x v="2"/>
    <n v="2021"/>
    <s v="2021Q2"/>
    <s v="Old_Claim"/>
    <x v="0"/>
    <x v="0"/>
  </r>
  <r>
    <s v="L01/700/9/000539/2021"/>
    <x v="1248"/>
    <s v="20/04/2021"/>
    <x v="1"/>
    <n v="8704"/>
    <n v="8704"/>
    <n v="1"/>
    <x v="2"/>
    <n v="2021"/>
    <s v="2021Q2"/>
    <s v="Old_Claim"/>
    <x v="0"/>
    <x v="0"/>
  </r>
  <r>
    <s v="L01/070/9/000540/2021"/>
    <x v="1248"/>
    <s v="20/04/2021"/>
    <x v="1"/>
    <n v="156800"/>
    <n v="156800"/>
    <n v="1"/>
    <x v="2"/>
    <n v="2021"/>
    <s v="2021Q2"/>
    <s v="Old_Claim"/>
    <x v="2"/>
    <x v="0"/>
  </r>
  <r>
    <s v="L01/070/9/000543/2021"/>
    <x v="1248"/>
    <s v="20/04/2021"/>
    <x v="1"/>
    <n v="148700"/>
    <n v="148700"/>
    <n v="1"/>
    <x v="2"/>
    <n v="2021"/>
    <s v="2021Q2"/>
    <s v="Old_Claim"/>
    <x v="0"/>
    <x v="0"/>
  </r>
  <r>
    <s v="L01/080/9/000133/2021"/>
    <x v="1053"/>
    <s v="20/04/2021"/>
    <x v="0"/>
    <n v="151410"/>
    <n v="151410"/>
    <n v="1"/>
    <x v="2"/>
    <n v="2021"/>
    <s v="2021Q1"/>
    <s v="Old_Claim"/>
    <x v="2"/>
    <x v="0"/>
  </r>
  <r>
    <s v="L01/080/9/000134/2021"/>
    <x v="1246"/>
    <s v="21/04/2021"/>
    <x v="0"/>
    <n v="4772"/>
    <n v="4772"/>
    <n v="1"/>
    <x v="2"/>
    <n v="2021"/>
    <s v="2021Q2"/>
    <s v="Old_Claim"/>
    <x v="2"/>
    <x v="0"/>
  </r>
  <r>
    <s v="L01/070/9/000544/2021"/>
    <x v="1249"/>
    <s v="20/04/2021"/>
    <x v="1"/>
    <n v="10000"/>
    <n v="10000"/>
    <n v="1"/>
    <x v="2"/>
    <n v="2021"/>
    <s v="2021Q2"/>
    <s v="Old_Claim"/>
    <x v="0"/>
    <x v="0"/>
  </r>
  <r>
    <s v="L01/070/9/000547/2021"/>
    <x v="1250"/>
    <s v="21/04/2021"/>
    <x v="1"/>
    <n v="21684"/>
    <n v="21684"/>
    <n v="1"/>
    <x v="2"/>
    <n v="2021"/>
    <s v="2021Q2"/>
    <s v="Old_Claim"/>
    <x v="0"/>
    <x v="0"/>
  </r>
  <r>
    <s v="L01/070/9/000549/2021"/>
    <x v="1250"/>
    <s v="21/04/2021"/>
    <x v="1"/>
    <n v="17062.5"/>
    <n v="17062.5"/>
    <n v="1"/>
    <x v="2"/>
    <n v="2021"/>
    <s v="2021Q2"/>
    <s v="Old_Claim"/>
    <x v="0"/>
    <x v="0"/>
  </r>
  <r>
    <s v="L01/070/9/000551/2021"/>
    <x v="1248"/>
    <s v="21/04/2021"/>
    <x v="1"/>
    <n v="56380"/>
    <n v="56380"/>
    <n v="1"/>
    <x v="2"/>
    <n v="2021"/>
    <s v="2021Q2"/>
    <s v="Old_Claim"/>
    <x v="2"/>
    <x v="0"/>
  </r>
  <r>
    <s v="L01/070/9/000552/2021"/>
    <x v="1251"/>
    <s v="21/04/2021"/>
    <x v="1"/>
    <n v="31500"/>
    <n v="31500"/>
    <n v="1"/>
    <x v="2"/>
    <n v="2021"/>
    <s v="2021Q2"/>
    <s v="Old_Claim"/>
    <x v="0"/>
    <x v="0"/>
  </r>
  <r>
    <s v="L01/070/9/000297/2018"/>
    <x v="1044"/>
    <s v="21/04/2021"/>
    <x v="1"/>
    <n v="200000"/>
    <n v="200000"/>
    <n v="1"/>
    <x v="10"/>
    <n v="2021"/>
    <s v="2018Q2"/>
    <s v="Old_Claim"/>
    <x v="0"/>
    <x v="0"/>
  </r>
  <r>
    <s v="L01/088/9/000114/2021"/>
    <x v="1247"/>
    <s v="22/04/2021"/>
    <x v="0"/>
    <n v="178000"/>
    <n v="178000"/>
    <n v="1"/>
    <x v="2"/>
    <n v="2021"/>
    <s v="2021Q2"/>
    <s v="Old_Claim"/>
    <x v="0"/>
    <x v="0"/>
  </r>
  <r>
    <s v="L01/070/9/000555/2021"/>
    <x v="1252"/>
    <s v="22/04/2021"/>
    <x v="1"/>
    <n v="1200000"/>
    <n v="1200000"/>
    <n v="1"/>
    <x v="2"/>
    <n v="2021"/>
    <s v="2021Q2"/>
    <s v="Old_Claim"/>
    <x v="0"/>
    <x v="0"/>
  </r>
  <r>
    <s v="L01/070/9/000556/2021"/>
    <x v="1246"/>
    <s v="22/04/2021"/>
    <x v="1"/>
    <n v="8620"/>
    <n v="8620"/>
    <n v="1"/>
    <x v="2"/>
    <n v="2021"/>
    <s v="2021Q2"/>
    <s v="Old_Claim"/>
    <x v="2"/>
    <x v="0"/>
  </r>
  <r>
    <s v="L01/088/9/000115/2021"/>
    <x v="1251"/>
    <s v="22/04/2021"/>
    <x v="0"/>
    <n v="143500"/>
    <n v="143500"/>
    <n v="1"/>
    <x v="2"/>
    <n v="2021"/>
    <s v="2021Q2"/>
    <s v="Old_Claim"/>
    <x v="0"/>
    <x v="0"/>
  </r>
  <r>
    <s v="L01/070/9/000557/2021"/>
    <x v="1252"/>
    <s v="23/04/2021"/>
    <x v="1"/>
    <n v="14256"/>
    <n v="14256"/>
    <n v="1"/>
    <x v="2"/>
    <n v="2021"/>
    <s v="2021Q2"/>
    <s v="Old_Claim"/>
    <x v="0"/>
    <x v="0"/>
  </r>
  <r>
    <s v="L01/070/9/000558/2021"/>
    <x v="1209"/>
    <s v="22/04/2021"/>
    <x v="1"/>
    <n v="40950"/>
    <n v="40950"/>
    <n v="1"/>
    <x v="2"/>
    <n v="2021"/>
    <s v="2021Q2"/>
    <s v="Old_Claim"/>
    <x v="0"/>
    <x v="0"/>
  </r>
  <r>
    <s v="L01/070/9/000559/2021"/>
    <x v="1069"/>
    <s v="22/04/2021"/>
    <x v="1"/>
    <n v="17062.5"/>
    <n v="17062.5"/>
    <n v="1"/>
    <x v="2"/>
    <n v="2021"/>
    <s v="2021Q2"/>
    <s v="Old_Claim"/>
    <x v="0"/>
    <x v="0"/>
  </r>
  <r>
    <s v="L02/070/9/000560/2021"/>
    <x v="1249"/>
    <s v="22/04/2021"/>
    <x v="1"/>
    <n v="5500"/>
    <n v="5500"/>
    <n v="1"/>
    <x v="2"/>
    <n v="2021"/>
    <s v="2021Q2"/>
    <s v="Old_Claim"/>
    <x v="0"/>
    <x v="0"/>
  </r>
  <r>
    <s v="L01/700/9/000561/2021"/>
    <x v="1249"/>
    <s v="19/04/2021"/>
    <x v="1"/>
    <n v="1818858.5882000001"/>
    <n v="1818858.5882000001"/>
    <n v="1"/>
    <x v="2"/>
    <n v="2021"/>
    <s v="2021Q2"/>
    <s v="Old_Claim"/>
    <x v="2"/>
    <x v="0"/>
  </r>
  <r>
    <s v="L01/070/9/000563/2021"/>
    <x v="1056"/>
    <s v="21/04/2021"/>
    <x v="1"/>
    <n v="40950"/>
    <n v="40950"/>
    <n v="1"/>
    <x v="2"/>
    <n v="2021"/>
    <s v="2021Q1"/>
    <s v="Old_Claim"/>
    <x v="0"/>
    <x v="0"/>
  </r>
  <r>
    <s v="L01/070/9/000564/2021"/>
    <x v="1249"/>
    <s v="22/04/2021"/>
    <x v="1"/>
    <n v="54500"/>
    <n v="54500"/>
    <n v="1"/>
    <x v="2"/>
    <n v="2021"/>
    <s v="2021Q2"/>
    <s v="Old_Claim"/>
    <x v="0"/>
    <x v="0"/>
  </r>
  <r>
    <s v="L01/080/9/000135/2021"/>
    <x v="1073"/>
    <s v="23/04/2021"/>
    <x v="0"/>
    <n v="120000"/>
    <n v="120000"/>
    <n v="1"/>
    <x v="2"/>
    <n v="2021"/>
    <s v="2021Q2"/>
    <s v="Old_Claim"/>
    <x v="0"/>
    <x v="0"/>
  </r>
  <r>
    <s v="L01/070/9/000565/2021"/>
    <x v="1248"/>
    <s v="23/04/2021"/>
    <x v="1"/>
    <n v="64620"/>
    <n v="64620"/>
    <n v="1"/>
    <x v="2"/>
    <n v="2021"/>
    <s v="2021Q2"/>
    <s v="Old_Claim"/>
    <x v="2"/>
    <x v="0"/>
  </r>
  <r>
    <s v="L01/070/9/000566/2021"/>
    <x v="1071"/>
    <s v="06/04/2021"/>
    <x v="1"/>
    <n v="14000"/>
    <n v="14000"/>
    <n v="1"/>
    <x v="2"/>
    <n v="2021"/>
    <s v="2021Q2"/>
    <s v="Old_Claim"/>
    <x v="0"/>
    <x v="0"/>
  </r>
  <r>
    <s v="L01/070/9/000568/2021"/>
    <x v="1253"/>
    <s v="23/04/2021"/>
    <x v="1"/>
    <n v="599270"/>
    <n v="599270"/>
    <n v="1"/>
    <x v="2"/>
    <n v="2021"/>
    <s v="2021Q2"/>
    <s v="Old_Claim"/>
    <x v="2"/>
    <x v="0"/>
  </r>
  <r>
    <s v="L01/070/9/000570/2021"/>
    <x v="1060"/>
    <s v="04/04/2021"/>
    <x v="1"/>
    <n v="158000"/>
    <n v="158000"/>
    <n v="1"/>
    <x v="2"/>
    <n v="2021"/>
    <s v="2021Q1"/>
    <s v="Old_Claim"/>
    <x v="0"/>
    <x v="0"/>
  </r>
  <r>
    <s v="L05/070/9/000571/2021"/>
    <x v="1254"/>
    <s v="20/04/2021"/>
    <x v="1"/>
    <n v="56800"/>
    <n v="56800"/>
    <n v="1"/>
    <x v="2"/>
    <n v="2021"/>
    <s v="2021Q2"/>
    <s v="Old_Claim"/>
    <x v="0"/>
    <x v="0"/>
  </r>
  <r>
    <s v="L05/070/9/000573/2021"/>
    <x v="1055"/>
    <s v="19/04/2021"/>
    <x v="1"/>
    <n v="20000"/>
    <n v="20000"/>
    <n v="1"/>
    <x v="2"/>
    <n v="2021"/>
    <s v="2021Q1"/>
    <s v="Old_Claim"/>
    <x v="2"/>
    <x v="0"/>
  </r>
  <r>
    <s v="L01/070/9/000574/2021"/>
    <x v="1252"/>
    <s v="26/04/2021"/>
    <x v="1"/>
    <n v="8500"/>
    <n v="8500"/>
    <n v="1"/>
    <x v="2"/>
    <n v="2021"/>
    <s v="2021Q2"/>
    <s v="Old_Claim"/>
    <x v="0"/>
    <x v="0"/>
  </r>
  <r>
    <s v="L01/087/9/000138/2021"/>
    <x v="1255"/>
    <s v="26/04/2021"/>
    <x v="0"/>
    <n v="460000"/>
    <n v="460000"/>
    <n v="1"/>
    <x v="2"/>
    <n v="2021"/>
    <s v="2021Q2"/>
    <s v="Old_Claim"/>
    <x v="1"/>
    <x v="0"/>
  </r>
  <r>
    <s v="L01/087/9/000139/2021"/>
    <x v="1256"/>
    <s v="26/04/2021"/>
    <x v="0"/>
    <n v="32366"/>
    <n v="32366"/>
    <n v="1"/>
    <x v="2"/>
    <n v="2021"/>
    <s v="2021Q2"/>
    <s v="Old_Claim"/>
    <x v="2"/>
    <x v="0"/>
  </r>
  <r>
    <s v="L01/880/9/000140/2021"/>
    <x v="1256"/>
    <s v="27/04/2021"/>
    <x v="0"/>
    <n v="8704"/>
    <n v="8704"/>
    <n v="1"/>
    <x v="2"/>
    <n v="2021"/>
    <s v="2021Q2"/>
    <s v="Old_Claim"/>
    <x v="0"/>
    <x v="0"/>
  </r>
  <r>
    <s v="L01/070/9/000578/2021"/>
    <x v="1249"/>
    <s v="27/04/2021"/>
    <x v="1"/>
    <n v="8132"/>
    <n v="8132"/>
    <n v="1"/>
    <x v="2"/>
    <n v="2021"/>
    <s v="2021Q2"/>
    <s v="Old_Claim"/>
    <x v="2"/>
    <x v="0"/>
  </r>
  <r>
    <s v="L01/080/9/000141/2021"/>
    <x v="1257"/>
    <s v="27/04/2021"/>
    <x v="0"/>
    <n v="191920"/>
    <n v="191920"/>
    <n v="1"/>
    <x v="2"/>
    <n v="2021"/>
    <s v="2021Q2"/>
    <s v="Old_Claim"/>
    <x v="2"/>
    <x v="0"/>
  </r>
  <r>
    <s v="L01/070/9/000580/2021"/>
    <x v="1209"/>
    <s v="27/04/2021"/>
    <x v="1"/>
    <n v="320000"/>
    <n v="320000"/>
    <n v="1"/>
    <x v="2"/>
    <n v="2021"/>
    <s v="2021Q2"/>
    <s v="Old_Claim"/>
    <x v="1"/>
    <x v="0"/>
  </r>
  <r>
    <s v="L01/070/9/000582/2021"/>
    <x v="1258"/>
    <s v="27/04/2021"/>
    <x v="1"/>
    <n v="1125"/>
    <n v="1125"/>
    <n v="1"/>
    <x v="2"/>
    <n v="2021"/>
    <s v="2021Q2"/>
    <s v="Old_Claim"/>
    <x v="0"/>
    <x v="0"/>
  </r>
  <r>
    <s v="L01/088/9/000116/2021"/>
    <x v="1257"/>
    <s v="26/04/2021"/>
    <x v="0"/>
    <n v="9132"/>
    <n v="9132"/>
    <n v="1"/>
    <x v="2"/>
    <n v="2021"/>
    <s v="2021Q2"/>
    <s v="Old_Claim"/>
    <x v="2"/>
    <x v="0"/>
  </r>
  <r>
    <s v="L01/070/9/000583/2021"/>
    <x v="1257"/>
    <s v="28/04/2021"/>
    <x v="1"/>
    <n v="2300"/>
    <n v="2300"/>
    <n v="1"/>
    <x v="2"/>
    <n v="2021"/>
    <s v="2021Q2"/>
    <s v="Old_Claim"/>
    <x v="1"/>
    <x v="0"/>
  </r>
  <r>
    <s v="L01/088/9/000117/2021"/>
    <x v="1252"/>
    <s v="26/04/2021"/>
    <x v="0"/>
    <n v="24600"/>
    <n v="24600"/>
    <n v="1"/>
    <x v="2"/>
    <n v="2021"/>
    <s v="2021Q2"/>
    <s v="Old_Claim"/>
    <x v="2"/>
    <x v="0"/>
  </r>
  <r>
    <s v="L01/102/9/000001/2021"/>
    <x v="1255"/>
    <s v="28/04/2021"/>
    <x v="4"/>
    <n v="920"/>
    <n v="920"/>
    <n v="1"/>
    <x v="2"/>
    <n v="2021"/>
    <s v="2021Q2"/>
    <s v="Old_Claim"/>
    <x v="2"/>
    <x v="0"/>
  </r>
  <r>
    <s v="L01/700/9/000584/2021"/>
    <x v="1248"/>
    <s v="28/04/2021"/>
    <x v="1"/>
    <n v="27896"/>
    <n v="27896"/>
    <n v="1"/>
    <x v="2"/>
    <n v="2021"/>
    <s v="2021Q2"/>
    <s v="Old_Claim"/>
    <x v="2"/>
    <x v="0"/>
  </r>
  <r>
    <s v="L01/070/9/000585/2021"/>
    <x v="1255"/>
    <s v="28/04/2021"/>
    <x v="1"/>
    <n v="342220"/>
    <n v="342220"/>
    <n v="1"/>
    <x v="2"/>
    <n v="2021"/>
    <s v="2021Q2"/>
    <s v="Old_Claim"/>
    <x v="2"/>
    <x v="0"/>
  </r>
  <r>
    <s v="L01/103/9/000004/2021"/>
    <x v="1061"/>
    <s v="19/04/2021"/>
    <x v="4"/>
    <n v="50997"/>
    <n v="50997"/>
    <n v="1"/>
    <x v="2"/>
    <n v="2021"/>
    <s v="2021Q1"/>
    <s v="Old_Claim"/>
    <x v="0"/>
    <x v="0"/>
  </r>
  <r>
    <s v="L01/070/9/000586/2021"/>
    <x v="1255"/>
    <s v="28/04/2021"/>
    <x v="1"/>
    <n v="600000"/>
    <n v="600000"/>
    <n v="1"/>
    <x v="2"/>
    <n v="2021"/>
    <s v="2021Q2"/>
    <s v="Old_Claim"/>
    <x v="1"/>
    <x v="0"/>
  </r>
  <r>
    <s v="L01/070/9/000588/2021"/>
    <x v="1253"/>
    <s v="28/04/2021"/>
    <x v="1"/>
    <n v="270500"/>
    <n v="270500"/>
    <n v="1"/>
    <x v="2"/>
    <n v="2021"/>
    <s v="2021Q2"/>
    <s v="Old_Claim"/>
    <x v="0"/>
    <x v="0"/>
  </r>
  <r>
    <s v="L01/070/9/001263/2020"/>
    <x v="10"/>
    <s v="06/04/2021"/>
    <x v="1"/>
    <n v="228600"/>
    <n v="228600"/>
    <n v="1"/>
    <x v="0"/>
    <n v="2021"/>
    <s v="2020Q4"/>
    <s v="New_Claim/ Reopening"/>
    <x v="3"/>
    <x v="0"/>
  </r>
  <r>
    <s v="L01/088/9/000118/2021"/>
    <x v="176"/>
    <s v="13/04/2021"/>
    <x v="0"/>
    <n v="2822"/>
    <n v="2822"/>
    <n v="1"/>
    <x v="2"/>
    <n v="2021"/>
    <s v="2021Q1"/>
    <s v="Old_Claim"/>
    <x v="2"/>
    <x v="0"/>
  </r>
  <r>
    <s v="L01/087/9/000143/2021"/>
    <x v="1250"/>
    <s v="26/04/2021"/>
    <x v="0"/>
    <n v="323580"/>
    <n v="323580"/>
    <n v="1"/>
    <x v="2"/>
    <n v="2021"/>
    <s v="2021Q2"/>
    <s v="Old_Claim"/>
    <x v="2"/>
    <x v="0"/>
  </r>
  <r>
    <s v="L05/080/9/000144/2021"/>
    <x v="959"/>
    <s v="17/02/2021"/>
    <x v="0"/>
    <n v="1459600"/>
    <n v="1459600"/>
    <n v="1"/>
    <x v="2"/>
    <n v="2021"/>
    <s v="2021Q1"/>
    <s v="Old_Claim"/>
    <x v="2"/>
    <x v="0"/>
  </r>
  <r>
    <s v="L15/070/9/000590/2021"/>
    <x v="1070"/>
    <s v="28/04/2021"/>
    <x v="1"/>
    <n v="16486"/>
    <n v="16486"/>
    <n v="1"/>
    <x v="2"/>
    <n v="2021"/>
    <s v="2021Q2"/>
    <s v="Old_Claim"/>
    <x v="2"/>
    <x v="0"/>
  </r>
  <r>
    <s v="L01/070/9/000591/2021"/>
    <x v="965"/>
    <s v="29/04/2021"/>
    <x v="1"/>
    <n v="1372"/>
    <n v="1372"/>
    <n v="1"/>
    <x v="2"/>
    <n v="2021"/>
    <s v="2021Q1"/>
    <s v="Old_Claim"/>
    <x v="0"/>
    <x v="0"/>
  </r>
  <r>
    <s v="L01/070/9/000592/2021"/>
    <x v="1259"/>
    <s v="29/04/2021"/>
    <x v="1"/>
    <n v="30200"/>
    <n v="30200"/>
    <n v="1"/>
    <x v="2"/>
    <n v="2021"/>
    <s v="2021Q2"/>
    <s v="Old_Claim"/>
    <x v="0"/>
    <x v="0"/>
  </r>
  <r>
    <s v="L01/070/9/000593/2021"/>
    <x v="1245"/>
    <s v="29/04/2021"/>
    <x v="1"/>
    <n v="10000"/>
    <n v="10000"/>
    <n v="1"/>
    <x v="2"/>
    <n v="2021"/>
    <s v="2021Q2"/>
    <s v="Old_Claim"/>
    <x v="0"/>
    <x v="0"/>
  </r>
  <r>
    <s v="L01/070/9/000594/2021"/>
    <x v="1068"/>
    <s v="29/04/2021"/>
    <x v="1"/>
    <n v="1323529.412"/>
    <n v="1323529.412"/>
    <n v="1"/>
    <x v="2"/>
    <n v="2021"/>
    <s v="2021Q1"/>
    <s v="Old_Claim"/>
    <x v="1"/>
    <x v="0"/>
  </r>
  <r>
    <s v="L01/080/9/000145/2021"/>
    <x v="1258"/>
    <s v="29/04/2021"/>
    <x v="0"/>
    <n v="6380"/>
    <n v="6380"/>
    <n v="1"/>
    <x v="2"/>
    <n v="2021"/>
    <s v="2021Q2"/>
    <s v="Old_Claim"/>
    <x v="0"/>
    <x v="0"/>
  </r>
  <r>
    <s v="L01/070/9/000595/2021"/>
    <x v="1255"/>
    <s v="27/04/2021"/>
    <x v="1"/>
    <n v="200000"/>
    <n v="200000"/>
    <n v="1"/>
    <x v="2"/>
    <n v="2021"/>
    <s v="2021Q2"/>
    <s v="Old_Claim"/>
    <x v="1"/>
    <x v="0"/>
  </r>
  <r>
    <s v="L01/088/9/000119/2021"/>
    <x v="1252"/>
    <s v="23/04/2021"/>
    <x v="0"/>
    <n v="50940"/>
    <n v="50940"/>
    <n v="1"/>
    <x v="2"/>
    <n v="2021"/>
    <s v="2021Q2"/>
    <s v="Old_Claim"/>
    <x v="0"/>
    <x v="0"/>
  </r>
  <r>
    <s v="L01/071/9/000002/2021"/>
    <x v="1251"/>
    <s v="30/04/2021"/>
    <x v="1"/>
    <n v="20475"/>
    <n v="20475"/>
    <n v="1"/>
    <x v="2"/>
    <n v="2021"/>
    <s v="2021Q2"/>
    <s v="Old_Claim"/>
    <x v="0"/>
    <x v="0"/>
  </r>
  <r>
    <s v="L01/071/9/000003/2021"/>
    <x v="1254"/>
    <s v="30/04/2021"/>
    <x v="1"/>
    <n v="25250"/>
    <n v="25250"/>
    <n v="1"/>
    <x v="2"/>
    <n v="2021"/>
    <s v="2021Q2"/>
    <s v="Old_Claim"/>
    <x v="2"/>
    <x v="0"/>
  </r>
  <r>
    <s v="L01/070/9/000596/2021"/>
    <x v="1259"/>
    <s v="30/04/2021"/>
    <x v="1"/>
    <n v="700"/>
    <n v="700"/>
    <n v="1"/>
    <x v="2"/>
    <n v="2021"/>
    <s v="2021Q2"/>
    <s v="Old_Claim"/>
    <x v="0"/>
    <x v="0"/>
  </r>
  <r>
    <s v="L01/088/9/000120/2021"/>
    <x v="1259"/>
    <s v="30/04/2021"/>
    <x v="0"/>
    <n v="1000"/>
    <n v="1000"/>
    <n v="1"/>
    <x v="2"/>
    <n v="2021"/>
    <s v="2021Q2"/>
    <s v="Old_Claim"/>
    <x v="2"/>
    <x v="0"/>
  </r>
  <r>
    <s v="L01/070/9/000598/2021"/>
    <x v="1245"/>
    <s v="22/04/2021"/>
    <x v="1"/>
    <n v="6924"/>
    <n v="6924"/>
    <n v="1"/>
    <x v="2"/>
    <n v="2021"/>
    <s v="2021Q2"/>
    <s v="Old_Claim"/>
    <x v="2"/>
    <x v="0"/>
  </r>
  <r>
    <s v="L01/088/9/000121/2021"/>
    <x v="1255"/>
    <s v="30/04/2021"/>
    <x v="0"/>
    <n v="7434"/>
    <n v="7434"/>
    <n v="1"/>
    <x v="2"/>
    <n v="2021"/>
    <s v="2021Q2"/>
    <s v="Old_Claim"/>
    <x v="2"/>
    <x v="0"/>
  </r>
  <r>
    <s v="L01/070/9/000602/2021"/>
    <x v="1209"/>
    <s v="30/04/2021"/>
    <x v="1"/>
    <n v="323940"/>
    <n v="323940"/>
    <n v="1"/>
    <x v="2"/>
    <n v="2021"/>
    <s v="2021Q2"/>
    <s v="Old_Claim"/>
    <x v="2"/>
    <x v="0"/>
  </r>
  <r>
    <s v="L01/070/9/000604/2021"/>
    <x v="1259"/>
    <s v="29/04/2021"/>
    <x v="1"/>
    <n v="30876"/>
    <n v="30876"/>
    <n v="1"/>
    <x v="2"/>
    <n v="2021"/>
    <s v="2021Q2"/>
    <s v="Old_Claim"/>
    <x v="2"/>
    <x v="0"/>
  </r>
  <r>
    <s v="L15/070/9/000605/2021"/>
    <x v="1260"/>
    <s v="29/04/2021"/>
    <x v="1"/>
    <n v="29006.25"/>
    <n v="29006.25"/>
    <n v="1"/>
    <x v="2"/>
    <n v="2021"/>
    <s v="2021Q2"/>
    <s v="Old_Claim"/>
    <x v="0"/>
    <x v="0"/>
  </r>
  <r>
    <s v="L15/070/9/000606/2021"/>
    <x v="1256"/>
    <s v="30/04/2021"/>
    <x v="1"/>
    <n v="17062.5"/>
    <n v="17062.5"/>
    <n v="1"/>
    <x v="2"/>
    <n v="2021"/>
    <s v="2021Q2"/>
    <s v="Old_Claim"/>
    <x v="0"/>
    <x v="0"/>
  </r>
  <r>
    <s v="L01/070/9/000607/2021"/>
    <x v="1251"/>
    <s v="27/04/2021"/>
    <x v="1"/>
    <n v="51280"/>
    <n v="51280"/>
    <n v="1"/>
    <x v="2"/>
    <n v="2021"/>
    <s v="2021Q2"/>
    <s v="Old_Claim"/>
    <x v="0"/>
    <x v="0"/>
  </r>
  <r>
    <s v="L15/070/9/000608/2021"/>
    <x v="1029"/>
    <s v="03/05/2021"/>
    <x v="1"/>
    <n v="34125"/>
    <n v="34125"/>
    <n v="1"/>
    <x v="2"/>
    <n v="2021"/>
    <s v="2021Q1"/>
    <s v="Old_Claim"/>
    <x v="0"/>
    <x v="0"/>
  </r>
  <r>
    <s v="L01/070/9/000609/2021"/>
    <x v="1261"/>
    <s v="04/05/2021"/>
    <x v="1"/>
    <n v="124705.88235"/>
    <n v="124705.88235"/>
    <n v="1"/>
    <x v="2"/>
    <n v="2021"/>
    <s v="2021Q2"/>
    <s v="Old_Claim"/>
    <x v="2"/>
    <x v="0"/>
  </r>
  <r>
    <s v="L05/070/9/000610/2021"/>
    <x v="1076"/>
    <s v="13/04/2021"/>
    <x v="1"/>
    <n v="6540"/>
    <n v="6540"/>
    <n v="1"/>
    <x v="2"/>
    <n v="2021"/>
    <s v="2021Q2"/>
    <s v="Old_Claim"/>
    <x v="2"/>
    <x v="0"/>
  </r>
  <r>
    <s v="L01/070/9/000611/2021"/>
    <x v="499"/>
    <s v="06/04/2021"/>
    <x v="1"/>
    <n v="500000"/>
    <n v="500000"/>
    <n v="1"/>
    <x v="2"/>
    <n v="2021"/>
    <s v="2021Q1"/>
    <s v="Old_Claim"/>
    <x v="2"/>
    <x v="0"/>
  </r>
  <r>
    <s v="L01/070/9/000612/2021"/>
    <x v="1262"/>
    <s v="03/05/2021"/>
    <x v="1"/>
    <n v="26011"/>
    <n v="26011"/>
    <n v="1"/>
    <x v="2"/>
    <n v="2021"/>
    <s v="2021Q2"/>
    <s v="Old_Claim"/>
    <x v="0"/>
    <x v="0"/>
  </r>
  <r>
    <s v="L01/070/9/000613/2021"/>
    <x v="1255"/>
    <s v="04/05/2021"/>
    <x v="1"/>
    <n v="78487.5"/>
    <n v="78487.5"/>
    <n v="1"/>
    <x v="2"/>
    <n v="2021"/>
    <s v="2021Q2"/>
    <s v="Old_Claim"/>
    <x v="0"/>
    <x v="0"/>
  </r>
  <r>
    <s v="L01/070/9/000614/2021"/>
    <x v="1070"/>
    <s v="30/04/2021"/>
    <x v="1"/>
    <n v="17204"/>
    <n v="17204"/>
    <n v="1"/>
    <x v="2"/>
    <n v="2021"/>
    <s v="2021Q2"/>
    <s v="Old_Claim"/>
    <x v="2"/>
    <x v="0"/>
  </r>
  <r>
    <s v="L02/070/9/000615/2021"/>
    <x v="1055"/>
    <s v="26/03/2021"/>
    <x v="1"/>
    <n v="373000"/>
    <n v="373000"/>
    <n v="1"/>
    <x v="2"/>
    <n v="2021"/>
    <s v="2021Q1"/>
    <s v="Old_Claim"/>
    <x v="1"/>
    <x v="0"/>
  </r>
  <r>
    <s v="L01/088/9/000123/2021"/>
    <x v="1261"/>
    <s v="04/05/2021"/>
    <x v="0"/>
    <n v="100"/>
    <n v="100"/>
    <n v="1"/>
    <x v="2"/>
    <n v="2021"/>
    <s v="2021Q2"/>
    <s v="Old_Claim"/>
    <x v="2"/>
    <x v="0"/>
  </r>
  <r>
    <s v="L01/087/9/000147/2021"/>
    <x v="166"/>
    <s v="13/03/2021"/>
    <x v="0"/>
    <n v="10000"/>
    <n v="10000"/>
    <n v="1"/>
    <x v="2"/>
    <n v="2021"/>
    <s v="2021Q1"/>
    <s v="Old_Claim"/>
    <x v="2"/>
    <x v="0"/>
  </r>
  <r>
    <s v="L01/070/9/000616/2021"/>
    <x v="1263"/>
    <s v="10/03/2021"/>
    <x v="1"/>
    <n v="729308.56559999997"/>
    <n v="729308.56559999997"/>
    <n v="1"/>
    <x v="2"/>
    <n v="2021"/>
    <s v="2021Q1"/>
    <s v="Old_Claim"/>
    <x v="1"/>
    <x v="0"/>
  </r>
  <r>
    <s v="L01/070/9/000618/2021"/>
    <x v="1251"/>
    <s v="26/04/2021"/>
    <x v="1"/>
    <n v="167500"/>
    <n v="167500"/>
    <n v="1"/>
    <x v="2"/>
    <n v="2021"/>
    <s v="2021Q2"/>
    <s v="Old_Claim"/>
    <x v="0"/>
    <x v="0"/>
  </r>
  <r>
    <s v="L15/080/9/000148/2021"/>
    <x v="1262"/>
    <s v="04/05/2021"/>
    <x v="0"/>
    <n v="168000"/>
    <n v="168000"/>
    <n v="1"/>
    <x v="2"/>
    <n v="2021"/>
    <s v="2021Q2"/>
    <s v="Old_Claim"/>
    <x v="0"/>
    <x v="0"/>
  </r>
  <r>
    <s v="L01/071/9/000004/2021"/>
    <x v="1062"/>
    <s v="05/05/2021"/>
    <x v="1"/>
    <n v="80000"/>
    <n v="80000"/>
    <n v="1"/>
    <x v="2"/>
    <n v="2021"/>
    <s v="2021Q1"/>
    <s v="Old_Claim"/>
    <x v="1"/>
    <x v="0"/>
  </r>
  <r>
    <s v="L01/088/9/000125/2021"/>
    <x v="1264"/>
    <s v="05/05/2021"/>
    <x v="0"/>
    <n v="217800"/>
    <n v="217800"/>
    <n v="1"/>
    <x v="2"/>
    <n v="2021"/>
    <s v="2021Q2"/>
    <s v="Old_Claim"/>
    <x v="2"/>
    <x v="0"/>
  </r>
  <r>
    <s v="L01/070/9/000620/2021"/>
    <x v="1261"/>
    <s v="05/05/2021"/>
    <x v="1"/>
    <n v="11000"/>
    <n v="11000"/>
    <n v="1"/>
    <x v="2"/>
    <n v="2021"/>
    <s v="2021Q2"/>
    <s v="Old_Claim"/>
    <x v="0"/>
    <x v="0"/>
  </r>
  <r>
    <s v="L01/070/9/000621/2021"/>
    <x v="998"/>
    <s v="05/05/2021"/>
    <x v="1"/>
    <n v="466600"/>
    <n v="466600"/>
    <n v="1"/>
    <x v="2"/>
    <n v="2021"/>
    <s v="2021Q1"/>
    <s v="Old_Claim"/>
    <x v="0"/>
    <x v="0"/>
  </r>
  <r>
    <s v="L01/088/9/000126/2021"/>
    <x v="1259"/>
    <s v="03/05/2021"/>
    <x v="0"/>
    <n v="50000"/>
    <n v="50000"/>
    <n v="1"/>
    <x v="2"/>
    <n v="2021"/>
    <s v="2021Q2"/>
    <s v="Old_Claim"/>
    <x v="0"/>
    <x v="0"/>
  </r>
  <r>
    <s v="L01/070/9/000622/2021"/>
    <x v="1254"/>
    <s v="04/05/2021"/>
    <x v="1"/>
    <n v="4095"/>
    <n v="4095"/>
    <n v="1"/>
    <x v="2"/>
    <n v="2021"/>
    <s v="2021Q2"/>
    <s v="Old_Claim"/>
    <x v="0"/>
    <x v="0"/>
  </r>
  <r>
    <s v="L01/080/9/000149/2021"/>
    <x v="1265"/>
    <s v="04/05/2021"/>
    <x v="0"/>
    <n v="19128"/>
    <n v="19128"/>
    <n v="1"/>
    <x v="2"/>
    <n v="2021"/>
    <s v="2021Q2"/>
    <s v="Old_Claim"/>
    <x v="2"/>
    <x v="0"/>
  </r>
  <r>
    <s v="L01/070/9/000623/2021"/>
    <x v="1077"/>
    <s v="30/04/2021"/>
    <x v="1"/>
    <n v="1608"/>
    <n v="1608"/>
    <n v="1"/>
    <x v="2"/>
    <n v="2021"/>
    <s v="2021Q2"/>
    <s v="Old_Claim"/>
    <x v="2"/>
    <x v="0"/>
  </r>
  <r>
    <s v="L01/070/9/000625/2021"/>
    <x v="1253"/>
    <s v="29/04/2021"/>
    <x v="1"/>
    <n v="375000"/>
    <n v="375000"/>
    <n v="1"/>
    <x v="2"/>
    <n v="2021"/>
    <s v="2021Q2"/>
    <s v="Old_Claim"/>
    <x v="0"/>
    <x v="0"/>
  </r>
  <r>
    <s v="L01/088/9/000127/2021"/>
    <x v="1262"/>
    <s v="06/05/2021"/>
    <x v="0"/>
    <n v="293500"/>
    <n v="293500"/>
    <n v="1"/>
    <x v="2"/>
    <n v="2021"/>
    <s v="2021Q2"/>
    <s v="Old_Claim"/>
    <x v="0"/>
    <x v="0"/>
  </r>
  <r>
    <s v="L01/070/9/000626/2021"/>
    <x v="1265"/>
    <s v="05/05/2021"/>
    <x v="1"/>
    <n v="5000"/>
    <n v="5000"/>
    <n v="1"/>
    <x v="2"/>
    <n v="2021"/>
    <s v="2021Q2"/>
    <s v="Old_Claim"/>
    <x v="0"/>
    <x v="0"/>
  </r>
  <r>
    <s v="L01/070/9/000627/2021"/>
    <x v="1264"/>
    <s v="05/05/2021"/>
    <x v="1"/>
    <n v="4095"/>
    <n v="4095"/>
    <n v="1"/>
    <x v="2"/>
    <n v="2021"/>
    <s v="2021Q2"/>
    <s v="Old_Claim"/>
    <x v="0"/>
    <x v="0"/>
  </r>
  <r>
    <s v="L15/070/9/000630/2021"/>
    <x v="1261"/>
    <s v="06/05/2021"/>
    <x v="1"/>
    <n v="58012.5"/>
    <n v="58012.5"/>
    <n v="1"/>
    <x v="2"/>
    <n v="2021"/>
    <s v="2021Q2"/>
    <s v="Old_Claim"/>
    <x v="0"/>
    <x v="0"/>
  </r>
  <r>
    <s v="L01/700/9/000631/2021"/>
    <x v="1261"/>
    <s v="06/05/2021"/>
    <x v="1"/>
    <n v="7000"/>
    <n v="7000"/>
    <n v="1"/>
    <x v="2"/>
    <n v="2021"/>
    <s v="2021Q2"/>
    <s v="Old_Claim"/>
    <x v="2"/>
    <x v="0"/>
  </r>
  <r>
    <s v="L01/070/9/000634/2021"/>
    <x v="1262"/>
    <s v="06/05/2021"/>
    <x v="1"/>
    <n v="2818"/>
    <n v="2818"/>
    <n v="1"/>
    <x v="2"/>
    <n v="2021"/>
    <s v="2021Q2"/>
    <s v="Old_Claim"/>
    <x v="2"/>
    <x v="0"/>
  </r>
  <r>
    <s v="L01/070/9/000635/2021"/>
    <x v="1255"/>
    <s v="06/05/2021"/>
    <x v="1"/>
    <n v="11000"/>
    <n v="11000"/>
    <n v="1"/>
    <x v="2"/>
    <n v="2021"/>
    <s v="2021Q2"/>
    <s v="Old_Claim"/>
    <x v="2"/>
    <x v="0"/>
  </r>
  <r>
    <s v="L02/064/9/000002/2021"/>
    <x v="1245"/>
    <s v="05/05/2021"/>
    <x v="8"/>
    <n v="110000"/>
    <n v="110000"/>
    <n v="1"/>
    <x v="2"/>
    <n v="2021"/>
    <s v="2021Q2"/>
    <s v="Old_Claim"/>
    <x v="0"/>
    <x v="0"/>
  </r>
  <r>
    <s v="L01/070/9/000636/2021"/>
    <x v="1266"/>
    <s v="07/05/2021"/>
    <x v="1"/>
    <n v="179000"/>
    <n v="179000"/>
    <n v="1"/>
    <x v="2"/>
    <n v="2021"/>
    <s v="2021Q2"/>
    <s v="Old_Claim"/>
    <x v="0"/>
    <x v="0"/>
  </r>
  <r>
    <s v="L01/080/9/000150/2021"/>
    <x v="1267"/>
    <s v="07/05/2021"/>
    <x v="0"/>
    <n v="391000"/>
    <n v="391000"/>
    <n v="1"/>
    <x v="2"/>
    <n v="2021"/>
    <s v="2021Q2"/>
    <s v="Old_Claim"/>
    <x v="1"/>
    <x v="0"/>
  </r>
  <r>
    <s v="L01/070/9/000637/2021"/>
    <x v="1266"/>
    <s v="05/05/2021"/>
    <x v="1"/>
    <n v="163000"/>
    <n v="163000"/>
    <n v="1"/>
    <x v="2"/>
    <n v="2021"/>
    <s v="2021Q2"/>
    <s v="Old_Claim"/>
    <x v="0"/>
    <x v="0"/>
  </r>
  <r>
    <s v="L01/070/9/000638/2021"/>
    <x v="1254"/>
    <s v="16/04/2021"/>
    <x v="1"/>
    <n v="166000"/>
    <n v="166000"/>
    <n v="1"/>
    <x v="2"/>
    <n v="2021"/>
    <s v="2021Q2"/>
    <s v="Old_Claim"/>
    <x v="0"/>
    <x v="0"/>
  </r>
  <r>
    <s v="L01/070/9/000639/2021"/>
    <x v="1247"/>
    <s v="23/04/2021"/>
    <x v="1"/>
    <n v="22000"/>
    <n v="22000"/>
    <n v="1"/>
    <x v="2"/>
    <n v="2021"/>
    <s v="2021Q2"/>
    <s v="Old_Claim"/>
    <x v="0"/>
    <x v="0"/>
  </r>
  <r>
    <s v="L01/088/9/000128/2021"/>
    <x v="1264"/>
    <s v="08/05/2021"/>
    <x v="0"/>
    <n v="100"/>
    <n v="100"/>
    <n v="1"/>
    <x v="2"/>
    <n v="2021"/>
    <s v="2021Q2"/>
    <s v="Old_Claim"/>
    <x v="2"/>
    <x v="0"/>
  </r>
  <r>
    <s v="L01/070/9/000640/2021"/>
    <x v="1267"/>
    <s v="10/05/2021"/>
    <x v="1"/>
    <n v="350000"/>
    <n v="350000"/>
    <n v="1"/>
    <x v="2"/>
    <n v="2021"/>
    <s v="2021Q2"/>
    <s v="Old_Claim"/>
    <x v="0"/>
    <x v="0"/>
  </r>
  <r>
    <s v="L01/070/9/000641/2021"/>
    <x v="1250"/>
    <s v="03/05/2021"/>
    <x v="1"/>
    <n v="10000"/>
    <n v="10000"/>
    <n v="1"/>
    <x v="2"/>
    <n v="2021"/>
    <s v="2021Q2"/>
    <s v="Old_Claim"/>
    <x v="0"/>
    <x v="0"/>
  </r>
  <r>
    <s v="L01/087/9/000151/2021"/>
    <x v="1260"/>
    <s v="28/04/2021"/>
    <x v="0"/>
    <n v="9616"/>
    <n v="9616"/>
    <n v="1"/>
    <x v="2"/>
    <n v="2021"/>
    <s v="2021Q2"/>
    <s v="Old_Claim"/>
    <x v="2"/>
    <x v="0"/>
  </r>
  <r>
    <s v="L01/088/9/000129/2021"/>
    <x v="1261"/>
    <s v="08/05/2021"/>
    <x v="0"/>
    <n v="20604"/>
    <n v="20604"/>
    <n v="1"/>
    <x v="2"/>
    <n v="2021"/>
    <s v="2021Q2"/>
    <s v="Old_Claim"/>
    <x v="2"/>
    <x v="0"/>
  </r>
  <r>
    <s v="L02/088/9/000130/2021"/>
    <x v="1075"/>
    <s v="10/05/2021"/>
    <x v="0"/>
    <n v="51500"/>
    <n v="51500"/>
    <n v="1"/>
    <x v="2"/>
    <n v="2021"/>
    <s v="2021Q2"/>
    <s v="Old_Claim"/>
    <x v="2"/>
    <x v="0"/>
  </r>
  <r>
    <s v="L05/070/9/000644/2021"/>
    <x v="1253"/>
    <s v="06/05/2021"/>
    <x v="1"/>
    <n v="53140"/>
    <n v="53140"/>
    <n v="1"/>
    <x v="2"/>
    <n v="2021"/>
    <s v="2021Q2"/>
    <s v="Old_Claim"/>
    <x v="2"/>
    <x v="0"/>
  </r>
  <r>
    <s v="L05/070/9/000645/2021"/>
    <x v="1253"/>
    <s v="06/05/2021"/>
    <x v="1"/>
    <n v="10584"/>
    <n v="10584"/>
    <n v="1"/>
    <x v="2"/>
    <n v="2021"/>
    <s v="2021Q2"/>
    <s v="Old_Claim"/>
    <x v="2"/>
    <x v="0"/>
  </r>
  <r>
    <s v="L01/088/9/000131/2021"/>
    <x v="1253"/>
    <s v="24/04/2021"/>
    <x v="0"/>
    <n v="26000"/>
    <n v="26000"/>
    <n v="1"/>
    <x v="2"/>
    <n v="2021"/>
    <s v="2021Q2"/>
    <s v="Old_Claim"/>
    <x v="0"/>
    <x v="0"/>
  </r>
  <r>
    <s v="L01/070/9/000646/2021"/>
    <x v="1268"/>
    <s v="10/05/2021"/>
    <x v="1"/>
    <n v="8000"/>
    <n v="8000"/>
    <n v="1"/>
    <x v="2"/>
    <n v="2021"/>
    <s v="2021Q2"/>
    <s v="Old_Claim"/>
    <x v="2"/>
    <x v="0"/>
  </r>
  <r>
    <s v="L01/700/9/000647/2021"/>
    <x v="1257"/>
    <s v="10/05/2021"/>
    <x v="1"/>
    <n v="58012.5"/>
    <n v="58012.5"/>
    <n v="1"/>
    <x v="2"/>
    <n v="2021"/>
    <s v="2021Q2"/>
    <s v="Old_Claim"/>
    <x v="0"/>
    <x v="0"/>
  </r>
  <r>
    <s v="L01/080/9/000153/2021"/>
    <x v="1245"/>
    <s v="10/05/2021"/>
    <x v="0"/>
    <n v="111000"/>
    <n v="111000"/>
    <n v="1"/>
    <x v="2"/>
    <n v="2021"/>
    <s v="2021Q2"/>
    <s v="Old_Claim"/>
    <x v="0"/>
    <x v="0"/>
  </r>
  <r>
    <s v="L01/070/9/000649/2021"/>
    <x v="1269"/>
    <s v="10/05/2021"/>
    <x v="1"/>
    <n v="11652"/>
    <n v="11652"/>
    <n v="1"/>
    <x v="2"/>
    <n v="2021"/>
    <s v="2021Q2"/>
    <s v="Old_Claim"/>
    <x v="2"/>
    <x v="0"/>
  </r>
  <r>
    <s v="L01/700/9/000650/2021"/>
    <x v="1247"/>
    <s v="23/04/2021"/>
    <x v="1"/>
    <n v="9620"/>
    <n v="9620"/>
    <n v="1"/>
    <x v="2"/>
    <n v="2021"/>
    <s v="2021Q2"/>
    <s v="Old_Claim"/>
    <x v="2"/>
    <x v="0"/>
  </r>
  <r>
    <s v="L02/070/9/000652/2021"/>
    <x v="1021"/>
    <s v="14/03/2021"/>
    <x v="1"/>
    <n v="1206"/>
    <n v="1206"/>
    <n v="1"/>
    <x v="2"/>
    <n v="2021"/>
    <s v="2021Q1"/>
    <s v="Old_Claim"/>
    <x v="2"/>
    <x v="0"/>
  </r>
  <r>
    <s v="L01/088/9/000132/2021"/>
    <x v="1265"/>
    <s v="10/05/2021"/>
    <x v="0"/>
    <n v="152316.1765"/>
    <n v="152316.1765"/>
    <n v="1"/>
    <x v="2"/>
    <n v="2021"/>
    <s v="2021Q2"/>
    <s v="Old_Claim"/>
    <x v="2"/>
    <x v="0"/>
  </r>
  <r>
    <s v="L01/070/9/000653/2021"/>
    <x v="1270"/>
    <s v="10/05/2021"/>
    <x v="1"/>
    <n v="8000"/>
    <n v="8000"/>
    <n v="1"/>
    <x v="2"/>
    <n v="2021"/>
    <s v="2021Q2"/>
    <s v="Old_Claim"/>
    <x v="0"/>
    <x v="0"/>
  </r>
  <r>
    <s v="L01/070/9/000654/2021"/>
    <x v="1268"/>
    <s v="11/05/2021"/>
    <x v="1"/>
    <n v="89500"/>
    <n v="89500"/>
    <n v="1"/>
    <x v="2"/>
    <n v="2021"/>
    <s v="2021Q2"/>
    <s v="Old_Claim"/>
    <x v="2"/>
    <x v="0"/>
  </r>
  <r>
    <s v="L01/070/9/000656/2021"/>
    <x v="1264"/>
    <s v="11/05/2021"/>
    <x v="1"/>
    <n v="20475"/>
    <n v="20475"/>
    <n v="1"/>
    <x v="2"/>
    <n v="2021"/>
    <s v="2021Q2"/>
    <s v="Old_Claim"/>
    <x v="0"/>
    <x v="0"/>
  </r>
  <r>
    <s v="L01/088/9/000133/2021"/>
    <x v="1269"/>
    <s v="11/05/2021"/>
    <x v="0"/>
    <n v="10552"/>
    <n v="10552"/>
    <n v="1"/>
    <x v="2"/>
    <n v="2021"/>
    <s v="2021Q2"/>
    <s v="Old_Claim"/>
    <x v="2"/>
    <x v="0"/>
  </r>
  <r>
    <s v="L02/080/9/000155/2021"/>
    <x v="1257"/>
    <s v="11/05/2021"/>
    <x v="1"/>
    <n v="110000"/>
    <n v="110000"/>
    <n v="1"/>
    <x v="2"/>
    <n v="2021"/>
    <s v="2021Q2"/>
    <s v="Old_Claim"/>
    <x v="0"/>
    <x v="0"/>
  </r>
  <r>
    <s v="L01/070/9/000658/2021"/>
    <x v="1257"/>
    <s v="11/05/2021"/>
    <x v="1"/>
    <n v="1000"/>
    <n v="1000"/>
    <n v="1"/>
    <x v="2"/>
    <n v="2021"/>
    <s v="2021Q2"/>
    <s v="Old_Claim"/>
    <x v="2"/>
    <x v="0"/>
  </r>
  <r>
    <s v="L01/070/9/000659/2021"/>
    <x v="1268"/>
    <s v="11/05/2021"/>
    <x v="1"/>
    <n v="204750"/>
    <n v="204750"/>
    <n v="1"/>
    <x v="2"/>
    <n v="2021"/>
    <s v="2021Q2"/>
    <s v="Old_Claim"/>
    <x v="0"/>
    <x v="0"/>
  </r>
  <r>
    <s v="L01/080/9/000156/2021"/>
    <x v="1268"/>
    <s v="11/05/2021"/>
    <x v="0"/>
    <n v="28268"/>
    <n v="28268"/>
    <n v="1"/>
    <x v="2"/>
    <n v="2021"/>
    <s v="2021Q2"/>
    <s v="Old_Claim"/>
    <x v="0"/>
    <x v="0"/>
  </r>
  <r>
    <s v="L01/070/9/000660/2021"/>
    <x v="1245"/>
    <s v="11/05/2021"/>
    <x v="1"/>
    <n v="413140"/>
    <n v="413140"/>
    <n v="1"/>
    <x v="2"/>
    <n v="2021"/>
    <s v="2021Q2"/>
    <s v="Old_Claim"/>
    <x v="2"/>
    <x v="0"/>
  </r>
  <r>
    <s v="L01/070/9/000661/2021"/>
    <x v="1268"/>
    <s v="11/05/2021"/>
    <x v="1"/>
    <n v="43000"/>
    <n v="43000"/>
    <n v="1"/>
    <x v="2"/>
    <n v="2021"/>
    <s v="2021Q2"/>
    <s v="Old_Claim"/>
    <x v="0"/>
    <x v="0"/>
  </r>
  <r>
    <s v="L01/070/9/000662/2021"/>
    <x v="1247"/>
    <s v="07/05/2021"/>
    <x v="1"/>
    <n v="21128"/>
    <n v="21128"/>
    <n v="1"/>
    <x v="2"/>
    <n v="2021"/>
    <s v="2021Q2"/>
    <s v="Old_Claim"/>
    <x v="2"/>
    <x v="0"/>
  </r>
  <r>
    <s v="L01/070/9/000663/2021"/>
    <x v="1076"/>
    <s v="12/05/2021"/>
    <x v="1"/>
    <n v="150000"/>
    <n v="150000"/>
    <n v="1"/>
    <x v="2"/>
    <n v="2021"/>
    <s v="2021Q2"/>
    <s v="Old_Claim"/>
    <x v="1"/>
    <x v="0"/>
  </r>
  <r>
    <s v="L01/070/9/000665/2021"/>
    <x v="1269"/>
    <s v="12/05/2021"/>
    <x v="1"/>
    <n v="9718"/>
    <n v="9718"/>
    <n v="1"/>
    <x v="2"/>
    <n v="2021"/>
    <s v="2021Q2"/>
    <s v="Old_Claim"/>
    <x v="0"/>
    <x v="0"/>
  </r>
  <r>
    <s v="L01/087/9/000157/2021"/>
    <x v="1246"/>
    <s v="21/04/2021"/>
    <x v="0"/>
    <n v="373245.614"/>
    <n v="373245.614"/>
    <n v="1"/>
    <x v="2"/>
    <n v="2021"/>
    <s v="2021Q2"/>
    <s v="Old_Claim"/>
    <x v="1"/>
    <x v="0"/>
  </r>
  <r>
    <s v="L01/070/9/000666/2021"/>
    <x v="1270"/>
    <s v="12/05/2021"/>
    <x v="1"/>
    <n v="54600"/>
    <n v="54600"/>
    <n v="1"/>
    <x v="2"/>
    <n v="2021"/>
    <s v="2021Q2"/>
    <s v="Old_Claim"/>
    <x v="0"/>
    <x v="0"/>
  </r>
  <r>
    <s v="L01/700/9/000667/2021"/>
    <x v="1271"/>
    <s v="12/05/2021"/>
    <x v="1"/>
    <n v="40950"/>
    <n v="40950"/>
    <n v="1"/>
    <x v="2"/>
    <n v="2021"/>
    <s v="2021Q2"/>
    <s v="Old_Claim"/>
    <x v="0"/>
    <x v="0"/>
  </r>
  <r>
    <s v="L01/088/9/000134/2021"/>
    <x v="1268"/>
    <s v="11/05/2021"/>
    <x v="0"/>
    <n v="220540"/>
    <n v="220540"/>
    <n v="1"/>
    <x v="2"/>
    <n v="2021"/>
    <s v="2021Q2"/>
    <s v="Old_Claim"/>
    <x v="2"/>
    <x v="0"/>
  </r>
  <r>
    <s v="L01/070/9/000668/2021"/>
    <x v="1272"/>
    <s v="11/05/2021"/>
    <x v="1"/>
    <n v="8412"/>
    <n v="8412"/>
    <n v="1"/>
    <x v="2"/>
    <n v="2021"/>
    <s v="2021Q2"/>
    <s v="Old_Claim"/>
    <x v="2"/>
    <x v="0"/>
  </r>
  <r>
    <s v="L02/088/9/000135/2021"/>
    <x v="1261"/>
    <s v="11/05/2021"/>
    <x v="0"/>
    <n v="42656.25"/>
    <n v="42656.25"/>
    <n v="1"/>
    <x v="2"/>
    <n v="2021"/>
    <s v="2021Q2"/>
    <s v="Old_Claim"/>
    <x v="0"/>
    <x v="0"/>
  </r>
  <r>
    <s v="L01/070/9/000670/2021"/>
    <x v="1079"/>
    <s v="13/05/2021"/>
    <x v="1"/>
    <n v="4095"/>
    <n v="4095"/>
    <n v="1"/>
    <x v="2"/>
    <n v="2021"/>
    <s v="2021Q2"/>
    <s v="Old_Claim"/>
    <x v="0"/>
    <x v="0"/>
  </r>
  <r>
    <s v="L01/087/9/000159/2021"/>
    <x v="1271"/>
    <s v="12/05/2021"/>
    <x v="0"/>
    <n v="21184"/>
    <n v="21184"/>
    <n v="1"/>
    <x v="2"/>
    <n v="2021"/>
    <s v="2021Q2"/>
    <s v="Old_Claim"/>
    <x v="2"/>
    <x v="0"/>
  </r>
  <r>
    <s v="L01/070/9/000671/2021"/>
    <x v="1268"/>
    <s v="12/05/2021"/>
    <x v="1"/>
    <n v="75760"/>
    <n v="75760"/>
    <n v="1"/>
    <x v="2"/>
    <n v="2021"/>
    <s v="2021Q2"/>
    <s v="Old_Claim"/>
    <x v="2"/>
    <x v="0"/>
  </r>
  <r>
    <s v="L01/070/9/000672/2021"/>
    <x v="1268"/>
    <s v="12/05/2021"/>
    <x v="1"/>
    <n v="202620"/>
    <n v="202620"/>
    <n v="1"/>
    <x v="2"/>
    <n v="2021"/>
    <s v="2021Q2"/>
    <s v="Old_Claim"/>
    <x v="2"/>
    <x v="0"/>
  </r>
  <r>
    <s v="L01/070/9/000674/2021"/>
    <x v="1271"/>
    <s v="13/05/2021"/>
    <x v="1"/>
    <n v="60540"/>
    <n v="60540"/>
    <n v="1"/>
    <x v="2"/>
    <n v="2021"/>
    <s v="2021Q2"/>
    <s v="Old_Claim"/>
    <x v="2"/>
    <x v="0"/>
  </r>
  <r>
    <s v="L01/080/9/000160/2021"/>
    <x v="1273"/>
    <s v="13/05/2021"/>
    <x v="0"/>
    <n v="10900"/>
    <n v="10900"/>
    <n v="1"/>
    <x v="2"/>
    <n v="2021"/>
    <s v="2021Q2"/>
    <s v="Old_Claim"/>
    <x v="2"/>
    <x v="0"/>
  </r>
  <r>
    <s v="L01/087/9/000162/2021"/>
    <x v="1273"/>
    <s v="17/05/2021"/>
    <x v="0"/>
    <n v="872"/>
    <n v="872"/>
    <n v="1"/>
    <x v="2"/>
    <n v="2021"/>
    <s v="2021Q2"/>
    <s v="Old_Claim"/>
    <x v="2"/>
    <x v="0"/>
  </r>
  <r>
    <s v="L01/070/9/000678/2021"/>
    <x v="1274"/>
    <s v="15/05/2021"/>
    <x v="1"/>
    <n v="80312.5"/>
    <n v="80312.5"/>
    <n v="1"/>
    <x v="2"/>
    <n v="2021"/>
    <s v="2021Q2"/>
    <s v="Old_Claim"/>
    <x v="2"/>
    <x v="0"/>
  </r>
  <r>
    <s v="L01/070/9/000681/2021"/>
    <x v="1273"/>
    <s v="17/05/2021"/>
    <x v="1"/>
    <n v="7300"/>
    <n v="7300"/>
    <n v="1"/>
    <x v="2"/>
    <n v="2021"/>
    <s v="2021Q2"/>
    <s v="Old_Claim"/>
    <x v="2"/>
    <x v="0"/>
  </r>
  <r>
    <s v="L01/070/9/000682/2021"/>
    <x v="1273"/>
    <s v="17/05/2021"/>
    <x v="1"/>
    <n v="227380"/>
    <n v="227380"/>
    <n v="1"/>
    <x v="2"/>
    <n v="2021"/>
    <s v="2021Q2"/>
    <s v="Old_Claim"/>
    <x v="1"/>
    <x v="0"/>
  </r>
  <r>
    <s v="L01/700/9/000683/2021"/>
    <x v="1267"/>
    <s v="17/05/2021"/>
    <x v="1"/>
    <n v="41973.75"/>
    <n v="41973.75"/>
    <n v="1"/>
    <x v="2"/>
    <n v="2021"/>
    <s v="2021Q2"/>
    <s v="Old_Claim"/>
    <x v="0"/>
    <x v="0"/>
  </r>
  <r>
    <s v="L01/080/9/000163/2021"/>
    <x v="1268"/>
    <s v="17/05/2021"/>
    <x v="0"/>
    <n v="50000"/>
    <n v="50000"/>
    <n v="1"/>
    <x v="2"/>
    <n v="2021"/>
    <s v="2021Q2"/>
    <s v="Old_Claim"/>
    <x v="0"/>
    <x v="0"/>
  </r>
  <r>
    <s v="L01/070/9/000686/2021"/>
    <x v="1272"/>
    <s v="17/05/2021"/>
    <x v="1"/>
    <n v="8020"/>
    <n v="8020"/>
    <n v="1"/>
    <x v="2"/>
    <n v="2021"/>
    <s v="2021Q2"/>
    <s v="Old_Claim"/>
    <x v="2"/>
    <x v="0"/>
  </r>
  <r>
    <s v="L01/088/9/000137/2021"/>
    <x v="1273"/>
    <s v="17/05/2021"/>
    <x v="0"/>
    <n v="10500"/>
    <n v="10500"/>
    <n v="1"/>
    <x v="2"/>
    <n v="2021"/>
    <s v="2021Q2"/>
    <s v="Old_Claim"/>
    <x v="0"/>
    <x v="0"/>
  </r>
  <r>
    <s v="L01/088/9/000138/2021"/>
    <x v="1274"/>
    <s v="17/05/2021"/>
    <x v="0"/>
    <n v="21000"/>
    <n v="21000"/>
    <n v="1"/>
    <x v="2"/>
    <n v="2021"/>
    <s v="2021Q2"/>
    <s v="Old_Claim"/>
    <x v="2"/>
    <x v="0"/>
  </r>
  <r>
    <s v="L01/088/9/000139/2021"/>
    <x v="1273"/>
    <s v="13/05/2021"/>
    <x v="0"/>
    <n v="10676"/>
    <n v="10676"/>
    <n v="1"/>
    <x v="2"/>
    <n v="2021"/>
    <s v="2021Q2"/>
    <s v="Old_Claim"/>
    <x v="2"/>
    <x v="0"/>
  </r>
  <r>
    <s v="L01/070/9/000688/2021"/>
    <x v="1257"/>
    <s v="17/05/2021"/>
    <x v="1"/>
    <n v="163252.94117999999"/>
    <n v="163252.94117999999"/>
    <n v="1"/>
    <x v="2"/>
    <n v="2021"/>
    <s v="2021Q2"/>
    <s v="Old_Claim"/>
    <x v="2"/>
    <x v="0"/>
  </r>
  <r>
    <s v="L01/070/9/000689/2021"/>
    <x v="1269"/>
    <s v="18/05/2021"/>
    <x v="1"/>
    <n v="9192"/>
    <n v="9192"/>
    <n v="1"/>
    <x v="2"/>
    <n v="2021"/>
    <s v="2021Q2"/>
    <s v="Old_Claim"/>
    <x v="2"/>
    <x v="0"/>
  </r>
  <r>
    <s v="L01/070/9/000690/2021"/>
    <x v="1069"/>
    <s v="18/05/2021"/>
    <x v="1"/>
    <n v="17062.5"/>
    <n v="17062.5"/>
    <n v="1"/>
    <x v="2"/>
    <n v="2021"/>
    <s v="2021Q2"/>
    <s v="Old_Claim"/>
    <x v="0"/>
    <x v="0"/>
  </r>
  <r>
    <s v="L01/070/9/000691/2021"/>
    <x v="1274"/>
    <s v="18/05/2021"/>
    <x v="1"/>
    <n v="580000"/>
    <n v="580000"/>
    <n v="1"/>
    <x v="2"/>
    <n v="2021"/>
    <s v="2021Q2"/>
    <s v="Old_Claim"/>
    <x v="0"/>
    <x v="0"/>
  </r>
  <r>
    <s v="L01/070/9/000692/2021"/>
    <x v="1274"/>
    <s v="18/05/2021"/>
    <x v="1"/>
    <n v="220000"/>
    <n v="220000"/>
    <n v="1"/>
    <x v="2"/>
    <n v="2021"/>
    <s v="2021Q2"/>
    <s v="Old_Claim"/>
    <x v="1"/>
    <x v="0"/>
  </r>
  <r>
    <s v="L01/070/9/000693/2021"/>
    <x v="1275"/>
    <s v="18/05/2021"/>
    <x v="1"/>
    <n v="49500"/>
    <n v="49500"/>
    <n v="1"/>
    <x v="2"/>
    <n v="2021"/>
    <s v="2021Q2"/>
    <s v="Old_Claim"/>
    <x v="0"/>
    <x v="0"/>
  </r>
  <r>
    <s v="L01/070/9/000694/2021"/>
    <x v="1268"/>
    <s v="18/05/2021"/>
    <x v="1"/>
    <n v="204750"/>
    <n v="204750"/>
    <n v="1"/>
    <x v="2"/>
    <n v="2021"/>
    <s v="2021Q2"/>
    <s v="Old_Claim"/>
    <x v="0"/>
    <x v="0"/>
  </r>
  <r>
    <s v="L01/101/9/000002/2021"/>
    <x v="1001"/>
    <s v="18/05/2021"/>
    <x v="4"/>
    <n v="100000"/>
    <n v="100000"/>
    <n v="1"/>
    <x v="2"/>
    <n v="2021"/>
    <s v="2021Q1"/>
    <s v="Old_Claim"/>
    <x v="0"/>
    <x v="0"/>
  </r>
  <r>
    <s v="L01/080/9/000164/2021"/>
    <x v="1276"/>
    <s v="18/05/2021"/>
    <x v="0"/>
    <n v="1112430"/>
    <n v="1112430"/>
    <n v="1"/>
    <x v="2"/>
    <n v="2021"/>
    <s v="2021Q2"/>
    <s v="Old_Claim"/>
    <x v="2"/>
    <x v="0"/>
  </r>
  <r>
    <s v="L01/070/9/000695/2021"/>
    <x v="1259"/>
    <s v="18/05/2021"/>
    <x v="1"/>
    <n v="19032"/>
    <n v="19032"/>
    <n v="1"/>
    <x v="2"/>
    <n v="2021"/>
    <s v="2021Q2"/>
    <s v="Old_Claim"/>
    <x v="2"/>
    <x v="0"/>
  </r>
  <r>
    <s v="L01/070/9/000696/2021"/>
    <x v="1276"/>
    <s v="18/05/2021"/>
    <x v="1"/>
    <n v="6634"/>
    <n v="6634"/>
    <n v="1"/>
    <x v="2"/>
    <n v="2021"/>
    <s v="2021Q2"/>
    <s v="Old_Claim"/>
    <x v="2"/>
    <x v="0"/>
  </r>
  <r>
    <s v="L01/030/9/000001/2021"/>
    <x v="1277"/>
    <s v="17/05/2021"/>
    <x v="7"/>
    <n v="100000"/>
    <n v="100000"/>
    <n v="1"/>
    <x v="2"/>
    <n v="2021"/>
    <s v="2021Q2"/>
    <s v="Old_Claim"/>
    <x v="0"/>
    <x v="0"/>
  </r>
  <r>
    <s v="L01/080/9/000165/2021"/>
    <x v="959"/>
    <s v="30/03/2021"/>
    <x v="0"/>
    <n v="459100"/>
    <n v="459100"/>
    <n v="1"/>
    <x v="2"/>
    <n v="2021"/>
    <s v="2021Q1"/>
    <s v="Old_Claim"/>
    <x v="2"/>
    <x v="0"/>
  </r>
  <r>
    <s v="L01/030/9/000002/2021"/>
    <x v="1278"/>
    <s v="19/05/2021"/>
    <x v="7"/>
    <n v="6000"/>
    <n v="1350"/>
    <n v="1"/>
    <x v="2"/>
    <n v="2021"/>
    <s v="2021Q2"/>
    <s v="Old_Claim"/>
    <x v="0"/>
    <x v="0"/>
  </r>
  <r>
    <s v="L01/070/9/000697/2021"/>
    <x v="1276"/>
    <s v="19/05/2021"/>
    <x v="1"/>
    <n v="200000"/>
    <n v="200000"/>
    <n v="1"/>
    <x v="2"/>
    <n v="2021"/>
    <s v="2021Q2"/>
    <s v="Old_Claim"/>
    <x v="1"/>
    <x v="0"/>
  </r>
  <r>
    <s v="L01/110/9/000003/2021"/>
    <x v="1258"/>
    <s v="11/05/2021"/>
    <x v="2"/>
    <n v="76355"/>
    <n v="76355"/>
    <n v="1"/>
    <x v="2"/>
    <n v="2021"/>
    <s v="2021Q2"/>
    <s v="Old_Claim"/>
    <x v="2"/>
    <x v="0"/>
  </r>
  <r>
    <s v="L15/070/9/000699/2021"/>
    <x v="1274"/>
    <s v="18/05/2021"/>
    <x v="1"/>
    <n v="46199"/>
    <n v="46199"/>
    <n v="1"/>
    <x v="2"/>
    <n v="2021"/>
    <s v="2021Q2"/>
    <s v="Old_Claim"/>
    <x v="2"/>
    <x v="0"/>
  </r>
  <r>
    <s v="L01/070/9/000701/2021"/>
    <x v="1260"/>
    <s v="19/05/2021"/>
    <x v="1"/>
    <n v="47500"/>
    <n v="47500"/>
    <n v="1"/>
    <x v="2"/>
    <n v="2021"/>
    <s v="2021Q2"/>
    <s v="Old_Claim"/>
    <x v="2"/>
    <x v="0"/>
  </r>
  <r>
    <s v="L01/080/9/000166/2021"/>
    <x v="1272"/>
    <s v="17/05/2021"/>
    <x v="0"/>
    <n v="1000"/>
    <n v="1000"/>
    <n v="1"/>
    <x v="2"/>
    <n v="2021"/>
    <s v="2021Q2"/>
    <s v="Old_Claim"/>
    <x v="0"/>
    <x v="0"/>
  </r>
  <r>
    <s v="L01/080/9/000167/2021"/>
    <x v="1268"/>
    <s v="19/05/2021"/>
    <x v="0"/>
    <n v="13802"/>
    <n v="13802"/>
    <n v="1"/>
    <x v="2"/>
    <n v="2021"/>
    <s v="2021Q2"/>
    <s v="Old_Claim"/>
    <x v="2"/>
    <x v="0"/>
  </r>
  <r>
    <s v="L01/087/9/000168/2021"/>
    <x v="1278"/>
    <s v="19/05/2021"/>
    <x v="0"/>
    <n v="130941.1765"/>
    <n v="130941.1765"/>
    <n v="1"/>
    <x v="2"/>
    <n v="2021"/>
    <s v="2021Q2"/>
    <s v="Old_Claim"/>
    <x v="2"/>
    <x v="0"/>
  </r>
  <r>
    <s v="L01/070/9/000704/2021"/>
    <x v="1274"/>
    <s v="19/05/2021"/>
    <x v="1"/>
    <n v="4095"/>
    <n v="4095"/>
    <n v="1"/>
    <x v="2"/>
    <n v="2021"/>
    <s v="2021Q2"/>
    <s v="Old_Claim"/>
    <x v="0"/>
    <x v="0"/>
  </r>
  <r>
    <s v="L01/087/9/000169/2021"/>
    <x v="1275"/>
    <s v="19/05/2021"/>
    <x v="0"/>
    <n v="450000"/>
    <n v="450000"/>
    <n v="1"/>
    <x v="2"/>
    <n v="2021"/>
    <s v="2021Q2"/>
    <s v="Old_Claim"/>
    <x v="0"/>
    <x v="0"/>
  </r>
  <r>
    <s v="L01/042/9/000004/2020"/>
    <x v="397"/>
    <s v="03/05/2021"/>
    <x v="9"/>
    <n v="1000000"/>
    <n v="1000000"/>
    <n v="1"/>
    <x v="0"/>
    <n v="2021"/>
    <s v="2020Q3"/>
    <s v="Old_Claim"/>
    <x v="1"/>
    <x v="0"/>
  </r>
  <r>
    <s v="L01/110/9/000074/2020"/>
    <x v="154"/>
    <s v="01/05/2021"/>
    <x v="2"/>
    <n v="15000"/>
    <n v="15000"/>
    <n v="1"/>
    <x v="0"/>
    <n v="2021"/>
    <s v="2020Q4"/>
    <s v="Old_Claim"/>
    <x v="0"/>
    <x v="0"/>
  </r>
  <r>
    <s v="L01/087/9/000433/2020"/>
    <x v="2"/>
    <s v="12/05/2021"/>
    <x v="0"/>
    <n v="1055800"/>
    <n v="1055800"/>
    <n v="1"/>
    <x v="0"/>
    <n v="2021"/>
    <s v="2020Q4"/>
    <s v="Old_Claim"/>
    <x v="2"/>
    <x v="0"/>
  </r>
  <r>
    <s v="L01/070/9/000705/2021"/>
    <x v="1269"/>
    <s v="19/05/2021"/>
    <x v="1"/>
    <n v="650"/>
    <n v="650"/>
    <n v="1"/>
    <x v="2"/>
    <n v="2021"/>
    <s v="2021Q2"/>
    <s v="Old_Claim"/>
    <x v="0"/>
    <x v="0"/>
  </r>
  <r>
    <s v="L01/070/9/000706/2021"/>
    <x v="1018"/>
    <s v="18/05/2021"/>
    <x v="1"/>
    <n v="207255.8824"/>
    <n v="207255.8824"/>
    <n v="1"/>
    <x v="2"/>
    <n v="2021"/>
    <s v="2021Q1"/>
    <s v="Old_Claim"/>
    <x v="1"/>
    <x v="0"/>
  </r>
  <r>
    <s v="L01/087/9/000170/2021"/>
    <x v="1014"/>
    <s v="28/04/2021"/>
    <x v="0"/>
    <n v="995000"/>
    <n v="995000"/>
    <n v="1"/>
    <x v="2"/>
    <n v="2021"/>
    <s v="2021Q1"/>
    <s v="Old_Claim"/>
    <x v="2"/>
    <x v="0"/>
  </r>
  <r>
    <s v="L02/070/9/000707/2021"/>
    <x v="1076"/>
    <s v="17/05/2021"/>
    <x v="1"/>
    <n v="1001835.2941000001"/>
    <n v="1001835.2941000001"/>
    <n v="1"/>
    <x v="2"/>
    <n v="2021"/>
    <s v="2021Q2"/>
    <s v="Old_Claim"/>
    <x v="1"/>
    <x v="0"/>
  </r>
  <r>
    <s v="L02/070/9/000708/2021"/>
    <x v="1259"/>
    <s v="17/05/2021"/>
    <x v="1"/>
    <n v="25000"/>
    <n v="25000"/>
    <n v="1"/>
    <x v="2"/>
    <n v="2021"/>
    <s v="2021Q2"/>
    <s v="Old_Claim"/>
    <x v="2"/>
    <x v="0"/>
  </r>
  <r>
    <s v="L01/088/9/000141/2021"/>
    <x v="1275"/>
    <s v="20/05/2021"/>
    <x v="0"/>
    <n v="20356"/>
    <n v="20356"/>
    <n v="1"/>
    <x v="2"/>
    <n v="2021"/>
    <s v="2021Q2"/>
    <s v="Old_Claim"/>
    <x v="2"/>
    <x v="0"/>
  </r>
  <r>
    <s v="L01/087/9/000434/2020"/>
    <x v="285"/>
    <s v="19/05/2021"/>
    <x v="0"/>
    <n v="542852.9412"/>
    <n v="542852.9412"/>
    <n v="1"/>
    <x v="0"/>
    <n v="2021"/>
    <s v="2020Q4"/>
    <s v="Old_Claim"/>
    <x v="1"/>
    <x v="0"/>
  </r>
  <r>
    <s v="L01/070/9/000709/2021"/>
    <x v="1269"/>
    <s v="12/05/2021"/>
    <x v="1"/>
    <n v="312300"/>
    <n v="312300"/>
    <n v="1"/>
    <x v="2"/>
    <n v="2021"/>
    <s v="2021Q2"/>
    <s v="Old_Claim"/>
    <x v="2"/>
    <x v="0"/>
  </r>
  <r>
    <s v="L01/700/9/000710/2021"/>
    <x v="1279"/>
    <s v="20/05/2021"/>
    <x v="1"/>
    <n v="47064"/>
    <n v="47064"/>
    <n v="1"/>
    <x v="2"/>
    <n v="2021"/>
    <s v="2021Q2"/>
    <s v="Old_Claim"/>
    <x v="2"/>
    <x v="0"/>
  </r>
  <r>
    <s v="L01/070/9/000711/2021"/>
    <x v="1074"/>
    <s v="20/05/2021"/>
    <x v="1"/>
    <n v="12980"/>
    <n v="12980"/>
    <n v="1"/>
    <x v="2"/>
    <n v="2021"/>
    <s v="2021Q2"/>
    <s v="Old_Claim"/>
    <x v="1"/>
    <x v="0"/>
  </r>
  <r>
    <s v="L01/088/9/000142/2021"/>
    <x v="1280"/>
    <s v="20/05/2021"/>
    <x v="0"/>
    <n v="20500"/>
    <n v="20500"/>
    <n v="1"/>
    <x v="2"/>
    <n v="2021"/>
    <s v="2021Q2"/>
    <s v="Old_Claim"/>
    <x v="2"/>
    <x v="0"/>
  </r>
  <r>
    <s v="L01/020/9/000001/2021"/>
    <x v="1273"/>
    <s v="20/05/2021"/>
    <x v="3"/>
    <n v="324561.40350000001"/>
    <n v="-172388.59650000001"/>
    <n v="1"/>
    <x v="2"/>
    <n v="2021"/>
    <s v="2021Q2"/>
    <s v="Old_Claim"/>
    <x v="1"/>
    <x v="0"/>
  </r>
  <r>
    <s v="L01/070/9/000712/2021"/>
    <x v="1280"/>
    <s v="20/05/2021"/>
    <x v="1"/>
    <n v="70000"/>
    <n v="130000"/>
    <n v="1"/>
    <x v="2"/>
    <n v="2021"/>
    <s v="2021Q2"/>
    <s v="Old_Claim"/>
    <x v="2"/>
    <x v="0"/>
  </r>
  <r>
    <s v="L01/088/9/000143/2021"/>
    <x v="1281"/>
    <s v="21/05/2021"/>
    <x v="0"/>
    <n v="13500"/>
    <n v="13500"/>
    <n v="1"/>
    <x v="2"/>
    <n v="2021"/>
    <s v="2021Q2"/>
    <s v="Old_Claim"/>
    <x v="0"/>
    <x v="0"/>
  </r>
  <r>
    <s v="L01/070/9/000713/2021"/>
    <x v="1275"/>
    <s v="21/05/2021"/>
    <x v="1"/>
    <n v="10820"/>
    <n v="10820"/>
    <n v="1"/>
    <x v="2"/>
    <n v="2021"/>
    <s v="2021Q2"/>
    <s v="Old_Claim"/>
    <x v="2"/>
    <x v="0"/>
  </r>
  <r>
    <s v="L01/088/9/000144/2021"/>
    <x v="1282"/>
    <s v="19/05/2021"/>
    <x v="0"/>
    <n v="12280"/>
    <n v="12280"/>
    <n v="1"/>
    <x v="2"/>
    <n v="2021"/>
    <s v="2021Q2"/>
    <s v="Old_Claim"/>
    <x v="2"/>
    <x v="0"/>
  </r>
  <r>
    <s v="L05/080/9/000171/2021"/>
    <x v="1274"/>
    <s v="21/05/2021"/>
    <x v="0"/>
    <n v="2077915.294"/>
    <n v="1577915.294"/>
    <n v="1"/>
    <x v="2"/>
    <n v="2021"/>
    <s v="2021Q2"/>
    <s v="Old_Claim"/>
    <x v="2"/>
    <x v="0"/>
  </r>
  <r>
    <s v="L01/801/9/000002/2021"/>
    <x v="1260"/>
    <s v="19/05/2021"/>
    <x v="0"/>
    <n v="2550000"/>
    <n v="2550000"/>
    <n v="1"/>
    <x v="2"/>
    <n v="2021"/>
    <s v="2021Q2"/>
    <s v="Old_Claim"/>
    <x v="0"/>
    <x v="0"/>
  </r>
  <r>
    <s v="L01/088/9/000160/2021"/>
    <x v="1283"/>
    <s v="10/06/2021"/>
    <x v="0"/>
    <n v="0"/>
    <n v="2375"/>
    <n v="1"/>
    <x v="2"/>
    <n v="2021"/>
    <s v="2021Q2"/>
    <s v="Old_Claim"/>
    <x v="0"/>
    <x v="0"/>
  </r>
  <r>
    <s v="L01/070/9/000823/2021"/>
    <x v="1271"/>
    <s v="24/05/2021"/>
    <x v="1"/>
    <n v="4095"/>
    <n v="4095"/>
    <n v="1"/>
    <x v="2"/>
    <n v="2021"/>
    <s v="2021Q2"/>
    <s v="Old_Claim"/>
    <x v="0"/>
    <x v="0"/>
  </r>
  <r>
    <s v="L01/070/9/000824/2021"/>
    <x v="1279"/>
    <s v="14/06/2021"/>
    <x v="1"/>
    <n v="98000"/>
    <n v="98000"/>
    <n v="1"/>
    <x v="2"/>
    <n v="2021"/>
    <s v="2021Q2"/>
    <s v="Old_Claim"/>
    <x v="2"/>
    <x v="0"/>
  </r>
  <r>
    <s v="L01/700/9/000825/2021"/>
    <x v="1284"/>
    <s v="15/06/2021"/>
    <x v="1"/>
    <n v="6825"/>
    <n v="6825"/>
    <n v="1"/>
    <x v="2"/>
    <n v="2021"/>
    <s v="2021Q2"/>
    <s v="Old_Claim"/>
    <x v="0"/>
    <x v="0"/>
  </r>
  <r>
    <s v="L02/088/9/000161/2021"/>
    <x v="1285"/>
    <s v="15/06/2021"/>
    <x v="0"/>
    <n v="101768"/>
    <n v="101768"/>
    <n v="1"/>
    <x v="2"/>
    <n v="2021"/>
    <s v="2021Q2"/>
    <s v="Old_Claim"/>
    <x v="2"/>
    <x v="0"/>
  </r>
  <r>
    <s v="L01/070/9/000826/2021"/>
    <x v="1286"/>
    <s v="14/06/2021"/>
    <x v="1"/>
    <n v="60268"/>
    <n v="60268"/>
    <n v="1"/>
    <x v="2"/>
    <n v="2021"/>
    <s v="2021Q2"/>
    <s v="Old_Claim"/>
    <x v="2"/>
    <x v="0"/>
  </r>
  <r>
    <s v="L01/088/9/000162/2021"/>
    <x v="1287"/>
    <s v="01/06/2021"/>
    <x v="0"/>
    <n v="18037"/>
    <n v="18037"/>
    <n v="1"/>
    <x v="2"/>
    <n v="2021"/>
    <s v="2021Q2"/>
    <s v="Old_Claim"/>
    <x v="0"/>
    <x v="0"/>
  </r>
  <r>
    <s v="L01/070/9/000827/2021"/>
    <x v="1288"/>
    <s v="15/06/2021"/>
    <x v="1"/>
    <n v="3412.5"/>
    <n v="3412.5"/>
    <n v="1"/>
    <x v="2"/>
    <n v="2021"/>
    <s v="2021Q2"/>
    <s v="Old_Claim"/>
    <x v="0"/>
    <x v="0"/>
  </r>
  <r>
    <s v="L05/070/9/000828/2021"/>
    <x v="1261"/>
    <s v="15/06/2021"/>
    <x v="1"/>
    <n v="34125"/>
    <n v="34125"/>
    <n v="1"/>
    <x v="2"/>
    <n v="2021"/>
    <s v="2021Q2"/>
    <s v="Old_Claim"/>
    <x v="0"/>
    <x v="0"/>
  </r>
  <r>
    <s v="L05/070/9/000829/2021"/>
    <x v="1289"/>
    <s v="15/06/2021"/>
    <x v="1"/>
    <n v="10140"/>
    <n v="10140"/>
    <n v="1"/>
    <x v="2"/>
    <n v="2021"/>
    <s v="2021Q2"/>
    <s v="Old_Claim"/>
    <x v="2"/>
    <x v="0"/>
  </r>
  <r>
    <s v="L01/070/9/000830/2021"/>
    <x v="1290"/>
    <s v="11/06/2021"/>
    <x v="1"/>
    <n v="62000"/>
    <n v="62000"/>
    <n v="1"/>
    <x v="2"/>
    <n v="2021"/>
    <s v="2021Q2"/>
    <s v="Old_Claim"/>
    <x v="1"/>
    <x v="0"/>
  </r>
  <r>
    <s v="L01/700/9/000831/2021"/>
    <x v="1056"/>
    <s v="15/06/2021"/>
    <x v="1"/>
    <n v="800000"/>
    <n v="800000"/>
    <n v="1"/>
    <x v="2"/>
    <n v="2021"/>
    <s v="2021Q1"/>
    <s v="Old_Claim"/>
    <x v="0"/>
    <x v="0"/>
  </r>
  <r>
    <s v="L01/088/9/000164/2021"/>
    <x v="1288"/>
    <s v="14/06/2021"/>
    <x v="0"/>
    <n v="34125"/>
    <n v="34125"/>
    <n v="1"/>
    <x v="2"/>
    <n v="2021"/>
    <s v="2021Q2"/>
    <s v="Old_Claim"/>
    <x v="0"/>
    <x v="0"/>
  </r>
  <r>
    <s v="L01/070/9/000832/2021"/>
    <x v="1284"/>
    <s v="07/06/2021"/>
    <x v="1"/>
    <n v="86112"/>
    <n v="86112"/>
    <n v="1"/>
    <x v="2"/>
    <n v="2021"/>
    <s v="2021Q2"/>
    <s v="Old_Claim"/>
    <x v="2"/>
    <x v="0"/>
  </r>
  <r>
    <s v="L05/070/9/000833/2021"/>
    <x v="1291"/>
    <s v="15/06/2021"/>
    <x v="1"/>
    <n v="9500"/>
    <n v="9500"/>
    <n v="1"/>
    <x v="2"/>
    <n v="2021"/>
    <s v="2021Q2"/>
    <s v="Old_Claim"/>
    <x v="0"/>
    <x v="0"/>
  </r>
  <r>
    <s v="L01/700/9/000834/2021"/>
    <x v="1292"/>
    <s v="07/06/2021"/>
    <x v="1"/>
    <n v="4095"/>
    <n v="4095"/>
    <n v="1"/>
    <x v="2"/>
    <n v="2021"/>
    <s v="2021Q2"/>
    <s v="Old_Claim"/>
    <x v="0"/>
    <x v="0"/>
  </r>
  <r>
    <s v="L01/070/9/000835/2021"/>
    <x v="1069"/>
    <s v="16/06/2021"/>
    <x v="1"/>
    <n v="143620"/>
    <n v="143620"/>
    <n v="1"/>
    <x v="2"/>
    <n v="2021"/>
    <s v="2021Q2"/>
    <s v="Old_Claim"/>
    <x v="2"/>
    <x v="0"/>
  </r>
  <r>
    <s v="L01/087/9/000197/2021"/>
    <x v="1288"/>
    <s v="15/06/2021"/>
    <x v="0"/>
    <n v="39694"/>
    <n v="39694"/>
    <n v="1"/>
    <x v="2"/>
    <n v="2021"/>
    <s v="2021Q2"/>
    <s v="Old_Claim"/>
    <x v="2"/>
    <x v="0"/>
  </r>
  <r>
    <s v="L01/070/9/000836/2021"/>
    <x v="1293"/>
    <s v="15/06/2021"/>
    <x v="1"/>
    <n v="16760"/>
    <n v="16760"/>
    <n v="1"/>
    <x v="2"/>
    <n v="2021"/>
    <s v="2021Q2"/>
    <s v="Old_Claim"/>
    <x v="2"/>
    <x v="0"/>
  </r>
  <r>
    <s v="L01/070/9/000837/2021"/>
    <x v="1294"/>
    <s v="16/06/2021"/>
    <x v="1"/>
    <n v="4095"/>
    <n v="4095"/>
    <n v="1"/>
    <x v="2"/>
    <n v="2021"/>
    <s v="2021Q2"/>
    <s v="Old_Claim"/>
    <x v="0"/>
    <x v="0"/>
  </r>
  <r>
    <s v="L01/070/9/000838/2021"/>
    <x v="1295"/>
    <s v="16/06/2021"/>
    <x v="1"/>
    <n v="29476"/>
    <n v="29476"/>
    <n v="1"/>
    <x v="2"/>
    <n v="2021"/>
    <s v="2021Q2"/>
    <s v="Old_Claim"/>
    <x v="2"/>
    <x v="0"/>
  </r>
  <r>
    <s v="L01/070/9/000839/2021"/>
    <x v="1296"/>
    <s v="17/06/2021"/>
    <x v="1"/>
    <n v="13620"/>
    <n v="13620"/>
    <n v="1"/>
    <x v="2"/>
    <n v="2021"/>
    <s v="2021Q2"/>
    <s v="Old_Claim"/>
    <x v="2"/>
    <x v="0"/>
  </r>
  <r>
    <s v="L01/070/9/000840/2021"/>
    <x v="1294"/>
    <s v="17/06/2021"/>
    <x v="1"/>
    <n v="170000"/>
    <n v="170000"/>
    <n v="1"/>
    <x v="2"/>
    <n v="2021"/>
    <s v="2021Q2"/>
    <s v="Old_Claim"/>
    <x v="1"/>
    <x v="0"/>
  </r>
  <r>
    <s v="L01/070/9/000842/2021"/>
    <x v="1254"/>
    <s v="17/06/2021"/>
    <x v="1"/>
    <n v="40950"/>
    <n v="40950"/>
    <n v="1"/>
    <x v="2"/>
    <n v="2021"/>
    <s v="2021Q2"/>
    <s v="Old_Claim"/>
    <x v="0"/>
    <x v="0"/>
  </r>
  <r>
    <s v="L01/070/9/000843/2021"/>
    <x v="1291"/>
    <s v="18/06/2021"/>
    <x v="1"/>
    <n v="17062.5"/>
    <n v="17062.5"/>
    <n v="1"/>
    <x v="2"/>
    <n v="2021"/>
    <s v="2021Q2"/>
    <s v="Old_Claim"/>
    <x v="0"/>
    <x v="0"/>
  </r>
  <r>
    <s v="L01/088/9/000165/2021"/>
    <x v="1297"/>
    <s v="18/06/2021"/>
    <x v="0"/>
    <n v="10494"/>
    <n v="10494"/>
    <n v="1"/>
    <x v="2"/>
    <n v="2021"/>
    <s v="2021Q2"/>
    <s v="Old_Claim"/>
    <x v="2"/>
    <x v="0"/>
  </r>
  <r>
    <s v="L01/070/9/000844/2021"/>
    <x v="1298"/>
    <s v="17/06/2021"/>
    <x v="1"/>
    <n v="323000"/>
    <n v="323000"/>
    <n v="1"/>
    <x v="2"/>
    <n v="2021"/>
    <s v="2021Q2"/>
    <s v="Old_Claim"/>
    <x v="0"/>
    <x v="0"/>
  </r>
  <r>
    <s v="L01/088/9/000166/2021"/>
    <x v="1286"/>
    <s v="21/06/2021"/>
    <x v="0"/>
    <n v="760000"/>
    <n v="760000"/>
    <n v="1"/>
    <x v="2"/>
    <n v="2021"/>
    <s v="2021Q2"/>
    <s v="Old_Claim"/>
    <x v="0"/>
    <x v="0"/>
  </r>
  <r>
    <s v="L01/070/9/000845/2021"/>
    <x v="1287"/>
    <s v="17/06/2021"/>
    <x v="1"/>
    <n v="15880"/>
    <n v="15880"/>
    <n v="1"/>
    <x v="2"/>
    <n v="2021"/>
    <s v="2021Q2"/>
    <s v="Old_Claim"/>
    <x v="2"/>
    <x v="0"/>
  </r>
  <r>
    <s v="L01/070/9/000846/2021"/>
    <x v="1286"/>
    <s v="17/06/2021"/>
    <x v="1"/>
    <n v="283000"/>
    <n v="283000"/>
    <n v="1"/>
    <x v="2"/>
    <n v="2021"/>
    <s v="2021Q2"/>
    <s v="Old_Claim"/>
    <x v="2"/>
    <x v="0"/>
  </r>
  <r>
    <s v="L01/070/9/000847/2021"/>
    <x v="1295"/>
    <s v="16/06/2021"/>
    <x v="1"/>
    <n v="8374"/>
    <n v="8374"/>
    <n v="1"/>
    <x v="2"/>
    <n v="2021"/>
    <s v="2021Q2"/>
    <s v="Old_Claim"/>
    <x v="2"/>
    <x v="0"/>
  </r>
  <r>
    <s v="L01/080/9/000198/2021"/>
    <x v="1299"/>
    <s v="21/06/2021"/>
    <x v="0"/>
    <n v="22000"/>
    <n v="33846.156000000003"/>
    <n v="1"/>
    <x v="2"/>
    <n v="2021"/>
    <s v="2021Q2"/>
    <s v="Old_Claim"/>
    <x v="2"/>
    <x v="0"/>
  </r>
  <r>
    <s v="L01/880/9/000199/2021"/>
    <x v="169"/>
    <s v="21/06/2021"/>
    <x v="0"/>
    <n v="272000"/>
    <n v="272000"/>
    <n v="1"/>
    <x v="2"/>
    <n v="2021"/>
    <s v="2021Q1"/>
    <s v="Old_Claim"/>
    <x v="0"/>
    <x v="0"/>
  </r>
  <r>
    <s v="L01/070/9/000849/2021"/>
    <x v="1294"/>
    <s v="21/06/2021"/>
    <x v="1"/>
    <n v="21500"/>
    <n v="21500"/>
    <n v="1"/>
    <x v="2"/>
    <n v="2021"/>
    <s v="2021Q2"/>
    <s v="Old_Claim"/>
    <x v="0"/>
    <x v="0"/>
  </r>
  <r>
    <s v="L02/070/9/000850/2021"/>
    <x v="1285"/>
    <s v="21/06/2021"/>
    <x v="1"/>
    <n v="261271.92980000001"/>
    <n v="261271.92980000001"/>
    <n v="1"/>
    <x v="2"/>
    <n v="2021"/>
    <s v="2021Q2"/>
    <s v="Old_Claim"/>
    <x v="1"/>
    <x v="0"/>
  </r>
  <r>
    <s v="L02/070/9/000851/2021"/>
    <x v="1269"/>
    <s v="21/06/2021"/>
    <x v="1"/>
    <n v="97845"/>
    <n v="97845"/>
    <n v="1"/>
    <x v="2"/>
    <n v="2021"/>
    <s v="2021Q2"/>
    <s v="Old_Claim"/>
    <x v="2"/>
    <x v="0"/>
  </r>
  <r>
    <s v="L02/070/9/000852/2021"/>
    <x v="1300"/>
    <s v="21/06/2021"/>
    <x v="1"/>
    <n v="1343007.1765000001"/>
    <n v="1343007.1765000001"/>
    <n v="1"/>
    <x v="2"/>
    <n v="2021"/>
    <s v="2021Q2"/>
    <s v="Old_Claim"/>
    <x v="2"/>
    <x v="0"/>
  </r>
  <r>
    <s v="L01/070/9/000853/2021"/>
    <x v="1247"/>
    <s v="17/05/2021"/>
    <x v="1"/>
    <n v="157000"/>
    <n v="157000"/>
    <n v="1"/>
    <x v="2"/>
    <n v="2021"/>
    <s v="2021Q2"/>
    <s v="Old_Claim"/>
    <x v="2"/>
    <x v="0"/>
  </r>
  <r>
    <s v="L01/070/9/000854/2021"/>
    <x v="1287"/>
    <s v="22/06/2021"/>
    <x v="1"/>
    <n v="19812"/>
    <n v="19812"/>
    <n v="1"/>
    <x v="2"/>
    <n v="2021"/>
    <s v="2021Q2"/>
    <s v="Old_Claim"/>
    <x v="2"/>
    <x v="0"/>
  </r>
  <r>
    <s v="L01/087/9/000200/2021"/>
    <x v="1294"/>
    <s v="22/06/2021"/>
    <x v="0"/>
    <n v="20000"/>
    <n v="20000"/>
    <n v="1"/>
    <x v="2"/>
    <n v="2021"/>
    <s v="2021Q2"/>
    <s v="Old_Claim"/>
    <x v="0"/>
    <x v="0"/>
  </r>
  <r>
    <s v="L01/070/9/000855/2021"/>
    <x v="1301"/>
    <s v="22/06/2021"/>
    <x v="1"/>
    <n v="11500"/>
    <n v="11500"/>
    <n v="1"/>
    <x v="2"/>
    <n v="2021"/>
    <s v="2021Q2"/>
    <s v="Old_Claim"/>
    <x v="0"/>
    <x v="0"/>
  </r>
  <r>
    <s v="L02/088/9/000167/2021"/>
    <x v="1285"/>
    <s v="14/06/2021"/>
    <x v="0"/>
    <n v="40950"/>
    <n v="40950"/>
    <n v="1"/>
    <x v="2"/>
    <n v="2021"/>
    <s v="2021Q2"/>
    <s v="Old_Claim"/>
    <x v="0"/>
    <x v="0"/>
  </r>
  <r>
    <s v="L01/088/9/000168/2021"/>
    <x v="1286"/>
    <s v="17/06/2021"/>
    <x v="0"/>
    <n v="24016"/>
    <n v="24016"/>
    <n v="1"/>
    <x v="2"/>
    <n v="2021"/>
    <s v="2021Q2"/>
    <s v="Old_Claim"/>
    <x v="2"/>
    <x v="0"/>
  </r>
  <r>
    <s v="L01/070/9/000856/2021"/>
    <x v="1296"/>
    <s v="31/05/2021"/>
    <x v="1"/>
    <n v="43500"/>
    <n v="43500"/>
    <n v="1"/>
    <x v="2"/>
    <n v="2021"/>
    <s v="2021Q2"/>
    <s v="Old_Claim"/>
    <x v="0"/>
    <x v="0"/>
  </r>
  <r>
    <s v="L01/070/9/000857/2021"/>
    <x v="1286"/>
    <s v="22/06/2021"/>
    <x v="1"/>
    <n v="34125"/>
    <n v="34125"/>
    <n v="1"/>
    <x v="2"/>
    <n v="2021"/>
    <s v="2021Q2"/>
    <s v="Old_Claim"/>
    <x v="0"/>
    <x v="0"/>
  </r>
  <r>
    <s v="L01/070/9/000858/2021"/>
    <x v="1302"/>
    <s v="22/06/2021"/>
    <x v="1"/>
    <n v="21112"/>
    <n v="21112"/>
    <n v="1"/>
    <x v="2"/>
    <n v="2021"/>
    <s v="2021Q2"/>
    <s v="Old_Claim"/>
    <x v="2"/>
    <x v="0"/>
  </r>
  <r>
    <s v="L01/087/9/000201/2021"/>
    <x v="1294"/>
    <s v="22/06/2021"/>
    <x v="0"/>
    <n v="2835320"/>
    <n v="2335320"/>
    <n v="1"/>
    <x v="2"/>
    <n v="2021"/>
    <s v="2021Q2"/>
    <s v="Old_Claim"/>
    <x v="2"/>
    <x v="0"/>
  </r>
  <r>
    <s v="L01/070/9/000859/2021"/>
    <x v="1303"/>
    <s v="22/06/2021"/>
    <x v="1"/>
    <n v="83995"/>
    <n v="83995"/>
    <n v="1"/>
    <x v="2"/>
    <n v="2021"/>
    <s v="2021Q2"/>
    <s v="Old_Claim"/>
    <x v="2"/>
    <x v="0"/>
  </r>
  <r>
    <s v="L01/070/9/000861/2021"/>
    <x v="974"/>
    <s v="22/06/2021"/>
    <x v="1"/>
    <n v="12000"/>
    <n v="12000"/>
    <n v="1"/>
    <x v="2"/>
    <n v="2021"/>
    <s v="2021Q1"/>
    <s v="Old_Claim"/>
    <x v="1"/>
    <x v="0"/>
  </r>
  <r>
    <s v="L01/070/9/000862/2021"/>
    <x v="1286"/>
    <s v="22/06/2021"/>
    <x v="1"/>
    <n v="178000"/>
    <n v="178000"/>
    <n v="1"/>
    <x v="2"/>
    <n v="2021"/>
    <s v="2021Q2"/>
    <s v="Old_Claim"/>
    <x v="2"/>
    <x v="0"/>
  </r>
  <r>
    <s v="L01/088/9/000169/2021"/>
    <x v="1285"/>
    <s v="22/06/2021"/>
    <x v="0"/>
    <n v="20000"/>
    <n v="20000"/>
    <n v="1"/>
    <x v="2"/>
    <n v="2021"/>
    <s v="2021Q2"/>
    <s v="Old_Claim"/>
    <x v="0"/>
    <x v="0"/>
  </r>
  <r>
    <s v="L01/080/9/000436/2020"/>
    <x v="111"/>
    <s v="22/06/2021"/>
    <x v="0"/>
    <n v="50000"/>
    <n v="50000"/>
    <n v="1"/>
    <x v="0"/>
    <n v="2021"/>
    <s v="2020Q1"/>
    <s v="Old_Claim"/>
    <x v="0"/>
    <x v="0"/>
  </r>
  <r>
    <s v="L01/700/9/000864/2021"/>
    <x v="1286"/>
    <s v="21/06/2021"/>
    <x v="1"/>
    <n v="2620"/>
    <n v="2620"/>
    <n v="1"/>
    <x v="2"/>
    <n v="2021"/>
    <s v="2021Q2"/>
    <s v="Old_Claim"/>
    <x v="2"/>
    <x v="0"/>
  </r>
  <r>
    <s v="L01/110/9/000007/2021"/>
    <x v="1271"/>
    <s v="24/05/2021"/>
    <x v="2"/>
    <n v="324561.40350000001"/>
    <n v="324561.40350000001"/>
    <n v="1"/>
    <x v="2"/>
    <n v="2021"/>
    <s v="2021Q2"/>
    <s v="Old_Claim"/>
    <x v="1"/>
    <x v="0"/>
  </r>
  <r>
    <s v="L02/064/9/000014/2020"/>
    <x v="53"/>
    <s v="29/04/2021"/>
    <x v="8"/>
    <n v="324561.40350000001"/>
    <n v="324561.40350000001"/>
    <n v="1"/>
    <x v="0"/>
    <n v="2021"/>
    <s v="2020Q2"/>
    <s v="Old_Claim"/>
    <x v="1"/>
    <x v="0"/>
  </r>
  <r>
    <s v="L01/070/9/000866/2021"/>
    <x v="1301"/>
    <s v="23/06/2021"/>
    <x v="1"/>
    <n v="51187.5"/>
    <n v="51187.5"/>
    <n v="1"/>
    <x v="2"/>
    <n v="2021"/>
    <s v="2021Q2"/>
    <s v="Old_Claim"/>
    <x v="0"/>
    <x v="0"/>
  </r>
  <r>
    <s v="L01/080/9/000204/2021"/>
    <x v="1298"/>
    <s v="23/06/2021"/>
    <x v="0"/>
    <n v="1196812.5"/>
    <n v="1196812.5"/>
    <n v="1"/>
    <x v="2"/>
    <n v="2021"/>
    <s v="2021Q2"/>
    <s v="Old_Claim"/>
    <x v="0"/>
    <x v="0"/>
  </r>
  <r>
    <s v="L01/070/9/000867/2021"/>
    <x v="1299"/>
    <s v="23/06/2021"/>
    <x v="1"/>
    <n v="191500"/>
    <n v="191500"/>
    <n v="1"/>
    <x v="2"/>
    <n v="2021"/>
    <s v="2021Q2"/>
    <s v="Old_Claim"/>
    <x v="0"/>
    <x v="0"/>
  </r>
  <r>
    <s v="L01/080/9/000437/2020"/>
    <x v="447"/>
    <s v="23/06/2021"/>
    <x v="0"/>
    <n v="2465650"/>
    <n v="1965650"/>
    <n v="1"/>
    <x v="0"/>
    <n v="2021"/>
    <s v="2020Q4"/>
    <s v="Old_Claim"/>
    <x v="2"/>
    <x v="0"/>
  </r>
  <r>
    <s v="L01/088/9/000172/2021"/>
    <x v="1304"/>
    <s v="23/06/2021"/>
    <x v="0"/>
    <n v="27300"/>
    <n v="27300"/>
    <n v="1"/>
    <x v="2"/>
    <n v="2021"/>
    <s v="2021Q2"/>
    <s v="Old_Claim"/>
    <x v="0"/>
    <x v="0"/>
  </r>
  <r>
    <s v="L01/070/9/000868/2021"/>
    <x v="1305"/>
    <s v="23/06/2021"/>
    <x v="1"/>
    <n v="45000"/>
    <n v="45000"/>
    <n v="1"/>
    <x v="2"/>
    <n v="2021"/>
    <s v="2021Q2"/>
    <s v="Old_Claim"/>
    <x v="2"/>
    <x v="0"/>
  </r>
  <r>
    <s v="L01/070/9/000869/2021"/>
    <x v="1295"/>
    <s v="23/06/2021"/>
    <x v="1"/>
    <n v="9540"/>
    <n v="9540"/>
    <n v="1"/>
    <x v="2"/>
    <n v="2021"/>
    <s v="2021Q2"/>
    <s v="Old_Claim"/>
    <x v="2"/>
    <x v="0"/>
  </r>
  <r>
    <s v="L05/070/9/000873/2021"/>
    <x v="1291"/>
    <s v="22/06/2021"/>
    <x v="1"/>
    <n v="-2814149.8820000002"/>
    <n v="-2814149.8820000002"/>
    <n v="1"/>
    <x v="2"/>
    <n v="2021"/>
    <s v="2021Q2"/>
    <s v="Old_Claim"/>
    <x v="2"/>
    <x v="0"/>
  </r>
  <r>
    <s v="L01/070/9/000874/2021"/>
    <x v="1294"/>
    <s v="23/06/2021"/>
    <x v="1"/>
    <n v="34125"/>
    <n v="34125"/>
    <n v="1"/>
    <x v="2"/>
    <n v="2021"/>
    <s v="2021Q2"/>
    <s v="Old_Claim"/>
    <x v="0"/>
    <x v="0"/>
  </r>
  <r>
    <s v="L01/088/9/000173/2021"/>
    <x v="1295"/>
    <s v="22/06/2021"/>
    <x v="0"/>
    <n v="120000"/>
    <n v="120000"/>
    <n v="1"/>
    <x v="2"/>
    <n v="2021"/>
    <s v="2021Q2"/>
    <s v="Old_Claim"/>
    <x v="1"/>
    <x v="0"/>
  </r>
  <r>
    <s v="L01/070/9/000876/2021"/>
    <x v="1296"/>
    <s v="22/06/2021"/>
    <x v="1"/>
    <n v="33000"/>
    <n v="33000"/>
    <n v="1"/>
    <x v="2"/>
    <n v="2021"/>
    <s v="2021Q2"/>
    <s v="Old_Claim"/>
    <x v="2"/>
    <x v="0"/>
  </r>
  <r>
    <s v="L01/088/9/000174/2021"/>
    <x v="1299"/>
    <s v="24/06/2021"/>
    <x v="0"/>
    <n v="96390"/>
    <n v="96390"/>
    <n v="1"/>
    <x v="2"/>
    <n v="2021"/>
    <s v="2021Q2"/>
    <s v="Old_Claim"/>
    <x v="2"/>
    <x v="0"/>
  </r>
  <r>
    <s v="L01/070/9/000878/2021"/>
    <x v="1299"/>
    <s v="24/06/2021"/>
    <x v="1"/>
    <n v="11684"/>
    <n v="11684"/>
    <n v="1"/>
    <x v="2"/>
    <n v="2021"/>
    <s v="2021Q2"/>
    <s v="Old_Claim"/>
    <x v="2"/>
    <x v="0"/>
  </r>
  <r>
    <s v="L01/070/9/000879/2021"/>
    <x v="1304"/>
    <s v="24/06/2021"/>
    <x v="1"/>
    <n v="580000"/>
    <n v="580000"/>
    <n v="1"/>
    <x v="2"/>
    <n v="2021"/>
    <s v="2021Q2"/>
    <s v="Old_Claim"/>
    <x v="0"/>
    <x v="0"/>
  </r>
  <r>
    <s v="L01/080/9/000205/2021"/>
    <x v="1273"/>
    <s v="24/06/2021"/>
    <x v="0"/>
    <n v="110000"/>
    <n v="110000"/>
    <n v="1"/>
    <x v="2"/>
    <n v="2021"/>
    <s v="2021Q2"/>
    <s v="Old_Claim"/>
    <x v="0"/>
    <x v="0"/>
  </r>
  <r>
    <s v="L15/070/9/000880/2021"/>
    <x v="1286"/>
    <s v="24/06/2021"/>
    <x v="1"/>
    <n v="150000"/>
    <n v="150000"/>
    <n v="1"/>
    <x v="2"/>
    <n v="2021"/>
    <s v="2021Q2"/>
    <s v="Old_Claim"/>
    <x v="1"/>
    <x v="0"/>
  </r>
  <r>
    <s v="L01/070/9/000881/2021"/>
    <x v="1305"/>
    <s v="24/06/2021"/>
    <x v="1"/>
    <n v="205500"/>
    <n v="205500"/>
    <n v="1"/>
    <x v="2"/>
    <n v="2021"/>
    <s v="2021Q2"/>
    <s v="Old_Claim"/>
    <x v="0"/>
    <x v="0"/>
  </r>
  <r>
    <s v="L01/070/9/000883/2021"/>
    <x v="1306"/>
    <s v="18/06/2021"/>
    <x v="1"/>
    <n v="6382"/>
    <n v="6382"/>
    <n v="1"/>
    <x v="2"/>
    <n v="2021"/>
    <s v="2021Q2"/>
    <s v="Old_Claim"/>
    <x v="0"/>
    <x v="0"/>
  </r>
  <r>
    <s v="L01/070/9/000885/2021"/>
    <x v="1301"/>
    <s v="24/06/2021"/>
    <x v="1"/>
    <n v="4095"/>
    <n v="4095"/>
    <n v="1"/>
    <x v="2"/>
    <n v="2021"/>
    <s v="2021Q2"/>
    <s v="Old_Claim"/>
    <x v="0"/>
    <x v="0"/>
  </r>
  <r>
    <s v="L01/070/9/000886/2021"/>
    <x v="1295"/>
    <s v="15/06/2021"/>
    <x v="1"/>
    <n v="34940"/>
    <n v="34940"/>
    <n v="1"/>
    <x v="2"/>
    <n v="2021"/>
    <s v="2021Q2"/>
    <s v="Old_Claim"/>
    <x v="2"/>
    <x v="0"/>
  </r>
  <r>
    <s v="L01/080/9/000206/2021"/>
    <x v="1272"/>
    <s v="14/06/2021"/>
    <x v="0"/>
    <n v="40492"/>
    <n v="40492"/>
    <n v="1"/>
    <x v="2"/>
    <n v="2021"/>
    <s v="2021Q2"/>
    <s v="Old_Claim"/>
    <x v="2"/>
    <x v="0"/>
  </r>
  <r>
    <s v="L01/070/9/000888/2021"/>
    <x v="1023"/>
    <s v="23/06/2021"/>
    <x v="1"/>
    <n v="4095"/>
    <n v="4095"/>
    <n v="1"/>
    <x v="2"/>
    <n v="2021"/>
    <s v="2021Q1"/>
    <s v="Old_Claim"/>
    <x v="0"/>
    <x v="0"/>
  </r>
  <r>
    <s v="L01/070/9/000889/2021"/>
    <x v="1286"/>
    <s v="24/06/2021"/>
    <x v="1"/>
    <n v="353620"/>
    <n v="353620"/>
    <n v="1"/>
    <x v="2"/>
    <n v="2021"/>
    <s v="2021Q2"/>
    <s v="Old_Claim"/>
    <x v="2"/>
    <x v="0"/>
  </r>
  <r>
    <s v="L01/070/9/000890/2021"/>
    <x v="1307"/>
    <s v="24/06/2021"/>
    <x v="1"/>
    <n v="130000"/>
    <n v="130000"/>
    <n v="1"/>
    <x v="2"/>
    <n v="2021"/>
    <s v="2021Q2"/>
    <s v="Old_Claim"/>
    <x v="0"/>
    <x v="0"/>
  </r>
  <r>
    <s v="L01/070/9/000892/2021"/>
    <x v="171"/>
    <s v="15/06/2021"/>
    <x v="1"/>
    <n v="0"/>
    <n v="5700"/>
    <n v="1"/>
    <x v="2"/>
    <n v="2021"/>
    <s v="2021Q1"/>
    <s v="Old_Claim"/>
    <x v="0"/>
    <x v="0"/>
  </r>
  <r>
    <s v="L01/087/9/000207/2021"/>
    <x v="1308"/>
    <s v="04/06/2021"/>
    <x v="0"/>
    <n v="40950"/>
    <n v="40950"/>
    <n v="1"/>
    <x v="2"/>
    <n v="2021"/>
    <s v="2021Q2"/>
    <s v="Old_Claim"/>
    <x v="0"/>
    <x v="0"/>
  </r>
  <r>
    <s v="L01/080/9/000208/2021"/>
    <x v="1300"/>
    <s v="17/06/2021"/>
    <x v="0"/>
    <n v="130000"/>
    <n v="130000"/>
    <n v="1"/>
    <x v="2"/>
    <n v="2021"/>
    <s v="2021Q2"/>
    <s v="Old_Claim"/>
    <x v="0"/>
    <x v="0"/>
  </r>
  <r>
    <s v="L01/070/9/000894/2021"/>
    <x v="1299"/>
    <s v="23/06/2021"/>
    <x v="1"/>
    <n v="47904"/>
    <n v="47904"/>
    <n v="1"/>
    <x v="2"/>
    <n v="2021"/>
    <s v="2021Q2"/>
    <s v="Old_Claim"/>
    <x v="2"/>
    <x v="0"/>
  </r>
  <r>
    <s v="L01/080/9/000209/2021"/>
    <x v="959"/>
    <s v="22/06/2021"/>
    <x v="0"/>
    <n v="480000"/>
    <n v="480000"/>
    <n v="1"/>
    <x v="2"/>
    <n v="2021"/>
    <s v="2021Q1"/>
    <s v="Old_Claim"/>
    <x v="2"/>
    <x v="0"/>
  </r>
  <r>
    <s v="L01/070/9/000895/2021"/>
    <x v="1297"/>
    <s v="22/06/2021"/>
    <x v="1"/>
    <n v="20596"/>
    <n v="20596"/>
    <n v="1"/>
    <x v="2"/>
    <n v="2021"/>
    <s v="2021Q2"/>
    <s v="Old_Claim"/>
    <x v="2"/>
    <x v="0"/>
  </r>
  <r>
    <s v="L15/070/9/000896/2021"/>
    <x v="1305"/>
    <s v="25/06/2021"/>
    <x v="1"/>
    <n v="30928"/>
    <n v="30928"/>
    <n v="1"/>
    <x v="2"/>
    <n v="2021"/>
    <s v="2021Q2"/>
    <s v="Old_Claim"/>
    <x v="2"/>
    <x v="0"/>
  </r>
  <r>
    <s v="L01/070/9/000897/2021"/>
    <x v="1309"/>
    <s v="25/06/2021"/>
    <x v="1"/>
    <n v="10960"/>
    <n v="10960"/>
    <n v="1"/>
    <x v="2"/>
    <n v="2021"/>
    <s v="2021Q2"/>
    <s v="Old_Claim"/>
    <x v="2"/>
    <x v="0"/>
  </r>
  <r>
    <s v="L01/070/9/000898/2021"/>
    <x v="1304"/>
    <s v="25/06/2021"/>
    <x v="1"/>
    <n v="34125"/>
    <n v="34125"/>
    <n v="1"/>
    <x v="2"/>
    <n v="2021"/>
    <s v="2021Q2"/>
    <s v="Old_Claim"/>
    <x v="0"/>
    <x v="0"/>
  </r>
  <r>
    <s v="L01/070/9/000899/2021"/>
    <x v="1285"/>
    <s v="16/06/2021"/>
    <x v="1"/>
    <n v="17062.5"/>
    <n v="17062.5"/>
    <n v="1"/>
    <x v="2"/>
    <n v="2021"/>
    <s v="2021Q2"/>
    <s v="Old_Claim"/>
    <x v="0"/>
    <x v="0"/>
  </r>
  <r>
    <s v="L01/087/9/000210/2021"/>
    <x v="1306"/>
    <s v="22/06/2021"/>
    <x v="0"/>
    <n v="84944"/>
    <n v="84944"/>
    <n v="1"/>
    <x v="2"/>
    <n v="2021"/>
    <s v="2021Q2"/>
    <s v="Old_Claim"/>
    <x v="2"/>
    <x v="0"/>
  </r>
  <r>
    <s v="L01/070/9/000901/2021"/>
    <x v="1299"/>
    <s v="25/06/2021"/>
    <x v="1"/>
    <n v="274000"/>
    <n v="274000"/>
    <n v="1"/>
    <x v="2"/>
    <n v="2021"/>
    <s v="2021Q2"/>
    <s v="Old_Claim"/>
    <x v="0"/>
    <x v="0"/>
  </r>
  <r>
    <s v="L01/070/9/000902/2021"/>
    <x v="1283"/>
    <s v="24/06/2021"/>
    <x v="1"/>
    <n v="231412.2807"/>
    <n v="231412.2807"/>
    <n v="1"/>
    <x v="2"/>
    <n v="2021"/>
    <s v="2021Q2"/>
    <s v="Old_Claim"/>
    <x v="1"/>
    <x v="0"/>
  </r>
  <r>
    <s v="L01/070/9/000904/2021"/>
    <x v="1286"/>
    <s v="28/06/2021"/>
    <x v="1"/>
    <n v="10852"/>
    <n v="10852"/>
    <n v="1"/>
    <x v="2"/>
    <n v="2021"/>
    <s v="2021Q2"/>
    <s v="Old_Claim"/>
    <x v="2"/>
    <x v="0"/>
  </r>
  <r>
    <s v="L01/700/9/000905/2021"/>
    <x v="171"/>
    <s v="22/06/2021"/>
    <x v="1"/>
    <n v="4095"/>
    <n v="4095"/>
    <n v="1"/>
    <x v="2"/>
    <n v="2021"/>
    <s v="2021Q1"/>
    <s v="Old_Claim"/>
    <x v="0"/>
    <x v="0"/>
  </r>
  <r>
    <s v="L01/088/9/000177/2021"/>
    <x v="1307"/>
    <s v="24/06/2021"/>
    <x v="0"/>
    <n v="25000"/>
    <n v="25000"/>
    <n v="1"/>
    <x v="2"/>
    <n v="2021"/>
    <s v="2021Q2"/>
    <s v="Old_Claim"/>
    <x v="2"/>
    <x v="0"/>
  </r>
  <r>
    <s v="L01/088/9/000178/2021"/>
    <x v="1310"/>
    <s v="28/06/2021"/>
    <x v="0"/>
    <n v="11000"/>
    <n v="11000"/>
    <n v="1"/>
    <x v="2"/>
    <n v="2021"/>
    <s v="2021Q2"/>
    <s v="Old_Claim"/>
    <x v="2"/>
    <x v="0"/>
  </r>
  <r>
    <s v="L05/070/9/000906/2021"/>
    <x v="1301"/>
    <s v="28/06/2021"/>
    <x v="1"/>
    <n v="456441.1765"/>
    <n v="456441.1765"/>
    <n v="1"/>
    <x v="2"/>
    <n v="2021"/>
    <s v="2021Q2"/>
    <s v="Old_Claim"/>
    <x v="1"/>
    <x v="0"/>
  </r>
  <r>
    <s v="L05/080/9/000211/2021"/>
    <x v="1281"/>
    <s v="28/06/2021"/>
    <x v="0"/>
    <n v="100000"/>
    <n v="100000"/>
    <n v="1"/>
    <x v="2"/>
    <n v="2021"/>
    <s v="2021Q2"/>
    <s v="Old_Claim"/>
    <x v="0"/>
    <x v="0"/>
  </r>
  <r>
    <s v="L01/070/9/000909/2021"/>
    <x v="1307"/>
    <s v="28/06/2021"/>
    <x v="1"/>
    <n v="34125"/>
    <n v="34125"/>
    <n v="1"/>
    <x v="2"/>
    <n v="2021"/>
    <s v="2021Q2"/>
    <s v="Old_Claim"/>
    <x v="0"/>
    <x v="0"/>
  </r>
  <r>
    <s v="L01/070/9/000910/2021"/>
    <x v="1301"/>
    <s v="25/06/2021"/>
    <x v="1"/>
    <n v="7000"/>
    <n v="193000"/>
    <n v="1"/>
    <x v="2"/>
    <n v="2021"/>
    <s v="2021Q2"/>
    <s v="Old_Claim"/>
    <x v="2"/>
    <x v="0"/>
  </r>
  <r>
    <s v="L01/070/9/000911/2021"/>
    <x v="1293"/>
    <s v="29/06/2021"/>
    <x v="1"/>
    <n v="327000"/>
    <n v="835000"/>
    <n v="1"/>
    <x v="2"/>
    <n v="2021"/>
    <s v="2021Q2"/>
    <s v="Old_Claim"/>
    <x v="2"/>
    <x v="0"/>
  </r>
  <r>
    <s v="L01/070/9/000912/2021"/>
    <x v="1311"/>
    <s v="29/06/2021"/>
    <x v="1"/>
    <n v="277268.17044000002"/>
    <n v="277268.17044000002"/>
    <n v="1"/>
    <x v="2"/>
    <n v="2021"/>
    <s v="2021Q2"/>
    <s v="Old_Claim"/>
    <x v="1"/>
    <x v="0"/>
  </r>
  <r>
    <s v="L01/070/9/000913/2021"/>
    <x v="1291"/>
    <s v="30/06/2021"/>
    <x v="1"/>
    <n v="65000"/>
    <n v="65000"/>
    <n v="1"/>
    <x v="2"/>
    <n v="2021"/>
    <s v="2021Q2"/>
    <s v="Old_Claim"/>
    <x v="0"/>
    <x v="0"/>
  </r>
  <r>
    <s v="L01/070/9/000914/2021"/>
    <x v="1311"/>
    <s v="30/06/2021"/>
    <x v="1"/>
    <n v="6676"/>
    <n v="6676"/>
    <n v="1"/>
    <x v="2"/>
    <n v="2021"/>
    <s v="2021Q2"/>
    <s v="Old_Claim"/>
    <x v="2"/>
    <x v="0"/>
  </r>
  <r>
    <s v="L01/070/9/000915/2021"/>
    <x v="1312"/>
    <s v="30/06/2021"/>
    <x v="1"/>
    <n v="1035000"/>
    <n v="1035000"/>
    <n v="1"/>
    <x v="2"/>
    <n v="2021"/>
    <s v="2021Q2"/>
    <s v="Old_Claim"/>
    <x v="2"/>
    <x v="0"/>
  </r>
  <r>
    <s v="L02/070/9/000916/2021"/>
    <x v="1310"/>
    <s v="30/06/2021"/>
    <x v="1"/>
    <n v="19500"/>
    <n v="19500"/>
    <n v="1"/>
    <x v="2"/>
    <n v="2021"/>
    <s v="2021Q2"/>
    <s v="Old_Claim"/>
    <x v="2"/>
    <x v="0"/>
  </r>
  <r>
    <s v="L01/087/9/000212/2021"/>
    <x v="1294"/>
    <s v="29/06/2021"/>
    <x v="0"/>
    <n v="50000"/>
    <n v="50000"/>
    <n v="1"/>
    <x v="2"/>
    <n v="2021"/>
    <s v="2021Q2"/>
    <s v="New_Claim/ Reopening"/>
    <x v="3"/>
    <x v="0"/>
  </r>
  <r>
    <s v="L01/801/9/000004/2021"/>
    <x v="1312"/>
    <s v="30/06/2021"/>
    <x v="0"/>
    <n v="855344"/>
    <n v="855344"/>
    <n v="1"/>
    <x v="2"/>
    <n v="2021"/>
    <s v="2021Q2"/>
    <s v="Old_Claim"/>
    <x v="0"/>
    <x v="0"/>
  </r>
  <r>
    <s v="L01/070/9/000917/2021"/>
    <x v="1311"/>
    <s v="30/06/2021"/>
    <x v="1"/>
    <n v="97500"/>
    <n v="97500"/>
    <n v="1"/>
    <x v="2"/>
    <n v="2021"/>
    <s v="2021Q2"/>
    <s v="Old_Claim"/>
    <x v="2"/>
    <x v="0"/>
  </r>
  <r>
    <s v="L01/070/9/000918/2021"/>
    <x v="1313"/>
    <s v="01/07/2021"/>
    <x v="1"/>
    <n v="52000"/>
    <n v="52000"/>
    <n v="1"/>
    <x v="2"/>
    <n v="2021"/>
    <s v="2021Q2"/>
    <s v="Old_Claim"/>
    <x v="0"/>
    <x v="0"/>
  </r>
  <r>
    <s v="L05/070/9/000919/2021"/>
    <x v="1305"/>
    <s v="01/07/2021"/>
    <x v="1"/>
    <n v="207000"/>
    <n v="207000"/>
    <n v="1"/>
    <x v="2"/>
    <n v="2021"/>
    <s v="2021Q2"/>
    <s v="Old_Claim"/>
    <x v="0"/>
    <x v="0"/>
  </r>
  <r>
    <s v="L01/070/9/000920/2021"/>
    <x v="1314"/>
    <s v="01/07/2021"/>
    <x v="1"/>
    <n v="190000"/>
    <n v="190000"/>
    <n v="1"/>
    <x v="2"/>
    <n v="2021"/>
    <s v="2021Q2"/>
    <s v="Old_Claim"/>
    <x v="0"/>
    <x v="0"/>
  </r>
  <r>
    <s v="L02/070/9/001270/2020"/>
    <x v="462"/>
    <s v="01/07/2021"/>
    <x v="1"/>
    <n v="259649.12280000001"/>
    <n v="259649.12280000001"/>
    <n v="1"/>
    <x v="0"/>
    <n v="2021"/>
    <s v="2020Q4"/>
    <s v="Old_Claim"/>
    <x v="1"/>
    <x v="0"/>
  </r>
  <r>
    <s v="L01/080/9/000438/2020"/>
    <x v="259"/>
    <s v="01/07/2021"/>
    <x v="0"/>
    <n v="1775541.7959"/>
    <n v="-724458.20409999997"/>
    <n v="1"/>
    <x v="0"/>
    <n v="2021"/>
    <s v="2020Q2"/>
    <s v="Old_Claim"/>
    <x v="1"/>
    <x v="0"/>
  </r>
  <r>
    <s v="L01/070/9/000922/2021"/>
    <x v="1315"/>
    <s v="01/07/2021"/>
    <x v="1"/>
    <n v="307500"/>
    <n v="307500"/>
    <n v="1"/>
    <x v="2"/>
    <n v="2021"/>
    <s v="2021Q2"/>
    <s v="Old_Claim"/>
    <x v="0"/>
    <x v="0"/>
  </r>
  <r>
    <s v="L01/088/9/000180/2021"/>
    <x v="1316"/>
    <s v="02/07/2021"/>
    <x v="0"/>
    <n v="7000"/>
    <n v="7000"/>
    <n v="1"/>
    <x v="2"/>
    <n v="2021"/>
    <s v="2021Q3"/>
    <s v="Old_Claim"/>
    <x v="2"/>
    <x v="0"/>
  </r>
  <r>
    <s v="L01/070/9/000923/2021"/>
    <x v="1317"/>
    <s v="02/07/2021"/>
    <x v="1"/>
    <n v="28360"/>
    <n v="28360"/>
    <n v="1"/>
    <x v="2"/>
    <n v="2021"/>
    <s v="2021Q2"/>
    <s v="Old_Claim"/>
    <x v="2"/>
    <x v="0"/>
  </r>
  <r>
    <s v="L01/087/9/000439/2020"/>
    <x v="53"/>
    <s v="05/07/2021"/>
    <x v="0"/>
    <n v="110000"/>
    <n v="110000"/>
    <n v="1"/>
    <x v="0"/>
    <n v="2021"/>
    <s v="2020Q2"/>
    <s v="Old_Claim"/>
    <x v="0"/>
    <x v="0"/>
  </r>
  <r>
    <s v="L01/070/9/000928/2021"/>
    <x v="1309"/>
    <s v="05/07/2021"/>
    <x v="1"/>
    <n v="71500"/>
    <n v="71500"/>
    <n v="1"/>
    <x v="2"/>
    <n v="2021"/>
    <s v="2021Q2"/>
    <s v="Old_Claim"/>
    <x v="0"/>
    <x v="0"/>
  </r>
  <r>
    <s v="L01/080/9/000213/2021"/>
    <x v="1315"/>
    <s v="05/07/2021"/>
    <x v="0"/>
    <n v="1693156"/>
    <n v="1693156"/>
    <n v="1"/>
    <x v="2"/>
    <n v="2021"/>
    <s v="2021Q2"/>
    <s v="Old_Claim"/>
    <x v="2"/>
    <x v="0"/>
  </r>
  <r>
    <s v="L01/088/9/000181/2021"/>
    <x v="1318"/>
    <s v="05/07/2021"/>
    <x v="0"/>
    <n v="46000"/>
    <n v="46000"/>
    <n v="1"/>
    <x v="2"/>
    <n v="2021"/>
    <s v="2021Q3"/>
    <s v="Old_Claim"/>
    <x v="1"/>
    <x v="0"/>
  </r>
  <r>
    <s v="L01/088/9/000182/2021"/>
    <x v="1319"/>
    <s v="06/07/2021"/>
    <x v="0"/>
    <n v="320000"/>
    <n v="320000"/>
    <n v="1"/>
    <x v="2"/>
    <n v="2021"/>
    <s v="2021Q3"/>
    <s v="Old_Claim"/>
    <x v="0"/>
    <x v="0"/>
  </r>
  <r>
    <s v="L05/070/9/000929/2021"/>
    <x v="1254"/>
    <s v="06/07/2021"/>
    <x v="1"/>
    <n v="12000"/>
    <n v="12000"/>
    <n v="1"/>
    <x v="2"/>
    <n v="2021"/>
    <s v="2021Q2"/>
    <s v="Old_Claim"/>
    <x v="0"/>
    <x v="0"/>
  </r>
  <r>
    <s v="L01/070/9/000930/2021"/>
    <x v="1253"/>
    <s v="03/05/2021"/>
    <x v="1"/>
    <n v="27324"/>
    <n v="27324"/>
    <n v="1"/>
    <x v="2"/>
    <n v="2021"/>
    <s v="2021Q2"/>
    <s v="Old_Claim"/>
    <x v="2"/>
    <x v="0"/>
  </r>
  <r>
    <s v="L01/070/9/000931/2021"/>
    <x v="1278"/>
    <s v="05/07/2021"/>
    <x v="1"/>
    <n v="98000"/>
    <n v="98000"/>
    <n v="1"/>
    <x v="2"/>
    <n v="2021"/>
    <s v="2021Q2"/>
    <s v="Old_Claim"/>
    <x v="2"/>
    <x v="0"/>
  </r>
  <r>
    <s v="L01/070/9/000932/2021"/>
    <x v="1312"/>
    <s v="05/07/2021"/>
    <x v="1"/>
    <n v="-660000"/>
    <n v="-660000"/>
    <n v="1"/>
    <x v="2"/>
    <n v="2021"/>
    <s v="2021Q2"/>
    <s v="Old_Claim"/>
    <x v="0"/>
    <x v="0"/>
  </r>
  <r>
    <s v="L01/070/9/000933/2021"/>
    <x v="1312"/>
    <s v="05/07/2021"/>
    <x v="1"/>
    <n v="12360"/>
    <n v="12360"/>
    <n v="1"/>
    <x v="2"/>
    <n v="2021"/>
    <s v="2021Q2"/>
    <s v="Old_Claim"/>
    <x v="2"/>
    <x v="0"/>
  </r>
  <r>
    <s v="L01/070/9/000936/2021"/>
    <x v="1320"/>
    <s v="05/07/2021"/>
    <x v="1"/>
    <n v="20000"/>
    <n v="20000"/>
    <n v="1"/>
    <x v="2"/>
    <n v="2021"/>
    <s v="2021Q1"/>
    <s v="Old_Claim"/>
    <x v="0"/>
    <x v="0"/>
  </r>
  <r>
    <s v="L01/070/9/000937/2021"/>
    <x v="1321"/>
    <s v="05/07/2021"/>
    <x v="1"/>
    <n v="52620"/>
    <n v="52620"/>
    <n v="1"/>
    <x v="2"/>
    <n v="2021"/>
    <s v="2021Q2"/>
    <s v="Old_Claim"/>
    <x v="2"/>
    <x v="0"/>
  </r>
  <r>
    <s v="L15/080/9/000215/2021"/>
    <x v="1315"/>
    <s v="06/07/2021"/>
    <x v="0"/>
    <n v="100000"/>
    <n v="100000"/>
    <n v="1"/>
    <x v="2"/>
    <n v="2021"/>
    <s v="2021Q2"/>
    <s v="Old_Claim"/>
    <x v="0"/>
    <x v="0"/>
  </r>
  <r>
    <s v="L01/080/9/000216/2021"/>
    <x v="1322"/>
    <s v="06/07/2021"/>
    <x v="0"/>
    <n v="100000"/>
    <n v="100000"/>
    <n v="1"/>
    <x v="2"/>
    <n v="2021"/>
    <s v="2021Q3"/>
    <s v="Old_Claim"/>
    <x v="0"/>
    <x v="0"/>
  </r>
  <r>
    <s v="L01/087/9/000217/2021"/>
    <x v="1287"/>
    <s v="06/07/2021"/>
    <x v="0"/>
    <n v="100000"/>
    <n v="100000"/>
    <n v="1"/>
    <x v="2"/>
    <n v="2021"/>
    <s v="2021Q2"/>
    <s v="Old_Claim"/>
    <x v="0"/>
    <x v="0"/>
  </r>
  <r>
    <s v="L01/088/9/000183/2021"/>
    <x v="1316"/>
    <s v="06/07/2021"/>
    <x v="0"/>
    <n v="1516"/>
    <n v="1516"/>
    <n v="1"/>
    <x v="2"/>
    <n v="2021"/>
    <s v="2021Q3"/>
    <s v="Old_Claim"/>
    <x v="2"/>
    <x v="0"/>
  </r>
  <r>
    <s v="L01/088/9/000184/2021"/>
    <x v="1318"/>
    <s v="07/07/2021"/>
    <x v="0"/>
    <n v="27500"/>
    <n v="27500"/>
    <n v="1"/>
    <x v="2"/>
    <n v="2021"/>
    <s v="2021Q3"/>
    <s v="Old_Claim"/>
    <x v="2"/>
    <x v="0"/>
  </r>
  <r>
    <s v="L01/070/9/000939/2021"/>
    <x v="1313"/>
    <s v="07/07/2021"/>
    <x v="1"/>
    <n v="15000"/>
    <n v="15000"/>
    <n v="1"/>
    <x v="2"/>
    <n v="2021"/>
    <s v="2021Q2"/>
    <s v="Old_Claim"/>
    <x v="0"/>
    <x v="0"/>
  </r>
  <r>
    <s v="L01/088/9/000186/2021"/>
    <x v="1302"/>
    <s v="07/07/2021"/>
    <x v="0"/>
    <n v="80000"/>
    <n v="80000"/>
    <n v="1"/>
    <x v="2"/>
    <n v="2021"/>
    <s v="2021Q2"/>
    <s v="Old_Claim"/>
    <x v="0"/>
    <x v="0"/>
  </r>
  <r>
    <s v="L01/088/9/000187/2021"/>
    <x v="1317"/>
    <s v="07/07/2021"/>
    <x v="0"/>
    <n v="100000"/>
    <n v="100000"/>
    <n v="1"/>
    <x v="2"/>
    <n v="2021"/>
    <s v="2021Q2"/>
    <s v="Old_Claim"/>
    <x v="0"/>
    <x v="0"/>
  </r>
  <r>
    <s v="L01/070/9/000940/2021"/>
    <x v="1284"/>
    <s v="05/07/2021"/>
    <x v="1"/>
    <n v="68000"/>
    <n v="68000"/>
    <n v="1"/>
    <x v="2"/>
    <n v="2021"/>
    <s v="2021Q2"/>
    <s v="Old_Claim"/>
    <x v="0"/>
    <x v="0"/>
  </r>
  <r>
    <s v="L01/062/9/000003/2021"/>
    <x v="1062"/>
    <s v="01/07/2021"/>
    <x v="5"/>
    <n v="12"/>
    <n v="12"/>
    <n v="1"/>
    <x v="2"/>
    <n v="2021"/>
    <s v="2021Q1"/>
    <s v="Old_Claim"/>
    <x v="0"/>
    <x v="0"/>
  </r>
  <r>
    <s v="L01/070/9/000941/2021"/>
    <x v="1311"/>
    <s v="05/07/2021"/>
    <x v="1"/>
    <n v="279122.80699999997"/>
    <n v="279122.80699999997"/>
    <n v="1"/>
    <x v="2"/>
    <n v="2021"/>
    <s v="2021Q2"/>
    <s v="Old_Claim"/>
    <x v="1"/>
    <x v="0"/>
  </r>
  <r>
    <s v="L01/087/9/000219/2021"/>
    <x v="1317"/>
    <s v="08/07/2021"/>
    <x v="0"/>
    <n v="63443"/>
    <n v="63443"/>
    <n v="1"/>
    <x v="2"/>
    <n v="2021"/>
    <s v="2021Q2"/>
    <s v="Old_Claim"/>
    <x v="2"/>
    <x v="0"/>
  </r>
  <r>
    <s v="L01/070/9/000942/2021"/>
    <x v="1319"/>
    <s v="08/07/2021"/>
    <x v="1"/>
    <n v="142620"/>
    <n v="142620"/>
    <n v="1"/>
    <x v="2"/>
    <n v="2021"/>
    <s v="2021Q3"/>
    <s v="Old_Claim"/>
    <x v="2"/>
    <x v="0"/>
  </r>
  <r>
    <s v="L01/070/9/000943/2021"/>
    <x v="1310"/>
    <s v="02/07/2021"/>
    <x v="1"/>
    <n v="293620"/>
    <n v="293620"/>
    <n v="1"/>
    <x v="2"/>
    <n v="2021"/>
    <s v="2021Q2"/>
    <s v="Old_Claim"/>
    <x v="2"/>
    <x v="0"/>
  </r>
  <r>
    <s v="L01/070/9/000944/2021"/>
    <x v="1323"/>
    <s v="08/07/2021"/>
    <x v="1"/>
    <n v="441659"/>
    <n v="441659"/>
    <n v="1"/>
    <x v="2"/>
    <n v="2021"/>
    <s v="2021Q3"/>
    <s v="Old_Claim"/>
    <x v="2"/>
    <x v="0"/>
  </r>
  <r>
    <s v="L05/070/9/000945/2021"/>
    <x v="1306"/>
    <s v="08/07/2021"/>
    <x v="1"/>
    <n v="12384"/>
    <n v="12384"/>
    <n v="1"/>
    <x v="2"/>
    <n v="2021"/>
    <s v="2021Q2"/>
    <s v="Old_Claim"/>
    <x v="2"/>
    <x v="0"/>
  </r>
  <r>
    <s v="L01/110/9/000008/2021"/>
    <x v="1324"/>
    <s v="08/07/2021"/>
    <x v="2"/>
    <n v="50000"/>
    <n v="50000"/>
    <n v="1"/>
    <x v="2"/>
    <n v="2021"/>
    <s v="2021Q3"/>
    <s v="Old_Claim"/>
    <x v="0"/>
    <x v="0"/>
  </r>
  <r>
    <s v="L01/070/9/000946/2021"/>
    <x v="1318"/>
    <s v="06/07/2021"/>
    <x v="1"/>
    <n v="100000"/>
    <n v="100000"/>
    <n v="1"/>
    <x v="2"/>
    <n v="2021"/>
    <s v="2021Q3"/>
    <s v="Old_Claim"/>
    <x v="0"/>
    <x v="0"/>
  </r>
  <r>
    <s v="L01/700/9/000947/2021"/>
    <x v="1319"/>
    <s v="06/07/2021"/>
    <x v="1"/>
    <n v="12000"/>
    <n v="12000"/>
    <n v="1"/>
    <x v="2"/>
    <n v="2021"/>
    <s v="2021Q3"/>
    <s v="Old_Claim"/>
    <x v="0"/>
    <x v="0"/>
  </r>
  <r>
    <s v="L01/070/9/000948/2021"/>
    <x v="1284"/>
    <s v="06/07/2021"/>
    <x v="1"/>
    <n v="50000"/>
    <n v="50000"/>
    <n v="1"/>
    <x v="2"/>
    <n v="2021"/>
    <s v="2021Q2"/>
    <s v="Old_Claim"/>
    <x v="0"/>
    <x v="0"/>
  </r>
  <r>
    <s v="L01/070/9/000949/2021"/>
    <x v="1324"/>
    <s v="09/07/2021"/>
    <x v="1"/>
    <n v="10000"/>
    <n v="10000"/>
    <n v="1"/>
    <x v="2"/>
    <n v="2021"/>
    <s v="2021Q3"/>
    <s v="Old_Claim"/>
    <x v="2"/>
    <x v="0"/>
  </r>
  <r>
    <s v="L01/083/9/000189/2021"/>
    <x v="1316"/>
    <s v="08/07/2021"/>
    <x v="0"/>
    <n v="50000"/>
    <n v="50000"/>
    <n v="1"/>
    <x v="2"/>
    <n v="2021"/>
    <s v="2021Q3"/>
    <s v="Old_Claim"/>
    <x v="0"/>
    <x v="0"/>
  </r>
  <r>
    <s v="L01/070/9/000951/2021"/>
    <x v="1301"/>
    <s v="12/07/2021"/>
    <x v="1"/>
    <n v="936"/>
    <n v="936"/>
    <n v="1"/>
    <x v="2"/>
    <n v="2021"/>
    <s v="2021Q2"/>
    <s v="Old_Claim"/>
    <x v="2"/>
    <x v="0"/>
  </r>
  <r>
    <s v="L01/088/9/000190/2021"/>
    <x v="1325"/>
    <s v="12/07/2021"/>
    <x v="0"/>
    <n v="110000"/>
    <n v="110000"/>
    <n v="1"/>
    <x v="2"/>
    <n v="2021"/>
    <s v="2021Q3"/>
    <s v="Old_Claim"/>
    <x v="0"/>
    <x v="0"/>
  </r>
  <r>
    <s v="L01/088/9/000191/2021"/>
    <x v="1309"/>
    <s v="28/06/2021"/>
    <x v="0"/>
    <n v="17500"/>
    <n v="17500"/>
    <n v="1"/>
    <x v="2"/>
    <n v="2021"/>
    <s v="2021Q2"/>
    <s v="Old_Claim"/>
    <x v="0"/>
    <x v="0"/>
  </r>
  <r>
    <s v="L01/020/9/000002/2021"/>
    <x v="1272"/>
    <s v="09/07/2021"/>
    <x v="3"/>
    <n v="20000"/>
    <n v="7128"/>
    <n v="1"/>
    <x v="2"/>
    <n v="2021"/>
    <s v="2021Q2"/>
    <s v="Old_Claim"/>
    <x v="0"/>
    <x v="0"/>
  </r>
  <r>
    <s v="L01/062/9/000004/2021"/>
    <x v="1265"/>
    <s v="08/07/2021"/>
    <x v="5"/>
    <n v="110000"/>
    <n v="110000"/>
    <n v="1"/>
    <x v="2"/>
    <n v="2021"/>
    <s v="2021Q2"/>
    <s v="Old_Claim"/>
    <x v="0"/>
    <x v="0"/>
  </r>
  <r>
    <s v="L01/088/9/000192/2021"/>
    <x v="1326"/>
    <s v="12/07/2021"/>
    <x v="0"/>
    <n v="650000"/>
    <n v="650000"/>
    <n v="1"/>
    <x v="2"/>
    <n v="2021"/>
    <s v="2021Q3"/>
    <s v="Old_Claim"/>
    <x v="0"/>
    <x v="0"/>
  </r>
  <r>
    <s v="L01/070/9/000952/2021"/>
    <x v="1313"/>
    <s v="12/07/2021"/>
    <x v="1"/>
    <n v="175000"/>
    <n v="175000"/>
    <n v="1"/>
    <x v="2"/>
    <n v="2021"/>
    <s v="2021Q2"/>
    <s v="Old_Claim"/>
    <x v="1"/>
    <x v="0"/>
  </r>
  <r>
    <s v="L01/070/9/000953/2021"/>
    <x v="1327"/>
    <s v="13/07/2021"/>
    <x v="1"/>
    <n v="112000"/>
    <n v="112000"/>
    <n v="1"/>
    <x v="2"/>
    <n v="2021"/>
    <s v="2021Q3"/>
    <s v="Old_Claim"/>
    <x v="0"/>
    <x v="0"/>
  </r>
  <r>
    <s v="L01/070/9/000954/2021"/>
    <x v="1327"/>
    <s v="13/07/2021"/>
    <x v="1"/>
    <n v="110000"/>
    <n v="110000"/>
    <n v="1"/>
    <x v="2"/>
    <n v="2021"/>
    <s v="2021Q3"/>
    <s v="Old_Claim"/>
    <x v="0"/>
    <x v="0"/>
  </r>
  <r>
    <s v="L01/070/9/000955/2021"/>
    <x v="1316"/>
    <s v="13/07/2021"/>
    <x v="1"/>
    <n v="246666.6667"/>
    <n v="246666.6667"/>
    <n v="1"/>
    <x v="2"/>
    <n v="2021"/>
    <s v="2021Q3"/>
    <s v="Old_Claim"/>
    <x v="1"/>
    <x v="0"/>
  </r>
  <r>
    <s v="L01/070/9/000957/2021"/>
    <x v="1327"/>
    <s v="13/07/2021"/>
    <x v="1"/>
    <n v="34700"/>
    <n v="34700"/>
    <n v="1"/>
    <x v="2"/>
    <n v="2021"/>
    <s v="2021Q3"/>
    <s v="Old_Claim"/>
    <x v="2"/>
    <x v="0"/>
  </r>
  <r>
    <s v="L01/088/9/000193/2021"/>
    <x v="1311"/>
    <s v="13/07/2021"/>
    <x v="0"/>
    <n v="93620"/>
    <n v="93620"/>
    <n v="1"/>
    <x v="2"/>
    <n v="2021"/>
    <s v="2021Q2"/>
    <s v="Old_Claim"/>
    <x v="2"/>
    <x v="0"/>
  </r>
  <r>
    <s v="L02/070/9/000959/2021"/>
    <x v="1324"/>
    <s v="13/07/2021"/>
    <x v="1"/>
    <n v="32700"/>
    <n v="32700"/>
    <n v="1"/>
    <x v="2"/>
    <n v="2021"/>
    <s v="2021Q3"/>
    <s v="Old_Claim"/>
    <x v="2"/>
    <x v="0"/>
  </r>
  <r>
    <s v="L01/070/9/000960/2021"/>
    <x v="1286"/>
    <s v="13/07/2021"/>
    <x v="1"/>
    <n v="1300000"/>
    <n v="1300000"/>
    <n v="1"/>
    <x v="2"/>
    <n v="2021"/>
    <s v="2021Q2"/>
    <s v="Old_Claim"/>
    <x v="0"/>
    <x v="0"/>
  </r>
  <r>
    <s v="L02/080/9/000223/2021"/>
    <x v="1325"/>
    <s v="13/07/2021"/>
    <x v="0"/>
    <n v="15000"/>
    <n v="15000"/>
    <n v="1"/>
    <x v="2"/>
    <n v="2021"/>
    <s v="2021Q3"/>
    <s v="Old_Claim"/>
    <x v="0"/>
    <x v="0"/>
  </r>
  <r>
    <s v="L01/110/9/000009/2021"/>
    <x v="1013"/>
    <s v="30/06/2021"/>
    <x v="2"/>
    <n v="50000"/>
    <n v="50000"/>
    <n v="1"/>
    <x v="2"/>
    <n v="2021"/>
    <s v="2021Q1"/>
    <s v="Old_Claim"/>
    <x v="0"/>
    <x v="0"/>
  </r>
  <r>
    <s v="L01/103/9/000006/2021"/>
    <x v="1013"/>
    <s v="30/06/2021"/>
    <x v="4"/>
    <n v="196881"/>
    <n v="196881"/>
    <n v="1"/>
    <x v="2"/>
    <n v="2021"/>
    <s v="2021Q1"/>
    <s v="Old_Claim"/>
    <x v="1"/>
    <x v="0"/>
  </r>
  <r>
    <s v="L01/080/9/000224/2021"/>
    <x v="1325"/>
    <s v="14/07/2021"/>
    <x v="0"/>
    <n v="180700"/>
    <n v="180700"/>
    <n v="1"/>
    <x v="2"/>
    <n v="2021"/>
    <s v="2021Q3"/>
    <s v="Old_Claim"/>
    <x v="2"/>
    <x v="0"/>
  </r>
  <r>
    <s v="L01/064/9/000004/2021"/>
    <x v="1013"/>
    <s v="30/06/2021"/>
    <x v="8"/>
    <n v="150000"/>
    <n v="150000"/>
    <n v="1"/>
    <x v="2"/>
    <n v="2021"/>
    <s v="2021Q1"/>
    <s v="Old_Claim"/>
    <x v="0"/>
    <x v="0"/>
  </r>
  <r>
    <s v="L01/088/9/000194/2021"/>
    <x v="1311"/>
    <s v="12/07/2021"/>
    <x v="0"/>
    <n v="59980"/>
    <n v="59980"/>
    <n v="1"/>
    <x v="2"/>
    <n v="2021"/>
    <s v="2021Q2"/>
    <s v="Old_Claim"/>
    <x v="2"/>
    <x v="0"/>
  </r>
  <r>
    <s v="L01/070/9/000961/2021"/>
    <x v="1328"/>
    <s v="14/07/2021"/>
    <x v="1"/>
    <n v="293264.41099"/>
    <n v="293264.41099"/>
    <n v="1"/>
    <x v="2"/>
    <n v="2021"/>
    <s v="2021Q3"/>
    <s v="Old_Claim"/>
    <x v="1"/>
    <x v="0"/>
  </r>
  <r>
    <s v="L01/070/9/000962/2021"/>
    <x v="1327"/>
    <s v="14/07/2021"/>
    <x v="1"/>
    <n v="64972"/>
    <n v="64972"/>
    <n v="1"/>
    <x v="2"/>
    <n v="2021"/>
    <s v="2021Q3"/>
    <s v="Old_Claim"/>
    <x v="2"/>
    <x v="0"/>
  </r>
  <r>
    <s v="L01/070/9/000963/2021"/>
    <x v="1329"/>
    <s v="14/07/2021"/>
    <x v="1"/>
    <n v="71500"/>
    <n v="71500"/>
    <n v="1"/>
    <x v="2"/>
    <n v="2021"/>
    <s v="2021Q3"/>
    <s v="Old_Claim"/>
    <x v="2"/>
    <x v="0"/>
  </r>
  <r>
    <s v="L01/070/9/000964/2021"/>
    <x v="1257"/>
    <s v="05/07/2021"/>
    <x v="1"/>
    <n v="1400000"/>
    <n v="1400000"/>
    <n v="1"/>
    <x v="2"/>
    <n v="2021"/>
    <s v="2021Q2"/>
    <s v="Old_Claim"/>
    <x v="2"/>
    <x v="0"/>
  </r>
  <r>
    <s v="L01/070/9/000966/2021"/>
    <x v="1325"/>
    <s v="15/07/2021"/>
    <x v="1"/>
    <n v="64000"/>
    <n v="64000"/>
    <n v="1"/>
    <x v="2"/>
    <n v="2021"/>
    <s v="2021Q3"/>
    <s v="Old_Claim"/>
    <x v="1"/>
    <x v="0"/>
  </r>
  <r>
    <s v="L01/070/9/000969/2021"/>
    <x v="1326"/>
    <s v="15/07/2021"/>
    <x v="1"/>
    <n v="335921.0526"/>
    <n v="335921.0526"/>
    <n v="1"/>
    <x v="2"/>
    <n v="2021"/>
    <s v="2021Q3"/>
    <s v="Old_Claim"/>
    <x v="1"/>
    <x v="0"/>
  </r>
  <r>
    <s v="L01/700/9/000970/2021"/>
    <x v="1313"/>
    <s v="06/07/2021"/>
    <x v="1"/>
    <n v="18964"/>
    <n v="18964"/>
    <n v="1"/>
    <x v="2"/>
    <n v="2021"/>
    <s v="2021Q2"/>
    <s v="Old_Claim"/>
    <x v="2"/>
    <x v="0"/>
  </r>
  <r>
    <s v="L01/070/9/000971/2021"/>
    <x v="1327"/>
    <s v="12/07/2021"/>
    <x v="1"/>
    <n v="221500"/>
    <n v="221500"/>
    <n v="1"/>
    <x v="2"/>
    <n v="2021"/>
    <s v="2021Q3"/>
    <s v="Old_Claim"/>
    <x v="1"/>
    <x v="0"/>
  </r>
  <r>
    <s v="L01/088/9/000195/2021"/>
    <x v="1330"/>
    <s v="16/07/2021"/>
    <x v="0"/>
    <n v="1864"/>
    <n v="236500"/>
    <n v="1"/>
    <x v="2"/>
    <n v="2021"/>
    <s v="2021Q3"/>
    <s v="Old_Claim"/>
    <x v="2"/>
    <x v="0"/>
  </r>
  <r>
    <s v="L01/070/9/000972/2021"/>
    <x v="1316"/>
    <s v="16/07/2021"/>
    <x v="1"/>
    <n v="100000"/>
    <n v="100000"/>
    <n v="1"/>
    <x v="2"/>
    <n v="2021"/>
    <s v="2021Q3"/>
    <s v="Old_Claim"/>
    <x v="0"/>
    <x v="0"/>
  </r>
  <r>
    <s v="L01/088/9/000196/2021"/>
    <x v="1331"/>
    <s v="16/07/2021"/>
    <x v="0"/>
    <n v="12000"/>
    <n v="12000"/>
    <n v="1"/>
    <x v="2"/>
    <n v="2021"/>
    <s v="2021Q3"/>
    <s v="Old_Claim"/>
    <x v="0"/>
    <x v="0"/>
  </r>
  <r>
    <s v="L01/070/9/000973/2021"/>
    <x v="1326"/>
    <s v="16/07/2021"/>
    <x v="1"/>
    <n v="261271.92980000001"/>
    <n v="261271.92980000001"/>
    <n v="1"/>
    <x v="2"/>
    <n v="2021"/>
    <s v="2021Q3"/>
    <s v="Old_Claim"/>
    <x v="1"/>
    <x v="0"/>
  </r>
  <r>
    <s v="L01/088/9/000197/2021"/>
    <x v="1316"/>
    <s v="19/07/2021"/>
    <x v="0"/>
    <n v="24484"/>
    <n v="24484"/>
    <n v="1"/>
    <x v="2"/>
    <n v="2021"/>
    <s v="2021Q3"/>
    <s v="Old_Claim"/>
    <x v="2"/>
    <x v="0"/>
  </r>
  <r>
    <s v="L01/700/9/000975/2021"/>
    <x v="1318"/>
    <s v="16/07/2021"/>
    <x v="1"/>
    <n v="12000"/>
    <n v="12000"/>
    <n v="1"/>
    <x v="2"/>
    <n v="2021"/>
    <s v="2021Q3"/>
    <s v="Old_Claim"/>
    <x v="0"/>
    <x v="0"/>
  </r>
  <r>
    <s v="L01/070/9/000976/2021"/>
    <x v="1332"/>
    <s v="16/07/2021"/>
    <x v="1"/>
    <n v="99000"/>
    <n v="99000"/>
    <n v="1"/>
    <x v="2"/>
    <n v="2021"/>
    <s v="2021Q3"/>
    <s v="Old_Claim"/>
    <x v="2"/>
    <x v="0"/>
  </r>
  <r>
    <s v="L01/080/9/000225/2021"/>
    <x v="1322"/>
    <s v="19/07/2021"/>
    <x v="0"/>
    <n v="130500"/>
    <n v="130500"/>
    <n v="1"/>
    <x v="2"/>
    <n v="2021"/>
    <s v="2021Q3"/>
    <s v="Old_Claim"/>
    <x v="1"/>
    <x v="0"/>
  </r>
  <r>
    <s v="L01/087/9/000226/2021"/>
    <x v="1274"/>
    <s v="19/07/2021"/>
    <x v="1"/>
    <n v="100000"/>
    <n v="100000"/>
    <n v="1"/>
    <x v="2"/>
    <n v="2021"/>
    <s v="2021Q2"/>
    <s v="Old_Claim"/>
    <x v="0"/>
    <x v="0"/>
  </r>
  <r>
    <s v="L02/070/9/000978/2021"/>
    <x v="1329"/>
    <s v="16/07/2021"/>
    <x v="1"/>
    <n v="890264"/>
    <n v="890264"/>
    <n v="1"/>
    <x v="2"/>
    <n v="2021"/>
    <s v="2021Q3"/>
    <s v="Old_Claim"/>
    <x v="2"/>
    <x v="0"/>
  </r>
  <r>
    <s v="L01/087/9/000441/2020"/>
    <x v="386"/>
    <s v="16/07/2021"/>
    <x v="0"/>
    <n v="80000"/>
    <n v="80000"/>
    <n v="1"/>
    <x v="0"/>
    <n v="2021"/>
    <s v="2020Q3"/>
    <s v="Old_Claim"/>
    <x v="0"/>
    <x v="0"/>
  </r>
  <r>
    <s v="L01/070/9/000979/2021"/>
    <x v="1331"/>
    <s v="19/07/2021"/>
    <x v="1"/>
    <n v="17620"/>
    <n v="17620"/>
    <n v="1"/>
    <x v="2"/>
    <n v="2021"/>
    <s v="2021Q3"/>
    <s v="Old_Claim"/>
    <x v="2"/>
    <x v="0"/>
  </r>
  <r>
    <s v="L01/088/9/000198/2021"/>
    <x v="1331"/>
    <s v="19/07/2021"/>
    <x v="0"/>
    <n v="210000"/>
    <n v="210000"/>
    <n v="1"/>
    <x v="2"/>
    <n v="2021"/>
    <s v="2021Q3"/>
    <s v="Old_Claim"/>
    <x v="0"/>
    <x v="0"/>
  </r>
  <r>
    <s v="L01/070/9/000980/2021"/>
    <x v="1330"/>
    <s v="19/07/2021"/>
    <x v="1"/>
    <n v="17868"/>
    <n v="17868"/>
    <n v="1"/>
    <x v="2"/>
    <n v="2021"/>
    <s v="2021Q3"/>
    <s v="Old_Claim"/>
    <x v="2"/>
    <x v="0"/>
  </r>
  <r>
    <s v="L05/070/9/000981/2021"/>
    <x v="1319"/>
    <s v="19/07/2021"/>
    <x v="1"/>
    <n v="188000"/>
    <n v="188000"/>
    <n v="1"/>
    <x v="2"/>
    <n v="2021"/>
    <s v="2021Q3"/>
    <s v="Old_Claim"/>
    <x v="2"/>
    <x v="0"/>
  </r>
  <r>
    <s v="L01/070/9/000982/2021"/>
    <x v="1304"/>
    <s v="19/07/2021"/>
    <x v="1"/>
    <n v="80000"/>
    <n v="80000"/>
    <n v="1"/>
    <x v="2"/>
    <n v="2021"/>
    <s v="2021Q2"/>
    <s v="Old_Claim"/>
    <x v="0"/>
    <x v="0"/>
  </r>
  <r>
    <s v="L01/070/9/000983/2021"/>
    <x v="1326"/>
    <s v="09/07/2021"/>
    <x v="1"/>
    <n v="60000"/>
    <n v="60000"/>
    <n v="1"/>
    <x v="2"/>
    <n v="2021"/>
    <s v="2021Q3"/>
    <s v="Old_Claim"/>
    <x v="2"/>
    <x v="0"/>
  </r>
  <r>
    <s v="L02/070/9/000984/2021"/>
    <x v="1317"/>
    <s v="21/07/2021"/>
    <x v="1"/>
    <n v="153800"/>
    <n v="153800"/>
    <n v="1"/>
    <x v="2"/>
    <n v="2021"/>
    <s v="2021Q2"/>
    <s v="Old_Claim"/>
    <x v="2"/>
    <x v="0"/>
  </r>
  <r>
    <s v="L15/070/9/000985/2021"/>
    <x v="1074"/>
    <s v="06/07/2021"/>
    <x v="1"/>
    <n v="20000"/>
    <n v="20000"/>
    <n v="1"/>
    <x v="2"/>
    <n v="2021"/>
    <s v="2021Q2"/>
    <s v="Old_Claim"/>
    <x v="0"/>
    <x v="0"/>
  </r>
  <r>
    <s v="L01/070/9/000986/2021"/>
    <x v="1077"/>
    <s v="19/07/2021"/>
    <x v="1"/>
    <n v="10000"/>
    <n v="10000"/>
    <n v="1"/>
    <x v="2"/>
    <n v="2021"/>
    <s v="2021Q2"/>
    <s v="Old_Claim"/>
    <x v="0"/>
    <x v="0"/>
  </r>
  <r>
    <s v="L01/088/9/000200/2021"/>
    <x v="1300"/>
    <s v="21/07/2021"/>
    <x v="0"/>
    <n v="80000"/>
    <n v="80000"/>
    <n v="1"/>
    <x v="2"/>
    <n v="2021"/>
    <s v="2021Q2"/>
    <s v="Old_Claim"/>
    <x v="0"/>
    <x v="0"/>
  </r>
  <r>
    <s v="L02/087/9/000227/2021"/>
    <x v="1331"/>
    <s v="22/07/2021"/>
    <x v="0"/>
    <n v="21000"/>
    <n v="21000"/>
    <n v="1"/>
    <x v="2"/>
    <n v="2021"/>
    <s v="2021Q3"/>
    <s v="Old_Claim"/>
    <x v="2"/>
    <x v="0"/>
  </r>
  <r>
    <s v="L01/070/9/000987/2021"/>
    <x v="1333"/>
    <s v="22/07/2021"/>
    <x v="1"/>
    <n v="36244"/>
    <n v="36244"/>
    <n v="1"/>
    <x v="2"/>
    <n v="2021"/>
    <s v="2021Q3"/>
    <s v="Old_Claim"/>
    <x v="2"/>
    <x v="0"/>
  </r>
  <r>
    <s v="L01/087/9/000228/2021"/>
    <x v="1331"/>
    <s v="22/07/2021"/>
    <x v="0"/>
    <n v="2205882.3528999998"/>
    <n v="2205882.3528999998"/>
    <n v="1"/>
    <x v="2"/>
    <n v="2021"/>
    <s v="2021Q3"/>
    <s v="Old_Claim"/>
    <x v="1"/>
    <x v="0"/>
  </r>
  <r>
    <s v="L01/088/9/000201/2021"/>
    <x v="1332"/>
    <s v="22/07/2021"/>
    <x v="0"/>
    <n v="21920"/>
    <n v="21920"/>
    <n v="1"/>
    <x v="2"/>
    <n v="2021"/>
    <s v="2021Q3"/>
    <s v="Old_Claim"/>
    <x v="2"/>
    <x v="0"/>
  </r>
  <r>
    <s v="L01/088/9/000202/2021"/>
    <x v="1331"/>
    <s v="22/07/2021"/>
    <x v="0"/>
    <n v="57500"/>
    <n v="57500"/>
    <n v="1"/>
    <x v="2"/>
    <n v="2021"/>
    <s v="2021Q3"/>
    <s v="Old_Claim"/>
    <x v="2"/>
    <x v="0"/>
  </r>
  <r>
    <s v="L01/070/9/000988/2021"/>
    <x v="1334"/>
    <s v="22/07/2021"/>
    <x v="1"/>
    <n v="324561.40350000001"/>
    <n v="324561.40350000001"/>
    <n v="1"/>
    <x v="2"/>
    <n v="2021"/>
    <s v="2021Q3"/>
    <s v="Old_Claim"/>
    <x v="1"/>
    <x v="0"/>
  </r>
  <r>
    <s v="L01/880/9/000229/2021"/>
    <x v="1294"/>
    <s v="21/07/2021"/>
    <x v="0"/>
    <n v="150000"/>
    <n v="150000"/>
    <n v="1"/>
    <x v="2"/>
    <n v="2021"/>
    <s v="2021Q2"/>
    <s v="Old_Claim"/>
    <x v="1"/>
    <x v="0"/>
  </r>
  <r>
    <s v="L01/087/9/000230/2021"/>
    <x v="1308"/>
    <s v="17/06/2021"/>
    <x v="0"/>
    <n v="100000"/>
    <n v="100000"/>
    <n v="1"/>
    <x v="2"/>
    <n v="2021"/>
    <s v="2021Q2"/>
    <s v="Old_Claim"/>
    <x v="0"/>
    <x v="0"/>
  </r>
  <r>
    <s v="L01/070/9/000991/2021"/>
    <x v="1325"/>
    <s v="22/07/2021"/>
    <x v="1"/>
    <n v="1755000"/>
    <n v="1755000"/>
    <n v="1"/>
    <x v="2"/>
    <n v="2021"/>
    <s v="2021Q3"/>
    <s v="Old_Claim"/>
    <x v="2"/>
    <x v="0"/>
  </r>
  <r>
    <s v="L05/070/9/000992/2021"/>
    <x v="1335"/>
    <s v="22/07/2021"/>
    <x v="1"/>
    <n v="88000"/>
    <n v="88000"/>
    <n v="1"/>
    <x v="2"/>
    <n v="2021"/>
    <s v="2021Q3"/>
    <s v="Old_Claim"/>
    <x v="2"/>
    <x v="0"/>
  </r>
  <r>
    <s v="L01/088/9/000204/2021"/>
    <x v="1298"/>
    <s v="19/07/2021"/>
    <x v="0"/>
    <n v="6038"/>
    <n v="6038"/>
    <n v="1"/>
    <x v="2"/>
    <n v="2021"/>
    <s v="2021Q2"/>
    <s v="Old_Claim"/>
    <x v="0"/>
    <x v="0"/>
  </r>
  <r>
    <s v="L01/088/9/000205/2021"/>
    <x v="1335"/>
    <s v="22/07/2021"/>
    <x v="0"/>
    <n v="250000"/>
    <n v="250000"/>
    <n v="1"/>
    <x v="2"/>
    <n v="2021"/>
    <s v="2021Q3"/>
    <s v="Old_Claim"/>
    <x v="1"/>
    <x v="0"/>
  </r>
  <r>
    <s v="L01/070/9/000994/2021"/>
    <x v="1332"/>
    <s v="22/07/2021"/>
    <x v="1"/>
    <n v="50588"/>
    <n v="50588"/>
    <n v="1"/>
    <x v="2"/>
    <n v="2021"/>
    <s v="2021Q3"/>
    <s v="Old_Claim"/>
    <x v="2"/>
    <x v="0"/>
  </r>
  <r>
    <s v="L01/070/9/000995/2021"/>
    <x v="1328"/>
    <s v="21/07/2021"/>
    <x v="1"/>
    <n v="80000"/>
    <n v="80000"/>
    <n v="1"/>
    <x v="2"/>
    <n v="2021"/>
    <s v="2021Q3"/>
    <s v="Old_Claim"/>
    <x v="0"/>
    <x v="0"/>
  </r>
  <r>
    <s v="L01/088/9/000206/2021"/>
    <x v="1335"/>
    <s v="22/07/2021"/>
    <x v="0"/>
    <n v="75796"/>
    <n v="75796"/>
    <n v="1"/>
    <x v="2"/>
    <n v="2021"/>
    <s v="2021Q3"/>
    <s v="Old_Claim"/>
    <x v="2"/>
    <x v="0"/>
  </r>
  <r>
    <s v="L01/088/9/000207/2021"/>
    <x v="1333"/>
    <s v="22/07/2021"/>
    <x v="0"/>
    <n v="3500"/>
    <n v="3500"/>
    <n v="1"/>
    <x v="2"/>
    <n v="2021"/>
    <s v="2021Q3"/>
    <s v="Old_Claim"/>
    <x v="2"/>
    <x v="0"/>
  </r>
  <r>
    <s v="L01/070/9/000998/2021"/>
    <x v="1335"/>
    <s v="26/07/2021"/>
    <x v="1"/>
    <n v="7500"/>
    <n v="7500"/>
    <n v="1"/>
    <x v="2"/>
    <n v="2021"/>
    <s v="2021Q3"/>
    <s v="Old_Claim"/>
    <x v="0"/>
    <x v="0"/>
  </r>
  <r>
    <s v="L01/088/9/000208/2021"/>
    <x v="1336"/>
    <s v="24/07/2021"/>
    <x v="0"/>
    <n v="6950"/>
    <n v="6950"/>
    <n v="1"/>
    <x v="2"/>
    <n v="2021"/>
    <s v="2021Q3"/>
    <s v="Old_Claim"/>
    <x v="2"/>
    <x v="0"/>
  </r>
  <r>
    <s v="L01/070/9/000999/2021"/>
    <x v="1337"/>
    <s v="23/07/2021"/>
    <x v="1"/>
    <n v="7700"/>
    <n v="7700"/>
    <n v="1"/>
    <x v="2"/>
    <n v="2021"/>
    <s v="2021Q3"/>
    <s v="Old_Claim"/>
    <x v="2"/>
    <x v="0"/>
  </r>
  <r>
    <s v="L01/070/9/001000/2021"/>
    <x v="1337"/>
    <s v="26/07/2021"/>
    <x v="1"/>
    <n v="5921"/>
    <n v="5921"/>
    <n v="1"/>
    <x v="2"/>
    <n v="2021"/>
    <s v="2021Q3"/>
    <s v="Old_Claim"/>
    <x v="2"/>
    <x v="0"/>
  </r>
  <r>
    <s v="L01/088/9/000209/2021"/>
    <x v="1333"/>
    <s v="26/07/2021"/>
    <x v="0"/>
    <n v="38248"/>
    <n v="38248"/>
    <n v="1"/>
    <x v="2"/>
    <n v="2021"/>
    <s v="2021Q3"/>
    <s v="Old_Claim"/>
    <x v="2"/>
    <x v="0"/>
  </r>
  <r>
    <s v="L01/070/9/001002/2021"/>
    <x v="1336"/>
    <s v="26/07/2021"/>
    <x v="1"/>
    <n v="745000"/>
    <n v="745000"/>
    <n v="1"/>
    <x v="2"/>
    <n v="2021"/>
    <s v="2021Q3"/>
    <s v="Old_Claim"/>
    <x v="0"/>
    <x v="0"/>
  </r>
  <r>
    <s v="L01/070/9/001003/2021"/>
    <x v="1337"/>
    <s v="26/07/2021"/>
    <x v="1"/>
    <n v="35594"/>
    <n v="35594"/>
    <n v="1"/>
    <x v="2"/>
    <n v="2021"/>
    <s v="2021Q3"/>
    <s v="Old_Claim"/>
    <x v="2"/>
    <x v="0"/>
  </r>
  <r>
    <s v="L01/088/9/000210/2021"/>
    <x v="1336"/>
    <s v="26/07/2021"/>
    <x v="0"/>
    <n v="5268"/>
    <n v="5268"/>
    <n v="1"/>
    <x v="2"/>
    <n v="2021"/>
    <s v="2021Q3"/>
    <s v="Old_Claim"/>
    <x v="2"/>
    <x v="0"/>
  </r>
  <r>
    <s v="L01/070/9/001004/2021"/>
    <x v="1326"/>
    <s v="26/07/2021"/>
    <x v="1"/>
    <n v="6860"/>
    <n v="6860"/>
    <n v="1"/>
    <x v="2"/>
    <n v="2021"/>
    <s v="2021Q3"/>
    <s v="Old_Claim"/>
    <x v="2"/>
    <x v="0"/>
  </r>
  <r>
    <s v="L01/700/9/001005/2021"/>
    <x v="1281"/>
    <s v="27/05/2021"/>
    <x v="1"/>
    <n v="50000"/>
    <n v="50000"/>
    <n v="1"/>
    <x v="2"/>
    <n v="2021"/>
    <s v="2021Q2"/>
    <s v="Old_Claim"/>
    <x v="0"/>
    <x v="0"/>
  </r>
  <r>
    <s v="L01/070/9/001006/2021"/>
    <x v="1338"/>
    <s v="27/07/2021"/>
    <x v="1"/>
    <n v="44120"/>
    <n v="44120"/>
    <n v="1"/>
    <x v="2"/>
    <n v="2021"/>
    <s v="2021Q3"/>
    <s v="Old_Claim"/>
    <x v="2"/>
    <x v="0"/>
  </r>
  <r>
    <s v="L02/070/9/001007/2021"/>
    <x v="1339"/>
    <s v="27/07/2021"/>
    <x v="1"/>
    <n v="380000"/>
    <n v="380000"/>
    <n v="1"/>
    <x v="2"/>
    <n v="2021"/>
    <s v="2021Q3"/>
    <s v="Old_Claim"/>
    <x v="1"/>
    <x v="0"/>
  </r>
  <r>
    <s v="L01/080/9/000232/2021"/>
    <x v="1323"/>
    <s v="27/07/2021"/>
    <x v="0"/>
    <n v="600000"/>
    <n v="600000"/>
    <n v="1"/>
    <x v="2"/>
    <n v="2021"/>
    <s v="2021Q3"/>
    <s v="Old_Claim"/>
    <x v="1"/>
    <x v="0"/>
  </r>
  <r>
    <s v="L01/070/9/001008/2021"/>
    <x v="1333"/>
    <s v="27/07/2021"/>
    <x v="1"/>
    <n v="37000"/>
    <n v="37000"/>
    <n v="1"/>
    <x v="2"/>
    <n v="2021"/>
    <s v="2021Q3"/>
    <s v="Old_Claim"/>
    <x v="2"/>
    <x v="0"/>
  </r>
  <r>
    <s v="L01/070/9/001010/2021"/>
    <x v="1322"/>
    <s v="27/07/2021"/>
    <x v="1"/>
    <n v="20000"/>
    <n v="20000"/>
    <n v="1"/>
    <x v="2"/>
    <n v="2021"/>
    <s v="2021Q3"/>
    <s v="Old_Claim"/>
    <x v="2"/>
    <x v="0"/>
  </r>
  <r>
    <s v="L01/070/9/001011/2021"/>
    <x v="1339"/>
    <s v="27/07/2021"/>
    <x v="1"/>
    <n v="50000"/>
    <n v="50000"/>
    <n v="1"/>
    <x v="2"/>
    <n v="2021"/>
    <s v="2021Q3"/>
    <s v="Old_Claim"/>
    <x v="0"/>
    <x v="0"/>
  </r>
  <r>
    <s v="L01/070/9/001012/2021"/>
    <x v="1313"/>
    <s v="27/07/2021"/>
    <x v="1"/>
    <n v="220000"/>
    <n v="220000"/>
    <n v="1"/>
    <x v="2"/>
    <n v="2021"/>
    <s v="2021Q2"/>
    <s v="Old_Claim"/>
    <x v="1"/>
    <x v="0"/>
  </r>
  <r>
    <s v="L01/087/9/000234/2021"/>
    <x v="1338"/>
    <s v="27/07/2021"/>
    <x v="0"/>
    <n v="50000"/>
    <n v="50000"/>
    <n v="1"/>
    <x v="2"/>
    <n v="2021"/>
    <s v="2021Q3"/>
    <s v="Old_Claim"/>
    <x v="0"/>
    <x v="0"/>
  </r>
  <r>
    <s v="L01/070/9/001013/2021"/>
    <x v="1340"/>
    <s v="27/07/2021"/>
    <x v="1"/>
    <n v="56020"/>
    <n v="56020"/>
    <n v="1"/>
    <x v="2"/>
    <n v="2021"/>
    <s v="2021Q3"/>
    <s v="Old_Claim"/>
    <x v="2"/>
    <x v="0"/>
  </r>
  <r>
    <s v="L01/070/9/001015/2021"/>
    <x v="1266"/>
    <s v="28/07/2021"/>
    <x v="1"/>
    <n v="100000"/>
    <n v="100000"/>
    <n v="1"/>
    <x v="2"/>
    <n v="2021"/>
    <s v="2021Q2"/>
    <s v="Old_Claim"/>
    <x v="0"/>
    <x v="0"/>
  </r>
  <r>
    <s v="L01/070/9/001016/2021"/>
    <x v="1327"/>
    <s v="28/07/2021"/>
    <x v="1"/>
    <n v="19764"/>
    <n v="19764"/>
    <n v="1"/>
    <x v="2"/>
    <n v="2021"/>
    <s v="2021Q3"/>
    <s v="Old_Claim"/>
    <x v="2"/>
    <x v="0"/>
  </r>
  <r>
    <s v="L01/087/9/000235/2021"/>
    <x v="1288"/>
    <s v="15/07/2021"/>
    <x v="0"/>
    <n v="200000"/>
    <n v="200000"/>
    <n v="1"/>
    <x v="2"/>
    <n v="2021"/>
    <s v="2021Q2"/>
    <s v="Old_Claim"/>
    <x v="0"/>
    <x v="0"/>
  </r>
  <r>
    <s v="L01/070/9/001017/2021"/>
    <x v="1324"/>
    <s v="28/07/2021"/>
    <x v="1"/>
    <n v="80000"/>
    <n v="80000"/>
    <n v="1"/>
    <x v="2"/>
    <n v="2021"/>
    <s v="2021Q3"/>
    <s v="Old_Claim"/>
    <x v="0"/>
    <x v="0"/>
  </r>
  <r>
    <s v="L01/070/9/001018/2021"/>
    <x v="1318"/>
    <s v="29/07/2021"/>
    <x v="1"/>
    <n v="22917"/>
    <n v="19760"/>
    <n v="1"/>
    <x v="2"/>
    <n v="2021"/>
    <s v="2021Q3"/>
    <s v="Old_Claim"/>
    <x v="2"/>
    <x v="0"/>
  </r>
  <r>
    <s v="L01/030/9/000005/2021"/>
    <x v="1324"/>
    <s v="21/07/2021"/>
    <x v="7"/>
    <n v="35998"/>
    <n v="35998"/>
    <n v="1"/>
    <x v="2"/>
    <n v="2021"/>
    <s v="2021Q3"/>
    <s v="Old_Claim"/>
    <x v="0"/>
    <x v="0"/>
  </r>
  <r>
    <s v="L01/801/9/000005/2021"/>
    <x v="1341"/>
    <s v="29/07/2021"/>
    <x v="0"/>
    <n v="52484"/>
    <n v="52484"/>
    <n v="1"/>
    <x v="2"/>
    <n v="2021"/>
    <s v="2021Q2"/>
    <s v="Old_Claim"/>
    <x v="2"/>
    <x v="0"/>
  </r>
  <r>
    <s v="L01/088/9/000211/2021"/>
    <x v="1336"/>
    <s v="28/07/2021"/>
    <x v="0"/>
    <n v="42000"/>
    <n v="42000"/>
    <n v="1"/>
    <x v="2"/>
    <n v="2021"/>
    <s v="2021Q3"/>
    <s v="Old_Claim"/>
    <x v="2"/>
    <x v="0"/>
  </r>
  <r>
    <s v="L01/070/9/001021/2021"/>
    <x v="1342"/>
    <s v="29/07/2021"/>
    <x v="1"/>
    <n v="100000"/>
    <n v="100000"/>
    <n v="1"/>
    <x v="2"/>
    <n v="2021"/>
    <s v="2021Q3"/>
    <s v="Old_Claim"/>
    <x v="0"/>
    <x v="0"/>
  </r>
  <r>
    <s v="L01/070/9/001022/2021"/>
    <x v="1328"/>
    <s v="15/07/2021"/>
    <x v="1"/>
    <n v="250000"/>
    <n v="250000"/>
    <n v="1"/>
    <x v="2"/>
    <n v="2021"/>
    <s v="2021Q3"/>
    <s v="Old_Claim"/>
    <x v="0"/>
    <x v="0"/>
  </r>
  <r>
    <s v="L01/070/9/001023/2021"/>
    <x v="1340"/>
    <s v="29/07/2021"/>
    <x v="1"/>
    <n v="578530.70180000004"/>
    <n v="578530.70180000004"/>
    <n v="1"/>
    <x v="2"/>
    <n v="2021"/>
    <s v="2021Q3"/>
    <s v="Old_Claim"/>
    <x v="1"/>
    <x v="0"/>
  </r>
  <r>
    <s v="L01/070/9/001024/2021"/>
    <x v="1318"/>
    <s v="29/07/2021"/>
    <x v="1"/>
    <n v="96800"/>
    <n v="96800"/>
    <n v="1"/>
    <x v="2"/>
    <n v="2021"/>
    <s v="2021Q3"/>
    <s v="Old_Claim"/>
    <x v="0"/>
    <x v="0"/>
  </r>
  <r>
    <s v="L01/110/9/000010/2021"/>
    <x v="1331"/>
    <s v="22/07/2021"/>
    <x v="2"/>
    <n v="50000"/>
    <n v="50000"/>
    <n v="1"/>
    <x v="2"/>
    <n v="2021"/>
    <s v="2021Q3"/>
    <s v="Old_Claim"/>
    <x v="0"/>
    <x v="0"/>
  </r>
  <r>
    <s v="L05/070/9/001025/2021"/>
    <x v="1332"/>
    <s v="30/07/2021"/>
    <x v="1"/>
    <n v="80000"/>
    <n v="80000"/>
    <n v="1"/>
    <x v="2"/>
    <n v="2021"/>
    <s v="2021Q3"/>
    <s v="Old_Claim"/>
    <x v="0"/>
    <x v="0"/>
  </r>
  <r>
    <s v="L01/070/9/001026/2021"/>
    <x v="1343"/>
    <s v="30/07/2021"/>
    <x v="1"/>
    <n v="700000"/>
    <n v="700000"/>
    <n v="1"/>
    <x v="2"/>
    <n v="2021"/>
    <s v="2021Q3"/>
    <s v="Old_Claim"/>
    <x v="0"/>
    <x v="0"/>
  </r>
  <r>
    <s v="L02/070/9/001027/2021"/>
    <x v="1340"/>
    <s v="30/07/2021"/>
    <x v="1"/>
    <n v="200000"/>
    <n v="200000"/>
    <n v="1"/>
    <x v="2"/>
    <n v="2021"/>
    <s v="2021Q3"/>
    <s v="Old_Claim"/>
    <x v="1"/>
    <x v="0"/>
  </r>
  <r>
    <s v="L01/070/9/001028/2021"/>
    <x v="1340"/>
    <s v="30/07/2021"/>
    <x v="1"/>
    <n v="525000"/>
    <n v="525000"/>
    <n v="1"/>
    <x v="2"/>
    <n v="2021"/>
    <s v="2021Q3"/>
    <s v="Old_Claim"/>
    <x v="0"/>
    <x v="0"/>
  </r>
  <r>
    <s v="L01/080/9/000236/2021"/>
    <x v="1337"/>
    <s v="30/07/2021"/>
    <x v="0"/>
    <n v="21740"/>
    <n v="21740"/>
    <n v="1"/>
    <x v="2"/>
    <n v="2021"/>
    <s v="2021Q3"/>
    <s v="Old_Claim"/>
    <x v="2"/>
    <x v="0"/>
  </r>
  <r>
    <s v="L01/070/9/001029/2021"/>
    <x v="1326"/>
    <s v="29/07/2021"/>
    <x v="1"/>
    <n v="22536"/>
    <n v="22536"/>
    <n v="1"/>
    <x v="2"/>
    <n v="2021"/>
    <s v="2021Q3"/>
    <s v="Old_Claim"/>
    <x v="0"/>
    <x v="0"/>
  </r>
  <r>
    <s v="L01/071/9/000006/2021"/>
    <x v="1251"/>
    <s v="13/06/2021"/>
    <x v="1"/>
    <n v="79150"/>
    <n v="79150"/>
    <n v="1"/>
    <x v="2"/>
    <n v="2021"/>
    <s v="2021Q2"/>
    <s v="Old_Claim"/>
    <x v="2"/>
    <x v="0"/>
  </r>
  <r>
    <s v="L01/070/9/001030/2021"/>
    <x v="1344"/>
    <s v="30/07/2021"/>
    <x v="1"/>
    <n v="12000"/>
    <n v="12000"/>
    <n v="1"/>
    <x v="2"/>
    <n v="2021"/>
    <s v="2021Q3"/>
    <s v="Old_Claim"/>
    <x v="1"/>
    <x v="0"/>
  </r>
  <r>
    <s v="L01/070/9/001031/2021"/>
    <x v="1339"/>
    <s v="31/07/2021"/>
    <x v="1"/>
    <n v="110000"/>
    <n v="110000"/>
    <n v="1"/>
    <x v="2"/>
    <n v="2021"/>
    <s v="2021Q3"/>
    <s v="Old_Claim"/>
    <x v="0"/>
    <x v="0"/>
  </r>
  <r>
    <s v="L01/088/9/000213/2021"/>
    <x v="1344"/>
    <s v="30/07/2021"/>
    <x v="0"/>
    <n v="500000"/>
    <n v="500000"/>
    <n v="1"/>
    <x v="2"/>
    <n v="2021"/>
    <s v="2021Q3"/>
    <s v="Old_Claim"/>
    <x v="0"/>
    <x v="0"/>
  </r>
  <r>
    <s v="L02/080/9/000237/2021"/>
    <x v="1250"/>
    <s v="30/07/2021"/>
    <x v="0"/>
    <n v="100000"/>
    <n v="100000"/>
    <n v="1"/>
    <x v="2"/>
    <n v="2021"/>
    <s v="2021Q2"/>
    <s v="Old_Claim"/>
    <x v="0"/>
    <x v="0"/>
  </r>
  <r>
    <s v="L01/087/9/000238/2021"/>
    <x v="1075"/>
    <s v="30/07/2021"/>
    <x v="0"/>
    <n v="300000"/>
    <n v="300000"/>
    <n v="1"/>
    <x v="2"/>
    <n v="2021"/>
    <s v="2021Q2"/>
    <s v="Old_Claim"/>
    <x v="1"/>
    <x v="0"/>
  </r>
  <r>
    <s v="L01/088/9/000215/2021"/>
    <x v="1325"/>
    <s v="30/07/2021"/>
    <x v="0"/>
    <n v="20948"/>
    <n v="20948"/>
    <n v="1"/>
    <x v="2"/>
    <n v="2021"/>
    <s v="2021Q3"/>
    <s v="Old_Claim"/>
    <x v="2"/>
    <x v="0"/>
  </r>
  <r>
    <s v="L15/070/9/001032/2021"/>
    <x v="1337"/>
    <s v="02/08/2021"/>
    <x v="1"/>
    <n v="428205"/>
    <n v="428205"/>
    <n v="1"/>
    <x v="2"/>
    <n v="2021"/>
    <s v="2021Q3"/>
    <s v="Old_Claim"/>
    <x v="2"/>
    <x v="0"/>
  </r>
  <r>
    <s v="L02/070/9/001033/2021"/>
    <x v="1318"/>
    <s v="02/08/2021"/>
    <x v="1"/>
    <n v="100000"/>
    <n v="100000"/>
    <n v="1"/>
    <x v="2"/>
    <n v="2021"/>
    <s v="2021Q3"/>
    <s v="Old_Claim"/>
    <x v="0"/>
    <x v="0"/>
  </r>
  <r>
    <s v="L01/070/9/001034/2021"/>
    <x v="1324"/>
    <s v="29/07/2021"/>
    <x v="1"/>
    <n v="30998"/>
    <n v="30998"/>
    <n v="1"/>
    <x v="2"/>
    <n v="2021"/>
    <s v="2021Q3"/>
    <s v="Old_Claim"/>
    <x v="2"/>
    <x v="0"/>
  </r>
  <r>
    <s v="L01/070/9/001036/2021"/>
    <x v="1345"/>
    <s v="02/08/2021"/>
    <x v="1"/>
    <n v="31016"/>
    <n v="31016"/>
    <n v="1"/>
    <x v="2"/>
    <n v="2021"/>
    <s v="2021Q3"/>
    <s v="Old_Claim"/>
    <x v="2"/>
    <x v="0"/>
  </r>
  <r>
    <s v="L01/070/9/001037/2021"/>
    <x v="1342"/>
    <s v="02/08/2021"/>
    <x v="1"/>
    <n v="156000"/>
    <n v="156000"/>
    <n v="1"/>
    <x v="2"/>
    <n v="2021"/>
    <s v="2021Q3"/>
    <s v="Old_Claim"/>
    <x v="1"/>
    <x v="0"/>
  </r>
  <r>
    <s v="L01/070/9/001038/2021"/>
    <x v="1342"/>
    <s v="02/08/2021"/>
    <x v="1"/>
    <n v="20772"/>
    <n v="20772"/>
    <n v="1"/>
    <x v="2"/>
    <n v="2021"/>
    <s v="2021Q3"/>
    <s v="Old_Claim"/>
    <x v="2"/>
    <x v="0"/>
  </r>
  <r>
    <s v="L01/088/9/000216/2021"/>
    <x v="1345"/>
    <s v="02/08/2021"/>
    <x v="0"/>
    <n v="29000"/>
    <n v="29000"/>
    <n v="1"/>
    <x v="2"/>
    <n v="2021"/>
    <s v="2021Q3"/>
    <s v="Old_Claim"/>
    <x v="2"/>
    <x v="0"/>
  </r>
  <r>
    <s v="L01/070/9/001040/2021"/>
    <x v="1346"/>
    <s v="02/08/2021"/>
    <x v="1"/>
    <n v="278000"/>
    <n v="278000"/>
    <n v="1"/>
    <x v="2"/>
    <n v="2021"/>
    <s v="2021Q3"/>
    <s v="Old_Claim"/>
    <x v="2"/>
    <x v="0"/>
  </r>
  <r>
    <s v="L01/088/9/000217/2021"/>
    <x v="1344"/>
    <s v="02/08/2021"/>
    <x v="0"/>
    <n v="8000"/>
    <n v="8000"/>
    <n v="1"/>
    <x v="2"/>
    <n v="2021"/>
    <s v="2021Q3"/>
    <s v="Old_Claim"/>
    <x v="2"/>
    <x v="0"/>
  </r>
  <r>
    <s v="L01/088/9/000218/2021"/>
    <x v="1336"/>
    <s v="03/08/2021"/>
    <x v="0"/>
    <n v="40500"/>
    <n v="40500"/>
    <n v="1"/>
    <x v="2"/>
    <n v="2021"/>
    <s v="2021Q3"/>
    <s v="Old_Claim"/>
    <x v="0"/>
    <x v="0"/>
  </r>
  <r>
    <s v="L01/080/9/000239/2021"/>
    <x v="1347"/>
    <s v="03/08/2021"/>
    <x v="0"/>
    <n v="12000"/>
    <n v="12000"/>
    <n v="1"/>
    <x v="2"/>
    <n v="2021"/>
    <s v="2021Q3"/>
    <s v="Old_Claim"/>
    <x v="0"/>
    <x v="0"/>
  </r>
  <r>
    <s v="L01/070/9/001041/2021"/>
    <x v="1325"/>
    <s v="03/08/2021"/>
    <x v="1"/>
    <n v="292105.26319999999"/>
    <n v="292105.26319999999"/>
    <n v="1"/>
    <x v="2"/>
    <n v="2021"/>
    <s v="2021Q3"/>
    <s v="Old_Claim"/>
    <x v="1"/>
    <x v="0"/>
  </r>
  <r>
    <s v="L02/070/9/001042/2021"/>
    <x v="1348"/>
    <s v="03/08/2021"/>
    <x v="1"/>
    <n v="100000"/>
    <n v="100000"/>
    <n v="1"/>
    <x v="2"/>
    <n v="2021"/>
    <s v="2021Q3"/>
    <s v="Old_Claim"/>
    <x v="0"/>
    <x v="0"/>
  </r>
  <r>
    <s v="L01/110/9/000011/2021"/>
    <x v="1028"/>
    <s v="03/08/2021"/>
    <x v="2"/>
    <n v="50000"/>
    <n v="50000"/>
    <n v="1"/>
    <x v="2"/>
    <n v="2021"/>
    <s v="2021Q1"/>
    <s v="Old_Claim"/>
    <x v="0"/>
    <x v="0"/>
  </r>
  <r>
    <s v="L01/070/9/001043/2021"/>
    <x v="1308"/>
    <s v="28/07/2021"/>
    <x v="1"/>
    <n v="11324"/>
    <n v="11324"/>
    <n v="1"/>
    <x v="2"/>
    <n v="2021"/>
    <s v="2021Q2"/>
    <s v="Old_Claim"/>
    <x v="2"/>
    <x v="0"/>
  </r>
  <r>
    <s v="L01/070/9/001044/2021"/>
    <x v="1324"/>
    <s v="21/07/2021"/>
    <x v="1"/>
    <n v="290000"/>
    <n v="290000"/>
    <n v="1"/>
    <x v="2"/>
    <n v="2021"/>
    <s v="2021Q3"/>
    <s v="Old_Claim"/>
    <x v="1"/>
    <x v="0"/>
  </r>
  <r>
    <s v="L01/080/9/000240/2021"/>
    <x v="1322"/>
    <s v="05/08/2021"/>
    <x v="0"/>
    <n v="18000"/>
    <n v="18000"/>
    <n v="1"/>
    <x v="2"/>
    <n v="2021"/>
    <s v="2021Q3"/>
    <s v="Old_Claim"/>
    <x v="0"/>
    <x v="0"/>
  </r>
  <r>
    <s v="L01/070/9/001046/2021"/>
    <x v="1337"/>
    <s v="05/08/2021"/>
    <x v="1"/>
    <n v="723500"/>
    <n v="723500"/>
    <n v="1"/>
    <x v="2"/>
    <n v="2021"/>
    <s v="2021Q3"/>
    <s v="Old_Claim"/>
    <x v="0"/>
    <x v="0"/>
  </r>
  <r>
    <s v="L01/088/9/000219/2021"/>
    <x v="1344"/>
    <s v="05/08/2021"/>
    <x v="0"/>
    <n v="1500"/>
    <n v="1500"/>
    <n v="1"/>
    <x v="2"/>
    <n v="2021"/>
    <s v="2021Q3"/>
    <s v="Old_Claim"/>
    <x v="2"/>
    <x v="0"/>
  </r>
  <r>
    <s v="L01/070/9/001048/2021"/>
    <x v="1349"/>
    <s v="04/08/2021"/>
    <x v="1"/>
    <n v="1236"/>
    <n v="1236"/>
    <n v="1"/>
    <x v="2"/>
    <n v="2021"/>
    <s v="2021Q3"/>
    <s v="Old_Claim"/>
    <x v="2"/>
    <x v="0"/>
  </r>
  <r>
    <s v="L15/070/9/001049/2021"/>
    <x v="1344"/>
    <s v="05/08/2021"/>
    <x v="1"/>
    <n v="748357.45609999995"/>
    <n v="748357.45609999995"/>
    <n v="1"/>
    <x v="2"/>
    <n v="2021"/>
    <s v="2021Q3"/>
    <s v="Old_Claim"/>
    <x v="1"/>
    <x v="0"/>
  </r>
  <r>
    <s v="L01/070/9/001050/2021"/>
    <x v="1350"/>
    <s v="05/08/2021"/>
    <x v="1"/>
    <n v="10000"/>
    <n v="10000"/>
    <n v="1"/>
    <x v="2"/>
    <n v="2021"/>
    <s v="2021Q3"/>
    <s v="Old_Claim"/>
    <x v="0"/>
    <x v="0"/>
  </r>
  <r>
    <s v="L01/088/9/000214/2021"/>
    <x v="1324"/>
    <s v="26/07/2021"/>
    <x v="0"/>
    <n v="1000000"/>
    <n v="1000000"/>
    <n v="1"/>
    <x v="2"/>
    <n v="2021"/>
    <s v="2021Q3"/>
    <s v="Old_Claim"/>
    <x v="1"/>
    <x v="0"/>
  </r>
  <r>
    <s v="L01/088/9/000221/2021"/>
    <x v="1345"/>
    <s v="05/08/2021"/>
    <x v="0"/>
    <n v="15000"/>
    <n v="15000"/>
    <n v="1"/>
    <x v="2"/>
    <n v="2021"/>
    <s v="2021Q3"/>
    <s v="Old_Claim"/>
    <x v="0"/>
    <x v="0"/>
  </r>
  <r>
    <s v="L01/070/9/001051/2021"/>
    <x v="1339"/>
    <s v="06/08/2021"/>
    <x v="1"/>
    <n v="30848"/>
    <n v="30848"/>
    <n v="1"/>
    <x v="2"/>
    <n v="2021"/>
    <s v="2021Q3"/>
    <s v="Old_Claim"/>
    <x v="2"/>
    <x v="0"/>
  </r>
  <r>
    <s v="L01/070/9/001052/2021"/>
    <x v="1260"/>
    <s v="06/08/2021"/>
    <x v="1"/>
    <n v="250000"/>
    <n v="250000"/>
    <n v="1"/>
    <x v="2"/>
    <n v="2021"/>
    <s v="2021Q2"/>
    <s v="Old_Claim"/>
    <x v="1"/>
    <x v="0"/>
  </r>
  <r>
    <s v="L01/070/9/001053/2021"/>
    <x v="1346"/>
    <s v="02/08/2021"/>
    <x v="1"/>
    <n v="8500"/>
    <n v="8500"/>
    <n v="1"/>
    <x v="2"/>
    <n v="2021"/>
    <s v="2021Q3"/>
    <s v="Old_Claim"/>
    <x v="2"/>
    <x v="0"/>
  </r>
  <r>
    <s v="L15/070/9/001054/2021"/>
    <x v="1334"/>
    <s v="06/08/2021"/>
    <x v="1"/>
    <n v="25550"/>
    <n v="25550"/>
    <n v="1"/>
    <x v="2"/>
    <n v="2021"/>
    <s v="2021Q3"/>
    <s v="Old_Claim"/>
    <x v="2"/>
    <x v="0"/>
  </r>
  <r>
    <s v="L01/087/9/000241/2021"/>
    <x v="1351"/>
    <s v="06/08/2021"/>
    <x v="0"/>
    <n v="110000"/>
    <n v="110000"/>
    <n v="1"/>
    <x v="2"/>
    <n v="2021"/>
    <s v="2021Q3"/>
    <s v="Old_Claim"/>
    <x v="0"/>
    <x v="0"/>
  </r>
  <r>
    <s v="L01/088/9/000222/2021"/>
    <x v="1350"/>
    <s v="06/08/2021"/>
    <x v="0"/>
    <n v="14500"/>
    <n v="14500"/>
    <n v="1"/>
    <x v="2"/>
    <n v="2021"/>
    <s v="2021Q3"/>
    <s v="Old_Claim"/>
    <x v="0"/>
    <x v="0"/>
  </r>
  <r>
    <s v="L01/088/9/000223/2021"/>
    <x v="1344"/>
    <s v="05/08/2021"/>
    <x v="0"/>
    <n v="30000"/>
    <n v="30000"/>
    <n v="1"/>
    <x v="2"/>
    <n v="2021"/>
    <s v="2021Q3"/>
    <s v="Old_Claim"/>
    <x v="2"/>
    <x v="0"/>
  </r>
  <r>
    <s v="L01/088/9/000224/2021"/>
    <x v="1344"/>
    <s v="06/08/2021"/>
    <x v="0"/>
    <n v="92000"/>
    <n v="92000"/>
    <n v="1"/>
    <x v="2"/>
    <n v="2021"/>
    <s v="2021Q3"/>
    <s v="Old_Claim"/>
    <x v="0"/>
    <x v="0"/>
  </r>
  <r>
    <s v="L01/070/9/001055/2021"/>
    <x v="1352"/>
    <s v="06/08/2021"/>
    <x v="1"/>
    <n v="9532"/>
    <n v="9532"/>
    <n v="1"/>
    <x v="2"/>
    <n v="2021"/>
    <s v="2021Q3"/>
    <s v="Old_Claim"/>
    <x v="2"/>
    <x v="0"/>
  </r>
  <r>
    <s v="L01/070/9/001056/2021"/>
    <x v="1351"/>
    <s v="06/08/2021"/>
    <x v="1"/>
    <n v="80000"/>
    <n v="80000"/>
    <n v="1"/>
    <x v="2"/>
    <n v="2021"/>
    <s v="2021Q3"/>
    <s v="Old_Claim"/>
    <x v="0"/>
    <x v="0"/>
  </r>
  <r>
    <s v="L01/070/9/001057/2021"/>
    <x v="1338"/>
    <s v="05/08/2021"/>
    <x v="1"/>
    <n v="80000"/>
    <n v="80000"/>
    <n v="1"/>
    <x v="2"/>
    <n v="2021"/>
    <s v="2021Q3"/>
    <s v="Old_Claim"/>
    <x v="0"/>
    <x v="0"/>
  </r>
  <r>
    <s v="L01/070/9/001058/2021"/>
    <x v="1343"/>
    <s v="06/08/2021"/>
    <x v="1"/>
    <n v="461071.42859999998"/>
    <n v="461071.42859999998"/>
    <n v="1"/>
    <x v="2"/>
    <n v="2021"/>
    <s v="2021Q3"/>
    <s v="Old_Claim"/>
    <x v="2"/>
    <x v="0"/>
  </r>
  <r>
    <s v="L01/020/9/000004/2020"/>
    <x v="172"/>
    <s v="06/08/2021"/>
    <x v="3"/>
    <n v="50000"/>
    <n v="50000"/>
    <n v="1"/>
    <x v="0"/>
    <n v="2021"/>
    <s v="2020Q4"/>
    <s v="Old_Claim"/>
    <x v="0"/>
    <x v="0"/>
  </r>
  <r>
    <s v="L01/070/9/001059/2021"/>
    <x v="1305"/>
    <s v="06/08/2021"/>
    <x v="1"/>
    <n v="80000"/>
    <n v="80000"/>
    <n v="1"/>
    <x v="2"/>
    <n v="2021"/>
    <s v="2021Q2"/>
    <s v="Old_Claim"/>
    <x v="0"/>
    <x v="0"/>
  </r>
  <r>
    <s v="L01/070/9/001060/2021"/>
    <x v="1349"/>
    <s v="09/08/2021"/>
    <x v="1"/>
    <n v="11944"/>
    <n v="11944"/>
    <n v="1"/>
    <x v="2"/>
    <n v="2021"/>
    <s v="2021Q3"/>
    <s v="Old_Claim"/>
    <x v="2"/>
    <x v="0"/>
  </r>
  <r>
    <s v="L01/070/9/001061/2021"/>
    <x v="1344"/>
    <s v="05/08/2021"/>
    <x v="1"/>
    <n v="1120000"/>
    <n v="1120000"/>
    <n v="1"/>
    <x v="2"/>
    <n v="2021"/>
    <s v="2021Q3"/>
    <s v="Old_Claim"/>
    <x v="0"/>
    <x v="0"/>
  </r>
  <r>
    <s v="L01/088/9/000225/2021"/>
    <x v="1350"/>
    <s v="09/08/2021"/>
    <x v="0"/>
    <n v="13500"/>
    <n v="13500"/>
    <n v="1"/>
    <x v="2"/>
    <n v="2021"/>
    <s v="2021Q3"/>
    <s v="Old_Claim"/>
    <x v="0"/>
    <x v="0"/>
  </r>
  <r>
    <s v="L01/070/9/001062/2021"/>
    <x v="1353"/>
    <s v="09/08/2021"/>
    <x v="1"/>
    <n v="100000"/>
    <n v="100000"/>
    <n v="1"/>
    <x v="2"/>
    <n v="2021"/>
    <s v="2021Q3"/>
    <s v="Old_Claim"/>
    <x v="0"/>
    <x v="0"/>
  </r>
  <r>
    <s v="L01/088/9/000226/2021"/>
    <x v="1346"/>
    <s v="09/08/2021"/>
    <x v="0"/>
    <n v="494348"/>
    <n v="494348"/>
    <n v="1"/>
    <x v="2"/>
    <n v="2021"/>
    <s v="2021Q3"/>
    <s v="Old_Claim"/>
    <x v="1"/>
    <x v="0"/>
  </r>
  <r>
    <s v="L01/070/9/001063/2021"/>
    <x v="1354"/>
    <s v="09/08/2021"/>
    <x v="1"/>
    <n v="10000"/>
    <n v="10000"/>
    <n v="1"/>
    <x v="2"/>
    <n v="2021"/>
    <s v="2021Q3"/>
    <s v="Old_Claim"/>
    <x v="0"/>
    <x v="0"/>
  </r>
  <r>
    <s v="L01/070/9/001064/2021"/>
    <x v="1347"/>
    <s v="09/08/2021"/>
    <x v="1"/>
    <n v="1101"/>
    <n v="1101"/>
    <n v="1"/>
    <x v="2"/>
    <n v="2021"/>
    <s v="2021Q3"/>
    <s v="Old_Claim"/>
    <x v="2"/>
    <x v="0"/>
  </r>
  <r>
    <s v="L01/080/9/000242/2021"/>
    <x v="1312"/>
    <s v="05/08/2021"/>
    <x v="0"/>
    <n v="203223.6471"/>
    <n v="203223.6471"/>
    <n v="1"/>
    <x v="2"/>
    <n v="2021"/>
    <s v="2021Q2"/>
    <s v="Old_Claim"/>
    <x v="1"/>
    <x v="0"/>
  </r>
  <r>
    <s v="L15/088/9/000227/2021"/>
    <x v="1355"/>
    <s v="29/07/2021"/>
    <x v="0"/>
    <n v="148500"/>
    <n v="148500"/>
    <n v="1"/>
    <x v="2"/>
    <n v="2021"/>
    <s v="2021Q3"/>
    <s v="Old_Claim"/>
    <x v="2"/>
    <x v="0"/>
  </r>
  <r>
    <s v="L01/070/9/001065/2021"/>
    <x v="1356"/>
    <s v="10/08/2021"/>
    <x v="1"/>
    <n v="255500"/>
    <n v="255500"/>
    <n v="1"/>
    <x v="2"/>
    <n v="2021"/>
    <s v="2021Q3"/>
    <s v="Old_Claim"/>
    <x v="2"/>
    <x v="0"/>
  </r>
  <r>
    <s v="L01/088/9/000228/2021"/>
    <x v="1357"/>
    <s v="09/08/2021"/>
    <x v="0"/>
    <n v="100000"/>
    <n v="100000"/>
    <n v="1"/>
    <x v="2"/>
    <n v="2021"/>
    <s v="2021Q2"/>
    <s v="Old_Claim"/>
    <x v="0"/>
    <x v="0"/>
  </r>
  <r>
    <s v="L15/070/9/001066/2021"/>
    <x v="1333"/>
    <s v="02/08/2021"/>
    <x v="1"/>
    <n v="126500"/>
    <n v="126500"/>
    <n v="1"/>
    <x v="2"/>
    <n v="2021"/>
    <s v="2021Q3"/>
    <s v="Old_Claim"/>
    <x v="2"/>
    <x v="0"/>
  </r>
  <r>
    <s v="L01/070/9/001067/2021"/>
    <x v="1339"/>
    <s v="02/08/2021"/>
    <x v="1"/>
    <n v="12432"/>
    <n v="12432"/>
    <n v="1"/>
    <x v="2"/>
    <n v="2021"/>
    <s v="2021Q3"/>
    <s v="Old_Claim"/>
    <x v="2"/>
    <x v="0"/>
  </r>
  <r>
    <s v="L01/088/9/000229/2021"/>
    <x v="1352"/>
    <s v="10/08/2021"/>
    <x v="0"/>
    <n v="28000"/>
    <n v="28000"/>
    <n v="1"/>
    <x v="2"/>
    <n v="2021"/>
    <s v="2021Q3"/>
    <s v="Old_Claim"/>
    <x v="2"/>
    <x v="0"/>
  </r>
  <r>
    <s v="L01/087/9/000243/2021"/>
    <x v="1332"/>
    <s v="10/08/2021"/>
    <x v="0"/>
    <n v="889905.88199999998"/>
    <n v="889905.88199999998"/>
    <n v="1"/>
    <x v="2"/>
    <n v="2021"/>
    <s v="2021Q3"/>
    <s v="Old_Claim"/>
    <x v="2"/>
    <x v="0"/>
  </r>
  <r>
    <s v="L02/083/9/000230/2021"/>
    <x v="1347"/>
    <s v="10/08/2021"/>
    <x v="0"/>
    <n v="181350"/>
    <n v="181350"/>
    <n v="1"/>
    <x v="2"/>
    <n v="2021"/>
    <s v="2021Q3"/>
    <s v="Old_Claim"/>
    <x v="2"/>
    <x v="0"/>
  </r>
  <r>
    <s v="L01/070/9/001070/2021"/>
    <x v="1340"/>
    <s v="11/08/2021"/>
    <x v="1"/>
    <n v="278882.3529"/>
    <n v="278882.3529"/>
    <n v="1"/>
    <x v="2"/>
    <n v="2021"/>
    <s v="2021Q3"/>
    <s v="Old_Claim"/>
    <x v="2"/>
    <x v="0"/>
  </r>
  <r>
    <s v="L01/088/9/000231/2021"/>
    <x v="1329"/>
    <s v="02/08/2021"/>
    <x v="0"/>
    <n v="17000"/>
    <n v="17000"/>
    <n v="1"/>
    <x v="2"/>
    <n v="2021"/>
    <s v="2021Q3"/>
    <s v="Old_Claim"/>
    <x v="0"/>
    <x v="0"/>
  </r>
  <r>
    <s v="L01/070/9/001071/2021"/>
    <x v="1351"/>
    <s v="11/08/2021"/>
    <x v="1"/>
    <n v="40031"/>
    <n v="40031"/>
    <n v="1"/>
    <x v="2"/>
    <n v="2021"/>
    <s v="2021Q3"/>
    <s v="Old_Claim"/>
    <x v="2"/>
    <x v="0"/>
  </r>
  <r>
    <s v="L01/071/9/000007/2021"/>
    <x v="1337"/>
    <s v="04/08/2021"/>
    <x v="1"/>
    <n v="45000"/>
    <n v="45000"/>
    <n v="1"/>
    <x v="2"/>
    <n v="2021"/>
    <s v="2021Q3"/>
    <s v="Old_Claim"/>
    <x v="2"/>
    <x v="0"/>
  </r>
  <r>
    <s v="L01/070/9/001072/2021"/>
    <x v="1356"/>
    <s v="11/08/2021"/>
    <x v="1"/>
    <n v="80000"/>
    <n v="80000"/>
    <n v="1"/>
    <x v="2"/>
    <n v="2021"/>
    <s v="2021Q3"/>
    <s v="Old_Claim"/>
    <x v="0"/>
    <x v="0"/>
  </r>
  <r>
    <s v="L15/080/9/000244/2021"/>
    <x v="1325"/>
    <s v="11/08/2021"/>
    <x v="0"/>
    <n v="252958.1176"/>
    <n v="252958.1176"/>
    <n v="1"/>
    <x v="2"/>
    <n v="2021"/>
    <s v="2021Q3"/>
    <s v="Old_Claim"/>
    <x v="1"/>
    <x v="0"/>
  </r>
  <r>
    <s v="L01/070/9/001073/2021"/>
    <x v="1346"/>
    <s v="10/08/2021"/>
    <x v="1"/>
    <n v="100000"/>
    <n v="100000"/>
    <n v="1"/>
    <x v="2"/>
    <n v="2021"/>
    <s v="2021Q3"/>
    <s v="Old_Claim"/>
    <x v="0"/>
    <x v="0"/>
  </r>
  <r>
    <s v="L01/070/9/001074/2021"/>
    <x v="1354"/>
    <s v="11/08/2021"/>
    <x v="1"/>
    <n v="350000"/>
    <n v="350000"/>
    <n v="1"/>
    <x v="2"/>
    <n v="2021"/>
    <s v="2021Q3"/>
    <s v="Old_Claim"/>
    <x v="1"/>
    <x v="0"/>
  </r>
  <r>
    <s v="L01/070/9/001075/2021"/>
    <x v="1333"/>
    <s v="11/08/2021"/>
    <x v="1"/>
    <n v="52000"/>
    <n v="52000"/>
    <n v="1"/>
    <x v="2"/>
    <n v="2021"/>
    <s v="2021Q3"/>
    <s v="Old_Claim"/>
    <x v="0"/>
    <x v="0"/>
  </r>
  <r>
    <s v="L01/087/9/000442/2020"/>
    <x v="131"/>
    <s v="11/08/2021"/>
    <x v="0"/>
    <n v="1050051.5996000001"/>
    <n v="550051.59959999996"/>
    <n v="1"/>
    <x v="0"/>
    <n v="2021"/>
    <s v="2020Q4"/>
    <s v="Old_Claim"/>
    <x v="1"/>
    <x v="0"/>
  </r>
  <r>
    <s v="L01/070/9/001076/2021"/>
    <x v="1354"/>
    <s v="11/08/2021"/>
    <x v="1"/>
    <n v="828"/>
    <n v="828"/>
    <n v="1"/>
    <x v="2"/>
    <n v="2021"/>
    <s v="2021Q3"/>
    <s v="Old_Claim"/>
    <x v="2"/>
    <x v="0"/>
  </r>
  <r>
    <s v="L01/088/9/000232/2021"/>
    <x v="1328"/>
    <s v="11/08/2021"/>
    <x v="0"/>
    <n v="50000"/>
    <n v="50000"/>
    <n v="1"/>
    <x v="2"/>
    <n v="2021"/>
    <s v="2021Q3"/>
    <s v="Old_Claim"/>
    <x v="2"/>
    <x v="0"/>
  </r>
  <r>
    <s v="L01/070/9/001077/2021"/>
    <x v="1354"/>
    <s v="11/08/2021"/>
    <x v="1"/>
    <n v="11000"/>
    <n v="11000"/>
    <n v="1"/>
    <x v="2"/>
    <n v="2021"/>
    <s v="2021Q3"/>
    <s v="Old_Claim"/>
    <x v="2"/>
    <x v="0"/>
  </r>
  <r>
    <s v="L01/070/9/001078/2021"/>
    <x v="1335"/>
    <s v="09/08/2021"/>
    <x v="1"/>
    <n v="314592.73180000001"/>
    <n v="314592.73180000001"/>
    <n v="1"/>
    <x v="2"/>
    <n v="2021"/>
    <s v="2021Q3"/>
    <s v="Old_Claim"/>
    <x v="1"/>
    <x v="0"/>
  </r>
  <r>
    <s v="L01/070/9/001081/2021"/>
    <x v="1354"/>
    <s v="09/08/2021"/>
    <x v="1"/>
    <n v="200000"/>
    <n v="200000"/>
    <n v="1"/>
    <x v="2"/>
    <n v="2021"/>
    <s v="2021Q3"/>
    <s v="Old_Claim"/>
    <x v="1"/>
    <x v="0"/>
  </r>
  <r>
    <s v="L05/070/9/001082/2021"/>
    <x v="1340"/>
    <s v="11/08/2021"/>
    <x v="1"/>
    <n v="559868.42110000004"/>
    <n v="559868.42110000004"/>
    <n v="1"/>
    <x v="2"/>
    <n v="2021"/>
    <s v="2021Q3"/>
    <s v="Old_Claim"/>
    <x v="1"/>
    <x v="0"/>
  </r>
  <r>
    <s v="L01/070/9/001083/2021"/>
    <x v="1354"/>
    <s v="12/08/2021"/>
    <x v="1"/>
    <n v="76500"/>
    <n v="76500"/>
    <n v="1"/>
    <x v="2"/>
    <n v="2021"/>
    <s v="2021Q3"/>
    <s v="Old_Claim"/>
    <x v="2"/>
    <x v="0"/>
  </r>
  <r>
    <s v="L15/087/9/000245/2021"/>
    <x v="1358"/>
    <s v="11/08/2021"/>
    <x v="0"/>
    <n v="22000"/>
    <n v="22000"/>
    <n v="1"/>
    <x v="2"/>
    <n v="2021"/>
    <s v="2021Q3"/>
    <s v="Old_Claim"/>
    <x v="0"/>
    <x v="0"/>
  </r>
  <r>
    <s v="L01/070/9/001085/2021"/>
    <x v="1347"/>
    <s v="13/08/2021"/>
    <x v="1"/>
    <n v="259649.12280000001"/>
    <n v="259649.12280000001"/>
    <n v="1"/>
    <x v="2"/>
    <n v="2021"/>
    <s v="2021Q3"/>
    <s v="Old_Claim"/>
    <x v="1"/>
    <x v="0"/>
  </r>
  <r>
    <s v="L15/080/9/000246/2021"/>
    <x v="1351"/>
    <s v="13/08/2021"/>
    <x v="0"/>
    <n v="1800"/>
    <n v="1800"/>
    <n v="1"/>
    <x v="2"/>
    <n v="2021"/>
    <s v="2021Q3"/>
    <s v="Old_Claim"/>
    <x v="2"/>
    <x v="0"/>
  </r>
  <r>
    <s v="L01/070/9/001086/2021"/>
    <x v="1353"/>
    <s v="13/08/2021"/>
    <x v="1"/>
    <n v="139500"/>
    <n v="139500"/>
    <n v="1"/>
    <x v="2"/>
    <n v="2021"/>
    <s v="2021Q3"/>
    <s v="Old_Claim"/>
    <x v="2"/>
    <x v="0"/>
  </r>
  <r>
    <s v="L15/070/9/001087/2021"/>
    <x v="1353"/>
    <s v="13/08/2021"/>
    <x v="1"/>
    <n v="5000"/>
    <n v="431000"/>
    <n v="1"/>
    <x v="2"/>
    <n v="2021"/>
    <s v="2021Q3"/>
    <s v="Old_Claim"/>
    <x v="2"/>
    <x v="0"/>
  </r>
  <r>
    <s v="L01/070/9/001088/2021"/>
    <x v="1359"/>
    <s v="14/08/2021"/>
    <x v="1"/>
    <n v="11400"/>
    <n v="11400"/>
    <n v="1"/>
    <x v="2"/>
    <n v="2021"/>
    <s v="2021Q3"/>
    <s v="Old_Claim"/>
    <x v="2"/>
    <x v="0"/>
  </r>
  <r>
    <s v="L01/070/9/001089/2021"/>
    <x v="1020"/>
    <s v="02/08/2021"/>
    <x v="1"/>
    <n v="500000"/>
    <n v="500000"/>
    <n v="1"/>
    <x v="2"/>
    <n v="2021"/>
    <s v="2021Q1"/>
    <s v="Old_Claim"/>
    <x v="0"/>
    <x v="0"/>
  </r>
  <r>
    <s v="L02/070/9/001090/2021"/>
    <x v="1344"/>
    <s v="09/08/2021"/>
    <x v="1"/>
    <n v="6860"/>
    <n v="0"/>
    <n v="1"/>
    <x v="2"/>
    <n v="2021"/>
    <s v="2021Q3"/>
    <s v="Old_Claim"/>
    <x v="2"/>
    <x v="0"/>
  </r>
  <r>
    <s v="L01/070/9/001091/2021"/>
    <x v="1330"/>
    <s v="14/08/2021"/>
    <x v="1"/>
    <n v="300000"/>
    <n v="300000"/>
    <n v="1"/>
    <x v="2"/>
    <n v="2021"/>
    <s v="2021Q3"/>
    <s v="Old_Claim"/>
    <x v="0"/>
    <x v="0"/>
  </r>
  <r>
    <s v="L01/070/9/001092/2021"/>
    <x v="1297"/>
    <s v="09/08/2021"/>
    <x v="1"/>
    <n v="100000"/>
    <n v="100000"/>
    <n v="1"/>
    <x v="2"/>
    <n v="2021"/>
    <s v="2021Q2"/>
    <s v="Old_Claim"/>
    <x v="0"/>
    <x v="0"/>
  </r>
  <r>
    <s v="L15/088/9/000233/2021"/>
    <x v="1330"/>
    <s v="12/08/2021"/>
    <x v="0"/>
    <n v="1466700"/>
    <n v="1466700"/>
    <n v="1"/>
    <x v="2"/>
    <n v="2021"/>
    <s v="2021Q3"/>
    <s v="Old_Claim"/>
    <x v="2"/>
    <x v="0"/>
  </r>
  <r>
    <s v="L01/070/9/001093/2021"/>
    <x v="1356"/>
    <s v="14/08/2021"/>
    <x v="1"/>
    <n v="150000"/>
    <n v="150000"/>
    <n v="1"/>
    <x v="2"/>
    <n v="2021"/>
    <s v="2021Q3"/>
    <s v="Old_Claim"/>
    <x v="1"/>
    <x v="0"/>
  </r>
  <r>
    <s v="L01/070/9/001094/2021"/>
    <x v="1360"/>
    <s v="14/08/2021"/>
    <x v="1"/>
    <n v="10000"/>
    <n v="10000"/>
    <n v="1"/>
    <x v="2"/>
    <n v="2021"/>
    <s v="2021Q3"/>
    <s v="Old_Claim"/>
    <x v="0"/>
    <x v="0"/>
  </r>
  <r>
    <s v="L01/070/9/001096/2021"/>
    <x v="1359"/>
    <s v="17/08/2021"/>
    <x v="1"/>
    <n v="9640"/>
    <n v="9640"/>
    <n v="1"/>
    <x v="2"/>
    <n v="2021"/>
    <s v="2021Q3"/>
    <s v="Old_Claim"/>
    <x v="2"/>
    <x v="0"/>
  </r>
  <r>
    <s v="L01/087/9/000247/2021"/>
    <x v="1361"/>
    <s v="17/08/2021"/>
    <x v="0"/>
    <n v="18000"/>
    <n v="18000"/>
    <n v="1"/>
    <x v="2"/>
    <n v="2021"/>
    <s v="2021Q3"/>
    <s v="Old_Claim"/>
    <x v="1"/>
    <x v="0"/>
  </r>
  <r>
    <s v="L01/088/9/000235/2021"/>
    <x v="1361"/>
    <s v="11/08/2021"/>
    <x v="0"/>
    <n v="7365"/>
    <n v="267365"/>
    <n v="1"/>
    <x v="2"/>
    <n v="2021"/>
    <s v="2021Q3"/>
    <s v="New_Claim/ Reopening"/>
    <x v="3"/>
    <x v="0"/>
  </r>
  <r>
    <s v="L01/070/9/001097/2021"/>
    <x v="1362"/>
    <s v="18/08/2021"/>
    <x v="1"/>
    <n v="126097"/>
    <n v="126097"/>
    <n v="1"/>
    <x v="2"/>
    <n v="2021"/>
    <s v="2021Q3"/>
    <s v="Old_Claim"/>
    <x v="2"/>
    <x v="0"/>
  </r>
  <r>
    <s v="L01/070/9/001098/2021"/>
    <x v="1349"/>
    <s v="18/08/2021"/>
    <x v="1"/>
    <n v="48750"/>
    <n v="48750"/>
    <n v="1"/>
    <x v="2"/>
    <n v="2021"/>
    <s v="2021Q3"/>
    <s v="Old_Claim"/>
    <x v="1"/>
    <x v="0"/>
  </r>
  <r>
    <s v="L01/070/9/001100/2021"/>
    <x v="1351"/>
    <s v="12/08/2021"/>
    <x v="1"/>
    <n v="14708"/>
    <n v="14708"/>
    <n v="1"/>
    <x v="2"/>
    <n v="2021"/>
    <s v="2021Q3"/>
    <s v="Old_Claim"/>
    <x v="2"/>
    <x v="0"/>
  </r>
  <r>
    <s v="L01/070/9/001101/2021"/>
    <x v="1353"/>
    <s v="09/08/2021"/>
    <x v="1"/>
    <n v="5428"/>
    <n v="5428"/>
    <n v="1"/>
    <x v="2"/>
    <n v="2021"/>
    <s v="2021Q3"/>
    <s v="Old_Claim"/>
    <x v="2"/>
    <x v="0"/>
  </r>
  <r>
    <s v="L01/070/9/001103/2021"/>
    <x v="1363"/>
    <s v="20/08/2021"/>
    <x v="1"/>
    <n v="10380"/>
    <n v="10380"/>
    <n v="1"/>
    <x v="2"/>
    <n v="2021"/>
    <s v="2021Q3"/>
    <s v="Old_Claim"/>
    <x v="2"/>
    <x v="0"/>
  </r>
  <r>
    <s v="L01/088/9/000238/2021"/>
    <x v="1360"/>
    <s v="20/08/2021"/>
    <x v="0"/>
    <n v="16500"/>
    <n v="16500"/>
    <n v="1"/>
    <x v="2"/>
    <n v="2021"/>
    <s v="2021Q3"/>
    <s v="Old_Claim"/>
    <x v="2"/>
    <x v="0"/>
  </r>
  <r>
    <s v="L01/088/9/000239/2021"/>
    <x v="1364"/>
    <s v="21/08/2021"/>
    <x v="0"/>
    <n v="11640"/>
    <n v="11640"/>
    <n v="1"/>
    <x v="2"/>
    <n v="2021"/>
    <s v="2021Q3"/>
    <s v="Old_Claim"/>
    <x v="2"/>
    <x v="0"/>
  </r>
  <r>
    <s v="L01/070/9/001105/2021"/>
    <x v="1365"/>
    <s v="20/08/2021"/>
    <x v="1"/>
    <n v="120000"/>
    <n v="120000"/>
    <n v="1"/>
    <x v="2"/>
    <n v="2021"/>
    <s v="2021Q3"/>
    <s v="Old_Claim"/>
    <x v="0"/>
    <x v="0"/>
  </r>
  <r>
    <s v="L01/088/9/000240/2021"/>
    <x v="1361"/>
    <s v="21/08/2021"/>
    <x v="0"/>
    <n v="90000"/>
    <n v="90000"/>
    <n v="1"/>
    <x v="2"/>
    <n v="2021"/>
    <s v="2021Q3"/>
    <s v="Old_Claim"/>
    <x v="0"/>
    <x v="0"/>
  </r>
  <r>
    <s v="L01/088/9/000241/2021"/>
    <x v="1359"/>
    <s v="21/08/2021"/>
    <x v="0"/>
    <n v="34610"/>
    <n v="34610"/>
    <n v="1"/>
    <x v="2"/>
    <n v="2021"/>
    <s v="2021Q3"/>
    <s v="Old_Claim"/>
    <x v="2"/>
    <x v="0"/>
  </r>
  <r>
    <s v="L01/087/9/000248/2021"/>
    <x v="1350"/>
    <s v="02/08/2021"/>
    <x v="0"/>
    <n v="50000"/>
    <n v="50000"/>
    <n v="1"/>
    <x v="2"/>
    <n v="2021"/>
    <s v="2021Q3"/>
    <s v="Old_Claim"/>
    <x v="0"/>
    <x v="0"/>
  </r>
  <r>
    <s v="L01/070/9/001108/2021"/>
    <x v="1346"/>
    <s v="19/08/2021"/>
    <x v="1"/>
    <n v="710000"/>
    <n v="710000"/>
    <n v="1"/>
    <x v="2"/>
    <n v="2021"/>
    <s v="2021Q3"/>
    <s v="Old_Claim"/>
    <x v="2"/>
    <x v="0"/>
  </r>
  <r>
    <s v="L01/087/9/000249/2021"/>
    <x v="1356"/>
    <s v="19/08/2021"/>
    <x v="0"/>
    <n v="150000"/>
    <n v="150000"/>
    <n v="1"/>
    <x v="2"/>
    <n v="2021"/>
    <s v="2021Q3"/>
    <s v="Old_Claim"/>
    <x v="0"/>
    <x v="0"/>
  </r>
  <r>
    <s v="L01/070/9/001109/2021"/>
    <x v="1074"/>
    <s v="13/07/2021"/>
    <x v="1"/>
    <n v="80000"/>
    <n v="80000"/>
    <n v="1"/>
    <x v="2"/>
    <n v="2021"/>
    <s v="2021Q2"/>
    <s v="Old_Claim"/>
    <x v="0"/>
    <x v="0"/>
  </r>
  <r>
    <s v="L01/087/9/000250/2021"/>
    <x v="1271"/>
    <s v="20/08/2021"/>
    <x v="0"/>
    <n v="50000"/>
    <n v="50000"/>
    <n v="1"/>
    <x v="2"/>
    <n v="2021"/>
    <s v="2021Q2"/>
    <s v="Old_Claim"/>
    <x v="0"/>
    <x v="0"/>
  </r>
  <r>
    <s v="L01/088/9/000242/2021"/>
    <x v="1353"/>
    <s v="21/08/2021"/>
    <x v="0"/>
    <n v="30000"/>
    <n v="30000"/>
    <n v="1"/>
    <x v="2"/>
    <n v="2021"/>
    <s v="2021Q3"/>
    <s v="Old_Claim"/>
    <x v="0"/>
    <x v="0"/>
  </r>
  <r>
    <s v="L05/070/9/001110/2021"/>
    <x v="1351"/>
    <s v="18/08/2021"/>
    <x v="1"/>
    <n v="90000"/>
    <n v="90000"/>
    <n v="1"/>
    <x v="2"/>
    <n v="2021"/>
    <s v="2021Q3"/>
    <s v="Old_Claim"/>
    <x v="2"/>
    <x v="0"/>
  </r>
  <r>
    <s v="L01/087/9/000251/2021"/>
    <x v="1310"/>
    <s v="17/08/2021"/>
    <x v="0"/>
    <n v="110000"/>
    <n v="110000"/>
    <n v="1"/>
    <x v="2"/>
    <n v="2021"/>
    <s v="2021Q2"/>
    <s v="Old_Claim"/>
    <x v="0"/>
    <x v="0"/>
  </r>
  <r>
    <s v="L01/087/9/000252/2021"/>
    <x v="1333"/>
    <s v="30/07/2021"/>
    <x v="0"/>
    <n v="100000"/>
    <n v="100000"/>
    <n v="1"/>
    <x v="2"/>
    <n v="2021"/>
    <s v="2021Q3"/>
    <s v="Old_Claim"/>
    <x v="0"/>
    <x v="0"/>
  </r>
  <r>
    <s v="L01/080/9/000253/2021"/>
    <x v="1361"/>
    <s v="23/08/2021"/>
    <x v="0"/>
    <n v="65260"/>
    <n v="65260"/>
    <n v="1"/>
    <x v="2"/>
    <n v="2021"/>
    <s v="2021Q3"/>
    <s v="Old_Claim"/>
    <x v="2"/>
    <x v="0"/>
  </r>
  <r>
    <s v="L01/070/9/001115/2021"/>
    <x v="1284"/>
    <s v="28/06/2021"/>
    <x v="1"/>
    <n v="9980"/>
    <n v="9980"/>
    <n v="1"/>
    <x v="2"/>
    <n v="2021"/>
    <s v="2021Q2"/>
    <s v="Old_Claim"/>
    <x v="1"/>
    <x v="0"/>
  </r>
  <r>
    <s v="L01/087/9/000254/2021"/>
    <x v="1336"/>
    <s v="21/07/2021"/>
    <x v="0"/>
    <n v="130000"/>
    <n v="130000"/>
    <n v="1"/>
    <x v="2"/>
    <n v="2021"/>
    <s v="2021Q3"/>
    <s v="Old_Claim"/>
    <x v="0"/>
    <x v="0"/>
  </r>
  <r>
    <s v="L01/700/9/001116/2021"/>
    <x v="1329"/>
    <s v="25/08/2021"/>
    <x v="1"/>
    <n v="100000"/>
    <n v="100000"/>
    <n v="1"/>
    <x v="2"/>
    <n v="2021"/>
    <s v="2021Q3"/>
    <s v="Old_Claim"/>
    <x v="0"/>
    <x v="0"/>
  </r>
  <r>
    <s v="L01/070/9/001117/2021"/>
    <x v="1344"/>
    <s v="25/08/2021"/>
    <x v="1"/>
    <n v="11000"/>
    <n v="11000"/>
    <n v="1"/>
    <x v="2"/>
    <n v="2021"/>
    <s v="2021Q3"/>
    <s v="Old_Claim"/>
    <x v="2"/>
    <x v="0"/>
  </r>
  <r>
    <s v="L01/070/9/001118/2021"/>
    <x v="1366"/>
    <s v="25/08/2021"/>
    <x v="1"/>
    <n v="105000"/>
    <n v="105000"/>
    <n v="1"/>
    <x v="2"/>
    <n v="2021"/>
    <s v="2021Q3"/>
    <s v="Old_Claim"/>
    <x v="1"/>
    <x v="0"/>
  </r>
  <r>
    <s v="L01/088/9/000244/2021"/>
    <x v="954"/>
    <s v="23/08/2021"/>
    <x v="0"/>
    <n v="259649.12280000001"/>
    <n v="259649.12280000001"/>
    <n v="1"/>
    <x v="2"/>
    <n v="2021"/>
    <s v="2021Q1"/>
    <s v="Old_Claim"/>
    <x v="1"/>
    <x v="0"/>
  </r>
  <r>
    <s v="L01/070/9/001119/2021"/>
    <x v="1367"/>
    <s v="25/08/2021"/>
    <x v="1"/>
    <n v="17000"/>
    <n v="17000"/>
    <n v="1"/>
    <x v="2"/>
    <n v="2021"/>
    <s v="2021Q3"/>
    <s v="Old_Claim"/>
    <x v="2"/>
    <x v="0"/>
  </r>
  <r>
    <s v="L01/070/9/001121/2021"/>
    <x v="1366"/>
    <s v="25/08/2021"/>
    <x v="1"/>
    <n v="81000"/>
    <n v="291000"/>
    <n v="1"/>
    <x v="2"/>
    <n v="2021"/>
    <s v="2021Q3"/>
    <s v="Old_Claim"/>
    <x v="2"/>
    <x v="0"/>
  </r>
  <r>
    <s v="L01/088/9/000246/2021"/>
    <x v="1365"/>
    <s v="25/08/2021"/>
    <x v="0"/>
    <n v="7000"/>
    <n v="7000"/>
    <n v="1"/>
    <x v="2"/>
    <n v="2021"/>
    <s v="2021Q3"/>
    <s v="Old_Claim"/>
    <x v="0"/>
    <x v="0"/>
  </r>
  <r>
    <s v="L01/070/9/001122/2021"/>
    <x v="1367"/>
    <s v="24/08/2021"/>
    <x v="1"/>
    <n v="100000"/>
    <n v="100000"/>
    <n v="1"/>
    <x v="2"/>
    <n v="2021"/>
    <s v="2021Q3"/>
    <s v="Old_Claim"/>
    <x v="0"/>
    <x v="0"/>
  </r>
  <r>
    <s v="L01/088/9/000247/2021"/>
    <x v="1363"/>
    <s v="25/08/2021"/>
    <x v="0"/>
    <n v="80000"/>
    <n v="80000"/>
    <n v="1"/>
    <x v="2"/>
    <n v="2021"/>
    <s v="2021Q3"/>
    <s v="Old_Claim"/>
    <x v="0"/>
    <x v="0"/>
  </r>
  <r>
    <s v="L01/070/9/001123/2021"/>
    <x v="1367"/>
    <s v="25/08/2021"/>
    <x v="1"/>
    <n v="110000"/>
    <n v="110000"/>
    <n v="1"/>
    <x v="2"/>
    <n v="2021"/>
    <s v="2021Q3"/>
    <s v="Old_Claim"/>
    <x v="0"/>
    <x v="0"/>
  </r>
  <r>
    <s v="L01/070/9/001124/2021"/>
    <x v="1361"/>
    <s v="12/08/2021"/>
    <x v="1"/>
    <n v="16500"/>
    <n v="16500"/>
    <n v="1"/>
    <x v="2"/>
    <n v="2021"/>
    <s v="2021Q3"/>
    <s v="Old_Claim"/>
    <x v="2"/>
    <x v="0"/>
  </r>
  <r>
    <s v="L01/070/9/001125/2021"/>
    <x v="1367"/>
    <s v="24/08/2021"/>
    <x v="1"/>
    <n v="373245.614"/>
    <n v="373245.614"/>
    <n v="1"/>
    <x v="2"/>
    <n v="2021"/>
    <s v="2021Q3"/>
    <s v="Old_Claim"/>
    <x v="1"/>
    <x v="0"/>
  </r>
  <r>
    <s v="L01/087/9/000255/2021"/>
    <x v="1013"/>
    <s v="30/07/2021"/>
    <x v="0"/>
    <n v="80000"/>
    <n v="80000"/>
    <n v="1"/>
    <x v="2"/>
    <n v="2021"/>
    <s v="2021Q1"/>
    <s v="Old_Claim"/>
    <x v="0"/>
    <x v="0"/>
  </r>
  <r>
    <s v="L01/070/9/001126/2021"/>
    <x v="1356"/>
    <s v="07/08/2021"/>
    <x v="1"/>
    <n v="18559"/>
    <n v="18559"/>
    <n v="1"/>
    <x v="2"/>
    <n v="2021"/>
    <s v="2021Q3"/>
    <s v="Old_Claim"/>
    <x v="2"/>
    <x v="0"/>
  </r>
  <r>
    <s v="L15/070/9/001127/2021"/>
    <x v="1368"/>
    <s v="26/08/2021"/>
    <x v="1"/>
    <n v="100000"/>
    <n v="100000"/>
    <n v="1"/>
    <x v="2"/>
    <n v="2021"/>
    <s v="2021Q3"/>
    <s v="Old_Claim"/>
    <x v="0"/>
    <x v="0"/>
  </r>
  <r>
    <s v="L02/070/9/001128/2021"/>
    <x v="1367"/>
    <s v="26/08/2021"/>
    <x v="1"/>
    <n v="100000"/>
    <n v="100000"/>
    <n v="1"/>
    <x v="2"/>
    <n v="2021"/>
    <s v="2021Q3"/>
    <s v="Old_Claim"/>
    <x v="0"/>
    <x v="0"/>
  </r>
  <r>
    <s v="L01/088/9/000248/2021"/>
    <x v="1369"/>
    <s v="27/08/2021"/>
    <x v="0"/>
    <n v="80000"/>
    <n v="80000"/>
    <n v="1"/>
    <x v="2"/>
    <n v="2021"/>
    <s v="2021Q3"/>
    <s v="Old_Claim"/>
    <x v="0"/>
    <x v="0"/>
  </r>
  <r>
    <s v="L05/070/9/001134/2021"/>
    <x v="1282"/>
    <s v="26/08/2021"/>
    <x v="1"/>
    <n v="12000"/>
    <n v="12000"/>
    <n v="1"/>
    <x v="2"/>
    <n v="2021"/>
    <s v="2021Q2"/>
    <s v="Old_Claim"/>
    <x v="1"/>
    <x v="0"/>
  </r>
  <r>
    <s v="L01/070/9/001271/2020"/>
    <x v="445"/>
    <s v="26/08/2021"/>
    <x v="1"/>
    <n v="80000"/>
    <n v="80000"/>
    <n v="1"/>
    <x v="0"/>
    <n v="2021"/>
    <s v="2020Q4"/>
    <s v="Old_Claim"/>
    <x v="0"/>
    <x v="0"/>
  </r>
  <r>
    <s v="L01/070/9/001135/2021"/>
    <x v="1370"/>
    <s v="26/08/2021"/>
    <x v="1"/>
    <n v="62032"/>
    <n v="62032"/>
    <n v="1"/>
    <x v="2"/>
    <n v="2021"/>
    <s v="2021Q3"/>
    <s v="Old_Claim"/>
    <x v="2"/>
    <x v="0"/>
  </r>
  <r>
    <s v="L01/070/9/001136/2021"/>
    <x v="1371"/>
    <s v="26/08/2021"/>
    <x v="1"/>
    <n v="15748"/>
    <n v="15748"/>
    <n v="1"/>
    <x v="2"/>
    <n v="2021"/>
    <s v="2021Q3"/>
    <s v="Old_Claim"/>
    <x v="2"/>
    <x v="0"/>
  </r>
  <r>
    <s v="L01/070/9/001137/2021"/>
    <x v="1368"/>
    <s v="26/08/2021"/>
    <x v="1"/>
    <n v="186400"/>
    <n v="186400"/>
    <n v="1"/>
    <x v="2"/>
    <n v="2021"/>
    <s v="2021Q3"/>
    <s v="Old_Claim"/>
    <x v="2"/>
    <x v="0"/>
  </r>
  <r>
    <s v="L01/070/9/001138/2021"/>
    <x v="1372"/>
    <s v="28/08/2021"/>
    <x v="1"/>
    <n v="100000"/>
    <n v="100000"/>
    <n v="1"/>
    <x v="2"/>
    <n v="2021"/>
    <s v="2021Q3"/>
    <s v="Old_Claim"/>
    <x v="0"/>
    <x v="0"/>
  </r>
  <r>
    <s v="L01/070/9/001139/2021"/>
    <x v="1367"/>
    <s v="27/08/2021"/>
    <x v="1"/>
    <n v="25500"/>
    <n v="25500"/>
    <n v="1"/>
    <x v="2"/>
    <n v="2021"/>
    <s v="2021Q3"/>
    <s v="Old_Claim"/>
    <x v="2"/>
    <x v="0"/>
  </r>
  <r>
    <s v="L01/070/9/001140/2021"/>
    <x v="1359"/>
    <s v="26/08/2021"/>
    <x v="1"/>
    <n v="100000"/>
    <n v="100000"/>
    <n v="1"/>
    <x v="2"/>
    <n v="2021"/>
    <s v="2021Q3"/>
    <s v="Old_Claim"/>
    <x v="0"/>
    <x v="0"/>
  </r>
  <r>
    <s v="L01/088/9/000249/2021"/>
    <x v="1373"/>
    <s v="27/08/2021"/>
    <x v="0"/>
    <n v="100000"/>
    <n v="100000"/>
    <n v="1"/>
    <x v="2"/>
    <n v="2021"/>
    <s v="2021Q3"/>
    <s v="Old_Claim"/>
    <x v="0"/>
    <x v="0"/>
  </r>
  <r>
    <s v="L01/070/9/001141/2021"/>
    <x v="1371"/>
    <s v="26/08/2021"/>
    <x v="1"/>
    <n v="80000"/>
    <n v="80000"/>
    <n v="1"/>
    <x v="2"/>
    <n v="2021"/>
    <s v="2021Q3"/>
    <s v="Old_Claim"/>
    <x v="0"/>
    <x v="0"/>
  </r>
  <r>
    <s v="L01/070/9/001142/2021"/>
    <x v="1346"/>
    <s v="27/08/2021"/>
    <x v="1"/>
    <n v="479120"/>
    <n v="479120"/>
    <n v="1"/>
    <x v="2"/>
    <n v="2021"/>
    <s v="2021Q3"/>
    <s v="Old_Claim"/>
    <x v="1"/>
    <x v="0"/>
  </r>
  <r>
    <s v="L01/088/9/000250/2021"/>
    <x v="1366"/>
    <s v="27/08/2021"/>
    <x v="0"/>
    <n v="96240"/>
    <n v="96240"/>
    <n v="1"/>
    <x v="2"/>
    <n v="2021"/>
    <s v="2021Q3"/>
    <s v="Old_Claim"/>
    <x v="2"/>
    <x v="0"/>
  </r>
  <r>
    <s v="L01/070/9/001144/2021"/>
    <x v="1366"/>
    <s v="26/08/2021"/>
    <x v="1"/>
    <n v="100000"/>
    <n v="100000"/>
    <n v="1"/>
    <x v="2"/>
    <n v="2021"/>
    <s v="2021Q3"/>
    <s v="Old_Claim"/>
    <x v="0"/>
    <x v="0"/>
  </r>
  <r>
    <s v="L01/070/9/001145/2021"/>
    <x v="1372"/>
    <s v="28/08/2021"/>
    <x v="1"/>
    <n v="10104"/>
    <n v="10104"/>
    <n v="1"/>
    <x v="2"/>
    <n v="2021"/>
    <s v="2021Q3"/>
    <s v="Old_Claim"/>
    <x v="2"/>
    <x v="0"/>
  </r>
  <r>
    <s v="L01/070/9/001146/2021"/>
    <x v="1374"/>
    <s v="30/08/2021"/>
    <x v="1"/>
    <n v="271500"/>
    <n v="271500"/>
    <n v="1"/>
    <x v="2"/>
    <n v="2021"/>
    <s v="2021Q3"/>
    <s v="Old_Claim"/>
    <x v="2"/>
    <x v="0"/>
  </r>
  <r>
    <s v="L01/070/9/001147/2021"/>
    <x v="1375"/>
    <s v="30/08/2021"/>
    <x v="1"/>
    <n v="23500"/>
    <n v="23500"/>
    <n v="1"/>
    <x v="2"/>
    <n v="2021"/>
    <s v="2021Q3"/>
    <s v="Old_Claim"/>
    <x v="2"/>
    <x v="0"/>
  </r>
  <r>
    <s v="L01/880/9/000257/2021"/>
    <x v="1376"/>
    <s v="30/08/2021"/>
    <x v="0"/>
    <n v="100000"/>
    <n v="100000"/>
    <n v="1"/>
    <x v="2"/>
    <n v="2021"/>
    <s v="2021Q3"/>
    <s v="Old_Claim"/>
    <x v="0"/>
    <x v="0"/>
  </r>
  <r>
    <s v="L01/070/9/001148/2021"/>
    <x v="1370"/>
    <s v="30/08/2021"/>
    <x v="1"/>
    <n v="50000"/>
    <n v="50000"/>
    <n v="1"/>
    <x v="2"/>
    <n v="2021"/>
    <s v="2021Q3"/>
    <s v="Old_Claim"/>
    <x v="0"/>
    <x v="0"/>
  </r>
  <r>
    <s v="L05/070/9/001149/2021"/>
    <x v="1377"/>
    <s v="30/08/2021"/>
    <x v="1"/>
    <n v="12000"/>
    <n v="12000"/>
    <n v="1"/>
    <x v="2"/>
    <n v="2021"/>
    <s v="2021Q3"/>
    <s v="Old_Claim"/>
    <x v="0"/>
    <x v="0"/>
  </r>
  <r>
    <s v="L01/070/9/001151/2021"/>
    <x v="1369"/>
    <s v="26/08/2021"/>
    <x v="1"/>
    <n v="12000"/>
    <n v="12000"/>
    <n v="1"/>
    <x v="2"/>
    <n v="2021"/>
    <s v="2021Q3"/>
    <s v="Old_Claim"/>
    <x v="0"/>
    <x v="0"/>
  </r>
  <r>
    <s v="L01/070/9/001152/2021"/>
    <x v="1370"/>
    <s v="31/08/2021"/>
    <x v="1"/>
    <n v="50000"/>
    <n v="50000"/>
    <n v="1"/>
    <x v="2"/>
    <n v="2021"/>
    <s v="2021Q3"/>
    <s v="Old_Claim"/>
    <x v="0"/>
    <x v="0"/>
  </r>
  <r>
    <s v="L01/070/9/001153/2021"/>
    <x v="1329"/>
    <s v="31/08/2021"/>
    <x v="1"/>
    <n v="24260"/>
    <n v="24260"/>
    <n v="1"/>
    <x v="2"/>
    <n v="2021"/>
    <s v="2021Q3"/>
    <s v="Old_Claim"/>
    <x v="1"/>
    <x v="0"/>
  </r>
  <r>
    <s v="L01/070/9/001154/2021"/>
    <x v="1377"/>
    <s v="31/08/2021"/>
    <x v="1"/>
    <n v="38000"/>
    <n v="38000"/>
    <n v="1"/>
    <x v="2"/>
    <n v="2021"/>
    <s v="2021Q3"/>
    <s v="Old_Claim"/>
    <x v="2"/>
    <x v="0"/>
  </r>
  <r>
    <s v="L01/070/9/001155/2021"/>
    <x v="1374"/>
    <s v="31/08/2021"/>
    <x v="1"/>
    <n v="277794.1176"/>
    <n v="277794.1176"/>
    <n v="1"/>
    <x v="2"/>
    <n v="2021"/>
    <s v="2021Q3"/>
    <s v="Old_Claim"/>
    <x v="1"/>
    <x v="0"/>
  </r>
  <r>
    <s v="L01/070/9/001157/2021"/>
    <x v="1370"/>
    <s v="31/08/2021"/>
    <x v="1"/>
    <n v="9800"/>
    <n v="9800"/>
    <n v="1"/>
    <x v="2"/>
    <n v="2021"/>
    <s v="2021Q3"/>
    <s v="Old_Claim"/>
    <x v="2"/>
    <x v="0"/>
  </r>
  <r>
    <s v="L01/070/9/000620/2010"/>
    <x v="1378"/>
    <s v="16/12/2010"/>
    <x v="1"/>
    <n v="115576"/>
    <n v="0"/>
    <n v="1"/>
    <x v="16"/>
    <n v="2010"/>
    <s v="2010Q4"/>
    <s v="Old_Claim"/>
    <x v="0"/>
    <x v="0"/>
  </r>
  <r>
    <s v="L01/700/9/001158/2021"/>
    <x v="1337"/>
    <s v="17/08/2021"/>
    <x v="1"/>
    <n v="156962"/>
    <n v="156962"/>
    <n v="1"/>
    <x v="2"/>
    <n v="2021"/>
    <s v="2021Q3"/>
    <s v="Old_Claim"/>
    <x v="0"/>
    <x v="0"/>
  </r>
  <r>
    <s v="L01/070/9/001159/2021"/>
    <x v="1376"/>
    <s v="01/09/2021"/>
    <x v="1"/>
    <n v="110000"/>
    <n v="110000"/>
    <n v="1"/>
    <x v="2"/>
    <n v="2021"/>
    <s v="2021Q3"/>
    <s v="Old_Claim"/>
    <x v="0"/>
    <x v="0"/>
  </r>
  <r>
    <s v="L01/080/9/000259/2021"/>
    <x v="1370"/>
    <s v="01/09/2021"/>
    <x v="0"/>
    <n v="100000"/>
    <n v="100000"/>
    <n v="1"/>
    <x v="2"/>
    <n v="2021"/>
    <s v="2021Q3"/>
    <s v="Old_Claim"/>
    <x v="0"/>
    <x v="0"/>
  </r>
  <r>
    <s v="L01/070/9/001160/2021"/>
    <x v="1374"/>
    <s v="02/09/2021"/>
    <x v="1"/>
    <n v="100000"/>
    <n v="100000"/>
    <n v="1"/>
    <x v="2"/>
    <n v="2021"/>
    <s v="2021Q3"/>
    <s v="Old_Claim"/>
    <x v="0"/>
    <x v="0"/>
  </r>
  <r>
    <s v="L01/088/9/000251/2021"/>
    <x v="1375"/>
    <s v="02/09/2021"/>
    <x v="0"/>
    <n v="23400"/>
    <n v="23400"/>
    <n v="1"/>
    <x v="2"/>
    <n v="2021"/>
    <s v="2021Q3"/>
    <s v="Old_Claim"/>
    <x v="2"/>
    <x v="0"/>
  </r>
  <r>
    <s v="L01/070/9/001161/2021"/>
    <x v="1375"/>
    <s v="31/08/2021"/>
    <x v="1"/>
    <n v="17544"/>
    <n v="17544"/>
    <n v="1"/>
    <x v="2"/>
    <n v="2021"/>
    <s v="2021Q3"/>
    <s v="Old_Claim"/>
    <x v="2"/>
    <x v="0"/>
  </r>
  <r>
    <s v="L01/070/9/001162/2021"/>
    <x v="1343"/>
    <s v="20/08/2021"/>
    <x v="1"/>
    <n v="500000"/>
    <n v="500000"/>
    <n v="1"/>
    <x v="2"/>
    <n v="2021"/>
    <s v="2021Q3"/>
    <s v="Old_Claim"/>
    <x v="2"/>
    <x v="0"/>
  </r>
  <r>
    <s v="L01/070/9/001163/2021"/>
    <x v="1375"/>
    <s v="30/08/2021"/>
    <x v="1"/>
    <n v="5332352.9409999996"/>
    <n v="1.1641532182692999E-10"/>
    <n v="1"/>
    <x v="2"/>
    <n v="2021"/>
    <s v="2021Q3"/>
    <s v="Old_Claim"/>
    <x v="1"/>
    <x v="0"/>
  </r>
  <r>
    <s v="L01/070/9/001164/2021"/>
    <x v="1373"/>
    <s v="02/09/2021"/>
    <x v="1"/>
    <n v="250074.56140000001"/>
    <n v="250074.56140000001"/>
    <n v="1"/>
    <x v="2"/>
    <n v="2021"/>
    <s v="2021Q3"/>
    <s v="Old_Claim"/>
    <x v="1"/>
    <x v="0"/>
  </r>
  <r>
    <s v="L01/070/9/001165/2021"/>
    <x v="1373"/>
    <s v="01/09/2021"/>
    <x v="1"/>
    <n v="120000"/>
    <n v="120000"/>
    <n v="1"/>
    <x v="2"/>
    <n v="2021"/>
    <s v="2021Q3"/>
    <s v="Old_Claim"/>
    <x v="0"/>
    <x v="0"/>
  </r>
  <r>
    <s v="L02/070/9/001166/2021"/>
    <x v="1324"/>
    <s v="02/09/2021"/>
    <x v="1"/>
    <n v="314117.64705999999"/>
    <n v="314117.64705999999"/>
    <n v="1"/>
    <x v="2"/>
    <n v="2021"/>
    <s v="2021Q3"/>
    <s v="Old_Claim"/>
    <x v="1"/>
    <x v="0"/>
  </r>
  <r>
    <s v="L01/088/9/000253/2021"/>
    <x v="1379"/>
    <s v="03/09/2021"/>
    <x v="0"/>
    <n v="67000"/>
    <n v="67000"/>
    <n v="1"/>
    <x v="2"/>
    <n v="2021"/>
    <s v="2021Q3"/>
    <s v="Old_Claim"/>
    <x v="2"/>
    <x v="0"/>
  </r>
  <r>
    <s v="L01/700/9/001167/2021"/>
    <x v="1375"/>
    <s v="02/09/2021"/>
    <x v="1"/>
    <n v="100000"/>
    <n v="100000"/>
    <n v="1"/>
    <x v="2"/>
    <n v="2021"/>
    <s v="2021Q3"/>
    <s v="Old_Claim"/>
    <x v="0"/>
    <x v="0"/>
  </r>
  <r>
    <s v="L01/070/9/001168/2021"/>
    <x v="1362"/>
    <s v="03/09/2021"/>
    <x v="1"/>
    <n v="100000"/>
    <n v="100000"/>
    <n v="1"/>
    <x v="2"/>
    <n v="2021"/>
    <s v="2021Q3"/>
    <s v="Old_Claim"/>
    <x v="0"/>
    <x v="0"/>
  </r>
  <r>
    <s v="L01/070/9/001169/2021"/>
    <x v="1373"/>
    <s v="03/09/2021"/>
    <x v="1"/>
    <n v="100000"/>
    <n v="100000"/>
    <n v="1"/>
    <x v="2"/>
    <n v="2021"/>
    <s v="2021Q3"/>
    <s v="Old_Claim"/>
    <x v="0"/>
    <x v="0"/>
  </r>
  <r>
    <s v="L15/070/9/001170/2021"/>
    <x v="1329"/>
    <s v="01/09/2021"/>
    <x v="1"/>
    <n v="239984.5202"/>
    <n v="239984.5202"/>
    <n v="1"/>
    <x v="2"/>
    <n v="2021"/>
    <s v="2021Q3"/>
    <s v="Old_Claim"/>
    <x v="1"/>
    <x v="0"/>
  </r>
  <r>
    <s v="L01/088/9/000254/2021"/>
    <x v="1374"/>
    <s v="04/09/2021"/>
    <x v="0"/>
    <n v="30000"/>
    <n v="30000"/>
    <n v="1"/>
    <x v="2"/>
    <n v="2021"/>
    <s v="2021Q3"/>
    <s v="Old_Claim"/>
    <x v="2"/>
    <x v="0"/>
  </r>
  <r>
    <s v="L01/070/9/001171/2021"/>
    <x v="1358"/>
    <s v="02/09/2021"/>
    <x v="1"/>
    <n v="6000"/>
    <n v="6000"/>
    <n v="1"/>
    <x v="2"/>
    <n v="2021"/>
    <s v="2021Q3"/>
    <s v="Old_Claim"/>
    <x v="2"/>
    <x v="0"/>
  </r>
  <r>
    <s v="L01/070/9/001172/2021"/>
    <x v="1304"/>
    <s v="03/09/2021"/>
    <x v="1"/>
    <n v="100000"/>
    <n v="100000"/>
    <n v="1"/>
    <x v="2"/>
    <n v="2021"/>
    <s v="2021Q2"/>
    <s v="Old_Claim"/>
    <x v="0"/>
    <x v="0"/>
  </r>
  <r>
    <s v="L01/070/9/001173/2021"/>
    <x v="1380"/>
    <s v="26/07/2021"/>
    <x v="1"/>
    <n v="10692"/>
    <n v="10692"/>
    <n v="1"/>
    <x v="2"/>
    <n v="2021"/>
    <s v="2021Q3"/>
    <s v="Old_Claim"/>
    <x v="1"/>
    <x v="0"/>
  </r>
  <r>
    <s v="L01/070/9/001174/2021"/>
    <x v="1336"/>
    <s v="01/09/2021"/>
    <x v="1"/>
    <n v="100000"/>
    <n v="100000"/>
    <n v="1"/>
    <x v="2"/>
    <n v="2021"/>
    <s v="2021Q3"/>
    <s v="Old_Claim"/>
    <x v="0"/>
    <x v="0"/>
  </r>
  <r>
    <s v="L01/088/9/000255/2021"/>
    <x v="1381"/>
    <s v="06/09/2021"/>
    <x v="0"/>
    <n v="300000"/>
    <n v="300000"/>
    <n v="1"/>
    <x v="2"/>
    <n v="2021"/>
    <s v="2021Q3"/>
    <s v="Old_Claim"/>
    <x v="0"/>
    <x v="0"/>
  </r>
  <r>
    <s v="L01/070/9/001176/2021"/>
    <x v="1375"/>
    <s v="06/09/2021"/>
    <x v="1"/>
    <n v="209705.88235"/>
    <n v="209705.88235"/>
    <n v="1"/>
    <x v="2"/>
    <n v="2021"/>
    <s v="2021Q3"/>
    <s v="Old_Claim"/>
    <x v="1"/>
    <x v="0"/>
  </r>
  <r>
    <s v="L01/070/9/001177/2021"/>
    <x v="1382"/>
    <s v="06/09/2021"/>
    <x v="1"/>
    <n v="172965"/>
    <n v="172965"/>
    <n v="1"/>
    <x v="2"/>
    <n v="2021"/>
    <s v="2021Q3"/>
    <s v="Old_Claim"/>
    <x v="2"/>
    <x v="0"/>
  </r>
  <r>
    <s v="L02/070/9/001178/2021"/>
    <x v="1381"/>
    <s v="06/09/2021"/>
    <x v="1"/>
    <n v="100000"/>
    <n v="100000"/>
    <n v="1"/>
    <x v="2"/>
    <n v="2021"/>
    <s v="2021Q3"/>
    <s v="Old_Claim"/>
    <x v="0"/>
    <x v="0"/>
  </r>
  <r>
    <s v="L01/088/9/000256/2021"/>
    <x v="1383"/>
    <s v="06/09/2021"/>
    <x v="0"/>
    <n v="4500"/>
    <n v="4500"/>
    <n v="1"/>
    <x v="2"/>
    <n v="2021"/>
    <s v="2021Q3"/>
    <s v="Old_Claim"/>
    <x v="2"/>
    <x v="0"/>
  </r>
  <r>
    <s v="L01/070/9/001180/2021"/>
    <x v="1384"/>
    <s v="07/09/2021"/>
    <x v="1"/>
    <n v="40500"/>
    <n v="40500"/>
    <n v="1"/>
    <x v="2"/>
    <n v="2021"/>
    <s v="2021Q3"/>
    <s v="Old_Claim"/>
    <x v="2"/>
    <x v="0"/>
  </r>
  <r>
    <s v="L01/070/9/001181/2021"/>
    <x v="1385"/>
    <s v="07/09/2021"/>
    <x v="1"/>
    <n v="59540"/>
    <n v="59540"/>
    <n v="1"/>
    <x v="2"/>
    <n v="2021"/>
    <s v="2021Q3"/>
    <s v="Old_Claim"/>
    <x v="2"/>
    <x v="0"/>
  </r>
  <r>
    <s v="L01/070/9/001182/2021"/>
    <x v="1383"/>
    <s v="06/09/2021"/>
    <x v="1"/>
    <n v="34500"/>
    <n v="34500"/>
    <n v="1"/>
    <x v="2"/>
    <n v="2021"/>
    <s v="2021Q3"/>
    <s v="Old_Claim"/>
    <x v="2"/>
    <x v="0"/>
  </r>
  <r>
    <s v="L01/070/9/001183/2021"/>
    <x v="1382"/>
    <s v="06/09/2021"/>
    <x v="1"/>
    <n v="100000"/>
    <n v="100000"/>
    <n v="1"/>
    <x v="2"/>
    <n v="2021"/>
    <s v="2021Q3"/>
    <s v="Old_Claim"/>
    <x v="0"/>
    <x v="0"/>
  </r>
  <r>
    <s v="L01/070/9/001184/2021"/>
    <x v="1382"/>
    <s v="07/09/2021"/>
    <x v="1"/>
    <n v="100000"/>
    <n v="100000"/>
    <n v="1"/>
    <x v="2"/>
    <n v="2021"/>
    <s v="2021Q3"/>
    <s v="Old_Claim"/>
    <x v="0"/>
    <x v="0"/>
  </r>
  <r>
    <s v="L05/088/9/000257/2021"/>
    <x v="1383"/>
    <s v="07/09/2021"/>
    <x v="0"/>
    <n v="10000"/>
    <n v="10000"/>
    <n v="1"/>
    <x v="2"/>
    <n v="2021"/>
    <s v="2021Q3"/>
    <s v="Old_Claim"/>
    <x v="0"/>
    <x v="0"/>
  </r>
  <r>
    <s v="L01/070/9/001185/2021"/>
    <x v="1375"/>
    <s v="07/09/2021"/>
    <x v="1"/>
    <n v="850000"/>
    <n v="850000"/>
    <n v="1"/>
    <x v="2"/>
    <n v="2021"/>
    <s v="2021Q3"/>
    <s v="Old_Claim"/>
    <x v="0"/>
    <x v="0"/>
  </r>
  <r>
    <s v="L01/070/9/001186/2021"/>
    <x v="1381"/>
    <s v="07/09/2021"/>
    <x v="1"/>
    <n v="607108"/>
    <n v="607108"/>
    <n v="1"/>
    <x v="2"/>
    <n v="2021"/>
    <s v="2021Q3"/>
    <s v="Old_Claim"/>
    <x v="0"/>
    <x v="0"/>
  </r>
  <r>
    <s v="L01/070/9/001187/2021"/>
    <x v="1374"/>
    <s v="07/09/2021"/>
    <x v="1"/>
    <n v="100000"/>
    <n v="100000"/>
    <n v="1"/>
    <x v="2"/>
    <n v="2021"/>
    <s v="2021Q3"/>
    <s v="Old_Claim"/>
    <x v="0"/>
    <x v="0"/>
  </r>
  <r>
    <s v="L01/070/9/001188/2021"/>
    <x v="1325"/>
    <s v="07/09/2021"/>
    <x v="1"/>
    <n v="50000"/>
    <n v="50000"/>
    <n v="1"/>
    <x v="2"/>
    <n v="2021"/>
    <s v="2021Q3"/>
    <s v="Old_Claim"/>
    <x v="0"/>
    <x v="0"/>
  </r>
  <r>
    <s v="L01/070/9/001189/2021"/>
    <x v="1386"/>
    <s v="07/09/2021"/>
    <x v="1"/>
    <n v="25500"/>
    <n v="25500"/>
    <n v="1"/>
    <x v="2"/>
    <n v="2021"/>
    <s v="2021Q3"/>
    <s v="Old_Claim"/>
    <x v="2"/>
    <x v="0"/>
  </r>
  <r>
    <s v="L01/070/9/001190/2021"/>
    <x v="1365"/>
    <s v="08/09/2021"/>
    <x v="1"/>
    <n v="4500"/>
    <n v="4500"/>
    <n v="1"/>
    <x v="2"/>
    <n v="2021"/>
    <s v="2021Q3"/>
    <s v="Old_Claim"/>
    <x v="2"/>
    <x v="0"/>
  </r>
  <r>
    <s v="L01/088/9/000258/2021"/>
    <x v="1382"/>
    <s v="07/09/2021"/>
    <x v="0"/>
    <n v="99000"/>
    <n v="99000"/>
    <n v="1"/>
    <x v="2"/>
    <n v="2021"/>
    <s v="2021Q3"/>
    <s v="Old_Claim"/>
    <x v="0"/>
    <x v="0"/>
  </r>
  <r>
    <s v="L01/080/9/000260/2021"/>
    <x v="1387"/>
    <s v="08/09/2021"/>
    <x v="0"/>
    <n v="100000"/>
    <n v="100000"/>
    <n v="1"/>
    <x v="2"/>
    <n v="2021"/>
    <s v="2021Q3"/>
    <s v="Old_Claim"/>
    <x v="0"/>
    <x v="0"/>
  </r>
  <r>
    <s v="L05/070/9/001191/2021"/>
    <x v="1358"/>
    <s v="08/09/2021"/>
    <x v="1"/>
    <n v="89000"/>
    <n v="89000"/>
    <n v="1"/>
    <x v="2"/>
    <n v="2021"/>
    <s v="2021Q3"/>
    <s v="Old_Claim"/>
    <x v="0"/>
    <x v="0"/>
  </r>
  <r>
    <s v="L01/070/9/001192/2021"/>
    <x v="1375"/>
    <s v="08/09/2021"/>
    <x v="1"/>
    <n v="250000"/>
    <n v="250000"/>
    <n v="1"/>
    <x v="2"/>
    <n v="2021"/>
    <s v="2021Q3"/>
    <s v="Old_Claim"/>
    <x v="2"/>
    <x v="0"/>
  </r>
  <r>
    <s v="L01/070/9/001193/2021"/>
    <x v="1304"/>
    <s v="07/09/2021"/>
    <x v="1"/>
    <n v="100000"/>
    <n v="100000"/>
    <n v="1"/>
    <x v="2"/>
    <n v="2021"/>
    <s v="2021Q2"/>
    <s v="Old_Claim"/>
    <x v="0"/>
    <x v="0"/>
  </r>
  <r>
    <s v="L01/070/9/001194/2021"/>
    <x v="1386"/>
    <s v="08/09/2021"/>
    <x v="1"/>
    <n v="3900"/>
    <n v="3900"/>
    <n v="1"/>
    <x v="2"/>
    <n v="2021"/>
    <s v="2021Q3"/>
    <s v="Old_Claim"/>
    <x v="2"/>
    <x v="0"/>
  </r>
  <r>
    <s v="L01/070/9/001196/2021"/>
    <x v="1372"/>
    <s v="08/09/2021"/>
    <x v="1"/>
    <n v="50312"/>
    <n v="50312"/>
    <n v="1"/>
    <x v="2"/>
    <n v="2021"/>
    <s v="2021Q3"/>
    <s v="Old_Claim"/>
    <x v="2"/>
    <x v="0"/>
  </r>
  <r>
    <s v="L05/070/9/001197/2021"/>
    <x v="1292"/>
    <s v="08/09/2021"/>
    <x v="1"/>
    <n v="2150000"/>
    <n v="2150000"/>
    <n v="1"/>
    <x v="2"/>
    <n v="2021"/>
    <s v="2021Q2"/>
    <s v="Old_Claim"/>
    <x v="1"/>
    <x v="0"/>
  </r>
  <r>
    <s v="L15/070/9/001200/2021"/>
    <x v="1371"/>
    <s v="16/08/2021"/>
    <x v="1"/>
    <n v="3362"/>
    <n v="3362"/>
    <n v="1"/>
    <x v="2"/>
    <n v="2021"/>
    <s v="2021Q3"/>
    <s v="Old_Claim"/>
    <x v="2"/>
    <x v="0"/>
  </r>
  <r>
    <s v="L01/070/9/001201/2021"/>
    <x v="1388"/>
    <s v="10/09/2021"/>
    <x v="1"/>
    <n v="5000"/>
    <n v="5000"/>
    <n v="1"/>
    <x v="2"/>
    <n v="2021"/>
    <s v="2021Q3"/>
    <s v="Old_Claim"/>
    <x v="2"/>
    <x v="0"/>
  </r>
  <r>
    <s v="L01/070/9/001202/2021"/>
    <x v="1359"/>
    <s v="03/09/2021"/>
    <x v="1"/>
    <n v="100000"/>
    <n v="100000"/>
    <n v="1"/>
    <x v="2"/>
    <n v="2021"/>
    <s v="2021Q3"/>
    <s v="Old_Claim"/>
    <x v="0"/>
    <x v="0"/>
  </r>
  <r>
    <s v="L01/087/9/000444/2020"/>
    <x v="5"/>
    <s v="10/09/2021"/>
    <x v="0"/>
    <n v="520000"/>
    <n v="560000"/>
    <n v="1"/>
    <x v="0"/>
    <n v="2021"/>
    <s v="2020Q4"/>
    <s v="Old_Claim"/>
    <x v="2"/>
    <x v="0"/>
  </r>
  <r>
    <s v="L01/070/9/001203/2021"/>
    <x v="1363"/>
    <s v="10/09/2021"/>
    <x v="1"/>
    <n v="88000"/>
    <n v="88000"/>
    <n v="1"/>
    <x v="2"/>
    <n v="2021"/>
    <s v="2021Q3"/>
    <s v="Old_Claim"/>
    <x v="0"/>
    <x v="0"/>
  </r>
  <r>
    <s v="L01/700/9/001272/2020"/>
    <x v="106"/>
    <s v="10/09/2021"/>
    <x v="1"/>
    <n v="50000"/>
    <n v="50000"/>
    <n v="1"/>
    <x v="0"/>
    <n v="2021"/>
    <s v="2020Q2"/>
    <s v="Old_Claim"/>
    <x v="0"/>
    <x v="0"/>
  </r>
  <r>
    <s v="L01/070/9/001204/2021"/>
    <x v="1338"/>
    <s v="08/09/2021"/>
    <x v="1"/>
    <n v="100000"/>
    <n v="100000"/>
    <n v="1"/>
    <x v="2"/>
    <n v="2021"/>
    <s v="2021Q3"/>
    <s v="Old_Claim"/>
    <x v="0"/>
    <x v="0"/>
  </r>
  <r>
    <s v="L01/087/9/000261/2021"/>
    <x v="1346"/>
    <s v="01/09/2021"/>
    <x v="0"/>
    <n v="56914"/>
    <n v="56914"/>
    <n v="1"/>
    <x v="2"/>
    <n v="2021"/>
    <s v="2021Q3"/>
    <s v="Old_Claim"/>
    <x v="0"/>
    <x v="0"/>
  </r>
  <r>
    <s v="L01/080/9/000262/2021"/>
    <x v="1336"/>
    <s v="19/08/2021"/>
    <x v="0"/>
    <n v="6142"/>
    <n v="6142"/>
    <n v="1"/>
    <x v="2"/>
    <n v="2021"/>
    <s v="2021Q3"/>
    <s v="Old_Claim"/>
    <x v="2"/>
    <x v="0"/>
  </r>
  <r>
    <s v="L01/088/9/000259/2021"/>
    <x v="1389"/>
    <s v="14/09/2021"/>
    <x v="0"/>
    <n v="143000"/>
    <n v="143000"/>
    <n v="1"/>
    <x v="2"/>
    <n v="2021"/>
    <s v="2021Q3"/>
    <s v="Old_Claim"/>
    <x v="2"/>
    <x v="0"/>
  </r>
  <r>
    <s v="L05/070/9/001273/2020"/>
    <x v="157"/>
    <s v="13/11/2020"/>
    <x v="1"/>
    <n v="7800"/>
    <n v="7800"/>
    <n v="1"/>
    <x v="0"/>
    <n v="2020"/>
    <s v="2020Q4"/>
    <s v="Old_Claim"/>
    <x v="0"/>
    <x v="0"/>
  </r>
  <r>
    <s v="L01/070/9/001207/2021"/>
    <x v="1390"/>
    <s v="12/09/2021"/>
    <x v="1"/>
    <n v="50000"/>
    <n v="50000"/>
    <n v="1"/>
    <x v="2"/>
    <n v="2021"/>
    <s v="2021Q3"/>
    <s v="Old_Claim"/>
    <x v="0"/>
    <x v="0"/>
  </r>
  <r>
    <s v="L01/700/9/001208/2021"/>
    <x v="1391"/>
    <s v="09/09/2021"/>
    <x v="1"/>
    <n v="100000"/>
    <n v="100000"/>
    <n v="1"/>
    <x v="2"/>
    <n v="2021"/>
    <s v="2021Q3"/>
    <s v="Old_Claim"/>
    <x v="0"/>
    <x v="0"/>
  </r>
  <r>
    <s v="L01/088/9/000260/2021"/>
    <x v="1296"/>
    <s v="11/06/2021"/>
    <x v="0"/>
    <n v="295000"/>
    <n v="295000"/>
    <n v="1"/>
    <x v="2"/>
    <n v="2021"/>
    <s v="2021Q2"/>
    <s v="Old_Claim"/>
    <x v="2"/>
    <x v="0"/>
  </r>
  <r>
    <s v="L01/070/9/001209/2021"/>
    <x v="1277"/>
    <s v="15/06/2021"/>
    <x v="1"/>
    <n v="100000"/>
    <n v="100000"/>
    <n v="1"/>
    <x v="2"/>
    <n v="2021"/>
    <s v="2021Q2"/>
    <s v="Old_Claim"/>
    <x v="0"/>
    <x v="0"/>
  </r>
  <r>
    <s v="L01/070/9/001210/2021"/>
    <x v="1379"/>
    <s v="15/09/2021"/>
    <x v="1"/>
    <n v="21500"/>
    <n v="21500"/>
    <n v="1"/>
    <x v="2"/>
    <n v="2021"/>
    <s v="2021Q3"/>
    <s v="Old_Claim"/>
    <x v="2"/>
    <x v="0"/>
  </r>
  <r>
    <s v="L01/110/9/000012/2021"/>
    <x v="1392"/>
    <s v="24/08/2021"/>
    <x v="2"/>
    <n v="61501"/>
    <n v="61501"/>
    <n v="1"/>
    <x v="2"/>
    <n v="2021"/>
    <s v="2021Q2"/>
    <s v="Old_Claim"/>
    <x v="0"/>
    <x v="0"/>
  </r>
  <r>
    <s v="L01/070/9/001274/2020"/>
    <x v="147"/>
    <s v="01/09/2021"/>
    <x v="1"/>
    <n v="300000"/>
    <n v="300000"/>
    <n v="1"/>
    <x v="0"/>
    <n v="2021"/>
    <s v="2020Q3"/>
    <s v="Old_Claim"/>
    <x v="0"/>
    <x v="0"/>
  </r>
  <r>
    <s v="L02/070/9/001211/2021"/>
    <x v="1386"/>
    <s v="15/09/2021"/>
    <x v="1"/>
    <n v="300000"/>
    <n v="300000"/>
    <n v="1"/>
    <x v="2"/>
    <n v="2021"/>
    <s v="2021Q3"/>
    <s v="Old_Claim"/>
    <x v="0"/>
    <x v="0"/>
  </r>
  <r>
    <s v="L15/070/9/001213/2021"/>
    <x v="1393"/>
    <s v="15/09/2021"/>
    <x v="1"/>
    <n v="25000"/>
    <n v="25000"/>
    <n v="1"/>
    <x v="2"/>
    <n v="2021"/>
    <s v="2021Q3"/>
    <s v="Old_Claim"/>
    <x v="2"/>
    <x v="0"/>
  </r>
  <r>
    <s v="L01/080/9/000263/2021"/>
    <x v="1394"/>
    <s v="31/08/2021"/>
    <x v="0"/>
    <n v="89000"/>
    <n v="89000"/>
    <n v="1"/>
    <x v="2"/>
    <n v="2021"/>
    <s v="2021Q3"/>
    <s v="Old_Claim"/>
    <x v="0"/>
    <x v="0"/>
  </r>
  <r>
    <s v="L02/070/9/001214/2021"/>
    <x v="1387"/>
    <s v="13/09/2021"/>
    <x v="1"/>
    <n v="607944"/>
    <n v="607944"/>
    <n v="1"/>
    <x v="2"/>
    <n v="2021"/>
    <s v="2021Q3"/>
    <s v="Old_Claim"/>
    <x v="0"/>
    <x v="0"/>
  </r>
  <r>
    <s v="L01/088/9/000261/2021"/>
    <x v="1369"/>
    <s v="14/09/2021"/>
    <x v="0"/>
    <n v="12112"/>
    <n v="12112"/>
    <n v="1"/>
    <x v="2"/>
    <n v="2021"/>
    <s v="2021Q3"/>
    <s v="Old_Claim"/>
    <x v="2"/>
    <x v="0"/>
  </r>
  <r>
    <s v="L01/070/9/001215/2021"/>
    <x v="1383"/>
    <s v="15/09/2021"/>
    <x v="1"/>
    <n v="267000"/>
    <n v="267000"/>
    <n v="1"/>
    <x v="2"/>
    <n v="2021"/>
    <s v="2021Q3"/>
    <s v="Old_Claim"/>
    <x v="2"/>
    <x v="0"/>
  </r>
  <r>
    <s v="L01/070/9/001216/2021"/>
    <x v="1395"/>
    <s v="15/09/2021"/>
    <x v="1"/>
    <n v="2046011.7646999999"/>
    <n v="2046011.7646999999"/>
    <n v="1"/>
    <x v="2"/>
    <n v="2021"/>
    <s v="2021Q3"/>
    <s v="Old_Claim"/>
    <x v="2"/>
    <x v="0"/>
  </r>
  <r>
    <s v="L01/080/9/000264/2021"/>
    <x v="1357"/>
    <s v="15/09/2021"/>
    <x v="0"/>
    <n v="659527.0588"/>
    <n v="659527.0588"/>
    <n v="1"/>
    <x v="2"/>
    <n v="2021"/>
    <s v="2021Q2"/>
    <s v="Old_Claim"/>
    <x v="2"/>
    <x v="0"/>
  </r>
  <r>
    <s v="L01/070/9/001217/2021"/>
    <x v="1338"/>
    <s v="15/09/2021"/>
    <x v="1"/>
    <n v="150000"/>
    <n v="150000"/>
    <n v="1"/>
    <x v="2"/>
    <n v="2021"/>
    <s v="2021Q3"/>
    <s v="Old_Claim"/>
    <x v="1"/>
    <x v="0"/>
  </r>
  <r>
    <s v="L01/088/9/000262/2021"/>
    <x v="1396"/>
    <s v="14/09/2021"/>
    <x v="0"/>
    <n v="47000"/>
    <n v="47000"/>
    <n v="1"/>
    <x v="2"/>
    <n v="2021"/>
    <s v="2021Q3"/>
    <s v="Old_Claim"/>
    <x v="2"/>
    <x v="0"/>
  </r>
  <r>
    <s v="L01/087/9/000265/2021"/>
    <x v="1369"/>
    <s v="16/09/2021"/>
    <x v="0"/>
    <n v="982934.28570000001"/>
    <n v="982934.28570000001"/>
    <n v="1"/>
    <x v="2"/>
    <n v="2021"/>
    <s v="2021Q3"/>
    <s v="Old_Claim"/>
    <x v="2"/>
    <x v="0"/>
  </r>
  <r>
    <s v="L01/088/9/000263/2021"/>
    <x v="1382"/>
    <s v="16/09/2021"/>
    <x v="0"/>
    <n v="100000"/>
    <n v="100000"/>
    <n v="1"/>
    <x v="2"/>
    <n v="2021"/>
    <s v="2021Q3"/>
    <s v="Old_Claim"/>
    <x v="0"/>
    <x v="0"/>
  </r>
  <r>
    <s v="L01/088/9/000264/2021"/>
    <x v="1395"/>
    <s v="16/09/2021"/>
    <x v="0"/>
    <n v="50000"/>
    <n v="50000"/>
    <n v="1"/>
    <x v="2"/>
    <n v="2021"/>
    <s v="2021Q3"/>
    <s v="Old_Claim"/>
    <x v="0"/>
    <x v="0"/>
  </r>
  <r>
    <s v="L01/080/9/000266/2021"/>
    <x v="1374"/>
    <s v="16/09/2021"/>
    <x v="0"/>
    <n v="20000"/>
    <n v="20000"/>
    <n v="1"/>
    <x v="2"/>
    <n v="2021"/>
    <s v="2021Q3"/>
    <s v="Old_Claim"/>
    <x v="2"/>
    <x v="0"/>
  </r>
  <r>
    <s v="L15/070/9/001218/2021"/>
    <x v="1397"/>
    <s v="13/09/2021"/>
    <x v="1"/>
    <n v="100000"/>
    <n v="100000"/>
    <n v="1"/>
    <x v="2"/>
    <n v="2021"/>
    <s v="2021Q3"/>
    <s v="Old_Claim"/>
    <x v="0"/>
    <x v="0"/>
  </r>
  <r>
    <s v="L01/070/9/001220/2021"/>
    <x v="1397"/>
    <s v="16/09/2021"/>
    <x v="1"/>
    <n v="20000"/>
    <n v="20000"/>
    <n v="1"/>
    <x v="2"/>
    <n v="2021"/>
    <s v="2021Q3"/>
    <s v="Old_Claim"/>
    <x v="0"/>
    <x v="0"/>
  </r>
  <r>
    <s v="L01/070/9/001221/2021"/>
    <x v="1394"/>
    <s v="16/09/2021"/>
    <x v="1"/>
    <n v="36000"/>
    <n v="36000"/>
    <n v="1"/>
    <x v="2"/>
    <n v="2021"/>
    <s v="2021Q3"/>
    <s v="Old_Claim"/>
    <x v="2"/>
    <x v="0"/>
  </r>
  <r>
    <s v="L01/070/9/001222/2021"/>
    <x v="1384"/>
    <s v="16/09/2021"/>
    <x v="1"/>
    <n v="49464"/>
    <n v="49464"/>
    <n v="1"/>
    <x v="2"/>
    <n v="2021"/>
    <s v="2021Q3"/>
    <s v="Old_Claim"/>
    <x v="2"/>
    <x v="0"/>
  </r>
  <r>
    <s v="L01/070/9/001223/2021"/>
    <x v="1395"/>
    <s v="16/09/2021"/>
    <x v="1"/>
    <n v="105000"/>
    <n v="105000"/>
    <n v="1"/>
    <x v="2"/>
    <n v="2021"/>
    <s v="2021Q3"/>
    <s v="Old_Claim"/>
    <x v="2"/>
    <x v="0"/>
  </r>
  <r>
    <s v="L02/070/9/001224/2021"/>
    <x v="1286"/>
    <s v="17/08/2021"/>
    <x v="1"/>
    <n v="10000"/>
    <n v="10000"/>
    <n v="1"/>
    <x v="2"/>
    <n v="2021"/>
    <s v="2021Q2"/>
    <s v="Old_Claim"/>
    <x v="2"/>
    <x v="0"/>
  </r>
  <r>
    <s v="L01/070/9/001225/2021"/>
    <x v="1385"/>
    <s v="14/09/2021"/>
    <x v="1"/>
    <n v="250000"/>
    <n v="250000"/>
    <n v="1"/>
    <x v="2"/>
    <n v="2021"/>
    <s v="2021Q3"/>
    <s v="Old_Claim"/>
    <x v="0"/>
    <x v="0"/>
  </r>
  <r>
    <s v="L01/070/9/001227/2021"/>
    <x v="1366"/>
    <s v="09/09/2021"/>
    <x v="1"/>
    <n v="10000"/>
    <n v="10000"/>
    <n v="1"/>
    <x v="2"/>
    <n v="2021"/>
    <s v="2021Q3"/>
    <s v="Old_Claim"/>
    <x v="0"/>
    <x v="0"/>
  </r>
  <r>
    <s v="L01/070/9/001228/2021"/>
    <x v="1362"/>
    <s v="09/09/2021"/>
    <x v="1"/>
    <n v="88000"/>
    <n v="88000"/>
    <n v="1"/>
    <x v="2"/>
    <n v="2021"/>
    <s v="2021Q3"/>
    <s v="Old_Claim"/>
    <x v="0"/>
    <x v="0"/>
  </r>
  <r>
    <s v="L02/070/9/001229/2021"/>
    <x v="1389"/>
    <s v="17/09/2021"/>
    <x v="1"/>
    <n v="152000"/>
    <n v="152000"/>
    <n v="1"/>
    <x v="2"/>
    <n v="2021"/>
    <s v="2021Q3"/>
    <s v="Old_Claim"/>
    <x v="2"/>
    <x v="0"/>
  </r>
  <r>
    <s v="L01/070/9/001230/2021"/>
    <x v="1287"/>
    <s v="17/09/2021"/>
    <x v="1"/>
    <n v="140"/>
    <n v="140"/>
    <n v="1"/>
    <x v="2"/>
    <n v="2021"/>
    <s v="2021Q2"/>
    <s v="Old_Claim"/>
    <x v="2"/>
    <x v="0"/>
  </r>
  <r>
    <s v="L01/088/9/000265/2021"/>
    <x v="1397"/>
    <s v="15/09/2021"/>
    <x v="0"/>
    <n v="8240"/>
    <n v="8240"/>
    <n v="1"/>
    <x v="2"/>
    <n v="2021"/>
    <s v="2021Q3"/>
    <s v="Old_Claim"/>
    <x v="2"/>
    <x v="0"/>
  </r>
  <r>
    <s v="L01/087/9/000267/2021"/>
    <x v="1253"/>
    <s v="17/09/2021"/>
    <x v="0"/>
    <n v="110000"/>
    <n v="110000"/>
    <n v="1"/>
    <x v="2"/>
    <n v="2021"/>
    <s v="2021Q2"/>
    <s v="Old_Claim"/>
    <x v="0"/>
    <x v="0"/>
  </r>
  <r>
    <s v="L01/088/9/000266/2021"/>
    <x v="1398"/>
    <s v="17/09/2021"/>
    <x v="0"/>
    <n v="242609.64910000001"/>
    <n v="242609.64910000001"/>
    <n v="1"/>
    <x v="2"/>
    <n v="2021"/>
    <s v="2021Q3"/>
    <s v="Old_Claim"/>
    <x v="1"/>
    <x v="0"/>
  </r>
  <r>
    <s v="L01/070/9/001232/2021"/>
    <x v="1399"/>
    <s v="17/09/2021"/>
    <x v="1"/>
    <n v="450000"/>
    <n v="450000"/>
    <n v="1"/>
    <x v="2"/>
    <n v="2021"/>
    <s v="2021Q3"/>
    <s v="Old_Claim"/>
    <x v="2"/>
    <x v="0"/>
  </r>
  <r>
    <s v="L01/070/9/001233/2021"/>
    <x v="1398"/>
    <s v="17/09/2021"/>
    <x v="1"/>
    <n v="100000"/>
    <n v="100000"/>
    <n v="1"/>
    <x v="2"/>
    <n v="2021"/>
    <s v="2021Q3"/>
    <s v="Old_Claim"/>
    <x v="0"/>
    <x v="0"/>
  </r>
  <r>
    <s v="L01/070/9/001234/2021"/>
    <x v="1357"/>
    <s v="20/09/2021"/>
    <x v="1"/>
    <n v="80000"/>
    <n v="80000"/>
    <n v="1"/>
    <x v="2"/>
    <n v="2021"/>
    <s v="2021Q2"/>
    <s v="Old_Claim"/>
    <x v="0"/>
    <x v="0"/>
  </r>
  <r>
    <s v="L01/070/9/001236/2021"/>
    <x v="1399"/>
    <s v="20/09/2021"/>
    <x v="1"/>
    <n v="21500"/>
    <n v="21500"/>
    <n v="1"/>
    <x v="2"/>
    <n v="2021"/>
    <s v="2021Q3"/>
    <s v="Old_Claim"/>
    <x v="2"/>
    <x v="0"/>
  </r>
  <r>
    <s v="L01/080/9/000268/2021"/>
    <x v="1333"/>
    <s v="20/09/2021"/>
    <x v="0"/>
    <n v="100000"/>
    <n v="100000"/>
    <n v="1"/>
    <x v="2"/>
    <n v="2021"/>
    <s v="2021Q3"/>
    <s v="Old_Claim"/>
    <x v="0"/>
    <x v="0"/>
  </r>
  <r>
    <s v="L15/070/9/001237/2021"/>
    <x v="1341"/>
    <s v="20/09/2021"/>
    <x v="1"/>
    <n v="10000"/>
    <n v="10000"/>
    <n v="1"/>
    <x v="2"/>
    <n v="2021"/>
    <s v="2021Q2"/>
    <s v="Old_Claim"/>
    <x v="0"/>
    <x v="0"/>
  </r>
  <r>
    <s v="L01/070/9/001238/2021"/>
    <x v="1372"/>
    <s v="20/09/2021"/>
    <x v="1"/>
    <n v="52000"/>
    <n v="52000"/>
    <n v="1"/>
    <x v="2"/>
    <n v="2021"/>
    <s v="2021Q3"/>
    <s v="Old_Claim"/>
    <x v="2"/>
    <x v="0"/>
  </r>
  <r>
    <s v="L01/088/9/000267/2021"/>
    <x v="1400"/>
    <s v="20/09/2021"/>
    <x v="0"/>
    <n v="263000"/>
    <n v="263000"/>
    <n v="1"/>
    <x v="2"/>
    <n v="2021"/>
    <s v="2021Q3"/>
    <s v="Old_Claim"/>
    <x v="2"/>
    <x v="0"/>
  </r>
  <r>
    <s v="L01/112/9/000006/2018"/>
    <x v="1401"/>
    <s v="15/09/2021"/>
    <x v="2"/>
    <n v="250000"/>
    <n v="250000"/>
    <n v="1"/>
    <x v="10"/>
    <n v="2021"/>
    <s v="2018Q4"/>
    <s v="Old_Claim"/>
    <x v="0"/>
    <x v="0"/>
  </r>
  <r>
    <s v="L05/070/9/001239/2021"/>
    <x v="1398"/>
    <s v="21/09/2021"/>
    <x v="1"/>
    <n v="12000"/>
    <n v="12000"/>
    <n v="1"/>
    <x v="2"/>
    <n v="2021"/>
    <s v="2021Q3"/>
    <s v="New_Claim/ Reopening"/>
    <x v="3"/>
    <x v="0"/>
  </r>
  <r>
    <s v="L01/070/9/001240/2021"/>
    <x v="1402"/>
    <s v="21/09/2021"/>
    <x v="1"/>
    <n v="35500"/>
    <n v="35500"/>
    <n v="1"/>
    <x v="2"/>
    <n v="2021"/>
    <s v="2021Q3"/>
    <s v="Old_Claim"/>
    <x v="2"/>
    <x v="0"/>
  </r>
  <r>
    <s v="L01/070/9/001242/2021"/>
    <x v="1379"/>
    <s v="22/09/2021"/>
    <x v="1"/>
    <n v="38408"/>
    <n v="38408"/>
    <n v="1"/>
    <x v="2"/>
    <n v="2021"/>
    <s v="2021Q3"/>
    <s v="Old_Claim"/>
    <x v="0"/>
    <x v="0"/>
  </r>
  <r>
    <s v="L01/070/9/001243/2021"/>
    <x v="1395"/>
    <s v="22/09/2021"/>
    <x v="1"/>
    <n v="50000"/>
    <n v="50000"/>
    <n v="1"/>
    <x v="2"/>
    <n v="2021"/>
    <s v="2021Q3"/>
    <s v="Old_Claim"/>
    <x v="0"/>
    <x v="0"/>
  </r>
  <r>
    <s v="L01/070/9/001244/2021"/>
    <x v="1387"/>
    <s v="22/09/2021"/>
    <x v="1"/>
    <n v="240588.2353"/>
    <n v="240588.2353"/>
    <n v="1"/>
    <x v="2"/>
    <n v="2021"/>
    <s v="2021Q3"/>
    <s v="Old_Claim"/>
    <x v="1"/>
    <x v="0"/>
  </r>
  <r>
    <s v="L01/088/9/000268/2021"/>
    <x v="1395"/>
    <s v="15/09/2021"/>
    <x v="0"/>
    <n v="25500"/>
    <n v="15500"/>
    <n v="1"/>
    <x v="2"/>
    <n v="2021"/>
    <s v="2021Q3"/>
    <s v="Old_Claim"/>
    <x v="2"/>
    <x v="0"/>
  </r>
  <r>
    <s v="L01/700/9/001245/2021"/>
    <x v="1402"/>
    <s v="22/09/2021"/>
    <x v="1"/>
    <n v="100000"/>
    <n v="100000"/>
    <n v="1"/>
    <x v="2"/>
    <n v="2021"/>
    <s v="2021Q3"/>
    <s v="Old_Claim"/>
    <x v="0"/>
    <x v="0"/>
  </r>
  <r>
    <s v="L01/070/9/001246/2021"/>
    <x v="1400"/>
    <s v="22/09/2021"/>
    <x v="1"/>
    <n v="9640"/>
    <n v="9640"/>
    <n v="1"/>
    <x v="2"/>
    <n v="2021"/>
    <s v="2021Q3"/>
    <s v="Old_Claim"/>
    <x v="2"/>
    <x v="0"/>
  </r>
  <r>
    <s v="L01/070/9/001247/2021"/>
    <x v="1403"/>
    <s v="21/09/2021"/>
    <x v="1"/>
    <n v="110000"/>
    <n v="110000"/>
    <n v="1"/>
    <x v="2"/>
    <n v="2021"/>
    <s v="2021Q3"/>
    <s v="Old_Claim"/>
    <x v="0"/>
    <x v="0"/>
  </r>
  <r>
    <s v="L01/088/9/000269/2021"/>
    <x v="1362"/>
    <s v="23/08/2021"/>
    <x v="0"/>
    <n v="100000"/>
    <n v="100000"/>
    <n v="1"/>
    <x v="2"/>
    <n v="2021"/>
    <s v="2021Q3"/>
    <s v="Old_Claim"/>
    <x v="0"/>
    <x v="0"/>
  </r>
  <r>
    <s v="L05/087/9/000269/2021"/>
    <x v="1333"/>
    <s v="22/09/2021"/>
    <x v="0"/>
    <n v="10000"/>
    <n v="10000"/>
    <n v="1"/>
    <x v="2"/>
    <n v="2021"/>
    <s v="2021Q3"/>
    <s v="Old_Claim"/>
    <x v="0"/>
    <x v="0"/>
  </r>
  <r>
    <s v="L01/070/9/001248/2021"/>
    <x v="1403"/>
    <s v="22/09/2021"/>
    <x v="1"/>
    <n v="88000"/>
    <n v="88000"/>
    <n v="1"/>
    <x v="2"/>
    <n v="2021"/>
    <s v="2021Q3"/>
    <s v="Old_Claim"/>
    <x v="0"/>
    <x v="0"/>
  </r>
  <r>
    <s v="L01/070/9/001250/2021"/>
    <x v="1400"/>
    <s v="22/09/2021"/>
    <x v="1"/>
    <n v="253000"/>
    <n v="253000"/>
    <n v="1"/>
    <x v="2"/>
    <n v="2021"/>
    <s v="2021Q3"/>
    <s v="Old_Claim"/>
    <x v="2"/>
    <x v="0"/>
  </r>
  <r>
    <s v="L01/070/9/001251/2021"/>
    <x v="1382"/>
    <s v="22/09/2021"/>
    <x v="1"/>
    <n v="309260.65159999998"/>
    <n v="309260.65159999998"/>
    <n v="1"/>
    <x v="2"/>
    <n v="2021"/>
    <s v="2021Q3"/>
    <s v="Old_Claim"/>
    <x v="1"/>
    <x v="0"/>
  </r>
  <r>
    <s v="L05/070/9/001252/2021"/>
    <x v="1384"/>
    <s v="22/09/2021"/>
    <x v="1"/>
    <n v="100000"/>
    <n v="100000"/>
    <n v="1"/>
    <x v="2"/>
    <n v="2021"/>
    <s v="2021Q3"/>
    <s v="Old_Claim"/>
    <x v="0"/>
    <x v="0"/>
  </r>
  <r>
    <s v="L01/052/9/000004/2020"/>
    <x v="323"/>
    <s v="14/09/2021"/>
    <x v="5"/>
    <n v="1298245.6140000001"/>
    <n v="1298245.6140000001"/>
    <n v="1"/>
    <x v="0"/>
    <n v="2021"/>
    <s v="2020Q2"/>
    <s v="Old_Claim"/>
    <x v="1"/>
    <x v="0"/>
  </r>
  <r>
    <s v="L01/040/9/000003/2021"/>
    <x v="1371"/>
    <s v="13/09/2021"/>
    <x v="9"/>
    <n v="421018"/>
    <n v="191414.46227878"/>
    <n v="1"/>
    <x v="2"/>
    <n v="2021"/>
    <s v="2021Q3"/>
    <s v="Old_Claim"/>
    <x v="1"/>
    <x v="0"/>
  </r>
  <r>
    <s v="L01/071/9/000008/2021"/>
    <x v="1403"/>
    <s v="22/09/2021"/>
    <x v="1"/>
    <n v="30000"/>
    <n v="30000"/>
    <n v="1"/>
    <x v="2"/>
    <n v="2021"/>
    <s v="2021Q3"/>
    <s v="Old_Claim"/>
    <x v="0"/>
    <x v="0"/>
  </r>
  <r>
    <s v="L01/070/9/001253/2021"/>
    <x v="1399"/>
    <s v="23/09/2021"/>
    <x v="1"/>
    <n v="88000"/>
    <n v="88000"/>
    <n v="1"/>
    <x v="2"/>
    <n v="2021"/>
    <s v="2021Q3"/>
    <s v="Old_Claim"/>
    <x v="0"/>
    <x v="0"/>
  </r>
  <r>
    <s v="L01/080/9/000270/2021"/>
    <x v="1294"/>
    <s v="23/06/2021"/>
    <x v="0"/>
    <n v="100000"/>
    <n v="100000"/>
    <n v="1"/>
    <x v="2"/>
    <n v="2021"/>
    <s v="2021Q2"/>
    <s v="Old_Claim"/>
    <x v="0"/>
    <x v="0"/>
  </r>
  <r>
    <s v="L01/070/9/001254/2021"/>
    <x v="1404"/>
    <s v="23/09/2021"/>
    <x v="1"/>
    <n v="61500"/>
    <n v="61500"/>
    <n v="1"/>
    <x v="2"/>
    <n v="2021"/>
    <s v="2021Q3"/>
    <s v="Old_Claim"/>
    <x v="2"/>
    <x v="0"/>
  </r>
  <r>
    <s v="L01/071/9/000009/2021"/>
    <x v="1341"/>
    <s v="22/09/2021"/>
    <x v="1"/>
    <n v="20000"/>
    <n v="20000"/>
    <n v="1"/>
    <x v="2"/>
    <n v="2021"/>
    <s v="2021Q2"/>
    <s v="Old_Claim"/>
    <x v="0"/>
    <x v="0"/>
  </r>
  <r>
    <s v="L05/070/9/001255/2021"/>
    <x v="1398"/>
    <s v="24/09/2021"/>
    <x v="1"/>
    <n v="10000"/>
    <n v="10000"/>
    <n v="1"/>
    <x v="2"/>
    <n v="2021"/>
    <s v="2021Q3"/>
    <s v="Old_Claim"/>
    <x v="0"/>
    <x v="0"/>
  </r>
  <r>
    <s v="L01/070/9/001256/2021"/>
    <x v="1402"/>
    <s v="20/09/2021"/>
    <x v="1"/>
    <n v="973684.21050000004"/>
    <n v="973684.21050000004"/>
    <n v="1"/>
    <x v="2"/>
    <n v="2021"/>
    <s v="2021Q3"/>
    <s v="Old_Claim"/>
    <x v="1"/>
    <x v="0"/>
  </r>
  <r>
    <s v="L01/080/9/000271/2021"/>
    <x v="1342"/>
    <s v="20/09/2021"/>
    <x v="0"/>
    <n v="294117.6471"/>
    <n v="294117.6471"/>
    <n v="1"/>
    <x v="2"/>
    <n v="2021"/>
    <s v="2021Q3"/>
    <s v="Old_Claim"/>
    <x v="1"/>
    <x v="0"/>
  </r>
  <r>
    <s v="L02/070/9/001257/2021"/>
    <x v="1393"/>
    <s v="24/09/2021"/>
    <x v="1"/>
    <n v="261271.92980000001"/>
    <n v="261271.92980000001"/>
    <n v="1"/>
    <x v="2"/>
    <n v="2021"/>
    <s v="2021Q3"/>
    <s v="Old_Claim"/>
    <x v="1"/>
    <x v="0"/>
  </r>
  <r>
    <s v="L01/070/9/001258/2021"/>
    <x v="1395"/>
    <s v="23/09/2021"/>
    <x v="1"/>
    <n v="50000"/>
    <n v="50000"/>
    <n v="1"/>
    <x v="2"/>
    <n v="2021"/>
    <s v="2021Q3"/>
    <s v="Old_Claim"/>
    <x v="0"/>
    <x v="0"/>
  </r>
  <r>
    <s v="L01/070/9/001259/2021"/>
    <x v="1402"/>
    <s v="23/09/2021"/>
    <x v="1"/>
    <n v="600000"/>
    <n v="600000"/>
    <n v="1"/>
    <x v="2"/>
    <n v="2021"/>
    <s v="2021Q3"/>
    <s v="Old_Claim"/>
    <x v="1"/>
    <x v="0"/>
  </r>
  <r>
    <s v="L01/070/9/001260/2021"/>
    <x v="1382"/>
    <s v="23/09/2021"/>
    <x v="1"/>
    <n v="51000"/>
    <n v="51000"/>
    <n v="1"/>
    <x v="2"/>
    <n v="2021"/>
    <s v="2021Q3"/>
    <s v="Old_Claim"/>
    <x v="2"/>
    <x v="0"/>
  </r>
  <r>
    <s v="L01/080/9/000272/2021"/>
    <x v="1379"/>
    <s v="23/09/2021"/>
    <x v="0"/>
    <n v="649122.80700000003"/>
    <n v="649122.80700000003"/>
    <n v="1"/>
    <x v="2"/>
    <n v="2021"/>
    <s v="2021Q3"/>
    <s v="Old_Claim"/>
    <x v="1"/>
    <x v="0"/>
  </r>
  <r>
    <s v="L01/070/9/001275/2020"/>
    <x v="7"/>
    <s v="24/09/2021"/>
    <x v="1"/>
    <n v="120000"/>
    <n v="120000"/>
    <n v="1"/>
    <x v="0"/>
    <n v="2021"/>
    <s v="2020Q4"/>
    <s v="Old_Claim"/>
    <x v="0"/>
    <x v="0"/>
  </r>
  <r>
    <s v="L01/087/9/000273/2021"/>
    <x v="1365"/>
    <s v="24/09/2021"/>
    <x v="0"/>
    <n v="110000"/>
    <n v="110000"/>
    <n v="1"/>
    <x v="2"/>
    <n v="2021"/>
    <s v="2021Q3"/>
    <s v="Old_Claim"/>
    <x v="0"/>
    <x v="0"/>
  </r>
  <r>
    <s v="L01/070/9/001261/2021"/>
    <x v="1402"/>
    <s v="24/09/2021"/>
    <x v="1"/>
    <n v="42500"/>
    <n v="42500"/>
    <n v="1"/>
    <x v="2"/>
    <n v="2021"/>
    <s v="2021Q3"/>
    <s v="Old_Claim"/>
    <x v="2"/>
    <x v="0"/>
  </r>
  <r>
    <s v="L01/070/9/001262/2021"/>
    <x v="1382"/>
    <s v="13/09/2021"/>
    <x v="1"/>
    <n v="100000"/>
    <n v="100000"/>
    <n v="1"/>
    <x v="2"/>
    <n v="2021"/>
    <s v="2021Q3"/>
    <s v="Old_Claim"/>
    <x v="0"/>
    <x v="0"/>
  </r>
  <r>
    <s v="L01/070/9/001263/2021"/>
    <x v="1405"/>
    <s v="27/09/2021"/>
    <x v="1"/>
    <n v="181717.6471"/>
    <n v="181717.6471"/>
    <n v="1"/>
    <x v="2"/>
    <n v="2021"/>
    <s v="2021Q3"/>
    <s v="Old_Claim"/>
    <x v="2"/>
    <x v="0"/>
  </r>
  <r>
    <s v="L05/070/9/001264/2021"/>
    <x v="1405"/>
    <s v="27/09/2021"/>
    <x v="1"/>
    <n v="12000"/>
    <n v="12000"/>
    <n v="1"/>
    <x v="2"/>
    <n v="2021"/>
    <s v="2021Q3"/>
    <s v="New_Claim/ Reopening"/>
    <x v="3"/>
    <x v="0"/>
  </r>
  <r>
    <s v="L01/070/9/001265/2021"/>
    <x v="1406"/>
    <s v="27/09/2021"/>
    <x v="1"/>
    <n v="10000"/>
    <n v="10000"/>
    <n v="1"/>
    <x v="2"/>
    <n v="2021"/>
    <s v="2021Q3"/>
    <s v="Old_Claim"/>
    <x v="0"/>
    <x v="0"/>
  </r>
  <r>
    <s v="L01/070/9/001266/2021"/>
    <x v="1407"/>
    <s v="27/09/2021"/>
    <x v="1"/>
    <n v="30000"/>
    <n v="30000"/>
    <n v="1"/>
    <x v="2"/>
    <n v="2021"/>
    <s v="2021Q3"/>
    <s v="Old_Claim"/>
    <x v="1"/>
    <x v="0"/>
  </r>
  <r>
    <s v="L01/087/9/000274/2021"/>
    <x v="1374"/>
    <s v="27/09/2021"/>
    <x v="0"/>
    <n v="987000"/>
    <n v="987000"/>
    <n v="1"/>
    <x v="2"/>
    <n v="2021"/>
    <s v="2021Q3"/>
    <s v="Old_Claim"/>
    <x v="1"/>
    <x v="0"/>
  </r>
  <r>
    <s v="L01/070/9/001268/2021"/>
    <x v="1405"/>
    <s v="27/09/2021"/>
    <x v="1"/>
    <n v="10000"/>
    <n v="10000"/>
    <n v="1"/>
    <x v="2"/>
    <n v="2021"/>
    <s v="2021Q3"/>
    <s v="Old_Claim"/>
    <x v="0"/>
    <x v="0"/>
  </r>
  <r>
    <s v="L01/088/9/000270/2021"/>
    <x v="1391"/>
    <s v="28/09/2021"/>
    <x v="0"/>
    <n v="50500"/>
    <n v="50500"/>
    <n v="1"/>
    <x v="2"/>
    <n v="2021"/>
    <s v="2021Q3"/>
    <s v="Old_Claim"/>
    <x v="2"/>
    <x v="0"/>
  </r>
  <r>
    <s v="L05/070/9/001269/2021"/>
    <x v="1406"/>
    <s v="28/09/2021"/>
    <x v="1"/>
    <n v="21500"/>
    <n v="21500"/>
    <n v="1"/>
    <x v="2"/>
    <n v="2021"/>
    <s v="2021Q3"/>
    <s v="Old_Claim"/>
    <x v="2"/>
    <x v="0"/>
  </r>
  <r>
    <s v="L01/070/9/001270/2021"/>
    <x v="1408"/>
    <s v="28/09/2021"/>
    <x v="1"/>
    <n v="110000"/>
    <n v="110000"/>
    <n v="1"/>
    <x v="2"/>
    <n v="2021"/>
    <s v="2021Q3"/>
    <s v="Old_Claim"/>
    <x v="0"/>
    <x v="0"/>
  </r>
  <r>
    <s v="L01/070/9/001271/2021"/>
    <x v="1407"/>
    <s v="24/09/2021"/>
    <x v="1"/>
    <n v="100000"/>
    <n v="100000"/>
    <n v="1"/>
    <x v="2"/>
    <n v="2021"/>
    <s v="2021Q3"/>
    <s v="Old_Claim"/>
    <x v="0"/>
    <x v="0"/>
  </r>
  <r>
    <s v="L01/088/9/000271/2021"/>
    <x v="1408"/>
    <s v="28/09/2021"/>
    <x v="0"/>
    <n v="9160"/>
    <n v="9160"/>
    <n v="1"/>
    <x v="2"/>
    <n v="2021"/>
    <s v="2021Q3"/>
    <s v="Old_Claim"/>
    <x v="2"/>
    <x v="0"/>
  </r>
  <r>
    <s v="L01/087/9/000275/2021"/>
    <x v="1404"/>
    <s v="28/09/2021"/>
    <x v="0"/>
    <n v="100000"/>
    <n v="100000"/>
    <n v="1"/>
    <x v="2"/>
    <n v="2021"/>
    <s v="2021Q3"/>
    <s v="Old_Claim"/>
    <x v="0"/>
    <x v="0"/>
  </r>
  <r>
    <s v="L01/080/9/000276/2021"/>
    <x v="1405"/>
    <s v="27/09/2021"/>
    <x v="0"/>
    <n v="193000"/>
    <n v="193000"/>
    <n v="1"/>
    <x v="2"/>
    <n v="2021"/>
    <s v="2021Q3"/>
    <s v="Old_Claim"/>
    <x v="2"/>
    <x v="0"/>
  </r>
  <r>
    <s v="L01/070/9/001273/2021"/>
    <x v="1408"/>
    <s v="28/09/2021"/>
    <x v="1"/>
    <n v="10760"/>
    <n v="10760"/>
    <n v="1"/>
    <x v="2"/>
    <n v="2021"/>
    <s v="2021Q3"/>
    <s v="Old_Claim"/>
    <x v="2"/>
    <x v="0"/>
  </r>
  <r>
    <s v="L01/070/9/001274/2021"/>
    <x v="1403"/>
    <s v="27/09/2021"/>
    <x v="1"/>
    <n v="10000"/>
    <n v="10000"/>
    <n v="1"/>
    <x v="2"/>
    <n v="2021"/>
    <s v="2021Q3"/>
    <s v="Old_Claim"/>
    <x v="0"/>
    <x v="0"/>
  </r>
  <r>
    <s v="L01/087/9/000277/2021"/>
    <x v="1407"/>
    <s v="27/09/2021"/>
    <x v="0"/>
    <n v="10000"/>
    <n v="10000"/>
    <n v="1"/>
    <x v="2"/>
    <n v="2021"/>
    <s v="2021Q3"/>
    <s v="Old_Claim"/>
    <x v="0"/>
    <x v="0"/>
  </r>
  <r>
    <s v="L01/088/9/000272/2021"/>
    <x v="1406"/>
    <s v="29/09/2021"/>
    <x v="0"/>
    <n v="305500"/>
    <n v="305500"/>
    <n v="1"/>
    <x v="2"/>
    <n v="2021"/>
    <s v="2021Q3"/>
    <s v="Old_Claim"/>
    <x v="2"/>
    <x v="0"/>
  </r>
  <r>
    <s v="L01/088/9/000273/2021"/>
    <x v="1409"/>
    <s v="29/09/2021"/>
    <x v="0"/>
    <n v="10000"/>
    <n v="10000"/>
    <n v="1"/>
    <x v="2"/>
    <n v="2021"/>
    <s v="2021Q3"/>
    <s v="Old_Claim"/>
    <x v="0"/>
    <x v="0"/>
  </r>
  <r>
    <s v="L01/070/9/001277/2021"/>
    <x v="1396"/>
    <s v="23/09/2021"/>
    <x v="1"/>
    <n v="21760"/>
    <n v="21760"/>
    <n v="1"/>
    <x v="2"/>
    <n v="2021"/>
    <s v="2021Q3"/>
    <s v="Old_Claim"/>
    <x v="2"/>
    <x v="0"/>
  </r>
  <r>
    <s v="L01/080/9/000278/2021"/>
    <x v="1408"/>
    <s v="26/09/2021"/>
    <x v="0"/>
    <n v="11500"/>
    <n v="11500"/>
    <n v="1"/>
    <x v="2"/>
    <n v="2021"/>
    <s v="2021Q3"/>
    <s v="Old_Claim"/>
    <x v="0"/>
    <x v="0"/>
  </r>
  <r>
    <s v="L02/070/9/001278/2021"/>
    <x v="1406"/>
    <s v="27/09/2021"/>
    <x v="1"/>
    <n v="243344"/>
    <n v="243344"/>
    <n v="1"/>
    <x v="2"/>
    <n v="2021"/>
    <s v="2021Q3"/>
    <s v="Old_Claim"/>
    <x v="2"/>
    <x v="0"/>
  </r>
  <r>
    <s v="L01/088/9/000274/2021"/>
    <x v="1406"/>
    <s v="28/09/2021"/>
    <x v="0"/>
    <n v="11912"/>
    <n v="11912"/>
    <n v="1"/>
    <x v="2"/>
    <n v="2021"/>
    <s v="2021Q3"/>
    <s v="Old_Claim"/>
    <x v="2"/>
    <x v="0"/>
  </r>
  <r>
    <s v="L01/070/9/001279/2021"/>
    <x v="1381"/>
    <s v="23/09/2021"/>
    <x v="1"/>
    <n v="1622807.0175000001"/>
    <n v="1622807.0175000001"/>
    <n v="1"/>
    <x v="2"/>
    <n v="2021"/>
    <s v="2021Q3"/>
    <s v="Old_Claim"/>
    <x v="1"/>
    <x v="0"/>
  </r>
  <r>
    <s v="L01/070/9/001280/2021"/>
    <x v="1395"/>
    <s v="17/09/2021"/>
    <x v="1"/>
    <n v="500000"/>
    <n v="500000"/>
    <n v="1"/>
    <x v="2"/>
    <n v="2021"/>
    <s v="2021Q3"/>
    <s v="Old_Claim"/>
    <x v="0"/>
    <x v="0"/>
  </r>
  <r>
    <s v="L01/070/9/001281/2021"/>
    <x v="1406"/>
    <s v="29/09/2021"/>
    <x v="1"/>
    <n v="21500"/>
    <n v="21500"/>
    <n v="1"/>
    <x v="2"/>
    <n v="2021"/>
    <s v="2021Q3"/>
    <s v="Old_Claim"/>
    <x v="2"/>
    <x v="0"/>
  </r>
  <r>
    <s v="L01/070/9/001282/2021"/>
    <x v="1410"/>
    <s v="28/09/2021"/>
    <x v="1"/>
    <n v="204000"/>
    <n v="204000"/>
    <n v="1"/>
    <x v="2"/>
    <n v="2021"/>
    <s v="2021Q3"/>
    <s v="Old_Claim"/>
    <x v="2"/>
    <x v="0"/>
  </r>
  <r>
    <s v="L01/070/9/001283/2021"/>
    <x v="1411"/>
    <s v="01/10/2021"/>
    <x v="1"/>
    <n v="20000"/>
    <n v="20000"/>
    <n v="1"/>
    <x v="2"/>
    <n v="2021"/>
    <s v="2021Q3"/>
    <s v="Old_Claim"/>
    <x v="0"/>
    <x v="0"/>
  </r>
  <r>
    <s v="L01/070/9/001284/2021"/>
    <x v="1409"/>
    <s v="28/09/2021"/>
    <x v="1"/>
    <n v="193000"/>
    <n v="193000"/>
    <n v="1"/>
    <x v="2"/>
    <n v="2021"/>
    <s v="2021Q3"/>
    <s v="Old_Claim"/>
    <x v="2"/>
    <x v="0"/>
  </r>
  <r>
    <s v="L01/088/9/000275/2021"/>
    <x v="1410"/>
    <s v="29/09/2021"/>
    <x v="0"/>
    <n v="180000"/>
    <n v="180000"/>
    <n v="1"/>
    <x v="2"/>
    <n v="2021"/>
    <s v="2021Q3"/>
    <s v="Old_Claim"/>
    <x v="1"/>
    <x v="0"/>
  </r>
  <r>
    <s v="L01/070/9/001285/2021"/>
    <x v="1409"/>
    <s v="29/09/2021"/>
    <x v="1"/>
    <n v="22000"/>
    <n v="22000"/>
    <n v="1"/>
    <x v="2"/>
    <n v="2021"/>
    <s v="2021Q3"/>
    <s v="Old_Claim"/>
    <x v="2"/>
    <x v="0"/>
  </r>
  <r>
    <s v="L01/080/9/000280/2021"/>
    <x v="1372"/>
    <s v="30/09/2021"/>
    <x v="0"/>
    <n v="48000"/>
    <n v="48000"/>
    <n v="1"/>
    <x v="2"/>
    <n v="2021"/>
    <s v="2021Q3"/>
    <s v="Old_Claim"/>
    <x v="2"/>
    <x v="0"/>
  </r>
  <r>
    <s v="L01/070/9/001286/2021"/>
    <x v="1409"/>
    <s v="01/10/2021"/>
    <x v="1"/>
    <n v="400000"/>
    <n v="400000"/>
    <n v="1"/>
    <x v="2"/>
    <n v="2021"/>
    <s v="2021Q3"/>
    <s v="Old_Claim"/>
    <x v="0"/>
    <x v="0"/>
  </r>
  <r>
    <s v="L01/070/9/001287/2021"/>
    <x v="1057"/>
    <s v="22/03/2021"/>
    <x v="1"/>
    <n v="68768"/>
    <n v="68768"/>
    <n v="1"/>
    <x v="2"/>
    <n v="2021"/>
    <s v="2021Q1"/>
    <s v="Old_Claim"/>
    <x v="0"/>
    <x v="0"/>
  </r>
  <r>
    <s v="L01/070/9/001288/2021"/>
    <x v="1412"/>
    <s v="04/10/2021"/>
    <x v="1"/>
    <n v="252172.4706"/>
    <n v="252172.4706"/>
    <n v="1"/>
    <x v="2"/>
    <n v="2021"/>
    <s v="2021Q4"/>
    <s v="Old_Claim"/>
    <x v="2"/>
    <x v="0"/>
  </r>
  <r>
    <s v="L02/070/9/001289/2021"/>
    <x v="1413"/>
    <s v="05/10/2021"/>
    <x v="1"/>
    <n v="63500"/>
    <n v="63500"/>
    <n v="1"/>
    <x v="2"/>
    <n v="2021"/>
    <s v="2021Q4"/>
    <s v="Old_Claim"/>
    <x v="2"/>
    <x v="0"/>
  </r>
  <r>
    <s v="L01/087/9/000282/2021"/>
    <x v="1396"/>
    <s v="22/09/2021"/>
    <x v="0"/>
    <n v="344800"/>
    <n v="344800"/>
    <n v="1"/>
    <x v="2"/>
    <n v="2021"/>
    <s v="2021Q3"/>
    <s v="Old_Claim"/>
    <x v="2"/>
    <x v="0"/>
  </r>
  <r>
    <s v="L01/080/9/000283/2021"/>
    <x v="1414"/>
    <s v="05/10/2021"/>
    <x v="0"/>
    <n v="9000"/>
    <n v="9000"/>
    <n v="1"/>
    <x v="2"/>
    <n v="2021"/>
    <s v="2021Q4"/>
    <s v="Old_Claim"/>
    <x v="2"/>
    <x v="0"/>
  </r>
  <r>
    <s v="L01/070/9/001290/2021"/>
    <x v="1388"/>
    <s v="27/09/2021"/>
    <x v="1"/>
    <n v="163000"/>
    <n v="163000"/>
    <n v="1"/>
    <x v="2"/>
    <n v="2021"/>
    <s v="2021Q3"/>
    <s v="Old_Claim"/>
    <x v="2"/>
    <x v="0"/>
  </r>
  <r>
    <s v="L01/070/9/001291/2021"/>
    <x v="1412"/>
    <s v="04/10/2021"/>
    <x v="1"/>
    <n v="100000"/>
    <n v="100000"/>
    <n v="1"/>
    <x v="2"/>
    <n v="2021"/>
    <s v="2021Q4"/>
    <s v="Old_Claim"/>
    <x v="0"/>
    <x v="0"/>
  </r>
  <r>
    <s v="L01/070/9/001294/2021"/>
    <x v="1414"/>
    <s v="06/10/2021"/>
    <x v="1"/>
    <n v="311178.5882"/>
    <n v="311178.5882"/>
    <n v="1"/>
    <x v="2"/>
    <n v="2021"/>
    <s v="2021Q4"/>
    <s v="Old_Claim"/>
    <x v="1"/>
    <x v="0"/>
  </r>
  <r>
    <s v="L01/070/9/001295/2021"/>
    <x v="1410"/>
    <s v="06/10/2021"/>
    <x v="1"/>
    <n v="10000"/>
    <n v="10000"/>
    <n v="1"/>
    <x v="2"/>
    <n v="2021"/>
    <s v="2021Q3"/>
    <s v="Old_Claim"/>
    <x v="0"/>
    <x v="0"/>
  </r>
  <r>
    <s v="L01/070/9/001296/2021"/>
    <x v="1415"/>
    <s v="05/10/2021"/>
    <x v="1"/>
    <n v="100000"/>
    <n v="100000"/>
    <n v="1"/>
    <x v="2"/>
    <n v="2021"/>
    <s v="2021Q4"/>
    <s v="Old_Claim"/>
    <x v="0"/>
    <x v="0"/>
  </r>
  <r>
    <s v="L01/070/9/001299/2021"/>
    <x v="1400"/>
    <s v="06/10/2021"/>
    <x v="1"/>
    <n v="29000"/>
    <n v="29000"/>
    <n v="1"/>
    <x v="2"/>
    <n v="2021"/>
    <s v="2021Q3"/>
    <s v="Old_Claim"/>
    <x v="2"/>
    <x v="0"/>
  </r>
  <r>
    <s v="L01/064/9/000005/2021"/>
    <x v="1354"/>
    <s v="05/10/2021"/>
    <x v="8"/>
    <n v="200000"/>
    <n v="200000"/>
    <n v="1"/>
    <x v="2"/>
    <n v="2021"/>
    <s v="2021Q3"/>
    <s v="Old_Claim"/>
    <x v="2"/>
    <x v="0"/>
  </r>
  <r>
    <s v="L01/070/9/001300/2021"/>
    <x v="1415"/>
    <s v="06/10/2021"/>
    <x v="1"/>
    <n v="942"/>
    <n v="942"/>
    <n v="1"/>
    <x v="2"/>
    <n v="2021"/>
    <s v="2021Q4"/>
    <s v="Old_Claim"/>
    <x v="2"/>
    <x v="0"/>
  </r>
  <r>
    <s v="L01/070/9/001301/2021"/>
    <x v="1385"/>
    <s v="05/10/2021"/>
    <x v="1"/>
    <n v="80000"/>
    <n v="80000"/>
    <n v="1"/>
    <x v="2"/>
    <n v="2021"/>
    <s v="2021Q3"/>
    <s v="Old_Claim"/>
    <x v="0"/>
    <x v="0"/>
  </r>
  <r>
    <s v="L01/070/9/001302/2021"/>
    <x v="1404"/>
    <s v="06/10/2021"/>
    <x v="1"/>
    <n v="57000"/>
    <n v="57000"/>
    <n v="1"/>
    <x v="2"/>
    <n v="2021"/>
    <s v="2021Q3"/>
    <s v="Old_Claim"/>
    <x v="2"/>
    <x v="0"/>
  </r>
  <r>
    <s v="L01/070/9/001303/2021"/>
    <x v="1416"/>
    <s v="05/10/2021"/>
    <x v="1"/>
    <n v="2940"/>
    <n v="2940"/>
    <n v="1"/>
    <x v="2"/>
    <n v="2021"/>
    <s v="2021Q3"/>
    <s v="Old_Claim"/>
    <x v="2"/>
    <x v="0"/>
  </r>
  <r>
    <s v="L01/070/9/001304/2021"/>
    <x v="1417"/>
    <s v="05/10/2021"/>
    <x v="1"/>
    <n v="120000"/>
    <n v="120000"/>
    <n v="1"/>
    <x v="2"/>
    <n v="2021"/>
    <s v="2021Q4"/>
    <s v="Old_Claim"/>
    <x v="0"/>
    <x v="0"/>
  </r>
  <r>
    <s v="L01/070/9/001305/2021"/>
    <x v="1408"/>
    <s v="07/10/2021"/>
    <x v="1"/>
    <n v="140000"/>
    <n v="140000"/>
    <n v="1"/>
    <x v="2"/>
    <n v="2021"/>
    <s v="2021Q3"/>
    <s v="Old_Claim"/>
    <x v="2"/>
    <x v="0"/>
  </r>
  <r>
    <s v="L01/070/9/001306/2021"/>
    <x v="1414"/>
    <s v="07/10/2021"/>
    <x v="1"/>
    <n v="13000"/>
    <n v="13000"/>
    <n v="1"/>
    <x v="2"/>
    <n v="2021"/>
    <s v="2021Q4"/>
    <s v="Old_Claim"/>
    <x v="0"/>
    <x v="0"/>
  </r>
  <r>
    <s v="L01/088/9/000277/2021"/>
    <x v="1416"/>
    <s v="29/09/2021"/>
    <x v="0"/>
    <n v="5840"/>
    <n v="5840"/>
    <n v="1"/>
    <x v="2"/>
    <n v="2021"/>
    <s v="2021Q3"/>
    <s v="Old_Claim"/>
    <x v="2"/>
    <x v="0"/>
  </r>
  <r>
    <s v="L02/070/9/001308/2021"/>
    <x v="1395"/>
    <s v="21/09/2021"/>
    <x v="1"/>
    <n v="560135.29410000006"/>
    <n v="560135.29410000006"/>
    <n v="1"/>
    <x v="2"/>
    <n v="2021"/>
    <s v="2021Q3"/>
    <s v="Old_Claim"/>
    <x v="2"/>
    <x v="0"/>
  </r>
  <r>
    <s v="L01/070/9/001309/2021"/>
    <x v="1411"/>
    <s v="07/10/2021"/>
    <x v="1"/>
    <n v="8000"/>
    <n v="8000"/>
    <n v="1"/>
    <x v="2"/>
    <n v="2021"/>
    <s v="2021Q3"/>
    <s v="Old_Claim"/>
    <x v="1"/>
    <x v="0"/>
  </r>
  <r>
    <s v="L01/070/9/001310/2021"/>
    <x v="1413"/>
    <s v="05/10/2021"/>
    <x v="1"/>
    <n v="3400"/>
    <n v="3400"/>
    <n v="1"/>
    <x v="2"/>
    <n v="2021"/>
    <s v="2021Q4"/>
    <s v="Old_Claim"/>
    <x v="2"/>
    <x v="0"/>
  </r>
  <r>
    <s v="L15/070/9/001312/2021"/>
    <x v="1418"/>
    <s v="08/10/2021"/>
    <x v="1"/>
    <n v="80000"/>
    <n v="80000"/>
    <n v="1"/>
    <x v="2"/>
    <n v="2021"/>
    <s v="2021Q4"/>
    <s v="Old_Claim"/>
    <x v="0"/>
    <x v="0"/>
  </r>
  <r>
    <s v="L01/071/9/000011/2021"/>
    <x v="1265"/>
    <s v="12/10/2021"/>
    <x v="1"/>
    <n v="50000"/>
    <n v="50000"/>
    <n v="1"/>
    <x v="2"/>
    <n v="2021"/>
    <s v="2021Q2"/>
    <s v="Old_Claim"/>
    <x v="1"/>
    <x v="0"/>
  </r>
  <r>
    <s v="L01/700/9/001313/2021"/>
    <x v="1413"/>
    <s v="12/10/2021"/>
    <x v="1"/>
    <n v="580000"/>
    <n v="580000"/>
    <n v="1"/>
    <x v="2"/>
    <n v="2021"/>
    <s v="2021Q4"/>
    <s v="Old_Claim"/>
    <x v="1"/>
    <x v="0"/>
  </r>
  <r>
    <s v="L01/070/9/001314/2021"/>
    <x v="1402"/>
    <s v="12/10/2021"/>
    <x v="1"/>
    <n v="660000"/>
    <n v="660000"/>
    <n v="1"/>
    <x v="2"/>
    <n v="2021"/>
    <s v="2021Q3"/>
    <s v="Old_Claim"/>
    <x v="1"/>
    <x v="0"/>
  </r>
  <r>
    <s v="L01/070/9/001315/2021"/>
    <x v="1411"/>
    <s v="12/10/2021"/>
    <x v="1"/>
    <n v="100000"/>
    <n v="100000"/>
    <n v="1"/>
    <x v="2"/>
    <n v="2021"/>
    <s v="2021Q3"/>
    <s v="Old_Claim"/>
    <x v="0"/>
    <x v="0"/>
  </r>
  <r>
    <s v="L01/080/9/000284/2021"/>
    <x v="1419"/>
    <s v="12/10/2021"/>
    <x v="0"/>
    <n v="825722.39450000005"/>
    <n v="325722.39449999999"/>
    <n v="1"/>
    <x v="2"/>
    <n v="2021"/>
    <s v="2021Q4"/>
    <s v="Old_Claim"/>
    <x v="1"/>
    <x v="0"/>
  </r>
  <r>
    <s v="L01/070/9/001316/2021"/>
    <x v="1352"/>
    <s v="19/08/2021"/>
    <x v="1"/>
    <n v="20000"/>
    <n v="20000"/>
    <n v="1"/>
    <x v="2"/>
    <n v="2021"/>
    <s v="2021Q3"/>
    <s v="Old_Claim"/>
    <x v="0"/>
    <x v="0"/>
  </r>
  <r>
    <s v="L01/083/9/000278/2021"/>
    <x v="1413"/>
    <s v="07/10/2021"/>
    <x v="0"/>
    <n v="392504"/>
    <n v="392504"/>
    <n v="1"/>
    <x v="2"/>
    <n v="2021"/>
    <s v="2021Q4"/>
    <s v="Old_Claim"/>
    <x v="2"/>
    <x v="0"/>
  </r>
  <r>
    <s v="L01/070/9/001317/2021"/>
    <x v="1414"/>
    <s v="12/10/2021"/>
    <x v="1"/>
    <n v="2500"/>
    <n v="2500"/>
    <n v="1"/>
    <x v="2"/>
    <n v="2021"/>
    <s v="2021Q4"/>
    <s v="Old_Claim"/>
    <x v="2"/>
    <x v="0"/>
  </r>
  <r>
    <s v="L01/070/9/000461/2019"/>
    <x v="88"/>
    <s v="13/10/2021"/>
    <x v="1"/>
    <n v="391176.4706"/>
    <n v="391176.4706"/>
    <n v="1"/>
    <x v="1"/>
    <n v="2021"/>
    <s v="2019Q4"/>
    <s v="Old_Claim"/>
    <x v="1"/>
    <x v="0"/>
  </r>
  <r>
    <s v="L01/070/9/001319/2021"/>
    <x v="1402"/>
    <s v="27/09/2021"/>
    <x v="1"/>
    <n v="100000"/>
    <n v="100000"/>
    <n v="1"/>
    <x v="2"/>
    <n v="2021"/>
    <s v="2021Q3"/>
    <s v="Old_Claim"/>
    <x v="0"/>
    <x v="0"/>
  </r>
  <r>
    <s v="L01/087/9/000286/2021"/>
    <x v="1409"/>
    <s v="01/10/2021"/>
    <x v="0"/>
    <n v="100000"/>
    <n v="100000"/>
    <n v="1"/>
    <x v="2"/>
    <n v="2021"/>
    <s v="2021Q3"/>
    <s v="Old_Claim"/>
    <x v="0"/>
    <x v="0"/>
  </r>
  <r>
    <s v="L05/070/9/001320/2021"/>
    <x v="1420"/>
    <s v="12/10/2021"/>
    <x v="1"/>
    <n v="420368.2353"/>
    <n v="420368.2353"/>
    <n v="1"/>
    <x v="2"/>
    <n v="2021"/>
    <s v="2021Q2"/>
    <s v="Old_Claim"/>
    <x v="2"/>
    <x v="0"/>
  </r>
  <r>
    <s v="L01/088/9/000279/2021"/>
    <x v="1421"/>
    <s v="11/10/2021"/>
    <x v="0"/>
    <n v="30000"/>
    <n v="30000"/>
    <n v="1"/>
    <x v="2"/>
    <n v="2021"/>
    <s v="2021Q4"/>
    <s v="Old_Claim"/>
    <x v="2"/>
    <x v="0"/>
  </r>
  <r>
    <s v="L15/070/9/001321/2021"/>
    <x v="1417"/>
    <s v="13/10/2021"/>
    <x v="1"/>
    <n v="189500"/>
    <n v="189500"/>
    <n v="1"/>
    <x v="2"/>
    <n v="2021"/>
    <s v="2021Q4"/>
    <s v="Old_Claim"/>
    <x v="2"/>
    <x v="0"/>
  </r>
  <r>
    <s v="L01/070/9/001322/2021"/>
    <x v="1412"/>
    <s v="13/10/2021"/>
    <x v="1"/>
    <n v="10000"/>
    <n v="10000"/>
    <n v="1"/>
    <x v="2"/>
    <n v="2021"/>
    <s v="2021Q4"/>
    <s v="Old_Claim"/>
    <x v="0"/>
    <x v="0"/>
  </r>
  <r>
    <s v="L01/070/9/001323/2021"/>
    <x v="1422"/>
    <s v="13/10/2021"/>
    <x v="1"/>
    <n v="39000"/>
    <n v="39000"/>
    <n v="1"/>
    <x v="2"/>
    <n v="2021"/>
    <s v="2021Q4"/>
    <s v="Old_Claim"/>
    <x v="2"/>
    <x v="0"/>
  </r>
  <r>
    <s v="L01/070/9/001324/2021"/>
    <x v="1419"/>
    <s v="14/10/2021"/>
    <x v="1"/>
    <n v="5444"/>
    <n v="5444"/>
    <n v="1"/>
    <x v="2"/>
    <n v="2021"/>
    <s v="2021Q4"/>
    <s v="Old_Claim"/>
    <x v="2"/>
    <x v="0"/>
  </r>
  <r>
    <s v="L01/070/9/001325/2021"/>
    <x v="1421"/>
    <s v="13/10/2021"/>
    <x v="1"/>
    <n v="389473.68420000002"/>
    <n v="389473.68420000002"/>
    <n v="1"/>
    <x v="2"/>
    <n v="2021"/>
    <s v="2021Q4"/>
    <s v="Old_Claim"/>
    <x v="1"/>
    <x v="0"/>
  </r>
  <r>
    <s v="L01/070/9/001326/2021"/>
    <x v="1407"/>
    <s v="14/10/2021"/>
    <x v="1"/>
    <n v="1300000"/>
    <n v="1300000"/>
    <n v="1"/>
    <x v="2"/>
    <n v="2021"/>
    <s v="2021Q3"/>
    <s v="Old_Claim"/>
    <x v="1"/>
    <x v="0"/>
  </r>
  <r>
    <s v="L01/070/9/001327/2021"/>
    <x v="1422"/>
    <s v="14/10/2021"/>
    <x v="1"/>
    <n v="76960"/>
    <n v="376960"/>
    <n v="1"/>
    <x v="2"/>
    <n v="2021"/>
    <s v="2021Q4"/>
    <s v="Old_Claim"/>
    <x v="2"/>
    <x v="0"/>
  </r>
  <r>
    <s v="L01/070/9/001328/2021"/>
    <x v="1414"/>
    <s v="14/10/2021"/>
    <x v="1"/>
    <n v="100000"/>
    <n v="100000"/>
    <n v="1"/>
    <x v="2"/>
    <n v="2021"/>
    <s v="2021Q4"/>
    <s v="Old_Claim"/>
    <x v="0"/>
    <x v="0"/>
  </r>
  <r>
    <s v="L01/070/9/001329/2021"/>
    <x v="1423"/>
    <s v="14/10/2021"/>
    <x v="1"/>
    <n v="200000"/>
    <n v="200000"/>
    <n v="1"/>
    <x v="2"/>
    <n v="2021"/>
    <s v="2021Q4"/>
    <s v="Old_Claim"/>
    <x v="0"/>
    <x v="0"/>
  </r>
  <r>
    <s v="L02/070/9/001330/2021"/>
    <x v="1422"/>
    <s v="14/10/2021"/>
    <x v="1"/>
    <n v="100000"/>
    <n v="100000"/>
    <n v="1"/>
    <x v="2"/>
    <n v="2021"/>
    <s v="2021Q4"/>
    <s v="Old_Claim"/>
    <x v="0"/>
    <x v="0"/>
  </r>
  <r>
    <s v="L01/070/9/001332/2021"/>
    <x v="1424"/>
    <s v="15/10/2021"/>
    <x v="1"/>
    <n v="34000"/>
    <n v="34000"/>
    <n v="1"/>
    <x v="2"/>
    <n v="2021"/>
    <s v="2021Q4"/>
    <s v="Old_Claim"/>
    <x v="2"/>
    <x v="0"/>
  </r>
  <r>
    <s v="L01/070/9/001333/2021"/>
    <x v="1425"/>
    <s v="15/10/2021"/>
    <x v="1"/>
    <n v="80000"/>
    <n v="80000"/>
    <n v="1"/>
    <x v="2"/>
    <n v="2021"/>
    <s v="2021Q4"/>
    <s v="Old_Claim"/>
    <x v="0"/>
    <x v="0"/>
  </r>
  <r>
    <s v="L01/087/9/000287/2021"/>
    <x v="1417"/>
    <s v="15/10/2021"/>
    <x v="0"/>
    <n v="88000"/>
    <n v="88000"/>
    <n v="1"/>
    <x v="2"/>
    <n v="2021"/>
    <s v="2021Q4"/>
    <s v="Old_Claim"/>
    <x v="0"/>
    <x v="0"/>
  </r>
  <r>
    <s v="L01/087/9/000288/2021"/>
    <x v="1280"/>
    <s v="30/08/2021"/>
    <x v="0"/>
    <n v="10000"/>
    <n v="10000"/>
    <n v="1"/>
    <x v="2"/>
    <n v="2021"/>
    <s v="2021Q2"/>
    <s v="Old_Claim"/>
    <x v="0"/>
    <x v="0"/>
  </r>
  <r>
    <s v="L01/070/9/001335/2021"/>
    <x v="1347"/>
    <s v="14/10/2021"/>
    <x v="1"/>
    <n v="60000"/>
    <n v="60000"/>
    <n v="1"/>
    <x v="2"/>
    <n v="2021"/>
    <s v="2021Q3"/>
    <s v="Old_Claim"/>
    <x v="0"/>
    <x v="0"/>
  </r>
  <r>
    <s v="L01/088/9/000280/2021"/>
    <x v="1426"/>
    <s v="16/10/2021"/>
    <x v="0"/>
    <n v="93000"/>
    <n v="93000"/>
    <n v="1"/>
    <x v="2"/>
    <n v="2021"/>
    <s v="2021Q4"/>
    <s v="Old_Claim"/>
    <x v="2"/>
    <x v="0"/>
  </r>
  <r>
    <s v="L01/070/9/001336/2021"/>
    <x v="1411"/>
    <s v="15/10/2021"/>
    <x v="1"/>
    <n v="20000"/>
    <n v="20000"/>
    <n v="1"/>
    <x v="2"/>
    <n v="2021"/>
    <s v="2021Q3"/>
    <s v="Old_Claim"/>
    <x v="2"/>
    <x v="0"/>
  </r>
  <r>
    <s v="L01/070/9/001337/2021"/>
    <x v="1427"/>
    <s v="18/10/2021"/>
    <x v="1"/>
    <n v="546250"/>
    <n v="546250"/>
    <n v="1"/>
    <x v="2"/>
    <n v="2021"/>
    <s v="2021Q4"/>
    <s v="Old_Claim"/>
    <x v="1"/>
    <x v="0"/>
  </r>
  <r>
    <s v="L01/070/9/001338/2021"/>
    <x v="1383"/>
    <s v="08/10/2021"/>
    <x v="1"/>
    <n v="476950"/>
    <n v="476950"/>
    <n v="1"/>
    <x v="2"/>
    <n v="2021"/>
    <s v="2021Q3"/>
    <s v="Old_Claim"/>
    <x v="2"/>
    <x v="0"/>
  </r>
  <r>
    <s v="L01/070/9/001339/2021"/>
    <x v="1413"/>
    <s v="19/10/2021"/>
    <x v="1"/>
    <n v="592735.29410000006"/>
    <n v="592735.29410000006"/>
    <n v="1"/>
    <x v="2"/>
    <n v="2021"/>
    <s v="2021Q4"/>
    <s v="Old_Claim"/>
    <x v="2"/>
    <x v="0"/>
  </r>
  <r>
    <s v="L02/070/9/001340/2021"/>
    <x v="1428"/>
    <s v="19/10/2021"/>
    <x v="1"/>
    <n v="10000"/>
    <n v="10000"/>
    <n v="1"/>
    <x v="2"/>
    <n v="2021"/>
    <s v="2021Q4"/>
    <s v="Old_Claim"/>
    <x v="0"/>
    <x v="0"/>
  </r>
  <r>
    <s v="L01/070/9/001341/2021"/>
    <x v="1429"/>
    <s v="19/10/2021"/>
    <x v="1"/>
    <n v="85000"/>
    <n v="85000"/>
    <n v="1"/>
    <x v="2"/>
    <n v="2021"/>
    <s v="2021Q4"/>
    <s v="Old_Claim"/>
    <x v="2"/>
    <x v="0"/>
  </r>
  <r>
    <s v="L01/080/9/000289/2021"/>
    <x v="1337"/>
    <s v="18/10/2021"/>
    <x v="0"/>
    <n v="2000000"/>
    <n v="1153846"/>
    <n v="1"/>
    <x v="2"/>
    <n v="2021"/>
    <s v="2021Q3"/>
    <s v="Old_Claim"/>
    <x v="0"/>
    <x v="0"/>
  </r>
  <r>
    <s v="L15/070/9/001342/2021"/>
    <x v="1426"/>
    <s v="18/10/2021"/>
    <x v="1"/>
    <n v="10000"/>
    <n v="10000"/>
    <n v="1"/>
    <x v="2"/>
    <n v="2021"/>
    <s v="2021Q4"/>
    <s v="Old_Claim"/>
    <x v="0"/>
    <x v="0"/>
  </r>
  <r>
    <s v="L01/070/9/001343/2021"/>
    <x v="1422"/>
    <s v="19/10/2021"/>
    <x v="1"/>
    <n v="38000"/>
    <n v="38000"/>
    <n v="1"/>
    <x v="2"/>
    <n v="2021"/>
    <s v="2021Q4"/>
    <s v="Old_Claim"/>
    <x v="2"/>
    <x v="0"/>
  </r>
  <r>
    <s v="L01/110/9/000013/2021"/>
    <x v="1403"/>
    <s v="15/10/2021"/>
    <x v="2"/>
    <n v="3546"/>
    <n v="3546"/>
    <n v="1"/>
    <x v="2"/>
    <n v="2021"/>
    <s v="2021Q3"/>
    <s v="Old_Claim"/>
    <x v="2"/>
    <x v="0"/>
  </r>
  <r>
    <s v="L01/110/9/000076/2020"/>
    <x v="264"/>
    <s v="21/10/2021"/>
    <x v="2"/>
    <n v="285920"/>
    <n v="285920"/>
    <n v="1"/>
    <x v="0"/>
    <n v="2021"/>
    <s v="2020Q2"/>
    <s v="Old_Claim"/>
    <x v="2"/>
    <x v="0"/>
  </r>
  <r>
    <s v="L01/070/9/001344/2021"/>
    <x v="1423"/>
    <s v="15/10/2021"/>
    <x v="1"/>
    <n v="200000"/>
    <n v="200000"/>
    <n v="1"/>
    <x v="2"/>
    <n v="2021"/>
    <s v="2021Q4"/>
    <s v="Old_Claim"/>
    <x v="0"/>
    <x v="0"/>
  </r>
  <r>
    <s v="L01/070/9/001345/2021"/>
    <x v="1429"/>
    <s v="20/10/2021"/>
    <x v="1"/>
    <n v="70000"/>
    <n v="70000"/>
    <n v="1"/>
    <x v="2"/>
    <n v="2021"/>
    <s v="2021Q4"/>
    <s v="Old_Claim"/>
    <x v="2"/>
    <x v="0"/>
  </r>
  <r>
    <s v="L01/080/9/000290/2021"/>
    <x v="1430"/>
    <s v="22/10/2021"/>
    <x v="0"/>
    <n v="119000"/>
    <n v="119000"/>
    <n v="1"/>
    <x v="2"/>
    <n v="2021"/>
    <s v="2021Q4"/>
    <s v="Old_Claim"/>
    <x v="2"/>
    <x v="0"/>
  </r>
  <r>
    <s v="L01/110/9/000014/2021"/>
    <x v="1429"/>
    <s v="22/10/2021"/>
    <x v="2"/>
    <n v="80000"/>
    <n v="80000"/>
    <n v="1"/>
    <x v="2"/>
    <n v="2021"/>
    <s v="2021Q4"/>
    <s v="Old_Claim"/>
    <x v="0"/>
    <x v="0"/>
  </r>
  <r>
    <s v="L01/070/9/001347/2021"/>
    <x v="1416"/>
    <s v="11/10/2021"/>
    <x v="1"/>
    <n v="25028"/>
    <n v="25028"/>
    <n v="1"/>
    <x v="2"/>
    <n v="2021"/>
    <s v="2021Q3"/>
    <s v="Old_Claim"/>
    <x v="2"/>
    <x v="0"/>
  </r>
  <r>
    <s v="L01/070/9/001348/2021"/>
    <x v="1425"/>
    <s v="25/10/2021"/>
    <x v="1"/>
    <n v="335921.0526"/>
    <n v="335921.0526"/>
    <n v="1"/>
    <x v="2"/>
    <n v="2021"/>
    <s v="2021Q4"/>
    <s v="Old_Claim"/>
    <x v="1"/>
    <x v="0"/>
  </r>
  <r>
    <s v="L01/070/9/001349/2021"/>
    <x v="1405"/>
    <s v="25/10/2021"/>
    <x v="1"/>
    <n v="130000"/>
    <n v="130000"/>
    <n v="1"/>
    <x v="2"/>
    <n v="2021"/>
    <s v="2021Q3"/>
    <s v="Old_Claim"/>
    <x v="1"/>
    <x v="0"/>
  </r>
  <r>
    <s v="L01/110/9/000015/2021"/>
    <x v="1405"/>
    <s v="25/10/2021"/>
    <x v="2"/>
    <n v="50000"/>
    <n v="50000"/>
    <n v="1"/>
    <x v="2"/>
    <n v="2021"/>
    <s v="2021Q3"/>
    <s v="Old_Claim"/>
    <x v="0"/>
    <x v="0"/>
  </r>
  <r>
    <s v="L01/110/9/000016/2021"/>
    <x v="1421"/>
    <s v="25/10/2021"/>
    <x v="2"/>
    <n v="50000"/>
    <n v="50000"/>
    <n v="1"/>
    <x v="2"/>
    <n v="2021"/>
    <s v="2021Q4"/>
    <s v="Old_Claim"/>
    <x v="0"/>
    <x v="0"/>
  </r>
  <r>
    <s v="L01/110/9/000017/2021"/>
    <x v="1385"/>
    <s v="25/10/2021"/>
    <x v="2"/>
    <n v="50000"/>
    <n v="50000"/>
    <n v="1"/>
    <x v="2"/>
    <n v="2021"/>
    <s v="2021Q3"/>
    <s v="Old_Claim"/>
    <x v="0"/>
    <x v="0"/>
  </r>
  <r>
    <s v="L01/070/9/001351/2021"/>
    <x v="1423"/>
    <s v="18/10/2021"/>
    <x v="1"/>
    <n v="10000"/>
    <n v="10000"/>
    <n v="1"/>
    <x v="2"/>
    <n v="2021"/>
    <s v="2021Q4"/>
    <s v="Old_Claim"/>
    <x v="0"/>
    <x v="0"/>
  </r>
  <r>
    <s v="L01/070/9/001352/2021"/>
    <x v="1423"/>
    <s v="25/10/2021"/>
    <x v="1"/>
    <n v="9240"/>
    <n v="9240"/>
    <n v="1"/>
    <x v="2"/>
    <n v="2021"/>
    <s v="2021Q4"/>
    <s v="Old_Claim"/>
    <x v="2"/>
    <x v="0"/>
  </r>
  <r>
    <s v="L05/080/9/000291/2021"/>
    <x v="1298"/>
    <s v="22/10/2021"/>
    <x v="0"/>
    <n v="434835.91330000001"/>
    <n v="434835.91330000001"/>
    <n v="1"/>
    <x v="2"/>
    <n v="2021"/>
    <s v="2021Q2"/>
    <s v="Old_Claim"/>
    <x v="1"/>
    <x v="0"/>
  </r>
  <r>
    <s v="L01/088/9/000281/2021"/>
    <x v="1431"/>
    <s v="22/10/2021"/>
    <x v="0"/>
    <n v="148000"/>
    <n v="148000"/>
    <n v="1"/>
    <x v="2"/>
    <n v="2021"/>
    <s v="2021Q4"/>
    <s v="Old_Claim"/>
    <x v="2"/>
    <x v="0"/>
  </r>
  <r>
    <s v="L05/070/9/001353/2021"/>
    <x v="1428"/>
    <s v="25/10/2021"/>
    <x v="1"/>
    <n v="114000"/>
    <n v="114000"/>
    <n v="1"/>
    <x v="2"/>
    <n v="2021"/>
    <s v="2021Q4"/>
    <s v="Old_Claim"/>
    <x v="2"/>
    <x v="0"/>
  </r>
  <r>
    <s v="L01/070/9/001354/2021"/>
    <x v="1432"/>
    <s v="25/10/2021"/>
    <x v="1"/>
    <n v="55000"/>
    <n v="55000"/>
    <n v="1"/>
    <x v="2"/>
    <n v="2021"/>
    <s v="2021Q4"/>
    <s v="Old_Claim"/>
    <x v="2"/>
    <x v="0"/>
  </r>
  <r>
    <s v="L02/070/9/001355/2021"/>
    <x v="1433"/>
    <s v="25/10/2021"/>
    <x v="1"/>
    <n v="100000"/>
    <n v="100000"/>
    <n v="1"/>
    <x v="2"/>
    <n v="2021"/>
    <s v="2021Q4"/>
    <s v="Old_Claim"/>
    <x v="0"/>
    <x v="0"/>
  </r>
  <r>
    <s v="L01/080/9/000292/2021"/>
    <x v="1366"/>
    <s v="25/10/2021"/>
    <x v="0"/>
    <n v="360240"/>
    <n v="360240"/>
    <n v="1"/>
    <x v="2"/>
    <n v="2021"/>
    <s v="2021Q3"/>
    <s v="Old_Claim"/>
    <x v="2"/>
    <x v="0"/>
  </r>
  <r>
    <s v="L01/080/9/000293/2021"/>
    <x v="1011"/>
    <s v="25/10/2021"/>
    <x v="0"/>
    <n v="286377.70899999997"/>
    <n v="-136699.291"/>
    <n v="1"/>
    <x v="2"/>
    <n v="2021"/>
    <s v="2021Q1"/>
    <s v="Old_Claim"/>
    <x v="1"/>
    <x v="0"/>
  </r>
  <r>
    <s v="L01/080/9/000294/2021"/>
    <x v="498"/>
    <s v="22/10/2021"/>
    <x v="0"/>
    <n v="313106.29519999999"/>
    <n v="313106.29519999999"/>
    <n v="1"/>
    <x v="2"/>
    <n v="2021"/>
    <s v="2021Q1"/>
    <s v="Old_Claim"/>
    <x v="1"/>
    <x v="0"/>
  </r>
  <r>
    <s v="L01/070/9/001360/2021"/>
    <x v="1434"/>
    <s v="26/10/2021"/>
    <x v="1"/>
    <n v="100000"/>
    <n v="100000"/>
    <n v="1"/>
    <x v="2"/>
    <n v="2021"/>
    <s v="2021Q4"/>
    <s v="Old_Claim"/>
    <x v="0"/>
    <x v="0"/>
  </r>
  <r>
    <s v="L01/070/9/001361/2021"/>
    <x v="1430"/>
    <s v="22/10/2021"/>
    <x v="1"/>
    <n v="22000"/>
    <n v="22000"/>
    <n v="1"/>
    <x v="2"/>
    <n v="2021"/>
    <s v="2021Q4"/>
    <s v="Old_Claim"/>
    <x v="1"/>
    <x v="0"/>
  </r>
  <r>
    <s v="L01/070/9/001362/2021"/>
    <x v="1423"/>
    <s v="26/10/2021"/>
    <x v="1"/>
    <n v="10000"/>
    <n v="10000"/>
    <n v="1"/>
    <x v="2"/>
    <n v="2021"/>
    <s v="2021Q4"/>
    <s v="Old_Claim"/>
    <x v="0"/>
    <x v="0"/>
  </r>
  <r>
    <s v="L05/070/9/001364/2021"/>
    <x v="1428"/>
    <s v="26/10/2021"/>
    <x v="1"/>
    <n v="9130"/>
    <n v="44130"/>
    <n v="1"/>
    <x v="2"/>
    <n v="2021"/>
    <s v="2021Q4"/>
    <s v="Old_Claim"/>
    <x v="2"/>
    <x v="0"/>
  </r>
  <r>
    <s v="L02/070/9/001366/2021"/>
    <x v="1435"/>
    <s v="26/10/2021"/>
    <x v="1"/>
    <n v="94460"/>
    <n v="252860"/>
    <n v="1"/>
    <x v="2"/>
    <n v="2021"/>
    <s v="2021Q4"/>
    <s v="Old_Claim"/>
    <x v="2"/>
    <x v="0"/>
  </r>
  <r>
    <s v="L01/070/9/001367/2021"/>
    <x v="1428"/>
    <s v="26/10/2021"/>
    <x v="1"/>
    <n v="24000"/>
    <n v="24000"/>
    <n v="1"/>
    <x v="2"/>
    <n v="2021"/>
    <s v="2021Q4"/>
    <s v="Old_Claim"/>
    <x v="2"/>
    <x v="0"/>
  </r>
  <r>
    <s v="L01/070/9/001368/2021"/>
    <x v="1436"/>
    <s v="26/10/2021"/>
    <x v="1"/>
    <n v="84768"/>
    <n v="84768"/>
    <n v="1"/>
    <x v="2"/>
    <n v="2021"/>
    <s v="2021Q4"/>
    <s v="Old_Claim"/>
    <x v="0"/>
    <x v="0"/>
  </r>
  <r>
    <s v="L01/080/9/000295/2021"/>
    <x v="1424"/>
    <s v="25/10/2021"/>
    <x v="0"/>
    <n v="264705.8824"/>
    <n v="264705.8824"/>
    <n v="1"/>
    <x v="2"/>
    <n v="2021"/>
    <s v="2021Q4"/>
    <s v="Old_Claim"/>
    <x v="1"/>
    <x v="0"/>
  </r>
  <r>
    <s v="L01/080/9/000296/2021"/>
    <x v="1419"/>
    <s v="27/10/2021"/>
    <x v="0"/>
    <n v="565118.67890000006"/>
    <n v="565118.67890000006"/>
    <n v="1"/>
    <x v="2"/>
    <n v="2021"/>
    <s v="2021Q4"/>
    <s v="Old_Claim"/>
    <x v="1"/>
    <x v="0"/>
  </r>
  <r>
    <s v="L01/087/9/000297/2021"/>
    <x v="1415"/>
    <s v="27/10/2021"/>
    <x v="0"/>
    <n v="100000"/>
    <n v="100000"/>
    <n v="1"/>
    <x v="2"/>
    <n v="2021"/>
    <s v="2021Q4"/>
    <s v="Old_Claim"/>
    <x v="0"/>
    <x v="0"/>
  </r>
  <r>
    <s v="L01/070/9/001369/2021"/>
    <x v="1419"/>
    <s v="27/10/2021"/>
    <x v="1"/>
    <n v="454000"/>
    <n v="454000"/>
    <n v="1"/>
    <x v="2"/>
    <n v="2021"/>
    <s v="2021Q4"/>
    <s v="Old_Claim"/>
    <x v="2"/>
    <x v="0"/>
  </r>
  <r>
    <s v="L01/070/9/001372/2021"/>
    <x v="1437"/>
    <s v="26/10/2021"/>
    <x v="1"/>
    <n v="13000"/>
    <n v="13000"/>
    <n v="1"/>
    <x v="2"/>
    <n v="2021"/>
    <s v="2021Q4"/>
    <s v="Old_Claim"/>
    <x v="1"/>
    <x v="0"/>
  </r>
  <r>
    <s v="L01/070/9/001373/2021"/>
    <x v="1438"/>
    <s v="28/10/2021"/>
    <x v="1"/>
    <n v="0"/>
    <n v="18000"/>
    <n v="1"/>
    <x v="2"/>
    <n v="2021"/>
    <s v="2021Q4"/>
    <s v="Old_Claim"/>
    <x v="2"/>
    <x v="0"/>
  </r>
  <r>
    <s v="L01/088/9/000283/2021"/>
    <x v="1430"/>
    <s v="26/10/2021"/>
    <x v="0"/>
    <n v="31400"/>
    <n v="31400"/>
    <n v="1"/>
    <x v="2"/>
    <n v="2021"/>
    <s v="2021Q4"/>
    <s v="Old_Claim"/>
    <x v="2"/>
    <x v="0"/>
  </r>
  <r>
    <s v="L01/087/9/000298/2021"/>
    <x v="1439"/>
    <s v="27/10/2021"/>
    <x v="0"/>
    <n v="590000"/>
    <n v="590000"/>
    <n v="1"/>
    <x v="2"/>
    <n v="2021"/>
    <s v="2021Q4"/>
    <s v="Old_Claim"/>
    <x v="1"/>
    <x v="0"/>
  </r>
  <r>
    <s v="L01/070/9/001375/2021"/>
    <x v="1439"/>
    <s v="28/10/2021"/>
    <x v="1"/>
    <n v="70000"/>
    <n v="70000"/>
    <n v="1"/>
    <x v="2"/>
    <n v="2021"/>
    <s v="2021Q4"/>
    <s v="Old_Claim"/>
    <x v="2"/>
    <x v="0"/>
  </r>
  <r>
    <s v="L01/070/9/001376/2021"/>
    <x v="1437"/>
    <s v="27/10/2021"/>
    <x v="1"/>
    <n v="1309380"/>
    <n v="1309380"/>
    <n v="1"/>
    <x v="2"/>
    <n v="2021"/>
    <s v="2021Q4"/>
    <s v="Old_Claim"/>
    <x v="2"/>
    <x v="0"/>
  </r>
  <r>
    <s v="L01/087/9/000299/2021"/>
    <x v="1421"/>
    <s v="18/10/2021"/>
    <x v="0"/>
    <n v="100000"/>
    <n v="100000"/>
    <n v="1"/>
    <x v="2"/>
    <n v="2021"/>
    <s v="2021Q4"/>
    <s v="Old_Claim"/>
    <x v="0"/>
    <x v="0"/>
  </r>
  <r>
    <s v="L01/080/9/000300/2021"/>
    <x v="1440"/>
    <s v="01/11/2021"/>
    <x v="0"/>
    <n v="173529.4118"/>
    <n v="173529.4118"/>
    <n v="1"/>
    <x v="2"/>
    <n v="2021"/>
    <s v="2021Q4"/>
    <s v="Old_Claim"/>
    <x v="1"/>
    <x v="0"/>
  </r>
  <r>
    <s v="L01/070/9/001377/2021"/>
    <x v="1428"/>
    <s v="01/11/2021"/>
    <x v="1"/>
    <n v="10000"/>
    <n v="10000"/>
    <n v="1"/>
    <x v="2"/>
    <n v="2021"/>
    <s v="2021Q4"/>
    <s v="Old_Claim"/>
    <x v="2"/>
    <x v="0"/>
  </r>
  <r>
    <s v="L01/070/9/001378/2021"/>
    <x v="1441"/>
    <s v="01/11/2021"/>
    <x v="1"/>
    <n v="63000"/>
    <n v="63000"/>
    <n v="1"/>
    <x v="2"/>
    <n v="2021"/>
    <s v="2021Q4"/>
    <s v="Old_Claim"/>
    <x v="2"/>
    <x v="0"/>
  </r>
  <r>
    <s v="L01/087/9/000301/2021"/>
    <x v="1429"/>
    <s v="01/11/2021"/>
    <x v="0"/>
    <n v="271911.7647"/>
    <n v="271911.7647"/>
    <n v="1"/>
    <x v="2"/>
    <n v="2021"/>
    <s v="2021Q4"/>
    <s v="Old_Claim"/>
    <x v="1"/>
    <x v="0"/>
  </r>
  <r>
    <s v="L01/070/9/001379/2021"/>
    <x v="1424"/>
    <s v="01/11/2021"/>
    <x v="1"/>
    <n v="100000"/>
    <n v="100000"/>
    <n v="1"/>
    <x v="2"/>
    <n v="2021"/>
    <s v="2021Q4"/>
    <s v="Old_Claim"/>
    <x v="0"/>
    <x v="0"/>
  </r>
  <r>
    <s v="L01/087/9/000302/2021"/>
    <x v="1403"/>
    <s v="20/09/2021"/>
    <x v="0"/>
    <n v="4648258.824"/>
    <n v="648258.82400000002"/>
    <n v="1"/>
    <x v="2"/>
    <n v="2021"/>
    <s v="2021Q3"/>
    <s v="Old_Claim"/>
    <x v="2"/>
    <x v="0"/>
  </r>
  <r>
    <s v="L01/070/9/001380/2021"/>
    <x v="1440"/>
    <s v="01/11/2021"/>
    <x v="1"/>
    <n v="13000"/>
    <n v="13000"/>
    <n v="1"/>
    <x v="2"/>
    <n v="2021"/>
    <s v="2021Q4"/>
    <s v="Old_Claim"/>
    <x v="1"/>
    <x v="0"/>
  </r>
  <r>
    <s v="L01/110/9/000077/2020"/>
    <x v="1442"/>
    <s v="28/10/2021"/>
    <x v="2"/>
    <n v="5865"/>
    <n v="5865"/>
    <n v="1"/>
    <x v="0"/>
    <n v="2021"/>
    <s v="2020Q2"/>
    <s v="Old_Claim"/>
    <x v="2"/>
    <x v="0"/>
  </r>
  <r>
    <s v="L01/080/9/000303/2021"/>
    <x v="1419"/>
    <s v="02/11/2021"/>
    <x v="0"/>
    <n v="152941.1765"/>
    <n v="152941.1765"/>
    <n v="1"/>
    <x v="2"/>
    <n v="2021"/>
    <s v="2021Q4"/>
    <s v="Old_Claim"/>
    <x v="1"/>
    <x v="0"/>
  </r>
  <r>
    <s v="L01/088/9/000284/2021"/>
    <x v="1438"/>
    <s v="29/10/2021"/>
    <x v="0"/>
    <n v="20500"/>
    <n v="20500"/>
    <n v="1"/>
    <x v="2"/>
    <n v="2021"/>
    <s v="2021Q4"/>
    <s v="Old_Claim"/>
    <x v="2"/>
    <x v="0"/>
  </r>
  <r>
    <s v="L01/070/9/001382/2021"/>
    <x v="1266"/>
    <s v="26/10/2021"/>
    <x v="1"/>
    <n v="10000"/>
    <n v="10000"/>
    <n v="1"/>
    <x v="2"/>
    <n v="2021"/>
    <s v="2021Q2"/>
    <s v="Old_Claim"/>
    <x v="0"/>
    <x v="0"/>
  </r>
  <r>
    <s v="L01/070/9/001383/2021"/>
    <x v="1443"/>
    <s v="29/10/2021"/>
    <x v="1"/>
    <n v="19500"/>
    <n v="19500"/>
    <n v="1"/>
    <x v="2"/>
    <n v="2021"/>
    <s v="2021Q4"/>
    <s v="Old_Claim"/>
    <x v="2"/>
    <x v="0"/>
  </r>
  <r>
    <s v="L01/070/9/001384/2021"/>
    <x v="1437"/>
    <s v="02/11/2021"/>
    <x v="1"/>
    <n v="2467529.412"/>
    <n v="0"/>
    <n v="1"/>
    <x v="2"/>
    <n v="2021"/>
    <s v="2021Q4"/>
    <s v="Old_Claim"/>
    <x v="2"/>
    <x v="0"/>
  </r>
  <r>
    <s v="L01/070/9/001385/2021"/>
    <x v="1438"/>
    <s v="02/11/2021"/>
    <x v="1"/>
    <n v="80000"/>
    <n v="80000"/>
    <n v="1"/>
    <x v="2"/>
    <n v="2021"/>
    <s v="2021Q4"/>
    <s v="Old_Claim"/>
    <x v="0"/>
    <x v="0"/>
  </r>
  <r>
    <s v="L01/070/9/001386/2021"/>
    <x v="1424"/>
    <s v="22/10/2021"/>
    <x v="1"/>
    <n v="80000"/>
    <n v="80000"/>
    <n v="1"/>
    <x v="2"/>
    <n v="2021"/>
    <s v="2021Q4"/>
    <s v="Old_Claim"/>
    <x v="0"/>
    <x v="0"/>
  </r>
  <r>
    <s v="L01/080/9/000305/2021"/>
    <x v="1430"/>
    <s v="27/10/2021"/>
    <x v="0"/>
    <n v="10000"/>
    <n v="10000"/>
    <n v="1"/>
    <x v="2"/>
    <n v="2021"/>
    <s v="2021Q4"/>
    <s v="Old_Claim"/>
    <x v="0"/>
    <x v="0"/>
  </r>
  <r>
    <s v="L01/070/9/001388/2021"/>
    <x v="1431"/>
    <s v="29/10/2021"/>
    <x v="1"/>
    <n v="80000"/>
    <n v="80000"/>
    <n v="1"/>
    <x v="2"/>
    <n v="2021"/>
    <s v="2021Q4"/>
    <s v="Old_Claim"/>
    <x v="0"/>
    <x v="0"/>
  </r>
  <r>
    <s v="L01/070/9/001389/2021"/>
    <x v="1432"/>
    <s v="22/10/2021"/>
    <x v="1"/>
    <n v="100000"/>
    <n v="100000"/>
    <n v="1"/>
    <x v="2"/>
    <n v="2021"/>
    <s v="2021Q4"/>
    <s v="Old_Claim"/>
    <x v="0"/>
    <x v="0"/>
  </r>
  <r>
    <s v="L15/080/9/000306/2021"/>
    <x v="1352"/>
    <s v="02/11/2021"/>
    <x v="0"/>
    <n v="255294.1176"/>
    <n v="255294.1176"/>
    <n v="1"/>
    <x v="2"/>
    <n v="2021"/>
    <s v="2021Q3"/>
    <s v="Old_Claim"/>
    <x v="1"/>
    <x v="0"/>
  </r>
  <r>
    <s v="L01/084/9/000285/2021"/>
    <x v="1417"/>
    <s v="05/10/2021"/>
    <x v="0"/>
    <n v="7000"/>
    <n v="7000"/>
    <n v="1"/>
    <x v="2"/>
    <n v="2021"/>
    <s v="2021Q4"/>
    <s v="Old_Claim"/>
    <x v="1"/>
    <x v="0"/>
  </r>
  <r>
    <s v="L01/040/9/000004/2021"/>
    <x v="1403"/>
    <s v="03/11/2021"/>
    <x v="9"/>
    <n v="371464.42109999998"/>
    <n v="-167174.75779361001"/>
    <n v="1"/>
    <x v="2"/>
    <n v="2021"/>
    <s v="2021Q3"/>
    <s v="Old_Claim"/>
    <x v="1"/>
    <x v="0"/>
  </r>
  <r>
    <s v="L01/070/9/001390/2021"/>
    <x v="1425"/>
    <s v="18/10/2021"/>
    <x v="1"/>
    <n v="100000"/>
    <n v="100000"/>
    <n v="1"/>
    <x v="2"/>
    <n v="2021"/>
    <s v="2021Q4"/>
    <s v="Old_Claim"/>
    <x v="0"/>
    <x v="0"/>
  </r>
  <r>
    <s v="L01/070/9/001392/2021"/>
    <x v="1443"/>
    <s v="01/11/2021"/>
    <x v="1"/>
    <n v="14500"/>
    <n v="14500"/>
    <n v="1"/>
    <x v="2"/>
    <n v="2021"/>
    <s v="2021Q4"/>
    <s v="New_Claim/ Reopening"/>
    <x v="3"/>
    <x v="0"/>
  </r>
  <r>
    <s v="L01/070/9/001393/2021"/>
    <x v="1388"/>
    <s v="20/09/2021"/>
    <x v="1"/>
    <n v="100000"/>
    <n v="100000"/>
    <n v="1"/>
    <x v="2"/>
    <n v="2021"/>
    <s v="2021Q3"/>
    <s v="Old_Claim"/>
    <x v="0"/>
    <x v="0"/>
  </r>
  <r>
    <s v="L01/088/9/000286/2021"/>
    <x v="1444"/>
    <s v="02/11/2021"/>
    <x v="0"/>
    <n v="298596.49119999999"/>
    <n v="298596.49119999999"/>
    <n v="1"/>
    <x v="2"/>
    <n v="2021"/>
    <s v="2021Q4"/>
    <s v="Old_Claim"/>
    <x v="1"/>
    <x v="0"/>
  </r>
  <r>
    <s v="L01/070/9/001394/2021"/>
    <x v="1444"/>
    <s v="02/11/2021"/>
    <x v="1"/>
    <n v="100000"/>
    <n v="100000"/>
    <n v="1"/>
    <x v="2"/>
    <n v="2021"/>
    <s v="2021Q4"/>
    <s v="Old_Claim"/>
    <x v="0"/>
    <x v="0"/>
  </r>
  <r>
    <s v="L15/088/9/000287/2021"/>
    <x v="1426"/>
    <s v="18/10/2021"/>
    <x v="0"/>
    <n v="125000"/>
    <n v="125000"/>
    <n v="1"/>
    <x v="2"/>
    <n v="2021"/>
    <s v="2021Q4"/>
    <s v="Old_Claim"/>
    <x v="2"/>
    <x v="0"/>
  </r>
  <r>
    <s v="L01/070/9/001395/2021"/>
    <x v="1431"/>
    <s v="04/11/2021"/>
    <x v="1"/>
    <n v="24000"/>
    <n v="24000"/>
    <n v="1"/>
    <x v="2"/>
    <n v="2021"/>
    <s v="2021Q4"/>
    <s v="Old_Claim"/>
    <x v="2"/>
    <x v="0"/>
  </r>
  <r>
    <s v="L01/080/9/000307/2021"/>
    <x v="1414"/>
    <s v="01/11/2021"/>
    <x v="0"/>
    <n v="445000"/>
    <n v="445000"/>
    <n v="1"/>
    <x v="2"/>
    <n v="2021"/>
    <s v="2021Q4"/>
    <s v="Old_Claim"/>
    <x v="2"/>
    <x v="0"/>
  </r>
  <r>
    <s v="L01/088/9/000288/2021"/>
    <x v="1443"/>
    <s v="01/11/2021"/>
    <x v="0"/>
    <n v="62500"/>
    <n v="62500"/>
    <n v="1"/>
    <x v="2"/>
    <n v="2021"/>
    <s v="2021Q4"/>
    <s v="Old_Claim"/>
    <x v="2"/>
    <x v="0"/>
  </r>
  <r>
    <s v="L01/070/9/001397/2021"/>
    <x v="1425"/>
    <s v="19/10/2021"/>
    <x v="1"/>
    <n v="15000"/>
    <n v="15000"/>
    <n v="1"/>
    <x v="2"/>
    <n v="2021"/>
    <s v="2021Q4"/>
    <s v="Old_Claim"/>
    <x v="0"/>
    <x v="0"/>
  </r>
  <r>
    <s v="L01/070/9/001399/2021"/>
    <x v="1440"/>
    <s v="01/11/2021"/>
    <x v="1"/>
    <n v="100000"/>
    <n v="100000"/>
    <n v="1"/>
    <x v="2"/>
    <n v="2021"/>
    <s v="2021Q4"/>
    <s v="Old_Claim"/>
    <x v="0"/>
    <x v="0"/>
  </r>
  <r>
    <s v="L01/070/9/001400/2021"/>
    <x v="1437"/>
    <s v="01/11/2021"/>
    <x v="1"/>
    <n v="13046"/>
    <n v="13046"/>
    <n v="1"/>
    <x v="2"/>
    <n v="2021"/>
    <s v="2021Q4"/>
    <s v="Old_Claim"/>
    <x v="2"/>
    <x v="0"/>
  </r>
  <r>
    <s v="L01/070/9/001401/2021"/>
    <x v="1441"/>
    <s v="04/11/2021"/>
    <x v="1"/>
    <n v="106831"/>
    <n v="106831"/>
    <n v="1"/>
    <x v="2"/>
    <n v="2021"/>
    <s v="2021Q4"/>
    <s v="Old_Claim"/>
    <x v="2"/>
    <x v="0"/>
  </r>
  <r>
    <s v="L01/088/9/000289/2021"/>
    <x v="1440"/>
    <s v="09/11/2021"/>
    <x v="0"/>
    <n v="44000"/>
    <n v="44000"/>
    <n v="1"/>
    <x v="2"/>
    <n v="2021"/>
    <s v="2021Q4"/>
    <s v="Old_Claim"/>
    <x v="2"/>
    <x v="0"/>
  </r>
  <r>
    <s v="L01/080/9/000308/2021"/>
    <x v="1445"/>
    <s v="08/11/2021"/>
    <x v="0"/>
    <n v="10000"/>
    <n v="10000"/>
    <n v="1"/>
    <x v="2"/>
    <n v="2021"/>
    <s v="2021Q4"/>
    <s v="Old_Claim"/>
    <x v="0"/>
    <x v="0"/>
  </r>
  <r>
    <s v="L05/070/9/001402/2021"/>
    <x v="1310"/>
    <s v="21/10/2021"/>
    <x v="1"/>
    <n v="989717.14289999998"/>
    <n v="989717.14289999998"/>
    <n v="1"/>
    <x v="2"/>
    <n v="2021"/>
    <s v="2021Q2"/>
    <s v="Old_Claim"/>
    <x v="2"/>
    <x v="0"/>
  </r>
  <r>
    <s v="L01/070/9/001403/2021"/>
    <x v="1424"/>
    <s v="18/10/2021"/>
    <x v="1"/>
    <n v="100000"/>
    <n v="100000"/>
    <n v="1"/>
    <x v="2"/>
    <n v="2021"/>
    <s v="2021Q4"/>
    <s v="Old_Claim"/>
    <x v="0"/>
    <x v="0"/>
  </r>
  <r>
    <s v="L02/070/9/001404/2021"/>
    <x v="1446"/>
    <s v="01/11/2021"/>
    <x v="1"/>
    <n v="100000"/>
    <n v="100000"/>
    <n v="1"/>
    <x v="2"/>
    <n v="2021"/>
    <s v="2021Q4"/>
    <s v="Old_Claim"/>
    <x v="0"/>
    <x v="0"/>
  </r>
  <r>
    <s v="L01/800/9/000309/2021"/>
    <x v="1417"/>
    <s v="05/10/2021"/>
    <x v="1"/>
    <n v="14000"/>
    <n v="14000"/>
    <n v="1"/>
    <x v="2"/>
    <n v="2021"/>
    <s v="2021Q4"/>
    <s v="Old_Claim"/>
    <x v="2"/>
    <x v="0"/>
  </r>
  <r>
    <s v="L05/070/9/001406/2021"/>
    <x v="1434"/>
    <s v="19/10/2021"/>
    <x v="1"/>
    <n v="202823.52940999999"/>
    <n v="202823.52940999999"/>
    <n v="1"/>
    <x v="2"/>
    <n v="2021"/>
    <s v="2021Q4"/>
    <s v="Old_Claim"/>
    <x v="1"/>
    <x v="0"/>
  </r>
  <r>
    <s v="L02/070/9/001407/2021"/>
    <x v="1435"/>
    <s v="09/11/2021"/>
    <x v="1"/>
    <n v="100000"/>
    <n v="100000"/>
    <n v="1"/>
    <x v="2"/>
    <n v="2021"/>
    <s v="2021Q4"/>
    <s v="Old_Claim"/>
    <x v="0"/>
    <x v="0"/>
  </r>
  <r>
    <s v="L05/070/9/001409/2021"/>
    <x v="1447"/>
    <s v="08/11/2021"/>
    <x v="1"/>
    <n v="1016860"/>
    <n v="1016860"/>
    <n v="1"/>
    <x v="2"/>
    <n v="2021"/>
    <s v="2021Q3"/>
    <s v="Old_Claim"/>
    <x v="1"/>
    <x v="0"/>
  </r>
  <r>
    <s v="L01/070/9/001410/2021"/>
    <x v="1444"/>
    <s v="10/11/2021"/>
    <x v="1"/>
    <n v="10000"/>
    <n v="10000"/>
    <n v="1"/>
    <x v="2"/>
    <n v="2021"/>
    <s v="2021Q4"/>
    <s v="Old_Claim"/>
    <x v="0"/>
    <x v="0"/>
  </r>
  <r>
    <s v="L15/080/9/000311/2021"/>
    <x v="1446"/>
    <s v="01/11/2021"/>
    <x v="0"/>
    <n v="1081541.1762999999"/>
    <n v="1081541.1762999999"/>
    <n v="1"/>
    <x v="2"/>
    <n v="2021"/>
    <s v="2021Q4"/>
    <s v="Old_Claim"/>
    <x v="2"/>
    <x v="0"/>
  </r>
  <r>
    <s v="L01/070/9/001411/2021"/>
    <x v="1448"/>
    <s v="05/11/2021"/>
    <x v="1"/>
    <n v="168000"/>
    <n v="168000"/>
    <n v="1"/>
    <x v="2"/>
    <n v="2021"/>
    <s v="2021Q4"/>
    <s v="Old_Claim"/>
    <x v="2"/>
    <x v="0"/>
  </r>
  <r>
    <s v="L01/080/9/000312/2021"/>
    <x v="1449"/>
    <s v="04/11/2021"/>
    <x v="0"/>
    <n v="10000"/>
    <n v="10000"/>
    <n v="1"/>
    <x v="2"/>
    <n v="2021"/>
    <s v="2021Q4"/>
    <s v="Old_Claim"/>
    <x v="0"/>
    <x v="0"/>
  </r>
  <r>
    <s v="L01/070/9/001412/2021"/>
    <x v="1436"/>
    <s v="04/11/2021"/>
    <x v="1"/>
    <n v="294117.6471"/>
    <n v="294117.6471"/>
    <n v="1"/>
    <x v="2"/>
    <n v="2021"/>
    <s v="2021Q4"/>
    <s v="Old_Claim"/>
    <x v="1"/>
    <x v="0"/>
  </r>
  <r>
    <s v="L01/088/9/000290/2021"/>
    <x v="1403"/>
    <s v="01/10/2021"/>
    <x v="0"/>
    <n v="35000"/>
    <n v="35000"/>
    <n v="1"/>
    <x v="2"/>
    <n v="2021"/>
    <s v="2021Q3"/>
    <s v="Old_Claim"/>
    <x v="2"/>
    <x v="0"/>
  </r>
  <r>
    <s v="L01/088/9/000291/2021"/>
    <x v="974"/>
    <s v="14/10/2021"/>
    <x v="0"/>
    <n v="100000"/>
    <n v="100000"/>
    <n v="1"/>
    <x v="2"/>
    <n v="2021"/>
    <s v="2021Q1"/>
    <s v="Old_Claim"/>
    <x v="0"/>
    <x v="0"/>
  </r>
  <r>
    <s v="L01/087/9/000313/2021"/>
    <x v="1277"/>
    <s v="28/09/2021"/>
    <x v="0"/>
    <n v="249882.3529"/>
    <n v="249882.3529"/>
    <n v="1"/>
    <x v="2"/>
    <n v="2021"/>
    <s v="2021Q2"/>
    <s v="Old_Claim"/>
    <x v="2"/>
    <x v="0"/>
  </r>
  <r>
    <s v="L01/070/9/001415/2021"/>
    <x v="1445"/>
    <s v="08/11/2021"/>
    <x v="1"/>
    <n v="20000"/>
    <n v="20000"/>
    <n v="1"/>
    <x v="2"/>
    <n v="2021"/>
    <s v="2021Q4"/>
    <s v="Old_Claim"/>
    <x v="2"/>
    <x v="0"/>
  </r>
  <r>
    <s v="L01/087/9/000314/2021"/>
    <x v="1438"/>
    <s v="10/11/2021"/>
    <x v="0"/>
    <n v="10100"/>
    <n v="10100"/>
    <n v="1"/>
    <x v="2"/>
    <n v="2021"/>
    <s v="2021Q4"/>
    <s v="Old_Claim"/>
    <x v="2"/>
    <x v="0"/>
  </r>
  <r>
    <s v="L02/070/9/001416/2021"/>
    <x v="1418"/>
    <s v="10/11/2021"/>
    <x v="1"/>
    <n v="120000"/>
    <n v="120000"/>
    <n v="1"/>
    <x v="2"/>
    <n v="2021"/>
    <s v="2021Q4"/>
    <s v="Old_Claim"/>
    <x v="0"/>
    <x v="0"/>
  </r>
  <r>
    <s v="L01/070/9/001417/2021"/>
    <x v="1450"/>
    <s v="11/11/2021"/>
    <x v="1"/>
    <n v="13000"/>
    <n v="13000"/>
    <n v="1"/>
    <x v="2"/>
    <n v="2021"/>
    <s v="2021Q4"/>
    <s v="Old_Claim"/>
    <x v="0"/>
    <x v="0"/>
  </r>
  <r>
    <s v="L01/070/9/001419/2021"/>
    <x v="1450"/>
    <s v="10/11/2021"/>
    <x v="1"/>
    <n v="17000"/>
    <n v="24000"/>
    <n v="1"/>
    <x v="2"/>
    <n v="2021"/>
    <s v="2021Q4"/>
    <s v="Old_Claim"/>
    <x v="1"/>
    <x v="0"/>
  </r>
  <r>
    <s v="L01/087/9/000315/2021"/>
    <x v="1441"/>
    <s v="02/11/2021"/>
    <x v="0"/>
    <n v="20000"/>
    <n v="20000"/>
    <n v="1"/>
    <x v="2"/>
    <n v="2021"/>
    <s v="2021Q4"/>
    <s v="Old_Claim"/>
    <x v="0"/>
    <x v="0"/>
  </r>
  <r>
    <s v="L01/062/9/000009/2021"/>
    <x v="177"/>
    <s v="13/09/2021"/>
    <x v="5"/>
    <n v="0.80000000000291005"/>
    <n v="0.80000000000291005"/>
    <n v="1"/>
    <x v="2"/>
    <n v="2021"/>
    <s v="2021Q1"/>
    <s v="Old_Claim"/>
    <x v="0"/>
    <x v="0"/>
  </r>
  <r>
    <s v="L01/088/9/000292/2021"/>
    <x v="1445"/>
    <s v="11/11/2021"/>
    <x v="0"/>
    <n v="47000"/>
    <n v="47000"/>
    <n v="1"/>
    <x v="2"/>
    <n v="2021"/>
    <s v="2021Q4"/>
    <s v="Old_Claim"/>
    <x v="2"/>
    <x v="0"/>
  </r>
  <r>
    <s v="L01/087/9/000316/2021"/>
    <x v="1307"/>
    <s v="09/11/2021"/>
    <x v="0"/>
    <n v="150000"/>
    <n v="150000"/>
    <n v="1"/>
    <x v="2"/>
    <n v="2021"/>
    <s v="2021Q2"/>
    <s v="Old_Claim"/>
    <x v="2"/>
    <x v="0"/>
  </r>
  <r>
    <s v="L01/070/9/001420/2021"/>
    <x v="1451"/>
    <s v="12/11/2021"/>
    <x v="1"/>
    <n v="10000"/>
    <n v="10000"/>
    <n v="1"/>
    <x v="2"/>
    <n v="2021"/>
    <s v="2021Q4"/>
    <s v="Old_Claim"/>
    <x v="0"/>
    <x v="0"/>
  </r>
  <r>
    <s v="L01/070/9/001421/2021"/>
    <x v="1426"/>
    <s v="19/10/2021"/>
    <x v="1"/>
    <n v="840"/>
    <n v="840"/>
    <n v="1"/>
    <x v="2"/>
    <n v="2021"/>
    <s v="2021Q4"/>
    <s v="Old_Claim"/>
    <x v="2"/>
    <x v="0"/>
  </r>
  <r>
    <s v="L02/070/9/001422/2021"/>
    <x v="1452"/>
    <s v="12/11/2021"/>
    <x v="1"/>
    <n v="207730"/>
    <n v="207730"/>
    <n v="1"/>
    <x v="2"/>
    <n v="2021"/>
    <s v="2021Q4"/>
    <s v="Old_Claim"/>
    <x v="2"/>
    <x v="0"/>
  </r>
  <r>
    <s v="L01/070/9/001423/2021"/>
    <x v="1453"/>
    <s v="12/11/2021"/>
    <x v="1"/>
    <n v="50000"/>
    <n v="50000"/>
    <n v="1"/>
    <x v="2"/>
    <n v="2021"/>
    <s v="2021Q4"/>
    <s v="Old_Claim"/>
    <x v="0"/>
    <x v="0"/>
  </r>
  <r>
    <s v="L01/070/9/001424/2021"/>
    <x v="1440"/>
    <s v="10/11/2021"/>
    <x v="1"/>
    <n v="100000"/>
    <n v="100000"/>
    <n v="1"/>
    <x v="2"/>
    <n v="2021"/>
    <s v="2021Q4"/>
    <s v="Old_Claim"/>
    <x v="0"/>
    <x v="0"/>
  </r>
  <r>
    <s v="L01/070/9/001425/2021"/>
    <x v="1450"/>
    <s v="12/11/2021"/>
    <x v="1"/>
    <n v="18000"/>
    <n v="18000"/>
    <n v="1"/>
    <x v="2"/>
    <n v="2021"/>
    <s v="2021Q4"/>
    <s v="Old_Claim"/>
    <x v="1"/>
    <x v="0"/>
  </r>
  <r>
    <s v="L05/070/9/001426/2021"/>
    <x v="1437"/>
    <s v="12/11/2021"/>
    <x v="1"/>
    <n v="261111.70066666999"/>
    <n v="261111.70066666999"/>
    <n v="1"/>
    <x v="2"/>
    <n v="2021"/>
    <s v="2021Q4"/>
    <s v="Old_Claim"/>
    <x v="2"/>
    <x v="0"/>
  </r>
  <r>
    <s v="L01/070/9/001427/2021"/>
    <x v="1437"/>
    <s v="12/11/2021"/>
    <x v="1"/>
    <n v="100000"/>
    <n v="100000"/>
    <n v="1"/>
    <x v="2"/>
    <n v="2021"/>
    <s v="2021Q4"/>
    <s v="Old_Claim"/>
    <x v="0"/>
    <x v="0"/>
  </r>
  <r>
    <s v="L05/070/9/001428/2021"/>
    <x v="1450"/>
    <s v="11/11/2021"/>
    <x v="1"/>
    <n v="130000"/>
    <n v="130000"/>
    <n v="1"/>
    <x v="2"/>
    <n v="2021"/>
    <s v="2021Q4"/>
    <s v="Old_Claim"/>
    <x v="0"/>
    <x v="0"/>
  </r>
  <r>
    <s v="L01/110/9/000018/2021"/>
    <x v="1403"/>
    <s v="22/10/2021"/>
    <x v="2"/>
    <n v="23905"/>
    <n v="23905"/>
    <n v="1"/>
    <x v="2"/>
    <n v="2021"/>
    <s v="2021Q3"/>
    <s v="Old_Claim"/>
    <x v="1"/>
    <x v="0"/>
  </r>
  <r>
    <s v="L01/070/9/001429/2021"/>
    <x v="1451"/>
    <s v="15/11/2021"/>
    <x v="1"/>
    <n v="182340"/>
    <n v="182340"/>
    <n v="1"/>
    <x v="2"/>
    <n v="2021"/>
    <s v="2021Q4"/>
    <s v="Old_Claim"/>
    <x v="2"/>
    <x v="0"/>
  </r>
  <r>
    <s v="L01/062/9/000010/2021"/>
    <x v="1279"/>
    <s v="15/11/2021"/>
    <x v="5"/>
    <n v="0.40000000002328001"/>
    <n v="0.40000000002328001"/>
    <n v="1"/>
    <x v="2"/>
    <n v="2021"/>
    <s v="2021Q2"/>
    <s v="Old_Claim"/>
    <x v="2"/>
    <x v="0"/>
  </r>
  <r>
    <s v="L01/062/9/000011/2021"/>
    <x v="1074"/>
    <s v="15/11/2021"/>
    <x v="5"/>
    <n v="0.79999999998836002"/>
    <n v="0.79999999998836002"/>
    <n v="1"/>
    <x v="2"/>
    <n v="2021"/>
    <s v="2021Q2"/>
    <s v="Old_Claim"/>
    <x v="2"/>
    <x v="0"/>
  </r>
  <r>
    <s v="L01/062/9/000012/2021"/>
    <x v="1054"/>
    <s v="15/11/2021"/>
    <x v="5"/>
    <n v="0.39999999999418001"/>
    <n v="0.39999999999418001"/>
    <n v="1"/>
    <x v="2"/>
    <n v="2021"/>
    <s v="2021Q1"/>
    <s v="Old_Claim"/>
    <x v="2"/>
    <x v="0"/>
  </r>
  <r>
    <s v="L01/062/9/000013/2021"/>
    <x v="1078"/>
    <s v="15/11/2021"/>
    <x v="5"/>
    <n v="0.20000000001164001"/>
    <n v="0.20000000001164001"/>
    <n v="1"/>
    <x v="2"/>
    <n v="2021"/>
    <s v="2021Q2"/>
    <s v="Old_Claim"/>
    <x v="2"/>
    <x v="0"/>
  </r>
  <r>
    <s v="L01/062/9/000015/2021"/>
    <x v="1014"/>
    <s v="15/11/2021"/>
    <x v="5"/>
    <n v="1"/>
    <n v="1"/>
    <n v="1"/>
    <x v="2"/>
    <n v="2021"/>
    <s v="2021Q1"/>
    <s v="Old_Claim"/>
    <x v="2"/>
    <x v="0"/>
  </r>
  <r>
    <s v="L01/880/9/000317/2021"/>
    <x v="1352"/>
    <s v="15/11/2021"/>
    <x v="0"/>
    <n v="80000"/>
    <n v="80000"/>
    <n v="1"/>
    <x v="2"/>
    <n v="2021"/>
    <s v="2021Q3"/>
    <s v="Old_Claim"/>
    <x v="0"/>
    <x v="0"/>
  </r>
  <r>
    <s v="L01/088/9/000293/2021"/>
    <x v="1426"/>
    <s v="20/10/2021"/>
    <x v="0"/>
    <n v="162000"/>
    <n v="162000"/>
    <n v="1"/>
    <x v="2"/>
    <n v="2021"/>
    <s v="2021Q4"/>
    <s v="Old_Claim"/>
    <x v="2"/>
    <x v="0"/>
  </r>
  <r>
    <s v="L01/088/9/000294/2021"/>
    <x v="1454"/>
    <s v="16/11/2021"/>
    <x v="0"/>
    <n v="581612"/>
    <n v="581612"/>
    <n v="1"/>
    <x v="2"/>
    <n v="2021"/>
    <s v="2021Q4"/>
    <s v="Old_Claim"/>
    <x v="2"/>
    <x v="0"/>
  </r>
  <r>
    <s v="L01/070/9/001431/2021"/>
    <x v="1450"/>
    <s v="15/11/2021"/>
    <x v="1"/>
    <n v="20000"/>
    <n v="20000"/>
    <n v="1"/>
    <x v="2"/>
    <n v="2021"/>
    <s v="2021Q4"/>
    <s v="Old_Claim"/>
    <x v="1"/>
    <x v="0"/>
  </r>
  <r>
    <s v="L01/051/9/000001/2020"/>
    <x v="489"/>
    <s v="16/11/2021"/>
    <x v="5"/>
    <n v="100000"/>
    <n v="100000"/>
    <n v="1"/>
    <x v="0"/>
    <n v="2021"/>
    <s v="2020Q2"/>
    <s v="Old_Claim"/>
    <x v="0"/>
    <x v="0"/>
  </r>
  <r>
    <s v="L01/088/9/000295/2021"/>
    <x v="1448"/>
    <s v="05/11/2021"/>
    <x v="0"/>
    <n v="241000"/>
    <n v="241000"/>
    <n v="1"/>
    <x v="2"/>
    <n v="2021"/>
    <s v="2021Q4"/>
    <s v="Old_Claim"/>
    <x v="2"/>
    <x v="0"/>
  </r>
  <r>
    <s v="L01/030/9/000006/2021"/>
    <x v="1455"/>
    <s v="17/11/2021"/>
    <x v="7"/>
    <n v="4000"/>
    <n v="4000"/>
    <n v="1"/>
    <x v="2"/>
    <n v="2021"/>
    <s v="2021Q4"/>
    <s v="Old_Claim"/>
    <x v="0"/>
    <x v="0"/>
  </r>
  <r>
    <s v="L15/080/9/000319/2021"/>
    <x v="1456"/>
    <s v="17/11/2021"/>
    <x v="0"/>
    <n v="29766"/>
    <n v="29766"/>
    <n v="1"/>
    <x v="2"/>
    <n v="2021"/>
    <s v="2021Q4"/>
    <s v="Old_Claim"/>
    <x v="2"/>
    <x v="0"/>
  </r>
  <r>
    <s v="L01/070/9/001432/2021"/>
    <x v="1457"/>
    <s v="17/11/2021"/>
    <x v="1"/>
    <n v="73000"/>
    <n v="73000"/>
    <n v="1"/>
    <x v="2"/>
    <n v="2021"/>
    <s v="2021Q4"/>
    <s v="Old_Claim"/>
    <x v="2"/>
    <x v="0"/>
  </r>
  <r>
    <s v="L01/111/9/000001/2021"/>
    <x v="1384"/>
    <s v="17/11/2021"/>
    <x v="2"/>
    <n v="82352.941200000001"/>
    <n v="182352.9412"/>
    <n v="1"/>
    <x v="2"/>
    <n v="2021"/>
    <s v="2021Q3"/>
    <s v="New_Claim/ Reopening"/>
    <x v="3"/>
    <x v="0"/>
  </r>
  <r>
    <s v="L01/070/9/001433/2021"/>
    <x v="1458"/>
    <s v="17/11/2021"/>
    <x v="1"/>
    <n v="13000"/>
    <n v="16000"/>
    <n v="1"/>
    <x v="2"/>
    <n v="2021"/>
    <s v="2021Q4"/>
    <s v="Old_Claim"/>
    <x v="1"/>
    <x v="0"/>
  </r>
  <r>
    <s v="L01/087/9/000320/2021"/>
    <x v="1445"/>
    <s v="17/11/2021"/>
    <x v="0"/>
    <n v="22000"/>
    <n v="22000"/>
    <n v="1"/>
    <x v="2"/>
    <n v="2021"/>
    <s v="2021Q4"/>
    <s v="Old_Claim"/>
    <x v="1"/>
    <x v="0"/>
  </r>
  <r>
    <s v="L02/080/9/000321/2021"/>
    <x v="1459"/>
    <s v="17/11/2021"/>
    <x v="1"/>
    <n v="511417.8947"/>
    <n v="511417.8947"/>
    <n v="1"/>
    <x v="2"/>
    <n v="2021"/>
    <s v="2021Q4"/>
    <s v="Old_Claim"/>
    <x v="1"/>
    <x v="0"/>
  </r>
  <r>
    <s v="L01/111/9/000002/2021"/>
    <x v="1364"/>
    <s v="17/12/2021"/>
    <x v="2"/>
    <n v="100000"/>
    <n v="100000"/>
    <n v="1"/>
    <x v="2"/>
    <n v="2021"/>
    <s v="2021Q3"/>
    <s v="New_Claim/ Reopening"/>
    <x v="3"/>
    <x v="0"/>
  </r>
  <r>
    <s v="L01/071/9/000002/2018"/>
    <x v="787"/>
    <s v="09/11/2021"/>
    <x v="1"/>
    <n v="10000"/>
    <n v="10000"/>
    <n v="1"/>
    <x v="10"/>
    <n v="2021"/>
    <s v="2018Q1"/>
    <s v="Old_Claim"/>
    <x v="0"/>
    <x v="0"/>
  </r>
  <r>
    <s v="L01/070/9/001435/2021"/>
    <x v="1454"/>
    <s v="18/11/2021"/>
    <x v="1"/>
    <n v="3000"/>
    <n v="3000"/>
    <n v="1"/>
    <x v="2"/>
    <n v="2021"/>
    <s v="2021Q4"/>
    <s v="Old_Claim"/>
    <x v="2"/>
    <x v="0"/>
  </r>
  <r>
    <s v="L01/071/9/000012/2021"/>
    <x v="1451"/>
    <s v="18/11/2021"/>
    <x v="1"/>
    <n v="50000"/>
    <n v="50000"/>
    <n v="1"/>
    <x v="2"/>
    <n v="2021"/>
    <s v="2021Q4"/>
    <s v="Old_Claim"/>
    <x v="0"/>
    <x v="0"/>
  </r>
  <r>
    <s v="L01/088/9/000296/2021"/>
    <x v="1369"/>
    <s v="18/11/2021"/>
    <x v="0"/>
    <n v="100000"/>
    <n v="100000"/>
    <n v="1"/>
    <x v="2"/>
    <n v="2021"/>
    <s v="2021Q3"/>
    <s v="Old_Claim"/>
    <x v="0"/>
    <x v="0"/>
  </r>
  <r>
    <s v="L01/070/9/001436/2021"/>
    <x v="1460"/>
    <s v="19/11/2021"/>
    <x v="1"/>
    <n v="158000"/>
    <n v="158000"/>
    <n v="1"/>
    <x v="2"/>
    <n v="2021"/>
    <s v="2021Q4"/>
    <s v="Old_Claim"/>
    <x v="2"/>
    <x v="0"/>
  </r>
  <r>
    <s v="L01/070/9/001437/2021"/>
    <x v="1367"/>
    <s v="05/11/2021"/>
    <x v="1"/>
    <n v="100000"/>
    <n v="100000"/>
    <n v="1"/>
    <x v="2"/>
    <n v="2021"/>
    <s v="2021Q3"/>
    <s v="Old_Claim"/>
    <x v="0"/>
    <x v="0"/>
  </r>
  <r>
    <s v="L01/070/9/001438/2021"/>
    <x v="1458"/>
    <s v="15/11/2021"/>
    <x v="1"/>
    <n v="275000"/>
    <n v="275000"/>
    <n v="1"/>
    <x v="2"/>
    <n v="2021"/>
    <s v="2021Q4"/>
    <s v="Old_Claim"/>
    <x v="2"/>
    <x v="0"/>
  </r>
  <r>
    <s v="L01/070/9/001439/2021"/>
    <x v="1434"/>
    <s v="05/11/2021"/>
    <x v="1"/>
    <n v="10000"/>
    <n v="10000"/>
    <n v="1"/>
    <x v="2"/>
    <n v="2021"/>
    <s v="2021Q4"/>
    <s v="Old_Claim"/>
    <x v="0"/>
    <x v="0"/>
  </r>
  <r>
    <s v="L01/088/9/000297/2021"/>
    <x v="1459"/>
    <s v="19/11/2021"/>
    <x v="0"/>
    <n v="203000"/>
    <n v="203000"/>
    <n v="1"/>
    <x v="2"/>
    <n v="2021"/>
    <s v="2021Q4"/>
    <s v="Old_Claim"/>
    <x v="2"/>
    <x v="0"/>
  </r>
  <r>
    <s v="L01/070/9/001440/2021"/>
    <x v="1459"/>
    <s v="19/11/2021"/>
    <x v="1"/>
    <n v="236470.5882"/>
    <n v="236470.5882"/>
    <n v="1"/>
    <x v="2"/>
    <n v="2021"/>
    <s v="2021Q4"/>
    <s v="Old_Claim"/>
    <x v="1"/>
    <x v="0"/>
  </r>
  <r>
    <s v="L01/070/9/001441/2021"/>
    <x v="1461"/>
    <s v="19/11/2021"/>
    <x v="1"/>
    <n v="17000"/>
    <n v="17000"/>
    <n v="1"/>
    <x v="2"/>
    <n v="2021"/>
    <s v="2021Q4"/>
    <s v="Old_Claim"/>
    <x v="1"/>
    <x v="0"/>
  </r>
  <r>
    <s v="L01/880/9/000322/2021"/>
    <x v="1427"/>
    <s v="10/11/2021"/>
    <x v="0"/>
    <n v="210000"/>
    <n v="210000"/>
    <n v="1"/>
    <x v="2"/>
    <n v="2021"/>
    <s v="2021Q4"/>
    <s v="Old_Claim"/>
    <x v="1"/>
    <x v="0"/>
  </r>
  <r>
    <s v="L01/070/9/001442/2021"/>
    <x v="1454"/>
    <s v="25/11/2021"/>
    <x v="1"/>
    <n v="49411.764710000003"/>
    <n v="49411.764710000003"/>
    <n v="1"/>
    <x v="2"/>
    <n v="2021"/>
    <s v="2021Q4"/>
    <s v="New_Claim/ Reopening"/>
    <x v="3"/>
    <x v="0"/>
  </r>
  <r>
    <s v="L01/070/9/001443/2021"/>
    <x v="1450"/>
    <s v="12/11/2021"/>
    <x v="1"/>
    <n v="100000"/>
    <n v="100000"/>
    <n v="1"/>
    <x v="2"/>
    <n v="2021"/>
    <s v="2021Q4"/>
    <s v="Old_Claim"/>
    <x v="0"/>
    <x v="0"/>
  </r>
  <r>
    <s v="L02/070/9/001444/2021"/>
    <x v="1462"/>
    <s v="20/11/2021"/>
    <x v="1"/>
    <n v="2011100"/>
    <n v="2011100"/>
    <n v="1"/>
    <x v="2"/>
    <n v="2021"/>
    <s v="2021Q4"/>
    <s v="Old_Claim"/>
    <x v="1"/>
    <x v="0"/>
  </r>
  <r>
    <s v="L01/080/9/000323/2021"/>
    <x v="1463"/>
    <s v="22/11/2021"/>
    <x v="0"/>
    <n v="335000"/>
    <n v="335000"/>
    <n v="1"/>
    <x v="2"/>
    <n v="2021"/>
    <s v="2021Q4"/>
    <s v="Old_Claim"/>
    <x v="2"/>
    <x v="0"/>
  </r>
  <r>
    <s v="L01/070/9/001445/2021"/>
    <x v="1440"/>
    <s v="02/11/2021"/>
    <x v="1"/>
    <n v="100000"/>
    <n v="100000"/>
    <n v="1"/>
    <x v="2"/>
    <n v="2021"/>
    <s v="2021Q4"/>
    <s v="Old_Claim"/>
    <x v="0"/>
    <x v="0"/>
  </r>
  <r>
    <s v="L02/070/9/001446/2021"/>
    <x v="1460"/>
    <s v="12/11/2021"/>
    <x v="1"/>
    <n v="264705.8824"/>
    <n v="264705.8824"/>
    <n v="1"/>
    <x v="2"/>
    <n v="2021"/>
    <s v="2021Q4"/>
    <s v="Old_Claim"/>
    <x v="1"/>
    <x v="0"/>
  </r>
  <r>
    <s v="L01/088/9/000298/2021"/>
    <x v="1464"/>
    <s v="19/11/2021"/>
    <x v="0"/>
    <n v="17500"/>
    <n v="17500"/>
    <n v="1"/>
    <x v="2"/>
    <n v="2021"/>
    <s v="2021Q4"/>
    <s v="Old_Claim"/>
    <x v="2"/>
    <x v="0"/>
  </r>
  <r>
    <s v="L01/070/9/001447/2021"/>
    <x v="1461"/>
    <s v="22/11/2021"/>
    <x v="1"/>
    <n v="15000"/>
    <n v="20000"/>
    <n v="1"/>
    <x v="2"/>
    <n v="2021"/>
    <s v="2021Q4"/>
    <s v="Old_Claim"/>
    <x v="1"/>
    <x v="0"/>
  </r>
  <r>
    <s v="L01/086/9/000324/2021"/>
    <x v="1460"/>
    <s v="22/11/2021"/>
    <x v="0"/>
    <n v="50000"/>
    <n v="50000"/>
    <n v="1"/>
    <x v="2"/>
    <n v="2021"/>
    <s v="2021Q4"/>
    <s v="Old_Claim"/>
    <x v="0"/>
    <x v="0"/>
  </r>
  <r>
    <s v="L01/070/9/001448/2021"/>
    <x v="1368"/>
    <s v="31/08/2021"/>
    <x v="1"/>
    <n v="448860"/>
    <n v="448860"/>
    <n v="1"/>
    <x v="2"/>
    <n v="2021"/>
    <s v="2021Q3"/>
    <s v="Old_Claim"/>
    <x v="1"/>
    <x v="0"/>
  </r>
  <r>
    <s v="L01/070/9/001451/2021"/>
    <x v="1463"/>
    <s v="20/11/2021"/>
    <x v="1"/>
    <n v="302500"/>
    <n v="462500"/>
    <n v="1"/>
    <x v="2"/>
    <n v="2021"/>
    <s v="2021Q4"/>
    <s v="Old_Claim"/>
    <x v="2"/>
    <x v="0"/>
  </r>
  <r>
    <s v="L01/080/9/000325/2021"/>
    <x v="1465"/>
    <s v="23/11/2021"/>
    <x v="0"/>
    <n v="120000"/>
    <n v="120000"/>
    <n v="1"/>
    <x v="2"/>
    <n v="2021"/>
    <s v="2021Q4"/>
    <s v="Old_Claim"/>
    <x v="0"/>
    <x v="0"/>
  </r>
  <r>
    <s v="L02/070/9/001452/2021"/>
    <x v="1460"/>
    <s v="10/11/2021"/>
    <x v="1"/>
    <n v="1035000"/>
    <n v="1035000"/>
    <n v="1"/>
    <x v="2"/>
    <n v="2021"/>
    <s v="2021Q4"/>
    <s v="Old_Claim"/>
    <x v="1"/>
    <x v="0"/>
  </r>
  <r>
    <s v="L01/080/9/000326/2021"/>
    <x v="1456"/>
    <s v="23/11/2021"/>
    <x v="0"/>
    <n v="130000"/>
    <n v="130000"/>
    <n v="1"/>
    <x v="2"/>
    <n v="2021"/>
    <s v="2021Q4"/>
    <s v="Old_Claim"/>
    <x v="0"/>
    <x v="0"/>
  </r>
  <r>
    <s v="L01/070/9/001453/2021"/>
    <x v="1455"/>
    <s v="23/11/2021"/>
    <x v="1"/>
    <n v="100000"/>
    <n v="100000"/>
    <n v="1"/>
    <x v="2"/>
    <n v="2021"/>
    <s v="2021Q4"/>
    <s v="Old_Claim"/>
    <x v="0"/>
    <x v="0"/>
  </r>
  <r>
    <s v="L01/070/9/001454/2021"/>
    <x v="1361"/>
    <s v="23/11/2021"/>
    <x v="1"/>
    <n v="100000"/>
    <n v="100000"/>
    <n v="1"/>
    <x v="2"/>
    <n v="2021"/>
    <s v="2021Q3"/>
    <s v="Old_Claim"/>
    <x v="0"/>
    <x v="0"/>
  </r>
  <r>
    <s v="L01/070/9/001458/2021"/>
    <x v="1250"/>
    <s v="01/11/2021"/>
    <x v="1"/>
    <n v="704870.58823999995"/>
    <n v="704870.58823999995"/>
    <n v="1"/>
    <x v="2"/>
    <n v="2021"/>
    <s v="2021Q2"/>
    <s v="Old_Claim"/>
    <x v="2"/>
    <x v="0"/>
  </r>
  <r>
    <s v="L01/070/9/001459/2021"/>
    <x v="1371"/>
    <s v="16/08/2021"/>
    <x v="1"/>
    <n v="80000"/>
    <n v="80000"/>
    <n v="1"/>
    <x v="2"/>
    <n v="2021"/>
    <s v="2021Q3"/>
    <s v="Old_Claim"/>
    <x v="1"/>
    <x v="0"/>
  </r>
  <r>
    <s v="L01/080/9/000327/2021"/>
    <x v="1014"/>
    <s v="17/11/2021"/>
    <x v="0"/>
    <n v="223374.61300000001"/>
    <n v="223374.61300000001"/>
    <n v="1"/>
    <x v="2"/>
    <n v="2021"/>
    <s v="2021Q1"/>
    <s v="Old_Claim"/>
    <x v="1"/>
    <x v="0"/>
  </r>
  <r>
    <s v="L05/070/9/001460/2021"/>
    <x v="1466"/>
    <s v="24/11/2021"/>
    <x v="1"/>
    <n v="630879.4118"/>
    <n v="630879.4118"/>
    <n v="1"/>
    <x v="2"/>
    <n v="2021"/>
    <s v="2021Q3"/>
    <s v="Old_Claim"/>
    <x v="2"/>
    <x v="0"/>
  </r>
  <r>
    <s v="L01/070/9/001461/2021"/>
    <x v="1375"/>
    <s v="23/11/2021"/>
    <x v="1"/>
    <n v="10000"/>
    <n v="10000"/>
    <n v="1"/>
    <x v="2"/>
    <n v="2021"/>
    <s v="2021Q3"/>
    <s v="Old_Claim"/>
    <x v="0"/>
    <x v="0"/>
  </r>
  <r>
    <s v="L05/070/9/001462/2021"/>
    <x v="1346"/>
    <s v="06/10/2021"/>
    <x v="1"/>
    <n v="50000"/>
    <n v="50000"/>
    <n v="1"/>
    <x v="2"/>
    <n v="2021"/>
    <s v="2021Q3"/>
    <s v="Old_Claim"/>
    <x v="0"/>
    <x v="0"/>
  </r>
  <r>
    <s v="L01/088/9/000301/2021"/>
    <x v="1467"/>
    <s v="25/11/2021"/>
    <x v="0"/>
    <n v="165000"/>
    <n v="165000"/>
    <n v="1"/>
    <x v="2"/>
    <n v="2021"/>
    <s v="2021Q4"/>
    <s v="Old_Claim"/>
    <x v="2"/>
    <x v="0"/>
  </r>
  <r>
    <s v="L01/070/9/001463/2021"/>
    <x v="1458"/>
    <s v="23/11/2021"/>
    <x v="1"/>
    <n v="50000"/>
    <n v="50000"/>
    <n v="1"/>
    <x v="2"/>
    <n v="2021"/>
    <s v="2021Q4"/>
    <s v="Old_Claim"/>
    <x v="2"/>
    <x v="0"/>
  </r>
  <r>
    <s v="L01/070/9/001464/2021"/>
    <x v="1454"/>
    <s v="25/11/2021"/>
    <x v="1"/>
    <n v="80000"/>
    <n v="80000"/>
    <n v="1"/>
    <x v="2"/>
    <n v="2021"/>
    <s v="2021Q4"/>
    <s v="Old_Claim"/>
    <x v="0"/>
    <x v="0"/>
  </r>
  <r>
    <s v="L01/070/9/001465/2021"/>
    <x v="1462"/>
    <s v="25/11/2021"/>
    <x v="1"/>
    <n v="199900"/>
    <n v="199900"/>
    <n v="1"/>
    <x v="2"/>
    <n v="2021"/>
    <s v="2021Q4"/>
    <s v="New_Claim/ Reopening"/>
    <x v="3"/>
    <x v="0"/>
  </r>
  <r>
    <s v="L01/070/9/001466/2021"/>
    <x v="1468"/>
    <s v="25/11/2021"/>
    <x v="1"/>
    <n v="79004"/>
    <n v="79004"/>
    <n v="1"/>
    <x v="2"/>
    <n v="2021"/>
    <s v="2021Q4"/>
    <s v="Old_Claim"/>
    <x v="2"/>
    <x v="0"/>
  </r>
  <r>
    <s v="L01/070/9/001467/2021"/>
    <x v="1463"/>
    <s v="25/11/2021"/>
    <x v="1"/>
    <n v="179000"/>
    <n v="179000"/>
    <n v="1"/>
    <x v="2"/>
    <n v="2021"/>
    <s v="2021Q4"/>
    <s v="Old_Claim"/>
    <x v="2"/>
    <x v="0"/>
  </r>
  <r>
    <s v="L01/088/9/000302/2021"/>
    <x v="1469"/>
    <s v="25/11/2021"/>
    <x v="0"/>
    <n v="35000"/>
    <n v="35000"/>
    <n v="1"/>
    <x v="2"/>
    <n v="2021"/>
    <s v="2021Q4"/>
    <s v="Old_Claim"/>
    <x v="2"/>
    <x v="0"/>
  </r>
  <r>
    <s v="L01/088/9/000303/2021"/>
    <x v="1462"/>
    <s v="25/11/2021"/>
    <x v="0"/>
    <n v="24000"/>
    <n v="24000"/>
    <n v="1"/>
    <x v="2"/>
    <n v="2021"/>
    <s v="2021Q4"/>
    <s v="Old_Claim"/>
    <x v="2"/>
    <x v="0"/>
  </r>
  <r>
    <s v="L01/080/9/000329/2021"/>
    <x v="1470"/>
    <s v="25/11/2021"/>
    <x v="0"/>
    <n v="5000"/>
    <n v="5000"/>
    <n v="1"/>
    <x v="2"/>
    <n v="2021"/>
    <s v="2021Q4"/>
    <s v="Old_Claim"/>
    <x v="1"/>
    <x v="0"/>
  </r>
  <r>
    <s v="L01/070/9/001468/2021"/>
    <x v="1471"/>
    <s v="26/11/2021"/>
    <x v="1"/>
    <n v="100000"/>
    <n v="100000"/>
    <n v="1"/>
    <x v="2"/>
    <n v="2021"/>
    <s v="2021Q4"/>
    <s v="Old_Claim"/>
    <x v="0"/>
    <x v="0"/>
  </r>
  <r>
    <s v="L01/070/9/001469/2021"/>
    <x v="1467"/>
    <s v="29/11/2021"/>
    <x v="1"/>
    <n v="16000"/>
    <n v="16000"/>
    <n v="1"/>
    <x v="2"/>
    <n v="2021"/>
    <s v="2021Q4"/>
    <s v="Old_Claim"/>
    <x v="1"/>
    <x v="0"/>
  </r>
  <r>
    <s v="L01/070/9/001470/2021"/>
    <x v="1469"/>
    <s v="29/11/2021"/>
    <x v="1"/>
    <n v="16500"/>
    <n v="16500"/>
    <n v="1"/>
    <x v="2"/>
    <n v="2021"/>
    <s v="2021Q4"/>
    <s v="Old_Claim"/>
    <x v="1"/>
    <x v="0"/>
  </r>
  <r>
    <s v="L01/040/9/000005/2021"/>
    <x v="1361"/>
    <s v="31/08/2021"/>
    <x v="9"/>
    <n v="324561.40350000001"/>
    <n v="35087.719289480003"/>
    <n v="1"/>
    <x v="2"/>
    <n v="2021"/>
    <s v="2021Q3"/>
    <s v="Old_Claim"/>
    <x v="1"/>
    <x v="0"/>
  </r>
  <r>
    <s v="L01/040/9/000006/2021"/>
    <x v="496"/>
    <s v="30/07/2021"/>
    <x v="9"/>
    <n v="324561.40350000001"/>
    <n v="-81541.882884990002"/>
    <n v="1"/>
    <x v="2"/>
    <n v="2021"/>
    <s v="2021Q1"/>
    <s v="Old_Claim"/>
    <x v="1"/>
    <x v="0"/>
  </r>
  <r>
    <s v="L01/125/9/000001/2021"/>
    <x v="1434"/>
    <s v="14/10/2021"/>
    <x v="6"/>
    <n v="10000"/>
    <n v="10000"/>
    <n v="1"/>
    <x v="2"/>
    <n v="2021"/>
    <s v="2021Q4"/>
    <s v="New_Claim/ Reopening"/>
    <x v="3"/>
    <x v="0"/>
  </r>
  <r>
    <s v="L01/070/9/001472/2021"/>
    <x v="1415"/>
    <s v="19/10/2021"/>
    <x v="1"/>
    <n v="1283638.2350000001"/>
    <n v="1283638.2350000001"/>
    <n v="1"/>
    <x v="2"/>
    <n v="2021"/>
    <s v="2021Q4"/>
    <s v="Old_Claim"/>
    <x v="2"/>
    <x v="0"/>
  </r>
  <r>
    <s v="L02/087/9/000330/2021"/>
    <x v="1379"/>
    <s v="16/09/2021"/>
    <x v="0"/>
    <n v="500000"/>
    <n v="500000"/>
    <n v="1"/>
    <x v="2"/>
    <n v="2021"/>
    <s v="2021Q3"/>
    <s v="Old_Claim"/>
    <x v="2"/>
    <x v="0"/>
  </r>
  <r>
    <s v="L01/080/9/000331/2021"/>
    <x v="1346"/>
    <s v="15/11/2021"/>
    <x v="0"/>
    <n v="308823.5294"/>
    <n v="282721.72940000001"/>
    <n v="1"/>
    <x v="2"/>
    <n v="2021"/>
    <s v="2021Q3"/>
    <s v="Old_Claim"/>
    <x v="1"/>
    <x v="0"/>
  </r>
  <r>
    <s v="L01/070/9/001276/2020"/>
    <x v="287"/>
    <s v="25/06/2021"/>
    <x v="1"/>
    <n v="20000"/>
    <n v="20000"/>
    <n v="1"/>
    <x v="0"/>
    <n v="2021"/>
    <s v="2020Q4"/>
    <s v="Old_Claim"/>
    <x v="0"/>
    <x v="0"/>
  </r>
  <r>
    <s v="L01/088/9/000304/2021"/>
    <x v="1472"/>
    <s v="30/11/2021"/>
    <x v="0"/>
    <n v="500000"/>
    <n v="500000"/>
    <n v="1"/>
    <x v="2"/>
    <n v="2021"/>
    <s v="2021Q4"/>
    <s v="Old_Claim"/>
    <x v="0"/>
    <x v="0"/>
  </r>
  <r>
    <s v="L01/070/9/001473/2021"/>
    <x v="1458"/>
    <s v="30/11/2021"/>
    <x v="1"/>
    <n v="80000"/>
    <n v="80000"/>
    <n v="1"/>
    <x v="2"/>
    <n v="2021"/>
    <s v="2021Q4"/>
    <s v="Old_Claim"/>
    <x v="0"/>
    <x v="0"/>
  </r>
  <r>
    <s v="L01/070/9/001474/2021"/>
    <x v="1473"/>
    <s v="30/11/2021"/>
    <x v="1"/>
    <n v="80000"/>
    <n v="80000"/>
    <n v="1"/>
    <x v="2"/>
    <n v="2021"/>
    <s v="2021Q4"/>
    <s v="Old_Claim"/>
    <x v="0"/>
    <x v="0"/>
  </r>
  <r>
    <s v="L01/088/9/000305/2021"/>
    <x v="1474"/>
    <s v="30/11/2021"/>
    <x v="0"/>
    <n v="45000"/>
    <n v="45000"/>
    <n v="1"/>
    <x v="2"/>
    <n v="2021"/>
    <s v="2021Q4"/>
    <s v="Old_Claim"/>
    <x v="2"/>
    <x v="0"/>
  </r>
  <r>
    <s v="L01/070/9/001475/2021"/>
    <x v="1411"/>
    <s v="30/11/2021"/>
    <x v="1"/>
    <n v="273529.4118"/>
    <n v="273529.4118"/>
    <n v="1"/>
    <x v="2"/>
    <n v="2021"/>
    <s v="2021Q3"/>
    <s v="Old_Claim"/>
    <x v="1"/>
    <x v="0"/>
  </r>
  <r>
    <s v="L05/088/9/000306/2021"/>
    <x v="1414"/>
    <s v="01/12/2021"/>
    <x v="0"/>
    <n v="694117.64709999994"/>
    <n v="694117.64709999994"/>
    <n v="1"/>
    <x v="2"/>
    <n v="2021"/>
    <s v="2021Q4"/>
    <s v="Old_Claim"/>
    <x v="1"/>
    <x v="0"/>
  </r>
  <r>
    <s v="L01/070/9/001478/2021"/>
    <x v="1472"/>
    <s v="01/12/2021"/>
    <x v="1"/>
    <n v="18500"/>
    <n v="18500"/>
    <n v="1"/>
    <x v="2"/>
    <n v="2021"/>
    <s v="2021Q4"/>
    <s v="Old_Claim"/>
    <x v="1"/>
    <x v="0"/>
  </r>
  <r>
    <s v="L01/070/9/001479/2021"/>
    <x v="1452"/>
    <s v="01/12/2021"/>
    <x v="1"/>
    <n v="100000"/>
    <n v="100000"/>
    <n v="1"/>
    <x v="2"/>
    <n v="2021"/>
    <s v="2021Q4"/>
    <s v="New_Claim/ Reopening"/>
    <x v="3"/>
    <x v="0"/>
  </r>
  <r>
    <s v="L01/070/9/001480/2021"/>
    <x v="1474"/>
    <s v="29/11/2021"/>
    <x v="1"/>
    <n v="100000"/>
    <n v="100000"/>
    <n v="1"/>
    <x v="2"/>
    <n v="2021"/>
    <s v="2021Q4"/>
    <s v="Old_Claim"/>
    <x v="0"/>
    <x v="0"/>
  </r>
  <r>
    <s v="L01/070/9/001481/2021"/>
    <x v="1473"/>
    <s v="02/12/2021"/>
    <x v="1"/>
    <n v="255000"/>
    <n v="255000"/>
    <n v="1"/>
    <x v="2"/>
    <n v="2021"/>
    <s v="2021Q4"/>
    <s v="Old_Claim"/>
    <x v="2"/>
    <x v="0"/>
  </r>
  <r>
    <s v="L01/070/9/001482/2021"/>
    <x v="1475"/>
    <s v="02/12/2021"/>
    <x v="1"/>
    <n v="106380"/>
    <n v="106380"/>
    <n v="1"/>
    <x v="2"/>
    <n v="2021"/>
    <s v="2021Q4"/>
    <s v="Old_Claim"/>
    <x v="1"/>
    <x v="0"/>
  </r>
  <r>
    <s v="L01/080/9/000332/2021"/>
    <x v="1473"/>
    <s v="02/12/2021"/>
    <x v="0"/>
    <n v="68000"/>
    <n v="68000"/>
    <n v="1"/>
    <x v="2"/>
    <n v="2021"/>
    <s v="2021Q4"/>
    <s v="Old_Claim"/>
    <x v="2"/>
    <x v="0"/>
  </r>
  <r>
    <s v="L01/070/9/001484/2021"/>
    <x v="1475"/>
    <s v="02/12/2021"/>
    <x v="1"/>
    <n v="2000"/>
    <n v="2000"/>
    <n v="1"/>
    <x v="2"/>
    <n v="2021"/>
    <s v="2021Q4"/>
    <s v="Old_Claim"/>
    <x v="2"/>
    <x v="0"/>
  </r>
  <r>
    <s v="L01/070/9/001485/2021"/>
    <x v="1351"/>
    <s v="28/08/2021"/>
    <x v="1"/>
    <n v="22000"/>
    <n v="28000"/>
    <n v="1"/>
    <x v="2"/>
    <n v="2021"/>
    <s v="2021Q3"/>
    <s v="Old_Claim"/>
    <x v="1"/>
    <x v="0"/>
  </r>
  <r>
    <s v="L01/070/9/001486/2021"/>
    <x v="1463"/>
    <s v="02/12/2021"/>
    <x v="1"/>
    <n v="8000"/>
    <n v="1436000"/>
    <n v="1"/>
    <x v="2"/>
    <n v="2021"/>
    <s v="2021Q4"/>
    <s v="Old_Claim"/>
    <x v="2"/>
    <x v="0"/>
  </r>
  <r>
    <s v="L01/092/9/000001/2021"/>
    <x v="1475"/>
    <s v="01/12/2021"/>
    <x v="10"/>
    <n v="15272"/>
    <n v="15272"/>
    <n v="1"/>
    <x v="2"/>
    <n v="2021"/>
    <s v="2021Q4"/>
    <s v="Old_Claim"/>
    <x v="1"/>
    <x v="0"/>
  </r>
  <r>
    <s v="L01/070/9/001487/2021"/>
    <x v="1472"/>
    <s v="03/12/2021"/>
    <x v="1"/>
    <n v="51000"/>
    <n v="51000"/>
    <n v="1"/>
    <x v="2"/>
    <n v="2021"/>
    <s v="2021Q4"/>
    <s v="Old_Claim"/>
    <x v="2"/>
    <x v="0"/>
  </r>
  <r>
    <s v="L01/080/9/000333/2021"/>
    <x v="1472"/>
    <s v="03/12/2021"/>
    <x v="0"/>
    <n v="17000"/>
    <n v="17000"/>
    <n v="1"/>
    <x v="2"/>
    <n v="2021"/>
    <s v="2021Q4"/>
    <s v="Old_Claim"/>
    <x v="1"/>
    <x v="0"/>
  </r>
  <r>
    <s v="L01/070/9/001488/2021"/>
    <x v="1476"/>
    <s v="03/12/2021"/>
    <x v="1"/>
    <n v="15500"/>
    <n v="15500"/>
    <n v="1"/>
    <x v="2"/>
    <n v="2021"/>
    <s v="2021Q4"/>
    <s v="Old_Claim"/>
    <x v="1"/>
    <x v="0"/>
  </r>
  <r>
    <s v="L05/088/9/000307/2021"/>
    <x v="1413"/>
    <s v="03/12/2021"/>
    <x v="0"/>
    <n v="264705.8824"/>
    <n v="264705.8824"/>
    <n v="1"/>
    <x v="2"/>
    <n v="2021"/>
    <s v="2021Q4"/>
    <s v="Old_Claim"/>
    <x v="1"/>
    <x v="0"/>
  </r>
  <r>
    <s v="L01/087/9/000334/2021"/>
    <x v="1440"/>
    <s v="03/12/2021"/>
    <x v="0"/>
    <n v="20000"/>
    <n v="20000"/>
    <n v="1"/>
    <x v="2"/>
    <n v="2021"/>
    <s v="2021Q4"/>
    <s v="Old_Claim"/>
    <x v="1"/>
    <x v="0"/>
  </r>
  <r>
    <s v="L01/070/9/001489/2021"/>
    <x v="1477"/>
    <s v="03/12/2021"/>
    <x v="1"/>
    <n v="9000"/>
    <n v="9000"/>
    <n v="1"/>
    <x v="2"/>
    <n v="2021"/>
    <s v="2021Q4"/>
    <s v="Old_Claim"/>
    <x v="1"/>
    <x v="0"/>
  </r>
  <r>
    <s v="L01/088/9/000308/2021"/>
    <x v="1451"/>
    <s v="04/11/2021"/>
    <x v="0"/>
    <n v="117870.58824"/>
    <n v="117870.58824"/>
    <n v="1"/>
    <x v="2"/>
    <n v="2021"/>
    <s v="2021Q4"/>
    <s v="New_Claim/ Reopening"/>
    <x v="3"/>
    <x v="0"/>
  </r>
  <r>
    <s v="L01/070/9/001490/2021"/>
    <x v="1475"/>
    <s v="30/11/2021"/>
    <x v="1"/>
    <n v="20000"/>
    <n v="20000"/>
    <n v="1"/>
    <x v="2"/>
    <n v="2021"/>
    <s v="2021Q4"/>
    <s v="Old_Claim"/>
    <x v="2"/>
    <x v="0"/>
  </r>
  <r>
    <s v="L01/070/9/001491/2021"/>
    <x v="1478"/>
    <s v="04/12/2021"/>
    <x v="1"/>
    <n v="135000"/>
    <n v="135000"/>
    <n v="1"/>
    <x v="2"/>
    <n v="2021"/>
    <s v="2021Q4"/>
    <s v="Old_Claim"/>
    <x v="2"/>
    <x v="0"/>
  </r>
  <r>
    <s v="L01/070/9/001492/2021"/>
    <x v="1436"/>
    <s v="16/11/2021"/>
    <x v="1"/>
    <n v="100000"/>
    <n v="100000"/>
    <n v="1"/>
    <x v="2"/>
    <n v="2021"/>
    <s v="2021Q4"/>
    <s v="Old_Claim"/>
    <x v="0"/>
    <x v="0"/>
  </r>
  <r>
    <s v="L01/080/9/000336/2021"/>
    <x v="1479"/>
    <s v="03/12/2021"/>
    <x v="0"/>
    <n v="23000"/>
    <n v="23000"/>
    <n v="1"/>
    <x v="2"/>
    <n v="2021"/>
    <s v="2021Q4"/>
    <s v="Old_Claim"/>
    <x v="1"/>
    <x v="0"/>
  </r>
  <r>
    <s v="L01/070/9/001493/2021"/>
    <x v="1356"/>
    <s v="24/09/2021"/>
    <x v="1"/>
    <n v="19000"/>
    <n v="19000"/>
    <n v="1"/>
    <x v="2"/>
    <n v="2021"/>
    <s v="2021Q3"/>
    <s v="Old_Claim"/>
    <x v="0"/>
    <x v="0"/>
  </r>
  <r>
    <s v="L01/088/9/000309/2021"/>
    <x v="1480"/>
    <s v="06/12/2021"/>
    <x v="0"/>
    <n v="16000"/>
    <n v="16000"/>
    <n v="1"/>
    <x v="2"/>
    <n v="2021"/>
    <s v="2021Q4"/>
    <s v="Old_Claim"/>
    <x v="1"/>
    <x v="0"/>
  </r>
  <r>
    <s v="L01/070/9/001494/2021"/>
    <x v="1478"/>
    <s v="06/12/2021"/>
    <x v="1"/>
    <n v="120000"/>
    <n v="120000"/>
    <n v="1"/>
    <x v="2"/>
    <n v="2021"/>
    <s v="2021Q4"/>
    <s v="Old_Claim"/>
    <x v="0"/>
    <x v="0"/>
  </r>
  <r>
    <s v="L15/088/9/000310/2021"/>
    <x v="1422"/>
    <s v="06/12/2021"/>
    <x v="0"/>
    <n v="80000"/>
    <n v="80000"/>
    <n v="1"/>
    <x v="2"/>
    <n v="2021"/>
    <s v="2021Q4"/>
    <s v="Old_Claim"/>
    <x v="0"/>
    <x v="0"/>
  </r>
  <r>
    <s v="L01/070/9/001496/2021"/>
    <x v="1476"/>
    <s v="06/12/2021"/>
    <x v="1"/>
    <n v="239280"/>
    <n v="239280"/>
    <n v="1"/>
    <x v="2"/>
    <n v="2021"/>
    <s v="2021Q4"/>
    <s v="Old_Claim"/>
    <x v="1"/>
    <x v="0"/>
  </r>
  <r>
    <s v="L02/070/9/001497/2021"/>
    <x v="1441"/>
    <s v="09/11/2021"/>
    <x v="1"/>
    <n v="200000"/>
    <n v="200000"/>
    <n v="1"/>
    <x v="2"/>
    <n v="2021"/>
    <s v="2021Q4"/>
    <s v="Old_Claim"/>
    <x v="0"/>
    <x v="0"/>
  </r>
  <r>
    <s v="L01/070/9/001498/2021"/>
    <x v="1481"/>
    <s v="07/12/2021"/>
    <x v="1"/>
    <n v="10000"/>
    <n v="10000"/>
    <n v="1"/>
    <x v="2"/>
    <n v="2021"/>
    <s v="2021Q4"/>
    <s v="Old_Claim"/>
    <x v="0"/>
    <x v="0"/>
  </r>
  <r>
    <s v="L01/087/9/000337/2021"/>
    <x v="1481"/>
    <s v="07/12/2021"/>
    <x v="0"/>
    <n v="26000"/>
    <n v="26000"/>
    <n v="1"/>
    <x v="2"/>
    <n v="2021"/>
    <s v="2021Q4"/>
    <s v="Old_Claim"/>
    <x v="1"/>
    <x v="0"/>
  </r>
  <r>
    <s v="L01/070/9/001501/2021"/>
    <x v="1480"/>
    <s v="07/12/2021"/>
    <x v="1"/>
    <n v="470000"/>
    <n v="470000"/>
    <n v="1"/>
    <x v="2"/>
    <n v="2021"/>
    <s v="2021Q4"/>
    <s v="Old_Claim"/>
    <x v="1"/>
    <x v="0"/>
  </r>
  <r>
    <s v="L01/070/9/001502/2021"/>
    <x v="1482"/>
    <s v="07/12/2021"/>
    <x v="1"/>
    <n v="12000"/>
    <n v="12000"/>
    <n v="1"/>
    <x v="2"/>
    <n v="2021"/>
    <s v="2021Q4"/>
    <s v="Old_Claim"/>
    <x v="1"/>
    <x v="0"/>
  </r>
  <r>
    <s v="L01/070/9/001504/2021"/>
    <x v="1283"/>
    <s v="08/12/2021"/>
    <x v="1"/>
    <n v="24260"/>
    <n v="24260"/>
    <n v="1"/>
    <x v="2"/>
    <n v="2021"/>
    <s v="2021Q2"/>
    <s v="Old_Claim"/>
    <x v="1"/>
    <x v="0"/>
  </r>
  <r>
    <s v="L01/071/9/000013/2021"/>
    <x v="1409"/>
    <s v="14/11/2021"/>
    <x v="1"/>
    <n v="5000"/>
    <n v="5000"/>
    <n v="1"/>
    <x v="2"/>
    <n v="2021"/>
    <s v="2021Q3"/>
    <s v="Old_Claim"/>
    <x v="2"/>
    <x v="0"/>
  </r>
  <r>
    <s v="L01/070/9/001505/2021"/>
    <x v="1476"/>
    <s v="08/12/2021"/>
    <x v="1"/>
    <n v="25000"/>
    <n v="25000"/>
    <n v="1"/>
    <x v="2"/>
    <n v="2021"/>
    <s v="2021Q4"/>
    <s v="Old_Claim"/>
    <x v="2"/>
    <x v="0"/>
  </r>
  <r>
    <s v="L05/087/9/000338/2021"/>
    <x v="1471"/>
    <s v="08/12/2021"/>
    <x v="0"/>
    <n v="20000"/>
    <n v="20000"/>
    <n v="1"/>
    <x v="2"/>
    <n v="2021"/>
    <s v="2021Q4"/>
    <s v="Old_Claim"/>
    <x v="1"/>
    <x v="0"/>
  </r>
  <r>
    <s v="L01/070/9/001506/2021"/>
    <x v="1458"/>
    <s v="02/12/2021"/>
    <x v="1"/>
    <n v="50000"/>
    <n v="50000"/>
    <n v="1"/>
    <x v="2"/>
    <n v="2021"/>
    <s v="2021Q4"/>
    <s v="Old_Claim"/>
    <x v="0"/>
    <x v="0"/>
  </r>
  <r>
    <s v="L15/070/9/001507/2021"/>
    <x v="1440"/>
    <s v="03/12/2021"/>
    <x v="1"/>
    <n v="100000"/>
    <n v="100000"/>
    <n v="1"/>
    <x v="2"/>
    <n v="2021"/>
    <s v="2021Q4"/>
    <s v="Old_Claim"/>
    <x v="0"/>
    <x v="0"/>
  </r>
  <r>
    <s v="L01/070/9/001509/2021"/>
    <x v="1001"/>
    <s v="24/09/2021"/>
    <x v="1"/>
    <n v="623529.4118"/>
    <n v="623529.4118"/>
    <n v="1"/>
    <x v="2"/>
    <n v="2021"/>
    <s v="2021Q1"/>
    <s v="Old_Claim"/>
    <x v="1"/>
    <x v="0"/>
  </r>
  <r>
    <s v="L01/070/9/001510/2021"/>
    <x v="1420"/>
    <s v="22/10/2021"/>
    <x v="1"/>
    <n v="60000"/>
    <n v="60000"/>
    <n v="1"/>
    <x v="2"/>
    <n v="2021"/>
    <s v="2021Q2"/>
    <s v="Old_Claim"/>
    <x v="0"/>
    <x v="0"/>
  </r>
  <r>
    <s v="L15/070/9/001511/2021"/>
    <x v="1319"/>
    <s v="05/08/2021"/>
    <x v="1"/>
    <n v="16000"/>
    <n v="16000"/>
    <n v="1"/>
    <x v="2"/>
    <n v="2021"/>
    <s v="2021Q3"/>
    <s v="Old_Claim"/>
    <x v="1"/>
    <x v="0"/>
  </r>
  <r>
    <s v="L01/087/9/000340/2021"/>
    <x v="1483"/>
    <s v="08/12/2021"/>
    <x v="0"/>
    <n v="120000"/>
    <n v="120000"/>
    <n v="1"/>
    <x v="2"/>
    <n v="2021"/>
    <s v="2021Q4"/>
    <s v="Old_Claim"/>
    <x v="0"/>
    <x v="0"/>
  </r>
  <r>
    <s v="L01/080/9/000341/2021"/>
    <x v="1482"/>
    <s v="08/12/2021"/>
    <x v="0"/>
    <n v="148349"/>
    <n v="148349"/>
    <n v="1"/>
    <x v="2"/>
    <n v="2021"/>
    <s v="2021Q4"/>
    <s v="Old_Claim"/>
    <x v="2"/>
    <x v="0"/>
  </r>
  <r>
    <s v="L01/070/9/001512/2021"/>
    <x v="1483"/>
    <s v="05/12/2021"/>
    <x v="1"/>
    <n v="262500"/>
    <n v="262500"/>
    <n v="1"/>
    <x v="2"/>
    <n v="2021"/>
    <s v="2021Q4"/>
    <s v="Old_Claim"/>
    <x v="2"/>
    <x v="0"/>
  </r>
  <r>
    <s v="L05/070/9/001513/2021"/>
    <x v="1452"/>
    <s v="08/12/2021"/>
    <x v="1"/>
    <n v="766658.82350000006"/>
    <n v="766658.82350000006"/>
    <n v="1"/>
    <x v="2"/>
    <n v="2021"/>
    <s v="2021Q4"/>
    <s v="Old_Claim"/>
    <x v="2"/>
    <x v="0"/>
  </r>
  <r>
    <s v="L01/070/9/001514/2021"/>
    <x v="1480"/>
    <s v="07/12/2021"/>
    <x v="1"/>
    <n v="94000"/>
    <n v="94000"/>
    <n v="1"/>
    <x v="2"/>
    <n v="2021"/>
    <s v="2021Q4"/>
    <s v="Old_Claim"/>
    <x v="2"/>
    <x v="0"/>
  </r>
  <r>
    <s v="L01/070/9/001515/2021"/>
    <x v="1484"/>
    <s v="10/12/2021"/>
    <x v="1"/>
    <n v="10000"/>
    <n v="10000"/>
    <n v="1"/>
    <x v="2"/>
    <n v="2021"/>
    <s v="2021Q4"/>
    <s v="Old_Claim"/>
    <x v="0"/>
    <x v="0"/>
  </r>
  <r>
    <s v="L02/070/9/001516/2021"/>
    <x v="1485"/>
    <s v="14/12/2021"/>
    <x v="1"/>
    <n v="100000"/>
    <n v="100000"/>
    <n v="1"/>
    <x v="2"/>
    <n v="2021"/>
    <s v="2021Q4"/>
    <s v="Old_Claim"/>
    <x v="0"/>
    <x v="0"/>
  </r>
  <r>
    <s v="L01/070/9/001517/2021"/>
    <x v="1486"/>
    <s v="13/12/2021"/>
    <x v="1"/>
    <n v="100000"/>
    <n v="100000"/>
    <n v="1"/>
    <x v="2"/>
    <n v="2021"/>
    <s v="2021Q4"/>
    <s v="Old_Claim"/>
    <x v="0"/>
    <x v="0"/>
  </r>
  <r>
    <s v="L01/070/9/001518/2021"/>
    <x v="1481"/>
    <s v="13/12/2021"/>
    <x v="1"/>
    <n v="20000"/>
    <n v="20000"/>
    <n v="1"/>
    <x v="2"/>
    <n v="2021"/>
    <s v="2021Q4"/>
    <s v="Old_Claim"/>
    <x v="0"/>
    <x v="0"/>
  </r>
  <r>
    <s v="L02/070/9/001277/2020"/>
    <x v="326"/>
    <s v="17/12/2021"/>
    <x v="1"/>
    <n v="400000"/>
    <n v="400000"/>
    <n v="1"/>
    <x v="0"/>
    <n v="2021"/>
    <s v="2020Q3"/>
    <s v="Old_Claim"/>
    <x v="1"/>
    <x v="0"/>
  </r>
  <r>
    <s v="L01/070/9/001519/2021"/>
    <x v="1483"/>
    <s v="06/12/2021"/>
    <x v="1"/>
    <n v="14128"/>
    <n v="14128"/>
    <n v="1"/>
    <x v="2"/>
    <n v="2021"/>
    <s v="2021Q4"/>
    <s v="Old_Claim"/>
    <x v="2"/>
    <x v="0"/>
  </r>
  <r>
    <s v="L01/070/9/001520/2021"/>
    <x v="1477"/>
    <s v="06/12/2021"/>
    <x v="1"/>
    <n v="173200"/>
    <n v="173200"/>
    <n v="1"/>
    <x v="2"/>
    <n v="2021"/>
    <s v="2021Q4"/>
    <s v="Old_Claim"/>
    <x v="2"/>
    <x v="0"/>
  </r>
  <r>
    <s v="L01/070/9/001521/2021"/>
    <x v="1487"/>
    <s v="17/12/2021"/>
    <x v="1"/>
    <n v="15000"/>
    <n v="15000"/>
    <n v="1"/>
    <x v="2"/>
    <n v="2021"/>
    <s v="2021Q4"/>
    <s v="Old_Claim"/>
    <x v="1"/>
    <x v="0"/>
  </r>
  <r>
    <s v="L01/087/9/000342/2021"/>
    <x v="1345"/>
    <s v="20/12/2021"/>
    <x v="0"/>
    <n v="952470.5882"/>
    <n v="1952470.5882000001"/>
    <n v="1"/>
    <x v="2"/>
    <n v="2021"/>
    <s v="2021Q3"/>
    <s v="Old_Claim"/>
    <x v="2"/>
    <x v="0"/>
  </r>
  <r>
    <s v="L02/083/9/000311/2021"/>
    <x v="1472"/>
    <s v="04/12/2021"/>
    <x v="0"/>
    <n v="431993"/>
    <n v="518007"/>
    <n v="1"/>
    <x v="2"/>
    <n v="2021"/>
    <s v="2021Q4"/>
    <s v="Old_Claim"/>
    <x v="2"/>
    <x v="0"/>
  </r>
  <r>
    <s v="L01/110/9/000050/2019"/>
    <x v="351"/>
    <s v="31/07/2019"/>
    <x v="2"/>
    <n v="5000"/>
    <n v="5000"/>
    <n v="1"/>
    <x v="1"/>
    <n v="2019"/>
    <s v="2019Q3"/>
    <s v="Old_Claim"/>
    <x v="2"/>
    <x v="0"/>
  </r>
  <r>
    <s v="L01/080/9/000343/2021"/>
    <x v="1479"/>
    <s v="22/12/2021"/>
    <x v="0"/>
    <n v="10000"/>
    <n v="10000"/>
    <n v="1"/>
    <x v="2"/>
    <n v="2021"/>
    <s v="2021Q4"/>
    <s v="Old_Claim"/>
    <x v="0"/>
    <x v="0"/>
  </r>
  <r>
    <s v="L01/070/9/001522/2021"/>
    <x v="1483"/>
    <s v="22/12/2021"/>
    <x v="1"/>
    <n v="30000"/>
    <n v="30000"/>
    <n v="1"/>
    <x v="2"/>
    <n v="2021"/>
    <s v="2021Q4"/>
    <s v="Old_Claim"/>
    <x v="0"/>
    <x v="0"/>
  </r>
  <r>
    <s v="L01/070/9/001523/2021"/>
    <x v="1475"/>
    <s v="22/12/2021"/>
    <x v="1"/>
    <n v="90500"/>
    <n v="90500"/>
    <n v="1"/>
    <x v="2"/>
    <n v="2021"/>
    <s v="2021Q4"/>
    <s v="Old_Claim"/>
    <x v="2"/>
    <x v="0"/>
  </r>
  <r>
    <s v="L05/070/9/001524/2021"/>
    <x v="1467"/>
    <s v="15/12/2021"/>
    <x v="1"/>
    <n v="192994"/>
    <n v="192994"/>
    <n v="1"/>
    <x v="2"/>
    <n v="2021"/>
    <s v="2021Q4"/>
    <s v="Old_Claim"/>
    <x v="2"/>
    <x v="0"/>
  </r>
  <r>
    <s v="L01/070/9/001525/2021"/>
    <x v="1488"/>
    <s v="22/12/2021"/>
    <x v="1"/>
    <n v="383746.13"/>
    <n v="383746.13"/>
    <n v="1"/>
    <x v="2"/>
    <n v="2021"/>
    <s v="2021Q4"/>
    <s v="Old_Claim"/>
    <x v="1"/>
    <x v="0"/>
  </r>
  <r>
    <s v="L01/070/9/001526/2021"/>
    <x v="1407"/>
    <s v="30/11/2021"/>
    <x v="1"/>
    <n v="4500"/>
    <n v="4500"/>
    <n v="1"/>
    <x v="2"/>
    <n v="2021"/>
    <s v="2021Q3"/>
    <s v="Old_Claim"/>
    <x v="2"/>
    <x v="0"/>
  </r>
  <r>
    <s v="L01/110/9/000022/2021"/>
    <x v="1379"/>
    <s v="23/12/2021"/>
    <x v="2"/>
    <n v="50000"/>
    <n v="50000"/>
    <n v="1"/>
    <x v="2"/>
    <n v="2021"/>
    <s v="2021Q3"/>
    <s v="Old_Claim"/>
    <x v="0"/>
    <x v="0"/>
  </r>
  <r>
    <s v="L01/070/9/001527/2021"/>
    <x v="1489"/>
    <s v="23/12/2021"/>
    <x v="1"/>
    <n v="100000"/>
    <n v="100000"/>
    <n v="1"/>
    <x v="2"/>
    <n v="2021"/>
    <s v="2021Q4"/>
    <s v="Old_Claim"/>
    <x v="0"/>
    <x v="0"/>
  </r>
  <r>
    <s v="L01/070/9/001528/2021"/>
    <x v="1490"/>
    <s v="23/12/2021"/>
    <x v="1"/>
    <n v="231000"/>
    <n v="231000"/>
    <n v="1"/>
    <x v="2"/>
    <n v="2021"/>
    <s v="2021Q4"/>
    <s v="Old_Claim"/>
    <x v="2"/>
    <x v="0"/>
  </r>
  <r>
    <s v="L01/070/9/001529/2021"/>
    <x v="1491"/>
    <s v="23/12/2021"/>
    <x v="1"/>
    <n v="80000"/>
    <n v="80000"/>
    <n v="1"/>
    <x v="2"/>
    <n v="2021"/>
    <s v="2021Q4"/>
    <s v="Old_Claim"/>
    <x v="0"/>
    <x v="0"/>
  </r>
  <r>
    <s v="L05/070/9/001531/2021"/>
    <x v="1459"/>
    <s v="23/12/2021"/>
    <x v="1"/>
    <n v="23000"/>
    <n v="23000"/>
    <n v="1"/>
    <x v="2"/>
    <n v="2021"/>
    <s v="2021Q4"/>
    <s v="Old_Claim"/>
    <x v="1"/>
    <x v="0"/>
  </r>
  <r>
    <s v="L05/070/9/001532/2021"/>
    <x v="1430"/>
    <s v="23/12/2021"/>
    <x v="1"/>
    <n v="20000"/>
    <n v="20000"/>
    <n v="1"/>
    <x v="2"/>
    <n v="2021"/>
    <s v="2021Q4"/>
    <s v="Old_Claim"/>
    <x v="0"/>
    <x v="0"/>
  </r>
  <r>
    <s v="L01/070/9/001533/2021"/>
    <x v="1492"/>
    <s v="20/12/2021"/>
    <x v="1"/>
    <n v="28000"/>
    <n v="28000"/>
    <n v="1"/>
    <x v="2"/>
    <n v="2021"/>
    <s v="2021Q4"/>
    <s v="Old_Claim"/>
    <x v="1"/>
    <x v="0"/>
  </r>
  <r>
    <s v="L01/070/9/001534/2021"/>
    <x v="1490"/>
    <s v="25/12/2021"/>
    <x v="1"/>
    <n v="100000"/>
    <n v="100000"/>
    <n v="1"/>
    <x v="2"/>
    <n v="2021"/>
    <s v="2021Q4"/>
    <s v="New_Claim/ Reopening"/>
    <x v="3"/>
    <x v="0"/>
  </r>
  <r>
    <s v="L01/088/9/000312/2021"/>
    <x v="1493"/>
    <s v="28/12/2021"/>
    <x v="0"/>
    <n v="270000"/>
    <n v="270000"/>
    <n v="1"/>
    <x v="2"/>
    <n v="2021"/>
    <s v="2021Q4"/>
    <s v="Old_Claim"/>
    <x v="1"/>
    <x v="0"/>
  </r>
  <r>
    <s v="L01/070/9/001535/2021"/>
    <x v="1490"/>
    <s v="28/12/2021"/>
    <x v="1"/>
    <n v="35500"/>
    <n v="35500"/>
    <n v="1"/>
    <x v="2"/>
    <n v="2021"/>
    <s v="2021Q4"/>
    <s v="Old_Claim"/>
    <x v="2"/>
    <x v="0"/>
  </r>
  <r>
    <s v="L02/070/9/001536/2021"/>
    <x v="1494"/>
    <s v="29/12/2021"/>
    <x v="1"/>
    <n v="100000"/>
    <n v="100000"/>
    <n v="1"/>
    <x v="2"/>
    <n v="2021"/>
    <s v="2021Q4"/>
    <s v="Old_Claim"/>
    <x v="0"/>
    <x v="0"/>
  </r>
  <r>
    <s v="L01/080/9/000344/2021"/>
    <x v="1481"/>
    <s v="29/12/2021"/>
    <x v="0"/>
    <n v="942420"/>
    <n v="942420"/>
    <n v="1"/>
    <x v="2"/>
    <n v="2021"/>
    <s v="2021Q4"/>
    <s v="Old_Claim"/>
    <x v="2"/>
    <x v="0"/>
  </r>
  <r>
    <s v="L05/070/9/001538/2021"/>
    <x v="1454"/>
    <s v="29/12/2021"/>
    <x v="1"/>
    <n v="10000"/>
    <n v="10000"/>
    <n v="1"/>
    <x v="2"/>
    <n v="2021"/>
    <s v="2021Q4"/>
    <s v="Old_Claim"/>
    <x v="0"/>
    <x v="0"/>
  </r>
  <r>
    <s v="L01/070/9/001539/2021"/>
    <x v="1495"/>
    <s v="29/12/2021"/>
    <x v="1"/>
    <n v="16000"/>
    <n v="16000"/>
    <n v="1"/>
    <x v="2"/>
    <n v="2021"/>
    <s v="2021Q4"/>
    <s v="Old_Claim"/>
    <x v="1"/>
    <x v="0"/>
  </r>
  <r>
    <s v="L01/087/9/000346/2021"/>
    <x v="1487"/>
    <s v="30/12/2021"/>
    <x v="0"/>
    <n v="170000"/>
    <n v="170000"/>
    <n v="1"/>
    <x v="2"/>
    <n v="2021"/>
    <s v="2021Q4"/>
    <s v="Old_Claim"/>
    <x v="1"/>
    <x v="0"/>
  </r>
  <r>
    <s v="L01/087/9/000347/2021"/>
    <x v="1477"/>
    <s v="30/12/2021"/>
    <x v="0"/>
    <n v="295588.2353"/>
    <n v="295588.2353"/>
    <n v="1"/>
    <x v="2"/>
    <n v="2021"/>
    <s v="2021Q4"/>
    <s v="Old_Claim"/>
    <x v="1"/>
    <x v="0"/>
  </r>
  <r>
    <s v="L02/070/9/001540/2021"/>
    <x v="1481"/>
    <s v="23/12/2021"/>
    <x v="1"/>
    <n v="20000"/>
    <n v="20000"/>
    <n v="1"/>
    <x v="2"/>
    <n v="2021"/>
    <s v="2021Q4"/>
    <s v="Old_Claim"/>
    <x v="0"/>
    <x v="0"/>
  </r>
  <r>
    <s v="L01/070/9/001542/2021"/>
    <x v="1496"/>
    <s v="30/12/2021"/>
    <x v="1"/>
    <n v="16000"/>
    <n v="16000"/>
    <n v="1"/>
    <x v="2"/>
    <n v="2021"/>
    <s v="2021Q4"/>
    <s v="Old_Claim"/>
    <x v="1"/>
    <x v="0"/>
  </r>
  <r>
    <s v="L01/070/9/001543/2021"/>
    <x v="1497"/>
    <s v="30/12/2021"/>
    <x v="1"/>
    <n v="200000"/>
    <n v="200000"/>
    <n v="1"/>
    <x v="2"/>
    <n v="2021"/>
    <s v="2021Q4"/>
    <s v="Old_Claim"/>
    <x v="0"/>
    <x v="0"/>
  </r>
  <r>
    <s v="L01/070/9/001544/2021"/>
    <x v="1498"/>
    <s v="30/12/2021"/>
    <x v="1"/>
    <n v="161764.70587999999"/>
    <n v="161764.70587999999"/>
    <n v="1"/>
    <x v="2"/>
    <n v="2021"/>
    <s v="2021Q4"/>
    <s v="Old_Claim"/>
    <x v="1"/>
    <x v="0"/>
  </r>
  <r>
    <s v="L01/110/9/000023/2021"/>
    <x v="1425"/>
    <s v="22/11/2021"/>
    <x v="2"/>
    <n v="50000"/>
    <n v="50000"/>
    <n v="1"/>
    <x v="2"/>
    <n v="2021"/>
    <s v="2021Q4"/>
    <s v="New_Claim/ Reopening"/>
    <x v="3"/>
    <x v="0"/>
  </r>
  <r>
    <s v="L01/070/9/001546/2021"/>
    <x v="1463"/>
    <s v="03/01/2022"/>
    <x v="1"/>
    <n v="80000"/>
    <n v="80000"/>
    <n v="1"/>
    <x v="2"/>
    <n v="2022"/>
    <s v="2021Q4"/>
    <s v="New_Claim/ Reopening"/>
    <x v="3"/>
    <x v="0"/>
  </r>
  <r>
    <s v="L02/070/9/001547/2021"/>
    <x v="1452"/>
    <s v="09/11/2021"/>
    <x v="1"/>
    <n v="100000"/>
    <n v="1713920"/>
    <n v="1"/>
    <x v="2"/>
    <n v="2021"/>
    <s v="2021Q4"/>
    <s v="New_Claim/ Reopening"/>
    <x v="3"/>
    <x v="0"/>
  </r>
  <r>
    <s v="L01/070/9/000001/2022"/>
    <x v="1499"/>
    <s v="03/01/2022"/>
    <x v="1"/>
    <n v="17500"/>
    <n v="17500"/>
    <n v="1"/>
    <x v="25"/>
    <n v="2022"/>
    <s v="2022Q1"/>
    <s v="New_Claim/ Reopening"/>
    <x v="4"/>
    <x v="0"/>
  </r>
  <r>
    <s v="L01/088/9/000313/2021"/>
    <x v="1474"/>
    <s v="03/01/2022"/>
    <x v="0"/>
    <n v="100000"/>
    <n v="100000"/>
    <n v="1"/>
    <x v="2"/>
    <n v="2022"/>
    <s v="2021Q4"/>
    <s v="New_Claim/ Reopening"/>
    <x v="3"/>
    <x v="0"/>
  </r>
  <r>
    <s v="L01/088/9/000314/2021"/>
    <x v="1453"/>
    <s v="03/01/2022"/>
    <x v="0"/>
    <n v="192857.14290000001"/>
    <n v="192857.14290000001"/>
    <n v="1"/>
    <x v="2"/>
    <n v="2022"/>
    <s v="2021Q4"/>
    <s v="New_Claim/ Reopening"/>
    <x v="3"/>
    <x v="0"/>
  </r>
  <r>
    <s v="L05/070/9/001548/2021"/>
    <x v="1479"/>
    <s v="20/12/2021"/>
    <x v="1"/>
    <n v="848860"/>
    <n v="848860"/>
    <n v="1"/>
    <x v="2"/>
    <n v="2021"/>
    <s v="2021Q4"/>
    <s v="New_Claim/ Reopening"/>
    <x v="3"/>
    <x v="0"/>
  </r>
  <r>
    <s v="L01/081/9/000348/2021"/>
    <x v="1484"/>
    <s v="03/01/2022"/>
    <x v="0"/>
    <n v="1814448.4"/>
    <n v="2299068.7999999998"/>
    <n v="1"/>
    <x v="2"/>
    <n v="2022"/>
    <s v="2021Q4"/>
    <s v="New_Claim/ Reopening"/>
    <x v="3"/>
    <x v="0"/>
  </r>
  <r>
    <s v="L01/070/9/001549/2021"/>
    <x v="1488"/>
    <s v="03/01/2022"/>
    <x v="1"/>
    <n v="288235.2941"/>
    <n v="288235.2941"/>
    <n v="1"/>
    <x v="2"/>
    <n v="2022"/>
    <s v="2021Q4"/>
    <s v="New_Claim/ Reopening"/>
    <x v="3"/>
    <x v="0"/>
  </r>
  <r>
    <s v="L01/070/9/001550/2021"/>
    <x v="1496"/>
    <s v="04/01/2022"/>
    <x v="1"/>
    <n v="20000"/>
    <n v="20000"/>
    <n v="1"/>
    <x v="2"/>
    <n v="2022"/>
    <s v="2021Q4"/>
    <s v="New_Claim/ Reopening"/>
    <x v="3"/>
    <x v="0"/>
  </r>
  <r>
    <s v="L01/070/9/000002/2022"/>
    <x v="1500"/>
    <s v="04/01/2022"/>
    <x v="1"/>
    <n v="100000"/>
    <n v="100000"/>
    <n v="1"/>
    <x v="25"/>
    <n v="2022"/>
    <s v="2022Q1"/>
    <s v="New_Claim/ Reopening"/>
    <x v="4"/>
    <x v="0"/>
  </r>
  <r>
    <s v="L02/070/9/001551/2021"/>
    <x v="1485"/>
    <s v="04/01/2022"/>
    <x v="1"/>
    <n v="213841.1765"/>
    <n v="213841.1765"/>
    <n v="1"/>
    <x v="2"/>
    <n v="2022"/>
    <s v="2021Q4"/>
    <s v="New_Claim/ Reopening"/>
    <x v="3"/>
    <x v="0"/>
  </r>
  <r>
    <s v="L01/070/9/001552/2021"/>
    <x v="1494"/>
    <s v="23/12/2021"/>
    <x v="1"/>
    <n v="207026.4706"/>
    <n v="207026.4706"/>
    <n v="1"/>
    <x v="2"/>
    <n v="2021"/>
    <s v="2021Q4"/>
    <s v="New_Claim/ Reopening"/>
    <x v="3"/>
    <x v="0"/>
  </r>
  <r>
    <s v="L05/070/9/001553/2021"/>
    <x v="1370"/>
    <s v="04/01/2022"/>
    <x v="1"/>
    <n v="100000"/>
    <n v="100000"/>
    <n v="1"/>
    <x v="2"/>
    <n v="2022"/>
    <s v="2021Q3"/>
    <s v="New_Claim/ Reopening"/>
    <x v="3"/>
    <x v="0"/>
  </r>
  <r>
    <s v="L01/070/9/001554/2021"/>
    <x v="1296"/>
    <s v="14/12/2021"/>
    <x v="1"/>
    <n v="100000"/>
    <n v="100000"/>
    <n v="1"/>
    <x v="2"/>
    <n v="2021"/>
    <s v="2021Q2"/>
    <s v="New_Claim/ Reopening"/>
    <x v="3"/>
    <x v="0"/>
  </r>
  <r>
    <s v="L05/070/9/001555/2021"/>
    <x v="1079"/>
    <s v="09/12/2021"/>
    <x v="1"/>
    <n v="50000"/>
    <n v="50000"/>
    <n v="1"/>
    <x v="2"/>
    <n v="2021"/>
    <s v="2021Q2"/>
    <s v="New_Claim/ Reopening"/>
    <x v="3"/>
    <x v="0"/>
  </r>
  <r>
    <s v="L01/080/9/000349/2021"/>
    <x v="1484"/>
    <s v="15/12/2021"/>
    <x v="0"/>
    <n v="100000"/>
    <n v="100000"/>
    <n v="1"/>
    <x v="2"/>
    <n v="2021"/>
    <s v="2021Q4"/>
    <s v="New_Claim/ Reopening"/>
    <x v="3"/>
    <x v="0"/>
  </r>
  <r>
    <s v="L01/070/9/001556/2021"/>
    <x v="1496"/>
    <s v="04/01/2022"/>
    <x v="1"/>
    <n v="69812"/>
    <n v="69812"/>
    <n v="1"/>
    <x v="2"/>
    <n v="2022"/>
    <s v="2021Q4"/>
    <s v="New_Claim/ Reopening"/>
    <x v="3"/>
    <x v="0"/>
  </r>
  <r>
    <s v="L01/070/9/001557/2021"/>
    <x v="1494"/>
    <s v="05/01/2022"/>
    <x v="1"/>
    <n v="10081"/>
    <n v="10081"/>
    <n v="1"/>
    <x v="2"/>
    <n v="2022"/>
    <s v="2021Q4"/>
    <s v="New_Claim/ Reopening"/>
    <x v="3"/>
    <x v="0"/>
  </r>
  <r>
    <s v="L01/070/9/001558/2021"/>
    <x v="1476"/>
    <s v="05/01/2022"/>
    <x v="1"/>
    <n v="217867.0588"/>
    <n v="217867.0588"/>
    <n v="1"/>
    <x v="2"/>
    <n v="2022"/>
    <s v="2021Q4"/>
    <s v="New_Claim/ Reopening"/>
    <x v="3"/>
    <x v="0"/>
  </r>
  <r>
    <s v="L01/070/9/001559/2021"/>
    <x v="1365"/>
    <s v="05/01/2022"/>
    <x v="1"/>
    <n v="15000"/>
    <n v="15000"/>
    <n v="1"/>
    <x v="2"/>
    <n v="2022"/>
    <s v="2021Q3"/>
    <s v="New_Claim/ Reopening"/>
    <x v="3"/>
    <x v="0"/>
  </r>
  <r>
    <s v="L01/070/9/001560/2021"/>
    <x v="1496"/>
    <s v="05/01/2022"/>
    <x v="1"/>
    <n v="75000"/>
    <n v="75000"/>
    <n v="1"/>
    <x v="2"/>
    <n v="2022"/>
    <s v="2021Q4"/>
    <s v="New_Claim/ Reopening"/>
    <x v="3"/>
    <x v="0"/>
  </r>
  <r>
    <s v="L01/070/9/001561/2021"/>
    <x v="1496"/>
    <s v="05/01/2022"/>
    <x v="1"/>
    <n v="260000"/>
    <n v="260000"/>
    <n v="1"/>
    <x v="2"/>
    <n v="2022"/>
    <s v="2021Q4"/>
    <s v="New_Claim/ Reopening"/>
    <x v="3"/>
    <x v="0"/>
  </r>
  <r>
    <s v="L01/070/9/001562/2021"/>
    <x v="1455"/>
    <s v="06/12/2021"/>
    <x v="1"/>
    <n v="17000"/>
    <n v="17000"/>
    <n v="1"/>
    <x v="2"/>
    <n v="2021"/>
    <s v="2021Q4"/>
    <s v="New_Claim/ Reopening"/>
    <x v="3"/>
    <x v="0"/>
  </r>
  <r>
    <s v="L01/070/9/001563/2021"/>
    <x v="1478"/>
    <s v="06/01/2022"/>
    <x v="1"/>
    <n v="14120"/>
    <n v="14120"/>
    <n v="1"/>
    <x v="2"/>
    <n v="2022"/>
    <s v="2021Q4"/>
    <s v="New_Claim/ Reopening"/>
    <x v="3"/>
    <x v="0"/>
  </r>
  <r>
    <s v="L01/070/9/000003/2022"/>
    <x v="1501"/>
    <s v="07/01/2022"/>
    <x v="1"/>
    <n v="303000"/>
    <n v="303000"/>
    <n v="1"/>
    <x v="25"/>
    <n v="2022"/>
    <s v="2022Q1"/>
    <s v="New_Claim/ Reopening"/>
    <x v="4"/>
    <x v="0"/>
  </r>
  <r>
    <s v="L01/070/9/001564/2021"/>
    <x v="1502"/>
    <s v="07/01/2022"/>
    <x v="1"/>
    <n v="14500"/>
    <n v="14500"/>
    <n v="1"/>
    <x v="2"/>
    <n v="2022"/>
    <s v="2021Q4"/>
    <s v="New_Claim/ Reopening"/>
    <x v="3"/>
    <x v="0"/>
  </r>
  <r>
    <s v="L01/088/9/000001/2022"/>
    <x v="1503"/>
    <s v="07/01/2022"/>
    <x v="0"/>
    <n v="5000"/>
    <n v="5000"/>
    <n v="1"/>
    <x v="25"/>
    <n v="2022"/>
    <s v="2022Q1"/>
    <s v="New_Claim/ Reopening"/>
    <x v="4"/>
    <x v="0"/>
  </r>
  <r>
    <s v="L01/070/9/000004/2022"/>
    <x v="1504"/>
    <s v="06/01/2022"/>
    <x v="1"/>
    <n v="222000"/>
    <n v="222000"/>
    <n v="1"/>
    <x v="25"/>
    <n v="2022"/>
    <s v="2022Q1"/>
    <s v="New_Claim/ Reopening"/>
    <x v="4"/>
    <x v="0"/>
  </r>
  <r>
    <s v="L01/070/9/000005/2022"/>
    <x v="1500"/>
    <s v="07/01/2022"/>
    <x v="1"/>
    <n v="95162.941200000001"/>
    <n v="95162.941200000001"/>
    <n v="1"/>
    <x v="25"/>
    <n v="2022"/>
    <s v="2022Q1"/>
    <s v="New_Claim/ Reopening"/>
    <x v="4"/>
    <x v="0"/>
  </r>
  <r>
    <s v="L01/070/9/000006/2022"/>
    <x v="1505"/>
    <s v="10/01/2022"/>
    <x v="1"/>
    <n v="51000"/>
    <n v="51000"/>
    <n v="1"/>
    <x v="25"/>
    <n v="2022"/>
    <s v="2022Q1"/>
    <s v="New_Claim/ Reopening"/>
    <x v="4"/>
    <x v="0"/>
  </r>
  <r>
    <s v="L01/088/9/000315/2021"/>
    <x v="1371"/>
    <s v="20/08/2021"/>
    <x v="0"/>
    <n v="10000"/>
    <n v="10000"/>
    <n v="1"/>
    <x v="2"/>
    <n v="2021"/>
    <s v="2021Q3"/>
    <s v="New_Claim/ Reopening"/>
    <x v="3"/>
    <x v="0"/>
  </r>
  <r>
    <s v="L02/070/9/001567/2021"/>
    <x v="1481"/>
    <s v="09/12/2021"/>
    <x v="1"/>
    <n v="12000"/>
    <n v="12000"/>
    <n v="1"/>
    <x v="2"/>
    <n v="2021"/>
    <s v="2021Q4"/>
    <s v="New_Claim/ Reopening"/>
    <x v="3"/>
    <x v="0"/>
  </r>
  <r>
    <s v="L05/070/9/001568/2021"/>
    <x v="1495"/>
    <s v="11/01/2022"/>
    <x v="1"/>
    <n v="82352.941200000001"/>
    <n v="82352.941200000001"/>
    <n v="1"/>
    <x v="2"/>
    <n v="2022"/>
    <s v="2021Q4"/>
    <s v="New_Claim/ Reopening"/>
    <x v="3"/>
    <x v="0"/>
  </r>
  <r>
    <s v="L01/070/9/000008/2022"/>
    <x v="1505"/>
    <s v="11/01/2022"/>
    <x v="1"/>
    <n v="184500"/>
    <n v="184500"/>
    <n v="1"/>
    <x v="25"/>
    <n v="2022"/>
    <s v="2022Q1"/>
    <s v="New_Claim/ Reopening"/>
    <x v="4"/>
    <x v="0"/>
  </r>
  <r>
    <s v="L01/070/9/000009/2022"/>
    <x v="1506"/>
    <s v="12/01/2022"/>
    <x v="1"/>
    <n v="87470.588239999997"/>
    <n v="87470.588239999997"/>
    <n v="1"/>
    <x v="25"/>
    <n v="2022"/>
    <s v="2022Q1"/>
    <s v="New_Claim/ Reopening"/>
    <x v="4"/>
    <x v="0"/>
  </r>
  <r>
    <s v="L01/071/9/000001/2022"/>
    <x v="1507"/>
    <s v="12/01/2022"/>
    <x v="1"/>
    <n v="15000"/>
    <n v="15000"/>
    <n v="1"/>
    <x v="25"/>
    <n v="2022"/>
    <s v="2022Q1"/>
    <s v="New_Claim/ Reopening"/>
    <x v="4"/>
    <x v="0"/>
  </r>
  <r>
    <s v="L02/070/9/001569/2021"/>
    <x v="1366"/>
    <s v="12/01/2022"/>
    <x v="1"/>
    <n v="100000"/>
    <n v="100000"/>
    <n v="1"/>
    <x v="2"/>
    <n v="2022"/>
    <s v="2021Q3"/>
    <s v="New_Claim/ Reopening"/>
    <x v="3"/>
    <x v="0"/>
  </r>
  <r>
    <s v="L01/110/9/000024/2021"/>
    <x v="1310"/>
    <s v="02/01/2022"/>
    <x v="2"/>
    <n v="20000"/>
    <n v="20000"/>
    <n v="1"/>
    <x v="2"/>
    <n v="2022"/>
    <s v="2021Q2"/>
    <s v="New_Claim/ Reopening"/>
    <x v="3"/>
    <x v="0"/>
  </r>
  <r>
    <s v="L01/070/9/001570/2021"/>
    <x v="1485"/>
    <s v="12/01/2022"/>
    <x v="1"/>
    <n v="50000"/>
    <n v="50000"/>
    <n v="1"/>
    <x v="2"/>
    <n v="2022"/>
    <s v="2021Q4"/>
    <s v="New_Claim/ Reopening"/>
    <x v="3"/>
    <x v="0"/>
  </r>
  <r>
    <s v="L01/110/9/000001/2022"/>
    <x v="1508"/>
    <s v="12/01/2022"/>
    <x v="2"/>
    <n v="50000"/>
    <n v="50000"/>
    <n v="1"/>
    <x v="25"/>
    <n v="2022"/>
    <s v="2022Q1"/>
    <s v="New_Claim/ Reopening"/>
    <x v="4"/>
    <x v="0"/>
  </r>
  <r>
    <s v="L01/070/9/000010/2022"/>
    <x v="1509"/>
    <s v="07/01/2022"/>
    <x v="1"/>
    <n v="9000"/>
    <n v="97000"/>
    <n v="1"/>
    <x v="25"/>
    <n v="2022"/>
    <s v="2022Q1"/>
    <s v="New_Claim/ Reopening"/>
    <x v="4"/>
    <x v="0"/>
  </r>
  <r>
    <s v="L01/070/9/000011/2022"/>
    <x v="1510"/>
    <s v="10/01/2022"/>
    <x v="1"/>
    <n v="201884"/>
    <n v="201884"/>
    <n v="1"/>
    <x v="25"/>
    <n v="2022"/>
    <s v="2022Q1"/>
    <s v="New_Claim/ Reopening"/>
    <x v="4"/>
    <x v="0"/>
  </r>
  <r>
    <s v="L01/070/9/000012/2022"/>
    <x v="1510"/>
    <s v="11/01/2022"/>
    <x v="1"/>
    <n v="55176.470589999997"/>
    <n v="55176.470589999997"/>
    <n v="1"/>
    <x v="25"/>
    <n v="2022"/>
    <s v="2022Q1"/>
    <s v="New_Claim/ Reopening"/>
    <x v="4"/>
    <x v="0"/>
  </r>
  <r>
    <s v="L01/061/9/000002/2021"/>
    <x v="1393"/>
    <s v="13/12/2021"/>
    <x v="8"/>
    <n v="0"/>
    <n v="3.9872247725725E-9"/>
    <n v="1"/>
    <x v="2"/>
    <n v="2021"/>
    <s v="2021Q3"/>
    <s v="New_Claim/ Reopening"/>
    <x v="3"/>
    <x v="0"/>
  </r>
  <r>
    <s v="L02/080/9/000350/2021"/>
    <x v="1473"/>
    <s v="12/01/2022"/>
    <x v="0"/>
    <n v="100000"/>
    <n v="100000"/>
    <n v="1"/>
    <x v="2"/>
    <n v="2022"/>
    <s v="2021Q4"/>
    <s v="New_Claim/ Reopening"/>
    <x v="3"/>
    <x v="0"/>
  </r>
  <r>
    <s v="L05/070/9/001572/2021"/>
    <x v="1445"/>
    <s v="13/01/2022"/>
    <x v="1"/>
    <n v="515470.5882"/>
    <n v="515470.5882"/>
    <n v="1"/>
    <x v="2"/>
    <n v="2022"/>
    <s v="2021Q4"/>
    <s v="New_Claim/ Reopening"/>
    <x v="3"/>
    <x v="0"/>
  </r>
  <r>
    <s v="L01/042/9/000001/2021"/>
    <x v="1502"/>
    <s v="14/01/2022"/>
    <x v="9"/>
    <n v="0"/>
    <n v="215860.62846176"/>
    <n v="1"/>
    <x v="2"/>
    <n v="2022"/>
    <s v="2021Q4"/>
    <s v="New_Claim/ Reopening"/>
    <x v="3"/>
    <x v="0"/>
  </r>
  <r>
    <s v="L01/103/9/000007/2021"/>
    <x v="1511"/>
    <s v="20/12/2021"/>
    <x v="4"/>
    <n v="5000"/>
    <n v="5000"/>
    <n v="1"/>
    <x v="2"/>
    <n v="2021"/>
    <s v="2021Q4"/>
    <s v="New_Claim/ Reopening"/>
    <x v="3"/>
    <x v="0"/>
  </r>
  <r>
    <s v="L01/110/9/000025/2021"/>
    <x v="1489"/>
    <s v="20/12/2021"/>
    <x v="2"/>
    <n v="100000"/>
    <n v="100000"/>
    <n v="1"/>
    <x v="2"/>
    <n v="2021"/>
    <s v="2021Q4"/>
    <s v="New_Claim/ Reopening"/>
    <x v="3"/>
    <x v="0"/>
  </r>
  <r>
    <s v="L01/110/9/000026/2021"/>
    <x v="1489"/>
    <s v="20/12/2021"/>
    <x v="2"/>
    <n v="100000"/>
    <n v="100000"/>
    <n v="1"/>
    <x v="2"/>
    <n v="2021"/>
    <s v="2021Q4"/>
    <s v="New_Claim/ Reopening"/>
    <x v="3"/>
    <x v="0"/>
  </r>
  <r>
    <s v="L01/110/9/000027/2021"/>
    <x v="1489"/>
    <s v="20/12/2021"/>
    <x v="2"/>
    <n v="100000"/>
    <n v="100000"/>
    <n v="1"/>
    <x v="2"/>
    <n v="2021"/>
    <s v="2021Q4"/>
    <s v="New_Claim/ Reopening"/>
    <x v="3"/>
    <x v="0"/>
  </r>
  <r>
    <s v="L01/110/9/000028/2021"/>
    <x v="1489"/>
    <s v="20/12/2021"/>
    <x v="2"/>
    <n v="100000"/>
    <n v="100000"/>
    <n v="1"/>
    <x v="2"/>
    <n v="2021"/>
    <s v="2021Q4"/>
    <s v="New_Claim/ Reopening"/>
    <x v="3"/>
    <x v="0"/>
  </r>
  <r>
    <s v="L01/070/9/001573/2021"/>
    <x v="1498"/>
    <s v="17/01/2022"/>
    <x v="1"/>
    <n v="250000"/>
    <n v="250000"/>
    <n v="1"/>
    <x v="2"/>
    <n v="2022"/>
    <s v="2021Q4"/>
    <s v="New_Claim/ Reopening"/>
    <x v="3"/>
    <x v="0"/>
  </r>
  <r>
    <s v="L02/070/9/000013/2022"/>
    <x v="1506"/>
    <s v="17/01/2022"/>
    <x v="1"/>
    <n v="10680"/>
    <n v="10680"/>
    <n v="1"/>
    <x v="25"/>
    <n v="2022"/>
    <s v="2022Q1"/>
    <s v="New_Claim/ Reopening"/>
    <x v="4"/>
    <x v="0"/>
  </r>
  <r>
    <s v="L01/070/9/000015/2022"/>
    <x v="1512"/>
    <s v="17/01/2022"/>
    <x v="1"/>
    <n v="165000"/>
    <n v="165000"/>
    <n v="1"/>
    <x v="25"/>
    <n v="2022"/>
    <s v="2022Q1"/>
    <s v="New_Claim/ Reopening"/>
    <x v="4"/>
    <x v="0"/>
  </r>
  <r>
    <s v="L01/070/9/000016/2022"/>
    <x v="1513"/>
    <s v="17/01/2022"/>
    <x v="1"/>
    <n v="17000"/>
    <n v="17000"/>
    <n v="1"/>
    <x v="25"/>
    <n v="2022"/>
    <s v="2022Q1"/>
    <s v="New_Claim/ Reopening"/>
    <x v="4"/>
    <x v="0"/>
  </r>
  <r>
    <s v="L01/070/9/000017/2022"/>
    <x v="1510"/>
    <s v="17/01/2022"/>
    <x v="1"/>
    <n v="14000"/>
    <n v="14000"/>
    <n v="1"/>
    <x v="25"/>
    <n v="2022"/>
    <s v="2022Q1"/>
    <s v="New_Claim/ Reopening"/>
    <x v="4"/>
    <x v="0"/>
  </r>
  <r>
    <s v="L01/070/9/000018/2022"/>
    <x v="1514"/>
    <s v="17/01/2022"/>
    <x v="1"/>
    <n v="5000"/>
    <n v="5000"/>
    <n v="1"/>
    <x v="25"/>
    <n v="2022"/>
    <s v="2022Q1"/>
    <s v="New_Claim/ Reopening"/>
    <x v="4"/>
    <x v="0"/>
  </r>
  <r>
    <s v="L01/070/9/001574/2021"/>
    <x v="1498"/>
    <s v="17/01/2022"/>
    <x v="1"/>
    <n v="56000"/>
    <n v="56000"/>
    <n v="1"/>
    <x v="2"/>
    <n v="2022"/>
    <s v="2021Q4"/>
    <s v="New_Claim/ Reopening"/>
    <x v="3"/>
    <x v="0"/>
  </r>
  <r>
    <s v="L01/070/9/001575/2021"/>
    <x v="1433"/>
    <s v="17/01/2022"/>
    <x v="1"/>
    <n v="6860"/>
    <n v="6860"/>
    <n v="1"/>
    <x v="2"/>
    <n v="2022"/>
    <s v="2021Q4"/>
    <s v="New_Claim/ Reopening"/>
    <x v="3"/>
    <x v="0"/>
  </r>
  <r>
    <s v="L05/070/9/000019/2022"/>
    <x v="1508"/>
    <s v="17/01/2022"/>
    <x v="1"/>
    <n v="17000"/>
    <n v="17000"/>
    <n v="1"/>
    <x v="25"/>
    <n v="2022"/>
    <s v="2022Q1"/>
    <s v="New_Claim/ Reopening"/>
    <x v="4"/>
    <x v="0"/>
  </r>
  <r>
    <s v="L05/083/9/000316/2021"/>
    <x v="1485"/>
    <s v="17/01/2022"/>
    <x v="0"/>
    <n v="10000"/>
    <n v="10000"/>
    <n v="1"/>
    <x v="2"/>
    <n v="2022"/>
    <s v="2021Q4"/>
    <s v="New_Claim/ Reopening"/>
    <x v="3"/>
    <x v="0"/>
  </r>
  <r>
    <s v="L01/070/9/001576/2021"/>
    <x v="1515"/>
    <s v="03/01/2022"/>
    <x v="1"/>
    <n v="100000"/>
    <n v="100000"/>
    <n v="1"/>
    <x v="2"/>
    <n v="2022"/>
    <s v="2021Q4"/>
    <s v="New_Claim/ Reopening"/>
    <x v="3"/>
    <x v="0"/>
  </r>
  <r>
    <s v="L05/070/9/001278/2020"/>
    <x v="420"/>
    <s v="31/08/2021"/>
    <x v="1"/>
    <n v="417647.0588"/>
    <n v="417647.0588"/>
    <n v="1"/>
    <x v="0"/>
    <n v="2021"/>
    <s v="2020Q3"/>
    <s v="New_Claim/ Reopening"/>
    <x v="3"/>
    <x v="0"/>
  </r>
  <r>
    <s v="L01/070/9/001577/2021"/>
    <x v="1473"/>
    <s v="09/12/2021"/>
    <x v="1"/>
    <n v="19000"/>
    <n v="19000"/>
    <n v="1"/>
    <x v="2"/>
    <n v="2021"/>
    <s v="2021Q4"/>
    <s v="New_Claim/ Reopening"/>
    <x v="3"/>
    <x v="0"/>
  </r>
  <r>
    <s v="L01/070/9/001578/2021"/>
    <x v="1516"/>
    <s v="17/01/2022"/>
    <x v="1"/>
    <n v="91395.294099999999"/>
    <n v="91395.294099999999"/>
    <n v="1"/>
    <x v="2"/>
    <n v="2022"/>
    <s v="2021Q4"/>
    <s v="New_Claim/ Reopening"/>
    <x v="3"/>
    <x v="0"/>
  </r>
  <r>
    <s v="L01/110/9/000030/2021"/>
    <x v="1059"/>
    <s v="14/10/2021"/>
    <x v="2"/>
    <n v="19600"/>
    <n v="19600"/>
    <n v="1"/>
    <x v="2"/>
    <n v="2021"/>
    <s v="2021Q1"/>
    <s v="New_Claim/ Reopening"/>
    <x v="3"/>
    <x v="0"/>
  </r>
  <r>
    <s v="L01/040/9/000007/2021"/>
    <x v="1435"/>
    <s v="21/10/2021"/>
    <x v="9"/>
    <n v="0"/>
    <n v="108163.7559"/>
    <n v="1"/>
    <x v="2"/>
    <n v="2021"/>
    <s v="2021Q4"/>
    <s v="New_Claim/ Reopening"/>
    <x v="3"/>
    <x v="0"/>
  </r>
  <r>
    <s v="L05/070/9/001579/2021"/>
    <x v="1495"/>
    <s v="19/01/2022"/>
    <x v="1"/>
    <n v="20704"/>
    <n v="20704"/>
    <n v="1"/>
    <x v="2"/>
    <n v="2022"/>
    <s v="2021Q4"/>
    <s v="New_Claim/ Reopening"/>
    <x v="3"/>
    <x v="0"/>
  </r>
  <r>
    <s v="L01/070/9/000020/2022"/>
    <x v="1506"/>
    <s v="19/01/2022"/>
    <x v="1"/>
    <n v="90000"/>
    <n v="90000"/>
    <n v="1"/>
    <x v="25"/>
    <n v="2022"/>
    <s v="2022Q1"/>
    <s v="New_Claim/ Reopening"/>
    <x v="4"/>
    <x v="0"/>
  </r>
  <r>
    <s v="L01/070/9/001580/2021"/>
    <x v="1492"/>
    <s v="19/01/2022"/>
    <x v="1"/>
    <n v="50000"/>
    <n v="50000"/>
    <n v="1"/>
    <x v="2"/>
    <n v="2022"/>
    <s v="2021Q4"/>
    <s v="New_Claim/ Reopening"/>
    <x v="3"/>
    <x v="0"/>
  </r>
  <r>
    <s v="L01/088/9/000002/2022"/>
    <x v="1517"/>
    <s v="19/01/2022"/>
    <x v="0"/>
    <n v="205882.3529"/>
    <n v="205882.3529"/>
    <n v="1"/>
    <x v="25"/>
    <n v="2022"/>
    <s v="2022Q1"/>
    <s v="New_Claim/ Reopening"/>
    <x v="4"/>
    <x v="0"/>
  </r>
  <r>
    <s v="L01/070/9/000022/2022"/>
    <x v="1510"/>
    <s v="20/01/2022"/>
    <x v="1"/>
    <n v="102941.1765"/>
    <n v="102941.1765"/>
    <n v="1"/>
    <x v="25"/>
    <n v="2022"/>
    <s v="2022Q1"/>
    <s v="New_Claim/ Reopening"/>
    <x v="4"/>
    <x v="0"/>
  </r>
  <r>
    <s v="L01/070/9/001581/2021"/>
    <x v="1515"/>
    <s v="20/01/2022"/>
    <x v="1"/>
    <n v="100000"/>
    <n v="100000"/>
    <n v="1"/>
    <x v="2"/>
    <n v="2022"/>
    <s v="2021Q4"/>
    <s v="New_Claim/ Reopening"/>
    <x v="3"/>
    <x v="0"/>
  </r>
  <r>
    <s v="L05/088/9/000317/2021"/>
    <x v="1497"/>
    <s v="20/01/2022"/>
    <x v="0"/>
    <n v="194500"/>
    <n v="826500"/>
    <n v="1"/>
    <x v="2"/>
    <n v="2022"/>
    <s v="2021Q4"/>
    <s v="New_Claim/ Reopening"/>
    <x v="3"/>
    <x v="0"/>
  </r>
  <r>
    <s v="L01/070/9/000023/2022"/>
    <x v="1518"/>
    <s v="19/01/2022"/>
    <x v="1"/>
    <n v="428948.23528999998"/>
    <n v="428948.23528999998"/>
    <n v="1"/>
    <x v="25"/>
    <n v="2022"/>
    <s v="2022Q1"/>
    <s v="New_Claim/ Reopening"/>
    <x v="4"/>
    <x v="0"/>
  </r>
  <r>
    <s v="L01/070/9/001582/2021"/>
    <x v="1519"/>
    <s v="20/01/2022"/>
    <x v="1"/>
    <n v="164000"/>
    <n v="164000"/>
    <n v="1"/>
    <x v="2"/>
    <n v="2022"/>
    <s v="2021Q4"/>
    <s v="New_Claim/ Reopening"/>
    <x v="3"/>
    <x v="0"/>
  </r>
  <r>
    <s v="L01/080/9/000351/2021"/>
    <x v="1298"/>
    <s v="16/12/2021"/>
    <x v="0"/>
    <n v="100000"/>
    <n v="100000"/>
    <n v="1"/>
    <x v="2"/>
    <n v="2021"/>
    <s v="2021Q2"/>
    <s v="New_Claim/ Reopening"/>
    <x v="3"/>
    <x v="0"/>
  </r>
  <r>
    <s v="L01/070/9/001583/2021"/>
    <x v="972"/>
    <s v="14/01/2022"/>
    <x v="1"/>
    <n v="50000"/>
    <n v="50000"/>
    <n v="1"/>
    <x v="2"/>
    <n v="2022"/>
    <s v="2021Q1"/>
    <s v="New_Claim/ Reopening"/>
    <x v="3"/>
    <x v="0"/>
  </r>
  <r>
    <s v="L01/070/9/001584/2021"/>
    <x v="1477"/>
    <s v="21/01/2022"/>
    <x v="1"/>
    <n v="258635.2941"/>
    <n v="258635.2941"/>
    <n v="1"/>
    <x v="2"/>
    <n v="2022"/>
    <s v="2021Q4"/>
    <s v="New_Claim/ Reopening"/>
    <x v="3"/>
    <x v="0"/>
  </r>
  <r>
    <s v="L01/070/9/001585/2021"/>
    <x v="1445"/>
    <s v="18/01/2022"/>
    <x v="1"/>
    <n v="-100000"/>
    <n v="-100000"/>
    <n v="1"/>
    <x v="2"/>
    <n v="2022"/>
    <s v="2021Q4"/>
    <s v="New_Claim/ Reopening"/>
    <x v="3"/>
    <x v="0"/>
  </r>
  <r>
    <s v="L01/070/9/001586/2021"/>
    <x v="1519"/>
    <s v="21/01/2022"/>
    <x v="1"/>
    <n v="60000"/>
    <n v="60000"/>
    <n v="1"/>
    <x v="2"/>
    <n v="2022"/>
    <s v="2021Q4"/>
    <s v="New_Claim/ Reopening"/>
    <x v="3"/>
    <x v="0"/>
  </r>
  <r>
    <s v="L01/070/9/000025/2022"/>
    <x v="1514"/>
    <s v="24/01/2022"/>
    <x v="1"/>
    <n v="110000"/>
    <n v="110000"/>
    <n v="1"/>
    <x v="25"/>
    <n v="2022"/>
    <s v="2022Q1"/>
    <s v="New_Claim/ Reopening"/>
    <x v="4"/>
    <x v="0"/>
  </r>
  <r>
    <s v="L01/801/9/000001/2022"/>
    <x v="1499"/>
    <s v="18/01/2022"/>
    <x v="0"/>
    <n v="100000"/>
    <n v="100000"/>
    <n v="1"/>
    <x v="25"/>
    <n v="2022"/>
    <s v="2022Q1"/>
    <s v="New_Claim/ Reopening"/>
    <x v="4"/>
    <x v="0"/>
  </r>
  <r>
    <s v="L01/080/9/000002/2022"/>
    <x v="1520"/>
    <s v="24/01/2022"/>
    <x v="0"/>
    <n v="10000"/>
    <n v="10000"/>
    <n v="1"/>
    <x v="25"/>
    <n v="2022"/>
    <s v="2022Q1"/>
    <s v="New_Claim/ Reopening"/>
    <x v="4"/>
    <x v="0"/>
  </r>
  <r>
    <s v="L01/070/9/000026/2022"/>
    <x v="1521"/>
    <s v="24/01/2022"/>
    <x v="1"/>
    <n v="4000"/>
    <n v="4000"/>
    <n v="1"/>
    <x v="25"/>
    <n v="2022"/>
    <s v="2022Q1"/>
    <s v="New_Claim/ Reopening"/>
    <x v="4"/>
    <x v="0"/>
  </r>
  <r>
    <s v="L01/088/9/000003/2022"/>
    <x v="1522"/>
    <s v="24/01/2022"/>
    <x v="0"/>
    <n v="15000"/>
    <n v="15000"/>
    <n v="1"/>
    <x v="25"/>
    <n v="2022"/>
    <s v="2022Q1"/>
    <s v="New_Claim/ Reopening"/>
    <x v="4"/>
    <x v="0"/>
  </r>
  <r>
    <s v="L01/110/9/000031/2021"/>
    <x v="1417"/>
    <s v="12/10/2021"/>
    <x v="2"/>
    <n v="15910"/>
    <n v="15910"/>
    <n v="1"/>
    <x v="2"/>
    <n v="2021"/>
    <s v="2021Q4"/>
    <s v="New_Claim/ Reopening"/>
    <x v="3"/>
    <x v="0"/>
  </r>
  <r>
    <s v="L01/070/9/000027/2022"/>
    <x v="1523"/>
    <s v="25/01/2022"/>
    <x v="1"/>
    <n v="110000"/>
    <n v="110000"/>
    <n v="1"/>
    <x v="25"/>
    <n v="2022"/>
    <s v="2022Q1"/>
    <s v="New_Claim/ Reopening"/>
    <x v="4"/>
    <x v="0"/>
  </r>
  <r>
    <s v="L01/080/9/000003/2022"/>
    <x v="1523"/>
    <s v="25/01/2022"/>
    <x v="0"/>
    <n v="49823.529410000003"/>
    <n v="49823.529410000003"/>
    <n v="1"/>
    <x v="25"/>
    <n v="2022"/>
    <s v="2022Q1"/>
    <s v="New_Claim/ Reopening"/>
    <x v="4"/>
    <x v="0"/>
  </r>
  <r>
    <s v="L01/070/9/000028/2022"/>
    <x v="1522"/>
    <s v="23/01/2022"/>
    <x v="1"/>
    <n v="17720"/>
    <n v="17720"/>
    <n v="1"/>
    <x v="25"/>
    <n v="2022"/>
    <s v="2022Q1"/>
    <s v="New_Claim/ Reopening"/>
    <x v="4"/>
    <x v="0"/>
  </r>
  <r>
    <s v="L01/070/9/001587/2021"/>
    <x v="1487"/>
    <s v="25/01/2022"/>
    <x v="1"/>
    <n v="103705.88235"/>
    <n v="103705.88235"/>
    <n v="1"/>
    <x v="2"/>
    <n v="2022"/>
    <s v="2021Q4"/>
    <s v="New_Claim/ Reopening"/>
    <x v="3"/>
    <x v="0"/>
  </r>
  <r>
    <s v="L01/084/9/000088/2019"/>
    <x v="1524"/>
    <s v="26/01/2022"/>
    <x v="0"/>
    <n v="160000"/>
    <n v="160000"/>
    <n v="1"/>
    <x v="1"/>
    <n v="2022"/>
    <s v="2019Q1"/>
    <s v="New_Claim/ Reopening"/>
    <x v="3"/>
    <x v="0"/>
  </r>
  <r>
    <s v="L01/070/9/000029/2022"/>
    <x v="1508"/>
    <s v="26/01/2022"/>
    <x v="1"/>
    <n v="2000"/>
    <n v="2000"/>
    <n v="1"/>
    <x v="25"/>
    <n v="2022"/>
    <s v="2022Q1"/>
    <s v="New_Claim/ Reopening"/>
    <x v="4"/>
    <x v="0"/>
  </r>
  <r>
    <s v="L01/070/9/000030/2022"/>
    <x v="1513"/>
    <s v="26/01/2022"/>
    <x v="1"/>
    <n v="49411.764710000003"/>
    <n v="49411.764710000003"/>
    <n v="1"/>
    <x v="25"/>
    <n v="2022"/>
    <s v="2022Q1"/>
    <s v="New_Claim/ Reopening"/>
    <x v="4"/>
    <x v="0"/>
  </r>
  <r>
    <s v="L05/070/9/000031/2022"/>
    <x v="1522"/>
    <s v="26/01/2022"/>
    <x v="1"/>
    <n v="122500"/>
    <n v="122500"/>
    <n v="1"/>
    <x v="25"/>
    <n v="2022"/>
    <s v="2022Q1"/>
    <s v="New_Claim/ Reopening"/>
    <x v="4"/>
    <x v="0"/>
  </r>
  <r>
    <s v="L01/070/9/000032/2022"/>
    <x v="1522"/>
    <s v="26/01/2022"/>
    <x v="1"/>
    <n v="10000"/>
    <n v="10000"/>
    <n v="1"/>
    <x v="25"/>
    <n v="2022"/>
    <s v="2022Q1"/>
    <s v="New_Claim/ Reopening"/>
    <x v="4"/>
    <x v="0"/>
  </r>
  <r>
    <s v="L01/070/9/000033/2022"/>
    <x v="1507"/>
    <s v="26/01/2022"/>
    <x v="1"/>
    <n v="207835.7647"/>
    <n v="207835.7647"/>
    <n v="1"/>
    <x v="25"/>
    <n v="2022"/>
    <s v="2022Q1"/>
    <s v="New_Claim/ Reopening"/>
    <x v="4"/>
    <x v="0"/>
  </r>
  <r>
    <s v="L01/070/9/000034/2022"/>
    <x v="1521"/>
    <s v="26/01/2022"/>
    <x v="1"/>
    <n v="13000"/>
    <n v="13000"/>
    <n v="1"/>
    <x v="25"/>
    <n v="2022"/>
    <s v="2022Q1"/>
    <s v="New_Claim/ Reopening"/>
    <x v="4"/>
    <x v="0"/>
  </r>
  <r>
    <s v="L01/070/9/001588/2021"/>
    <x v="1337"/>
    <s v="11/11/2021"/>
    <x v="1"/>
    <n v="935500.51630000002"/>
    <n v="435500.51630000002"/>
    <n v="1"/>
    <x v="2"/>
    <n v="2021"/>
    <s v="2021Q3"/>
    <s v="New_Claim/ Reopening"/>
    <x v="3"/>
    <x v="0"/>
  </r>
  <r>
    <s v="L01/083/9/000004/2022"/>
    <x v="1525"/>
    <s v="21/01/2022"/>
    <x v="0"/>
    <n v="260000"/>
    <n v="260000"/>
    <n v="1"/>
    <x v="25"/>
    <n v="2022"/>
    <s v="2022Q1"/>
    <s v="New_Claim/ Reopening"/>
    <x v="4"/>
    <x v="0"/>
  </r>
  <r>
    <s v="L01/070/9/001589/2021"/>
    <x v="1330"/>
    <s v="25/01/2022"/>
    <x v="1"/>
    <n v="668214.65449999995"/>
    <n v="668214.65449999995"/>
    <n v="1"/>
    <x v="2"/>
    <n v="2022"/>
    <s v="2021Q3"/>
    <s v="New_Claim/ Reopening"/>
    <x v="3"/>
    <x v="0"/>
  </r>
  <r>
    <s v="L05/070/9/001590/2021"/>
    <x v="1492"/>
    <s v="27/01/2022"/>
    <x v="1"/>
    <n v="24252"/>
    <n v="24252"/>
    <n v="1"/>
    <x v="2"/>
    <n v="2022"/>
    <s v="2021Q4"/>
    <s v="New_Claim/ Reopening"/>
    <x v="3"/>
    <x v="0"/>
  </r>
  <r>
    <s v="L01/070/9/001591/2021"/>
    <x v="1493"/>
    <s v="27/01/2022"/>
    <x v="1"/>
    <n v="80500"/>
    <n v="80500"/>
    <n v="1"/>
    <x v="2"/>
    <n v="2022"/>
    <s v="2021Q4"/>
    <s v="New_Claim/ Reopening"/>
    <x v="3"/>
    <x v="0"/>
  </r>
  <r>
    <s v="L01/070/9/000036/2022"/>
    <x v="1526"/>
    <s v="27/01/2022"/>
    <x v="1"/>
    <n v="77500"/>
    <n v="77500"/>
    <n v="1"/>
    <x v="25"/>
    <n v="2022"/>
    <s v="2022Q1"/>
    <s v="New_Claim/ Reopening"/>
    <x v="4"/>
    <x v="0"/>
  </r>
  <r>
    <s v="L01/023/9/000002/2021"/>
    <x v="1498"/>
    <s v="20/01/2022"/>
    <x v="3"/>
    <n v="82352.941200000001"/>
    <n v="-3.6600067687686999E-7"/>
    <n v="1"/>
    <x v="2"/>
    <n v="2022"/>
    <s v="2021Q4"/>
    <s v="New_Claim/ Reopening"/>
    <x v="3"/>
    <x v="0"/>
  </r>
  <r>
    <s v="L02/070/9/000037/2022"/>
    <x v="1510"/>
    <s v="28/01/2022"/>
    <x v="1"/>
    <n v="8189"/>
    <n v="8189"/>
    <n v="1"/>
    <x v="25"/>
    <n v="2022"/>
    <s v="2022Q1"/>
    <s v="New_Claim/ Reopening"/>
    <x v="4"/>
    <x v="0"/>
  </r>
  <r>
    <s v="L01/023/9/000003/2021"/>
    <x v="1498"/>
    <s v="20/01/2022"/>
    <x v="3"/>
    <n v="82352.941200000001"/>
    <n v="-3.6600067687686999E-7"/>
    <n v="1"/>
    <x v="2"/>
    <n v="2022"/>
    <s v="2021Q4"/>
    <s v="New_Claim/ Reopening"/>
    <x v="3"/>
    <x v="0"/>
  </r>
  <r>
    <s v="L01/110/9/000002/2022"/>
    <x v="1527"/>
    <s v="24/01/2022"/>
    <x v="2"/>
    <n v="100000"/>
    <n v="100000"/>
    <n v="1"/>
    <x v="25"/>
    <n v="2022"/>
    <s v="2022Q1"/>
    <s v="New_Claim/ Reopening"/>
    <x v="4"/>
    <x v="0"/>
  </r>
  <r>
    <s v="L01/030/9/000002/2022"/>
    <x v="1509"/>
    <s v="05/01/2022"/>
    <x v="7"/>
    <n v="90430"/>
    <n v="236916.48351654"/>
    <n v="1"/>
    <x v="25"/>
    <n v="2022"/>
    <s v="2022Q1"/>
    <s v="New_Claim/ Reopening"/>
    <x v="4"/>
    <x v="0"/>
  </r>
  <r>
    <s v="L01/070/9/000038/2022"/>
    <x v="1522"/>
    <s v="31/01/2022"/>
    <x v="1"/>
    <n v="50000"/>
    <n v="50000"/>
    <n v="1"/>
    <x v="25"/>
    <n v="2022"/>
    <s v="2022Q1"/>
    <s v="New_Claim/ Reopening"/>
    <x v="4"/>
    <x v="0"/>
  </r>
  <r>
    <s v="L01/070/9/001592/2021"/>
    <x v="1511"/>
    <s v="30/01/2022"/>
    <x v="1"/>
    <n v="25000"/>
    <n v="25000"/>
    <n v="1"/>
    <x v="2"/>
    <n v="2022"/>
    <s v="2021Q4"/>
    <s v="New_Claim/ Reopening"/>
    <x v="3"/>
    <x v="0"/>
  </r>
  <r>
    <s v="L01/070/9/000039/2022"/>
    <x v="1525"/>
    <s v="27/01/2022"/>
    <x v="1"/>
    <n v="173000"/>
    <n v="173000"/>
    <n v="1"/>
    <x v="25"/>
    <n v="2022"/>
    <s v="2022Q1"/>
    <s v="New_Claim/ Reopening"/>
    <x v="4"/>
    <x v="0"/>
  </r>
  <r>
    <s v="L01/070/9/001279/2020"/>
    <x v="71"/>
    <s v="31/01/2022"/>
    <x v="1"/>
    <n v="50000"/>
    <n v="50000"/>
    <n v="1"/>
    <x v="0"/>
    <n v="2022"/>
    <s v="2020Q4"/>
    <s v="New_Claim/ Reopening"/>
    <x v="3"/>
    <x v="0"/>
  </r>
  <r>
    <s v="L01/070/9/000040/2022"/>
    <x v="1509"/>
    <s v="01/02/2022"/>
    <x v="1"/>
    <n v="150460.4706"/>
    <n v="150460.4706"/>
    <n v="1"/>
    <x v="25"/>
    <n v="2022"/>
    <s v="2022Q1"/>
    <s v="New_Claim/ Reopening"/>
    <x v="4"/>
    <x v="0"/>
  </r>
  <r>
    <s v="L01/070/9/001593/2021"/>
    <x v="1396"/>
    <s v="15/09/2021"/>
    <x v="1"/>
    <n v="52000"/>
    <n v="52000"/>
    <n v="1"/>
    <x v="2"/>
    <n v="2021"/>
    <s v="2021Q3"/>
    <s v="New_Claim/ Reopening"/>
    <x v="3"/>
    <x v="0"/>
  </r>
  <r>
    <s v="L01/070/9/000042/2022"/>
    <x v="1528"/>
    <s v="02/02/2022"/>
    <x v="1"/>
    <n v="20000"/>
    <n v="20000"/>
    <n v="1"/>
    <x v="25"/>
    <n v="2022"/>
    <s v="2022Q1"/>
    <s v="New_Claim/ Reopening"/>
    <x v="4"/>
    <x v="0"/>
  </r>
  <r>
    <s v="L05/088/9/000319/2021"/>
    <x v="1362"/>
    <s v="10/09/2021"/>
    <x v="0"/>
    <n v="70000"/>
    <n v="70000"/>
    <n v="1"/>
    <x v="2"/>
    <n v="2021"/>
    <s v="2021Q3"/>
    <s v="New_Claim/ Reopening"/>
    <x v="3"/>
    <x v="0"/>
  </r>
  <r>
    <s v="L01/070/9/000043/2022"/>
    <x v="1529"/>
    <s v="02/02/2022"/>
    <x v="1"/>
    <n v="120500"/>
    <n v="120500"/>
    <n v="1"/>
    <x v="25"/>
    <n v="2022"/>
    <s v="2022Q1"/>
    <s v="New_Claim/ Reopening"/>
    <x v="4"/>
    <x v="0"/>
  </r>
  <r>
    <s v="L01/070/9/001596/2021"/>
    <x v="1288"/>
    <s v="03/02/2022"/>
    <x v="1"/>
    <n v="320743.03409999999"/>
    <n v="320743.03409999999"/>
    <n v="1"/>
    <x v="2"/>
    <n v="2022"/>
    <s v="2021Q2"/>
    <s v="New_Claim/ Reopening"/>
    <x v="3"/>
    <x v="0"/>
  </r>
  <r>
    <s v="L01/070/9/001597/2021"/>
    <x v="1330"/>
    <s v="03/02/2022"/>
    <x v="1"/>
    <n v="50000"/>
    <n v="50000"/>
    <n v="1"/>
    <x v="2"/>
    <n v="2022"/>
    <s v="2021Q3"/>
    <s v="New_Claim/ Reopening"/>
    <x v="3"/>
    <x v="0"/>
  </r>
  <r>
    <s v="L01/070/9/001598/2021"/>
    <x v="1484"/>
    <s v="31/01/2022"/>
    <x v="1"/>
    <n v="49411.764710000003"/>
    <n v="49411.764710000003"/>
    <n v="1"/>
    <x v="2"/>
    <n v="2022"/>
    <s v="2021Q4"/>
    <s v="New_Claim/ Reopening"/>
    <x v="3"/>
    <x v="0"/>
  </r>
  <r>
    <s v="L02/070/9/000044/2022"/>
    <x v="1517"/>
    <s v="03/02/2022"/>
    <x v="1"/>
    <n v="133000"/>
    <n v="133000"/>
    <n v="1"/>
    <x v="25"/>
    <n v="2022"/>
    <s v="2022Q1"/>
    <s v="New_Claim/ Reopening"/>
    <x v="4"/>
    <x v="0"/>
  </r>
  <r>
    <s v="L01/070/9/001599/2021"/>
    <x v="1432"/>
    <s v="28/10/2021"/>
    <x v="1"/>
    <n v="2077247.0589999999"/>
    <n v="77247.058999999994"/>
    <n v="1"/>
    <x v="2"/>
    <n v="2021"/>
    <s v="2021Q4"/>
    <s v="New_Claim/ Reopening"/>
    <x v="3"/>
    <x v="0"/>
  </r>
  <r>
    <s v="L01/070/9/001600/2021"/>
    <x v="1440"/>
    <s v="31/01/2022"/>
    <x v="1"/>
    <n v="55500"/>
    <n v="55500"/>
    <n v="1"/>
    <x v="2"/>
    <n v="2022"/>
    <s v="2021Q4"/>
    <s v="New_Claim/ Reopening"/>
    <x v="3"/>
    <x v="0"/>
  </r>
  <r>
    <s v="L01/088/9/000005/2022"/>
    <x v="1509"/>
    <s v="03/02/2022"/>
    <x v="0"/>
    <n v="50000"/>
    <n v="50000"/>
    <n v="1"/>
    <x v="25"/>
    <n v="2022"/>
    <s v="2022Q1"/>
    <s v="New_Claim/ Reopening"/>
    <x v="4"/>
    <x v="0"/>
  </r>
  <r>
    <s v="L01/070/9/001601/2021"/>
    <x v="1459"/>
    <s v="03/12/2021"/>
    <x v="1"/>
    <n v="100000"/>
    <n v="100000"/>
    <n v="1"/>
    <x v="2"/>
    <n v="2021"/>
    <s v="2021Q4"/>
    <s v="New_Claim/ Reopening"/>
    <x v="3"/>
    <x v="0"/>
  </r>
  <r>
    <s v="L01/070/9/001602/2021"/>
    <x v="1490"/>
    <s v="04/02/2022"/>
    <x v="1"/>
    <n v="715000"/>
    <n v="715000"/>
    <n v="1"/>
    <x v="2"/>
    <n v="2022"/>
    <s v="2021Q4"/>
    <s v="New_Claim/ Reopening"/>
    <x v="3"/>
    <x v="0"/>
  </r>
  <r>
    <s v="L01/070/9/000045/2022"/>
    <x v="1530"/>
    <s v="04/02/2022"/>
    <x v="1"/>
    <n v="15000"/>
    <n v="35000"/>
    <n v="1"/>
    <x v="25"/>
    <n v="2022"/>
    <s v="2022Q1"/>
    <s v="New_Claim/ Reopening"/>
    <x v="4"/>
    <x v="0"/>
  </r>
  <r>
    <s v="L01/080/9/000353/2021"/>
    <x v="1461"/>
    <s v="04/02/2022"/>
    <x v="0"/>
    <n v="255294.1176"/>
    <n v="255294.1176"/>
    <n v="1"/>
    <x v="2"/>
    <n v="2022"/>
    <s v="2021Q4"/>
    <s v="New_Claim/ Reopening"/>
    <x v="3"/>
    <x v="0"/>
  </r>
  <r>
    <s v="L02/070/9/000046/2022"/>
    <x v="1509"/>
    <s v="06/01/2022"/>
    <x v="1"/>
    <n v="120000"/>
    <n v="120000"/>
    <n v="1"/>
    <x v="25"/>
    <n v="2022"/>
    <s v="2022Q1"/>
    <s v="New_Claim/ Reopening"/>
    <x v="4"/>
    <x v="0"/>
  </r>
  <r>
    <s v="L01/070/9/001603/2021"/>
    <x v="1477"/>
    <s v="05/02/2022"/>
    <x v="1"/>
    <n v="100000"/>
    <n v="100000"/>
    <n v="1"/>
    <x v="2"/>
    <n v="2022"/>
    <s v="2021Q4"/>
    <s v="New_Claim/ Reopening"/>
    <x v="3"/>
    <x v="0"/>
  </r>
  <r>
    <s v="L01/070/9/000047/2022"/>
    <x v="1531"/>
    <s v="05/02/2022"/>
    <x v="1"/>
    <n v="10760"/>
    <n v="10760"/>
    <n v="1"/>
    <x v="25"/>
    <n v="2022"/>
    <s v="2022Q1"/>
    <s v="New_Claim/ Reopening"/>
    <x v="4"/>
    <x v="0"/>
  </r>
  <r>
    <s v="L01/070/9/000048/2022"/>
    <x v="1532"/>
    <s v="05/02/2022"/>
    <x v="1"/>
    <n v="10000"/>
    <n v="10000"/>
    <n v="1"/>
    <x v="25"/>
    <n v="2022"/>
    <s v="2022Q1"/>
    <s v="New_Claim/ Reopening"/>
    <x v="4"/>
    <x v="0"/>
  </r>
  <r>
    <s v="L01/070/9/000049/2022"/>
    <x v="1533"/>
    <s v="07/02/2022"/>
    <x v="1"/>
    <n v="1287676.4709999999"/>
    <n v="1287676.4709999999"/>
    <n v="1"/>
    <x v="25"/>
    <n v="2022"/>
    <s v="2022Q1"/>
    <s v="New_Claim/ Reopening"/>
    <x v="4"/>
    <x v="0"/>
  </r>
  <r>
    <s v="L01/070/9/000051/2022"/>
    <x v="1534"/>
    <s v="08/02/2022"/>
    <x v="1"/>
    <n v="100000"/>
    <n v="100000"/>
    <n v="1"/>
    <x v="25"/>
    <n v="2022"/>
    <s v="2022Q1"/>
    <s v="New_Claim/ Reopening"/>
    <x v="4"/>
    <x v="0"/>
  </r>
  <r>
    <s v="L01/070/9/000052/2022"/>
    <x v="1532"/>
    <s v="08/02/2022"/>
    <x v="1"/>
    <n v="190000"/>
    <n v="190000"/>
    <n v="1"/>
    <x v="25"/>
    <n v="2022"/>
    <s v="2022Q1"/>
    <s v="New_Claim/ Reopening"/>
    <x v="4"/>
    <x v="0"/>
  </r>
  <r>
    <s v="L01/070/9/000053/2022"/>
    <x v="1530"/>
    <s v="08/02/2022"/>
    <x v="1"/>
    <n v="385611.76471000002"/>
    <n v="385611.76471000002"/>
    <n v="1"/>
    <x v="25"/>
    <n v="2022"/>
    <s v="2022Q1"/>
    <s v="New_Claim/ Reopening"/>
    <x v="4"/>
    <x v="0"/>
  </r>
  <r>
    <s v="L15/088/9/000006/2022"/>
    <x v="1530"/>
    <s v="08/02/2022"/>
    <x v="0"/>
    <n v="210000"/>
    <n v="220000"/>
    <n v="1"/>
    <x v="25"/>
    <n v="2022"/>
    <s v="2022Q1"/>
    <s v="New_Claim/ Reopening"/>
    <x v="4"/>
    <x v="0"/>
  </r>
  <r>
    <s v="L01/087/9/000354/2021"/>
    <x v="1013"/>
    <s v="27/08/2021"/>
    <x v="0"/>
    <n v="123529.4118"/>
    <n v="123529.4118"/>
    <n v="1"/>
    <x v="2"/>
    <n v="2021"/>
    <s v="2021Q1"/>
    <s v="New_Claim/ Reopening"/>
    <x v="3"/>
    <x v="0"/>
  </r>
  <r>
    <s v="L01/087/9/000355/2021"/>
    <x v="1260"/>
    <s v="05/08/2021"/>
    <x v="0"/>
    <n v="123529.4118"/>
    <n v="123529.4118"/>
    <n v="1"/>
    <x v="2"/>
    <n v="2021"/>
    <s v="2021Q2"/>
    <s v="New_Claim/ Reopening"/>
    <x v="3"/>
    <x v="0"/>
  </r>
  <r>
    <s v="L01/070/9/000054/2022"/>
    <x v="1535"/>
    <s v="09/02/2022"/>
    <x v="1"/>
    <n v="14744"/>
    <n v="14744"/>
    <n v="1"/>
    <x v="25"/>
    <n v="2022"/>
    <s v="2022Q1"/>
    <s v="New_Claim/ Reopening"/>
    <x v="4"/>
    <x v="0"/>
  </r>
  <r>
    <s v="L01/070/9/000056/2022"/>
    <x v="1528"/>
    <s v="09/02/2022"/>
    <x v="1"/>
    <n v="85000"/>
    <n v="85000"/>
    <n v="1"/>
    <x v="25"/>
    <n v="2022"/>
    <s v="2022Q1"/>
    <s v="New_Claim/ Reopening"/>
    <x v="4"/>
    <x v="0"/>
  </r>
  <r>
    <s v="L01/070/9/000057/2022"/>
    <x v="1536"/>
    <s v="10/02/2022"/>
    <x v="1"/>
    <n v="9500"/>
    <n v="9500"/>
    <n v="1"/>
    <x v="25"/>
    <n v="2022"/>
    <s v="2022Q1"/>
    <s v="New_Claim/ Reopening"/>
    <x v="4"/>
    <x v="0"/>
  </r>
  <r>
    <s v="L01/087/9/000005/2022"/>
    <x v="1536"/>
    <s v="10/02/2022"/>
    <x v="0"/>
    <n v="13240"/>
    <n v="13240"/>
    <n v="1"/>
    <x v="25"/>
    <n v="2022"/>
    <s v="2022Q1"/>
    <s v="New_Claim/ Reopening"/>
    <x v="4"/>
    <x v="0"/>
  </r>
  <r>
    <s v="L15/070/9/000058/2022"/>
    <x v="1518"/>
    <s v="21/01/2022"/>
    <x v="1"/>
    <n v="68000"/>
    <n v="68000"/>
    <n v="1"/>
    <x v="25"/>
    <n v="2022"/>
    <s v="2022Q1"/>
    <s v="New_Claim/ Reopening"/>
    <x v="4"/>
    <x v="0"/>
  </r>
  <r>
    <s v="L01/070/9/000060/2022"/>
    <x v="1537"/>
    <s v="14/02/2022"/>
    <x v="1"/>
    <n v="163000"/>
    <n v="163000"/>
    <n v="1"/>
    <x v="25"/>
    <n v="2022"/>
    <s v="2022Q1"/>
    <s v="New_Claim/ Reopening"/>
    <x v="4"/>
    <x v="0"/>
  </r>
  <r>
    <s v="L01/071/9/000002/2022"/>
    <x v="1535"/>
    <s v="14/02/2022"/>
    <x v="1"/>
    <n v="100000"/>
    <n v="100000"/>
    <n v="1"/>
    <x v="25"/>
    <n v="2022"/>
    <s v="2022Q1"/>
    <s v="New_Claim/ Reopening"/>
    <x v="4"/>
    <x v="0"/>
  </r>
  <r>
    <s v="L01/070/9/000063/2022"/>
    <x v="1532"/>
    <s v="14/02/2022"/>
    <x v="1"/>
    <n v="113000"/>
    <n v="113000"/>
    <n v="1"/>
    <x v="25"/>
    <n v="2022"/>
    <s v="2022Q1"/>
    <s v="New_Claim/ Reopening"/>
    <x v="4"/>
    <x v="0"/>
  </r>
  <r>
    <s v="L01/070/9/000064/2022"/>
    <x v="1538"/>
    <s v="14/02/2022"/>
    <x v="1"/>
    <n v="86000"/>
    <n v="86000"/>
    <n v="1"/>
    <x v="25"/>
    <n v="2022"/>
    <s v="2022Q1"/>
    <s v="New_Claim/ Reopening"/>
    <x v="4"/>
    <x v="0"/>
  </r>
  <r>
    <s v="L01/070/9/000065/2022"/>
    <x v="1539"/>
    <s v="14/02/2022"/>
    <x v="1"/>
    <n v="178500"/>
    <n v="178500"/>
    <n v="1"/>
    <x v="25"/>
    <n v="2022"/>
    <s v="2022Q1"/>
    <s v="New_Claim/ Reopening"/>
    <x v="4"/>
    <x v="0"/>
  </r>
  <r>
    <s v="L02/070/9/000066/2022"/>
    <x v="1518"/>
    <s v="01/02/2022"/>
    <x v="1"/>
    <n v="100000"/>
    <n v="100000"/>
    <n v="1"/>
    <x v="25"/>
    <n v="2022"/>
    <s v="2022Q1"/>
    <s v="New_Claim/ Reopening"/>
    <x v="4"/>
    <x v="0"/>
  </r>
  <r>
    <s v="L01/070/9/000067/2022"/>
    <x v="1540"/>
    <s v="14/02/2022"/>
    <x v="1"/>
    <n v="207529.4118"/>
    <n v="207529.4118"/>
    <n v="1"/>
    <x v="25"/>
    <n v="2022"/>
    <s v="2022Q1"/>
    <s v="New_Claim/ Reopening"/>
    <x v="4"/>
    <x v="0"/>
  </r>
  <r>
    <s v="L01/087/9/000006/2022"/>
    <x v="1532"/>
    <s v="15/02/2022"/>
    <x v="0"/>
    <n v="230588.2353"/>
    <n v="230588.2353"/>
    <n v="1"/>
    <x v="25"/>
    <n v="2022"/>
    <s v="2022Q1"/>
    <s v="New_Claim/ Reopening"/>
    <x v="4"/>
    <x v="0"/>
  </r>
  <r>
    <s v="L01/110/9/000032/2021"/>
    <x v="1443"/>
    <s v="04/02/2022"/>
    <x v="2"/>
    <n v="1100000"/>
    <n v="1100000"/>
    <n v="1"/>
    <x v="2"/>
    <n v="2022"/>
    <s v="2021Q4"/>
    <s v="New_Claim/ Reopening"/>
    <x v="3"/>
    <x v="0"/>
  </r>
  <r>
    <s v="L01/088/9/000007/2022"/>
    <x v="1535"/>
    <s v="16/02/2022"/>
    <x v="0"/>
    <n v="100000"/>
    <n v="100000"/>
    <n v="1"/>
    <x v="25"/>
    <n v="2022"/>
    <s v="2022Q1"/>
    <s v="New_Claim/ Reopening"/>
    <x v="4"/>
    <x v="0"/>
  </r>
  <r>
    <s v="L01/070/9/000068/2022"/>
    <x v="1538"/>
    <s v="17/02/2022"/>
    <x v="1"/>
    <n v="67000"/>
    <n v="67000"/>
    <n v="1"/>
    <x v="25"/>
    <n v="2022"/>
    <s v="2022Q1"/>
    <s v="New_Claim/ Reopening"/>
    <x v="4"/>
    <x v="0"/>
  </r>
  <r>
    <s v="L01/070/9/000069/2022"/>
    <x v="1541"/>
    <s v="17/02/2022"/>
    <x v="1"/>
    <n v="515000"/>
    <n v="1015000"/>
    <n v="1"/>
    <x v="25"/>
    <n v="2022"/>
    <s v="2022Q1"/>
    <s v="New_Claim/ Reopening"/>
    <x v="4"/>
    <x v="0"/>
  </r>
  <r>
    <s v="L01/088/9/000008/2022"/>
    <x v="1538"/>
    <s v="16/02/2022"/>
    <x v="0"/>
    <n v="18500"/>
    <n v="18500"/>
    <n v="1"/>
    <x v="25"/>
    <n v="2022"/>
    <s v="2022Q1"/>
    <s v="New_Claim/ Reopening"/>
    <x v="4"/>
    <x v="0"/>
  </r>
  <r>
    <s v="L01/070/9/000070/2022"/>
    <x v="1541"/>
    <s v="17/02/2022"/>
    <x v="1"/>
    <n v="167500"/>
    <n v="167500"/>
    <n v="1"/>
    <x v="25"/>
    <n v="2022"/>
    <s v="2022Q1"/>
    <s v="New_Claim/ Reopening"/>
    <x v="4"/>
    <x v="0"/>
  </r>
  <r>
    <s v="L01/020/9/000003/2021"/>
    <x v="1431"/>
    <s v="28/10/2021"/>
    <x v="3"/>
    <n v="1097781.2174"/>
    <n v="-593395.25225659995"/>
    <n v="1"/>
    <x v="2"/>
    <n v="2021"/>
    <s v="2021Q4"/>
    <s v="New_Claim/ Reopening"/>
    <x v="3"/>
    <x v="0"/>
  </r>
  <r>
    <s v="L01/103/9/000008/2021"/>
    <x v="1295"/>
    <s v="03/02/2022"/>
    <x v="4"/>
    <n v="10000"/>
    <n v="10000"/>
    <n v="1"/>
    <x v="2"/>
    <n v="2022"/>
    <s v="2021Q2"/>
    <s v="New_Claim/ Reopening"/>
    <x v="3"/>
    <x v="0"/>
  </r>
  <r>
    <s v="L01/103/9/000009/2021"/>
    <x v="1297"/>
    <s v="03/02/2022"/>
    <x v="4"/>
    <n v="10000"/>
    <n v="10000"/>
    <n v="1"/>
    <x v="2"/>
    <n v="2022"/>
    <s v="2021Q2"/>
    <s v="New_Claim/ Reopening"/>
    <x v="3"/>
    <x v="0"/>
  </r>
  <r>
    <s v="L05/087/9/000007/2022"/>
    <x v="1541"/>
    <s v="18/02/2022"/>
    <x v="0"/>
    <n v="10000"/>
    <n v="10000"/>
    <n v="1"/>
    <x v="25"/>
    <n v="2022"/>
    <s v="2022Q1"/>
    <s v="New_Claim/ Reopening"/>
    <x v="4"/>
    <x v="0"/>
  </r>
  <r>
    <s v="L01/070/9/000071/2022"/>
    <x v="1540"/>
    <s v="19/02/2022"/>
    <x v="1"/>
    <n v="81000"/>
    <n v="81000"/>
    <n v="1"/>
    <x v="25"/>
    <n v="2022"/>
    <s v="2022Q1"/>
    <s v="New_Claim/ Reopening"/>
    <x v="4"/>
    <x v="0"/>
  </r>
  <r>
    <s v="L01/070/9/000072/2022"/>
    <x v="1542"/>
    <s v="22/02/2022"/>
    <x v="1"/>
    <n v="15000"/>
    <n v="15000"/>
    <n v="1"/>
    <x v="25"/>
    <n v="2022"/>
    <s v="2022Q1"/>
    <s v="New_Claim/ Reopening"/>
    <x v="4"/>
    <x v="0"/>
  </r>
  <r>
    <s v="L01/070/9/000073/2022"/>
    <x v="1543"/>
    <s v="22/02/2022"/>
    <x v="1"/>
    <n v="37500"/>
    <n v="37500"/>
    <n v="1"/>
    <x v="25"/>
    <n v="2022"/>
    <s v="2022Q1"/>
    <s v="New_Claim/ Reopening"/>
    <x v="4"/>
    <x v="0"/>
  </r>
  <r>
    <s v="L01/110/9/000078/2020"/>
    <x v="154"/>
    <s v="31/10/2021"/>
    <x v="2"/>
    <n v="49411.764710000003"/>
    <n v="49411.764710000003"/>
    <n v="1"/>
    <x v="0"/>
    <n v="2021"/>
    <s v="2020Q4"/>
    <s v="New_Claim/ Reopening"/>
    <x v="3"/>
    <x v="0"/>
  </r>
  <r>
    <s v="L01/052/9/000005/2020 - BATCH 6"/>
    <x v="136"/>
    <s v="07/01/2022"/>
    <x v="5"/>
    <n v="8557.9500000000007"/>
    <n v="8557.9500000000007"/>
    <n v="1"/>
    <x v="0"/>
    <n v="2022"/>
    <s v="2020Q3"/>
    <s v="New_Claim/ Reopening"/>
    <x v="3"/>
    <x v="0"/>
  </r>
  <r>
    <s v="L01/052/9/000006/2020"/>
    <x v="170"/>
    <s v="07/01/2022"/>
    <x v="5"/>
    <n v="445"/>
    <n v="445"/>
    <n v="1"/>
    <x v="0"/>
    <n v="2022"/>
    <s v="2020Q4"/>
    <s v="New_Claim/ Reopening"/>
    <x v="3"/>
    <x v="0"/>
  </r>
  <r>
    <s v="L01/052/9/000002/2021"/>
    <x v="17"/>
    <s v="07/01/2022"/>
    <x v="5"/>
    <n v="33158"/>
    <n v="33158"/>
    <n v="1"/>
    <x v="2"/>
    <n v="2022"/>
    <s v="2021Q1"/>
    <s v="New_Claim/ Reopening"/>
    <x v="3"/>
    <x v="0"/>
  </r>
  <r>
    <s v="L01/052/9/000003/2021"/>
    <x v="1017"/>
    <s v="07/01/2022"/>
    <x v="5"/>
    <n v="200000"/>
    <n v="200000"/>
    <n v="1"/>
    <x v="2"/>
    <n v="2022"/>
    <s v="2021Q1"/>
    <s v="New_Claim/ Reopening"/>
    <x v="3"/>
    <x v="0"/>
  </r>
  <r>
    <s v="L01/052/9/000004/2021"/>
    <x v="1270"/>
    <s v="07/01/2022"/>
    <x v="5"/>
    <n v="208000"/>
    <n v="208000"/>
    <n v="1"/>
    <x v="2"/>
    <n v="2022"/>
    <s v="2021Q2"/>
    <s v="New_Claim/ Reopening"/>
    <x v="3"/>
    <x v="0"/>
  </r>
  <r>
    <s v="L01/070/9/000075/2022"/>
    <x v="1523"/>
    <s v="15/02/2022"/>
    <x v="1"/>
    <n v="73294.11765"/>
    <n v="73294.11765"/>
    <n v="1"/>
    <x v="25"/>
    <n v="2022"/>
    <s v="2022Q1"/>
    <s v="New_Claim/ Reopening"/>
    <x v="4"/>
    <x v="0"/>
  </r>
  <r>
    <s v="L01/070/9/000076/2022"/>
    <x v="1544"/>
    <s v="23/02/2022"/>
    <x v="1"/>
    <n v="97029.411760000003"/>
    <n v="97029.411760000003"/>
    <n v="1"/>
    <x v="25"/>
    <n v="2022"/>
    <s v="2022Q1"/>
    <s v="New_Claim/ Reopening"/>
    <x v="4"/>
    <x v="0"/>
  </r>
  <r>
    <s v="L01/087/9/000360/2021"/>
    <x v="1488"/>
    <s v="11/02/2022"/>
    <x v="0"/>
    <n v="5000"/>
    <n v="5000"/>
    <n v="1"/>
    <x v="2"/>
    <n v="2022"/>
    <s v="2021Q4"/>
    <s v="New_Claim/ Reopening"/>
    <x v="3"/>
    <x v="0"/>
  </r>
  <r>
    <s v="L02/070/9/000077/2022"/>
    <x v="1545"/>
    <s v="31/01/2022"/>
    <x v="1"/>
    <n v="32000"/>
    <n v="32000"/>
    <n v="1"/>
    <x v="25"/>
    <n v="2022"/>
    <s v="2022Q1"/>
    <s v="New_Claim/ Reopening"/>
    <x v="4"/>
    <x v="0"/>
  </r>
  <r>
    <s v="L01/064/9/000007/2021"/>
    <x v="1392"/>
    <s v="27/05/2021"/>
    <x v="8"/>
    <n v="154000"/>
    <n v="154000"/>
    <n v="1"/>
    <x v="2"/>
    <n v="2021"/>
    <s v="2021Q2"/>
    <s v="New_Claim/ Reopening"/>
    <x v="3"/>
    <x v="0"/>
  </r>
  <r>
    <s v="L01/080/9/000009/2022"/>
    <x v="1543"/>
    <s v="28/02/2022"/>
    <x v="0"/>
    <n v="50000"/>
    <n v="50000"/>
    <n v="1"/>
    <x v="25"/>
    <n v="2022"/>
    <s v="2022Q1"/>
    <s v="New_Claim/ Reopening"/>
    <x v="4"/>
    <x v="0"/>
  </r>
  <r>
    <s v="L02/080/9/000104/2019"/>
    <x v="377"/>
    <s v="08/02/2022"/>
    <x v="0"/>
    <n v="140000"/>
    <n v="140000"/>
    <n v="1"/>
    <x v="1"/>
    <n v="2022"/>
    <s v="2019Q4"/>
    <s v="New_Claim/ Reopening"/>
    <x v="3"/>
    <x v="0"/>
  </r>
  <r>
    <s v="L01/088/9/000010/2022"/>
    <x v="1546"/>
    <s v="01/03/2022"/>
    <x v="0"/>
    <n v="20500"/>
    <n v="20500"/>
    <n v="1"/>
    <x v="25"/>
    <n v="2022"/>
    <s v="2022Q1"/>
    <s v="New_Claim/ Reopening"/>
    <x v="4"/>
    <x v="0"/>
  </r>
  <r>
    <s v="L02/110/9/000033/2021"/>
    <x v="1360"/>
    <s v="22/02/2022"/>
    <x v="2"/>
    <n v="100000"/>
    <n v="100000"/>
    <n v="1"/>
    <x v="2"/>
    <n v="2022"/>
    <s v="2021Q3"/>
    <s v="New_Claim/ Reopening"/>
    <x v="3"/>
    <x v="0"/>
  </r>
  <r>
    <s v="L01/103/9/000010/2021"/>
    <x v="1477"/>
    <s v="08/12/2021"/>
    <x v="4"/>
    <n v="100000"/>
    <n v="100000"/>
    <n v="1"/>
    <x v="2"/>
    <n v="2021"/>
    <s v="2021Q4"/>
    <s v="New_Claim/ Reopening"/>
    <x v="3"/>
    <x v="0"/>
  </r>
  <r>
    <s v="L01/070/9/001606/2021"/>
    <x v="1350"/>
    <s v="23/11/2021"/>
    <x v="1"/>
    <n v="10000"/>
    <n v="10000"/>
    <n v="1"/>
    <x v="2"/>
    <n v="2021"/>
    <s v="2021Q3"/>
    <s v="New_Claim/ Reopening"/>
    <x v="3"/>
    <x v="0"/>
  </r>
  <r>
    <s v="L01/070/9/000078/2022"/>
    <x v="1547"/>
    <s v="01/03/2022"/>
    <x v="1"/>
    <n v="31000"/>
    <n v="31000"/>
    <n v="1"/>
    <x v="25"/>
    <n v="2022"/>
    <s v="2022Q1"/>
    <s v="New_Claim/ Reopening"/>
    <x v="4"/>
    <x v="0"/>
  </r>
  <r>
    <s v="L01/070/9/000079/2022"/>
    <x v="1546"/>
    <s v="01/03/2022"/>
    <x v="1"/>
    <n v="30000"/>
    <n v="30000"/>
    <n v="1"/>
    <x v="25"/>
    <n v="2022"/>
    <s v="2022Q1"/>
    <s v="New_Claim/ Reopening"/>
    <x v="4"/>
    <x v="0"/>
  </r>
  <r>
    <s v="L02/070/9/000080/2022"/>
    <x v="1548"/>
    <s v="25/02/2022"/>
    <x v="1"/>
    <n v="243000"/>
    <n v="243000"/>
    <n v="1"/>
    <x v="25"/>
    <n v="2022"/>
    <s v="2022Q1"/>
    <s v="New_Claim/ Reopening"/>
    <x v="4"/>
    <x v="0"/>
  </r>
  <r>
    <s v="L01/087/9/000010/2022"/>
    <x v="1538"/>
    <s v="17/02/2022"/>
    <x v="0"/>
    <n v="374200.20640000002"/>
    <n v="374200.20640000002"/>
    <n v="1"/>
    <x v="25"/>
    <n v="2022"/>
    <s v="2022Q1"/>
    <s v="New_Claim/ Reopening"/>
    <x v="4"/>
    <x v="0"/>
  </r>
  <r>
    <s v="L01/088/9/000011/2022"/>
    <x v="1549"/>
    <s v="03/03/2022"/>
    <x v="0"/>
    <n v="23940"/>
    <n v="23940"/>
    <n v="1"/>
    <x v="25"/>
    <n v="2022"/>
    <s v="2022Q1"/>
    <s v="New_Claim/ Reopening"/>
    <x v="4"/>
    <x v="0"/>
  </r>
  <r>
    <s v="L01/070/9/000083/2022"/>
    <x v="1550"/>
    <s v="03/03/2022"/>
    <x v="1"/>
    <n v="250000"/>
    <n v="250000"/>
    <n v="1"/>
    <x v="25"/>
    <n v="2022"/>
    <s v="2022Q1"/>
    <s v="New_Claim/ Reopening"/>
    <x v="4"/>
    <x v="0"/>
  </r>
  <r>
    <s v="L01/070/9/000084/2022"/>
    <x v="1532"/>
    <s v="10/02/2022"/>
    <x v="1"/>
    <n v="50000"/>
    <n v="50000"/>
    <n v="1"/>
    <x v="25"/>
    <n v="2022"/>
    <s v="2022Q1"/>
    <s v="New_Claim/ Reopening"/>
    <x v="4"/>
    <x v="0"/>
  </r>
  <r>
    <s v="L01/070/9/000085/2022"/>
    <x v="1551"/>
    <s v="01/03/2022"/>
    <x v="1"/>
    <n v="15000"/>
    <n v="25000"/>
    <n v="1"/>
    <x v="25"/>
    <n v="2022"/>
    <s v="2022Q1"/>
    <s v="New_Claim/ Reopening"/>
    <x v="4"/>
    <x v="0"/>
  </r>
  <r>
    <s v="L01/070/9/000086/2022"/>
    <x v="1550"/>
    <s v="03/03/2022"/>
    <x v="1"/>
    <n v="10000"/>
    <n v="10000"/>
    <n v="1"/>
    <x v="25"/>
    <n v="2022"/>
    <s v="2022Q1"/>
    <s v="New_Claim/ Reopening"/>
    <x v="4"/>
    <x v="0"/>
  </r>
  <r>
    <s v="L01/070/9/000087/2022"/>
    <x v="1525"/>
    <s v="01/03/2022"/>
    <x v="1"/>
    <n v="10000"/>
    <n v="10000"/>
    <n v="1"/>
    <x v="25"/>
    <n v="2022"/>
    <s v="2022Q1"/>
    <s v="New_Claim/ Reopening"/>
    <x v="4"/>
    <x v="0"/>
  </r>
  <r>
    <s v="L02/070/9/000088/2022"/>
    <x v="1546"/>
    <s v="04/03/2022"/>
    <x v="1"/>
    <n v="17500"/>
    <n v="17500"/>
    <n v="1"/>
    <x v="25"/>
    <n v="2022"/>
    <s v="2022Q1"/>
    <s v="New_Claim/ Reopening"/>
    <x v="4"/>
    <x v="0"/>
  </r>
  <r>
    <s v="L01/088/9/000012/2022"/>
    <x v="1552"/>
    <s v="04/03/2022"/>
    <x v="0"/>
    <n v="35000"/>
    <n v="35000"/>
    <n v="1"/>
    <x v="25"/>
    <n v="2022"/>
    <s v="2022Q1"/>
    <s v="New_Claim/ Reopening"/>
    <x v="4"/>
    <x v="0"/>
  </r>
  <r>
    <s v="L01/070/9/000089/2022"/>
    <x v="1506"/>
    <s v="01/03/2022"/>
    <x v="1"/>
    <n v="10000"/>
    <n v="10000"/>
    <n v="1"/>
    <x v="25"/>
    <n v="2022"/>
    <s v="2022Q1"/>
    <s v="New_Claim/ Reopening"/>
    <x v="4"/>
    <x v="0"/>
  </r>
  <r>
    <s v="L01/070/9/000090/2022"/>
    <x v="1553"/>
    <s v="07/03/2022"/>
    <x v="1"/>
    <n v="930000"/>
    <n v="930000"/>
    <n v="1"/>
    <x v="25"/>
    <n v="2022"/>
    <s v="2022Q1"/>
    <s v="New_Claim/ Reopening"/>
    <x v="4"/>
    <x v="0"/>
  </r>
  <r>
    <s v="L01/070/9/000091/2022"/>
    <x v="1548"/>
    <s v="07/03/2022"/>
    <x v="1"/>
    <n v="14500"/>
    <n v="14500"/>
    <n v="1"/>
    <x v="25"/>
    <n v="2022"/>
    <s v="2022Q1"/>
    <s v="New_Claim/ Reopening"/>
    <x v="4"/>
    <x v="0"/>
  </r>
  <r>
    <s v="L02/070/9/000092/2022"/>
    <x v="1549"/>
    <s v="07/03/2022"/>
    <x v="1"/>
    <n v="100000"/>
    <n v="100000"/>
    <n v="1"/>
    <x v="25"/>
    <n v="2022"/>
    <s v="2022Q1"/>
    <s v="New_Claim/ Reopening"/>
    <x v="4"/>
    <x v="0"/>
  </r>
  <r>
    <s v="L01/070/9/000093/2022"/>
    <x v="1554"/>
    <s v="08/03/2022"/>
    <x v="1"/>
    <n v="0"/>
    <n v="20000"/>
    <n v="1"/>
    <x v="25"/>
    <n v="2022"/>
    <s v="2022Q1"/>
    <s v="New_Claim/ Reopening"/>
    <x v="4"/>
    <x v="0"/>
  </r>
  <r>
    <s v="L01/070/9/000094/2022"/>
    <x v="1555"/>
    <s v="08/03/2022"/>
    <x v="1"/>
    <n v="7500"/>
    <n v="7500"/>
    <n v="1"/>
    <x v="25"/>
    <n v="2022"/>
    <s v="2022Q1"/>
    <s v="New_Claim/ Reopening"/>
    <x v="4"/>
    <x v="0"/>
  </r>
  <r>
    <s v="L01/070/9/000095/2022"/>
    <x v="1537"/>
    <s v="09/02/2022"/>
    <x v="1"/>
    <n v="100000"/>
    <n v="100000"/>
    <n v="1"/>
    <x v="25"/>
    <n v="2022"/>
    <s v="2022Q1"/>
    <s v="New_Claim/ Reopening"/>
    <x v="4"/>
    <x v="0"/>
  </r>
  <r>
    <s v="L02/070/9/000096/2022"/>
    <x v="1556"/>
    <s v="03/03/2022"/>
    <x v="1"/>
    <n v="10000"/>
    <n v="10000"/>
    <n v="1"/>
    <x v="25"/>
    <n v="2022"/>
    <s v="2022Q1"/>
    <s v="New_Claim/ Reopening"/>
    <x v="4"/>
    <x v="0"/>
  </r>
  <r>
    <s v="L01/070/9/000097/2022"/>
    <x v="1557"/>
    <s v="08/03/2022"/>
    <x v="1"/>
    <n v="43500"/>
    <n v="43500"/>
    <n v="1"/>
    <x v="25"/>
    <n v="2022"/>
    <s v="2022Q1"/>
    <s v="New_Claim/ Reopening"/>
    <x v="4"/>
    <x v="0"/>
  </r>
  <r>
    <s v="L02/070/9/000098/2022"/>
    <x v="1518"/>
    <s v="11/02/2022"/>
    <x v="1"/>
    <n v="100000"/>
    <n v="100000"/>
    <n v="1"/>
    <x v="25"/>
    <n v="2022"/>
    <s v="2022Q1"/>
    <s v="New_Claim/ Reopening"/>
    <x v="4"/>
    <x v="0"/>
  </r>
  <r>
    <s v="L01/070/9/000099/2022"/>
    <x v="1554"/>
    <s v="08/03/2022"/>
    <x v="1"/>
    <n v="10000"/>
    <n v="10000"/>
    <n v="1"/>
    <x v="25"/>
    <n v="2022"/>
    <s v="2022Q1"/>
    <s v="New_Claim/ Reopening"/>
    <x v="4"/>
    <x v="0"/>
  </r>
  <r>
    <s v="L01/080/9/000361/2021"/>
    <x v="1460"/>
    <s v="03/03/2022"/>
    <x v="0"/>
    <n v="50000"/>
    <n v="50000"/>
    <n v="1"/>
    <x v="2"/>
    <n v="2022"/>
    <s v="2021Q4"/>
    <s v="New_Claim/ Reopening"/>
    <x v="3"/>
    <x v="0"/>
  </r>
  <r>
    <s v="L02/070/9/000100/2022"/>
    <x v="1558"/>
    <s v="09/03/2022"/>
    <x v="1"/>
    <n v="25000"/>
    <n v="25000"/>
    <n v="1"/>
    <x v="25"/>
    <n v="2022"/>
    <s v="2022Q1"/>
    <s v="New_Claim/ Reopening"/>
    <x v="4"/>
    <x v="0"/>
  </r>
  <r>
    <s v="L01/080/9/000011/2022"/>
    <x v="1539"/>
    <s v="09/02/2022"/>
    <x v="0"/>
    <n v="50000"/>
    <n v="50000"/>
    <n v="1"/>
    <x v="25"/>
    <n v="2022"/>
    <s v="2022Q1"/>
    <s v="New_Claim/ Reopening"/>
    <x v="4"/>
    <x v="0"/>
  </r>
  <r>
    <s v="L01/070/9/000101/2022"/>
    <x v="1544"/>
    <s v="03/03/2022"/>
    <x v="1"/>
    <n v="22000"/>
    <n v="22000"/>
    <n v="1"/>
    <x v="25"/>
    <n v="2022"/>
    <s v="2022Q1"/>
    <s v="New_Claim/ Reopening"/>
    <x v="4"/>
    <x v="0"/>
  </r>
  <r>
    <s v="L01/070/9/000102/2022"/>
    <x v="1559"/>
    <s v="09/03/2022"/>
    <x v="1"/>
    <n v="50000"/>
    <n v="50000"/>
    <n v="1"/>
    <x v="25"/>
    <n v="2022"/>
    <s v="2022Q1"/>
    <s v="New_Claim/ Reopening"/>
    <x v="4"/>
    <x v="0"/>
  </r>
  <r>
    <s v="L01/110/9/000034/2021"/>
    <x v="1261"/>
    <s v="23/02/2022"/>
    <x v="2"/>
    <n v="578212"/>
    <n v="578212"/>
    <n v="1"/>
    <x v="2"/>
    <n v="2022"/>
    <s v="2021Q2"/>
    <s v="New_Claim/ Reopening"/>
    <x v="3"/>
    <x v="0"/>
  </r>
  <r>
    <s v="L01/110/9/000035/2021"/>
    <x v="1323"/>
    <s v="04/11/2021"/>
    <x v="2"/>
    <n v="100000"/>
    <n v="100000"/>
    <n v="1"/>
    <x v="2"/>
    <n v="2021"/>
    <s v="2021Q3"/>
    <s v="New_Claim/ Reopening"/>
    <x v="3"/>
    <x v="0"/>
  </r>
  <r>
    <s v="L01/110/9/000036/2021"/>
    <x v="1511"/>
    <s v="02/03/2022"/>
    <x v="2"/>
    <n v="50000"/>
    <n v="50000"/>
    <n v="1"/>
    <x v="2"/>
    <n v="2022"/>
    <s v="2021Q4"/>
    <s v="New_Claim/ Reopening"/>
    <x v="3"/>
    <x v="0"/>
  </r>
  <r>
    <s v="L02/070/9/000104/2022"/>
    <x v="1560"/>
    <s v="10/03/2022"/>
    <x v="1"/>
    <n v="60000"/>
    <n v="60000"/>
    <n v="1"/>
    <x v="25"/>
    <n v="2022"/>
    <s v="2022Q1"/>
    <s v="New_Claim/ Reopening"/>
    <x v="4"/>
    <x v="0"/>
  </r>
  <r>
    <s v="L01/070/9/000105/2022"/>
    <x v="1526"/>
    <s v="14/03/2022"/>
    <x v="1"/>
    <n v="10000"/>
    <n v="10000"/>
    <n v="1"/>
    <x v="25"/>
    <n v="2022"/>
    <s v="2022Q1"/>
    <s v="New_Claim/ Reopening"/>
    <x v="4"/>
    <x v="0"/>
  </r>
  <r>
    <s v="L01/110/9/000003/2022"/>
    <x v="1561"/>
    <s v="14/03/2022"/>
    <x v="2"/>
    <n v="50000"/>
    <n v="50000"/>
    <n v="1"/>
    <x v="25"/>
    <n v="2022"/>
    <s v="2022Q1"/>
    <s v="New_Claim/ Reopening"/>
    <x v="4"/>
    <x v="0"/>
  </r>
  <r>
    <s v="L01/110/9/000004/2022"/>
    <x v="1557"/>
    <s v="14/03/2022"/>
    <x v="2"/>
    <n v="50000"/>
    <n v="50000"/>
    <n v="1"/>
    <x v="25"/>
    <n v="2022"/>
    <s v="2022Q1"/>
    <s v="New_Claim/ Reopening"/>
    <x v="4"/>
    <x v="0"/>
  </r>
  <r>
    <s v="L01/024/9/000001/2022"/>
    <x v="1503"/>
    <s v="03/03/2022"/>
    <x v="3"/>
    <n v="50000"/>
    <n v="47279.301559899002"/>
    <n v="1"/>
    <x v="25"/>
    <n v="2022"/>
    <s v="2022Q1"/>
    <s v="New_Claim/ Reopening"/>
    <x v="4"/>
    <x v="0"/>
  </r>
  <r>
    <s v="L01/103/9/000012/2021"/>
    <x v="1357"/>
    <s v="07/03/2022"/>
    <x v="4"/>
    <n v="10000"/>
    <n v="10000"/>
    <n v="1"/>
    <x v="2"/>
    <n v="2022"/>
    <s v="2021Q2"/>
    <s v="New_Claim/ Reopening"/>
    <x v="3"/>
    <x v="0"/>
  </r>
  <r>
    <s v="L01/110/9/000005/2022"/>
    <x v="1550"/>
    <s v="04/03/2022"/>
    <x v="2"/>
    <n v="205882.3529"/>
    <n v="205882.3529"/>
    <n v="1"/>
    <x v="25"/>
    <n v="2022"/>
    <s v="2022Q1"/>
    <s v="New_Claim/ Reopening"/>
    <x v="4"/>
    <x v="0"/>
  </r>
  <r>
    <s v="L01/110/9/000006/2022"/>
    <x v="1550"/>
    <s v="04/03/2022"/>
    <x v="2"/>
    <n v="205882.3529"/>
    <n v="205882.3529"/>
    <n v="1"/>
    <x v="25"/>
    <n v="2022"/>
    <s v="2022Q1"/>
    <s v="New_Claim/ Reopening"/>
    <x v="4"/>
    <x v="0"/>
  </r>
  <r>
    <s v="L01/026/9/000001/2022"/>
    <x v="1550"/>
    <s v="09/03/2022"/>
    <x v="3"/>
    <n v="100000"/>
    <n v="100000"/>
    <n v="1"/>
    <x v="25"/>
    <n v="2022"/>
    <s v="2022Q1"/>
    <s v="New_Claim/ Reopening"/>
    <x v="4"/>
    <x v="0"/>
  </r>
  <r>
    <s v="L02/064/9/000001/2022"/>
    <x v="1552"/>
    <s v="11/03/2022"/>
    <x v="8"/>
    <n v="801857.58539999998"/>
    <n v="301857.58539999998"/>
    <n v="1"/>
    <x v="25"/>
    <n v="2022"/>
    <s v="2022Q1"/>
    <s v="New_Claim/ Reopening"/>
    <x v="4"/>
    <x v="0"/>
  </r>
  <r>
    <s v="L01/110/9/000007/2022"/>
    <x v="1554"/>
    <s v="10/03/2022"/>
    <x v="2"/>
    <n v="50000"/>
    <n v="50000"/>
    <n v="1"/>
    <x v="25"/>
    <n v="2022"/>
    <s v="2022Q1"/>
    <s v="New_Claim/ Reopening"/>
    <x v="4"/>
    <x v="0"/>
  </r>
  <r>
    <s v="L01/110/9/000008/2022"/>
    <x v="1562"/>
    <s v="02/03/2022"/>
    <x v="2"/>
    <n v="100000"/>
    <n v="100000"/>
    <n v="1"/>
    <x v="25"/>
    <n v="2022"/>
    <s v="2022Q1"/>
    <s v="New_Claim/ Reopening"/>
    <x v="4"/>
    <x v="0"/>
  </r>
  <r>
    <s v="L01/070/9/000106/2022"/>
    <x v="1563"/>
    <s v="14/03/2022"/>
    <x v="1"/>
    <n v="6000"/>
    <n v="6000"/>
    <n v="1"/>
    <x v="25"/>
    <n v="2022"/>
    <s v="2022Q1"/>
    <s v="New_Claim/ Reopening"/>
    <x v="4"/>
    <x v="0"/>
  </r>
  <r>
    <s v="L01/070/9/000107/2022"/>
    <x v="1564"/>
    <s v="15/03/2022"/>
    <x v="1"/>
    <n v="15000"/>
    <n v="15000"/>
    <n v="1"/>
    <x v="25"/>
    <n v="2022"/>
    <s v="2022Q1"/>
    <s v="New_Claim/ Reopening"/>
    <x v="4"/>
    <x v="0"/>
  </r>
  <r>
    <s v="L01/110/9/000009/2022"/>
    <x v="1526"/>
    <s v="02/03/2022"/>
    <x v="2"/>
    <n v="100000"/>
    <n v="100000"/>
    <n v="1"/>
    <x v="25"/>
    <n v="2022"/>
    <s v="2022Q1"/>
    <s v="New_Claim/ Reopening"/>
    <x v="4"/>
    <x v="0"/>
  </r>
  <r>
    <s v="L01/110/9/000037/2021"/>
    <x v="1490"/>
    <s v="02/03/2022"/>
    <x v="2"/>
    <n v="50000"/>
    <n v="50000"/>
    <n v="1"/>
    <x v="2"/>
    <n v="2022"/>
    <s v="2021Q4"/>
    <s v="New_Claim/ Reopening"/>
    <x v="3"/>
    <x v="0"/>
  </r>
  <r>
    <s v="L01/040/9/000008/2021"/>
    <x v="1431"/>
    <s v="19/10/2021"/>
    <x v="9"/>
    <n v="32204"/>
    <n v="9194.5753033543006"/>
    <n v="1"/>
    <x v="2"/>
    <n v="2021"/>
    <s v="2021Q4"/>
    <s v="New_Claim/ Reopening"/>
    <x v="3"/>
    <x v="0"/>
  </r>
  <r>
    <s v="L01/088/9/000014/2022"/>
    <x v="1564"/>
    <s v="15/03/2022"/>
    <x v="0"/>
    <n v="86500"/>
    <n v="86500"/>
    <n v="1"/>
    <x v="25"/>
    <n v="2022"/>
    <s v="2022Q1"/>
    <s v="New_Claim/ Reopening"/>
    <x v="4"/>
    <x v="0"/>
  </r>
  <r>
    <s v="L01/062/9/000017/2021"/>
    <x v="1256"/>
    <s v="17/03/2022"/>
    <x v="8"/>
    <n v="0.80000000000291005"/>
    <n v="0.80000000000291005"/>
    <n v="1"/>
    <x v="2"/>
    <n v="2022"/>
    <s v="2021Q2"/>
    <s v="New_Claim/ Reopening"/>
    <x v="3"/>
    <x v="0"/>
  </r>
  <r>
    <s v="L01/062/9/000018/2021"/>
    <x v="1259"/>
    <s v="17/03/2022"/>
    <x v="8"/>
    <n v="0.80000000000291005"/>
    <n v="0.80000000000291005"/>
    <n v="1"/>
    <x v="2"/>
    <n v="2022"/>
    <s v="2021Q2"/>
    <s v="New_Claim/ Reopening"/>
    <x v="3"/>
    <x v="0"/>
  </r>
  <r>
    <s v="L01/062/9/000020/2021"/>
    <x v="1333"/>
    <s v="17/03/2022"/>
    <x v="8"/>
    <n v="82352.941200000001"/>
    <n v="82352.941200000001"/>
    <n v="1"/>
    <x v="2"/>
    <n v="2022"/>
    <s v="2021Q3"/>
    <s v="New_Claim/ Reopening"/>
    <x v="3"/>
    <x v="0"/>
  </r>
  <r>
    <s v="L01/070/9/000108/2022"/>
    <x v="1558"/>
    <s v="14/03/2022"/>
    <x v="1"/>
    <n v="197647.0588"/>
    <n v="197647.0588"/>
    <n v="1"/>
    <x v="25"/>
    <n v="2022"/>
    <s v="2022Q1"/>
    <s v="New_Claim/ Reopening"/>
    <x v="4"/>
    <x v="0"/>
  </r>
  <r>
    <s v="L01/088/9/000015/2022"/>
    <x v="1563"/>
    <s v="17/03/2022"/>
    <x v="0"/>
    <n v="37500"/>
    <n v="37500"/>
    <n v="1"/>
    <x v="25"/>
    <n v="2022"/>
    <s v="2022Q1"/>
    <s v="New_Claim/ Reopening"/>
    <x v="4"/>
    <x v="0"/>
  </r>
  <r>
    <s v="L01/040/9/000001/2022"/>
    <x v="1565"/>
    <s v="16/03/2022"/>
    <x v="9"/>
    <n v="100000"/>
    <n v="6975.9236998019996"/>
    <n v="1"/>
    <x v="25"/>
    <n v="2022"/>
    <s v="2022Q1"/>
    <s v="New_Claim/ Reopening"/>
    <x v="4"/>
    <x v="0"/>
  </r>
  <r>
    <s v="L01/070/9/000109/2022"/>
    <x v="1558"/>
    <s v="18/03/2022"/>
    <x v="1"/>
    <n v="10000"/>
    <n v="10000"/>
    <n v="1"/>
    <x v="25"/>
    <n v="2022"/>
    <s v="2022Q1"/>
    <s v="New_Claim/ Reopening"/>
    <x v="4"/>
    <x v="0"/>
  </r>
  <r>
    <s v="L01/060/9/000001/2022"/>
    <x v="1548"/>
    <s v="18/03/2022"/>
    <x v="8"/>
    <n v="219556.24350000001"/>
    <n v="-118679.05055441"/>
    <n v="1"/>
    <x v="25"/>
    <n v="2022"/>
    <s v="2022Q1"/>
    <s v="New_Claim/ Reopening"/>
    <x v="4"/>
    <x v="0"/>
  </r>
  <r>
    <s v="L01/070/9/000111/2022"/>
    <x v="1554"/>
    <s v="15/03/2022"/>
    <x v="1"/>
    <n v="50000"/>
    <n v="50000"/>
    <n v="1"/>
    <x v="25"/>
    <n v="2022"/>
    <s v="2022Q1"/>
    <s v="New_Claim/ Reopening"/>
    <x v="4"/>
    <x v="0"/>
  </r>
  <r>
    <s v="L05/070/9/000112/2022"/>
    <x v="1562"/>
    <s v="18/03/2022"/>
    <x v="1"/>
    <n v="29740"/>
    <n v="29740"/>
    <n v="1"/>
    <x v="25"/>
    <n v="2022"/>
    <s v="2022Q1"/>
    <s v="New_Claim/ Reopening"/>
    <x v="4"/>
    <x v="0"/>
  </r>
  <r>
    <s v="L01/070/9/000113/2022"/>
    <x v="1566"/>
    <s v="17/03/2022"/>
    <x v="1"/>
    <n v="10000"/>
    <n v="10000"/>
    <n v="1"/>
    <x v="25"/>
    <n v="2022"/>
    <s v="2022Q1"/>
    <s v="New_Claim/ Reopening"/>
    <x v="4"/>
    <x v="0"/>
  </r>
  <r>
    <s v="L02/070/9/000114/2022"/>
    <x v="1558"/>
    <s v="15/03/2022"/>
    <x v="1"/>
    <n v="415294.1176"/>
    <n v="415294.1176"/>
    <n v="1"/>
    <x v="25"/>
    <n v="2022"/>
    <s v="2022Q1"/>
    <s v="New_Claim/ Reopening"/>
    <x v="4"/>
    <x v="0"/>
  </r>
  <r>
    <s v="L01/070/9/000115/2022"/>
    <x v="1567"/>
    <s v="16/03/2022"/>
    <x v="1"/>
    <n v="13500"/>
    <n v="13500"/>
    <n v="1"/>
    <x v="25"/>
    <n v="2022"/>
    <s v="2022Q1"/>
    <s v="New_Claim/ Reopening"/>
    <x v="4"/>
    <x v="0"/>
  </r>
  <r>
    <s v="L01/083/9/000016/2022"/>
    <x v="1568"/>
    <s v="19/03/2022"/>
    <x v="0"/>
    <n v="100000"/>
    <n v="100000"/>
    <n v="1"/>
    <x v="25"/>
    <n v="2022"/>
    <s v="2022Q1"/>
    <s v="New_Claim/ Reopening"/>
    <x v="4"/>
    <x v="0"/>
  </r>
  <r>
    <s v="L01/070/9/000116/2022"/>
    <x v="1569"/>
    <s v="22/03/2022"/>
    <x v="1"/>
    <n v="0"/>
    <n v="10000"/>
    <n v="1"/>
    <x v="25"/>
    <n v="2022"/>
    <s v="2022Q1"/>
    <s v="New_Claim/ Reopening"/>
    <x v="4"/>
    <x v="0"/>
  </r>
  <r>
    <s v="L01/070/9/000117/2022"/>
    <x v="1570"/>
    <s v="22/03/2022"/>
    <x v="1"/>
    <n v="248000"/>
    <n v="261000"/>
    <n v="1"/>
    <x v="25"/>
    <n v="2022"/>
    <s v="2022Q1"/>
    <s v="New_Claim/ Reopening"/>
    <x v="4"/>
    <x v="0"/>
  </r>
  <r>
    <s v="L01/070/9/000118/2022"/>
    <x v="1554"/>
    <s v="23/03/2022"/>
    <x v="1"/>
    <n v="100000"/>
    <n v="100000"/>
    <n v="1"/>
    <x v="25"/>
    <n v="2022"/>
    <s v="2022Q1"/>
    <s v="New_Claim/ Reopening"/>
    <x v="4"/>
    <x v="0"/>
  </r>
  <r>
    <s v="L01/071/9/000009/2020"/>
    <x v="74"/>
    <s v="23/02/2021"/>
    <x v="1"/>
    <n v="94000"/>
    <n v="94000"/>
    <n v="1"/>
    <x v="0"/>
    <n v="2021"/>
    <s v="2020Q4"/>
    <s v="New_Claim/ Reopening"/>
    <x v="3"/>
    <x v="0"/>
  </r>
  <r>
    <s v="L01/080/9/000014/2022"/>
    <x v="1571"/>
    <s v="23/03/2022"/>
    <x v="0"/>
    <n v="727750"/>
    <n v="727750"/>
    <n v="1"/>
    <x v="25"/>
    <n v="2022"/>
    <s v="2022Q1"/>
    <s v="New_Claim/ Reopening"/>
    <x v="4"/>
    <x v="0"/>
  </r>
  <r>
    <s v="L05/070/9/001607/2021"/>
    <x v="1407"/>
    <s v="24/03/2022"/>
    <x v="1"/>
    <n v="100000"/>
    <n v="100000"/>
    <n v="1"/>
    <x v="2"/>
    <n v="2022"/>
    <s v="2021Q3"/>
    <s v="New_Claim/ Reopening"/>
    <x v="3"/>
    <x v="0"/>
  </r>
  <r>
    <s v="L01/700/9/001608/2021"/>
    <x v="1269"/>
    <s v="01/10/2021"/>
    <x v="1"/>
    <n v="390823.5294"/>
    <n v="390823.5294"/>
    <n v="1"/>
    <x v="2"/>
    <n v="2021"/>
    <s v="2021Q2"/>
    <s v="New_Claim/ Reopening"/>
    <x v="3"/>
    <x v="0"/>
  </r>
  <r>
    <s v="L01/070/9/000119/2022"/>
    <x v="1572"/>
    <s v="23/03/2022"/>
    <x v="1"/>
    <n v="100000"/>
    <n v="100000"/>
    <n v="1"/>
    <x v="25"/>
    <n v="2022"/>
    <s v="2022Q1"/>
    <s v="New_Claim/ Reopening"/>
    <x v="4"/>
    <x v="0"/>
  </r>
  <r>
    <s v="L05/070/9/001609/2021"/>
    <x v="1573"/>
    <s v="22/03/2022"/>
    <x v="1"/>
    <n v="625729.4118"/>
    <n v="625729.4118"/>
    <n v="1"/>
    <x v="2"/>
    <n v="2022"/>
    <s v="2021Q4"/>
    <s v="New_Claim/ Reopening"/>
    <x v="3"/>
    <x v="0"/>
  </r>
  <r>
    <s v="L15/080/9/000015/2022"/>
    <x v="1560"/>
    <s v="25/03/2022"/>
    <x v="0"/>
    <n v="50000"/>
    <n v="50000"/>
    <n v="1"/>
    <x v="25"/>
    <n v="2022"/>
    <s v="2022Q1"/>
    <s v="New_Claim/ Reopening"/>
    <x v="4"/>
    <x v="0"/>
  </r>
  <r>
    <s v="L01/070/9/000120/2022"/>
    <x v="1574"/>
    <s v="17/03/2022"/>
    <x v="1"/>
    <n v="62400"/>
    <n v="62400"/>
    <n v="1"/>
    <x v="25"/>
    <n v="2022"/>
    <s v="2022Q1"/>
    <s v="New_Claim/ Reopening"/>
    <x v="4"/>
    <x v="0"/>
  </r>
  <r>
    <s v="L01/040/9/000002/2022"/>
    <x v="1575"/>
    <s v="25/03/2022"/>
    <x v="9"/>
    <n v="100000"/>
    <n v="20954.869832119999"/>
    <n v="1"/>
    <x v="25"/>
    <n v="2022"/>
    <s v="2022Q1"/>
    <s v="New_Claim/ Reopening"/>
    <x v="4"/>
    <x v="0"/>
  </r>
  <r>
    <s v="L01/070/9/000121/2022"/>
    <x v="1563"/>
    <s v="14/03/2022"/>
    <x v="1"/>
    <n v="61900"/>
    <n v="61900"/>
    <n v="1"/>
    <x v="25"/>
    <n v="2022"/>
    <s v="2022Q1"/>
    <s v="New_Claim/ Reopening"/>
    <x v="4"/>
    <x v="0"/>
  </r>
  <r>
    <s v="L01/070/9/000122/2022"/>
    <x v="1575"/>
    <s v="25/03/2022"/>
    <x v="1"/>
    <n v="50000"/>
    <n v="50000"/>
    <n v="1"/>
    <x v="25"/>
    <n v="2022"/>
    <s v="2022Q1"/>
    <s v="New_Claim/ Reopening"/>
    <x v="4"/>
    <x v="0"/>
  </r>
  <r>
    <s v="L05/088/9/000320/2021"/>
    <x v="1495"/>
    <s v="28/03/2022"/>
    <x v="0"/>
    <n v="10960"/>
    <n v="10960"/>
    <n v="1"/>
    <x v="2"/>
    <n v="2022"/>
    <s v="2021Q4"/>
    <s v="New_Claim/ Reopening"/>
    <x v="3"/>
    <x v="0"/>
  </r>
  <r>
    <s v="L01/070/9/001610/2021"/>
    <x v="1477"/>
    <s v="08/12/2021"/>
    <x v="1"/>
    <n v="100000"/>
    <n v="100000"/>
    <n v="1"/>
    <x v="2"/>
    <n v="2021"/>
    <s v="2021Q4"/>
    <s v="New_Claim/ Reopening"/>
    <x v="3"/>
    <x v="0"/>
  </r>
  <r>
    <s v="L01/070/9/000123/2022"/>
    <x v="1571"/>
    <s v="28/03/2022"/>
    <x v="1"/>
    <n v="84500"/>
    <n v="84500"/>
    <n v="1"/>
    <x v="25"/>
    <n v="2022"/>
    <s v="2022Q1"/>
    <s v="New_Claim/ Reopening"/>
    <x v="4"/>
    <x v="0"/>
  </r>
  <r>
    <s v="L01/070/9/000124/2022"/>
    <x v="1576"/>
    <s v="23/03/2022"/>
    <x v="1"/>
    <n v="11700"/>
    <n v="11700"/>
    <n v="1"/>
    <x v="25"/>
    <n v="2022"/>
    <s v="2022Q1"/>
    <s v="New_Claim/ Reopening"/>
    <x v="4"/>
    <x v="0"/>
  </r>
  <r>
    <s v="L01/070/9/000125/2022"/>
    <x v="1553"/>
    <s v="24/03/2022"/>
    <x v="1"/>
    <n v="100000"/>
    <n v="150000"/>
    <n v="1"/>
    <x v="25"/>
    <n v="2022"/>
    <s v="2022Q1"/>
    <s v="New_Claim/ Reopening"/>
    <x v="4"/>
    <x v="0"/>
  </r>
  <r>
    <s v="L05/080/9/000447/2020"/>
    <x v="280"/>
    <s v="24/03/2022"/>
    <x v="0"/>
    <n v="50000"/>
    <n v="50000"/>
    <n v="1"/>
    <x v="0"/>
    <n v="2022"/>
    <s v="2020Q3"/>
    <s v="New_Claim/ Reopening"/>
    <x v="3"/>
    <x v="0"/>
  </r>
  <r>
    <s v="L01/070/9/000126/2022"/>
    <x v="1577"/>
    <s v="28/03/2022"/>
    <x v="1"/>
    <n v="10000"/>
    <n v="10000"/>
    <n v="1"/>
    <x v="25"/>
    <n v="2022"/>
    <s v="2022Q1"/>
    <s v="New_Claim/ Reopening"/>
    <x v="4"/>
    <x v="0"/>
  </r>
  <r>
    <s v="L01/070/9/000127/2022"/>
    <x v="1576"/>
    <s v="24/03/2022"/>
    <x v="1"/>
    <n v="230000"/>
    <n v="230000"/>
    <n v="1"/>
    <x v="25"/>
    <n v="2022"/>
    <s v="2022Q1"/>
    <s v="New_Claim/ Reopening"/>
    <x v="4"/>
    <x v="0"/>
  </r>
  <r>
    <s v="L15/070/9/000128/2022"/>
    <x v="1556"/>
    <s v="22/02/2022"/>
    <x v="1"/>
    <n v="194875.8824"/>
    <n v="194875.8824"/>
    <n v="1"/>
    <x v="25"/>
    <n v="2022"/>
    <s v="2022Q1"/>
    <s v="New_Claim/ Reopening"/>
    <x v="4"/>
    <x v="0"/>
  </r>
  <r>
    <s v="L01/070/9/000463/2019"/>
    <x v="1578"/>
    <s v="29/03/2022"/>
    <x v="1"/>
    <n v="100000"/>
    <n v="100000"/>
    <n v="1"/>
    <x v="1"/>
    <n v="2022"/>
    <s v="2019Q1"/>
    <s v="New_Claim/ Reopening"/>
    <x v="3"/>
    <x v="0"/>
  </r>
  <r>
    <s v="L01/070/9/000129/2022"/>
    <x v="1570"/>
    <s v="28/03/2022"/>
    <x v="1"/>
    <n v="98247.058799999999"/>
    <n v="298247.0588"/>
    <n v="1"/>
    <x v="25"/>
    <n v="2022"/>
    <s v="2022Q1"/>
    <s v="New_Claim/ Reopening"/>
    <x v="4"/>
    <x v="0"/>
  </r>
  <r>
    <s v="L05/070/9/000130/2022"/>
    <x v="1571"/>
    <s v="24/03/2022"/>
    <x v="1"/>
    <n v="10000"/>
    <n v="10000"/>
    <n v="1"/>
    <x v="25"/>
    <n v="2022"/>
    <s v="2022Q1"/>
    <s v="New_Claim/ Reopening"/>
    <x v="4"/>
    <x v="0"/>
  </r>
  <r>
    <s v="L01/070/9/000131/2022"/>
    <x v="1579"/>
    <s v="28/03/2022"/>
    <x v="1"/>
    <n v="300000"/>
    <n v="300000"/>
    <n v="1"/>
    <x v="25"/>
    <n v="2022"/>
    <s v="2022Q1"/>
    <s v="New_Claim/ Reopening"/>
    <x v="4"/>
    <x v="0"/>
  </r>
  <r>
    <s v="L05/070/9/000132/2022"/>
    <x v="1572"/>
    <s v="30/03/2022"/>
    <x v="1"/>
    <n v="50000"/>
    <n v="50000"/>
    <n v="1"/>
    <x v="25"/>
    <n v="2022"/>
    <s v="2022Q1"/>
    <s v="New_Claim/ Reopening"/>
    <x v="4"/>
    <x v="0"/>
  </r>
  <r>
    <s v="L01/070/9/000714/2021"/>
    <x v="1279"/>
    <s v="21/05/2021"/>
    <x v="1"/>
    <n v="482500"/>
    <n v="482500"/>
    <n v="1"/>
    <x v="2"/>
    <n v="2021"/>
    <s v="2021Q2"/>
    <s v="Old_Claim"/>
    <x v="2"/>
    <x v="0"/>
  </r>
  <r>
    <s v="L01/080/9/000172/2021"/>
    <x v="1261"/>
    <s v="20/05/2021"/>
    <x v="0"/>
    <n v="100000"/>
    <n v="100000"/>
    <n v="1"/>
    <x v="2"/>
    <n v="2021"/>
    <s v="2021Q2"/>
    <s v="Old_Claim"/>
    <x v="0"/>
    <x v="0"/>
  </r>
  <r>
    <s v="L01/070/9/000715/2021"/>
    <x v="1260"/>
    <s v="21/05/2021"/>
    <x v="1"/>
    <n v="9852"/>
    <n v="9852"/>
    <n v="1"/>
    <x v="2"/>
    <n v="2021"/>
    <s v="2021Q2"/>
    <s v="Old_Claim"/>
    <x v="2"/>
    <x v="0"/>
  </r>
  <r>
    <s v="L05/070/9/000716/2021"/>
    <x v="1261"/>
    <s v="21/05/2021"/>
    <x v="1"/>
    <n v="1404"/>
    <n v="1404"/>
    <n v="1"/>
    <x v="2"/>
    <n v="2021"/>
    <s v="2021Q2"/>
    <s v="Old_Claim"/>
    <x v="0"/>
    <x v="0"/>
  </r>
  <r>
    <s v="L05/070/9/000717/2021"/>
    <x v="1279"/>
    <s v="21/05/2021"/>
    <x v="1"/>
    <n v="1941122.3529999999"/>
    <n v="1841122.3529999999"/>
    <n v="1"/>
    <x v="2"/>
    <n v="2021"/>
    <s v="2021Q2"/>
    <s v="Old_Claim"/>
    <x v="1"/>
    <x v="0"/>
  </r>
  <r>
    <s v="L01/070/9/000718/2021"/>
    <x v="1280"/>
    <s v="22/05/2021"/>
    <x v="1"/>
    <n v="19948"/>
    <n v="19948"/>
    <n v="1"/>
    <x v="2"/>
    <n v="2021"/>
    <s v="2021Q2"/>
    <s v="Old_Claim"/>
    <x v="0"/>
    <x v="0"/>
  </r>
  <r>
    <s v="L15/080/9/000173/2021"/>
    <x v="1289"/>
    <s v="24/05/2021"/>
    <x v="0"/>
    <n v="80200"/>
    <n v="80200"/>
    <n v="1"/>
    <x v="2"/>
    <n v="2021"/>
    <s v="2021Q2"/>
    <s v="Old_Claim"/>
    <x v="2"/>
    <x v="0"/>
  </r>
  <r>
    <s v="L01/088/9/000145/2021"/>
    <x v="1280"/>
    <s v="21/05/2021"/>
    <x v="0"/>
    <n v="8488"/>
    <n v="8488"/>
    <n v="1"/>
    <x v="2"/>
    <n v="2021"/>
    <s v="2021Q2"/>
    <s v="Old_Claim"/>
    <x v="2"/>
    <x v="0"/>
  </r>
  <r>
    <s v="L01/080/9/000174/2021"/>
    <x v="1275"/>
    <s v="24/05/2021"/>
    <x v="0"/>
    <n v="170000"/>
    <n v="170000"/>
    <n v="1"/>
    <x v="2"/>
    <n v="2021"/>
    <s v="2021Q2"/>
    <s v="Old_Claim"/>
    <x v="1"/>
    <x v="0"/>
  </r>
  <r>
    <s v="L01/070/9/000720/2021"/>
    <x v="1282"/>
    <s v="24/05/2021"/>
    <x v="1"/>
    <n v="12920"/>
    <n v="12920"/>
    <n v="1"/>
    <x v="2"/>
    <n v="2021"/>
    <s v="2021Q2"/>
    <s v="Old_Claim"/>
    <x v="2"/>
    <x v="0"/>
  </r>
  <r>
    <s v="L15/070/9/001264/2020"/>
    <x v="250"/>
    <s v="20/05/2021"/>
    <x v="1"/>
    <n v="850000"/>
    <n v="850000"/>
    <n v="1"/>
    <x v="0"/>
    <n v="2021"/>
    <s v="2020Q2"/>
    <s v="Old_Claim"/>
    <x v="1"/>
    <x v="0"/>
  </r>
  <r>
    <s v="L01/070/9/000724/2021"/>
    <x v="1281"/>
    <s v="25/05/2021"/>
    <x v="1"/>
    <n v="66250"/>
    <n v="66250"/>
    <n v="1"/>
    <x v="2"/>
    <n v="2021"/>
    <s v="2021Q2"/>
    <s v="Old_Claim"/>
    <x v="0"/>
    <x v="0"/>
  </r>
  <r>
    <s v="L01/070/9/000726/2021"/>
    <x v="1268"/>
    <s v="25/05/2021"/>
    <x v="1"/>
    <n v="376978.07020000002"/>
    <n v="376978.07020000002"/>
    <n v="1"/>
    <x v="2"/>
    <n v="2021"/>
    <s v="2021Q2"/>
    <s v="Old_Claim"/>
    <x v="1"/>
    <x v="0"/>
  </r>
  <r>
    <s v="L01/070/9/000727/2021"/>
    <x v="1293"/>
    <s v="25/05/2021"/>
    <x v="1"/>
    <n v="68250"/>
    <n v="68250"/>
    <n v="1"/>
    <x v="2"/>
    <n v="2021"/>
    <s v="2021Q2"/>
    <s v="Old_Claim"/>
    <x v="0"/>
    <x v="0"/>
  </r>
  <r>
    <s v="L01/087/9/000175/2021"/>
    <x v="1001"/>
    <s v="21/05/2021"/>
    <x v="0"/>
    <n v="100000"/>
    <n v="100000"/>
    <n v="1"/>
    <x v="2"/>
    <n v="2021"/>
    <s v="2021Q1"/>
    <s v="Old_Claim"/>
    <x v="0"/>
    <x v="0"/>
  </r>
  <r>
    <s v="L02/070/9/000728/2021"/>
    <x v="1079"/>
    <s v="21/05/2021"/>
    <x v="1"/>
    <n v="300000"/>
    <n v="300000"/>
    <n v="1"/>
    <x v="2"/>
    <n v="2021"/>
    <s v="2021Q2"/>
    <s v="Old_Claim"/>
    <x v="1"/>
    <x v="0"/>
  </r>
  <r>
    <s v="L01/070/9/000729/2021"/>
    <x v="1280"/>
    <s v="25/05/2021"/>
    <x v="1"/>
    <n v="30030"/>
    <n v="30030"/>
    <n v="1"/>
    <x v="2"/>
    <n v="2021"/>
    <s v="2021Q2"/>
    <s v="Old_Claim"/>
    <x v="0"/>
    <x v="0"/>
  </r>
  <r>
    <s v="L01/087/9/000177/2021"/>
    <x v="1056"/>
    <s v="25/05/2021"/>
    <x v="0"/>
    <n v="200000"/>
    <n v="200000"/>
    <n v="1"/>
    <x v="2"/>
    <n v="2021"/>
    <s v="2021Q1"/>
    <s v="Old_Claim"/>
    <x v="0"/>
    <x v="0"/>
  </r>
  <r>
    <s v="L01/070/9/000730/2021"/>
    <x v="1267"/>
    <s v="24/05/2021"/>
    <x v="1"/>
    <n v="49260.12"/>
    <n v="49260.12"/>
    <n v="1"/>
    <x v="2"/>
    <n v="2021"/>
    <s v="2021Q2"/>
    <s v="Old_Claim"/>
    <x v="0"/>
    <x v="0"/>
  </r>
  <r>
    <s v="L01/070/9/000731/2021"/>
    <x v="1282"/>
    <s v="25/05/2021"/>
    <x v="1"/>
    <n v="4000"/>
    <n v="4000"/>
    <n v="1"/>
    <x v="2"/>
    <n v="2021"/>
    <s v="2021Q2"/>
    <s v="Old_Claim"/>
    <x v="0"/>
    <x v="0"/>
  </r>
  <r>
    <s v="L01/070/9/000732/2021"/>
    <x v="1274"/>
    <s v="26/05/2021"/>
    <x v="1"/>
    <n v="40950"/>
    <n v="40950"/>
    <n v="1"/>
    <x v="2"/>
    <n v="2021"/>
    <s v="2021Q2"/>
    <s v="Old_Claim"/>
    <x v="0"/>
    <x v="0"/>
  </r>
  <r>
    <s v="L01/070/9/000733/2021"/>
    <x v="1276"/>
    <s v="21/05/2021"/>
    <x v="1"/>
    <n v="40950"/>
    <n v="40950"/>
    <n v="1"/>
    <x v="2"/>
    <n v="2021"/>
    <s v="2021Q2"/>
    <s v="Old_Claim"/>
    <x v="0"/>
    <x v="0"/>
  </r>
  <r>
    <s v="L01/087/9/000178/2021"/>
    <x v="1282"/>
    <s v="25/05/2021"/>
    <x v="0"/>
    <n v="0"/>
    <n v="5700"/>
    <n v="1"/>
    <x v="2"/>
    <n v="2021"/>
    <s v="2021Q2"/>
    <s v="Old_Claim"/>
    <x v="2"/>
    <x v="0"/>
  </r>
  <r>
    <s v="L01/070/9/001265/2020"/>
    <x v="270"/>
    <s v="26/05/2021"/>
    <x v="1"/>
    <n v="400000"/>
    <n v="400000"/>
    <n v="1"/>
    <x v="0"/>
    <n v="2021"/>
    <s v="2020Q3"/>
    <s v="Old_Claim"/>
    <x v="1"/>
    <x v="0"/>
  </r>
  <r>
    <s v="L01/070/9/000735/2021"/>
    <x v="1314"/>
    <s v="26/05/2021"/>
    <x v="1"/>
    <n v="4095"/>
    <n v="4095"/>
    <n v="1"/>
    <x v="2"/>
    <n v="2021"/>
    <s v="2021Q2"/>
    <s v="Old_Claim"/>
    <x v="0"/>
    <x v="0"/>
  </r>
  <r>
    <s v="L01/070/9/001266/2020"/>
    <x v="16"/>
    <s v="10/05/2021"/>
    <x v="1"/>
    <n v="37537.5"/>
    <n v="37537.5"/>
    <n v="1"/>
    <x v="0"/>
    <n v="2021"/>
    <s v="2020Q3"/>
    <s v="Old_Claim"/>
    <x v="0"/>
    <x v="0"/>
  </r>
  <r>
    <s v="L01/088/9/000146/2021"/>
    <x v="1280"/>
    <s v="26/05/2021"/>
    <x v="0"/>
    <n v="14500"/>
    <n v="14500"/>
    <n v="1"/>
    <x v="2"/>
    <n v="2021"/>
    <s v="2021Q2"/>
    <s v="Old_Claim"/>
    <x v="0"/>
    <x v="0"/>
  </r>
  <r>
    <s v="L01/080/9/000179/2021"/>
    <x v="1071"/>
    <s v="21/05/2021"/>
    <x v="0"/>
    <n v="50000"/>
    <n v="50000"/>
    <n v="1"/>
    <x v="2"/>
    <n v="2021"/>
    <s v="2021Q2"/>
    <s v="Old_Claim"/>
    <x v="0"/>
    <x v="0"/>
  </r>
  <r>
    <s v="L02/087/9/000180/2021"/>
    <x v="1264"/>
    <s v="06/05/2021"/>
    <x v="0"/>
    <n v="60000"/>
    <n v="60000"/>
    <n v="1"/>
    <x v="2"/>
    <n v="2021"/>
    <s v="2021Q2"/>
    <s v="Old_Claim"/>
    <x v="0"/>
    <x v="0"/>
  </r>
  <r>
    <s v="L01/070/9/000739/2021"/>
    <x v="1293"/>
    <s v="26/05/2021"/>
    <x v="1"/>
    <n v="9360"/>
    <n v="9360"/>
    <n v="1"/>
    <x v="2"/>
    <n v="2021"/>
    <s v="2021Q2"/>
    <s v="Old_Claim"/>
    <x v="2"/>
    <x v="0"/>
  </r>
  <r>
    <s v="L02/070/9/000740/2021"/>
    <x v="1281"/>
    <s v="27/05/2021"/>
    <x v="1"/>
    <n v="343500"/>
    <n v="343500"/>
    <n v="1"/>
    <x v="2"/>
    <n v="2021"/>
    <s v="2021Q2"/>
    <s v="Old_Claim"/>
    <x v="0"/>
    <x v="0"/>
  </r>
  <r>
    <s v="L02/080/9/000181/2021"/>
    <x v="1293"/>
    <s v="27/05/2021"/>
    <x v="0"/>
    <n v="22700"/>
    <n v="22700"/>
    <n v="1"/>
    <x v="2"/>
    <n v="2021"/>
    <s v="2021Q2"/>
    <s v="Old_Claim"/>
    <x v="0"/>
    <x v="0"/>
  </r>
  <r>
    <s v="L01/064/9/000003/2021"/>
    <x v="971"/>
    <s v="15/02/2021"/>
    <x v="8"/>
    <n v="723005"/>
    <n v="723005"/>
    <n v="1"/>
    <x v="2"/>
    <n v="2021"/>
    <s v="2021Q1"/>
    <s v="Old_Claim"/>
    <x v="1"/>
    <x v="0"/>
  </r>
  <r>
    <s v="L01/103/9/000005/2021"/>
    <x v="971"/>
    <s v="15/02/2021"/>
    <x v="4"/>
    <n v="1522461"/>
    <n v="1522461"/>
    <n v="1"/>
    <x v="2"/>
    <n v="2021"/>
    <s v="2021Q1"/>
    <s v="New_Claim/ Reopening"/>
    <x v="3"/>
    <x v="0"/>
  </r>
  <r>
    <s v="L01/088/9/000147/2021"/>
    <x v="1314"/>
    <s v="27/05/2021"/>
    <x v="0"/>
    <n v="13820"/>
    <n v="13820"/>
    <n v="1"/>
    <x v="2"/>
    <n v="2021"/>
    <s v="2021Q2"/>
    <s v="Old_Claim"/>
    <x v="0"/>
    <x v="0"/>
  </r>
  <r>
    <s v="L01/801/9/000003/2021"/>
    <x v="1254"/>
    <s v="28/05/2021"/>
    <x v="0"/>
    <n v="65000"/>
    <n v="65000"/>
    <n v="1"/>
    <x v="2"/>
    <n v="2021"/>
    <s v="2021Q2"/>
    <s v="Old_Claim"/>
    <x v="0"/>
    <x v="0"/>
  </r>
  <r>
    <s v="L01/070/9/000742/2021"/>
    <x v="1293"/>
    <s v="28/05/2021"/>
    <x v="1"/>
    <n v="110600"/>
    <n v="110600"/>
    <n v="1"/>
    <x v="2"/>
    <n v="2021"/>
    <s v="2021Q2"/>
    <s v="Old_Claim"/>
    <x v="1"/>
    <x v="0"/>
  </r>
  <r>
    <s v="L01/070/9/000743/2021"/>
    <x v="1282"/>
    <s v="28/05/2021"/>
    <x v="1"/>
    <n v="-225156.4706"/>
    <n v="-225156.4706"/>
    <n v="1"/>
    <x v="2"/>
    <n v="2021"/>
    <s v="2021Q2"/>
    <s v="Old_Claim"/>
    <x v="2"/>
    <x v="0"/>
  </r>
  <r>
    <s v="L05/070/9/000744/2021"/>
    <x v="1281"/>
    <s v="28/05/2021"/>
    <x v="1"/>
    <n v="11000"/>
    <n v="11000"/>
    <n v="1"/>
    <x v="2"/>
    <n v="2021"/>
    <s v="2021Q2"/>
    <s v="Old_Claim"/>
    <x v="0"/>
    <x v="0"/>
  </r>
  <r>
    <s v="L01/070/9/000745/2021"/>
    <x v="1277"/>
    <s v="28/05/2021"/>
    <x v="1"/>
    <n v="91000"/>
    <n v="91000"/>
    <n v="1"/>
    <x v="2"/>
    <n v="2021"/>
    <s v="2021Q2"/>
    <s v="Old_Claim"/>
    <x v="0"/>
    <x v="0"/>
  </r>
  <r>
    <s v="L01/087/9/000182/2021"/>
    <x v="1580"/>
    <s v="28/05/2021"/>
    <x v="0"/>
    <n v="5850000"/>
    <n v="2078282.8570999999"/>
    <n v="1"/>
    <x v="2"/>
    <n v="2021"/>
    <s v="2021Q2"/>
    <s v="Old_Claim"/>
    <x v="2"/>
    <x v="0"/>
  </r>
  <r>
    <s v="L01/070/9/000746/2021"/>
    <x v="1290"/>
    <s v="28/05/2021"/>
    <x v="1"/>
    <n v="15068"/>
    <n v="15068"/>
    <n v="1"/>
    <x v="2"/>
    <n v="2021"/>
    <s v="2021Q2"/>
    <s v="Old_Claim"/>
    <x v="2"/>
    <x v="0"/>
  </r>
  <r>
    <s v="L01/080/9/000183/2021"/>
    <x v="1270"/>
    <s v="24/05/2021"/>
    <x v="0"/>
    <n v="1411764.7058999999"/>
    <n v="1411764.7058999999"/>
    <n v="1"/>
    <x v="2"/>
    <n v="2021"/>
    <s v="2021Q2"/>
    <s v="Old_Claim"/>
    <x v="1"/>
    <x v="0"/>
  </r>
  <r>
    <s v="L01/080/9/000184/2021"/>
    <x v="1271"/>
    <s v="28/05/2021"/>
    <x v="0"/>
    <n v="0"/>
    <n v="5076.924"/>
    <n v="1"/>
    <x v="2"/>
    <n v="2021"/>
    <s v="2021Q2"/>
    <s v="Old_Claim"/>
    <x v="0"/>
    <x v="0"/>
  </r>
  <r>
    <s v="L01/070/9/000748/2021"/>
    <x v="1580"/>
    <s v="28/05/2021"/>
    <x v="1"/>
    <n v="9738"/>
    <n v="9738"/>
    <n v="1"/>
    <x v="2"/>
    <n v="2021"/>
    <s v="2021Q2"/>
    <s v="Old_Claim"/>
    <x v="2"/>
    <x v="0"/>
  </r>
  <r>
    <s v="L01/087/9/000185/2021"/>
    <x v="1308"/>
    <s v="28/05/2021"/>
    <x v="0"/>
    <n v="42716"/>
    <n v="42716"/>
    <n v="1"/>
    <x v="2"/>
    <n v="2021"/>
    <s v="2021Q2"/>
    <s v="Old_Claim"/>
    <x v="2"/>
    <x v="0"/>
  </r>
  <r>
    <s v="L01/700/9/000749/2021"/>
    <x v="1274"/>
    <s v="21/05/2021"/>
    <x v="1"/>
    <n v="7848"/>
    <n v="7848"/>
    <n v="1"/>
    <x v="2"/>
    <n v="2021"/>
    <s v="2021Q2"/>
    <s v="Old_Claim"/>
    <x v="2"/>
    <x v="0"/>
  </r>
  <r>
    <s v="L01/110/9/000004/2021"/>
    <x v="1254"/>
    <s v="31/05/2021"/>
    <x v="2"/>
    <n v="120000"/>
    <n v="120000"/>
    <n v="1"/>
    <x v="2"/>
    <n v="2021"/>
    <s v="2021Q2"/>
    <s v="Old_Claim"/>
    <x v="0"/>
    <x v="0"/>
  </r>
  <r>
    <s v="L01/088/9/000148/2021"/>
    <x v="1581"/>
    <s v="31/05/2021"/>
    <x v="0"/>
    <n v="214000"/>
    <n v="214000"/>
    <n v="1"/>
    <x v="2"/>
    <n v="2021"/>
    <s v="2021Q2"/>
    <s v="Old_Claim"/>
    <x v="1"/>
    <x v="0"/>
  </r>
  <r>
    <s v="L01/088/9/000149/2021"/>
    <x v="1281"/>
    <s v="27/05/2021"/>
    <x v="0"/>
    <n v="34772"/>
    <n v="34772"/>
    <n v="1"/>
    <x v="2"/>
    <n v="2021"/>
    <s v="2021Q2"/>
    <s v="Old_Claim"/>
    <x v="2"/>
    <x v="0"/>
  </r>
  <r>
    <s v="L01/070/9/000751/2021"/>
    <x v="1308"/>
    <s v="31/05/2021"/>
    <x v="1"/>
    <n v="38780"/>
    <n v="38780"/>
    <n v="1"/>
    <x v="2"/>
    <n v="2021"/>
    <s v="2021Q2"/>
    <s v="Old_Claim"/>
    <x v="2"/>
    <x v="0"/>
  </r>
  <r>
    <s v="L01/880/9/000186/2021"/>
    <x v="1287"/>
    <s v="31/05/2021"/>
    <x v="0"/>
    <n v="241620"/>
    <n v="241620"/>
    <n v="1"/>
    <x v="2"/>
    <n v="2021"/>
    <s v="2021Q2"/>
    <s v="Old_Claim"/>
    <x v="2"/>
    <x v="0"/>
  </r>
  <r>
    <s v="L15/070/9/000752/2021"/>
    <x v="1314"/>
    <s v="29/05/2021"/>
    <x v="1"/>
    <n v="63580"/>
    <n v="63580"/>
    <n v="1"/>
    <x v="2"/>
    <n v="2021"/>
    <s v="2021Q2"/>
    <s v="Old_Claim"/>
    <x v="1"/>
    <x v="0"/>
  </r>
  <r>
    <s v="L01/700/9/000753/2021"/>
    <x v="1282"/>
    <s v="19/05/2021"/>
    <x v="1"/>
    <n v="18086.25"/>
    <n v="18086.25"/>
    <n v="1"/>
    <x v="2"/>
    <n v="2021"/>
    <s v="2021Q2"/>
    <s v="Old_Claim"/>
    <x v="0"/>
    <x v="0"/>
  </r>
  <r>
    <s v="L01/070/9/000754/2021"/>
    <x v="1308"/>
    <s v="31/05/2021"/>
    <x v="1"/>
    <n v="16940"/>
    <n v="16940"/>
    <n v="1"/>
    <x v="2"/>
    <n v="2021"/>
    <s v="2021Q2"/>
    <s v="Old_Claim"/>
    <x v="2"/>
    <x v="0"/>
  </r>
  <r>
    <s v="L01/070/9/000755/2021"/>
    <x v="1284"/>
    <s v="02/06/2021"/>
    <x v="1"/>
    <n v="17680"/>
    <n v="17680"/>
    <n v="1"/>
    <x v="2"/>
    <n v="2021"/>
    <s v="2021Q2"/>
    <s v="Old_Claim"/>
    <x v="2"/>
    <x v="0"/>
  </r>
  <r>
    <s v="L01/070/9/000756/2021"/>
    <x v="1284"/>
    <s v="02/06/2021"/>
    <x v="1"/>
    <n v="112700"/>
    <n v="112700"/>
    <n v="1"/>
    <x v="2"/>
    <n v="2021"/>
    <s v="2021Q2"/>
    <s v="Old_Claim"/>
    <x v="0"/>
    <x v="0"/>
  </r>
  <r>
    <s v="L01/080/9/000188/2021"/>
    <x v="1269"/>
    <s v="02/06/2021"/>
    <x v="1"/>
    <n v="2050082"/>
    <n v="1479027"/>
    <n v="1"/>
    <x v="2"/>
    <n v="2021"/>
    <s v="2021Q2"/>
    <s v="Old_Claim"/>
    <x v="2"/>
    <x v="0"/>
  </r>
  <r>
    <s v="L01/070/9/000757/2021"/>
    <x v="1273"/>
    <s v="31/05/2021"/>
    <x v="1"/>
    <n v="100000"/>
    <n v="100000"/>
    <n v="1"/>
    <x v="2"/>
    <n v="2021"/>
    <s v="2021Q2"/>
    <s v="Old_Claim"/>
    <x v="0"/>
    <x v="0"/>
  </r>
  <r>
    <s v="L01/070/9/000759/2021"/>
    <x v="1308"/>
    <s v="03/06/2021"/>
    <x v="1"/>
    <n v="118000"/>
    <n v="118000"/>
    <n v="1"/>
    <x v="2"/>
    <n v="2021"/>
    <s v="2021Q2"/>
    <s v="Old_Claim"/>
    <x v="0"/>
    <x v="0"/>
  </r>
  <r>
    <s v="L01/070/9/000761/2021"/>
    <x v="1420"/>
    <s v="03/06/2021"/>
    <x v="1"/>
    <n v="280000"/>
    <n v="280000"/>
    <n v="1"/>
    <x v="2"/>
    <n v="2021"/>
    <s v="2021Q2"/>
    <s v="Old_Claim"/>
    <x v="1"/>
    <x v="0"/>
  </r>
  <r>
    <s v="L01/070/9/000762/2021"/>
    <x v="1287"/>
    <s v="02/06/2021"/>
    <x v="1"/>
    <n v="178333.8235"/>
    <n v="178333.8235"/>
    <n v="1"/>
    <x v="2"/>
    <n v="2021"/>
    <s v="2021Q2"/>
    <s v="Old_Claim"/>
    <x v="2"/>
    <x v="0"/>
  </r>
  <r>
    <s v="L01/070/9/000764/2021"/>
    <x v="1060"/>
    <s v="31/05/2021"/>
    <x v="1"/>
    <n v="3441866.824"/>
    <n v="1441866.824"/>
    <n v="1"/>
    <x v="2"/>
    <n v="2021"/>
    <s v="2021Q1"/>
    <s v="Old_Claim"/>
    <x v="2"/>
    <x v="0"/>
  </r>
  <r>
    <s v="L01/070/9/000765/2021"/>
    <x v="1076"/>
    <s v="31/05/2021"/>
    <x v="1"/>
    <n v="1000000"/>
    <n v="1000000"/>
    <n v="1"/>
    <x v="2"/>
    <n v="2021"/>
    <s v="2021Q2"/>
    <s v="Old_Claim"/>
    <x v="0"/>
    <x v="0"/>
  </r>
  <r>
    <s v="L01/070/9/000766/2021"/>
    <x v="1275"/>
    <s v="30/05/2021"/>
    <x v="1"/>
    <n v="14299"/>
    <n v="14299"/>
    <n v="1"/>
    <x v="2"/>
    <n v="2021"/>
    <s v="2021Q2"/>
    <s v="Old_Claim"/>
    <x v="2"/>
    <x v="0"/>
  </r>
  <r>
    <s v="L01/070/9/000767/2021"/>
    <x v="1278"/>
    <s v="31/05/2021"/>
    <x v="1"/>
    <n v="51187.5"/>
    <n v="51187.5"/>
    <n v="1"/>
    <x v="2"/>
    <n v="2021"/>
    <s v="2021Q2"/>
    <s v="Old_Claim"/>
    <x v="0"/>
    <x v="0"/>
  </r>
  <r>
    <s v="L01/080/9/000189/2021"/>
    <x v="1282"/>
    <s v="24/05/2021"/>
    <x v="0"/>
    <n v="10000"/>
    <n v="10000"/>
    <n v="1"/>
    <x v="2"/>
    <n v="2021"/>
    <s v="2021Q2"/>
    <s v="Old_Claim"/>
    <x v="1"/>
    <x v="0"/>
  </r>
  <r>
    <s v="L01/070/9/000768/2021"/>
    <x v="1291"/>
    <s v="04/06/2021"/>
    <x v="1"/>
    <n v="29060"/>
    <n v="29060"/>
    <n v="1"/>
    <x v="2"/>
    <n v="2021"/>
    <s v="2021Q2"/>
    <s v="Old_Claim"/>
    <x v="2"/>
    <x v="0"/>
  </r>
  <r>
    <s v="L01/070/9/000770/2021"/>
    <x v="1582"/>
    <s v="04/06/2021"/>
    <x v="1"/>
    <n v="13424"/>
    <n v="13424"/>
    <n v="1"/>
    <x v="2"/>
    <n v="2021"/>
    <s v="2021Q2"/>
    <s v="Old_Claim"/>
    <x v="2"/>
    <x v="0"/>
  </r>
  <r>
    <s v="L01/080/9/000190/2021"/>
    <x v="1287"/>
    <s v="31/05/2021"/>
    <x v="0"/>
    <n v="757"/>
    <n v="757"/>
    <n v="1"/>
    <x v="2"/>
    <n v="2021"/>
    <s v="2021Q2"/>
    <s v="Old_Claim"/>
    <x v="2"/>
    <x v="0"/>
  </r>
  <r>
    <s v="L01/088/9/000150/2021"/>
    <x v="1420"/>
    <s v="07/06/2021"/>
    <x v="0"/>
    <n v="142"/>
    <n v="142"/>
    <n v="1"/>
    <x v="2"/>
    <n v="2021"/>
    <s v="2021Q2"/>
    <s v="Old_Claim"/>
    <x v="2"/>
    <x v="0"/>
  </r>
  <r>
    <s v="L01/070/9/000771/2021"/>
    <x v="1296"/>
    <s v="02/06/2021"/>
    <x v="1"/>
    <n v="41500"/>
    <n v="41500"/>
    <n v="1"/>
    <x v="2"/>
    <n v="2021"/>
    <s v="2021Q2"/>
    <s v="Old_Claim"/>
    <x v="2"/>
    <x v="0"/>
  </r>
  <r>
    <s v="L01/070/9/000772/2021"/>
    <x v="1282"/>
    <s v="04/06/2021"/>
    <x v="1"/>
    <n v="6500"/>
    <n v="6500"/>
    <n v="1"/>
    <x v="2"/>
    <n v="2021"/>
    <s v="2021Q2"/>
    <s v="Old_Claim"/>
    <x v="2"/>
    <x v="0"/>
  </r>
  <r>
    <s v="L01/070/9/000775/2021"/>
    <x v="1265"/>
    <s v="04/06/2021"/>
    <x v="1"/>
    <n v="113620"/>
    <n v="113620"/>
    <n v="1"/>
    <x v="2"/>
    <n v="2021"/>
    <s v="2021Q2"/>
    <s v="Old_Claim"/>
    <x v="2"/>
    <x v="0"/>
  </r>
  <r>
    <s v="L01/070/9/000776/2021"/>
    <x v="1300"/>
    <s v="07/06/2021"/>
    <x v="1"/>
    <n v="74100"/>
    <n v="74100"/>
    <n v="1"/>
    <x v="2"/>
    <n v="2021"/>
    <s v="2021Q2"/>
    <s v="Old_Claim"/>
    <x v="2"/>
    <x v="0"/>
  </r>
  <r>
    <s v="L01/070/9/000777/2021"/>
    <x v="1264"/>
    <s v="07/05/2021"/>
    <x v="1"/>
    <n v="37360"/>
    <n v="37360"/>
    <n v="1"/>
    <x v="2"/>
    <n v="2021"/>
    <s v="2021Q2"/>
    <s v="Old_Claim"/>
    <x v="2"/>
    <x v="0"/>
  </r>
  <r>
    <s v="L01/070/9/000778/2021"/>
    <x v="1314"/>
    <s v="04/06/2021"/>
    <x v="1"/>
    <n v="5000"/>
    <n v="5000"/>
    <n v="1"/>
    <x v="2"/>
    <n v="2021"/>
    <s v="2021Q2"/>
    <s v="Old_Claim"/>
    <x v="1"/>
    <x v="0"/>
  </r>
  <r>
    <s v="L01/700/9/000779/2021"/>
    <x v="1273"/>
    <s v="04/06/2021"/>
    <x v="1"/>
    <n v="17062.5"/>
    <n v="17062.5"/>
    <n v="1"/>
    <x v="2"/>
    <n v="2021"/>
    <s v="2021Q2"/>
    <s v="Old_Claim"/>
    <x v="0"/>
    <x v="0"/>
  </r>
  <r>
    <s v="L15/087/9/000191/2021"/>
    <x v="1258"/>
    <s v="04/06/2021"/>
    <x v="0"/>
    <n v="40950"/>
    <n v="40950"/>
    <n v="1"/>
    <x v="2"/>
    <n v="2021"/>
    <s v="2021Q2"/>
    <s v="Old_Claim"/>
    <x v="0"/>
    <x v="0"/>
  </r>
  <r>
    <s v="L01/087/9/000435/2020"/>
    <x v="290"/>
    <s v="07/06/2021"/>
    <x v="0"/>
    <n v="17062.5"/>
    <n v="17062.5"/>
    <n v="1"/>
    <x v="0"/>
    <n v="2021"/>
    <s v="2020Q4"/>
    <s v="Old_Claim"/>
    <x v="0"/>
    <x v="0"/>
  </r>
  <r>
    <s v="L01/088/9/000151/2021"/>
    <x v="1420"/>
    <s v="31/05/2021"/>
    <x v="0"/>
    <n v="0"/>
    <n v="71250"/>
    <n v="1"/>
    <x v="2"/>
    <n v="2021"/>
    <s v="2021Q2"/>
    <s v="Old_Claim"/>
    <x v="2"/>
    <x v="0"/>
  </r>
  <r>
    <s v="L01/088/9/000152/2021"/>
    <x v="1357"/>
    <s v="07/06/2021"/>
    <x v="0"/>
    <n v="17180"/>
    <n v="17180"/>
    <n v="1"/>
    <x v="2"/>
    <n v="2021"/>
    <s v="2021Q2"/>
    <s v="Old_Claim"/>
    <x v="2"/>
    <x v="0"/>
  </r>
  <r>
    <s v="L15/080/9/000192/2021"/>
    <x v="1263"/>
    <s v="07/06/2021"/>
    <x v="0"/>
    <n v="100000"/>
    <n v="100000"/>
    <n v="1"/>
    <x v="2"/>
    <n v="2021"/>
    <s v="2021Q1"/>
    <s v="Old_Claim"/>
    <x v="0"/>
    <x v="0"/>
  </r>
  <r>
    <s v="L01/087/9/000193/2021"/>
    <x v="1420"/>
    <s v="07/06/2021"/>
    <x v="0"/>
    <n v="105000"/>
    <n v="105000"/>
    <n v="1"/>
    <x v="2"/>
    <n v="2021"/>
    <s v="2021Q2"/>
    <s v="Old_Claim"/>
    <x v="0"/>
    <x v="0"/>
  </r>
  <r>
    <s v="L01/070/9/000780/2021"/>
    <x v="1279"/>
    <s v="07/06/2021"/>
    <x v="1"/>
    <n v="17062.5"/>
    <n v="17062.5"/>
    <n v="1"/>
    <x v="2"/>
    <n v="2021"/>
    <s v="2021Q2"/>
    <s v="Old_Claim"/>
    <x v="0"/>
    <x v="0"/>
  </r>
  <r>
    <s v="L01/700/9/001267/2020"/>
    <x v="7"/>
    <s v="07/06/2021"/>
    <x v="1"/>
    <n v="34125"/>
    <n v="34125"/>
    <n v="1"/>
    <x v="0"/>
    <n v="2021"/>
    <s v="2020Q4"/>
    <s v="Old_Claim"/>
    <x v="0"/>
    <x v="0"/>
  </r>
  <r>
    <s v="L05/070/9/001268/2020"/>
    <x v="168"/>
    <s v="08/06/2021"/>
    <x v="1"/>
    <n v="170000"/>
    <n v="170000"/>
    <n v="1"/>
    <x v="0"/>
    <n v="2021"/>
    <s v="2020Q4"/>
    <s v="Old_Claim"/>
    <x v="2"/>
    <x v="0"/>
  </r>
  <r>
    <s v="L01/070/9/000783/2021"/>
    <x v="1275"/>
    <s v="05/06/2021"/>
    <x v="1"/>
    <n v="4095"/>
    <n v="4095"/>
    <n v="1"/>
    <x v="2"/>
    <n v="2021"/>
    <s v="2021Q2"/>
    <s v="Old_Claim"/>
    <x v="0"/>
    <x v="0"/>
  </r>
  <r>
    <s v="L01/070/9/000784/2021"/>
    <x v="1296"/>
    <s v="07/06/2021"/>
    <x v="1"/>
    <n v="34500"/>
    <n v="34500"/>
    <n v="1"/>
    <x v="2"/>
    <n v="2021"/>
    <s v="2021Q2"/>
    <s v="Old_Claim"/>
    <x v="2"/>
    <x v="0"/>
  </r>
  <r>
    <s v="L01/088/9/000153/2021"/>
    <x v="1582"/>
    <s v="08/06/2021"/>
    <x v="0"/>
    <n v="148000"/>
    <n v="148000"/>
    <n v="1"/>
    <x v="2"/>
    <n v="2021"/>
    <s v="2021Q2"/>
    <s v="Old_Claim"/>
    <x v="2"/>
    <x v="0"/>
  </r>
  <r>
    <s v="L05/070/9/000786/2021"/>
    <x v="1580"/>
    <s v="08/06/2021"/>
    <x v="1"/>
    <n v="1081790.5882000001"/>
    <n v="1081790.5882000001"/>
    <n v="1"/>
    <x v="2"/>
    <n v="2021"/>
    <s v="2021Q2"/>
    <s v="Old_Claim"/>
    <x v="1"/>
    <x v="0"/>
  </r>
  <r>
    <s v="L01/070/9/000788/2021"/>
    <x v="1420"/>
    <s v="08/06/2021"/>
    <x v="1"/>
    <n v="239500"/>
    <n v="239500"/>
    <n v="1"/>
    <x v="2"/>
    <n v="2021"/>
    <s v="2021Q2"/>
    <s v="Old_Claim"/>
    <x v="2"/>
    <x v="0"/>
  </r>
  <r>
    <s v="L01/700/9/000789/2021"/>
    <x v="1284"/>
    <s v="01/06/2021"/>
    <x v="1"/>
    <n v="18380"/>
    <n v="18380"/>
    <n v="1"/>
    <x v="2"/>
    <n v="2021"/>
    <s v="2021Q2"/>
    <s v="Old_Claim"/>
    <x v="2"/>
    <x v="0"/>
  </r>
  <r>
    <s v="L01/710/9/000790/2021"/>
    <x v="1269"/>
    <s v="03/06/2021"/>
    <x v="0"/>
    <n v="390000"/>
    <n v="390000"/>
    <n v="1"/>
    <x v="2"/>
    <n v="2021"/>
    <s v="2021Q2"/>
    <s v="Old_Claim"/>
    <x v="1"/>
    <x v="0"/>
  </r>
  <r>
    <s v="L01/083/9/000154/2021"/>
    <x v="1314"/>
    <s v="08/06/2021"/>
    <x v="0"/>
    <n v="200000"/>
    <n v="200000"/>
    <n v="1"/>
    <x v="2"/>
    <n v="2021"/>
    <s v="2021Q2"/>
    <s v="Old_Claim"/>
    <x v="0"/>
    <x v="0"/>
  </r>
  <r>
    <s v="L01/070/9/000791/2021"/>
    <x v="1582"/>
    <s v="08/06/2021"/>
    <x v="1"/>
    <n v="17062.5"/>
    <n v="17062.5"/>
    <n v="1"/>
    <x v="2"/>
    <n v="2021"/>
    <s v="2021Q2"/>
    <s v="Old_Claim"/>
    <x v="0"/>
    <x v="0"/>
  </r>
  <r>
    <s v="L15/090/9/000001/2021"/>
    <x v="1077"/>
    <s v="28/05/2021"/>
    <x v="10"/>
    <n v="120000"/>
    <n v="120000"/>
    <n v="1"/>
    <x v="2"/>
    <n v="2021"/>
    <s v="2021Q2"/>
    <s v="Old_Claim"/>
    <x v="0"/>
    <x v="0"/>
  </r>
  <r>
    <s v="L01/070/9/000792/2021"/>
    <x v="1006"/>
    <s v="09/04/2021"/>
    <x v="1"/>
    <n v="6825"/>
    <n v="6825"/>
    <n v="1"/>
    <x v="2"/>
    <n v="2021"/>
    <s v="2021Q1"/>
    <s v="Old_Claim"/>
    <x v="0"/>
    <x v="0"/>
  </r>
  <r>
    <s v="L01/030/9/000003/2021"/>
    <x v="1283"/>
    <s v="07/06/2021"/>
    <x v="7"/>
    <n v="3995"/>
    <n v="3995"/>
    <n v="1"/>
    <x v="2"/>
    <n v="2021"/>
    <s v="2021Q2"/>
    <s v="Old_Claim"/>
    <x v="0"/>
    <x v="0"/>
  </r>
  <r>
    <s v="L01/023/9/000001/2021"/>
    <x v="1254"/>
    <s v="22/04/2021"/>
    <x v="3"/>
    <n v="76255"/>
    <n v="13146.711375905001"/>
    <n v="1"/>
    <x v="2"/>
    <n v="2021"/>
    <s v="2021Q2"/>
    <s v="New_Claim/ Reopening"/>
    <x v="3"/>
    <x v="0"/>
  </r>
  <r>
    <s v="L01/070/9/000793/2021"/>
    <x v="1341"/>
    <s v="09/06/2021"/>
    <x v="1"/>
    <n v="29245"/>
    <n v="29245"/>
    <n v="1"/>
    <x v="2"/>
    <n v="2021"/>
    <s v="2021Q2"/>
    <s v="Old_Claim"/>
    <x v="2"/>
    <x v="0"/>
  </r>
  <r>
    <s v="L01/070/9/000794/2021"/>
    <x v="1357"/>
    <s v="09/06/2021"/>
    <x v="1"/>
    <n v="7000"/>
    <n v="7000"/>
    <n v="1"/>
    <x v="2"/>
    <n v="2021"/>
    <s v="2021Q2"/>
    <s v="Old_Claim"/>
    <x v="2"/>
    <x v="0"/>
  </r>
  <r>
    <s v="L01/070/9/000795/2021"/>
    <x v="20"/>
    <s v="14/01/2021"/>
    <x v="1"/>
    <n v="6825"/>
    <n v="6825"/>
    <n v="1"/>
    <x v="2"/>
    <n v="2021"/>
    <s v="2021Q1"/>
    <s v="Old_Claim"/>
    <x v="0"/>
    <x v="0"/>
  </r>
  <r>
    <s v="L01/110/9/000006/2021"/>
    <x v="1287"/>
    <s v="06/06/2021"/>
    <x v="2"/>
    <n v="110000"/>
    <n v="110000"/>
    <n v="1"/>
    <x v="2"/>
    <n v="2021"/>
    <s v="2021Q2"/>
    <s v="Old_Claim"/>
    <x v="0"/>
    <x v="0"/>
  </r>
  <r>
    <s v="L02/070/9/000796/2021"/>
    <x v="1357"/>
    <s v="07/06/2021"/>
    <x v="1"/>
    <n v="27150"/>
    <n v="27150"/>
    <n v="1"/>
    <x v="2"/>
    <n v="2021"/>
    <s v="2021Q2"/>
    <s v="Old_Claim"/>
    <x v="0"/>
    <x v="0"/>
  </r>
  <r>
    <s v="L01/087/9/000194/2021"/>
    <x v="1298"/>
    <s v="10/06/2021"/>
    <x v="0"/>
    <n v="78750"/>
    <n v="78750"/>
    <n v="1"/>
    <x v="2"/>
    <n v="2021"/>
    <s v="2021Q2"/>
    <s v="Old_Claim"/>
    <x v="0"/>
    <x v="0"/>
  </r>
  <r>
    <s v="L01/087/9/000195/2021"/>
    <x v="1300"/>
    <s v="09/06/2021"/>
    <x v="0"/>
    <n v="118792"/>
    <n v="118792"/>
    <n v="1"/>
    <x v="2"/>
    <n v="2021"/>
    <s v="2021Q2"/>
    <s v="Old_Claim"/>
    <x v="2"/>
    <x v="0"/>
  </r>
  <r>
    <s v="L01/088/9/000155/2021"/>
    <x v="1254"/>
    <s v="09/06/2021"/>
    <x v="0"/>
    <n v="34125"/>
    <n v="34125"/>
    <n v="1"/>
    <x v="2"/>
    <n v="2021"/>
    <s v="2021Q2"/>
    <s v="Old_Claim"/>
    <x v="0"/>
    <x v="0"/>
  </r>
  <r>
    <s v="L01/070/9/000800/2021"/>
    <x v="1271"/>
    <s v="09/06/2021"/>
    <x v="1"/>
    <n v="69728"/>
    <n v="69728"/>
    <n v="1"/>
    <x v="2"/>
    <n v="2021"/>
    <s v="2021Q2"/>
    <s v="Old_Claim"/>
    <x v="2"/>
    <x v="0"/>
  </r>
  <r>
    <s v="L01/083/9/000156/2021"/>
    <x v="1357"/>
    <s v="10/06/2021"/>
    <x v="0"/>
    <n v="45275"/>
    <n v="45275"/>
    <n v="1"/>
    <x v="2"/>
    <n v="2021"/>
    <s v="2021Q2"/>
    <s v="Old_Claim"/>
    <x v="0"/>
    <x v="0"/>
  </r>
  <r>
    <s v="L02/070/9/000802/2021"/>
    <x v="1298"/>
    <s v="10/06/2021"/>
    <x v="1"/>
    <n v="34125"/>
    <n v="34125"/>
    <n v="1"/>
    <x v="2"/>
    <n v="2021"/>
    <s v="2021Q2"/>
    <s v="Old_Claim"/>
    <x v="0"/>
    <x v="0"/>
  </r>
  <r>
    <s v="L01/070/9/000803/2021"/>
    <x v="1308"/>
    <s v="10/06/2021"/>
    <x v="1"/>
    <n v="27300"/>
    <n v="27300"/>
    <n v="1"/>
    <x v="2"/>
    <n v="2021"/>
    <s v="2021Q2"/>
    <s v="Old_Claim"/>
    <x v="0"/>
    <x v="0"/>
  </r>
  <r>
    <s v="L01/070/9/000805/2021"/>
    <x v="1580"/>
    <s v="09/06/2021"/>
    <x v="1"/>
    <n v="30000"/>
    <n v="30000"/>
    <n v="1"/>
    <x v="2"/>
    <n v="2021"/>
    <s v="2021Q2"/>
    <s v="Old_Claim"/>
    <x v="0"/>
    <x v="0"/>
  </r>
  <r>
    <s v="L01/070/9/000806/2021"/>
    <x v="1268"/>
    <s v="07/06/2021"/>
    <x v="1"/>
    <n v="509980"/>
    <n v="509980"/>
    <n v="1"/>
    <x v="2"/>
    <n v="2021"/>
    <s v="2021Q2"/>
    <s v="Old_Claim"/>
    <x v="1"/>
    <x v="0"/>
  </r>
  <r>
    <s v="L01/070/9/000809/2021"/>
    <x v="1273"/>
    <s v="10/06/2021"/>
    <x v="1"/>
    <n v="17062.5"/>
    <n v="17062.5"/>
    <n v="1"/>
    <x v="2"/>
    <n v="2021"/>
    <s v="2021Q2"/>
    <s v="Old_Claim"/>
    <x v="0"/>
    <x v="0"/>
  </r>
  <r>
    <s v="L01/070/9/000810/2021"/>
    <x v="1279"/>
    <s v="10/06/2021"/>
    <x v="1"/>
    <n v="350000"/>
    <n v="350000"/>
    <n v="1"/>
    <x v="2"/>
    <n v="2021"/>
    <s v="2021Q2"/>
    <s v="Old_Claim"/>
    <x v="1"/>
    <x v="0"/>
  </r>
  <r>
    <s v="L01/070/9/000812/2021"/>
    <x v="1300"/>
    <s v="10/06/2021"/>
    <x v="1"/>
    <n v="168000"/>
    <n v="168000"/>
    <n v="1"/>
    <x v="2"/>
    <n v="2021"/>
    <s v="2021Q2"/>
    <s v="Old_Claim"/>
    <x v="1"/>
    <x v="0"/>
  </r>
  <r>
    <s v="L01/080/9/000196/2021"/>
    <x v="969"/>
    <s v="11/06/2021"/>
    <x v="0"/>
    <n v="50000"/>
    <n v="50000"/>
    <n v="1"/>
    <x v="2"/>
    <n v="2021"/>
    <s v="2021Q1"/>
    <s v="Old_Claim"/>
    <x v="0"/>
    <x v="0"/>
  </r>
  <r>
    <s v="L01/070/9/000814/2021"/>
    <x v="1580"/>
    <s v="03/06/2021"/>
    <x v="1"/>
    <n v="150000"/>
    <n v="150000"/>
    <n v="1"/>
    <x v="2"/>
    <n v="2021"/>
    <s v="2021Q2"/>
    <s v="Old_Claim"/>
    <x v="1"/>
    <x v="0"/>
  </r>
  <r>
    <s v="L01/088/9/000157/2021"/>
    <x v="1264"/>
    <s v="11/06/2021"/>
    <x v="0"/>
    <n v="100000"/>
    <n v="100000"/>
    <n v="1"/>
    <x v="2"/>
    <n v="2021"/>
    <s v="2021Q2"/>
    <s v="Old_Claim"/>
    <x v="2"/>
    <x v="0"/>
  </r>
  <r>
    <s v="L01/070/9/000815/2021"/>
    <x v="1292"/>
    <s v="11/06/2021"/>
    <x v="1"/>
    <n v="303928.57140000002"/>
    <n v="303928.57140000002"/>
    <n v="1"/>
    <x v="2"/>
    <n v="2021"/>
    <s v="2021Q2"/>
    <s v="Old_Claim"/>
    <x v="1"/>
    <x v="0"/>
  </r>
  <r>
    <s v="L01/088/9/000158/2021"/>
    <x v="1297"/>
    <s v="11/06/2021"/>
    <x v="0"/>
    <n v="16280"/>
    <n v="16280"/>
    <n v="1"/>
    <x v="2"/>
    <n v="2021"/>
    <s v="2021Q2"/>
    <s v="Old_Claim"/>
    <x v="2"/>
    <x v="0"/>
  </r>
  <r>
    <s v="L01/070/9/000816/2021"/>
    <x v="1300"/>
    <s v="14/06/2021"/>
    <x v="1"/>
    <n v="22320"/>
    <n v="22320"/>
    <n v="1"/>
    <x v="2"/>
    <n v="2021"/>
    <s v="2021Q2"/>
    <s v="Old_Claim"/>
    <x v="2"/>
    <x v="0"/>
  </r>
  <r>
    <s v="L01/070/9/000817/2021"/>
    <x v="1279"/>
    <s v="21/05/2021"/>
    <x v="1"/>
    <n v="43200"/>
    <n v="43200"/>
    <n v="1"/>
    <x v="2"/>
    <n v="2021"/>
    <s v="2021Q2"/>
    <s v="Old_Claim"/>
    <x v="0"/>
    <x v="0"/>
  </r>
  <r>
    <s v="L01/088/9/000159/2021"/>
    <x v="1297"/>
    <s v="14/06/2021"/>
    <x v="0"/>
    <n v="34125"/>
    <n v="34125"/>
    <n v="1"/>
    <x v="2"/>
    <n v="2021"/>
    <s v="2021Q2"/>
    <s v="Old_Claim"/>
    <x v="0"/>
    <x v="0"/>
  </r>
  <r>
    <s v="L01/070/9/000818/2021"/>
    <x v="1582"/>
    <s v="14/06/2021"/>
    <x v="1"/>
    <n v="82000"/>
    <n v="82000"/>
    <n v="1"/>
    <x v="2"/>
    <n v="2021"/>
    <s v="2021Q2"/>
    <s v="Old_Claim"/>
    <x v="0"/>
    <x v="0"/>
  </r>
  <r>
    <s v="L01/071/9/000005/2021"/>
    <x v="1252"/>
    <s v="11/06/2021"/>
    <x v="0"/>
    <n v="5000"/>
    <n v="5000"/>
    <n v="1"/>
    <x v="2"/>
    <n v="2021"/>
    <s v="2021Q2"/>
    <s v="Old_Claim"/>
    <x v="2"/>
    <x v="0"/>
  </r>
  <r>
    <s v="L01/070/9/000819/2021"/>
    <x v="1286"/>
    <s v="14/06/2021"/>
    <x v="1"/>
    <n v="222000"/>
    <n v="222000"/>
    <n v="1"/>
    <x v="2"/>
    <n v="2021"/>
    <s v="2021Q2"/>
    <s v="Old_Claim"/>
    <x v="0"/>
    <x v="0"/>
  </r>
  <r>
    <s v="L01/070/9/000820/2021"/>
    <x v="1357"/>
    <s v="06/06/2021"/>
    <x v="1"/>
    <n v="34125"/>
    <n v="34125"/>
    <n v="1"/>
    <x v="2"/>
    <n v="2021"/>
    <s v="2021Q2"/>
    <s v="Old_Claim"/>
    <x v="0"/>
    <x v="0"/>
  </r>
  <r>
    <s v="L01/070/9/000821/2021"/>
    <x v="1357"/>
    <s v="10/06/2021"/>
    <x v="1"/>
    <n v="2620"/>
    <n v="2620"/>
    <n v="1"/>
    <x v="2"/>
    <n v="2021"/>
    <s v="2021Q2"/>
    <s v="Old_Claim"/>
    <x v="2"/>
    <x v="0"/>
  </r>
  <r>
    <s v="L01/070/9/000822/2021"/>
    <x v="1357"/>
    <s v="10/06/2021"/>
    <x v="1"/>
    <n v="20000"/>
    <n v="20000"/>
    <n v="1"/>
    <x v="2"/>
    <n v="2021"/>
    <s v="2021Q2"/>
    <s v="Old_Claim"/>
    <x v="0"/>
    <x v="0"/>
  </r>
  <r>
    <s v="L01/070/9/001611/2021"/>
    <x v="1267"/>
    <s v="10/06/2021"/>
    <x v="1"/>
    <n v="100000"/>
    <n v="100000"/>
    <n v="1"/>
    <x v="2"/>
    <n v="2021"/>
    <s v="2021Q2"/>
    <s v="New_Claim/ Reopening"/>
    <x v="3"/>
    <x v="0"/>
  </r>
  <r>
    <s v="L01/070/9/000133/2022"/>
    <x v="1583"/>
    <s v="29/03/2022"/>
    <x v="1"/>
    <n v="11500"/>
    <n v="11500"/>
    <n v="1"/>
    <x v="25"/>
    <n v="2022"/>
    <s v="2022Q1"/>
    <s v="New_Claim/ Reopening"/>
    <x v="4"/>
    <x v="0"/>
  </r>
  <r>
    <s v="L05/070/9/000134/2022"/>
    <x v="1584"/>
    <s v="01/04/2022"/>
    <x v="1"/>
    <n v="375000"/>
    <n v="375000"/>
    <n v="1"/>
    <x v="25"/>
    <n v="2022"/>
    <s v="2022Q1"/>
    <s v="New_Claim/ Reopening"/>
    <x v="4"/>
    <x v="0"/>
  </r>
  <r>
    <s v="L01/070/9/000135/2022"/>
    <x v="1585"/>
    <s v="01/04/2022"/>
    <x v="1"/>
    <n v="50000"/>
    <n v="50000"/>
    <n v="1"/>
    <x v="25"/>
    <n v="2022"/>
    <s v="2022Q1"/>
    <s v="New_Claim/ Reopening"/>
    <x v="4"/>
    <x v="0"/>
  </r>
  <r>
    <s v="L01/070/9/000136/2022"/>
    <x v="1577"/>
    <s v="01/04/2022"/>
    <x v="1"/>
    <n v="66200"/>
    <n v="66200"/>
    <n v="1"/>
    <x v="25"/>
    <n v="2022"/>
    <s v="2022Q1"/>
    <s v="New_Claim/ Reopening"/>
    <x v="4"/>
    <x v="0"/>
  </r>
  <r>
    <s v="L01/071/9/000003/2022"/>
    <x v="1556"/>
    <s v="04/04/2022"/>
    <x v="1"/>
    <n v="90000"/>
    <n v="90000"/>
    <n v="1"/>
    <x v="25"/>
    <n v="2022"/>
    <s v="2022Q1"/>
    <s v="New_Claim/ Reopening"/>
    <x v="4"/>
    <x v="0"/>
  </r>
  <r>
    <s v="L01/070/9/001612/2021"/>
    <x v="1416"/>
    <s v="31/10/2021"/>
    <x v="1"/>
    <n v="16000"/>
    <n v="16000"/>
    <n v="1"/>
    <x v="2"/>
    <n v="2021"/>
    <s v="2021Q3"/>
    <s v="New_Claim/ Reopening"/>
    <x v="3"/>
    <x v="0"/>
  </r>
  <r>
    <s v="L01/070/9/000137/2022"/>
    <x v="1586"/>
    <s v="05/04/2022"/>
    <x v="1"/>
    <n v="250000"/>
    <n v="250000"/>
    <n v="1"/>
    <x v="25"/>
    <n v="2022"/>
    <s v="2022Q1"/>
    <s v="New_Claim/ Reopening"/>
    <x v="4"/>
    <x v="0"/>
  </r>
  <r>
    <s v="L01/052/9/000007/2020"/>
    <x v="281"/>
    <s v="28/03/2022"/>
    <x v="5"/>
    <n v="200000"/>
    <n v="200000"/>
    <n v="1"/>
    <x v="0"/>
    <n v="2022"/>
    <s v="2020Q3"/>
    <s v="New_Claim/ Reopening"/>
    <x v="3"/>
    <x v="0"/>
  </r>
  <r>
    <s v="L01/052/9/000005/2021"/>
    <x v="1375"/>
    <s v="28/03/2022"/>
    <x v="5"/>
    <n v="200000"/>
    <n v="200000"/>
    <n v="1"/>
    <x v="2"/>
    <n v="2022"/>
    <s v="2021Q3"/>
    <s v="New_Claim/ Reopening"/>
    <x v="3"/>
    <x v="0"/>
  </r>
  <r>
    <s v="L01/070/9/000138/2022"/>
    <x v="1583"/>
    <s v="06/04/2022"/>
    <x v="1"/>
    <n v="50000"/>
    <n v="50000"/>
    <n v="1"/>
    <x v="25"/>
    <n v="2022"/>
    <s v="2022Q1"/>
    <s v="New_Claim/ Reopening"/>
    <x v="4"/>
    <x v="0"/>
  </r>
  <r>
    <s v="L01/070/9/000139/2022"/>
    <x v="1587"/>
    <s v="06/04/2022"/>
    <x v="1"/>
    <n v="50000"/>
    <n v="50000"/>
    <n v="1"/>
    <x v="25"/>
    <n v="2022"/>
    <s v="2022Q2"/>
    <s v="New_Claim/ Reopening"/>
    <x v="4"/>
    <x v="0"/>
  </r>
  <r>
    <s v="L15/086/9/000363/2021"/>
    <x v="1470"/>
    <s v="06/04/2022"/>
    <x v="0"/>
    <n v="20000"/>
    <n v="20000"/>
    <n v="1"/>
    <x v="2"/>
    <n v="2022"/>
    <s v="2021Q4"/>
    <s v="New_Claim/ Reopening"/>
    <x v="3"/>
    <x v="0"/>
  </r>
  <r>
    <s v="L01/080/9/000364/2021"/>
    <x v="1477"/>
    <s v="07/04/2022"/>
    <x v="0"/>
    <n v="100000"/>
    <n v="57692.3"/>
    <n v="1"/>
    <x v="2"/>
    <n v="2022"/>
    <s v="2021Q4"/>
    <s v="New_Claim/ Reopening"/>
    <x v="3"/>
    <x v="0"/>
  </r>
  <r>
    <s v="L01/070/9/000140/2022"/>
    <x v="1588"/>
    <s v="07/04/2022"/>
    <x v="1"/>
    <n v="93500"/>
    <n v="93500"/>
    <n v="1"/>
    <x v="25"/>
    <n v="2022"/>
    <s v="2022Q2"/>
    <s v="New_Claim/ Reopening"/>
    <x v="4"/>
    <x v="0"/>
  </r>
  <r>
    <s v="L01/070/9/000141/2022"/>
    <x v="1588"/>
    <s v="07/04/2022"/>
    <x v="1"/>
    <n v="5000"/>
    <n v="5000"/>
    <n v="1"/>
    <x v="25"/>
    <n v="2022"/>
    <s v="2022Q2"/>
    <s v="New_Claim/ Reopening"/>
    <x v="4"/>
    <x v="0"/>
  </r>
  <r>
    <s v="L02/070/9/001613/2021"/>
    <x v="1490"/>
    <s v="18/03/2022"/>
    <x v="1"/>
    <n v="247058.8235"/>
    <n v="247058.8235"/>
    <n v="1"/>
    <x v="2"/>
    <n v="2022"/>
    <s v="2021Q4"/>
    <s v="New_Claim/ Reopening"/>
    <x v="3"/>
    <x v="0"/>
  </r>
  <r>
    <s v="L01/070/9/000142/2022"/>
    <x v="1579"/>
    <s v="05/04/2022"/>
    <x v="1"/>
    <n v="100000"/>
    <n v="100000"/>
    <n v="1"/>
    <x v="25"/>
    <n v="2022"/>
    <s v="2022Q1"/>
    <s v="New_Claim/ Reopening"/>
    <x v="4"/>
    <x v="0"/>
  </r>
  <r>
    <s v="L02/070/9/000143/2022"/>
    <x v="1542"/>
    <s v="04/04/2022"/>
    <x v="1"/>
    <n v="100000"/>
    <n v="100000"/>
    <n v="1"/>
    <x v="25"/>
    <n v="2022"/>
    <s v="2022Q1"/>
    <s v="New_Claim/ Reopening"/>
    <x v="4"/>
    <x v="0"/>
  </r>
  <r>
    <s v="L01/110/9/000010/2022"/>
    <x v="1547"/>
    <s v="06/04/2022"/>
    <x v="2"/>
    <n v="266111.72840000002"/>
    <n v="266111.72840000002"/>
    <n v="1"/>
    <x v="25"/>
    <n v="2022"/>
    <s v="2022Q1"/>
    <s v="New_Claim/ Reopening"/>
    <x v="4"/>
    <x v="0"/>
  </r>
  <r>
    <s v="L01/088/9/000321/2021"/>
    <x v="1383"/>
    <s v="04/04/2022"/>
    <x v="0"/>
    <n v="50000"/>
    <n v="50000"/>
    <n v="1"/>
    <x v="2"/>
    <n v="2022"/>
    <s v="2021Q3"/>
    <s v="New_Claim/ Reopening"/>
    <x v="3"/>
    <x v="0"/>
  </r>
  <r>
    <s v="L01/070/9/000144/2022"/>
    <x v="1558"/>
    <s v="06/04/2022"/>
    <x v="1"/>
    <n v="10000"/>
    <n v="10000"/>
    <n v="1"/>
    <x v="25"/>
    <n v="2022"/>
    <s v="2022Q1"/>
    <s v="New_Claim/ Reopening"/>
    <x v="4"/>
    <x v="0"/>
  </r>
  <r>
    <s v="L01/070/9/000146/2022"/>
    <x v="1538"/>
    <s v="18/02/2022"/>
    <x v="1"/>
    <n v="0"/>
    <n v="5080"/>
    <n v="1"/>
    <x v="25"/>
    <n v="2022"/>
    <s v="2022Q1"/>
    <s v="New_Claim/ Reopening"/>
    <x v="4"/>
    <x v="0"/>
  </r>
  <r>
    <s v="L01/070/9/000147/2022"/>
    <x v="1589"/>
    <s v="08/04/2022"/>
    <x v="1"/>
    <n v="10000"/>
    <n v="10000"/>
    <n v="1"/>
    <x v="25"/>
    <n v="2022"/>
    <s v="2022Q2"/>
    <s v="New_Claim/ Reopening"/>
    <x v="4"/>
    <x v="0"/>
  </r>
  <r>
    <s v="L01/070/9/000148/2022"/>
    <x v="1590"/>
    <s v="11/04/2022"/>
    <x v="1"/>
    <n v="89941.176470000006"/>
    <n v="189941.17647000001"/>
    <n v="1"/>
    <x v="25"/>
    <n v="2022"/>
    <s v="2022Q2"/>
    <s v="New_Claim/ Reopening"/>
    <x v="4"/>
    <x v="0"/>
  </r>
  <r>
    <s v="L01/070/9/000149/2022"/>
    <x v="1588"/>
    <s v="11/04/2022"/>
    <x v="1"/>
    <n v="216000"/>
    <n v="216000"/>
    <n v="1"/>
    <x v="25"/>
    <n v="2022"/>
    <s v="2022Q2"/>
    <s v="New_Claim/ Reopening"/>
    <x v="4"/>
    <x v="0"/>
  </r>
  <r>
    <s v="L01/087/9/000016/2022"/>
    <x v="1575"/>
    <s v="11/04/2022"/>
    <x v="0"/>
    <n v="100000"/>
    <n v="100000"/>
    <n v="1"/>
    <x v="25"/>
    <n v="2022"/>
    <s v="2022Q1"/>
    <s v="New_Claim/ Reopening"/>
    <x v="4"/>
    <x v="0"/>
  </r>
  <r>
    <s v="L01/070/9/000150/2022"/>
    <x v="1591"/>
    <s v="11/04/2022"/>
    <x v="1"/>
    <n v="100000"/>
    <n v="100000"/>
    <n v="1"/>
    <x v="25"/>
    <n v="2022"/>
    <s v="2022Q2"/>
    <s v="New_Claim/ Reopening"/>
    <x v="4"/>
    <x v="0"/>
  </r>
  <r>
    <s v="L02/070/9/000151/2022"/>
    <x v="1503"/>
    <s v="10/02/2022"/>
    <x v="1"/>
    <n v="50000"/>
    <n v="50000"/>
    <n v="1"/>
    <x v="25"/>
    <n v="2022"/>
    <s v="2022Q1"/>
    <s v="New_Claim/ Reopening"/>
    <x v="4"/>
    <x v="0"/>
  </r>
  <r>
    <s v="L01/070/9/000153/2022"/>
    <x v="1587"/>
    <s v="08/04/2022"/>
    <x v="1"/>
    <n v="298500"/>
    <n v="298500"/>
    <n v="1"/>
    <x v="25"/>
    <n v="2022"/>
    <s v="2022Q2"/>
    <s v="New_Claim/ Reopening"/>
    <x v="4"/>
    <x v="0"/>
  </r>
  <r>
    <s v="L02/070/9/000154/2022"/>
    <x v="1583"/>
    <s v="12/04/2022"/>
    <x v="1"/>
    <n v="82352.941200000001"/>
    <n v="82352.941200000001"/>
    <n v="1"/>
    <x v="25"/>
    <n v="2022"/>
    <s v="2022Q1"/>
    <s v="New_Claim/ Reopening"/>
    <x v="4"/>
    <x v="0"/>
  </r>
  <r>
    <s v="L01/042/9/000003/2021"/>
    <x v="1021"/>
    <s v="24/01/2022"/>
    <x v="9"/>
    <n v="-224854.82139999999"/>
    <n v="-215860.62854400001"/>
    <n v="1"/>
    <x v="2"/>
    <n v="2022"/>
    <s v="2021Q1"/>
    <s v="New_Claim/ Reopening"/>
    <x v="3"/>
    <x v="0"/>
  </r>
  <r>
    <s v="L01/042/9/000002/2021"/>
    <x v="1048"/>
    <s v="24/01/2022"/>
    <x v="9"/>
    <n v="1130863.1786"/>
    <n v="588235.29410000006"/>
    <n v="1"/>
    <x v="2"/>
    <n v="2022"/>
    <s v="2021Q1"/>
    <s v="New_Claim/ Reopening"/>
    <x v="3"/>
    <x v="0"/>
  </r>
  <r>
    <s v="L01/042/9/000005/2021"/>
    <x v="1053"/>
    <s v="21/02/2022"/>
    <x v="9"/>
    <n v="1259187"/>
    <n v="50367.48"/>
    <n v="1"/>
    <x v="2"/>
    <n v="2022"/>
    <s v="2021Q1"/>
    <s v="New_Claim/ Reopening"/>
    <x v="3"/>
    <x v="0"/>
  </r>
  <r>
    <s v="L01/042/9/000004/2021"/>
    <x v="1272"/>
    <s v="21/02/2022"/>
    <x v="9"/>
    <n v="487598"/>
    <n v="19503.919999999998"/>
    <n v="1"/>
    <x v="2"/>
    <n v="2022"/>
    <s v="2021Q2"/>
    <s v="New_Claim/ Reopening"/>
    <x v="3"/>
    <x v="0"/>
  </r>
  <r>
    <s v="L01/042/9/000006/2021"/>
    <x v="1369"/>
    <s v="08/04/2022"/>
    <x v="9"/>
    <n v="-939112.48710000003"/>
    <n v="-939112.48710000003"/>
    <n v="1"/>
    <x v="2"/>
    <n v="2022"/>
    <s v="2021Q3"/>
    <s v="New_Claim/ Reopening"/>
    <x v="3"/>
    <x v="0"/>
  </r>
  <r>
    <s v="L15/088/9/000322/2021"/>
    <x v="1059"/>
    <s v="23/09/2021"/>
    <x v="0"/>
    <n v="50000"/>
    <n v="50000"/>
    <n v="1"/>
    <x v="2"/>
    <n v="2021"/>
    <s v="2021Q1"/>
    <s v="New_Claim/ Reopening"/>
    <x v="3"/>
    <x v="0"/>
  </r>
  <r>
    <s v="L02/070/9/000155/2022"/>
    <x v="1592"/>
    <s v="14/04/2022"/>
    <x v="1"/>
    <n v="128500"/>
    <n v="128500"/>
    <n v="1"/>
    <x v="25"/>
    <n v="2022"/>
    <s v="2022Q2"/>
    <s v="New_Claim/ Reopening"/>
    <x v="4"/>
    <x v="0"/>
  </r>
  <r>
    <s v="L01/070/9/000156/2022"/>
    <x v="1592"/>
    <s v="19/04/2022"/>
    <x v="1"/>
    <n v="73408"/>
    <n v="73408"/>
    <n v="1"/>
    <x v="25"/>
    <n v="2022"/>
    <s v="2022Q2"/>
    <s v="New_Claim/ Reopening"/>
    <x v="4"/>
    <x v="0"/>
  </r>
  <r>
    <s v="L01/070/9/000157/2022"/>
    <x v="1592"/>
    <s v="19/04/2022"/>
    <x v="1"/>
    <n v="126000"/>
    <n v="126000"/>
    <n v="1"/>
    <x v="25"/>
    <n v="2022"/>
    <s v="2022Q2"/>
    <s v="New_Claim/ Reopening"/>
    <x v="4"/>
    <x v="0"/>
  </r>
  <r>
    <s v="L01/080/9/000365/2021"/>
    <x v="1476"/>
    <s v="20/04/2022"/>
    <x v="0"/>
    <n v="50000"/>
    <n v="50000"/>
    <n v="1"/>
    <x v="2"/>
    <n v="2022"/>
    <s v="2021Q4"/>
    <s v="New_Claim/ Reopening"/>
    <x v="3"/>
    <x v="0"/>
  </r>
  <r>
    <s v="L02/070/9/000158/2022"/>
    <x v="1593"/>
    <s v="21/04/2022"/>
    <x v="1"/>
    <n v="100000"/>
    <n v="100000"/>
    <n v="1"/>
    <x v="25"/>
    <n v="2022"/>
    <s v="2022Q1"/>
    <s v="New_Claim/ Reopening"/>
    <x v="4"/>
    <x v="0"/>
  </r>
  <r>
    <s v="L02/070/9/000159/2022"/>
    <x v="1594"/>
    <s v="21/04/2022"/>
    <x v="1"/>
    <n v="100000"/>
    <n v="100000"/>
    <n v="1"/>
    <x v="25"/>
    <n v="2022"/>
    <s v="2022Q2"/>
    <s v="New_Claim/ Reopening"/>
    <x v="4"/>
    <x v="0"/>
  </r>
  <r>
    <s v="L01/070/9/000160/2022"/>
    <x v="1583"/>
    <s v="21/04/2022"/>
    <x v="1"/>
    <n v="50000"/>
    <n v="50000"/>
    <n v="1"/>
    <x v="25"/>
    <n v="2022"/>
    <s v="2022Q1"/>
    <s v="New_Claim/ Reopening"/>
    <x v="4"/>
    <x v="0"/>
  </r>
  <r>
    <s v="L01/080/9/000366/2021"/>
    <x v="500"/>
    <s v="20/04/2022"/>
    <x v="0"/>
    <n v="623408.82350000006"/>
    <n v="623408.82350000006"/>
    <n v="1"/>
    <x v="2"/>
    <n v="2022"/>
    <s v="2021Q1"/>
    <s v="New_Claim/ Reopening"/>
    <x v="3"/>
    <x v="0"/>
  </r>
  <r>
    <s v="L01/070/9/000161/2022"/>
    <x v="1595"/>
    <s v="19/04/2022"/>
    <x v="1"/>
    <n v="46000"/>
    <n v="46000"/>
    <n v="1"/>
    <x v="25"/>
    <n v="2022"/>
    <s v="2022Q2"/>
    <s v="New_Claim/ Reopening"/>
    <x v="4"/>
    <x v="0"/>
  </r>
  <r>
    <s v="L01/042/9/000007/2021"/>
    <x v="1425"/>
    <s v="21/03/2022"/>
    <x v="9"/>
    <n v="0"/>
    <n v="-5.6843418860808002E-14"/>
    <n v="1"/>
    <x v="2"/>
    <n v="2022"/>
    <s v="2021Q4"/>
    <s v="New_Claim/ Reopening"/>
    <x v="3"/>
    <x v="0"/>
  </r>
  <r>
    <s v="L01/070/9/000162/2022"/>
    <x v="1596"/>
    <s v="23/04/2022"/>
    <x v="1"/>
    <n v="100000"/>
    <n v="100000"/>
    <n v="1"/>
    <x v="25"/>
    <n v="2022"/>
    <s v="2022Q2"/>
    <s v="New_Claim/ Reopening"/>
    <x v="4"/>
    <x v="0"/>
  </r>
  <r>
    <s v="L01/070/9/000163/2022"/>
    <x v="1597"/>
    <s v="22/04/2022"/>
    <x v="1"/>
    <n v="147529.4118"/>
    <n v="147529.4118"/>
    <n v="1"/>
    <x v="25"/>
    <n v="2022"/>
    <s v="2022Q2"/>
    <s v="New_Claim/ Reopening"/>
    <x v="4"/>
    <x v="0"/>
  </r>
  <r>
    <s v="L05/070/9/000164/2022"/>
    <x v="1598"/>
    <s v="25/04/2022"/>
    <x v="1"/>
    <n v="172500"/>
    <n v="172500"/>
    <n v="1"/>
    <x v="25"/>
    <n v="2022"/>
    <s v="2022Q2"/>
    <s v="New_Claim/ Reopening"/>
    <x v="4"/>
    <x v="0"/>
  </r>
  <r>
    <s v="L01/070/9/000165/2022"/>
    <x v="1599"/>
    <s v="25/04/2022"/>
    <x v="1"/>
    <n v="336000"/>
    <n v="436000"/>
    <n v="1"/>
    <x v="25"/>
    <n v="2022"/>
    <s v="2022Q2"/>
    <s v="New_Claim/ Reopening"/>
    <x v="4"/>
    <x v="0"/>
  </r>
  <r>
    <s v="L01/070/9/000166/2022"/>
    <x v="1594"/>
    <s v="25/04/2022"/>
    <x v="1"/>
    <n v="231000"/>
    <n v="231000"/>
    <n v="1"/>
    <x v="25"/>
    <n v="2022"/>
    <s v="2022Q2"/>
    <s v="New_Claim/ Reopening"/>
    <x v="4"/>
    <x v="0"/>
  </r>
  <r>
    <s v="L01/080/9/000017/2022"/>
    <x v="1590"/>
    <s v="25/04/2022"/>
    <x v="0"/>
    <n v="247058.8235"/>
    <n v="247058.8235"/>
    <n v="1"/>
    <x v="25"/>
    <n v="2022"/>
    <s v="2022Q2"/>
    <s v="New_Claim/ Reopening"/>
    <x v="4"/>
    <x v="0"/>
  </r>
  <r>
    <s v="L02/070/9/000167/2022"/>
    <x v="1598"/>
    <s v="26/04/2022"/>
    <x v="1"/>
    <n v="18000"/>
    <n v="18000"/>
    <n v="1"/>
    <x v="25"/>
    <n v="2022"/>
    <s v="2022Q2"/>
    <s v="New_Claim/ Reopening"/>
    <x v="4"/>
    <x v="0"/>
  </r>
  <r>
    <s v="L01/070/9/000168/2022"/>
    <x v="1598"/>
    <s v="26/04/2022"/>
    <x v="1"/>
    <n v="16500"/>
    <n v="16500"/>
    <n v="1"/>
    <x v="25"/>
    <n v="2022"/>
    <s v="2022Q2"/>
    <s v="New_Claim/ Reopening"/>
    <x v="4"/>
    <x v="0"/>
  </r>
  <r>
    <s v="L01/070/9/000169/2022"/>
    <x v="1600"/>
    <s v="28/04/2022"/>
    <x v="1"/>
    <n v="8378"/>
    <n v="8378"/>
    <n v="1"/>
    <x v="25"/>
    <n v="2022"/>
    <s v="2022Q2"/>
    <s v="New_Claim/ Reopening"/>
    <x v="4"/>
    <x v="0"/>
  </r>
  <r>
    <s v="L01/070/9/000170/2022"/>
    <x v="1601"/>
    <s v="26/04/2022"/>
    <x v="1"/>
    <n v="440000"/>
    <n v="440000"/>
    <n v="1"/>
    <x v="25"/>
    <n v="2022"/>
    <s v="2022Q2"/>
    <s v="New_Claim/ Reopening"/>
    <x v="4"/>
    <x v="0"/>
  </r>
  <r>
    <s v="L01/070/9/000171/2022"/>
    <x v="1601"/>
    <s v="28/04/2022"/>
    <x v="1"/>
    <n v="275000"/>
    <n v="275000"/>
    <n v="1"/>
    <x v="25"/>
    <n v="2022"/>
    <s v="2022Q2"/>
    <s v="New_Claim/ Reopening"/>
    <x v="4"/>
    <x v="0"/>
  </r>
  <r>
    <s v="L01/070/9/000172/2022"/>
    <x v="1602"/>
    <s v="28/04/2022"/>
    <x v="1"/>
    <n v="21500"/>
    <n v="21500"/>
    <n v="1"/>
    <x v="25"/>
    <n v="2022"/>
    <s v="2022Q2"/>
    <s v="New_Claim/ Reopening"/>
    <x v="4"/>
    <x v="0"/>
  </r>
  <r>
    <s v="L01/070/9/000173/2022"/>
    <x v="1564"/>
    <s v="27/04/2022"/>
    <x v="1"/>
    <n v="500"/>
    <n v="500"/>
    <n v="1"/>
    <x v="25"/>
    <n v="2022"/>
    <s v="2022Q1"/>
    <s v="New_Claim/ Reopening"/>
    <x v="4"/>
    <x v="0"/>
  </r>
  <r>
    <s v="L01/070/9/001614/2021"/>
    <x v="1603"/>
    <s v="18/08/2021"/>
    <x v="1"/>
    <n v="16000"/>
    <n v="16000"/>
    <n v="1"/>
    <x v="2"/>
    <n v="2021"/>
    <s v="2021Q3"/>
    <s v="New_Claim/ Reopening"/>
    <x v="3"/>
    <x v="0"/>
  </r>
  <r>
    <s v="L01/080/9/000368/2021"/>
    <x v="1573"/>
    <s v="17/12/2021"/>
    <x v="0"/>
    <n v="14500"/>
    <n v="19000"/>
    <n v="1"/>
    <x v="2"/>
    <n v="2021"/>
    <s v="2021Q4"/>
    <s v="New_Claim/ Reopening"/>
    <x v="3"/>
    <x v="0"/>
  </r>
  <r>
    <s v="L01/070/9/000174/2022"/>
    <x v="1604"/>
    <s v="05/05/2022"/>
    <x v="1"/>
    <n v="192000"/>
    <n v="192000"/>
    <n v="1"/>
    <x v="25"/>
    <n v="2022"/>
    <s v="2022Q2"/>
    <s v="New_Claim/ Reopening"/>
    <x v="4"/>
    <x v="0"/>
  </r>
  <r>
    <s v="L01/070/9/000175/2022"/>
    <x v="1597"/>
    <s v="06/05/2022"/>
    <x v="1"/>
    <n v="122500"/>
    <n v="122500"/>
    <n v="1"/>
    <x v="25"/>
    <n v="2022"/>
    <s v="2022Q2"/>
    <s v="New_Claim/ Reopening"/>
    <x v="4"/>
    <x v="0"/>
  </r>
  <r>
    <s v="L01/070/9/000176/2022"/>
    <x v="1605"/>
    <s v="05/05/2022"/>
    <x v="1"/>
    <n v="50000"/>
    <n v="50000"/>
    <n v="1"/>
    <x v="25"/>
    <n v="2022"/>
    <s v="2022Q2"/>
    <s v="New_Claim/ Reopening"/>
    <x v="4"/>
    <x v="0"/>
  </r>
  <r>
    <s v="L01/070/9/000177/2022"/>
    <x v="1593"/>
    <s v="22/04/2022"/>
    <x v="1"/>
    <n v="31000"/>
    <n v="31000"/>
    <n v="1"/>
    <x v="25"/>
    <n v="2022"/>
    <s v="2022Q1"/>
    <s v="New_Claim/ Reopening"/>
    <x v="4"/>
    <x v="0"/>
  </r>
  <r>
    <s v="L01/070/9/000178/2022"/>
    <x v="1594"/>
    <s v="22/04/2022"/>
    <x v="1"/>
    <n v="200000"/>
    <n v="200000"/>
    <n v="1"/>
    <x v="25"/>
    <n v="2022"/>
    <s v="2022Q2"/>
    <s v="New_Claim/ Reopening"/>
    <x v="4"/>
    <x v="0"/>
  </r>
  <r>
    <s v="L02/070/9/000179/2022"/>
    <x v="1604"/>
    <s v="06/05/2022"/>
    <x v="1"/>
    <n v="10000"/>
    <n v="10000"/>
    <n v="1"/>
    <x v="25"/>
    <n v="2022"/>
    <s v="2022Q2"/>
    <s v="New_Claim/ Reopening"/>
    <x v="4"/>
    <x v="0"/>
  </r>
  <r>
    <s v="L02/070/9/000180/2022"/>
    <x v="1606"/>
    <s v="06/05/2022"/>
    <x v="1"/>
    <n v="123529.4118"/>
    <n v="323529.4118"/>
    <n v="1"/>
    <x v="25"/>
    <n v="2022"/>
    <s v="2022Q2"/>
    <s v="New_Claim/ Reopening"/>
    <x v="4"/>
    <x v="0"/>
  </r>
  <r>
    <s v="L01/070/9/000181/2022"/>
    <x v="1607"/>
    <s v="07/05/2022"/>
    <x v="1"/>
    <n v="100000"/>
    <n v="100000"/>
    <n v="1"/>
    <x v="25"/>
    <n v="2022"/>
    <s v="2022Q2"/>
    <s v="New_Claim/ Reopening"/>
    <x v="4"/>
    <x v="0"/>
  </r>
  <r>
    <s v="L01/061/9/000003/2021"/>
    <x v="1390"/>
    <s v="13/09/2021"/>
    <x v="8"/>
    <n v="1578152"/>
    <n v="45889.779021130998"/>
    <n v="1"/>
    <x v="2"/>
    <n v="2021"/>
    <s v="2021Q3"/>
    <s v="New_Claim/ Reopening"/>
    <x v="3"/>
    <x v="0"/>
  </r>
  <r>
    <s v="L01/070/9/000182/2022"/>
    <x v="1608"/>
    <s v="10/05/2022"/>
    <x v="1"/>
    <n v="256500"/>
    <n v="256500"/>
    <n v="1"/>
    <x v="25"/>
    <n v="2022"/>
    <s v="2022Q2"/>
    <s v="New_Claim/ Reopening"/>
    <x v="4"/>
    <x v="0"/>
  </r>
  <r>
    <s v="L01/070/9/000183/2022"/>
    <x v="1596"/>
    <s v="10/05/2022"/>
    <x v="1"/>
    <n v="80000"/>
    <n v="80000"/>
    <n v="1"/>
    <x v="25"/>
    <n v="2022"/>
    <s v="2022Q2"/>
    <s v="New_Claim/ Reopening"/>
    <x v="4"/>
    <x v="0"/>
  </r>
  <r>
    <s v="L01/070/9/000184/2022"/>
    <x v="1604"/>
    <s v="11/05/2022"/>
    <x v="1"/>
    <n v="17400"/>
    <n v="17400"/>
    <n v="1"/>
    <x v="25"/>
    <n v="2022"/>
    <s v="2022Q2"/>
    <s v="New_Claim/ Reopening"/>
    <x v="4"/>
    <x v="0"/>
  </r>
  <r>
    <s v="L02/102/9/000001/2022"/>
    <x v="1577"/>
    <s v="05/04/2022"/>
    <x v="4"/>
    <n v="100000"/>
    <n v="100000"/>
    <n v="1"/>
    <x v="25"/>
    <n v="2022"/>
    <s v="2022Q1"/>
    <s v="New_Claim/ Reopening"/>
    <x v="4"/>
    <x v="0"/>
  </r>
  <r>
    <s v="L01/080/9/000019/2022"/>
    <x v="1609"/>
    <s v="11/05/2022"/>
    <x v="0"/>
    <n v="10000"/>
    <n v="10000"/>
    <n v="1"/>
    <x v="25"/>
    <n v="2022"/>
    <s v="2022Q2"/>
    <s v="New_Claim/ Reopening"/>
    <x v="4"/>
    <x v="0"/>
  </r>
  <r>
    <s v="L01/110/9/000011/2022"/>
    <x v="1527"/>
    <s v="19/01/2022"/>
    <x v="2"/>
    <n v="581576.4706"/>
    <n v="581576.4706"/>
    <n v="1"/>
    <x v="25"/>
    <n v="2022"/>
    <s v="2022Q1"/>
    <s v="New_Claim/ Reopening"/>
    <x v="4"/>
    <x v="0"/>
  </r>
  <r>
    <s v="L01/070/9/000185/2022"/>
    <x v="1610"/>
    <s v="12/05/2022"/>
    <x v="1"/>
    <n v="775850"/>
    <n v="775850"/>
    <n v="1"/>
    <x v="25"/>
    <n v="2022"/>
    <s v="2022Q2"/>
    <s v="New_Claim/ Reopening"/>
    <x v="4"/>
    <x v="0"/>
  </r>
  <r>
    <s v="L01/070/9/000186/2022"/>
    <x v="1611"/>
    <s v="11/05/2022"/>
    <x v="1"/>
    <n v="49000"/>
    <n v="49000"/>
    <n v="1"/>
    <x v="25"/>
    <n v="2022"/>
    <s v="2022Q2"/>
    <s v="New_Claim/ Reopening"/>
    <x v="4"/>
    <x v="0"/>
  </r>
  <r>
    <s v="L01/110/9/000012/2022"/>
    <x v="1612"/>
    <s v="12/05/2022"/>
    <x v="2"/>
    <n v="10000"/>
    <n v="10000"/>
    <n v="1"/>
    <x v="25"/>
    <n v="2022"/>
    <s v="2022Q2"/>
    <s v="New_Claim/ Reopening"/>
    <x v="4"/>
    <x v="0"/>
  </r>
  <r>
    <s v="L15/070/9/000187/2022"/>
    <x v="1589"/>
    <s v="22/04/2022"/>
    <x v="1"/>
    <n v="10000"/>
    <n v="10000"/>
    <n v="1"/>
    <x v="25"/>
    <n v="2022"/>
    <s v="2022Q2"/>
    <s v="New_Claim/ Reopening"/>
    <x v="4"/>
    <x v="0"/>
  </r>
  <r>
    <s v="L02/070/9/000188/2022"/>
    <x v="1613"/>
    <s v="16/05/2022"/>
    <x v="1"/>
    <n v="272933.61200000002"/>
    <n v="272933.61200000002"/>
    <n v="1"/>
    <x v="25"/>
    <n v="2022"/>
    <s v="2022Q2"/>
    <s v="New_Claim/ Reopening"/>
    <x v="4"/>
    <x v="0"/>
  </r>
  <r>
    <s v="L01/080/9/000020/2022"/>
    <x v="1520"/>
    <s v="16/05/2022"/>
    <x v="0"/>
    <n v="1806326.4709999999"/>
    <n v="456326.47100000002"/>
    <n v="1"/>
    <x v="25"/>
    <n v="2022"/>
    <s v="2022Q1"/>
    <s v="New_Claim/ Reopening"/>
    <x v="4"/>
    <x v="0"/>
  </r>
  <r>
    <s v="L02/070/9/000189/2022"/>
    <x v="1614"/>
    <s v="17/05/2022"/>
    <x v="1"/>
    <n v="300000"/>
    <n v="300000"/>
    <n v="1"/>
    <x v="25"/>
    <n v="2022"/>
    <s v="2022Q2"/>
    <s v="New_Claim/ Reopening"/>
    <x v="4"/>
    <x v="0"/>
  </r>
  <r>
    <s v="L02/070/9/000190/2022"/>
    <x v="1595"/>
    <s v="16/05/2022"/>
    <x v="1"/>
    <n v="80000"/>
    <n v="80000"/>
    <n v="1"/>
    <x v="25"/>
    <n v="2022"/>
    <s v="2022Q2"/>
    <s v="New_Claim/ Reopening"/>
    <x v="4"/>
    <x v="0"/>
  </r>
  <r>
    <s v="L02/070/9/001280/2020"/>
    <x v="342"/>
    <s v="17/05/2022"/>
    <x v="1"/>
    <n v="5000"/>
    <n v="5000"/>
    <n v="1"/>
    <x v="0"/>
    <n v="2022"/>
    <s v="2020Q1"/>
    <s v="New_Claim/ Reopening"/>
    <x v="3"/>
    <x v="0"/>
  </r>
  <r>
    <s v="L05/083/9/000020/2022"/>
    <x v="1530"/>
    <s v="19/05/2022"/>
    <x v="0"/>
    <n v="18000"/>
    <n v="18000"/>
    <n v="1"/>
    <x v="25"/>
    <n v="2022"/>
    <s v="2022Q1"/>
    <s v="New_Claim/ Reopening"/>
    <x v="4"/>
    <x v="0"/>
  </r>
  <r>
    <s v="L01/070/9/001281/2020"/>
    <x v="467"/>
    <s v="13/04/2022"/>
    <x v="1"/>
    <n v="205882.3529"/>
    <n v="205882.3529"/>
    <n v="1"/>
    <x v="0"/>
    <n v="2022"/>
    <s v="2020Q4"/>
    <s v="New_Claim/ Reopening"/>
    <x v="3"/>
    <x v="0"/>
  </r>
  <r>
    <s v="L01/070/9/000191/2022"/>
    <x v="1615"/>
    <s v="19/05/2022"/>
    <x v="1"/>
    <n v="5000"/>
    <n v="5000"/>
    <n v="1"/>
    <x v="25"/>
    <n v="2022"/>
    <s v="2022Q2"/>
    <s v="New_Claim/ Reopening"/>
    <x v="4"/>
    <x v="0"/>
  </r>
  <r>
    <s v="L01/070/9/001615/2021"/>
    <x v="1479"/>
    <s v="19/05/2022"/>
    <x v="1"/>
    <n v="5000"/>
    <n v="5000"/>
    <n v="1"/>
    <x v="2"/>
    <n v="2022"/>
    <s v="2021Q4"/>
    <s v="New_Claim/ Reopening"/>
    <x v="3"/>
    <x v="0"/>
  </r>
  <r>
    <s v="L01/070/9/000192/2022"/>
    <x v="1616"/>
    <s v="18/05/2022"/>
    <x v="1"/>
    <n v="39832"/>
    <n v="39832"/>
    <n v="1"/>
    <x v="25"/>
    <n v="2022"/>
    <s v="2022Q2"/>
    <s v="New_Claim/ Reopening"/>
    <x v="4"/>
    <x v="0"/>
  </r>
  <r>
    <s v="L05/070/9/000193/2022"/>
    <x v="1607"/>
    <s v="19/05/2022"/>
    <x v="1"/>
    <n v="100000"/>
    <n v="100000"/>
    <n v="1"/>
    <x v="25"/>
    <n v="2022"/>
    <s v="2022Q2"/>
    <s v="New_Claim/ Reopening"/>
    <x v="4"/>
    <x v="0"/>
  </r>
  <r>
    <s v="L01/070/9/001616/2021"/>
    <x v="1502"/>
    <s v="07/01/2022"/>
    <x v="1"/>
    <n v="10000"/>
    <n v="10000"/>
    <n v="1"/>
    <x v="2"/>
    <n v="2022"/>
    <s v="2021Q4"/>
    <s v="New_Claim/ Reopening"/>
    <x v="3"/>
    <x v="0"/>
  </r>
  <r>
    <s v="L01/070/9/000194/2022"/>
    <x v="1617"/>
    <s v="19/05/2022"/>
    <x v="1"/>
    <n v="250000"/>
    <n v="250000"/>
    <n v="1"/>
    <x v="25"/>
    <n v="2022"/>
    <s v="2022Q2"/>
    <s v="New_Claim/ Reopening"/>
    <x v="4"/>
    <x v="0"/>
  </r>
  <r>
    <s v="L01/070/9/001617/2021"/>
    <x v="1300"/>
    <s v="10/12/2021"/>
    <x v="1"/>
    <n v="80000"/>
    <n v="80000"/>
    <n v="1"/>
    <x v="2"/>
    <n v="2021"/>
    <s v="2021Q2"/>
    <s v="New_Claim/ Reopening"/>
    <x v="3"/>
    <x v="0"/>
  </r>
  <r>
    <s v="L05/070/9/000195/2022"/>
    <x v="1558"/>
    <s v="10/05/2022"/>
    <x v="1"/>
    <n v="10000"/>
    <n v="10000"/>
    <n v="1"/>
    <x v="25"/>
    <n v="2022"/>
    <s v="2022Q1"/>
    <s v="New_Claim/ Reopening"/>
    <x v="4"/>
    <x v="0"/>
  </r>
  <r>
    <s v="L05/070/9/001618/2021"/>
    <x v="1333"/>
    <s v="05/05/2022"/>
    <x v="1"/>
    <n v="50000"/>
    <n v="200000"/>
    <n v="1"/>
    <x v="2"/>
    <n v="2022"/>
    <s v="2021Q3"/>
    <s v="New_Claim/ Reopening"/>
    <x v="3"/>
    <x v="0"/>
  </r>
  <r>
    <s v="L01/080/9/000021/2022"/>
    <x v="1601"/>
    <s v="21/05/2022"/>
    <x v="0"/>
    <n v="121100"/>
    <n v="121100"/>
    <n v="1"/>
    <x v="25"/>
    <n v="2022"/>
    <s v="2022Q2"/>
    <s v="New_Claim/ Reopening"/>
    <x v="4"/>
    <x v="0"/>
  </r>
  <r>
    <s v="L05/070/9/001619/2021"/>
    <x v="1516"/>
    <s v="11/05/2022"/>
    <x v="1"/>
    <n v="80000"/>
    <n v="80000"/>
    <n v="1"/>
    <x v="2"/>
    <n v="2022"/>
    <s v="2021Q4"/>
    <s v="New_Claim/ Reopening"/>
    <x v="3"/>
    <x v="0"/>
  </r>
  <r>
    <s v="L01/080/9/000022/2022"/>
    <x v="1591"/>
    <s v="08/04/2022"/>
    <x v="0"/>
    <n v="10000"/>
    <n v="10000"/>
    <n v="1"/>
    <x v="25"/>
    <n v="2022"/>
    <s v="2022Q2"/>
    <s v="New_Claim/ Reopening"/>
    <x v="4"/>
    <x v="0"/>
  </r>
  <r>
    <s v="L01/110/9/000013/2022"/>
    <x v="1600"/>
    <s v="28/04/2022"/>
    <x v="2"/>
    <n v="44960"/>
    <n v="44960"/>
    <n v="1"/>
    <x v="25"/>
    <n v="2022"/>
    <s v="2022Q2"/>
    <s v="New_Claim/ Reopening"/>
    <x v="4"/>
    <x v="0"/>
  </r>
  <r>
    <s v="L02/070/9/001620/2021"/>
    <x v="1497"/>
    <s v="06/01/2022"/>
    <x v="1"/>
    <n v="30000"/>
    <n v="30000"/>
    <n v="1"/>
    <x v="2"/>
    <n v="2022"/>
    <s v="2021Q4"/>
    <s v="New_Claim/ Reopening"/>
    <x v="3"/>
    <x v="0"/>
  </r>
  <r>
    <s v="L01/070/9/000196/2022"/>
    <x v="1618"/>
    <s v="20/05/2022"/>
    <x v="1"/>
    <n v="150000"/>
    <n v="150000"/>
    <n v="1"/>
    <x v="25"/>
    <n v="2022"/>
    <s v="2022Q2"/>
    <s v="New_Claim/ Reopening"/>
    <x v="4"/>
    <x v="0"/>
  </r>
  <r>
    <s v="L01/070/9/000197/2022"/>
    <x v="1619"/>
    <s v="24/05/2022"/>
    <x v="1"/>
    <n v="1068647.0588"/>
    <n v="1068647.0588"/>
    <n v="1"/>
    <x v="25"/>
    <n v="2022"/>
    <s v="2022Q2"/>
    <s v="New_Claim/ Reopening"/>
    <x v="4"/>
    <x v="0"/>
  </r>
  <r>
    <s v="L01/070/9/000198/2022"/>
    <x v="1617"/>
    <s v="23/05/2022"/>
    <x v="1"/>
    <n v="500000"/>
    <n v="500000"/>
    <n v="1"/>
    <x v="25"/>
    <n v="2022"/>
    <s v="2022Q2"/>
    <s v="New_Claim/ Reopening"/>
    <x v="4"/>
    <x v="0"/>
  </r>
  <r>
    <s v="L01/080/9/000024/2022"/>
    <x v="1620"/>
    <s v="27/05/2022"/>
    <x v="0"/>
    <n v="10000"/>
    <n v="10000"/>
    <n v="1"/>
    <x v="25"/>
    <n v="2022"/>
    <s v="2022Q2"/>
    <s v="New_Claim/ Reopening"/>
    <x v="4"/>
    <x v="0"/>
  </r>
  <r>
    <s v="L01/070/9/000199/2022"/>
    <x v="1604"/>
    <s v="12/05/2022"/>
    <x v="1"/>
    <n v="100000"/>
    <n v="100000"/>
    <n v="1"/>
    <x v="25"/>
    <n v="2022"/>
    <s v="2022Q2"/>
    <s v="New_Claim/ Reopening"/>
    <x v="4"/>
    <x v="0"/>
  </r>
  <r>
    <s v="L05/801/9/000002/2022"/>
    <x v="1621"/>
    <s v="20/05/2022"/>
    <x v="0"/>
    <n v="10000"/>
    <n v="10000"/>
    <n v="1"/>
    <x v="25"/>
    <n v="2022"/>
    <s v="2022Q2"/>
    <s v="New_Claim/ Reopening"/>
    <x v="4"/>
    <x v="0"/>
  </r>
  <r>
    <s v="L01/070/9/001282/2020"/>
    <x v="1052"/>
    <s v="20/05/2022"/>
    <x v="1"/>
    <n v="588411.76470000006"/>
    <n v="588411.76470000006"/>
    <n v="1"/>
    <x v="0"/>
    <n v="2022"/>
    <s v="2020Q4"/>
    <s v="New_Claim/ Reopening"/>
    <x v="3"/>
    <x v="0"/>
  </r>
  <r>
    <s v="L01/080/9/000025/2022"/>
    <x v="1610"/>
    <s v="30/05/2022"/>
    <x v="0"/>
    <n v="82601.647100000002"/>
    <n v="82601.647100000002"/>
    <n v="1"/>
    <x v="25"/>
    <n v="2022"/>
    <s v="2022Q2"/>
    <s v="New_Claim/ Reopening"/>
    <x v="4"/>
    <x v="0"/>
  </r>
  <r>
    <s v="L01/070/9/000201/2022"/>
    <x v="1560"/>
    <s v="11/03/2022"/>
    <x v="1"/>
    <n v="10000"/>
    <n v="10000"/>
    <n v="1"/>
    <x v="25"/>
    <n v="2022"/>
    <s v="2022Q1"/>
    <s v="New_Claim/ Reopening"/>
    <x v="4"/>
    <x v="0"/>
  </r>
  <r>
    <s v="L01/070/9/000202/2022"/>
    <x v="1529"/>
    <s v="26/05/2022"/>
    <x v="1"/>
    <n v="280000"/>
    <n v="280000"/>
    <n v="1"/>
    <x v="25"/>
    <n v="2022"/>
    <s v="2022Q1"/>
    <s v="New_Claim/ Reopening"/>
    <x v="4"/>
    <x v="0"/>
  </r>
  <r>
    <s v="L01/110/9/000015/2022"/>
    <x v="1622"/>
    <s v="24/05/2022"/>
    <x v="2"/>
    <n v="94907"/>
    <n v="94907"/>
    <n v="1"/>
    <x v="25"/>
    <n v="2022"/>
    <s v="2022Q2"/>
    <s v="New_Claim/ Reopening"/>
    <x v="4"/>
    <x v="0"/>
  </r>
  <r>
    <s v="L01/070/9/000203/2022"/>
    <x v="1623"/>
    <s v="02/06/2022"/>
    <x v="1"/>
    <n v="15780"/>
    <n v="65780"/>
    <n v="1"/>
    <x v="25"/>
    <n v="2022"/>
    <s v="2022Q2"/>
    <s v="New_Claim/ Reopening"/>
    <x v="4"/>
    <x v="0"/>
  </r>
  <r>
    <s v="L01/071/9/000004/2022"/>
    <x v="1624"/>
    <s v="02/06/2022"/>
    <x v="1"/>
    <n v="100882.3529"/>
    <n v="100882.3529"/>
    <n v="1"/>
    <x v="25"/>
    <n v="2022"/>
    <s v="2022Q2"/>
    <s v="New_Claim/ Reopening"/>
    <x v="4"/>
    <x v="0"/>
  </r>
  <r>
    <s v="L01/070/9/000204/2022"/>
    <x v="1625"/>
    <s v="20/05/2022"/>
    <x v="1"/>
    <n v="100000"/>
    <n v="100000"/>
    <n v="1"/>
    <x v="25"/>
    <n v="2022"/>
    <s v="2022Q2"/>
    <s v="New_Claim/ Reopening"/>
    <x v="4"/>
    <x v="0"/>
  </r>
  <r>
    <s v="L01/070/9/000206/2022"/>
    <x v="1626"/>
    <s v="02/06/2022"/>
    <x v="1"/>
    <n v="50000"/>
    <n v="50000"/>
    <n v="1"/>
    <x v="25"/>
    <n v="2022"/>
    <s v="2022Q2"/>
    <s v="New_Claim/ Reopening"/>
    <x v="4"/>
    <x v="0"/>
  </r>
  <r>
    <s v="L01/070/9/000207/2022"/>
    <x v="1627"/>
    <s v="03/06/2022"/>
    <x v="1"/>
    <n v="10000"/>
    <n v="10000"/>
    <n v="1"/>
    <x v="25"/>
    <n v="2022"/>
    <s v="2022Q2"/>
    <s v="New_Claim/ Reopening"/>
    <x v="4"/>
    <x v="0"/>
  </r>
  <r>
    <s v="L01/070/9/000208/2022"/>
    <x v="1613"/>
    <s v="02/06/2022"/>
    <x v="1"/>
    <n v="10070"/>
    <n v="10070"/>
    <n v="1"/>
    <x v="25"/>
    <n v="2022"/>
    <s v="2022Q2"/>
    <s v="New_Claim/ Reopening"/>
    <x v="4"/>
    <x v="0"/>
  </r>
  <r>
    <s v="L01/040/9/000003/2022"/>
    <x v="1588"/>
    <s v="22/04/2022"/>
    <x v="9"/>
    <n v="62027"/>
    <n v="26836.992969170999"/>
    <n v="1"/>
    <x v="25"/>
    <n v="2022"/>
    <s v="2022Q2"/>
    <s v="New_Claim/ Reopening"/>
    <x v="4"/>
    <x v="0"/>
  </r>
  <r>
    <s v="L01/070/9/000210/2022"/>
    <x v="1628"/>
    <s v="28/05/2022"/>
    <x v="1"/>
    <n v="30000"/>
    <n v="30000"/>
    <n v="1"/>
    <x v="25"/>
    <n v="2022"/>
    <s v="2022Q2"/>
    <s v="New_Claim/ Reopening"/>
    <x v="4"/>
    <x v="0"/>
  </r>
  <r>
    <s v="L01/800/9/000369/2021"/>
    <x v="1296"/>
    <s v="20/05/2022"/>
    <x v="1"/>
    <n v="50000"/>
    <n v="50000"/>
    <n v="1"/>
    <x v="2"/>
    <n v="2022"/>
    <s v="2021Q2"/>
    <s v="New_Claim/ Reopening"/>
    <x v="3"/>
    <x v="0"/>
  </r>
  <r>
    <s v="L01/070/9/001621/2021"/>
    <x v="1629"/>
    <s v="06/06/2022"/>
    <x v="1"/>
    <n v="50000"/>
    <n v="50000"/>
    <n v="1"/>
    <x v="2"/>
    <n v="2022"/>
    <s v="2021Q4"/>
    <s v="New_Claim/ Reopening"/>
    <x v="3"/>
    <x v="0"/>
  </r>
  <r>
    <s v="L01/110/9/000016/2022"/>
    <x v="1596"/>
    <s v="17/05/2022"/>
    <x v="2"/>
    <n v="50000"/>
    <n v="50000"/>
    <n v="1"/>
    <x v="25"/>
    <n v="2022"/>
    <s v="2022Q2"/>
    <s v="New_Claim/ Reopening"/>
    <x v="4"/>
    <x v="0"/>
  </r>
  <r>
    <s v="L02/070/9/001283/2020"/>
    <x v="294"/>
    <s v="07/06/2022"/>
    <x v="1"/>
    <n v="45294.11765"/>
    <n v="45294.11765"/>
    <n v="1"/>
    <x v="0"/>
    <n v="2022"/>
    <s v="2020Q2"/>
    <s v="New_Claim/ Reopening"/>
    <x v="3"/>
    <x v="0"/>
  </r>
  <r>
    <s v="L01/088/9/000021/2022"/>
    <x v="1630"/>
    <s v="07/06/2022"/>
    <x v="0"/>
    <n v="7000"/>
    <n v="7000"/>
    <n v="1"/>
    <x v="25"/>
    <n v="2022"/>
    <s v="2022Q2"/>
    <s v="New_Claim/ Reopening"/>
    <x v="4"/>
    <x v="0"/>
  </r>
  <r>
    <s v="L01/070/9/000211/2022"/>
    <x v="1631"/>
    <s v="07/06/2022"/>
    <x v="1"/>
    <n v="15000"/>
    <n v="20000"/>
    <n v="1"/>
    <x v="25"/>
    <n v="2022"/>
    <s v="2022Q2"/>
    <s v="New_Claim/ Reopening"/>
    <x v="4"/>
    <x v="0"/>
  </r>
  <r>
    <s v="L01/070/9/000212/2022"/>
    <x v="1622"/>
    <s v="07/06/2022"/>
    <x v="1"/>
    <n v="27000"/>
    <n v="27000"/>
    <n v="1"/>
    <x v="25"/>
    <n v="2022"/>
    <s v="2022Q2"/>
    <s v="New_Claim/ Reopening"/>
    <x v="4"/>
    <x v="0"/>
  </r>
  <r>
    <s v="L01/088/9/000323/2021"/>
    <x v="1335"/>
    <s v="02/06/2022"/>
    <x v="0"/>
    <n v="50000"/>
    <n v="50000"/>
    <n v="1"/>
    <x v="2"/>
    <n v="2022"/>
    <s v="2021Q3"/>
    <s v="New_Claim/ Reopening"/>
    <x v="3"/>
    <x v="0"/>
  </r>
  <r>
    <s v="L05/070/9/001622/2021"/>
    <x v="1395"/>
    <s v="30/05/2022"/>
    <x v="1"/>
    <n v="50000"/>
    <n v="50000"/>
    <n v="1"/>
    <x v="2"/>
    <n v="2022"/>
    <s v="2021Q3"/>
    <s v="New_Claim/ Reopening"/>
    <x v="3"/>
    <x v="0"/>
  </r>
  <r>
    <s v="L05/070/9/000214/2022"/>
    <x v="1505"/>
    <s v="27/05/2022"/>
    <x v="1"/>
    <n v="436411.7647"/>
    <n v="436411.7647"/>
    <n v="1"/>
    <x v="25"/>
    <n v="2022"/>
    <s v="2022Q1"/>
    <s v="New_Claim/ Reopening"/>
    <x v="4"/>
    <x v="0"/>
  </r>
  <r>
    <s v="L01/070/9/000215/2022"/>
    <x v="1632"/>
    <s v="26/05/2022"/>
    <x v="1"/>
    <n v="352941.1765"/>
    <n v="352941.1765"/>
    <n v="1"/>
    <x v="25"/>
    <n v="2022"/>
    <s v="2022Q1"/>
    <s v="New_Claim/ Reopening"/>
    <x v="4"/>
    <x v="0"/>
  </r>
  <r>
    <s v="L01/070/9/000216/2022"/>
    <x v="1633"/>
    <s v="07/06/2022"/>
    <x v="1"/>
    <n v="250000"/>
    <n v="250000"/>
    <n v="1"/>
    <x v="25"/>
    <n v="2022"/>
    <s v="2022Q2"/>
    <s v="New_Claim/ Reopening"/>
    <x v="4"/>
    <x v="0"/>
  </r>
  <r>
    <s v="L01/070/9/000217/2022"/>
    <x v="1610"/>
    <s v="11/05/2022"/>
    <x v="1"/>
    <n v="23200"/>
    <n v="23200"/>
    <n v="1"/>
    <x v="25"/>
    <n v="2022"/>
    <s v="2022Q2"/>
    <s v="New_Claim/ Reopening"/>
    <x v="4"/>
    <x v="0"/>
  </r>
  <r>
    <s v="L05/070/9/001624/2021"/>
    <x v="1573"/>
    <s v="06/06/2022"/>
    <x v="1"/>
    <n v="50000"/>
    <n v="50000"/>
    <n v="1"/>
    <x v="2"/>
    <n v="2022"/>
    <s v="2021Q4"/>
    <s v="New_Claim/ Reopening"/>
    <x v="3"/>
    <x v="0"/>
  </r>
  <r>
    <s v="L05/083/9/000022/2022"/>
    <x v="1535"/>
    <s v="20/04/2022"/>
    <x v="0"/>
    <n v="875091.17599999998"/>
    <n v="875091.17599999998"/>
    <n v="1"/>
    <x v="25"/>
    <n v="2022"/>
    <s v="2022Q1"/>
    <s v="New_Claim/ Reopening"/>
    <x v="4"/>
    <x v="0"/>
  </r>
  <r>
    <s v="L05/070/9/001625/2021"/>
    <x v="1280"/>
    <s v="29/07/2021"/>
    <x v="1"/>
    <n v="89000"/>
    <n v="89000"/>
    <n v="1"/>
    <x v="2"/>
    <n v="2021"/>
    <s v="2021Q2"/>
    <s v="New_Claim/ Reopening"/>
    <x v="3"/>
    <x v="0"/>
  </r>
  <r>
    <s v="L01/110/9/000017/2022"/>
    <x v="1601"/>
    <s v="17/05/2022"/>
    <x v="2"/>
    <n v="39000"/>
    <n v="39000"/>
    <n v="1"/>
    <x v="25"/>
    <n v="2022"/>
    <s v="2022Q2"/>
    <s v="New_Claim/ Reopening"/>
    <x v="4"/>
    <x v="0"/>
  </r>
  <r>
    <s v="L01/070/9/000218/2022"/>
    <x v="1634"/>
    <s v="16/06/2022"/>
    <x v="1"/>
    <n v="200000"/>
    <n v="300000"/>
    <n v="1"/>
    <x v="25"/>
    <n v="2022"/>
    <s v="2022Q2"/>
    <s v="New_Claim/ Reopening"/>
    <x v="4"/>
    <x v="0"/>
  </r>
  <r>
    <s v="L01/103/9/000013/2021"/>
    <x v="1457"/>
    <s v="08/04/2022"/>
    <x v="4"/>
    <n v="55000"/>
    <n v="55000"/>
    <n v="1"/>
    <x v="2"/>
    <n v="2022"/>
    <s v="2021Q4"/>
    <s v="New_Claim/ Reopening"/>
    <x v="3"/>
    <x v="0"/>
  </r>
  <r>
    <s v="L01/070/9/000219/2022"/>
    <x v="1635"/>
    <s v="16/06/2022"/>
    <x v="1"/>
    <n v="20000"/>
    <n v="20000"/>
    <n v="1"/>
    <x v="25"/>
    <n v="2022"/>
    <s v="2022Q2"/>
    <s v="New_Claim/ Reopening"/>
    <x v="4"/>
    <x v="0"/>
  </r>
  <r>
    <s v="L05/070/9/000220/2022"/>
    <x v="1628"/>
    <s v="14/06/2022"/>
    <x v="1"/>
    <n v="267285.86170000001"/>
    <n v="267285.86170000001"/>
    <n v="1"/>
    <x v="25"/>
    <n v="2022"/>
    <s v="2022Q2"/>
    <s v="New_Claim/ Reopening"/>
    <x v="4"/>
    <x v="0"/>
  </r>
  <r>
    <s v="L01/040/9/000004/2022"/>
    <x v="1613"/>
    <s v="27/04/2022"/>
    <x v="9"/>
    <n v="100000"/>
    <n v="6839.6429817850003"/>
    <n v="1"/>
    <x v="25"/>
    <n v="2022"/>
    <s v="2022Q2"/>
    <s v="New_Claim/ Reopening"/>
    <x v="4"/>
    <x v="0"/>
  </r>
  <r>
    <s v="L02/080/9/000027/2022"/>
    <x v="1636"/>
    <s v="17/05/2022"/>
    <x v="1"/>
    <n v="90400"/>
    <n v="90400"/>
    <n v="1"/>
    <x v="25"/>
    <n v="2022"/>
    <s v="2022Q2"/>
    <s v="New_Claim/ Reopening"/>
    <x v="4"/>
    <x v="0"/>
  </r>
  <r>
    <s v="L01/070/9/000221/2022"/>
    <x v="1540"/>
    <s v="13/06/2022"/>
    <x v="1"/>
    <n v="205882.3529"/>
    <n v="205882.3529"/>
    <n v="1"/>
    <x v="25"/>
    <n v="2022"/>
    <s v="2022Q1"/>
    <s v="New_Claim/ Reopening"/>
    <x v="4"/>
    <x v="0"/>
  </r>
  <r>
    <s v="L01/070/9/000222/2022"/>
    <x v="1637"/>
    <s v="17/06/2022"/>
    <x v="1"/>
    <n v="125000"/>
    <n v="125000"/>
    <n v="1"/>
    <x v="25"/>
    <n v="2022"/>
    <s v="2022Q2"/>
    <s v="New_Claim/ Reopening"/>
    <x v="4"/>
    <x v="0"/>
  </r>
  <r>
    <s v="L05/070/9/000223/2022"/>
    <x v="1637"/>
    <s v="10/06/2022"/>
    <x v="1"/>
    <n v="80000"/>
    <n v="80000"/>
    <n v="1"/>
    <x v="25"/>
    <n v="2022"/>
    <s v="2022Q2"/>
    <s v="New_Claim/ Reopening"/>
    <x v="4"/>
    <x v="0"/>
  </r>
  <r>
    <s v="L02/070/9/001626/2021"/>
    <x v="1320"/>
    <s v="16/06/2022"/>
    <x v="1"/>
    <n v="50000"/>
    <n v="50000"/>
    <n v="1"/>
    <x v="2"/>
    <n v="2022"/>
    <s v="2021Q1"/>
    <s v="New_Claim/ Reopening"/>
    <x v="3"/>
    <x v="0"/>
  </r>
  <r>
    <s v="L15/070/9/001284/2020"/>
    <x v="421"/>
    <s v="17/06/2022"/>
    <x v="1"/>
    <n v="50000"/>
    <n v="50000"/>
    <n v="1"/>
    <x v="0"/>
    <n v="2022"/>
    <s v="2020Q3"/>
    <s v="New_Claim/ Reopening"/>
    <x v="3"/>
    <x v="0"/>
  </r>
  <r>
    <s v="L01/070/9/000224/2022"/>
    <x v="1638"/>
    <s v="20/06/2022"/>
    <x v="1"/>
    <n v="90000"/>
    <n v="90000"/>
    <n v="1"/>
    <x v="25"/>
    <n v="2022"/>
    <s v="2022Q1"/>
    <s v="New_Claim/ Reopening"/>
    <x v="4"/>
    <x v="0"/>
  </r>
  <r>
    <s v="L02/070/9/000225/2022"/>
    <x v="1639"/>
    <s v="20/06/2022"/>
    <x v="1"/>
    <n v="100000"/>
    <n v="100000"/>
    <n v="1"/>
    <x v="25"/>
    <n v="2022"/>
    <s v="2022Q2"/>
    <s v="New_Claim/ Reopening"/>
    <x v="4"/>
    <x v="0"/>
  </r>
  <r>
    <s v="L01/070/9/001627/2021"/>
    <x v="1348"/>
    <s v="15/09/2021"/>
    <x v="1"/>
    <n v="10000"/>
    <n v="10000"/>
    <n v="1"/>
    <x v="2"/>
    <n v="2021"/>
    <s v="2021Q3"/>
    <s v="New_Claim/ Reopening"/>
    <x v="3"/>
    <x v="0"/>
  </r>
  <r>
    <s v="L01/080/9/000105/2019"/>
    <x v="913"/>
    <s v="17/06/2022"/>
    <x v="0"/>
    <n v="50000"/>
    <n v="50000"/>
    <n v="1"/>
    <x v="1"/>
    <n v="2022"/>
    <s v="2019Q2"/>
    <s v="New_Claim/ Reopening"/>
    <x v="3"/>
    <x v="0"/>
  </r>
  <r>
    <s v="L01/088/9/000023/2022"/>
    <x v="1640"/>
    <s v="17/06/2022"/>
    <x v="0"/>
    <n v="220000"/>
    <n v="220000"/>
    <n v="1"/>
    <x v="25"/>
    <n v="2022"/>
    <s v="2022Q2"/>
    <s v="New_Claim/ Reopening"/>
    <x v="4"/>
    <x v="0"/>
  </r>
  <r>
    <s v="L02/070/9/000226/2022"/>
    <x v="1641"/>
    <s v="21/06/2022"/>
    <x v="1"/>
    <n v="100000"/>
    <n v="100000"/>
    <n v="1"/>
    <x v="25"/>
    <n v="2022"/>
    <s v="2022Q2"/>
    <s v="New_Claim/ Reopening"/>
    <x v="4"/>
    <x v="0"/>
  </r>
  <r>
    <s v="L01/023/9/000003/2020"/>
    <x v="14"/>
    <s v="18/08/2021"/>
    <x v="3"/>
    <n v="230588.2353"/>
    <n v="230588.2353"/>
    <n v="1"/>
    <x v="0"/>
    <n v="2021"/>
    <s v="2020Q4"/>
    <s v="New_Claim/ Reopening"/>
    <x v="3"/>
    <x v="0"/>
  </r>
  <r>
    <s v="L05/070/9/000227/2022"/>
    <x v="1642"/>
    <s v="24/06/2022"/>
    <x v="1"/>
    <n v="100000"/>
    <n v="100000"/>
    <n v="1"/>
    <x v="25"/>
    <n v="2022"/>
    <s v="2022Q2"/>
    <s v="New_Claim/ Reopening"/>
    <x v="4"/>
    <x v="0"/>
  </r>
  <r>
    <s v="L01/070/9/000228/2022"/>
    <x v="1643"/>
    <s v="23/06/2022"/>
    <x v="1"/>
    <n v="16000"/>
    <n v="16000"/>
    <n v="1"/>
    <x v="25"/>
    <n v="2022"/>
    <s v="2022Q2"/>
    <s v="New_Claim/ Reopening"/>
    <x v="4"/>
    <x v="0"/>
  </r>
  <r>
    <s v="L05/070/9/000229/2022"/>
    <x v="1572"/>
    <s v="24/06/2022"/>
    <x v="1"/>
    <n v="94811.705900000001"/>
    <n v="94811.705900000001"/>
    <n v="1"/>
    <x v="25"/>
    <n v="2022"/>
    <s v="2022Q1"/>
    <s v="New_Claim/ Reopening"/>
    <x v="4"/>
    <x v="0"/>
  </r>
  <r>
    <s v="L01/070/9/000230/2022"/>
    <x v="1644"/>
    <s v="22/06/2022"/>
    <x v="1"/>
    <n v="100000"/>
    <n v="100000"/>
    <n v="1"/>
    <x v="25"/>
    <n v="2022"/>
    <s v="2022Q2"/>
    <s v="New_Claim/ Reopening"/>
    <x v="4"/>
    <x v="0"/>
  </r>
  <r>
    <s v="L01/080/9/000371/2021"/>
    <x v="1603"/>
    <s v="26/06/2022"/>
    <x v="0"/>
    <n v="10000"/>
    <n v="10000"/>
    <n v="1"/>
    <x v="2"/>
    <n v="2022"/>
    <s v="2021Q3"/>
    <s v="New_Claim/ Reopening"/>
    <x v="3"/>
    <x v="0"/>
  </r>
  <r>
    <s v="L01/070/9/000231/2022"/>
    <x v="1645"/>
    <s v="27/06/2022"/>
    <x v="1"/>
    <n v="0"/>
    <n v="20000"/>
    <n v="1"/>
    <x v="25"/>
    <n v="2022"/>
    <s v="2022Q2"/>
    <s v="New_Claim/ Reopening"/>
    <x v="4"/>
    <x v="0"/>
  </r>
  <r>
    <s v="L01/088/9/000025/2022"/>
    <x v="1646"/>
    <s v="22/06/2022"/>
    <x v="0"/>
    <n v="210000"/>
    <n v="210000"/>
    <n v="1"/>
    <x v="25"/>
    <n v="2022"/>
    <s v="2022Q2"/>
    <s v="New_Claim/ Reopening"/>
    <x v="4"/>
    <x v="0"/>
  </r>
  <r>
    <s v="L01/080/9/000028/2022"/>
    <x v="1647"/>
    <s v="27/06/2022"/>
    <x v="0"/>
    <n v="80000"/>
    <n v="80000"/>
    <n v="1"/>
    <x v="25"/>
    <n v="2022"/>
    <s v="2022Q2"/>
    <s v="New_Claim/ Reopening"/>
    <x v="4"/>
    <x v="0"/>
  </r>
  <r>
    <s v="L02/070/9/000232/2022"/>
    <x v="1647"/>
    <s v="28/06/2022"/>
    <x v="1"/>
    <n v="7100"/>
    <n v="7100"/>
    <n v="1"/>
    <x v="25"/>
    <n v="2022"/>
    <s v="2022Q2"/>
    <s v="New_Claim/ Reopening"/>
    <x v="4"/>
    <x v="0"/>
  </r>
  <r>
    <s v="L01/070/9/000233/2022"/>
    <x v="1648"/>
    <s v="28/06/2022"/>
    <x v="1"/>
    <n v="160000"/>
    <n v="160000"/>
    <n v="1"/>
    <x v="25"/>
    <n v="2022"/>
    <s v="2022Q2"/>
    <s v="New_Claim/ Reopening"/>
    <x v="4"/>
    <x v="0"/>
  </r>
  <r>
    <s v="L01/111/9/000001/2022"/>
    <x v="1506"/>
    <s v="24/06/2022"/>
    <x v="2"/>
    <n v="100000"/>
    <n v="100000"/>
    <n v="1"/>
    <x v="25"/>
    <n v="2022"/>
    <s v="2022Q1"/>
    <s v="New_Claim/ Reopening"/>
    <x v="4"/>
    <x v="0"/>
  </r>
  <r>
    <s v="L01/111/9/000003/2021"/>
    <x v="1495"/>
    <s v="24/06/2022"/>
    <x v="2"/>
    <n v="50000"/>
    <n v="50000"/>
    <n v="1"/>
    <x v="2"/>
    <n v="2022"/>
    <s v="2021Q4"/>
    <s v="New_Claim/ Reopening"/>
    <x v="3"/>
    <x v="0"/>
  </r>
  <r>
    <s v="L01/080/9/000372/2021"/>
    <x v="1581"/>
    <s v="20/06/2022"/>
    <x v="0"/>
    <n v="100000"/>
    <n v="100000"/>
    <n v="1"/>
    <x v="2"/>
    <n v="2022"/>
    <s v="2021Q2"/>
    <s v="New_Claim/ Reopening"/>
    <x v="3"/>
    <x v="0"/>
  </r>
  <r>
    <s v="L02/101/9/000001/2022"/>
    <x v="1649"/>
    <s v="23/06/2022"/>
    <x v="4"/>
    <n v="61764.705880000001"/>
    <n v="61764.705880000001"/>
    <n v="1"/>
    <x v="25"/>
    <n v="2022"/>
    <s v="2022Q2"/>
    <s v="New_Claim/ Reopening"/>
    <x v="4"/>
    <x v="0"/>
  </r>
  <r>
    <s v="L15/080/9/000029/2022"/>
    <x v="1650"/>
    <s v="05/07/2022"/>
    <x v="0"/>
    <n v="492343.52941000002"/>
    <n v="492343.52941000002"/>
    <n v="1"/>
    <x v="25"/>
    <n v="2022"/>
    <s v="2022Q3"/>
    <s v="New_Claim/ Reopening"/>
    <x v="4"/>
    <x v="0"/>
  </r>
  <r>
    <s v="L01/070/9/000235/2022"/>
    <x v="1651"/>
    <s v="07/07/2022"/>
    <x v="1"/>
    <n v="300000"/>
    <n v="300000"/>
    <n v="1"/>
    <x v="25"/>
    <n v="2022"/>
    <s v="2022Q3"/>
    <s v="New_Claim/ Reopening"/>
    <x v="4"/>
    <x v="0"/>
  </r>
  <r>
    <s v="L01/070/9/000236/2022"/>
    <x v="1652"/>
    <s v="01/07/2022"/>
    <x v="1"/>
    <n v="9000"/>
    <n v="9000"/>
    <n v="1"/>
    <x v="25"/>
    <n v="2022"/>
    <s v="2022Q2"/>
    <s v="New_Claim/ Reopening"/>
    <x v="4"/>
    <x v="0"/>
  </r>
  <r>
    <s v="L01/087/9/000030/2022"/>
    <x v="1620"/>
    <s v="24/06/2022"/>
    <x v="0"/>
    <n v="50000"/>
    <n v="50000"/>
    <n v="1"/>
    <x v="25"/>
    <n v="2022"/>
    <s v="2022Q2"/>
    <s v="New_Claim/ Reopening"/>
    <x v="4"/>
    <x v="0"/>
  </r>
  <r>
    <s v="L01/070/9/000237/2022"/>
    <x v="1645"/>
    <s v="05/07/2022"/>
    <x v="1"/>
    <n v="100000"/>
    <n v="100000"/>
    <n v="1"/>
    <x v="25"/>
    <n v="2022"/>
    <s v="2022Q2"/>
    <s v="New_Claim/ Reopening"/>
    <x v="4"/>
    <x v="0"/>
  </r>
  <r>
    <s v="L01/042/9/000006/2021"/>
    <x v="1361"/>
    <s v="25/06/2022"/>
    <x v="9"/>
    <n v="1000000"/>
    <n v="40000"/>
    <n v="0"/>
    <x v="2"/>
    <n v="2022"/>
    <s v="2021Q3"/>
    <s v="New_Claim/ Reopening"/>
    <x v="3"/>
    <x v="0"/>
  </r>
  <r>
    <s v="L01/023/9/000004/2021"/>
    <x v="1262"/>
    <s v="03/06/2022"/>
    <x v="3"/>
    <n v="100000"/>
    <n v="100000"/>
    <n v="1"/>
    <x v="2"/>
    <n v="2022"/>
    <s v="2021Q2"/>
    <s v="New_Claim/ Reopening"/>
    <x v="3"/>
    <x v="0"/>
  </r>
  <r>
    <s v="L01/070/9/000238/2022"/>
    <x v="1653"/>
    <s v="05/07/2022"/>
    <x v="1"/>
    <n v="95000"/>
    <n v="95000"/>
    <n v="1"/>
    <x v="25"/>
    <n v="2022"/>
    <s v="2022Q2"/>
    <s v="New_Claim/ Reopening"/>
    <x v="4"/>
    <x v="0"/>
  </r>
  <r>
    <s v="L01/110/9/000020/2022"/>
    <x v="1654"/>
    <s v="05/07/2022"/>
    <x v="2"/>
    <n v="18750"/>
    <n v="18750"/>
    <n v="1"/>
    <x v="25"/>
    <n v="2022"/>
    <s v="2022Q2"/>
    <s v="New_Claim/ Reopening"/>
    <x v="4"/>
    <x v="0"/>
  </r>
  <r>
    <s v="L01/088/9/000017/2017"/>
    <x v="1655"/>
    <s v="07/07/2022"/>
    <x v="0"/>
    <n v="100000"/>
    <n v="100000"/>
    <n v="1"/>
    <x v="14"/>
    <n v="2022"/>
    <s v="2017Q1"/>
    <s v="New_Claim/ Reopening"/>
    <x v="3"/>
    <x v="0"/>
  </r>
  <r>
    <s v="L05/070/9/000239/2022"/>
    <x v="1656"/>
    <s v="27/06/2022"/>
    <x v="1"/>
    <n v="247058.8235"/>
    <n v="247058.8235"/>
    <n v="1"/>
    <x v="25"/>
    <n v="2022"/>
    <s v="2022Q2"/>
    <s v="New_Claim/ Reopening"/>
    <x v="4"/>
    <x v="0"/>
  </r>
  <r>
    <s v="L01/110/9/000021/2022"/>
    <x v="1657"/>
    <s v="07/07/2022"/>
    <x v="2"/>
    <n v="50000"/>
    <n v="50000"/>
    <n v="1"/>
    <x v="25"/>
    <n v="2022"/>
    <s v="2022Q2"/>
    <s v="New_Claim/ Reopening"/>
    <x v="4"/>
    <x v="0"/>
  </r>
  <r>
    <s v="L01/110/9/000042/2021"/>
    <x v="1519"/>
    <s v="08/07/2022"/>
    <x v="2"/>
    <n v="50000"/>
    <n v="50000"/>
    <n v="1"/>
    <x v="2"/>
    <n v="2022"/>
    <s v="2021Q4"/>
    <s v="New_Claim/ Reopening"/>
    <x v="3"/>
    <x v="0"/>
  </r>
  <r>
    <s v="L01/070/9/000240/2022"/>
    <x v="1658"/>
    <s v="13/07/2022"/>
    <x v="1"/>
    <n v="100000"/>
    <n v="100000"/>
    <n v="1"/>
    <x v="25"/>
    <n v="2022"/>
    <s v="2022Q3"/>
    <s v="New_Claim/ Reopening"/>
    <x v="4"/>
    <x v="0"/>
  </r>
  <r>
    <s v="L01/080/9/000031/2022"/>
    <x v="1577"/>
    <s v="14/07/2022"/>
    <x v="0"/>
    <n v="50000"/>
    <n v="50000"/>
    <n v="1"/>
    <x v="25"/>
    <n v="2022"/>
    <s v="2022Q1"/>
    <s v="New_Claim/ Reopening"/>
    <x v="4"/>
    <x v="0"/>
  </r>
  <r>
    <s v="L15/070/9/000241/2022"/>
    <x v="1659"/>
    <s v="14/07/2022"/>
    <x v="1"/>
    <n v="100000"/>
    <n v="100000"/>
    <n v="1"/>
    <x v="25"/>
    <n v="2022"/>
    <s v="2022Q3"/>
    <s v="New_Claim/ Reopening"/>
    <x v="4"/>
    <x v="0"/>
  </r>
  <r>
    <s v="L01/070/9/000243/2022"/>
    <x v="1660"/>
    <s v="14/07/2022"/>
    <x v="1"/>
    <n v="14000"/>
    <n v="14000"/>
    <n v="1"/>
    <x v="25"/>
    <n v="2022"/>
    <s v="2022Q3"/>
    <s v="New_Claim/ Reopening"/>
    <x v="4"/>
    <x v="0"/>
  </r>
  <r>
    <s v="L01/088/9/000026/2022"/>
    <x v="1661"/>
    <s v="18/07/2022"/>
    <x v="0"/>
    <n v="10000"/>
    <n v="10000"/>
    <n v="1"/>
    <x v="25"/>
    <n v="2022"/>
    <s v="2022Q3"/>
    <s v="New_Claim/ Reopening"/>
    <x v="4"/>
    <x v="0"/>
  </r>
  <r>
    <s v="L01/070/9/000244/2022"/>
    <x v="1662"/>
    <s v="18/07/2022"/>
    <x v="1"/>
    <n v="100000"/>
    <n v="100000"/>
    <n v="1"/>
    <x v="25"/>
    <n v="2022"/>
    <s v="2022Q3"/>
    <s v="New_Claim/ Reopening"/>
    <x v="4"/>
    <x v="0"/>
  </r>
  <r>
    <s v="L01/070/9/000245/2022"/>
    <x v="1653"/>
    <s v="19/07/2022"/>
    <x v="1"/>
    <n v="22364"/>
    <n v="22364"/>
    <n v="1"/>
    <x v="25"/>
    <n v="2022"/>
    <s v="2022Q2"/>
    <s v="New_Claim/ Reopening"/>
    <x v="4"/>
    <x v="0"/>
  </r>
  <r>
    <s v="L02/070/9/000246/2022"/>
    <x v="1663"/>
    <s v="20/07/2022"/>
    <x v="1"/>
    <n v="480000"/>
    <n v="480000"/>
    <n v="1"/>
    <x v="25"/>
    <n v="2022"/>
    <s v="2022Q3"/>
    <s v="New_Claim/ Reopening"/>
    <x v="4"/>
    <x v="0"/>
  </r>
  <r>
    <s v="L01/088/9/000027/2022"/>
    <x v="1664"/>
    <s v="21/07/2022"/>
    <x v="0"/>
    <n v="100000"/>
    <n v="100000"/>
    <n v="1"/>
    <x v="25"/>
    <n v="2022"/>
    <s v="2022Q3"/>
    <s v="New_Claim/ Reopening"/>
    <x v="4"/>
    <x v="0"/>
  </r>
  <r>
    <s v="L05/070/9/000247/2022"/>
    <x v="1665"/>
    <s v="21/07/2022"/>
    <x v="1"/>
    <n v="90588.2353"/>
    <n v="90588.2353"/>
    <n v="1"/>
    <x v="25"/>
    <n v="2022"/>
    <s v="2022Q3"/>
    <s v="New_Claim/ Reopening"/>
    <x v="4"/>
    <x v="0"/>
  </r>
  <r>
    <s v="L02/070/9/000248/2022"/>
    <x v="1666"/>
    <s v="21/07/2022"/>
    <x v="1"/>
    <n v="22500"/>
    <n v="22500"/>
    <n v="1"/>
    <x v="25"/>
    <n v="2022"/>
    <s v="2022Q3"/>
    <s v="New_Claim/ Reopening"/>
    <x v="4"/>
    <x v="0"/>
  </r>
  <r>
    <s v="L01/070/9/000249/2022"/>
    <x v="1666"/>
    <s v="21/07/2022"/>
    <x v="1"/>
    <n v="213828.6894"/>
    <n v="213828.6894"/>
    <n v="1"/>
    <x v="25"/>
    <n v="2022"/>
    <s v="2022Q3"/>
    <s v="New_Claim/ Reopening"/>
    <x v="4"/>
    <x v="0"/>
  </r>
  <r>
    <s v="L01/087/9/000032/2022"/>
    <x v="1560"/>
    <s v="22/07/2022"/>
    <x v="0"/>
    <n v="100000"/>
    <n v="100000"/>
    <n v="1"/>
    <x v="25"/>
    <n v="2022"/>
    <s v="2022Q1"/>
    <s v="New_Claim/ Reopening"/>
    <x v="4"/>
    <x v="0"/>
  </r>
  <r>
    <s v="L01/087/9/000033/2022"/>
    <x v="1560"/>
    <s v="22/07/2022"/>
    <x v="0"/>
    <n v="50000"/>
    <n v="50000"/>
    <n v="1"/>
    <x v="25"/>
    <n v="2022"/>
    <s v="2022Q1"/>
    <s v="New_Claim/ Reopening"/>
    <x v="4"/>
    <x v="0"/>
  </r>
  <r>
    <s v="L01/070/9/000250/2022"/>
    <x v="1667"/>
    <s v="22/07/2022"/>
    <x v="1"/>
    <n v="97617.647060000003"/>
    <n v="97617.647060000003"/>
    <n v="1"/>
    <x v="25"/>
    <n v="2022"/>
    <s v="2022Q3"/>
    <s v="New_Claim/ Reopening"/>
    <x v="4"/>
    <x v="0"/>
  </r>
  <r>
    <s v="L01/083/9/000028/2022"/>
    <x v="1648"/>
    <s v="23/07/2022"/>
    <x v="0"/>
    <n v="25500"/>
    <n v="25500"/>
    <n v="1"/>
    <x v="25"/>
    <n v="2022"/>
    <s v="2022Q2"/>
    <s v="New_Claim/ Reopening"/>
    <x v="4"/>
    <x v="0"/>
  </r>
  <r>
    <s v="L01/070/9/000251/2022"/>
    <x v="1650"/>
    <s v="22/07/2022"/>
    <x v="1"/>
    <n v="100000"/>
    <n v="100000"/>
    <n v="1"/>
    <x v="25"/>
    <n v="2022"/>
    <s v="2022Q3"/>
    <s v="New_Claim/ Reopening"/>
    <x v="4"/>
    <x v="0"/>
  </r>
  <r>
    <s v="L01/062/9/000027/2021"/>
    <x v="1428"/>
    <s v="25/07/2022"/>
    <x v="8"/>
    <n v="50000"/>
    <n v="50000"/>
    <n v="1"/>
    <x v="2"/>
    <n v="2022"/>
    <s v="2021Q4"/>
    <s v="New_Claim/ Reopening"/>
    <x v="3"/>
    <x v="0"/>
  </r>
  <r>
    <s v="L01/062/9/000001/2022"/>
    <x v="1648"/>
    <s v="25/07/2022"/>
    <x v="8"/>
    <n v="50000"/>
    <n v="50000"/>
    <n v="1"/>
    <x v="25"/>
    <n v="2022"/>
    <s v="2022Q2"/>
    <s v="New_Claim/ Reopening"/>
    <x v="4"/>
    <x v="0"/>
  </r>
  <r>
    <s v="L01/062/9/000028/2021"/>
    <x v="1451"/>
    <s v="25/07/2022"/>
    <x v="8"/>
    <n v="50000"/>
    <n v="50000"/>
    <n v="1"/>
    <x v="2"/>
    <n v="2022"/>
    <s v="2021Q4"/>
    <s v="New_Claim/ Reopening"/>
    <x v="3"/>
    <x v="0"/>
  </r>
  <r>
    <s v="L01/062/9/000002/2022"/>
    <x v="1564"/>
    <s v="25/07/2022"/>
    <x v="8"/>
    <n v="60000"/>
    <n v="60000"/>
    <n v="1"/>
    <x v="25"/>
    <n v="2022"/>
    <s v="2022Q1"/>
    <s v="New_Claim/ Reopening"/>
    <x v="4"/>
    <x v="0"/>
  </r>
  <r>
    <s v="L01/062/9/000003/2022"/>
    <x v="1644"/>
    <s v="25/07/2022"/>
    <x v="8"/>
    <n v="50000"/>
    <n v="50000"/>
    <n v="1"/>
    <x v="25"/>
    <n v="2022"/>
    <s v="2022Q2"/>
    <s v="New_Claim/ Reopening"/>
    <x v="4"/>
    <x v="0"/>
  </r>
  <r>
    <s v="L01/062/9/000029/2021"/>
    <x v="1414"/>
    <s v="25/07/2022"/>
    <x v="8"/>
    <n v="50000"/>
    <n v="50000"/>
    <n v="1"/>
    <x v="2"/>
    <n v="2022"/>
    <s v="2021Q4"/>
    <s v="New_Claim/ Reopening"/>
    <x v="3"/>
    <x v="0"/>
  </r>
  <r>
    <s v="L01/062/9/000004/2022"/>
    <x v="1591"/>
    <s v="25/07/2022"/>
    <x v="8"/>
    <n v="50000"/>
    <n v="50000"/>
    <n v="1"/>
    <x v="25"/>
    <n v="2022"/>
    <s v="2022Q2"/>
    <s v="New_Claim/ Reopening"/>
    <x v="4"/>
    <x v="0"/>
  </r>
  <r>
    <s v="L01/062/9/000005/2022"/>
    <x v="1616"/>
    <s v="25/07/2022"/>
    <x v="8"/>
    <n v="50000"/>
    <n v="50000"/>
    <n v="1"/>
    <x v="25"/>
    <n v="2022"/>
    <s v="2022Q2"/>
    <s v="New_Claim/ Reopening"/>
    <x v="4"/>
    <x v="0"/>
  </r>
  <r>
    <s v="L01/070/9/000252/2022"/>
    <x v="1668"/>
    <s v="26/07/2022"/>
    <x v="1"/>
    <n v="100000"/>
    <n v="100000"/>
    <n v="1"/>
    <x v="25"/>
    <n v="2022"/>
    <s v="2022Q3"/>
    <s v="New_Claim/ Reopening"/>
    <x v="4"/>
    <x v="0"/>
  </r>
  <r>
    <s v="L01/070/9/000253/2022"/>
    <x v="1669"/>
    <s v="26/07/2022"/>
    <x v="1"/>
    <n v="100000"/>
    <n v="100000"/>
    <n v="1"/>
    <x v="25"/>
    <n v="2022"/>
    <s v="2022Q3"/>
    <s v="New_Claim/ Reopening"/>
    <x v="4"/>
    <x v="0"/>
  </r>
  <r>
    <s v="L01/070/9/000254/2022"/>
    <x v="1670"/>
    <s v="26/07/2022"/>
    <x v="1"/>
    <n v="17000"/>
    <n v="17000"/>
    <n v="1"/>
    <x v="25"/>
    <n v="2022"/>
    <s v="2022Q3"/>
    <s v="New_Claim/ Reopening"/>
    <x v="4"/>
    <x v="0"/>
  </r>
  <r>
    <s v="L01/080/9/000373/2021"/>
    <x v="1266"/>
    <s v="07/07/2022"/>
    <x v="0"/>
    <n v="144117.6471"/>
    <n v="144117.6471"/>
    <n v="1"/>
    <x v="2"/>
    <n v="2022"/>
    <s v="2021Q2"/>
    <s v="New_Claim/ Reopening"/>
    <x v="3"/>
    <x v="0"/>
  </r>
  <r>
    <s v="L01/026/9/000001/2020"/>
    <x v="941"/>
    <s v="25/07/2022"/>
    <x v="3"/>
    <n v="6764800"/>
    <n v="504654.08000000002"/>
    <n v="1"/>
    <x v="0"/>
    <n v="2022"/>
    <s v="2020Q1"/>
    <s v="New_Claim/ Reopening"/>
    <x v="3"/>
    <x v="0"/>
  </r>
  <r>
    <s v="L02/070/9/000255/2022"/>
    <x v="1662"/>
    <s v="27/07/2022"/>
    <x v="1"/>
    <n v="50000"/>
    <n v="50000"/>
    <n v="1"/>
    <x v="25"/>
    <n v="2022"/>
    <s v="2022Q3"/>
    <s v="New_Claim/ Reopening"/>
    <x v="4"/>
    <x v="0"/>
  </r>
  <r>
    <s v="L01/070/9/000256/2022"/>
    <x v="1671"/>
    <s v="27/07/2022"/>
    <x v="1"/>
    <n v="18760"/>
    <n v="18760"/>
    <n v="1"/>
    <x v="25"/>
    <n v="2022"/>
    <s v="2022Q3"/>
    <s v="New_Claim/ Reopening"/>
    <x v="4"/>
    <x v="0"/>
  </r>
  <r>
    <s v="L01/070/9/000257/2022"/>
    <x v="1668"/>
    <s v="27/07/2022"/>
    <x v="1"/>
    <n v="100000"/>
    <n v="100000"/>
    <n v="1"/>
    <x v="25"/>
    <n v="2022"/>
    <s v="2022Q3"/>
    <s v="New_Claim/ Reopening"/>
    <x v="4"/>
    <x v="0"/>
  </r>
  <r>
    <s v="L01/070/9/000258/2022"/>
    <x v="1665"/>
    <s v="28/07/2022"/>
    <x v="1"/>
    <n v="100000"/>
    <n v="100000"/>
    <n v="1"/>
    <x v="25"/>
    <n v="2022"/>
    <s v="2022Q3"/>
    <s v="New_Claim/ Reopening"/>
    <x v="4"/>
    <x v="0"/>
  </r>
  <r>
    <s v="L01/070/9/000259/2022"/>
    <x v="1522"/>
    <s v="21/06/2022"/>
    <x v="1"/>
    <n v="100000"/>
    <n v="100000"/>
    <n v="1"/>
    <x v="25"/>
    <n v="2022"/>
    <s v="2022Q1"/>
    <s v="New_Claim/ Reopening"/>
    <x v="4"/>
    <x v="0"/>
  </r>
  <r>
    <s v="L01/070/9/000260/2022"/>
    <x v="1672"/>
    <s v="02/08/2022"/>
    <x v="1"/>
    <n v="100000"/>
    <n v="100000"/>
    <n v="1"/>
    <x v="25"/>
    <n v="2022"/>
    <s v="2022Q3"/>
    <s v="New_Claim/ Reopening"/>
    <x v="4"/>
    <x v="0"/>
  </r>
  <r>
    <s v="L05/070/9/000464/2019"/>
    <x v="180"/>
    <s v="13/07/2022"/>
    <x v="1"/>
    <n v="50000"/>
    <n v="50000"/>
    <n v="1"/>
    <x v="1"/>
    <n v="2022"/>
    <s v="2019Q3"/>
    <s v="New_Claim/ Reopening"/>
    <x v="3"/>
    <x v="0"/>
  </r>
  <r>
    <s v="L01/110/9/000043/2021"/>
    <x v="1459"/>
    <s v="31/01/2022"/>
    <x v="2"/>
    <n v="347471.6202"/>
    <n v="347471.6202"/>
    <n v="1"/>
    <x v="2"/>
    <n v="2022"/>
    <s v="2021Q4"/>
    <s v="New_Claim/ Reopening"/>
    <x v="3"/>
    <x v="0"/>
  </r>
  <r>
    <s v="L01/110/9/000022/2022"/>
    <x v="1673"/>
    <s v="04/08/2022"/>
    <x v="2"/>
    <n v="50000"/>
    <n v="50000"/>
    <n v="1"/>
    <x v="25"/>
    <n v="2022"/>
    <s v="2022Q3"/>
    <s v="New_Claim/ Reopening"/>
    <x v="4"/>
    <x v="0"/>
  </r>
  <r>
    <s v="L02/087/9/000035/2022"/>
    <x v="1666"/>
    <s v="04/08/2022"/>
    <x v="0"/>
    <n v="630055.29410000006"/>
    <n v="630055.29410000006"/>
    <n v="1"/>
    <x v="25"/>
    <n v="2022"/>
    <s v="2022Q3"/>
    <s v="New_Claim/ Reopening"/>
    <x v="4"/>
    <x v="0"/>
  </r>
  <r>
    <s v="L01/080/9/000374/2021"/>
    <x v="1477"/>
    <s v="17/01/2022"/>
    <x v="0"/>
    <n v="28850"/>
    <n v="28850"/>
    <n v="1"/>
    <x v="2"/>
    <n v="2022"/>
    <s v="2021Q4"/>
    <s v="New_Claim/ Reopening"/>
    <x v="3"/>
    <x v="0"/>
  </r>
  <r>
    <s v="L05/070/9/000261/2022"/>
    <x v="1667"/>
    <s v="05/08/2022"/>
    <x v="1"/>
    <n v="16000"/>
    <n v="16000"/>
    <n v="1"/>
    <x v="25"/>
    <n v="2022"/>
    <s v="2022Q3"/>
    <s v="New_Claim/ Reopening"/>
    <x v="4"/>
    <x v="0"/>
  </r>
  <r>
    <s v="L01/110/9/000044/2021"/>
    <x v="1403"/>
    <s v="27/09/2021"/>
    <x v="2"/>
    <n v="58806.176469999999"/>
    <n v="58806.176469999999"/>
    <n v="1"/>
    <x v="2"/>
    <n v="2021"/>
    <s v="2021Q3"/>
    <s v="New_Claim/ Reopening"/>
    <x v="3"/>
    <x v="0"/>
  </r>
  <r>
    <s v="L01/070/9/001628/2021"/>
    <x v="1319"/>
    <s v="25/07/2022"/>
    <x v="1"/>
    <n v="170470.5882"/>
    <n v="170470.5882"/>
    <n v="1"/>
    <x v="2"/>
    <n v="2022"/>
    <s v="2021Q3"/>
    <s v="New_Claim/ Reopening"/>
    <x v="3"/>
    <x v="0"/>
  </r>
  <r>
    <s v="L05/070/9/000262/2022"/>
    <x v="1660"/>
    <s v="11/08/2022"/>
    <x v="1"/>
    <n v="100000"/>
    <n v="100000"/>
    <n v="1"/>
    <x v="25"/>
    <n v="2022"/>
    <s v="2022Q3"/>
    <s v="New_Claim/ Reopening"/>
    <x v="4"/>
    <x v="0"/>
  </r>
  <r>
    <s v="L01/070/9/000263/2022"/>
    <x v="1674"/>
    <s v="11/08/2022"/>
    <x v="1"/>
    <n v="1569435.7586999999"/>
    <n v="-848343.65330000001"/>
    <n v="1"/>
    <x v="25"/>
    <n v="2022"/>
    <s v="2022Q3"/>
    <s v="New_Claim/ Reopening"/>
    <x v="4"/>
    <x v="0"/>
  </r>
  <r>
    <s v="L01/083/9/000029/2022"/>
    <x v="1675"/>
    <s v="17/08/2022"/>
    <x v="0"/>
    <n v="20000"/>
    <n v="20000"/>
    <n v="1"/>
    <x v="25"/>
    <n v="2022"/>
    <s v="2022Q3"/>
    <s v="New_Claim/ Reopening"/>
    <x v="4"/>
    <x v="0"/>
  </r>
  <r>
    <s v="L02/070/9/000264/2022"/>
    <x v="1674"/>
    <s v="18/08/2022"/>
    <x v="1"/>
    <n v="50000"/>
    <n v="50000"/>
    <n v="1"/>
    <x v="25"/>
    <n v="2022"/>
    <s v="2022Q3"/>
    <s v="New_Claim/ Reopening"/>
    <x v="4"/>
    <x v="0"/>
  </r>
  <r>
    <s v="L01/070/9/000265/2022"/>
    <x v="1665"/>
    <s v="18/08/2022"/>
    <x v="1"/>
    <n v="22000"/>
    <n v="22000"/>
    <n v="1"/>
    <x v="25"/>
    <n v="2022"/>
    <s v="2022Q3"/>
    <s v="New_Claim/ Reopening"/>
    <x v="4"/>
    <x v="0"/>
  </r>
  <r>
    <s v="L01/070/9/000266/2022"/>
    <x v="1674"/>
    <s v="18/08/2022"/>
    <x v="1"/>
    <n v="17000"/>
    <n v="17000"/>
    <n v="1"/>
    <x v="25"/>
    <n v="2022"/>
    <s v="2022Q3"/>
    <s v="New_Claim/ Reopening"/>
    <x v="4"/>
    <x v="0"/>
  </r>
  <r>
    <s v="L02/070/9/000267/2022"/>
    <x v="1676"/>
    <s v="18/08/2022"/>
    <x v="1"/>
    <n v="100000"/>
    <n v="100000"/>
    <n v="1"/>
    <x v="25"/>
    <n v="2022"/>
    <s v="2022Q3"/>
    <s v="New_Claim/ Reopening"/>
    <x v="4"/>
    <x v="0"/>
  </r>
  <r>
    <s v="L02/070/9/000268/2022"/>
    <x v="1677"/>
    <s v="22/08/2022"/>
    <x v="1"/>
    <n v="50000"/>
    <n v="50000"/>
    <n v="1"/>
    <x v="25"/>
    <n v="2022"/>
    <s v="2022Q3"/>
    <s v="New_Claim/ Reopening"/>
    <x v="4"/>
    <x v="0"/>
  </r>
  <r>
    <s v="L05/070/9/000269/2022"/>
    <x v="1676"/>
    <s v="22/08/2022"/>
    <x v="1"/>
    <n v="100000"/>
    <n v="100000"/>
    <n v="1"/>
    <x v="25"/>
    <n v="2022"/>
    <s v="2022Q3"/>
    <s v="New_Claim/ Reopening"/>
    <x v="4"/>
    <x v="0"/>
  </r>
  <r>
    <s v="L01/070/9/000270/2022"/>
    <x v="1678"/>
    <s v="23/08/2022"/>
    <x v="1"/>
    <n v="20000"/>
    <n v="20000"/>
    <n v="1"/>
    <x v="25"/>
    <n v="2022"/>
    <s v="2022Q3"/>
    <s v="New_Claim/ Reopening"/>
    <x v="4"/>
    <x v="0"/>
  </r>
  <r>
    <s v="L02/070/9/000271/2022"/>
    <x v="1678"/>
    <s v="23/08/2022"/>
    <x v="1"/>
    <n v="100000"/>
    <n v="100000"/>
    <n v="1"/>
    <x v="25"/>
    <n v="2022"/>
    <s v="2022Q3"/>
    <s v="New_Claim/ Reopening"/>
    <x v="4"/>
    <x v="0"/>
  </r>
  <r>
    <s v="L01/070/9/000272/2022"/>
    <x v="1679"/>
    <s v="23/08/2022"/>
    <x v="1"/>
    <n v="100000"/>
    <n v="100000"/>
    <n v="1"/>
    <x v="25"/>
    <n v="2022"/>
    <s v="2022Q3"/>
    <s v="New_Claim/ Reopening"/>
    <x v="4"/>
    <x v="0"/>
  </r>
  <r>
    <s v="L01/070/9/000273/2022"/>
    <x v="1680"/>
    <s v="22/08/2022"/>
    <x v="1"/>
    <n v="3400"/>
    <n v="3400"/>
    <n v="1"/>
    <x v="25"/>
    <n v="2022"/>
    <s v="2022Q3"/>
    <s v="New_Claim/ Reopening"/>
    <x v="4"/>
    <x v="0"/>
  </r>
  <r>
    <s v="L01/088/9/000089/2019"/>
    <x v="1681"/>
    <s v="17/08/2022"/>
    <x v="0"/>
    <n v="50000"/>
    <n v="50000"/>
    <n v="1"/>
    <x v="1"/>
    <n v="2022"/>
    <s v="2019Q3"/>
    <s v="New_Claim/ Reopening"/>
    <x v="3"/>
    <x v="0"/>
  </r>
  <r>
    <s v="L02/064/9/000002/2022"/>
    <x v="1682"/>
    <s v="26/08/2022"/>
    <x v="8"/>
    <n v="100000"/>
    <n v="100000"/>
    <n v="1"/>
    <x v="25"/>
    <n v="2022"/>
    <s v="2022Q3"/>
    <s v="New_Claim/ Reopening"/>
    <x v="4"/>
    <x v="0"/>
  </r>
  <r>
    <s v="L01/070/9/000276/2022"/>
    <x v="1683"/>
    <s v="26/08/2022"/>
    <x v="1"/>
    <n v="50000"/>
    <n v="50000"/>
    <n v="1"/>
    <x v="25"/>
    <n v="2022"/>
    <s v="2022Q3"/>
    <s v="New_Claim/ Reopening"/>
    <x v="4"/>
    <x v="0"/>
  </r>
  <r>
    <s v="L02/070/9/000277/2022"/>
    <x v="1684"/>
    <s v="26/08/2022"/>
    <x v="1"/>
    <n v="10000"/>
    <n v="10000"/>
    <n v="1"/>
    <x v="25"/>
    <n v="2022"/>
    <s v="2022Q3"/>
    <s v="New_Claim/ Reopening"/>
    <x v="4"/>
    <x v="0"/>
  </r>
  <r>
    <s v="L01/071/9/000005/2022"/>
    <x v="1637"/>
    <s v="29/08/2022"/>
    <x v="1"/>
    <n v="50000"/>
    <n v="50000"/>
    <n v="1"/>
    <x v="25"/>
    <n v="2022"/>
    <s v="2022Q2"/>
    <s v="New_Claim/ Reopening"/>
    <x v="4"/>
    <x v="0"/>
  </r>
  <r>
    <s v="L05/070/9/000278/2022"/>
    <x v="1685"/>
    <s v="30/08/2022"/>
    <x v="1"/>
    <n v="14624"/>
    <n v="14624"/>
    <n v="1"/>
    <x v="25"/>
    <n v="2022"/>
    <s v="2022Q3"/>
    <s v="New_Claim/ Reopening"/>
    <x v="4"/>
    <x v="0"/>
  </r>
  <r>
    <s v="L02/070/9/000279/2022"/>
    <x v="1684"/>
    <s v="30/08/2022"/>
    <x v="1"/>
    <n v="100000"/>
    <n v="100000"/>
    <n v="1"/>
    <x v="25"/>
    <n v="2022"/>
    <s v="2022Q3"/>
    <s v="New_Claim/ Reopening"/>
    <x v="4"/>
    <x v="0"/>
  </r>
  <r>
    <s v="L01/070/9/000280/2022"/>
    <x v="1686"/>
    <s v="31/08/2022"/>
    <x v="1"/>
    <n v="44500"/>
    <n v="44500"/>
    <n v="1"/>
    <x v="25"/>
    <n v="2022"/>
    <s v="2022Q3"/>
    <s v="New_Claim/ Reopening"/>
    <x v="4"/>
    <x v="0"/>
  </r>
  <r>
    <s v="L01/080/9/000037/2022"/>
    <x v="1687"/>
    <s v="29/08/2022"/>
    <x v="0"/>
    <n v="5000"/>
    <n v="5000"/>
    <n v="1"/>
    <x v="25"/>
    <n v="2022"/>
    <s v="2022Q3"/>
    <s v="New_Claim/ Reopening"/>
    <x v="4"/>
    <x v="0"/>
  </r>
  <r>
    <s v="L01/070/9/000281/2022"/>
    <x v="1688"/>
    <s v="01/09/2022"/>
    <x v="1"/>
    <n v="305000"/>
    <n v="305000"/>
    <n v="1"/>
    <x v="25"/>
    <n v="2022"/>
    <s v="2022Q3"/>
    <s v="New_Claim/ Reopening"/>
    <x v="4"/>
    <x v="0"/>
  </r>
  <r>
    <s v="L02/070/9/000282/2022"/>
    <x v="1686"/>
    <s v="02/09/2022"/>
    <x v="1"/>
    <n v="140000"/>
    <n v="140000"/>
    <n v="1"/>
    <x v="25"/>
    <n v="2022"/>
    <s v="2022Q3"/>
    <s v="New_Claim/ Reopening"/>
    <x v="4"/>
    <x v="0"/>
  </r>
  <r>
    <s v="L02/070/9/000283/2022"/>
    <x v="1689"/>
    <s v="05/09/2022"/>
    <x v="1"/>
    <n v="6860"/>
    <n v="6860"/>
    <n v="1"/>
    <x v="25"/>
    <n v="2022"/>
    <s v="2022Q3"/>
    <s v="New_Claim/ Reopening"/>
    <x v="4"/>
    <x v="0"/>
  </r>
  <r>
    <s v="L01/070/9/001629/2021"/>
    <x v="1255"/>
    <s v="05/09/2022"/>
    <x v="1"/>
    <n v="140294.1176"/>
    <n v="140294.1176"/>
    <n v="1"/>
    <x v="2"/>
    <n v="2022"/>
    <s v="2021Q2"/>
    <s v="New_Claim/ Reopening"/>
    <x v="3"/>
    <x v="0"/>
  </r>
  <r>
    <s v="L02/070/9/000284/2022"/>
    <x v="1688"/>
    <s v="02/09/2022"/>
    <x v="1"/>
    <n v="17000"/>
    <n v="17000"/>
    <n v="1"/>
    <x v="25"/>
    <n v="2022"/>
    <s v="2022Q3"/>
    <s v="New_Claim/ Reopening"/>
    <x v="4"/>
    <x v="0"/>
  </r>
  <r>
    <s v="L01/040/9/000009/2021"/>
    <x v="1008"/>
    <s v="28/02/2022"/>
    <x v="9"/>
    <n v="102941.1765"/>
    <n v="102941.1765"/>
    <n v="1"/>
    <x v="2"/>
    <n v="2022"/>
    <s v="2021Q1"/>
    <s v="New_Claim/ Reopening"/>
    <x v="3"/>
    <x v="0"/>
  </r>
  <r>
    <s v="L01/070/9/000285/2022"/>
    <x v="1686"/>
    <s v="02/09/2022"/>
    <x v="1"/>
    <n v="186470.5882"/>
    <n v="186470.5882"/>
    <n v="1"/>
    <x v="25"/>
    <n v="2022"/>
    <s v="2022Q3"/>
    <s v="New_Claim/ Reopening"/>
    <x v="4"/>
    <x v="0"/>
  </r>
  <r>
    <s v="L01/070/9/000286/2022"/>
    <x v="1690"/>
    <s v="07/09/2022"/>
    <x v="1"/>
    <n v="255257.99789999999"/>
    <n v="255257.99789999999"/>
    <n v="1"/>
    <x v="25"/>
    <n v="2022"/>
    <s v="2022Q3"/>
    <s v="New_Claim/ Reopening"/>
    <x v="4"/>
    <x v="0"/>
  </r>
  <r>
    <s v="L05/070/9/000287/2022"/>
    <x v="1691"/>
    <s v="07/09/2022"/>
    <x v="1"/>
    <n v="100000"/>
    <n v="100000"/>
    <n v="1"/>
    <x v="25"/>
    <n v="2022"/>
    <s v="2022Q3"/>
    <s v="New_Claim/ Reopening"/>
    <x v="4"/>
    <x v="0"/>
  </r>
  <r>
    <s v="L01/070/9/001630/2021"/>
    <x v="1471"/>
    <s v="02/09/2022"/>
    <x v="1"/>
    <n v="100000"/>
    <n v="100000"/>
    <n v="1"/>
    <x v="2"/>
    <n v="2022"/>
    <s v="2021Q4"/>
    <s v="New_Claim/ Reopening"/>
    <x v="3"/>
    <x v="0"/>
  </r>
  <r>
    <s v="L05/070/9/000288/2022"/>
    <x v="1692"/>
    <s v="14/09/2022"/>
    <x v="1"/>
    <n v="25000"/>
    <n v="25000"/>
    <n v="1"/>
    <x v="25"/>
    <n v="2022"/>
    <s v="2022Q3"/>
    <s v="New_Claim/ Reopening"/>
    <x v="4"/>
    <x v="0"/>
  </r>
  <r>
    <s v="L01/110/9/000023/2022"/>
    <x v="1693"/>
    <s v="01/07/2022"/>
    <x v="2"/>
    <n v="100000"/>
    <n v="100000"/>
    <n v="1"/>
    <x v="25"/>
    <n v="2022"/>
    <s v="2022Q1"/>
    <s v="New_Claim/ Reopening"/>
    <x v="4"/>
    <x v="0"/>
  </r>
  <r>
    <s v="L01/110/9/000024/2022"/>
    <x v="1591"/>
    <s v="21/07/2022"/>
    <x v="2"/>
    <n v="100000"/>
    <n v="100000"/>
    <n v="1"/>
    <x v="25"/>
    <n v="2022"/>
    <s v="2022Q2"/>
    <s v="New_Claim/ Reopening"/>
    <x v="4"/>
    <x v="0"/>
  </r>
  <r>
    <s v="L01/070/9/000289/2022"/>
    <x v="1692"/>
    <s v="15/09/2022"/>
    <x v="1"/>
    <n v="10000"/>
    <n v="10000"/>
    <n v="1"/>
    <x v="25"/>
    <n v="2022"/>
    <s v="2022Q3"/>
    <s v="New_Claim/ Reopening"/>
    <x v="4"/>
    <x v="0"/>
  </r>
  <r>
    <s v="L01/070/9/000290/2022"/>
    <x v="1694"/>
    <s v="08/09/2022"/>
    <x v="1"/>
    <n v="9360"/>
    <n v="9360"/>
    <n v="1"/>
    <x v="25"/>
    <n v="2022"/>
    <s v="2022Q3"/>
    <s v="New_Claim/ Reopening"/>
    <x v="4"/>
    <x v="0"/>
  </r>
  <r>
    <s v="L05/070/9/000292/2022"/>
    <x v="1695"/>
    <s v="16/09/2022"/>
    <x v="1"/>
    <n v="16000"/>
    <n v="16000"/>
    <n v="1"/>
    <x v="25"/>
    <n v="2022"/>
    <s v="2022Q3"/>
    <s v="New_Claim/ Reopening"/>
    <x v="4"/>
    <x v="0"/>
  </r>
  <r>
    <s v="L01/070/9/000293/2022"/>
    <x v="1696"/>
    <s v="16/09/2022"/>
    <x v="1"/>
    <n v="17000"/>
    <n v="17000"/>
    <n v="1"/>
    <x v="25"/>
    <n v="2022"/>
    <s v="2022Q3"/>
    <s v="New_Claim/ Reopening"/>
    <x v="4"/>
    <x v="0"/>
  </r>
  <r>
    <s v="L01/070/9/000294/2022"/>
    <x v="1697"/>
    <s v="19/09/2022"/>
    <x v="1"/>
    <n v="25000"/>
    <n v="25000"/>
    <n v="1"/>
    <x v="25"/>
    <n v="2022"/>
    <s v="2022Q3"/>
    <s v="New_Claim/ Reopening"/>
    <x v="4"/>
    <x v="0"/>
  </r>
  <r>
    <s v="L01/070/9/000295/2022"/>
    <x v="1698"/>
    <s v="19/09/2022"/>
    <x v="1"/>
    <n v="100000"/>
    <n v="100000"/>
    <n v="1"/>
    <x v="25"/>
    <n v="2022"/>
    <s v="2022Q3"/>
    <s v="New_Claim/ Reopening"/>
    <x v="4"/>
    <x v="0"/>
  </r>
  <r>
    <s v="L02/080/9/000038/2022"/>
    <x v="1695"/>
    <s v="19/09/2022"/>
    <x v="0"/>
    <n v="100000"/>
    <n v="100000"/>
    <n v="1"/>
    <x v="25"/>
    <n v="2022"/>
    <s v="2022Q3"/>
    <s v="New_Claim/ Reopening"/>
    <x v="4"/>
    <x v="0"/>
  </r>
  <r>
    <s v="L05/070/9/000296/2022"/>
    <x v="1692"/>
    <s v="19/09/2022"/>
    <x v="1"/>
    <n v="17000"/>
    <n v="17000"/>
    <n v="1"/>
    <x v="25"/>
    <n v="2022"/>
    <s v="2022Q3"/>
    <s v="New_Claim/ Reopening"/>
    <x v="4"/>
    <x v="0"/>
  </r>
  <r>
    <s v="L01/070/9/000297/2022"/>
    <x v="1699"/>
    <s v="16/09/2022"/>
    <x v="1"/>
    <n v="15000"/>
    <n v="15000"/>
    <n v="1"/>
    <x v="25"/>
    <n v="2022"/>
    <s v="2022Q3"/>
    <s v="New_Claim/ Reopening"/>
    <x v="4"/>
    <x v="0"/>
  </r>
  <r>
    <s v="L01/070/9/000298/2022"/>
    <x v="1700"/>
    <s v="21/09/2022"/>
    <x v="1"/>
    <n v="206764.7059"/>
    <n v="206764.7059"/>
    <n v="1"/>
    <x v="25"/>
    <n v="2022"/>
    <s v="2022Q3"/>
    <s v="New_Claim/ Reopening"/>
    <x v="4"/>
    <x v="0"/>
  </r>
  <r>
    <s v="L01/087/9/000039/2022"/>
    <x v="1696"/>
    <s v="20/09/2022"/>
    <x v="0"/>
    <n v="177470.5882"/>
    <n v="177470.5882"/>
    <n v="1"/>
    <x v="25"/>
    <n v="2022"/>
    <s v="2022Q3"/>
    <s v="New_Claim/ Reopening"/>
    <x v="4"/>
    <x v="0"/>
  </r>
  <r>
    <s v="L01/070/9/000299/2022"/>
    <x v="1701"/>
    <s v="26/09/2022"/>
    <x v="1"/>
    <n v="20000"/>
    <n v="20000"/>
    <n v="1"/>
    <x v="25"/>
    <n v="2022"/>
    <s v="2022Q3"/>
    <s v="New_Claim/ Reopening"/>
    <x v="4"/>
    <x v="0"/>
  </r>
  <r>
    <s v="L01/070/9/000300/2022"/>
    <x v="1702"/>
    <s v="23/09/2022"/>
    <x v="1"/>
    <n v="100000"/>
    <n v="100000"/>
    <n v="1"/>
    <x v="25"/>
    <n v="2022"/>
    <s v="2022Q3"/>
    <s v="New_Claim/ Reopening"/>
    <x v="4"/>
    <x v="0"/>
  </r>
  <r>
    <s v="L05/070/9/000301/2022"/>
    <x v="1703"/>
    <s v="29/09/2022"/>
    <x v="1"/>
    <n v="320000"/>
    <n v="320000"/>
    <n v="1"/>
    <x v="25"/>
    <n v="2022"/>
    <s v="2022Q3"/>
    <s v="New_Claim/ Reopening"/>
    <x v="4"/>
    <x v="0"/>
  </r>
  <r>
    <s v="L01/080/9/000040/2022"/>
    <x v="1704"/>
    <s v="03/10/2022"/>
    <x v="0"/>
    <n v="20000"/>
    <n v="30000"/>
    <n v="1"/>
    <x v="25"/>
    <n v="2022"/>
    <s v="2022Q3"/>
    <s v="New_Claim/ Reopening"/>
    <x v="4"/>
    <x v="0"/>
  </r>
  <r>
    <s v="L01/070/9/000302/2022"/>
    <x v="1705"/>
    <s v="03/10/2022"/>
    <x v="1"/>
    <n v="100000"/>
    <n v="100000"/>
    <n v="1"/>
    <x v="25"/>
    <n v="2022"/>
    <s v="2022Q4"/>
    <s v="New_Claim/ Reopening"/>
    <x v="4"/>
    <x v="0"/>
  </r>
  <r>
    <s v="L01/070/9/000303/2022"/>
    <x v="1706"/>
    <s v="04/10/2022"/>
    <x v="1"/>
    <n v="100000"/>
    <n v="100000"/>
    <n v="1"/>
    <x v="25"/>
    <n v="2022"/>
    <s v="2022Q3"/>
    <s v="New_Claim/ Reopening"/>
    <x v="4"/>
    <x v="0"/>
  </r>
  <r>
    <s v="L02/064/9/000003/2022"/>
    <x v="1707"/>
    <s v="03/10/2022"/>
    <x v="8"/>
    <n v="100000"/>
    <n v="100000"/>
    <n v="1"/>
    <x v="25"/>
    <n v="2022"/>
    <s v="2022Q4"/>
    <s v="New_Claim/ Reopening"/>
    <x v="4"/>
    <x v="0"/>
  </r>
  <r>
    <s v="L02/070/9/000304/2022"/>
    <x v="1707"/>
    <s v="04/10/2022"/>
    <x v="1"/>
    <n v="20000"/>
    <n v="20000"/>
    <n v="1"/>
    <x v="25"/>
    <n v="2022"/>
    <s v="2022Q4"/>
    <s v="New_Claim/ Reopening"/>
    <x v="4"/>
    <x v="0"/>
  </r>
  <r>
    <s v="L05/070/9/000305/2022"/>
    <x v="1708"/>
    <s v="04/10/2022"/>
    <x v="1"/>
    <n v="935500.51630000002"/>
    <n v="435500.51630000002"/>
    <n v="1"/>
    <x v="25"/>
    <n v="2022"/>
    <s v="2022Q2"/>
    <s v="New_Claim/ Reopening"/>
    <x v="4"/>
    <x v="0"/>
  </r>
  <r>
    <s v="L01/070/9/000306/2022"/>
    <x v="1709"/>
    <s v="07/10/2022"/>
    <x v="1"/>
    <n v="18000"/>
    <n v="18000"/>
    <n v="1"/>
    <x v="25"/>
    <n v="2022"/>
    <s v="2022Q4"/>
    <s v="New_Claim/ Reopening"/>
    <x v="4"/>
    <x v="0"/>
  </r>
  <r>
    <s v="L05/070/9/000307/2022"/>
    <x v="1710"/>
    <s v="07/10/2022"/>
    <x v="1"/>
    <n v="10000"/>
    <n v="10000"/>
    <n v="1"/>
    <x v="25"/>
    <n v="2022"/>
    <s v="2022Q3"/>
    <s v="New_Claim/ Reopening"/>
    <x v="4"/>
    <x v="0"/>
  </r>
  <r>
    <s v="L01/070/9/000308/2022"/>
    <x v="1711"/>
    <s v="07/10/2022"/>
    <x v="1"/>
    <n v="100000"/>
    <n v="100000"/>
    <n v="1"/>
    <x v="25"/>
    <n v="2022"/>
    <s v="2022Q4"/>
    <s v="New_Claim/ Reopening"/>
    <x v="4"/>
    <x v="0"/>
  </r>
  <r>
    <s v="L01/063/9/000001/2022"/>
    <x v="1701"/>
    <s v="30/09/2022"/>
    <x v="8"/>
    <n v="41412"/>
    <n v="41412"/>
    <n v="1"/>
    <x v="25"/>
    <n v="2022"/>
    <s v="2022Q3"/>
    <s v="New_Claim/ Reopening"/>
    <x v="4"/>
    <x v="0"/>
  </r>
  <r>
    <s v="L02/094/9/000001/2022"/>
    <x v="1692"/>
    <s v="11/10/2022"/>
    <x v="6"/>
    <n v="50000"/>
    <n v="10000"/>
    <n v="1"/>
    <x v="25"/>
    <n v="2022"/>
    <s v="2022Q3"/>
    <s v="New_Claim/ Reopening"/>
    <x v="4"/>
    <x v="0"/>
  </r>
  <r>
    <s v="L01/070/9/000309/2022"/>
    <x v="1705"/>
    <s v="11/10/2022"/>
    <x v="1"/>
    <n v="100000"/>
    <n v="100000"/>
    <n v="1"/>
    <x v="25"/>
    <n v="2022"/>
    <s v="2022Q4"/>
    <s v="New_Claim/ Reopening"/>
    <x v="4"/>
    <x v="0"/>
  </r>
  <r>
    <s v="L01/070/9/000310/2022"/>
    <x v="1699"/>
    <s v="11/10/2022"/>
    <x v="1"/>
    <n v="18000"/>
    <n v="18000"/>
    <n v="1"/>
    <x v="25"/>
    <n v="2022"/>
    <s v="2022Q3"/>
    <s v="New_Claim/ Reopening"/>
    <x v="4"/>
    <x v="0"/>
  </r>
  <r>
    <s v="L02/070/9/000311/2022"/>
    <x v="1712"/>
    <s v="12/10/2022"/>
    <x v="1"/>
    <n v="435658.8235"/>
    <n v="435658.8235"/>
    <n v="1"/>
    <x v="25"/>
    <n v="2022"/>
    <s v="2022Q4"/>
    <s v="New_Claim/ Reopening"/>
    <x v="4"/>
    <x v="0"/>
  </r>
  <r>
    <s v="L01/080/9/000041/2022"/>
    <x v="1713"/>
    <s v="12/10/2022"/>
    <x v="0"/>
    <n v="18000"/>
    <n v="18000"/>
    <n v="1"/>
    <x v="25"/>
    <n v="2022"/>
    <s v="2022Q4"/>
    <s v="New_Claim/ Reopening"/>
    <x v="4"/>
    <x v="0"/>
  </r>
  <r>
    <s v="L02/064/9/000004/2022"/>
    <x v="1714"/>
    <s v="11/10/2022"/>
    <x v="8"/>
    <n v="100000"/>
    <n v="100000"/>
    <n v="1"/>
    <x v="25"/>
    <n v="2022"/>
    <s v="2022Q3"/>
    <s v="New_Claim/ Reopening"/>
    <x v="4"/>
    <x v="0"/>
  </r>
  <r>
    <s v="L01/070/9/000312/2022"/>
    <x v="1682"/>
    <s v="14/10/2022"/>
    <x v="1"/>
    <n v="10000"/>
    <n v="10000"/>
    <n v="1"/>
    <x v="25"/>
    <n v="2022"/>
    <s v="2022Q3"/>
    <s v="New_Claim/ Reopening"/>
    <x v="4"/>
    <x v="0"/>
  </r>
  <r>
    <s v="L01/070/9/000313/2022"/>
    <x v="1714"/>
    <s v="14/10/2022"/>
    <x v="1"/>
    <n v="20000"/>
    <n v="20000"/>
    <n v="1"/>
    <x v="25"/>
    <n v="2022"/>
    <s v="2022Q3"/>
    <s v="New_Claim/ Reopening"/>
    <x v="4"/>
    <x v="0"/>
  </r>
  <r>
    <s v="L01/092/9/000002/2022"/>
    <x v="1715"/>
    <s v="12/10/2022"/>
    <x v="10"/>
    <n v="50000"/>
    <n v="50000"/>
    <n v="1"/>
    <x v="25"/>
    <n v="2022"/>
    <s v="2022Q3"/>
    <s v="New_Claim/ Reopening"/>
    <x v="4"/>
    <x v="0"/>
  </r>
  <r>
    <s v="L01/070/9/000314/2022"/>
    <x v="1716"/>
    <s v="18/10/2022"/>
    <x v="1"/>
    <n v="100000"/>
    <n v="100000"/>
    <n v="1"/>
    <x v="25"/>
    <n v="2022"/>
    <s v="2022Q4"/>
    <s v="New_Claim/ Reopening"/>
    <x v="4"/>
    <x v="0"/>
  </r>
  <r>
    <s v="L01/070/9/000315/2022"/>
    <x v="1717"/>
    <s v="19/10/2022"/>
    <x v="1"/>
    <n v="169941.1765"/>
    <n v="169941.1765"/>
    <n v="1"/>
    <x v="25"/>
    <n v="2022"/>
    <s v="2022Q4"/>
    <s v="New_Claim/ Reopening"/>
    <x v="4"/>
    <x v="0"/>
  </r>
  <r>
    <s v="L01/070/9/000316/2022"/>
    <x v="1708"/>
    <s v="19/10/2022"/>
    <x v="1"/>
    <n v="102941.1765"/>
    <n v="102941.1765"/>
    <n v="1"/>
    <x v="25"/>
    <n v="2022"/>
    <s v="2022Q2"/>
    <s v="New_Claim/ Reopening"/>
    <x v="4"/>
    <x v="0"/>
  </r>
  <r>
    <s v="L01/030/9/000005/2022"/>
    <x v="1614"/>
    <s v="07/05/2022"/>
    <x v="7"/>
    <n v="205882.3529"/>
    <n v="-3.8900179788469997E-6"/>
    <n v="1"/>
    <x v="25"/>
    <n v="2022"/>
    <s v="2022Q2"/>
    <s v="New_Claim/ Reopening"/>
    <x v="4"/>
    <x v="0"/>
  </r>
  <r>
    <s v="L01/070/9/000317/2022"/>
    <x v="1718"/>
    <s v="21/10/2022"/>
    <x v="1"/>
    <n v="61764.705880000001"/>
    <n v="61764.705880000001"/>
    <n v="1"/>
    <x v="25"/>
    <n v="2022"/>
    <s v="2022Q4"/>
    <s v="New_Claim/ Reopening"/>
    <x v="4"/>
    <x v="0"/>
  </r>
  <r>
    <s v="L01/070/9/000318/2022"/>
    <x v="1719"/>
    <s v="19/10/2022"/>
    <x v="1"/>
    <n v="50000"/>
    <n v="50000"/>
    <n v="1"/>
    <x v="25"/>
    <n v="2022"/>
    <s v="2022Q4"/>
    <s v="New_Claim/ Reopening"/>
    <x v="4"/>
    <x v="0"/>
  </r>
  <r>
    <s v="L01/023/9/000001/2022"/>
    <x v="1720"/>
    <s v="21/10/2022"/>
    <x v="3"/>
    <n v="20000"/>
    <n v="1764.7058823530001"/>
    <n v="1"/>
    <x v="25"/>
    <n v="2022"/>
    <s v="2022Q4"/>
    <s v="New_Claim/ Reopening"/>
    <x v="4"/>
    <x v="0"/>
  </r>
  <r>
    <s v="L01/070/9/000319/2022"/>
    <x v="1721"/>
    <s v="25/10/2022"/>
    <x v="1"/>
    <n v="100000"/>
    <n v="100000"/>
    <n v="1"/>
    <x v="25"/>
    <n v="2022"/>
    <s v="2022Q4"/>
    <s v="New_Claim/ Reopening"/>
    <x v="4"/>
    <x v="0"/>
  </r>
  <r>
    <s v="L01/040/9/000005/2022"/>
    <x v="1553"/>
    <s v="16/03/2022"/>
    <x v="9"/>
    <n v="100000"/>
    <n v="18779.342723005"/>
    <n v="1"/>
    <x v="25"/>
    <n v="2022"/>
    <s v="2022Q1"/>
    <s v="New_Claim/ Reopening"/>
    <x v="4"/>
    <x v="0"/>
  </r>
  <r>
    <s v="L01/040/9/000006/2022"/>
    <x v="1563"/>
    <s v="16/03/2022"/>
    <x v="9"/>
    <n v="100000"/>
    <n v="18779.342723005"/>
    <n v="1"/>
    <x v="25"/>
    <n v="2022"/>
    <s v="2022Q1"/>
    <s v="New_Claim/ Reopening"/>
    <x v="4"/>
    <x v="0"/>
  </r>
  <r>
    <s v="L01/022/9/000001/2022"/>
    <x v="1594"/>
    <s v="26/10/2022"/>
    <x v="3"/>
    <n v="50000"/>
    <n v="3998.4684863415"/>
    <n v="1"/>
    <x v="25"/>
    <n v="2022"/>
    <s v="2022Q2"/>
    <s v="New_Claim/ Reopening"/>
    <x v="4"/>
    <x v="0"/>
  </r>
  <r>
    <s v="L01/070/9/000320/2022"/>
    <x v="1721"/>
    <s v="24/10/2022"/>
    <x v="1"/>
    <n v="130000"/>
    <n v="130000"/>
    <n v="1"/>
    <x v="25"/>
    <n v="2022"/>
    <s v="2022Q4"/>
    <s v="New_Claim/ Reopening"/>
    <x v="4"/>
    <x v="0"/>
  </r>
  <r>
    <s v="L01/080/9/000042/2022"/>
    <x v="1722"/>
    <s v="24/10/2022"/>
    <x v="0"/>
    <n v="100000"/>
    <n v="100000"/>
    <n v="1"/>
    <x v="25"/>
    <n v="2022"/>
    <s v="2022Q3"/>
    <s v="New_Claim/ Reopening"/>
    <x v="4"/>
    <x v="0"/>
  </r>
  <r>
    <s v="L01/070/9/000321/2022"/>
    <x v="1716"/>
    <s v="26/10/2022"/>
    <x v="1"/>
    <n v="80000"/>
    <n v="80000"/>
    <n v="1"/>
    <x v="25"/>
    <n v="2022"/>
    <s v="2022Q4"/>
    <s v="New_Claim/ Reopening"/>
    <x v="4"/>
    <x v="0"/>
  </r>
  <r>
    <s v="L05/070/9/001631/2021"/>
    <x v="1302"/>
    <s v="27/10/2022"/>
    <x v="1"/>
    <n v="418000"/>
    <n v="418000"/>
    <n v="1"/>
    <x v="2"/>
    <n v="2022"/>
    <s v="2021Q2"/>
    <s v="New_Claim/ Reopening"/>
    <x v="3"/>
    <x v="0"/>
  </r>
  <r>
    <s v="L01/070/9/000322/2022"/>
    <x v="1719"/>
    <s v="27/10/2022"/>
    <x v="1"/>
    <n v="100000"/>
    <n v="100000"/>
    <n v="1"/>
    <x v="25"/>
    <n v="2022"/>
    <s v="2022Q4"/>
    <s v="New_Claim/ Reopening"/>
    <x v="4"/>
    <x v="0"/>
  </r>
  <r>
    <s v="L02/070/9/000323/2022"/>
    <x v="1718"/>
    <s v="27/10/2022"/>
    <x v="1"/>
    <n v="100000"/>
    <n v="100000"/>
    <n v="1"/>
    <x v="25"/>
    <n v="2022"/>
    <s v="2022Q4"/>
    <s v="New_Claim/ Reopening"/>
    <x v="4"/>
    <x v="0"/>
  </r>
  <r>
    <s v="L01/112/9/000001/2020"/>
    <x v="229"/>
    <s v="19/08/2020"/>
    <x v="2"/>
    <n v="205882.3529"/>
    <n v="205882.3529"/>
    <n v="1"/>
    <x v="0"/>
    <n v="2020"/>
    <s v="2020Q1"/>
    <s v="New_Claim/ Reopening"/>
    <x v="3"/>
    <x v="0"/>
  </r>
  <r>
    <s v="L01/070/9/000324/2022"/>
    <x v="1723"/>
    <s v="01/11/2022"/>
    <x v="1"/>
    <n v="80000"/>
    <n v="80000"/>
    <n v="1"/>
    <x v="25"/>
    <n v="2022"/>
    <s v="2022Q4"/>
    <s v="New_Claim/ Reopening"/>
    <x v="4"/>
    <x v="0"/>
  </r>
  <r>
    <s v="L02/070/9/000325/2022"/>
    <x v="1724"/>
    <s v="27/10/2022"/>
    <x v="1"/>
    <n v="100000"/>
    <n v="100000"/>
    <n v="1"/>
    <x v="25"/>
    <n v="2022"/>
    <s v="2022Q4"/>
    <s v="New_Claim/ Reopening"/>
    <x v="4"/>
    <x v="0"/>
  </r>
  <r>
    <s v="L02/070/9/000326/2022"/>
    <x v="1598"/>
    <s v="31/10/2022"/>
    <x v="1"/>
    <n v="801857.58539999998"/>
    <n v="801857.58539999998"/>
    <n v="1"/>
    <x v="25"/>
    <n v="2022"/>
    <s v="2022Q2"/>
    <s v="New_Claim/ Reopening"/>
    <x v="4"/>
    <x v="0"/>
  </r>
  <r>
    <s v="L01/070/9/000327/2022"/>
    <x v="1725"/>
    <s v="01/11/2022"/>
    <x v="1"/>
    <n v="100000"/>
    <n v="100000"/>
    <n v="1"/>
    <x v="25"/>
    <n v="2022"/>
    <s v="2022Q4"/>
    <s v="New_Claim/ Reopening"/>
    <x v="4"/>
    <x v="0"/>
  </r>
  <r>
    <s v="L02/070/9/000328/2022"/>
    <x v="1723"/>
    <s v="01/11/2022"/>
    <x v="1"/>
    <n v="80000"/>
    <n v="80000"/>
    <n v="1"/>
    <x v="25"/>
    <n v="2022"/>
    <s v="2022Q4"/>
    <s v="New_Claim/ Reopening"/>
    <x v="4"/>
    <x v="0"/>
  </r>
  <r>
    <s v="L05/070/9/000329/2022"/>
    <x v="1713"/>
    <s v="02/11/2022"/>
    <x v="1"/>
    <n v="20000"/>
    <n v="20000"/>
    <n v="1"/>
    <x v="25"/>
    <n v="2022"/>
    <s v="2022Q4"/>
    <s v="New_Claim/ Reopening"/>
    <x v="4"/>
    <x v="0"/>
  </r>
  <r>
    <s v="L01/070/9/000330/2022"/>
    <x v="1726"/>
    <s v="03/11/2022"/>
    <x v="1"/>
    <n v="100000"/>
    <n v="100000"/>
    <n v="1"/>
    <x v="25"/>
    <n v="2022"/>
    <s v="2022Q4"/>
    <s v="New_Claim/ Reopening"/>
    <x v="4"/>
    <x v="0"/>
  </r>
  <r>
    <s v="L05/054/9/000002/2022"/>
    <x v="1727"/>
    <s v="31/10/2022"/>
    <x v="5"/>
    <n v="100000"/>
    <n v="100000"/>
    <n v="1"/>
    <x v="25"/>
    <n v="2022"/>
    <s v="2022Q3"/>
    <s v="New_Claim/ Reopening"/>
    <x v="4"/>
    <x v="0"/>
  </r>
  <r>
    <s v="L01/070/9/000331/2022"/>
    <x v="1728"/>
    <s v="14/10/2022"/>
    <x v="1"/>
    <n v="100000"/>
    <n v="100000"/>
    <n v="1"/>
    <x v="25"/>
    <n v="2022"/>
    <s v="2022Q4"/>
    <s v="New_Claim/ Reopening"/>
    <x v="4"/>
    <x v="0"/>
  </r>
  <r>
    <s v="L01/080/9/000043/2022"/>
    <x v="1729"/>
    <s v="04/11/2022"/>
    <x v="0"/>
    <n v="10000"/>
    <n v="10000"/>
    <n v="1"/>
    <x v="25"/>
    <n v="2022"/>
    <s v="2022Q4"/>
    <s v="New_Claim/ Reopening"/>
    <x v="4"/>
    <x v="0"/>
  </r>
  <r>
    <s v="L01/080/9/000044/2022"/>
    <x v="1730"/>
    <s v="26/10/2022"/>
    <x v="0"/>
    <n v="100000"/>
    <n v="100000"/>
    <n v="1"/>
    <x v="25"/>
    <n v="2022"/>
    <s v="2022Q4"/>
    <s v="New_Claim/ Reopening"/>
    <x v="4"/>
    <x v="0"/>
  </r>
  <r>
    <s v="L02/070/9/000332/2022"/>
    <x v="1705"/>
    <s v="05/11/2022"/>
    <x v="1"/>
    <n v="100000"/>
    <n v="100000"/>
    <n v="1"/>
    <x v="25"/>
    <n v="2022"/>
    <s v="2022Q4"/>
    <s v="New_Claim/ Reopening"/>
    <x v="4"/>
    <x v="0"/>
  </r>
  <r>
    <s v="L01/040/9/000007/2022"/>
    <x v="1719"/>
    <s v="17/10/2022"/>
    <x v="9"/>
    <n v="100000"/>
    <n v="18779.342723005"/>
    <n v="1"/>
    <x v="25"/>
    <n v="2022"/>
    <s v="2022Q4"/>
    <s v="New_Claim/ Reopening"/>
    <x v="4"/>
    <x v="0"/>
  </r>
  <r>
    <s v="L01/023/9/000002/2022"/>
    <x v="1731"/>
    <s v="05/04/2022"/>
    <x v="3"/>
    <n v="400928.79259999999"/>
    <n v="-216718.26624329999"/>
    <n v="1"/>
    <x v="25"/>
    <n v="2022"/>
    <s v="2022Q2"/>
    <s v="New_Claim/ Reopening"/>
    <x v="4"/>
    <x v="0"/>
  </r>
  <r>
    <s v="L02/070/9/000333/2022"/>
    <x v="1677"/>
    <s v="09/11/2022"/>
    <x v="1"/>
    <n v="15000"/>
    <n v="15000"/>
    <n v="1"/>
    <x v="25"/>
    <n v="2022"/>
    <s v="2022Q3"/>
    <s v="New_Claim/ Reopening"/>
    <x v="4"/>
    <x v="0"/>
  </r>
  <r>
    <s v="L01/030/9/000006/2022"/>
    <x v="1709"/>
    <s v="09/11/2022"/>
    <x v="7"/>
    <n v="23880"/>
    <n v="5027.3684210535002"/>
    <n v="1"/>
    <x v="25"/>
    <n v="2022"/>
    <s v="2022Q4"/>
    <s v="New_Claim/ Reopening"/>
    <x v="4"/>
    <x v="0"/>
  </r>
  <r>
    <s v="L02/070/9/000334/2022"/>
    <x v="1707"/>
    <s v="09/11/2022"/>
    <x v="1"/>
    <n v="15000"/>
    <n v="15000"/>
    <n v="1"/>
    <x v="25"/>
    <n v="2022"/>
    <s v="2022Q4"/>
    <s v="New_Claim/ Reopening"/>
    <x v="4"/>
    <x v="0"/>
  </r>
  <r>
    <s v="L02/103/9/000001/2022"/>
    <x v="1723"/>
    <s v="10/11/2022"/>
    <x v="4"/>
    <n v="83005"/>
    <n v="83005"/>
    <n v="1"/>
    <x v="25"/>
    <n v="2022"/>
    <s v="2022Q4"/>
    <s v="New_Claim/ Reopening"/>
    <x v="4"/>
    <x v="0"/>
  </r>
  <r>
    <s v="L01/070/9/000335/2022"/>
    <x v="1717"/>
    <s v="31/10/2022"/>
    <x v="1"/>
    <n v="50000"/>
    <n v="50000"/>
    <n v="1"/>
    <x v="25"/>
    <n v="2022"/>
    <s v="2022Q4"/>
    <s v="New_Claim/ Reopening"/>
    <x v="4"/>
    <x v="0"/>
  </r>
  <r>
    <s v="L01/071/9/000014/2021"/>
    <x v="1456"/>
    <s v="17/11/2022"/>
    <x v="1"/>
    <n v="534571.72360000003"/>
    <n v="534571.72360000003"/>
    <n v="1"/>
    <x v="2"/>
    <n v="2022"/>
    <s v="2021Q4"/>
    <s v="New_Claim/ Reopening"/>
    <x v="3"/>
    <x v="0"/>
  </r>
  <r>
    <s v="L01/070/9/000336/2022"/>
    <x v="1539"/>
    <s v="17/11/2022"/>
    <x v="1"/>
    <n v="208823.5294"/>
    <n v="208823.5294"/>
    <n v="1"/>
    <x v="25"/>
    <n v="2022"/>
    <s v="2022Q1"/>
    <s v="New_Claim/ Reopening"/>
    <x v="4"/>
    <x v="0"/>
  </r>
  <r>
    <s v="L01/070/9/000337/2022"/>
    <x v="1732"/>
    <s v="16/11/2022"/>
    <x v="1"/>
    <n v="668214.65449999995"/>
    <n v="668214.65449999995"/>
    <n v="1"/>
    <x v="25"/>
    <n v="2022"/>
    <s v="2022Q4"/>
    <s v="New_Claim/ Reopening"/>
    <x v="4"/>
    <x v="0"/>
  </r>
  <r>
    <s v="L01/080/9/000375/2021"/>
    <x v="1074"/>
    <s v="18/11/2022"/>
    <x v="0"/>
    <n v="213828.6894"/>
    <n v="213828.6894"/>
    <n v="1"/>
    <x v="2"/>
    <n v="2022"/>
    <s v="2021Q2"/>
    <s v="New_Claim/ Reopening"/>
    <x v="3"/>
    <x v="0"/>
  </r>
  <r>
    <s v="L01/070/9/000338/2022"/>
    <x v="1733"/>
    <s v="21/11/2022"/>
    <x v="1"/>
    <n v="100000"/>
    <n v="100000"/>
    <n v="1"/>
    <x v="25"/>
    <n v="2022"/>
    <s v="2022Q4"/>
    <s v="New_Claim/ Reopening"/>
    <x v="4"/>
    <x v="0"/>
  </r>
  <r>
    <s v="L01/080/9/000448/2020"/>
    <x v="320"/>
    <s v="22/11/2022"/>
    <x v="0"/>
    <n v="60000"/>
    <n v="60000"/>
    <n v="1"/>
    <x v="0"/>
    <n v="2022"/>
    <s v="2020Q1"/>
    <s v="New_Claim/ Reopening"/>
    <x v="3"/>
    <x v="0"/>
  </r>
  <r>
    <s v="L01/070/9/000340/2022"/>
    <x v="1734"/>
    <s v="25/11/2022"/>
    <x v="1"/>
    <n v="65882.352939999997"/>
    <n v="65882.352939999997"/>
    <n v="1"/>
    <x v="25"/>
    <n v="2022"/>
    <s v="2022Q4"/>
    <s v="New_Claim/ Reopening"/>
    <x v="4"/>
    <x v="0"/>
  </r>
  <r>
    <s v="L02/070/9/000341/2022"/>
    <x v="1735"/>
    <s v="25/11/2022"/>
    <x v="1"/>
    <n v="100000"/>
    <n v="100000"/>
    <n v="1"/>
    <x v="25"/>
    <n v="2022"/>
    <s v="2022Q4"/>
    <s v="New_Claim/ Reopening"/>
    <x v="4"/>
    <x v="0"/>
  </r>
  <r>
    <s v="L01/083/9/000030/2022"/>
    <x v="1736"/>
    <s v="29/11/2022"/>
    <x v="0"/>
    <n v="100000"/>
    <n v="100000"/>
    <n v="1"/>
    <x v="25"/>
    <n v="2022"/>
    <s v="2022Q4"/>
    <s v="New_Claim/ Reopening"/>
    <x v="4"/>
    <x v="0"/>
  </r>
  <r>
    <s v="L01/062/9/000010/2022"/>
    <x v="1608"/>
    <s v="29/11/2022"/>
    <x v="8"/>
    <n v="208436"/>
    <n v="208436"/>
    <n v="1"/>
    <x v="25"/>
    <n v="2022"/>
    <s v="2022Q2"/>
    <s v="New_Claim/ Reopening"/>
    <x v="4"/>
    <x v="0"/>
  </r>
  <r>
    <s v="L01/062/9/000011/2022"/>
    <x v="1652"/>
    <s v="29/11/2022"/>
    <x v="8"/>
    <n v="615830"/>
    <n v="615830"/>
    <n v="1"/>
    <x v="25"/>
    <n v="2022"/>
    <s v="2022Q2"/>
    <s v="New_Claim/ Reopening"/>
    <x v="4"/>
    <x v="0"/>
  </r>
  <r>
    <s v="L01/062/9/000012/2022"/>
    <x v="1643"/>
    <s v="29/11/2022"/>
    <x v="8"/>
    <n v="17460"/>
    <n v="17460"/>
    <n v="1"/>
    <x v="25"/>
    <n v="2022"/>
    <s v="2022Q2"/>
    <s v="New_Claim/ Reopening"/>
    <x v="4"/>
    <x v="0"/>
  </r>
  <r>
    <s v="L01/062/9/000033/2021"/>
    <x v="1209"/>
    <s v="29/11/2022"/>
    <x v="8"/>
    <n v="4593"/>
    <n v="4593"/>
    <n v="1"/>
    <x v="2"/>
    <n v="2022"/>
    <s v="2021Q2"/>
    <s v="New_Claim/ Reopening"/>
    <x v="3"/>
    <x v="0"/>
  </r>
  <r>
    <s v="L01/070/9/000342/2022"/>
    <x v="1737"/>
    <s v="29/11/2022"/>
    <x v="1"/>
    <n v="100000"/>
    <n v="100000"/>
    <n v="1"/>
    <x v="25"/>
    <n v="2022"/>
    <s v="2022Q4"/>
    <s v="New_Claim/ Reopening"/>
    <x v="4"/>
    <x v="0"/>
  </r>
  <r>
    <s v="L01/062/9/000013/2022"/>
    <x v="1618"/>
    <s v="29/11/2022"/>
    <x v="8"/>
    <n v="44592"/>
    <n v="44592"/>
    <n v="1"/>
    <x v="25"/>
    <n v="2022"/>
    <s v="2022Q2"/>
    <s v="New_Claim/ Reopening"/>
    <x v="4"/>
    <x v="0"/>
  </r>
  <r>
    <s v="L01/062/9/000014/2022"/>
    <x v="1656"/>
    <s v="29/11/2022"/>
    <x v="8"/>
    <n v="104198"/>
    <n v="104198"/>
    <n v="1"/>
    <x v="25"/>
    <n v="2022"/>
    <s v="2022Q2"/>
    <s v="New_Claim/ Reopening"/>
    <x v="4"/>
    <x v="0"/>
  </r>
  <r>
    <s v="L01/062/9/000034/2021"/>
    <x v="1353"/>
    <s v="29/11/2022"/>
    <x v="8"/>
    <n v="100000"/>
    <n v="100000"/>
    <n v="1"/>
    <x v="2"/>
    <n v="2022"/>
    <s v="2021Q3"/>
    <s v="New_Claim/ Reopening"/>
    <x v="3"/>
    <x v="0"/>
  </r>
  <r>
    <s v="L01/062/9/000015/2022"/>
    <x v="1599"/>
    <s v="29/11/2022"/>
    <x v="8"/>
    <n v="110477"/>
    <n v="110477"/>
    <n v="1"/>
    <x v="25"/>
    <n v="2022"/>
    <s v="2022Q2"/>
    <s v="New_Claim/ Reopening"/>
    <x v="4"/>
    <x v="0"/>
  </r>
  <r>
    <s v="L01/062/9/000016/2022"/>
    <x v="1738"/>
    <s v="29/11/2022"/>
    <x v="8"/>
    <n v="40477"/>
    <n v="40477"/>
    <n v="1"/>
    <x v="25"/>
    <n v="2022"/>
    <s v="2022Q2"/>
    <s v="New_Claim/ Reopening"/>
    <x v="4"/>
    <x v="0"/>
  </r>
  <r>
    <s v="L01/062/9/000017/2022"/>
    <x v="1632"/>
    <s v="29/11/2022"/>
    <x v="8"/>
    <n v="257754"/>
    <n v="257754"/>
    <n v="1"/>
    <x v="25"/>
    <n v="2022"/>
    <s v="2022Q1"/>
    <s v="New_Claim/ Reopening"/>
    <x v="4"/>
    <x v="0"/>
  </r>
  <r>
    <s v="L01/062/9/000035/2021"/>
    <x v="1496"/>
    <s v="29/11/2022"/>
    <x v="8"/>
    <n v="91218"/>
    <n v="91218"/>
    <n v="1"/>
    <x v="2"/>
    <n v="2022"/>
    <s v="2021Q4"/>
    <s v="New_Claim/ Reopening"/>
    <x v="3"/>
    <x v="0"/>
  </r>
  <r>
    <s v="L01/070/9/000343/2022"/>
    <x v="1739"/>
    <s v="02/12/2022"/>
    <x v="1"/>
    <n v="74529.411800000002"/>
    <n v="74529.411800000002"/>
    <n v="1"/>
    <x v="25"/>
    <n v="2022"/>
    <s v="2022Q4"/>
    <s v="New_Claim/ Reopening"/>
    <x v="4"/>
    <x v="0"/>
  </r>
  <r>
    <s v="L02/070/9/000344/2022"/>
    <x v="1740"/>
    <s v="05/12/2022"/>
    <x v="1"/>
    <n v="100000"/>
    <n v="100000"/>
    <n v="1"/>
    <x v="25"/>
    <n v="2022"/>
    <s v="2022Q4"/>
    <s v="New_Claim/ Reopening"/>
    <x v="4"/>
    <x v="0"/>
  </r>
  <r>
    <s v="L01/070/9/000345/2022"/>
    <x v="1741"/>
    <s v="05/12/2022"/>
    <x v="1"/>
    <n v="17000"/>
    <n v="17000"/>
    <n v="1"/>
    <x v="25"/>
    <n v="2022"/>
    <s v="2022Q4"/>
    <s v="New_Claim/ Reopening"/>
    <x v="4"/>
    <x v="0"/>
  </r>
  <r>
    <s v="L01/070/9/000346/2022"/>
    <x v="1742"/>
    <s v="06/12/2022"/>
    <x v="1"/>
    <n v="10000"/>
    <n v="10000"/>
    <n v="1"/>
    <x v="25"/>
    <n v="2022"/>
    <s v="2022Q4"/>
    <s v="New_Claim/ Reopening"/>
    <x v="4"/>
    <x v="0"/>
  </r>
  <r>
    <s v="L01/080/9/000045/2022"/>
    <x v="1743"/>
    <s v="07/12/2022"/>
    <x v="0"/>
    <n v="15000"/>
    <n v="15000"/>
    <n v="1"/>
    <x v="25"/>
    <n v="2022"/>
    <s v="2022Q4"/>
    <s v="New_Claim/ Reopening"/>
    <x v="4"/>
    <x v="0"/>
  </r>
  <r>
    <s v="L01/092/9/000003/2022"/>
    <x v="1744"/>
    <s v="14/12/2022"/>
    <x v="10"/>
    <n v="50000"/>
    <n v="50000"/>
    <n v="1"/>
    <x v="25"/>
    <n v="2022"/>
    <s v="2022Q4"/>
    <s v="New_Claim/ Reopening"/>
    <x v="4"/>
    <x v="0"/>
  </r>
  <r>
    <s v="L01/086/9/000046/2022"/>
    <x v="1686"/>
    <s v="14/10/2022"/>
    <x v="0"/>
    <n v="50000"/>
    <n v="50000"/>
    <n v="1"/>
    <x v="25"/>
    <n v="2022"/>
    <s v="2022Q3"/>
    <s v="New_Claim/ Reopening"/>
    <x v="4"/>
    <x v="0"/>
  </r>
  <r>
    <s v="L01/070/9/000347/2022"/>
    <x v="1745"/>
    <s v="09/12/2022"/>
    <x v="1"/>
    <n v="100000"/>
    <n v="100000"/>
    <n v="1"/>
    <x v="25"/>
    <n v="2022"/>
    <s v="2022Q4"/>
    <s v="New_Claim/ Reopening"/>
    <x v="4"/>
    <x v="0"/>
  </r>
  <r>
    <s v="L01/070/9/000348/2022"/>
    <x v="1746"/>
    <s v="19/12/2022"/>
    <x v="1"/>
    <n v="100000"/>
    <n v="100000"/>
    <n v="1"/>
    <x v="25"/>
    <n v="2022"/>
    <s v="2022Q4"/>
    <s v="New_Claim/ Reopening"/>
    <x v="4"/>
    <x v="0"/>
  </r>
  <r>
    <s v="L01/070/9/000349/2022"/>
    <x v="1739"/>
    <s v="21/12/2022"/>
    <x v="1"/>
    <n v="7000"/>
    <n v="7000"/>
    <n v="1"/>
    <x v="25"/>
    <n v="2022"/>
    <s v="2022Q4"/>
    <s v="New_Claim/ Reopening"/>
    <x v="4"/>
    <x v="0"/>
  </r>
  <r>
    <s v="L01/070/9/000350/2022"/>
    <x v="1747"/>
    <s v="21/12/2022"/>
    <x v="1"/>
    <n v="100000"/>
    <n v="100000"/>
    <n v="1"/>
    <x v="25"/>
    <n v="2022"/>
    <s v="2022Q4"/>
    <s v="New_Claim/ Reopening"/>
    <x v="4"/>
    <x v="0"/>
  </r>
  <r>
    <s v="L01/070/9/000351/2022"/>
    <x v="1748"/>
    <s v="22/12/2022"/>
    <x v="1"/>
    <n v="100000"/>
    <n v="100000"/>
    <n v="1"/>
    <x v="25"/>
    <n v="2022"/>
    <s v="2022Q4"/>
    <s v="New_Claim/ Reopening"/>
    <x v="4"/>
    <x v="0"/>
  </r>
  <r>
    <s v="L02/070/9/000352/2022"/>
    <x v="1748"/>
    <s v="23/12/2022"/>
    <x v="1"/>
    <n v="100000"/>
    <n v="100000"/>
    <n v="1"/>
    <x v="25"/>
    <n v="2022"/>
    <s v="2022Q4"/>
    <s v="New_Claim/ Reopening"/>
    <x v="4"/>
    <x v="0"/>
  </r>
  <r>
    <s v="L01/070/9/000353/2022"/>
    <x v="1749"/>
    <s v="22/12/2022"/>
    <x v="1"/>
    <n v="30000"/>
    <n v="30000"/>
    <n v="1"/>
    <x v="25"/>
    <n v="2022"/>
    <s v="2022Q4"/>
    <s v="New_Claim/ Reopening"/>
    <x v="4"/>
    <x v="0"/>
  </r>
  <r>
    <s v="L01/101/9/000002/2022"/>
    <x v="1750"/>
    <s v="14/12/2022"/>
    <x v="4"/>
    <n v="82352.941200000001"/>
    <n v="82352.941200000001"/>
    <n v="1"/>
    <x v="25"/>
    <n v="2022"/>
    <s v="2022Q4"/>
    <s v="New_Claim/ Reopening"/>
    <x v="4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3">
  <r>
    <s v="L01/087/9/000220/2020"/>
    <d v="2020-10-17T00:00:00"/>
    <d v="2020-10-23T00:00:00"/>
    <x v="0"/>
    <x v="0"/>
    <n v="0"/>
    <n v="2000000"/>
    <x v="0"/>
  </r>
  <r>
    <s v="L01/111/9/000002/2022"/>
    <d v="2022-04-12T00:00:00"/>
    <d v="2022-04-13T00:00:00"/>
    <x v="1"/>
    <x v="1"/>
    <n v="810000"/>
    <n v="2767699"/>
    <x v="1"/>
  </r>
  <r>
    <s v="L01/070/9/000536/2020"/>
    <d v="2020-06-28T00:00:00"/>
    <d v="2020-06-28T00:00:00"/>
    <x v="2"/>
    <x v="2"/>
    <n v="92500"/>
    <n v="1968360"/>
    <x v="0"/>
  </r>
  <r>
    <s v="L01/110/9/000021/2020"/>
    <d v="2020-07-15T00:00:00"/>
    <d v="2020-07-15T00:00:00"/>
    <x v="1"/>
    <x v="1"/>
    <n v="0"/>
    <n v="1750000"/>
    <x v="0"/>
  </r>
  <r>
    <s v="L01/087/9/000102/2020"/>
    <d v="2020-06-19T00:00:00"/>
    <d v="2020-06-19T00:00:00"/>
    <x v="0"/>
    <x v="0"/>
    <n v="0"/>
    <n v="1742000"/>
    <x v="0"/>
  </r>
  <r>
    <s v="L01/087/9/000115/2020"/>
    <d v="2020-05-18T00:00:00"/>
    <d v="2020-05-18T00:00:00"/>
    <x v="0"/>
    <x v="0"/>
    <n v="12540"/>
    <n v="1750000"/>
    <x v="0"/>
  </r>
  <r>
    <s v="L02/070/9/001547/2021"/>
    <d v="2021-11-06T00:00:00"/>
    <d v="2021-11-09T00:00:00"/>
    <x v="2"/>
    <x v="2"/>
    <n v="0"/>
    <n v="1613920"/>
    <x v="2"/>
  </r>
  <r>
    <s v="L01/070/9/001486/2021"/>
    <d v="2021-11-19T00:00:00"/>
    <d v="2021-12-02T00:00:00"/>
    <x v="2"/>
    <x v="2"/>
    <n v="6860"/>
    <n v="1434860"/>
    <x v="2"/>
  </r>
  <r>
    <s v="L01/086/9/000066/2015"/>
    <d v="2015-11-07T00:00:00"/>
    <d v="2015-11-09T00:00:00"/>
    <x v="0"/>
    <x v="0"/>
    <n v="349400"/>
    <n v="1750000"/>
    <x v="3"/>
  </r>
  <r>
    <s v="L01/052/9/000004/2020"/>
    <d v="2020-06-25T00:00:00"/>
    <d v="2021-09-14T00:00:00"/>
    <x v="3"/>
    <x v="3"/>
    <n v="0"/>
    <n v="1298245.6140000001"/>
    <x v="0"/>
  </r>
  <r>
    <s v="L01/087/9/000090/2020"/>
    <d v="2020-03-22T00:00:00"/>
    <d v="2020-03-22T00:00:00"/>
    <x v="0"/>
    <x v="0"/>
    <n v="87615"/>
    <n v="1378800"/>
    <x v="0"/>
  </r>
  <r>
    <s v="L02/070/9/000121/2020"/>
    <d v="2020-02-24T00:00:00"/>
    <d v="2020-02-24T00:00:00"/>
    <x v="2"/>
    <x v="2"/>
    <n v="485930"/>
    <n v="1715650"/>
    <x v="0"/>
  </r>
  <r>
    <s v="L01/087/9/000034/2019"/>
    <d v="2019-06-30T00:00:00"/>
    <d v="2019-06-30T00:00:00"/>
    <x v="0"/>
    <x v="0"/>
    <n v="0"/>
    <n v="1145706"/>
    <x v="4"/>
  </r>
  <r>
    <s v="L01/087/9/000342/2021"/>
    <d v="2021-08-01T00:00:00"/>
    <d v="2021-12-20T00:00:00"/>
    <x v="0"/>
    <x v="0"/>
    <n v="1500000"/>
    <n v="2500000"/>
    <x v="2"/>
  </r>
  <r>
    <s v="L01/070/9/000648/2020"/>
    <d v="2020-09-09T00:00:00"/>
    <d v="2020-09-09T00:00:00"/>
    <x v="2"/>
    <x v="2"/>
    <n v="8590"/>
    <n v="900000"/>
    <x v="0"/>
  </r>
  <r>
    <s v="L01/086/9/000014/2013"/>
    <d v="2013-02-27T00:00:00"/>
    <d v="2013-03-05T00:00:00"/>
    <x v="0"/>
    <x v="0"/>
    <n v="0"/>
    <n v="850313"/>
    <x v="5"/>
  </r>
  <r>
    <s v="L01/070/9/000342/2022"/>
    <d v="2022-11-27T00:00:00"/>
    <d v="2022-11-29T00:00:00"/>
    <x v="2"/>
    <x v="2"/>
    <n v="4060"/>
    <n v="820000"/>
    <x v="1"/>
  </r>
  <r>
    <s v="L02/084/9/000037/2020"/>
    <d v="2020-03-16T00:00:00"/>
    <d v="2020-03-16T00:00:00"/>
    <x v="0"/>
    <x v="0"/>
    <n v="0"/>
    <n v="751798"/>
    <x v="0"/>
  </r>
  <r>
    <s v="L01/042/9/000004/2020"/>
    <d v="2020-07-16T00:00:00"/>
    <d v="2021-05-03T00:00:00"/>
    <x v="4"/>
    <x v="4"/>
    <n v="246000"/>
    <n v="972856"/>
    <x v="0"/>
  </r>
  <r>
    <s v="L01/087/9/000015/2020"/>
    <d v="2020-01-30T00:00:00"/>
    <d v="2020-01-30T00:00:00"/>
    <x v="0"/>
    <x v="0"/>
    <n v="0"/>
    <n v="716280"/>
    <x v="0"/>
  </r>
  <r>
    <s v="L01/700/9/001245/2021"/>
    <d v="2021-09-19T00:00:00"/>
    <d v="2021-09-22T00:00:00"/>
    <x v="2"/>
    <x v="2"/>
    <n v="29875"/>
    <n v="700000"/>
    <x v="2"/>
  </r>
  <r>
    <s v="L01/087/9/000103/2020"/>
    <d v="2020-06-10T00:00:00"/>
    <d v="2020-06-10T00:00:00"/>
    <x v="0"/>
    <x v="0"/>
    <n v="0"/>
    <n v="638294"/>
    <x v="0"/>
  </r>
  <r>
    <s v="L05/088/9/000317/2021"/>
    <d v="2021-12-25T00:00:00"/>
    <d v="2022-01-20T00:00:00"/>
    <x v="5"/>
    <x v="0"/>
    <n v="789500"/>
    <n v="1421500"/>
    <x v="2"/>
  </r>
  <r>
    <s v="L01/020/9/000003/2020"/>
    <d v="2020-10-13T00:00:00"/>
    <d v="2020-10-13T00:00:00"/>
    <x v="6"/>
    <x v="5"/>
    <n v="242960"/>
    <n v="874126.25600000005"/>
    <x v="0"/>
  </r>
  <r>
    <s v="L01/062/9/000011/2022"/>
    <d v="2022-06-29T00:00:00"/>
    <d v="2022-11-29T00:00:00"/>
    <x v="7"/>
    <x v="6"/>
    <n v="0"/>
    <n v="615830"/>
    <x v="1"/>
  </r>
  <r>
    <s v="L02/088/9/000055/2010"/>
    <d v="2010-04-02T00:00:00"/>
    <d v="2010-04-08T00:00:00"/>
    <x v="5"/>
    <x v="0"/>
    <n v="250000"/>
    <n v="862500"/>
    <x v="6"/>
  </r>
  <r>
    <s v="L01/087/9/000210/2020"/>
    <d v="2020-09-08T00:00:00"/>
    <d v="2020-09-08T00:00:00"/>
    <x v="0"/>
    <x v="0"/>
    <n v="0"/>
    <n v="600000"/>
    <x v="0"/>
  </r>
  <r>
    <s v="L05/070/9/000994/2020"/>
    <d v="2020-11-08T00:00:00"/>
    <d v="2020-11-08T00:00:00"/>
    <x v="2"/>
    <x v="2"/>
    <n v="50000"/>
    <n v="635650"/>
    <x v="0"/>
  </r>
  <r>
    <s v="L01/087/9/000395/2020"/>
    <d v="2020-11-22T00:00:00"/>
    <d v="2020-11-22T00:00:00"/>
    <x v="0"/>
    <x v="0"/>
    <n v="241760"/>
    <n v="807196"/>
    <x v="0"/>
  </r>
  <r>
    <s v="L01/088/9/000127/2020"/>
    <d v="2020-09-12T00:00:00"/>
    <d v="2020-09-12T00:00:00"/>
    <x v="5"/>
    <x v="0"/>
    <n v="639966"/>
    <n v="1190120"/>
    <x v="0"/>
  </r>
  <r>
    <s v="L01/070/9/000233/2020"/>
    <d v="2020-04-04T00:00:00"/>
    <d v="2020-04-04T00:00:00"/>
    <x v="2"/>
    <x v="2"/>
    <n v="6270"/>
    <n v="550000"/>
    <x v="0"/>
  </r>
  <r>
    <s v="L01/080/9/000205/2020"/>
    <d v="2020-09-14T00:00:00"/>
    <d v="2020-09-14T00:00:00"/>
    <x v="0"/>
    <x v="0"/>
    <n v="-1.1641532182692999E-10"/>
    <n v="541206.14040000003"/>
    <x v="0"/>
  </r>
  <r>
    <s v="L01/080/9/000014/2022"/>
    <d v="2022-03-22T00:00:00"/>
    <d v="2022-03-23T00:00:00"/>
    <x v="0"/>
    <x v="0"/>
    <n v="200000"/>
    <n v="727750"/>
    <x v="1"/>
  </r>
  <r>
    <s v="L01/110/9/000052/2020"/>
    <d v="2020-11-06T00:00:00"/>
    <d v="2020-11-06T00:00:00"/>
    <x v="1"/>
    <x v="1"/>
    <n v="0"/>
    <n v="517360"/>
    <x v="0"/>
  </r>
  <r>
    <s v="L01/070/9/000911/2021"/>
    <d v="2021-05-22T00:00:00"/>
    <d v="2021-06-29T00:00:00"/>
    <x v="2"/>
    <x v="2"/>
    <n v="327000"/>
    <n v="835000"/>
    <x v="2"/>
  </r>
  <r>
    <s v="L01/070/9/000069/2022"/>
    <d v="2022-02-07T00:00:00"/>
    <d v="2022-02-17T00:00:00"/>
    <x v="2"/>
    <x v="2"/>
    <n v="515000"/>
    <n v="1015000"/>
    <x v="1"/>
  </r>
  <r>
    <s v="L01/081/9/000348/2021"/>
    <d v="2021-12-07T00:00:00"/>
    <d v="2022-01-03T00:00:00"/>
    <x v="0"/>
    <x v="0"/>
    <n v="464828"/>
    <n v="949448.4"/>
    <x v="2"/>
  </r>
  <r>
    <s v="L01/088/9/000266/2021"/>
    <d v="2021-09-16T00:00:00"/>
    <d v="2021-09-17T00:00:00"/>
    <x v="5"/>
    <x v="0"/>
    <n v="745000"/>
    <n v="1225332"/>
    <x v="2"/>
  </r>
  <r>
    <s v="L01/087/9/000346/2020"/>
    <d v="2020-11-29T00:00:00"/>
    <d v="2020-11-29T00:00:00"/>
    <x v="0"/>
    <x v="0"/>
    <n v="0"/>
    <n v="465000"/>
    <x v="0"/>
  </r>
  <r>
    <s v="L01/800/9/000082/2019"/>
    <d v="2019-10-31T00:00:00"/>
    <d v="2019-10-31T00:00:00"/>
    <x v="2"/>
    <x v="2"/>
    <n v="99600"/>
    <n v="561702"/>
    <x v="4"/>
  </r>
  <r>
    <s v="L02/080/9/000048/2011"/>
    <d v="2011-02-04T00:00:00"/>
    <d v="2011-04-10T00:00:00"/>
    <x v="0"/>
    <x v="0"/>
    <n v="613703"/>
    <n v="1064984"/>
    <x v="7"/>
  </r>
  <r>
    <s v="L15/070/9/001087/2021"/>
    <d v="2021-08-06T00:00:00"/>
    <d v="2021-08-13T00:00:00"/>
    <x v="2"/>
    <x v="2"/>
    <n v="0"/>
    <n v="426000"/>
    <x v="2"/>
  </r>
  <r>
    <s v="L01/070/9/000165/2022"/>
    <d v="2022-04-18T00:00:00"/>
    <d v="2022-04-25T00:00:00"/>
    <x v="2"/>
    <x v="2"/>
    <n v="14000"/>
    <n v="436000"/>
    <x v="1"/>
  </r>
  <r>
    <s v="L01/700/9/000825/2020"/>
    <d v="2020-10-23T00:00:00"/>
    <d v="2020-10-26T00:00:00"/>
    <x v="2"/>
    <x v="2"/>
    <n v="485277"/>
    <n v="893000"/>
    <x v="0"/>
  </r>
  <r>
    <s v="L01/087/9/000253/2020"/>
    <d v="2020-10-17T00:00:00"/>
    <d v="2020-10-17T00:00:00"/>
    <x v="0"/>
    <x v="0"/>
    <n v="1343240"/>
    <n v="1750000"/>
    <x v="0"/>
  </r>
  <r>
    <s v="L01/088/9/000247/2020"/>
    <d v="2020-11-27T00:00:00"/>
    <d v="2020-11-27T00:00:00"/>
    <x v="5"/>
    <x v="0"/>
    <n v="8590"/>
    <n v="412500"/>
    <x v="0"/>
  </r>
  <r>
    <s v="L01/070/9/000625/2010"/>
    <d v="2010-12-15T00:00:00"/>
    <d v="2010-12-20T00:00:00"/>
    <x v="2"/>
    <x v="2"/>
    <n v="0"/>
    <n v="400000"/>
    <x v="6"/>
  </r>
  <r>
    <s v="L01/070/9/001026/2021"/>
    <d v="2021-07-25T00:00:00"/>
    <d v="2021-07-30T00:00:00"/>
    <x v="2"/>
    <x v="2"/>
    <n v="689160"/>
    <n v="1088320"/>
    <x v="2"/>
  </r>
  <r>
    <s v="L02/070/9/000246/2022"/>
    <d v="2022-07-03T00:00:00"/>
    <d v="2022-07-20T00:00:00"/>
    <x v="2"/>
    <x v="2"/>
    <n v="83500"/>
    <n v="480000"/>
    <x v="1"/>
  </r>
  <r>
    <s v="L01/070/9/001265/2020"/>
    <d v="2020-08-22T00:00:00"/>
    <d v="2021-05-26T00:00:00"/>
    <x v="2"/>
    <x v="2"/>
    <n v="10000"/>
    <n v="400000"/>
    <x v="0"/>
  </r>
  <r>
    <s v="L01/087/9/000127/2020"/>
    <d v="2020-06-29T00:00:00"/>
    <d v="2020-06-29T00:00:00"/>
    <x v="0"/>
    <x v="0"/>
    <n v="0"/>
    <n v="380000"/>
    <x v="0"/>
  </r>
  <r>
    <s v="L01/020/9/000001/2019"/>
    <d v="2019-11-25T00:00:00"/>
    <d v="2020-12-01T00:00:00"/>
    <x v="6"/>
    <x v="5"/>
    <n v="0"/>
    <n v="375093.2966"/>
    <x v="4"/>
  </r>
  <r>
    <s v="L01/087/9/000225/2020"/>
    <d v="2020-09-26T00:00:00"/>
    <d v="2020-09-28T00:00:00"/>
    <x v="0"/>
    <x v="0"/>
    <n v="10032"/>
    <n v="382968"/>
    <x v="0"/>
  </r>
  <r>
    <s v="L05/088/9/000137/2020"/>
    <d v="2020-08-30T00:00:00"/>
    <d v="2020-08-30T00:00:00"/>
    <x v="5"/>
    <x v="0"/>
    <n v="400000"/>
    <n v="760966"/>
    <x v="0"/>
  </r>
  <r>
    <s v="L01/800/9/000142/2020"/>
    <d v="2020-04-04T00:00:00"/>
    <d v="2020-07-28T00:00:00"/>
    <x v="2"/>
    <x v="2"/>
    <n v="0"/>
    <n v="360847.05900000001"/>
    <x v="0"/>
  </r>
  <r>
    <s v="L15/080/9/000213/2020"/>
    <d v="2020-09-17T00:00:00"/>
    <d v="2020-09-17T00:00:00"/>
    <x v="0"/>
    <x v="0"/>
    <n v="0"/>
    <n v="347000"/>
    <x v="0"/>
  </r>
  <r>
    <s v="L01/087/9/000373/2020"/>
    <d v="2020-12-12T00:00:00"/>
    <d v="2020-12-12T00:00:00"/>
    <x v="0"/>
    <x v="0"/>
    <n v="300000"/>
    <n v="635000"/>
    <x v="0"/>
  </r>
  <r>
    <s v="L01/070/9/000821/2020"/>
    <d v="2020-10-24T00:00:00"/>
    <d v="2020-10-24T00:00:00"/>
    <x v="2"/>
    <x v="2"/>
    <n v="156500"/>
    <n v="485450"/>
    <x v="0"/>
  </r>
  <r>
    <s v="L02/070/9/000180/2022"/>
    <d v="2022-04-26T00:00:00"/>
    <d v="2022-05-06T00:00:00"/>
    <x v="2"/>
    <x v="2"/>
    <n v="0"/>
    <n v="323529.4118"/>
    <x v="1"/>
  </r>
  <r>
    <s v="L01/070/9/000941/2020"/>
    <d v="2020-11-15T00:00:00"/>
    <d v="2020-11-15T00:00:00"/>
    <x v="2"/>
    <x v="2"/>
    <n v="249088"/>
    <n v="560000"/>
    <x v="0"/>
  </r>
  <r>
    <s v="L01/070/9/000197/2022"/>
    <d v="2022-05-21T00:00:00"/>
    <d v="2022-05-24T00:00:00"/>
    <x v="2"/>
    <x v="2"/>
    <n v="617647.0588"/>
    <n v="918647.0588"/>
    <x v="1"/>
  </r>
  <r>
    <s v="L02/080/9/000389/2020"/>
    <d v="2020-10-25T00:00:00"/>
    <d v="2020-10-25T00:00:00"/>
    <x v="0"/>
    <x v="0"/>
    <n v="200000"/>
    <n v="500000"/>
    <x v="0"/>
  </r>
  <r>
    <s v="L01/070/9/001327/2021"/>
    <d v="2021-10-12T00:00:00"/>
    <d v="2021-10-14T00:00:00"/>
    <x v="2"/>
    <x v="2"/>
    <n v="0"/>
    <n v="300000"/>
    <x v="2"/>
  </r>
  <r>
    <s v="L01/070/9/000235/2022"/>
    <d v="2022-07-04T00:00:00"/>
    <d v="2022-07-07T00:00:00"/>
    <x v="2"/>
    <x v="2"/>
    <n v="0"/>
    <n v="300000"/>
    <x v="1"/>
  </r>
  <r>
    <s v="L01/080/9/000379/2020"/>
    <d v="2020-12-16T00:00:00"/>
    <d v="2020-12-16T00:00:00"/>
    <x v="0"/>
    <x v="0"/>
    <n v="0"/>
    <n v="296897"/>
    <x v="0"/>
  </r>
  <r>
    <s v="L05/070/9/000301/2022"/>
    <d v="2022-09-27T00:00:00"/>
    <d v="2022-09-29T00:00:00"/>
    <x v="2"/>
    <x v="2"/>
    <n v="24000"/>
    <n v="320000"/>
    <x v="1"/>
  </r>
  <r>
    <s v="L01/070/9/001029/2020"/>
    <d v="2020-10-31T00:00:00"/>
    <d v="2020-10-31T00:00:00"/>
    <x v="2"/>
    <x v="2"/>
    <n v="8590"/>
    <n v="303960"/>
    <x v="0"/>
  </r>
  <r>
    <s v="L15/087/9/000138/2020"/>
    <d v="2020-07-22T00:00:00"/>
    <d v="2020-07-22T00:00:00"/>
    <x v="0"/>
    <x v="0"/>
    <n v="1600000"/>
    <n v="1894617.6470999999"/>
    <x v="0"/>
  </r>
  <r>
    <s v="L01/070/9/000218/2022"/>
    <d v="2022-06-15T00:00:00"/>
    <d v="2022-06-16T00:00:00"/>
    <x v="2"/>
    <x v="2"/>
    <n v="7000"/>
    <n v="300000"/>
    <x v="1"/>
  </r>
  <r>
    <s v="L02/070/9/000482/2020"/>
    <d v="2020-07-16T00:00:00"/>
    <d v="2020-07-16T00:00:00"/>
    <x v="2"/>
    <x v="2"/>
    <n v="50000"/>
    <n v="341450"/>
    <x v="0"/>
  </r>
  <r>
    <s v="L02/088/9/000021/2020"/>
    <d v="2020-02-23T00:00:00"/>
    <d v="2020-02-23T00:00:00"/>
    <x v="5"/>
    <x v="0"/>
    <n v="596000"/>
    <n v="879200"/>
    <x v="0"/>
  </r>
  <r>
    <s v="L01/087/9/000145/2020"/>
    <d v="2020-06-30T00:00:00"/>
    <d v="2020-06-30T00:00:00"/>
    <x v="0"/>
    <x v="0"/>
    <n v="0"/>
    <n v="280000"/>
    <x v="0"/>
  </r>
  <r>
    <s v="L01/088/9/000172/2020"/>
    <d v="2020-10-30T00:00:00"/>
    <d v="2020-10-31T00:00:00"/>
    <x v="5"/>
    <x v="0"/>
    <n v="0"/>
    <n v="279934.21049999999"/>
    <x v="0"/>
  </r>
  <r>
    <s v="L02/070/9/001277/2020"/>
    <d v="2020-07-03T00:00:00"/>
    <d v="2021-12-17T00:00:00"/>
    <x v="2"/>
    <x v="2"/>
    <n v="120450"/>
    <n v="400000"/>
    <x v="0"/>
  </r>
  <r>
    <s v="L01/102/9/000003/2020"/>
    <d v="2020-10-06T00:00:00"/>
    <d v="2020-10-06T00:00:00"/>
    <x v="8"/>
    <x v="7"/>
    <n v="5000"/>
    <n v="283208.02"/>
    <x v="0"/>
  </r>
  <r>
    <s v="L01/080/9/000009/2022"/>
    <d v="2022-02-19T00:00:00"/>
    <d v="2022-02-28T00:00:00"/>
    <x v="0"/>
    <x v="0"/>
    <n v="23800"/>
    <n v="300000"/>
    <x v="1"/>
  </r>
  <r>
    <s v="L01/062/9/000018/2020"/>
    <d v="2020-03-25T00:00:00"/>
    <d v="2020-09-28T00:00:00"/>
    <x v="3"/>
    <x v="3"/>
    <n v="12199.0702"/>
    <n v="287800.92979999998"/>
    <x v="0"/>
  </r>
  <r>
    <s v="L01/070/9/000625/2020"/>
    <d v="2020-09-10T00:00:00"/>
    <d v="2020-09-10T00:00:00"/>
    <x v="2"/>
    <x v="2"/>
    <n v="0"/>
    <n v="271350"/>
    <x v="0"/>
  </r>
  <r>
    <s v="L02/070/9/000185/2020"/>
    <d v="2020-03-06T00:00:00"/>
    <d v="2020-03-06T00:00:00"/>
    <x v="2"/>
    <x v="2"/>
    <n v="8590"/>
    <n v="278133"/>
    <x v="0"/>
  </r>
  <r>
    <s v="L01/062/9/000010/2020"/>
    <d v="2020-02-06T00:00:00"/>
    <d v="2020-03-09T00:00:00"/>
    <x v="3"/>
    <x v="3"/>
    <n v="11400"/>
    <n v="280000"/>
    <x v="0"/>
  </r>
  <r>
    <s v="L01/088/9/000258/2020"/>
    <d v="2020-12-07T00:00:00"/>
    <d v="2020-12-07T00:00:00"/>
    <x v="5"/>
    <x v="0"/>
    <n v="0"/>
    <n v="267680"/>
    <x v="0"/>
  </r>
  <r>
    <s v="L02/070/9/000188/2022"/>
    <d v="2022-04-21T00:00:00"/>
    <d v="2022-05-16T00:00:00"/>
    <x v="2"/>
    <x v="2"/>
    <n v="5370.0000000001"/>
    <n v="272933.61200000002"/>
    <x v="1"/>
  </r>
  <r>
    <s v="L01/070/9/000117/2022"/>
    <d v="2022-03-21T00:00:00"/>
    <d v="2022-03-22T00:00:00"/>
    <x v="2"/>
    <x v="2"/>
    <n v="0"/>
    <n v="261000"/>
    <x v="1"/>
  </r>
  <r>
    <s v="L01/062/9/000030/2020"/>
    <d v="2020-12-22T00:00:00"/>
    <d v="2020-12-22T00:00:00"/>
    <x v="3"/>
    <x v="3"/>
    <n v="0"/>
    <n v="260000"/>
    <x v="0"/>
  </r>
  <r>
    <s v="L01/088/9/000235/2021"/>
    <d v="2021-08-09T00:00:00"/>
    <d v="2021-08-11T00:00:00"/>
    <x v="5"/>
    <x v="0"/>
    <n v="0"/>
    <n v="260000"/>
    <x v="2"/>
  </r>
  <r>
    <s v="L01/088/9/000005/2022"/>
    <d v="2022-01-04T00:00:00"/>
    <d v="2022-02-03T00:00:00"/>
    <x v="5"/>
    <x v="0"/>
    <n v="240073"/>
    <n v="500000"/>
    <x v="1"/>
  </r>
  <r>
    <s v="L01/080/9/000360/2020"/>
    <d v="2020-11-03T00:00:00"/>
    <d v="2020-11-03T00:00:00"/>
    <x v="0"/>
    <x v="0"/>
    <n v="0"/>
    <n v="259649.12280000001"/>
    <x v="0"/>
  </r>
  <r>
    <s v="L01/062/9/000017/2022"/>
    <d v="2022-02-10T00:00:00"/>
    <d v="2022-11-29T00:00:00"/>
    <x v="7"/>
    <x v="6"/>
    <n v="0"/>
    <n v="257754"/>
    <x v="1"/>
  </r>
  <r>
    <s v="L01/070/9/000148/2022"/>
    <d v="2022-04-10T00:00:00"/>
    <d v="2022-04-11T00:00:00"/>
    <x v="2"/>
    <x v="2"/>
    <n v="0"/>
    <n v="257000"/>
    <x v="1"/>
  </r>
  <r>
    <s v="L01/070/9/000185/2022"/>
    <d v="2022-05-03T00:00:00"/>
    <d v="2022-05-12T00:00:00"/>
    <x v="2"/>
    <x v="2"/>
    <n v="519850"/>
    <n v="775850"/>
    <x v="1"/>
  </r>
  <r>
    <s v="L01/040/9/000005/2019"/>
    <d v="2019-07-01T00:00:00"/>
    <d v="2019-10-22T00:00:00"/>
    <x v="4"/>
    <x v="4"/>
    <n v="87766"/>
    <n v="337795.72930000001"/>
    <x v="4"/>
  </r>
  <r>
    <s v="L01/087/9/000314/2020"/>
    <d v="2020-11-06T00:00:00"/>
    <d v="2020-11-06T00:00:00"/>
    <x v="0"/>
    <x v="0"/>
    <n v="0"/>
    <n v="250000"/>
    <x v="0"/>
  </r>
  <r>
    <s v="L01/080/9/000143/2010"/>
    <d v="2010-10-08T00:00:00"/>
    <d v="2010-11-05T00:00:00"/>
    <x v="0"/>
    <x v="0"/>
    <n v="0"/>
    <n v="250000"/>
    <x v="6"/>
  </r>
  <r>
    <s v="L01/080/9/000027/2018"/>
    <d v="2018-11-24T00:00:00"/>
    <d v="2019-01-03T00:00:00"/>
    <x v="0"/>
    <x v="0"/>
    <n v="0"/>
    <n v="250000"/>
    <x v="8"/>
  </r>
  <r>
    <s v="L01/070/9/000216/2022"/>
    <d v="2022-05-28T00:00:00"/>
    <d v="2022-06-07T00:00:00"/>
    <x v="2"/>
    <x v="2"/>
    <n v="0"/>
    <n v="250000"/>
    <x v="1"/>
  </r>
  <r>
    <s v="L01/070/9/000049/2022"/>
    <d v="2022-01-25T00:00:00"/>
    <d v="2022-02-07T00:00:00"/>
    <x v="2"/>
    <x v="2"/>
    <n v="1030926.471"/>
    <n v="1280676.4709999999"/>
    <x v="1"/>
  </r>
  <r>
    <s v="L01/087/9/000356/2020"/>
    <d v="2020-11-26T00:00:00"/>
    <d v="2020-11-26T00:00:00"/>
    <x v="0"/>
    <x v="0"/>
    <n v="0"/>
    <n v="248166"/>
    <x v="0"/>
  </r>
  <r>
    <s v="L01/070/9/000318/2009"/>
    <d v="2009-06-14T00:00:00"/>
    <d v="2009-06-15T00:00:00"/>
    <x v="2"/>
    <x v="2"/>
    <n v="1000000"/>
    <n v="1244658"/>
    <x v="9"/>
  </r>
  <r>
    <s v="L01/080/9/000184/2020"/>
    <d v="2020-08-11T00:00:00"/>
    <d v="2020-08-11T00:00:00"/>
    <x v="0"/>
    <x v="0"/>
    <n v="18810"/>
    <n v="263000"/>
    <x v="0"/>
  </r>
  <r>
    <s v="L01/070/9/000137/2022"/>
    <d v="2022-03-25T00:00:00"/>
    <d v="2022-04-05T00:00:00"/>
    <x v="2"/>
    <x v="2"/>
    <n v="0"/>
    <n v="243000"/>
    <x v="1"/>
  </r>
  <r>
    <s v="L01/070/9/001198/2020"/>
    <d v="2020-12-30T00:00:00"/>
    <d v="2021-01-07T00:00:00"/>
    <x v="2"/>
    <x v="2"/>
    <n v="190748"/>
    <n v="431300"/>
    <x v="0"/>
  </r>
  <r>
    <s v="L01/062/9/000018/2022"/>
    <d v="2022-03-14T00:00:00"/>
    <d v="2023-01-27T00:00:00"/>
    <x v="7"/>
    <x v="6"/>
    <n v="0"/>
    <n v="240198"/>
    <x v="1"/>
  </r>
  <r>
    <s v="L01/087/9/000110/2021"/>
    <d v="2021-03-03T00:00:00"/>
    <d v="2021-03-31T00:00:00"/>
    <x v="0"/>
    <x v="0"/>
    <n v="1020985.2941000001"/>
    <n v="1255735.2941000001"/>
    <x v="2"/>
  </r>
  <r>
    <s v="L01/088/9/000195/2021"/>
    <d v="2021-07-14T00:00:00"/>
    <d v="2021-07-16T00:00:00"/>
    <x v="5"/>
    <x v="0"/>
    <n v="0"/>
    <n v="234636"/>
    <x v="2"/>
  </r>
  <r>
    <s v="L01/080/9/000070/2010"/>
    <d v="2010-05-28T00:00:00"/>
    <d v="2010-06-02T00:00:00"/>
    <x v="0"/>
    <x v="0"/>
    <n v="-2.9103830456734001E-11"/>
    <n v="227192.98250000001"/>
    <x v="6"/>
  </r>
  <r>
    <s v="L01/088/9/000204/2020"/>
    <d v="2020-11-22T00:00:00"/>
    <d v="2020-11-26T00:00:00"/>
    <x v="5"/>
    <x v="0"/>
    <n v="-2.9103830456734001E-11"/>
    <n v="227192.98250000001"/>
    <x v="0"/>
  </r>
  <r>
    <s v="L02/070/9/000246/2021"/>
    <d v="2021-02-23T00:00:00"/>
    <d v="2021-02-24T00:00:00"/>
    <x v="2"/>
    <x v="2"/>
    <n v="0"/>
    <n v="223040"/>
    <x v="2"/>
  </r>
  <r>
    <s v="L01/070/9/000170/2022"/>
    <d v="2022-04-20T00:00:00"/>
    <d v="2022-04-26T00:00:00"/>
    <x v="2"/>
    <x v="2"/>
    <n v="0"/>
    <n v="220500"/>
    <x v="1"/>
  </r>
  <r>
    <s v="L01/102/9/000002/2020"/>
    <d v="2020-02-14T00:00:00"/>
    <d v="2020-02-26T00:00:00"/>
    <x v="8"/>
    <x v="7"/>
    <n v="10000"/>
    <n v="230000"/>
    <x v="0"/>
  </r>
  <r>
    <s v="L05/070/9/000247/2022"/>
    <d v="2022-07-15T00:00:00"/>
    <d v="2022-07-21T00:00:00"/>
    <x v="2"/>
    <x v="2"/>
    <n v="0"/>
    <n v="220000"/>
    <x v="1"/>
  </r>
  <r>
    <s v="L05/070/9/000214/2022"/>
    <d v="2022-01-07T00:00:00"/>
    <d v="2022-05-27T00:00:00"/>
    <x v="2"/>
    <x v="2"/>
    <n v="938233"/>
    <n v="1158100"/>
    <x v="1"/>
  </r>
  <r>
    <s v="L01/042/9/000001/2021"/>
    <d v="2021-12-27T00:00:00"/>
    <d v="2022-01-14T00:00:00"/>
    <x v="4"/>
    <x v="4"/>
    <n v="0"/>
    <n v="215860.62846176"/>
    <x v="2"/>
  </r>
  <r>
    <s v="L01/800/9/000064/2020"/>
    <d v="2020-04-28T00:00:00"/>
    <d v="2020-04-28T00:00:00"/>
    <x v="2"/>
    <x v="2"/>
    <n v="0"/>
    <n v="215333.50880000001"/>
    <x v="0"/>
  </r>
  <r>
    <s v="L01/070/9/001121/2021"/>
    <d v="2021-08-19T00:00:00"/>
    <d v="2021-08-25T00:00:00"/>
    <x v="2"/>
    <x v="2"/>
    <n v="10500"/>
    <n v="220500"/>
    <x v="2"/>
  </r>
  <r>
    <s v="L01/070/9/000163/2022"/>
    <d v="2022-04-16T00:00:00"/>
    <d v="2022-04-22T00:00:00"/>
    <x v="2"/>
    <x v="2"/>
    <n v="0"/>
    <n v="209000"/>
    <x v="1"/>
  </r>
  <r>
    <s v="L01/070/9/000065/2022"/>
    <d v="2022-02-04T00:00:00"/>
    <d v="2022-02-14T00:00:00"/>
    <x v="2"/>
    <x v="2"/>
    <n v="0"/>
    <n v="208500"/>
    <x v="1"/>
  </r>
  <r>
    <s v="L01/062/9/000010/2022"/>
    <d v="2022-05-07T00:00:00"/>
    <d v="2022-11-29T00:00:00"/>
    <x v="7"/>
    <x v="6"/>
    <n v="0"/>
    <n v="208436"/>
    <x v="1"/>
  </r>
  <r>
    <s v="L01/070/9/000308/2022"/>
    <d v="2022-10-04T00:00:00"/>
    <d v="2022-10-07T00:00:00"/>
    <x v="2"/>
    <x v="2"/>
    <n v="43000"/>
    <n v="250000"/>
    <x v="1"/>
  </r>
  <r>
    <s v="L01/070/9/000129/2022"/>
    <d v="2022-03-21T00:00:00"/>
    <d v="2022-03-28T00:00:00"/>
    <x v="2"/>
    <x v="2"/>
    <n v="93247.058799999999"/>
    <n v="298247.0588"/>
    <x v="1"/>
  </r>
  <r>
    <s v="L05/070/9/000828/2020"/>
    <d v="2020-10-17T00:00:00"/>
    <d v="2020-10-17T00:00:00"/>
    <x v="2"/>
    <x v="2"/>
    <n v="12220"/>
    <n v="217000"/>
    <x v="0"/>
  </r>
  <r>
    <s v="L01/070/9/000111/2020"/>
    <d v="2020-02-23T00:00:00"/>
    <d v="2020-02-23T00:00:00"/>
    <x v="2"/>
    <x v="2"/>
    <n v="8000"/>
    <n v="210000"/>
    <x v="0"/>
  </r>
  <r>
    <s v="L01/088/9/000179/2020"/>
    <d v="2020-11-09T00:00:00"/>
    <d v="2020-11-09T00:00:00"/>
    <x v="5"/>
    <x v="0"/>
    <n v="8550"/>
    <n v="210000"/>
    <x v="0"/>
  </r>
  <r>
    <s v="L01/080/9/000073/2020"/>
    <d v="2020-04-19T00:00:00"/>
    <d v="2020-04-19T00:00:00"/>
    <x v="0"/>
    <x v="0"/>
    <n v="300000"/>
    <n v="500000"/>
    <x v="0"/>
  </r>
  <r>
    <s v="L01/087/9/000391/2020"/>
    <d v="2020-12-11T00:00:00"/>
    <d v="2020-12-11T00:00:00"/>
    <x v="0"/>
    <x v="0"/>
    <n v="100000"/>
    <n v="300000"/>
    <x v="0"/>
  </r>
  <r>
    <s v="L01/086/9/000045/2017"/>
    <d v="2017-12-22T00:00:00"/>
    <d v="2018-12-04T00:00:00"/>
    <x v="0"/>
    <x v="0"/>
    <n v="1123695"/>
    <n v="1323695"/>
    <x v="10"/>
  </r>
  <r>
    <s v="L01/088/9/000092/2010"/>
    <d v="2010-05-26T00:00:00"/>
    <d v="2010-05-28T00:00:00"/>
    <x v="5"/>
    <x v="0"/>
    <n v="0"/>
    <n v="200000"/>
    <x v="6"/>
  </r>
  <r>
    <s v="L02/088/9/000230/2010"/>
    <d v="2010-09-22T00:00:00"/>
    <d v="2014-04-10T00:00:00"/>
    <x v="5"/>
    <x v="0"/>
    <n v="100000"/>
    <n v="300000"/>
    <x v="6"/>
  </r>
  <r>
    <s v="L01/070/9/000176/2022"/>
    <d v="2022-05-02T00:00:00"/>
    <d v="2022-05-05T00:00:00"/>
    <x v="2"/>
    <x v="2"/>
    <n v="0"/>
    <n v="200000"/>
    <x v="1"/>
  </r>
  <r>
    <s v="L01/088/9/000025/2022"/>
    <d v="2022-06-17T00:00:00"/>
    <d v="2022-06-22T00:00:00"/>
    <x v="5"/>
    <x v="0"/>
    <n v="10000"/>
    <n v="210000"/>
    <x v="1"/>
  </r>
  <r>
    <s v="L15/070/9/000241/2022"/>
    <d v="2022-07-09T00:00:00"/>
    <d v="2022-07-14T00:00:00"/>
    <x v="2"/>
    <x v="2"/>
    <n v="0"/>
    <n v="200000"/>
    <x v="1"/>
  </r>
  <r>
    <s v="L01/070/9/000067/2022"/>
    <d v="2022-02-09T00:00:00"/>
    <d v="2022-02-14T00:00:00"/>
    <x v="2"/>
    <x v="2"/>
    <n v="9060"/>
    <n v="207529.4118"/>
    <x v="1"/>
  </r>
  <r>
    <s v="L05/070/9/000847/2020"/>
    <d v="2020-10-26T00:00:00"/>
    <d v="2020-10-26T00:00:00"/>
    <x v="2"/>
    <x v="2"/>
    <n v="0"/>
    <n v="196986"/>
    <x v="0"/>
  </r>
  <r>
    <s v="L01/080/9/000202/2020"/>
    <d v="2020-09-08T00:00:00"/>
    <d v="2020-09-08T00:00:00"/>
    <x v="0"/>
    <x v="0"/>
    <n v="0"/>
    <n v="189000"/>
    <x v="0"/>
  </r>
  <r>
    <s v="L01/070/9/001216/2020"/>
    <d v="2020-12-25T00:00:00"/>
    <d v="2021-01-22T00:00:00"/>
    <x v="2"/>
    <x v="2"/>
    <n v="6380"/>
    <n v="195000"/>
    <x v="0"/>
  </r>
  <r>
    <s v="L01/070/9/000910/2021"/>
    <d v="2021-06-18T00:00:00"/>
    <d v="2021-06-25T00:00:00"/>
    <x v="2"/>
    <x v="2"/>
    <n v="6380"/>
    <n v="192380"/>
    <x v="2"/>
  </r>
  <r>
    <s v="L01/102/9/000001/2020"/>
    <d v="2020-01-27T00:00:00"/>
    <d v="2020-02-26T00:00:00"/>
    <x v="8"/>
    <x v="7"/>
    <n v="0"/>
    <n v="185000"/>
    <x v="0"/>
  </r>
  <r>
    <s v="L01/070/9/000078/2022"/>
    <d v="2022-02-26T00:00:00"/>
    <d v="2022-03-01T00:00:00"/>
    <x v="2"/>
    <x v="2"/>
    <n v="17500"/>
    <n v="201000"/>
    <x v="1"/>
  </r>
  <r>
    <s v="L01/080/9/000201/2020"/>
    <d v="2020-09-01T00:00:00"/>
    <d v="2020-09-01T00:00:00"/>
    <x v="0"/>
    <x v="0"/>
    <n v="0"/>
    <n v="183190"/>
    <x v="0"/>
  </r>
  <r>
    <s v="L01/103/9/000003/2020"/>
    <d v="2020-04-08T00:00:00"/>
    <d v="2020-04-08T00:00:00"/>
    <x v="8"/>
    <x v="7"/>
    <n v="138200"/>
    <n v="319924.81209999998"/>
    <x v="0"/>
  </r>
  <r>
    <s v="L01/088/9/000052/2010"/>
    <d v="2010-03-25T00:00:00"/>
    <d v="2010-03-31T00:00:00"/>
    <x v="5"/>
    <x v="0"/>
    <n v="0"/>
    <n v="180000"/>
    <x v="6"/>
  </r>
  <r>
    <s v="L01/087/9/000039/2022"/>
    <d v="2022-09-13T00:00:00"/>
    <d v="2022-09-20T00:00:00"/>
    <x v="0"/>
    <x v="0"/>
    <n v="0"/>
    <n v="177470.5882"/>
    <x v="1"/>
  </r>
  <r>
    <s v="L01/070/9/000608/2020"/>
    <d v="2020-09-06T00:00:00"/>
    <d v="2020-09-06T00:00:00"/>
    <x v="2"/>
    <x v="2"/>
    <n v="0"/>
    <n v="175730"/>
    <x v="0"/>
  </r>
  <r>
    <s v="L01/070/9/000083/2022"/>
    <d v="2022-03-02T00:00:00"/>
    <d v="2022-03-03T00:00:00"/>
    <x v="2"/>
    <x v="2"/>
    <n v="68000"/>
    <n v="243000"/>
    <x v="1"/>
  </r>
  <r>
    <s v="L05/070/9/001237/2020"/>
    <d v="2020-12-22T00:00:00"/>
    <d v="2021-02-09T00:00:00"/>
    <x v="2"/>
    <x v="2"/>
    <n v="361113"/>
    <n v="530000"/>
    <x v="0"/>
  </r>
  <r>
    <s v="L01/080/9/000332/2020"/>
    <d v="2020-11-22T00:00:00"/>
    <d v="2020-11-22T00:00:00"/>
    <x v="0"/>
    <x v="0"/>
    <n v="8550"/>
    <n v="177000"/>
    <x v="0"/>
  </r>
  <r>
    <s v="L01/070/9/000136/2022"/>
    <d v="2022-03-27T00:00:00"/>
    <d v="2022-04-01T00:00:00"/>
    <x v="2"/>
    <x v="2"/>
    <n v="0"/>
    <n v="167500"/>
    <x v="1"/>
  </r>
  <r>
    <s v="L01/088/9/000023/2022"/>
    <d v="2022-06-16T00:00:00"/>
    <d v="2022-06-17T00:00:00"/>
    <x v="5"/>
    <x v="0"/>
    <n v="46500"/>
    <n v="213000"/>
    <x v="1"/>
  </r>
  <r>
    <s v="L01/070/9/000070/2022"/>
    <d v="2022-02-07T00:00:00"/>
    <d v="2022-02-17T00:00:00"/>
    <x v="2"/>
    <x v="2"/>
    <n v="22000"/>
    <n v="187500"/>
    <x v="1"/>
  </r>
  <r>
    <s v="L01/070/9/000502/2020"/>
    <d v="2020-08-06T00:00:00"/>
    <d v="2020-08-06T00:00:00"/>
    <x v="2"/>
    <x v="2"/>
    <n v="0"/>
    <n v="165450"/>
    <x v="0"/>
  </r>
  <r>
    <s v="L01/070/9/000338/2022"/>
    <d v="2022-11-17T00:00:00"/>
    <d v="2022-11-21T00:00:00"/>
    <x v="2"/>
    <x v="2"/>
    <n v="0"/>
    <n v="165000"/>
    <x v="1"/>
  </r>
  <r>
    <s v="L01/070/9/000343/2022"/>
    <d v="2022-12-02T00:00:00"/>
    <d v="2022-12-02T00:00:00"/>
    <x v="2"/>
    <x v="2"/>
    <n v="0"/>
    <n v="165000"/>
    <x v="1"/>
  </r>
  <r>
    <s v="L05/070/9/001268/2020"/>
    <d v="2020-12-27T00:00:00"/>
    <d v="2021-06-08T00:00:00"/>
    <x v="2"/>
    <x v="2"/>
    <n v="6380"/>
    <n v="170000"/>
    <x v="0"/>
  </r>
  <r>
    <s v="L01/070/9/000315/2022"/>
    <d v="2022-10-18T00:00:00"/>
    <d v="2022-10-19T00:00:00"/>
    <x v="2"/>
    <x v="2"/>
    <n v="7000.0000000001"/>
    <n v="169941.1765"/>
    <x v="1"/>
  </r>
  <r>
    <s v="L02/070/9/000909/2020"/>
    <d v="2020-10-20T00:00:00"/>
    <d v="2020-10-20T00:00:00"/>
    <x v="2"/>
    <x v="2"/>
    <n v="99600"/>
    <n v="260960"/>
    <x v="0"/>
  </r>
  <r>
    <s v="L02/070/9/001168/2020"/>
    <d v="2020-12-18T00:00:00"/>
    <d v="2020-12-18T00:00:00"/>
    <x v="2"/>
    <x v="2"/>
    <n v="0"/>
    <n v="160000"/>
    <x v="0"/>
  </r>
  <r>
    <s v="L01/110/9/000057/2020"/>
    <d v="2020-12-18T00:00:00"/>
    <d v="2020-12-18T00:00:00"/>
    <x v="1"/>
    <x v="1"/>
    <n v="0"/>
    <n v="160000"/>
    <x v="0"/>
  </r>
  <r>
    <s v="L01/070/9/001451/2021"/>
    <d v="2021-11-19T00:00:00"/>
    <d v="2021-11-20T00:00:00"/>
    <x v="2"/>
    <x v="2"/>
    <n v="5800"/>
    <n v="165800"/>
    <x v="2"/>
  </r>
  <r>
    <s v="L02/088/9/000278/2020"/>
    <d v="2020-12-28T00:00:00"/>
    <d v="2020-12-28T00:00:00"/>
    <x v="5"/>
    <x v="0"/>
    <n v="0"/>
    <n v="159720"/>
    <x v="0"/>
  </r>
  <r>
    <s v="L01/070/9/001150/2020"/>
    <d v="2020-12-26T00:00:00"/>
    <d v="2020-12-26T00:00:00"/>
    <x v="2"/>
    <x v="2"/>
    <n v="0"/>
    <n v="159000"/>
    <x v="0"/>
  </r>
  <r>
    <s v="L02/070/9/001366/2021"/>
    <d v="2021-10-18T00:00:00"/>
    <d v="2021-10-26T00:00:00"/>
    <x v="2"/>
    <x v="2"/>
    <n v="94466"/>
    <n v="252866"/>
    <x v="2"/>
  </r>
  <r>
    <s v="L01/103/9/000012/2020"/>
    <d v="2020-12-18T00:00:00"/>
    <d v="2020-12-18T00:00:00"/>
    <x v="8"/>
    <x v="7"/>
    <n v="0"/>
    <n v="158000"/>
    <x v="0"/>
  </r>
  <r>
    <s v="L02/070/9/000114/2022"/>
    <d v="2022-03-05T00:00:00"/>
    <d v="2022-03-15T00:00:00"/>
    <x v="2"/>
    <x v="2"/>
    <n v="258040"/>
    <n v="415294.1176"/>
    <x v="1"/>
  </r>
  <r>
    <s v="L01/700/9/000410/2020"/>
    <d v="2020-05-30T00:00:00"/>
    <d v="2020-07-07T00:00:00"/>
    <x v="2"/>
    <x v="2"/>
    <n v="10000"/>
    <n v="166410"/>
    <x v="0"/>
  </r>
  <r>
    <s v="L01/070/9/000784/2020"/>
    <d v="2020-09-15T00:00:00"/>
    <d v="2020-09-15T00:00:00"/>
    <x v="2"/>
    <x v="2"/>
    <n v="8700"/>
    <n v="165018"/>
    <x v="0"/>
  </r>
  <r>
    <s v="L01/087/9/000118/2020"/>
    <d v="2020-04-28T00:00:00"/>
    <d v="2020-06-15T00:00:00"/>
    <x v="0"/>
    <x v="0"/>
    <n v="0"/>
    <n v="156180"/>
    <x v="0"/>
  </r>
  <r>
    <s v="L05/070/9/000164/2022"/>
    <d v="2022-04-24T00:00:00"/>
    <d v="2022-04-25T00:00:00"/>
    <x v="2"/>
    <x v="2"/>
    <n v="15080"/>
    <n v="165500"/>
    <x v="1"/>
  </r>
  <r>
    <s v="L01/110/9/000048/2020"/>
    <d v="2020-09-18T00:00:00"/>
    <d v="2020-09-18T00:00:00"/>
    <x v="1"/>
    <x v="1"/>
    <n v="0"/>
    <n v="150000"/>
    <x v="0"/>
  </r>
  <r>
    <s v="L05/080/9/000196/2020"/>
    <d v="2020-07-29T00:00:00"/>
    <d v="2020-07-29T00:00:00"/>
    <x v="0"/>
    <x v="0"/>
    <n v="0"/>
    <n v="150000"/>
    <x v="0"/>
  </r>
  <r>
    <s v="L02/070/9/001012/2020"/>
    <d v="2020-09-30T00:00:00"/>
    <d v="2020-09-30T00:00:00"/>
    <x v="2"/>
    <x v="2"/>
    <n v="300000"/>
    <n v="450000"/>
    <x v="0"/>
  </r>
  <r>
    <s v="L01/110/9/000040/2020"/>
    <d v="2020-07-27T00:00:00"/>
    <d v="2020-07-27T00:00:00"/>
    <x v="1"/>
    <x v="1"/>
    <n v="0"/>
    <n v="150000"/>
    <x v="0"/>
  </r>
  <r>
    <s v="L01/110/9/000060/2020"/>
    <d v="2020-11-02T00:00:00"/>
    <d v="2021-01-18T00:00:00"/>
    <x v="1"/>
    <x v="1"/>
    <n v="0"/>
    <n v="150000"/>
    <x v="0"/>
  </r>
  <r>
    <s v="L01/110/9/000059/2020"/>
    <d v="2020-12-09T00:00:00"/>
    <d v="2020-12-14T00:00:00"/>
    <x v="1"/>
    <x v="1"/>
    <n v="0"/>
    <n v="150000"/>
    <x v="0"/>
  </r>
  <r>
    <s v="L05/070/9/001618/2021"/>
    <d v="2021-07-19T00:00:00"/>
    <d v="2022-05-05T00:00:00"/>
    <x v="2"/>
    <x v="2"/>
    <n v="0"/>
    <n v="150000"/>
    <x v="2"/>
  </r>
  <r>
    <s v="L01/070/9/000317/2022"/>
    <d v="2022-10-19T00:00:00"/>
    <d v="2022-10-21T00:00:00"/>
    <x v="2"/>
    <x v="2"/>
    <n v="0"/>
    <n v="150000"/>
    <x v="1"/>
  </r>
  <r>
    <s v="L01/088/9/000185/2020"/>
    <d v="2020-10-27T00:00:00"/>
    <d v="2020-10-27T00:00:00"/>
    <x v="5"/>
    <x v="0"/>
    <n v="6270"/>
    <n v="156000"/>
    <x v="0"/>
  </r>
  <r>
    <s v="L02/070/9/001030/2020"/>
    <d v="2020-11-21T00:00:00"/>
    <d v="2020-11-26T00:00:00"/>
    <x v="2"/>
    <x v="2"/>
    <n v="0"/>
    <n v="149526"/>
    <x v="0"/>
  </r>
  <r>
    <s v="L01/110/9/000056/2020"/>
    <d v="2020-12-12T00:00:00"/>
    <d v="2020-12-12T00:00:00"/>
    <x v="1"/>
    <x v="1"/>
    <n v="0"/>
    <n v="149000"/>
    <x v="0"/>
  </r>
  <r>
    <s v="L02/070/9/000443/2020"/>
    <d v="2020-07-09T00:00:00"/>
    <d v="2020-07-09T00:00:00"/>
    <x v="2"/>
    <x v="2"/>
    <n v="8550"/>
    <n v="156390"/>
    <x v="0"/>
  </r>
  <r>
    <s v="L01/070/9/001108/2020"/>
    <d v="2020-12-14T00:00:00"/>
    <d v="2020-12-14T00:00:00"/>
    <x v="2"/>
    <x v="2"/>
    <n v="8700"/>
    <n v="156000"/>
    <x v="0"/>
  </r>
  <r>
    <s v="L01/070/9/000039/2022"/>
    <d v="2022-01-20T00:00:00"/>
    <d v="2022-01-27T00:00:00"/>
    <x v="2"/>
    <x v="2"/>
    <n v="26000"/>
    <n v="173000"/>
    <x v="1"/>
  </r>
  <r>
    <s v="L01/030/9/000002/2022"/>
    <d v="2022-01-04T00:00:00"/>
    <d v="2022-01-05T00:00:00"/>
    <x v="9"/>
    <x v="8"/>
    <n v="90480"/>
    <n v="236960.43956048999"/>
    <x v="1"/>
  </r>
  <r>
    <s v="L01/110/9/000055/2020"/>
    <d v="2020-10-28T00:00:00"/>
    <d v="2020-10-28T00:00:00"/>
    <x v="1"/>
    <x v="1"/>
    <n v="0"/>
    <n v="145000"/>
    <x v="0"/>
  </r>
  <r>
    <s v="L01/103/9/000010/2020"/>
    <d v="2020-12-11T00:00:00"/>
    <d v="2020-12-11T00:00:00"/>
    <x v="8"/>
    <x v="7"/>
    <n v="0"/>
    <n v="145000"/>
    <x v="0"/>
  </r>
  <r>
    <s v="L01/080/9/000226/2020"/>
    <d v="2020-09-17T00:00:00"/>
    <d v="2020-09-17T00:00:00"/>
    <x v="0"/>
    <x v="0"/>
    <n v="0"/>
    <n v="144730"/>
    <x v="0"/>
  </r>
  <r>
    <s v="L02/087/9/000191/2020"/>
    <d v="2020-08-27T00:00:00"/>
    <d v="2020-08-27T00:00:00"/>
    <x v="0"/>
    <x v="0"/>
    <n v="8550"/>
    <n v="152667"/>
    <x v="0"/>
  </r>
  <r>
    <s v="L01/700/9/000917/2020"/>
    <d v="2020-11-05T00:00:00"/>
    <d v="2020-11-11T00:00:00"/>
    <x v="2"/>
    <x v="2"/>
    <n v="0"/>
    <n v="143260"/>
    <x v="0"/>
  </r>
  <r>
    <s v="L01/087/9/000304/2020"/>
    <d v="2020-10-28T00:00:00"/>
    <d v="2020-10-28T00:00:00"/>
    <x v="0"/>
    <x v="0"/>
    <n v="9000"/>
    <n v="150000"/>
    <x v="0"/>
  </r>
  <r>
    <s v="L01/070/9/000754/2020"/>
    <d v="2020-10-12T00:00:00"/>
    <d v="2020-10-12T00:00:00"/>
    <x v="2"/>
    <x v="2"/>
    <n v="8000"/>
    <n v="148000"/>
    <x v="0"/>
  </r>
  <r>
    <s v="L01/070/9/000149/2022"/>
    <d v="2022-04-06T00:00:00"/>
    <d v="2022-04-11T00:00:00"/>
    <x v="2"/>
    <x v="2"/>
    <n v="80000"/>
    <n v="216000"/>
    <x v="1"/>
  </r>
  <r>
    <s v="L01/070/9/000972/2020"/>
    <d v="2020-11-21T00:00:00"/>
    <d v="2020-11-21T00:00:00"/>
    <x v="2"/>
    <x v="2"/>
    <n v="0"/>
    <n v="135000"/>
    <x v="0"/>
  </r>
  <r>
    <s v="L01/088/9/000086/2020"/>
    <d v="2020-07-12T00:00:00"/>
    <d v="2020-07-12T00:00:00"/>
    <x v="5"/>
    <x v="0"/>
    <n v="0"/>
    <n v="133450"/>
    <x v="0"/>
  </r>
  <r>
    <s v="L01/070/9/001136/2020"/>
    <d v="2020-12-21T00:00:00"/>
    <d v="2020-12-28T00:00:00"/>
    <x v="2"/>
    <x v="2"/>
    <n v="0"/>
    <n v="132696"/>
    <x v="0"/>
  </r>
  <r>
    <s v="L01/070/9/000060/2022"/>
    <d v="2022-02-08T00:00:00"/>
    <d v="2022-02-14T00:00:00"/>
    <x v="2"/>
    <x v="2"/>
    <n v="31000"/>
    <n v="163000"/>
    <x v="1"/>
  </r>
  <r>
    <s v="L01/103/9/000007/2020"/>
    <d v="2020-07-15T00:00:00"/>
    <d v="2020-07-15T00:00:00"/>
    <x v="8"/>
    <x v="7"/>
    <n v="0"/>
    <n v="130000"/>
    <x v="0"/>
  </r>
  <r>
    <s v="L01/070/9/000568/2020"/>
    <d v="2020-08-27T00:00:00"/>
    <d v="2020-08-27T00:00:00"/>
    <x v="2"/>
    <x v="2"/>
    <n v="0"/>
    <n v="128730"/>
    <x v="0"/>
  </r>
  <r>
    <s v="L01/700/9/000417/2020"/>
    <d v="2020-07-07T00:00:00"/>
    <d v="2020-07-09T00:00:00"/>
    <x v="2"/>
    <x v="2"/>
    <n v="261438"/>
    <n v="386438"/>
    <x v="0"/>
  </r>
  <r>
    <s v="L01/070/9/000513/2021"/>
    <d v="2021-04-11T00:00:00"/>
    <d v="2021-04-14T00:00:00"/>
    <x v="2"/>
    <x v="2"/>
    <n v="8700"/>
    <n v="133387.5"/>
    <x v="2"/>
  </r>
  <r>
    <s v="L01/080/9/000353/2020"/>
    <d v="2020-11-28T00:00:00"/>
    <d v="2020-11-28T00:00:00"/>
    <x v="0"/>
    <x v="0"/>
    <n v="0"/>
    <n v="124000"/>
    <x v="0"/>
  </r>
  <r>
    <s v="L01/800/9/000039/2020"/>
    <d v="2020-03-14T00:00:00"/>
    <d v="2020-03-14T00:00:00"/>
    <x v="2"/>
    <x v="2"/>
    <n v="6380"/>
    <n v="130000"/>
    <x v="0"/>
  </r>
  <r>
    <s v="L15/080/9/000410/2020"/>
    <d v="2020-12-23T00:00:00"/>
    <d v="2021-01-14T00:00:00"/>
    <x v="0"/>
    <x v="0"/>
    <n v="0"/>
    <n v="123000"/>
    <x v="0"/>
  </r>
  <r>
    <s v="L02/070/9/000044/2022"/>
    <d v="2022-01-17T00:00:00"/>
    <d v="2022-02-03T00:00:00"/>
    <x v="2"/>
    <x v="2"/>
    <n v="11000"/>
    <n v="133000"/>
    <x v="1"/>
  </r>
  <r>
    <s v="L02/070/9/000155/2022"/>
    <d v="2022-04-11T00:00:00"/>
    <d v="2022-04-14T00:00:00"/>
    <x v="2"/>
    <x v="2"/>
    <n v="0"/>
    <n v="121500"/>
    <x v="1"/>
  </r>
  <r>
    <s v="L01/064/9/000004/2019"/>
    <d v="2019-12-04T00:00:00"/>
    <d v="2019-12-06T00:00:00"/>
    <x v="7"/>
    <x v="6"/>
    <n v="27200"/>
    <n v="148540"/>
    <x v="4"/>
  </r>
  <r>
    <s v="L01/088/9/000282/2020"/>
    <d v="2020-12-29T00:00:00"/>
    <d v="2020-12-29T00:00:00"/>
    <x v="5"/>
    <x v="0"/>
    <n v="0"/>
    <n v="120000"/>
    <x v="0"/>
  </r>
  <r>
    <s v="L01/110/9/000058/2020"/>
    <d v="2020-12-09T00:00:00"/>
    <d v="2020-12-09T00:00:00"/>
    <x v="1"/>
    <x v="1"/>
    <n v="0"/>
    <n v="120000"/>
    <x v="0"/>
  </r>
  <r>
    <s v="L01/080/9/000397/2020"/>
    <d v="2020-12-05T00:00:00"/>
    <d v="2021-01-04T00:00:00"/>
    <x v="0"/>
    <x v="0"/>
    <n v="0"/>
    <n v="120000"/>
    <x v="0"/>
  </r>
  <r>
    <s v="L01/070/9/000198/2022"/>
    <d v="2022-05-17T00:00:00"/>
    <d v="2022-05-23T00:00:00"/>
    <x v="2"/>
    <x v="2"/>
    <n v="380716"/>
    <n v="500000"/>
    <x v="1"/>
  </r>
  <r>
    <s v="L01/088/9/000102/2020"/>
    <d v="2020-08-03T00:00:00"/>
    <d v="2020-08-03T00:00:00"/>
    <x v="5"/>
    <x v="0"/>
    <n v="0"/>
    <n v="117752"/>
    <x v="0"/>
  </r>
  <r>
    <s v="L01/070/9/000222/2022"/>
    <d v="2022-06-08T00:00:00"/>
    <d v="2022-06-17T00:00:00"/>
    <x v="2"/>
    <x v="2"/>
    <n v="9360"/>
    <n v="125000"/>
    <x v="1"/>
  </r>
  <r>
    <s v="L05/070/9/000031/2022"/>
    <d v="2022-01-22T00:00:00"/>
    <d v="2022-01-26T00:00:00"/>
    <x v="2"/>
    <x v="2"/>
    <n v="0"/>
    <n v="115500"/>
    <x v="1"/>
  </r>
  <r>
    <s v="L01/880/9/000428/2020-KCM932X"/>
    <d v="2020-08-23T00:00:00"/>
    <d v="2021-03-02T00:00:00"/>
    <x v="0"/>
    <x v="0"/>
    <n v="109200"/>
    <n v="223176.4706"/>
    <x v="0"/>
  </r>
  <r>
    <s v="L01/070/9/001275/2020"/>
    <d v="2020-12-25T00:00:00"/>
    <d v="2021-09-24T00:00:00"/>
    <x v="2"/>
    <x v="2"/>
    <n v="6830"/>
    <n v="120000"/>
    <x v="0"/>
  </r>
  <r>
    <s v="L01/800/9/000325/2020"/>
    <d v="2020-11-17T00:00:00"/>
    <d v="2020-11-17T00:00:00"/>
    <x v="2"/>
    <x v="2"/>
    <n v="7000"/>
    <n v="120000"/>
    <x v="0"/>
  </r>
  <r>
    <s v="L01/070/9/000043/2022"/>
    <d v="2022-01-30T00:00:00"/>
    <d v="2022-02-02T00:00:00"/>
    <x v="2"/>
    <x v="2"/>
    <n v="9000"/>
    <n v="120500"/>
    <x v="1"/>
  </r>
  <r>
    <s v="L01/070/9/000901/2020"/>
    <d v="2020-10-05T00:00:00"/>
    <d v="2020-11-13T00:00:00"/>
    <x v="2"/>
    <x v="2"/>
    <n v="368200"/>
    <n v="478900"/>
    <x v="0"/>
  </r>
  <r>
    <s v="L01/062/9/000015/2022"/>
    <d v="2022-04-18T00:00:00"/>
    <d v="2022-11-29T00:00:00"/>
    <x v="7"/>
    <x v="6"/>
    <n v="0"/>
    <n v="110477"/>
    <x v="1"/>
  </r>
  <r>
    <s v="L02/070/9/000234/2020"/>
    <d v="2020-04-15T00:00:00"/>
    <d v="2020-04-15T00:00:00"/>
    <x v="2"/>
    <x v="2"/>
    <n v="0"/>
    <n v="110000"/>
    <x v="0"/>
  </r>
  <r>
    <s v="L01/070/9/001138/2020"/>
    <d v="2020-12-23T00:00:00"/>
    <d v="2020-12-23T00:00:00"/>
    <x v="2"/>
    <x v="2"/>
    <n v="0"/>
    <n v="110000"/>
    <x v="0"/>
  </r>
  <r>
    <s v="L01/087/9/000439/2020"/>
    <d v="2020-04-27T00:00:00"/>
    <d v="2021-07-05T00:00:00"/>
    <x v="0"/>
    <x v="0"/>
    <n v="0"/>
    <n v="110000"/>
    <x v="0"/>
  </r>
  <r>
    <s v="L01/088/9/000271/2020"/>
    <d v="2020-12-18T00:00:00"/>
    <d v="2020-12-18T00:00:00"/>
    <x v="5"/>
    <x v="0"/>
    <n v="0"/>
    <n v="109410"/>
    <x v="0"/>
  </r>
  <r>
    <s v="L01/070/9/000981/2020"/>
    <d v="2020-10-12T00:00:00"/>
    <d v="2020-10-12T00:00:00"/>
    <x v="2"/>
    <x v="2"/>
    <n v="90830"/>
    <n v="200000"/>
    <x v="0"/>
  </r>
  <r>
    <s v="L01/070/9/000334/2020"/>
    <d v="2020-06-07T00:00:00"/>
    <d v="2020-06-07T00:00:00"/>
    <x v="2"/>
    <x v="2"/>
    <n v="0"/>
    <n v="106270"/>
    <x v="0"/>
  </r>
  <r>
    <s v="L01/112/9/000001/2020"/>
    <d v="2020-01-19T00:00:00"/>
    <d v="2020-08-19T00:00:00"/>
    <x v="1"/>
    <x v="1"/>
    <n v="100000"/>
    <n v="205882.3529"/>
    <x v="0"/>
  </r>
  <r>
    <s v="L01/062/9/000014/2022"/>
    <d v="2022-06-11T00:00:00"/>
    <d v="2022-11-29T00:00:00"/>
    <x v="7"/>
    <x v="6"/>
    <n v="0"/>
    <n v="104198"/>
    <x v="1"/>
  </r>
  <r>
    <s v="L01/088/9/000116/2020"/>
    <d v="2020-08-23T00:00:00"/>
    <d v="2020-08-23T00:00:00"/>
    <x v="5"/>
    <x v="0"/>
    <n v="0"/>
    <n v="103774"/>
    <x v="0"/>
  </r>
  <r>
    <s v="L01/070/9/000366/2020"/>
    <d v="2020-06-25T00:00:00"/>
    <d v="2020-06-25T00:00:00"/>
    <x v="2"/>
    <x v="2"/>
    <n v="0"/>
    <n v="101450"/>
    <x v="0"/>
  </r>
  <r>
    <s v="L15/070/9/000326/2020"/>
    <d v="2020-05-31T00:00:00"/>
    <d v="2020-05-31T00:00:00"/>
    <x v="2"/>
    <x v="2"/>
    <n v="6270"/>
    <n v="107000"/>
    <x v="0"/>
  </r>
  <r>
    <s v="L01/070/9/000066/2020"/>
    <d v="2020-02-07T00:00:00"/>
    <d v="2020-02-07T00:00:00"/>
    <x v="2"/>
    <x v="2"/>
    <n v="0"/>
    <n v="100000"/>
    <x v="0"/>
  </r>
  <r>
    <s v="L01/087/9/000302/2020"/>
    <d v="2020-10-05T00:00:00"/>
    <d v="2020-10-28T00:00:00"/>
    <x v="0"/>
    <x v="0"/>
    <n v="0"/>
    <n v="100000"/>
    <x v="0"/>
  </r>
  <r>
    <s v="L01/030/9/000007/2019"/>
    <d v="2019-12-23T00:00:00"/>
    <d v="2019-12-23T00:00:00"/>
    <x v="9"/>
    <x v="8"/>
    <n v="0"/>
    <n v="100000"/>
    <x v="4"/>
  </r>
  <r>
    <s v="L01/087/9/000030/2020"/>
    <d v="2020-02-29T00:00:00"/>
    <d v="2020-02-29T00:00:00"/>
    <x v="0"/>
    <x v="0"/>
    <n v="0"/>
    <n v="100000"/>
    <x v="0"/>
  </r>
  <r>
    <s v="L01/101/9/000002/2020"/>
    <d v="2020-05-13T00:00:00"/>
    <d v="2020-05-13T00:00:00"/>
    <x v="8"/>
    <x v="7"/>
    <n v="0"/>
    <n v="100000"/>
    <x v="0"/>
  </r>
  <r>
    <s v="L01/080/9/000113/2020"/>
    <d v="2020-02-25T00:00:00"/>
    <d v="2020-02-25T00:00:00"/>
    <x v="0"/>
    <x v="0"/>
    <n v="0"/>
    <n v="100000"/>
    <x v="0"/>
  </r>
  <r>
    <s v="L15/080/9/000175/2020"/>
    <d v="2020-07-05T00:00:00"/>
    <d v="2020-07-05T00:00:00"/>
    <x v="0"/>
    <x v="0"/>
    <n v="0"/>
    <n v="100000"/>
    <x v="0"/>
  </r>
  <r>
    <s v="L01/070/9/000753/2020"/>
    <d v="2020-08-11T00:00:00"/>
    <d v="2020-08-11T00:00:00"/>
    <x v="2"/>
    <x v="2"/>
    <n v="0"/>
    <n v="100000"/>
    <x v="0"/>
  </r>
  <r>
    <s v="L01/080/9/000310/2020"/>
    <d v="2020-11-02T00:00:00"/>
    <d v="2020-11-02T00:00:00"/>
    <x v="0"/>
    <x v="0"/>
    <n v="0"/>
    <n v="100000"/>
    <x v="0"/>
  </r>
  <r>
    <s v="L01/080/9/000380/2020"/>
    <d v="2020-12-16T00:00:00"/>
    <d v="2020-12-16T00:00:00"/>
    <x v="0"/>
    <x v="0"/>
    <n v="0"/>
    <n v="100000"/>
    <x v="0"/>
  </r>
  <r>
    <s v="L01/087/9/000392/2020"/>
    <d v="2020-12-12T00:00:00"/>
    <d v="2020-12-12T00:00:00"/>
    <x v="0"/>
    <x v="0"/>
    <n v="0"/>
    <n v="100000"/>
    <x v="0"/>
  </r>
  <r>
    <s v="L01/087/9/000252/2020"/>
    <d v="2020-10-22T00:00:00"/>
    <d v="2020-10-22T00:00:00"/>
    <x v="0"/>
    <x v="0"/>
    <n v="0"/>
    <n v="100000"/>
    <x v="0"/>
  </r>
  <r>
    <s v="L15/080/9/000317/2020"/>
    <d v="2020-11-01T00:00:00"/>
    <d v="2020-11-01T00:00:00"/>
    <x v="0"/>
    <x v="0"/>
    <n v="0"/>
    <n v="100000"/>
    <x v="0"/>
  </r>
  <r>
    <s v="L01/080/9/000334/2020"/>
    <d v="2020-11-14T00:00:00"/>
    <d v="2020-11-14T00:00:00"/>
    <x v="0"/>
    <x v="0"/>
    <n v="0"/>
    <n v="100000"/>
    <x v="0"/>
  </r>
  <r>
    <s v="L01/080/9/000352/2020"/>
    <d v="2020-12-05T00:00:00"/>
    <d v="2020-12-05T00:00:00"/>
    <x v="0"/>
    <x v="0"/>
    <n v="0"/>
    <n v="100000"/>
    <x v="0"/>
  </r>
  <r>
    <s v="L01/087/9/000376/2020"/>
    <d v="2020-12-18T00:00:00"/>
    <d v="2020-12-18T00:00:00"/>
    <x v="0"/>
    <x v="0"/>
    <n v="0"/>
    <n v="100000"/>
    <x v="0"/>
  </r>
  <r>
    <s v="L01/110/9/000008/2020"/>
    <d v="2020-04-09T00:00:00"/>
    <d v="2020-04-09T00:00:00"/>
    <x v="1"/>
    <x v="1"/>
    <n v="0"/>
    <n v="100000"/>
    <x v="0"/>
  </r>
  <r>
    <s v="L02/110/9/000042/2020"/>
    <d v="2020-07-03T00:00:00"/>
    <d v="2020-07-03T00:00:00"/>
    <x v="1"/>
    <x v="1"/>
    <n v="0"/>
    <n v="100000"/>
    <x v="0"/>
  </r>
  <r>
    <s v="L01/070/9/001211/2020"/>
    <d v="2020-06-12T00:00:00"/>
    <d v="2021-01-18T00:00:00"/>
    <x v="2"/>
    <x v="2"/>
    <n v="0"/>
    <n v="100000"/>
    <x v="0"/>
  </r>
  <r>
    <s v="L01/112/9/000006/2010"/>
    <d v="2010-11-24T00:00:00"/>
    <d v="2012-11-26T00:00:00"/>
    <x v="1"/>
    <x v="1"/>
    <n v="0"/>
    <n v="100000"/>
    <x v="6"/>
  </r>
  <r>
    <s v="L01/087/9/000333/2020"/>
    <d v="2020-11-21T00:00:00"/>
    <d v="2020-11-23T00:00:00"/>
    <x v="0"/>
    <x v="0"/>
    <n v="0"/>
    <n v="100000"/>
    <x v="0"/>
  </r>
  <r>
    <s v="L01/087/9/000414/2020"/>
    <d v="2020-09-14T00:00:00"/>
    <d v="2021-01-29T00:00:00"/>
    <x v="0"/>
    <x v="0"/>
    <n v="73550"/>
    <n v="173550"/>
    <x v="0"/>
  </r>
  <r>
    <s v="L01/080/9/000425/2020"/>
    <d v="2020-05-22T00:00:00"/>
    <d v="2021-02-22T00:00:00"/>
    <x v="0"/>
    <x v="0"/>
    <n v="349500"/>
    <n v="449500"/>
    <x v="0"/>
  </r>
  <r>
    <s v="L01/088/9/000059/2020"/>
    <d v="2020-05-15T00:00:00"/>
    <d v="2020-05-18T00:00:00"/>
    <x v="5"/>
    <x v="0"/>
    <n v="0"/>
    <n v="100000"/>
    <x v="0"/>
  </r>
  <r>
    <s v="L01/083/9/000297/2020"/>
    <d v="2020-11-14T00:00:00"/>
    <d v="2021-03-19T00:00:00"/>
    <x v="0"/>
    <x v="0"/>
    <n v="500000"/>
    <n v="600000"/>
    <x v="0"/>
  </r>
  <r>
    <s v="L01/080/9/000059/2010"/>
    <d v="2010-05-10T00:00:00"/>
    <d v="2010-05-13T00:00:00"/>
    <x v="0"/>
    <x v="0"/>
    <n v="0"/>
    <n v="100000"/>
    <x v="6"/>
  </r>
  <r>
    <s v="L01/112/9/000004/2010"/>
    <d v="2010-03-22T00:00:00"/>
    <d v="2011-02-03T00:00:00"/>
    <x v="1"/>
    <x v="1"/>
    <n v="50000"/>
    <n v="150000"/>
    <x v="6"/>
  </r>
  <r>
    <s v="L01/051/9/000001/2020"/>
    <d v="2020-06-09T00:00:00"/>
    <d v="2021-11-16T00:00:00"/>
    <x v="3"/>
    <x v="3"/>
    <n v="0"/>
    <n v="100000"/>
    <x v="0"/>
  </r>
  <r>
    <s v="L01/111/9/000001/2021"/>
    <d v="2021-09-01T00:00:00"/>
    <d v="2021-11-17T00:00:00"/>
    <x v="1"/>
    <x v="1"/>
    <n v="21774"/>
    <n v="121774"/>
    <x v="2"/>
  </r>
  <r>
    <s v="L01/070/9/000150/2022"/>
    <d v="2022-04-08T00:00:00"/>
    <d v="2022-04-11T00:00:00"/>
    <x v="2"/>
    <x v="2"/>
    <n v="0"/>
    <n v="100000"/>
    <x v="1"/>
  </r>
  <r>
    <s v="L01/080/9/000021/2022"/>
    <d v="2022-04-20T00:00:00"/>
    <d v="2022-05-21T00:00:00"/>
    <x v="0"/>
    <x v="0"/>
    <n v="21100"/>
    <n v="121100"/>
    <x v="1"/>
  </r>
  <r>
    <s v="L01/111/9/000001/2022"/>
    <d v="2022-01-10T00:00:00"/>
    <d v="2022-06-24T00:00:00"/>
    <x v="1"/>
    <x v="1"/>
    <n v="0"/>
    <n v="100000"/>
    <x v="1"/>
  </r>
  <r>
    <s v="L01/070/9/000253/2022"/>
    <d v="2022-07-25T00:00:00"/>
    <d v="2022-07-26T00:00:00"/>
    <x v="2"/>
    <x v="2"/>
    <n v="0"/>
    <n v="100000"/>
    <x v="1"/>
  </r>
  <r>
    <s v="L01/070/9/000257/2022"/>
    <d v="2022-07-08T00:00:00"/>
    <d v="2022-07-27T00:00:00"/>
    <x v="2"/>
    <x v="2"/>
    <n v="0"/>
    <n v="100000"/>
    <x v="1"/>
  </r>
  <r>
    <s v="L02/070/9/000332/2022"/>
    <d v="2022-10-02T00:00:00"/>
    <d v="2022-11-05T00:00:00"/>
    <x v="2"/>
    <x v="2"/>
    <n v="0"/>
    <n v="100000"/>
    <x v="1"/>
  </r>
  <r>
    <s v="L02/070/9/000341/2022"/>
    <d v="2022-11-23T00:00:00"/>
    <d v="2022-11-25T00:00:00"/>
    <x v="2"/>
    <x v="2"/>
    <n v="0"/>
    <n v="100000"/>
    <x v="1"/>
  </r>
  <r>
    <s v="L01/070/9/000348/2022"/>
    <d v="2022-12-17T00:00:00"/>
    <d v="2022-12-19T00:00:00"/>
    <x v="2"/>
    <x v="2"/>
    <n v="0"/>
    <n v="100000"/>
    <x v="1"/>
  </r>
  <r>
    <s v="L01/070/9/000357/2022"/>
    <d v="2022-12-26T00:00:00"/>
    <d v="2023-01-04T00:00:00"/>
    <x v="2"/>
    <x v="2"/>
    <n v="0"/>
    <n v="100000"/>
    <x v="1"/>
  </r>
  <r>
    <s v="L01/084/9/000031/2022"/>
    <d v="2022-12-17T00:00:00"/>
    <d v="2022-12-22T00:00:00"/>
    <x v="0"/>
    <x v="0"/>
    <n v="0"/>
    <n v="100000"/>
    <x v="1"/>
  </r>
  <r>
    <s v="L01/700/9/000204/2020"/>
    <d v="2020-04-03T00:00:00"/>
    <d v="2020-04-07T00:00:00"/>
    <x v="2"/>
    <x v="2"/>
    <n v="0"/>
    <n v="99520"/>
    <x v="0"/>
  </r>
  <r>
    <s v="L01/070/9/000076/2022"/>
    <d v="2022-02-22T00:00:00"/>
    <d v="2022-02-23T00:00:00"/>
    <x v="2"/>
    <x v="2"/>
    <n v="0"/>
    <n v="97029.411760000003"/>
    <x v="1"/>
  </r>
  <r>
    <s v="L01/070/9/001164/2020"/>
    <d v="2020-12-22T00:00:00"/>
    <d v="2020-12-22T00:00:00"/>
    <x v="2"/>
    <x v="2"/>
    <n v="0"/>
    <n v="95220"/>
    <x v="0"/>
  </r>
  <r>
    <s v="L01/700/9/001146/2020"/>
    <d v="2020-12-21T00:00:00"/>
    <d v="2020-12-21T00:00:00"/>
    <x v="2"/>
    <x v="2"/>
    <n v="-47500"/>
    <n v="47500"/>
    <x v="0"/>
  </r>
  <r>
    <s v="L01/110/9/000015/2022"/>
    <d v="2022-05-24T00:00:00"/>
    <d v="2022-05-24T00:00:00"/>
    <x v="1"/>
    <x v="1"/>
    <n v="0"/>
    <n v="94907"/>
    <x v="1"/>
  </r>
  <r>
    <s v="L01/070/9/000468/2020"/>
    <d v="2020-07-19T00:00:00"/>
    <d v="2020-07-19T00:00:00"/>
    <x v="2"/>
    <x v="2"/>
    <n v="6810"/>
    <n v="100000"/>
    <x v="0"/>
  </r>
  <r>
    <s v="L01/087/9/000374/2020"/>
    <d v="2020-12-11T00:00:00"/>
    <d v="2020-12-11T00:00:00"/>
    <x v="0"/>
    <x v="0"/>
    <n v="7000"/>
    <n v="100000"/>
    <x v="0"/>
  </r>
  <r>
    <s v="L01/070/9/000295/2022"/>
    <d v="2022-09-14T00:00:00"/>
    <d v="2022-09-19T00:00:00"/>
    <x v="2"/>
    <x v="2"/>
    <n v="7000"/>
    <n v="100000"/>
    <x v="1"/>
  </r>
  <r>
    <s v="L02/070/9/000645/2020"/>
    <d v="2020-09-13T00:00:00"/>
    <d v="2020-09-13T00:00:00"/>
    <x v="2"/>
    <x v="2"/>
    <n v="0"/>
    <n v="92860"/>
    <x v="0"/>
  </r>
  <r>
    <s v="L15/070/9/000943/2020"/>
    <d v="2020-11-20T00:00:00"/>
    <d v="2020-11-20T00:00:00"/>
    <x v="2"/>
    <x v="2"/>
    <n v="407284"/>
    <n v="500000"/>
    <x v="0"/>
  </r>
  <r>
    <s v="L01/070/9/000272/2022"/>
    <d v="2022-08-22T00:00:00"/>
    <d v="2022-08-23T00:00:00"/>
    <x v="2"/>
    <x v="2"/>
    <n v="7500"/>
    <n v="100000"/>
    <x v="1"/>
  </r>
  <r>
    <s v="L01/080/9/000251/2020"/>
    <d v="2020-10-15T00:00:00"/>
    <d v="2020-10-15T00:00:00"/>
    <x v="0"/>
    <x v="0"/>
    <n v="6270"/>
    <n v="98400"/>
    <x v="0"/>
  </r>
  <r>
    <s v="L01/062/9/000035/2021"/>
    <d v="2021-12-28T00:00:00"/>
    <d v="2022-11-29T00:00:00"/>
    <x v="7"/>
    <x v="6"/>
    <n v="0"/>
    <n v="91218"/>
    <x v="2"/>
  </r>
  <r>
    <s v="L01/070/9/000118/2022"/>
    <d v="2022-03-07T00:00:00"/>
    <d v="2022-03-23T00:00:00"/>
    <x v="2"/>
    <x v="2"/>
    <n v="9000"/>
    <n v="100000"/>
    <x v="1"/>
  </r>
  <r>
    <s v="L01/112/9/000011/2010"/>
    <d v="2010-11-24T00:00:00"/>
    <d v="2013-12-20T00:00:00"/>
    <x v="1"/>
    <x v="1"/>
    <n v="0"/>
    <n v="90874"/>
    <x v="6"/>
  </r>
  <r>
    <s v="L01/070/9/000250/2022"/>
    <d v="2022-07-18T00:00:00"/>
    <d v="2022-07-22T00:00:00"/>
    <x v="2"/>
    <x v="2"/>
    <n v="7000"/>
    <n v="97617.647060000003"/>
    <x v="1"/>
  </r>
  <r>
    <s v="L01/088/9/000030/2020"/>
    <d v="2020-03-03T00:00:00"/>
    <d v="2020-03-03T00:00:00"/>
    <x v="5"/>
    <x v="0"/>
    <n v="0"/>
    <n v="90000"/>
    <x v="0"/>
  </r>
  <r>
    <s v="L01/088/9/000170/2020"/>
    <d v="2020-10-29T00:00:00"/>
    <d v="2020-10-29T00:00:00"/>
    <x v="5"/>
    <x v="0"/>
    <n v="0"/>
    <n v="90000"/>
    <x v="0"/>
  </r>
  <r>
    <s v="L01/070/9/000322/2022"/>
    <d v="2022-10-16T00:00:00"/>
    <d v="2022-10-27T00:00:00"/>
    <x v="2"/>
    <x v="2"/>
    <n v="10500"/>
    <n v="100000"/>
    <x v="1"/>
  </r>
  <r>
    <s v="L01/070/9/000264/2020"/>
    <d v="2020-05-01T00:00:00"/>
    <d v="2020-05-01T00:00:00"/>
    <x v="2"/>
    <x v="2"/>
    <n v="1082043"/>
    <n v="1171042.8570999999"/>
    <x v="0"/>
  </r>
  <r>
    <s v="L01/070/9/000171/2022"/>
    <d v="2022-04-20T00:00:00"/>
    <d v="2022-04-28T00:00:00"/>
    <x v="2"/>
    <x v="2"/>
    <n v="0"/>
    <n v="88700"/>
    <x v="1"/>
  </r>
  <r>
    <s v="L01/070/9/000010/2022"/>
    <d v="2022-01-04T00:00:00"/>
    <d v="2022-01-07T00:00:00"/>
    <x v="2"/>
    <x v="2"/>
    <n v="8000"/>
    <n v="96000"/>
    <x v="1"/>
  </r>
  <r>
    <s v="L01/087/9/000418/2020"/>
    <d v="2020-11-16T00:00:00"/>
    <d v="2021-02-15T00:00:00"/>
    <x v="0"/>
    <x v="0"/>
    <n v="0"/>
    <n v="87300"/>
    <x v="0"/>
  </r>
  <r>
    <s v="L02/083/9/000311/2021"/>
    <d v="2021-11-28T00:00:00"/>
    <d v="2021-12-04T00:00:00"/>
    <x v="0"/>
    <x v="0"/>
    <n v="419033"/>
    <n v="505047"/>
    <x v="2"/>
  </r>
  <r>
    <s v="L01/070/9/000238/2022"/>
    <d v="2022-06-28T00:00:00"/>
    <d v="2022-07-05T00:00:00"/>
    <x v="2"/>
    <x v="2"/>
    <n v="9983"/>
    <n v="95000"/>
    <x v="1"/>
  </r>
  <r>
    <s v="L01/070/9/000009/2022"/>
    <d v="2022-01-10T00:00:00"/>
    <d v="2022-01-12T00:00:00"/>
    <x v="2"/>
    <x v="2"/>
    <n v="3000"/>
    <n v="87470.588239999997"/>
    <x v="1"/>
  </r>
  <r>
    <s v="L02/103/9/000001/2022"/>
    <d v="2022-10-31T00:00:00"/>
    <d v="2022-11-10T00:00:00"/>
    <x v="8"/>
    <x v="7"/>
    <n v="0"/>
    <n v="83005"/>
    <x v="1"/>
  </r>
  <r>
    <s v="L01/062/9/000014/2020"/>
    <d v="2020-08-01T00:00:00"/>
    <d v="2020-08-01T00:00:00"/>
    <x v="3"/>
    <x v="3"/>
    <n v="41260"/>
    <n v="123578"/>
    <x v="0"/>
  </r>
  <r>
    <s v="L01/070/9/000300/2022"/>
    <d v="2022-09-22T00:00:00"/>
    <d v="2022-09-23T00:00:00"/>
    <x v="2"/>
    <x v="2"/>
    <n v="18500"/>
    <n v="100000"/>
    <x v="1"/>
  </r>
  <r>
    <s v="L01/092/9/000001/2022"/>
    <d v="2022-01-31T00:00:00"/>
    <d v="2022-05-17T00:00:00"/>
    <x v="10"/>
    <x v="9"/>
    <n v="0"/>
    <n v="80463"/>
    <x v="1"/>
  </r>
  <r>
    <s v="L01/070/9/000621/2010"/>
    <d v="2010-12-18T00:00:00"/>
    <d v="2010-12-20T00:00:00"/>
    <x v="2"/>
    <x v="2"/>
    <n v="0"/>
    <n v="80000"/>
    <x v="6"/>
  </r>
  <r>
    <s v="L01/080/9/000431/2020"/>
    <d v="2020-09-04T00:00:00"/>
    <d v="2021-03-24T00:00:00"/>
    <x v="0"/>
    <x v="0"/>
    <n v="0"/>
    <n v="80000"/>
    <x v="0"/>
  </r>
  <r>
    <s v="L01/087/9/000441/2020"/>
    <d v="2020-09-22T00:00:00"/>
    <d v="2021-07-16T00:00:00"/>
    <x v="0"/>
    <x v="0"/>
    <n v="0"/>
    <n v="80000"/>
    <x v="0"/>
  </r>
  <r>
    <s v="L01/070/9/000541/2020"/>
    <d v="2020-08-15T00:00:00"/>
    <d v="2020-08-15T00:00:00"/>
    <x v="2"/>
    <x v="2"/>
    <n v="6270"/>
    <n v="86000"/>
    <x v="0"/>
  </r>
  <r>
    <s v="L01/070/9/000338/2020"/>
    <d v="2020-06-10T00:00:00"/>
    <d v="2020-06-10T00:00:00"/>
    <x v="2"/>
    <x v="2"/>
    <n v="1112592"/>
    <n v="1190912"/>
    <x v="0"/>
  </r>
  <r>
    <s v="L02/070/9/001258/2020"/>
    <d v="2020-09-15T00:00:00"/>
    <d v="2020-11-12T00:00:00"/>
    <x v="2"/>
    <x v="2"/>
    <n v="0"/>
    <n v="77420"/>
    <x v="0"/>
  </r>
  <r>
    <s v="L01/064/9/000003/2019"/>
    <d v="2019-10-25T00:00:00"/>
    <d v="2019-10-25T00:00:00"/>
    <x v="7"/>
    <x v="6"/>
    <n v="88080"/>
    <n v="165080"/>
    <x v="4"/>
  </r>
  <r>
    <s v="L01/070/9/000970/2020"/>
    <d v="2020-11-21T00:00:00"/>
    <d v="2020-11-21T00:00:00"/>
    <x v="2"/>
    <x v="2"/>
    <n v="8550"/>
    <n v="84983"/>
    <x v="0"/>
  </r>
  <r>
    <s v="L01/070/9/000968/2020"/>
    <d v="2020-11-23T00:00:00"/>
    <d v="2020-11-23T00:00:00"/>
    <x v="2"/>
    <x v="2"/>
    <n v="0"/>
    <n v="76300"/>
    <x v="0"/>
  </r>
  <r>
    <s v="L01/070/9/001069/2020"/>
    <d v="2020-12-09T00:00:00"/>
    <d v="2020-12-09T00:00:00"/>
    <x v="2"/>
    <x v="2"/>
    <n v="36250"/>
    <n v="112500"/>
    <x v="0"/>
  </r>
  <r>
    <s v="L01/070/9/000285/2022"/>
    <d v="2022-08-28T00:00:00"/>
    <d v="2022-09-02T00:00:00"/>
    <x v="2"/>
    <x v="2"/>
    <n v="111000"/>
    <n v="186470.5882"/>
    <x v="1"/>
  </r>
  <r>
    <s v="L01/070/9/000252/2022"/>
    <d v="2022-07-08T00:00:00"/>
    <d v="2022-07-26T00:00:00"/>
    <x v="2"/>
    <x v="2"/>
    <n v="25000"/>
    <n v="100000"/>
    <x v="1"/>
  </r>
  <r>
    <s v="L02/102/9/000001/2022"/>
    <d v="2022-03-27T00:00:00"/>
    <d v="2022-04-05T00:00:00"/>
    <x v="8"/>
    <x v="7"/>
    <n v="26680"/>
    <n v="100000"/>
    <x v="1"/>
  </r>
  <r>
    <s v="L01/070/9/000075/2022"/>
    <d v="2022-01-21T00:00:00"/>
    <d v="2022-02-15T00:00:00"/>
    <x v="2"/>
    <x v="2"/>
    <n v="0"/>
    <n v="73294.11765"/>
    <x v="1"/>
  </r>
  <r>
    <s v="L01/103/9/000001/2020"/>
    <d v="2020-02-18T00:00:00"/>
    <d v="2020-02-18T00:00:00"/>
    <x v="8"/>
    <x v="7"/>
    <n v="427234"/>
    <n v="500000"/>
    <x v="0"/>
  </r>
  <r>
    <s v="L01/070/9/000140/2022"/>
    <d v="2022-04-06T00:00:00"/>
    <d v="2022-04-07T00:00:00"/>
    <x v="2"/>
    <x v="2"/>
    <n v="17000"/>
    <n v="88500"/>
    <x v="1"/>
  </r>
  <r>
    <s v="L01/070/9/000330/2022"/>
    <d v="2022-10-30T00:00:00"/>
    <d v="2022-11-03T00:00:00"/>
    <x v="2"/>
    <x v="2"/>
    <n v="28500"/>
    <n v="100000"/>
    <x v="1"/>
  </r>
  <r>
    <s v="L01/070/9/000179/2020"/>
    <d v="2020-03-16T00:00:00"/>
    <d v="2020-03-16T00:00:00"/>
    <x v="2"/>
    <x v="2"/>
    <n v="0"/>
    <n v="71340"/>
    <x v="0"/>
  </r>
  <r>
    <s v="L01/088/9/000151/2021"/>
    <d v="2021-05-30T00:00:00"/>
    <d v="2021-05-31T00:00:00"/>
    <x v="5"/>
    <x v="0"/>
    <n v="0"/>
    <n v="71250"/>
    <x v="2"/>
  </r>
  <r>
    <s v="L01/070/9/000071/2022"/>
    <d v="2022-02-09T00:00:00"/>
    <d v="2022-02-19T00:00:00"/>
    <x v="2"/>
    <x v="2"/>
    <n v="10000"/>
    <n v="81000"/>
    <x v="1"/>
  </r>
  <r>
    <s v="L01/103/9/000008/2020"/>
    <d v="2020-08-10T00:00:00"/>
    <d v="2020-09-29T00:00:00"/>
    <x v="8"/>
    <x v="7"/>
    <n v="0"/>
    <n v="70000"/>
    <x v="0"/>
  </r>
  <r>
    <s v="L01/088/9/000027/2022"/>
    <d v="2022-07-13T00:00:00"/>
    <d v="2022-07-21T00:00:00"/>
    <x v="5"/>
    <x v="0"/>
    <n v="30000"/>
    <n v="100000"/>
    <x v="1"/>
  </r>
  <r>
    <s v="L01/070/9/001070/2020"/>
    <d v="2020-12-10T00:00:00"/>
    <d v="2020-12-10T00:00:00"/>
    <x v="2"/>
    <x v="2"/>
    <n v="6270"/>
    <n v="76000"/>
    <x v="0"/>
  </r>
  <r>
    <s v="L01/040/9/000008/2019"/>
    <d v="2019-12-13T00:00:00"/>
    <d v="2019-12-13T00:00:00"/>
    <x v="4"/>
    <x v="4"/>
    <n v="0"/>
    <n v="69540"/>
    <x v="4"/>
  </r>
  <r>
    <s v="L01/070/9/000303/2022"/>
    <d v="2022-09-21T00:00:00"/>
    <d v="2022-10-04T00:00:00"/>
    <x v="2"/>
    <x v="2"/>
    <n v="18857"/>
    <n v="87400"/>
    <x v="1"/>
  </r>
  <r>
    <s v="L01/700/9/001174/2020"/>
    <d v="2020-12-12T00:00:00"/>
    <d v="2021-01-05T00:00:00"/>
    <x v="2"/>
    <x v="2"/>
    <n v="2668"/>
    <n v="70957"/>
    <x v="0"/>
  </r>
  <r>
    <s v="L01/070/9/000068/2022"/>
    <d v="2022-02-14T00:00:00"/>
    <d v="2022-02-17T00:00:00"/>
    <x v="2"/>
    <x v="2"/>
    <n v="0"/>
    <n v="67000"/>
    <x v="1"/>
  </r>
  <r>
    <s v="L01/070/9/000907/2020"/>
    <d v="2020-11-11T00:00:00"/>
    <d v="2020-11-11T00:00:00"/>
    <x v="2"/>
    <x v="2"/>
    <n v="8550"/>
    <n v="75250"/>
    <x v="0"/>
  </r>
  <r>
    <s v="L05/070/9/000220/2022"/>
    <d v="2022-05-19T00:00:00"/>
    <d v="2022-06-14T00:00:00"/>
    <x v="2"/>
    <x v="2"/>
    <n v="201135.86170000001"/>
    <n v="267285.86170000001"/>
    <x v="1"/>
  </r>
  <r>
    <s v="L01/088/9/000016/2018"/>
    <d v="2018-09-16T00:00:00"/>
    <d v="2018-10-03T00:00:00"/>
    <x v="5"/>
    <x v="0"/>
    <n v="325770"/>
    <n v="391820"/>
    <x v="8"/>
  </r>
  <r>
    <s v="L01/070/9/000368/2020"/>
    <d v="2020-06-23T00:00:00"/>
    <d v="2020-06-23T00:00:00"/>
    <x v="2"/>
    <x v="2"/>
    <n v="188844"/>
    <n v="254000"/>
    <x v="0"/>
  </r>
  <r>
    <s v="L01/070/9/000334/2012"/>
    <d v="2012-09-05T00:00:00"/>
    <d v="2012-09-17T00:00:00"/>
    <x v="2"/>
    <x v="2"/>
    <n v="565000"/>
    <n v="627591"/>
    <x v="11"/>
  </r>
  <r>
    <s v="L01/070/9/000147/2020"/>
    <d v="2020-02-05T00:00:00"/>
    <d v="2020-02-05T00:00:00"/>
    <x v="2"/>
    <x v="2"/>
    <n v="-7.2759576141834001E-12"/>
    <n v="62352.941180000002"/>
    <x v="0"/>
  </r>
  <r>
    <s v="L01/070/9/000153/2022"/>
    <d v="2022-04-02T00:00:00"/>
    <d v="2022-04-08T00:00:00"/>
    <x v="2"/>
    <x v="2"/>
    <n v="0"/>
    <n v="62200"/>
    <x v="1"/>
  </r>
  <r>
    <s v="L01/070/9/000121/2022"/>
    <d v="2022-03-13T00:00:00"/>
    <d v="2022-03-14T00:00:00"/>
    <x v="2"/>
    <x v="2"/>
    <n v="0"/>
    <n v="61900"/>
    <x v="1"/>
  </r>
  <r>
    <s v="L01/070/9/000260/2022"/>
    <d v="2022-07-31T00:00:00"/>
    <d v="2022-08-02T00:00:00"/>
    <x v="2"/>
    <x v="2"/>
    <n v="39500"/>
    <n v="100000"/>
    <x v="1"/>
  </r>
  <r>
    <s v="L01/070/9/000712/2021"/>
    <d v="2021-05-19T00:00:00"/>
    <d v="2021-05-20T00:00:00"/>
    <x v="2"/>
    <x v="2"/>
    <n v="70000"/>
    <n v="130000"/>
    <x v="2"/>
  </r>
  <r>
    <s v="L01/080/9/000448/2020"/>
    <d v="2020-01-02T00:00:00"/>
    <d v="2022-11-22T00:00:00"/>
    <x v="0"/>
    <x v="0"/>
    <n v="0"/>
    <n v="60000"/>
    <x v="0"/>
  </r>
  <r>
    <s v="L01/070/9/000878/2020"/>
    <d v="2020-11-06T00:00:00"/>
    <d v="2020-11-06T00:00:00"/>
    <x v="2"/>
    <x v="2"/>
    <n v="0"/>
    <n v="59700"/>
    <x v="0"/>
  </r>
  <r>
    <s v="L01/070/9/000203/2022"/>
    <d v="2022-05-06T00:00:00"/>
    <d v="2022-06-02T00:00:00"/>
    <x v="2"/>
    <x v="2"/>
    <n v="0"/>
    <n v="58780"/>
    <x v="1"/>
  </r>
  <r>
    <s v="L01/070/9/000431/2011"/>
    <d v="2011-12-04T00:00:00"/>
    <d v="2011-12-15T00:00:00"/>
    <x v="2"/>
    <x v="2"/>
    <n v="0"/>
    <n v="58468"/>
    <x v="7"/>
  </r>
  <r>
    <s v="L01/070/9/000859/2020"/>
    <d v="2020-10-25T00:00:00"/>
    <d v="2020-10-25T00:00:00"/>
    <x v="2"/>
    <x v="2"/>
    <n v="116500"/>
    <n v="174950"/>
    <x v="0"/>
  </r>
  <r>
    <s v="L01/022/9/000002/2018"/>
    <d v="2018-11-07T00:00:00"/>
    <d v="2019-04-23T00:00:00"/>
    <x v="6"/>
    <x v="5"/>
    <n v="2968345"/>
    <n v="3026706.05"/>
    <x v="8"/>
  </r>
  <r>
    <s v="L01/070/9/000128/2020"/>
    <d v="2020-02-28T00:00:00"/>
    <d v="2020-02-28T00:00:00"/>
    <x v="2"/>
    <x v="2"/>
    <n v="0"/>
    <n v="58340"/>
    <x v="0"/>
  </r>
  <r>
    <s v="L01/087/9/000165/2020"/>
    <d v="2020-08-11T00:00:00"/>
    <d v="2020-08-12T00:00:00"/>
    <x v="0"/>
    <x v="0"/>
    <n v="0"/>
    <n v="57970"/>
    <x v="0"/>
  </r>
  <r>
    <s v="L02/070/9/000080/2022"/>
    <d v="2022-02-23T00:00:00"/>
    <d v="2022-02-25T00:00:00"/>
    <x v="2"/>
    <x v="2"/>
    <n v="29700"/>
    <n v="87200"/>
    <x v="1"/>
  </r>
  <r>
    <s v="L01/088/9/000263/2020"/>
    <d v="2020-12-04T00:00:00"/>
    <d v="2020-12-04T00:00:00"/>
    <x v="5"/>
    <x v="0"/>
    <n v="2320"/>
    <n v="59730"/>
    <x v="0"/>
  </r>
  <r>
    <s v="L01/080/9/000048/2020"/>
    <d v="2020-03-21T00:00:00"/>
    <d v="2020-03-21T00:00:00"/>
    <x v="0"/>
    <x v="0"/>
    <n v="0"/>
    <n v="57330"/>
    <x v="0"/>
  </r>
  <r>
    <s v="L01/070/9/000156/2022"/>
    <d v="2022-04-11T00:00:00"/>
    <d v="2022-04-19T00:00:00"/>
    <x v="2"/>
    <x v="2"/>
    <n v="10000"/>
    <n v="66408"/>
    <x v="1"/>
  </r>
  <r>
    <s v="L01/088/9/000195/2020"/>
    <d v="2020-12-12T00:00:00"/>
    <d v="2020-12-12T00:00:00"/>
    <x v="5"/>
    <x v="0"/>
    <n v="6270"/>
    <n v="62500"/>
    <x v="0"/>
  </r>
  <r>
    <s v="L02/070/9/000819/2020"/>
    <d v="2020-10-25T00:00:00"/>
    <d v="2020-10-25T00:00:00"/>
    <x v="2"/>
    <x v="2"/>
    <n v="0"/>
    <n v="55240"/>
    <x v="0"/>
  </r>
  <r>
    <s v="L01/070/9/000331/2022"/>
    <d v="2022-10-12T00:00:00"/>
    <d v="2022-10-14T00:00:00"/>
    <x v="2"/>
    <x v="2"/>
    <n v="45720"/>
    <n v="100000"/>
    <x v="1"/>
  </r>
  <r>
    <s v="L02/088/9/000279/2020"/>
    <d v="2020-12-13T00:00:00"/>
    <d v="2020-12-21T00:00:00"/>
    <x v="5"/>
    <x v="0"/>
    <n v="8700"/>
    <n v="62300"/>
    <x v="0"/>
  </r>
  <r>
    <s v="L01/087/9/000214/2020"/>
    <d v="2020-09-19T00:00:00"/>
    <d v="2020-09-19T00:00:00"/>
    <x v="0"/>
    <x v="0"/>
    <n v="0"/>
    <n v="51980"/>
    <x v="0"/>
  </r>
  <r>
    <s v="L01/087/9/000107/2020"/>
    <d v="2020-06-26T00:00:00"/>
    <d v="2020-06-27T00:00:00"/>
    <x v="0"/>
    <x v="0"/>
    <n v="0"/>
    <n v="51790"/>
    <x v="0"/>
  </r>
  <r>
    <s v="L01/070/9/001224/2020"/>
    <d v="2020-12-28T00:00:00"/>
    <d v="2021-01-07T00:00:00"/>
    <x v="2"/>
    <x v="2"/>
    <n v="0"/>
    <n v="51620"/>
    <x v="0"/>
  </r>
  <r>
    <s v="L01/070/9/000434/2020"/>
    <d v="2020-07-14T00:00:00"/>
    <d v="2020-07-14T00:00:00"/>
    <x v="2"/>
    <x v="2"/>
    <n v="8550"/>
    <n v="60000"/>
    <x v="0"/>
  </r>
  <r>
    <s v="L01/070/9/000196/2021"/>
    <d v="2021-02-12T00:00:00"/>
    <d v="2021-02-16T00:00:00"/>
    <x v="2"/>
    <x v="2"/>
    <n v="17400"/>
    <n v="67860"/>
    <x v="2"/>
  </r>
  <r>
    <s v="L01/070/9/000180/2020"/>
    <d v="2020-03-04T00:00:00"/>
    <d v="2020-03-04T00:00:00"/>
    <x v="2"/>
    <x v="2"/>
    <n v="0"/>
    <n v="50340"/>
    <x v="0"/>
  </r>
  <r>
    <s v="L01/087/9/000098/2020"/>
    <d v="2020-05-23T00:00:00"/>
    <d v="2020-05-23T00:00:00"/>
    <x v="0"/>
    <x v="0"/>
    <n v="0"/>
    <n v="50000"/>
    <x v="0"/>
  </r>
  <r>
    <s v="L02/087/9/000199/2020"/>
    <d v="2020-09-05T00:00:00"/>
    <d v="2020-09-05T00:00:00"/>
    <x v="0"/>
    <x v="0"/>
    <n v="0"/>
    <n v="50000"/>
    <x v="0"/>
  </r>
  <r>
    <s v="L01/087/9/000063/2020"/>
    <d v="2020-04-23T00:00:00"/>
    <d v="2020-04-23T00:00:00"/>
    <x v="0"/>
    <x v="0"/>
    <n v="0"/>
    <n v="50000"/>
    <x v="0"/>
  </r>
  <r>
    <s v="L01/080/9/000072/2020"/>
    <d v="2020-04-30T00:00:00"/>
    <d v="2020-04-30T00:00:00"/>
    <x v="0"/>
    <x v="0"/>
    <n v="50000"/>
    <n v="100000"/>
    <x v="0"/>
  </r>
  <r>
    <s v="L01/070/9/000324/2020"/>
    <d v="2020-04-16T00:00:00"/>
    <d v="2020-04-16T00:00:00"/>
    <x v="2"/>
    <x v="2"/>
    <n v="0"/>
    <n v="50000"/>
    <x v="0"/>
  </r>
  <r>
    <s v="L01/080/9/000174/2020"/>
    <d v="2020-06-26T00:00:00"/>
    <d v="2020-06-26T00:00:00"/>
    <x v="0"/>
    <x v="0"/>
    <n v="0"/>
    <n v="50000"/>
    <x v="0"/>
  </r>
  <r>
    <s v="L01/080/9/000227/2020"/>
    <d v="2020-09-03T00:00:00"/>
    <d v="2020-09-03T00:00:00"/>
    <x v="0"/>
    <x v="0"/>
    <n v="0"/>
    <n v="50000"/>
    <x v="0"/>
  </r>
  <r>
    <s v="L01/087/9/000228/2020"/>
    <d v="2020-09-28T00:00:00"/>
    <d v="2020-09-28T00:00:00"/>
    <x v="0"/>
    <x v="0"/>
    <n v="0"/>
    <n v="50000"/>
    <x v="0"/>
  </r>
  <r>
    <s v="L01/087/9/000246/2020"/>
    <d v="2020-10-20T00:00:00"/>
    <d v="2020-10-20T00:00:00"/>
    <x v="0"/>
    <x v="0"/>
    <n v="50000"/>
    <n v="100000"/>
    <x v="0"/>
  </r>
  <r>
    <s v="L01/103/9/000009/2020"/>
    <d v="2020-08-08T00:00:00"/>
    <d v="2020-08-08T00:00:00"/>
    <x v="8"/>
    <x v="7"/>
    <n v="0"/>
    <n v="50000"/>
    <x v="0"/>
  </r>
  <r>
    <s v="L02/110/9/000030/2020"/>
    <d v="2020-07-03T00:00:00"/>
    <d v="2020-07-03T00:00:00"/>
    <x v="1"/>
    <x v="1"/>
    <n v="0"/>
    <n v="50000"/>
    <x v="0"/>
  </r>
  <r>
    <s v="L02/110/9/000038/2020"/>
    <d v="2020-01-13T00:00:00"/>
    <d v="2020-01-13T00:00:00"/>
    <x v="1"/>
    <x v="1"/>
    <n v="0"/>
    <n v="50000"/>
    <x v="0"/>
  </r>
  <r>
    <s v="L02/110/9/000036/2020"/>
    <d v="2020-04-24T00:00:00"/>
    <d v="2020-04-24T00:00:00"/>
    <x v="1"/>
    <x v="1"/>
    <n v="0"/>
    <n v="50000"/>
    <x v="0"/>
  </r>
  <r>
    <s v="L02/110/9/000033/2020"/>
    <d v="2020-06-26T00:00:00"/>
    <d v="2020-06-26T00:00:00"/>
    <x v="1"/>
    <x v="1"/>
    <n v="0"/>
    <n v="50000"/>
    <x v="0"/>
  </r>
  <r>
    <s v="L01/110/9/000054/2020"/>
    <d v="2020-09-27T00:00:00"/>
    <d v="2020-09-27T00:00:00"/>
    <x v="1"/>
    <x v="1"/>
    <n v="0"/>
    <n v="50000"/>
    <x v="0"/>
  </r>
  <r>
    <s v="L01/070/9/001209/2020"/>
    <d v="2020-10-18T00:00:00"/>
    <d v="2021-01-12T00:00:00"/>
    <x v="2"/>
    <x v="2"/>
    <n v="0"/>
    <n v="50000"/>
    <x v="0"/>
  </r>
  <r>
    <s v="L01/112/9/000007/2010"/>
    <d v="2010-12-22T00:00:00"/>
    <d v="2013-02-19T00:00:00"/>
    <x v="1"/>
    <x v="1"/>
    <n v="0"/>
    <n v="50000"/>
    <x v="6"/>
  </r>
  <r>
    <s v="L01/080/9/000023/2020"/>
    <d v="2020-01-31T00:00:00"/>
    <d v="2020-02-20T00:00:00"/>
    <x v="0"/>
    <x v="0"/>
    <n v="0"/>
    <n v="50000"/>
    <x v="0"/>
  </r>
  <r>
    <s v="L01/080/9/000436/2020"/>
    <d v="2020-03-04T00:00:00"/>
    <d v="2021-06-22T00:00:00"/>
    <x v="0"/>
    <x v="0"/>
    <n v="0"/>
    <n v="50000"/>
    <x v="0"/>
  </r>
  <r>
    <s v="L01/700/9/001272/2020"/>
    <d v="2020-05-30T00:00:00"/>
    <d v="2021-09-10T00:00:00"/>
    <x v="2"/>
    <x v="2"/>
    <n v="0"/>
    <n v="50000"/>
    <x v="0"/>
  </r>
  <r>
    <s v="L01/070/9/001354/2021"/>
    <d v="2021-10-21T00:00:00"/>
    <d v="2021-10-25T00:00:00"/>
    <x v="2"/>
    <x v="2"/>
    <n v="0"/>
    <n v="50000"/>
    <x v="2"/>
  </r>
  <r>
    <s v="L01/110/9/000001/2022"/>
    <d v="2022-01-12T00:00:00"/>
    <d v="2022-01-12T00:00:00"/>
    <x v="1"/>
    <x v="1"/>
    <n v="0"/>
    <n v="50000"/>
    <x v="1"/>
  </r>
  <r>
    <s v="L01/070/9/000020/2022"/>
    <d v="2022-01-10T00:00:00"/>
    <d v="2022-01-19T00:00:00"/>
    <x v="2"/>
    <x v="2"/>
    <n v="40000"/>
    <n v="90000"/>
    <x v="1"/>
  </r>
  <r>
    <s v="L01/070/9/000135/2022"/>
    <d v="2022-03-20T00:00:00"/>
    <d v="2022-04-01T00:00:00"/>
    <x v="2"/>
    <x v="2"/>
    <n v="0"/>
    <n v="50000"/>
    <x v="1"/>
  </r>
  <r>
    <s v="L02/070/9/000151/2022"/>
    <d v="2022-01-06T00:00:00"/>
    <d v="2022-02-10T00:00:00"/>
    <x v="2"/>
    <x v="2"/>
    <n v="0"/>
    <n v="50000"/>
    <x v="1"/>
  </r>
  <r>
    <s v="L01/110/9/000016/2022"/>
    <d v="2022-04-22T00:00:00"/>
    <d v="2022-05-17T00:00:00"/>
    <x v="1"/>
    <x v="1"/>
    <n v="0"/>
    <n v="50000"/>
    <x v="1"/>
  </r>
  <r>
    <s v="L01/070/9/000276/2022"/>
    <d v="2022-07-22T00:00:00"/>
    <d v="2022-08-26T00:00:00"/>
    <x v="2"/>
    <x v="2"/>
    <n v="0"/>
    <n v="50000"/>
    <x v="1"/>
  </r>
  <r>
    <s v="L02/070/9/000279/2022"/>
    <d v="2022-08-26T00:00:00"/>
    <d v="2022-08-30T00:00:00"/>
    <x v="2"/>
    <x v="2"/>
    <n v="50000"/>
    <n v="100000"/>
    <x v="1"/>
  </r>
  <r>
    <s v="L01/110/9/000026/2022"/>
    <d v="2022-04-04T00:00:00"/>
    <d v="2023-01-27T00:00:00"/>
    <x v="1"/>
    <x v="1"/>
    <n v="0"/>
    <n v="50000"/>
    <x v="1"/>
  </r>
  <r>
    <s v="L01/700/9/001145/2020"/>
    <d v="2020-12-22T00:00:00"/>
    <d v="2020-12-23T00:00:00"/>
    <x v="2"/>
    <x v="2"/>
    <n v="0"/>
    <n v="49840"/>
    <x v="0"/>
  </r>
  <r>
    <s v="L02/088/9/000259/2020"/>
    <d v="2020-12-02T00:00:00"/>
    <d v="2020-12-02T00:00:00"/>
    <x v="5"/>
    <x v="0"/>
    <n v="0"/>
    <n v="49720"/>
    <x v="0"/>
  </r>
  <r>
    <s v="L01/088/9/000173/2020"/>
    <d v="2020-11-02T00:00:00"/>
    <d v="2020-11-02T00:00:00"/>
    <x v="5"/>
    <x v="0"/>
    <n v="8550"/>
    <n v="57960"/>
    <x v="0"/>
  </r>
  <r>
    <s v="L01/087/9/000029/2020"/>
    <d v="2020-02-28T00:00:00"/>
    <d v="2020-02-28T00:00:00"/>
    <x v="0"/>
    <x v="0"/>
    <n v="1000"/>
    <n v="50000"/>
    <x v="0"/>
  </r>
  <r>
    <s v="L01/088/9/000176/2020"/>
    <d v="2020-11-07T00:00:00"/>
    <d v="2020-11-07T00:00:00"/>
    <x v="5"/>
    <x v="0"/>
    <n v="0"/>
    <n v="48954"/>
    <x v="0"/>
  </r>
  <r>
    <s v="L01/101/9/000002/2022"/>
    <d v="2022-12-13T00:00:00"/>
    <d v="2022-12-14T00:00:00"/>
    <x v="8"/>
    <x v="7"/>
    <n v="33850"/>
    <n v="82352.941200000001"/>
    <x v="1"/>
  </r>
  <r>
    <s v="L01/070/9/001199/2020"/>
    <d v="2020-12-22T00:00:00"/>
    <d v="2021-01-11T00:00:00"/>
    <x v="2"/>
    <x v="2"/>
    <n v="0"/>
    <n v="47092.5"/>
    <x v="0"/>
  </r>
  <r>
    <s v="L05/070/9/000860/2020"/>
    <d v="2020-10-18T00:00:00"/>
    <d v="2020-10-18T00:00:00"/>
    <x v="2"/>
    <x v="2"/>
    <n v="6750"/>
    <n v="53817"/>
    <x v="0"/>
  </r>
  <r>
    <s v="L01/092/9/000002/2022"/>
    <d v="2022-09-30T00:00:00"/>
    <d v="2022-10-12T00:00:00"/>
    <x v="10"/>
    <x v="9"/>
    <n v="2988"/>
    <n v="50000"/>
    <x v="1"/>
  </r>
  <r>
    <s v="L01/070/9/001206/2020"/>
    <d v="2020-11-28T00:00:00"/>
    <d v="2021-01-20T00:00:00"/>
    <x v="2"/>
    <x v="2"/>
    <n v="6270"/>
    <n v="53235"/>
    <x v="0"/>
  </r>
  <r>
    <s v="L01/070/9/001228/2020"/>
    <d v="2020-12-30T00:00:00"/>
    <d v="2021-01-11T00:00:00"/>
    <x v="2"/>
    <x v="2"/>
    <n v="6380"/>
    <n v="53170"/>
    <x v="0"/>
  </r>
  <r>
    <s v="L01/080/9/000240/2020"/>
    <d v="2020-10-10T00:00:00"/>
    <d v="2020-10-10T00:00:00"/>
    <x v="0"/>
    <x v="0"/>
    <n v="180550"/>
    <n v="226950"/>
    <x v="0"/>
  </r>
  <r>
    <s v="L02/070/9/000037/2022"/>
    <d v="2022-01-08T00:00:00"/>
    <d v="2022-01-28T00:00:00"/>
    <x v="2"/>
    <x v="2"/>
    <n v="11789"/>
    <n v="58189"/>
    <x v="1"/>
  </r>
  <r>
    <s v="L01/088/9/000035/2020"/>
    <d v="2020-03-20T00:00:00"/>
    <d v="2020-03-20T00:00:00"/>
    <x v="5"/>
    <x v="0"/>
    <n v="0"/>
    <n v="46300"/>
    <x v="0"/>
  </r>
  <r>
    <s v="L01/070/9/000196/2022"/>
    <d v="2022-05-12T00:00:00"/>
    <d v="2022-05-20T00:00:00"/>
    <x v="2"/>
    <x v="2"/>
    <n v="0"/>
    <n v="46180"/>
    <x v="1"/>
  </r>
  <r>
    <s v="L01/070/9/000342/2020"/>
    <d v="2020-06-12T00:00:00"/>
    <d v="2020-06-12T00:00:00"/>
    <x v="2"/>
    <x v="2"/>
    <n v="0"/>
    <n v="45450"/>
    <x v="0"/>
  </r>
  <r>
    <s v="L02/070/9/001283/2020"/>
    <d v="2020-04-15T00:00:00"/>
    <d v="2022-06-07T00:00:00"/>
    <x v="2"/>
    <x v="2"/>
    <n v="0"/>
    <n v="45294.11765"/>
    <x v="0"/>
  </r>
  <r>
    <s v="L01/110/9/000047/2020"/>
    <d v="2020-08-15T00:00:00"/>
    <d v="2020-09-22T00:00:00"/>
    <x v="1"/>
    <x v="1"/>
    <n v="0"/>
    <n v="45000"/>
    <x v="0"/>
  </r>
  <r>
    <s v="L01/070/9/000139/2022"/>
    <d v="2022-04-02T00:00:00"/>
    <d v="2022-04-06T00:00:00"/>
    <x v="2"/>
    <x v="2"/>
    <n v="5000"/>
    <n v="50000"/>
    <x v="1"/>
  </r>
  <r>
    <s v="L01/070/9/000206/2022"/>
    <d v="2022-05-31T00:00:00"/>
    <d v="2022-06-02T00:00:00"/>
    <x v="2"/>
    <x v="2"/>
    <n v="5000"/>
    <n v="50000"/>
    <x v="1"/>
  </r>
  <r>
    <s v="L01/110/9/000013/2022"/>
    <d v="2022-04-27T00:00:00"/>
    <d v="2022-04-28T00:00:00"/>
    <x v="1"/>
    <x v="1"/>
    <n v="0"/>
    <n v="44960"/>
    <x v="1"/>
  </r>
  <r>
    <s v="L01/070/9/001218/2020"/>
    <d v="2020-12-18T00:00:00"/>
    <d v="2020-12-18T00:00:00"/>
    <x v="2"/>
    <x v="2"/>
    <n v="0"/>
    <n v="44910"/>
    <x v="0"/>
  </r>
  <r>
    <s v="L01/080/9/000330/2020"/>
    <d v="2020-11-10T00:00:00"/>
    <d v="2020-11-10T00:00:00"/>
    <x v="0"/>
    <x v="0"/>
    <n v="0"/>
    <n v="44690"/>
    <x v="0"/>
  </r>
  <r>
    <s v="L01/062/9/000013/2022"/>
    <d v="2022-05-12T00:00:00"/>
    <d v="2022-11-29T00:00:00"/>
    <x v="7"/>
    <x v="6"/>
    <n v="0"/>
    <n v="44592"/>
    <x v="1"/>
  </r>
  <r>
    <s v="L02/070/9/000158/2022"/>
    <d v="2022-03-31T00:00:00"/>
    <d v="2022-04-21T00:00:00"/>
    <x v="2"/>
    <x v="2"/>
    <n v="0"/>
    <n v="44500"/>
    <x v="1"/>
  </r>
  <r>
    <s v="L02/088/9/000114/2020"/>
    <d v="2020-08-17T00:00:00"/>
    <d v="2020-08-17T00:00:00"/>
    <x v="5"/>
    <x v="0"/>
    <n v="10000"/>
    <n v="54374"/>
    <x v="0"/>
  </r>
  <r>
    <s v="L01/070/9/000224/2022"/>
    <d v="2022-02-13T00:00:00"/>
    <d v="2022-06-20T00:00:00"/>
    <x v="2"/>
    <x v="2"/>
    <n v="755750"/>
    <n v="800000"/>
    <x v="1"/>
  </r>
  <r>
    <s v="L01/070/9/000786/2020"/>
    <d v="2020-10-19T00:00:00"/>
    <d v="2020-10-19T00:00:00"/>
    <x v="2"/>
    <x v="2"/>
    <n v="0"/>
    <n v="43730"/>
    <x v="0"/>
  </r>
  <r>
    <s v="L01/070/9/000133/2022"/>
    <d v="2022-03-26T00:00:00"/>
    <d v="2022-03-29T00:00:00"/>
    <x v="2"/>
    <x v="2"/>
    <n v="0"/>
    <n v="43500"/>
    <x v="1"/>
  </r>
  <r>
    <s v="L01/070/9/000350/2022"/>
    <d v="2022-12-19T00:00:00"/>
    <d v="2022-12-21T00:00:00"/>
    <x v="2"/>
    <x v="2"/>
    <n v="57000"/>
    <n v="100000"/>
    <x v="1"/>
  </r>
  <r>
    <s v="L05/070/9/001278/2020"/>
    <d v="2020-08-30T00:00:00"/>
    <d v="2021-08-31T00:00:00"/>
    <x v="2"/>
    <x v="2"/>
    <n v="374747"/>
    <n v="417647.0588"/>
    <x v="0"/>
  </r>
  <r>
    <s v="L01/070/9/000186/2022"/>
    <d v="2022-05-10T00:00:00"/>
    <d v="2022-05-11T00:00:00"/>
    <x v="2"/>
    <x v="2"/>
    <n v="2000"/>
    <n v="44000"/>
    <x v="1"/>
  </r>
  <r>
    <s v="L01/087/9/000402/2020"/>
    <d v="2020-12-21T00:00:00"/>
    <d v="2021-01-09T00:00:00"/>
    <x v="0"/>
    <x v="0"/>
    <n v="0"/>
    <n v="41973.75"/>
    <x v="0"/>
  </r>
  <r>
    <s v="L01/087/9/000132/2020"/>
    <d v="2020-07-15T00:00:00"/>
    <d v="2020-07-15T00:00:00"/>
    <x v="0"/>
    <x v="0"/>
    <n v="8151"/>
    <n v="50000"/>
    <x v="0"/>
  </r>
  <r>
    <s v="L01/062/9/000024/2020"/>
    <d v="2020-06-08T00:00:00"/>
    <d v="2020-11-04T00:00:00"/>
    <x v="3"/>
    <x v="3"/>
    <n v="0"/>
    <n v="41521"/>
    <x v="0"/>
  </r>
  <r>
    <s v="L01/070/9/000659/2020"/>
    <d v="2020-09-17T00:00:00"/>
    <d v="2020-09-17T00:00:00"/>
    <x v="2"/>
    <x v="2"/>
    <n v="0"/>
    <n v="41504"/>
    <x v="0"/>
  </r>
  <r>
    <s v="L01/070/9/000360/2022"/>
    <d v="2022-12-12T00:00:00"/>
    <d v="2023-01-27T00:00:00"/>
    <x v="2"/>
    <x v="2"/>
    <n v="0"/>
    <n v="40909.08"/>
    <x v="1"/>
  </r>
  <r>
    <s v="L01/700/9/000890/2020"/>
    <d v="2020-11-05T00:00:00"/>
    <d v="2020-11-09T00:00:00"/>
    <x v="2"/>
    <x v="2"/>
    <n v="8550"/>
    <n v="49440"/>
    <x v="0"/>
  </r>
  <r>
    <s v="L01/062/9/000016/2022"/>
    <d v="2022-06-20T00:00:00"/>
    <d v="2022-11-29T00:00:00"/>
    <x v="7"/>
    <x v="6"/>
    <n v="0"/>
    <n v="40477"/>
    <x v="1"/>
  </r>
  <r>
    <s v="L01/110/9/000078/2020"/>
    <d v="2020-10-07T00:00:00"/>
    <d v="2021-10-31T00:00:00"/>
    <x v="1"/>
    <x v="1"/>
    <n v="9138"/>
    <n v="49411.764710000003"/>
    <x v="0"/>
  </r>
  <r>
    <s v="L01/087/9/000329/2020"/>
    <d v="2020-11-01T00:00:00"/>
    <d v="2020-11-01T00:00:00"/>
    <x v="0"/>
    <x v="0"/>
    <n v="0"/>
    <n v="40000"/>
    <x v="0"/>
  </r>
  <r>
    <s v="L01/110/9/000039/2020"/>
    <d v="2020-07-17T00:00:00"/>
    <d v="2020-07-17T00:00:00"/>
    <x v="1"/>
    <x v="1"/>
    <n v="0"/>
    <n v="40000"/>
    <x v="0"/>
  </r>
  <r>
    <s v="L01/110/9/000045/2020"/>
    <d v="2020-09-15T00:00:00"/>
    <d v="2020-09-15T00:00:00"/>
    <x v="1"/>
    <x v="1"/>
    <n v="0"/>
    <n v="40000"/>
    <x v="0"/>
  </r>
  <r>
    <s v="L01/063/9/000004/2019"/>
    <d v="2019-08-05T00:00:00"/>
    <d v="2019-08-14T00:00:00"/>
    <x v="7"/>
    <x v="6"/>
    <n v="0"/>
    <n v="40000"/>
    <x v="4"/>
  </r>
  <r>
    <s v="L05/080/9/000447/2020"/>
    <d v="2020-09-16T00:00:00"/>
    <d v="2022-03-24T00:00:00"/>
    <x v="0"/>
    <x v="0"/>
    <n v="10000"/>
    <n v="50000"/>
    <x v="0"/>
  </r>
  <r>
    <s v="L01/800/9/000197/2020"/>
    <d v="2020-08-29T00:00:00"/>
    <d v="2020-09-07T00:00:00"/>
    <x v="2"/>
    <x v="2"/>
    <n v="0"/>
    <n v="39968"/>
    <x v="0"/>
  </r>
  <r>
    <s v="L05/070/9/000134/2022"/>
    <d v="2022-02-12T00:00:00"/>
    <d v="2022-04-01T00:00:00"/>
    <x v="2"/>
    <x v="2"/>
    <n v="9360"/>
    <n v="48750"/>
    <x v="1"/>
  </r>
  <r>
    <s v="L01/070/9/000755/2020"/>
    <d v="2020-10-10T00:00:00"/>
    <d v="2020-10-10T00:00:00"/>
    <x v="2"/>
    <x v="2"/>
    <n v="10000"/>
    <n v="49260"/>
    <x v="0"/>
  </r>
  <r>
    <s v="L01/080/9/000245/2020"/>
    <d v="2020-09-23T00:00:00"/>
    <d v="2020-09-23T00:00:00"/>
    <x v="0"/>
    <x v="0"/>
    <n v="0"/>
    <n v="39020"/>
    <x v="0"/>
  </r>
  <r>
    <s v="L01/070/9/000161/2022"/>
    <d v="2022-04-15T00:00:00"/>
    <d v="2022-04-19T00:00:00"/>
    <x v="2"/>
    <x v="2"/>
    <n v="0"/>
    <n v="39000"/>
    <x v="1"/>
  </r>
  <r>
    <s v="L01/110/9/000017/2022"/>
    <d v="2022-04-20T00:00:00"/>
    <d v="2022-05-17T00:00:00"/>
    <x v="1"/>
    <x v="1"/>
    <n v="0"/>
    <n v="39000"/>
    <x v="1"/>
  </r>
  <r>
    <s v="L01/070/9/000162/2022"/>
    <d v="2022-04-22T00:00:00"/>
    <d v="2022-04-23T00:00:00"/>
    <x v="2"/>
    <x v="2"/>
    <n v="61036"/>
    <n v="100000"/>
    <x v="1"/>
  </r>
  <r>
    <s v="L01/088/9/000135/2020"/>
    <d v="2020-09-27T00:00:00"/>
    <d v="2020-09-27T00:00:00"/>
    <x v="5"/>
    <x v="0"/>
    <n v="8550"/>
    <n v="47500"/>
    <x v="0"/>
  </r>
  <r>
    <s v="L01/070/9/000866/2020"/>
    <d v="2020-11-02T00:00:00"/>
    <d v="2020-11-02T00:00:00"/>
    <x v="2"/>
    <x v="2"/>
    <n v="8550"/>
    <n v="46700"/>
    <x v="0"/>
  </r>
  <r>
    <s v="L02/080/9/000027/2022"/>
    <d v="2022-04-25T00:00:00"/>
    <d v="2022-05-17T00:00:00"/>
    <x v="2"/>
    <x v="2"/>
    <n v="52500"/>
    <n v="90400"/>
    <x v="1"/>
  </r>
  <r>
    <s v="L01/070/9/001196/2020"/>
    <d v="2020-12-27T00:00:00"/>
    <d v="2021-01-13T00:00:00"/>
    <x v="2"/>
    <x v="2"/>
    <n v="6380"/>
    <n v="44021.25"/>
    <x v="0"/>
  </r>
  <r>
    <s v="L01/070/9/001266/2020"/>
    <d v="2020-09-08T00:00:00"/>
    <d v="2021-05-10T00:00:00"/>
    <x v="2"/>
    <x v="2"/>
    <n v="0"/>
    <n v="37537.5"/>
    <x v="0"/>
  </r>
  <r>
    <s v="L01/700/9/000423/2020"/>
    <d v="2020-07-10T00:00:00"/>
    <d v="2020-07-13T00:00:00"/>
    <x v="2"/>
    <x v="2"/>
    <n v="0"/>
    <n v="37180"/>
    <x v="0"/>
  </r>
  <r>
    <s v="L01/088/9/000148/2020"/>
    <d v="2020-09-18T00:00:00"/>
    <d v="2020-09-18T00:00:00"/>
    <x v="5"/>
    <x v="0"/>
    <n v="63000"/>
    <n v="100000"/>
    <x v="0"/>
  </r>
  <r>
    <s v="L01/087/9/000144/2020"/>
    <d v="2020-07-28T00:00:00"/>
    <d v="2020-07-31T00:00:00"/>
    <x v="0"/>
    <x v="0"/>
    <n v="0"/>
    <n v="36200"/>
    <x v="0"/>
  </r>
  <r>
    <s v="L01/087/9/000433/2020"/>
    <d v="2020-11-19T00:00:00"/>
    <d v="2021-05-12T00:00:00"/>
    <x v="0"/>
    <x v="0"/>
    <n v="1019627"/>
    <n v="1055800"/>
    <x v="0"/>
  </r>
  <r>
    <s v="L01/070/9/000715/2020"/>
    <d v="2020-10-02T00:00:00"/>
    <d v="2020-10-02T00:00:00"/>
    <x v="2"/>
    <x v="2"/>
    <n v="8550"/>
    <n v="44458"/>
    <x v="0"/>
  </r>
  <r>
    <s v="L02/088/9/000018/2020"/>
    <d v="2020-02-25T00:00:00"/>
    <d v="2020-02-25T00:00:00"/>
    <x v="5"/>
    <x v="0"/>
    <n v="0"/>
    <n v="35614"/>
    <x v="0"/>
  </r>
  <r>
    <s v="L01/070/9/000280/2022"/>
    <d v="2022-08-28T00:00:00"/>
    <d v="2022-08-31T00:00:00"/>
    <x v="2"/>
    <x v="2"/>
    <n v="9000"/>
    <n v="44500"/>
    <x v="1"/>
  </r>
  <r>
    <s v="L01/087/9/000091/2020"/>
    <d v="2020-05-31T00:00:00"/>
    <d v="2020-05-31T00:00:00"/>
    <x v="0"/>
    <x v="0"/>
    <n v="342540"/>
    <n v="378000"/>
    <x v="0"/>
  </r>
  <r>
    <s v="L01/070/9/001205/2020"/>
    <d v="2020-12-18T00:00:00"/>
    <d v="2020-12-21T00:00:00"/>
    <x v="2"/>
    <x v="2"/>
    <n v="0"/>
    <n v="35094"/>
    <x v="0"/>
  </r>
  <r>
    <s v="L01/070/9/000663/2020"/>
    <d v="2020-09-01T00:00:00"/>
    <d v="2020-09-01T00:00:00"/>
    <x v="2"/>
    <x v="2"/>
    <n v="149950"/>
    <n v="184950"/>
    <x v="0"/>
  </r>
  <r>
    <s v="L01/070/9/000850/2020"/>
    <d v="2020-10-20T00:00:00"/>
    <d v="2020-10-20T00:00:00"/>
    <x v="2"/>
    <x v="2"/>
    <n v="0"/>
    <n v="35000"/>
    <x v="0"/>
  </r>
  <r>
    <s v="L05/070/9/001364/2021"/>
    <d v="2021-10-17T00:00:00"/>
    <d v="2021-10-26T00:00:00"/>
    <x v="2"/>
    <x v="2"/>
    <n v="0"/>
    <n v="35000"/>
    <x v="2"/>
  </r>
  <r>
    <s v="L01/070/9/000045/2022"/>
    <d v="2022-02-02T00:00:00"/>
    <d v="2022-02-04T00:00:00"/>
    <x v="2"/>
    <x v="2"/>
    <n v="0"/>
    <n v="35000"/>
    <x v="1"/>
  </r>
  <r>
    <s v="L01/088/9/000283/2020"/>
    <d v="2020-12-12T00:00:00"/>
    <d v="2020-12-12T00:00:00"/>
    <x v="5"/>
    <x v="0"/>
    <n v="0"/>
    <n v="34900"/>
    <x v="0"/>
  </r>
  <r>
    <s v="L01/070/9/000508/2020"/>
    <d v="2020-08-06T00:00:00"/>
    <d v="2020-08-06T00:00:00"/>
    <x v="2"/>
    <x v="2"/>
    <n v="16754"/>
    <n v="51330"/>
    <x v="0"/>
  </r>
  <r>
    <s v="L01/070/9/000357/2020"/>
    <d v="2020-06-21T00:00:00"/>
    <d v="2020-06-21T00:00:00"/>
    <x v="2"/>
    <x v="2"/>
    <n v="0"/>
    <n v="34271"/>
    <x v="0"/>
  </r>
  <r>
    <s v="L01/070/9/001103/2020"/>
    <d v="2020-12-24T00:00:00"/>
    <d v="2020-12-24T00:00:00"/>
    <x v="2"/>
    <x v="2"/>
    <n v="9000"/>
    <n v="42920"/>
    <x v="0"/>
  </r>
  <r>
    <s v="L01/070/9/000114/2020"/>
    <d v="2020-02-24T00:00:00"/>
    <d v="2020-02-24T00:00:00"/>
    <x v="2"/>
    <x v="2"/>
    <n v="1089280"/>
    <n v="1122820"/>
    <x v="0"/>
  </r>
  <r>
    <s v="L01/087/9/000097/2020"/>
    <d v="2020-05-22T00:00:00"/>
    <d v="2020-05-26T00:00:00"/>
    <x v="0"/>
    <x v="0"/>
    <n v="0"/>
    <n v="33000"/>
    <x v="0"/>
  </r>
  <r>
    <s v="L02/088/9/000159/2020"/>
    <d v="2020-09-24T00:00:00"/>
    <d v="2020-09-24T00:00:00"/>
    <x v="5"/>
    <x v="0"/>
    <n v="8590"/>
    <n v="41108"/>
    <x v="0"/>
  </r>
  <r>
    <s v="L01/070/9/000287/2020"/>
    <d v="2020-05-15T00:00:00"/>
    <d v="2020-05-15T00:00:00"/>
    <x v="2"/>
    <x v="2"/>
    <n v="104230"/>
    <n v="136730"/>
    <x v="0"/>
  </r>
  <r>
    <s v="L01/071/9/000004/2020"/>
    <d v="2020-11-17T00:00:00"/>
    <d v="2020-11-17T00:00:00"/>
    <x v="0"/>
    <x v="0"/>
    <n v="0"/>
    <n v="31565"/>
    <x v="0"/>
  </r>
  <r>
    <s v="L01/070/9/000166/2022"/>
    <d v="2022-04-17T00:00:00"/>
    <d v="2022-04-25T00:00:00"/>
    <x v="2"/>
    <x v="2"/>
    <n v="40500"/>
    <n v="72000"/>
    <x v="1"/>
  </r>
  <r>
    <s v="L01/070/9/000546/2020"/>
    <d v="2020-08-23T00:00:00"/>
    <d v="2020-08-23T00:00:00"/>
    <x v="2"/>
    <x v="2"/>
    <n v="180120"/>
    <n v="211450"/>
    <x v="0"/>
  </r>
  <r>
    <s v="L02/070/9/000049/2020"/>
    <d v="2020-01-17T00:00:00"/>
    <d v="2020-01-17T00:00:00"/>
    <x v="2"/>
    <x v="2"/>
    <n v="-31300"/>
    <n v="0"/>
    <x v="0"/>
  </r>
  <r>
    <s v="L02/088/9/000250/2020"/>
    <d v="2020-12-01T00:00:00"/>
    <d v="2020-12-01T00:00:00"/>
    <x v="5"/>
    <x v="0"/>
    <n v="8700"/>
    <n v="39500"/>
    <x v="0"/>
  </r>
  <r>
    <s v="L01/070/9/000685/2020"/>
    <d v="2020-09-26T00:00:00"/>
    <d v="2020-09-26T00:00:00"/>
    <x v="2"/>
    <x v="2"/>
    <n v="0"/>
    <n v="30654"/>
    <x v="0"/>
  </r>
  <r>
    <s v="L01/087/9/000006/2022"/>
    <d v="2022-02-05T00:00:00"/>
    <d v="2022-02-15T00:00:00"/>
    <x v="0"/>
    <x v="0"/>
    <n v="199988.2353"/>
    <n v="230588.2353"/>
    <x v="1"/>
  </r>
  <r>
    <s v="L01/088/9/000015/2022"/>
    <d v="2022-03-13T00:00:00"/>
    <d v="2022-03-17T00:00:00"/>
    <x v="5"/>
    <x v="0"/>
    <n v="0"/>
    <n v="30500"/>
    <x v="1"/>
  </r>
  <r>
    <s v="L01/070/9/000148/2020"/>
    <d v="2020-01-26T00:00:00"/>
    <d v="2020-01-26T00:00:00"/>
    <x v="2"/>
    <x v="2"/>
    <n v="0"/>
    <n v="30000"/>
    <x v="0"/>
  </r>
  <r>
    <s v="L01/700/9/000595/2020"/>
    <d v="2020-09-01T00:00:00"/>
    <d v="2020-09-06T00:00:00"/>
    <x v="2"/>
    <x v="2"/>
    <n v="8550"/>
    <n v="38550"/>
    <x v="0"/>
  </r>
  <r>
    <s v="L01/110/9/000046/2020"/>
    <d v="2020-09-11T00:00:00"/>
    <d v="2020-09-11T00:00:00"/>
    <x v="1"/>
    <x v="1"/>
    <n v="0"/>
    <n v="30000"/>
    <x v="0"/>
  </r>
  <r>
    <s v="L05/070/9/000824/2020"/>
    <d v="2020-10-20T00:00:00"/>
    <d v="2020-10-20T00:00:00"/>
    <x v="2"/>
    <x v="2"/>
    <n v="0"/>
    <n v="30000"/>
    <x v="0"/>
  </r>
  <r>
    <s v="L01/110/9/000051/2020"/>
    <d v="2020-09-07T00:00:00"/>
    <d v="2020-09-07T00:00:00"/>
    <x v="1"/>
    <x v="1"/>
    <n v="0"/>
    <n v="30000"/>
    <x v="0"/>
  </r>
  <r>
    <s v="L01/110/9/000018/2020"/>
    <d v="2020-06-09T00:00:00"/>
    <d v="2020-06-09T00:00:00"/>
    <x v="1"/>
    <x v="1"/>
    <n v="0"/>
    <n v="30000"/>
    <x v="0"/>
  </r>
  <r>
    <s v="L02/110/9/000031/2020"/>
    <d v="2020-06-21T00:00:00"/>
    <d v="2020-06-21T00:00:00"/>
    <x v="1"/>
    <x v="1"/>
    <n v="0"/>
    <n v="30000"/>
    <x v="0"/>
  </r>
  <r>
    <s v="L02/110/9/000032/2020"/>
    <d v="2020-01-13T00:00:00"/>
    <d v="2020-01-13T00:00:00"/>
    <x v="1"/>
    <x v="1"/>
    <n v="0"/>
    <n v="30000"/>
    <x v="0"/>
  </r>
  <r>
    <s v="L02/110/9/000041/2020"/>
    <d v="2020-07-03T00:00:00"/>
    <d v="2020-07-03T00:00:00"/>
    <x v="1"/>
    <x v="1"/>
    <n v="0"/>
    <n v="30000"/>
    <x v="0"/>
  </r>
  <r>
    <s v="L02/110/9/000034/2020"/>
    <d v="2020-05-12T00:00:00"/>
    <d v="2020-05-12T00:00:00"/>
    <x v="1"/>
    <x v="1"/>
    <n v="0"/>
    <n v="30000"/>
    <x v="0"/>
  </r>
  <r>
    <s v="L01/700/9/001246/2020"/>
    <d v="2020-10-19T00:00:00"/>
    <d v="2021-02-23T00:00:00"/>
    <x v="2"/>
    <x v="2"/>
    <n v="650000"/>
    <n v="680000"/>
    <x v="0"/>
  </r>
  <r>
    <s v="L01/070/9/000079/2022"/>
    <d v="2022-02-17T00:00:00"/>
    <d v="2022-03-01T00:00:00"/>
    <x v="2"/>
    <x v="2"/>
    <n v="0"/>
    <n v="30000"/>
    <x v="1"/>
  </r>
  <r>
    <s v="L01/070/9/000210/2022"/>
    <d v="2022-05-19T00:00:00"/>
    <d v="2022-05-28T00:00:00"/>
    <x v="2"/>
    <x v="2"/>
    <n v="0"/>
    <n v="30000"/>
    <x v="1"/>
  </r>
  <r>
    <s v="L01/070/9/000934/2020"/>
    <d v="2020-11-19T00:00:00"/>
    <d v="2020-11-19T00:00:00"/>
    <x v="2"/>
    <x v="2"/>
    <n v="0"/>
    <n v="29950"/>
    <x v="0"/>
  </r>
  <r>
    <s v="L01/070/9/000202/2022"/>
    <d v="2022-01-30T00:00:00"/>
    <d v="2022-05-26T00:00:00"/>
    <x v="2"/>
    <x v="2"/>
    <n v="251250"/>
    <n v="280000"/>
    <x v="1"/>
  </r>
  <r>
    <s v="L01/070/9/000120/2022"/>
    <d v="2022-03-11T00:00:00"/>
    <d v="2022-03-17T00:00:00"/>
    <x v="2"/>
    <x v="2"/>
    <n v="27000"/>
    <n v="55400"/>
    <x v="1"/>
  </r>
  <r>
    <s v="L02/088/9/000277/2020"/>
    <d v="2020-12-25T00:00:00"/>
    <d v="2020-12-25T00:00:00"/>
    <x v="5"/>
    <x v="0"/>
    <n v="8700"/>
    <n v="36620"/>
    <x v="0"/>
  </r>
  <r>
    <s v="L01/070/9/000127/2022"/>
    <d v="2022-03-23T00:00:00"/>
    <d v="2022-03-24T00:00:00"/>
    <x v="2"/>
    <x v="2"/>
    <n v="30000"/>
    <n v="57000"/>
    <x v="1"/>
  </r>
  <r>
    <s v="L01/070/9/001207/2020"/>
    <d v="2020-12-30T00:00:00"/>
    <d v="2021-01-09T00:00:00"/>
    <x v="2"/>
    <x v="2"/>
    <n v="0"/>
    <n v="26976"/>
    <x v="0"/>
  </r>
  <r>
    <s v="L01/070/9/000177/2022"/>
    <d v="2022-03-31T00:00:00"/>
    <d v="2022-04-22T00:00:00"/>
    <x v="2"/>
    <x v="2"/>
    <n v="5000"/>
    <n v="31000"/>
    <x v="1"/>
  </r>
  <r>
    <s v="L01/070/9/001142/2020"/>
    <d v="2020-12-23T00:00:00"/>
    <d v="2020-12-23T00:00:00"/>
    <x v="2"/>
    <x v="2"/>
    <n v="94888"/>
    <n v="120410"/>
    <x v="0"/>
  </r>
  <r>
    <s v="L01/070/9/000465/2010"/>
    <d v="2010-09-25T00:00:00"/>
    <d v="2010-09-27T00:00:00"/>
    <x v="2"/>
    <x v="2"/>
    <n v="0"/>
    <n v="25075"/>
    <x v="6"/>
  </r>
  <r>
    <s v="L01/070/9/000085/2022"/>
    <d v="2022-02-24T00:00:00"/>
    <d v="2022-03-01T00:00:00"/>
    <x v="2"/>
    <x v="2"/>
    <n v="0"/>
    <n v="25000"/>
    <x v="1"/>
  </r>
  <r>
    <s v="L01/070/9/000294/2022"/>
    <d v="2022-09-17T00:00:00"/>
    <d v="2022-09-19T00:00:00"/>
    <x v="2"/>
    <x v="2"/>
    <n v="0"/>
    <n v="25000"/>
    <x v="1"/>
  </r>
  <r>
    <s v="L02/070/9/000355/2022"/>
    <d v="2022-12-18T00:00:00"/>
    <d v="2022-12-23T00:00:00"/>
    <x v="2"/>
    <x v="2"/>
    <n v="0"/>
    <n v="25000"/>
    <x v="1"/>
  </r>
  <r>
    <s v="L01/070/9/001467/2021"/>
    <d v="2021-11-19T00:00:00"/>
    <d v="2021-11-25T00:00:00"/>
    <x v="2"/>
    <x v="2"/>
    <n v="0"/>
    <n v="24000"/>
    <x v="2"/>
  </r>
  <r>
    <s v="L01/700/9/000336/2020"/>
    <d v="2020-06-07T00:00:00"/>
    <d v="2020-06-11T00:00:00"/>
    <x v="2"/>
    <x v="2"/>
    <n v="6270"/>
    <n v="30000"/>
    <x v="0"/>
  </r>
  <r>
    <s v="L02/070/9/000664/2020"/>
    <d v="2020-08-17T00:00:00"/>
    <d v="2020-08-17T00:00:00"/>
    <x v="2"/>
    <x v="2"/>
    <n v="6270"/>
    <n v="30000"/>
    <x v="0"/>
  </r>
  <r>
    <s v="L01/070/9/001129/2020"/>
    <d v="2020-12-23T00:00:00"/>
    <d v="2020-12-23T00:00:00"/>
    <x v="2"/>
    <x v="2"/>
    <n v="0"/>
    <n v="23260"/>
    <x v="0"/>
  </r>
  <r>
    <s v="L05/070/9/001038/2020"/>
    <d v="2020-12-03T00:00:00"/>
    <d v="2020-12-03T00:00:00"/>
    <x v="2"/>
    <x v="2"/>
    <n v="6750"/>
    <n v="30000"/>
    <x v="0"/>
  </r>
  <r>
    <s v="L01/070/9/000217/2022"/>
    <d v="2022-05-03T00:00:00"/>
    <d v="2022-05-11T00:00:00"/>
    <x v="2"/>
    <x v="2"/>
    <n v="0"/>
    <n v="23200"/>
    <x v="1"/>
  </r>
  <r>
    <s v="L01/088/9/000134/2020"/>
    <d v="2020-09-16T00:00:00"/>
    <d v="2020-09-16T00:00:00"/>
    <x v="5"/>
    <x v="0"/>
    <n v="8550"/>
    <n v="31450"/>
    <x v="0"/>
  </r>
  <r>
    <s v="L01/087/9/000363/2020"/>
    <d v="2020-08-31T00:00:00"/>
    <d v="2020-12-08T00:00:00"/>
    <x v="0"/>
    <x v="0"/>
    <n v="0"/>
    <n v="22800"/>
    <x v="0"/>
  </r>
  <r>
    <s v="L01/087/9/000365/2020"/>
    <d v="2020-10-21T00:00:00"/>
    <d v="2020-12-08T00:00:00"/>
    <x v="0"/>
    <x v="0"/>
    <n v="0"/>
    <n v="22800"/>
    <x v="0"/>
  </r>
  <r>
    <s v="L01/087/9/000372/2020"/>
    <d v="2020-09-22T00:00:00"/>
    <d v="2020-12-08T00:00:00"/>
    <x v="0"/>
    <x v="0"/>
    <n v="0"/>
    <n v="22800"/>
    <x v="0"/>
  </r>
  <r>
    <s v="L01/087/9/000370/2020"/>
    <d v="2020-09-17T00:00:00"/>
    <d v="2020-12-08T00:00:00"/>
    <x v="0"/>
    <x v="0"/>
    <n v="0"/>
    <n v="22800"/>
    <x v="0"/>
  </r>
  <r>
    <s v="L01/087/9/000417/2020"/>
    <d v="2020-11-21T00:00:00"/>
    <d v="2021-01-08T00:00:00"/>
    <x v="0"/>
    <x v="0"/>
    <n v="0"/>
    <n v="22800"/>
    <x v="0"/>
  </r>
  <r>
    <s v="L01/087/9/000424/2020"/>
    <d v="2020-11-16T00:00:00"/>
    <d v="2021-02-11T00:00:00"/>
    <x v="0"/>
    <x v="0"/>
    <n v="0"/>
    <n v="22800"/>
    <x v="0"/>
  </r>
  <r>
    <s v="L01/110/9/000022/2020"/>
    <d v="2020-06-30T00:00:00"/>
    <d v="2020-07-16T00:00:00"/>
    <x v="1"/>
    <x v="1"/>
    <n v="0"/>
    <n v="22600"/>
    <x v="0"/>
  </r>
  <r>
    <s v="L01/088/9/000300/2020"/>
    <d v="2020-12-22T00:00:00"/>
    <d v="2021-03-11T00:00:00"/>
    <x v="5"/>
    <x v="0"/>
    <n v="17400"/>
    <n v="39680"/>
    <x v="0"/>
  </r>
  <r>
    <s v="L01/700/9/000080/2020"/>
    <d v="2020-02-08T00:00:00"/>
    <d v="2020-02-13T00:00:00"/>
    <x v="2"/>
    <x v="2"/>
    <n v="0"/>
    <n v="22000"/>
    <x v="0"/>
  </r>
  <r>
    <s v="L01/070/9/000101/2022"/>
    <d v="2022-02-22T00:00:00"/>
    <d v="2022-03-03T00:00:00"/>
    <x v="2"/>
    <x v="2"/>
    <n v="0"/>
    <n v="22000"/>
    <x v="1"/>
  </r>
  <r>
    <s v="L01/070/9/000212/2022"/>
    <d v="2022-05-24T00:00:00"/>
    <d v="2022-06-07T00:00:00"/>
    <x v="2"/>
    <x v="2"/>
    <n v="0"/>
    <n v="22000"/>
    <x v="1"/>
  </r>
  <r>
    <s v="L01/070/9/000797/2020"/>
    <d v="2020-10-17T00:00:00"/>
    <d v="2020-10-17T00:00:00"/>
    <x v="2"/>
    <x v="2"/>
    <n v="2280"/>
    <n v="23958"/>
    <x v="0"/>
  </r>
  <r>
    <s v="L01/087/9/000032/2021"/>
    <d v="2021-01-07T00:00:00"/>
    <d v="2021-02-09T00:00:00"/>
    <x v="0"/>
    <x v="0"/>
    <n v="0"/>
    <n v="20880"/>
    <x v="2"/>
  </r>
  <r>
    <s v="L01/088/9/000167/2020"/>
    <d v="2020-10-23T00:00:00"/>
    <d v="2020-10-23T00:00:00"/>
    <x v="5"/>
    <x v="0"/>
    <n v="6270"/>
    <n v="27010"/>
    <x v="0"/>
  </r>
  <r>
    <s v="L01/052/9/000007/2020"/>
    <d v="2020-09-18T00:00:00"/>
    <d v="2022-03-28T00:00:00"/>
    <x v="3"/>
    <x v="3"/>
    <n v="179505"/>
    <n v="200000"/>
    <x v="0"/>
  </r>
  <r>
    <s v="L05/070/9/000112/2022"/>
    <d v="2022-02-11T00:00:00"/>
    <d v="2022-03-18T00:00:00"/>
    <x v="2"/>
    <x v="2"/>
    <n v="9360"/>
    <n v="29740"/>
    <x v="1"/>
  </r>
  <r>
    <s v="L01/087/9/000327/2020"/>
    <d v="2020-11-09T00:00:00"/>
    <d v="2020-11-09T00:00:00"/>
    <x v="0"/>
    <x v="0"/>
    <n v="6270"/>
    <n v="26419"/>
    <x v="0"/>
  </r>
  <r>
    <s v="L01/088/9/000077/2019"/>
    <d v="2019-12-15T00:00:00"/>
    <d v="2019-12-15T00:00:00"/>
    <x v="5"/>
    <x v="0"/>
    <n v="150000"/>
    <n v="170000"/>
    <x v="4"/>
  </r>
  <r>
    <s v="L01/087/9/000141/2020"/>
    <d v="2020-07-26T00:00:00"/>
    <d v="2020-07-26T00:00:00"/>
    <x v="0"/>
    <x v="0"/>
    <n v="0"/>
    <n v="20000"/>
    <x v="0"/>
  </r>
  <r>
    <s v="L15/090/9/000002/2020"/>
    <d v="2020-04-28T00:00:00"/>
    <d v="2020-04-28T00:00:00"/>
    <x v="10"/>
    <x v="9"/>
    <n v="0"/>
    <n v="20000"/>
    <x v="0"/>
  </r>
  <r>
    <s v="L05/110/9/000044/2020"/>
    <d v="2020-07-17T00:00:00"/>
    <d v="2020-07-17T00:00:00"/>
    <x v="1"/>
    <x v="1"/>
    <n v="0"/>
    <n v="20000"/>
    <x v="0"/>
  </r>
  <r>
    <s v="L01/088/9/000074/2020"/>
    <d v="2020-06-13T00:00:00"/>
    <d v="2020-06-13T00:00:00"/>
    <x v="5"/>
    <x v="0"/>
    <n v="0"/>
    <n v="20000"/>
    <x v="0"/>
  </r>
  <r>
    <s v="L01/070/9/001120/2020"/>
    <d v="2020-12-10T00:00:00"/>
    <d v="2020-12-10T00:00:00"/>
    <x v="2"/>
    <x v="2"/>
    <n v="0"/>
    <n v="20000"/>
    <x v="0"/>
  </r>
  <r>
    <s v="L02/110/9/000029/2020"/>
    <d v="2020-07-23T00:00:00"/>
    <d v="2020-07-23T00:00:00"/>
    <x v="1"/>
    <x v="1"/>
    <n v="0"/>
    <n v="20000"/>
    <x v="0"/>
  </r>
  <r>
    <s v="L02/110/9/000035/2020"/>
    <d v="2020-01-17T00:00:00"/>
    <d v="2020-01-17T00:00:00"/>
    <x v="1"/>
    <x v="1"/>
    <n v="0"/>
    <n v="20000"/>
    <x v="0"/>
  </r>
  <r>
    <s v="L01/088/9/000019/2010"/>
    <d v="2010-02-13T00:00:00"/>
    <d v="2010-02-17T00:00:00"/>
    <x v="5"/>
    <x v="0"/>
    <n v="60000"/>
    <n v="80000"/>
    <x v="6"/>
  </r>
  <r>
    <s v="L01/700/9/000182/2020"/>
    <d v="2020-02-19T00:00:00"/>
    <d v="2020-03-17T00:00:00"/>
    <x v="2"/>
    <x v="2"/>
    <n v="0"/>
    <n v="20000"/>
    <x v="0"/>
  </r>
  <r>
    <s v="L01/080/9/000396/2020"/>
    <d v="2020-12-26T00:00:00"/>
    <d v="2021-01-05T00:00:00"/>
    <x v="0"/>
    <x v="0"/>
    <n v="0"/>
    <n v="20000"/>
    <x v="0"/>
  </r>
  <r>
    <s v="L01/070/9/000093/2022"/>
    <d v="2022-03-07T00:00:00"/>
    <d v="2022-03-08T00:00:00"/>
    <x v="2"/>
    <x v="2"/>
    <n v="0"/>
    <n v="20000"/>
    <x v="1"/>
  </r>
  <r>
    <s v="L01/070/9/000211/2022"/>
    <d v="2022-06-06T00:00:00"/>
    <d v="2022-06-07T00:00:00"/>
    <x v="2"/>
    <x v="2"/>
    <n v="0"/>
    <n v="20000"/>
    <x v="1"/>
  </r>
  <r>
    <s v="L01/070/9/000231/2022"/>
    <d v="2022-06-22T00:00:00"/>
    <d v="2022-06-27T00:00:00"/>
    <x v="2"/>
    <x v="2"/>
    <n v="0"/>
    <n v="20000"/>
    <x v="1"/>
  </r>
  <r>
    <s v="L01/070/9/000345/2022"/>
    <d v="2022-11-25T00:00:00"/>
    <d v="2022-12-05T00:00:00"/>
    <x v="2"/>
    <x v="2"/>
    <n v="0"/>
    <n v="20000"/>
    <x v="1"/>
  </r>
  <r>
    <s v="L01/070/9/000007/2023"/>
    <d v="2023-01-08T00:00:00"/>
    <d v="2023-01-17T00:00:00"/>
    <x v="2"/>
    <x v="2"/>
    <n v="0"/>
    <n v="20000"/>
    <x v="12"/>
  </r>
  <r>
    <s v="L01/070/9/001191/2020"/>
    <d v="2020-12-24T00:00:00"/>
    <d v="2021-01-11T00:00:00"/>
    <x v="2"/>
    <x v="2"/>
    <n v="213140"/>
    <n v="232360"/>
    <x v="0"/>
  </r>
  <r>
    <s v="L02/110/9/000037/2020"/>
    <d v="2020-03-03T00:00:00"/>
    <d v="2020-03-03T00:00:00"/>
    <x v="1"/>
    <x v="1"/>
    <n v="1000"/>
    <n v="20000"/>
    <x v="0"/>
  </r>
  <r>
    <s v="L01/087/9/000221/2020"/>
    <d v="2020-09-06T00:00:00"/>
    <d v="2020-09-23T00:00:00"/>
    <x v="0"/>
    <x v="0"/>
    <n v="1000"/>
    <n v="20000"/>
    <x v="0"/>
  </r>
  <r>
    <s v="L01/110/9/000049/2020"/>
    <d v="2020-01-16T00:00:00"/>
    <d v="2020-10-07T00:00:00"/>
    <x v="1"/>
    <x v="1"/>
    <n v="1000"/>
    <n v="20000"/>
    <x v="0"/>
  </r>
  <r>
    <s v="L15/080/9/000029/2022"/>
    <d v="2022-07-02T00:00:00"/>
    <d v="2022-07-05T00:00:00"/>
    <x v="0"/>
    <x v="0"/>
    <n v="82843.529410000003"/>
    <n v="101843.52941"/>
    <x v="1"/>
  </r>
  <r>
    <s v="L01/110/9/000020/2022"/>
    <d v="2022-06-18T00:00:00"/>
    <d v="2022-07-05T00:00:00"/>
    <x v="1"/>
    <x v="1"/>
    <n v="0"/>
    <n v="18750"/>
    <x v="1"/>
  </r>
  <r>
    <s v="L01/880/9/000122/2020"/>
    <d v="2020-08-29T00:00:00"/>
    <d v="2020-08-31T00:00:00"/>
    <x v="0"/>
    <x v="0"/>
    <n v="10000"/>
    <n v="28630"/>
    <x v="0"/>
  </r>
  <r>
    <s v="L01/070/9/000193/2020"/>
    <d v="2020-03-21T00:00:00"/>
    <d v="2020-03-21T00:00:00"/>
    <x v="2"/>
    <x v="2"/>
    <n v="16290"/>
    <n v="34682"/>
    <x v="0"/>
  </r>
  <r>
    <s v="L01/070/9/000273/2020"/>
    <d v="2020-05-16T00:00:00"/>
    <d v="2020-05-16T00:00:00"/>
    <x v="2"/>
    <x v="2"/>
    <n v="32000"/>
    <n v="50000"/>
    <x v="0"/>
  </r>
  <r>
    <s v="L01/070/9/001373/2021"/>
    <d v="2021-10-28T00:00:00"/>
    <d v="2021-10-28T00:00:00"/>
    <x v="2"/>
    <x v="2"/>
    <n v="0"/>
    <n v="18000"/>
    <x v="2"/>
  </r>
  <r>
    <s v="L01/070/9/000131/2022"/>
    <d v="2022-03-28T00:00:00"/>
    <d v="2022-03-28T00:00:00"/>
    <x v="2"/>
    <x v="2"/>
    <n v="67500"/>
    <n v="85500"/>
    <x v="1"/>
  </r>
  <r>
    <s v="L05/083/9/000020/2022"/>
    <d v="2022-02-02T00:00:00"/>
    <d v="2022-05-19T00:00:00"/>
    <x v="0"/>
    <x v="0"/>
    <n v="0"/>
    <n v="18000"/>
    <x v="1"/>
  </r>
  <r>
    <s v="L01/070/9/000953/2020"/>
    <d v="2020-11-19T00:00:00"/>
    <d v="2020-11-19T00:00:00"/>
    <x v="2"/>
    <x v="2"/>
    <n v="0"/>
    <n v="17668"/>
    <x v="0"/>
  </r>
  <r>
    <s v="L01/070/9/000578/2020"/>
    <d v="2020-08-31T00:00:00"/>
    <d v="2020-08-31T00:00:00"/>
    <x v="2"/>
    <x v="2"/>
    <n v="8550"/>
    <n v="26130"/>
    <x v="0"/>
  </r>
  <r>
    <s v="L02/070/9/000088/2022"/>
    <d v="2022-02-17T00:00:00"/>
    <d v="2022-03-04T00:00:00"/>
    <x v="2"/>
    <x v="2"/>
    <n v="0"/>
    <n v="17500"/>
    <x v="1"/>
  </r>
  <r>
    <s v="L01/062/9/000012/2022"/>
    <d v="2022-06-21T00:00:00"/>
    <d v="2022-11-29T00:00:00"/>
    <x v="7"/>
    <x v="6"/>
    <n v="0"/>
    <n v="17460"/>
    <x v="1"/>
  </r>
  <r>
    <s v="L01/070/9/001633/2021"/>
    <d v="2021-04-10T00:00:00"/>
    <d v="2023-03-02T00:00:00"/>
    <x v="2"/>
    <x v="2"/>
    <n v="0"/>
    <n v="17421.049422"/>
    <x v="2"/>
  </r>
  <r>
    <s v="L01/070/9/000184/2022"/>
    <d v="2022-05-04T00:00:00"/>
    <d v="2022-05-11T00:00:00"/>
    <x v="2"/>
    <x v="2"/>
    <n v="0"/>
    <n v="17400"/>
    <x v="1"/>
  </r>
  <r>
    <s v="L01/070/9/000245/2002"/>
    <d v="2002-09-28T00:00:00"/>
    <d v="2002-11-28T00:00:00"/>
    <x v="2"/>
    <x v="2"/>
    <n v="0"/>
    <n v="17257"/>
    <x v="13"/>
  </r>
  <r>
    <s v="L01/070/9/001010/2020"/>
    <d v="2020-12-03T00:00:00"/>
    <d v="2020-12-03T00:00:00"/>
    <x v="2"/>
    <x v="2"/>
    <n v="6270"/>
    <n v="23000"/>
    <x v="0"/>
  </r>
  <r>
    <s v="L01/070/9/000084/2022"/>
    <d v="2022-02-05T00:00:00"/>
    <d v="2022-02-10T00:00:00"/>
    <x v="2"/>
    <x v="2"/>
    <n v="33500"/>
    <n v="50000"/>
    <x v="1"/>
  </r>
  <r>
    <s v="L01/070/9/000168/2022"/>
    <d v="2022-04-24T00:00:00"/>
    <d v="2022-04-26T00:00:00"/>
    <x v="2"/>
    <x v="2"/>
    <n v="0"/>
    <n v="16500"/>
    <x v="1"/>
  </r>
  <r>
    <s v="L01/070/9/000693/2020"/>
    <d v="2020-09-29T00:00:00"/>
    <d v="2020-09-29T00:00:00"/>
    <x v="2"/>
    <x v="2"/>
    <n v="8550"/>
    <n v="24760"/>
    <x v="0"/>
  </r>
  <r>
    <s v="L01/087/9/001143/2020"/>
    <d v="2020-11-19T00:00:00"/>
    <d v="2020-11-19T00:00:00"/>
    <x v="0"/>
    <x v="0"/>
    <n v="-6000"/>
    <n v="10000"/>
    <x v="0"/>
  </r>
  <r>
    <s v="L01/070/9/001184/2020"/>
    <d v="2020-12-14T00:00:00"/>
    <d v="2020-12-15T00:00:00"/>
    <x v="2"/>
    <x v="2"/>
    <n v="0"/>
    <n v="16000"/>
    <x v="0"/>
  </r>
  <r>
    <s v="L01/070/9/001179/2020"/>
    <d v="2020-12-31T00:00:00"/>
    <d v="2021-01-06T00:00:00"/>
    <x v="2"/>
    <x v="2"/>
    <n v="0"/>
    <n v="15484"/>
    <x v="0"/>
  </r>
  <r>
    <s v="L01/700/9/001027/2020"/>
    <d v="2020-12-06T00:00:00"/>
    <d v="2020-12-06T00:00:00"/>
    <x v="2"/>
    <x v="2"/>
    <n v="0"/>
    <n v="15000"/>
    <x v="0"/>
  </r>
  <r>
    <s v="L01/070/9/000605/2020"/>
    <d v="2020-09-06T00:00:00"/>
    <d v="2020-09-06T00:00:00"/>
    <x v="2"/>
    <x v="2"/>
    <n v="0"/>
    <n v="15000"/>
    <x v="0"/>
  </r>
  <r>
    <s v="L02/088/9/000057/2020"/>
    <d v="2020-04-27T00:00:00"/>
    <d v="2020-04-27T00:00:00"/>
    <x v="5"/>
    <x v="0"/>
    <n v="0"/>
    <n v="15000"/>
    <x v="0"/>
  </r>
  <r>
    <s v="L02/070/9/000261/2020"/>
    <d v="2020-05-06T00:00:00"/>
    <d v="2020-05-06T00:00:00"/>
    <x v="2"/>
    <x v="2"/>
    <n v="0"/>
    <n v="15000"/>
    <x v="0"/>
  </r>
  <r>
    <s v="L01/070/9/000463/2020"/>
    <d v="2020-01-06T00:00:00"/>
    <d v="2020-01-06T00:00:00"/>
    <x v="2"/>
    <x v="2"/>
    <n v="0"/>
    <n v="15000"/>
    <x v="0"/>
  </r>
  <r>
    <s v="L01/070/9/000598/2020"/>
    <d v="2020-09-06T00:00:00"/>
    <d v="2020-09-06T00:00:00"/>
    <x v="2"/>
    <x v="2"/>
    <n v="29950"/>
    <n v="44950"/>
    <x v="0"/>
  </r>
  <r>
    <s v="L01/070/9/000090/2020"/>
    <d v="2020-02-12T00:00:00"/>
    <d v="2020-02-12T00:00:00"/>
    <x v="2"/>
    <x v="2"/>
    <n v="0"/>
    <n v="15000"/>
    <x v="0"/>
  </r>
  <r>
    <s v="L01/087/9/000300/2020"/>
    <d v="2020-10-23T00:00:00"/>
    <d v="2020-10-23T00:00:00"/>
    <x v="0"/>
    <x v="0"/>
    <n v="0"/>
    <n v="15000"/>
    <x v="0"/>
  </r>
  <r>
    <s v="L01/070/9/000845/2020"/>
    <d v="2020-10-10T00:00:00"/>
    <d v="2020-10-10T00:00:00"/>
    <x v="2"/>
    <x v="2"/>
    <n v="0"/>
    <n v="15000"/>
    <x v="0"/>
  </r>
  <r>
    <s v="L01/070/9/001050/2020"/>
    <d v="2020-12-04T00:00:00"/>
    <d v="2020-12-07T00:00:00"/>
    <x v="2"/>
    <x v="2"/>
    <n v="105000"/>
    <n v="120000"/>
    <x v="0"/>
  </r>
  <r>
    <s v="L01/070/9/001084/2020"/>
    <d v="2020-12-13T00:00:00"/>
    <d v="2020-12-13T00:00:00"/>
    <x v="2"/>
    <x v="2"/>
    <n v="8700"/>
    <n v="23700"/>
    <x v="0"/>
  </r>
  <r>
    <s v="L01/110/9/000043/2020"/>
    <d v="2020-08-09T00:00:00"/>
    <d v="2020-08-09T00:00:00"/>
    <x v="1"/>
    <x v="1"/>
    <n v="0"/>
    <n v="15000"/>
    <x v="0"/>
  </r>
  <r>
    <s v="L01/070/9/000362/2020"/>
    <d v="2020-06-22T00:00:00"/>
    <d v="2020-06-24T00:00:00"/>
    <x v="2"/>
    <x v="2"/>
    <n v="0"/>
    <n v="15000"/>
    <x v="0"/>
  </r>
  <r>
    <s v="L01/110/9/000074/2020"/>
    <d v="2020-10-07T00:00:00"/>
    <d v="2021-05-01T00:00:00"/>
    <x v="1"/>
    <x v="1"/>
    <n v="0"/>
    <n v="15000"/>
    <x v="0"/>
  </r>
  <r>
    <s v="L01/070/9/000072/2022"/>
    <d v="2022-02-21T00:00:00"/>
    <d v="2022-02-22T00:00:00"/>
    <x v="2"/>
    <x v="2"/>
    <n v="0"/>
    <n v="15000"/>
    <x v="1"/>
  </r>
  <r>
    <s v="L01/070/9/000107/2022"/>
    <d v="2022-03-14T00:00:00"/>
    <d v="2022-03-15T00:00:00"/>
    <x v="2"/>
    <x v="2"/>
    <n v="0"/>
    <n v="15000"/>
    <x v="1"/>
  </r>
  <r>
    <s v="L02/070/9/000333/2022"/>
    <d v="2022-08-05T00:00:00"/>
    <d v="2022-11-09T00:00:00"/>
    <x v="2"/>
    <x v="2"/>
    <n v="0"/>
    <n v="15000"/>
    <x v="1"/>
  </r>
  <r>
    <s v="L02/070/9/000334/2022"/>
    <d v="2022-10-03T00:00:00"/>
    <d v="2022-11-09T00:00:00"/>
    <x v="2"/>
    <x v="2"/>
    <n v="0"/>
    <n v="15000"/>
    <x v="1"/>
  </r>
  <r>
    <s v="L01/070/9/000949/2020"/>
    <d v="2020-11-10T00:00:00"/>
    <d v="2020-11-10T00:00:00"/>
    <x v="2"/>
    <x v="2"/>
    <n v="0"/>
    <n v="14730"/>
    <x v="0"/>
  </r>
  <r>
    <s v="L01/070/9/000011/2022"/>
    <d v="2022-01-08T00:00:00"/>
    <d v="2022-01-10T00:00:00"/>
    <x v="2"/>
    <x v="2"/>
    <n v="187384"/>
    <n v="201884"/>
    <x v="1"/>
  </r>
  <r>
    <s v="L01/070/9/000091/2022"/>
    <d v="2022-02-23T00:00:00"/>
    <d v="2022-03-07T00:00:00"/>
    <x v="2"/>
    <x v="2"/>
    <n v="0"/>
    <n v="14500"/>
    <x v="1"/>
  </r>
  <r>
    <s v="L01/070/9/000439/2020"/>
    <d v="2020-07-10T00:00:00"/>
    <d v="2020-07-10T00:00:00"/>
    <x v="2"/>
    <x v="2"/>
    <n v="0"/>
    <n v="14000"/>
    <x v="0"/>
  </r>
  <r>
    <s v="L01/070/9/000354/2022"/>
    <d v="2022-12-30T00:00:00"/>
    <d v="2022-12-30T00:00:00"/>
    <x v="2"/>
    <x v="2"/>
    <n v="0"/>
    <n v="14000"/>
    <x v="1"/>
  </r>
  <r>
    <s v="L01/070/9/001170/2020"/>
    <d v="2020-12-29T00:00:00"/>
    <d v="2021-01-04T00:00:00"/>
    <x v="2"/>
    <x v="2"/>
    <n v="8000"/>
    <n v="21800"/>
    <x v="0"/>
  </r>
  <r>
    <s v="L01/070/9/000639/2020"/>
    <d v="2020-09-16T00:00:00"/>
    <d v="2020-09-16T00:00:00"/>
    <x v="2"/>
    <x v="2"/>
    <n v="8550"/>
    <n v="22281"/>
    <x v="0"/>
  </r>
  <r>
    <s v="L01/070/9/000512/2020"/>
    <d v="2020-08-09T00:00:00"/>
    <d v="2020-08-09T00:00:00"/>
    <x v="2"/>
    <x v="2"/>
    <n v="0"/>
    <n v="13730"/>
    <x v="0"/>
  </r>
  <r>
    <s v="L01/070/9/001160/2020"/>
    <d v="2020-12-25T00:00:00"/>
    <d v="2020-12-25T00:00:00"/>
    <x v="2"/>
    <x v="2"/>
    <n v="8700"/>
    <n v="22360"/>
    <x v="0"/>
  </r>
  <r>
    <s v="L02/070/9/000582/2020"/>
    <d v="2020-08-28T00:00:00"/>
    <d v="2020-08-28T00:00:00"/>
    <x v="2"/>
    <x v="2"/>
    <n v="136421"/>
    <n v="150000"/>
    <x v="0"/>
  </r>
  <r>
    <s v="L01/062/9/000032/2020"/>
    <d v="2020-02-14T00:00:00"/>
    <d v="2021-02-20T00:00:00"/>
    <x v="3"/>
    <x v="3"/>
    <n v="0"/>
    <n v="13525"/>
    <x v="0"/>
  </r>
  <r>
    <s v="L01/700/9/001148/2020"/>
    <d v="2020-12-29T00:00:00"/>
    <d v="2020-12-31T00:00:00"/>
    <x v="2"/>
    <x v="2"/>
    <n v="0"/>
    <n v="13392"/>
    <x v="0"/>
  </r>
  <r>
    <s v="L01/070/9/000020/2020"/>
    <d v="2020-01-06T00:00:00"/>
    <d v="2020-01-06T00:00:00"/>
    <x v="2"/>
    <x v="2"/>
    <n v="0"/>
    <n v="13113"/>
    <x v="0"/>
  </r>
  <r>
    <s v="L01/070/9/000511/2020"/>
    <d v="2020-08-11T00:00:00"/>
    <d v="2020-08-11T00:00:00"/>
    <x v="2"/>
    <x v="2"/>
    <n v="6270"/>
    <n v="19340"/>
    <x v="0"/>
  </r>
  <r>
    <s v="L01/080/9/000038/2020"/>
    <d v="2020-03-10T00:00:00"/>
    <d v="2020-03-10T00:00:00"/>
    <x v="0"/>
    <x v="0"/>
    <n v="0"/>
    <n v="13000"/>
    <x v="0"/>
  </r>
  <r>
    <s v="L02/087/9/000177/2020"/>
    <d v="2020-08-19T00:00:00"/>
    <d v="2020-08-19T00:00:00"/>
    <x v="0"/>
    <x v="0"/>
    <n v="0"/>
    <n v="13000"/>
    <x v="0"/>
  </r>
  <r>
    <s v="L01/070/9/000034/2022"/>
    <d v="2022-01-19T00:00:00"/>
    <d v="2022-01-26T00:00:00"/>
    <x v="2"/>
    <x v="2"/>
    <n v="0"/>
    <n v="13000"/>
    <x v="1"/>
  </r>
  <r>
    <s v="L01/070/9/000609/2020"/>
    <d v="2020-09-05T00:00:00"/>
    <d v="2020-09-05T00:00:00"/>
    <x v="2"/>
    <x v="2"/>
    <n v="8550"/>
    <n v="21270"/>
    <x v="0"/>
  </r>
  <r>
    <s v="L01/030/9/000006/2019"/>
    <d v="2019-09-14T00:00:00"/>
    <d v="2019-09-24T00:00:00"/>
    <x v="9"/>
    <x v="8"/>
    <n v="0"/>
    <n v="12576.5"/>
    <x v="4"/>
  </r>
  <r>
    <s v="L01/070/9/000589/2020"/>
    <d v="2020-09-03T00:00:00"/>
    <d v="2020-09-03T00:00:00"/>
    <x v="2"/>
    <x v="2"/>
    <n v="0"/>
    <n v="12550"/>
    <x v="0"/>
  </r>
  <r>
    <s v="L01/070/9/000411/2020"/>
    <d v="2020-03-21T00:00:00"/>
    <d v="2020-03-21T00:00:00"/>
    <x v="2"/>
    <x v="2"/>
    <n v="0"/>
    <n v="12520"/>
    <x v="0"/>
  </r>
  <r>
    <s v="L01/070/9/000174/2020"/>
    <d v="2020-02-25T00:00:00"/>
    <d v="2020-02-25T00:00:00"/>
    <x v="2"/>
    <x v="2"/>
    <n v="0"/>
    <n v="12500"/>
    <x v="0"/>
  </r>
  <r>
    <s v="L01/070/9/000157/2022"/>
    <d v="2022-04-11T00:00:00"/>
    <d v="2022-04-19T00:00:00"/>
    <x v="2"/>
    <x v="2"/>
    <n v="0"/>
    <n v="12500"/>
    <x v="1"/>
  </r>
  <r>
    <s v="L01/087/9/000153/2020"/>
    <d v="2020-07-28T00:00:00"/>
    <d v="2020-07-28T00:00:00"/>
    <x v="0"/>
    <x v="0"/>
    <n v="8550"/>
    <n v="20979"/>
    <x v="0"/>
  </r>
  <r>
    <s v="L01/022/9/000001/2020"/>
    <d v="2020-06-25T00:00:00"/>
    <d v="2020-09-02T00:00:00"/>
    <x v="6"/>
    <x v="5"/>
    <n v="0"/>
    <n v="12390"/>
    <x v="0"/>
  </r>
  <r>
    <s v="L01/070/9/001231/2020"/>
    <d v="2020-12-27T00:00:00"/>
    <d v="2020-12-29T00:00:00"/>
    <x v="2"/>
    <x v="2"/>
    <n v="0"/>
    <n v="12348"/>
    <x v="0"/>
  </r>
  <r>
    <s v="L01/880/9/000060/2020"/>
    <d v="2020-03-26T00:00:00"/>
    <d v="2020-05-20T00:00:00"/>
    <x v="0"/>
    <x v="0"/>
    <n v="0"/>
    <n v="12312"/>
    <x v="0"/>
  </r>
  <r>
    <s v="L02/070/9/001073/2020"/>
    <d v="2020-12-05T00:00:00"/>
    <d v="2020-12-05T00:00:00"/>
    <x v="2"/>
    <x v="2"/>
    <n v="8590"/>
    <n v="20860"/>
    <x v="0"/>
  </r>
  <r>
    <s v="L05/070/9/001079/2020"/>
    <d v="2020-12-11T00:00:00"/>
    <d v="2020-12-11T00:00:00"/>
    <x v="2"/>
    <x v="2"/>
    <n v="6380"/>
    <n v="18500"/>
    <x v="0"/>
  </r>
  <r>
    <s v="L01/800/9/000004/2020"/>
    <d v="2020-01-16T00:00:00"/>
    <d v="2020-01-18T00:00:00"/>
    <x v="2"/>
    <x v="2"/>
    <n v="0"/>
    <n v="12000"/>
    <x v="0"/>
  </r>
  <r>
    <s v="L01/087/9/000244/2020"/>
    <d v="2020-10-16T00:00:00"/>
    <d v="2020-10-19T00:00:00"/>
    <x v="0"/>
    <x v="0"/>
    <n v="0"/>
    <n v="12000"/>
    <x v="0"/>
  </r>
  <r>
    <s v="L01/088/9/000268/2020"/>
    <d v="2020-12-04T00:00:00"/>
    <d v="2020-12-04T00:00:00"/>
    <x v="5"/>
    <x v="0"/>
    <n v="0"/>
    <n v="12000"/>
    <x v="0"/>
  </r>
  <r>
    <s v="L01/070/9/000346/2022"/>
    <d v="2022-12-03T00:00:00"/>
    <d v="2022-12-06T00:00:00"/>
    <x v="2"/>
    <x v="2"/>
    <n v="0"/>
    <n v="12000"/>
    <x v="1"/>
  </r>
  <r>
    <s v="L01/080/9/000198/2021"/>
    <d v="2021-06-19T00:00:00"/>
    <d v="2021-06-21T00:00:00"/>
    <x v="0"/>
    <x v="0"/>
    <n v="22000"/>
    <n v="33846.156000000003"/>
    <x v="2"/>
  </r>
  <r>
    <s v="L01/800/9/000249/2020"/>
    <d v="2020-10-13T00:00:00"/>
    <d v="2020-10-21T00:00:00"/>
    <x v="2"/>
    <x v="2"/>
    <n v="8550"/>
    <n v="20218"/>
    <x v="0"/>
  </r>
  <r>
    <s v="L02/070/9/000227/2020"/>
    <d v="2020-04-20T00:00:00"/>
    <d v="2020-04-20T00:00:00"/>
    <x v="2"/>
    <x v="2"/>
    <n v="0"/>
    <n v="11450"/>
    <x v="0"/>
  </r>
  <r>
    <s v="L01/070/9/000078/2020"/>
    <d v="2020-02-10T00:00:00"/>
    <d v="2020-02-10T00:00:00"/>
    <x v="2"/>
    <x v="2"/>
    <n v="0"/>
    <n v="11300"/>
    <x v="0"/>
  </r>
  <r>
    <s v="L01/070/9/000110/2020"/>
    <d v="2020-01-28T00:00:00"/>
    <d v="2020-01-28T00:00:00"/>
    <x v="2"/>
    <x v="2"/>
    <n v="0"/>
    <n v="11300"/>
    <x v="0"/>
  </r>
  <r>
    <s v="L01/070/9/000115/2020"/>
    <d v="2020-01-12T00:00:00"/>
    <d v="2020-01-12T00:00:00"/>
    <x v="2"/>
    <x v="2"/>
    <n v="0"/>
    <n v="11300"/>
    <x v="0"/>
  </r>
  <r>
    <s v="L02/088/9/000062/2020"/>
    <d v="2020-05-22T00:00:00"/>
    <d v="2020-05-22T00:00:00"/>
    <x v="5"/>
    <x v="0"/>
    <n v="0"/>
    <n v="11270"/>
    <x v="0"/>
  </r>
  <r>
    <s v="L01/700/9/001011/2020"/>
    <d v="2020-12-10T00:00:00"/>
    <d v="2020-12-15T00:00:00"/>
    <x v="2"/>
    <x v="2"/>
    <n v="188754"/>
    <n v="200000"/>
    <x v="0"/>
  </r>
  <r>
    <s v="L01/087/9/000423/2020"/>
    <d v="2020-12-17T00:00:00"/>
    <d v="2021-01-10T00:00:00"/>
    <x v="0"/>
    <x v="0"/>
    <n v="16588"/>
    <n v="27588"/>
    <x v="0"/>
  </r>
  <r>
    <s v="L01/070/9/000142/2022"/>
    <d v="2022-03-28T00:00:00"/>
    <d v="2022-04-05T00:00:00"/>
    <x v="2"/>
    <x v="2"/>
    <n v="0"/>
    <n v="11000"/>
    <x v="1"/>
  </r>
  <r>
    <s v="L01/080/9/000313/2020"/>
    <d v="2020-10-31T00:00:00"/>
    <d v="2020-10-31T00:00:00"/>
    <x v="0"/>
    <x v="0"/>
    <n v="0"/>
    <n v="10872"/>
    <x v="0"/>
  </r>
  <r>
    <s v="L05/070/9/000971/2020"/>
    <d v="2020-10-31T00:00:00"/>
    <d v="2020-10-31T00:00:00"/>
    <x v="2"/>
    <x v="2"/>
    <n v="0"/>
    <n v="10846"/>
    <x v="0"/>
  </r>
  <r>
    <s v="L01/087/9/000164/2020"/>
    <d v="2020-08-07T00:00:00"/>
    <d v="2020-08-07T00:00:00"/>
    <x v="0"/>
    <x v="0"/>
    <n v="0"/>
    <n v="10794"/>
    <x v="0"/>
  </r>
  <r>
    <s v="L01/800/9/000033/2020"/>
    <d v="2020-02-12T00:00:00"/>
    <d v="2020-02-26T00:00:00"/>
    <x v="2"/>
    <x v="2"/>
    <n v="0"/>
    <n v="10500"/>
    <x v="0"/>
  </r>
  <r>
    <s v="L01/070/9/0001001/2020"/>
    <d v="2020-11-24T00:00:00"/>
    <d v="2020-11-27T00:00:00"/>
    <x v="2"/>
    <x v="2"/>
    <n v="0"/>
    <n v="10500"/>
    <x v="0"/>
  </r>
  <r>
    <s v="L01/070/9/000002/2023"/>
    <d v="2023-01-02T00:00:00"/>
    <d v="2023-01-04T00:00:00"/>
    <x v="2"/>
    <x v="2"/>
    <n v="0"/>
    <n v="10500"/>
    <x v="12"/>
  </r>
  <r>
    <s v="L01/070/9/000441/2020"/>
    <d v="2020-07-15T00:00:00"/>
    <d v="2020-07-15T00:00:00"/>
    <x v="2"/>
    <x v="2"/>
    <n v="0"/>
    <n v="10450"/>
    <x v="0"/>
  </r>
  <r>
    <s v="L05/070/9/000993/2020"/>
    <d v="2020-11-22T00:00:00"/>
    <d v="2020-11-22T00:00:00"/>
    <x v="2"/>
    <x v="2"/>
    <n v="0"/>
    <n v="10340"/>
    <x v="0"/>
  </r>
  <r>
    <s v="L01/070/9/000111/2022"/>
    <d v="2022-03-07T00:00:00"/>
    <d v="2022-03-15T00:00:00"/>
    <x v="2"/>
    <x v="2"/>
    <n v="209692"/>
    <n v="220000"/>
    <x v="1"/>
  </r>
  <r>
    <s v="L01/070/9/000777/2020"/>
    <d v="2020-10-20T00:00:00"/>
    <d v="2020-10-20T00:00:00"/>
    <x v="2"/>
    <x v="2"/>
    <n v="148770"/>
    <n v="159000"/>
    <x v="0"/>
  </r>
  <r>
    <s v="L15/080/9/000400/2020"/>
    <d v="2020-10-30T00:00:00"/>
    <d v="2020-12-29T00:00:00"/>
    <x v="0"/>
    <x v="0"/>
    <n v="0"/>
    <n v="10000"/>
    <x v="0"/>
  </r>
  <r>
    <s v="L01/087/9/000369/2020"/>
    <d v="2020-10-23T00:00:00"/>
    <d v="2020-12-14T00:00:00"/>
    <x v="0"/>
    <x v="0"/>
    <n v="0"/>
    <n v="10000"/>
    <x v="0"/>
  </r>
  <r>
    <s v="L01/087/9/000383/2020"/>
    <d v="2020-12-16T00:00:00"/>
    <d v="2020-12-17T00:00:00"/>
    <x v="0"/>
    <x v="0"/>
    <n v="0"/>
    <n v="10000"/>
    <x v="0"/>
  </r>
  <r>
    <s v="L01/087/9/000081/2020"/>
    <d v="2020-01-30T00:00:00"/>
    <d v="2020-01-30T00:00:00"/>
    <x v="0"/>
    <x v="0"/>
    <n v="0"/>
    <n v="10000"/>
    <x v="0"/>
  </r>
  <r>
    <s v="L01/070/9/000354/2020"/>
    <d v="2020-01-13T00:00:00"/>
    <d v="2020-01-13T00:00:00"/>
    <x v="2"/>
    <x v="2"/>
    <n v="0"/>
    <n v="10000"/>
    <x v="0"/>
  </r>
  <r>
    <s v="L01/070/9/000330/2020"/>
    <d v="2020-06-07T00:00:00"/>
    <d v="2020-06-07T00:00:00"/>
    <x v="2"/>
    <x v="2"/>
    <n v="0"/>
    <n v="10000"/>
    <x v="0"/>
  </r>
  <r>
    <s v="L01/070/9/000446/2020"/>
    <d v="2020-06-28T00:00:00"/>
    <d v="2020-06-28T00:00:00"/>
    <x v="2"/>
    <x v="2"/>
    <n v="0"/>
    <n v="10000"/>
    <x v="0"/>
  </r>
  <r>
    <s v="L15/070/9/000544/2020"/>
    <d v="2020-08-23T00:00:00"/>
    <d v="2020-08-23T00:00:00"/>
    <x v="2"/>
    <x v="2"/>
    <n v="0"/>
    <n v="10000"/>
    <x v="0"/>
  </r>
  <r>
    <s v="L01/070/9/000558/2020"/>
    <d v="2020-08-25T00:00:00"/>
    <d v="2020-08-25T00:00:00"/>
    <x v="2"/>
    <x v="2"/>
    <n v="0"/>
    <n v="10000"/>
    <x v="0"/>
  </r>
  <r>
    <s v="L15/070/9/000781/2020"/>
    <d v="2020-10-12T00:00:00"/>
    <d v="2020-10-12T00:00:00"/>
    <x v="2"/>
    <x v="2"/>
    <n v="0"/>
    <n v="10000"/>
    <x v="0"/>
  </r>
  <r>
    <s v="L01/087/9/000303/2020"/>
    <d v="2020-10-28T00:00:00"/>
    <d v="2020-10-28T00:00:00"/>
    <x v="0"/>
    <x v="0"/>
    <n v="0"/>
    <n v="10000"/>
    <x v="0"/>
  </r>
  <r>
    <s v="L01/088/9/000254/2020"/>
    <d v="2020-12-03T00:00:00"/>
    <d v="2020-12-03T00:00:00"/>
    <x v="5"/>
    <x v="0"/>
    <n v="0"/>
    <n v="10000"/>
    <x v="0"/>
  </r>
  <r>
    <s v="L02/070/9/001061/2020"/>
    <d v="2020-11-27T00:00:00"/>
    <d v="2020-11-27T00:00:00"/>
    <x v="2"/>
    <x v="2"/>
    <n v="0"/>
    <n v="10000"/>
    <x v="0"/>
  </r>
  <r>
    <s v="L01/070/9/000139/2020"/>
    <d v="2020-03-05T00:00:00"/>
    <d v="2020-03-05T00:00:00"/>
    <x v="2"/>
    <x v="2"/>
    <n v="0"/>
    <n v="10000"/>
    <x v="0"/>
  </r>
  <r>
    <s v="L01/110/9/000050/2020"/>
    <d v="2020-09-01T00:00:00"/>
    <d v="2020-09-01T00:00:00"/>
    <x v="1"/>
    <x v="1"/>
    <n v="0"/>
    <n v="10000"/>
    <x v="0"/>
  </r>
  <r>
    <s v="L01/110/9/000007/2020"/>
    <d v="2020-02-06T00:00:00"/>
    <d v="2020-02-06T00:00:00"/>
    <x v="1"/>
    <x v="1"/>
    <n v="0"/>
    <n v="10000"/>
    <x v="0"/>
  </r>
  <r>
    <s v="L02/110/9/000027/2020"/>
    <d v="2020-07-13T00:00:00"/>
    <d v="2020-07-13T00:00:00"/>
    <x v="1"/>
    <x v="1"/>
    <n v="0"/>
    <n v="10000"/>
    <x v="0"/>
  </r>
  <r>
    <s v="L02/110/9/000028/2020"/>
    <d v="2020-05-30T00:00:00"/>
    <d v="2020-05-30T00:00:00"/>
    <x v="1"/>
    <x v="1"/>
    <n v="0"/>
    <n v="10000"/>
    <x v="0"/>
  </r>
  <r>
    <s v="L01/070/9/001186/2020"/>
    <d v="2020-10-11T00:00:00"/>
    <d v="2021-01-06T00:00:00"/>
    <x v="2"/>
    <x v="2"/>
    <n v="0"/>
    <n v="10000"/>
    <x v="0"/>
  </r>
  <r>
    <s v="L01/052/9/000001/2020"/>
    <d v="2020-10-11T00:00:00"/>
    <d v="2021-01-28T00:00:00"/>
    <x v="3"/>
    <x v="3"/>
    <n v="0"/>
    <n v="10000"/>
    <x v="0"/>
  </r>
  <r>
    <s v="L01/087/9/000081/2021"/>
    <d v="2021-03-11T00:00:00"/>
    <d v="2021-03-12T00:00:00"/>
    <x v="0"/>
    <x v="0"/>
    <n v="8700"/>
    <n v="18700"/>
    <x v="2"/>
  </r>
  <r>
    <s v="L01/070/9/000048/2022"/>
    <d v="2022-02-05T00:00:00"/>
    <d v="2022-02-05T00:00:00"/>
    <x v="2"/>
    <x v="2"/>
    <n v="0"/>
    <n v="10000"/>
    <x v="1"/>
  </r>
  <r>
    <s v="L15/088/9/000006/2022"/>
    <d v="2022-02-02T00:00:00"/>
    <d v="2022-02-08T00:00:00"/>
    <x v="5"/>
    <x v="0"/>
    <n v="210000"/>
    <n v="220000"/>
    <x v="1"/>
  </r>
  <r>
    <s v="L01/070/9/000116/2022"/>
    <d v="2022-03-16T00:00:00"/>
    <d v="2022-03-22T00:00:00"/>
    <x v="2"/>
    <x v="2"/>
    <n v="0"/>
    <n v="10000"/>
    <x v="1"/>
  </r>
  <r>
    <s v="L01/070/9/000126/2022"/>
    <d v="2022-03-27T00:00:00"/>
    <d v="2022-03-28T00:00:00"/>
    <x v="2"/>
    <x v="2"/>
    <n v="0"/>
    <n v="10000"/>
    <x v="1"/>
  </r>
  <r>
    <s v="L05/070/9/000130/2022"/>
    <d v="2022-03-22T00:00:00"/>
    <d v="2022-03-24T00:00:00"/>
    <x v="2"/>
    <x v="2"/>
    <n v="0"/>
    <n v="10000"/>
    <x v="1"/>
  </r>
  <r>
    <s v="L05/070/9/000195/2022"/>
    <d v="2022-03-05T00:00:00"/>
    <d v="2022-05-10T00:00:00"/>
    <x v="2"/>
    <x v="2"/>
    <n v="0"/>
    <n v="10000"/>
    <x v="1"/>
  </r>
  <r>
    <s v="L01/080/9/000022/2022"/>
    <d v="2022-04-08T00:00:00"/>
    <d v="2022-04-08T00:00:00"/>
    <x v="0"/>
    <x v="0"/>
    <n v="0"/>
    <n v="10000"/>
    <x v="1"/>
  </r>
  <r>
    <s v="L05/801/9/000002/2022"/>
    <d v="2022-05-08T00:00:00"/>
    <d v="2022-05-20T00:00:00"/>
    <x v="0"/>
    <x v="0"/>
    <n v="0"/>
    <n v="10000"/>
    <x v="1"/>
  </r>
  <r>
    <s v="L01/070/9/000207/2022"/>
    <d v="2022-04-12T00:00:00"/>
    <d v="2022-06-03T00:00:00"/>
    <x v="2"/>
    <x v="2"/>
    <n v="0"/>
    <n v="10000"/>
    <x v="1"/>
  </r>
  <r>
    <s v="L01/070/9/000289/2022"/>
    <d v="2022-09-12T00:00:00"/>
    <d v="2022-09-15T00:00:00"/>
    <x v="2"/>
    <x v="2"/>
    <n v="0"/>
    <n v="10000"/>
    <x v="1"/>
  </r>
  <r>
    <s v="L01/080/9/000040/2022"/>
    <d v="2022-09-28T00:00:00"/>
    <d v="2022-10-03T00:00:00"/>
    <x v="0"/>
    <x v="0"/>
    <n v="20000"/>
    <n v="30000"/>
    <x v="1"/>
  </r>
  <r>
    <s v="L02/094/9/000001/2022"/>
    <d v="2022-09-12T00:00:00"/>
    <d v="2022-10-11T00:00:00"/>
    <x v="11"/>
    <x v="10"/>
    <n v="0"/>
    <n v="10000"/>
    <x v="1"/>
  </r>
  <r>
    <s v="L01/070/9/000312/2022"/>
    <d v="2022-07-20T00:00:00"/>
    <d v="2022-10-14T00:00:00"/>
    <x v="2"/>
    <x v="2"/>
    <n v="0"/>
    <n v="10000"/>
    <x v="1"/>
  </r>
  <r>
    <s v="L05/070/9/000358/2022"/>
    <d v="2022-12-23T00:00:00"/>
    <d v="2023-01-09T00:00:00"/>
    <x v="2"/>
    <x v="2"/>
    <n v="0"/>
    <n v="10000"/>
    <x v="1"/>
  </r>
  <r>
    <s v="L01/070/9/000006/2023"/>
    <d v="2023-01-04T00:00:00"/>
    <d v="2023-01-06T00:00:00"/>
    <x v="2"/>
    <x v="2"/>
    <n v="0"/>
    <n v="10000"/>
    <x v="12"/>
  </r>
  <r>
    <s v="L02/070/9/000001/2024"/>
    <d v="2024-01-02T00:00:00"/>
    <d v="2024-01-09T00:00:00"/>
    <x v="2"/>
    <x v="2"/>
    <n v="0"/>
    <n v="10000"/>
    <x v="14"/>
  </r>
  <r>
    <s v="L01/080/9/000170/2009"/>
    <d v="2009-09-08T00:00:00"/>
    <d v="2009-09-17T00:00:00"/>
    <x v="0"/>
    <x v="0"/>
    <n v="0"/>
    <n v="9924"/>
    <x v="9"/>
  </r>
  <r>
    <s v="L01/070/9/000790/2020"/>
    <d v="2020-10-11T00:00:00"/>
    <d v="2020-10-11T00:00:00"/>
    <x v="2"/>
    <x v="2"/>
    <n v="0"/>
    <n v="9922"/>
    <x v="0"/>
  </r>
  <r>
    <s v="L01/070/9/000192/2022"/>
    <d v="2022-05-16T00:00:00"/>
    <d v="2022-05-18T00:00:00"/>
    <x v="2"/>
    <x v="2"/>
    <n v="30000"/>
    <n v="39832"/>
    <x v="1"/>
  </r>
  <r>
    <s v="L01/080/9/000065/2010"/>
    <d v="2010-05-19T00:00:00"/>
    <d v="2010-05-24T00:00:00"/>
    <x v="0"/>
    <x v="0"/>
    <n v="70000"/>
    <n v="79760"/>
    <x v="6"/>
  </r>
  <r>
    <s v="L01/062/9/000016/2020"/>
    <d v="2020-04-12T00:00:00"/>
    <d v="2020-09-28T00:00:00"/>
    <x v="3"/>
    <x v="3"/>
    <n v="0"/>
    <n v="9654"/>
    <x v="0"/>
  </r>
  <r>
    <s v="L02/070/9/001270/2020"/>
    <d v="2020-11-29T00:00:00"/>
    <d v="2021-07-01T00:00:00"/>
    <x v="2"/>
    <x v="2"/>
    <n v="250000"/>
    <n v="259649.12280000001"/>
    <x v="0"/>
  </r>
  <r>
    <s v="L01/103/9/000013/2020"/>
    <d v="2020-10-15T00:00:00"/>
    <d v="2021-01-05T00:00:00"/>
    <x v="8"/>
    <x v="7"/>
    <n v="128740"/>
    <n v="138234"/>
    <x v="0"/>
  </r>
  <r>
    <s v="L02/070/9/000189/2022"/>
    <d v="2022-04-29T00:00:00"/>
    <d v="2022-05-17T00:00:00"/>
    <x v="2"/>
    <x v="2"/>
    <n v="9360"/>
    <n v="18380"/>
    <x v="1"/>
  </r>
  <r>
    <s v="L01/070/9/001188/2020"/>
    <d v="2020-12-10T00:00:00"/>
    <d v="2021-01-05T00:00:00"/>
    <x v="2"/>
    <x v="2"/>
    <n v="6000"/>
    <n v="15000"/>
    <x v="0"/>
  </r>
  <r>
    <s v="L01/087/9/000149/2020"/>
    <d v="2020-07-30T00:00:00"/>
    <d v="2020-07-31T00:00:00"/>
    <x v="0"/>
    <x v="0"/>
    <n v="0"/>
    <n v="9000"/>
    <x v="0"/>
  </r>
  <r>
    <s v="L01/087/9/000339/2020"/>
    <d v="2020-11-21T00:00:00"/>
    <d v="2020-11-21T00:00:00"/>
    <x v="0"/>
    <x v="0"/>
    <n v="1000"/>
    <n v="10000"/>
    <x v="0"/>
  </r>
  <r>
    <s v="L01/070/9/001085/2020"/>
    <d v="2020-12-12T00:00:00"/>
    <d v="2020-12-12T00:00:00"/>
    <x v="2"/>
    <x v="2"/>
    <n v="0"/>
    <n v="9000"/>
    <x v="0"/>
  </r>
  <r>
    <s v="L01/070/9/000175/2022"/>
    <d v="2022-04-16T00:00:00"/>
    <d v="2022-05-06T00:00:00"/>
    <x v="2"/>
    <x v="2"/>
    <n v="0"/>
    <n v="9000"/>
    <x v="1"/>
  </r>
  <r>
    <s v="L01/088/9/000274/2020"/>
    <d v="2020-12-24T00:00:00"/>
    <d v="2020-12-24T00:00:00"/>
    <x v="5"/>
    <x v="0"/>
    <n v="8700"/>
    <n v="17652"/>
    <x v="0"/>
  </r>
  <r>
    <s v="L01/700/9/000889/2020"/>
    <d v="2020-11-07T00:00:00"/>
    <d v="2020-11-09T00:00:00"/>
    <x v="2"/>
    <x v="2"/>
    <n v="8550"/>
    <n v="17400"/>
    <x v="0"/>
  </r>
  <r>
    <s v="L01/070/9/000030/2021"/>
    <d v="2021-01-10T00:00:00"/>
    <d v="2021-01-14T00:00:00"/>
    <x v="2"/>
    <x v="2"/>
    <n v="0"/>
    <n v="8700"/>
    <x v="2"/>
  </r>
  <r>
    <s v="L01/700/9/000065/2021"/>
    <d v="2021-01-15T00:00:00"/>
    <d v="2021-01-19T00:00:00"/>
    <x v="2"/>
    <x v="2"/>
    <n v="41300"/>
    <n v="50000"/>
    <x v="2"/>
  </r>
  <r>
    <s v="L01/070/9/000086/2021"/>
    <d v="2021-01-29T00:00:00"/>
    <d v="2021-02-01T00:00:00"/>
    <x v="2"/>
    <x v="2"/>
    <n v="0"/>
    <n v="8700"/>
    <x v="2"/>
  </r>
  <r>
    <s v="L01/070/9/001008/2020"/>
    <d v="2020-11-30T00:00:00"/>
    <d v="2020-11-30T00:00:00"/>
    <x v="2"/>
    <x v="2"/>
    <n v="6270"/>
    <n v="14900"/>
    <x v="0"/>
  </r>
  <r>
    <s v="L01/070/9/001023/2020"/>
    <d v="2020-12-04T00:00:00"/>
    <d v="2020-12-04T00:00:00"/>
    <x v="2"/>
    <x v="2"/>
    <n v="0"/>
    <n v="8590"/>
    <x v="0"/>
  </r>
  <r>
    <s v="L01/052/9/000005/2020 - BATCH 6"/>
    <d v="2020-09-02T00:00:00"/>
    <d v="2022-01-07T00:00:00"/>
    <x v="3"/>
    <x v="3"/>
    <n v="0"/>
    <n v="8557.9500000000007"/>
    <x v="0"/>
  </r>
  <r>
    <s v="L01/070/9/000461/2020"/>
    <d v="2020-07-19T00:00:00"/>
    <d v="2020-07-19T00:00:00"/>
    <x v="2"/>
    <x v="2"/>
    <n v="0"/>
    <n v="8550"/>
    <x v="0"/>
  </r>
  <r>
    <s v="L15/070/9/000898/2020"/>
    <d v="2020-11-09T00:00:00"/>
    <d v="2020-11-09T00:00:00"/>
    <x v="2"/>
    <x v="2"/>
    <n v="0"/>
    <n v="8410"/>
    <x v="0"/>
  </r>
  <r>
    <s v="L01/070/9/000169/2022"/>
    <d v="2022-04-27T00:00:00"/>
    <d v="2022-04-28T00:00:00"/>
    <x v="2"/>
    <x v="2"/>
    <n v="0"/>
    <n v="8378"/>
    <x v="1"/>
  </r>
  <r>
    <s v="L01/070/9/000174/2022"/>
    <d v="2022-05-04T00:00:00"/>
    <d v="2022-05-05T00:00:00"/>
    <x v="2"/>
    <x v="2"/>
    <n v="0"/>
    <n v="8200"/>
    <x v="1"/>
  </r>
  <r>
    <s v="L01/030/9/000001/2023"/>
    <d v="2023-09-27T00:00:00"/>
    <d v="2023-09-27T00:00:00"/>
    <x v="9"/>
    <x v="8"/>
    <n v="6815"/>
    <n v="15000"/>
    <x v="12"/>
  </r>
  <r>
    <s v="L01/070/9/000351/2022"/>
    <d v="2022-12-20T00:00:00"/>
    <d v="2022-12-22T00:00:00"/>
    <x v="2"/>
    <x v="2"/>
    <n v="0"/>
    <n v="8000"/>
    <x v="1"/>
  </r>
  <r>
    <s v="L01/700/9/000337/2020"/>
    <d v="2020-06-03T00:00:00"/>
    <d v="2020-06-06T00:00:00"/>
    <x v="2"/>
    <x v="2"/>
    <n v="-3930"/>
    <n v="3930"/>
    <x v="0"/>
  </r>
  <r>
    <s v="L01/088/9/000264/2020"/>
    <d v="2020-11-25T00:00:00"/>
    <d v="2020-11-25T00:00:00"/>
    <x v="5"/>
    <x v="0"/>
    <n v="8590"/>
    <n v="16228"/>
    <x v="0"/>
  </r>
  <r>
    <s v="L02/070/9/000688/2020"/>
    <d v="2020-09-19T00:00:00"/>
    <d v="2020-09-19T00:00:00"/>
    <x v="2"/>
    <x v="2"/>
    <n v="0"/>
    <n v="7596"/>
    <x v="0"/>
  </r>
  <r>
    <s v="L01/070/9/001212/2020"/>
    <d v="2020-12-11T00:00:00"/>
    <d v="2021-01-17T00:00:00"/>
    <x v="2"/>
    <x v="2"/>
    <n v="0"/>
    <n v="7520"/>
    <x v="0"/>
  </r>
  <r>
    <s v="L01/070/9/000094/2022"/>
    <d v="2022-02-15T00:00:00"/>
    <d v="2022-03-08T00:00:00"/>
    <x v="2"/>
    <x v="2"/>
    <n v="0"/>
    <n v="7500"/>
    <x v="1"/>
  </r>
  <r>
    <s v="L01/087/9/000248/2020"/>
    <d v="2020-10-15T00:00:00"/>
    <d v="2020-10-21T00:00:00"/>
    <x v="0"/>
    <x v="0"/>
    <n v="0"/>
    <n v="7430"/>
    <x v="0"/>
  </r>
  <r>
    <s v="L01/042/9/000003/2018"/>
    <d v="2018-04-27T00:00:00"/>
    <d v="2018-04-27T00:00:00"/>
    <x v="4"/>
    <x v="4"/>
    <n v="57000"/>
    <n v="64380"/>
    <x v="8"/>
  </r>
  <r>
    <s v="L01/042/9/000005/2017"/>
    <d v="2017-10-21T00:00:00"/>
    <d v="2017-10-21T00:00:00"/>
    <x v="4"/>
    <x v="4"/>
    <n v="0"/>
    <n v="7380"/>
    <x v="10"/>
  </r>
  <r>
    <s v="L01/880/9/000149/2020"/>
    <d v="2020-10-07T00:00:00"/>
    <d v="2020-10-08T00:00:00"/>
    <x v="0"/>
    <x v="0"/>
    <n v="8590"/>
    <n v="15800"/>
    <x v="0"/>
  </r>
  <r>
    <s v="L01/070/9/000365/2020"/>
    <d v="2020-06-17T00:00:00"/>
    <d v="2020-06-17T00:00:00"/>
    <x v="2"/>
    <x v="2"/>
    <n v="8550"/>
    <n v="15688"/>
    <x v="0"/>
  </r>
  <r>
    <s v="L05/070/9/000093/2020"/>
    <d v="2020-02-06T00:00:00"/>
    <d v="2020-02-06T00:00:00"/>
    <x v="2"/>
    <x v="2"/>
    <n v="7000"/>
    <n v="14122"/>
    <x v="0"/>
  </r>
  <r>
    <s v="L01/070/9/001169/2020"/>
    <d v="2020-12-20T00:00:00"/>
    <d v="2020-12-20T00:00:00"/>
    <x v="2"/>
    <x v="2"/>
    <n v="0"/>
    <n v="7052"/>
    <x v="0"/>
  </r>
  <r>
    <s v="L01/070/9/001194/2020"/>
    <d v="2020-12-23T00:00:00"/>
    <d v="2021-01-14T00:00:00"/>
    <x v="2"/>
    <x v="2"/>
    <n v="0"/>
    <n v="7000"/>
    <x v="0"/>
  </r>
  <r>
    <s v="L01/070/9/000462/2020"/>
    <d v="2020-07-19T00:00:00"/>
    <d v="2020-07-19T00:00:00"/>
    <x v="2"/>
    <x v="2"/>
    <n v="0"/>
    <n v="7000"/>
    <x v="0"/>
  </r>
  <r>
    <s v="L01/080/9/000235/2020"/>
    <d v="2020-08-04T00:00:00"/>
    <d v="2020-08-04T00:00:00"/>
    <x v="0"/>
    <x v="0"/>
    <n v="0"/>
    <n v="7000"/>
    <x v="0"/>
  </r>
  <r>
    <s v="L01/070/9/001419/2021"/>
    <d v="2021-11-10T00:00:00"/>
    <d v="2021-11-10T00:00:00"/>
    <x v="2"/>
    <x v="2"/>
    <n v="0"/>
    <n v="7000"/>
    <x v="2"/>
  </r>
  <r>
    <s v="L01/070/9/000027/2022"/>
    <d v="2022-01-21T00:00:00"/>
    <d v="2022-01-25T00:00:00"/>
    <x v="2"/>
    <x v="2"/>
    <n v="4864"/>
    <n v="11864"/>
    <x v="1"/>
  </r>
  <r>
    <s v="L01/070/9/000057/2022"/>
    <d v="2022-02-01T00:00:00"/>
    <d v="2022-02-10T00:00:00"/>
    <x v="2"/>
    <x v="2"/>
    <n v="2500"/>
    <n v="9500"/>
    <x v="1"/>
  </r>
  <r>
    <s v="L01/070/9/000182/2022"/>
    <d v="2022-05-07T00:00:00"/>
    <d v="2022-05-10T00:00:00"/>
    <x v="2"/>
    <x v="2"/>
    <n v="47000"/>
    <n v="54000"/>
    <x v="1"/>
  </r>
  <r>
    <s v="L05/070/9/000278/2022"/>
    <d v="2022-08-27T00:00:00"/>
    <d v="2022-08-30T00:00:00"/>
    <x v="2"/>
    <x v="2"/>
    <n v="7624"/>
    <n v="14624"/>
    <x v="1"/>
  </r>
  <r>
    <s v="L01/070/9/000303/2019"/>
    <d v="2019-10-15T00:00:00"/>
    <d v="2019-10-15T00:00:00"/>
    <x v="2"/>
    <x v="2"/>
    <n v="0"/>
    <n v="6860"/>
    <x v="4"/>
  </r>
  <r>
    <s v="L01/070/9/001134/2020"/>
    <d v="2020-12-21T00:00:00"/>
    <d v="2020-12-21T00:00:00"/>
    <x v="2"/>
    <x v="2"/>
    <n v="6380"/>
    <n v="13220"/>
    <x v="0"/>
  </r>
  <r>
    <s v="L01/087/9/000406/2020"/>
    <d v="2020-12-01T00:00:00"/>
    <d v="2020-12-01T00:00:00"/>
    <x v="0"/>
    <x v="0"/>
    <n v="0"/>
    <n v="6825"/>
    <x v="0"/>
  </r>
  <r>
    <s v="L01/088/9/000010/2020"/>
    <d v="2020-01-09T00:00:00"/>
    <d v="2020-01-09T00:00:00"/>
    <x v="5"/>
    <x v="0"/>
    <n v="0"/>
    <n v="6500"/>
    <x v="0"/>
  </r>
  <r>
    <s v="L01/088/9/000256/2020"/>
    <d v="2020-12-01T00:00:00"/>
    <d v="2020-12-01T00:00:00"/>
    <x v="5"/>
    <x v="0"/>
    <n v="0"/>
    <n v="6410"/>
    <x v="0"/>
  </r>
  <r>
    <s v="L01/087/9/000230/2020"/>
    <d v="2020-08-31T00:00:00"/>
    <d v="2020-08-31T00:00:00"/>
    <x v="0"/>
    <x v="0"/>
    <n v="8550"/>
    <n v="14860"/>
    <x v="0"/>
  </r>
  <r>
    <s v="L01/070/9/000228/2020"/>
    <d v="2020-04-23T00:00:00"/>
    <d v="2020-04-23T00:00:00"/>
    <x v="2"/>
    <x v="2"/>
    <n v="0"/>
    <n v="6300"/>
    <x v="0"/>
  </r>
  <r>
    <s v="L02/070/9/000230/2020"/>
    <d v="2020-04-16T00:00:00"/>
    <d v="2020-04-16T00:00:00"/>
    <x v="2"/>
    <x v="2"/>
    <n v="0"/>
    <n v="6270"/>
    <x v="0"/>
  </r>
  <r>
    <s v="L01/070/9/000344/2020"/>
    <d v="2020-06-11T00:00:00"/>
    <d v="2020-06-11T00:00:00"/>
    <x v="2"/>
    <x v="2"/>
    <n v="0"/>
    <n v="6270"/>
    <x v="0"/>
  </r>
  <r>
    <s v="L01/070/9/000517/2020"/>
    <d v="2020-07-24T00:00:00"/>
    <d v="2020-07-24T00:00:00"/>
    <x v="2"/>
    <x v="2"/>
    <n v="6870"/>
    <n v="13000"/>
    <x v="0"/>
  </r>
  <r>
    <s v="L05/070/9/000823/2020"/>
    <d v="2020-10-15T00:00:00"/>
    <d v="2020-10-15T00:00:00"/>
    <x v="2"/>
    <x v="2"/>
    <n v="2012"/>
    <n v="8118"/>
    <x v="0"/>
  </r>
  <r>
    <s v="L01/700/9/000805/2020"/>
    <d v="2020-10-17T00:00:00"/>
    <d v="2020-10-22T00:00:00"/>
    <x v="2"/>
    <x v="2"/>
    <n v="8550"/>
    <n v="14620"/>
    <x v="0"/>
  </r>
  <r>
    <s v="L01/070/9/001133/2020"/>
    <d v="2020-12-25T00:00:00"/>
    <d v="2020-12-25T00:00:00"/>
    <x v="2"/>
    <x v="2"/>
    <n v="6380"/>
    <n v="12448"/>
    <x v="0"/>
  </r>
  <r>
    <s v="L01/088/9/000269/2020"/>
    <d v="2020-12-19T00:00:00"/>
    <d v="2020-12-19T00:00:00"/>
    <x v="5"/>
    <x v="0"/>
    <n v="8590"/>
    <n v="14616"/>
    <x v="0"/>
  </r>
  <r>
    <s v="L01/070/9/001182/2020"/>
    <d v="2020-12-04T00:00:00"/>
    <d v="2021-01-05T00:00:00"/>
    <x v="2"/>
    <x v="2"/>
    <n v="0"/>
    <n v="6000"/>
    <x v="0"/>
  </r>
  <r>
    <s v="L01/070/9/001485/2021"/>
    <d v="2021-08-03T00:00:00"/>
    <d v="2021-08-28T00:00:00"/>
    <x v="2"/>
    <x v="2"/>
    <n v="16000"/>
    <n v="22000"/>
    <x v="2"/>
  </r>
  <r>
    <s v="L01/110/9/000079/2020"/>
    <d v="2020-11-09T00:00:00"/>
    <d v="2023-01-10T00:00:00"/>
    <x v="1"/>
    <x v="1"/>
    <n v="5932"/>
    <n v="11864"/>
    <x v="0"/>
  </r>
  <r>
    <s v="L01/070/9/000221/2020"/>
    <d v="2020-04-09T00:00:00"/>
    <d v="2020-04-09T00:00:00"/>
    <x v="2"/>
    <x v="2"/>
    <n v="0"/>
    <n v="5880"/>
    <x v="0"/>
  </r>
  <r>
    <s v="L01/088/9/000294/2020"/>
    <d v="2020-12-19T00:00:00"/>
    <d v="2020-12-19T00:00:00"/>
    <x v="5"/>
    <x v="0"/>
    <n v="8700"/>
    <n v="14570"/>
    <x v="0"/>
  </r>
  <r>
    <s v="L02/080/9/000053/2020"/>
    <d v="2020-01-25T00:00:00"/>
    <d v="2020-01-25T00:00:00"/>
    <x v="0"/>
    <x v="0"/>
    <n v="0"/>
    <n v="5850"/>
    <x v="0"/>
  </r>
  <r>
    <s v="L01/080/9/000140/2020"/>
    <d v="2020-07-25T00:00:00"/>
    <d v="2020-07-25T00:00:00"/>
    <x v="0"/>
    <x v="0"/>
    <n v="-2900"/>
    <n v="2900"/>
    <x v="0"/>
  </r>
  <r>
    <s v="L05/070/9/001071/2020"/>
    <d v="2020-12-05T00:00:00"/>
    <d v="2020-12-05T00:00:00"/>
    <x v="2"/>
    <x v="2"/>
    <n v="0"/>
    <n v="5722"/>
    <x v="0"/>
  </r>
  <r>
    <s v="L01/070/9/000892/2021"/>
    <d v="2021-01-07T00:00:00"/>
    <d v="2021-06-15T00:00:00"/>
    <x v="2"/>
    <x v="2"/>
    <n v="0"/>
    <n v="5700"/>
    <x v="2"/>
  </r>
  <r>
    <s v="L01/087/9/000178/2021"/>
    <d v="2021-05-18T00:00:00"/>
    <d v="2021-05-25T00:00:00"/>
    <x v="0"/>
    <x v="0"/>
    <n v="0"/>
    <n v="5700"/>
    <x v="2"/>
  </r>
  <r>
    <s v="L01/088/9/000192/2020"/>
    <d v="2020-11-12T00:00:00"/>
    <d v="2020-11-12T00:00:00"/>
    <x v="5"/>
    <x v="0"/>
    <n v="0"/>
    <n v="5690"/>
    <x v="0"/>
  </r>
  <r>
    <s v="L01/070/9/000524/2020"/>
    <d v="2020-08-11T00:00:00"/>
    <d v="2020-08-11T00:00:00"/>
    <x v="2"/>
    <x v="2"/>
    <n v="89634"/>
    <n v="95000"/>
    <x v="0"/>
  </r>
  <r>
    <s v="L01/087/9/000069/2020"/>
    <d v="2020-04-30T00:00:00"/>
    <d v="2020-04-30T00:00:00"/>
    <x v="0"/>
    <x v="0"/>
    <n v="0"/>
    <n v="5310"/>
    <x v="0"/>
  </r>
  <r>
    <s v="L01/088/9/000155/2020"/>
    <d v="2020-10-17T00:00:00"/>
    <d v="2020-10-17T00:00:00"/>
    <x v="5"/>
    <x v="0"/>
    <n v="0"/>
    <n v="5270"/>
    <x v="0"/>
  </r>
  <r>
    <s v="L01/070/9/000246/2020"/>
    <d v="2020-04-30T00:00:00"/>
    <d v="2020-04-30T00:00:00"/>
    <x v="2"/>
    <x v="2"/>
    <n v="0"/>
    <n v="5194"/>
    <x v="0"/>
  </r>
  <r>
    <s v="L01/070/9/000485/2021"/>
    <d v="2021-03-20T00:00:00"/>
    <d v="2021-03-31T00:00:00"/>
    <x v="2"/>
    <x v="2"/>
    <n v="528253"/>
    <n v="533352"/>
    <x v="2"/>
  </r>
  <r>
    <s v="L01/070/9/000146/2022"/>
    <d v="2022-02-14T00:00:00"/>
    <d v="2022-02-18T00:00:00"/>
    <x v="2"/>
    <x v="2"/>
    <n v="0"/>
    <n v="5080"/>
    <x v="1"/>
  </r>
  <r>
    <s v="L01/080/9/000184/2021"/>
    <d v="2021-05-10T00:00:00"/>
    <d v="2021-05-28T00:00:00"/>
    <x v="0"/>
    <x v="0"/>
    <n v="0"/>
    <n v="5076.924"/>
    <x v="2"/>
  </r>
  <r>
    <s v="L01/088/9/000031/2020"/>
    <d v="2020-03-11T00:00:00"/>
    <d v="2020-03-11T00:00:00"/>
    <x v="5"/>
    <x v="0"/>
    <n v="-5000"/>
    <n v="0"/>
    <x v="0"/>
  </r>
  <r>
    <s v="L01/087/9/000242/2020"/>
    <d v="2020-10-13T00:00:00"/>
    <d v="2020-10-15T00:00:00"/>
    <x v="0"/>
    <x v="0"/>
    <n v="0"/>
    <n v="5000"/>
    <x v="0"/>
  </r>
  <r>
    <s v="L01/700/9/000118/2020"/>
    <d v="2020-02-25T00:00:00"/>
    <d v="2020-02-25T00:00:00"/>
    <x v="2"/>
    <x v="2"/>
    <n v="0"/>
    <n v="5000"/>
    <x v="0"/>
  </r>
  <r>
    <s v="L01/700/9/000232/2020"/>
    <d v="2020-04-16T00:00:00"/>
    <d v="2020-04-24T00:00:00"/>
    <x v="2"/>
    <x v="2"/>
    <n v="5000"/>
    <n v="10000"/>
    <x v="0"/>
  </r>
  <r>
    <s v="L01/700/9/000239/2020"/>
    <d v="2020-04-25T00:00:00"/>
    <d v="2020-04-27T00:00:00"/>
    <x v="2"/>
    <x v="2"/>
    <n v="0"/>
    <n v="5000"/>
    <x v="0"/>
  </r>
  <r>
    <s v="L01/700/9/000460/2020"/>
    <d v="2020-07-25T00:00:00"/>
    <d v="2020-07-27T00:00:00"/>
    <x v="2"/>
    <x v="2"/>
    <n v="0"/>
    <n v="5000"/>
    <x v="0"/>
  </r>
  <r>
    <s v="L01/700/9/000765/2020"/>
    <d v="2020-06-22T00:00:00"/>
    <d v="2020-10-14T00:00:00"/>
    <x v="2"/>
    <x v="2"/>
    <n v="0"/>
    <n v="5000"/>
    <x v="0"/>
  </r>
  <r>
    <s v="L01/880/9/000168/2020"/>
    <d v="2020-10-26T00:00:00"/>
    <d v="2020-10-28T00:00:00"/>
    <x v="0"/>
    <x v="0"/>
    <n v="0"/>
    <n v="5000"/>
    <x v="0"/>
  </r>
  <r>
    <s v="L01/880/9/000255/2020"/>
    <d v="2020-11-22T00:00:00"/>
    <d v="2020-12-07T00:00:00"/>
    <x v="0"/>
    <x v="0"/>
    <n v="10000"/>
    <n v="15000"/>
    <x v="0"/>
  </r>
  <r>
    <s v="L01/080/9/000051/2020"/>
    <d v="2020-02-07T00:00:00"/>
    <d v="2020-02-07T00:00:00"/>
    <x v="0"/>
    <x v="0"/>
    <n v="0"/>
    <n v="5000"/>
    <x v="0"/>
  </r>
  <r>
    <s v="L01/070/9/000202/2020"/>
    <d v="2020-03-17T00:00:00"/>
    <d v="2020-03-17T00:00:00"/>
    <x v="2"/>
    <x v="2"/>
    <n v="0"/>
    <n v="5000"/>
    <x v="0"/>
  </r>
  <r>
    <s v="L01/087/9/000044/2020"/>
    <d v="2020-03-21T00:00:00"/>
    <d v="2020-03-21T00:00:00"/>
    <x v="0"/>
    <x v="0"/>
    <n v="-5000"/>
    <n v="0"/>
    <x v="0"/>
  </r>
  <r>
    <s v="L01/087/9/000054/2020"/>
    <d v="2020-04-08T00:00:00"/>
    <d v="2020-04-08T00:00:00"/>
    <x v="0"/>
    <x v="0"/>
    <n v="-5000"/>
    <n v="0"/>
    <x v="0"/>
  </r>
  <r>
    <s v="L01/087/9/000055/2020"/>
    <d v="2020-04-08T00:00:00"/>
    <d v="2020-04-08T00:00:00"/>
    <x v="0"/>
    <x v="0"/>
    <n v="0"/>
    <n v="5000"/>
    <x v="0"/>
  </r>
  <r>
    <s v="L01/087/9/000074/2020"/>
    <d v="2020-05-03T00:00:00"/>
    <d v="2020-05-03T00:00:00"/>
    <x v="0"/>
    <x v="0"/>
    <n v="0"/>
    <n v="5000"/>
    <x v="0"/>
  </r>
  <r>
    <s v="L01/088/9/000067/2020"/>
    <d v="2020-06-02T00:00:00"/>
    <d v="2020-06-02T00:00:00"/>
    <x v="5"/>
    <x v="0"/>
    <n v="0"/>
    <n v="5000"/>
    <x v="0"/>
  </r>
  <r>
    <s v="L01/087/9/000181/2020"/>
    <d v="2020-08-05T00:00:00"/>
    <d v="2020-08-05T00:00:00"/>
    <x v="0"/>
    <x v="0"/>
    <n v="0"/>
    <n v="5000"/>
    <x v="0"/>
  </r>
  <r>
    <s v="L01/088/9/000131/2020"/>
    <d v="2020-09-19T00:00:00"/>
    <d v="2020-09-19T00:00:00"/>
    <x v="5"/>
    <x v="0"/>
    <n v="0"/>
    <n v="5000"/>
    <x v="0"/>
  </r>
  <r>
    <s v="L02/070/9/000236/2020"/>
    <d v="2020-04-01T00:00:00"/>
    <d v="2020-04-01T00:00:00"/>
    <x v="2"/>
    <x v="2"/>
    <n v="0"/>
    <n v="5000"/>
    <x v="0"/>
  </r>
  <r>
    <s v="L15/080/9/000080/2020"/>
    <d v="2020-03-23T00:00:00"/>
    <d v="2020-03-23T00:00:00"/>
    <x v="0"/>
    <x v="0"/>
    <n v="0"/>
    <n v="5000"/>
    <x v="0"/>
  </r>
  <r>
    <s v="L05/088/9/000063/2020"/>
    <d v="2020-05-16T00:00:00"/>
    <d v="2020-05-16T00:00:00"/>
    <x v="5"/>
    <x v="0"/>
    <n v="0"/>
    <n v="5000"/>
    <x v="0"/>
  </r>
  <r>
    <s v="L01/088/9/000080/2020"/>
    <d v="2020-06-25T00:00:00"/>
    <d v="2020-06-25T00:00:00"/>
    <x v="5"/>
    <x v="0"/>
    <n v="0"/>
    <n v="5000"/>
    <x v="0"/>
  </r>
  <r>
    <s v="L01/070/9/000407/2020"/>
    <d v="2020-07-03T00:00:00"/>
    <d v="2020-07-03T00:00:00"/>
    <x v="2"/>
    <x v="2"/>
    <n v="0"/>
    <n v="5000"/>
    <x v="0"/>
  </r>
  <r>
    <s v="L15/080/9/000121/2020"/>
    <d v="2020-06-25T00:00:00"/>
    <d v="2020-06-25T00:00:00"/>
    <x v="0"/>
    <x v="0"/>
    <n v="0"/>
    <n v="5000"/>
    <x v="0"/>
  </r>
  <r>
    <s v="L01/080/9/000135/2020"/>
    <d v="2020-05-15T00:00:00"/>
    <d v="2020-05-15T00:00:00"/>
    <x v="0"/>
    <x v="0"/>
    <n v="0"/>
    <n v="5000"/>
    <x v="0"/>
  </r>
  <r>
    <s v="L01/080/9/000182/2020"/>
    <d v="2020-07-13T00:00:00"/>
    <d v="2020-07-13T00:00:00"/>
    <x v="0"/>
    <x v="0"/>
    <n v="0"/>
    <n v="5000"/>
    <x v="0"/>
  </r>
  <r>
    <s v="L01/088/9/000139/2020"/>
    <d v="2020-10-03T00:00:00"/>
    <d v="2020-10-03T00:00:00"/>
    <x v="5"/>
    <x v="0"/>
    <n v="0"/>
    <n v="5000"/>
    <x v="0"/>
  </r>
  <r>
    <s v="L01/070/9/000770/2020"/>
    <d v="2020-09-09T00:00:00"/>
    <d v="2020-09-09T00:00:00"/>
    <x v="2"/>
    <x v="2"/>
    <n v="500000"/>
    <n v="505000"/>
    <x v="0"/>
  </r>
  <r>
    <s v="L02/088/9/000182/2020"/>
    <d v="2020-09-07T00:00:00"/>
    <d v="2020-09-07T00:00:00"/>
    <x v="5"/>
    <x v="0"/>
    <n v="995000"/>
    <n v="1000000"/>
    <x v="0"/>
  </r>
  <r>
    <s v="L02/070/9/000116/2020"/>
    <d v="2020-01-07T00:00:00"/>
    <d v="2020-01-07T00:00:00"/>
    <x v="2"/>
    <x v="2"/>
    <n v="0"/>
    <n v="5000"/>
    <x v="0"/>
  </r>
  <r>
    <s v="L01/070/9/001025/2020"/>
    <d v="2020-11-26T00:00:00"/>
    <d v="2020-11-26T00:00:00"/>
    <x v="2"/>
    <x v="2"/>
    <n v="0"/>
    <n v="5000"/>
    <x v="0"/>
  </r>
  <r>
    <s v="L01/070/9/001028/2020"/>
    <d v="2020-12-06T00:00:00"/>
    <d v="2020-12-06T00:00:00"/>
    <x v="2"/>
    <x v="2"/>
    <n v="0"/>
    <n v="5000"/>
    <x v="0"/>
  </r>
  <r>
    <s v="L01/070/9/001042/2020"/>
    <d v="2020-11-28T00:00:00"/>
    <d v="2020-11-28T00:00:00"/>
    <x v="2"/>
    <x v="2"/>
    <n v="90308"/>
    <n v="95308"/>
    <x v="0"/>
  </r>
  <r>
    <s v="L01/110/9/000003/2020"/>
    <d v="2020-03-17T00:00:00"/>
    <d v="2020-03-17T00:00:00"/>
    <x v="1"/>
    <x v="1"/>
    <n v="0"/>
    <n v="5000"/>
    <x v="0"/>
  </r>
  <r>
    <s v="L01/110/9/000012/2020"/>
    <d v="2020-04-29T00:00:00"/>
    <d v="2020-04-29T00:00:00"/>
    <x v="1"/>
    <x v="1"/>
    <n v="0"/>
    <n v="5000"/>
    <x v="0"/>
  </r>
  <r>
    <s v="L01/070/9/000400/2021"/>
    <d v="2021-03-08T00:00:00"/>
    <d v="2021-03-25T00:00:00"/>
    <x v="2"/>
    <x v="2"/>
    <n v="20000"/>
    <n v="25000"/>
    <x v="2"/>
  </r>
  <r>
    <s v="L01/070/9/001263/2020"/>
    <d v="2020-12-20T00:00:00"/>
    <d v="2021-04-06T00:00:00"/>
    <x v="2"/>
    <x v="2"/>
    <n v="223600"/>
    <n v="228600"/>
    <x v="0"/>
  </r>
  <r>
    <s v="L01/070/9/001447/2021"/>
    <d v="2021-11-18T00:00:00"/>
    <d v="2021-11-22T00:00:00"/>
    <x v="2"/>
    <x v="2"/>
    <n v="15000"/>
    <n v="20000"/>
    <x v="2"/>
  </r>
  <r>
    <s v="L01/070/9/000033/2022"/>
    <d v="2022-01-11T00:00:00"/>
    <d v="2022-01-26T00:00:00"/>
    <x v="2"/>
    <x v="2"/>
    <n v="500000"/>
    <n v="505000"/>
    <x v="1"/>
  </r>
  <r>
    <s v="L15/070/9/000058/2022"/>
    <d v="2022-01-14T00:00:00"/>
    <d v="2022-01-21T00:00:00"/>
    <x v="2"/>
    <x v="2"/>
    <n v="63000"/>
    <n v="68000"/>
    <x v="1"/>
  </r>
  <r>
    <s v="L01/070/9/000064/2022"/>
    <d v="2022-02-14T00:00:00"/>
    <d v="2022-02-14T00:00:00"/>
    <x v="2"/>
    <x v="2"/>
    <n v="81000"/>
    <n v="86000"/>
    <x v="1"/>
  </r>
  <r>
    <s v="L01/070/9/000090/2022"/>
    <d v="2022-03-04T00:00:00"/>
    <d v="2022-03-07T00:00:00"/>
    <x v="2"/>
    <x v="2"/>
    <n v="925000"/>
    <n v="930000"/>
    <x v="1"/>
  </r>
  <r>
    <s v="L02/070/9/000092/2022"/>
    <d v="2022-02-27T00:00:00"/>
    <d v="2022-03-07T00:00:00"/>
    <x v="2"/>
    <x v="2"/>
    <n v="95000"/>
    <n v="100000"/>
    <x v="1"/>
  </r>
  <r>
    <s v="L01/070/9/000122/2022"/>
    <d v="2022-03-24T00:00:00"/>
    <d v="2022-03-25T00:00:00"/>
    <x v="2"/>
    <x v="2"/>
    <n v="45000"/>
    <n v="50000"/>
    <x v="1"/>
  </r>
  <r>
    <s v="L01/070/9/000141/2022"/>
    <d v="2022-04-06T00:00:00"/>
    <d v="2022-04-07T00:00:00"/>
    <x v="2"/>
    <x v="2"/>
    <n v="0"/>
    <n v="5000"/>
    <x v="1"/>
  </r>
  <r>
    <s v="L02/070/9/001280/2020"/>
    <d v="2020-01-06T00:00:00"/>
    <d v="2022-05-17T00:00:00"/>
    <x v="2"/>
    <x v="2"/>
    <n v="0"/>
    <n v="5000"/>
    <x v="0"/>
  </r>
  <r>
    <s v="L01/070/9/000233/2022"/>
    <d v="2022-06-24T00:00:00"/>
    <d v="2022-06-28T00:00:00"/>
    <x v="2"/>
    <x v="2"/>
    <n v="4000"/>
    <n v="9000"/>
    <x v="1"/>
  </r>
  <r>
    <s v="L01/080/9/000037/2022"/>
    <d v="2022-08-08T00:00:00"/>
    <d v="2022-08-29T00:00:00"/>
    <x v="0"/>
    <x v="0"/>
    <n v="0"/>
    <n v="5000"/>
    <x v="1"/>
  </r>
  <r>
    <s v="L01/070/9/000585/2020"/>
    <d v="2020-08-29T00:00:00"/>
    <d v="2020-08-29T00:00:00"/>
    <x v="2"/>
    <x v="2"/>
    <n v="10260"/>
    <n v="15000"/>
    <x v="0"/>
  </r>
  <r>
    <s v="L01/070/9/000124/2022"/>
    <d v="2022-03-23T00:00:00"/>
    <d v="2022-03-23T00:00:00"/>
    <x v="2"/>
    <x v="2"/>
    <n v="0"/>
    <n v="4700"/>
    <x v="1"/>
  </r>
  <r>
    <s v="L02/087/9/000065/2020"/>
    <d v="2020-04-29T00:00:00"/>
    <d v="2020-04-29T00:00:00"/>
    <x v="0"/>
    <x v="0"/>
    <n v="1102050"/>
    <n v="1106667.6470999999"/>
    <x v="0"/>
  </r>
  <r>
    <s v="L01/088/9/000106/2020"/>
    <d v="2020-08-11T00:00:00"/>
    <d v="2020-08-11T00:00:00"/>
    <x v="5"/>
    <x v="0"/>
    <n v="0"/>
    <n v="4530"/>
    <x v="0"/>
  </r>
  <r>
    <s v="L01/080/9/000368/2021"/>
    <d v="2021-12-12T00:00:00"/>
    <d v="2021-12-17T00:00:00"/>
    <x v="0"/>
    <x v="0"/>
    <n v="0"/>
    <n v="4500"/>
    <x v="2"/>
  </r>
  <r>
    <s v="L01/080/9/000239/2020"/>
    <d v="2020-10-10T00:00:00"/>
    <d v="2020-10-10T00:00:00"/>
    <x v="0"/>
    <x v="0"/>
    <n v="8550"/>
    <n v="13008"/>
    <x v="0"/>
  </r>
  <r>
    <s v="L01/700/9/000975/2020"/>
    <d v="2020-11-18T00:00:00"/>
    <d v="2020-11-23T00:00:00"/>
    <x v="2"/>
    <x v="2"/>
    <n v="0"/>
    <n v="4424"/>
    <x v="0"/>
  </r>
  <r>
    <s v="L01/088/9/000262/2020"/>
    <d v="2020-12-14T00:00:00"/>
    <d v="2020-12-14T00:00:00"/>
    <x v="5"/>
    <x v="0"/>
    <n v="0"/>
    <n v="4390"/>
    <x v="0"/>
  </r>
  <r>
    <s v="L01/070/9/000529/2020"/>
    <d v="2020-08-19T00:00:00"/>
    <d v="2020-08-19T00:00:00"/>
    <x v="2"/>
    <x v="2"/>
    <n v="6270"/>
    <n v="10578"/>
    <x v="0"/>
  </r>
  <r>
    <s v="L01/070/9/001076/2020"/>
    <d v="2020-12-11T00:00:00"/>
    <d v="2020-12-11T00:00:00"/>
    <x v="2"/>
    <x v="2"/>
    <n v="7910"/>
    <n v="12210"/>
    <x v="0"/>
  </r>
  <r>
    <s v="L01/070/9/001210/2020"/>
    <d v="2020-12-21T00:00:00"/>
    <d v="2021-01-20T00:00:00"/>
    <x v="2"/>
    <x v="2"/>
    <n v="0"/>
    <n v="4200"/>
    <x v="0"/>
  </r>
  <r>
    <s v="L02/080/9/000194/2020"/>
    <d v="2020-08-25T00:00:00"/>
    <d v="2020-08-25T00:00:00"/>
    <x v="0"/>
    <x v="0"/>
    <n v="0"/>
    <n v="4000"/>
    <x v="0"/>
  </r>
  <r>
    <s v="L05/070/9/000965/2020"/>
    <d v="2020-10-30T00:00:00"/>
    <d v="2020-10-30T00:00:00"/>
    <x v="2"/>
    <x v="2"/>
    <n v="0"/>
    <n v="4000"/>
    <x v="0"/>
  </r>
  <r>
    <s v="L01/070/9/001067/2020"/>
    <d v="2020-12-12T00:00:00"/>
    <d v="2020-12-12T00:00:00"/>
    <x v="2"/>
    <x v="2"/>
    <n v="5000"/>
    <n v="9000"/>
    <x v="0"/>
  </r>
  <r>
    <s v="L01/080/9/000362/2020"/>
    <d v="2020-10-01T00:00:00"/>
    <d v="2020-10-01T00:00:00"/>
    <x v="0"/>
    <x v="0"/>
    <n v="36000"/>
    <n v="40000"/>
    <x v="0"/>
  </r>
  <r>
    <s v="L01/070/9/000042/2022"/>
    <d v="2022-01-28T00:00:00"/>
    <d v="2022-02-02T00:00:00"/>
    <x v="2"/>
    <x v="2"/>
    <n v="20000"/>
    <n v="24000"/>
    <x v="1"/>
  </r>
  <r>
    <s v="L01/080/9/000211/2020"/>
    <d v="2020-09-19T00:00:00"/>
    <d v="2020-09-19T00:00:00"/>
    <x v="0"/>
    <x v="0"/>
    <n v="0"/>
    <n v="3996"/>
    <x v="0"/>
  </r>
  <r>
    <s v="L02/070/9/001167/2020"/>
    <d v="2020-12-20T00:00:00"/>
    <d v="2020-12-20T00:00:00"/>
    <x v="2"/>
    <x v="2"/>
    <n v="0"/>
    <n v="3980"/>
    <x v="0"/>
  </r>
  <r>
    <s v="L01/088/9/000144/2020"/>
    <d v="2020-10-11T00:00:00"/>
    <d v="2020-10-11T00:00:00"/>
    <x v="5"/>
    <x v="0"/>
    <n v="0"/>
    <n v="3950"/>
    <x v="0"/>
  </r>
  <r>
    <s v="L02/088/9/000193/2020"/>
    <d v="2020-11-14T00:00:00"/>
    <d v="2020-11-14T00:00:00"/>
    <x v="5"/>
    <x v="0"/>
    <n v="0"/>
    <n v="3930"/>
    <x v="0"/>
  </r>
  <r>
    <s v="L02/088/9/000284/2020"/>
    <d v="2020-12-20T00:00:00"/>
    <d v="2020-12-20T00:00:00"/>
    <x v="5"/>
    <x v="0"/>
    <n v="0"/>
    <n v="3868"/>
    <x v="0"/>
  </r>
  <r>
    <s v="L01/070/9/001075/2020"/>
    <d v="2020-12-13T00:00:00"/>
    <d v="2020-12-13T00:00:00"/>
    <x v="2"/>
    <x v="2"/>
    <n v="8700"/>
    <n v="12556"/>
    <x v="0"/>
  </r>
  <r>
    <s v="L05/070/9/000474/2020"/>
    <d v="2020-07-20T00:00:00"/>
    <d v="2020-07-20T00:00:00"/>
    <x v="2"/>
    <x v="2"/>
    <n v="0"/>
    <n v="3840"/>
    <x v="0"/>
  </r>
  <r>
    <s v="L01/700/9/001126/2020"/>
    <d v="2020-12-20T00:00:00"/>
    <d v="2020-12-21T00:00:00"/>
    <x v="2"/>
    <x v="2"/>
    <n v="0"/>
    <n v="3740"/>
    <x v="0"/>
  </r>
  <r>
    <s v="L01/070/9/000634/2020"/>
    <d v="2020-09-13T00:00:00"/>
    <d v="2020-09-13T00:00:00"/>
    <x v="2"/>
    <x v="2"/>
    <n v="6270"/>
    <n v="10000"/>
    <x v="0"/>
  </r>
  <r>
    <s v="L15/070/9/000496/2020"/>
    <d v="2020-07-20T00:00:00"/>
    <d v="2020-07-20T00:00:00"/>
    <x v="2"/>
    <x v="2"/>
    <n v="6270"/>
    <n v="10000"/>
    <x v="0"/>
  </r>
  <r>
    <s v="L01/088/9/000105/2020"/>
    <d v="2020-08-09T00:00:00"/>
    <d v="2020-08-09T00:00:00"/>
    <x v="5"/>
    <x v="0"/>
    <n v="0"/>
    <n v="3730"/>
    <x v="0"/>
  </r>
  <r>
    <s v="L02/070/9/000684/2020"/>
    <d v="2020-09-22T00:00:00"/>
    <d v="2020-09-22T00:00:00"/>
    <x v="2"/>
    <x v="2"/>
    <n v="6270"/>
    <n v="10000"/>
    <x v="0"/>
  </r>
  <r>
    <s v="L01/080/9/000359/2020"/>
    <d v="2020-12-06T00:00:00"/>
    <d v="2020-12-06T00:00:00"/>
    <x v="0"/>
    <x v="0"/>
    <n v="0"/>
    <n v="3730"/>
    <x v="0"/>
  </r>
  <r>
    <s v="L01/070/9/001117/2020"/>
    <d v="2020-12-16T00:00:00"/>
    <d v="2020-12-16T00:00:00"/>
    <x v="2"/>
    <x v="2"/>
    <n v="6270"/>
    <n v="10000"/>
    <x v="0"/>
  </r>
  <r>
    <s v="L02/070/9/000492/2020"/>
    <d v="2020-08-07T00:00:00"/>
    <d v="2020-08-07T00:00:00"/>
    <x v="2"/>
    <x v="2"/>
    <n v="6270"/>
    <n v="9918"/>
    <x v="0"/>
  </r>
  <r>
    <s v="L02/070/9/001192/2020"/>
    <d v="2020-12-20T00:00:00"/>
    <d v="2021-01-14T00:00:00"/>
    <x v="2"/>
    <x v="2"/>
    <n v="6380"/>
    <n v="10000"/>
    <x v="0"/>
  </r>
  <r>
    <s v="L01/070/9/000679/2020"/>
    <d v="2020-09-24T00:00:00"/>
    <d v="2020-09-24T00:00:00"/>
    <x v="2"/>
    <x v="2"/>
    <n v="6380"/>
    <n v="10000"/>
    <x v="0"/>
  </r>
  <r>
    <s v="L01/070/9/001088/2020"/>
    <d v="2020-12-12T00:00:00"/>
    <d v="2020-12-12T00:00:00"/>
    <x v="2"/>
    <x v="2"/>
    <n v="6380"/>
    <n v="10000"/>
    <x v="0"/>
  </r>
  <r>
    <s v="L05/070/9/000549/2020"/>
    <d v="2020-08-15T00:00:00"/>
    <d v="2020-08-15T00:00:00"/>
    <x v="2"/>
    <x v="2"/>
    <n v="0"/>
    <n v="3560"/>
    <x v="0"/>
  </r>
  <r>
    <s v="L01/070/9/000260/2020"/>
    <d v="2020-05-09T00:00:00"/>
    <d v="2020-05-09T00:00:00"/>
    <x v="2"/>
    <x v="2"/>
    <n v="0"/>
    <n v="3550"/>
    <x v="0"/>
  </r>
  <r>
    <s v="L01/700/9/000857/2020"/>
    <d v="2020-10-11T00:00:00"/>
    <d v="2020-10-17T00:00:00"/>
    <x v="2"/>
    <x v="2"/>
    <n v="0"/>
    <n v="3534"/>
    <x v="0"/>
  </r>
  <r>
    <s v="L01/070/9/000220/2010"/>
    <d v="2010-05-15T00:00:00"/>
    <d v="2010-05-17T00:00:00"/>
    <x v="2"/>
    <x v="2"/>
    <n v="56472"/>
    <n v="60000"/>
    <x v="6"/>
  </r>
  <r>
    <s v="L01/052/9/000003/2020"/>
    <d v="2020-09-27T00:00:00"/>
    <d v="2021-04-08T00:00:00"/>
    <x v="3"/>
    <x v="3"/>
    <n v="0"/>
    <n v="3528"/>
    <x v="0"/>
  </r>
  <r>
    <s v="L01/800/9/000017/2020"/>
    <d v="2020-02-02T00:00:00"/>
    <d v="2020-02-07T00:00:00"/>
    <x v="0"/>
    <x v="0"/>
    <n v="0"/>
    <n v="3500"/>
    <x v="0"/>
  </r>
  <r>
    <s v="L01/070/9/000739/2020"/>
    <d v="2020-10-07T00:00:00"/>
    <d v="2020-10-07T00:00:00"/>
    <x v="2"/>
    <x v="2"/>
    <n v="0"/>
    <n v="3438"/>
    <x v="0"/>
  </r>
  <r>
    <s v="L02/070/9/000689/2020"/>
    <d v="2020-09-17T00:00:00"/>
    <d v="2020-09-17T00:00:00"/>
    <x v="2"/>
    <x v="2"/>
    <n v="6270"/>
    <n v="9640"/>
    <x v="0"/>
  </r>
  <r>
    <s v="L01/070/9/000194/2020"/>
    <d v="2020-03-25T00:00:00"/>
    <d v="2020-03-26T00:00:00"/>
    <x v="2"/>
    <x v="2"/>
    <n v="0"/>
    <n v="3300"/>
    <x v="0"/>
  </r>
  <r>
    <s v="L02/070/9/000535/2020"/>
    <d v="2020-08-06T00:00:00"/>
    <d v="2020-08-06T00:00:00"/>
    <x v="2"/>
    <x v="2"/>
    <n v="8000"/>
    <n v="11300"/>
    <x v="0"/>
  </r>
  <r>
    <s v="L01/070/9/000703/2020"/>
    <d v="2020-09-30T00:00:00"/>
    <d v="2020-09-30T00:00:00"/>
    <x v="2"/>
    <x v="2"/>
    <n v="0"/>
    <n v="3254"/>
    <x v="0"/>
  </r>
  <r>
    <s v="L01/070/9/000710/2020"/>
    <d v="2020-09-12T00:00:00"/>
    <d v="2020-09-12T00:00:00"/>
    <x v="2"/>
    <x v="2"/>
    <n v="0"/>
    <n v="3250"/>
    <x v="0"/>
  </r>
  <r>
    <s v="L02/070/9/000794/2020"/>
    <d v="2020-10-18T00:00:00"/>
    <d v="2020-10-18T00:00:00"/>
    <x v="2"/>
    <x v="2"/>
    <n v="0"/>
    <n v="3150"/>
    <x v="0"/>
  </r>
  <r>
    <s v="L01/070/9/001201/2020"/>
    <d v="2020-12-27T00:00:00"/>
    <d v="2021-01-11T00:00:00"/>
    <x v="2"/>
    <x v="2"/>
    <n v="0"/>
    <n v="3140"/>
    <x v="0"/>
  </r>
  <r>
    <s v="L01/070/9/001139/2020"/>
    <d v="2020-12-24T00:00:00"/>
    <d v="2020-12-24T00:00:00"/>
    <x v="2"/>
    <x v="2"/>
    <n v="0"/>
    <n v="3140"/>
    <x v="0"/>
  </r>
  <r>
    <s v="L15/088/9/000265/2020"/>
    <d v="2020-12-14T00:00:00"/>
    <d v="2020-12-14T00:00:00"/>
    <x v="5"/>
    <x v="0"/>
    <n v="0"/>
    <n v="3012"/>
    <x v="0"/>
  </r>
  <r>
    <s v="L01/087/9/000143/2020"/>
    <d v="2020-07-18T00:00:00"/>
    <d v="2020-07-18T00:00:00"/>
    <x v="0"/>
    <x v="0"/>
    <n v="0"/>
    <n v="3010"/>
    <x v="0"/>
  </r>
  <r>
    <s v="L01/700/9/000668/2020"/>
    <d v="2020-09-23T00:00:00"/>
    <d v="2020-09-25T00:00:00"/>
    <x v="2"/>
    <x v="2"/>
    <n v="0"/>
    <n v="3000"/>
    <x v="0"/>
  </r>
  <r>
    <s v="L01/070/9/000329/2020"/>
    <d v="2020-06-07T00:00:00"/>
    <d v="2020-06-07T00:00:00"/>
    <x v="2"/>
    <x v="2"/>
    <n v="-2000"/>
    <n v="1000"/>
    <x v="0"/>
  </r>
  <r>
    <s v="L01/070/9/000886/2020"/>
    <d v="2020-11-24T00:00:00"/>
    <d v="2020-11-24T00:00:00"/>
    <x v="2"/>
    <x v="2"/>
    <n v="0"/>
    <n v="3000"/>
    <x v="0"/>
  </r>
  <r>
    <s v="L01/070/9/001114/2020"/>
    <d v="2020-12-17T00:00:00"/>
    <d v="2020-12-17T00:00:00"/>
    <x v="2"/>
    <x v="2"/>
    <n v="0"/>
    <n v="3000"/>
    <x v="0"/>
  </r>
  <r>
    <s v="L01/070/9/001433/2021"/>
    <d v="2021-11-13T00:00:00"/>
    <d v="2021-11-17T00:00:00"/>
    <x v="2"/>
    <x v="2"/>
    <n v="0"/>
    <n v="3000"/>
    <x v="2"/>
  </r>
  <r>
    <s v="L01/070/9/000021/2020"/>
    <d v="2020-01-15T00:00:00"/>
    <d v="2020-01-15T00:00:00"/>
    <x v="2"/>
    <x v="2"/>
    <n v="0"/>
    <n v="2980"/>
    <x v="0"/>
  </r>
  <r>
    <s v="L01/070/9/001219/2020"/>
    <d v="2020-12-22T00:00:00"/>
    <d v="2021-01-05T00:00:00"/>
    <x v="2"/>
    <x v="2"/>
    <n v="0"/>
    <n v="2980"/>
    <x v="0"/>
  </r>
  <r>
    <s v="L01/070/9/000750/2020"/>
    <d v="2020-10-10T00:00:00"/>
    <d v="2020-10-10T00:00:00"/>
    <x v="2"/>
    <x v="2"/>
    <n v="146500"/>
    <n v="149450"/>
    <x v="0"/>
  </r>
  <r>
    <s v="L01/070/9/001249/2020"/>
    <d v="2020-08-16T00:00:00"/>
    <d v="2021-03-03T00:00:00"/>
    <x v="2"/>
    <x v="2"/>
    <n v="29190"/>
    <n v="32100"/>
    <x v="0"/>
  </r>
  <r>
    <s v="L01/088/9/000208/2010"/>
    <d v="2010-12-13T00:00:00"/>
    <d v="2010-12-14T00:00:00"/>
    <x v="5"/>
    <x v="0"/>
    <n v="0"/>
    <n v="2900"/>
    <x v="6"/>
  </r>
  <r>
    <s v="L01/080/9/000062/2020"/>
    <d v="2020-04-20T00:00:00"/>
    <d v="2020-04-20T00:00:00"/>
    <x v="0"/>
    <x v="0"/>
    <n v="8550"/>
    <n v="11410"/>
    <x v="0"/>
  </r>
  <r>
    <s v="L01/070/9/000581/2020"/>
    <d v="2020-08-31T00:00:00"/>
    <d v="2020-08-31T00:00:00"/>
    <x v="2"/>
    <x v="2"/>
    <n v="8550"/>
    <n v="11390"/>
    <x v="0"/>
  </r>
  <r>
    <s v="L05/080/9/000366/2020"/>
    <d v="2020-12-04T00:00:00"/>
    <d v="2020-12-04T00:00:00"/>
    <x v="0"/>
    <x v="0"/>
    <n v="7000"/>
    <n v="9832"/>
    <x v="0"/>
  </r>
  <r>
    <s v="L01/088/9/000041/2020"/>
    <d v="2020-03-27T00:00:00"/>
    <d v="2020-03-27T00:00:00"/>
    <x v="5"/>
    <x v="0"/>
    <n v="8550"/>
    <n v="11374"/>
    <x v="0"/>
  </r>
  <r>
    <s v="L01/070/9/000449/2020"/>
    <d v="2020-07-17T00:00:00"/>
    <d v="2020-07-17T00:00:00"/>
    <x v="2"/>
    <x v="2"/>
    <n v="0"/>
    <n v="2730"/>
    <x v="0"/>
  </r>
  <r>
    <s v="L01/080/9/000357/2020"/>
    <d v="2020-12-07T00:00:00"/>
    <d v="2020-12-07T00:00:00"/>
    <x v="0"/>
    <x v="0"/>
    <n v="0"/>
    <n v="2720"/>
    <x v="0"/>
  </r>
  <r>
    <s v="L01/088/9/000156/2020"/>
    <d v="2020-10-15T00:00:00"/>
    <d v="2020-10-15T00:00:00"/>
    <x v="5"/>
    <x v="0"/>
    <n v="0"/>
    <n v="2688"/>
    <x v="0"/>
  </r>
  <r>
    <s v="L01/070/9/000778/2020"/>
    <d v="2020-10-17T00:00:00"/>
    <d v="2020-10-17T00:00:00"/>
    <x v="2"/>
    <x v="2"/>
    <n v="0"/>
    <n v="2630"/>
    <x v="0"/>
  </r>
  <r>
    <s v="L01/110/9/000024/2020"/>
    <d v="2020-07-18T00:00:00"/>
    <d v="2020-07-18T00:00:00"/>
    <x v="1"/>
    <x v="1"/>
    <n v="0"/>
    <n v="2621"/>
    <x v="0"/>
  </r>
  <r>
    <s v="L01/070/9/000503/2020"/>
    <d v="2020-07-24T00:00:00"/>
    <d v="2020-07-24T00:00:00"/>
    <x v="2"/>
    <x v="2"/>
    <n v="0"/>
    <n v="2590"/>
    <x v="0"/>
  </r>
  <r>
    <s v="L02/088/9/000072/2020"/>
    <d v="2020-06-13T00:00:00"/>
    <d v="2020-06-13T00:00:00"/>
    <x v="5"/>
    <x v="0"/>
    <n v="0"/>
    <n v="2581"/>
    <x v="0"/>
  </r>
  <r>
    <s v="L01/042/9/000002/2018"/>
    <d v="2018-05-04T00:00:00"/>
    <d v="2018-05-04T00:00:00"/>
    <x v="4"/>
    <x v="4"/>
    <n v="0"/>
    <n v="2509.1999999999998"/>
    <x v="8"/>
  </r>
  <r>
    <s v="L01/070/9/000281/2022"/>
    <d v="2022-08-31T00:00:00"/>
    <d v="2022-09-01T00:00:00"/>
    <x v="2"/>
    <x v="2"/>
    <n v="7000"/>
    <n v="9500"/>
    <x v="1"/>
  </r>
  <r>
    <s v="L01/070/9/000084/2020"/>
    <d v="2020-02-13T00:00:00"/>
    <d v="2020-02-13T00:00:00"/>
    <x v="2"/>
    <x v="2"/>
    <n v="0"/>
    <n v="2465"/>
    <x v="0"/>
  </r>
  <r>
    <s v="L01/083/9/000045/2020"/>
    <d v="2020-04-03T00:00:00"/>
    <d v="2020-04-03T00:00:00"/>
    <x v="0"/>
    <x v="0"/>
    <n v="0"/>
    <n v="2440"/>
    <x v="0"/>
  </r>
  <r>
    <s v="L01/070/9/001115/2020"/>
    <d v="2020-12-05T00:00:00"/>
    <d v="2020-12-05T00:00:00"/>
    <x v="2"/>
    <x v="2"/>
    <n v="0"/>
    <n v="2410"/>
    <x v="0"/>
  </r>
  <r>
    <s v="L01/020/9/000003/2016"/>
    <d v="2016-08-24T00:00:00"/>
    <d v="2016-08-24T00:00:00"/>
    <x v="6"/>
    <x v="5"/>
    <n v="87140"/>
    <n v="89518.92"/>
    <x v="15"/>
  </r>
  <r>
    <s v="L01/088/9/000160/2021"/>
    <d v="2021-06-06T00:00:00"/>
    <d v="2021-06-10T00:00:00"/>
    <x v="5"/>
    <x v="0"/>
    <n v="0"/>
    <n v="2375"/>
    <x v="2"/>
  </r>
  <r>
    <s v="L01/070/9/000278/2020"/>
    <d v="2020-05-16T00:00:00"/>
    <d v="2020-05-16T00:00:00"/>
    <x v="2"/>
    <x v="2"/>
    <n v="6270"/>
    <n v="8610"/>
    <x v="0"/>
  </r>
  <r>
    <s v="L01/070/9/000245/2022"/>
    <d v="2022-06-28T00:00:00"/>
    <d v="2022-07-19T00:00:00"/>
    <x v="2"/>
    <x v="2"/>
    <n v="20044"/>
    <n v="22364"/>
    <x v="1"/>
  </r>
  <r>
    <s v="L01/080/9/000322/2020"/>
    <d v="2020-09-05T00:00:00"/>
    <d v="2020-09-05T00:00:00"/>
    <x v="0"/>
    <x v="0"/>
    <n v="236916"/>
    <n v="239220"/>
    <x v="0"/>
  </r>
  <r>
    <s v="L02/070/9/000189/2020"/>
    <d v="2020-03-06T00:00:00"/>
    <d v="2020-03-06T00:00:00"/>
    <x v="2"/>
    <x v="2"/>
    <n v="0"/>
    <n v="2251"/>
    <x v="0"/>
  </r>
  <r>
    <s v="L01/700/9/001147/2020"/>
    <d v="2020-12-24T00:00:00"/>
    <d v="2020-12-30T00:00:00"/>
    <x v="2"/>
    <x v="2"/>
    <n v="0"/>
    <n v="2220"/>
    <x v="0"/>
  </r>
  <r>
    <s v="L01/070/9/001118/2020"/>
    <d v="2020-12-08T00:00:00"/>
    <d v="2020-12-08T00:00:00"/>
    <x v="2"/>
    <x v="2"/>
    <n v="0"/>
    <n v="2189"/>
    <x v="0"/>
  </r>
  <r>
    <s v="L01/062/9/000033/2020"/>
    <d v="2020-04-30T00:00:00"/>
    <d v="2021-02-20T00:00:00"/>
    <x v="3"/>
    <x v="3"/>
    <n v="1894"/>
    <n v="4000"/>
    <x v="0"/>
  </r>
  <r>
    <s v="L01/880/9/000119/2020"/>
    <d v="2020-09-06T00:00:00"/>
    <d v="2020-09-06T00:00:00"/>
    <x v="0"/>
    <x v="0"/>
    <n v="0"/>
    <n v="2050"/>
    <x v="0"/>
  </r>
  <r>
    <s v="L01/087/9/000259/2020"/>
    <d v="2020-10-24T00:00:00"/>
    <d v="2020-10-26T00:00:00"/>
    <x v="0"/>
    <x v="0"/>
    <n v="8000"/>
    <n v="10000"/>
    <x v="0"/>
  </r>
  <r>
    <s v="L01/080/9/000198/2020"/>
    <d v="2020-09-04T00:00:00"/>
    <d v="2020-09-04T00:00:00"/>
    <x v="0"/>
    <x v="0"/>
    <n v="0"/>
    <n v="2000"/>
    <x v="0"/>
  </r>
  <r>
    <s v="L01/087/9/000154/2020"/>
    <d v="2020-07-20T00:00:00"/>
    <d v="2020-07-20T00:00:00"/>
    <x v="0"/>
    <x v="0"/>
    <n v="0"/>
    <n v="2000"/>
    <x v="0"/>
  </r>
  <r>
    <s v="L02/088/9/000163/2020"/>
    <d v="2020-10-19T00:00:00"/>
    <d v="2020-10-19T00:00:00"/>
    <x v="5"/>
    <x v="0"/>
    <n v="0"/>
    <n v="2000"/>
    <x v="0"/>
  </r>
  <r>
    <s v="L02/070/9/000962/2020"/>
    <d v="2020-11-19T00:00:00"/>
    <d v="2020-11-19T00:00:00"/>
    <x v="2"/>
    <x v="2"/>
    <n v="0"/>
    <n v="2000"/>
    <x v="0"/>
  </r>
  <r>
    <s v="L01/087/9/000385/2020"/>
    <d v="2020-12-21T00:00:00"/>
    <d v="2020-12-21T00:00:00"/>
    <x v="0"/>
    <x v="0"/>
    <n v="0"/>
    <n v="2000"/>
    <x v="0"/>
  </r>
  <r>
    <s v="L01/110/9/000004/2020"/>
    <d v="2020-03-21T00:00:00"/>
    <d v="2020-03-22T00:00:00"/>
    <x v="1"/>
    <x v="1"/>
    <n v="0"/>
    <n v="2000"/>
    <x v="0"/>
  </r>
  <r>
    <s v="L01/110/9/000006/2020"/>
    <d v="2020-04-08T00:00:00"/>
    <d v="2020-04-08T00:00:00"/>
    <x v="1"/>
    <x v="1"/>
    <n v="0"/>
    <n v="2000"/>
    <x v="0"/>
  </r>
  <r>
    <s v="L01/070/9/000911/2020"/>
    <d v="2020-11-09T00:00:00"/>
    <d v="2020-11-10T00:00:00"/>
    <x v="2"/>
    <x v="2"/>
    <n v="8550"/>
    <n v="10550"/>
    <x v="0"/>
  </r>
  <r>
    <s v="L02/070/9/000046/2022"/>
    <d v="2022-01-04T00:00:00"/>
    <d v="2022-01-06T00:00:00"/>
    <x v="2"/>
    <x v="2"/>
    <n v="16036"/>
    <n v="18036"/>
    <x v="1"/>
  </r>
  <r>
    <s v="L01/088/9/000021/2022"/>
    <d v="2022-06-03T00:00:00"/>
    <d v="2022-06-07T00:00:00"/>
    <x v="5"/>
    <x v="0"/>
    <n v="0"/>
    <n v="2000"/>
    <x v="1"/>
  </r>
  <r>
    <s v="L01/070/9/000236/2022"/>
    <d v="2022-06-29T00:00:00"/>
    <d v="2022-07-01T00:00:00"/>
    <x v="2"/>
    <x v="2"/>
    <n v="7000"/>
    <n v="9000"/>
    <x v="1"/>
  </r>
  <r>
    <s v="L01/020/9/000010/2014"/>
    <d v="2014-06-06T00:00:00"/>
    <d v="2014-06-06T00:00:00"/>
    <x v="6"/>
    <x v="5"/>
    <n v="0"/>
    <n v="1960"/>
    <x v="16"/>
  </r>
  <r>
    <s v="L02/070/9/000490/2020"/>
    <d v="2020-07-30T00:00:00"/>
    <d v="2020-07-30T00:00:00"/>
    <x v="2"/>
    <x v="2"/>
    <n v="69510"/>
    <n v="71450"/>
    <x v="0"/>
  </r>
  <r>
    <s v="L01/070/9/001238/2020"/>
    <d v="2020-12-27T00:00:00"/>
    <d v="2020-12-28T00:00:00"/>
    <x v="2"/>
    <x v="2"/>
    <n v="0"/>
    <n v="1872"/>
    <x v="0"/>
  </r>
  <r>
    <s v="L02/088/9/000095/2020"/>
    <d v="2020-07-18T00:00:00"/>
    <d v="2020-07-18T00:00:00"/>
    <x v="5"/>
    <x v="0"/>
    <n v="0"/>
    <n v="1830"/>
    <x v="0"/>
  </r>
  <r>
    <s v="L01/070/9/000849/2020"/>
    <d v="2020-10-29T00:00:00"/>
    <d v="2020-10-29T00:00:00"/>
    <x v="2"/>
    <x v="2"/>
    <n v="0"/>
    <n v="1810"/>
    <x v="0"/>
  </r>
  <r>
    <s v="L02/070/9/000415/2020"/>
    <d v="2020-07-03T00:00:00"/>
    <d v="2020-07-03T00:00:00"/>
    <x v="2"/>
    <x v="2"/>
    <n v="0"/>
    <n v="1808"/>
    <x v="0"/>
  </r>
  <r>
    <s v="L01/070/9/000771/2020"/>
    <d v="2020-10-16T00:00:00"/>
    <d v="2020-10-16T00:00:00"/>
    <x v="2"/>
    <x v="2"/>
    <n v="0"/>
    <n v="1788"/>
    <x v="0"/>
  </r>
  <r>
    <s v="L01/040/9/000010/2018"/>
    <d v="2018-04-28T00:00:00"/>
    <d v="2018-05-02T00:00:00"/>
    <x v="4"/>
    <x v="4"/>
    <n v="0"/>
    <n v="1785"/>
    <x v="8"/>
  </r>
  <r>
    <s v="L01/080/9/000321/2020"/>
    <d v="2020-11-08T00:00:00"/>
    <d v="2020-11-08T00:00:00"/>
    <x v="0"/>
    <x v="0"/>
    <n v="205682"/>
    <n v="207446"/>
    <x v="0"/>
  </r>
  <r>
    <s v="L01/088/9/000038/2020"/>
    <d v="2020-03-30T00:00:00"/>
    <d v="2020-03-30T00:00:00"/>
    <x v="5"/>
    <x v="0"/>
    <n v="0"/>
    <n v="1760"/>
    <x v="0"/>
  </r>
  <r>
    <s v="L05/070/9/000861/2020"/>
    <d v="2020-10-19T00:00:00"/>
    <d v="2020-10-19T00:00:00"/>
    <x v="2"/>
    <x v="2"/>
    <n v="0"/>
    <n v="1750"/>
    <x v="0"/>
  </r>
  <r>
    <s v="L02/070/9/000414/2011"/>
    <d v="2011-11-12T00:00:00"/>
    <d v="2011-11-22T00:00:00"/>
    <x v="2"/>
    <x v="2"/>
    <n v="1740"/>
    <n v="3480"/>
    <x v="7"/>
  </r>
  <r>
    <s v="L01/070/9/000157/2020"/>
    <d v="2020-02-14T00:00:00"/>
    <d v="2020-02-14T00:00:00"/>
    <x v="2"/>
    <x v="2"/>
    <n v="7000"/>
    <n v="8700"/>
    <x v="0"/>
  </r>
  <r>
    <s v="L05/088/9/000093/2020"/>
    <d v="2020-07-12T00:00:00"/>
    <d v="2020-07-12T00:00:00"/>
    <x v="5"/>
    <x v="0"/>
    <n v="8920"/>
    <n v="10590"/>
    <x v="0"/>
  </r>
  <r>
    <s v="L01/088/9/000128/2020"/>
    <d v="2020-09-07T00:00:00"/>
    <d v="2020-09-07T00:00:00"/>
    <x v="5"/>
    <x v="0"/>
    <n v="0"/>
    <n v="1620"/>
    <x v="0"/>
  </r>
  <r>
    <s v="L01/070/9/001252/2020"/>
    <d v="2020-11-20T00:00:00"/>
    <d v="2021-02-04T00:00:00"/>
    <x v="2"/>
    <x v="2"/>
    <n v="0"/>
    <n v="1535.625"/>
    <x v="0"/>
  </r>
  <r>
    <s v="L01/070/9/000286/2020"/>
    <d v="2020-05-07T00:00:00"/>
    <d v="2020-05-07T00:00:00"/>
    <x v="2"/>
    <x v="2"/>
    <n v="0"/>
    <n v="1515"/>
    <x v="0"/>
  </r>
  <r>
    <s v="L01/880/9/000205/2020"/>
    <d v="2020-11-19T00:00:00"/>
    <d v="2020-11-20T00:00:00"/>
    <x v="0"/>
    <x v="0"/>
    <n v="0"/>
    <n v="1510"/>
    <x v="0"/>
  </r>
  <r>
    <s v="L01/080/9/000223/2020"/>
    <d v="2020-09-25T00:00:00"/>
    <d v="2020-09-25T00:00:00"/>
    <x v="0"/>
    <x v="0"/>
    <n v="8550"/>
    <n v="10006"/>
    <x v="0"/>
  </r>
  <r>
    <s v="L01/088/9/000081/2020"/>
    <d v="2020-06-30T00:00:00"/>
    <d v="2020-06-30T00:00:00"/>
    <x v="5"/>
    <x v="0"/>
    <n v="8550"/>
    <n v="10000"/>
    <x v="0"/>
  </r>
  <r>
    <s v="L01/088/9/000094/2020"/>
    <d v="2020-07-09T00:00:00"/>
    <d v="2020-07-09T00:00:00"/>
    <x v="5"/>
    <x v="0"/>
    <n v="0"/>
    <n v="1450"/>
    <x v="0"/>
  </r>
  <r>
    <s v="L01/070/9/000575/2020"/>
    <d v="2020-08-30T00:00:00"/>
    <d v="2020-08-30T00:00:00"/>
    <x v="2"/>
    <x v="2"/>
    <n v="8550"/>
    <n v="10000"/>
    <x v="0"/>
  </r>
  <r>
    <s v="L01/070/9/001040/2020"/>
    <d v="2020-11-10T00:00:00"/>
    <d v="2020-11-10T00:00:00"/>
    <x v="2"/>
    <x v="2"/>
    <n v="101350"/>
    <n v="102800"/>
    <x v="0"/>
  </r>
  <r>
    <s v="L01/087/9/000368/2020"/>
    <d v="2020-11-30T00:00:00"/>
    <d v="2020-12-11T00:00:00"/>
    <x v="0"/>
    <x v="0"/>
    <n v="10208"/>
    <n v="11650"/>
    <x v="0"/>
  </r>
  <r>
    <s v="L01/088/9/000039/2020"/>
    <d v="2020-03-26T00:00:00"/>
    <d v="2020-03-26T00:00:00"/>
    <x v="5"/>
    <x v="0"/>
    <n v="0"/>
    <n v="1414"/>
    <x v="0"/>
  </r>
  <r>
    <s v="L01/700/9/000505/2020"/>
    <d v="2020-08-11T00:00:00"/>
    <d v="2020-08-12T00:00:00"/>
    <x v="2"/>
    <x v="2"/>
    <n v="8590"/>
    <n v="10000"/>
    <x v="0"/>
  </r>
  <r>
    <s v="L01/088/9/000055/2020"/>
    <d v="2020-04-22T00:00:00"/>
    <d v="2020-04-22T00:00:00"/>
    <x v="5"/>
    <x v="0"/>
    <n v="2320"/>
    <n v="3730"/>
    <x v="0"/>
  </r>
  <r>
    <s v="L05/070/9/000592/2020"/>
    <d v="2020-09-02T00:00:00"/>
    <d v="2020-09-02T00:00:00"/>
    <x v="2"/>
    <x v="2"/>
    <n v="0"/>
    <n v="1406"/>
    <x v="0"/>
  </r>
  <r>
    <s v="L01/070/9/001162/2020"/>
    <d v="2020-12-26T00:00:00"/>
    <d v="2020-12-26T00:00:00"/>
    <x v="2"/>
    <x v="2"/>
    <n v="8700"/>
    <n v="10076"/>
    <x v="0"/>
  </r>
  <r>
    <s v="L01/880/9/000178/2020"/>
    <d v="2020-11-07T00:00:00"/>
    <d v="2020-11-09T00:00:00"/>
    <x v="0"/>
    <x v="0"/>
    <n v="8550"/>
    <n v="9910"/>
    <x v="0"/>
  </r>
  <r>
    <s v="L01/070/9/000720/2020"/>
    <d v="2020-10-02T00:00:00"/>
    <d v="2020-10-10T00:00:00"/>
    <x v="2"/>
    <x v="2"/>
    <n v="8550"/>
    <n v="9900"/>
    <x v="0"/>
  </r>
  <r>
    <s v="L01/087/9/000301/2020"/>
    <d v="2020-10-23T00:00:00"/>
    <d v="2020-10-23T00:00:00"/>
    <x v="0"/>
    <x v="0"/>
    <n v="0"/>
    <n v="1308"/>
    <x v="0"/>
  </r>
  <r>
    <s v="L01/088/9/000123/2020"/>
    <d v="2020-09-04T00:00:00"/>
    <d v="2020-09-04T00:00:00"/>
    <x v="5"/>
    <x v="0"/>
    <n v="0"/>
    <n v="1300"/>
    <x v="0"/>
  </r>
  <r>
    <s v="L02/070/9/001041/2020"/>
    <d v="2020-11-29T00:00:00"/>
    <d v="2020-11-29T00:00:00"/>
    <x v="2"/>
    <x v="2"/>
    <n v="0"/>
    <n v="1270"/>
    <x v="0"/>
  </r>
  <r>
    <s v="L01/070/9/001154/2020"/>
    <d v="2020-12-26T00:00:00"/>
    <d v="2020-12-26T00:00:00"/>
    <x v="2"/>
    <x v="2"/>
    <n v="0"/>
    <n v="1252"/>
    <x v="0"/>
  </r>
  <r>
    <s v="L01/088/9/000049/2020"/>
    <d v="2020-04-04T00:00:00"/>
    <d v="2020-04-08T00:00:00"/>
    <x v="5"/>
    <x v="0"/>
    <n v="0"/>
    <n v="1236"/>
    <x v="0"/>
  </r>
  <r>
    <s v="L01/070/9/000564/2020"/>
    <d v="2020-08-12T00:00:00"/>
    <d v="2020-08-12T00:00:00"/>
    <x v="2"/>
    <x v="2"/>
    <n v="8550"/>
    <n v="9770"/>
    <x v="0"/>
  </r>
  <r>
    <s v="L01/088/9/000101/2020"/>
    <d v="2020-08-02T00:00:00"/>
    <d v="2020-08-02T00:00:00"/>
    <x v="5"/>
    <x v="0"/>
    <n v="13794"/>
    <n v="15000"/>
    <x v="0"/>
  </r>
  <r>
    <s v="L05/088/9/000118/2020"/>
    <d v="2020-08-29T00:00:00"/>
    <d v="2020-08-29T00:00:00"/>
    <x v="5"/>
    <x v="0"/>
    <n v="29000"/>
    <n v="30187"/>
    <x v="0"/>
  </r>
  <r>
    <s v="L01/080/9/000381/2020"/>
    <d v="2020-12-13T00:00:00"/>
    <d v="2020-12-13T00:00:00"/>
    <x v="0"/>
    <x v="0"/>
    <n v="0"/>
    <n v="1073"/>
    <x v="0"/>
  </r>
  <r>
    <s v="L01/087/9/000382/2020"/>
    <d v="2020-03-01T00:00:00"/>
    <d v="2020-11-30T00:00:00"/>
    <x v="0"/>
    <x v="0"/>
    <n v="6000"/>
    <n v="7000"/>
    <x v="0"/>
  </r>
  <r>
    <s v="L01/087/9/000241/2020"/>
    <d v="2020-10-14T00:00:00"/>
    <d v="2020-10-15T00:00:00"/>
    <x v="0"/>
    <x v="0"/>
    <n v="0"/>
    <n v="1000"/>
    <x v="0"/>
  </r>
  <r>
    <s v="L01/700/9/000523/2020"/>
    <d v="2020-07-26T00:00:00"/>
    <d v="2020-08-18T00:00:00"/>
    <x v="2"/>
    <x v="2"/>
    <n v="0"/>
    <n v="1000"/>
    <x v="0"/>
  </r>
  <r>
    <s v="L02/087/9/000043/2020"/>
    <d v="2020-03-09T00:00:00"/>
    <d v="2020-03-09T00:00:00"/>
    <x v="0"/>
    <x v="0"/>
    <n v="0"/>
    <n v="1000"/>
    <x v="0"/>
  </r>
  <r>
    <s v="L01/070/9/000183/2020"/>
    <d v="2020-03-18T00:00:00"/>
    <d v="2020-03-18T00:00:00"/>
    <x v="2"/>
    <x v="2"/>
    <n v="0"/>
    <n v="1000"/>
    <x v="0"/>
  </r>
  <r>
    <s v="L01/700/9/000708/2020"/>
    <d v="2020-09-23T00:00:00"/>
    <d v="2020-09-28T00:00:00"/>
    <x v="2"/>
    <x v="2"/>
    <n v="0"/>
    <n v="1000"/>
    <x v="0"/>
  </r>
  <r>
    <s v="L01/700/9/000724/2020"/>
    <d v="2020-10-05T00:00:00"/>
    <d v="2020-10-06T00:00:00"/>
    <x v="2"/>
    <x v="2"/>
    <n v="0"/>
    <n v="1000"/>
    <x v="0"/>
  </r>
  <r>
    <s v="L01/700/9/000774/2020"/>
    <d v="2020-10-14T00:00:00"/>
    <d v="2020-10-19T00:00:00"/>
    <x v="2"/>
    <x v="2"/>
    <n v="0"/>
    <n v="1000"/>
    <x v="0"/>
  </r>
  <r>
    <s v="L01/700/9/000876/2020"/>
    <d v="2020-09-30T00:00:00"/>
    <d v="2020-11-04T00:00:00"/>
    <x v="2"/>
    <x v="2"/>
    <n v="0"/>
    <n v="1000"/>
    <x v="0"/>
  </r>
  <r>
    <s v="L01/700/9/000955/2020"/>
    <d v="2020-09-28T00:00:00"/>
    <d v="2020-11-23T00:00:00"/>
    <x v="2"/>
    <x v="2"/>
    <n v="0"/>
    <n v="1000"/>
    <x v="0"/>
  </r>
  <r>
    <s v="L01/700/9/000222/2020"/>
    <d v="2020-04-17T00:00:00"/>
    <d v="2020-04-20T00:00:00"/>
    <x v="2"/>
    <x v="2"/>
    <n v="0"/>
    <n v="1000"/>
    <x v="0"/>
  </r>
  <r>
    <s v="L01/700/9/000673/2020"/>
    <d v="2020-09-08T00:00:00"/>
    <d v="2020-09-28T00:00:00"/>
    <x v="2"/>
    <x v="2"/>
    <n v="0"/>
    <n v="1000"/>
    <x v="0"/>
  </r>
  <r>
    <s v="L01/800/9/000204/2020"/>
    <d v="2020-09-13T00:00:00"/>
    <d v="2020-09-15T00:00:00"/>
    <x v="2"/>
    <x v="2"/>
    <n v="0"/>
    <n v="1000"/>
    <x v="0"/>
  </r>
  <r>
    <s v="L02/070/9/001204/2020"/>
    <d v="2020-12-27T00:00:00"/>
    <d v="2021-01-04T00:00:00"/>
    <x v="2"/>
    <x v="2"/>
    <n v="12000"/>
    <n v="13000"/>
    <x v="0"/>
  </r>
  <r>
    <s v="L01/087/9/000013/2020"/>
    <d v="2020-02-03T00:00:00"/>
    <d v="2020-02-03T00:00:00"/>
    <x v="0"/>
    <x v="0"/>
    <n v="0"/>
    <n v="1000"/>
    <x v="0"/>
  </r>
  <r>
    <s v="L01/087/9/000020/2020"/>
    <d v="2020-02-12T00:00:00"/>
    <d v="2020-02-12T00:00:00"/>
    <x v="0"/>
    <x v="0"/>
    <n v="0"/>
    <n v="1000"/>
    <x v="0"/>
  </r>
  <r>
    <s v="L01/087/9/000042/2020"/>
    <d v="2020-03-18T00:00:00"/>
    <d v="2020-03-18T00:00:00"/>
    <x v="0"/>
    <x v="0"/>
    <n v="0"/>
    <n v="1000"/>
    <x v="0"/>
  </r>
  <r>
    <s v="L01/087/9/000061/2020"/>
    <d v="2020-04-25T00:00:00"/>
    <d v="2020-04-25T00:00:00"/>
    <x v="0"/>
    <x v="0"/>
    <n v="0"/>
    <n v="1000"/>
    <x v="0"/>
  </r>
  <r>
    <s v="L01/070/9/000247/2020"/>
    <d v="2020-04-25T00:00:00"/>
    <d v="2020-04-25T00:00:00"/>
    <x v="2"/>
    <x v="2"/>
    <n v="0"/>
    <n v="1000"/>
    <x v="0"/>
  </r>
  <r>
    <s v="L02/070/9/000214/2020"/>
    <d v="2020-04-04T00:00:00"/>
    <d v="2020-04-04T00:00:00"/>
    <x v="2"/>
    <x v="2"/>
    <n v="0"/>
    <n v="1000"/>
    <x v="0"/>
  </r>
  <r>
    <s v="L01/087/9/000078/2020"/>
    <d v="2020-05-13T00:00:00"/>
    <d v="2020-05-13T00:00:00"/>
    <x v="0"/>
    <x v="0"/>
    <n v="0"/>
    <n v="1000"/>
    <x v="0"/>
  </r>
  <r>
    <s v="L01/800/9/000082/2020"/>
    <d v="2020-05-23T00:00:00"/>
    <d v="2020-05-23T00:00:00"/>
    <x v="2"/>
    <x v="2"/>
    <n v="0"/>
    <n v="1000"/>
    <x v="0"/>
  </r>
  <r>
    <s v="L01/088/9/000050/2020"/>
    <d v="2020-03-31T00:00:00"/>
    <d v="2020-03-31T00:00:00"/>
    <x v="5"/>
    <x v="0"/>
    <n v="0"/>
    <n v="1000"/>
    <x v="0"/>
  </r>
  <r>
    <s v="L01/088/9/000085/2020"/>
    <d v="2020-07-08T00:00:00"/>
    <d v="2020-07-08T00:00:00"/>
    <x v="5"/>
    <x v="0"/>
    <n v="0"/>
    <n v="1000"/>
    <x v="0"/>
  </r>
  <r>
    <s v="L01/086/9/000129/2020"/>
    <d v="2020-07-09T00:00:00"/>
    <d v="2020-07-09T00:00:00"/>
    <x v="0"/>
    <x v="0"/>
    <n v="0"/>
    <n v="1000"/>
    <x v="0"/>
  </r>
  <r>
    <s v="L01/070/9/000631/2020"/>
    <d v="2020-09-13T00:00:00"/>
    <d v="2020-09-13T00:00:00"/>
    <x v="2"/>
    <x v="2"/>
    <n v="0"/>
    <n v="1000"/>
    <x v="0"/>
  </r>
  <r>
    <s v="L01/086/9/000217/2020"/>
    <d v="2020-09-17T00:00:00"/>
    <d v="2020-09-17T00:00:00"/>
    <x v="0"/>
    <x v="0"/>
    <n v="0"/>
    <n v="1000"/>
    <x v="0"/>
  </r>
  <r>
    <s v="L01/070/9/000654/2020"/>
    <d v="2020-09-16T00:00:00"/>
    <d v="2020-09-16T00:00:00"/>
    <x v="2"/>
    <x v="2"/>
    <n v="0"/>
    <n v="1000"/>
    <x v="0"/>
  </r>
  <r>
    <s v="L01/087/9/000219/2020"/>
    <d v="2020-09-18T00:00:00"/>
    <d v="2020-09-18T00:00:00"/>
    <x v="0"/>
    <x v="0"/>
    <n v="0"/>
    <n v="1000"/>
    <x v="0"/>
  </r>
  <r>
    <s v="L15/070/9/000712/2020"/>
    <d v="2020-10-05T00:00:00"/>
    <d v="2020-10-05T00:00:00"/>
    <x v="2"/>
    <x v="2"/>
    <n v="0"/>
    <n v="1000"/>
    <x v="0"/>
  </r>
  <r>
    <s v="L01/088/9/000058/2020"/>
    <d v="2020-01-25T00:00:00"/>
    <d v="2020-01-25T00:00:00"/>
    <x v="5"/>
    <x v="0"/>
    <n v="0"/>
    <n v="1000"/>
    <x v="0"/>
  </r>
  <r>
    <s v="L01/087/9/000076/2020"/>
    <d v="2020-04-25T00:00:00"/>
    <d v="2020-04-25T00:00:00"/>
    <x v="0"/>
    <x v="0"/>
    <n v="0"/>
    <n v="1000"/>
    <x v="0"/>
  </r>
  <r>
    <s v="L01/070/9/000269/2020"/>
    <d v="2020-05-13T00:00:00"/>
    <d v="2020-05-13T00:00:00"/>
    <x v="2"/>
    <x v="2"/>
    <n v="0"/>
    <n v="1000"/>
    <x v="0"/>
  </r>
  <r>
    <s v="L01/070/9/000294/2020"/>
    <d v="2020-05-26T00:00:00"/>
    <d v="2020-05-26T00:00:00"/>
    <x v="2"/>
    <x v="2"/>
    <n v="0"/>
    <n v="1000"/>
    <x v="0"/>
  </r>
  <r>
    <s v="L02/070/9/000346/2020"/>
    <d v="2020-06-15T00:00:00"/>
    <d v="2020-06-15T00:00:00"/>
    <x v="2"/>
    <x v="2"/>
    <n v="0"/>
    <n v="1000"/>
    <x v="0"/>
  </r>
  <r>
    <s v="L01/070/9/000349/2020"/>
    <d v="2020-06-16T00:00:00"/>
    <d v="2020-06-16T00:00:00"/>
    <x v="2"/>
    <x v="2"/>
    <n v="0"/>
    <n v="1000"/>
    <x v="0"/>
  </r>
  <r>
    <s v="L02/070/9/000347/2020"/>
    <d v="2020-06-17T00:00:00"/>
    <d v="2020-06-17T00:00:00"/>
    <x v="2"/>
    <x v="2"/>
    <n v="0"/>
    <n v="1000"/>
    <x v="0"/>
  </r>
  <r>
    <s v="L01/080/9/000108/2020"/>
    <d v="2020-06-26T00:00:00"/>
    <d v="2020-06-26T00:00:00"/>
    <x v="0"/>
    <x v="0"/>
    <n v="0"/>
    <n v="1000"/>
    <x v="0"/>
  </r>
  <r>
    <s v="L01/080/9/000110/2020"/>
    <d v="2020-06-20T00:00:00"/>
    <d v="2020-06-20T00:00:00"/>
    <x v="0"/>
    <x v="0"/>
    <n v="0"/>
    <n v="1000"/>
    <x v="0"/>
  </r>
  <r>
    <s v="L01/070/9/000373/2020"/>
    <d v="2020-06-27T00:00:00"/>
    <d v="2020-06-27T00:00:00"/>
    <x v="2"/>
    <x v="2"/>
    <n v="0"/>
    <n v="1000"/>
    <x v="0"/>
  </r>
  <r>
    <s v="L01/070/9/000399/2020"/>
    <d v="2020-07-04T00:00:00"/>
    <d v="2020-07-04T00:00:00"/>
    <x v="2"/>
    <x v="2"/>
    <n v="0"/>
    <n v="1000"/>
    <x v="0"/>
  </r>
  <r>
    <s v="L01/070/9/000413/2020"/>
    <d v="2020-05-02T00:00:00"/>
    <d v="2020-05-02T00:00:00"/>
    <x v="2"/>
    <x v="2"/>
    <n v="0"/>
    <n v="1000"/>
    <x v="0"/>
  </r>
  <r>
    <s v="L01/080/9/000119/2020"/>
    <d v="2020-04-28T00:00:00"/>
    <d v="2020-04-28T00:00:00"/>
    <x v="0"/>
    <x v="0"/>
    <n v="0"/>
    <n v="1000"/>
    <x v="0"/>
  </r>
  <r>
    <s v="L02/070/9/000428/2020"/>
    <d v="2020-07-11T00:00:00"/>
    <d v="2020-07-11T00:00:00"/>
    <x v="2"/>
    <x v="2"/>
    <n v="0"/>
    <n v="1000"/>
    <x v="0"/>
  </r>
  <r>
    <s v="L01/070/9/000429/2020"/>
    <d v="2020-07-12T00:00:00"/>
    <d v="2020-07-12T00:00:00"/>
    <x v="2"/>
    <x v="2"/>
    <n v="0"/>
    <n v="1000"/>
    <x v="0"/>
  </r>
  <r>
    <s v="L01/070/9/000432/2020"/>
    <d v="2020-07-13T00:00:00"/>
    <d v="2020-07-13T00:00:00"/>
    <x v="2"/>
    <x v="2"/>
    <n v="0"/>
    <n v="1000"/>
    <x v="0"/>
  </r>
  <r>
    <s v="L15/088/9/000089/2020"/>
    <d v="2020-07-13T00:00:00"/>
    <d v="2020-07-13T00:00:00"/>
    <x v="5"/>
    <x v="0"/>
    <n v="-1000"/>
    <n v="0"/>
    <x v="0"/>
  </r>
  <r>
    <s v="L01/070/9/000438/2020"/>
    <d v="2020-07-11T00:00:00"/>
    <d v="2020-07-11T00:00:00"/>
    <x v="2"/>
    <x v="2"/>
    <n v="0"/>
    <n v="1000"/>
    <x v="0"/>
  </r>
  <r>
    <s v="L01/070/9/000454/2020"/>
    <d v="2020-07-07T00:00:00"/>
    <d v="2020-07-07T00:00:00"/>
    <x v="2"/>
    <x v="2"/>
    <n v="0"/>
    <n v="1000"/>
    <x v="0"/>
  </r>
  <r>
    <s v="L01/088/9/000100/2020"/>
    <d v="2020-07-30T00:00:00"/>
    <d v="2020-07-30T00:00:00"/>
    <x v="5"/>
    <x v="0"/>
    <n v="0"/>
    <n v="1000"/>
    <x v="0"/>
  </r>
  <r>
    <s v="L02/070/9/000562/2020"/>
    <d v="2020-08-21T00:00:00"/>
    <d v="2020-08-21T00:00:00"/>
    <x v="2"/>
    <x v="2"/>
    <n v="0"/>
    <n v="1000"/>
    <x v="0"/>
  </r>
  <r>
    <s v="L01/070/9/000563/2020"/>
    <d v="2020-08-21T00:00:00"/>
    <d v="2020-08-21T00:00:00"/>
    <x v="2"/>
    <x v="2"/>
    <n v="0"/>
    <n v="1000"/>
    <x v="0"/>
  </r>
  <r>
    <s v="L01/080/9/000118/2020"/>
    <d v="2020-08-20T00:00:00"/>
    <d v="2020-08-20T00:00:00"/>
    <x v="0"/>
    <x v="0"/>
    <n v="0"/>
    <n v="1000"/>
    <x v="0"/>
  </r>
  <r>
    <s v="L01/080/9/000186/2020"/>
    <d v="2020-08-14T00:00:00"/>
    <d v="2020-08-14T00:00:00"/>
    <x v="0"/>
    <x v="0"/>
    <n v="0"/>
    <n v="1000"/>
    <x v="0"/>
  </r>
  <r>
    <s v="L02/070/9/000571/2020"/>
    <d v="2020-08-14T00:00:00"/>
    <d v="2020-08-14T00:00:00"/>
    <x v="2"/>
    <x v="2"/>
    <n v="0"/>
    <n v="1000"/>
    <x v="0"/>
  </r>
  <r>
    <s v="L01/084/9/000117/2020"/>
    <d v="2020-08-24T00:00:00"/>
    <d v="2020-08-24T00:00:00"/>
    <x v="0"/>
    <x v="0"/>
    <n v="0"/>
    <n v="1000"/>
    <x v="0"/>
  </r>
  <r>
    <s v="L01/070/9/000588/2020"/>
    <d v="2020-09-03T00:00:00"/>
    <d v="2020-09-03T00:00:00"/>
    <x v="2"/>
    <x v="2"/>
    <n v="0"/>
    <n v="1000"/>
    <x v="0"/>
  </r>
  <r>
    <s v="L01/070/9/000603/2020"/>
    <d v="2020-09-05T00:00:00"/>
    <d v="2020-09-05T00:00:00"/>
    <x v="2"/>
    <x v="2"/>
    <n v="0"/>
    <n v="1000"/>
    <x v="0"/>
  </r>
  <r>
    <s v="L01/070/9/000607/2020"/>
    <d v="2020-09-06T00:00:00"/>
    <d v="2020-09-06T00:00:00"/>
    <x v="2"/>
    <x v="2"/>
    <n v="0"/>
    <n v="1000"/>
    <x v="0"/>
  </r>
  <r>
    <s v="L01/070/9/000621/2020"/>
    <d v="2020-09-06T00:00:00"/>
    <d v="2020-09-06T00:00:00"/>
    <x v="2"/>
    <x v="2"/>
    <n v="0"/>
    <n v="1000"/>
    <x v="0"/>
  </r>
  <r>
    <s v="L01/070/9/000629/2020"/>
    <d v="2020-09-13T00:00:00"/>
    <d v="2020-09-13T00:00:00"/>
    <x v="2"/>
    <x v="2"/>
    <n v="8550"/>
    <n v="9550"/>
    <x v="0"/>
  </r>
  <r>
    <s v="L02/070/9/000658/2020"/>
    <d v="2020-09-22T00:00:00"/>
    <d v="2020-09-22T00:00:00"/>
    <x v="2"/>
    <x v="2"/>
    <n v="0"/>
    <n v="1000"/>
    <x v="0"/>
  </r>
  <r>
    <s v="L01/070/9/000662/2020"/>
    <d v="2020-09-24T00:00:00"/>
    <d v="2020-09-24T00:00:00"/>
    <x v="2"/>
    <x v="2"/>
    <n v="0"/>
    <n v="1000"/>
    <x v="0"/>
  </r>
  <r>
    <s v="L01/070/9/000073/2020"/>
    <d v="2020-01-22T00:00:00"/>
    <d v="2020-01-22T00:00:00"/>
    <x v="2"/>
    <x v="2"/>
    <n v="0"/>
    <n v="1000"/>
    <x v="0"/>
  </r>
  <r>
    <s v="L01/070/9/000696/2020"/>
    <d v="2020-09-29T00:00:00"/>
    <d v="2020-09-29T00:00:00"/>
    <x v="2"/>
    <x v="2"/>
    <n v="0"/>
    <n v="1000"/>
    <x v="0"/>
  </r>
  <r>
    <s v="L01/070/9/000734/2020"/>
    <d v="2020-10-11T00:00:00"/>
    <d v="2020-10-11T00:00:00"/>
    <x v="2"/>
    <x v="2"/>
    <n v="6270"/>
    <n v="7270"/>
    <x v="0"/>
  </r>
  <r>
    <s v="L01/070/9/000743/2020"/>
    <d v="2020-09-05T00:00:00"/>
    <d v="2020-09-05T00:00:00"/>
    <x v="2"/>
    <x v="2"/>
    <n v="0"/>
    <n v="1000"/>
    <x v="0"/>
  </r>
  <r>
    <s v="L01/070/9/000757/2020"/>
    <d v="2020-10-12T00:00:00"/>
    <d v="2020-10-12T00:00:00"/>
    <x v="2"/>
    <x v="2"/>
    <n v="0"/>
    <n v="1000"/>
    <x v="0"/>
  </r>
  <r>
    <s v="L01/070/9/000788/2020"/>
    <d v="2020-10-12T00:00:00"/>
    <d v="2020-10-12T00:00:00"/>
    <x v="2"/>
    <x v="2"/>
    <n v="12190"/>
    <n v="13190"/>
    <x v="0"/>
  </r>
  <r>
    <s v="L01/070/9/000098/2020"/>
    <d v="2020-02-05T00:00:00"/>
    <d v="2020-02-05T00:00:00"/>
    <x v="2"/>
    <x v="2"/>
    <n v="0"/>
    <n v="1000"/>
    <x v="0"/>
  </r>
  <r>
    <s v="L01/070/9/000840/2020"/>
    <d v="2020-10-22T00:00:00"/>
    <d v="2020-10-22T00:00:00"/>
    <x v="2"/>
    <x v="2"/>
    <n v="0"/>
    <n v="1000"/>
    <x v="0"/>
  </r>
  <r>
    <s v="L01/070/9/000841/2020"/>
    <d v="2020-10-19T00:00:00"/>
    <d v="2020-10-19T00:00:00"/>
    <x v="2"/>
    <x v="2"/>
    <n v="0"/>
    <n v="1000"/>
    <x v="0"/>
  </r>
  <r>
    <s v="L01/070/9/000863/2020"/>
    <d v="2020-11-02T00:00:00"/>
    <d v="2020-11-02T00:00:00"/>
    <x v="2"/>
    <x v="2"/>
    <n v="0"/>
    <n v="1000"/>
    <x v="0"/>
  </r>
  <r>
    <s v="L15/070/9/000875/2020"/>
    <d v="2020-10-31T00:00:00"/>
    <d v="2020-10-31T00:00:00"/>
    <x v="2"/>
    <x v="2"/>
    <n v="0"/>
    <n v="1000"/>
    <x v="0"/>
  </r>
  <r>
    <s v="L01/070/9/000891/2020"/>
    <d v="2020-11-05T00:00:00"/>
    <d v="2020-11-05T00:00:00"/>
    <x v="2"/>
    <x v="2"/>
    <n v="0"/>
    <n v="1000"/>
    <x v="0"/>
  </r>
  <r>
    <s v="L01/070/9/000905/2020"/>
    <d v="2020-10-17T00:00:00"/>
    <d v="2020-10-17T00:00:00"/>
    <x v="2"/>
    <x v="2"/>
    <n v="0"/>
    <n v="1000"/>
    <x v="0"/>
  </r>
  <r>
    <s v="L02/070/9/000919/2020"/>
    <d v="2020-11-10T00:00:00"/>
    <d v="2020-11-10T00:00:00"/>
    <x v="2"/>
    <x v="2"/>
    <n v="0"/>
    <n v="1000"/>
    <x v="0"/>
  </r>
  <r>
    <s v="L02/087/9/000026/2020"/>
    <d v="2020-02-25T00:00:00"/>
    <d v="2020-02-25T00:00:00"/>
    <x v="0"/>
    <x v="0"/>
    <n v="0"/>
    <n v="1000"/>
    <x v="0"/>
  </r>
  <r>
    <s v="L01/070/9/000930/2020"/>
    <d v="2020-10-31T00:00:00"/>
    <d v="2020-10-31T00:00:00"/>
    <x v="2"/>
    <x v="2"/>
    <n v="0"/>
    <n v="1000"/>
    <x v="0"/>
  </r>
  <r>
    <s v="L01/070/9/000966/2020"/>
    <d v="2020-11-23T00:00:00"/>
    <d v="2020-11-23T00:00:00"/>
    <x v="2"/>
    <x v="2"/>
    <n v="0"/>
    <n v="1000"/>
    <x v="0"/>
  </r>
  <r>
    <s v="L01/070/9/000967/2020"/>
    <d v="2020-10-17T00:00:00"/>
    <d v="2020-10-17T00:00:00"/>
    <x v="2"/>
    <x v="2"/>
    <n v="0"/>
    <n v="1000"/>
    <x v="0"/>
  </r>
  <r>
    <s v="L01/070/9/000982/2020"/>
    <d v="2020-07-24T00:00:00"/>
    <d v="2020-07-24T00:00:00"/>
    <x v="2"/>
    <x v="2"/>
    <n v="0"/>
    <n v="1000"/>
    <x v="0"/>
  </r>
  <r>
    <s v="L01/070/9/001060/2020"/>
    <d v="2020-12-05T00:00:00"/>
    <d v="2020-12-05T00:00:00"/>
    <x v="2"/>
    <x v="2"/>
    <n v="0"/>
    <n v="1000"/>
    <x v="0"/>
  </r>
  <r>
    <s v="L01/070/9/001021/2020"/>
    <d v="2020-07-25T00:00:00"/>
    <d v="2020-07-25T00:00:00"/>
    <x v="2"/>
    <x v="2"/>
    <n v="0"/>
    <n v="1000"/>
    <x v="0"/>
  </r>
  <r>
    <s v="L01/070/9/000141/2020"/>
    <d v="2020-03-09T00:00:00"/>
    <d v="2020-03-09T00:00:00"/>
    <x v="2"/>
    <x v="2"/>
    <n v="0"/>
    <n v="1000"/>
    <x v="0"/>
  </r>
  <r>
    <s v="L01/070/9/001105/2020"/>
    <d v="2020-12-17T00:00:00"/>
    <d v="2020-12-17T00:00:00"/>
    <x v="2"/>
    <x v="2"/>
    <n v="0"/>
    <n v="1000"/>
    <x v="0"/>
  </r>
  <r>
    <s v="L01/070/9/000800/2020"/>
    <d v="2020-10-18T00:00:00"/>
    <d v="2020-10-18T00:00:00"/>
    <x v="2"/>
    <x v="2"/>
    <n v="0"/>
    <n v="1000"/>
    <x v="0"/>
  </r>
  <r>
    <s v="L01/070/9/000929/2020"/>
    <d v="2020-11-17T00:00:00"/>
    <d v="2020-11-17T00:00:00"/>
    <x v="2"/>
    <x v="2"/>
    <n v="0"/>
    <n v="1000"/>
    <x v="0"/>
  </r>
  <r>
    <s v="L01/070/9/000946/2020"/>
    <d v="2020-11-23T00:00:00"/>
    <d v="2020-11-23T00:00:00"/>
    <x v="2"/>
    <x v="2"/>
    <n v="0"/>
    <n v="1000"/>
    <x v="0"/>
  </r>
  <r>
    <s v="L01/070/9/000960/2020"/>
    <d v="2020-10-23T00:00:00"/>
    <d v="2020-10-23T00:00:00"/>
    <x v="2"/>
    <x v="2"/>
    <n v="0"/>
    <n v="1000"/>
    <x v="0"/>
  </r>
  <r>
    <s v="L01/070/9/001223/2020"/>
    <d v="2020-12-30T00:00:00"/>
    <d v="2021-01-26T00:00:00"/>
    <x v="2"/>
    <x v="2"/>
    <n v="0"/>
    <n v="1000"/>
    <x v="0"/>
  </r>
  <r>
    <s v="L01/041/9/000001/2018"/>
    <d v="2018-07-01T00:00:00"/>
    <d v="2018-08-20T00:00:00"/>
    <x v="4"/>
    <x v="4"/>
    <n v="0"/>
    <n v="1000"/>
    <x v="8"/>
  </r>
  <r>
    <s v="L01/080/9/000014/2020"/>
    <d v="2020-01-31T00:00:00"/>
    <d v="2020-02-05T00:00:00"/>
    <x v="0"/>
    <x v="0"/>
    <n v="0"/>
    <n v="1000"/>
    <x v="0"/>
  </r>
  <r>
    <s v="L01/110/9/000009/2020"/>
    <d v="2020-04-17T00:00:00"/>
    <d v="2020-04-18T00:00:00"/>
    <x v="1"/>
    <x v="1"/>
    <n v="0"/>
    <n v="1000"/>
    <x v="0"/>
  </r>
  <r>
    <s v="L01/110/9/000011/2020"/>
    <d v="2020-04-25T00:00:00"/>
    <d v="2020-04-27T00:00:00"/>
    <x v="1"/>
    <x v="1"/>
    <n v="0"/>
    <n v="1000"/>
    <x v="0"/>
  </r>
  <r>
    <s v="L01/800/9/000104/2020"/>
    <d v="2020-06-13T00:00:00"/>
    <d v="2020-06-22T00:00:00"/>
    <x v="0"/>
    <x v="0"/>
    <n v="0"/>
    <n v="1000"/>
    <x v="0"/>
  </r>
  <r>
    <s v="L01/070/9/000997/2020"/>
    <d v="2020-11-27T00:00:00"/>
    <d v="2020-12-03T00:00:00"/>
    <x v="2"/>
    <x v="2"/>
    <n v="0"/>
    <n v="1000"/>
    <x v="0"/>
  </r>
  <r>
    <s v="L01/070/9/000001/2022"/>
    <d v="2022-01-02T00:00:00"/>
    <d v="2022-01-03T00:00:00"/>
    <x v="2"/>
    <x v="2"/>
    <n v="0"/>
    <n v="1000"/>
    <x v="1"/>
  </r>
  <r>
    <s v="L02/070/9/000282/2022"/>
    <d v="2022-08-28T00:00:00"/>
    <d v="2022-09-02T00:00:00"/>
    <x v="2"/>
    <x v="2"/>
    <n v="7000"/>
    <n v="8000"/>
    <x v="1"/>
  </r>
  <r>
    <s v="L01/088/9/000260/2020"/>
    <d v="2020-11-15T00:00:00"/>
    <d v="2020-11-15T00:00:00"/>
    <x v="5"/>
    <x v="0"/>
    <n v="8550"/>
    <n v="9536"/>
    <x v="0"/>
  </r>
  <r>
    <s v="L01/088/9/000065/2020"/>
    <d v="2020-06-08T00:00:00"/>
    <d v="2020-06-08T00:00:00"/>
    <x v="5"/>
    <x v="0"/>
    <n v="57500"/>
    <n v="58450"/>
    <x v="0"/>
  </r>
  <r>
    <s v="L01/088/9/000174/2020"/>
    <d v="2020-11-04T00:00:00"/>
    <d v="2020-11-04T00:00:00"/>
    <x v="5"/>
    <x v="0"/>
    <n v="118050"/>
    <n v="119000"/>
    <x v="0"/>
  </r>
  <r>
    <s v="L15/070/9/000209/2020"/>
    <d v="2020-04-03T00:00:00"/>
    <d v="2020-04-03T00:00:00"/>
    <x v="2"/>
    <x v="2"/>
    <n v="0"/>
    <n v="940"/>
    <x v="0"/>
  </r>
  <r>
    <s v="L01/070/9/000706/2020"/>
    <d v="2020-09-30T00:00:00"/>
    <d v="2020-09-30T00:00:00"/>
    <x v="2"/>
    <x v="2"/>
    <n v="12190"/>
    <n v="13130"/>
    <x v="0"/>
  </r>
  <r>
    <s v="L01/088/9/000252/2020"/>
    <d v="2020-11-29T00:00:00"/>
    <d v="2020-11-29T00:00:00"/>
    <x v="5"/>
    <x v="0"/>
    <n v="0"/>
    <n v="924"/>
    <x v="0"/>
  </r>
  <r>
    <s v="L02/070/9/000058/2020"/>
    <d v="2020-02-03T00:00:00"/>
    <d v="2020-02-03T00:00:00"/>
    <x v="2"/>
    <x v="2"/>
    <n v="0"/>
    <n v="920"/>
    <x v="0"/>
  </r>
  <r>
    <s v="L01/080/9/000338/2020"/>
    <d v="2020-11-24T00:00:00"/>
    <d v="2020-11-24T00:00:00"/>
    <x v="0"/>
    <x v="0"/>
    <n v="0"/>
    <n v="910"/>
    <x v="0"/>
  </r>
  <r>
    <s v="L01/700/9/001185/2020"/>
    <d v="2020-12-25T00:00:00"/>
    <d v="2021-01-06T00:00:00"/>
    <x v="2"/>
    <x v="2"/>
    <n v="14120"/>
    <n v="15000"/>
    <x v="0"/>
  </r>
  <r>
    <s v="L01/110/9/000077/2020"/>
    <d v="2020-04-21T00:00:00"/>
    <d v="2021-10-28T00:00:00"/>
    <x v="1"/>
    <x v="1"/>
    <n v="5000"/>
    <n v="5865"/>
    <x v="0"/>
  </r>
  <r>
    <s v="L01/070/9/001222/2020"/>
    <d v="2020-12-27T00:00:00"/>
    <d v="2020-12-30T00:00:00"/>
    <x v="2"/>
    <x v="2"/>
    <n v="0"/>
    <n v="852"/>
    <x v="0"/>
  </r>
  <r>
    <s v="L01/087/9/000126/2020"/>
    <d v="2020-06-25T00:00:00"/>
    <d v="2020-06-25T00:00:00"/>
    <x v="0"/>
    <x v="0"/>
    <n v="11151"/>
    <n v="12000"/>
    <x v="0"/>
  </r>
  <r>
    <s v="L01/070/9/000350/2020"/>
    <d v="2020-06-16T00:00:00"/>
    <d v="2020-06-16T00:00:00"/>
    <x v="2"/>
    <x v="2"/>
    <n v="8000"/>
    <n v="8842"/>
    <x v="0"/>
  </r>
  <r>
    <s v="L01/040/9/000009/2018"/>
    <d v="2018-09-23T00:00:00"/>
    <d v="2018-09-24T00:00:00"/>
    <x v="4"/>
    <x v="4"/>
    <n v="0"/>
    <n v="841.38"/>
    <x v="8"/>
  </r>
  <r>
    <s v="L01/070/9/000208/2022"/>
    <d v="2022-04-21T00:00:00"/>
    <d v="2022-06-02T00:00:00"/>
    <x v="2"/>
    <x v="2"/>
    <n v="9240"/>
    <n v="10070"/>
    <x v="1"/>
  </r>
  <r>
    <s v="L01/070/9/000560/2020"/>
    <d v="2020-08-22T00:00:00"/>
    <d v="2020-08-22T00:00:00"/>
    <x v="2"/>
    <x v="2"/>
    <n v="0"/>
    <n v="820"/>
    <x v="0"/>
  </r>
  <r>
    <s v="L01/070/9/000657/2020"/>
    <d v="2020-09-19T00:00:00"/>
    <d v="2020-09-22T00:00:00"/>
    <x v="2"/>
    <x v="2"/>
    <n v="0"/>
    <n v="810"/>
    <x v="0"/>
  </r>
  <r>
    <s v="L01/088/9/000261/2020"/>
    <d v="2020-12-07T00:00:00"/>
    <d v="2020-12-07T00:00:00"/>
    <x v="5"/>
    <x v="0"/>
    <n v="0"/>
    <n v="790"/>
    <x v="0"/>
  </r>
  <r>
    <s v="L02/070/9/000600/2020"/>
    <d v="2020-09-04T00:00:00"/>
    <d v="2020-09-04T00:00:00"/>
    <x v="2"/>
    <x v="2"/>
    <n v="0"/>
    <n v="760"/>
    <x v="0"/>
  </r>
  <r>
    <s v="L01/070/9/000376/2020"/>
    <d v="2020-06-26T00:00:00"/>
    <d v="2020-06-26T00:00:00"/>
    <x v="2"/>
    <x v="2"/>
    <n v="8550"/>
    <n v="9290"/>
    <x v="0"/>
  </r>
  <r>
    <s v="L01/070/9/000479/2020"/>
    <d v="2020-07-20T00:00:00"/>
    <d v="2020-07-20T00:00:00"/>
    <x v="2"/>
    <x v="2"/>
    <n v="13260"/>
    <n v="14000"/>
    <x v="0"/>
  </r>
  <r>
    <s v="L01/040/9/000008/2014"/>
    <d v="2014-08-28T00:00:00"/>
    <d v="2014-08-28T00:00:00"/>
    <x v="4"/>
    <x v="4"/>
    <n v="0"/>
    <n v="739"/>
    <x v="16"/>
  </r>
  <r>
    <s v="L01/070/9/000885/2020"/>
    <d v="2020-10-28T00:00:00"/>
    <d v="2020-10-28T00:00:00"/>
    <x v="2"/>
    <x v="2"/>
    <n v="8550"/>
    <n v="9284"/>
    <x v="0"/>
  </r>
  <r>
    <s v="L01/700/9/000418/2020"/>
    <d v="2020-07-04T00:00:00"/>
    <d v="2020-07-09T00:00:00"/>
    <x v="2"/>
    <x v="2"/>
    <n v="6270"/>
    <n v="7000"/>
    <x v="0"/>
  </r>
  <r>
    <s v="L01/700/9/000773/2020"/>
    <d v="2020-10-15T00:00:00"/>
    <d v="2020-10-21T00:00:00"/>
    <x v="2"/>
    <x v="2"/>
    <n v="6270"/>
    <n v="7000"/>
    <x v="0"/>
  </r>
  <r>
    <s v="L01/880/9/000170/2020"/>
    <d v="2020-08-11T00:00:00"/>
    <d v="2020-08-12T00:00:00"/>
    <x v="0"/>
    <x v="0"/>
    <n v="0"/>
    <n v="730"/>
    <x v="0"/>
  </r>
  <r>
    <s v="L01/070/9/000473/2020"/>
    <d v="2020-07-08T00:00:00"/>
    <d v="2020-07-08T00:00:00"/>
    <x v="2"/>
    <x v="2"/>
    <n v="6270"/>
    <n v="7000"/>
    <x v="0"/>
  </r>
  <r>
    <s v="L01/070/9/000721/2020"/>
    <d v="2020-10-03T00:00:00"/>
    <d v="2020-10-03T00:00:00"/>
    <x v="2"/>
    <x v="2"/>
    <n v="6270"/>
    <n v="7000"/>
    <x v="0"/>
  </r>
  <r>
    <s v="L01/070/9/000748/2020"/>
    <d v="2020-10-07T00:00:00"/>
    <d v="2020-10-07T00:00:00"/>
    <x v="2"/>
    <x v="2"/>
    <n v="6270"/>
    <n v="7000"/>
    <x v="0"/>
  </r>
  <r>
    <s v="L01/070/9/000818/2020"/>
    <d v="2020-10-23T00:00:00"/>
    <d v="2020-10-23T00:00:00"/>
    <x v="2"/>
    <x v="2"/>
    <n v="0"/>
    <n v="730"/>
    <x v="0"/>
  </r>
  <r>
    <s v="L01/070/9/000826/2020"/>
    <d v="2020-10-25T00:00:00"/>
    <d v="2020-10-25T00:00:00"/>
    <x v="2"/>
    <x v="2"/>
    <n v="6270"/>
    <n v="7000"/>
    <x v="0"/>
  </r>
  <r>
    <s v="L01/080/9/000308/2020"/>
    <d v="2020-10-31T00:00:00"/>
    <d v="2020-10-31T00:00:00"/>
    <x v="0"/>
    <x v="0"/>
    <n v="0"/>
    <n v="730"/>
    <x v="0"/>
  </r>
  <r>
    <s v="L01/080/9/000350/2020"/>
    <d v="2020-11-08T00:00:00"/>
    <d v="2020-11-08T00:00:00"/>
    <x v="0"/>
    <x v="0"/>
    <n v="6270"/>
    <n v="7000"/>
    <x v="0"/>
  </r>
  <r>
    <s v="L01/070/9/001034/2020"/>
    <d v="2020-12-04T00:00:00"/>
    <d v="2020-12-04T00:00:00"/>
    <x v="2"/>
    <x v="2"/>
    <n v="0"/>
    <n v="730"/>
    <x v="0"/>
  </r>
  <r>
    <s v="L01/070/9/001109/2020"/>
    <d v="2020-12-09T00:00:00"/>
    <d v="2020-12-09T00:00:00"/>
    <x v="2"/>
    <x v="2"/>
    <n v="6270"/>
    <n v="7000"/>
    <x v="0"/>
  </r>
  <r>
    <s v="L01/070/9/000714/2020"/>
    <d v="2020-09-26T00:00:00"/>
    <d v="2020-09-26T00:00:00"/>
    <x v="2"/>
    <x v="2"/>
    <n v="6280"/>
    <n v="7000"/>
    <x v="0"/>
  </r>
  <r>
    <s v="L01/088/9/000190/2020"/>
    <d v="2020-11-17T00:00:00"/>
    <d v="2020-11-17T00:00:00"/>
    <x v="5"/>
    <x v="0"/>
    <n v="0"/>
    <n v="720"/>
    <x v="0"/>
  </r>
  <r>
    <s v="L01/700/9/000956/2020"/>
    <d v="2020-11-17T00:00:00"/>
    <d v="2020-11-20T00:00:00"/>
    <x v="2"/>
    <x v="2"/>
    <n v="0"/>
    <n v="700"/>
    <x v="0"/>
  </r>
  <r>
    <s v="L01/070/9/000697/2020"/>
    <d v="2020-09-30T00:00:00"/>
    <d v="2020-09-30T00:00:00"/>
    <x v="2"/>
    <x v="2"/>
    <n v="8590"/>
    <n v="9281"/>
    <x v="0"/>
  </r>
  <r>
    <s v="L01/070/9/000882/2020"/>
    <d v="2020-11-07T00:00:00"/>
    <d v="2020-11-07T00:00:00"/>
    <x v="2"/>
    <x v="2"/>
    <n v="8550"/>
    <n v="9240"/>
    <x v="0"/>
  </r>
  <r>
    <s v="L01/070/9/000633/2020"/>
    <d v="2020-09-14T00:00:00"/>
    <d v="2020-09-14T00:00:00"/>
    <x v="2"/>
    <x v="2"/>
    <n v="6270"/>
    <n v="6950"/>
    <x v="0"/>
  </r>
  <r>
    <s v="L01/088/9/000056/2020"/>
    <d v="2020-04-30T00:00:00"/>
    <d v="2020-04-30T00:00:00"/>
    <x v="5"/>
    <x v="0"/>
    <n v="0"/>
    <n v="650"/>
    <x v="0"/>
  </r>
  <r>
    <s v="L05/070/9/000637/2020"/>
    <d v="2020-09-07T00:00:00"/>
    <d v="2020-09-07T00:00:00"/>
    <x v="2"/>
    <x v="2"/>
    <n v="9210"/>
    <n v="9860"/>
    <x v="0"/>
  </r>
  <r>
    <s v="L01/700/9/001127/2020"/>
    <d v="2020-12-14T00:00:00"/>
    <d v="2020-12-15T00:00:00"/>
    <x v="2"/>
    <x v="2"/>
    <n v="0"/>
    <n v="644"/>
    <x v="0"/>
  </r>
  <r>
    <s v="L01/070/9/000530/2020"/>
    <d v="2020-08-18T00:00:00"/>
    <d v="2020-08-18T00:00:00"/>
    <x v="2"/>
    <x v="2"/>
    <n v="8231"/>
    <n v="8869"/>
    <x v="0"/>
  </r>
  <r>
    <s v="L01/070/9/000793/2020"/>
    <d v="2020-10-16T00:00:00"/>
    <d v="2020-10-16T00:00:00"/>
    <x v="2"/>
    <x v="2"/>
    <n v="6370"/>
    <n v="7000"/>
    <x v="0"/>
  </r>
  <r>
    <s v="L01/070/9/000846/2020"/>
    <d v="2020-10-29T00:00:00"/>
    <d v="2020-10-29T00:00:00"/>
    <x v="2"/>
    <x v="2"/>
    <n v="2370"/>
    <n v="3000"/>
    <x v="0"/>
  </r>
  <r>
    <s v="L01/021/9/000002/2020"/>
    <d v="2020-09-23T00:00:00"/>
    <d v="2020-09-24T00:00:00"/>
    <x v="6"/>
    <x v="5"/>
    <n v="0"/>
    <n v="627.19700000004002"/>
    <x v="0"/>
  </r>
  <r>
    <s v="L02/070/9/000152/2020"/>
    <d v="2020-03-05T00:00:00"/>
    <d v="2020-03-05T00:00:00"/>
    <x v="2"/>
    <x v="2"/>
    <n v="0"/>
    <n v="620"/>
    <x v="0"/>
  </r>
  <r>
    <s v="L01/088/9/000016/2020"/>
    <d v="2020-02-23T00:00:00"/>
    <d v="2020-02-23T00:00:00"/>
    <x v="5"/>
    <x v="0"/>
    <n v="0"/>
    <n v="620"/>
    <x v="0"/>
  </r>
  <r>
    <s v="L01/070/9/001003/2020"/>
    <d v="2020-11-28T00:00:00"/>
    <d v="2020-11-28T00:00:00"/>
    <x v="2"/>
    <x v="2"/>
    <n v="6380"/>
    <n v="7000"/>
    <x v="0"/>
  </r>
  <r>
    <s v="L01/070/9/001116/2020"/>
    <d v="2020-12-19T00:00:00"/>
    <d v="2020-12-19T00:00:00"/>
    <x v="2"/>
    <x v="2"/>
    <n v="6380"/>
    <n v="7000"/>
    <x v="0"/>
  </r>
  <r>
    <s v="L01/088/9/000027/2020"/>
    <d v="2020-03-08T00:00:00"/>
    <d v="2020-03-08T00:00:00"/>
    <x v="5"/>
    <x v="0"/>
    <n v="0"/>
    <n v="620"/>
    <x v="0"/>
  </r>
  <r>
    <s v="L01/070/9/001110/2020"/>
    <d v="2020-12-06T00:00:00"/>
    <d v="2020-12-06T00:00:00"/>
    <x v="2"/>
    <x v="2"/>
    <n v="6380"/>
    <n v="7000"/>
    <x v="0"/>
  </r>
  <r>
    <s v="L01/070/9/001221/2020"/>
    <d v="2020-12-24T00:00:00"/>
    <d v="2020-12-25T00:00:00"/>
    <x v="2"/>
    <x v="2"/>
    <n v="0"/>
    <n v="620"/>
    <x v="0"/>
  </r>
  <r>
    <s v="L01/088/9/000007/2020"/>
    <d v="2020-01-20T00:00:00"/>
    <d v="2020-01-20T00:00:00"/>
    <x v="5"/>
    <x v="0"/>
    <n v="0"/>
    <n v="608"/>
    <x v="0"/>
  </r>
  <r>
    <s v="L01/070/9/000426/2020"/>
    <d v="2020-07-06T00:00:00"/>
    <d v="2020-07-06T00:00:00"/>
    <x v="2"/>
    <x v="2"/>
    <n v="60420"/>
    <n v="61000"/>
    <x v="0"/>
  </r>
  <r>
    <s v="L01/070/9/000920/2020"/>
    <d v="2020-11-09T00:00:00"/>
    <d v="2020-11-09T00:00:00"/>
    <x v="2"/>
    <x v="2"/>
    <n v="15435"/>
    <n v="16000"/>
    <x v="0"/>
  </r>
  <r>
    <s v="L15/070/9/000029/2020"/>
    <d v="2020-01-14T00:00:00"/>
    <d v="2020-01-14T00:00:00"/>
    <x v="2"/>
    <x v="2"/>
    <n v="0"/>
    <n v="552"/>
    <x v="0"/>
  </r>
  <r>
    <s v="L01/070/9/000590/2020"/>
    <d v="2020-09-03T00:00:00"/>
    <d v="2020-09-03T00:00:00"/>
    <x v="2"/>
    <x v="2"/>
    <n v="99500"/>
    <n v="100050"/>
    <x v="0"/>
  </r>
  <r>
    <s v="L01/021/9/000001/2017"/>
    <d v="2017-03-15T00:00:00"/>
    <d v="2017-04-05T00:00:00"/>
    <x v="6"/>
    <x v="5"/>
    <n v="0"/>
    <n v="531.08000000000004"/>
    <x v="10"/>
  </r>
  <r>
    <s v="L01/070/9/000134/2020"/>
    <d v="2020-02-27T00:00:00"/>
    <d v="2020-02-27T00:00:00"/>
    <x v="2"/>
    <x v="2"/>
    <n v="4000"/>
    <n v="4528"/>
    <x v="0"/>
  </r>
  <r>
    <s v="L02/070/9/000212/2016"/>
    <d v="2016-09-20T00:00:00"/>
    <d v="2016-09-27T00:00:00"/>
    <x v="2"/>
    <x v="2"/>
    <n v="0"/>
    <n v="522"/>
    <x v="15"/>
  </r>
  <r>
    <s v="L01/880/9/000191/2020"/>
    <d v="2020-11-10T00:00:00"/>
    <d v="2020-11-16T00:00:00"/>
    <x v="0"/>
    <x v="0"/>
    <n v="0"/>
    <n v="506"/>
    <x v="0"/>
  </r>
  <r>
    <s v="L01/700/9/000690/2020"/>
    <d v="2020-09-28T00:00:00"/>
    <d v="2020-09-28T00:00:00"/>
    <x v="2"/>
    <x v="2"/>
    <n v="0"/>
    <n v="500"/>
    <x v="0"/>
  </r>
  <r>
    <s v="L01/070/9/000709/2020"/>
    <d v="2020-09-29T00:00:00"/>
    <d v="2020-09-29T00:00:00"/>
    <x v="2"/>
    <x v="2"/>
    <n v="120500"/>
    <n v="121000"/>
    <x v="0"/>
  </r>
  <r>
    <s v="L01/110/9/000010/2020"/>
    <d v="2020-03-19T00:00:00"/>
    <d v="2020-04-23T00:00:00"/>
    <x v="1"/>
    <x v="1"/>
    <n v="0"/>
    <n v="500"/>
    <x v="0"/>
  </r>
  <r>
    <s v="L01/070/9/000146/2020"/>
    <d v="2020-03-08T00:00:00"/>
    <d v="2020-03-10T00:00:00"/>
    <x v="2"/>
    <x v="2"/>
    <n v="5500"/>
    <n v="6000"/>
    <x v="0"/>
  </r>
  <r>
    <s v="L01/070/9/000123/2022"/>
    <d v="2022-03-22T00:00:00"/>
    <d v="2022-03-28T00:00:00"/>
    <x v="2"/>
    <x v="2"/>
    <n v="0"/>
    <n v="500"/>
    <x v="1"/>
  </r>
  <r>
    <s v="L01/070/9/000173/2022"/>
    <d v="2022-03-14T00:00:00"/>
    <d v="2022-04-27T00:00:00"/>
    <x v="2"/>
    <x v="2"/>
    <n v="0"/>
    <n v="500"/>
    <x v="1"/>
  </r>
  <r>
    <s v="L02/080/9/000048/2022"/>
    <d v="2022-12-16T00:00:00"/>
    <d v="2023-01-11T00:00:00"/>
    <x v="0"/>
    <x v="0"/>
    <n v="0"/>
    <n v="500"/>
    <x v="1"/>
  </r>
  <r>
    <s v="L01/800/9/000351/2020"/>
    <d v="2020-11-28T00:00:00"/>
    <d v="2020-12-03T00:00:00"/>
    <x v="2"/>
    <x v="2"/>
    <n v="8590"/>
    <n v="9082"/>
    <x v="0"/>
  </r>
  <r>
    <s v="L01/070/9/000153/2020"/>
    <d v="2020-03-09T00:00:00"/>
    <d v="2020-03-09T00:00:00"/>
    <x v="2"/>
    <x v="2"/>
    <n v="0"/>
    <n v="490"/>
    <x v="0"/>
  </r>
  <r>
    <s v="L01/080/9/000415/2020"/>
    <d v="2020-12-31T00:00:00"/>
    <d v="2021-02-02T00:00:00"/>
    <x v="0"/>
    <x v="0"/>
    <n v="0"/>
    <n v="488"/>
    <x v="0"/>
  </r>
  <r>
    <s v="L01/087/9/000012/2020"/>
    <d v="2020-01-31T00:00:00"/>
    <d v="2020-01-31T00:00:00"/>
    <x v="0"/>
    <x v="0"/>
    <n v="0"/>
    <n v="472"/>
    <x v="0"/>
  </r>
  <r>
    <s v="L01/087/9/000158/2020"/>
    <d v="2020-08-05T00:00:00"/>
    <d v="2020-08-09T00:00:00"/>
    <x v="0"/>
    <x v="0"/>
    <n v="12540"/>
    <n v="13000"/>
    <x v="0"/>
  </r>
  <r>
    <s v="L01/700/9/000276/2020"/>
    <d v="2020-05-18T00:00:00"/>
    <d v="2020-05-18T00:00:00"/>
    <x v="2"/>
    <x v="2"/>
    <n v="86000"/>
    <n v="86450"/>
    <x v="0"/>
  </r>
  <r>
    <s v="L01/070/9/000257/2020"/>
    <d v="2020-02-14T00:00:00"/>
    <d v="2020-02-14T00:00:00"/>
    <x v="2"/>
    <x v="2"/>
    <n v="0"/>
    <n v="450"/>
    <x v="0"/>
  </r>
  <r>
    <s v="L15/088/9/000103/2020"/>
    <d v="2020-07-21T00:00:00"/>
    <d v="2020-07-21T00:00:00"/>
    <x v="5"/>
    <x v="0"/>
    <n v="18000"/>
    <n v="18450"/>
    <x v="0"/>
  </r>
  <r>
    <s v="L01/070/9/000921/2020"/>
    <d v="2020-11-15T00:00:00"/>
    <d v="2020-11-15T00:00:00"/>
    <x v="2"/>
    <x v="2"/>
    <n v="8550"/>
    <n v="9000"/>
    <x v="0"/>
  </r>
  <r>
    <s v="L01/052/9/000006/2020"/>
    <d v="2020-12-30T00:00:00"/>
    <d v="2022-01-07T00:00:00"/>
    <x v="3"/>
    <x v="3"/>
    <n v="0"/>
    <n v="445"/>
    <x v="0"/>
  </r>
  <r>
    <s v="L01/040/9/000001/2019"/>
    <d v="2019-01-15T00:00:00"/>
    <d v="2019-01-17T00:00:00"/>
    <x v="4"/>
    <x v="4"/>
    <n v="0"/>
    <n v="431.29"/>
    <x v="4"/>
  </r>
  <r>
    <s v="L01/070/9/001045/2020"/>
    <d v="2020-12-07T00:00:00"/>
    <d v="2020-12-07T00:00:00"/>
    <x v="2"/>
    <x v="2"/>
    <n v="0"/>
    <n v="430"/>
    <x v="0"/>
  </r>
  <r>
    <s v="L01/087/9/000022/2020"/>
    <d v="2020-02-05T00:00:00"/>
    <d v="2020-02-05T00:00:00"/>
    <x v="0"/>
    <x v="0"/>
    <n v="0"/>
    <n v="420"/>
    <x v="0"/>
  </r>
  <r>
    <s v="L01/070/9/000106/2022"/>
    <d v="2022-03-13T00:00:00"/>
    <d v="2022-03-14T00:00:00"/>
    <x v="2"/>
    <x v="2"/>
    <n v="0"/>
    <n v="400"/>
    <x v="1"/>
  </r>
  <r>
    <s v="L01/020/9/000013/2013"/>
    <d v="2013-07-01T00:00:00"/>
    <d v="2013-07-01T00:00:00"/>
    <x v="6"/>
    <x v="5"/>
    <n v="0"/>
    <n v="370"/>
    <x v="5"/>
  </r>
  <r>
    <s v="L01/080/9/000150/2010"/>
    <d v="2010-11-23T00:00:00"/>
    <d v="2010-11-26T00:00:00"/>
    <x v="0"/>
    <x v="0"/>
    <n v="0"/>
    <n v="360"/>
    <x v="6"/>
  </r>
  <r>
    <s v="L01/021/9/000001/2020"/>
    <d v="2020-07-09T00:00:00"/>
    <d v="2020-07-13T00:00:00"/>
    <x v="6"/>
    <x v="5"/>
    <n v="0"/>
    <n v="348.7"/>
    <x v="0"/>
  </r>
  <r>
    <s v="L01/087/9/000035/2020"/>
    <d v="2020-03-11T00:00:00"/>
    <d v="2020-03-12T00:00:00"/>
    <x v="0"/>
    <x v="0"/>
    <n v="0"/>
    <n v="340"/>
    <x v="0"/>
  </r>
  <r>
    <s v="L01/070/9/001242/2020"/>
    <d v="2020-12-23T00:00:00"/>
    <d v="2021-01-11T00:00:00"/>
    <x v="2"/>
    <x v="2"/>
    <n v="0"/>
    <n v="340"/>
    <x v="0"/>
  </r>
  <r>
    <s v="L01/087/9/000116/2020"/>
    <d v="2020-06-28T00:00:00"/>
    <d v="2020-07-01T00:00:00"/>
    <x v="0"/>
    <x v="0"/>
    <n v="0"/>
    <n v="327"/>
    <x v="0"/>
  </r>
  <r>
    <s v="L01/062/9/000012/2020"/>
    <d v="2020-02-20T00:00:00"/>
    <d v="2020-08-07T00:00:00"/>
    <x v="3"/>
    <x v="3"/>
    <n v="0"/>
    <n v="314"/>
    <x v="0"/>
  </r>
  <r>
    <s v="L05/070/9/000989/2020"/>
    <d v="2020-11-22T00:00:00"/>
    <d v="2020-11-22T00:00:00"/>
    <x v="2"/>
    <x v="2"/>
    <n v="0"/>
    <n v="310"/>
    <x v="0"/>
  </r>
  <r>
    <s v="L01/070/9/001227/2020"/>
    <d v="2020-12-18T00:00:00"/>
    <d v="2021-01-16T00:00:00"/>
    <x v="2"/>
    <x v="2"/>
    <n v="0"/>
    <n v="300"/>
    <x v="0"/>
  </r>
  <r>
    <s v="L01/070/9/000218/2020"/>
    <d v="2020-03-28T00:00:00"/>
    <d v="2020-03-28T00:00:00"/>
    <x v="2"/>
    <x v="2"/>
    <n v="0"/>
    <n v="298"/>
    <x v="0"/>
  </r>
  <r>
    <s v="L02/088/9/000096/2020"/>
    <d v="2020-07-27T00:00:00"/>
    <d v="2020-07-27T00:00:00"/>
    <x v="5"/>
    <x v="0"/>
    <n v="6750"/>
    <n v="7000"/>
    <x v="0"/>
  </r>
  <r>
    <s v="L01/087/9/000009/2020"/>
    <d v="2020-01-28T00:00:00"/>
    <d v="2020-01-29T00:00:00"/>
    <x v="0"/>
    <x v="0"/>
    <n v="0"/>
    <n v="240"/>
    <x v="0"/>
  </r>
  <r>
    <s v="L01/070/9/000698/2020"/>
    <d v="2020-09-26T00:00:00"/>
    <d v="2020-09-26T00:00:00"/>
    <x v="2"/>
    <x v="2"/>
    <n v="8270"/>
    <n v="8504"/>
    <x v="0"/>
  </r>
  <r>
    <s v="L01/040/9/000001/2018"/>
    <d v="2018-02-06T00:00:00"/>
    <d v="2018-02-07T00:00:00"/>
    <x v="4"/>
    <x v="4"/>
    <n v="0"/>
    <n v="233.3"/>
    <x v="8"/>
  </r>
  <r>
    <s v="L05/070/9/000132/2022"/>
    <d v="2022-03-18T00:00:00"/>
    <d v="2022-03-30T00:00:00"/>
    <x v="2"/>
    <x v="2"/>
    <n v="39360"/>
    <n v="39592"/>
    <x v="1"/>
  </r>
  <r>
    <s v="L05/070/9/000203/2020"/>
    <d v="2020-04-07T00:00:00"/>
    <d v="2020-04-07T00:00:00"/>
    <x v="2"/>
    <x v="2"/>
    <n v="6270"/>
    <n v="6500"/>
    <x v="0"/>
  </r>
  <r>
    <s v="L01/070/9/000766/2020"/>
    <d v="2020-10-11T00:00:00"/>
    <d v="2020-10-11T00:00:00"/>
    <x v="2"/>
    <x v="2"/>
    <n v="6270"/>
    <n v="6500"/>
    <x v="0"/>
  </r>
  <r>
    <s v="L01/080/9/000222/2020"/>
    <d v="2020-09-27T00:00:00"/>
    <d v="2020-09-27T00:00:00"/>
    <x v="0"/>
    <x v="0"/>
    <n v="0"/>
    <n v="219"/>
    <x v="0"/>
  </r>
  <r>
    <s v="L02/070/9/000725/2020"/>
    <d v="2020-09-23T00:00:00"/>
    <d v="2020-09-23T00:00:00"/>
    <x v="2"/>
    <x v="2"/>
    <n v="0"/>
    <n v="210"/>
    <x v="0"/>
  </r>
  <r>
    <s v="L01/087/9/000371/2020"/>
    <d v="2020-11-06T00:00:00"/>
    <d v="2020-12-08T00:00:00"/>
    <x v="0"/>
    <x v="0"/>
    <n v="0"/>
    <n v="200"/>
    <x v="0"/>
  </r>
  <r>
    <s v="L02/088/9/000070/2020"/>
    <d v="2020-06-13T00:00:00"/>
    <d v="2020-06-13T00:00:00"/>
    <x v="5"/>
    <x v="0"/>
    <n v="0"/>
    <n v="190"/>
    <x v="0"/>
  </r>
  <r>
    <s v="L01/088/9/000082/2020"/>
    <d v="2020-06-26T00:00:00"/>
    <d v="2020-06-26T00:00:00"/>
    <x v="5"/>
    <x v="0"/>
    <n v="0"/>
    <n v="190"/>
    <x v="0"/>
  </r>
  <r>
    <s v="L01/087/9/000093/2020"/>
    <d v="2020-06-06T00:00:00"/>
    <d v="2020-06-06T00:00:00"/>
    <x v="0"/>
    <x v="0"/>
    <n v="0"/>
    <n v="180"/>
    <x v="0"/>
  </r>
  <r>
    <s v="L01/070/9/000377/2020"/>
    <d v="2020-06-25T00:00:00"/>
    <d v="2020-06-25T00:00:00"/>
    <x v="2"/>
    <x v="2"/>
    <n v="43000"/>
    <n v="43168"/>
    <x v="0"/>
  </r>
  <r>
    <s v="L05/070/9/000759/2020"/>
    <d v="2020-10-03T00:00:00"/>
    <d v="2020-10-03T00:00:00"/>
    <x v="2"/>
    <x v="2"/>
    <n v="0"/>
    <n v="152"/>
    <x v="0"/>
  </r>
  <r>
    <s v="L01/040/9/000011/2017"/>
    <d v="2017-12-01T00:00:00"/>
    <d v="2017-12-05T00:00:00"/>
    <x v="4"/>
    <x v="4"/>
    <n v="0"/>
    <n v="143"/>
    <x v="10"/>
  </r>
  <r>
    <s v="L01/088/9/000152/2020"/>
    <d v="2020-10-02T00:00:00"/>
    <d v="2020-10-02T00:00:00"/>
    <x v="5"/>
    <x v="0"/>
    <n v="0"/>
    <n v="136"/>
    <x v="0"/>
  </r>
  <r>
    <s v="L01/088/9/000051/2020"/>
    <d v="2020-04-06T00:00:00"/>
    <d v="2020-04-06T00:00:00"/>
    <x v="5"/>
    <x v="0"/>
    <n v="0"/>
    <n v="130"/>
    <x v="0"/>
  </r>
  <r>
    <s v="L01/088/9/000052/2020"/>
    <d v="2020-04-14T00:00:00"/>
    <d v="2020-04-14T00:00:00"/>
    <x v="5"/>
    <x v="0"/>
    <n v="0"/>
    <n v="130"/>
    <x v="0"/>
  </r>
  <r>
    <s v="L01/880/9/000029/2020"/>
    <d v="2020-02-22T00:00:00"/>
    <d v="2020-02-22T00:00:00"/>
    <x v="0"/>
    <x v="0"/>
    <n v="0"/>
    <n v="120"/>
    <x v="0"/>
  </r>
  <r>
    <s v="L01/070/9/000731/2020"/>
    <d v="2020-10-08T00:00:00"/>
    <d v="2020-10-08T00:00:00"/>
    <x v="2"/>
    <x v="2"/>
    <n v="8550"/>
    <n v="8670"/>
    <x v="0"/>
  </r>
  <r>
    <s v="L01/700/9/000453/2020"/>
    <d v="2020-07-18T00:00:00"/>
    <d v="2020-07-24T00:00:00"/>
    <x v="2"/>
    <x v="2"/>
    <n v="0"/>
    <n v="100"/>
    <x v="0"/>
  </r>
  <r>
    <s v="L01/700/9/001144/2020"/>
    <d v="2020-12-23T00:00:00"/>
    <d v="2020-12-24T00:00:00"/>
    <x v="2"/>
    <x v="2"/>
    <n v="0"/>
    <n v="100"/>
    <x v="0"/>
  </r>
  <r>
    <s v="L01/070/9/000191/2020"/>
    <d v="2020-03-25T00:00:00"/>
    <d v="2020-03-25T00:00:00"/>
    <x v="2"/>
    <x v="2"/>
    <n v="0"/>
    <n v="100"/>
    <x v="0"/>
  </r>
  <r>
    <s v="L01/088/9/000006/2020"/>
    <d v="2020-01-19T00:00:00"/>
    <d v="2020-01-19T00:00:00"/>
    <x v="5"/>
    <x v="0"/>
    <n v="0"/>
    <n v="100"/>
    <x v="0"/>
  </r>
  <r>
    <s v="L01/088/9/000009/2020"/>
    <d v="2020-01-27T00:00:00"/>
    <d v="2020-01-27T00:00:00"/>
    <x v="5"/>
    <x v="0"/>
    <n v="0"/>
    <n v="100"/>
    <x v="0"/>
  </r>
  <r>
    <s v="L01/070/9/000253/2020"/>
    <d v="2020-05-04T00:00:00"/>
    <d v="2020-05-04T00:00:00"/>
    <x v="2"/>
    <x v="2"/>
    <n v="0"/>
    <n v="100"/>
    <x v="0"/>
  </r>
  <r>
    <s v="L01/070/9/000272/2020"/>
    <d v="2020-05-10T00:00:00"/>
    <d v="2020-05-10T00:00:00"/>
    <x v="2"/>
    <x v="2"/>
    <n v="0"/>
    <n v="100"/>
    <x v="0"/>
  </r>
  <r>
    <s v="L15/070/9/000382/2020"/>
    <d v="2020-06-30T00:00:00"/>
    <d v="2020-06-30T00:00:00"/>
    <x v="2"/>
    <x v="2"/>
    <n v="0"/>
    <n v="100"/>
    <x v="0"/>
  </r>
  <r>
    <s v="L01/088/9/000002/2020"/>
    <d v="2020-01-06T00:00:00"/>
    <d v="2020-01-06T00:00:00"/>
    <x v="5"/>
    <x v="0"/>
    <n v="0"/>
    <n v="100"/>
    <x v="0"/>
  </r>
  <r>
    <s v="L01/070/9/000040/2020"/>
    <d v="2020-01-14T00:00:00"/>
    <d v="2020-01-14T00:00:00"/>
    <x v="2"/>
    <x v="2"/>
    <n v="0"/>
    <n v="100"/>
    <x v="0"/>
  </r>
  <r>
    <s v="L01/088/9/000017/2020"/>
    <d v="2020-02-08T00:00:00"/>
    <d v="2020-02-08T00:00:00"/>
    <x v="5"/>
    <x v="0"/>
    <n v="0"/>
    <n v="100"/>
    <x v="0"/>
  </r>
  <r>
    <s v="L01/070/9/000279/2020"/>
    <d v="2020-05-16T00:00:00"/>
    <d v="2020-05-19T00:00:00"/>
    <x v="2"/>
    <x v="2"/>
    <n v="0"/>
    <n v="100"/>
    <x v="0"/>
  </r>
  <r>
    <s v="L05/070/9/000225/2020"/>
    <d v="2020-04-17T00:00:00"/>
    <d v="2020-04-22T00:00:00"/>
    <x v="2"/>
    <x v="2"/>
    <n v="0"/>
    <n v="90"/>
    <x v="0"/>
  </r>
  <r>
    <s v="L01/080/9/000146/2020"/>
    <d v="2020-07-24T00:00:00"/>
    <d v="2020-07-24T00:00:00"/>
    <x v="0"/>
    <x v="0"/>
    <n v="7410"/>
    <n v="7500"/>
    <x v="0"/>
  </r>
  <r>
    <s v="L02/070/9/000947/2020"/>
    <d v="2020-11-11T00:00:00"/>
    <d v="2020-11-11T00:00:00"/>
    <x v="2"/>
    <x v="2"/>
    <n v="0"/>
    <n v="90"/>
    <x v="0"/>
  </r>
  <r>
    <s v="L01/070/9/001051/2020"/>
    <d v="2020-12-12T00:00:00"/>
    <d v="2020-12-12T00:00:00"/>
    <x v="2"/>
    <x v="2"/>
    <n v="910"/>
    <n v="1000"/>
    <x v="0"/>
  </r>
  <r>
    <s v="L01/062/9/000006/2020"/>
    <d v="2020-01-28T00:00:00"/>
    <d v="2020-02-05T00:00:00"/>
    <x v="3"/>
    <x v="3"/>
    <n v="0"/>
    <n v="80"/>
    <x v="0"/>
  </r>
  <r>
    <s v="L01/040/9/000013/2017"/>
    <d v="2017-12-28T00:00:00"/>
    <d v="2018-01-29T00:00:00"/>
    <x v="4"/>
    <x v="4"/>
    <n v="0"/>
    <n v="75.599999999999994"/>
    <x v="10"/>
  </r>
  <r>
    <s v="L01/700/9/001016/2020"/>
    <d v="2020-11-27T00:00:00"/>
    <d v="2020-12-11T00:00:00"/>
    <x v="2"/>
    <x v="2"/>
    <n v="0"/>
    <n v="70"/>
    <x v="0"/>
  </r>
  <r>
    <s v="L01/070/9/000242/2020"/>
    <d v="2020-05-05T00:00:00"/>
    <d v="2020-05-05T00:00:00"/>
    <x v="2"/>
    <x v="2"/>
    <n v="8550"/>
    <n v="8620"/>
    <x v="0"/>
  </r>
  <r>
    <s v="L01/080/9/000179/2020"/>
    <d v="2020-08-19T00:00:00"/>
    <d v="2020-08-19T00:00:00"/>
    <x v="0"/>
    <x v="0"/>
    <n v="2000"/>
    <n v="2070"/>
    <x v="0"/>
  </r>
  <r>
    <s v="L01/088/9/000175/2020"/>
    <d v="2020-11-06T00:00:00"/>
    <d v="2020-11-06T00:00:00"/>
    <x v="5"/>
    <x v="0"/>
    <n v="8550"/>
    <n v="8620"/>
    <x v="0"/>
  </r>
  <r>
    <s v="L02/070/9/000384/2020"/>
    <d v="2020-06-27T00:00:00"/>
    <d v="2020-06-27T00:00:00"/>
    <x v="2"/>
    <x v="2"/>
    <n v="0"/>
    <n v="62"/>
    <x v="0"/>
  </r>
  <r>
    <s v="L01/087/9/000049/2020"/>
    <d v="2020-03-19T00:00:00"/>
    <d v="2020-03-19T00:00:00"/>
    <x v="0"/>
    <x v="0"/>
    <n v="0"/>
    <n v="60"/>
    <x v="0"/>
  </r>
  <r>
    <s v="L02/070/9/000035/2020"/>
    <d v="2020-01-20T00:00:00"/>
    <d v="2020-01-20T00:00:00"/>
    <x v="2"/>
    <x v="2"/>
    <n v="0"/>
    <n v="60"/>
    <x v="0"/>
  </r>
  <r>
    <s v="L01/040/9/000005/2015"/>
    <d v="2015-04-22T00:00:00"/>
    <d v="2015-04-22T00:00:00"/>
    <x v="4"/>
    <x v="4"/>
    <n v="0"/>
    <n v="59.39"/>
    <x v="3"/>
  </r>
  <r>
    <s v="L01/087/9/000148/2020"/>
    <d v="2020-07-24T00:00:00"/>
    <d v="2020-07-24T00:00:00"/>
    <x v="0"/>
    <x v="0"/>
    <n v="0"/>
    <n v="58"/>
    <x v="0"/>
  </r>
  <r>
    <s v="L01/087/9/000067/2020"/>
    <d v="2020-04-27T00:00:00"/>
    <d v="2020-05-04T00:00:00"/>
    <x v="0"/>
    <x v="0"/>
    <n v="0"/>
    <n v="50"/>
    <x v="0"/>
  </r>
  <r>
    <s v="L01/700/9/000392/2020"/>
    <d v="2020-06-30T00:00:00"/>
    <d v="2020-07-01T00:00:00"/>
    <x v="2"/>
    <x v="2"/>
    <n v="8590"/>
    <n v="8640"/>
    <x v="0"/>
  </r>
  <r>
    <s v="L01/088/9/000076/2020"/>
    <d v="2020-06-19T00:00:00"/>
    <d v="2020-06-20T00:00:00"/>
    <x v="5"/>
    <x v="0"/>
    <n v="0"/>
    <n v="50"/>
    <x v="0"/>
  </r>
  <r>
    <s v="L01/080/9/000059/2020"/>
    <d v="2020-04-19T00:00:00"/>
    <d v="2020-04-19T00:00:00"/>
    <x v="0"/>
    <x v="0"/>
    <n v="0"/>
    <n v="50"/>
    <x v="0"/>
  </r>
  <r>
    <s v="L01/070/9/000383/2020"/>
    <d v="2020-06-20T00:00:00"/>
    <d v="2020-06-20T00:00:00"/>
    <x v="2"/>
    <x v="2"/>
    <n v="8550"/>
    <n v="8600"/>
    <x v="0"/>
  </r>
  <r>
    <s v="L01/070/9/000644/2020"/>
    <d v="2020-09-14T00:00:00"/>
    <d v="2020-09-14T00:00:00"/>
    <x v="2"/>
    <x v="2"/>
    <n v="8550"/>
    <n v="8600"/>
    <x v="0"/>
  </r>
  <r>
    <s v="L01/070/9/000243/2020"/>
    <d v="2020-04-23T00:00:00"/>
    <d v="2020-04-23T00:00:00"/>
    <x v="2"/>
    <x v="2"/>
    <n v="0"/>
    <n v="50"/>
    <x v="0"/>
  </r>
  <r>
    <s v="L01/080/9/000068/2020"/>
    <d v="2020-04-23T00:00:00"/>
    <d v="2020-04-23T00:00:00"/>
    <x v="0"/>
    <x v="0"/>
    <n v="-50"/>
    <n v="0"/>
    <x v="0"/>
  </r>
  <r>
    <s v="L01/080/9/000066/2020"/>
    <d v="2020-04-09T00:00:00"/>
    <d v="2020-04-09T00:00:00"/>
    <x v="0"/>
    <x v="0"/>
    <n v="0"/>
    <n v="50"/>
    <x v="0"/>
  </r>
  <r>
    <s v="L01/088/9/000092/2020"/>
    <d v="2020-07-18T00:00:00"/>
    <d v="2020-07-18T00:00:00"/>
    <x v="5"/>
    <x v="0"/>
    <n v="0"/>
    <n v="50"/>
    <x v="0"/>
  </r>
  <r>
    <s v="L01/070/9/000504/2020"/>
    <d v="2020-08-08T00:00:00"/>
    <d v="2020-08-08T00:00:00"/>
    <x v="2"/>
    <x v="2"/>
    <n v="0"/>
    <n v="50"/>
    <x v="0"/>
  </r>
  <r>
    <s v="L02/088/9/000121/2020"/>
    <d v="2020-09-02T00:00:00"/>
    <d v="2020-09-02T00:00:00"/>
    <x v="5"/>
    <x v="0"/>
    <n v="0"/>
    <n v="50"/>
    <x v="0"/>
  </r>
  <r>
    <s v="L01/700/9/000539/2020"/>
    <d v="2020-08-19T00:00:00"/>
    <d v="2020-08-21T00:00:00"/>
    <x v="2"/>
    <x v="2"/>
    <n v="0"/>
    <n v="50"/>
    <x v="0"/>
  </r>
  <r>
    <s v="L01/087/9/000085/2020"/>
    <d v="2020-05-11T00:00:00"/>
    <d v="2020-05-11T00:00:00"/>
    <x v="0"/>
    <x v="0"/>
    <n v="0"/>
    <n v="49"/>
    <x v="0"/>
  </r>
  <r>
    <s v="L01/020/9/000003/2014"/>
    <d v="2014-04-07T00:00:00"/>
    <d v="2014-04-07T00:00:00"/>
    <x v="6"/>
    <x v="5"/>
    <n v="0"/>
    <n v="43"/>
    <x v="16"/>
  </r>
  <r>
    <s v="L02/070/9/000162/2020"/>
    <d v="2020-03-09T00:00:00"/>
    <d v="2020-03-09T00:00:00"/>
    <x v="2"/>
    <x v="2"/>
    <n v="0"/>
    <n v="40"/>
    <x v="0"/>
  </r>
  <r>
    <s v="L01/080/9/000047/2020"/>
    <d v="2020-03-22T00:00:00"/>
    <d v="2020-03-22T00:00:00"/>
    <x v="0"/>
    <x v="0"/>
    <n v="0"/>
    <n v="40"/>
    <x v="0"/>
  </r>
  <r>
    <s v="L01/088/9/000022/2020"/>
    <d v="2020-03-06T00:00:00"/>
    <d v="2020-03-06T00:00:00"/>
    <x v="5"/>
    <x v="0"/>
    <n v="0"/>
    <n v="40"/>
    <x v="0"/>
  </r>
  <r>
    <s v="L02/088/9/000071/2020"/>
    <d v="2020-06-12T00:00:00"/>
    <d v="2020-06-12T00:00:00"/>
    <x v="5"/>
    <x v="0"/>
    <n v="0"/>
    <n v="40"/>
    <x v="0"/>
  </r>
  <r>
    <s v="L05/070/9/000104/2020"/>
    <d v="2020-02-14T00:00:00"/>
    <d v="2020-02-14T00:00:00"/>
    <x v="2"/>
    <x v="2"/>
    <n v="3080"/>
    <n v="3120"/>
    <x v="0"/>
  </r>
  <r>
    <s v="L02/070/9/000126/2020"/>
    <d v="2020-02-29T00:00:00"/>
    <d v="2020-02-29T00:00:00"/>
    <x v="2"/>
    <x v="2"/>
    <n v="0"/>
    <n v="40"/>
    <x v="0"/>
  </r>
  <r>
    <s v="L01/070/9/000132/2020"/>
    <d v="2020-03-04T00:00:00"/>
    <d v="2020-03-04T00:00:00"/>
    <x v="2"/>
    <x v="2"/>
    <n v="0"/>
    <n v="40"/>
    <x v="0"/>
  </r>
  <r>
    <s v="L01/880/9/000246/2020"/>
    <d v="2020-11-25T00:00:00"/>
    <d v="2020-11-30T00:00:00"/>
    <x v="0"/>
    <x v="0"/>
    <n v="0"/>
    <n v="36"/>
    <x v="0"/>
  </r>
  <r>
    <s v="L01/062/9/000001/2020"/>
    <d v="2020-01-04T00:00:00"/>
    <d v="2020-01-07T00:00:00"/>
    <x v="3"/>
    <x v="3"/>
    <n v="13965"/>
    <n v="14000"/>
    <x v="0"/>
  </r>
  <r>
    <s v="L01/020/9/000009/2017"/>
    <d v="2017-07-14T00:00:00"/>
    <d v="2019-03-19T00:00:00"/>
    <x v="6"/>
    <x v="5"/>
    <n v="0"/>
    <n v="30.4"/>
    <x v="10"/>
  </r>
  <r>
    <s v="L01/700/9/000167/2020"/>
    <d v="2020-03-14T00:00:00"/>
    <d v="2020-03-17T00:00:00"/>
    <x v="2"/>
    <x v="2"/>
    <n v="0"/>
    <n v="30"/>
    <x v="0"/>
  </r>
  <r>
    <s v="L01/070/9/000192/2020"/>
    <d v="2020-03-27T00:00:00"/>
    <d v="2020-03-27T00:00:00"/>
    <x v="2"/>
    <x v="2"/>
    <n v="0"/>
    <n v="30"/>
    <x v="0"/>
  </r>
  <r>
    <s v="L01/070/9/000215/2020"/>
    <d v="2020-04-03T00:00:00"/>
    <d v="2020-04-03T00:00:00"/>
    <x v="2"/>
    <x v="2"/>
    <n v="6270"/>
    <n v="6300"/>
    <x v="0"/>
  </r>
  <r>
    <s v="L01/070/9/000302/2020"/>
    <d v="2020-05-30T00:00:00"/>
    <d v="2020-05-30T00:00:00"/>
    <x v="2"/>
    <x v="2"/>
    <n v="0"/>
    <n v="30"/>
    <x v="0"/>
  </r>
  <r>
    <s v="L01/080/9/000172/2020"/>
    <d v="2020-08-12T00:00:00"/>
    <d v="2020-08-12T00:00:00"/>
    <x v="0"/>
    <x v="0"/>
    <n v="6270"/>
    <n v="6300"/>
    <x v="0"/>
  </r>
  <r>
    <s v="L01/070/9/000551/2020"/>
    <d v="2020-08-21T00:00:00"/>
    <d v="2020-08-21T00:00:00"/>
    <x v="2"/>
    <x v="2"/>
    <n v="0"/>
    <n v="30"/>
    <x v="0"/>
  </r>
  <r>
    <s v="L01/070/9/000627/2020"/>
    <d v="2020-09-11T00:00:00"/>
    <d v="2020-09-11T00:00:00"/>
    <x v="2"/>
    <x v="2"/>
    <n v="0"/>
    <n v="30"/>
    <x v="0"/>
  </r>
  <r>
    <s v="L01/070/9/000635/2020"/>
    <d v="2020-09-12T00:00:00"/>
    <d v="2020-09-12T00:00:00"/>
    <x v="2"/>
    <x v="2"/>
    <n v="6270"/>
    <n v="6300"/>
    <x v="0"/>
  </r>
  <r>
    <s v="L01/088/9/000171/2020"/>
    <d v="2020-10-30T00:00:00"/>
    <d v="2020-10-30T00:00:00"/>
    <x v="5"/>
    <x v="0"/>
    <n v="0"/>
    <n v="30"/>
    <x v="0"/>
  </r>
  <r>
    <s v="L01/070/9/000160/2020"/>
    <d v="2020-03-15T00:00:00"/>
    <d v="2020-03-15T00:00:00"/>
    <x v="2"/>
    <x v="2"/>
    <n v="0"/>
    <n v="20"/>
    <x v="0"/>
  </r>
  <r>
    <s v="L01/080/9/000045/2020"/>
    <d v="2020-03-20T00:00:00"/>
    <d v="2020-03-20T00:00:00"/>
    <x v="0"/>
    <x v="0"/>
    <n v="0"/>
    <n v="20"/>
    <x v="0"/>
  </r>
  <r>
    <s v="L01/080/9/000002/2020"/>
    <d v="2020-01-03T00:00:00"/>
    <d v="2020-01-03T00:00:00"/>
    <x v="0"/>
    <x v="0"/>
    <n v="0"/>
    <n v="20"/>
    <x v="0"/>
  </r>
  <r>
    <s v="L01/088/9/000011/2020"/>
    <d v="2020-01-28T00:00:00"/>
    <d v="2020-01-28T00:00:00"/>
    <x v="5"/>
    <x v="0"/>
    <n v="0"/>
    <n v="20"/>
    <x v="0"/>
  </r>
  <r>
    <s v="L01/088/9/000023/2020"/>
    <d v="2020-03-06T00:00:00"/>
    <d v="2020-03-06T00:00:00"/>
    <x v="5"/>
    <x v="0"/>
    <n v="0"/>
    <n v="20"/>
    <x v="0"/>
  </r>
  <r>
    <s v="L01/040/9/000014/2017"/>
    <d v="2017-11-30T00:00:00"/>
    <d v="2017-12-05T00:00:00"/>
    <x v="4"/>
    <x v="4"/>
    <n v="0"/>
    <n v="14.3"/>
    <x v="10"/>
  </r>
  <r>
    <s v="L01/040/9/000004/2018"/>
    <d v="2018-06-29T00:00:00"/>
    <d v="2018-07-10T00:00:00"/>
    <x v="4"/>
    <x v="4"/>
    <n v="0"/>
    <n v="14.3"/>
    <x v="8"/>
  </r>
  <r>
    <s v="L01/040/9/000005/2018"/>
    <d v="2018-08-01T00:00:00"/>
    <d v="2018-08-03T00:00:00"/>
    <x v="4"/>
    <x v="4"/>
    <n v="0"/>
    <n v="14.3"/>
    <x v="8"/>
  </r>
  <r>
    <s v="L01/040/9/000007/2018"/>
    <d v="2018-08-23T00:00:00"/>
    <d v="2018-08-29T00:00:00"/>
    <x v="4"/>
    <x v="4"/>
    <n v="0"/>
    <n v="14.3"/>
    <x v="8"/>
  </r>
  <r>
    <s v="L01/087/9/000401/2020"/>
    <d v="2020-12-18T00:00:00"/>
    <d v="2021-01-12T00:00:00"/>
    <x v="0"/>
    <x v="0"/>
    <n v="0"/>
    <n v="10"/>
    <x v="0"/>
  </r>
  <r>
    <s v="L01/070/9/000120/2020"/>
    <d v="2020-02-26T00:00:00"/>
    <d v="2020-02-26T00:00:00"/>
    <x v="2"/>
    <x v="2"/>
    <n v="0"/>
    <n v="10"/>
    <x v="0"/>
  </r>
  <r>
    <s v="L01/070/9/000735/2020"/>
    <d v="2020-10-03T00:00:00"/>
    <d v="2020-10-03T00:00:00"/>
    <x v="2"/>
    <x v="2"/>
    <n v="6270"/>
    <n v="6280"/>
    <x v="0"/>
  </r>
  <r>
    <s v="L01/070/9/000801/2020"/>
    <d v="2020-10-21T00:00:00"/>
    <d v="2020-10-21T00:00:00"/>
    <x v="2"/>
    <x v="2"/>
    <n v="0"/>
    <n v="10"/>
    <x v="0"/>
  </r>
  <r>
    <s v="L01/040/9/000002/2019"/>
    <d v="2019-04-30T00:00:00"/>
    <d v="2019-05-03T00:00:00"/>
    <x v="4"/>
    <x v="4"/>
    <n v="0"/>
    <n v="6.1499999999995998"/>
    <x v="4"/>
  </r>
  <r>
    <s v="L01/020/9/000005/2018"/>
    <d v="2018-10-15T00:00:00"/>
    <d v="2018-10-15T00:00:00"/>
    <x v="6"/>
    <x v="5"/>
    <n v="0"/>
    <n v="2.88"/>
    <x v="8"/>
  </r>
  <r>
    <s v="L01/110/9/000067/2020"/>
    <d v="2020-06-29T00:00:00"/>
    <d v="2021-03-10T00:00:00"/>
    <x v="1"/>
    <x v="1"/>
    <n v="0"/>
    <n v="2"/>
    <x v="0"/>
  </r>
  <r>
    <s v="L01/070/9/000957/2020"/>
    <d v="2020-11-22T00:00:00"/>
    <d v="2020-11-22T00:00:00"/>
    <x v="2"/>
    <x v="2"/>
    <n v="501358"/>
    <n v="501358.2353"/>
    <x v="0"/>
  </r>
  <r>
    <s v="L01/042/9/000003/2020"/>
    <d v="2020-07-01T00:00:00"/>
    <d v="2020-07-01T00:00:00"/>
    <x v="4"/>
    <x v="4"/>
    <n v="0"/>
    <n v="2.5000000000000998E-3"/>
    <x v="0"/>
  </r>
  <r>
    <s v="L01/061/9/000002/2021"/>
    <d v="2021-09-14T00:00:00"/>
    <d v="2021-12-13T00:00:00"/>
    <x v="7"/>
    <x v="6"/>
    <n v="0"/>
    <n v="3.9872247725725E-9"/>
    <x v="2"/>
  </r>
  <r>
    <s v="L01/070/9/001156/2020"/>
    <d v="2020-12-21T00:00:00"/>
    <d v="2020-12-21T00:00:00"/>
    <x v="2"/>
    <x v="2"/>
    <n v="150000"/>
    <n v="150000"/>
    <x v="0"/>
  </r>
  <r>
    <s v="L02/080/9/000394/2020"/>
    <d v="2020-12-23T00:00:00"/>
    <d v="2020-12-23T00:00:00"/>
    <x v="0"/>
    <x v="0"/>
    <n v="150000"/>
    <n v="150000"/>
    <x v="0"/>
  </r>
  <r>
    <s v="L01/080/9/000002/2021"/>
    <d v="2021-01-01T00:00:00"/>
    <d v="2021-01-06T00:00:00"/>
    <x v="0"/>
    <x v="0"/>
    <n v="1383133"/>
    <n v="1383133"/>
    <x v="2"/>
  </r>
  <r>
    <s v="L15/070/9/000002/2021"/>
    <d v="2021-01-01T00:00:00"/>
    <d v="2021-01-05T00:00:00"/>
    <x v="2"/>
    <x v="2"/>
    <n v="1156600"/>
    <n v="1156600"/>
    <x v="2"/>
  </r>
  <r>
    <s v="L01/070/9/000004/2021"/>
    <d v="2021-01-03T00:00:00"/>
    <d v="2021-01-08T00:00:00"/>
    <x v="2"/>
    <x v="2"/>
    <n v="6380"/>
    <n v="6380"/>
    <x v="2"/>
  </r>
  <r>
    <s v="L02/080/9/000180/2009"/>
    <d v="2009-07-12T00:00:00"/>
    <d v="2009-10-07T00:00:00"/>
    <x v="0"/>
    <x v="0"/>
    <n v="419710"/>
    <n v="419710"/>
    <x v="9"/>
  </r>
  <r>
    <s v="L01/080/9/000223/2009"/>
    <d v="2009-12-21T00:00:00"/>
    <d v="2009-12-22T00:00:00"/>
    <x v="0"/>
    <x v="0"/>
    <n v="117110"/>
    <n v="117110"/>
    <x v="9"/>
  </r>
  <r>
    <s v="L02/070/9/000447/2012"/>
    <d v="2012-11-13T00:00:00"/>
    <d v="2013-05-09T00:00:00"/>
    <x v="2"/>
    <x v="2"/>
    <n v="7650"/>
    <n v="7650"/>
    <x v="11"/>
  </r>
  <r>
    <s v="L02/070/9/000062/2018"/>
    <d v="2018-03-13T00:00:00"/>
    <d v="2018-03-14T00:00:00"/>
    <x v="2"/>
    <x v="2"/>
    <n v="2320"/>
    <n v="2320"/>
    <x v="8"/>
  </r>
  <r>
    <s v="L01/087/9/000187/2020"/>
    <d v="2020-05-29T00:00:00"/>
    <d v="2020-08-25T00:00:00"/>
    <x v="0"/>
    <x v="0"/>
    <n v="300000"/>
    <n v="300000"/>
    <x v="0"/>
  </r>
  <r>
    <s v="L01/700/9/000420/2019"/>
    <d v="2019-12-22T00:00:00"/>
    <d v="2020-01-05T00:00:00"/>
    <x v="2"/>
    <x v="2"/>
    <n v="6380"/>
    <n v="6380"/>
    <x v="4"/>
  </r>
  <r>
    <s v="L01/700/9/000018/2020"/>
    <d v="2020-01-12T00:00:00"/>
    <d v="2020-01-15T00:00:00"/>
    <x v="2"/>
    <x v="2"/>
    <n v="6900"/>
    <n v="6900"/>
    <x v="0"/>
  </r>
  <r>
    <s v="L01/700/9/000137/2020"/>
    <d v="2020-02-28T00:00:00"/>
    <d v="2020-03-04T00:00:00"/>
    <x v="2"/>
    <x v="2"/>
    <n v="100000"/>
    <n v="100000"/>
    <x v="0"/>
  </r>
  <r>
    <s v="L01/700/9/000707/2020"/>
    <d v="2020-09-26T00:00:00"/>
    <d v="2020-10-01T00:00:00"/>
    <x v="2"/>
    <x v="2"/>
    <n v="8550"/>
    <n v="8550"/>
    <x v="0"/>
  </r>
  <r>
    <s v="L01/700/9/000756/2020"/>
    <d v="2020-10-09T00:00:00"/>
    <d v="2020-10-13T00:00:00"/>
    <x v="2"/>
    <x v="2"/>
    <n v="84000"/>
    <n v="84000"/>
    <x v="0"/>
  </r>
  <r>
    <s v="L01/700/9/000938/2020"/>
    <d v="2020-11-12T00:00:00"/>
    <d v="2020-11-16T00:00:00"/>
    <x v="2"/>
    <x v="2"/>
    <n v="6270"/>
    <n v="6270"/>
    <x v="0"/>
  </r>
  <r>
    <s v="L01/700/9/000954/2020"/>
    <d v="2020-11-18T00:00:00"/>
    <d v="2020-11-23T00:00:00"/>
    <x v="2"/>
    <x v="2"/>
    <n v="7000"/>
    <n v="7000"/>
    <x v="0"/>
  </r>
  <r>
    <s v="L01/700/9/001053/2020"/>
    <d v="2020-01-30T00:00:00"/>
    <d v="2020-10-02T00:00:00"/>
    <x v="2"/>
    <x v="2"/>
    <n v="15000"/>
    <n v="15000"/>
    <x v="0"/>
  </r>
  <r>
    <s v="L01/700/9/000080/2019"/>
    <d v="2019-04-20T00:00:00"/>
    <d v="2019-04-29T00:00:00"/>
    <x v="2"/>
    <x v="2"/>
    <n v="50000"/>
    <n v="50000"/>
    <x v="4"/>
  </r>
  <r>
    <s v="L01/880/9/000024/2019"/>
    <d v="2019-08-04T00:00:00"/>
    <d v="2019-08-05T00:00:00"/>
    <x v="0"/>
    <x v="0"/>
    <n v="7100"/>
    <n v="7100"/>
    <x v="4"/>
  </r>
  <r>
    <s v="L01/070/9/000018/2021"/>
    <d v="2021-01-05T00:00:00"/>
    <d v="2021-01-14T00:00:00"/>
    <x v="2"/>
    <x v="2"/>
    <n v="6380"/>
    <n v="6380"/>
    <x v="2"/>
  </r>
  <r>
    <s v="L01/070/9/000022/2021"/>
    <d v="2021-01-10T00:00:00"/>
    <d v="2021-01-13T00:00:00"/>
    <x v="2"/>
    <x v="2"/>
    <n v="6380"/>
    <n v="6380"/>
    <x v="2"/>
  </r>
  <r>
    <s v="L01/070/9/000023/2021"/>
    <d v="2021-01-06T00:00:00"/>
    <d v="2021-01-14T00:00:00"/>
    <x v="2"/>
    <x v="2"/>
    <n v="6380"/>
    <n v="6380"/>
    <x v="2"/>
  </r>
  <r>
    <s v="L05/087/9/000005/2021"/>
    <d v="2021-01-07T00:00:00"/>
    <d v="2021-01-13T00:00:00"/>
    <x v="0"/>
    <x v="0"/>
    <n v="1089254"/>
    <n v="1089254"/>
    <x v="2"/>
  </r>
  <r>
    <s v="L01/080/9/000403/2020"/>
    <d v="2020-12-22T00:00:00"/>
    <d v="2021-01-13T00:00:00"/>
    <x v="0"/>
    <x v="0"/>
    <n v="612160"/>
    <n v="612160"/>
    <x v="0"/>
  </r>
  <r>
    <s v="L01/700/9/000025/2021"/>
    <d v="2021-01-08T00:00:00"/>
    <d v="2021-01-11T00:00:00"/>
    <x v="2"/>
    <x v="2"/>
    <n v="38120"/>
    <n v="38120"/>
    <x v="2"/>
  </r>
  <r>
    <s v="L05/070/9/001202/2020"/>
    <d v="2020-11-20T00:00:00"/>
    <d v="2021-01-15T00:00:00"/>
    <x v="2"/>
    <x v="2"/>
    <n v="534264.70589999994"/>
    <n v="534264.70589999994"/>
    <x v="0"/>
  </r>
  <r>
    <s v="L01/070/9/000031/2021"/>
    <d v="2021-01-17T00:00:00"/>
    <d v="2021-01-18T00:00:00"/>
    <x v="2"/>
    <x v="2"/>
    <n v="16200"/>
    <n v="16200"/>
    <x v="2"/>
  </r>
  <r>
    <s v="L01/071/9/000003/2020"/>
    <d v="2020-11-13T00:00:00"/>
    <d v="2020-12-12T00:00:00"/>
    <x v="2"/>
    <x v="2"/>
    <n v="7600"/>
    <n v="7600"/>
    <x v="0"/>
  </r>
  <r>
    <s v="L05/088/9/000007/2021"/>
    <d v="2021-01-16T00:00:00"/>
    <d v="2021-01-18T00:00:00"/>
    <x v="5"/>
    <x v="0"/>
    <n v="14800"/>
    <n v="14800"/>
    <x v="2"/>
  </r>
  <r>
    <s v="L01/087/9/000007/2021"/>
    <d v="2021-01-06T00:00:00"/>
    <d v="2021-01-18T00:00:00"/>
    <x v="0"/>
    <x v="0"/>
    <n v="3620"/>
    <n v="3620"/>
    <x v="2"/>
  </r>
  <r>
    <s v="L01/070/9/000034/2021"/>
    <d v="2021-01-06T00:00:00"/>
    <d v="2021-01-07T00:00:00"/>
    <x v="2"/>
    <x v="2"/>
    <n v="6380"/>
    <n v="6380"/>
    <x v="2"/>
  </r>
  <r>
    <s v="L01/070/9/000035/2021"/>
    <d v="2021-01-09T00:00:00"/>
    <d v="2021-01-11T00:00:00"/>
    <x v="2"/>
    <x v="2"/>
    <n v="96860"/>
    <n v="96860"/>
    <x v="2"/>
  </r>
  <r>
    <s v="L01/070/9/000155/2020"/>
    <d v="2020-01-13T00:00:00"/>
    <d v="2020-01-17T00:00:00"/>
    <x v="2"/>
    <x v="2"/>
    <n v="2320"/>
    <n v="2320"/>
    <x v="0"/>
  </r>
  <r>
    <s v="L01/070/9/000059/2006"/>
    <d v="2006-03-05T00:00:00"/>
    <d v="2006-03-05T00:00:00"/>
    <x v="2"/>
    <x v="2"/>
    <n v="7824"/>
    <n v="7824"/>
    <x v="17"/>
  </r>
  <r>
    <s v="L01/101/9/000006/2012"/>
    <d v="2012-12-07T00:00:00"/>
    <d v="2012-12-07T00:00:00"/>
    <x v="8"/>
    <x v="7"/>
    <n v="206250"/>
    <n v="206250"/>
    <x v="11"/>
  </r>
  <r>
    <s v="L02/110/9/000032/2017"/>
    <d v="2017-08-30T00:00:00"/>
    <d v="2017-08-30T00:00:00"/>
    <x v="1"/>
    <x v="1"/>
    <n v="50600"/>
    <n v="50600"/>
    <x v="10"/>
  </r>
  <r>
    <s v="L01/110/9/000014/2019"/>
    <d v="2019-04-30T00:00:00"/>
    <d v="2019-04-30T00:00:00"/>
    <x v="1"/>
    <x v="1"/>
    <n v="5000"/>
    <n v="5000"/>
    <x v="4"/>
  </r>
  <r>
    <s v="L01/094/9/000002/2019"/>
    <d v="2019-09-28T00:00:00"/>
    <d v="2019-09-28T00:00:00"/>
    <x v="11"/>
    <x v="10"/>
    <n v="100000"/>
    <n v="100000"/>
    <x v="4"/>
  </r>
  <r>
    <s v="L01/102/9/000001/2019"/>
    <d v="2019-11-18T00:00:00"/>
    <d v="2019-11-18T00:00:00"/>
    <x v="8"/>
    <x v="7"/>
    <n v="22040"/>
    <n v="22040"/>
    <x v="4"/>
  </r>
  <r>
    <s v="L05/070/9/000422/2019"/>
    <d v="2019-12-18T00:00:00"/>
    <d v="2019-12-18T00:00:00"/>
    <x v="2"/>
    <x v="2"/>
    <n v="10000"/>
    <n v="10000"/>
    <x v="4"/>
  </r>
  <r>
    <s v="L01/070/9/000177/2020"/>
    <d v="2020-03-22T00:00:00"/>
    <d v="2020-03-22T00:00:00"/>
    <x v="2"/>
    <x v="2"/>
    <n v="8660"/>
    <n v="8660"/>
    <x v="0"/>
  </r>
  <r>
    <s v="L01/070/9/000410/2019"/>
    <d v="2019-07-08T00:00:00"/>
    <d v="2019-07-08T00:00:00"/>
    <x v="2"/>
    <x v="2"/>
    <n v="132353"/>
    <n v="132353"/>
    <x v="4"/>
  </r>
  <r>
    <s v="L01/110/9/000013/2020"/>
    <d v="2020-03-27T00:00:00"/>
    <d v="2020-03-27T00:00:00"/>
    <x v="1"/>
    <x v="1"/>
    <n v="5000"/>
    <n v="5000"/>
    <x v="0"/>
  </r>
  <r>
    <s v="L01/087/9/000102/2019"/>
    <d v="2019-11-27T00:00:00"/>
    <d v="2019-11-27T00:00:00"/>
    <x v="0"/>
    <x v="0"/>
    <n v="100000"/>
    <n v="100000"/>
    <x v="4"/>
  </r>
  <r>
    <s v="L01/110/9/000019/2020"/>
    <d v="2020-06-21T00:00:00"/>
    <d v="2020-06-21T00:00:00"/>
    <x v="1"/>
    <x v="1"/>
    <n v="25280"/>
    <n v="25280"/>
    <x v="0"/>
  </r>
  <r>
    <s v="L01/070/9/000430/2020"/>
    <d v="2020-07-11T00:00:00"/>
    <d v="2020-07-11T00:00:00"/>
    <x v="2"/>
    <x v="2"/>
    <n v="10000"/>
    <n v="10000"/>
    <x v="0"/>
  </r>
  <r>
    <s v="L01/070/9/000487/2020"/>
    <d v="2020-07-15T00:00:00"/>
    <d v="2020-07-15T00:00:00"/>
    <x v="2"/>
    <x v="2"/>
    <n v="25000"/>
    <n v="25000"/>
    <x v="0"/>
  </r>
  <r>
    <s v="L01/088/9/000133/2020"/>
    <d v="2020-08-27T00:00:00"/>
    <d v="2020-08-27T00:00:00"/>
    <x v="5"/>
    <x v="0"/>
    <n v="61000"/>
    <n v="61000"/>
    <x v="0"/>
  </r>
  <r>
    <s v="L01/064/9/000007/2020"/>
    <d v="2020-09-18T00:00:00"/>
    <d v="2020-09-18T00:00:00"/>
    <x v="7"/>
    <x v="6"/>
    <n v="16240"/>
    <n v="16240"/>
    <x v="0"/>
  </r>
  <r>
    <s v="L01/070/9/000749/2020"/>
    <d v="2020-10-09T00:00:00"/>
    <d v="2020-10-09T00:00:00"/>
    <x v="2"/>
    <x v="2"/>
    <n v="110000"/>
    <n v="110000"/>
    <x v="0"/>
  </r>
  <r>
    <s v="L02/088/9/000076/2019"/>
    <d v="2019-12-12T00:00:00"/>
    <d v="2019-12-12T00:00:00"/>
    <x v="5"/>
    <x v="0"/>
    <n v="445000"/>
    <n v="445000"/>
    <x v="4"/>
  </r>
  <r>
    <s v="L01/070/9/000255/2020"/>
    <d v="2020-05-08T00:00:00"/>
    <d v="2020-05-08T00:00:00"/>
    <x v="2"/>
    <x v="2"/>
    <n v="10500"/>
    <n v="10500"/>
    <x v="0"/>
  </r>
  <r>
    <s v="L01/070/9/000258/2020"/>
    <d v="2020-05-08T00:00:00"/>
    <d v="2020-05-08T00:00:00"/>
    <x v="2"/>
    <x v="2"/>
    <n v="6060"/>
    <n v="6060"/>
    <x v="0"/>
  </r>
  <r>
    <s v="L05/070/9/000265/2020"/>
    <d v="2020-04-30T00:00:00"/>
    <d v="2020-04-30T00:00:00"/>
    <x v="2"/>
    <x v="2"/>
    <n v="85900"/>
    <n v="85900"/>
    <x v="0"/>
  </r>
  <r>
    <s v="L01/071/9/000001/2020"/>
    <d v="2020-05-27T00:00:00"/>
    <d v="2020-05-27T00:00:00"/>
    <x v="2"/>
    <x v="2"/>
    <n v="3135"/>
    <n v="3135"/>
    <x v="0"/>
  </r>
  <r>
    <s v="L01/070/9/000002/2020"/>
    <d v="2020-01-02T00:00:00"/>
    <d v="2020-01-02T00:00:00"/>
    <x v="2"/>
    <x v="2"/>
    <n v="20440"/>
    <n v="20440"/>
    <x v="0"/>
  </r>
  <r>
    <s v="L01/087/9/000106/2020"/>
    <d v="2020-06-20T00:00:00"/>
    <d v="2020-06-20T00:00:00"/>
    <x v="0"/>
    <x v="0"/>
    <n v="1000"/>
    <n v="1000"/>
    <x v="0"/>
  </r>
  <r>
    <s v="L01/070/9/000003/2020"/>
    <d v="2020-01-03T00:00:00"/>
    <d v="2020-01-03T00:00:00"/>
    <x v="2"/>
    <x v="2"/>
    <n v="1000000"/>
    <n v="1000000"/>
    <x v="0"/>
  </r>
  <r>
    <s v="L01/070/9/000048/2019"/>
    <d v="2019-03-18T00:00:00"/>
    <d v="2019-03-18T00:00:00"/>
    <x v="2"/>
    <x v="2"/>
    <n v="124700"/>
    <n v="124700"/>
    <x v="4"/>
  </r>
  <r>
    <s v="L01/070/9/000101/2019"/>
    <d v="2019-05-04T00:00:00"/>
    <d v="2019-05-04T00:00:00"/>
    <x v="2"/>
    <x v="2"/>
    <n v="4000"/>
    <n v="4000"/>
    <x v="4"/>
  </r>
  <r>
    <s v="L01/070/9/000175/2019"/>
    <d v="2019-07-09T00:00:00"/>
    <d v="2019-07-09T00:00:00"/>
    <x v="2"/>
    <x v="2"/>
    <n v="10000"/>
    <n v="10000"/>
    <x v="4"/>
  </r>
  <r>
    <s v="L01/088/9/000020/2019"/>
    <d v="2019-07-13T00:00:00"/>
    <d v="2019-07-13T00:00:00"/>
    <x v="5"/>
    <x v="0"/>
    <n v="6920"/>
    <n v="6920"/>
    <x v="4"/>
  </r>
  <r>
    <s v="L02/070/9/000185/2019"/>
    <d v="2019-07-12T00:00:00"/>
    <d v="2019-07-12T00:00:00"/>
    <x v="2"/>
    <x v="2"/>
    <n v="4.8209120075355997E-24"/>
    <n v="4.8209120075355997E-24"/>
    <x v="4"/>
  </r>
  <r>
    <s v="L01/070/9/000210/2019"/>
    <d v="2019-07-28T00:00:00"/>
    <d v="2019-07-28T00:00:00"/>
    <x v="2"/>
    <x v="2"/>
    <n v="313774"/>
    <n v="313774"/>
    <x v="4"/>
  </r>
  <r>
    <s v="L01/070/9/000012/2020"/>
    <d v="2020-01-09T00:00:00"/>
    <d v="2020-01-09T00:00:00"/>
    <x v="2"/>
    <x v="2"/>
    <n v="9480"/>
    <n v="9480"/>
    <x v="0"/>
  </r>
  <r>
    <s v="L01/070/9/000228/2019"/>
    <d v="2019-08-29T00:00:00"/>
    <d v="2019-08-29T00:00:00"/>
    <x v="2"/>
    <x v="2"/>
    <n v="8700"/>
    <n v="8700"/>
    <x v="4"/>
  </r>
  <r>
    <s v="L01/070/9/000278/2019"/>
    <d v="2019-09-20T00:00:00"/>
    <d v="2019-09-20T00:00:00"/>
    <x v="2"/>
    <x v="2"/>
    <n v="154280"/>
    <n v="154280"/>
    <x v="4"/>
  </r>
  <r>
    <s v="L01/070/9/000311/2019"/>
    <d v="2019-10-17T00:00:00"/>
    <d v="2019-10-17T00:00:00"/>
    <x v="2"/>
    <x v="2"/>
    <n v="10000"/>
    <n v="10000"/>
    <x v="4"/>
  </r>
  <r>
    <s v="L01/070/9/000318/2019"/>
    <d v="2019-09-16T00:00:00"/>
    <d v="2019-09-16T00:00:00"/>
    <x v="2"/>
    <x v="2"/>
    <n v="400820"/>
    <n v="400820"/>
    <x v="4"/>
  </r>
  <r>
    <s v="L02/083/9/000058/2019"/>
    <d v="2019-11-01T00:00:00"/>
    <d v="2019-11-01T00:00:00"/>
    <x v="0"/>
    <x v="0"/>
    <n v="9300"/>
    <n v="9300"/>
    <x v="4"/>
  </r>
  <r>
    <s v="L01/070/9/000338/2019"/>
    <d v="2019-10-27T00:00:00"/>
    <d v="2019-10-27T00:00:00"/>
    <x v="2"/>
    <x v="2"/>
    <n v="860"/>
    <n v="860"/>
    <x v="4"/>
  </r>
  <r>
    <s v="L02/070/9/000361/2019"/>
    <d v="2019-11-24T00:00:00"/>
    <d v="2019-11-24T00:00:00"/>
    <x v="2"/>
    <x v="2"/>
    <n v="7100"/>
    <n v="7100"/>
    <x v="4"/>
  </r>
  <r>
    <s v="L05/070/9/000362/2019"/>
    <d v="2019-11-07T00:00:00"/>
    <d v="2019-11-07T00:00:00"/>
    <x v="2"/>
    <x v="2"/>
    <n v="4500"/>
    <n v="4500"/>
    <x v="4"/>
  </r>
  <r>
    <s v="L01/070/9/000384/2019"/>
    <d v="2019-08-21T00:00:00"/>
    <d v="2019-08-21T00:00:00"/>
    <x v="2"/>
    <x v="2"/>
    <n v="99882"/>
    <n v="99882"/>
    <x v="4"/>
  </r>
  <r>
    <s v="L01/088/9/000071/2019"/>
    <d v="2019-12-08T00:00:00"/>
    <d v="2019-12-08T00:00:00"/>
    <x v="5"/>
    <x v="0"/>
    <n v="6980"/>
    <n v="6980"/>
    <x v="4"/>
  </r>
  <r>
    <s v="L01/070/9/000396/2019"/>
    <d v="2019-12-01T00:00:00"/>
    <d v="2019-12-01T00:00:00"/>
    <x v="2"/>
    <x v="2"/>
    <n v="500000"/>
    <n v="500000"/>
    <x v="4"/>
  </r>
  <r>
    <s v="L01/088/9/000087/2020"/>
    <d v="2020-07-11T00:00:00"/>
    <d v="2020-07-11T00:00:00"/>
    <x v="5"/>
    <x v="0"/>
    <n v="6270"/>
    <n v="6270"/>
    <x v="0"/>
  </r>
  <r>
    <s v="L02/087/9/000147/2020"/>
    <d v="2020-06-20T00:00:00"/>
    <d v="2020-06-20T00:00:00"/>
    <x v="0"/>
    <x v="0"/>
    <n v="15000"/>
    <n v="15000"/>
    <x v="0"/>
  </r>
  <r>
    <s v="L01/080/9/000160/2020"/>
    <d v="2020-07-30T00:00:00"/>
    <d v="2020-07-30T00:00:00"/>
    <x v="0"/>
    <x v="0"/>
    <n v="460050"/>
    <n v="460050"/>
    <x v="0"/>
  </r>
  <r>
    <s v="L01/070/9/000501/2020"/>
    <d v="2020-08-08T00:00:00"/>
    <d v="2020-08-08T00:00:00"/>
    <x v="2"/>
    <x v="2"/>
    <n v="8600"/>
    <n v="8600"/>
    <x v="0"/>
  </r>
  <r>
    <s v="L02/070/9/000510/2020"/>
    <d v="2020-08-11T00:00:00"/>
    <d v="2020-08-11T00:00:00"/>
    <x v="2"/>
    <x v="2"/>
    <n v="2668"/>
    <n v="2668"/>
    <x v="0"/>
  </r>
  <r>
    <s v="L01/070/9/000531/2020"/>
    <d v="2020-07-28T00:00:00"/>
    <d v="2020-07-28T00:00:00"/>
    <x v="2"/>
    <x v="2"/>
    <n v="6270"/>
    <n v="6270"/>
    <x v="0"/>
  </r>
  <r>
    <s v="L01/070/9/000533/2020"/>
    <d v="2020-08-12T00:00:00"/>
    <d v="2020-08-12T00:00:00"/>
    <x v="2"/>
    <x v="2"/>
    <n v="92000"/>
    <n v="92000"/>
    <x v="0"/>
  </r>
  <r>
    <s v="L05/088/9/000110/2020"/>
    <d v="2020-05-24T00:00:00"/>
    <d v="2020-05-24T00:00:00"/>
    <x v="5"/>
    <x v="0"/>
    <n v="897000"/>
    <n v="897000"/>
    <x v="0"/>
  </r>
  <r>
    <s v="L01/087/9/000008/2020"/>
    <d v="2020-01-22T00:00:00"/>
    <d v="2020-01-22T00:00:00"/>
    <x v="0"/>
    <x v="0"/>
    <n v="1000000"/>
    <n v="1000000"/>
    <x v="0"/>
  </r>
  <r>
    <s v="L01/070/9/000448/2019"/>
    <d v="2019-12-10T00:00:00"/>
    <d v="2019-12-10T00:00:00"/>
    <x v="2"/>
    <x v="2"/>
    <n v="8700"/>
    <n v="8700"/>
    <x v="4"/>
  </r>
  <r>
    <s v="L01/070/9/000574/2020"/>
    <d v="2020-08-19T00:00:00"/>
    <d v="2020-08-19T00:00:00"/>
    <x v="2"/>
    <x v="2"/>
    <n v="72000"/>
    <n v="72000"/>
    <x v="0"/>
  </r>
  <r>
    <s v="L01/070/9/000614/2020"/>
    <d v="2020-08-29T00:00:00"/>
    <d v="2020-08-29T00:00:00"/>
    <x v="2"/>
    <x v="2"/>
    <n v="7000"/>
    <n v="7000"/>
    <x v="0"/>
  </r>
  <r>
    <s v="L02/083/9/000086/2019"/>
    <d v="2019-10-25T00:00:00"/>
    <d v="2019-10-25T00:00:00"/>
    <x v="0"/>
    <x v="0"/>
    <n v="50000"/>
    <n v="50000"/>
    <x v="4"/>
  </r>
  <r>
    <s v="L02/080/9/000212/2020"/>
    <d v="2020-09-14T00:00:00"/>
    <d v="2020-09-14T00:00:00"/>
    <x v="0"/>
    <x v="0"/>
    <n v="1130"/>
    <n v="1130"/>
    <x v="0"/>
  </r>
  <r>
    <s v="L01/070/9/000653/2020"/>
    <d v="2020-09-03T00:00:00"/>
    <d v="2020-09-03T00:00:00"/>
    <x v="2"/>
    <x v="2"/>
    <n v="1000"/>
    <n v="1000"/>
    <x v="0"/>
  </r>
  <r>
    <s v="L01/088/9/000138/2020"/>
    <d v="2020-09-30T00:00:00"/>
    <d v="2020-09-30T00:00:00"/>
    <x v="5"/>
    <x v="0"/>
    <n v="8864"/>
    <n v="8864"/>
    <x v="0"/>
  </r>
  <r>
    <s v="L02/080/9/000229/2020"/>
    <d v="2020-10-05T00:00:00"/>
    <d v="2020-10-05T00:00:00"/>
    <x v="0"/>
    <x v="0"/>
    <n v="1000"/>
    <n v="1000"/>
    <x v="0"/>
  </r>
  <r>
    <s v="L01/070/9/000733/2020"/>
    <d v="2020-09-30T00:00:00"/>
    <d v="2020-09-30T00:00:00"/>
    <x v="2"/>
    <x v="2"/>
    <n v="8550"/>
    <n v="8550"/>
    <x v="0"/>
  </r>
  <r>
    <s v="L01/070/9/000738/2020"/>
    <d v="2020-09-25T00:00:00"/>
    <d v="2020-09-25T00:00:00"/>
    <x v="2"/>
    <x v="2"/>
    <n v="6270"/>
    <n v="6270"/>
    <x v="0"/>
  </r>
  <r>
    <s v="L01/080/9/000233/2020"/>
    <d v="2020-05-23T00:00:00"/>
    <d v="2020-05-23T00:00:00"/>
    <x v="0"/>
    <x v="0"/>
    <n v="200000"/>
    <n v="200000"/>
    <x v="0"/>
  </r>
  <r>
    <s v="L01/070/9/000782/2020"/>
    <d v="2020-10-17T00:00:00"/>
    <d v="2020-10-17T00:00:00"/>
    <x v="2"/>
    <x v="2"/>
    <n v="9884"/>
    <n v="9884"/>
    <x v="0"/>
  </r>
  <r>
    <s v="L01/070/9/000799/2020"/>
    <d v="2020-10-21T00:00:00"/>
    <d v="2020-10-21T00:00:00"/>
    <x v="2"/>
    <x v="2"/>
    <n v="146000"/>
    <n v="146000"/>
    <x v="0"/>
  </r>
  <r>
    <s v="L01/070/9/000804/2020"/>
    <d v="2020-10-16T00:00:00"/>
    <d v="2020-10-16T00:00:00"/>
    <x v="2"/>
    <x v="2"/>
    <n v="1000"/>
    <n v="1000"/>
    <x v="0"/>
  </r>
  <r>
    <s v="L01/070/9/000810/2020"/>
    <d v="2020-07-17T00:00:00"/>
    <d v="2020-07-17T00:00:00"/>
    <x v="2"/>
    <x v="2"/>
    <n v="6380"/>
    <n v="6380"/>
    <x v="0"/>
  </r>
  <r>
    <s v="L01/087/9/000257/2020"/>
    <d v="2020-10-12T00:00:00"/>
    <d v="2020-10-12T00:00:00"/>
    <x v="0"/>
    <x v="0"/>
    <n v="87750"/>
    <n v="87750"/>
    <x v="0"/>
  </r>
  <r>
    <s v="L01/070/9/000099/2020"/>
    <d v="2020-02-15T00:00:00"/>
    <d v="2020-02-15T00:00:00"/>
    <x v="2"/>
    <x v="2"/>
    <n v="10000"/>
    <n v="10000"/>
    <x v="0"/>
  </r>
  <r>
    <s v="L15/070/9/000855/2020"/>
    <d v="2020-10-29T00:00:00"/>
    <d v="2020-10-29T00:00:00"/>
    <x v="2"/>
    <x v="2"/>
    <n v="113000"/>
    <n v="113000"/>
    <x v="0"/>
  </r>
  <r>
    <s v="L01/070/9/000858/2020"/>
    <d v="2020-10-30T00:00:00"/>
    <d v="2020-10-30T00:00:00"/>
    <x v="2"/>
    <x v="2"/>
    <n v="6270"/>
    <n v="6270"/>
    <x v="0"/>
  </r>
  <r>
    <s v="L01/070/9/000874/2020"/>
    <d v="2020-10-26T00:00:00"/>
    <d v="2020-10-26T00:00:00"/>
    <x v="2"/>
    <x v="2"/>
    <n v="200000"/>
    <n v="200000"/>
    <x v="0"/>
  </r>
  <r>
    <s v="L01/070/9/000884/2020"/>
    <d v="2020-11-10T00:00:00"/>
    <d v="2020-11-10T00:00:00"/>
    <x v="2"/>
    <x v="2"/>
    <n v="144000"/>
    <n v="144000"/>
    <x v="0"/>
  </r>
  <r>
    <s v="L15/070/9/000838/2020"/>
    <d v="2020-11-06T00:00:00"/>
    <d v="2020-11-06T00:00:00"/>
    <x v="2"/>
    <x v="2"/>
    <n v="190000"/>
    <n v="190000"/>
    <x v="0"/>
  </r>
  <r>
    <s v="L01/070/9/000879/2020"/>
    <d v="2020-11-05T00:00:00"/>
    <d v="2020-11-05T00:00:00"/>
    <x v="2"/>
    <x v="2"/>
    <n v="8550"/>
    <n v="8550"/>
    <x v="0"/>
  </r>
  <r>
    <s v="L01/070/9/001047/2020"/>
    <d v="2020-11-03T00:00:00"/>
    <d v="2020-11-03T00:00:00"/>
    <x v="2"/>
    <x v="2"/>
    <n v="8550"/>
    <n v="8550"/>
    <x v="0"/>
  </r>
  <r>
    <s v="L01/070/9/000900/2020"/>
    <d v="2020-11-11T00:00:00"/>
    <d v="2020-11-11T00:00:00"/>
    <x v="2"/>
    <x v="2"/>
    <n v="8590"/>
    <n v="8590"/>
    <x v="0"/>
  </r>
  <r>
    <s v="L01/070/9/000910/2020"/>
    <d v="2020-11-12T00:00:00"/>
    <d v="2020-11-12T00:00:00"/>
    <x v="2"/>
    <x v="2"/>
    <n v="8780"/>
    <n v="8780"/>
    <x v="0"/>
  </r>
  <r>
    <s v="L01/070/9/000913/2020"/>
    <d v="2020-11-12T00:00:00"/>
    <d v="2020-11-12T00:00:00"/>
    <x v="2"/>
    <x v="2"/>
    <n v="10374"/>
    <n v="10374"/>
    <x v="0"/>
  </r>
  <r>
    <s v="L01/070/9/000915/2020"/>
    <d v="2020-09-05T00:00:00"/>
    <d v="2020-09-05T00:00:00"/>
    <x v="2"/>
    <x v="2"/>
    <n v="89000"/>
    <n v="89000"/>
    <x v="0"/>
  </r>
  <r>
    <s v="L01/087/9/000320/2020"/>
    <d v="2020-10-05T00:00:00"/>
    <d v="2020-10-05T00:00:00"/>
    <x v="0"/>
    <x v="0"/>
    <n v="120690"/>
    <n v="120690"/>
    <x v="0"/>
  </r>
  <r>
    <s v="L05/070/9/000932/2020"/>
    <d v="2020-11-13T00:00:00"/>
    <d v="2020-11-13T00:00:00"/>
    <x v="2"/>
    <x v="2"/>
    <n v="644920"/>
    <n v="644920"/>
    <x v="0"/>
  </r>
  <r>
    <s v="L01/070/9/000951/2020"/>
    <d v="2020-11-15T00:00:00"/>
    <d v="2020-11-15T00:00:00"/>
    <x v="2"/>
    <x v="2"/>
    <n v="9000"/>
    <n v="9000"/>
    <x v="0"/>
  </r>
  <r>
    <s v="L01/070/9/000969/2020"/>
    <d v="2020-11-18T00:00:00"/>
    <d v="2020-11-18T00:00:00"/>
    <x v="2"/>
    <x v="2"/>
    <n v="7000"/>
    <n v="7000"/>
    <x v="0"/>
  </r>
  <r>
    <s v="L01/080/9/000336/2020"/>
    <d v="2020-10-24T00:00:00"/>
    <d v="2020-10-24T00:00:00"/>
    <x v="0"/>
    <x v="0"/>
    <n v="860077"/>
    <n v="860077"/>
    <x v="0"/>
  </r>
  <r>
    <s v="L01/070/9/000977/2020"/>
    <d v="2020-11-26T00:00:00"/>
    <d v="2020-11-26T00:00:00"/>
    <x v="2"/>
    <x v="2"/>
    <n v="120000"/>
    <n v="120000"/>
    <x v="0"/>
  </r>
  <r>
    <s v="L01/070/9/001004/2020"/>
    <d v="2020-11-22T00:00:00"/>
    <d v="2020-11-22T00:00:00"/>
    <x v="2"/>
    <x v="2"/>
    <n v="8500"/>
    <n v="8500"/>
    <x v="0"/>
  </r>
  <r>
    <s v="L05/087/9/000343/2020"/>
    <d v="2020-11-29T00:00:00"/>
    <d v="2020-11-29T00:00:00"/>
    <x v="0"/>
    <x v="0"/>
    <n v="366650"/>
    <n v="366650"/>
    <x v="0"/>
  </r>
  <r>
    <s v="L01/088/9/000249/2020"/>
    <d v="2020-11-13T00:00:00"/>
    <d v="2020-11-13T00:00:00"/>
    <x v="5"/>
    <x v="0"/>
    <n v="9880"/>
    <n v="9880"/>
    <x v="0"/>
  </r>
  <r>
    <s v="L02/070/9/001007/2020"/>
    <d v="2020-11-26T00:00:00"/>
    <d v="2020-11-26T00:00:00"/>
    <x v="2"/>
    <x v="2"/>
    <n v="300129"/>
    <n v="300129"/>
    <x v="0"/>
  </r>
  <r>
    <s v="L01/070/9/001022/2020"/>
    <d v="2020-11-29T00:00:00"/>
    <d v="2020-11-29T00:00:00"/>
    <x v="2"/>
    <x v="2"/>
    <n v="9256"/>
    <n v="9256"/>
    <x v="0"/>
  </r>
  <r>
    <s v="L01/070/9/001026/2020"/>
    <d v="2020-12-04T00:00:00"/>
    <d v="2020-12-04T00:00:00"/>
    <x v="2"/>
    <x v="2"/>
    <n v="120470"/>
    <n v="120470"/>
    <x v="0"/>
  </r>
  <r>
    <s v="L01/070/9/000451/2019"/>
    <d v="2019-11-23T00:00:00"/>
    <d v="2019-11-23T00:00:00"/>
    <x v="2"/>
    <x v="2"/>
    <n v="139528"/>
    <n v="139528"/>
    <x v="4"/>
  </r>
  <r>
    <s v="L01/070/9/001050/2020"/>
    <d v="2020-12-04T00:00:00"/>
    <d v="2020-12-04T00:00:00"/>
    <x v="2"/>
    <x v="2"/>
    <n v="7270"/>
    <n v="7270"/>
    <x v="0"/>
  </r>
  <r>
    <s v="L01/070/9/001052/2020"/>
    <d v="2020-07-22T00:00:00"/>
    <d v="2020-07-22T00:00:00"/>
    <x v="2"/>
    <x v="2"/>
    <n v="500000"/>
    <n v="500000"/>
    <x v="0"/>
  </r>
  <r>
    <s v="L05/087/9/000367/2020"/>
    <d v="2020-11-22T00:00:00"/>
    <d v="2020-11-22T00:00:00"/>
    <x v="0"/>
    <x v="0"/>
    <n v="873906"/>
    <n v="873906"/>
    <x v="0"/>
  </r>
  <r>
    <s v="L01/070/9/001087/2020"/>
    <d v="2020-12-12T00:00:00"/>
    <d v="2020-12-12T00:00:00"/>
    <x v="2"/>
    <x v="2"/>
    <n v="2320"/>
    <n v="2320"/>
    <x v="0"/>
  </r>
  <r>
    <s v="L01/088/9/000267/2020"/>
    <d v="2020-12-20T00:00:00"/>
    <d v="2020-12-20T00:00:00"/>
    <x v="5"/>
    <x v="0"/>
    <n v="163140"/>
    <n v="163140"/>
    <x v="0"/>
  </r>
  <r>
    <s v="L01/088/9/000272/2020"/>
    <d v="2020-12-21T00:00:00"/>
    <d v="2020-12-21T00:00:00"/>
    <x v="5"/>
    <x v="0"/>
    <n v="9280"/>
    <n v="9280"/>
    <x v="0"/>
  </r>
  <r>
    <s v="L02/070/9/001095/2020"/>
    <d v="2020-12-27T00:00:00"/>
    <d v="2020-12-27T00:00:00"/>
    <x v="2"/>
    <x v="2"/>
    <n v="6380"/>
    <n v="6380"/>
    <x v="0"/>
  </r>
  <r>
    <s v="L01/070/9/001101/2020"/>
    <d v="2020-12-18T00:00:00"/>
    <d v="2020-12-18T00:00:00"/>
    <x v="2"/>
    <x v="2"/>
    <n v="8590"/>
    <n v="8590"/>
    <x v="0"/>
  </r>
  <r>
    <s v="L01/070/9/001128/2020"/>
    <d v="2020-12-22T00:00:00"/>
    <d v="2020-12-22T00:00:00"/>
    <x v="2"/>
    <x v="2"/>
    <n v="1002020"/>
    <n v="1002020"/>
    <x v="0"/>
  </r>
  <r>
    <s v="L01/030/9/000014/2020"/>
    <d v="2020-10-25T00:00:00"/>
    <d v="2020-10-25T00:00:00"/>
    <x v="9"/>
    <x v="8"/>
    <n v="23768"/>
    <n v="23768"/>
    <x v="0"/>
  </r>
  <r>
    <s v="L15/070/9/000851/2020"/>
    <d v="2020-10-29T00:00:00"/>
    <d v="2020-10-29T00:00:00"/>
    <x v="2"/>
    <x v="2"/>
    <n v="9000"/>
    <n v="9000"/>
    <x v="0"/>
  </r>
  <r>
    <s v="L01/087/9/000307/2020"/>
    <d v="2020-10-31T00:00:00"/>
    <d v="2020-10-31T00:00:00"/>
    <x v="0"/>
    <x v="0"/>
    <n v="150000"/>
    <n v="150000"/>
    <x v="0"/>
  </r>
  <r>
    <s v="L01/070/9/000931/2020"/>
    <d v="2020-11-10T00:00:00"/>
    <d v="2020-11-10T00:00:00"/>
    <x v="2"/>
    <x v="2"/>
    <n v="6270"/>
    <n v="6270"/>
    <x v="0"/>
  </r>
  <r>
    <s v="L01/088/9/000197/2020"/>
    <d v="2020-11-21T00:00:00"/>
    <d v="2020-11-21T00:00:00"/>
    <x v="5"/>
    <x v="0"/>
    <n v="8550"/>
    <n v="8550"/>
    <x v="0"/>
  </r>
  <r>
    <s v="L01/070/9/000964/2020"/>
    <d v="2020-11-25T00:00:00"/>
    <d v="2020-11-25T00:00:00"/>
    <x v="2"/>
    <x v="2"/>
    <n v="27300"/>
    <n v="27300"/>
    <x v="0"/>
  </r>
  <r>
    <s v="L01/088/9/000189/2020"/>
    <d v="2020-11-25T00:00:00"/>
    <d v="2020-11-25T00:00:00"/>
    <x v="5"/>
    <x v="0"/>
    <n v="8590"/>
    <n v="8590"/>
    <x v="0"/>
  </r>
  <r>
    <s v="L01/070/9/000998/2020"/>
    <d v="2020-11-28T00:00:00"/>
    <d v="2020-11-28T00:00:00"/>
    <x v="2"/>
    <x v="2"/>
    <n v="8590"/>
    <n v="8590"/>
    <x v="0"/>
  </r>
  <r>
    <s v="L01/070/9/001005/2020"/>
    <d v="2020-11-30T00:00:00"/>
    <d v="2020-11-30T00:00:00"/>
    <x v="2"/>
    <x v="2"/>
    <n v="7000"/>
    <n v="7000"/>
    <x v="0"/>
  </r>
  <r>
    <s v="L01/088/9/000251/2020"/>
    <d v="2020-11-29T00:00:00"/>
    <d v="2020-11-29T00:00:00"/>
    <x v="5"/>
    <x v="0"/>
    <n v="6312"/>
    <n v="6312"/>
    <x v="0"/>
  </r>
  <r>
    <s v="L15/070/9/001043/2020"/>
    <d v="2020-12-05T00:00:00"/>
    <d v="2020-12-05T00:00:00"/>
    <x v="2"/>
    <x v="2"/>
    <n v="6270"/>
    <n v="6270"/>
    <x v="0"/>
  </r>
  <r>
    <s v="L01/070/9/001082/2020"/>
    <d v="2020-12-12T00:00:00"/>
    <d v="2020-12-12T00:00:00"/>
    <x v="2"/>
    <x v="2"/>
    <n v="6380"/>
    <n v="6380"/>
    <x v="0"/>
  </r>
  <r>
    <s v="L15/070/9/001099/2020"/>
    <d v="2020-12-12T00:00:00"/>
    <d v="2020-12-12T00:00:00"/>
    <x v="2"/>
    <x v="2"/>
    <n v="300000"/>
    <n v="300000"/>
    <x v="0"/>
  </r>
  <r>
    <s v="L15/070/9/001111/2020"/>
    <d v="2020-12-18T00:00:00"/>
    <d v="2020-12-18T00:00:00"/>
    <x v="2"/>
    <x v="2"/>
    <n v="235500"/>
    <n v="235500"/>
    <x v="0"/>
  </r>
  <r>
    <s v="L01/070/9/001153/2020"/>
    <d v="2020-01-03T00:00:00"/>
    <d v="2020-01-03T00:00:00"/>
    <x v="2"/>
    <x v="2"/>
    <n v="549581"/>
    <n v="549581"/>
    <x v="0"/>
  </r>
  <r>
    <s v="L01/112/9/000002/2016"/>
    <d v="2016-01-30T00:00:00"/>
    <d v="2016-01-30T00:00:00"/>
    <x v="1"/>
    <x v="1"/>
    <n v="250000"/>
    <n v="250000"/>
    <x v="15"/>
  </r>
  <r>
    <s v="L01/112/9/000003/2016"/>
    <d v="2016-04-15T00:00:00"/>
    <d v="2016-04-15T00:00:00"/>
    <x v="1"/>
    <x v="1"/>
    <n v="50000"/>
    <n v="50000"/>
    <x v="15"/>
  </r>
  <r>
    <s v="L01/110/9/000039/2016"/>
    <d v="2016-01-30T00:00:00"/>
    <d v="2016-01-30T00:00:00"/>
    <x v="1"/>
    <x v="1"/>
    <n v="22924"/>
    <n v="22924"/>
    <x v="15"/>
  </r>
  <r>
    <s v="L01/112/9/000009/2016"/>
    <d v="2016-03-01T00:00:00"/>
    <d v="2016-03-01T00:00:00"/>
    <x v="1"/>
    <x v="1"/>
    <n v="259649.12280000001"/>
    <n v="259649.12280000001"/>
    <x v="15"/>
  </r>
  <r>
    <s v="L02/110/9/000047/2019"/>
    <d v="2019-09-02T00:00:00"/>
    <d v="2019-09-02T00:00:00"/>
    <x v="1"/>
    <x v="1"/>
    <n v="1061432"/>
    <n v="1061432"/>
    <x v="4"/>
  </r>
  <r>
    <s v="L01/110/9/000005/2020"/>
    <d v="2020-01-19T00:00:00"/>
    <d v="2020-01-19T00:00:00"/>
    <x v="1"/>
    <x v="1"/>
    <n v="379217.54389999999"/>
    <n v="379217.54389999999"/>
    <x v="0"/>
  </r>
  <r>
    <s v="L01/064/9/000005/2020"/>
    <d v="2020-07-15T00:00:00"/>
    <d v="2020-07-15T00:00:00"/>
    <x v="7"/>
    <x v="6"/>
    <n v="973080"/>
    <n v="973080"/>
    <x v="0"/>
  </r>
  <r>
    <s v="L01/064/9/000011/2020"/>
    <d v="2020-12-11T00:00:00"/>
    <d v="2020-12-11T00:00:00"/>
    <x v="7"/>
    <x v="6"/>
    <n v="130000"/>
    <n v="130000"/>
    <x v="0"/>
  </r>
  <r>
    <s v="L01/080/9/000408/2020"/>
    <d v="2020-09-24T00:00:00"/>
    <d v="2020-12-28T00:00:00"/>
    <x v="0"/>
    <x v="0"/>
    <n v="224858.8235"/>
    <n v="224858.8235"/>
    <x v="0"/>
  </r>
  <r>
    <s v="L01/080/9/000010/2021"/>
    <d v="2021-01-14T00:00:00"/>
    <d v="2021-01-20T00:00:00"/>
    <x v="0"/>
    <x v="0"/>
    <n v="6860"/>
    <n v="6860"/>
    <x v="2"/>
  </r>
  <r>
    <s v="L01/070/9/000039/2021"/>
    <d v="2021-01-15T00:00:00"/>
    <d v="2021-01-19T00:00:00"/>
    <x v="2"/>
    <x v="2"/>
    <n v="20780"/>
    <n v="20780"/>
    <x v="2"/>
  </r>
  <r>
    <s v="L01/070/9/000040/2021"/>
    <d v="2021-01-14T00:00:00"/>
    <d v="2021-01-18T00:00:00"/>
    <x v="2"/>
    <x v="2"/>
    <n v="506775"/>
    <n v="506775"/>
    <x v="2"/>
  </r>
  <r>
    <s v="L01/070/9/000041/2021"/>
    <d v="2021-01-10T00:00:00"/>
    <d v="2021-01-19T00:00:00"/>
    <x v="2"/>
    <x v="2"/>
    <n v="533198"/>
    <n v="533198"/>
    <x v="2"/>
  </r>
  <r>
    <s v="L01/070/9/000051/2021"/>
    <d v="2021-01-01T00:00:00"/>
    <d v="2021-01-21T00:00:00"/>
    <x v="2"/>
    <x v="2"/>
    <n v="500000"/>
    <n v="500000"/>
    <x v="2"/>
  </r>
  <r>
    <s v="L01/070/9/000056/2021"/>
    <d v="2021-01-10T00:00:00"/>
    <d v="2021-01-12T00:00:00"/>
    <x v="2"/>
    <x v="2"/>
    <n v="6380"/>
    <n v="6380"/>
    <x v="2"/>
  </r>
  <r>
    <s v="L01/070/9/000059/2021"/>
    <d v="2021-01-14T00:00:00"/>
    <d v="2021-01-20T00:00:00"/>
    <x v="2"/>
    <x v="2"/>
    <n v="6740"/>
    <n v="6740"/>
    <x v="2"/>
  </r>
  <r>
    <s v="L01/070/9/000061/2021"/>
    <d v="2021-01-20T00:00:00"/>
    <d v="2021-01-20T00:00:00"/>
    <x v="2"/>
    <x v="2"/>
    <n v="61000"/>
    <n v="61000"/>
    <x v="2"/>
  </r>
  <r>
    <s v="L01/070/9/001217/2020"/>
    <d v="2020-12-14T00:00:00"/>
    <d v="2021-01-23T00:00:00"/>
    <x v="2"/>
    <x v="2"/>
    <n v="526540"/>
    <n v="526540"/>
    <x v="0"/>
  </r>
  <r>
    <s v="L01/087/9/000013/2021"/>
    <d v="2021-01-22T00:00:00"/>
    <d v="2021-01-24T00:00:00"/>
    <x v="0"/>
    <x v="0"/>
    <n v="5512"/>
    <n v="5512"/>
    <x v="2"/>
  </r>
  <r>
    <s v="L01/070/9/000069/2021"/>
    <d v="2021-01-04T00:00:00"/>
    <d v="2021-01-25T00:00:00"/>
    <x v="2"/>
    <x v="2"/>
    <n v="263111"/>
    <n v="263111"/>
    <x v="2"/>
  </r>
  <r>
    <s v="L01/070/9/000071/2021"/>
    <d v="2021-01-17T00:00:00"/>
    <d v="2021-01-25T00:00:00"/>
    <x v="2"/>
    <x v="2"/>
    <n v="6380"/>
    <n v="6380"/>
    <x v="2"/>
  </r>
  <r>
    <s v="L01/070/9/000076/2021"/>
    <d v="2021-01-19T00:00:00"/>
    <d v="2021-01-22T00:00:00"/>
    <x v="2"/>
    <x v="2"/>
    <n v="8700"/>
    <n v="8700"/>
    <x v="2"/>
  </r>
  <r>
    <s v="L01/071/9/000005/2020"/>
    <d v="2020-12-21T00:00:00"/>
    <d v="2020-12-23T00:00:00"/>
    <x v="0"/>
    <x v="0"/>
    <n v="3190"/>
    <n v="3190"/>
    <x v="0"/>
  </r>
  <r>
    <s v="L01/080/9/000032/2019"/>
    <d v="2019-05-08T00:00:00"/>
    <d v="2019-06-19T00:00:00"/>
    <x v="0"/>
    <x v="0"/>
    <n v="11572"/>
    <n v="11572"/>
    <x v="4"/>
  </r>
  <r>
    <s v="L01/070/9/000081/2021"/>
    <d v="2021-01-22T00:00:00"/>
    <d v="2021-01-26T00:00:00"/>
    <x v="2"/>
    <x v="2"/>
    <n v="8700"/>
    <n v="8700"/>
    <x v="2"/>
  </r>
  <r>
    <s v="L01/070/9/001226/2020"/>
    <d v="2020-12-25T00:00:00"/>
    <d v="2021-01-14T00:00:00"/>
    <x v="2"/>
    <x v="2"/>
    <n v="1470160"/>
    <n v="1470160"/>
    <x v="0"/>
  </r>
  <r>
    <s v="L01/070/9/000082/2021"/>
    <d v="2021-01-15T00:00:00"/>
    <d v="2021-01-27T00:00:00"/>
    <x v="2"/>
    <x v="2"/>
    <n v="1361990"/>
    <n v="1361990"/>
    <x v="2"/>
  </r>
  <r>
    <s v="L01/070/9/000084/2021"/>
    <d v="2021-01-22T00:00:00"/>
    <d v="2021-01-26T00:00:00"/>
    <x v="2"/>
    <x v="2"/>
    <n v="8700"/>
    <n v="8700"/>
    <x v="2"/>
  </r>
  <r>
    <s v="L01/070/9/000217/2010"/>
    <d v="2010-05-07T00:00:00"/>
    <d v="2010-05-17T00:00:00"/>
    <x v="2"/>
    <x v="2"/>
    <n v="80000"/>
    <n v="80000"/>
    <x v="6"/>
  </r>
  <r>
    <s v="L02/070/9/000350/2010"/>
    <d v="2010-05-05T00:00:00"/>
    <d v="2010-07-20T00:00:00"/>
    <x v="2"/>
    <x v="2"/>
    <n v="410570.17540000001"/>
    <n v="410570.17540000001"/>
    <x v="6"/>
  </r>
  <r>
    <s v="L01/070/9/000573/2010"/>
    <d v="2010-11-16T00:00:00"/>
    <d v="2010-11-17T00:00:00"/>
    <x v="2"/>
    <x v="2"/>
    <n v="57740"/>
    <n v="57740"/>
    <x v="6"/>
  </r>
  <r>
    <s v="L01/070/9/000622/2010"/>
    <d v="2010-12-16T00:00:00"/>
    <d v="2010-12-20T00:00:00"/>
    <x v="2"/>
    <x v="2"/>
    <n v="150000"/>
    <n v="150000"/>
    <x v="6"/>
  </r>
  <r>
    <s v="L02/071/9/000043/2010"/>
    <d v="2010-09-10T00:00:00"/>
    <d v="2010-12-22T00:00:00"/>
    <x v="2"/>
    <x v="2"/>
    <n v="72522"/>
    <n v="72522"/>
    <x v="6"/>
  </r>
  <r>
    <s v="L01/080/9/000018/2011"/>
    <d v="2011-02-28T00:00:00"/>
    <d v="2011-03-11T00:00:00"/>
    <x v="0"/>
    <x v="0"/>
    <n v="245400"/>
    <n v="245400"/>
    <x v="7"/>
  </r>
  <r>
    <s v="L01/070/9/000117/2011"/>
    <d v="2011-04-09T00:00:00"/>
    <d v="2011-04-11T00:00:00"/>
    <x v="2"/>
    <x v="2"/>
    <n v="65000"/>
    <n v="65000"/>
    <x v="7"/>
  </r>
  <r>
    <s v="L02/070/9/000142/2011"/>
    <d v="2011-04-10T00:00:00"/>
    <d v="2011-05-06T00:00:00"/>
    <x v="2"/>
    <x v="2"/>
    <n v="319924.81209999998"/>
    <n v="319924.81209999998"/>
    <x v="7"/>
  </r>
  <r>
    <s v="L02/088/9/000071/2011"/>
    <d v="2011-04-29T00:00:00"/>
    <d v="2011-06-15T00:00:00"/>
    <x v="5"/>
    <x v="0"/>
    <n v="148100"/>
    <n v="148100"/>
    <x v="7"/>
  </r>
  <r>
    <s v="L01/070/9/000238/2011"/>
    <d v="2011-05-06T00:00:00"/>
    <d v="2011-07-01T00:00:00"/>
    <x v="2"/>
    <x v="2"/>
    <n v="50000"/>
    <n v="50000"/>
    <x v="7"/>
  </r>
  <r>
    <s v="L01/070/9/000315/2011"/>
    <d v="2011-09-03T00:00:00"/>
    <d v="2011-09-05T00:00:00"/>
    <x v="2"/>
    <x v="2"/>
    <n v="150000"/>
    <n v="150000"/>
    <x v="7"/>
  </r>
  <r>
    <s v="L02/070/9/000355/2011"/>
    <d v="2011-09-25T00:00:00"/>
    <d v="2011-10-07T00:00:00"/>
    <x v="2"/>
    <x v="2"/>
    <n v="144472"/>
    <n v="144472"/>
    <x v="7"/>
  </r>
  <r>
    <s v="L01/070/9/000441/2011"/>
    <d v="2011-12-19T00:00:00"/>
    <d v="2011-12-20T00:00:00"/>
    <x v="2"/>
    <x v="2"/>
    <n v="80000"/>
    <n v="80000"/>
    <x v="7"/>
  </r>
  <r>
    <s v="L02/070/9/000444/2011"/>
    <d v="2011-12-11T00:00:00"/>
    <d v="2011-12-19T00:00:00"/>
    <x v="2"/>
    <x v="2"/>
    <n v="420547"/>
    <n v="420547"/>
    <x v="7"/>
  </r>
  <r>
    <s v="L02/070/9/000014/2012"/>
    <d v="2012-01-11T00:00:00"/>
    <d v="2012-01-12T00:00:00"/>
    <x v="2"/>
    <x v="2"/>
    <n v="65000"/>
    <n v="65000"/>
    <x v="11"/>
  </r>
  <r>
    <s v="L01/088/9/000008/2012"/>
    <d v="2012-01-26T00:00:00"/>
    <d v="2012-01-27T00:00:00"/>
    <x v="5"/>
    <x v="0"/>
    <n v="60000"/>
    <n v="60000"/>
    <x v="11"/>
  </r>
  <r>
    <s v="L02/070/9/000022/2012"/>
    <d v="2012-01-24T00:00:00"/>
    <d v="2012-01-25T00:00:00"/>
    <x v="2"/>
    <x v="2"/>
    <n v="70000"/>
    <n v="70000"/>
    <x v="11"/>
  </r>
  <r>
    <s v="L01/088/9/000012/2012"/>
    <d v="2012-02-03T00:00:00"/>
    <d v="2012-02-06T00:00:00"/>
    <x v="5"/>
    <x v="0"/>
    <n v="50000"/>
    <n v="50000"/>
    <x v="11"/>
  </r>
  <r>
    <s v="L01/089/9/000157/2011"/>
    <d v="2011-09-14T00:00:00"/>
    <d v="2012-02-03T00:00:00"/>
    <x v="5"/>
    <x v="0"/>
    <n v="300000"/>
    <n v="300000"/>
    <x v="7"/>
  </r>
  <r>
    <s v="L01/070/9/000471/2011"/>
    <d v="2012-02-23T00:00:00"/>
    <d v="2012-03-02T00:00:00"/>
    <x v="2"/>
    <x v="2"/>
    <n v="218000"/>
    <n v="218000"/>
    <x v="11"/>
  </r>
  <r>
    <s v="L01/070/9/000064/2012"/>
    <d v="2012-03-03T00:00:00"/>
    <d v="2012-03-06T00:00:00"/>
    <x v="2"/>
    <x v="2"/>
    <n v="60000"/>
    <n v="60000"/>
    <x v="11"/>
  </r>
  <r>
    <s v="L01/070/9/000104/2012"/>
    <d v="2012-03-30T00:00:00"/>
    <d v="2012-04-03T00:00:00"/>
    <x v="2"/>
    <x v="2"/>
    <n v="60000"/>
    <n v="60000"/>
    <x v="11"/>
  </r>
  <r>
    <s v="L01/070/9/000169/2012"/>
    <d v="2012-06-12T00:00:00"/>
    <d v="2012-06-13T00:00:00"/>
    <x v="2"/>
    <x v="2"/>
    <n v="60000"/>
    <n v="60000"/>
    <x v="11"/>
  </r>
  <r>
    <s v="L01/080/9/000045/2012"/>
    <d v="2012-07-19T00:00:00"/>
    <d v="2012-07-20T00:00:00"/>
    <x v="0"/>
    <x v="0"/>
    <n v="80000"/>
    <n v="80000"/>
    <x v="11"/>
  </r>
  <r>
    <s v="L01/070/9/000215/2012"/>
    <d v="2012-07-24T00:00:00"/>
    <d v="2012-07-27T00:00:00"/>
    <x v="2"/>
    <x v="2"/>
    <n v="5800"/>
    <n v="5800"/>
    <x v="11"/>
  </r>
  <r>
    <s v="L01/070/9/000219/2012"/>
    <d v="2012-07-20T00:00:00"/>
    <d v="2012-07-30T00:00:00"/>
    <x v="2"/>
    <x v="2"/>
    <n v="5800"/>
    <n v="5800"/>
    <x v="11"/>
  </r>
  <r>
    <s v="L02/070/9/000224/2012"/>
    <d v="2012-07-26T00:00:00"/>
    <d v="2012-07-30T00:00:00"/>
    <x v="2"/>
    <x v="2"/>
    <n v="227726"/>
    <n v="227726"/>
    <x v="11"/>
  </r>
  <r>
    <s v="L01/070/9/000309/2012"/>
    <d v="2012-08-08T00:00:00"/>
    <d v="2012-08-13T00:00:00"/>
    <x v="2"/>
    <x v="2"/>
    <n v="60000"/>
    <n v="60000"/>
    <x v="11"/>
  </r>
  <r>
    <s v="L01/070/9/000332/2012"/>
    <d v="2012-08-16T00:00:00"/>
    <d v="2012-09-17T00:00:00"/>
    <x v="2"/>
    <x v="2"/>
    <n v="20000"/>
    <n v="20000"/>
    <x v="11"/>
  </r>
  <r>
    <s v="L01/070/9/000339/2012"/>
    <d v="2012-09-24T00:00:00"/>
    <d v="2012-09-24T00:00:00"/>
    <x v="2"/>
    <x v="2"/>
    <n v="65000"/>
    <n v="65000"/>
    <x v="11"/>
  </r>
  <r>
    <s v="L01/070/9/000360/2012"/>
    <d v="2012-10-06T00:00:00"/>
    <d v="2012-10-08T00:00:00"/>
    <x v="2"/>
    <x v="2"/>
    <n v="65000"/>
    <n v="65000"/>
    <x v="11"/>
  </r>
  <r>
    <s v="L01/080/9/000072/2012"/>
    <d v="2012-10-25T00:00:00"/>
    <d v="2012-10-26T00:00:00"/>
    <x v="0"/>
    <x v="0"/>
    <n v="42630"/>
    <n v="42630"/>
    <x v="11"/>
  </r>
  <r>
    <s v="L01/070/9/000393/2012"/>
    <d v="2012-11-10T00:00:00"/>
    <d v="2012-11-14T00:00:00"/>
    <x v="2"/>
    <x v="2"/>
    <n v="60000"/>
    <n v="60000"/>
    <x v="11"/>
  </r>
  <r>
    <s v="L01/080/9/000078/2012"/>
    <d v="2012-11-15T00:00:00"/>
    <d v="2012-11-19T00:00:00"/>
    <x v="0"/>
    <x v="0"/>
    <n v="65000"/>
    <n v="65000"/>
    <x v="11"/>
  </r>
  <r>
    <s v="L02/070/9/000417/2012"/>
    <d v="2012-11-24T00:00:00"/>
    <d v="2012-12-04T00:00:00"/>
    <x v="2"/>
    <x v="2"/>
    <n v="128352"/>
    <n v="128352"/>
    <x v="11"/>
  </r>
  <r>
    <s v="L01/070/9/000425/2012"/>
    <d v="2012-12-27T00:00:00"/>
    <d v="2013-01-02T00:00:00"/>
    <x v="2"/>
    <x v="2"/>
    <n v="65000"/>
    <n v="65000"/>
    <x v="11"/>
  </r>
  <r>
    <s v="L01/070/9/000014/2013"/>
    <d v="2013-01-12T00:00:00"/>
    <d v="2013-02-04T00:00:00"/>
    <x v="2"/>
    <x v="2"/>
    <n v="200000"/>
    <n v="200000"/>
    <x v="5"/>
  </r>
  <r>
    <s v="L01/080/9/000018/2013"/>
    <d v="2013-03-09T00:00:00"/>
    <d v="2013-03-26T00:00:00"/>
    <x v="0"/>
    <x v="0"/>
    <n v="572755.41799999995"/>
    <n v="572755.41799999995"/>
    <x v="5"/>
  </r>
  <r>
    <s v="L01/112/9/000001/2013"/>
    <d v="2013-03-15T00:00:00"/>
    <d v="2013-04-22T00:00:00"/>
    <x v="1"/>
    <x v="1"/>
    <n v="184813"/>
    <n v="184813"/>
    <x v="5"/>
  </r>
  <r>
    <s v="L01/088/9/000023/2013"/>
    <d v="2013-05-11T00:00:00"/>
    <d v="2013-05-15T00:00:00"/>
    <x v="5"/>
    <x v="0"/>
    <n v="100000"/>
    <n v="100000"/>
    <x v="5"/>
  </r>
  <r>
    <s v="L01/112/9/000005/2012"/>
    <d v="2012-03-14T00:00:00"/>
    <d v="2013-05-27T00:00:00"/>
    <x v="1"/>
    <x v="1"/>
    <n v="100000"/>
    <n v="100000"/>
    <x v="11"/>
  </r>
  <r>
    <s v="L01/080/9/000087/2012"/>
    <d v="2012-12-09T00:00:00"/>
    <d v="2013-05-09T00:00:00"/>
    <x v="0"/>
    <x v="0"/>
    <n v="122000"/>
    <n v="122000"/>
    <x v="11"/>
  </r>
  <r>
    <s v="L01/088/9/000029/2013"/>
    <d v="2013-06-17T00:00:00"/>
    <d v="2013-06-20T00:00:00"/>
    <x v="5"/>
    <x v="0"/>
    <n v="60000"/>
    <n v="60000"/>
    <x v="5"/>
  </r>
  <r>
    <s v="L01/080/9/000075/2013"/>
    <d v="2013-08-28T00:00:00"/>
    <d v="2013-08-30T00:00:00"/>
    <x v="0"/>
    <x v="0"/>
    <n v="50000"/>
    <n v="50000"/>
    <x v="5"/>
  </r>
  <r>
    <s v="L01/080/9/000078/2013"/>
    <d v="2013-08-19T00:00:00"/>
    <d v="2013-08-26T00:00:00"/>
    <x v="0"/>
    <x v="0"/>
    <n v="200000"/>
    <n v="200000"/>
    <x v="5"/>
  </r>
  <r>
    <s v="L01/070/9/000183/2013"/>
    <d v="2013-09-05T00:00:00"/>
    <d v="2013-09-05T00:00:00"/>
    <x v="2"/>
    <x v="2"/>
    <n v="50000"/>
    <n v="50000"/>
    <x v="5"/>
  </r>
  <r>
    <s v="L01/070/9/000193/2013"/>
    <d v="2013-04-17T00:00:00"/>
    <d v="2013-09-17T00:00:00"/>
    <x v="2"/>
    <x v="2"/>
    <n v="40000"/>
    <n v="40000"/>
    <x v="5"/>
  </r>
  <r>
    <s v="L01/070/9/000210/2013"/>
    <d v="2013-09-21T00:00:00"/>
    <d v="2013-10-18T00:00:00"/>
    <x v="2"/>
    <x v="2"/>
    <n v="50000"/>
    <n v="50000"/>
    <x v="5"/>
  </r>
  <r>
    <s v="L01/080/9/000093/2013"/>
    <d v="2013-10-14T00:00:00"/>
    <d v="2013-10-20T00:00:00"/>
    <x v="0"/>
    <x v="0"/>
    <n v="211776.31580000001"/>
    <n v="211776.31580000001"/>
    <x v="5"/>
  </r>
  <r>
    <s v="L01/070/9/000226/2013"/>
    <d v="2013-10-31T00:00:00"/>
    <d v="2013-11-04T00:00:00"/>
    <x v="2"/>
    <x v="2"/>
    <n v="50000"/>
    <n v="50000"/>
    <x v="5"/>
  </r>
  <r>
    <s v="L01/112/9/000006/2012"/>
    <d v="2012-11-24T00:00:00"/>
    <d v="2013-10-25T00:00:00"/>
    <x v="1"/>
    <x v="1"/>
    <n v="50000"/>
    <n v="50000"/>
    <x v="11"/>
  </r>
  <r>
    <s v="L01/088/9/000047/2013"/>
    <d v="2013-12-11T00:00:00"/>
    <d v="2013-12-18T00:00:00"/>
    <x v="5"/>
    <x v="0"/>
    <n v="50000"/>
    <n v="50000"/>
    <x v="5"/>
  </r>
  <r>
    <s v="L01/112/9/000010/2011"/>
    <d v="2011-12-24T00:00:00"/>
    <d v="2013-12-20T00:00:00"/>
    <x v="1"/>
    <x v="1"/>
    <n v="22332"/>
    <n v="22332"/>
    <x v="7"/>
  </r>
  <r>
    <s v="L01/080/9/000001/2014"/>
    <d v="2014-01-02T00:00:00"/>
    <d v="2014-01-07T00:00:00"/>
    <x v="0"/>
    <x v="0"/>
    <n v="50000"/>
    <n v="50000"/>
    <x v="16"/>
  </r>
  <r>
    <s v="L01/080/9/000111/2013"/>
    <d v="2013-02-11T00:00:00"/>
    <d v="2014-02-17T00:00:00"/>
    <x v="0"/>
    <x v="0"/>
    <n v="324561.40350000001"/>
    <n v="324561.40350000001"/>
    <x v="5"/>
  </r>
  <r>
    <s v="L01/080/9/000015/2014"/>
    <d v="2014-02-06T00:00:00"/>
    <d v="2014-02-26T00:00:00"/>
    <x v="0"/>
    <x v="0"/>
    <n v="100000"/>
    <n v="100000"/>
    <x v="16"/>
  </r>
  <r>
    <s v="L01/070/9/000284/2013"/>
    <d v="2013-12-24T00:00:00"/>
    <d v="2014-03-12T00:00:00"/>
    <x v="2"/>
    <x v="2"/>
    <n v="300000"/>
    <n v="300000"/>
    <x v="5"/>
  </r>
  <r>
    <s v="L01/070/9/000044/2014"/>
    <d v="2014-04-04T00:00:00"/>
    <d v="2014-04-07T00:00:00"/>
    <x v="2"/>
    <x v="2"/>
    <n v="50000"/>
    <n v="50000"/>
    <x v="16"/>
  </r>
  <r>
    <s v="L02/087/9/000018/2014"/>
    <d v="2014-03-14T00:00:00"/>
    <d v="2014-04-01T00:00:00"/>
    <x v="0"/>
    <x v="0"/>
    <n v="300000"/>
    <n v="300000"/>
    <x v="16"/>
  </r>
  <r>
    <s v="L01/070/9/000068/2014"/>
    <d v="2014-05-05T00:00:00"/>
    <d v="2014-05-05T00:00:00"/>
    <x v="2"/>
    <x v="2"/>
    <n v="50000"/>
    <n v="50000"/>
    <x v="16"/>
  </r>
  <r>
    <s v="L01/080/9/000022/2014"/>
    <d v="2014-05-05T00:00:00"/>
    <d v="2014-05-16T00:00:00"/>
    <x v="0"/>
    <x v="0"/>
    <n v="167100"/>
    <n v="167100"/>
    <x v="16"/>
  </r>
  <r>
    <s v="L01/070/9/000120/2014"/>
    <d v="2014-01-08T00:00:00"/>
    <d v="2014-04-14T00:00:00"/>
    <x v="2"/>
    <x v="2"/>
    <n v="50000"/>
    <n v="50000"/>
    <x v="16"/>
  </r>
  <r>
    <s v="L01/070/9/000125/2014"/>
    <d v="2014-07-24T00:00:00"/>
    <d v="2014-07-28T00:00:00"/>
    <x v="2"/>
    <x v="2"/>
    <n v="20150"/>
    <n v="20150"/>
    <x v="16"/>
  </r>
  <r>
    <s v="L01/070/9/000128/2014"/>
    <d v="2014-07-20T00:00:00"/>
    <d v="2014-07-22T00:00:00"/>
    <x v="2"/>
    <x v="2"/>
    <n v="10000"/>
    <n v="10000"/>
    <x v="16"/>
  </r>
  <r>
    <s v="L01/080/9/000036/2014"/>
    <d v="2014-08-22T00:00:00"/>
    <d v="2014-08-29T00:00:00"/>
    <x v="0"/>
    <x v="0"/>
    <n v="50000"/>
    <n v="50000"/>
    <x v="16"/>
  </r>
  <r>
    <s v="L01/070/9/000215/2014"/>
    <d v="2014-01-24T00:00:00"/>
    <d v="2014-10-30T00:00:00"/>
    <x v="2"/>
    <x v="2"/>
    <n v="15000"/>
    <n v="15000"/>
    <x v="16"/>
  </r>
  <r>
    <s v="L02/070/9/000222/2014"/>
    <d v="2014-11-01T00:00:00"/>
    <d v="2014-11-10T00:00:00"/>
    <x v="2"/>
    <x v="2"/>
    <n v="300000"/>
    <n v="300000"/>
    <x v="16"/>
  </r>
  <r>
    <s v="L01/070/9/000224/2014"/>
    <d v="2014-11-08T00:00:00"/>
    <d v="2014-11-11T00:00:00"/>
    <x v="2"/>
    <x v="2"/>
    <n v="50000"/>
    <n v="50000"/>
    <x v="16"/>
  </r>
  <r>
    <s v="L01/070/9/000237/2014"/>
    <d v="2014-11-24T00:00:00"/>
    <d v="2014-11-28T00:00:00"/>
    <x v="2"/>
    <x v="2"/>
    <n v="5000"/>
    <n v="5000"/>
    <x v="16"/>
  </r>
  <r>
    <s v="L01/080/9/000001/2015"/>
    <d v="2015-01-26T00:00:00"/>
    <d v="2015-01-27T00:00:00"/>
    <x v="0"/>
    <x v="0"/>
    <n v="120000"/>
    <n v="120000"/>
    <x v="3"/>
  </r>
  <r>
    <s v="L01/089/9/000003/2015"/>
    <d v="2015-02-04T00:00:00"/>
    <d v="2015-02-12T00:00:00"/>
    <x v="5"/>
    <x v="0"/>
    <n v="300000"/>
    <n v="300000"/>
    <x v="3"/>
  </r>
  <r>
    <s v="L01/070/9/000028/2015"/>
    <d v="2015-02-16T00:00:00"/>
    <d v="2015-02-17T00:00:00"/>
    <x v="2"/>
    <x v="2"/>
    <n v="100000"/>
    <n v="100000"/>
    <x v="3"/>
  </r>
  <r>
    <s v="L01/070/9/000043/2015"/>
    <d v="2015-03-03T00:00:00"/>
    <d v="2015-03-09T00:00:00"/>
    <x v="2"/>
    <x v="2"/>
    <n v="60000"/>
    <n v="60000"/>
    <x v="3"/>
  </r>
  <r>
    <s v="L01/070/9/000052/2015"/>
    <d v="2015-03-15T00:00:00"/>
    <d v="2015-03-16T00:00:00"/>
    <x v="2"/>
    <x v="2"/>
    <n v="70000"/>
    <n v="70000"/>
    <x v="3"/>
  </r>
  <r>
    <s v="L01/080/9/000051/2014"/>
    <d v="2014-08-15T00:00:00"/>
    <d v="2015-03-05T00:00:00"/>
    <x v="0"/>
    <x v="0"/>
    <n v="654919"/>
    <n v="654919"/>
    <x v="16"/>
  </r>
  <r>
    <s v="L01/080/9/000008/2015"/>
    <d v="2015-03-07T00:00:00"/>
    <d v="2015-03-17T00:00:00"/>
    <x v="0"/>
    <x v="0"/>
    <n v="89000"/>
    <n v="89000"/>
    <x v="3"/>
  </r>
  <r>
    <s v="L01/112/9/000003/2014"/>
    <d v="2014-08-30T00:00:00"/>
    <d v="2015-03-26T00:00:00"/>
    <x v="1"/>
    <x v="1"/>
    <n v="400000"/>
    <n v="400000"/>
    <x v="16"/>
  </r>
  <r>
    <s v="L01/070/9/000076/2015"/>
    <d v="2015-04-08T00:00:00"/>
    <d v="2015-04-14T00:00:00"/>
    <x v="2"/>
    <x v="2"/>
    <n v="148200"/>
    <n v="148200"/>
    <x v="3"/>
  </r>
  <r>
    <s v="L01/070/9/000078/2015"/>
    <d v="2015-04-10T00:00:00"/>
    <d v="2015-04-14T00:00:00"/>
    <x v="2"/>
    <x v="2"/>
    <n v="70000"/>
    <n v="70000"/>
    <x v="3"/>
  </r>
  <r>
    <s v="L01/112/9/000013/2013"/>
    <d v="2013-12-24T00:00:00"/>
    <d v="2015-04-15T00:00:00"/>
    <x v="1"/>
    <x v="1"/>
    <n v="100000"/>
    <n v="100000"/>
    <x v="5"/>
  </r>
  <r>
    <s v="L01/070/9/000082/2015"/>
    <d v="2015-04-16T00:00:00"/>
    <d v="2015-04-20T00:00:00"/>
    <x v="2"/>
    <x v="2"/>
    <n v="100000"/>
    <n v="100000"/>
    <x v="3"/>
  </r>
  <r>
    <s v="L01/070/9/000084/2015"/>
    <d v="2015-04-13T00:00:00"/>
    <d v="2015-04-15T00:00:00"/>
    <x v="2"/>
    <x v="2"/>
    <n v="81000"/>
    <n v="81000"/>
    <x v="3"/>
  </r>
  <r>
    <s v="L01/112/9/000004/2014"/>
    <d v="2014-08-07T00:00:00"/>
    <d v="2015-04-30T00:00:00"/>
    <x v="1"/>
    <x v="1"/>
    <n v="100000"/>
    <n v="100000"/>
    <x v="16"/>
  </r>
  <r>
    <s v="L01/070/9/000095/2015"/>
    <d v="2015-05-01T00:00:00"/>
    <d v="2015-05-11T00:00:00"/>
    <x v="2"/>
    <x v="2"/>
    <n v="6270"/>
    <n v="6270"/>
    <x v="3"/>
  </r>
  <r>
    <s v="L01/080/9/000017/2015"/>
    <d v="2015-05-14T00:00:00"/>
    <d v="2015-05-18T00:00:00"/>
    <x v="0"/>
    <x v="0"/>
    <n v="95360"/>
    <n v="95360"/>
    <x v="3"/>
  </r>
  <r>
    <s v="L01/070/9/000107/2015"/>
    <d v="2015-05-10T00:00:00"/>
    <d v="2015-05-19T00:00:00"/>
    <x v="2"/>
    <x v="2"/>
    <n v="37000"/>
    <n v="37000"/>
    <x v="3"/>
  </r>
  <r>
    <s v="L01/112/9/000005/2014"/>
    <d v="2014-08-21T00:00:00"/>
    <d v="2015-06-23T00:00:00"/>
    <x v="1"/>
    <x v="1"/>
    <n v="97710"/>
    <n v="97710"/>
    <x v="16"/>
  </r>
  <r>
    <s v="L01/080/9/000035/2015"/>
    <d v="2015-06-04T00:00:00"/>
    <d v="2015-06-19T00:00:00"/>
    <x v="0"/>
    <x v="0"/>
    <n v="200000"/>
    <n v="200000"/>
    <x v="3"/>
  </r>
  <r>
    <s v="L01/070/9/000160/2015"/>
    <d v="2015-07-08T00:00:00"/>
    <d v="2015-07-20T00:00:00"/>
    <x v="2"/>
    <x v="2"/>
    <n v="70000"/>
    <n v="70000"/>
    <x v="3"/>
  </r>
  <r>
    <s v="L01/112/9/000006/2014"/>
    <d v="2014-03-18T00:00:00"/>
    <d v="2015-09-08T00:00:00"/>
    <x v="1"/>
    <x v="1"/>
    <n v="215974"/>
    <n v="215974"/>
    <x v="16"/>
  </r>
  <r>
    <s v="L01/112/9/000016/2013"/>
    <d v="2013-11-26T00:00:00"/>
    <d v="2015-09-11T00:00:00"/>
    <x v="1"/>
    <x v="1"/>
    <n v="259649.12280000001"/>
    <n v="259649.12280000001"/>
    <x v="5"/>
  </r>
  <r>
    <s v="L01/070/9/000209/2015"/>
    <d v="2015-06-18T00:00:00"/>
    <d v="2015-09-23T00:00:00"/>
    <x v="2"/>
    <x v="2"/>
    <n v="300000"/>
    <n v="300000"/>
    <x v="3"/>
  </r>
  <r>
    <s v="L01/112/9/000007/2014"/>
    <d v="2014-02-04T00:00:00"/>
    <d v="2015-09-17T00:00:00"/>
    <x v="1"/>
    <x v="1"/>
    <n v="50000"/>
    <n v="50000"/>
    <x v="16"/>
  </r>
  <r>
    <s v="L01/112/9/000019/2013"/>
    <d v="2013-08-17T00:00:00"/>
    <d v="2015-09-17T00:00:00"/>
    <x v="1"/>
    <x v="1"/>
    <n v="1000"/>
    <n v="1000"/>
    <x v="5"/>
  </r>
  <r>
    <s v="L01/112/9/000017/2013"/>
    <d v="2013-01-13T00:00:00"/>
    <d v="2015-09-19T00:00:00"/>
    <x v="1"/>
    <x v="1"/>
    <n v="50000"/>
    <n v="50000"/>
    <x v="5"/>
  </r>
  <r>
    <s v="L01/112/9/000010/2014"/>
    <d v="2014-01-13T00:00:00"/>
    <d v="2015-10-01T00:00:00"/>
    <x v="1"/>
    <x v="1"/>
    <n v="50832"/>
    <n v="50832"/>
    <x v="16"/>
  </r>
  <r>
    <s v="L01/112/9/000020/2013"/>
    <d v="2013-10-10T00:00:00"/>
    <d v="2015-10-02T00:00:00"/>
    <x v="1"/>
    <x v="1"/>
    <n v="50000"/>
    <n v="50000"/>
    <x v="5"/>
  </r>
  <r>
    <s v="L01/110/9/000083/2015"/>
    <d v="2015-09-06T00:00:00"/>
    <d v="2015-10-02T00:00:00"/>
    <x v="1"/>
    <x v="1"/>
    <n v="50000"/>
    <n v="50000"/>
    <x v="3"/>
  </r>
  <r>
    <s v="L01/070/9/000244/2015"/>
    <d v="2015-10-28T00:00:00"/>
    <d v="2015-11-03T00:00:00"/>
    <x v="2"/>
    <x v="2"/>
    <n v="20000"/>
    <n v="20000"/>
    <x v="3"/>
  </r>
  <r>
    <s v="L01/112/9/000012/2014"/>
    <d v="2014-04-04T00:00:00"/>
    <d v="2015-11-24T00:00:00"/>
    <x v="1"/>
    <x v="1"/>
    <n v="50000"/>
    <n v="50000"/>
    <x v="16"/>
  </r>
  <r>
    <s v="L01/070/9/000265/2015"/>
    <d v="2015-11-27T00:00:00"/>
    <d v="2015-11-30T00:00:00"/>
    <x v="2"/>
    <x v="2"/>
    <n v="70000"/>
    <n v="70000"/>
    <x v="3"/>
  </r>
  <r>
    <s v="L01/080/9/000074/2015"/>
    <d v="2015-12-07T00:00:00"/>
    <d v="2015-12-07T00:00:00"/>
    <x v="0"/>
    <x v="0"/>
    <n v="1440000"/>
    <n v="1440000"/>
    <x v="3"/>
  </r>
  <r>
    <s v="L01/112/9/000013/2014"/>
    <d v="2014-06-25T00:00:00"/>
    <d v="2015-12-04T00:00:00"/>
    <x v="1"/>
    <x v="1"/>
    <n v="50000"/>
    <n v="50000"/>
    <x v="16"/>
  </r>
  <r>
    <s v="L01/080/9/000077/2015"/>
    <d v="2015-12-12T00:00:00"/>
    <d v="2015-12-14T00:00:00"/>
    <x v="0"/>
    <x v="0"/>
    <n v="70000"/>
    <n v="70000"/>
    <x v="3"/>
  </r>
  <r>
    <s v="L01/070/9/000275/2015"/>
    <d v="2015-12-10T00:00:00"/>
    <d v="2015-12-11T00:00:00"/>
    <x v="2"/>
    <x v="2"/>
    <n v="80000"/>
    <n v="80000"/>
    <x v="3"/>
  </r>
  <r>
    <s v="L01/070/9/000011/2016"/>
    <d v="2016-01-11T00:00:00"/>
    <d v="2016-01-14T00:00:00"/>
    <x v="2"/>
    <x v="2"/>
    <n v="100000"/>
    <n v="100000"/>
    <x v="15"/>
  </r>
  <r>
    <s v="L01/080/9/000007/2016"/>
    <d v="2016-01-11T00:00:00"/>
    <d v="2016-01-29T00:00:00"/>
    <x v="0"/>
    <x v="0"/>
    <n v="259649.12280000001"/>
    <n v="259649.12280000001"/>
    <x v="15"/>
  </r>
  <r>
    <s v="L01/086/9/000088/2015"/>
    <d v="2015-07-22T00:00:00"/>
    <d v="2015-09-30T00:00:00"/>
    <x v="0"/>
    <x v="0"/>
    <n v="245622.87719999999"/>
    <n v="245622.87719999999"/>
    <x v="3"/>
  </r>
  <r>
    <s v="L01/080/9/000019/2016"/>
    <d v="2016-02-02T00:00:00"/>
    <d v="2016-02-24T00:00:00"/>
    <x v="0"/>
    <x v="0"/>
    <n v="500000"/>
    <n v="500000"/>
    <x v="15"/>
  </r>
  <r>
    <s v="L01/112/9/000015/2014"/>
    <d v="2014-09-07T00:00:00"/>
    <d v="2016-03-09T00:00:00"/>
    <x v="1"/>
    <x v="1"/>
    <n v="50000"/>
    <n v="50000"/>
    <x v="16"/>
  </r>
  <r>
    <s v="L01/070/9/000069/2016"/>
    <d v="2016-03-31T00:00:00"/>
    <d v="2016-04-04T00:00:00"/>
    <x v="2"/>
    <x v="2"/>
    <n v="60000"/>
    <n v="60000"/>
    <x v="15"/>
  </r>
  <r>
    <s v="L01/070/9/000093/2016"/>
    <d v="2016-04-27T00:00:00"/>
    <d v="2016-04-28T00:00:00"/>
    <x v="2"/>
    <x v="2"/>
    <n v="50000"/>
    <n v="50000"/>
    <x v="15"/>
  </r>
  <r>
    <s v="L02/070/9/000301/2015"/>
    <d v="2015-11-09T00:00:00"/>
    <d v="2016-05-09T00:00:00"/>
    <x v="2"/>
    <x v="2"/>
    <n v="10000"/>
    <n v="10000"/>
    <x v="3"/>
  </r>
  <r>
    <s v="L01/070/9/000120/2016"/>
    <d v="2016-05-25T00:00:00"/>
    <d v="2016-06-06T00:00:00"/>
    <x v="2"/>
    <x v="2"/>
    <n v="65000"/>
    <n v="65000"/>
    <x v="15"/>
  </r>
  <r>
    <s v="L01/112/9/000002/2015"/>
    <d v="2015-07-22T00:00:00"/>
    <d v="2016-06-16T00:00:00"/>
    <x v="1"/>
    <x v="1"/>
    <n v="200000"/>
    <n v="200000"/>
    <x v="3"/>
  </r>
  <r>
    <s v="L01/112/9/000021/2013"/>
    <d v="2013-06-26T00:00:00"/>
    <d v="2016-06-21T00:00:00"/>
    <x v="1"/>
    <x v="1"/>
    <n v="17625"/>
    <n v="17625"/>
    <x v="5"/>
  </r>
  <r>
    <s v="L01/112/9/000022/2013"/>
    <d v="2013-11-10T00:00:00"/>
    <d v="2016-06-21T00:00:00"/>
    <x v="1"/>
    <x v="1"/>
    <n v="50000"/>
    <n v="50000"/>
    <x v="5"/>
  </r>
  <r>
    <s v="L01/112/9/000009/2012"/>
    <d v="2012-08-01T00:00:00"/>
    <d v="2016-06-24T00:00:00"/>
    <x v="1"/>
    <x v="1"/>
    <n v="447894.73680000001"/>
    <n v="447894.73680000001"/>
    <x v="11"/>
  </r>
  <r>
    <s v="L02/080/9/000049/2016"/>
    <d v="2016-06-03T00:00:00"/>
    <d v="2016-06-06T00:00:00"/>
    <x v="0"/>
    <x v="0"/>
    <n v="1500000"/>
    <n v="1500000"/>
    <x v="15"/>
  </r>
  <r>
    <s v="L01/070/9/000148/2016"/>
    <d v="2016-07-07T00:00:00"/>
    <d v="2016-07-11T00:00:00"/>
    <x v="2"/>
    <x v="2"/>
    <n v="1710"/>
    <n v="1710"/>
    <x v="15"/>
  </r>
  <r>
    <s v="L01/112/9/000001/2016"/>
    <d v="2016-03-21T00:00:00"/>
    <d v="2016-08-01T00:00:00"/>
    <x v="1"/>
    <x v="1"/>
    <n v="200000"/>
    <n v="200000"/>
    <x v="15"/>
  </r>
  <r>
    <s v="L01/070/9/000178/2016"/>
    <d v="2016-08-09T00:00:00"/>
    <d v="2016-08-11T00:00:00"/>
    <x v="2"/>
    <x v="2"/>
    <n v="50000"/>
    <n v="50000"/>
    <x v="15"/>
  </r>
  <r>
    <s v="L01/070/9/000181/2016"/>
    <d v="2016-07-18T00:00:00"/>
    <d v="2016-08-09T00:00:00"/>
    <x v="2"/>
    <x v="2"/>
    <n v="163234"/>
    <n v="163234"/>
    <x v="15"/>
  </r>
  <r>
    <s v="L01/110/9/000017/2016"/>
    <d v="2016-06-27T00:00:00"/>
    <d v="2016-08-16T00:00:00"/>
    <x v="1"/>
    <x v="1"/>
    <n v="259649.12280000001"/>
    <n v="259649.12280000001"/>
    <x v="15"/>
  </r>
  <r>
    <s v="L01/070/9/000303/2015"/>
    <d v="2015-11-26T00:00:00"/>
    <d v="2016-09-01T00:00:00"/>
    <x v="2"/>
    <x v="2"/>
    <n v="250000"/>
    <n v="250000"/>
    <x v="3"/>
  </r>
  <r>
    <s v="L01/070/9/000206/2016"/>
    <d v="2016-04-24T00:00:00"/>
    <d v="2016-09-15T00:00:00"/>
    <x v="2"/>
    <x v="2"/>
    <n v="100000"/>
    <n v="100000"/>
    <x v="15"/>
  </r>
  <r>
    <s v="L01/112/9/000003/2015"/>
    <d v="2015-04-12T00:00:00"/>
    <d v="2016-09-21T00:00:00"/>
    <x v="1"/>
    <x v="1"/>
    <n v="50000"/>
    <n v="50000"/>
    <x v="3"/>
  </r>
  <r>
    <s v="L01/112/9/000017/2014"/>
    <d v="2014-12-12T00:00:00"/>
    <d v="2016-10-03T00:00:00"/>
    <x v="1"/>
    <x v="1"/>
    <n v="17625"/>
    <n v="17625"/>
    <x v="16"/>
  </r>
  <r>
    <s v="L01/070/9/000215/2016"/>
    <d v="2016-09-28T00:00:00"/>
    <d v="2016-10-06T00:00:00"/>
    <x v="2"/>
    <x v="2"/>
    <n v="201150"/>
    <n v="201150"/>
    <x v="15"/>
  </r>
  <r>
    <s v="L01/080/9/000078/2016"/>
    <d v="2016-03-21T00:00:00"/>
    <d v="2016-10-11T00:00:00"/>
    <x v="0"/>
    <x v="0"/>
    <n v="50000"/>
    <n v="50000"/>
    <x v="15"/>
  </r>
  <r>
    <s v="L01/070/9/000224/2016"/>
    <d v="2016-09-19T00:00:00"/>
    <d v="2016-10-07T00:00:00"/>
    <x v="2"/>
    <x v="2"/>
    <n v="300000"/>
    <n v="300000"/>
    <x v="15"/>
  </r>
  <r>
    <s v="L01/070/9/000232/2016"/>
    <d v="2016-10-30T00:00:00"/>
    <d v="2016-10-31T00:00:00"/>
    <x v="2"/>
    <x v="2"/>
    <n v="100000"/>
    <n v="100000"/>
    <x v="15"/>
  </r>
  <r>
    <s v="L01/070/9/000003/2017"/>
    <d v="2017-01-02T00:00:00"/>
    <d v="2017-01-11T00:00:00"/>
    <x v="2"/>
    <x v="2"/>
    <n v="70000"/>
    <n v="70000"/>
    <x v="10"/>
  </r>
  <r>
    <s v="L02/088/9/000008/2016"/>
    <d v="2016-07-23T00:00:00"/>
    <d v="2016-12-07T00:00:00"/>
    <x v="5"/>
    <x v="0"/>
    <n v="103330"/>
    <n v="103330"/>
    <x v="15"/>
  </r>
  <r>
    <s v="L01/070/9/000025/2017"/>
    <d v="2017-01-20T00:00:00"/>
    <d v="2017-02-22T00:00:00"/>
    <x v="2"/>
    <x v="2"/>
    <n v="300000"/>
    <n v="300000"/>
    <x v="10"/>
  </r>
  <r>
    <s v="L02/070/9/000028/2017"/>
    <d v="2017-02-11T00:00:00"/>
    <d v="2017-02-27T00:00:00"/>
    <x v="2"/>
    <x v="2"/>
    <n v="50000"/>
    <n v="50000"/>
    <x v="10"/>
  </r>
  <r>
    <s v="L01/112/9/000018/2014"/>
    <d v="2014-01-30T00:00:00"/>
    <d v="2016-03-03T00:00:00"/>
    <x v="1"/>
    <x v="1"/>
    <n v="50000"/>
    <n v="50000"/>
    <x v="16"/>
  </r>
  <r>
    <s v="L01/070/9/000062/2017"/>
    <d v="2017-03-17T00:00:00"/>
    <d v="2017-03-27T00:00:00"/>
    <x v="2"/>
    <x v="2"/>
    <n v="60000"/>
    <n v="60000"/>
    <x v="10"/>
  </r>
  <r>
    <s v="L01/112/9/000024/2013"/>
    <d v="2013-12-01T00:00:00"/>
    <d v="2017-03-27T00:00:00"/>
    <x v="1"/>
    <x v="1"/>
    <n v="500000"/>
    <n v="500000"/>
    <x v="5"/>
  </r>
  <r>
    <s v="L01/070/9/000063/2017"/>
    <d v="2017-03-28T00:00:00"/>
    <d v="2017-04-07T00:00:00"/>
    <x v="2"/>
    <x v="2"/>
    <n v="6380"/>
    <n v="6380"/>
    <x v="10"/>
  </r>
  <r>
    <s v="L02/070/9/000086/2017"/>
    <d v="2017-03-14T00:00:00"/>
    <d v="2017-04-24T00:00:00"/>
    <x v="2"/>
    <x v="2"/>
    <n v="298596.49119999999"/>
    <n v="298596.49119999999"/>
    <x v="10"/>
  </r>
  <r>
    <s v="L01/070/9/000283/2016"/>
    <d v="2016-12-25T00:00:00"/>
    <d v="2017-05-29T00:00:00"/>
    <x v="2"/>
    <x v="2"/>
    <n v="200000"/>
    <n v="200000"/>
    <x v="15"/>
  </r>
  <r>
    <s v="L02/080/9/000018/2017"/>
    <d v="2017-01-28T00:00:00"/>
    <d v="2017-06-06T00:00:00"/>
    <x v="0"/>
    <x v="0"/>
    <n v="1500000"/>
    <n v="1500000"/>
    <x v="10"/>
  </r>
  <r>
    <s v="L01/070/9/000126/2017"/>
    <d v="2017-06-12T00:00:00"/>
    <d v="2017-06-14T00:00:00"/>
    <x v="2"/>
    <x v="2"/>
    <n v="70000"/>
    <n v="70000"/>
    <x v="10"/>
  </r>
  <r>
    <s v="L01/070/9/000135/2017"/>
    <d v="2017-06-30T00:00:00"/>
    <d v="2017-07-04T00:00:00"/>
    <x v="2"/>
    <x v="2"/>
    <n v="9400"/>
    <n v="9400"/>
    <x v="10"/>
  </r>
  <r>
    <s v="L01/070/9/000144/2017"/>
    <d v="2017-07-15T00:00:00"/>
    <d v="2017-07-17T00:00:00"/>
    <x v="2"/>
    <x v="2"/>
    <n v="70000"/>
    <n v="70000"/>
    <x v="10"/>
  </r>
  <r>
    <s v="L02/110/9/000006/2017"/>
    <d v="2017-07-18T00:00:00"/>
    <d v="2017-07-25T00:00:00"/>
    <x v="1"/>
    <x v="1"/>
    <n v="224968"/>
    <n v="224968"/>
    <x v="10"/>
  </r>
  <r>
    <s v="L01/080/9/000054/2014"/>
    <d v="2014-02-02T00:00:00"/>
    <d v="2017-07-28T00:00:00"/>
    <x v="0"/>
    <x v="0"/>
    <n v="900000"/>
    <n v="900000"/>
    <x v="16"/>
  </r>
  <r>
    <s v="L01/112/9/000001/2017"/>
    <d v="2017-04-01T00:00:00"/>
    <d v="2017-07-27T00:00:00"/>
    <x v="1"/>
    <x v="1"/>
    <n v="200000"/>
    <n v="200000"/>
    <x v="10"/>
  </r>
  <r>
    <s v="L01/070/9/000184/2017"/>
    <d v="2017-09-01T00:00:00"/>
    <d v="2017-09-05T00:00:00"/>
    <x v="2"/>
    <x v="2"/>
    <n v="1000000"/>
    <n v="1000000"/>
    <x v="10"/>
  </r>
  <r>
    <s v="L01/112/9/000020/2014"/>
    <d v="2014-10-15T00:00:00"/>
    <d v="2017-08-31T00:00:00"/>
    <x v="1"/>
    <x v="1"/>
    <n v="50000"/>
    <n v="50000"/>
    <x v="16"/>
  </r>
  <r>
    <s v="L01/070/9/000190/2017"/>
    <d v="2017-09-04T00:00:00"/>
    <d v="2017-09-09T00:00:00"/>
    <x v="2"/>
    <x v="2"/>
    <n v="13006"/>
    <n v="13006"/>
    <x v="10"/>
  </r>
  <r>
    <s v="L01/070/9/000195/2017"/>
    <d v="2017-09-11T00:00:00"/>
    <d v="2017-09-12T00:00:00"/>
    <x v="2"/>
    <x v="2"/>
    <n v="24605"/>
    <n v="24605"/>
    <x v="10"/>
  </r>
  <r>
    <s v="L01/070/9/000219/2017"/>
    <d v="2017-10-07T00:00:00"/>
    <d v="2017-10-09T00:00:00"/>
    <x v="2"/>
    <x v="2"/>
    <n v="120000"/>
    <n v="120000"/>
    <x v="10"/>
  </r>
  <r>
    <s v="L01/087/9/000088/2012"/>
    <d v="2012-11-09T00:00:00"/>
    <d v="2017-11-09T00:00:00"/>
    <x v="0"/>
    <x v="0"/>
    <n v="200000"/>
    <n v="200000"/>
    <x v="11"/>
  </r>
  <r>
    <s v="L01/070/9/000239/2017"/>
    <d v="2017-11-11T00:00:00"/>
    <d v="2017-11-13T00:00:00"/>
    <x v="2"/>
    <x v="2"/>
    <n v="70000"/>
    <n v="70000"/>
    <x v="10"/>
  </r>
  <r>
    <s v="L01/087/9/000034/2017"/>
    <d v="2017-09-27T00:00:00"/>
    <d v="2017-11-07T00:00:00"/>
    <x v="0"/>
    <x v="0"/>
    <n v="300000"/>
    <n v="300000"/>
    <x v="10"/>
  </r>
  <r>
    <s v="L01/070/9/000245/2017"/>
    <d v="2017-10-21T00:00:00"/>
    <d v="2017-10-24T00:00:00"/>
    <x v="2"/>
    <x v="2"/>
    <n v="578602"/>
    <n v="578602"/>
    <x v="10"/>
  </r>
  <r>
    <s v="L01/080/9/000001/2018"/>
    <d v="2018-01-10T00:00:00"/>
    <d v="2018-01-13T00:00:00"/>
    <x v="0"/>
    <x v="0"/>
    <n v="200000"/>
    <n v="200000"/>
    <x v="8"/>
  </r>
  <r>
    <s v="L05/070/9/000278/2017"/>
    <d v="2017-11-13T00:00:00"/>
    <d v="2018-02-06T00:00:00"/>
    <x v="2"/>
    <x v="2"/>
    <n v="344965"/>
    <n v="344965"/>
    <x v="10"/>
  </r>
  <r>
    <s v="L01/110/9/000037/2017"/>
    <d v="2017-12-14T00:00:00"/>
    <d v="2018-02-23T00:00:00"/>
    <x v="1"/>
    <x v="1"/>
    <n v="1000"/>
    <n v="1000"/>
    <x v="10"/>
  </r>
  <r>
    <s v="L01/070/9/000050/2018"/>
    <d v="2018-03-16T00:00:00"/>
    <d v="2018-03-22T00:00:00"/>
    <x v="2"/>
    <x v="2"/>
    <n v="185000"/>
    <n v="185000"/>
    <x v="8"/>
  </r>
  <r>
    <s v="L01/070/9/000282/2017"/>
    <d v="2017-10-01T00:00:00"/>
    <d v="2018-03-12T00:00:00"/>
    <x v="2"/>
    <x v="2"/>
    <n v="300000"/>
    <n v="300000"/>
    <x v="10"/>
  </r>
  <r>
    <s v="L01/112/9/000005/2016"/>
    <d v="2016-06-27T00:00:00"/>
    <d v="2018-03-28T00:00:00"/>
    <x v="1"/>
    <x v="1"/>
    <n v="1000000"/>
    <n v="1000000"/>
    <x v="15"/>
  </r>
  <r>
    <s v="L01/070/9/000070/2018"/>
    <d v="2018-04-08T00:00:00"/>
    <d v="2018-04-16T00:00:00"/>
    <x v="2"/>
    <x v="2"/>
    <n v="8700"/>
    <n v="8700"/>
    <x v="8"/>
  </r>
  <r>
    <s v="L01/112/9/000005/2017"/>
    <d v="2017-10-05T00:00:00"/>
    <d v="2018-04-17T00:00:00"/>
    <x v="1"/>
    <x v="1"/>
    <n v="519298.24560000002"/>
    <n v="519298.24560000002"/>
    <x v="10"/>
  </r>
  <r>
    <s v="L01/112/9/000006/2017"/>
    <d v="2017-10-09T00:00:00"/>
    <d v="2018-04-20T00:00:00"/>
    <x v="1"/>
    <x v="1"/>
    <n v="150000"/>
    <n v="150000"/>
    <x v="10"/>
  </r>
  <r>
    <s v="L01/112/9/000008/2016"/>
    <d v="2016-08-03T00:00:00"/>
    <d v="2018-04-20T00:00:00"/>
    <x v="1"/>
    <x v="1"/>
    <n v="200000"/>
    <n v="200000"/>
    <x v="15"/>
  </r>
  <r>
    <s v="L05/070/9/000081/2018"/>
    <d v="2018-03-25T00:00:00"/>
    <d v="2018-04-16T00:00:00"/>
    <x v="2"/>
    <x v="2"/>
    <n v="1000000"/>
    <n v="1000000"/>
    <x v="8"/>
  </r>
  <r>
    <s v="L01/112/9/000003/2018"/>
    <d v="2018-02-09T00:00:00"/>
    <d v="2018-04-27T00:00:00"/>
    <x v="1"/>
    <x v="1"/>
    <n v="100000"/>
    <n v="100000"/>
    <x v="8"/>
  </r>
  <r>
    <s v="L01/112/9/000002/2018"/>
    <d v="2018-02-17T00:00:00"/>
    <d v="2018-04-27T00:00:00"/>
    <x v="1"/>
    <x v="1"/>
    <n v="1000"/>
    <n v="1000"/>
    <x v="8"/>
  </r>
  <r>
    <s v="L01/112/9/000001/2018"/>
    <d v="2018-02-06T00:00:00"/>
    <d v="2018-04-27T00:00:00"/>
    <x v="1"/>
    <x v="1"/>
    <n v="300000"/>
    <n v="300000"/>
    <x v="8"/>
  </r>
  <r>
    <s v="L01/112/9/000007/2017"/>
    <d v="2017-11-21T00:00:00"/>
    <d v="2018-04-27T00:00:00"/>
    <x v="1"/>
    <x v="1"/>
    <n v="100000"/>
    <n v="100000"/>
    <x v="10"/>
  </r>
  <r>
    <s v="L01/112/9/000008/2015"/>
    <d v="2015-02-25T00:00:00"/>
    <d v="2018-05-31T00:00:00"/>
    <x v="1"/>
    <x v="1"/>
    <n v="50000"/>
    <n v="50000"/>
    <x v="3"/>
  </r>
  <r>
    <s v="L01/070/9/000107/2018"/>
    <d v="2018-06-03T00:00:00"/>
    <d v="2018-06-06T00:00:00"/>
    <x v="2"/>
    <x v="2"/>
    <n v="478000"/>
    <n v="478000"/>
    <x v="8"/>
  </r>
  <r>
    <s v="L01/070/9/000110/2018"/>
    <d v="2018-06-08T00:00:00"/>
    <d v="2018-06-11T00:00:00"/>
    <x v="2"/>
    <x v="2"/>
    <n v="6380"/>
    <n v="6380"/>
    <x v="8"/>
  </r>
  <r>
    <s v="L05/070/9/000130/2018"/>
    <d v="2018-06-20T00:00:00"/>
    <d v="2018-07-05T00:00:00"/>
    <x v="2"/>
    <x v="2"/>
    <n v="324561.40350000001"/>
    <n v="324561.40350000001"/>
    <x v="8"/>
  </r>
  <r>
    <s v="L01/070/9/000147/2018"/>
    <d v="2018-06-22T00:00:00"/>
    <d v="2018-07-13T00:00:00"/>
    <x v="2"/>
    <x v="2"/>
    <n v="50000"/>
    <n v="50000"/>
    <x v="8"/>
  </r>
  <r>
    <s v="L01/080/9/000012/2018"/>
    <d v="2018-06-28T00:00:00"/>
    <d v="2018-07-20T00:00:00"/>
    <x v="0"/>
    <x v="0"/>
    <n v="119828"/>
    <n v="119828"/>
    <x v="8"/>
  </r>
  <r>
    <s v="L01/052/9/000001/2018"/>
    <d v="2018-04-06T00:00:00"/>
    <d v="2018-05-31T00:00:00"/>
    <x v="3"/>
    <x v="3"/>
    <n v="1000"/>
    <n v="1000"/>
    <x v="8"/>
  </r>
  <r>
    <s v="L01/070/9/000188/2018"/>
    <d v="2018-06-25T00:00:00"/>
    <d v="2018-08-22T00:00:00"/>
    <x v="2"/>
    <x v="2"/>
    <n v="317175"/>
    <n v="317175"/>
    <x v="8"/>
  </r>
  <r>
    <s v="L01/070/9/000191/2018"/>
    <d v="2018-09-30T00:00:00"/>
    <d v="2018-10-02T00:00:00"/>
    <x v="2"/>
    <x v="2"/>
    <n v="1000"/>
    <n v="1000"/>
    <x v="8"/>
  </r>
  <r>
    <s v="L01/070/9/000199/2018"/>
    <d v="2018-10-01T00:00:00"/>
    <d v="2018-10-03T00:00:00"/>
    <x v="2"/>
    <x v="2"/>
    <n v="200000"/>
    <n v="200000"/>
    <x v="8"/>
  </r>
  <r>
    <s v="L05/080/9/000020/2018"/>
    <d v="2018-01-10T00:00:00"/>
    <d v="2018-10-15T00:00:00"/>
    <x v="0"/>
    <x v="0"/>
    <n v="600000"/>
    <n v="600000"/>
    <x v="8"/>
  </r>
  <r>
    <s v="L01/112/9/000009/2015"/>
    <d v="2015-09-12T00:00:00"/>
    <d v="2018-10-22T00:00:00"/>
    <x v="1"/>
    <x v="1"/>
    <n v="50000"/>
    <n v="50000"/>
    <x v="3"/>
  </r>
  <r>
    <s v="L01/070/9/000209/2018"/>
    <d v="2018-09-26T00:00:00"/>
    <d v="2018-10-17T00:00:00"/>
    <x v="2"/>
    <x v="2"/>
    <n v="5000"/>
    <n v="5000"/>
    <x v="8"/>
  </r>
  <r>
    <s v="L02/088/9/000018/2018"/>
    <d v="2018-10-19T00:00:00"/>
    <d v="2018-10-29T00:00:00"/>
    <x v="5"/>
    <x v="0"/>
    <n v="7500"/>
    <n v="7500"/>
    <x v="8"/>
  </r>
  <r>
    <s v="L01/070/9/000218/2018"/>
    <d v="2018-09-21T00:00:00"/>
    <d v="2018-10-18T00:00:00"/>
    <x v="2"/>
    <x v="2"/>
    <n v="20000"/>
    <n v="20000"/>
    <x v="8"/>
  </r>
  <r>
    <s v="L01/070/9/000239/2018"/>
    <d v="2018-06-26T00:00:00"/>
    <d v="2018-08-22T00:00:00"/>
    <x v="2"/>
    <x v="2"/>
    <n v="50000"/>
    <n v="50000"/>
    <x v="8"/>
  </r>
  <r>
    <s v="L01/070/9/000252/2018"/>
    <d v="2018-12-07T00:00:00"/>
    <d v="2018-12-11T00:00:00"/>
    <x v="2"/>
    <x v="2"/>
    <n v="941362"/>
    <n v="941362"/>
    <x v="8"/>
  </r>
  <r>
    <s v="L01/112/9/000004/2018"/>
    <d v="2018-08-08T00:00:00"/>
    <d v="2018-08-17T00:00:00"/>
    <x v="1"/>
    <x v="1"/>
    <n v="96620"/>
    <n v="96620"/>
    <x v="8"/>
  </r>
  <r>
    <s v="L01/070/9/000002/2019"/>
    <d v="2019-01-03T00:00:00"/>
    <d v="2019-01-18T00:00:00"/>
    <x v="2"/>
    <x v="2"/>
    <n v="40000"/>
    <n v="40000"/>
    <x v="4"/>
  </r>
  <r>
    <s v="L02/070/9/000281/2018"/>
    <d v="2018-12-22T00:00:00"/>
    <d v="2019-01-21T00:00:00"/>
    <x v="2"/>
    <x v="2"/>
    <n v="96400"/>
    <n v="96400"/>
    <x v="8"/>
  </r>
  <r>
    <s v="L02/087/9/000005/2019"/>
    <d v="2019-02-22T00:00:00"/>
    <d v="2019-03-04T00:00:00"/>
    <x v="0"/>
    <x v="0"/>
    <n v="594035"/>
    <n v="594035"/>
    <x v="4"/>
  </r>
  <r>
    <s v="L01/080/9/000006/2019"/>
    <d v="2019-03-01T00:00:00"/>
    <d v="2019-03-06T00:00:00"/>
    <x v="0"/>
    <x v="0"/>
    <n v="7540"/>
    <n v="7540"/>
    <x v="4"/>
  </r>
  <r>
    <s v="L01/080/9/000033/2018"/>
    <d v="2018-11-10T00:00:00"/>
    <d v="2019-02-22T00:00:00"/>
    <x v="0"/>
    <x v="0"/>
    <n v="250000"/>
    <n v="250000"/>
    <x v="8"/>
  </r>
  <r>
    <s v="L02/070/9/000292/2018"/>
    <d v="2018-12-21T00:00:00"/>
    <d v="2019-03-29T00:00:00"/>
    <x v="2"/>
    <x v="2"/>
    <n v="353602"/>
    <n v="353602"/>
    <x v="8"/>
  </r>
  <r>
    <s v="L01/084/9/000026/2018"/>
    <d v="2018-02-23T00:00:00"/>
    <d v="2019-04-23T00:00:00"/>
    <x v="0"/>
    <x v="0"/>
    <n v="1500000"/>
    <n v="1500000"/>
    <x v="8"/>
  </r>
  <r>
    <s v="L01/110/9/000006/2019"/>
    <d v="2019-04-06T00:00:00"/>
    <d v="2019-04-29T00:00:00"/>
    <x v="1"/>
    <x v="1"/>
    <n v="40490"/>
    <n v="40490"/>
    <x v="4"/>
  </r>
  <r>
    <s v="L01/110/9/000005/2019"/>
    <d v="2019-04-29T00:00:00"/>
    <d v="2019-04-29T00:00:00"/>
    <x v="1"/>
    <x v="1"/>
    <n v="684491"/>
    <n v="684491"/>
    <x v="4"/>
  </r>
  <r>
    <s v="L01/070/9/000087/2019"/>
    <d v="2019-04-26T00:00:00"/>
    <d v="2019-04-30T00:00:00"/>
    <x v="2"/>
    <x v="2"/>
    <n v="6380"/>
    <n v="6380"/>
    <x v="4"/>
  </r>
  <r>
    <s v="L01/070/9/000100/2019"/>
    <d v="2019-03-11T00:00:00"/>
    <d v="2019-04-01T00:00:00"/>
    <x v="2"/>
    <x v="2"/>
    <n v="909465"/>
    <n v="909465"/>
    <x v="4"/>
  </r>
  <r>
    <s v="L01/070/9/000117/2019"/>
    <d v="2019-05-13T00:00:00"/>
    <d v="2019-05-20T00:00:00"/>
    <x v="2"/>
    <x v="2"/>
    <n v="6150"/>
    <n v="6150"/>
    <x v="4"/>
  </r>
  <r>
    <s v="L01/070/9/000138/2019"/>
    <d v="2019-06-02T00:00:00"/>
    <d v="2019-06-04T00:00:00"/>
    <x v="2"/>
    <x v="2"/>
    <n v="6380"/>
    <n v="6380"/>
    <x v="4"/>
  </r>
  <r>
    <s v="L01/070/9/000152/2019"/>
    <d v="2019-03-25T00:00:00"/>
    <d v="2019-05-31T00:00:00"/>
    <x v="2"/>
    <x v="2"/>
    <n v="1200000"/>
    <n v="1200000"/>
    <x v="4"/>
  </r>
  <r>
    <s v="L01/070/9/000165/2019"/>
    <d v="2019-06-29T00:00:00"/>
    <d v="2019-07-04T00:00:00"/>
    <x v="2"/>
    <x v="2"/>
    <n v="337115"/>
    <n v="337115"/>
    <x v="4"/>
  </r>
  <r>
    <s v="L01/070/9/000188/2019"/>
    <d v="2019-07-20T00:00:00"/>
    <d v="2019-07-22T00:00:00"/>
    <x v="2"/>
    <x v="2"/>
    <n v="500000"/>
    <n v="500000"/>
    <x v="4"/>
  </r>
  <r>
    <s v="L01/110/9/000038/2018"/>
    <d v="2018-01-17T00:00:00"/>
    <d v="2019-07-25T00:00:00"/>
    <x v="1"/>
    <x v="1"/>
    <n v="25063"/>
    <n v="25063"/>
    <x v="8"/>
  </r>
  <r>
    <s v="L01/112/9/000008/2017"/>
    <d v="2017-07-18T00:00:00"/>
    <d v="2019-07-15T00:00:00"/>
    <x v="1"/>
    <x v="1"/>
    <n v="519298.24560000002"/>
    <n v="519298.24560000002"/>
    <x v="10"/>
  </r>
  <r>
    <s v="L01/110/9/000017/2019"/>
    <d v="2019-02-18T00:00:00"/>
    <d v="2019-08-02T00:00:00"/>
    <x v="1"/>
    <x v="1"/>
    <n v="591805"/>
    <n v="591805"/>
    <x v="4"/>
  </r>
  <r>
    <s v="L01/110/9/000022/2019"/>
    <d v="2019-06-04T00:00:00"/>
    <d v="2019-08-06T00:00:00"/>
    <x v="1"/>
    <x v="1"/>
    <n v="5000"/>
    <n v="5000"/>
    <x v="4"/>
  </r>
  <r>
    <s v="L01/070/9/000207/2019"/>
    <d v="2019-08-11T00:00:00"/>
    <d v="2019-08-14T00:00:00"/>
    <x v="2"/>
    <x v="2"/>
    <n v="585019"/>
    <n v="585019"/>
    <x v="4"/>
  </r>
  <r>
    <s v="L01/070/9/000221/2019"/>
    <d v="2019-07-07T00:00:00"/>
    <d v="2019-08-19T00:00:00"/>
    <x v="2"/>
    <x v="2"/>
    <n v="559868.42110000004"/>
    <n v="559868.42110000004"/>
    <x v="4"/>
  </r>
  <r>
    <s v="L01/112/9/000009/2017"/>
    <d v="2017-12-18T00:00:00"/>
    <d v="2019-08-23T00:00:00"/>
    <x v="1"/>
    <x v="1"/>
    <n v="250000"/>
    <n v="250000"/>
    <x v="10"/>
  </r>
  <r>
    <s v="L01/110/9/000046/2017"/>
    <d v="2017-05-29T00:00:00"/>
    <d v="2019-09-16T00:00:00"/>
    <x v="1"/>
    <x v="1"/>
    <n v="2208"/>
    <n v="2208"/>
    <x v="10"/>
  </r>
  <r>
    <s v="L01/070/9/000269/2019"/>
    <d v="2019-09-01T00:00:00"/>
    <d v="2019-09-26T00:00:00"/>
    <x v="2"/>
    <x v="2"/>
    <n v="9580"/>
    <n v="9580"/>
    <x v="4"/>
  </r>
  <r>
    <s v="L01/110/9/000028/2019"/>
    <d v="2019-10-05T00:00:00"/>
    <d v="2019-10-08T00:00:00"/>
    <x v="1"/>
    <x v="1"/>
    <n v="100000"/>
    <n v="100000"/>
    <x v="4"/>
  </r>
  <r>
    <s v="L01/070/9/000288/2016"/>
    <d v="2016-11-26T00:00:00"/>
    <d v="2019-10-25T00:00:00"/>
    <x v="2"/>
    <x v="2"/>
    <n v="543225.39910000004"/>
    <n v="543225.39910000004"/>
    <x v="15"/>
  </r>
  <r>
    <s v="L01/052/9/000005/2019"/>
    <d v="2019-10-19T00:00:00"/>
    <d v="2019-11-07T00:00:00"/>
    <x v="3"/>
    <x v="3"/>
    <n v="321200"/>
    <n v="321200"/>
    <x v="4"/>
  </r>
  <r>
    <s v="L01/070/9/000343/2019"/>
    <d v="2019-11-11T00:00:00"/>
    <d v="2019-11-12T00:00:00"/>
    <x v="2"/>
    <x v="2"/>
    <n v="5800"/>
    <n v="5800"/>
    <x v="4"/>
  </r>
  <r>
    <s v="L01/110/9/000033/2019"/>
    <d v="2019-11-13T00:00:00"/>
    <d v="2019-11-14T00:00:00"/>
    <x v="1"/>
    <x v="1"/>
    <n v="421610"/>
    <n v="421610"/>
    <x v="4"/>
  </r>
  <r>
    <s v="L01/070/9/000359/2019"/>
    <d v="2019-09-27T00:00:00"/>
    <d v="2019-11-21T00:00:00"/>
    <x v="2"/>
    <x v="2"/>
    <n v="324561.40350000001"/>
    <n v="324561.40350000001"/>
    <x v="4"/>
  </r>
  <r>
    <s v="L01/070/9/000366/2019"/>
    <d v="2019-10-05T00:00:00"/>
    <d v="2019-11-25T00:00:00"/>
    <x v="2"/>
    <x v="2"/>
    <n v="10000"/>
    <n v="10000"/>
    <x v="4"/>
  </r>
  <r>
    <s v="L01/103/9/000003/2019"/>
    <d v="2019-12-04T00:00:00"/>
    <d v="2019-12-06T00:00:00"/>
    <x v="8"/>
    <x v="7"/>
    <n v="23000"/>
    <n v="23000"/>
    <x v="4"/>
  </r>
  <r>
    <s v="L01/110/9/000043/2019"/>
    <d v="2019-12-01T00:00:00"/>
    <d v="2019-12-18T00:00:00"/>
    <x v="1"/>
    <x v="1"/>
    <n v="142366"/>
    <n v="142366"/>
    <x v="4"/>
  </r>
  <r>
    <s v="L01/070/9/000004/2020"/>
    <d v="2020-01-05T00:00:00"/>
    <d v="2020-01-07T00:00:00"/>
    <x v="2"/>
    <x v="2"/>
    <n v="100400"/>
    <n v="100400"/>
    <x v="0"/>
  </r>
  <r>
    <s v="L01/070/9/000432/2019"/>
    <d v="2019-12-27T00:00:00"/>
    <d v="2020-01-02T00:00:00"/>
    <x v="2"/>
    <x v="2"/>
    <n v="6380"/>
    <n v="6380"/>
    <x v="4"/>
  </r>
  <r>
    <s v="L01/102/9/000002/2019"/>
    <d v="2019-11-25T00:00:00"/>
    <d v="2019-11-28T00:00:00"/>
    <x v="8"/>
    <x v="7"/>
    <n v="22646"/>
    <n v="22646"/>
    <x v="4"/>
  </r>
  <r>
    <s v="L01/080/9/000044/2017"/>
    <d v="2017-08-27T00:00:00"/>
    <d v="2018-11-13T00:00:00"/>
    <x v="0"/>
    <x v="0"/>
    <n v="800000"/>
    <n v="800000"/>
    <x v="10"/>
  </r>
  <r>
    <s v="L01/070/9/000447/2019"/>
    <d v="2019-05-13T00:00:00"/>
    <d v="2020-01-23T00:00:00"/>
    <x v="2"/>
    <x v="2"/>
    <n v="200000"/>
    <n v="200000"/>
    <x v="4"/>
  </r>
  <r>
    <s v="L01/700/9/000064/2020"/>
    <d v="2020-02-07T00:00:00"/>
    <d v="2020-02-07T00:00:00"/>
    <x v="2"/>
    <x v="2"/>
    <n v="7000"/>
    <n v="7000"/>
    <x v="0"/>
  </r>
  <r>
    <s v="L01/062/9/000012/2019"/>
    <d v="2019-12-10T00:00:00"/>
    <d v="2020-02-14T00:00:00"/>
    <x v="3"/>
    <x v="3"/>
    <n v="150560"/>
    <n v="150560"/>
    <x v="4"/>
  </r>
  <r>
    <s v="L01/070/9/000205/2020"/>
    <d v="2020-04-06T00:00:00"/>
    <d v="2020-04-07T00:00:00"/>
    <x v="2"/>
    <x v="2"/>
    <n v="25000"/>
    <n v="25000"/>
    <x v="0"/>
  </r>
  <r>
    <s v="L01/064/9/000002/2020"/>
    <d v="2020-03-21T00:00:00"/>
    <d v="2020-03-23T00:00:00"/>
    <x v="7"/>
    <x v="6"/>
    <n v="50000"/>
    <n v="50000"/>
    <x v="0"/>
  </r>
  <r>
    <s v="L01/064/9/000003/2020"/>
    <d v="2020-04-25T00:00:00"/>
    <d v="2020-04-27T00:00:00"/>
    <x v="7"/>
    <x v="6"/>
    <n v="84360"/>
    <n v="84360"/>
    <x v="0"/>
  </r>
  <r>
    <s v="L01/103/9/000005/2020"/>
    <d v="2020-06-01T00:00:00"/>
    <d v="2020-06-02T00:00:00"/>
    <x v="8"/>
    <x v="7"/>
    <n v="10000"/>
    <n v="10000"/>
    <x v="0"/>
  </r>
  <r>
    <s v="L01/023/9/000001/2020"/>
    <d v="2020-08-01T00:00:00"/>
    <d v="2020-08-17T00:00:00"/>
    <x v="6"/>
    <x v="5"/>
    <n v="151080"/>
    <n v="151080"/>
    <x v="0"/>
  </r>
  <r>
    <s v="L01/110/9/000041/2018"/>
    <d v="2018-07-11T00:00:00"/>
    <d v="2020-10-29T00:00:00"/>
    <x v="1"/>
    <x v="1"/>
    <n v="78730"/>
    <n v="78730"/>
    <x v="8"/>
  </r>
  <r>
    <s v="L01/070/9/000090/2021"/>
    <d v="2021-01-28T00:00:00"/>
    <d v="2021-01-29T00:00:00"/>
    <x v="2"/>
    <x v="2"/>
    <n v="8700"/>
    <n v="8700"/>
    <x v="2"/>
  </r>
  <r>
    <s v="L01/700/9/000096/2021"/>
    <d v="2021-01-06T00:00:00"/>
    <d v="2021-01-12T00:00:00"/>
    <x v="2"/>
    <x v="2"/>
    <n v="15080"/>
    <n v="15080"/>
    <x v="2"/>
  </r>
  <r>
    <s v="L01/070/9/000097/2021"/>
    <d v="2021-01-12T00:00:00"/>
    <d v="2021-02-01T00:00:00"/>
    <x v="2"/>
    <x v="2"/>
    <n v="82400"/>
    <n v="82400"/>
    <x v="2"/>
  </r>
  <r>
    <s v="L01/070/9/000098/2021"/>
    <d v="2021-01-26T00:00:00"/>
    <d v="2021-02-03T00:00:00"/>
    <x v="2"/>
    <x v="2"/>
    <n v="60000"/>
    <n v="60000"/>
    <x v="2"/>
  </r>
  <r>
    <s v="L01/070/9/000103/2021"/>
    <d v="2021-01-09T00:00:00"/>
    <d v="2021-01-21T00:00:00"/>
    <x v="2"/>
    <x v="2"/>
    <n v="163610"/>
    <n v="163610"/>
    <x v="2"/>
  </r>
  <r>
    <s v="L02/070/9/000107/2021"/>
    <d v="2021-01-26T00:00:00"/>
    <d v="2021-02-03T00:00:00"/>
    <x v="2"/>
    <x v="2"/>
    <n v="14380"/>
    <n v="14380"/>
    <x v="2"/>
  </r>
  <r>
    <s v="L01/070/9/000108/2021"/>
    <d v="2021-01-17T00:00:00"/>
    <d v="2021-02-03T00:00:00"/>
    <x v="2"/>
    <x v="2"/>
    <n v="17400"/>
    <n v="17400"/>
    <x v="2"/>
  </r>
  <r>
    <s v="L01/700/9/001233/2020"/>
    <d v="2020-12-21T00:00:00"/>
    <d v="2021-02-01T00:00:00"/>
    <x v="2"/>
    <x v="2"/>
    <n v="50000"/>
    <n v="50000"/>
    <x v="0"/>
  </r>
  <r>
    <s v="L01/070/9/000113/2021"/>
    <d v="2021-01-22T00:00:00"/>
    <d v="2021-01-25T00:00:00"/>
    <x v="2"/>
    <x v="2"/>
    <n v="7000"/>
    <n v="7000"/>
    <x v="2"/>
  </r>
  <r>
    <s v="L01/088/9/000023/2021"/>
    <d v="2021-01-28T00:00:00"/>
    <d v="2021-02-01T00:00:00"/>
    <x v="5"/>
    <x v="0"/>
    <n v="34280"/>
    <n v="34280"/>
    <x v="2"/>
  </r>
  <r>
    <s v="L01/070/9/000115/2021"/>
    <d v="2021-01-28T00:00:00"/>
    <d v="2021-02-01T00:00:00"/>
    <x v="2"/>
    <x v="2"/>
    <n v="15700"/>
    <n v="15700"/>
    <x v="2"/>
  </r>
  <r>
    <s v="L01/070/9/000119/2021"/>
    <d v="2021-01-31T00:00:00"/>
    <d v="2021-02-01T00:00:00"/>
    <x v="2"/>
    <x v="2"/>
    <n v="15700"/>
    <n v="15700"/>
    <x v="2"/>
  </r>
  <r>
    <s v="L01/070/9/000120/2021"/>
    <d v="2021-01-27T00:00:00"/>
    <d v="2021-02-02T00:00:00"/>
    <x v="2"/>
    <x v="2"/>
    <n v="668550"/>
    <n v="668550"/>
    <x v="2"/>
  </r>
  <r>
    <s v="L01/070/9/000121/2021"/>
    <d v="2021-02-02T00:00:00"/>
    <d v="2021-02-03T00:00:00"/>
    <x v="2"/>
    <x v="2"/>
    <n v="15700"/>
    <n v="15700"/>
    <x v="2"/>
  </r>
  <r>
    <s v="L01/070/9/000125/2021"/>
    <d v="2021-01-25T00:00:00"/>
    <d v="2021-02-02T00:00:00"/>
    <x v="2"/>
    <x v="2"/>
    <n v="15700"/>
    <n v="15700"/>
    <x v="2"/>
  </r>
  <r>
    <s v="L01/700/9/000128/2021"/>
    <d v="2021-02-01T00:00:00"/>
    <d v="2021-02-04T00:00:00"/>
    <x v="2"/>
    <x v="2"/>
    <n v="72760"/>
    <n v="72760"/>
    <x v="2"/>
  </r>
  <r>
    <s v="L01/070/9/000129/2021"/>
    <d v="2021-01-02T00:00:00"/>
    <d v="2021-01-04T00:00:00"/>
    <x v="2"/>
    <x v="2"/>
    <n v="7000"/>
    <n v="7000"/>
    <x v="2"/>
  </r>
  <r>
    <s v="L01/088/9/000025/2021"/>
    <d v="2021-02-01T00:00:00"/>
    <d v="2021-02-01T00:00:00"/>
    <x v="5"/>
    <x v="0"/>
    <n v="106200"/>
    <n v="106200"/>
    <x v="2"/>
  </r>
  <r>
    <s v="L01/070/9/000130/2021"/>
    <d v="2021-01-27T00:00:00"/>
    <d v="2021-02-05T00:00:00"/>
    <x v="2"/>
    <x v="2"/>
    <n v="4180"/>
    <n v="4180"/>
    <x v="2"/>
  </r>
  <r>
    <s v="L01/070/9/000132/2021"/>
    <d v="2021-02-02T00:00:00"/>
    <d v="2021-02-06T00:00:00"/>
    <x v="2"/>
    <x v="2"/>
    <n v="59050"/>
    <n v="59050"/>
    <x v="2"/>
  </r>
  <r>
    <s v="L01/700/9/000133/2021"/>
    <d v="2021-01-31T00:00:00"/>
    <d v="2021-02-02T00:00:00"/>
    <x v="2"/>
    <x v="2"/>
    <n v="17400"/>
    <n v="17400"/>
    <x v="2"/>
  </r>
  <r>
    <s v="L01/070/9/000136/2021"/>
    <d v="2021-01-15T00:00:00"/>
    <d v="2021-02-04T00:00:00"/>
    <x v="2"/>
    <x v="2"/>
    <n v="10920"/>
    <n v="10920"/>
    <x v="2"/>
  </r>
  <r>
    <s v="L01/087/9/000024/2021"/>
    <d v="2021-02-06T00:00:00"/>
    <d v="2021-02-08T00:00:00"/>
    <x v="0"/>
    <x v="0"/>
    <n v="12760"/>
    <n v="12760"/>
    <x v="2"/>
  </r>
  <r>
    <s v="L01/070/9/000137/2021"/>
    <d v="2021-02-06T00:00:00"/>
    <d v="2021-02-08T00:00:00"/>
    <x v="2"/>
    <x v="2"/>
    <n v="7000"/>
    <n v="7000"/>
    <x v="2"/>
  </r>
  <r>
    <s v="L01/070/9/000138/2021"/>
    <d v="2021-02-05T00:00:00"/>
    <d v="2021-02-08T00:00:00"/>
    <x v="2"/>
    <x v="2"/>
    <n v="30180"/>
    <n v="30180"/>
    <x v="2"/>
  </r>
  <r>
    <s v="L01/070/9/000140/2021"/>
    <d v="2021-01-27T00:00:00"/>
    <d v="2021-02-04T00:00:00"/>
    <x v="2"/>
    <x v="2"/>
    <n v="144647"/>
    <n v="144647"/>
    <x v="2"/>
  </r>
  <r>
    <s v="L01/088/9/000029/2021"/>
    <d v="2021-01-18T00:00:00"/>
    <d v="2021-01-27T00:00:00"/>
    <x v="5"/>
    <x v="0"/>
    <n v="121660"/>
    <n v="121660"/>
    <x v="2"/>
  </r>
  <r>
    <s v="L02/070/9/000141/2021"/>
    <d v="2021-02-03T00:00:00"/>
    <d v="2021-02-08T00:00:00"/>
    <x v="2"/>
    <x v="2"/>
    <n v="7000"/>
    <n v="7000"/>
    <x v="2"/>
  </r>
  <r>
    <s v="L01/087/9/000027/2021"/>
    <d v="2021-01-07T00:00:00"/>
    <d v="2021-01-16T00:00:00"/>
    <x v="0"/>
    <x v="0"/>
    <n v="52919"/>
    <n v="52919"/>
    <x v="2"/>
  </r>
  <r>
    <s v="L01/070/9/000142/2021"/>
    <d v="2021-01-16T00:00:00"/>
    <d v="2021-01-25T00:00:00"/>
    <x v="2"/>
    <x v="2"/>
    <n v="7000"/>
    <n v="7000"/>
    <x v="2"/>
  </r>
  <r>
    <s v="L01/080/9/000028/2021"/>
    <d v="2021-02-07T00:00:00"/>
    <d v="2021-02-09T00:00:00"/>
    <x v="0"/>
    <x v="0"/>
    <n v="27000"/>
    <n v="27000"/>
    <x v="2"/>
  </r>
  <r>
    <s v="L01/087/9/000029/2021"/>
    <d v="2021-01-27T00:00:00"/>
    <d v="2021-02-09T00:00:00"/>
    <x v="0"/>
    <x v="0"/>
    <n v="494356"/>
    <n v="494356"/>
    <x v="2"/>
  </r>
  <r>
    <s v="L01/070/9/000143/2021"/>
    <d v="2021-02-02T00:00:00"/>
    <d v="2021-02-09T00:00:00"/>
    <x v="2"/>
    <x v="2"/>
    <n v="1310"/>
    <n v="1310"/>
    <x v="2"/>
  </r>
  <r>
    <s v="L02/070/9/000144/2021"/>
    <d v="2021-02-03T00:00:00"/>
    <d v="2021-02-08T00:00:00"/>
    <x v="2"/>
    <x v="2"/>
    <n v="7000"/>
    <n v="7000"/>
    <x v="2"/>
  </r>
  <r>
    <s v="L05/070/9/000145/2021"/>
    <d v="2021-01-20T00:00:00"/>
    <d v="2021-02-09T00:00:00"/>
    <x v="2"/>
    <x v="2"/>
    <n v="50000"/>
    <n v="50000"/>
    <x v="2"/>
  </r>
  <r>
    <s v="L01/088/9/000032/2021"/>
    <d v="2021-02-04T00:00:00"/>
    <d v="2021-02-09T00:00:00"/>
    <x v="5"/>
    <x v="0"/>
    <n v="238300"/>
    <n v="238300"/>
    <x v="2"/>
  </r>
  <r>
    <s v="L01/070/9/000147/2021"/>
    <d v="2021-01-31T00:00:00"/>
    <d v="2021-02-01T00:00:00"/>
    <x v="2"/>
    <x v="2"/>
    <n v="159000"/>
    <n v="159000"/>
    <x v="2"/>
  </r>
  <r>
    <s v="L01/070/9/000151/2021"/>
    <d v="2021-02-05T00:00:00"/>
    <d v="2021-02-09T00:00:00"/>
    <x v="2"/>
    <x v="2"/>
    <n v="7000"/>
    <n v="7000"/>
    <x v="2"/>
  </r>
  <r>
    <s v="L01/070/9/000152/2021"/>
    <d v="2021-01-17T00:00:00"/>
    <d v="2021-02-09T00:00:00"/>
    <x v="2"/>
    <x v="2"/>
    <n v="24600"/>
    <n v="24600"/>
    <x v="2"/>
  </r>
  <r>
    <s v="L02/070/9/000156/2021"/>
    <d v="2021-02-03T00:00:00"/>
    <d v="2021-02-08T00:00:00"/>
    <x v="2"/>
    <x v="2"/>
    <n v="17400"/>
    <n v="17400"/>
    <x v="2"/>
  </r>
  <r>
    <s v="L01/070/9/000157/2021"/>
    <d v="2021-02-06T00:00:00"/>
    <d v="2021-02-08T00:00:00"/>
    <x v="2"/>
    <x v="2"/>
    <n v="17400"/>
    <n v="17400"/>
    <x v="2"/>
  </r>
  <r>
    <s v="L01/070/9/000158/2021"/>
    <d v="2021-02-09T00:00:00"/>
    <d v="2021-02-09T00:00:00"/>
    <x v="2"/>
    <x v="2"/>
    <n v="10440"/>
    <n v="10440"/>
    <x v="2"/>
  </r>
  <r>
    <s v="L01/070/9/000159/2021"/>
    <d v="2021-02-08T00:00:00"/>
    <d v="2021-02-09T00:00:00"/>
    <x v="2"/>
    <x v="2"/>
    <n v="150000"/>
    <n v="150000"/>
    <x v="2"/>
  </r>
  <r>
    <s v="L02/070/9/000160/2021"/>
    <d v="2021-01-31T00:00:00"/>
    <d v="2021-02-10T00:00:00"/>
    <x v="2"/>
    <x v="2"/>
    <n v="32400"/>
    <n v="32400"/>
    <x v="2"/>
  </r>
  <r>
    <s v="L02/070/9/000161/2021"/>
    <d v="2021-01-31T00:00:00"/>
    <d v="2021-02-10T00:00:00"/>
    <x v="2"/>
    <x v="2"/>
    <n v="28840"/>
    <n v="28840"/>
    <x v="2"/>
  </r>
  <r>
    <s v="L01/070/9/000162/2021"/>
    <d v="2021-02-09T00:00:00"/>
    <d v="2021-02-09T00:00:00"/>
    <x v="2"/>
    <x v="2"/>
    <n v="241440"/>
    <n v="241440"/>
    <x v="2"/>
  </r>
  <r>
    <s v="L05/088/9/000035/2021"/>
    <d v="2021-02-10T00:00:00"/>
    <d v="2021-02-11T00:00:00"/>
    <x v="5"/>
    <x v="0"/>
    <n v="556892"/>
    <n v="556892"/>
    <x v="2"/>
  </r>
  <r>
    <s v="L01/088/9/000036/2021"/>
    <d v="2021-02-08T00:00:00"/>
    <d v="2021-02-11T00:00:00"/>
    <x v="5"/>
    <x v="0"/>
    <n v="158000"/>
    <n v="158000"/>
    <x v="2"/>
  </r>
  <r>
    <s v="L01/070/9/000166/2021"/>
    <d v="2021-02-06T00:00:00"/>
    <d v="2021-02-12T00:00:00"/>
    <x v="2"/>
    <x v="2"/>
    <n v="6380"/>
    <n v="6380"/>
    <x v="2"/>
  </r>
  <r>
    <s v="L01/070/9/000168/2021"/>
    <d v="2021-01-30T00:00:00"/>
    <d v="2021-02-08T00:00:00"/>
    <x v="2"/>
    <x v="2"/>
    <n v="17400"/>
    <n v="17400"/>
    <x v="2"/>
  </r>
  <r>
    <s v="L01/700/9/000170/2021"/>
    <d v="2021-02-03T00:00:00"/>
    <d v="2021-02-05T00:00:00"/>
    <x v="2"/>
    <x v="2"/>
    <n v="9640"/>
    <n v="9640"/>
    <x v="2"/>
  </r>
  <r>
    <s v="L01/088/9/000040/2021"/>
    <d v="2021-02-06T00:00:00"/>
    <d v="2021-02-12T00:00:00"/>
    <x v="5"/>
    <x v="0"/>
    <n v="6380"/>
    <n v="6380"/>
    <x v="2"/>
  </r>
  <r>
    <s v="L01/070/9/000172/2021"/>
    <d v="2021-02-09T00:00:00"/>
    <d v="2021-02-09T00:00:00"/>
    <x v="2"/>
    <x v="2"/>
    <n v="17400"/>
    <n v="17400"/>
    <x v="2"/>
  </r>
  <r>
    <s v="L15/070/9/000175/2021"/>
    <d v="2021-01-19T00:00:00"/>
    <d v="2021-02-12T00:00:00"/>
    <x v="2"/>
    <x v="2"/>
    <n v="400929"/>
    <n v="400929"/>
    <x v="2"/>
  </r>
  <r>
    <s v="L01/070/9/000176/2021"/>
    <d v="2021-01-20T00:00:00"/>
    <d v="2021-01-22T00:00:00"/>
    <x v="2"/>
    <x v="2"/>
    <n v="35654"/>
    <n v="35654"/>
    <x v="2"/>
  </r>
  <r>
    <s v="L01/087/9/000040/2021"/>
    <d v="2021-01-29T00:00:00"/>
    <d v="2021-02-15T00:00:00"/>
    <x v="0"/>
    <x v="0"/>
    <n v="2000000"/>
    <n v="2000000"/>
    <x v="2"/>
  </r>
  <r>
    <s v="L01/070/9/000178/2021"/>
    <d v="2021-02-13T00:00:00"/>
    <d v="2021-02-16T00:00:00"/>
    <x v="2"/>
    <x v="2"/>
    <n v="231400"/>
    <n v="231400"/>
    <x v="2"/>
  </r>
  <r>
    <s v="L01/070/9/000180/2021"/>
    <d v="2021-02-08T00:00:00"/>
    <d v="2021-02-10T00:00:00"/>
    <x v="2"/>
    <x v="2"/>
    <n v="6380"/>
    <n v="6380"/>
    <x v="2"/>
  </r>
  <r>
    <s v="L02/088/9/000042/2021"/>
    <d v="2021-01-18T00:00:00"/>
    <d v="2021-02-03T00:00:00"/>
    <x v="5"/>
    <x v="0"/>
    <n v="8740"/>
    <n v="8740"/>
    <x v="2"/>
  </r>
  <r>
    <s v="L01/070/9/000181/2021"/>
    <d v="2021-02-06T00:00:00"/>
    <d v="2021-02-15T00:00:00"/>
    <x v="2"/>
    <x v="2"/>
    <n v="17400"/>
    <n v="17400"/>
    <x v="2"/>
  </r>
  <r>
    <s v="L01/070/9/000183/2021"/>
    <d v="2021-02-11T00:00:00"/>
    <d v="2021-02-12T00:00:00"/>
    <x v="2"/>
    <x v="2"/>
    <n v="6380"/>
    <n v="6380"/>
    <x v="2"/>
  </r>
  <r>
    <s v="L01/700/9/000184/2021"/>
    <d v="2021-02-12T00:00:00"/>
    <d v="2021-02-14T00:00:00"/>
    <x v="2"/>
    <x v="2"/>
    <n v="75700"/>
    <n v="75700"/>
    <x v="2"/>
  </r>
  <r>
    <s v="L01/087/9/000041/2021"/>
    <d v="2021-01-29T00:00:00"/>
    <d v="2021-02-15T00:00:00"/>
    <x v="0"/>
    <x v="0"/>
    <n v="7000"/>
    <n v="7000"/>
    <x v="2"/>
  </r>
  <r>
    <s v="L01/070/9/000186/2021"/>
    <d v="2021-02-09T00:00:00"/>
    <d v="2021-02-12T00:00:00"/>
    <x v="2"/>
    <x v="2"/>
    <n v="17400"/>
    <n v="17400"/>
    <x v="2"/>
  </r>
  <r>
    <s v="L01/070/9/000187/2021"/>
    <d v="2021-02-07T00:00:00"/>
    <d v="2021-02-15T00:00:00"/>
    <x v="2"/>
    <x v="2"/>
    <n v="17400"/>
    <n v="17400"/>
    <x v="2"/>
  </r>
  <r>
    <s v="L01/070/9/000188/2021"/>
    <d v="2021-01-25T00:00:00"/>
    <d v="2021-02-16T00:00:00"/>
    <x v="2"/>
    <x v="2"/>
    <n v="4600"/>
    <n v="4600"/>
    <x v="2"/>
  </r>
  <r>
    <s v="L02/070/9/000192/2021"/>
    <d v="2021-02-14T00:00:00"/>
    <d v="2021-02-16T00:00:00"/>
    <x v="2"/>
    <x v="2"/>
    <n v="7500"/>
    <n v="7500"/>
    <x v="2"/>
  </r>
  <r>
    <s v="L01/070/9/000194/2021"/>
    <d v="2021-02-13T00:00:00"/>
    <d v="2021-02-16T00:00:00"/>
    <x v="2"/>
    <x v="2"/>
    <n v="3500"/>
    <n v="3500"/>
    <x v="2"/>
  </r>
  <r>
    <s v="L01/070/9/000197/2021"/>
    <d v="2021-02-12T00:00:00"/>
    <d v="2021-02-16T00:00:00"/>
    <x v="2"/>
    <x v="2"/>
    <n v="12760"/>
    <n v="12760"/>
    <x v="2"/>
  </r>
  <r>
    <s v="L05/070/9/000199/2021"/>
    <d v="2021-02-13T00:00:00"/>
    <d v="2021-02-15T00:00:00"/>
    <x v="2"/>
    <x v="2"/>
    <n v="13720"/>
    <n v="13720"/>
    <x v="2"/>
  </r>
  <r>
    <s v="L01/070/9/000200/2021"/>
    <d v="2021-02-13T00:00:00"/>
    <d v="2021-02-17T00:00:00"/>
    <x v="2"/>
    <x v="2"/>
    <n v="17400"/>
    <n v="17400"/>
    <x v="2"/>
  </r>
  <r>
    <s v="L15/070/9/000201/2021"/>
    <d v="2021-02-15T00:00:00"/>
    <d v="2021-02-17T00:00:00"/>
    <x v="2"/>
    <x v="2"/>
    <n v="-314520"/>
    <n v="-314520"/>
    <x v="2"/>
  </r>
  <r>
    <s v="L01/070/9/000202/2021"/>
    <d v="2021-02-07T00:00:00"/>
    <d v="2021-02-17T00:00:00"/>
    <x v="2"/>
    <x v="2"/>
    <n v="12760"/>
    <n v="12760"/>
    <x v="2"/>
  </r>
  <r>
    <s v="L01/070/9/000203/2021"/>
    <d v="2021-02-13T00:00:00"/>
    <d v="2021-02-17T00:00:00"/>
    <x v="2"/>
    <x v="2"/>
    <n v="17400"/>
    <n v="17400"/>
    <x v="2"/>
  </r>
  <r>
    <s v="L01/700/9/000205/2021"/>
    <d v="2021-01-11T00:00:00"/>
    <d v="2021-01-14T00:00:00"/>
    <x v="2"/>
    <x v="2"/>
    <n v="8700"/>
    <n v="8700"/>
    <x v="2"/>
  </r>
  <r>
    <s v="L02/070/9/000207/2021"/>
    <d v="2021-02-05T00:00:00"/>
    <d v="2021-02-15T00:00:00"/>
    <x v="2"/>
    <x v="2"/>
    <n v="30000"/>
    <n v="30000"/>
    <x v="2"/>
  </r>
  <r>
    <s v="L01/088/9/000048/2021"/>
    <d v="2021-01-19T00:00:00"/>
    <d v="2021-02-18T00:00:00"/>
    <x v="5"/>
    <x v="0"/>
    <n v="88160"/>
    <n v="88160"/>
    <x v="2"/>
  </r>
  <r>
    <s v="L01/070/9/000210/2021"/>
    <d v="2021-02-05T00:00:00"/>
    <d v="2021-02-08T00:00:00"/>
    <x v="2"/>
    <x v="2"/>
    <n v="17400"/>
    <n v="17400"/>
    <x v="2"/>
  </r>
  <r>
    <s v="L01/087/9/000046/2021"/>
    <d v="2021-01-27T00:00:00"/>
    <d v="2021-02-08T00:00:00"/>
    <x v="0"/>
    <x v="0"/>
    <n v="12760"/>
    <n v="12760"/>
    <x v="2"/>
  </r>
  <r>
    <s v="L01/070/9/000184/2001"/>
    <d v="2001-10-25T00:00:00"/>
    <d v="2001-11-05T00:00:00"/>
    <x v="2"/>
    <x v="2"/>
    <n v="900000"/>
    <n v="900000"/>
    <x v="18"/>
  </r>
  <r>
    <s v="L01/080/9/000016/2005"/>
    <d v="2005-01-20T00:00:00"/>
    <d v="2005-02-18T00:00:00"/>
    <x v="0"/>
    <x v="0"/>
    <n v="174520"/>
    <n v="174520"/>
    <x v="19"/>
  </r>
  <r>
    <s v="L02/089/9/000075/2005"/>
    <d v="2005-11-25T00:00:00"/>
    <d v="2006-01-12T00:00:00"/>
    <x v="5"/>
    <x v="0"/>
    <n v="52798"/>
    <n v="52798"/>
    <x v="19"/>
  </r>
  <r>
    <s v="L01/080/9/000111/2007"/>
    <d v="2007-06-06T00:00:00"/>
    <d v="2007-06-12T00:00:00"/>
    <x v="0"/>
    <x v="0"/>
    <n v="34500"/>
    <n v="34500"/>
    <x v="20"/>
  </r>
  <r>
    <s v="L01/070/9/000643/2007"/>
    <d v="2007-12-21T00:00:00"/>
    <d v="2007-12-24T00:00:00"/>
    <x v="2"/>
    <x v="2"/>
    <n v="510000"/>
    <n v="510000"/>
    <x v="20"/>
  </r>
  <r>
    <s v="L01/080/9/000264/2007"/>
    <d v="2007-12-18T00:00:00"/>
    <d v="2007-12-20T00:00:00"/>
    <x v="0"/>
    <x v="0"/>
    <n v="506001"/>
    <n v="506001"/>
    <x v="20"/>
  </r>
  <r>
    <s v="L01/080/9/000179/2008"/>
    <d v="2008-09-23T00:00:00"/>
    <d v="2008-10-28T00:00:00"/>
    <x v="0"/>
    <x v="0"/>
    <n v="157650"/>
    <n v="157650"/>
    <x v="21"/>
  </r>
  <r>
    <s v="L01/070/9/000039/2009"/>
    <d v="2009-01-12T00:00:00"/>
    <d v="2009-01-27T00:00:00"/>
    <x v="2"/>
    <x v="2"/>
    <n v="70800"/>
    <n v="70800"/>
    <x v="9"/>
  </r>
  <r>
    <s v="L01/080/9/000133/2009"/>
    <d v="2009-06-20T00:00:00"/>
    <d v="2009-07-08T00:00:00"/>
    <x v="0"/>
    <x v="0"/>
    <n v="321000"/>
    <n v="321000"/>
    <x v="9"/>
  </r>
  <r>
    <s v="L01/070/9/000503/2009"/>
    <d v="2009-09-10T00:00:00"/>
    <d v="2009-09-14T00:00:00"/>
    <x v="2"/>
    <x v="2"/>
    <n v="56848"/>
    <n v="56848"/>
    <x v="9"/>
  </r>
  <r>
    <s v="L01/080/9/000203/2009"/>
    <d v="2009-11-15T00:00:00"/>
    <d v="2009-11-26T00:00:00"/>
    <x v="0"/>
    <x v="0"/>
    <n v="330000"/>
    <n v="330000"/>
    <x v="9"/>
  </r>
  <r>
    <s v="L01/070/9/000064/2013"/>
    <d v="2013-03-29T00:00:00"/>
    <d v="2013-04-04T00:00:00"/>
    <x v="2"/>
    <x v="2"/>
    <n v="100000"/>
    <n v="100000"/>
    <x v="5"/>
  </r>
  <r>
    <s v="L01/088/9/000049/2021"/>
    <d v="2021-02-05T00:00:00"/>
    <d v="2021-02-22T00:00:00"/>
    <x v="5"/>
    <x v="0"/>
    <n v="990820"/>
    <n v="990820"/>
    <x v="2"/>
  </r>
  <r>
    <s v="L01/070/9/000212/2021"/>
    <d v="2021-02-10T00:00:00"/>
    <d v="2021-02-16T00:00:00"/>
    <x v="2"/>
    <x v="2"/>
    <n v="600000"/>
    <n v="600000"/>
    <x v="2"/>
  </r>
  <r>
    <s v="L01/088/9/000050/2021"/>
    <d v="2021-02-18T00:00:00"/>
    <d v="2021-02-22T00:00:00"/>
    <x v="5"/>
    <x v="0"/>
    <n v="42000"/>
    <n v="42000"/>
    <x v="2"/>
  </r>
  <r>
    <s v="L01/070/9/000216/2021"/>
    <d v="2021-02-20T00:00:00"/>
    <d v="2021-02-22T00:00:00"/>
    <x v="2"/>
    <x v="2"/>
    <n v="178700"/>
    <n v="178700"/>
    <x v="2"/>
  </r>
  <r>
    <s v="L01/063/9/000005/2020"/>
    <d v="2020-07-22T00:00:00"/>
    <d v="2021-02-22T00:00:00"/>
    <x v="7"/>
    <x v="6"/>
    <n v="82638"/>
    <n v="82638"/>
    <x v="0"/>
  </r>
  <r>
    <s v="L01/062/9/000001/2021"/>
    <d v="2021-01-27T00:00:00"/>
    <d v="2021-02-02T00:00:00"/>
    <x v="3"/>
    <x v="3"/>
    <n v="100000"/>
    <n v="100000"/>
    <x v="2"/>
  </r>
  <r>
    <s v="L01/070/9/000221/2021"/>
    <d v="2021-01-27T00:00:00"/>
    <d v="2021-01-28T00:00:00"/>
    <x v="2"/>
    <x v="2"/>
    <n v="17400"/>
    <n v="17400"/>
    <x v="2"/>
  </r>
  <r>
    <s v="L01/070/9/000222/2021"/>
    <d v="2021-02-14T00:00:00"/>
    <d v="2021-02-23T00:00:00"/>
    <x v="2"/>
    <x v="2"/>
    <n v="2500"/>
    <n v="2500"/>
    <x v="2"/>
  </r>
  <r>
    <s v="L01/070/9/000223/2021"/>
    <d v="2021-02-20T00:00:00"/>
    <d v="2021-02-22T00:00:00"/>
    <x v="2"/>
    <x v="2"/>
    <n v="6380"/>
    <n v="6380"/>
    <x v="2"/>
  </r>
  <r>
    <s v="L01/070/9/000224/2021"/>
    <d v="2021-02-18T00:00:00"/>
    <d v="2021-02-23T00:00:00"/>
    <x v="2"/>
    <x v="2"/>
    <n v="1560"/>
    <n v="1560"/>
    <x v="2"/>
  </r>
  <r>
    <s v="L15/070/9/000228/2021"/>
    <d v="2021-02-12T00:00:00"/>
    <d v="2021-02-18T00:00:00"/>
    <x v="2"/>
    <x v="2"/>
    <n v="800000"/>
    <n v="800000"/>
    <x v="2"/>
  </r>
  <r>
    <s v="L01/070/9/000229/2021"/>
    <d v="2021-01-09T00:00:00"/>
    <d v="2021-02-17T00:00:00"/>
    <x v="2"/>
    <x v="2"/>
    <n v="500000"/>
    <n v="500000"/>
    <x v="2"/>
  </r>
  <r>
    <s v="L01/070/9/000231/2021"/>
    <d v="2021-02-20T00:00:00"/>
    <d v="2021-02-23T00:00:00"/>
    <x v="2"/>
    <x v="2"/>
    <n v="17400"/>
    <n v="17400"/>
    <x v="2"/>
  </r>
  <r>
    <s v="L05/070/9/000233/2021"/>
    <d v="2021-02-04T00:00:00"/>
    <d v="2021-02-04T00:00:00"/>
    <x v="2"/>
    <x v="2"/>
    <n v="1179500"/>
    <n v="1179500"/>
    <x v="2"/>
  </r>
  <r>
    <s v="L01/088/9/000053/2021"/>
    <d v="2021-02-22T00:00:00"/>
    <d v="2021-02-23T00:00:00"/>
    <x v="5"/>
    <x v="0"/>
    <n v="163952"/>
    <n v="163952"/>
    <x v="2"/>
  </r>
  <r>
    <s v="L01/071/9/000007/2020"/>
    <d v="2020-10-23T00:00:00"/>
    <d v="2021-02-23T00:00:00"/>
    <x v="2"/>
    <x v="2"/>
    <n v="3190"/>
    <n v="3190"/>
    <x v="0"/>
  </r>
  <r>
    <s v="L01/088/9/000055/2021"/>
    <d v="2021-02-16T00:00:00"/>
    <d v="2021-02-23T00:00:00"/>
    <x v="5"/>
    <x v="0"/>
    <n v="10000"/>
    <n v="10000"/>
    <x v="2"/>
  </r>
  <r>
    <s v="L01/070/9/000238/2021"/>
    <d v="2021-02-22T00:00:00"/>
    <d v="2021-02-23T00:00:00"/>
    <x v="2"/>
    <x v="2"/>
    <n v="180000"/>
    <n v="180000"/>
    <x v="2"/>
  </r>
  <r>
    <s v="L01/070/9/000241/2021"/>
    <d v="2021-02-08T00:00:00"/>
    <d v="2021-02-26T00:00:00"/>
    <x v="2"/>
    <x v="2"/>
    <n v="144900"/>
    <n v="144900"/>
    <x v="2"/>
  </r>
  <r>
    <s v="L01/070/9/000242/2021"/>
    <d v="2021-02-22T00:00:00"/>
    <d v="2021-02-23T00:00:00"/>
    <x v="2"/>
    <x v="2"/>
    <n v="30000"/>
    <n v="30000"/>
    <x v="2"/>
  </r>
  <r>
    <s v="L15/080/9/000426/2020"/>
    <d v="2020-12-23T00:00:00"/>
    <d v="2021-02-25T00:00:00"/>
    <x v="0"/>
    <x v="0"/>
    <n v="164705.8824"/>
    <n v="164705.8824"/>
    <x v="0"/>
  </r>
  <r>
    <s v="L01/070/9/000244/2021"/>
    <d v="2021-02-10T00:00:00"/>
    <d v="2021-02-24T00:00:00"/>
    <x v="2"/>
    <x v="2"/>
    <n v="450200"/>
    <n v="450200"/>
    <x v="2"/>
  </r>
  <r>
    <s v="L01/070/9/000247/2021"/>
    <d v="2021-02-20T00:00:00"/>
    <d v="2021-02-24T00:00:00"/>
    <x v="2"/>
    <x v="2"/>
    <n v="17400"/>
    <n v="17400"/>
    <x v="2"/>
  </r>
  <r>
    <s v="L01/080/9/000059/2021"/>
    <d v="2021-02-10T00:00:00"/>
    <d v="2021-02-25T00:00:00"/>
    <x v="0"/>
    <x v="0"/>
    <n v="9500"/>
    <n v="9500"/>
    <x v="2"/>
  </r>
  <r>
    <s v="L01/070/9/000249/2021"/>
    <d v="2021-02-25T00:00:00"/>
    <d v="2021-02-25T00:00:00"/>
    <x v="2"/>
    <x v="2"/>
    <n v="17400"/>
    <n v="17400"/>
    <x v="2"/>
  </r>
  <r>
    <s v="L01/070/9/000252/2021"/>
    <d v="2021-02-24T00:00:00"/>
    <d v="2021-02-26T00:00:00"/>
    <x v="2"/>
    <x v="2"/>
    <n v="8700"/>
    <n v="8700"/>
    <x v="2"/>
  </r>
  <r>
    <s v="L01/070/9/000253/2021"/>
    <d v="2021-02-20T00:00:00"/>
    <d v="2021-02-26T00:00:00"/>
    <x v="2"/>
    <x v="2"/>
    <n v="381836.94530000002"/>
    <n v="381836.94530000002"/>
    <x v="2"/>
  </r>
  <r>
    <s v="L13/112/9/000034/2003"/>
    <d v="2003-04-08T00:00:00"/>
    <d v="2006-06-15T00:00:00"/>
    <x v="1"/>
    <x v="1"/>
    <n v="133200"/>
    <n v="133200"/>
    <x v="22"/>
  </r>
  <r>
    <s v="L01/110/9/000061/2020"/>
    <d v="2020-08-19T00:00:00"/>
    <d v="2020-12-03T00:00:00"/>
    <x v="1"/>
    <x v="1"/>
    <n v="90000"/>
    <n v="90000"/>
    <x v="0"/>
  </r>
  <r>
    <s v="L01/700/9/000254/2021"/>
    <d v="2021-02-20T00:00:00"/>
    <d v="2021-02-24T00:00:00"/>
    <x v="2"/>
    <x v="2"/>
    <n v="250000"/>
    <n v="250000"/>
    <x v="2"/>
  </r>
  <r>
    <s v="L01/070/9/000256/2021"/>
    <d v="2021-02-24T00:00:00"/>
    <d v="2021-02-25T00:00:00"/>
    <x v="2"/>
    <x v="2"/>
    <n v="13000"/>
    <n v="13000"/>
    <x v="2"/>
  </r>
  <r>
    <s v="L01/070/9/000257/2021"/>
    <d v="2021-02-25T00:00:00"/>
    <d v="2021-03-01T00:00:00"/>
    <x v="2"/>
    <x v="2"/>
    <n v="386648"/>
    <n v="386648"/>
    <x v="2"/>
  </r>
  <r>
    <s v="L01/070/9/000259/2021"/>
    <d v="2021-02-23T00:00:00"/>
    <d v="2021-02-24T00:00:00"/>
    <x v="2"/>
    <x v="2"/>
    <n v="12760"/>
    <n v="12760"/>
    <x v="2"/>
  </r>
  <r>
    <s v="L01/070/9/000260/2021"/>
    <d v="2021-02-26T00:00:00"/>
    <d v="2021-03-01T00:00:00"/>
    <x v="2"/>
    <x v="2"/>
    <n v="17400"/>
    <n v="17400"/>
    <x v="2"/>
  </r>
  <r>
    <s v="L01/070/9/000261/2021"/>
    <d v="2021-02-28T00:00:00"/>
    <d v="2021-03-02T00:00:00"/>
    <x v="2"/>
    <x v="2"/>
    <n v="8700"/>
    <n v="8700"/>
    <x v="2"/>
  </r>
  <r>
    <s v="L01/070/9/000262/2021"/>
    <d v="2021-02-27T00:00:00"/>
    <d v="2021-03-01T00:00:00"/>
    <x v="2"/>
    <x v="2"/>
    <n v="155440"/>
    <n v="155440"/>
    <x v="2"/>
  </r>
  <r>
    <s v="L01/800/9/000061/2021"/>
    <d v="2021-01-19T00:00:00"/>
    <d v="2021-02-02T00:00:00"/>
    <x v="0"/>
    <x v="0"/>
    <n v="11380"/>
    <n v="11380"/>
    <x v="2"/>
  </r>
  <r>
    <s v="L01/070/9/000264/2021"/>
    <d v="2021-01-29T00:00:00"/>
    <d v="2021-03-02T00:00:00"/>
    <x v="2"/>
    <x v="2"/>
    <n v="126000"/>
    <n v="126000"/>
    <x v="2"/>
  </r>
  <r>
    <s v="L01/070/9/000265/2021"/>
    <d v="2021-02-28T00:00:00"/>
    <d v="2021-03-02T00:00:00"/>
    <x v="2"/>
    <x v="2"/>
    <n v="348000"/>
    <n v="348000"/>
    <x v="2"/>
  </r>
  <r>
    <s v="L01/088/9/000058/2021"/>
    <d v="2021-03-01T00:00:00"/>
    <d v="2021-03-02T00:00:00"/>
    <x v="5"/>
    <x v="0"/>
    <n v="8700"/>
    <n v="8700"/>
    <x v="2"/>
  </r>
  <r>
    <s v="L01/070/9/000268/2021"/>
    <d v="2021-02-13T00:00:00"/>
    <d v="2021-02-17T00:00:00"/>
    <x v="2"/>
    <x v="2"/>
    <n v="189000"/>
    <n v="189000"/>
    <x v="2"/>
  </r>
  <r>
    <s v="L01/070/9/000269/2021"/>
    <d v="2021-02-28T00:00:00"/>
    <d v="2021-03-02T00:00:00"/>
    <x v="2"/>
    <x v="2"/>
    <n v="352200"/>
    <n v="352200"/>
    <x v="2"/>
  </r>
  <r>
    <s v="L01/070/9/000271/2021"/>
    <d v="2021-02-01T00:00:00"/>
    <d v="2021-03-03T00:00:00"/>
    <x v="2"/>
    <x v="2"/>
    <n v="6380"/>
    <n v="6380"/>
    <x v="2"/>
  </r>
  <r>
    <s v="L01/070/9/000273/2021"/>
    <d v="2021-02-12T00:00:00"/>
    <d v="2021-02-23T00:00:00"/>
    <x v="2"/>
    <x v="2"/>
    <n v="12760"/>
    <n v="12760"/>
    <x v="2"/>
  </r>
  <r>
    <s v="L02/080/9/000429/2020"/>
    <d v="2020-12-26T00:00:00"/>
    <d v="2021-03-01T00:00:00"/>
    <x v="0"/>
    <x v="0"/>
    <n v="720529.4118"/>
    <n v="720529.4118"/>
    <x v="0"/>
  </r>
  <r>
    <s v="L01/070/9/000275/2021"/>
    <d v="2021-02-06T00:00:00"/>
    <d v="2021-03-03T00:00:00"/>
    <x v="2"/>
    <x v="2"/>
    <n v="849345"/>
    <n v="849345"/>
    <x v="2"/>
  </r>
  <r>
    <s v="L01/070/9/000277/2021"/>
    <d v="2021-03-03T00:00:00"/>
    <d v="2021-03-04T00:00:00"/>
    <x v="2"/>
    <x v="2"/>
    <n v="347500"/>
    <n v="347500"/>
    <x v="2"/>
  </r>
  <r>
    <s v="L01/070/9/000279/2021"/>
    <d v="2021-02-07T00:00:00"/>
    <d v="2021-03-03T00:00:00"/>
    <x v="2"/>
    <x v="2"/>
    <n v="120880"/>
    <n v="120880"/>
    <x v="2"/>
  </r>
  <r>
    <s v="L01/070/9/000280/2021"/>
    <d v="2021-02-26T00:00:00"/>
    <d v="2021-03-02T00:00:00"/>
    <x v="2"/>
    <x v="2"/>
    <n v="15080"/>
    <n v="15080"/>
    <x v="2"/>
  </r>
  <r>
    <s v="L01/080/9/000430/2020"/>
    <d v="2020-07-31T00:00:00"/>
    <d v="2021-03-03T00:00:00"/>
    <x v="0"/>
    <x v="0"/>
    <n v="20460"/>
    <n v="20460"/>
    <x v="0"/>
  </r>
  <r>
    <s v="L01/070/9/000281/2021"/>
    <d v="2021-03-03T00:00:00"/>
    <d v="2021-03-04T00:00:00"/>
    <x v="2"/>
    <x v="2"/>
    <n v="12760"/>
    <n v="12760"/>
    <x v="2"/>
  </r>
  <r>
    <s v="L05/070/9/000286/2021"/>
    <d v="2021-02-06T00:00:00"/>
    <d v="2021-03-01T00:00:00"/>
    <x v="2"/>
    <x v="2"/>
    <n v="6860"/>
    <n v="6860"/>
    <x v="2"/>
  </r>
  <r>
    <s v="L01/070/9/000289/2021"/>
    <d v="2021-03-01T00:00:00"/>
    <d v="2021-03-04T00:00:00"/>
    <x v="2"/>
    <x v="2"/>
    <n v="17400"/>
    <n v="17400"/>
    <x v="2"/>
  </r>
  <r>
    <s v="L01/070/9/000290/2021"/>
    <d v="2021-02-27T00:00:00"/>
    <d v="2021-03-04T00:00:00"/>
    <x v="2"/>
    <x v="2"/>
    <n v="6380"/>
    <n v="6380"/>
    <x v="2"/>
  </r>
  <r>
    <s v="L01/087/9/000065/2021"/>
    <d v="2021-02-13T00:00:00"/>
    <d v="2021-02-15T00:00:00"/>
    <x v="0"/>
    <x v="0"/>
    <n v="53240"/>
    <n v="53240"/>
    <x v="2"/>
  </r>
  <r>
    <s v="L02/070/9/000294/2021"/>
    <d v="2021-02-08T00:00:00"/>
    <d v="2021-03-05T00:00:00"/>
    <x v="2"/>
    <x v="2"/>
    <n v="12760"/>
    <n v="12760"/>
    <x v="2"/>
  </r>
  <r>
    <s v="L01/087/9/000066/2021"/>
    <d v="2021-03-03T00:00:00"/>
    <d v="2021-03-08T00:00:00"/>
    <x v="0"/>
    <x v="0"/>
    <n v="8700"/>
    <n v="8700"/>
    <x v="2"/>
  </r>
  <r>
    <s v="L01/087/9/000067/2021"/>
    <d v="2021-02-15T00:00:00"/>
    <d v="2021-03-04T00:00:00"/>
    <x v="0"/>
    <x v="0"/>
    <n v="30000"/>
    <n v="30000"/>
    <x v="2"/>
  </r>
  <r>
    <s v="L01/080/9/000068/2021"/>
    <d v="2021-03-03T00:00:00"/>
    <d v="2021-03-05T00:00:00"/>
    <x v="0"/>
    <x v="0"/>
    <n v="143123"/>
    <n v="143123"/>
    <x v="2"/>
  </r>
  <r>
    <s v="L02/070/9/000297/2021"/>
    <d v="2021-02-10T00:00:00"/>
    <d v="2021-03-08T00:00:00"/>
    <x v="2"/>
    <x v="2"/>
    <n v="249700"/>
    <n v="249700"/>
    <x v="2"/>
  </r>
  <r>
    <s v="L01/070/9/000298/2021"/>
    <d v="2021-03-05T00:00:00"/>
    <d v="2021-03-08T00:00:00"/>
    <x v="2"/>
    <x v="2"/>
    <n v="6380"/>
    <n v="6380"/>
    <x v="2"/>
  </r>
  <r>
    <s v="L01/070/9/000300/2021"/>
    <d v="2021-02-26T00:00:00"/>
    <d v="2021-03-05T00:00:00"/>
    <x v="2"/>
    <x v="2"/>
    <n v="12760"/>
    <n v="12760"/>
    <x v="2"/>
  </r>
  <r>
    <s v="L01/087/9/000070/2021"/>
    <d v="2021-03-07T00:00:00"/>
    <d v="2021-03-08T00:00:00"/>
    <x v="0"/>
    <x v="0"/>
    <n v="31600"/>
    <n v="31600"/>
    <x v="2"/>
  </r>
  <r>
    <s v="L15/070/9/000304/2021"/>
    <d v="2021-03-06T00:00:00"/>
    <d v="2021-03-09T00:00:00"/>
    <x v="2"/>
    <x v="2"/>
    <n v="12760"/>
    <n v="12760"/>
    <x v="2"/>
  </r>
  <r>
    <s v="L01/070/9/000305/2021"/>
    <d v="2021-02-27T00:00:00"/>
    <d v="2021-03-08T00:00:00"/>
    <x v="2"/>
    <x v="2"/>
    <n v="7000"/>
    <n v="7000"/>
    <x v="2"/>
  </r>
  <r>
    <s v="L01/070/9/000308/2021"/>
    <d v="2021-02-25T00:00:00"/>
    <d v="2021-03-05T00:00:00"/>
    <x v="2"/>
    <x v="2"/>
    <n v="67220"/>
    <n v="67220"/>
    <x v="2"/>
  </r>
  <r>
    <s v="L01/088/9/000066/2021"/>
    <d v="2021-03-02T00:00:00"/>
    <d v="2021-03-08T00:00:00"/>
    <x v="5"/>
    <x v="0"/>
    <n v="15384"/>
    <n v="15384"/>
    <x v="2"/>
  </r>
  <r>
    <s v="L01/070/9/000309/2021"/>
    <d v="2021-02-19T00:00:00"/>
    <d v="2021-02-24T00:00:00"/>
    <x v="2"/>
    <x v="2"/>
    <n v="12680"/>
    <n v="12680"/>
    <x v="2"/>
  </r>
  <r>
    <s v="L01/088/9/000067/2021"/>
    <d v="2021-03-08T00:00:00"/>
    <d v="2021-03-09T00:00:00"/>
    <x v="5"/>
    <x v="0"/>
    <n v="139760"/>
    <n v="139760"/>
    <x v="2"/>
  </r>
  <r>
    <s v="L01/070/9/000310/2021"/>
    <d v="2021-03-04T00:00:00"/>
    <d v="2021-03-10T00:00:00"/>
    <x v="2"/>
    <x v="2"/>
    <n v="6380"/>
    <n v="6380"/>
    <x v="2"/>
  </r>
  <r>
    <s v="L15/070/9/000311/2021"/>
    <d v="2021-03-05T00:00:00"/>
    <d v="2021-03-09T00:00:00"/>
    <x v="2"/>
    <x v="2"/>
    <n v="17400"/>
    <n v="17400"/>
    <x v="2"/>
  </r>
  <r>
    <s v="L01/080/9/000072/2021"/>
    <d v="2021-02-04T00:00:00"/>
    <d v="2021-02-19T00:00:00"/>
    <x v="0"/>
    <x v="0"/>
    <n v="103000"/>
    <n v="103000"/>
    <x v="2"/>
  </r>
  <r>
    <s v="L01/070/9/000314/2021"/>
    <d v="2021-03-10T00:00:00"/>
    <d v="2021-03-10T00:00:00"/>
    <x v="2"/>
    <x v="2"/>
    <n v="12760"/>
    <n v="12760"/>
    <x v="2"/>
  </r>
  <r>
    <s v="L01/070/9/000318/2021"/>
    <d v="2021-03-06T00:00:00"/>
    <d v="2021-03-09T00:00:00"/>
    <x v="2"/>
    <x v="2"/>
    <n v="17400"/>
    <n v="17400"/>
    <x v="2"/>
  </r>
  <r>
    <s v="L01/088/9/000070/2021"/>
    <d v="2021-02-21T00:00:00"/>
    <d v="2021-03-10T00:00:00"/>
    <x v="5"/>
    <x v="0"/>
    <n v="300000"/>
    <n v="300000"/>
    <x v="2"/>
  </r>
  <r>
    <s v="L01/070/9/001254/2020"/>
    <d v="2020-09-16T00:00:00"/>
    <d v="2021-03-10T00:00:00"/>
    <x v="2"/>
    <x v="2"/>
    <n v="473700"/>
    <n v="473700"/>
    <x v="0"/>
  </r>
  <r>
    <s v="L02/070/9/000319/2021"/>
    <d v="2021-03-08T00:00:00"/>
    <d v="2021-03-09T00:00:00"/>
    <x v="2"/>
    <x v="2"/>
    <n v="17400"/>
    <n v="17400"/>
    <x v="2"/>
  </r>
  <r>
    <s v="L01/070/9/000320/2021"/>
    <d v="2021-03-08T00:00:00"/>
    <d v="2021-03-09T00:00:00"/>
    <x v="2"/>
    <x v="2"/>
    <n v="6380"/>
    <n v="6380"/>
    <x v="2"/>
  </r>
  <r>
    <s v="L01/110/9/000072/2020"/>
    <d v="2020-09-12T00:00:00"/>
    <d v="2021-03-10T00:00:00"/>
    <x v="1"/>
    <x v="1"/>
    <n v="1110"/>
    <n v="1110"/>
    <x v="0"/>
  </r>
  <r>
    <s v="L01/088/9/000072/2021"/>
    <d v="2021-03-10T00:00:00"/>
    <d v="2021-03-11T00:00:00"/>
    <x v="5"/>
    <x v="0"/>
    <n v="17400"/>
    <n v="17400"/>
    <x v="2"/>
  </r>
  <r>
    <s v="L01/080/9/000073/2021"/>
    <d v="2021-03-10T00:00:00"/>
    <d v="2021-03-11T00:00:00"/>
    <x v="0"/>
    <x v="0"/>
    <n v="17400"/>
    <n v="17400"/>
    <x v="2"/>
  </r>
  <r>
    <s v="L01/070/9/000321/2021"/>
    <d v="2021-01-11T00:00:00"/>
    <d v="2021-02-19T00:00:00"/>
    <x v="2"/>
    <x v="2"/>
    <n v="6380"/>
    <n v="6380"/>
    <x v="2"/>
  </r>
  <r>
    <s v="L01/080/9/000074/2021"/>
    <d v="2021-02-09T00:00:00"/>
    <d v="2021-03-11T00:00:00"/>
    <x v="0"/>
    <x v="0"/>
    <n v="284117.6471"/>
    <n v="284117.6471"/>
    <x v="2"/>
  </r>
  <r>
    <s v="L01/070/9/000322/2021"/>
    <d v="2021-03-05T00:00:00"/>
    <d v="2021-03-08T00:00:00"/>
    <x v="2"/>
    <x v="2"/>
    <n v="17400"/>
    <n v="17400"/>
    <x v="2"/>
  </r>
  <r>
    <s v="L02/070/9/000323/2021"/>
    <d v="2021-03-03T00:00:00"/>
    <d v="2021-03-10T00:00:00"/>
    <x v="2"/>
    <x v="2"/>
    <n v="6380"/>
    <n v="6380"/>
    <x v="2"/>
  </r>
  <r>
    <s v="L01/700/9/000327/2021"/>
    <d v="2021-03-06T00:00:00"/>
    <d v="2021-03-09T00:00:00"/>
    <x v="2"/>
    <x v="2"/>
    <n v="8880"/>
    <n v="8880"/>
    <x v="2"/>
  </r>
  <r>
    <s v="L01/080/9/000076/2021"/>
    <d v="2021-03-13T00:00:00"/>
    <d v="2021-03-16T00:00:00"/>
    <x v="0"/>
    <x v="0"/>
    <n v="25056"/>
    <n v="25056"/>
    <x v="2"/>
  </r>
  <r>
    <s v="L01/070/9/000330/2021"/>
    <d v="2021-02-26T00:00:00"/>
    <d v="2021-03-16T00:00:00"/>
    <x v="2"/>
    <x v="2"/>
    <n v="12760"/>
    <n v="12760"/>
    <x v="2"/>
  </r>
  <r>
    <s v="L02/070/9/000283/2011"/>
    <d v="2011-07-31T00:00:00"/>
    <d v="2011-08-04T00:00:00"/>
    <x v="2"/>
    <x v="2"/>
    <n v="1740"/>
    <n v="1740"/>
    <x v="7"/>
  </r>
  <r>
    <s v="L02/070/9/000394/2012"/>
    <d v="2012-11-10T00:00:00"/>
    <d v="2012-11-14T00:00:00"/>
    <x v="2"/>
    <x v="2"/>
    <n v="6600"/>
    <n v="6600"/>
    <x v="11"/>
  </r>
  <r>
    <s v="L01/088/9/000075/2021"/>
    <d v="2021-03-13T00:00:00"/>
    <d v="2021-03-16T00:00:00"/>
    <x v="5"/>
    <x v="0"/>
    <n v="147784"/>
    <n v="147784"/>
    <x v="2"/>
  </r>
  <r>
    <s v="L02/070/9/000332/2021"/>
    <d v="2021-03-12T00:00:00"/>
    <d v="2021-03-17T00:00:00"/>
    <x v="2"/>
    <x v="2"/>
    <n v="420"/>
    <n v="420"/>
    <x v="2"/>
  </r>
  <r>
    <s v="L01/070/9/000333/2021"/>
    <d v="2021-03-08T00:00:00"/>
    <d v="2021-03-08T00:00:00"/>
    <x v="2"/>
    <x v="2"/>
    <n v="19356"/>
    <n v="19356"/>
    <x v="2"/>
  </r>
  <r>
    <s v="L15/070/9/000335/2021"/>
    <d v="2021-01-25T00:00:00"/>
    <d v="2021-03-02T00:00:00"/>
    <x v="2"/>
    <x v="2"/>
    <n v="42760"/>
    <n v="42760"/>
    <x v="2"/>
  </r>
  <r>
    <s v="L01/070/9/000240/2013"/>
    <d v="2013-11-25T00:00:00"/>
    <d v="2013-11-26T00:00:00"/>
    <x v="2"/>
    <x v="2"/>
    <n v="8200"/>
    <n v="8200"/>
    <x v="5"/>
  </r>
  <r>
    <s v="L01/070/9/000336/2021"/>
    <d v="2021-02-26T00:00:00"/>
    <d v="2021-03-11T00:00:00"/>
    <x v="2"/>
    <x v="2"/>
    <n v="10440"/>
    <n v="10440"/>
    <x v="2"/>
  </r>
  <r>
    <s v="L02/070/9/000023/2015"/>
    <d v="2015-02-10T00:00:00"/>
    <d v="2015-02-13T00:00:00"/>
    <x v="2"/>
    <x v="2"/>
    <n v="2320"/>
    <n v="2320"/>
    <x v="3"/>
  </r>
  <r>
    <s v="L01/087/9/000083/2021"/>
    <d v="2021-02-27T00:00:00"/>
    <d v="2021-03-11T00:00:00"/>
    <x v="0"/>
    <x v="0"/>
    <n v="406311"/>
    <n v="406311"/>
    <x v="2"/>
  </r>
  <r>
    <s v="L01/070/9/000150/2015"/>
    <d v="2015-06-22T00:00:00"/>
    <d v="2015-07-07T00:00:00"/>
    <x v="2"/>
    <x v="2"/>
    <n v="6100"/>
    <n v="6100"/>
    <x v="3"/>
  </r>
  <r>
    <s v="L02/070/9/000018/2016"/>
    <d v="2016-01-16T00:00:00"/>
    <d v="2016-01-22T00:00:00"/>
    <x v="2"/>
    <x v="2"/>
    <n v="2320"/>
    <n v="2320"/>
    <x v="15"/>
  </r>
  <r>
    <s v="L01/070/9/000302/2015"/>
    <d v="2015-11-05T00:00:00"/>
    <d v="2016-07-14T00:00:00"/>
    <x v="2"/>
    <x v="2"/>
    <n v="110400"/>
    <n v="110400"/>
    <x v="3"/>
  </r>
  <r>
    <s v="L01/062/9/000017/2017"/>
    <d v="2017-06-23T00:00:00"/>
    <d v="2017-06-27T00:00:00"/>
    <x v="3"/>
    <x v="3"/>
    <n v="13295"/>
    <n v="13295"/>
    <x v="10"/>
  </r>
  <r>
    <s v="L01/070/9/000165/2017"/>
    <d v="2017-07-29T00:00:00"/>
    <d v="2017-08-03T00:00:00"/>
    <x v="2"/>
    <x v="2"/>
    <n v="250000"/>
    <n v="250000"/>
    <x v="10"/>
  </r>
  <r>
    <s v="L01/070/9/000062/2019"/>
    <d v="2019-03-29T00:00:00"/>
    <d v="2019-03-29T00:00:00"/>
    <x v="2"/>
    <x v="2"/>
    <n v="55200"/>
    <n v="55200"/>
    <x v="4"/>
  </r>
  <r>
    <s v="L15/080/9/000086/2021"/>
    <d v="2021-02-16T00:00:00"/>
    <d v="2021-03-10T00:00:00"/>
    <x v="0"/>
    <x v="0"/>
    <n v="280700"/>
    <n v="280700"/>
    <x v="2"/>
  </r>
  <r>
    <s v="L02/070/9/000126/2019"/>
    <d v="2019-05-04T00:00:00"/>
    <d v="2019-05-14T00:00:00"/>
    <x v="2"/>
    <x v="2"/>
    <n v="223245"/>
    <n v="223245"/>
    <x v="4"/>
  </r>
  <r>
    <s v="L01/070/9/000157/2019"/>
    <d v="2019-06-17T00:00:00"/>
    <d v="2019-06-21T00:00:00"/>
    <x v="2"/>
    <x v="2"/>
    <n v="2320"/>
    <n v="2320"/>
    <x v="4"/>
  </r>
  <r>
    <s v="L01/070/9/000293/2018"/>
    <d v="2018-06-19T00:00:00"/>
    <d v="2019-06-20T00:00:00"/>
    <x v="2"/>
    <x v="2"/>
    <n v="100000"/>
    <n v="100000"/>
    <x v="8"/>
  </r>
  <r>
    <s v="L01/088/9/000040/2019"/>
    <d v="2019-09-23T00:00:00"/>
    <d v="2019-09-25T00:00:00"/>
    <x v="5"/>
    <x v="0"/>
    <n v="170000"/>
    <n v="170000"/>
    <x v="4"/>
  </r>
  <r>
    <s v="L01/087/9/000058/2019"/>
    <d v="2019-09-21T00:00:00"/>
    <d v="2019-09-23T00:00:00"/>
    <x v="0"/>
    <x v="0"/>
    <n v="200000"/>
    <n v="200000"/>
    <x v="4"/>
  </r>
  <r>
    <s v="L01/070/9/000624/2020"/>
    <d v="2020-09-09T00:00:00"/>
    <d v="2020-09-11T00:00:00"/>
    <x v="2"/>
    <x v="2"/>
    <n v="6270"/>
    <n v="6270"/>
    <x v="0"/>
  </r>
  <r>
    <s v="L01/088/9/000078/2021"/>
    <d v="2021-03-13T00:00:00"/>
    <d v="2021-03-16T00:00:00"/>
    <x v="5"/>
    <x v="0"/>
    <n v="38700"/>
    <n v="38700"/>
    <x v="2"/>
  </r>
  <r>
    <s v="L01/070/9/000340/2021"/>
    <d v="2021-03-02T00:00:00"/>
    <d v="2021-03-09T00:00:00"/>
    <x v="2"/>
    <x v="2"/>
    <n v="15700"/>
    <n v="15700"/>
    <x v="2"/>
  </r>
  <r>
    <s v="L01/070/9/000341/2021"/>
    <d v="2021-03-05T00:00:00"/>
    <d v="2021-03-15T00:00:00"/>
    <x v="2"/>
    <x v="2"/>
    <n v="19140"/>
    <n v="19140"/>
    <x v="2"/>
  </r>
  <r>
    <s v="L02/070/9/000347/2021"/>
    <d v="2021-03-17T00:00:00"/>
    <d v="2021-03-17T00:00:00"/>
    <x v="2"/>
    <x v="2"/>
    <n v="221560"/>
    <n v="221560"/>
    <x v="2"/>
  </r>
  <r>
    <s v="L01/052/9/000001/2021"/>
    <d v="2021-01-17T00:00:00"/>
    <d v="2021-02-08T00:00:00"/>
    <x v="3"/>
    <x v="3"/>
    <n v="50000"/>
    <n v="50000"/>
    <x v="2"/>
  </r>
  <r>
    <s v="L01/070/9/000351/2021"/>
    <d v="2021-03-17T00:00:00"/>
    <d v="2021-03-18T00:00:00"/>
    <x v="2"/>
    <x v="2"/>
    <n v="15700"/>
    <n v="15700"/>
    <x v="2"/>
  </r>
  <r>
    <s v="L01/070/9/000352/2021"/>
    <d v="2021-03-10T00:00:00"/>
    <d v="2021-03-12T00:00:00"/>
    <x v="2"/>
    <x v="2"/>
    <n v="125860"/>
    <n v="125860"/>
    <x v="2"/>
  </r>
  <r>
    <s v="L01/087/9/000092/2021"/>
    <d v="2021-03-08T00:00:00"/>
    <d v="2021-03-18T00:00:00"/>
    <x v="0"/>
    <x v="0"/>
    <n v="66000"/>
    <n v="66000"/>
    <x v="2"/>
  </r>
  <r>
    <s v="L01/070/9/000353/2021"/>
    <d v="2021-03-13T00:00:00"/>
    <d v="2021-03-18T00:00:00"/>
    <x v="2"/>
    <x v="2"/>
    <n v="302874"/>
    <n v="302874"/>
    <x v="2"/>
  </r>
  <r>
    <s v="L01/070/9/000354/2021"/>
    <d v="2021-03-13T00:00:00"/>
    <d v="2021-03-17T00:00:00"/>
    <x v="2"/>
    <x v="2"/>
    <n v="122400"/>
    <n v="122400"/>
    <x v="2"/>
  </r>
  <r>
    <s v="L01/070/9/000356/2021"/>
    <d v="2021-03-15T00:00:00"/>
    <d v="2021-03-17T00:00:00"/>
    <x v="2"/>
    <x v="2"/>
    <n v="76450"/>
    <n v="76450"/>
    <x v="2"/>
  </r>
  <r>
    <s v="L01/070/9/000360/2021"/>
    <d v="2021-03-07T00:00:00"/>
    <d v="2021-03-09T00:00:00"/>
    <x v="2"/>
    <x v="2"/>
    <n v="15700"/>
    <n v="15700"/>
    <x v="2"/>
  </r>
  <r>
    <s v="L01/700/9/000362/2021"/>
    <d v="2021-03-16T00:00:00"/>
    <d v="2021-03-17T00:00:00"/>
    <x v="2"/>
    <x v="2"/>
    <n v="51187.5"/>
    <n v="51187.5"/>
    <x v="2"/>
  </r>
  <r>
    <s v="L01/070/9/000363/2021"/>
    <d v="2021-03-16T00:00:00"/>
    <d v="2021-03-18T00:00:00"/>
    <x v="2"/>
    <x v="2"/>
    <n v="356000"/>
    <n v="356000"/>
    <x v="2"/>
  </r>
  <r>
    <s v="L01/070/9/000364/2021"/>
    <d v="2021-03-15T00:00:00"/>
    <d v="2021-03-19T00:00:00"/>
    <x v="2"/>
    <x v="2"/>
    <n v="6380"/>
    <n v="6380"/>
    <x v="2"/>
  </r>
  <r>
    <s v="L01/088/9/000081/2021"/>
    <d v="2021-03-17T00:00:00"/>
    <d v="2021-03-18T00:00:00"/>
    <x v="5"/>
    <x v="0"/>
    <n v="17400"/>
    <n v="17400"/>
    <x v="2"/>
  </r>
  <r>
    <s v="L01/080/9/000095/2021"/>
    <d v="2021-03-20T00:00:00"/>
    <d v="2021-03-22T00:00:00"/>
    <x v="0"/>
    <x v="0"/>
    <n v="9360"/>
    <n v="9360"/>
    <x v="2"/>
  </r>
  <r>
    <s v="L01/070/9/000366/2021"/>
    <d v="2021-03-17T00:00:00"/>
    <d v="2021-03-22T00:00:00"/>
    <x v="2"/>
    <x v="2"/>
    <n v="12760"/>
    <n v="12760"/>
    <x v="2"/>
  </r>
  <r>
    <s v="L01/070/9/001259/2020"/>
    <d v="2020-12-15T00:00:00"/>
    <d v="2021-03-02T00:00:00"/>
    <x v="2"/>
    <x v="2"/>
    <n v="803000"/>
    <n v="803000"/>
    <x v="0"/>
  </r>
  <r>
    <s v="L01/070/9/000368/2021"/>
    <d v="2021-01-29T00:00:00"/>
    <d v="2021-03-19T00:00:00"/>
    <x v="2"/>
    <x v="2"/>
    <n v="100000"/>
    <n v="100000"/>
    <x v="2"/>
  </r>
  <r>
    <s v="L05/070/9/000370/2021"/>
    <d v="2021-02-17T00:00:00"/>
    <d v="2021-02-17T00:00:00"/>
    <x v="2"/>
    <x v="2"/>
    <n v="1270000"/>
    <n v="1270000"/>
    <x v="2"/>
  </r>
  <r>
    <s v="L01/088/9/000084/2021"/>
    <d v="2021-03-18T00:00:00"/>
    <d v="2021-03-22T00:00:00"/>
    <x v="5"/>
    <x v="0"/>
    <n v="6380"/>
    <n v="6380"/>
    <x v="2"/>
  </r>
  <r>
    <s v="L01/070/9/000374/2021"/>
    <d v="2021-03-11T00:00:00"/>
    <d v="2021-03-15T00:00:00"/>
    <x v="2"/>
    <x v="2"/>
    <n v="200846.23319999999"/>
    <n v="200846.23319999999"/>
    <x v="2"/>
  </r>
  <r>
    <s v="L15/070/9/000376/2021"/>
    <d v="2021-03-21T00:00:00"/>
    <d v="2021-03-22T00:00:00"/>
    <x v="2"/>
    <x v="2"/>
    <n v="17400"/>
    <n v="17400"/>
    <x v="2"/>
  </r>
  <r>
    <s v="L15/070/9/000383/2021"/>
    <d v="2021-03-21T00:00:00"/>
    <d v="2021-03-23T00:00:00"/>
    <x v="2"/>
    <x v="2"/>
    <n v="6380"/>
    <n v="6380"/>
    <x v="2"/>
  </r>
  <r>
    <s v="L01/880/9/000101/2021"/>
    <d v="2021-03-19T00:00:00"/>
    <d v="2021-03-24T00:00:00"/>
    <x v="0"/>
    <x v="0"/>
    <n v="12500"/>
    <n v="12500"/>
    <x v="2"/>
  </r>
  <r>
    <s v="L01/080/9/000102/2021"/>
    <d v="2021-01-23T00:00:00"/>
    <d v="2021-03-23T00:00:00"/>
    <x v="0"/>
    <x v="0"/>
    <n v="259649.12280000001"/>
    <n v="259649.12280000001"/>
    <x v="2"/>
  </r>
  <r>
    <s v="L01/088/9/000087/2021"/>
    <d v="2021-03-21T00:00:00"/>
    <d v="2021-03-24T00:00:00"/>
    <x v="5"/>
    <x v="0"/>
    <n v="250000"/>
    <n v="250000"/>
    <x v="2"/>
  </r>
  <r>
    <s v="L01/070/9/000388/2021"/>
    <d v="2021-02-26T00:00:00"/>
    <d v="2021-03-24T00:00:00"/>
    <x v="2"/>
    <x v="2"/>
    <n v="34200"/>
    <n v="34200"/>
    <x v="2"/>
  </r>
  <r>
    <s v="L01/070/9/000389/2021"/>
    <d v="2021-03-18T00:00:00"/>
    <d v="2021-03-25T00:00:00"/>
    <x v="2"/>
    <x v="2"/>
    <n v="159211"/>
    <n v="159211"/>
    <x v="2"/>
  </r>
  <r>
    <s v="L01/070/9/000390/2021"/>
    <d v="2021-03-22T00:00:00"/>
    <d v="2021-03-25T00:00:00"/>
    <x v="2"/>
    <x v="2"/>
    <n v="296000"/>
    <n v="296000"/>
    <x v="2"/>
  </r>
  <r>
    <s v="L01/070/9/000391/2021"/>
    <d v="2021-03-13T00:00:00"/>
    <d v="2021-03-18T00:00:00"/>
    <x v="2"/>
    <x v="2"/>
    <n v="17400"/>
    <n v="17400"/>
    <x v="2"/>
  </r>
  <r>
    <s v="L02/070/9/000393/2021"/>
    <d v="2021-03-20T00:00:00"/>
    <d v="2021-03-25T00:00:00"/>
    <x v="2"/>
    <x v="2"/>
    <n v="17400"/>
    <n v="17400"/>
    <x v="2"/>
  </r>
  <r>
    <s v="L01/070/9/000394/2021"/>
    <d v="2021-02-14T00:00:00"/>
    <d v="2021-02-16T00:00:00"/>
    <x v="2"/>
    <x v="2"/>
    <n v="281504"/>
    <n v="281504"/>
    <x v="2"/>
  </r>
  <r>
    <s v="L01/070/9/000396/2021"/>
    <d v="2021-03-23T00:00:00"/>
    <d v="2021-03-25T00:00:00"/>
    <x v="2"/>
    <x v="2"/>
    <n v="17400"/>
    <n v="17400"/>
    <x v="2"/>
  </r>
  <r>
    <s v="L01/070/9/000398/2021"/>
    <d v="2021-03-22T00:00:00"/>
    <d v="2021-03-25T00:00:00"/>
    <x v="2"/>
    <x v="2"/>
    <n v="150000"/>
    <n v="150000"/>
    <x v="2"/>
  </r>
  <r>
    <s v="L01/070/9/000399/2021"/>
    <d v="2021-03-12T00:00:00"/>
    <d v="2021-03-16T00:00:00"/>
    <x v="2"/>
    <x v="2"/>
    <n v="216076"/>
    <n v="216076"/>
    <x v="2"/>
  </r>
  <r>
    <s v="L02/070/9/000401/2021"/>
    <d v="2021-03-02T00:00:00"/>
    <d v="2021-03-10T00:00:00"/>
    <x v="2"/>
    <x v="2"/>
    <n v="54000"/>
    <n v="54000"/>
    <x v="2"/>
  </r>
  <r>
    <s v="L01/070/9/000402/2021"/>
    <d v="2021-02-25T00:00:00"/>
    <d v="2021-03-04T00:00:00"/>
    <x v="2"/>
    <x v="2"/>
    <n v="7000"/>
    <n v="7000"/>
    <x v="2"/>
  </r>
  <r>
    <s v="L01/070/9/000403/2021"/>
    <d v="2021-03-13T00:00:00"/>
    <d v="2021-03-23T00:00:00"/>
    <x v="2"/>
    <x v="2"/>
    <n v="17400"/>
    <n v="17400"/>
    <x v="2"/>
  </r>
  <r>
    <s v="L01/070/9/000404/2021"/>
    <d v="2021-03-14T00:00:00"/>
    <d v="2021-03-18T00:00:00"/>
    <x v="2"/>
    <x v="2"/>
    <n v="6860"/>
    <n v="6860"/>
    <x v="2"/>
  </r>
  <r>
    <s v="L02/070/9/000405/2021"/>
    <d v="2021-03-04T00:00:00"/>
    <d v="2021-03-26T00:00:00"/>
    <x v="2"/>
    <x v="2"/>
    <n v="17400"/>
    <n v="17400"/>
    <x v="2"/>
  </r>
  <r>
    <s v="L01/070/9/000406/2021"/>
    <d v="2021-03-04T00:00:00"/>
    <d v="2021-03-04T00:00:00"/>
    <x v="2"/>
    <x v="2"/>
    <n v="22016"/>
    <n v="22016"/>
    <x v="2"/>
  </r>
  <r>
    <s v="L02/070/9/000409/2021"/>
    <d v="2021-03-11T00:00:00"/>
    <d v="2021-03-12T00:00:00"/>
    <x v="2"/>
    <x v="2"/>
    <n v="51187.5"/>
    <n v="51187.5"/>
    <x v="2"/>
  </r>
  <r>
    <s v="L01/070/9/000411/2021"/>
    <d v="2021-03-18T00:00:00"/>
    <d v="2021-03-26T00:00:00"/>
    <x v="2"/>
    <x v="2"/>
    <n v="7000"/>
    <n v="7000"/>
    <x v="2"/>
  </r>
  <r>
    <s v="L01/070/9/000412/2021"/>
    <d v="2021-03-14T00:00:00"/>
    <d v="2021-03-26T00:00:00"/>
    <x v="2"/>
    <x v="2"/>
    <n v="17400"/>
    <n v="17400"/>
    <x v="2"/>
  </r>
  <r>
    <s v="L01/700/9/000415/2021"/>
    <d v="2021-02-21T00:00:00"/>
    <d v="2021-02-24T00:00:00"/>
    <x v="2"/>
    <x v="2"/>
    <n v="36380"/>
    <n v="36380"/>
    <x v="2"/>
  </r>
  <r>
    <s v="L05/070/9/000417/2021"/>
    <d v="2021-03-07T00:00:00"/>
    <d v="2021-03-29T00:00:00"/>
    <x v="2"/>
    <x v="2"/>
    <n v="736318"/>
    <n v="736318"/>
    <x v="2"/>
  </r>
  <r>
    <s v="L01/088/9/000091/2021"/>
    <d v="2021-03-20T00:00:00"/>
    <d v="2021-03-24T00:00:00"/>
    <x v="5"/>
    <x v="0"/>
    <n v="517370"/>
    <n v="517370"/>
    <x v="2"/>
  </r>
  <r>
    <s v="L02/070/9/000424/2021"/>
    <d v="2021-03-19T00:00:00"/>
    <d v="2021-03-25T00:00:00"/>
    <x v="2"/>
    <x v="2"/>
    <n v="17400"/>
    <n v="17400"/>
    <x v="2"/>
  </r>
  <r>
    <s v="L02/070/9/000428/2021"/>
    <d v="2021-03-13T00:00:00"/>
    <d v="2021-03-17T00:00:00"/>
    <x v="2"/>
    <x v="2"/>
    <n v="15000"/>
    <n v="15000"/>
    <x v="2"/>
  </r>
  <r>
    <s v="L01/070/9/000431/2021"/>
    <d v="2021-03-04T00:00:00"/>
    <d v="2021-03-30T00:00:00"/>
    <x v="2"/>
    <x v="2"/>
    <n v="68040"/>
    <n v="68040"/>
    <x v="2"/>
  </r>
  <r>
    <s v="L01/088/9/000094/2021"/>
    <d v="2021-03-28T00:00:00"/>
    <d v="2021-03-31T00:00:00"/>
    <x v="5"/>
    <x v="0"/>
    <n v="6380"/>
    <n v="6380"/>
    <x v="2"/>
  </r>
  <r>
    <s v="L01/070/9/000435/2021"/>
    <d v="2021-03-25T00:00:00"/>
    <d v="2021-03-31T00:00:00"/>
    <x v="2"/>
    <x v="2"/>
    <n v="7200"/>
    <n v="7200"/>
    <x v="2"/>
  </r>
  <r>
    <s v="L01/088/9/000095/2021"/>
    <d v="2021-03-30T00:00:00"/>
    <d v="2021-03-31T00:00:00"/>
    <x v="5"/>
    <x v="0"/>
    <n v="301400"/>
    <n v="301400"/>
    <x v="2"/>
  </r>
  <r>
    <s v="L02/070/9/000436/2021"/>
    <d v="2021-03-29T00:00:00"/>
    <d v="2021-03-31T00:00:00"/>
    <x v="2"/>
    <x v="2"/>
    <n v="1297824"/>
    <n v="1297824"/>
    <x v="2"/>
  </r>
  <r>
    <s v="L15/080/9/000109/2021"/>
    <d v="2021-03-24T00:00:00"/>
    <d v="2021-03-31T00:00:00"/>
    <x v="0"/>
    <x v="0"/>
    <n v="25056"/>
    <n v="25056"/>
    <x v="2"/>
  </r>
  <r>
    <s v="L01/080/9/000111/2021"/>
    <d v="2021-03-26T00:00:00"/>
    <d v="2021-04-01T00:00:00"/>
    <x v="0"/>
    <x v="0"/>
    <n v="357700"/>
    <n v="357700"/>
    <x v="2"/>
  </r>
  <r>
    <s v="L01/088/9/000097/2021"/>
    <d v="2021-03-14T00:00:00"/>
    <d v="2021-03-24T00:00:00"/>
    <x v="5"/>
    <x v="0"/>
    <n v="404500"/>
    <n v="404500"/>
    <x v="2"/>
  </r>
  <r>
    <s v="L01/070/9/000443/2021"/>
    <d v="2021-03-29T00:00:00"/>
    <d v="2021-04-06T00:00:00"/>
    <x v="2"/>
    <x v="2"/>
    <n v="6380"/>
    <n v="6380"/>
    <x v="2"/>
  </r>
  <r>
    <s v="L01/080/9/000112/2021"/>
    <d v="2021-03-22T00:00:00"/>
    <d v="2021-04-01T00:00:00"/>
    <x v="0"/>
    <x v="0"/>
    <n v="6380"/>
    <n v="6380"/>
    <x v="2"/>
  </r>
  <r>
    <s v="L01/070/9/000446/2021"/>
    <d v="2021-03-29T00:00:00"/>
    <d v="2021-04-01T00:00:00"/>
    <x v="2"/>
    <x v="2"/>
    <n v="99528"/>
    <n v="99528"/>
    <x v="2"/>
  </r>
  <r>
    <s v="L01/070/9/000449/2021"/>
    <d v="2021-03-31T00:00:00"/>
    <d v="2021-04-06T00:00:00"/>
    <x v="2"/>
    <x v="2"/>
    <n v="191908"/>
    <n v="191908"/>
    <x v="2"/>
  </r>
  <r>
    <s v="L01/070/9/000452/2021"/>
    <d v="2021-03-27T00:00:00"/>
    <d v="2021-03-30T00:00:00"/>
    <x v="2"/>
    <x v="2"/>
    <n v="8700"/>
    <n v="8700"/>
    <x v="2"/>
  </r>
  <r>
    <s v="L01/070/9/000454/2021"/>
    <d v="2021-03-26T00:00:00"/>
    <d v="2021-03-30T00:00:00"/>
    <x v="2"/>
    <x v="2"/>
    <n v="8700"/>
    <n v="8700"/>
    <x v="2"/>
  </r>
  <r>
    <s v="L05/088/9/000099/2021"/>
    <d v="2021-03-20T00:00:00"/>
    <d v="2021-04-07T00:00:00"/>
    <x v="5"/>
    <x v="0"/>
    <n v="145700"/>
    <n v="145700"/>
    <x v="2"/>
  </r>
  <r>
    <s v="L01/070/9/000459/2021"/>
    <d v="2021-03-30T00:00:00"/>
    <d v="2021-04-07T00:00:00"/>
    <x v="2"/>
    <x v="2"/>
    <n v="11500"/>
    <n v="11500"/>
    <x v="2"/>
  </r>
  <r>
    <s v="L01/070/9/000460/2021"/>
    <d v="2021-04-01T00:00:00"/>
    <d v="2021-04-06T00:00:00"/>
    <x v="2"/>
    <x v="2"/>
    <n v="6380"/>
    <n v="6380"/>
    <x v="2"/>
  </r>
  <r>
    <s v="L01/087/9/000115/2021"/>
    <d v="2021-04-03T00:00:00"/>
    <d v="2021-04-07T00:00:00"/>
    <x v="0"/>
    <x v="0"/>
    <n v="300000"/>
    <n v="300000"/>
    <x v="2"/>
  </r>
  <r>
    <s v="L01/070/9/000461/2021"/>
    <d v="2021-03-29T00:00:00"/>
    <d v="2021-04-07T00:00:00"/>
    <x v="2"/>
    <x v="2"/>
    <n v="6380"/>
    <n v="6380"/>
    <x v="2"/>
  </r>
  <r>
    <s v="L01/070/9/000463/2021"/>
    <d v="2021-04-05T00:00:00"/>
    <d v="2021-04-07T00:00:00"/>
    <x v="2"/>
    <x v="2"/>
    <n v="6380"/>
    <n v="6380"/>
    <x v="2"/>
  </r>
  <r>
    <s v="L01/700/9/000467/2021"/>
    <d v="2021-03-28T00:00:00"/>
    <d v="2021-04-08T00:00:00"/>
    <x v="2"/>
    <x v="2"/>
    <n v="5000"/>
    <n v="5000"/>
    <x v="2"/>
  </r>
  <r>
    <s v="L01/880/9/000116/2021"/>
    <d v="2021-03-28T00:00:00"/>
    <d v="2021-04-08T00:00:00"/>
    <x v="0"/>
    <x v="0"/>
    <n v="84100"/>
    <n v="84100"/>
    <x v="2"/>
  </r>
  <r>
    <s v="L01/070/9/000469/2021"/>
    <d v="2021-04-04T00:00:00"/>
    <d v="2021-04-08T00:00:00"/>
    <x v="2"/>
    <x v="2"/>
    <n v="6380"/>
    <n v="6380"/>
    <x v="2"/>
  </r>
  <r>
    <s v="L01/700/9/000471/2021"/>
    <d v="2021-04-04T00:00:00"/>
    <d v="2021-04-08T00:00:00"/>
    <x v="2"/>
    <x v="2"/>
    <n v="164620"/>
    <n v="164620"/>
    <x v="2"/>
  </r>
  <r>
    <s v="L01/070/9/000473/2021"/>
    <d v="2021-04-06T00:00:00"/>
    <d v="2021-04-09T00:00:00"/>
    <x v="2"/>
    <x v="2"/>
    <n v="8700"/>
    <n v="8700"/>
    <x v="2"/>
  </r>
  <r>
    <s v="L01/052/9/000002/2020"/>
    <d v="2020-09-05T00:00:00"/>
    <d v="2021-04-08T00:00:00"/>
    <x v="3"/>
    <x v="3"/>
    <n v="190000"/>
    <n v="190000"/>
    <x v="0"/>
  </r>
  <r>
    <s v="L01/070/9/000474/2021"/>
    <d v="2021-03-08T00:00:00"/>
    <d v="2021-04-09T00:00:00"/>
    <x v="2"/>
    <x v="2"/>
    <n v="580000"/>
    <n v="580000"/>
    <x v="2"/>
  </r>
  <r>
    <s v="L01/088/9/000102/2021"/>
    <d v="2021-03-21T00:00:00"/>
    <d v="2021-03-24T00:00:00"/>
    <x v="5"/>
    <x v="0"/>
    <n v="6300"/>
    <n v="6300"/>
    <x v="2"/>
  </r>
  <r>
    <s v="L01/070/9/000475/2021"/>
    <d v="2021-04-03T00:00:00"/>
    <d v="2021-04-09T00:00:00"/>
    <x v="2"/>
    <x v="2"/>
    <n v="35760"/>
    <n v="35760"/>
    <x v="2"/>
  </r>
  <r>
    <s v="L01/070/9/000476/2021"/>
    <d v="2021-03-21T00:00:00"/>
    <d v="2021-04-08T00:00:00"/>
    <x v="2"/>
    <x v="2"/>
    <n v="14616"/>
    <n v="14616"/>
    <x v="2"/>
  </r>
  <r>
    <s v="L01/070/9/000477/2021"/>
    <d v="2021-03-23T00:00:00"/>
    <d v="2021-04-09T00:00:00"/>
    <x v="2"/>
    <x v="2"/>
    <n v="8700"/>
    <n v="8700"/>
    <x v="2"/>
  </r>
  <r>
    <s v="L01/070/9/000478/2021"/>
    <d v="2021-03-29T00:00:00"/>
    <d v="2021-04-06T00:00:00"/>
    <x v="2"/>
    <x v="2"/>
    <n v="161920"/>
    <n v="161920"/>
    <x v="2"/>
  </r>
  <r>
    <s v="L01/087/9/000117/2021"/>
    <d v="2021-03-30T00:00:00"/>
    <d v="2021-04-09T00:00:00"/>
    <x v="0"/>
    <x v="0"/>
    <n v="15800"/>
    <n v="15800"/>
    <x v="2"/>
  </r>
  <r>
    <s v="L01/700/9/000479/2021"/>
    <d v="2021-03-24T00:00:00"/>
    <d v="2021-04-09T00:00:00"/>
    <x v="2"/>
    <x v="2"/>
    <n v="8700"/>
    <n v="8700"/>
    <x v="2"/>
  </r>
  <r>
    <s v="L01/070/9/000482/2021"/>
    <d v="2021-02-02T00:00:00"/>
    <d v="2021-04-07T00:00:00"/>
    <x v="2"/>
    <x v="2"/>
    <n v="10000"/>
    <n v="10000"/>
    <x v="2"/>
  </r>
  <r>
    <s v="L01/070/9/000483/2021"/>
    <d v="2021-04-02T00:00:00"/>
    <d v="2021-04-10T00:00:00"/>
    <x v="2"/>
    <x v="2"/>
    <n v="738000"/>
    <n v="738000"/>
    <x v="2"/>
  </r>
  <r>
    <s v="L15/070/9/000484/2021"/>
    <d v="2021-03-24T00:00:00"/>
    <d v="2021-04-07T00:00:00"/>
    <x v="2"/>
    <x v="2"/>
    <n v="6380"/>
    <n v="6380"/>
    <x v="2"/>
  </r>
  <r>
    <s v="L01/700/9/000486/2021"/>
    <d v="2021-04-05T00:00:00"/>
    <d v="2021-04-06T00:00:00"/>
    <x v="2"/>
    <x v="2"/>
    <n v="606860"/>
    <n v="606860"/>
    <x v="2"/>
  </r>
  <r>
    <s v="L01/087/9/000120/2021"/>
    <d v="2021-03-10T00:00:00"/>
    <d v="2021-04-09T00:00:00"/>
    <x v="0"/>
    <x v="0"/>
    <n v="13827"/>
    <n v="13827"/>
    <x v="2"/>
  </r>
  <r>
    <s v="L01/070/9/000488/2021"/>
    <d v="2021-03-31T00:00:00"/>
    <d v="2021-04-07T00:00:00"/>
    <x v="2"/>
    <x v="2"/>
    <n v="8700"/>
    <n v="8700"/>
    <x v="2"/>
  </r>
  <r>
    <s v="L01/070/9/000489/2021"/>
    <d v="2021-04-06T00:00:00"/>
    <d v="2021-04-12T00:00:00"/>
    <x v="2"/>
    <x v="2"/>
    <n v="74240"/>
    <n v="74240"/>
    <x v="2"/>
  </r>
  <r>
    <s v="L01/700/9/000492/2021"/>
    <d v="2021-03-25T00:00:00"/>
    <d v="2021-04-12T00:00:00"/>
    <x v="2"/>
    <x v="2"/>
    <n v="146226"/>
    <n v="146226"/>
    <x v="2"/>
  </r>
  <r>
    <s v="L15/080/9/000121/2021"/>
    <d v="2021-04-08T00:00:00"/>
    <d v="2021-04-12T00:00:00"/>
    <x v="0"/>
    <x v="0"/>
    <n v="168700"/>
    <n v="168700"/>
    <x v="2"/>
  </r>
  <r>
    <s v="L01/070/9/000493/2021"/>
    <d v="2021-04-09T00:00:00"/>
    <d v="2021-04-12T00:00:00"/>
    <x v="2"/>
    <x v="2"/>
    <n v="110250"/>
    <n v="110250"/>
    <x v="2"/>
  </r>
  <r>
    <s v="L01/070/9/000494/2021"/>
    <d v="2021-03-25T00:00:00"/>
    <d v="2021-04-12T00:00:00"/>
    <x v="2"/>
    <x v="2"/>
    <n v="8700"/>
    <n v="8700"/>
    <x v="2"/>
  </r>
  <r>
    <s v="L01/070/9/000497/2021"/>
    <d v="2021-03-25T00:00:00"/>
    <d v="2021-04-07T00:00:00"/>
    <x v="2"/>
    <x v="2"/>
    <n v="772000"/>
    <n v="772000"/>
    <x v="2"/>
  </r>
  <r>
    <s v="L01/070/9/000498/2021"/>
    <d v="2021-03-30T00:00:00"/>
    <d v="2021-04-13T00:00:00"/>
    <x v="2"/>
    <x v="2"/>
    <n v="6860"/>
    <n v="6860"/>
    <x v="2"/>
  </r>
  <r>
    <s v="L01/070/9/000499/2021"/>
    <d v="2021-03-22T00:00:00"/>
    <d v="2021-04-13T00:00:00"/>
    <x v="2"/>
    <x v="2"/>
    <n v="6380"/>
    <n v="6380"/>
    <x v="2"/>
  </r>
  <r>
    <s v="L01/070/9/000500/2021"/>
    <d v="2021-03-21T00:00:00"/>
    <d v="2021-04-08T00:00:00"/>
    <x v="2"/>
    <x v="2"/>
    <n v="65000"/>
    <n v="65000"/>
    <x v="2"/>
  </r>
  <r>
    <s v="L01/070/9/000501/2021"/>
    <d v="2021-04-11T00:00:00"/>
    <d v="2021-04-13T00:00:00"/>
    <x v="2"/>
    <x v="2"/>
    <n v="164000"/>
    <n v="164000"/>
    <x v="2"/>
  </r>
  <r>
    <s v="L01/088/9/000103/2021"/>
    <d v="2021-03-29T00:00:00"/>
    <d v="2021-04-13T00:00:00"/>
    <x v="5"/>
    <x v="0"/>
    <n v="10000"/>
    <n v="10000"/>
    <x v="2"/>
  </r>
  <r>
    <s v="L01/088/9/000104/2021"/>
    <d v="2021-04-02T00:00:00"/>
    <d v="2021-04-13T00:00:00"/>
    <x v="5"/>
    <x v="0"/>
    <n v="8700"/>
    <n v="8700"/>
    <x v="2"/>
  </r>
  <r>
    <s v="L01/088/9/000105/2021"/>
    <d v="2021-04-01T00:00:00"/>
    <d v="2021-04-14T00:00:00"/>
    <x v="5"/>
    <x v="0"/>
    <n v="6380"/>
    <n v="6380"/>
    <x v="2"/>
  </r>
  <r>
    <s v="L01/087/9/000123/2021"/>
    <d v="2021-04-07T00:00:00"/>
    <d v="2021-04-13T00:00:00"/>
    <x v="0"/>
    <x v="0"/>
    <n v="415000"/>
    <n v="415000"/>
    <x v="2"/>
  </r>
  <r>
    <s v="L01/070/9/000507/2021"/>
    <d v="2021-04-02T00:00:00"/>
    <d v="2021-04-14T00:00:00"/>
    <x v="2"/>
    <x v="2"/>
    <n v="700000"/>
    <n v="700000"/>
    <x v="2"/>
  </r>
  <r>
    <s v="L01/070/9/000509/2021"/>
    <d v="2021-04-07T00:00:00"/>
    <d v="2021-04-12T00:00:00"/>
    <x v="2"/>
    <x v="2"/>
    <n v="8000"/>
    <n v="8000"/>
    <x v="2"/>
  </r>
  <r>
    <s v="L01/088/9/000107/2021"/>
    <d v="2021-04-10T00:00:00"/>
    <d v="2021-04-14T00:00:00"/>
    <x v="5"/>
    <x v="0"/>
    <n v="6380"/>
    <n v="6380"/>
    <x v="2"/>
  </r>
  <r>
    <s v="L01/070/9/000511/2021"/>
    <d v="2021-04-06T00:00:00"/>
    <d v="2021-04-12T00:00:00"/>
    <x v="2"/>
    <x v="2"/>
    <n v="481114.5514"/>
    <n v="481114.5514"/>
    <x v="2"/>
  </r>
  <r>
    <s v="C01/070/9/000005/1999"/>
    <d v="1999-01-17T00:00:00"/>
    <d v="1999-01-19T00:00:00"/>
    <x v="2"/>
    <x v="2"/>
    <n v="60000"/>
    <n v="60000"/>
    <x v="23"/>
  </r>
  <r>
    <s v="L01/089/9/000028/2000"/>
    <d v="2000-11-28T00:00:00"/>
    <d v="2000-11-29T00:00:00"/>
    <x v="5"/>
    <x v="0"/>
    <n v="29000"/>
    <n v="29000"/>
    <x v="24"/>
  </r>
  <r>
    <s v="L01/070/9/000171/2001"/>
    <d v="2001-09-14T00:00:00"/>
    <d v="2001-10-19T00:00:00"/>
    <x v="2"/>
    <x v="2"/>
    <n v="10000"/>
    <n v="10000"/>
    <x v="18"/>
  </r>
  <r>
    <s v="L01/089/9/000064/2001"/>
    <d v="2001-12-04T00:00:00"/>
    <d v="2001-12-06T00:00:00"/>
    <x v="5"/>
    <x v="0"/>
    <n v="20000"/>
    <n v="20000"/>
    <x v="18"/>
  </r>
  <r>
    <s v="L01/070/9/000035/2002"/>
    <d v="2002-01-19T00:00:00"/>
    <d v="2002-03-14T00:00:00"/>
    <x v="2"/>
    <x v="2"/>
    <n v="10000"/>
    <n v="10000"/>
    <x v="13"/>
  </r>
  <r>
    <s v="L01/070/9/000046/2002"/>
    <d v="2002-03-31T00:00:00"/>
    <d v="2002-04-02T00:00:00"/>
    <x v="2"/>
    <x v="2"/>
    <n v="55360"/>
    <n v="55360"/>
    <x v="13"/>
  </r>
  <r>
    <s v="L01/070/9/000058/2002"/>
    <d v="2002-04-12T00:00:00"/>
    <d v="2002-04-17T00:00:00"/>
    <x v="2"/>
    <x v="2"/>
    <n v="28620"/>
    <n v="28620"/>
    <x v="13"/>
  </r>
  <r>
    <s v="L01/070/9/000045/2002"/>
    <d v="2002-03-23T00:00:00"/>
    <d v="2002-03-28T00:00:00"/>
    <x v="2"/>
    <x v="2"/>
    <n v="39340"/>
    <n v="39340"/>
    <x v="13"/>
  </r>
  <r>
    <s v="L01/070/9/000111/2002"/>
    <d v="2002-06-03T00:00:00"/>
    <d v="2002-06-24T00:00:00"/>
    <x v="2"/>
    <x v="2"/>
    <n v="5000"/>
    <n v="5000"/>
    <x v="13"/>
  </r>
  <r>
    <s v="L01/070/9/000230/2002"/>
    <d v="2002-11-07T00:00:00"/>
    <d v="2002-11-08T00:00:00"/>
    <x v="2"/>
    <x v="2"/>
    <n v="10000"/>
    <n v="10000"/>
    <x v="13"/>
  </r>
  <r>
    <s v="L01/089/9/000009/2003"/>
    <d v="2003-04-20T00:00:00"/>
    <d v="2003-05-12T00:00:00"/>
    <x v="5"/>
    <x v="0"/>
    <n v="63630"/>
    <n v="63630"/>
    <x v="22"/>
  </r>
  <r>
    <s v="L01/070/9/000142/2003"/>
    <d v="2003-07-05T00:00:00"/>
    <d v="2003-07-07T00:00:00"/>
    <x v="2"/>
    <x v="2"/>
    <n v="27522"/>
    <n v="27522"/>
    <x v="22"/>
  </r>
  <r>
    <s v="L02/070/9/000236/2003"/>
    <d v="2003-11-19T00:00:00"/>
    <d v="2003-11-24T00:00:00"/>
    <x v="2"/>
    <x v="2"/>
    <n v="-15000"/>
    <n v="-15000"/>
    <x v="22"/>
  </r>
  <r>
    <s v="L01/070/9/000147/2004"/>
    <d v="2004-06-26T00:00:00"/>
    <d v="2004-07-07T00:00:00"/>
    <x v="2"/>
    <x v="2"/>
    <n v="80000"/>
    <n v="80000"/>
    <x v="25"/>
  </r>
  <r>
    <s v="L01/070/9/000205/2004"/>
    <d v="2004-08-21T00:00:00"/>
    <d v="2004-08-27T00:00:00"/>
    <x v="2"/>
    <x v="2"/>
    <n v="38625"/>
    <n v="38625"/>
    <x v="25"/>
  </r>
  <r>
    <s v="L01/070/9/000230/2004"/>
    <d v="2004-09-22T00:00:00"/>
    <d v="2004-09-23T00:00:00"/>
    <x v="2"/>
    <x v="2"/>
    <n v="80000"/>
    <n v="80000"/>
    <x v="25"/>
  </r>
  <r>
    <s v="L01/089/9/000037/2004"/>
    <d v="2004-09-23T00:00:00"/>
    <d v="2004-10-01T00:00:00"/>
    <x v="5"/>
    <x v="0"/>
    <n v="37950"/>
    <n v="37950"/>
    <x v="25"/>
  </r>
  <r>
    <s v="L01/070/9/000320/2004"/>
    <d v="2004-12-29T00:00:00"/>
    <d v="2004-12-30T00:00:00"/>
    <x v="2"/>
    <x v="2"/>
    <n v="50000"/>
    <n v="50000"/>
    <x v="25"/>
  </r>
  <r>
    <s v="L01/070/9/000001/2005"/>
    <d v="2005-01-03T00:00:00"/>
    <d v="2005-01-04T00:00:00"/>
    <x v="2"/>
    <x v="2"/>
    <n v="10000"/>
    <n v="10000"/>
    <x v="19"/>
  </r>
  <r>
    <s v="L01/070/9/000029/2005"/>
    <d v="2005-01-19T00:00:00"/>
    <d v="2005-01-19T00:00:00"/>
    <x v="2"/>
    <x v="2"/>
    <n v="50000"/>
    <n v="50000"/>
    <x v="19"/>
  </r>
  <r>
    <s v="L01/070/9/000041/2005"/>
    <d v="2005-02-16T00:00:00"/>
    <d v="2005-02-17T00:00:00"/>
    <x v="2"/>
    <x v="2"/>
    <n v="60000"/>
    <n v="60000"/>
    <x v="19"/>
  </r>
  <r>
    <s v="L01/070/9/000053/2005"/>
    <d v="2005-03-04T00:00:00"/>
    <d v="2005-03-14T00:00:00"/>
    <x v="2"/>
    <x v="2"/>
    <n v="25000"/>
    <n v="25000"/>
    <x v="19"/>
  </r>
  <r>
    <s v="L01/112/9/000034/2002"/>
    <d v="2002-05-15T00:00:00"/>
    <d v="2005-09-27T00:00:00"/>
    <x v="1"/>
    <x v="1"/>
    <n v="50000"/>
    <n v="50000"/>
    <x v="13"/>
  </r>
  <r>
    <s v="L02/112/9/000022/2005"/>
    <d v="2005-02-09T00:00:00"/>
    <d v="2006-02-14T00:00:00"/>
    <x v="1"/>
    <x v="1"/>
    <n v="15418"/>
    <n v="15418"/>
    <x v="19"/>
  </r>
  <r>
    <s v="L01/112/9/000026/2005"/>
    <d v="2005-11-25T00:00:00"/>
    <d v="2006-04-19T00:00:00"/>
    <x v="1"/>
    <x v="1"/>
    <n v="17995"/>
    <n v="17995"/>
    <x v="19"/>
  </r>
  <r>
    <s v="L02/112/9/000030/2005"/>
    <d v="2005-07-08T00:00:00"/>
    <d v="2006-07-04T00:00:00"/>
    <x v="1"/>
    <x v="1"/>
    <n v="50000"/>
    <n v="50000"/>
    <x v="19"/>
  </r>
  <r>
    <s v="L02/112/9/000038/2005"/>
    <d v="2005-05-12T00:00:00"/>
    <d v="2006-08-23T00:00:00"/>
    <x v="1"/>
    <x v="1"/>
    <n v="50000"/>
    <n v="50000"/>
    <x v="19"/>
  </r>
  <r>
    <s v="L01/080/9/000014/2007"/>
    <d v="2007-02-08T00:00:00"/>
    <d v="2007-02-15T00:00:00"/>
    <x v="0"/>
    <x v="0"/>
    <n v="85545"/>
    <n v="85545"/>
    <x v="20"/>
  </r>
  <r>
    <s v="L01/080/9/000064/2007"/>
    <d v="2007-03-30T00:00:00"/>
    <d v="2007-04-11T00:00:00"/>
    <x v="0"/>
    <x v="0"/>
    <n v="35000"/>
    <n v="35000"/>
    <x v="20"/>
  </r>
  <r>
    <s v="L01/070/9/000311/2007"/>
    <d v="2007-06-29T00:00:00"/>
    <d v="2007-07-02T00:00:00"/>
    <x v="2"/>
    <x v="2"/>
    <n v="15000"/>
    <n v="15000"/>
    <x v="20"/>
  </r>
  <r>
    <s v="L01/080/9/000184/2006"/>
    <d v="2006-02-22T00:00:00"/>
    <d v="2007-05-28T00:00:00"/>
    <x v="0"/>
    <x v="0"/>
    <n v="50000"/>
    <n v="50000"/>
    <x v="17"/>
  </r>
  <r>
    <s v="L01/070/9/000320/2007"/>
    <d v="2007-07-07T00:00:00"/>
    <d v="2007-07-09T00:00:00"/>
    <x v="2"/>
    <x v="2"/>
    <n v="60000"/>
    <n v="60000"/>
    <x v="20"/>
  </r>
  <r>
    <s v="L01/070/9/000378/2007"/>
    <d v="2007-05-12T00:00:00"/>
    <d v="2007-05-16T00:00:00"/>
    <x v="2"/>
    <x v="2"/>
    <n v="324561.40350000001"/>
    <n v="324561.40350000001"/>
    <x v="20"/>
  </r>
  <r>
    <s v="L01/112/9/000051/2005"/>
    <d v="2005-10-03T00:00:00"/>
    <d v="2007-09-12T00:00:00"/>
    <x v="1"/>
    <x v="1"/>
    <n v="50000"/>
    <n v="50000"/>
    <x v="19"/>
  </r>
  <r>
    <s v="L01/070/9/000467/2007"/>
    <d v="2007-09-17T00:00:00"/>
    <d v="2007-09-19T00:00:00"/>
    <x v="2"/>
    <x v="2"/>
    <n v="50000"/>
    <n v="50000"/>
    <x v="20"/>
  </r>
  <r>
    <s v="L01/070/9/000522/2007"/>
    <d v="2007-10-14T00:00:00"/>
    <d v="2007-10-16T00:00:00"/>
    <x v="2"/>
    <x v="2"/>
    <n v="100000"/>
    <n v="100000"/>
    <x v="20"/>
  </r>
  <r>
    <s v="L01/089/9/000066/2007"/>
    <d v="2007-11-04T00:00:00"/>
    <d v="2007-11-20T00:00:00"/>
    <x v="5"/>
    <x v="0"/>
    <n v="80000"/>
    <n v="80000"/>
    <x v="20"/>
  </r>
  <r>
    <s v="L01/080/9/000278/2007"/>
    <d v="2007-10-19T00:00:00"/>
    <d v="2008-02-04T00:00:00"/>
    <x v="0"/>
    <x v="0"/>
    <n v="18977"/>
    <n v="18977"/>
    <x v="20"/>
  </r>
  <r>
    <s v="L01/070/9/000120/2008"/>
    <d v="2008-03-27T00:00:00"/>
    <d v="2008-03-27T00:00:00"/>
    <x v="2"/>
    <x v="2"/>
    <n v="50000"/>
    <n v="50000"/>
    <x v="21"/>
  </r>
  <r>
    <s v="L01/080/9/000087/2008"/>
    <d v="2008-05-29T00:00:00"/>
    <d v="2008-06-04T00:00:00"/>
    <x v="0"/>
    <x v="0"/>
    <n v="60000"/>
    <n v="60000"/>
    <x v="21"/>
  </r>
  <r>
    <s v="L01/080/9/000098/2008"/>
    <d v="2008-06-10T00:00:00"/>
    <d v="2008-06-18T00:00:00"/>
    <x v="0"/>
    <x v="0"/>
    <n v="324561.40350000001"/>
    <n v="324561.40350000001"/>
    <x v="21"/>
  </r>
  <r>
    <s v="L01/070/9/000326/2008"/>
    <d v="2008-07-01T00:00:00"/>
    <d v="2008-07-10T00:00:00"/>
    <x v="2"/>
    <x v="2"/>
    <n v="10000"/>
    <n v="10000"/>
    <x v="21"/>
  </r>
  <r>
    <s v="L01/070/9/000330/2008"/>
    <d v="2008-07-10T00:00:00"/>
    <d v="2008-07-14T00:00:00"/>
    <x v="2"/>
    <x v="2"/>
    <n v="10000"/>
    <n v="10000"/>
    <x v="21"/>
  </r>
  <r>
    <s v="L01/070/9/000347/2008"/>
    <d v="2008-07-01T00:00:00"/>
    <d v="2008-07-25T00:00:00"/>
    <x v="2"/>
    <x v="2"/>
    <n v="512270"/>
    <n v="512270"/>
    <x v="21"/>
  </r>
  <r>
    <s v="L01/080/9/000289/2007"/>
    <d v="2007-04-13T00:00:00"/>
    <d v="2008-08-29T00:00:00"/>
    <x v="0"/>
    <x v="0"/>
    <n v="93080"/>
    <n v="93080"/>
    <x v="20"/>
  </r>
  <r>
    <s v="L01/075/9/000434/2008"/>
    <d v="2008-09-13T00:00:00"/>
    <d v="2008-09-19T00:00:00"/>
    <x v="2"/>
    <x v="2"/>
    <n v="50000"/>
    <n v="50000"/>
    <x v="21"/>
  </r>
  <r>
    <s v="L02/070/9/000539/2008"/>
    <d v="2008-10-23T00:00:00"/>
    <d v="2008-10-30T00:00:00"/>
    <x v="2"/>
    <x v="2"/>
    <n v="10000"/>
    <n v="10000"/>
    <x v="21"/>
  </r>
  <r>
    <s v="L02/089/9/000547/2008"/>
    <d v="2008-10-21T00:00:00"/>
    <d v="2008-10-31T00:00:00"/>
    <x v="5"/>
    <x v="0"/>
    <n v="100000"/>
    <n v="100000"/>
    <x v="21"/>
  </r>
  <r>
    <s v="L02/070/9/000578/2008"/>
    <d v="2008-11-09T00:00:00"/>
    <d v="2008-11-17T00:00:00"/>
    <x v="2"/>
    <x v="2"/>
    <n v="10000"/>
    <n v="10000"/>
    <x v="21"/>
  </r>
  <r>
    <s v="L02/070/9/000595/2008"/>
    <d v="2008-11-23T00:00:00"/>
    <d v="2008-11-25T00:00:00"/>
    <x v="2"/>
    <x v="2"/>
    <n v="80000"/>
    <n v="80000"/>
    <x v="21"/>
  </r>
  <r>
    <s v="L01/070/9/000664/2008"/>
    <d v="2008-12-25T00:00:00"/>
    <d v="2008-12-29T00:00:00"/>
    <x v="2"/>
    <x v="2"/>
    <n v="60000"/>
    <n v="60000"/>
    <x v="21"/>
  </r>
  <r>
    <s v="L01/070/9/000674/2008"/>
    <d v="2008-12-18T00:00:00"/>
    <d v="2009-01-05T00:00:00"/>
    <x v="2"/>
    <x v="2"/>
    <n v="80000"/>
    <n v="80000"/>
    <x v="21"/>
  </r>
  <r>
    <s v="L01/070/9/000079/2009"/>
    <d v="2009-02-15T00:00:00"/>
    <d v="2009-02-16T00:00:00"/>
    <x v="2"/>
    <x v="2"/>
    <n v="86000"/>
    <n v="86000"/>
    <x v="9"/>
  </r>
  <r>
    <s v="L02/070/9/000121/2009"/>
    <d v="2009-03-08T00:00:00"/>
    <d v="2009-03-10T00:00:00"/>
    <x v="2"/>
    <x v="2"/>
    <n v="37955"/>
    <n v="37955"/>
    <x v="9"/>
  </r>
  <r>
    <s v="L01/070/9/000294/2009"/>
    <d v="2009-05-28T00:00:00"/>
    <d v="2009-06-02T00:00:00"/>
    <x v="2"/>
    <x v="2"/>
    <n v="30000"/>
    <n v="30000"/>
    <x v="9"/>
  </r>
  <r>
    <s v="L01/070/9/000461/2009"/>
    <d v="2009-08-20T00:00:00"/>
    <d v="2009-08-20T00:00:00"/>
    <x v="2"/>
    <x v="2"/>
    <n v="11400"/>
    <n v="11400"/>
    <x v="9"/>
  </r>
  <r>
    <s v="L01/070/9/000541/2009"/>
    <d v="2009-10-04T00:00:00"/>
    <d v="2009-10-06T00:00:00"/>
    <x v="2"/>
    <x v="2"/>
    <n v="10000"/>
    <n v="10000"/>
    <x v="9"/>
  </r>
  <r>
    <s v="L01/089/9/000195/2009"/>
    <d v="2009-10-09T00:00:00"/>
    <d v="2009-10-12T00:00:00"/>
    <x v="5"/>
    <x v="0"/>
    <n v="50000"/>
    <n v="50000"/>
    <x v="9"/>
  </r>
  <r>
    <s v="L01/075/9/000568/2009"/>
    <d v="2009-10-17T00:00:00"/>
    <d v="2009-10-22T00:00:00"/>
    <x v="10"/>
    <x v="9"/>
    <n v="5800"/>
    <n v="5800"/>
    <x v="9"/>
  </r>
  <r>
    <s v="L01/088/9/000191/2009"/>
    <d v="2009-10-19T00:00:00"/>
    <d v="2009-10-22T00:00:00"/>
    <x v="5"/>
    <x v="0"/>
    <n v="200000"/>
    <n v="200000"/>
    <x v="9"/>
  </r>
  <r>
    <s v="L02/071/9/000012/2009"/>
    <d v="2009-09-05T00:00:00"/>
    <d v="2009-10-27T00:00:00"/>
    <x v="2"/>
    <x v="2"/>
    <n v="50000"/>
    <n v="50000"/>
    <x v="9"/>
  </r>
  <r>
    <s v="L01/070/9/000600/2009"/>
    <d v="2009-10-16T00:00:00"/>
    <d v="2009-11-09T00:00:00"/>
    <x v="2"/>
    <x v="2"/>
    <n v="100000"/>
    <n v="100000"/>
    <x v="9"/>
  </r>
  <r>
    <s v="L01/070/9/000608/2009"/>
    <d v="2009-11-05T00:00:00"/>
    <d v="2009-11-12T00:00:00"/>
    <x v="2"/>
    <x v="2"/>
    <n v="11400"/>
    <n v="11400"/>
    <x v="9"/>
  </r>
  <r>
    <s v="L01/070/9/000617/2009"/>
    <d v="2009-11-16T00:00:00"/>
    <d v="2009-11-16T00:00:00"/>
    <x v="2"/>
    <x v="2"/>
    <n v="15000"/>
    <n v="15000"/>
    <x v="9"/>
  </r>
  <r>
    <s v="L01/070/9/000723/2009"/>
    <d v="2009-12-28T00:00:00"/>
    <d v="2009-12-30T00:00:00"/>
    <x v="2"/>
    <x v="2"/>
    <n v="60000"/>
    <n v="60000"/>
    <x v="9"/>
  </r>
  <r>
    <s v="L02/071/9/000008/2010"/>
    <d v="2010-02-03T00:00:00"/>
    <d v="2010-03-12T00:00:00"/>
    <x v="2"/>
    <x v="2"/>
    <n v="139200"/>
    <n v="139200"/>
    <x v="6"/>
  </r>
  <r>
    <s v="L01/070/9/000178/2010"/>
    <d v="2010-04-23T00:00:00"/>
    <d v="2010-04-26T00:00:00"/>
    <x v="2"/>
    <x v="2"/>
    <n v="60000"/>
    <n v="60000"/>
    <x v="6"/>
  </r>
  <r>
    <s v="L01/070/9/000764/2009"/>
    <d v="2009-09-11T00:00:00"/>
    <d v="2010-09-07T00:00:00"/>
    <x v="2"/>
    <x v="2"/>
    <n v="300000"/>
    <n v="300000"/>
    <x v="9"/>
  </r>
  <r>
    <s v="L01/112/9/000006/2008"/>
    <d v="2008-07-16T00:00:00"/>
    <d v="2010-09-09T00:00:00"/>
    <x v="1"/>
    <x v="1"/>
    <n v="50000"/>
    <n v="50000"/>
    <x v="21"/>
  </r>
  <r>
    <s v="L01/070/9/000002/2011"/>
    <d v="2011-01-03T00:00:00"/>
    <d v="2011-01-06T00:00:00"/>
    <x v="2"/>
    <x v="2"/>
    <n v="60000"/>
    <n v="60000"/>
    <x v="7"/>
  </r>
  <r>
    <s v="L02/088/9/000018/2011"/>
    <d v="2011-02-03T00:00:00"/>
    <d v="2011-02-15T00:00:00"/>
    <x v="5"/>
    <x v="0"/>
    <n v="120000"/>
    <n v="120000"/>
    <x v="7"/>
  </r>
  <r>
    <s v="L01/080/9/000770/2009"/>
    <d v="2009-09-20T00:00:00"/>
    <d v="2011-03-14T00:00:00"/>
    <x v="0"/>
    <x v="0"/>
    <n v="298596.49119999999"/>
    <n v="298596.49119999999"/>
    <x v="9"/>
  </r>
  <r>
    <s v="L01/112/9/000020/2007"/>
    <d v="2007-10-26T00:00:00"/>
    <d v="2012-06-21T00:00:00"/>
    <x v="1"/>
    <x v="1"/>
    <n v="50000"/>
    <n v="50000"/>
    <x v="20"/>
  </r>
  <r>
    <s v="L01/112/9/000007/2008"/>
    <d v="2008-05-24T00:00:00"/>
    <d v="2012-06-21T00:00:00"/>
    <x v="1"/>
    <x v="1"/>
    <n v="50000"/>
    <n v="50000"/>
    <x v="21"/>
  </r>
  <r>
    <s v="L01/070/9/000322/2012"/>
    <d v="2012-08-29T00:00:00"/>
    <d v="2012-09-04T00:00:00"/>
    <x v="2"/>
    <x v="2"/>
    <n v="60000"/>
    <n v="60000"/>
    <x v="11"/>
  </r>
  <r>
    <s v="L01/112/9/000015/2013"/>
    <d v="2013-07-22T00:00:00"/>
    <d v="2015-08-06T00:00:00"/>
    <x v="1"/>
    <x v="1"/>
    <n v="100000"/>
    <n v="100000"/>
    <x v="5"/>
  </r>
  <r>
    <s v="L01/070/9/000233/2016"/>
    <d v="2016-10-26T00:00:00"/>
    <d v="2016-11-01T00:00:00"/>
    <x v="2"/>
    <x v="2"/>
    <n v="6220"/>
    <n v="6220"/>
    <x v="15"/>
  </r>
  <r>
    <s v="L01/070/9/000515/2020"/>
    <d v="2020-08-10T00:00:00"/>
    <d v="2020-08-14T00:00:00"/>
    <x v="2"/>
    <x v="2"/>
    <n v="22000"/>
    <n v="22000"/>
    <x v="0"/>
  </r>
  <r>
    <s v="L01/071/9/000001/2021"/>
    <d v="2021-03-31T00:00:00"/>
    <d v="2021-04-14T00:00:00"/>
    <x v="2"/>
    <x v="2"/>
    <n v="15750"/>
    <n v="15750"/>
    <x v="2"/>
  </r>
  <r>
    <s v="L13/070/9/000274/2004"/>
    <d v="2004-10-30T00:00:00"/>
    <d v="2004-11-03T00:00:00"/>
    <x v="2"/>
    <x v="2"/>
    <n v="100000"/>
    <n v="100000"/>
    <x v="25"/>
  </r>
  <r>
    <s v="L13/070/9/000356/2007"/>
    <d v="2007-07-23T00:00:00"/>
    <d v="2007-07-23T00:00:00"/>
    <x v="2"/>
    <x v="2"/>
    <n v="100000"/>
    <n v="100000"/>
    <x v="20"/>
  </r>
  <r>
    <s v="L01/070/9/000170/2009"/>
    <d v="2009-04-02T00:00:00"/>
    <d v="2009-04-06T00:00:00"/>
    <x v="2"/>
    <x v="2"/>
    <n v="300000"/>
    <n v="300000"/>
    <x v="9"/>
  </r>
  <r>
    <s v="L01/070/9/000514/2021"/>
    <d v="2021-03-01T00:00:00"/>
    <d v="2021-03-09T00:00:00"/>
    <x v="2"/>
    <x v="2"/>
    <n v="17000"/>
    <n v="17000"/>
    <x v="2"/>
  </r>
  <r>
    <s v="L01/070/9/000045/2006/00"/>
    <d v="2006-02-11T00:00:00"/>
    <d v="2006-02-13T00:00:00"/>
    <x v="2"/>
    <x v="2"/>
    <n v="50000"/>
    <n v="50000"/>
    <x v="17"/>
  </r>
  <r>
    <s v="L01/080/9/000066/2006/00"/>
    <d v="2006-07-05T00:00:00"/>
    <d v="2006-07-06T00:00:00"/>
    <x v="0"/>
    <x v="0"/>
    <n v="60000"/>
    <n v="60000"/>
    <x v="17"/>
  </r>
  <r>
    <s v="L01/080/9/000065/2005"/>
    <d v="2005-06-05T00:00:00"/>
    <d v="2005-06-13T00:00:00"/>
    <x v="0"/>
    <x v="0"/>
    <n v="200000"/>
    <n v="200000"/>
    <x v="19"/>
  </r>
  <r>
    <s v="L01/070/9/000186/2005"/>
    <d v="2005-07-09T00:00:00"/>
    <d v="2005-07-11T00:00:00"/>
    <x v="2"/>
    <x v="2"/>
    <n v="33000"/>
    <n v="33000"/>
    <x v="19"/>
  </r>
  <r>
    <s v="L01/070/9/000223/2005"/>
    <d v="2005-08-20T00:00:00"/>
    <d v="2005-08-25T00:00:00"/>
    <x v="2"/>
    <x v="2"/>
    <n v="30000"/>
    <n v="30000"/>
    <x v="19"/>
  </r>
  <r>
    <s v="L01/070/9/000235/2005"/>
    <d v="2005-08-15T00:00:00"/>
    <d v="2005-08-16T00:00:00"/>
    <x v="2"/>
    <x v="2"/>
    <n v="26985"/>
    <n v="26985"/>
    <x v="19"/>
  </r>
  <r>
    <s v="L01/070/9/000045/2006"/>
    <d v="2006-02-11T00:00:00"/>
    <d v="2006-02-13T00:00:00"/>
    <x v="2"/>
    <x v="2"/>
    <n v="50000"/>
    <n v="50000"/>
    <x v="17"/>
  </r>
  <r>
    <s v="L01/070/9/000049/2006"/>
    <d v="2006-01-09T00:00:00"/>
    <d v="2006-02-14T00:00:00"/>
    <x v="2"/>
    <x v="2"/>
    <n v="10000"/>
    <n v="10000"/>
    <x v="17"/>
  </r>
  <r>
    <s v="L01/070/9/000103/2006"/>
    <d v="2006-04-13T00:00:00"/>
    <d v="2006-04-13T00:00:00"/>
    <x v="2"/>
    <x v="2"/>
    <n v="30000"/>
    <n v="30000"/>
    <x v="17"/>
  </r>
  <r>
    <s v="L01/070/9/000186/2006"/>
    <d v="2006-06-28T00:00:00"/>
    <d v="2006-06-29T00:00:00"/>
    <x v="2"/>
    <x v="2"/>
    <n v="10000"/>
    <n v="10000"/>
    <x v="17"/>
  </r>
  <r>
    <s v="L01/070/9/000248/2006"/>
    <d v="2006-08-07T00:00:00"/>
    <d v="2006-08-17T00:00:00"/>
    <x v="2"/>
    <x v="2"/>
    <n v="20840"/>
    <n v="20840"/>
    <x v="17"/>
  </r>
  <r>
    <s v="L01/070/9/000271/2006"/>
    <d v="2006-08-23T00:00:00"/>
    <d v="2006-08-24T00:00:00"/>
    <x v="2"/>
    <x v="2"/>
    <n v="30000"/>
    <n v="30000"/>
    <x v="17"/>
  </r>
  <r>
    <s v="L02/089/9/000066/2006"/>
    <d v="2006-10-17T00:00:00"/>
    <d v="2006-11-02T00:00:00"/>
    <x v="5"/>
    <x v="0"/>
    <n v="500000"/>
    <n v="500000"/>
    <x v="17"/>
  </r>
  <r>
    <s v="L01/080/9/000140/2006"/>
    <d v="2006-11-13T00:00:00"/>
    <d v="2006-11-14T00:00:00"/>
    <x v="0"/>
    <x v="0"/>
    <n v="529555.89"/>
    <n v="529555.89"/>
    <x v="17"/>
  </r>
  <r>
    <s v="L01/070/9/000439/2006"/>
    <d v="2006-12-10T00:00:00"/>
    <d v="2006-12-10T00:00:00"/>
    <x v="2"/>
    <x v="2"/>
    <n v="294712.78950000001"/>
    <n v="294712.78950000001"/>
    <x v="17"/>
  </r>
  <r>
    <s v="L01/088/9/000110/2021"/>
    <d v="2021-04-11T00:00:00"/>
    <d v="2021-04-15T00:00:00"/>
    <x v="5"/>
    <x v="0"/>
    <n v="8700"/>
    <n v="8700"/>
    <x v="2"/>
  </r>
  <r>
    <s v="L01/088/9/000111/2021"/>
    <d v="2021-04-07T00:00:00"/>
    <d v="2021-04-09T00:00:00"/>
    <x v="5"/>
    <x v="0"/>
    <n v="172500"/>
    <n v="172500"/>
    <x v="2"/>
  </r>
  <r>
    <s v="L01/087/9/000127/2021"/>
    <d v="2021-04-03T00:00:00"/>
    <d v="2021-04-16T00:00:00"/>
    <x v="0"/>
    <x v="0"/>
    <n v="600000"/>
    <n v="600000"/>
    <x v="2"/>
  </r>
  <r>
    <s v="L01/087/9/000128/2021"/>
    <d v="2021-04-09T00:00:00"/>
    <d v="2021-04-16T00:00:00"/>
    <x v="0"/>
    <x v="0"/>
    <n v="22736"/>
    <n v="22736"/>
    <x v="2"/>
  </r>
  <r>
    <s v="L01/088/9/000113/2021"/>
    <d v="2021-04-08T00:00:00"/>
    <d v="2021-04-19T00:00:00"/>
    <x v="5"/>
    <x v="0"/>
    <n v="19880"/>
    <n v="19880"/>
    <x v="2"/>
  </r>
  <r>
    <s v="L01/070/9/000525/2021"/>
    <d v="2021-04-04T00:00:00"/>
    <d v="2021-04-19T00:00:00"/>
    <x v="2"/>
    <x v="2"/>
    <n v="6380"/>
    <n v="6380"/>
    <x v="2"/>
  </r>
  <r>
    <s v="L01/070/9/000526/2021"/>
    <d v="2021-03-29T00:00:00"/>
    <d v="2021-04-07T00:00:00"/>
    <x v="2"/>
    <x v="2"/>
    <n v="18000"/>
    <n v="18000"/>
    <x v="2"/>
  </r>
  <r>
    <s v="L01/070/9/00926/2020"/>
    <d v="2020-12-30T00:00:00"/>
    <d v="2021-04-13T00:00:00"/>
    <x v="2"/>
    <x v="2"/>
    <n v="1.7905676941154999E-12"/>
    <n v="1.7905676941154999E-12"/>
    <x v="0"/>
  </r>
  <r>
    <s v="L02/087/9/000131/2021"/>
    <d v="2021-04-01T00:00:00"/>
    <d v="2021-04-19T00:00:00"/>
    <x v="0"/>
    <x v="0"/>
    <n v="8700"/>
    <n v="8700"/>
    <x v="2"/>
  </r>
  <r>
    <s v="L02/070/9/000528/2021"/>
    <d v="2021-03-30T00:00:00"/>
    <d v="2021-04-19T00:00:00"/>
    <x v="2"/>
    <x v="2"/>
    <n v="287514"/>
    <n v="287514"/>
    <x v="2"/>
  </r>
  <r>
    <s v="L02/087/9/000132/2021"/>
    <d v="2021-03-29T00:00:00"/>
    <d v="2021-04-09T00:00:00"/>
    <x v="0"/>
    <x v="0"/>
    <n v="48000"/>
    <n v="48000"/>
    <x v="2"/>
  </r>
  <r>
    <s v="L01/070/9/000532/2021"/>
    <d v="2021-04-15T00:00:00"/>
    <d v="2021-04-19T00:00:00"/>
    <x v="2"/>
    <x v="2"/>
    <n v="148000"/>
    <n v="148000"/>
    <x v="2"/>
  </r>
  <r>
    <s v="L01/070/9/000533/2021"/>
    <d v="2021-04-18T00:00:00"/>
    <d v="2021-04-19T00:00:00"/>
    <x v="2"/>
    <x v="2"/>
    <n v="473643"/>
    <n v="473643"/>
    <x v="2"/>
  </r>
  <r>
    <s v="L01/070/9/000534/2021"/>
    <d v="2021-04-15T00:00:00"/>
    <d v="2021-04-19T00:00:00"/>
    <x v="2"/>
    <x v="2"/>
    <n v="8700"/>
    <n v="8700"/>
    <x v="2"/>
  </r>
  <r>
    <s v="L01/070/9/000536/2021"/>
    <d v="2021-04-14T00:00:00"/>
    <d v="2021-04-16T00:00:00"/>
    <x v="2"/>
    <x v="2"/>
    <n v="6380"/>
    <n v="6380"/>
    <x v="2"/>
  </r>
  <r>
    <s v="L01/070/9/000537/2021"/>
    <d v="2021-04-05T00:00:00"/>
    <d v="2021-04-20T00:00:00"/>
    <x v="2"/>
    <x v="2"/>
    <n v="6380"/>
    <n v="6380"/>
    <x v="2"/>
  </r>
  <r>
    <s v="L01/700/9/000539/2021"/>
    <d v="2021-04-17T00:00:00"/>
    <d v="2021-04-20T00:00:00"/>
    <x v="2"/>
    <x v="2"/>
    <n v="8700"/>
    <n v="8700"/>
    <x v="2"/>
  </r>
  <r>
    <s v="L01/070/9/000543/2021"/>
    <d v="2021-04-17T00:00:00"/>
    <d v="2021-04-20T00:00:00"/>
    <x v="2"/>
    <x v="2"/>
    <n v="148060"/>
    <n v="148060"/>
    <x v="2"/>
  </r>
  <r>
    <s v="L01/070/9/000544/2021"/>
    <d v="2021-04-16T00:00:00"/>
    <d v="2021-04-20T00:00:00"/>
    <x v="2"/>
    <x v="2"/>
    <n v="41020"/>
    <n v="41020"/>
    <x v="2"/>
  </r>
  <r>
    <s v="L01/070/9/000547/2021"/>
    <d v="2021-04-19T00:00:00"/>
    <d v="2021-04-21T00:00:00"/>
    <x v="2"/>
    <x v="2"/>
    <n v="21684"/>
    <n v="21684"/>
    <x v="2"/>
  </r>
  <r>
    <s v="L01/070/9/000549/2021"/>
    <d v="2021-04-19T00:00:00"/>
    <d v="2021-04-21T00:00:00"/>
    <x v="2"/>
    <x v="2"/>
    <n v="6380"/>
    <n v="6380"/>
    <x v="2"/>
  </r>
  <r>
    <s v="L01/070/9/000551/2021"/>
    <d v="2021-04-17T00:00:00"/>
    <d v="2021-04-21T00:00:00"/>
    <x v="2"/>
    <x v="2"/>
    <n v="56380"/>
    <n v="56380"/>
    <x v="2"/>
  </r>
  <r>
    <s v="L01/070/9/000552/2021"/>
    <d v="2021-04-20T00:00:00"/>
    <d v="2021-04-21T00:00:00"/>
    <x v="2"/>
    <x v="2"/>
    <n v="6380"/>
    <n v="6380"/>
    <x v="2"/>
  </r>
  <r>
    <s v="L01/070/9/000297/2018"/>
    <d v="2018-06-19T00:00:00"/>
    <d v="2021-04-21T00:00:00"/>
    <x v="2"/>
    <x v="2"/>
    <n v="200000"/>
    <n v="200000"/>
    <x v="8"/>
  </r>
  <r>
    <s v="L01/088/9/000114/2021"/>
    <d v="2021-04-18T00:00:00"/>
    <d v="2021-04-22T00:00:00"/>
    <x v="5"/>
    <x v="0"/>
    <n v="156716"/>
    <n v="156716"/>
    <x v="2"/>
  </r>
  <r>
    <s v="L01/070/9/000555/2021"/>
    <d v="2021-04-21T00:00:00"/>
    <d v="2021-04-22T00:00:00"/>
    <x v="2"/>
    <x v="2"/>
    <n v="1068985"/>
    <n v="1068985"/>
    <x v="2"/>
  </r>
  <r>
    <s v="L01/088/9/000115/2021"/>
    <d v="2021-04-20T00:00:00"/>
    <d v="2021-04-22T00:00:00"/>
    <x v="5"/>
    <x v="0"/>
    <n v="165580"/>
    <n v="165580"/>
    <x v="2"/>
  </r>
  <r>
    <s v="L01/070/9/000557/2021"/>
    <d v="2021-04-21T00:00:00"/>
    <d v="2021-04-23T00:00:00"/>
    <x v="2"/>
    <x v="2"/>
    <n v="14256"/>
    <n v="14256"/>
    <x v="2"/>
  </r>
  <r>
    <s v="L01/070/9/000558/2021"/>
    <d v="2021-04-13T00:00:00"/>
    <d v="2021-04-22T00:00:00"/>
    <x v="2"/>
    <x v="2"/>
    <n v="4380"/>
    <n v="4380"/>
    <x v="2"/>
  </r>
  <r>
    <s v="L02/070/9/000560/2021"/>
    <d v="2021-04-16T00:00:00"/>
    <d v="2021-04-22T00:00:00"/>
    <x v="2"/>
    <x v="2"/>
    <n v="8700"/>
    <n v="8700"/>
    <x v="2"/>
  </r>
  <r>
    <s v="L01/700/9/000561/2021"/>
    <d v="2021-04-16T00:00:00"/>
    <d v="2021-04-19T00:00:00"/>
    <x v="2"/>
    <x v="2"/>
    <n v="1818858.5882000001"/>
    <n v="1818858.5882000001"/>
    <x v="2"/>
  </r>
  <r>
    <s v="L01/070/9/000563/2021"/>
    <d v="2021-03-23T00:00:00"/>
    <d v="2021-04-21T00:00:00"/>
    <x v="2"/>
    <x v="2"/>
    <n v="242210"/>
    <n v="242210"/>
    <x v="2"/>
  </r>
  <r>
    <s v="L01/070/9/000564/2021"/>
    <d v="2021-04-16T00:00:00"/>
    <d v="2021-04-22T00:00:00"/>
    <x v="2"/>
    <x v="2"/>
    <n v="13644"/>
    <n v="13644"/>
    <x v="2"/>
  </r>
  <r>
    <s v="L01/080/9/000135/2021"/>
    <d v="2021-04-06T00:00:00"/>
    <d v="2021-04-23T00:00:00"/>
    <x v="0"/>
    <x v="0"/>
    <n v="20000"/>
    <n v="20000"/>
    <x v="2"/>
  </r>
  <r>
    <s v="L01/070/9/000565/2021"/>
    <d v="2021-04-17T00:00:00"/>
    <d v="2021-04-23T00:00:00"/>
    <x v="2"/>
    <x v="2"/>
    <n v="5000"/>
    <n v="5000"/>
    <x v="2"/>
  </r>
  <r>
    <s v="L01/070/9/000566/2021"/>
    <d v="2021-04-05T00:00:00"/>
    <d v="2021-04-06T00:00:00"/>
    <x v="2"/>
    <x v="2"/>
    <n v="14000"/>
    <n v="14000"/>
    <x v="2"/>
  </r>
  <r>
    <s v="L01/070/9/000568/2021"/>
    <d v="2021-04-23T00:00:00"/>
    <d v="2021-04-23T00:00:00"/>
    <x v="2"/>
    <x v="2"/>
    <n v="6380"/>
    <n v="6380"/>
    <x v="2"/>
  </r>
  <r>
    <s v="L01/070/9/000570/2021"/>
    <d v="2021-03-28T00:00:00"/>
    <d v="2021-04-04T00:00:00"/>
    <x v="2"/>
    <x v="2"/>
    <n v="157688"/>
    <n v="157688"/>
    <x v="2"/>
  </r>
  <r>
    <s v="L05/070/9/000571/2021"/>
    <d v="2021-04-12T00:00:00"/>
    <d v="2021-04-20T00:00:00"/>
    <x v="2"/>
    <x v="2"/>
    <n v="6380"/>
    <n v="6380"/>
    <x v="2"/>
  </r>
  <r>
    <s v="L05/070/9/000573/2021"/>
    <d v="2021-03-22T00:00:00"/>
    <d v="2021-04-19T00:00:00"/>
    <x v="2"/>
    <x v="2"/>
    <n v="6860"/>
    <n v="6860"/>
    <x v="2"/>
  </r>
  <r>
    <s v="L01/070/9/000574/2021"/>
    <d v="2021-04-21T00:00:00"/>
    <d v="2021-04-26T00:00:00"/>
    <x v="2"/>
    <x v="2"/>
    <n v="8500"/>
    <n v="8500"/>
    <x v="2"/>
  </r>
  <r>
    <s v="L05/070/9/000575/2021"/>
    <d v="2021-03-12T00:00:00"/>
    <d v="2021-03-29T00:00:00"/>
    <x v="2"/>
    <x v="2"/>
    <n v="240592"/>
    <n v="240592"/>
    <x v="2"/>
  </r>
  <r>
    <s v="L01/087/9/000138/2021"/>
    <d v="2021-04-25T00:00:00"/>
    <d v="2021-04-26T00:00:00"/>
    <x v="0"/>
    <x v="0"/>
    <n v="894359"/>
    <n v="894359"/>
    <x v="2"/>
  </r>
  <r>
    <s v="L01/087/9/000139/2021"/>
    <d v="2021-04-22T00:00:00"/>
    <d v="2021-04-26T00:00:00"/>
    <x v="0"/>
    <x v="0"/>
    <n v="32100"/>
    <n v="32100"/>
    <x v="2"/>
  </r>
  <r>
    <s v="L01/880/9/000140/2021"/>
    <d v="2021-04-22T00:00:00"/>
    <d v="2021-04-27T00:00:00"/>
    <x v="0"/>
    <x v="0"/>
    <n v="8700"/>
    <n v="8700"/>
    <x v="2"/>
  </r>
  <r>
    <s v="L01/070/9/000578/2021"/>
    <d v="2021-04-16T00:00:00"/>
    <d v="2021-04-27T00:00:00"/>
    <x v="2"/>
    <x v="2"/>
    <n v="6380"/>
    <n v="6380"/>
    <x v="2"/>
  </r>
  <r>
    <s v="L01/070/9/000580/2021"/>
    <d v="2021-04-13T00:00:00"/>
    <d v="2021-04-27T00:00:00"/>
    <x v="2"/>
    <x v="2"/>
    <n v="8700"/>
    <n v="8700"/>
    <x v="2"/>
  </r>
  <r>
    <s v="L01/070/9/000582/2021"/>
    <d v="2021-04-26T00:00:00"/>
    <d v="2021-04-27T00:00:00"/>
    <x v="2"/>
    <x v="2"/>
    <n v="5700"/>
    <n v="5700"/>
    <x v="2"/>
  </r>
  <r>
    <s v="L01/088/9/000116/2021"/>
    <d v="2021-04-24T00:00:00"/>
    <d v="2021-04-26T00:00:00"/>
    <x v="5"/>
    <x v="0"/>
    <n v="9132"/>
    <n v="9132"/>
    <x v="2"/>
  </r>
  <r>
    <s v="L01/088/9/000117/2021"/>
    <d v="2021-04-21T00:00:00"/>
    <d v="2021-04-26T00:00:00"/>
    <x v="5"/>
    <x v="0"/>
    <n v="6380"/>
    <n v="6380"/>
    <x v="2"/>
  </r>
  <r>
    <s v="L01/700/9/000584/2021"/>
    <d v="2021-04-17T00:00:00"/>
    <d v="2021-04-28T00:00:00"/>
    <x v="2"/>
    <x v="2"/>
    <n v="8700"/>
    <n v="8700"/>
    <x v="2"/>
  </r>
  <r>
    <s v="L01/070/9/000586/2021"/>
    <d v="2021-04-25T00:00:00"/>
    <d v="2021-04-28T00:00:00"/>
    <x v="2"/>
    <x v="2"/>
    <n v="573380"/>
    <n v="573380"/>
    <x v="2"/>
  </r>
  <r>
    <s v="L01/070/9/000588/2021"/>
    <d v="2021-04-23T00:00:00"/>
    <d v="2021-04-28T00:00:00"/>
    <x v="2"/>
    <x v="2"/>
    <n v="6380"/>
    <n v="6380"/>
    <x v="2"/>
  </r>
  <r>
    <s v="L01/088/9/000118/2021"/>
    <d v="2021-01-16T00:00:00"/>
    <d v="2021-04-13T00:00:00"/>
    <x v="5"/>
    <x v="0"/>
    <n v="68697"/>
    <n v="68697"/>
    <x v="2"/>
  </r>
  <r>
    <s v="L01/087/9/000143/2021"/>
    <d v="2021-04-19T00:00:00"/>
    <d v="2021-04-26T00:00:00"/>
    <x v="0"/>
    <x v="0"/>
    <n v="120000"/>
    <n v="120000"/>
    <x v="2"/>
  </r>
  <r>
    <s v="L05/080/9/000144/2021"/>
    <d v="2021-02-02T00:00:00"/>
    <d v="2021-02-17T00:00:00"/>
    <x v="0"/>
    <x v="0"/>
    <n v="1459600"/>
    <n v="1459600"/>
    <x v="2"/>
  </r>
  <r>
    <s v="L15/070/9/000590/2021"/>
    <d v="2021-04-03T00:00:00"/>
    <d v="2021-04-28T00:00:00"/>
    <x v="2"/>
    <x v="2"/>
    <n v="6380"/>
    <n v="6380"/>
    <x v="2"/>
  </r>
  <r>
    <s v="L01/070/9/000592/2021"/>
    <d v="2021-04-28T00:00:00"/>
    <d v="2021-04-29T00:00:00"/>
    <x v="2"/>
    <x v="2"/>
    <n v="6380"/>
    <n v="6380"/>
    <x v="2"/>
  </r>
  <r>
    <s v="L01/070/9/000593/2021"/>
    <d v="2021-04-14T00:00:00"/>
    <d v="2021-04-29T00:00:00"/>
    <x v="2"/>
    <x v="2"/>
    <n v="6380"/>
    <n v="6380"/>
    <x v="2"/>
  </r>
  <r>
    <s v="L01/070/9/000594/2021"/>
    <d v="2021-03-27T00:00:00"/>
    <d v="2021-04-29T00:00:00"/>
    <x v="2"/>
    <x v="2"/>
    <n v="770204"/>
    <n v="770204"/>
    <x v="2"/>
  </r>
  <r>
    <s v="L01/080/9/000145/2021"/>
    <d v="2021-04-26T00:00:00"/>
    <d v="2021-04-29T00:00:00"/>
    <x v="0"/>
    <x v="0"/>
    <n v="6380"/>
    <n v="6380"/>
    <x v="2"/>
  </r>
  <r>
    <s v="L01/070/9/000595/2021"/>
    <d v="2021-04-25T00:00:00"/>
    <d v="2021-04-27T00:00:00"/>
    <x v="2"/>
    <x v="2"/>
    <n v="182876"/>
    <n v="182876"/>
    <x v="2"/>
  </r>
  <r>
    <s v="L01/088/9/000119/2021"/>
    <d v="2021-04-21T00:00:00"/>
    <d v="2021-04-23T00:00:00"/>
    <x v="5"/>
    <x v="0"/>
    <n v="6380"/>
    <n v="6380"/>
    <x v="2"/>
  </r>
  <r>
    <s v="L01/071/9/000002/2021"/>
    <d v="2021-04-20T00:00:00"/>
    <d v="2021-04-30T00:00:00"/>
    <x v="2"/>
    <x v="2"/>
    <n v="20475"/>
    <n v="20475"/>
    <x v="2"/>
  </r>
  <r>
    <s v="L01/071/9/000003/2021"/>
    <d v="2021-04-12T00:00:00"/>
    <d v="2021-04-30T00:00:00"/>
    <x v="2"/>
    <x v="2"/>
    <n v="3190"/>
    <n v="3190"/>
    <x v="2"/>
  </r>
  <r>
    <s v="L01/088/9/000121/2021"/>
    <d v="2021-04-25T00:00:00"/>
    <d v="2021-04-30T00:00:00"/>
    <x v="5"/>
    <x v="0"/>
    <n v="30000"/>
    <n v="30000"/>
    <x v="2"/>
  </r>
  <r>
    <s v="L01/070/9/000602/2021"/>
    <d v="2021-04-13T00:00:00"/>
    <d v="2021-04-30T00:00:00"/>
    <x v="2"/>
    <x v="2"/>
    <n v="423940"/>
    <n v="423940"/>
    <x v="2"/>
  </r>
  <r>
    <s v="L01/070/9/000604/2021"/>
    <d v="2021-04-28T00:00:00"/>
    <d v="2021-04-29T00:00:00"/>
    <x v="2"/>
    <x v="2"/>
    <n v="4380"/>
    <n v="4380"/>
    <x v="2"/>
  </r>
  <r>
    <s v="L01/070/9/000609/2021"/>
    <d v="2021-04-30T00:00:00"/>
    <d v="2021-05-04T00:00:00"/>
    <x v="2"/>
    <x v="2"/>
    <n v="6380"/>
    <n v="6380"/>
    <x v="2"/>
  </r>
  <r>
    <s v="L01/070/9/000611/2021"/>
    <d v="2021-01-19T00:00:00"/>
    <d v="2021-04-06T00:00:00"/>
    <x v="2"/>
    <x v="2"/>
    <n v="212800"/>
    <n v="212800"/>
    <x v="2"/>
  </r>
  <r>
    <s v="L01/070/9/000612/2021"/>
    <d v="2021-05-02T00:00:00"/>
    <d v="2021-05-03T00:00:00"/>
    <x v="2"/>
    <x v="2"/>
    <n v="25000"/>
    <n v="25000"/>
    <x v="2"/>
  </r>
  <r>
    <s v="L01/070/9/000613/2021"/>
    <d v="2021-04-25T00:00:00"/>
    <d v="2021-05-04T00:00:00"/>
    <x v="2"/>
    <x v="2"/>
    <n v="8000"/>
    <n v="8000"/>
    <x v="2"/>
  </r>
  <r>
    <s v="L01/070/9/000614/2021"/>
    <d v="2021-04-03T00:00:00"/>
    <d v="2021-04-30T00:00:00"/>
    <x v="2"/>
    <x v="2"/>
    <n v="6380"/>
    <n v="6380"/>
    <x v="2"/>
  </r>
  <r>
    <s v="L02/070/9/000615/2021"/>
    <d v="2021-03-22T00:00:00"/>
    <d v="2021-03-26T00:00:00"/>
    <x v="2"/>
    <x v="2"/>
    <n v="6380"/>
    <n v="6380"/>
    <x v="2"/>
  </r>
  <r>
    <s v="L01/070/9/000616/2021"/>
    <d v="2021-01-21T00:00:00"/>
    <d v="2021-03-10T00:00:00"/>
    <x v="2"/>
    <x v="2"/>
    <n v="1195000"/>
    <n v="1195000"/>
    <x v="2"/>
  </r>
  <r>
    <s v="L01/070/9/000618/2021"/>
    <d v="2021-04-20T00:00:00"/>
    <d v="2021-04-26T00:00:00"/>
    <x v="2"/>
    <x v="2"/>
    <n v="113700"/>
    <n v="113700"/>
    <x v="2"/>
  </r>
  <r>
    <s v="L15/080/9/000148/2021"/>
    <d v="2021-05-02T00:00:00"/>
    <d v="2021-05-04T00:00:00"/>
    <x v="0"/>
    <x v="0"/>
    <n v="8000"/>
    <n v="8000"/>
    <x v="2"/>
  </r>
  <r>
    <s v="L01/071/9/000004/2021"/>
    <d v="2021-03-29T00:00:00"/>
    <d v="2021-05-05T00:00:00"/>
    <x v="2"/>
    <x v="2"/>
    <n v="80000"/>
    <n v="80000"/>
    <x v="2"/>
  </r>
  <r>
    <s v="L01/088/9/000125/2021"/>
    <d v="2021-05-05T00:00:00"/>
    <d v="2021-05-05T00:00:00"/>
    <x v="5"/>
    <x v="0"/>
    <n v="196852"/>
    <n v="196852"/>
    <x v="2"/>
  </r>
  <r>
    <s v="L01/070/9/000620/2021"/>
    <d v="2021-04-30T00:00:00"/>
    <d v="2021-05-05T00:00:00"/>
    <x v="2"/>
    <x v="2"/>
    <n v="9980"/>
    <n v="9980"/>
    <x v="2"/>
  </r>
  <r>
    <s v="L01/070/9/000621/2021"/>
    <d v="2021-02-16T00:00:00"/>
    <d v="2021-05-05T00:00:00"/>
    <x v="2"/>
    <x v="2"/>
    <n v="180000"/>
    <n v="180000"/>
    <x v="2"/>
  </r>
  <r>
    <s v="L01/088/9/000126/2021"/>
    <d v="2021-04-28T00:00:00"/>
    <d v="2021-05-03T00:00:00"/>
    <x v="5"/>
    <x v="0"/>
    <n v="6380"/>
    <n v="6380"/>
    <x v="2"/>
  </r>
  <r>
    <s v="L01/080/9/000149/2021"/>
    <d v="2021-05-04T00:00:00"/>
    <d v="2021-05-04T00:00:00"/>
    <x v="0"/>
    <x v="0"/>
    <n v="10000"/>
    <n v="10000"/>
    <x v="2"/>
  </r>
  <r>
    <s v="L01/070/9/000625/2021"/>
    <d v="2021-04-23T00:00:00"/>
    <d v="2021-04-29T00:00:00"/>
    <x v="2"/>
    <x v="2"/>
    <n v="375000"/>
    <n v="375000"/>
    <x v="2"/>
  </r>
  <r>
    <s v="L01/088/9/000127/2021"/>
    <d v="2021-05-02T00:00:00"/>
    <d v="2021-05-06T00:00:00"/>
    <x v="5"/>
    <x v="0"/>
    <n v="118400"/>
    <n v="118400"/>
    <x v="2"/>
  </r>
  <r>
    <s v="L15/070/9/000630/2021"/>
    <d v="2021-04-30T00:00:00"/>
    <d v="2021-05-06T00:00:00"/>
    <x v="2"/>
    <x v="2"/>
    <n v="6380"/>
    <n v="6380"/>
    <x v="2"/>
  </r>
  <r>
    <s v="L01/700/9/000631/2021"/>
    <d v="2021-04-30T00:00:00"/>
    <d v="2021-05-06T00:00:00"/>
    <x v="2"/>
    <x v="2"/>
    <n v="6380"/>
    <n v="6380"/>
    <x v="2"/>
  </r>
  <r>
    <s v="L01/070/9/000634/2021"/>
    <d v="2021-05-02T00:00:00"/>
    <d v="2021-05-06T00:00:00"/>
    <x v="2"/>
    <x v="2"/>
    <n v="4380"/>
    <n v="4380"/>
    <x v="2"/>
  </r>
  <r>
    <s v="L01/070/9/000635/2021"/>
    <d v="2021-04-25T00:00:00"/>
    <d v="2021-05-06T00:00:00"/>
    <x v="2"/>
    <x v="2"/>
    <n v="6380"/>
    <n v="6380"/>
    <x v="2"/>
  </r>
  <r>
    <s v="L01/070/9/000636/2021"/>
    <d v="2021-05-03T00:00:00"/>
    <d v="2021-05-07T00:00:00"/>
    <x v="2"/>
    <x v="2"/>
    <n v="179000"/>
    <n v="179000"/>
    <x v="2"/>
  </r>
  <r>
    <s v="L01/080/9/000150/2021"/>
    <d v="2021-05-01T00:00:00"/>
    <d v="2021-05-07T00:00:00"/>
    <x v="0"/>
    <x v="0"/>
    <n v="367864"/>
    <n v="367864"/>
    <x v="2"/>
  </r>
  <r>
    <s v="L01/070/9/000637/2021"/>
    <d v="2021-05-03T00:00:00"/>
    <d v="2021-05-05T00:00:00"/>
    <x v="2"/>
    <x v="2"/>
    <n v="163000"/>
    <n v="163000"/>
    <x v="2"/>
  </r>
  <r>
    <s v="L01/070/9/000638/2021"/>
    <d v="2021-04-12T00:00:00"/>
    <d v="2021-04-16T00:00:00"/>
    <x v="2"/>
    <x v="2"/>
    <n v="115500"/>
    <n v="115500"/>
    <x v="2"/>
  </r>
  <r>
    <s v="L01/070/9/000639/2021"/>
    <d v="2021-04-18T00:00:00"/>
    <d v="2021-04-23T00:00:00"/>
    <x v="2"/>
    <x v="2"/>
    <n v="14120"/>
    <n v="14120"/>
    <x v="2"/>
  </r>
  <r>
    <s v="L01/070/9/000640/2021"/>
    <d v="2021-05-01T00:00:00"/>
    <d v="2021-05-10T00:00:00"/>
    <x v="2"/>
    <x v="2"/>
    <n v="350000"/>
    <n v="350000"/>
    <x v="2"/>
  </r>
  <r>
    <s v="L01/070/9/000641/2021"/>
    <d v="2021-04-19T00:00:00"/>
    <d v="2021-05-03T00:00:00"/>
    <x v="2"/>
    <x v="2"/>
    <n v="8700"/>
    <n v="8700"/>
    <x v="2"/>
  </r>
  <r>
    <s v="L01/087/9/000151/2021"/>
    <d v="2021-04-27T00:00:00"/>
    <d v="2021-04-28T00:00:00"/>
    <x v="0"/>
    <x v="0"/>
    <n v="8700"/>
    <n v="8700"/>
    <x v="2"/>
  </r>
  <r>
    <s v="L01/088/9/000129/2021"/>
    <d v="2021-04-30T00:00:00"/>
    <d v="2021-05-08T00:00:00"/>
    <x v="5"/>
    <x v="0"/>
    <n v="12980"/>
    <n v="12980"/>
    <x v="2"/>
  </r>
  <r>
    <s v="L02/088/9/000130/2021"/>
    <d v="2021-04-02T00:00:00"/>
    <d v="2021-05-10T00:00:00"/>
    <x v="5"/>
    <x v="0"/>
    <n v="6380"/>
    <n v="6380"/>
    <x v="2"/>
  </r>
  <r>
    <s v="L05/070/9/000645/2021"/>
    <d v="2021-04-23T00:00:00"/>
    <d v="2021-05-06T00:00:00"/>
    <x v="2"/>
    <x v="2"/>
    <n v="9360"/>
    <n v="9360"/>
    <x v="2"/>
  </r>
  <r>
    <s v="L01/088/9/000131/2021"/>
    <d v="2021-04-23T00:00:00"/>
    <d v="2021-04-24T00:00:00"/>
    <x v="5"/>
    <x v="0"/>
    <n v="6430"/>
    <n v="6430"/>
    <x v="2"/>
  </r>
  <r>
    <s v="L01/070/9/000646/2021"/>
    <d v="2021-05-08T00:00:00"/>
    <d v="2021-05-10T00:00:00"/>
    <x v="2"/>
    <x v="2"/>
    <n v="6380"/>
    <n v="6380"/>
    <x v="2"/>
  </r>
  <r>
    <s v="L01/700/9/000647/2021"/>
    <d v="2021-04-24T00:00:00"/>
    <d v="2021-05-10T00:00:00"/>
    <x v="2"/>
    <x v="2"/>
    <n v="7000"/>
    <n v="7000"/>
    <x v="2"/>
  </r>
  <r>
    <s v="L01/070/9/000649/2021"/>
    <d v="2021-05-09T00:00:00"/>
    <d v="2021-05-10T00:00:00"/>
    <x v="2"/>
    <x v="2"/>
    <n v="6380"/>
    <n v="6380"/>
    <x v="2"/>
  </r>
  <r>
    <s v="L01/700/9/000650/2021"/>
    <d v="2021-04-18T00:00:00"/>
    <d v="2021-04-23T00:00:00"/>
    <x v="2"/>
    <x v="2"/>
    <n v="8700"/>
    <n v="8700"/>
    <x v="2"/>
  </r>
  <r>
    <s v="L02/070/9/000652/2021"/>
    <d v="2021-02-21T00:00:00"/>
    <d v="2021-03-14T00:00:00"/>
    <x v="2"/>
    <x v="2"/>
    <n v="36380"/>
    <n v="36380"/>
    <x v="2"/>
  </r>
  <r>
    <s v="L01/088/9/000132/2021"/>
    <d v="2021-05-04T00:00:00"/>
    <d v="2021-05-10T00:00:00"/>
    <x v="5"/>
    <x v="0"/>
    <n v="6380"/>
    <n v="6380"/>
    <x v="2"/>
  </r>
  <r>
    <s v="L01/070/9/000653/2021"/>
    <d v="2021-05-06T00:00:00"/>
    <d v="2021-05-10T00:00:00"/>
    <x v="2"/>
    <x v="2"/>
    <n v="6380"/>
    <n v="6380"/>
    <x v="2"/>
  </r>
  <r>
    <s v="L01/070/9/000654/2021"/>
    <d v="2021-05-08T00:00:00"/>
    <d v="2021-05-11T00:00:00"/>
    <x v="2"/>
    <x v="2"/>
    <n v="17200"/>
    <n v="17200"/>
    <x v="2"/>
  </r>
  <r>
    <s v="L01/070/9/000656/2021"/>
    <d v="2021-05-05T00:00:00"/>
    <d v="2021-05-11T00:00:00"/>
    <x v="2"/>
    <x v="2"/>
    <n v="8700"/>
    <n v="8700"/>
    <x v="2"/>
  </r>
  <r>
    <s v="L01/070/9/000658/2021"/>
    <d v="2021-04-24T00:00:00"/>
    <d v="2021-05-11T00:00:00"/>
    <x v="2"/>
    <x v="2"/>
    <n v="6380"/>
    <n v="6380"/>
    <x v="2"/>
  </r>
  <r>
    <s v="L01/070/9/000659/2021"/>
    <d v="2021-05-08T00:00:00"/>
    <d v="2021-05-11T00:00:00"/>
    <x v="2"/>
    <x v="2"/>
    <n v="187250"/>
    <n v="187250"/>
    <x v="2"/>
  </r>
  <r>
    <s v="L01/070/9/000660/2021"/>
    <d v="2021-04-14T00:00:00"/>
    <d v="2021-05-11T00:00:00"/>
    <x v="2"/>
    <x v="2"/>
    <n v="400000"/>
    <n v="400000"/>
    <x v="2"/>
  </r>
  <r>
    <s v="L01/070/9/000661/2021"/>
    <d v="2021-05-08T00:00:00"/>
    <d v="2021-05-11T00:00:00"/>
    <x v="2"/>
    <x v="2"/>
    <n v="8700"/>
    <n v="8700"/>
    <x v="2"/>
  </r>
  <r>
    <s v="L01/070/9/000662/2021"/>
    <d v="2021-04-18T00:00:00"/>
    <d v="2021-05-07T00:00:00"/>
    <x v="2"/>
    <x v="2"/>
    <n v="8700"/>
    <n v="8700"/>
    <x v="2"/>
  </r>
  <r>
    <s v="L01/070/9/000663/2021"/>
    <d v="2021-04-09T00:00:00"/>
    <d v="2021-05-12T00:00:00"/>
    <x v="2"/>
    <x v="2"/>
    <n v="9280"/>
    <n v="9280"/>
    <x v="2"/>
  </r>
  <r>
    <s v="L01/070/9/000665/2021"/>
    <d v="2021-05-09T00:00:00"/>
    <d v="2021-05-12T00:00:00"/>
    <x v="2"/>
    <x v="2"/>
    <n v="8700"/>
    <n v="8700"/>
    <x v="2"/>
  </r>
  <r>
    <s v="L01/070/9/000666/2021"/>
    <d v="2021-05-06T00:00:00"/>
    <d v="2021-05-12T00:00:00"/>
    <x v="2"/>
    <x v="2"/>
    <n v="31000"/>
    <n v="31000"/>
    <x v="2"/>
  </r>
  <r>
    <s v="L01/700/9/000667/2021"/>
    <d v="2021-05-10T00:00:00"/>
    <d v="2021-05-12T00:00:00"/>
    <x v="2"/>
    <x v="2"/>
    <n v="7000"/>
    <n v="7000"/>
    <x v="2"/>
  </r>
  <r>
    <s v="L01/088/9/000134/2021"/>
    <d v="2021-05-08T00:00:00"/>
    <d v="2021-05-11T00:00:00"/>
    <x v="5"/>
    <x v="0"/>
    <n v="187040"/>
    <n v="187040"/>
    <x v="2"/>
  </r>
  <r>
    <s v="L01/070/9/000668/2021"/>
    <d v="2021-05-07T00:00:00"/>
    <d v="2021-05-11T00:00:00"/>
    <x v="2"/>
    <x v="2"/>
    <n v="4380"/>
    <n v="4380"/>
    <x v="2"/>
  </r>
  <r>
    <s v="L02/088/9/000135/2021"/>
    <d v="2021-04-30T00:00:00"/>
    <d v="2021-05-11T00:00:00"/>
    <x v="5"/>
    <x v="0"/>
    <n v="53910"/>
    <n v="53910"/>
    <x v="2"/>
  </r>
  <r>
    <s v="L01/070/9/000670/2021"/>
    <d v="2021-04-07T00:00:00"/>
    <d v="2021-05-13T00:00:00"/>
    <x v="2"/>
    <x v="2"/>
    <n v="4095"/>
    <n v="4095"/>
    <x v="2"/>
  </r>
  <r>
    <s v="L01/087/9/000159/2021"/>
    <d v="2021-05-10T00:00:00"/>
    <d v="2021-05-12T00:00:00"/>
    <x v="0"/>
    <x v="0"/>
    <n v="12760"/>
    <n v="12760"/>
    <x v="2"/>
  </r>
  <r>
    <s v="L01/070/9/000671/2021"/>
    <d v="2021-05-08T00:00:00"/>
    <d v="2021-05-12T00:00:00"/>
    <x v="2"/>
    <x v="2"/>
    <n v="38700"/>
    <n v="38700"/>
    <x v="2"/>
  </r>
  <r>
    <s v="L01/070/9/000672/2021"/>
    <d v="2021-05-08T00:00:00"/>
    <d v="2021-05-12T00:00:00"/>
    <x v="2"/>
    <x v="2"/>
    <n v="193500"/>
    <n v="193500"/>
    <x v="2"/>
  </r>
  <r>
    <s v="L01/070/9/000674/2021"/>
    <d v="2021-05-10T00:00:00"/>
    <d v="2021-05-13T00:00:00"/>
    <x v="2"/>
    <x v="2"/>
    <n v="14380"/>
    <n v="14380"/>
    <x v="2"/>
  </r>
  <r>
    <s v="L01/080/9/000160/2021"/>
    <d v="2021-05-12T00:00:00"/>
    <d v="2021-05-13T00:00:00"/>
    <x v="0"/>
    <x v="0"/>
    <n v="8700"/>
    <n v="8700"/>
    <x v="2"/>
  </r>
  <r>
    <s v="L01/070/9/000678/2021"/>
    <d v="2021-05-13T00:00:00"/>
    <d v="2021-05-15T00:00:00"/>
    <x v="2"/>
    <x v="2"/>
    <n v="76312.5"/>
    <n v="76312.5"/>
    <x v="2"/>
  </r>
  <r>
    <s v="L01/070/9/000681/2021"/>
    <d v="2021-05-12T00:00:00"/>
    <d v="2021-05-17T00:00:00"/>
    <x v="2"/>
    <x v="2"/>
    <n v="7300"/>
    <n v="7300"/>
    <x v="2"/>
  </r>
  <r>
    <s v="L01/070/9/000682/2021"/>
    <d v="2021-05-12T00:00:00"/>
    <d v="2021-05-17T00:00:00"/>
    <x v="2"/>
    <x v="2"/>
    <n v="227380"/>
    <n v="227380"/>
    <x v="2"/>
  </r>
  <r>
    <s v="L01/700/9/000683/2021"/>
    <d v="2021-05-01T00:00:00"/>
    <d v="2021-05-17T00:00:00"/>
    <x v="2"/>
    <x v="2"/>
    <n v="6380"/>
    <n v="6380"/>
    <x v="2"/>
  </r>
  <r>
    <s v="L01/080/9/000163/2021"/>
    <d v="2021-05-08T00:00:00"/>
    <d v="2021-05-17T00:00:00"/>
    <x v="0"/>
    <x v="0"/>
    <n v="50000"/>
    <n v="50000"/>
    <x v="2"/>
  </r>
  <r>
    <s v="L01/088/9/000137/2021"/>
    <d v="2021-05-12T00:00:00"/>
    <d v="2021-05-17T00:00:00"/>
    <x v="5"/>
    <x v="0"/>
    <n v="6380"/>
    <n v="6380"/>
    <x v="2"/>
  </r>
  <r>
    <s v="L01/088/9/000138/2021"/>
    <d v="2021-05-13T00:00:00"/>
    <d v="2021-05-17T00:00:00"/>
    <x v="5"/>
    <x v="0"/>
    <n v="8700"/>
    <n v="8700"/>
    <x v="2"/>
  </r>
  <r>
    <s v="L01/088/9/000139/2021"/>
    <d v="2021-05-12T00:00:00"/>
    <d v="2021-05-13T00:00:00"/>
    <x v="5"/>
    <x v="0"/>
    <n v="8700"/>
    <n v="8700"/>
    <x v="2"/>
  </r>
  <r>
    <s v="L01/070/9/000688/2021"/>
    <d v="2021-04-24T00:00:00"/>
    <d v="2021-05-17T00:00:00"/>
    <x v="2"/>
    <x v="2"/>
    <n v="163252.94117999999"/>
    <n v="163252.94117999999"/>
    <x v="2"/>
  </r>
  <r>
    <s v="L01/070/9/000689/2021"/>
    <d v="2021-05-09T00:00:00"/>
    <d v="2021-05-18T00:00:00"/>
    <x v="2"/>
    <x v="2"/>
    <n v="33700"/>
    <n v="33700"/>
    <x v="2"/>
  </r>
  <r>
    <s v="L01/070/9/000691/2021"/>
    <d v="2021-05-13T00:00:00"/>
    <d v="2021-05-18T00:00:00"/>
    <x v="2"/>
    <x v="2"/>
    <n v="578812"/>
    <n v="578812"/>
    <x v="2"/>
  </r>
  <r>
    <s v="L01/070/9/000692/2021"/>
    <d v="2021-05-13T00:00:00"/>
    <d v="2021-05-18T00:00:00"/>
    <x v="2"/>
    <x v="2"/>
    <n v="21380"/>
    <n v="21380"/>
    <x v="2"/>
  </r>
  <r>
    <s v="L01/070/9/000693/2021"/>
    <d v="2021-05-15T00:00:00"/>
    <d v="2021-05-18T00:00:00"/>
    <x v="2"/>
    <x v="2"/>
    <n v="6380"/>
    <n v="6380"/>
    <x v="2"/>
  </r>
  <r>
    <s v="L01/070/9/000694/2021"/>
    <d v="2021-05-08T00:00:00"/>
    <d v="2021-05-18T00:00:00"/>
    <x v="2"/>
    <x v="2"/>
    <n v="8700"/>
    <n v="8700"/>
    <x v="2"/>
  </r>
  <r>
    <s v="L01/101/9/000002/2021"/>
    <d v="2021-02-25T00:00:00"/>
    <d v="2021-05-18T00:00:00"/>
    <x v="8"/>
    <x v="7"/>
    <n v="100000"/>
    <n v="100000"/>
    <x v="2"/>
  </r>
  <r>
    <s v="L01/080/9/000164/2021"/>
    <d v="2021-05-17T00:00:00"/>
    <d v="2021-05-18T00:00:00"/>
    <x v="0"/>
    <x v="0"/>
    <n v="1112430"/>
    <n v="1112430"/>
    <x v="2"/>
  </r>
  <r>
    <s v="L01/070/9/000695/2021"/>
    <d v="2021-04-28T00:00:00"/>
    <d v="2021-05-18T00:00:00"/>
    <x v="2"/>
    <x v="2"/>
    <n v="8700"/>
    <n v="8700"/>
    <x v="2"/>
  </r>
  <r>
    <s v="L01/070/9/000696/2021"/>
    <d v="2021-05-17T00:00:00"/>
    <d v="2021-05-18T00:00:00"/>
    <x v="2"/>
    <x v="2"/>
    <n v="6380"/>
    <n v="6380"/>
    <x v="2"/>
  </r>
  <r>
    <s v="L01/030/9/000001/2021"/>
    <d v="2021-05-16T00:00:00"/>
    <d v="2021-05-17T00:00:00"/>
    <x v="9"/>
    <x v="8"/>
    <n v="36366"/>
    <n v="36366"/>
    <x v="2"/>
  </r>
  <r>
    <s v="L01/080/9/000165/2021"/>
    <d v="2021-02-02T00:00:00"/>
    <d v="2021-03-30T00:00:00"/>
    <x v="0"/>
    <x v="0"/>
    <n v="459100"/>
    <n v="459100"/>
    <x v="2"/>
  </r>
  <r>
    <s v="L01/070/9/000697/2021"/>
    <d v="2021-05-17T00:00:00"/>
    <d v="2021-05-19T00:00:00"/>
    <x v="2"/>
    <x v="2"/>
    <n v="6380"/>
    <n v="6380"/>
    <x v="2"/>
  </r>
  <r>
    <s v="L01/110/9/000003/2021"/>
    <d v="2021-04-26T00:00:00"/>
    <d v="2021-05-11T00:00:00"/>
    <x v="1"/>
    <x v="1"/>
    <n v="76355"/>
    <n v="76355"/>
    <x v="2"/>
  </r>
  <r>
    <s v="L15/070/9/000699/2021"/>
    <d v="2021-05-13T00:00:00"/>
    <d v="2021-05-18T00:00:00"/>
    <x v="2"/>
    <x v="2"/>
    <n v="6380"/>
    <n v="6380"/>
    <x v="2"/>
  </r>
  <r>
    <s v="L01/070/9/000701/2021"/>
    <d v="2021-04-27T00:00:00"/>
    <d v="2021-05-19T00:00:00"/>
    <x v="2"/>
    <x v="2"/>
    <n v="11000"/>
    <n v="11000"/>
    <x v="2"/>
  </r>
  <r>
    <s v="L01/080/9/000167/2021"/>
    <d v="2021-05-08T00:00:00"/>
    <d v="2021-05-19T00:00:00"/>
    <x v="0"/>
    <x v="0"/>
    <n v="12900"/>
    <n v="12900"/>
    <x v="2"/>
  </r>
  <r>
    <s v="L01/087/9/000168/2021"/>
    <d v="2021-05-14T00:00:00"/>
    <d v="2021-05-19T00:00:00"/>
    <x v="0"/>
    <x v="0"/>
    <n v="130941.1765"/>
    <n v="130941.1765"/>
    <x v="2"/>
  </r>
  <r>
    <s v="L01/070/9/000704/2021"/>
    <d v="2021-05-13T00:00:00"/>
    <d v="2021-05-19T00:00:00"/>
    <x v="2"/>
    <x v="2"/>
    <n v="13500"/>
    <n v="13500"/>
    <x v="2"/>
  </r>
  <r>
    <s v="L01/087/9/000169/2021"/>
    <d v="2021-05-15T00:00:00"/>
    <d v="2021-05-19T00:00:00"/>
    <x v="0"/>
    <x v="0"/>
    <n v="450000"/>
    <n v="450000"/>
    <x v="2"/>
  </r>
  <r>
    <s v="L01/070/9/000706/2021"/>
    <d v="2021-02-19T00:00:00"/>
    <d v="2021-05-18T00:00:00"/>
    <x v="2"/>
    <x v="2"/>
    <n v="207255.8824"/>
    <n v="207255.8824"/>
    <x v="2"/>
  </r>
  <r>
    <s v="L01/087/9/000170/2021"/>
    <d v="2021-03-07T00:00:00"/>
    <d v="2021-04-28T00:00:00"/>
    <x v="0"/>
    <x v="0"/>
    <n v="995000"/>
    <n v="995000"/>
    <x v="2"/>
  </r>
  <r>
    <s v="L02/070/9/000707/2021"/>
    <d v="2021-04-09T00:00:00"/>
    <d v="2021-05-17T00:00:00"/>
    <x v="2"/>
    <x v="2"/>
    <n v="1001835.2941000001"/>
    <n v="1001835.2941000001"/>
    <x v="2"/>
  </r>
  <r>
    <s v="L02/070/9/000708/2021"/>
    <d v="2021-04-28T00:00:00"/>
    <d v="2021-05-17T00:00:00"/>
    <x v="2"/>
    <x v="2"/>
    <n v="12780"/>
    <n v="12780"/>
    <x v="2"/>
  </r>
  <r>
    <s v="L01/088/9/000141/2021"/>
    <d v="2021-05-15T00:00:00"/>
    <d v="2021-05-20T00:00:00"/>
    <x v="5"/>
    <x v="0"/>
    <n v="6380"/>
    <n v="6380"/>
    <x v="2"/>
  </r>
  <r>
    <s v="L01/070/9/000709/2021"/>
    <d v="2021-05-09T00:00:00"/>
    <d v="2021-05-12T00:00:00"/>
    <x v="2"/>
    <x v="2"/>
    <n v="303500"/>
    <n v="303500"/>
    <x v="2"/>
  </r>
  <r>
    <s v="L01/700/9/000710/2021"/>
    <d v="2021-05-11T00:00:00"/>
    <d v="2021-05-20T00:00:00"/>
    <x v="2"/>
    <x v="2"/>
    <n v="25000"/>
    <n v="25000"/>
    <x v="2"/>
  </r>
  <r>
    <s v="L01/070/9/000711/2021"/>
    <d v="2021-04-08T00:00:00"/>
    <d v="2021-05-20T00:00:00"/>
    <x v="2"/>
    <x v="2"/>
    <n v="12980"/>
    <n v="12980"/>
    <x v="2"/>
  </r>
  <r>
    <s v="L01/088/9/000142/2021"/>
    <d v="2021-05-19T00:00:00"/>
    <d v="2021-05-20T00:00:00"/>
    <x v="5"/>
    <x v="0"/>
    <n v="20500"/>
    <n v="20500"/>
    <x v="2"/>
  </r>
  <r>
    <s v="L01/088/9/000143/2021"/>
    <d v="2021-05-20T00:00:00"/>
    <d v="2021-05-21T00:00:00"/>
    <x v="5"/>
    <x v="0"/>
    <n v="13500"/>
    <n v="13500"/>
    <x v="2"/>
  </r>
  <r>
    <s v="L01/070/9/000713/2021"/>
    <d v="2021-05-15T00:00:00"/>
    <d v="2021-05-21T00:00:00"/>
    <x v="2"/>
    <x v="2"/>
    <n v="10820"/>
    <n v="10820"/>
    <x v="2"/>
  </r>
  <r>
    <s v="L01/088/9/000144/2021"/>
    <d v="2021-05-18T00:00:00"/>
    <d v="2021-05-19T00:00:00"/>
    <x v="5"/>
    <x v="0"/>
    <n v="6380"/>
    <n v="6380"/>
    <x v="2"/>
  </r>
  <r>
    <s v="L01/801/9/000002/2021"/>
    <d v="2021-04-27T00:00:00"/>
    <d v="2021-05-19T00:00:00"/>
    <x v="0"/>
    <x v="0"/>
    <n v="2550000"/>
    <n v="2550000"/>
    <x v="2"/>
  </r>
  <r>
    <s v="L01/070/9/000714/2021"/>
    <d v="2021-05-11T00:00:00"/>
    <d v="2021-05-21T00:00:00"/>
    <x v="2"/>
    <x v="2"/>
    <n v="682500"/>
    <n v="682500"/>
    <x v="2"/>
  </r>
  <r>
    <s v="L01/070/9/000824/2021"/>
    <d v="2021-05-11T00:00:00"/>
    <d v="2021-06-14T00:00:00"/>
    <x v="2"/>
    <x v="2"/>
    <n v="82128"/>
    <n v="82128"/>
    <x v="2"/>
  </r>
  <r>
    <s v="L02/088/9/000161/2021"/>
    <d v="2021-06-12T00:00:00"/>
    <d v="2021-06-15T00:00:00"/>
    <x v="5"/>
    <x v="0"/>
    <n v="2668"/>
    <n v="2668"/>
    <x v="2"/>
  </r>
  <r>
    <s v="L01/070/9/000826/2021"/>
    <d v="2021-06-13T00:00:00"/>
    <d v="2021-06-14T00:00:00"/>
    <x v="2"/>
    <x v="2"/>
    <n v="24380"/>
    <n v="24380"/>
    <x v="2"/>
  </r>
  <r>
    <s v="L01/088/9/000162/2021"/>
    <d v="2021-05-28T00:00:00"/>
    <d v="2021-06-01T00:00:00"/>
    <x v="5"/>
    <x v="0"/>
    <n v="6380"/>
    <n v="6380"/>
    <x v="2"/>
  </r>
  <r>
    <s v="L05/070/9/000828/2021"/>
    <d v="2021-04-30T00:00:00"/>
    <d v="2021-06-15T00:00:00"/>
    <x v="2"/>
    <x v="2"/>
    <n v="349980"/>
    <n v="349980"/>
    <x v="2"/>
  </r>
  <r>
    <s v="L01/700/9/000831/2021"/>
    <d v="2021-03-23T00:00:00"/>
    <d v="2021-06-15T00:00:00"/>
    <x v="2"/>
    <x v="2"/>
    <n v="751102"/>
    <n v="751102"/>
    <x v="2"/>
  </r>
  <r>
    <s v="L01/088/9/000164/2021"/>
    <d v="2021-06-09T00:00:00"/>
    <d v="2021-06-14T00:00:00"/>
    <x v="5"/>
    <x v="0"/>
    <n v="7000"/>
    <n v="7000"/>
    <x v="2"/>
  </r>
  <r>
    <s v="L01/070/9/000832/2021"/>
    <d v="2021-05-31T00:00:00"/>
    <d v="2021-06-07T00:00:00"/>
    <x v="2"/>
    <x v="2"/>
    <n v="1006380"/>
    <n v="1006380"/>
    <x v="2"/>
  </r>
  <r>
    <s v="L01/087/9/000197/2021"/>
    <d v="2021-06-09T00:00:00"/>
    <d v="2021-06-15T00:00:00"/>
    <x v="0"/>
    <x v="0"/>
    <n v="6380"/>
    <n v="6380"/>
    <x v="2"/>
  </r>
  <r>
    <s v="L01/070/9/000839/2021"/>
    <d v="2021-05-29T00:00:00"/>
    <d v="2021-06-17T00:00:00"/>
    <x v="2"/>
    <x v="2"/>
    <n v="4060"/>
    <n v="4060"/>
    <x v="2"/>
  </r>
  <r>
    <s v="L01/070/9/000840/2021"/>
    <d v="2021-06-16T00:00:00"/>
    <d v="2021-06-17T00:00:00"/>
    <x v="2"/>
    <x v="2"/>
    <n v="6380"/>
    <n v="6380"/>
    <x v="2"/>
  </r>
  <r>
    <s v="L01/070/9/000842/2021"/>
    <d v="2021-04-12T00:00:00"/>
    <d v="2021-06-17T00:00:00"/>
    <x v="2"/>
    <x v="2"/>
    <n v="40950"/>
    <n v="40950"/>
    <x v="2"/>
  </r>
  <r>
    <s v="L01/088/9/000165/2021"/>
    <d v="2021-06-10T00:00:00"/>
    <d v="2021-06-18T00:00:00"/>
    <x v="5"/>
    <x v="0"/>
    <n v="6380"/>
    <n v="6380"/>
    <x v="2"/>
  </r>
  <r>
    <s v="L01/070/9/000844/2021"/>
    <d v="2021-06-08T00:00:00"/>
    <d v="2021-06-17T00:00:00"/>
    <x v="2"/>
    <x v="2"/>
    <n v="322162"/>
    <n v="322162"/>
    <x v="2"/>
  </r>
  <r>
    <s v="L01/088/9/000166/2021"/>
    <d v="2021-06-13T00:00:00"/>
    <d v="2021-06-21T00:00:00"/>
    <x v="5"/>
    <x v="0"/>
    <n v="6380"/>
    <n v="6380"/>
    <x v="2"/>
  </r>
  <r>
    <s v="L01/070/9/000845/2021"/>
    <d v="2021-05-28T00:00:00"/>
    <d v="2021-06-17T00:00:00"/>
    <x v="2"/>
    <x v="2"/>
    <n v="6380"/>
    <n v="6380"/>
    <x v="2"/>
  </r>
  <r>
    <s v="L01/070/9/000846/2021"/>
    <d v="2021-06-13T00:00:00"/>
    <d v="2021-06-17T00:00:00"/>
    <x v="2"/>
    <x v="2"/>
    <n v="281708"/>
    <n v="281708"/>
    <x v="2"/>
  </r>
  <r>
    <s v="L01/070/9/000847/2021"/>
    <d v="2021-06-11T00:00:00"/>
    <d v="2021-06-16T00:00:00"/>
    <x v="2"/>
    <x v="2"/>
    <n v="6380"/>
    <n v="6380"/>
    <x v="2"/>
  </r>
  <r>
    <s v="L01/880/9/000199/2021"/>
    <d v="2021-01-10T00:00:00"/>
    <d v="2021-06-21T00:00:00"/>
    <x v="0"/>
    <x v="0"/>
    <n v="16960"/>
    <n v="16960"/>
    <x v="2"/>
  </r>
  <r>
    <s v="L01/070/9/000849/2021"/>
    <d v="2021-06-16T00:00:00"/>
    <d v="2021-06-21T00:00:00"/>
    <x v="2"/>
    <x v="2"/>
    <n v="81500"/>
    <n v="81500"/>
    <x v="2"/>
  </r>
  <r>
    <s v="L02/070/9/000850/2021"/>
    <d v="2021-06-12T00:00:00"/>
    <d v="2021-06-21T00:00:00"/>
    <x v="2"/>
    <x v="2"/>
    <n v="650000"/>
    <n v="650000"/>
    <x v="2"/>
  </r>
  <r>
    <s v="L02/070/9/000851/2021"/>
    <d v="2021-05-09T00:00:00"/>
    <d v="2021-06-21T00:00:00"/>
    <x v="2"/>
    <x v="2"/>
    <n v="6380"/>
    <n v="6380"/>
    <x v="2"/>
  </r>
  <r>
    <s v="L02/070/9/000852/2021"/>
    <d v="2021-06-03T00:00:00"/>
    <d v="2021-06-21T00:00:00"/>
    <x v="2"/>
    <x v="2"/>
    <n v="1343007.1765000001"/>
    <n v="1343007.1765000001"/>
    <x v="2"/>
  </r>
  <r>
    <s v="L01/070/9/000853/2021"/>
    <d v="2021-04-18T00:00:00"/>
    <d v="2021-05-17T00:00:00"/>
    <x v="2"/>
    <x v="2"/>
    <n v="8700"/>
    <n v="8700"/>
    <x v="2"/>
  </r>
  <r>
    <s v="L01/070/9/000854/2021"/>
    <d v="2021-05-28T00:00:00"/>
    <d v="2021-06-22T00:00:00"/>
    <x v="2"/>
    <x v="2"/>
    <n v="6380"/>
    <n v="6380"/>
    <x v="2"/>
  </r>
  <r>
    <s v="L01/087/9/000200/2021"/>
    <d v="2021-06-16T00:00:00"/>
    <d v="2021-06-22T00:00:00"/>
    <x v="0"/>
    <x v="0"/>
    <n v="19140"/>
    <n v="19140"/>
    <x v="2"/>
  </r>
  <r>
    <s v="L01/070/9/000855/2021"/>
    <d v="2021-06-18T00:00:00"/>
    <d v="2021-06-22T00:00:00"/>
    <x v="2"/>
    <x v="2"/>
    <n v="6380"/>
    <n v="6380"/>
    <x v="2"/>
  </r>
  <r>
    <s v="L02/088/9/000167/2021"/>
    <d v="2021-06-12T00:00:00"/>
    <d v="2021-06-14T00:00:00"/>
    <x v="5"/>
    <x v="0"/>
    <n v="6380"/>
    <n v="6380"/>
    <x v="2"/>
  </r>
  <r>
    <s v="L01/070/9/000856/2021"/>
    <d v="2021-05-29T00:00:00"/>
    <d v="2021-05-31T00:00:00"/>
    <x v="2"/>
    <x v="2"/>
    <n v="6380"/>
    <n v="6380"/>
    <x v="2"/>
  </r>
  <r>
    <s v="L01/070/9/000857/2021"/>
    <d v="2021-06-13T00:00:00"/>
    <d v="2021-06-22T00:00:00"/>
    <x v="2"/>
    <x v="2"/>
    <n v="6380"/>
    <n v="6380"/>
    <x v="2"/>
  </r>
  <r>
    <s v="L01/070/9/000858/2021"/>
    <d v="2021-06-20T00:00:00"/>
    <d v="2021-06-22T00:00:00"/>
    <x v="2"/>
    <x v="2"/>
    <n v="6380"/>
    <n v="6380"/>
    <x v="2"/>
  </r>
  <r>
    <s v="L01/070/9/000859/2021"/>
    <d v="2021-06-17T00:00:00"/>
    <d v="2021-06-22T00:00:00"/>
    <x v="2"/>
    <x v="2"/>
    <n v="79460"/>
    <n v="79460"/>
    <x v="2"/>
  </r>
  <r>
    <s v="L01/070/9/000861/2021"/>
    <d v="2021-02-14T00:00:00"/>
    <d v="2021-06-22T00:00:00"/>
    <x v="2"/>
    <x v="2"/>
    <n v="12000"/>
    <n v="12000"/>
    <x v="2"/>
  </r>
  <r>
    <s v="L01/070/9/000862/2021"/>
    <d v="2021-06-13T00:00:00"/>
    <d v="2021-06-22T00:00:00"/>
    <x v="2"/>
    <x v="2"/>
    <n v="175380"/>
    <n v="175380"/>
    <x v="2"/>
  </r>
  <r>
    <s v="L01/088/9/000169/2021"/>
    <d v="2021-06-12T00:00:00"/>
    <d v="2021-06-22T00:00:00"/>
    <x v="5"/>
    <x v="0"/>
    <n v="6380"/>
    <n v="6380"/>
    <x v="2"/>
  </r>
  <r>
    <s v="L01/110/9/000007/2021"/>
    <d v="2021-05-10T00:00:00"/>
    <d v="2021-05-24T00:00:00"/>
    <x v="1"/>
    <x v="1"/>
    <n v="50000"/>
    <n v="50000"/>
    <x v="2"/>
  </r>
  <r>
    <s v="L01/080/9/000204/2021"/>
    <d v="2021-06-08T00:00:00"/>
    <d v="2021-06-23T00:00:00"/>
    <x v="0"/>
    <x v="0"/>
    <n v="7540"/>
    <n v="7540"/>
    <x v="2"/>
  </r>
  <r>
    <s v="L01/070/9/000867/2021"/>
    <d v="2021-06-19T00:00:00"/>
    <d v="2021-06-23T00:00:00"/>
    <x v="2"/>
    <x v="2"/>
    <n v="6380"/>
    <n v="6380"/>
    <x v="2"/>
  </r>
  <r>
    <s v="L01/088/9/000172/2021"/>
    <d v="2021-06-22T00:00:00"/>
    <d v="2021-06-23T00:00:00"/>
    <x v="5"/>
    <x v="0"/>
    <n v="7000"/>
    <n v="7000"/>
    <x v="2"/>
  </r>
  <r>
    <s v="L01/070/9/000868/2021"/>
    <d v="2021-06-21T00:00:00"/>
    <d v="2021-06-23T00:00:00"/>
    <x v="2"/>
    <x v="2"/>
    <n v="6380"/>
    <n v="6380"/>
    <x v="2"/>
  </r>
  <r>
    <s v="L01/070/9/000869/2021"/>
    <d v="2021-06-11T00:00:00"/>
    <d v="2021-06-23T00:00:00"/>
    <x v="2"/>
    <x v="2"/>
    <n v="6380"/>
    <n v="6380"/>
    <x v="2"/>
  </r>
  <r>
    <s v="L05/070/9/000873/2021"/>
    <d v="2021-06-01T00:00:00"/>
    <d v="2021-06-22T00:00:00"/>
    <x v="2"/>
    <x v="2"/>
    <n v="-2814149.8820000002"/>
    <n v="-2814149.8820000002"/>
    <x v="2"/>
  </r>
  <r>
    <s v="L01/070/9/000874/2021"/>
    <d v="2021-06-16T00:00:00"/>
    <d v="2021-06-23T00:00:00"/>
    <x v="2"/>
    <x v="2"/>
    <n v="6860"/>
    <n v="6860"/>
    <x v="2"/>
  </r>
  <r>
    <s v="L01/070/9/000876/2021"/>
    <d v="2021-05-29T00:00:00"/>
    <d v="2021-06-22T00:00:00"/>
    <x v="2"/>
    <x v="2"/>
    <n v="30380"/>
    <n v="30380"/>
    <x v="2"/>
  </r>
  <r>
    <s v="L01/088/9/000174/2021"/>
    <d v="2021-06-19T00:00:00"/>
    <d v="2021-06-24T00:00:00"/>
    <x v="5"/>
    <x v="0"/>
    <n v="73355"/>
    <n v="73355"/>
    <x v="2"/>
  </r>
  <r>
    <s v="L01/070/9/000878/2021"/>
    <d v="2021-06-19T00:00:00"/>
    <d v="2021-06-24T00:00:00"/>
    <x v="2"/>
    <x v="2"/>
    <n v="6380"/>
    <n v="6380"/>
    <x v="2"/>
  </r>
  <r>
    <s v="L01/070/9/000879/2021"/>
    <d v="2021-06-22T00:00:00"/>
    <d v="2021-06-24T00:00:00"/>
    <x v="2"/>
    <x v="2"/>
    <n v="6380"/>
    <n v="6380"/>
    <x v="2"/>
  </r>
  <r>
    <s v="L01/080/9/000205/2021"/>
    <d v="2021-05-12T00:00:00"/>
    <d v="2021-06-24T00:00:00"/>
    <x v="0"/>
    <x v="0"/>
    <n v="10000"/>
    <n v="10000"/>
    <x v="2"/>
  </r>
  <r>
    <s v="L15/070/9/000880/2021"/>
    <d v="2021-06-13T00:00:00"/>
    <d v="2021-06-24T00:00:00"/>
    <x v="2"/>
    <x v="2"/>
    <n v="150000"/>
    <n v="150000"/>
    <x v="2"/>
  </r>
  <r>
    <s v="L01/070/9/000881/2021"/>
    <d v="2021-06-21T00:00:00"/>
    <d v="2021-06-24T00:00:00"/>
    <x v="2"/>
    <x v="2"/>
    <n v="6380"/>
    <n v="6380"/>
    <x v="2"/>
  </r>
  <r>
    <s v="L01/070/9/000883/2021"/>
    <d v="2021-06-14T00:00:00"/>
    <d v="2021-06-18T00:00:00"/>
    <x v="2"/>
    <x v="2"/>
    <n v="6380"/>
    <n v="6380"/>
    <x v="2"/>
  </r>
  <r>
    <s v="L01/070/9/000886/2021"/>
    <d v="2021-06-11T00:00:00"/>
    <d v="2021-06-15T00:00:00"/>
    <x v="2"/>
    <x v="2"/>
    <n v="6380"/>
    <n v="6380"/>
    <x v="2"/>
  </r>
  <r>
    <s v="L01/080/9/000206/2021"/>
    <d v="2021-05-07T00:00:00"/>
    <d v="2021-06-14T00:00:00"/>
    <x v="0"/>
    <x v="0"/>
    <n v="6380"/>
    <n v="6380"/>
    <x v="2"/>
  </r>
  <r>
    <s v="L01/070/9/000889/2021"/>
    <d v="2021-06-13T00:00:00"/>
    <d v="2021-06-24T00:00:00"/>
    <x v="2"/>
    <x v="2"/>
    <n v="10976"/>
    <n v="10976"/>
    <x v="2"/>
  </r>
  <r>
    <s v="L01/070/9/000890/2021"/>
    <d v="2021-06-23T00:00:00"/>
    <d v="2021-06-24T00:00:00"/>
    <x v="2"/>
    <x v="2"/>
    <n v="214844"/>
    <n v="214844"/>
    <x v="2"/>
  </r>
  <r>
    <s v="L01/070/9/000894/2021"/>
    <d v="2021-06-19T00:00:00"/>
    <d v="2021-06-23T00:00:00"/>
    <x v="2"/>
    <x v="2"/>
    <n v="6380"/>
    <n v="6380"/>
    <x v="2"/>
  </r>
  <r>
    <s v="L01/080/9/000209/2021"/>
    <d v="2021-02-02T00:00:00"/>
    <d v="2021-06-22T00:00:00"/>
    <x v="0"/>
    <x v="0"/>
    <n v="68235"/>
    <n v="68235"/>
    <x v="2"/>
  </r>
  <r>
    <s v="L01/070/9/000895/2021"/>
    <d v="2021-06-10T00:00:00"/>
    <d v="2021-06-22T00:00:00"/>
    <x v="2"/>
    <x v="2"/>
    <n v="6380"/>
    <n v="6380"/>
    <x v="2"/>
  </r>
  <r>
    <s v="L15/070/9/000896/2021"/>
    <d v="2021-06-21T00:00:00"/>
    <d v="2021-06-25T00:00:00"/>
    <x v="2"/>
    <x v="2"/>
    <n v="6380"/>
    <n v="6380"/>
    <x v="2"/>
  </r>
  <r>
    <s v="L01/070/9/000897/2021"/>
    <d v="2021-06-24T00:00:00"/>
    <d v="2021-06-25T00:00:00"/>
    <x v="2"/>
    <x v="2"/>
    <n v="6380"/>
    <n v="6380"/>
    <x v="2"/>
  </r>
  <r>
    <s v="L01/070/9/000898/2021"/>
    <d v="2021-06-22T00:00:00"/>
    <d v="2021-06-25T00:00:00"/>
    <x v="2"/>
    <x v="2"/>
    <n v="6380"/>
    <n v="6380"/>
    <x v="2"/>
  </r>
  <r>
    <s v="L01/087/9/000210/2021"/>
    <d v="2021-06-14T00:00:00"/>
    <d v="2021-06-22T00:00:00"/>
    <x v="0"/>
    <x v="0"/>
    <n v="6380"/>
    <n v="6380"/>
    <x v="2"/>
  </r>
  <r>
    <s v="L01/070/9/000904/2021"/>
    <d v="2021-06-13T00:00:00"/>
    <d v="2021-06-28T00:00:00"/>
    <x v="2"/>
    <x v="2"/>
    <n v="6380"/>
    <n v="6380"/>
    <x v="2"/>
  </r>
  <r>
    <s v="L01/088/9/000177/2021"/>
    <d v="2021-06-23T00:00:00"/>
    <d v="2021-06-24T00:00:00"/>
    <x v="5"/>
    <x v="0"/>
    <n v="6380"/>
    <n v="6380"/>
    <x v="2"/>
  </r>
  <r>
    <s v="L01/088/9/000178/2021"/>
    <d v="2021-06-26T00:00:00"/>
    <d v="2021-06-28T00:00:00"/>
    <x v="5"/>
    <x v="0"/>
    <n v="6380"/>
    <n v="6380"/>
    <x v="2"/>
  </r>
  <r>
    <s v="L05/070/9/000906/2021"/>
    <d v="2021-06-18T00:00:00"/>
    <d v="2021-06-28T00:00:00"/>
    <x v="2"/>
    <x v="2"/>
    <n v="6380"/>
    <n v="6380"/>
    <x v="2"/>
  </r>
  <r>
    <s v="L05/080/9/000211/2021"/>
    <d v="2021-05-20T00:00:00"/>
    <d v="2021-06-28T00:00:00"/>
    <x v="0"/>
    <x v="0"/>
    <n v="100000"/>
    <n v="100000"/>
    <x v="2"/>
  </r>
  <r>
    <s v="L01/070/9/000912/2021"/>
    <d v="2021-06-28T00:00:00"/>
    <d v="2021-06-29T00:00:00"/>
    <x v="2"/>
    <x v="2"/>
    <n v="500000"/>
    <n v="500000"/>
    <x v="2"/>
  </r>
  <r>
    <s v="L01/070/9/000914/2021"/>
    <d v="2021-06-28T00:00:00"/>
    <d v="2021-06-30T00:00:00"/>
    <x v="2"/>
    <x v="2"/>
    <n v="6380"/>
    <n v="6380"/>
    <x v="2"/>
  </r>
  <r>
    <s v="L01/070/9/000915/2021"/>
    <d v="2021-06-27T00:00:00"/>
    <d v="2021-06-30T00:00:00"/>
    <x v="2"/>
    <x v="2"/>
    <n v="1030580"/>
    <n v="1030580"/>
    <x v="2"/>
  </r>
  <r>
    <s v="L02/070/9/000916/2021"/>
    <d v="2021-06-26T00:00:00"/>
    <d v="2021-06-30T00:00:00"/>
    <x v="2"/>
    <x v="2"/>
    <n v="11380"/>
    <n v="11380"/>
    <x v="2"/>
  </r>
  <r>
    <s v="L01/087/9/000212/2021"/>
    <d v="2021-06-16T00:00:00"/>
    <d v="2021-06-29T00:00:00"/>
    <x v="0"/>
    <x v="0"/>
    <n v="500000"/>
    <n v="500000"/>
    <x v="2"/>
  </r>
  <r>
    <s v="L01/801/9/000004/2021"/>
    <d v="2021-06-27T00:00:00"/>
    <d v="2021-06-30T00:00:00"/>
    <x v="0"/>
    <x v="0"/>
    <n v="830813"/>
    <n v="830813"/>
    <x v="2"/>
  </r>
  <r>
    <s v="L01/070/9/000917/2021"/>
    <d v="2021-06-28T00:00:00"/>
    <d v="2021-06-30T00:00:00"/>
    <x v="2"/>
    <x v="2"/>
    <n v="6380"/>
    <n v="6380"/>
    <x v="2"/>
  </r>
  <r>
    <s v="L01/070/9/000918/2021"/>
    <d v="2021-06-29T00:00:00"/>
    <d v="2021-07-01T00:00:00"/>
    <x v="2"/>
    <x v="2"/>
    <n v="6380"/>
    <n v="6380"/>
    <x v="2"/>
  </r>
  <r>
    <s v="L05/070/9/000919/2021"/>
    <d v="2021-06-21T00:00:00"/>
    <d v="2021-07-01T00:00:00"/>
    <x v="2"/>
    <x v="2"/>
    <n v="6380"/>
    <n v="6380"/>
    <x v="2"/>
  </r>
  <r>
    <s v="L01/070/9/000922/2021"/>
    <d v="2021-06-25T00:00:00"/>
    <d v="2021-07-01T00:00:00"/>
    <x v="2"/>
    <x v="2"/>
    <n v="6380"/>
    <n v="6380"/>
    <x v="2"/>
  </r>
  <r>
    <s v="L01/088/9/000180/2021"/>
    <d v="2021-07-01T00:00:00"/>
    <d v="2021-07-02T00:00:00"/>
    <x v="5"/>
    <x v="0"/>
    <n v="6380"/>
    <n v="6380"/>
    <x v="2"/>
  </r>
  <r>
    <s v="L01/070/9/000923/2021"/>
    <d v="2021-06-30T00:00:00"/>
    <d v="2021-07-02T00:00:00"/>
    <x v="2"/>
    <x v="2"/>
    <n v="23880"/>
    <n v="23880"/>
    <x v="2"/>
  </r>
  <r>
    <s v="L01/070/9/000928/2021"/>
    <d v="2021-06-24T00:00:00"/>
    <d v="2021-07-05T00:00:00"/>
    <x v="2"/>
    <x v="2"/>
    <n v="16780"/>
    <n v="16780"/>
    <x v="2"/>
  </r>
  <r>
    <s v="L01/080/9/000213/2021"/>
    <d v="2021-06-25T00:00:00"/>
    <d v="2021-07-05T00:00:00"/>
    <x v="0"/>
    <x v="0"/>
    <n v="1693156"/>
    <n v="1693156"/>
    <x v="2"/>
  </r>
  <r>
    <s v="L01/088/9/000182/2021"/>
    <d v="2021-07-04T00:00:00"/>
    <d v="2021-07-06T00:00:00"/>
    <x v="5"/>
    <x v="0"/>
    <n v="17820"/>
    <n v="17820"/>
    <x v="2"/>
  </r>
  <r>
    <s v="L01/070/9/000930/2021"/>
    <d v="2021-04-23T00:00:00"/>
    <d v="2021-05-03T00:00:00"/>
    <x v="2"/>
    <x v="2"/>
    <n v="6380"/>
    <n v="6380"/>
    <x v="2"/>
  </r>
  <r>
    <s v="L01/070/9/000932/2021"/>
    <d v="2021-06-27T00:00:00"/>
    <d v="2021-07-05T00:00:00"/>
    <x v="2"/>
    <x v="2"/>
    <n v="-669560"/>
    <n v="-669560"/>
    <x v="2"/>
  </r>
  <r>
    <s v="L01/070/9/000933/2021"/>
    <d v="2021-06-27T00:00:00"/>
    <d v="2021-07-05T00:00:00"/>
    <x v="2"/>
    <x v="2"/>
    <n v="6380"/>
    <n v="6380"/>
    <x v="2"/>
  </r>
  <r>
    <s v="L01/070/9/000937/2021"/>
    <d v="2021-06-15T00:00:00"/>
    <d v="2021-07-05T00:00:00"/>
    <x v="2"/>
    <x v="2"/>
    <n v="6380"/>
    <n v="6380"/>
    <x v="2"/>
  </r>
  <r>
    <s v="L01/080/9/000216/2021"/>
    <d v="2021-07-05T00:00:00"/>
    <d v="2021-07-06T00:00:00"/>
    <x v="0"/>
    <x v="0"/>
    <n v="217880"/>
    <n v="217880"/>
    <x v="2"/>
  </r>
  <r>
    <s v="L01/087/9/000217/2021"/>
    <d v="2021-05-28T00:00:00"/>
    <d v="2021-07-06T00:00:00"/>
    <x v="0"/>
    <x v="0"/>
    <n v="24000"/>
    <n v="24000"/>
    <x v="2"/>
  </r>
  <r>
    <s v="L01/088/9/000184/2021"/>
    <d v="2021-07-03T00:00:00"/>
    <d v="2021-07-07T00:00:00"/>
    <x v="5"/>
    <x v="0"/>
    <n v="6380"/>
    <n v="6380"/>
    <x v="2"/>
  </r>
  <r>
    <s v="L01/070/9/000939/2021"/>
    <d v="2021-06-29T00:00:00"/>
    <d v="2021-07-07T00:00:00"/>
    <x v="2"/>
    <x v="2"/>
    <n v="10440"/>
    <n v="10440"/>
    <x v="2"/>
  </r>
  <r>
    <s v="L01/088/9/000186/2021"/>
    <d v="2021-06-20T00:00:00"/>
    <d v="2021-07-07T00:00:00"/>
    <x v="5"/>
    <x v="0"/>
    <n v="23000"/>
    <n v="23000"/>
    <x v="2"/>
  </r>
  <r>
    <s v="L01/088/9/000187/2021"/>
    <d v="2021-06-30T00:00:00"/>
    <d v="2021-07-07T00:00:00"/>
    <x v="5"/>
    <x v="0"/>
    <n v="95000"/>
    <n v="95000"/>
    <x v="2"/>
  </r>
  <r>
    <s v="L01/070/9/000940/2021"/>
    <d v="2021-05-31T00:00:00"/>
    <d v="2021-07-05T00:00:00"/>
    <x v="2"/>
    <x v="2"/>
    <n v="39440"/>
    <n v="39440"/>
    <x v="2"/>
  </r>
  <r>
    <s v="L01/070/9/000941/2021"/>
    <d v="2021-06-28T00:00:00"/>
    <d v="2021-07-05T00:00:00"/>
    <x v="2"/>
    <x v="2"/>
    <n v="416000"/>
    <n v="416000"/>
    <x v="2"/>
  </r>
  <r>
    <s v="L01/087/9/000219/2021"/>
    <d v="2021-06-30T00:00:00"/>
    <d v="2021-07-08T00:00:00"/>
    <x v="0"/>
    <x v="0"/>
    <n v="6380"/>
    <n v="6380"/>
    <x v="2"/>
  </r>
  <r>
    <s v="L01/070/9/000944/2021"/>
    <d v="2021-07-02T00:00:00"/>
    <d v="2021-07-08T00:00:00"/>
    <x v="2"/>
    <x v="2"/>
    <n v="509120"/>
    <n v="509120"/>
    <x v="2"/>
  </r>
  <r>
    <s v="L05/070/9/000945/2021"/>
    <d v="2021-06-14T00:00:00"/>
    <d v="2021-07-08T00:00:00"/>
    <x v="2"/>
    <x v="2"/>
    <n v="9360"/>
    <n v="9360"/>
    <x v="2"/>
  </r>
  <r>
    <s v="L01/070/9/000948/2021"/>
    <d v="2021-05-31T00:00:00"/>
    <d v="2021-07-06T00:00:00"/>
    <x v="2"/>
    <x v="2"/>
    <n v="50000"/>
    <n v="50000"/>
    <x v="2"/>
  </r>
  <r>
    <s v="L01/070/9/000949/2021"/>
    <d v="2021-07-08T00:00:00"/>
    <d v="2021-07-09T00:00:00"/>
    <x v="2"/>
    <x v="2"/>
    <n v="5000"/>
    <n v="5000"/>
    <x v="2"/>
  </r>
  <r>
    <s v="L01/083/9/000189/2021"/>
    <d v="2021-07-01T00:00:00"/>
    <d v="2021-07-08T00:00:00"/>
    <x v="0"/>
    <x v="0"/>
    <n v="5000"/>
    <n v="5000"/>
    <x v="2"/>
  </r>
  <r>
    <s v="L01/088/9/000191/2021"/>
    <d v="2021-06-24T00:00:00"/>
    <d v="2021-06-28T00:00:00"/>
    <x v="5"/>
    <x v="0"/>
    <n v="11000"/>
    <n v="11000"/>
    <x v="2"/>
  </r>
  <r>
    <s v="L01/062/9/000004/2021"/>
    <d v="2021-05-04T00:00:00"/>
    <d v="2021-07-08T00:00:00"/>
    <x v="3"/>
    <x v="3"/>
    <n v="76795"/>
    <n v="76795"/>
    <x v="2"/>
  </r>
  <r>
    <s v="L01/070/9/000952/2021"/>
    <d v="2021-06-29T00:00:00"/>
    <d v="2021-07-12T00:00:00"/>
    <x v="2"/>
    <x v="2"/>
    <n v="172040"/>
    <n v="172040"/>
    <x v="2"/>
  </r>
  <r>
    <s v="L01/070/9/000955/2021"/>
    <d v="2021-07-01T00:00:00"/>
    <d v="2021-07-13T00:00:00"/>
    <x v="2"/>
    <x v="2"/>
    <n v="110760"/>
    <n v="110760"/>
    <x v="2"/>
  </r>
  <r>
    <s v="L02/070/9/000959/2021"/>
    <d v="2021-07-08T00:00:00"/>
    <d v="2021-07-13T00:00:00"/>
    <x v="2"/>
    <x v="2"/>
    <n v="32700"/>
    <n v="32700"/>
    <x v="2"/>
  </r>
  <r>
    <s v="L01/070/9/000960/2021"/>
    <d v="2021-06-13T00:00:00"/>
    <d v="2021-07-13T00:00:00"/>
    <x v="2"/>
    <x v="2"/>
    <n v="1000000"/>
    <n v="1000000"/>
    <x v="2"/>
  </r>
  <r>
    <s v="L01/103/9/000006/2021"/>
    <d v="2021-03-05T00:00:00"/>
    <d v="2021-06-30T00:00:00"/>
    <x v="8"/>
    <x v="7"/>
    <n v="176001"/>
    <n v="176001"/>
    <x v="2"/>
  </r>
  <r>
    <s v="L01/080/9/000224/2021"/>
    <d v="2021-07-10T00:00:00"/>
    <d v="2021-07-14T00:00:00"/>
    <x v="0"/>
    <x v="0"/>
    <n v="24660"/>
    <n v="24660"/>
    <x v="2"/>
  </r>
  <r>
    <s v="L01/088/9/000194/2021"/>
    <d v="2021-06-28T00:00:00"/>
    <d v="2021-07-12T00:00:00"/>
    <x v="5"/>
    <x v="0"/>
    <n v="52980"/>
    <n v="52980"/>
    <x v="2"/>
  </r>
  <r>
    <s v="L01/070/9/000961/2021"/>
    <d v="2021-07-12T00:00:00"/>
    <d v="2021-07-14T00:00:00"/>
    <x v="2"/>
    <x v="2"/>
    <n v="535080"/>
    <n v="535080"/>
    <x v="2"/>
  </r>
  <r>
    <s v="L01/070/9/000962/2021"/>
    <d v="2021-07-09T00:00:00"/>
    <d v="2021-07-14T00:00:00"/>
    <x v="2"/>
    <x v="2"/>
    <n v="9500"/>
    <n v="9500"/>
    <x v="2"/>
  </r>
  <r>
    <s v="L01/070/9/000964/2021"/>
    <d v="2021-04-24T00:00:00"/>
    <d v="2021-07-05T00:00:00"/>
    <x v="2"/>
    <x v="2"/>
    <n v="961150"/>
    <n v="961150"/>
    <x v="2"/>
  </r>
  <r>
    <s v="L01/070/9/000969/2021"/>
    <d v="2021-07-07T00:00:00"/>
    <d v="2021-07-15T00:00:00"/>
    <x v="2"/>
    <x v="2"/>
    <n v="200000"/>
    <n v="200000"/>
    <x v="2"/>
  </r>
  <r>
    <s v="L01/700/9/000970/2021"/>
    <d v="2021-06-29T00:00:00"/>
    <d v="2021-07-06T00:00:00"/>
    <x v="2"/>
    <x v="2"/>
    <n v="6380"/>
    <n v="6380"/>
    <x v="2"/>
  </r>
  <r>
    <s v="L01/070/9/000971/2021"/>
    <d v="2021-07-09T00:00:00"/>
    <d v="2021-07-12T00:00:00"/>
    <x v="2"/>
    <x v="2"/>
    <n v="12780"/>
    <n v="12780"/>
    <x v="2"/>
  </r>
  <r>
    <s v="L01/070/9/000973/2021"/>
    <d v="2021-07-07T00:00:00"/>
    <d v="2021-07-16T00:00:00"/>
    <x v="2"/>
    <x v="2"/>
    <n v="669440"/>
    <n v="669440"/>
    <x v="2"/>
  </r>
  <r>
    <s v="L01/088/9/000197/2021"/>
    <d v="2021-07-01T00:00:00"/>
    <d v="2021-07-19T00:00:00"/>
    <x v="5"/>
    <x v="0"/>
    <n v="6860"/>
    <n v="6860"/>
    <x v="2"/>
  </r>
  <r>
    <s v="L01/080/9/000225/2021"/>
    <d v="2021-07-05T00:00:00"/>
    <d v="2021-07-19T00:00:00"/>
    <x v="0"/>
    <x v="0"/>
    <n v="34900"/>
    <n v="34900"/>
    <x v="2"/>
  </r>
  <r>
    <s v="L02/070/9/000978/2021"/>
    <d v="2021-07-11T00:00:00"/>
    <d v="2021-07-16T00:00:00"/>
    <x v="2"/>
    <x v="2"/>
    <n v="890264"/>
    <n v="890264"/>
    <x v="2"/>
  </r>
  <r>
    <s v="L01/070/9/000979/2021"/>
    <d v="2021-07-15T00:00:00"/>
    <d v="2021-07-19T00:00:00"/>
    <x v="2"/>
    <x v="2"/>
    <n v="30000"/>
    <n v="30000"/>
    <x v="2"/>
  </r>
  <r>
    <s v="L01/088/9/000198/2021"/>
    <d v="2021-07-15T00:00:00"/>
    <d v="2021-07-19T00:00:00"/>
    <x v="5"/>
    <x v="0"/>
    <n v="210000"/>
    <n v="210000"/>
    <x v="2"/>
  </r>
  <r>
    <s v="L01/070/9/000980/2021"/>
    <d v="2021-07-14T00:00:00"/>
    <d v="2021-07-19T00:00:00"/>
    <x v="2"/>
    <x v="2"/>
    <n v="8000"/>
    <n v="8000"/>
    <x v="2"/>
  </r>
  <r>
    <s v="L05/070/9/000981/2021"/>
    <d v="2021-07-04T00:00:00"/>
    <d v="2021-07-19T00:00:00"/>
    <x v="2"/>
    <x v="2"/>
    <n v="6380"/>
    <n v="6380"/>
    <x v="2"/>
  </r>
  <r>
    <s v="L01/070/9/000983/2021"/>
    <d v="2021-07-07T00:00:00"/>
    <d v="2021-07-09T00:00:00"/>
    <x v="2"/>
    <x v="2"/>
    <n v="4380"/>
    <n v="4380"/>
    <x v="2"/>
  </r>
  <r>
    <s v="L01/070/9/000986/2021"/>
    <d v="2021-04-11T00:00:00"/>
    <d v="2021-07-19T00:00:00"/>
    <x v="2"/>
    <x v="2"/>
    <n v="16069"/>
    <n v="16069"/>
    <x v="2"/>
  </r>
  <r>
    <s v="L01/088/9/000200/2021"/>
    <d v="2021-06-03T00:00:00"/>
    <d v="2021-07-21T00:00:00"/>
    <x v="5"/>
    <x v="0"/>
    <n v="990000"/>
    <n v="990000"/>
    <x v="2"/>
  </r>
  <r>
    <s v="L01/070/9/000987/2021"/>
    <d v="2021-07-19T00:00:00"/>
    <d v="2021-07-22T00:00:00"/>
    <x v="2"/>
    <x v="2"/>
    <n v="173756"/>
    <n v="173756"/>
    <x v="2"/>
  </r>
  <r>
    <s v="L01/088/9/000201/2021"/>
    <d v="2021-07-13T00:00:00"/>
    <d v="2021-07-22T00:00:00"/>
    <x v="5"/>
    <x v="0"/>
    <n v="14920"/>
    <n v="14920"/>
    <x v="2"/>
  </r>
  <r>
    <s v="L01/070/9/000988/2021"/>
    <d v="2021-07-18T00:00:00"/>
    <d v="2021-07-22T00:00:00"/>
    <x v="2"/>
    <x v="2"/>
    <n v="480000"/>
    <n v="480000"/>
    <x v="2"/>
  </r>
  <r>
    <s v="L01/880/9/000229/2021"/>
    <d v="2021-06-16T00:00:00"/>
    <d v="2021-07-21T00:00:00"/>
    <x v="5"/>
    <x v="0"/>
    <n v="150000"/>
    <n v="150000"/>
    <x v="2"/>
  </r>
  <r>
    <s v="L01/070/9/000991/2021"/>
    <d v="2021-07-10T00:00:00"/>
    <d v="2021-07-22T00:00:00"/>
    <x v="2"/>
    <x v="2"/>
    <n v="1755000"/>
    <n v="1755000"/>
    <x v="2"/>
  </r>
  <r>
    <s v="L01/088/9/000205/2021"/>
    <d v="2021-07-20T00:00:00"/>
    <d v="2021-07-22T00:00:00"/>
    <x v="5"/>
    <x v="0"/>
    <n v="243992"/>
    <n v="243992"/>
    <x v="2"/>
  </r>
  <r>
    <s v="L01/070/9/000995/2021"/>
    <d v="2021-07-12T00:00:00"/>
    <d v="2021-07-21T00:00:00"/>
    <x v="2"/>
    <x v="2"/>
    <n v="620000"/>
    <n v="620000"/>
    <x v="2"/>
  </r>
  <r>
    <s v="L01/070/9/000998/2021"/>
    <d v="2021-07-20T00:00:00"/>
    <d v="2021-07-26T00:00:00"/>
    <x v="2"/>
    <x v="2"/>
    <n v="7500"/>
    <n v="7500"/>
    <x v="2"/>
  </r>
  <r>
    <s v="L01/088/9/000208/2021"/>
    <d v="2021-07-17T00:00:00"/>
    <d v="2021-07-24T00:00:00"/>
    <x v="5"/>
    <x v="0"/>
    <n v="4000"/>
    <n v="4000"/>
    <x v="2"/>
  </r>
  <r>
    <s v="L01/070/9/001002/2021"/>
    <d v="2021-07-17T00:00:00"/>
    <d v="2021-07-26T00:00:00"/>
    <x v="2"/>
    <x v="2"/>
    <n v="334000"/>
    <n v="334000"/>
    <x v="2"/>
  </r>
  <r>
    <s v="L01/070/9/001004/2021"/>
    <d v="2021-07-07T00:00:00"/>
    <d v="2021-07-26T00:00:00"/>
    <x v="2"/>
    <x v="2"/>
    <n v="6860"/>
    <n v="6860"/>
    <x v="2"/>
  </r>
  <r>
    <s v="L02/070/9/001007/2021"/>
    <d v="2021-07-16T00:00:00"/>
    <d v="2021-07-27T00:00:00"/>
    <x v="2"/>
    <x v="2"/>
    <n v="373773"/>
    <n v="373773"/>
    <x v="2"/>
  </r>
  <r>
    <s v="L01/080/9/000232/2021"/>
    <d v="2021-07-02T00:00:00"/>
    <d v="2021-07-27T00:00:00"/>
    <x v="0"/>
    <x v="0"/>
    <n v="868248"/>
    <n v="868248"/>
    <x v="2"/>
  </r>
  <r>
    <s v="L01/070/9/001012/2021"/>
    <d v="2021-06-29T00:00:00"/>
    <d v="2021-07-27T00:00:00"/>
    <x v="2"/>
    <x v="2"/>
    <n v="9360"/>
    <n v="9360"/>
    <x v="2"/>
  </r>
  <r>
    <s v="L01/087/9/000235/2021"/>
    <d v="2021-06-09T00:00:00"/>
    <d v="2021-07-15T00:00:00"/>
    <x v="0"/>
    <x v="0"/>
    <n v="48024"/>
    <n v="48024"/>
    <x v="2"/>
  </r>
  <r>
    <s v="L01/801/9/000005/2021"/>
    <d v="2021-06-07T00:00:00"/>
    <d v="2021-07-29T00:00:00"/>
    <x v="0"/>
    <x v="0"/>
    <n v="20000"/>
    <n v="20000"/>
    <x v="2"/>
  </r>
  <r>
    <s v="L01/070/9/001021/2021"/>
    <d v="2021-07-26T00:00:00"/>
    <d v="2021-07-29T00:00:00"/>
    <x v="2"/>
    <x v="2"/>
    <n v="9360"/>
    <n v="9360"/>
    <x v="2"/>
  </r>
  <r>
    <s v="L01/070/9/001022/2021"/>
    <d v="2021-07-12T00:00:00"/>
    <d v="2021-07-15T00:00:00"/>
    <x v="2"/>
    <x v="2"/>
    <n v="500000"/>
    <n v="500000"/>
    <x v="2"/>
  </r>
  <r>
    <s v="L01/070/9/001023/2021"/>
    <d v="2021-07-24T00:00:00"/>
    <d v="2021-07-29T00:00:00"/>
    <x v="2"/>
    <x v="2"/>
    <n v="573530.70180000004"/>
    <n v="573530.70180000004"/>
    <x v="2"/>
  </r>
  <r>
    <s v="L01/070/9/001024/2021"/>
    <d v="2021-07-03T00:00:00"/>
    <d v="2021-07-29T00:00:00"/>
    <x v="2"/>
    <x v="2"/>
    <n v="96800"/>
    <n v="96800"/>
    <x v="2"/>
  </r>
  <r>
    <s v="L05/070/9/001025/2021"/>
    <d v="2021-07-13T00:00:00"/>
    <d v="2021-07-30T00:00:00"/>
    <x v="2"/>
    <x v="2"/>
    <n v="98100"/>
    <n v="98100"/>
    <x v="2"/>
  </r>
  <r>
    <s v="L02/070/9/001027/2021"/>
    <d v="2021-07-24T00:00:00"/>
    <d v="2021-07-30T00:00:00"/>
    <x v="2"/>
    <x v="2"/>
    <n v="6740"/>
    <n v="6740"/>
    <x v="2"/>
  </r>
  <r>
    <s v="L01/070/9/001028/2021"/>
    <d v="2021-07-24T00:00:00"/>
    <d v="2021-07-30T00:00:00"/>
    <x v="2"/>
    <x v="2"/>
    <n v="500000"/>
    <n v="500000"/>
    <x v="2"/>
  </r>
  <r>
    <s v="L01/071/9/000006/2021"/>
    <d v="2021-04-20T00:00:00"/>
    <d v="2021-06-13T00:00:00"/>
    <x v="2"/>
    <x v="2"/>
    <n v="33190"/>
    <n v="33190"/>
    <x v="2"/>
  </r>
  <r>
    <s v="L01/088/9/000213/2021"/>
    <d v="2021-07-29T00:00:00"/>
    <d v="2021-07-30T00:00:00"/>
    <x v="5"/>
    <x v="0"/>
    <n v="496000"/>
    <n v="496000"/>
    <x v="2"/>
  </r>
  <r>
    <s v="L15/070/9/001032/2021"/>
    <d v="2021-07-22T00:00:00"/>
    <d v="2021-08-02T00:00:00"/>
    <x v="2"/>
    <x v="2"/>
    <n v="17660"/>
    <n v="17660"/>
    <x v="2"/>
  </r>
  <r>
    <s v="L01/070/9/001034/2021"/>
    <d v="2021-07-08T00:00:00"/>
    <d v="2021-07-29T00:00:00"/>
    <x v="2"/>
    <x v="2"/>
    <n v="29000"/>
    <n v="29000"/>
    <x v="2"/>
  </r>
  <r>
    <s v="L01/070/9/001036/2021"/>
    <d v="2021-08-01T00:00:00"/>
    <d v="2021-08-02T00:00:00"/>
    <x v="2"/>
    <x v="2"/>
    <n v="30960"/>
    <n v="30960"/>
    <x v="2"/>
  </r>
  <r>
    <s v="L01/070/9/001037/2021"/>
    <d v="2021-07-26T00:00:00"/>
    <d v="2021-08-02T00:00:00"/>
    <x v="2"/>
    <x v="2"/>
    <n v="13560"/>
    <n v="13560"/>
    <x v="2"/>
  </r>
  <r>
    <s v="L01/070/9/001038/2021"/>
    <d v="2021-07-26T00:00:00"/>
    <d v="2021-08-02T00:00:00"/>
    <x v="2"/>
    <x v="2"/>
    <n v="6740"/>
    <n v="6740"/>
    <x v="2"/>
  </r>
  <r>
    <s v="L01/070/9/001040/2021"/>
    <d v="2021-07-31T00:00:00"/>
    <d v="2021-08-02T00:00:00"/>
    <x v="2"/>
    <x v="2"/>
    <n v="240120"/>
    <n v="240120"/>
    <x v="2"/>
  </r>
  <r>
    <s v="L01/070/9/001041/2021"/>
    <d v="2021-07-10T00:00:00"/>
    <d v="2021-08-03T00:00:00"/>
    <x v="2"/>
    <x v="2"/>
    <n v="1200000"/>
    <n v="1200000"/>
    <x v="2"/>
  </r>
  <r>
    <s v="L02/070/9/001042/2021"/>
    <d v="2021-07-30T00:00:00"/>
    <d v="2021-08-03T00:00:00"/>
    <x v="2"/>
    <x v="2"/>
    <n v="106500"/>
    <n v="106500"/>
    <x v="2"/>
  </r>
  <r>
    <s v="L01/070/9/001044/2021"/>
    <d v="2021-07-08T00:00:00"/>
    <d v="2021-07-21T00:00:00"/>
    <x v="2"/>
    <x v="2"/>
    <n v="284512"/>
    <n v="284512"/>
    <x v="2"/>
  </r>
  <r>
    <s v="L01/070/9/001046/2021"/>
    <d v="2021-07-22T00:00:00"/>
    <d v="2021-08-05T00:00:00"/>
    <x v="2"/>
    <x v="2"/>
    <n v="9360"/>
    <n v="9360"/>
    <x v="2"/>
  </r>
  <r>
    <s v="L15/070/9/001049/2021"/>
    <d v="2021-07-29T00:00:00"/>
    <d v="2021-08-05T00:00:00"/>
    <x v="2"/>
    <x v="2"/>
    <n v="743357.45609999995"/>
    <n v="743357.45609999995"/>
    <x v="2"/>
  </r>
  <r>
    <s v="L01/088/9/000214/2021"/>
    <d v="2021-07-08T00:00:00"/>
    <d v="2021-07-26T00:00:00"/>
    <x v="5"/>
    <x v="0"/>
    <n v="995000"/>
    <n v="995000"/>
    <x v="2"/>
  </r>
  <r>
    <s v="L01/088/9/000221/2021"/>
    <d v="2021-08-01T00:00:00"/>
    <d v="2021-08-05T00:00:00"/>
    <x v="5"/>
    <x v="0"/>
    <n v="61200"/>
    <n v="61200"/>
    <x v="2"/>
  </r>
  <r>
    <s v="L01/070/9/001052/2021"/>
    <d v="2021-04-27T00:00:00"/>
    <d v="2021-08-06T00:00:00"/>
    <x v="2"/>
    <x v="2"/>
    <n v="250000"/>
    <n v="250000"/>
    <x v="2"/>
  </r>
  <r>
    <s v="L01/070/9/001053/2021"/>
    <d v="2021-07-31T00:00:00"/>
    <d v="2021-08-02T00:00:00"/>
    <x v="2"/>
    <x v="2"/>
    <n v="4640"/>
    <n v="4640"/>
    <x v="2"/>
  </r>
  <r>
    <s v="L15/070/9/001054/2021"/>
    <d v="2021-07-18T00:00:00"/>
    <d v="2021-08-06T00:00:00"/>
    <x v="2"/>
    <x v="2"/>
    <n v="9000"/>
    <n v="9000"/>
    <x v="2"/>
  </r>
  <r>
    <s v="L01/088/9/000224/2021"/>
    <d v="2021-07-29T00:00:00"/>
    <d v="2021-08-06T00:00:00"/>
    <x v="5"/>
    <x v="0"/>
    <n v="92000"/>
    <n v="92000"/>
    <x v="2"/>
  </r>
  <r>
    <s v="L01/070/9/001061/2021"/>
    <d v="2021-07-29T00:00:00"/>
    <d v="2021-08-05T00:00:00"/>
    <x v="2"/>
    <x v="2"/>
    <n v="1120000"/>
    <n v="1120000"/>
    <x v="2"/>
  </r>
  <r>
    <s v="L01/088/9/000226/2021"/>
    <d v="2021-07-31T00:00:00"/>
    <d v="2021-08-09T00:00:00"/>
    <x v="5"/>
    <x v="0"/>
    <n v="243316"/>
    <n v="243316"/>
    <x v="2"/>
  </r>
  <r>
    <s v="L01/080/9/000242/2021"/>
    <d v="2021-06-27T00:00:00"/>
    <d v="2021-08-05T00:00:00"/>
    <x v="0"/>
    <x v="0"/>
    <n v="151476"/>
    <n v="151476"/>
    <x v="2"/>
  </r>
  <r>
    <s v="L15/088/9/000227/2021"/>
    <d v="2021-07-28T00:00:00"/>
    <d v="2021-07-29T00:00:00"/>
    <x v="5"/>
    <x v="0"/>
    <n v="6000"/>
    <n v="6000"/>
    <x v="2"/>
  </r>
  <r>
    <s v="L01/070/9/001065/2021"/>
    <d v="2021-08-07T00:00:00"/>
    <d v="2021-08-10T00:00:00"/>
    <x v="2"/>
    <x v="2"/>
    <n v="213064"/>
    <n v="213064"/>
    <x v="2"/>
  </r>
  <r>
    <s v="L01/088/9/000228/2021"/>
    <d v="2021-06-05T00:00:00"/>
    <d v="2021-08-09T00:00:00"/>
    <x v="5"/>
    <x v="0"/>
    <n v="95000"/>
    <n v="95000"/>
    <x v="2"/>
  </r>
  <r>
    <s v="L01/070/9/001068/2021"/>
    <d v="2021-05-20T00:00:00"/>
    <d v="2021-08-10T00:00:00"/>
    <x v="2"/>
    <x v="2"/>
    <n v="7437"/>
    <n v="7437"/>
    <x v="2"/>
  </r>
  <r>
    <s v="L01/070/9/001070/2021"/>
    <d v="2021-07-24T00:00:00"/>
    <d v="2021-08-11T00:00:00"/>
    <x v="2"/>
    <x v="2"/>
    <n v="12000"/>
    <n v="12000"/>
    <x v="2"/>
  </r>
  <r>
    <s v="L01/088/9/000231/2021"/>
    <d v="2021-07-11T00:00:00"/>
    <d v="2021-08-02T00:00:00"/>
    <x v="5"/>
    <x v="0"/>
    <n v="4060"/>
    <n v="4060"/>
    <x v="2"/>
  </r>
  <r>
    <s v="L01/070/9/001073/2021"/>
    <d v="2021-07-31T00:00:00"/>
    <d v="2021-08-10T00:00:00"/>
    <x v="2"/>
    <x v="2"/>
    <n v="5000"/>
    <n v="5000"/>
    <x v="2"/>
  </r>
  <r>
    <s v="L01/070/9/001074/2021"/>
    <d v="2021-08-08T00:00:00"/>
    <d v="2021-08-11T00:00:00"/>
    <x v="2"/>
    <x v="2"/>
    <n v="314120"/>
    <n v="314120"/>
    <x v="2"/>
  </r>
  <r>
    <s v="L01/070/9/001075/2021"/>
    <d v="2021-07-19T00:00:00"/>
    <d v="2021-08-11T00:00:00"/>
    <x v="2"/>
    <x v="2"/>
    <n v="30380"/>
    <n v="30380"/>
    <x v="2"/>
  </r>
  <r>
    <s v="L01/088/9/000232/2021"/>
    <d v="2021-07-12T00:00:00"/>
    <d v="2021-08-11T00:00:00"/>
    <x v="5"/>
    <x v="0"/>
    <n v="11960"/>
    <n v="11960"/>
    <x v="2"/>
  </r>
  <r>
    <s v="L01/070/9/001077/2021"/>
    <d v="2021-08-08T00:00:00"/>
    <d v="2021-08-11T00:00:00"/>
    <x v="2"/>
    <x v="2"/>
    <n v="9380"/>
    <n v="9380"/>
    <x v="2"/>
  </r>
  <r>
    <s v="L01/070/9/001078/2021"/>
    <d v="2021-07-20T00:00:00"/>
    <d v="2021-08-09T00:00:00"/>
    <x v="2"/>
    <x v="2"/>
    <n v="501360"/>
    <n v="501360"/>
    <x v="2"/>
  </r>
  <r>
    <s v="L01/070/9/001081/2021"/>
    <d v="2021-08-08T00:00:00"/>
    <d v="2021-08-09T00:00:00"/>
    <x v="2"/>
    <x v="2"/>
    <n v="200000"/>
    <n v="200000"/>
    <x v="2"/>
  </r>
  <r>
    <s v="L05/070/9/001082/2021"/>
    <d v="2021-07-24T00:00:00"/>
    <d v="2021-08-11T00:00:00"/>
    <x v="2"/>
    <x v="2"/>
    <n v="461256"/>
    <n v="461256"/>
    <x v="2"/>
  </r>
  <r>
    <s v="L01/070/9/001085/2021"/>
    <d v="2021-07-27T00:00:00"/>
    <d v="2021-08-13T00:00:00"/>
    <x v="2"/>
    <x v="2"/>
    <n v="400000"/>
    <n v="400000"/>
    <x v="2"/>
  </r>
  <r>
    <s v="L01/070/9/001086/2021"/>
    <d v="2021-08-06T00:00:00"/>
    <d v="2021-08-13T00:00:00"/>
    <x v="2"/>
    <x v="2"/>
    <n v="12000"/>
    <n v="12000"/>
    <x v="2"/>
  </r>
  <r>
    <s v="L01/070/9/001091/2021"/>
    <d v="2021-07-14T00:00:00"/>
    <d v="2021-08-14T00:00:00"/>
    <x v="2"/>
    <x v="2"/>
    <n v="45000"/>
    <n v="45000"/>
    <x v="2"/>
  </r>
  <r>
    <s v="L01/070/9/001092/2021"/>
    <d v="2021-06-10T00:00:00"/>
    <d v="2021-08-09T00:00:00"/>
    <x v="2"/>
    <x v="2"/>
    <n v="20000"/>
    <n v="20000"/>
    <x v="2"/>
  </r>
  <r>
    <s v="L15/088/9/000233/2021"/>
    <d v="2021-07-14T00:00:00"/>
    <d v="2021-08-12T00:00:00"/>
    <x v="5"/>
    <x v="0"/>
    <n v="1416900"/>
    <n v="1416900"/>
    <x v="2"/>
  </r>
  <r>
    <s v="L01/070/9/001093/2021"/>
    <d v="2021-08-07T00:00:00"/>
    <d v="2021-08-14T00:00:00"/>
    <x v="2"/>
    <x v="2"/>
    <n v="150000"/>
    <n v="150000"/>
    <x v="2"/>
  </r>
  <r>
    <s v="L01/070/9/001096/2021"/>
    <d v="2021-08-10T00:00:00"/>
    <d v="2021-08-17T00:00:00"/>
    <x v="2"/>
    <x v="2"/>
    <n v="4640"/>
    <n v="4640"/>
    <x v="2"/>
  </r>
  <r>
    <s v="L01/087/9/000247/2021"/>
    <d v="2021-08-09T00:00:00"/>
    <d v="2021-08-17T00:00:00"/>
    <x v="0"/>
    <x v="0"/>
    <n v="18000"/>
    <n v="18000"/>
    <x v="2"/>
  </r>
  <r>
    <s v="L01/070/9/001097/2021"/>
    <d v="2021-08-15T00:00:00"/>
    <d v="2021-08-18T00:00:00"/>
    <x v="2"/>
    <x v="2"/>
    <n v="119097"/>
    <n v="119097"/>
    <x v="2"/>
  </r>
  <r>
    <s v="L01/070/9/001098/2021"/>
    <d v="2021-08-04T00:00:00"/>
    <d v="2021-08-18T00:00:00"/>
    <x v="2"/>
    <x v="2"/>
    <n v="6860"/>
    <n v="6860"/>
    <x v="2"/>
  </r>
  <r>
    <s v="L01/070/9/001100/2021"/>
    <d v="2021-08-03T00:00:00"/>
    <d v="2021-08-12T00:00:00"/>
    <x v="2"/>
    <x v="2"/>
    <n v="708"/>
    <n v="708"/>
    <x v="2"/>
  </r>
  <r>
    <s v="L01/088/9/000240/2021"/>
    <d v="2021-08-09T00:00:00"/>
    <d v="2021-08-21T00:00:00"/>
    <x v="5"/>
    <x v="0"/>
    <n v="90000"/>
    <n v="90000"/>
    <x v="2"/>
  </r>
  <r>
    <s v="L01/088/9/000241/2021"/>
    <d v="2021-08-10T00:00:00"/>
    <d v="2021-08-21T00:00:00"/>
    <x v="5"/>
    <x v="0"/>
    <n v="2930"/>
    <n v="2930"/>
    <x v="2"/>
  </r>
  <r>
    <s v="L01/070/9/001108/2021"/>
    <d v="2021-07-31T00:00:00"/>
    <d v="2021-08-19T00:00:00"/>
    <x v="2"/>
    <x v="2"/>
    <n v="710000"/>
    <n v="710000"/>
    <x v="2"/>
  </r>
  <r>
    <s v="L01/087/9/000249/2021"/>
    <d v="2021-08-07T00:00:00"/>
    <d v="2021-08-19T00:00:00"/>
    <x v="0"/>
    <x v="0"/>
    <n v="1500000"/>
    <n v="1500000"/>
    <x v="2"/>
  </r>
  <r>
    <s v="L05/070/9/001110/2021"/>
    <d v="2021-08-03T00:00:00"/>
    <d v="2021-08-18T00:00:00"/>
    <x v="2"/>
    <x v="2"/>
    <n v="70254"/>
    <n v="70254"/>
    <x v="2"/>
  </r>
  <r>
    <s v="L01/087/9/000251/2021"/>
    <d v="2021-06-26T00:00:00"/>
    <d v="2021-08-17T00:00:00"/>
    <x v="0"/>
    <x v="0"/>
    <n v="105000"/>
    <n v="105000"/>
    <x v="2"/>
  </r>
  <r>
    <s v="L01/080/9/000253/2021"/>
    <d v="2021-08-09T00:00:00"/>
    <d v="2021-08-23T00:00:00"/>
    <x v="0"/>
    <x v="0"/>
    <n v="6860"/>
    <n v="6860"/>
    <x v="2"/>
  </r>
  <r>
    <s v="L01/700/9/001116/2021"/>
    <d v="2021-07-11T00:00:00"/>
    <d v="2021-08-25T00:00:00"/>
    <x v="2"/>
    <x v="2"/>
    <n v="10760"/>
    <n v="10760"/>
    <x v="2"/>
  </r>
  <r>
    <s v="L01/088/9/000244/2021"/>
    <d v="2021-01-26T00:00:00"/>
    <d v="2021-08-23T00:00:00"/>
    <x v="5"/>
    <x v="0"/>
    <n v="800000"/>
    <n v="800000"/>
    <x v="2"/>
  </r>
  <r>
    <s v="L01/070/9/001119/2021"/>
    <d v="2021-08-20T00:00:00"/>
    <d v="2021-08-25T00:00:00"/>
    <x v="2"/>
    <x v="2"/>
    <n v="12000"/>
    <n v="12000"/>
    <x v="2"/>
  </r>
  <r>
    <s v="L01/088/9/000246/2021"/>
    <d v="2021-08-18T00:00:00"/>
    <d v="2021-08-25T00:00:00"/>
    <x v="5"/>
    <x v="0"/>
    <n v="5000"/>
    <n v="5000"/>
    <x v="2"/>
  </r>
  <r>
    <s v="L01/070/9/001123/2021"/>
    <d v="2021-08-20T00:00:00"/>
    <d v="2021-08-25T00:00:00"/>
    <x v="2"/>
    <x v="2"/>
    <n v="173000"/>
    <n v="173000"/>
    <x v="2"/>
  </r>
  <r>
    <s v="L01/070/9/001125/2021"/>
    <d v="2021-08-20T00:00:00"/>
    <d v="2021-08-24T00:00:00"/>
    <x v="2"/>
    <x v="2"/>
    <n v="373245.614"/>
    <n v="373245.614"/>
    <x v="2"/>
  </r>
  <r>
    <s v="L01/087/9/000255/2021"/>
    <d v="2021-03-05T00:00:00"/>
    <d v="2021-07-30T00:00:00"/>
    <x v="0"/>
    <x v="0"/>
    <n v="80000"/>
    <n v="80000"/>
    <x v="2"/>
  </r>
  <r>
    <s v="L01/070/9/001126/2021"/>
    <d v="2021-08-07T00:00:00"/>
    <d v="2021-08-07T00:00:00"/>
    <x v="2"/>
    <x v="2"/>
    <n v="9300"/>
    <n v="9300"/>
    <x v="2"/>
  </r>
  <r>
    <s v="L02/070/9/001128/2021"/>
    <d v="2021-08-20T00:00:00"/>
    <d v="2021-08-26T00:00:00"/>
    <x v="2"/>
    <x v="2"/>
    <n v="95000"/>
    <n v="95000"/>
    <x v="2"/>
  </r>
  <r>
    <s v="L05/070/9/001134/2021"/>
    <d v="2021-05-18T00:00:00"/>
    <d v="2021-08-26T00:00:00"/>
    <x v="2"/>
    <x v="2"/>
    <n v="12000"/>
    <n v="12000"/>
    <x v="2"/>
  </r>
  <r>
    <s v="L01/070/9/001271/2020"/>
    <d v="2020-10-28T00:00:00"/>
    <d v="2021-08-26T00:00:00"/>
    <x v="2"/>
    <x v="2"/>
    <n v="80000"/>
    <n v="80000"/>
    <x v="0"/>
  </r>
  <r>
    <s v="L01/070/9/001135/2021"/>
    <d v="2021-08-23T00:00:00"/>
    <d v="2021-08-26T00:00:00"/>
    <x v="2"/>
    <x v="2"/>
    <n v="27032"/>
    <n v="27032"/>
    <x v="2"/>
  </r>
  <r>
    <s v="L01/070/9/001137/2021"/>
    <d v="2021-08-22T00:00:00"/>
    <d v="2021-08-26T00:00:00"/>
    <x v="2"/>
    <x v="2"/>
    <n v="17000"/>
    <n v="17000"/>
    <x v="2"/>
  </r>
  <r>
    <s v="L01/070/9/001138/2021"/>
    <d v="2021-08-25T00:00:00"/>
    <d v="2021-08-28T00:00:00"/>
    <x v="2"/>
    <x v="2"/>
    <n v="100000"/>
    <n v="100000"/>
    <x v="2"/>
  </r>
  <r>
    <s v="L01/088/9/000249/2021"/>
    <d v="2021-08-24T00:00:00"/>
    <d v="2021-08-27T00:00:00"/>
    <x v="5"/>
    <x v="0"/>
    <n v="95000"/>
    <n v="95000"/>
    <x v="2"/>
  </r>
  <r>
    <s v="L01/070/9/001142/2021"/>
    <d v="2021-07-31T00:00:00"/>
    <d v="2021-08-27T00:00:00"/>
    <x v="2"/>
    <x v="2"/>
    <n v="14120"/>
    <n v="14120"/>
    <x v="2"/>
  </r>
  <r>
    <s v="L01/070/9/001144/2021"/>
    <d v="2021-08-19T00:00:00"/>
    <d v="2021-08-26T00:00:00"/>
    <x v="2"/>
    <x v="2"/>
    <n v="6860"/>
    <n v="6860"/>
    <x v="2"/>
  </r>
  <r>
    <s v="L01/070/9/001146/2021"/>
    <d v="2021-08-26T00:00:00"/>
    <d v="2021-08-30T00:00:00"/>
    <x v="2"/>
    <x v="2"/>
    <n v="37000"/>
    <n v="37000"/>
    <x v="2"/>
  </r>
  <r>
    <s v="L01/070/9/001147/2021"/>
    <d v="2021-08-28T00:00:00"/>
    <d v="2021-08-30T00:00:00"/>
    <x v="2"/>
    <x v="2"/>
    <n v="2500"/>
    <n v="2500"/>
    <x v="2"/>
  </r>
  <r>
    <s v="L01/880/9/000257/2021"/>
    <d v="2021-08-30T00:00:00"/>
    <d v="2021-08-30T00:00:00"/>
    <x v="0"/>
    <x v="0"/>
    <n v="95000"/>
    <n v="95000"/>
    <x v="2"/>
  </r>
  <r>
    <s v="L01/070/9/001154/2021"/>
    <d v="2021-08-29T00:00:00"/>
    <d v="2021-08-31T00:00:00"/>
    <x v="2"/>
    <x v="2"/>
    <n v="30460"/>
    <n v="30460"/>
    <x v="2"/>
  </r>
  <r>
    <s v="L01/070/9/001155/2021"/>
    <d v="2021-08-26T00:00:00"/>
    <d v="2021-08-31T00:00:00"/>
    <x v="2"/>
    <x v="2"/>
    <n v="619060"/>
    <n v="619060"/>
    <x v="2"/>
  </r>
  <r>
    <s v="L01/070/9/001159/2021"/>
    <d v="2021-08-30T00:00:00"/>
    <d v="2021-09-01T00:00:00"/>
    <x v="2"/>
    <x v="2"/>
    <n v="65000"/>
    <n v="65000"/>
    <x v="2"/>
  </r>
  <r>
    <s v="L01/070/9/001160/2021"/>
    <d v="2021-08-26T00:00:00"/>
    <d v="2021-09-02T00:00:00"/>
    <x v="2"/>
    <x v="2"/>
    <n v="101060"/>
    <n v="101060"/>
    <x v="2"/>
  </r>
  <r>
    <s v="L01/070/9/001162/2021"/>
    <d v="2021-07-25T00:00:00"/>
    <d v="2021-08-20T00:00:00"/>
    <x v="2"/>
    <x v="2"/>
    <n v="350000"/>
    <n v="350000"/>
    <x v="2"/>
  </r>
  <r>
    <s v="L01/070/9/001164/2021"/>
    <d v="2021-08-24T00:00:00"/>
    <d v="2021-09-02T00:00:00"/>
    <x v="2"/>
    <x v="2"/>
    <n v="605000"/>
    <n v="605000"/>
    <x v="2"/>
  </r>
  <r>
    <s v="L02/070/9/001166/2021"/>
    <d v="2021-07-08T00:00:00"/>
    <d v="2021-09-02T00:00:00"/>
    <x v="2"/>
    <x v="2"/>
    <n v="314117.64705999999"/>
    <n v="314117.64705999999"/>
    <x v="2"/>
  </r>
  <r>
    <s v="L01/700/9/001167/2021"/>
    <d v="2021-08-28T00:00:00"/>
    <d v="2021-09-02T00:00:00"/>
    <x v="2"/>
    <x v="2"/>
    <n v="95000"/>
    <n v="95000"/>
    <x v="2"/>
  </r>
  <r>
    <s v="L01/070/9/001169/2021"/>
    <d v="2021-08-24T00:00:00"/>
    <d v="2021-09-03T00:00:00"/>
    <x v="2"/>
    <x v="2"/>
    <n v="45000"/>
    <n v="45000"/>
    <x v="2"/>
  </r>
  <r>
    <s v="L15/070/9/001170/2021"/>
    <d v="2021-07-11T00:00:00"/>
    <d v="2021-09-01T00:00:00"/>
    <x v="2"/>
    <x v="2"/>
    <n v="705000"/>
    <n v="705000"/>
    <x v="2"/>
  </r>
  <r>
    <s v="L01/070/9/001172/2021"/>
    <d v="2021-06-22T00:00:00"/>
    <d v="2021-09-03T00:00:00"/>
    <x v="2"/>
    <x v="2"/>
    <n v="11000"/>
    <n v="11000"/>
    <x v="2"/>
  </r>
  <r>
    <s v="L01/070/9/001173/2021"/>
    <d v="2021-07-06T00:00:00"/>
    <d v="2021-07-26T00:00:00"/>
    <x v="2"/>
    <x v="2"/>
    <n v="6920"/>
    <n v="6920"/>
    <x v="2"/>
  </r>
  <r>
    <s v="L01/070/9/001176/2021"/>
    <d v="2021-08-28T00:00:00"/>
    <d v="2021-09-06T00:00:00"/>
    <x v="2"/>
    <x v="2"/>
    <n v="200000"/>
    <n v="200000"/>
    <x v="2"/>
  </r>
  <r>
    <s v="L01/070/9/001177/2021"/>
    <d v="2021-09-05T00:00:00"/>
    <d v="2021-09-06T00:00:00"/>
    <x v="2"/>
    <x v="2"/>
    <n v="6860"/>
    <n v="6860"/>
    <x v="2"/>
  </r>
  <r>
    <s v="L02/070/9/001178/2021"/>
    <d v="2021-09-04T00:00:00"/>
    <d v="2021-09-06T00:00:00"/>
    <x v="2"/>
    <x v="2"/>
    <n v="157760"/>
    <n v="157760"/>
    <x v="2"/>
  </r>
  <r>
    <s v="L01/088/9/000256/2021"/>
    <d v="2021-09-02T00:00:00"/>
    <d v="2021-09-06T00:00:00"/>
    <x v="5"/>
    <x v="0"/>
    <n v="500"/>
    <n v="500"/>
    <x v="2"/>
  </r>
  <r>
    <s v="L01/070/9/001180/2021"/>
    <d v="2021-09-01T00:00:00"/>
    <d v="2021-09-07T00:00:00"/>
    <x v="2"/>
    <x v="2"/>
    <n v="6500"/>
    <n v="6500"/>
    <x v="2"/>
  </r>
  <r>
    <s v="L01/070/9/001182/2021"/>
    <d v="2021-09-02T00:00:00"/>
    <d v="2021-09-06T00:00:00"/>
    <x v="2"/>
    <x v="2"/>
    <n v="19000"/>
    <n v="19000"/>
    <x v="2"/>
  </r>
  <r>
    <s v="L01/070/9/001183/2021"/>
    <d v="2021-09-05T00:00:00"/>
    <d v="2021-09-06T00:00:00"/>
    <x v="2"/>
    <x v="2"/>
    <n v="20000"/>
    <n v="20000"/>
    <x v="2"/>
  </r>
  <r>
    <s v="L01/070/9/001184/2021"/>
    <d v="2021-09-05T00:00:00"/>
    <d v="2021-09-07T00:00:00"/>
    <x v="2"/>
    <x v="2"/>
    <n v="80776"/>
    <n v="80776"/>
    <x v="2"/>
  </r>
  <r>
    <s v="L01/070/9/001185/2021"/>
    <d v="2021-08-28T00:00:00"/>
    <d v="2021-09-07T00:00:00"/>
    <x v="2"/>
    <x v="2"/>
    <n v="480000"/>
    <n v="480000"/>
    <x v="2"/>
  </r>
  <r>
    <s v="L01/070/9/001186/2021"/>
    <d v="2021-09-04T00:00:00"/>
    <d v="2021-09-07T00:00:00"/>
    <x v="2"/>
    <x v="2"/>
    <n v="13000"/>
    <n v="13000"/>
    <x v="2"/>
  </r>
  <r>
    <s v="L01/070/9/001187/2021"/>
    <d v="2021-08-26T00:00:00"/>
    <d v="2021-09-07T00:00:00"/>
    <x v="2"/>
    <x v="2"/>
    <n v="200000"/>
    <n v="200000"/>
    <x v="2"/>
  </r>
  <r>
    <s v="L01/088/9/000258/2021"/>
    <d v="2021-09-05T00:00:00"/>
    <d v="2021-09-07T00:00:00"/>
    <x v="5"/>
    <x v="0"/>
    <n v="102936"/>
    <n v="102936"/>
    <x v="2"/>
  </r>
  <r>
    <s v="L01/080/9/000260/2021"/>
    <d v="2021-09-07T00:00:00"/>
    <d v="2021-09-08T00:00:00"/>
    <x v="0"/>
    <x v="0"/>
    <n v="15000"/>
    <n v="15000"/>
    <x v="2"/>
  </r>
  <r>
    <s v="L05/070/9/001191/2021"/>
    <d v="2021-08-11T00:00:00"/>
    <d v="2021-09-08T00:00:00"/>
    <x v="2"/>
    <x v="2"/>
    <n v="211000"/>
    <n v="211000"/>
    <x v="2"/>
  </r>
  <r>
    <s v="L05/070/9/001197/2021"/>
    <d v="2021-06-04T00:00:00"/>
    <d v="2021-09-08T00:00:00"/>
    <x v="2"/>
    <x v="2"/>
    <n v="2150000"/>
    <n v="2150000"/>
    <x v="2"/>
  </r>
  <r>
    <s v="L05/070/9/001199/2021"/>
    <d v="2021-08-29T00:00:00"/>
    <d v="2021-08-31T00:00:00"/>
    <x v="2"/>
    <x v="2"/>
    <n v="12000"/>
    <n v="12000"/>
    <x v="2"/>
  </r>
  <r>
    <s v="L01/070/9/001203/2021"/>
    <d v="2021-08-17T00:00:00"/>
    <d v="2021-09-10T00:00:00"/>
    <x v="2"/>
    <x v="2"/>
    <n v="1000"/>
    <n v="1000"/>
    <x v="2"/>
  </r>
  <r>
    <s v="L01/070/9/001204/2021"/>
    <d v="2021-07-21T00:00:00"/>
    <d v="2021-09-08T00:00:00"/>
    <x v="2"/>
    <x v="2"/>
    <n v="100000"/>
    <n v="100000"/>
    <x v="2"/>
  </r>
  <r>
    <s v="L01/088/9/000259/2021"/>
    <d v="2021-09-10T00:00:00"/>
    <d v="2021-09-14T00:00:00"/>
    <x v="5"/>
    <x v="0"/>
    <n v="137200"/>
    <n v="137200"/>
    <x v="2"/>
  </r>
  <r>
    <s v="L05/070/9/001273/2020"/>
    <d v="2020-11-10T00:00:00"/>
    <d v="2020-11-13T00:00:00"/>
    <x v="2"/>
    <x v="2"/>
    <n v="7800"/>
    <n v="7800"/>
    <x v="0"/>
  </r>
  <r>
    <s v="L01/070/9/001207/2021"/>
    <d v="2021-09-12T00:00:00"/>
    <d v="2021-09-12T00:00:00"/>
    <x v="2"/>
    <x v="2"/>
    <n v="7888"/>
    <n v="7888"/>
    <x v="2"/>
  </r>
  <r>
    <s v="L01/700/9/001208/2021"/>
    <d v="2021-09-06T00:00:00"/>
    <d v="2021-09-09T00:00:00"/>
    <x v="2"/>
    <x v="2"/>
    <n v="100000"/>
    <n v="100000"/>
    <x v="2"/>
  </r>
  <r>
    <s v="L01/088/9/000260/2021"/>
    <d v="2021-05-29T00:00:00"/>
    <d v="2021-06-11T00:00:00"/>
    <x v="5"/>
    <x v="0"/>
    <n v="295000"/>
    <n v="295000"/>
    <x v="2"/>
  </r>
  <r>
    <s v="L01/070/9/001209/2021"/>
    <d v="2021-05-16T00:00:00"/>
    <d v="2021-06-15T00:00:00"/>
    <x v="2"/>
    <x v="2"/>
    <n v="50000"/>
    <n v="50000"/>
    <x v="2"/>
  </r>
  <r>
    <s v="L01/070/9/001274/2020"/>
    <d v="2020-08-29T00:00:00"/>
    <d v="2021-09-01T00:00:00"/>
    <x v="2"/>
    <x v="2"/>
    <n v="300000"/>
    <n v="300000"/>
    <x v="0"/>
  </r>
  <r>
    <s v="L02/070/9/001211/2021"/>
    <d v="2021-08-27T00:00:00"/>
    <d v="2021-09-15T00:00:00"/>
    <x v="2"/>
    <x v="2"/>
    <n v="248860"/>
    <n v="248860"/>
    <x v="2"/>
  </r>
  <r>
    <s v="L15/070/9/001213/2021"/>
    <d v="2021-09-14T00:00:00"/>
    <d v="2021-09-15T00:00:00"/>
    <x v="2"/>
    <x v="2"/>
    <n v="25000"/>
    <n v="25000"/>
    <x v="2"/>
  </r>
  <r>
    <s v="L02/070/9/001214/2021"/>
    <d v="2021-09-07T00:00:00"/>
    <d v="2021-09-13T00:00:00"/>
    <x v="2"/>
    <x v="2"/>
    <n v="607944"/>
    <n v="607944"/>
    <x v="2"/>
  </r>
  <r>
    <s v="L01/070/9/001216/2021"/>
    <d v="2021-09-11T00:00:00"/>
    <d v="2021-09-15T00:00:00"/>
    <x v="2"/>
    <x v="2"/>
    <n v="2041011.7646999999"/>
    <n v="2041011.7646999999"/>
    <x v="2"/>
  </r>
  <r>
    <s v="L01/080/9/000264/2021"/>
    <d v="2021-06-05T00:00:00"/>
    <d v="2021-09-15T00:00:00"/>
    <x v="0"/>
    <x v="0"/>
    <n v="900000"/>
    <n v="900000"/>
    <x v="2"/>
  </r>
  <r>
    <s v="L01/070/9/001217/2021"/>
    <d v="2021-07-21T00:00:00"/>
    <d v="2021-09-15T00:00:00"/>
    <x v="2"/>
    <x v="2"/>
    <n v="3152"/>
    <n v="3152"/>
    <x v="2"/>
  </r>
  <r>
    <s v="L01/088/9/000262/2021"/>
    <d v="2021-09-13T00:00:00"/>
    <d v="2021-09-14T00:00:00"/>
    <x v="5"/>
    <x v="0"/>
    <n v="39000"/>
    <n v="39000"/>
    <x v="2"/>
  </r>
  <r>
    <s v="L01/087/9/000265/2021"/>
    <d v="2021-08-21T00:00:00"/>
    <d v="2021-09-16T00:00:00"/>
    <x v="0"/>
    <x v="0"/>
    <n v="10688"/>
    <n v="10688"/>
    <x v="2"/>
  </r>
  <r>
    <s v="L01/080/9/000266/2021"/>
    <d v="2021-08-26T00:00:00"/>
    <d v="2021-09-16T00:00:00"/>
    <x v="0"/>
    <x v="0"/>
    <n v="15500"/>
    <n v="15500"/>
    <x v="2"/>
  </r>
  <r>
    <s v="L01/070/9/001220/2021"/>
    <d v="2021-09-09T00:00:00"/>
    <d v="2021-09-16T00:00:00"/>
    <x v="2"/>
    <x v="2"/>
    <n v="13000"/>
    <n v="13000"/>
    <x v="2"/>
  </r>
  <r>
    <s v="L01/070/9/001221/2021"/>
    <d v="2021-07-23T00:00:00"/>
    <d v="2021-09-16T00:00:00"/>
    <x v="2"/>
    <x v="2"/>
    <n v="12180"/>
    <n v="12180"/>
    <x v="2"/>
  </r>
  <r>
    <s v="L01/070/9/001222/2021"/>
    <d v="2021-09-01T00:00:00"/>
    <d v="2021-09-16T00:00:00"/>
    <x v="2"/>
    <x v="2"/>
    <n v="30000"/>
    <n v="30000"/>
    <x v="2"/>
  </r>
  <r>
    <s v="L01/070/9/001223/2021"/>
    <d v="2021-09-11T00:00:00"/>
    <d v="2021-09-16T00:00:00"/>
    <x v="2"/>
    <x v="2"/>
    <n v="76000"/>
    <n v="76000"/>
    <x v="2"/>
  </r>
  <r>
    <s v="L02/070/9/001224/2021"/>
    <d v="2021-06-13T00:00:00"/>
    <d v="2021-08-17T00:00:00"/>
    <x v="2"/>
    <x v="2"/>
    <n v="4060"/>
    <n v="4060"/>
    <x v="2"/>
  </r>
  <r>
    <s v="L01/070/9/001225/2021"/>
    <d v="2021-09-03T00:00:00"/>
    <d v="2021-09-14T00:00:00"/>
    <x v="2"/>
    <x v="2"/>
    <n v="100000"/>
    <n v="100000"/>
    <x v="2"/>
  </r>
  <r>
    <s v="L01/070/9/001228/2021"/>
    <d v="2021-08-15T00:00:00"/>
    <d v="2021-09-09T00:00:00"/>
    <x v="2"/>
    <x v="2"/>
    <n v="83000"/>
    <n v="83000"/>
    <x v="2"/>
  </r>
  <r>
    <s v="L02/070/9/001229/2021"/>
    <d v="2021-09-10T00:00:00"/>
    <d v="2021-09-17T00:00:00"/>
    <x v="2"/>
    <x v="2"/>
    <n v="147364"/>
    <n v="147364"/>
    <x v="2"/>
  </r>
  <r>
    <s v="L01/087/9/000267/2021"/>
    <d v="2021-04-23T00:00:00"/>
    <d v="2021-09-17T00:00:00"/>
    <x v="0"/>
    <x v="0"/>
    <n v="16008"/>
    <n v="16008"/>
    <x v="2"/>
  </r>
  <r>
    <s v="L01/070/9/001232/2021"/>
    <d v="2021-09-17T00:00:00"/>
    <d v="2021-09-17T00:00:00"/>
    <x v="2"/>
    <x v="2"/>
    <n v="6860"/>
    <n v="6860"/>
    <x v="2"/>
  </r>
  <r>
    <s v="L01/070/9/001233/2021"/>
    <d v="2021-09-16T00:00:00"/>
    <d v="2021-09-17T00:00:00"/>
    <x v="2"/>
    <x v="2"/>
    <n v="254000"/>
    <n v="254000"/>
    <x v="2"/>
  </r>
  <r>
    <s v="L01/080/9/000268/2021"/>
    <d v="2021-07-19T00:00:00"/>
    <d v="2021-09-20T00:00:00"/>
    <x v="0"/>
    <x v="0"/>
    <n v="17000"/>
    <n v="17000"/>
    <x v="2"/>
  </r>
  <r>
    <s v="L15/070/9/001237/2021"/>
    <d v="2021-06-07T00:00:00"/>
    <d v="2021-09-20T00:00:00"/>
    <x v="2"/>
    <x v="2"/>
    <n v="10000"/>
    <n v="10000"/>
    <x v="2"/>
  </r>
  <r>
    <s v="L01/070/9/001238/2021"/>
    <d v="2021-08-25T00:00:00"/>
    <d v="2021-09-20T00:00:00"/>
    <x v="2"/>
    <x v="2"/>
    <n v="27500"/>
    <n v="27500"/>
    <x v="2"/>
  </r>
  <r>
    <s v="L01/070/9/001240/2021"/>
    <d v="2021-09-19T00:00:00"/>
    <d v="2021-09-21T00:00:00"/>
    <x v="2"/>
    <x v="2"/>
    <n v="25500"/>
    <n v="25500"/>
    <x v="2"/>
  </r>
  <r>
    <s v="L01/070/9/001242/2021"/>
    <d v="2021-08-31T00:00:00"/>
    <d v="2021-09-22T00:00:00"/>
    <x v="2"/>
    <x v="2"/>
    <n v="31408"/>
    <n v="31408"/>
    <x v="2"/>
  </r>
  <r>
    <s v="L01/070/9/001243/2021"/>
    <d v="2021-09-11T00:00:00"/>
    <d v="2021-09-22T00:00:00"/>
    <x v="2"/>
    <x v="2"/>
    <n v="43000"/>
    <n v="43000"/>
    <x v="2"/>
  </r>
  <r>
    <s v="L01/070/9/001244/2021"/>
    <d v="2021-09-07T00:00:00"/>
    <d v="2021-09-22T00:00:00"/>
    <x v="2"/>
    <x v="2"/>
    <n v="235588.2353"/>
    <n v="235588.2353"/>
    <x v="2"/>
  </r>
  <r>
    <s v="L01/070/9/001250/2021"/>
    <d v="2021-09-18T00:00:00"/>
    <d v="2021-09-22T00:00:00"/>
    <x v="2"/>
    <x v="2"/>
    <n v="5000"/>
    <n v="5000"/>
    <x v="2"/>
  </r>
  <r>
    <s v="L01/070/9/001251/2021"/>
    <d v="2021-09-05T00:00:00"/>
    <d v="2021-09-22T00:00:00"/>
    <x v="2"/>
    <x v="2"/>
    <n v="610000"/>
    <n v="610000"/>
    <x v="2"/>
  </r>
  <r>
    <s v="L05/070/9/001252/2021"/>
    <d v="2021-09-01T00:00:00"/>
    <d v="2021-09-22T00:00:00"/>
    <x v="2"/>
    <x v="2"/>
    <n v="9360"/>
    <n v="9360"/>
    <x v="2"/>
  </r>
  <r>
    <s v="L01/071/9/000008/2021"/>
    <d v="2021-09-20T00:00:00"/>
    <d v="2021-09-22T00:00:00"/>
    <x v="2"/>
    <x v="2"/>
    <n v="5000"/>
    <n v="5000"/>
    <x v="2"/>
  </r>
  <r>
    <s v="L01/070/9/001253/2021"/>
    <d v="2021-09-17T00:00:00"/>
    <d v="2021-09-23T00:00:00"/>
    <x v="2"/>
    <x v="2"/>
    <n v="200000"/>
    <n v="200000"/>
    <x v="2"/>
  </r>
  <r>
    <s v="L01/071/9/000009/2021"/>
    <d v="2021-06-07T00:00:00"/>
    <d v="2021-09-22T00:00:00"/>
    <x v="2"/>
    <x v="2"/>
    <n v="5000"/>
    <n v="5000"/>
    <x v="2"/>
  </r>
  <r>
    <s v="L05/070/9/001255/2021"/>
    <d v="2021-09-16T00:00:00"/>
    <d v="2021-09-24T00:00:00"/>
    <x v="2"/>
    <x v="2"/>
    <n v="7000"/>
    <n v="7000"/>
    <x v="2"/>
  </r>
  <r>
    <s v="L01/070/9/001256/2021"/>
    <d v="2021-09-19T00:00:00"/>
    <d v="2021-09-20T00:00:00"/>
    <x v="2"/>
    <x v="2"/>
    <n v="1425000"/>
    <n v="1425000"/>
    <x v="2"/>
  </r>
  <r>
    <s v="L01/080/9/000271/2021"/>
    <d v="2021-07-26T00:00:00"/>
    <d v="2021-09-20T00:00:00"/>
    <x v="0"/>
    <x v="0"/>
    <n v="500000"/>
    <n v="500000"/>
    <x v="2"/>
  </r>
  <r>
    <s v="L02/070/9/001257/2021"/>
    <d v="2021-09-14T00:00:00"/>
    <d v="2021-09-24T00:00:00"/>
    <x v="2"/>
    <x v="2"/>
    <n v="394338"/>
    <n v="394338"/>
    <x v="2"/>
  </r>
  <r>
    <s v="L01/070/9/001258/2021"/>
    <d v="2021-09-11T00:00:00"/>
    <d v="2021-09-23T00:00:00"/>
    <x v="2"/>
    <x v="2"/>
    <n v="45000"/>
    <n v="45000"/>
    <x v="2"/>
  </r>
  <r>
    <s v="L01/070/9/001259/2021"/>
    <d v="2021-09-19T00:00:00"/>
    <d v="2021-09-23T00:00:00"/>
    <x v="2"/>
    <x v="2"/>
    <n v="600000"/>
    <n v="600000"/>
    <x v="2"/>
  </r>
  <r>
    <s v="L01/070/9/001260/2021"/>
    <d v="2021-09-05T00:00:00"/>
    <d v="2021-09-23T00:00:00"/>
    <x v="2"/>
    <x v="2"/>
    <n v="39400"/>
    <n v="39400"/>
    <x v="2"/>
  </r>
  <r>
    <s v="L01/080/9/000272/2021"/>
    <d v="2021-08-31T00:00:00"/>
    <d v="2021-09-23T00:00:00"/>
    <x v="0"/>
    <x v="0"/>
    <n v="1000000"/>
    <n v="1000000"/>
    <x v="2"/>
  </r>
  <r>
    <s v="L01/070/9/001262/2021"/>
    <d v="2021-09-05T00:00:00"/>
    <d v="2021-09-13T00:00:00"/>
    <x v="2"/>
    <x v="2"/>
    <n v="93000"/>
    <n v="93000"/>
    <x v="2"/>
  </r>
  <r>
    <s v="L01/070/9/001263/2021"/>
    <d v="2021-09-25T00:00:00"/>
    <d v="2021-09-27T00:00:00"/>
    <x v="2"/>
    <x v="2"/>
    <n v="9360"/>
    <n v="9360"/>
    <x v="2"/>
  </r>
  <r>
    <s v="L01/087/9/000274/2021"/>
    <d v="2021-08-26T00:00:00"/>
    <d v="2021-09-27T00:00:00"/>
    <x v="0"/>
    <x v="0"/>
    <n v="842656"/>
    <n v="842656"/>
    <x v="2"/>
  </r>
  <r>
    <s v="L01/087/9/000275/2021"/>
    <d v="2021-09-22T00:00:00"/>
    <d v="2021-09-28T00:00:00"/>
    <x v="0"/>
    <x v="0"/>
    <n v="100000"/>
    <n v="100000"/>
    <x v="2"/>
  </r>
  <r>
    <s v="L01/080/9/000276/2021"/>
    <d v="2021-09-25T00:00:00"/>
    <d v="2021-09-27T00:00:00"/>
    <x v="0"/>
    <x v="0"/>
    <n v="170780"/>
    <n v="170780"/>
    <x v="2"/>
  </r>
  <r>
    <s v="L01/070/9/001273/2021"/>
    <d v="2021-09-21T00:00:00"/>
    <d v="2021-09-28T00:00:00"/>
    <x v="2"/>
    <x v="2"/>
    <n v="9760"/>
    <n v="9760"/>
    <x v="2"/>
  </r>
  <r>
    <s v="L01/080/9/000278/2021"/>
    <d v="2021-09-21T00:00:00"/>
    <d v="2021-09-26T00:00:00"/>
    <x v="0"/>
    <x v="0"/>
    <n v="11500"/>
    <n v="11500"/>
    <x v="2"/>
  </r>
  <r>
    <s v="L02/070/9/001278/2021"/>
    <d v="2021-09-26T00:00:00"/>
    <d v="2021-09-27T00:00:00"/>
    <x v="2"/>
    <x v="2"/>
    <n v="231960"/>
    <n v="231960"/>
    <x v="2"/>
  </r>
  <r>
    <s v="L01/070/9/001279/2021"/>
    <d v="2021-09-04T00:00:00"/>
    <d v="2021-09-23T00:00:00"/>
    <x v="2"/>
    <x v="2"/>
    <n v="1022807.0175"/>
    <n v="1022807.0175"/>
    <x v="2"/>
  </r>
  <r>
    <s v="L01/070/9/001280/2021"/>
    <d v="2021-09-11T00:00:00"/>
    <d v="2021-09-17T00:00:00"/>
    <x v="2"/>
    <x v="2"/>
    <n v="6860"/>
    <n v="6860"/>
    <x v="2"/>
  </r>
  <r>
    <s v="L01/070/9/001282/2021"/>
    <d v="2021-09-27T00:00:00"/>
    <d v="2021-09-28T00:00:00"/>
    <x v="2"/>
    <x v="2"/>
    <n v="204000"/>
    <n v="204000"/>
    <x v="2"/>
  </r>
  <r>
    <s v="L01/070/9/001283/2021"/>
    <d v="2021-09-30T00:00:00"/>
    <d v="2021-10-01T00:00:00"/>
    <x v="2"/>
    <x v="2"/>
    <n v="90000"/>
    <n v="90000"/>
    <x v="2"/>
  </r>
  <r>
    <s v="L01/080/9/000280/2021"/>
    <d v="2021-08-25T00:00:00"/>
    <d v="2021-09-30T00:00:00"/>
    <x v="0"/>
    <x v="0"/>
    <n v="10688"/>
    <n v="10688"/>
    <x v="2"/>
  </r>
  <r>
    <s v="L01/070/9/001286/2021"/>
    <d v="2021-09-28T00:00:00"/>
    <d v="2021-10-01T00:00:00"/>
    <x v="2"/>
    <x v="2"/>
    <n v="119600"/>
    <n v="119600"/>
    <x v="2"/>
  </r>
  <r>
    <s v="L01/070/9/001287/2021"/>
    <d v="2021-03-14T00:00:00"/>
    <d v="2021-03-22T00:00:00"/>
    <x v="2"/>
    <x v="2"/>
    <n v="8700"/>
    <n v="8700"/>
    <x v="2"/>
  </r>
  <r>
    <s v="L02/070/9/001289/2021"/>
    <d v="2021-10-03T00:00:00"/>
    <d v="2021-10-05T00:00:00"/>
    <x v="2"/>
    <x v="2"/>
    <n v="197380"/>
    <n v="197380"/>
    <x v="2"/>
  </r>
  <r>
    <s v="L01/087/9/000282/2021"/>
    <d v="2021-09-13T00:00:00"/>
    <d v="2021-09-22T00:00:00"/>
    <x v="0"/>
    <x v="0"/>
    <n v="10000"/>
    <n v="10000"/>
    <x v="2"/>
  </r>
  <r>
    <s v="L01/080/9/000283/2021"/>
    <d v="2021-10-05T00:00:00"/>
    <d v="2021-10-05T00:00:00"/>
    <x v="0"/>
    <x v="0"/>
    <n v="4000"/>
    <n v="4000"/>
    <x v="2"/>
  </r>
  <r>
    <s v="L01/070/9/001290/2021"/>
    <d v="2021-09-08T00:00:00"/>
    <d v="2021-09-27T00:00:00"/>
    <x v="2"/>
    <x v="2"/>
    <n v="5000"/>
    <n v="5000"/>
    <x v="2"/>
  </r>
  <r>
    <s v="L01/070/9/001294/2021"/>
    <d v="2021-10-05T00:00:00"/>
    <d v="2021-10-06T00:00:00"/>
    <x v="2"/>
    <x v="2"/>
    <n v="306178.5882"/>
    <n v="306178.5882"/>
    <x v="2"/>
  </r>
  <r>
    <s v="L01/070/9/001295/2021"/>
    <d v="2021-09-27T00:00:00"/>
    <d v="2021-10-06T00:00:00"/>
    <x v="2"/>
    <x v="2"/>
    <n v="20000"/>
    <n v="20000"/>
    <x v="2"/>
  </r>
  <r>
    <s v="L01/070/9/001296/2021"/>
    <d v="2021-10-02T00:00:00"/>
    <d v="2021-10-05T00:00:00"/>
    <x v="2"/>
    <x v="2"/>
    <n v="6860"/>
    <n v="6860"/>
    <x v="2"/>
  </r>
  <r>
    <s v="L01/064/9/000005/2021"/>
    <d v="2021-08-08T00:00:00"/>
    <d v="2021-10-05T00:00:00"/>
    <x v="7"/>
    <x v="6"/>
    <n v="38280"/>
    <n v="38280"/>
    <x v="2"/>
  </r>
  <r>
    <s v="L01/070/9/001301/2021"/>
    <d v="2021-09-03T00:00:00"/>
    <d v="2021-10-05T00:00:00"/>
    <x v="2"/>
    <x v="2"/>
    <n v="81800"/>
    <n v="81800"/>
    <x v="2"/>
  </r>
  <r>
    <s v="L01/070/9/001304/2021"/>
    <d v="2021-10-04T00:00:00"/>
    <d v="2021-10-05T00:00:00"/>
    <x v="2"/>
    <x v="2"/>
    <n v="115000"/>
    <n v="115000"/>
    <x v="2"/>
  </r>
  <r>
    <s v="L02/070/9/001308/2021"/>
    <d v="2021-09-11T00:00:00"/>
    <d v="2021-09-21T00:00:00"/>
    <x v="2"/>
    <x v="2"/>
    <n v="1000000"/>
    <n v="1000000"/>
    <x v="2"/>
  </r>
  <r>
    <s v="L15/070/9/001312/2021"/>
    <d v="2021-10-07T00:00:00"/>
    <d v="2021-10-08T00:00:00"/>
    <x v="2"/>
    <x v="2"/>
    <n v="75000"/>
    <n v="75000"/>
    <x v="2"/>
  </r>
  <r>
    <s v="L01/700/9/001313/2021"/>
    <d v="2021-10-03T00:00:00"/>
    <d v="2021-10-12T00:00:00"/>
    <x v="2"/>
    <x v="2"/>
    <n v="17000"/>
    <n v="17000"/>
    <x v="2"/>
  </r>
  <r>
    <s v="L01/070/9/001314/2021"/>
    <d v="2021-09-19T00:00:00"/>
    <d v="2021-10-12T00:00:00"/>
    <x v="2"/>
    <x v="2"/>
    <n v="650000"/>
    <n v="650000"/>
    <x v="2"/>
  </r>
  <r>
    <s v="L01/070/9/001315/2021"/>
    <d v="2021-09-30T00:00:00"/>
    <d v="2021-10-12T00:00:00"/>
    <x v="2"/>
    <x v="2"/>
    <n v="150000"/>
    <n v="150000"/>
    <x v="2"/>
  </r>
  <r>
    <s v="L01/083/9/000278/2021"/>
    <d v="2021-10-03T00:00:00"/>
    <d v="2021-10-07T00:00:00"/>
    <x v="0"/>
    <x v="0"/>
    <n v="392504"/>
    <n v="392504"/>
    <x v="2"/>
  </r>
  <r>
    <s v="L01/070/9/001317/2021"/>
    <d v="2021-10-05T00:00:00"/>
    <d v="2021-10-12T00:00:00"/>
    <x v="2"/>
    <x v="2"/>
    <n v="34500"/>
    <n v="34500"/>
    <x v="2"/>
  </r>
  <r>
    <s v="L01/070/9/000461/2019"/>
    <d v="2019-12-15T00:00:00"/>
    <d v="2021-10-13T00:00:00"/>
    <x v="2"/>
    <x v="2"/>
    <n v="800000"/>
    <n v="800000"/>
    <x v="4"/>
  </r>
  <r>
    <s v="L01/070/9/001319/2021"/>
    <d v="2021-09-19T00:00:00"/>
    <d v="2021-09-27T00:00:00"/>
    <x v="2"/>
    <x v="2"/>
    <n v="95000"/>
    <n v="95000"/>
    <x v="2"/>
  </r>
  <r>
    <s v="L05/070/9/001320/2021"/>
    <d v="2021-05-30T00:00:00"/>
    <d v="2021-10-12T00:00:00"/>
    <x v="2"/>
    <x v="2"/>
    <n v="1140700"/>
    <n v="1140700"/>
    <x v="2"/>
  </r>
  <r>
    <s v="L01/088/9/000279/2021"/>
    <d v="2021-10-10T00:00:00"/>
    <d v="2021-10-11T00:00:00"/>
    <x v="5"/>
    <x v="0"/>
    <n v="495600"/>
    <n v="495600"/>
    <x v="2"/>
  </r>
  <r>
    <s v="L15/070/9/001321/2021"/>
    <d v="2021-10-04T00:00:00"/>
    <d v="2021-10-13T00:00:00"/>
    <x v="2"/>
    <x v="2"/>
    <n v="8500"/>
    <n v="8500"/>
    <x v="2"/>
  </r>
  <r>
    <s v="L01/070/9/001323/2021"/>
    <d v="2021-10-12T00:00:00"/>
    <d v="2021-10-13T00:00:00"/>
    <x v="2"/>
    <x v="2"/>
    <n v="8960"/>
    <n v="8960"/>
    <x v="2"/>
  </r>
  <r>
    <s v="L01/070/9/001325/2021"/>
    <d v="2021-10-10T00:00:00"/>
    <d v="2021-10-13T00:00:00"/>
    <x v="2"/>
    <x v="2"/>
    <n v="389473.68420000002"/>
    <n v="389473.68420000002"/>
    <x v="2"/>
  </r>
  <r>
    <s v="L01/070/9/001326/2021"/>
    <d v="2021-09-23T00:00:00"/>
    <d v="2021-10-14T00:00:00"/>
    <x v="2"/>
    <x v="2"/>
    <n v="945000"/>
    <n v="945000"/>
    <x v="2"/>
  </r>
  <r>
    <s v="L01/070/9/001328/2021"/>
    <d v="2021-10-05T00:00:00"/>
    <d v="2021-10-14T00:00:00"/>
    <x v="2"/>
    <x v="2"/>
    <n v="122736"/>
    <n v="122736"/>
    <x v="2"/>
  </r>
  <r>
    <s v="L01/070/9/001329/2021"/>
    <d v="2021-10-11T00:00:00"/>
    <d v="2021-10-14T00:00:00"/>
    <x v="2"/>
    <x v="2"/>
    <n v="195000"/>
    <n v="195000"/>
    <x v="2"/>
  </r>
  <r>
    <s v="L01/070/9/001336/2021"/>
    <d v="2021-09-30T00:00:00"/>
    <d v="2021-10-15T00:00:00"/>
    <x v="2"/>
    <x v="2"/>
    <n v="3000"/>
    <n v="3000"/>
    <x v="2"/>
  </r>
  <r>
    <s v="L01/070/9/001337/2021"/>
    <d v="2021-10-08T00:00:00"/>
    <d v="2021-10-18T00:00:00"/>
    <x v="2"/>
    <x v="2"/>
    <n v="43556"/>
    <n v="43556"/>
    <x v="2"/>
  </r>
  <r>
    <s v="L01/070/9/001338/2021"/>
    <d v="2021-09-02T00:00:00"/>
    <d v="2021-10-08T00:00:00"/>
    <x v="2"/>
    <x v="2"/>
    <n v="476950"/>
    <n v="476950"/>
    <x v="2"/>
  </r>
  <r>
    <s v="L01/070/9/001339/2021"/>
    <d v="2021-10-03T00:00:00"/>
    <d v="2021-10-19T00:00:00"/>
    <x v="2"/>
    <x v="2"/>
    <n v="504060"/>
    <n v="504060"/>
    <x v="2"/>
  </r>
  <r>
    <s v="L01/070/9/001341/2021"/>
    <d v="2021-10-16T00:00:00"/>
    <d v="2021-10-19T00:00:00"/>
    <x v="2"/>
    <x v="2"/>
    <n v="71660"/>
    <n v="71660"/>
    <x v="2"/>
  </r>
  <r>
    <s v="L01/110/9/000076/2020"/>
    <d v="2020-05-17T00:00:00"/>
    <d v="2021-10-21T00:00:00"/>
    <x v="1"/>
    <x v="1"/>
    <n v="285920"/>
    <n v="285920"/>
    <x v="0"/>
  </r>
  <r>
    <s v="L01/070/9/001344/2021"/>
    <d v="2021-10-11T00:00:00"/>
    <d v="2021-10-15T00:00:00"/>
    <x v="2"/>
    <x v="2"/>
    <n v="10760"/>
    <n v="10760"/>
    <x v="2"/>
  </r>
  <r>
    <s v="L01/070/9/001348/2021"/>
    <d v="2021-10-14T00:00:00"/>
    <d v="2021-10-25T00:00:00"/>
    <x v="2"/>
    <x v="2"/>
    <n v="2124000"/>
    <n v="2124000"/>
    <x v="2"/>
  </r>
  <r>
    <s v="L01/070/9/001349/2021"/>
    <d v="2021-09-25T00:00:00"/>
    <d v="2021-10-25T00:00:00"/>
    <x v="2"/>
    <x v="2"/>
    <n v="130000"/>
    <n v="130000"/>
    <x v="2"/>
  </r>
  <r>
    <s v="L01/070/9/001352/2021"/>
    <d v="2021-10-11T00:00:00"/>
    <d v="2021-10-25T00:00:00"/>
    <x v="2"/>
    <x v="2"/>
    <n v="30000"/>
    <n v="30000"/>
    <x v="2"/>
  </r>
  <r>
    <s v="L05/080/9/000291/2021"/>
    <d v="2021-06-08T00:00:00"/>
    <d v="2021-10-22T00:00:00"/>
    <x v="0"/>
    <x v="0"/>
    <n v="414835.91330000001"/>
    <n v="414835.91330000001"/>
    <x v="2"/>
  </r>
  <r>
    <s v="L01/088/9/000281/2021"/>
    <d v="2021-10-19T00:00:00"/>
    <d v="2021-10-22T00:00:00"/>
    <x v="5"/>
    <x v="0"/>
    <n v="8176"/>
    <n v="8176"/>
    <x v="2"/>
  </r>
  <r>
    <s v="L01/080/9/000292/2021"/>
    <d v="2021-08-19T00:00:00"/>
    <d v="2021-10-25T00:00:00"/>
    <x v="0"/>
    <x v="0"/>
    <n v="360240"/>
    <n v="360240"/>
    <x v="2"/>
  </r>
  <r>
    <s v="L01/080/9/000294/2021"/>
    <d v="2021-01-25T00:00:00"/>
    <d v="2021-10-22T00:00:00"/>
    <x v="0"/>
    <x v="0"/>
    <n v="1100000"/>
    <n v="1100000"/>
    <x v="2"/>
  </r>
  <r>
    <s v="L01/070/9/001361/2021"/>
    <d v="2021-10-20T00:00:00"/>
    <d v="2021-10-22T00:00:00"/>
    <x v="2"/>
    <x v="2"/>
    <n v="22000"/>
    <n v="22000"/>
    <x v="2"/>
  </r>
  <r>
    <s v="L01/070/9/001368/2021"/>
    <d v="2021-10-24T00:00:00"/>
    <d v="2021-10-26T00:00:00"/>
    <x v="2"/>
    <x v="2"/>
    <n v="9000"/>
    <n v="9000"/>
    <x v="2"/>
  </r>
  <r>
    <s v="L01/080/9/000295/2021"/>
    <d v="2021-10-13T00:00:00"/>
    <d v="2021-10-25T00:00:00"/>
    <x v="0"/>
    <x v="0"/>
    <n v="250000"/>
    <n v="250000"/>
    <x v="2"/>
  </r>
  <r>
    <s v="L01/080/9/000296/2021"/>
    <d v="2021-10-09T00:00:00"/>
    <d v="2021-10-27T00:00:00"/>
    <x v="0"/>
    <x v="0"/>
    <n v="1500000"/>
    <n v="1500000"/>
    <x v="2"/>
  </r>
  <r>
    <s v="L01/070/9/001369/2021"/>
    <d v="2021-10-09T00:00:00"/>
    <d v="2021-10-27T00:00:00"/>
    <x v="2"/>
    <x v="2"/>
    <n v="238500"/>
    <n v="238500"/>
    <x v="2"/>
  </r>
  <r>
    <s v="L01/087/9/000298/2021"/>
    <d v="2021-10-25T00:00:00"/>
    <d v="2021-10-27T00:00:00"/>
    <x v="0"/>
    <x v="0"/>
    <n v="590000"/>
    <n v="590000"/>
    <x v="2"/>
  </r>
  <r>
    <s v="L01/070/9/001376/2021"/>
    <d v="2021-10-23T00:00:00"/>
    <d v="2021-10-27T00:00:00"/>
    <x v="2"/>
    <x v="2"/>
    <n v="7380"/>
    <n v="7380"/>
    <x v="2"/>
  </r>
  <r>
    <s v="L01/080/9/000300/2021"/>
    <d v="2021-10-29T00:00:00"/>
    <d v="2021-11-01T00:00:00"/>
    <x v="0"/>
    <x v="0"/>
    <n v="642000"/>
    <n v="642000"/>
    <x v="2"/>
  </r>
  <r>
    <s v="L01/070/9/001377/2021"/>
    <d v="2021-10-17T00:00:00"/>
    <d v="2021-11-01T00:00:00"/>
    <x v="2"/>
    <x v="2"/>
    <n v="5000"/>
    <n v="5000"/>
    <x v="2"/>
  </r>
  <r>
    <s v="L01/070/9/001378/2021"/>
    <d v="2021-10-30T00:00:00"/>
    <d v="2021-11-01T00:00:00"/>
    <x v="2"/>
    <x v="2"/>
    <n v="150000"/>
    <n v="150000"/>
    <x v="2"/>
  </r>
  <r>
    <s v="L01/087/9/000301/2021"/>
    <d v="2021-10-16T00:00:00"/>
    <d v="2021-11-01T00:00:00"/>
    <x v="0"/>
    <x v="0"/>
    <n v="266911.7647"/>
    <n v="266911.7647"/>
    <x v="2"/>
  </r>
  <r>
    <s v="L01/070/9/001379/2021"/>
    <d v="2021-10-13T00:00:00"/>
    <d v="2021-11-01T00:00:00"/>
    <x v="2"/>
    <x v="2"/>
    <n v="14500"/>
    <n v="14500"/>
    <x v="2"/>
  </r>
  <r>
    <s v="L01/080/9/000303/2021"/>
    <d v="2021-10-09T00:00:00"/>
    <d v="2021-11-02T00:00:00"/>
    <x v="0"/>
    <x v="0"/>
    <n v="147941.1765"/>
    <n v="147941.1765"/>
    <x v="2"/>
  </r>
  <r>
    <s v="L01/070/9/001383/2021"/>
    <d v="2021-10-27T00:00:00"/>
    <d v="2021-10-29T00:00:00"/>
    <x v="2"/>
    <x v="2"/>
    <n v="28000"/>
    <n v="28000"/>
    <x v="2"/>
  </r>
  <r>
    <s v="L01/070/9/001385/2021"/>
    <d v="2021-10-28T00:00:00"/>
    <d v="2021-11-02T00:00:00"/>
    <x v="2"/>
    <x v="2"/>
    <n v="20000"/>
    <n v="20000"/>
    <x v="2"/>
  </r>
  <r>
    <s v="L01/070/9/001386/2021"/>
    <d v="2021-10-13T00:00:00"/>
    <d v="2021-10-22T00:00:00"/>
    <x v="2"/>
    <x v="2"/>
    <n v="12620"/>
    <n v="12620"/>
    <x v="2"/>
  </r>
  <r>
    <s v="L01/070/9/001389/2021"/>
    <d v="2021-10-21T00:00:00"/>
    <d v="2021-10-22T00:00:00"/>
    <x v="2"/>
    <x v="2"/>
    <n v="100000"/>
    <n v="100000"/>
    <x v="2"/>
  </r>
  <r>
    <s v="L15/080/9/000306/2021"/>
    <d v="2021-08-05T00:00:00"/>
    <d v="2021-11-02T00:00:00"/>
    <x v="0"/>
    <x v="0"/>
    <n v="255294.1176"/>
    <n v="255294.1176"/>
    <x v="2"/>
  </r>
  <r>
    <s v="L01/084/9/000285/2021"/>
    <d v="2021-10-04T00:00:00"/>
    <d v="2021-10-05T00:00:00"/>
    <x v="0"/>
    <x v="0"/>
    <n v="7000"/>
    <n v="7000"/>
    <x v="2"/>
  </r>
  <r>
    <s v="L01/070/9/001393/2021"/>
    <d v="2021-09-08T00:00:00"/>
    <d v="2021-09-20T00:00:00"/>
    <x v="2"/>
    <x v="2"/>
    <n v="95000"/>
    <n v="95000"/>
    <x v="2"/>
  </r>
  <r>
    <s v="L01/088/9/000286/2021"/>
    <d v="2021-11-01T00:00:00"/>
    <d v="2021-11-02T00:00:00"/>
    <x v="5"/>
    <x v="0"/>
    <n v="645000"/>
    <n v="645000"/>
    <x v="2"/>
  </r>
  <r>
    <s v="L01/070/9/001394/2021"/>
    <d v="2021-11-01T00:00:00"/>
    <d v="2021-11-02T00:00:00"/>
    <x v="2"/>
    <x v="2"/>
    <n v="95000"/>
    <n v="95000"/>
    <x v="2"/>
  </r>
  <r>
    <s v="L15/088/9/000287/2021"/>
    <d v="2021-10-15T00:00:00"/>
    <d v="2021-10-18T00:00:00"/>
    <x v="5"/>
    <x v="0"/>
    <n v="4000"/>
    <n v="4000"/>
    <x v="2"/>
  </r>
  <r>
    <s v="L01/070/9/001395/2021"/>
    <d v="2021-10-19T00:00:00"/>
    <d v="2021-11-04T00:00:00"/>
    <x v="2"/>
    <x v="2"/>
    <n v="1000"/>
    <n v="1000"/>
    <x v="2"/>
  </r>
  <r>
    <s v="L01/080/9/000307/2021"/>
    <d v="2021-10-05T00:00:00"/>
    <d v="2021-11-01T00:00:00"/>
    <x v="0"/>
    <x v="0"/>
    <n v="222100"/>
    <n v="222100"/>
    <x v="2"/>
  </r>
  <r>
    <s v="L01/088/9/000288/2021"/>
    <d v="2021-10-27T00:00:00"/>
    <d v="2021-11-01T00:00:00"/>
    <x v="5"/>
    <x v="0"/>
    <n v="40500"/>
    <n v="40500"/>
    <x v="2"/>
  </r>
  <r>
    <s v="L01/070/9/001399/2021"/>
    <d v="2021-10-29T00:00:00"/>
    <d v="2021-11-01T00:00:00"/>
    <x v="2"/>
    <x v="2"/>
    <n v="95000"/>
    <n v="95000"/>
    <x v="2"/>
  </r>
  <r>
    <s v="L01/070/9/001400/2021"/>
    <d v="2021-10-23T00:00:00"/>
    <d v="2021-11-01T00:00:00"/>
    <x v="2"/>
    <x v="2"/>
    <n v="13046"/>
    <n v="13046"/>
    <x v="2"/>
  </r>
  <r>
    <s v="L01/070/9/001401/2021"/>
    <d v="2021-10-30T00:00:00"/>
    <d v="2021-11-04T00:00:00"/>
    <x v="2"/>
    <x v="2"/>
    <n v="106831"/>
    <n v="106831"/>
    <x v="2"/>
  </r>
  <r>
    <s v="L01/080/9/000308/2021"/>
    <d v="2021-11-05T00:00:00"/>
    <d v="2021-11-08T00:00:00"/>
    <x v="0"/>
    <x v="0"/>
    <n v="10000"/>
    <n v="10000"/>
    <x v="2"/>
  </r>
  <r>
    <s v="L05/070/9/001402/2021"/>
    <d v="2021-06-26T00:00:00"/>
    <d v="2021-10-21T00:00:00"/>
    <x v="2"/>
    <x v="2"/>
    <n v="6900"/>
    <n v="6900"/>
    <x v="2"/>
  </r>
  <r>
    <s v="L01/070/9/001403/2021"/>
    <d v="2021-10-13T00:00:00"/>
    <d v="2021-10-18T00:00:00"/>
    <x v="2"/>
    <x v="2"/>
    <n v="3000"/>
    <n v="3000"/>
    <x v="2"/>
  </r>
  <r>
    <s v="L02/070/9/001404/2021"/>
    <d v="2021-10-31T00:00:00"/>
    <d v="2021-11-01T00:00:00"/>
    <x v="2"/>
    <x v="2"/>
    <n v="100000"/>
    <n v="100000"/>
    <x v="2"/>
  </r>
  <r>
    <s v="L01/800/9/000309/2021"/>
    <d v="2021-10-04T00:00:00"/>
    <d v="2021-10-05T00:00:00"/>
    <x v="2"/>
    <x v="2"/>
    <n v="9000"/>
    <n v="9000"/>
    <x v="2"/>
  </r>
  <r>
    <s v="L05/070/9/001406/2021"/>
    <d v="2021-10-06T00:00:00"/>
    <d v="2021-10-19T00:00:00"/>
    <x v="2"/>
    <x v="2"/>
    <n v="202823.52940999999"/>
    <n v="202823.52940999999"/>
    <x v="2"/>
  </r>
  <r>
    <s v="L02/070/9/001407/2021"/>
    <d v="2021-10-18T00:00:00"/>
    <d v="2021-11-09T00:00:00"/>
    <x v="2"/>
    <x v="2"/>
    <n v="100000"/>
    <n v="100000"/>
    <x v="2"/>
  </r>
  <r>
    <s v="L05/070/9/001409/2021"/>
    <d v="2021-09-15T00:00:00"/>
    <d v="2021-11-08T00:00:00"/>
    <x v="2"/>
    <x v="2"/>
    <n v="547704"/>
    <n v="547704"/>
    <x v="2"/>
  </r>
  <r>
    <s v="L01/070/9/001410/2021"/>
    <d v="2021-11-01T00:00:00"/>
    <d v="2021-11-10T00:00:00"/>
    <x v="2"/>
    <x v="2"/>
    <n v="10000"/>
    <n v="10000"/>
    <x v="2"/>
  </r>
  <r>
    <s v="L15/080/9/000311/2021"/>
    <d v="2021-10-31T00:00:00"/>
    <d v="2021-11-01T00:00:00"/>
    <x v="0"/>
    <x v="0"/>
    <n v="1581541"/>
    <n v="1581541"/>
    <x v="2"/>
  </r>
  <r>
    <s v="L01/070/9/001412/2021"/>
    <d v="2021-10-24T00:00:00"/>
    <d v="2021-11-04T00:00:00"/>
    <x v="2"/>
    <x v="2"/>
    <n v="50000"/>
    <n v="50000"/>
    <x v="2"/>
  </r>
  <r>
    <s v="L01/088/9/000290/2021"/>
    <d v="2021-09-20T00:00:00"/>
    <d v="2021-10-01T00:00:00"/>
    <x v="5"/>
    <x v="0"/>
    <n v="5000"/>
    <n v="5000"/>
    <x v="2"/>
  </r>
  <r>
    <s v="L01/087/9/000313/2021"/>
    <d v="2021-05-16T00:00:00"/>
    <d v="2021-09-28T00:00:00"/>
    <x v="0"/>
    <x v="0"/>
    <n v="249882.3529"/>
    <n v="249882.3529"/>
    <x v="2"/>
  </r>
  <r>
    <s v="L02/070/9/001416/2021"/>
    <d v="2021-10-07T00:00:00"/>
    <d v="2021-11-10T00:00:00"/>
    <x v="2"/>
    <x v="2"/>
    <n v="6380"/>
    <n v="6380"/>
    <x v="2"/>
  </r>
  <r>
    <s v="L01/070/9/001423/2021"/>
    <d v="2021-11-11T00:00:00"/>
    <d v="2021-11-12T00:00:00"/>
    <x v="2"/>
    <x v="2"/>
    <n v="14120"/>
    <n v="14120"/>
    <x v="2"/>
  </r>
  <r>
    <s v="L05/070/9/001426/2021"/>
    <d v="2021-10-23T00:00:00"/>
    <d v="2021-11-12T00:00:00"/>
    <x v="2"/>
    <x v="2"/>
    <n v="6860"/>
    <n v="6860"/>
    <x v="2"/>
  </r>
  <r>
    <s v="L01/110/9/000018/2021"/>
    <d v="2021-09-20T00:00:00"/>
    <d v="2021-10-22T00:00:00"/>
    <x v="1"/>
    <x v="1"/>
    <n v="23905"/>
    <n v="23905"/>
    <x v="2"/>
  </r>
  <r>
    <s v="L01/070/9/001429/2021"/>
    <d v="2021-11-04T00:00:00"/>
    <d v="2021-11-15T00:00:00"/>
    <x v="2"/>
    <x v="2"/>
    <n v="139316"/>
    <n v="139316"/>
    <x v="2"/>
  </r>
  <r>
    <s v="L01/062/9/000010/2021"/>
    <d v="2021-05-11T00:00:00"/>
    <d v="2021-11-15T00:00:00"/>
    <x v="3"/>
    <x v="3"/>
    <n v="0.40000000002328001"/>
    <n v="0.40000000002328001"/>
    <x v="2"/>
  </r>
  <r>
    <s v="L01/062/9/000012/2021"/>
    <d v="2021-03-21T00:00:00"/>
    <d v="2021-11-15T00:00:00"/>
    <x v="3"/>
    <x v="3"/>
    <n v="0.39999999999418001"/>
    <n v="0.39999999999418001"/>
    <x v="2"/>
  </r>
  <r>
    <s v="L01/062/9/000013/2021"/>
    <d v="2021-04-10T00:00:00"/>
    <d v="2021-11-15T00:00:00"/>
    <x v="3"/>
    <x v="3"/>
    <n v="0.20000000001164001"/>
    <n v="0.20000000001164001"/>
    <x v="2"/>
  </r>
  <r>
    <s v="L01/088/9/000294/2021"/>
    <d v="2021-11-08T00:00:00"/>
    <d v="2021-11-16T00:00:00"/>
    <x v="5"/>
    <x v="0"/>
    <n v="569800"/>
    <n v="569800"/>
    <x v="2"/>
  </r>
  <r>
    <s v="L15/080/9/000319/2021"/>
    <d v="2021-11-14T00:00:00"/>
    <d v="2021-11-17T00:00:00"/>
    <x v="0"/>
    <x v="0"/>
    <n v="27960"/>
    <n v="27960"/>
    <x v="2"/>
  </r>
  <r>
    <s v="L01/070/9/001432/2021"/>
    <d v="2021-11-15T00:00:00"/>
    <d v="2021-11-17T00:00:00"/>
    <x v="2"/>
    <x v="2"/>
    <n v="23500"/>
    <n v="23500"/>
    <x v="2"/>
  </r>
  <r>
    <s v="L01/087/9/000320/2021"/>
    <d v="2021-11-05T00:00:00"/>
    <d v="2021-11-17T00:00:00"/>
    <x v="0"/>
    <x v="0"/>
    <n v="22000"/>
    <n v="22000"/>
    <x v="2"/>
  </r>
  <r>
    <s v="L02/080/9/000321/2021"/>
    <d v="2021-11-12T00:00:00"/>
    <d v="2021-11-17T00:00:00"/>
    <x v="2"/>
    <x v="2"/>
    <n v="749160"/>
    <n v="749160"/>
    <x v="2"/>
  </r>
  <r>
    <s v="L01/111/9/000002/2021"/>
    <d v="2021-08-14T00:00:00"/>
    <d v="2021-12-17T00:00:00"/>
    <x v="1"/>
    <x v="1"/>
    <n v="331969"/>
    <n v="331969"/>
    <x v="2"/>
  </r>
  <r>
    <s v="L01/071/9/000012/2021"/>
    <d v="2021-11-04T00:00:00"/>
    <d v="2021-11-18T00:00:00"/>
    <x v="2"/>
    <x v="2"/>
    <n v="25555"/>
    <n v="25555"/>
    <x v="2"/>
  </r>
  <r>
    <s v="L01/088/9/000296/2021"/>
    <d v="2021-08-21T00:00:00"/>
    <d v="2021-11-18T00:00:00"/>
    <x v="5"/>
    <x v="0"/>
    <n v="43500"/>
    <n v="43500"/>
    <x v="2"/>
  </r>
  <r>
    <s v="L01/070/9/001438/2021"/>
    <d v="2021-11-13T00:00:00"/>
    <d v="2021-11-15T00:00:00"/>
    <x v="2"/>
    <x v="2"/>
    <n v="270976"/>
    <n v="270976"/>
    <x v="2"/>
  </r>
  <r>
    <s v="L01/088/9/000297/2021"/>
    <d v="2021-11-12T00:00:00"/>
    <d v="2021-11-19T00:00:00"/>
    <x v="5"/>
    <x v="0"/>
    <n v="170000"/>
    <n v="170000"/>
    <x v="2"/>
  </r>
  <r>
    <s v="L01/070/9/001440/2021"/>
    <d v="2021-11-12T00:00:00"/>
    <d v="2021-11-19T00:00:00"/>
    <x v="2"/>
    <x v="2"/>
    <n v="302942"/>
    <n v="302942"/>
    <x v="2"/>
  </r>
  <r>
    <s v="L01/880/9/000322/2021"/>
    <d v="2021-10-08T00:00:00"/>
    <d v="2021-11-10T00:00:00"/>
    <x v="0"/>
    <x v="0"/>
    <n v="5000"/>
    <n v="5000"/>
    <x v="2"/>
  </r>
  <r>
    <s v="L02/070/9/001444/2021"/>
    <d v="2021-11-20T00:00:00"/>
    <d v="2021-11-20T00:00:00"/>
    <x v="2"/>
    <x v="2"/>
    <n v="1811060"/>
    <n v="1811060"/>
    <x v="2"/>
  </r>
  <r>
    <s v="L01/080/9/000323/2021"/>
    <d v="2021-11-19T00:00:00"/>
    <d v="2021-11-22T00:00:00"/>
    <x v="0"/>
    <x v="0"/>
    <n v="332000"/>
    <n v="332000"/>
    <x v="2"/>
  </r>
  <r>
    <s v="L02/070/9/001446/2021"/>
    <d v="2021-11-09T00:00:00"/>
    <d v="2021-11-12T00:00:00"/>
    <x v="2"/>
    <x v="2"/>
    <n v="470000"/>
    <n v="470000"/>
    <x v="2"/>
  </r>
  <r>
    <s v="L01/070/9/001448/2021"/>
    <d v="2021-08-22T00:00:00"/>
    <d v="2021-08-31T00:00:00"/>
    <x v="2"/>
    <x v="2"/>
    <n v="530000"/>
    <n v="530000"/>
    <x v="2"/>
  </r>
  <r>
    <s v="L02/070/9/001452/2021"/>
    <d v="2021-11-09T00:00:00"/>
    <d v="2021-11-10T00:00:00"/>
    <x v="2"/>
    <x v="2"/>
    <n v="580760"/>
    <n v="580760"/>
    <x v="2"/>
  </r>
  <r>
    <s v="L01/080/9/000326/2021"/>
    <d v="2021-11-14T00:00:00"/>
    <d v="2021-11-23T00:00:00"/>
    <x v="0"/>
    <x v="0"/>
    <n v="130000"/>
    <n v="130000"/>
    <x v="2"/>
  </r>
  <r>
    <s v="L01/080/9/000327/2021"/>
    <d v="2021-03-07T00:00:00"/>
    <d v="2021-11-17T00:00:00"/>
    <x v="0"/>
    <x v="0"/>
    <n v="179024.61300000001"/>
    <n v="179024.61300000001"/>
    <x v="2"/>
  </r>
  <r>
    <s v="L05/070/9/001460/2021"/>
    <d v="2021-09-24T00:00:00"/>
    <d v="2021-11-24T00:00:00"/>
    <x v="2"/>
    <x v="2"/>
    <n v="630879.4118"/>
    <n v="630879.4118"/>
    <x v="2"/>
  </r>
  <r>
    <s v="L01/070/9/001461/2021"/>
    <d v="2021-08-28T00:00:00"/>
    <d v="2021-11-23T00:00:00"/>
    <x v="2"/>
    <x v="2"/>
    <n v="7500"/>
    <n v="7500"/>
    <x v="2"/>
  </r>
  <r>
    <s v="L05/070/9/001462/2021"/>
    <d v="2021-07-31T00:00:00"/>
    <d v="2021-10-06T00:00:00"/>
    <x v="2"/>
    <x v="2"/>
    <n v="60000"/>
    <n v="60000"/>
    <x v="2"/>
  </r>
  <r>
    <s v="L01/070/9/001465/2021"/>
    <d v="2021-11-20T00:00:00"/>
    <d v="2021-11-25T00:00:00"/>
    <x v="2"/>
    <x v="2"/>
    <n v="11060"/>
    <n v="11060"/>
    <x v="2"/>
  </r>
  <r>
    <s v="L01/088/9/000303/2021"/>
    <d v="2021-11-20T00:00:00"/>
    <d v="2021-11-25T00:00:00"/>
    <x v="5"/>
    <x v="0"/>
    <n v="6500"/>
    <n v="6500"/>
    <x v="2"/>
  </r>
  <r>
    <s v="L01/080/9/000329/2021"/>
    <d v="2021-10-26T00:00:00"/>
    <d v="2021-11-25T00:00:00"/>
    <x v="0"/>
    <x v="0"/>
    <n v="5000"/>
    <n v="5000"/>
    <x v="2"/>
  </r>
  <r>
    <s v="L01/070/9/001468/2021"/>
    <d v="2021-11-25T00:00:00"/>
    <d v="2021-11-26T00:00:00"/>
    <x v="2"/>
    <x v="2"/>
    <n v="126500"/>
    <n v="126500"/>
    <x v="2"/>
  </r>
  <r>
    <s v="L01/070/9/001472/2021"/>
    <d v="2021-10-02T00:00:00"/>
    <d v="2021-10-19T00:00:00"/>
    <x v="2"/>
    <x v="2"/>
    <n v="1258638.2350000001"/>
    <n v="1258638.2350000001"/>
    <x v="2"/>
  </r>
  <r>
    <s v="L02/087/9/000330/2021"/>
    <d v="2021-08-31T00:00:00"/>
    <d v="2021-09-16T00:00:00"/>
    <x v="0"/>
    <x v="0"/>
    <n v="1412707"/>
    <n v="1412707"/>
    <x v="2"/>
  </r>
  <r>
    <s v="L01/070/9/001276/2020"/>
    <d v="2020-10-08T00:00:00"/>
    <d v="2021-06-25T00:00:00"/>
    <x v="2"/>
    <x v="2"/>
    <n v="20000"/>
    <n v="20000"/>
    <x v="0"/>
  </r>
  <r>
    <s v="L01/088/9/000304/2021"/>
    <d v="2021-11-28T00:00:00"/>
    <d v="2021-11-30T00:00:00"/>
    <x v="5"/>
    <x v="0"/>
    <n v="4060"/>
    <n v="4060"/>
    <x v="2"/>
  </r>
  <r>
    <s v="L01/070/9/001473/2021"/>
    <d v="2021-11-13T00:00:00"/>
    <d v="2021-11-30T00:00:00"/>
    <x v="2"/>
    <x v="2"/>
    <n v="550000"/>
    <n v="550000"/>
    <x v="2"/>
  </r>
  <r>
    <s v="L01/070/9/001475/2021"/>
    <d v="2021-09-30T00:00:00"/>
    <d v="2021-11-30T00:00:00"/>
    <x v="2"/>
    <x v="2"/>
    <n v="515292"/>
    <n v="515292"/>
    <x v="2"/>
  </r>
  <r>
    <s v="L05/088/9/000306/2021"/>
    <d v="2021-10-05T00:00:00"/>
    <d v="2021-12-01T00:00:00"/>
    <x v="5"/>
    <x v="0"/>
    <n v="1440000"/>
    <n v="1440000"/>
    <x v="2"/>
  </r>
  <r>
    <s v="L01/070/9/001480/2021"/>
    <d v="2021-11-26T00:00:00"/>
    <d v="2021-11-29T00:00:00"/>
    <x v="2"/>
    <x v="2"/>
    <n v="4000"/>
    <n v="4000"/>
    <x v="2"/>
  </r>
  <r>
    <s v="L05/088/9/000307/2021"/>
    <d v="2021-10-03T00:00:00"/>
    <d v="2021-12-03T00:00:00"/>
    <x v="5"/>
    <x v="0"/>
    <n v="500000"/>
    <n v="500000"/>
    <x v="2"/>
  </r>
  <r>
    <s v="L01/088/9/000308/2021"/>
    <d v="2021-11-04T00:00:00"/>
    <d v="2021-11-04T00:00:00"/>
    <x v="5"/>
    <x v="0"/>
    <n v="150620"/>
    <n v="150620"/>
    <x v="2"/>
  </r>
  <r>
    <s v="L01/070/9/001491/2021"/>
    <d v="2021-11-30T00:00:00"/>
    <d v="2021-12-04T00:00:00"/>
    <x v="2"/>
    <x v="2"/>
    <n v="22000"/>
    <n v="22000"/>
    <x v="2"/>
  </r>
  <r>
    <s v="L01/070/9/001492/2021"/>
    <d v="2021-10-24T00:00:00"/>
    <d v="2021-11-16T00:00:00"/>
    <x v="2"/>
    <x v="2"/>
    <n v="95000"/>
    <n v="95000"/>
    <x v="2"/>
  </r>
  <r>
    <s v="L01/080/9/000336/2021"/>
    <d v="2021-12-01T00:00:00"/>
    <d v="2021-12-03T00:00:00"/>
    <x v="0"/>
    <x v="0"/>
    <n v="23000"/>
    <n v="23000"/>
    <x v="2"/>
  </r>
  <r>
    <s v="L01/070/9/001493/2021"/>
    <d v="2021-08-07T00:00:00"/>
    <d v="2021-09-24T00:00:00"/>
    <x v="2"/>
    <x v="2"/>
    <n v="19000"/>
    <n v="19000"/>
    <x v="2"/>
  </r>
  <r>
    <s v="L01/088/9/000309/2021"/>
    <d v="2021-12-05T00:00:00"/>
    <d v="2021-12-06T00:00:00"/>
    <x v="5"/>
    <x v="0"/>
    <n v="16000"/>
    <n v="16000"/>
    <x v="2"/>
  </r>
  <r>
    <s v="L01/070/9/001494/2021"/>
    <d v="2021-11-30T00:00:00"/>
    <d v="2021-12-06T00:00:00"/>
    <x v="2"/>
    <x v="2"/>
    <n v="62568"/>
    <n v="62568"/>
    <x v="2"/>
  </r>
  <r>
    <s v="L01/070/9/001496/2021"/>
    <d v="2021-11-23T00:00:00"/>
    <d v="2021-12-06T00:00:00"/>
    <x v="2"/>
    <x v="2"/>
    <n v="6776"/>
    <n v="6776"/>
    <x v="2"/>
  </r>
  <r>
    <s v="L01/087/9/000337/2021"/>
    <d v="2021-12-06T00:00:00"/>
    <d v="2021-12-07T00:00:00"/>
    <x v="0"/>
    <x v="0"/>
    <n v="26000"/>
    <n v="26000"/>
    <x v="2"/>
  </r>
  <r>
    <s v="L01/070/9/001501/2021"/>
    <d v="2021-12-05T00:00:00"/>
    <d v="2021-12-07T00:00:00"/>
    <x v="2"/>
    <x v="2"/>
    <n v="425000"/>
    <n v="425000"/>
    <x v="2"/>
  </r>
  <r>
    <s v="L01/071/9/000013/2021"/>
    <d v="2021-09-28T00:00:00"/>
    <d v="2021-11-14T00:00:00"/>
    <x v="2"/>
    <x v="2"/>
    <n v="3550"/>
    <n v="3550"/>
    <x v="2"/>
  </r>
  <r>
    <s v="L01/070/9/001505/2021"/>
    <d v="2021-11-23T00:00:00"/>
    <d v="2021-12-08T00:00:00"/>
    <x v="2"/>
    <x v="2"/>
    <n v="43040"/>
    <n v="43040"/>
    <x v="2"/>
  </r>
  <r>
    <s v="L05/087/9/000338/2021"/>
    <d v="2021-11-25T00:00:00"/>
    <d v="2021-12-08T00:00:00"/>
    <x v="0"/>
    <x v="0"/>
    <n v="20000"/>
    <n v="20000"/>
    <x v="2"/>
  </r>
  <r>
    <s v="L01/070/9/001506/2021"/>
    <d v="2021-11-13T00:00:00"/>
    <d v="2021-12-02T00:00:00"/>
    <x v="2"/>
    <x v="2"/>
    <n v="1000"/>
    <n v="1000"/>
    <x v="2"/>
  </r>
  <r>
    <s v="L15/070/9/001507/2021"/>
    <d v="2021-10-29T00:00:00"/>
    <d v="2021-12-03T00:00:00"/>
    <x v="2"/>
    <x v="2"/>
    <n v="76860"/>
    <n v="76860"/>
    <x v="2"/>
  </r>
  <r>
    <s v="L01/070/9/001509/2021"/>
    <d v="2021-02-25T00:00:00"/>
    <d v="2021-09-24T00:00:00"/>
    <x v="2"/>
    <x v="2"/>
    <n v="623529.4118"/>
    <n v="623529.4118"/>
    <x v="2"/>
  </r>
  <r>
    <s v="L01/070/9/001510/2021"/>
    <d v="2021-05-30T00:00:00"/>
    <d v="2021-10-22T00:00:00"/>
    <x v="2"/>
    <x v="2"/>
    <n v="800000"/>
    <n v="800000"/>
    <x v="2"/>
  </r>
  <r>
    <s v="L15/070/9/001511/2021"/>
    <d v="2021-07-04T00:00:00"/>
    <d v="2021-08-05T00:00:00"/>
    <x v="2"/>
    <x v="2"/>
    <n v="8000"/>
    <n v="8000"/>
    <x v="2"/>
  </r>
  <r>
    <s v="L05/070/9/001513/2021"/>
    <d v="2021-11-06T00:00:00"/>
    <d v="2021-12-08T00:00:00"/>
    <x v="2"/>
    <x v="2"/>
    <n v="1700000"/>
    <n v="1700000"/>
    <x v="2"/>
  </r>
  <r>
    <s v="L01/070/9/001514/2021"/>
    <d v="2021-12-05T00:00:00"/>
    <d v="2021-12-07T00:00:00"/>
    <x v="2"/>
    <x v="2"/>
    <n v="11060"/>
    <n v="11060"/>
    <x v="2"/>
  </r>
  <r>
    <s v="L01/070/9/001517/2021"/>
    <d v="2021-12-11T00:00:00"/>
    <d v="2021-12-13T00:00:00"/>
    <x v="2"/>
    <x v="2"/>
    <n v="175624"/>
    <n v="175624"/>
    <x v="2"/>
  </r>
  <r>
    <s v="L01/110/9/000050/2019"/>
    <d v="2019-07-29T00:00:00"/>
    <d v="2019-07-31T00:00:00"/>
    <x v="1"/>
    <x v="1"/>
    <n v="5000"/>
    <n v="5000"/>
    <x v="4"/>
  </r>
  <r>
    <s v="L05/070/9/001524/2021"/>
    <d v="2021-11-21T00:00:00"/>
    <d v="2021-12-15T00:00:00"/>
    <x v="2"/>
    <x v="2"/>
    <n v="9360"/>
    <n v="9360"/>
    <x v="2"/>
  </r>
  <r>
    <s v="L01/070/9/001525/2021"/>
    <d v="2021-12-08T00:00:00"/>
    <d v="2021-12-22T00:00:00"/>
    <x v="2"/>
    <x v="2"/>
    <n v="1343794"/>
    <n v="1343794"/>
    <x v="2"/>
  </r>
  <r>
    <s v="L01/110/9/000022/2021"/>
    <d v="2021-08-31T00:00:00"/>
    <d v="2021-12-23T00:00:00"/>
    <x v="1"/>
    <x v="1"/>
    <n v="30636"/>
    <n v="30636"/>
    <x v="2"/>
  </r>
  <r>
    <s v="L01/070/9/001527/2021"/>
    <d v="2021-12-13T00:00:00"/>
    <d v="2021-12-23T00:00:00"/>
    <x v="2"/>
    <x v="2"/>
    <n v="95048"/>
    <n v="95048"/>
    <x v="2"/>
  </r>
  <r>
    <s v="L01/070/9/001534/2021"/>
    <d v="2021-12-23T00:00:00"/>
    <d v="2021-12-25T00:00:00"/>
    <x v="2"/>
    <x v="2"/>
    <n v="107346"/>
    <n v="107346"/>
    <x v="2"/>
  </r>
  <r>
    <s v="L01/088/9/000312/2021"/>
    <d v="2021-12-26T00:00:00"/>
    <d v="2021-12-28T00:00:00"/>
    <x v="5"/>
    <x v="0"/>
    <n v="56694"/>
    <n v="56694"/>
    <x v="2"/>
  </r>
  <r>
    <s v="L01/070/9/001535/2021"/>
    <d v="2021-12-23T00:00:00"/>
    <d v="2021-12-28T00:00:00"/>
    <x v="2"/>
    <x v="2"/>
    <n v="7000"/>
    <n v="7000"/>
    <x v="2"/>
  </r>
  <r>
    <s v="L02/070/9/001536/2021"/>
    <d v="2021-12-21T00:00:00"/>
    <d v="2021-12-29T00:00:00"/>
    <x v="2"/>
    <x v="2"/>
    <n v="98136"/>
    <n v="98136"/>
    <x v="2"/>
  </r>
  <r>
    <s v="L01/080/9/000344/2021"/>
    <d v="2021-12-06T00:00:00"/>
    <d v="2021-12-29T00:00:00"/>
    <x v="0"/>
    <x v="0"/>
    <n v="251709"/>
    <n v="251709"/>
    <x v="2"/>
  </r>
  <r>
    <s v="L01/087/9/000346/2021"/>
    <d v="2021-12-14T00:00:00"/>
    <d v="2021-12-30T00:00:00"/>
    <x v="0"/>
    <x v="0"/>
    <n v="163808"/>
    <n v="163808"/>
    <x v="2"/>
  </r>
  <r>
    <s v="L01/087/9/000347/2021"/>
    <d v="2021-12-03T00:00:00"/>
    <d v="2021-12-30T00:00:00"/>
    <x v="0"/>
    <x v="0"/>
    <n v="15000"/>
    <n v="15000"/>
    <x v="2"/>
  </r>
  <r>
    <s v="L01/070/9/001544/2021"/>
    <d v="2021-12-29T00:00:00"/>
    <d v="2021-12-30T00:00:00"/>
    <x v="2"/>
    <x v="2"/>
    <n v="236648"/>
    <n v="236648"/>
    <x v="2"/>
  </r>
  <r>
    <s v="L01/070/9/001546/2021"/>
    <d v="2021-11-19T00:00:00"/>
    <d v="2022-01-03T00:00:00"/>
    <x v="2"/>
    <x v="2"/>
    <n v="6860"/>
    <n v="6860"/>
    <x v="2"/>
  </r>
  <r>
    <s v="L01/088/9/000313/2021"/>
    <d v="2021-11-26T00:00:00"/>
    <d v="2022-01-03T00:00:00"/>
    <x v="5"/>
    <x v="0"/>
    <n v="100000"/>
    <n v="100000"/>
    <x v="2"/>
  </r>
  <r>
    <s v="L01/088/9/000314/2021"/>
    <d v="2021-11-11T00:00:00"/>
    <d v="2022-01-03T00:00:00"/>
    <x v="5"/>
    <x v="0"/>
    <n v="6626"/>
    <n v="6626"/>
    <x v="2"/>
  </r>
  <r>
    <s v="L05/070/9/001548/2021"/>
    <d v="2021-12-01T00:00:00"/>
    <d v="2021-12-20T00:00:00"/>
    <x v="2"/>
    <x v="2"/>
    <n v="848860"/>
    <n v="848860"/>
    <x v="2"/>
  </r>
  <r>
    <s v="L01/070/9/000002/2022"/>
    <d v="2022-01-03T00:00:00"/>
    <d v="2022-01-04T00:00:00"/>
    <x v="2"/>
    <x v="2"/>
    <n v="100000"/>
    <n v="100000"/>
    <x v="1"/>
  </r>
  <r>
    <s v="L02/070/9/001551/2021"/>
    <d v="2021-12-10T00:00:00"/>
    <d v="2022-01-04T00:00:00"/>
    <x v="2"/>
    <x v="2"/>
    <n v="11360"/>
    <n v="11360"/>
    <x v="2"/>
  </r>
  <r>
    <s v="L01/070/9/001552/2021"/>
    <d v="2021-12-21T00:00:00"/>
    <d v="2021-12-23T00:00:00"/>
    <x v="2"/>
    <x v="2"/>
    <n v="184026"/>
    <n v="184026"/>
    <x v="2"/>
  </r>
  <r>
    <s v="L01/070/9/001558/2021"/>
    <d v="2021-11-23T00:00:00"/>
    <d v="2022-01-05T00:00:00"/>
    <x v="2"/>
    <x v="2"/>
    <n v="6960"/>
    <n v="6960"/>
    <x v="2"/>
  </r>
  <r>
    <s v="L01/070/9/001560/2021"/>
    <d v="2021-12-28T00:00:00"/>
    <d v="2022-01-05T00:00:00"/>
    <x v="2"/>
    <x v="2"/>
    <n v="36000"/>
    <n v="36000"/>
    <x v="2"/>
  </r>
  <r>
    <s v="L01/070/9/001562/2021"/>
    <d v="2021-11-17T00:00:00"/>
    <d v="2021-12-06T00:00:00"/>
    <x v="2"/>
    <x v="2"/>
    <n v="17000"/>
    <n v="17000"/>
    <x v="2"/>
  </r>
  <r>
    <s v="L01/070/9/001563/2021"/>
    <d v="2021-11-30T00:00:00"/>
    <d v="2022-01-06T00:00:00"/>
    <x v="2"/>
    <x v="2"/>
    <n v="100000"/>
    <n v="100000"/>
    <x v="2"/>
  </r>
  <r>
    <s v="L01/070/9/000003/2022"/>
    <d v="2022-01-05T00:00:00"/>
    <d v="2022-01-07T00:00:00"/>
    <x v="2"/>
    <x v="2"/>
    <n v="303000"/>
    <n v="303000"/>
    <x v="1"/>
  </r>
  <r>
    <s v="L01/070/9/001564/2021"/>
    <d v="2021-12-27T00:00:00"/>
    <d v="2022-01-07T00:00:00"/>
    <x v="2"/>
    <x v="2"/>
    <n v="14500"/>
    <n v="14500"/>
    <x v="2"/>
  </r>
  <r>
    <s v="L01/088/9/000001/2022"/>
    <d v="2022-01-06T00:00:00"/>
    <d v="2022-01-07T00:00:00"/>
    <x v="5"/>
    <x v="0"/>
    <n v="5000"/>
    <n v="5000"/>
    <x v="1"/>
  </r>
  <r>
    <s v="L01/070/9/000004/2022"/>
    <d v="2022-01-01T00:00:00"/>
    <d v="2022-01-06T00:00:00"/>
    <x v="2"/>
    <x v="2"/>
    <n v="217000"/>
    <n v="217000"/>
    <x v="1"/>
  </r>
  <r>
    <s v="L01/070/9/000005/2022"/>
    <d v="2022-01-03T00:00:00"/>
    <d v="2022-01-07T00:00:00"/>
    <x v="2"/>
    <x v="2"/>
    <n v="95162.941200000001"/>
    <n v="95162.941200000001"/>
    <x v="1"/>
  </r>
  <r>
    <s v="L01/070/9/000008/2022"/>
    <d v="2022-01-07T00:00:00"/>
    <d v="2022-01-11T00:00:00"/>
    <x v="2"/>
    <x v="2"/>
    <n v="184500"/>
    <n v="184500"/>
    <x v="1"/>
  </r>
  <r>
    <s v="L01/071/9/000001/2022"/>
    <d v="2022-01-11T00:00:00"/>
    <d v="2022-01-12T00:00:00"/>
    <x v="2"/>
    <x v="2"/>
    <n v="15000"/>
    <n v="15000"/>
    <x v="1"/>
  </r>
  <r>
    <s v="L02/080/9/000350/2021"/>
    <d v="2021-11-29T00:00:00"/>
    <d v="2022-01-12T00:00:00"/>
    <x v="0"/>
    <x v="0"/>
    <n v="225474"/>
    <n v="225474"/>
    <x v="2"/>
  </r>
  <r>
    <s v="L05/070/9/001572/2021"/>
    <d v="2021-11-05T00:00:00"/>
    <d v="2022-01-13T00:00:00"/>
    <x v="2"/>
    <x v="2"/>
    <n v="610410"/>
    <n v="610410"/>
    <x v="2"/>
  </r>
  <r>
    <s v="L01/070/9/001573/2021"/>
    <d v="2021-12-29T00:00:00"/>
    <d v="2022-01-17T00:00:00"/>
    <x v="2"/>
    <x v="2"/>
    <n v="177500"/>
    <n v="177500"/>
    <x v="2"/>
  </r>
  <r>
    <s v="L02/070/9/000013/2022"/>
    <d v="2022-01-10T00:00:00"/>
    <d v="2022-01-17T00:00:00"/>
    <x v="2"/>
    <x v="2"/>
    <n v="10680"/>
    <n v="10680"/>
    <x v="1"/>
  </r>
  <r>
    <s v="L01/070/9/000015/2022"/>
    <d v="2022-01-13T00:00:00"/>
    <d v="2022-01-17T00:00:00"/>
    <x v="2"/>
    <x v="2"/>
    <n v="7000"/>
    <n v="7000"/>
    <x v="1"/>
  </r>
  <r>
    <s v="L01/070/9/000016/2022"/>
    <d v="2022-01-15T00:00:00"/>
    <d v="2022-01-17T00:00:00"/>
    <x v="2"/>
    <x v="2"/>
    <n v="10000"/>
    <n v="10000"/>
    <x v="1"/>
  </r>
  <r>
    <s v="L01/070/9/000017/2022"/>
    <d v="2022-01-08T00:00:00"/>
    <d v="2022-01-17T00:00:00"/>
    <x v="2"/>
    <x v="2"/>
    <n v="14000"/>
    <n v="14000"/>
    <x v="1"/>
  </r>
  <r>
    <s v="L01/070/9/000018/2022"/>
    <d v="2022-01-16T00:00:00"/>
    <d v="2022-01-17T00:00:00"/>
    <x v="2"/>
    <x v="2"/>
    <n v="5000"/>
    <n v="5000"/>
    <x v="1"/>
  </r>
  <r>
    <s v="L01/070/9/001574/2021"/>
    <d v="2021-12-29T00:00:00"/>
    <d v="2022-01-17T00:00:00"/>
    <x v="2"/>
    <x v="2"/>
    <n v="15000"/>
    <n v="15000"/>
    <x v="2"/>
  </r>
  <r>
    <s v="L01/070/9/001575/2021"/>
    <d v="2021-10-22T00:00:00"/>
    <d v="2022-01-17T00:00:00"/>
    <x v="2"/>
    <x v="2"/>
    <n v="6860"/>
    <n v="6860"/>
    <x v="2"/>
  </r>
  <r>
    <s v="L05/070/9/000019/2022"/>
    <d v="2022-01-12T00:00:00"/>
    <d v="2022-01-17T00:00:00"/>
    <x v="2"/>
    <x v="2"/>
    <n v="17000"/>
    <n v="17000"/>
    <x v="1"/>
  </r>
  <r>
    <s v="L05/083/9/000316/2021"/>
    <d v="2021-12-10T00:00:00"/>
    <d v="2022-01-17T00:00:00"/>
    <x v="0"/>
    <x v="0"/>
    <n v="10000"/>
    <n v="10000"/>
    <x v="2"/>
  </r>
  <r>
    <s v="L01/070/9/001577/2021"/>
    <d v="2021-11-29T00:00:00"/>
    <d v="2021-12-09T00:00:00"/>
    <x v="2"/>
    <x v="2"/>
    <n v="19000"/>
    <n v="19000"/>
    <x v="2"/>
  </r>
  <r>
    <s v="L01/070/9/001578/2021"/>
    <d v="2021-12-30T00:00:00"/>
    <d v="2022-01-17T00:00:00"/>
    <x v="2"/>
    <x v="2"/>
    <n v="215000"/>
    <n v="215000"/>
    <x v="2"/>
  </r>
  <r>
    <s v="L01/070/9/001580/2021"/>
    <d v="2021-12-17T00:00:00"/>
    <d v="2022-01-19T00:00:00"/>
    <x v="2"/>
    <x v="2"/>
    <n v="5000"/>
    <n v="5000"/>
    <x v="2"/>
  </r>
  <r>
    <s v="L01/070/9/000022/2022"/>
    <d v="2022-01-08T00:00:00"/>
    <d v="2022-01-20T00:00:00"/>
    <x v="2"/>
    <x v="2"/>
    <n v="109200"/>
    <n v="109200"/>
    <x v="1"/>
  </r>
  <r>
    <s v="L01/070/9/001581/2021"/>
    <d v="2021-12-31T00:00:00"/>
    <d v="2022-01-20T00:00:00"/>
    <x v="2"/>
    <x v="2"/>
    <n v="160000"/>
    <n v="160000"/>
    <x v="2"/>
  </r>
  <r>
    <s v="L01/070/9/000023/2022"/>
    <d v="2022-01-14T00:00:00"/>
    <d v="2022-01-19T00:00:00"/>
    <x v="2"/>
    <x v="2"/>
    <n v="428948.23528999998"/>
    <n v="428948.23528999998"/>
    <x v="1"/>
  </r>
  <r>
    <s v="L01/070/9/001582/2021"/>
    <d v="2021-12-24T00:00:00"/>
    <d v="2022-01-20T00:00:00"/>
    <x v="2"/>
    <x v="2"/>
    <n v="60300"/>
    <n v="60300"/>
    <x v="2"/>
  </r>
  <r>
    <s v="L01/070/9/001584/2021"/>
    <d v="2021-12-03T00:00:00"/>
    <d v="2022-01-21T00:00:00"/>
    <x v="2"/>
    <x v="2"/>
    <n v="232235"/>
    <n v="232235"/>
    <x v="2"/>
  </r>
  <r>
    <s v="L01/070/9/000025/2022"/>
    <d v="2022-01-16T00:00:00"/>
    <d v="2022-01-24T00:00:00"/>
    <x v="2"/>
    <x v="2"/>
    <n v="3044"/>
    <n v="3044"/>
    <x v="1"/>
  </r>
  <r>
    <s v="L01/801/9/000001/2022"/>
    <d v="2022-01-02T00:00:00"/>
    <d v="2022-01-18T00:00:00"/>
    <x v="0"/>
    <x v="0"/>
    <n v="100000"/>
    <n v="100000"/>
    <x v="1"/>
  </r>
  <r>
    <s v="L01/080/9/000002/2022"/>
    <d v="2022-01-24T00:00:00"/>
    <d v="2022-01-24T00:00:00"/>
    <x v="0"/>
    <x v="0"/>
    <n v="10000"/>
    <n v="10000"/>
    <x v="1"/>
  </r>
  <r>
    <s v="L01/070/9/000026/2022"/>
    <d v="2022-01-19T00:00:00"/>
    <d v="2022-01-24T00:00:00"/>
    <x v="2"/>
    <x v="2"/>
    <n v="4000"/>
    <n v="4000"/>
    <x v="1"/>
  </r>
  <r>
    <s v="L01/088/9/000003/2022"/>
    <d v="2022-01-22T00:00:00"/>
    <d v="2022-01-24T00:00:00"/>
    <x v="5"/>
    <x v="0"/>
    <n v="15000"/>
    <n v="15000"/>
    <x v="1"/>
  </r>
  <r>
    <s v="L01/070/9/000028/2022"/>
    <d v="2022-01-22T00:00:00"/>
    <d v="2022-01-23T00:00:00"/>
    <x v="2"/>
    <x v="2"/>
    <n v="17720"/>
    <n v="17720"/>
    <x v="1"/>
  </r>
  <r>
    <s v="L01/084/9/000088/2019"/>
    <d v="2019-02-28T00:00:00"/>
    <d v="2022-01-26T00:00:00"/>
    <x v="0"/>
    <x v="0"/>
    <n v="160000"/>
    <n v="160000"/>
    <x v="4"/>
  </r>
  <r>
    <s v="L01/070/9/000029/2022"/>
    <d v="2022-01-12T00:00:00"/>
    <d v="2022-01-26T00:00:00"/>
    <x v="2"/>
    <x v="2"/>
    <n v="2000"/>
    <n v="2000"/>
    <x v="1"/>
  </r>
  <r>
    <s v="L01/070/9/000030/2022"/>
    <d v="2022-01-15T00:00:00"/>
    <d v="2022-01-26T00:00:00"/>
    <x v="2"/>
    <x v="2"/>
    <n v="49411.764710000003"/>
    <n v="49411.764710000003"/>
    <x v="1"/>
  </r>
  <r>
    <s v="L01/070/9/000032/2022"/>
    <d v="2022-01-22T00:00:00"/>
    <d v="2022-01-26T00:00:00"/>
    <x v="2"/>
    <x v="2"/>
    <n v="10000"/>
    <n v="10000"/>
    <x v="1"/>
  </r>
  <r>
    <s v="L01/070/9/001589/2021"/>
    <d v="2021-07-14T00:00:00"/>
    <d v="2022-01-25T00:00:00"/>
    <x v="2"/>
    <x v="2"/>
    <n v="668214.65449999995"/>
    <n v="668214.65449999995"/>
    <x v="2"/>
  </r>
  <r>
    <s v="L05/070/9/001590/2021"/>
    <d v="2021-12-17T00:00:00"/>
    <d v="2022-01-27T00:00:00"/>
    <x v="2"/>
    <x v="2"/>
    <n v="9360"/>
    <n v="9360"/>
    <x v="2"/>
  </r>
  <r>
    <s v="L01/070/9/001591/2021"/>
    <d v="2021-12-26T00:00:00"/>
    <d v="2022-01-27T00:00:00"/>
    <x v="2"/>
    <x v="2"/>
    <n v="10000"/>
    <n v="10000"/>
    <x v="2"/>
  </r>
  <r>
    <s v="L01/110/9/000002/2022"/>
    <d v="2022-01-18T00:00:00"/>
    <d v="2022-01-24T00:00:00"/>
    <x v="1"/>
    <x v="1"/>
    <n v="100000"/>
    <n v="100000"/>
    <x v="1"/>
  </r>
  <r>
    <s v="L01/070/9/000038/2022"/>
    <d v="2022-01-22T00:00:00"/>
    <d v="2022-01-31T00:00:00"/>
    <x v="2"/>
    <x v="2"/>
    <n v="50000"/>
    <n v="50000"/>
    <x v="1"/>
  </r>
  <r>
    <s v="L01/070/9/001279/2020"/>
    <d v="2020-10-24T00:00:00"/>
    <d v="2022-01-31T00:00:00"/>
    <x v="2"/>
    <x v="2"/>
    <n v="50000"/>
    <n v="50000"/>
    <x v="0"/>
  </r>
  <r>
    <s v="L01/070/9/000040/2022"/>
    <d v="2022-01-04T00:00:00"/>
    <d v="2022-02-01T00:00:00"/>
    <x v="2"/>
    <x v="2"/>
    <n v="150460.4706"/>
    <n v="150460.4706"/>
    <x v="1"/>
  </r>
  <r>
    <s v="L05/088/9/000319/2021"/>
    <d v="2021-08-15T00:00:00"/>
    <d v="2021-09-10T00:00:00"/>
    <x v="5"/>
    <x v="0"/>
    <n v="5000"/>
    <n v="5000"/>
    <x v="2"/>
  </r>
  <r>
    <s v="L01/070/9/001596/2021"/>
    <d v="2021-06-09T00:00:00"/>
    <d v="2022-02-03T00:00:00"/>
    <x v="2"/>
    <x v="2"/>
    <n v="100000"/>
    <n v="100000"/>
    <x v="2"/>
  </r>
  <r>
    <s v="L01/070/9/001597/2021"/>
    <d v="2021-07-14T00:00:00"/>
    <d v="2022-02-03T00:00:00"/>
    <x v="2"/>
    <x v="2"/>
    <n v="50000"/>
    <n v="50000"/>
    <x v="2"/>
  </r>
  <r>
    <s v="L01/070/9/001600/2021"/>
    <d v="2021-10-29T00:00:00"/>
    <d v="2022-01-31T00:00:00"/>
    <x v="2"/>
    <x v="2"/>
    <n v="55500"/>
    <n v="55500"/>
    <x v="2"/>
  </r>
  <r>
    <s v="L01/070/9/001601/2021"/>
    <d v="2021-11-12T00:00:00"/>
    <d v="2021-12-03T00:00:00"/>
    <x v="2"/>
    <x v="2"/>
    <n v="100000"/>
    <n v="100000"/>
    <x v="2"/>
  </r>
  <r>
    <s v="L01/070/9/001602/2021"/>
    <d v="2021-12-23T00:00:00"/>
    <d v="2022-02-04T00:00:00"/>
    <x v="2"/>
    <x v="2"/>
    <n v="44114"/>
    <n v="44114"/>
    <x v="2"/>
  </r>
  <r>
    <s v="L01/080/9/000353/2021"/>
    <d v="2021-11-18T00:00:00"/>
    <d v="2022-02-04T00:00:00"/>
    <x v="0"/>
    <x v="0"/>
    <n v="255294.1176"/>
    <n v="255294.1176"/>
    <x v="2"/>
  </r>
  <r>
    <s v="L01/070/9/000047/2022"/>
    <d v="2022-02-03T00:00:00"/>
    <d v="2022-02-05T00:00:00"/>
    <x v="2"/>
    <x v="2"/>
    <n v="10760"/>
    <n v="10760"/>
    <x v="1"/>
  </r>
  <r>
    <s v="L01/070/9/000051/2022"/>
    <d v="2022-02-06T00:00:00"/>
    <d v="2022-02-08T00:00:00"/>
    <x v="2"/>
    <x v="2"/>
    <n v="100000"/>
    <n v="100000"/>
    <x v="1"/>
  </r>
  <r>
    <s v="L01/070/9/000052/2022"/>
    <d v="2022-02-05T00:00:00"/>
    <d v="2022-02-08T00:00:00"/>
    <x v="2"/>
    <x v="2"/>
    <n v="30000"/>
    <n v="30000"/>
    <x v="1"/>
  </r>
  <r>
    <s v="L01/070/9/000053/2022"/>
    <d v="2022-02-02T00:00:00"/>
    <d v="2022-02-08T00:00:00"/>
    <x v="2"/>
    <x v="2"/>
    <n v="385611.76471000002"/>
    <n v="385611.76471000002"/>
    <x v="1"/>
  </r>
  <r>
    <s v="L01/070/9/000054/2022"/>
    <d v="2022-01-27T00:00:00"/>
    <d v="2022-02-09T00:00:00"/>
    <x v="2"/>
    <x v="2"/>
    <n v="14744"/>
    <n v="14744"/>
    <x v="1"/>
  </r>
  <r>
    <s v="L01/070/9/000056/2022"/>
    <d v="2022-01-28T00:00:00"/>
    <d v="2022-02-09T00:00:00"/>
    <x v="2"/>
    <x v="2"/>
    <n v="85000"/>
    <n v="85000"/>
    <x v="1"/>
  </r>
  <r>
    <s v="L01/071/9/000002/2022"/>
    <d v="2022-01-27T00:00:00"/>
    <d v="2022-02-14T00:00:00"/>
    <x v="2"/>
    <x v="2"/>
    <n v="100000"/>
    <n v="100000"/>
    <x v="1"/>
  </r>
  <r>
    <s v="L01/070/9/000063/2022"/>
    <d v="2022-02-05T00:00:00"/>
    <d v="2022-02-14T00:00:00"/>
    <x v="2"/>
    <x v="2"/>
    <n v="113000"/>
    <n v="113000"/>
    <x v="1"/>
  </r>
  <r>
    <s v="L02/070/9/000066/2022"/>
    <d v="2022-01-14T00:00:00"/>
    <d v="2022-02-01T00:00:00"/>
    <x v="2"/>
    <x v="2"/>
    <n v="100000"/>
    <n v="100000"/>
    <x v="1"/>
  </r>
  <r>
    <s v="L01/110/9/000032/2021"/>
    <d v="2021-10-27T00:00:00"/>
    <d v="2022-02-04T00:00:00"/>
    <x v="1"/>
    <x v="1"/>
    <n v="35532"/>
    <n v="35532"/>
    <x v="2"/>
  </r>
  <r>
    <s v="L01/088/9/000007/2022"/>
    <d v="2022-01-27T00:00:00"/>
    <d v="2022-02-16T00:00:00"/>
    <x v="5"/>
    <x v="0"/>
    <n v="100000"/>
    <n v="100000"/>
    <x v="1"/>
  </r>
  <r>
    <s v="L01/088/9/000008/2022"/>
    <d v="2022-02-14T00:00:00"/>
    <d v="2022-02-16T00:00:00"/>
    <x v="5"/>
    <x v="0"/>
    <n v="18500"/>
    <n v="18500"/>
    <x v="1"/>
  </r>
  <r>
    <s v="L01/103/9/000008/2021"/>
    <d v="2021-06-11T00:00:00"/>
    <d v="2022-02-03T00:00:00"/>
    <x v="8"/>
    <x v="7"/>
    <n v="6551"/>
    <n v="6551"/>
    <x v="2"/>
  </r>
  <r>
    <s v="L01/103/9/000009/2021"/>
    <d v="2021-06-10T00:00:00"/>
    <d v="2022-02-03T00:00:00"/>
    <x v="8"/>
    <x v="7"/>
    <n v="6551"/>
    <n v="6551"/>
    <x v="2"/>
  </r>
  <r>
    <s v="L05/087/9/000007/2022"/>
    <d v="2022-02-07T00:00:00"/>
    <d v="2022-02-18T00:00:00"/>
    <x v="0"/>
    <x v="0"/>
    <n v="10000"/>
    <n v="10000"/>
    <x v="1"/>
  </r>
  <r>
    <s v="L01/070/9/000073/2022"/>
    <d v="2022-02-19T00:00:00"/>
    <d v="2022-02-22T00:00:00"/>
    <x v="2"/>
    <x v="2"/>
    <n v="37500"/>
    <n v="37500"/>
    <x v="1"/>
  </r>
  <r>
    <s v="L01/052/9/000002/2021"/>
    <d v="2021-01-04T00:00:00"/>
    <d v="2022-01-07T00:00:00"/>
    <x v="3"/>
    <x v="3"/>
    <n v="33158"/>
    <n v="33158"/>
    <x v="2"/>
  </r>
  <r>
    <s v="L01/052/9/000003/2021"/>
    <d v="2021-03-02T00:00:00"/>
    <d v="2022-01-07T00:00:00"/>
    <x v="3"/>
    <x v="3"/>
    <n v="200000"/>
    <n v="200000"/>
    <x v="2"/>
  </r>
  <r>
    <s v="L01/052/9/000004/2021"/>
    <d v="2021-05-06T00:00:00"/>
    <d v="2022-01-07T00:00:00"/>
    <x v="3"/>
    <x v="3"/>
    <n v="208000"/>
    <n v="208000"/>
    <x v="2"/>
  </r>
  <r>
    <s v="L01/087/9/000360/2021"/>
    <d v="2021-12-08T00:00:00"/>
    <d v="2022-02-11T00:00:00"/>
    <x v="0"/>
    <x v="0"/>
    <n v="30000"/>
    <n v="30000"/>
    <x v="2"/>
  </r>
  <r>
    <s v="L02/070/9/000077/2022"/>
    <d v="2022-01-29T00:00:00"/>
    <d v="2022-01-31T00:00:00"/>
    <x v="2"/>
    <x v="2"/>
    <n v="32000"/>
    <n v="32000"/>
    <x v="1"/>
  </r>
  <r>
    <s v="L01/064/9/000007/2021"/>
    <d v="2021-04-29T00:00:00"/>
    <d v="2021-05-27T00:00:00"/>
    <x v="7"/>
    <x v="6"/>
    <n v="153319.34"/>
    <n v="153319.34"/>
    <x v="2"/>
  </r>
  <r>
    <s v="L02/080/9/000104/2019"/>
    <d v="2019-11-21T00:00:00"/>
    <d v="2022-02-08T00:00:00"/>
    <x v="0"/>
    <x v="0"/>
    <n v="140000"/>
    <n v="140000"/>
    <x v="4"/>
  </r>
  <r>
    <s v="L01/088/9/000010/2022"/>
    <d v="2022-02-17T00:00:00"/>
    <d v="2022-03-01T00:00:00"/>
    <x v="5"/>
    <x v="0"/>
    <n v="20500"/>
    <n v="20500"/>
    <x v="1"/>
  </r>
  <r>
    <s v="L01/070/9/001606/2021"/>
    <d v="2021-08-02T00:00:00"/>
    <d v="2021-11-23T00:00:00"/>
    <x v="2"/>
    <x v="2"/>
    <n v="5000"/>
    <n v="5000"/>
    <x v="2"/>
  </r>
  <r>
    <s v="L01/088/9/000011/2022"/>
    <d v="2022-02-27T00:00:00"/>
    <d v="2022-03-03T00:00:00"/>
    <x v="5"/>
    <x v="0"/>
    <n v="23940"/>
    <n v="23940"/>
    <x v="1"/>
  </r>
  <r>
    <s v="L01/070/9/000086/2022"/>
    <d v="2022-03-02T00:00:00"/>
    <d v="2022-03-03T00:00:00"/>
    <x v="2"/>
    <x v="2"/>
    <n v="10000"/>
    <n v="10000"/>
    <x v="1"/>
  </r>
  <r>
    <s v="L01/070/9/000087/2022"/>
    <d v="2022-01-20T00:00:00"/>
    <d v="2022-03-01T00:00:00"/>
    <x v="2"/>
    <x v="2"/>
    <n v="10000"/>
    <n v="10000"/>
    <x v="1"/>
  </r>
  <r>
    <s v="L01/088/9/000012/2022"/>
    <d v="2022-03-03T00:00:00"/>
    <d v="2022-03-04T00:00:00"/>
    <x v="5"/>
    <x v="0"/>
    <n v="28000"/>
    <n v="28000"/>
    <x v="1"/>
  </r>
  <r>
    <s v="L01/070/9/000089/2022"/>
    <d v="2022-01-10T00:00:00"/>
    <d v="2022-03-01T00:00:00"/>
    <x v="2"/>
    <x v="2"/>
    <n v="10000"/>
    <n v="10000"/>
    <x v="1"/>
  </r>
  <r>
    <s v="L01/070/9/000095/2022"/>
    <d v="2022-02-08T00:00:00"/>
    <d v="2022-02-09T00:00:00"/>
    <x v="2"/>
    <x v="2"/>
    <n v="100000"/>
    <n v="100000"/>
    <x v="1"/>
  </r>
  <r>
    <s v="L02/070/9/000096/2022"/>
    <d v="2022-02-20T00:00:00"/>
    <d v="2022-03-03T00:00:00"/>
    <x v="2"/>
    <x v="2"/>
    <n v="10000"/>
    <n v="10000"/>
    <x v="1"/>
  </r>
  <r>
    <s v="L01/070/9/000097/2022"/>
    <d v="2022-02-28T00:00:00"/>
    <d v="2022-03-08T00:00:00"/>
    <x v="2"/>
    <x v="2"/>
    <n v="36500"/>
    <n v="36500"/>
    <x v="1"/>
  </r>
  <r>
    <s v="L02/070/9/000098/2022"/>
    <d v="2022-01-14T00:00:00"/>
    <d v="2022-02-11T00:00:00"/>
    <x v="2"/>
    <x v="2"/>
    <n v="100000"/>
    <n v="100000"/>
    <x v="1"/>
  </r>
  <r>
    <s v="L01/070/9/000099/2022"/>
    <d v="2022-03-07T00:00:00"/>
    <d v="2022-03-08T00:00:00"/>
    <x v="2"/>
    <x v="2"/>
    <n v="10000"/>
    <n v="10000"/>
    <x v="1"/>
  </r>
  <r>
    <s v="L01/080/9/000361/2021"/>
    <d v="2021-11-09T00:00:00"/>
    <d v="2022-03-03T00:00:00"/>
    <x v="0"/>
    <x v="0"/>
    <n v="10000"/>
    <n v="10000"/>
    <x v="2"/>
  </r>
  <r>
    <s v="L02/070/9/000100/2022"/>
    <d v="2022-03-05T00:00:00"/>
    <d v="2022-03-09T00:00:00"/>
    <x v="2"/>
    <x v="2"/>
    <n v="25000"/>
    <n v="25000"/>
    <x v="1"/>
  </r>
  <r>
    <s v="L01/080/9/000011/2022"/>
    <d v="2022-02-04T00:00:00"/>
    <d v="2022-02-09T00:00:00"/>
    <x v="0"/>
    <x v="0"/>
    <n v="50000"/>
    <n v="50000"/>
    <x v="1"/>
  </r>
  <r>
    <s v="L01/070/9/000102/2022"/>
    <d v="2022-03-08T00:00:00"/>
    <d v="2022-03-09T00:00:00"/>
    <x v="2"/>
    <x v="2"/>
    <n v="50000"/>
    <n v="50000"/>
    <x v="1"/>
  </r>
  <r>
    <s v="L01/110/9/000034/2021"/>
    <d v="2021-04-30T00:00:00"/>
    <d v="2022-02-23T00:00:00"/>
    <x v="1"/>
    <x v="1"/>
    <n v="742150"/>
    <n v="742150"/>
    <x v="2"/>
  </r>
  <r>
    <s v="L01/110/9/000035/2021"/>
    <d v="2021-07-02T00:00:00"/>
    <d v="2021-11-04T00:00:00"/>
    <x v="1"/>
    <x v="1"/>
    <n v="10000"/>
    <n v="10000"/>
    <x v="2"/>
  </r>
  <r>
    <s v="L02/070/9/000104/2022"/>
    <d v="2022-03-09T00:00:00"/>
    <d v="2022-03-10T00:00:00"/>
    <x v="2"/>
    <x v="2"/>
    <n v="53000"/>
    <n v="53000"/>
    <x v="1"/>
  </r>
  <r>
    <s v="L01/070/9/000105/2022"/>
    <d v="2022-01-26T00:00:00"/>
    <d v="2022-03-14T00:00:00"/>
    <x v="2"/>
    <x v="2"/>
    <n v="10000"/>
    <n v="10000"/>
    <x v="1"/>
  </r>
  <r>
    <s v="L01/110/9/000003/2022"/>
    <d v="2022-03-01T00:00:00"/>
    <d v="2022-03-14T00:00:00"/>
    <x v="1"/>
    <x v="1"/>
    <n v="50000"/>
    <n v="50000"/>
    <x v="1"/>
  </r>
  <r>
    <s v="L01/110/9/000004/2022"/>
    <d v="2022-02-28T00:00:00"/>
    <d v="2022-03-14T00:00:00"/>
    <x v="1"/>
    <x v="1"/>
    <n v="50000"/>
    <n v="50000"/>
    <x v="1"/>
  </r>
  <r>
    <s v="L01/103/9/000012/2021"/>
    <d v="2021-06-05T00:00:00"/>
    <d v="2022-03-07T00:00:00"/>
    <x v="8"/>
    <x v="7"/>
    <n v="6551"/>
    <n v="6551"/>
    <x v="2"/>
  </r>
  <r>
    <s v="L01/026/9/000001/2022"/>
    <d v="2022-03-02T00:00:00"/>
    <d v="2022-03-09T00:00:00"/>
    <x v="6"/>
    <x v="5"/>
    <n v="152656"/>
    <n v="152656"/>
    <x v="1"/>
  </r>
  <r>
    <s v="L01/110/9/000008/2022"/>
    <d v="2022-02-11T00:00:00"/>
    <d v="2022-03-02T00:00:00"/>
    <x v="1"/>
    <x v="1"/>
    <n v="100000"/>
    <n v="100000"/>
    <x v="1"/>
  </r>
  <r>
    <s v="L01/110/9/000009/2022"/>
    <d v="2022-01-26T00:00:00"/>
    <d v="2022-03-02T00:00:00"/>
    <x v="1"/>
    <x v="1"/>
    <n v="100000"/>
    <n v="100000"/>
    <x v="1"/>
  </r>
  <r>
    <s v="L01/088/9/000014/2022"/>
    <d v="2022-03-14T00:00:00"/>
    <d v="2022-03-15T00:00:00"/>
    <x v="5"/>
    <x v="0"/>
    <n v="79500"/>
    <n v="79500"/>
    <x v="1"/>
  </r>
  <r>
    <s v="L01/062/9/000020/2021"/>
    <d v="2021-07-19T00:00:00"/>
    <d v="2022-03-17T00:00:00"/>
    <x v="7"/>
    <x v="6"/>
    <n v="66266"/>
    <n v="66266"/>
    <x v="2"/>
  </r>
  <r>
    <s v="L01/070/9/000108/2022"/>
    <d v="2022-03-05T00:00:00"/>
    <d v="2022-03-14T00:00:00"/>
    <x v="2"/>
    <x v="2"/>
    <n v="12860"/>
    <n v="12860"/>
    <x v="1"/>
  </r>
  <r>
    <s v="L01/070/9/000109/2022"/>
    <d v="2022-03-05T00:00:00"/>
    <d v="2022-03-18T00:00:00"/>
    <x v="2"/>
    <x v="2"/>
    <n v="10000"/>
    <n v="10000"/>
    <x v="1"/>
  </r>
  <r>
    <s v="L01/070/9/000113/2022"/>
    <d v="2022-03-12T00:00:00"/>
    <d v="2022-03-17T00:00:00"/>
    <x v="2"/>
    <x v="2"/>
    <n v="10000"/>
    <n v="10000"/>
    <x v="1"/>
  </r>
  <r>
    <s v="L01/070/9/000115/2022"/>
    <d v="2022-03-10T00:00:00"/>
    <d v="2022-03-16T00:00:00"/>
    <x v="2"/>
    <x v="2"/>
    <n v="13500"/>
    <n v="13500"/>
    <x v="1"/>
  </r>
  <r>
    <s v="L01/083/9/000016/2022"/>
    <d v="2022-03-17T00:00:00"/>
    <d v="2022-03-19T00:00:00"/>
    <x v="0"/>
    <x v="0"/>
    <n v="100000"/>
    <n v="100000"/>
    <x v="1"/>
  </r>
  <r>
    <s v="L01/071/9/000009/2020"/>
    <d v="2020-10-23T00:00:00"/>
    <d v="2021-02-23T00:00:00"/>
    <x v="2"/>
    <x v="2"/>
    <n v="3190"/>
    <n v="3190"/>
    <x v="0"/>
  </r>
  <r>
    <s v="L05/070/9/001607/2021"/>
    <d v="2021-09-23T00:00:00"/>
    <d v="2022-03-24T00:00:00"/>
    <x v="2"/>
    <x v="2"/>
    <n v="72550"/>
    <n v="72550"/>
    <x v="2"/>
  </r>
  <r>
    <s v="L01/700/9/001608/2021"/>
    <d v="2021-05-09T00:00:00"/>
    <d v="2021-10-01T00:00:00"/>
    <x v="2"/>
    <x v="2"/>
    <n v="700000"/>
    <n v="700000"/>
    <x v="2"/>
  </r>
  <r>
    <s v="L01/070/9/000119/2022"/>
    <d v="2022-03-18T00:00:00"/>
    <d v="2022-03-23T00:00:00"/>
    <x v="2"/>
    <x v="2"/>
    <n v="100000"/>
    <n v="100000"/>
    <x v="1"/>
  </r>
  <r>
    <s v="L05/070/9/001609/2021"/>
    <d v="2021-12-12T00:00:00"/>
    <d v="2022-03-22T00:00:00"/>
    <x v="2"/>
    <x v="2"/>
    <n v="1454200"/>
    <n v="1454200"/>
    <x v="2"/>
  </r>
  <r>
    <s v="L15/080/9/000015/2022"/>
    <d v="2022-03-09T00:00:00"/>
    <d v="2022-03-25T00:00:00"/>
    <x v="0"/>
    <x v="0"/>
    <n v="50000"/>
    <n v="50000"/>
    <x v="1"/>
  </r>
  <r>
    <s v="L05/088/9/000320/2021"/>
    <d v="2021-12-22T00:00:00"/>
    <d v="2022-03-28T00:00:00"/>
    <x v="5"/>
    <x v="0"/>
    <n v="9360"/>
    <n v="9360"/>
    <x v="2"/>
  </r>
  <r>
    <s v="L01/070/9/001610/2021"/>
    <d v="2021-12-03T00:00:00"/>
    <d v="2021-12-08T00:00:00"/>
    <x v="2"/>
    <x v="2"/>
    <n v="100000"/>
    <n v="100000"/>
    <x v="2"/>
  </r>
  <r>
    <s v="L01/070/9/000715/2021"/>
    <d v="2021-04-27T00:00:00"/>
    <d v="2021-05-21T00:00:00"/>
    <x v="2"/>
    <x v="2"/>
    <n v="9280"/>
    <n v="9280"/>
    <x v="2"/>
  </r>
  <r>
    <s v="L01/070/9/000718/2021"/>
    <d v="2021-05-19T00:00:00"/>
    <d v="2021-05-22T00:00:00"/>
    <x v="2"/>
    <x v="2"/>
    <n v="4380"/>
    <n v="4380"/>
    <x v="2"/>
  </r>
  <r>
    <s v="L15/080/9/000173/2021"/>
    <d v="2021-05-21T00:00:00"/>
    <d v="2021-05-24T00:00:00"/>
    <x v="0"/>
    <x v="0"/>
    <n v="6380"/>
    <n v="6380"/>
    <x v="2"/>
  </r>
  <r>
    <s v="L01/088/9/000145/2021"/>
    <d v="2021-05-19T00:00:00"/>
    <d v="2021-05-21T00:00:00"/>
    <x v="5"/>
    <x v="0"/>
    <n v="5510"/>
    <n v="5510"/>
    <x v="2"/>
  </r>
  <r>
    <s v="L01/080/9/000174/2021"/>
    <d v="2021-05-15T00:00:00"/>
    <d v="2021-05-24T00:00:00"/>
    <x v="0"/>
    <x v="0"/>
    <n v="166380"/>
    <n v="166380"/>
    <x v="2"/>
  </r>
  <r>
    <s v="L01/070/9/000720/2021"/>
    <d v="2021-05-18T00:00:00"/>
    <d v="2021-05-24T00:00:00"/>
    <x v="2"/>
    <x v="2"/>
    <n v="8700"/>
    <n v="8700"/>
    <x v="2"/>
  </r>
  <r>
    <s v="L01/070/9/000724/2021"/>
    <d v="2021-05-20T00:00:00"/>
    <d v="2021-05-25T00:00:00"/>
    <x v="2"/>
    <x v="2"/>
    <n v="7000"/>
    <n v="7000"/>
    <x v="2"/>
  </r>
  <r>
    <s v="L01/070/9/000726/2021"/>
    <d v="2021-05-08T00:00:00"/>
    <d v="2021-05-25T00:00:00"/>
    <x v="2"/>
    <x v="2"/>
    <n v="720000"/>
    <n v="720000"/>
    <x v="2"/>
  </r>
  <r>
    <s v="L02/070/9/000728/2021"/>
    <d v="2021-04-07T00:00:00"/>
    <d v="2021-05-21T00:00:00"/>
    <x v="2"/>
    <x v="2"/>
    <n v="300000"/>
    <n v="300000"/>
    <x v="2"/>
  </r>
  <r>
    <s v="L01/087/9/000177/2021"/>
    <d v="2021-03-23T00:00:00"/>
    <d v="2021-05-25T00:00:00"/>
    <x v="0"/>
    <x v="0"/>
    <n v="10208"/>
    <n v="10208"/>
    <x v="2"/>
  </r>
  <r>
    <s v="L01/070/9/000730/2021"/>
    <d v="2021-05-01T00:00:00"/>
    <d v="2021-05-24T00:00:00"/>
    <x v="2"/>
    <x v="2"/>
    <n v="6380"/>
    <n v="6380"/>
    <x v="2"/>
  </r>
  <r>
    <s v="L01/070/9/000731/2021"/>
    <d v="2021-05-18T00:00:00"/>
    <d v="2021-05-25T00:00:00"/>
    <x v="2"/>
    <x v="2"/>
    <n v="4000"/>
    <n v="4000"/>
    <x v="2"/>
  </r>
  <r>
    <s v="L01/070/9/000732/2021"/>
    <d v="2021-05-13T00:00:00"/>
    <d v="2021-05-26T00:00:00"/>
    <x v="2"/>
    <x v="2"/>
    <n v="40950"/>
    <n v="40950"/>
    <x v="2"/>
  </r>
  <r>
    <s v="L01/070/9/000733/2021"/>
    <d v="2021-05-17T00:00:00"/>
    <d v="2021-05-21T00:00:00"/>
    <x v="2"/>
    <x v="2"/>
    <n v="7000"/>
    <n v="7000"/>
    <x v="2"/>
  </r>
  <r>
    <s v="L01/070/9/000735/2021"/>
    <d v="2021-05-26T00:00:00"/>
    <d v="2021-05-26T00:00:00"/>
    <x v="2"/>
    <x v="2"/>
    <n v="13500"/>
    <n v="13500"/>
    <x v="2"/>
  </r>
  <r>
    <s v="L02/087/9/000180/2021"/>
    <d v="2021-05-05T00:00:00"/>
    <d v="2021-05-06T00:00:00"/>
    <x v="0"/>
    <x v="0"/>
    <n v="12760"/>
    <n v="12760"/>
    <x v="2"/>
  </r>
  <r>
    <s v="L01/070/9/000739/2021"/>
    <d v="2021-05-22T00:00:00"/>
    <d v="2021-05-26T00:00:00"/>
    <x v="2"/>
    <x v="2"/>
    <n v="7000"/>
    <n v="7000"/>
    <x v="2"/>
  </r>
  <r>
    <s v="L02/070/9/000740/2021"/>
    <d v="2021-05-20T00:00:00"/>
    <d v="2021-05-27T00:00:00"/>
    <x v="2"/>
    <x v="2"/>
    <n v="120000"/>
    <n v="120000"/>
    <x v="2"/>
  </r>
  <r>
    <s v="L02/080/9/000181/2021"/>
    <d v="2021-05-22T00:00:00"/>
    <d v="2021-05-27T00:00:00"/>
    <x v="0"/>
    <x v="0"/>
    <n v="7540"/>
    <n v="7540"/>
    <x v="2"/>
  </r>
  <r>
    <s v="L01/064/9/000003/2021"/>
    <d v="2021-02-13T00:00:00"/>
    <d v="2021-02-15T00:00:00"/>
    <x v="7"/>
    <x v="6"/>
    <n v="957983"/>
    <n v="957983"/>
    <x v="2"/>
  </r>
  <r>
    <s v="L01/088/9/000147/2021"/>
    <d v="2021-05-26T00:00:00"/>
    <d v="2021-05-27T00:00:00"/>
    <x v="5"/>
    <x v="0"/>
    <n v="6380"/>
    <n v="6380"/>
    <x v="2"/>
  </r>
  <r>
    <s v="L01/801/9/000003/2021"/>
    <d v="2021-04-12T00:00:00"/>
    <d v="2021-05-28T00:00:00"/>
    <x v="0"/>
    <x v="0"/>
    <n v="16402"/>
    <n v="16402"/>
    <x v="2"/>
  </r>
  <r>
    <s v="L01/070/9/000742/2021"/>
    <d v="2021-05-22T00:00:00"/>
    <d v="2021-05-28T00:00:00"/>
    <x v="2"/>
    <x v="2"/>
    <n v="6380"/>
    <n v="6380"/>
    <x v="2"/>
  </r>
  <r>
    <s v="L01/070/9/000743/2021"/>
    <d v="2021-05-18T00:00:00"/>
    <d v="2021-05-28T00:00:00"/>
    <x v="2"/>
    <x v="2"/>
    <n v="6380"/>
    <n v="6380"/>
    <x v="2"/>
  </r>
  <r>
    <s v="L01/070/9/000746/2021"/>
    <d v="2021-05-23T00:00:00"/>
    <d v="2021-05-28T00:00:00"/>
    <x v="2"/>
    <x v="2"/>
    <n v="2500"/>
    <n v="2500"/>
    <x v="2"/>
  </r>
  <r>
    <s v="L01/080/9/000183/2021"/>
    <d v="2021-05-06T00:00:00"/>
    <d v="2021-05-24T00:00:00"/>
    <x v="0"/>
    <x v="0"/>
    <n v="1411764.7058999999"/>
    <n v="1411764.7058999999"/>
    <x v="2"/>
  </r>
  <r>
    <s v="L01/070/9/000748/2021"/>
    <d v="2021-05-25T00:00:00"/>
    <d v="2021-05-28T00:00:00"/>
    <x v="2"/>
    <x v="2"/>
    <n v="6380"/>
    <n v="6380"/>
    <x v="2"/>
  </r>
  <r>
    <s v="L01/087/9/000185/2021"/>
    <d v="2021-05-27T00:00:00"/>
    <d v="2021-05-28T00:00:00"/>
    <x v="0"/>
    <x v="0"/>
    <n v="6380"/>
    <n v="6380"/>
    <x v="2"/>
  </r>
  <r>
    <s v="L01/700/9/000749/2021"/>
    <d v="2021-05-13T00:00:00"/>
    <d v="2021-05-21T00:00:00"/>
    <x v="2"/>
    <x v="2"/>
    <n v="6380"/>
    <n v="6380"/>
    <x v="2"/>
  </r>
  <r>
    <s v="L01/110/9/000004/2021"/>
    <d v="2021-04-12T00:00:00"/>
    <d v="2021-05-31T00:00:00"/>
    <x v="1"/>
    <x v="1"/>
    <n v="4000"/>
    <n v="4000"/>
    <x v="2"/>
  </r>
  <r>
    <s v="L01/088/9/000148/2021"/>
    <d v="2021-05-24T00:00:00"/>
    <d v="2021-05-31T00:00:00"/>
    <x v="5"/>
    <x v="0"/>
    <n v="189520"/>
    <n v="189520"/>
    <x v="2"/>
  </r>
  <r>
    <s v="L01/088/9/000149/2021"/>
    <d v="2021-05-20T00:00:00"/>
    <d v="2021-05-27T00:00:00"/>
    <x v="5"/>
    <x v="0"/>
    <n v="8700"/>
    <n v="8700"/>
    <x v="2"/>
  </r>
  <r>
    <s v="L01/070/9/000751/2021"/>
    <d v="2021-05-27T00:00:00"/>
    <d v="2021-05-31T00:00:00"/>
    <x v="2"/>
    <x v="2"/>
    <n v="6380"/>
    <n v="6380"/>
    <x v="2"/>
  </r>
  <r>
    <s v="L15/070/9/000752/2021"/>
    <d v="2021-05-26T00:00:00"/>
    <d v="2021-05-29T00:00:00"/>
    <x v="2"/>
    <x v="2"/>
    <n v="63580"/>
    <n v="63580"/>
    <x v="2"/>
  </r>
  <r>
    <s v="L01/700/9/000753/2021"/>
    <d v="2021-05-18T00:00:00"/>
    <d v="2021-05-19T00:00:00"/>
    <x v="2"/>
    <x v="2"/>
    <n v="7000"/>
    <n v="7000"/>
    <x v="2"/>
  </r>
  <r>
    <s v="L01/070/9/000754/2021"/>
    <d v="2021-05-27T00:00:00"/>
    <d v="2021-05-31T00:00:00"/>
    <x v="2"/>
    <x v="2"/>
    <n v="6380"/>
    <n v="6380"/>
    <x v="2"/>
  </r>
  <r>
    <s v="L01/070/9/000755/2021"/>
    <d v="2021-05-31T00:00:00"/>
    <d v="2021-06-02T00:00:00"/>
    <x v="2"/>
    <x v="2"/>
    <n v="8700"/>
    <n v="8700"/>
    <x v="2"/>
  </r>
  <r>
    <s v="L01/070/9/000756/2021"/>
    <d v="2021-05-31T00:00:00"/>
    <d v="2021-06-02T00:00:00"/>
    <x v="2"/>
    <x v="2"/>
    <n v="110708"/>
    <n v="110708"/>
    <x v="2"/>
  </r>
  <r>
    <s v="L01/070/9/000759/2021"/>
    <d v="2021-05-27T00:00:00"/>
    <d v="2021-06-03T00:00:00"/>
    <x v="2"/>
    <x v="2"/>
    <n v="7000"/>
    <n v="7000"/>
    <x v="2"/>
  </r>
  <r>
    <s v="L01/070/9/000761/2021"/>
    <d v="2021-05-30T00:00:00"/>
    <d v="2021-06-03T00:00:00"/>
    <x v="2"/>
    <x v="2"/>
    <n v="306141"/>
    <n v="306141"/>
    <x v="2"/>
  </r>
  <r>
    <s v="L01/070/9/000762/2021"/>
    <d v="2021-05-28T00:00:00"/>
    <d v="2021-06-02T00:00:00"/>
    <x v="2"/>
    <x v="2"/>
    <n v="158333.8235"/>
    <n v="158333.8235"/>
    <x v="2"/>
  </r>
  <r>
    <s v="L01/070/9/000765/2021"/>
    <d v="2021-04-09T00:00:00"/>
    <d v="2021-05-31T00:00:00"/>
    <x v="2"/>
    <x v="2"/>
    <n v="1000000"/>
    <n v="1000000"/>
    <x v="2"/>
  </r>
  <r>
    <s v="L01/080/9/000189/2021"/>
    <d v="2021-05-18T00:00:00"/>
    <d v="2021-05-24T00:00:00"/>
    <x v="0"/>
    <x v="0"/>
    <n v="50000"/>
    <n v="50000"/>
    <x v="2"/>
  </r>
  <r>
    <s v="L01/070/9/000768/2021"/>
    <d v="2021-06-01T00:00:00"/>
    <d v="2021-06-04T00:00:00"/>
    <x v="2"/>
    <x v="2"/>
    <n v="36380"/>
    <n v="36380"/>
    <x v="2"/>
  </r>
  <r>
    <s v="L01/070/9/000770/2021"/>
    <d v="2021-06-02T00:00:00"/>
    <d v="2021-06-04T00:00:00"/>
    <x v="2"/>
    <x v="2"/>
    <n v="6380"/>
    <n v="6380"/>
    <x v="2"/>
  </r>
  <r>
    <s v="L01/070/9/000771/2021"/>
    <d v="2021-05-29T00:00:00"/>
    <d v="2021-06-02T00:00:00"/>
    <x v="2"/>
    <x v="2"/>
    <n v="6380"/>
    <n v="6380"/>
    <x v="2"/>
  </r>
  <r>
    <s v="L01/070/9/000772/2021"/>
    <d v="2021-05-18T00:00:00"/>
    <d v="2021-06-04T00:00:00"/>
    <x v="2"/>
    <x v="2"/>
    <n v="6380"/>
    <n v="6380"/>
    <x v="2"/>
  </r>
  <r>
    <s v="L01/070/9/000775/2021"/>
    <d v="2021-05-04T00:00:00"/>
    <d v="2021-06-04T00:00:00"/>
    <x v="2"/>
    <x v="2"/>
    <n v="113356"/>
    <n v="113356"/>
    <x v="2"/>
  </r>
  <r>
    <s v="L01/070/9/000776/2021"/>
    <d v="2021-06-03T00:00:00"/>
    <d v="2021-06-07T00:00:00"/>
    <x v="2"/>
    <x v="2"/>
    <n v="6380"/>
    <n v="6380"/>
    <x v="2"/>
  </r>
  <r>
    <s v="L01/070/9/000777/2021"/>
    <d v="2021-05-05T00:00:00"/>
    <d v="2021-05-07T00:00:00"/>
    <x v="2"/>
    <x v="2"/>
    <n v="8700"/>
    <n v="8700"/>
    <x v="2"/>
  </r>
  <r>
    <s v="L01/087/9/000435/2020"/>
    <d v="2020-10-16T00:00:00"/>
    <d v="2021-06-07T00:00:00"/>
    <x v="0"/>
    <x v="0"/>
    <n v="17062.5"/>
    <n v="17062.5"/>
    <x v="0"/>
  </r>
  <r>
    <s v="L01/088/9/000152/2021"/>
    <d v="2021-06-05T00:00:00"/>
    <d v="2021-06-07T00:00:00"/>
    <x v="5"/>
    <x v="0"/>
    <n v="8700"/>
    <n v="8700"/>
    <x v="2"/>
  </r>
  <r>
    <s v="L01/087/9/000193/2021"/>
    <d v="2021-05-30T00:00:00"/>
    <d v="2021-06-07T00:00:00"/>
    <x v="0"/>
    <x v="0"/>
    <n v="105000"/>
    <n v="105000"/>
    <x v="2"/>
  </r>
  <r>
    <s v="L01/700/9/001267/2020"/>
    <d v="2020-12-25T00:00:00"/>
    <d v="2021-06-07T00:00:00"/>
    <x v="2"/>
    <x v="2"/>
    <n v="34125"/>
    <n v="34125"/>
    <x v="0"/>
  </r>
  <r>
    <s v="L01/070/9/000784/2021"/>
    <d v="2021-05-29T00:00:00"/>
    <d v="2021-06-07T00:00:00"/>
    <x v="2"/>
    <x v="2"/>
    <n v="6380"/>
    <n v="6380"/>
    <x v="2"/>
  </r>
  <r>
    <s v="L01/088/9/000153/2021"/>
    <d v="2021-06-02T00:00:00"/>
    <d v="2021-06-08T00:00:00"/>
    <x v="5"/>
    <x v="0"/>
    <n v="110280"/>
    <n v="110280"/>
    <x v="2"/>
  </r>
  <r>
    <s v="L05/070/9/000786/2021"/>
    <d v="2021-05-25T00:00:00"/>
    <d v="2021-06-08T00:00:00"/>
    <x v="2"/>
    <x v="2"/>
    <n v="50000"/>
    <n v="50000"/>
    <x v="2"/>
  </r>
  <r>
    <s v="L01/070/9/000788/2021"/>
    <d v="2021-05-30T00:00:00"/>
    <d v="2021-06-08T00:00:00"/>
    <x v="2"/>
    <x v="2"/>
    <n v="6380"/>
    <n v="6380"/>
    <x v="2"/>
  </r>
  <r>
    <s v="L01/710/9/000790/2021"/>
    <d v="2021-05-09T00:00:00"/>
    <d v="2021-06-03T00:00:00"/>
    <x v="0"/>
    <x v="0"/>
    <n v="407000"/>
    <n v="407000"/>
    <x v="2"/>
  </r>
  <r>
    <s v="L01/070/9/000791/2021"/>
    <d v="2021-06-02T00:00:00"/>
    <d v="2021-06-08T00:00:00"/>
    <x v="2"/>
    <x v="2"/>
    <n v="300000"/>
    <n v="300000"/>
    <x v="2"/>
  </r>
  <r>
    <s v="L01/070/9/000793/2021"/>
    <d v="2021-06-07T00:00:00"/>
    <d v="2021-06-09T00:00:00"/>
    <x v="2"/>
    <x v="2"/>
    <n v="9280"/>
    <n v="9280"/>
    <x v="2"/>
  </r>
  <r>
    <s v="L01/070/9/000794/2021"/>
    <d v="2021-06-05T00:00:00"/>
    <d v="2021-06-09T00:00:00"/>
    <x v="2"/>
    <x v="2"/>
    <n v="6380"/>
    <n v="6380"/>
    <x v="2"/>
  </r>
  <r>
    <s v="L01/110/9/000006/2021"/>
    <d v="2021-05-28T00:00:00"/>
    <d v="2021-06-06T00:00:00"/>
    <x v="1"/>
    <x v="1"/>
    <n v="110000"/>
    <n v="110000"/>
    <x v="2"/>
  </r>
  <r>
    <s v="L02/070/9/000796/2021"/>
    <d v="2021-06-05T00:00:00"/>
    <d v="2021-06-07T00:00:00"/>
    <x v="2"/>
    <x v="2"/>
    <n v="1088"/>
    <n v="1088"/>
    <x v="2"/>
  </r>
  <r>
    <s v="L01/088/9/000155/2021"/>
    <d v="2021-04-12T00:00:00"/>
    <d v="2021-06-09T00:00:00"/>
    <x v="5"/>
    <x v="0"/>
    <n v="1000"/>
    <n v="1000"/>
    <x v="2"/>
  </r>
  <r>
    <s v="L01/083/9/000156/2021"/>
    <d v="2021-06-05T00:00:00"/>
    <d v="2021-06-10T00:00:00"/>
    <x v="0"/>
    <x v="0"/>
    <n v="45275"/>
    <n v="45275"/>
    <x v="2"/>
  </r>
  <r>
    <s v="L02/070/9/000802/2021"/>
    <d v="2021-06-08T00:00:00"/>
    <d v="2021-06-10T00:00:00"/>
    <x v="2"/>
    <x v="2"/>
    <n v="6380"/>
    <n v="6380"/>
    <x v="2"/>
  </r>
  <r>
    <s v="L01/070/9/000803/2021"/>
    <d v="2021-05-27T00:00:00"/>
    <d v="2021-06-10T00:00:00"/>
    <x v="2"/>
    <x v="2"/>
    <n v="27300"/>
    <n v="27300"/>
    <x v="2"/>
  </r>
  <r>
    <s v="L01/070/9/000805/2021"/>
    <d v="2021-05-25T00:00:00"/>
    <d v="2021-06-09T00:00:00"/>
    <x v="2"/>
    <x v="2"/>
    <n v="7000"/>
    <n v="7000"/>
    <x v="2"/>
  </r>
  <r>
    <s v="L01/070/9/000810/2021"/>
    <d v="2021-05-11T00:00:00"/>
    <d v="2021-06-10T00:00:00"/>
    <x v="2"/>
    <x v="2"/>
    <n v="9460"/>
    <n v="9460"/>
    <x v="2"/>
  </r>
  <r>
    <s v="L01/070/9/000812/2021"/>
    <d v="2021-06-03T00:00:00"/>
    <d v="2021-06-10T00:00:00"/>
    <x v="2"/>
    <x v="2"/>
    <n v="12540"/>
    <n v="12540"/>
    <x v="2"/>
  </r>
  <r>
    <s v="L01/070/9/000814/2021"/>
    <d v="2021-05-25T00:00:00"/>
    <d v="2021-06-03T00:00:00"/>
    <x v="2"/>
    <x v="2"/>
    <n v="113448"/>
    <n v="113448"/>
    <x v="2"/>
  </r>
  <r>
    <s v="L01/088/9/000157/2021"/>
    <d v="2021-05-05T00:00:00"/>
    <d v="2021-06-11T00:00:00"/>
    <x v="5"/>
    <x v="0"/>
    <n v="7000"/>
    <n v="7000"/>
    <x v="2"/>
  </r>
  <r>
    <s v="L01/070/9/000815/2021"/>
    <d v="2021-06-04T00:00:00"/>
    <d v="2021-06-11T00:00:00"/>
    <x v="2"/>
    <x v="2"/>
    <n v="128130"/>
    <n v="128130"/>
    <x v="2"/>
  </r>
  <r>
    <s v="L01/088/9/000158/2021"/>
    <d v="2021-06-10T00:00:00"/>
    <d v="2021-06-11T00:00:00"/>
    <x v="5"/>
    <x v="0"/>
    <n v="6380"/>
    <n v="6380"/>
    <x v="2"/>
  </r>
  <r>
    <s v="L01/070/9/000816/2021"/>
    <d v="2021-06-03T00:00:00"/>
    <d v="2021-06-14T00:00:00"/>
    <x v="2"/>
    <x v="2"/>
    <n v="8700"/>
    <n v="8700"/>
    <x v="2"/>
  </r>
  <r>
    <s v="L01/070/9/000817/2021"/>
    <d v="2021-05-11T00:00:00"/>
    <d v="2021-05-21T00:00:00"/>
    <x v="2"/>
    <x v="2"/>
    <n v="43200"/>
    <n v="43200"/>
    <x v="2"/>
  </r>
  <r>
    <s v="L01/088/9/000159/2021"/>
    <d v="2021-06-10T00:00:00"/>
    <d v="2021-06-14T00:00:00"/>
    <x v="5"/>
    <x v="0"/>
    <n v="34125"/>
    <n v="34125"/>
    <x v="2"/>
  </r>
  <r>
    <s v="L01/070/9/000818/2021"/>
    <d v="2021-06-02T00:00:00"/>
    <d v="2021-06-14T00:00:00"/>
    <x v="2"/>
    <x v="2"/>
    <n v="13340"/>
    <n v="13340"/>
    <x v="2"/>
  </r>
  <r>
    <s v="L01/070/9/000819/2021"/>
    <d v="2021-06-13T00:00:00"/>
    <d v="2021-06-14T00:00:00"/>
    <x v="2"/>
    <x v="2"/>
    <n v="6380"/>
    <n v="6380"/>
    <x v="2"/>
  </r>
  <r>
    <s v="L01/070/9/000822/2021"/>
    <d v="2021-06-05T00:00:00"/>
    <d v="2021-06-10T00:00:00"/>
    <x v="2"/>
    <x v="2"/>
    <n v="20000"/>
    <n v="20000"/>
    <x v="2"/>
  </r>
  <r>
    <s v="L01/071/9/000003/2022"/>
    <d v="2022-02-20T00:00:00"/>
    <d v="2022-04-04T00:00:00"/>
    <x v="2"/>
    <x v="2"/>
    <n v="90000"/>
    <n v="90000"/>
    <x v="1"/>
  </r>
  <r>
    <s v="L01/052/9/000005/2021"/>
    <d v="2021-08-28T00:00:00"/>
    <d v="2022-03-28T00:00:00"/>
    <x v="3"/>
    <x v="3"/>
    <n v="156296"/>
    <n v="156296"/>
    <x v="2"/>
  </r>
  <r>
    <s v="L01/070/9/000138/2022"/>
    <d v="2022-03-26T00:00:00"/>
    <d v="2022-04-06T00:00:00"/>
    <x v="2"/>
    <x v="2"/>
    <n v="50000"/>
    <n v="50000"/>
    <x v="1"/>
  </r>
  <r>
    <s v="L15/086/9/000363/2021"/>
    <d v="2021-10-26T00:00:00"/>
    <d v="2022-04-06T00:00:00"/>
    <x v="0"/>
    <x v="0"/>
    <n v="15000"/>
    <n v="15000"/>
    <x v="2"/>
  </r>
  <r>
    <s v="L02/070/9/001613/2021"/>
    <d v="2021-12-23T00:00:00"/>
    <d v="2022-03-18T00:00:00"/>
    <x v="2"/>
    <x v="2"/>
    <n v="600000"/>
    <n v="600000"/>
    <x v="2"/>
  </r>
  <r>
    <s v="L02/070/9/000143/2022"/>
    <d v="2022-02-21T00:00:00"/>
    <d v="2022-04-04T00:00:00"/>
    <x v="2"/>
    <x v="2"/>
    <n v="100000"/>
    <n v="100000"/>
    <x v="1"/>
  </r>
  <r>
    <s v="L01/110/9/000010/2022"/>
    <d v="2022-02-26T00:00:00"/>
    <d v="2022-04-06T00:00:00"/>
    <x v="1"/>
    <x v="1"/>
    <n v="266111.72840000002"/>
    <n v="266111.72840000002"/>
    <x v="1"/>
  </r>
  <r>
    <s v="L01/088/9/000321/2021"/>
    <d v="2021-09-02T00:00:00"/>
    <d v="2022-04-04T00:00:00"/>
    <x v="5"/>
    <x v="0"/>
    <n v="50000"/>
    <n v="50000"/>
    <x v="2"/>
  </r>
  <r>
    <s v="L01/070/9/000144/2022"/>
    <d v="2022-03-05T00:00:00"/>
    <d v="2022-04-06T00:00:00"/>
    <x v="2"/>
    <x v="2"/>
    <n v="10000"/>
    <n v="10000"/>
    <x v="1"/>
  </r>
  <r>
    <s v="L01/087/9/000016/2022"/>
    <d v="2022-03-24T00:00:00"/>
    <d v="2022-04-11T00:00:00"/>
    <x v="0"/>
    <x v="0"/>
    <n v="100000"/>
    <n v="100000"/>
    <x v="1"/>
  </r>
  <r>
    <s v="L15/088/9/000322/2021"/>
    <d v="2021-03-24T00:00:00"/>
    <d v="2021-09-23T00:00:00"/>
    <x v="5"/>
    <x v="0"/>
    <n v="5000"/>
    <n v="5000"/>
    <x v="2"/>
  </r>
  <r>
    <s v="L02/070/9/000159/2022"/>
    <d v="2022-04-17T00:00:00"/>
    <d v="2022-04-21T00:00:00"/>
    <x v="2"/>
    <x v="2"/>
    <n v="100000"/>
    <n v="100000"/>
    <x v="1"/>
  </r>
  <r>
    <s v="L01/070/9/000160/2022"/>
    <d v="2022-03-26T00:00:00"/>
    <d v="2022-04-21T00:00:00"/>
    <x v="2"/>
    <x v="2"/>
    <n v="50000"/>
    <n v="50000"/>
    <x v="1"/>
  </r>
  <r>
    <s v="L01/080/9/000366/2021"/>
    <d v="2021-01-24T00:00:00"/>
    <d v="2022-04-20T00:00:00"/>
    <x v="0"/>
    <x v="0"/>
    <n v="1467350"/>
    <n v="1467350"/>
    <x v="2"/>
  </r>
  <r>
    <s v="L01/080/9/000017/2022"/>
    <d v="2022-04-10T00:00:00"/>
    <d v="2022-04-25T00:00:00"/>
    <x v="0"/>
    <x v="0"/>
    <n v="247058.8235"/>
    <n v="247058.8235"/>
    <x v="1"/>
  </r>
  <r>
    <s v="L02/070/9/000167/2022"/>
    <d v="2022-04-24T00:00:00"/>
    <d v="2022-04-26T00:00:00"/>
    <x v="2"/>
    <x v="2"/>
    <n v="18000"/>
    <n v="18000"/>
    <x v="1"/>
  </r>
  <r>
    <s v="L01/070/9/000172/2022"/>
    <d v="2022-04-23T00:00:00"/>
    <d v="2022-04-28T00:00:00"/>
    <x v="2"/>
    <x v="2"/>
    <n v="14500"/>
    <n v="14500"/>
    <x v="1"/>
  </r>
  <r>
    <s v="L02/070/9/000179/2022"/>
    <d v="2022-05-04T00:00:00"/>
    <d v="2022-05-06T00:00:00"/>
    <x v="2"/>
    <x v="2"/>
    <n v="10000"/>
    <n v="10000"/>
    <x v="1"/>
  </r>
  <r>
    <s v="L01/070/9/000181/2022"/>
    <d v="2022-05-01T00:00:00"/>
    <d v="2022-05-07T00:00:00"/>
    <x v="2"/>
    <x v="2"/>
    <n v="100000"/>
    <n v="100000"/>
    <x v="1"/>
  </r>
  <r>
    <s v="L01/080/9/000019/2022"/>
    <d v="2022-05-09T00:00:00"/>
    <d v="2022-05-11T00:00:00"/>
    <x v="0"/>
    <x v="0"/>
    <n v="10000"/>
    <n v="10000"/>
    <x v="1"/>
  </r>
  <r>
    <s v="L01/110/9/000011/2022"/>
    <d v="2022-01-18T00:00:00"/>
    <d v="2022-01-19T00:00:00"/>
    <x v="1"/>
    <x v="1"/>
    <n v="1412400"/>
    <n v="1412400"/>
    <x v="1"/>
  </r>
  <r>
    <s v="L15/070/9/000187/2022"/>
    <d v="2022-04-07T00:00:00"/>
    <d v="2022-04-22T00:00:00"/>
    <x v="2"/>
    <x v="2"/>
    <n v="10000"/>
    <n v="10000"/>
    <x v="1"/>
  </r>
  <r>
    <s v="L02/070/9/000190/2022"/>
    <d v="2022-04-15T00:00:00"/>
    <d v="2022-05-16T00:00:00"/>
    <x v="2"/>
    <x v="2"/>
    <n v="80000"/>
    <n v="80000"/>
    <x v="1"/>
  </r>
  <r>
    <s v="L01/070/9/000191/2022"/>
    <d v="2022-05-14T00:00:00"/>
    <d v="2022-05-19T00:00:00"/>
    <x v="2"/>
    <x v="2"/>
    <n v="5000"/>
    <n v="5000"/>
    <x v="1"/>
  </r>
  <r>
    <s v="L01/070/9/001615/2021"/>
    <d v="2021-12-01T00:00:00"/>
    <d v="2022-05-19T00:00:00"/>
    <x v="2"/>
    <x v="2"/>
    <n v="5000"/>
    <n v="5000"/>
    <x v="2"/>
  </r>
  <r>
    <s v="L05/070/9/000193/2022"/>
    <d v="2022-05-01T00:00:00"/>
    <d v="2022-05-19T00:00:00"/>
    <x v="2"/>
    <x v="2"/>
    <n v="100000"/>
    <n v="100000"/>
    <x v="1"/>
  </r>
  <r>
    <s v="L01/070/9/000194/2022"/>
    <d v="2022-05-17T00:00:00"/>
    <d v="2022-05-19T00:00:00"/>
    <x v="2"/>
    <x v="2"/>
    <n v="34200"/>
    <n v="34200"/>
    <x v="1"/>
  </r>
  <r>
    <s v="L02/070/9/001620/2021"/>
    <d v="2021-12-25T00:00:00"/>
    <d v="2022-01-06T00:00:00"/>
    <x v="2"/>
    <x v="2"/>
    <n v="30000"/>
    <n v="30000"/>
    <x v="2"/>
  </r>
  <r>
    <s v="L01/080/9/000024/2022"/>
    <d v="2022-05-25T00:00:00"/>
    <d v="2022-05-27T00:00:00"/>
    <x v="0"/>
    <x v="0"/>
    <n v="10000"/>
    <n v="10000"/>
    <x v="1"/>
  </r>
  <r>
    <s v="L01/070/9/000199/2022"/>
    <d v="2022-05-04T00:00:00"/>
    <d v="2022-05-12T00:00:00"/>
    <x v="2"/>
    <x v="2"/>
    <n v="100000"/>
    <n v="100000"/>
    <x v="1"/>
  </r>
  <r>
    <s v="L01/070/9/000201/2022"/>
    <d v="2022-03-09T00:00:00"/>
    <d v="2022-03-11T00:00:00"/>
    <x v="2"/>
    <x v="2"/>
    <n v="10000"/>
    <n v="10000"/>
    <x v="1"/>
  </r>
  <r>
    <s v="L01/071/9/000004/2022"/>
    <d v="2022-05-23T00:00:00"/>
    <d v="2022-06-02T00:00:00"/>
    <x v="2"/>
    <x v="2"/>
    <n v="100882.3529"/>
    <n v="100882.3529"/>
    <x v="1"/>
  </r>
  <r>
    <s v="L01/070/9/000204/2022"/>
    <d v="2022-05-13T00:00:00"/>
    <d v="2022-05-20T00:00:00"/>
    <x v="2"/>
    <x v="2"/>
    <n v="100000"/>
    <n v="100000"/>
    <x v="1"/>
  </r>
  <r>
    <s v="L01/070/9/001621/2021"/>
    <d v="2021-12-16T00:00:00"/>
    <d v="2022-06-06T00:00:00"/>
    <x v="2"/>
    <x v="2"/>
    <n v="15000"/>
    <n v="15000"/>
    <x v="2"/>
  </r>
  <r>
    <s v="L01/088/9/000323/2021"/>
    <d v="2021-07-20T00:00:00"/>
    <d v="2022-06-02T00:00:00"/>
    <x v="5"/>
    <x v="0"/>
    <n v="8700"/>
    <n v="8700"/>
    <x v="2"/>
  </r>
  <r>
    <s v="L05/070/9/001622/2021"/>
    <d v="2021-09-11T00:00:00"/>
    <d v="2022-05-30T00:00:00"/>
    <x v="2"/>
    <x v="2"/>
    <n v="50000"/>
    <n v="50000"/>
    <x v="2"/>
  </r>
  <r>
    <s v="L01/070/9/000215/2022"/>
    <d v="2022-02-10T00:00:00"/>
    <d v="2022-05-26T00:00:00"/>
    <x v="2"/>
    <x v="2"/>
    <n v="347941.1765"/>
    <n v="347941.1765"/>
    <x v="1"/>
  </r>
  <r>
    <s v="L05/070/9/001625/2021"/>
    <d v="2021-05-19T00:00:00"/>
    <d v="2021-07-29T00:00:00"/>
    <x v="2"/>
    <x v="2"/>
    <n v="409000"/>
    <n v="409000"/>
    <x v="2"/>
  </r>
  <r>
    <s v="L01/103/9/000013/2021"/>
    <d v="2021-11-15T00:00:00"/>
    <d v="2022-04-08T00:00:00"/>
    <x v="8"/>
    <x v="7"/>
    <n v="54800"/>
    <n v="54800"/>
    <x v="2"/>
  </r>
  <r>
    <s v="L01/070/9/000219/2022"/>
    <d v="2022-06-14T00:00:00"/>
    <d v="2022-06-16T00:00:00"/>
    <x v="2"/>
    <x v="2"/>
    <n v="20000"/>
    <n v="20000"/>
    <x v="1"/>
  </r>
  <r>
    <s v="L05/070/9/000223/2022"/>
    <d v="2022-06-08T00:00:00"/>
    <d v="2022-06-10T00:00:00"/>
    <x v="2"/>
    <x v="2"/>
    <n v="78360"/>
    <n v="78360"/>
    <x v="1"/>
  </r>
  <r>
    <s v="L15/070/9/001284/2020"/>
    <d v="2020-08-28T00:00:00"/>
    <d v="2022-06-17T00:00:00"/>
    <x v="2"/>
    <x v="2"/>
    <n v="50000"/>
    <n v="50000"/>
    <x v="0"/>
  </r>
  <r>
    <s v="L02/070/9/000225/2022"/>
    <d v="2022-06-12T00:00:00"/>
    <d v="2022-06-20T00:00:00"/>
    <x v="2"/>
    <x v="2"/>
    <n v="5000"/>
    <n v="5000"/>
    <x v="1"/>
  </r>
  <r>
    <s v="L02/070/9/000226/2022"/>
    <d v="2022-06-19T00:00:00"/>
    <d v="2022-06-21T00:00:00"/>
    <x v="2"/>
    <x v="2"/>
    <n v="100000"/>
    <n v="100000"/>
    <x v="1"/>
  </r>
  <r>
    <s v="L01/023/9/000003/2020"/>
    <d v="2020-12-28T00:00:00"/>
    <d v="2021-08-18T00:00:00"/>
    <x v="6"/>
    <x v="5"/>
    <n v="845691"/>
    <n v="845691"/>
    <x v="0"/>
  </r>
  <r>
    <s v="L05/070/9/000227/2022"/>
    <d v="2022-06-13T00:00:00"/>
    <d v="2022-06-24T00:00:00"/>
    <x v="2"/>
    <x v="2"/>
    <n v="100000"/>
    <n v="100000"/>
    <x v="1"/>
  </r>
  <r>
    <s v="L01/070/9/000228/2022"/>
    <d v="2022-06-21T00:00:00"/>
    <d v="2022-06-23T00:00:00"/>
    <x v="2"/>
    <x v="2"/>
    <n v="16000"/>
    <n v="16000"/>
    <x v="1"/>
  </r>
  <r>
    <s v="L01/070/9/000230/2022"/>
    <d v="2022-06-09T00:00:00"/>
    <d v="2022-06-22T00:00:00"/>
    <x v="2"/>
    <x v="2"/>
    <n v="82500"/>
    <n v="82500"/>
    <x v="1"/>
  </r>
  <r>
    <s v="L02/070/9/000232/2022"/>
    <d v="2022-06-26T00:00:00"/>
    <d v="2022-06-28T00:00:00"/>
    <x v="2"/>
    <x v="2"/>
    <n v="7100"/>
    <n v="7100"/>
    <x v="1"/>
  </r>
  <r>
    <s v="L01/111/9/000003/2021"/>
    <d v="2021-12-22T00:00:00"/>
    <d v="2022-06-24T00:00:00"/>
    <x v="1"/>
    <x v="1"/>
    <n v="10000"/>
    <n v="10000"/>
    <x v="2"/>
  </r>
  <r>
    <s v="L01/080/9/000372/2021"/>
    <d v="2021-05-24T00:00:00"/>
    <d v="2022-06-20T00:00:00"/>
    <x v="0"/>
    <x v="0"/>
    <n v="142453"/>
    <n v="142453"/>
    <x v="2"/>
  </r>
  <r>
    <s v="L02/101/9/000001/2022"/>
    <d v="2022-05-29T00:00:00"/>
    <d v="2022-06-23T00:00:00"/>
    <x v="8"/>
    <x v="7"/>
    <n v="61764.705880000001"/>
    <n v="61764.705880000001"/>
    <x v="1"/>
  </r>
  <r>
    <s v="L01/087/9/000030/2022"/>
    <d v="2022-05-25T00:00:00"/>
    <d v="2022-06-24T00:00:00"/>
    <x v="0"/>
    <x v="0"/>
    <n v="50000"/>
    <n v="50000"/>
    <x v="1"/>
  </r>
  <r>
    <s v="L01/070/9/000237/2022"/>
    <d v="2022-06-22T00:00:00"/>
    <d v="2022-07-05T00:00:00"/>
    <x v="2"/>
    <x v="2"/>
    <n v="3000000"/>
    <n v="3000000"/>
    <x v="1"/>
  </r>
  <r>
    <s v="L01/023/9/000004/2021"/>
    <d v="2021-05-02T00:00:00"/>
    <d v="2022-06-03T00:00:00"/>
    <x v="6"/>
    <x v="5"/>
    <n v="103807"/>
    <n v="103807"/>
    <x v="2"/>
  </r>
  <r>
    <s v="L01/088/9/000017/2017"/>
    <d v="2017-02-28T00:00:00"/>
    <d v="2022-07-07T00:00:00"/>
    <x v="5"/>
    <x v="0"/>
    <n v="100000"/>
    <n v="100000"/>
    <x v="10"/>
  </r>
  <r>
    <s v="L05/070/9/000239/2022"/>
    <d v="2022-06-11T00:00:00"/>
    <d v="2022-06-27T00:00:00"/>
    <x v="2"/>
    <x v="2"/>
    <n v="247058.8235"/>
    <n v="247058.8235"/>
    <x v="1"/>
  </r>
  <r>
    <s v="L01/110/9/000021/2022"/>
    <d v="2022-05-30T00:00:00"/>
    <d v="2022-07-07T00:00:00"/>
    <x v="1"/>
    <x v="1"/>
    <n v="50000"/>
    <n v="50000"/>
    <x v="1"/>
  </r>
  <r>
    <s v="L01/070/9/000240/2022"/>
    <d v="2022-07-05T00:00:00"/>
    <d v="2022-07-13T00:00:00"/>
    <x v="2"/>
    <x v="2"/>
    <n v="325000"/>
    <n v="325000"/>
    <x v="1"/>
  </r>
  <r>
    <s v="L01/080/9/000031/2022"/>
    <d v="2022-03-27T00:00:00"/>
    <d v="2022-07-14T00:00:00"/>
    <x v="0"/>
    <x v="0"/>
    <n v="50000"/>
    <n v="50000"/>
    <x v="1"/>
  </r>
  <r>
    <s v="L01/070/9/000243/2022"/>
    <d v="2022-07-14T00:00:00"/>
    <d v="2022-07-14T00:00:00"/>
    <x v="2"/>
    <x v="2"/>
    <n v="14000"/>
    <n v="14000"/>
    <x v="1"/>
  </r>
  <r>
    <s v="L02/070/9/000248/2022"/>
    <d v="2022-07-12T00:00:00"/>
    <d v="2022-07-21T00:00:00"/>
    <x v="2"/>
    <x v="2"/>
    <n v="22500"/>
    <n v="22500"/>
    <x v="1"/>
  </r>
  <r>
    <s v="L01/070/9/000249/2022"/>
    <d v="2022-07-12T00:00:00"/>
    <d v="2022-07-21T00:00:00"/>
    <x v="2"/>
    <x v="2"/>
    <n v="213828.6894"/>
    <n v="213828.6894"/>
    <x v="1"/>
  </r>
  <r>
    <s v="L01/087/9/000032/2022"/>
    <d v="2022-03-09T00:00:00"/>
    <d v="2022-07-22T00:00:00"/>
    <x v="0"/>
    <x v="0"/>
    <n v="100000"/>
    <n v="100000"/>
    <x v="1"/>
  </r>
  <r>
    <s v="L01/087/9/000033/2022"/>
    <d v="2022-03-09T00:00:00"/>
    <d v="2022-07-22T00:00:00"/>
    <x v="0"/>
    <x v="0"/>
    <n v="50000"/>
    <n v="50000"/>
    <x v="1"/>
  </r>
  <r>
    <s v="L01/083/9/000028/2022"/>
    <d v="2022-06-24T00:00:00"/>
    <d v="2022-07-23T00:00:00"/>
    <x v="0"/>
    <x v="0"/>
    <n v="25500"/>
    <n v="25500"/>
    <x v="1"/>
  </r>
  <r>
    <s v="L01/070/9/000251/2022"/>
    <d v="2022-07-02T00:00:00"/>
    <d v="2022-07-22T00:00:00"/>
    <x v="2"/>
    <x v="2"/>
    <n v="100000"/>
    <n v="100000"/>
    <x v="1"/>
  </r>
  <r>
    <s v="L01/062/9/000003/2022"/>
    <d v="2022-06-09T00:00:00"/>
    <d v="2022-07-25T00:00:00"/>
    <x v="7"/>
    <x v="6"/>
    <n v="50000"/>
    <n v="50000"/>
    <x v="1"/>
  </r>
  <r>
    <s v="L01/062/9/000004/2022"/>
    <d v="2022-04-08T00:00:00"/>
    <d v="2022-07-25T00:00:00"/>
    <x v="7"/>
    <x v="6"/>
    <n v="50000"/>
    <n v="50000"/>
    <x v="1"/>
  </r>
  <r>
    <s v="L01/062/9/000005/2022"/>
    <d v="2022-05-16T00:00:00"/>
    <d v="2022-07-25T00:00:00"/>
    <x v="7"/>
    <x v="6"/>
    <n v="50000"/>
    <n v="50000"/>
    <x v="1"/>
  </r>
  <r>
    <s v="L01/070/9/000254/2022"/>
    <d v="2022-07-24T00:00:00"/>
    <d v="2022-07-26T00:00:00"/>
    <x v="2"/>
    <x v="2"/>
    <n v="17000"/>
    <n v="17000"/>
    <x v="1"/>
  </r>
  <r>
    <s v="L01/080/9/000373/2021"/>
    <d v="2021-05-03T00:00:00"/>
    <d v="2022-07-07T00:00:00"/>
    <x v="0"/>
    <x v="0"/>
    <n v="50000"/>
    <n v="50000"/>
    <x v="2"/>
  </r>
  <r>
    <s v="L02/070/9/000255/2022"/>
    <d v="2022-07-17T00:00:00"/>
    <d v="2022-07-27T00:00:00"/>
    <x v="2"/>
    <x v="2"/>
    <n v="50000"/>
    <n v="50000"/>
    <x v="1"/>
  </r>
  <r>
    <s v="L01/070/9/000256/2022"/>
    <d v="2022-07-21T00:00:00"/>
    <d v="2022-07-27T00:00:00"/>
    <x v="2"/>
    <x v="2"/>
    <n v="18760"/>
    <n v="18760"/>
    <x v="1"/>
  </r>
  <r>
    <s v="L01/070/9/000258/2022"/>
    <d v="2022-07-15T00:00:00"/>
    <d v="2022-07-28T00:00:00"/>
    <x v="2"/>
    <x v="2"/>
    <n v="100000"/>
    <n v="100000"/>
    <x v="1"/>
  </r>
  <r>
    <s v="L01/070/9/000259/2022"/>
    <d v="2022-01-22T00:00:00"/>
    <d v="2022-06-21T00:00:00"/>
    <x v="2"/>
    <x v="2"/>
    <n v="100000"/>
    <n v="100000"/>
    <x v="1"/>
  </r>
  <r>
    <s v="L01/110/9/000043/2021"/>
    <d v="2021-11-12T00:00:00"/>
    <d v="2022-01-31T00:00:00"/>
    <x v="1"/>
    <x v="1"/>
    <n v="5000"/>
    <n v="5000"/>
    <x v="2"/>
  </r>
  <r>
    <s v="L01/110/9/000022/2022"/>
    <d v="2022-08-03T00:00:00"/>
    <d v="2022-08-04T00:00:00"/>
    <x v="1"/>
    <x v="1"/>
    <n v="50000"/>
    <n v="50000"/>
    <x v="1"/>
  </r>
  <r>
    <s v="L02/087/9/000035/2022"/>
    <d v="2022-07-12T00:00:00"/>
    <d v="2022-08-04T00:00:00"/>
    <x v="0"/>
    <x v="0"/>
    <n v="630055.29410000006"/>
    <n v="630055.29410000006"/>
    <x v="1"/>
  </r>
  <r>
    <s v="L01/080/9/000374/2021"/>
    <d v="2021-12-03T00:00:00"/>
    <d v="2022-01-17T00:00:00"/>
    <x v="0"/>
    <x v="0"/>
    <n v="28850"/>
    <n v="28850"/>
    <x v="2"/>
  </r>
  <r>
    <s v="L05/070/9/000261/2022"/>
    <d v="2022-07-18T00:00:00"/>
    <d v="2022-08-05T00:00:00"/>
    <x v="2"/>
    <x v="2"/>
    <n v="16000"/>
    <n v="16000"/>
    <x v="1"/>
  </r>
  <r>
    <s v="L01/070/9/001628/2021"/>
    <d v="2021-07-04T00:00:00"/>
    <d v="2022-07-25T00:00:00"/>
    <x v="2"/>
    <x v="2"/>
    <n v="170470.5882"/>
    <n v="170470.5882"/>
    <x v="2"/>
  </r>
  <r>
    <s v="L01/083/9/000029/2022"/>
    <d v="2022-08-16T00:00:00"/>
    <d v="2022-08-17T00:00:00"/>
    <x v="0"/>
    <x v="0"/>
    <n v="20000"/>
    <n v="20000"/>
    <x v="1"/>
  </r>
  <r>
    <s v="L01/070/9/000265/2022"/>
    <d v="2022-07-15T00:00:00"/>
    <d v="2022-08-18T00:00:00"/>
    <x v="2"/>
    <x v="2"/>
    <n v="22000"/>
    <n v="22000"/>
    <x v="1"/>
  </r>
  <r>
    <s v="L01/070/9/000266/2022"/>
    <d v="2022-08-04T00:00:00"/>
    <d v="2022-08-18T00:00:00"/>
    <x v="2"/>
    <x v="2"/>
    <n v="17000"/>
    <n v="17000"/>
    <x v="1"/>
  </r>
  <r>
    <s v="L02/070/9/000268/2022"/>
    <d v="2022-08-05T00:00:00"/>
    <d v="2022-08-22T00:00:00"/>
    <x v="2"/>
    <x v="2"/>
    <n v="50000"/>
    <n v="50000"/>
    <x v="1"/>
  </r>
  <r>
    <s v="L01/070/9/000270/2022"/>
    <d v="2022-08-21T00:00:00"/>
    <d v="2022-08-23T00:00:00"/>
    <x v="2"/>
    <x v="2"/>
    <n v="20000"/>
    <n v="20000"/>
    <x v="1"/>
  </r>
  <r>
    <s v="L02/070/9/000271/2022"/>
    <d v="2022-08-21T00:00:00"/>
    <d v="2022-08-23T00:00:00"/>
    <x v="2"/>
    <x v="2"/>
    <n v="100000"/>
    <n v="100000"/>
    <x v="1"/>
  </r>
  <r>
    <s v="L01/070/9/000273/2022"/>
    <d v="2022-07-29T00:00:00"/>
    <d v="2022-08-22T00:00:00"/>
    <x v="2"/>
    <x v="2"/>
    <n v="3400"/>
    <n v="3400"/>
    <x v="1"/>
  </r>
  <r>
    <s v="L01/088/9/000089/2019"/>
    <d v="2019-08-18T00:00:00"/>
    <d v="2022-08-17T00:00:00"/>
    <x v="5"/>
    <x v="0"/>
    <n v="10000"/>
    <n v="10000"/>
    <x v="4"/>
  </r>
  <r>
    <s v="L02/064/9/000002/2022"/>
    <d v="2022-07-20T00:00:00"/>
    <d v="2022-08-26T00:00:00"/>
    <x v="7"/>
    <x v="6"/>
    <n v="500000"/>
    <n v="500000"/>
    <x v="1"/>
  </r>
  <r>
    <s v="L01/071/9/000005/2022"/>
    <d v="2022-06-08T00:00:00"/>
    <d v="2022-08-29T00:00:00"/>
    <x v="2"/>
    <x v="2"/>
    <n v="50000"/>
    <n v="50000"/>
    <x v="1"/>
  </r>
  <r>
    <s v="L02/070/9/000283/2022"/>
    <d v="2022-08-24T00:00:00"/>
    <d v="2022-09-05T00:00:00"/>
    <x v="2"/>
    <x v="2"/>
    <n v="6860"/>
    <n v="6860"/>
    <x v="1"/>
  </r>
  <r>
    <s v="L01/070/9/001629/2021"/>
    <d v="2021-04-25T00:00:00"/>
    <d v="2022-09-05T00:00:00"/>
    <x v="2"/>
    <x v="2"/>
    <n v="135294.1176"/>
    <n v="135294.1176"/>
    <x v="2"/>
  </r>
  <r>
    <s v="L02/070/9/000284/2022"/>
    <d v="2022-08-31T00:00:00"/>
    <d v="2022-09-02T00:00:00"/>
    <x v="2"/>
    <x v="2"/>
    <n v="17000"/>
    <n v="17000"/>
    <x v="1"/>
  </r>
  <r>
    <s v="L01/040/9/000009/2021"/>
    <d v="2021-02-28T00:00:00"/>
    <d v="2022-02-28T00:00:00"/>
    <x v="4"/>
    <x v="4"/>
    <n v="102080"/>
    <n v="102080"/>
    <x v="2"/>
  </r>
  <r>
    <s v="L05/070/9/000287/2022"/>
    <d v="2022-09-05T00:00:00"/>
    <d v="2022-09-07T00:00:00"/>
    <x v="2"/>
    <x v="2"/>
    <n v="100000"/>
    <n v="100000"/>
    <x v="1"/>
  </r>
  <r>
    <s v="L01/070/9/001630/2021"/>
    <d v="2021-11-25T00:00:00"/>
    <d v="2022-09-02T00:00:00"/>
    <x v="2"/>
    <x v="2"/>
    <n v="100000"/>
    <n v="100000"/>
    <x v="2"/>
  </r>
  <r>
    <s v="L05/070/9/000288/2022"/>
    <d v="2022-09-12T00:00:00"/>
    <d v="2022-09-14T00:00:00"/>
    <x v="2"/>
    <x v="2"/>
    <n v="25000"/>
    <n v="25000"/>
    <x v="1"/>
  </r>
  <r>
    <s v="L01/070/9/000290/2022"/>
    <d v="2022-08-30T00:00:00"/>
    <d v="2022-09-08T00:00:00"/>
    <x v="2"/>
    <x v="2"/>
    <n v="9360"/>
    <n v="9360"/>
    <x v="1"/>
  </r>
  <r>
    <s v="L05/070/9/000292/2022"/>
    <d v="2022-09-15T00:00:00"/>
    <d v="2022-09-16T00:00:00"/>
    <x v="2"/>
    <x v="2"/>
    <n v="16000"/>
    <n v="16000"/>
    <x v="1"/>
  </r>
  <r>
    <s v="L01/070/9/000293/2022"/>
    <d v="2022-09-13T00:00:00"/>
    <d v="2022-09-16T00:00:00"/>
    <x v="2"/>
    <x v="2"/>
    <n v="17000"/>
    <n v="17000"/>
    <x v="1"/>
  </r>
  <r>
    <s v="L05/070/9/000296/2022"/>
    <d v="2022-09-12T00:00:00"/>
    <d v="2022-09-19T00:00:00"/>
    <x v="2"/>
    <x v="2"/>
    <n v="17000"/>
    <n v="17000"/>
    <x v="1"/>
  </r>
  <r>
    <s v="L01/070/9/000297/2022"/>
    <d v="2022-09-10T00:00:00"/>
    <d v="2022-09-16T00:00:00"/>
    <x v="2"/>
    <x v="2"/>
    <n v="15000"/>
    <n v="15000"/>
    <x v="1"/>
  </r>
  <r>
    <s v="L01/070/9/000299/2022"/>
    <d v="2022-09-23T00:00:00"/>
    <d v="2022-09-26T00:00:00"/>
    <x v="2"/>
    <x v="2"/>
    <n v="20000"/>
    <n v="20000"/>
    <x v="1"/>
  </r>
  <r>
    <s v="L01/070/9/000302/2022"/>
    <d v="2022-10-02T00:00:00"/>
    <d v="2022-10-03T00:00:00"/>
    <x v="2"/>
    <x v="2"/>
    <n v="100000"/>
    <n v="100000"/>
    <x v="1"/>
  </r>
  <r>
    <s v="L02/064/9/000003/2022"/>
    <d v="2022-10-03T00:00:00"/>
    <d v="2022-10-03T00:00:00"/>
    <x v="7"/>
    <x v="6"/>
    <n v="100000"/>
    <n v="100000"/>
    <x v="1"/>
  </r>
  <r>
    <s v="L02/070/9/000304/2022"/>
    <d v="2022-10-03T00:00:00"/>
    <d v="2022-10-04T00:00:00"/>
    <x v="2"/>
    <x v="2"/>
    <n v="20000"/>
    <n v="20000"/>
    <x v="1"/>
  </r>
  <r>
    <s v="L01/070/9/000306/2022"/>
    <d v="2022-10-01T00:00:00"/>
    <d v="2022-10-07T00:00:00"/>
    <x v="2"/>
    <x v="2"/>
    <n v="18000"/>
    <n v="18000"/>
    <x v="1"/>
  </r>
  <r>
    <s v="L05/070/9/000307/2022"/>
    <d v="2022-09-29T00:00:00"/>
    <d v="2022-10-07T00:00:00"/>
    <x v="2"/>
    <x v="2"/>
    <n v="10000"/>
    <n v="10000"/>
    <x v="1"/>
  </r>
  <r>
    <s v="L01/063/9/000001/2022"/>
    <d v="2022-09-23T00:00:00"/>
    <d v="2022-09-30T00:00:00"/>
    <x v="7"/>
    <x v="6"/>
    <n v="41412"/>
    <n v="41412"/>
    <x v="1"/>
  </r>
  <r>
    <s v="L01/070/9/000309/2022"/>
    <d v="2022-10-02T00:00:00"/>
    <d v="2022-10-11T00:00:00"/>
    <x v="2"/>
    <x v="2"/>
    <n v="100000"/>
    <n v="100000"/>
    <x v="1"/>
  </r>
  <r>
    <s v="L01/070/9/000310/2022"/>
    <d v="2022-09-10T00:00:00"/>
    <d v="2022-10-11T00:00:00"/>
    <x v="2"/>
    <x v="2"/>
    <n v="18000"/>
    <n v="18000"/>
    <x v="1"/>
  </r>
  <r>
    <s v="L01/080/9/000041/2022"/>
    <d v="2022-10-08T00:00:00"/>
    <d v="2022-10-12T00:00:00"/>
    <x v="0"/>
    <x v="0"/>
    <n v="18000"/>
    <n v="18000"/>
    <x v="1"/>
  </r>
  <r>
    <s v="L02/064/9/000004/2022"/>
    <d v="2022-09-08T00:00:00"/>
    <d v="2022-10-11T00:00:00"/>
    <x v="7"/>
    <x v="6"/>
    <n v="100000"/>
    <n v="100000"/>
    <x v="1"/>
  </r>
  <r>
    <s v="L01/070/9/000313/2022"/>
    <d v="2022-09-08T00:00:00"/>
    <d v="2022-10-14T00:00:00"/>
    <x v="2"/>
    <x v="2"/>
    <n v="20000"/>
    <n v="20000"/>
    <x v="1"/>
  </r>
  <r>
    <s v="L01/070/9/000316/2022"/>
    <d v="2022-04-28T00:00:00"/>
    <d v="2022-10-19T00:00:00"/>
    <x v="2"/>
    <x v="2"/>
    <n v="102941.1765"/>
    <n v="102941.1765"/>
    <x v="1"/>
  </r>
  <r>
    <s v="L01/070/9/000318/2022"/>
    <d v="2022-10-16T00:00:00"/>
    <d v="2022-10-19T00:00:00"/>
    <x v="2"/>
    <x v="2"/>
    <n v="50000"/>
    <n v="50000"/>
    <x v="1"/>
  </r>
  <r>
    <s v="L01/070/9/000319/2022"/>
    <d v="2022-10-23T00:00:00"/>
    <d v="2022-10-25T00:00:00"/>
    <x v="2"/>
    <x v="2"/>
    <n v="100000"/>
    <n v="100000"/>
    <x v="1"/>
  </r>
  <r>
    <s v="L01/070/9/000320/2022"/>
    <d v="2022-10-23T00:00:00"/>
    <d v="2022-10-24T00:00:00"/>
    <x v="2"/>
    <x v="2"/>
    <n v="125000"/>
    <n v="125000"/>
    <x v="1"/>
  </r>
  <r>
    <s v="L01/080/9/000042/2022"/>
    <d v="2022-09-04T00:00:00"/>
    <d v="2022-10-24T00:00:00"/>
    <x v="0"/>
    <x v="0"/>
    <n v="100000"/>
    <n v="100000"/>
    <x v="1"/>
  </r>
  <r>
    <s v="L01/070/9/000321/2022"/>
    <d v="2022-10-14T00:00:00"/>
    <d v="2022-10-26T00:00:00"/>
    <x v="2"/>
    <x v="2"/>
    <n v="80000"/>
    <n v="80000"/>
    <x v="1"/>
  </r>
  <r>
    <s v="L05/070/9/001631/2021"/>
    <d v="2021-06-20T00:00:00"/>
    <d v="2022-10-27T00:00:00"/>
    <x v="2"/>
    <x v="2"/>
    <n v="363600"/>
    <n v="363600"/>
    <x v="2"/>
  </r>
  <r>
    <s v="L02/070/9/000323/2022"/>
    <d v="2022-10-19T00:00:00"/>
    <d v="2022-10-27T00:00:00"/>
    <x v="2"/>
    <x v="2"/>
    <n v="100000"/>
    <n v="100000"/>
    <x v="1"/>
  </r>
  <r>
    <s v="L02/070/9/000325/2022"/>
    <d v="2022-10-26T00:00:00"/>
    <d v="2022-10-27T00:00:00"/>
    <x v="2"/>
    <x v="2"/>
    <n v="100000"/>
    <n v="100000"/>
    <x v="1"/>
  </r>
  <r>
    <s v="L02/070/9/000326/2022"/>
    <d v="2022-04-24T00:00:00"/>
    <d v="2022-10-31T00:00:00"/>
    <x v="2"/>
    <x v="2"/>
    <n v="801857.58539999998"/>
    <n v="801857.58539999998"/>
    <x v="1"/>
  </r>
  <r>
    <s v="L01/070/9/000327/2022"/>
    <d v="2022-10-24T00:00:00"/>
    <d v="2022-11-01T00:00:00"/>
    <x v="2"/>
    <x v="2"/>
    <n v="100000"/>
    <n v="100000"/>
    <x v="1"/>
  </r>
  <r>
    <s v="L02/070/9/000328/2022"/>
    <d v="2022-10-31T00:00:00"/>
    <d v="2022-11-01T00:00:00"/>
    <x v="2"/>
    <x v="2"/>
    <n v="80000"/>
    <n v="80000"/>
    <x v="1"/>
  </r>
  <r>
    <s v="L05/070/9/000329/2022"/>
    <d v="2022-10-08T00:00:00"/>
    <d v="2022-11-02T00:00:00"/>
    <x v="2"/>
    <x v="2"/>
    <n v="20000"/>
    <n v="20000"/>
    <x v="1"/>
  </r>
  <r>
    <s v="L05/054/9/000002/2022"/>
    <d v="2022-08-15T00:00:00"/>
    <d v="2022-10-31T00:00:00"/>
    <x v="3"/>
    <x v="3"/>
    <n v="100000"/>
    <n v="100000"/>
    <x v="1"/>
  </r>
  <r>
    <s v="L01/080/9/000043/2022"/>
    <d v="2022-11-02T00:00:00"/>
    <d v="2022-11-04T00:00:00"/>
    <x v="0"/>
    <x v="0"/>
    <n v="10000"/>
    <n v="10000"/>
    <x v="1"/>
  </r>
  <r>
    <s v="L02/112/9/000002/2021"/>
    <d v="2021-08-12T00:00:00"/>
    <d v="2022-11-08T00:00:00"/>
    <x v="1"/>
    <x v="1"/>
    <n v="10000"/>
    <n v="10000"/>
    <x v="2"/>
  </r>
  <r>
    <s v="L01/070/9/000335/2022"/>
    <d v="2022-10-18T00:00:00"/>
    <d v="2022-10-31T00:00:00"/>
    <x v="2"/>
    <x v="2"/>
    <n v="50000"/>
    <n v="50000"/>
    <x v="1"/>
  </r>
  <r>
    <s v="L01/071/9/000014/2021"/>
    <d v="2021-11-14T00:00:00"/>
    <d v="2022-11-17T00:00:00"/>
    <x v="2"/>
    <x v="2"/>
    <n v="534571.72360000003"/>
    <n v="534571.72360000003"/>
    <x v="2"/>
  </r>
  <r>
    <s v="L01/070/9/000336/2022"/>
    <d v="2022-02-04T00:00:00"/>
    <d v="2022-11-17T00:00:00"/>
    <x v="2"/>
    <x v="2"/>
    <n v="208823.5294"/>
    <n v="208823.5294"/>
    <x v="1"/>
  </r>
  <r>
    <s v="L01/080/9/000375/2021"/>
    <d v="2021-04-08T00:00:00"/>
    <d v="2022-11-18T00:00:00"/>
    <x v="0"/>
    <x v="0"/>
    <n v="800000"/>
    <n v="800000"/>
    <x v="2"/>
  </r>
  <r>
    <s v="L01/070/9/000339/2022"/>
    <d v="2022-11-15T00:00:00"/>
    <d v="2022-11-21T00:00:00"/>
    <x v="2"/>
    <x v="2"/>
    <n v="252500"/>
    <n v="252500"/>
    <x v="1"/>
  </r>
  <r>
    <s v="L01/070/9/000340/2022"/>
    <d v="2022-11-04T00:00:00"/>
    <d v="2022-11-25T00:00:00"/>
    <x v="2"/>
    <x v="2"/>
    <n v="65882.352939999997"/>
    <n v="65882.352939999997"/>
    <x v="1"/>
  </r>
  <r>
    <s v="L01/083/9/000030/2022"/>
    <d v="2022-11-24T00:00:00"/>
    <d v="2022-11-29T00:00:00"/>
    <x v="0"/>
    <x v="0"/>
    <n v="100000"/>
    <n v="100000"/>
    <x v="1"/>
  </r>
  <r>
    <s v="L01/062/9/000034/2021"/>
    <d v="2021-08-06T00:00:00"/>
    <d v="2022-11-29T00:00:00"/>
    <x v="7"/>
    <x v="6"/>
    <n v="10000"/>
    <n v="10000"/>
    <x v="2"/>
  </r>
  <r>
    <s v="L02/070/9/000344/2022"/>
    <d v="2022-11-30T00:00:00"/>
    <d v="2022-12-05T00:00:00"/>
    <x v="2"/>
    <x v="2"/>
    <n v="100000"/>
    <n v="100000"/>
    <x v="1"/>
  </r>
  <r>
    <s v="L01/092/9/000003/2022"/>
    <d v="2022-11-16T00:00:00"/>
    <d v="2022-12-14T00:00:00"/>
    <x v="10"/>
    <x v="9"/>
    <n v="50000"/>
    <n v="50000"/>
    <x v="1"/>
  </r>
  <r>
    <s v="L01/086/9/000046/2022"/>
    <d v="2022-08-28T00:00:00"/>
    <d v="2022-10-14T00:00:00"/>
    <x v="0"/>
    <x v="0"/>
    <n v="50000"/>
    <n v="50000"/>
    <x v="1"/>
  </r>
  <r>
    <s v="L01/070/9/000347/2022"/>
    <d v="2022-12-08T00:00:00"/>
    <d v="2022-12-09T00:00:00"/>
    <x v="2"/>
    <x v="2"/>
    <n v="100000"/>
    <n v="100000"/>
    <x v="1"/>
  </r>
  <r>
    <s v="L02/070/9/000352/2022"/>
    <d v="2022-12-20T00:00:00"/>
    <d v="2022-12-23T00:00:00"/>
    <x v="2"/>
    <x v="2"/>
    <n v="100000"/>
    <n v="100000"/>
    <x v="1"/>
  </r>
  <r>
    <s v="L01/070/9/000353/2022"/>
    <d v="2022-12-18T00:00:00"/>
    <d v="2022-12-22T00:00:00"/>
    <x v="2"/>
    <x v="2"/>
    <n v="30000"/>
    <n v="30000"/>
    <x v="1"/>
  </r>
  <r>
    <s v="L01/070/9/000001/2023"/>
    <d v="2023-01-03T00:00:00"/>
    <d v="2023-01-05T00:00:00"/>
    <x v="2"/>
    <x v="2"/>
    <n v="50000"/>
    <n v="50000"/>
    <x v="12"/>
  </r>
  <r>
    <s v="L01/070/9/000356/2022"/>
    <d v="2022-12-24T00:00:00"/>
    <d v="2023-01-04T00:00:00"/>
    <x v="2"/>
    <x v="2"/>
    <n v="100000"/>
    <n v="100000"/>
    <x v="1"/>
  </r>
  <r>
    <s v="L02/070/9/000003/2023"/>
    <d v="2023-01-05T00:00:00"/>
    <d v="2023-01-10T00:00:00"/>
    <x v="2"/>
    <x v="2"/>
    <n v="100000"/>
    <n v="100000"/>
    <x v="12"/>
  </r>
  <r>
    <s v="L01/070/9/000008/2023"/>
    <d v="2023-01-18T00:00:00"/>
    <d v="2023-01-19T00:00:00"/>
    <x v="2"/>
    <x v="2"/>
    <n v="60000"/>
    <n v="60000"/>
    <x v="12"/>
  </r>
  <r>
    <s v="L01/070/9/000011/2023"/>
    <d v="2023-01-23T00:00:00"/>
    <d v="2023-01-24T00:00:00"/>
    <x v="2"/>
    <x v="2"/>
    <n v="236000"/>
    <n v="236000"/>
    <x v="12"/>
  </r>
  <r>
    <s v="L01/087/9/000049/2022"/>
    <d v="2022-09-24T00:00:00"/>
    <d v="2023-01-25T00:00:00"/>
    <x v="0"/>
    <x v="0"/>
    <n v="50000"/>
    <n v="50000"/>
    <x v="1"/>
  </r>
  <r>
    <s v="L01/070/9/000361/2022"/>
    <d v="2022-12-14T00:00:00"/>
    <d v="2023-02-02T00:00:00"/>
    <x v="2"/>
    <x v="2"/>
    <n v="100000"/>
    <n v="100000"/>
    <x v="1"/>
  </r>
  <r>
    <s v="L01/070/9/001632/2021"/>
    <d v="2021-07-17T00:00:00"/>
    <d v="2023-02-06T00:00:00"/>
    <x v="2"/>
    <x v="2"/>
    <n v="220000"/>
    <n v="220000"/>
    <x v="2"/>
  </r>
  <r>
    <s v="L01/092/9/000005/2022"/>
    <d v="2022-05-21T00:00:00"/>
    <d v="2022-06-22T00:00:00"/>
    <x v="10"/>
    <x v="9"/>
    <n v="22341"/>
    <n v="22341"/>
    <x v="1"/>
  </r>
  <r>
    <s v="L01/087/9/000050/2022"/>
    <d v="2022-12-14T00:00:00"/>
    <d v="2022-12-14T00:00:00"/>
    <x v="0"/>
    <x v="0"/>
    <n v="100000"/>
    <n v="100000"/>
    <x v="1"/>
  </r>
  <r>
    <s v="L01/110/9/000046/2021"/>
    <d v="2021-03-10T00:00:00"/>
    <d v="2023-02-22T00:00:00"/>
    <x v="1"/>
    <x v="1"/>
    <n v="100000"/>
    <n v="100000"/>
    <x v="2"/>
  </r>
  <r>
    <s v="L01/071/9/000007/2022"/>
    <d v="2022-04-04T00:00:00"/>
    <d v="2022-11-22T00:00:00"/>
    <x v="2"/>
    <x v="2"/>
    <n v="150000"/>
    <n v="150000"/>
    <x v="1"/>
  </r>
  <r>
    <s v="L01/080/9/000106/2019"/>
    <d v="2019-10-22T00:00:00"/>
    <d v="2023-03-15T00:00:00"/>
    <x v="0"/>
    <x v="0"/>
    <n v="257020"/>
    <n v="257020"/>
    <x v="4"/>
  </r>
  <r>
    <s v="L05/070/9/001635/2021"/>
    <d v="2021-07-29T00:00:00"/>
    <d v="2022-05-05T00:00:00"/>
    <x v="2"/>
    <x v="2"/>
    <n v="477600"/>
    <n v="477600"/>
    <x v="2"/>
  </r>
  <r>
    <s v="L01/026/9/000001/2021"/>
    <d v="2021-12-19T00:00:00"/>
    <d v="2023-03-06T00:00:00"/>
    <x v="6"/>
    <x v="5"/>
    <n v="616805"/>
    <n v="616805"/>
    <x v="2"/>
  </r>
  <r>
    <s v="L02/080/9/000017/2006"/>
    <d v="2006-01-16T00:00:00"/>
    <d v="2006-01-16T00:00:00"/>
    <x v="0"/>
    <x v="0"/>
    <n v="42350"/>
    <n v="42350"/>
    <x v="17"/>
  </r>
  <r>
    <s v="L01/041/9/000001/2023"/>
    <d v="2023-02-08T00:00:00"/>
    <d v="2023-02-09T00:00:00"/>
    <x v="4"/>
    <x v="4"/>
    <n v="1500000"/>
    <n v="1500000"/>
    <x v="12"/>
  </r>
  <r>
    <s v="L01/040/9/000010/2021"/>
    <d v="2021-10-06T00:00:00"/>
    <d v="2023-05-18T00:00:00"/>
    <x v="4"/>
    <x v="4"/>
    <n v="3620050"/>
    <n v="3620050"/>
    <x v="2"/>
  </r>
  <r>
    <s v="L05/070/9/001637/2021"/>
    <d v="2021-11-26T00:00:00"/>
    <d v="2021-11-30T00:00:00"/>
    <x v="2"/>
    <x v="2"/>
    <n v="9000"/>
    <n v="9000"/>
    <x v="2"/>
  </r>
  <r>
    <s v="L01/088/9/000324/2021"/>
    <d v="2021-03-14T00:00:00"/>
    <d v="2023-06-13T00:00:00"/>
    <x v="5"/>
    <x v="0"/>
    <n v="1495000"/>
    <n v="1495000"/>
    <x v="2"/>
  </r>
  <r>
    <s v="L01/112/9/000011/2017"/>
    <d v="2017-08-31T00:00:00"/>
    <d v="2023-06-15T00:00:00"/>
    <x v="1"/>
    <x v="1"/>
    <n v="50000"/>
    <n v="50000"/>
    <x v="10"/>
  </r>
  <r>
    <s v="L01/800/9/000376/2021"/>
    <d v="2021-09-08T00:00:00"/>
    <d v="2023-06-16T00:00:00"/>
    <x v="0"/>
    <x v="0"/>
    <n v="100000"/>
    <n v="100000"/>
    <x v="2"/>
  </r>
  <r>
    <s v="L01/040/9/000003/2023"/>
    <d v="2023-02-05T00:00:00"/>
    <d v="2023-02-09T00:00:00"/>
    <x v="4"/>
    <x v="4"/>
    <n v="980000"/>
    <n v="980000"/>
    <x v="12"/>
  </r>
  <r>
    <s v="L02/064/9/000001/2023"/>
    <d v="2023-05-13T00:00:00"/>
    <d v="2023-06-21T00:00:00"/>
    <x v="7"/>
    <x v="6"/>
    <n v="1941500"/>
    <n v="1941500"/>
    <x v="12"/>
  </r>
  <r>
    <s v="L01/083/9/000326/2021"/>
    <d v="2021-01-20T00:00:00"/>
    <d v="2023-06-26T00:00:00"/>
    <x v="0"/>
    <x v="0"/>
    <n v="50000"/>
    <n v="50000"/>
    <x v="2"/>
  </r>
  <r>
    <s v="L02/070/9/000135/2023"/>
    <d v="2023-07-18T00:00:00"/>
    <d v="2023-07-20T00:00:00"/>
    <x v="2"/>
    <x v="2"/>
    <n v="239800"/>
    <n v="239800"/>
    <x v="12"/>
  </r>
  <r>
    <s v="L01/070/9/000136/2023"/>
    <d v="2023-07-20T00:00:00"/>
    <d v="2023-07-21T00:00:00"/>
    <x v="2"/>
    <x v="2"/>
    <n v="100000"/>
    <n v="100000"/>
    <x v="12"/>
  </r>
  <r>
    <s v="L05/070/9/000137/2023"/>
    <d v="2023-07-10T00:00:00"/>
    <d v="2023-08-01T00:00:00"/>
    <x v="2"/>
    <x v="2"/>
    <n v="600000"/>
    <n v="600000"/>
    <x v="12"/>
  </r>
  <r>
    <s v="L02/070/9/000139/2023"/>
    <d v="2023-07-28T00:00:00"/>
    <d v="2023-08-03T00:00:00"/>
    <x v="2"/>
    <x v="2"/>
    <n v="100000"/>
    <n v="100000"/>
    <x v="12"/>
  </r>
  <r>
    <s v="L05/070/9/000140/2023"/>
    <d v="2023-07-25T00:00:00"/>
    <d v="2023-07-26T00:00:00"/>
    <x v="2"/>
    <x v="2"/>
    <n v="10000"/>
    <n v="10000"/>
    <x v="12"/>
  </r>
  <r>
    <s v="L02/070/9/000141/2023"/>
    <d v="2023-07-26T00:00:00"/>
    <d v="2023-08-01T00:00:00"/>
    <x v="2"/>
    <x v="2"/>
    <n v="100000"/>
    <n v="100000"/>
    <x v="12"/>
  </r>
  <r>
    <s v="L02/070/9/000142/2023"/>
    <d v="2023-08-06T00:00:00"/>
    <d v="2023-08-07T00:00:00"/>
    <x v="2"/>
    <x v="2"/>
    <n v="734300"/>
    <n v="734300"/>
    <x v="12"/>
  </r>
  <r>
    <s v="L01/070/9/000144/2023"/>
    <d v="2023-08-04T00:00:00"/>
    <d v="2023-08-11T00:00:00"/>
    <x v="2"/>
    <x v="2"/>
    <n v="100000"/>
    <n v="100000"/>
    <x v="12"/>
  </r>
  <r>
    <s v="L01/070/9/000145/2023"/>
    <d v="2023-08-07T00:00:00"/>
    <d v="2023-08-14T00:00:00"/>
    <x v="2"/>
    <x v="2"/>
    <n v="100000"/>
    <n v="100000"/>
    <x v="12"/>
  </r>
  <r>
    <s v="L02/070/9/000146/2023"/>
    <d v="2023-08-14T00:00:00"/>
    <d v="2023-08-15T00:00:00"/>
    <x v="2"/>
    <x v="2"/>
    <n v="9500"/>
    <n v="9500"/>
    <x v="12"/>
  </r>
  <r>
    <s v="L02/070/9/000147/2023"/>
    <d v="2023-07-07T00:00:00"/>
    <d v="2023-07-08T00:00:00"/>
    <x v="2"/>
    <x v="2"/>
    <n v="100000"/>
    <n v="100000"/>
    <x v="12"/>
  </r>
  <r>
    <s v="L01/070/9/000148/2023"/>
    <d v="2023-08-17T00:00:00"/>
    <d v="2023-08-21T00:00:00"/>
    <x v="2"/>
    <x v="2"/>
    <n v="29500"/>
    <n v="29500"/>
    <x v="12"/>
  </r>
  <r>
    <s v="L01/070/9/000149/2023"/>
    <d v="2023-08-15T00:00:00"/>
    <d v="2023-08-23T00:00:00"/>
    <x v="2"/>
    <x v="2"/>
    <n v="100000"/>
    <n v="100000"/>
    <x v="12"/>
  </r>
  <r>
    <s v="L01/070/9/000150/2023"/>
    <d v="2023-08-18T00:00:00"/>
    <d v="2023-08-21T00:00:00"/>
    <x v="2"/>
    <x v="2"/>
    <n v="700000"/>
    <n v="700000"/>
    <x v="12"/>
  </r>
  <r>
    <s v="L01/040/9/000005/2023"/>
    <d v="2023-08-26T00:00:00"/>
    <d v="2023-08-28T00:00:00"/>
    <x v="4"/>
    <x v="4"/>
    <n v="100000"/>
    <n v="100000"/>
    <x v="12"/>
  </r>
  <r>
    <s v="L05/070/9/000152/2023"/>
    <d v="2023-08-03T00:00:00"/>
    <d v="2023-08-29T00:00:00"/>
    <x v="2"/>
    <x v="2"/>
    <n v="89000"/>
    <n v="89000"/>
    <x v="12"/>
  </r>
  <r>
    <s v="L01/080/9/000377/2021"/>
    <d v="2021-11-27T00:00:00"/>
    <d v="2023-06-26T00:00:00"/>
    <x v="0"/>
    <x v="0"/>
    <n v="290000"/>
    <n v="290000"/>
    <x v="2"/>
  </r>
  <r>
    <s v="L01/070/9/000153/2023"/>
    <d v="2023-08-28T00:00:00"/>
    <d v="2023-08-31T00:00:00"/>
    <x v="2"/>
    <x v="2"/>
    <n v="7000"/>
    <n v="7000"/>
    <x v="12"/>
  </r>
  <r>
    <s v="L01/092/9/000004/2023"/>
    <d v="2023-08-10T00:00:00"/>
    <d v="2023-08-11T00:00:00"/>
    <x v="10"/>
    <x v="9"/>
    <n v="598780"/>
    <n v="598780"/>
    <x v="12"/>
  </r>
  <r>
    <s v="L01/070/9/000156/2023"/>
    <d v="2023-09-05T00:00:00"/>
    <d v="2023-09-08T00:00:00"/>
    <x v="2"/>
    <x v="2"/>
    <n v="377100"/>
    <n v="377100"/>
    <x v="12"/>
  </r>
  <r>
    <s v="L01/070/9/000157/2023"/>
    <d v="2023-09-08T00:00:00"/>
    <d v="2023-09-09T00:00:00"/>
    <x v="2"/>
    <x v="2"/>
    <n v="80000"/>
    <n v="80000"/>
    <x v="12"/>
  </r>
  <r>
    <s v="L01/070/9/000158/2023"/>
    <d v="2023-09-08T00:00:00"/>
    <d v="2023-09-12T00:00:00"/>
    <x v="2"/>
    <x v="2"/>
    <n v="100000"/>
    <n v="100000"/>
    <x v="12"/>
  </r>
  <r>
    <s v="L01/070/9/000159/2023"/>
    <d v="2023-09-03T00:00:00"/>
    <d v="2023-09-12T00:00:00"/>
    <x v="2"/>
    <x v="2"/>
    <n v="50000"/>
    <n v="50000"/>
    <x v="12"/>
  </r>
  <r>
    <s v="L01/070/9/000160/2023"/>
    <d v="2023-09-06T00:00:00"/>
    <d v="2023-09-09T00:00:00"/>
    <x v="2"/>
    <x v="2"/>
    <n v="100000"/>
    <n v="100000"/>
    <x v="12"/>
  </r>
  <r>
    <s v="L01/070/9/000161/2023"/>
    <d v="2023-09-08T00:00:00"/>
    <d v="2023-09-14T00:00:00"/>
    <x v="2"/>
    <x v="2"/>
    <n v="50000"/>
    <n v="50000"/>
    <x v="12"/>
  </r>
  <r>
    <s v="L01/080/9/000014/2023"/>
    <d v="2023-07-26T00:00:00"/>
    <d v="2023-09-07T00:00:00"/>
    <x v="0"/>
    <x v="0"/>
    <n v="16500"/>
    <n v="16500"/>
    <x v="12"/>
  </r>
  <r>
    <s v="L01/080/9/000015/2023"/>
    <d v="2023-07-17T00:00:00"/>
    <d v="2023-09-07T00:00:00"/>
    <x v="0"/>
    <x v="0"/>
    <n v="20350"/>
    <n v="20350"/>
    <x v="12"/>
  </r>
  <r>
    <s v="L02/070/9/000162/2023"/>
    <d v="2023-08-26T00:00:00"/>
    <d v="2023-09-15T00:00:00"/>
    <x v="2"/>
    <x v="2"/>
    <n v="100000"/>
    <n v="100000"/>
    <x v="12"/>
  </r>
  <r>
    <s v="L01/070/9/000163/2023"/>
    <d v="2023-09-16T00:00:00"/>
    <d v="2023-09-18T00:00:00"/>
    <x v="2"/>
    <x v="2"/>
    <n v="100000"/>
    <n v="100000"/>
    <x v="12"/>
  </r>
  <r>
    <s v="L01/087/9/000016/2023"/>
    <d v="2023-07-29T00:00:00"/>
    <d v="2023-09-20T00:00:00"/>
    <x v="0"/>
    <x v="0"/>
    <n v="50000"/>
    <n v="50000"/>
    <x v="12"/>
  </r>
  <r>
    <s v="L01/070/9/000164/2023"/>
    <d v="2023-09-13T00:00:00"/>
    <d v="2023-09-20T00:00:00"/>
    <x v="2"/>
    <x v="2"/>
    <n v="5000"/>
    <n v="5000"/>
    <x v="12"/>
  </r>
  <r>
    <s v="L01/070/9/000165/2023"/>
    <d v="2023-09-16T00:00:00"/>
    <d v="2023-09-19T00:00:00"/>
    <x v="2"/>
    <x v="2"/>
    <n v="80000"/>
    <n v="80000"/>
    <x v="12"/>
  </r>
  <r>
    <s v="L02/070/9/000167/2023"/>
    <d v="2023-09-11T00:00:00"/>
    <d v="2023-09-21T00:00:00"/>
    <x v="2"/>
    <x v="2"/>
    <n v="20000"/>
    <n v="20000"/>
    <x v="12"/>
  </r>
  <r>
    <s v="L02/111/9/000001/2023"/>
    <d v="2023-05-12T00:00:00"/>
    <d v="2023-06-14T00:00:00"/>
    <x v="1"/>
    <x v="1"/>
    <n v="50000"/>
    <n v="50000"/>
    <x v="12"/>
  </r>
  <r>
    <s v="L02/111/9/000002/2023"/>
    <d v="2023-05-12T00:00:00"/>
    <d v="2023-06-14T00:00:00"/>
    <x v="1"/>
    <x v="1"/>
    <n v="50000"/>
    <n v="50000"/>
    <x v="12"/>
  </r>
  <r>
    <s v="L02/070/9/000168/2023"/>
    <d v="2023-07-18T00:00:00"/>
    <d v="2023-07-24T00:00:00"/>
    <x v="2"/>
    <x v="2"/>
    <n v="30000"/>
    <n v="30000"/>
    <x v="12"/>
  </r>
  <r>
    <s v="L01/070/9/000169/2023"/>
    <d v="2023-09-23T00:00:00"/>
    <d v="2023-09-25T00:00:00"/>
    <x v="2"/>
    <x v="2"/>
    <n v="216280"/>
    <n v="216280"/>
    <x v="12"/>
  </r>
  <r>
    <s v="L01/070/9/000170/2023"/>
    <d v="2023-09-22T00:00:00"/>
    <d v="2023-09-25T00:00:00"/>
    <x v="2"/>
    <x v="2"/>
    <n v="10000"/>
    <n v="10000"/>
    <x v="12"/>
  </r>
  <r>
    <s v="L02/070/9/000171/2023"/>
    <d v="2023-09-26T00:00:00"/>
    <d v="2023-09-26T00:00:00"/>
    <x v="2"/>
    <x v="2"/>
    <n v="80000"/>
    <n v="80000"/>
    <x v="12"/>
  </r>
  <r>
    <s v="L01/070/9/000172/2023"/>
    <d v="2023-09-16T00:00:00"/>
    <d v="2023-09-26T00:00:00"/>
    <x v="2"/>
    <x v="2"/>
    <n v="5000"/>
    <n v="5000"/>
    <x v="12"/>
  </r>
  <r>
    <s v="L01/070/9/000173/2023"/>
    <d v="2023-09-23T00:00:00"/>
    <d v="2023-09-26T00:00:00"/>
    <x v="2"/>
    <x v="2"/>
    <n v="100000"/>
    <n v="100000"/>
    <x v="12"/>
  </r>
  <r>
    <s v="L01/080/9/000017/2023"/>
    <d v="2023-09-27T00:00:00"/>
    <d v="2023-09-29T00:00:00"/>
    <x v="0"/>
    <x v="0"/>
    <n v="80000"/>
    <n v="80000"/>
    <x v="12"/>
  </r>
  <r>
    <s v="L01/111/9/000003/2023"/>
    <d v="2023-07-04T00:00:00"/>
    <d v="2023-09-28T00:00:00"/>
    <x v="1"/>
    <x v="1"/>
    <n v="266040"/>
    <n v="266040"/>
    <x v="12"/>
  </r>
  <r>
    <s v="L01/111/9/000004/2023"/>
    <d v="2023-05-25T00:00:00"/>
    <d v="2023-06-13T00:00:00"/>
    <x v="1"/>
    <x v="1"/>
    <n v="9125"/>
    <n v="9125"/>
    <x v="12"/>
  </r>
  <r>
    <s v="L01/110/9/000004/2023"/>
    <d v="2023-08-07T00:00:00"/>
    <d v="2023-09-18T00:00:00"/>
    <x v="1"/>
    <x v="1"/>
    <n v="50000"/>
    <n v="50000"/>
    <x v="12"/>
  </r>
  <r>
    <s v="L01/092/9/000005/2023"/>
    <d v="2023-03-30T00:00:00"/>
    <d v="2023-04-26T00:00:00"/>
    <x v="10"/>
    <x v="9"/>
    <n v="50000"/>
    <n v="50000"/>
    <x v="12"/>
  </r>
  <r>
    <s v="L01/103/9/000002/2023"/>
    <d v="2023-10-04T00:00:00"/>
    <d v="2023-10-06T00:00:00"/>
    <x v="8"/>
    <x v="7"/>
    <n v="50000"/>
    <n v="50000"/>
    <x v="12"/>
  </r>
  <r>
    <s v="L01/070/9/000175/2023"/>
    <d v="2023-10-01T00:00:00"/>
    <d v="2023-10-11T00:00:00"/>
    <x v="2"/>
    <x v="2"/>
    <n v="50000"/>
    <n v="50000"/>
    <x v="12"/>
  </r>
  <r>
    <s v="L01/070/9/000176/2023"/>
    <d v="2023-08-23T00:00:00"/>
    <d v="2023-09-08T00:00:00"/>
    <x v="2"/>
    <x v="2"/>
    <n v="40500"/>
    <n v="40500"/>
    <x v="12"/>
  </r>
  <r>
    <s v="L02/070/9/000177/2023"/>
    <d v="2023-08-24T00:00:00"/>
    <d v="2023-10-09T00:00:00"/>
    <x v="2"/>
    <x v="2"/>
    <n v="15000"/>
    <n v="15000"/>
    <x v="12"/>
  </r>
  <r>
    <s v="L01/070/9/000178/2023"/>
    <d v="2023-10-12T00:00:00"/>
    <d v="2023-10-13T00:00:00"/>
    <x v="2"/>
    <x v="2"/>
    <n v="100000"/>
    <n v="100000"/>
    <x v="12"/>
  </r>
  <r>
    <s v="L01/080/9/000019/2023"/>
    <d v="2023-10-11T00:00:00"/>
    <d v="2023-10-18T00:00:00"/>
    <x v="0"/>
    <x v="0"/>
    <n v="100000"/>
    <n v="100000"/>
    <x v="12"/>
  </r>
  <r>
    <s v="L01/080/9/000020/2023"/>
    <d v="2023-09-22T00:00:00"/>
    <d v="2023-10-17T00:00:00"/>
    <x v="0"/>
    <x v="0"/>
    <n v="80000"/>
    <n v="80000"/>
    <x v="12"/>
  </r>
  <r>
    <s v="L01/070/9/000179/2023"/>
    <d v="2023-10-17T00:00:00"/>
    <d v="2023-10-18T00:00:00"/>
    <x v="2"/>
    <x v="2"/>
    <n v="150000"/>
    <n v="150000"/>
    <x v="12"/>
  </r>
  <r>
    <s v="L02/070/9/000180/2023"/>
    <d v="2023-09-05T00:00:00"/>
    <d v="2023-10-11T00:00:00"/>
    <x v="2"/>
    <x v="2"/>
    <n v="50000"/>
    <n v="50000"/>
    <x v="12"/>
  </r>
  <r>
    <s v="L01/110/9/000005/2023"/>
    <d v="2023-10-14T00:00:00"/>
    <d v="2023-10-18T00:00:00"/>
    <x v="1"/>
    <x v="1"/>
    <n v="50000"/>
    <n v="50000"/>
    <x v="12"/>
  </r>
  <r>
    <s v="L01/080/9/000021/2023"/>
    <d v="2023-10-14T00:00:00"/>
    <d v="2023-10-18T00:00:00"/>
    <x v="0"/>
    <x v="0"/>
    <n v="126788"/>
    <n v="126788"/>
    <x v="12"/>
  </r>
  <r>
    <s v="L01/070/9/000181/2023"/>
    <d v="2023-10-16T00:00:00"/>
    <d v="2023-10-19T00:00:00"/>
    <x v="2"/>
    <x v="2"/>
    <n v="100000"/>
    <n v="100000"/>
    <x v="12"/>
  </r>
  <r>
    <s v="L01/070/9/000183/2023"/>
    <d v="2023-10-03T00:00:00"/>
    <d v="2023-10-19T00:00:00"/>
    <x v="2"/>
    <x v="2"/>
    <n v="150000"/>
    <n v="150000"/>
    <x v="12"/>
  </r>
  <r>
    <s v="L02/070/9/000184/2023"/>
    <d v="2023-10-22T00:00:00"/>
    <d v="2023-10-23T00:00:00"/>
    <x v="2"/>
    <x v="2"/>
    <n v="100000"/>
    <n v="100000"/>
    <x v="12"/>
  </r>
  <r>
    <s v="L01/070/9/000185/2023"/>
    <d v="2023-10-14T00:00:00"/>
    <d v="2023-10-23T00:00:00"/>
    <x v="2"/>
    <x v="2"/>
    <n v="100000"/>
    <n v="100000"/>
    <x v="12"/>
  </r>
  <r>
    <s v="L01/087/9/000107/2019"/>
    <d v="2019-05-07T00:00:00"/>
    <d v="2023-10-18T00:00:00"/>
    <x v="0"/>
    <x v="0"/>
    <n v="50000"/>
    <n v="50000"/>
    <x v="4"/>
  </r>
  <r>
    <s v="L07/070/9/000186/2023"/>
    <d v="2023-10-07T00:00:00"/>
    <d v="2023-10-23T00:00:00"/>
    <x v="2"/>
    <x v="2"/>
    <n v="100000"/>
    <n v="100000"/>
    <x v="12"/>
  </r>
  <r>
    <s v="L01/092/9/000008/2023"/>
    <d v="2023-10-12T00:00:00"/>
    <d v="2023-10-19T00:00:00"/>
    <x v="10"/>
    <x v="9"/>
    <n v="21296"/>
    <n v="21296"/>
    <x v="12"/>
  </r>
  <r>
    <s v="L01/070/9/000187/2023"/>
    <d v="2023-10-02T00:00:00"/>
    <d v="2023-10-23T00:00:00"/>
    <x v="2"/>
    <x v="2"/>
    <n v="100000"/>
    <n v="100000"/>
    <x v="12"/>
  </r>
  <r>
    <s v="L01/110/9/000006/2023"/>
    <d v="2023-08-01T00:00:00"/>
    <d v="2023-09-07T00:00:00"/>
    <x v="1"/>
    <x v="1"/>
    <n v="3785"/>
    <n v="3785"/>
    <x v="12"/>
  </r>
  <r>
    <s v="L02/070/9/000188/2023"/>
    <d v="2023-10-14T00:00:00"/>
    <d v="2023-10-18T00:00:00"/>
    <x v="2"/>
    <x v="2"/>
    <n v="100000"/>
    <n v="100000"/>
    <x v="12"/>
  </r>
  <r>
    <s v="L05/070/9/000189/2023"/>
    <d v="2023-10-07T00:00:00"/>
    <d v="2023-10-18T00:00:00"/>
    <x v="2"/>
    <x v="2"/>
    <n v="12500"/>
    <n v="12500"/>
    <x v="12"/>
  </r>
  <r>
    <s v="L01/070/9/000190/2023"/>
    <d v="2023-10-21T00:00:00"/>
    <d v="2023-10-26T00:00:00"/>
    <x v="2"/>
    <x v="2"/>
    <n v="100000"/>
    <n v="100000"/>
    <x v="12"/>
  </r>
  <r>
    <s v="L01/070/9/000191/2023"/>
    <d v="2023-10-02T00:00:00"/>
    <d v="2023-10-24T00:00:00"/>
    <x v="2"/>
    <x v="2"/>
    <n v="50000"/>
    <n v="50000"/>
    <x v="12"/>
  </r>
  <r>
    <s v="L01/070/9/000192/2023"/>
    <d v="2023-10-23T00:00:00"/>
    <d v="2023-10-24T00:00:00"/>
    <x v="2"/>
    <x v="2"/>
    <n v="100000"/>
    <n v="100000"/>
    <x v="12"/>
  </r>
  <r>
    <s v="L01/070/9/001638/2021"/>
    <d v="2021-05-21T00:00:00"/>
    <d v="2023-05-05T00:00:00"/>
    <x v="2"/>
    <x v="2"/>
    <n v="50000"/>
    <n v="50000"/>
    <x v="2"/>
  </r>
  <r>
    <s v="L01/070/9/000193/2023"/>
    <d v="2023-10-31T00:00:00"/>
    <d v="2023-10-31T00:00:00"/>
    <x v="2"/>
    <x v="2"/>
    <n v="100000"/>
    <n v="100000"/>
    <x v="12"/>
  </r>
  <r>
    <s v="L01/110/9/000007/2023"/>
    <d v="2023-10-30T00:00:00"/>
    <d v="2023-11-01T00:00:00"/>
    <x v="1"/>
    <x v="1"/>
    <n v="50000"/>
    <n v="50000"/>
    <x v="12"/>
  </r>
  <r>
    <s v="L05/070/9/000195/2023"/>
    <d v="2023-11-06T00:00:00"/>
    <d v="2023-11-07T00:00:00"/>
    <x v="2"/>
    <x v="2"/>
    <n v="87000"/>
    <n v="87000"/>
    <x v="12"/>
  </r>
  <r>
    <s v="L02/070/9/000196/2023"/>
    <d v="2023-10-25T00:00:00"/>
    <d v="2023-11-07T00:00:00"/>
    <x v="2"/>
    <x v="2"/>
    <n v="50000"/>
    <n v="50000"/>
    <x v="12"/>
  </r>
  <r>
    <s v="L01/070/9/000197/2023"/>
    <d v="2023-10-23T00:00:00"/>
    <d v="2023-10-30T00:00:00"/>
    <x v="2"/>
    <x v="2"/>
    <n v="10000"/>
    <n v="10000"/>
    <x v="12"/>
  </r>
  <r>
    <s v="L02/070/9/000198/2023"/>
    <d v="2023-11-08T00:00:00"/>
    <d v="2023-11-08T00:00:00"/>
    <x v="2"/>
    <x v="2"/>
    <n v="15000"/>
    <n v="15000"/>
    <x v="12"/>
  </r>
  <r>
    <s v="L02/070/9/000201/2023"/>
    <d v="2023-11-10T00:00:00"/>
    <d v="2023-11-14T00:00:00"/>
    <x v="2"/>
    <x v="2"/>
    <n v="100000"/>
    <n v="100000"/>
    <x v="12"/>
  </r>
  <r>
    <s v="L01/092/9/000010/2023"/>
    <d v="2023-11-07T00:00:00"/>
    <d v="2023-11-08T00:00:00"/>
    <x v="10"/>
    <x v="9"/>
    <n v="50000"/>
    <n v="50000"/>
    <x v="12"/>
  </r>
  <r>
    <s v="L01/070/9/000204/2023"/>
    <d v="2023-11-16T00:00:00"/>
    <d v="2023-11-20T00:00:00"/>
    <x v="2"/>
    <x v="2"/>
    <n v="100000"/>
    <n v="100000"/>
    <x v="12"/>
  </r>
  <r>
    <s v="L05/070/9/000205/2023"/>
    <d v="2023-11-22T00:00:00"/>
    <d v="2023-11-22T00:00:00"/>
    <x v="2"/>
    <x v="2"/>
    <n v="15000"/>
    <n v="15000"/>
    <x v="12"/>
  </r>
  <r>
    <s v="L02/070/9/000206/2023"/>
    <d v="2023-11-18T00:00:00"/>
    <d v="2023-11-20T00:00:00"/>
    <x v="2"/>
    <x v="2"/>
    <n v="100000"/>
    <n v="100000"/>
    <x v="12"/>
  </r>
  <r>
    <s v="L01/070/9/000207/2023"/>
    <d v="2023-11-03T00:00:00"/>
    <d v="2023-11-09T00:00:00"/>
    <x v="2"/>
    <x v="2"/>
    <n v="100000"/>
    <n v="100000"/>
    <x v="12"/>
  </r>
  <r>
    <s v="L01/070/9/000208/2023"/>
    <d v="2023-11-24T00:00:00"/>
    <d v="2023-11-27T00:00:00"/>
    <x v="2"/>
    <x v="2"/>
    <n v="100000"/>
    <n v="100000"/>
    <x v="12"/>
  </r>
  <r>
    <s v="L15/080/9/000022/2023"/>
    <d v="2023-11-24T00:00:00"/>
    <d v="2023-11-27T00:00:00"/>
    <x v="0"/>
    <x v="0"/>
    <n v="100000"/>
    <n v="100000"/>
    <x v="12"/>
  </r>
  <r>
    <s v="L01/070/9/000209/2023"/>
    <d v="2023-11-08T00:00:00"/>
    <d v="2023-11-15T00:00:00"/>
    <x v="2"/>
    <x v="2"/>
    <n v="33000"/>
    <n v="33000"/>
    <x v="12"/>
  </r>
  <r>
    <s v="L02/070/9/000210/2023"/>
    <d v="2023-11-24T00:00:00"/>
    <d v="2023-11-30T00:00:00"/>
    <x v="2"/>
    <x v="2"/>
    <n v="3500"/>
    <n v="3500"/>
    <x v="12"/>
  </r>
  <r>
    <s v="L02/070/9/000211/2023"/>
    <d v="2023-11-28T00:00:00"/>
    <d v="2023-11-30T00:00:00"/>
    <x v="2"/>
    <x v="2"/>
    <n v="35300"/>
    <n v="35300"/>
    <x v="12"/>
  </r>
  <r>
    <s v="L02/020/9/000001/2023"/>
    <d v="2023-11-06T00:00:00"/>
    <d v="2023-11-15T00:00:00"/>
    <x v="6"/>
    <x v="5"/>
    <n v="100000"/>
    <n v="100000"/>
    <x v="12"/>
  </r>
  <r>
    <s v="L15/070/9/000212/2023"/>
    <d v="2023-11-05T00:00:00"/>
    <d v="2023-12-01T00:00:00"/>
    <x v="2"/>
    <x v="2"/>
    <n v="10000"/>
    <n v="10000"/>
    <x v="12"/>
  </r>
  <r>
    <s v="L01/080/9/000023/2023"/>
    <d v="2023-12-02T00:00:00"/>
    <d v="2023-12-04T00:00:00"/>
    <x v="0"/>
    <x v="0"/>
    <n v="15000"/>
    <n v="15000"/>
    <x v="12"/>
  </r>
  <r>
    <s v="L02/070/9/000215/2023"/>
    <d v="2023-12-06T00:00:00"/>
    <d v="2023-12-06T00:00:00"/>
    <x v="2"/>
    <x v="2"/>
    <n v="100000"/>
    <n v="100000"/>
    <x v="12"/>
  </r>
  <r>
    <s v="L15/070/9/000216/2023"/>
    <d v="2023-12-01T00:00:00"/>
    <d v="2023-12-08T00:00:00"/>
    <x v="2"/>
    <x v="2"/>
    <n v="100000"/>
    <n v="100000"/>
    <x v="12"/>
  </r>
  <r>
    <s v="L01/080/9/000024/2023"/>
    <d v="2023-12-06T00:00:00"/>
    <d v="2023-12-09T00:00:00"/>
    <x v="0"/>
    <x v="0"/>
    <n v="50000"/>
    <n v="50000"/>
    <x v="12"/>
  </r>
  <r>
    <s v="L01/070/9/000217/2023"/>
    <d v="2023-11-16T00:00:00"/>
    <d v="2023-12-08T00:00:00"/>
    <x v="2"/>
    <x v="2"/>
    <n v="80000"/>
    <n v="80000"/>
    <x v="12"/>
  </r>
  <r>
    <s v="L01/070/9/000218/2023"/>
    <d v="2023-11-20T00:00:00"/>
    <d v="2023-12-09T00:00:00"/>
    <x v="2"/>
    <x v="2"/>
    <n v="100000"/>
    <n v="100000"/>
    <x v="12"/>
  </r>
  <r>
    <s v="L05/070/9/000219/2023"/>
    <d v="2023-12-09T00:00:00"/>
    <d v="2023-12-13T00:00:00"/>
    <x v="2"/>
    <x v="2"/>
    <n v="100000"/>
    <n v="100000"/>
    <x v="12"/>
  </r>
  <r>
    <s v="L01/070/9/000220/2023"/>
    <d v="2023-12-07T00:00:00"/>
    <d v="2023-12-11T00:00:00"/>
    <x v="2"/>
    <x v="2"/>
    <n v="12000"/>
    <n v="12000"/>
    <x v="12"/>
  </r>
  <r>
    <s v="L01/110/9/000010/2023"/>
    <d v="2023-08-31T00:00:00"/>
    <d v="2023-11-28T00:00:00"/>
    <x v="1"/>
    <x v="1"/>
    <n v="23460"/>
    <n v="23460"/>
    <x v="12"/>
  </r>
  <r>
    <s v="L01/110/9/000011/2023"/>
    <d v="2023-10-26T00:00:00"/>
    <d v="2023-11-07T00:00:00"/>
    <x v="1"/>
    <x v="1"/>
    <n v="50000"/>
    <n v="50000"/>
    <x v="12"/>
  </r>
  <r>
    <s v="L01/070/9/000222/2023"/>
    <d v="2023-12-12T00:00:00"/>
    <d v="2023-12-13T00:00:00"/>
    <x v="2"/>
    <x v="2"/>
    <n v="50000"/>
    <n v="50000"/>
    <x v="12"/>
  </r>
  <r>
    <s v="L01/070/9/000223/2023"/>
    <d v="2023-12-05T00:00:00"/>
    <d v="2023-12-06T00:00:00"/>
    <x v="2"/>
    <x v="2"/>
    <n v="80000"/>
    <n v="80000"/>
    <x v="12"/>
  </r>
  <r>
    <s v="L01/110/9/000012/2023"/>
    <d v="2023-11-25T00:00:00"/>
    <d v="2023-12-05T00:00:00"/>
    <x v="1"/>
    <x v="1"/>
    <n v="50000"/>
    <n v="50000"/>
    <x v="12"/>
  </r>
  <r>
    <s v="L01/110/9/000014/2023"/>
    <d v="2023-05-08T00:00:00"/>
    <d v="2023-07-24T00:00:00"/>
    <x v="1"/>
    <x v="1"/>
    <n v="50000"/>
    <n v="50000"/>
    <x v="12"/>
  </r>
  <r>
    <s v="L01/070/9/000224/2023"/>
    <d v="2023-12-15T00:00:00"/>
    <d v="2023-12-15T00:00:00"/>
    <x v="2"/>
    <x v="2"/>
    <n v="80000"/>
    <n v="80000"/>
    <x v="12"/>
  </r>
  <r>
    <s v="L01/110/9/000015/2023"/>
    <d v="2023-07-28T00:00:00"/>
    <d v="2023-09-07T00:00:00"/>
    <x v="1"/>
    <x v="1"/>
    <n v="50000"/>
    <n v="50000"/>
    <x v="12"/>
  </r>
  <r>
    <s v="L01/110/9/000016/2023"/>
    <d v="2023-08-07T00:00:00"/>
    <d v="2023-09-07T00:00:00"/>
    <x v="1"/>
    <x v="1"/>
    <n v="5000"/>
    <n v="5000"/>
    <x v="12"/>
  </r>
  <r>
    <s v="L01/110/9/000017/2023"/>
    <d v="2023-03-09T00:00:00"/>
    <d v="2023-08-11T00:00:00"/>
    <x v="1"/>
    <x v="1"/>
    <n v="5000"/>
    <n v="5000"/>
    <x v="12"/>
  </r>
  <r>
    <s v="L01/110/9/000018/2023"/>
    <d v="2023-02-23T00:00:00"/>
    <d v="2023-08-11T00:00:00"/>
    <x v="1"/>
    <x v="1"/>
    <n v="5000"/>
    <n v="5000"/>
    <x v="12"/>
  </r>
  <r>
    <s v="L01/070/9/000225/2023"/>
    <d v="2023-12-09T00:00:00"/>
    <d v="2023-12-18T00:00:00"/>
    <x v="2"/>
    <x v="2"/>
    <n v="80000"/>
    <n v="80000"/>
    <x v="12"/>
  </r>
  <r>
    <s v="L01/070/9/000228/2023"/>
    <d v="2023-12-21T00:00:00"/>
    <d v="2023-12-21T00:00:00"/>
    <x v="2"/>
    <x v="2"/>
    <n v="10000"/>
    <n v="10000"/>
    <x v="12"/>
  </r>
  <r>
    <s v="L01/070/9/000229/2023"/>
    <d v="2023-12-11T00:00:00"/>
    <d v="2024-01-03T00:00:00"/>
    <x v="2"/>
    <x v="2"/>
    <n v="90000"/>
    <n v="90000"/>
    <x v="12"/>
  </r>
  <r>
    <s v="L01/041/9/000001/2021"/>
    <d v="2021-10-06T00:00:00"/>
    <d v="2023-05-18T00:00:00"/>
    <x v="4"/>
    <x v="4"/>
    <n v="1000000"/>
    <n v="1000000"/>
    <x v="2"/>
  </r>
  <r>
    <s v="L01/042/9/000007/2021"/>
    <d v="2021-10-14T00:00:00"/>
    <d v="2022-03-21T00:00:00"/>
    <x v="4"/>
    <x v="4"/>
    <n v="0"/>
    <n v="-5.6843418860808002E-14"/>
    <x v="2"/>
  </r>
  <r>
    <s v="L01/070/9/000071/2020"/>
    <d v="2020-01-05T00:00:00"/>
    <d v="2020-01-05T00:00:00"/>
    <x v="2"/>
    <x v="2"/>
    <n v="129412"/>
    <n v="129411.7647"/>
    <x v="0"/>
  </r>
  <r>
    <s v="L02/070/9/000406/2020"/>
    <d v="2020-06-28T00:00:00"/>
    <d v="2020-06-28T00:00:00"/>
    <x v="2"/>
    <x v="2"/>
    <n v="373246"/>
    <n v="373245.614"/>
    <x v="0"/>
  </r>
  <r>
    <s v="L01/080/9/000003/2022"/>
    <d v="2022-01-21T00:00:00"/>
    <d v="2022-01-25T00:00:00"/>
    <x v="0"/>
    <x v="0"/>
    <n v="49824"/>
    <n v="49823.529410000003"/>
    <x v="1"/>
  </r>
  <r>
    <s v="L01/070/9/001189/2020"/>
    <d v="2020-11-12T00:00:00"/>
    <d v="2020-12-10T00:00:00"/>
    <x v="2"/>
    <x v="2"/>
    <n v="41974.5"/>
    <n v="41973.75"/>
    <x v="0"/>
  </r>
  <r>
    <s v="L15/087/9/000347/2020"/>
    <d v="2020-11-28T00:00:00"/>
    <d v="2020-11-30T00:00:00"/>
    <x v="0"/>
    <x v="0"/>
    <n v="1"/>
    <n v="5.8207660913467E-11"/>
    <x v="0"/>
  </r>
  <r>
    <s v="L01/070/9/000363/2022"/>
    <d v="2022-11-11T00:00:00"/>
    <d v="2023-06-27T00:00:00"/>
    <x v="2"/>
    <x v="2"/>
    <n v="1"/>
    <n v="0"/>
    <x v="1"/>
  </r>
  <r>
    <s v="L01/020/9/000008/2017"/>
    <d v="2017-11-04T00:00:00"/>
    <d v="2017-11-04T00:00:00"/>
    <x v="6"/>
    <x v="5"/>
    <n v="2"/>
    <n v="0.1"/>
    <x v="10"/>
  </r>
  <r>
    <s v="L01/080/9/000105/2011"/>
    <d v="2011-08-20T00:00:00"/>
    <d v="2011-09-05T00:00:00"/>
    <x v="0"/>
    <x v="0"/>
    <n v="500000"/>
    <n v="499995"/>
    <x v="7"/>
  </r>
  <r>
    <s v="L01/700/9/000409/2019"/>
    <d v="2019-12-15T00:00:00"/>
    <d v="2019-12-18T00:00:00"/>
    <x v="2"/>
    <x v="2"/>
    <n v="-20"/>
    <n v="-40"/>
    <x v="4"/>
  </r>
  <r>
    <s v="L01/070/9/000203/2019"/>
    <d v="2019-07-29T00:00:00"/>
    <d v="2019-07-29T00:00:00"/>
    <x v="2"/>
    <x v="2"/>
    <n v="0"/>
    <n v="-20"/>
    <x v="4"/>
  </r>
  <r>
    <s v="L02/070/9/000285/2020"/>
    <d v="2020-05-18T00:00:00"/>
    <d v="2020-05-18T00:00:00"/>
    <x v="2"/>
    <x v="2"/>
    <n v="6270"/>
    <n v="6000"/>
    <x v="0"/>
  </r>
  <r>
    <s v="L01/700/9/000525/2020"/>
    <d v="2020-08-18T00:00:00"/>
    <d v="2020-08-18T00:00:00"/>
    <x v="2"/>
    <x v="2"/>
    <n v="6270"/>
    <n v="6000"/>
    <x v="0"/>
  </r>
  <r>
    <s v="L13/070/9/000002/1999"/>
    <d v="1999-01-02T00:00:00"/>
    <d v="1999-01-06T00:00:00"/>
    <x v="2"/>
    <x v="2"/>
    <n v="3000"/>
    <n v="2700"/>
    <x v="23"/>
  </r>
  <r>
    <s v="L01/080/9/000039/2005"/>
    <d v="2005-04-02T00:00:00"/>
    <d v="2005-04-06T00:00:00"/>
    <x v="0"/>
    <x v="0"/>
    <n v="0"/>
    <n v="-435"/>
    <x v="19"/>
  </r>
  <r>
    <s v="L01/700/9/000643/2020"/>
    <d v="2020-09-14T00:00:00"/>
    <d v="2020-09-17T00:00:00"/>
    <x v="2"/>
    <x v="2"/>
    <n v="1450"/>
    <n v="1000"/>
    <x v="0"/>
  </r>
  <r>
    <s v="L01/070/9/000062/2023"/>
    <d v="2023-04-12T00:00:00"/>
    <d v="2023-04-13T00:00:00"/>
    <x v="2"/>
    <x v="2"/>
    <n v="0"/>
    <n v="-500"/>
    <x v="12"/>
  </r>
  <r>
    <s v="L01/020/9/000004/2018"/>
    <d v="2018-10-31T00:00:00"/>
    <d v="2018-11-02T00:00:00"/>
    <x v="6"/>
    <x v="5"/>
    <n v="0"/>
    <n v="-612"/>
    <x v="8"/>
  </r>
  <r>
    <s v="L01/088/9/000141/2020"/>
    <d v="2020-10-08T00:00:00"/>
    <d v="2020-10-08T00:00:00"/>
    <x v="5"/>
    <x v="0"/>
    <n v="2280"/>
    <n v="1438"/>
    <x v="0"/>
  </r>
  <r>
    <s v="L01/040/9/000001/2013"/>
    <d v="2013-04-13T00:00:00"/>
    <d v="2013-08-14T00:00:00"/>
    <x v="4"/>
    <x v="4"/>
    <n v="0"/>
    <n v="-910.6"/>
    <x v="5"/>
  </r>
  <r>
    <s v="L01/070/9/000150/2019"/>
    <d v="2019-05-08T00:00:00"/>
    <d v="2019-05-08T00:00:00"/>
    <x v="2"/>
    <x v="2"/>
    <n v="0"/>
    <n v="-1000"/>
    <x v="4"/>
  </r>
  <r>
    <s v="L01/087/9/000427/2020"/>
    <d v="2020-11-01T00:00:00"/>
    <d v="2020-11-20T00:00:00"/>
    <x v="0"/>
    <x v="0"/>
    <n v="1000"/>
    <n v="0"/>
    <x v="0"/>
  </r>
  <r>
    <s v="L01/070/9/000236/1999"/>
    <d v="1999-11-10T00:00:00"/>
    <d v="1999-11-15T00:00:00"/>
    <x v="2"/>
    <x v="2"/>
    <n v="20000"/>
    <n v="19000"/>
    <x v="23"/>
  </r>
  <r>
    <s v="L01/700/9/001286/2020"/>
    <d v="2020-02-19T00:00:00"/>
    <d v="2023-04-24T00:00:00"/>
    <x v="2"/>
    <x v="2"/>
    <n v="1000"/>
    <n v="0"/>
    <x v="0"/>
  </r>
  <r>
    <s v="L15/070/9/001062/2020"/>
    <d v="2020-12-01T00:00:00"/>
    <d v="2020-12-01T00:00:00"/>
    <x v="2"/>
    <x v="2"/>
    <n v="6270"/>
    <n v="5000"/>
    <x v="0"/>
  </r>
  <r>
    <s v="L15/087/9/000151/2020"/>
    <d v="2020-08-01T00:00:00"/>
    <d v="2020-08-01T00:00:00"/>
    <x v="0"/>
    <x v="0"/>
    <n v="2320"/>
    <n v="1000"/>
    <x v="0"/>
  </r>
  <r>
    <s v="L01/090/9/000001/2007"/>
    <d v="2007-06-07T00:00:00"/>
    <d v="2007-08-24T00:00:00"/>
    <x v="10"/>
    <x v="9"/>
    <n v="5912.58"/>
    <n v="4434.33"/>
    <x v="20"/>
  </r>
  <r>
    <s v="L01/070/9/000114/2023"/>
    <d v="2023-06-17T00:00:00"/>
    <d v="2023-06-26T00:00:00"/>
    <x v="2"/>
    <x v="2"/>
    <n v="0"/>
    <n v="-1655"/>
    <x v="12"/>
  </r>
  <r>
    <s v="L05/070/9/001200/2020"/>
    <d v="2020-12-22T00:00:00"/>
    <d v="2021-01-12T00:00:00"/>
    <x v="2"/>
    <x v="2"/>
    <n v="39300"/>
    <n v="37612"/>
    <x v="0"/>
  </r>
  <r>
    <s v="L01/087/9/000409/2020"/>
    <d v="2020-12-31T00:00:00"/>
    <d v="2021-01-18T00:00:00"/>
    <x v="0"/>
    <x v="0"/>
    <n v="8700"/>
    <n v="7000"/>
    <x v="0"/>
  </r>
  <r>
    <s v="L01/110/9/000002/2023"/>
    <d v="2023-02-07T00:00:00"/>
    <d v="2023-02-28T00:00:00"/>
    <x v="1"/>
    <x v="1"/>
    <n v="1725"/>
    <n v="0"/>
    <x v="12"/>
  </r>
  <r>
    <s v="L01/070/9/000145/2000"/>
    <d v="2000-07-15T00:00:00"/>
    <d v="2000-07-20T00:00:00"/>
    <x v="2"/>
    <x v="2"/>
    <n v="40000"/>
    <n v="38000"/>
    <x v="24"/>
  </r>
  <r>
    <s v="L01/070/9/000004/2000"/>
    <d v="2000-01-21T00:00:00"/>
    <d v="2000-01-24T00:00:00"/>
    <x v="2"/>
    <x v="2"/>
    <n v="0"/>
    <n v="-2161.15"/>
    <x v="24"/>
  </r>
  <r>
    <s v="L01/070/9/001113/2020"/>
    <d v="2020-12-21T00:00:00"/>
    <d v="2020-12-21T00:00:00"/>
    <x v="2"/>
    <x v="2"/>
    <n v="8700"/>
    <n v="6380"/>
    <x v="0"/>
  </r>
  <r>
    <s v="L01/070/9/000881/2020"/>
    <d v="2020-11-08T00:00:00"/>
    <d v="2020-11-09T00:00:00"/>
    <x v="2"/>
    <x v="2"/>
    <n v="4640"/>
    <n v="2320"/>
    <x v="0"/>
  </r>
  <r>
    <s v="L01/070/9/000173/1999"/>
    <d v="1999-08-27T00:00:00"/>
    <d v="1999-09-06T00:00:00"/>
    <x v="2"/>
    <x v="2"/>
    <n v="50000"/>
    <n v="47500"/>
    <x v="23"/>
  </r>
  <r>
    <s v="L01/070/9/000110/2000"/>
    <d v="2000-05-24T00:00:00"/>
    <d v="2000-05-24T00:00:00"/>
    <x v="2"/>
    <x v="2"/>
    <n v="0"/>
    <n v="-2500"/>
    <x v="24"/>
  </r>
  <r>
    <s v="L01/087/9/000247/2020"/>
    <d v="2020-10-19T00:00:00"/>
    <d v="2020-10-19T00:00:00"/>
    <x v="0"/>
    <x v="0"/>
    <n v="12540"/>
    <n v="10000"/>
    <x v="0"/>
  </r>
  <r>
    <s v="L01/062/9/000022/2020"/>
    <d v="2019-06-16T00:00:00"/>
    <d v="2020-09-28T00:00:00"/>
    <x v="3"/>
    <x v="3"/>
    <n v="0"/>
    <n v="-2626"/>
    <x v="4"/>
  </r>
  <r>
    <s v="L01/070/9/001549/2021"/>
    <d v="2021-12-08T00:00:00"/>
    <d v="2022-01-03T00:00:00"/>
    <x v="2"/>
    <x v="2"/>
    <n v="678185"/>
    <n v="675500"/>
    <x v="2"/>
  </r>
  <r>
    <s v="L01/024/9/000001/2022"/>
    <d v="2022-01-06T00:00:00"/>
    <d v="2022-03-03T00:00:00"/>
    <x v="6"/>
    <x v="5"/>
    <n v="50000"/>
    <n v="47279.301559899002"/>
    <x v="1"/>
  </r>
  <r>
    <s v="L01/070/9/000091/2017"/>
    <d v="2017-04-22T00:00:00"/>
    <d v="2017-05-02T00:00:00"/>
    <x v="2"/>
    <x v="2"/>
    <n v="0"/>
    <n v="-3000"/>
    <x v="10"/>
  </r>
  <r>
    <s v="L01/092/9/000004/2022"/>
    <d v="2022-05-21T00:00:00"/>
    <d v="2022-06-22T00:00:00"/>
    <x v="10"/>
    <x v="9"/>
    <n v="75286"/>
    <n v="72286"/>
    <x v="1"/>
  </r>
  <r>
    <s v="L01/070/9/001018/2021"/>
    <d v="2021-07-03T00:00:00"/>
    <d v="2021-07-29T00:00:00"/>
    <x v="2"/>
    <x v="2"/>
    <n v="3157"/>
    <n v="0"/>
    <x v="2"/>
  </r>
  <r>
    <s v="L01/070/9/000665/2020"/>
    <d v="2020-09-20T00:00:00"/>
    <d v="2020-09-20T00:00:00"/>
    <x v="2"/>
    <x v="2"/>
    <n v="10260"/>
    <n v="7000"/>
    <x v="0"/>
  </r>
  <r>
    <s v="L01/070/9/000791/2020"/>
    <d v="2020-10-18T00:00:00"/>
    <d v="2020-10-18T00:00:00"/>
    <x v="2"/>
    <x v="2"/>
    <n v="10260"/>
    <n v="7000"/>
    <x v="0"/>
  </r>
  <r>
    <s v="L01/070/9/000902/2021"/>
    <d v="2021-06-06T00:00:00"/>
    <d v="2021-06-24T00:00:00"/>
    <x v="2"/>
    <x v="2"/>
    <n v="596380"/>
    <n v="592760"/>
    <x v="2"/>
  </r>
  <r>
    <s v="L01/700/9/000458/2020"/>
    <d v="2020-07-01T00:00:00"/>
    <d v="2020-07-20T00:00:00"/>
    <x v="2"/>
    <x v="2"/>
    <n v="110000"/>
    <n v="106020"/>
    <x v="0"/>
  </r>
  <r>
    <s v="L01/040/9/000012/2013"/>
    <d v="2013-11-14T00:00:00"/>
    <d v="2015-02-26T00:00:00"/>
    <x v="4"/>
    <x v="4"/>
    <n v="0"/>
    <n v="-4015"/>
    <x v="5"/>
  </r>
  <r>
    <s v="L01/070/9/001098/2020"/>
    <d v="2020-12-18T00:00:00"/>
    <d v="2020-12-18T00:00:00"/>
    <x v="2"/>
    <x v="2"/>
    <n v="8700"/>
    <n v="4684"/>
    <x v="0"/>
  </r>
  <r>
    <s v="L01/070/9/000864/2020"/>
    <d v="2020-11-01T00:00:00"/>
    <d v="2020-11-01T00:00:00"/>
    <x v="2"/>
    <x v="2"/>
    <n v="5270"/>
    <n v="1000"/>
    <x v="0"/>
  </r>
  <r>
    <s v="L01/088/9/000196/2020"/>
    <d v="2020-11-20T00:00:00"/>
    <d v="2020-11-20T00:00:00"/>
    <x v="5"/>
    <x v="0"/>
    <n v="8550"/>
    <n v="4200"/>
    <x v="0"/>
  </r>
  <r>
    <s v="L01/088/9/000186/2020"/>
    <d v="2020-11-13T00:00:00"/>
    <d v="2020-11-13T00:00:00"/>
    <x v="5"/>
    <x v="0"/>
    <n v="4450"/>
    <n v="0"/>
    <x v="0"/>
  </r>
  <r>
    <s v="L15/070/9/001161/2020"/>
    <d v="2020-12-23T00:00:00"/>
    <d v="2020-12-23T00:00:00"/>
    <x v="2"/>
    <x v="2"/>
    <n v="19300"/>
    <n v="14800"/>
    <x v="0"/>
  </r>
  <r>
    <s v="L01/880/9/000073/2019"/>
    <d v="2019-12-09T00:00:00"/>
    <d v="2019-12-09T00:00:00"/>
    <x v="0"/>
    <x v="0"/>
    <n v="-5000"/>
    <n v="-10000"/>
    <x v="4"/>
  </r>
  <r>
    <s v="L02/089/9/000057/2012"/>
    <d v="2012-07-22T00:00:00"/>
    <d v="2012-08-07T00:00:00"/>
    <x v="5"/>
    <x v="0"/>
    <n v="0"/>
    <n v="-5000"/>
    <x v="11"/>
  </r>
  <r>
    <s v="L01/070/9/000027/2023"/>
    <d v="2023-02-20T00:00:00"/>
    <d v="2023-02-24T00:00:00"/>
    <x v="2"/>
    <x v="2"/>
    <n v="5000"/>
    <n v="0"/>
    <x v="12"/>
  </r>
  <r>
    <s v="L01/070/9/001289/2020"/>
    <d v="2020-08-29T00:00:00"/>
    <d v="2023-07-28T00:00:00"/>
    <x v="2"/>
    <x v="2"/>
    <n v="5000"/>
    <n v="0"/>
    <x v="0"/>
  </r>
  <r>
    <s v="L01/700/9/000602/2020"/>
    <d v="2020-09-07T00:00:00"/>
    <d v="2020-09-08T00:00:00"/>
    <x v="2"/>
    <x v="2"/>
    <n v="8550"/>
    <n v="3280"/>
    <x v="0"/>
  </r>
  <r>
    <s v="L01/042/9/000008/2021"/>
    <d v="2021-12-12T00:00:00"/>
    <d v="2023-08-30T00:00:00"/>
    <x v="4"/>
    <x v="4"/>
    <n v="5568"/>
    <n v="222.72"/>
    <x v="2"/>
  </r>
  <r>
    <s v="L01/042/9/000009/2021"/>
    <d v="2021-12-04T00:00:00"/>
    <d v="2023-08-30T00:00:00"/>
    <x v="4"/>
    <x v="4"/>
    <n v="5568"/>
    <n v="222.72"/>
    <x v="2"/>
  </r>
  <r>
    <s v="L01/071/9/000107/1998"/>
    <d v="1998-10-21T00:00:00"/>
    <d v="1999-06-25T00:00:00"/>
    <x v="2"/>
    <x v="2"/>
    <n v="0"/>
    <n v="-5600"/>
    <x v="26"/>
  </r>
  <r>
    <s v="L01/080/9/000358/2020"/>
    <d v="2020-11-11T00:00:00"/>
    <d v="2020-11-11T00:00:00"/>
    <x v="0"/>
    <x v="0"/>
    <n v="55800"/>
    <n v="50000"/>
    <x v="0"/>
  </r>
  <r>
    <s v="L01/080/9/000398/2020"/>
    <d v="2020-12-31T00:00:00"/>
    <d v="2021-01-06T00:00:00"/>
    <x v="0"/>
    <x v="0"/>
    <n v="17400"/>
    <n v="11428"/>
    <x v="0"/>
  </r>
  <r>
    <s v="L15/070/9/000547/2020"/>
    <d v="2020-08-22T00:00:00"/>
    <d v="2020-08-22T00:00:00"/>
    <x v="2"/>
    <x v="2"/>
    <n v="125770"/>
    <n v="119730"/>
    <x v="0"/>
  </r>
  <r>
    <s v="L05/070/9/000494/2020"/>
    <d v="2020-08-02T00:00:00"/>
    <d v="2020-08-02T00:00:00"/>
    <x v="2"/>
    <x v="2"/>
    <n v="0"/>
    <n v="-6750"/>
    <x v="0"/>
  </r>
  <r>
    <s v="L02/070/9/001090/2021"/>
    <d v="2021-07-29T00:00:00"/>
    <d v="2021-08-09T00:00:00"/>
    <x v="2"/>
    <x v="2"/>
    <n v="0"/>
    <n v="-6860"/>
    <x v="2"/>
  </r>
  <r>
    <s v="L01/087/9/000209/2020"/>
    <d v="2020-07-15T00:00:00"/>
    <d v="2020-07-15T00:00:00"/>
    <x v="0"/>
    <x v="0"/>
    <n v="12000"/>
    <n v="5000"/>
    <x v="0"/>
  </r>
  <r>
    <s v="L01/087/9/000039/2021"/>
    <d v="2021-01-27T00:00:00"/>
    <d v="2021-02-12T00:00:00"/>
    <x v="0"/>
    <x v="0"/>
    <n v="7000"/>
    <n v="0"/>
    <x v="2"/>
  </r>
  <r>
    <s v="L02/070/9/000277/2022"/>
    <d v="2022-08-26T00:00:00"/>
    <d v="2022-08-26T00:00:00"/>
    <x v="2"/>
    <x v="2"/>
    <n v="17000"/>
    <n v="10000"/>
    <x v="1"/>
  </r>
  <r>
    <s v="L01/022/9/000002/2020"/>
    <d v="2020-09-19T00:00:00"/>
    <d v="2020-10-05T00:00:00"/>
    <x v="6"/>
    <x v="5"/>
    <n v="10510"/>
    <n v="3139.8688999999999"/>
    <x v="0"/>
  </r>
  <r>
    <s v="L01/087/9/000180/2020"/>
    <d v="2020-05-31T00:00:00"/>
    <d v="2020-05-31T00:00:00"/>
    <x v="0"/>
    <x v="0"/>
    <n v="15312"/>
    <n v="7506"/>
    <x v="0"/>
  </r>
  <r>
    <s v="L01/088/9/000026/2022"/>
    <d v="2022-07-16T00:00:00"/>
    <d v="2022-07-18T00:00:00"/>
    <x v="5"/>
    <x v="0"/>
    <n v="18000"/>
    <n v="10000"/>
    <x v="1"/>
  </r>
  <r>
    <s v="L01/087/9/000041/2020"/>
    <d v="2020-03-14T00:00:00"/>
    <d v="2020-03-14T00:00:00"/>
    <x v="0"/>
    <x v="0"/>
    <n v="19688"/>
    <n v="10996"/>
    <x v="0"/>
  </r>
  <r>
    <s v="L02/080/9/000224/2020"/>
    <d v="2020-09-29T00:00:00"/>
    <d v="2020-09-29T00:00:00"/>
    <x v="0"/>
    <x v="0"/>
    <n v="0"/>
    <n v="-9210"/>
    <x v="0"/>
  </r>
  <r>
    <s v="L01/070/9/000848/2020"/>
    <d v="2020-10-24T00:00:00"/>
    <d v="2020-10-24T00:00:00"/>
    <x v="2"/>
    <x v="2"/>
    <n v="10214"/>
    <n v="1000"/>
    <x v="0"/>
  </r>
  <r>
    <s v="L02/070/9/000075/2023"/>
    <d v="2023-05-05T00:00:00"/>
    <d v="2023-05-10T00:00:00"/>
    <x v="2"/>
    <x v="2"/>
    <n v="9320"/>
    <n v="0"/>
    <x v="12"/>
  </r>
  <r>
    <s v="L01/070/9/000604/2020"/>
    <d v="2020-09-04T00:00:00"/>
    <d v="2020-09-04T00:00:00"/>
    <x v="2"/>
    <x v="2"/>
    <n v="20482"/>
    <n v="11010"/>
    <x v="0"/>
  </r>
  <r>
    <s v="L01/070/9/000789/2020"/>
    <d v="2020-10-18T00:00:00"/>
    <d v="2020-10-18T00:00:00"/>
    <x v="2"/>
    <x v="2"/>
    <n v="79850"/>
    <n v="70000"/>
    <x v="0"/>
  </r>
  <r>
    <s v="L01/088/9/000268/2021"/>
    <d v="2021-09-11T00:00:00"/>
    <d v="2021-09-15T00:00:00"/>
    <x v="5"/>
    <x v="0"/>
    <n v="17500"/>
    <n v="7500"/>
    <x v="2"/>
  </r>
  <r>
    <s v="L01/070/9/001498/2021"/>
    <d v="2021-12-06T00:00:00"/>
    <d v="2021-12-07T00:00:00"/>
    <x v="2"/>
    <x v="2"/>
    <n v="0"/>
    <n v="-10000"/>
    <x v="2"/>
  </r>
  <r>
    <s v="L01/070/9/000005/2023"/>
    <d v="2023-01-09T00:00:00"/>
    <d v="2023-01-09T00:00:00"/>
    <x v="2"/>
    <x v="2"/>
    <n v="10000"/>
    <n v="0"/>
    <x v="12"/>
  </r>
  <r>
    <s v="L01/080/9/000002/2023"/>
    <d v="2023-02-25T00:00:00"/>
    <d v="2023-03-03T00:00:00"/>
    <x v="0"/>
    <x v="0"/>
    <n v="10000"/>
    <n v="0"/>
    <x v="12"/>
  </r>
  <r>
    <s v="L01/070/9/000053/2023"/>
    <d v="2023-03-18T00:00:00"/>
    <d v="2023-03-27T00:00:00"/>
    <x v="2"/>
    <x v="2"/>
    <n v="10000"/>
    <n v="0"/>
    <x v="12"/>
  </r>
  <r>
    <s v="L01/110/9/000029/2022"/>
    <d v="2022-09-09T00:00:00"/>
    <d v="2023-04-18T00:00:00"/>
    <x v="1"/>
    <x v="1"/>
    <n v="10000"/>
    <n v="0"/>
    <x v="1"/>
  </r>
  <r>
    <s v="L01/070/9/000089/2023"/>
    <d v="2023-05-12T00:00:00"/>
    <d v="2023-05-23T00:00:00"/>
    <x v="2"/>
    <x v="2"/>
    <n v="0"/>
    <n v="-10000"/>
    <x v="12"/>
  </r>
  <r>
    <s v="L01/070/9/000092/2023"/>
    <d v="2023-05-13T00:00:00"/>
    <d v="2023-05-24T00:00:00"/>
    <x v="2"/>
    <x v="2"/>
    <n v="10000"/>
    <n v="0"/>
    <x v="12"/>
  </r>
  <r>
    <s v="L01/070/9/000094/2023"/>
    <d v="2023-05-12T00:00:00"/>
    <d v="2023-05-29T00:00:00"/>
    <x v="2"/>
    <x v="2"/>
    <n v="10000"/>
    <n v="0"/>
    <x v="12"/>
  </r>
  <r>
    <s v="L05/070/9/000105/2023"/>
    <d v="2023-06-02T00:00:00"/>
    <d v="2023-06-08T00:00:00"/>
    <x v="2"/>
    <x v="2"/>
    <n v="10000"/>
    <n v="0"/>
    <x v="12"/>
  </r>
  <r>
    <s v="L05/070/9/000118/2023"/>
    <d v="2023-06-23T00:00:00"/>
    <d v="2023-06-30T00:00:00"/>
    <x v="2"/>
    <x v="2"/>
    <n v="10000"/>
    <n v="0"/>
    <x v="12"/>
  </r>
  <r>
    <s v="L01/070/9/000129/2023"/>
    <d v="2023-06-21T00:00:00"/>
    <d v="2023-07-21T00:00:00"/>
    <x v="2"/>
    <x v="2"/>
    <n v="0"/>
    <n v="-10000"/>
    <x v="12"/>
  </r>
  <r>
    <s v="L05/070/9/000133/2023"/>
    <d v="2023-07-23T00:00:00"/>
    <d v="2023-07-26T00:00:00"/>
    <x v="2"/>
    <x v="2"/>
    <n v="0"/>
    <n v="-10000"/>
    <x v="12"/>
  </r>
  <r>
    <s v="L01/103/9/000001/2023"/>
    <d v="2023-09-14T00:00:00"/>
    <d v="2023-09-26T00:00:00"/>
    <x v="8"/>
    <x v="7"/>
    <n v="0"/>
    <n v="-10000"/>
    <x v="12"/>
  </r>
  <r>
    <s v="L01/092/9/000007/2023"/>
    <d v="2023-09-20T00:00:00"/>
    <d v="2023-09-20T00:00:00"/>
    <x v="10"/>
    <x v="9"/>
    <n v="50000"/>
    <n v="40000"/>
    <x v="12"/>
  </r>
  <r>
    <s v="L01/092/9/000009/2023"/>
    <d v="2023-10-27T00:00:00"/>
    <d v="2023-11-14T00:00:00"/>
    <x v="10"/>
    <x v="9"/>
    <n v="50000"/>
    <n v="40000"/>
    <x v="12"/>
  </r>
  <r>
    <s v="L01/092/9/000011/2023"/>
    <d v="2023-12-05T00:00:00"/>
    <d v="2023-12-14T00:00:00"/>
    <x v="10"/>
    <x v="9"/>
    <n v="50000"/>
    <n v="40000"/>
    <x v="12"/>
  </r>
  <r>
    <s v="L01/071/9/000003/2010"/>
    <d v="2010-02-03T00:00:00"/>
    <d v="2010-02-04T00:00:00"/>
    <x v="2"/>
    <x v="2"/>
    <n v="100000"/>
    <n v="89902"/>
    <x v="6"/>
  </r>
  <r>
    <s v="L01/112/9/000032/1998"/>
    <d v="1998-05-16T00:00:00"/>
    <d v="1998-06-18T00:00:00"/>
    <x v="1"/>
    <x v="1"/>
    <n v="0"/>
    <n v="-10500"/>
    <x v="26"/>
  </r>
  <r>
    <s v="L01/070/9/001117/2021"/>
    <d v="2021-07-29T00:00:00"/>
    <d v="2021-08-25T00:00:00"/>
    <x v="2"/>
    <x v="2"/>
    <n v="500"/>
    <n v="-10000"/>
    <x v="2"/>
  </r>
  <r>
    <s v="L01/030/9/000002/2023"/>
    <d v="2023-11-03T00:00:00"/>
    <d v="2023-11-22T00:00:00"/>
    <x v="9"/>
    <x v="8"/>
    <n v="100000"/>
    <n v="88415.011150104998"/>
    <x v="12"/>
  </r>
  <r>
    <s v="L01/070/9/000080/2023"/>
    <d v="2023-05-09T00:00:00"/>
    <d v="2023-05-12T00:00:00"/>
    <x v="2"/>
    <x v="2"/>
    <n v="12000"/>
    <n v="0"/>
    <x v="12"/>
  </r>
  <r>
    <s v="L01/080/9/000387/2020"/>
    <d v="2020-12-18T00:00:00"/>
    <d v="2020-12-18T00:00:00"/>
    <x v="0"/>
    <x v="0"/>
    <n v="12500"/>
    <n v="0"/>
    <x v="0"/>
  </r>
  <r>
    <s v="L02/080/9/000038/2022"/>
    <d v="2022-09-15T00:00:00"/>
    <d v="2022-09-19T00:00:00"/>
    <x v="0"/>
    <x v="0"/>
    <n v="112500"/>
    <n v="100000"/>
    <x v="1"/>
  </r>
  <r>
    <s v="L01/087/9/000377/2020"/>
    <d v="2020-12-18T00:00:00"/>
    <d v="2020-12-18T00:00:00"/>
    <x v="0"/>
    <x v="0"/>
    <n v="12760"/>
    <n v="0"/>
    <x v="0"/>
  </r>
  <r>
    <s v="L01/087/9/000311/2020"/>
    <d v="2020-10-31T00:00:00"/>
    <d v="2020-10-31T00:00:00"/>
    <x v="0"/>
    <x v="0"/>
    <n v="13260"/>
    <n v="0"/>
    <x v="0"/>
  </r>
  <r>
    <s v="L01/070/9/000221/2023"/>
    <d v="2023-12-10T00:00:00"/>
    <d v="2023-12-13T00:00:00"/>
    <x v="2"/>
    <x v="2"/>
    <n v="15000"/>
    <n v="867"/>
    <x v="12"/>
  </r>
  <r>
    <s v="L15/070/9/000813/2020"/>
    <d v="2020-10-25T00:00:00"/>
    <d v="2020-10-25T00:00:00"/>
    <x v="2"/>
    <x v="2"/>
    <n v="153000"/>
    <n v="138500"/>
    <x v="0"/>
  </r>
  <r>
    <s v="L02/070/9/000100/2023"/>
    <d v="2023-05-26T00:00:00"/>
    <d v="2023-06-02T00:00:00"/>
    <x v="2"/>
    <x v="2"/>
    <n v="15000"/>
    <n v="0"/>
    <x v="12"/>
  </r>
  <r>
    <s v="L01/070/9/000131/2023"/>
    <d v="2023-07-14T00:00:00"/>
    <d v="2023-07-24T00:00:00"/>
    <x v="2"/>
    <x v="2"/>
    <n v="0"/>
    <n v="-15000"/>
    <x v="12"/>
  </r>
  <r>
    <s v="L01/070/9/000134/2023"/>
    <d v="2023-06-05T00:00:00"/>
    <d v="2023-07-05T00:00:00"/>
    <x v="2"/>
    <x v="2"/>
    <n v="15000"/>
    <n v="0"/>
    <x v="12"/>
  </r>
  <r>
    <s v="L01/070/9/000213/2023"/>
    <d v="2023-11-26T00:00:00"/>
    <d v="2023-12-01T00:00:00"/>
    <x v="2"/>
    <x v="2"/>
    <n v="16000"/>
    <n v="924.8"/>
    <x v="12"/>
  </r>
  <r>
    <s v="L01/070/9/001463/2021"/>
    <d v="2021-11-13T00:00:00"/>
    <d v="2021-11-23T00:00:00"/>
    <x v="2"/>
    <x v="2"/>
    <n v="32520"/>
    <n v="15520"/>
    <x v="2"/>
  </r>
  <r>
    <s v="L01/088/9/000033/2020"/>
    <d v="2020-03-01T00:00:00"/>
    <d v="2020-03-01T00:00:00"/>
    <x v="5"/>
    <x v="0"/>
    <n v="24000"/>
    <n v="6450"/>
    <x v="0"/>
  </r>
  <r>
    <s v="L01/088/9/000168/2021"/>
    <d v="2021-06-13T00:00:00"/>
    <d v="2021-06-17T00:00:00"/>
    <x v="5"/>
    <x v="0"/>
    <n v="6380"/>
    <n v="-11256"/>
    <x v="2"/>
  </r>
  <r>
    <s v="L02/070/9/000065/2023"/>
    <d v="2023-04-16T00:00:00"/>
    <d v="2023-04-19T00:00:00"/>
    <x v="2"/>
    <x v="2"/>
    <n v="18000"/>
    <n v="0"/>
    <x v="12"/>
  </r>
  <r>
    <s v="L01/042/9/000001/2015"/>
    <d v="2015-02-04T00:00:00"/>
    <d v="2015-02-17T00:00:00"/>
    <x v="4"/>
    <x v="4"/>
    <n v="20000"/>
    <n v="1500"/>
    <x v="3"/>
  </r>
  <r>
    <s v="L01/030/9/000006/2022"/>
    <d v="2022-10-01T00:00:00"/>
    <d v="2022-11-09T00:00:00"/>
    <x v="9"/>
    <x v="8"/>
    <n v="23880"/>
    <n v="5027.3684210535002"/>
    <x v="1"/>
  </r>
  <r>
    <s v="L01/070/9/000545/2020"/>
    <d v="2020-08-11T00:00:00"/>
    <d v="2020-08-11T00:00:00"/>
    <x v="2"/>
    <x v="2"/>
    <n v="28650"/>
    <n v="9650"/>
    <x v="0"/>
  </r>
  <r>
    <s v="L01/080/9/000156/2021"/>
    <d v="2021-05-08T00:00:00"/>
    <d v="2021-05-11T00:00:00"/>
    <x v="0"/>
    <x v="0"/>
    <n v="-10868"/>
    <n v="-30436"/>
    <x v="2"/>
  </r>
  <r>
    <s v="L02/070/9/000028/2023"/>
    <d v="2023-02-11T00:00:00"/>
    <d v="2023-03-01T00:00:00"/>
    <x v="2"/>
    <x v="2"/>
    <n v="20000"/>
    <n v="0"/>
    <x v="12"/>
  </r>
  <r>
    <s v="L01/084/9/000001/2023"/>
    <d v="2023-03-08T00:00:00"/>
    <d v="2023-03-09T00:00:00"/>
    <x v="0"/>
    <x v="0"/>
    <n v="20000"/>
    <n v="0"/>
    <x v="12"/>
  </r>
  <r>
    <s v="L01/070/9/000041/2023"/>
    <d v="2023-02-10T00:00:00"/>
    <d v="2023-02-13T00:00:00"/>
    <x v="2"/>
    <x v="2"/>
    <n v="20000"/>
    <n v="0"/>
    <x v="12"/>
  </r>
  <r>
    <s v="L01/110/9/000028/2022"/>
    <d v="2022-08-25T00:00:00"/>
    <d v="2022-08-26T00:00:00"/>
    <x v="1"/>
    <x v="1"/>
    <n v="20000"/>
    <n v="0"/>
    <x v="1"/>
  </r>
  <r>
    <s v="L02/080/9/000007/2023"/>
    <d v="2023-05-07T00:00:00"/>
    <d v="2023-05-10T00:00:00"/>
    <x v="0"/>
    <x v="0"/>
    <n v="20000"/>
    <n v="0"/>
    <x v="12"/>
  </r>
  <r>
    <s v="L01/070/9/000076/2023"/>
    <d v="2023-04-26T00:00:00"/>
    <d v="2023-05-10T00:00:00"/>
    <x v="2"/>
    <x v="2"/>
    <n v="20000"/>
    <n v="0"/>
    <x v="12"/>
  </r>
  <r>
    <s v="L01/092/9/000003/2023"/>
    <d v="2023-08-12T00:00:00"/>
    <d v="2023-08-23T00:00:00"/>
    <x v="10"/>
    <x v="9"/>
    <n v="100000"/>
    <n v="80000"/>
    <x v="12"/>
  </r>
  <r>
    <s v="L01/070/9/000830/2020"/>
    <d v="2020-10-22T00:00:00"/>
    <d v="2020-10-22T00:00:00"/>
    <x v="2"/>
    <x v="2"/>
    <n v="21761"/>
    <n v="1509"/>
    <x v="0"/>
  </r>
  <r>
    <s v="L01/040/9/000008/2021"/>
    <d v="2021-10-19T00:00:00"/>
    <d v="2021-10-19T00:00:00"/>
    <x v="4"/>
    <x v="4"/>
    <n v="29300"/>
    <n v="8365.4532476802997"/>
    <x v="2"/>
  </r>
  <r>
    <s v="L02/070/9/000044/2023"/>
    <d v="2023-03-07T00:00:00"/>
    <d v="2023-03-13T00:00:00"/>
    <x v="2"/>
    <x v="2"/>
    <n v="21500"/>
    <n v="0"/>
    <x v="12"/>
  </r>
  <r>
    <s v="L02/070/9/000580/2020"/>
    <d v="2020-09-02T00:00:00"/>
    <d v="2020-09-02T00:00:00"/>
    <x v="2"/>
    <x v="2"/>
    <n v="31050"/>
    <n v="8550"/>
    <x v="0"/>
  </r>
  <r>
    <s v="L01/070/9/000174/2014"/>
    <d v="2014-07-20T00:00:00"/>
    <d v="2014-08-19T00:00:00"/>
    <x v="2"/>
    <x v="2"/>
    <n v="200000"/>
    <n v="177140"/>
    <x v="16"/>
  </r>
  <r>
    <s v="L01/700/9/000727/2020"/>
    <d v="2020-10-04T00:00:00"/>
    <d v="2020-10-07T00:00:00"/>
    <x v="2"/>
    <x v="2"/>
    <n v="0"/>
    <n v="-23730"/>
    <x v="0"/>
  </r>
  <r>
    <s v="L01/080/9/000015/1994"/>
    <d v="1994-01-31T00:00:00"/>
    <d v="1994-03-16T00:00:00"/>
    <x v="0"/>
    <x v="0"/>
    <n v="10000"/>
    <n v="-15000"/>
    <x v="27"/>
  </r>
  <r>
    <s v="L01/040/9/000006/2020"/>
    <d v="2020-09-09T00:00:00"/>
    <d v="2020-09-10T00:00:00"/>
    <x v="4"/>
    <x v="4"/>
    <n v="29070"/>
    <n v="3735.4949999999999"/>
    <x v="0"/>
  </r>
  <r>
    <s v="L01/080/9/000331/2021"/>
    <d v="2021-07-31T00:00:00"/>
    <d v="2021-11-15T00:00:00"/>
    <x v="0"/>
    <x v="0"/>
    <n v="600000"/>
    <n v="573898.19999999995"/>
    <x v="2"/>
  </r>
  <r>
    <s v="L01/023/9/000002/2016"/>
    <d v="2016-06-24T00:00:00"/>
    <d v="2016-07-20T00:00:00"/>
    <x v="6"/>
    <x v="5"/>
    <n v="60000"/>
    <n v="33336"/>
    <x v="15"/>
  </r>
  <r>
    <s v="L01/087/9/000060/2021"/>
    <d v="2021-02-27T00:00:00"/>
    <d v="2021-03-01T00:00:00"/>
    <x v="0"/>
    <x v="0"/>
    <n v="26960"/>
    <n v="0"/>
    <x v="2"/>
  </r>
  <r>
    <s v="L01/086/9/000086/2016"/>
    <d v="2016-10-23T00:00:00"/>
    <d v="2016-10-28T00:00:00"/>
    <x v="0"/>
    <x v="0"/>
    <n v="1738948"/>
    <n v="1711052"/>
    <x v="15"/>
  </r>
  <r>
    <s v="L01/110/9/000027/2022"/>
    <d v="2022-03-04T00:00:00"/>
    <d v="2023-02-02T00:00:00"/>
    <x v="1"/>
    <x v="1"/>
    <n v="78967"/>
    <n v="50000"/>
    <x v="1"/>
  </r>
  <r>
    <s v="L01/070/9/000051/2023"/>
    <d v="2023-02-18T00:00:00"/>
    <d v="2023-03-23T00:00:00"/>
    <x v="2"/>
    <x v="2"/>
    <n v="29704"/>
    <n v="0"/>
    <x v="12"/>
  </r>
  <r>
    <s v="C02/080/9/000213/1994"/>
    <d v="1994-04-07T00:00:00"/>
    <d v="1994-05-12T00:00:00"/>
    <x v="0"/>
    <x v="0"/>
    <n v="0"/>
    <n v="-30000"/>
    <x v="27"/>
  </r>
  <r>
    <s v="L01/070/9/000088/2023"/>
    <d v="2023-04-14T00:00:00"/>
    <d v="2023-05-22T00:00:00"/>
    <x v="2"/>
    <x v="2"/>
    <n v="0"/>
    <n v="-30000"/>
    <x v="12"/>
  </r>
  <r>
    <s v="L01/022/9/000001/2022"/>
    <d v="2022-04-17T00:00:00"/>
    <d v="2022-10-26T00:00:00"/>
    <x v="6"/>
    <x v="5"/>
    <n v="34564"/>
    <n v="2764.0612952381998"/>
    <x v="1"/>
  </r>
  <r>
    <s v="L01/040/9/000003/2021"/>
    <d v="2021-08-13T00:00:00"/>
    <d v="2021-09-13T00:00:00"/>
    <x v="4"/>
    <x v="4"/>
    <n v="58348"/>
    <n v="26527.728137613001"/>
    <x v="2"/>
  </r>
  <r>
    <s v="L01/080/9/000033/2012"/>
    <d v="2012-06-01T00:00:00"/>
    <d v="2012-06-04T00:00:00"/>
    <x v="0"/>
    <x v="0"/>
    <n v="324561.40350000001"/>
    <n v="292561.40350000001"/>
    <x v="11"/>
  </r>
  <r>
    <s v="L01/070/9/000853/2020"/>
    <d v="2020-10-28T00:00:00"/>
    <d v="2020-10-28T00:00:00"/>
    <x v="2"/>
    <x v="2"/>
    <n v="40000"/>
    <n v="7910"/>
    <x v="0"/>
  </r>
  <r>
    <s v="L01/080/9/000421/2020"/>
    <d v="2020-12-24T00:00:00"/>
    <d v="2021-02-15T00:00:00"/>
    <x v="0"/>
    <x v="0"/>
    <n v="590000"/>
    <n v="557647.05882000003"/>
    <x v="0"/>
  </r>
  <r>
    <s v="L01/087/9/000040/2017"/>
    <d v="2017-12-19T00:00:00"/>
    <d v="2017-12-22T00:00:00"/>
    <x v="0"/>
    <x v="0"/>
    <n v="34000"/>
    <n v="0"/>
    <x v="10"/>
  </r>
  <r>
    <s v="L01/080/9/000057/2005"/>
    <d v="2005-05-19T00:00:00"/>
    <d v="2005-05-23T00:00:00"/>
    <x v="0"/>
    <x v="0"/>
    <n v="35352"/>
    <n v="0"/>
    <x v="19"/>
  </r>
  <r>
    <s v="C01/070/9/000288/1994"/>
    <d v="1994-09-24T00:00:00"/>
    <d v="1994-09-27T00:00:00"/>
    <x v="2"/>
    <x v="2"/>
    <n v="0"/>
    <n v="-37500"/>
    <x v="27"/>
  </r>
  <r>
    <s v="C01/089/9/000008/1994"/>
    <d v="1994-07-21T00:00:00"/>
    <d v="1994-08-18T00:00:00"/>
    <x v="5"/>
    <x v="0"/>
    <n v="90000"/>
    <n v="52500"/>
    <x v="27"/>
  </r>
  <r>
    <s v="L01/880/9/000079/2021"/>
    <d v="2021-03-05T00:00:00"/>
    <d v="2021-03-16T00:00:00"/>
    <x v="0"/>
    <x v="0"/>
    <n v="19500"/>
    <n v="-18634"/>
    <x v="2"/>
  </r>
  <r>
    <s v="L01/110/9/000012/2022"/>
    <d v="2022-05-11T00:00:00"/>
    <d v="2022-05-12T00:00:00"/>
    <x v="1"/>
    <x v="1"/>
    <n v="50000"/>
    <n v="10000"/>
    <x v="1"/>
  </r>
  <r>
    <s v="L01/092/9/000002/2023"/>
    <d v="2023-06-05T00:00:00"/>
    <d v="2023-07-06T00:00:00"/>
    <x v="10"/>
    <x v="9"/>
    <n v="0"/>
    <n v="-40000"/>
    <x v="12"/>
  </r>
  <r>
    <s v="L01/088/9/000028/2011"/>
    <d v="2011-02-28T00:00:00"/>
    <d v="2011-03-02T00:00:00"/>
    <x v="5"/>
    <x v="0"/>
    <n v="0"/>
    <n v="-40102"/>
    <x v="7"/>
  </r>
  <r>
    <s v="L01/040/9/000005/2022"/>
    <d v="2022-03-04T00:00:00"/>
    <d v="2022-03-16T00:00:00"/>
    <x v="4"/>
    <x v="4"/>
    <n v="50000"/>
    <n v="9389.6713615030003"/>
    <x v="1"/>
  </r>
  <r>
    <s v="L01/042/9/000002/2020"/>
    <d v="2020-08-01T00:00:00"/>
    <d v="2020-08-03T00:00:00"/>
    <x v="4"/>
    <x v="4"/>
    <n v="49300"/>
    <n v="8675.1440000000002"/>
    <x v="0"/>
  </r>
  <r>
    <s v="L01/070/9/000775/2020"/>
    <d v="2020-10-10T00:00:00"/>
    <d v="2020-10-10T00:00:00"/>
    <x v="2"/>
    <x v="2"/>
    <n v="47310"/>
    <n v="6270"/>
    <x v="0"/>
  </r>
  <r>
    <s v="L01/080/9/000364/2021"/>
    <d v="2021-12-03T00:00:00"/>
    <d v="2022-04-07T00:00:00"/>
    <x v="0"/>
    <x v="0"/>
    <n v="100000"/>
    <n v="57692.3"/>
    <x v="2"/>
  </r>
  <r>
    <s v="L01/110/9/000068/2020"/>
    <d v="2020-12-17T00:00:00"/>
    <d v="2021-03-02T00:00:00"/>
    <x v="1"/>
    <x v="1"/>
    <n v="42461"/>
    <n v="0"/>
    <x v="0"/>
  </r>
  <r>
    <s v="L01/070/9/000718/2020"/>
    <d v="2020-10-04T00:00:00"/>
    <d v="2020-10-04T00:00:00"/>
    <x v="2"/>
    <x v="2"/>
    <n v="83200"/>
    <n v="40000"/>
    <x v="0"/>
  </r>
  <r>
    <s v="L01/042/9/000004/2012"/>
    <d v="2016-10-06T00:00:00"/>
    <d v="2018-05-25T00:00:00"/>
    <x v="4"/>
    <x v="4"/>
    <n v="46881"/>
    <n v="3459.82"/>
    <x v="15"/>
  </r>
  <r>
    <s v="L01/022/9/000001/2021"/>
    <d v="2021-05-07T00:00:00"/>
    <d v="2021-06-23T00:00:00"/>
    <x v="6"/>
    <x v="5"/>
    <n v="48488"/>
    <n v="4317.8482995729"/>
    <x v="2"/>
  </r>
  <r>
    <s v="L01/070/9/000006/2022"/>
    <d v="2022-01-07T00:00:00"/>
    <d v="2022-01-10T00:00:00"/>
    <x v="2"/>
    <x v="2"/>
    <n v="96000"/>
    <n v="51000"/>
    <x v="1"/>
  </r>
  <r>
    <s v="L01/070/9/000550/2020"/>
    <d v="2020-08-23T00:00:00"/>
    <d v="2020-08-26T00:00:00"/>
    <x v="2"/>
    <x v="2"/>
    <n v="55050"/>
    <n v="9500"/>
    <x v="0"/>
  </r>
  <r>
    <s v="L01/023/9/000003/2021"/>
    <d v="2021-12-29T00:00:00"/>
    <d v="2022-01-20T00:00:00"/>
    <x v="6"/>
    <x v="5"/>
    <n v="5000"/>
    <n v="-42483.769748662999"/>
    <x v="2"/>
  </r>
  <r>
    <s v="L01/700/9/000630/2020"/>
    <d v="2020-09-02T00:00:00"/>
    <d v="2020-09-13T00:00:00"/>
    <x v="2"/>
    <x v="2"/>
    <n v="49421"/>
    <n v="640"/>
    <x v="0"/>
  </r>
  <r>
    <s v="L01/700/9/000726/2020"/>
    <d v="2020-10-04T00:00:00"/>
    <d v="2020-10-07T00:00:00"/>
    <x v="2"/>
    <x v="2"/>
    <n v="50000"/>
    <n v="1000"/>
    <x v="0"/>
  </r>
  <r>
    <s v="L01/040/9/000013/2018"/>
    <d v="2018-11-09T00:00:00"/>
    <d v="2018-11-22T00:00:00"/>
    <x v="4"/>
    <x v="4"/>
    <n v="0"/>
    <n v="-49385"/>
    <x v="8"/>
  </r>
  <r>
    <s v="L01/070/9/000931/2021"/>
    <d v="2021-05-14T00:00:00"/>
    <d v="2021-07-05T00:00:00"/>
    <x v="2"/>
    <x v="2"/>
    <n v="-1720"/>
    <n v="-51580"/>
    <x v="2"/>
  </r>
  <r>
    <s v="L01/070/9/000112/2018"/>
    <d v="2018-06-05T00:00:00"/>
    <d v="2018-06-12T00:00:00"/>
    <x v="2"/>
    <x v="2"/>
    <n v="0"/>
    <n v="-50000"/>
    <x v="8"/>
  </r>
  <r>
    <s v="L01/070/9/000142/2018"/>
    <d v="2018-07-15T00:00:00"/>
    <d v="2018-07-17T00:00:00"/>
    <x v="2"/>
    <x v="2"/>
    <n v="0"/>
    <n v="-50000"/>
    <x v="8"/>
  </r>
  <r>
    <s v="L01/088/9/000264/2021"/>
    <d v="2021-09-11T00:00:00"/>
    <d v="2021-09-16T00:00:00"/>
    <x v="5"/>
    <x v="0"/>
    <n v="0"/>
    <n v="-50000"/>
    <x v="2"/>
  </r>
  <r>
    <s v="L05/070/9/000262/2022"/>
    <d v="2022-07-14T00:00:00"/>
    <d v="2022-08-11T00:00:00"/>
    <x v="2"/>
    <x v="2"/>
    <n v="150000"/>
    <n v="100000"/>
    <x v="1"/>
  </r>
  <r>
    <s v="L02/070/9/000264/2022"/>
    <d v="2022-08-04T00:00:00"/>
    <d v="2022-08-18T00:00:00"/>
    <x v="2"/>
    <x v="2"/>
    <n v="100000"/>
    <n v="50000"/>
    <x v="1"/>
  </r>
  <r>
    <s v="L02/110/9/000001/2023"/>
    <d v="2023-01-09T00:00:00"/>
    <d v="2023-02-02T00:00:00"/>
    <x v="1"/>
    <x v="1"/>
    <n v="50000"/>
    <n v="0"/>
    <x v="12"/>
  </r>
  <r>
    <s v="L01/087/9/000003/2023"/>
    <d v="2023-02-09T00:00:00"/>
    <d v="2023-03-10T00:00:00"/>
    <x v="0"/>
    <x v="0"/>
    <n v="50000"/>
    <n v="0"/>
    <x v="12"/>
  </r>
  <r>
    <s v="L01/070/9/000060/2023"/>
    <d v="2023-03-31T00:00:00"/>
    <d v="2023-04-11T00:00:00"/>
    <x v="2"/>
    <x v="2"/>
    <n v="50000"/>
    <n v="0"/>
    <x v="12"/>
  </r>
  <r>
    <s v="L02/070/9/000064/2023"/>
    <d v="2023-04-13T00:00:00"/>
    <d v="2023-04-19T00:00:00"/>
    <x v="2"/>
    <x v="2"/>
    <n v="50000"/>
    <n v="0"/>
    <x v="12"/>
  </r>
  <r>
    <s v="L01/080/9/000006/2023"/>
    <d v="2023-05-01T00:00:00"/>
    <d v="2023-05-04T00:00:00"/>
    <x v="0"/>
    <x v="0"/>
    <n v="50000"/>
    <n v="0"/>
    <x v="12"/>
  </r>
  <r>
    <s v="L01/070/9/000071/2023"/>
    <d v="2023-04-15T00:00:00"/>
    <d v="2023-05-04T00:00:00"/>
    <x v="2"/>
    <x v="2"/>
    <n v="50000"/>
    <n v="0"/>
    <x v="12"/>
  </r>
  <r>
    <s v="L01/070/9/000074/2023"/>
    <d v="2023-04-23T00:00:00"/>
    <d v="2023-05-08T00:00:00"/>
    <x v="2"/>
    <x v="2"/>
    <n v="50000"/>
    <n v="0"/>
    <x v="12"/>
  </r>
  <r>
    <s v="L01/070/9/000081/2023"/>
    <d v="2023-04-12T00:00:00"/>
    <d v="2023-05-11T00:00:00"/>
    <x v="2"/>
    <x v="2"/>
    <n v="50000"/>
    <n v="0"/>
    <x v="12"/>
  </r>
  <r>
    <s v="L02/080/9/000008/2023"/>
    <d v="2023-04-16T00:00:00"/>
    <d v="2023-05-16T00:00:00"/>
    <x v="0"/>
    <x v="0"/>
    <n v="2000000"/>
    <n v="1950000"/>
    <x v="12"/>
  </r>
  <r>
    <s v="L01/070/9/000098/2023"/>
    <d v="2023-06-02T00:00:00"/>
    <d v="2023-06-05T00:00:00"/>
    <x v="2"/>
    <x v="2"/>
    <n v="230000"/>
    <n v="180000"/>
    <x v="12"/>
  </r>
  <r>
    <s v="L01/087/9/000010/2023"/>
    <d v="2023-02-02T00:00:00"/>
    <d v="2023-06-02T00:00:00"/>
    <x v="0"/>
    <x v="0"/>
    <n v="50000"/>
    <n v="0"/>
    <x v="12"/>
  </r>
  <r>
    <s v="L05/070/9/000113/2023"/>
    <d v="2023-06-17T00:00:00"/>
    <d v="2023-06-27T00:00:00"/>
    <x v="2"/>
    <x v="2"/>
    <n v="50000"/>
    <n v="0"/>
    <x v="12"/>
  </r>
  <r>
    <s v="L05/070/9/001287/2020"/>
    <d v="2020-11-15T00:00:00"/>
    <d v="2023-06-26T00:00:00"/>
    <x v="2"/>
    <x v="2"/>
    <n v="50000"/>
    <n v="0"/>
    <x v="0"/>
  </r>
  <r>
    <s v="L02/070/9/001288/2020"/>
    <d v="2020-09-17T00:00:00"/>
    <d v="2023-06-26T00:00:00"/>
    <x v="2"/>
    <x v="2"/>
    <n v="50000"/>
    <n v="0"/>
    <x v="0"/>
  </r>
  <r>
    <s v="L01/080/9/000451/2020"/>
    <d v="2020-10-05T00:00:00"/>
    <d v="2023-06-26T00:00:00"/>
    <x v="0"/>
    <x v="0"/>
    <n v="50000"/>
    <n v="0"/>
    <x v="0"/>
  </r>
  <r>
    <s v="L01/087/9/000452/2020"/>
    <d v="2020-08-19T00:00:00"/>
    <d v="2023-07-17T00:00:00"/>
    <x v="0"/>
    <x v="0"/>
    <n v="50000"/>
    <n v="0"/>
    <x v="0"/>
  </r>
  <r>
    <s v="L01/111/9/000004/2022"/>
    <d v="2022-05-05T00:00:00"/>
    <d v="2023-07-28T00:00:00"/>
    <x v="1"/>
    <x v="1"/>
    <n v="50000"/>
    <n v="0"/>
    <x v="1"/>
  </r>
  <r>
    <s v="L01/111/9/000005/2022"/>
    <d v="2022-03-25T00:00:00"/>
    <d v="2023-07-28T00:00:00"/>
    <x v="1"/>
    <x v="1"/>
    <n v="50000"/>
    <n v="0"/>
    <x v="1"/>
  </r>
  <r>
    <s v="L01/110/9/000032/2022"/>
    <d v="2022-03-22T00:00:00"/>
    <d v="2022-04-08T00:00:00"/>
    <x v="1"/>
    <x v="1"/>
    <n v="50000"/>
    <n v="0"/>
    <x v="1"/>
  </r>
  <r>
    <s v="L02/110/9/000033/2022"/>
    <d v="2022-11-15T00:00:00"/>
    <d v="2022-11-15T00:00:00"/>
    <x v="1"/>
    <x v="1"/>
    <n v="50000"/>
    <n v="0"/>
    <x v="1"/>
  </r>
  <r>
    <s v="L01/020/9/000002/2020"/>
    <d v="2020-02-11T00:00:00"/>
    <d v="2020-02-24T00:00:00"/>
    <x v="6"/>
    <x v="5"/>
    <n v="103512"/>
    <n v="51756"/>
    <x v="0"/>
  </r>
  <r>
    <s v="L01/070/9/000017/2023"/>
    <d v="2023-02-02T00:00:00"/>
    <d v="2023-02-06T00:00:00"/>
    <x v="2"/>
    <x v="2"/>
    <n v="53000"/>
    <n v="0"/>
    <x v="12"/>
  </r>
  <r>
    <s v="L01/070/9/000459/2019"/>
    <d v="2019-12-24T00:00:00"/>
    <d v="2019-12-24T00:00:00"/>
    <x v="2"/>
    <x v="2"/>
    <n v="1554770"/>
    <n v="1500000"/>
    <x v="4"/>
  </r>
  <r>
    <s v="L01/070/9/001046/2020"/>
    <d v="2020-12-06T00:00:00"/>
    <d v="2020-12-06T00:00:00"/>
    <x v="2"/>
    <x v="2"/>
    <n v="65600"/>
    <n v="10600"/>
    <x v="0"/>
  </r>
  <r>
    <s v="L01/040/9/000003/2022"/>
    <d v="2022-04-06T00:00:00"/>
    <d v="2022-04-22T00:00:00"/>
    <x v="4"/>
    <x v="4"/>
    <n v="97486"/>
    <n v="42178.907517574"/>
    <x v="1"/>
  </r>
  <r>
    <s v="L01/063/9/000001/2020"/>
    <d v="2020-03-09T00:00:00"/>
    <d v="2020-03-09T00:00:00"/>
    <x v="7"/>
    <x v="6"/>
    <n v="0"/>
    <n v="-59800"/>
    <x v="0"/>
  </r>
  <r>
    <s v="L01/063/9/000002/2020"/>
    <d v="2020-03-17T00:00:00"/>
    <d v="2020-03-17T00:00:00"/>
    <x v="7"/>
    <x v="6"/>
    <n v="0"/>
    <n v="-59800"/>
    <x v="0"/>
  </r>
  <r>
    <s v="L01/023/9/000001/2021"/>
    <d v="2021-04-12T00:00:00"/>
    <d v="2021-04-22T00:00:00"/>
    <x v="6"/>
    <x v="5"/>
    <n v="73400"/>
    <n v="12654.496295208"/>
    <x v="2"/>
  </r>
  <r>
    <s v="L01/080/9/000025/2022"/>
    <d v="2022-05-03T00:00:00"/>
    <d v="2022-05-30T00:00:00"/>
    <x v="0"/>
    <x v="0"/>
    <n v="144320"/>
    <n v="82601.647100000002"/>
    <x v="1"/>
  </r>
  <r>
    <s v="L01/110/9/000017/2020"/>
    <d v="2020-06-20T00:00:00"/>
    <d v="2020-06-20T00:00:00"/>
    <x v="1"/>
    <x v="1"/>
    <n v="120140"/>
    <n v="55351.764710000003"/>
    <x v="0"/>
  </r>
  <r>
    <s v="L02/070/9/000037/2023"/>
    <d v="2023-03-01T00:00:00"/>
    <d v="2023-03-07T00:00:00"/>
    <x v="2"/>
    <x v="2"/>
    <n v="68000"/>
    <n v="0"/>
    <x v="12"/>
  </r>
  <r>
    <s v="L01/023/9/000002/2020"/>
    <d v="2020-12-14T00:00:00"/>
    <d v="2020-12-14T00:00:00"/>
    <x v="6"/>
    <x v="5"/>
    <n v="147900"/>
    <n v="78756.75"/>
    <x v="0"/>
  </r>
  <r>
    <s v="L01/070/9/000079/2023"/>
    <d v="2023-05-05T00:00:00"/>
    <d v="2023-05-12T00:00:00"/>
    <x v="2"/>
    <x v="2"/>
    <n v="69500"/>
    <n v="0"/>
    <x v="12"/>
  </r>
  <r>
    <s v="L01/083/9/000003/2023"/>
    <d v="2023-08-16T00:00:00"/>
    <d v="2023-08-21T00:00:00"/>
    <x v="0"/>
    <x v="0"/>
    <n v="30000"/>
    <n v="-40000"/>
    <x v="12"/>
  </r>
  <r>
    <s v="L01/081/9/000328/2020"/>
    <d v="2020-10-15T00:00:00"/>
    <d v="2020-10-15T00:00:00"/>
    <x v="0"/>
    <x v="0"/>
    <n v="221608"/>
    <n v="150893"/>
    <x v="0"/>
  </r>
  <r>
    <s v="L01/070/9/001234/2021"/>
    <d v="2021-06-05T00:00:00"/>
    <d v="2021-09-20T00:00:00"/>
    <x v="2"/>
    <x v="2"/>
    <n v="5000"/>
    <n v="-70000"/>
    <x v="2"/>
  </r>
  <r>
    <s v="L01/103/9/000002/2020"/>
    <d v="2020-03-21T00:00:00"/>
    <d v="2020-03-23T00:00:00"/>
    <x v="8"/>
    <x v="7"/>
    <n v="76300"/>
    <n v="0"/>
    <x v="0"/>
  </r>
  <r>
    <s v="L01/020/9/000020/2011"/>
    <d v="2011-04-01T00:00:00"/>
    <d v="2011-04-01T00:00:00"/>
    <x v="6"/>
    <x v="5"/>
    <n v="0"/>
    <n v="-76800"/>
    <x v="7"/>
  </r>
  <r>
    <s v="L01/040/9/000007/2021"/>
    <d v="2021-10-18T00:00:00"/>
    <d v="2021-10-21T00:00:00"/>
    <x v="4"/>
    <x v="4"/>
    <n v="79228"/>
    <n v="3.1450452297577001E-5"/>
    <x v="2"/>
  </r>
  <r>
    <s v="L01/070/9/000104/2023"/>
    <d v="2023-05-02T00:00:00"/>
    <d v="2023-06-10T00:00:00"/>
    <x v="2"/>
    <x v="2"/>
    <n v="80000"/>
    <n v="0"/>
    <x v="12"/>
  </r>
  <r>
    <s v="L01/070/9/000106/2023"/>
    <d v="2023-04-30T00:00:00"/>
    <d v="2023-06-08T00:00:00"/>
    <x v="2"/>
    <x v="2"/>
    <n v="80000"/>
    <n v="0"/>
    <x v="12"/>
  </r>
  <r>
    <s v="L02/070/9/000109/2023"/>
    <d v="2023-06-12T00:00:00"/>
    <d v="2023-06-15T00:00:00"/>
    <x v="2"/>
    <x v="2"/>
    <n v="80000"/>
    <n v="0"/>
    <x v="12"/>
  </r>
  <r>
    <s v="L07/080/9/000011/2023"/>
    <d v="2023-06-11T00:00:00"/>
    <d v="2023-06-26T00:00:00"/>
    <x v="0"/>
    <x v="0"/>
    <n v="80000"/>
    <n v="0"/>
    <x v="12"/>
  </r>
  <r>
    <s v="L01/070/9/000121/2023"/>
    <d v="2023-06-29T00:00:00"/>
    <d v="2023-06-30T00:00:00"/>
    <x v="2"/>
    <x v="2"/>
    <n v="80000"/>
    <n v="0"/>
    <x v="12"/>
  </r>
  <r>
    <s v="L15/070/9/000122/2023"/>
    <d v="2023-06-29T00:00:00"/>
    <d v="2023-07-05T00:00:00"/>
    <x v="2"/>
    <x v="2"/>
    <n v="80000"/>
    <n v="0"/>
    <x v="12"/>
  </r>
  <r>
    <s v="L01/070/9/000126/2023"/>
    <d v="2023-06-23T00:00:00"/>
    <d v="2023-07-05T00:00:00"/>
    <x v="2"/>
    <x v="2"/>
    <n v="80000"/>
    <n v="0"/>
    <x v="12"/>
  </r>
  <r>
    <s v="L02/070/9/000132/2023"/>
    <d v="2023-07-05T00:00:00"/>
    <d v="2023-07-12T00:00:00"/>
    <x v="2"/>
    <x v="2"/>
    <n v="110167"/>
    <n v="30167"/>
    <x v="12"/>
  </r>
  <r>
    <s v="L01/023/9/000007/2016"/>
    <d v="2016-09-12T00:00:00"/>
    <d v="2017-03-03T00:00:00"/>
    <x v="6"/>
    <x v="5"/>
    <n v="227192.98250000001"/>
    <n v="146832.98250000001"/>
    <x v="15"/>
  </r>
  <r>
    <s v="L01/023/9/000005/2016"/>
    <d v="2016-09-12T00:00:00"/>
    <d v="2017-03-03T00:00:00"/>
    <x v="6"/>
    <x v="5"/>
    <n v="227192.98250000001"/>
    <n v="146832.98250000001"/>
    <x v="15"/>
  </r>
  <r>
    <s v="L01/070/9/000475/2009"/>
    <d v="2009-08-26T00:00:00"/>
    <d v="2009-08-28T00:00:00"/>
    <x v="2"/>
    <x v="2"/>
    <n v="459958"/>
    <n v="377502"/>
    <x v="9"/>
  </r>
  <r>
    <s v="L01/070/9/000314/2022"/>
    <d v="2022-10-14T00:00:00"/>
    <d v="2022-10-18T00:00:00"/>
    <x v="2"/>
    <x v="2"/>
    <n v="293500"/>
    <n v="208000"/>
    <x v="1"/>
  </r>
  <r>
    <s v="L01/087/9/000005/2022"/>
    <d v="2022-02-01T00:00:00"/>
    <d v="2022-02-10T00:00:00"/>
    <x v="0"/>
    <x v="0"/>
    <n v="100000"/>
    <n v="13240"/>
    <x v="1"/>
  </r>
  <r>
    <s v="L01/103/9/000011/2020"/>
    <d v="2020-12-12T00:00:00"/>
    <d v="2020-12-12T00:00:00"/>
    <x v="8"/>
    <x v="7"/>
    <n v="248311"/>
    <n v="160000"/>
    <x v="0"/>
  </r>
  <r>
    <s v="L01/040/9/000004/2020"/>
    <d v="2020-06-15T00:00:00"/>
    <d v="2020-06-15T00:00:00"/>
    <x v="4"/>
    <x v="4"/>
    <n v="84300"/>
    <n v="-6030"/>
    <x v="0"/>
  </r>
  <r>
    <s v="L01/070/9/000214/2023"/>
    <d v="2023-12-04T00:00:00"/>
    <d v="2023-12-05T00:00:00"/>
    <x v="2"/>
    <x v="2"/>
    <n v="100000"/>
    <n v="5780"/>
    <x v="12"/>
  </r>
  <r>
    <s v="L01/070/9/000226/2023"/>
    <d v="2023-12-18T00:00:00"/>
    <d v="2023-12-20T00:00:00"/>
    <x v="2"/>
    <x v="2"/>
    <n v="100000"/>
    <n v="5780"/>
    <x v="12"/>
  </r>
  <r>
    <s v="L01/070/9/000227/2023"/>
    <d v="2023-12-29T00:00:00"/>
    <d v="2023-12-30T00:00:00"/>
    <x v="2"/>
    <x v="2"/>
    <n v="100000"/>
    <n v="5780"/>
    <x v="12"/>
  </r>
  <r>
    <s v="L01/080/9/000349/2021"/>
    <d v="2021-12-07T00:00:00"/>
    <d v="2021-12-15T00:00:00"/>
    <x v="0"/>
    <x v="0"/>
    <n v="-90000"/>
    <n v="-185000"/>
    <x v="2"/>
  </r>
  <r>
    <s v="L01/051/9/000001/2006"/>
    <d v="2006-05-04T00:00:00"/>
    <d v="2008-02-21T00:00:00"/>
    <x v="3"/>
    <x v="3"/>
    <n v="0"/>
    <n v="-98000"/>
    <x v="17"/>
  </r>
  <r>
    <s v="L01/041/9/000001/2020"/>
    <d v="2020-01-09T00:00:00"/>
    <d v="2020-01-09T00:00:00"/>
    <x v="4"/>
    <x v="4"/>
    <n v="1000"/>
    <n v="-97020"/>
    <x v="0"/>
  </r>
  <r>
    <s v="L01/023/9/000002/2021"/>
    <d v="2021-12-29T00:00:00"/>
    <d v="2022-01-20T00:00:00"/>
    <x v="6"/>
    <x v="5"/>
    <n v="119024"/>
    <n v="20140.472932102999"/>
    <x v="2"/>
  </r>
  <r>
    <s v="L01/080/9/000080/2012"/>
    <d v="2012-12-06T00:00:00"/>
    <d v="2012-12-13T00:00:00"/>
    <x v="0"/>
    <x v="0"/>
    <n v="243000"/>
    <n v="143555"/>
    <x v="11"/>
  </r>
  <r>
    <s v="L02/088/9/000227/2010"/>
    <d v="2010-05-27T00:00:00"/>
    <d v="2012-02-24T00:00:00"/>
    <x v="5"/>
    <x v="0"/>
    <n v="100000"/>
    <n v="0"/>
    <x v="6"/>
  </r>
  <r>
    <s v="L01/070/9/000282/2008"/>
    <d v="2008-06-17T00:00:00"/>
    <d v="2008-06-19T00:00:00"/>
    <x v="2"/>
    <x v="2"/>
    <n v="0"/>
    <n v="-100000"/>
    <x v="21"/>
  </r>
  <r>
    <s v="C01/089/9/900007/1994"/>
    <d v="1994-08-09T00:00:00"/>
    <d v="1994-09-07T00:00:00"/>
    <x v="5"/>
    <x v="0"/>
    <n v="100000"/>
    <n v="0"/>
    <x v="27"/>
  </r>
  <r>
    <s v="L05/070/9/000717/2021"/>
    <d v="2021-05-11T00:00:00"/>
    <d v="2021-05-21T00:00:00"/>
    <x v="2"/>
    <x v="2"/>
    <n v="1804662.3529999999"/>
    <n v="1704662.3529999999"/>
    <x v="2"/>
  </r>
  <r>
    <s v="L01/070/9/000014/2023"/>
    <d v="2023-01-25T00:00:00"/>
    <d v="2023-01-26T00:00:00"/>
    <x v="2"/>
    <x v="2"/>
    <n v="130000"/>
    <n v="30000"/>
    <x v="12"/>
  </r>
  <r>
    <s v="L01/070/9/000016/2023"/>
    <d v="2023-01-08T00:00:00"/>
    <d v="2023-01-31T00:00:00"/>
    <x v="2"/>
    <x v="2"/>
    <n v="78600"/>
    <n v="-21400"/>
    <x v="12"/>
  </r>
  <r>
    <s v="L01/070/9/000022/2023"/>
    <d v="2023-01-08T00:00:00"/>
    <d v="2023-02-08T00:00:00"/>
    <x v="2"/>
    <x v="2"/>
    <n v="100000"/>
    <n v="0"/>
    <x v="12"/>
  </r>
  <r>
    <s v="L01/070/9/000029/2023"/>
    <d v="2023-02-27T00:00:00"/>
    <d v="2023-03-02T00:00:00"/>
    <x v="2"/>
    <x v="2"/>
    <n v="100000"/>
    <n v="0"/>
    <x v="12"/>
  </r>
  <r>
    <s v="L01/070/9/000030/2023"/>
    <d v="2023-03-01T00:00:00"/>
    <d v="2023-03-02T00:00:00"/>
    <x v="2"/>
    <x v="2"/>
    <n v="100000"/>
    <n v="0"/>
    <x v="12"/>
  </r>
  <r>
    <s v="L01/070/9/000032/2023"/>
    <d v="2023-02-26T00:00:00"/>
    <d v="2023-03-03T00:00:00"/>
    <x v="2"/>
    <x v="2"/>
    <n v="100000"/>
    <n v="0"/>
    <x v="12"/>
  </r>
  <r>
    <s v="L01/070/9/000033/2023"/>
    <d v="2023-03-02T00:00:00"/>
    <d v="2023-03-06T00:00:00"/>
    <x v="2"/>
    <x v="2"/>
    <n v="100000"/>
    <n v="0"/>
    <x v="12"/>
  </r>
  <r>
    <s v="L01/070/9/000040/2023"/>
    <d v="2023-02-07T00:00:00"/>
    <d v="2023-03-07T00:00:00"/>
    <x v="2"/>
    <x v="2"/>
    <n v="100000"/>
    <n v="0"/>
    <x v="12"/>
  </r>
  <r>
    <s v="L01/111/9/000003/2022"/>
    <d v="2022-05-12T00:00:00"/>
    <d v="2022-09-27T00:00:00"/>
    <x v="1"/>
    <x v="1"/>
    <n v="100000"/>
    <n v="0"/>
    <x v="1"/>
  </r>
  <r>
    <s v="L02/070/9/000043/2023"/>
    <d v="2023-03-08T00:00:00"/>
    <d v="2023-03-13T00:00:00"/>
    <x v="2"/>
    <x v="2"/>
    <n v="100000"/>
    <n v="0"/>
    <x v="12"/>
  </r>
  <r>
    <s v="L01/070/9/000049/2023"/>
    <d v="2023-03-02T00:00:00"/>
    <d v="2023-03-22T00:00:00"/>
    <x v="2"/>
    <x v="2"/>
    <n v="100000"/>
    <n v="0"/>
    <x v="12"/>
  </r>
  <r>
    <s v="L02/070/9/000054/2023"/>
    <d v="2023-03-22T00:00:00"/>
    <d v="2023-03-29T00:00:00"/>
    <x v="2"/>
    <x v="2"/>
    <n v="100000"/>
    <n v="0"/>
    <x v="12"/>
  </r>
  <r>
    <s v="L01/080/9/000004/2023"/>
    <d v="2023-03-28T00:00:00"/>
    <d v="2023-03-29T00:00:00"/>
    <x v="0"/>
    <x v="0"/>
    <n v="383500"/>
    <n v="283500"/>
    <x v="12"/>
  </r>
  <r>
    <s v="L01/070/9/000055/2023"/>
    <d v="2023-03-12T00:00:00"/>
    <d v="2023-03-31T00:00:00"/>
    <x v="2"/>
    <x v="2"/>
    <n v="100000"/>
    <n v="0"/>
    <x v="12"/>
  </r>
  <r>
    <s v="L02/070/9/000056/2023"/>
    <d v="2023-03-13T00:00:00"/>
    <d v="2023-04-04T00:00:00"/>
    <x v="2"/>
    <x v="2"/>
    <n v="100000"/>
    <n v="0"/>
    <x v="12"/>
  </r>
  <r>
    <s v="L01/070/9/000057/2023"/>
    <d v="2023-03-14T00:00:00"/>
    <d v="2023-04-04T00:00:00"/>
    <x v="2"/>
    <x v="2"/>
    <n v="100000"/>
    <n v="0"/>
    <x v="12"/>
  </r>
  <r>
    <s v="L01/110/9/000003/2023"/>
    <d v="2023-03-27T00:00:00"/>
    <d v="2023-04-06T00:00:00"/>
    <x v="1"/>
    <x v="1"/>
    <n v="100000"/>
    <n v="0"/>
    <x v="12"/>
  </r>
  <r>
    <s v="L01/070/9/000059/2023"/>
    <d v="2023-04-10T00:00:00"/>
    <d v="2023-04-11T00:00:00"/>
    <x v="2"/>
    <x v="2"/>
    <n v="275450"/>
    <n v="175450"/>
    <x v="12"/>
  </r>
  <r>
    <s v="L01/070/9/000061/2023"/>
    <d v="2023-03-24T00:00:00"/>
    <d v="2023-04-11T00:00:00"/>
    <x v="2"/>
    <x v="2"/>
    <n v="100000"/>
    <n v="0"/>
    <x v="12"/>
  </r>
  <r>
    <s v="L01/080/9/000005/2023"/>
    <d v="2023-04-10T00:00:00"/>
    <d v="2023-04-13T00:00:00"/>
    <x v="0"/>
    <x v="0"/>
    <n v="100000"/>
    <n v="0"/>
    <x v="12"/>
  </r>
  <r>
    <s v="L02/070/9/000066/2023"/>
    <d v="2023-04-11T00:00:00"/>
    <d v="2023-04-11T00:00:00"/>
    <x v="2"/>
    <x v="2"/>
    <n v="100000"/>
    <n v="0"/>
    <x v="12"/>
  </r>
  <r>
    <s v="L02/070/9/000070/2023"/>
    <d v="2023-04-22T00:00:00"/>
    <d v="2023-04-28T00:00:00"/>
    <x v="2"/>
    <x v="2"/>
    <n v="100000"/>
    <n v="0"/>
    <x v="12"/>
  </r>
  <r>
    <s v="L02/070/9/000072/2023"/>
    <d v="2023-04-20T00:00:00"/>
    <d v="2023-05-05T00:00:00"/>
    <x v="2"/>
    <x v="2"/>
    <n v="100000"/>
    <n v="0"/>
    <x v="12"/>
  </r>
  <r>
    <s v="L05/070/9/000073/2023"/>
    <d v="2023-05-01T00:00:00"/>
    <d v="2023-05-05T00:00:00"/>
    <x v="2"/>
    <x v="2"/>
    <n v="9360"/>
    <n v="-90640"/>
    <x v="12"/>
  </r>
  <r>
    <s v="L01/070/9/000077/2023"/>
    <d v="2023-05-04T00:00:00"/>
    <d v="2023-05-05T00:00:00"/>
    <x v="2"/>
    <x v="2"/>
    <n v="200000"/>
    <n v="100000"/>
    <x v="12"/>
  </r>
  <r>
    <s v="L02/070/9/000083/2023"/>
    <d v="2023-05-08T00:00:00"/>
    <d v="2023-05-17T00:00:00"/>
    <x v="2"/>
    <x v="2"/>
    <n v="100000"/>
    <n v="0"/>
    <x v="12"/>
  </r>
  <r>
    <s v="L01/070/9/000085/2023"/>
    <d v="2023-05-21T00:00:00"/>
    <d v="2023-05-22T00:00:00"/>
    <x v="2"/>
    <x v="2"/>
    <n v="100000"/>
    <n v="0"/>
    <x v="12"/>
  </r>
  <r>
    <s v="L02/070/9/000086/2023"/>
    <d v="2023-05-05T00:00:00"/>
    <d v="2023-05-23T00:00:00"/>
    <x v="2"/>
    <x v="2"/>
    <n v="100000"/>
    <n v="0"/>
    <x v="12"/>
  </r>
  <r>
    <s v="L01/070/9/000087/2023"/>
    <d v="2023-05-20T00:00:00"/>
    <d v="2023-05-23T00:00:00"/>
    <x v="2"/>
    <x v="2"/>
    <n v="100000"/>
    <n v="0"/>
    <x v="12"/>
  </r>
  <r>
    <s v="L01/070/9/000090/2023"/>
    <d v="2023-05-21T00:00:00"/>
    <d v="2023-05-24T00:00:00"/>
    <x v="2"/>
    <x v="2"/>
    <n v="100000"/>
    <n v="0"/>
    <x v="12"/>
  </r>
  <r>
    <s v="L02/070/9/000091/2023"/>
    <d v="2023-05-25T00:00:00"/>
    <d v="2023-05-26T00:00:00"/>
    <x v="2"/>
    <x v="2"/>
    <n v="100000"/>
    <n v="0"/>
    <x v="12"/>
  </r>
  <r>
    <s v="L01/070/9/000093/2023"/>
    <d v="2023-05-15T00:00:00"/>
    <d v="2023-05-29T00:00:00"/>
    <x v="2"/>
    <x v="2"/>
    <n v="100000"/>
    <n v="0"/>
    <x v="12"/>
  </r>
  <r>
    <s v="L02/070/9/000096/2023"/>
    <d v="2023-06-01T00:00:00"/>
    <d v="2023-06-05T00:00:00"/>
    <x v="2"/>
    <x v="2"/>
    <n v="100000"/>
    <n v="0"/>
    <x v="12"/>
  </r>
  <r>
    <s v="L05/070/9/000099/2023"/>
    <d v="2023-06-02T00:00:00"/>
    <d v="2023-06-06T00:00:00"/>
    <x v="2"/>
    <x v="2"/>
    <n v="100000"/>
    <n v="0"/>
    <x v="12"/>
  </r>
  <r>
    <s v="L05/070/9/000101/2023"/>
    <d v="2023-06-04T00:00:00"/>
    <d v="2023-06-08T00:00:00"/>
    <x v="2"/>
    <x v="2"/>
    <n v="1206860"/>
    <n v="1106860"/>
    <x v="12"/>
  </r>
  <r>
    <s v="L02/070/9/000102/2023"/>
    <d v="2023-06-04T00:00:00"/>
    <d v="2023-06-05T00:00:00"/>
    <x v="2"/>
    <x v="2"/>
    <n v="230000"/>
    <n v="130000"/>
    <x v="12"/>
  </r>
  <r>
    <s v="L01/070/9/000108/2023"/>
    <d v="2023-06-13T00:00:00"/>
    <d v="2023-06-14T00:00:00"/>
    <x v="2"/>
    <x v="2"/>
    <n v="550000"/>
    <n v="450000"/>
    <x v="12"/>
  </r>
  <r>
    <s v="L02/070/9/000110/2023"/>
    <d v="2023-06-18T00:00:00"/>
    <d v="2023-06-21T00:00:00"/>
    <x v="2"/>
    <x v="2"/>
    <n v="9280"/>
    <n v="-90720"/>
    <x v="12"/>
  </r>
  <r>
    <s v="L01/070/9/000112/2023"/>
    <d v="2023-05-31T00:00:00"/>
    <d v="2023-06-22T00:00:00"/>
    <x v="2"/>
    <x v="2"/>
    <n v="100000"/>
    <n v="0"/>
    <x v="12"/>
  </r>
  <r>
    <s v="L01/070/9/000116/2023"/>
    <d v="2023-06-23T00:00:00"/>
    <d v="2023-06-27T00:00:00"/>
    <x v="2"/>
    <x v="2"/>
    <n v="100000"/>
    <n v="0"/>
    <x v="12"/>
  </r>
  <r>
    <s v="L01/070/9/000117/2023"/>
    <d v="2023-07-01T00:00:00"/>
    <d v="2023-07-04T00:00:00"/>
    <x v="2"/>
    <x v="2"/>
    <n v="100000"/>
    <n v="0"/>
    <x v="12"/>
  </r>
  <r>
    <s v="L01/070/9/000120/2023"/>
    <d v="2023-06-14T00:00:00"/>
    <d v="2023-07-05T00:00:00"/>
    <x v="2"/>
    <x v="2"/>
    <n v="100000"/>
    <n v="0"/>
    <x v="12"/>
  </r>
  <r>
    <s v="L02/083/9/000002/2023"/>
    <d v="2023-04-13T00:00:00"/>
    <d v="2023-07-03T00:00:00"/>
    <x v="0"/>
    <x v="0"/>
    <n v="100000"/>
    <n v="0"/>
    <x v="12"/>
  </r>
  <r>
    <s v="L02/070/9/000123/2023"/>
    <d v="2023-06-28T00:00:00"/>
    <d v="2023-06-29T00:00:00"/>
    <x v="2"/>
    <x v="2"/>
    <n v="100000"/>
    <n v="0"/>
    <x v="12"/>
  </r>
  <r>
    <s v="L01/070/9/000124/2023"/>
    <d v="2023-06-20T00:00:00"/>
    <d v="2023-06-23T00:00:00"/>
    <x v="2"/>
    <x v="2"/>
    <n v="100000"/>
    <n v="0"/>
    <x v="12"/>
  </r>
  <r>
    <s v="L01/070/9/000364/2022"/>
    <d v="2022-05-22T00:00:00"/>
    <d v="2023-07-11T00:00:00"/>
    <x v="2"/>
    <x v="2"/>
    <n v="100000"/>
    <n v="0"/>
    <x v="1"/>
  </r>
  <r>
    <s v="L02/070/9/000127/2023"/>
    <d v="2023-07-03T00:00:00"/>
    <d v="2023-07-06T00:00:00"/>
    <x v="2"/>
    <x v="2"/>
    <n v="100000"/>
    <n v="0"/>
    <x v="12"/>
  </r>
  <r>
    <s v="L02/070/9/000128/2023"/>
    <d v="2023-06-19T00:00:00"/>
    <d v="2023-07-13T00:00:00"/>
    <x v="2"/>
    <x v="2"/>
    <n v="100000"/>
    <n v="0"/>
    <x v="12"/>
  </r>
  <r>
    <s v="L01/070/9/000130/2023"/>
    <d v="2023-07-16T00:00:00"/>
    <d v="2023-07-24T00:00:00"/>
    <x v="2"/>
    <x v="2"/>
    <n v="264000"/>
    <n v="164000"/>
    <x v="12"/>
  </r>
  <r>
    <s v="L02/080/9/000012/2023"/>
    <d v="2023-07-22T00:00:00"/>
    <d v="2023-07-23T00:00:00"/>
    <x v="0"/>
    <x v="0"/>
    <n v="100000"/>
    <n v="0"/>
    <x v="12"/>
  </r>
  <r>
    <s v="L01/080/9/000013/2023"/>
    <d v="2023-07-11T00:00:00"/>
    <d v="2023-07-24T00:00:00"/>
    <x v="0"/>
    <x v="0"/>
    <n v="100000"/>
    <n v="0"/>
    <x v="12"/>
  </r>
  <r>
    <s v="L01/088/9/000002/2022"/>
    <d v="2022-01-17T00:00:00"/>
    <d v="2022-01-19T00:00:00"/>
    <x v="5"/>
    <x v="0"/>
    <n v="310000"/>
    <n v="205882.3529"/>
    <x v="1"/>
  </r>
  <r>
    <s v="L01/089/9/000145/2010"/>
    <d v="2010-08-22T00:00:00"/>
    <d v="2010-08-25T00:00:00"/>
    <x v="5"/>
    <x v="0"/>
    <n v="0"/>
    <n v="-105757.193"/>
    <x v="6"/>
  </r>
  <r>
    <s v="L01/070/9/000012/2022"/>
    <d v="2022-01-08T00:00:00"/>
    <d v="2022-01-11T00:00:00"/>
    <x v="2"/>
    <x v="2"/>
    <n v="162000"/>
    <n v="55176.470589999997"/>
    <x v="1"/>
  </r>
  <r>
    <s v="L05/070/9/000229/2022"/>
    <d v="2022-03-18T00:00:00"/>
    <d v="2022-06-24T00:00:00"/>
    <x v="2"/>
    <x v="2"/>
    <n v="208375"/>
    <n v="94811.705900000001"/>
    <x v="1"/>
  </r>
  <r>
    <s v="L01/040/9/000007/2022"/>
    <d v="2022-10-16T00:00:00"/>
    <d v="2022-10-17T00:00:00"/>
    <x v="4"/>
    <x v="4"/>
    <n v="141128"/>
    <n v="26502.910798122"/>
    <x v="1"/>
  </r>
  <r>
    <s v="L01/070/9/000620/2010"/>
    <d v="2010-10-19T00:00:00"/>
    <d v="2010-12-16T00:00:00"/>
    <x v="2"/>
    <x v="2"/>
    <n v="115576"/>
    <n v="0"/>
    <x v="6"/>
  </r>
  <r>
    <s v="L01/070/9/001175/2020"/>
    <d v="2020-12-25T00:00:00"/>
    <d v="2021-01-08T00:00:00"/>
    <x v="2"/>
    <x v="2"/>
    <n v="417200"/>
    <n v="301300"/>
    <x v="0"/>
  </r>
  <r>
    <s v="L01/023/9/000004/2020"/>
    <d v="2020-02-11T00:00:00"/>
    <d v="2021-07-13T00:00:00"/>
    <x v="6"/>
    <x v="5"/>
    <n v="142006"/>
    <n v="20193.253199999999"/>
    <x v="0"/>
  </r>
  <r>
    <s v="L01/020/9/000001/2020"/>
    <d v="2020-02-02T00:00:00"/>
    <d v="2020-02-04T00:00:00"/>
    <x v="6"/>
    <x v="5"/>
    <n v="124260"/>
    <n v="546.74399999996001"/>
    <x v="0"/>
  </r>
  <r>
    <s v="L01/070/9/000298/2022"/>
    <d v="2022-09-19T00:00:00"/>
    <d v="2022-09-21T00:00:00"/>
    <x v="2"/>
    <x v="2"/>
    <n v="331000"/>
    <n v="206764.7059"/>
    <x v="1"/>
  </r>
  <r>
    <s v="L01/070/9/000211/2020"/>
    <d v="2020-03-29T00:00:00"/>
    <d v="2020-03-29T00:00:00"/>
    <x v="2"/>
    <x v="2"/>
    <n v="525000"/>
    <n v="400000"/>
    <x v="0"/>
  </r>
  <r>
    <s v="L01/070/9/000769/2020"/>
    <d v="2020-10-09T00:00:00"/>
    <d v="2020-10-09T00:00:00"/>
    <x v="2"/>
    <x v="2"/>
    <n v="179270"/>
    <n v="51000"/>
    <x v="0"/>
  </r>
  <r>
    <s v="L01/070/9/000127/2020"/>
    <d v="2020-01-06T00:00:00"/>
    <d v="2020-01-06T00:00:00"/>
    <x v="2"/>
    <x v="2"/>
    <n v="630000"/>
    <n v="500000"/>
    <x v="0"/>
  </r>
  <r>
    <s v="L02/070/9/000651/2020"/>
    <d v="2020-08-03T00:00:00"/>
    <d v="2020-08-03T00:00:00"/>
    <x v="2"/>
    <x v="2"/>
    <n v="420000"/>
    <n v="288859.64909999998"/>
    <x v="0"/>
  </r>
  <r>
    <s v="L01/088/9/000104/2020"/>
    <d v="2020-08-05T00:00:00"/>
    <d v="2020-08-05T00:00:00"/>
    <x v="5"/>
    <x v="0"/>
    <n v="303565"/>
    <n v="171070"/>
    <x v="0"/>
  </r>
  <r>
    <s v="L01/040/9/000004/2022"/>
    <d v="2022-04-21T00:00:00"/>
    <d v="2022-04-27T00:00:00"/>
    <x v="4"/>
    <x v="4"/>
    <n v="148132"/>
    <n v="10131.699941778001"/>
    <x v="1"/>
  </r>
  <r>
    <s v="L01/064/9/000006/2019"/>
    <d v="2019-12-08T00:00:00"/>
    <d v="2020-08-27T00:00:00"/>
    <x v="7"/>
    <x v="6"/>
    <n v="2925"/>
    <n v="-137635"/>
    <x v="4"/>
  </r>
  <r>
    <s v="L15/070/9/001264/2020"/>
    <d v="2020-05-31T00:00:00"/>
    <d v="2021-05-20T00:00:00"/>
    <x v="2"/>
    <x v="2"/>
    <n v="995000"/>
    <n v="850000"/>
    <x v="0"/>
  </r>
  <r>
    <s v="L02/070/9/000125/2023"/>
    <d v="2023-06-25T00:00:00"/>
    <d v="2023-06-28T00:00:00"/>
    <x v="2"/>
    <x v="2"/>
    <n v="50000"/>
    <n v="-100000"/>
    <x v="12"/>
  </r>
  <r>
    <s v="L01/040/9/000003/2020"/>
    <d v="2020-04-24T00:00:00"/>
    <d v="2020-04-24T00:00:00"/>
    <x v="4"/>
    <x v="4"/>
    <n v="0"/>
    <n v="-163267"/>
    <x v="0"/>
  </r>
  <r>
    <s v="L15/080/9/000089/2020"/>
    <d v="2020-05-15T00:00:00"/>
    <d v="2020-05-15T00:00:00"/>
    <x v="0"/>
    <x v="0"/>
    <n v="170000"/>
    <n v="5000"/>
    <x v="0"/>
  </r>
  <r>
    <s v="L01/087/9/000349/2020"/>
    <d v="2020-11-28T00:00:00"/>
    <d v="2020-12-02T00:00:00"/>
    <x v="0"/>
    <x v="0"/>
    <n v="8000"/>
    <n v="-157894.73680000001"/>
    <x v="0"/>
  </r>
  <r>
    <s v="L01/070/9/000045/2023"/>
    <d v="2023-03-14T00:00:00"/>
    <d v="2023-03-15T00:00:00"/>
    <x v="2"/>
    <x v="2"/>
    <n v="7000"/>
    <n v="-159000"/>
    <x v="12"/>
  </r>
  <r>
    <s v="L01/040/9/000008/2022"/>
    <d v="2022-12-21T00:00:00"/>
    <d v="2023-01-10T00:00:00"/>
    <x v="4"/>
    <x v="4"/>
    <n v="207227"/>
    <n v="38915.868544602003"/>
    <x v="1"/>
  </r>
  <r>
    <s v="L01/070/9/000024/2020"/>
    <d v="2020-01-12T00:00:00"/>
    <d v="2020-01-12T00:00:00"/>
    <x v="2"/>
    <x v="2"/>
    <n v="390000"/>
    <n v="220000"/>
    <x v="0"/>
  </r>
  <r>
    <s v="L01/080/9/000028/2022"/>
    <d v="2022-06-26T00:00:00"/>
    <d v="2022-06-27T00:00:00"/>
    <x v="0"/>
    <x v="0"/>
    <n v="250000"/>
    <n v="80000"/>
    <x v="1"/>
  </r>
  <r>
    <s v="L02/070/9/000058/2023"/>
    <d v="2023-04-06T00:00:00"/>
    <d v="2023-04-11T00:00:00"/>
    <x v="2"/>
    <x v="2"/>
    <n v="170000"/>
    <n v="0"/>
    <x v="12"/>
  </r>
  <r>
    <s v="L01/070/9/000865/2020"/>
    <d v="2020-10-23T00:00:00"/>
    <d v="2020-10-23T00:00:00"/>
    <x v="2"/>
    <x v="2"/>
    <n v="500000"/>
    <n v="324561.40350000001"/>
    <x v="0"/>
  </r>
  <r>
    <s v="L05/070/9/001097/2020"/>
    <d v="2020-11-14T00:00:00"/>
    <d v="2020-11-14T00:00:00"/>
    <x v="2"/>
    <x v="2"/>
    <n v="1500000"/>
    <n v="1324440"/>
    <x v="0"/>
  </r>
  <r>
    <s v="L05/070/9/000012/2023"/>
    <d v="2023-01-18T00:00:00"/>
    <d v="2023-01-26T00:00:00"/>
    <x v="2"/>
    <x v="2"/>
    <n v="80000"/>
    <n v="-100000"/>
    <x v="12"/>
  </r>
  <r>
    <s v="L01/040/9/000008/2020"/>
    <d v="2020-10-31T00:00:00"/>
    <d v="2020-10-31T00:00:00"/>
    <x v="4"/>
    <x v="4"/>
    <n v="0"/>
    <n v="-182520"/>
    <x v="0"/>
  </r>
  <r>
    <s v="L01/087/9/000192/2020"/>
    <d v="2020-06-11T00:00:00"/>
    <d v="2020-08-31T00:00:00"/>
    <x v="0"/>
    <x v="0"/>
    <n v="500000"/>
    <n v="316924.66460000002"/>
    <x v="0"/>
  </r>
  <r>
    <s v="L01/040/9/000006/2021"/>
    <d v="2021-01-20T00:00:00"/>
    <d v="2021-07-30T00:00:00"/>
    <x v="4"/>
    <x v="4"/>
    <n v="50000"/>
    <n v="-133102.70983335"/>
    <x v="2"/>
  </r>
  <r>
    <s v="L01/089/9/000063/2006"/>
    <d v="2006-11-14T00:00:00"/>
    <d v="2006-11-15T00:00:00"/>
    <x v="5"/>
    <x v="0"/>
    <n v="190000"/>
    <n v="0"/>
    <x v="17"/>
  </r>
  <r>
    <s v="L01/070/9/000078/2023"/>
    <d v="2023-05-01T00:00:00"/>
    <d v="2023-05-11T00:00:00"/>
    <x v="2"/>
    <x v="2"/>
    <n v="7000"/>
    <n v="-184000"/>
    <x v="12"/>
  </r>
  <r>
    <s v="L01/087/9/000057/2010"/>
    <d v="2010-04-27T00:00:00"/>
    <d v="2010-05-06T00:00:00"/>
    <x v="0"/>
    <x v="0"/>
    <n v="194700"/>
    <n v="0"/>
    <x v="6"/>
  </r>
  <r>
    <s v="L01/070/9/000444/2020"/>
    <d v="2020-07-13T00:00:00"/>
    <d v="2020-07-13T00:00:00"/>
    <x v="2"/>
    <x v="2"/>
    <n v="200000"/>
    <n v="0"/>
    <x v="0"/>
  </r>
  <r>
    <s v="L01/070/9/000474/2009"/>
    <d v="2009-08-21T00:00:00"/>
    <d v="2009-08-28T00:00:00"/>
    <x v="2"/>
    <x v="2"/>
    <n v="156600"/>
    <n v="-43400"/>
    <x v="9"/>
  </r>
  <r>
    <s v="L01/089/9/000037/2006"/>
    <d v="2006-07-05T00:00:00"/>
    <d v="2006-07-07T00:00:00"/>
    <x v="5"/>
    <x v="0"/>
    <n v="0"/>
    <n v="-200000"/>
    <x v="17"/>
  </r>
  <r>
    <s v="L01/070/9/000042/2023"/>
    <d v="2023-03-08T00:00:00"/>
    <d v="2023-03-13T00:00:00"/>
    <x v="2"/>
    <x v="2"/>
    <n v="112500"/>
    <n v="-87500"/>
    <x v="12"/>
  </r>
  <r>
    <s v="L02/070/9/000082/2023"/>
    <d v="2023-05-04T00:00:00"/>
    <d v="2023-05-12T00:00:00"/>
    <x v="2"/>
    <x v="2"/>
    <n v="546100"/>
    <n v="346100"/>
    <x v="12"/>
  </r>
  <r>
    <s v="L01/070/9/000119/2023"/>
    <d v="2023-06-29T00:00:00"/>
    <d v="2023-06-30T00:00:00"/>
    <x v="2"/>
    <x v="2"/>
    <n v="202800"/>
    <n v="0"/>
    <x v="12"/>
  </r>
  <r>
    <s v="L01/030/9/000005/2022"/>
    <d v="2022-04-29T00:00:00"/>
    <d v="2022-05-07T00:00:00"/>
    <x v="9"/>
    <x v="8"/>
    <n v="205882.3529"/>
    <n v="-3.8900179788469997E-6"/>
    <x v="1"/>
  </r>
  <r>
    <s v="L01/040/9/000005/2021"/>
    <d v="2021-08-09T00:00:00"/>
    <d v="2021-08-31T00:00:00"/>
    <x v="4"/>
    <x v="4"/>
    <n v="181696"/>
    <n v="-25066.134815780999"/>
    <x v="2"/>
  </r>
  <r>
    <s v="L01/042/9/000003/2021"/>
    <d v="2021-02-21T00:00:00"/>
    <d v="2022-01-24T00:00:00"/>
    <x v="4"/>
    <x v="4"/>
    <n v="0"/>
    <n v="-206866.435688"/>
    <x v="2"/>
  </r>
  <r>
    <s v="L01/080/9/000289/2021"/>
    <d v="2021-07-22T00:00:00"/>
    <d v="2021-10-18T00:00:00"/>
    <x v="0"/>
    <x v="0"/>
    <n v="500000"/>
    <n v="288461.5"/>
    <x v="2"/>
  </r>
  <r>
    <s v="L02/070/9/000097/2023"/>
    <d v="2023-06-01T00:00:00"/>
    <d v="2023-06-05T00:00:00"/>
    <x v="2"/>
    <x v="2"/>
    <n v="216496"/>
    <n v="0"/>
    <x v="12"/>
  </r>
  <r>
    <s v="L01/070/9/000055/2014"/>
    <d v="2014-04-21T00:00:00"/>
    <d v="2014-04-25T00:00:00"/>
    <x v="2"/>
    <x v="2"/>
    <n v="250000"/>
    <n v="29200"/>
    <x v="16"/>
  </r>
  <r>
    <s v="L01/070/9/000048/2023"/>
    <d v="2023-03-19T00:00:00"/>
    <d v="2023-03-21T00:00:00"/>
    <x v="2"/>
    <x v="2"/>
    <n v="222000"/>
    <n v="0"/>
    <x v="12"/>
  </r>
  <r>
    <s v="L01/040/9/000009/2020"/>
    <d v="2020-12-20T00:00:00"/>
    <d v="2020-12-20T00:00:00"/>
    <x v="4"/>
    <x v="4"/>
    <n v="0"/>
    <n v="-230760"/>
    <x v="0"/>
  </r>
  <r>
    <s v="L01/070/9/001262/2020"/>
    <d v="2020-01-18T00:00:00"/>
    <d v="2020-11-17T00:00:00"/>
    <x v="2"/>
    <x v="2"/>
    <n v="475000"/>
    <n v="241176.4706"/>
    <x v="0"/>
  </r>
  <r>
    <s v="L15/080/9/000244/2021"/>
    <d v="2021-07-10T00:00:00"/>
    <d v="2021-08-11T00:00:00"/>
    <x v="0"/>
    <x v="0"/>
    <n v="18820"/>
    <n v="-215318.1176"/>
    <x v="2"/>
  </r>
  <r>
    <s v="L01/080/9/000042/2011"/>
    <d v="2011-04-03T00:00:00"/>
    <d v="2011-04-03T00:00:00"/>
    <x v="0"/>
    <x v="0"/>
    <n v="0"/>
    <n v="-235600"/>
    <x v="7"/>
  </r>
  <r>
    <s v="L01/070/9/000306/2020"/>
    <d v="2020-05-27T00:00:00"/>
    <d v="2020-05-27T00:00:00"/>
    <x v="2"/>
    <x v="2"/>
    <n v="241800"/>
    <n v="0"/>
    <x v="0"/>
  </r>
  <r>
    <s v="L01/070/9/000203/2003"/>
    <d v="2003-08-16T00:00:00"/>
    <d v="2003-10-03T00:00:00"/>
    <x v="2"/>
    <x v="2"/>
    <n v="518448"/>
    <n v="273738"/>
    <x v="22"/>
  </r>
  <r>
    <s v="L02/070/9/000311/2022"/>
    <d v="2022-10-07T00:00:00"/>
    <d v="2022-10-12T00:00:00"/>
    <x v="2"/>
    <x v="2"/>
    <n v="684160"/>
    <n v="435658.8235"/>
    <x v="1"/>
  </r>
  <r>
    <s v="L01/101/9/000002/2019"/>
    <d v="2019-12-07T00:00:00"/>
    <d v="2019-12-30T00:00:00"/>
    <x v="8"/>
    <x v="7"/>
    <n v="248520"/>
    <n v="0"/>
    <x v="4"/>
  </r>
  <r>
    <s v="L01/080/9/000067/2013"/>
    <d v="2013-08-08T00:00:00"/>
    <d v="2013-08-12T00:00:00"/>
    <x v="0"/>
    <x v="0"/>
    <n v="1700000"/>
    <n v="1450000"/>
    <x v="5"/>
  </r>
  <r>
    <s v="L01/080/9/000018/2018"/>
    <d v="2018-08-30T00:00:00"/>
    <d v="2018-09-28T00:00:00"/>
    <x v="0"/>
    <x v="0"/>
    <n v="1585010"/>
    <n v="1335010"/>
    <x v="8"/>
  </r>
  <r>
    <s v="L05/070/9/000249/2018"/>
    <d v="2018-11-11T00:00:00"/>
    <d v="2018-11-22T00:00:00"/>
    <x v="2"/>
    <x v="2"/>
    <n v="916408.66870000004"/>
    <n v="666408.66870000004"/>
    <x v="8"/>
  </r>
  <r>
    <s v="L01/112/9/000006/2018"/>
    <d v="2018-10-12T00:00:00"/>
    <d v="2021-09-15T00:00:00"/>
    <x v="1"/>
    <x v="1"/>
    <n v="0"/>
    <n v="-250000"/>
    <x v="8"/>
  </r>
  <r>
    <s v="L01/089/9/000035/2008"/>
    <d v="2008-05-12T00:00:00"/>
    <d v="2008-05-12T00:00:00"/>
    <x v="5"/>
    <x v="0"/>
    <n v="670550"/>
    <n v="413827"/>
    <x v="21"/>
  </r>
  <r>
    <s v="L02/070/9/000154/2022"/>
    <d v="2022-03-26T00:00:00"/>
    <d v="2022-04-12T00:00:00"/>
    <x v="2"/>
    <x v="2"/>
    <n v="346000"/>
    <n v="82352.941200000001"/>
    <x v="1"/>
  </r>
  <r>
    <s v="L01/070/9/000093/2019"/>
    <d v="2019-04-29T00:00:00"/>
    <d v="2019-04-29T00:00:00"/>
    <x v="2"/>
    <x v="2"/>
    <n v="1200000"/>
    <n v="933153.76471000002"/>
    <x v="4"/>
  </r>
  <r>
    <s v="L01/070/9/001290/2020"/>
    <d v="2020-12-20T00:00:00"/>
    <d v="2023-12-07T00:00:00"/>
    <x v="2"/>
    <x v="2"/>
    <n v="273000"/>
    <n v="0"/>
    <x v="0"/>
  </r>
  <r>
    <s v="L01/070/9/000183/2022"/>
    <d v="2022-04-22T00:00:00"/>
    <d v="2022-05-10T00:00:00"/>
    <x v="2"/>
    <x v="2"/>
    <n v="353020"/>
    <n v="80000"/>
    <x v="1"/>
  </r>
  <r>
    <s v="L01/700/9/000500/2020"/>
    <d v="2020-08-09T00:00:00"/>
    <d v="2020-08-10T00:00:00"/>
    <x v="2"/>
    <x v="2"/>
    <n v="273140"/>
    <n v="0"/>
    <x v="0"/>
  </r>
  <r>
    <s v="L01/070/9/000166/2007"/>
    <d v="2007-03-02T00:00:00"/>
    <d v="2007-04-20T00:00:00"/>
    <x v="2"/>
    <x v="2"/>
    <n v="389045"/>
    <n v="114045"/>
    <x v="20"/>
  </r>
  <r>
    <s v="L01/080/9/000044/2022"/>
    <d v="2022-10-25T00:00:00"/>
    <d v="2022-10-26T00:00:00"/>
    <x v="0"/>
    <x v="0"/>
    <n v="375000"/>
    <n v="100000"/>
    <x v="1"/>
  </r>
  <r>
    <s v="L01/070/9/001281/2020"/>
    <d v="2020-12-05T00:00:00"/>
    <d v="2022-04-13T00:00:00"/>
    <x v="2"/>
    <x v="2"/>
    <n v="585000"/>
    <n v="305882.3529"/>
    <x v="0"/>
  </r>
  <r>
    <s v="L01/070/9/000216/2016"/>
    <d v="2016-10-05T00:00:00"/>
    <d v="2016-10-06T00:00:00"/>
    <x v="2"/>
    <x v="2"/>
    <n v="272805"/>
    <n v="-10800"/>
    <x v="15"/>
  </r>
  <r>
    <s v="L01/080/9/000007/2010"/>
    <d v="2010-02-06T00:00:00"/>
    <d v="2010-02-09T00:00:00"/>
    <x v="0"/>
    <x v="0"/>
    <n v="1199850"/>
    <n v="912011.85710000002"/>
    <x v="6"/>
  </r>
  <r>
    <s v="C01/070/9/000012/1994"/>
    <d v="1994-01-17T00:00:00"/>
    <d v="1994-01-26T00:00:00"/>
    <x v="2"/>
    <x v="2"/>
    <n v="0"/>
    <n v="-290304"/>
    <x v="27"/>
  </r>
  <r>
    <s v="L01/070/9/000178/2022"/>
    <d v="2022-04-17T00:00:00"/>
    <d v="2022-04-22T00:00:00"/>
    <x v="2"/>
    <x v="2"/>
    <n v="303825"/>
    <n v="12700"/>
    <x v="1"/>
  </r>
  <r>
    <s v="L01/080/9/000030/2019"/>
    <d v="2019-04-30T00:00:00"/>
    <d v="2019-05-29T00:00:00"/>
    <x v="0"/>
    <x v="0"/>
    <n v="91800"/>
    <n v="-200000"/>
    <x v="4"/>
  </r>
  <r>
    <s v="L01/070/9/000896/2020"/>
    <d v="2020-11-07T00:00:00"/>
    <d v="2020-11-07T00:00:00"/>
    <x v="2"/>
    <x v="2"/>
    <n v="295000"/>
    <n v="1000"/>
    <x v="0"/>
  </r>
  <r>
    <s v="L01/070/9/000221/2022"/>
    <d v="2022-02-09T00:00:00"/>
    <d v="2022-06-13T00:00:00"/>
    <x v="2"/>
    <x v="2"/>
    <n v="500000"/>
    <n v="205882.3529"/>
    <x v="1"/>
  </r>
  <r>
    <s v="L01/080/9/000081/2012"/>
    <d v="2012-12-19T00:00:00"/>
    <d v="2012-12-27T00:00:00"/>
    <x v="0"/>
    <x v="0"/>
    <n v="300000"/>
    <n v="0"/>
    <x v="11"/>
  </r>
  <r>
    <s v="L01/080/9/000033/2013"/>
    <d v="2013-04-22T00:00:00"/>
    <d v="2013-05-03T00:00:00"/>
    <x v="0"/>
    <x v="0"/>
    <n v="300000"/>
    <n v="0"/>
    <x v="5"/>
  </r>
  <r>
    <s v="L01/070/9/000187/2004"/>
    <d v="2004-08-06T00:00:00"/>
    <d v="2004-08-19T00:00:00"/>
    <x v="2"/>
    <x v="2"/>
    <n v="0"/>
    <n v="-300000"/>
    <x v="25"/>
  </r>
  <r>
    <s v="L01/110/9/000007/2022"/>
    <d v="2022-03-07T00:00:00"/>
    <d v="2022-03-10T00:00:00"/>
    <x v="1"/>
    <x v="1"/>
    <n v="350000"/>
    <n v="50000"/>
    <x v="1"/>
  </r>
  <r>
    <s v="L02/070/9/000267/2022"/>
    <d v="2022-08-10T00:00:00"/>
    <d v="2022-08-18T00:00:00"/>
    <x v="2"/>
    <x v="2"/>
    <n v="400000"/>
    <n v="100000"/>
    <x v="1"/>
  </r>
  <r>
    <s v="L01/070/9/000084/2023"/>
    <d v="2023-05-13T00:00:00"/>
    <d v="2023-05-19T00:00:00"/>
    <x v="2"/>
    <x v="2"/>
    <n v="8700"/>
    <n v="-295878"/>
    <x v="12"/>
  </r>
  <r>
    <s v="L01/070/9/000667/2020"/>
    <d v="2020-09-21T00:00:00"/>
    <d v="2020-09-21T00:00:00"/>
    <x v="2"/>
    <x v="2"/>
    <n v="316350"/>
    <n v="6500"/>
    <x v="0"/>
  </r>
  <r>
    <s v="L01/070/9/000019/2023"/>
    <d v="2023-02-07T00:00:00"/>
    <d v="2023-02-08T00:00:00"/>
    <x v="2"/>
    <x v="2"/>
    <n v="7000"/>
    <n v="-303000"/>
    <x v="12"/>
  </r>
  <r>
    <s v="L01/070/9/000034/2023"/>
    <d v="2023-03-04T00:00:00"/>
    <d v="2023-03-07T00:00:00"/>
    <x v="2"/>
    <x v="2"/>
    <n v="10000"/>
    <n v="-300000"/>
    <x v="12"/>
  </r>
  <r>
    <s v="L01/070/9/000442/2020"/>
    <d v="2020-07-10T00:00:00"/>
    <d v="2020-07-10T00:00:00"/>
    <x v="2"/>
    <x v="2"/>
    <n v="327432"/>
    <n v="16230"/>
    <x v="0"/>
  </r>
  <r>
    <s v="L01/070/9/000115/2023"/>
    <d v="2023-06-16T00:00:00"/>
    <d v="2023-07-03T00:00:00"/>
    <x v="2"/>
    <x v="2"/>
    <n v="295325"/>
    <n v="-18000"/>
    <x v="12"/>
  </r>
  <r>
    <s v="L01/070/9/000036/2023"/>
    <d v="2023-03-02T00:00:00"/>
    <d v="2023-03-07T00:00:00"/>
    <x v="2"/>
    <x v="2"/>
    <n v="256000"/>
    <n v="-70000"/>
    <x v="12"/>
  </r>
  <r>
    <s v="L01/080/9/000033/2021"/>
    <d v="2021-02-11T00:00:00"/>
    <d v="2021-02-11T00:00:00"/>
    <x v="0"/>
    <x v="0"/>
    <n v="329558"/>
    <n v="0"/>
    <x v="2"/>
  </r>
  <r>
    <s v="L01/080/9/000003/2010"/>
    <d v="2010-01-26T00:00:00"/>
    <d v="2010-01-28T00:00:00"/>
    <x v="0"/>
    <x v="0"/>
    <n v="336155"/>
    <n v="0"/>
    <x v="6"/>
  </r>
  <r>
    <s v="L01/060/9/000001/2022"/>
    <d v="2022-02-23T00:00:00"/>
    <d v="2022-03-18T00:00:00"/>
    <x v="7"/>
    <x v="6"/>
    <n v="219556.24350000001"/>
    <n v="-118679.05055441"/>
    <x v="1"/>
  </r>
  <r>
    <s v="L01/070/9/000073/2006"/>
    <d v="2006-03-16T00:00:00"/>
    <d v="2006-03-20T00:00:00"/>
    <x v="2"/>
    <x v="2"/>
    <n v="842400"/>
    <n v="500925"/>
    <x v="17"/>
  </r>
  <r>
    <s v="L01/087/9/000444/2020"/>
    <d v="2020-12-19T00:00:00"/>
    <d v="2021-09-10T00:00:00"/>
    <x v="0"/>
    <x v="0"/>
    <n v="908000"/>
    <n v="560000"/>
    <x v="0"/>
  </r>
  <r>
    <s v="L01/070/9/000125/2022"/>
    <d v="2022-03-04T00:00:00"/>
    <d v="2022-03-24T00:00:00"/>
    <x v="2"/>
    <x v="2"/>
    <n v="500000"/>
    <n v="150000"/>
    <x v="1"/>
  </r>
  <r>
    <s v="L01/040/9/000001/2023"/>
    <d v="2023-02-08T00:00:00"/>
    <d v="2023-02-09T00:00:00"/>
    <x v="4"/>
    <x v="4"/>
    <n v="500000"/>
    <n v="142755.17487508999"/>
    <x v="12"/>
  </r>
  <r>
    <s v="L15/070/9/000809/2020"/>
    <d v="2020-06-29T00:00:00"/>
    <d v="2020-06-29T00:00:00"/>
    <x v="2"/>
    <x v="2"/>
    <n v="1000000"/>
    <n v="640204.70589999994"/>
    <x v="0"/>
  </r>
  <r>
    <s v="L01/070/9/000324/2022"/>
    <d v="2022-10-31T00:00:00"/>
    <d v="2022-11-01T00:00:00"/>
    <x v="2"/>
    <x v="2"/>
    <n v="445000"/>
    <n v="80000"/>
    <x v="1"/>
  </r>
  <r>
    <s v="L05/070/9/000107/2023"/>
    <d v="2023-06-07T00:00:00"/>
    <d v="2023-06-14T00:00:00"/>
    <x v="2"/>
    <x v="2"/>
    <n v="375300"/>
    <n v="0"/>
    <x v="12"/>
  </r>
  <r>
    <s v="L01/800/9/000003/2020"/>
    <d v="2020-01-10T00:00:00"/>
    <d v="2020-01-14T00:00:00"/>
    <x v="2"/>
    <x v="2"/>
    <n v="1230776"/>
    <n v="847636.47100000002"/>
    <x v="0"/>
  </r>
  <r>
    <s v="L01/103/9/000002/2022"/>
    <d v="2022-11-22T00:00:00"/>
    <d v="2022-12-06T00:00:00"/>
    <x v="8"/>
    <x v="7"/>
    <n v="400000"/>
    <n v="0"/>
    <x v="1"/>
  </r>
  <r>
    <s v="L01/089/9/000073/2006"/>
    <d v="2006-12-01T00:00:00"/>
    <d v="2006-12-13T00:00:00"/>
    <x v="5"/>
    <x v="0"/>
    <n v="1000000"/>
    <n v="555150"/>
    <x v="17"/>
  </r>
  <r>
    <s v="L01/087/9/000361/2020"/>
    <d v="2020-11-29T00:00:00"/>
    <d v="2020-11-29T00:00:00"/>
    <x v="0"/>
    <x v="0"/>
    <n v="500000"/>
    <n v="49730"/>
    <x v="0"/>
  </r>
  <r>
    <s v="L01/023/9/000005/2020"/>
    <d v="2020-02-11T00:00:00"/>
    <d v="2022-07-22T00:00:00"/>
    <x v="6"/>
    <x v="5"/>
    <n v="473355"/>
    <n v="11644.532999999999"/>
    <x v="0"/>
  </r>
  <r>
    <s v="L01/070/9/000317/2020"/>
    <d v="2020-02-02T00:00:00"/>
    <d v="2020-02-02T00:00:00"/>
    <x v="2"/>
    <x v="2"/>
    <n v="779877"/>
    <n v="315000"/>
    <x v="0"/>
  </r>
  <r>
    <s v="L01/042/9/000004/2021"/>
    <d v="2021-05-07T00:00:00"/>
    <d v="2022-02-21T00:00:00"/>
    <x v="4"/>
    <x v="4"/>
    <n v="487598"/>
    <n v="19503.919999999998"/>
    <x v="2"/>
  </r>
  <r>
    <s v="L01/020/9/000007/2017"/>
    <d v="2017-11-10T00:00:00"/>
    <d v="2018-08-17T00:00:00"/>
    <x v="6"/>
    <x v="5"/>
    <n v="314972.37589999998"/>
    <n v="-170255.33840000001"/>
    <x v="10"/>
  </r>
  <r>
    <s v="L01/070/9/001035/2020"/>
    <d v="2020-06-27T00:00:00"/>
    <d v="2020-06-27T00:00:00"/>
    <x v="2"/>
    <x v="2"/>
    <n v="1157070"/>
    <n v="668782.35290000006"/>
    <x v="0"/>
  </r>
  <r>
    <s v="L05/070/9/000269/2022"/>
    <d v="2022-08-10T00:00:00"/>
    <d v="2022-08-22T00:00:00"/>
    <x v="2"/>
    <x v="2"/>
    <n v="589120"/>
    <n v="100000"/>
    <x v="1"/>
  </r>
  <r>
    <s v="L02/070/9/000594/2020"/>
    <d v="2020-09-03T00:00:00"/>
    <d v="2020-09-03T00:00:00"/>
    <x v="2"/>
    <x v="2"/>
    <n v="500000"/>
    <n v="6270"/>
    <x v="0"/>
  </r>
  <r>
    <s v="L01/070/9/000206/2015"/>
    <d v="2015-09-12T00:00:00"/>
    <d v="2015-09-15T00:00:00"/>
    <x v="2"/>
    <x v="2"/>
    <n v="140700"/>
    <n v="-359300"/>
    <x v="3"/>
  </r>
  <r>
    <s v="L01/070/9/001248/2020"/>
    <d v="2020-12-31T00:00:00"/>
    <d v="2021-01-07T00:00:00"/>
    <x v="2"/>
    <x v="2"/>
    <n v="654068"/>
    <n v="154068"/>
    <x v="0"/>
  </r>
  <r>
    <s v="L01/070/9/000530/2021"/>
    <d v="2021-04-14T00:00:00"/>
    <d v="2021-04-19T00:00:00"/>
    <x v="2"/>
    <x v="2"/>
    <n v="2515441.1765000001"/>
    <n v="2015441.1765000001"/>
    <x v="2"/>
  </r>
  <r>
    <s v="L05/080/9/000171/2021"/>
    <d v="2021-05-13T00:00:00"/>
    <d v="2021-05-21T00:00:00"/>
    <x v="0"/>
    <x v="0"/>
    <n v="1990407.294"/>
    <n v="1490407.294"/>
    <x v="2"/>
  </r>
  <r>
    <s v="L01/087/9/000201/2021"/>
    <d v="2021-06-16T00:00:00"/>
    <d v="2021-06-22T00:00:00"/>
    <x v="0"/>
    <x v="0"/>
    <n v="1410208"/>
    <n v="910208"/>
    <x v="2"/>
  </r>
  <r>
    <s v="L01/080/9/000437/2020"/>
    <d v="2020-11-01T00:00:00"/>
    <d v="2021-06-23T00:00:00"/>
    <x v="0"/>
    <x v="0"/>
    <n v="2465650"/>
    <n v="1965650"/>
    <x v="0"/>
  </r>
  <r>
    <s v="L01/080/9/000284/2021"/>
    <d v="2021-10-09T00:00:00"/>
    <d v="2021-10-12T00:00:00"/>
    <x v="0"/>
    <x v="0"/>
    <n v="2930000"/>
    <n v="2430000"/>
    <x v="2"/>
  </r>
  <r>
    <s v="L05/070/9/000305/2022"/>
    <d v="2022-04-28T00:00:00"/>
    <d v="2022-10-04T00:00:00"/>
    <x v="2"/>
    <x v="2"/>
    <n v="935500.51630000002"/>
    <n v="435500.51630000002"/>
    <x v="1"/>
  </r>
  <r>
    <s v="L01/070/9/000046/2023"/>
    <d v="2023-02-28T00:00:00"/>
    <d v="2023-03-14T00:00:00"/>
    <x v="2"/>
    <x v="2"/>
    <n v="500000"/>
    <n v="0"/>
    <x v="12"/>
  </r>
  <r>
    <s v="L01/070/9/000067/2023"/>
    <d v="2023-04-23T00:00:00"/>
    <d v="2023-04-25T00:00:00"/>
    <x v="2"/>
    <x v="2"/>
    <n v="372000"/>
    <n v="-128000"/>
    <x v="12"/>
  </r>
  <r>
    <s v="L01/087/9/000051/2022"/>
    <d v="2022-03-05T00:00:00"/>
    <d v="2023-06-21T00:00:00"/>
    <x v="0"/>
    <x v="0"/>
    <n v="500000"/>
    <n v="0"/>
    <x v="1"/>
  </r>
  <r>
    <s v="L01/087/9/000442/2020"/>
    <d v="2020-11-27T00:00:00"/>
    <d v="2021-08-11T00:00:00"/>
    <x v="0"/>
    <x v="0"/>
    <n v="1050051.5996000001"/>
    <n v="550051.59959999996"/>
    <x v="0"/>
  </r>
  <r>
    <s v="L15/070/9/000128/2022"/>
    <d v="2022-02-20T00:00:00"/>
    <d v="2022-02-22T00:00:00"/>
    <x v="2"/>
    <x v="2"/>
    <n v="695000"/>
    <n v="194875.8824"/>
    <x v="1"/>
  </r>
  <r>
    <s v="L01/087/9/000434/2020"/>
    <d v="2020-10-06T00:00:00"/>
    <d v="2021-05-19T00:00:00"/>
    <x v="0"/>
    <x v="0"/>
    <n v="1050000"/>
    <n v="542852.9412"/>
    <x v="0"/>
  </r>
  <r>
    <s v="L01/070/9/000072/2017"/>
    <d v="2017-04-08T00:00:00"/>
    <d v="2017-04-11T00:00:00"/>
    <x v="2"/>
    <x v="2"/>
    <n v="507597"/>
    <n v="0"/>
    <x v="10"/>
  </r>
  <r>
    <s v="L02/070/9/000068/2023"/>
    <d v="2023-04-17T00:00:00"/>
    <d v="2023-04-24T00:00:00"/>
    <x v="2"/>
    <x v="2"/>
    <n v="516860"/>
    <n v="0"/>
    <x v="12"/>
  </r>
  <r>
    <s v="L01/042/9/000001/2018"/>
    <d v="2018-01-02T00:00:00"/>
    <d v="2018-01-02T00:00:00"/>
    <x v="4"/>
    <x v="4"/>
    <n v="354050.12530000001"/>
    <n v="-191378.4461"/>
    <x v="8"/>
  </r>
  <r>
    <s v="L01/070/9/000063/2023"/>
    <d v="2023-04-10T00:00:00"/>
    <d v="2023-04-18T00:00:00"/>
    <x v="2"/>
    <x v="2"/>
    <n v="557640"/>
    <n v="4640"/>
    <x v="12"/>
  </r>
  <r>
    <s v="L01/070/9/000111/2023"/>
    <d v="2023-06-07T00:00:00"/>
    <d v="2023-06-21T00:00:00"/>
    <x v="2"/>
    <x v="2"/>
    <n v="556381"/>
    <n v="0"/>
    <x v="12"/>
  </r>
  <r>
    <s v="L01/080/9/000188/2021"/>
    <d v="2021-05-09T00:00:00"/>
    <d v="2021-06-02T00:00:00"/>
    <x v="2"/>
    <x v="2"/>
    <n v="750000"/>
    <n v="178945"/>
    <x v="2"/>
  </r>
  <r>
    <s v="L15/080/9/000190/2020"/>
    <d v="2020-08-18T00:00:00"/>
    <d v="2020-08-18T00:00:00"/>
    <x v="0"/>
    <x v="0"/>
    <n v="616000"/>
    <n v="34000"/>
    <x v="0"/>
  </r>
  <r>
    <s v="L01/110/9/000038/2021"/>
    <d v="2021-02-08T00:00:00"/>
    <d v="2021-02-11T00:00:00"/>
    <x v="1"/>
    <x v="1"/>
    <n v="2583040"/>
    <n v="2000000"/>
    <x v="2"/>
  </r>
  <r>
    <s v="L01/080/9/000124/2011"/>
    <d v="2011-11-25T00:00:00"/>
    <d v="2011-11-28T00:00:00"/>
    <x v="0"/>
    <x v="0"/>
    <n v="-5.8207660913467E-11"/>
    <n v="-593050.89289999998"/>
    <x v="7"/>
  </r>
  <r>
    <s v="L01/040/9/000001/2020"/>
    <d v="2020-01-09T00:00:00"/>
    <d v="2020-01-10T00:00:00"/>
    <x v="4"/>
    <x v="4"/>
    <n v="0"/>
    <n v="-597514"/>
    <x v="0"/>
  </r>
  <r>
    <s v="L01/080/9/000055/2015"/>
    <d v="2015-09-11T00:00:00"/>
    <d v="2015-09-25T00:00:00"/>
    <x v="0"/>
    <x v="0"/>
    <n v="496388.02889999998"/>
    <n v="-103611.9711"/>
    <x v="3"/>
  </r>
  <r>
    <s v="L01/023/9/000002/2022"/>
    <d v="2022-04-05T00:00:00"/>
    <d v="2022-04-05T00:00:00"/>
    <x v="6"/>
    <x v="5"/>
    <n v="400928.79259999999"/>
    <n v="-216718.26624329999"/>
    <x v="1"/>
  </r>
  <r>
    <s v="L01/020/9/000003/2021"/>
    <d v="2021-10-19T00:00:00"/>
    <d v="2021-10-28T00:00:00"/>
    <x v="6"/>
    <x v="5"/>
    <n v="0"/>
    <n v="-617953.72745705"/>
    <x v="2"/>
  </r>
  <r>
    <s v="L02/070/9/000047/2023"/>
    <d v="2023-03-14T00:00:00"/>
    <d v="2023-03-21T00:00:00"/>
    <x v="2"/>
    <x v="2"/>
    <n v="46010"/>
    <n v="-574490"/>
    <x v="12"/>
  </r>
  <r>
    <s v="L01/112/9/000006/2015"/>
    <d v="2015-02-12T00:00:00"/>
    <d v="2016-11-14T00:00:00"/>
    <x v="1"/>
    <x v="1"/>
    <n v="2383425"/>
    <n v="1750000"/>
    <x v="3"/>
  </r>
  <r>
    <s v="L01/040/9/000001/2022"/>
    <d v="2022-03-15T00:00:00"/>
    <d v="2022-03-16T00:00:00"/>
    <x v="4"/>
    <x v="4"/>
    <n v="700000"/>
    <n v="48831.465898613998"/>
    <x v="1"/>
  </r>
  <r>
    <s v="L02/089/9/000023/2004"/>
    <d v="2004-07-09T00:00:00"/>
    <d v="2004-07-13T00:00:00"/>
    <x v="5"/>
    <x v="0"/>
    <n v="125445"/>
    <n v="-537555"/>
    <x v="25"/>
  </r>
  <r>
    <s v="L01/080/9/000042/2021"/>
    <d v="2021-02-01T00:00:00"/>
    <d v="2021-02-17T00:00:00"/>
    <x v="0"/>
    <x v="0"/>
    <n v="1557000"/>
    <n v="892161"/>
    <x v="2"/>
  </r>
  <r>
    <s v="L01/110/9/000080/2020"/>
    <d v="2020-10-14T00:00:00"/>
    <d v="2021-11-22T00:00:00"/>
    <x v="1"/>
    <x v="1"/>
    <n v="687211"/>
    <n v="0"/>
    <x v="0"/>
  </r>
  <r>
    <s v="L01/087/9/000228/2021"/>
    <d v="2021-07-15T00:00:00"/>
    <d v="2021-07-22T00:00:00"/>
    <x v="0"/>
    <x v="0"/>
    <n v="695000"/>
    <n v="0"/>
    <x v="2"/>
  </r>
  <r>
    <s v="L01/070/9/000286/2022"/>
    <d v="2022-09-06T00:00:00"/>
    <d v="2022-09-07T00:00:00"/>
    <x v="2"/>
    <x v="2"/>
    <n v="955000"/>
    <n v="255257.99789999999"/>
    <x v="1"/>
  </r>
  <r>
    <s v="L01/080/9/000013/2008"/>
    <d v="2008-02-02T00:00:00"/>
    <d v="2008-02-06T00:00:00"/>
    <x v="0"/>
    <x v="0"/>
    <n v="702000"/>
    <n v="0"/>
    <x v="21"/>
  </r>
  <r>
    <s v="L01/070/9/000155/2012"/>
    <d v="2012-05-05T00:00:00"/>
    <d v="2012-05-21T00:00:00"/>
    <x v="2"/>
    <x v="2"/>
    <n v="1000000"/>
    <n v="285192.85710000002"/>
    <x v="11"/>
  </r>
  <r>
    <s v="L01/040/9/000004/2021"/>
    <d v="2021-09-20T00:00:00"/>
    <d v="2021-11-03T00:00:00"/>
    <x v="4"/>
    <x v="4"/>
    <n v="572256"/>
    <n v="-155379.38196959"/>
    <x v="2"/>
  </r>
  <r>
    <s v="L01/080/9/000018/2021"/>
    <d v="2021-02-01T00:00:00"/>
    <d v="2021-02-01T00:00:00"/>
    <x v="0"/>
    <x v="0"/>
    <n v="1743000"/>
    <n v="998739"/>
    <x v="2"/>
  </r>
  <r>
    <s v="L05/070/9/000992/2020"/>
    <d v="2020-10-24T00:00:00"/>
    <d v="2020-10-24T00:00:00"/>
    <x v="2"/>
    <x v="2"/>
    <n v="2038500"/>
    <n v="1293250"/>
    <x v="0"/>
  </r>
  <r>
    <s v="L02/070/9/000198/2015"/>
    <d v="2015-07-30T00:00:00"/>
    <d v="2015-08-10T00:00:00"/>
    <x v="2"/>
    <x v="2"/>
    <n v="2500000"/>
    <n v="1750000"/>
    <x v="3"/>
  </r>
  <r>
    <s v="L01/040/9/000009/2022"/>
    <d v="2022-09-07T00:00:00"/>
    <d v="2023-01-10T00:00:00"/>
    <x v="4"/>
    <x v="4"/>
    <n v="923413"/>
    <n v="173410.89201879001"/>
    <x v="1"/>
  </r>
  <r>
    <s v="L01/042/9/000006/2021"/>
    <d v="2021-08-21T00:00:00"/>
    <d v="2022-04-08T00:00:00"/>
    <x v="4"/>
    <x v="4"/>
    <n v="0"/>
    <n v="-751289.98968"/>
    <x v="2"/>
  </r>
  <r>
    <s v="L01/070/9/000959/2020"/>
    <d v="2020-11-25T00:00:00"/>
    <d v="2020-11-25T00:00:00"/>
    <x v="2"/>
    <x v="2"/>
    <n v="1206159"/>
    <n v="440517"/>
    <x v="0"/>
  </r>
  <r>
    <s v="L01/042/9/000002/2021"/>
    <d v="2021-03-17T00:00:00"/>
    <d v="2022-01-24T00:00:00"/>
    <x v="4"/>
    <x v="4"/>
    <n v="1376703"/>
    <n v="598068.886956"/>
    <x v="2"/>
  </r>
  <r>
    <s v="L01/070/9/000359/2022"/>
    <d v="2022-12-23T00:00:00"/>
    <d v="2023-01-11T00:00:00"/>
    <x v="2"/>
    <x v="2"/>
    <n v="904608"/>
    <n v="120000"/>
    <x v="1"/>
  </r>
  <r>
    <s v="L05/070/9/000130/2017"/>
    <d v="2017-06-10T00:00:00"/>
    <d v="2017-06-27T00:00:00"/>
    <x v="2"/>
    <x v="2"/>
    <n v="800000"/>
    <n v="0"/>
    <x v="10"/>
  </r>
  <r>
    <s v="L15/070/9/000422/2021"/>
    <d v="2021-02-21T00:00:00"/>
    <d v="2021-03-15T00:00:00"/>
    <x v="2"/>
    <x v="2"/>
    <n v="942150"/>
    <n v="121195.8824"/>
    <x v="2"/>
  </r>
  <r>
    <s v="L05/070/9/001180/2020"/>
    <d v="2020-12-20T00:00:00"/>
    <d v="2021-01-06T00:00:00"/>
    <x v="2"/>
    <x v="2"/>
    <n v="1369110"/>
    <n v="533750"/>
    <x v="0"/>
  </r>
  <r>
    <s v="L01/080/9/000012/2016"/>
    <d v="2016-01-30T00:00:00"/>
    <d v="2016-02-03T00:00:00"/>
    <x v="0"/>
    <x v="0"/>
    <n v="681050"/>
    <n v="-159175"/>
    <x v="15"/>
  </r>
  <r>
    <s v="L01/080/9/000114/2020"/>
    <d v="2020-06-27T00:00:00"/>
    <d v="2020-06-27T00:00:00"/>
    <x v="0"/>
    <x v="0"/>
    <n v="858150"/>
    <n v="1000"/>
    <x v="0"/>
  </r>
  <r>
    <s v="L01/070/9/001282/2020"/>
    <d v="2020-12-15T00:00:00"/>
    <d v="2022-05-20T00:00:00"/>
    <x v="2"/>
    <x v="2"/>
    <n v="1411588"/>
    <n v="543611.76470000006"/>
    <x v="0"/>
  </r>
  <r>
    <s v="L01/070/9/000178/2015"/>
    <d v="2015-07-26T00:00:00"/>
    <d v="2015-08-10T00:00:00"/>
    <x v="2"/>
    <x v="2"/>
    <n v="2567085"/>
    <n v="1695000"/>
    <x v="3"/>
  </r>
  <r>
    <s v="L01/087/9/000001/2010"/>
    <d v="2010-01-09T00:00:00"/>
    <d v="2010-01-11T00:00:00"/>
    <x v="0"/>
    <x v="0"/>
    <n v="400000"/>
    <n v="-495356.03720000002"/>
    <x v="6"/>
  </r>
  <r>
    <s v="L01/087/9/000103/2021"/>
    <d v="2021-03-06T00:00:00"/>
    <d v="2021-03-26T00:00:00"/>
    <x v="0"/>
    <x v="0"/>
    <n v="2955200"/>
    <n v="2055200"/>
    <x v="2"/>
  </r>
  <r>
    <s v="L01/070/9/000009/2023"/>
    <d v="2023-01-20T00:00:00"/>
    <d v="2023-01-20T00:00:00"/>
    <x v="2"/>
    <x v="2"/>
    <n v="1000000"/>
    <n v="68181.8"/>
    <x v="12"/>
  </r>
  <r>
    <s v="L01/070/9/000538/2020"/>
    <d v="2020-08-18T00:00:00"/>
    <d v="2020-08-18T00:00:00"/>
    <x v="2"/>
    <x v="2"/>
    <n v="952506"/>
    <n v="0"/>
    <x v="0"/>
  </r>
  <r>
    <s v="L01/042/9/000006/2021"/>
    <d v="2021-08-09T00:00:00"/>
    <d v="2022-06-25T00:00:00"/>
    <x v="4"/>
    <x v="4"/>
    <n v="1000000"/>
    <n v="40000"/>
    <x v="2"/>
  </r>
  <r>
    <s v="L01/040/9/000010/2020"/>
    <d v="2020-05-09T00:00:00"/>
    <d v="2020-05-21T00:00:00"/>
    <x v="4"/>
    <x v="4"/>
    <n v="984020"/>
    <n v="0"/>
    <x v="0"/>
  </r>
  <r>
    <s v="L01/110/9/000005/2022"/>
    <d v="2022-03-02T00:00:00"/>
    <d v="2022-03-04T00:00:00"/>
    <x v="1"/>
    <x v="1"/>
    <n v="3995000"/>
    <n v="3000000"/>
    <x v="1"/>
  </r>
  <r>
    <s v="L01/087/9/000124/2020"/>
    <d v="2020-05-17T00:00:00"/>
    <d v="2020-05-17T00:00:00"/>
    <x v="0"/>
    <x v="0"/>
    <n v="2000000"/>
    <n v="1000000"/>
    <x v="0"/>
  </r>
  <r>
    <s v="L02/083/9/000295/2020"/>
    <d v="2020-03-02T00:00:00"/>
    <d v="2021-03-02T00:00:00"/>
    <x v="0"/>
    <x v="0"/>
    <n v="2134936.4117999999"/>
    <n v="1134936.4117999999"/>
    <x v="0"/>
  </r>
  <r>
    <s v="L01/070/9/000806/2021"/>
    <d v="2021-05-08T00:00:00"/>
    <d v="2021-06-07T00:00:00"/>
    <x v="2"/>
    <x v="2"/>
    <n v="9980"/>
    <n v="-990020"/>
    <x v="2"/>
  </r>
  <r>
    <s v="L01/087/9/000449/2020"/>
    <d v="2020-10-31T00:00:00"/>
    <d v="2023-03-01T00:00:00"/>
    <x v="0"/>
    <x v="0"/>
    <n v="1000000"/>
    <n v="0"/>
    <x v="0"/>
  </r>
  <r>
    <s v="L02/070/9/000103/2023"/>
    <d v="2023-06-01T00:00:00"/>
    <d v="2023-06-09T00:00:00"/>
    <x v="2"/>
    <x v="2"/>
    <n v="1000000"/>
    <n v="0"/>
    <x v="12"/>
  </r>
  <r>
    <s v="L01/080/9/000087/2020"/>
    <d v="2020-05-02T00:00:00"/>
    <d v="2020-05-29T00:00:00"/>
    <x v="0"/>
    <x v="0"/>
    <n v="1200000"/>
    <n v="175370"/>
    <x v="0"/>
  </r>
  <r>
    <s v="L05/083/9/000022/2022"/>
    <d v="2022-01-27T00:00:00"/>
    <d v="2022-04-20T00:00:00"/>
    <x v="0"/>
    <x v="0"/>
    <n v="1941150"/>
    <n v="875091.17599999998"/>
    <x v="1"/>
  </r>
  <r>
    <s v="L01/088/9/000098/2020"/>
    <d v="2020-08-01T00:00:00"/>
    <d v="2020-08-01T00:00:00"/>
    <x v="5"/>
    <x v="0"/>
    <n v="2121200"/>
    <n v="938141.17649999994"/>
    <x v="0"/>
  </r>
  <r>
    <s v="L15/088/9/000143/2020"/>
    <d v="2020-10-08T00:00:00"/>
    <d v="2020-10-08T00:00:00"/>
    <x v="5"/>
    <x v="0"/>
    <n v="3098020"/>
    <n v="1898020"/>
    <x v="0"/>
  </r>
  <r>
    <s v="L01/070/9/000173/2021"/>
    <d v="2021-01-23T00:00:00"/>
    <d v="2021-02-12T00:00:00"/>
    <x v="2"/>
    <x v="2"/>
    <n v="2985269.6471000002"/>
    <n v="1785269.6470999999"/>
    <x v="2"/>
  </r>
  <r>
    <s v="L01/070/9/000906/2020"/>
    <d v="2020-11-09T00:00:00"/>
    <d v="2020-11-09T00:00:00"/>
    <x v="2"/>
    <x v="2"/>
    <n v="1691450"/>
    <n v="489508.82400000002"/>
    <x v="0"/>
  </r>
  <r>
    <s v="L01/042/9/000005/2021"/>
    <d v="2021-03-19T00:00:00"/>
    <d v="2022-02-21T00:00:00"/>
    <x v="4"/>
    <x v="4"/>
    <n v="1259187"/>
    <n v="50367.48"/>
    <x v="2"/>
  </r>
  <r>
    <s v="L02/070/9/000050/2023"/>
    <d v="2023-03-15T00:00:00"/>
    <d v="2023-03-23T00:00:00"/>
    <x v="2"/>
    <x v="2"/>
    <n v="1401697"/>
    <n v="191697"/>
    <x v="12"/>
  </r>
  <r>
    <s v="L01/089/9/000038/2007"/>
    <d v="2007-06-29T00:00:00"/>
    <d v="2007-07-11T00:00:00"/>
    <x v="5"/>
    <x v="0"/>
    <n v="-1.1641532182692999E-10"/>
    <n v="-1228885.8929000001"/>
    <x v="20"/>
  </r>
  <r>
    <s v="L01/087/9/000035/2012"/>
    <d v="2012-04-14T00:00:00"/>
    <d v="2012-05-09T00:00:00"/>
    <x v="0"/>
    <x v="0"/>
    <n v="1467191"/>
    <n v="235048.14290000001"/>
    <x v="11"/>
  </r>
  <r>
    <s v="L05/070/9/001036/2020"/>
    <d v="2020-11-28T00:00:00"/>
    <d v="2020-11-28T00:00:00"/>
    <x v="2"/>
    <x v="2"/>
    <n v="2476169.4117999999"/>
    <n v="1226169.4117999999"/>
    <x v="0"/>
  </r>
  <r>
    <s v="L01/070/9/000180/2012"/>
    <d v="2012-06-20T00:00:00"/>
    <d v="2012-06-20T00:00:00"/>
    <x v="2"/>
    <x v="2"/>
    <n v="3000000"/>
    <n v="1750000"/>
    <x v="11"/>
  </r>
  <r>
    <s v="L01/112/9/000021/2014"/>
    <d v="2014-11-23T00:00:00"/>
    <d v="2017-12-04T00:00:00"/>
    <x v="1"/>
    <x v="1"/>
    <n v="3000000"/>
    <n v="1750000"/>
    <x v="16"/>
  </r>
  <r>
    <s v="L01/110/9/000023/2022"/>
    <d v="2022-03-30T00:00:00"/>
    <d v="2022-07-01T00:00:00"/>
    <x v="1"/>
    <x v="1"/>
    <n v="1350000"/>
    <n v="100000"/>
    <x v="1"/>
  </r>
  <r>
    <s v="L01/110/9/000024/2022"/>
    <d v="2022-04-08T00:00:00"/>
    <d v="2022-07-21T00:00:00"/>
    <x v="1"/>
    <x v="1"/>
    <n v="1350000"/>
    <n v="100000"/>
    <x v="1"/>
  </r>
  <r>
    <s v="L02/070/9/000309/2019"/>
    <d v="2019-07-12T00:00:00"/>
    <d v="2019-07-12T00:00:00"/>
    <x v="2"/>
    <x v="2"/>
    <n v="1818588.2350000001"/>
    <n v="565588.23499999999"/>
    <x v="4"/>
  </r>
  <r>
    <s v="L01/087/9/000131/2020"/>
    <d v="2020-07-15T00:00:00"/>
    <d v="2020-07-15T00:00:00"/>
    <x v="0"/>
    <x v="0"/>
    <n v="3000000"/>
    <n v="1733000"/>
    <x v="0"/>
  </r>
  <r>
    <s v="L02/070/9/000650/2008"/>
    <d v="2008-12-02T00:00:00"/>
    <d v="2008-12-17T00:00:00"/>
    <x v="2"/>
    <x v="2"/>
    <n v="1066416.0401000001"/>
    <n v="-206093.95989999999"/>
    <x v="21"/>
  </r>
  <r>
    <s v="L05/070/9/000400/2020"/>
    <d v="2020-01-18T00:00:00"/>
    <d v="2020-01-18T00:00:00"/>
    <x v="2"/>
    <x v="2"/>
    <n v="1547558"/>
    <n v="250488.41070000001"/>
    <x v="0"/>
  </r>
  <r>
    <s v="L01/070/9/001253/2020"/>
    <d v="2020-11-27T00:00:00"/>
    <d v="2021-03-01T00:00:00"/>
    <x v="2"/>
    <x v="2"/>
    <n v="2555294.1176"/>
    <n v="1255294.1176"/>
    <x v="0"/>
  </r>
  <r>
    <s v="L01/070/9/000337/2022"/>
    <d v="2022-11-13T00:00:00"/>
    <d v="2022-11-16T00:00:00"/>
    <x v="2"/>
    <x v="2"/>
    <n v="2011000"/>
    <n v="668214.65449999995"/>
    <x v="1"/>
  </r>
  <r>
    <s v="L01/080/9/000020/2022"/>
    <d v="2022-01-24T00:00:00"/>
    <d v="2022-05-16T00:00:00"/>
    <x v="0"/>
    <x v="0"/>
    <n v="1806326.4709999999"/>
    <n v="456326.47100000002"/>
    <x v="1"/>
  </r>
  <r>
    <s v="L01/040/9/000012/2020"/>
    <d v="2020-01-03T00:00:00"/>
    <d v="2023-05-11T00:00:00"/>
    <x v="4"/>
    <x v="4"/>
    <n v="1419593"/>
    <n v="52666.900300000001"/>
    <x v="0"/>
  </r>
  <r>
    <s v="L02/089/9/000103/2011"/>
    <d v="2011-08-05T00:00:00"/>
    <d v="2011-08-11T00:00:00"/>
    <x v="5"/>
    <x v="0"/>
    <n v="1636149"/>
    <n v="256148.82352999999"/>
    <x v="7"/>
  </r>
  <r>
    <s v="L01/086/9/000105/2016"/>
    <d v="2016-03-12T00:00:00"/>
    <d v="2017-02-14T00:00:00"/>
    <x v="0"/>
    <x v="0"/>
    <n v="1529411.7649999999"/>
    <n v="143411.76500000001"/>
    <x v="15"/>
  </r>
  <r>
    <s v="L02/087/9/000006/2015"/>
    <d v="2015-02-19T00:00:00"/>
    <d v="2015-02-24T00:00:00"/>
    <x v="0"/>
    <x v="0"/>
    <n v="146825"/>
    <n v="-1251375"/>
    <x v="3"/>
  </r>
  <r>
    <s v="L02/070/9/000682/2020"/>
    <d v="2020-09-23T00:00:00"/>
    <d v="2020-09-23T00:00:00"/>
    <x v="2"/>
    <x v="2"/>
    <n v="1603291"/>
    <n v="202716.29399999999"/>
    <x v="0"/>
  </r>
  <r>
    <s v="L01/070/9/000237/2015"/>
    <d v="2015-09-30T00:00:00"/>
    <d v="2015-10-12T00:00:00"/>
    <x v="2"/>
    <x v="2"/>
    <n v="2200000"/>
    <n v="792600"/>
    <x v="3"/>
  </r>
  <r>
    <s v="L01/080/9/000132/2010"/>
    <d v="2010-10-18T00:00:00"/>
    <d v="2010-10-26T00:00:00"/>
    <x v="0"/>
    <x v="0"/>
    <n v="1618134"/>
    <n v="200000"/>
    <x v="6"/>
  </r>
  <r>
    <s v="L01/040/9/000004/2023"/>
    <d v="2023-06-26T00:00:00"/>
    <d v="2023-06-27T00:00:00"/>
    <x v="4"/>
    <x v="4"/>
    <n v="1500000"/>
    <n v="23151.105451784999"/>
    <x v="12"/>
  </r>
  <r>
    <s v="L01/070/9/000144/2015"/>
    <d v="2015-06-20T00:00:00"/>
    <d v="2015-06-23T00:00:00"/>
    <x v="2"/>
    <x v="2"/>
    <n v="2500000"/>
    <n v="1010416"/>
    <x v="3"/>
  </r>
  <r>
    <s v="L01/700/9/001208/2020"/>
    <d v="2020-12-19T00:00:00"/>
    <d v="2021-01-15T00:00:00"/>
    <x v="2"/>
    <x v="2"/>
    <n v="2629775"/>
    <n v="1139775"/>
    <x v="0"/>
  </r>
  <r>
    <s v="L05/070/9/000440/2019"/>
    <d v="2019-12-23T00:00:00"/>
    <d v="2019-12-23T00:00:00"/>
    <x v="2"/>
    <x v="2"/>
    <n v="2500000"/>
    <n v="1000000"/>
    <x v="4"/>
  </r>
  <r>
    <s v="L01/070/9/001588/2021"/>
    <d v="2021-07-22T00:00:00"/>
    <d v="2021-11-11T00:00:00"/>
    <x v="2"/>
    <x v="2"/>
    <n v="2000000"/>
    <n v="500000"/>
    <x v="2"/>
  </r>
  <r>
    <s v="L01/061/9/000003/2021"/>
    <d v="2021-09-12T00:00:00"/>
    <d v="2021-09-13T00:00:00"/>
    <x v="7"/>
    <x v="6"/>
    <n v="1579047"/>
    <n v="45915.803987182"/>
    <x v="2"/>
  </r>
  <r>
    <s v="L01/700/9/000138/2020"/>
    <d v="2020-03-06T00:00:00"/>
    <d v="2020-03-06T00:00:00"/>
    <x v="2"/>
    <x v="2"/>
    <n v="1805329"/>
    <n v="269615.1263"/>
    <x v="0"/>
  </r>
  <r>
    <s v="L01/075/9/000063/2007"/>
    <d v="2007-02-16T00:00:00"/>
    <d v="2007-02-19T00:00:00"/>
    <x v="10"/>
    <x v="9"/>
    <n v="1599624.0601999999"/>
    <n v="0"/>
    <x v="20"/>
  </r>
  <r>
    <s v="L01/070/9/000244/2022"/>
    <d v="2022-07-17T00:00:00"/>
    <d v="2022-07-18T00:00:00"/>
    <x v="2"/>
    <x v="2"/>
    <n v="1825000"/>
    <n v="223200"/>
    <x v="1"/>
  </r>
  <r>
    <s v="L01/080/9/000399/2020"/>
    <d v="2020-12-25T00:00:00"/>
    <d v="2021-01-13T00:00:00"/>
    <x v="0"/>
    <x v="0"/>
    <n v="2460208"/>
    <n v="850000"/>
    <x v="0"/>
  </r>
  <r>
    <s v="L01/087/9/000010/2022"/>
    <d v="2022-02-14T00:00:00"/>
    <d v="2022-02-17T00:00:00"/>
    <x v="0"/>
    <x v="0"/>
    <n v="2000000"/>
    <n v="374200.20640000002"/>
    <x v="1"/>
  </r>
  <r>
    <s v="L02/070/9/000024/2023"/>
    <d v="2023-02-12T00:00:00"/>
    <d v="2023-02-16T00:00:00"/>
    <x v="2"/>
    <x v="2"/>
    <n v="1645000"/>
    <n v="0"/>
    <x v="12"/>
  </r>
  <r>
    <s v="L02/070/9/000642/2007"/>
    <d v="2007-12-12T00:00:00"/>
    <d v="2007-12-13T00:00:00"/>
    <x v="2"/>
    <x v="2"/>
    <n v="2500000"/>
    <n v="762830"/>
    <x v="20"/>
  </r>
  <r>
    <s v="L01/080/9/000340/2020"/>
    <d v="2020-09-12T00:00:00"/>
    <d v="2020-09-12T00:00:00"/>
    <x v="0"/>
    <x v="0"/>
    <n v="3243200"/>
    <n v="1500000"/>
    <x v="0"/>
  </r>
  <r>
    <s v="L01/070/9/000263/2022"/>
    <d v="2022-08-04T00:00:00"/>
    <d v="2022-08-11T00:00:00"/>
    <x v="2"/>
    <x v="2"/>
    <n v="2327121"/>
    <n v="582220.58799999999"/>
    <x v="1"/>
  </r>
  <r>
    <s v="L01/070/9/000296/2018"/>
    <d v="2018-07-29T00:00:00"/>
    <d v="2021-02-10T00:00:00"/>
    <x v="2"/>
    <x v="2"/>
    <n v="2037260.294"/>
    <n v="287260.29399999999"/>
    <x v="8"/>
  </r>
  <r>
    <s v="L01/070/9/000286/2019"/>
    <d v="2019-10-01T00:00:00"/>
    <d v="2019-10-01T00:00:00"/>
    <x v="2"/>
    <x v="2"/>
    <n v="2182765"/>
    <n v="432764.70600000001"/>
    <x v="4"/>
  </r>
  <r>
    <s v="L01/040/9/000002/2022"/>
    <d v="2022-03-24T00:00:00"/>
    <d v="2022-03-25T00:00:00"/>
    <x v="4"/>
    <x v="4"/>
    <n v="2236200"/>
    <n v="468592.79918586998"/>
    <x v="1"/>
  </r>
  <r>
    <s v="L01/080/9/000293/2021"/>
    <d v="2021-03-03T00:00:00"/>
    <d v="2021-10-25T00:00:00"/>
    <x v="0"/>
    <x v="0"/>
    <n v="3500000"/>
    <n v="1717313.3219906001"/>
    <x v="2"/>
  </r>
  <r>
    <s v="L01/020/9/000003/2018"/>
    <d v="2018-03-06T00:00:00"/>
    <d v="2018-03-06T00:00:00"/>
    <x v="6"/>
    <x v="5"/>
    <n v="1386017"/>
    <n v="-399478.58399999997"/>
    <x v="8"/>
  </r>
  <r>
    <s v="L01/070/9/000176/2018"/>
    <d v="2018-09-08T00:00:00"/>
    <d v="2018-09-12T00:00:00"/>
    <x v="2"/>
    <x v="2"/>
    <n v="3000000"/>
    <n v="1187730.7143000001"/>
    <x v="8"/>
  </r>
  <r>
    <s v="L05/070/9/000270/2018"/>
    <d v="2018-11-18T00:00:00"/>
    <d v="2019-01-08T00:00:00"/>
    <x v="2"/>
    <x v="2"/>
    <n v="2800000"/>
    <n v="950000"/>
    <x v="8"/>
  </r>
  <r>
    <s v="L01/087/9/000404/2020"/>
    <d v="2020-12-14T00:00:00"/>
    <d v="2020-12-28T00:00:00"/>
    <x v="0"/>
    <x v="0"/>
    <n v="3024837"/>
    <n v="1139566.9412"/>
    <x v="0"/>
  </r>
  <r>
    <s v="L01/087/9/000052/2020"/>
    <d v="2020-04-07T00:00:00"/>
    <d v="2020-04-08T00:00:00"/>
    <x v="0"/>
    <x v="0"/>
    <n v="2439186"/>
    <n v="543986"/>
    <x v="0"/>
  </r>
  <r>
    <s v="L02/070/9/000181/2015"/>
    <d v="2015-06-24T00:00:00"/>
    <d v="2015-07-30T00:00:00"/>
    <x v="2"/>
    <x v="2"/>
    <n v="3456000"/>
    <n v="1478160"/>
    <x v="3"/>
  </r>
  <r>
    <s v="L01/070/9/000705/2020"/>
    <d v="2020-09-28T00:00:00"/>
    <d v="2020-09-28T00:00:00"/>
    <x v="2"/>
    <x v="2"/>
    <n v="2000000"/>
    <n v="0"/>
    <x v="0"/>
  </r>
  <r>
    <s v="L01/070/9/000764/2021"/>
    <d v="2021-03-28T00:00:00"/>
    <d v="2021-05-31T00:00:00"/>
    <x v="2"/>
    <x v="2"/>
    <n v="2641866.824"/>
    <n v="641866.82400000002"/>
    <x v="2"/>
  </r>
  <r>
    <s v="L01/080/9/000326/2020"/>
    <d v="2020-11-17T00:00:00"/>
    <d v="2020-11-17T00:00:00"/>
    <x v="0"/>
    <x v="0"/>
    <n v="4014692"/>
    <n v="1954692"/>
    <x v="0"/>
  </r>
  <r>
    <s v="L02/064/9/000001/2022"/>
    <d v="2022-03-03T00:00:00"/>
    <d v="2022-03-11T00:00:00"/>
    <x v="7"/>
    <x v="6"/>
    <n v="4139687"/>
    <n v="2000000"/>
    <x v="1"/>
  </r>
  <r>
    <s v="L01/040/9/000006/2022"/>
    <d v="2022-03-13T00:00:00"/>
    <d v="2022-03-16T00:00:00"/>
    <x v="4"/>
    <x v="4"/>
    <n v="2681619"/>
    <n v="503590.42253520997"/>
    <x v="1"/>
  </r>
  <r>
    <s v="L01/087/9/000185/2020"/>
    <d v="2020-08-15T00:00:00"/>
    <d v="2020-08-15T00:00:00"/>
    <x v="0"/>
    <x v="0"/>
    <n v="2500000"/>
    <n v="305469.55619999999"/>
    <x v="0"/>
  </r>
  <r>
    <s v="L01/070/9/000375/2020"/>
    <d v="2020-06-27T00:00:00"/>
    <d v="2020-06-27T00:00:00"/>
    <x v="2"/>
    <x v="2"/>
    <n v="2220588"/>
    <n v="0"/>
    <x v="0"/>
  </r>
  <r>
    <s v="L01/070/9/000192/2006"/>
    <d v="2006-06-24T00:00:00"/>
    <d v="2006-07-05T00:00:00"/>
    <x v="2"/>
    <x v="2"/>
    <n v="2940000"/>
    <n v="690685"/>
    <x v="17"/>
  </r>
  <r>
    <s v="L01/070/9/000124/2015"/>
    <d v="2015-05-17T00:00:00"/>
    <d v="2015-05-28T00:00:00"/>
    <x v="2"/>
    <x v="2"/>
    <n v="2488532"/>
    <n v="200000"/>
    <x v="3"/>
  </r>
  <r>
    <s v="L01/070/9/000143/2018"/>
    <d v="2018-07-15T00:00:00"/>
    <d v="2018-07-17T00:00:00"/>
    <x v="2"/>
    <x v="2"/>
    <n v="703995"/>
    <n v="-1588345.8647"/>
    <x v="8"/>
  </r>
  <r>
    <s v="L01/087/9/000120/2020"/>
    <d v="2020-07-10T00:00:00"/>
    <d v="2020-07-10T00:00:00"/>
    <x v="0"/>
    <x v="0"/>
    <n v="2423070"/>
    <n v="95970.588199999998"/>
    <x v="0"/>
  </r>
  <r>
    <s v="L01/070/9/000348/2020"/>
    <d v="2020-06-03T00:00:00"/>
    <d v="2020-06-03T00:00:00"/>
    <x v="2"/>
    <x v="2"/>
    <n v="2735955"/>
    <n v="385955.29399999999"/>
    <x v="0"/>
  </r>
  <r>
    <s v="L02/070/9/000680/2020"/>
    <d v="2020-09-16T00:00:00"/>
    <d v="2020-09-16T00:00:00"/>
    <x v="2"/>
    <x v="2"/>
    <n v="3624979"/>
    <n v="1234979.4117999999"/>
    <x v="0"/>
  </r>
  <r>
    <s v="L01/070/9/000005/2018"/>
    <d v="2018-01-14T00:00:00"/>
    <d v="2018-01-17T00:00:00"/>
    <x v="2"/>
    <x v="2"/>
    <n v="2492894"/>
    <n v="0"/>
    <x v="8"/>
  </r>
  <r>
    <s v="L01/080/9/000018/2015"/>
    <d v="2015-05-11T00:00:00"/>
    <d v="2015-05-20T00:00:00"/>
    <x v="0"/>
    <x v="0"/>
    <n v="1622807.0175000001"/>
    <n v="-877192.98250000004"/>
    <x v="3"/>
  </r>
  <r>
    <s v="L01/080/9/000438/2020"/>
    <d v="2020-06-21T00:00:00"/>
    <d v="2021-07-01T00:00:00"/>
    <x v="0"/>
    <x v="0"/>
    <n v="1775541.7959"/>
    <n v="-724458.20409999997"/>
    <x v="0"/>
  </r>
  <r>
    <s v="L01/051/9/000001/2010"/>
    <d v="2010-12-31T00:00:00"/>
    <d v="2012-01-06T00:00:00"/>
    <x v="3"/>
    <x v="3"/>
    <n v="2538082.9410000001"/>
    <n v="-4.0000025182962E-4"/>
    <x v="6"/>
  </r>
  <r>
    <s v="L01/087/9/000024/2020"/>
    <d v="2020-01-24T00:00:00"/>
    <d v="2020-01-24T00:00:00"/>
    <x v="0"/>
    <x v="0"/>
    <n v="3145000"/>
    <n v="539100"/>
    <x v="0"/>
  </r>
  <r>
    <s v="L01/070/9/000091/2012"/>
    <d v="2012-03-25T00:00:00"/>
    <d v="2012-03-27T00:00:00"/>
    <x v="2"/>
    <x v="2"/>
    <n v="2800000"/>
    <n v="0"/>
    <x v="11"/>
  </r>
  <r>
    <s v="L01/070/9/001599/2021"/>
    <d v="2021-10-21T00:00:00"/>
    <d v="2021-10-28T00:00:00"/>
    <x v="2"/>
    <x v="2"/>
    <n v="2090600"/>
    <n v="-904400"/>
    <x v="2"/>
  </r>
  <r>
    <s v="L01/080/9/000001/2023"/>
    <d v="2023-01-15T00:00:00"/>
    <d v="2023-02-21T00:00:00"/>
    <x v="0"/>
    <x v="0"/>
    <n v="3000000"/>
    <n v="0"/>
    <x v="12"/>
  </r>
  <r>
    <s v="L01/075/9/000401/2011"/>
    <d v="2011-11-12T00:00:00"/>
    <d v="2011-11-14T00:00:00"/>
    <x v="2"/>
    <x v="2"/>
    <n v="3700000"/>
    <n v="541914"/>
    <x v="7"/>
  </r>
  <r>
    <s v="L01/080/9/000002/2012"/>
    <d v="2012-01-21T00:00:00"/>
    <d v="2012-01-30T00:00:00"/>
    <x v="0"/>
    <x v="0"/>
    <n v="3475674.26"/>
    <n v="207612"/>
    <x v="11"/>
  </r>
  <r>
    <s v="L01/022/9/000001/2017"/>
    <d v="2017-05-01T00:00:00"/>
    <d v="2017-06-02T00:00:00"/>
    <x v="6"/>
    <x v="5"/>
    <n v="2800000"/>
    <n v="-549306.46620000002"/>
    <x v="10"/>
  </r>
  <r>
    <s v="L01/070/9/000237/2021"/>
    <d v="2021-01-11T00:00:00"/>
    <d v="2021-02-09T00:00:00"/>
    <x v="2"/>
    <x v="2"/>
    <n v="3415510"/>
    <n v="0"/>
    <x v="2"/>
  </r>
  <r>
    <s v="L01/070/9/001163/2021"/>
    <d v="2021-08-28T00:00:00"/>
    <d v="2021-08-30T00:00:00"/>
    <x v="2"/>
    <x v="2"/>
    <n v="3524192"/>
    <n v="-5000"/>
    <x v="2"/>
  </r>
  <r>
    <s v="L05/070/9/000275/2018"/>
    <d v="2018-12-09T00:00:00"/>
    <d v="2018-12-19T00:00:00"/>
    <x v="2"/>
    <x v="2"/>
    <n v="2370317.6000999999"/>
    <n v="-1281252.757"/>
    <x v="8"/>
  </r>
  <r>
    <s v="L01/087/9/000182/2021"/>
    <d v="2021-05-25T00:00:00"/>
    <d v="2021-05-28T00:00:00"/>
    <x v="0"/>
    <x v="0"/>
    <n v="5487000"/>
    <n v="1715282.8570999999"/>
    <x v="2"/>
  </r>
  <r>
    <s v="L01/087/9/000302/2021"/>
    <d v="2021-09-20T00:00:00"/>
    <d v="2021-09-20T00:00:00"/>
    <x v="0"/>
    <x v="0"/>
    <n v="4648258.824"/>
    <n v="648258.82400000002"/>
    <x v="2"/>
  </r>
  <r>
    <s v="L01/070/9/001239/2020"/>
    <d v="2020-12-22T00:00:00"/>
    <d v="2021-01-03T00:00:00"/>
    <x v="2"/>
    <x v="2"/>
    <n v="4354659"/>
    <n v="230000"/>
    <x v="0"/>
  </r>
  <r>
    <s v="L01/110/9/000006/2022"/>
    <d v="2022-03-02T00:00:00"/>
    <d v="2022-03-04T00:00:00"/>
    <x v="1"/>
    <x v="1"/>
    <n v="7521173"/>
    <n v="3000000"/>
    <x v="1"/>
  </r>
  <r>
    <s v="L01/070/9/001384/2021"/>
    <d v="2021-10-23T00:00:00"/>
    <d v="2021-11-02T00:00:00"/>
    <x v="2"/>
    <x v="2"/>
    <n v="4996860"/>
    <n v="416470.58799999999"/>
    <x v="2"/>
  </r>
  <r>
    <s v="L01/070/9/000481/2021"/>
    <d v="2021-02-08T00:00:00"/>
    <d v="2021-04-09T00:00:00"/>
    <x v="2"/>
    <x v="2"/>
    <n v="4423691.6469999999"/>
    <n v="-564276"/>
    <x v="2"/>
  </r>
  <r>
    <s v="L01/026/9/000001/2020"/>
    <d v="2020-02-11T00:00:00"/>
    <d v="2022-07-25T00:00:00"/>
    <x v="6"/>
    <x v="5"/>
    <n v="6764800"/>
    <n v="504654.08000000002"/>
    <x v="0"/>
  </r>
  <r>
    <s v="L15/080/9/000388/2020"/>
    <d v="2020-10-29T00:00:00"/>
    <d v="2020-10-29T00:00:00"/>
    <x v="0"/>
    <x v="0"/>
    <n v="6981491.4709999999"/>
    <n v="0"/>
    <x v="0"/>
  </r>
  <r>
    <s v="L05/070/9/000122/2018"/>
    <d v="2018-06-03T00:00:00"/>
    <d v="2018-06-08T00:00:00"/>
    <x v="2"/>
    <x v="2"/>
    <n v="2116312"/>
    <n v="-6671786"/>
    <x v="8"/>
  </r>
  <r>
    <s v="L01/020/9/000001/2021"/>
    <d v="2021-05-12T00:00:00"/>
    <d v="2021-05-20T00:00:00"/>
    <x v="6"/>
    <x v="5"/>
    <n v="13000000"/>
    <n v="-95068.421061350004"/>
    <x v="2"/>
  </r>
  <r>
    <s v="L01/026/9/000002/2020"/>
    <d v="2020-02-11T00:00:00"/>
    <d v="2020-02-11T00:00:00"/>
    <x v="6"/>
    <x v="5"/>
    <n v="22549208"/>
    <n v="403630.82319999998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3">
  <r>
    <s v="L01/087/9/000220/2020"/>
    <d v="2020-10-17T00:00:00"/>
    <d v="2020-10-23T00:00:00"/>
    <x v="0"/>
    <n v="0"/>
    <n v="2000000"/>
    <n v="1"/>
    <n v="2020"/>
    <n v="2020"/>
    <s v="2020Q4"/>
    <s v="Old_Claim"/>
    <x v="0"/>
    <m/>
  </r>
  <r>
    <s v="L01/111/9/000002/2022"/>
    <d v="2022-04-12T00:00:00"/>
    <d v="2022-04-13T00:00:00"/>
    <x v="1"/>
    <n v="810000"/>
    <n v="2767699"/>
    <n v="1"/>
    <n v="2022"/>
    <n v="2022"/>
    <s v="2022Q2"/>
    <s v="New_Claim/ Reopening"/>
    <x v="1"/>
    <m/>
  </r>
  <r>
    <s v="L01/070/9/000536/2020"/>
    <d v="2020-06-28T00:00:00"/>
    <d v="2020-06-28T00:00:00"/>
    <x v="2"/>
    <n v="92500"/>
    <n v="1968360"/>
    <n v="1"/>
    <n v="2020"/>
    <n v="2020"/>
    <s v="2020Q2"/>
    <s v="Old_Claim"/>
    <x v="0"/>
    <m/>
  </r>
  <r>
    <s v="L01/110/9/000021/2020"/>
    <d v="2020-07-15T00:00:00"/>
    <d v="2020-07-15T00:00:00"/>
    <x v="1"/>
    <n v="0"/>
    <n v="1750000"/>
    <n v="1"/>
    <n v="2020"/>
    <n v="2020"/>
    <s v="2020Q3"/>
    <s v="Old_Claim"/>
    <x v="2"/>
    <m/>
  </r>
  <r>
    <s v="L01/087/9/000102/2020"/>
    <d v="2020-06-19T00:00:00"/>
    <d v="2020-06-19T00:00:00"/>
    <x v="0"/>
    <n v="0"/>
    <n v="1742000"/>
    <n v="1"/>
    <n v="2020"/>
    <n v="2020"/>
    <s v="2020Q2"/>
    <s v="Old_Claim"/>
    <x v="0"/>
    <m/>
  </r>
  <r>
    <s v="L01/087/9/000115/2020"/>
    <d v="2020-05-18T00:00:00"/>
    <d v="2020-05-18T00:00:00"/>
    <x v="0"/>
    <n v="12540"/>
    <n v="1750000"/>
    <n v="1"/>
    <n v="2020"/>
    <n v="2020"/>
    <s v="2020Q2"/>
    <s v="Old_Claim"/>
    <x v="0"/>
    <m/>
  </r>
  <r>
    <s v="L02/070/9/001547/2021"/>
    <d v="2021-11-06T00:00:00"/>
    <d v="2021-11-09T00:00:00"/>
    <x v="2"/>
    <n v="0"/>
    <n v="1613920"/>
    <n v="1"/>
    <n v="2021"/>
    <n v="2021"/>
    <s v="2021Q4"/>
    <s v="Old_Claim"/>
    <x v="0"/>
    <m/>
  </r>
  <r>
    <s v="L01/070/9/001486/2021"/>
    <d v="2021-11-19T00:00:00"/>
    <d v="2021-12-02T00:00:00"/>
    <x v="2"/>
    <n v="6860"/>
    <n v="1434860"/>
    <n v="1"/>
    <n v="2021"/>
    <n v="2021"/>
    <s v="2021Q4"/>
    <s v="Old_Claim"/>
    <x v="0"/>
    <m/>
  </r>
  <r>
    <s v="L01/086/9/000066/2015"/>
    <d v="2015-11-07T00:00:00"/>
    <d v="2015-11-09T00:00:00"/>
    <x v="0"/>
    <n v="349400"/>
    <n v="1750000"/>
    <n v="1"/>
    <n v="2015"/>
    <n v="2015"/>
    <s v="2015Q4"/>
    <s v="Old_Claim"/>
    <x v="0"/>
    <m/>
  </r>
  <r>
    <s v="L01/052/9/000004/2020"/>
    <d v="2020-06-25T00:00:00"/>
    <d v="2021-09-14T00:00:00"/>
    <x v="3"/>
    <n v="0"/>
    <n v="1298245.6140000001"/>
    <n v="1"/>
    <n v="2020"/>
    <n v="2021"/>
    <s v="2020Q2"/>
    <s v="Old_Claim"/>
    <x v="2"/>
    <m/>
  </r>
  <r>
    <s v="L01/087/9/000090/2020"/>
    <d v="2020-03-22T00:00:00"/>
    <d v="2020-03-22T00:00:00"/>
    <x v="0"/>
    <n v="87615"/>
    <n v="1378800"/>
    <n v="1"/>
    <n v="2020"/>
    <n v="2020"/>
    <s v="2020Q1"/>
    <s v="Old_Claim"/>
    <x v="2"/>
    <m/>
  </r>
  <r>
    <s v="L02/070/9/000121/2020"/>
    <d v="2020-02-24T00:00:00"/>
    <d v="2020-02-24T00:00:00"/>
    <x v="2"/>
    <n v="485930"/>
    <n v="1715650"/>
    <n v="1"/>
    <n v="2020"/>
    <n v="2020"/>
    <s v="2020Q1"/>
    <s v="Old_Claim"/>
    <x v="2"/>
    <m/>
  </r>
  <r>
    <s v="L01/087/9/000034/2019"/>
    <d v="2019-06-30T00:00:00"/>
    <d v="2019-06-30T00:00:00"/>
    <x v="0"/>
    <n v="0"/>
    <n v="1145706"/>
    <n v="1"/>
    <n v="2019"/>
    <n v="2019"/>
    <s v="2019Q2"/>
    <s v="Old_Claim"/>
    <x v="0"/>
    <m/>
  </r>
  <r>
    <s v="L01/087/9/000342/2021"/>
    <d v="2021-08-01T00:00:00"/>
    <d v="2021-12-20T00:00:00"/>
    <x v="0"/>
    <n v="1500000"/>
    <n v="2500000"/>
    <n v="1"/>
    <n v="2021"/>
    <n v="2021"/>
    <s v="2021Q3"/>
    <s v="Old_Claim"/>
    <x v="2"/>
    <m/>
  </r>
  <r>
    <s v="L01/070/9/000648/2020"/>
    <d v="2020-09-09T00:00:00"/>
    <d v="2020-09-09T00:00:00"/>
    <x v="2"/>
    <n v="8590"/>
    <n v="900000"/>
    <n v="1"/>
    <n v="2020"/>
    <n v="2020"/>
    <s v="2020Q3"/>
    <s v="Old_Claim"/>
    <x v="2"/>
    <m/>
  </r>
  <r>
    <s v="L01/086/9/000014/2013"/>
    <d v="2013-02-27T00:00:00"/>
    <d v="2013-03-05T00:00:00"/>
    <x v="0"/>
    <n v="0"/>
    <n v="850313"/>
    <n v="1"/>
    <n v="2013"/>
    <n v="2013"/>
    <s v="2013Q1"/>
    <s v="Old_Claim"/>
    <x v="0"/>
    <m/>
  </r>
  <r>
    <s v="L01/070/9/000342/2022"/>
    <d v="2022-11-27T00:00:00"/>
    <d v="2022-11-29T00:00:00"/>
    <x v="2"/>
    <n v="4060"/>
    <n v="820000"/>
    <n v="1"/>
    <n v="2022"/>
    <n v="2022"/>
    <s v="2022Q4"/>
    <s v="New_Claim/ Reopening"/>
    <x v="1"/>
    <m/>
  </r>
  <r>
    <s v="L02/084/9/000037/2020"/>
    <d v="2020-03-16T00:00:00"/>
    <d v="2020-03-16T00:00:00"/>
    <x v="0"/>
    <n v="0"/>
    <n v="751798"/>
    <n v="1"/>
    <n v="2020"/>
    <n v="2020"/>
    <s v="2020Q1"/>
    <s v="Old_Claim"/>
    <x v="0"/>
    <m/>
  </r>
  <r>
    <s v="L01/042/9/000004/2020"/>
    <d v="2020-07-16T00:00:00"/>
    <d v="2021-05-03T00:00:00"/>
    <x v="4"/>
    <n v="246000"/>
    <n v="972856"/>
    <n v="1"/>
    <n v="2020"/>
    <n v="2021"/>
    <s v="2020Q3"/>
    <s v="Old_Claim"/>
    <x v="2"/>
    <m/>
  </r>
  <r>
    <s v="L01/087/9/000015/2020"/>
    <d v="2020-01-30T00:00:00"/>
    <d v="2020-01-30T00:00:00"/>
    <x v="0"/>
    <n v="0"/>
    <n v="716280"/>
    <n v="1"/>
    <n v="2020"/>
    <n v="2020"/>
    <s v="2020Q1"/>
    <s v="Old_Claim"/>
    <x v="0"/>
    <m/>
  </r>
  <r>
    <s v="L01/700/9/001245/2021"/>
    <d v="2021-09-19T00:00:00"/>
    <d v="2021-09-22T00:00:00"/>
    <x v="2"/>
    <n v="29875"/>
    <n v="700000"/>
    <n v="1"/>
    <n v="2021"/>
    <n v="2021"/>
    <s v="2021Q3"/>
    <s v="Old_Claim"/>
    <x v="2"/>
    <m/>
  </r>
  <r>
    <s v="L01/087/9/000103/2020"/>
    <d v="2020-06-10T00:00:00"/>
    <d v="2020-06-10T00:00:00"/>
    <x v="0"/>
    <n v="0"/>
    <n v="638294"/>
    <n v="1"/>
    <n v="2020"/>
    <n v="2020"/>
    <s v="2020Q2"/>
    <s v="Old_Claim"/>
    <x v="0"/>
    <m/>
  </r>
  <r>
    <s v="L05/088/9/000317/2021"/>
    <d v="2021-12-25T00:00:00"/>
    <d v="2022-01-20T00:00:00"/>
    <x v="0"/>
    <n v="789500"/>
    <n v="1421500"/>
    <n v="1"/>
    <n v="2021"/>
    <n v="2022"/>
    <s v="2021Q4"/>
    <s v="Old_Claim"/>
    <x v="2"/>
    <m/>
  </r>
  <r>
    <s v="L01/020/9/000003/2020"/>
    <d v="2020-10-13T00:00:00"/>
    <d v="2020-10-13T00:00:00"/>
    <x v="5"/>
    <n v="242960"/>
    <n v="874126.25600000005"/>
    <n v="1"/>
    <n v="2020"/>
    <n v="2020"/>
    <s v="2020Q4"/>
    <s v="Old_Claim"/>
    <x v="2"/>
    <m/>
  </r>
  <r>
    <s v="L01/062/9/000011/2022"/>
    <d v="2022-06-29T00:00:00"/>
    <d v="2022-11-29T00:00:00"/>
    <x v="6"/>
    <n v="0"/>
    <n v="615830"/>
    <n v="1"/>
    <n v="2022"/>
    <n v="2022"/>
    <s v="2022Q2"/>
    <s v="New_Claim/ Reopening"/>
    <x v="1"/>
    <m/>
  </r>
  <r>
    <s v="L02/088/9/000055/2010"/>
    <d v="2010-04-02T00:00:00"/>
    <d v="2010-04-08T00:00:00"/>
    <x v="0"/>
    <n v="250000"/>
    <n v="862500"/>
    <n v="1"/>
    <n v="2010"/>
    <n v="2010"/>
    <s v="2010Q2"/>
    <s v="Old_Claim"/>
    <x v="0"/>
    <m/>
  </r>
  <r>
    <s v="L01/087/9/000210/2020"/>
    <d v="2020-09-08T00:00:00"/>
    <d v="2020-09-08T00:00:00"/>
    <x v="0"/>
    <n v="0"/>
    <n v="600000"/>
    <n v="1"/>
    <n v="2020"/>
    <n v="2020"/>
    <s v="2020Q3"/>
    <s v="Old_Claim"/>
    <x v="0"/>
    <m/>
  </r>
  <r>
    <s v="L05/070/9/000994/2020"/>
    <d v="2020-11-08T00:00:00"/>
    <d v="2020-11-08T00:00:00"/>
    <x v="2"/>
    <n v="50000"/>
    <n v="635650"/>
    <n v="1"/>
    <n v="2020"/>
    <n v="2020"/>
    <s v="2020Q4"/>
    <s v="Old_Claim"/>
    <x v="0"/>
    <m/>
  </r>
  <r>
    <s v="L01/087/9/000395/2020"/>
    <d v="2020-11-22T00:00:00"/>
    <d v="2020-11-22T00:00:00"/>
    <x v="0"/>
    <n v="241760"/>
    <n v="807196"/>
    <n v="1"/>
    <n v="2020"/>
    <n v="2020"/>
    <s v="2020Q4"/>
    <s v="Old_Claim"/>
    <x v="2"/>
    <m/>
  </r>
  <r>
    <s v="L01/088/9/000127/2020"/>
    <d v="2020-09-12T00:00:00"/>
    <d v="2020-09-12T00:00:00"/>
    <x v="0"/>
    <n v="639966"/>
    <n v="1190120"/>
    <n v="1"/>
    <n v="2020"/>
    <n v="2020"/>
    <s v="2020Q3"/>
    <s v="Old_Claim"/>
    <x v="2"/>
    <m/>
  </r>
  <r>
    <s v="L01/070/9/000233/2020"/>
    <d v="2020-04-04T00:00:00"/>
    <d v="2020-04-04T00:00:00"/>
    <x v="2"/>
    <n v="6270"/>
    <n v="550000"/>
    <n v="1"/>
    <n v="2020"/>
    <n v="2020"/>
    <s v="2020Q2"/>
    <s v="Old_Claim"/>
    <x v="2"/>
    <m/>
  </r>
  <r>
    <s v="L01/080/9/000205/2020"/>
    <d v="2020-09-14T00:00:00"/>
    <d v="2020-09-14T00:00:00"/>
    <x v="0"/>
    <n v="-1.1641532182692999E-10"/>
    <n v="541206.14040000003"/>
    <n v="1"/>
    <n v="2020"/>
    <n v="2020"/>
    <s v="2020Q3"/>
    <s v="Old_Claim"/>
    <x v="0"/>
    <m/>
  </r>
  <r>
    <s v="L01/080/9/000014/2022"/>
    <d v="2022-03-22T00:00:00"/>
    <d v="2022-03-23T00:00:00"/>
    <x v="0"/>
    <n v="200000"/>
    <n v="727750"/>
    <n v="1"/>
    <n v="2022"/>
    <n v="2022"/>
    <s v="2022Q1"/>
    <s v="Old_Claim"/>
    <x v="2"/>
    <m/>
  </r>
  <r>
    <s v="L01/110/9/000052/2020"/>
    <d v="2020-11-06T00:00:00"/>
    <d v="2020-11-06T00:00:00"/>
    <x v="1"/>
    <n v="0"/>
    <n v="517360"/>
    <n v="1"/>
    <n v="2020"/>
    <n v="2020"/>
    <s v="2020Q4"/>
    <s v="Old_Claim"/>
    <x v="0"/>
    <m/>
  </r>
  <r>
    <s v="L01/070/9/000911/2021"/>
    <d v="2021-05-22T00:00:00"/>
    <d v="2021-06-29T00:00:00"/>
    <x v="2"/>
    <n v="327000"/>
    <n v="835000"/>
    <n v="1"/>
    <n v="2021"/>
    <n v="2021"/>
    <s v="2021Q2"/>
    <s v="Old_Claim"/>
    <x v="0"/>
    <m/>
  </r>
  <r>
    <s v="L01/070/9/000069/2022"/>
    <d v="2022-02-07T00:00:00"/>
    <d v="2022-02-17T00:00:00"/>
    <x v="2"/>
    <n v="515000"/>
    <n v="1015000"/>
    <n v="1"/>
    <n v="2022"/>
    <n v="2022"/>
    <s v="2022Q1"/>
    <s v="Old_Claim"/>
    <x v="0"/>
    <m/>
  </r>
  <r>
    <s v="L01/081/9/000348/2021"/>
    <d v="2021-12-07T00:00:00"/>
    <d v="2022-01-03T00:00:00"/>
    <x v="0"/>
    <n v="464828"/>
    <n v="949448.4"/>
    <n v="1"/>
    <n v="2021"/>
    <n v="2022"/>
    <s v="2021Q4"/>
    <s v="Old_Claim"/>
    <x v="2"/>
    <m/>
  </r>
  <r>
    <s v="L01/088/9/000266/2021"/>
    <d v="2021-09-16T00:00:00"/>
    <d v="2021-09-17T00:00:00"/>
    <x v="0"/>
    <n v="745000"/>
    <n v="1225332"/>
    <n v="1"/>
    <n v="2021"/>
    <n v="2021"/>
    <s v="2021Q3"/>
    <s v="Old_Claim"/>
    <x v="2"/>
    <m/>
  </r>
  <r>
    <s v="L01/087/9/000346/2020"/>
    <d v="2020-11-29T00:00:00"/>
    <d v="2020-11-29T00:00:00"/>
    <x v="0"/>
    <n v="0"/>
    <n v="465000"/>
    <n v="1"/>
    <n v="2020"/>
    <n v="2020"/>
    <s v="2020Q4"/>
    <s v="Old_Claim"/>
    <x v="0"/>
    <m/>
  </r>
  <r>
    <s v="L01/800/9/000082/2019"/>
    <d v="2019-10-31T00:00:00"/>
    <d v="2019-10-31T00:00:00"/>
    <x v="2"/>
    <n v="99600"/>
    <n v="561702"/>
    <n v="1"/>
    <n v="2019"/>
    <n v="2019"/>
    <s v="2019Q4"/>
    <s v="Old_Claim"/>
    <x v="2"/>
    <m/>
  </r>
  <r>
    <s v="L02/080/9/000048/2011"/>
    <d v="2011-02-04T00:00:00"/>
    <d v="2011-04-10T00:00:00"/>
    <x v="0"/>
    <n v="613703"/>
    <n v="1064984"/>
    <n v="1"/>
    <n v="2011"/>
    <n v="2011"/>
    <s v="2011Q1"/>
    <s v="Old_Claim"/>
    <x v="0"/>
    <m/>
  </r>
  <r>
    <s v="L15/070/9/001087/2021"/>
    <d v="2021-08-06T00:00:00"/>
    <d v="2021-08-13T00:00:00"/>
    <x v="2"/>
    <n v="0"/>
    <n v="426000"/>
    <n v="1"/>
    <n v="2021"/>
    <n v="2021"/>
    <s v="2021Q3"/>
    <s v="Old_Claim"/>
    <x v="0"/>
    <m/>
  </r>
  <r>
    <s v="L01/070/9/000165/2022"/>
    <d v="2022-04-18T00:00:00"/>
    <d v="2022-04-25T00:00:00"/>
    <x v="2"/>
    <n v="14000"/>
    <n v="436000"/>
    <n v="1"/>
    <n v="2022"/>
    <n v="2022"/>
    <s v="2022Q2"/>
    <s v="New_Claim/ Reopening"/>
    <x v="1"/>
    <m/>
  </r>
  <r>
    <s v="L01/700/9/000825/2020"/>
    <d v="2020-10-23T00:00:00"/>
    <d v="2020-10-26T00:00:00"/>
    <x v="2"/>
    <n v="485277"/>
    <n v="893000"/>
    <n v="1"/>
    <n v="2020"/>
    <n v="2020"/>
    <s v="2020Q4"/>
    <s v="Old_Claim"/>
    <x v="2"/>
    <m/>
  </r>
  <r>
    <s v="L01/087/9/000253/2020"/>
    <d v="2020-10-17T00:00:00"/>
    <d v="2020-10-17T00:00:00"/>
    <x v="0"/>
    <n v="1343240"/>
    <n v="1750000"/>
    <n v="1"/>
    <n v="2020"/>
    <n v="2020"/>
    <s v="2020Q4"/>
    <s v="Old_Claim"/>
    <x v="0"/>
    <m/>
  </r>
  <r>
    <s v="L01/088/9/000247/2020"/>
    <d v="2020-11-27T00:00:00"/>
    <d v="2020-11-27T00:00:00"/>
    <x v="0"/>
    <n v="8590"/>
    <n v="412500"/>
    <n v="1"/>
    <n v="2020"/>
    <n v="2020"/>
    <s v="2020Q4"/>
    <s v="Old_Claim"/>
    <x v="2"/>
    <m/>
  </r>
  <r>
    <s v="L01/070/9/000625/2010"/>
    <d v="2010-12-15T00:00:00"/>
    <d v="2010-12-20T00:00:00"/>
    <x v="2"/>
    <n v="0"/>
    <n v="400000"/>
    <n v="1"/>
    <n v="2010"/>
    <n v="2010"/>
    <s v="2010Q4"/>
    <s v="Old_Claim"/>
    <x v="2"/>
    <m/>
  </r>
  <r>
    <s v="L01/070/9/001026/2021"/>
    <d v="2021-07-25T00:00:00"/>
    <d v="2021-07-30T00:00:00"/>
    <x v="2"/>
    <n v="689160"/>
    <n v="1088320"/>
    <n v="1"/>
    <n v="2021"/>
    <n v="2021"/>
    <s v="2021Q3"/>
    <s v="Old_Claim"/>
    <x v="2"/>
    <m/>
  </r>
  <r>
    <s v="L02/070/9/000246/2022"/>
    <d v="2022-07-03T00:00:00"/>
    <d v="2022-07-20T00:00:00"/>
    <x v="2"/>
    <n v="83500"/>
    <n v="480000"/>
    <n v="1"/>
    <n v="2022"/>
    <n v="2022"/>
    <s v="2022Q3"/>
    <s v="New_Claim/ Reopening"/>
    <x v="1"/>
    <m/>
  </r>
  <r>
    <s v="L01/070/9/001265/2020"/>
    <d v="2020-08-22T00:00:00"/>
    <d v="2021-05-26T00:00:00"/>
    <x v="2"/>
    <n v="10000"/>
    <n v="400000"/>
    <n v="1"/>
    <n v="2020"/>
    <n v="2021"/>
    <s v="2020Q3"/>
    <s v="Old_Claim"/>
    <x v="0"/>
    <m/>
  </r>
  <r>
    <s v="L01/087/9/000127/2020"/>
    <d v="2020-06-29T00:00:00"/>
    <d v="2020-06-29T00:00:00"/>
    <x v="0"/>
    <n v="0"/>
    <n v="380000"/>
    <n v="1"/>
    <n v="2020"/>
    <n v="2020"/>
    <s v="2020Q2"/>
    <s v="Old_Claim"/>
    <x v="0"/>
    <m/>
  </r>
  <r>
    <s v="L01/020/9/000001/2019"/>
    <d v="2019-11-25T00:00:00"/>
    <d v="2020-12-01T00:00:00"/>
    <x v="5"/>
    <n v="0"/>
    <n v="375093.2966"/>
    <n v="1"/>
    <n v="2019"/>
    <n v="2020"/>
    <s v="2019Q4"/>
    <s v="Old_Claim"/>
    <x v="0"/>
    <m/>
  </r>
  <r>
    <s v="L01/087/9/000225/2020"/>
    <d v="2020-09-26T00:00:00"/>
    <d v="2020-09-28T00:00:00"/>
    <x v="0"/>
    <n v="10032"/>
    <n v="382968"/>
    <n v="1"/>
    <n v="2020"/>
    <n v="2020"/>
    <s v="2020Q3"/>
    <s v="Old_Claim"/>
    <x v="0"/>
    <m/>
  </r>
  <r>
    <s v="L05/088/9/000137/2020"/>
    <d v="2020-08-30T00:00:00"/>
    <d v="2020-08-30T00:00:00"/>
    <x v="0"/>
    <n v="400000"/>
    <n v="760966"/>
    <n v="1"/>
    <n v="2020"/>
    <n v="2020"/>
    <s v="2020Q3"/>
    <s v="Old_Claim"/>
    <x v="0"/>
    <m/>
  </r>
  <r>
    <s v="L01/800/9/000142/2020"/>
    <d v="2020-04-04T00:00:00"/>
    <d v="2020-07-28T00:00:00"/>
    <x v="2"/>
    <n v="0"/>
    <n v="360847.05900000001"/>
    <n v="1"/>
    <n v="2020"/>
    <n v="2020"/>
    <s v="2020Q2"/>
    <s v="Old_Claim"/>
    <x v="0"/>
    <m/>
  </r>
  <r>
    <s v="L15/080/9/000213/2020"/>
    <d v="2020-09-17T00:00:00"/>
    <d v="2020-09-17T00:00:00"/>
    <x v="0"/>
    <n v="0"/>
    <n v="347000"/>
    <n v="1"/>
    <n v="2020"/>
    <n v="2020"/>
    <s v="2020Q3"/>
    <s v="Old_Claim"/>
    <x v="0"/>
    <m/>
  </r>
  <r>
    <s v="L01/087/9/000373/2020"/>
    <d v="2020-12-12T00:00:00"/>
    <d v="2020-12-12T00:00:00"/>
    <x v="0"/>
    <n v="300000"/>
    <n v="635000"/>
    <n v="1"/>
    <n v="2020"/>
    <n v="2020"/>
    <s v="2020Q4"/>
    <s v="Old_Claim"/>
    <x v="0"/>
    <m/>
  </r>
  <r>
    <s v="L01/070/9/000821/2020"/>
    <d v="2020-10-24T00:00:00"/>
    <d v="2020-10-24T00:00:00"/>
    <x v="2"/>
    <n v="156500"/>
    <n v="485450"/>
    <n v="1"/>
    <n v="2020"/>
    <n v="2020"/>
    <s v="2020Q4"/>
    <s v="Old_Claim"/>
    <x v="2"/>
    <m/>
  </r>
  <r>
    <s v="L02/070/9/000180/2022"/>
    <d v="2022-04-26T00:00:00"/>
    <d v="2022-05-06T00:00:00"/>
    <x v="2"/>
    <n v="0"/>
    <n v="323529.4118"/>
    <n v="1"/>
    <n v="2022"/>
    <n v="2022"/>
    <s v="2022Q2"/>
    <s v="New_Claim/ Reopening"/>
    <x v="1"/>
    <m/>
  </r>
  <r>
    <s v="L01/070/9/000941/2020"/>
    <d v="2020-11-15T00:00:00"/>
    <d v="2020-11-15T00:00:00"/>
    <x v="2"/>
    <n v="249088"/>
    <n v="560000"/>
    <n v="1"/>
    <n v="2020"/>
    <n v="2020"/>
    <s v="2020Q4"/>
    <s v="Old_Claim"/>
    <x v="0"/>
    <m/>
  </r>
  <r>
    <s v="L01/070/9/000197/2022"/>
    <d v="2022-05-21T00:00:00"/>
    <d v="2022-05-24T00:00:00"/>
    <x v="2"/>
    <n v="617647.0588"/>
    <n v="918647.0588"/>
    <n v="1"/>
    <n v="2022"/>
    <n v="2022"/>
    <s v="2022Q2"/>
    <s v="New_Claim/ Reopening"/>
    <x v="1"/>
    <m/>
  </r>
  <r>
    <s v="L02/080/9/000389/2020"/>
    <d v="2020-10-25T00:00:00"/>
    <d v="2020-10-25T00:00:00"/>
    <x v="0"/>
    <n v="200000"/>
    <n v="500000"/>
    <n v="1"/>
    <n v="2020"/>
    <n v="2020"/>
    <s v="2020Q4"/>
    <s v="Old_Claim"/>
    <x v="0"/>
    <m/>
  </r>
  <r>
    <s v="L01/070/9/001327/2021"/>
    <d v="2021-10-12T00:00:00"/>
    <d v="2021-10-14T00:00:00"/>
    <x v="2"/>
    <n v="0"/>
    <n v="300000"/>
    <n v="1"/>
    <n v="2021"/>
    <n v="2021"/>
    <s v="2021Q4"/>
    <s v="Old_Claim"/>
    <x v="0"/>
    <m/>
  </r>
  <r>
    <s v="L01/070/9/000235/2022"/>
    <d v="2022-07-04T00:00:00"/>
    <d v="2022-07-07T00:00:00"/>
    <x v="2"/>
    <n v="0"/>
    <n v="300000"/>
    <n v="1"/>
    <n v="2022"/>
    <n v="2022"/>
    <s v="2022Q3"/>
    <s v="New_Claim/ Reopening"/>
    <x v="1"/>
    <m/>
  </r>
  <r>
    <s v="L01/080/9/000379/2020"/>
    <d v="2020-12-16T00:00:00"/>
    <d v="2020-12-16T00:00:00"/>
    <x v="0"/>
    <n v="0"/>
    <n v="296897"/>
    <n v="1"/>
    <n v="2020"/>
    <n v="2020"/>
    <s v="2020Q4"/>
    <s v="Old_Claim"/>
    <x v="0"/>
    <m/>
  </r>
  <r>
    <s v="L05/070/9/000301/2022"/>
    <d v="2022-09-27T00:00:00"/>
    <d v="2022-09-29T00:00:00"/>
    <x v="2"/>
    <n v="24000"/>
    <n v="320000"/>
    <n v="1"/>
    <n v="2022"/>
    <n v="2022"/>
    <s v="2022Q3"/>
    <s v="New_Claim/ Reopening"/>
    <x v="1"/>
    <m/>
  </r>
  <r>
    <s v="L01/070/9/001029/2020"/>
    <d v="2020-10-31T00:00:00"/>
    <d v="2020-10-31T00:00:00"/>
    <x v="2"/>
    <n v="8590"/>
    <n v="303960"/>
    <n v="1"/>
    <n v="2020"/>
    <n v="2020"/>
    <s v="2020Q4"/>
    <s v="Old_Claim"/>
    <x v="0"/>
    <m/>
  </r>
  <r>
    <s v="L15/087/9/000138/2020"/>
    <d v="2020-07-22T00:00:00"/>
    <d v="2020-07-22T00:00:00"/>
    <x v="0"/>
    <n v="1600000"/>
    <n v="1894617.6470999999"/>
    <n v="1"/>
    <n v="2020"/>
    <n v="2020"/>
    <s v="2020Q3"/>
    <s v="Old_Claim"/>
    <x v="2"/>
    <m/>
  </r>
  <r>
    <s v="L01/070/9/000218/2022"/>
    <d v="2022-06-15T00:00:00"/>
    <d v="2022-06-16T00:00:00"/>
    <x v="2"/>
    <n v="7000"/>
    <n v="300000"/>
    <n v="1"/>
    <n v="2022"/>
    <n v="2022"/>
    <s v="2022Q2"/>
    <s v="New_Claim/ Reopening"/>
    <x v="1"/>
    <m/>
  </r>
  <r>
    <s v="L02/070/9/000482/2020"/>
    <d v="2020-07-16T00:00:00"/>
    <d v="2020-07-16T00:00:00"/>
    <x v="2"/>
    <n v="50000"/>
    <n v="341450"/>
    <n v="1"/>
    <n v="2020"/>
    <n v="2020"/>
    <s v="2020Q3"/>
    <s v="Old_Claim"/>
    <x v="0"/>
    <m/>
  </r>
  <r>
    <s v="L02/088/9/000021/2020"/>
    <d v="2020-02-23T00:00:00"/>
    <d v="2020-02-23T00:00:00"/>
    <x v="0"/>
    <n v="596000"/>
    <n v="879200"/>
    <n v="1"/>
    <n v="2020"/>
    <n v="2020"/>
    <s v="2020Q1"/>
    <s v="Old_Claim"/>
    <x v="0"/>
    <m/>
  </r>
  <r>
    <s v="L01/087/9/000145/2020"/>
    <d v="2020-06-30T00:00:00"/>
    <d v="2020-06-30T00:00:00"/>
    <x v="0"/>
    <n v="0"/>
    <n v="280000"/>
    <n v="1"/>
    <n v="2020"/>
    <n v="2020"/>
    <s v="2020Q2"/>
    <s v="Old_Claim"/>
    <x v="0"/>
    <m/>
  </r>
  <r>
    <s v="L01/088/9/000172/2020"/>
    <d v="2020-10-30T00:00:00"/>
    <d v="2020-10-31T00:00:00"/>
    <x v="0"/>
    <n v="0"/>
    <n v="279934.21049999999"/>
    <n v="1"/>
    <n v="2020"/>
    <n v="2020"/>
    <s v="2020Q4"/>
    <s v="Old_Claim"/>
    <x v="0"/>
    <m/>
  </r>
  <r>
    <s v="L02/070/9/001277/2020"/>
    <d v="2020-07-03T00:00:00"/>
    <d v="2021-12-17T00:00:00"/>
    <x v="2"/>
    <n v="120450"/>
    <n v="400000"/>
    <n v="1"/>
    <n v="2020"/>
    <n v="2021"/>
    <s v="2020Q3"/>
    <s v="Old_Claim"/>
    <x v="2"/>
    <m/>
  </r>
  <r>
    <s v="L01/102/9/000003/2020"/>
    <d v="2020-10-06T00:00:00"/>
    <d v="2020-10-06T00:00:00"/>
    <x v="7"/>
    <n v="5000"/>
    <n v="283208.02"/>
    <n v="1"/>
    <n v="2020"/>
    <n v="2020"/>
    <s v="2020Q4"/>
    <s v="Old_Claim"/>
    <x v="0"/>
    <m/>
  </r>
  <r>
    <s v="L01/080/9/000009/2022"/>
    <d v="2022-02-19T00:00:00"/>
    <d v="2022-02-28T00:00:00"/>
    <x v="0"/>
    <n v="23800"/>
    <n v="300000"/>
    <n v="1"/>
    <n v="2022"/>
    <n v="2022"/>
    <s v="2022Q1"/>
    <s v="Old_Claim"/>
    <x v="2"/>
    <m/>
  </r>
  <r>
    <s v="L01/062/9/000018/2020"/>
    <d v="2020-03-25T00:00:00"/>
    <d v="2020-09-28T00:00:00"/>
    <x v="3"/>
    <n v="12199.0702"/>
    <n v="287800.92979999998"/>
    <n v="1"/>
    <n v="2020"/>
    <n v="2020"/>
    <s v="2020Q1"/>
    <s v="Old_Claim"/>
    <x v="0"/>
    <m/>
  </r>
  <r>
    <s v="L01/070/9/000625/2020"/>
    <d v="2020-09-10T00:00:00"/>
    <d v="2020-09-10T00:00:00"/>
    <x v="2"/>
    <n v="0"/>
    <n v="271350"/>
    <n v="1"/>
    <n v="2020"/>
    <n v="2020"/>
    <s v="2020Q3"/>
    <s v="Old_Claim"/>
    <x v="0"/>
    <m/>
  </r>
  <r>
    <s v="L02/070/9/000185/2020"/>
    <d v="2020-03-06T00:00:00"/>
    <d v="2020-03-06T00:00:00"/>
    <x v="2"/>
    <n v="8590"/>
    <n v="278133"/>
    <n v="1"/>
    <n v="2020"/>
    <n v="2020"/>
    <s v="2020Q1"/>
    <s v="Old_Claim"/>
    <x v="0"/>
    <m/>
  </r>
  <r>
    <s v="L01/062/9/000010/2020"/>
    <d v="2020-02-06T00:00:00"/>
    <d v="2020-03-09T00:00:00"/>
    <x v="3"/>
    <n v="11400"/>
    <n v="280000"/>
    <n v="1"/>
    <n v="2020"/>
    <n v="2020"/>
    <s v="2020Q1"/>
    <s v="Old_Claim"/>
    <x v="0"/>
    <m/>
  </r>
  <r>
    <s v="L01/088/9/000258/2020"/>
    <d v="2020-12-07T00:00:00"/>
    <d v="2020-12-07T00:00:00"/>
    <x v="0"/>
    <n v="0"/>
    <n v="267680"/>
    <n v="1"/>
    <n v="2020"/>
    <n v="2020"/>
    <s v="2020Q4"/>
    <s v="Old_Claim"/>
    <x v="0"/>
    <m/>
  </r>
  <r>
    <s v="L02/070/9/000188/2022"/>
    <d v="2022-04-21T00:00:00"/>
    <d v="2022-05-16T00:00:00"/>
    <x v="2"/>
    <n v="5370.0000000001"/>
    <n v="272933.61200000002"/>
    <n v="1"/>
    <n v="2022"/>
    <n v="2022"/>
    <s v="2022Q2"/>
    <s v="New_Claim/ Reopening"/>
    <x v="1"/>
    <m/>
  </r>
  <r>
    <s v="L01/070/9/000117/2022"/>
    <d v="2022-03-21T00:00:00"/>
    <d v="2022-03-22T00:00:00"/>
    <x v="2"/>
    <n v="0"/>
    <n v="261000"/>
    <n v="1"/>
    <n v="2022"/>
    <n v="2022"/>
    <s v="2022Q1"/>
    <s v="Old_Claim"/>
    <x v="2"/>
    <m/>
  </r>
  <r>
    <s v="L01/062/9/000030/2020"/>
    <d v="2020-12-22T00:00:00"/>
    <d v="2020-12-22T00:00:00"/>
    <x v="3"/>
    <n v="0"/>
    <n v="260000"/>
    <n v="1"/>
    <n v="2020"/>
    <n v="2020"/>
    <s v="2020Q4"/>
    <s v="Old_Claim"/>
    <x v="0"/>
    <m/>
  </r>
  <r>
    <s v="L01/088/9/000235/2021"/>
    <d v="2021-08-09T00:00:00"/>
    <d v="2021-08-11T00:00:00"/>
    <x v="0"/>
    <n v="0"/>
    <n v="260000"/>
    <n v="1"/>
    <n v="2021"/>
    <n v="2021"/>
    <s v="2021Q3"/>
    <s v="Old_Claim"/>
    <x v="2"/>
    <m/>
  </r>
  <r>
    <s v="L01/088/9/000005/2022"/>
    <d v="2022-01-04T00:00:00"/>
    <d v="2022-02-03T00:00:00"/>
    <x v="0"/>
    <n v="240073"/>
    <n v="500000"/>
    <n v="1"/>
    <n v="2022"/>
    <n v="2022"/>
    <s v="2022Q1"/>
    <s v="Old_Claim"/>
    <x v="2"/>
    <m/>
  </r>
  <r>
    <s v="L01/080/9/000360/2020"/>
    <d v="2020-11-03T00:00:00"/>
    <d v="2020-11-03T00:00:00"/>
    <x v="0"/>
    <n v="0"/>
    <n v="259649.12280000001"/>
    <n v="1"/>
    <n v="2020"/>
    <n v="2020"/>
    <s v="2020Q4"/>
    <s v="Old_Claim"/>
    <x v="0"/>
    <m/>
  </r>
  <r>
    <s v="L01/062/9/000017/2022"/>
    <d v="2022-02-10T00:00:00"/>
    <d v="2022-11-29T00:00:00"/>
    <x v="6"/>
    <n v="0"/>
    <n v="257754"/>
    <n v="1"/>
    <n v="2022"/>
    <n v="2022"/>
    <s v="2022Q1"/>
    <s v="New_Claim/ Reopening"/>
    <x v="1"/>
    <m/>
  </r>
  <r>
    <s v="L01/070/9/000148/2022"/>
    <d v="2022-04-10T00:00:00"/>
    <d v="2022-04-11T00:00:00"/>
    <x v="2"/>
    <n v="0"/>
    <n v="257000"/>
    <n v="1"/>
    <n v="2022"/>
    <n v="2022"/>
    <s v="2022Q2"/>
    <s v="New_Claim/ Reopening"/>
    <x v="1"/>
    <m/>
  </r>
  <r>
    <s v="L01/070/9/000185/2022"/>
    <d v="2022-05-03T00:00:00"/>
    <d v="2022-05-12T00:00:00"/>
    <x v="2"/>
    <n v="519850"/>
    <n v="775850"/>
    <n v="1"/>
    <n v="2022"/>
    <n v="2022"/>
    <s v="2022Q2"/>
    <s v="New_Claim/ Reopening"/>
    <x v="1"/>
    <m/>
  </r>
  <r>
    <s v="L01/040/9/000005/2019"/>
    <d v="2019-07-01T00:00:00"/>
    <d v="2019-10-22T00:00:00"/>
    <x v="4"/>
    <n v="87766"/>
    <n v="337795.72930000001"/>
    <n v="1"/>
    <n v="2019"/>
    <n v="2019"/>
    <s v="2019Q3"/>
    <s v="Old_Claim"/>
    <x v="0"/>
    <m/>
  </r>
  <r>
    <s v="L01/087/9/000314/2020"/>
    <d v="2020-11-06T00:00:00"/>
    <d v="2020-11-06T00:00:00"/>
    <x v="0"/>
    <n v="0"/>
    <n v="250000"/>
    <n v="1"/>
    <n v="2020"/>
    <n v="2020"/>
    <s v="2020Q4"/>
    <s v="Old_Claim"/>
    <x v="0"/>
    <m/>
  </r>
  <r>
    <s v="L01/080/9/000143/2010"/>
    <d v="2010-10-08T00:00:00"/>
    <d v="2010-11-05T00:00:00"/>
    <x v="0"/>
    <n v="0"/>
    <n v="250000"/>
    <n v="1"/>
    <n v="2010"/>
    <n v="2010"/>
    <s v="2010Q4"/>
    <s v="Old_Claim"/>
    <x v="0"/>
    <m/>
  </r>
  <r>
    <s v="L01/080/9/000027/2018"/>
    <d v="2018-11-24T00:00:00"/>
    <d v="2019-01-03T00:00:00"/>
    <x v="0"/>
    <n v="0"/>
    <n v="250000"/>
    <n v="1"/>
    <n v="2018"/>
    <n v="2019"/>
    <s v="2018Q4"/>
    <s v="Old_Claim"/>
    <x v="0"/>
    <m/>
  </r>
  <r>
    <s v="L01/070/9/000216/2022"/>
    <d v="2022-05-28T00:00:00"/>
    <d v="2022-06-07T00:00:00"/>
    <x v="2"/>
    <n v="0"/>
    <n v="250000"/>
    <n v="1"/>
    <n v="2022"/>
    <n v="2022"/>
    <s v="2022Q2"/>
    <s v="New_Claim/ Reopening"/>
    <x v="1"/>
    <m/>
  </r>
  <r>
    <s v="L01/070/9/000049/2022"/>
    <d v="2022-01-25T00:00:00"/>
    <d v="2022-02-07T00:00:00"/>
    <x v="2"/>
    <n v="1030926.471"/>
    <n v="1280676.4709999999"/>
    <n v="1"/>
    <n v="2022"/>
    <n v="2022"/>
    <s v="2022Q1"/>
    <s v="Old_Claim"/>
    <x v="2"/>
    <m/>
  </r>
  <r>
    <s v="L01/087/9/000356/2020"/>
    <d v="2020-11-26T00:00:00"/>
    <d v="2020-11-26T00:00:00"/>
    <x v="0"/>
    <n v="0"/>
    <n v="248166"/>
    <n v="1"/>
    <n v="2020"/>
    <n v="2020"/>
    <s v="2020Q4"/>
    <s v="Old_Claim"/>
    <x v="0"/>
    <m/>
  </r>
  <r>
    <s v="L01/070/9/000318/2009"/>
    <d v="2009-06-14T00:00:00"/>
    <d v="2009-06-15T00:00:00"/>
    <x v="2"/>
    <n v="1000000"/>
    <n v="1244658"/>
    <n v="1"/>
    <n v="2009"/>
    <n v="2009"/>
    <s v="2009Q2"/>
    <s v="Old_Claim"/>
    <x v="0"/>
    <m/>
  </r>
  <r>
    <s v="L01/080/9/000184/2020"/>
    <d v="2020-08-11T00:00:00"/>
    <d v="2020-08-11T00:00:00"/>
    <x v="0"/>
    <n v="18810"/>
    <n v="263000"/>
    <n v="1"/>
    <n v="2020"/>
    <n v="2020"/>
    <s v="2020Q3"/>
    <s v="Old_Claim"/>
    <x v="0"/>
    <m/>
  </r>
  <r>
    <s v="L01/070/9/000137/2022"/>
    <d v="2022-03-25T00:00:00"/>
    <d v="2022-04-05T00:00:00"/>
    <x v="2"/>
    <n v="0"/>
    <n v="243000"/>
    <n v="1"/>
    <n v="2022"/>
    <n v="2022"/>
    <s v="2022Q1"/>
    <s v="New_Claim/ Reopening"/>
    <x v="1"/>
    <m/>
  </r>
  <r>
    <s v="L01/070/9/001198/2020"/>
    <d v="2020-12-30T00:00:00"/>
    <d v="2021-01-07T00:00:00"/>
    <x v="2"/>
    <n v="190748"/>
    <n v="431300"/>
    <n v="1"/>
    <n v="2020"/>
    <n v="2021"/>
    <s v="2020Q4"/>
    <s v="Old_Claim"/>
    <x v="0"/>
    <m/>
  </r>
  <r>
    <s v="L01/062/9/000018/2022"/>
    <d v="2022-03-14T00:00:00"/>
    <d v="2023-01-27T00:00:00"/>
    <x v="6"/>
    <n v="0"/>
    <n v="240198"/>
    <n v="1"/>
    <n v="2022"/>
    <n v="2023"/>
    <s v="2022Q1"/>
    <s v="New_Claim/ Reopening"/>
    <x v="1"/>
    <m/>
  </r>
  <r>
    <s v="L01/087/9/000110/2021"/>
    <d v="2021-03-03T00:00:00"/>
    <d v="2021-03-31T00:00:00"/>
    <x v="0"/>
    <n v="1020985.2941000001"/>
    <n v="1255735.2941000001"/>
    <n v="1"/>
    <n v="2021"/>
    <n v="2021"/>
    <s v="2021Q1"/>
    <s v="Old_Claim"/>
    <x v="2"/>
    <m/>
  </r>
  <r>
    <s v="L01/088/9/000195/2021"/>
    <d v="2021-07-14T00:00:00"/>
    <d v="2021-07-16T00:00:00"/>
    <x v="0"/>
    <n v="0"/>
    <n v="234636"/>
    <n v="1"/>
    <n v="2021"/>
    <n v="2021"/>
    <s v="2021Q3"/>
    <s v="Old_Claim"/>
    <x v="0"/>
    <m/>
  </r>
  <r>
    <s v="L01/080/9/000070/2010"/>
    <d v="2010-05-28T00:00:00"/>
    <d v="2010-06-02T00:00:00"/>
    <x v="0"/>
    <n v="-2.9103830456734001E-11"/>
    <n v="227192.98250000001"/>
    <n v="1"/>
    <n v="2010"/>
    <n v="2010"/>
    <s v="2010Q2"/>
    <s v="Old_Claim"/>
    <x v="0"/>
    <m/>
  </r>
  <r>
    <s v="L01/088/9/000204/2020"/>
    <d v="2020-11-22T00:00:00"/>
    <d v="2020-11-26T00:00:00"/>
    <x v="0"/>
    <n v="-2.9103830456734001E-11"/>
    <n v="227192.98250000001"/>
    <n v="1"/>
    <n v="2020"/>
    <n v="2020"/>
    <s v="2020Q4"/>
    <s v="Old_Claim"/>
    <x v="0"/>
    <m/>
  </r>
  <r>
    <s v="L02/070/9/000246/2021"/>
    <d v="2021-02-23T00:00:00"/>
    <d v="2021-02-24T00:00:00"/>
    <x v="2"/>
    <n v="0"/>
    <n v="223040"/>
    <n v="1"/>
    <n v="2021"/>
    <n v="2021"/>
    <s v="2021Q1"/>
    <s v="Old_Claim"/>
    <x v="0"/>
    <m/>
  </r>
  <r>
    <s v="L01/070/9/000170/2022"/>
    <d v="2022-04-20T00:00:00"/>
    <d v="2022-04-26T00:00:00"/>
    <x v="2"/>
    <n v="0"/>
    <n v="220500"/>
    <n v="1"/>
    <n v="2022"/>
    <n v="2022"/>
    <s v="2022Q2"/>
    <s v="New_Claim/ Reopening"/>
    <x v="1"/>
    <m/>
  </r>
  <r>
    <s v="L01/102/9/000002/2020"/>
    <d v="2020-02-14T00:00:00"/>
    <d v="2020-02-26T00:00:00"/>
    <x v="7"/>
    <n v="10000"/>
    <n v="230000"/>
    <n v="1"/>
    <n v="2020"/>
    <n v="2020"/>
    <s v="2020Q1"/>
    <s v="Old_Claim"/>
    <x v="0"/>
    <m/>
  </r>
  <r>
    <s v="L05/070/9/000247/2022"/>
    <d v="2022-07-15T00:00:00"/>
    <d v="2022-07-21T00:00:00"/>
    <x v="2"/>
    <n v="0"/>
    <n v="220000"/>
    <n v="1"/>
    <n v="2022"/>
    <n v="2022"/>
    <s v="2022Q3"/>
    <s v="New_Claim/ Reopening"/>
    <x v="1"/>
    <m/>
  </r>
  <r>
    <s v="L05/070/9/000214/2022"/>
    <d v="2022-01-07T00:00:00"/>
    <d v="2022-05-27T00:00:00"/>
    <x v="2"/>
    <n v="938233"/>
    <n v="1158100"/>
    <n v="1"/>
    <n v="2022"/>
    <n v="2022"/>
    <s v="2022Q1"/>
    <s v="New_Claim/ Reopening"/>
    <x v="1"/>
    <m/>
  </r>
  <r>
    <s v="L01/042/9/000001/2021"/>
    <d v="2021-12-27T00:00:00"/>
    <d v="2022-01-14T00:00:00"/>
    <x v="4"/>
    <n v="0"/>
    <n v="215860.62846176"/>
    <n v="1"/>
    <n v="2021"/>
    <n v="2022"/>
    <s v="2021Q4"/>
    <s v="Old_Claim"/>
    <x v="0"/>
    <m/>
  </r>
  <r>
    <s v="L01/800/9/000064/2020"/>
    <d v="2020-04-28T00:00:00"/>
    <d v="2020-04-28T00:00:00"/>
    <x v="2"/>
    <n v="0"/>
    <n v="215333.50880000001"/>
    <n v="1"/>
    <n v="2020"/>
    <n v="2020"/>
    <s v="2020Q2"/>
    <s v="Old_Claim"/>
    <x v="0"/>
    <m/>
  </r>
  <r>
    <s v="L01/070/9/001121/2021"/>
    <d v="2021-08-19T00:00:00"/>
    <d v="2021-08-25T00:00:00"/>
    <x v="2"/>
    <n v="10500"/>
    <n v="220500"/>
    <n v="1"/>
    <n v="2021"/>
    <n v="2021"/>
    <s v="2021Q3"/>
    <s v="Old_Claim"/>
    <x v="2"/>
    <m/>
  </r>
  <r>
    <s v="L01/070/9/000163/2022"/>
    <d v="2022-04-16T00:00:00"/>
    <d v="2022-04-22T00:00:00"/>
    <x v="2"/>
    <n v="0"/>
    <n v="209000"/>
    <n v="1"/>
    <n v="2022"/>
    <n v="2022"/>
    <s v="2022Q2"/>
    <s v="New_Claim/ Reopening"/>
    <x v="1"/>
    <m/>
  </r>
  <r>
    <s v="L01/070/9/000065/2022"/>
    <d v="2022-02-04T00:00:00"/>
    <d v="2022-02-14T00:00:00"/>
    <x v="2"/>
    <n v="0"/>
    <n v="208500"/>
    <n v="1"/>
    <n v="2022"/>
    <n v="2022"/>
    <s v="2022Q1"/>
    <s v="Old_Claim"/>
    <x v="2"/>
    <m/>
  </r>
  <r>
    <s v="L01/062/9/000010/2022"/>
    <d v="2022-05-07T00:00:00"/>
    <d v="2022-11-29T00:00:00"/>
    <x v="6"/>
    <n v="0"/>
    <n v="208436"/>
    <n v="1"/>
    <n v="2022"/>
    <n v="2022"/>
    <s v="2022Q2"/>
    <s v="New_Claim/ Reopening"/>
    <x v="1"/>
    <m/>
  </r>
  <r>
    <s v="L01/070/9/000308/2022"/>
    <d v="2022-10-04T00:00:00"/>
    <d v="2022-10-07T00:00:00"/>
    <x v="2"/>
    <n v="43000"/>
    <n v="250000"/>
    <n v="1"/>
    <n v="2022"/>
    <n v="2022"/>
    <s v="2022Q4"/>
    <s v="New_Claim/ Reopening"/>
    <x v="1"/>
    <m/>
  </r>
  <r>
    <s v="L01/070/9/000129/2022"/>
    <d v="2022-03-21T00:00:00"/>
    <d v="2022-03-28T00:00:00"/>
    <x v="2"/>
    <n v="93247.058799999999"/>
    <n v="298247.0588"/>
    <n v="1"/>
    <n v="2022"/>
    <n v="2022"/>
    <s v="2022Q1"/>
    <s v="Old_Claim"/>
    <x v="2"/>
    <m/>
  </r>
  <r>
    <s v="L05/070/9/000828/2020"/>
    <d v="2020-10-17T00:00:00"/>
    <d v="2020-10-17T00:00:00"/>
    <x v="2"/>
    <n v="12220"/>
    <n v="217000"/>
    <n v="1"/>
    <n v="2020"/>
    <n v="2020"/>
    <s v="2020Q4"/>
    <s v="Old_Claim"/>
    <x v="0"/>
    <m/>
  </r>
  <r>
    <s v="L01/070/9/000111/2020"/>
    <d v="2020-02-23T00:00:00"/>
    <d v="2020-02-23T00:00:00"/>
    <x v="2"/>
    <n v="8000"/>
    <n v="210000"/>
    <n v="1"/>
    <n v="2020"/>
    <n v="2020"/>
    <s v="2020Q1"/>
    <s v="Old_Claim"/>
    <x v="0"/>
    <m/>
  </r>
  <r>
    <s v="L01/088/9/000179/2020"/>
    <d v="2020-11-09T00:00:00"/>
    <d v="2020-11-09T00:00:00"/>
    <x v="0"/>
    <n v="8550"/>
    <n v="210000"/>
    <n v="1"/>
    <n v="2020"/>
    <n v="2020"/>
    <s v="2020Q4"/>
    <s v="Old_Claim"/>
    <x v="0"/>
    <m/>
  </r>
  <r>
    <s v="L01/080/9/000073/2020"/>
    <d v="2020-04-19T00:00:00"/>
    <d v="2020-04-19T00:00:00"/>
    <x v="0"/>
    <n v="300000"/>
    <n v="500000"/>
    <n v="1"/>
    <n v="2020"/>
    <n v="2020"/>
    <s v="2020Q2"/>
    <s v="Old_Claim"/>
    <x v="0"/>
    <m/>
  </r>
  <r>
    <s v="L01/087/9/000391/2020"/>
    <d v="2020-12-11T00:00:00"/>
    <d v="2020-12-11T00:00:00"/>
    <x v="0"/>
    <n v="100000"/>
    <n v="300000"/>
    <n v="1"/>
    <n v="2020"/>
    <n v="2020"/>
    <s v="2020Q4"/>
    <s v="Old_Claim"/>
    <x v="0"/>
    <m/>
  </r>
  <r>
    <s v="L01/086/9/000045/2017"/>
    <d v="2017-12-22T00:00:00"/>
    <d v="2018-12-04T00:00:00"/>
    <x v="0"/>
    <n v="1123695"/>
    <n v="1323695"/>
    <n v="1"/>
    <n v="2017"/>
    <n v="2018"/>
    <s v="2017Q4"/>
    <s v="Old_Claim"/>
    <x v="2"/>
    <m/>
  </r>
  <r>
    <s v="L01/088/9/000092/2010"/>
    <d v="2010-05-26T00:00:00"/>
    <d v="2010-05-28T00:00:00"/>
    <x v="0"/>
    <n v="0"/>
    <n v="200000"/>
    <n v="1"/>
    <n v="2010"/>
    <n v="2010"/>
    <s v="2010Q2"/>
    <s v="Old_Claim"/>
    <x v="0"/>
    <m/>
  </r>
  <r>
    <s v="L02/088/9/000230/2010"/>
    <d v="2010-09-22T00:00:00"/>
    <d v="2014-04-10T00:00:00"/>
    <x v="0"/>
    <n v="100000"/>
    <n v="300000"/>
    <n v="1"/>
    <n v="2010"/>
    <n v="2014"/>
    <s v="2010Q3"/>
    <s v="Old_Claim"/>
    <x v="0"/>
    <m/>
  </r>
  <r>
    <s v="L01/070/9/000176/2022"/>
    <d v="2022-05-02T00:00:00"/>
    <d v="2022-05-05T00:00:00"/>
    <x v="2"/>
    <n v="0"/>
    <n v="200000"/>
    <n v="1"/>
    <n v="2022"/>
    <n v="2022"/>
    <s v="2022Q2"/>
    <s v="New_Claim/ Reopening"/>
    <x v="1"/>
    <m/>
  </r>
  <r>
    <s v="L01/088/9/000025/2022"/>
    <d v="2022-06-17T00:00:00"/>
    <d v="2022-06-22T00:00:00"/>
    <x v="0"/>
    <n v="10000"/>
    <n v="210000"/>
    <n v="1"/>
    <n v="2022"/>
    <n v="2022"/>
    <s v="2022Q2"/>
    <s v="New_Claim/ Reopening"/>
    <x v="1"/>
    <m/>
  </r>
  <r>
    <s v="L15/070/9/000241/2022"/>
    <d v="2022-07-09T00:00:00"/>
    <d v="2022-07-14T00:00:00"/>
    <x v="2"/>
    <n v="0"/>
    <n v="200000"/>
    <n v="1"/>
    <n v="2022"/>
    <n v="2022"/>
    <s v="2022Q3"/>
    <s v="New_Claim/ Reopening"/>
    <x v="1"/>
    <m/>
  </r>
  <r>
    <s v="L01/070/9/000067/2022"/>
    <d v="2022-02-09T00:00:00"/>
    <d v="2022-02-14T00:00:00"/>
    <x v="2"/>
    <n v="9060"/>
    <n v="207529.4118"/>
    <n v="1"/>
    <n v="2022"/>
    <n v="2022"/>
    <s v="2022Q1"/>
    <s v="Old_Claim"/>
    <x v="2"/>
    <m/>
  </r>
  <r>
    <s v="L05/070/9/000847/2020"/>
    <d v="2020-10-26T00:00:00"/>
    <d v="2020-10-26T00:00:00"/>
    <x v="2"/>
    <n v="0"/>
    <n v="196986"/>
    <n v="1"/>
    <n v="2020"/>
    <n v="2020"/>
    <s v="2020Q4"/>
    <s v="Old_Claim"/>
    <x v="0"/>
    <m/>
  </r>
  <r>
    <s v="L01/080/9/000202/2020"/>
    <d v="2020-09-08T00:00:00"/>
    <d v="2020-09-08T00:00:00"/>
    <x v="0"/>
    <n v="0"/>
    <n v="189000"/>
    <n v="1"/>
    <n v="2020"/>
    <n v="2020"/>
    <s v="2020Q3"/>
    <s v="Old_Claim"/>
    <x v="0"/>
    <m/>
  </r>
  <r>
    <s v="L01/070/9/001216/2020"/>
    <d v="2020-12-25T00:00:00"/>
    <d v="2021-01-22T00:00:00"/>
    <x v="2"/>
    <n v="6380"/>
    <n v="195000"/>
    <n v="1"/>
    <n v="2020"/>
    <n v="2021"/>
    <s v="2020Q4"/>
    <s v="Old_Claim"/>
    <x v="2"/>
    <m/>
  </r>
  <r>
    <s v="L01/070/9/000910/2021"/>
    <d v="2021-06-18T00:00:00"/>
    <d v="2021-06-25T00:00:00"/>
    <x v="2"/>
    <n v="6380"/>
    <n v="192380"/>
    <n v="1"/>
    <n v="2021"/>
    <n v="2021"/>
    <s v="2021Q2"/>
    <s v="Old_Claim"/>
    <x v="2"/>
    <m/>
  </r>
  <r>
    <s v="L01/102/9/000001/2020"/>
    <d v="2020-01-27T00:00:00"/>
    <d v="2020-02-26T00:00:00"/>
    <x v="7"/>
    <n v="0"/>
    <n v="185000"/>
    <n v="1"/>
    <n v="2020"/>
    <n v="2020"/>
    <s v="2020Q1"/>
    <s v="Old_Claim"/>
    <x v="0"/>
    <m/>
  </r>
  <r>
    <s v="L01/070/9/000078/2022"/>
    <d v="2022-02-26T00:00:00"/>
    <d v="2022-03-01T00:00:00"/>
    <x v="2"/>
    <n v="17500"/>
    <n v="201000"/>
    <n v="1"/>
    <n v="2022"/>
    <n v="2022"/>
    <s v="2022Q1"/>
    <s v="Old_Claim"/>
    <x v="2"/>
    <m/>
  </r>
  <r>
    <s v="L01/080/9/000201/2020"/>
    <d v="2020-09-01T00:00:00"/>
    <d v="2020-09-01T00:00:00"/>
    <x v="0"/>
    <n v="0"/>
    <n v="183190"/>
    <n v="1"/>
    <n v="2020"/>
    <n v="2020"/>
    <s v="2020Q3"/>
    <s v="Old_Claim"/>
    <x v="0"/>
    <m/>
  </r>
  <r>
    <s v="L01/103/9/000003/2020"/>
    <d v="2020-04-08T00:00:00"/>
    <d v="2020-04-08T00:00:00"/>
    <x v="7"/>
    <n v="138200"/>
    <n v="319924.81209999998"/>
    <n v="1"/>
    <n v="2020"/>
    <n v="2020"/>
    <s v="2020Q2"/>
    <s v="Old_Claim"/>
    <x v="0"/>
    <m/>
  </r>
  <r>
    <s v="L01/088/9/000052/2010"/>
    <d v="2010-03-25T00:00:00"/>
    <d v="2010-03-31T00:00:00"/>
    <x v="0"/>
    <n v="0"/>
    <n v="180000"/>
    <n v="1"/>
    <n v="2010"/>
    <n v="2010"/>
    <s v="2010Q1"/>
    <s v="Old_Claim"/>
    <x v="0"/>
    <m/>
  </r>
  <r>
    <s v="L01/087/9/000039/2022"/>
    <d v="2022-09-13T00:00:00"/>
    <d v="2022-09-20T00:00:00"/>
    <x v="0"/>
    <n v="0"/>
    <n v="177470.5882"/>
    <n v="1"/>
    <n v="2022"/>
    <n v="2022"/>
    <s v="2022Q3"/>
    <s v="New_Claim/ Reopening"/>
    <x v="1"/>
    <m/>
  </r>
  <r>
    <s v="L01/070/9/000608/2020"/>
    <d v="2020-09-06T00:00:00"/>
    <d v="2020-09-06T00:00:00"/>
    <x v="2"/>
    <n v="0"/>
    <n v="175730"/>
    <n v="1"/>
    <n v="2020"/>
    <n v="2020"/>
    <s v="2020Q3"/>
    <s v="Old_Claim"/>
    <x v="0"/>
    <m/>
  </r>
  <r>
    <s v="L01/070/9/000083/2022"/>
    <d v="2022-03-02T00:00:00"/>
    <d v="2022-03-03T00:00:00"/>
    <x v="2"/>
    <n v="68000"/>
    <n v="243000"/>
    <n v="1"/>
    <n v="2022"/>
    <n v="2022"/>
    <s v="2022Q1"/>
    <s v="Old_Claim"/>
    <x v="2"/>
    <m/>
  </r>
  <r>
    <s v="L05/070/9/001237/2020"/>
    <d v="2020-12-22T00:00:00"/>
    <d v="2021-02-09T00:00:00"/>
    <x v="2"/>
    <n v="361113"/>
    <n v="530000"/>
    <n v="1"/>
    <n v="2020"/>
    <n v="2021"/>
    <s v="2020Q4"/>
    <s v="Old_Claim"/>
    <x v="2"/>
    <m/>
  </r>
  <r>
    <s v="L01/080/9/000332/2020"/>
    <d v="2020-11-22T00:00:00"/>
    <d v="2020-11-22T00:00:00"/>
    <x v="0"/>
    <n v="8550"/>
    <n v="177000"/>
    <n v="1"/>
    <n v="2020"/>
    <n v="2020"/>
    <s v="2020Q4"/>
    <s v="Old_Claim"/>
    <x v="0"/>
    <m/>
  </r>
  <r>
    <s v="L01/070/9/000136/2022"/>
    <d v="2022-03-27T00:00:00"/>
    <d v="2022-04-01T00:00:00"/>
    <x v="2"/>
    <n v="0"/>
    <n v="167500"/>
    <n v="1"/>
    <n v="2022"/>
    <n v="2022"/>
    <s v="2022Q1"/>
    <s v="New_Claim/ Reopening"/>
    <x v="1"/>
    <m/>
  </r>
  <r>
    <s v="L01/088/9/000023/2022"/>
    <d v="2022-06-16T00:00:00"/>
    <d v="2022-06-17T00:00:00"/>
    <x v="0"/>
    <n v="46500"/>
    <n v="213000"/>
    <n v="1"/>
    <n v="2022"/>
    <n v="2022"/>
    <s v="2022Q2"/>
    <s v="New_Claim/ Reopening"/>
    <x v="1"/>
    <m/>
  </r>
  <r>
    <s v="L01/070/9/000070/2022"/>
    <d v="2022-02-07T00:00:00"/>
    <d v="2022-02-17T00:00:00"/>
    <x v="2"/>
    <n v="22000"/>
    <n v="187500"/>
    <n v="1"/>
    <n v="2022"/>
    <n v="2022"/>
    <s v="2022Q1"/>
    <s v="Old_Claim"/>
    <x v="2"/>
    <m/>
  </r>
  <r>
    <s v="L01/070/9/000502/2020"/>
    <d v="2020-08-06T00:00:00"/>
    <d v="2020-08-06T00:00:00"/>
    <x v="2"/>
    <n v="0"/>
    <n v="165450"/>
    <n v="1"/>
    <n v="2020"/>
    <n v="2020"/>
    <s v="2020Q3"/>
    <s v="Old_Claim"/>
    <x v="2"/>
    <m/>
  </r>
  <r>
    <s v="L01/070/9/000338/2022"/>
    <d v="2022-11-17T00:00:00"/>
    <d v="2022-11-21T00:00:00"/>
    <x v="2"/>
    <n v="0"/>
    <n v="165000"/>
    <n v="1"/>
    <n v="2022"/>
    <n v="2022"/>
    <s v="2022Q4"/>
    <s v="New_Claim/ Reopening"/>
    <x v="1"/>
    <m/>
  </r>
  <r>
    <s v="L01/070/9/000343/2022"/>
    <d v="2022-12-02T00:00:00"/>
    <d v="2022-12-02T00:00:00"/>
    <x v="2"/>
    <n v="0"/>
    <n v="165000"/>
    <n v="1"/>
    <n v="2022"/>
    <n v="2022"/>
    <s v="2022Q4"/>
    <s v="New_Claim/ Reopening"/>
    <x v="1"/>
    <m/>
  </r>
  <r>
    <s v="L05/070/9/001268/2020"/>
    <d v="2020-12-27T00:00:00"/>
    <d v="2021-06-08T00:00:00"/>
    <x v="2"/>
    <n v="6380"/>
    <n v="170000"/>
    <n v="1"/>
    <n v="2020"/>
    <n v="2021"/>
    <s v="2020Q4"/>
    <s v="New_Claim/ Reopening"/>
    <x v="1"/>
    <m/>
  </r>
  <r>
    <s v="L01/070/9/000315/2022"/>
    <d v="2022-10-18T00:00:00"/>
    <d v="2022-10-19T00:00:00"/>
    <x v="2"/>
    <n v="7000.0000000001"/>
    <n v="169941.1765"/>
    <n v="1"/>
    <n v="2022"/>
    <n v="2022"/>
    <s v="2022Q4"/>
    <s v="New_Claim/ Reopening"/>
    <x v="1"/>
    <m/>
  </r>
  <r>
    <s v="L02/070/9/000909/2020"/>
    <d v="2020-10-20T00:00:00"/>
    <d v="2020-10-20T00:00:00"/>
    <x v="2"/>
    <n v="99600"/>
    <n v="260960"/>
    <n v="1"/>
    <n v="2020"/>
    <n v="2020"/>
    <s v="2020Q4"/>
    <s v="Old_Claim"/>
    <x v="2"/>
    <m/>
  </r>
  <r>
    <s v="L02/070/9/001168/2020"/>
    <d v="2020-12-18T00:00:00"/>
    <d v="2020-12-18T00:00:00"/>
    <x v="2"/>
    <n v="0"/>
    <n v="160000"/>
    <n v="1"/>
    <n v="2020"/>
    <n v="2020"/>
    <s v="2020Q4"/>
    <s v="Old_Claim"/>
    <x v="0"/>
    <m/>
  </r>
  <r>
    <s v="L01/110/9/000057/2020"/>
    <d v="2020-12-18T00:00:00"/>
    <d v="2020-12-18T00:00:00"/>
    <x v="1"/>
    <n v="0"/>
    <n v="160000"/>
    <n v="1"/>
    <n v="2020"/>
    <n v="2020"/>
    <s v="2020Q4"/>
    <s v="Old_Claim"/>
    <x v="0"/>
    <m/>
  </r>
  <r>
    <s v="L01/070/9/001451/2021"/>
    <d v="2021-11-19T00:00:00"/>
    <d v="2021-11-20T00:00:00"/>
    <x v="2"/>
    <n v="5800"/>
    <n v="165800"/>
    <n v="1"/>
    <n v="2021"/>
    <n v="2021"/>
    <s v="2021Q4"/>
    <s v="Old_Claim"/>
    <x v="2"/>
    <m/>
  </r>
  <r>
    <s v="L02/088/9/000278/2020"/>
    <d v="2020-12-28T00:00:00"/>
    <d v="2020-12-28T00:00:00"/>
    <x v="0"/>
    <n v="0"/>
    <n v="159720"/>
    <n v="1"/>
    <n v="2020"/>
    <n v="2020"/>
    <s v="2020Q4"/>
    <s v="Old_Claim"/>
    <x v="2"/>
    <m/>
  </r>
  <r>
    <s v="L01/070/9/001150/2020"/>
    <d v="2020-12-26T00:00:00"/>
    <d v="2020-12-26T00:00:00"/>
    <x v="2"/>
    <n v="0"/>
    <n v="159000"/>
    <n v="1"/>
    <n v="2020"/>
    <n v="2020"/>
    <s v="2020Q4"/>
    <s v="Old_Claim"/>
    <x v="0"/>
    <m/>
  </r>
  <r>
    <s v="L02/070/9/001366/2021"/>
    <d v="2021-10-18T00:00:00"/>
    <d v="2021-10-26T00:00:00"/>
    <x v="2"/>
    <n v="94466"/>
    <n v="252866"/>
    <n v="1"/>
    <n v="2021"/>
    <n v="2021"/>
    <s v="2021Q4"/>
    <s v="Old_Claim"/>
    <x v="0"/>
    <m/>
  </r>
  <r>
    <s v="L01/103/9/000012/2020"/>
    <d v="2020-12-18T00:00:00"/>
    <d v="2020-12-18T00:00:00"/>
    <x v="7"/>
    <n v="0"/>
    <n v="158000"/>
    <n v="1"/>
    <n v="2020"/>
    <n v="2020"/>
    <s v="2020Q4"/>
    <s v="Old_Claim"/>
    <x v="0"/>
    <m/>
  </r>
  <r>
    <s v="L02/070/9/000114/2022"/>
    <d v="2022-03-05T00:00:00"/>
    <d v="2022-03-15T00:00:00"/>
    <x v="2"/>
    <n v="258040"/>
    <n v="415294.1176"/>
    <n v="1"/>
    <n v="2022"/>
    <n v="2022"/>
    <s v="2022Q1"/>
    <s v="Old_Claim"/>
    <x v="2"/>
    <m/>
  </r>
  <r>
    <s v="L01/700/9/000410/2020"/>
    <d v="2020-05-30T00:00:00"/>
    <d v="2020-07-07T00:00:00"/>
    <x v="2"/>
    <n v="10000"/>
    <n v="166410"/>
    <n v="1"/>
    <n v="2020"/>
    <n v="2020"/>
    <s v="2020Q2"/>
    <s v="Old_Claim"/>
    <x v="0"/>
    <m/>
  </r>
  <r>
    <s v="L01/070/9/000784/2020"/>
    <d v="2020-09-15T00:00:00"/>
    <d v="2020-09-15T00:00:00"/>
    <x v="2"/>
    <n v="8700"/>
    <n v="165018"/>
    <n v="1"/>
    <n v="2020"/>
    <n v="2020"/>
    <s v="2020Q3"/>
    <s v="Old_Claim"/>
    <x v="0"/>
    <m/>
  </r>
  <r>
    <s v="L01/087/9/000118/2020"/>
    <d v="2020-04-28T00:00:00"/>
    <d v="2020-06-15T00:00:00"/>
    <x v="0"/>
    <n v="0"/>
    <n v="156180"/>
    <n v="1"/>
    <n v="2020"/>
    <n v="2020"/>
    <s v="2020Q2"/>
    <s v="Old_Claim"/>
    <x v="0"/>
    <m/>
  </r>
  <r>
    <s v="L05/070/9/000164/2022"/>
    <d v="2022-04-24T00:00:00"/>
    <d v="2022-04-25T00:00:00"/>
    <x v="2"/>
    <n v="15080"/>
    <n v="165500"/>
    <n v="1"/>
    <n v="2022"/>
    <n v="2022"/>
    <s v="2022Q2"/>
    <s v="New_Claim/ Reopening"/>
    <x v="1"/>
    <m/>
  </r>
  <r>
    <s v="L01/110/9/000048/2020"/>
    <d v="2020-09-18T00:00:00"/>
    <d v="2020-09-18T00:00:00"/>
    <x v="1"/>
    <n v="0"/>
    <n v="150000"/>
    <n v="1"/>
    <n v="2020"/>
    <n v="2020"/>
    <s v="2020Q3"/>
    <s v="Old_Claim"/>
    <x v="0"/>
    <m/>
  </r>
  <r>
    <s v="L05/080/9/000196/2020"/>
    <d v="2020-07-29T00:00:00"/>
    <d v="2020-07-29T00:00:00"/>
    <x v="0"/>
    <n v="0"/>
    <n v="150000"/>
    <n v="1"/>
    <n v="2020"/>
    <n v="2020"/>
    <s v="2020Q3"/>
    <s v="Old_Claim"/>
    <x v="0"/>
    <m/>
  </r>
  <r>
    <s v="L02/070/9/001012/2020"/>
    <d v="2020-09-30T00:00:00"/>
    <d v="2020-09-30T00:00:00"/>
    <x v="2"/>
    <n v="300000"/>
    <n v="450000"/>
    <n v="1"/>
    <n v="2020"/>
    <n v="2020"/>
    <s v="2020Q3"/>
    <s v="Old_Claim"/>
    <x v="0"/>
    <m/>
  </r>
  <r>
    <s v="L01/110/9/000040/2020"/>
    <d v="2020-07-27T00:00:00"/>
    <d v="2020-07-27T00:00:00"/>
    <x v="1"/>
    <n v="0"/>
    <n v="150000"/>
    <n v="1"/>
    <n v="2020"/>
    <n v="2020"/>
    <s v="2020Q3"/>
    <s v="Old_Claim"/>
    <x v="0"/>
    <m/>
  </r>
  <r>
    <s v="L01/110/9/000060/2020"/>
    <d v="2020-11-02T00:00:00"/>
    <d v="2021-01-18T00:00:00"/>
    <x v="1"/>
    <n v="0"/>
    <n v="150000"/>
    <n v="1"/>
    <n v="2020"/>
    <n v="2021"/>
    <s v="2020Q4"/>
    <s v="Old_Claim"/>
    <x v="0"/>
    <m/>
  </r>
  <r>
    <s v="L01/110/9/000059/2020"/>
    <d v="2020-12-09T00:00:00"/>
    <d v="2020-12-14T00:00:00"/>
    <x v="1"/>
    <n v="0"/>
    <n v="150000"/>
    <n v="1"/>
    <n v="2020"/>
    <n v="2020"/>
    <s v="2020Q4"/>
    <s v="Old_Claim"/>
    <x v="0"/>
    <m/>
  </r>
  <r>
    <s v="L05/070/9/001618/2021"/>
    <d v="2021-07-19T00:00:00"/>
    <d v="2022-05-05T00:00:00"/>
    <x v="2"/>
    <n v="0"/>
    <n v="150000"/>
    <n v="1"/>
    <n v="2021"/>
    <n v="2022"/>
    <s v="2021Q3"/>
    <s v="New_Claim/ Reopening"/>
    <x v="1"/>
    <m/>
  </r>
  <r>
    <s v="L01/070/9/000317/2022"/>
    <d v="2022-10-19T00:00:00"/>
    <d v="2022-10-21T00:00:00"/>
    <x v="2"/>
    <n v="0"/>
    <n v="150000"/>
    <n v="1"/>
    <n v="2022"/>
    <n v="2022"/>
    <s v="2022Q4"/>
    <s v="New_Claim/ Reopening"/>
    <x v="1"/>
    <m/>
  </r>
  <r>
    <s v="L01/088/9/000185/2020"/>
    <d v="2020-10-27T00:00:00"/>
    <d v="2020-10-27T00:00:00"/>
    <x v="0"/>
    <n v="6270"/>
    <n v="156000"/>
    <n v="1"/>
    <n v="2020"/>
    <n v="2020"/>
    <s v="2020Q4"/>
    <s v="Old_Claim"/>
    <x v="0"/>
    <m/>
  </r>
  <r>
    <s v="L02/070/9/001030/2020"/>
    <d v="2020-11-21T00:00:00"/>
    <d v="2020-11-26T00:00:00"/>
    <x v="2"/>
    <n v="0"/>
    <n v="149526"/>
    <n v="1"/>
    <n v="2020"/>
    <n v="2020"/>
    <s v="2020Q4"/>
    <s v="Old_Claim"/>
    <x v="0"/>
    <m/>
  </r>
  <r>
    <s v="L01/110/9/000056/2020"/>
    <d v="2020-12-12T00:00:00"/>
    <d v="2020-12-12T00:00:00"/>
    <x v="1"/>
    <n v="0"/>
    <n v="149000"/>
    <n v="1"/>
    <n v="2020"/>
    <n v="2020"/>
    <s v="2020Q4"/>
    <s v="Old_Claim"/>
    <x v="0"/>
    <m/>
  </r>
  <r>
    <s v="L02/070/9/000443/2020"/>
    <d v="2020-07-09T00:00:00"/>
    <d v="2020-07-09T00:00:00"/>
    <x v="2"/>
    <n v="8550"/>
    <n v="156390"/>
    <n v="1"/>
    <n v="2020"/>
    <n v="2020"/>
    <s v="2020Q3"/>
    <s v="Old_Claim"/>
    <x v="0"/>
    <m/>
  </r>
  <r>
    <s v="L01/070/9/001108/2020"/>
    <d v="2020-12-14T00:00:00"/>
    <d v="2020-12-14T00:00:00"/>
    <x v="2"/>
    <n v="8700"/>
    <n v="156000"/>
    <n v="1"/>
    <n v="2020"/>
    <n v="2020"/>
    <s v="2020Q4"/>
    <s v="Old_Claim"/>
    <x v="2"/>
    <m/>
  </r>
  <r>
    <s v="L01/070/9/000039/2022"/>
    <d v="2022-01-20T00:00:00"/>
    <d v="2022-01-27T00:00:00"/>
    <x v="2"/>
    <n v="26000"/>
    <n v="173000"/>
    <n v="1"/>
    <n v="2022"/>
    <n v="2022"/>
    <s v="2022Q1"/>
    <s v="Old_Claim"/>
    <x v="2"/>
    <m/>
  </r>
  <r>
    <s v="L01/030/9/000002/2022"/>
    <d v="2022-01-04T00:00:00"/>
    <d v="2022-01-05T00:00:00"/>
    <x v="8"/>
    <n v="90480"/>
    <n v="236960.43956048999"/>
    <n v="1"/>
    <n v="2022"/>
    <n v="2022"/>
    <s v="2022Q1"/>
    <s v="Old_Claim"/>
    <x v="0"/>
    <m/>
  </r>
  <r>
    <s v="L01/110/9/000055/2020"/>
    <d v="2020-10-28T00:00:00"/>
    <d v="2020-10-28T00:00:00"/>
    <x v="1"/>
    <n v="0"/>
    <n v="145000"/>
    <n v="1"/>
    <n v="2020"/>
    <n v="2020"/>
    <s v="2020Q4"/>
    <s v="Old_Claim"/>
    <x v="0"/>
    <m/>
  </r>
  <r>
    <s v="L01/103/9/000010/2020"/>
    <d v="2020-12-11T00:00:00"/>
    <d v="2020-12-11T00:00:00"/>
    <x v="7"/>
    <n v="0"/>
    <n v="145000"/>
    <n v="1"/>
    <n v="2020"/>
    <n v="2020"/>
    <s v="2020Q4"/>
    <s v="Old_Claim"/>
    <x v="0"/>
    <m/>
  </r>
  <r>
    <s v="L01/080/9/000226/2020"/>
    <d v="2020-09-17T00:00:00"/>
    <d v="2020-09-17T00:00:00"/>
    <x v="0"/>
    <n v="0"/>
    <n v="144730"/>
    <n v="1"/>
    <n v="2020"/>
    <n v="2020"/>
    <s v="2020Q3"/>
    <s v="Old_Claim"/>
    <x v="0"/>
    <m/>
  </r>
  <r>
    <s v="L02/087/9/000191/2020"/>
    <d v="2020-08-27T00:00:00"/>
    <d v="2020-08-27T00:00:00"/>
    <x v="0"/>
    <n v="8550"/>
    <n v="152667"/>
    <n v="1"/>
    <n v="2020"/>
    <n v="2020"/>
    <s v="2020Q3"/>
    <s v="Old_Claim"/>
    <x v="0"/>
    <m/>
  </r>
  <r>
    <s v="L01/700/9/000917/2020"/>
    <d v="2020-11-05T00:00:00"/>
    <d v="2020-11-11T00:00:00"/>
    <x v="2"/>
    <n v="0"/>
    <n v="143260"/>
    <n v="1"/>
    <n v="2020"/>
    <n v="2020"/>
    <s v="2020Q4"/>
    <s v="Old_Claim"/>
    <x v="2"/>
    <m/>
  </r>
  <r>
    <s v="L01/087/9/000304/2020"/>
    <d v="2020-10-28T00:00:00"/>
    <d v="2020-10-28T00:00:00"/>
    <x v="0"/>
    <n v="9000"/>
    <n v="150000"/>
    <n v="1"/>
    <n v="2020"/>
    <n v="2020"/>
    <s v="2020Q4"/>
    <s v="Old_Claim"/>
    <x v="0"/>
    <m/>
  </r>
  <r>
    <s v="L01/070/9/000754/2020"/>
    <d v="2020-10-12T00:00:00"/>
    <d v="2020-10-12T00:00:00"/>
    <x v="2"/>
    <n v="8000"/>
    <n v="148000"/>
    <n v="1"/>
    <n v="2020"/>
    <n v="2020"/>
    <s v="2020Q4"/>
    <s v="Old_Claim"/>
    <x v="0"/>
    <m/>
  </r>
  <r>
    <s v="L01/070/9/000149/2022"/>
    <d v="2022-04-06T00:00:00"/>
    <d v="2022-04-11T00:00:00"/>
    <x v="2"/>
    <n v="80000"/>
    <n v="216000"/>
    <n v="1"/>
    <n v="2022"/>
    <n v="2022"/>
    <s v="2022Q2"/>
    <s v="New_Claim/ Reopening"/>
    <x v="1"/>
    <m/>
  </r>
  <r>
    <s v="L01/070/9/000972/2020"/>
    <d v="2020-11-21T00:00:00"/>
    <d v="2020-11-21T00:00:00"/>
    <x v="2"/>
    <n v="0"/>
    <n v="135000"/>
    <n v="1"/>
    <n v="2020"/>
    <n v="2020"/>
    <s v="2020Q4"/>
    <s v="Old_Claim"/>
    <x v="2"/>
    <m/>
  </r>
  <r>
    <s v="L01/088/9/000086/2020"/>
    <d v="2020-07-12T00:00:00"/>
    <d v="2020-07-12T00:00:00"/>
    <x v="0"/>
    <n v="0"/>
    <n v="133450"/>
    <n v="1"/>
    <n v="2020"/>
    <n v="2020"/>
    <s v="2020Q3"/>
    <s v="Old_Claim"/>
    <x v="0"/>
    <m/>
  </r>
  <r>
    <s v="L01/070/9/001136/2020"/>
    <d v="2020-12-21T00:00:00"/>
    <d v="2020-12-28T00:00:00"/>
    <x v="2"/>
    <n v="0"/>
    <n v="132696"/>
    <n v="1"/>
    <n v="2020"/>
    <n v="2020"/>
    <s v="2020Q4"/>
    <s v="Old_Claim"/>
    <x v="0"/>
    <m/>
  </r>
  <r>
    <s v="L01/070/9/000060/2022"/>
    <d v="2022-02-08T00:00:00"/>
    <d v="2022-02-14T00:00:00"/>
    <x v="2"/>
    <n v="31000"/>
    <n v="163000"/>
    <n v="1"/>
    <n v="2022"/>
    <n v="2022"/>
    <s v="2022Q1"/>
    <s v="Old_Claim"/>
    <x v="2"/>
    <m/>
  </r>
  <r>
    <s v="L01/103/9/000007/2020"/>
    <d v="2020-07-15T00:00:00"/>
    <d v="2020-07-15T00:00:00"/>
    <x v="7"/>
    <n v="0"/>
    <n v="130000"/>
    <n v="1"/>
    <n v="2020"/>
    <n v="2020"/>
    <s v="2020Q3"/>
    <s v="Old_Claim"/>
    <x v="0"/>
    <m/>
  </r>
  <r>
    <s v="L01/070/9/000568/2020"/>
    <d v="2020-08-27T00:00:00"/>
    <d v="2020-08-27T00:00:00"/>
    <x v="2"/>
    <n v="0"/>
    <n v="128730"/>
    <n v="1"/>
    <n v="2020"/>
    <n v="2020"/>
    <s v="2020Q3"/>
    <s v="Old_Claim"/>
    <x v="0"/>
    <m/>
  </r>
  <r>
    <s v="L01/700/9/000417/2020"/>
    <d v="2020-07-07T00:00:00"/>
    <d v="2020-07-09T00:00:00"/>
    <x v="2"/>
    <n v="261438"/>
    <n v="386438"/>
    <n v="1"/>
    <n v="2020"/>
    <n v="2020"/>
    <s v="2020Q3"/>
    <s v="Old_Claim"/>
    <x v="2"/>
    <m/>
  </r>
  <r>
    <s v="L01/070/9/000513/2021"/>
    <d v="2021-04-11T00:00:00"/>
    <d v="2021-04-14T00:00:00"/>
    <x v="2"/>
    <n v="8700"/>
    <n v="133387.5"/>
    <n v="1"/>
    <n v="2021"/>
    <n v="2021"/>
    <s v="2021Q2"/>
    <s v="Old_Claim"/>
    <x v="0"/>
    <m/>
  </r>
  <r>
    <s v="L01/080/9/000353/2020"/>
    <d v="2020-11-28T00:00:00"/>
    <d v="2020-11-28T00:00:00"/>
    <x v="0"/>
    <n v="0"/>
    <n v="124000"/>
    <n v="1"/>
    <n v="2020"/>
    <n v="2020"/>
    <s v="2020Q4"/>
    <s v="Old_Claim"/>
    <x v="0"/>
    <m/>
  </r>
  <r>
    <s v="L01/800/9/000039/2020"/>
    <d v="2020-03-14T00:00:00"/>
    <d v="2020-03-14T00:00:00"/>
    <x v="2"/>
    <n v="6380"/>
    <n v="130000"/>
    <n v="1"/>
    <n v="2020"/>
    <n v="2020"/>
    <s v="2020Q1"/>
    <s v="Old_Claim"/>
    <x v="0"/>
    <m/>
  </r>
  <r>
    <s v="L15/080/9/000410/2020"/>
    <d v="2020-12-23T00:00:00"/>
    <d v="2021-01-14T00:00:00"/>
    <x v="0"/>
    <n v="0"/>
    <n v="123000"/>
    <n v="1"/>
    <n v="2020"/>
    <n v="2021"/>
    <s v="2020Q4"/>
    <s v="Old_Claim"/>
    <x v="0"/>
    <m/>
  </r>
  <r>
    <s v="L02/070/9/000044/2022"/>
    <d v="2022-01-17T00:00:00"/>
    <d v="2022-02-03T00:00:00"/>
    <x v="2"/>
    <n v="11000"/>
    <n v="133000"/>
    <n v="1"/>
    <n v="2022"/>
    <n v="2022"/>
    <s v="2022Q1"/>
    <s v="Old_Claim"/>
    <x v="2"/>
    <m/>
  </r>
  <r>
    <s v="L02/070/9/000155/2022"/>
    <d v="2022-04-11T00:00:00"/>
    <d v="2022-04-14T00:00:00"/>
    <x v="2"/>
    <n v="0"/>
    <n v="121500"/>
    <n v="1"/>
    <n v="2022"/>
    <n v="2022"/>
    <s v="2022Q2"/>
    <s v="New_Claim/ Reopening"/>
    <x v="1"/>
    <m/>
  </r>
  <r>
    <s v="L01/064/9/000004/2019"/>
    <d v="2019-12-04T00:00:00"/>
    <d v="2019-12-06T00:00:00"/>
    <x v="6"/>
    <n v="27200"/>
    <n v="148540"/>
    <n v="1"/>
    <n v="2019"/>
    <n v="2019"/>
    <s v="2019Q4"/>
    <s v="Old_Claim"/>
    <x v="0"/>
    <m/>
  </r>
  <r>
    <s v="L01/088/9/000282/2020"/>
    <d v="2020-12-29T00:00:00"/>
    <d v="2020-12-29T00:00:00"/>
    <x v="0"/>
    <n v="0"/>
    <n v="120000"/>
    <n v="1"/>
    <n v="2020"/>
    <n v="2020"/>
    <s v="2020Q4"/>
    <s v="Old_Claim"/>
    <x v="0"/>
    <m/>
  </r>
  <r>
    <s v="L01/110/9/000058/2020"/>
    <d v="2020-12-09T00:00:00"/>
    <d v="2020-12-09T00:00:00"/>
    <x v="1"/>
    <n v="0"/>
    <n v="120000"/>
    <n v="1"/>
    <n v="2020"/>
    <n v="2020"/>
    <s v="2020Q4"/>
    <s v="Old_Claim"/>
    <x v="0"/>
    <m/>
  </r>
  <r>
    <s v="L01/080/9/000397/2020"/>
    <d v="2020-12-05T00:00:00"/>
    <d v="2021-01-04T00:00:00"/>
    <x v="0"/>
    <n v="0"/>
    <n v="120000"/>
    <n v="1"/>
    <n v="2020"/>
    <n v="2021"/>
    <s v="2020Q4"/>
    <s v="Old_Claim"/>
    <x v="0"/>
    <m/>
  </r>
  <r>
    <s v="L01/070/9/000198/2022"/>
    <d v="2022-05-17T00:00:00"/>
    <d v="2022-05-23T00:00:00"/>
    <x v="2"/>
    <n v="380716"/>
    <n v="500000"/>
    <n v="1"/>
    <n v="2022"/>
    <n v="2022"/>
    <s v="2022Q2"/>
    <s v="New_Claim/ Reopening"/>
    <x v="1"/>
    <m/>
  </r>
  <r>
    <s v="L01/088/9/000102/2020"/>
    <d v="2020-08-03T00:00:00"/>
    <d v="2020-08-03T00:00:00"/>
    <x v="0"/>
    <n v="0"/>
    <n v="117752"/>
    <n v="1"/>
    <n v="2020"/>
    <n v="2020"/>
    <s v="2020Q3"/>
    <s v="Old_Claim"/>
    <x v="0"/>
    <m/>
  </r>
  <r>
    <s v="L01/070/9/000222/2022"/>
    <d v="2022-06-08T00:00:00"/>
    <d v="2022-06-17T00:00:00"/>
    <x v="2"/>
    <n v="9360"/>
    <n v="125000"/>
    <n v="1"/>
    <n v="2022"/>
    <n v="2022"/>
    <s v="2022Q2"/>
    <s v="New_Claim/ Reopening"/>
    <x v="1"/>
    <m/>
  </r>
  <r>
    <s v="L05/070/9/000031/2022"/>
    <d v="2022-01-22T00:00:00"/>
    <d v="2022-01-26T00:00:00"/>
    <x v="2"/>
    <n v="0"/>
    <n v="115500"/>
    <n v="1"/>
    <n v="2022"/>
    <n v="2022"/>
    <s v="2022Q1"/>
    <s v="Old_Claim"/>
    <x v="2"/>
    <m/>
  </r>
  <r>
    <s v="L01/880/9/000428/2020-KCM932X"/>
    <d v="2020-08-23T00:00:00"/>
    <d v="2021-03-02T00:00:00"/>
    <x v="0"/>
    <n v="109200"/>
    <n v="223176.4706"/>
    <n v="1"/>
    <n v="2020"/>
    <n v="2021"/>
    <s v="2020Q3"/>
    <s v="Old_Claim"/>
    <x v="2"/>
    <m/>
  </r>
  <r>
    <s v="L01/070/9/001275/2020"/>
    <d v="2020-12-25T00:00:00"/>
    <d v="2021-09-24T00:00:00"/>
    <x v="2"/>
    <n v="6830"/>
    <n v="120000"/>
    <n v="1"/>
    <n v="2020"/>
    <n v="2021"/>
    <s v="2020Q4"/>
    <s v="Old_Claim"/>
    <x v="2"/>
    <m/>
  </r>
  <r>
    <s v="L01/800/9/000325/2020"/>
    <d v="2020-11-17T00:00:00"/>
    <d v="2020-11-17T00:00:00"/>
    <x v="2"/>
    <n v="7000"/>
    <n v="120000"/>
    <n v="1"/>
    <n v="2020"/>
    <n v="2020"/>
    <s v="2020Q4"/>
    <s v="Old_Claim"/>
    <x v="0"/>
    <m/>
  </r>
  <r>
    <s v="L01/070/9/000043/2022"/>
    <d v="2022-01-30T00:00:00"/>
    <d v="2022-02-02T00:00:00"/>
    <x v="2"/>
    <n v="9000"/>
    <n v="120500"/>
    <n v="1"/>
    <n v="2022"/>
    <n v="2022"/>
    <s v="2022Q1"/>
    <s v="Old_Claim"/>
    <x v="2"/>
    <m/>
  </r>
  <r>
    <s v="L01/070/9/000901/2020"/>
    <d v="2020-10-05T00:00:00"/>
    <d v="2020-11-13T00:00:00"/>
    <x v="2"/>
    <n v="368200"/>
    <n v="478900"/>
    <n v="1"/>
    <n v="2020"/>
    <n v="2020"/>
    <s v="2020Q4"/>
    <s v="Old_Claim"/>
    <x v="2"/>
    <m/>
  </r>
  <r>
    <s v="L01/062/9/000015/2022"/>
    <d v="2022-04-18T00:00:00"/>
    <d v="2022-11-29T00:00:00"/>
    <x v="6"/>
    <n v="0"/>
    <n v="110477"/>
    <n v="1"/>
    <n v="2022"/>
    <n v="2022"/>
    <s v="2022Q2"/>
    <s v="New_Claim/ Reopening"/>
    <x v="1"/>
    <m/>
  </r>
  <r>
    <s v="L02/070/9/000234/2020"/>
    <d v="2020-04-15T00:00:00"/>
    <d v="2020-04-15T00:00:00"/>
    <x v="2"/>
    <n v="0"/>
    <n v="110000"/>
    <n v="1"/>
    <n v="2020"/>
    <n v="2020"/>
    <s v="2020Q2"/>
    <s v="Old_Claim"/>
    <x v="2"/>
    <m/>
  </r>
  <r>
    <s v="L01/070/9/001138/2020"/>
    <d v="2020-12-23T00:00:00"/>
    <d v="2020-12-23T00:00:00"/>
    <x v="2"/>
    <n v="0"/>
    <n v="110000"/>
    <n v="1"/>
    <n v="2020"/>
    <n v="2020"/>
    <s v="2020Q4"/>
    <s v="Old_Claim"/>
    <x v="0"/>
    <m/>
  </r>
  <r>
    <s v="L01/087/9/000439/2020"/>
    <d v="2020-04-27T00:00:00"/>
    <d v="2021-07-05T00:00:00"/>
    <x v="0"/>
    <n v="0"/>
    <n v="110000"/>
    <n v="1"/>
    <n v="2020"/>
    <n v="2021"/>
    <s v="2020Q2"/>
    <s v="Old_Claim"/>
    <x v="0"/>
    <m/>
  </r>
  <r>
    <s v="L01/088/9/000271/2020"/>
    <d v="2020-12-18T00:00:00"/>
    <d v="2020-12-18T00:00:00"/>
    <x v="0"/>
    <n v="0"/>
    <n v="109410"/>
    <n v="1"/>
    <n v="2020"/>
    <n v="2020"/>
    <s v="2020Q4"/>
    <s v="Old_Claim"/>
    <x v="0"/>
    <m/>
  </r>
  <r>
    <s v="L01/070/9/000981/2020"/>
    <d v="2020-10-12T00:00:00"/>
    <d v="2020-10-12T00:00:00"/>
    <x v="2"/>
    <n v="90830"/>
    <n v="200000"/>
    <n v="1"/>
    <n v="2020"/>
    <n v="2020"/>
    <s v="2020Q4"/>
    <s v="Old_Claim"/>
    <x v="0"/>
    <m/>
  </r>
  <r>
    <s v="L01/070/9/000334/2020"/>
    <d v="2020-06-07T00:00:00"/>
    <d v="2020-06-07T00:00:00"/>
    <x v="2"/>
    <n v="0"/>
    <n v="106270"/>
    <n v="1"/>
    <n v="2020"/>
    <n v="2020"/>
    <s v="2020Q2"/>
    <s v="Old_Claim"/>
    <x v="0"/>
    <m/>
  </r>
  <r>
    <s v="L01/112/9/000001/2020"/>
    <d v="2020-01-19T00:00:00"/>
    <d v="2020-08-19T00:00:00"/>
    <x v="1"/>
    <n v="100000"/>
    <n v="205882.3529"/>
    <n v="1"/>
    <n v="2020"/>
    <n v="2020"/>
    <s v="2020Q1"/>
    <s v="New_Claim/ Reopening"/>
    <x v="1"/>
    <m/>
  </r>
  <r>
    <s v="L01/062/9/000014/2022"/>
    <d v="2022-06-11T00:00:00"/>
    <d v="2022-11-29T00:00:00"/>
    <x v="6"/>
    <n v="0"/>
    <n v="104198"/>
    <n v="1"/>
    <n v="2022"/>
    <n v="2022"/>
    <s v="2022Q2"/>
    <s v="New_Claim/ Reopening"/>
    <x v="1"/>
    <m/>
  </r>
  <r>
    <s v="L01/088/9/000116/2020"/>
    <d v="2020-08-23T00:00:00"/>
    <d v="2020-08-23T00:00:00"/>
    <x v="0"/>
    <n v="0"/>
    <n v="103774"/>
    <n v="1"/>
    <n v="2020"/>
    <n v="2020"/>
    <s v="2020Q3"/>
    <s v="Old_Claim"/>
    <x v="0"/>
    <m/>
  </r>
  <r>
    <s v="L01/070/9/000366/2020"/>
    <d v="2020-06-25T00:00:00"/>
    <d v="2020-06-25T00:00:00"/>
    <x v="2"/>
    <n v="0"/>
    <n v="101450"/>
    <n v="1"/>
    <n v="2020"/>
    <n v="2020"/>
    <s v="2020Q2"/>
    <s v="Old_Claim"/>
    <x v="0"/>
    <m/>
  </r>
  <r>
    <s v="L15/070/9/000326/2020"/>
    <d v="2020-05-31T00:00:00"/>
    <d v="2020-05-31T00:00:00"/>
    <x v="2"/>
    <n v="6270"/>
    <n v="107000"/>
    <n v="1"/>
    <n v="2020"/>
    <n v="2020"/>
    <s v="2020Q2"/>
    <s v="Old_Claim"/>
    <x v="2"/>
    <m/>
  </r>
  <r>
    <s v="L01/070/9/000066/2020"/>
    <d v="2020-02-07T00:00:00"/>
    <d v="2020-02-07T00:00:00"/>
    <x v="2"/>
    <n v="0"/>
    <n v="100000"/>
    <n v="1"/>
    <n v="2020"/>
    <n v="2020"/>
    <s v="2020Q1"/>
    <s v="Old_Claim"/>
    <x v="0"/>
    <m/>
  </r>
  <r>
    <s v="L01/087/9/000302/2020"/>
    <d v="2020-10-05T00:00:00"/>
    <d v="2020-10-28T00:00:00"/>
    <x v="0"/>
    <n v="0"/>
    <n v="100000"/>
    <n v="1"/>
    <n v="2020"/>
    <n v="2020"/>
    <s v="2020Q4"/>
    <s v="Old_Claim"/>
    <x v="0"/>
    <m/>
  </r>
  <r>
    <s v="L01/030/9/000007/2019"/>
    <d v="2019-12-23T00:00:00"/>
    <d v="2019-12-23T00:00:00"/>
    <x v="8"/>
    <n v="0"/>
    <n v="100000"/>
    <n v="1"/>
    <n v="2019"/>
    <n v="2019"/>
    <s v="2019Q4"/>
    <s v="Old_Claim"/>
    <x v="0"/>
    <m/>
  </r>
  <r>
    <s v="L01/087/9/000030/2020"/>
    <d v="2020-02-29T00:00:00"/>
    <d v="2020-02-29T00:00:00"/>
    <x v="0"/>
    <n v="0"/>
    <n v="100000"/>
    <n v="1"/>
    <n v="2020"/>
    <n v="2020"/>
    <s v="2020Q1"/>
    <s v="Old_Claim"/>
    <x v="0"/>
    <m/>
  </r>
  <r>
    <s v="L01/101/9/000002/2020"/>
    <d v="2020-05-13T00:00:00"/>
    <d v="2020-05-13T00:00:00"/>
    <x v="7"/>
    <n v="0"/>
    <n v="100000"/>
    <n v="1"/>
    <n v="2020"/>
    <n v="2020"/>
    <s v="2020Q2"/>
    <s v="Old_Claim"/>
    <x v="0"/>
    <m/>
  </r>
  <r>
    <s v="L01/080/9/000113/2020"/>
    <d v="2020-02-25T00:00:00"/>
    <d v="2020-02-25T00:00:00"/>
    <x v="0"/>
    <n v="0"/>
    <n v="100000"/>
    <n v="1"/>
    <n v="2020"/>
    <n v="2020"/>
    <s v="2020Q1"/>
    <s v="Old_Claim"/>
    <x v="0"/>
    <m/>
  </r>
  <r>
    <s v="L15/080/9/000175/2020"/>
    <d v="2020-07-05T00:00:00"/>
    <d v="2020-07-05T00:00:00"/>
    <x v="0"/>
    <n v="0"/>
    <n v="100000"/>
    <n v="1"/>
    <n v="2020"/>
    <n v="2020"/>
    <s v="2020Q3"/>
    <s v="Old_Claim"/>
    <x v="0"/>
    <m/>
  </r>
  <r>
    <s v="L01/070/9/000753/2020"/>
    <d v="2020-08-11T00:00:00"/>
    <d v="2020-08-11T00:00:00"/>
    <x v="2"/>
    <n v="0"/>
    <n v="100000"/>
    <n v="1"/>
    <n v="2020"/>
    <n v="2020"/>
    <s v="2020Q3"/>
    <s v="Old_Claim"/>
    <x v="0"/>
    <m/>
  </r>
  <r>
    <s v="L01/080/9/000310/2020"/>
    <d v="2020-11-02T00:00:00"/>
    <d v="2020-11-02T00:00:00"/>
    <x v="0"/>
    <n v="0"/>
    <n v="100000"/>
    <n v="1"/>
    <n v="2020"/>
    <n v="2020"/>
    <s v="2020Q4"/>
    <s v="Old_Claim"/>
    <x v="0"/>
    <m/>
  </r>
  <r>
    <s v="L01/080/9/000380/2020"/>
    <d v="2020-12-16T00:00:00"/>
    <d v="2020-12-16T00:00:00"/>
    <x v="0"/>
    <n v="0"/>
    <n v="100000"/>
    <n v="1"/>
    <n v="2020"/>
    <n v="2020"/>
    <s v="2020Q4"/>
    <s v="Old_Claim"/>
    <x v="0"/>
    <m/>
  </r>
  <r>
    <s v="L01/087/9/000392/2020"/>
    <d v="2020-12-12T00:00:00"/>
    <d v="2020-12-12T00:00:00"/>
    <x v="0"/>
    <n v="0"/>
    <n v="100000"/>
    <n v="1"/>
    <n v="2020"/>
    <n v="2020"/>
    <s v="2020Q4"/>
    <s v="Old_Claim"/>
    <x v="0"/>
    <m/>
  </r>
  <r>
    <s v="L01/087/9/000252/2020"/>
    <d v="2020-10-22T00:00:00"/>
    <d v="2020-10-22T00:00:00"/>
    <x v="0"/>
    <n v="0"/>
    <n v="100000"/>
    <n v="1"/>
    <n v="2020"/>
    <n v="2020"/>
    <s v="2020Q4"/>
    <s v="Old_Claim"/>
    <x v="0"/>
    <m/>
  </r>
  <r>
    <s v="L15/080/9/000317/2020"/>
    <d v="2020-11-01T00:00:00"/>
    <d v="2020-11-01T00:00:00"/>
    <x v="0"/>
    <n v="0"/>
    <n v="100000"/>
    <n v="1"/>
    <n v="2020"/>
    <n v="2020"/>
    <s v="2020Q4"/>
    <s v="Old_Claim"/>
    <x v="0"/>
    <m/>
  </r>
  <r>
    <s v="L01/080/9/000334/2020"/>
    <d v="2020-11-14T00:00:00"/>
    <d v="2020-11-14T00:00:00"/>
    <x v="0"/>
    <n v="0"/>
    <n v="100000"/>
    <n v="1"/>
    <n v="2020"/>
    <n v="2020"/>
    <s v="2020Q4"/>
    <s v="Old_Claim"/>
    <x v="0"/>
    <m/>
  </r>
  <r>
    <s v="L01/080/9/000352/2020"/>
    <d v="2020-12-05T00:00:00"/>
    <d v="2020-12-05T00:00:00"/>
    <x v="0"/>
    <n v="0"/>
    <n v="100000"/>
    <n v="1"/>
    <n v="2020"/>
    <n v="2020"/>
    <s v="2020Q4"/>
    <s v="Old_Claim"/>
    <x v="0"/>
    <m/>
  </r>
  <r>
    <s v="L01/087/9/000376/2020"/>
    <d v="2020-12-18T00:00:00"/>
    <d v="2020-12-18T00:00:00"/>
    <x v="0"/>
    <n v="0"/>
    <n v="100000"/>
    <n v="1"/>
    <n v="2020"/>
    <n v="2020"/>
    <s v="2020Q4"/>
    <s v="Old_Claim"/>
    <x v="0"/>
    <m/>
  </r>
  <r>
    <s v="L01/110/9/000008/2020"/>
    <d v="2020-04-09T00:00:00"/>
    <d v="2020-04-09T00:00:00"/>
    <x v="1"/>
    <n v="0"/>
    <n v="100000"/>
    <n v="1"/>
    <n v="2020"/>
    <n v="2020"/>
    <s v="2020Q2"/>
    <s v="Old_Claim"/>
    <x v="0"/>
    <m/>
  </r>
  <r>
    <s v="L02/110/9/000042/2020"/>
    <d v="2020-07-03T00:00:00"/>
    <d v="2020-07-03T00:00:00"/>
    <x v="1"/>
    <n v="0"/>
    <n v="100000"/>
    <n v="1"/>
    <n v="2020"/>
    <n v="2020"/>
    <s v="2020Q3"/>
    <s v="Old_Claim"/>
    <x v="0"/>
    <m/>
  </r>
  <r>
    <s v="L01/070/9/001211/2020"/>
    <d v="2020-06-12T00:00:00"/>
    <d v="2021-01-18T00:00:00"/>
    <x v="2"/>
    <n v="0"/>
    <n v="100000"/>
    <n v="1"/>
    <n v="2020"/>
    <n v="2021"/>
    <s v="2020Q2"/>
    <s v="Old_Claim"/>
    <x v="0"/>
    <m/>
  </r>
  <r>
    <s v="L01/112/9/000006/2010"/>
    <d v="2010-11-24T00:00:00"/>
    <d v="2012-11-26T00:00:00"/>
    <x v="1"/>
    <n v="0"/>
    <n v="100000"/>
    <n v="1"/>
    <n v="2010"/>
    <n v="2012"/>
    <s v="2010Q4"/>
    <s v="Old_Claim"/>
    <x v="0"/>
    <m/>
  </r>
  <r>
    <s v="L01/087/9/000333/2020"/>
    <d v="2020-11-21T00:00:00"/>
    <d v="2020-11-23T00:00:00"/>
    <x v="0"/>
    <n v="0"/>
    <n v="100000"/>
    <n v="1"/>
    <n v="2020"/>
    <n v="2020"/>
    <s v="2020Q4"/>
    <s v="Old_Claim"/>
    <x v="0"/>
    <m/>
  </r>
  <r>
    <s v="L01/087/9/000414/2020"/>
    <d v="2020-09-14T00:00:00"/>
    <d v="2021-01-29T00:00:00"/>
    <x v="0"/>
    <n v="73550"/>
    <n v="173550"/>
    <n v="1"/>
    <n v="2020"/>
    <n v="2021"/>
    <s v="2020Q3"/>
    <s v="Old_Claim"/>
    <x v="0"/>
    <m/>
  </r>
  <r>
    <s v="L01/080/9/000425/2020"/>
    <d v="2020-05-22T00:00:00"/>
    <d v="2021-02-22T00:00:00"/>
    <x v="0"/>
    <n v="349500"/>
    <n v="449500"/>
    <n v="1"/>
    <n v="2020"/>
    <n v="2021"/>
    <s v="2020Q2"/>
    <s v="Old_Claim"/>
    <x v="0"/>
    <m/>
  </r>
  <r>
    <s v="L01/088/9/000059/2020"/>
    <d v="2020-05-15T00:00:00"/>
    <d v="2020-05-18T00:00:00"/>
    <x v="0"/>
    <n v="0"/>
    <n v="100000"/>
    <n v="1"/>
    <n v="2020"/>
    <n v="2020"/>
    <s v="2020Q2"/>
    <s v="Old_Claim"/>
    <x v="0"/>
    <m/>
  </r>
  <r>
    <s v="L01/083/9/000297/2020"/>
    <d v="2020-11-14T00:00:00"/>
    <d v="2021-03-19T00:00:00"/>
    <x v="0"/>
    <n v="500000"/>
    <n v="600000"/>
    <n v="1"/>
    <n v="2020"/>
    <n v="2021"/>
    <s v="2020Q4"/>
    <s v="Old_Claim"/>
    <x v="0"/>
    <m/>
  </r>
  <r>
    <s v="L01/080/9/000059/2010"/>
    <d v="2010-05-10T00:00:00"/>
    <d v="2010-05-13T00:00:00"/>
    <x v="0"/>
    <n v="0"/>
    <n v="100000"/>
    <n v="1"/>
    <n v="2010"/>
    <n v="2010"/>
    <s v="2010Q2"/>
    <s v="Old_Claim"/>
    <x v="0"/>
    <m/>
  </r>
  <r>
    <s v="L01/112/9/000004/2010"/>
    <d v="2010-03-22T00:00:00"/>
    <d v="2011-02-03T00:00:00"/>
    <x v="1"/>
    <n v="50000"/>
    <n v="150000"/>
    <n v="1"/>
    <n v="2010"/>
    <n v="2011"/>
    <s v="2010Q1"/>
    <s v="Old_Claim"/>
    <x v="0"/>
    <m/>
  </r>
  <r>
    <s v="L01/051/9/000001/2020"/>
    <d v="2020-06-09T00:00:00"/>
    <d v="2021-11-16T00:00:00"/>
    <x v="3"/>
    <n v="0"/>
    <n v="100000"/>
    <n v="1"/>
    <n v="2020"/>
    <n v="2021"/>
    <s v="2020Q2"/>
    <s v="Old_Claim"/>
    <x v="0"/>
    <m/>
  </r>
  <r>
    <s v="L01/111/9/000001/2021"/>
    <d v="2021-09-01T00:00:00"/>
    <d v="2021-11-17T00:00:00"/>
    <x v="1"/>
    <n v="21774"/>
    <n v="121774"/>
    <n v="1"/>
    <n v="2021"/>
    <n v="2021"/>
    <s v="2021Q3"/>
    <s v="Old_Claim"/>
    <x v="0"/>
    <m/>
  </r>
  <r>
    <s v="L01/070/9/000150/2022"/>
    <d v="2022-04-08T00:00:00"/>
    <d v="2022-04-11T00:00:00"/>
    <x v="2"/>
    <n v="0"/>
    <n v="100000"/>
    <n v="1"/>
    <n v="2022"/>
    <n v="2022"/>
    <s v="2022Q2"/>
    <s v="New_Claim/ Reopening"/>
    <x v="1"/>
    <m/>
  </r>
  <r>
    <s v="L01/080/9/000021/2022"/>
    <d v="2022-04-20T00:00:00"/>
    <d v="2022-05-21T00:00:00"/>
    <x v="0"/>
    <n v="21100"/>
    <n v="121100"/>
    <n v="1"/>
    <n v="2022"/>
    <n v="2022"/>
    <s v="2022Q2"/>
    <s v="New_Claim/ Reopening"/>
    <x v="1"/>
    <m/>
  </r>
  <r>
    <s v="L01/111/9/000001/2022"/>
    <d v="2022-01-10T00:00:00"/>
    <d v="2022-06-24T00:00:00"/>
    <x v="1"/>
    <n v="0"/>
    <n v="100000"/>
    <n v="1"/>
    <n v="2022"/>
    <n v="2022"/>
    <s v="2022Q1"/>
    <s v="New_Claim/ Reopening"/>
    <x v="1"/>
    <m/>
  </r>
  <r>
    <s v="L01/070/9/000253/2022"/>
    <d v="2022-07-25T00:00:00"/>
    <d v="2022-07-26T00:00:00"/>
    <x v="2"/>
    <n v="0"/>
    <n v="100000"/>
    <n v="1"/>
    <n v="2022"/>
    <n v="2022"/>
    <s v="2022Q3"/>
    <s v="New_Claim/ Reopening"/>
    <x v="1"/>
    <m/>
  </r>
  <r>
    <s v="L01/070/9/000257/2022"/>
    <d v="2022-07-08T00:00:00"/>
    <d v="2022-07-27T00:00:00"/>
    <x v="2"/>
    <n v="0"/>
    <n v="100000"/>
    <n v="1"/>
    <n v="2022"/>
    <n v="2022"/>
    <s v="2022Q3"/>
    <s v="New_Claim/ Reopening"/>
    <x v="1"/>
    <m/>
  </r>
  <r>
    <s v="L02/070/9/000332/2022"/>
    <d v="2022-10-02T00:00:00"/>
    <d v="2022-11-05T00:00:00"/>
    <x v="2"/>
    <n v="0"/>
    <n v="100000"/>
    <n v="1"/>
    <n v="2022"/>
    <n v="2022"/>
    <s v="2022Q4"/>
    <s v="New_Claim/ Reopening"/>
    <x v="1"/>
    <m/>
  </r>
  <r>
    <s v="L02/070/9/000341/2022"/>
    <d v="2022-11-23T00:00:00"/>
    <d v="2022-11-25T00:00:00"/>
    <x v="2"/>
    <n v="0"/>
    <n v="100000"/>
    <n v="1"/>
    <n v="2022"/>
    <n v="2022"/>
    <s v="2022Q4"/>
    <s v="New_Claim/ Reopening"/>
    <x v="1"/>
    <m/>
  </r>
  <r>
    <s v="L01/070/9/000348/2022"/>
    <d v="2022-12-17T00:00:00"/>
    <d v="2022-12-19T00:00:00"/>
    <x v="2"/>
    <n v="0"/>
    <n v="100000"/>
    <n v="1"/>
    <n v="2022"/>
    <n v="2022"/>
    <s v="2022Q4"/>
    <s v="New_Claim/ Reopening"/>
    <x v="1"/>
    <m/>
  </r>
  <r>
    <s v="L01/070/9/000357/2022"/>
    <d v="2022-12-26T00:00:00"/>
    <d v="2023-01-04T00:00:00"/>
    <x v="2"/>
    <n v="0"/>
    <n v="100000"/>
    <n v="1"/>
    <n v="2022"/>
    <n v="2023"/>
    <s v="2022Q4"/>
    <s v="New_Claim/ Reopening"/>
    <x v="1"/>
    <m/>
  </r>
  <r>
    <s v="L01/084/9/000031/2022"/>
    <d v="2022-12-17T00:00:00"/>
    <d v="2022-12-22T00:00:00"/>
    <x v="0"/>
    <n v="0"/>
    <n v="100000"/>
    <n v="1"/>
    <n v="2022"/>
    <n v="2022"/>
    <s v="2022Q4"/>
    <s v="New_Claim/ Reopening"/>
    <x v="1"/>
    <m/>
  </r>
  <r>
    <s v="L01/700/9/000204/2020"/>
    <d v="2020-04-03T00:00:00"/>
    <d v="2020-04-07T00:00:00"/>
    <x v="2"/>
    <n v="0"/>
    <n v="99520"/>
    <n v="1"/>
    <n v="2020"/>
    <n v="2020"/>
    <s v="2020Q2"/>
    <s v="Old_Claim"/>
    <x v="0"/>
    <m/>
  </r>
  <r>
    <s v="L01/070/9/000076/2022"/>
    <d v="2022-02-22T00:00:00"/>
    <d v="2022-02-23T00:00:00"/>
    <x v="2"/>
    <n v="0"/>
    <n v="97029.411760000003"/>
    <n v="1"/>
    <n v="2022"/>
    <n v="2022"/>
    <s v="2022Q1"/>
    <s v="Old_Claim"/>
    <x v="2"/>
    <m/>
  </r>
  <r>
    <s v="L01/070/9/001164/2020"/>
    <d v="2020-12-22T00:00:00"/>
    <d v="2020-12-22T00:00:00"/>
    <x v="2"/>
    <n v="0"/>
    <n v="95220"/>
    <n v="1"/>
    <n v="2020"/>
    <n v="2020"/>
    <s v="2020Q4"/>
    <s v="Old_Claim"/>
    <x v="0"/>
    <m/>
  </r>
  <r>
    <s v="L01/700/9/001146/2020"/>
    <d v="2020-12-21T00:00:00"/>
    <d v="2020-12-21T00:00:00"/>
    <x v="2"/>
    <n v="-47500"/>
    <n v="47500"/>
    <n v="1"/>
    <n v="2020"/>
    <n v="2020"/>
    <s v="2020Q4"/>
    <s v="Old_Claim"/>
    <x v="0"/>
    <m/>
  </r>
  <r>
    <s v="L01/110/9/000015/2022"/>
    <d v="2022-05-24T00:00:00"/>
    <d v="2022-05-24T00:00:00"/>
    <x v="1"/>
    <n v="0"/>
    <n v="94907"/>
    <n v="1"/>
    <n v="2022"/>
    <n v="2022"/>
    <s v="2022Q2"/>
    <s v="New_Claim/ Reopening"/>
    <x v="1"/>
    <m/>
  </r>
  <r>
    <s v="L01/070/9/000468/2020"/>
    <d v="2020-07-19T00:00:00"/>
    <d v="2020-07-19T00:00:00"/>
    <x v="2"/>
    <n v="6810"/>
    <n v="100000"/>
    <n v="1"/>
    <n v="2020"/>
    <n v="2020"/>
    <s v="2020Q3"/>
    <s v="Old_Claim"/>
    <x v="0"/>
    <m/>
  </r>
  <r>
    <s v="L01/087/9/000374/2020"/>
    <d v="2020-12-11T00:00:00"/>
    <d v="2020-12-11T00:00:00"/>
    <x v="0"/>
    <n v="7000"/>
    <n v="100000"/>
    <n v="1"/>
    <n v="2020"/>
    <n v="2020"/>
    <s v="2020Q4"/>
    <s v="Old_Claim"/>
    <x v="0"/>
    <m/>
  </r>
  <r>
    <s v="L01/070/9/000295/2022"/>
    <d v="2022-09-14T00:00:00"/>
    <d v="2022-09-19T00:00:00"/>
    <x v="2"/>
    <n v="7000"/>
    <n v="100000"/>
    <n v="1"/>
    <n v="2022"/>
    <n v="2022"/>
    <s v="2022Q3"/>
    <s v="New_Claim/ Reopening"/>
    <x v="1"/>
    <m/>
  </r>
  <r>
    <s v="L02/070/9/000645/2020"/>
    <d v="2020-09-13T00:00:00"/>
    <d v="2020-09-13T00:00:00"/>
    <x v="2"/>
    <n v="0"/>
    <n v="92860"/>
    <n v="1"/>
    <n v="2020"/>
    <n v="2020"/>
    <s v="2020Q3"/>
    <s v="Old_Claim"/>
    <x v="0"/>
    <m/>
  </r>
  <r>
    <s v="L15/070/9/000943/2020"/>
    <d v="2020-11-20T00:00:00"/>
    <d v="2020-11-20T00:00:00"/>
    <x v="2"/>
    <n v="407284"/>
    <n v="500000"/>
    <n v="1"/>
    <n v="2020"/>
    <n v="2020"/>
    <s v="2020Q4"/>
    <s v="Old_Claim"/>
    <x v="2"/>
    <m/>
  </r>
  <r>
    <s v="L01/070/9/000272/2022"/>
    <d v="2022-08-22T00:00:00"/>
    <d v="2022-08-23T00:00:00"/>
    <x v="2"/>
    <n v="7500"/>
    <n v="100000"/>
    <n v="1"/>
    <n v="2022"/>
    <n v="2022"/>
    <s v="2022Q3"/>
    <s v="New_Claim/ Reopening"/>
    <x v="1"/>
    <m/>
  </r>
  <r>
    <s v="L01/080/9/000251/2020"/>
    <d v="2020-10-15T00:00:00"/>
    <d v="2020-10-15T00:00:00"/>
    <x v="0"/>
    <n v="6270"/>
    <n v="98400"/>
    <n v="1"/>
    <n v="2020"/>
    <n v="2020"/>
    <s v="2020Q4"/>
    <s v="Old_Claim"/>
    <x v="0"/>
    <m/>
  </r>
  <r>
    <s v="L01/062/9/000035/2021"/>
    <d v="2021-12-28T00:00:00"/>
    <d v="2022-11-29T00:00:00"/>
    <x v="6"/>
    <n v="0"/>
    <n v="91218"/>
    <n v="1"/>
    <n v="2021"/>
    <n v="2022"/>
    <s v="2021Q4"/>
    <s v="New_Claim/ Reopening"/>
    <x v="1"/>
    <m/>
  </r>
  <r>
    <s v="L01/070/9/000118/2022"/>
    <d v="2022-03-07T00:00:00"/>
    <d v="2022-03-23T00:00:00"/>
    <x v="2"/>
    <n v="9000"/>
    <n v="100000"/>
    <n v="1"/>
    <n v="2022"/>
    <n v="2022"/>
    <s v="2022Q1"/>
    <s v="Old_Claim"/>
    <x v="0"/>
    <m/>
  </r>
  <r>
    <s v="L01/112/9/000011/2010"/>
    <d v="2010-11-24T00:00:00"/>
    <d v="2013-12-20T00:00:00"/>
    <x v="1"/>
    <n v="0"/>
    <n v="90874"/>
    <n v="1"/>
    <n v="2010"/>
    <n v="2013"/>
    <s v="2010Q4"/>
    <s v="Old_Claim"/>
    <x v="0"/>
    <m/>
  </r>
  <r>
    <s v="L01/070/9/000250/2022"/>
    <d v="2022-07-18T00:00:00"/>
    <d v="2022-07-22T00:00:00"/>
    <x v="2"/>
    <n v="7000"/>
    <n v="97617.647060000003"/>
    <n v="1"/>
    <n v="2022"/>
    <n v="2022"/>
    <s v="2022Q3"/>
    <s v="New_Claim/ Reopening"/>
    <x v="1"/>
    <m/>
  </r>
  <r>
    <s v="L01/088/9/000030/2020"/>
    <d v="2020-03-03T00:00:00"/>
    <d v="2020-03-03T00:00:00"/>
    <x v="0"/>
    <n v="0"/>
    <n v="90000"/>
    <n v="1"/>
    <n v="2020"/>
    <n v="2020"/>
    <s v="2020Q1"/>
    <s v="Old_Claim"/>
    <x v="0"/>
    <m/>
  </r>
  <r>
    <s v="L01/088/9/000170/2020"/>
    <d v="2020-10-29T00:00:00"/>
    <d v="2020-10-29T00:00:00"/>
    <x v="0"/>
    <n v="0"/>
    <n v="90000"/>
    <n v="1"/>
    <n v="2020"/>
    <n v="2020"/>
    <s v="2020Q4"/>
    <s v="Old_Claim"/>
    <x v="0"/>
    <m/>
  </r>
  <r>
    <s v="L01/070/9/000322/2022"/>
    <d v="2022-10-16T00:00:00"/>
    <d v="2022-10-27T00:00:00"/>
    <x v="2"/>
    <n v="10500"/>
    <n v="100000"/>
    <n v="1"/>
    <n v="2022"/>
    <n v="2022"/>
    <s v="2022Q4"/>
    <s v="New_Claim/ Reopening"/>
    <x v="1"/>
    <m/>
  </r>
  <r>
    <s v="L01/070/9/000264/2020"/>
    <d v="2020-05-01T00:00:00"/>
    <d v="2020-05-01T00:00:00"/>
    <x v="2"/>
    <n v="1082043"/>
    <n v="1171042.8570999999"/>
    <n v="1"/>
    <n v="2020"/>
    <n v="2020"/>
    <s v="2020Q2"/>
    <s v="Old_Claim"/>
    <x v="2"/>
    <m/>
  </r>
  <r>
    <s v="L01/070/9/000171/2022"/>
    <d v="2022-04-20T00:00:00"/>
    <d v="2022-04-28T00:00:00"/>
    <x v="2"/>
    <n v="0"/>
    <n v="88700"/>
    <n v="1"/>
    <n v="2022"/>
    <n v="2022"/>
    <s v="2022Q2"/>
    <s v="New_Claim/ Reopening"/>
    <x v="1"/>
    <m/>
  </r>
  <r>
    <s v="L01/070/9/000010/2022"/>
    <d v="2022-01-04T00:00:00"/>
    <d v="2022-01-07T00:00:00"/>
    <x v="2"/>
    <n v="8000"/>
    <n v="96000"/>
    <n v="1"/>
    <n v="2022"/>
    <n v="2022"/>
    <s v="2022Q1"/>
    <s v="Old_Claim"/>
    <x v="2"/>
    <m/>
  </r>
  <r>
    <s v="L01/087/9/000418/2020"/>
    <d v="2020-11-16T00:00:00"/>
    <d v="2021-02-15T00:00:00"/>
    <x v="0"/>
    <n v="0"/>
    <n v="87300"/>
    <n v="1"/>
    <n v="2020"/>
    <n v="2021"/>
    <s v="2020Q4"/>
    <s v="Old_Claim"/>
    <x v="0"/>
    <m/>
  </r>
  <r>
    <s v="L02/083/9/000311/2021"/>
    <d v="2021-11-28T00:00:00"/>
    <d v="2021-12-04T00:00:00"/>
    <x v="0"/>
    <n v="419033"/>
    <n v="505047"/>
    <n v="1"/>
    <n v="2021"/>
    <n v="2021"/>
    <s v="2021Q4"/>
    <s v="Old_Claim"/>
    <x v="0"/>
    <m/>
  </r>
  <r>
    <s v="L01/070/9/000238/2022"/>
    <d v="2022-06-28T00:00:00"/>
    <d v="2022-07-05T00:00:00"/>
    <x v="2"/>
    <n v="9983"/>
    <n v="95000"/>
    <n v="1"/>
    <n v="2022"/>
    <n v="2022"/>
    <s v="2022Q2"/>
    <s v="New_Claim/ Reopening"/>
    <x v="1"/>
    <m/>
  </r>
  <r>
    <s v="L01/070/9/000009/2022"/>
    <d v="2022-01-10T00:00:00"/>
    <d v="2022-01-12T00:00:00"/>
    <x v="2"/>
    <n v="3000"/>
    <n v="87470.588239999997"/>
    <n v="1"/>
    <n v="2022"/>
    <n v="2022"/>
    <s v="2022Q1"/>
    <s v="Old_Claim"/>
    <x v="2"/>
    <m/>
  </r>
  <r>
    <s v="L02/103/9/000001/2022"/>
    <d v="2022-10-31T00:00:00"/>
    <d v="2022-11-10T00:00:00"/>
    <x v="7"/>
    <n v="0"/>
    <n v="83005"/>
    <n v="1"/>
    <n v="2022"/>
    <n v="2022"/>
    <s v="2022Q4"/>
    <s v="New_Claim/ Reopening"/>
    <x v="1"/>
    <m/>
  </r>
  <r>
    <s v="L01/062/9/000014/2020"/>
    <d v="2020-08-01T00:00:00"/>
    <d v="2020-08-01T00:00:00"/>
    <x v="3"/>
    <n v="41260"/>
    <n v="123578"/>
    <n v="1"/>
    <n v="2020"/>
    <n v="2020"/>
    <s v="2020Q3"/>
    <s v="Old_Claim"/>
    <x v="0"/>
    <m/>
  </r>
  <r>
    <s v="L01/070/9/000300/2022"/>
    <d v="2022-09-22T00:00:00"/>
    <d v="2022-09-23T00:00:00"/>
    <x v="2"/>
    <n v="18500"/>
    <n v="100000"/>
    <n v="1"/>
    <n v="2022"/>
    <n v="2022"/>
    <s v="2022Q3"/>
    <s v="New_Claim/ Reopening"/>
    <x v="1"/>
    <m/>
  </r>
  <r>
    <s v="L01/092/9/000001/2022"/>
    <d v="2022-01-31T00:00:00"/>
    <d v="2022-05-17T00:00:00"/>
    <x v="9"/>
    <n v="0"/>
    <n v="80463"/>
    <n v="1"/>
    <n v="2022"/>
    <n v="2022"/>
    <s v="2022Q1"/>
    <s v="New_Claim/ Reopening"/>
    <x v="1"/>
    <m/>
  </r>
  <r>
    <s v="L01/070/9/000621/2010"/>
    <d v="2010-12-18T00:00:00"/>
    <d v="2010-12-20T00:00:00"/>
    <x v="2"/>
    <n v="0"/>
    <n v="80000"/>
    <n v="1"/>
    <n v="2010"/>
    <n v="2010"/>
    <s v="2010Q4"/>
    <s v="Old_Claim"/>
    <x v="0"/>
    <m/>
  </r>
  <r>
    <s v="L01/080/9/000431/2020"/>
    <d v="2020-09-04T00:00:00"/>
    <d v="2021-03-24T00:00:00"/>
    <x v="0"/>
    <n v="0"/>
    <n v="80000"/>
    <n v="1"/>
    <n v="2020"/>
    <n v="2021"/>
    <s v="2020Q3"/>
    <s v="Old_Claim"/>
    <x v="0"/>
    <m/>
  </r>
  <r>
    <s v="L01/087/9/000441/2020"/>
    <d v="2020-09-22T00:00:00"/>
    <d v="2021-07-16T00:00:00"/>
    <x v="0"/>
    <n v="0"/>
    <n v="80000"/>
    <n v="1"/>
    <n v="2020"/>
    <n v="2021"/>
    <s v="2020Q3"/>
    <s v="Old_Claim"/>
    <x v="0"/>
    <m/>
  </r>
  <r>
    <s v="L01/070/9/000541/2020"/>
    <d v="2020-08-15T00:00:00"/>
    <d v="2020-08-15T00:00:00"/>
    <x v="2"/>
    <n v="6270"/>
    <n v="86000"/>
    <n v="1"/>
    <n v="2020"/>
    <n v="2020"/>
    <s v="2020Q3"/>
    <s v="Old_Claim"/>
    <x v="0"/>
    <m/>
  </r>
  <r>
    <s v="L01/070/9/000338/2020"/>
    <d v="2020-06-10T00:00:00"/>
    <d v="2020-06-10T00:00:00"/>
    <x v="2"/>
    <n v="1112592"/>
    <n v="1190912"/>
    <n v="1"/>
    <n v="2020"/>
    <n v="2020"/>
    <s v="2020Q2"/>
    <s v="Old_Claim"/>
    <x v="2"/>
    <m/>
  </r>
  <r>
    <s v="L02/070/9/001258/2020"/>
    <d v="2020-09-15T00:00:00"/>
    <d v="2020-11-12T00:00:00"/>
    <x v="2"/>
    <n v="0"/>
    <n v="77420"/>
    <n v="1"/>
    <n v="2020"/>
    <n v="2020"/>
    <s v="2020Q3"/>
    <s v="Old_Claim"/>
    <x v="0"/>
    <m/>
  </r>
  <r>
    <s v="L01/064/9/000003/2019"/>
    <d v="2019-10-25T00:00:00"/>
    <d v="2019-10-25T00:00:00"/>
    <x v="6"/>
    <n v="88080"/>
    <n v="165080"/>
    <n v="1"/>
    <n v="2019"/>
    <n v="2019"/>
    <s v="2019Q4"/>
    <s v="Old_Claim"/>
    <x v="0"/>
    <m/>
  </r>
  <r>
    <s v="L01/070/9/000970/2020"/>
    <d v="2020-11-21T00:00:00"/>
    <d v="2020-11-21T00:00:00"/>
    <x v="2"/>
    <n v="8550"/>
    <n v="84983"/>
    <n v="1"/>
    <n v="2020"/>
    <n v="2020"/>
    <s v="2020Q4"/>
    <s v="Old_Claim"/>
    <x v="0"/>
    <m/>
  </r>
  <r>
    <s v="L01/070/9/000968/2020"/>
    <d v="2020-11-23T00:00:00"/>
    <d v="2020-11-23T00:00:00"/>
    <x v="2"/>
    <n v="0"/>
    <n v="76300"/>
    <n v="1"/>
    <n v="2020"/>
    <n v="2020"/>
    <s v="2020Q4"/>
    <s v="Old_Claim"/>
    <x v="2"/>
    <m/>
  </r>
  <r>
    <s v="L01/070/9/001069/2020"/>
    <d v="2020-12-09T00:00:00"/>
    <d v="2020-12-09T00:00:00"/>
    <x v="2"/>
    <n v="36250"/>
    <n v="112500"/>
    <n v="1"/>
    <n v="2020"/>
    <n v="2020"/>
    <s v="2020Q4"/>
    <s v="Old_Claim"/>
    <x v="2"/>
    <m/>
  </r>
  <r>
    <s v="L01/070/9/000285/2022"/>
    <d v="2022-08-28T00:00:00"/>
    <d v="2022-09-02T00:00:00"/>
    <x v="2"/>
    <n v="111000"/>
    <n v="186470.5882"/>
    <n v="1"/>
    <n v="2022"/>
    <n v="2022"/>
    <s v="2022Q3"/>
    <s v="New_Claim/ Reopening"/>
    <x v="1"/>
    <m/>
  </r>
  <r>
    <s v="L01/070/9/000252/2022"/>
    <d v="2022-07-08T00:00:00"/>
    <d v="2022-07-26T00:00:00"/>
    <x v="2"/>
    <n v="25000"/>
    <n v="100000"/>
    <n v="1"/>
    <n v="2022"/>
    <n v="2022"/>
    <s v="2022Q3"/>
    <s v="New_Claim/ Reopening"/>
    <x v="1"/>
    <m/>
  </r>
  <r>
    <s v="L02/102/9/000001/2022"/>
    <d v="2022-03-27T00:00:00"/>
    <d v="2022-04-05T00:00:00"/>
    <x v="7"/>
    <n v="26680"/>
    <n v="100000"/>
    <n v="1"/>
    <n v="2022"/>
    <n v="2022"/>
    <s v="2022Q1"/>
    <s v="New_Claim/ Reopening"/>
    <x v="1"/>
    <m/>
  </r>
  <r>
    <s v="L01/070/9/000075/2022"/>
    <d v="2022-01-21T00:00:00"/>
    <d v="2022-02-15T00:00:00"/>
    <x v="2"/>
    <n v="0"/>
    <n v="73294.11765"/>
    <n v="1"/>
    <n v="2022"/>
    <n v="2022"/>
    <s v="2022Q1"/>
    <s v="Old_Claim"/>
    <x v="2"/>
    <m/>
  </r>
  <r>
    <s v="L01/103/9/000001/2020"/>
    <d v="2020-02-18T00:00:00"/>
    <d v="2020-02-18T00:00:00"/>
    <x v="7"/>
    <n v="427234"/>
    <n v="500000"/>
    <n v="1"/>
    <n v="2020"/>
    <n v="2020"/>
    <s v="2020Q1"/>
    <s v="Old_Claim"/>
    <x v="0"/>
    <m/>
  </r>
  <r>
    <s v="L01/070/9/000140/2022"/>
    <d v="2022-04-06T00:00:00"/>
    <d v="2022-04-07T00:00:00"/>
    <x v="2"/>
    <n v="17000"/>
    <n v="88500"/>
    <n v="1"/>
    <n v="2022"/>
    <n v="2022"/>
    <s v="2022Q2"/>
    <s v="New_Claim/ Reopening"/>
    <x v="1"/>
    <m/>
  </r>
  <r>
    <s v="L01/070/9/000330/2022"/>
    <d v="2022-10-30T00:00:00"/>
    <d v="2022-11-03T00:00:00"/>
    <x v="2"/>
    <n v="28500"/>
    <n v="100000"/>
    <n v="1"/>
    <n v="2022"/>
    <n v="2022"/>
    <s v="2022Q4"/>
    <s v="New_Claim/ Reopening"/>
    <x v="1"/>
    <m/>
  </r>
  <r>
    <s v="L01/070/9/000179/2020"/>
    <d v="2020-03-16T00:00:00"/>
    <d v="2020-03-16T00:00:00"/>
    <x v="2"/>
    <n v="0"/>
    <n v="71340"/>
    <n v="1"/>
    <n v="2020"/>
    <n v="2020"/>
    <s v="2020Q1"/>
    <s v="Old_Claim"/>
    <x v="2"/>
    <m/>
  </r>
  <r>
    <s v="L01/088/9/000151/2021"/>
    <d v="2021-05-30T00:00:00"/>
    <d v="2021-05-31T00:00:00"/>
    <x v="0"/>
    <n v="0"/>
    <n v="71250"/>
    <n v="1"/>
    <n v="2021"/>
    <n v="2021"/>
    <s v="2021Q2"/>
    <s v="New_Claim/ Reopening"/>
    <x v="1"/>
    <m/>
  </r>
  <r>
    <s v="L01/070/9/000071/2022"/>
    <d v="2022-02-09T00:00:00"/>
    <d v="2022-02-19T00:00:00"/>
    <x v="2"/>
    <n v="10000"/>
    <n v="81000"/>
    <n v="1"/>
    <n v="2022"/>
    <n v="2022"/>
    <s v="2022Q1"/>
    <s v="Old_Claim"/>
    <x v="2"/>
    <m/>
  </r>
  <r>
    <s v="L01/103/9/000008/2020"/>
    <d v="2020-08-10T00:00:00"/>
    <d v="2020-09-29T00:00:00"/>
    <x v="7"/>
    <n v="0"/>
    <n v="70000"/>
    <n v="1"/>
    <n v="2020"/>
    <n v="2020"/>
    <s v="2020Q3"/>
    <s v="Old_Claim"/>
    <x v="0"/>
    <m/>
  </r>
  <r>
    <s v="L01/088/9/000027/2022"/>
    <d v="2022-07-13T00:00:00"/>
    <d v="2022-07-21T00:00:00"/>
    <x v="0"/>
    <n v="30000"/>
    <n v="100000"/>
    <n v="1"/>
    <n v="2022"/>
    <n v="2022"/>
    <s v="2022Q3"/>
    <s v="New_Claim/ Reopening"/>
    <x v="1"/>
    <m/>
  </r>
  <r>
    <s v="L01/070/9/001070/2020"/>
    <d v="2020-12-10T00:00:00"/>
    <d v="2020-12-10T00:00:00"/>
    <x v="2"/>
    <n v="6270"/>
    <n v="76000"/>
    <n v="1"/>
    <n v="2020"/>
    <n v="2020"/>
    <s v="2020Q4"/>
    <s v="Old_Claim"/>
    <x v="0"/>
    <m/>
  </r>
  <r>
    <s v="L01/040/9/000008/2019"/>
    <d v="2019-12-13T00:00:00"/>
    <d v="2019-12-13T00:00:00"/>
    <x v="4"/>
    <n v="0"/>
    <n v="69540"/>
    <n v="1"/>
    <n v="2019"/>
    <n v="2019"/>
    <s v="2019Q4"/>
    <s v="New_Claim/ Reopening"/>
    <x v="1"/>
    <m/>
  </r>
  <r>
    <s v="L01/070/9/000303/2022"/>
    <d v="2022-09-21T00:00:00"/>
    <d v="2022-10-04T00:00:00"/>
    <x v="2"/>
    <n v="18857"/>
    <n v="87400"/>
    <n v="1"/>
    <n v="2022"/>
    <n v="2022"/>
    <s v="2022Q3"/>
    <s v="New_Claim/ Reopening"/>
    <x v="1"/>
    <m/>
  </r>
  <r>
    <s v="L01/700/9/001174/2020"/>
    <d v="2020-12-12T00:00:00"/>
    <d v="2021-01-05T00:00:00"/>
    <x v="2"/>
    <n v="2668"/>
    <n v="70957"/>
    <n v="1"/>
    <n v="2020"/>
    <n v="2021"/>
    <s v="2020Q4"/>
    <s v="Old_Claim"/>
    <x v="0"/>
    <m/>
  </r>
  <r>
    <s v="L01/070/9/000068/2022"/>
    <d v="2022-02-14T00:00:00"/>
    <d v="2022-02-17T00:00:00"/>
    <x v="2"/>
    <n v="0"/>
    <n v="67000"/>
    <n v="1"/>
    <n v="2022"/>
    <n v="2022"/>
    <s v="2022Q1"/>
    <s v="Old_Claim"/>
    <x v="0"/>
    <m/>
  </r>
  <r>
    <s v="L01/070/9/000907/2020"/>
    <d v="2020-11-11T00:00:00"/>
    <d v="2020-11-11T00:00:00"/>
    <x v="2"/>
    <n v="8550"/>
    <n v="75250"/>
    <n v="1"/>
    <n v="2020"/>
    <n v="2020"/>
    <s v="2020Q4"/>
    <s v="Old_Claim"/>
    <x v="2"/>
    <m/>
  </r>
  <r>
    <s v="L05/070/9/000220/2022"/>
    <d v="2022-05-19T00:00:00"/>
    <d v="2022-06-14T00:00:00"/>
    <x v="2"/>
    <n v="201135.86170000001"/>
    <n v="267285.86170000001"/>
    <n v="1"/>
    <n v="2022"/>
    <n v="2022"/>
    <s v="2022Q2"/>
    <s v="New_Claim/ Reopening"/>
    <x v="1"/>
    <m/>
  </r>
  <r>
    <s v="L01/088/9/000016/2018"/>
    <d v="2018-09-16T00:00:00"/>
    <d v="2018-10-03T00:00:00"/>
    <x v="0"/>
    <n v="325770"/>
    <n v="391820"/>
    <n v="1"/>
    <n v="2018"/>
    <n v="2018"/>
    <s v="2018Q3"/>
    <s v="Old_Claim"/>
    <x v="2"/>
    <m/>
  </r>
  <r>
    <s v="L01/070/9/000368/2020"/>
    <d v="2020-06-23T00:00:00"/>
    <d v="2020-06-23T00:00:00"/>
    <x v="2"/>
    <n v="188844"/>
    <n v="254000"/>
    <n v="1"/>
    <n v="2020"/>
    <n v="2020"/>
    <s v="2020Q2"/>
    <s v="Old_Claim"/>
    <x v="0"/>
    <m/>
  </r>
  <r>
    <s v="L01/070/9/000334/2012"/>
    <d v="2012-09-05T00:00:00"/>
    <d v="2012-09-17T00:00:00"/>
    <x v="2"/>
    <n v="565000"/>
    <n v="627591"/>
    <n v="1"/>
    <n v="2012"/>
    <n v="2012"/>
    <s v="2012Q3"/>
    <s v="Old_Claim"/>
    <x v="2"/>
    <m/>
  </r>
  <r>
    <s v="L01/070/9/000147/2020"/>
    <d v="2020-02-05T00:00:00"/>
    <d v="2020-02-05T00:00:00"/>
    <x v="2"/>
    <n v="-7.2759576141834001E-12"/>
    <n v="62352.941180000002"/>
    <n v="1"/>
    <n v="2020"/>
    <n v="2020"/>
    <s v="2020Q1"/>
    <s v="Old_Claim"/>
    <x v="0"/>
    <m/>
  </r>
  <r>
    <s v="L01/070/9/000153/2022"/>
    <d v="2022-04-02T00:00:00"/>
    <d v="2022-04-08T00:00:00"/>
    <x v="2"/>
    <n v="0"/>
    <n v="62200"/>
    <n v="1"/>
    <n v="2022"/>
    <n v="2022"/>
    <s v="2022Q2"/>
    <s v="New_Claim/ Reopening"/>
    <x v="1"/>
    <m/>
  </r>
  <r>
    <s v="L01/070/9/000121/2022"/>
    <d v="2022-03-13T00:00:00"/>
    <d v="2022-03-14T00:00:00"/>
    <x v="2"/>
    <n v="0"/>
    <n v="61900"/>
    <n v="1"/>
    <n v="2022"/>
    <n v="2022"/>
    <s v="2022Q1"/>
    <s v="Old_Claim"/>
    <x v="0"/>
    <m/>
  </r>
  <r>
    <s v="L01/070/9/000260/2022"/>
    <d v="2022-07-31T00:00:00"/>
    <d v="2022-08-02T00:00:00"/>
    <x v="2"/>
    <n v="39500"/>
    <n v="100000"/>
    <n v="1"/>
    <n v="2022"/>
    <n v="2022"/>
    <s v="2022Q3"/>
    <s v="New_Claim/ Reopening"/>
    <x v="1"/>
    <m/>
  </r>
  <r>
    <s v="L01/070/9/000712/2021"/>
    <d v="2021-05-19T00:00:00"/>
    <d v="2021-05-20T00:00:00"/>
    <x v="2"/>
    <n v="70000"/>
    <n v="130000"/>
    <n v="1"/>
    <n v="2021"/>
    <n v="2021"/>
    <s v="2021Q2"/>
    <s v="Old_Claim"/>
    <x v="0"/>
    <m/>
  </r>
  <r>
    <s v="L01/080/9/000448/2020"/>
    <d v="2020-01-02T00:00:00"/>
    <d v="2022-11-22T00:00:00"/>
    <x v="0"/>
    <n v="0"/>
    <n v="60000"/>
    <n v="1"/>
    <n v="2020"/>
    <n v="2022"/>
    <s v="2020Q1"/>
    <s v="New_Claim/ Reopening"/>
    <x v="1"/>
    <m/>
  </r>
  <r>
    <s v="L01/070/9/000878/2020"/>
    <d v="2020-11-06T00:00:00"/>
    <d v="2020-11-06T00:00:00"/>
    <x v="2"/>
    <n v="0"/>
    <n v="59700"/>
    <n v="1"/>
    <n v="2020"/>
    <n v="2020"/>
    <s v="2020Q4"/>
    <s v="Old_Claim"/>
    <x v="0"/>
    <m/>
  </r>
  <r>
    <s v="L01/070/9/000203/2022"/>
    <d v="2022-05-06T00:00:00"/>
    <d v="2022-06-02T00:00:00"/>
    <x v="2"/>
    <n v="0"/>
    <n v="58780"/>
    <n v="1"/>
    <n v="2022"/>
    <n v="2022"/>
    <s v="2022Q2"/>
    <s v="New_Claim/ Reopening"/>
    <x v="1"/>
    <m/>
  </r>
  <r>
    <s v="L01/070/9/000431/2011"/>
    <d v="2011-12-04T00:00:00"/>
    <d v="2011-12-15T00:00:00"/>
    <x v="2"/>
    <n v="0"/>
    <n v="58468"/>
    <n v="1"/>
    <n v="2011"/>
    <n v="2011"/>
    <s v="2011Q4"/>
    <s v="Old_Claim"/>
    <x v="0"/>
    <m/>
  </r>
  <r>
    <s v="L01/070/9/000859/2020"/>
    <d v="2020-10-25T00:00:00"/>
    <d v="2020-10-25T00:00:00"/>
    <x v="2"/>
    <n v="116500"/>
    <n v="174950"/>
    <n v="1"/>
    <n v="2020"/>
    <n v="2020"/>
    <s v="2020Q4"/>
    <s v="Old_Claim"/>
    <x v="0"/>
    <m/>
  </r>
  <r>
    <s v="L01/022/9/000002/2018"/>
    <d v="2018-11-07T00:00:00"/>
    <d v="2019-04-23T00:00:00"/>
    <x v="5"/>
    <n v="2968345"/>
    <n v="3026706.05"/>
    <n v="1"/>
    <n v="2018"/>
    <n v="2019"/>
    <s v="2018Q4"/>
    <s v="Old_Claim"/>
    <x v="0"/>
    <m/>
  </r>
  <r>
    <s v="L01/070/9/000128/2020"/>
    <d v="2020-02-28T00:00:00"/>
    <d v="2020-02-28T00:00:00"/>
    <x v="2"/>
    <n v="0"/>
    <n v="58340"/>
    <n v="1"/>
    <n v="2020"/>
    <n v="2020"/>
    <s v="2020Q1"/>
    <s v="Old_Claim"/>
    <x v="0"/>
    <m/>
  </r>
  <r>
    <s v="L01/087/9/000165/2020"/>
    <d v="2020-08-11T00:00:00"/>
    <d v="2020-08-12T00:00:00"/>
    <x v="0"/>
    <n v="0"/>
    <n v="57970"/>
    <n v="1"/>
    <n v="2020"/>
    <n v="2020"/>
    <s v="2020Q3"/>
    <s v="Old_Claim"/>
    <x v="0"/>
    <m/>
  </r>
  <r>
    <s v="L02/070/9/000080/2022"/>
    <d v="2022-02-23T00:00:00"/>
    <d v="2022-02-25T00:00:00"/>
    <x v="2"/>
    <n v="29700"/>
    <n v="87200"/>
    <n v="1"/>
    <n v="2022"/>
    <n v="2022"/>
    <s v="2022Q1"/>
    <s v="Old_Claim"/>
    <x v="2"/>
    <m/>
  </r>
  <r>
    <s v="L01/088/9/000263/2020"/>
    <d v="2020-12-04T00:00:00"/>
    <d v="2020-12-04T00:00:00"/>
    <x v="0"/>
    <n v="2320"/>
    <n v="59730"/>
    <n v="1"/>
    <n v="2020"/>
    <n v="2020"/>
    <s v="2020Q4"/>
    <s v="Old_Claim"/>
    <x v="0"/>
    <m/>
  </r>
  <r>
    <s v="L01/080/9/000048/2020"/>
    <d v="2020-03-21T00:00:00"/>
    <d v="2020-03-21T00:00:00"/>
    <x v="0"/>
    <n v="0"/>
    <n v="57330"/>
    <n v="1"/>
    <n v="2020"/>
    <n v="2020"/>
    <s v="2020Q1"/>
    <s v="Old_Claim"/>
    <x v="0"/>
    <m/>
  </r>
  <r>
    <s v="L01/070/9/000156/2022"/>
    <d v="2022-04-11T00:00:00"/>
    <d v="2022-04-19T00:00:00"/>
    <x v="2"/>
    <n v="10000"/>
    <n v="66408"/>
    <n v="1"/>
    <n v="2022"/>
    <n v="2022"/>
    <s v="2022Q2"/>
    <s v="New_Claim/ Reopening"/>
    <x v="1"/>
    <m/>
  </r>
  <r>
    <s v="L01/088/9/000195/2020"/>
    <d v="2020-12-12T00:00:00"/>
    <d v="2020-12-12T00:00:00"/>
    <x v="0"/>
    <n v="6270"/>
    <n v="62500"/>
    <n v="1"/>
    <n v="2020"/>
    <n v="2020"/>
    <s v="2020Q4"/>
    <s v="Old_Claim"/>
    <x v="0"/>
    <m/>
  </r>
  <r>
    <s v="L02/070/9/000819/2020"/>
    <d v="2020-10-25T00:00:00"/>
    <d v="2020-10-25T00:00:00"/>
    <x v="2"/>
    <n v="0"/>
    <n v="55240"/>
    <n v="1"/>
    <n v="2020"/>
    <n v="2020"/>
    <s v="2020Q4"/>
    <s v="Old_Claim"/>
    <x v="0"/>
    <m/>
  </r>
  <r>
    <s v="L01/070/9/000331/2022"/>
    <d v="2022-10-12T00:00:00"/>
    <d v="2022-10-14T00:00:00"/>
    <x v="2"/>
    <n v="45720"/>
    <n v="100000"/>
    <n v="1"/>
    <n v="2022"/>
    <n v="2022"/>
    <s v="2022Q4"/>
    <s v="New_Claim/ Reopening"/>
    <x v="1"/>
    <m/>
  </r>
  <r>
    <s v="L02/088/9/000279/2020"/>
    <d v="2020-12-13T00:00:00"/>
    <d v="2020-12-21T00:00:00"/>
    <x v="0"/>
    <n v="8700"/>
    <n v="62300"/>
    <n v="1"/>
    <n v="2020"/>
    <n v="2020"/>
    <s v="2020Q4"/>
    <s v="Old_Claim"/>
    <x v="0"/>
    <m/>
  </r>
  <r>
    <s v="L01/087/9/000214/2020"/>
    <d v="2020-09-19T00:00:00"/>
    <d v="2020-09-19T00:00:00"/>
    <x v="0"/>
    <n v="0"/>
    <n v="51980"/>
    <n v="1"/>
    <n v="2020"/>
    <n v="2020"/>
    <s v="2020Q3"/>
    <s v="Old_Claim"/>
    <x v="0"/>
    <m/>
  </r>
  <r>
    <s v="L01/087/9/000107/2020"/>
    <d v="2020-06-26T00:00:00"/>
    <d v="2020-06-27T00:00:00"/>
    <x v="0"/>
    <n v="0"/>
    <n v="51790"/>
    <n v="1"/>
    <n v="2020"/>
    <n v="2020"/>
    <s v="2020Q2"/>
    <s v="Old_Claim"/>
    <x v="0"/>
    <m/>
  </r>
  <r>
    <s v="L01/070/9/001224/2020"/>
    <d v="2020-12-28T00:00:00"/>
    <d v="2021-01-07T00:00:00"/>
    <x v="2"/>
    <n v="0"/>
    <n v="51620"/>
    <n v="1"/>
    <n v="2020"/>
    <n v="2021"/>
    <s v="2020Q4"/>
    <s v="Old_Claim"/>
    <x v="0"/>
    <m/>
  </r>
  <r>
    <s v="L01/070/9/000434/2020"/>
    <d v="2020-07-14T00:00:00"/>
    <d v="2020-07-14T00:00:00"/>
    <x v="2"/>
    <n v="8550"/>
    <n v="60000"/>
    <n v="1"/>
    <n v="2020"/>
    <n v="2020"/>
    <s v="2020Q3"/>
    <s v="Old_Claim"/>
    <x v="0"/>
    <m/>
  </r>
  <r>
    <s v="L01/070/9/000196/2021"/>
    <d v="2021-02-12T00:00:00"/>
    <d v="2021-02-16T00:00:00"/>
    <x v="2"/>
    <n v="17400"/>
    <n v="67860"/>
    <n v="1"/>
    <n v="2021"/>
    <n v="2021"/>
    <s v="2021Q1"/>
    <s v="Old_Claim"/>
    <x v="0"/>
    <m/>
  </r>
  <r>
    <s v="L01/070/9/000180/2020"/>
    <d v="2020-03-04T00:00:00"/>
    <d v="2020-03-04T00:00:00"/>
    <x v="2"/>
    <n v="0"/>
    <n v="50340"/>
    <n v="1"/>
    <n v="2020"/>
    <n v="2020"/>
    <s v="2020Q1"/>
    <s v="Old_Claim"/>
    <x v="0"/>
    <m/>
  </r>
  <r>
    <s v="L01/087/9/000098/2020"/>
    <d v="2020-05-23T00:00:00"/>
    <d v="2020-05-23T00:00:00"/>
    <x v="0"/>
    <n v="0"/>
    <n v="50000"/>
    <n v="1"/>
    <n v="2020"/>
    <n v="2020"/>
    <s v="2020Q2"/>
    <s v="Old_Claim"/>
    <x v="0"/>
    <m/>
  </r>
  <r>
    <s v="L02/087/9/000199/2020"/>
    <d v="2020-09-05T00:00:00"/>
    <d v="2020-09-05T00:00:00"/>
    <x v="0"/>
    <n v="0"/>
    <n v="50000"/>
    <n v="1"/>
    <n v="2020"/>
    <n v="2020"/>
    <s v="2020Q3"/>
    <s v="Old_Claim"/>
    <x v="0"/>
    <m/>
  </r>
  <r>
    <s v="L01/087/9/000063/2020"/>
    <d v="2020-04-23T00:00:00"/>
    <d v="2020-04-23T00:00:00"/>
    <x v="0"/>
    <n v="0"/>
    <n v="50000"/>
    <n v="1"/>
    <n v="2020"/>
    <n v="2020"/>
    <s v="2020Q2"/>
    <s v="Old_Claim"/>
    <x v="0"/>
    <m/>
  </r>
  <r>
    <s v="L01/080/9/000072/2020"/>
    <d v="2020-04-30T00:00:00"/>
    <d v="2020-04-30T00:00:00"/>
    <x v="0"/>
    <n v="50000"/>
    <n v="100000"/>
    <n v="1"/>
    <n v="2020"/>
    <n v="2020"/>
    <s v="2020Q2"/>
    <s v="Old_Claim"/>
    <x v="0"/>
    <m/>
  </r>
  <r>
    <s v="L01/070/9/000324/2020"/>
    <d v="2020-04-16T00:00:00"/>
    <d v="2020-04-16T00:00:00"/>
    <x v="2"/>
    <n v="0"/>
    <n v="50000"/>
    <n v="1"/>
    <n v="2020"/>
    <n v="2020"/>
    <s v="2020Q2"/>
    <s v="Old_Claim"/>
    <x v="0"/>
    <m/>
  </r>
  <r>
    <s v="L01/080/9/000174/2020"/>
    <d v="2020-06-26T00:00:00"/>
    <d v="2020-06-26T00:00:00"/>
    <x v="0"/>
    <n v="0"/>
    <n v="50000"/>
    <n v="1"/>
    <n v="2020"/>
    <n v="2020"/>
    <s v="2020Q2"/>
    <s v="Old_Claim"/>
    <x v="0"/>
    <m/>
  </r>
  <r>
    <s v="L01/080/9/000227/2020"/>
    <d v="2020-09-03T00:00:00"/>
    <d v="2020-09-03T00:00:00"/>
    <x v="0"/>
    <n v="0"/>
    <n v="50000"/>
    <n v="1"/>
    <n v="2020"/>
    <n v="2020"/>
    <s v="2020Q3"/>
    <s v="Old_Claim"/>
    <x v="0"/>
    <m/>
  </r>
  <r>
    <s v="L01/087/9/000228/2020"/>
    <d v="2020-09-28T00:00:00"/>
    <d v="2020-09-28T00:00:00"/>
    <x v="0"/>
    <n v="0"/>
    <n v="50000"/>
    <n v="1"/>
    <n v="2020"/>
    <n v="2020"/>
    <s v="2020Q3"/>
    <s v="Old_Claim"/>
    <x v="0"/>
    <m/>
  </r>
  <r>
    <s v="L01/087/9/000246/2020"/>
    <d v="2020-10-20T00:00:00"/>
    <d v="2020-10-20T00:00:00"/>
    <x v="0"/>
    <n v="50000"/>
    <n v="100000"/>
    <n v="1"/>
    <n v="2020"/>
    <n v="2020"/>
    <s v="2020Q4"/>
    <s v="Old_Claim"/>
    <x v="0"/>
    <m/>
  </r>
  <r>
    <s v="L01/103/9/000009/2020"/>
    <d v="2020-08-08T00:00:00"/>
    <d v="2020-08-08T00:00:00"/>
    <x v="7"/>
    <n v="0"/>
    <n v="50000"/>
    <n v="1"/>
    <n v="2020"/>
    <n v="2020"/>
    <s v="2020Q3"/>
    <s v="Old_Claim"/>
    <x v="0"/>
    <m/>
  </r>
  <r>
    <s v="L02/110/9/000030/2020"/>
    <d v="2020-07-03T00:00:00"/>
    <d v="2020-07-03T00:00:00"/>
    <x v="1"/>
    <n v="0"/>
    <n v="50000"/>
    <n v="1"/>
    <n v="2020"/>
    <n v="2020"/>
    <s v="2020Q3"/>
    <s v="Old_Claim"/>
    <x v="0"/>
    <m/>
  </r>
  <r>
    <s v="L02/110/9/000038/2020"/>
    <d v="2020-01-13T00:00:00"/>
    <d v="2020-01-13T00:00:00"/>
    <x v="1"/>
    <n v="0"/>
    <n v="50000"/>
    <n v="1"/>
    <n v="2020"/>
    <n v="2020"/>
    <s v="2020Q1"/>
    <s v="Old_Claim"/>
    <x v="0"/>
    <m/>
  </r>
  <r>
    <s v="L02/110/9/000036/2020"/>
    <d v="2020-04-24T00:00:00"/>
    <d v="2020-04-24T00:00:00"/>
    <x v="1"/>
    <n v="0"/>
    <n v="50000"/>
    <n v="1"/>
    <n v="2020"/>
    <n v="2020"/>
    <s v="2020Q2"/>
    <s v="Old_Claim"/>
    <x v="0"/>
    <m/>
  </r>
  <r>
    <s v="L02/110/9/000033/2020"/>
    <d v="2020-06-26T00:00:00"/>
    <d v="2020-06-26T00:00:00"/>
    <x v="1"/>
    <n v="0"/>
    <n v="50000"/>
    <n v="1"/>
    <n v="2020"/>
    <n v="2020"/>
    <s v="2020Q2"/>
    <s v="Old_Claim"/>
    <x v="0"/>
    <m/>
  </r>
  <r>
    <s v="L01/110/9/000054/2020"/>
    <d v="2020-09-27T00:00:00"/>
    <d v="2020-09-27T00:00:00"/>
    <x v="1"/>
    <n v="0"/>
    <n v="50000"/>
    <n v="1"/>
    <n v="2020"/>
    <n v="2020"/>
    <s v="2020Q3"/>
    <s v="Old_Claim"/>
    <x v="0"/>
    <m/>
  </r>
  <r>
    <s v="L01/070/9/001209/2020"/>
    <d v="2020-10-18T00:00:00"/>
    <d v="2021-01-12T00:00:00"/>
    <x v="2"/>
    <n v="0"/>
    <n v="50000"/>
    <n v="1"/>
    <n v="2020"/>
    <n v="2021"/>
    <s v="2020Q4"/>
    <s v="Old_Claim"/>
    <x v="0"/>
    <m/>
  </r>
  <r>
    <s v="L01/112/9/000007/2010"/>
    <d v="2010-12-22T00:00:00"/>
    <d v="2013-02-19T00:00:00"/>
    <x v="1"/>
    <n v="0"/>
    <n v="50000"/>
    <n v="1"/>
    <n v="2010"/>
    <n v="2013"/>
    <s v="2010Q4"/>
    <s v="Old_Claim"/>
    <x v="0"/>
    <m/>
  </r>
  <r>
    <s v="L01/080/9/000023/2020"/>
    <d v="2020-01-31T00:00:00"/>
    <d v="2020-02-20T00:00:00"/>
    <x v="0"/>
    <n v="0"/>
    <n v="50000"/>
    <n v="1"/>
    <n v="2020"/>
    <n v="2020"/>
    <s v="2020Q1"/>
    <s v="Old_Claim"/>
    <x v="0"/>
    <m/>
  </r>
  <r>
    <s v="L01/080/9/000436/2020"/>
    <d v="2020-03-04T00:00:00"/>
    <d v="2021-06-22T00:00:00"/>
    <x v="0"/>
    <n v="0"/>
    <n v="50000"/>
    <n v="1"/>
    <n v="2020"/>
    <n v="2021"/>
    <s v="2020Q1"/>
    <s v="Old_Claim"/>
    <x v="0"/>
    <m/>
  </r>
  <r>
    <s v="L01/700/9/001272/2020"/>
    <d v="2020-05-30T00:00:00"/>
    <d v="2021-09-10T00:00:00"/>
    <x v="2"/>
    <n v="0"/>
    <n v="50000"/>
    <n v="1"/>
    <n v="2020"/>
    <n v="2021"/>
    <s v="2020Q2"/>
    <s v="Old_Claim"/>
    <x v="0"/>
    <m/>
  </r>
  <r>
    <s v="L01/070/9/001354/2021"/>
    <d v="2021-10-21T00:00:00"/>
    <d v="2021-10-25T00:00:00"/>
    <x v="2"/>
    <n v="0"/>
    <n v="50000"/>
    <n v="1"/>
    <n v="2021"/>
    <n v="2021"/>
    <s v="2021Q4"/>
    <s v="Old_Claim"/>
    <x v="2"/>
    <m/>
  </r>
  <r>
    <s v="L01/110/9/000001/2022"/>
    <d v="2022-01-12T00:00:00"/>
    <d v="2022-01-12T00:00:00"/>
    <x v="1"/>
    <n v="0"/>
    <n v="50000"/>
    <n v="1"/>
    <n v="2022"/>
    <n v="2022"/>
    <s v="2022Q1"/>
    <s v="Old_Claim"/>
    <x v="2"/>
    <m/>
  </r>
  <r>
    <s v="L01/070/9/000020/2022"/>
    <d v="2022-01-10T00:00:00"/>
    <d v="2022-01-19T00:00:00"/>
    <x v="2"/>
    <n v="40000"/>
    <n v="90000"/>
    <n v="1"/>
    <n v="2022"/>
    <n v="2022"/>
    <s v="2022Q1"/>
    <s v="Old_Claim"/>
    <x v="2"/>
    <m/>
  </r>
  <r>
    <s v="L01/070/9/000135/2022"/>
    <d v="2022-03-20T00:00:00"/>
    <d v="2022-04-01T00:00:00"/>
    <x v="2"/>
    <n v="0"/>
    <n v="50000"/>
    <n v="1"/>
    <n v="2022"/>
    <n v="2022"/>
    <s v="2022Q1"/>
    <s v="New_Claim/ Reopening"/>
    <x v="1"/>
    <m/>
  </r>
  <r>
    <s v="L02/070/9/000151/2022"/>
    <d v="2022-01-06T00:00:00"/>
    <d v="2022-02-10T00:00:00"/>
    <x v="2"/>
    <n v="0"/>
    <n v="50000"/>
    <n v="1"/>
    <n v="2022"/>
    <n v="2022"/>
    <s v="2022Q1"/>
    <s v="New_Claim/ Reopening"/>
    <x v="1"/>
    <m/>
  </r>
  <r>
    <s v="L01/110/9/000016/2022"/>
    <d v="2022-04-22T00:00:00"/>
    <d v="2022-05-17T00:00:00"/>
    <x v="1"/>
    <n v="0"/>
    <n v="50000"/>
    <n v="1"/>
    <n v="2022"/>
    <n v="2022"/>
    <s v="2022Q2"/>
    <s v="New_Claim/ Reopening"/>
    <x v="1"/>
    <m/>
  </r>
  <r>
    <s v="L01/070/9/000276/2022"/>
    <d v="2022-07-22T00:00:00"/>
    <d v="2022-08-26T00:00:00"/>
    <x v="2"/>
    <n v="0"/>
    <n v="50000"/>
    <n v="1"/>
    <n v="2022"/>
    <n v="2022"/>
    <s v="2022Q3"/>
    <s v="New_Claim/ Reopening"/>
    <x v="1"/>
    <m/>
  </r>
  <r>
    <s v="L02/070/9/000279/2022"/>
    <d v="2022-08-26T00:00:00"/>
    <d v="2022-08-30T00:00:00"/>
    <x v="2"/>
    <n v="50000"/>
    <n v="100000"/>
    <n v="1"/>
    <n v="2022"/>
    <n v="2022"/>
    <s v="2022Q3"/>
    <s v="New_Claim/ Reopening"/>
    <x v="1"/>
    <m/>
  </r>
  <r>
    <s v="L01/110/9/000026/2022"/>
    <d v="2022-04-04T00:00:00"/>
    <d v="2023-01-27T00:00:00"/>
    <x v="1"/>
    <n v="0"/>
    <n v="50000"/>
    <n v="1"/>
    <n v="2022"/>
    <n v="2023"/>
    <s v="2022Q2"/>
    <s v="New_Claim/ Reopening"/>
    <x v="1"/>
    <m/>
  </r>
  <r>
    <s v="L01/700/9/001145/2020"/>
    <d v="2020-12-22T00:00:00"/>
    <d v="2020-12-23T00:00:00"/>
    <x v="2"/>
    <n v="0"/>
    <n v="49840"/>
    <n v="1"/>
    <n v="2020"/>
    <n v="2020"/>
    <s v="2020Q4"/>
    <s v="Old_Claim"/>
    <x v="0"/>
    <m/>
  </r>
  <r>
    <s v="L02/088/9/000259/2020"/>
    <d v="2020-12-02T00:00:00"/>
    <d v="2020-12-02T00:00:00"/>
    <x v="0"/>
    <n v="0"/>
    <n v="49720"/>
    <n v="1"/>
    <n v="2020"/>
    <n v="2020"/>
    <s v="2020Q4"/>
    <s v="Old_Claim"/>
    <x v="0"/>
    <m/>
  </r>
  <r>
    <s v="L01/088/9/000173/2020"/>
    <d v="2020-11-02T00:00:00"/>
    <d v="2020-11-02T00:00:00"/>
    <x v="0"/>
    <n v="8550"/>
    <n v="57960"/>
    <n v="1"/>
    <n v="2020"/>
    <n v="2020"/>
    <s v="2020Q4"/>
    <s v="Old_Claim"/>
    <x v="0"/>
    <m/>
  </r>
  <r>
    <s v="L01/087/9/000029/2020"/>
    <d v="2020-02-28T00:00:00"/>
    <d v="2020-02-28T00:00:00"/>
    <x v="0"/>
    <n v="1000"/>
    <n v="50000"/>
    <n v="1"/>
    <n v="2020"/>
    <n v="2020"/>
    <s v="2020Q1"/>
    <s v="Old_Claim"/>
    <x v="0"/>
    <m/>
  </r>
  <r>
    <s v="L01/088/9/000176/2020"/>
    <d v="2020-11-07T00:00:00"/>
    <d v="2020-11-07T00:00:00"/>
    <x v="0"/>
    <n v="0"/>
    <n v="48954"/>
    <n v="1"/>
    <n v="2020"/>
    <n v="2020"/>
    <s v="2020Q4"/>
    <s v="Old_Claim"/>
    <x v="0"/>
    <m/>
  </r>
  <r>
    <s v="L01/101/9/000002/2022"/>
    <d v="2022-12-13T00:00:00"/>
    <d v="2022-12-14T00:00:00"/>
    <x v="7"/>
    <n v="33850"/>
    <n v="82352.941200000001"/>
    <n v="1"/>
    <n v="2022"/>
    <n v="2022"/>
    <s v="2022Q4"/>
    <s v="New_Claim/ Reopening"/>
    <x v="1"/>
    <m/>
  </r>
  <r>
    <s v="L01/070/9/001199/2020"/>
    <d v="2020-12-22T00:00:00"/>
    <d v="2021-01-11T00:00:00"/>
    <x v="2"/>
    <n v="0"/>
    <n v="47092.5"/>
    <n v="1"/>
    <n v="2020"/>
    <n v="2021"/>
    <s v="2020Q4"/>
    <s v="Old_Claim"/>
    <x v="0"/>
    <m/>
  </r>
  <r>
    <s v="L05/070/9/000860/2020"/>
    <d v="2020-10-18T00:00:00"/>
    <d v="2020-10-18T00:00:00"/>
    <x v="2"/>
    <n v="6750"/>
    <n v="53817"/>
    <n v="1"/>
    <n v="2020"/>
    <n v="2020"/>
    <s v="2020Q4"/>
    <s v="Old_Claim"/>
    <x v="0"/>
    <m/>
  </r>
  <r>
    <s v="L01/092/9/000002/2022"/>
    <d v="2022-09-30T00:00:00"/>
    <d v="2022-10-12T00:00:00"/>
    <x v="9"/>
    <n v="2988"/>
    <n v="50000"/>
    <n v="1"/>
    <n v="2022"/>
    <n v="2022"/>
    <s v="2022Q3"/>
    <s v="New_Claim/ Reopening"/>
    <x v="1"/>
    <m/>
  </r>
  <r>
    <s v="L01/070/9/001206/2020"/>
    <d v="2020-11-28T00:00:00"/>
    <d v="2021-01-20T00:00:00"/>
    <x v="2"/>
    <n v="6270"/>
    <n v="53235"/>
    <n v="1"/>
    <n v="2020"/>
    <n v="2021"/>
    <s v="2020Q4"/>
    <s v="Old_Claim"/>
    <x v="0"/>
    <m/>
  </r>
  <r>
    <s v="L01/070/9/001228/2020"/>
    <d v="2020-12-30T00:00:00"/>
    <d v="2021-01-11T00:00:00"/>
    <x v="2"/>
    <n v="6380"/>
    <n v="53170"/>
    <n v="1"/>
    <n v="2020"/>
    <n v="2021"/>
    <s v="2020Q4"/>
    <s v="Old_Claim"/>
    <x v="0"/>
    <m/>
  </r>
  <r>
    <s v="L01/080/9/000240/2020"/>
    <d v="2020-10-10T00:00:00"/>
    <d v="2020-10-10T00:00:00"/>
    <x v="0"/>
    <n v="180550"/>
    <n v="226950"/>
    <n v="1"/>
    <n v="2020"/>
    <n v="2020"/>
    <s v="2020Q4"/>
    <s v="Old_Claim"/>
    <x v="0"/>
    <m/>
  </r>
  <r>
    <s v="L02/070/9/000037/2022"/>
    <d v="2022-01-08T00:00:00"/>
    <d v="2022-01-28T00:00:00"/>
    <x v="2"/>
    <n v="11789"/>
    <n v="58189"/>
    <n v="1"/>
    <n v="2022"/>
    <n v="2022"/>
    <s v="2022Q1"/>
    <s v="Old_Claim"/>
    <x v="2"/>
    <m/>
  </r>
  <r>
    <s v="L01/088/9/000035/2020"/>
    <d v="2020-03-20T00:00:00"/>
    <d v="2020-03-20T00:00:00"/>
    <x v="0"/>
    <n v="0"/>
    <n v="46300"/>
    <n v="1"/>
    <n v="2020"/>
    <n v="2020"/>
    <s v="2020Q1"/>
    <s v="Old_Claim"/>
    <x v="0"/>
    <m/>
  </r>
  <r>
    <s v="L01/070/9/000196/2022"/>
    <d v="2022-05-12T00:00:00"/>
    <d v="2022-05-20T00:00:00"/>
    <x v="2"/>
    <n v="0"/>
    <n v="46180"/>
    <n v="1"/>
    <n v="2022"/>
    <n v="2022"/>
    <s v="2022Q2"/>
    <s v="New_Claim/ Reopening"/>
    <x v="1"/>
    <m/>
  </r>
  <r>
    <s v="L01/070/9/000342/2020"/>
    <d v="2020-06-12T00:00:00"/>
    <d v="2020-06-12T00:00:00"/>
    <x v="2"/>
    <n v="0"/>
    <n v="45450"/>
    <n v="1"/>
    <n v="2020"/>
    <n v="2020"/>
    <s v="2020Q2"/>
    <s v="Old_Claim"/>
    <x v="2"/>
    <m/>
  </r>
  <r>
    <s v="L02/070/9/001283/2020"/>
    <d v="2020-04-15T00:00:00"/>
    <d v="2022-06-07T00:00:00"/>
    <x v="2"/>
    <n v="0"/>
    <n v="45294.11765"/>
    <n v="1"/>
    <n v="2020"/>
    <n v="2022"/>
    <s v="2020Q2"/>
    <s v="New_Claim/ Reopening"/>
    <x v="1"/>
    <m/>
  </r>
  <r>
    <s v="L01/110/9/000047/2020"/>
    <d v="2020-08-15T00:00:00"/>
    <d v="2020-09-22T00:00:00"/>
    <x v="1"/>
    <n v="0"/>
    <n v="45000"/>
    <n v="1"/>
    <n v="2020"/>
    <n v="2020"/>
    <s v="2020Q3"/>
    <s v="Old_Claim"/>
    <x v="0"/>
    <m/>
  </r>
  <r>
    <s v="L01/070/9/000139/2022"/>
    <d v="2022-04-02T00:00:00"/>
    <d v="2022-04-06T00:00:00"/>
    <x v="2"/>
    <n v="5000"/>
    <n v="50000"/>
    <n v="1"/>
    <n v="2022"/>
    <n v="2022"/>
    <s v="2022Q2"/>
    <s v="New_Claim/ Reopening"/>
    <x v="1"/>
    <m/>
  </r>
  <r>
    <s v="L01/070/9/000206/2022"/>
    <d v="2022-05-31T00:00:00"/>
    <d v="2022-06-02T00:00:00"/>
    <x v="2"/>
    <n v="5000"/>
    <n v="50000"/>
    <n v="1"/>
    <n v="2022"/>
    <n v="2022"/>
    <s v="2022Q2"/>
    <s v="New_Claim/ Reopening"/>
    <x v="1"/>
    <m/>
  </r>
  <r>
    <s v="L01/110/9/000013/2022"/>
    <d v="2022-04-27T00:00:00"/>
    <d v="2022-04-28T00:00:00"/>
    <x v="1"/>
    <n v="0"/>
    <n v="44960"/>
    <n v="1"/>
    <n v="2022"/>
    <n v="2022"/>
    <s v="2022Q2"/>
    <s v="New_Claim/ Reopening"/>
    <x v="1"/>
    <m/>
  </r>
  <r>
    <s v="L01/070/9/001218/2020"/>
    <d v="2020-12-18T00:00:00"/>
    <d v="2020-12-18T00:00:00"/>
    <x v="2"/>
    <n v="0"/>
    <n v="44910"/>
    <n v="1"/>
    <n v="2020"/>
    <n v="2020"/>
    <s v="2020Q4"/>
    <s v="Old_Claim"/>
    <x v="2"/>
    <m/>
  </r>
  <r>
    <s v="L01/080/9/000330/2020"/>
    <d v="2020-11-10T00:00:00"/>
    <d v="2020-11-10T00:00:00"/>
    <x v="0"/>
    <n v="0"/>
    <n v="44690"/>
    <n v="1"/>
    <n v="2020"/>
    <n v="2020"/>
    <s v="2020Q4"/>
    <s v="Old_Claim"/>
    <x v="2"/>
    <m/>
  </r>
  <r>
    <s v="L01/062/9/000013/2022"/>
    <d v="2022-05-12T00:00:00"/>
    <d v="2022-11-29T00:00:00"/>
    <x v="6"/>
    <n v="0"/>
    <n v="44592"/>
    <n v="1"/>
    <n v="2022"/>
    <n v="2022"/>
    <s v="2022Q2"/>
    <s v="New_Claim/ Reopening"/>
    <x v="1"/>
    <m/>
  </r>
  <r>
    <s v="L02/070/9/000158/2022"/>
    <d v="2022-03-31T00:00:00"/>
    <d v="2022-04-21T00:00:00"/>
    <x v="2"/>
    <n v="0"/>
    <n v="44500"/>
    <n v="1"/>
    <n v="2022"/>
    <n v="2022"/>
    <s v="2022Q1"/>
    <s v="New_Claim/ Reopening"/>
    <x v="1"/>
    <m/>
  </r>
  <r>
    <s v="L02/088/9/000114/2020"/>
    <d v="2020-08-17T00:00:00"/>
    <d v="2020-08-17T00:00:00"/>
    <x v="0"/>
    <n v="10000"/>
    <n v="54374"/>
    <n v="1"/>
    <n v="2020"/>
    <n v="2020"/>
    <s v="2020Q3"/>
    <s v="Old_Claim"/>
    <x v="0"/>
    <m/>
  </r>
  <r>
    <s v="L01/070/9/000224/2022"/>
    <d v="2022-02-13T00:00:00"/>
    <d v="2022-06-20T00:00:00"/>
    <x v="2"/>
    <n v="755750"/>
    <n v="800000"/>
    <n v="1"/>
    <n v="2022"/>
    <n v="2022"/>
    <s v="2022Q1"/>
    <s v="New_Claim/ Reopening"/>
    <x v="1"/>
    <m/>
  </r>
  <r>
    <s v="L01/070/9/000786/2020"/>
    <d v="2020-10-19T00:00:00"/>
    <d v="2020-10-19T00:00:00"/>
    <x v="2"/>
    <n v="0"/>
    <n v="43730"/>
    <n v="1"/>
    <n v="2020"/>
    <n v="2020"/>
    <s v="2020Q4"/>
    <s v="Old_Claim"/>
    <x v="0"/>
    <m/>
  </r>
  <r>
    <s v="L01/070/9/000133/2022"/>
    <d v="2022-03-26T00:00:00"/>
    <d v="2022-03-29T00:00:00"/>
    <x v="2"/>
    <n v="0"/>
    <n v="43500"/>
    <n v="1"/>
    <n v="2022"/>
    <n v="2022"/>
    <s v="2022Q1"/>
    <s v="New_Claim/ Reopening"/>
    <x v="1"/>
    <m/>
  </r>
  <r>
    <s v="L01/070/9/000350/2022"/>
    <d v="2022-12-19T00:00:00"/>
    <d v="2022-12-21T00:00:00"/>
    <x v="2"/>
    <n v="57000"/>
    <n v="100000"/>
    <n v="1"/>
    <n v="2022"/>
    <n v="2022"/>
    <s v="2022Q4"/>
    <s v="New_Claim/ Reopening"/>
    <x v="1"/>
    <m/>
  </r>
  <r>
    <s v="L05/070/9/001278/2020"/>
    <d v="2020-08-30T00:00:00"/>
    <d v="2021-08-31T00:00:00"/>
    <x v="2"/>
    <n v="374747"/>
    <n v="417647.0588"/>
    <n v="1"/>
    <n v="2020"/>
    <n v="2021"/>
    <s v="2020Q3"/>
    <s v="Old_Claim"/>
    <x v="2"/>
    <m/>
  </r>
  <r>
    <s v="L01/070/9/000186/2022"/>
    <d v="2022-05-10T00:00:00"/>
    <d v="2022-05-11T00:00:00"/>
    <x v="2"/>
    <n v="2000"/>
    <n v="44000"/>
    <n v="1"/>
    <n v="2022"/>
    <n v="2022"/>
    <s v="2022Q2"/>
    <s v="New_Claim/ Reopening"/>
    <x v="1"/>
    <m/>
  </r>
  <r>
    <s v="L01/087/9/000402/2020"/>
    <d v="2020-12-21T00:00:00"/>
    <d v="2021-01-09T00:00:00"/>
    <x v="0"/>
    <n v="0"/>
    <n v="41973.75"/>
    <n v="1"/>
    <n v="2020"/>
    <n v="2021"/>
    <s v="2020Q4"/>
    <s v="Old_Claim"/>
    <x v="0"/>
    <m/>
  </r>
  <r>
    <s v="L01/087/9/000132/2020"/>
    <d v="2020-07-15T00:00:00"/>
    <d v="2020-07-15T00:00:00"/>
    <x v="0"/>
    <n v="8151"/>
    <n v="50000"/>
    <n v="1"/>
    <n v="2020"/>
    <n v="2020"/>
    <s v="2020Q3"/>
    <s v="Old_Claim"/>
    <x v="0"/>
    <m/>
  </r>
  <r>
    <s v="L01/062/9/000024/2020"/>
    <d v="2020-06-08T00:00:00"/>
    <d v="2020-11-04T00:00:00"/>
    <x v="3"/>
    <n v="0"/>
    <n v="41521"/>
    <n v="1"/>
    <n v="2020"/>
    <n v="2020"/>
    <s v="2020Q2"/>
    <s v="Old_Claim"/>
    <x v="0"/>
    <m/>
  </r>
  <r>
    <s v="L01/070/9/000659/2020"/>
    <d v="2020-09-17T00:00:00"/>
    <d v="2020-09-17T00:00:00"/>
    <x v="2"/>
    <n v="0"/>
    <n v="41504"/>
    <n v="1"/>
    <n v="2020"/>
    <n v="2020"/>
    <s v="2020Q3"/>
    <s v="Old_Claim"/>
    <x v="0"/>
    <m/>
  </r>
  <r>
    <s v="L01/070/9/000360/2022"/>
    <d v="2022-12-12T00:00:00"/>
    <d v="2023-01-27T00:00:00"/>
    <x v="2"/>
    <n v="0"/>
    <n v="40909.08"/>
    <n v="1"/>
    <n v="2022"/>
    <n v="2023"/>
    <s v="2022Q4"/>
    <s v="New_Claim/ Reopening"/>
    <x v="1"/>
    <m/>
  </r>
  <r>
    <s v="L01/700/9/000890/2020"/>
    <d v="2020-11-05T00:00:00"/>
    <d v="2020-11-09T00:00:00"/>
    <x v="2"/>
    <n v="8550"/>
    <n v="49440"/>
    <n v="1"/>
    <n v="2020"/>
    <n v="2020"/>
    <s v="2020Q4"/>
    <s v="Old_Claim"/>
    <x v="0"/>
    <m/>
  </r>
  <r>
    <s v="L01/062/9/000016/2022"/>
    <d v="2022-06-20T00:00:00"/>
    <d v="2022-11-29T00:00:00"/>
    <x v="6"/>
    <n v="0"/>
    <n v="40477"/>
    <n v="1"/>
    <n v="2022"/>
    <n v="2022"/>
    <s v="2022Q2"/>
    <s v="New_Claim/ Reopening"/>
    <x v="1"/>
    <m/>
  </r>
  <r>
    <s v="L01/110/9/000078/2020"/>
    <d v="2020-10-07T00:00:00"/>
    <d v="2021-10-31T00:00:00"/>
    <x v="1"/>
    <n v="9138"/>
    <n v="49411.764710000003"/>
    <n v="1"/>
    <n v="2020"/>
    <n v="2021"/>
    <s v="2020Q4"/>
    <s v="Old_Claim"/>
    <x v="0"/>
    <m/>
  </r>
  <r>
    <s v="L01/087/9/000329/2020"/>
    <d v="2020-11-01T00:00:00"/>
    <d v="2020-11-01T00:00:00"/>
    <x v="0"/>
    <n v="0"/>
    <n v="40000"/>
    <n v="1"/>
    <n v="2020"/>
    <n v="2020"/>
    <s v="2020Q4"/>
    <s v="Old_Claim"/>
    <x v="0"/>
    <m/>
  </r>
  <r>
    <s v="L01/110/9/000039/2020"/>
    <d v="2020-07-17T00:00:00"/>
    <d v="2020-07-17T00:00:00"/>
    <x v="1"/>
    <n v="0"/>
    <n v="40000"/>
    <n v="1"/>
    <n v="2020"/>
    <n v="2020"/>
    <s v="2020Q3"/>
    <s v="Old_Claim"/>
    <x v="0"/>
    <m/>
  </r>
  <r>
    <s v="L01/110/9/000045/2020"/>
    <d v="2020-09-15T00:00:00"/>
    <d v="2020-09-15T00:00:00"/>
    <x v="1"/>
    <n v="0"/>
    <n v="40000"/>
    <n v="1"/>
    <n v="2020"/>
    <n v="2020"/>
    <s v="2020Q3"/>
    <s v="Old_Claim"/>
    <x v="0"/>
    <m/>
  </r>
  <r>
    <s v="L01/063/9/000004/2019"/>
    <d v="2019-08-05T00:00:00"/>
    <d v="2019-08-14T00:00:00"/>
    <x v="6"/>
    <n v="0"/>
    <n v="40000"/>
    <n v="1"/>
    <n v="2019"/>
    <n v="2019"/>
    <s v="2019Q3"/>
    <s v="Old_Claim"/>
    <x v="0"/>
    <m/>
  </r>
  <r>
    <s v="L05/080/9/000447/2020"/>
    <d v="2020-09-16T00:00:00"/>
    <d v="2022-03-24T00:00:00"/>
    <x v="0"/>
    <n v="10000"/>
    <n v="50000"/>
    <n v="1"/>
    <n v="2020"/>
    <n v="2022"/>
    <s v="2020Q3"/>
    <s v="Old_Claim"/>
    <x v="0"/>
    <m/>
  </r>
  <r>
    <s v="L01/800/9/000197/2020"/>
    <d v="2020-08-29T00:00:00"/>
    <d v="2020-09-07T00:00:00"/>
    <x v="2"/>
    <n v="0"/>
    <n v="39968"/>
    <n v="1"/>
    <n v="2020"/>
    <n v="2020"/>
    <s v="2020Q3"/>
    <s v="Old_Claim"/>
    <x v="0"/>
    <m/>
  </r>
  <r>
    <s v="L05/070/9/000134/2022"/>
    <d v="2022-02-12T00:00:00"/>
    <d v="2022-04-01T00:00:00"/>
    <x v="2"/>
    <n v="9360"/>
    <n v="48750"/>
    <n v="1"/>
    <n v="2022"/>
    <n v="2022"/>
    <s v="2022Q1"/>
    <s v="New_Claim/ Reopening"/>
    <x v="1"/>
    <m/>
  </r>
  <r>
    <s v="L01/070/9/000755/2020"/>
    <d v="2020-10-10T00:00:00"/>
    <d v="2020-10-10T00:00:00"/>
    <x v="2"/>
    <n v="10000"/>
    <n v="49260"/>
    <n v="1"/>
    <n v="2020"/>
    <n v="2020"/>
    <s v="2020Q4"/>
    <s v="Old_Claim"/>
    <x v="0"/>
    <m/>
  </r>
  <r>
    <s v="L01/080/9/000245/2020"/>
    <d v="2020-09-23T00:00:00"/>
    <d v="2020-09-23T00:00:00"/>
    <x v="0"/>
    <n v="0"/>
    <n v="39020"/>
    <n v="1"/>
    <n v="2020"/>
    <n v="2020"/>
    <s v="2020Q3"/>
    <s v="Old_Claim"/>
    <x v="0"/>
    <m/>
  </r>
  <r>
    <s v="L01/070/9/000161/2022"/>
    <d v="2022-04-15T00:00:00"/>
    <d v="2022-04-19T00:00:00"/>
    <x v="2"/>
    <n v="0"/>
    <n v="39000"/>
    <n v="1"/>
    <n v="2022"/>
    <n v="2022"/>
    <s v="2022Q2"/>
    <s v="New_Claim/ Reopening"/>
    <x v="1"/>
    <m/>
  </r>
  <r>
    <s v="L01/110/9/000017/2022"/>
    <d v="2022-04-20T00:00:00"/>
    <d v="2022-05-17T00:00:00"/>
    <x v="1"/>
    <n v="0"/>
    <n v="39000"/>
    <n v="1"/>
    <n v="2022"/>
    <n v="2022"/>
    <s v="2022Q2"/>
    <s v="New_Claim/ Reopening"/>
    <x v="1"/>
    <m/>
  </r>
  <r>
    <s v="L01/070/9/000162/2022"/>
    <d v="2022-04-22T00:00:00"/>
    <d v="2022-04-23T00:00:00"/>
    <x v="2"/>
    <n v="61036"/>
    <n v="100000"/>
    <n v="1"/>
    <n v="2022"/>
    <n v="2022"/>
    <s v="2022Q2"/>
    <s v="New_Claim/ Reopening"/>
    <x v="1"/>
    <m/>
  </r>
  <r>
    <s v="L01/088/9/000135/2020"/>
    <d v="2020-09-27T00:00:00"/>
    <d v="2020-09-27T00:00:00"/>
    <x v="0"/>
    <n v="8550"/>
    <n v="47500"/>
    <n v="1"/>
    <n v="2020"/>
    <n v="2020"/>
    <s v="2020Q3"/>
    <s v="Old_Claim"/>
    <x v="0"/>
    <m/>
  </r>
  <r>
    <s v="L01/070/9/000866/2020"/>
    <d v="2020-11-02T00:00:00"/>
    <d v="2020-11-02T00:00:00"/>
    <x v="2"/>
    <n v="8550"/>
    <n v="46700"/>
    <n v="1"/>
    <n v="2020"/>
    <n v="2020"/>
    <s v="2020Q4"/>
    <s v="Old_Claim"/>
    <x v="0"/>
    <m/>
  </r>
  <r>
    <s v="L02/080/9/000027/2022"/>
    <d v="2022-04-25T00:00:00"/>
    <d v="2022-05-17T00:00:00"/>
    <x v="2"/>
    <n v="52500"/>
    <n v="90400"/>
    <n v="1"/>
    <n v="2022"/>
    <n v="2022"/>
    <s v="2022Q2"/>
    <s v="New_Claim/ Reopening"/>
    <x v="1"/>
    <m/>
  </r>
  <r>
    <s v="L01/070/9/001196/2020"/>
    <d v="2020-12-27T00:00:00"/>
    <d v="2021-01-13T00:00:00"/>
    <x v="2"/>
    <n v="6380"/>
    <n v="44021.25"/>
    <n v="1"/>
    <n v="2020"/>
    <n v="2021"/>
    <s v="2020Q4"/>
    <s v="Old_Claim"/>
    <x v="0"/>
    <m/>
  </r>
  <r>
    <s v="L01/070/9/001266/2020"/>
    <d v="2020-09-08T00:00:00"/>
    <d v="2021-05-10T00:00:00"/>
    <x v="2"/>
    <n v="0"/>
    <n v="37537.5"/>
    <n v="1"/>
    <n v="2020"/>
    <n v="2021"/>
    <s v="2020Q3"/>
    <s v="Old_Claim"/>
    <x v="0"/>
    <m/>
  </r>
  <r>
    <s v="L01/700/9/000423/2020"/>
    <d v="2020-07-10T00:00:00"/>
    <d v="2020-07-13T00:00:00"/>
    <x v="2"/>
    <n v="0"/>
    <n v="37180"/>
    <n v="1"/>
    <n v="2020"/>
    <n v="2020"/>
    <s v="2020Q3"/>
    <s v="Old_Claim"/>
    <x v="0"/>
    <m/>
  </r>
  <r>
    <s v="L01/088/9/000148/2020"/>
    <d v="2020-09-18T00:00:00"/>
    <d v="2020-09-18T00:00:00"/>
    <x v="0"/>
    <n v="63000"/>
    <n v="100000"/>
    <n v="1"/>
    <n v="2020"/>
    <n v="2020"/>
    <s v="2020Q3"/>
    <s v="Old_Claim"/>
    <x v="0"/>
    <m/>
  </r>
  <r>
    <s v="L01/087/9/000144/2020"/>
    <d v="2020-07-28T00:00:00"/>
    <d v="2020-07-31T00:00:00"/>
    <x v="0"/>
    <n v="0"/>
    <n v="36200"/>
    <n v="1"/>
    <n v="2020"/>
    <n v="2020"/>
    <s v="2020Q3"/>
    <s v="Old_Claim"/>
    <x v="0"/>
    <m/>
  </r>
  <r>
    <s v="L01/087/9/000433/2020"/>
    <d v="2020-11-19T00:00:00"/>
    <d v="2021-05-12T00:00:00"/>
    <x v="0"/>
    <n v="1019627"/>
    <n v="1055800"/>
    <n v="1"/>
    <n v="2020"/>
    <n v="2021"/>
    <s v="2020Q4"/>
    <s v="Old_Claim"/>
    <x v="2"/>
    <m/>
  </r>
  <r>
    <s v="L01/070/9/000715/2020"/>
    <d v="2020-10-02T00:00:00"/>
    <d v="2020-10-02T00:00:00"/>
    <x v="2"/>
    <n v="8550"/>
    <n v="44458"/>
    <n v="1"/>
    <n v="2020"/>
    <n v="2020"/>
    <s v="2020Q4"/>
    <s v="Old_Claim"/>
    <x v="0"/>
    <m/>
  </r>
  <r>
    <s v="L02/088/9/000018/2020"/>
    <d v="2020-02-25T00:00:00"/>
    <d v="2020-02-25T00:00:00"/>
    <x v="0"/>
    <n v="0"/>
    <n v="35614"/>
    <n v="1"/>
    <n v="2020"/>
    <n v="2020"/>
    <s v="2020Q1"/>
    <s v="Old_Claim"/>
    <x v="0"/>
    <m/>
  </r>
  <r>
    <s v="L01/070/9/000280/2022"/>
    <d v="2022-08-28T00:00:00"/>
    <d v="2022-08-31T00:00:00"/>
    <x v="2"/>
    <n v="9000"/>
    <n v="44500"/>
    <n v="1"/>
    <n v="2022"/>
    <n v="2022"/>
    <s v="2022Q3"/>
    <s v="New_Claim/ Reopening"/>
    <x v="1"/>
    <m/>
  </r>
  <r>
    <s v="L01/087/9/000091/2020"/>
    <d v="2020-05-31T00:00:00"/>
    <d v="2020-05-31T00:00:00"/>
    <x v="0"/>
    <n v="342540"/>
    <n v="378000"/>
    <n v="1"/>
    <n v="2020"/>
    <n v="2020"/>
    <s v="2020Q2"/>
    <s v="Old_Claim"/>
    <x v="0"/>
    <m/>
  </r>
  <r>
    <s v="L01/070/9/001205/2020"/>
    <d v="2020-12-18T00:00:00"/>
    <d v="2020-12-21T00:00:00"/>
    <x v="2"/>
    <n v="0"/>
    <n v="35094"/>
    <n v="1"/>
    <n v="2020"/>
    <n v="2020"/>
    <s v="2020Q4"/>
    <s v="Old_Claim"/>
    <x v="0"/>
    <m/>
  </r>
  <r>
    <s v="L01/070/9/000663/2020"/>
    <d v="2020-09-01T00:00:00"/>
    <d v="2020-09-01T00:00:00"/>
    <x v="2"/>
    <n v="149950"/>
    <n v="184950"/>
    <n v="1"/>
    <n v="2020"/>
    <n v="2020"/>
    <s v="2020Q3"/>
    <s v="Old_Claim"/>
    <x v="0"/>
    <m/>
  </r>
  <r>
    <s v="L01/070/9/000850/2020"/>
    <d v="2020-10-20T00:00:00"/>
    <d v="2020-10-20T00:00:00"/>
    <x v="2"/>
    <n v="0"/>
    <n v="35000"/>
    <n v="1"/>
    <n v="2020"/>
    <n v="2020"/>
    <s v="2020Q4"/>
    <s v="Old_Claim"/>
    <x v="0"/>
    <m/>
  </r>
  <r>
    <s v="L05/070/9/001364/2021"/>
    <d v="2021-10-17T00:00:00"/>
    <d v="2021-10-26T00:00:00"/>
    <x v="2"/>
    <n v="0"/>
    <n v="35000"/>
    <n v="1"/>
    <n v="2021"/>
    <n v="2021"/>
    <s v="2021Q4"/>
    <s v="Old_Claim"/>
    <x v="2"/>
    <m/>
  </r>
  <r>
    <s v="L01/070/9/000045/2022"/>
    <d v="2022-02-02T00:00:00"/>
    <d v="2022-02-04T00:00:00"/>
    <x v="2"/>
    <n v="0"/>
    <n v="35000"/>
    <n v="1"/>
    <n v="2022"/>
    <n v="2022"/>
    <s v="2022Q1"/>
    <s v="Old_Claim"/>
    <x v="2"/>
    <m/>
  </r>
  <r>
    <s v="L01/088/9/000283/2020"/>
    <d v="2020-12-12T00:00:00"/>
    <d v="2020-12-12T00:00:00"/>
    <x v="0"/>
    <n v="0"/>
    <n v="34900"/>
    <n v="1"/>
    <n v="2020"/>
    <n v="2020"/>
    <s v="2020Q4"/>
    <s v="Old_Claim"/>
    <x v="0"/>
    <m/>
  </r>
  <r>
    <s v="L01/070/9/000508/2020"/>
    <d v="2020-08-06T00:00:00"/>
    <d v="2020-08-06T00:00:00"/>
    <x v="2"/>
    <n v="16754"/>
    <n v="51330"/>
    <n v="1"/>
    <n v="2020"/>
    <n v="2020"/>
    <s v="2020Q3"/>
    <s v="Old_Claim"/>
    <x v="0"/>
    <m/>
  </r>
  <r>
    <s v="L01/070/9/000357/2020"/>
    <d v="2020-06-21T00:00:00"/>
    <d v="2020-06-21T00:00:00"/>
    <x v="2"/>
    <n v="0"/>
    <n v="34271"/>
    <n v="1"/>
    <n v="2020"/>
    <n v="2020"/>
    <s v="2020Q2"/>
    <s v="Old_Claim"/>
    <x v="0"/>
    <m/>
  </r>
  <r>
    <s v="L01/070/9/001103/2020"/>
    <d v="2020-12-24T00:00:00"/>
    <d v="2020-12-24T00:00:00"/>
    <x v="2"/>
    <n v="9000"/>
    <n v="42920"/>
    <n v="1"/>
    <n v="2020"/>
    <n v="2020"/>
    <s v="2020Q4"/>
    <s v="Old_Claim"/>
    <x v="2"/>
    <m/>
  </r>
  <r>
    <s v="L01/070/9/000114/2020"/>
    <d v="2020-02-24T00:00:00"/>
    <d v="2020-02-24T00:00:00"/>
    <x v="2"/>
    <n v="1089280"/>
    <n v="1122820"/>
    <n v="1"/>
    <n v="2020"/>
    <n v="2020"/>
    <s v="2020Q1"/>
    <s v="Old_Claim"/>
    <x v="2"/>
    <m/>
  </r>
  <r>
    <s v="L01/087/9/000097/2020"/>
    <d v="2020-05-22T00:00:00"/>
    <d v="2020-05-26T00:00:00"/>
    <x v="0"/>
    <n v="0"/>
    <n v="33000"/>
    <n v="1"/>
    <n v="2020"/>
    <n v="2020"/>
    <s v="2020Q2"/>
    <s v="Old_Claim"/>
    <x v="0"/>
    <m/>
  </r>
  <r>
    <s v="L02/088/9/000159/2020"/>
    <d v="2020-09-24T00:00:00"/>
    <d v="2020-09-24T00:00:00"/>
    <x v="0"/>
    <n v="8590"/>
    <n v="41108"/>
    <n v="1"/>
    <n v="2020"/>
    <n v="2020"/>
    <s v="2020Q3"/>
    <s v="Old_Claim"/>
    <x v="0"/>
    <m/>
  </r>
  <r>
    <s v="L01/070/9/000287/2020"/>
    <d v="2020-05-15T00:00:00"/>
    <d v="2020-05-15T00:00:00"/>
    <x v="2"/>
    <n v="104230"/>
    <n v="136730"/>
    <n v="1"/>
    <n v="2020"/>
    <n v="2020"/>
    <s v="2020Q2"/>
    <s v="Old_Claim"/>
    <x v="2"/>
    <m/>
  </r>
  <r>
    <s v="L01/071/9/000004/2020"/>
    <d v="2020-11-17T00:00:00"/>
    <d v="2020-11-17T00:00:00"/>
    <x v="0"/>
    <n v="0"/>
    <n v="31565"/>
    <n v="1"/>
    <n v="2020"/>
    <n v="2020"/>
    <s v="2020Q4"/>
    <s v="Old_Claim"/>
    <x v="0"/>
    <m/>
  </r>
  <r>
    <s v="L01/070/9/000166/2022"/>
    <d v="2022-04-17T00:00:00"/>
    <d v="2022-04-25T00:00:00"/>
    <x v="2"/>
    <n v="40500"/>
    <n v="72000"/>
    <n v="1"/>
    <n v="2022"/>
    <n v="2022"/>
    <s v="2022Q2"/>
    <s v="New_Claim/ Reopening"/>
    <x v="1"/>
    <m/>
  </r>
  <r>
    <s v="L01/070/9/000546/2020"/>
    <d v="2020-08-23T00:00:00"/>
    <d v="2020-08-23T00:00:00"/>
    <x v="2"/>
    <n v="180120"/>
    <n v="211450"/>
    <n v="1"/>
    <n v="2020"/>
    <n v="2020"/>
    <s v="2020Q3"/>
    <s v="Old_Claim"/>
    <x v="0"/>
    <m/>
  </r>
  <r>
    <s v="L02/070/9/000049/2020"/>
    <d v="2020-01-17T00:00:00"/>
    <d v="2020-01-17T00:00:00"/>
    <x v="2"/>
    <n v="-31300"/>
    <n v="0"/>
    <n v="1"/>
    <n v="2020"/>
    <n v="2020"/>
    <s v="2020Q1"/>
    <s v="Old_Claim"/>
    <x v="0"/>
    <m/>
  </r>
  <r>
    <s v="L02/088/9/000250/2020"/>
    <d v="2020-12-01T00:00:00"/>
    <d v="2020-12-01T00:00:00"/>
    <x v="0"/>
    <n v="8700"/>
    <n v="39500"/>
    <n v="1"/>
    <n v="2020"/>
    <n v="2020"/>
    <s v="2020Q4"/>
    <s v="Old_Claim"/>
    <x v="0"/>
    <m/>
  </r>
  <r>
    <s v="L01/070/9/000685/2020"/>
    <d v="2020-09-26T00:00:00"/>
    <d v="2020-09-26T00:00:00"/>
    <x v="2"/>
    <n v="0"/>
    <n v="30654"/>
    <n v="1"/>
    <n v="2020"/>
    <n v="2020"/>
    <s v="2020Q3"/>
    <s v="Old_Claim"/>
    <x v="0"/>
    <m/>
  </r>
  <r>
    <s v="L01/087/9/000006/2022"/>
    <d v="2022-02-05T00:00:00"/>
    <d v="2022-02-15T00:00:00"/>
    <x v="0"/>
    <n v="199988.2353"/>
    <n v="230588.2353"/>
    <n v="1"/>
    <n v="2022"/>
    <n v="2022"/>
    <s v="2022Q1"/>
    <s v="Old_Claim"/>
    <x v="2"/>
    <m/>
  </r>
  <r>
    <s v="L01/088/9/000015/2022"/>
    <d v="2022-03-13T00:00:00"/>
    <d v="2022-03-17T00:00:00"/>
    <x v="0"/>
    <n v="0"/>
    <n v="30500"/>
    <n v="1"/>
    <n v="2022"/>
    <n v="2022"/>
    <s v="2022Q1"/>
    <s v="Old_Claim"/>
    <x v="2"/>
    <m/>
  </r>
  <r>
    <s v="L01/070/9/000148/2020"/>
    <d v="2020-01-26T00:00:00"/>
    <d v="2020-01-26T00:00:00"/>
    <x v="2"/>
    <n v="0"/>
    <n v="30000"/>
    <n v="1"/>
    <n v="2020"/>
    <n v="2020"/>
    <s v="2020Q1"/>
    <s v="Old_Claim"/>
    <x v="0"/>
    <m/>
  </r>
  <r>
    <s v="L01/700/9/000595/2020"/>
    <d v="2020-09-01T00:00:00"/>
    <d v="2020-09-06T00:00:00"/>
    <x v="2"/>
    <n v="8550"/>
    <n v="38550"/>
    <n v="1"/>
    <n v="2020"/>
    <n v="2020"/>
    <s v="2020Q3"/>
    <s v="Old_Claim"/>
    <x v="0"/>
    <m/>
  </r>
  <r>
    <s v="L01/110/9/000046/2020"/>
    <d v="2020-09-11T00:00:00"/>
    <d v="2020-09-11T00:00:00"/>
    <x v="1"/>
    <n v="0"/>
    <n v="30000"/>
    <n v="1"/>
    <n v="2020"/>
    <n v="2020"/>
    <s v="2020Q3"/>
    <s v="Old_Claim"/>
    <x v="0"/>
    <m/>
  </r>
  <r>
    <s v="L05/070/9/000824/2020"/>
    <d v="2020-10-20T00:00:00"/>
    <d v="2020-10-20T00:00:00"/>
    <x v="2"/>
    <n v="0"/>
    <n v="30000"/>
    <n v="1"/>
    <n v="2020"/>
    <n v="2020"/>
    <s v="2020Q4"/>
    <s v="Old_Claim"/>
    <x v="0"/>
    <m/>
  </r>
  <r>
    <s v="L01/110/9/000051/2020"/>
    <d v="2020-09-07T00:00:00"/>
    <d v="2020-09-07T00:00:00"/>
    <x v="1"/>
    <n v="0"/>
    <n v="30000"/>
    <n v="1"/>
    <n v="2020"/>
    <n v="2020"/>
    <s v="2020Q3"/>
    <s v="Old_Claim"/>
    <x v="0"/>
    <m/>
  </r>
  <r>
    <s v="L01/110/9/000018/2020"/>
    <d v="2020-06-09T00:00:00"/>
    <d v="2020-06-09T00:00:00"/>
    <x v="1"/>
    <n v="0"/>
    <n v="30000"/>
    <n v="1"/>
    <n v="2020"/>
    <n v="2020"/>
    <s v="2020Q2"/>
    <s v="Old_Claim"/>
    <x v="0"/>
    <m/>
  </r>
  <r>
    <s v="L02/110/9/000031/2020"/>
    <d v="2020-06-21T00:00:00"/>
    <d v="2020-06-21T00:00:00"/>
    <x v="1"/>
    <n v="0"/>
    <n v="30000"/>
    <n v="1"/>
    <n v="2020"/>
    <n v="2020"/>
    <s v="2020Q2"/>
    <s v="Old_Claim"/>
    <x v="0"/>
    <m/>
  </r>
  <r>
    <s v="L02/110/9/000032/2020"/>
    <d v="2020-01-13T00:00:00"/>
    <d v="2020-01-13T00:00:00"/>
    <x v="1"/>
    <n v="0"/>
    <n v="30000"/>
    <n v="1"/>
    <n v="2020"/>
    <n v="2020"/>
    <s v="2020Q1"/>
    <s v="Old_Claim"/>
    <x v="0"/>
    <m/>
  </r>
  <r>
    <s v="L02/110/9/000041/2020"/>
    <d v="2020-07-03T00:00:00"/>
    <d v="2020-07-03T00:00:00"/>
    <x v="1"/>
    <n v="0"/>
    <n v="30000"/>
    <n v="1"/>
    <n v="2020"/>
    <n v="2020"/>
    <s v="2020Q3"/>
    <s v="Old_Claim"/>
    <x v="0"/>
    <m/>
  </r>
  <r>
    <s v="L02/110/9/000034/2020"/>
    <d v="2020-05-12T00:00:00"/>
    <d v="2020-05-12T00:00:00"/>
    <x v="1"/>
    <n v="0"/>
    <n v="30000"/>
    <n v="1"/>
    <n v="2020"/>
    <n v="2020"/>
    <s v="2020Q2"/>
    <s v="Old_Claim"/>
    <x v="0"/>
    <m/>
  </r>
  <r>
    <s v="L01/700/9/001246/2020"/>
    <d v="2020-10-19T00:00:00"/>
    <d v="2021-02-23T00:00:00"/>
    <x v="2"/>
    <n v="650000"/>
    <n v="680000"/>
    <n v="1"/>
    <n v="2020"/>
    <n v="2021"/>
    <s v="2020Q4"/>
    <s v="Old_Claim"/>
    <x v="0"/>
    <m/>
  </r>
  <r>
    <s v="L01/070/9/000079/2022"/>
    <d v="2022-02-17T00:00:00"/>
    <d v="2022-03-01T00:00:00"/>
    <x v="2"/>
    <n v="0"/>
    <n v="30000"/>
    <n v="1"/>
    <n v="2022"/>
    <n v="2022"/>
    <s v="2022Q1"/>
    <s v="Old_Claim"/>
    <x v="2"/>
    <m/>
  </r>
  <r>
    <s v="L01/070/9/000210/2022"/>
    <d v="2022-05-19T00:00:00"/>
    <d v="2022-05-28T00:00:00"/>
    <x v="2"/>
    <n v="0"/>
    <n v="30000"/>
    <n v="1"/>
    <n v="2022"/>
    <n v="2022"/>
    <s v="2022Q2"/>
    <s v="New_Claim/ Reopening"/>
    <x v="1"/>
    <m/>
  </r>
  <r>
    <s v="L01/070/9/000934/2020"/>
    <d v="2020-11-19T00:00:00"/>
    <d v="2020-11-19T00:00:00"/>
    <x v="2"/>
    <n v="0"/>
    <n v="29950"/>
    <n v="1"/>
    <n v="2020"/>
    <n v="2020"/>
    <s v="2020Q4"/>
    <s v="Old_Claim"/>
    <x v="0"/>
    <m/>
  </r>
  <r>
    <s v="L01/070/9/000202/2022"/>
    <d v="2022-01-30T00:00:00"/>
    <d v="2022-05-26T00:00:00"/>
    <x v="2"/>
    <n v="251250"/>
    <n v="280000"/>
    <n v="1"/>
    <n v="2022"/>
    <n v="2022"/>
    <s v="2022Q1"/>
    <s v="New_Claim/ Reopening"/>
    <x v="1"/>
    <m/>
  </r>
  <r>
    <s v="L01/070/9/000120/2022"/>
    <d v="2022-03-11T00:00:00"/>
    <d v="2022-03-17T00:00:00"/>
    <x v="2"/>
    <n v="27000"/>
    <n v="55400"/>
    <n v="1"/>
    <n v="2022"/>
    <n v="2022"/>
    <s v="2022Q1"/>
    <s v="Old_Claim"/>
    <x v="2"/>
    <m/>
  </r>
  <r>
    <s v="L02/088/9/000277/2020"/>
    <d v="2020-12-25T00:00:00"/>
    <d v="2020-12-25T00:00:00"/>
    <x v="0"/>
    <n v="8700"/>
    <n v="36620"/>
    <n v="1"/>
    <n v="2020"/>
    <n v="2020"/>
    <s v="2020Q4"/>
    <s v="Old_Claim"/>
    <x v="2"/>
    <m/>
  </r>
  <r>
    <s v="L01/070/9/000127/2022"/>
    <d v="2022-03-23T00:00:00"/>
    <d v="2022-03-24T00:00:00"/>
    <x v="2"/>
    <n v="30000"/>
    <n v="57000"/>
    <n v="1"/>
    <n v="2022"/>
    <n v="2022"/>
    <s v="2022Q1"/>
    <s v="Old_Claim"/>
    <x v="2"/>
    <m/>
  </r>
  <r>
    <s v="L01/070/9/001207/2020"/>
    <d v="2020-12-30T00:00:00"/>
    <d v="2021-01-09T00:00:00"/>
    <x v="2"/>
    <n v="0"/>
    <n v="26976"/>
    <n v="1"/>
    <n v="2020"/>
    <n v="2021"/>
    <s v="2020Q4"/>
    <s v="Old_Claim"/>
    <x v="0"/>
    <m/>
  </r>
  <r>
    <s v="L01/070/9/000177/2022"/>
    <d v="2022-03-31T00:00:00"/>
    <d v="2022-04-22T00:00:00"/>
    <x v="2"/>
    <n v="5000"/>
    <n v="31000"/>
    <n v="1"/>
    <n v="2022"/>
    <n v="2022"/>
    <s v="2022Q1"/>
    <s v="New_Claim/ Reopening"/>
    <x v="1"/>
    <m/>
  </r>
  <r>
    <s v="L01/070/9/001142/2020"/>
    <d v="2020-12-23T00:00:00"/>
    <d v="2020-12-23T00:00:00"/>
    <x v="2"/>
    <n v="94888"/>
    <n v="120410"/>
    <n v="1"/>
    <n v="2020"/>
    <n v="2020"/>
    <s v="2020Q4"/>
    <s v="Old_Claim"/>
    <x v="0"/>
    <m/>
  </r>
  <r>
    <s v="L01/070/9/000465/2010"/>
    <d v="2010-09-25T00:00:00"/>
    <d v="2010-09-27T00:00:00"/>
    <x v="2"/>
    <n v="0"/>
    <n v="25075"/>
    <n v="1"/>
    <n v="2010"/>
    <n v="2010"/>
    <s v="2010Q3"/>
    <s v="Old_Claim"/>
    <x v="0"/>
    <m/>
  </r>
  <r>
    <s v="L01/070/9/000085/2022"/>
    <d v="2022-02-24T00:00:00"/>
    <d v="2022-03-01T00:00:00"/>
    <x v="2"/>
    <n v="0"/>
    <n v="25000"/>
    <n v="1"/>
    <n v="2022"/>
    <n v="2022"/>
    <s v="2022Q1"/>
    <s v="Old_Claim"/>
    <x v="2"/>
    <m/>
  </r>
  <r>
    <s v="L01/070/9/000294/2022"/>
    <d v="2022-09-17T00:00:00"/>
    <d v="2022-09-19T00:00:00"/>
    <x v="2"/>
    <n v="0"/>
    <n v="25000"/>
    <n v="1"/>
    <n v="2022"/>
    <n v="2022"/>
    <s v="2022Q3"/>
    <s v="New_Claim/ Reopening"/>
    <x v="1"/>
    <m/>
  </r>
  <r>
    <s v="L02/070/9/000355/2022"/>
    <d v="2022-12-18T00:00:00"/>
    <d v="2022-12-23T00:00:00"/>
    <x v="2"/>
    <n v="0"/>
    <n v="25000"/>
    <n v="1"/>
    <n v="2022"/>
    <n v="2022"/>
    <s v="2022Q4"/>
    <s v="New_Claim/ Reopening"/>
    <x v="1"/>
    <m/>
  </r>
  <r>
    <s v="L01/070/9/001467/2021"/>
    <d v="2021-11-19T00:00:00"/>
    <d v="2021-11-25T00:00:00"/>
    <x v="2"/>
    <n v="0"/>
    <n v="24000"/>
    <n v="1"/>
    <n v="2021"/>
    <n v="2021"/>
    <s v="2021Q4"/>
    <s v="Old_Claim"/>
    <x v="2"/>
    <m/>
  </r>
  <r>
    <s v="L01/700/9/000336/2020"/>
    <d v="2020-06-07T00:00:00"/>
    <d v="2020-06-11T00:00:00"/>
    <x v="2"/>
    <n v="6270"/>
    <n v="30000"/>
    <n v="1"/>
    <n v="2020"/>
    <n v="2020"/>
    <s v="2020Q2"/>
    <s v="Old_Claim"/>
    <x v="0"/>
    <m/>
  </r>
  <r>
    <s v="L02/070/9/000664/2020"/>
    <d v="2020-08-17T00:00:00"/>
    <d v="2020-08-17T00:00:00"/>
    <x v="2"/>
    <n v="6270"/>
    <n v="30000"/>
    <n v="1"/>
    <n v="2020"/>
    <n v="2020"/>
    <s v="2020Q3"/>
    <s v="Old_Claim"/>
    <x v="0"/>
    <m/>
  </r>
  <r>
    <s v="L01/070/9/001129/2020"/>
    <d v="2020-12-23T00:00:00"/>
    <d v="2020-12-23T00:00:00"/>
    <x v="2"/>
    <n v="0"/>
    <n v="23260"/>
    <n v="1"/>
    <n v="2020"/>
    <n v="2020"/>
    <s v="2020Q4"/>
    <s v="Old_Claim"/>
    <x v="0"/>
    <m/>
  </r>
  <r>
    <s v="L05/070/9/001038/2020"/>
    <d v="2020-12-03T00:00:00"/>
    <d v="2020-12-03T00:00:00"/>
    <x v="2"/>
    <n v="6750"/>
    <n v="30000"/>
    <n v="1"/>
    <n v="2020"/>
    <n v="2020"/>
    <s v="2020Q4"/>
    <s v="Old_Claim"/>
    <x v="0"/>
    <m/>
  </r>
  <r>
    <s v="L01/070/9/000217/2022"/>
    <d v="2022-05-03T00:00:00"/>
    <d v="2022-05-11T00:00:00"/>
    <x v="2"/>
    <n v="0"/>
    <n v="23200"/>
    <n v="1"/>
    <n v="2022"/>
    <n v="2022"/>
    <s v="2022Q2"/>
    <s v="New_Claim/ Reopening"/>
    <x v="1"/>
    <m/>
  </r>
  <r>
    <s v="L01/088/9/000134/2020"/>
    <d v="2020-09-16T00:00:00"/>
    <d v="2020-09-16T00:00:00"/>
    <x v="0"/>
    <n v="8550"/>
    <n v="31450"/>
    <n v="1"/>
    <n v="2020"/>
    <n v="2020"/>
    <s v="2020Q3"/>
    <s v="Old_Claim"/>
    <x v="0"/>
    <m/>
  </r>
  <r>
    <s v="L01/087/9/000363/2020"/>
    <d v="2020-08-31T00:00:00"/>
    <d v="2020-12-08T00:00:00"/>
    <x v="0"/>
    <n v="0"/>
    <n v="22800"/>
    <n v="1"/>
    <n v="2020"/>
    <n v="2020"/>
    <s v="2020Q3"/>
    <s v="Old_Claim"/>
    <x v="0"/>
    <m/>
  </r>
  <r>
    <s v="L01/087/9/000365/2020"/>
    <d v="2020-10-21T00:00:00"/>
    <d v="2020-12-08T00:00:00"/>
    <x v="0"/>
    <n v="0"/>
    <n v="22800"/>
    <n v="1"/>
    <n v="2020"/>
    <n v="2020"/>
    <s v="2020Q4"/>
    <s v="Old_Claim"/>
    <x v="0"/>
    <m/>
  </r>
  <r>
    <s v="L01/087/9/000372/2020"/>
    <d v="2020-09-22T00:00:00"/>
    <d v="2020-12-08T00:00:00"/>
    <x v="0"/>
    <n v="0"/>
    <n v="22800"/>
    <n v="1"/>
    <n v="2020"/>
    <n v="2020"/>
    <s v="2020Q3"/>
    <s v="Old_Claim"/>
    <x v="0"/>
    <m/>
  </r>
  <r>
    <s v="L01/087/9/000370/2020"/>
    <d v="2020-09-17T00:00:00"/>
    <d v="2020-12-08T00:00:00"/>
    <x v="0"/>
    <n v="0"/>
    <n v="22800"/>
    <n v="1"/>
    <n v="2020"/>
    <n v="2020"/>
    <s v="2020Q3"/>
    <s v="Old_Claim"/>
    <x v="0"/>
    <m/>
  </r>
  <r>
    <s v="L01/087/9/000417/2020"/>
    <d v="2020-11-21T00:00:00"/>
    <d v="2021-01-08T00:00:00"/>
    <x v="0"/>
    <n v="0"/>
    <n v="22800"/>
    <n v="1"/>
    <n v="2020"/>
    <n v="2021"/>
    <s v="2020Q4"/>
    <s v="Old_Claim"/>
    <x v="0"/>
    <m/>
  </r>
  <r>
    <s v="L01/087/9/000424/2020"/>
    <d v="2020-11-16T00:00:00"/>
    <d v="2021-02-11T00:00:00"/>
    <x v="0"/>
    <n v="0"/>
    <n v="22800"/>
    <n v="1"/>
    <n v="2020"/>
    <n v="2021"/>
    <s v="2020Q4"/>
    <s v="Old_Claim"/>
    <x v="0"/>
    <m/>
  </r>
  <r>
    <s v="L01/110/9/000022/2020"/>
    <d v="2020-06-30T00:00:00"/>
    <d v="2020-07-16T00:00:00"/>
    <x v="1"/>
    <n v="0"/>
    <n v="22600"/>
    <n v="1"/>
    <n v="2020"/>
    <n v="2020"/>
    <s v="2020Q2"/>
    <s v="Old_Claim"/>
    <x v="0"/>
    <m/>
  </r>
  <r>
    <s v="L01/088/9/000300/2020"/>
    <d v="2020-12-22T00:00:00"/>
    <d v="2021-03-11T00:00:00"/>
    <x v="0"/>
    <n v="17400"/>
    <n v="39680"/>
    <n v="1"/>
    <n v="2020"/>
    <n v="2021"/>
    <s v="2020Q4"/>
    <s v="Old_Claim"/>
    <x v="0"/>
    <m/>
  </r>
  <r>
    <s v="L01/700/9/000080/2020"/>
    <d v="2020-02-08T00:00:00"/>
    <d v="2020-02-13T00:00:00"/>
    <x v="2"/>
    <n v="0"/>
    <n v="22000"/>
    <n v="1"/>
    <n v="2020"/>
    <n v="2020"/>
    <s v="2020Q1"/>
    <s v="Old_Claim"/>
    <x v="0"/>
    <m/>
  </r>
  <r>
    <s v="L01/070/9/000101/2022"/>
    <d v="2022-02-22T00:00:00"/>
    <d v="2022-03-03T00:00:00"/>
    <x v="2"/>
    <n v="0"/>
    <n v="22000"/>
    <n v="1"/>
    <n v="2022"/>
    <n v="2022"/>
    <s v="2022Q1"/>
    <s v="Old_Claim"/>
    <x v="2"/>
    <m/>
  </r>
  <r>
    <s v="L01/070/9/000212/2022"/>
    <d v="2022-05-24T00:00:00"/>
    <d v="2022-06-07T00:00:00"/>
    <x v="2"/>
    <n v="0"/>
    <n v="22000"/>
    <n v="1"/>
    <n v="2022"/>
    <n v="2022"/>
    <s v="2022Q2"/>
    <s v="New_Claim/ Reopening"/>
    <x v="1"/>
    <m/>
  </r>
  <r>
    <s v="L01/070/9/000797/2020"/>
    <d v="2020-10-17T00:00:00"/>
    <d v="2020-10-17T00:00:00"/>
    <x v="2"/>
    <n v="2280"/>
    <n v="23958"/>
    <n v="1"/>
    <n v="2020"/>
    <n v="2020"/>
    <s v="2020Q4"/>
    <s v="Old_Claim"/>
    <x v="0"/>
    <m/>
  </r>
  <r>
    <s v="L01/087/9/000032/2021"/>
    <d v="2021-01-07T00:00:00"/>
    <d v="2021-02-09T00:00:00"/>
    <x v="0"/>
    <n v="0"/>
    <n v="20880"/>
    <n v="1"/>
    <n v="2021"/>
    <n v="2021"/>
    <s v="2021Q1"/>
    <s v="Old_Claim"/>
    <x v="0"/>
    <m/>
  </r>
  <r>
    <s v="L01/088/9/000167/2020"/>
    <d v="2020-10-23T00:00:00"/>
    <d v="2020-10-23T00:00:00"/>
    <x v="0"/>
    <n v="6270"/>
    <n v="27010"/>
    <n v="1"/>
    <n v="2020"/>
    <n v="2020"/>
    <s v="2020Q4"/>
    <s v="Old_Claim"/>
    <x v="0"/>
    <m/>
  </r>
  <r>
    <s v="L01/052/9/000007/2020"/>
    <d v="2020-09-18T00:00:00"/>
    <d v="2022-03-28T00:00:00"/>
    <x v="3"/>
    <n v="179505"/>
    <n v="200000"/>
    <n v="1"/>
    <n v="2020"/>
    <n v="2022"/>
    <s v="2020Q3"/>
    <s v="New_Claim/ Reopening"/>
    <x v="1"/>
    <m/>
  </r>
  <r>
    <s v="L05/070/9/000112/2022"/>
    <d v="2022-02-11T00:00:00"/>
    <d v="2022-03-18T00:00:00"/>
    <x v="2"/>
    <n v="9360"/>
    <n v="29740"/>
    <n v="1"/>
    <n v="2022"/>
    <n v="2022"/>
    <s v="2022Q1"/>
    <s v="Old_Claim"/>
    <x v="0"/>
    <m/>
  </r>
  <r>
    <s v="L01/087/9/000327/2020"/>
    <d v="2020-11-09T00:00:00"/>
    <d v="2020-11-09T00:00:00"/>
    <x v="0"/>
    <n v="6270"/>
    <n v="26419"/>
    <n v="1"/>
    <n v="2020"/>
    <n v="2020"/>
    <s v="2020Q4"/>
    <s v="Old_Claim"/>
    <x v="0"/>
    <m/>
  </r>
  <r>
    <s v="L01/088/9/000077/2019"/>
    <d v="2019-12-15T00:00:00"/>
    <d v="2019-12-15T00:00:00"/>
    <x v="0"/>
    <n v="150000"/>
    <n v="170000"/>
    <n v="1"/>
    <n v="2019"/>
    <n v="2019"/>
    <s v="2019Q4"/>
    <s v="Old_Claim"/>
    <x v="0"/>
    <m/>
  </r>
  <r>
    <s v="L01/087/9/000141/2020"/>
    <d v="2020-07-26T00:00:00"/>
    <d v="2020-07-26T00:00:00"/>
    <x v="0"/>
    <n v="0"/>
    <n v="20000"/>
    <n v="1"/>
    <n v="2020"/>
    <n v="2020"/>
    <s v="2020Q3"/>
    <s v="Old_Claim"/>
    <x v="0"/>
    <m/>
  </r>
  <r>
    <s v="L15/090/9/000002/2020"/>
    <d v="2020-04-28T00:00:00"/>
    <d v="2020-04-28T00:00:00"/>
    <x v="9"/>
    <n v="0"/>
    <n v="20000"/>
    <n v="1"/>
    <n v="2020"/>
    <n v="2020"/>
    <s v="2020Q2"/>
    <s v="Old_Claim"/>
    <x v="0"/>
    <m/>
  </r>
  <r>
    <s v="L05/110/9/000044/2020"/>
    <d v="2020-07-17T00:00:00"/>
    <d v="2020-07-17T00:00:00"/>
    <x v="1"/>
    <n v="0"/>
    <n v="20000"/>
    <n v="1"/>
    <n v="2020"/>
    <n v="2020"/>
    <s v="2020Q3"/>
    <s v="Old_Claim"/>
    <x v="0"/>
    <m/>
  </r>
  <r>
    <s v="L01/088/9/000074/2020"/>
    <d v="2020-06-13T00:00:00"/>
    <d v="2020-06-13T00:00:00"/>
    <x v="0"/>
    <n v="0"/>
    <n v="20000"/>
    <n v="1"/>
    <n v="2020"/>
    <n v="2020"/>
    <s v="2020Q2"/>
    <s v="Old_Claim"/>
    <x v="0"/>
    <m/>
  </r>
  <r>
    <s v="L01/070/9/001120/2020"/>
    <d v="2020-12-10T00:00:00"/>
    <d v="2020-12-10T00:00:00"/>
    <x v="2"/>
    <n v="0"/>
    <n v="20000"/>
    <n v="1"/>
    <n v="2020"/>
    <n v="2020"/>
    <s v="2020Q4"/>
    <s v="Old_Claim"/>
    <x v="0"/>
    <m/>
  </r>
  <r>
    <s v="L02/110/9/000029/2020"/>
    <d v="2020-07-23T00:00:00"/>
    <d v="2020-07-23T00:00:00"/>
    <x v="1"/>
    <n v="0"/>
    <n v="20000"/>
    <n v="1"/>
    <n v="2020"/>
    <n v="2020"/>
    <s v="2020Q3"/>
    <s v="Old_Claim"/>
    <x v="0"/>
    <m/>
  </r>
  <r>
    <s v="L02/110/9/000035/2020"/>
    <d v="2020-01-17T00:00:00"/>
    <d v="2020-01-17T00:00:00"/>
    <x v="1"/>
    <n v="0"/>
    <n v="20000"/>
    <n v="1"/>
    <n v="2020"/>
    <n v="2020"/>
    <s v="2020Q1"/>
    <s v="Old_Claim"/>
    <x v="0"/>
    <m/>
  </r>
  <r>
    <s v="L01/088/9/000019/2010"/>
    <d v="2010-02-13T00:00:00"/>
    <d v="2010-02-17T00:00:00"/>
    <x v="0"/>
    <n v="60000"/>
    <n v="80000"/>
    <n v="1"/>
    <n v="2010"/>
    <n v="2010"/>
    <s v="2010Q1"/>
    <s v="Old_Claim"/>
    <x v="0"/>
    <m/>
  </r>
  <r>
    <s v="L01/700/9/000182/2020"/>
    <d v="2020-02-19T00:00:00"/>
    <d v="2020-03-17T00:00:00"/>
    <x v="2"/>
    <n v="0"/>
    <n v="20000"/>
    <n v="1"/>
    <n v="2020"/>
    <n v="2020"/>
    <s v="2020Q1"/>
    <s v="Old_Claim"/>
    <x v="0"/>
    <m/>
  </r>
  <r>
    <s v="L01/080/9/000396/2020"/>
    <d v="2020-12-26T00:00:00"/>
    <d v="2021-01-05T00:00:00"/>
    <x v="0"/>
    <n v="0"/>
    <n v="20000"/>
    <n v="1"/>
    <n v="2020"/>
    <n v="2021"/>
    <s v="2020Q4"/>
    <s v="Old_Claim"/>
    <x v="2"/>
    <m/>
  </r>
  <r>
    <s v="L01/070/9/000093/2022"/>
    <d v="2022-03-07T00:00:00"/>
    <d v="2022-03-08T00:00:00"/>
    <x v="2"/>
    <n v="0"/>
    <n v="20000"/>
    <n v="1"/>
    <n v="2022"/>
    <n v="2022"/>
    <s v="2022Q1"/>
    <s v="Old_Claim"/>
    <x v="0"/>
    <m/>
  </r>
  <r>
    <s v="L01/070/9/000211/2022"/>
    <d v="2022-06-06T00:00:00"/>
    <d v="2022-06-07T00:00:00"/>
    <x v="2"/>
    <n v="0"/>
    <n v="20000"/>
    <n v="1"/>
    <n v="2022"/>
    <n v="2022"/>
    <s v="2022Q2"/>
    <s v="New_Claim/ Reopening"/>
    <x v="1"/>
    <m/>
  </r>
  <r>
    <s v="L01/070/9/000231/2022"/>
    <d v="2022-06-22T00:00:00"/>
    <d v="2022-06-27T00:00:00"/>
    <x v="2"/>
    <n v="0"/>
    <n v="20000"/>
    <n v="1"/>
    <n v="2022"/>
    <n v="2022"/>
    <s v="2022Q2"/>
    <s v="New_Claim/ Reopening"/>
    <x v="1"/>
    <m/>
  </r>
  <r>
    <s v="L01/070/9/000345/2022"/>
    <d v="2022-11-25T00:00:00"/>
    <d v="2022-12-05T00:00:00"/>
    <x v="2"/>
    <n v="0"/>
    <n v="20000"/>
    <n v="1"/>
    <n v="2022"/>
    <n v="2022"/>
    <s v="2022Q4"/>
    <s v="New_Claim/ Reopening"/>
    <x v="1"/>
    <m/>
  </r>
  <r>
    <s v="L01/070/9/000007/2023"/>
    <d v="2023-01-08T00:00:00"/>
    <d v="2023-01-17T00:00:00"/>
    <x v="2"/>
    <n v="0"/>
    <n v="20000"/>
    <n v="1"/>
    <n v="2023"/>
    <n v="2023"/>
    <s v="2023Q1"/>
    <s v="New_Claim/ Reopening"/>
    <x v="3"/>
    <m/>
  </r>
  <r>
    <s v="L01/070/9/001191/2020"/>
    <d v="2020-12-24T00:00:00"/>
    <d v="2021-01-11T00:00:00"/>
    <x v="2"/>
    <n v="213140"/>
    <n v="232360"/>
    <n v="1"/>
    <n v="2020"/>
    <n v="2021"/>
    <s v="2020Q4"/>
    <s v="Old_Claim"/>
    <x v="0"/>
    <m/>
  </r>
  <r>
    <s v="L02/110/9/000037/2020"/>
    <d v="2020-03-03T00:00:00"/>
    <d v="2020-03-03T00:00:00"/>
    <x v="1"/>
    <n v="1000"/>
    <n v="20000"/>
    <n v="1"/>
    <n v="2020"/>
    <n v="2020"/>
    <s v="2020Q1"/>
    <s v="Old_Claim"/>
    <x v="0"/>
    <m/>
  </r>
  <r>
    <s v="L01/087/9/000221/2020"/>
    <d v="2020-09-06T00:00:00"/>
    <d v="2020-09-23T00:00:00"/>
    <x v="0"/>
    <n v="1000"/>
    <n v="20000"/>
    <n v="1"/>
    <n v="2020"/>
    <n v="2020"/>
    <s v="2020Q3"/>
    <s v="Old_Claim"/>
    <x v="0"/>
    <m/>
  </r>
  <r>
    <s v="L01/110/9/000049/2020"/>
    <d v="2020-01-16T00:00:00"/>
    <d v="2020-10-07T00:00:00"/>
    <x v="1"/>
    <n v="1000"/>
    <n v="20000"/>
    <n v="1"/>
    <n v="2020"/>
    <n v="2020"/>
    <s v="2020Q1"/>
    <s v="Old_Claim"/>
    <x v="0"/>
    <m/>
  </r>
  <r>
    <s v="L15/080/9/000029/2022"/>
    <d v="2022-07-02T00:00:00"/>
    <d v="2022-07-05T00:00:00"/>
    <x v="0"/>
    <n v="82843.529410000003"/>
    <n v="101843.52941"/>
    <n v="1"/>
    <n v="2022"/>
    <n v="2022"/>
    <s v="2022Q3"/>
    <s v="New_Claim/ Reopening"/>
    <x v="1"/>
    <m/>
  </r>
  <r>
    <s v="L01/110/9/000020/2022"/>
    <d v="2022-06-18T00:00:00"/>
    <d v="2022-07-05T00:00:00"/>
    <x v="1"/>
    <n v="0"/>
    <n v="18750"/>
    <n v="1"/>
    <n v="2022"/>
    <n v="2022"/>
    <s v="2022Q2"/>
    <s v="New_Claim/ Reopening"/>
    <x v="1"/>
    <m/>
  </r>
  <r>
    <s v="L01/880/9/000122/2020"/>
    <d v="2020-08-29T00:00:00"/>
    <d v="2020-08-31T00:00:00"/>
    <x v="0"/>
    <n v="10000"/>
    <n v="28630"/>
    <n v="1"/>
    <n v="2020"/>
    <n v="2020"/>
    <s v="2020Q3"/>
    <s v="Old_Claim"/>
    <x v="0"/>
    <m/>
  </r>
  <r>
    <s v="L01/070/9/000193/2020"/>
    <d v="2020-03-21T00:00:00"/>
    <d v="2020-03-21T00:00:00"/>
    <x v="2"/>
    <n v="16290"/>
    <n v="34682"/>
    <n v="1"/>
    <n v="2020"/>
    <n v="2020"/>
    <s v="2020Q1"/>
    <s v="Old_Claim"/>
    <x v="0"/>
    <m/>
  </r>
  <r>
    <s v="L01/070/9/000273/2020"/>
    <d v="2020-05-16T00:00:00"/>
    <d v="2020-05-16T00:00:00"/>
    <x v="2"/>
    <n v="32000"/>
    <n v="50000"/>
    <n v="1"/>
    <n v="2020"/>
    <n v="2020"/>
    <s v="2020Q2"/>
    <s v="Old_Claim"/>
    <x v="0"/>
    <m/>
  </r>
  <r>
    <s v="L01/070/9/001373/2021"/>
    <d v="2021-10-28T00:00:00"/>
    <d v="2021-10-28T00:00:00"/>
    <x v="2"/>
    <n v="0"/>
    <n v="18000"/>
    <n v="1"/>
    <n v="2021"/>
    <n v="2021"/>
    <s v="2021Q4"/>
    <s v="Old_Claim"/>
    <x v="0"/>
    <m/>
  </r>
  <r>
    <s v="L01/070/9/000131/2022"/>
    <d v="2022-03-28T00:00:00"/>
    <d v="2022-03-28T00:00:00"/>
    <x v="2"/>
    <n v="67500"/>
    <n v="85500"/>
    <n v="1"/>
    <n v="2022"/>
    <n v="2022"/>
    <s v="2022Q1"/>
    <s v="Old_Claim"/>
    <x v="2"/>
    <m/>
  </r>
  <r>
    <s v="L05/083/9/000020/2022"/>
    <d v="2022-02-02T00:00:00"/>
    <d v="2022-05-19T00:00:00"/>
    <x v="0"/>
    <n v="0"/>
    <n v="18000"/>
    <n v="1"/>
    <n v="2022"/>
    <n v="2022"/>
    <s v="2022Q1"/>
    <s v="New_Claim/ Reopening"/>
    <x v="1"/>
    <m/>
  </r>
  <r>
    <s v="L01/070/9/000953/2020"/>
    <d v="2020-11-19T00:00:00"/>
    <d v="2020-11-19T00:00:00"/>
    <x v="2"/>
    <n v="0"/>
    <n v="17668"/>
    <n v="1"/>
    <n v="2020"/>
    <n v="2020"/>
    <s v="2020Q4"/>
    <s v="Old_Claim"/>
    <x v="0"/>
    <m/>
  </r>
  <r>
    <s v="L01/070/9/000578/2020"/>
    <d v="2020-08-31T00:00:00"/>
    <d v="2020-08-31T00:00:00"/>
    <x v="2"/>
    <n v="8550"/>
    <n v="26130"/>
    <n v="1"/>
    <n v="2020"/>
    <n v="2020"/>
    <s v="2020Q3"/>
    <s v="Old_Claim"/>
    <x v="0"/>
    <m/>
  </r>
  <r>
    <s v="L02/070/9/000088/2022"/>
    <d v="2022-02-17T00:00:00"/>
    <d v="2022-03-04T00:00:00"/>
    <x v="2"/>
    <n v="0"/>
    <n v="17500"/>
    <n v="1"/>
    <n v="2022"/>
    <n v="2022"/>
    <s v="2022Q1"/>
    <s v="Old_Claim"/>
    <x v="2"/>
    <m/>
  </r>
  <r>
    <s v="L01/062/9/000012/2022"/>
    <d v="2022-06-21T00:00:00"/>
    <d v="2022-11-29T00:00:00"/>
    <x v="6"/>
    <n v="0"/>
    <n v="17460"/>
    <n v="1"/>
    <n v="2022"/>
    <n v="2022"/>
    <s v="2022Q2"/>
    <s v="New_Claim/ Reopening"/>
    <x v="1"/>
    <m/>
  </r>
  <r>
    <s v="L01/070/9/001633/2021"/>
    <d v="2021-04-10T00:00:00"/>
    <d v="2023-03-02T00:00:00"/>
    <x v="2"/>
    <n v="0"/>
    <n v="17421.049422"/>
    <n v="1"/>
    <n v="2021"/>
    <n v="2023"/>
    <s v="2021Q2"/>
    <s v="New_Claim/ Reopening"/>
    <x v="1"/>
    <m/>
  </r>
  <r>
    <s v="L01/070/9/000184/2022"/>
    <d v="2022-05-04T00:00:00"/>
    <d v="2022-05-11T00:00:00"/>
    <x v="2"/>
    <n v="0"/>
    <n v="17400"/>
    <n v="1"/>
    <n v="2022"/>
    <n v="2022"/>
    <s v="2022Q2"/>
    <s v="New_Claim/ Reopening"/>
    <x v="1"/>
    <m/>
  </r>
  <r>
    <s v="L01/070/9/000245/2002"/>
    <d v="2002-09-28T00:00:00"/>
    <d v="2002-11-28T00:00:00"/>
    <x v="2"/>
    <n v="0"/>
    <n v="17257"/>
    <n v="1"/>
    <n v="2002"/>
    <n v="2002"/>
    <s v="2002Q3"/>
    <s v="Old_Claim"/>
    <x v="0"/>
    <m/>
  </r>
  <r>
    <s v="L01/070/9/001010/2020"/>
    <d v="2020-12-03T00:00:00"/>
    <d v="2020-12-03T00:00:00"/>
    <x v="2"/>
    <n v="6270"/>
    <n v="23000"/>
    <n v="1"/>
    <n v="2020"/>
    <n v="2020"/>
    <s v="2020Q4"/>
    <s v="Old_Claim"/>
    <x v="0"/>
    <m/>
  </r>
  <r>
    <s v="L01/070/9/000084/2022"/>
    <d v="2022-02-05T00:00:00"/>
    <d v="2022-02-10T00:00:00"/>
    <x v="2"/>
    <n v="33500"/>
    <n v="50000"/>
    <n v="1"/>
    <n v="2022"/>
    <n v="2022"/>
    <s v="2022Q1"/>
    <s v="Old_Claim"/>
    <x v="2"/>
    <m/>
  </r>
  <r>
    <s v="L01/070/9/000168/2022"/>
    <d v="2022-04-24T00:00:00"/>
    <d v="2022-04-26T00:00:00"/>
    <x v="2"/>
    <n v="0"/>
    <n v="16500"/>
    <n v="1"/>
    <n v="2022"/>
    <n v="2022"/>
    <s v="2022Q2"/>
    <s v="New_Claim/ Reopening"/>
    <x v="1"/>
    <m/>
  </r>
  <r>
    <s v="L01/070/9/000693/2020"/>
    <d v="2020-09-29T00:00:00"/>
    <d v="2020-09-29T00:00:00"/>
    <x v="2"/>
    <n v="8550"/>
    <n v="24760"/>
    <n v="1"/>
    <n v="2020"/>
    <n v="2020"/>
    <s v="2020Q3"/>
    <s v="Old_Claim"/>
    <x v="0"/>
    <m/>
  </r>
  <r>
    <s v="L01/087/9/001143/2020"/>
    <d v="2020-11-19T00:00:00"/>
    <d v="2020-11-19T00:00:00"/>
    <x v="0"/>
    <n v="-6000"/>
    <n v="10000"/>
    <n v="1"/>
    <n v="2020"/>
    <n v="2020"/>
    <s v="2020Q4"/>
    <s v="Old_Claim"/>
    <x v="0"/>
    <m/>
  </r>
  <r>
    <s v="L01/070/9/001184/2020"/>
    <d v="2020-12-14T00:00:00"/>
    <d v="2020-12-15T00:00:00"/>
    <x v="2"/>
    <n v="0"/>
    <n v="16000"/>
    <n v="1"/>
    <n v="2020"/>
    <n v="2020"/>
    <s v="2020Q4"/>
    <s v="Old_Claim"/>
    <x v="0"/>
    <m/>
  </r>
  <r>
    <s v="L01/070/9/001179/2020"/>
    <d v="2020-12-31T00:00:00"/>
    <d v="2021-01-06T00:00:00"/>
    <x v="2"/>
    <n v="0"/>
    <n v="15484"/>
    <n v="1"/>
    <n v="2020"/>
    <n v="2021"/>
    <s v="2020Q4"/>
    <s v="Old_Claim"/>
    <x v="0"/>
    <m/>
  </r>
  <r>
    <s v="L01/700/9/001027/2020"/>
    <d v="2020-12-06T00:00:00"/>
    <d v="2020-12-06T00:00:00"/>
    <x v="2"/>
    <n v="0"/>
    <n v="15000"/>
    <n v="1"/>
    <n v="2020"/>
    <n v="2020"/>
    <s v="2020Q4"/>
    <s v="Old_Claim"/>
    <x v="0"/>
    <m/>
  </r>
  <r>
    <s v="L01/070/9/000605/2020"/>
    <d v="2020-09-06T00:00:00"/>
    <d v="2020-09-06T00:00:00"/>
    <x v="2"/>
    <n v="0"/>
    <n v="15000"/>
    <n v="1"/>
    <n v="2020"/>
    <n v="2020"/>
    <s v="2020Q3"/>
    <s v="Old_Claim"/>
    <x v="0"/>
    <m/>
  </r>
  <r>
    <s v="L02/088/9/000057/2020"/>
    <d v="2020-04-27T00:00:00"/>
    <d v="2020-04-27T00:00:00"/>
    <x v="0"/>
    <n v="0"/>
    <n v="15000"/>
    <n v="1"/>
    <n v="2020"/>
    <n v="2020"/>
    <s v="2020Q2"/>
    <s v="Old_Claim"/>
    <x v="0"/>
    <m/>
  </r>
  <r>
    <s v="L02/070/9/000261/2020"/>
    <d v="2020-05-06T00:00:00"/>
    <d v="2020-05-06T00:00:00"/>
    <x v="2"/>
    <n v="0"/>
    <n v="15000"/>
    <n v="1"/>
    <n v="2020"/>
    <n v="2020"/>
    <s v="2020Q2"/>
    <s v="Old_Claim"/>
    <x v="0"/>
    <m/>
  </r>
  <r>
    <s v="L01/070/9/000463/2020"/>
    <d v="2020-01-06T00:00:00"/>
    <d v="2020-01-06T00:00:00"/>
    <x v="2"/>
    <n v="0"/>
    <n v="15000"/>
    <n v="1"/>
    <n v="2020"/>
    <n v="2020"/>
    <s v="2020Q1"/>
    <s v="Old_Claim"/>
    <x v="0"/>
    <m/>
  </r>
  <r>
    <s v="L01/070/9/000598/2020"/>
    <d v="2020-09-06T00:00:00"/>
    <d v="2020-09-06T00:00:00"/>
    <x v="2"/>
    <n v="29950"/>
    <n v="44950"/>
    <n v="1"/>
    <n v="2020"/>
    <n v="2020"/>
    <s v="2020Q3"/>
    <s v="Old_Claim"/>
    <x v="2"/>
    <m/>
  </r>
  <r>
    <s v="L01/070/9/000090/2020"/>
    <d v="2020-02-12T00:00:00"/>
    <d v="2020-02-12T00:00:00"/>
    <x v="2"/>
    <n v="0"/>
    <n v="15000"/>
    <n v="1"/>
    <n v="2020"/>
    <n v="2020"/>
    <s v="2020Q1"/>
    <s v="Old_Claim"/>
    <x v="0"/>
    <m/>
  </r>
  <r>
    <s v="L01/087/9/000300/2020"/>
    <d v="2020-10-23T00:00:00"/>
    <d v="2020-10-23T00:00:00"/>
    <x v="0"/>
    <n v="0"/>
    <n v="15000"/>
    <n v="1"/>
    <n v="2020"/>
    <n v="2020"/>
    <s v="2020Q4"/>
    <s v="Old_Claim"/>
    <x v="0"/>
    <m/>
  </r>
  <r>
    <s v="L01/070/9/000845/2020"/>
    <d v="2020-10-10T00:00:00"/>
    <d v="2020-10-10T00:00:00"/>
    <x v="2"/>
    <n v="0"/>
    <n v="15000"/>
    <n v="1"/>
    <n v="2020"/>
    <n v="2020"/>
    <s v="2020Q4"/>
    <s v="Old_Claim"/>
    <x v="0"/>
    <m/>
  </r>
  <r>
    <s v="L01/070/9/001050/2020"/>
    <d v="2020-12-04T00:00:00"/>
    <d v="2020-12-07T00:00:00"/>
    <x v="2"/>
    <n v="105000"/>
    <n v="120000"/>
    <n v="1"/>
    <n v="2020"/>
    <n v="2020"/>
    <s v="2020Q4"/>
    <s v="Old_Claim"/>
    <x v="0"/>
    <m/>
  </r>
  <r>
    <s v="L01/070/9/001084/2020"/>
    <d v="2020-12-13T00:00:00"/>
    <d v="2020-12-13T00:00:00"/>
    <x v="2"/>
    <n v="8700"/>
    <n v="23700"/>
    <n v="1"/>
    <n v="2020"/>
    <n v="2020"/>
    <s v="2020Q4"/>
    <s v="Old_Claim"/>
    <x v="0"/>
    <m/>
  </r>
  <r>
    <s v="L01/110/9/000043/2020"/>
    <d v="2020-08-09T00:00:00"/>
    <d v="2020-08-09T00:00:00"/>
    <x v="1"/>
    <n v="0"/>
    <n v="15000"/>
    <n v="1"/>
    <n v="2020"/>
    <n v="2020"/>
    <s v="2020Q3"/>
    <s v="Old_Claim"/>
    <x v="0"/>
    <m/>
  </r>
  <r>
    <s v="L01/070/9/000362/2020"/>
    <d v="2020-06-22T00:00:00"/>
    <d v="2020-06-24T00:00:00"/>
    <x v="2"/>
    <n v="0"/>
    <n v="15000"/>
    <n v="1"/>
    <n v="2020"/>
    <n v="2020"/>
    <s v="2020Q2"/>
    <s v="Old_Claim"/>
    <x v="0"/>
    <m/>
  </r>
  <r>
    <s v="L01/110/9/000074/2020"/>
    <d v="2020-10-07T00:00:00"/>
    <d v="2021-05-01T00:00:00"/>
    <x v="1"/>
    <n v="0"/>
    <n v="15000"/>
    <n v="1"/>
    <n v="2020"/>
    <n v="2021"/>
    <s v="2020Q4"/>
    <s v="Old_Claim"/>
    <x v="0"/>
    <m/>
  </r>
  <r>
    <s v="L01/070/9/000072/2022"/>
    <d v="2022-02-21T00:00:00"/>
    <d v="2022-02-22T00:00:00"/>
    <x v="2"/>
    <n v="0"/>
    <n v="15000"/>
    <n v="1"/>
    <n v="2022"/>
    <n v="2022"/>
    <s v="2022Q1"/>
    <s v="Old_Claim"/>
    <x v="2"/>
    <m/>
  </r>
  <r>
    <s v="L01/070/9/000107/2022"/>
    <d v="2022-03-14T00:00:00"/>
    <d v="2022-03-15T00:00:00"/>
    <x v="2"/>
    <n v="0"/>
    <n v="15000"/>
    <n v="1"/>
    <n v="2022"/>
    <n v="2022"/>
    <s v="2022Q1"/>
    <s v="Old_Claim"/>
    <x v="2"/>
    <m/>
  </r>
  <r>
    <s v="L02/070/9/000333/2022"/>
    <d v="2022-08-05T00:00:00"/>
    <d v="2022-11-09T00:00:00"/>
    <x v="2"/>
    <n v="0"/>
    <n v="15000"/>
    <n v="1"/>
    <n v="2022"/>
    <n v="2022"/>
    <s v="2022Q3"/>
    <s v="New_Claim/ Reopening"/>
    <x v="1"/>
    <m/>
  </r>
  <r>
    <s v="L02/070/9/000334/2022"/>
    <d v="2022-10-03T00:00:00"/>
    <d v="2022-11-09T00:00:00"/>
    <x v="2"/>
    <n v="0"/>
    <n v="15000"/>
    <n v="1"/>
    <n v="2022"/>
    <n v="2022"/>
    <s v="2022Q4"/>
    <s v="New_Claim/ Reopening"/>
    <x v="1"/>
    <m/>
  </r>
  <r>
    <s v="L01/070/9/000949/2020"/>
    <d v="2020-11-10T00:00:00"/>
    <d v="2020-11-10T00:00:00"/>
    <x v="2"/>
    <n v="0"/>
    <n v="14730"/>
    <n v="1"/>
    <n v="2020"/>
    <n v="2020"/>
    <s v="2020Q4"/>
    <s v="Old_Claim"/>
    <x v="0"/>
    <m/>
  </r>
  <r>
    <s v="L01/070/9/000011/2022"/>
    <d v="2022-01-08T00:00:00"/>
    <d v="2022-01-10T00:00:00"/>
    <x v="2"/>
    <n v="187384"/>
    <n v="201884"/>
    <n v="1"/>
    <n v="2022"/>
    <n v="2022"/>
    <s v="2022Q1"/>
    <s v="Old_Claim"/>
    <x v="2"/>
    <m/>
  </r>
  <r>
    <s v="L01/070/9/000091/2022"/>
    <d v="2022-02-23T00:00:00"/>
    <d v="2022-03-07T00:00:00"/>
    <x v="2"/>
    <n v="0"/>
    <n v="14500"/>
    <n v="1"/>
    <n v="2022"/>
    <n v="2022"/>
    <s v="2022Q1"/>
    <s v="Old_Claim"/>
    <x v="2"/>
    <m/>
  </r>
  <r>
    <s v="L01/070/9/000439/2020"/>
    <d v="2020-07-10T00:00:00"/>
    <d v="2020-07-10T00:00:00"/>
    <x v="2"/>
    <n v="0"/>
    <n v="14000"/>
    <n v="1"/>
    <n v="2020"/>
    <n v="2020"/>
    <s v="2020Q3"/>
    <s v="Old_Claim"/>
    <x v="0"/>
    <m/>
  </r>
  <r>
    <s v="L01/070/9/000354/2022"/>
    <d v="2022-12-30T00:00:00"/>
    <d v="2022-12-30T00:00:00"/>
    <x v="2"/>
    <n v="0"/>
    <n v="14000"/>
    <n v="1"/>
    <n v="2022"/>
    <n v="2022"/>
    <s v="2022Q4"/>
    <s v="New_Claim/ Reopening"/>
    <x v="1"/>
    <m/>
  </r>
  <r>
    <s v="L01/070/9/001170/2020"/>
    <d v="2020-12-29T00:00:00"/>
    <d v="2021-01-04T00:00:00"/>
    <x v="2"/>
    <n v="8000"/>
    <n v="21800"/>
    <n v="1"/>
    <n v="2020"/>
    <n v="2021"/>
    <s v="2020Q4"/>
    <s v="Old_Claim"/>
    <x v="2"/>
    <m/>
  </r>
  <r>
    <s v="L01/070/9/000639/2020"/>
    <d v="2020-09-16T00:00:00"/>
    <d v="2020-09-16T00:00:00"/>
    <x v="2"/>
    <n v="8550"/>
    <n v="22281"/>
    <n v="1"/>
    <n v="2020"/>
    <n v="2020"/>
    <s v="2020Q3"/>
    <s v="Old_Claim"/>
    <x v="0"/>
    <m/>
  </r>
  <r>
    <s v="L01/070/9/000512/2020"/>
    <d v="2020-08-09T00:00:00"/>
    <d v="2020-08-09T00:00:00"/>
    <x v="2"/>
    <n v="0"/>
    <n v="13730"/>
    <n v="1"/>
    <n v="2020"/>
    <n v="2020"/>
    <s v="2020Q3"/>
    <s v="Old_Claim"/>
    <x v="0"/>
    <m/>
  </r>
  <r>
    <s v="L01/070/9/001160/2020"/>
    <d v="2020-12-25T00:00:00"/>
    <d v="2020-12-25T00:00:00"/>
    <x v="2"/>
    <n v="8700"/>
    <n v="22360"/>
    <n v="1"/>
    <n v="2020"/>
    <n v="2020"/>
    <s v="2020Q4"/>
    <s v="Old_Claim"/>
    <x v="0"/>
    <m/>
  </r>
  <r>
    <s v="L02/070/9/000582/2020"/>
    <d v="2020-08-28T00:00:00"/>
    <d v="2020-08-28T00:00:00"/>
    <x v="2"/>
    <n v="136421"/>
    <n v="150000"/>
    <n v="1"/>
    <n v="2020"/>
    <n v="2020"/>
    <s v="2020Q3"/>
    <s v="Old_Claim"/>
    <x v="2"/>
    <m/>
  </r>
  <r>
    <s v="L01/062/9/000032/2020"/>
    <d v="2020-02-14T00:00:00"/>
    <d v="2021-02-20T00:00:00"/>
    <x v="3"/>
    <n v="0"/>
    <n v="13525"/>
    <n v="1"/>
    <n v="2020"/>
    <n v="2021"/>
    <s v="2020Q1"/>
    <s v="Old_Claim"/>
    <x v="0"/>
    <m/>
  </r>
  <r>
    <s v="L01/700/9/001148/2020"/>
    <d v="2020-12-29T00:00:00"/>
    <d v="2020-12-31T00:00:00"/>
    <x v="2"/>
    <n v="0"/>
    <n v="13392"/>
    <n v="1"/>
    <n v="2020"/>
    <n v="2020"/>
    <s v="2020Q4"/>
    <s v="Old_Claim"/>
    <x v="0"/>
    <m/>
  </r>
  <r>
    <s v="L01/070/9/000020/2020"/>
    <d v="2020-01-06T00:00:00"/>
    <d v="2020-01-06T00:00:00"/>
    <x v="2"/>
    <n v="0"/>
    <n v="13113"/>
    <n v="1"/>
    <n v="2020"/>
    <n v="2020"/>
    <s v="2020Q1"/>
    <s v="Old_Claim"/>
    <x v="0"/>
    <m/>
  </r>
  <r>
    <s v="L01/070/9/000511/2020"/>
    <d v="2020-08-11T00:00:00"/>
    <d v="2020-08-11T00:00:00"/>
    <x v="2"/>
    <n v="6270"/>
    <n v="19340"/>
    <n v="1"/>
    <n v="2020"/>
    <n v="2020"/>
    <s v="2020Q3"/>
    <s v="Old_Claim"/>
    <x v="0"/>
    <m/>
  </r>
  <r>
    <s v="L01/080/9/000038/2020"/>
    <d v="2020-03-10T00:00:00"/>
    <d v="2020-03-10T00:00:00"/>
    <x v="0"/>
    <n v="0"/>
    <n v="13000"/>
    <n v="1"/>
    <n v="2020"/>
    <n v="2020"/>
    <s v="2020Q1"/>
    <s v="Old_Claim"/>
    <x v="0"/>
    <m/>
  </r>
  <r>
    <s v="L02/087/9/000177/2020"/>
    <d v="2020-08-19T00:00:00"/>
    <d v="2020-08-19T00:00:00"/>
    <x v="0"/>
    <n v="0"/>
    <n v="13000"/>
    <n v="1"/>
    <n v="2020"/>
    <n v="2020"/>
    <s v="2020Q3"/>
    <s v="Old_Claim"/>
    <x v="0"/>
    <m/>
  </r>
  <r>
    <s v="L01/070/9/000034/2022"/>
    <d v="2022-01-19T00:00:00"/>
    <d v="2022-01-26T00:00:00"/>
    <x v="2"/>
    <n v="0"/>
    <n v="13000"/>
    <n v="1"/>
    <n v="2022"/>
    <n v="2022"/>
    <s v="2022Q1"/>
    <s v="Old_Claim"/>
    <x v="2"/>
    <m/>
  </r>
  <r>
    <s v="L01/070/9/000609/2020"/>
    <d v="2020-09-05T00:00:00"/>
    <d v="2020-09-05T00:00:00"/>
    <x v="2"/>
    <n v="8550"/>
    <n v="21270"/>
    <n v="1"/>
    <n v="2020"/>
    <n v="2020"/>
    <s v="2020Q3"/>
    <s v="Old_Claim"/>
    <x v="0"/>
    <m/>
  </r>
  <r>
    <s v="L01/030/9/000006/2019"/>
    <d v="2019-09-14T00:00:00"/>
    <d v="2019-09-24T00:00:00"/>
    <x v="8"/>
    <n v="0"/>
    <n v="12576.5"/>
    <n v="1"/>
    <n v="2019"/>
    <n v="2019"/>
    <s v="2019Q3"/>
    <s v="Old_Claim"/>
    <x v="0"/>
    <m/>
  </r>
  <r>
    <s v="L01/070/9/000589/2020"/>
    <d v="2020-09-03T00:00:00"/>
    <d v="2020-09-03T00:00:00"/>
    <x v="2"/>
    <n v="0"/>
    <n v="12550"/>
    <n v="1"/>
    <n v="2020"/>
    <n v="2020"/>
    <s v="2020Q3"/>
    <s v="Old_Claim"/>
    <x v="0"/>
    <m/>
  </r>
  <r>
    <s v="L01/070/9/000411/2020"/>
    <d v="2020-03-21T00:00:00"/>
    <d v="2020-03-21T00:00:00"/>
    <x v="2"/>
    <n v="0"/>
    <n v="12520"/>
    <n v="1"/>
    <n v="2020"/>
    <n v="2020"/>
    <s v="2020Q1"/>
    <s v="Old_Claim"/>
    <x v="0"/>
    <m/>
  </r>
  <r>
    <s v="L01/070/9/000174/2020"/>
    <d v="2020-02-25T00:00:00"/>
    <d v="2020-02-25T00:00:00"/>
    <x v="2"/>
    <n v="0"/>
    <n v="12500"/>
    <n v="1"/>
    <n v="2020"/>
    <n v="2020"/>
    <s v="2020Q1"/>
    <s v="Old_Claim"/>
    <x v="0"/>
    <m/>
  </r>
  <r>
    <s v="L01/070/9/000157/2022"/>
    <d v="2022-04-11T00:00:00"/>
    <d v="2022-04-19T00:00:00"/>
    <x v="2"/>
    <n v="0"/>
    <n v="12500"/>
    <n v="1"/>
    <n v="2022"/>
    <n v="2022"/>
    <s v="2022Q2"/>
    <s v="New_Claim/ Reopening"/>
    <x v="1"/>
    <m/>
  </r>
  <r>
    <s v="L01/087/9/000153/2020"/>
    <d v="2020-07-28T00:00:00"/>
    <d v="2020-07-28T00:00:00"/>
    <x v="0"/>
    <n v="8550"/>
    <n v="20979"/>
    <n v="1"/>
    <n v="2020"/>
    <n v="2020"/>
    <s v="2020Q3"/>
    <s v="Old_Claim"/>
    <x v="0"/>
    <m/>
  </r>
  <r>
    <s v="L01/022/9/000001/2020"/>
    <d v="2020-06-25T00:00:00"/>
    <d v="2020-09-02T00:00:00"/>
    <x v="5"/>
    <n v="0"/>
    <n v="12390"/>
    <n v="1"/>
    <n v="2020"/>
    <n v="2020"/>
    <s v="2020Q2"/>
    <s v="Old_Claim"/>
    <x v="0"/>
    <m/>
  </r>
  <r>
    <s v="L01/070/9/001231/2020"/>
    <d v="2020-12-27T00:00:00"/>
    <d v="2020-12-29T00:00:00"/>
    <x v="2"/>
    <n v="0"/>
    <n v="12348"/>
    <n v="1"/>
    <n v="2020"/>
    <n v="2020"/>
    <s v="2020Q4"/>
    <s v="Old_Claim"/>
    <x v="0"/>
    <m/>
  </r>
  <r>
    <s v="L01/880/9/000060/2020"/>
    <d v="2020-03-26T00:00:00"/>
    <d v="2020-05-20T00:00:00"/>
    <x v="0"/>
    <n v="0"/>
    <n v="12312"/>
    <n v="1"/>
    <n v="2020"/>
    <n v="2020"/>
    <s v="2020Q1"/>
    <s v="Old_Claim"/>
    <x v="0"/>
    <m/>
  </r>
  <r>
    <s v="L02/070/9/001073/2020"/>
    <d v="2020-12-05T00:00:00"/>
    <d v="2020-12-05T00:00:00"/>
    <x v="2"/>
    <n v="8590"/>
    <n v="20860"/>
    <n v="1"/>
    <n v="2020"/>
    <n v="2020"/>
    <s v="2020Q4"/>
    <s v="Old_Claim"/>
    <x v="0"/>
    <m/>
  </r>
  <r>
    <s v="L05/070/9/001079/2020"/>
    <d v="2020-12-11T00:00:00"/>
    <d v="2020-12-11T00:00:00"/>
    <x v="2"/>
    <n v="6380"/>
    <n v="18500"/>
    <n v="1"/>
    <n v="2020"/>
    <n v="2020"/>
    <s v="2020Q4"/>
    <s v="Old_Claim"/>
    <x v="0"/>
    <m/>
  </r>
  <r>
    <s v="L01/800/9/000004/2020"/>
    <d v="2020-01-16T00:00:00"/>
    <d v="2020-01-18T00:00:00"/>
    <x v="2"/>
    <n v="0"/>
    <n v="12000"/>
    <n v="1"/>
    <n v="2020"/>
    <n v="2020"/>
    <s v="2020Q1"/>
    <s v="Old_Claim"/>
    <x v="0"/>
    <m/>
  </r>
  <r>
    <s v="L01/087/9/000244/2020"/>
    <d v="2020-10-16T00:00:00"/>
    <d v="2020-10-19T00:00:00"/>
    <x v="0"/>
    <n v="0"/>
    <n v="12000"/>
    <n v="1"/>
    <n v="2020"/>
    <n v="2020"/>
    <s v="2020Q4"/>
    <s v="Old_Claim"/>
    <x v="0"/>
    <m/>
  </r>
  <r>
    <s v="L01/088/9/000268/2020"/>
    <d v="2020-12-04T00:00:00"/>
    <d v="2020-12-04T00:00:00"/>
    <x v="0"/>
    <n v="0"/>
    <n v="12000"/>
    <n v="1"/>
    <n v="2020"/>
    <n v="2020"/>
    <s v="2020Q4"/>
    <s v="Old_Claim"/>
    <x v="0"/>
    <m/>
  </r>
  <r>
    <s v="L01/070/9/000346/2022"/>
    <d v="2022-12-03T00:00:00"/>
    <d v="2022-12-06T00:00:00"/>
    <x v="2"/>
    <n v="0"/>
    <n v="12000"/>
    <n v="1"/>
    <n v="2022"/>
    <n v="2022"/>
    <s v="2022Q4"/>
    <s v="New_Claim/ Reopening"/>
    <x v="1"/>
    <m/>
  </r>
  <r>
    <s v="L01/080/9/000198/2021"/>
    <d v="2021-06-19T00:00:00"/>
    <d v="2021-06-21T00:00:00"/>
    <x v="0"/>
    <n v="22000"/>
    <n v="33846.156000000003"/>
    <n v="1"/>
    <n v="2021"/>
    <n v="2021"/>
    <s v="2021Q2"/>
    <s v="Old_Claim"/>
    <x v="0"/>
    <m/>
  </r>
  <r>
    <s v="L01/800/9/000249/2020"/>
    <d v="2020-10-13T00:00:00"/>
    <d v="2020-10-21T00:00:00"/>
    <x v="2"/>
    <n v="8550"/>
    <n v="20218"/>
    <n v="1"/>
    <n v="2020"/>
    <n v="2020"/>
    <s v="2020Q4"/>
    <s v="Old_Claim"/>
    <x v="0"/>
    <m/>
  </r>
  <r>
    <s v="L02/070/9/000227/2020"/>
    <d v="2020-04-20T00:00:00"/>
    <d v="2020-04-20T00:00:00"/>
    <x v="2"/>
    <n v="0"/>
    <n v="11450"/>
    <n v="1"/>
    <n v="2020"/>
    <n v="2020"/>
    <s v="2020Q2"/>
    <s v="Old_Claim"/>
    <x v="0"/>
    <m/>
  </r>
  <r>
    <s v="L01/070/9/000078/2020"/>
    <d v="2020-02-10T00:00:00"/>
    <d v="2020-02-10T00:00:00"/>
    <x v="2"/>
    <n v="0"/>
    <n v="11300"/>
    <n v="1"/>
    <n v="2020"/>
    <n v="2020"/>
    <s v="2020Q1"/>
    <s v="Old_Claim"/>
    <x v="0"/>
    <m/>
  </r>
  <r>
    <s v="L01/070/9/000110/2020"/>
    <d v="2020-01-28T00:00:00"/>
    <d v="2020-01-28T00:00:00"/>
    <x v="2"/>
    <n v="0"/>
    <n v="11300"/>
    <n v="1"/>
    <n v="2020"/>
    <n v="2020"/>
    <s v="2020Q1"/>
    <s v="Old_Claim"/>
    <x v="0"/>
    <m/>
  </r>
  <r>
    <s v="L01/070/9/000115/2020"/>
    <d v="2020-01-12T00:00:00"/>
    <d v="2020-01-12T00:00:00"/>
    <x v="2"/>
    <n v="0"/>
    <n v="11300"/>
    <n v="1"/>
    <n v="2020"/>
    <n v="2020"/>
    <s v="2020Q1"/>
    <s v="Old_Claim"/>
    <x v="0"/>
    <m/>
  </r>
  <r>
    <s v="L02/088/9/000062/2020"/>
    <d v="2020-05-22T00:00:00"/>
    <d v="2020-05-22T00:00:00"/>
    <x v="0"/>
    <n v="0"/>
    <n v="11270"/>
    <n v="1"/>
    <n v="2020"/>
    <n v="2020"/>
    <s v="2020Q2"/>
    <s v="Old_Claim"/>
    <x v="0"/>
    <m/>
  </r>
  <r>
    <s v="L01/700/9/001011/2020"/>
    <d v="2020-12-10T00:00:00"/>
    <d v="2020-12-15T00:00:00"/>
    <x v="2"/>
    <n v="188754"/>
    <n v="200000"/>
    <n v="1"/>
    <n v="2020"/>
    <n v="2020"/>
    <s v="2020Q4"/>
    <s v="Old_Claim"/>
    <x v="0"/>
    <m/>
  </r>
  <r>
    <s v="L01/087/9/000423/2020"/>
    <d v="2020-12-17T00:00:00"/>
    <d v="2021-01-10T00:00:00"/>
    <x v="0"/>
    <n v="16588"/>
    <n v="27588"/>
    <n v="1"/>
    <n v="2020"/>
    <n v="2021"/>
    <s v="2020Q4"/>
    <s v="Old_Claim"/>
    <x v="0"/>
    <m/>
  </r>
  <r>
    <s v="L01/070/9/000142/2022"/>
    <d v="2022-03-28T00:00:00"/>
    <d v="2022-04-05T00:00:00"/>
    <x v="2"/>
    <n v="0"/>
    <n v="11000"/>
    <n v="1"/>
    <n v="2022"/>
    <n v="2022"/>
    <s v="2022Q1"/>
    <s v="New_Claim/ Reopening"/>
    <x v="1"/>
    <m/>
  </r>
  <r>
    <s v="L01/080/9/000313/2020"/>
    <d v="2020-10-31T00:00:00"/>
    <d v="2020-10-31T00:00:00"/>
    <x v="0"/>
    <n v="0"/>
    <n v="10872"/>
    <n v="1"/>
    <n v="2020"/>
    <n v="2020"/>
    <s v="2020Q4"/>
    <s v="Old_Claim"/>
    <x v="0"/>
    <m/>
  </r>
  <r>
    <s v="L05/070/9/000971/2020"/>
    <d v="2020-10-31T00:00:00"/>
    <d v="2020-10-31T00:00:00"/>
    <x v="2"/>
    <n v="0"/>
    <n v="10846"/>
    <n v="1"/>
    <n v="2020"/>
    <n v="2020"/>
    <s v="2020Q4"/>
    <s v="Old_Claim"/>
    <x v="0"/>
    <m/>
  </r>
  <r>
    <s v="L01/087/9/000164/2020"/>
    <d v="2020-08-07T00:00:00"/>
    <d v="2020-08-07T00:00:00"/>
    <x v="0"/>
    <n v="0"/>
    <n v="10794"/>
    <n v="1"/>
    <n v="2020"/>
    <n v="2020"/>
    <s v="2020Q3"/>
    <s v="Old_Claim"/>
    <x v="0"/>
    <m/>
  </r>
  <r>
    <s v="L01/800/9/000033/2020"/>
    <d v="2020-02-12T00:00:00"/>
    <d v="2020-02-26T00:00:00"/>
    <x v="2"/>
    <n v="0"/>
    <n v="10500"/>
    <n v="1"/>
    <n v="2020"/>
    <n v="2020"/>
    <s v="2020Q1"/>
    <s v="Old_Claim"/>
    <x v="0"/>
    <m/>
  </r>
  <r>
    <s v="L01/070/9/0001001/2020"/>
    <d v="2020-11-24T00:00:00"/>
    <d v="2020-11-27T00:00:00"/>
    <x v="2"/>
    <n v="0"/>
    <n v="10500"/>
    <n v="1"/>
    <n v="2020"/>
    <n v="2020"/>
    <s v="2020Q4"/>
    <s v="Old_Claim"/>
    <x v="0"/>
    <m/>
  </r>
  <r>
    <s v="L01/070/9/000002/2023"/>
    <d v="2023-01-02T00:00:00"/>
    <d v="2023-01-04T00:00:00"/>
    <x v="2"/>
    <n v="0"/>
    <n v="10500"/>
    <n v="1"/>
    <n v="2023"/>
    <n v="2023"/>
    <s v="2023Q1"/>
    <s v="New_Claim/ Reopening"/>
    <x v="3"/>
    <m/>
  </r>
  <r>
    <s v="L01/070/9/000441/2020"/>
    <d v="2020-07-15T00:00:00"/>
    <d v="2020-07-15T00:00:00"/>
    <x v="2"/>
    <n v="0"/>
    <n v="10450"/>
    <n v="1"/>
    <n v="2020"/>
    <n v="2020"/>
    <s v="2020Q3"/>
    <s v="Old_Claim"/>
    <x v="0"/>
    <m/>
  </r>
  <r>
    <s v="L05/070/9/000993/2020"/>
    <d v="2020-11-22T00:00:00"/>
    <d v="2020-11-22T00:00:00"/>
    <x v="2"/>
    <n v="0"/>
    <n v="10340"/>
    <n v="1"/>
    <n v="2020"/>
    <n v="2020"/>
    <s v="2020Q4"/>
    <s v="Old_Claim"/>
    <x v="0"/>
    <m/>
  </r>
  <r>
    <s v="L01/070/9/000111/2022"/>
    <d v="2022-03-07T00:00:00"/>
    <d v="2022-03-15T00:00:00"/>
    <x v="2"/>
    <n v="209692"/>
    <n v="220000"/>
    <n v="1"/>
    <n v="2022"/>
    <n v="2022"/>
    <s v="2022Q1"/>
    <s v="Old_Claim"/>
    <x v="2"/>
    <m/>
  </r>
  <r>
    <s v="L01/070/9/000777/2020"/>
    <d v="2020-10-20T00:00:00"/>
    <d v="2020-10-20T00:00:00"/>
    <x v="2"/>
    <n v="148770"/>
    <n v="159000"/>
    <n v="1"/>
    <n v="2020"/>
    <n v="2020"/>
    <s v="2020Q4"/>
    <s v="Old_Claim"/>
    <x v="0"/>
    <m/>
  </r>
  <r>
    <s v="L15/080/9/000400/2020"/>
    <d v="2020-10-30T00:00:00"/>
    <d v="2020-12-29T00:00:00"/>
    <x v="0"/>
    <n v="0"/>
    <n v="10000"/>
    <n v="1"/>
    <n v="2020"/>
    <n v="2020"/>
    <s v="2020Q4"/>
    <s v="Old_Claim"/>
    <x v="0"/>
    <m/>
  </r>
  <r>
    <s v="L01/087/9/000369/2020"/>
    <d v="2020-10-23T00:00:00"/>
    <d v="2020-12-14T00:00:00"/>
    <x v="0"/>
    <n v="0"/>
    <n v="10000"/>
    <n v="1"/>
    <n v="2020"/>
    <n v="2020"/>
    <s v="2020Q4"/>
    <s v="Old_Claim"/>
    <x v="0"/>
    <m/>
  </r>
  <r>
    <s v="L01/087/9/000383/2020"/>
    <d v="2020-12-16T00:00:00"/>
    <d v="2020-12-17T00:00:00"/>
    <x v="0"/>
    <n v="0"/>
    <n v="10000"/>
    <n v="1"/>
    <n v="2020"/>
    <n v="2020"/>
    <s v="2020Q4"/>
    <s v="Old_Claim"/>
    <x v="0"/>
    <m/>
  </r>
  <r>
    <s v="L01/087/9/000081/2020"/>
    <d v="2020-01-30T00:00:00"/>
    <d v="2020-01-30T00:00:00"/>
    <x v="0"/>
    <n v="0"/>
    <n v="10000"/>
    <n v="1"/>
    <n v="2020"/>
    <n v="2020"/>
    <s v="2020Q1"/>
    <s v="Old_Claim"/>
    <x v="0"/>
    <m/>
  </r>
  <r>
    <s v="L01/070/9/000354/2020"/>
    <d v="2020-01-13T00:00:00"/>
    <d v="2020-01-13T00:00:00"/>
    <x v="2"/>
    <n v="0"/>
    <n v="10000"/>
    <n v="1"/>
    <n v="2020"/>
    <n v="2020"/>
    <s v="2020Q1"/>
    <s v="Old_Claim"/>
    <x v="0"/>
    <m/>
  </r>
  <r>
    <s v="L01/070/9/000330/2020"/>
    <d v="2020-06-07T00:00:00"/>
    <d v="2020-06-07T00:00:00"/>
    <x v="2"/>
    <n v="0"/>
    <n v="10000"/>
    <n v="1"/>
    <n v="2020"/>
    <n v="2020"/>
    <s v="2020Q2"/>
    <s v="Old_Claim"/>
    <x v="0"/>
    <m/>
  </r>
  <r>
    <s v="L01/070/9/000446/2020"/>
    <d v="2020-06-28T00:00:00"/>
    <d v="2020-06-28T00:00:00"/>
    <x v="2"/>
    <n v="0"/>
    <n v="10000"/>
    <n v="1"/>
    <n v="2020"/>
    <n v="2020"/>
    <s v="2020Q2"/>
    <s v="Old_Claim"/>
    <x v="0"/>
    <m/>
  </r>
  <r>
    <s v="L15/070/9/000544/2020"/>
    <d v="2020-08-23T00:00:00"/>
    <d v="2020-08-23T00:00:00"/>
    <x v="2"/>
    <n v="0"/>
    <n v="10000"/>
    <n v="1"/>
    <n v="2020"/>
    <n v="2020"/>
    <s v="2020Q3"/>
    <s v="Old_Claim"/>
    <x v="0"/>
    <m/>
  </r>
  <r>
    <s v="L01/070/9/000558/2020"/>
    <d v="2020-08-25T00:00:00"/>
    <d v="2020-08-25T00:00:00"/>
    <x v="2"/>
    <n v="0"/>
    <n v="10000"/>
    <n v="1"/>
    <n v="2020"/>
    <n v="2020"/>
    <s v="2020Q3"/>
    <s v="Old_Claim"/>
    <x v="0"/>
    <m/>
  </r>
  <r>
    <s v="L15/070/9/000781/2020"/>
    <d v="2020-10-12T00:00:00"/>
    <d v="2020-10-12T00:00:00"/>
    <x v="2"/>
    <n v="0"/>
    <n v="10000"/>
    <n v="1"/>
    <n v="2020"/>
    <n v="2020"/>
    <s v="2020Q4"/>
    <s v="Old_Claim"/>
    <x v="0"/>
    <m/>
  </r>
  <r>
    <s v="L01/087/9/000303/2020"/>
    <d v="2020-10-28T00:00:00"/>
    <d v="2020-10-28T00:00:00"/>
    <x v="0"/>
    <n v="0"/>
    <n v="10000"/>
    <n v="1"/>
    <n v="2020"/>
    <n v="2020"/>
    <s v="2020Q4"/>
    <s v="Old_Claim"/>
    <x v="0"/>
    <m/>
  </r>
  <r>
    <s v="L01/088/9/000254/2020"/>
    <d v="2020-12-03T00:00:00"/>
    <d v="2020-12-03T00:00:00"/>
    <x v="0"/>
    <n v="0"/>
    <n v="10000"/>
    <n v="1"/>
    <n v="2020"/>
    <n v="2020"/>
    <s v="2020Q4"/>
    <s v="Old_Claim"/>
    <x v="0"/>
    <m/>
  </r>
  <r>
    <s v="L02/070/9/001061/2020"/>
    <d v="2020-11-27T00:00:00"/>
    <d v="2020-11-27T00:00:00"/>
    <x v="2"/>
    <n v="0"/>
    <n v="10000"/>
    <n v="1"/>
    <n v="2020"/>
    <n v="2020"/>
    <s v="2020Q4"/>
    <s v="Old_Claim"/>
    <x v="0"/>
    <m/>
  </r>
  <r>
    <s v="L01/070/9/000139/2020"/>
    <d v="2020-03-05T00:00:00"/>
    <d v="2020-03-05T00:00:00"/>
    <x v="2"/>
    <n v="0"/>
    <n v="10000"/>
    <n v="1"/>
    <n v="2020"/>
    <n v="2020"/>
    <s v="2020Q1"/>
    <s v="Old_Claim"/>
    <x v="0"/>
    <m/>
  </r>
  <r>
    <s v="L01/110/9/000050/2020"/>
    <d v="2020-09-01T00:00:00"/>
    <d v="2020-09-01T00:00:00"/>
    <x v="1"/>
    <n v="0"/>
    <n v="10000"/>
    <n v="1"/>
    <n v="2020"/>
    <n v="2020"/>
    <s v="2020Q3"/>
    <s v="Old_Claim"/>
    <x v="0"/>
    <m/>
  </r>
  <r>
    <s v="L01/110/9/000007/2020"/>
    <d v="2020-02-06T00:00:00"/>
    <d v="2020-02-06T00:00:00"/>
    <x v="1"/>
    <n v="0"/>
    <n v="10000"/>
    <n v="1"/>
    <n v="2020"/>
    <n v="2020"/>
    <s v="2020Q1"/>
    <s v="Old_Claim"/>
    <x v="0"/>
    <m/>
  </r>
  <r>
    <s v="L02/110/9/000027/2020"/>
    <d v="2020-07-13T00:00:00"/>
    <d v="2020-07-13T00:00:00"/>
    <x v="1"/>
    <n v="0"/>
    <n v="10000"/>
    <n v="1"/>
    <n v="2020"/>
    <n v="2020"/>
    <s v="2020Q3"/>
    <s v="Old_Claim"/>
    <x v="0"/>
    <m/>
  </r>
  <r>
    <s v="L02/110/9/000028/2020"/>
    <d v="2020-05-30T00:00:00"/>
    <d v="2020-05-30T00:00:00"/>
    <x v="1"/>
    <n v="0"/>
    <n v="10000"/>
    <n v="1"/>
    <n v="2020"/>
    <n v="2020"/>
    <s v="2020Q2"/>
    <s v="Old_Claim"/>
    <x v="0"/>
    <m/>
  </r>
  <r>
    <s v="L01/070/9/001186/2020"/>
    <d v="2020-10-11T00:00:00"/>
    <d v="2021-01-06T00:00:00"/>
    <x v="2"/>
    <n v="0"/>
    <n v="10000"/>
    <n v="1"/>
    <n v="2020"/>
    <n v="2021"/>
    <s v="2020Q4"/>
    <s v="Old_Claim"/>
    <x v="0"/>
    <m/>
  </r>
  <r>
    <s v="L01/052/9/000001/2020"/>
    <d v="2020-10-11T00:00:00"/>
    <d v="2021-01-28T00:00:00"/>
    <x v="3"/>
    <n v="0"/>
    <n v="10000"/>
    <n v="1"/>
    <n v="2020"/>
    <n v="2021"/>
    <s v="2020Q4"/>
    <s v="Old_Claim"/>
    <x v="0"/>
    <m/>
  </r>
  <r>
    <s v="L01/087/9/000081/2021"/>
    <d v="2021-03-11T00:00:00"/>
    <d v="2021-03-12T00:00:00"/>
    <x v="0"/>
    <n v="8700"/>
    <n v="18700"/>
    <n v="1"/>
    <n v="2021"/>
    <n v="2021"/>
    <s v="2021Q1"/>
    <s v="Old_Claim"/>
    <x v="0"/>
    <m/>
  </r>
  <r>
    <s v="L01/070/9/000048/2022"/>
    <d v="2022-02-05T00:00:00"/>
    <d v="2022-02-05T00:00:00"/>
    <x v="2"/>
    <n v="0"/>
    <n v="10000"/>
    <n v="1"/>
    <n v="2022"/>
    <n v="2022"/>
    <s v="2022Q1"/>
    <s v="Old_Claim"/>
    <x v="2"/>
    <m/>
  </r>
  <r>
    <s v="L15/088/9/000006/2022"/>
    <d v="2022-02-02T00:00:00"/>
    <d v="2022-02-08T00:00:00"/>
    <x v="0"/>
    <n v="210000"/>
    <n v="220000"/>
    <n v="1"/>
    <n v="2022"/>
    <n v="2022"/>
    <s v="2022Q1"/>
    <s v="Old_Claim"/>
    <x v="0"/>
    <m/>
  </r>
  <r>
    <s v="L01/070/9/000116/2022"/>
    <d v="2022-03-16T00:00:00"/>
    <d v="2022-03-22T00:00:00"/>
    <x v="2"/>
    <n v="0"/>
    <n v="10000"/>
    <n v="1"/>
    <n v="2022"/>
    <n v="2022"/>
    <s v="2022Q1"/>
    <s v="Old_Claim"/>
    <x v="0"/>
    <m/>
  </r>
  <r>
    <s v="L01/070/9/000126/2022"/>
    <d v="2022-03-27T00:00:00"/>
    <d v="2022-03-28T00:00:00"/>
    <x v="2"/>
    <n v="0"/>
    <n v="10000"/>
    <n v="1"/>
    <n v="2022"/>
    <n v="2022"/>
    <s v="2022Q1"/>
    <s v="Old_Claim"/>
    <x v="2"/>
    <m/>
  </r>
  <r>
    <s v="L05/070/9/000130/2022"/>
    <d v="2022-03-22T00:00:00"/>
    <d v="2022-03-24T00:00:00"/>
    <x v="2"/>
    <n v="0"/>
    <n v="10000"/>
    <n v="1"/>
    <n v="2022"/>
    <n v="2022"/>
    <s v="2022Q1"/>
    <s v="Old_Claim"/>
    <x v="0"/>
    <m/>
  </r>
  <r>
    <s v="L05/070/9/000195/2022"/>
    <d v="2022-03-05T00:00:00"/>
    <d v="2022-05-10T00:00:00"/>
    <x v="2"/>
    <n v="0"/>
    <n v="10000"/>
    <n v="1"/>
    <n v="2022"/>
    <n v="2022"/>
    <s v="2022Q1"/>
    <s v="New_Claim/ Reopening"/>
    <x v="1"/>
    <m/>
  </r>
  <r>
    <s v="L01/080/9/000022/2022"/>
    <d v="2022-04-08T00:00:00"/>
    <d v="2022-04-08T00:00:00"/>
    <x v="0"/>
    <n v="0"/>
    <n v="10000"/>
    <n v="1"/>
    <n v="2022"/>
    <n v="2022"/>
    <s v="2022Q2"/>
    <s v="New_Claim/ Reopening"/>
    <x v="1"/>
    <m/>
  </r>
  <r>
    <s v="L05/801/9/000002/2022"/>
    <d v="2022-05-08T00:00:00"/>
    <d v="2022-05-20T00:00:00"/>
    <x v="0"/>
    <n v="0"/>
    <n v="10000"/>
    <n v="1"/>
    <n v="2022"/>
    <n v="2022"/>
    <s v="2022Q2"/>
    <s v="New_Claim/ Reopening"/>
    <x v="1"/>
    <m/>
  </r>
  <r>
    <s v="L01/070/9/000207/2022"/>
    <d v="2022-04-12T00:00:00"/>
    <d v="2022-06-03T00:00:00"/>
    <x v="2"/>
    <n v="0"/>
    <n v="10000"/>
    <n v="1"/>
    <n v="2022"/>
    <n v="2022"/>
    <s v="2022Q2"/>
    <s v="New_Claim/ Reopening"/>
    <x v="1"/>
    <m/>
  </r>
  <r>
    <s v="L01/070/9/000289/2022"/>
    <d v="2022-09-12T00:00:00"/>
    <d v="2022-09-15T00:00:00"/>
    <x v="2"/>
    <n v="0"/>
    <n v="10000"/>
    <n v="1"/>
    <n v="2022"/>
    <n v="2022"/>
    <s v="2022Q3"/>
    <s v="New_Claim/ Reopening"/>
    <x v="1"/>
    <m/>
  </r>
  <r>
    <s v="L01/080/9/000040/2022"/>
    <d v="2022-09-28T00:00:00"/>
    <d v="2022-10-03T00:00:00"/>
    <x v="0"/>
    <n v="20000"/>
    <n v="30000"/>
    <n v="1"/>
    <n v="2022"/>
    <n v="2022"/>
    <s v="2022Q3"/>
    <s v="New_Claim/ Reopening"/>
    <x v="1"/>
    <m/>
  </r>
  <r>
    <s v="L02/094/9/000001/2022"/>
    <d v="2022-09-12T00:00:00"/>
    <d v="2022-10-11T00:00:00"/>
    <x v="10"/>
    <n v="0"/>
    <n v="10000"/>
    <n v="1"/>
    <n v="2022"/>
    <n v="2022"/>
    <s v="2022Q3"/>
    <s v="New_Claim/ Reopening"/>
    <x v="1"/>
    <m/>
  </r>
  <r>
    <s v="L01/070/9/000312/2022"/>
    <d v="2022-07-20T00:00:00"/>
    <d v="2022-10-14T00:00:00"/>
    <x v="2"/>
    <n v="0"/>
    <n v="10000"/>
    <n v="1"/>
    <n v="2022"/>
    <n v="2022"/>
    <s v="2022Q3"/>
    <s v="New_Claim/ Reopening"/>
    <x v="1"/>
    <m/>
  </r>
  <r>
    <s v="L05/070/9/000358/2022"/>
    <d v="2022-12-23T00:00:00"/>
    <d v="2023-01-09T00:00:00"/>
    <x v="2"/>
    <n v="0"/>
    <n v="10000"/>
    <n v="1"/>
    <n v="2022"/>
    <n v="2023"/>
    <s v="2022Q4"/>
    <s v="New_Claim/ Reopening"/>
    <x v="1"/>
    <m/>
  </r>
  <r>
    <s v="L01/070/9/000006/2023"/>
    <d v="2023-01-04T00:00:00"/>
    <d v="2023-01-06T00:00:00"/>
    <x v="2"/>
    <n v="0"/>
    <n v="10000"/>
    <n v="1"/>
    <n v="2023"/>
    <n v="2023"/>
    <s v="2023Q1"/>
    <s v="New_Claim/ Reopening"/>
    <x v="3"/>
    <m/>
  </r>
  <r>
    <s v="L02/070/9/000001/2024"/>
    <d v="2024-01-02T00:00:00"/>
    <d v="2024-01-09T00:00:00"/>
    <x v="2"/>
    <n v="0"/>
    <n v="10000"/>
    <n v="1"/>
    <n v="2024"/>
    <n v="2024"/>
    <s v="2024Q1"/>
    <s v="New_Claim/ Reopening"/>
    <x v="1"/>
    <m/>
  </r>
  <r>
    <s v="L01/080/9/000170/2009"/>
    <d v="2009-09-08T00:00:00"/>
    <d v="2009-09-17T00:00:00"/>
    <x v="0"/>
    <n v="0"/>
    <n v="9924"/>
    <n v="1"/>
    <n v="2009"/>
    <n v="2009"/>
    <s v="2009Q3"/>
    <s v="Old_Claim"/>
    <x v="0"/>
    <m/>
  </r>
  <r>
    <s v="L01/070/9/000790/2020"/>
    <d v="2020-10-11T00:00:00"/>
    <d v="2020-10-11T00:00:00"/>
    <x v="2"/>
    <n v="0"/>
    <n v="9922"/>
    <n v="1"/>
    <n v="2020"/>
    <n v="2020"/>
    <s v="2020Q4"/>
    <s v="Old_Claim"/>
    <x v="0"/>
    <m/>
  </r>
  <r>
    <s v="L01/070/9/000192/2022"/>
    <d v="2022-05-16T00:00:00"/>
    <d v="2022-05-18T00:00:00"/>
    <x v="2"/>
    <n v="30000"/>
    <n v="39832"/>
    <n v="1"/>
    <n v="2022"/>
    <n v="2022"/>
    <s v="2022Q2"/>
    <s v="New_Claim/ Reopening"/>
    <x v="1"/>
    <m/>
  </r>
  <r>
    <s v="L01/080/9/000065/2010"/>
    <d v="2010-05-19T00:00:00"/>
    <d v="2010-05-24T00:00:00"/>
    <x v="0"/>
    <n v="70000"/>
    <n v="79760"/>
    <n v="1"/>
    <n v="2010"/>
    <n v="2010"/>
    <s v="2010Q2"/>
    <s v="Old_Claim"/>
    <x v="0"/>
    <m/>
  </r>
  <r>
    <s v="L01/062/9/000016/2020"/>
    <d v="2020-04-12T00:00:00"/>
    <d v="2020-09-28T00:00:00"/>
    <x v="3"/>
    <n v="0"/>
    <n v="9654"/>
    <n v="1"/>
    <n v="2020"/>
    <n v="2020"/>
    <s v="2020Q2"/>
    <s v="Old_Claim"/>
    <x v="0"/>
    <m/>
  </r>
  <r>
    <s v="L02/070/9/001270/2020"/>
    <d v="2020-11-29T00:00:00"/>
    <d v="2021-07-01T00:00:00"/>
    <x v="2"/>
    <n v="250000"/>
    <n v="259649.12280000001"/>
    <n v="1"/>
    <n v="2020"/>
    <n v="2021"/>
    <s v="2020Q4"/>
    <s v="Old_Claim"/>
    <x v="0"/>
    <m/>
  </r>
  <r>
    <s v="L01/103/9/000013/2020"/>
    <d v="2020-10-15T00:00:00"/>
    <d v="2021-01-05T00:00:00"/>
    <x v="7"/>
    <n v="128740"/>
    <n v="138234"/>
    <n v="1"/>
    <n v="2020"/>
    <n v="2021"/>
    <s v="2020Q4"/>
    <s v="Old_Claim"/>
    <x v="0"/>
    <m/>
  </r>
  <r>
    <s v="L02/070/9/000189/2022"/>
    <d v="2022-04-29T00:00:00"/>
    <d v="2022-05-17T00:00:00"/>
    <x v="2"/>
    <n v="9360"/>
    <n v="18380"/>
    <n v="1"/>
    <n v="2022"/>
    <n v="2022"/>
    <s v="2022Q2"/>
    <s v="New_Claim/ Reopening"/>
    <x v="1"/>
    <m/>
  </r>
  <r>
    <s v="L01/070/9/001188/2020"/>
    <d v="2020-12-10T00:00:00"/>
    <d v="2021-01-05T00:00:00"/>
    <x v="2"/>
    <n v="6000"/>
    <n v="15000"/>
    <n v="1"/>
    <n v="2020"/>
    <n v="2021"/>
    <s v="2020Q4"/>
    <s v="Old_Claim"/>
    <x v="0"/>
    <m/>
  </r>
  <r>
    <s v="L01/087/9/000149/2020"/>
    <d v="2020-07-30T00:00:00"/>
    <d v="2020-07-31T00:00:00"/>
    <x v="0"/>
    <n v="0"/>
    <n v="9000"/>
    <n v="1"/>
    <n v="2020"/>
    <n v="2020"/>
    <s v="2020Q3"/>
    <s v="Old_Claim"/>
    <x v="0"/>
    <m/>
  </r>
  <r>
    <s v="L01/087/9/000339/2020"/>
    <d v="2020-11-21T00:00:00"/>
    <d v="2020-11-21T00:00:00"/>
    <x v="0"/>
    <n v="1000"/>
    <n v="10000"/>
    <n v="1"/>
    <n v="2020"/>
    <n v="2020"/>
    <s v="2020Q4"/>
    <s v="Old_Claim"/>
    <x v="0"/>
    <m/>
  </r>
  <r>
    <s v="L01/070/9/001085/2020"/>
    <d v="2020-12-12T00:00:00"/>
    <d v="2020-12-12T00:00:00"/>
    <x v="2"/>
    <n v="0"/>
    <n v="9000"/>
    <n v="1"/>
    <n v="2020"/>
    <n v="2020"/>
    <s v="2020Q4"/>
    <s v="Old_Claim"/>
    <x v="0"/>
    <m/>
  </r>
  <r>
    <s v="L01/070/9/000175/2022"/>
    <d v="2022-04-16T00:00:00"/>
    <d v="2022-05-06T00:00:00"/>
    <x v="2"/>
    <n v="0"/>
    <n v="9000"/>
    <n v="1"/>
    <n v="2022"/>
    <n v="2022"/>
    <s v="2022Q2"/>
    <s v="New_Claim/ Reopening"/>
    <x v="1"/>
    <m/>
  </r>
  <r>
    <s v="L01/088/9/000274/2020"/>
    <d v="2020-12-24T00:00:00"/>
    <d v="2020-12-24T00:00:00"/>
    <x v="0"/>
    <n v="8700"/>
    <n v="17652"/>
    <n v="1"/>
    <n v="2020"/>
    <n v="2020"/>
    <s v="2020Q4"/>
    <s v="Old_Claim"/>
    <x v="0"/>
    <m/>
  </r>
  <r>
    <s v="L01/700/9/000889/2020"/>
    <d v="2020-11-07T00:00:00"/>
    <d v="2020-11-09T00:00:00"/>
    <x v="2"/>
    <n v="8550"/>
    <n v="17400"/>
    <n v="1"/>
    <n v="2020"/>
    <n v="2020"/>
    <s v="2020Q4"/>
    <s v="Old_Claim"/>
    <x v="0"/>
    <m/>
  </r>
  <r>
    <s v="L01/070/9/000030/2021"/>
    <d v="2021-01-10T00:00:00"/>
    <d v="2021-01-14T00:00:00"/>
    <x v="2"/>
    <n v="0"/>
    <n v="8700"/>
    <n v="1"/>
    <n v="2021"/>
    <n v="2021"/>
    <s v="2021Q1"/>
    <s v="Old_Claim"/>
    <x v="0"/>
    <m/>
  </r>
  <r>
    <s v="L01/700/9/000065/2021"/>
    <d v="2021-01-15T00:00:00"/>
    <d v="2021-01-19T00:00:00"/>
    <x v="2"/>
    <n v="41300"/>
    <n v="50000"/>
    <n v="1"/>
    <n v="2021"/>
    <n v="2021"/>
    <s v="2021Q1"/>
    <s v="Old_Claim"/>
    <x v="0"/>
    <m/>
  </r>
  <r>
    <s v="L01/070/9/000086/2021"/>
    <d v="2021-01-29T00:00:00"/>
    <d v="2021-02-01T00:00:00"/>
    <x v="2"/>
    <n v="0"/>
    <n v="8700"/>
    <n v="1"/>
    <n v="2021"/>
    <n v="2021"/>
    <s v="2021Q1"/>
    <s v="Old_Claim"/>
    <x v="0"/>
    <m/>
  </r>
  <r>
    <s v="L01/070/9/001008/2020"/>
    <d v="2020-11-30T00:00:00"/>
    <d v="2020-11-30T00:00:00"/>
    <x v="2"/>
    <n v="6270"/>
    <n v="14900"/>
    <n v="1"/>
    <n v="2020"/>
    <n v="2020"/>
    <s v="2020Q4"/>
    <s v="Old_Claim"/>
    <x v="2"/>
    <m/>
  </r>
  <r>
    <s v="L01/070/9/001023/2020"/>
    <d v="2020-12-04T00:00:00"/>
    <d v="2020-12-04T00:00:00"/>
    <x v="2"/>
    <n v="0"/>
    <n v="8590"/>
    <n v="1"/>
    <n v="2020"/>
    <n v="2020"/>
    <s v="2020Q4"/>
    <s v="Old_Claim"/>
    <x v="0"/>
    <m/>
  </r>
  <r>
    <s v="L01/052/9/000005/2020 - BATCH 6"/>
    <d v="2020-09-02T00:00:00"/>
    <d v="2022-01-07T00:00:00"/>
    <x v="3"/>
    <n v="0"/>
    <n v="8557.9500000000007"/>
    <n v="1"/>
    <n v="2020"/>
    <n v="2022"/>
    <s v="2020Q3"/>
    <s v="Old_Claim"/>
    <x v="0"/>
    <m/>
  </r>
  <r>
    <s v="L01/070/9/000461/2020"/>
    <d v="2020-07-19T00:00:00"/>
    <d v="2020-07-19T00:00:00"/>
    <x v="2"/>
    <n v="0"/>
    <n v="8550"/>
    <n v="1"/>
    <n v="2020"/>
    <n v="2020"/>
    <s v="2020Q3"/>
    <s v="Old_Claim"/>
    <x v="0"/>
    <m/>
  </r>
  <r>
    <s v="L15/070/9/000898/2020"/>
    <d v="2020-11-09T00:00:00"/>
    <d v="2020-11-09T00:00:00"/>
    <x v="2"/>
    <n v="0"/>
    <n v="8410"/>
    <n v="1"/>
    <n v="2020"/>
    <n v="2020"/>
    <s v="2020Q4"/>
    <s v="Old_Claim"/>
    <x v="0"/>
    <m/>
  </r>
  <r>
    <s v="L01/070/9/000169/2022"/>
    <d v="2022-04-27T00:00:00"/>
    <d v="2022-04-28T00:00:00"/>
    <x v="2"/>
    <n v="0"/>
    <n v="8378"/>
    <n v="1"/>
    <n v="2022"/>
    <n v="2022"/>
    <s v="2022Q2"/>
    <s v="New_Claim/ Reopening"/>
    <x v="1"/>
    <m/>
  </r>
  <r>
    <s v="L01/070/9/000174/2022"/>
    <d v="2022-05-04T00:00:00"/>
    <d v="2022-05-05T00:00:00"/>
    <x v="2"/>
    <n v="0"/>
    <n v="8200"/>
    <n v="1"/>
    <n v="2022"/>
    <n v="2022"/>
    <s v="2022Q2"/>
    <s v="New_Claim/ Reopening"/>
    <x v="1"/>
    <m/>
  </r>
  <r>
    <s v="L01/030/9/000001/2023"/>
    <d v="2023-09-27T00:00:00"/>
    <d v="2023-09-27T00:00:00"/>
    <x v="8"/>
    <n v="6815"/>
    <n v="15000"/>
    <n v="1"/>
    <n v="2023"/>
    <n v="2023"/>
    <s v="2023Q3"/>
    <s v="New_Claim/ Reopening"/>
    <x v="3"/>
    <m/>
  </r>
  <r>
    <s v="L01/070/9/000351/2022"/>
    <d v="2022-12-20T00:00:00"/>
    <d v="2022-12-22T00:00:00"/>
    <x v="2"/>
    <n v="0"/>
    <n v="8000"/>
    <n v="1"/>
    <n v="2022"/>
    <n v="2022"/>
    <s v="2022Q4"/>
    <s v="New_Claim/ Reopening"/>
    <x v="1"/>
    <m/>
  </r>
  <r>
    <s v="L01/700/9/000337/2020"/>
    <d v="2020-06-03T00:00:00"/>
    <d v="2020-06-06T00:00:00"/>
    <x v="2"/>
    <n v="-3930"/>
    <n v="3930"/>
    <n v="1"/>
    <n v="2020"/>
    <n v="2020"/>
    <s v="2020Q2"/>
    <s v="Old_Claim"/>
    <x v="0"/>
    <m/>
  </r>
  <r>
    <s v="L01/088/9/000264/2020"/>
    <d v="2020-11-25T00:00:00"/>
    <d v="2020-11-25T00:00:00"/>
    <x v="0"/>
    <n v="8590"/>
    <n v="16228"/>
    <n v="1"/>
    <n v="2020"/>
    <n v="2020"/>
    <s v="2020Q4"/>
    <s v="Old_Claim"/>
    <x v="0"/>
    <m/>
  </r>
  <r>
    <s v="L02/070/9/000688/2020"/>
    <d v="2020-09-19T00:00:00"/>
    <d v="2020-09-19T00:00:00"/>
    <x v="2"/>
    <n v="0"/>
    <n v="7596"/>
    <n v="1"/>
    <n v="2020"/>
    <n v="2020"/>
    <s v="2020Q3"/>
    <s v="Old_Claim"/>
    <x v="0"/>
    <m/>
  </r>
  <r>
    <s v="L01/070/9/001212/2020"/>
    <d v="2020-12-11T00:00:00"/>
    <d v="2021-01-17T00:00:00"/>
    <x v="2"/>
    <n v="0"/>
    <n v="7520"/>
    <n v="1"/>
    <n v="2020"/>
    <n v="2021"/>
    <s v="2020Q4"/>
    <s v="Old_Claim"/>
    <x v="0"/>
    <m/>
  </r>
  <r>
    <s v="L01/070/9/000094/2022"/>
    <d v="2022-02-15T00:00:00"/>
    <d v="2022-03-08T00:00:00"/>
    <x v="2"/>
    <n v="0"/>
    <n v="7500"/>
    <n v="1"/>
    <n v="2022"/>
    <n v="2022"/>
    <s v="2022Q1"/>
    <s v="Old_Claim"/>
    <x v="2"/>
    <m/>
  </r>
  <r>
    <s v="L01/087/9/000248/2020"/>
    <d v="2020-10-15T00:00:00"/>
    <d v="2020-10-21T00:00:00"/>
    <x v="0"/>
    <n v="0"/>
    <n v="7430"/>
    <n v="1"/>
    <n v="2020"/>
    <n v="2020"/>
    <s v="2020Q4"/>
    <s v="Old_Claim"/>
    <x v="0"/>
    <m/>
  </r>
  <r>
    <s v="L01/042/9/000003/2018"/>
    <d v="2018-04-27T00:00:00"/>
    <d v="2018-04-27T00:00:00"/>
    <x v="4"/>
    <n v="57000"/>
    <n v="64380"/>
    <n v="1"/>
    <n v="2018"/>
    <n v="2018"/>
    <s v="2018Q2"/>
    <s v="Old_Claim"/>
    <x v="0"/>
    <m/>
  </r>
  <r>
    <s v="L01/042/9/000005/2017"/>
    <d v="2017-10-21T00:00:00"/>
    <d v="2017-10-21T00:00:00"/>
    <x v="4"/>
    <n v="0"/>
    <n v="7380"/>
    <n v="1"/>
    <n v="2017"/>
    <n v="2017"/>
    <s v="2017Q4"/>
    <s v="Old_Claim"/>
    <x v="0"/>
    <m/>
  </r>
  <r>
    <s v="L01/880/9/000149/2020"/>
    <d v="2020-10-07T00:00:00"/>
    <d v="2020-10-08T00:00:00"/>
    <x v="0"/>
    <n v="8590"/>
    <n v="15800"/>
    <n v="1"/>
    <n v="2020"/>
    <n v="2020"/>
    <s v="2020Q4"/>
    <s v="Old_Claim"/>
    <x v="0"/>
    <m/>
  </r>
  <r>
    <s v="L01/070/9/000365/2020"/>
    <d v="2020-06-17T00:00:00"/>
    <d v="2020-06-17T00:00:00"/>
    <x v="2"/>
    <n v="8550"/>
    <n v="15688"/>
    <n v="1"/>
    <n v="2020"/>
    <n v="2020"/>
    <s v="2020Q2"/>
    <s v="Old_Claim"/>
    <x v="0"/>
    <m/>
  </r>
  <r>
    <s v="L05/070/9/000093/2020"/>
    <d v="2020-02-06T00:00:00"/>
    <d v="2020-02-06T00:00:00"/>
    <x v="2"/>
    <n v="7000"/>
    <n v="14122"/>
    <n v="1"/>
    <n v="2020"/>
    <n v="2020"/>
    <s v="2020Q1"/>
    <s v="Old_Claim"/>
    <x v="0"/>
    <m/>
  </r>
  <r>
    <s v="L01/070/9/001169/2020"/>
    <d v="2020-12-20T00:00:00"/>
    <d v="2020-12-20T00:00:00"/>
    <x v="2"/>
    <n v="0"/>
    <n v="7052"/>
    <n v="1"/>
    <n v="2020"/>
    <n v="2020"/>
    <s v="2020Q4"/>
    <s v="Old_Claim"/>
    <x v="0"/>
    <m/>
  </r>
  <r>
    <s v="L01/070/9/001194/2020"/>
    <d v="2020-12-23T00:00:00"/>
    <d v="2021-01-14T00:00:00"/>
    <x v="2"/>
    <n v="0"/>
    <n v="7000"/>
    <n v="1"/>
    <n v="2020"/>
    <n v="2021"/>
    <s v="2020Q4"/>
    <s v="Old_Claim"/>
    <x v="0"/>
    <m/>
  </r>
  <r>
    <s v="L01/070/9/000462/2020"/>
    <d v="2020-07-19T00:00:00"/>
    <d v="2020-07-19T00:00:00"/>
    <x v="2"/>
    <n v="0"/>
    <n v="7000"/>
    <n v="1"/>
    <n v="2020"/>
    <n v="2020"/>
    <s v="2020Q3"/>
    <s v="Old_Claim"/>
    <x v="0"/>
    <m/>
  </r>
  <r>
    <s v="L01/080/9/000235/2020"/>
    <d v="2020-08-04T00:00:00"/>
    <d v="2020-08-04T00:00:00"/>
    <x v="0"/>
    <n v="0"/>
    <n v="7000"/>
    <n v="1"/>
    <n v="2020"/>
    <n v="2020"/>
    <s v="2020Q3"/>
    <s v="Old_Claim"/>
    <x v="0"/>
    <m/>
  </r>
  <r>
    <s v="L01/070/9/001419/2021"/>
    <d v="2021-11-10T00:00:00"/>
    <d v="2021-11-10T00:00:00"/>
    <x v="2"/>
    <n v="0"/>
    <n v="7000"/>
    <n v="1"/>
    <n v="2021"/>
    <n v="2021"/>
    <s v="2021Q4"/>
    <s v="Old_Claim"/>
    <x v="2"/>
    <m/>
  </r>
  <r>
    <s v="L01/070/9/000027/2022"/>
    <d v="2022-01-21T00:00:00"/>
    <d v="2022-01-25T00:00:00"/>
    <x v="2"/>
    <n v="4864"/>
    <n v="11864"/>
    <n v="1"/>
    <n v="2022"/>
    <n v="2022"/>
    <s v="2022Q1"/>
    <s v="Old_Claim"/>
    <x v="2"/>
    <m/>
  </r>
  <r>
    <s v="L01/070/9/000057/2022"/>
    <d v="2022-02-01T00:00:00"/>
    <d v="2022-02-10T00:00:00"/>
    <x v="2"/>
    <n v="2500"/>
    <n v="9500"/>
    <n v="1"/>
    <n v="2022"/>
    <n v="2022"/>
    <s v="2022Q1"/>
    <s v="Old_Claim"/>
    <x v="2"/>
    <m/>
  </r>
  <r>
    <s v="L01/070/9/000182/2022"/>
    <d v="2022-05-07T00:00:00"/>
    <d v="2022-05-10T00:00:00"/>
    <x v="2"/>
    <n v="47000"/>
    <n v="54000"/>
    <n v="1"/>
    <n v="2022"/>
    <n v="2022"/>
    <s v="2022Q2"/>
    <s v="New_Claim/ Reopening"/>
    <x v="1"/>
    <m/>
  </r>
  <r>
    <s v="L05/070/9/000278/2022"/>
    <d v="2022-08-27T00:00:00"/>
    <d v="2022-08-30T00:00:00"/>
    <x v="2"/>
    <n v="7624"/>
    <n v="14624"/>
    <n v="1"/>
    <n v="2022"/>
    <n v="2022"/>
    <s v="2022Q3"/>
    <s v="New_Claim/ Reopening"/>
    <x v="1"/>
    <m/>
  </r>
  <r>
    <s v="L01/070/9/000303/2019"/>
    <d v="2019-10-15T00:00:00"/>
    <d v="2019-10-15T00:00:00"/>
    <x v="2"/>
    <n v="0"/>
    <n v="6860"/>
    <n v="1"/>
    <n v="2019"/>
    <n v="2019"/>
    <s v="2019Q4"/>
    <s v="Old_Claim"/>
    <x v="0"/>
    <m/>
  </r>
  <r>
    <s v="L01/070/9/001134/2020"/>
    <d v="2020-12-21T00:00:00"/>
    <d v="2020-12-21T00:00:00"/>
    <x v="2"/>
    <n v="6380"/>
    <n v="13220"/>
    <n v="1"/>
    <n v="2020"/>
    <n v="2020"/>
    <s v="2020Q4"/>
    <s v="Old_Claim"/>
    <x v="0"/>
    <m/>
  </r>
  <r>
    <s v="L01/087/9/000406/2020"/>
    <d v="2020-12-01T00:00:00"/>
    <d v="2020-12-01T00:00:00"/>
    <x v="0"/>
    <n v="0"/>
    <n v="6825"/>
    <n v="1"/>
    <n v="2020"/>
    <n v="2020"/>
    <s v="2020Q4"/>
    <s v="Old_Claim"/>
    <x v="0"/>
    <m/>
  </r>
  <r>
    <s v="L01/088/9/000010/2020"/>
    <d v="2020-01-09T00:00:00"/>
    <d v="2020-01-09T00:00:00"/>
    <x v="0"/>
    <n v="0"/>
    <n v="6500"/>
    <n v="1"/>
    <n v="2020"/>
    <n v="2020"/>
    <s v="2020Q1"/>
    <s v="Old_Claim"/>
    <x v="0"/>
    <m/>
  </r>
  <r>
    <s v="L01/088/9/000256/2020"/>
    <d v="2020-12-01T00:00:00"/>
    <d v="2020-12-01T00:00:00"/>
    <x v="0"/>
    <n v="0"/>
    <n v="6410"/>
    <n v="1"/>
    <n v="2020"/>
    <n v="2020"/>
    <s v="2020Q4"/>
    <s v="Old_Claim"/>
    <x v="0"/>
    <m/>
  </r>
  <r>
    <s v="L01/087/9/000230/2020"/>
    <d v="2020-08-31T00:00:00"/>
    <d v="2020-08-31T00:00:00"/>
    <x v="0"/>
    <n v="8550"/>
    <n v="14860"/>
    <n v="1"/>
    <n v="2020"/>
    <n v="2020"/>
    <s v="2020Q3"/>
    <s v="Old_Claim"/>
    <x v="0"/>
    <m/>
  </r>
  <r>
    <s v="L01/070/9/000228/2020"/>
    <d v="2020-04-23T00:00:00"/>
    <d v="2020-04-23T00:00:00"/>
    <x v="2"/>
    <n v="0"/>
    <n v="6300"/>
    <n v="1"/>
    <n v="2020"/>
    <n v="2020"/>
    <s v="2020Q2"/>
    <s v="Old_Claim"/>
    <x v="0"/>
    <m/>
  </r>
  <r>
    <s v="L02/070/9/000230/2020"/>
    <d v="2020-04-16T00:00:00"/>
    <d v="2020-04-16T00:00:00"/>
    <x v="2"/>
    <n v="0"/>
    <n v="6270"/>
    <n v="1"/>
    <n v="2020"/>
    <n v="2020"/>
    <s v="2020Q2"/>
    <s v="Old_Claim"/>
    <x v="0"/>
    <m/>
  </r>
  <r>
    <s v="L01/070/9/000344/2020"/>
    <d v="2020-06-11T00:00:00"/>
    <d v="2020-06-11T00:00:00"/>
    <x v="2"/>
    <n v="0"/>
    <n v="6270"/>
    <n v="1"/>
    <n v="2020"/>
    <n v="2020"/>
    <s v="2020Q2"/>
    <s v="Old_Claim"/>
    <x v="0"/>
    <m/>
  </r>
  <r>
    <s v="L01/070/9/000517/2020"/>
    <d v="2020-07-24T00:00:00"/>
    <d v="2020-07-24T00:00:00"/>
    <x v="2"/>
    <n v="6870"/>
    <n v="13000"/>
    <n v="1"/>
    <n v="2020"/>
    <n v="2020"/>
    <s v="2020Q3"/>
    <s v="Old_Claim"/>
    <x v="0"/>
    <m/>
  </r>
  <r>
    <s v="L05/070/9/000823/2020"/>
    <d v="2020-10-15T00:00:00"/>
    <d v="2020-10-15T00:00:00"/>
    <x v="2"/>
    <n v="2012"/>
    <n v="8118"/>
    <n v="1"/>
    <n v="2020"/>
    <n v="2020"/>
    <s v="2020Q4"/>
    <s v="Old_Claim"/>
    <x v="0"/>
    <m/>
  </r>
  <r>
    <s v="L01/700/9/000805/2020"/>
    <d v="2020-10-17T00:00:00"/>
    <d v="2020-10-22T00:00:00"/>
    <x v="2"/>
    <n v="8550"/>
    <n v="14620"/>
    <n v="1"/>
    <n v="2020"/>
    <n v="2020"/>
    <s v="2020Q4"/>
    <s v="Old_Claim"/>
    <x v="0"/>
    <m/>
  </r>
  <r>
    <s v="L01/070/9/001133/2020"/>
    <d v="2020-12-25T00:00:00"/>
    <d v="2020-12-25T00:00:00"/>
    <x v="2"/>
    <n v="6380"/>
    <n v="12448"/>
    <n v="1"/>
    <n v="2020"/>
    <n v="2020"/>
    <s v="2020Q4"/>
    <s v="Old_Claim"/>
    <x v="0"/>
    <m/>
  </r>
  <r>
    <s v="L01/088/9/000269/2020"/>
    <d v="2020-12-19T00:00:00"/>
    <d v="2020-12-19T00:00:00"/>
    <x v="0"/>
    <n v="8590"/>
    <n v="14616"/>
    <n v="1"/>
    <n v="2020"/>
    <n v="2020"/>
    <s v="2020Q4"/>
    <s v="Old_Claim"/>
    <x v="0"/>
    <m/>
  </r>
  <r>
    <s v="L01/070/9/001182/2020"/>
    <d v="2020-12-04T00:00:00"/>
    <d v="2021-01-05T00:00:00"/>
    <x v="2"/>
    <n v="0"/>
    <n v="6000"/>
    <n v="1"/>
    <n v="2020"/>
    <n v="2021"/>
    <s v="2020Q4"/>
    <s v="Old_Claim"/>
    <x v="0"/>
    <m/>
  </r>
  <r>
    <s v="L01/070/9/001485/2021"/>
    <d v="2021-08-03T00:00:00"/>
    <d v="2021-08-28T00:00:00"/>
    <x v="2"/>
    <n v="16000"/>
    <n v="22000"/>
    <n v="1"/>
    <n v="2021"/>
    <n v="2021"/>
    <s v="2021Q3"/>
    <s v="Old_Claim"/>
    <x v="0"/>
    <m/>
  </r>
  <r>
    <s v="L01/110/9/000079/2020"/>
    <d v="2020-11-09T00:00:00"/>
    <d v="2023-01-10T00:00:00"/>
    <x v="1"/>
    <n v="5932"/>
    <n v="11864"/>
    <n v="1"/>
    <n v="2020"/>
    <n v="2023"/>
    <s v="2020Q4"/>
    <s v="New_Claim/ Reopening"/>
    <x v="1"/>
    <m/>
  </r>
  <r>
    <s v="L01/070/9/000221/2020"/>
    <d v="2020-04-09T00:00:00"/>
    <d v="2020-04-09T00:00:00"/>
    <x v="2"/>
    <n v="0"/>
    <n v="5880"/>
    <n v="1"/>
    <n v="2020"/>
    <n v="2020"/>
    <s v="2020Q2"/>
    <s v="Old_Claim"/>
    <x v="0"/>
    <m/>
  </r>
  <r>
    <s v="L01/088/9/000294/2020"/>
    <d v="2020-12-19T00:00:00"/>
    <d v="2020-12-19T00:00:00"/>
    <x v="0"/>
    <n v="8700"/>
    <n v="14570"/>
    <n v="1"/>
    <n v="2020"/>
    <n v="2020"/>
    <s v="2020Q4"/>
    <s v="Old_Claim"/>
    <x v="0"/>
    <m/>
  </r>
  <r>
    <s v="L02/080/9/000053/2020"/>
    <d v="2020-01-25T00:00:00"/>
    <d v="2020-01-25T00:00:00"/>
    <x v="0"/>
    <n v="0"/>
    <n v="5850"/>
    <n v="1"/>
    <n v="2020"/>
    <n v="2020"/>
    <s v="2020Q1"/>
    <s v="Old_Claim"/>
    <x v="0"/>
    <m/>
  </r>
  <r>
    <s v="L01/080/9/000140/2020"/>
    <d v="2020-07-25T00:00:00"/>
    <d v="2020-07-25T00:00:00"/>
    <x v="0"/>
    <n v="-2900"/>
    <n v="2900"/>
    <n v="1"/>
    <n v="2020"/>
    <n v="2020"/>
    <s v="2020Q3"/>
    <s v="Old_Claim"/>
    <x v="0"/>
    <m/>
  </r>
  <r>
    <s v="L05/070/9/001071/2020"/>
    <d v="2020-12-05T00:00:00"/>
    <d v="2020-12-05T00:00:00"/>
    <x v="2"/>
    <n v="0"/>
    <n v="5722"/>
    <n v="1"/>
    <n v="2020"/>
    <n v="2020"/>
    <s v="2020Q4"/>
    <s v="Old_Claim"/>
    <x v="2"/>
    <m/>
  </r>
  <r>
    <s v="L01/070/9/000892/2021"/>
    <d v="2021-01-07T00:00:00"/>
    <d v="2021-06-15T00:00:00"/>
    <x v="2"/>
    <n v="0"/>
    <n v="5700"/>
    <n v="1"/>
    <n v="2021"/>
    <n v="2021"/>
    <s v="2021Q1"/>
    <s v="Old_Claim"/>
    <x v="0"/>
    <m/>
  </r>
  <r>
    <s v="L01/087/9/000178/2021"/>
    <d v="2021-05-18T00:00:00"/>
    <d v="2021-05-25T00:00:00"/>
    <x v="0"/>
    <n v="0"/>
    <n v="5700"/>
    <n v="1"/>
    <n v="2021"/>
    <n v="2021"/>
    <s v="2021Q2"/>
    <s v="Old_Claim"/>
    <x v="0"/>
    <m/>
  </r>
  <r>
    <s v="L01/088/9/000192/2020"/>
    <d v="2020-11-12T00:00:00"/>
    <d v="2020-11-12T00:00:00"/>
    <x v="0"/>
    <n v="0"/>
    <n v="5690"/>
    <n v="1"/>
    <n v="2020"/>
    <n v="2020"/>
    <s v="2020Q4"/>
    <s v="Old_Claim"/>
    <x v="0"/>
    <m/>
  </r>
  <r>
    <s v="L01/070/9/000524/2020"/>
    <d v="2020-08-11T00:00:00"/>
    <d v="2020-08-11T00:00:00"/>
    <x v="2"/>
    <n v="89634"/>
    <n v="95000"/>
    <n v="1"/>
    <n v="2020"/>
    <n v="2020"/>
    <s v="2020Q3"/>
    <s v="Old_Claim"/>
    <x v="0"/>
    <m/>
  </r>
  <r>
    <s v="L01/087/9/000069/2020"/>
    <d v="2020-04-30T00:00:00"/>
    <d v="2020-04-30T00:00:00"/>
    <x v="0"/>
    <n v="0"/>
    <n v="5310"/>
    <n v="1"/>
    <n v="2020"/>
    <n v="2020"/>
    <s v="2020Q2"/>
    <s v="Old_Claim"/>
    <x v="0"/>
    <m/>
  </r>
  <r>
    <s v="L01/088/9/000155/2020"/>
    <d v="2020-10-17T00:00:00"/>
    <d v="2020-10-17T00:00:00"/>
    <x v="0"/>
    <n v="0"/>
    <n v="5270"/>
    <n v="1"/>
    <n v="2020"/>
    <n v="2020"/>
    <s v="2020Q4"/>
    <s v="Old_Claim"/>
    <x v="0"/>
    <m/>
  </r>
  <r>
    <s v="L01/070/9/000246/2020"/>
    <d v="2020-04-30T00:00:00"/>
    <d v="2020-04-30T00:00:00"/>
    <x v="2"/>
    <n v="0"/>
    <n v="5194"/>
    <n v="1"/>
    <n v="2020"/>
    <n v="2020"/>
    <s v="2020Q2"/>
    <s v="Old_Claim"/>
    <x v="0"/>
    <m/>
  </r>
  <r>
    <s v="L01/070/9/000485/2021"/>
    <d v="2021-03-20T00:00:00"/>
    <d v="2021-03-31T00:00:00"/>
    <x v="2"/>
    <n v="528253"/>
    <n v="533352"/>
    <n v="1"/>
    <n v="2021"/>
    <n v="2021"/>
    <s v="2021Q1"/>
    <s v="Old_Claim"/>
    <x v="2"/>
    <m/>
  </r>
  <r>
    <s v="L01/070/9/000146/2022"/>
    <d v="2022-02-14T00:00:00"/>
    <d v="2022-02-18T00:00:00"/>
    <x v="2"/>
    <n v="0"/>
    <n v="5080"/>
    <n v="1"/>
    <n v="2022"/>
    <n v="2022"/>
    <s v="2022Q1"/>
    <s v="New_Claim/ Reopening"/>
    <x v="1"/>
    <m/>
  </r>
  <r>
    <s v="L01/080/9/000184/2021"/>
    <d v="2021-05-10T00:00:00"/>
    <d v="2021-05-28T00:00:00"/>
    <x v="0"/>
    <n v="0"/>
    <n v="5076.924"/>
    <n v="1"/>
    <n v="2021"/>
    <n v="2021"/>
    <s v="2021Q2"/>
    <s v="Old_Claim"/>
    <x v="0"/>
    <m/>
  </r>
  <r>
    <s v="L01/088/9/000031/2020"/>
    <d v="2020-03-11T00:00:00"/>
    <d v="2020-03-11T00:00:00"/>
    <x v="0"/>
    <n v="-5000"/>
    <n v="0"/>
    <n v="1"/>
    <n v="2020"/>
    <n v="2020"/>
    <s v="2020Q1"/>
    <s v="Old_Claim"/>
    <x v="0"/>
    <m/>
  </r>
  <r>
    <s v="L01/087/9/000242/2020"/>
    <d v="2020-10-13T00:00:00"/>
    <d v="2020-10-15T00:00:00"/>
    <x v="0"/>
    <n v="0"/>
    <n v="5000"/>
    <n v="1"/>
    <n v="2020"/>
    <n v="2020"/>
    <s v="2020Q4"/>
    <s v="Old_Claim"/>
    <x v="0"/>
    <m/>
  </r>
  <r>
    <s v="L01/700/9/000118/2020"/>
    <d v="2020-02-25T00:00:00"/>
    <d v="2020-02-25T00:00:00"/>
    <x v="2"/>
    <n v="0"/>
    <n v="5000"/>
    <n v="1"/>
    <n v="2020"/>
    <n v="2020"/>
    <s v="2020Q1"/>
    <s v="Old_Claim"/>
    <x v="0"/>
    <m/>
  </r>
  <r>
    <s v="L01/700/9/000232/2020"/>
    <d v="2020-04-16T00:00:00"/>
    <d v="2020-04-24T00:00:00"/>
    <x v="2"/>
    <n v="5000"/>
    <n v="10000"/>
    <n v="1"/>
    <n v="2020"/>
    <n v="2020"/>
    <s v="2020Q2"/>
    <s v="Old_Claim"/>
    <x v="0"/>
    <m/>
  </r>
  <r>
    <s v="L01/700/9/000239/2020"/>
    <d v="2020-04-25T00:00:00"/>
    <d v="2020-04-27T00:00:00"/>
    <x v="2"/>
    <n v="0"/>
    <n v="5000"/>
    <n v="1"/>
    <n v="2020"/>
    <n v="2020"/>
    <s v="2020Q2"/>
    <s v="Old_Claim"/>
    <x v="0"/>
    <m/>
  </r>
  <r>
    <s v="L01/700/9/000460/2020"/>
    <d v="2020-07-25T00:00:00"/>
    <d v="2020-07-27T00:00:00"/>
    <x v="2"/>
    <n v="0"/>
    <n v="5000"/>
    <n v="1"/>
    <n v="2020"/>
    <n v="2020"/>
    <s v="2020Q3"/>
    <s v="Old_Claim"/>
    <x v="0"/>
    <m/>
  </r>
  <r>
    <s v="L01/700/9/000765/2020"/>
    <d v="2020-06-22T00:00:00"/>
    <d v="2020-10-14T00:00:00"/>
    <x v="2"/>
    <n v="0"/>
    <n v="5000"/>
    <n v="1"/>
    <n v="2020"/>
    <n v="2020"/>
    <s v="2020Q2"/>
    <s v="Old_Claim"/>
    <x v="0"/>
    <m/>
  </r>
  <r>
    <s v="L01/880/9/000168/2020"/>
    <d v="2020-10-26T00:00:00"/>
    <d v="2020-10-28T00:00:00"/>
    <x v="0"/>
    <n v="0"/>
    <n v="5000"/>
    <n v="1"/>
    <n v="2020"/>
    <n v="2020"/>
    <s v="2020Q4"/>
    <s v="Old_Claim"/>
    <x v="0"/>
    <m/>
  </r>
  <r>
    <s v="L01/880/9/000255/2020"/>
    <d v="2020-11-22T00:00:00"/>
    <d v="2020-12-07T00:00:00"/>
    <x v="0"/>
    <n v="10000"/>
    <n v="15000"/>
    <n v="1"/>
    <n v="2020"/>
    <n v="2020"/>
    <s v="2020Q4"/>
    <s v="Old_Claim"/>
    <x v="0"/>
    <m/>
  </r>
  <r>
    <s v="L01/080/9/000051/2020"/>
    <d v="2020-02-07T00:00:00"/>
    <d v="2020-02-07T00:00:00"/>
    <x v="0"/>
    <n v="0"/>
    <n v="5000"/>
    <n v="1"/>
    <n v="2020"/>
    <n v="2020"/>
    <s v="2020Q1"/>
    <s v="Old_Claim"/>
    <x v="0"/>
    <m/>
  </r>
  <r>
    <s v="L01/070/9/000202/2020"/>
    <d v="2020-03-17T00:00:00"/>
    <d v="2020-03-17T00:00:00"/>
    <x v="2"/>
    <n v="0"/>
    <n v="5000"/>
    <n v="1"/>
    <n v="2020"/>
    <n v="2020"/>
    <s v="2020Q1"/>
    <s v="Old_Claim"/>
    <x v="0"/>
    <m/>
  </r>
  <r>
    <s v="L01/087/9/000044/2020"/>
    <d v="2020-03-21T00:00:00"/>
    <d v="2020-03-21T00:00:00"/>
    <x v="0"/>
    <n v="-5000"/>
    <n v="0"/>
    <n v="1"/>
    <n v="2020"/>
    <n v="2020"/>
    <s v="2020Q1"/>
    <s v="Old_Claim"/>
    <x v="0"/>
    <m/>
  </r>
  <r>
    <s v="L01/087/9/000054/2020"/>
    <d v="2020-04-08T00:00:00"/>
    <d v="2020-04-08T00:00:00"/>
    <x v="0"/>
    <n v="-5000"/>
    <n v="0"/>
    <n v="1"/>
    <n v="2020"/>
    <n v="2020"/>
    <s v="2020Q2"/>
    <s v="Old_Claim"/>
    <x v="0"/>
    <m/>
  </r>
  <r>
    <s v="L01/087/9/000055/2020"/>
    <d v="2020-04-08T00:00:00"/>
    <d v="2020-04-08T00:00:00"/>
    <x v="0"/>
    <n v="0"/>
    <n v="5000"/>
    <n v="1"/>
    <n v="2020"/>
    <n v="2020"/>
    <s v="2020Q2"/>
    <s v="Old_Claim"/>
    <x v="0"/>
    <m/>
  </r>
  <r>
    <s v="L01/087/9/000074/2020"/>
    <d v="2020-05-03T00:00:00"/>
    <d v="2020-05-03T00:00:00"/>
    <x v="0"/>
    <n v="0"/>
    <n v="5000"/>
    <n v="1"/>
    <n v="2020"/>
    <n v="2020"/>
    <s v="2020Q2"/>
    <s v="Old_Claim"/>
    <x v="0"/>
    <m/>
  </r>
  <r>
    <s v="L01/088/9/000067/2020"/>
    <d v="2020-06-02T00:00:00"/>
    <d v="2020-06-02T00:00:00"/>
    <x v="0"/>
    <n v="0"/>
    <n v="5000"/>
    <n v="1"/>
    <n v="2020"/>
    <n v="2020"/>
    <s v="2020Q2"/>
    <s v="Old_Claim"/>
    <x v="0"/>
    <m/>
  </r>
  <r>
    <s v="L01/087/9/000181/2020"/>
    <d v="2020-08-05T00:00:00"/>
    <d v="2020-08-05T00:00:00"/>
    <x v="0"/>
    <n v="0"/>
    <n v="5000"/>
    <n v="1"/>
    <n v="2020"/>
    <n v="2020"/>
    <s v="2020Q3"/>
    <s v="Old_Claim"/>
    <x v="0"/>
    <m/>
  </r>
  <r>
    <s v="L01/088/9/000131/2020"/>
    <d v="2020-09-19T00:00:00"/>
    <d v="2020-09-19T00:00:00"/>
    <x v="0"/>
    <n v="0"/>
    <n v="5000"/>
    <n v="1"/>
    <n v="2020"/>
    <n v="2020"/>
    <s v="2020Q3"/>
    <s v="Old_Claim"/>
    <x v="0"/>
    <m/>
  </r>
  <r>
    <s v="L02/070/9/000236/2020"/>
    <d v="2020-04-01T00:00:00"/>
    <d v="2020-04-01T00:00:00"/>
    <x v="2"/>
    <n v="0"/>
    <n v="5000"/>
    <n v="1"/>
    <n v="2020"/>
    <n v="2020"/>
    <s v="2020Q2"/>
    <s v="Old_Claim"/>
    <x v="0"/>
    <m/>
  </r>
  <r>
    <s v="L15/080/9/000080/2020"/>
    <d v="2020-03-23T00:00:00"/>
    <d v="2020-03-23T00:00:00"/>
    <x v="0"/>
    <n v="0"/>
    <n v="5000"/>
    <n v="1"/>
    <n v="2020"/>
    <n v="2020"/>
    <s v="2020Q1"/>
    <s v="Old_Claim"/>
    <x v="0"/>
    <m/>
  </r>
  <r>
    <s v="L05/088/9/000063/2020"/>
    <d v="2020-05-16T00:00:00"/>
    <d v="2020-05-16T00:00:00"/>
    <x v="0"/>
    <n v="0"/>
    <n v="5000"/>
    <n v="1"/>
    <n v="2020"/>
    <n v="2020"/>
    <s v="2020Q2"/>
    <s v="Old_Claim"/>
    <x v="0"/>
    <m/>
  </r>
  <r>
    <s v="L01/088/9/000080/2020"/>
    <d v="2020-06-25T00:00:00"/>
    <d v="2020-06-25T00:00:00"/>
    <x v="0"/>
    <n v="0"/>
    <n v="5000"/>
    <n v="1"/>
    <n v="2020"/>
    <n v="2020"/>
    <s v="2020Q2"/>
    <s v="Old_Claim"/>
    <x v="0"/>
    <m/>
  </r>
  <r>
    <s v="L01/070/9/000407/2020"/>
    <d v="2020-07-03T00:00:00"/>
    <d v="2020-07-03T00:00:00"/>
    <x v="2"/>
    <n v="0"/>
    <n v="5000"/>
    <n v="1"/>
    <n v="2020"/>
    <n v="2020"/>
    <s v="2020Q3"/>
    <s v="Old_Claim"/>
    <x v="0"/>
    <m/>
  </r>
  <r>
    <s v="L15/080/9/000121/2020"/>
    <d v="2020-06-25T00:00:00"/>
    <d v="2020-06-25T00:00:00"/>
    <x v="0"/>
    <n v="0"/>
    <n v="5000"/>
    <n v="1"/>
    <n v="2020"/>
    <n v="2020"/>
    <s v="2020Q2"/>
    <s v="Old_Claim"/>
    <x v="0"/>
    <m/>
  </r>
  <r>
    <s v="L01/080/9/000135/2020"/>
    <d v="2020-05-15T00:00:00"/>
    <d v="2020-05-15T00:00:00"/>
    <x v="0"/>
    <n v="0"/>
    <n v="5000"/>
    <n v="1"/>
    <n v="2020"/>
    <n v="2020"/>
    <s v="2020Q2"/>
    <s v="Old_Claim"/>
    <x v="0"/>
    <m/>
  </r>
  <r>
    <s v="L01/080/9/000182/2020"/>
    <d v="2020-07-13T00:00:00"/>
    <d v="2020-07-13T00:00:00"/>
    <x v="0"/>
    <n v="0"/>
    <n v="5000"/>
    <n v="1"/>
    <n v="2020"/>
    <n v="2020"/>
    <s v="2020Q3"/>
    <s v="Old_Claim"/>
    <x v="0"/>
    <m/>
  </r>
  <r>
    <s v="L01/088/9/000139/2020"/>
    <d v="2020-10-03T00:00:00"/>
    <d v="2020-10-03T00:00:00"/>
    <x v="0"/>
    <n v="0"/>
    <n v="5000"/>
    <n v="1"/>
    <n v="2020"/>
    <n v="2020"/>
    <s v="2020Q4"/>
    <s v="Old_Claim"/>
    <x v="0"/>
    <m/>
  </r>
  <r>
    <s v="L01/070/9/000770/2020"/>
    <d v="2020-09-09T00:00:00"/>
    <d v="2020-09-09T00:00:00"/>
    <x v="2"/>
    <n v="500000"/>
    <n v="505000"/>
    <n v="1"/>
    <n v="2020"/>
    <n v="2020"/>
    <s v="2020Q3"/>
    <s v="Old_Claim"/>
    <x v="2"/>
    <m/>
  </r>
  <r>
    <s v="L02/088/9/000182/2020"/>
    <d v="2020-09-07T00:00:00"/>
    <d v="2020-09-07T00:00:00"/>
    <x v="0"/>
    <n v="995000"/>
    <n v="1000000"/>
    <n v="1"/>
    <n v="2020"/>
    <n v="2020"/>
    <s v="2020Q3"/>
    <s v="Old_Claim"/>
    <x v="2"/>
    <m/>
  </r>
  <r>
    <s v="L02/070/9/000116/2020"/>
    <d v="2020-01-07T00:00:00"/>
    <d v="2020-01-07T00:00:00"/>
    <x v="2"/>
    <n v="0"/>
    <n v="5000"/>
    <n v="1"/>
    <n v="2020"/>
    <n v="2020"/>
    <s v="2020Q1"/>
    <s v="Old_Claim"/>
    <x v="0"/>
    <m/>
  </r>
  <r>
    <s v="L01/070/9/001025/2020"/>
    <d v="2020-11-26T00:00:00"/>
    <d v="2020-11-26T00:00:00"/>
    <x v="2"/>
    <n v="0"/>
    <n v="5000"/>
    <n v="1"/>
    <n v="2020"/>
    <n v="2020"/>
    <s v="2020Q4"/>
    <s v="Old_Claim"/>
    <x v="0"/>
    <m/>
  </r>
  <r>
    <s v="L01/070/9/001028/2020"/>
    <d v="2020-12-06T00:00:00"/>
    <d v="2020-12-06T00:00:00"/>
    <x v="2"/>
    <n v="0"/>
    <n v="5000"/>
    <n v="1"/>
    <n v="2020"/>
    <n v="2020"/>
    <s v="2020Q4"/>
    <s v="Old_Claim"/>
    <x v="0"/>
    <m/>
  </r>
  <r>
    <s v="L01/070/9/001042/2020"/>
    <d v="2020-11-28T00:00:00"/>
    <d v="2020-11-28T00:00:00"/>
    <x v="2"/>
    <n v="90308"/>
    <n v="95308"/>
    <n v="1"/>
    <n v="2020"/>
    <n v="2020"/>
    <s v="2020Q4"/>
    <s v="Old_Claim"/>
    <x v="0"/>
    <m/>
  </r>
  <r>
    <s v="L01/110/9/000003/2020"/>
    <d v="2020-03-17T00:00:00"/>
    <d v="2020-03-17T00:00:00"/>
    <x v="1"/>
    <n v="0"/>
    <n v="5000"/>
    <n v="1"/>
    <n v="2020"/>
    <n v="2020"/>
    <s v="2020Q1"/>
    <s v="Old_Claim"/>
    <x v="0"/>
    <m/>
  </r>
  <r>
    <s v="L01/110/9/000012/2020"/>
    <d v="2020-04-29T00:00:00"/>
    <d v="2020-04-29T00:00:00"/>
    <x v="1"/>
    <n v="0"/>
    <n v="5000"/>
    <n v="1"/>
    <n v="2020"/>
    <n v="2020"/>
    <s v="2020Q2"/>
    <s v="Old_Claim"/>
    <x v="0"/>
    <m/>
  </r>
  <r>
    <s v="L01/070/9/000400/2021"/>
    <d v="2021-03-08T00:00:00"/>
    <d v="2021-03-25T00:00:00"/>
    <x v="2"/>
    <n v="20000"/>
    <n v="25000"/>
    <n v="1"/>
    <n v="2021"/>
    <n v="2021"/>
    <s v="2021Q1"/>
    <s v="Old_Claim"/>
    <x v="0"/>
    <m/>
  </r>
  <r>
    <s v="L01/070/9/001263/2020"/>
    <d v="2020-12-20T00:00:00"/>
    <d v="2021-04-06T00:00:00"/>
    <x v="2"/>
    <n v="223600"/>
    <n v="228600"/>
    <n v="1"/>
    <n v="2020"/>
    <n v="2021"/>
    <s v="2020Q4"/>
    <s v="Old_Claim"/>
    <x v="2"/>
    <m/>
  </r>
  <r>
    <s v="L01/070/9/001447/2021"/>
    <d v="2021-11-18T00:00:00"/>
    <d v="2021-11-22T00:00:00"/>
    <x v="2"/>
    <n v="15000"/>
    <n v="20000"/>
    <n v="1"/>
    <n v="2021"/>
    <n v="2021"/>
    <s v="2021Q4"/>
    <s v="Old_Claim"/>
    <x v="0"/>
    <m/>
  </r>
  <r>
    <s v="L01/070/9/000033/2022"/>
    <d v="2022-01-11T00:00:00"/>
    <d v="2022-01-26T00:00:00"/>
    <x v="2"/>
    <n v="500000"/>
    <n v="505000"/>
    <n v="1"/>
    <n v="2022"/>
    <n v="2022"/>
    <s v="2022Q1"/>
    <s v="Old_Claim"/>
    <x v="2"/>
    <m/>
  </r>
  <r>
    <s v="L15/070/9/000058/2022"/>
    <d v="2022-01-14T00:00:00"/>
    <d v="2022-01-21T00:00:00"/>
    <x v="2"/>
    <n v="63000"/>
    <n v="68000"/>
    <n v="1"/>
    <n v="2022"/>
    <n v="2022"/>
    <s v="2022Q1"/>
    <s v="Old_Claim"/>
    <x v="2"/>
    <m/>
  </r>
  <r>
    <s v="L01/070/9/000064/2022"/>
    <d v="2022-02-14T00:00:00"/>
    <d v="2022-02-14T00:00:00"/>
    <x v="2"/>
    <n v="81000"/>
    <n v="86000"/>
    <n v="1"/>
    <n v="2022"/>
    <n v="2022"/>
    <s v="2022Q1"/>
    <s v="Old_Claim"/>
    <x v="2"/>
    <m/>
  </r>
  <r>
    <s v="L01/070/9/000090/2022"/>
    <d v="2022-03-04T00:00:00"/>
    <d v="2022-03-07T00:00:00"/>
    <x v="2"/>
    <n v="925000"/>
    <n v="930000"/>
    <n v="1"/>
    <n v="2022"/>
    <n v="2022"/>
    <s v="2022Q1"/>
    <s v="Old_Claim"/>
    <x v="2"/>
    <m/>
  </r>
  <r>
    <s v="L02/070/9/000092/2022"/>
    <d v="2022-02-27T00:00:00"/>
    <d v="2022-03-07T00:00:00"/>
    <x v="2"/>
    <n v="95000"/>
    <n v="100000"/>
    <n v="1"/>
    <n v="2022"/>
    <n v="2022"/>
    <s v="2022Q1"/>
    <s v="Old_Claim"/>
    <x v="2"/>
    <m/>
  </r>
  <r>
    <s v="L01/070/9/000122/2022"/>
    <d v="2022-03-24T00:00:00"/>
    <d v="2022-03-25T00:00:00"/>
    <x v="2"/>
    <n v="45000"/>
    <n v="50000"/>
    <n v="1"/>
    <n v="2022"/>
    <n v="2022"/>
    <s v="2022Q1"/>
    <s v="Old_Claim"/>
    <x v="2"/>
    <m/>
  </r>
  <r>
    <s v="L01/070/9/000141/2022"/>
    <d v="2022-04-06T00:00:00"/>
    <d v="2022-04-07T00:00:00"/>
    <x v="2"/>
    <n v="0"/>
    <n v="5000"/>
    <n v="1"/>
    <n v="2022"/>
    <n v="2022"/>
    <s v="2022Q2"/>
    <s v="New_Claim/ Reopening"/>
    <x v="1"/>
    <m/>
  </r>
  <r>
    <s v="L02/070/9/001280/2020"/>
    <d v="2020-01-06T00:00:00"/>
    <d v="2022-05-17T00:00:00"/>
    <x v="2"/>
    <n v="0"/>
    <n v="5000"/>
    <n v="1"/>
    <n v="2020"/>
    <n v="2022"/>
    <s v="2020Q1"/>
    <s v="New_Claim/ Reopening"/>
    <x v="1"/>
    <m/>
  </r>
  <r>
    <s v="L01/070/9/000233/2022"/>
    <d v="2022-06-24T00:00:00"/>
    <d v="2022-06-28T00:00:00"/>
    <x v="2"/>
    <n v="4000"/>
    <n v="9000"/>
    <n v="1"/>
    <n v="2022"/>
    <n v="2022"/>
    <s v="2022Q2"/>
    <s v="New_Claim/ Reopening"/>
    <x v="1"/>
    <m/>
  </r>
  <r>
    <s v="L01/080/9/000037/2022"/>
    <d v="2022-08-08T00:00:00"/>
    <d v="2022-08-29T00:00:00"/>
    <x v="0"/>
    <n v="0"/>
    <n v="5000"/>
    <n v="1"/>
    <n v="2022"/>
    <n v="2022"/>
    <s v="2022Q3"/>
    <s v="New_Claim/ Reopening"/>
    <x v="1"/>
    <m/>
  </r>
  <r>
    <s v="L01/070/9/000585/2020"/>
    <d v="2020-08-29T00:00:00"/>
    <d v="2020-08-29T00:00:00"/>
    <x v="2"/>
    <n v="10260"/>
    <n v="15000"/>
    <n v="1"/>
    <n v="2020"/>
    <n v="2020"/>
    <s v="2020Q3"/>
    <s v="Old_Claim"/>
    <x v="0"/>
    <m/>
  </r>
  <r>
    <s v="L01/070/9/000124/2022"/>
    <d v="2022-03-23T00:00:00"/>
    <d v="2022-03-23T00:00:00"/>
    <x v="2"/>
    <n v="0"/>
    <n v="4700"/>
    <n v="1"/>
    <n v="2022"/>
    <n v="2022"/>
    <s v="2022Q1"/>
    <s v="Old_Claim"/>
    <x v="2"/>
    <m/>
  </r>
  <r>
    <s v="L02/087/9/000065/2020"/>
    <d v="2020-04-29T00:00:00"/>
    <d v="2020-04-29T00:00:00"/>
    <x v="0"/>
    <n v="1102050"/>
    <n v="1106667.6470999999"/>
    <n v="1"/>
    <n v="2020"/>
    <n v="2020"/>
    <s v="2020Q2"/>
    <s v="Old_Claim"/>
    <x v="2"/>
    <m/>
  </r>
  <r>
    <s v="L01/088/9/000106/2020"/>
    <d v="2020-08-11T00:00:00"/>
    <d v="2020-08-11T00:00:00"/>
    <x v="0"/>
    <n v="0"/>
    <n v="4530"/>
    <n v="1"/>
    <n v="2020"/>
    <n v="2020"/>
    <s v="2020Q3"/>
    <s v="Old_Claim"/>
    <x v="0"/>
    <m/>
  </r>
  <r>
    <s v="L01/080/9/000368/2021"/>
    <d v="2021-12-12T00:00:00"/>
    <d v="2021-12-17T00:00:00"/>
    <x v="0"/>
    <n v="0"/>
    <n v="4500"/>
    <n v="1"/>
    <n v="2021"/>
    <n v="2021"/>
    <s v="2021Q4"/>
    <s v="New_Claim/ Reopening"/>
    <x v="1"/>
    <m/>
  </r>
  <r>
    <s v="L01/080/9/000239/2020"/>
    <d v="2020-10-10T00:00:00"/>
    <d v="2020-10-10T00:00:00"/>
    <x v="0"/>
    <n v="8550"/>
    <n v="13008"/>
    <n v="1"/>
    <n v="2020"/>
    <n v="2020"/>
    <s v="2020Q4"/>
    <s v="Old_Claim"/>
    <x v="0"/>
    <m/>
  </r>
  <r>
    <s v="L01/700/9/000975/2020"/>
    <d v="2020-11-18T00:00:00"/>
    <d v="2020-11-23T00:00:00"/>
    <x v="2"/>
    <n v="0"/>
    <n v="4424"/>
    <n v="1"/>
    <n v="2020"/>
    <n v="2020"/>
    <s v="2020Q4"/>
    <s v="Old_Claim"/>
    <x v="0"/>
    <m/>
  </r>
  <r>
    <s v="L01/088/9/000262/2020"/>
    <d v="2020-12-14T00:00:00"/>
    <d v="2020-12-14T00:00:00"/>
    <x v="0"/>
    <n v="0"/>
    <n v="4390"/>
    <n v="1"/>
    <n v="2020"/>
    <n v="2020"/>
    <s v="2020Q4"/>
    <s v="Old_Claim"/>
    <x v="0"/>
    <m/>
  </r>
  <r>
    <s v="L01/070/9/000529/2020"/>
    <d v="2020-08-19T00:00:00"/>
    <d v="2020-08-19T00:00:00"/>
    <x v="2"/>
    <n v="6270"/>
    <n v="10578"/>
    <n v="1"/>
    <n v="2020"/>
    <n v="2020"/>
    <s v="2020Q3"/>
    <s v="Old_Claim"/>
    <x v="0"/>
    <m/>
  </r>
  <r>
    <s v="L01/070/9/001076/2020"/>
    <d v="2020-12-11T00:00:00"/>
    <d v="2020-12-11T00:00:00"/>
    <x v="2"/>
    <n v="7910"/>
    <n v="12210"/>
    <n v="1"/>
    <n v="2020"/>
    <n v="2020"/>
    <s v="2020Q4"/>
    <s v="Old_Claim"/>
    <x v="2"/>
    <m/>
  </r>
  <r>
    <s v="L01/070/9/001210/2020"/>
    <d v="2020-12-21T00:00:00"/>
    <d v="2021-01-20T00:00:00"/>
    <x v="2"/>
    <n v="0"/>
    <n v="4200"/>
    <n v="1"/>
    <n v="2020"/>
    <n v="2021"/>
    <s v="2020Q4"/>
    <s v="Old_Claim"/>
    <x v="0"/>
    <m/>
  </r>
  <r>
    <s v="L02/080/9/000194/2020"/>
    <d v="2020-08-25T00:00:00"/>
    <d v="2020-08-25T00:00:00"/>
    <x v="0"/>
    <n v="0"/>
    <n v="4000"/>
    <n v="1"/>
    <n v="2020"/>
    <n v="2020"/>
    <s v="2020Q3"/>
    <s v="Old_Claim"/>
    <x v="0"/>
    <m/>
  </r>
  <r>
    <s v="L05/070/9/000965/2020"/>
    <d v="2020-10-30T00:00:00"/>
    <d v="2020-10-30T00:00:00"/>
    <x v="2"/>
    <n v="0"/>
    <n v="4000"/>
    <n v="1"/>
    <n v="2020"/>
    <n v="2020"/>
    <s v="2020Q4"/>
    <s v="Old_Claim"/>
    <x v="0"/>
    <m/>
  </r>
  <r>
    <s v="L01/070/9/001067/2020"/>
    <d v="2020-12-12T00:00:00"/>
    <d v="2020-12-12T00:00:00"/>
    <x v="2"/>
    <n v="5000"/>
    <n v="9000"/>
    <n v="1"/>
    <n v="2020"/>
    <n v="2020"/>
    <s v="2020Q4"/>
    <s v="Old_Claim"/>
    <x v="0"/>
    <m/>
  </r>
  <r>
    <s v="L01/080/9/000362/2020"/>
    <d v="2020-10-01T00:00:00"/>
    <d v="2020-10-01T00:00:00"/>
    <x v="0"/>
    <n v="36000"/>
    <n v="40000"/>
    <n v="1"/>
    <n v="2020"/>
    <n v="2020"/>
    <s v="2020Q4"/>
    <s v="Old_Claim"/>
    <x v="0"/>
    <m/>
  </r>
  <r>
    <s v="L01/070/9/000042/2022"/>
    <d v="2022-01-28T00:00:00"/>
    <d v="2022-02-02T00:00:00"/>
    <x v="2"/>
    <n v="20000"/>
    <n v="24000"/>
    <n v="1"/>
    <n v="2022"/>
    <n v="2022"/>
    <s v="2022Q1"/>
    <s v="Old_Claim"/>
    <x v="2"/>
    <m/>
  </r>
  <r>
    <s v="L01/080/9/000211/2020"/>
    <d v="2020-09-19T00:00:00"/>
    <d v="2020-09-19T00:00:00"/>
    <x v="0"/>
    <n v="0"/>
    <n v="3996"/>
    <n v="1"/>
    <n v="2020"/>
    <n v="2020"/>
    <s v="2020Q3"/>
    <s v="Old_Claim"/>
    <x v="0"/>
    <m/>
  </r>
  <r>
    <s v="L02/070/9/001167/2020"/>
    <d v="2020-12-20T00:00:00"/>
    <d v="2020-12-20T00:00:00"/>
    <x v="2"/>
    <n v="0"/>
    <n v="3980"/>
    <n v="1"/>
    <n v="2020"/>
    <n v="2020"/>
    <s v="2020Q4"/>
    <s v="Old_Claim"/>
    <x v="0"/>
    <m/>
  </r>
  <r>
    <s v="L01/088/9/000144/2020"/>
    <d v="2020-10-11T00:00:00"/>
    <d v="2020-10-11T00:00:00"/>
    <x v="0"/>
    <n v="0"/>
    <n v="3950"/>
    <n v="1"/>
    <n v="2020"/>
    <n v="2020"/>
    <s v="2020Q4"/>
    <s v="Old_Claim"/>
    <x v="2"/>
    <m/>
  </r>
  <r>
    <s v="L02/088/9/000193/2020"/>
    <d v="2020-11-14T00:00:00"/>
    <d v="2020-11-14T00:00:00"/>
    <x v="0"/>
    <n v="0"/>
    <n v="3930"/>
    <n v="1"/>
    <n v="2020"/>
    <n v="2020"/>
    <s v="2020Q4"/>
    <s v="Old_Claim"/>
    <x v="0"/>
    <m/>
  </r>
  <r>
    <s v="L02/088/9/000284/2020"/>
    <d v="2020-12-20T00:00:00"/>
    <d v="2020-12-20T00:00:00"/>
    <x v="0"/>
    <n v="0"/>
    <n v="3868"/>
    <n v="1"/>
    <n v="2020"/>
    <n v="2020"/>
    <s v="2020Q4"/>
    <s v="Old_Claim"/>
    <x v="0"/>
    <m/>
  </r>
  <r>
    <s v="L01/070/9/001075/2020"/>
    <d v="2020-12-13T00:00:00"/>
    <d v="2020-12-13T00:00:00"/>
    <x v="2"/>
    <n v="8700"/>
    <n v="12556"/>
    <n v="1"/>
    <n v="2020"/>
    <n v="2020"/>
    <s v="2020Q4"/>
    <s v="Old_Claim"/>
    <x v="0"/>
    <m/>
  </r>
  <r>
    <s v="L05/070/9/000474/2020"/>
    <d v="2020-07-20T00:00:00"/>
    <d v="2020-07-20T00:00:00"/>
    <x v="2"/>
    <n v="0"/>
    <n v="3840"/>
    <n v="1"/>
    <n v="2020"/>
    <n v="2020"/>
    <s v="2020Q3"/>
    <s v="Old_Claim"/>
    <x v="0"/>
    <m/>
  </r>
  <r>
    <s v="L01/700/9/001126/2020"/>
    <d v="2020-12-20T00:00:00"/>
    <d v="2020-12-21T00:00:00"/>
    <x v="2"/>
    <n v="0"/>
    <n v="3740"/>
    <n v="1"/>
    <n v="2020"/>
    <n v="2020"/>
    <s v="2020Q4"/>
    <s v="Old_Claim"/>
    <x v="0"/>
    <m/>
  </r>
  <r>
    <s v="L01/070/9/000634/2020"/>
    <d v="2020-09-13T00:00:00"/>
    <d v="2020-09-13T00:00:00"/>
    <x v="2"/>
    <n v="6270"/>
    <n v="10000"/>
    <n v="1"/>
    <n v="2020"/>
    <n v="2020"/>
    <s v="2020Q3"/>
    <s v="Old_Claim"/>
    <x v="0"/>
    <m/>
  </r>
  <r>
    <s v="L15/070/9/000496/2020"/>
    <d v="2020-07-20T00:00:00"/>
    <d v="2020-07-20T00:00:00"/>
    <x v="2"/>
    <n v="6270"/>
    <n v="10000"/>
    <n v="1"/>
    <n v="2020"/>
    <n v="2020"/>
    <s v="2020Q3"/>
    <s v="Old_Claim"/>
    <x v="0"/>
    <m/>
  </r>
  <r>
    <s v="L01/088/9/000105/2020"/>
    <d v="2020-08-09T00:00:00"/>
    <d v="2020-08-09T00:00:00"/>
    <x v="0"/>
    <n v="0"/>
    <n v="3730"/>
    <n v="1"/>
    <n v="2020"/>
    <n v="2020"/>
    <s v="2020Q3"/>
    <s v="Old_Claim"/>
    <x v="0"/>
    <m/>
  </r>
  <r>
    <s v="L02/070/9/000684/2020"/>
    <d v="2020-09-22T00:00:00"/>
    <d v="2020-09-22T00:00:00"/>
    <x v="2"/>
    <n v="6270"/>
    <n v="10000"/>
    <n v="1"/>
    <n v="2020"/>
    <n v="2020"/>
    <s v="2020Q3"/>
    <s v="Old_Claim"/>
    <x v="0"/>
    <m/>
  </r>
  <r>
    <s v="L01/080/9/000359/2020"/>
    <d v="2020-12-06T00:00:00"/>
    <d v="2020-12-06T00:00:00"/>
    <x v="0"/>
    <n v="0"/>
    <n v="3730"/>
    <n v="1"/>
    <n v="2020"/>
    <n v="2020"/>
    <s v="2020Q4"/>
    <s v="Old_Claim"/>
    <x v="0"/>
    <m/>
  </r>
  <r>
    <s v="L01/070/9/001117/2020"/>
    <d v="2020-12-16T00:00:00"/>
    <d v="2020-12-16T00:00:00"/>
    <x v="2"/>
    <n v="6270"/>
    <n v="10000"/>
    <n v="1"/>
    <n v="2020"/>
    <n v="2020"/>
    <s v="2020Q4"/>
    <s v="Old_Claim"/>
    <x v="0"/>
    <m/>
  </r>
  <r>
    <s v="L02/070/9/000492/2020"/>
    <d v="2020-08-07T00:00:00"/>
    <d v="2020-08-07T00:00:00"/>
    <x v="2"/>
    <n v="6270"/>
    <n v="9918"/>
    <n v="1"/>
    <n v="2020"/>
    <n v="2020"/>
    <s v="2020Q3"/>
    <s v="Old_Claim"/>
    <x v="0"/>
    <m/>
  </r>
  <r>
    <s v="L02/070/9/001192/2020"/>
    <d v="2020-12-20T00:00:00"/>
    <d v="2021-01-14T00:00:00"/>
    <x v="2"/>
    <n v="6380"/>
    <n v="10000"/>
    <n v="1"/>
    <n v="2020"/>
    <n v="2021"/>
    <s v="2020Q4"/>
    <s v="Old_Claim"/>
    <x v="0"/>
    <m/>
  </r>
  <r>
    <s v="L01/070/9/000679/2020"/>
    <d v="2020-09-24T00:00:00"/>
    <d v="2020-09-24T00:00:00"/>
    <x v="2"/>
    <n v="6380"/>
    <n v="10000"/>
    <n v="1"/>
    <n v="2020"/>
    <n v="2020"/>
    <s v="2020Q3"/>
    <s v="Old_Claim"/>
    <x v="0"/>
    <m/>
  </r>
  <r>
    <s v="L01/070/9/001088/2020"/>
    <d v="2020-12-12T00:00:00"/>
    <d v="2020-12-12T00:00:00"/>
    <x v="2"/>
    <n v="6380"/>
    <n v="10000"/>
    <n v="1"/>
    <n v="2020"/>
    <n v="2020"/>
    <s v="2020Q4"/>
    <s v="Old_Claim"/>
    <x v="0"/>
    <m/>
  </r>
  <r>
    <s v="L05/070/9/000549/2020"/>
    <d v="2020-08-15T00:00:00"/>
    <d v="2020-08-15T00:00:00"/>
    <x v="2"/>
    <n v="0"/>
    <n v="3560"/>
    <n v="1"/>
    <n v="2020"/>
    <n v="2020"/>
    <s v="2020Q3"/>
    <s v="Old_Claim"/>
    <x v="0"/>
    <m/>
  </r>
  <r>
    <s v="L01/070/9/000260/2020"/>
    <d v="2020-05-09T00:00:00"/>
    <d v="2020-05-09T00:00:00"/>
    <x v="2"/>
    <n v="0"/>
    <n v="3550"/>
    <n v="1"/>
    <n v="2020"/>
    <n v="2020"/>
    <s v="2020Q2"/>
    <s v="Old_Claim"/>
    <x v="0"/>
    <m/>
  </r>
  <r>
    <s v="L01/700/9/000857/2020"/>
    <d v="2020-10-11T00:00:00"/>
    <d v="2020-10-17T00:00:00"/>
    <x v="2"/>
    <n v="0"/>
    <n v="3534"/>
    <n v="1"/>
    <n v="2020"/>
    <n v="2020"/>
    <s v="2020Q4"/>
    <s v="Old_Claim"/>
    <x v="0"/>
    <m/>
  </r>
  <r>
    <s v="L01/070/9/000220/2010"/>
    <d v="2010-05-15T00:00:00"/>
    <d v="2010-05-17T00:00:00"/>
    <x v="2"/>
    <n v="56472"/>
    <n v="60000"/>
    <n v="1"/>
    <n v="2010"/>
    <n v="2010"/>
    <s v="2010Q2"/>
    <s v="Old_Claim"/>
    <x v="0"/>
    <m/>
  </r>
  <r>
    <s v="L01/052/9/000003/2020"/>
    <d v="2020-09-27T00:00:00"/>
    <d v="2021-04-08T00:00:00"/>
    <x v="3"/>
    <n v="0"/>
    <n v="3528"/>
    <n v="1"/>
    <n v="2020"/>
    <n v="2021"/>
    <s v="2020Q3"/>
    <s v="Old_Claim"/>
    <x v="0"/>
    <m/>
  </r>
  <r>
    <s v="L01/800/9/000017/2020"/>
    <d v="2020-02-02T00:00:00"/>
    <d v="2020-02-07T00:00:00"/>
    <x v="0"/>
    <n v="0"/>
    <n v="3500"/>
    <n v="1"/>
    <n v="2020"/>
    <n v="2020"/>
    <s v="2020Q1"/>
    <s v="Old_Claim"/>
    <x v="0"/>
    <m/>
  </r>
  <r>
    <s v="L01/070/9/000739/2020"/>
    <d v="2020-10-07T00:00:00"/>
    <d v="2020-10-07T00:00:00"/>
    <x v="2"/>
    <n v="0"/>
    <n v="3438"/>
    <n v="1"/>
    <n v="2020"/>
    <n v="2020"/>
    <s v="2020Q4"/>
    <s v="Old_Claim"/>
    <x v="0"/>
    <m/>
  </r>
  <r>
    <s v="L02/070/9/000689/2020"/>
    <d v="2020-09-17T00:00:00"/>
    <d v="2020-09-17T00:00:00"/>
    <x v="2"/>
    <n v="6270"/>
    <n v="9640"/>
    <n v="1"/>
    <n v="2020"/>
    <n v="2020"/>
    <s v="2020Q3"/>
    <s v="Old_Claim"/>
    <x v="0"/>
    <m/>
  </r>
  <r>
    <s v="L01/070/9/000194/2020"/>
    <d v="2020-03-25T00:00:00"/>
    <d v="2020-03-26T00:00:00"/>
    <x v="2"/>
    <n v="0"/>
    <n v="3300"/>
    <n v="1"/>
    <n v="2020"/>
    <n v="2020"/>
    <s v="2020Q1"/>
    <s v="Old_Claim"/>
    <x v="0"/>
    <m/>
  </r>
  <r>
    <s v="L02/070/9/000535/2020"/>
    <d v="2020-08-06T00:00:00"/>
    <d v="2020-08-06T00:00:00"/>
    <x v="2"/>
    <n v="8000"/>
    <n v="11300"/>
    <n v="1"/>
    <n v="2020"/>
    <n v="2020"/>
    <s v="2020Q3"/>
    <s v="Old_Claim"/>
    <x v="0"/>
    <m/>
  </r>
  <r>
    <s v="L01/070/9/000703/2020"/>
    <d v="2020-09-30T00:00:00"/>
    <d v="2020-09-30T00:00:00"/>
    <x v="2"/>
    <n v="0"/>
    <n v="3254"/>
    <n v="1"/>
    <n v="2020"/>
    <n v="2020"/>
    <s v="2020Q3"/>
    <s v="Old_Claim"/>
    <x v="0"/>
    <m/>
  </r>
  <r>
    <s v="L01/070/9/000710/2020"/>
    <d v="2020-09-12T00:00:00"/>
    <d v="2020-09-12T00:00:00"/>
    <x v="2"/>
    <n v="0"/>
    <n v="3250"/>
    <n v="1"/>
    <n v="2020"/>
    <n v="2020"/>
    <s v="2020Q3"/>
    <s v="Old_Claim"/>
    <x v="0"/>
    <m/>
  </r>
  <r>
    <s v="L02/070/9/000794/2020"/>
    <d v="2020-10-18T00:00:00"/>
    <d v="2020-10-18T00:00:00"/>
    <x v="2"/>
    <n v="0"/>
    <n v="3150"/>
    <n v="1"/>
    <n v="2020"/>
    <n v="2020"/>
    <s v="2020Q4"/>
    <s v="Old_Claim"/>
    <x v="0"/>
    <m/>
  </r>
  <r>
    <s v="L01/070/9/001201/2020"/>
    <d v="2020-12-27T00:00:00"/>
    <d v="2021-01-11T00:00:00"/>
    <x v="2"/>
    <n v="0"/>
    <n v="3140"/>
    <n v="1"/>
    <n v="2020"/>
    <n v="2021"/>
    <s v="2020Q4"/>
    <s v="Old_Claim"/>
    <x v="0"/>
    <m/>
  </r>
  <r>
    <s v="L01/070/9/001139/2020"/>
    <d v="2020-12-24T00:00:00"/>
    <d v="2020-12-24T00:00:00"/>
    <x v="2"/>
    <n v="0"/>
    <n v="3140"/>
    <n v="1"/>
    <n v="2020"/>
    <n v="2020"/>
    <s v="2020Q4"/>
    <s v="Old_Claim"/>
    <x v="0"/>
    <m/>
  </r>
  <r>
    <s v="L15/088/9/000265/2020"/>
    <d v="2020-12-14T00:00:00"/>
    <d v="2020-12-14T00:00:00"/>
    <x v="0"/>
    <n v="0"/>
    <n v="3012"/>
    <n v="1"/>
    <n v="2020"/>
    <n v="2020"/>
    <s v="2020Q4"/>
    <s v="Old_Claim"/>
    <x v="0"/>
    <m/>
  </r>
  <r>
    <s v="L01/087/9/000143/2020"/>
    <d v="2020-07-18T00:00:00"/>
    <d v="2020-07-18T00:00:00"/>
    <x v="0"/>
    <n v="0"/>
    <n v="3010"/>
    <n v="1"/>
    <n v="2020"/>
    <n v="2020"/>
    <s v="2020Q3"/>
    <s v="Old_Claim"/>
    <x v="0"/>
    <m/>
  </r>
  <r>
    <s v="L01/700/9/000668/2020"/>
    <d v="2020-09-23T00:00:00"/>
    <d v="2020-09-25T00:00:00"/>
    <x v="2"/>
    <n v="0"/>
    <n v="3000"/>
    <n v="1"/>
    <n v="2020"/>
    <n v="2020"/>
    <s v="2020Q3"/>
    <s v="Old_Claim"/>
    <x v="0"/>
    <m/>
  </r>
  <r>
    <s v="L01/070/9/000329/2020"/>
    <d v="2020-06-07T00:00:00"/>
    <d v="2020-06-07T00:00:00"/>
    <x v="2"/>
    <n v="-2000"/>
    <n v="1000"/>
    <n v="1"/>
    <n v="2020"/>
    <n v="2020"/>
    <s v="2020Q2"/>
    <s v="Old_Claim"/>
    <x v="0"/>
    <m/>
  </r>
  <r>
    <s v="L01/070/9/000886/2020"/>
    <d v="2020-11-24T00:00:00"/>
    <d v="2020-11-24T00:00:00"/>
    <x v="2"/>
    <n v="0"/>
    <n v="3000"/>
    <n v="1"/>
    <n v="2020"/>
    <n v="2020"/>
    <s v="2020Q4"/>
    <s v="Old_Claim"/>
    <x v="0"/>
    <m/>
  </r>
  <r>
    <s v="L01/070/9/001114/2020"/>
    <d v="2020-12-17T00:00:00"/>
    <d v="2020-12-17T00:00:00"/>
    <x v="2"/>
    <n v="0"/>
    <n v="3000"/>
    <n v="1"/>
    <n v="2020"/>
    <n v="2020"/>
    <s v="2020Q4"/>
    <s v="Old_Claim"/>
    <x v="0"/>
    <m/>
  </r>
  <r>
    <s v="L01/070/9/001433/2021"/>
    <d v="2021-11-13T00:00:00"/>
    <d v="2021-11-17T00:00:00"/>
    <x v="2"/>
    <n v="0"/>
    <n v="3000"/>
    <n v="1"/>
    <n v="2021"/>
    <n v="2021"/>
    <s v="2021Q4"/>
    <s v="Old_Claim"/>
    <x v="2"/>
    <m/>
  </r>
  <r>
    <s v="L01/070/9/000021/2020"/>
    <d v="2020-01-15T00:00:00"/>
    <d v="2020-01-15T00:00:00"/>
    <x v="2"/>
    <n v="0"/>
    <n v="2980"/>
    <n v="1"/>
    <n v="2020"/>
    <n v="2020"/>
    <s v="2020Q1"/>
    <s v="Old_Claim"/>
    <x v="0"/>
    <m/>
  </r>
  <r>
    <s v="L01/070/9/001219/2020"/>
    <d v="2020-12-22T00:00:00"/>
    <d v="2021-01-05T00:00:00"/>
    <x v="2"/>
    <n v="0"/>
    <n v="2980"/>
    <n v="1"/>
    <n v="2020"/>
    <n v="2021"/>
    <s v="2020Q4"/>
    <s v="Old_Claim"/>
    <x v="0"/>
    <m/>
  </r>
  <r>
    <s v="L01/070/9/000750/2020"/>
    <d v="2020-10-10T00:00:00"/>
    <d v="2020-10-10T00:00:00"/>
    <x v="2"/>
    <n v="146500"/>
    <n v="149450"/>
    <n v="1"/>
    <n v="2020"/>
    <n v="2020"/>
    <s v="2020Q4"/>
    <s v="Old_Claim"/>
    <x v="0"/>
    <m/>
  </r>
  <r>
    <s v="L01/070/9/001249/2020"/>
    <d v="2020-08-16T00:00:00"/>
    <d v="2021-03-03T00:00:00"/>
    <x v="2"/>
    <n v="29190"/>
    <n v="32100"/>
    <n v="1"/>
    <n v="2020"/>
    <n v="2021"/>
    <s v="2020Q3"/>
    <s v="Old_Claim"/>
    <x v="0"/>
    <m/>
  </r>
  <r>
    <s v="L01/088/9/000208/2010"/>
    <d v="2010-12-13T00:00:00"/>
    <d v="2010-12-14T00:00:00"/>
    <x v="0"/>
    <n v="0"/>
    <n v="2900"/>
    <n v="1"/>
    <n v="2010"/>
    <n v="2010"/>
    <s v="2010Q4"/>
    <s v="Old_Claim"/>
    <x v="0"/>
    <m/>
  </r>
  <r>
    <s v="L01/080/9/000062/2020"/>
    <d v="2020-04-20T00:00:00"/>
    <d v="2020-04-20T00:00:00"/>
    <x v="0"/>
    <n v="8550"/>
    <n v="11410"/>
    <n v="1"/>
    <n v="2020"/>
    <n v="2020"/>
    <s v="2020Q2"/>
    <s v="Old_Claim"/>
    <x v="0"/>
    <m/>
  </r>
  <r>
    <s v="L01/070/9/000581/2020"/>
    <d v="2020-08-31T00:00:00"/>
    <d v="2020-08-31T00:00:00"/>
    <x v="2"/>
    <n v="8550"/>
    <n v="11390"/>
    <n v="1"/>
    <n v="2020"/>
    <n v="2020"/>
    <s v="2020Q3"/>
    <s v="Old_Claim"/>
    <x v="0"/>
    <m/>
  </r>
  <r>
    <s v="L05/080/9/000366/2020"/>
    <d v="2020-12-04T00:00:00"/>
    <d v="2020-12-04T00:00:00"/>
    <x v="0"/>
    <n v="7000"/>
    <n v="9832"/>
    <n v="1"/>
    <n v="2020"/>
    <n v="2020"/>
    <s v="2020Q4"/>
    <s v="Old_Claim"/>
    <x v="0"/>
    <m/>
  </r>
  <r>
    <s v="L01/088/9/000041/2020"/>
    <d v="2020-03-27T00:00:00"/>
    <d v="2020-03-27T00:00:00"/>
    <x v="0"/>
    <n v="8550"/>
    <n v="11374"/>
    <n v="1"/>
    <n v="2020"/>
    <n v="2020"/>
    <s v="2020Q1"/>
    <s v="Old_Claim"/>
    <x v="0"/>
    <m/>
  </r>
  <r>
    <s v="L01/070/9/000449/2020"/>
    <d v="2020-07-17T00:00:00"/>
    <d v="2020-07-17T00:00:00"/>
    <x v="2"/>
    <n v="0"/>
    <n v="2730"/>
    <n v="1"/>
    <n v="2020"/>
    <n v="2020"/>
    <s v="2020Q3"/>
    <s v="Old_Claim"/>
    <x v="0"/>
    <m/>
  </r>
  <r>
    <s v="L01/080/9/000357/2020"/>
    <d v="2020-12-07T00:00:00"/>
    <d v="2020-12-07T00:00:00"/>
    <x v="0"/>
    <n v="0"/>
    <n v="2720"/>
    <n v="1"/>
    <n v="2020"/>
    <n v="2020"/>
    <s v="2020Q4"/>
    <s v="Old_Claim"/>
    <x v="0"/>
    <m/>
  </r>
  <r>
    <s v="L01/088/9/000156/2020"/>
    <d v="2020-10-15T00:00:00"/>
    <d v="2020-10-15T00:00:00"/>
    <x v="0"/>
    <n v="0"/>
    <n v="2688"/>
    <n v="1"/>
    <n v="2020"/>
    <n v="2020"/>
    <s v="2020Q4"/>
    <s v="Old_Claim"/>
    <x v="0"/>
    <m/>
  </r>
  <r>
    <s v="L01/070/9/000778/2020"/>
    <d v="2020-10-17T00:00:00"/>
    <d v="2020-10-17T00:00:00"/>
    <x v="2"/>
    <n v="0"/>
    <n v="2630"/>
    <n v="1"/>
    <n v="2020"/>
    <n v="2020"/>
    <s v="2020Q4"/>
    <s v="Old_Claim"/>
    <x v="0"/>
    <m/>
  </r>
  <r>
    <s v="L01/110/9/000024/2020"/>
    <d v="2020-07-18T00:00:00"/>
    <d v="2020-07-18T00:00:00"/>
    <x v="1"/>
    <n v="0"/>
    <n v="2621"/>
    <n v="1"/>
    <n v="2020"/>
    <n v="2020"/>
    <s v="2020Q3"/>
    <s v="Old_Claim"/>
    <x v="0"/>
    <m/>
  </r>
  <r>
    <s v="L01/070/9/000503/2020"/>
    <d v="2020-07-24T00:00:00"/>
    <d v="2020-07-24T00:00:00"/>
    <x v="2"/>
    <n v="0"/>
    <n v="2590"/>
    <n v="1"/>
    <n v="2020"/>
    <n v="2020"/>
    <s v="2020Q3"/>
    <s v="Old_Claim"/>
    <x v="0"/>
    <m/>
  </r>
  <r>
    <s v="L02/088/9/000072/2020"/>
    <d v="2020-06-13T00:00:00"/>
    <d v="2020-06-13T00:00:00"/>
    <x v="0"/>
    <n v="0"/>
    <n v="2581"/>
    <n v="1"/>
    <n v="2020"/>
    <n v="2020"/>
    <s v="2020Q2"/>
    <s v="Old_Claim"/>
    <x v="0"/>
    <m/>
  </r>
  <r>
    <s v="L01/042/9/000002/2018"/>
    <d v="2018-05-04T00:00:00"/>
    <d v="2018-05-04T00:00:00"/>
    <x v="4"/>
    <n v="0"/>
    <n v="2509.1999999999998"/>
    <n v="1"/>
    <n v="2018"/>
    <n v="2018"/>
    <s v="2018Q2"/>
    <s v="Old_Claim"/>
    <x v="0"/>
    <m/>
  </r>
  <r>
    <s v="L01/070/9/000281/2022"/>
    <d v="2022-08-31T00:00:00"/>
    <d v="2022-09-01T00:00:00"/>
    <x v="2"/>
    <n v="7000"/>
    <n v="9500"/>
    <n v="1"/>
    <n v="2022"/>
    <n v="2022"/>
    <s v="2022Q3"/>
    <s v="New_Claim/ Reopening"/>
    <x v="1"/>
    <m/>
  </r>
  <r>
    <s v="L01/070/9/000084/2020"/>
    <d v="2020-02-13T00:00:00"/>
    <d v="2020-02-13T00:00:00"/>
    <x v="2"/>
    <n v="0"/>
    <n v="2465"/>
    <n v="1"/>
    <n v="2020"/>
    <n v="2020"/>
    <s v="2020Q1"/>
    <s v="Old_Claim"/>
    <x v="0"/>
    <m/>
  </r>
  <r>
    <s v="L01/083/9/000045/2020"/>
    <d v="2020-04-03T00:00:00"/>
    <d v="2020-04-03T00:00:00"/>
    <x v="0"/>
    <n v="0"/>
    <n v="2440"/>
    <n v="1"/>
    <n v="2020"/>
    <n v="2020"/>
    <s v="2020Q2"/>
    <s v="Old_Claim"/>
    <x v="0"/>
    <m/>
  </r>
  <r>
    <s v="L01/070/9/001115/2020"/>
    <d v="2020-12-05T00:00:00"/>
    <d v="2020-12-05T00:00:00"/>
    <x v="2"/>
    <n v="0"/>
    <n v="2410"/>
    <n v="1"/>
    <n v="2020"/>
    <n v="2020"/>
    <s v="2020Q4"/>
    <s v="Old_Claim"/>
    <x v="0"/>
    <m/>
  </r>
  <r>
    <s v="L01/020/9/000003/2016"/>
    <d v="2016-08-24T00:00:00"/>
    <d v="2016-08-24T00:00:00"/>
    <x v="5"/>
    <n v="87140"/>
    <n v="89518.92"/>
    <n v="1"/>
    <n v="2016"/>
    <n v="2016"/>
    <s v="2016Q3"/>
    <s v="Old_Claim"/>
    <x v="0"/>
    <m/>
  </r>
  <r>
    <s v="L01/088/9/000160/2021"/>
    <d v="2021-06-06T00:00:00"/>
    <d v="2021-06-10T00:00:00"/>
    <x v="0"/>
    <n v="0"/>
    <n v="2375"/>
    <n v="1"/>
    <n v="2021"/>
    <n v="2021"/>
    <s v="2021Q2"/>
    <s v="Old_Claim"/>
    <x v="0"/>
    <m/>
  </r>
  <r>
    <s v="L01/070/9/000278/2020"/>
    <d v="2020-05-16T00:00:00"/>
    <d v="2020-05-16T00:00:00"/>
    <x v="2"/>
    <n v="6270"/>
    <n v="8610"/>
    <n v="1"/>
    <n v="2020"/>
    <n v="2020"/>
    <s v="2020Q2"/>
    <s v="Old_Claim"/>
    <x v="0"/>
    <m/>
  </r>
  <r>
    <s v="L01/070/9/000245/2022"/>
    <d v="2022-06-28T00:00:00"/>
    <d v="2022-07-19T00:00:00"/>
    <x v="2"/>
    <n v="20044"/>
    <n v="22364"/>
    <n v="1"/>
    <n v="2022"/>
    <n v="2022"/>
    <s v="2022Q2"/>
    <s v="New_Claim/ Reopening"/>
    <x v="1"/>
    <m/>
  </r>
  <r>
    <s v="L01/080/9/000322/2020"/>
    <d v="2020-09-05T00:00:00"/>
    <d v="2020-09-05T00:00:00"/>
    <x v="0"/>
    <n v="236916"/>
    <n v="239220"/>
    <n v="1"/>
    <n v="2020"/>
    <n v="2020"/>
    <s v="2020Q3"/>
    <s v="Old_Claim"/>
    <x v="0"/>
    <m/>
  </r>
  <r>
    <s v="L02/070/9/000189/2020"/>
    <d v="2020-03-06T00:00:00"/>
    <d v="2020-03-06T00:00:00"/>
    <x v="2"/>
    <n v="0"/>
    <n v="2251"/>
    <n v="1"/>
    <n v="2020"/>
    <n v="2020"/>
    <s v="2020Q1"/>
    <s v="Old_Claim"/>
    <x v="0"/>
    <m/>
  </r>
  <r>
    <s v="L01/700/9/001147/2020"/>
    <d v="2020-12-24T00:00:00"/>
    <d v="2020-12-30T00:00:00"/>
    <x v="2"/>
    <n v="0"/>
    <n v="2220"/>
    <n v="1"/>
    <n v="2020"/>
    <n v="2020"/>
    <s v="2020Q4"/>
    <s v="Old_Claim"/>
    <x v="0"/>
    <m/>
  </r>
  <r>
    <s v="L01/070/9/001118/2020"/>
    <d v="2020-12-08T00:00:00"/>
    <d v="2020-12-08T00:00:00"/>
    <x v="2"/>
    <n v="0"/>
    <n v="2189"/>
    <n v="1"/>
    <n v="2020"/>
    <n v="2020"/>
    <s v="2020Q4"/>
    <s v="Old_Claim"/>
    <x v="0"/>
    <m/>
  </r>
  <r>
    <s v="L01/062/9/000033/2020"/>
    <d v="2020-04-30T00:00:00"/>
    <d v="2021-02-20T00:00:00"/>
    <x v="3"/>
    <n v="1894"/>
    <n v="4000"/>
    <n v="1"/>
    <n v="2020"/>
    <n v="2021"/>
    <s v="2020Q2"/>
    <s v="Old_Claim"/>
    <x v="0"/>
    <m/>
  </r>
  <r>
    <s v="L01/880/9/000119/2020"/>
    <d v="2020-09-06T00:00:00"/>
    <d v="2020-09-06T00:00:00"/>
    <x v="0"/>
    <n v="0"/>
    <n v="2050"/>
    <n v="1"/>
    <n v="2020"/>
    <n v="2020"/>
    <s v="2020Q3"/>
    <s v="Old_Claim"/>
    <x v="0"/>
    <m/>
  </r>
  <r>
    <s v="L01/087/9/000259/2020"/>
    <d v="2020-10-24T00:00:00"/>
    <d v="2020-10-26T00:00:00"/>
    <x v="0"/>
    <n v="8000"/>
    <n v="10000"/>
    <n v="1"/>
    <n v="2020"/>
    <n v="2020"/>
    <s v="2020Q4"/>
    <s v="Old_Claim"/>
    <x v="0"/>
    <m/>
  </r>
  <r>
    <s v="L01/080/9/000198/2020"/>
    <d v="2020-09-04T00:00:00"/>
    <d v="2020-09-04T00:00:00"/>
    <x v="0"/>
    <n v="0"/>
    <n v="2000"/>
    <n v="1"/>
    <n v="2020"/>
    <n v="2020"/>
    <s v="2020Q3"/>
    <s v="Old_Claim"/>
    <x v="0"/>
    <m/>
  </r>
  <r>
    <s v="L01/087/9/000154/2020"/>
    <d v="2020-07-20T00:00:00"/>
    <d v="2020-07-20T00:00:00"/>
    <x v="0"/>
    <n v="0"/>
    <n v="2000"/>
    <n v="1"/>
    <n v="2020"/>
    <n v="2020"/>
    <s v="2020Q3"/>
    <s v="Old_Claim"/>
    <x v="0"/>
    <m/>
  </r>
  <r>
    <s v="L02/088/9/000163/2020"/>
    <d v="2020-10-19T00:00:00"/>
    <d v="2020-10-19T00:00:00"/>
    <x v="0"/>
    <n v="0"/>
    <n v="2000"/>
    <n v="1"/>
    <n v="2020"/>
    <n v="2020"/>
    <s v="2020Q4"/>
    <s v="Old_Claim"/>
    <x v="0"/>
    <m/>
  </r>
  <r>
    <s v="L02/070/9/000962/2020"/>
    <d v="2020-11-19T00:00:00"/>
    <d v="2020-11-19T00:00:00"/>
    <x v="2"/>
    <n v="0"/>
    <n v="2000"/>
    <n v="1"/>
    <n v="2020"/>
    <n v="2020"/>
    <s v="2020Q4"/>
    <s v="Old_Claim"/>
    <x v="0"/>
    <m/>
  </r>
  <r>
    <s v="L01/087/9/000385/2020"/>
    <d v="2020-12-21T00:00:00"/>
    <d v="2020-12-21T00:00:00"/>
    <x v="0"/>
    <n v="0"/>
    <n v="2000"/>
    <n v="1"/>
    <n v="2020"/>
    <n v="2020"/>
    <s v="2020Q4"/>
    <s v="Old_Claim"/>
    <x v="0"/>
    <m/>
  </r>
  <r>
    <s v="L01/110/9/000004/2020"/>
    <d v="2020-03-21T00:00:00"/>
    <d v="2020-03-22T00:00:00"/>
    <x v="1"/>
    <n v="0"/>
    <n v="2000"/>
    <n v="1"/>
    <n v="2020"/>
    <n v="2020"/>
    <s v="2020Q1"/>
    <s v="Old_Claim"/>
    <x v="0"/>
    <m/>
  </r>
  <r>
    <s v="L01/110/9/000006/2020"/>
    <d v="2020-04-08T00:00:00"/>
    <d v="2020-04-08T00:00:00"/>
    <x v="1"/>
    <n v="0"/>
    <n v="2000"/>
    <n v="1"/>
    <n v="2020"/>
    <n v="2020"/>
    <s v="2020Q2"/>
    <s v="Old_Claim"/>
    <x v="0"/>
    <m/>
  </r>
  <r>
    <s v="L01/070/9/000911/2020"/>
    <d v="2020-11-09T00:00:00"/>
    <d v="2020-11-10T00:00:00"/>
    <x v="2"/>
    <n v="8550"/>
    <n v="10550"/>
    <n v="1"/>
    <n v="2020"/>
    <n v="2020"/>
    <s v="2020Q4"/>
    <s v="Old_Claim"/>
    <x v="0"/>
    <m/>
  </r>
  <r>
    <s v="L02/070/9/000046/2022"/>
    <d v="2022-01-04T00:00:00"/>
    <d v="2022-01-06T00:00:00"/>
    <x v="2"/>
    <n v="16036"/>
    <n v="18036"/>
    <n v="1"/>
    <n v="2022"/>
    <n v="2022"/>
    <s v="2022Q1"/>
    <s v="Old_Claim"/>
    <x v="2"/>
    <m/>
  </r>
  <r>
    <s v="L01/088/9/000021/2022"/>
    <d v="2022-06-03T00:00:00"/>
    <d v="2022-06-07T00:00:00"/>
    <x v="0"/>
    <n v="0"/>
    <n v="2000"/>
    <n v="1"/>
    <n v="2022"/>
    <n v="2022"/>
    <s v="2022Q2"/>
    <s v="New_Claim/ Reopening"/>
    <x v="1"/>
    <m/>
  </r>
  <r>
    <s v="L01/070/9/000236/2022"/>
    <d v="2022-06-29T00:00:00"/>
    <d v="2022-07-01T00:00:00"/>
    <x v="2"/>
    <n v="7000"/>
    <n v="9000"/>
    <n v="1"/>
    <n v="2022"/>
    <n v="2022"/>
    <s v="2022Q2"/>
    <s v="New_Claim/ Reopening"/>
    <x v="1"/>
    <m/>
  </r>
  <r>
    <s v="L01/020/9/000010/2014"/>
    <d v="2014-06-06T00:00:00"/>
    <d v="2014-06-06T00:00:00"/>
    <x v="5"/>
    <n v="0"/>
    <n v="1960"/>
    <n v="1"/>
    <n v="2014"/>
    <n v="2014"/>
    <s v="2014Q2"/>
    <s v="Old_Claim"/>
    <x v="0"/>
    <m/>
  </r>
  <r>
    <s v="L02/070/9/000490/2020"/>
    <d v="2020-07-30T00:00:00"/>
    <d v="2020-07-30T00:00:00"/>
    <x v="2"/>
    <n v="69510"/>
    <n v="71450"/>
    <n v="1"/>
    <n v="2020"/>
    <n v="2020"/>
    <s v="2020Q3"/>
    <s v="Old_Claim"/>
    <x v="0"/>
    <m/>
  </r>
  <r>
    <s v="L01/070/9/001238/2020"/>
    <d v="2020-12-27T00:00:00"/>
    <d v="2020-12-28T00:00:00"/>
    <x v="2"/>
    <n v="0"/>
    <n v="1872"/>
    <n v="1"/>
    <n v="2020"/>
    <n v="2020"/>
    <s v="2020Q4"/>
    <s v="Old_Claim"/>
    <x v="0"/>
    <m/>
  </r>
  <r>
    <s v="L02/088/9/000095/2020"/>
    <d v="2020-07-18T00:00:00"/>
    <d v="2020-07-18T00:00:00"/>
    <x v="0"/>
    <n v="0"/>
    <n v="1830"/>
    <n v="1"/>
    <n v="2020"/>
    <n v="2020"/>
    <s v="2020Q3"/>
    <s v="Old_Claim"/>
    <x v="0"/>
    <m/>
  </r>
  <r>
    <s v="L01/070/9/000849/2020"/>
    <d v="2020-10-29T00:00:00"/>
    <d v="2020-10-29T00:00:00"/>
    <x v="2"/>
    <n v="0"/>
    <n v="1810"/>
    <n v="1"/>
    <n v="2020"/>
    <n v="2020"/>
    <s v="2020Q4"/>
    <s v="Old_Claim"/>
    <x v="0"/>
    <m/>
  </r>
  <r>
    <s v="L02/070/9/000415/2020"/>
    <d v="2020-07-03T00:00:00"/>
    <d v="2020-07-03T00:00:00"/>
    <x v="2"/>
    <n v="0"/>
    <n v="1808"/>
    <n v="1"/>
    <n v="2020"/>
    <n v="2020"/>
    <s v="2020Q3"/>
    <s v="Old_Claim"/>
    <x v="0"/>
    <m/>
  </r>
  <r>
    <s v="L01/070/9/000771/2020"/>
    <d v="2020-10-16T00:00:00"/>
    <d v="2020-10-16T00:00:00"/>
    <x v="2"/>
    <n v="0"/>
    <n v="1788"/>
    <n v="1"/>
    <n v="2020"/>
    <n v="2020"/>
    <s v="2020Q4"/>
    <s v="Old_Claim"/>
    <x v="0"/>
    <m/>
  </r>
  <r>
    <s v="L01/040/9/000010/2018"/>
    <d v="2018-04-28T00:00:00"/>
    <d v="2018-05-02T00:00:00"/>
    <x v="4"/>
    <n v="0"/>
    <n v="1785"/>
    <n v="1"/>
    <n v="2018"/>
    <n v="2018"/>
    <s v="2018Q2"/>
    <s v="Old_Claim"/>
    <x v="0"/>
    <m/>
  </r>
  <r>
    <s v="L01/080/9/000321/2020"/>
    <d v="2020-11-08T00:00:00"/>
    <d v="2020-11-08T00:00:00"/>
    <x v="0"/>
    <n v="205682"/>
    <n v="207446"/>
    <n v="1"/>
    <n v="2020"/>
    <n v="2020"/>
    <s v="2020Q4"/>
    <s v="Old_Claim"/>
    <x v="0"/>
    <m/>
  </r>
  <r>
    <s v="L01/088/9/000038/2020"/>
    <d v="2020-03-30T00:00:00"/>
    <d v="2020-03-30T00:00:00"/>
    <x v="0"/>
    <n v="0"/>
    <n v="1760"/>
    <n v="1"/>
    <n v="2020"/>
    <n v="2020"/>
    <s v="2020Q1"/>
    <s v="Old_Claim"/>
    <x v="0"/>
    <m/>
  </r>
  <r>
    <s v="L05/070/9/000861/2020"/>
    <d v="2020-10-19T00:00:00"/>
    <d v="2020-10-19T00:00:00"/>
    <x v="2"/>
    <n v="0"/>
    <n v="1750"/>
    <n v="1"/>
    <n v="2020"/>
    <n v="2020"/>
    <s v="2020Q4"/>
    <s v="Old_Claim"/>
    <x v="0"/>
    <m/>
  </r>
  <r>
    <s v="L02/070/9/000414/2011"/>
    <d v="2011-11-12T00:00:00"/>
    <d v="2011-11-22T00:00:00"/>
    <x v="2"/>
    <n v="1740"/>
    <n v="3480"/>
    <n v="1"/>
    <n v="2011"/>
    <n v="2011"/>
    <s v="2011Q4"/>
    <s v="Old_Claim"/>
    <x v="0"/>
    <m/>
  </r>
  <r>
    <s v="L01/070/9/000157/2020"/>
    <d v="2020-02-14T00:00:00"/>
    <d v="2020-02-14T00:00:00"/>
    <x v="2"/>
    <n v="7000"/>
    <n v="8700"/>
    <n v="1"/>
    <n v="2020"/>
    <n v="2020"/>
    <s v="2020Q1"/>
    <s v="Old_Claim"/>
    <x v="0"/>
    <m/>
  </r>
  <r>
    <s v="L05/088/9/000093/2020"/>
    <d v="2020-07-12T00:00:00"/>
    <d v="2020-07-12T00:00:00"/>
    <x v="0"/>
    <n v="8920"/>
    <n v="10590"/>
    <n v="1"/>
    <n v="2020"/>
    <n v="2020"/>
    <s v="2020Q3"/>
    <s v="Old_Claim"/>
    <x v="0"/>
    <m/>
  </r>
  <r>
    <s v="L01/088/9/000128/2020"/>
    <d v="2020-09-07T00:00:00"/>
    <d v="2020-09-07T00:00:00"/>
    <x v="0"/>
    <n v="0"/>
    <n v="1620"/>
    <n v="1"/>
    <n v="2020"/>
    <n v="2020"/>
    <s v="2020Q3"/>
    <s v="Old_Claim"/>
    <x v="0"/>
    <m/>
  </r>
  <r>
    <s v="L01/070/9/001252/2020"/>
    <d v="2020-11-20T00:00:00"/>
    <d v="2021-02-04T00:00:00"/>
    <x v="2"/>
    <n v="0"/>
    <n v="1535.625"/>
    <n v="1"/>
    <n v="2020"/>
    <n v="2021"/>
    <s v="2020Q4"/>
    <s v="Old_Claim"/>
    <x v="0"/>
    <m/>
  </r>
  <r>
    <s v="L01/070/9/000286/2020"/>
    <d v="2020-05-07T00:00:00"/>
    <d v="2020-05-07T00:00:00"/>
    <x v="2"/>
    <n v="0"/>
    <n v="1515"/>
    <n v="1"/>
    <n v="2020"/>
    <n v="2020"/>
    <s v="2020Q2"/>
    <s v="Old_Claim"/>
    <x v="0"/>
    <m/>
  </r>
  <r>
    <s v="L01/880/9/000205/2020"/>
    <d v="2020-11-19T00:00:00"/>
    <d v="2020-11-20T00:00:00"/>
    <x v="0"/>
    <n v="0"/>
    <n v="1510"/>
    <n v="1"/>
    <n v="2020"/>
    <n v="2020"/>
    <s v="2020Q4"/>
    <s v="Old_Claim"/>
    <x v="0"/>
    <m/>
  </r>
  <r>
    <s v="L01/080/9/000223/2020"/>
    <d v="2020-09-25T00:00:00"/>
    <d v="2020-09-25T00:00:00"/>
    <x v="0"/>
    <n v="8550"/>
    <n v="10006"/>
    <n v="1"/>
    <n v="2020"/>
    <n v="2020"/>
    <s v="2020Q3"/>
    <s v="Old_Claim"/>
    <x v="0"/>
    <m/>
  </r>
  <r>
    <s v="L01/088/9/000081/2020"/>
    <d v="2020-06-30T00:00:00"/>
    <d v="2020-06-30T00:00:00"/>
    <x v="0"/>
    <n v="8550"/>
    <n v="10000"/>
    <n v="1"/>
    <n v="2020"/>
    <n v="2020"/>
    <s v="2020Q2"/>
    <s v="Old_Claim"/>
    <x v="0"/>
    <m/>
  </r>
  <r>
    <s v="L01/088/9/000094/2020"/>
    <d v="2020-07-09T00:00:00"/>
    <d v="2020-07-09T00:00:00"/>
    <x v="0"/>
    <n v="0"/>
    <n v="1450"/>
    <n v="1"/>
    <n v="2020"/>
    <n v="2020"/>
    <s v="2020Q3"/>
    <s v="Old_Claim"/>
    <x v="0"/>
    <m/>
  </r>
  <r>
    <s v="L01/070/9/000575/2020"/>
    <d v="2020-08-30T00:00:00"/>
    <d v="2020-08-30T00:00:00"/>
    <x v="2"/>
    <n v="8550"/>
    <n v="10000"/>
    <n v="1"/>
    <n v="2020"/>
    <n v="2020"/>
    <s v="2020Q3"/>
    <s v="Old_Claim"/>
    <x v="0"/>
    <m/>
  </r>
  <r>
    <s v="L01/070/9/001040/2020"/>
    <d v="2020-11-10T00:00:00"/>
    <d v="2020-11-10T00:00:00"/>
    <x v="2"/>
    <n v="101350"/>
    <n v="102800"/>
    <n v="1"/>
    <n v="2020"/>
    <n v="2020"/>
    <s v="2020Q4"/>
    <s v="Old_Claim"/>
    <x v="0"/>
    <m/>
  </r>
  <r>
    <s v="L01/087/9/000368/2020"/>
    <d v="2020-11-30T00:00:00"/>
    <d v="2020-12-11T00:00:00"/>
    <x v="0"/>
    <n v="10208"/>
    <n v="11650"/>
    <n v="1"/>
    <n v="2020"/>
    <n v="2020"/>
    <s v="2020Q4"/>
    <s v="Old_Claim"/>
    <x v="0"/>
    <m/>
  </r>
  <r>
    <s v="L01/088/9/000039/2020"/>
    <d v="2020-03-26T00:00:00"/>
    <d v="2020-03-26T00:00:00"/>
    <x v="0"/>
    <n v="0"/>
    <n v="1414"/>
    <n v="1"/>
    <n v="2020"/>
    <n v="2020"/>
    <s v="2020Q1"/>
    <s v="Old_Claim"/>
    <x v="0"/>
    <m/>
  </r>
  <r>
    <s v="L01/700/9/000505/2020"/>
    <d v="2020-08-11T00:00:00"/>
    <d v="2020-08-12T00:00:00"/>
    <x v="2"/>
    <n v="8590"/>
    <n v="10000"/>
    <n v="1"/>
    <n v="2020"/>
    <n v="2020"/>
    <s v="2020Q3"/>
    <s v="Old_Claim"/>
    <x v="0"/>
    <m/>
  </r>
  <r>
    <s v="L01/088/9/000055/2020"/>
    <d v="2020-04-22T00:00:00"/>
    <d v="2020-04-22T00:00:00"/>
    <x v="0"/>
    <n v="2320"/>
    <n v="3730"/>
    <n v="1"/>
    <n v="2020"/>
    <n v="2020"/>
    <s v="2020Q2"/>
    <s v="Old_Claim"/>
    <x v="0"/>
    <m/>
  </r>
  <r>
    <s v="L05/070/9/000592/2020"/>
    <d v="2020-09-02T00:00:00"/>
    <d v="2020-09-02T00:00:00"/>
    <x v="2"/>
    <n v="0"/>
    <n v="1406"/>
    <n v="1"/>
    <n v="2020"/>
    <n v="2020"/>
    <s v="2020Q3"/>
    <s v="Old_Claim"/>
    <x v="0"/>
    <m/>
  </r>
  <r>
    <s v="L01/070/9/001162/2020"/>
    <d v="2020-12-26T00:00:00"/>
    <d v="2020-12-26T00:00:00"/>
    <x v="2"/>
    <n v="8700"/>
    <n v="10076"/>
    <n v="1"/>
    <n v="2020"/>
    <n v="2020"/>
    <s v="2020Q4"/>
    <s v="Old_Claim"/>
    <x v="2"/>
    <m/>
  </r>
  <r>
    <s v="L01/880/9/000178/2020"/>
    <d v="2020-11-07T00:00:00"/>
    <d v="2020-11-09T00:00:00"/>
    <x v="0"/>
    <n v="8550"/>
    <n v="9910"/>
    <n v="1"/>
    <n v="2020"/>
    <n v="2020"/>
    <s v="2020Q4"/>
    <s v="Old_Claim"/>
    <x v="0"/>
    <m/>
  </r>
  <r>
    <s v="L01/070/9/000720/2020"/>
    <d v="2020-10-02T00:00:00"/>
    <d v="2020-10-10T00:00:00"/>
    <x v="2"/>
    <n v="8550"/>
    <n v="9900"/>
    <n v="1"/>
    <n v="2020"/>
    <n v="2020"/>
    <s v="2020Q4"/>
    <s v="Old_Claim"/>
    <x v="0"/>
    <m/>
  </r>
  <r>
    <s v="L01/087/9/000301/2020"/>
    <d v="2020-10-23T00:00:00"/>
    <d v="2020-10-23T00:00:00"/>
    <x v="0"/>
    <n v="0"/>
    <n v="1308"/>
    <n v="1"/>
    <n v="2020"/>
    <n v="2020"/>
    <s v="2020Q4"/>
    <s v="Old_Claim"/>
    <x v="0"/>
    <m/>
  </r>
  <r>
    <s v="L01/088/9/000123/2020"/>
    <d v="2020-09-04T00:00:00"/>
    <d v="2020-09-04T00:00:00"/>
    <x v="0"/>
    <n v="0"/>
    <n v="1300"/>
    <n v="1"/>
    <n v="2020"/>
    <n v="2020"/>
    <s v="2020Q3"/>
    <s v="Old_Claim"/>
    <x v="0"/>
    <m/>
  </r>
  <r>
    <s v="L02/070/9/001041/2020"/>
    <d v="2020-11-29T00:00:00"/>
    <d v="2020-11-29T00:00:00"/>
    <x v="2"/>
    <n v="0"/>
    <n v="1270"/>
    <n v="1"/>
    <n v="2020"/>
    <n v="2020"/>
    <s v="2020Q4"/>
    <s v="Old_Claim"/>
    <x v="0"/>
    <m/>
  </r>
  <r>
    <s v="L01/070/9/001154/2020"/>
    <d v="2020-12-26T00:00:00"/>
    <d v="2020-12-26T00:00:00"/>
    <x v="2"/>
    <n v="0"/>
    <n v="1252"/>
    <n v="1"/>
    <n v="2020"/>
    <n v="2020"/>
    <s v="2020Q4"/>
    <s v="Old_Claim"/>
    <x v="0"/>
    <m/>
  </r>
  <r>
    <s v="L01/088/9/000049/2020"/>
    <d v="2020-04-04T00:00:00"/>
    <d v="2020-04-08T00:00:00"/>
    <x v="0"/>
    <n v="0"/>
    <n v="1236"/>
    <n v="1"/>
    <n v="2020"/>
    <n v="2020"/>
    <s v="2020Q2"/>
    <s v="Old_Claim"/>
    <x v="0"/>
    <m/>
  </r>
  <r>
    <s v="L01/070/9/000564/2020"/>
    <d v="2020-08-12T00:00:00"/>
    <d v="2020-08-12T00:00:00"/>
    <x v="2"/>
    <n v="8550"/>
    <n v="9770"/>
    <n v="1"/>
    <n v="2020"/>
    <n v="2020"/>
    <s v="2020Q3"/>
    <s v="Old_Claim"/>
    <x v="0"/>
    <m/>
  </r>
  <r>
    <s v="L01/088/9/000101/2020"/>
    <d v="2020-08-02T00:00:00"/>
    <d v="2020-08-02T00:00:00"/>
    <x v="0"/>
    <n v="13794"/>
    <n v="15000"/>
    <n v="1"/>
    <n v="2020"/>
    <n v="2020"/>
    <s v="2020Q3"/>
    <s v="Old_Claim"/>
    <x v="0"/>
    <m/>
  </r>
  <r>
    <s v="L05/088/9/000118/2020"/>
    <d v="2020-08-29T00:00:00"/>
    <d v="2020-08-29T00:00:00"/>
    <x v="0"/>
    <n v="29000"/>
    <n v="30187"/>
    <n v="1"/>
    <n v="2020"/>
    <n v="2020"/>
    <s v="2020Q3"/>
    <s v="Old_Claim"/>
    <x v="0"/>
    <m/>
  </r>
  <r>
    <s v="L01/080/9/000381/2020"/>
    <d v="2020-12-13T00:00:00"/>
    <d v="2020-12-13T00:00:00"/>
    <x v="0"/>
    <n v="0"/>
    <n v="1073"/>
    <n v="1"/>
    <n v="2020"/>
    <n v="2020"/>
    <s v="2020Q4"/>
    <s v="Old_Claim"/>
    <x v="0"/>
    <m/>
  </r>
  <r>
    <s v="L01/087/9/000382/2020"/>
    <d v="2020-03-01T00:00:00"/>
    <d v="2020-11-30T00:00:00"/>
    <x v="0"/>
    <n v="6000"/>
    <n v="7000"/>
    <n v="1"/>
    <n v="2020"/>
    <n v="2020"/>
    <s v="2020Q1"/>
    <s v="Old_Claim"/>
    <x v="0"/>
    <m/>
  </r>
  <r>
    <s v="L01/087/9/000241/2020"/>
    <d v="2020-10-14T00:00:00"/>
    <d v="2020-10-15T00:00:00"/>
    <x v="0"/>
    <n v="0"/>
    <n v="1000"/>
    <n v="1"/>
    <n v="2020"/>
    <n v="2020"/>
    <s v="2020Q4"/>
    <s v="Old_Claim"/>
    <x v="0"/>
    <m/>
  </r>
  <r>
    <s v="L01/700/9/000523/2020"/>
    <d v="2020-07-26T00:00:00"/>
    <d v="2020-08-18T00:00:00"/>
    <x v="2"/>
    <n v="0"/>
    <n v="1000"/>
    <n v="1"/>
    <n v="2020"/>
    <n v="2020"/>
    <s v="2020Q3"/>
    <s v="Old_Claim"/>
    <x v="0"/>
    <m/>
  </r>
  <r>
    <s v="L02/087/9/000043/2020"/>
    <d v="2020-03-09T00:00:00"/>
    <d v="2020-03-09T00:00:00"/>
    <x v="0"/>
    <n v="0"/>
    <n v="1000"/>
    <n v="1"/>
    <n v="2020"/>
    <n v="2020"/>
    <s v="2020Q1"/>
    <s v="Old_Claim"/>
    <x v="0"/>
    <m/>
  </r>
  <r>
    <s v="L01/070/9/000183/2020"/>
    <d v="2020-03-18T00:00:00"/>
    <d v="2020-03-18T00:00:00"/>
    <x v="2"/>
    <n v="0"/>
    <n v="1000"/>
    <n v="1"/>
    <n v="2020"/>
    <n v="2020"/>
    <s v="2020Q1"/>
    <s v="Old_Claim"/>
    <x v="0"/>
    <m/>
  </r>
  <r>
    <s v="L01/700/9/000708/2020"/>
    <d v="2020-09-23T00:00:00"/>
    <d v="2020-09-28T00:00:00"/>
    <x v="2"/>
    <n v="0"/>
    <n v="1000"/>
    <n v="1"/>
    <n v="2020"/>
    <n v="2020"/>
    <s v="2020Q3"/>
    <s v="Old_Claim"/>
    <x v="0"/>
    <m/>
  </r>
  <r>
    <s v="L01/700/9/000724/2020"/>
    <d v="2020-10-05T00:00:00"/>
    <d v="2020-10-06T00:00:00"/>
    <x v="2"/>
    <n v="0"/>
    <n v="1000"/>
    <n v="1"/>
    <n v="2020"/>
    <n v="2020"/>
    <s v="2020Q4"/>
    <s v="Old_Claim"/>
    <x v="0"/>
    <m/>
  </r>
  <r>
    <s v="L01/700/9/000774/2020"/>
    <d v="2020-10-14T00:00:00"/>
    <d v="2020-10-19T00:00:00"/>
    <x v="2"/>
    <n v="0"/>
    <n v="1000"/>
    <n v="1"/>
    <n v="2020"/>
    <n v="2020"/>
    <s v="2020Q4"/>
    <s v="Old_Claim"/>
    <x v="0"/>
    <m/>
  </r>
  <r>
    <s v="L01/700/9/000876/2020"/>
    <d v="2020-09-30T00:00:00"/>
    <d v="2020-11-04T00:00:00"/>
    <x v="2"/>
    <n v="0"/>
    <n v="1000"/>
    <n v="1"/>
    <n v="2020"/>
    <n v="2020"/>
    <s v="2020Q3"/>
    <s v="Old_Claim"/>
    <x v="0"/>
    <m/>
  </r>
  <r>
    <s v="L01/700/9/000955/2020"/>
    <d v="2020-09-28T00:00:00"/>
    <d v="2020-11-23T00:00:00"/>
    <x v="2"/>
    <n v="0"/>
    <n v="1000"/>
    <n v="1"/>
    <n v="2020"/>
    <n v="2020"/>
    <s v="2020Q3"/>
    <s v="Old_Claim"/>
    <x v="0"/>
    <m/>
  </r>
  <r>
    <s v="L01/700/9/000222/2020"/>
    <d v="2020-04-17T00:00:00"/>
    <d v="2020-04-20T00:00:00"/>
    <x v="2"/>
    <n v="0"/>
    <n v="1000"/>
    <n v="1"/>
    <n v="2020"/>
    <n v="2020"/>
    <s v="2020Q2"/>
    <s v="Old_Claim"/>
    <x v="0"/>
    <m/>
  </r>
  <r>
    <s v="L01/700/9/000673/2020"/>
    <d v="2020-09-08T00:00:00"/>
    <d v="2020-09-28T00:00:00"/>
    <x v="2"/>
    <n v="0"/>
    <n v="1000"/>
    <n v="1"/>
    <n v="2020"/>
    <n v="2020"/>
    <s v="2020Q3"/>
    <s v="Old_Claim"/>
    <x v="0"/>
    <m/>
  </r>
  <r>
    <s v="L01/800/9/000204/2020"/>
    <d v="2020-09-13T00:00:00"/>
    <d v="2020-09-15T00:00:00"/>
    <x v="2"/>
    <n v="0"/>
    <n v="1000"/>
    <n v="1"/>
    <n v="2020"/>
    <n v="2020"/>
    <s v="2020Q3"/>
    <s v="Old_Claim"/>
    <x v="0"/>
    <m/>
  </r>
  <r>
    <s v="L02/070/9/001204/2020"/>
    <d v="2020-12-27T00:00:00"/>
    <d v="2021-01-04T00:00:00"/>
    <x v="2"/>
    <n v="12000"/>
    <n v="13000"/>
    <n v="1"/>
    <n v="2020"/>
    <n v="2021"/>
    <s v="2020Q4"/>
    <s v="Old_Claim"/>
    <x v="0"/>
    <m/>
  </r>
  <r>
    <s v="L01/087/9/000013/2020"/>
    <d v="2020-02-03T00:00:00"/>
    <d v="2020-02-03T00:00:00"/>
    <x v="0"/>
    <n v="0"/>
    <n v="1000"/>
    <n v="1"/>
    <n v="2020"/>
    <n v="2020"/>
    <s v="2020Q1"/>
    <s v="Old_Claim"/>
    <x v="0"/>
    <m/>
  </r>
  <r>
    <s v="L01/087/9/000020/2020"/>
    <d v="2020-02-12T00:00:00"/>
    <d v="2020-02-12T00:00:00"/>
    <x v="0"/>
    <n v="0"/>
    <n v="1000"/>
    <n v="1"/>
    <n v="2020"/>
    <n v="2020"/>
    <s v="2020Q1"/>
    <s v="Old_Claim"/>
    <x v="0"/>
    <m/>
  </r>
  <r>
    <s v="L01/087/9/000042/2020"/>
    <d v="2020-03-18T00:00:00"/>
    <d v="2020-03-18T00:00:00"/>
    <x v="0"/>
    <n v="0"/>
    <n v="1000"/>
    <n v="1"/>
    <n v="2020"/>
    <n v="2020"/>
    <s v="2020Q1"/>
    <s v="Old_Claim"/>
    <x v="0"/>
    <m/>
  </r>
  <r>
    <s v="L01/087/9/000061/2020"/>
    <d v="2020-04-25T00:00:00"/>
    <d v="2020-04-25T00:00:00"/>
    <x v="0"/>
    <n v="0"/>
    <n v="1000"/>
    <n v="1"/>
    <n v="2020"/>
    <n v="2020"/>
    <s v="2020Q2"/>
    <s v="Old_Claim"/>
    <x v="0"/>
    <m/>
  </r>
  <r>
    <s v="L01/070/9/000247/2020"/>
    <d v="2020-04-25T00:00:00"/>
    <d v="2020-04-25T00:00:00"/>
    <x v="2"/>
    <n v="0"/>
    <n v="1000"/>
    <n v="1"/>
    <n v="2020"/>
    <n v="2020"/>
    <s v="2020Q2"/>
    <s v="Old_Claim"/>
    <x v="0"/>
    <m/>
  </r>
  <r>
    <s v="L02/070/9/000214/2020"/>
    <d v="2020-04-04T00:00:00"/>
    <d v="2020-04-04T00:00:00"/>
    <x v="2"/>
    <n v="0"/>
    <n v="1000"/>
    <n v="1"/>
    <n v="2020"/>
    <n v="2020"/>
    <s v="2020Q2"/>
    <s v="Old_Claim"/>
    <x v="0"/>
    <m/>
  </r>
  <r>
    <s v="L01/087/9/000078/2020"/>
    <d v="2020-05-13T00:00:00"/>
    <d v="2020-05-13T00:00:00"/>
    <x v="0"/>
    <n v="0"/>
    <n v="1000"/>
    <n v="1"/>
    <n v="2020"/>
    <n v="2020"/>
    <s v="2020Q2"/>
    <s v="Old_Claim"/>
    <x v="0"/>
    <m/>
  </r>
  <r>
    <s v="L01/800/9/000082/2020"/>
    <d v="2020-05-23T00:00:00"/>
    <d v="2020-05-23T00:00:00"/>
    <x v="2"/>
    <n v="0"/>
    <n v="1000"/>
    <n v="1"/>
    <n v="2020"/>
    <n v="2020"/>
    <s v="2020Q2"/>
    <s v="Old_Claim"/>
    <x v="0"/>
    <m/>
  </r>
  <r>
    <s v="L01/088/9/000050/2020"/>
    <d v="2020-03-31T00:00:00"/>
    <d v="2020-03-31T00:00:00"/>
    <x v="0"/>
    <n v="0"/>
    <n v="1000"/>
    <n v="1"/>
    <n v="2020"/>
    <n v="2020"/>
    <s v="2020Q1"/>
    <s v="Old_Claim"/>
    <x v="0"/>
    <m/>
  </r>
  <r>
    <s v="L01/088/9/000085/2020"/>
    <d v="2020-07-08T00:00:00"/>
    <d v="2020-07-08T00:00:00"/>
    <x v="0"/>
    <n v="0"/>
    <n v="1000"/>
    <n v="1"/>
    <n v="2020"/>
    <n v="2020"/>
    <s v="2020Q3"/>
    <s v="Old_Claim"/>
    <x v="0"/>
    <m/>
  </r>
  <r>
    <s v="L01/086/9/000129/2020"/>
    <d v="2020-07-09T00:00:00"/>
    <d v="2020-07-09T00:00:00"/>
    <x v="0"/>
    <n v="0"/>
    <n v="1000"/>
    <n v="1"/>
    <n v="2020"/>
    <n v="2020"/>
    <s v="2020Q3"/>
    <s v="Old_Claim"/>
    <x v="0"/>
    <m/>
  </r>
  <r>
    <s v="L01/070/9/000631/2020"/>
    <d v="2020-09-13T00:00:00"/>
    <d v="2020-09-13T00:00:00"/>
    <x v="2"/>
    <n v="0"/>
    <n v="1000"/>
    <n v="1"/>
    <n v="2020"/>
    <n v="2020"/>
    <s v="2020Q3"/>
    <s v="Old_Claim"/>
    <x v="0"/>
    <m/>
  </r>
  <r>
    <s v="L01/086/9/000217/2020"/>
    <d v="2020-09-17T00:00:00"/>
    <d v="2020-09-17T00:00:00"/>
    <x v="0"/>
    <n v="0"/>
    <n v="1000"/>
    <n v="1"/>
    <n v="2020"/>
    <n v="2020"/>
    <s v="2020Q3"/>
    <s v="Old_Claim"/>
    <x v="0"/>
    <m/>
  </r>
  <r>
    <s v="L01/070/9/000654/2020"/>
    <d v="2020-09-16T00:00:00"/>
    <d v="2020-09-16T00:00:00"/>
    <x v="2"/>
    <n v="0"/>
    <n v="1000"/>
    <n v="1"/>
    <n v="2020"/>
    <n v="2020"/>
    <s v="2020Q3"/>
    <s v="Old_Claim"/>
    <x v="0"/>
    <m/>
  </r>
  <r>
    <s v="L01/087/9/000219/2020"/>
    <d v="2020-09-18T00:00:00"/>
    <d v="2020-09-18T00:00:00"/>
    <x v="0"/>
    <n v="0"/>
    <n v="1000"/>
    <n v="1"/>
    <n v="2020"/>
    <n v="2020"/>
    <s v="2020Q3"/>
    <s v="Old_Claim"/>
    <x v="0"/>
    <m/>
  </r>
  <r>
    <s v="L15/070/9/000712/2020"/>
    <d v="2020-10-05T00:00:00"/>
    <d v="2020-10-05T00:00:00"/>
    <x v="2"/>
    <n v="0"/>
    <n v="1000"/>
    <n v="1"/>
    <n v="2020"/>
    <n v="2020"/>
    <s v="2020Q4"/>
    <s v="Old_Claim"/>
    <x v="0"/>
    <m/>
  </r>
  <r>
    <s v="L01/088/9/000058/2020"/>
    <d v="2020-01-25T00:00:00"/>
    <d v="2020-01-25T00:00:00"/>
    <x v="0"/>
    <n v="0"/>
    <n v="1000"/>
    <n v="1"/>
    <n v="2020"/>
    <n v="2020"/>
    <s v="2020Q1"/>
    <s v="Old_Claim"/>
    <x v="0"/>
    <m/>
  </r>
  <r>
    <s v="L01/087/9/000076/2020"/>
    <d v="2020-04-25T00:00:00"/>
    <d v="2020-04-25T00:00:00"/>
    <x v="0"/>
    <n v="0"/>
    <n v="1000"/>
    <n v="1"/>
    <n v="2020"/>
    <n v="2020"/>
    <s v="2020Q2"/>
    <s v="Old_Claim"/>
    <x v="0"/>
    <m/>
  </r>
  <r>
    <s v="L01/070/9/000269/2020"/>
    <d v="2020-05-13T00:00:00"/>
    <d v="2020-05-13T00:00:00"/>
    <x v="2"/>
    <n v="0"/>
    <n v="1000"/>
    <n v="1"/>
    <n v="2020"/>
    <n v="2020"/>
    <s v="2020Q2"/>
    <s v="Old_Claim"/>
    <x v="0"/>
    <m/>
  </r>
  <r>
    <s v="L01/070/9/000294/2020"/>
    <d v="2020-05-26T00:00:00"/>
    <d v="2020-05-26T00:00:00"/>
    <x v="2"/>
    <n v="0"/>
    <n v="1000"/>
    <n v="1"/>
    <n v="2020"/>
    <n v="2020"/>
    <s v="2020Q2"/>
    <s v="Old_Claim"/>
    <x v="0"/>
    <m/>
  </r>
  <r>
    <s v="L02/070/9/000346/2020"/>
    <d v="2020-06-15T00:00:00"/>
    <d v="2020-06-15T00:00:00"/>
    <x v="2"/>
    <n v="0"/>
    <n v="1000"/>
    <n v="1"/>
    <n v="2020"/>
    <n v="2020"/>
    <s v="2020Q2"/>
    <s v="Old_Claim"/>
    <x v="0"/>
    <m/>
  </r>
  <r>
    <s v="L01/070/9/000349/2020"/>
    <d v="2020-06-16T00:00:00"/>
    <d v="2020-06-16T00:00:00"/>
    <x v="2"/>
    <n v="0"/>
    <n v="1000"/>
    <n v="1"/>
    <n v="2020"/>
    <n v="2020"/>
    <s v="2020Q2"/>
    <s v="Old_Claim"/>
    <x v="0"/>
    <m/>
  </r>
  <r>
    <s v="L02/070/9/000347/2020"/>
    <d v="2020-06-17T00:00:00"/>
    <d v="2020-06-17T00:00:00"/>
    <x v="2"/>
    <n v="0"/>
    <n v="1000"/>
    <n v="1"/>
    <n v="2020"/>
    <n v="2020"/>
    <s v="2020Q2"/>
    <s v="Old_Claim"/>
    <x v="0"/>
    <m/>
  </r>
  <r>
    <s v="L01/080/9/000108/2020"/>
    <d v="2020-06-26T00:00:00"/>
    <d v="2020-06-26T00:00:00"/>
    <x v="0"/>
    <n v="0"/>
    <n v="1000"/>
    <n v="1"/>
    <n v="2020"/>
    <n v="2020"/>
    <s v="2020Q2"/>
    <s v="Old_Claim"/>
    <x v="0"/>
    <m/>
  </r>
  <r>
    <s v="L01/080/9/000110/2020"/>
    <d v="2020-06-20T00:00:00"/>
    <d v="2020-06-20T00:00:00"/>
    <x v="0"/>
    <n v="0"/>
    <n v="1000"/>
    <n v="1"/>
    <n v="2020"/>
    <n v="2020"/>
    <s v="2020Q2"/>
    <s v="Old_Claim"/>
    <x v="0"/>
    <m/>
  </r>
  <r>
    <s v="L01/070/9/000373/2020"/>
    <d v="2020-06-27T00:00:00"/>
    <d v="2020-06-27T00:00:00"/>
    <x v="2"/>
    <n v="0"/>
    <n v="1000"/>
    <n v="1"/>
    <n v="2020"/>
    <n v="2020"/>
    <s v="2020Q2"/>
    <s v="Old_Claim"/>
    <x v="0"/>
    <m/>
  </r>
  <r>
    <s v="L01/070/9/000399/2020"/>
    <d v="2020-07-04T00:00:00"/>
    <d v="2020-07-04T00:00:00"/>
    <x v="2"/>
    <n v="0"/>
    <n v="1000"/>
    <n v="1"/>
    <n v="2020"/>
    <n v="2020"/>
    <s v="2020Q3"/>
    <s v="Old_Claim"/>
    <x v="0"/>
    <m/>
  </r>
  <r>
    <s v="L01/070/9/000413/2020"/>
    <d v="2020-05-02T00:00:00"/>
    <d v="2020-05-02T00:00:00"/>
    <x v="2"/>
    <n v="0"/>
    <n v="1000"/>
    <n v="1"/>
    <n v="2020"/>
    <n v="2020"/>
    <s v="2020Q2"/>
    <s v="Old_Claim"/>
    <x v="0"/>
    <m/>
  </r>
  <r>
    <s v="L01/080/9/000119/2020"/>
    <d v="2020-04-28T00:00:00"/>
    <d v="2020-04-28T00:00:00"/>
    <x v="0"/>
    <n v="0"/>
    <n v="1000"/>
    <n v="1"/>
    <n v="2020"/>
    <n v="2020"/>
    <s v="2020Q2"/>
    <s v="Old_Claim"/>
    <x v="0"/>
    <m/>
  </r>
  <r>
    <s v="L02/070/9/000428/2020"/>
    <d v="2020-07-11T00:00:00"/>
    <d v="2020-07-11T00:00:00"/>
    <x v="2"/>
    <n v="0"/>
    <n v="1000"/>
    <n v="1"/>
    <n v="2020"/>
    <n v="2020"/>
    <s v="2020Q3"/>
    <s v="Old_Claim"/>
    <x v="0"/>
    <m/>
  </r>
  <r>
    <s v="L01/070/9/000429/2020"/>
    <d v="2020-07-12T00:00:00"/>
    <d v="2020-07-12T00:00:00"/>
    <x v="2"/>
    <n v="0"/>
    <n v="1000"/>
    <n v="1"/>
    <n v="2020"/>
    <n v="2020"/>
    <s v="2020Q3"/>
    <s v="Old_Claim"/>
    <x v="0"/>
    <m/>
  </r>
  <r>
    <s v="L01/070/9/000432/2020"/>
    <d v="2020-07-13T00:00:00"/>
    <d v="2020-07-13T00:00:00"/>
    <x v="2"/>
    <n v="0"/>
    <n v="1000"/>
    <n v="1"/>
    <n v="2020"/>
    <n v="2020"/>
    <s v="2020Q3"/>
    <s v="Old_Claim"/>
    <x v="0"/>
    <m/>
  </r>
  <r>
    <s v="L15/088/9/000089/2020"/>
    <d v="2020-07-13T00:00:00"/>
    <d v="2020-07-13T00:00:00"/>
    <x v="0"/>
    <n v="-1000"/>
    <n v="0"/>
    <n v="1"/>
    <n v="2020"/>
    <n v="2020"/>
    <s v="2020Q3"/>
    <s v="Old_Claim"/>
    <x v="0"/>
    <m/>
  </r>
  <r>
    <s v="L01/070/9/000438/2020"/>
    <d v="2020-07-11T00:00:00"/>
    <d v="2020-07-11T00:00:00"/>
    <x v="2"/>
    <n v="0"/>
    <n v="1000"/>
    <n v="1"/>
    <n v="2020"/>
    <n v="2020"/>
    <s v="2020Q3"/>
    <s v="Old_Claim"/>
    <x v="0"/>
    <m/>
  </r>
  <r>
    <s v="L01/070/9/000454/2020"/>
    <d v="2020-07-07T00:00:00"/>
    <d v="2020-07-07T00:00:00"/>
    <x v="2"/>
    <n v="0"/>
    <n v="1000"/>
    <n v="1"/>
    <n v="2020"/>
    <n v="2020"/>
    <s v="2020Q3"/>
    <s v="Old_Claim"/>
    <x v="0"/>
    <m/>
  </r>
  <r>
    <s v="L01/088/9/000100/2020"/>
    <d v="2020-07-30T00:00:00"/>
    <d v="2020-07-30T00:00:00"/>
    <x v="0"/>
    <n v="0"/>
    <n v="1000"/>
    <n v="1"/>
    <n v="2020"/>
    <n v="2020"/>
    <s v="2020Q3"/>
    <s v="Old_Claim"/>
    <x v="0"/>
    <m/>
  </r>
  <r>
    <s v="L02/070/9/000562/2020"/>
    <d v="2020-08-21T00:00:00"/>
    <d v="2020-08-21T00:00:00"/>
    <x v="2"/>
    <n v="0"/>
    <n v="1000"/>
    <n v="1"/>
    <n v="2020"/>
    <n v="2020"/>
    <s v="2020Q3"/>
    <s v="Old_Claim"/>
    <x v="0"/>
    <m/>
  </r>
  <r>
    <s v="L01/070/9/000563/2020"/>
    <d v="2020-08-21T00:00:00"/>
    <d v="2020-08-21T00:00:00"/>
    <x v="2"/>
    <n v="0"/>
    <n v="1000"/>
    <n v="1"/>
    <n v="2020"/>
    <n v="2020"/>
    <s v="2020Q3"/>
    <s v="Old_Claim"/>
    <x v="0"/>
    <m/>
  </r>
  <r>
    <s v="L01/080/9/000118/2020"/>
    <d v="2020-08-20T00:00:00"/>
    <d v="2020-08-20T00:00:00"/>
    <x v="0"/>
    <n v="0"/>
    <n v="1000"/>
    <n v="1"/>
    <n v="2020"/>
    <n v="2020"/>
    <s v="2020Q3"/>
    <s v="Old_Claim"/>
    <x v="0"/>
    <m/>
  </r>
  <r>
    <s v="L01/080/9/000186/2020"/>
    <d v="2020-08-14T00:00:00"/>
    <d v="2020-08-14T00:00:00"/>
    <x v="0"/>
    <n v="0"/>
    <n v="1000"/>
    <n v="1"/>
    <n v="2020"/>
    <n v="2020"/>
    <s v="2020Q3"/>
    <s v="Old_Claim"/>
    <x v="0"/>
    <m/>
  </r>
  <r>
    <s v="L02/070/9/000571/2020"/>
    <d v="2020-08-14T00:00:00"/>
    <d v="2020-08-14T00:00:00"/>
    <x v="2"/>
    <n v="0"/>
    <n v="1000"/>
    <n v="1"/>
    <n v="2020"/>
    <n v="2020"/>
    <s v="2020Q3"/>
    <s v="Old_Claim"/>
    <x v="0"/>
    <m/>
  </r>
  <r>
    <s v="L01/084/9/000117/2020"/>
    <d v="2020-08-24T00:00:00"/>
    <d v="2020-08-24T00:00:00"/>
    <x v="0"/>
    <n v="0"/>
    <n v="1000"/>
    <n v="1"/>
    <n v="2020"/>
    <n v="2020"/>
    <s v="2020Q3"/>
    <s v="Old_Claim"/>
    <x v="0"/>
    <m/>
  </r>
  <r>
    <s v="L01/070/9/000588/2020"/>
    <d v="2020-09-03T00:00:00"/>
    <d v="2020-09-03T00:00:00"/>
    <x v="2"/>
    <n v="0"/>
    <n v="1000"/>
    <n v="1"/>
    <n v="2020"/>
    <n v="2020"/>
    <s v="2020Q3"/>
    <s v="Old_Claim"/>
    <x v="0"/>
    <m/>
  </r>
  <r>
    <s v="L01/070/9/000603/2020"/>
    <d v="2020-09-05T00:00:00"/>
    <d v="2020-09-05T00:00:00"/>
    <x v="2"/>
    <n v="0"/>
    <n v="1000"/>
    <n v="1"/>
    <n v="2020"/>
    <n v="2020"/>
    <s v="2020Q3"/>
    <s v="Old_Claim"/>
    <x v="0"/>
    <m/>
  </r>
  <r>
    <s v="L01/070/9/000607/2020"/>
    <d v="2020-09-06T00:00:00"/>
    <d v="2020-09-06T00:00:00"/>
    <x v="2"/>
    <n v="0"/>
    <n v="1000"/>
    <n v="1"/>
    <n v="2020"/>
    <n v="2020"/>
    <s v="2020Q3"/>
    <s v="Old_Claim"/>
    <x v="0"/>
    <m/>
  </r>
  <r>
    <s v="L01/070/9/000621/2020"/>
    <d v="2020-09-06T00:00:00"/>
    <d v="2020-09-06T00:00:00"/>
    <x v="2"/>
    <n v="0"/>
    <n v="1000"/>
    <n v="1"/>
    <n v="2020"/>
    <n v="2020"/>
    <s v="2020Q3"/>
    <s v="Old_Claim"/>
    <x v="0"/>
    <m/>
  </r>
  <r>
    <s v="L01/070/9/000629/2020"/>
    <d v="2020-09-13T00:00:00"/>
    <d v="2020-09-13T00:00:00"/>
    <x v="2"/>
    <n v="8550"/>
    <n v="9550"/>
    <n v="1"/>
    <n v="2020"/>
    <n v="2020"/>
    <s v="2020Q3"/>
    <s v="Old_Claim"/>
    <x v="0"/>
    <m/>
  </r>
  <r>
    <s v="L02/070/9/000658/2020"/>
    <d v="2020-09-22T00:00:00"/>
    <d v="2020-09-22T00:00:00"/>
    <x v="2"/>
    <n v="0"/>
    <n v="1000"/>
    <n v="1"/>
    <n v="2020"/>
    <n v="2020"/>
    <s v="2020Q3"/>
    <s v="Old_Claim"/>
    <x v="0"/>
    <m/>
  </r>
  <r>
    <s v="L01/070/9/000662/2020"/>
    <d v="2020-09-24T00:00:00"/>
    <d v="2020-09-24T00:00:00"/>
    <x v="2"/>
    <n v="0"/>
    <n v="1000"/>
    <n v="1"/>
    <n v="2020"/>
    <n v="2020"/>
    <s v="2020Q3"/>
    <s v="Old_Claim"/>
    <x v="0"/>
    <m/>
  </r>
  <r>
    <s v="L01/070/9/000073/2020"/>
    <d v="2020-01-22T00:00:00"/>
    <d v="2020-01-22T00:00:00"/>
    <x v="2"/>
    <n v="0"/>
    <n v="1000"/>
    <n v="1"/>
    <n v="2020"/>
    <n v="2020"/>
    <s v="2020Q1"/>
    <s v="Old_Claim"/>
    <x v="0"/>
    <m/>
  </r>
  <r>
    <s v="L01/070/9/000696/2020"/>
    <d v="2020-09-29T00:00:00"/>
    <d v="2020-09-29T00:00:00"/>
    <x v="2"/>
    <n v="0"/>
    <n v="1000"/>
    <n v="1"/>
    <n v="2020"/>
    <n v="2020"/>
    <s v="2020Q3"/>
    <s v="Old_Claim"/>
    <x v="0"/>
    <m/>
  </r>
  <r>
    <s v="L01/070/9/000734/2020"/>
    <d v="2020-10-11T00:00:00"/>
    <d v="2020-10-11T00:00:00"/>
    <x v="2"/>
    <n v="6270"/>
    <n v="7270"/>
    <n v="1"/>
    <n v="2020"/>
    <n v="2020"/>
    <s v="2020Q4"/>
    <s v="Old_Claim"/>
    <x v="0"/>
    <m/>
  </r>
  <r>
    <s v="L01/070/9/000743/2020"/>
    <d v="2020-09-05T00:00:00"/>
    <d v="2020-09-05T00:00:00"/>
    <x v="2"/>
    <n v="0"/>
    <n v="1000"/>
    <n v="1"/>
    <n v="2020"/>
    <n v="2020"/>
    <s v="2020Q3"/>
    <s v="Old_Claim"/>
    <x v="0"/>
    <m/>
  </r>
  <r>
    <s v="L01/070/9/000757/2020"/>
    <d v="2020-10-12T00:00:00"/>
    <d v="2020-10-12T00:00:00"/>
    <x v="2"/>
    <n v="0"/>
    <n v="1000"/>
    <n v="1"/>
    <n v="2020"/>
    <n v="2020"/>
    <s v="2020Q4"/>
    <s v="Old_Claim"/>
    <x v="0"/>
    <m/>
  </r>
  <r>
    <s v="L01/070/9/000788/2020"/>
    <d v="2020-10-12T00:00:00"/>
    <d v="2020-10-12T00:00:00"/>
    <x v="2"/>
    <n v="12190"/>
    <n v="13190"/>
    <n v="1"/>
    <n v="2020"/>
    <n v="2020"/>
    <s v="2020Q4"/>
    <s v="Old_Claim"/>
    <x v="0"/>
    <m/>
  </r>
  <r>
    <s v="L01/070/9/000098/2020"/>
    <d v="2020-02-05T00:00:00"/>
    <d v="2020-02-05T00:00:00"/>
    <x v="2"/>
    <n v="0"/>
    <n v="1000"/>
    <n v="1"/>
    <n v="2020"/>
    <n v="2020"/>
    <s v="2020Q1"/>
    <s v="Old_Claim"/>
    <x v="0"/>
    <m/>
  </r>
  <r>
    <s v="L01/070/9/000840/2020"/>
    <d v="2020-10-22T00:00:00"/>
    <d v="2020-10-22T00:00:00"/>
    <x v="2"/>
    <n v="0"/>
    <n v="1000"/>
    <n v="1"/>
    <n v="2020"/>
    <n v="2020"/>
    <s v="2020Q4"/>
    <s v="Old_Claim"/>
    <x v="0"/>
    <m/>
  </r>
  <r>
    <s v="L01/070/9/000841/2020"/>
    <d v="2020-10-19T00:00:00"/>
    <d v="2020-10-19T00:00:00"/>
    <x v="2"/>
    <n v="0"/>
    <n v="1000"/>
    <n v="1"/>
    <n v="2020"/>
    <n v="2020"/>
    <s v="2020Q4"/>
    <s v="Old_Claim"/>
    <x v="0"/>
    <m/>
  </r>
  <r>
    <s v="L01/070/9/000863/2020"/>
    <d v="2020-11-02T00:00:00"/>
    <d v="2020-11-02T00:00:00"/>
    <x v="2"/>
    <n v="0"/>
    <n v="1000"/>
    <n v="1"/>
    <n v="2020"/>
    <n v="2020"/>
    <s v="2020Q4"/>
    <s v="Old_Claim"/>
    <x v="0"/>
    <m/>
  </r>
  <r>
    <s v="L15/070/9/000875/2020"/>
    <d v="2020-10-31T00:00:00"/>
    <d v="2020-10-31T00:00:00"/>
    <x v="2"/>
    <n v="0"/>
    <n v="1000"/>
    <n v="1"/>
    <n v="2020"/>
    <n v="2020"/>
    <s v="2020Q4"/>
    <s v="Old_Claim"/>
    <x v="0"/>
    <m/>
  </r>
  <r>
    <s v="L01/070/9/000891/2020"/>
    <d v="2020-11-05T00:00:00"/>
    <d v="2020-11-05T00:00:00"/>
    <x v="2"/>
    <n v="0"/>
    <n v="1000"/>
    <n v="1"/>
    <n v="2020"/>
    <n v="2020"/>
    <s v="2020Q4"/>
    <s v="Old_Claim"/>
    <x v="0"/>
    <m/>
  </r>
  <r>
    <s v="L01/070/9/000905/2020"/>
    <d v="2020-10-17T00:00:00"/>
    <d v="2020-10-17T00:00:00"/>
    <x v="2"/>
    <n v="0"/>
    <n v="1000"/>
    <n v="1"/>
    <n v="2020"/>
    <n v="2020"/>
    <s v="2020Q4"/>
    <s v="Old_Claim"/>
    <x v="0"/>
    <m/>
  </r>
  <r>
    <s v="L02/070/9/000919/2020"/>
    <d v="2020-11-10T00:00:00"/>
    <d v="2020-11-10T00:00:00"/>
    <x v="2"/>
    <n v="0"/>
    <n v="1000"/>
    <n v="1"/>
    <n v="2020"/>
    <n v="2020"/>
    <s v="2020Q4"/>
    <s v="Old_Claim"/>
    <x v="0"/>
    <m/>
  </r>
  <r>
    <s v="L02/087/9/000026/2020"/>
    <d v="2020-02-25T00:00:00"/>
    <d v="2020-02-25T00:00:00"/>
    <x v="0"/>
    <n v="0"/>
    <n v="1000"/>
    <n v="1"/>
    <n v="2020"/>
    <n v="2020"/>
    <s v="2020Q1"/>
    <s v="Old_Claim"/>
    <x v="0"/>
    <m/>
  </r>
  <r>
    <s v="L01/070/9/000930/2020"/>
    <d v="2020-10-31T00:00:00"/>
    <d v="2020-10-31T00:00:00"/>
    <x v="2"/>
    <n v="0"/>
    <n v="1000"/>
    <n v="1"/>
    <n v="2020"/>
    <n v="2020"/>
    <s v="2020Q4"/>
    <s v="Old_Claim"/>
    <x v="0"/>
    <m/>
  </r>
  <r>
    <s v="L01/070/9/000966/2020"/>
    <d v="2020-11-23T00:00:00"/>
    <d v="2020-11-23T00:00:00"/>
    <x v="2"/>
    <n v="0"/>
    <n v="1000"/>
    <n v="1"/>
    <n v="2020"/>
    <n v="2020"/>
    <s v="2020Q4"/>
    <s v="Old_Claim"/>
    <x v="0"/>
    <m/>
  </r>
  <r>
    <s v="L01/070/9/000967/2020"/>
    <d v="2020-10-17T00:00:00"/>
    <d v="2020-10-17T00:00:00"/>
    <x v="2"/>
    <n v="0"/>
    <n v="1000"/>
    <n v="1"/>
    <n v="2020"/>
    <n v="2020"/>
    <s v="2020Q4"/>
    <s v="Old_Claim"/>
    <x v="0"/>
    <m/>
  </r>
  <r>
    <s v="L01/070/9/000982/2020"/>
    <d v="2020-07-24T00:00:00"/>
    <d v="2020-07-24T00:00:00"/>
    <x v="2"/>
    <n v="0"/>
    <n v="1000"/>
    <n v="1"/>
    <n v="2020"/>
    <n v="2020"/>
    <s v="2020Q3"/>
    <s v="Old_Claim"/>
    <x v="0"/>
    <m/>
  </r>
  <r>
    <s v="L01/070/9/001060/2020"/>
    <d v="2020-12-05T00:00:00"/>
    <d v="2020-12-05T00:00:00"/>
    <x v="2"/>
    <n v="0"/>
    <n v="1000"/>
    <n v="1"/>
    <n v="2020"/>
    <n v="2020"/>
    <s v="2020Q4"/>
    <s v="Old_Claim"/>
    <x v="0"/>
    <m/>
  </r>
  <r>
    <s v="L01/070/9/001021/2020"/>
    <d v="2020-07-25T00:00:00"/>
    <d v="2020-07-25T00:00:00"/>
    <x v="2"/>
    <n v="0"/>
    <n v="1000"/>
    <n v="1"/>
    <n v="2020"/>
    <n v="2020"/>
    <s v="2020Q3"/>
    <s v="Old_Claim"/>
    <x v="0"/>
    <m/>
  </r>
  <r>
    <s v="L01/070/9/000141/2020"/>
    <d v="2020-03-09T00:00:00"/>
    <d v="2020-03-09T00:00:00"/>
    <x v="2"/>
    <n v="0"/>
    <n v="1000"/>
    <n v="1"/>
    <n v="2020"/>
    <n v="2020"/>
    <s v="2020Q1"/>
    <s v="Old_Claim"/>
    <x v="0"/>
    <m/>
  </r>
  <r>
    <s v="L01/070/9/001105/2020"/>
    <d v="2020-12-17T00:00:00"/>
    <d v="2020-12-17T00:00:00"/>
    <x v="2"/>
    <n v="0"/>
    <n v="1000"/>
    <n v="1"/>
    <n v="2020"/>
    <n v="2020"/>
    <s v="2020Q4"/>
    <s v="Old_Claim"/>
    <x v="0"/>
    <m/>
  </r>
  <r>
    <s v="L01/070/9/000800/2020"/>
    <d v="2020-10-18T00:00:00"/>
    <d v="2020-10-18T00:00:00"/>
    <x v="2"/>
    <n v="0"/>
    <n v="1000"/>
    <n v="1"/>
    <n v="2020"/>
    <n v="2020"/>
    <s v="2020Q4"/>
    <s v="Old_Claim"/>
    <x v="0"/>
    <m/>
  </r>
  <r>
    <s v="L01/070/9/000929/2020"/>
    <d v="2020-11-17T00:00:00"/>
    <d v="2020-11-17T00:00:00"/>
    <x v="2"/>
    <n v="0"/>
    <n v="1000"/>
    <n v="1"/>
    <n v="2020"/>
    <n v="2020"/>
    <s v="2020Q4"/>
    <s v="Old_Claim"/>
    <x v="0"/>
    <m/>
  </r>
  <r>
    <s v="L01/070/9/000946/2020"/>
    <d v="2020-11-23T00:00:00"/>
    <d v="2020-11-23T00:00:00"/>
    <x v="2"/>
    <n v="0"/>
    <n v="1000"/>
    <n v="1"/>
    <n v="2020"/>
    <n v="2020"/>
    <s v="2020Q4"/>
    <s v="Old_Claim"/>
    <x v="0"/>
    <m/>
  </r>
  <r>
    <s v="L01/070/9/000960/2020"/>
    <d v="2020-10-23T00:00:00"/>
    <d v="2020-10-23T00:00:00"/>
    <x v="2"/>
    <n v="0"/>
    <n v="1000"/>
    <n v="1"/>
    <n v="2020"/>
    <n v="2020"/>
    <s v="2020Q4"/>
    <s v="Old_Claim"/>
    <x v="0"/>
    <m/>
  </r>
  <r>
    <s v="L01/070/9/001223/2020"/>
    <d v="2020-12-30T00:00:00"/>
    <d v="2021-01-26T00:00:00"/>
    <x v="2"/>
    <n v="0"/>
    <n v="1000"/>
    <n v="1"/>
    <n v="2020"/>
    <n v="2021"/>
    <s v="2020Q4"/>
    <s v="Old_Claim"/>
    <x v="0"/>
    <m/>
  </r>
  <r>
    <s v="L01/041/9/000001/2018"/>
    <d v="2018-07-01T00:00:00"/>
    <d v="2018-08-20T00:00:00"/>
    <x v="4"/>
    <n v="0"/>
    <n v="1000"/>
    <n v="1"/>
    <n v="2018"/>
    <n v="2018"/>
    <s v="2018Q3"/>
    <s v="Old_Claim"/>
    <x v="0"/>
    <m/>
  </r>
  <r>
    <s v="L01/080/9/000014/2020"/>
    <d v="2020-01-31T00:00:00"/>
    <d v="2020-02-05T00:00:00"/>
    <x v="0"/>
    <n v="0"/>
    <n v="1000"/>
    <n v="1"/>
    <n v="2020"/>
    <n v="2020"/>
    <s v="2020Q1"/>
    <s v="Old_Claim"/>
    <x v="0"/>
    <m/>
  </r>
  <r>
    <s v="L01/110/9/000009/2020"/>
    <d v="2020-04-17T00:00:00"/>
    <d v="2020-04-18T00:00:00"/>
    <x v="1"/>
    <n v="0"/>
    <n v="1000"/>
    <n v="1"/>
    <n v="2020"/>
    <n v="2020"/>
    <s v="2020Q2"/>
    <s v="Old_Claim"/>
    <x v="0"/>
    <m/>
  </r>
  <r>
    <s v="L01/110/9/000011/2020"/>
    <d v="2020-04-25T00:00:00"/>
    <d v="2020-04-27T00:00:00"/>
    <x v="1"/>
    <n v="0"/>
    <n v="1000"/>
    <n v="1"/>
    <n v="2020"/>
    <n v="2020"/>
    <s v="2020Q2"/>
    <s v="Old_Claim"/>
    <x v="0"/>
    <m/>
  </r>
  <r>
    <s v="L01/800/9/000104/2020"/>
    <d v="2020-06-13T00:00:00"/>
    <d v="2020-06-22T00:00:00"/>
    <x v="0"/>
    <n v="0"/>
    <n v="1000"/>
    <n v="1"/>
    <n v="2020"/>
    <n v="2020"/>
    <s v="2020Q2"/>
    <s v="Old_Claim"/>
    <x v="0"/>
    <m/>
  </r>
  <r>
    <s v="L01/070/9/000997/2020"/>
    <d v="2020-11-27T00:00:00"/>
    <d v="2020-12-03T00:00:00"/>
    <x v="2"/>
    <n v="0"/>
    <n v="1000"/>
    <n v="1"/>
    <n v="2020"/>
    <n v="2020"/>
    <s v="2020Q4"/>
    <s v="Old_Claim"/>
    <x v="0"/>
    <m/>
  </r>
  <r>
    <s v="L01/070/9/000001/2022"/>
    <d v="2022-01-02T00:00:00"/>
    <d v="2022-01-03T00:00:00"/>
    <x v="2"/>
    <n v="0"/>
    <n v="1000"/>
    <n v="1"/>
    <n v="2022"/>
    <n v="2022"/>
    <s v="2022Q1"/>
    <s v="Old_Claim"/>
    <x v="2"/>
    <m/>
  </r>
  <r>
    <s v="L02/070/9/000282/2022"/>
    <d v="2022-08-28T00:00:00"/>
    <d v="2022-09-02T00:00:00"/>
    <x v="2"/>
    <n v="7000"/>
    <n v="8000"/>
    <n v="1"/>
    <n v="2022"/>
    <n v="2022"/>
    <s v="2022Q3"/>
    <s v="New_Claim/ Reopening"/>
    <x v="1"/>
    <m/>
  </r>
  <r>
    <s v="L01/088/9/000260/2020"/>
    <d v="2020-11-15T00:00:00"/>
    <d v="2020-11-15T00:00:00"/>
    <x v="0"/>
    <n v="8550"/>
    <n v="9536"/>
    <n v="1"/>
    <n v="2020"/>
    <n v="2020"/>
    <s v="2020Q4"/>
    <s v="Old_Claim"/>
    <x v="0"/>
    <m/>
  </r>
  <r>
    <s v="L01/088/9/000065/2020"/>
    <d v="2020-06-08T00:00:00"/>
    <d v="2020-06-08T00:00:00"/>
    <x v="0"/>
    <n v="57500"/>
    <n v="58450"/>
    <n v="1"/>
    <n v="2020"/>
    <n v="2020"/>
    <s v="2020Q2"/>
    <s v="Old_Claim"/>
    <x v="0"/>
    <m/>
  </r>
  <r>
    <s v="L01/088/9/000174/2020"/>
    <d v="2020-11-04T00:00:00"/>
    <d v="2020-11-04T00:00:00"/>
    <x v="0"/>
    <n v="118050"/>
    <n v="119000"/>
    <n v="1"/>
    <n v="2020"/>
    <n v="2020"/>
    <s v="2020Q4"/>
    <s v="Old_Claim"/>
    <x v="2"/>
    <m/>
  </r>
  <r>
    <s v="L15/070/9/000209/2020"/>
    <d v="2020-04-03T00:00:00"/>
    <d v="2020-04-03T00:00:00"/>
    <x v="2"/>
    <n v="0"/>
    <n v="940"/>
    <n v="1"/>
    <n v="2020"/>
    <n v="2020"/>
    <s v="2020Q2"/>
    <s v="Old_Claim"/>
    <x v="0"/>
    <m/>
  </r>
  <r>
    <s v="L01/070/9/000706/2020"/>
    <d v="2020-09-30T00:00:00"/>
    <d v="2020-09-30T00:00:00"/>
    <x v="2"/>
    <n v="12190"/>
    <n v="13130"/>
    <n v="1"/>
    <n v="2020"/>
    <n v="2020"/>
    <s v="2020Q3"/>
    <s v="Old_Claim"/>
    <x v="0"/>
    <m/>
  </r>
  <r>
    <s v="L01/088/9/000252/2020"/>
    <d v="2020-11-29T00:00:00"/>
    <d v="2020-11-29T00:00:00"/>
    <x v="0"/>
    <n v="0"/>
    <n v="924"/>
    <n v="1"/>
    <n v="2020"/>
    <n v="2020"/>
    <s v="2020Q4"/>
    <s v="Old_Claim"/>
    <x v="0"/>
    <m/>
  </r>
  <r>
    <s v="L02/070/9/000058/2020"/>
    <d v="2020-02-03T00:00:00"/>
    <d v="2020-02-03T00:00:00"/>
    <x v="2"/>
    <n v="0"/>
    <n v="920"/>
    <n v="1"/>
    <n v="2020"/>
    <n v="2020"/>
    <s v="2020Q1"/>
    <s v="Old_Claim"/>
    <x v="0"/>
    <m/>
  </r>
  <r>
    <s v="L01/080/9/000338/2020"/>
    <d v="2020-11-24T00:00:00"/>
    <d v="2020-11-24T00:00:00"/>
    <x v="0"/>
    <n v="0"/>
    <n v="910"/>
    <n v="1"/>
    <n v="2020"/>
    <n v="2020"/>
    <s v="2020Q4"/>
    <s v="Old_Claim"/>
    <x v="0"/>
    <m/>
  </r>
  <r>
    <s v="L01/700/9/001185/2020"/>
    <d v="2020-12-25T00:00:00"/>
    <d v="2021-01-06T00:00:00"/>
    <x v="2"/>
    <n v="14120"/>
    <n v="15000"/>
    <n v="1"/>
    <n v="2020"/>
    <n v="2021"/>
    <s v="2020Q4"/>
    <s v="Old_Claim"/>
    <x v="0"/>
    <m/>
  </r>
  <r>
    <s v="L01/110/9/000077/2020"/>
    <d v="2020-04-21T00:00:00"/>
    <d v="2021-10-28T00:00:00"/>
    <x v="1"/>
    <n v="5000"/>
    <n v="5865"/>
    <n v="1"/>
    <n v="2020"/>
    <n v="2021"/>
    <s v="2020Q2"/>
    <s v="Old_Claim"/>
    <x v="0"/>
    <m/>
  </r>
  <r>
    <s v="L01/070/9/001222/2020"/>
    <d v="2020-12-27T00:00:00"/>
    <d v="2020-12-30T00:00:00"/>
    <x v="2"/>
    <n v="0"/>
    <n v="852"/>
    <n v="1"/>
    <n v="2020"/>
    <n v="2020"/>
    <s v="2020Q4"/>
    <s v="Old_Claim"/>
    <x v="0"/>
    <m/>
  </r>
  <r>
    <s v="L01/087/9/000126/2020"/>
    <d v="2020-06-25T00:00:00"/>
    <d v="2020-06-25T00:00:00"/>
    <x v="0"/>
    <n v="11151"/>
    <n v="12000"/>
    <n v="1"/>
    <n v="2020"/>
    <n v="2020"/>
    <s v="2020Q2"/>
    <s v="Old_Claim"/>
    <x v="0"/>
    <m/>
  </r>
  <r>
    <s v="L01/070/9/000350/2020"/>
    <d v="2020-06-16T00:00:00"/>
    <d v="2020-06-16T00:00:00"/>
    <x v="2"/>
    <n v="8000"/>
    <n v="8842"/>
    <n v="1"/>
    <n v="2020"/>
    <n v="2020"/>
    <s v="2020Q2"/>
    <s v="Old_Claim"/>
    <x v="0"/>
    <m/>
  </r>
  <r>
    <s v="L01/040/9/000009/2018"/>
    <d v="2018-09-23T00:00:00"/>
    <d v="2018-09-24T00:00:00"/>
    <x v="4"/>
    <n v="0"/>
    <n v="841.38"/>
    <n v="1"/>
    <n v="2018"/>
    <n v="2018"/>
    <s v="2018Q3"/>
    <s v="Old_Claim"/>
    <x v="0"/>
    <m/>
  </r>
  <r>
    <s v="L01/070/9/000208/2022"/>
    <d v="2022-04-21T00:00:00"/>
    <d v="2022-06-02T00:00:00"/>
    <x v="2"/>
    <n v="9240"/>
    <n v="10070"/>
    <n v="1"/>
    <n v="2022"/>
    <n v="2022"/>
    <s v="2022Q2"/>
    <s v="New_Claim/ Reopening"/>
    <x v="1"/>
    <m/>
  </r>
  <r>
    <s v="L01/070/9/000560/2020"/>
    <d v="2020-08-22T00:00:00"/>
    <d v="2020-08-22T00:00:00"/>
    <x v="2"/>
    <n v="0"/>
    <n v="820"/>
    <n v="1"/>
    <n v="2020"/>
    <n v="2020"/>
    <s v="2020Q3"/>
    <s v="Old_Claim"/>
    <x v="0"/>
    <m/>
  </r>
  <r>
    <s v="L01/070/9/000657/2020"/>
    <d v="2020-09-19T00:00:00"/>
    <d v="2020-09-22T00:00:00"/>
    <x v="2"/>
    <n v="0"/>
    <n v="810"/>
    <n v="1"/>
    <n v="2020"/>
    <n v="2020"/>
    <s v="2020Q3"/>
    <s v="Old_Claim"/>
    <x v="0"/>
    <m/>
  </r>
  <r>
    <s v="L01/088/9/000261/2020"/>
    <d v="2020-12-07T00:00:00"/>
    <d v="2020-12-07T00:00:00"/>
    <x v="0"/>
    <n v="0"/>
    <n v="790"/>
    <n v="1"/>
    <n v="2020"/>
    <n v="2020"/>
    <s v="2020Q4"/>
    <s v="Old_Claim"/>
    <x v="0"/>
    <m/>
  </r>
  <r>
    <s v="L02/070/9/000600/2020"/>
    <d v="2020-09-04T00:00:00"/>
    <d v="2020-09-04T00:00:00"/>
    <x v="2"/>
    <n v="0"/>
    <n v="760"/>
    <n v="1"/>
    <n v="2020"/>
    <n v="2020"/>
    <s v="2020Q3"/>
    <s v="Old_Claim"/>
    <x v="0"/>
    <m/>
  </r>
  <r>
    <s v="L01/070/9/000376/2020"/>
    <d v="2020-06-26T00:00:00"/>
    <d v="2020-06-26T00:00:00"/>
    <x v="2"/>
    <n v="8550"/>
    <n v="9290"/>
    <n v="1"/>
    <n v="2020"/>
    <n v="2020"/>
    <s v="2020Q2"/>
    <s v="Old_Claim"/>
    <x v="0"/>
    <m/>
  </r>
  <r>
    <s v="L01/070/9/000479/2020"/>
    <d v="2020-07-20T00:00:00"/>
    <d v="2020-07-20T00:00:00"/>
    <x v="2"/>
    <n v="13260"/>
    <n v="14000"/>
    <n v="1"/>
    <n v="2020"/>
    <n v="2020"/>
    <s v="2020Q3"/>
    <s v="Old_Claim"/>
    <x v="0"/>
    <m/>
  </r>
  <r>
    <s v="L01/040/9/000008/2014"/>
    <d v="2014-08-28T00:00:00"/>
    <d v="2014-08-28T00:00:00"/>
    <x v="4"/>
    <n v="0"/>
    <n v="739"/>
    <n v="1"/>
    <n v="2014"/>
    <n v="2014"/>
    <s v="2014Q3"/>
    <s v="Old_Claim"/>
    <x v="0"/>
    <m/>
  </r>
  <r>
    <s v="L01/070/9/000885/2020"/>
    <d v="2020-10-28T00:00:00"/>
    <d v="2020-10-28T00:00:00"/>
    <x v="2"/>
    <n v="8550"/>
    <n v="9284"/>
    <n v="1"/>
    <n v="2020"/>
    <n v="2020"/>
    <s v="2020Q4"/>
    <s v="Old_Claim"/>
    <x v="0"/>
    <m/>
  </r>
  <r>
    <s v="L01/700/9/000418/2020"/>
    <d v="2020-07-04T00:00:00"/>
    <d v="2020-07-09T00:00:00"/>
    <x v="2"/>
    <n v="6270"/>
    <n v="7000"/>
    <n v="1"/>
    <n v="2020"/>
    <n v="2020"/>
    <s v="2020Q3"/>
    <s v="Old_Claim"/>
    <x v="0"/>
    <m/>
  </r>
  <r>
    <s v="L01/700/9/000773/2020"/>
    <d v="2020-10-15T00:00:00"/>
    <d v="2020-10-21T00:00:00"/>
    <x v="2"/>
    <n v="6270"/>
    <n v="7000"/>
    <n v="1"/>
    <n v="2020"/>
    <n v="2020"/>
    <s v="2020Q4"/>
    <s v="Old_Claim"/>
    <x v="0"/>
    <m/>
  </r>
  <r>
    <s v="L01/880/9/000170/2020"/>
    <d v="2020-08-11T00:00:00"/>
    <d v="2020-08-12T00:00:00"/>
    <x v="0"/>
    <n v="0"/>
    <n v="730"/>
    <n v="1"/>
    <n v="2020"/>
    <n v="2020"/>
    <s v="2020Q3"/>
    <s v="Old_Claim"/>
    <x v="0"/>
    <m/>
  </r>
  <r>
    <s v="L01/070/9/000473/2020"/>
    <d v="2020-07-08T00:00:00"/>
    <d v="2020-07-08T00:00:00"/>
    <x v="2"/>
    <n v="6270"/>
    <n v="7000"/>
    <n v="1"/>
    <n v="2020"/>
    <n v="2020"/>
    <s v="2020Q3"/>
    <s v="Old_Claim"/>
    <x v="0"/>
    <m/>
  </r>
  <r>
    <s v="L01/070/9/000721/2020"/>
    <d v="2020-10-03T00:00:00"/>
    <d v="2020-10-03T00:00:00"/>
    <x v="2"/>
    <n v="6270"/>
    <n v="7000"/>
    <n v="1"/>
    <n v="2020"/>
    <n v="2020"/>
    <s v="2020Q4"/>
    <s v="Old_Claim"/>
    <x v="0"/>
    <m/>
  </r>
  <r>
    <s v="L01/070/9/000748/2020"/>
    <d v="2020-10-07T00:00:00"/>
    <d v="2020-10-07T00:00:00"/>
    <x v="2"/>
    <n v="6270"/>
    <n v="7000"/>
    <n v="1"/>
    <n v="2020"/>
    <n v="2020"/>
    <s v="2020Q4"/>
    <s v="Old_Claim"/>
    <x v="0"/>
    <m/>
  </r>
  <r>
    <s v="L01/070/9/000818/2020"/>
    <d v="2020-10-23T00:00:00"/>
    <d v="2020-10-23T00:00:00"/>
    <x v="2"/>
    <n v="0"/>
    <n v="730"/>
    <n v="1"/>
    <n v="2020"/>
    <n v="2020"/>
    <s v="2020Q4"/>
    <s v="Old_Claim"/>
    <x v="0"/>
    <m/>
  </r>
  <r>
    <s v="L01/070/9/000826/2020"/>
    <d v="2020-10-25T00:00:00"/>
    <d v="2020-10-25T00:00:00"/>
    <x v="2"/>
    <n v="6270"/>
    <n v="7000"/>
    <n v="1"/>
    <n v="2020"/>
    <n v="2020"/>
    <s v="2020Q4"/>
    <s v="Old_Claim"/>
    <x v="0"/>
    <m/>
  </r>
  <r>
    <s v="L01/080/9/000308/2020"/>
    <d v="2020-10-31T00:00:00"/>
    <d v="2020-10-31T00:00:00"/>
    <x v="0"/>
    <n v="0"/>
    <n v="730"/>
    <n v="1"/>
    <n v="2020"/>
    <n v="2020"/>
    <s v="2020Q4"/>
    <s v="Old_Claim"/>
    <x v="0"/>
    <m/>
  </r>
  <r>
    <s v="L01/080/9/000350/2020"/>
    <d v="2020-11-08T00:00:00"/>
    <d v="2020-11-08T00:00:00"/>
    <x v="0"/>
    <n v="6270"/>
    <n v="7000"/>
    <n v="1"/>
    <n v="2020"/>
    <n v="2020"/>
    <s v="2020Q4"/>
    <s v="Old_Claim"/>
    <x v="0"/>
    <m/>
  </r>
  <r>
    <s v="L01/070/9/001034/2020"/>
    <d v="2020-12-04T00:00:00"/>
    <d v="2020-12-04T00:00:00"/>
    <x v="2"/>
    <n v="0"/>
    <n v="730"/>
    <n v="1"/>
    <n v="2020"/>
    <n v="2020"/>
    <s v="2020Q4"/>
    <s v="Old_Claim"/>
    <x v="0"/>
    <m/>
  </r>
  <r>
    <s v="L01/070/9/001109/2020"/>
    <d v="2020-12-09T00:00:00"/>
    <d v="2020-12-09T00:00:00"/>
    <x v="2"/>
    <n v="6270"/>
    <n v="7000"/>
    <n v="1"/>
    <n v="2020"/>
    <n v="2020"/>
    <s v="2020Q4"/>
    <s v="Old_Claim"/>
    <x v="0"/>
    <m/>
  </r>
  <r>
    <s v="L01/070/9/000714/2020"/>
    <d v="2020-09-26T00:00:00"/>
    <d v="2020-09-26T00:00:00"/>
    <x v="2"/>
    <n v="6280"/>
    <n v="7000"/>
    <n v="1"/>
    <n v="2020"/>
    <n v="2020"/>
    <s v="2020Q3"/>
    <s v="Old_Claim"/>
    <x v="0"/>
    <m/>
  </r>
  <r>
    <s v="L01/088/9/000190/2020"/>
    <d v="2020-11-17T00:00:00"/>
    <d v="2020-11-17T00:00:00"/>
    <x v="0"/>
    <n v="0"/>
    <n v="720"/>
    <n v="1"/>
    <n v="2020"/>
    <n v="2020"/>
    <s v="2020Q4"/>
    <s v="Old_Claim"/>
    <x v="0"/>
    <m/>
  </r>
  <r>
    <s v="L01/700/9/000956/2020"/>
    <d v="2020-11-17T00:00:00"/>
    <d v="2020-11-20T00:00:00"/>
    <x v="2"/>
    <n v="0"/>
    <n v="700"/>
    <n v="1"/>
    <n v="2020"/>
    <n v="2020"/>
    <s v="2020Q4"/>
    <s v="Old_Claim"/>
    <x v="0"/>
    <m/>
  </r>
  <r>
    <s v="L01/070/9/000697/2020"/>
    <d v="2020-09-30T00:00:00"/>
    <d v="2020-09-30T00:00:00"/>
    <x v="2"/>
    <n v="8590"/>
    <n v="9281"/>
    <n v="1"/>
    <n v="2020"/>
    <n v="2020"/>
    <s v="2020Q3"/>
    <s v="Old_Claim"/>
    <x v="0"/>
    <m/>
  </r>
  <r>
    <s v="L01/070/9/000882/2020"/>
    <d v="2020-11-07T00:00:00"/>
    <d v="2020-11-07T00:00:00"/>
    <x v="2"/>
    <n v="8550"/>
    <n v="9240"/>
    <n v="1"/>
    <n v="2020"/>
    <n v="2020"/>
    <s v="2020Q4"/>
    <s v="Old_Claim"/>
    <x v="0"/>
    <m/>
  </r>
  <r>
    <s v="L01/070/9/000633/2020"/>
    <d v="2020-09-14T00:00:00"/>
    <d v="2020-09-14T00:00:00"/>
    <x v="2"/>
    <n v="6270"/>
    <n v="6950"/>
    <n v="1"/>
    <n v="2020"/>
    <n v="2020"/>
    <s v="2020Q3"/>
    <s v="Old_Claim"/>
    <x v="0"/>
    <m/>
  </r>
  <r>
    <s v="L01/088/9/000056/2020"/>
    <d v="2020-04-30T00:00:00"/>
    <d v="2020-04-30T00:00:00"/>
    <x v="0"/>
    <n v="0"/>
    <n v="650"/>
    <n v="1"/>
    <n v="2020"/>
    <n v="2020"/>
    <s v="2020Q2"/>
    <s v="Old_Claim"/>
    <x v="0"/>
    <m/>
  </r>
  <r>
    <s v="L05/070/9/000637/2020"/>
    <d v="2020-09-07T00:00:00"/>
    <d v="2020-09-07T00:00:00"/>
    <x v="2"/>
    <n v="9210"/>
    <n v="9860"/>
    <n v="1"/>
    <n v="2020"/>
    <n v="2020"/>
    <s v="2020Q3"/>
    <s v="Old_Claim"/>
    <x v="0"/>
    <m/>
  </r>
  <r>
    <s v="L01/700/9/001127/2020"/>
    <d v="2020-12-14T00:00:00"/>
    <d v="2020-12-15T00:00:00"/>
    <x v="2"/>
    <n v="0"/>
    <n v="644"/>
    <n v="1"/>
    <n v="2020"/>
    <n v="2020"/>
    <s v="2020Q4"/>
    <s v="Old_Claim"/>
    <x v="0"/>
    <m/>
  </r>
  <r>
    <s v="L01/070/9/000530/2020"/>
    <d v="2020-08-18T00:00:00"/>
    <d v="2020-08-18T00:00:00"/>
    <x v="2"/>
    <n v="8231"/>
    <n v="8869"/>
    <n v="1"/>
    <n v="2020"/>
    <n v="2020"/>
    <s v="2020Q3"/>
    <s v="Old_Claim"/>
    <x v="0"/>
    <m/>
  </r>
  <r>
    <s v="L01/070/9/000793/2020"/>
    <d v="2020-10-16T00:00:00"/>
    <d v="2020-10-16T00:00:00"/>
    <x v="2"/>
    <n v="6370"/>
    <n v="7000"/>
    <n v="1"/>
    <n v="2020"/>
    <n v="2020"/>
    <s v="2020Q4"/>
    <s v="Old_Claim"/>
    <x v="0"/>
    <m/>
  </r>
  <r>
    <s v="L01/070/9/000846/2020"/>
    <d v="2020-10-29T00:00:00"/>
    <d v="2020-10-29T00:00:00"/>
    <x v="2"/>
    <n v="2370"/>
    <n v="3000"/>
    <n v="1"/>
    <n v="2020"/>
    <n v="2020"/>
    <s v="2020Q4"/>
    <s v="Old_Claim"/>
    <x v="0"/>
    <m/>
  </r>
  <r>
    <s v="L01/021/9/000002/2020"/>
    <d v="2020-09-23T00:00:00"/>
    <d v="2020-09-24T00:00:00"/>
    <x v="5"/>
    <n v="0"/>
    <n v="627.19700000004002"/>
    <n v="1"/>
    <n v="2020"/>
    <n v="2020"/>
    <s v="2020Q3"/>
    <s v="Old_Claim"/>
    <x v="0"/>
    <m/>
  </r>
  <r>
    <s v="L02/070/9/000152/2020"/>
    <d v="2020-03-05T00:00:00"/>
    <d v="2020-03-05T00:00:00"/>
    <x v="2"/>
    <n v="0"/>
    <n v="620"/>
    <n v="1"/>
    <n v="2020"/>
    <n v="2020"/>
    <s v="2020Q1"/>
    <s v="Old_Claim"/>
    <x v="0"/>
    <m/>
  </r>
  <r>
    <s v="L01/088/9/000016/2020"/>
    <d v="2020-02-23T00:00:00"/>
    <d v="2020-02-23T00:00:00"/>
    <x v="0"/>
    <n v="0"/>
    <n v="620"/>
    <n v="1"/>
    <n v="2020"/>
    <n v="2020"/>
    <s v="2020Q1"/>
    <s v="Old_Claim"/>
    <x v="0"/>
    <m/>
  </r>
  <r>
    <s v="L01/070/9/001003/2020"/>
    <d v="2020-11-28T00:00:00"/>
    <d v="2020-11-28T00:00:00"/>
    <x v="2"/>
    <n v="6380"/>
    <n v="7000"/>
    <n v="1"/>
    <n v="2020"/>
    <n v="2020"/>
    <s v="2020Q4"/>
    <s v="Old_Claim"/>
    <x v="0"/>
    <m/>
  </r>
  <r>
    <s v="L01/070/9/001116/2020"/>
    <d v="2020-12-19T00:00:00"/>
    <d v="2020-12-19T00:00:00"/>
    <x v="2"/>
    <n v="6380"/>
    <n v="7000"/>
    <n v="1"/>
    <n v="2020"/>
    <n v="2020"/>
    <s v="2020Q4"/>
    <s v="Old_Claim"/>
    <x v="0"/>
    <m/>
  </r>
  <r>
    <s v="L01/088/9/000027/2020"/>
    <d v="2020-03-08T00:00:00"/>
    <d v="2020-03-08T00:00:00"/>
    <x v="0"/>
    <n v="0"/>
    <n v="620"/>
    <n v="1"/>
    <n v="2020"/>
    <n v="2020"/>
    <s v="2020Q1"/>
    <s v="Old_Claim"/>
    <x v="0"/>
    <m/>
  </r>
  <r>
    <s v="L01/070/9/001110/2020"/>
    <d v="2020-12-06T00:00:00"/>
    <d v="2020-12-06T00:00:00"/>
    <x v="2"/>
    <n v="6380"/>
    <n v="7000"/>
    <n v="1"/>
    <n v="2020"/>
    <n v="2020"/>
    <s v="2020Q4"/>
    <s v="Old_Claim"/>
    <x v="0"/>
    <m/>
  </r>
  <r>
    <s v="L01/070/9/001221/2020"/>
    <d v="2020-12-24T00:00:00"/>
    <d v="2020-12-25T00:00:00"/>
    <x v="2"/>
    <n v="0"/>
    <n v="620"/>
    <n v="1"/>
    <n v="2020"/>
    <n v="2020"/>
    <s v="2020Q4"/>
    <s v="Old_Claim"/>
    <x v="0"/>
    <m/>
  </r>
  <r>
    <s v="L01/088/9/000007/2020"/>
    <d v="2020-01-20T00:00:00"/>
    <d v="2020-01-20T00:00:00"/>
    <x v="0"/>
    <n v="0"/>
    <n v="608"/>
    <n v="1"/>
    <n v="2020"/>
    <n v="2020"/>
    <s v="2020Q1"/>
    <s v="Old_Claim"/>
    <x v="0"/>
    <m/>
  </r>
  <r>
    <s v="L01/070/9/000426/2020"/>
    <d v="2020-07-06T00:00:00"/>
    <d v="2020-07-06T00:00:00"/>
    <x v="2"/>
    <n v="60420"/>
    <n v="61000"/>
    <n v="1"/>
    <n v="2020"/>
    <n v="2020"/>
    <s v="2020Q3"/>
    <s v="Old_Claim"/>
    <x v="0"/>
    <m/>
  </r>
  <r>
    <s v="L01/070/9/000920/2020"/>
    <d v="2020-11-09T00:00:00"/>
    <d v="2020-11-09T00:00:00"/>
    <x v="2"/>
    <n v="15435"/>
    <n v="16000"/>
    <n v="1"/>
    <n v="2020"/>
    <n v="2020"/>
    <s v="2020Q4"/>
    <s v="Old_Claim"/>
    <x v="0"/>
    <m/>
  </r>
  <r>
    <s v="L15/070/9/000029/2020"/>
    <d v="2020-01-14T00:00:00"/>
    <d v="2020-01-14T00:00:00"/>
    <x v="2"/>
    <n v="0"/>
    <n v="552"/>
    <n v="1"/>
    <n v="2020"/>
    <n v="2020"/>
    <s v="2020Q1"/>
    <s v="Old_Claim"/>
    <x v="0"/>
    <m/>
  </r>
  <r>
    <s v="L01/070/9/000590/2020"/>
    <d v="2020-09-03T00:00:00"/>
    <d v="2020-09-03T00:00:00"/>
    <x v="2"/>
    <n v="99500"/>
    <n v="100050"/>
    <n v="1"/>
    <n v="2020"/>
    <n v="2020"/>
    <s v="2020Q3"/>
    <s v="Old_Claim"/>
    <x v="0"/>
    <m/>
  </r>
  <r>
    <s v="L01/021/9/000001/2017"/>
    <d v="2017-03-15T00:00:00"/>
    <d v="2017-04-05T00:00:00"/>
    <x v="5"/>
    <n v="0"/>
    <n v="531.08000000000004"/>
    <n v="1"/>
    <n v="2017"/>
    <n v="2017"/>
    <s v="2017Q1"/>
    <s v="Old_Claim"/>
    <x v="0"/>
    <m/>
  </r>
  <r>
    <s v="L01/070/9/000134/2020"/>
    <d v="2020-02-27T00:00:00"/>
    <d v="2020-02-27T00:00:00"/>
    <x v="2"/>
    <n v="4000"/>
    <n v="4528"/>
    <n v="1"/>
    <n v="2020"/>
    <n v="2020"/>
    <s v="2020Q1"/>
    <s v="Old_Claim"/>
    <x v="0"/>
    <m/>
  </r>
  <r>
    <s v="L02/070/9/000212/2016"/>
    <d v="2016-09-20T00:00:00"/>
    <d v="2016-09-27T00:00:00"/>
    <x v="2"/>
    <n v="0"/>
    <n v="522"/>
    <n v="1"/>
    <n v="2016"/>
    <n v="2016"/>
    <s v="2016Q3"/>
    <s v="Old_Claim"/>
    <x v="0"/>
    <m/>
  </r>
  <r>
    <s v="L01/880/9/000191/2020"/>
    <d v="2020-11-10T00:00:00"/>
    <d v="2020-11-16T00:00:00"/>
    <x v="0"/>
    <n v="0"/>
    <n v="506"/>
    <n v="1"/>
    <n v="2020"/>
    <n v="2020"/>
    <s v="2020Q4"/>
    <s v="Old_Claim"/>
    <x v="0"/>
    <m/>
  </r>
  <r>
    <s v="L01/700/9/000690/2020"/>
    <d v="2020-09-28T00:00:00"/>
    <d v="2020-09-28T00:00:00"/>
    <x v="2"/>
    <n v="0"/>
    <n v="500"/>
    <n v="1"/>
    <n v="2020"/>
    <n v="2020"/>
    <s v="2020Q3"/>
    <s v="Old_Claim"/>
    <x v="0"/>
    <m/>
  </r>
  <r>
    <s v="L01/070/9/000709/2020"/>
    <d v="2020-09-29T00:00:00"/>
    <d v="2020-09-29T00:00:00"/>
    <x v="2"/>
    <n v="120500"/>
    <n v="121000"/>
    <n v="1"/>
    <n v="2020"/>
    <n v="2020"/>
    <s v="2020Q3"/>
    <s v="Old_Claim"/>
    <x v="0"/>
    <m/>
  </r>
  <r>
    <s v="L01/110/9/000010/2020"/>
    <d v="2020-03-19T00:00:00"/>
    <d v="2020-04-23T00:00:00"/>
    <x v="1"/>
    <n v="0"/>
    <n v="500"/>
    <n v="1"/>
    <n v="2020"/>
    <n v="2020"/>
    <s v="2020Q1"/>
    <s v="Old_Claim"/>
    <x v="0"/>
    <m/>
  </r>
  <r>
    <s v="L01/070/9/000146/2020"/>
    <d v="2020-03-08T00:00:00"/>
    <d v="2020-03-10T00:00:00"/>
    <x v="2"/>
    <n v="5500"/>
    <n v="6000"/>
    <n v="1"/>
    <n v="2020"/>
    <n v="2020"/>
    <s v="2020Q1"/>
    <s v="Old_Claim"/>
    <x v="0"/>
    <m/>
  </r>
  <r>
    <s v="L01/070/9/000123/2022"/>
    <d v="2022-03-22T00:00:00"/>
    <d v="2022-03-28T00:00:00"/>
    <x v="2"/>
    <n v="0"/>
    <n v="500"/>
    <n v="1"/>
    <n v="2022"/>
    <n v="2022"/>
    <s v="2022Q1"/>
    <s v="Old_Claim"/>
    <x v="2"/>
    <m/>
  </r>
  <r>
    <s v="L01/070/9/000173/2022"/>
    <d v="2022-03-14T00:00:00"/>
    <d v="2022-04-27T00:00:00"/>
    <x v="2"/>
    <n v="0"/>
    <n v="500"/>
    <n v="1"/>
    <n v="2022"/>
    <n v="2022"/>
    <s v="2022Q1"/>
    <s v="New_Claim/ Reopening"/>
    <x v="1"/>
    <m/>
  </r>
  <r>
    <s v="L02/080/9/000048/2022"/>
    <d v="2022-12-16T00:00:00"/>
    <d v="2023-01-11T00:00:00"/>
    <x v="0"/>
    <n v="0"/>
    <n v="500"/>
    <n v="1"/>
    <n v="2022"/>
    <n v="2023"/>
    <s v="2022Q4"/>
    <s v="New_Claim/ Reopening"/>
    <x v="1"/>
    <m/>
  </r>
  <r>
    <s v="L01/800/9/000351/2020"/>
    <d v="2020-11-28T00:00:00"/>
    <d v="2020-12-03T00:00:00"/>
    <x v="2"/>
    <n v="8590"/>
    <n v="9082"/>
    <n v="1"/>
    <n v="2020"/>
    <n v="2020"/>
    <s v="2020Q4"/>
    <s v="Old_Claim"/>
    <x v="0"/>
    <m/>
  </r>
  <r>
    <s v="L01/070/9/000153/2020"/>
    <d v="2020-03-09T00:00:00"/>
    <d v="2020-03-09T00:00:00"/>
    <x v="2"/>
    <n v="0"/>
    <n v="490"/>
    <n v="1"/>
    <n v="2020"/>
    <n v="2020"/>
    <s v="2020Q1"/>
    <s v="Old_Claim"/>
    <x v="0"/>
    <m/>
  </r>
  <r>
    <s v="L01/080/9/000415/2020"/>
    <d v="2020-12-31T00:00:00"/>
    <d v="2021-02-02T00:00:00"/>
    <x v="0"/>
    <n v="0"/>
    <n v="488"/>
    <n v="1"/>
    <n v="2020"/>
    <n v="2021"/>
    <s v="2020Q4"/>
    <s v="Old_Claim"/>
    <x v="0"/>
    <m/>
  </r>
  <r>
    <s v="L01/087/9/000012/2020"/>
    <d v="2020-01-31T00:00:00"/>
    <d v="2020-01-31T00:00:00"/>
    <x v="0"/>
    <n v="0"/>
    <n v="472"/>
    <n v="1"/>
    <n v="2020"/>
    <n v="2020"/>
    <s v="2020Q1"/>
    <s v="Old_Claim"/>
    <x v="0"/>
    <m/>
  </r>
  <r>
    <s v="L01/087/9/000158/2020"/>
    <d v="2020-08-05T00:00:00"/>
    <d v="2020-08-09T00:00:00"/>
    <x v="0"/>
    <n v="12540"/>
    <n v="13000"/>
    <n v="1"/>
    <n v="2020"/>
    <n v="2020"/>
    <s v="2020Q3"/>
    <s v="Old_Claim"/>
    <x v="0"/>
    <m/>
  </r>
  <r>
    <s v="L01/700/9/000276/2020"/>
    <d v="2020-05-18T00:00:00"/>
    <d v="2020-05-18T00:00:00"/>
    <x v="2"/>
    <n v="86000"/>
    <n v="86450"/>
    <n v="1"/>
    <n v="2020"/>
    <n v="2020"/>
    <s v="2020Q2"/>
    <s v="Old_Claim"/>
    <x v="0"/>
    <m/>
  </r>
  <r>
    <s v="L01/070/9/000257/2020"/>
    <d v="2020-02-14T00:00:00"/>
    <d v="2020-02-14T00:00:00"/>
    <x v="2"/>
    <n v="0"/>
    <n v="450"/>
    <n v="1"/>
    <n v="2020"/>
    <n v="2020"/>
    <s v="2020Q1"/>
    <s v="Old_Claim"/>
    <x v="0"/>
    <m/>
  </r>
  <r>
    <s v="L15/088/9/000103/2020"/>
    <d v="2020-07-21T00:00:00"/>
    <d v="2020-07-21T00:00:00"/>
    <x v="0"/>
    <n v="18000"/>
    <n v="18450"/>
    <n v="1"/>
    <n v="2020"/>
    <n v="2020"/>
    <s v="2020Q3"/>
    <s v="Old_Claim"/>
    <x v="0"/>
    <m/>
  </r>
  <r>
    <s v="L01/070/9/000921/2020"/>
    <d v="2020-11-15T00:00:00"/>
    <d v="2020-11-15T00:00:00"/>
    <x v="2"/>
    <n v="8550"/>
    <n v="9000"/>
    <n v="1"/>
    <n v="2020"/>
    <n v="2020"/>
    <s v="2020Q4"/>
    <s v="Old_Claim"/>
    <x v="0"/>
    <m/>
  </r>
  <r>
    <s v="L01/052/9/000006/2020"/>
    <d v="2020-12-30T00:00:00"/>
    <d v="2022-01-07T00:00:00"/>
    <x v="3"/>
    <n v="0"/>
    <n v="445"/>
    <n v="1"/>
    <n v="2020"/>
    <n v="2022"/>
    <s v="2020Q4"/>
    <s v="Old_Claim"/>
    <x v="0"/>
    <m/>
  </r>
  <r>
    <s v="L01/040/9/000001/2019"/>
    <d v="2019-01-15T00:00:00"/>
    <d v="2019-01-17T00:00:00"/>
    <x v="4"/>
    <n v="0"/>
    <n v="431.29"/>
    <n v="1"/>
    <n v="2019"/>
    <n v="2019"/>
    <s v="2019Q1"/>
    <s v="Old_Claim"/>
    <x v="0"/>
    <m/>
  </r>
  <r>
    <s v="L01/070/9/001045/2020"/>
    <d v="2020-12-07T00:00:00"/>
    <d v="2020-12-07T00:00:00"/>
    <x v="2"/>
    <n v="0"/>
    <n v="430"/>
    <n v="1"/>
    <n v="2020"/>
    <n v="2020"/>
    <s v="2020Q4"/>
    <s v="Old_Claim"/>
    <x v="0"/>
    <m/>
  </r>
  <r>
    <s v="L01/087/9/000022/2020"/>
    <d v="2020-02-05T00:00:00"/>
    <d v="2020-02-05T00:00:00"/>
    <x v="0"/>
    <n v="0"/>
    <n v="420"/>
    <n v="1"/>
    <n v="2020"/>
    <n v="2020"/>
    <s v="2020Q1"/>
    <s v="Old_Claim"/>
    <x v="0"/>
    <m/>
  </r>
  <r>
    <s v="L01/070/9/000106/2022"/>
    <d v="2022-03-13T00:00:00"/>
    <d v="2022-03-14T00:00:00"/>
    <x v="2"/>
    <n v="0"/>
    <n v="400"/>
    <n v="1"/>
    <n v="2022"/>
    <n v="2022"/>
    <s v="2022Q1"/>
    <s v="Old_Claim"/>
    <x v="2"/>
    <m/>
  </r>
  <r>
    <s v="L01/020/9/000013/2013"/>
    <d v="2013-07-01T00:00:00"/>
    <d v="2013-07-01T00:00:00"/>
    <x v="5"/>
    <n v="0"/>
    <n v="370"/>
    <n v="1"/>
    <n v="2013"/>
    <n v="2013"/>
    <s v="2013Q3"/>
    <s v="Old_Claim"/>
    <x v="0"/>
    <m/>
  </r>
  <r>
    <s v="L01/080/9/000150/2010"/>
    <d v="2010-11-23T00:00:00"/>
    <d v="2010-11-26T00:00:00"/>
    <x v="0"/>
    <n v="0"/>
    <n v="360"/>
    <n v="1"/>
    <n v="2010"/>
    <n v="2010"/>
    <s v="2010Q4"/>
    <s v="Old_Claim"/>
    <x v="0"/>
    <m/>
  </r>
  <r>
    <s v="L01/021/9/000001/2020"/>
    <d v="2020-07-09T00:00:00"/>
    <d v="2020-07-13T00:00:00"/>
    <x v="5"/>
    <n v="0"/>
    <n v="348.7"/>
    <n v="1"/>
    <n v="2020"/>
    <n v="2020"/>
    <s v="2020Q3"/>
    <s v="Old_Claim"/>
    <x v="0"/>
    <m/>
  </r>
  <r>
    <s v="L01/087/9/000035/2020"/>
    <d v="2020-03-11T00:00:00"/>
    <d v="2020-03-12T00:00:00"/>
    <x v="0"/>
    <n v="0"/>
    <n v="340"/>
    <n v="1"/>
    <n v="2020"/>
    <n v="2020"/>
    <s v="2020Q1"/>
    <s v="Old_Claim"/>
    <x v="0"/>
    <m/>
  </r>
  <r>
    <s v="L01/070/9/001242/2020"/>
    <d v="2020-12-23T00:00:00"/>
    <d v="2021-01-11T00:00:00"/>
    <x v="2"/>
    <n v="0"/>
    <n v="340"/>
    <n v="1"/>
    <n v="2020"/>
    <n v="2021"/>
    <s v="2020Q4"/>
    <s v="Old_Claim"/>
    <x v="0"/>
    <m/>
  </r>
  <r>
    <s v="L01/087/9/000116/2020"/>
    <d v="2020-06-28T00:00:00"/>
    <d v="2020-07-01T00:00:00"/>
    <x v="0"/>
    <n v="0"/>
    <n v="327"/>
    <n v="1"/>
    <n v="2020"/>
    <n v="2020"/>
    <s v="2020Q2"/>
    <s v="Old_Claim"/>
    <x v="0"/>
    <m/>
  </r>
  <r>
    <s v="L01/062/9/000012/2020"/>
    <d v="2020-02-20T00:00:00"/>
    <d v="2020-08-07T00:00:00"/>
    <x v="3"/>
    <n v="0"/>
    <n v="314"/>
    <n v="1"/>
    <n v="2020"/>
    <n v="2020"/>
    <s v="2020Q1"/>
    <s v="Old_Claim"/>
    <x v="0"/>
    <m/>
  </r>
  <r>
    <s v="L05/070/9/000989/2020"/>
    <d v="2020-11-22T00:00:00"/>
    <d v="2020-11-22T00:00:00"/>
    <x v="2"/>
    <n v="0"/>
    <n v="310"/>
    <n v="1"/>
    <n v="2020"/>
    <n v="2020"/>
    <s v="2020Q4"/>
    <s v="Old_Claim"/>
    <x v="0"/>
    <m/>
  </r>
  <r>
    <s v="L01/070/9/001227/2020"/>
    <d v="2020-12-18T00:00:00"/>
    <d v="2021-01-16T00:00:00"/>
    <x v="2"/>
    <n v="0"/>
    <n v="300"/>
    <n v="1"/>
    <n v="2020"/>
    <n v="2021"/>
    <s v="2020Q4"/>
    <s v="Old_Claim"/>
    <x v="0"/>
    <m/>
  </r>
  <r>
    <s v="L01/070/9/000218/2020"/>
    <d v="2020-03-28T00:00:00"/>
    <d v="2020-03-28T00:00:00"/>
    <x v="2"/>
    <n v="0"/>
    <n v="298"/>
    <n v="1"/>
    <n v="2020"/>
    <n v="2020"/>
    <s v="2020Q1"/>
    <s v="Old_Claim"/>
    <x v="0"/>
    <m/>
  </r>
  <r>
    <s v="L02/088/9/000096/2020"/>
    <d v="2020-07-27T00:00:00"/>
    <d v="2020-07-27T00:00:00"/>
    <x v="0"/>
    <n v="6750"/>
    <n v="7000"/>
    <n v="1"/>
    <n v="2020"/>
    <n v="2020"/>
    <s v="2020Q3"/>
    <s v="Old_Claim"/>
    <x v="0"/>
    <m/>
  </r>
  <r>
    <s v="L01/087/9/000009/2020"/>
    <d v="2020-01-28T00:00:00"/>
    <d v="2020-01-29T00:00:00"/>
    <x v="0"/>
    <n v="0"/>
    <n v="240"/>
    <n v="1"/>
    <n v="2020"/>
    <n v="2020"/>
    <s v="2020Q1"/>
    <s v="Old_Claim"/>
    <x v="0"/>
    <m/>
  </r>
  <r>
    <s v="L01/070/9/000698/2020"/>
    <d v="2020-09-26T00:00:00"/>
    <d v="2020-09-26T00:00:00"/>
    <x v="2"/>
    <n v="8270"/>
    <n v="8504"/>
    <n v="1"/>
    <n v="2020"/>
    <n v="2020"/>
    <s v="2020Q3"/>
    <s v="Old_Claim"/>
    <x v="0"/>
    <m/>
  </r>
  <r>
    <s v="L01/040/9/000001/2018"/>
    <d v="2018-02-06T00:00:00"/>
    <d v="2018-02-07T00:00:00"/>
    <x v="4"/>
    <n v="0"/>
    <n v="233.3"/>
    <n v="1"/>
    <n v="2018"/>
    <n v="2018"/>
    <s v="2018Q1"/>
    <s v="Old_Claim"/>
    <x v="0"/>
    <m/>
  </r>
  <r>
    <s v="L05/070/9/000132/2022"/>
    <d v="2022-03-18T00:00:00"/>
    <d v="2022-03-30T00:00:00"/>
    <x v="2"/>
    <n v="39360"/>
    <n v="39592"/>
    <n v="1"/>
    <n v="2022"/>
    <n v="2022"/>
    <s v="2022Q1"/>
    <s v="Old_Claim"/>
    <x v="2"/>
    <m/>
  </r>
  <r>
    <s v="L05/070/9/000203/2020"/>
    <d v="2020-04-07T00:00:00"/>
    <d v="2020-04-07T00:00:00"/>
    <x v="2"/>
    <n v="6270"/>
    <n v="6500"/>
    <n v="1"/>
    <n v="2020"/>
    <n v="2020"/>
    <s v="2020Q2"/>
    <s v="Old_Claim"/>
    <x v="0"/>
    <m/>
  </r>
  <r>
    <s v="L01/070/9/000766/2020"/>
    <d v="2020-10-11T00:00:00"/>
    <d v="2020-10-11T00:00:00"/>
    <x v="2"/>
    <n v="6270"/>
    <n v="6500"/>
    <n v="1"/>
    <n v="2020"/>
    <n v="2020"/>
    <s v="2020Q4"/>
    <s v="Old_Claim"/>
    <x v="0"/>
    <m/>
  </r>
  <r>
    <s v="L01/080/9/000222/2020"/>
    <d v="2020-09-27T00:00:00"/>
    <d v="2020-09-27T00:00:00"/>
    <x v="0"/>
    <n v="0"/>
    <n v="219"/>
    <n v="1"/>
    <n v="2020"/>
    <n v="2020"/>
    <s v="2020Q3"/>
    <s v="Old_Claim"/>
    <x v="0"/>
    <m/>
  </r>
  <r>
    <s v="L02/070/9/000725/2020"/>
    <d v="2020-09-23T00:00:00"/>
    <d v="2020-09-23T00:00:00"/>
    <x v="2"/>
    <n v="0"/>
    <n v="210"/>
    <n v="1"/>
    <n v="2020"/>
    <n v="2020"/>
    <s v="2020Q3"/>
    <s v="Old_Claim"/>
    <x v="0"/>
    <m/>
  </r>
  <r>
    <s v="L01/087/9/000371/2020"/>
    <d v="2020-11-06T00:00:00"/>
    <d v="2020-12-08T00:00:00"/>
    <x v="0"/>
    <n v="0"/>
    <n v="200"/>
    <n v="1"/>
    <n v="2020"/>
    <n v="2020"/>
    <s v="2020Q4"/>
    <s v="Old_Claim"/>
    <x v="0"/>
    <m/>
  </r>
  <r>
    <s v="L02/088/9/000070/2020"/>
    <d v="2020-06-13T00:00:00"/>
    <d v="2020-06-13T00:00:00"/>
    <x v="0"/>
    <n v="0"/>
    <n v="190"/>
    <n v="1"/>
    <n v="2020"/>
    <n v="2020"/>
    <s v="2020Q2"/>
    <s v="Old_Claim"/>
    <x v="0"/>
    <m/>
  </r>
  <r>
    <s v="L01/088/9/000082/2020"/>
    <d v="2020-06-26T00:00:00"/>
    <d v="2020-06-26T00:00:00"/>
    <x v="0"/>
    <n v="0"/>
    <n v="190"/>
    <n v="1"/>
    <n v="2020"/>
    <n v="2020"/>
    <s v="2020Q2"/>
    <s v="Old_Claim"/>
    <x v="0"/>
    <m/>
  </r>
  <r>
    <s v="L01/087/9/000093/2020"/>
    <d v="2020-06-06T00:00:00"/>
    <d v="2020-06-06T00:00:00"/>
    <x v="0"/>
    <n v="0"/>
    <n v="180"/>
    <n v="1"/>
    <n v="2020"/>
    <n v="2020"/>
    <s v="2020Q2"/>
    <s v="Old_Claim"/>
    <x v="0"/>
    <m/>
  </r>
  <r>
    <s v="L01/070/9/000377/2020"/>
    <d v="2020-06-25T00:00:00"/>
    <d v="2020-06-25T00:00:00"/>
    <x v="2"/>
    <n v="43000"/>
    <n v="43168"/>
    <n v="1"/>
    <n v="2020"/>
    <n v="2020"/>
    <s v="2020Q2"/>
    <s v="Old_Claim"/>
    <x v="0"/>
    <m/>
  </r>
  <r>
    <s v="L05/070/9/000759/2020"/>
    <d v="2020-10-03T00:00:00"/>
    <d v="2020-10-03T00:00:00"/>
    <x v="2"/>
    <n v="0"/>
    <n v="152"/>
    <n v="1"/>
    <n v="2020"/>
    <n v="2020"/>
    <s v="2020Q4"/>
    <s v="Old_Claim"/>
    <x v="0"/>
    <m/>
  </r>
  <r>
    <s v="L01/040/9/000011/2017"/>
    <d v="2017-12-01T00:00:00"/>
    <d v="2017-12-05T00:00:00"/>
    <x v="4"/>
    <n v="0"/>
    <n v="143"/>
    <n v="1"/>
    <n v="2017"/>
    <n v="2017"/>
    <s v="2017Q4"/>
    <s v="Old_Claim"/>
    <x v="0"/>
    <m/>
  </r>
  <r>
    <s v="L01/088/9/000152/2020"/>
    <d v="2020-10-02T00:00:00"/>
    <d v="2020-10-02T00:00:00"/>
    <x v="0"/>
    <n v="0"/>
    <n v="136"/>
    <n v="1"/>
    <n v="2020"/>
    <n v="2020"/>
    <s v="2020Q4"/>
    <s v="Old_Claim"/>
    <x v="0"/>
    <m/>
  </r>
  <r>
    <s v="L01/088/9/000051/2020"/>
    <d v="2020-04-06T00:00:00"/>
    <d v="2020-04-06T00:00:00"/>
    <x v="0"/>
    <n v="0"/>
    <n v="130"/>
    <n v="1"/>
    <n v="2020"/>
    <n v="2020"/>
    <s v="2020Q2"/>
    <s v="Old_Claim"/>
    <x v="0"/>
    <m/>
  </r>
  <r>
    <s v="L01/088/9/000052/2020"/>
    <d v="2020-04-14T00:00:00"/>
    <d v="2020-04-14T00:00:00"/>
    <x v="0"/>
    <n v="0"/>
    <n v="130"/>
    <n v="1"/>
    <n v="2020"/>
    <n v="2020"/>
    <s v="2020Q2"/>
    <s v="Old_Claim"/>
    <x v="0"/>
    <m/>
  </r>
  <r>
    <s v="L01/880/9/000029/2020"/>
    <d v="2020-02-22T00:00:00"/>
    <d v="2020-02-22T00:00:00"/>
    <x v="0"/>
    <n v="0"/>
    <n v="120"/>
    <n v="1"/>
    <n v="2020"/>
    <n v="2020"/>
    <s v="2020Q1"/>
    <s v="Old_Claim"/>
    <x v="0"/>
    <m/>
  </r>
  <r>
    <s v="L01/070/9/000731/2020"/>
    <d v="2020-10-08T00:00:00"/>
    <d v="2020-10-08T00:00:00"/>
    <x v="2"/>
    <n v="8550"/>
    <n v="8670"/>
    <n v="1"/>
    <n v="2020"/>
    <n v="2020"/>
    <s v="2020Q4"/>
    <s v="Old_Claim"/>
    <x v="0"/>
    <m/>
  </r>
  <r>
    <s v="L01/700/9/000453/2020"/>
    <d v="2020-07-18T00:00:00"/>
    <d v="2020-07-24T00:00:00"/>
    <x v="2"/>
    <n v="0"/>
    <n v="100"/>
    <n v="1"/>
    <n v="2020"/>
    <n v="2020"/>
    <s v="2020Q3"/>
    <s v="Old_Claim"/>
    <x v="0"/>
    <m/>
  </r>
  <r>
    <s v="L01/700/9/001144/2020"/>
    <d v="2020-12-23T00:00:00"/>
    <d v="2020-12-24T00:00:00"/>
    <x v="2"/>
    <n v="0"/>
    <n v="100"/>
    <n v="1"/>
    <n v="2020"/>
    <n v="2020"/>
    <s v="2020Q4"/>
    <s v="Old_Claim"/>
    <x v="0"/>
    <m/>
  </r>
  <r>
    <s v="L01/070/9/000191/2020"/>
    <d v="2020-03-25T00:00:00"/>
    <d v="2020-03-25T00:00:00"/>
    <x v="2"/>
    <n v="0"/>
    <n v="100"/>
    <n v="1"/>
    <n v="2020"/>
    <n v="2020"/>
    <s v="2020Q1"/>
    <s v="Old_Claim"/>
    <x v="0"/>
    <m/>
  </r>
  <r>
    <s v="L01/088/9/000006/2020"/>
    <d v="2020-01-19T00:00:00"/>
    <d v="2020-01-19T00:00:00"/>
    <x v="0"/>
    <n v="0"/>
    <n v="100"/>
    <n v="1"/>
    <n v="2020"/>
    <n v="2020"/>
    <s v="2020Q1"/>
    <s v="Old_Claim"/>
    <x v="0"/>
    <m/>
  </r>
  <r>
    <s v="L01/088/9/000009/2020"/>
    <d v="2020-01-27T00:00:00"/>
    <d v="2020-01-27T00:00:00"/>
    <x v="0"/>
    <n v="0"/>
    <n v="100"/>
    <n v="1"/>
    <n v="2020"/>
    <n v="2020"/>
    <s v="2020Q1"/>
    <s v="Old_Claim"/>
    <x v="0"/>
    <m/>
  </r>
  <r>
    <s v="L01/070/9/000253/2020"/>
    <d v="2020-05-04T00:00:00"/>
    <d v="2020-05-04T00:00:00"/>
    <x v="2"/>
    <n v="0"/>
    <n v="100"/>
    <n v="1"/>
    <n v="2020"/>
    <n v="2020"/>
    <s v="2020Q2"/>
    <s v="Old_Claim"/>
    <x v="0"/>
    <m/>
  </r>
  <r>
    <s v="L01/070/9/000272/2020"/>
    <d v="2020-05-10T00:00:00"/>
    <d v="2020-05-10T00:00:00"/>
    <x v="2"/>
    <n v="0"/>
    <n v="100"/>
    <n v="1"/>
    <n v="2020"/>
    <n v="2020"/>
    <s v="2020Q2"/>
    <s v="Old_Claim"/>
    <x v="0"/>
    <m/>
  </r>
  <r>
    <s v="L15/070/9/000382/2020"/>
    <d v="2020-06-30T00:00:00"/>
    <d v="2020-06-30T00:00:00"/>
    <x v="2"/>
    <n v="0"/>
    <n v="100"/>
    <n v="1"/>
    <n v="2020"/>
    <n v="2020"/>
    <s v="2020Q2"/>
    <s v="Old_Claim"/>
    <x v="0"/>
    <m/>
  </r>
  <r>
    <s v="L01/088/9/000002/2020"/>
    <d v="2020-01-06T00:00:00"/>
    <d v="2020-01-06T00:00:00"/>
    <x v="0"/>
    <n v="0"/>
    <n v="100"/>
    <n v="1"/>
    <n v="2020"/>
    <n v="2020"/>
    <s v="2020Q1"/>
    <s v="Old_Claim"/>
    <x v="0"/>
    <m/>
  </r>
  <r>
    <s v="L01/070/9/000040/2020"/>
    <d v="2020-01-14T00:00:00"/>
    <d v="2020-01-14T00:00:00"/>
    <x v="2"/>
    <n v="0"/>
    <n v="100"/>
    <n v="1"/>
    <n v="2020"/>
    <n v="2020"/>
    <s v="2020Q1"/>
    <s v="Old_Claim"/>
    <x v="0"/>
    <m/>
  </r>
  <r>
    <s v="L01/088/9/000017/2020"/>
    <d v="2020-02-08T00:00:00"/>
    <d v="2020-02-08T00:00:00"/>
    <x v="0"/>
    <n v="0"/>
    <n v="100"/>
    <n v="1"/>
    <n v="2020"/>
    <n v="2020"/>
    <s v="2020Q1"/>
    <s v="Old_Claim"/>
    <x v="0"/>
    <m/>
  </r>
  <r>
    <s v="L01/070/9/000279/2020"/>
    <d v="2020-05-16T00:00:00"/>
    <d v="2020-05-19T00:00:00"/>
    <x v="2"/>
    <n v="0"/>
    <n v="100"/>
    <n v="1"/>
    <n v="2020"/>
    <n v="2020"/>
    <s v="2020Q2"/>
    <s v="Old_Claim"/>
    <x v="0"/>
    <m/>
  </r>
  <r>
    <s v="L05/070/9/000225/2020"/>
    <d v="2020-04-17T00:00:00"/>
    <d v="2020-04-22T00:00:00"/>
    <x v="2"/>
    <n v="0"/>
    <n v="90"/>
    <n v="1"/>
    <n v="2020"/>
    <n v="2020"/>
    <s v="2020Q2"/>
    <s v="Old_Claim"/>
    <x v="2"/>
    <m/>
  </r>
  <r>
    <s v="L01/080/9/000146/2020"/>
    <d v="2020-07-24T00:00:00"/>
    <d v="2020-07-24T00:00:00"/>
    <x v="0"/>
    <n v="7410"/>
    <n v="7500"/>
    <n v="1"/>
    <n v="2020"/>
    <n v="2020"/>
    <s v="2020Q3"/>
    <s v="Old_Claim"/>
    <x v="0"/>
    <m/>
  </r>
  <r>
    <s v="L02/070/9/000947/2020"/>
    <d v="2020-11-11T00:00:00"/>
    <d v="2020-11-11T00:00:00"/>
    <x v="2"/>
    <n v="0"/>
    <n v="90"/>
    <n v="1"/>
    <n v="2020"/>
    <n v="2020"/>
    <s v="2020Q4"/>
    <s v="Old_Claim"/>
    <x v="0"/>
    <m/>
  </r>
  <r>
    <s v="L01/070/9/001051/2020"/>
    <d v="2020-12-12T00:00:00"/>
    <d v="2020-12-12T00:00:00"/>
    <x v="2"/>
    <n v="910"/>
    <n v="1000"/>
    <n v="1"/>
    <n v="2020"/>
    <n v="2020"/>
    <s v="2020Q4"/>
    <s v="Old_Claim"/>
    <x v="2"/>
    <m/>
  </r>
  <r>
    <s v="L01/062/9/000006/2020"/>
    <d v="2020-01-28T00:00:00"/>
    <d v="2020-02-05T00:00:00"/>
    <x v="3"/>
    <n v="0"/>
    <n v="80"/>
    <n v="1"/>
    <n v="2020"/>
    <n v="2020"/>
    <s v="2020Q1"/>
    <s v="Old_Claim"/>
    <x v="0"/>
    <m/>
  </r>
  <r>
    <s v="L01/040/9/000013/2017"/>
    <d v="2017-12-28T00:00:00"/>
    <d v="2018-01-29T00:00:00"/>
    <x v="4"/>
    <n v="0"/>
    <n v="75.599999999999994"/>
    <n v="1"/>
    <n v="2017"/>
    <n v="2018"/>
    <s v="2017Q4"/>
    <s v="Old_Claim"/>
    <x v="0"/>
    <m/>
  </r>
  <r>
    <s v="L01/700/9/001016/2020"/>
    <d v="2020-11-27T00:00:00"/>
    <d v="2020-12-11T00:00:00"/>
    <x v="2"/>
    <n v="0"/>
    <n v="70"/>
    <n v="1"/>
    <n v="2020"/>
    <n v="2020"/>
    <s v="2020Q4"/>
    <s v="Old_Claim"/>
    <x v="0"/>
    <m/>
  </r>
  <r>
    <s v="L01/070/9/000242/2020"/>
    <d v="2020-05-05T00:00:00"/>
    <d v="2020-05-05T00:00:00"/>
    <x v="2"/>
    <n v="8550"/>
    <n v="8620"/>
    <n v="1"/>
    <n v="2020"/>
    <n v="2020"/>
    <s v="2020Q2"/>
    <s v="Old_Claim"/>
    <x v="0"/>
    <m/>
  </r>
  <r>
    <s v="L01/080/9/000179/2020"/>
    <d v="2020-08-19T00:00:00"/>
    <d v="2020-08-19T00:00:00"/>
    <x v="0"/>
    <n v="2000"/>
    <n v="2070"/>
    <n v="1"/>
    <n v="2020"/>
    <n v="2020"/>
    <s v="2020Q3"/>
    <s v="Old_Claim"/>
    <x v="0"/>
    <m/>
  </r>
  <r>
    <s v="L01/088/9/000175/2020"/>
    <d v="2020-11-06T00:00:00"/>
    <d v="2020-11-06T00:00:00"/>
    <x v="0"/>
    <n v="8550"/>
    <n v="8620"/>
    <n v="1"/>
    <n v="2020"/>
    <n v="2020"/>
    <s v="2020Q4"/>
    <s v="Old_Claim"/>
    <x v="0"/>
    <m/>
  </r>
  <r>
    <s v="L02/070/9/000384/2020"/>
    <d v="2020-06-27T00:00:00"/>
    <d v="2020-06-27T00:00:00"/>
    <x v="2"/>
    <n v="0"/>
    <n v="62"/>
    <n v="1"/>
    <n v="2020"/>
    <n v="2020"/>
    <s v="2020Q2"/>
    <s v="Old_Claim"/>
    <x v="0"/>
    <m/>
  </r>
  <r>
    <s v="L01/087/9/000049/2020"/>
    <d v="2020-03-19T00:00:00"/>
    <d v="2020-03-19T00:00:00"/>
    <x v="0"/>
    <n v="0"/>
    <n v="60"/>
    <n v="1"/>
    <n v="2020"/>
    <n v="2020"/>
    <s v="2020Q1"/>
    <s v="Old_Claim"/>
    <x v="0"/>
    <m/>
  </r>
  <r>
    <s v="L02/070/9/000035/2020"/>
    <d v="2020-01-20T00:00:00"/>
    <d v="2020-01-20T00:00:00"/>
    <x v="2"/>
    <n v="0"/>
    <n v="60"/>
    <n v="1"/>
    <n v="2020"/>
    <n v="2020"/>
    <s v="2020Q1"/>
    <s v="Old_Claim"/>
    <x v="0"/>
    <m/>
  </r>
  <r>
    <s v="L01/040/9/000005/2015"/>
    <d v="2015-04-22T00:00:00"/>
    <d v="2015-04-22T00:00:00"/>
    <x v="4"/>
    <n v="0"/>
    <n v="59.39"/>
    <n v="1"/>
    <n v="2015"/>
    <n v="2015"/>
    <s v="2015Q2"/>
    <s v="Old_Claim"/>
    <x v="0"/>
    <m/>
  </r>
  <r>
    <s v="L01/087/9/000148/2020"/>
    <d v="2020-07-24T00:00:00"/>
    <d v="2020-07-24T00:00:00"/>
    <x v="0"/>
    <n v="0"/>
    <n v="58"/>
    <n v="1"/>
    <n v="2020"/>
    <n v="2020"/>
    <s v="2020Q3"/>
    <s v="Old_Claim"/>
    <x v="0"/>
    <m/>
  </r>
  <r>
    <s v="L01/087/9/000067/2020"/>
    <d v="2020-04-27T00:00:00"/>
    <d v="2020-05-04T00:00:00"/>
    <x v="0"/>
    <n v="0"/>
    <n v="50"/>
    <n v="1"/>
    <n v="2020"/>
    <n v="2020"/>
    <s v="2020Q2"/>
    <s v="Old_Claim"/>
    <x v="0"/>
    <m/>
  </r>
  <r>
    <s v="L01/700/9/000392/2020"/>
    <d v="2020-06-30T00:00:00"/>
    <d v="2020-07-01T00:00:00"/>
    <x v="2"/>
    <n v="8590"/>
    <n v="8640"/>
    <n v="1"/>
    <n v="2020"/>
    <n v="2020"/>
    <s v="2020Q2"/>
    <s v="Old_Claim"/>
    <x v="0"/>
    <m/>
  </r>
  <r>
    <s v="L01/088/9/000076/2020"/>
    <d v="2020-06-19T00:00:00"/>
    <d v="2020-06-20T00:00:00"/>
    <x v="0"/>
    <n v="0"/>
    <n v="50"/>
    <n v="1"/>
    <n v="2020"/>
    <n v="2020"/>
    <s v="2020Q2"/>
    <s v="Old_Claim"/>
    <x v="0"/>
    <m/>
  </r>
  <r>
    <s v="L01/080/9/000059/2020"/>
    <d v="2020-04-19T00:00:00"/>
    <d v="2020-04-19T00:00:00"/>
    <x v="0"/>
    <n v="0"/>
    <n v="50"/>
    <n v="1"/>
    <n v="2020"/>
    <n v="2020"/>
    <s v="2020Q2"/>
    <s v="Old_Claim"/>
    <x v="0"/>
    <m/>
  </r>
  <r>
    <s v="L01/070/9/000383/2020"/>
    <d v="2020-06-20T00:00:00"/>
    <d v="2020-06-20T00:00:00"/>
    <x v="2"/>
    <n v="8550"/>
    <n v="8600"/>
    <n v="1"/>
    <n v="2020"/>
    <n v="2020"/>
    <s v="2020Q2"/>
    <s v="Old_Claim"/>
    <x v="0"/>
    <m/>
  </r>
  <r>
    <s v="L01/070/9/000644/2020"/>
    <d v="2020-09-14T00:00:00"/>
    <d v="2020-09-14T00:00:00"/>
    <x v="2"/>
    <n v="8550"/>
    <n v="8600"/>
    <n v="1"/>
    <n v="2020"/>
    <n v="2020"/>
    <s v="2020Q3"/>
    <s v="Old_Claim"/>
    <x v="2"/>
    <m/>
  </r>
  <r>
    <s v="L01/070/9/000243/2020"/>
    <d v="2020-04-23T00:00:00"/>
    <d v="2020-04-23T00:00:00"/>
    <x v="2"/>
    <n v="0"/>
    <n v="50"/>
    <n v="1"/>
    <n v="2020"/>
    <n v="2020"/>
    <s v="2020Q2"/>
    <s v="Old_Claim"/>
    <x v="0"/>
    <m/>
  </r>
  <r>
    <s v="L01/080/9/000068/2020"/>
    <d v="2020-04-23T00:00:00"/>
    <d v="2020-04-23T00:00:00"/>
    <x v="0"/>
    <n v="-50"/>
    <n v="0"/>
    <n v="1"/>
    <n v="2020"/>
    <n v="2020"/>
    <s v="2020Q2"/>
    <s v="Old_Claim"/>
    <x v="0"/>
    <m/>
  </r>
  <r>
    <s v="L01/080/9/000066/2020"/>
    <d v="2020-04-09T00:00:00"/>
    <d v="2020-04-09T00:00:00"/>
    <x v="0"/>
    <n v="0"/>
    <n v="50"/>
    <n v="1"/>
    <n v="2020"/>
    <n v="2020"/>
    <s v="2020Q2"/>
    <s v="Old_Claim"/>
    <x v="0"/>
    <m/>
  </r>
  <r>
    <s v="L01/088/9/000092/2020"/>
    <d v="2020-07-18T00:00:00"/>
    <d v="2020-07-18T00:00:00"/>
    <x v="0"/>
    <n v="0"/>
    <n v="50"/>
    <n v="1"/>
    <n v="2020"/>
    <n v="2020"/>
    <s v="2020Q3"/>
    <s v="Old_Claim"/>
    <x v="0"/>
    <m/>
  </r>
  <r>
    <s v="L01/070/9/000504/2020"/>
    <d v="2020-08-08T00:00:00"/>
    <d v="2020-08-08T00:00:00"/>
    <x v="2"/>
    <n v="0"/>
    <n v="50"/>
    <n v="1"/>
    <n v="2020"/>
    <n v="2020"/>
    <s v="2020Q3"/>
    <s v="Old_Claim"/>
    <x v="0"/>
    <m/>
  </r>
  <r>
    <s v="L02/088/9/000121/2020"/>
    <d v="2020-09-02T00:00:00"/>
    <d v="2020-09-02T00:00:00"/>
    <x v="0"/>
    <n v="0"/>
    <n v="50"/>
    <n v="1"/>
    <n v="2020"/>
    <n v="2020"/>
    <s v="2020Q3"/>
    <s v="Old_Claim"/>
    <x v="0"/>
    <m/>
  </r>
  <r>
    <s v="L01/700/9/000539/2020"/>
    <d v="2020-08-19T00:00:00"/>
    <d v="2020-08-21T00:00:00"/>
    <x v="2"/>
    <n v="0"/>
    <n v="50"/>
    <n v="1"/>
    <n v="2020"/>
    <n v="2020"/>
    <s v="2020Q3"/>
    <s v="Old_Claim"/>
    <x v="0"/>
    <m/>
  </r>
  <r>
    <s v="L01/087/9/000085/2020"/>
    <d v="2020-05-11T00:00:00"/>
    <d v="2020-05-11T00:00:00"/>
    <x v="0"/>
    <n v="0"/>
    <n v="49"/>
    <n v="1"/>
    <n v="2020"/>
    <n v="2020"/>
    <s v="2020Q2"/>
    <s v="Old_Claim"/>
    <x v="0"/>
    <m/>
  </r>
  <r>
    <s v="L01/020/9/000003/2014"/>
    <d v="2014-04-07T00:00:00"/>
    <d v="2014-04-07T00:00:00"/>
    <x v="5"/>
    <n v="0"/>
    <n v="43"/>
    <n v="1"/>
    <n v="2014"/>
    <n v="2014"/>
    <s v="2014Q2"/>
    <s v="Old_Claim"/>
    <x v="0"/>
    <m/>
  </r>
  <r>
    <s v="L02/070/9/000162/2020"/>
    <d v="2020-03-09T00:00:00"/>
    <d v="2020-03-09T00:00:00"/>
    <x v="2"/>
    <n v="0"/>
    <n v="40"/>
    <n v="1"/>
    <n v="2020"/>
    <n v="2020"/>
    <s v="2020Q1"/>
    <s v="Old_Claim"/>
    <x v="0"/>
    <m/>
  </r>
  <r>
    <s v="L01/080/9/000047/2020"/>
    <d v="2020-03-22T00:00:00"/>
    <d v="2020-03-22T00:00:00"/>
    <x v="0"/>
    <n v="0"/>
    <n v="40"/>
    <n v="1"/>
    <n v="2020"/>
    <n v="2020"/>
    <s v="2020Q1"/>
    <s v="Old_Claim"/>
    <x v="0"/>
    <m/>
  </r>
  <r>
    <s v="L01/088/9/000022/2020"/>
    <d v="2020-03-06T00:00:00"/>
    <d v="2020-03-06T00:00:00"/>
    <x v="0"/>
    <n v="0"/>
    <n v="40"/>
    <n v="1"/>
    <n v="2020"/>
    <n v="2020"/>
    <s v="2020Q1"/>
    <s v="Old_Claim"/>
    <x v="0"/>
    <m/>
  </r>
  <r>
    <s v="L02/088/9/000071/2020"/>
    <d v="2020-06-12T00:00:00"/>
    <d v="2020-06-12T00:00:00"/>
    <x v="0"/>
    <n v="0"/>
    <n v="40"/>
    <n v="1"/>
    <n v="2020"/>
    <n v="2020"/>
    <s v="2020Q2"/>
    <s v="Old_Claim"/>
    <x v="0"/>
    <m/>
  </r>
  <r>
    <s v="L05/070/9/000104/2020"/>
    <d v="2020-02-14T00:00:00"/>
    <d v="2020-02-14T00:00:00"/>
    <x v="2"/>
    <n v="3080"/>
    <n v="3120"/>
    <n v="1"/>
    <n v="2020"/>
    <n v="2020"/>
    <s v="2020Q1"/>
    <s v="Old_Claim"/>
    <x v="0"/>
    <m/>
  </r>
  <r>
    <s v="L02/070/9/000126/2020"/>
    <d v="2020-02-29T00:00:00"/>
    <d v="2020-02-29T00:00:00"/>
    <x v="2"/>
    <n v="0"/>
    <n v="40"/>
    <n v="1"/>
    <n v="2020"/>
    <n v="2020"/>
    <s v="2020Q1"/>
    <s v="Old_Claim"/>
    <x v="0"/>
    <m/>
  </r>
  <r>
    <s v="L01/070/9/000132/2020"/>
    <d v="2020-03-04T00:00:00"/>
    <d v="2020-03-04T00:00:00"/>
    <x v="2"/>
    <n v="0"/>
    <n v="40"/>
    <n v="1"/>
    <n v="2020"/>
    <n v="2020"/>
    <s v="2020Q1"/>
    <s v="Old_Claim"/>
    <x v="0"/>
    <m/>
  </r>
  <r>
    <s v="L01/880/9/000246/2020"/>
    <d v="2020-11-25T00:00:00"/>
    <d v="2020-11-30T00:00:00"/>
    <x v="0"/>
    <n v="0"/>
    <n v="36"/>
    <n v="1"/>
    <n v="2020"/>
    <n v="2020"/>
    <s v="2020Q4"/>
    <s v="Old_Claim"/>
    <x v="0"/>
    <m/>
  </r>
  <r>
    <s v="L01/062/9/000001/2020"/>
    <d v="2020-01-04T00:00:00"/>
    <d v="2020-01-07T00:00:00"/>
    <x v="3"/>
    <n v="13965"/>
    <n v="14000"/>
    <n v="1"/>
    <n v="2020"/>
    <n v="2020"/>
    <s v="2020Q1"/>
    <s v="Old_Claim"/>
    <x v="0"/>
    <m/>
  </r>
  <r>
    <s v="L01/020/9/000009/2017"/>
    <d v="2017-07-14T00:00:00"/>
    <d v="2019-03-19T00:00:00"/>
    <x v="5"/>
    <n v="0"/>
    <n v="30.4"/>
    <n v="1"/>
    <n v="2017"/>
    <n v="2019"/>
    <s v="2017Q3"/>
    <s v="Old_Claim"/>
    <x v="0"/>
    <m/>
  </r>
  <r>
    <s v="L01/700/9/000167/2020"/>
    <d v="2020-03-14T00:00:00"/>
    <d v="2020-03-17T00:00:00"/>
    <x v="2"/>
    <n v="0"/>
    <n v="30"/>
    <n v="1"/>
    <n v="2020"/>
    <n v="2020"/>
    <s v="2020Q1"/>
    <s v="Old_Claim"/>
    <x v="0"/>
    <m/>
  </r>
  <r>
    <s v="L01/070/9/000192/2020"/>
    <d v="2020-03-27T00:00:00"/>
    <d v="2020-03-27T00:00:00"/>
    <x v="2"/>
    <n v="0"/>
    <n v="30"/>
    <n v="1"/>
    <n v="2020"/>
    <n v="2020"/>
    <s v="2020Q1"/>
    <s v="Old_Claim"/>
    <x v="0"/>
    <m/>
  </r>
  <r>
    <s v="L01/070/9/000215/2020"/>
    <d v="2020-04-03T00:00:00"/>
    <d v="2020-04-03T00:00:00"/>
    <x v="2"/>
    <n v="6270"/>
    <n v="6300"/>
    <n v="1"/>
    <n v="2020"/>
    <n v="2020"/>
    <s v="2020Q2"/>
    <s v="Old_Claim"/>
    <x v="0"/>
    <m/>
  </r>
  <r>
    <s v="L01/070/9/000302/2020"/>
    <d v="2020-05-30T00:00:00"/>
    <d v="2020-05-30T00:00:00"/>
    <x v="2"/>
    <n v="0"/>
    <n v="30"/>
    <n v="1"/>
    <n v="2020"/>
    <n v="2020"/>
    <s v="2020Q2"/>
    <s v="Old_Claim"/>
    <x v="0"/>
    <m/>
  </r>
  <r>
    <s v="L01/080/9/000172/2020"/>
    <d v="2020-08-12T00:00:00"/>
    <d v="2020-08-12T00:00:00"/>
    <x v="0"/>
    <n v="6270"/>
    <n v="6300"/>
    <n v="1"/>
    <n v="2020"/>
    <n v="2020"/>
    <s v="2020Q3"/>
    <s v="Old_Claim"/>
    <x v="0"/>
    <m/>
  </r>
  <r>
    <s v="L01/070/9/000551/2020"/>
    <d v="2020-08-21T00:00:00"/>
    <d v="2020-08-21T00:00:00"/>
    <x v="2"/>
    <n v="0"/>
    <n v="30"/>
    <n v="1"/>
    <n v="2020"/>
    <n v="2020"/>
    <s v="2020Q3"/>
    <s v="Old_Claim"/>
    <x v="0"/>
    <m/>
  </r>
  <r>
    <s v="L01/070/9/000627/2020"/>
    <d v="2020-09-11T00:00:00"/>
    <d v="2020-09-11T00:00:00"/>
    <x v="2"/>
    <n v="0"/>
    <n v="30"/>
    <n v="1"/>
    <n v="2020"/>
    <n v="2020"/>
    <s v="2020Q3"/>
    <s v="Old_Claim"/>
    <x v="0"/>
    <m/>
  </r>
  <r>
    <s v="L01/070/9/000635/2020"/>
    <d v="2020-09-12T00:00:00"/>
    <d v="2020-09-12T00:00:00"/>
    <x v="2"/>
    <n v="6270"/>
    <n v="6300"/>
    <n v="1"/>
    <n v="2020"/>
    <n v="2020"/>
    <s v="2020Q3"/>
    <s v="Old_Claim"/>
    <x v="0"/>
    <m/>
  </r>
  <r>
    <s v="L01/088/9/000171/2020"/>
    <d v="2020-10-30T00:00:00"/>
    <d v="2020-10-30T00:00:00"/>
    <x v="0"/>
    <n v="0"/>
    <n v="30"/>
    <n v="1"/>
    <n v="2020"/>
    <n v="2020"/>
    <s v="2020Q4"/>
    <s v="Old_Claim"/>
    <x v="0"/>
    <m/>
  </r>
  <r>
    <s v="L01/070/9/000160/2020"/>
    <d v="2020-03-15T00:00:00"/>
    <d v="2020-03-15T00:00:00"/>
    <x v="2"/>
    <n v="0"/>
    <n v="20"/>
    <n v="1"/>
    <n v="2020"/>
    <n v="2020"/>
    <s v="2020Q1"/>
    <s v="Old_Claim"/>
    <x v="0"/>
    <m/>
  </r>
  <r>
    <s v="L01/080/9/000045/2020"/>
    <d v="2020-03-20T00:00:00"/>
    <d v="2020-03-20T00:00:00"/>
    <x v="0"/>
    <n v="0"/>
    <n v="20"/>
    <n v="1"/>
    <n v="2020"/>
    <n v="2020"/>
    <s v="2020Q1"/>
    <s v="Old_Claim"/>
    <x v="0"/>
    <m/>
  </r>
  <r>
    <s v="L01/080/9/000002/2020"/>
    <d v="2020-01-03T00:00:00"/>
    <d v="2020-01-03T00:00:00"/>
    <x v="0"/>
    <n v="0"/>
    <n v="20"/>
    <n v="1"/>
    <n v="2020"/>
    <n v="2020"/>
    <s v="2020Q1"/>
    <s v="Old_Claim"/>
    <x v="0"/>
    <m/>
  </r>
  <r>
    <s v="L01/088/9/000011/2020"/>
    <d v="2020-01-28T00:00:00"/>
    <d v="2020-01-28T00:00:00"/>
    <x v="0"/>
    <n v="0"/>
    <n v="20"/>
    <n v="1"/>
    <n v="2020"/>
    <n v="2020"/>
    <s v="2020Q1"/>
    <s v="Old_Claim"/>
    <x v="0"/>
    <m/>
  </r>
  <r>
    <s v="L01/088/9/000023/2020"/>
    <d v="2020-03-06T00:00:00"/>
    <d v="2020-03-06T00:00:00"/>
    <x v="0"/>
    <n v="0"/>
    <n v="20"/>
    <n v="1"/>
    <n v="2020"/>
    <n v="2020"/>
    <s v="2020Q1"/>
    <s v="Old_Claim"/>
    <x v="0"/>
    <m/>
  </r>
  <r>
    <s v="L01/040/9/000014/2017"/>
    <d v="2017-11-30T00:00:00"/>
    <d v="2017-12-05T00:00:00"/>
    <x v="4"/>
    <n v="0"/>
    <n v="14.3"/>
    <n v="1"/>
    <n v="2017"/>
    <n v="2017"/>
    <s v="2017Q4"/>
    <s v="Old_Claim"/>
    <x v="0"/>
    <m/>
  </r>
  <r>
    <s v="L01/040/9/000004/2018"/>
    <d v="2018-06-29T00:00:00"/>
    <d v="2018-07-10T00:00:00"/>
    <x v="4"/>
    <n v="0"/>
    <n v="14.3"/>
    <n v="1"/>
    <n v="2018"/>
    <n v="2018"/>
    <s v="2018Q2"/>
    <s v="Old_Claim"/>
    <x v="0"/>
    <m/>
  </r>
  <r>
    <s v="L01/040/9/000005/2018"/>
    <d v="2018-08-01T00:00:00"/>
    <d v="2018-08-03T00:00:00"/>
    <x v="4"/>
    <n v="0"/>
    <n v="14.3"/>
    <n v="1"/>
    <n v="2018"/>
    <n v="2018"/>
    <s v="2018Q3"/>
    <s v="Old_Claim"/>
    <x v="0"/>
    <m/>
  </r>
  <r>
    <s v="L01/040/9/000007/2018"/>
    <d v="2018-08-23T00:00:00"/>
    <d v="2018-08-29T00:00:00"/>
    <x v="4"/>
    <n v="0"/>
    <n v="14.3"/>
    <n v="1"/>
    <n v="2018"/>
    <n v="2018"/>
    <s v="2018Q3"/>
    <s v="Old_Claim"/>
    <x v="0"/>
    <m/>
  </r>
  <r>
    <s v="L01/087/9/000401/2020"/>
    <d v="2020-12-18T00:00:00"/>
    <d v="2021-01-12T00:00:00"/>
    <x v="0"/>
    <n v="0"/>
    <n v="10"/>
    <n v="1"/>
    <n v="2020"/>
    <n v="2021"/>
    <s v="2020Q4"/>
    <s v="Old_Claim"/>
    <x v="0"/>
    <m/>
  </r>
  <r>
    <s v="L01/070/9/000120/2020"/>
    <d v="2020-02-26T00:00:00"/>
    <d v="2020-02-26T00:00:00"/>
    <x v="2"/>
    <n v="0"/>
    <n v="10"/>
    <n v="1"/>
    <n v="2020"/>
    <n v="2020"/>
    <s v="2020Q1"/>
    <s v="Old_Claim"/>
    <x v="0"/>
    <m/>
  </r>
  <r>
    <s v="L01/070/9/000735/2020"/>
    <d v="2020-10-03T00:00:00"/>
    <d v="2020-10-03T00:00:00"/>
    <x v="2"/>
    <n v="6270"/>
    <n v="6280"/>
    <n v="1"/>
    <n v="2020"/>
    <n v="2020"/>
    <s v="2020Q4"/>
    <s v="Old_Claim"/>
    <x v="0"/>
    <m/>
  </r>
  <r>
    <s v="L01/070/9/000801/2020"/>
    <d v="2020-10-21T00:00:00"/>
    <d v="2020-10-21T00:00:00"/>
    <x v="2"/>
    <n v="0"/>
    <n v="10"/>
    <n v="1"/>
    <n v="2020"/>
    <n v="2020"/>
    <s v="2020Q4"/>
    <s v="Old_Claim"/>
    <x v="0"/>
    <m/>
  </r>
  <r>
    <s v="L01/040/9/000002/2019"/>
    <d v="2019-04-30T00:00:00"/>
    <d v="2019-05-03T00:00:00"/>
    <x v="4"/>
    <n v="0"/>
    <n v="6.1499999999995998"/>
    <n v="1"/>
    <n v="2019"/>
    <n v="2019"/>
    <s v="2019Q2"/>
    <s v="Old_Claim"/>
    <x v="0"/>
    <m/>
  </r>
  <r>
    <s v="L01/020/9/000005/2018"/>
    <d v="2018-10-15T00:00:00"/>
    <d v="2018-10-15T00:00:00"/>
    <x v="5"/>
    <n v="0"/>
    <n v="2.88"/>
    <n v="1"/>
    <n v="2018"/>
    <n v="2018"/>
    <s v="2018Q4"/>
    <s v="Old_Claim"/>
    <x v="0"/>
    <m/>
  </r>
  <r>
    <s v="L01/110/9/000067/2020"/>
    <d v="2020-06-29T00:00:00"/>
    <d v="2021-03-10T00:00:00"/>
    <x v="1"/>
    <n v="0"/>
    <n v="2"/>
    <n v="1"/>
    <n v="2020"/>
    <n v="2021"/>
    <s v="2020Q2"/>
    <s v="Old_Claim"/>
    <x v="0"/>
    <m/>
  </r>
  <r>
    <s v="L01/070/9/000957/2020"/>
    <d v="2020-11-22T00:00:00"/>
    <d v="2020-11-22T00:00:00"/>
    <x v="2"/>
    <n v="501358"/>
    <n v="501358.2353"/>
    <n v="1"/>
    <n v="2020"/>
    <n v="2020"/>
    <s v="2020Q4"/>
    <s v="Old_Claim"/>
    <x v="2"/>
    <m/>
  </r>
  <r>
    <s v="L01/042/9/000003/2020"/>
    <d v="2020-07-01T00:00:00"/>
    <d v="2020-07-01T00:00:00"/>
    <x v="4"/>
    <n v="0"/>
    <n v="2.5000000000000998E-3"/>
    <n v="1"/>
    <n v="2020"/>
    <n v="2020"/>
    <s v="2020Q3"/>
    <s v="Old_Claim"/>
    <x v="0"/>
    <m/>
  </r>
  <r>
    <s v="L01/061/9/000002/2021"/>
    <d v="2021-09-14T00:00:00"/>
    <d v="2021-12-13T00:00:00"/>
    <x v="6"/>
    <n v="0"/>
    <n v="3.9872247725725E-9"/>
    <n v="1"/>
    <n v="2021"/>
    <n v="2021"/>
    <s v="2021Q3"/>
    <s v="Old_Claim"/>
    <x v="0"/>
    <m/>
  </r>
  <r>
    <s v="L01/070/9/001156/2020"/>
    <d v="2020-12-21T00:00:00"/>
    <d v="2020-12-21T00:00:00"/>
    <x v="2"/>
    <n v="150000"/>
    <n v="150000"/>
    <n v="1"/>
    <n v="2020"/>
    <n v="2020"/>
    <s v="2020Q4"/>
    <s v="Old_Claim"/>
    <x v="0"/>
    <m/>
  </r>
  <r>
    <s v="L02/080/9/000394/2020"/>
    <d v="2020-12-23T00:00:00"/>
    <d v="2020-12-23T00:00:00"/>
    <x v="0"/>
    <n v="150000"/>
    <n v="150000"/>
    <n v="1"/>
    <n v="2020"/>
    <n v="2020"/>
    <s v="2020Q4"/>
    <s v="Old_Claim"/>
    <x v="0"/>
    <m/>
  </r>
  <r>
    <s v="L01/080/9/000002/2021"/>
    <d v="2021-01-01T00:00:00"/>
    <d v="2021-01-06T00:00:00"/>
    <x v="0"/>
    <n v="1383133"/>
    <n v="1383133"/>
    <n v="1"/>
    <n v="2021"/>
    <n v="2021"/>
    <s v="2021Q1"/>
    <s v="Old_Claim"/>
    <x v="0"/>
    <m/>
  </r>
  <r>
    <s v="L15/070/9/000002/2021"/>
    <d v="2021-01-01T00:00:00"/>
    <d v="2021-01-05T00:00:00"/>
    <x v="2"/>
    <n v="1156600"/>
    <n v="1156600"/>
    <n v="1"/>
    <n v="2021"/>
    <n v="2021"/>
    <s v="2021Q1"/>
    <s v="Old_Claim"/>
    <x v="2"/>
    <m/>
  </r>
  <r>
    <s v="L01/070/9/000004/2021"/>
    <d v="2021-01-03T00:00:00"/>
    <d v="2021-01-08T00:00:00"/>
    <x v="2"/>
    <n v="6380"/>
    <n v="6380"/>
    <n v="1"/>
    <n v="2021"/>
    <n v="2021"/>
    <s v="2021Q1"/>
    <s v="Old_Claim"/>
    <x v="0"/>
    <m/>
  </r>
  <r>
    <s v="L02/080/9/000180/2009"/>
    <d v="2009-07-12T00:00:00"/>
    <d v="2009-10-07T00:00:00"/>
    <x v="0"/>
    <n v="419710"/>
    <n v="419710"/>
    <n v="1"/>
    <n v="2009"/>
    <n v="2009"/>
    <s v="2009Q3"/>
    <s v="Old_Claim"/>
    <x v="0"/>
    <m/>
  </r>
  <r>
    <s v="L01/080/9/000223/2009"/>
    <d v="2009-12-21T00:00:00"/>
    <d v="2009-12-22T00:00:00"/>
    <x v="0"/>
    <n v="117110"/>
    <n v="117110"/>
    <n v="1"/>
    <n v="2009"/>
    <n v="2009"/>
    <s v="2009Q4"/>
    <s v="Old_Claim"/>
    <x v="0"/>
    <m/>
  </r>
  <r>
    <s v="L02/070/9/000447/2012"/>
    <d v="2012-11-13T00:00:00"/>
    <d v="2013-05-09T00:00:00"/>
    <x v="2"/>
    <n v="7650"/>
    <n v="7650"/>
    <n v="1"/>
    <n v="2012"/>
    <n v="2013"/>
    <s v="2012Q4"/>
    <s v="Old_Claim"/>
    <x v="0"/>
    <m/>
  </r>
  <r>
    <s v="L02/070/9/000062/2018"/>
    <d v="2018-03-13T00:00:00"/>
    <d v="2018-03-14T00:00:00"/>
    <x v="2"/>
    <n v="2320"/>
    <n v="2320"/>
    <n v="1"/>
    <n v="2018"/>
    <n v="2018"/>
    <s v="2018Q1"/>
    <s v="Old_Claim"/>
    <x v="0"/>
    <m/>
  </r>
  <r>
    <s v="L01/087/9/000187/2020"/>
    <d v="2020-05-29T00:00:00"/>
    <d v="2020-08-25T00:00:00"/>
    <x v="0"/>
    <n v="300000"/>
    <n v="300000"/>
    <n v="1"/>
    <n v="2020"/>
    <n v="2020"/>
    <s v="2020Q2"/>
    <s v="Old_Claim"/>
    <x v="0"/>
    <m/>
  </r>
  <r>
    <s v="L01/700/9/000420/2019"/>
    <d v="2019-12-22T00:00:00"/>
    <d v="2020-01-05T00:00:00"/>
    <x v="2"/>
    <n v="6380"/>
    <n v="6380"/>
    <n v="1"/>
    <n v="2019"/>
    <n v="2020"/>
    <s v="2019Q4"/>
    <s v="Old_Claim"/>
    <x v="0"/>
    <m/>
  </r>
  <r>
    <s v="L01/700/9/000018/2020"/>
    <d v="2020-01-12T00:00:00"/>
    <d v="2020-01-15T00:00:00"/>
    <x v="2"/>
    <n v="6900"/>
    <n v="6900"/>
    <n v="1"/>
    <n v="2020"/>
    <n v="2020"/>
    <s v="2020Q1"/>
    <s v="Old_Claim"/>
    <x v="0"/>
    <m/>
  </r>
  <r>
    <s v="L01/700/9/000137/2020"/>
    <d v="2020-02-28T00:00:00"/>
    <d v="2020-03-04T00:00:00"/>
    <x v="2"/>
    <n v="100000"/>
    <n v="100000"/>
    <n v="1"/>
    <n v="2020"/>
    <n v="2020"/>
    <s v="2020Q1"/>
    <s v="Old_Claim"/>
    <x v="0"/>
    <m/>
  </r>
  <r>
    <s v="L01/700/9/000707/2020"/>
    <d v="2020-09-26T00:00:00"/>
    <d v="2020-10-01T00:00:00"/>
    <x v="2"/>
    <n v="8550"/>
    <n v="8550"/>
    <n v="1"/>
    <n v="2020"/>
    <n v="2020"/>
    <s v="2020Q3"/>
    <s v="Old_Claim"/>
    <x v="0"/>
    <m/>
  </r>
  <r>
    <s v="L01/700/9/000756/2020"/>
    <d v="2020-10-09T00:00:00"/>
    <d v="2020-10-13T00:00:00"/>
    <x v="2"/>
    <n v="84000"/>
    <n v="84000"/>
    <n v="1"/>
    <n v="2020"/>
    <n v="2020"/>
    <s v="2020Q4"/>
    <s v="Old_Claim"/>
    <x v="0"/>
    <m/>
  </r>
  <r>
    <s v="L01/700/9/000938/2020"/>
    <d v="2020-11-12T00:00:00"/>
    <d v="2020-11-16T00:00:00"/>
    <x v="2"/>
    <n v="6270"/>
    <n v="6270"/>
    <n v="1"/>
    <n v="2020"/>
    <n v="2020"/>
    <s v="2020Q4"/>
    <s v="Old_Claim"/>
    <x v="0"/>
    <m/>
  </r>
  <r>
    <s v="L01/700/9/000954/2020"/>
    <d v="2020-11-18T00:00:00"/>
    <d v="2020-11-23T00:00:00"/>
    <x v="2"/>
    <n v="7000"/>
    <n v="7000"/>
    <n v="1"/>
    <n v="2020"/>
    <n v="2020"/>
    <s v="2020Q4"/>
    <s v="Old_Claim"/>
    <x v="0"/>
    <m/>
  </r>
  <r>
    <s v="L01/700/9/001053/2020"/>
    <d v="2020-01-30T00:00:00"/>
    <d v="2020-10-02T00:00:00"/>
    <x v="2"/>
    <n v="15000"/>
    <n v="15000"/>
    <n v="1"/>
    <n v="2020"/>
    <n v="2020"/>
    <s v="2020Q1"/>
    <s v="Old_Claim"/>
    <x v="0"/>
    <m/>
  </r>
  <r>
    <s v="L01/700/9/000080/2019"/>
    <d v="2019-04-20T00:00:00"/>
    <d v="2019-04-29T00:00:00"/>
    <x v="2"/>
    <n v="50000"/>
    <n v="50000"/>
    <n v="1"/>
    <n v="2019"/>
    <n v="2019"/>
    <s v="2019Q2"/>
    <s v="Old_Claim"/>
    <x v="0"/>
    <m/>
  </r>
  <r>
    <s v="L01/880/9/000024/2019"/>
    <d v="2019-08-04T00:00:00"/>
    <d v="2019-08-05T00:00:00"/>
    <x v="0"/>
    <n v="7100"/>
    <n v="7100"/>
    <n v="1"/>
    <n v="2019"/>
    <n v="2019"/>
    <s v="2019Q3"/>
    <s v="Old_Claim"/>
    <x v="0"/>
    <m/>
  </r>
  <r>
    <s v="L01/070/9/000018/2021"/>
    <d v="2021-01-05T00:00:00"/>
    <d v="2021-01-14T00:00:00"/>
    <x v="2"/>
    <n v="6380"/>
    <n v="6380"/>
    <n v="1"/>
    <n v="2021"/>
    <n v="2021"/>
    <s v="2021Q1"/>
    <s v="Old_Claim"/>
    <x v="0"/>
    <m/>
  </r>
  <r>
    <s v="L01/070/9/000022/2021"/>
    <d v="2021-01-10T00:00:00"/>
    <d v="2021-01-13T00:00:00"/>
    <x v="2"/>
    <n v="6380"/>
    <n v="6380"/>
    <n v="1"/>
    <n v="2021"/>
    <n v="2021"/>
    <s v="2021Q1"/>
    <s v="Old_Claim"/>
    <x v="0"/>
    <m/>
  </r>
  <r>
    <s v="L01/070/9/000023/2021"/>
    <d v="2021-01-06T00:00:00"/>
    <d v="2021-01-14T00:00:00"/>
    <x v="2"/>
    <n v="6380"/>
    <n v="6380"/>
    <n v="1"/>
    <n v="2021"/>
    <n v="2021"/>
    <s v="2021Q1"/>
    <s v="Old_Claim"/>
    <x v="0"/>
    <m/>
  </r>
  <r>
    <s v="L05/087/9/000005/2021"/>
    <d v="2021-01-07T00:00:00"/>
    <d v="2021-01-13T00:00:00"/>
    <x v="0"/>
    <n v="1089254"/>
    <n v="1089254"/>
    <n v="1"/>
    <n v="2021"/>
    <n v="2021"/>
    <s v="2021Q1"/>
    <s v="Old_Claim"/>
    <x v="0"/>
    <m/>
  </r>
  <r>
    <s v="L01/080/9/000403/2020"/>
    <d v="2020-12-22T00:00:00"/>
    <d v="2021-01-13T00:00:00"/>
    <x v="0"/>
    <n v="612160"/>
    <n v="612160"/>
    <n v="1"/>
    <n v="2020"/>
    <n v="2021"/>
    <s v="2020Q4"/>
    <s v="Old_Claim"/>
    <x v="0"/>
    <m/>
  </r>
  <r>
    <s v="L01/700/9/000025/2021"/>
    <d v="2021-01-08T00:00:00"/>
    <d v="2021-01-11T00:00:00"/>
    <x v="2"/>
    <n v="38120"/>
    <n v="38120"/>
    <n v="1"/>
    <n v="2021"/>
    <n v="2021"/>
    <s v="2021Q1"/>
    <s v="Old_Claim"/>
    <x v="2"/>
    <m/>
  </r>
  <r>
    <s v="L05/070/9/001202/2020"/>
    <d v="2020-11-20T00:00:00"/>
    <d v="2021-01-15T00:00:00"/>
    <x v="2"/>
    <n v="534264.70589999994"/>
    <n v="534264.70589999994"/>
    <n v="1"/>
    <n v="2020"/>
    <n v="2021"/>
    <s v="2020Q4"/>
    <s v="Old_Claim"/>
    <x v="0"/>
    <m/>
  </r>
  <r>
    <s v="L01/070/9/000031/2021"/>
    <d v="2021-01-17T00:00:00"/>
    <d v="2021-01-18T00:00:00"/>
    <x v="2"/>
    <n v="16200"/>
    <n v="16200"/>
    <n v="1"/>
    <n v="2021"/>
    <n v="2021"/>
    <s v="2021Q1"/>
    <s v="Old_Claim"/>
    <x v="0"/>
    <m/>
  </r>
  <r>
    <s v="L01/071/9/000003/2020"/>
    <d v="2020-11-13T00:00:00"/>
    <d v="2020-12-12T00:00:00"/>
    <x v="2"/>
    <n v="7600"/>
    <n v="7600"/>
    <n v="1"/>
    <n v="2020"/>
    <n v="2020"/>
    <s v="2020Q4"/>
    <s v="Old_Claim"/>
    <x v="0"/>
    <m/>
  </r>
  <r>
    <s v="L05/088/9/000007/2021"/>
    <d v="2021-01-16T00:00:00"/>
    <d v="2021-01-18T00:00:00"/>
    <x v="0"/>
    <n v="14800"/>
    <n v="14800"/>
    <n v="1"/>
    <n v="2021"/>
    <n v="2021"/>
    <s v="2021Q1"/>
    <s v="Old_Claim"/>
    <x v="2"/>
    <m/>
  </r>
  <r>
    <s v="L01/087/9/000007/2021"/>
    <d v="2021-01-06T00:00:00"/>
    <d v="2021-01-18T00:00:00"/>
    <x v="0"/>
    <n v="3620"/>
    <n v="3620"/>
    <n v="1"/>
    <n v="2021"/>
    <n v="2021"/>
    <s v="2021Q1"/>
    <s v="Old_Claim"/>
    <x v="0"/>
    <m/>
  </r>
  <r>
    <s v="L01/070/9/000034/2021"/>
    <d v="2021-01-06T00:00:00"/>
    <d v="2021-01-07T00:00:00"/>
    <x v="2"/>
    <n v="6380"/>
    <n v="6380"/>
    <n v="1"/>
    <n v="2021"/>
    <n v="2021"/>
    <s v="2021Q1"/>
    <s v="Old_Claim"/>
    <x v="0"/>
    <m/>
  </r>
  <r>
    <s v="L01/070/9/000035/2021"/>
    <d v="2021-01-09T00:00:00"/>
    <d v="2021-01-11T00:00:00"/>
    <x v="2"/>
    <n v="96860"/>
    <n v="96860"/>
    <n v="1"/>
    <n v="2021"/>
    <n v="2021"/>
    <s v="2021Q1"/>
    <s v="Old_Claim"/>
    <x v="0"/>
    <m/>
  </r>
  <r>
    <s v="L01/070/9/000155/2020"/>
    <d v="2020-01-13T00:00:00"/>
    <d v="2020-01-17T00:00:00"/>
    <x v="2"/>
    <n v="2320"/>
    <n v="2320"/>
    <n v="1"/>
    <n v="2020"/>
    <n v="2020"/>
    <s v="2020Q1"/>
    <s v="Old_Claim"/>
    <x v="0"/>
    <m/>
  </r>
  <r>
    <s v="L01/070/9/000059/2006"/>
    <d v="2006-03-05T00:00:00"/>
    <d v="2006-03-05T00:00:00"/>
    <x v="2"/>
    <n v="7824"/>
    <n v="7824"/>
    <n v="1"/>
    <n v="2006"/>
    <n v="2006"/>
    <s v="2006Q1"/>
    <s v="Old_Claim"/>
    <x v="0"/>
    <m/>
  </r>
  <r>
    <s v="L01/101/9/000006/2012"/>
    <d v="2012-12-07T00:00:00"/>
    <d v="2012-12-07T00:00:00"/>
    <x v="7"/>
    <n v="206250"/>
    <n v="206250"/>
    <n v="1"/>
    <n v="2012"/>
    <n v="2012"/>
    <s v="2012Q4"/>
    <s v="Old_Claim"/>
    <x v="0"/>
    <m/>
  </r>
  <r>
    <s v="L02/110/9/000032/2017"/>
    <d v="2017-08-30T00:00:00"/>
    <d v="2017-08-30T00:00:00"/>
    <x v="1"/>
    <n v="50600"/>
    <n v="50600"/>
    <n v="1"/>
    <n v="2017"/>
    <n v="2017"/>
    <s v="2017Q3"/>
    <s v="Old_Claim"/>
    <x v="0"/>
    <m/>
  </r>
  <r>
    <s v="L01/110/9/000014/2019"/>
    <d v="2019-04-30T00:00:00"/>
    <d v="2019-04-30T00:00:00"/>
    <x v="1"/>
    <n v="5000"/>
    <n v="5000"/>
    <n v="1"/>
    <n v="2019"/>
    <n v="2019"/>
    <s v="2019Q2"/>
    <s v="Old_Claim"/>
    <x v="0"/>
    <m/>
  </r>
  <r>
    <s v="L01/094/9/000002/2019"/>
    <d v="2019-09-28T00:00:00"/>
    <d v="2019-09-28T00:00:00"/>
    <x v="10"/>
    <n v="100000"/>
    <n v="100000"/>
    <n v="1"/>
    <n v="2019"/>
    <n v="2019"/>
    <s v="2019Q3"/>
    <s v="Old_Claim"/>
    <x v="0"/>
    <m/>
  </r>
  <r>
    <s v="L01/102/9/000001/2019"/>
    <d v="2019-11-18T00:00:00"/>
    <d v="2019-11-18T00:00:00"/>
    <x v="7"/>
    <n v="22040"/>
    <n v="22040"/>
    <n v="1"/>
    <n v="2019"/>
    <n v="2019"/>
    <s v="2019Q4"/>
    <s v="Old_Claim"/>
    <x v="0"/>
    <m/>
  </r>
  <r>
    <s v="L05/070/9/000422/2019"/>
    <d v="2019-12-18T00:00:00"/>
    <d v="2019-12-18T00:00:00"/>
    <x v="2"/>
    <n v="10000"/>
    <n v="10000"/>
    <n v="1"/>
    <n v="2019"/>
    <n v="2019"/>
    <s v="2019Q4"/>
    <s v="Old_Claim"/>
    <x v="0"/>
    <m/>
  </r>
  <r>
    <s v="L01/070/9/000177/2020"/>
    <d v="2020-03-22T00:00:00"/>
    <d v="2020-03-22T00:00:00"/>
    <x v="2"/>
    <n v="8660"/>
    <n v="8660"/>
    <n v="1"/>
    <n v="2020"/>
    <n v="2020"/>
    <s v="2020Q1"/>
    <s v="Old_Claim"/>
    <x v="0"/>
    <m/>
  </r>
  <r>
    <s v="L01/070/9/000410/2019"/>
    <d v="2019-07-08T00:00:00"/>
    <d v="2019-07-08T00:00:00"/>
    <x v="2"/>
    <n v="132353"/>
    <n v="132353"/>
    <n v="1"/>
    <n v="2019"/>
    <n v="2019"/>
    <s v="2019Q3"/>
    <s v="Old_Claim"/>
    <x v="0"/>
    <m/>
  </r>
  <r>
    <s v="L01/110/9/000013/2020"/>
    <d v="2020-03-27T00:00:00"/>
    <d v="2020-03-27T00:00:00"/>
    <x v="1"/>
    <n v="5000"/>
    <n v="5000"/>
    <n v="1"/>
    <n v="2020"/>
    <n v="2020"/>
    <s v="2020Q1"/>
    <s v="Old_Claim"/>
    <x v="0"/>
    <m/>
  </r>
  <r>
    <s v="L01/087/9/000102/2019"/>
    <d v="2019-11-27T00:00:00"/>
    <d v="2019-11-27T00:00:00"/>
    <x v="0"/>
    <n v="100000"/>
    <n v="100000"/>
    <n v="1"/>
    <n v="2019"/>
    <n v="2019"/>
    <s v="2019Q4"/>
    <s v="Old_Claim"/>
    <x v="0"/>
    <m/>
  </r>
  <r>
    <s v="L01/110/9/000019/2020"/>
    <d v="2020-06-21T00:00:00"/>
    <d v="2020-06-21T00:00:00"/>
    <x v="1"/>
    <n v="25280"/>
    <n v="25280"/>
    <n v="1"/>
    <n v="2020"/>
    <n v="2020"/>
    <s v="2020Q2"/>
    <s v="Old_Claim"/>
    <x v="0"/>
    <m/>
  </r>
  <r>
    <s v="L01/070/9/000430/2020"/>
    <d v="2020-07-11T00:00:00"/>
    <d v="2020-07-11T00:00:00"/>
    <x v="2"/>
    <n v="10000"/>
    <n v="10000"/>
    <n v="1"/>
    <n v="2020"/>
    <n v="2020"/>
    <s v="2020Q3"/>
    <s v="Old_Claim"/>
    <x v="0"/>
    <m/>
  </r>
  <r>
    <s v="L01/070/9/000487/2020"/>
    <d v="2020-07-15T00:00:00"/>
    <d v="2020-07-15T00:00:00"/>
    <x v="2"/>
    <n v="25000"/>
    <n v="25000"/>
    <n v="1"/>
    <n v="2020"/>
    <n v="2020"/>
    <s v="2020Q3"/>
    <s v="Old_Claim"/>
    <x v="0"/>
    <m/>
  </r>
  <r>
    <s v="L01/088/9/000133/2020"/>
    <d v="2020-08-27T00:00:00"/>
    <d v="2020-08-27T00:00:00"/>
    <x v="0"/>
    <n v="61000"/>
    <n v="61000"/>
    <n v="1"/>
    <n v="2020"/>
    <n v="2020"/>
    <s v="2020Q3"/>
    <s v="Old_Claim"/>
    <x v="0"/>
    <m/>
  </r>
  <r>
    <s v="L01/064/9/000007/2020"/>
    <d v="2020-09-18T00:00:00"/>
    <d v="2020-09-18T00:00:00"/>
    <x v="6"/>
    <n v="16240"/>
    <n v="16240"/>
    <n v="1"/>
    <n v="2020"/>
    <n v="2020"/>
    <s v="2020Q3"/>
    <s v="Old_Claim"/>
    <x v="0"/>
    <m/>
  </r>
  <r>
    <s v="L01/070/9/000749/2020"/>
    <d v="2020-10-09T00:00:00"/>
    <d v="2020-10-09T00:00:00"/>
    <x v="2"/>
    <n v="110000"/>
    <n v="110000"/>
    <n v="1"/>
    <n v="2020"/>
    <n v="2020"/>
    <s v="2020Q4"/>
    <s v="Old_Claim"/>
    <x v="0"/>
    <m/>
  </r>
  <r>
    <s v="L02/088/9/000076/2019"/>
    <d v="2019-12-12T00:00:00"/>
    <d v="2019-12-12T00:00:00"/>
    <x v="0"/>
    <n v="445000"/>
    <n v="445000"/>
    <n v="1"/>
    <n v="2019"/>
    <n v="2019"/>
    <s v="2019Q4"/>
    <s v="Old_Claim"/>
    <x v="2"/>
    <m/>
  </r>
  <r>
    <s v="L01/070/9/000255/2020"/>
    <d v="2020-05-08T00:00:00"/>
    <d v="2020-05-08T00:00:00"/>
    <x v="2"/>
    <n v="10500"/>
    <n v="10500"/>
    <n v="1"/>
    <n v="2020"/>
    <n v="2020"/>
    <s v="2020Q2"/>
    <s v="Old_Claim"/>
    <x v="0"/>
    <m/>
  </r>
  <r>
    <s v="L01/070/9/000258/2020"/>
    <d v="2020-05-08T00:00:00"/>
    <d v="2020-05-08T00:00:00"/>
    <x v="2"/>
    <n v="6060"/>
    <n v="6060"/>
    <n v="1"/>
    <n v="2020"/>
    <n v="2020"/>
    <s v="2020Q2"/>
    <s v="Old_Claim"/>
    <x v="0"/>
    <m/>
  </r>
  <r>
    <s v="L05/070/9/000265/2020"/>
    <d v="2020-04-30T00:00:00"/>
    <d v="2020-04-30T00:00:00"/>
    <x v="2"/>
    <n v="85900"/>
    <n v="85900"/>
    <n v="1"/>
    <n v="2020"/>
    <n v="2020"/>
    <s v="2020Q2"/>
    <s v="Old_Claim"/>
    <x v="0"/>
    <m/>
  </r>
  <r>
    <s v="L01/071/9/000001/2020"/>
    <d v="2020-05-27T00:00:00"/>
    <d v="2020-05-27T00:00:00"/>
    <x v="2"/>
    <n v="3135"/>
    <n v="3135"/>
    <n v="1"/>
    <n v="2020"/>
    <n v="2020"/>
    <s v="2020Q2"/>
    <s v="Old_Claim"/>
    <x v="0"/>
    <m/>
  </r>
  <r>
    <s v="L01/070/9/000002/2020"/>
    <d v="2020-01-02T00:00:00"/>
    <d v="2020-01-02T00:00:00"/>
    <x v="2"/>
    <n v="20440"/>
    <n v="20440"/>
    <n v="1"/>
    <n v="2020"/>
    <n v="2020"/>
    <s v="2020Q1"/>
    <s v="Old_Claim"/>
    <x v="0"/>
    <m/>
  </r>
  <r>
    <s v="L01/087/9/000106/2020"/>
    <d v="2020-06-20T00:00:00"/>
    <d v="2020-06-20T00:00:00"/>
    <x v="0"/>
    <n v="1000"/>
    <n v="1000"/>
    <n v="1"/>
    <n v="2020"/>
    <n v="2020"/>
    <s v="2020Q2"/>
    <s v="Old_Claim"/>
    <x v="0"/>
    <m/>
  </r>
  <r>
    <s v="L01/070/9/000003/2020"/>
    <d v="2020-01-03T00:00:00"/>
    <d v="2020-01-03T00:00:00"/>
    <x v="2"/>
    <n v="1000000"/>
    <n v="1000000"/>
    <n v="1"/>
    <n v="2020"/>
    <n v="2020"/>
    <s v="2020Q1"/>
    <s v="Old_Claim"/>
    <x v="0"/>
    <m/>
  </r>
  <r>
    <s v="L01/070/9/000048/2019"/>
    <d v="2019-03-18T00:00:00"/>
    <d v="2019-03-18T00:00:00"/>
    <x v="2"/>
    <n v="124700"/>
    <n v="124700"/>
    <n v="1"/>
    <n v="2019"/>
    <n v="2019"/>
    <s v="2019Q1"/>
    <s v="Old_Claim"/>
    <x v="0"/>
    <m/>
  </r>
  <r>
    <s v="L01/070/9/000101/2019"/>
    <d v="2019-05-04T00:00:00"/>
    <d v="2019-05-04T00:00:00"/>
    <x v="2"/>
    <n v="4000"/>
    <n v="4000"/>
    <n v="1"/>
    <n v="2019"/>
    <n v="2019"/>
    <s v="2019Q2"/>
    <s v="Old_Claim"/>
    <x v="0"/>
    <m/>
  </r>
  <r>
    <s v="L01/070/9/000175/2019"/>
    <d v="2019-07-09T00:00:00"/>
    <d v="2019-07-09T00:00:00"/>
    <x v="2"/>
    <n v="10000"/>
    <n v="10000"/>
    <n v="1"/>
    <n v="2019"/>
    <n v="2019"/>
    <s v="2019Q3"/>
    <s v="Old_Claim"/>
    <x v="0"/>
    <m/>
  </r>
  <r>
    <s v="L01/088/9/000020/2019"/>
    <d v="2019-07-13T00:00:00"/>
    <d v="2019-07-13T00:00:00"/>
    <x v="0"/>
    <n v="6920"/>
    <n v="6920"/>
    <n v="1"/>
    <n v="2019"/>
    <n v="2019"/>
    <s v="2019Q3"/>
    <s v="Old_Claim"/>
    <x v="0"/>
    <m/>
  </r>
  <r>
    <s v="L02/070/9/000185/2019"/>
    <d v="2019-07-12T00:00:00"/>
    <d v="2019-07-12T00:00:00"/>
    <x v="2"/>
    <n v="4.8209120075355997E-24"/>
    <n v="4.8209120075355997E-24"/>
    <n v="1"/>
    <n v="2019"/>
    <n v="2019"/>
    <s v="2019Q3"/>
    <s v="Old_Claim"/>
    <x v="0"/>
    <m/>
  </r>
  <r>
    <s v="L01/070/9/000210/2019"/>
    <d v="2019-07-28T00:00:00"/>
    <d v="2019-07-28T00:00:00"/>
    <x v="2"/>
    <n v="313774"/>
    <n v="313774"/>
    <n v="1"/>
    <n v="2019"/>
    <n v="2019"/>
    <s v="2019Q3"/>
    <s v="Old_Claim"/>
    <x v="0"/>
    <m/>
  </r>
  <r>
    <s v="L01/070/9/000012/2020"/>
    <d v="2020-01-09T00:00:00"/>
    <d v="2020-01-09T00:00:00"/>
    <x v="2"/>
    <n v="9480"/>
    <n v="9480"/>
    <n v="1"/>
    <n v="2020"/>
    <n v="2020"/>
    <s v="2020Q1"/>
    <s v="Old_Claim"/>
    <x v="0"/>
    <m/>
  </r>
  <r>
    <s v="L01/070/9/000228/2019"/>
    <d v="2019-08-29T00:00:00"/>
    <d v="2019-08-29T00:00:00"/>
    <x v="2"/>
    <n v="8700"/>
    <n v="8700"/>
    <n v="1"/>
    <n v="2019"/>
    <n v="2019"/>
    <s v="2019Q3"/>
    <s v="Old_Claim"/>
    <x v="0"/>
    <m/>
  </r>
  <r>
    <s v="L01/070/9/000278/2019"/>
    <d v="2019-09-20T00:00:00"/>
    <d v="2019-09-20T00:00:00"/>
    <x v="2"/>
    <n v="154280"/>
    <n v="154280"/>
    <n v="1"/>
    <n v="2019"/>
    <n v="2019"/>
    <s v="2019Q3"/>
    <s v="Old_Claim"/>
    <x v="0"/>
    <m/>
  </r>
  <r>
    <s v="L01/070/9/000311/2019"/>
    <d v="2019-10-17T00:00:00"/>
    <d v="2019-10-17T00:00:00"/>
    <x v="2"/>
    <n v="10000"/>
    <n v="10000"/>
    <n v="1"/>
    <n v="2019"/>
    <n v="2019"/>
    <s v="2019Q4"/>
    <s v="Old_Claim"/>
    <x v="2"/>
    <m/>
  </r>
  <r>
    <s v="L01/070/9/000318/2019"/>
    <d v="2019-09-16T00:00:00"/>
    <d v="2019-09-16T00:00:00"/>
    <x v="2"/>
    <n v="400820"/>
    <n v="400820"/>
    <n v="1"/>
    <n v="2019"/>
    <n v="2019"/>
    <s v="2019Q3"/>
    <s v="Old_Claim"/>
    <x v="0"/>
    <m/>
  </r>
  <r>
    <s v="L02/083/9/000058/2019"/>
    <d v="2019-11-01T00:00:00"/>
    <d v="2019-11-01T00:00:00"/>
    <x v="0"/>
    <n v="9300"/>
    <n v="9300"/>
    <n v="1"/>
    <n v="2019"/>
    <n v="2019"/>
    <s v="2019Q4"/>
    <s v="Old_Claim"/>
    <x v="0"/>
    <m/>
  </r>
  <r>
    <s v="L01/070/9/000338/2019"/>
    <d v="2019-10-27T00:00:00"/>
    <d v="2019-10-27T00:00:00"/>
    <x v="2"/>
    <n v="860"/>
    <n v="860"/>
    <n v="1"/>
    <n v="2019"/>
    <n v="2019"/>
    <s v="2019Q4"/>
    <s v="Old_Claim"/>
    <x v="0"/>
    <m/>
  </r>
  <r>
    <s v="L02/070/9/000361/2019"/>
    <d v="2019-11-24T00:00:00"/>
    <d v="2019-11-24T00:00:00"/>
    <x v="2"/>
    <n v="7100"/>
    <n v="7100"/>
    <n v="1"/>
    <n v="2019"/>
    <n v="2019"/>
    <s v="2019Q4"/>
    <s v="Old_Claim"/>
    <x v="0"/>
    <m/>
  </r>
  <r>
    <s v="L05/070/9/000362/2019"/>
    <d v="2019-11-07T00:00:00"/>
    <d v="2019-11-07T00:00:00"/>
    <x v="2"/>
    <n v="4500"/>
    <n v="4500"/>
    <n v="1"/>
    <n v="2019"/>
    <n v="2019"/>
    <s v="2019Q4"/>
    <s v="Old_Claim"/>
    <x v="0"/>
    <m/>
  </r>
  <r>
    <s v="L01/070/9/000384/2019"/>
    <d v="2019-08-21T00:00:00"/>
    <d v="2019-08-21T00:00:00"/>
    <x v="2"/>
    <n v="99882"/>
    <n v="99882"/>
    <n v="1"/>
    <n v="2019"/>
    <n v="2019"/>
    <s v="2019Q3"/>
    <s v="Old_Claim"/>
    <x v="2"/>
    <m/>
  </r>
  <r>
    <s v="L01/088/9/000071/2019"/>
    <d v="2019-12-08T00:00:00"/>
    <d v="2019-12-08T00:00:00"/>
    <x v="0"/>
    <n v="6980"/>
    <n v="6980"/>
    <n v="1"/>
    <n v="2019"/>
    <n v="2019"/>
    <s v="2019Q4"/>
    <s v="Old_Claim"/>
    <x v="0"/>
    <m/>
  </r>
  <r>
    <s v="L01/070/9/000396/2019"/>
    <d v="2019-12-01T00:00:00"/>
    <d v="2019-12-01T00:00:00"/>
    <x v="2"/>
    <n v="500000"/>
    <n v="500000"/>
    <n v="1"/>
    <n v="2019"/>
    <n v="2019"/>
    <s v="2019Q4"/>
    <s v="Old_Claim"/>
    <x v="0"/>
    <m/>
  </r>
  <r>
    <s v="L01/088/9/000087/2020"/>
    <d v="2020-07-11T00:00:00"/>
    <d v="2020-07-11T00:00:00"/>
    <x v="0"/>
    <n v="6270"/>
    <n v="6270"/>
    <n v="1"/>
    <n v="2020"/>
    <n v="2020"/>
    <s v="2020Q3"/>
    <s v="Old_Claim"/>
    <x v="0"/>
    <m/>
  </r>
  <r>
    <s v="L02/087/9/000147/2020"/>
    <d v="2020-06-20T00:00:00"/>
    <d v="2020-06-20T00:00:00"/>
    <x v="0"/>
    <n v="15000"/>
    <n v="15000"/>
    <n v="1"/>
    <n v="2020"/>
    <n v="2020"/>
    <s v="2020Q2"/>
    <s v="Old_Claim"/>
    <x v="0"/>
    <m/>
  </r>
  <r>
    <s v="L01/080/9/000160/2020"/>
    <d v="2020-07-30T00:00:00"/>
    <d v="2020-07-30T00:00:00"/>
    <x v="0"/>
    <n v="460050"/>
    <n v="460050"/>
    <n v="1"/>
    <n v="2020"/>
    <n v="2020"/>
    <s v="2020Q3"/>
    <s v="Old_Claim"/>
    <x v="0"/>
    <m/>
  </r>
  <r>
    <s v="L01/070/9/000501/2020"/>
    <d v="2020-08-08T00:00:00"/>
    <d v="2020-08-08T00:00:00"/>
    <x v="2"/>
    <n v="8600"/>
    <n v="8600"/>
    <n v="1"/>
    <n v="2020"/>
    <n v="2020"/>
    <s v="2020Q3"/>
    <s v="Old_Claim"/>
    <x v="0"/>
    <m/>
  </r>
  <r>
    <s v="L02/070/9/000510/2020"/>
    <d v="2020-08-11T00:00:00"/>
    <d v="2020-08-11T00:00:00"/>
    <x v="2"/>
    <n v="2668"/>
    <n v="2668"/>
    <n v="1"/>
    <n v="2020"/>
    <n v="2020"/>
    <s v="2020Q3"/>
    <s v="Old_Claim"/>
    <x v="0"/>
    <m/>
  </r>
  <r>
    <s v="L01/070/9/000531/2020"/>
    <d v="2020-07-28T00:00:00"/>
    <d v="2020-07-28T00:00:00"/>
    <x v="2"/>
    <n v="6270"/>
    <n v="6270"/>
    <n v="1"/>
    <n v="2020"/>
    <n v="2020"/>
    <s v="2020Q3"/>
    <s v="Old_Claim"/>
    <x v="0"/>
    <m/>
  </r>
  <r>
    <s v="L01/070/9/000533/2020"/>
    <d v="2020-08-12T00:00:00"/>
    <d v="2020-08-12T00:00:00"/>
    <x v="2"/>
    <n v="92000"/>
    <n v="92000"/>
    <n v="1"/>
    <n v="2020"/>
    <n v="2020"/>
    <s v="2020Q3"/>
    <s v="Old_Claim"/>
    <x v="0"/>
    <m/>
  </r>
  <r>
    <s v="L05/088/9/000110/2020"/>
    <d v="2020-05-24T00:00:00"/>
    <d v="2020-05-24T00:00:00"/>
    <x v="0"/>
    <n v="897000"/>
    <n v="897000"/>
    <n v="1"/>
    <n v="2020"/>
    <n v="2020"/>
    <s v="2020Q2"/>
    <s v="Old_Claim"/>
    <x v="0"/>
    <m/>
  </r>
  <r>
    <s v="L01/087/9/000008/2020"/>
    <d v="2020-01-22T00:00:00"/>
    <d v="2020-01-22T00:00:00"/>
    <x v="0"/>
    <n v="1000000"/>
    <n v="1000000"/>
    <n v="1"/>
    <n v="2020"/>
    <n v="2020"/>
    <s v="2020Q1"/>
    <s v="Old_Claim"/>
    <x v="0"/>
    <m/>
  </r>
  <r>
    <s v="L01/070/9/000448/2019"/>
    <d v="2019-12-10T00:00:00"/>
    <d v="2019-12-10T00:00:00"/>
    <x v="2"/>
    <n v="8700"/>
    <n v="8700"/>
    <n v="1"/>
    <n v="2019"/>
    <n v="2019"/>
    <s v="2019Q4"/>
    <s v="Old_Claim"/>
    <x v="0"/>
    <m/>
  </r>
  <r>
    <s v="L01/070/9/000574/2020"/>
    <d v="2020-08-19T00:00:00"/>
    <d v="2020-08-19T00:00:00"/>
    <x v="2"/>
    <n v="72000"/>
    <n v="72000"/>
    <n v="1"/>
    <n v="2020"/>
    <n v="2020"/>
    <s v="2020Q3"/>
    <s v="Old_Claim"/>
    <x v="0"/>
    <m/>
  </r>
  <r>
    <s v="L01/070/9/000614/2020"/>
    <d v="2020-08-29T00:00:00"/>
    <d v="2020-08-29T00:00:00"/>
    <x v="2"/>
    <n v="7000"/>
    <n v="7000"/>
    <n v="1"/>
    <n v="2020"/>
    <n v="2020"/>
    <s v="2020Q3"/>
    <s v="Old_Claim"/>
    <x v="0"/>
    <m/>
  </r>
  <r>
    <s v="L02/083/9/000086/2019"/>
    <d v="2019-10-25T00:00:00"/>
    <d v="2019-10-25T00:00:00"/>
    <x v="0"/>
    <n v="50000"/>
    <n v="50000"/>
    <n v="1"/>
    <n v="2019"/>
    <n v="2019"/>
    <s v="2019Q4"/>
    <s v="Old_Claim"/>
    <x v="0"/>
    <m/>
  </r>
  <r>
    <s v="L02/080/9/000212/2020"/>
    <d v="2020-09-14T00:00:00"/>
    <d v="2020-09-14T00:00:00"/>
    <x v="0"/>
    <n v="1130"/>
    <n v="1130"/>
    <n v="1"/>
    <n v="2020"/>
    <n v="2020"/>
    <s v="2020Q3"/>
    <s v="Old_Claim"/>
    <x v="0"/>
    <m/>
  </r>
  <r>
    <s v="L01/070/9/000653/2020"/>
    <d v="2020-09-03T00:00:00"/>
    <d v="2020-09-03T00:00:00"/>
    <x v="2"/>
    <n v="1000"/>
    <n v="1000"/>
    <n v="1"/>
    <n v="2020"/>
    <n v="2020"/>
    <s v="2020Q3"/>
    <s v="Old_Claim"/>
    <x v="0"/>
    <m/>
  </r>
  <r>
    <s v="L01/088/9/000138/2020"/>
    <d v="2020-09-30T00:00:00"/>
    <d v="2020-09-30T00:00:00"/>
    <x v="0"/>
    <n v="8864"/>
    <n v="8864"/>
    <n v="1"/>
    <n v="2020"/>
    <n v="2020"/>
    <s v="2020Q3"/>
    <s v="Old_Claim"/>
    <x v="0"/>
    <m/>
  </r>
  <r>
    <s v="L02/080/9/000229/2020"/>
    <d v="2020-10-05T00:00:00"/>
    <d v="2020-10-05T00:00:00"/>
    <x v="0"/>
    <n v="1000"/>
    <n v="1000"/>
    <n v="1"/>
    <n v="2020"/>
    <n v="2020"/>
    <s v="2020Q4"/>
    <s v="Old_Claim"/>
    <x v="0"/>
    <m/>
  </r>
  <r>
    <s v="L01/070/9/000733/2020"/>
    <d v="2020-09-30T00:00:00"/>
    <d v="2020-09-30T00:00:00"/>
    <x v="2"/>
    <n v="8550"/>
    <n v="8550"/>
    <n v="1"/>
    <n v="2020"/>
    <n v="2020"/>
    <s v="2020Q3"/>
    <s v="Old_Claim"/>
    <x v="0"/>
    <m/>
  </r>
  <r>
    <s v="L01/070/9/000738/2020"/>
    <d v="2020-09-25T00:00:00"/>
    <d v="2020-09-25T00:00:00"/>
    <x v="2"/>
    <n v="6270"/>
    <n v="6270"/>
    <n v="1"/>
    <n v="2020"/>
    <n v="2020"/>
    <s v="2020Q3"/>
    <s v="Old_Claim"/>
    <x v="0"/>
    <m/>
  </r>
  <r>
    <s v="L01/080/9/000233/2020"/>
    <d v="2020-05-23T00:00:00"/>
    <d v="2020-05-23T00:00:00"/>
    <x v="0"/>
    <n v="200000"/>
    <n v="200000"/>
    <n v="1"/>
    <n v="2020"/>
    <n v="2020"/>
    <s v="2020Q2"/>
    <s v="Old_Claim"/>
    <x v="0"/>
    <m/>
  </r>
  <r>
    <s v="L01/070/9/000782/2020"/>
    <d v="2020-10-17T00:00:00"/>
    <d v="2020-10-17T00:00:00"/>
    <x v="2"/>
    <n v="9884"/>
    <n v="9884"/>
    <n v="1"/>
    <n v="2020"/>
    <n v="2020"/>
    <s v="2020Q4"/>
    <s v="Old_Claim"/>
    <x v="0"/>
    <m/>
  </r>
  <r>
    <s v="L01/070/9/000799/2020"/>
    <d v="2020-10-21T00:00:00"/>
    <d v="2020-10-21T00:00:00"/>
    <x v="2"/>
    <n v="146000"/>
    <n v="146000"/>
    <n v="1"/>
    <n v="2020"/>
    <n v="2020"/>
    <s v="2020Q4"/>
    <s v="Old_Claim"/>
    <x v="0"/>
    <m/>
  </r>
  <r>
    <s v="L01/070/9/000804/2020"/>
    <d v="2020-10-16T00:00:00"/>
    <d v="2020-10-16T00:00:00"/>
    <x v="2"/>
    <n v="1000"/>
    <n v="1000"/>
    <n v="1"/>
    <n v="2020"/>
    <n v="2020"/>
    <s v="2020Q4"/>
    <s v="Old_Claim"/>
    <x v="0"/>
    <m/>
  </r>
  <r>
    <s v="L01/070/9/000810/2020"/>
    <d v="2020-07-17T00:00:00"/>
    <d v="2020-07-17T00:00:00"/>
    <x v="2"/>
    <n v="6380"/>
    <n v="6380"/>
    <n v="1"/>
    <n v="2020"/>
    <n v="2020"/>
    <s v="2020Q3"/>
    <s v="Old_Claim"/>
    <x v="0"/>
    <m/>
  </r>
  <r>
    <s v="L01/087/9/000257/2020"/>
    <d v="2020-10-12T00:00:00"/>
    <d v="2020-10-12T00:00:00"/>
    <x v="0"/>
    <n v="87750"/>
    <n v="87750"/>
    <n v="1"/>
    <n v="2020"/>
    <n v="2020"/>
    <s v="2020Q4"/>
    <s v="Old_Claim"/>
    <x v="0"/>
    <m/>
  </r>
  <r>
    <s v="L01/070/9/000099/2020"/>
    <d v="2020-02-15T00:00:00"/>
    <d v="2020-02-15T00:00:00"/>
    <x v="2"/>
    <n v="10000"/>
    <n v="10000"/>
    <n v="1"/>
    <n v="2020"/>
    <n v="2020"/>
    <s v="2020Q1"/>
    <s v="Old_Claim"/>
    <x v="0"/>
    <m/>
  </r>
  <r>
    <s v="L15/070/9/000855/2020"/>
    <d v="2020-10-29T00:00:00"/>
    <d v="2020-10-29T00:00:00"/>
    <x v="2"/>
    <n v="113000"/>
    <n v="113000"/>
    <n v="1"/>
    <n v="2020"/>
    <n v="2020"/>
    <s v="2020Q4"/>
    <s v="Old_Claim"/>
    <x v="0"/>
    <m/>
  </r>
  <r>
    <s v="L01/070/9/000858/2020"/>
    <d v="2020-10-30T00:00:00"/>
    <d v="2020-10-30T00:00:00"/>
    <x v="2"/>
    <n v="6270"/>
    <n v="6270"/>
    <n v="1"/>
    <n v="2020"/>
    <n v="2020"/>
    <s v="2020Q4"/>
    <s v="Old_Claim"/>
    <x v="0"/>
    <m/>
  </r>
  <r>
    <s v="L01/070/9/000874/2020"/>
    <d v="2020-10-26T00:00:00"/>
    <d v="2020-10-26T00:00:00"/>
    <x v="2"/>
    <n v="200000"/>
    <n v="200000"/>
    <n v="1"/>
    <n v="2020"/>
    <n v="2020"/>
    <s v="2020Q4"/>
    <s v="Old_Claim"/>
    <x v="0"/>
    <m/>
  </r>
  <r>
    <s v="L01/070/9/000884/2020"/>
    <d v="2020-11-10T00:00:00"/>
    <d v="2020-11-10T00:00:00"/>
    <x v="2"/>
    <n v="144000"/>
    <n v="144000"/>
    <n v="1"/>
    <n v="2020"/>
    <n v="2020"/>
    <s v="2020Q4"/>
    <s v="Old_Claim"/>
    <x v="0"/>
    <m/>
  </r>
  <r>
    <s v="L15/070/9/000838/2020"/>
    <d v="2020-11-06T00:00:00"/>
    <d v="2020-11-06T00:00:00"/>
    <x v="2"/>
    <n v="190000"/>
    <n v="190000"/>
    <n v="1"/>
    <n v="2020"/>
    <n v="2020"/>
    <s v="2020Q4"/>
    <s v="Old_Claim"/>
    <x v="0"/>
    <m/>
  </r>
  <r>
    <s v="L01/070/9/000879/2020"/>
    <d v="2020-11-05T00:00:00"/>
    <d v="2020-11-05T00:00:00"/>
    <x v="2"/>
    <n v="8550"/>
    <n v="8550"/>
    <n v="1"/>
    <n v="2020"/>
    <n v="2020"/>
    <s v="2020Q4"/>
    <s v="Old_Claim"/>
    <x v="0"/>
    <m/>
  </r>
  <r>
    <s v="L01/070/9/001047/2020"/>
    <d v="2020-11-03T00:00:00"/>
    <d v="2020-11-03T00:00:00"/>
    <x v="2"/>
    <n v="8550"/>
    <n v="8550"/>
    <n v="1"/>
    <n v="2020"/>
    <n v="2020"/>
    <s v="2020Q4"/>
    <s v="Old_Claim"/>
    <x v="0"/>
    <m/>
  </r>
  <r>
    <s v="L01/070/9/000900/2020"/>
    <d v="2020-11-11T00:00:00"/>
    <d v="2020-11-11T00:00:00"/>
    <x v="2"/>
    <n v="8590"/>
    <n v="8590"/>
    <n v="1"/>
    <n v="2020"/>
    <n v="2020"/>
    <s v="2020Q4"/>
    <s v="Old_Claim"/>
    <x v="0"/>
    <m/>
  </r>
  <r>
    <s v="L01/070/9/000910/2020"/>
    <d v="2020-11-12T00:00:00"/>
    <d v="2020-11-12T00:00:00"/>
    <x v="2"/>
    <n v="8780"/>
    <n v="8780"/>
    <n v="1"/>
    <n v="2020"/>
    <n v="2020"/>
    <s v="2020Q4"/>
    <s v="Old_Claim"/>
    <x v="0"/>
    <m/>
  </r>
  <r>
    <s v="L01/070/9/000913/2020"/>
    <d v="2020-11-12T00:00:00"/>
    <d v="2020-11-12T00:00:00"/>
    <x v="2"/>
    <n v="10374"/>
    <n v="10374"/>
    <n v="1"/>
    <n v="2020"/>
    <n v="2020"/>
    <s v="2020Q4"/>
    <s v="Old_Claim"/>
    <x v="0"/>
    <m/>
  </r>
  <r>
    <s v="L01/070/9/000915/2020"/>
    <d v="2020-09-05T00:00:00"/>
    <d v="2020-09-05T00:00:00"/>
    <x v="2"/>
    <n v="89000"/>
    <n v="89000"/>
    <n v="1"/>
    <n v="2020"/>
    <n v="2020"/>
    <s v="2020Q3"/>
    <s v="Old_Claim"/>
    <x v="0"/>
    <m/>
  </r>
  <r>
    <s v="L01/087/9/000320/2020"/>
    <d v="2020-10-05T00:00:00"/>
    <d v="2020-10-05T00:00:00"/>
    <x v="0"/>
    <n v="120690"/>
    <n v="120690"/>
    <n v="1"/>
    <n v="2020"/>
    <n v="2020"/>
    <s v="2020Q4"/>
    <s v="Old_Claim"/>
    <x v="0"/>
    <m/>
  </r>
  <r>
    <s v="L05/070/9/000932/2020"/>
    <d v="2020-11-13T00:00:00"/>
    <d v="2020-11-13T00:00:00"/>
    <x v="2"/>
    <n v="644920"/>
    <n v="644920"/>
    <n v="1"/>
    <n v="2020"/>
    <n v="2020"/>
    <s v="2020Q4"/>
    <s v="Old_Claim"/>
    <x v="0"/>
    <m/>
  </r>
  <r>
    <s v="L01/070/9/000951/2020"/>
    <d v="2020-11-15T00:00:00"/>
    <d v="2020-11-15T00:00:00"/>
    <x v="2"/>
    <n v="9000"/>
    <n v="9000"/>
    <n v="1"/>
    <n v="2020"/>
    <n v="2020"/>
    <s v="2020Q4"/>
    <s v="Old_Claim"/>
    <x v="0"/>
    <m/>
  </r>
  <r>
    <s v="L01/070/9/000969/2020"/>
    <d v="2020-11-18T00:00:00"/>
    <d v="2020-11-18T00:00:00"/>
    <x v="2"/>
    <n v="7000"/>
    <n v="7000"/>
    <n v="1"/>
    <n v="2020"/>
    <n v="2020"/>
    <s v="2020Q4"/>
    <s v="Old_Claim"/>
    <x v="0"/>
    <m/>
  </r>
  <r>
    <s v="L01/080/9/000336/2020"/>
    <d v="2020-10-24T00:00:00"/>
    <d v="2020-10-24T00:00:00"/>
    <x v="0"/>
    <n v="860077"/>
    <n v="860077"/>
    <n v="1"/>
    <n v="2020"/>
    <n v="2020"/>
    <s v="2020Q4"/>
    <s v="Old_Claim"/>
    <x v="0"/>
    <m/>
  </r>
  <r>
    <s v="L01/070/9/000977/2020"/>
    <d v="2020-11-26T00:00:00"/>
    <d v="2020-11-26T00:00:00"/>
    <x v="2"/>
    <n v="120000"/>
    <n v="120000"/>
    <n v="1"/>
    <n v="2020"/>
    <n v="2020"/>
    <s v="2020Q4"/>
    <s v="Old_Claim"/>
    <x v="0"/>
    <m/>
  </r>
  <r>
    <s v="L01/070/9/001004/2020"/>
    <d v="2020-11-22T00:00:00"/>
    <d v="2020-11-22T00:00:00"/>
    <x v="2"/>
    <n v="8500"/>
    <n v="8500"/>
    <n v="1"/>
    <n v="2020"/>
    <n v="2020"/>
    <s v="2020Q4"/>
    <s v="Old_Claim"/>
    <x v="0"/>
    <m/>
  </r>
  <r>
    <s v="L05/087/9/000343/2020"/>
    <d v="2020-11-29T00:00:00"/>
    <d v="2020-11-29T00:00:00"/>
    <x v="0"/>
    <n v="366650"/>
    <n v="366650"/>
    <n v="1"/>
    <n v="2020"/>
    <n v="2020"/>
    <s v="2020Q4"/>
    <s v="Old_Claim"/>
    <x v="0"/>
    <m/>
  </r>
  <r>
    <s v="L01/088/9/000249/2020"/>
    <d v="2020-11-13T00:00:00"/>
    <d v="2020-11-13T00:00:00"/>
    <x v="0"/>
    <n v="9880"/>
    <n v="9880"/>
    <n v="1"/>
    <n v="2020"/>
    <n v="2020"/>
    <s v="2020Q4"/>
    <s v="Old_Claim"/>
    <x v="0"/>
    <m/>
  </r>
  <r>
    <s v="L02/070/9/001007/2020"/>
    <d v="2020-11-26T00:00:00"/>
    <d v="2020-11-26T00:00:00"/>
    <x v="2"/>
    <n v="300129"/>
    <n v="300129"/>
    <n v="1"/>
    <n v="2020"/>
    <n v="2020"/>
    <s v="2020Q4"/>
    <s v="Old_Claim"/>
    <x v="0"/>
    <m/>
  </r>
  <r>
    <s v="L01/070/9/001022/2020"/>
    <d v="2020-11-29T00:00:00"/>
    <d v="2020-11-29T00:00:00"/>
    <x v="2"/>
    <n v="9256"/>
    <n v="9256"/>
    <n v="1"/>
    <n v="2020"/>
    <n v="2020"/>
    <s v="2020Q4"/>
    <s v="Old_Claim"/>
    <x v="0"/>
    <m/>
  </r>
  <r>
    <s v="L01/070/9/001026/2020"/>
    <d v="2020-12-04T00:00:00"/>
    <d v="2020-12-04T00:00:00"/>
    <x v="2"/>
    <n v="120470"/>
    <n v="120470"/>
    <n v="1"/>
    <n v="2020"/>
    <n v="2020"/>
    <s v="2020Q4"/>
    <s v="Old_Claim"/>
    <x v="0"/>
    <m/>
  </r>
  <r>
    <s v="L01/070/9/000451/2019"/>
    <d v="2019-11-23T00:00:00"/>
    <d v="2019-11-23T00:00:00"/>
    <x v="2"/>
    <n v="139528"/>
    <n v="139528"/>
    <n v="1"/>
    <n v="2019"/>
    <n v="2019"/>
    <s v="2019Q4"/>
    <s v="Old_Claim"/>
    <x v="0"/>
    <m/>
  </r>
  <r>
    <s v="L01/070/9/001050/2020"/>
    <d v="2020-12-04T00:00:00"/>
    <d v="2020-12-04T00:00:00"/>
    <x v="2"/>
    <n v="7270"/>
    <n v="7270"/>
    <n v="0"/>
    <n v="2020"/>
    <n v="2020"/>
    <s v="2020Q4"/>
    <s v="Old_Claim"/>
    <x v="0"/>
    <m/>
  </r>
  <r>
    <s v="L01/070/9/001052/2020"/>
    <d v="2020-07-22T00:00:00"/>
    <d v="2020-07-22T00:00:00"/>
    <x v="2"/>
    <n v="500000"/>
    <n v="500000"/>
    <n v="1"/>
    <n v="2020"/>
    <n v="2020"/>
    <s v="2020Q3"/>
    <s v="Old_Claim"/>
    <x v="0"/>
    <m/>
  </r>
  <r>
    <s v="L05/087/9/000367/2020"/>
    <d v="2020-11-22T00:00:00"/>
    <d v="2020-11-22T00:00:00"/>
    <x v="0"/>
    <n v="873906"/>
    <n v="873906"/>
    <n v="1"/>
    <n v="2020"/>
    <n v="2020"/>
    <s v="2020Q4"/>
    <s v="Old_Claim"/>
    <x v="0"/>
    <m/>
  </r>
  <r>
    <s v="L01/070/9/001087/2020"/>
    <d v="2020-12-12T00:00:00"/>
    <d v="2020-12-12T00:00:00"/>
    <x v="2"/>
    <n v="2320"/>
    <n v="2320"/>
    <n v="1"/>
    <n v="2020"/>
    <n v="2020"/>
    <s v="2020Q4"/>
    <s v="Old_Claim"/>
    <x v="0"/>
    <m/>
  </r>
  <r>
    <s v="L01/088/9/000267/2020"/>
    <d v="2020-12-20T00:00:00"/>
    <d v="2020-12-20T00:00:00"/>
    <x v="0"/>
    <n v="163140"/>
    <n v="163140"/>
    <n v="1"/>
    <n v="2020"/>
    <n v="2020"/>
    <s v="2020Q4"/>
    <s v="Old_Claim"/>
    <x v="0"/>
    <m/>
  </r>
  <r>
    <s v="L01/088/9/000272/2020"/>
    <d v="2020-12-21T00:00:00"/>
    <d v="2020-12-21T00:00:00"/>
    <x v="0"/>
    <n v="9280"/>
    <n v="9280"/>
    <n v="1"/>
    <n v="2020"/>
    <n v="2020"/>
    <s v="2020Q4"/>
    <s v="Old_Claim"/>
    <x v="0"/>
    <m/>
  </r>
  <r>
    <s v="L02/070/9/001095/2020"/>
    <d v="2020-12-27T00:00:00"/>
    <d v="2020-12-27T00:00:00"/>
    <x v="2"/>
    <n v="6380"/>
    <n v="6380"/>
    <n v="1"/>
    <n v="2020"/>
    <n v="2020"/>
    <s v="2020Q4"/>
    <s v="Old_Claim"/>
    <x v="0"/>
    <m/>
  </r>
  <r>
    <s v="L01/070/9/001101/2020"/>
    <d v="2020-12-18T00:00:00"/>
    <d v="2020-12-18T00:00:00"/>
    <x v="2"/>
    <n v="8590"/>
    <n v="8590"/>
    <n v="1"/>
    <n v="2020"/>
    <n v="2020"/>
    <s v="2020Q4"/>
    <s v="Old_Claim"/>
    <x v="0"/>
    <m/>
  </r>
  <r>
    <s v="L01/070/9/001128/2020"/>
    <d v="2020-12-22T00:00:00"/>
    <d v="2020-12-22T00:00:00"/>
    <x v="2"/>
    <n v="1002020"/>
    <n v="1002020"/>
    <n v="1"/>
    <n v="2020"/>
    <n v="2020"/>
    <s v="2020Q4"/>
    <s v="Old_Claim"/>
    <x v="0"/>
    <m/>
  </r>
  <r>
    <s v="L01/030/9/000014/2020"/>
    <d v="2020-10-25T00:00:00"/>
    <d v="2020-10-25T00:00:00"/>
    <x v="8"/>
    <n v="23768"/>
    <n v="23768"/>
    <n v="1"/>
    <n v="2020"/>
    <n v="2020"/>
    <s v="2020Q4"/>
    <s v="Old_Claim"/>
    <x v="0"/>
    <m/>
  </r>
  <r>
    <s v="L15/070/9/000851/2020"/>
    <d v="2020-10-29T00:00:00"/>
    <d v="2020-10-29T00:00:00"/>
    <x v="2"/>
    <n v="9000"/>
    <n v="9000"/>
    <n v="1"/>
    <n v="2020"/>
    <n v="2020"/>
    <s v="2020Q4"/>
    <s v="Old_Claim"/>
    <x v="0"/>
    <m/>
  </r>
  <r>
    <s v="L01/087/9/000307/2020"/>
    <d v="2020-10-31T00:00:00"/>
    <d v="2020-10-31T00:00:00"/>
    <x v="0"/>
    <n v="150000"/>
    <n v="150000"/>
    <n v="1"/>
    <n v="2020"/>
    <n v="2020"/>
    <s v="2020Q4"/>
    <s v="Old_Claim"/>
    <x v="0"/>
    <m/>
  </r>
  <r>
    <s v="L01/070/9/000931/2020"/>
    <d v="2020-11-10T00:00:00"/>
    <d v="2020-11-10T00:00:00"/>
    <x v="2"/>
    <n v="6270"/>
    <n v="6270"/>
    <n v="1"/>
    <n v="2020"/>
    <n v="2020"/>
    <s v="2020Q4"/>
    <s v="Old_Claim"/>
    <x v="0"/>
    <m/>
  </r>
  <r>
    <s v="L01/088/9/000197/2020"/>
    <d v="2020-11-21T00:00:00"/>
    <d v="2020-11-21T00:00:00"/>
    <x v="0"/>
    <n v="8550"/>
    <n v="8550"/>
    <n v="1"/>
    <n v="2020"/>
    <n v="2020"/>
    <s v="2020Q4"/>
    <s v="Old_Claim"/>
    <x v="0"/>
    <m/>
  </r>
  <r>
    <s v="L01/070/9/000964/2020"/>
    <d v="2020-11-25T00:00:00"/>
    <d v="2020-11-25T00:00:00"/>
    <x v="2"/>
    <n v="27300"/>
    <n v="27300"/>
    <n v="1"/>
    <n v="2020"/>
    <n v="2020"/>
    <s v="2020Q4"/>
    <s v="Old_Claim"/>
    <x v="0"/>
    <m/>
  </r>
  <r>
    <s v="L01/088/9/000189/2020"/>
    <d v="2020-11-25T00:00:00"/>
    <d v="2020-11-25T00:00:00"/>
    <x v="0"/>
    <n v="8590"/>
    <n v="8590"/>
    <n v="1"/>
    <n v="2020"/>
    <n v="2020"/>
    <s v="2020Q4"/>
    <s v="Old_Claim"/>
    <x v="0"/>
    <m/>
  </r>
  <r>
    <s v="L01/070/9/000998/2020"/>
    <d v="2020-11-28T00:00:00"/>
    <d v="2020-11-28T00:00:00"/>
    <x v="2"/>
    <n v="8590"/>
    <n v="8590"/>
    <n v="1"/>
    <n v="2020"/>
    <n v="2020"/>
    <s v="2020Q4"/>
    <s v="Old_Claim"/>
    <x v="0"/>
    <m/>
  </r>
  <r>
    <s v="L01/070/9/001005/2020"/>
    <d v="2020-11-30T00:00:00"/>
    <d v="2020-11-30T00:00:00"/>
    <x v="2"/>
    <n v="7000"/>
    <n v="7000"/>
    <n v="1"/>
    <n v="2020"/>
    <n v="2020"/>
    <s v="2020Q4"/>
    <s v="Old_Claim"/>
    <x v="0"/>
    <m/>
  </r>
  <r>
    <s v="L01/088/9/000251/2020"/>
    <d v="2020-11-29T00:00:00"/>
    <d v="2020-11-29T00:00:00"/>
    <x v="0"/>
    <n v="6312"/>
    <n v="6312"/>
    <n v="1"/>
    <n v="2020"/>
    <n v="2020"/>
    <s v="2020Q4"/>
    <s v="Old_Claim"/>
    <x v="0"/>
    <m/>
  </r>
  <r>
    <s v="L15/070/9/001043/2020"/>
    <d v="2020-12-05T00:00:00"/>
    <d v="2020-12-05T00:00:00"/>
    <x v="2"/>
    <n v="6270"/>
    <n v="6270"/>
    <n v="1"/>
    <n v="2020"/>
    <n v="2020"/>
    <s v="2020Q4"/>
    <s v="Old_Claim"/>
    <x v="0"/>
    <m/>
  </r>
  <r>
    <s v="L01/070/9/001082/2020"/>
    <d v="2020-12-12T00:00:00"/>
    <d v="2020-12-12T00:00:00"/>
    <x v="2"/>
    <n v="6380"/>
    <n v="6380"/>
    <n v="1"/>
    <n v="2020"/>
    <n v="2020"/>
    <s v="2020Q4"/>
    <s v="Old_Claim"/>
    <x v="0"/>
    <m/>
  </r>
  <r>
    <s v="L15/070/9/001099/2020"/>
    <d v="2020-12-12T00:00:00"/>
    <d v="2020-12-12T00:00:00"/>
    <x v="2"/>
    <n v="300000"/>
    <n v="300000"/>
    <n v="1"/>
    <n v="2020"/>
    <n v="2020"/>
    <s v="2020Q4"/>
    <s v="Old_Claim"/>
    <x v="0"/>
    <m/>
  </r>
  <r>
    <s v="L15/070/9/001111/2020"/>
    <d v="2020-12-18T00:00:00"/>
    <d v="2020-12-18T00:00:00"/>
    <x v="2"/>
    <n v="235500"/>
    <n v="235500"/>
    <n v="1"/>
    <n v="2020"/>
    <n v="2020"/>
    <s v="2020Q4"/>
    <s v="Old_Claim"/>
    <x v="0"/>
    <m/>
  </r>
  <r>
    <s v="L01/070/9/001153/2020"/>
    <d v="2020-01-03T00:00:00"/>
    <d v="2020-01-03T00:00:00"/>
    <x v="2"/>
    <n v="549581"/>
    <n v="549581"/>
    <n v="1"/>
    <n v="2020"/>
    <n v="2020"/>
    <s v="2020Q1"/>
    <s v="Old_Claim"/>
    <x v="0"/>
    <m/>
  </r>
  <r>
    <s v="L01/112/9/000002/2016"/>
    <d v="2016-01-30T00:00:00"/>
    <d v="2016-01-30T00:00:00"/>
    <x v="1"/>
    <n v="250000"/>
    <n v="250000"/>
    <n v="1"/>
    <n v="2016"/>
    <n v="2016"/>
    <s v="2016Q1"/>
    <s v="Old_Claim"/>
    <x v="0"/>
    <m/>
  </r>
  <r>
    <s v="L01/112/9/000003/2016"/>
    <d v="2016-04-15T00:00:00"/>
    <d v="2016-04-15T00:00:00"/>
    <x v="1"/>
    <n v="50000"/>
    <n v="50000"/>
    <n v="1"/>
    <n v="2016"/>
    <n v="2016"/>
    <s v="2016Q2"/>
    <s v="Old_Claim"/>
    <x v="0"/>
    <m/>
  </r>
  <r>
    <s v="L01/110/9/000039/2016"/>
    <d v="2016-01-30T00:00:00"/>
    <d v="2016-01-30T00:00:00"/>
    <x v="1"/>
    <n v="22924"/>
    <n v="22924"/>
    <n v="1"/>
    <n v="2016"/>
    <n v="2016"/>
    <s v="2016Q1"/>
    <s v="Old_Claim"/>
    <x v="0"/>
    <m/>
  </r>
  <r>
    <s v="L01/112/9/000009/2016"/>
    <d v="2016-03-01T00:00:00"/>
    <d v="2016-03-01T00:00:00"/>
    <x v="1"/>
    <n v="259649.12280000001"/>
    <n v="259649.12280000001"/>
    <n v="1"/>
    <n v="2016"/>
    <n v="2016"/>
    <s v="2016Q1"/>
    <s v="Old_Claim"/>
    <x v="0"/>
    <m/>
  </r>
  <r>
    <s v="L02/110/9/000047/2019"/>
    <d v="2019-09-02T00:00:00"/>
    <d v="2019-09-02T00:00:00"/>
    <x v="1"/>
    <n v="1061432"/>
    <n v="1061432"/>
    <n v="1"/>
    <n v="2019"/>
    <n v="2019"/>
    <s v="2019Q3"/>
    <s v="Old_Claim"/>
    <x v="0"/>
    <m/>
  </r>
  <r>
    <s v="L01/110/9/000005/2020"/>
    <d v="2020-01-19T00:00:00"/>
    <d v="2020-01-19T00:00:00"/>
    <x v="1"/>
    <n v="379217.54389999999"/>
    <n v="379217.54389999999"/>
    <n v="1"/>
    <n v="2020"/>
    <n v="2020"/>
    <s v="2020Q1"/>
    <s v="Old_Claim"/>
    <x v="0"/>
    <m/>
  </r>
  <r>
    <s v="L01/064/9/000005/2020"/>
    <d v="2020-07-15T00:00:00"/>
    <d v="2020-07-15T00:00:00"/>
    <x v="6"/>
    <n v="973080"/>
    <n v="973080"/>
    <n v="1"/>
    <n v="2020"/>
    <n v="2020"/>
    <s v="2020Q3"/>
    <s v="Old_Claim"/>
    <x v="0"/>
    <m/>
  </r>
  <r>
    <s v="L01/064/9/000011/2020"/>
    <d v="2020-12-11T00:00:00"/>
    <d v="2020-12-11T00:00:00"/>
    <x v="6"/>
    <n v="130000"/>
    <n v="130000"/>
    <n v="1"/>
    <n v="2020"/>
    <n v="2020"/>
    <s v="2020Q4"/>
    <s v="Old_Claim"/>
    <x v="0"/>
    <m/>
  </r>
  <r>
    <s v="L01/080/9/000408/2020"/>
    <d v="2020-09-24T00:00:00"/>
    <d v="2020-12-28T00:00:00"/>
    <x v="0"/>
    <n v="224858.8235"/>
    <n v="224858.8235"/>
    <n v="1"/>
    <n v="2020"/>
    <n v="2020"/>
    <s v="2020Q3"/>
    <s v="Old_Claim"/>
    <x v="0"/>
    <m/>
  </r>
  <r>
    <s v="L01/080/9/000010/2021"/>
    <d v="2021-01-14T00:00:00"/>
    <d v="2021-01-20T00:00:00"/>
    <x v="0"/>
    <n v="6860"/>
    <n v="6860"/>
    <n v="1"/>
    <n v="2021"/>
    <n v="2021"/>
    <s v="2021Q1"/>
    <s v="Old_Claim"/>
    <x v="0"/>
    <m/>
  </r>
  <r>
    <s v="L01/070/9/000039/2021"/>
    <d v="2021-01-15T00:00:00"/>
    <d v="2021-01-19T00:00:00"/>
    <x v="2"/>
    <n v="20780"/>
    <n v="20780"/>
    <n v="1"/>
    <n v="2021"/>
    <n v="2021"/>
    <s v="2021Q1"/>
    <s v="Old_Claim"/>
    <x v="0"/>
    <m/>
  </r>
  <r>
    <s v="L01/070/9/000040/2021"/>
    <d v="2021-01-14T00:00:00"/>
    <d v="2021-01-18T00:00:00"/>
    <x v="2"/>
    <n v="506775"/>
    <n v="506775"/>
    <n v="1"/>
    <n v="2021"/>
    <n v="2021"/>
    <s v="2021Q1"/>
    <s v="Old_Claim"/>
    <x v="0"/>
    <m/>
  </r>
  <r>
    <s v="L01/070/9/000041/2021"/>
    <d v="2021-01-10T00:00:00"/>
    <d v="2021-01-19T00:00:00"/>
    <x v="2"/>
    <n v="533198"/>
    <n v="533198"/>
    <n v="1"/>
    <n v="2021"/>
    <n v="2021"/>
    <s v="2021Q1"/>
    <s v="Old_Claim"/>
    <x v="0"/>
    <m/>
  </r>
  <r>
    <s v="L01/070/9/000051/2021"/>
    <d v="2021-01-01T00:00:00"/>
    <d v="2021-01-21T00:00:00"/>
    <x v="2"/>
    <n v="500000"/>
    <n v="500000"/>
    <n v="1"/>
    <n v="2021"/>
    <n v="2021"/>
    <s v="2021Q1"/>
    <s v="Old_Claim"/>
    <x v="0"/>
    <m/>
  </r>
  <r>
    <s v="L01/070/9/000056/2021"/>
    <d v="2021-01-10T00:00:00"/>
    <d v="2021-01-12T00:00:00"/>
    <x v="2"/>
    <n v="6380"/>
    <n v="6380"/>
    <n v="1"/>
    <n v="2021"/>
    <n v="2021"/>
    <s v="2021Q1"/>
    <s v="Old_Claim"/>
    <x v="0"/>
    <m/>
  </r>
  <r>
    <s v="L01/070/9/000059/2021"/>
    <d v="2021-01-14T00:00:00"/>
    <d v="2021-01-20T00:00:00"/>
    <x v="2"/>
    <n v="6740"/>
    <n v="6740"/>
    <n v="1"/>
    <n v="2021"/>
    <n v="2021"/>
    <s v="2021Q1"/>
    <s v="Old_Claim"/>
    <x v="0"/>
    <m/>
  </r>
  <r>
    <s v="L01/070/9/000061/2021"/>
    <d v="2021-01-20T00:00:00"/>
    <d v="2021-01-20T00:00:00"/>
    <x v="2"/>
    <n v="61000"/>
    <n v="61000"/>
    <n v="1"/>
    <n v="2021"/>
    <n v="2021"/>
    <s v="2021Q1"/>
    <s v="Old_Claim"/>
    <x v="0"/>
    <m/>
  </r>
  <r>
    <s v="L01/070/9/001217/2020"/>
    <d v="2020-12-14T00:00:00"/>
    <d v="2021-01-23T00:00:00"/>
    <x v="2"/>
    <n v="526540"/>
    <n v="526540"/>
    <n v="1"/>
    <n v="2020"/>
    <n v="2021"/>
    <s v="2020Q4"/>
    <s v="Old_Claim"/>
    <x v="0"/>
    <m/>
  </r>
  <r>
    <s v="L01/087/9/000013/2021"/>
    <d v="2021-01-22T00:00:00"/>
    <d v="2021-01-24T00:00:00"/>
    <x v="0"/>
    <n v="5512"/>
    <n v="5512"/>
    <n v="1"/>
    <n v="2021"/>
    <n v="2021"/>
    <s v="2021Q1"/>
    <s v="Old_Claim"/>
    <x v="0"/>
    <m/>
  </r>
  <r>
    <s v="L01/070/9/000069/2021"/>
    <d v="2021-01-04T00:00:00"/>
    <d v="2021-01-25T00:00:00"/>
    <x v="2"/>
    <n v="263111"/>
    <n v="263111"/>
    <n v="1"/>
    <n v="2021"/>
    <n v="2021"/>
    <s v="2021Q1"/>
    <s v="Old_Claim"/>
    <x v="2"/>
    <m/>
  </r>
  <r>
    <s v="L01/070/9/000071/2021"/>
    <d v="2021-01-17T00:00:00"/>
    <d v="2021-01-25T00:00:00"/>
    <x v="2"/>
    <n v="6380"/>
    <n v="6380"/>
    <n v="1"/>
    <n v="2021"/>
    <n v="2021"/>
    <s v="2021Q1"/>
    <s v="Old_Claim"/>
    <x v="0"/>
    <m/>
  </r>
  <r>
    <s v="L01/070/9/000076/2021"/>
    <d v="2021-01-19T00:00:00"/>
    <d v="2021-01-22T00:00:00"/>
    <x v="2"/>
    <n v="8700"/>
    <n v="8700"/>
    <n v="1"/>
    <n v="2021"/>
    <n v="2021"/>
    <s v="2021Q1"/>
    <s v="Old_Claim"/>
    <x v="0"/>
    <m/>
  </r>
  <r>
    <s v="L01/071/9/000005/2020"/>
    <d v="2020-12-21T00:00:00"/>
    <d v="2020-12-23T00:00:00"/>
    <x v="0"/>
    <n v="3190"/>
    <n v="3190"/>
    <n v="1"/>
    <n v="2020"/>
    <n v="2020"/>
    <s v="2020Q4"/>
    <s v="Old_Claim"/>
    <x v="0"/>
    <m/>
  </r>
  <r>
    <s v="L01/080/9/000032/2019"/>
    <d v="2019-05-08T00:00:00"/>
    <d v="2019-06-19T00:00:00"/>
    <x v="0"/>
    <n v="11572"/>
    <n v="11572"/>
    <n v="1"/>
    <n v="2019"/>
    <n v="2019"/>
    <s v="2019Q2"/>
    <s v="Old_Claim"/>
    <x v="0"/>
    <m/>
  </r>
  <r>
    <s v="L01/070/9/000081/2021"/>
    <d v="2021-01-22T00:00:00"/>
    <d v="2021-01-26T00:00:00"/>
    <x v="2"/>
    <n v="8700"/>
    <n v="8700"/>
    <n v="1"/>
    <n v="2021"/>
    <n v="2021"/>
    <s v="2021Q1"/>
    <s v="Old_Claim"/>
    <x v="0"/>
    <m/>
  </r>
  <r>
    <s v="L01/070/9/001226/2020"/>
    <d v="2020-12-25T00:00:00"/>
    <d v="2021-01-14T00:00:00"/>
    <x v="2"/>
    <n v="1470160"/>
    <n v="1470160"/>
    <n v="1"/>
    <n v="2020"/>
    <n v="2021"/>
    <s v="2020Q4"/>
    <s v="Old_Claim"/>
    <x v="0"/>
    <m/>
  </r>
  <r>
    <s v="L01/070/9/000082/2021"/>
    <d v="2021-01-15T00:00:00"/>
    <d v="2021-01-27T00:00:00"/>
    <x v="2"/>
    <n v="1361990"/>
    <n v="1361990"/>
    <n v="1"/>
    <n v="2021"/>
    <n v="2021"/>
    <s v="2021Q1"/>
    <s v="Old_Claim"/>
    <x v="0"/>
    <m/>
  </r>
  <r>
    <s v="L01/070/9/000084/2021"/>
    <d v="2021-01-22T00:00:00"/>
    <d v="2021-01-26T00:00:00"/>
    <x v="2"/>
    <n v="8700"/>
    <n v="8700"/>
    <n v="1"/>
    <n v="2021"/>
    <n v="2021"/>
    <s v="2021Q1"/>
    <s v="Old_Claim"/>
    <x v="0"/>
    <m/>
  </r>
  <r>
    <s v="L01/070/9/000217/2010"/>
    <d v="2010-05-07T00:00:00"/>
    <d v="2010-05-17T00:00:00"/>
    <x v="2"/>
    <n v="80000"/>
    <n v="80000"/>
    <n v="1"/>
    <n v="2010"/>
    <n v="2010"/>
    <s v="2010Q2"/>
    <s v="Old_Claim"/>
    <x v="0"/>
    <m/>
  </r>
  <r>
    <s v="L02/070/9/000350/2010"/>
    <d v="2010-05-05T00:00:00"/>
    <d v="2010-07-20T00:00:00"/>
    <x v="2"/>
    <n v="410570.17540000001"/>
    <n v="410570.17540000001"/>
    <n v="1"/>
    <n v="2010"/>
    <n v="2010"/>
    <s v="2010Q2"/>
    <s v="Old_Claim"/>
    <x v="0"/>
    <m/>
  </r>
  <r>
    <s v="L01/070/9/000573/2010"/>
    <d v="2010-11-16T00:00:00"/>
    <d v="2010-11-17T00:00:00"/>
    <x v="2"/>
    <n v="57740"/>
    <n v="57740"/>
    <n v="1"/>
    <n v="2010"/>
    <n v="2010"/>
    <s v="2010Q4"/>
    <s v="Old_Claim"/>
    <x v="0"/>
    <m/>
  </r>
  <r>
    <s v="L01/070/9/000622/2010"/>
    <d v="2010-12-16T00:00:00"/>
    <d v="2010-12-20T00:00:00"/>
    <x v="2"/>
    <n v="150000"/>
    <n v="150000"/>
    <n v="1"/>
    <n v="2010"/>
    <n v="2010"/>
    <s v="2010Q4"/>
    <s v="Old_Claim"/>
    <x v="0"/>
    <m/>
  </r>
  <r>
    <s v="L02/071/9/000043/2010"/>
    <d v="2010-09-10T00:00:00"/>
    <d v="2010-12-22T00:00:00"/>
    <x v="2"/>
    <n v="72522"/>
    <n v="72522"/>
    <n v="1"/>
    <n v="2010"/>
    <n v="2010"/>
    <s v="2010Q3"/>
    <s v="Old_Claim"/>
    <x v="0"/>
    <m/>
  </r>
  <r>
    <s v="L01/080/9/000018/2011"/>
    <d v="2011-02-28T00:00:00"/>
    <d v="2011-03-11T00:00:00"/>
    <x v="0"/>
    <n v="245400"/>
    <n v="245400"/>
    <n v="1"/>
    <n v="2011"/>
    <n v="2011"/>
    <s v="2011Q1"/>
    <s v="Old_Claim"/>
    <x v="0"/>
    <m/>
  </r>
  <r>
    <s v="L01/070/9/000117/2011"/>
    <d v="2011-04-09T00:00:00"/>
    <d v="2011-04-11T00:00:00"/>
    <x v="2"/>
    <n v="65000"/>
    <n v="65000"/>
    <n v="1"/>
    <n v="2011"/>
    <n v="2011"/>
    <s v="2011Q2"/>
    <s v="Old_Claim"/>
    <x v="0"/>
    <m/>
  </r>
  <r>
    <s v="L02/070/9/000142/2011"/>
    <d v="2011-04-10T00:00:00"/>
    <d v="2011-05-06T00:00:00"/>
    <x v="2"/>
    <n v="319924.81209999998"/>
    <n v="319924.81209999998"/>
    <n v="1"/>
    <n v="2011"/>
    <n v="2011"/>
    <s v="2011Q2"/>
    <s v="Old_Claim"/>
    <x v="0"/>
    <m/>
  </r>
  <r>
    <s v="L02/088/9/000071/2011"/>
    <d v="2011-04-29T00:00:00"/>
    <d v="2011-06-15T00:00:00"/>
    <x v="0"/>
    <n v="148100"/>
    <n v="148100"/>
    <n v="1"/>
    <n v="2011"/>
    <n v="2011"/>
    <s v="2011Q2"/>
    <s v="Old_Claim"/>
    <x v="0"/>
    <m/>
  </r>
  <r>
    <s v="L01/070/9/000238/2011"/>
    <d v="2011-05-06T00:00:00"/>
    <d v="2011-07-01T00:00:00"/>
    <x v="2"/>
    <n v="50000"/>
    <n v="50000"/>
    <n v="1"/>
    <n v="2011"/>
    <n v="2011"/>
    <s v="2011Q2"/>
    <s v="Old_Claim"/>
    <x v="0"/>
    <m/>
  </r>
  <r>
    <s v="L01/070/9/000315/2011"/>
    <d v="2011-09-03T00:00:00"/>
    <d v="2011-09-05T00:00:00"/>
    <x v="2"/>
    <n v="150000"/>
    <n v="150000"/>
    <n v="1"/>
    <n v="2011"/>
    <n v="2011"/>
    <s v="2011Q3"/>
    <s v="Old_Claim"/>
    <x v="0"/>
    <m/>
  </r>
  <r>
    <s v="L02/070/9/000355/2011"/>
    <d v="2011-09-25T00:00:00"/>
    <d v="2011-10-07T00:00:00"/>
    <x v="2"/>
    <n v="144472"/>
    <n v="144472"/>
    <n v="1"/>
    <n v="2011"/>
    <n v="2011"/>
    <s v="2011Q3"/>
    <s v="Old_Claim"/>
    <x v="0"/>
    <m/>
  </r>
  <r>
    <s v="L01/070/9/000441/2011"/>
    <d v="2011-12-19T00:00:00"/>
    <d v="2011-12-20T00:00:00"/>
    <x v="2"/>
    <n v="80000"/>
    <n v="80000"/>
    <n v="1"/>
    <n v="2011"/>
    <n v="2011"/>
    <s v="2011Q4"/>
    <s v="Old_Claim"/>
    <x v="0"/>
    <m/>
  </r>
  <r>
    <s v="L02/070/9/000444/2011"/>
    <d v="2011-12-11T00:00:00"/>
    <d v="2011-12-19T00:00:00"/>
    <x v="2"/>
    <n v="420547"/>
    <n v="420547"/>
    <n v="1"/>
    <n v="2011"/>
    <n v="2011"/>
    <s v="2011Q4"/>
    <s v="Old_Claim"/>
    <x v="0"/>
    <m/>
  </r>
  <r>
    <s v="L02/070/9/000014/2012"/>
    <d v="2012-01-11T00:00:00"/>
    <d v="2012-01-12T00:00:00"/>
    <x v="2"/>
    <n v="65000"/>
    <n v="65000"/>
    <n v="1"/>
    <n v="2012"/>
    <n v="2012"/>
    <s v="2012Q1"/>
    <s v="Old_Claim"/>
    <x v="0"/>
    <m/>
  </r>
  <r>
    <s v="L01/088/9/000008/2012"/>
    <d v="2012-01-26T00:00:00"/>
    <d v="2012-01-27T00:00:00"/>
    <x v="0"/>
    <n v="60000"/>
    <n v="60000"/>
    <n v="1"/>
    <n v="2012"/>
    <n v="2012"/>
    <s v="2012Q1"/>
    <s v="Old_Claim"/>
    <x v="0"/>
    <m/>
  </r>
  <r>
    <s v="L02/070/9/000022/2012"/>
    <d v="2012-01-24T00:00:00"/>
    <d v="2012-01-25T00:00:00"/>
    <x v="2"/>
    <n v="70000"/>
    <n v="70000"/>
    <n v="1"/>
    <n v="2012"/>
    <n v="2012"/>
    <s v="2012Q1"/>
    <s v="Old_Claim"/>
    <x v="0"/>
    <m/>
  </r>
  <r>
    <s v="L01/088/9/000012/2012"/>
    <d v="2012-02-03T00:00:00"/>
    <d v="2012-02-06T00:00:00"/>
    <x v="0"/>
    <n v="50000"/>
    <n v="50000"/>
    <n v="1"/>
    <n v="2012"/>
    <n v="2012"/>
    <s v="2012Q1"/>
    <s v="Old_Claim"/>
    <x v="0"/>
    <m/>
  </r>
  <r>
    <s v="L01/089/9/000157/2011"/>
    <d v="2011-09-14T00:00:00"/>
    <d v="2012-02-03T00:00:00"/>
    <x v="0"/>
    <n v="300000"/>
    <n v="300000"/>
    <n v="1"/>
    <n v="2011"/>
    <n v="2012"/>
    <s v="2011Q3"/>
    <s v="Old_Claim"/>
    <x v="0"/>
    <m/>
  </r>
  <r>
    <s v="L01/070/9/000471/2011"/>
    <d v="2012-02-23T00:00:00"/>
    <d v="2012-03-02T00:00:00"/>
    <x v="2"/>
    <n v="218000"/>
    <n v="218000"/>
    <n v="1"/>
    <n v="2012"/>
    <n v="2012"/>
    <s v="2012Q1"/>
    <s v="Old_Claim"/>
    <x v="0"/>
    <m/>
  </r>
  <r>
    <s v="L01/070/9/000064/2012"/>
    <d v="2012-03-03T00:00:00"/>
    <d v="2012-03-06T00:00:00"/>
    <x v="2"/>
    <n v="60000"/>
    <n v="60000"/>
    <n v="1"/>
    <n v="2012"/>
    <n v="2012"/>
    <s v="2012Q1"/>
    <s v="Old_Claim"/>
    <x v="0"/>
    <m/>
  </r>
  <r>
    <s v="L01/070/9/000104/2012"/>
    <d v="2012-03-30T00:00:00"/>
    <d v="2012-04-03T00:00:00"/>
    <x v="2"/>
    <n v="60000"/>
    <n v="60000"/>
    <n v="1"/>
    <n v="2012"/>
    <n v="2012"/>
    <s v="2012Q1"/>
    <s v="Old_Claim"/>
    <x v="0"/>
    <m/>
  </r>
  <r>
    <s v="L01/070/9/000169/2012"/>
    <d v="2012-06-12T00:00:00"/>
    <d v="2012-06-13T00:00:00"/>
    <x v="2"/>
    <n v="60000"/>
    <n v="60000"/>
    <n v="1"/>
    <n v="2012"/>
    <n v="2012"/>
    <s v="2012Q2"/>
    <s v="Old_Claim"/>
    <x v="0"/>
    <m/>
  </r>
  <r>
    <s v="L01/080/9/000045/2012"/>
    <d v="2012-07-19T00:00:00"/>
    <d v="2012-07-20T00:00:00"/>
    <x v="0"/>
    <n v="80000"/>
    <n v="80000"/>
    <n v="1"/>
    <n v="2012"/>
    <n v="2012"/>
    <s v="2012Q3"/>
    <s v="Old_Claim"/>
    <x v="0"/>
    <m/>
  </r>
  <r>
    <s v="L01/070/9/000215/2012"/>
    <d v="2012-07-24T00:00:00"/>
    <d v="2012-07-27T00:00:00"/>
    <x v="2"/>
    <n v="5800"/>
    <n v="5800"/>
    <n v="1"/>
    <n v="2012"/>
    <n v="2012"/>
    <s v="2012Q3"/>
    <s v="Old_Claim"/>
    <x v="0"/>
    <m/>
  </r>
  <r>
    <s v="L01/070/9/000219/2012"/>
    <d v="2012-07-20T00:00:00"/>
    <d v="2012-07-30T00:00:00"/>
    <x v="2"/>
    <n v="5800"/>
    <n v="5800"/>
    <n v="1"/>
    <n v="2012"/>
    <n v="2012"/>
    <s v="2012Q3"/>
    <s v="Old_Claim"/>
    <x v="0"/>
    <m/>
  </r>
  <r>
    <s v="L02/070/9/000224/2012"/>
    <d v="2012-07-26T00:00:00"/>
    <d v="2012-07-30T00:00:00"/>
    <x v="2"/>
    <n v="227726"/>
    <n v="227726"/>
    <n v="1"/>
    <n v="2012"/>
    <n v="2012"/>
    <s v="2012Q3"/>
    <s v="Old_Claim"/>
    <x v="0"/>
    <m/>
  </r>
  <r>
    <s v="L01/070/9/000309/2012"/>
    <d v="2012-08-08T00:00:00"/>
    <d v="2012-08-13T00:00:00"/>
    <x v="2"/>
    <n v="60000"/>
    <n v="60000"/>
    <n v="1"/>
    <n v="2012"/>
    <n v="2012"/>
    <s v="2012Q3"/>
    <s v="Old_Claim"/>
    <x v="0"/>
    <m/>
  </r>
  <r>
    <s v="L01/070/9/000332/2012"/>
    <d v="2012-08-16T00:00:00"/>
    <d v="2012-09-17T00:00:00"/>
    <x v="2"/>
    <n v="20000"/>
    <n v="20000"/>
    <n v="1"/>
    <n v="2012"/>
    <n v="2012"/>
    <s v="2012Q3"/>
    <s v="Old_Claim"/>
    <x v="0"/>
    <m/>
  </r>
  <r>
    <s v="L01/070/9/000339/2012"/>
    <d v="2012-09-24T00:00:00"/>
    <d v="2012-09-24T00:00:00"/>
    <x v="2"/>
    <n v="65000"/>
    <n v="65000"/>
    <n v="1"/>
    <n v="2012"/>
    <n v="2012"/>
    <s v="2012Q3"/>
    <s v="Old_Claim"/>
    <x v="0"/>
    <m/>
  </r>
  <r>
    <s v="L01/070/9/000360/2012"/>
    <d v="2012-10-06T00:00:00"/>
    <d v="2012-10-08T00:00:00"/>
    <x v="2"/>
    <n v="65000"/>
    <n v="65000"/>
    <n v="1"/>
    <n v="2012"/>
    <n v="2012"/>
    <s v="2012Q4"/>
    <s v="Old_Claim"/>
    <x v="0"/>
    <m/>
  </r>
  <r>
    <s v="L01/080/9/000072/2012"/>
    <d v="2012-10-25T00:00:00"/>
    <d v="2012-10-26T00:00:00"/>
    <x v="0"/>
    <n v="42630"/>
    <n v="42630"/>
    <n v="1"/>
    <n v="2012"/>
    <n v="2012"/>
    <s v="2012Q4"/>
    <s v="Old_Claim"/>
    <x v="0"/>
    <m/>
  </r>
  <r>
    <s v="L01/070/9/000393/2012"/>
    <d v="2012-11-10T00:00:00"/>
    <d v="2012-11-14T00:00:00"/>
    <x v="2"/>
    <n v="60000"/>
    <n v="60000"/>
    <n v="1"/>
    <n v="2012"/>
    <n v="2012"/>
    <s v="2012Q4"/>
    <s v="Old_Claim"/>
    <x v="0"/>
    <m/>
  </r>
  <r>
    <s v="L01/080/9/000078/2012"/>
    <d v="2012-11-15T00:00:00"/>
    <d v="2012-11-19T00:00:00"/>
    <x v="0"/>
    <n v="65000"/>
    <n v="65000"/>
    <n v="1"/>
    <n v="2012"/>
    <n v="2012"/>
    <s v="2012Q4"/>
    <s v="Old_Claim"/>
    <x v="0"/>
    <m/>
  </r>
  <r>
    <s v="L02/070/9/000417/2012"/>
    <d v="2012-11-24T00:00:00"/>
    <d v="2012-12-04T00:00:00"/>
    <x v="2"/>
    <n v="128352"/>
    <n v="128352"/>
    <n v="1"/>
    <n v="2012"/>
    <n v="2012"/>
    <s v="2012Q4"/>
    <s v="Old_Claim"/>
    <x v="0"/>
    <m/>
  </r>
  <r>
    <s v="L01/070/9/000425/2012"/>
    <d v="2012-12-27T00:00:00"/>
    <d v="2013-01-02T00:00:00"/>
    <x v="2"/>
    <n v="65000"/>
    <n v="65000"/>
    <n v="1"/>
    <n v="2012"/>
    <n v="2013"/>
    <s v="2012Q4"/>
    <s v="Old_Claim"/>
    <x v="0"/>
    <m/>
  </r>
  <r>
    <s v="L01/070/9/000014/2013"/>
    <d v="2013-01-12T00:00:00"/>
    <d v="2013-02-04T00:00:00"/>
    <x v="2"/>
    <n v="200000"/>
    <n v="200000"/>
    <n v="1"/>
    <n v="2013"/>
    <n v="2013"/>
    <s v="2013Q1"/>
    <s v="Old_Claim"/>
    <x v="0"/>
    <m/>
  </r>
  <r>
    <s v="L01/080/9/000018/2013"/>
    <d v="2013-03-09T00:00:00"/>
    <d v="2013-03-26T00:00:00"/>
    <x v="0"/>
    <n v="572755.41799999995"/>
    <n v="572755.41799999995"/>
    <n v="1"/>
    <n v="2013"/>
    <n v="2013"/>
    <s v="2013Q1"/>
    <s v="Old_Claim"/>
    <x v="0"/>
    <m/>
  </r>
  <r>
    <s v="L01/112/9/000001/2013"/>
    <d v="2013-03-15T00:00:00"/>
    <d v="2013-04-22T00:00:00"/>
    <x v="1"/>
    <n v="184813"/>
    <n v="184813"/>
    <n v="1"/>
    <n v="2013"/>
    <n v="2013"/>
    <s v="2013Q1"/>
    <s v="Old_Claim"/>
    <x v="0"/>
    <m/>
  </r>
  <r>
    <s v="L01/088/9/000023/2013"/>
    <d v="2013-05-11T00:00:00"/>
    <d v="2013-05-15T00:00:00"/>
    <x v="0"/>
    <n v="100000"/>
    <n v="100000"/>
    <n v="1"/>
    <n v="2013"/>
    <n v="2013"/>
    <s v="2013Q2"/>
    <s v="Old_Claim"/>
    <x v="0"/>
    <m/>
  </r>
  <r>
    <s v="L01/112/9/000005/2012"/>
    <d v="2012-03-14T00:00:00"/>
    <d v="2013-05-27T00:00:00"/>
    <x v="1"/>
    <n v="100000"/>
    <n v="100000"/>
    <n v="1"/>
    <n v="2012"/>
    <n v="2013"/>
    <s v="2012Q1"/>
    <s v="Old_Claim"/>
    <x v="0"/>
    <m/>
  </r>
  <r>
    <s v="L01/080/9/000087/2012"/>
    <d v="2012-12-09T00:00:00"/>
    <d v="2013-05-09T00:00:00"/>
    <x v="0"/>
    <n v="122000"/>
    <n v="122000"/>
    <n v="1"/>
    <n v="2012"/>
    <n v="2013"/>
    <s v="2012Q4"/>
    <s v="Old_Claim"/>
    <x v="0"/>
    <m/>
  </r>
  <r>
    <s v="L01/088/9/000029/2013"/>
    <d v="2013-06-17T00:00:00"/>
    <d v="2013-06-20T00:00:00"/>
    <x v="0"/>
    <n v="60000"/>
    <n v="60000"/>
    <n v="1"/>
    <n v="2013"/>
    <n v="2013"/>
    <s v="2013Q2"/>
    <s v="Old_Claim"/>
    <x v="0"/>
    <m/>
  </r>
  <r>
    <s v="L01/080/9/000075/2013"/>
    <d v="2013-08-28T00:00:00"/>
    <d v="2013-08-30T00:00:00"/>
    <x v="0"/>
    <n v="50000"/>
    <n v="50000"/>
    <n v="1"/>
    <n v="2013"/>
    <n v="2013"/>
    <s v="2013Q3"/>
    <s v="Old_Claim"/>
    <x v="0"/>
    <m/>
  </r>
  <r>
    <s v="L01/080/9/000078/2013"/>
    <d v="2013-08-19T00:00:00"/>
    <d v="2013-08-26T00:00:00"/>
    <x v="0"/>
    <n v="200000"/>
    <n v="200000"/>
    <n v="1"/>
    <n v="2013"/>
    <n v="2013"/>
    <s v="2013Q3"/>
    <s v="Old_Claim"/>
    <x v="0"/>
    <m/>
  </r>
  <r>
    <s v="L01/070/9/000183/2013"/>
    <d v="2013-09-05T00:00:00"/>
    <d v="2013-09-05T00:00:00"/>
    <x v="2"/>
    <n v="50000"/>
    <n v="50000"/>
    <n v="1"/>
    <n v="2013"/>
    <n v="2013"/>
    <s v="2013Q3"/>
    <s v="Old_Claim"/>
    <x v="0"/>
    <m/>
  </r>
  <r>
    <s v="L01/070/9/000193/2013"/>
    <d v="2013-04-17T00:00:00"/>
    <d v="2013-09-17T00:00:00"/>
    <x v="2"/>
    <n v="40000"/>
    <n v="40000"/>
    <n v="1"/>
    <n v="2013"/>
    <n v="2013"/>
    <s v="2013Q2"/>
    <s v="Old_Claim"/>
    <x v="0"/>
    <m/>
  </r>
  <r>
    <s v="L01/070/9/000210/2013"/>
    <d v="2013-09-21T00:00:00"/>
    <d v="2013-10-18T00:00:00"/>
    <x v="2"/>
    <n v="50000"/>
    <n v="50000"/>
    <n v="1"/>
    <n v="2013"/>
    <n v="2013"/>
    <s v="2013Q3"/>
    <s v="Old_Claim"/>
    <x v="0"/>
    <m/>
  </r>
  <r>
    <s v="L01/080/9/000093/2013"/>
    <d v="2013-10-14T00:00:00"/>
    <d v="2013-10-20T00:00:00"/>
    <x v="0"/>
    <n v="211776.31580000001"/>
    <n v="211776.31580000001"/>
    <n v="1"/>
    <n v="2013"/>
    <n v="2013"/>
    <s v="2013Q4"/>
    <s v="Old_Claim"/>
    <x v="0"/>
    <m/>
  </r>
  <r>
    <s v="L01/070/9/000226/2013"/>
    <d v="2013-10-31T00:00:00"/>
    <d v="2013-11-04T00:00:00"/>
    <x v="2"/>
    <n v="50000"/>
    <n v="50000"/>
    <n v="1"/>
    <n v="2013"/>
    <n v="2013"/>
    <s v="2013Q4"/>
    <s v="Old_Claim"/>
    <x v="0"/>
    <m/>
  </r>
  <r>
    <s v="L01/112/9/000006/2012"/>
    <d v="2012-11-24T00:00:00"/>
    <d v="2013-10-25T00:00:00"/>
    <x v="1"/>
    <n v="50000"/>
    <n v="50000"/>
    <n v="1"/>
    <n v="2012"/>
    <n v="2013"/>
    <s v="2012Q4"/>
    <s v="Old_Claim"/>
    <x v="0"/>
    <m/>
  </r>
  <r>
    <s v="L01/088/9/000047/2013"/>
    <d v="2013-12-11T00:00:00"/>
    <d v="2013-12-18T00:00:00"/>
    <x v="0"/>
    <n v="50000"/>
    <n v="50000"/>
    <n v="1"/>
    <n v="2013"/>
    <n v="2013"/>
    <s v="2013Q4"/>
    <s v="Old_Claim"/>
    <x v="0"/>
    <m/>
  </r>
  <r>
    <s v="L01/112/9/000010/2011"/>
    <d v="2011-12-24T00:00:00"/>
    <d v="2013-12-20T00:00:00"/>
    <x v="1"/>
    <n v="22332"/>
    <n v="22332"/>
    <n v="1"/>
    <n v="2011"/>
    <n v="2013"/>
    <s v="2011Q4"/>
    <s v="Old_Claim"/>
    <x v="0"/>
    <m/>
  </r>
  <r>
    <s v="L01/080/9/000001/2014"/>
    <d v="2014-01-02T00:00:00"/>
    <d v="2014-01-07T00:00:00"/>
    <x v="0"/>
    <n v="50000"/>
    <n v="50000"/>
    <n v="1"/>
    <n v="2014"/>
    <n v="2014"/>
    <s v="2014Q1"/>
    <s v="Old_Claim"/>
    <x v="0"/>
    <m/>
  </r>
  <r>
    <s v="L01/080/9/000111/2013"/>
    <d v="2013-02-11T00:00:00"/>
    <d v="2014-02-17T00:00:00"/>
    <x v="0"/>
    <n v="324561.40350000001"/>
    <n v="324561.40350000001"/>
    <n v="1"/>
    <n v="2013"/>
    <n v="2014"/>
    <s v="2013Q1"/>
    <s v="Old_Claim"/>
    <x v="0"/>
    <m/>
  </r>
  <r>
    <s v="L01/080/9/000015/2014"/>
    <d v="2014-02-06T00:00:00"/>
    <d v="2014-02-26T00:00:00"/>
    <x v="0"/>
    <n v="100000"/>
    <n v="100000"/>
    <n v="1"/>
    <n v="2014"/>
    <n v="2014"/>
    <s v="2014Q1"/>
    <s v="Old_Claim"/>
    <x v="0"/>
    <m/>
  </r>
  <r>
    <s v="L01/070/9/000284/2013"/>
    <d v="2013-12-24T00:00:00"/>
    <d v="2014-03-12T00:00:00"/>
    <x v="2"/>
    <n v="300000"/>
    <n v="300000"/>
    <n v="1"/>
    <n v="2013"/>
    <n v="2014"/>
    <s v="2013Q4"/>
    <s v="Old_Claim"/>
    <x v="0"/>
    <m/>
  </r>
  <r>
    <s v="L01/070/9/000044/2014"/>
    <d v="2014-04-04T00:00:00"/>
    <d v="2014-04-07T00:00:00"/>
    <x v="2"/>
    <n v="50000"/>
    <n v="50000"/>
    <n v="1"/>
    <n v="2014"/>
    <n v="2014"/>
    <s v="2014Q2"/>
    <s v="Old_Claim"/>
    <x v="0"/>
    <m/>
  </r>
  <r>
    <s v="L02/087/9/000018/2014"/>
    <d v="2014-03-14T00:00:00"/>
    <d v="2014-04-01T00:00:00"/>
    <x v="0"/>
    <n v="300000"/>
    <n v="300000"/>
    <n v="1"/>
    <n v="2014"/>
    <n v="2014"/>
    <s v="2014Q1"/>
    <s v="Old_Claim"/>
    <x v="0"/>
    <m/>
  </r>
  <r>
    <s v="L01/070/9/000068/2014"/>
    <d v="2014-05-05T00:00:00"/>
    <d v="2014-05-05T00:00:00"/>
    <x v="2"/>
    <n v="50000"/>
    <n v="50000"/>
    <n v="1"/>
    <n v="2014"/>
    <n v="2014"/>
    <s v="2014Q2"/>
    <s v="Old_Claim"/>
    <x v="0"/>
    <m/>
  </r>
  <r>
    <s v="L01/080/9/000022/2014"/>
    <d v="2014-05-05T00:00:00"/>
    <d v="2014-05-16T00:00:00"/>
    <x v="0"/>
    <n v="167100"/>
    <n v="167100"/>
    <n v="1"/>
    <n v="2014"/>
    <n v="2014"/>
    <s v="2014Q2"/>
    <s v="Old_Claim"/>
    <x v="0"/>
    <m/>
  </r>
  <r>
    <s v="L01/070/9/000120/2014"/>
    <d v="2014-01-08T00:00:00"/>
    <d v="2014-04-14T00:00:00"/>
    <x v="2"/>
    <n v="50000"/>
    <n v="50000"/>
    <n v="1"/>
    <n v="2014"/>
    <n v="2014"/>
    <s v="2014Q1"/>
    <s v="Old_Claim"/>
    <x v="0"/>
    <m/>
  </r>
  <r>
    <s v="L01/070/9/000125/2014"/>
    <d v="2014-07-24T00:00:00"/>
    <d v="2014-07-28T00:00:00"/>
    <x v="2"/>
    <n v="20150"/>
    <n v="20150"/>
    <n v="1"/>
    <n v="2014"/>
    <n v="2014"/>
    <s v="2014Q3"/>
    <s v="Old_Claim"/>
    <x v="0"/>
    <m/>
  </r>
  <r>
    <s v="L01/070/9/000128/2014"/>
    <d v="2014-07-20T00:00:00"/>
    <d v="2014-07-22T00:00:00"/>
    <x v="2"/>
    <n v="10000"/>
    <n v="10000"/>
    <n v="1"/>
    <n v="2014"/>
    <n v="2014"/>
    <s v="2014Q3"/>
    <s v="Old_Claim"/>
    <x v="0"/>
    <m/>
  </r>
  <r>
    <s v="L01/080/9/000036/2014"/>
    <d v="2014-08-22T00:00:00"/>
    <d v="2014-08-29T00:00:00"/>
    <x v="0"/>
    <n v="50000"/>
    <n v="50000"/>
    <n v="1"/>
    <n v="2014"/>
    <n v="2014"/>
    <s v="2014Q3"/>
    <s v="Old_Claim"/>
    <x v="0"/>
    <m/>
  </r>
  <r>
    <s v="L01/070/9/000215/2014"/>
    <d v="2014-01-24T00:00:00"/>
    <d v="2014-10-30T00:00:00"/>
    <x v="2"/>
    <n v="15000"/>
    <n v="15000"/>
    <n v="1"/>
    <n v="2014"/>
    <n v="2014"/>
    <s v="2014Q1"/>
    <s v="Old_Claim"/>
    <x v="0"/>
    <m/>
  </r>
  <r>
    <s v="L02/070/9/000222/2014"/>
    <d v="2014-11-01T00:00:00"/>
    <d v="2014-11-10T00:00:00"/>
    <x v="2"/>
    <n v="300000"/>
    <n v="300000"/>
    <n v="1"/>
    <n v="2014"/>
    <n v="2014"/>
    <s v="2014Q4"/>
    <s v="Old_Claim"/>
    <x v="0"/>
    <m/>
  </r>
  <r>
    <s v="L01/070/9/000224/2014"/>
    <d v="2014-11-08T00:00:00"/>
    <d v="2014-11-11T00:00:00"/>
    <x v="2"/>
    <n v="50000"/>
    <n v="50000"/>
    <n v="1"/>
    <n v="2014"/>
    <n v="2014"/>
    <s v="2014Q4"/>
    <s v="Old_Claim"/>
    <x v="0"/>
    <m/>
  </r>
  <r>
    <s v="L01/070/9/000237/2014"/>
    <d v="2014-11-24T00:00:00"/>
    <d v="2014-11-28T00:00:00"/>
    <x v="2"/>
    <n v="5000"/>
    <n v="5000"/>
    <n v="1"/>
    <n v="2014"/>
    <n v="2014"/>
    <s v="2014Q4"/>
    <s v="Old_Claim"/>
    <x v="0"/>
    <m/>
  </r>
  <r>
    <s v="L01/080/9/000001/2015"/>
    <d v="2015-01-26T00:00:00"/>
    <d v="2015-01-27T00:00:00"/>
    <x v="0"/>
    <n v="120000"/>
    <n v="120000"/>
    <n v="1"/>
    <n v="2015"/>
    <n v="2015"/>
    <s v="2015Q1"/>
    <s v="Old_Claim"/>
    <x v="0"/>
    <m/>
  </r>
  <r>
    <s v="L01/089/9/000003/2015"/>
    <d v="2015-02-04T00:00:00"/>
    <d v="2015-02-12T00:00:00"/>
    <x v="0"/>
    <n v="300000"/>
    <n v="300000"/>
    <n v="1"/>
    <n v="2015"/>
    <n v="2015"/>
    <s v="2015Q1"/>
    <s v="Old_Claim"/>
    <x v="0"/>
    <m/>
  </r>
  <r>
    <s v="L01/070/9/000028/2015"/>
    <d v="2015-02-16T00:00:00"/>
    <d v="2015-02-17T00:00:00"/>
    <x v="2"/>
    <n v="100000"/>
    <n v="100000"/>
    <n v="1"/>
    <n v="2015"/>
    <n v="2015"/>
    <s v="2015Q1"/>
    <s v="Old_Claim"/>
    <x v="0"/>
    <m/>
  </r>
  <r>
    <s v="L01/070/9/000043/2015"/>
    <d v="2015-03-03T00:00:00"/>
    <d v="2015-03-09T00:00:00"/>
    <x v="2"/>
    <n v="60000"/>
    <n v="60000"/>
    <n v="1"/>
    <n v="2015"/>
    <n v="2015"/>
    <s v="2015Q1"/>
    <s v="Old_Claim"/>
    <x v="0"/>
    <m/>
  </r>
  <r>
    <s v="L01/070/9/000052/2015"/>
    <d v="2015-03-15T00:00:00"/>
    <d v="2015-03-16T00:00:00"/>
    <x v="2"/>
    <n v="70000"/>
    <n v="70000"/>
    <n v="1"/>
    <n v="2015"/>
    <n v="2015"/>
    <s v="2015Q1"/>
    <s v="Old_Claim"/>
    <x v="0"/>
    <m/>
  </r>
  <r>
    <s v="L01/080/9/000051/2014"/>
    <d v="2014-08-15T00:00:00"/>
    <d v="2015-03-05T00:00:00"/>
    <x v="0"/>
    <n v="654919"/>
    <n v="654919"/>
    <n v="1"/>
    <n v="2014"/>
    <n v="2015"/>
    <s v="2014Q3"/>
    <s v="Old_Claim"/>
    <x v="0"/>
    <m/>
  </r>
  <r>
    <s v="L01/080/9/000008/2015"/>
    <d v="2015-03-07T00:00:00"/>
    <d v="2015-03-17T00:00:00"/>
    <x v="0"/>
    <n v="89000"/>
    <n v="89000"/>
    <n v="1"/>
    <n v="2015"/>
    <n v="2015"/>
    <s v="2015Q1"/>
    <s v="Old_Claim"/>
    <x v="0"/>
    <m/>
  </r>
  <r>
    <s v="L01/112/9/000003/2014"/>
    <d v="2014-08-30T00:00:00"/>
    <d v="2015-03-26T00:00:00"/>
    <x v="1"/>
    <n v="400000"/>
    <n v="400000"/>
    <n v="1"/>
    <n v="2014"/>
    <n v="2015"/>
    <s v="2014Q3"/>
    <s v="Old_Claim"/>
    <x v="0"/>
    <m/>
  </r>
  <r>
    <s v="L01/070/9/000076/2015"/>
    <d v="2015-04-08T00:00:00"/>
    <d v="2015-04-14T00:00:00"/>
    <x v="2"/>
    <n v="148200"/>
    <n v="148200"/>
    <n v="1"/>
    <n v="2015"/>
    <n v="2015"/>
    <s v="2015Q2"/>
    <s v="Old_Claim"/>
    <x v="0"/>
    <m/>
  </r>
  <r>
    <s v="L01/070/9/000078/2015"/>
    <d v="2015-04-10T00:00:00"/>
    <d v="2015-04-14T00:00:00"/>
    <x v="2"/>
    <n v="70000"/>
    <n v="70000"/>
    <n v="1"/>
    <n v="2015"/>
    <n v="2015"/>
    <s v="2015Q2"/>
    <s v="Old_Claim"/>
    <x v="0"/>
    <m/>
  </r>
  <r>
    <s v="L01/112/9/000013/2013"/>
    <d v="2013-12-24T00:00:00"/>
    <d v="2015-04-15T00:00:00"/>
    <x v="1"/>
    <n v="100000"/>
    <n v="100000"/>
    <n v="1"/>
    <n v="2013"/>
    <n v="2015"/>
    <s v="2013Q4"/>
    <s v="Old_Claim"/>
    <x v="0"/>
    <m/>
  </r>
  <r>
    <s v="L01/070/9/000082/2015"/>
    <d v="2015-04-16T00:00:00"/>
    <d v="2015-04-20T00:00:00"/>
    <x v="2"/>
    <n v="100000"/>
    <n v="100000"/>
    <n v="1"/>
    <n v="2015"/>
    <n v="2015"/>
    <s v="2015Q2"/>
    <s v="Old_Claim"/>
    <x v="0"/>
    <m/>
  </r>
  <r>
    <s v="L01/070/9/000084/2015"/>
    <d v="2015-04-13T00:00:00"/>
    <d v="2015-04-15T00:00:00"/>
    <x v="2"/>
    <n v="81000"/>
    <n v="81000"/>
    <n v="1"/>
    <n v="2015"/>
    <n v="2015"/>
    <s v="2015Q2"/>
    <s v="Old_Claim"/>
    <x v="0"/>
    <m/>
  </r>
  <r>
    <s v="L01/112/9/000004/2014"/>
    <d v="2014-08-07T00:00:00"/>
    <d v="2015-04-30T00:00:00"/>
    <x v="1"/>
    <n v="100000"/>
    <n v="100000"/>
    <n v="1"/>
    <n v="2014"/>
    <n v="2015"/>
    <s v="2014Q3"/>
    <s v="Old_Claim"/>
    <x v="0"/>
    <m/>
  </r>
  <r>
    <s v="L01/070/9/000095/2015"/>
    <d v="2015-05-01T00:00:00"/>
    <d v="2015-05-11T00:00:00"/>
    <x v="2"/>
    <n v="6270"/>
    <n v="6270"/>
    <n v="1"/>
    <n v="2015"/>
    <n v="2015"/>
    <s v="2015Q2"/>
    <s v="Old_Claim"/>
    <x v="0"/>
    <m/>
  </r>
  <r>
    <s v="L01/080/9/000017/2015"/>
    <d v="2015-05-14T00:00:00"/>
    <d v="2015-05-18T00:00:00"/>
    <x v="0"/>
    <n v="95360"/>
    <n v="95360"/>
    <n v="1"/>
    <n v="2015"/>
    <n v="2015"/>
    <s v="2015Q2"/>
    <s v="Old_Claim"/>
    <x v="0"/>
    <m/>
  </r>
  <r>
    <s v="L01/070/9/000107/2015"/>
    <d v="2015-05-10T00:00:00"/>
    <d v="2015-05-19T00:00:00"/>
    <x v="2"/>
    <n v="37000"/>
    <n v="37000"/>
    <n v="1"/>
    <n v="2015"/>
    <n v="2015"/>
    <s v="2015Q2"/>
    <s v="Old_Claim"/>
    <x v="0"/>
    <m/>
  </r>
  <r>
    <s v="L01/112/9/000005/2014"/>
    <d v="2014-08-21T00:00:00"/>
    <d v="2015-06-23T00:00:00"/>
    <x v="1"/>
    <n v="97710"/>
    <n v="97710"/>
    <n v="1"/>
    <n v="2014"/>
    <n v="2015"/>
    <s v="2014Q3"/>
    <s v="Old_Claim"/>
    <x v="0"/>
    <m/>
  </r>
  <r>
    <s v="L01/080/9/000035/2015"/>
    <d v="2015-06-04T00:00:00"/>
    <d v="2015-06-19T00:00:00"/>
    <x v="0"/>
    <n v="200000"/>
    <n v="200000"/>
    <n v="1"/>
    <n v="2015"/>
    <n v="2015"/>
    <s v="2015Q2"/>
    <s v="Old_Claim"/>
    <x v="0"/>
    <m/>
  </r>
  <r>
    <s v="L01/070/9/000160/2015"/>
    <d v="2015-07-08T00:00:00"/>
    <d v="2015-07-20T00:00:00"/>
    <x v="2"/>
    <n v="70000"/>
    <n v="70000"/>
    <n v="1"/>
    <n v="2015"/>
    <n v="2015"/>
    <s v="2015Q3"/>
    <s v="Old_Claim"/>
    <x v="0"/>
    <m/>
  </r>
  <r>
    <s v="L01/112/9/000006/2014"/>
    <d v="2014-03-18T00:00:00"/>
    <d v="2015-09-08T00:00:00"/>
    <x v="1"/>
    <n v="215974"/>
    <n v="215974"/>
    <n v="1"/>
    <n v="2014"/>
    <n v="2015"/>
    <s v="2014Q1"/>
    <s v="Old_Claim"/>
    <x v="2"/>
    <m/>
  </r>
  <r>
    <s v="L01/112/9/000016/2013"/>
    <d v="2013-11-26T00:00:00"/>
    <d v="2015-09-11T00:00:00"/>
    <x v="1"/>
    <n v="259649.12280000001"/>
    <n v="259649.12280000001"/>
    <n v="1"/>
    <n v="2013"/>
    <n v="2015"/>
    <s v="2013Q4"/>
    <s v="Old_Claim"/>
    <x v="0"/>
    <m/>
  </r>
  <r>
    <s v="L01/070/9/000209/2015"/>
    <d v="2015-06-18T00:00:00"/>
    <d v="2015-09-23T00:00:00"/>
    <x v="2"/>
    <n v="300000"/>
    <n v="300000"/>
    <n v="1"/>
    <n v="2015"/>
    <n v="2015"/>
    <s v="2015Q2"/>
    <s v="Old_Claim"/>
    <x v="0"/>
    <m/>
  </r>
  <r>
    <s v="L01/112/9/000007/2014"/>
    <d v="2014-02-04T00:00:00"/>
    <d v="2015-09-17T00:00:00"/>
    <x v="1"/>
    <n v="50000"/>
    <n v="50000"/>
    <n v="1"/>
    <n v="2014"/>
    <n v="2015"/>
    <s v="2014Q1"/>
    <s v="Old_Claim"/>
    <x v="0"/>
    <m/>
  </r>
  <r>
    <s v="L01/112/9/000019/2013"/>
    <d v="2013-08-17T00:00:00"/>
    <d v="2015-09-17T00:00:00"/>
    <x v="1"/>
    <n v="1000"/>
    <n v="1000"/>
    <n v="1"/>
    <n v="2013"/>
    <n v="2015"/>
    <s v="2013Q3"/>
    <s v="Old_Claim"/>
    <x v="0"/>
    <m/>
  </r>
  <r>
    <s v="L01/112/9/000017/2013"/>
    <d v="2013-01-13T00:00:00"/>
    <d v="2015-09-19T00:00:00"/>
    <x v="1"/>
    <n v="50000"/>
    <n v="50000"/>
    <n v="1"/>
    <n v="2013"/>
    <n v="2015"/>
    <s v="2013Q1"/>
    <s v="Old_Claim"/>
    <x v="0"/>
    <m/>
  </r>
  <r>
    <s v="L01/112/9/000010/2014"/>
    <d v="2014-01-13T00:00:00"/>
    <d v="2015-10-01T00:00:00"/>
    <x v="1"/>
    <n v="50832"/>
    <n v="50832"/>
    <n v="1"/>
    <n v="2014"/>
    <n v="2015"/>
    <s v="2014Q1"/>
    <s v="Old_Claim"/>
    <x v="0"/>
    <m/>
  </r>
  <r>
    <s v="L01/112/9/000020/2013"/>
    <d v="2013-10-10T00:00:00"/>
    <d v="2015-10-02T00:00:00"/>
    <x v="1"/>
    <n v="50000"/>
    <n v="50000"/>
    <n v="1"/>
    <n v="2013"/>
    <n v="2015"/>
    <s v="2013Q4"/>
    <s v="Old_Claim"/>
    <x v="0"/>
    <m/>
  </r>
  <r>
    <s v="L01/110/9/000083/2015"/>
    <d v="2015-09-06T00:00:00"/>
    <d v="2015-10-02T00:00:00"/>
    <x v="1"/>
    <n v="50000"/>
    <n v="50000"/>
    <n v="1"/>
    <n v="2015"/>
    <n v="2015"/>
    <s v="2015Q3"/>
    <s v="Old_Claim"/>
    <x v="0"/>
    <m/>
  </r>
  <r>
    <s v="L01/070/9/000244/2015"/>
    <d v="2015-10-28T00:00:00"/>
    <d v="2015-11-03T00:00:00"/>
    <x v="2"/>
    <n v="20000"/>
    <n v="20000"/>
    <n v="1"/>
    <n v="2015"/>
    <n v="2015"/>
    <s v="2015Q4"/>
    <s v="Old_Claim"/>
    <x v="0"/>
    <m/>
  </r>
  <r>
    <s v="L01/112/9/000012/2014"/>
    <d v="2014-04-04T00:00:00"/>
    <d v="2015-11-24T00:00:00"/>
    <x v="1"/>
    <n v="50000"/>
    <n v="50000"/>
    <n v="1"/>
    <n v="2014"/>
    <n v="2015"/>
    <s v="2014Q2"/>
    <s v="Old_Claim"/>
    <x v="0"/>
    <m/>
  </r>
  <r>
    <s v="L01/070/9/000265/2015"/>
    <d v="2015-11-27T00:00:00"/>
    <d v="2015-11-30T00:00:00"/>
    <x v="2"/>
    <n v="70000"/>
    <n v="70000"/>
    <n v="1"/>
    <n v="2015"/>
    <n v="2015"/>
    <s v="2015Q4"/>
    <s v="Old_Claim"/>
    <x v="0"/>
    <m/>
  </r>
  <r>
    <s v="L01/080/9/000074/2015"/>
    <d v="2015-12-07T00:00:00"/>
    <d v="2015-12-07T00:00:00"/>
    <x v="0"/>
    <n v="1440000"/>
    <n v="1440000"/>
    <n v="1"/>
    <n v="2015"/>
    <n v="2015"/>
    <s v="2015Q4"/>
    <s v="Old_Claim"/>
    <x v="0"/>
    <m/>
  </r>
  <r>
    <s v="L01/112/9/000013/2014"/>
    <d v="2014-06-25T00:00:00"/>
    <d v="2015-12-04T00:00:00"/>
    <x v="1"/>
    <n v="50000"/>
    <n v="50000"/>
    <n v="1"/>
    <n v="2014"/>
    <n v="2015"/>
    <s v="2014Q2"/>
    <s v="Old_Claim"/>
    <x v="0"/>
    <m/>
  </r>
  <r>
    <s v="L01/080/9/000077/2015"/>
    <d v="2015-12-12T00:00:00"/>
    <d v="2015-12-14T00:00:00"/>
    <x v="0"/>
    <n v="70000"/>
    <n v="70000"/>
    <n v="1"/>
    <n v="2015"/>
    <n v="2015"/>
    <s v="2015Q4"/>
    <s v="Old_Claim"/>
    <x v="0"/>
    <m/>
  </r>
  <r>
    <s v="L01/070/9/000275/2015"/>
    <d v="2015-12-10T00:00:00"/>
    <d v="2015-12-11T00:00:00"/>
    <x v="2"/>
    <n v="80000"/>
    <n v="80000"/>
    <n v="1"/>
    <n v="2015"/>
    <n v="2015"/>
    <s v="2015Q4"/>
    <s v="Old_Claim"/>
    <x v="0"/>
    <m/>
  </r>
  <r>
    <s v="L01/070/9/000011/2016"/>
    <d v="2016-01-11T00:00:00"/>
    <d v="2016-01-14T00:00:00"/>
    <x v="2"/>
    <n v="100000"/>
    <n v="100000"/>
    <n v="1"/>
    <n v="2016"/>
    <n v="2016"/>
    <s v="2016Q1"/>
    <s v="Old_Claim"/>
    <x v="0"/>
    <m/>
  </r>
  <r>
    <s v="L01/080/9/000007/2016"/>
    <d v="2016-01-11T00:00:00"/>
    <d v="2016-01-29T00:00:00"/>
    <x v="0"/>
    <n v="259649.12280000001"/>
    <n v="259649.12280000001"/>
    <n v="1"/>
    <n v="2016"/>
    <n v="2016"/>
    <s v="2016Q1"/>
    <s v="Old_Claim"/>
    <x v="0"/>
    <m/>
  </r>
  <r>
    <s v="L01/086/9/000088/2015"/>
    <d v="2015-07-22T00:00:00"/>
    <d v="2015-09-30T00:00:00"/>
    <x v="0"/>
    <n v="245622.87719999999"/>
    <n v="245622.87719999999"/>
    <n v="1"/>
    <n v="2015"/>
    <n v="2015"/>
    <s v="2015Q3"/>
    <s v="Old_Claim"/>
    <x v="0"/>
    <m/>
  </r>
  <r>
    <s v="L01/080/9/000019/2016"/>
    <d v="2016-02-02T00:00:00"/>
    <d v="2016-02-24T00:00:00"/>
    <x v="0"/>
    <n v="500000"/>
    <n v="500000"/>
    <n v="1"/>
    <n v="2016"/>
    <n v="2016"/>
    <s v="2016Q1"/>
    <s v="Old_Claim"/>
    <x v="0"/>
    <m/>
  </r>
  <r>
    <s v="L01/112/9/000015/2014"/>
    <d v="2014-09-07T00:00:00"/>
    <d v="2016-03-09T00:00:00"/>
    <x v="1"/>
    <n v="50000"/>
    <n v="50000"/>
    <n v="1"/>
    <n v="2014"/>
    <n v="2016"/>
    <s v="2014Q3"/>
    <s v="Old_Claim"/>
    <x v="0"/>
    <m/>
  </r>
  <r>
    <s v="L01/070/9/000069/2016"/>
    <d v="2016-03-31T00:00:00"/>
    <d v="2016-04-04T00:00:00"/>
    <x v="2"/>
    <n v="60000"/>
    <n v="60000"/>
    <n v="1"/>
    <n v="2016"/>
    <n v="2016"/>
    <s v="2016Q1"/>
    <s v="Old_Claim"/>
    <x v="0"/>
    <m/>
  </r>
  <r>
    <s v="L01/070/9/000093/2016"/>
    <d v="2016-04-27T00:00:00"/>
    <d v="2016-04-28T00:00:00"/>
    <x v="2"/>
    <n v="50000"/>
    <n v="50000"/>
    <n v="1"/>
    <n v="2016"/>
    <n v="2016"/>
    <s v="2016Q2"/>
    <s v="Old_Claim"/>
    <x v="0"/>
    <m/>
  </r>
  <r>
    <s v="L02/070/9/000301/2015"/>
    <d v="2015-11-09T00:00:00"/>
    <d v="2016-05-09T00:00:00"/>
    <x v="2"/>
    <n v="10000"/>
    <n v="10000"/>
    <n v="1"/>
    <n v="2015"/>
    <n v="2016"/>
    <s v="2015Q4"/>
    <s v="Old_Claim"/>
    <x v="0"/>
    <m/>
  </r>
  <r>
    <s v="L01/070/9/000120/2016"/>
    <d v="2016-05-25T00:00:00"/>
    <d v="2016-06-06T00:00:00"/>
    <x v="2"/>
    <n v="65000"/>
    <n v="65000"/>
    <n v="1"/>
    <n v="2016"/>
    <n v="2016"/>
    <s v="2016Q2"/>
    <s v="Old_Claim"/>
    <x v="0"/>
    <m/>
  </r>
  <r>
    <s v="L01/112/9/000002/2015"/>
    <d v="2015-07-22T00:00:00"/>
    <d v="2016-06-16T00:00:00"/>
    <x v="1"/>
    <n v="200000"/>
    <n v="200000"/>
    <n v="1"/>
    <n v="2015"/>
    <n v="2016"/>
    <s v="2015Q3"/>
    <s v="Old_Claim"/>
    <x v="0"/>
    <m/>
  </r>
  <r>
    <s v="L01/112/9/000021/2013"/>
    <d v="2013-06-26T00:00:00"/>
    <d v="2016-06-21T00:00:00"/>
    <x v="1"/>
    <n v="17625"/>
    <n v="17625"/>
    <n v="1"/>
    <n v="2013"/>
    <n v="2016"/>
    <s v="2013Q2"/>
    <s v="Old_Claim"/>
    <x v="0"/>
    <m/>
  </r>
  <r>
    <s v="L01/112/9/000022/2013"/>
    <d v="2013-11-10T00:00:00"/>
    <d v="2016-06-21T00:00:00"/>
    <x v="1"/>
    <n v="50000"/>
    <n v="50000"/>
    <n v="1"/>
    <n v="2013"/>
    <n v="2016"/>
    <s v="2013Q4"/>
    <s v="Old_Claim"/>
    <x v="0"/>
    <m/>
  </r>
  <r>
    <s v="L01/112/9/000009/2012"/>
    <d v="2012-08-01T00:00:00"/>
    <d v="2016-06-24T00:00:00"/>
    <x v="1"/>
    <n v="447894.73680000001"/>
    <n v="447894.73680000001"/>
    <n v="1"/>
    <n v="2012"/>
    <n v="2016"/>
    <s v="2012Q3"/>
    <s v="Old_Claim"/>
    <x v="0"/>
    <m/>
  </r>
  <r>
    <s v="L02/080/9/000049/2016"/>
    <d v="2016-06-03T00:00:00"/>
    <d v="2016-06-06T00:00:00"/>
    <x v="0"/>
    <n v="1500000"/>
    <n v="1500000"/>
    <n v="1"/>
    <n v="2016"/>
    <n v="2016"/>
    <s v="2016Q2"/>
    <s v="Old_Claim"/>
    <x v="0"/>
    <m/>
  </r>
  <r>
    <s v="L01/070/9/000148/2016"/>
    <d v="2016-07-07T00:00:00"/>
    <d v="2016-07-11T00:00:00"/>
    <x v="2"/>
    <n v="1710"/>
    <n v="1710"/>
    <n v="1"/>
    <n v="2016"/>
    <n v="2016"/>
    <s v="2016Q3"/>
    <s v="Old_Claim"/>
    <x v="0"/>
    <m/>
  </r>
  <r>
    <s v="L01/112/9/000001/2016"/>
    <d v="2016-03-21T00:00:00"/>
    <d v="2016-08-01T00:00:00"/>
    <x v="1"/>
    <n v="200000"/>
    <n v="200000"/>
    <n v="1"/>
    <n v="2016"/>
    <n v="2016"/>
    <s v="2016Q1"/>
    <s v="Old_Claim"/>
    <x v="0"/>
    <m/>
  </r>
  <r>
    <s v="L01/070/9/000178/2016"/>
    <d v="2016-08-09T00:00:00"/>
    <d v="2016-08-11T00:00:00"/>
    <x v="2"/>
    <n v="50000"/>
    <n v="50000"/>
    <n v="1"/>
    <n v="2016"/>
    <n v="2016"/>
    <s v="2016Q3"/>
    <s v="Old_Claim"/>
    <x v="0"/>
    <m/>
  </r>
  <r>
    <s v="L01/070/9/000181/2016"/>
    <d v="2016-07-18T00:00:00"/>
    <d v="2016-08-09T00:00:00"/>
    <x v="2"/>
    <n v="163234"/>
    <n v="163234"/>
    <n v="1"/>
    <n v="2016"/>
    <n v="2016"/>
    <s v="2016Q3"/>
    <s v="Old_Claim"/>
    <x v="0"/>
    <m/>
  </r>
  <r>
    <s v="L01/110/9/000017/2016"/>
    <d v="2016-06-27T00:00:00"/>
    <d v="2016-08-16T00:00:00"/>
    <x v="1"/>
    <n v="259649.12280000001"/>
    <n v="259649.12280000001"/>
    <n v="1"/>
    <n v="2016"/>
    <n v="2016"/>
    <s v="2016Q2"/>
    <s v="Old_Claim"/>
    <x v="0"/>
    <m/>
  </r>
  <r>
    <s v="L01/070/9/000303/2015"/>
    <d v="2015-11-26T00:00:00"/>
    <d v="2016-09-01T00:00:00"/>
    <x v="2"/>
    <n v="250000"/>
    <n v="250000"/>
    <n v="1"/>
    <n v="2015"/>
    <n v="2016"/>
    <s v="2015Q4"/>
    <s v="Old_Claim"/>
    <x v="0"/>
    <m/>
  </r>
  <r>
    <s v="L01/070/9/000206/2016"/>
    <d v="2016-04-24T00:00:00"/>
    <d v="2016-09-15T00:00:00"/>
    <x v="2"/>
    <n v="100000"/>
    <n v="100000"/>
    <n v="1"/>
    <n v="2016"/>
    <n v="2016"/>
    <s v="2016Q2"/>
    <s v="Old_Claim"/>
    <x v="0"/>
    <m/>
  </r>
  <r>
    <s v="L01/112/9/000003/2015"/>
    <d v="2015-04-12T00:00:00"/>
    <d v="2016-09-21T00:00:00"/>
    <x v="1"/>
    <n v="50000"/>
    <n v="50000"/>
    <n v="1"/>
    <n v="2015"/>
    <n v="2016"/>
    <s v="2015Q2"/>
    <s v="Old_Claim"/>
    <x v="0"/>
    <m/>
  </r>
  <r>
    <s v="L01/112/9/000017/2014"/>
    <d v="2014-12-12T00:00:00"/>
    <d v="2016-10-03T00:00:00"/>
    <x v="1"/>
    <n v="17625"/>
    <n v="17625"/>
    <n v="1"/>
    <n v="2014"/>
    <n v="2016"/>
    <s v="2014Q4"/>
    <s v="Old_Claim"/>
    <x v="0"/>
    <m/>
  </r>
  <r>
    <s v="L01/070/9/000215/2016"/>
    <d v="2016-09-28T00:00:00"/>
    <d v="2016-10-06T00:00:00"/>
    <x v="2"/>
    <n v="201150"/>
    <n v="201150"/>
    <n v="1"/>
    <n v="2016"/>
    <n v="2016"/>
    <s v="2016Q3"/>
    <s v="Old_Claim"/>
    <x v="0"/>
    <m/>
  </r>
  <r>
    <s v="L01/080/9/000078/2016"/>
    <d v="2016-03-21T00:00:00"/>
    <d v="2016-10-11T00:00:00"/>
    <x v="0"/>
    <n v="50000"/>
    <n v="50000"/>
    <n v="1"/>
    <n v="2016"/>
    <n v="2016"/>
    <s v="2016Q1"/>
    <s v="Old_Claim"/>
    <x v="0"/>
    <m/>
  </r>
  <r>
    <s v="L01/070/9/000224/2016"/>
    <d v="2016-09-19T00:00:00"/>
    <d v="2016-10-07T00:00:00"/>
    <x v="2"/>
    <n v="300000"/>
    <n v="300000"/>
    <n v="1"/>
    <n v="2016"/>
    <n v="2016"/>
    <s v="2016Q3"/>
    <s v="Old_Claim"/>
    <x v="0"/>
    <m/>
  </r>
  <r>
    <s v="L01/070/9/000232/2016"/>
    <d v="2016-10-30T00:00:00"/>
    <d v="2016-10-31T00:00:00"/>
    <x v="2"/>
    <n v="100000"/>
    <n v="100000"/>
    <n v="1"/>
    <n v="2016"/>
    <n v="2016"/>
    <s v="2016Q4"/>
    <s v="Old_Claim"/>
    <x v="0"/>
    <m/>
  </r>
  <r>
    <s v="L01/070/9/000003/2017"/>
    <d v="2017-01-02T00:00:00"/>
    <d v="2017-01-11T00:00:00"/>
    <x v="2"/>
    <n v="70000"/>
    <n v="70000"/>
    <n v="1"/>
    <n v="2017"/>
    <n v="2017"/>
    <s v="2017Q1"/>
    <s v="Old_Claim"/>
    <x v="0"/>
    <m/>
  </r>
  <r>
    <s v="L02/088/9/000008/2016"/>
    <d v="2016-07-23T00:00:00"/>
    <d v="2016-12-07T00:00:00"/>
    <x v="0"/>
    <n v="103330"/>
    <n v="103330"/>
    <n v="1"/>
    <n v="2016"/>
    <n v="2016"/>
    <s v="2016Q3"/>
    <s v="Old_Claim"/>
    <x v="0"/>
    <m/>
  </r>
  <r>
    <s v="L01/070/9/000025/2017"/>
    <d v="2017-01-20T00:00:00"/>
    <d v="2017-02-22T00:00:00"/>
    <x v="2"/>
    <n v="300000"/>
    <n v="300000"/>
    <n v="1"/>
    <n v="2017"/>
    <n v="2017"/>
    <s v="2017Q1"/>
    <s v="Old_Claim"/>
    <x v="0"/>
    <m/>
  </r>
  <r>
    <s v="L02/070/9/000028/2017"/>
    <d v="2017-02-11T00:00:00"/>
    <d v="2017-02-27T00:00:00"/>
    <x v="2"/>
    <n v="50000"/>
    <n v="50000"/>
    <n v="1"/>
    <n v="2017"/>
    <n v="2017"/>
    <s v="2017Q1"/>
    <s v="Old_Claim"/>
    <x v="0"/>
    <m/>
  </r>
  <r>
    <s v="L01/112/9/000018/2014"/>
    <d v="2014-01-30T00:00:00"/>
    <d v="2016-03-03T00:00:00"/>
    <x v="1"/>
    <n v="50000"/>
    <n v="50000"/>
    <n v="1"/>
    <n v="2014"/>
    <n v="2016"/>
    <s v="2014Q1"/>
    <s v="Old_Claim"/>
    <x v="0"/>
    <m/>
  </r>
  <r>
    <s v="L01/070/9/000062/2017"/>
    <d v="2017-03-17T00:00:00"/>
    <d v="2017-03-27T00:00:00"/>
    <x v="2"/>
    <n v="60000"/>
    <n v="60000"/>
    <n v="1"/>
    <n v="2017"/>
    <n v="2017"/>
    <s v="2017Q1"/>
    <s v="Old_Claim"/>
    <x v="0"/>
    <m/>
  </r>
  <r>
    <s v="L01/112/9/000024/2013"/>
    <d v="2013-12-01T00:00:00"/>
    <d v="2017-03-27T00:00:00"/>
    <x v="1"/>
    <n v="500000"/>
    <n v="500000"/>
    <n v="1"/>
    <n v="2013"/>
    <n v="2017"/>
    <s v="2013Q4"/>
    <s v="Old_Claim"/>
    <x v="0"/>
    <m/>
  </r>
  <r>
    <s v="L01/070/9/000063/2017"/>
    <d v="2017-03-28T00:00:00"/>
    <d v="2017-04-07T00:00:00"/>
    <x v="2"/>
    <n v="6380"/>
    <n v="6380"/>
    <n v="1"/>
    <n v="2017"/>
    <n v="2017"/>
    <s v="2017Q1"/>
    <s v="Old_Claim"/>
    <x v="0"/>
    <m/>
  </r>
  <r>
    <s v="L02/070/9/000086/2017"/>
    <d v="2017-03-14T00:00:00"/>
    <d v="2017-04-24T00:00:00"/>
    <x v="2"/>
    <n v="298596.49119999999"/>
    <n v="298596.49119999999"/>
    <n v="1"/>
    <n v="2017"/>
    <n v="2017"/>
    <s v="2017Q1"/>
    <s v="Old_Claim"/>
    <x v="0"/>
    <m/>
  </r>
  <r>
    <s v="L01/070/9/000283/2016"/>
    <d v="2016-12-25T00:00:00"/>
    <d v="2017-05-29T00:00:00"/>
    <x v="2"/>
    <n v="200000"/>
    <n v="200000"/>
    <n v="1"/>
    <n v="2016"/>
    <n v="2017"/>
    <s v="2016Q4"/>
    <s v="Old_Claim"/>
    <x v="0"/>
    <m/>
  </r>
  <r>
    <s v="L02/080/9/000018/2017"/>
    <d v="2017-01-28T00:00:00"/>
    <d v="2017-06-06T00:00:00"/>
    <x v="0"/>
    <n v="1500000"/>
    <n v="1500000"/>
    <n v="1"/>
    <n v="2017"/>
    <n v="2017"/>
    <s v="2017Q1"/>
    <s v="Old_Claim"/>
    <x v="0"/>
    <m/>
  </r>
  <r>
    <s v="L01/070/9/000126/2017"/>
    <d v="2017-06-12T00:00:00"/>
    <d v="2017-06-14T00:00:00"/>
    <x v="2"/>
    <n v="70000"/>
    <n v="70000"/>
    <n v="1"/>
    <n v="2017"/>
    <n v="2017"/>
    <s v="2017Q2"/>
    <s v="Old_Claim"/>
    <x v="0"/>
    <m/>
  </r>
  <r>
    <s v="L01/070/9/000135/2017"/>
    <d v="2017-06-30T00:00:00"/>
    <d v="2017-07-04T00:00:00"/>
    <x v="2"/>
    <n v="9400"/>
    <n v="9400"/>
    <n v="1"/>
    <n v="2017"/>
    <n v="2017"/>
    <s v="2017Q2"/>
    <s v="Old_Claim"/>
    <x v="0"/>
    <m/>
  </r>
  <r>
    <s v="L01/070/9/000144/2017"/>
    <d v="2017-07-15T00:00:00"/>
    <d v="2017-07-17T00:00:00"/>
    <x v="2"/>
    <n v="70000"/>
    <n v="70000"/>
    <n v="1"/>
    <n v="2017"/>
    <n v="2017"/>
    <s v="2017Q3"/>
    <s v="Old_Claim"/>
    <x v="0"/>
    <m/>
  </r>
  <r>
    <s v="L02/110/9/000006/2017"/>
    <d v="2017-07-18T00:00:00"/>
    <d v="2017-07-25T00:00:00"/>
    <x v="1"/>
    <n v="224968"/>
    <n v="224968"/>
    <n v="1"/>
    <n v="2017"/>
    <n v="2017"/>
    <s v="2017Q3"/>
    <s v="Old_Claim"/>
    <x v="0"/>
    <m/>
  </r>
  <r>
    <s v="L01/080/9/000054/2014"/>
    <d v="2014-02-02T00:00:00"/>
    <d v="2017-07-28T00:00:00"/>
    <x v="0"/>
    <n v="900000"/>
    <n v="900000"/>
    <n v="1"/>
    <n v="2014"/>
    <n v="2017"/>
    <s v="2014Q1"/>
    <s v="Old_Claim"/>
    <x v="0"/>
    <m/>
  </r>
  <r>
    <s v="L01/112/9/000001/2017"/>
    <d v="2017-04-01T00:00:00"/>
    <d v="2017-07-27T00:00:00"/>
    <x v="1"/>
    <n v="200000"/>
    <n v="200000"/>
    <n v="1"/>
    <n v="2017"/>
    <n v="2017"/>
    <s v="2017Q2"/>
    <s v="Old_Claim"/>
    <x v="0"/>
    <m/>
  </r>
  <r>
    <s v="L01/070/9/000184/2017"/>
    <d v="2017-09-01T00:00:00"/>
    <d v="2017-09-05T00:00:00"/>
    <x v="2"/>
    <n v="1000000"/>
    <n v="1000000"/>
    <n v="1"/>
    <n v="2017"/>
    <n v="2017"/>
    <s v="2017Q3"/>
    <s v="Old_Claim"/>
    <x v="0"/>
    <m/>
  </r>
  <r>
    <s v="L01/112/9/000020/2014"/>
    <d v="2014-10-15T00:00:00"/>
    <d v="2017-08-31T00:00:00"/>
    <x v="1"/>
    <n v="50000"/>
    <n v="50000"/>
    <n v="1"/>
    <n v="2014"/>
    <n v="2017"/>
    <s v="2014Q4"/>
    <s v="Old_Claim"/>
    <x v="0"/>
    <m/>
  </r>
  <r>
    <s v="L01/070/9/000190/2017"/>
    <d v="2017-09-04T00:00:00"/>
    <d v="2017-09-09T00:00:00"/>
    <x v="2"/>
    <n v="13006"/>
    <n v="13006"/>
    <n v="1"/>
    <n v="2017"/>
    <n v="2017"/>
    <s v="2017Q3"/>
    <s v="Old_Claim"/>
    <x v="0"/>
    <m/>
  </r>
  <r>
    <s v="L01/070/9/000195/2017"/>
    <d v="2017-09-11T00:00:00"/>
    <d v="2017-09-12T00:00:00"/>
    <x v="2"/>
    <n v="24605"/>
    <n v="24605"/>
    <n v="1"/>
    <n v="2017"/>
    <n v="2017"/>
    <s v="2017Q3"/>
    <s v="Old_Claim"/>
    <x v="0"/>
    <m/>
  </r>
  <r>
    <s v="L01/070/9/000219/2017"/>
    <d v="2017-10-07T00:00:00"/>
    <d v="2017-10-09T00:00:00"/>
    <x v="2"/>
    <n v="120000"/>
    <n v="120000"/>
    <n v="1"/>
    <n v="2017"/>
    <n v="2017"/>
    <s v="2017Q4"/>
    <s v="Old_Claim"/>
    <x v="0"/>
    <m/>
  </r>
  <r>
    <s v="L01/087/9/000088/2012"/>
    <d v="2012-11-09T00:00:00"/>
    <d v="2017-11-09T00:00:00"/>
    <x v="0"/>
    <n v="200000"/>
    <n v="200000"/>
    <n v="1"/>
    <n v="2012"/>
    <n v="2017"/>
    <s v="2012Q4"/>
    <s v="Old_Claim"/>
    <x v="0"/>
    <m/>
  </r>
  <r>
    <s v="L01/070/9/000239/2017"/>
    <d v="2017-11-11T00:00:00"/>
    <d v="2017-11-13T00:00:00"/>
    <x v="2"/>
    <n v="70000"/>
    <n v="70000"/>
    <n v="1"/>
    <n v="2017"/>
    <n v="2017"/>
    <s v="2017Q4"/>
    <s v="Old_Claim"/>
    <x v="0"/>
    <m/>
  </r>
  <r>
    <s v="L01/087/9/000034/2017"/>
    <d v="2017-09-27T00:00:00"/>
    <d v="2017-11-07T00:00:00"/>
    <x v="0"/>
    <n v="300000"/>
    <n v="300000"/>
    <n v="1"/>
    <n v="2017"/>
    <n v="2017"/>
    <s v="2017Q3"/>
    <s v="Old_Claim"/>
    <x v="0"/>
    <m/>
  </r>
  <r>
    <s v="L01/070/9/000245/2017"/>
    <d v="2017-10-21T00:00:00"/>
    <d v="2017-10-24T00:00:00"/>
    <x v="2"/>
    <n v="578602"/>
    <n v="578602"/>
    <n v="1"/>
    <n v="2017"/>
    <n v="2017"/>
    <s v="2017Q4"/>
    <s v="Old_Claim"/>
    <x v="0"/>
    <m/>
  </r>
  <r>
    <s v="L01/080/9/000001/2018"/>
    <d v="2018-01-10T00:00:00"/>
    <d v="2018-01-13T00:00:00"/>
    <x v="0"/>
    <n v="200000"/>
    <n v="200000"/>
    <n v="1"/>
    <n v="2018"/>
    <n v="2018"/>
    <s v="2018Q1"/>
    <s v="Old_Claim"/>
    <x v="0"/>
    <m/>
  </r>
  <r>
    <s v="L05/070/9/000278/2017"/>
    <d v="2017-11-13T00:00:00"/>
    <d v="2018-02-06T00:00:00"/>
    <x v="2"/>
    <n v="344965"/>
    <n v="344965"/>
    <n v="1"/>
    <n v="2017"/>
    <n v="2018"/>
    <s v="2017Q4"/>
    <s v="Old_Claim"/>
    <x v="0"/>
    <m/>
  </r>
  <r>
    <s v="L01/110/9/000037/2017"/>
    <d v="2017-12-14T00:00:00"/>
    <d v="2018-02-23T00:00:00"/>
    <x v="1"/>
    <n v="1000"/>
    <n v="1000"/>
    <n v="1"/>
    <n v="2017"/>
    <n v="2018"/>
    <s v="2017Q4"/>
    <s v="Old_Claim"/>
    <x v="0"/>
    <m/>
  </r>
  <r>
    <s v="L01/070/9/000050/2018"/>
    <d v="2018-03-16T00:00:00"/>
    <d v="2018-03-22T00:00:00"/>
    <x v="2"/>
    <n v="185000"/>
    <n v="185000"/>
    <n v="1"/>
    <n v="2018"/>
    <n v="2018"/>
    <s v="2018Q1"/>
    <s v="Old_Claim"/>
    <x v="0"/>
    <m/>
  </r>
  <r>
    <s v="L01/070/9/000282/2017"/>
    <d v="2017-10-01T00:00:00"/>
    <d v="2018-03-12T00:00:00"/>
    <x v="2"/>
    <n v="300000"/>
    <n v="300000"/>
    <n v="1"/>
    <n v="2017"/>
    <n v="2018"/>
    <s v="2017Q4"/>
    <s v="Old_Claim"/>
    <x v="0"/>
    <m/>
  </r>
  <r>
    <s v="L01/112/9/000005/2016"/>
    <d v="2016-06-27T00:00:00"/>
    <d v="2018-03-28T00:00:00"/>
    <x v="1"/>
    <n v="1000000"/>
    <n v="1000000"/>
    <n v="1"/>
    <n v="2016"/>
    <n v="2018"/>
    <s v="2016Q2"/>
    <s v="Old_Claim"/>
    <x v="0"/>
    <m/>
  </r>
  <r>
    <s v="L01/070/9/000070/2018"/>
    <d v="2018-04-08T00:00:00"/>
    <d v="2018-04-16T00:00:00"/>
    <x v="2"/>
    <n v="8700"/>
    <n v="8700"/>
    <n v="1"/>
    <n v="2018"/>
    <n v="2018"/>
    <s v="2018Q2"/>
    <s v="Old_Claim"/>
    <x v="0"/>
    <m/>
  </r>
  <r>
    <s v="L01/112/9/000005/2017"/>
    <d v="2017-10-05T00:00:00"/>
    <d v="2018-04-17T00:00:00"/>
    <x v="1"/>
    <n v="519298.24560000002"/>
    <n v="519298.24560000002"/>
    <n v="1"/>
    <n v="2017"/>
    <n v="2018"/>
    <s v="2017Q4"/>
    <s v="Old_Claim"/>
    <x v="0"/>
    <m/>
  </r>
  <r>
    <s v="L01/112/9/000006/2017"/>
    <d v="2017-10-09T00:00:00"/>
    <d v="2018-04-20T00:00:00"/>
    <x v="1"/>
    <n v="150000"/>
    <n v="150000"/>
    <n v="1"/>
    <n v="2017"/>
    <n v="2018"/>
    <s v="2017Q4"/>
    <s v="Old_Claim"/>
    <x v="0"/>
    <m/>
  </r>
  <r>
    <s v="L01/112/9/000008/2016"/>
    <d v="2016-08-03T00:00:00"/>
    <d v="2018-04-20T00:00:00"/>
    <x v="1"/>
    <n v="200000"/>
    <n v="200000"/>
    <n v="1"/>
    <n v="2016"/>
    <n v="2018"/>
    <s v="2016Q3"/>
    <s v="Old_Claim"/>
    <x v="0"/>
    <m/>
  </r>
  <r>
    <s v="L05/070/9/000081/2018"/>
    <d v="2018-03-25T00:00:00"/>
    <d v="2018-04-16T00:00:00"/>
    <x v="2"/>
    <n v="1000000"/>
    <n v="1000000"/>
    <n v="1"/>
    <n v="2018"/>
    <n v="2018"/>
    <s v="2018Q1"/>
    <s v="Old_Claim"/>
    <x v="0"/>
    <m/>
  </r>
  <r>
    <s v="L01/112/9/000003/2018"/>
    <d v="2018-02-09T00:00:00"/>
    <d v="2018-04-27T00:00:00"/>
    <x v="1"/>
    <n v="100000"/>
    <n v="100000"/>
    <n v="1"/>
    <n v="2018"/>
    <n v="2018"/>
    <s v="2018Q1"/>
    <s v="Old_Claim"/>
    <x v="0"/>
    <m/>
  </r>
  <r>
    <s v="L01/112/9/000002/2018"/>
    <d v="2018-02-17T00:00:00"/>
    <d v="2018-04-27T00:00:00"/>
    <x v="1"/>
    <n v="1000"/>
    <n v="1000"/>
    <n v="1"/>
    <n v="2018"/>
    <n v="2018"/>
    <s v="2018Q1"/>
    <s v="Old_Claim"/>
    <x v="0"/>
    <m/>
  </r>
  <r>
    <s v="L01/112/9/000001/2018"/>
    <d v="2018-02-06T00:00:00"/>
    <d v="2018-04-27T00:00:00"/>
    <x v="1"/>
    <n v="300000"/>
    <n v="300000"/>
    <n v="1"/>
    <n v="2018"/>
    <n v="2018"/>
    <s v="2018Q1"/>
    <s v="Old_Claim"/>
    <x v="0"/>
    <m/>
  </r>
  <r>
    <s v="L01/112/9/000007/2017"/>
    <d v="2017-11-21T00:00:00"/>
    <d v="2018-04-27T00:00:00"/>
    <x v="1"/>
    <n v="100000"/>
    <n v="100000"/>
    <n v="1"/>
    <n v="2017"/>
    <n v="2018"/>
    <s v="2017Q4"/>
    <s v="Old_Claim"/>
    <x v="0"/>
    <m/>
  </r>
  <r>
    <s v="L01/112/9/000008/2015"/>
    <d v="2015-02-25T00:00:00"/>
    <d v="2018-05-31T00:00:00"/>
    <x v="1"/>
    <n v="50000"/>
    <n v="50000"/>
    <n v="1"/>
    <n v="2015"/>
    <n v="2018"/>
    <s v="2015Q1"/>
    <s v="Old_Claim"/>
    <x v="0"/>
    <m/>
  </r>
  <r>
    <s v="L01/070/9/000107/2018"/>
    <d v="2018-06-03T00:00:00"/>
    <d v="2018-06-06T00:00:00"/>
    <x v="2"/>
    <n v="478000"/>
    <n v="478000"/>
    <n v="1"/>
    <n v="2018"/>
    <n v="2018"/>
    <s v="2018Q2"/>
    <s v="Old_Claim"/>
    <x v="0"/>
    <m/>
  </r>
  <r>
    <s v="L01/070/9/000110/2018"/>
    <d v="2018-06-08T00:00:00"/>
    <d v="2018-06-11T00:00:00"/>
    <x v="2"/>
    <n v="6380"/>
    <n v="6380"/>
    <n v="1"/>
    <n v="2018"/>
    <n v="2018"/>
    <s v="2018Q2"/>
    <s v="Old_Claim"/>
    <x v="0"/>
    <m/>
  </r>
  <r>
    <s v="L05/070/9/000130/2018"/>
    <d v="2018-06-20T00:00:00"/>
    <d v="2018-07-05T00:00:00"/>
    <x v="2"/>
    <n v="324561.40350000001"/>
    <n v="324561.40350000001"/>
    <n v="1"/>
    <n v="2018"/>
    <n v="2018"/>
    <s v="2018Q2"/>
    <s v="Old_Claim"/>
    <x v="0"/>
    <m/>
  </r>
  <r>
    <s v="L01/070/9/000147/2018"/>
    <d v="2018-06-22T00:00:00"/>
    <d v="2018-07-13T00:00:00"/>
    <x v="2"/>
    <n v="50000"/>
    <n v="50000"/>
    <n v="1"/>
    <n v="2018"/>
    <n v="2018"/>
    <s v="2018Q2"/>
    <s v="Old_Claim"/>
    <x v="0"/>
    <m/>
  </r>
  <r>
    <s v="L01/080/9/000012/2018"/>
    <d v="2018-06-28T00:00:00"/>
    <d v="2018-07-20T00:00:00"/>
    <x v="0"/>
    <n v="119828"/>
    <n v="119828"/>
    <n v="1"/>
    <n v="2018"/>
    <n v="2018"/>
    <s v="2018Q2"/>
    <s v="Old_Claim"/>
    <x v="2"/>
    <m/>
  </r>
  <r>
    <s v="L01/052/9/000001/2018"/>
    <d v="2018-04-06T00:00:00"/>
    <d v="2018-05-31T00:00:00"/>
    <x v="3"/>
    <n v="1000"/>
    <n v="1000"/>
    <n v="1"/>
    <n v="2018"/>
    <n v="2018"/>
    <s v="2018Q2"/>
    <s v="Old_Claim"/>
    <x v="0"/>
    <m/>
  </r>
  <r>
    <s v="L01/070/9/000188/2018"/>
    <d v="2018-06-25T00:00:00"/>
    <d v="2018-08-22T00:00:00"/>
    <x v="2"/>
    <n v="317175"/>
    <n v="317175"/>
    <n v="1"/>
    <n v="2018"/>
    <n v="2018"/>
    <s v="2018Q2"/>
    <s v="Old_Claim"/>
    <x v="2"/>
    <m/>
  </r>
  <r>
    <s v="L01/070/9/000191/2018"/>
    <d v="2018-09-30T00:00:00"/>
    <d v="2018-10-02T00:00:00"/>
    <x v="2"/>
    <n v="1000"/>
    <n v="1000"/>
    <n v="1"/>
    <n v="2018"/>
    <n v="2018"/>
    <s v="2018Q3"/>
    <s v="Old_Claim"/>
    <x v="0"/>
    <m/>
  </r>
  <r>
    <s v="L01/070/9/000199/2018"/>
    <d v="2018-10-01T00:00:00"/>
    <d v="2018-10-03T00:00:00"/>
    <x v="2"/>
    <n v="200000"/>
    <n v="200000"/>
    <n v="1"/>
    <n v="2018"/>
    <n v="2018"/>
    <s v="2018Q4"/>
    <s v="Old_Claim"/>
    <x v="0"/>
    <m/>
  </r>
  <r>
    <s v="L05/080/9/000020/2018"/>
    <d v="2018-01-10T00:00:00"/>
    <d v="2018-10-15T00:00:00"/>
    <x v="0"/>
    <n v="600000"/>
    <n v="600000"/>
    <n v="1"/>
    <n v="2018"/>
    <n v="2018"/>
    <s v="2018Q1"/>
    <s v="Old_Claim"/>
    <x v="0"/>
    <m/>
  </r>
  <r>
    <s v="L01/112/9/000009/2015"/>
    <d v="2015-09-12T00:00:00"/>
    <d v="2018-10-22T00:00:00"/>
    <x v="1"/>
    <n v="50000"/>
    <n v="50000"/>
    <n v="1"/>
    <n v="2015"/>
    <n v="2018"/>
    <s v="2015Q3"/>
    <s v="Old_Claim"/>
    <x v="0"/>
    <m/>
  </r>
  <r>
    <s v="L01/070/9/000209/2018"/>
    <d v="2018-09-26T00:00:00"/>
    <d v="2018-10-17T00:00:00"/>
    <x v="2"/>
    <n v="5000"/>
    <n v="5000"/>
    <n v="1"/>
    <n v="2018"/>
    <n v="2018"/>
    <s v="2018Q3"/>
    <s v="Old_Claim"/>
    <x v="0"/>
    <m/>
  </r>
  <r>
    <s v="L02/088/9/000018/2018"/>
    <d v="2018-10-19T00:00:00"/>
    <d v="2018-10-29T00:00:00"/>
    <x v="0"/>
    <n v="7500"/>
    <n v="7500"/>
    <n v="1"/>
    <n v="2018"/>
    <n v="2018"/>
    <s v="2018Q4"/>
    <s v="Old_Claim"/>
    <x v="0"/>
    <m/>
  </r>
  <r>
    <s v="L01/070/9/000218/2018"/>
    <d v="2018-09-21T00:00:00"/>
    <d v="2018-10-18T00:00:00"/>
    <x v="2"/>
    <n v="20000"/>
    <n v="20000"/>
    <n v="1"/>
    <n v="2018"/>
    <n v="2018"/>
    <s v="2018Q3"/>
    <s v="Old_Claim"/>
    <x v="0"/>
    <m/>
  </r>
  <r>
    <s v="L01/070/9/000239/2018"/>
    <d v="2018-06-26T00:00:00"/>
    <d v="2018-08-22T00:00:00"/>
    <x v="2"/>
    <n v="50000"/>
    <n v="50000"/>
    <n v="1"/>
    <n v="2018"/>
    <n v="2018"/>
    <s v="2018Q2"/>
    <s v="Old_Claim"/>
    <x v="0"/>
    <m/>
  </r>
  <r>
    <s v="L01/070/9/000252/2018"/>
    <d v="2018-12-07T00:00:00"/>
    <d v="2018-12-11T00:00:00"/>
    <x v="2"/>
    <n v="941362"/>
    <n v="941362"/>
    <n v="1"/>
    <n v="2018"/>
    <n v="2018"/>
    <s v="2018Q4"/>
    <s v="Old_Claim"/>
    <x v="2"/>
    <m/>
  </r>
  <r>
    <s v="L01/112/9/000004/2018"/>
    <d v="2018-08-08T00:00:00"/>
    <d v="2018-08-17T00:00:00"/>
    <x v="1"/>
    <n v="96620"/>
    <n v="96620"/>
    <n v="1"/>
    <n v="2018"/>
    <n v="2018"/>
    <s v="2018Q3"/>
    <s v="Old_Claim"/>
    <x v="0"/>
    <m/>
  </r>
  <r>
    <s v="L01/070/9/000002/2019"/>
    <d v="2019-01-03T00:00:00"/>
    <d v="2019-01-18T00:00:00"/>
    <x v="2"/>
    <n v="40000"/>
    <n v="40000"/>
    <n v="1"/>
    <n v="2019"/>
    <n v="2019"/>
    <s v="2019Q1"/>
    <s v="Old_Claim"/>
    <x v="0"/>
    <m/>
  </r>
  <r>
    <s v="L02/070/9/000281/2018"/>
    <d v="2018-12-22T00:00:00"/>
    <d v="2019-01-21T00:00:00"/>
    <x v="2"/>
    <n v="96400"/>
    <n v="96400"/>
    <n v="1"/>
    <n v="2018"/>
    <n v="2019"/>
    <s v="2018Q4"/>
    <s v="Old_Claim"/>
    <x v="0"/>
    <m/>
  </r>
  <r>
    <s v="L02/087/9/000005/2019"/>
    <d v="2019-02-22T00:00:00"/>
    <d v="2019-03-04T00:00:00"/>
    <x v="0"/>
    <n v="594035"/>
    <n v="594035"/>
    <n v="1"/>
    <n v="2019"/>
    <n v="2019"/>
    <s v="2019Q1"/>
    <s v="Old_Claim"/>
    <x v="0"/>
    <m/>
  </r>
  <r>
    <s v="L01/080/9/000006/2019"/>
    <d v="2019-03-01T00:00:00"/>
    <d v="2019-03-06T00:00:00"/>
    <x v="0"/>
    <n v="7540"/>
    <n v="7540"/>
    <n v="1"/>
    <n v="2019"/>
    <n v="2019"/>
    <s v="2019Q1"/>
    <s v="Old_Claim"/>
    <x v="0"/>
    <m/>
  </r>
  <r>
    <s v="L01/080/9/000033/2018"/>
    <d v="2018-11-10T00:00:00"/>
    <d v="2019-02-22T00:00:00"/>
    <x v="0"/>
    <n v="250000"/>
    <n v="250000"/>
    <n v="1"/>
    <n v="2018"/>
    <n v="2019"/>
    <s v="2018Q4"/>
    <s v="Old_Claim"/>
    <x v="0"/>
    <m/>
  </r>
  <r>
    <s v="L02/070/9/000292/2018"/>
    <d v="2018-12-21T00:00:00"/>
    <d v="2019-03-29T00:00:00"/>
    <x v="2"/>
    <n v="353602"/>
    <n v="353602"/>
    <n v="1"/>
    <n v="2018"/>
    <n v="2019"/>
    <s v="2018Q4"/>
    <s v="Old_Claim"/>
    <x v="2"/>
    <m/>
  </r>
  <r>
    <s v="L01/084/9/000026/2018"/>
    <d v="2018-02-23T00:00:00"/>
    <d v="2019-04-23T00:00:00"/>
    <x v="0"/>
    <n v="1500000"/>
    <n v="1500000"/>
    <n v="1"/>
    <n v="2018"/>
    <n v="2019"/>
    <s v="2018Q1"/>
    <s v="Old_Claim"/>
    <x v="0"/>
    <m/>
  </r>
  <r>
    <s v="L01/110/9/000006/2019"/>
    <d v="2019-04-06T00:00:00"/>
    <d v="2019-04-29T00:00:00"/>
    <x v="1"/>
    <n v="40490"/>
    <n v="40490"/>
    <n v="1"/>
    <n v="2019"/>
    <n v="2019"/>
    <s v="2019Q2"/>
    <s v="Old_Claim"/>
    <x v="0"/>
    <m/>
  </r>
  <r>
    <s v="L01/110/9/000005/2019"/>
    <d v="2019-04-29T00:00:00"/>
    <d v="2019-04-29T00:00:00"/>
    <x v="1"/>
    <n v="684491"/>
    <n v="684491"/>
    <n v="1"/>
    <n v="2019"/>
    <n v="2019"/>
    <s v="2019Q2"/>
    <s v="Old_Claim"/>
    <x v="0"/>
    <m/>
  </r>
  <r>
    <s v="L01/070/9/000087/2019"/>
    <d v="2019-04-26T00:00:00"/>
    <d v="2019-04-30T00:00:00"/>
    <x v="2"/>
    <n v="6380"/>
    <n v="6380"/>
    <n v="1"/>
    <n v="2019"/>
    <n v="2019"/>
    <s v="2019Q2"/>
    <s v="Old_Claim"/>
    <x v="0"/>
    <m/>
  </r>
  <r>
    <s v="L01/070/9/000100/2019"/>
    <d v="2019-03-11T00:00:00"/>
    <d v="2019-04-01T00:00:00"/>
    <x v="2"/>
    <n v="909465"/>
    <n v="909465"/>
    <n v="1"/>
    <n v="2019"/>
    <n v="2019"/>
    <s v="2019Q1"/>
    <s v="Old_Claim"/>
    <x v="2"/>
    <m/>
  </r>
  <r>
    <s v="L01/070/9/000117/2019"/>
    <d v="2019-05-13T00:00:00"/>
    <d v="2019-05-20T00:00:00"/>
    <x v="2"/>
    <n v="6150"/>
    <n v="6150"/>
    <n v="1"/>
    <n v="2019"/>
    <n v="2019"/>
    <s v="2019Q2"/>
    <s v="Old_Claim"/>
    <x v="0"/>
    <m/>
  </r>
  <r>
    <s v="L01/070/9/000138/2019"/>
    <d v="2019-06-02T00:00:00"/>
    <d v="2019-06-04T00:00:00"/>
    <x v="2"/>
    <n v="6380"/>
    <n v="6380"/>
    <n v="1"/>
    <n v="2019"/>
    <n v="2019"/>
    <s v="2019Q2"/>
    <s v="Old_Claim"/>
    <x v="0"/>
    <m/>
  </r>
  <r>
    <s v="L01/070/9/000152/2019"/>
    <d v="2019-03-25T00:00:00"/>
    <d v="2019-05-31T00:00:00"/>
    <x v="2"/>
    <n v="1200000"/>
    <n v="1200000"/>
    <n v="1"/>
    <n v="2019"/>
    <n v="2019"/>
    <s v="2019Q1"/>
    <s v="Old_Claim"/>
    <x v="0"/>
    <m/>
  </r>
  <r>
    <s v="L01/070/9/000165/2019"/>
    <d v="2019-06-29T00:00:00"/>
    <d v="2019-07-04T00:00:00"/>
    <x v="2"/>
    <n v="337115"/>
    <n v="337115"/>
    <n v="1"/>
    <n v="2019"/>
    <n v="2019"/>
    <s v="2019Q2"/>
    <s v="Old_Claim"/>
    <x v="0"/>
    <m/>
  </r>
  <r>
    <s v="L01/070/9/000188/2019"/>
    <d v="2019-07-20T00:00:00"/>
    <d v="2019-07-22T00:00:00"/>
    <x v="2"/>
    <n v="500000"/>
    <n v="500000"/>
    <n v="1"/>
    <n v="2019"/>
    <n v="2019"/>
    <s v="2019Q3"/>
    <s v="Old_Claim"/>
    <x v="0"/>
    <m/>
  </r>
  <r>
    <s v="L01/110/9/000038/2018"/>
    <d v="2018-01-17T00:00:00"/>
    <d v="2019-07-25T00:00:00"/>
    <x v="1"/>
    <n v="25063"/>
    <n v="25063"/>
    <n v="1"/>
    <n v="2018"/>
    <n v="2019"/>
    <s v="2018Q1"/>
    <s v="Old_Claim"/>
    <x v="0"/>
    <m/>
  </r>
  <r>
    <s v="L01/112/9/000008/2017"/>
    <d v="2017-07-18T00:00:00"/>
    <d v="2019-07-15T00:00:00"/>
    <x v="1"/>
    <n v="519298.24560000002"/>
    <n v="519298.24560000002"/>
    <n v="1"/>
    <n v="2017"/>
    <n v="2019"/>
    <s v="2017Q3"/>
    <s v="Old_Claim"/>
    <x v="0"/>
    <m/>
  </r>
  <r>
    <s v="L01/110/9/000017/2019"/>
    <d v="2019-02-18T00:00:00"/>
    <d v="2019-08-02T00:00:00"/>
    <x v="1"/>
    <n v="591805"/>
    <n v="591805"/>
    <n v="1"/>
    <n v="2019"/>
    <n v="2019"/>
    <s v="2019Q1"/>
    <s v="Old_Claim"/>
    <x v="0"/>
    <m/>
  </r>
  <r>
    <s v="L01/110/9/000022/2019"/>
    <d v="2019-06-04T00:00:00"/>
    <d v="2019-08-06T00:00:00"/>
    <x v="1"/>
    <n v="5000"/>
    <n v="5000"/>
    <n v="1"/>
    <n v="2019"/>
    <n v="2019"/>
    <s v="2019Q2"/>
    <s v="Old_Claim"/>
    <x v="0"/>
    <m/>
  </r>
  <r>
    <s v="L01/070/9/000207/2019"/>
    <d v="2019-08-11T00:00:00"/>
    <d v="2019-08-14T00:00:00"/>
    <x v="2"/>
    <n v="585019"/>
    <n v="585019"/>
    <n v="1"/>
    <n v="2019"/>
    <n v="2019"/>
    <s v="2019Q3"/>
    <s v="Old_Claim"/>
    <x v="0"/>
    <m/>
  </r>
  <r>
    <s v="L01/070/9/000221/2019"/>
    <d v="2019-07-07T00:00:00"/>
    <d v="2019-08-19T00:00:00"/>
    <x v="2"/>
    <n v="559868.42110000004"/>
    <n v="559868.42110000004"/>
    <n v="1"/>
    <n v="2019"/>
    <n v="2019"/>
    <s v="2019Q3"/>
    <s v="Old_Claim"/>
    <x v="0"/>
    <m/>
  </r>
  <r>
    <s v="L01/112/9/000009/2017"/>
    <d v="2017-12-18T00:00:00"/>
    <d v="2019-08-23T00:00:00"/>
    <x v="1"/>
    <n v="250000"/>
    <n v="250000"/>
    <n v="1"/>
    <n v="2017"/>
    <n v="2019"/>
    <s v="2017Q4"/>
    <s v="Old_Claim"/>
    <x v="0"/>
    <m/>
  </r>
  <r>
    <s v="L01/110/9/000046/2017"/>
    <d v="2017-05-29T00:00:00"/>
    <d v="2019-09-16T00:00:00"/>
    <x v="1"/>
    <n v="2208"/>
    <n v="2208"/>
    <n v="1"/>
    <n v="2017"/>
    <n v="2019"/>
    <s v="2017Q2"/>
    <s v="Old_Claim"/>
    <x v="0"/>
    <m/>
  </r>
  <r>
    <s v="L01/070/9/000269/2019"/>
    <d v="2019-09-01T00:00:00"/>
    <d v="2019-09-26T00:00:00"/>
    <x v="2"/>
    <n v="9580"/>
    <n v="9580"/>
    <n v="1"/>
    <n v="2019"/>
    <n v="2019"/>
    <s v="2019Q3"/>
    <s v="Old_Claim"/>
    <x v="0"/>
    <m/>
  </r>
  <r>
    <s v="L01/110/9/000028/2019"/>
    <d v="2019-10-05T00:00:00"/>
    <d v="2019-10-08T00:00:00"/>
    <x v="1"/>
    <n v="100000"/>
    <n v="100000"/>
    <n v="1"/>
    <n v="2019"/>
    <n v="2019"/>
    <s v="2019Q4"/>
    <s v="Old_Claim"/>
    <x v="0"/>
    <m/>
  </r>
  <r>
    <s v="L01/070/9/000288/2016"/>
    <d v="2016-11-26T00:00:00"/>
    <d v="2019-10-25T00:00:00"/>
    <x v="2"/>
    <n v="543225.39910000004"/>
    <n v="543225.39910000004"/>
    <n v="1"/>
    <n v="2016"/>
    <n v="2019"/>
    <s v="2016Q4"/>
    <s v="Old_Claim"/>
    <x v="0"/>
    <m/>
  </r>
  <r>
    <s v="L01/052/9/000005/2019"/>
    <d v="2019-10-19T00:00:00"/>
    <d v="2019-11-07T00:00:00"/>
    <x v="3"/>
    <n v="321200"/>
    <n v="321200"/>
    <n v="1"/>
    <n v="2019"/>
    <n v="2019"/>
    <s v="2019Q4"/>
    <s v="Old_Claim"/>
    <x v="0"/>
    <m/>
  </r>
  <r>
    <s v="L01/070/9/000343/2019"/>
    <d v="2019-11-11T00:00:00"/>
    <d v="2019-11-12T00:00:00"/>
    <x v="2"/>
    <n v="5800"/>
    <n v="5800"/>
    <n v="1"/>
    <n v="2019"/>
    <n v="2019"/>
    <s v="2019Q4"/>
    <s v="Old_Claim"/>
    <x v="0"/>
    <m/>
  </r>
  <r>
    <s v="L01/110/9/000033/2019"/>
    <d v="2019-11-13T00:00:00"/>
    <d v="2019-11-14T00:00:00"/>
    <x v="1"/>
    <n v="421610"/>
    <n v="421610"/>
    <n v="1"/>
    <n v="2019"/>
    <n v="2019"/>
    <s v="2019Q4"/>
    <s v="Old_Claim"/>
    <x v="0"/>
    <m/>
  </r>
  <r>
    <s v="L01/070/9/000359/2019"/>
    <d v="2019-09-27T00:00:00"/>
    <d v="2019-11-21T00:00:00"/>
    <x v="2"/>
    <n v="324561.40350000001"/>
    <n v="324561.40350000001"/>
    <n v="1"/>
    <n v="2019"/>
    <n v="2019"/>
    <s v="2019Q3"/>
    <s v="Old_Claim"/>
    <x v="0"/>
    <m/>
  </r>
  <r>
    <s v="L01/070/9/000366/2019"/>
    <d v="2019-10-05T00:00:00"/>
    <d v="2019-11-25T00:00:00"/>
    <x v="2"/>
    <n v="10000"/>
    <n v="10000"/>
    <n v="1"/>
    <n v="2019"/>
    <n v="2019"/>
    <s v="2019Q4"/>
    <s v="Old_Claim"/>
    <x v="0"/>
    <m/>
  </r>
  <r>
    <s v="L01/103/9/000003/2019"/>
    <d v="2019-12-04T00:00:00"/>
    <d v="2019-12-06T00:00:00"/>
    <x v="7"/>
    <n v="23000"/>
    <n v="23000"/>
    <n v="1"/>
    <n v="2019"/>
    <n v="2019"/>
    <s v="2019Q4"/>
    <s v="Old_Claim"/>
    <x v="0"/>
    <m/>
  </r>
  <r>
    <s v="L01/110/9/000043/2019"/>
    <d v="2019-12-01T00:00:00"/>
    <d v="2019-12-18T00:00:00"/>
    <x v="1"/>
    <n v="142366"/>
    <n v="142366"/>
    <n v="1"/>
    <n v="2019"/>
    <n v="2019"/>
    <s v="2019Q4"/>
    <s v="Old_Claim"/>
    <x v="0"/>
    <m/>
  </r>
  <r>
    <s v="L01/070/9/000004/2020"/>
    <d v="2020-01-05T00:00:00"/>
    <d v="2020-01-07T00:00:00"/>
    <x v="2"/>
    <n v="100400"/>
    <n v="100400"/>
    <n v="1"/>
    <n v="2020"/>
    <n v="2020"/>
    <s v="2020Q1"/>
    <s v="Old_Claim"/>
    <x v="0"/>
    <m/>
  </r>
  <r>
    <s v="L01/070/9/000432/2019"/>
    <d v="2019-12-27T00:00:00"/>
    <d v="2020-01-02T00:00:00"/>
    <x v="2"/>
    <n v="6380"/>
    <n v="6380"/>
    <n v="1"/>
    <n v="2019"/>
    <n v="2020"/>
    <s v="2019Q4"/>
    <s v="Old_Claim"/>
    <x v="0"/>
    <m/>
  </r>
  <r>
    <s v="L01/102/9/000002/2019"/>
    <d v="2019-11-25T00:00:00"/>
    <d v="2019-11-28T00:00:00"/>
    <x v="7"/>
    <n v="22646"/>
    <n v="22646"/>
    <n v="1"/>
    <n v="2019"/>
    <n v="2019"/>
    <s v="2019Q4"/>
    <s v="Old_Claim"/>
    <x v="0"/>
    <m/>
  </r>
  <r>
    <s v="L01/080/9/000044/2017"/>
    <d v="2017-08-27T00:00:00"/>
    <d v="2018-11-13T00:00:00"/>
    <x v="0"/>
    <n v="800000"/>
    <n v="800000"/>
    <n v="1"/>
    <n v="2017"/>
    <n v="2018"/>
    <s v="2017Q3"/>
    <s v="Old_Claim"/>
    <x v="0"/>
    <m/>
  </r>
  <r>
    <s v="L01/070/9/000447/2019"/>
    <d v="2019-05-13T00:00:00"/>
    <d v="2020-01-23T00:00:00"/>
    <x v="2"/>
    <n v="200000"/>
    <n v="200000"/>
    <n v="1"/>
    <n v="2019"/>
    <n v="2020"/>
    <s v="2019Q2"/>
    <s v="Old_Claim"/>
    <x v="2"/>
    <m/>
  </r>
  <r>
    <s v="L01/700/9/000064/2020"/>
    <d v="2020-02-07T00:00:00"/>
    <d v="2020-02-07T00:00:00"/>
    <x v="2"/>
    <n v="7000"/>
    <n v="7000"/>
    <n v="1"/>
    <n v="2020"/>
    <n v="2020"/>
    <s v="2020Q1"/>
    <s v="Old_Claim"/>
    <x v="0"/>
    <m/>
  </r>
  <r>
    <s v="L01/062/9/000012/2019"/>
    <d v="2019-12-10T00:00:00"/>
    <d v="2020-02-14T00:00:00"/>
    <x v="3"/>
    <n v="150560"/>
    <n v="150560"/>
    <n v="1"/>
    <n v="2019"/>
    <n v="2020"/>
    <s v="2019Q4"/>
    <s v="Old_Claim"/>
    <x v="0"/>
    <m/>
  </r>
  <r>
    <s v="L01/070/9/000205/2020"/>
    <d v="2020-04-06T00:00:00"/>
    <d v="2020-04-07T00:00:00"/>
    <x v="2"/>
    <n v="25000"/>
    <n v="25000"/>
    <n v="1"/>
    <n v="2020"/>
    <n v="2020"/>
    <s v="2020Q2"/>
    <s v="Old_Claim"/>
    <x v="0"/>
    <m/>
  </r>
  <r>
    <s v="L01/064/9/000002/2020"/>
    <d v="2020-03-21T00:00:00"/>
    <d v="2020-03-23T00:00:00"/>
    <x v="6"/>
    <n v="50000"/>
    <n v="50000"/>
    <n v="1"/>
    <n v="2020"/>
    <n v="2020"/>
    <s v="2020Q1"/>
    <s v="Old_Claim"/>
    <x v="0"/>
    <m/>
  </r>
  <r>
    <s v="L01/064/9/000003/2020"/>
    <d v="2020-04-25T00:00:00"/>
    <d v="2020-04-27T00:00:00"/>
    <x v="6"/>
    <n v="84360"/>
    <n v="84360"/>
    <n v="1"/>
    <n v="2020"/>
    <n v="2020"/>
    <s v="2020Q2"/>
    <s v="Old_Claim"/>
    <x v="0"/>
    <m/>
  </r>
  <r>
    <s v="L01/103/9/000005/2020"/>
    <d v="2020-06-01T00:00:00"/>
    <d v="2020-06-02T00:00:00"/>
    <x v="7"/>
    <n v="10000"/>
    <n v="10000"/>
    <n v="1"/>
    <n v="2020"/>
    <n v="2020"/>
    <s v="2020Q2"/>
    <s v="Old_Claim"/>
    <x v="0"/>
    <m/>
  </r>
  <r>
    <s v="L01/023/9/000001/2020"/>
    <d v="2020-08-01T00:00:00"/>
    <d v="2020-08-17T00:00:00"/>
    <x v="5"/>
    <n v="151080"/>
    <n v="151080"/>
    <n v="1"/>
    <n v="2020"/>
    <n v="2020"/>
    <s v="2020Q3"/>
    <s v="Old_Claim"/>
    <x v="0"/>
    <m/>
  </r>
  <r>
    <s v="L01/110/9/000041/2018"/>
    <d v="2018-07-11T00:00:00"/>
    <d v="2020-10-29T00:00:00"/>
    <x v="1"/>
    <n v="78730"/>
    <n v="78730"/>
    <n v="1"/>
    <n v="2018"/>
    <n v="2020"/>
    <s v="2018Q3"/>
    <s v="Old_Claim"/>
    <x v="0"/>
    <m/>
  </r>
  <r>
    <s v="L01/070/9/000090/2021"/>
    <d v="2021-01-28T00:00:00"/>
    <d v="2021-01-29T00:00:00"/>
    <x v="2"/>
    <n v="8700"/>
    <n v="8700"/>
    <n v="1"/>
    <n v="2021"/>
    <n v="2021"/>
    <s v="2021Q1"/>
    <s v="Old_Claim"/>
    <x v="2"/>
    <m/>
  </r>
  <r>
    <s v="L01/700/9/000096/2021"/>
    <d v="2021-01-06T00:00:00"/>
    <d v="2021-01-12T00:00:00"/>
    <x v="2"/>
    <n v="15080"/>
    <n v="15080"/>
    <n v="1"/>
    <n v="2021"/>
    <n v="2021"/>
    <s v="2021Q1"/>
    <s v="Old_Claim"/>
    <x v="0"/>
    <m/>
  </r>
  <r>
    <s v="L01/070/9/000097/2021"/>
    <d v="2021-01-12T00:00:00"/>
    <d v="2021-02-01T00:00:00"/>
    <x v="2"/>
    <n v="82400"/>
    <n v="82400"/>
    <n v="1"/>
    <n v="2021"/>
    <n v="2021"/>
    <s v="2021Q1"/>
    <s v="Old_Claim"/>
    <x v="0"/>
    <m/>
  </r>
  <r>
    <s v="L01/070/9/000098/2021"/>
    <d v="2021-01-26T00:00:00"/>
    <d v="2021-02-03T00:00:00"/>
    <x v="2"/>
    <n v="60000"/>
    <n v="60000"/>
    <n v="1"/>
    <n v="2021"/>
    <n v="2021"/>
    <s v="2021Q1"/>
    <s v="Old_Claim"/>
    <x v="0"/>
    <m/>
  </r>
  <r>
    <s v="L01/070/9/000103/2021"/>
    <d v="2021-01-09T00:00:00"/>
    <d v="2021-01-21T00:00:00"/>
    <x v="2"/>
    <n v="163610"/>
    <n v="163610"/>
    <n v="1"/>
    <n v="2021"/>
    <n v="2021"/>
    <s v="2021Q1"/>
    <s v="Old_Claim"/>
    <x v="0"/>
    <m/>
  </r>
  <r>
    <s v="L02/070/9/000107/2021"/>
    <d v="2021-01-26T00:00:00"/>
    <d v="2021-02-03T00:00:00"/>
    <x v="2"/>
    <n v="14380"/>
    <n v="14380"/>
    <n v="1"/>
    <n v="2021"/>
    <n v="2021"/>
    <s v="2021Q1"/>
    <s v="Old_Claim"/>
    <x v="0"/>
    <m/>
  </r>
  <r>
    <s v="L01/070/9/000108/2021"/>
    <d v="2021-01-17T00:00:00"/>
    <d v="2021-02-03T00:00:00"/>
    <x v="2"/>
    <n v="17400"/>
    <n v="17400"/>
    <n v="1"/>
    <n v="2021"/>
    <n v="2021"/>
    <s v="2021Q1"/>
    <s v="Old_Claim"/>
    <x v="0"/>
    <m/>
  </r>
  <r>
    <s v="L01/700/9/001233/2020"/>
    <d v="2020-12-21T00:00:00"/>
    <d v="2021-02-01T00:00:00"/>
    <x v="2"/>
    <n v="50000"/>
    <n v="50000"/>
    <n v="1"/>
    <n v="2020"/>
    <n v="2021"/>
    <s v="2020Q4"/>
    <s v="Old_Claim"/>
    <x v="0"/>
    <m/>
  </r>
  <r>
    <s v="L01/070/9/000113/2021"/>
    <d v="2021-01-22T00:00:00"/>
    <d v="2021-01-25T00:00:00"/>
    <x v="2"/>
    <n v="7000"/>
    <n v="7000"/>
    <n v="1"/>
    <n v="2021"/>
    <n v="2021"/>
    <s v="2021Q1"/>
    <s v="Old_Claim"/>
    <x v="0"/>
    <m/>
  </r>
  <r>
    <s v="L01/088/9/000023/2021"/>
    <d v="2021-01-28T00:00:00"/>
    <d v="2021-02-01T00:00:00"/>
    <x v="0"/>
    <n v="34280"/>
    <n v="34280"/>
    <n v="1"/>
    <n v="2021"/>
    <n v="2021"/>
    <s v="2021Q1"/>
    <s v="Old_Claim"/>
    <x v="2"/>
    <m/>
  </r>
  <r>
    <s v="L01/070/9/000115/2021"/>
    <d v="2021-01-28T00:00:00"/>
    <d v="2021-02-01T00:00:00"/>
    <x v="2"/>
    <n v="15700"/>
    <n v="15700"/>
    <n v="1"/>
    <n v="2021"/>
    <n v="2021"/>
    <s v="2021Q1"/>
    <s v="Old_Claim"/>
    <x v="0"/>
    <m/>
  </r>
  <r>
    <s v="L01/070/9/000119/2021"/>
    <d v="2021-01-31T00:00:00"/>
    <d v="2021-02-01T00:00:00"/>
    <x v="2"/>
    <n v="15700"/>
    <n v="15700"/>
    <n v="1"/>
    <n v="2021"/>
    <n v="2021"/>
    <s v="2021Q1"/>
    <s v="Old_Claim"/>
    <x v="0"/>
    <m/>
  </r>
  <r>
    <s v="L01/070/9/000120/2021"/>
    <d v="2021-01-27T00:00:00"/>
    <d v="2021-02-02T00:00:00"/>
    <x v="2"/>
    <n v="668550"/>
    <n v="668550"/>
    <n v="1"/>
    <n v="2021"/>
    <n v="2021"/>
    <s v="2021Q1"/>
    <s v="Old_Claim"/>
    <x v="0"/>
    <m/>
  </r>
  <r>
    <s v="L01/070/9/000121/2021"/>
    <d v="2021-02-02T00:00:00"/>
    <d v="2021-02-03T00:00:00"/>
    <x v="2"/>
    <n v="15700"/>
    <n v="15700"/>
    <n v="1"/>
    <n v="2021"/>
    <n v="2021"/>
    <s v="2021Q1"/>
    <s v="Old_Claim"/>
    <x v="0"/>
    <m/>
  </r>
  <r>
    <s v="L01/070/9/000125/2021"/>
    <d v="2021-01-25T00:00:00"/>
    <d v="2021-02-02T00:00:00"/>
    <x v="2"/>
    <n v="15700"/>
    <n v="15700"/>
    <n v="1"/>
    <n v="2021"/>
    <n v="2021"/>
    <s v="2021Q1"/>
    <s v="Old_Claim"/>
    <x v="0"/>
    <m/>
  </r>
  <r>
    <s v="L01/700/9/000128/2021"/>
    <d v="2021-02-01T00:00:00"/>
    <d v="2021-02-04T00:00:00"/>
    <x v="2"/>
    <n v="72760"/>
    <n v="72760"/>
    <n v="1"/>
    <n v="2021"/>
    <n v="2021"/>
    <s v="2021Q1"/>
    <s v="Old_Claim"/>
    <x v="0"/>
    <m/>
  </r>
  <r>
    <s v="L01/070/9/000129/2021"/>
    <d v="2021-01-02T00:00:00"/>
    <d v="2021-01-04T00:00:00"/>
    <x v="2"/>
    <n v="7000"/>
    <n v="7000"/>
    <n v="1"/>
    <n v="2021"/>
    <n v="2021"/>
    <s v="2021Q1"/>
    <s v="Old_Claim"/>
    <x v="0"/>
    <m/>
  </r>
  <r>
    <s v="L01/088/9/000025/2021"/>
    <d v="2021-02-01T00:00:00"/>
    <d v="2021-02-01T00:00:00"/>
    <x v="0"/>
    <n v="106200"/>
    <n v="106200"/>
    <n v="1"/>
    <n v="2021"/>
    <n v="2021"/>
    <s v="2021Q1"/>
    <s v="Old_Claim"/>
    <x v="0"/>
    <m/>
  </r>
  <r>
    <s v="L01/070/9/000130/2021"/>
    <d v="2021-01-27T00:00:00"/>
    <d v="2021-02-05T00:00:00"/>
    <x v="2"/>
    <n v="4180"/>
    <n v="4180"/>
    <n v="1"/>
    <n v="2021"/>
    <n v="2021"/>
    <s v="2021Q1"/>
    <s v="Old_Claim"/>
    <x v="0"/>
    <m/>
  </r>
  <r>
    <s v="L01/070/9/000132/2021"/>
    <d v="2021-02-02T00:00:00"/>
    <d v="2021-02-06T00:00:00"/>
    <x v="2"/>
    <n v="59050"/>
    <n v="59050"/>
    <n v="1"/>
    <n v="2021"/>
    <n v="2021"/>
    <s v="2021Q1"/>
    <s v="Old_Claim"/>
    <x v="0"/>
    <m/>
  </r>
  <r>
    <s v="L01/700/9/000133/2021"/>
    <d v="2021-01-31T00:00:00"/>
    <d v="2021-02-02T00:00:00"/>
    <x v="2"/>
    <n v="17400"/>
    <n v="17400"/>
    <n v="1"/>
    <n v="2021"/>
    <n v="2021"/>
    <s v="2021Q1"/>
    <s v="Old_Claim"/>
    <x v="0"/>
    <m/>
  </r>
  <r>
    <s v="L01/070/9/000136/2021"/>
    <d v="2021-01-15T00:00:00"/>
    <d v="2021-02-04T00:00:00"/>
    <x v="2"/>
    <n v="10920"/>
    <n v="10920"/>
    <n v="1"/>
    <n v="2021"/>
    <n v="2021"/>
    <s v="2021Q1"/>
    <s v="Old_Claim"/>
    <x v="0"/>
    <m/>
  </r>
  <r>
    <s v="L01/087/9/000024/2021"/>
    <d v="2021-02-06T00:00:00"/>
    <d v="2021-02-08T00:00:00"/>
    <x v="0"/>
    <n v="12760"/>
    <n v="12760"/>
    <n v="1"/>
    <n v="2021"/>
    <n v="2021"/>
    <s v="2021Q1"/>
    <s v="Old_Claim"/>
    <x v="0"/>
    <m/>
  </r>
  <r>
    <s v="L01/070/9/000137/2021"/>
    <d v="2021-02-06T00:00:00"/>
    <d v="2021-02-08T00:00:00"/>
    <x v="2"/>
    <n v="7000"/>
    <n v="7000"/>
    <n v="1"/>
    <n v="2021"/>
    <n v="2021"/>
    <s v="2021Q1"/>
    <s v="Old_Claim"/>
    <x v="0"/>
    <m/>
  </r>
  <r>
    <s v="L01/070/9/000138/2021"/>
    <d v="2021-02-05T00:00:00"/>
    <d v="2021-02-08T00:00:00"/>
    <x v="2"/>
    <n v="30180"/>
    <n v="30180"/>
    <n v="1"/>
    <n v="2021"/>
    <n v="2021"/>
    <s v="2021Q1"/>
    <s v="Old_Claim"/>
    <x v="0"/>
    <m/>
  </r>
  <r>
    <s v="L01/070/9/000140/2021"/>
    <d v="2021-01-27T00:00:00"/>
    <d v="2021-02-04T00:00:00"/>
    <x v="2"/>
    <n v="144647"/>
    <n v="144647"/>
    <n v="1"/>
    <n v="2021"/>
    <n v="2021"/>
    <s v="2021Q1"/>
    <s v="Old_Claim"/>
    <x v="0"/>
    <m/>
  </r>
  <r>
    <s v="L01/088/9/000029/2021"/>
    <d v="2021-01-18T00:00:00"/>
    <d v="2021-01-27T00:00:00"/>
    <x v="0"/>
    <n v="121660"/>
    <n v="121660"/>
    <n v="1"/>
    <n v="2021"/>
    <n v="2021"/>
    <s v="2021Q1"/>
    <s v="Old_Claim"/>
    <x v="2"/>
    <m/>
  </r>
  <r>
    <s v="L02/070/9/000141/2021"/>
    <d v="2021-02-03T00:00:00"/>
    <d v="2021-02-08T00:00:00"/>
    <x v="2"/>
    <n v="7000"/>
    <n v="7000"/>
    <n v="1"/>
    <n v="2021"/>
    <n v="2021"/>
    <s v="2021Q1"/>
    <s v="Old_Claim"/>
    <x v="0"/>
    <m/>
  </r>
  <r>
    <s v="L01/087/9/000027/2021"/>
    <d v="2021-01-07T00:00:00"/>
    <d v="2021-01-16T00:00:00"/>
    <x v="0"/>
    <n v="52919"/>
    <n v="52919"/>
    <n v="1"/>
    <n v="2021"/>
    <n v="2021"/>
    <s v="2021Q1"/>
    <s v="Old_Claim"/>
    <x v="0"/>
    <m/>
  </r>
  <r>
    <s v="L01/070/9/000142/2021"/>
    <d v="2021-01-16T00:00:00"/>
    <d v="2021-01-25T00:00:00"/>
    <x v="2"/>
    <n v="7000"/>
    <n v="7000"/>
    <n v="1"/>
    <n v="2021"/>
    <n v="2021"/>
    <s v="2021Q1"/>
    <s v="Old_Claim"/>
    <x v="0"/>
    <m/>
  </r>
  <r>
    <s v="L01/080/9/000028/2021"/>
    <d v="2021-02-07T00:00:00"/>
    <d v="2021-02-09T00:00:00"/>
    <x v="0"/>
    <n v="27000"/>
    <n v="27000"/>
    <n v="1"/>
    <n v="2021"/>
    <n v="2021"/>
    <s v="2021Q1"/>
    <s v="New_Claim/ Reopening"/>
    <x v="1"/>
    <m/>
  </r>
  <r>
    <s v="L01/087/9/000029/2021"/>
    <d v="2021-01-27T00:00:00"/>
    <d v="2021-02-09T00:00:00"/>
    <x v="0"/>
    <n v="494356"/>
    <n v="494356"/>
    <n v="1"/>
    <n v="2021"/>
    <n v="2021"/>
    <s v="2021Q1"/>
    <s v="Old_Claim"/>
    <x v="0"/>
    <m/>
  </r>
  <r>
    <s v="L01/070/9/000143/2021"/>
    <d v="2021-02-02T00:00:00"/>
    <d v="2021-02-09T00:00:00"/>
    <x v="2"/>
    <n v="1310"/>
    <n v="1310"/>
    <n v="1"/>
    <n v="2021"/>
    <n v="2021"/>
    <s v="2021Q1"/>
    <s v="Old_Claim"/>
    <x v="0"/>
    <m/>
  </r>
  <r>
    <s v="L02/070/9/000144/2021"/>
    <d v="2021-02-03T00:00:00"/>
    <d v="2021-02-08T00:00:00"/>
    <x v="2"/>
    <n v="7000"/>
    <n v="7000"/>
    <n v="1"/>
    <n v="2021"/>
    <n v="2021"/>
    <s v="2021Q1"/>
    <s v="Old_Claim"/>
    <x v="0"/>
    <m/>
  </r>
  <r>
    <s v="L05/070/9/000145/2021"/>
    <d v="2021-01-20T00:00:00"/>
    <d v="2021-02-09T00:00:00"/>
    <x v="2"/>
    <n v="50000"/>
    <n v="50000"/>
    <n v="1"/>
    <n v="2021"/>
    <n v="2021"/>
    <s v="2021Q1"/>
    <s v="Old_Claim"/>
    <x v="0"/>
    <m/>
  </r>
  <r>
    <s v="L01/088/9/000032/2021"/>
    <d v="2021-02-04T00:00:00"/>
    <d v="2021-02-09T00:00:00"/>
    <x v="0"/>
    <n v="238300"/>
    <n v="238300"/>
    <n v="1"/>
    <n v="2021"/>
    <n v="2021"/>
    <s v="2021Q1"/>
    <s v="Old_Claim"/>
    <x v="0"/>
    <m/>
  </r>
  <r>
    <s v="L01/070/9/000147/2021"/>
    <d v="2021-01-31T00:00:00"/>
    <d v="2021-02-01T00:00:00"/>
    <x v="2"/>
    <n v="159000"/>
    <n v="159000"/>
    <n v="1"/>
    <n v="2021"/>
    <n v="2021"/>
    <s v="2021Q1"/>
    <s v="Old_Claim"/>
    <x v="0"/>
    <m/>
  </r>
  <r>
    <s v="L01/070/9/000151/2021"/>
    <d v="2021-02-05T00:00:00"/>
    <d v="2021-02-09T00:00:00"/>
    <x v="2"/>
    <n v="7000"/>
    <n v="7000"/>
    <n v="1"/>
    <n v="2021"/>
    <n v="2021"/>
    <s v="2021Q1"/>
    <s v="Old_Claim"/>
    <x v="0"/>
    <m/>
  </r>
  <r>
    <s v="L01/070/9/000152/2021"/>
    <d v="2021-01-17T00:00:00"/>
    <d v="2021-02-09T00:00:00"/>
    <x v="2"/>
    <n v="24600"/>
    <n v="24600"/>
    <n v="1"/>
    <n v="2021"/>
    <n v="2021"/>
    <s v="2021Q1"/>
    <s v="Old_Claim"/>
    <x v="0"/>
    <m/>
  </r>
  <r>
    <s v="L02/070/9/000156/2021"/>
    <d v="2021-02-03T00:00:00"/>
    <d v="2021-02-08T00:00:00"/>
    <x v="2"/>
    <n v="17400"/>
    <n v="17400"/>
    <n v="1"/>
    <n v="2021"/>
    <n v="2021"/>
    <s v="2021Q1"/>
    <s v="Old_Claim"/>
    <x v="0"/>
    <m/>
  </r>
  <r>
    <s v="L01/070/9/000157/2021"/>
    <d v="2021-02-06T00:00:00"/>
    <d v="2021-02-08T00:00:00"/>
    <x v="2"/>
    <n v="17400"/>
    <n v="17400"/>
    <n v="1"/>
    <n v="2021"/>
    <n v="2021"/>
    <s v="2021Q1"/>
    <s v="Old_Claim"/>
    <x v="0"/>
    <m/>
  </r>
  <r>
    <s v="L01/070/9/000158/2021"/>
    <d v="2021-02-09T00:00:00"/>
    <d v="2021-02-09T00:00:00"/>
    <x v="2"/>
    <n v="10440"/>
    <n v="10440"/>
    <n v="1"/>
    <n v="2021"/>
    <n v="2021"/>
    <s v="2021Q1"/>
    <s v="Old_Claim"/>
    <x v="0"/>
    <m/>
  </r>
  <r>
    <s v="L01/070/9/000159/2021"/>
    <d v="2021-02-08T00:00:00"/>
    <d v="2021-02-09T00:00:00"/>
    <x v="2"/>
    <n v="150000"/>
    <n v="150000"/>
    <n v="1"/>
    <n v="2021"/>
    <n v="2021"/>
    <s v="2021Q1"/>
    <s v="Old_Claim"/>
    <x v="0"/>
    <m/>
  </r>
  <r>
    <s v="L02/070/9/000160/2021"/>
    <d v="2021-01-31T00:00:00"/>
    <d v="2021-02-10T00:00:00"/>
    <x v="2"/>
    <n v="32400"/>
    <n v="32400"/>
    <n v="1"/>
    <n v="2021"/>
    <n v="2021"/>
    <s v="2021Q1"/>
    <s v="Old_Claim"/>
    <x v="0"/>
    <m/>
  </r>
  <r>
    <s v="L02/070/9/000161/2021"/>
    <d v="2021-01-31T00:00:00"/>
    <d v="2021-02-10T00:00:00"/>
    <x v="2"/>
    <n v="28840"/>
    <n v="28840"/>
    <n v="1"/>
    <n v="2021"/>
    <n v="2021"/>
    <s v="2021Q1"/>
    <s v="Old_Claim"/>
    <x v="2"/>
    <m/>
  </r>
  <r>
    <s v="L01/070/9/000162/2021"/>
    <d v="2021-02-09T00:00:00"/>
    <d v="2021-02-09T00:00:00"/>
    <x v="2"/>
    <n v="241440"/>
    <n v="241440"/>
    <n v="1"/>
    <n v="2021"/>
    <n v="2021"/>
    <s v="2021Q1"/>
    <s v="Old_Claim"/>
    <x v="0"/>
    <m/>
  </r>
  <r>
    <s v="L05/088/9/000035/2021"/>
    <d v="2021-02-10T00:00:00"/>
    <d v="2021-02-11T00:00:00"/>
    <x v="0"/>
    <n v="556892"/>
    <n v="556892"/>
    <n v="1"/>
    <n v="2021"/>
    <n v="2021"/>
    <s v="2021Q1"/>
    <s v="Old_Claim"/>
    <x v="0"/>
    <m/>
  </r>
  <r>
    <s v="L01/088/9/000036/2021"/>
    <d v="2021-02-08T00:00:00"/>
    <d v="2021-02-11T00:00:00"/>
    <x v="0"/>
    <n v="158000"/>
    <n v="158000"/>
    <n v="1"/>
    <n v="2021"/>
    <n v="2021"/>
    <s v="2021Q1"/>
    <s v="Old_Claim"/>
    <x v="0"/>
    <m/>
  </r>
  <r>
    <s v="L01/070/9/000166/2021"/>
    <d v="2021-02-06T00:00:00"/>
    <d v="2021-02-12T00:00:00"/>
    <x v="2"/>
    <n v="6380"/>
    <n v="6380"/>
    <n v="1"/>
    <n v="2021"/>
    <n v="2021"/>
    <s v="2021Q1"/>
    <s v="Old_Claim"/>
    <x v="0"/>
    <m/>
  </r>
  <r>
    <s v="L01/070/9/000168/2021"/>
    <d v="2021-01-30T00:00:00"/>
    <d v="2021-02-08T00:00:00"/>
    <x v="2"/>
    <n v="17400"/>
    <n v="17400"/>
    <n v="1"/>
    <n v="2021"/>
    <n v="2021"/>
    <s v="2021Q1"/>
    <s v="Old_Claim"/>
    <x v="0"/>
    <m/>
  </r>
  <r>
    <s v="L01/700/9/000170/2021"/>
    <d v="2021-02-03T00:00:00"/>
    <d v="2021-02-05T00:00:00"/>
    <x v="2"/>
    <n v="9640"/>
    <n v="9640"/>
    <n v="1"/>
    <n v="2021"/>
    <n v="2021"/>
    <s v="2021Q1"/>
    <s v="Old_Claim"/>
    <x v="0"/>
    <m/>
  </r>
  <r>
    <s v="L01/088/9/000040/2021"/>
    <d v="2021-02-06T00:00:00"/>
    <d v="2021-02-12T00:00:00"/>
    <x v="0"/>
    <n v="6380"/>
    <n v="6380"/>
    <n v="1"/>
    <n v="2021"/>
    <n v="2021"/>
    <s v="2021Q1"/>
    <s v="Old_Claim"/>
    <x v="0"/>
    <m/>
  </r>
  <r>
    <s v="L01/070/9/000172/2021"/>
    <d v="2021-02-09T00:00:00"/>
    <d v="2021-02-09T00:00:00"/>
    <x v="2"/>
    <n v="17400"/>
    <n v="17400"/>
    <n v="1"/>
    <n v="2021"/>
    <n v="2021"/>
    <s v="2021Q1"/>
    <s v="Old_Claim"/>
    <x v="0"/>
    <m/>
  </r>
  <r>
    <s v="L15/070/9/000175/2021"/>
    <d v="2021-01-19T00:00:00"/>
    <d v="2021-02-12T00:00:00"/>
    <x v="2"/>
    <n v="400929"/>
    <n v="400929"/>
    <n v="1"/>
    <n v="2021"/>
    <n v="2021"/>
    <s v="2021Q1"/>
    <s v="Old_Claim"/>
    <x v="0"/>
    <m/>
  </r>
  <r>
    <s v="L01/070/9/000176/2021"/>
    <d v="2021-01-20T00:00:00"/>
    <d v="2021-01-22T00:00:00"/>
    <x v="2"/>
    <n v="35654"/>
    <n v="35654"/>
    <n v="1"/>
    <n v="2021"/>
    <n v="2021"/>
    <s v="2021Q1"/>
    <s v="Old_Claim"/>
    <x v="0"/>
    <m/>
  </r>
  <r>
    <s v="L01/087/9/000040/2021"/>
    <d v="2021-01-29T00:00:00"/>
    <d v="2021-02-15T00:00:00"/>
    <x v="0"/>
    <n v="2000000"/>
    <n v="2000000"/>
    <n v="1"/>
    <n v="2021"/>
    <n v="2021"/>
    <s v="2021Q1"/>
    <s v="Old_Claim"/>
    <x v="0"/>
    <m/>
  </r>
  <r>
    <s v="L01/070/9/000178/2021"/>
    <d v="2021-02-13T00:00:00"/>
    <d v="2021-02-16T00:00:00"/>
    <x v="2"/>
    <n v="231400"/>
    <n v="231400"/>
    <n v="1"/>
    <n v="2021"/>
    <n v="2021"/>
    <s v="2021Q1"/>
    <s v="Old_Claim"/>
    <x v="0"/>
    <m/>
  </r>
  <r>
    <s v="L01/070/9/000180/2021"/>
    <d v="2021-02-08T00:00:00"/>
    <d v="2021-02-10T00:00:00"/>
    <x v="2"/>
    <n v="6380"/>
    <n v="6380"/>
    <n v="1"/>
    <n v="2021"/>
    <n v="2021"/>
    <s v="2021Q1"/>
    <s v="Old_Claim"/>
    <x v="0"/>
    <m/>
  </r>
  <r>
    <s v="L02/088/9/000042/2021"/>
    <d v="2021-01-18T00:00:00"/>
    <d v="2021-02-03T00:00:00"/>
    <x v="0"/>
    <n v="8740"/>
    <n v="8740"/>
    <n v="1"/>
    <n v="2021"/>
    <n v="2021"/>
    <s v="2021Q1"/>
    <s v="Old_Claim"/>
    <x v="2"/>
    <m/>
  </r>
  <r>
    <s v="L01/070/9/000181/2021"/>
    <d v="2021-02-06T00:00:00"/>
    <d v="2021-02-15T00:00:00"/>
    <x v="2"/>
    <n v="17400"/>
    <n v="17400"/>
    <n v="1"/>
    <n v="2021"/>
    <n v="2021"/>
    <s v="2021Q1"/>
    <s v="Old_Claim"/>
    <x v="0"/>
    <m/>
  </r>
  <r>
    <s v="L01/070/9/000183/2021"/>
    <d v="2021-02-11T00:00:00"/>
    <d v="2021-02-12T00:00:00"/>
    <x v="2"/>
    <n v="6380"/>
    <n v="6380"/>
    <n v="1"/>
    <n v="2021"/>
    <n v="2021"/>
    <s v="2021Q1"/>
    <s v="Old_Claim"/>
    <x v="0"/>
    <m/>
  </r>
  <r>
    <s v="L01/700/9/000184/2021"/>
    <d v="2021-02-12T00:00:00"/>
    <d v="2021-02-14T00:00:00"/>
    <x v="2"/>
    <n v="75700"/>
    <n v="75700"/>
    <n v="1"/>
    <n v="2021"/>
    <n v="2021"/>
    <s v="2021Q1"/>
    <s v="Old_Claim"/>
    <x v="0"/>
    <m/>
  </r>
  <r>
    <s v="L01/087/9/000041/2021"/>
    <d v="2021-01-29T00:00:00"/>
    <d v="2021-02-15T00:00:00"/>
    <x v="0"/>
    <n v="7000"/>
    <n v="7000"/>
    <n v="1"/>
    <n v="2021"/>
    <n v="2021"/>
    <s v="2021Q1"/>
    <s v="Old_Claim"/>
    <x v="0"/>
    <m/>
  </r>
  <r>
    <s v="L01/070/9/000186/2021"/>
    <d v="2021-02-09T00:00:00"/>
    <d v="2021-02-12T00:00:00"/>
    <x v="2"/>
    <n v="17400"/>
    <n v="17400"/>
    <n v="1"/>
    <n v="2021"/>
    <n v="2021"/>
    <s v="2021Q1"/>
    <s v="Old_Claim"/>
    <x v="0"/>
    <m/>
  </r>
  <r>
    <s v="L01/070/9/000187/2021"/>
    <d v="2021-02-07T00:00:00"/>
    <d v="2021-02-15T00:00:00"/>
    <x v="2"/>
    <n v="17400"/>
    <n v="17400"/>
    <n v="1"/>
    <n v="2021"/>
    <n v="2021"/>
    <s v="2021Q1"/>
    <s v="Old_Claim"/>
    <x v="0"/>
    <m/>
  </r>
  <r>
    <s v="L01/070/9/000188/2021"/>
    <d v="2021-01-25T00:00:00"/>
    <d v="2021-02-16T00:00:00"/>
    <x v="2"/>
    <n v="4600"/>
    <n v="4600"/>
    <n v="1"/>
    <n v="2021"/>
    <n v="2021"/>
    <s v="2021Q1"/>
    <s v="Old_Claim"/>
    <x v="2"/>
    <m/>
  </r>
  <r>
    <s v="L02/070/9/000192/2021"/>
    <d v="2021-02-14T00:00:00"/>
    <d v="2021-02-16T00:00:00"/>
    <x v="2"/>
    <n v="7500"/>
    <n v="7500"/>
    <n v="1"/>
    <n v="2021"/>
    <n v="2021"/>
    <s v="2021Q1"/>
    <s v="Old_Claim"/>
    <x v="0"/>
    <m/>
  </r>
  <r>
    <s v="L01/070/9/000194/2021"/>
    <d v="2021-02-13T00:00:00"/>
    <d v="2021-02-16T00:00:00"/>
    <x v="2"/>
    <n v="3500"/>
    <n v="3500"/>
    <n v="1"/>
    <n v="2021"/>
    <n v="2021"/>
    <s v="2021Q1"/>
    <s v="Old_Claim"/>
    <x v="0"/>
    <m/>
  </r>
  <r>
    <s v="L01/070/9/000197/2021"/>
    <d v="2021-02-12T00:00:00"/>
    <d v="2021-02-16T00:00:00"/>
    <x v="2"/>
    <n v="12760"/>
    <n v="12760"/>
    <n v="1"/>
    <n v="2021"/>
    <n v="2021"/>
    <s v="2021Q1"/>
    <s v="Old_Claim"/>
    <x v="0"/>
    <m/>
  </r>
  <r>
    <s v="L05/070/9/000199/2021"/>
    <d v="2021-02-13T00:00:00"/>
    <d v="2021-02-15T00:00:00"/>
    <x v="2"/>
    <n v="13720"/>
    <n v="13720"/>
    <n v="1"/>
    <n v="2021"/>
    <n v="2021"/>
    <s v="2021Q1"/>
    <s v="Old_Claim"/>
    <x v="0"/>
    <m/>
  </r>
  <r>
    <s v="L01/070/9/000200/2021"/>
    <d v="2021-02-13T00:00:00"/>
    <d v="2021-02-17T00:00:00"/>
    <x v="2"/>
    <n v="17400"/>
    <n v="17400"/>
    <n v="1"/>
    <n v="2021"/>
    <n v="2021"/>
    <s v="2021Q1"/>
    <s v="Old_Claim"/>
    <x v="0"/>
    <m/>
  </r>
  <r>
    <s v="L15/070/9/000201/2021"/>
    <d v="2021-02-15T00:00:00"/>
    <d v="2021-02-17T00:00:00"/>
    <x v="2"/>
    <n v="-314520"/>
    <n v="-314520"/>
    <n v="1"/>
    <n v="2021"/>
    <n v="2021"/>
    <s v="2021Q1"/>
    <s v="Old_Claim"/>
    <x v="0"/>
    <m/>
  </r>
  <r>
    <s v="L01/070/9/000202/2021"/>
    <d v="2021-02-07T00:00:00"/>
    <d v="2021-02-17T00:00:00"/>
    <x v="2"/>
    <n v="12760"/>
    <n v="12760"/>
    <n v="1"/>
    <n v="2021"/>
    <n v="2021"/>
    <s v="2021Q1"/>
    <s v="Old_Claim"/>
    <x v="0"/>
    <m/>
  </r>
  <r>
    <s v="L01/070/9/000203/2021"/>
    <d v="2021-02-13T00:00:00"/>
    <d v="2021-02-17T00:00:00"/>
    <x v="2"/>
    <n v="17400"/>
    <n v="17400"/>
    <n v="1"/>
    <n v="2021"/>
    <n v="2021"/>
    <s v="2021Q1"/>
    <s v="Old_Claim"/>
    <x v="0"/>
    <m/>
  </r>
  <r>
    <s v="L01/700/9/000205/2021"/>
    <d v="2021-01-11T00:00:00"/>
    <d v="2021-01-14T00:00:00"/>
    <x v="2"/>
    <n v="8700"/>
    <n v="8700"/>
    <n v="1"/>
    <n v="2021"/>
    <n v="2021"/>
    <s v="2021Q1"/>
    <s v="Old_Claim"/>
    <x v="0"/>
    <m/>
  </r>
  <r>
    <s v="L02/070/9/000207/2021"/>
    <d v="2021-02-05T00:00:00"/>
    <d v="2021-02-15T00:00:00"/>
    <x v="2"/>
    <n v="30000"/>
    <n v="30000"/>
    <n v="1"/>
    <n v="2021"/>
    <n v="2021"/>
    <s v="2021Q1"/>
    <s v="Old_Claim"/>
    <x v="0"/>
    <m/>
  </r>
  <r>
    <s v="L01/088/9/000048/2021"/>
    <d v="2021-01-19T00:00:00"/>
    <d v="2021-02-18T00:00:00"/>
    <x v="0"/>
    <n v="88160"/>
    <n v="88160"/>
    <n v="1"/>
    <n v="2021"/>
    <n v="2021"/>
    <s v="2021Q1"/>
    <s v="Old_Claim"/>
    <x v="0"/>
    <m/>
  </r>
  <r>
    <s v="L01/070/9/000210/2021"/>
    <d v="2021-02-05T00:00:00"/>
    <d v="2021-02-08T00:00:00"/>
    <x v="2"/>
    <n v="17400"/>
    <n v="17400"/>
    <n v="1"/>
    <n v="2021"/>
    <n v="2021"/>
    <s v="2021Q1"/>
    <s v="Old_Claim"/>
    <x v="0"/>
    <m/>
  </r>
  <r>
    <s v="L01/087/9/000046/2021"/>
    <d v="2021-01-27T00:00:00"/>
    <d v="2021-02-08T00:00:00"/>
    <x v="0"/>
    <n v="12760"/>
    <n v="12760"/>
    <n v="1"/>
    <n v="2021"/>
    <n v="2021"/>
    <s v="2021Q1"/>
    <s v="Old_Claim"/>
    <x v="0"/>
    <m/>
  </r>
  <r>
    <s v="L01/070/9/000184/2001"/>
    <d v="2001-10-25T00:00:00"/>
    <d v="2001-11-05T00:00:00"/>
    <x v="2"/>
    <n v="900000"/>
    <n v="900000"/>
    <n v="1"/>
    <n v="2001"/>
    <n v="2001"/>
    <s v="2001Q4"/>
    <s v="Old_Claim"/>
    <x v="0"/>
    <m/>
  </r>
  <r>
    <s v="L01/080/9/000016/2005"/>
    <d v="2005-01-20T00:00:00"/>
    <d v="2005-02-18T00:00:00"/>
    <x v="0"/>
    <n v="174520"/>
    <n v="174520"/>
    <n v="1"/>
    <n v="2005"/>
    <n v="2005"/>
    <s v="2005Q1"/>
    <s v="Old_Claim"/>
    <x v="0"/>
    <m/>
  </r>
  <r>
    <s v="L02/089/9/000075/2005"/>
    <d v="2005-11-25T00:00:00"/>
    <d v="2006-01-12T00:00:00"/>
    <x v="0"/>
    <n v="52798"/>
    <n v="52798"/>
    <n v="1"/>
    <n v="2005"/>
    <n v="2006"/>
    <s v="2005Q4"/>
    <s v="Old_Claim"/>
    <x v="0"/>
    <m/>
  </r>
  <r>
    <s v="L01/080/9/000111/2007"/>
    <d v="2007-06-06T00:00:00"/>
    <d v="2007-06-12T00:00:00"/>
    <x v="0"/>
    <n v="34500"/>
    <n v="34500"/>
    <n v="1"/>
    <n v="2007"/>
    <n v="2007"/>
    <s v="2007Q2"/>
    <s v="Old_Claim"/>
    <x v="0"/>
    <m/>
  </r>
  <r>
    <s v="L01/070/9/000643/2007"/>
    <d v="2007-12-21T00:00:00"/>
    <d v="2007-12-24T00:00:00"/>
    <x v="2"/>
    <n v="510000"/>
    <n v="510000"/>
    <n v="1"/>
    <n v="2007"/>
    <n v="2007"/>
    <s v="2007Q4"/>
    <s v="Old_Claim"/>
    <x v="0"/>
    <m/>
  </r>
  <r>
    <s v="L01/080/9/000264/2007"/>
    <d v="2007-12-18T00:00:00"/>
    <d v="2007-12-20T00:00:00"/>
    <x v="0"/>
    <n v="506001"/>
    <n v="506001"/>
    <n v="1"/>
    <n v="2007"/>
    <n v="2007"/>
    <s v="2007Q4"/>
    <s v="Old_Claim"/>
    <x v="0"/>
    <m/>
  </r>
  <r>
    <s v="L01/080/9/000179/2008"/>
    <d v="2008-09-23T00:00:00"/>
    <d v="2008-10-28T00:00:00"/>
    <x v="0"/>
    <n v="157650"/>
    <n v="157650"/>
    <n v="1"/>
    <n v="2008"/>
    <n v="2008"/>
    <s v="2008Q3"/>
    <s v="Old_Claim"/>
    <x v="0"/>
    <m/>
  </r>
  <r>
    <s v="L01/070/9/000039/2009"/>
    <d v="2009-01-12T00:00:00"/>
    <d v="2009-01-27T00:00:00"/>
    <x v="2"/>
    <n v="70800"/>
    <n v="70800"/>
    <n v="1"/>
    <n v="2009"/>
    <n v="2009"/>
    <s v="2009Q1"/>
    <s v="Old_Claim"/>
    <x v="2"/>
    <m/>
  </r>
  <r>
    <s v="L01/080/9/000133/2009"/>
    <d v="2009-06-20T00:00:00"/>
    <d v="2009-07-08T00:00:00"/>
    <x v="0"/>
    <n v="321000"/>
    <n v="321000"/>
    <n v="1"/>
    <n v="2009"/>
    <n v="2009"/>
    <s v="2009Q2"/>
    <s v="Old_Claim"/>
    <x v="0"/>
    <m/>
  </r>
  <r>
    <s v="L01/070/9/000503/2009"/>
    <d v="2009-09-10T00:00:00"/>
    <d v="2009-09-14T00:00:00"/>
    <x v="2"/>
    <n v="56848"/>
    <n v="56848"/>
    <n v="1"/>
    <n v="2009"/>
    <n v="2009"/>
    <s v="2009Q3"/>
    <s v="Old_Claim"/>
    <x v="0"/>
    <m/>
  </r>
  <r>
    <s v="L01/080/9/000203/2009"/>
    <d v="2009-11-15T00:00:00"/>
    <d v="2009-11-26T00:00:00"/>
    <x v="0"/>
    <n v="330000"/>
    <n v="330000"/>
    <n v="1"/>
    <n v="2009"/>
    <n v="2009"/>
    <s v="2009Q4"/>
    <s v="Old_Claim"/>
    <x v="0"/>
    <m/>
  </r>
  <r>
    <s v="L01/070/9/000064/2013"/>
    <d v="2013-03-29T00:00:00"/>
    <d v="2013-04-04T00:00:00"/>
    <x v="2"/>
    <n v="100000"/>
    <n v="100000"/>
    <n v="1"/>
    <n v="2013"/>
    <n v="2013"/>
    <s v="2013Q1"/>
    <s v="Old_Claim"/>
    <x v="0"/>
    <m/>
  </r>
  <r>
    <s v="L01/088/9/000049/2021"/>
    <d v="2021-02-05T00:00:00"/>
    <d v="2021-02-22T00:00:00"/>
    <x v="0"/>
    <n v="990820"/>
    <n v="990820"/>
    <n v="1"/>
    <n v="2021"/>
    <n v="2021"/>
    <s v="2021Q1"/>
    <s v="Old_Claim"/>
    <x v="2"/>
    <m/>
  </r>
  <r>
    <s v="L01/070/9/000212/2021"/>
    <d v="2021-02-10T00:00:00"/>
    <d v="2021-02-16T00:00:00"/>
    <x v="2"/>
    <n v="600000"/>
    <n v="600000"/>
    <n v="1"/>
    <n v="2021"/>
    <n v="2021"/>
    <s v="2021Q1"/>
    <s v="Old_Claim"/>
    <x v="0"/>
    <m/>
  </r>
  <r>
    <s v="L01/088/9/000050/2021"/>
    <d v="2021-02-18T00:00:00"/>
    <d v="2021-02-22T00:00:00"/>
    <x v="0"/>
    <n v="42000"/>
    <n v="42000"/>
    <n v="1"/>
    <n v="2021"/>
    <n v="2021"/>
    <s v="2021Q1"/>
    <s v="Old_Claim"/>
    <x v="2"/>
    <m/>
  </r>
  <r>
    <s v="L01/070/9/000216/2021"/>
    <d v="2021-02-20T00:00:00"/>
    <d v="2021-02-22T00:00:00"/>
    <x v="2"/>
    <n v="178700"/>
    <n v="178700"/>
    <n v="1"/>
    <n v="2021"/>
    <n v="2021"/>
    <s v="2021Q1"/>
    <s v="Old_Claim"/>
    <x v="0"/>
    <m/>
  </r>
  <r>
    <s v="L01/063/9/000005/2020"/>
    <d v="2020-07-22T00:00:00"/>
    <d v="2021-02-22T00:00:00"/>
    <x v="6"/>
    <n v="82638"/>
    <n v="82638"/>
    <n v="1"/>
    <n v="2020"/>
    <n v="2021"/>
    <s v="2020Q3"/>
    <s v="Old_Claim"/>
    <x v="0"/>
    <m/>
  </r>
  <r>
    <s v="L01/062/9/000001/2021"/>
    <d v="2021-01-27T00:00:00"/>
    <d v="2021-02-02T00:00:00"/>
    <x v="3"/>
    <n v="100000"/>
    <n v="100000"/>
    <n v="1"/>
    <n v="2021"/>
    <n v="2021"/>
    <s v="2021Q1"/>
    <s v="Old_Claim"/>
    <x v="0"/>
    <m/>
  </r>
  <r>
    <s v="L01/070/9/000221/2021"/>
    <d v="2021-01-27T00:00:00"/>
    <d v="2021-01-28T00:00:00"/>
    <x v="2"/>
    <n v="17400"/>
    <n v="17400"/>
    <n v="1"/>
    <n v="2021"/>
    <n v="2021"/>
    <s v="2021Q1"/>
    <s v="Old_Claim"/>
    <x v="0"/>
    <m/>
  </r>
  <r>
    <s v="L01/070/9/000222/2021"/>
    <d v="2021-02-14T00:00:00"/>
    <d v="2021-02-23T00:00:00"/>
    <x v="2"/>
    <n v="2500"/>
    <n v="2500"/>
    <n v="1"/>
    <n v="2021"/>
    <n v="2021"/>
    <s v="2021Q1"/>
    <s v="Old_Claim"/>
    <x v="0"/>
    <m/>
  </r>
  <r>
    <s v="L01/070/9/000223/2021"/>
    <d v="2021-02-20T00:00:00"/>
    <d v="2021-02-22T00:00:00"/>
    <x v="2"/>
    <n v="6380"/>
    <n v="6380"/>
    <n v="1"/>
    <n v="2021"/>
    <n v="2021"/>
    <s v="2021Q1"/>
    <s v="Old_Claim"/>
    <x v="0"/>
    <m/>
  </r>
  <r>
    <s v="L01/070/9/000224/2021"/>
    <d v="2021-02-18T00:00:00"/>
    <d v="2021-02-23T00:00:00"/>
    <x v="2"/>
    <n v="1560"/>
    <n v="1560"/>
    <n v="1"/>
    <n v="2021"/>
    <n v="2021"/>
    <s v="2021Q1"/>
    <s v="Old_Claim"/>
    <x v="2"/>
    <m/>
  </r>
  <r>
    <s v="L15/070/9/000228/2021"/>
    <d v="2021-02-12T00:00:00"/>
    <d v="2021-02-18T00:00:00"/>
    <x v="2"/>
    <n v="800000"/>
    <n v="800000"/>
    <n v="1"/>
    <n v="2021"/>
    <n v="2021"/>
    <s v="2021Q1"/>
    <s v="Old_Claim"/>
    <x v="0"/>
    <m/>
  </r>
  <r>
    <s v="L01/070/9/000229/2021"/>
    <d v="2021-01-09T00:00:00"/>
    <d v="2021-02-17T00:00:00"/>
    <x v="2"/>
    <n v="500000"/>
    <n v="500000"/>
    <n v="1"/>
    <n v="2021"/>
    <n v="2021"/>
    <s v="2021Q1"/>
    <s v="Old_Claim"/>
    <x v="0"/>
    <m/>
  </r>
  <r>
    <s v="L01/070/9/000231/2021"/>
    <d v="2021-02-20T00:00:00"/>
    <d v="2021-02-23T00:00:00"/>
    <x v="2"/>
    <n v="17400"/>
    <n v="17400"/>
    <n v="1"/>
    <n v="2021"/>
    <n v="2021"/>
    <s v="2021Q1"/>
    <s v="Old_Claim"/>
    <x v="0"/>
    <m/>
  </r>
  <r>
    <s v="L05/070/9/000233/2021"/>
    <d v="2021-02-04T00:00:00"/>
    <d v="2021-02-04T00:00:00"/>
    <x v="2"/>
    <n v="1179500"/>
    <n v="1179500"/>
    <n v="1"/>
    <n v="2021"/>
    <n v="2021"/>
    <s v="2021Q1"/>
    <s v="Old_Claim"/>
    <x v="0"/>
    <m/>
  </r>
  <r>
    <s v="L01/088/9/000053/2021"/>
    <d v="2021-02-22T00:00:00"/>
    <d v="2021-02-23T00:00:00"/>
    <x v="0"/>
    <n v="163952"/>
    <n v="163952"/>
    <n v="1"/>
    <n v="2021"/>
    <n v="2021"/>
    <s v="2021Q1"/>
    <s v="Old_Claim"/>
    <x v="0"/>
    <m/>
  </r>
  <r>
    <s v="L01/071/9/000007/2020"/>
    <d v="2020-10-23T00:00:00"/>
    <d v="2021-02-23T00:00:00"/>
    <x v="2"/>
    <n v="3190"/>
    <n v="3190"/>
    <n v="1"/>
    <n v="2020"/>
    <n v="2021"/>
    <s v="2020Q4"/>
    <s v="Old_Claim"/>
    <x v="0"/>
    <m/>
  </r>
  <r>
    <s v="L01/088/9/000055/2021"/>
    <d v="2021-02-16T00:00:00"/>
    <d v="2021-02-23T00:00:00"/>
    <x v="0"/>
    <n v="10000"/>
    <n v="10000"/>
    <n v="1"/>
    <n v="2021"/>
    <n v="2021"/>
    <s v="2021Q1"/>
    <s v="Old_Claim"/>
    <x v="0"/>
    <m/>
  </r>
  <r>
    <s v="L01/070/9/000238/2021"/>
    <d v="2021-02-22T00:00:00"/>
    <d v="2021-02-23T00:00:00"/>
    <x v="2"/>
    <n v="180000"/>
    <n v="180000"/>
    <n v="1"/>
    <n v="2021"/>
    <n v="2021"/>
    <s v="2021Q1"/>
    <s v="Old_Claim"/>
    <x v="0"/>
    <m/>
  </r>
  <r>
    <s v="L01/070/9/000241/2021"/>
    <d v="2021-02-08T00:00:00"/>
    <d v="2021-02-26T00:00:00"/>
    <x v="2"/>
    <n v="144900"/>
    <n v="144900"/>
    <n v="1"/>
    <n v="2021"/>
    <n v="2021"/>
    <s v="2021Q1"/>
    <s v="Old_Claim"/>
    <x v="0"/>
    <m/>
  </r>
  <r>
    <s v="L01/070/9/000242/2021"/>
    <d v="2021-02-22T00:00:00"/>
    <d v="2021-02-23T00:00:00"/>
    <x v="2"/>
    <n v="30000"/>
    <n v="30000"/>
    <n v="1"/>
    <n v="2021"/>
    <n v="2021"/>
    <s v="2021Q1"/>
    <s v="Old_Claim"/>
    <x v="0"/>
    <m/>
  </r>
  <r>
    <s v="L15/080/9/000426/2020"/>
    <d v="2020-12-23T00:00:00"/>
    <d v="2021-02-25T00:00:00"/>
    <x v="0"/>
    <n v="164705.8824"/>
    <n v="164705.8824"/>
    <n v="1"/>
    <n v="2020"/>
    <n v="2021"/>
    <s v="2020Q4"/>
    <s v="Old_Claim"/>
    <x v="0"/>
    <m/>
  </r>
  <r>
    <s v="L01/070/9/000244/2021"/>
    <d v="2021-02-10T00:00:00"/>
    <d v="2021-02-24T00:00:00"/>
    <x v="2"/>
    <n v="450200"/>
    <n v="450200"/>
    <n v="1"/>
    <n v="2021"/>
    <n v="2021"/>
    <s v="2021Q1"/>
    <s v="Old_Claim"/>
    <x v="0"/>
    <m/>
  </r>
  <r>
    <s v="L01/070/9/000247/2021"/>
    <d v="2021-02-20T00:00:00"/>
    <d v="2021-02-24T00:00:00"/>
    <x v="2"/>
    <n v="17400"/>
    <n v="17400"/>
    <n v="1"/>
    <n v="2021"/>
    <n v="2021"/>
    <s v="2021Q1"/>
    <s v="Old_Claim"/>
    <x v="0"/>
    <m/>
  </r>
  <r>
    <s v="L01/080/9/000059/2021"/>
    <d v="2021-02-10T00:00:00"/>
    <d v="2021-02-25T00:00:00"/>
    <x v="0"/>
    <n v="9500"/>
    <n v="9500"/>
    <n v="1"/>
    <n v="2021"/>
    <n v="2021"/>
    <s v="2021Q1"/>
    <s v="New_Claim/ Reopening"/>
    <x v="1"/>
    <m/>
  </r>
  <r>
    <s v="L01/070/9/000249/2021"/>
    <d v="2021-02-25T00:00:00"/>
    <d v="2021-02-25T00:00:00"/>
    <x v="2"/>
    <n v="17400"/>
    <n v="17400"/>
    <n v="1"/>
    <n v="2021"/>
    <n v="2021"/>
    <s v="2021Q1"/>
    <s v="Old_Claim"/>
    <x v="0"/>
    <m/>
  </r>
  <r>
    <s v="L01/070/9/000252/2021"/>
    <d v="2021-02-24T00:00:00"/>
    <d v="2021-02-26T00:00:00"/>
    <x v="2"/>
    <n v="8700"/>
    <n v="8700"/>
    <n v="1"/>
    <n v="2021"/>
    <n v="2021"/>
    <s v="2021Q1"/>
    <s v="Old_Claim"/>
    <x v="0"/>
    <m/>
  </r>
  <r>
    <s v="L01/070/9/000253/2021"/>
    <d v="2021-02-20T00:00:00"/>
    <d v="2021-02-26T00:00:00"/>
    <x v="2"/>
    <n v="381836.94530000002"/>
    <n v="381836.94530000002"/>
    <n v="1"/>
    <n v="2021"/>
    <n v="2021"/>
    <s v="2021Q1"/>
    <s v="Old_Claim"/>
    <x v="0"/>
    <m/>
  </r>
  <r>
    <s v="L13/112/9/000034/2003"/>
    <d v="2003-04-08T00:00:00"/>
    <d v="2006-06-15T00:00:00"/>
    <x v="1"/>
    <n v="133200"/>
    <n v="133200"/>
    <n v="1"/>
    <n v="2003"/>
    <n v="2006"/>
    <s v="2003Q2"/>
    <s v="Old_Claim"/>
    <x v="0"/>
    <m/>
  </r>
  <r>
    <s v="L01/110/9/000061/2020"/>
    <d v="2020-08-19T00:00:00"/>
    <d v="2020-12-03T00:00:00"/>
    <x v="1"/>
    <n v="90000"/>
    <n v="90000"/>
    <n v="1"/>
    <n v="2020"/>
    <n v="2020"/>
    <s v="2020Q3"/>
    <s v="Old_Claim"/>
    <x v="0"/>
    <m/>
  </r>
  <r>
    <s v="L01/700/9/000254/2021"/>
    <d v="2021-02-20T00:00:00"/>
    <d v="2021-02-24T00:00:00"/>
    <x v="2"/>
    <n v="250000"/>
    <n v="250000"/>
    <n v="1"/>
    <n v="2021"/>
    <n v="2021"/>
    <s v="2021Q1"/>
    <s v="New_Claim/ Reopening"/>
    <x v="1"/>
    <m/>
  </r>
  <r>
    <s v="L01/070/9/000256/2021"/>
    <d v="2021-02-24T00:00:00"/>
    <d v="2021-02-25T00:00:00"/>
    <x v="2"/>
    <n v="13000"/>
    <n v="13000"/>
    <n v="1"/>
    <n v="2021"/>
    <n v="2021"/>
    <s v="2021Q1"/>
    <s v="Old_Claim"/>
    <x v="2"/>
    <m/>
  </r>
  <r>
    <s v="L01/070/9/000257/2021"/>
    <d v="2021-02-25T00:00:00"/>
    <d v="2021-03-01T00:00:00"/>
    <x v="2"/>
    <n v="386648"/>
    <n v="386648"/>
    <n v="1"/>
    <n v="2021"/>
    <n v="2021"/>
    <s v="2021Q1"/>
    <s v="Old_Claim"/>
    <x v="0"/>
    <m/>
  </r>
  <r>
    <s v="L01/070/9/000259/2021"/>
    <d v="2021-02-23T00:00:00"/>
    <d v="2021-02-24T00:00:00"/>
    <x v="2"/>
    <n v="12760"/>
    <n v="12760"/>
    <n v="1"/>
    <n v="2021"/>
    <n v="2021"/>
    <s v="2021Q1"/>
    <s v="Old_Claim"/>
    <x v="0"/>
    <m/>
  </r>
  <r>
    <s v="L01/070/9/000260/2021"/>
    <d v="2021-02-26T00:00:00"/>
    <d v="2021-03-01T00:00:00"/>
    <x v="2"/>
    <n v="17400"/>
    <n v="17400"/>
    <n v="1"/>
    <n v="2021"/>
    <n v="2021"/>
    <s v="2021Q1"/>
    <s v="Old_Claim"/>
    <x v="0"/>
    <m/>
  </r>
  <r>
    <s v="L01/070/9/000261/2021"/>
    <d v="2021-02-28T00:00:00"/>
    <d v="2021-03-02T00:00:00"/>
    <x v="2"/>
    <n v="8700"/>
    <n v="8700"/>
    <n v="1"/>
    <n v="2021"/>
    <n v="2021"/>
    <s v="2021Q1"/>
    <s v="Old_Claim"/>
    <x v="0"/>
    <m/>
  </r>
  <r>
    <s v="L01/070/9/000262/2021"/>
    <d v="2021-02-27T00:00:00"/>
    <d v="2021-03-01T00:00:00"/>
    <x v="2"/>
    <n v="155440"/>
    <n v="155440"/>
    <n v="1"/>
    <n v="2021"/>
    <n v="2021"/>
    <s v="2021Q1"/>
    <s v="Old_Claim"/>
    <x v="0"/>
    <m/>
  </r>
  <r>
    <s v="L01/800/9/000061/2021"/>
    <d v="2021-01-19T00:00:00"/>
    <d v="2021-02-02T00:00:00"/>
    <x v="0"/>
    <n v="11380"/>
    <n v="11380"/>
    <n v="1"/>
    <n v="2021"/>
    <n v="2021"/>
    <s v="2021Q1"/>
    <s v="Old_Claim"/>
    <x v="0"/>
    <m/>
  </r>
  <r>
    <s v="L01/070/9/000264/2021"/>
    <d v="2021-01-29T00:00:00"/>
    <d v="2021-03-02T00:00:00"/>
    <x v="2"/>
    <n v="126000"/>
    <n v="126000"/>
    <n v="1"/>
    <n v="2021"/>
    <n v="2021"/>
    <s v="2021Q1"/>
    <s v="Old_Claim"/>
    <x v="2"/>
    <m/>
  </r>
  <r>
    <s v="L01/070/9/000265/2021"/>
    <d v="2021-02-28T00:00:00"/>
    <d v="2021-03-02T00:00:00"/>
    <x v="2"/>
    <n v="348000"/>
    <n v="348000"/>
    <n v="1"/>
    <n v="2021"/>
    <n v="2021"/>
    <s v="2021Q1"/>
    <s v="Old_Claim"/>
    <x v="0"/>
    <m/>
  </r>
  <r>
    <s v="L01/088/9/000058/2021"/>
    <d v="2021-03-01T00:00:00"/>
    <d v="2021-03-02T00:00:00"/>
    <x v="0"/>
    <n v="8700"/>
    <n v="8700"/>
    <n v="1"/>
    <n v="2021"/>
    <n v="2021"/>
    <s v="2021Q1"/>
    <s v="Old_Claim"/>
    <x v="0"/>
    <m/>
  </r>
  <r>
    <s v="L01/070/9/000268/2021"/>
    <d v="2021-02-13T00:00:00"/>
    <d v="2021-02-17T00:00:00"/>
    <x v="2"/>
    <n v="189000"/>
    <n v="189000"/>
    <n v="1"/>
    <n v="2021"/>
    <n v="2021"/>
    <s v="2021Q1"/>
    <s v="Old_Claim"/>
    <x v="0"/>
    <m/>
  </r>
  <r>
    <s v="L01/070/9/000269/2021"/>
    <d v="2021-02-28T00:00:00"/>
    <d v="2021-03-02T00:00:00"/>
    <x v="2"/>
    <n v="352200"/>
    <n v="352200"/>
    <n v="1"/>
    <n v="2021"/>
    <n v="2021"/>
    <s v="2021Q1"/>
    <s v="Old_Claim"/>
    <x v="2"/>
    <m/>
  </r>
  <r>
    <s v="L01/070/9/000271/2021"/>
    <d v="2021-02-01T00:00:00"/>
    <d v="2021-03-03T00:00:00"/>
    <x v="2"/>
    <n v="6380"/>
    <n v="6380"/>
    <n v="1"/>
    <n v="2021"/>
    <n v="2021"/>
    <s v="2021Q1"/>
    <s v="Old_Claim"/>
    <x v="0"/>
    <m/>
  </r>
  <r>
    <s v="L01/070/9/000273/2021"/>
    <d v="2021-02-12T00:00:00"/>
    <d v="2021-02-23T00:00:00"/>
    <x v="2"/>
    <n v="12760"/>
    <n v="12760"/>
    <n v="1"/>
    <n v="2021"/>
    <n v="2021"/>
    <s v="2021Q1"/>
    <s v="Old_Claim"/>
    <x v="0"/>
    <m/>
  </r>
  <r>
    <s v="L02/080/9/000429/2020"/>
    <d v="2020-12-26T00:00:00"/>
    <d v="2021-03-01T00:00:00"/>
    <x v="0"/>
    <n v="720529.4118"/>
    <n v="720529.4118"/>
    <n v="1"/>
    <n v="2020"/>
    <n v="2021"/>
    <s v="2020Q4"/>
    <s v="Old_Claim"/>
    <x v="0"/>
    <m/>
  </r>
  <r>
    <s v="L01/070/9/000275/2021"/>
    <d v="2021-02-06T00:00:00"/>
    <d v="2021-03-03T00:00:00"/>
    <x v="2"/>
    <n v="849345"/>
    <n v="849345"/>
    <n v="1"/>
    <n v="2021"/>
    <n v="2021"/>
    <s v="2021Q1"/>
    <s v="Old_Claim"/>
    <x v="2"/>
    <m/>
  </r>
  <r>
    <s v="L01/070/9/000277/2021"/>
    <d v="2021-03-03T00:00:00"/>
    <d v="2021-03-04T00:00:00"/>
    <x v="2"/>
    <n v="347500"/>
    <n v="347500"/>
    <n v="1"/>
    <n v="2021"/>
    <n v="2021"/>
    <s v="2021Q1"/>
    <s v="Old_Claim"/>
    <x v="0"/>
    <m/>
  </r>
  <r>
    <s v="L01/070/9/000279/2021"/>
    <d v="2021-02-07T00:00:00"/>
    <d v="2021-03-03T00:00:00"/>
    <x v="2"/>
    <n v="120880"/>
    <n v="120880"/>
    <n v="1"/>
    <n v="2021"/>
    <n v="2021"/>
    <s v="2021Q1"/>
    <s v="Old_Claim"/>
    <x v="0"/>
    <m/>
  </r>
  <r>
    <s v="L01/070/9/000280/2021"/>
    <d v="2021-02-26T00:00:00"/>
    <d v="2021-03-02T00:00:00"/>
    <x v="2"/>
    <n v="15080"/>
    <n v="15080"/>
    <n v="1"/>
    <n v="2021"/>
    <n v="2021"/>
    <s v="2021Q1"/>
    <s v="Old_Claim"/>
    <x v="0"/>
    <m/>
  </r>
  <r>
    <s v="L01/080/9/000430/2020"/>
    <d v="2020-07-31T00:00:00"/>
    <d v="2021-03-03T00:00:00"/>
    <x v="0"/>
    <n v="20460"/>
    <n v="20460"/>
    <n v="1"/>
    <n v="2020"/>
    <n v="2021"/>
    <s v="2020Q3"/>
    <s v="Old_Claim"/>
    <x v="0"/>
    <m/>
  </r>
  <r>
    <s v="L01/070/9/000281/2021"/>
    <d v="2021-03-03T00:00:00"/>
    <d v="2021-03-04T00:00:00"/>
    <x v="2"/>
    <n v="12760"/>
    <n v="12760"/>
    <n v="1"/>
    <n v="2021"/>
    <n v="2021"/>
    <s v="2021Q1"/>
    <s v="Old_Claim"/>
    <x v="0"/>
    <m/>
  </r>
  <r>
    <s v="L05/070/9/000286/2021"/>
    <d v="2021-02-06T00:00:00"/>
    <d v="2021-03-01T00:00:00"/>
    <x v="2"/>
    <n v="6860"/>
    <n v="6860"/>
    <n v="1"/>
    <n v="2021"/>
    <n v="2021"/>
    <s v="2021Q1"/>
    <s v="Old_Claim"/>
    <x v="0"/>
    <m/>
  </r>
  <r>
    <s v="L01/070/9/000289/2021"/>
    <d v="2021-03-01T00:00:00"/>
    <d v="2021-03-04T00:00:00"/>
    <x v="2"/>
    <n v="17400"/>
    <n v="17400"/>
    <n v="1"/>
    <n v="2021"/>
    <n v="2021"/>
    <s v="2021Q1"/>
    <s v="Old_Claim"/>
    <x v="0"/>
    <m/>
  </r>
  <r>
    <s v="L01/070/9/000290/2021"/>
    <d v="2021-02-27T00:00:00"/>
    <d v="2021-03-04T00:00:00"/>
    <x v="2"/>
    <n v="6380"/>
    <n v="6380"/>
    <n v="1"/>
    <n v="2021"/>
    <n v="2021"/>
    <s v="2021Q1"/>
    <s v="Old_Claim"/>
    <x v="0"/>
    <m/>
  </r>
  <r>
    <s v="L01/087/9/000065/2021"/>
    <d v="2021-02-13T00:00:00"/>
    <d v="2021-02-15T00:00:00"/>
    <x v="0"/>
    <n v="53240"/>
    <n v="53240"/>
    <n v="1"/>
    <n v="2021"/>
    <n v="2021"/>
    <s v="2021Q1"/>
    <s v="Old_Claim"/>
    <x v="2"/>
    <m/>
  </r>
  <r>
    <s v="L02/070/9/000294/2021"/>
    <d v="2021-02-08T00:00:00"/>
    <d v="2021-03-05T00:00:00"/>
    <x v="2"/>
    <n v="12760"/>
    <n v="12760"/>
    <n v="1"/>
    <n v="2021"/>
    <n v="2021"/>
    <s v="2021Q1"/>
    <s v="Old_Claim"/>
    <x v="0"/>
    <m/>
  </r>
  <r>
    <s v="L01/087/9/000066/2021"/>
    <d v="2021-03-03T00:00:00"/>
    <d v="2021-03-08T00:00:00"/>
    <x v="0"/>
    <n v="8700"/>
    <n v="8700"/>
    <n v="1"/>
    <n v="2021"/>
    <n v="2021"/>
    <s v="2021Q1"/>
    <s v="Old_Claim"/>
    <x v="0"/>
    <m/>
  </r>
  <r>
    <s v="L01/087/9/000067/2021"/>
    <d v="2021-02-15T00:00:00"/>
    <d v="2021-03-04T00:00:00"/>
    <x v="0"/>
    <n v="30000"/>
    <n v="30000"/>
    <n v="1"/>
    <n v="2021"/>
    <n v="2021"/>
    <s v="2021Q1"/>
    <s v="Old_Claim"/>
    <x v="0"/>
    <m/>
  </r>
  <r>
    <s v="L01/080/9/000068/2021"/>
    <d v="2021-03-03T00:00:00"/>
    <d v="2021-03-05T00:00:00"/>
    <x v="0"/>
    <n v="143123"/>
    <n v="143123"/>
    <n v="1"/>
    <n v="2021"/>
    <n v="2021"/>
    <s v="2021Q1"/>
    <s v="Old_Claim"/>
    <x v="0"/>
    <m/>
  </r>
  <r>
    <s v="L02/070/9/000297/2021"/>
    <d v="2021-02-10T00:00:00"/>
    <d v="2021-03-08T00:00:00"/>
    <x v="2"/>
    <n v="249700"/>
    <n v="249700"/>
    <n v="1"/>
    <n v="2021"/>
    <n v="2021"/>
    <s v="2021Q1"/>
    <s v="Old_Claim"/>
    <x v="0"/>
    <m/>
  </r>
  <r>
    <s v="L01/070/9/000298/2021"/>
    <d v="2021-03-05T00:00:00"/>
    <d v="2021-03-08T00:00:00"/>
    <x v="2"/>
    <n v="6380"/>
    <n v="6380"/>
    <n v="1"/>
    <n v="2021"/>
    <n v="2021"/>
    <s v="2021Q1"/>
    <s v="Old_Claim"/>
    <x v="0"/>
    <m/>
  </r>
  <r>
    <s v="L01/070/9/000300/2021"/>
    <d v="2021-02-26T00:00:00"/>
    <d v="2021-03-05T00:00:00"/>
    <x v="2"/>
    <n v="12760"/>
    <n v="12760"/>
    <n v="1"/>
    <n v="2021"/>
    <n v="2021"/>
    <s v="2021Q1"/>
    <s v="Old_Claim"/>
    <x v="0"/>
    <m/>
  </r>
  <r>
    <s v="L01/087/9/000070/2021"/>
    <d v="2021-03-07T00:00:00"/>
    <d v="2021-03-08T00:00:00"/>
    <x v="0"/>
    <n v="31600"/>
    <n v="31600"/>
    <n v="1"/>
    <n v="2021"/>
    <n v="2021"/>
    <s v="2021Q1"/>
    <s v="Old_Claim"/>
    <x v="0"/>
    <m/>
  </r>
  <r>
    <s v="L15/070/9/000304/2021"/>
    <d v="2021-03-06T00:00:00"/>
    <d v="2021-03-09T00:00:00"/>
    <x v="2"/>
    <n v="12760"/>
    <n v="12760"/>
    <n v="1"/>
    <n v="2021"/>
    <n v="2021"/>
    <s v="2021Q1"/>
    <s v="Old_Claim"/>
    <x v="0"/>
    <m/>
  </r>
  <r>
    <s v="L01/070/9/000305/2021"/>
    <d v="2021-02-27T00:00:00"/>
    <d v="2021-03-08T00:00:00"/>
    <x v="2"/>
    <n v="7000"/>
    <n v="7000"/>
    <n v="1"/>
    <n v="2021"/>
    <n v="2021"/>
    <s v="2021Q1"/>
    <s v="Old_Claim"/>
    <x v="0"/>
    <m/>
  </r>
  <r>
    <s v="L01/070/9/000308/2021"/>
    <d v="2021-02-25T00:00:00"/>
    <d v="2021-03-05T00:00:00"/>
    <x v="2"/>
    <n v="67220"/>
    <n v="67220"/>
    <n v="1"/>
    <n v="2021"/>
    <n v="2021"/>
    <s v="2021Q1"/>
    <s v="Old_Claim"/>
    <x v="2"/>
    <m/>
  </r>
  <r>
    <s v="L01/088/9/000066/2021"/>
    <d v="2021-03-02T00:00:00"/>
    <d v="2021-03-08T00:00:00"/>
    <x v="0"/>
    <n v="15384"/>
    <n v="15384"/>
    <n v="1"/>
    <n v="2021"/>
    <n v="2021"/>
    <s v="2021Q1"/>
    <s v="Old_Claim"/>
    <x v="2"/>
    <m/>
  </r>
  <r>
    <s v="L01/070/9/000309/2021"/>
    <d v="2021-02-19T00:00:00"/>
    <d v="2021-02-24T00:00:00"/>
    <x v="2"/>
    <n v="12680"/>
    <n v="12680"/>
    <n v="1"/>
    <n v="2021"/>
    <n v="2021"/>
    <s v="2021Q1"/>
    <s v="Old_Claim"/>
    <x v="0"/>
    <m/>
  </r>
  <r>
    <s v="L01/088/9/000067/2021"/>
    <d v="2021-03-08T00:00:00"/>
    <d v="2021-03-09T00:00:00"/>
    <x v="0"/>
    <n v="139760"/>
    <n v="139760"/>
    <n v="1"/>
    <n v="2021"/>
    <n v="2021"/>
    <s v="2021Q1"/>
    <s v="Old_Claim"/>
    <x v="0"/>
    <m/>
  </r>
  <r>
    <s v="L01/070/9/000310/2021"/>
    <d v="2021-03-04T00:00:00"/>
    <d v="2021-03-10T00:00:00"/>
    <x v="2"/>
    <n v="6380"/>
    <n v="6380"/>
    <n v="1"/>
    <n v="2021"/>
    <n v="2021"/>
    <s v="2021Q1"/>
    <s v="Old_Claim"/>
    <x v="0"/>
    <m/>
  </r>
  <r>
    <s v="L15/070/9/000311/2021"/>
    <d v="2021-03-05T00:00:00"/>
    <d v="2021-03-09T00:00:00"/>
    <x v="2"/>
    <n v="17400"/>
    <n v="17400"/>
    <n v="1"/>
    <n v="2021"/>
    <n v="2021"/>
    <s v="2021Q1"/>
    <s v="Old_Claim"/>
    <x v="0"/>
    <m/>
  </r>
  <r>
    <s v="L01/080/9/000072/2021"/>
    <d v="2021-02-04T00:00:00"/>
    <d v="2021-02-19T00:00:00"/>
    <x v="0"/>
    <n v="103000"/>
    <n v="103000"/>
    <n v="1"/>
    <n v="2021"/>
    <n v="2021"/>
    <s v="2021Q1"/>
    <s v="Old_Claim"/>
    <x v="0"/>
    <m/>
  </r>
  <r>
    <s v="L01/070/9/000314/2021"/>
    <d v="2021-03-10T00:00:00"/>
    <d v="2021-03-10T00:00:00"/>
    <x v="2"/>
    <n v="12760"/>
    <n v="12760"/>
    <n v="1"/>
    <n v="2021"/>
    <n v="2021"/>
    <s v="2021Q1"/>
    <s v="Old_Claim"/>
    <x v="0"/>
    <m/>
  </r>
  <r>
    <s v="L01/070/9/000318/2021"/>
    <d v="2021-03-06T00:00:00"/>
    <d v="2021-03-09T00:00:00"/>
    <x v="2"/>
    <n v="17400"/>
    <n v="17400"/>
    <n v="1"/>
    <n v="2021"/>
    <n v="2021"/>
    <s v="2021Q1"/>
    <s v="Old_Claim"/>
    <x v="0"/>
    <m/>
  </r>
  <r>
    <s v="L01/088/9/000070/2021"/>
    <d v="2021-02-21T00:00:00"/>
    <d v="2021-03-10T00:00:00"/>
    <x v="0"/>
    <n v="300000"/>
    <n v="300000"/>
    <n v="1"/>
    <n v="2021"/>
    <n v="2021"/>
    <s v="2021Q1"/>
    <s v="Old_Claim"/>
    <x v="0"/>
    <m/>
  </r>
  <r>
    <s v="L01/070/9/001254/2020"/>
    <d v="2020-09-16T00:00:00"/>
    <d v="2021-03-10T00:00:00"/>
    <x v="2"/>
    <n v="473700"/>
    <n v="473700"/>
    <n v="1"/>
    <n v="2020"/>
    <n v="2021"/>
    <s v="2020Q3"/>
    <s v="Old_Claim"/>
    <x v="0"/>
    <m/>
  </r>
  <r>
    <s v="L02/070/9/000319/2021"/>
    <d v="2021-03-08T00:00:00"/>
    <d v="2021-03-09T00:00:00"/>
    <x v="2"/>
    <n v="17400"/>
    <n v="17400"/>
    <n v="1"/>
    <n v="2021"/>
    <n v="2021"/>
    <s v="2021Q1"/>
    <s v="Old_Claim"/>
    <x v="0"/>
    <m/>
  </r>
  <r>
    <s v="L01/070/9/000320/2021"/>
    <d v="2021-03-08T00:00:00"/>
    <d v="2021-03-09T00:00:00"/>
    <x v="2"/>
    <n v="6380"/>
    <n v="6380"/>
    <n v="1"/>
    <n v="2021"/>
    <n v="2021"/>
    <s v="2021Q1"/>
    <s v="Old_Claim"/>
    <x v="0"/>
    <m/>
  </r>
  <r>
    <s v="L01/110/9/000072/2020"/>
    <d v="2020-09-12T00:00:00"/>
    <d v="2021-03-10T00:00:00"/>
    <x v="1"/>
    <n v="1110"/>
    <n v="1110"/>
    <n v="1"/>
    <n v="2020"/>
    <n v="2021"/>
    <s v="2020Q3"/>
    <s v="Old_Claim"/>
    <x v="0"/>
    <m/>
  </r>
  <r>
    <s v="L01/088/9/000072/2021"/>
    <d v="2021-03-10T00:00:00"/>
    <d v="2021-03-11T00:00:00"/>
    <x v="0"/>
    <n v="17400"/>
    <n v="17400"/>
    <n v="1"/>
    <n v="2021"/>
    <n v="2021"/>
    <s v="2021Q1"/>
    <s v="Old_Claim"/>
    <x v="0"/>
    <m/>
  </r>
  <r>
    <s v="L01/080/9/000073/2021"/>
    <d v="2021-03-10T00:00:00"/>
    <d v="2021-03-11T00:00:00"/>
    <x v="0"/>
    <n v="17400"/>
    <n v="17400"/>
    <n v="1"/>
    <n v="2021"/>
    <n v="2021"/>
    <s v="2021Q1"/>
    <s v="Old_Claim"/>
    <x v="0"/>
    <m/>
  </r>
  <r>
    <s v="L01/070/9/000321/2021"/>
    <d v="2021-01-11T00:00:00"/>
    <d v="2021-02-19T00:00:00"/>
    <x v="2"/>
    <n v="6380"/>
    <n v="6380"/>
    <n v="1"/>
    <n v="2021"/>
    <n v="2021"/>
    <s v="2021Q1"/>
    <s v="Old_Claim"/>
    <x v="0"/>
    <m/>
  </r>
  <r>
    <s v="L01/080/9/000074/2021"/>
    <d v="2021-02-09T00:00:00"/>
    <d v="2021-03-11T00:00:00"/>
    <x v="0"/>
    <n v="284117.6471"/>
    <n v="284117.6471"/>
    <n v="1"/>
    <n v="2021"/>
    <n v="2021"/>
    <s v="2021Q1"/>
    <s v="Old_Claim"/>
    <x v="0"/>
    <m/>
  </r>
  <r>
    <s v="L01/070/9/000322/2021"/>
    <d v="2021-03-05T00:00:00"/>
    <d v="2021-03-08T00:00:00"/>
    <x v="2"/>
    <n v="17400"/>
    <n v="17400"/>
    <n v="1"/>
    <n v="2021"/>
    <n v="2021"/>
    <s v="2021Q1"/>
    <s v="Old_Claim"/>
    <x v="0"/>
    <m/>
  </r>
  <r>
    <s v="L02/070/9/000323/2021"/>
    <d v="2021-03-03T00:00:00"/>
    <d v="2021-03-10T00:00:00"/>
    <x v="2"/>
    <n v="6380"/>
    <n v="6380"/>
    <n v="1"/>
    <n v="2021"/>
    <n v="2021"/>
    <s v="2021Q1"/>
    <s v="Old_Claim"/>
    <x v="0"/>
    <m/>
  </r>
  <r>
    <s v="L01/700/9/000327/2021"/>
    <d v="2021-03-06T00:00:00"/>
    <d v="2021-03-09T00:00:00"/>
    <x v="2"/>
    <n v="8880"/>
    <n v="8880"/>
    <n v="1"/>
    <n v="2021"/>
    <n v="2021"/>
    <s v="2021Q1"/>
    <s v="Old_Claim"/>
    <x v="0"/>
    <m/>
  </r>
  <r>
    <s v="L01/080/9/000076/2021"/>
    <d v="2021-03-13T00:00:00"/>
    <d v="2021-03-16T00:00:00"/>
    <x v="0"/>
    <n v="25056"/>
    <n v="25056"/>
    <n v="1"/>
    <n v="2021"/>
    <n v="2021"/>
    <s v="2021Q1"/>
    <s v="Old_Claim"/>
    <x v="0"/>
    <m/>
  </r>
  <r>
    <s v="L01/070/9/000330/2021"/>
    <d v="2021-02-26T00:00:00"/>
    <d v="2021-03-16T00:00:00"/>
    <x v="2"/>
    <n v="12760"/>
    <n v="12760"/>
    <n v="1"/>
    <n v="2021"/>
    <n v="2021"/>
    <s v="2021Q1"/>
    <s v="Old_Claim"/>
    <x v="0"/>
    <m/>
  </r>
  <r>
    <s v="L02/070/9/000283/2011"/>
    <d v="2011-07-31T00:00:00"/>
    <d v="2011-08-04T00:00:00"/>
    <x v="2"/>
    <n v="1740"/>
    <n v="1740"/>
    <n v="1"/>
    <n v="2011"/>
    <n v="2011"/>
    <s v="2011Q3"/>
    <s v="Old_Claim"/>
    <x v="0"/>
    <m/>
  </r>
  <r>
    <s v="L02/070/9/000394/2012"/>
    <d v="2012-11-10T00:00:00"/>
    <d v="2012-11-14T00:00:00"/>
    <x v="2"/>
    <n v="6600"/>
    <n v="6600"/>
    <n v="1"/>
    <n v="2012"/>
    <n v="2012"/>
    <s v="2012Q4"/>
    <s v="Old_Claim"/>
    <x v="0"/>
    <m/>
  </r>
  <r>
    <s v="L01/088/9/000075/2021"/>
    <d v="2021-03-13T00:00:00"/>
    <d v="2021-03-16T00:00:00"/>
    <x v="0"/>
    <n v="147784"/>
    <n v="147784"/>
    <n v="1"/>
    <n v="2021"/>
    <n v="2021"/>
    <s v="2021Q1"/>
    <s v="Old_Claim"/>
    <x v="0"/>
    <m/>
  </r>
  <r>
    <s v="L02/070/9/000332/2021"/>
    <d v="2021-03-12T00:00:00"/>
    <d v="2021-03-17T00:00:00"/>
    <x v="2"/>
    <n v="420"/>
    <n v="420"/>
    <n v="1"/>
    <n v="2021"/>
    <n v="2021"/>
    <s v="2021Q1"/>
    <s v="Old_Claim"/>
    <x v="2"/>
    <m/>
  </r>
  <r>
    <s v="L01/070/9/000333/2021"/>
    <d v="2021-03-08T00:00:00"/>
    <d v="2021-03-08T00:00:00"/>
    <x v="2"/>
    <n v="19356"/>
    <n v="19356"/>
    <n v="1"/>
    <n v="2021"/>
    <n v="2021"/>
    <s v="2021Q1"/>
    <s v="Old_Claim"/>
    <x v="0"/>
    <m/>
  </r>
  <r>
    <s v="L15/070/9/000335/2021"/>
    <d v="2021-01-25T00:00:00"/>
    <d v="2021-03-02T00:00:00"/>
    <x v="2"/>
    <n v="42760"/>
    <n v="42760"/>
    <n v="1"/>
    <n v="2021"/>
    <n v="2021"/>
    <s v="2021Q1"/>
    <s v="Old_Claim"/>
    <x v="0"/>
    <m/>
  </r>
  <r>
    <s v="L01/070/9/000240/2013"/>
    <d v="2013-11-25T00:00:00"/>
    <d v="2013-11-26T00:00:00"/>
    <x v="2"/>
    <n v="8200"/>
    <n v="8200"/>
    <n v="1"/>
    <n v="2013"/>
    <n v="2013"/>
    <s v="2013Q4"/>
    <s v="Old_Claim"/>
    <x v="0"/>
    <m/>
  </r>
  <r>
    <s v="L01/070/9/000336/2021"/>
    <d v="2021-02-26T00:00:00"/>
    <d v="2021-03-11T00:00:00"/>
    <x v="2"/>
    <n v="10440"/>
    <n v="10440"/>
    <n v="1"/>
    <n v="2021"/>
    <n v="2021"/>
    <s v="2021Q1"/>
    <s v="Old_Claim"/>
    <x v="0"/>
    <m/>
  </r>
  <r>
    <s v="L02/070/9/000023/2015"/>
    <d v="2015-02-10T00:00:00"/>
    <d v="2015-02-13T00:00:00"/>
    <x v="2"/>
    <n v="2320"/>
    <n v="2320"/>
    <n v="1"/>
    <n v="2015"/>
    <n v="2015"/>
    <s v="2015Q1"/>
    <s v="Old_Claim"/>
    <x v="0"/>
    <m/>
  </r>
  <r>
    <s v="L01/087/9/000083/2021"/>
    <d v="2021-02-27T00:00:00"/>
    <d v="2021-03-11T00:00:00"/>
    <x v="0"/>
    <n v="406311"/>
    <n v="406311"/>
    <n v="1"/>
    <n v="2021"/>
    <n v="2021"/>
    <s v="2021Q1"/>
    <s v="Old_Claim"/>
    <x v="0"/>
    <m/>
  </r>
  <r>
    <s v="L01/070/9/000150/2015"/>
    <d v="2015-06-22T00:00:00"/>
    <d v="2015-07-07T00:00:00"/>
    <x v="2"/>
    <n v="6100"/>
    <n v="6100"/>
    <n v="1"/>
    <n v="2015"/>
    <n v="2015"/>
    <s v="2015Q2"/>
    <s v="Old_Claim"/>
    <x v="0"/>
    <m/>
  </r>
  <r>
    <s v="L02/070/9/000018/2016"/>
    <d v="2016-01-16T00:00:00"/>
    <d v="2016-01-22T00:00:00"/>
    <x v="2"/>
    <n v="2320"/>
    <n v="2320"/>
    <n v="1"/>
    <n v="2016"/>
    <n v="2016"/>
    <s v="2016Q1"/>
    <s v="Old_Claim"/>
    <x v="0"/>
    <m/>
  </r>
  <r>
    <s v="L01/070/9/000302/2015"/>
    <d v="2015-11-05T00:00:00"/>
    <d v="2016-07-14T00:00:00"/>
    <x v="2"/>
    <n v="110400"/>
    <n v="110400"/>
    <n v="1"/>
    <n v="2015"/>
    <n v="2016"/>
    <s v="2015Q4"/>
    <s v="Old_Claim"/>
    <x v="0"/>
    <m/>
  </r>
  <r>
    <s v="L01/062/9/000017/2017"/>
    <d v="2017-06-23T00:00:00"/>
    <d v="2017-06-27T00:00:00"/>
    <x v="3"/>
    <n v="13295"/>
    <n v="13295"/>
    <n v="1"/>
    <n v="2017"/>
    <n v="2017"/>
    <s v="2017Q2"/>
    <s v="Old_Claim"/>
    <x v="0"/>
    <m/>
  </r>
  <r>
    <s v="L01/070/9/000165/2017"/>
    <d v="2017-07-29T00:00:00"/>
    <d v="2017-08-03T00:00:00"/>
    <x v="2"/>
    <n v="250000"/>
    <n v="250000"/>
    <n v="1"/>
    <n v="2017"/>
    <n v="2017"/>
    <s v="2017Q3"/>
    <s v="Old_Claim"/>
    <x v="0"/>
    <m/>
  </r>
  <r>
    <s v="L01/070/9/000062/2019"/>
    <d v="2019-03-29T00:00:00"/>
    <d v="2019-03-29T00:00:00"/>
    <x v="2"/>
    <n v="55200"/>
    <n v="55200"/>
    <n v="1"/>
    <n v="2019"/>
    <n v="2019"/>
    <s v="2019Q1"/>
    <s v="Old_Claim"/>
    <x v="2"/>
    <m/>
  </r>
  <r>
    <s v="L15/080/9/000086/2021"/>
    <d v="2021-02-16T00:00:00"/>
    <d v="2021-03-10T00:00:00"/>
    <x v="0"/>
    <n v="280700"/>
    <n v="280700"/>
    <n v="1"/>
    <n v="2021"/>
    <n v="2021"/>
    <s v="2021Q1"/>
    <s v="Old_Claim"/>
    <x v="0"/>
    <m/>
  </r>
  <r>
    <s v="L02/070/9/000126/2019"/>
    <d v="2019-05-04T00:00:00"/>
    <d v="2019-05-14T00:00:00"/>
    <x v="2"/>
    <n v="223245"/>
    <n v="223245"/>
    <n v="1"/>
    <n v="2019"/>
    <n v="2019"/>
    <s v="2019Q2"/>
    <s v="New_Claim/ Reopening"/>
    <x v="1"/>
    <m/>
  </r>
  <r>
    <s v="L01/070/9/000157/2019"/>
    <d v="2019-06-17T00:00:00"/>
    <d v="2019-06-21T00:00:00"/>
    <x v="2"/>
    <n v="2320"/>
    <n v="2320"/>
    <n v="1"/>
    <n v="2019"/>
    <n v="2019"/>
    <s v="2019Q2"/>
    <s v="Old_Claim"/>
    <x v="0"/>
    <m/>
  </r>
  <r>
    <s v="L01/070/9/000293/2018"/>
    <d v="2018-06-19T00:00:00"/>
    <d v="2019-06-20T00:00:00"/>
    <x v="2"/>
    <n v="100000"/>
    <n v="100000"/>
    <n v="1"/>
    <n v="2018"/>
    <n v="2019"/>
    <s v="2018Q2"/>
    <s v="Old_Claim"/>
    <x v="0"/>
    <m/>
  </r>
  <r>
    <s v="L01/088/9/000040/2019"/>
    <d v="2019-09-23T00:00:00"/>
    <d v="2019-09-25T00:00:00"/>
    <x v="0"/>
    <n v="170000"/>
    <n v="170000"/>
    <n v="1"/>
    <n v="2019"/>
    <n v="2019"/>
    <s v="2019Q3"/>
    <s v="Old_Claim"/>
    <x v="0"/>
    <m/>
  </r>
  <r>
    <s v="L01/087/9/000058/2019"/>
    <d v="2019-09-21T00:00:00"/>
    <d v="2019-09-23T00:00:00"/>
    <x v="0"/>
    <n v="200000"/>
    <n v="200000"/>
    <n v="1"/>
    <n v="2019"/>
    <n v="2019"/>
    <s v="2019Q3"/>
    <s v="New_Claim/ Reopening"/>
    <x v="1"/>
    <m/>
  </r>
  <r>
    <s v="L01/070/9/000624/2020"/>
    <d v="2020-09-09T00:00:00"/>
    <d v="2020-09-11T00:00:00"/>
    <x v="2"/>
    <n v="6270"/>
    <n v="6270"/>
    <n v="1"/>
    <n v="2020"/>
    <n v="2020"/>
    <s v="2020Q3"/>
    <s v="Old_Claim"/>
    <x v="0"/>
    <m/>
  </r>
  <r>
    <s v="L01/088/9/000078/2021"/>
    <d v="2021-03-13T00:00:00"/>
    <d v="2021-03-16T00:00:00"/>
    <x v="0"/>
    <n v="38700"/>
    <n v="38700"/>
    <n v="1"/>
    <n v="2021"/>
    <n v="2021"/>
    <s v="2021Q1"/>
    <s v="Old_Claim"/>
    <x v="0"/>
    <m/>
  </r>
  <r>
    <s v="L01/070/9/000340/2021"/>
    <d v="2021-03-02T00:00:00"/>
    <d v="2021-03-09T00:00:00"/>
    <x v="2"/>
    <n v="15700"/>
    <n v="15700"/>
    <n v="1"/>
    <n v="2021"/>
    <n v="2021"/>
    <s v="2021Q1"/>
    <s v="Old_Claim"/>
    <x v="0"/>
    <m/>
  </r>
  <r>
    <s v="L01/070/9/000341/2021"/>
    <d v="2021-03-05T00:00:00"/>
    <d v="2021-03-15T00:00:00"/>
    <x v="2"/>
    <n v="19140"/>
    <n v="19140"/>
    <n v="1"/>
    <n v="2021"/>
    <n v="2021"/>
    <s v="2021Q1"/>
    <s v="Old_Claim"/>
    <x v="0"/>
    <m/>
  </r>
  <r>
    <s v="L02/070/9/000347/2021"/>
    <d v="2021-03-17T00:00:00"/>
    <d v="2021-03-17T00:00:00"/>
    <x v="2"/>
    <n v="221560"/>
    <n v="221560"/>
    <n v="1"/>
    <n v="2021"/>
    <n v="2021"/>
    <s v="2021Q1"/>
    <s v="Old_Claim"/>
    <x v="0"/>
    <m/>
  </r>
  <r>
    <s v="L01/052/9/000001/2021"/>
    <d v="2021-01-17T00:00:00"/>
    <d v="2021-02-08T00:00:00"/>
    <x v="3"/>
    <n v="50000"/>
    <n v="50000"/>
    <n v="1"/>
    <n v="2021"/>
    <n v="2021"/>
    <s v="2021Q1"/>
    <s v="Old_Claim"/>
    <x v="0"/>
    <m/>
  </r>
  <r>
    <s v="L01/070/9/000351/2021"/>
    <d v="2021-03-17T00:00:00"/>
    <d v="2021-03-18T00:00:00"/>
    <x v="2"/>
    <n v="15700"/>
    <n v="15700"/>
    <n v="1"/>
    <n v="2021"/>
    <n v="2021"/>
    <s v="2021Q1"/>
    <s v="Old_Claim"/>
    <x v="0"/>
    <m/>
  </r>
  <r>
    <s v="L01/070/9/000352/2021"/>
    <d v="2021-03-10T00:00:00"/>
    <d v="2021-03-12T00:00:00"/>
    <x v="2"/>
    <n v="125860"/>
    <n v="125860"/>
    <n v="1"/>
    <n v="2021"/>
    <n v="2021"/>
    <s v="2021Q1"/>
    <s v="Old_Claim"/>
    <x v="0"/>
    <m/>
  </r>
  <r>
    <s v="L01/087/9/000092/2021"/>
    <d v="2021-03-08T00:00:00"/>
    <d v="2021-03-18T00:00:00"/>
    <x v="0"/>
    <n v="66000"/>
    <n v="66000"/>
    <n v="1"/>
    <n v="2021"/>
    <n v="2021"/>
    <s v="2021Q1"/>
    <s v="Old_Claim"/>
    <x v="0"/>
    <m/>
  </r>
  <r>
    <s v="L01/070/9/000353/2021"/>
    <d v="2021-03-13T00:00:00"/>
    <d v="2021-03-18T00:00:00"/>
    <x v="2"/>
    <n v="302874"/>
    <n v="302874"/>
    <n v="1"/>
    <n v="2021"/>
    <n v="2021"/>
    <s v="2021Q1"/>
    <s v="Old_Claim"/>
    <x v="2"/>
    <m/>
  </r>
  <r>
    <s v="L01/070/9/000354/2021"/>
    <d v="2021-03-13T00:00:00"/>
    <d v="2021-03-17T00:00:00"/>
    <x v="2"/>
    <n v="122400"/>
    <n v="122400"/>
    <n v="1"/>
    <n v="2021"/>
    <n v="2021"/>
    <s v="2021Q1"/>
    <s v="Old_Claim"/>
    <x v="0"/>
    <m/>
  </r>
  <r>
    <s v="L01/070/9/000356/2021"/>
    <d v="2021-03-15T00:00:00"/>
    <d v="2021-03-17T00:00:00"/>
    <x v="2"/>
    <n v="76450"/>
    <n v="76450"/>
    <n v="1"/>
    <n v="2021"/>
    <n v="2021"/>
    <s v="2021Q1"/>
    <s v="Old_Claim"/>
    <x v="2"/>
    <m/>
  </r>
  <r>
    <s v="L01/070/9/000360/2021"/>
    <d v="2021-03-07T00:00:00"/>
    <d v="2021-03-09T00:00:00"/>
    <x v="2"/>
    <n v="15700"/>
    <n v="15700"/>
    <n v="1"/>
    <n v="2021"/>
    <n v="2021"/>
    <s v="2021Q1"/>
    <s v="Old_Claim"/>
    <x v="0"/>
    <m/>
  </r>
  <r>
    <s v="L01/700/9/000362/2021"/>
    <d v="2021-03-16T00:00:00"/>
    <d v="2021-03-17T00:00:00"/>
    <x v="2"/>
    <n v="51187.5"/>
    <n v="51187.5"/>
    <n v="1"/>
    <n v="2021"/>
    <n v="2021"/>
    <s v="2021Q1"/>
    <s v="Old_Claim"/>
    <x v="0"/>
    <m/>
  </r>
  <r>
    <s v="L01/070/9/000363/2021"/>
    <d v="2021-03-16T00:00:00"/>
    <d v="2021-03-18T00:00:00"/>
    <x v="2"/>
    <n v="356000"/>
    <n v="356000"/>
    <n v="1"/>
    <n v="2021"/>
    <n v="2021"/>
    <s v="2021Q1"/>
    <s v="Old_Claim"/>
    <x v="0"/>
    <m/>
  </r>
  <r>
    <s v="L01/070/9/000364/2021"/>
    <d v="2021-03-15T00:00:00"/>
    <d v="2021-03-19T00:00:00"/>
    <x v="2"/>
    <n v="6380"/>
    <n v="6380"/>
    <n v="1"/>
    <n v="2021"/>
    <n v="2021"/>
    <s v="2021Q1"/>
    <s v="Old_Claim"/>
    <x v="0"/>
    <m/>
  </r>
  <r>
    <s v="L01/088/9/000081/2021"/>
    <d v="2021-03-17T00:00:00"/>
    <d v="2021-03-18T00:00:00"/>
    <x v="0"/>
    <n v="17400"/>
    <n v="17400"/>
    <n v="1"/>
    <n v="2021"/>
    <n v="2021"/>
    <s v="2021Q1"/>
    <s v="Old_Claim"/>
    <x v="0"/>
    <m/>
  </r>
  <r>
    <s v="L01/080/9/000095/2021"/>
    <d v="2021-03-20T00:00:00"/>
    <d v="2021-03-22T00:00:00"/>
    <x v="0"/>
    <n v="9360"/>
    <n v="9360"/>
    <n v="1"/>
    <n v="2021"/>
    <n v="2021"/>
    <s v="2021Q1"/>
    <s v="Old_Claim"/>
    <x v="0"/>
    <m/>
  </r>
  <r>
    <s v="L01/070/9/000366/2021"/>
    <d v="2021-03-17T00:00:00"/>
    <d v="2021-03-22T00:00:00"/>
    <x v="2"/>
    <n v="12760"/>
    <n v="12760"/>
    <n v="1"/>
    <n v="2021"/>
    <n v="2021"/>
    <s v="2021Q1"/>
    <s v="Old_Claim"/>
    <x v="0"/>
    <m/>
  </r>
  <r>
    <s v="L01/070/9/001259/2020"/>
    <d v="2020-12-15T00:00:00"/>
    <d v="2021-03-02T00:00:00"/>
    <x v="2"/>
    <n v="803000"/>
    <n v="803000"/>
    <n v="1"/>
    <n v="2020"/>
    <n v="2021"/>
    <s v="2020Q4"/>
    <s v="Old_Claim"/>
    <x v="0"/>
    <m/>
  </r>
  <r>
    <s v="L01/070/9/000368/2021"/>
    <d v="2021-01-29T00:00:00"/>
    <d v="2021-03-19T00:00:00"/>
    <x v="2"/>
    <n v="100000"/>
    <n v="100000"/>
    <n v="1"/>
    <n v="2021"/>
    <n v="2021"/>
    <s v="2021Q1"/>
    <s v="Old_Claim"/>
    <x v="0"/>
    <m/>
  </r>
  <r>
    <s v="L05/070/9/000370/2021"/>
    <d v="2021-02-17T00:00:00"/>
    <d v="2021-02-17T00:00:00"/>
    <x v="2"/>
    <n v="1270000"/>
    <n v="1270000"/>
    <n v="1"/>
    <n v="2021"/>
    <n v="2021"/>
    <s v="2021Q1"/>
    <s v="Old_Claim"/>
    <x v="0"/>
    <m/>
  </r>
  <r>
    <s v="L01/088/9/000084/2021"/>
    <d v="2021-03-18T00:00:00"/>
    <d v="2021-03-22T00:00:00"/>
    <x v="0"/>
    <n v="6380"/>
    <n v="6380"/>
    <n v="1"/>
    <n v="2021"/>
    <n v="2021"/>
    <s v="2021Q1"/>
    <s v="Old_Claim"/>
    <x v="0"/>
    <m/>
  </r>
  <r>
    <s v="L01/070/9/000374/2021"/>
    <d v="2021-03-11T00:00:00"/>
    <d v="2021-03-15T00:00:00"/>
    <x v="2"/>
    <n v="200846.23319999999"/>
    <n v="200846.23319999999"/>
    <n v="1"/>
    <n v="2021"/>
    <n v="2021"/>
    <s v="2021Q1"/>
    <s v="Old_Claim"/>
    <x v="0"/>
    <m/>
  </r>
  <r>
    <s v="L15/070/9/000376/2021"/>
    <d v="2021-03-21T00:00:00"/>
    <d v="2021-03-22T00:00:00"/>
    <x v="2"/>
    <n v="17400"/>
    <n v="17400"/>
    <n v="1"/>
    <n v="2021"/>
    <n v="2021"/>
    <s v="2021Q1"/>
    <s v="Old_Claim"/>
    <x v="0"/>
    <m/>
  </r>
  <r>
    <s v="L15/070/9/000383/2021"/>
    <d v="2021-03-21T00:00:00"/>
    <d v="2021-03-23T00:00:00"/>
    <x v="2"/>
    <n v="6380"/>
    <n v="6380"/>
    <n v="1"/>
    <n v="2021"/>
    <n v="2021"/>
    <s v="2021Q1"/>
    <s v="Old_Claim"/>
    <x v="0"/>
    <m/>
  </r>
  <r>
    <s v="L01/880/9/000101/2021"/>
    <d v="2021-03-19T00:00:00"/>
    <d v="2021-03-24T00:00:00"/>
    <x v="0"/>
    <n v="12500"/>
    <n v="12500"/>
    <n v="1"/>
    <n v="2021"/>
    <n v="2021"/>
    <s v="2021Q1"/>
    <s v="Old_Claim"/>
    <x v="0"/>
    <m/>
  </r>
  <r>
    <s v="L01/080/9/000102/2021"/>
    <d v="2021-01-23T00:00:00"/>
    <d v="2021-03-23T00:00:00"/>
    <x v="0"/>
    <n v="259649.12280000001"/>
    <n v="259649.12280000001"/>
    <n v="1"/>
    <n v="2021"/>
    <n v="2021"/>
    <s v="2021Q1"/>
    <s v="Old_Claim"/>
    <x v="0"/>
    <m/>
  </r>
  <r>
    <s v="L01/088/9/000087/2021"/>
    <d v="2021-03-21T00:00:00"/>
    <d v="2021-03-24T00:00:00"/>
    <x v="0"/>
    <n v="250000"/>
    <n v="250000"/>
    <n v="1"/>
    <n v="2021"/>
    <n v="2021"/>
    <s v="2021Q1"/>
    <s v="Old_Claim"/>
    <x v="0"/>
    <m/>
  </r>
  <r>
    <s v="L01/070/9/000388/2021"/>
    <d v="2021-02-26T00:00:00"/>
    <d v="2021-03-24T00:00:00"/>
    <x v="2"/>
    <n v="34200"/>
    <n v="34200"/>
    <n v="1"/>
    <n v="2021"/>
    <n v="2021"/>
    <s v="2021Q1"/>
    <s v="Old_Claim"/>
    <x v="0"/>
    <m/>
  </r>
  <r>
    <s v="L01/070/9/000389/2021"/>
    <d v="2021-03-18T00:00:00"/>
    <d v="2021-03-25T00:00:00"/>
    <x v="2"/>
    <n v="159211"/>
    <n v="159211"/>
    <n v="1"/>
    <n v="2021"/>
    <n v="2021"/>
    <s v="2021Q1"/>
    <s v="Old_Claim"/>
    <x v="0"/>
    <m/>
  </r>
  <r>
    <s v="L01/070/9/000390/2021"/>
    <d v="2021-03-22T00:00:00"/>
    <d v="2021-03-25T00:00:00"/>
    <x v="2"/>
    <n v="296000"/>
    <n v="296000"/>
    <n v="1"/>
    <n v="2021"/>
    <n v="2021"/>
    <s v="2021Q1"/>
    <s v="Old_Claim"/>
    <x v="0"/>
    <m/>
  </r>
  <r>
    <s v="L01/070/9/000391/2021"/>
    <d v="2021-03-13T00:00:00"/>
    <d v="2021-03-18T00:00:00"/>
    <x v="2"/>
    <n v="17400"/>
    <n v="17400"/>
    <n v="1"/>
    <n v="2021"/>
    <n v="2021"/>
    <s v="2021Q1"/>
    <s v="Old_Claim"/>
    <x v="0"/>
    <m/>
  </r>
  <r>
    <s v="L02/070/9/000393/2021"/>
    <d v="2021-03-20T00:00:00"/>
    <d v="2021-03-25T00:00:00"/>
    <x v="2"/>
    <n v="17400"/>
    <n v="17400"/>
    <n v="1"/>
    <n v="2021"/>
    <n v="2021"/>
    <s v="2021Q1"/>
    <s v="Old_Claim"/>
    <x v="0"/>
    <m/>
  </r>
  <r>
    <s v="L01/070/9/000394/2021"/>
    <d v="2021-02-14T00:00:00"/>
    <d v="2021-02-16T00:00:00"/>
    <x v="2"/>
    <n v="281504"/>
    <n v="281504"/>
    <n v="1"/>
    <n v="2021"/>
    <n v="2021"/>
    <s v="2021Q1"/>
    <s v="Old_Claim"/>
    <x v="0"/>
    <m/>
  </r>
  <r>
    <s v="L01/070/9/000396/2021"/>
    <d v="2021-03-23T00:00:00"/>
    <d v="2021-03-25T00:00:00"/>
    <x v="2"/>
    <n v="17400"/>
    <n v="17400"/>
    <n v="1"/>
    <n v="2021"/>
    <n v="2021"/>
    <s v="2021Q1"/>
    <s v="Old_Claim"/>
    <x v="0"/>
    <m/>
  </r>
  <r>
    <s v="L01/070/9/000398/2021"/>
    <d v="2021-03-22T00:00:00"/>
    <d v="2021-03-25T00:00:00"/>
    <x v="2"/>
    <n v="150000"/>
    <n v="150000"/>
    <n v="1"/>
    <n v="2021"/>
    <n v="2021"/>
    <s v="2021Q1"/>
    <s v="Old_Claim"/>
    <x v="0"/>
    <m/>
  </r>
  <r>
    <s v="L01/070/9/000399/2021"/>
    <d v="2021-03-12T00:00:00"/>
    <d v="2021-03-16T00:00:00"/>
    <x v="2"/>
    <n v="216076"/>
    <n v="216076"/>
    <n v="1"/>
    <n v="2021"/>
    <n v="2021"/>
    <s v="2021Q1"/>
    <s v="Old_Claim"/>
    <x v="0"/>
    <m/>
  </r>
  <r>
    <s v="L02/070/9/000401/2021"/>
    <d v="2021-03-02T00:00:00"/>
    <d v="2021-03-10T00:00:00"/>
    <x v="2"/>
    <n v="54000"/>
    <n v="54000"/>
    <n v="1"/>
    <n v="2021"/>
    <n v="2021"/>
    <s v="2021Q1"/>
    <s v="Old_Claim"/>
    <x v="2"/>
    <m/>
  </r>
  <r>
    <s v="L01/070/9/000402/2021"/>
    <d v="2021-02-25T00:00:00"/>
    <d v="2021-03-04T00:00:00"/>
    <x v="2"/>
    <n v="7000"/>
    <n v="7000"/>
    <n v="1"/>
    <n v="2021"/>
    <n v="2021"/>
    <s v="2021Q1"/>
    <s v="Old_Claim"/>
    <x v="0"/>
    <m/>
  </r>
  <r>
    <s v="L01/070/9/000403/2021"/>
    <d v="2021-03-13T00:00:00"/>
    <d v="2021-03-23T00:00:00"/>
    <x v="2"/>
    <n v="17400"/>
    <n v="17400"/>
    <n v="1"/>
    <n v="2021"/>
    <n v="2021"/>
    <s v="2021Q1"/>
    <s v="Old_Claim"/>
    <x v="0"/>
    <m/>
  </r>
  <r>
    <s v="L01/070/9/000404/2021"/>
    <d v="2021-03-14T00:00:00"/>
    <d v="2021-03-18T00:00:00"/>
    <x v="2"/>
    <n v="6860"/>
    <n v="6860"/>
    <n v="1"/>
    <n v="2021"/>
    <n v="2021"/>
    <s v="2021Q1"/>
    <s v="Old_Claim"/>
    <x v="0"/>
    <m/>
  </r>
  <r>
    <s v="L02/070/9/000405/2021"/>
    <d v="2021-03-04T00:00:00"/>
    <d v="2021-03-26T00:00:00"/>
    <x v="2"/>
    <n v="17400"/>
    <n v="17400"/>
    <n v="1"/>
    <n v="2021"/>
    <n v="2021"/>
    <s v="2021Q1"/>
    <s v="Old_Claim"/>
    <x v="0"/>
    <m/>
  </r>
  <r>
    <s v="L01/070/9/000406/2021"/>
    <d v="2021-03-04T00:00:00"/>
    <d v="2021-03-04T00:00:00"/>
    <x v="2"/>
    <n v="22016"/>
    <n v="22016"/>
    <n v="1"/>
    <n v="2021"/>
    <n v="2021"/>
    <s v="2021Q1"/>
    <s v="Old_Claim"/>
    <x v="0"/>
    <m/>
  </r>
  <r>
    <s v="L02/070/9/000409/2021"/>
    <d v="2021-03-11T00:00:00"/>
    <d v="2021-03-12T00:00:00"/>
    <x v="2"/>
    <n v="51187.5"/>
    <n v="51187.5"/>
    <n v="1"/>
    <n v="2021"/>
    <n v="2021"/>
    <s v="2021Q1"/>
    <s v="Old_Claim"/>
    <x v="0"/>
    <m/>
  </r>
  <r>
    <s v="L01/070/9/000411/2021"/>
    <d v="2021-03-18T00:00:00"/>
    <d v="2021-03-26T00:00:00"/>
    <x v="2"/>
    <n v="7000"/>
    <n v="7000"/>
    <n v="1"/>
    <n v="2021"/>
    <n v="2021"/>
    <s v="2021Q1"/>
    <s v="Old_Claim"/>
    <x v="0"/>
    <m/>
  </r>
  <r>
    <s v="L01/070/9/000412/2021"/>
    <d v="2021-03-14T00:00:00"/>
    <d v="2021-03-26T00:00:00"/>
    <x v="2"/>
    <n v="17400"/>
    <n v="17400"/>
    <n v="1"/>
    <n v="2021"/>
    <n v="2021"/>
    <s v="2021Q1"/>
    <s v="Old_Claim"/>
    <x v="0"/>
    <m/>
  </r>
  <r>
    <s v="L01/700/9/000415/2021"/>
    <d v="2021-02-21T00:00:00"/>
    <d v="2021-02-24T00:00:00"/>
    <x v="2"/>
    <n v="36380"/>
    <n v="36380"/>
    <n v="1"/>
    <n v="2021"/>
    <n v="2021"/>
    <s v="2021Q1"/>
    <s v="Old_Claim"/>
    <x v="0"/>
    <m/>
  </r>
  <r>
    <s v="L05/070/9/000417/2021"/>
    <d v="2021-03-07T00:00:00"/>
    <d v="2021-03-29T00:00:00"/>
    <x v="2"/>
    <n v="736318"/>
    <n v="736318"/>
    <n v="1"/>
    <n v="2021"/>
    <n v="2021"/>
    <s v="2021Q1"/>
    <s v="Old_Claim"/>
    <x v="0"/>
    <m/>
  </r>
  <r>
    <s v="L01/088/9/000091/2021"/>
    <d v="2021-03-20T00:00:00"/>
    <d v="2021-03-24T00:00:00"/>
    <x v="0"/>
    <n v="517370"/>
    <n v="517370"/>
    <n v="1"/>
    <n v="2021"/>
    <n v="2021"/>
    <s v="2021Q1"/>
    <s v="Old_Claim"/>
    <x v="2"/>
    <m/>
  </r>
  <r>
    <s v="L02/070/9/000424/2021"/>
    <d v="2021-03-19T00:00:00"/>
    <d v="2021-03-25T00:00:00"/>
    <x v="2"/>
    <n v="17400"/>
    <n v="17400"/>
    <n v="1"/>
    <n v="2021"/>
    <n v="2021"/>
    <s v="2021Q1"/>
    <s v="Old_Claim"/>
    <x v="0"/>
    <m/>
  </r>
  <r>
    <s v="L02/070/9/000428/2021"/>
    <d v="2021-03-13T00:00:00"/>
    <d v="2021-03-17T00:00:00"/>
    <x v="2"/>
    <n v="15000"/>
    <n v="15000"/>
    <n v="1"/>
    <n v="2021"/>
    <n v="2021"/>
    <s v="2021Q1"/>
    <s v="Old_Claim"/>
    <x v="0"/>
    <m/>
  </r>
  <r>
    <s v="L01/070/9/000431/2021"/>
    <d v="2021-03-04T00:00:00"/>
    <d v="2021-03-30T00:00:00"/>
    <x v="2"/>
    <n v="68040"/>
    <n v="68040"/>
    <n v="1"/>
    <n v="2021"/>
    <n v="2021"/>
    <s v="2021Q1"/>
    <s v="Old_Claim"/>
    <x v="2"/>
    <m/>
  </r>
  <r>
    <s v="L01/088/9/000094/2021"/>
    <d v="2021-03-28T00:00:00"/>
    <d v="2021-03-31T00:00:00"/>
    <x v="0"/>
    <n v="6380"/>
    <n v="6380"/>
    <n v="1"/>
    <n v="2021"/>
    <n v="2021"/>
    <s v="2021Q1"/>
    <s v="Old_Claim"/>
    <x v="0"/>
    <m/>
  </r>
  <r>
    <s v="L01/070/9/000435/2021"/>
    <d v="2021-03-25T00:00:00"/>
    <d v="2021-03-31T00:00:00"/>
    <x v="2"/>
    <n v="7200"/>
    <n v="7200"/>
    <n v="1"/>
    <n v="2021"/>
    <n v="2021"/>
    <s v="2021Q1"/>
    <s v="Old_Claim"/>
    <x v="0"/>
    <m/>
  </r>
  <r>
    <s v="L01/088/9/000095/2021"/>
    <d v="2021-03-30T00:00:00"/>
    <d v="2021-03-31T00:00:00"/>
    <x v="0"/>
    <n v="301400"/>
    <n v="301400"/>
    <n v="1"/>
    <n v="2021"/>
    <n v="2021"/>
    <s v="2021Q1"/>
    <s v="Old_Claim"/>
    <x v="0"/>
    <m/>
  </r>
  <r>
    <s v="L02/070/9/000436/2021"/>
    <d v="2021-03-29T00:00:00"/>
    <d v="2021-03-31T00:00:00"/>
    <x v="2"/>
    <n v="1297824"/>
    <n v="1297824"/>
    <n v="1"/>
    <n v="2021"/>
    <n v="2021"/>
    <s v="2021Q1"/>
    <s v="Old_Claim"/>
    <x v="2"/>
    <m/>
  </r>
  <r>
    <s v="L15/080/9/000109/2021"/>
    <d v="2021-03-24T00:00:00"/>
    <d v="2021-03-31T00:00:00"/>
    <x v="0"/>
    <n v="25056"/>
    <n v="25056"/>
    <n v="1"/>
    <n v="2021"/>
    <n v="2021"/>
    <s v="2021Q1"/>
    <s v="Old_Claim"/>
    <x v="0"/>
    <m/>
  </r>
  <r>
    <s v="L01/080/9/000111/2021"/>
    <d v="2021-03-26T00:00:00"/>
    <d v="2021-04-01T00:00:00"/>
    <x v="0"/>
    <n v="357700"/>
    <n v="357700"/>
    <n v="1"/>
    <n v="2021"/>
    <n v="2021"/>
    <s v="2021Q1"/>
    <s v="Old_Claim"/>
    <x v="0"/>
    <m/>
  </r>
  <r>
    <s v="L01/088/9/000097/2021"/>
    <d v="2021-03-14T00:00:00"/>
    <d v="2021-03-24T00:00:00"/>
    <x v="0"/>
    <n v="404500"/>
    <n v="404500"/>
    <n v="1"/>
    <n v="2021"/>
    <n v="2021"/>
    <s v="2021Q1"/>
    <s v="Old_Claim"/>
    <x v="0"/>
    <m/>
  </r>
  <r>
    <s v="L01/070/9/000443/2021"/>
    <d v="2021-03-29T00:00:00"/>
    <d v="2021-04-06T00:00:00"/>
    <x v="2"/>
    <n v="6380"/>
    <n v="6380"/>
    <n v="1"/>
    <n v="2021"/>
    <n v="2021"/>
    <s v="2021Q1"/>
    <s v="Old_Claim"/>
    <x v="0"/>
    <m/>
  </r>
  <r>
    <s v="L01/080/9/000112/2021"/>
    <d v="2021-03-22T00:00:00"/>
    <d v="2021-04-01T00:00:00"/>
    <x v="0"/>
    <n v="6380"/>
    <n v="6380"/>
    <n v="1"/>
    <n v="2021"/>
    <n v="2021"/>
    <s v="2021Q1"/>
    <s v="Old_Claim"/>
    <x v="0"/>
    <m/>
  </r>
  <r>
    <s v="L01/070/9/000446/2021"/>
    <d v="2021-03-29T00:00:00"/>
    <d v="2021-04-01T00:00:00"/>
    <x v="2"/>
    <n v="99528"/>
    <n v="99528"/>
    <n v="1"/>
    <n v="2021"/>
    <n v="2021"/>
    <s v="2021Q1"/>
    <s v="Old_Claim"/>
    <x v="0"/>
    <m/>
  </r>
  <r>
    <s v="L01/070/9/000449/2021"/>
    <d v="2021-03-31T00:00:00"/>
    <d v="2021-04-06T00:00:00"/>
    <x v="2"/>
    <n v="191908"/>
    <n v="191908"/>
    <n v="1"/>
    <n v="2021"/>
    <n v="2021"/>
    <s v="2021Q1"/>
    <s v="Old_Claim"/>
    <x v="0"/>
    <m/>
  </r>
  <r>
    <s v="L01/070/9/000452/2021"/>
    <d v="2021-03-27T00:00:00"/>
    <d v="2021-03-30T00:00:00"/>
    <x v="2"/>
    <n v="8700"/>
    <n v="8700"/>
    <n v="1"/>
    <n v="2021"/>
    <n v="2021"/>
    <s v="2021Q1"/>
    <s v="Old_Claim"/>
    <x v="2"/>
    <m/>
  </r>
  <r>
    <s v="L01/070/9/000454/2021"/>
    <d v="2021-03-26T00:00:00"/>
    <d v="2021-03-30T00:00:00"/>
    <x v="2"/>
    <n v="8700"/>
    <n v="8700"/>
    <n v="1"/>
    <n v="2021"/>
    <n v="2021"/>
    <s v="2021Q1"/>
    <s v="Old_Claim"/>
    <x v="0"/>
    <m/>
  </r>
  <r>
    <s v="L05/088/9/000099/2021"/>
    <d v="2021-03-20T00:00:00"/>
    <d v="2021-04-07T00:00:00"/>
    <x v="0"/>
    <n v="145700"/>
    <n v="145700"/>
    <n v="1"/>
    <n v="2021"/>
    <n v="2021"/>
    <s v="2021Q1"/>
    <s v="Old_Claim"/>
    <x v="0"/>
    <m/>
  </r>
  <r>
    <s v="L01/070/9/000459/2021"/>
    <d v="2021-03-30T00:00:00"/>
    <d v="2021-04-07T00:00:00"/>
    <x v="2"/>
    <n v="11500"/>
    <n v="11500"/>
    <n v="1"/>
    <n v="2021"/>
    <n v="2021"/>
    <s v="2021Q1"/>
    <s v="Old_Claim"/>
    <x v="2"/>
    <m/>
  </r>
  <r>
    <s v="L01/070/9/000460/2021"/>
    <d v="2021-04-01T00:00:00"/>
    <d v="2021-04-06T00:00:00"/>
    <x v="2"/>
    <n v="6380"/>
    <n v="6380"/>
    <n v="1"/>
    <n v="2021"/>
    <n v="2021"/>
    <s v="2021Q2"/>
    <s v="Old_Claim"/>
    <x v="0"/>
    <m/>
  </r>
  <r>
    <s v="L01/087/9/000115/2021"/>
    <d v="2021-04-03T00:00:00"/>
    <d v="2021-04-07T00:00:00"/>
    <x v="0"/>
    <n v="300000"/>
    <n v="300000"/>
    <n v="1"/>
    <n v="2021"/>
    <n v="2021"/>
    <s v="2021Q2"/>
    <s v="Old_Claim"/>
    <x v="0"/>
    <m/>
  </r>
  <r>
    <s v="L01/070/9/000461/2021"/>
    <d v="2021-03-29T00:00:00"/>
    <d v="2021-04-07T00:00:00"/>
    <x v="2"/>
    <n v="6380"/>
    <n v="6380"/>
    <n v="1"/>
    <n v="2021"/>
    <n v="2021"/>
    <s v="2021Q1"/>
    <s v="Old_Claim"/>
    <x v="2"/>
    <m/>
  </r>
  <r>
    <s v="L01/070/9/000463/2021"/>
    <d v="2021-04-05T00:00:00"/>
    <d v="2021-04-07T00:00:00"/>
    <x v="2"/>
    <n v="6380"/>
    <n v="6380"/>
    <n v="1"/>
    <n v="2021"/>
    <n v="2021"/>
    <s v="2021Q2"/>
    <s v="Old_Claim"/>
    <x v="0"/>
    <m/>
  </r>
  <r>
    <s v="L01/700/9/000467/2021"/>
    <d v="2021-03-28T00:00:00"/>
    <d v="2021-04-08T00:00:00"/>
    <x v="2"/>
    <n v="5000"/>
    <n v="5000"/>
    <n v="1"/>
    <n v="2021"/>
    <n v="2021"/>
    <s v="2021Q1"/>
    <s v="Old_Claim"/>
    <x v="0"/>
    <m/>
  </r>
  <r>
    <s v="L01/880/9/000116/2021"/>
    <d v="2021-03-28T00:00:00"/>
    <d v="2021-04-08T00:00:00"/>
    <x v="0"/>
    <n v="84100"/>
    <n v="84100"/>
    <n v="1"/>
    <n v="2021"/>
    <n v="2021"/>
    <s v="2021Q1"/>
    <s v="Old_Claim"/>
    <x v="0"/>
    <m/>
  </r>
  <r>
    <s v="L01/070/9/000469/2021"/>
    <d v="2021-04-04T00:00:00"/>
    <d v="2021-04-08T00:00:00"/>
    <x v="2"/>
    <n v="6380"/>
    <n v="6380"/>
    <n v="1"/>
    <n v="2021"/>
    <n v="2021"/>
    <s v="2021Q2"/>
    <s v="Old_Claim"/>
    <x v="2"/>
    <m/>
  </r>
  <r>
    <s v="L01/700/9/000471/2021"/>
    <d v="2021-04-04T00:00:00"/>
    <d v="2021-04-08T00:00:00"/>
    <x v="2"/>
    <n v="164620"/>
    <n v="164620"/>
    <n v="1"/>
    <n v="2021"/>
    <n v="2021"/>
    <s v="2021Q2"/>
    <s v="Old_Claim"/>
    <x v="2"/>
    <m/>
  </r>
  <r>
    <s v="L01/070/9/000473/2021"/>
    <d v="2021-04-06T00:00:00"/>
    <d v="2021-04-09T00:00:00"/>
    <x v="2"/>
    <n v="8700"/>
    <n v="8700"/>
    <n v="1"/>
    <n v="2021"/>
    <n v="2021"/>
    <s v="2021Q2"/>
    <s v="Old_Claim"/>
    <x v="0"/>
    <m/>
  </r>
  <r>
    <s v="L01/052/9/000002/2020"/>
    <d v="2020-09-05T00:00:00"/>
    <d v="2021-04-08T00:00:00"/>
    <x v="3"/>
    <n v="190000"/>
    <n v="190000"/>
    <n v="1"/>
    <n v="2020"/>
    <n v="2021"/>
    <s v="2020Q3"/>
    <s v="Old_Claim"/>
    <x v="0"/>
    <m/>
  </r>
  <r>
    <s v="L01/070/9/000474/2021"/>
    <d v="2021-03-08T00:00:00"/>
    <d v="2021-04-09T00:00:00"/>
    <x v="2"/>
    <n v="580000"/>
    <n v="580000"/>
    <n v="1"/>
    <n v="2021"/>
    <n v="2021"/>
    <s v="2021Q1"/>
    <s v="Old_Claim"/>
    <x v="0"/>
    <m/>
  </r>
  <r>
    <s v="L01/088/9/000102/2021"/>
    <d v="2021-03-21T00:00:00"/>
    <d v="2021-03-24T00:00:00"/>
    <x v="0"/>
    <n v="6300"/>
    <n v="6300"/>
    <n v="1"/>
    <n v="2021"/>
    <n v="2021"/>
    <s v="2021Q1"/>
    <s v="Old_Claim"/>
    <x v="0"/>
    <m/>
  </r>
  <r>
    <s v="L01/070/9/000475/2021"/>
    <d v="2021-04-03T00:00:00"/>
    <d v="2021-04-09T00:00:00"/>
    <x v="2"/>
    <n v="35760"/>
    <n v="35760"/>
    <n v="1"/>
    <n v="2021"/>
    <n v="2021"/>
    <s v="2021Q2"/>
    <s v="Old_Claim"/>
    <x v="0"/>
    <m/>
  </r>
  <r>
    <s v="L01/070/9/000476/2021"/>
    <d v="2021-03-21T00:00:00"/>
    <d v="2021-04-08T00:00:00"/>
    <x v="2"/>
    <n v="14616"/>
    <n v="14616"/>
    <n v="1"/>
    <n v="2021"/>
    <n v="2021"/>
    <s v="2021Q1"/>
    <s v="Old_Claim"/>
    <x v="0"/>
    <m/>
  </r>
  <r>
    <s v="L01/070/9/000477/2021"/>
    <d v="2021-03-23T00:00:00"/>
    <d v="2021-04-09T00:00:00"/>
    <x v="2"/>
    <n v="8700"/>
    <n v="8700"/>
    <n v="1"/>
    <n v="2021"/>
    <n v="2021"/>
    <s v="2021Q1"/>
    <s v="Old_Claim"/>
    <x v="0"/>
    <m/>
  </r>
  <r>
    <s v="L01/070/9/000478/2021"/>
    <d v="2021-03-29T00:00:00"/>
    <d v="2021-04-06T00:00:00"/>
    <x v="2"/>
    <n v="161920"/>
    <n v="161920"/>
    <n v="1"/>
    <n v="2021"/>
    <n v="2021"/>
    <s v="2021Q1"/>
    <s v="Old_Claim"/>
    <x v="0"/>
    <m/>
  </r>
  <r>
    <s v="L01/087/9/000117/2021"/>
    <d v="2021-03-30T00:00:00"/>
    <d v="2021-04-09T00:00:00"/>
    <x v="0"/>
    <n v="15800"/>
    <n v="15800"/>
    <n v="1"/>
    <n v="2021"/>
    <n v="2021"/>
    <s v="2021Q1"/>
    <s v="Old_Claim"/>
    <x v="0"/>
    <m/>
  </r>
  <r>
    <s v="L01/700/9/000479/2021"/>
    <d v="2021-03-24T00:00:00"/>
    <d v="2021-04-09T00:00:00"/>
    <x v="2"/>
    <n v="8700"/>
    <n v="8700"/>
    <n v="1"/>
    <n v="2021"/>
    <n v="2021"/>
    <s v="2021Q1"/>
    <s v="Old_Claim"/>
    <x v="0"/>
    <m/>
  </r>
  <r>
    <s v="L01/070/9/000482/2021"/>
    <d v="2021-02-02T00:00:00"/>
    <d v="2021-04-07T00:00:00"/>
    <x v="2"/>
    <n v="10000"/>
    <n v="10000"/>
    <n v="1"/>
    <n v="2021"/>
    <n v="2021"/>
    <s v="2021Q1"/>
    <s v="Old_Claim"/>
    <x v="0"/>
    <m/>
  </r>
  <r>
    <s v="L01/070/9/000483/2021"/>
    <d v="2021-04-02T00:00:00"/>
    <d v="2021-04-10T00:00:00"/>
    <x v="2"/>
    <n v="738000"/>
    <n v="738000"/>
    <n v="1"/>
    <n v="2021"/>
    <n v="2021"/>
    <s v="2021Q2"/>
    <s v="Old_Claim"/>
    <x v="2"/>
    <m/>
  </r>
  <r>
    <s v="L15/070/9/000484/2021"/>
    <d v="2021-03-24T00:00:00"/>
    <d v="2021-04-07T00:00:00"/>
    <x v="2"/>
    <n v="6380"/>
    <n v="6380"/>
    <n v="1"/>
    <n v="2021"/>
    <n v="2021"/>
    <s v="2021Q1"/>
    <s v="Old_Claim"/>
    <x v="0"/>
    <m/>
  </r>
  <r>
    <s v="L01/700/9/000486/2021"/>
    <d v="2021-04-05T00:00:00"/>
    <d v="2021-04-06T00:00:00"/>
    <x v="2"/>
    <n v="606860"/>
    <n v="606860"/>
    <n v="1"/>
    <n v="2021"/>
    <n v="2021"/>
    <s v="2021Q2"/>
    <s v="Old_Claim"/>
    <x v="0"/>
    <m/>
  </r>
  <r>
    <s v="L01/087/9/000120/2021"/>
    <d v="2021-03-10T00:00:00"/>
    <d v="2021-04-09T00:00:00"/>
    <x v="0"/>
    <n v="13827"/>
    <n v="13827"/>
    <n v="1"/>
    <n v="2021"/>
    <n v="2021"/>
    <s v="2021Q1"/>
    <s v="Old_Claim"/>
    <x v="0"/>
    <m/>
  </r>
  <r>
    <s v="L01/070/9/000488/2021"/>
    <d v="2021-03-31T00:00:00"/>
    <d v="2021-04-07T00:00:00"/>
    <x v="2"/>
    <n v="8700"/>
    <n v="8700"/>
    <n v="1"/>
    <n v="2021"/>
    <n v="2021"/>
    <s v="2021Q1"/>
    <s v="Old_Claim"/>
    <x v="0"/>
    <m/>
  </r>
  <r>
    <s v="L01/070/9/000489/2021"/>
    <d v="2021-04-06T00:00:00"/>
    <d v="2021-04-12T00:00:00"/>
    <x v="2"/>
    <n v="74240"/>
    <n v="74240"/>
    <n v="1"/>
    <n v="2021"/>
    <n v="2021"/>
    <s v="2021Q2"/>
    <s v="Old_Claim"/>
    <x v="0"/>
    <m/>
  </r>
  <r>
    <s v="L01/700/9/000492/2021"/>
    <d v="2021-03-25T00:00:00"/>
    <d v="2021-04-12T00:00:00"/>
    <x v="2"/>
    <n v="146226"/>
    <n v="146226"/>
    <n v="1"/>
    <n v="2021"/>
    <n v="2021"/>
    <s v="2021Q1"/>
    <s v="Old_Claim"/>
    <x v="2"/>
    <m/>
  </r>
  <r>
    <s v="L15/080/9/000121/2021"/>
    <d v="2021-04-08T00:00:00"/>
    <d v="2021-04-12T00:00:00"/>
    <x v="0"/>
    <n v="168700"/>
    <n v="168700"/>
    <n v="1"/>
    <n v="2021"/>
    <n v="2021"/>
    <s v="2021Q2"/>
    <s v="Old_Claim"/>
    <x v="0"/>
    <m/>
  </r>
  <r>
    <s v="L01/070/9/000493/2021"/>
    <d v="2021-04-09T00:00:00"/>
    <d v="2021-04-12T00:00:00"/>
    <x v="2"/>
    <n v="110250"/>
    <n v="110250"/>
    <n v="1"/>
    <n v="2021"/>
    <n v="2021"/>
    <s v="2021Q2"/>
    <s v="Old_Claim"/>
    <x v="0"/>
    <m/>
  </r>
  <r>
    <s v="L01/070/9/000494/2021"/>
    <d v="2021-03-25T00:00:00"/>
    <d v="2021-04-12T00:00:00"/>
    <x v="2"/>
    <n v="8700"/>
    <n v="8700"/>
    <n v="1"/>
    <n v="2021"/>
    <n v="2021"/>
    <s v="2021Q1"/>
    <s v="Old_Claim"/>
    <x v="0"/>
    <m/>
  </r>
  <r>
    <s v="L01/070/9/000497/2021"/>
    <d v="2021-03-25T00:00:00"/>
    <d v="2021-04-07T00:00:00"/>
    <x v="2"/>
    <n v="772000"/>
    <n v="772000"/>
    <n v="1"/>
    <n v="2021"/>
    <n v="2021"/>
    <s v="2021Q1"/>
    <s v="Old_Claim"/>
    <x v="0"/>
    <m/>
  </r>
  <r>
    <s v="L01/070/9/000498/2021"/>
    <d v="2021-03-30T00:00:00"/>
    <d v="2021-04-13T00:00:00"/>
    <x v="2"/>
    <n v="6860"/>
    <n v="6860"/>
    <n v="1"/>
    <n v="2021"/>
    <n v="2021"/>
    <s v="2021Q1"/>
    <s v="Old_Claim"/>
    <x v="0"/>
    <m/>
  </r>
  <r>
    <s v="L01/070/9/000499/2021"/>
    <d v="2021-03-22T00:00:00"/>
    <d v="2021-04-13T00:00:00"/>
    <x v="2"/>
    <n v="6380"/>
    <n v="6380"/>
    <n v="1"/>
    <n v="2021"/>
    <n v="2021"/>
    <s v="2021Q1"/>
    <s v="Old_Claim"/>
    <x v="0"/>
    <m/>
  </r>
  <r>
    <s v="L01/070/9/000500/2021"/>
    <d v="2021-03-21T00:00:00"/>
    <d v="2021-04-08T00:00:00"/>
    <x v="2"/>
    <n v="65000"/>
    <n v="65000"/>
    <n v="1"/>
    <n v="2021"/>
    <n v="2021"/>
    <s v="2021Q1"/>
    <s v="Old_Claim"/>
    <x v="0"/>
    <m/>
  </r>
  <r>
    <s v="L01/070/9/000501/2021"/>
    <d v="2021-04-11T00:00:00"/>
    <d v="2021-04-13T00:00:00"/>
    <x v="2"/>
    <n v="164000"/>
    <n v="164000"/>
    <n v="1"/>
    <n v="2021"/>
    <n v="2021"/>
    <s v="2021Q2"/>
    <s v="Old_Claim"/>
    <x v="0"/>
    <m/>
  </r>
  <r>
    <s v="L01/088/9/000103/2021"/>
    <d v="2021-03-29T00:00:00"/>
    <d v="2021-04-13T00:00:00"/>
    <x v="0"/>
    <n v="10000"/>
    <n v="10000"/>
    <n v="1"/>
    <n v="2021"/>
    <n v="2021"/>
    <s v="2021Q1"/>
    <s v="New_Claim/ Reopening"/>
    <x v="1"/>
    <m/>
  </r>
  <r>
    <s v="L01/088/9/000104/2021"/>
    <d v="2021-04-02T00:00:00"/>
    <d v="2021-04-13T00:00:00"/>
    <x v="0"/>
    <n v="8700"/>
    <n v="8700"/>
    <n v="1"/>
    <n v="2021"/>
    <n v="2021"/>
    <s v="2021Q2"/>
    <s v="Old_Claim"/>
    <x v="0"/>
    <m/>
  </r>
  <r>
    <s v="L01/088/9/000105/2021"/>
    <d v="2021-04-01T00:00:00"/>
    <d v="2021-04-14T00:00:00"/>
    <x v="0"/>
    <n v="6380"/>
    <n v="6380"/>
    <n v="1"/>
    <n v="2021"/>
    <n v="2021"/>
    <s v="2021Q2"/>
    <s v="Old_Claim"/>
    <x v="0"/>
    <m/>
  </r>
  <r>
    <s v="L01/087/9/000123/2021"/>
    <d v="2021-04-07T00:00:00"/>
    <d v="2021-04-13T00:00:00"/>
    <x v="0"/>
    <n v="415000"/>
    <n v="415000"/>
    <n v="1"/>
    <n v="2021"/>
    <n v="2021"/>
    <s v="2021Q2"/>
    <s v="Old_Claim"/>
    <x v="0"/>
    <m/>
  </r>
  <r>
    <s v="L01/070/9/000507/2021"/>
    <d v="2021-04-02T00:00:00"/>
    <d v="2021-04-14T00:00:00"/>
    <x v="2"/>
    <n v="700000"/>
    <n v="700000"/>
    <n v="1"/>
    <n v="2021"/>
    <n v="2021"/>
    <s v="2021Q2"/>
    <s v="Old_Claim"/>
    <x v="0"/>
    <m/>
  </r>
  <r>
    <s v="L01/070/9/000509/2021"/>
    <d v="2021-04-07T00:00:00"/>
    <d v="2021-04-12T00:00:00"/>
    <x v="2"/>
    <n v="8000"/>
    <n v="8000"/>
    <n v="1"/>
    <n v="2021"/>
    <n v="2021"/>
    <s v="2021Q2"/>
    <s v="Old_Claim"/>
    <x v="0"/>
    <m/>
  </r>
  <r>
    <s v="L01/088/9/000107/2021"/>
    <d v="2021-04-10T00:00:00"/>
    <d v="2021-04-14T00:00:00"/>
    <x v="0"/>
    <n v="6380"/>
    <n v="6380"/>
    <n v="1"/>
    <n v="2021"/>
    <n v="2021"/>
    <s v="2021Q2"/>
    <s v="Old_Claim"/>
    <x v="0"/>
    <m/>
  </r>
  <r>
    <s v="L01/070/9/000511/2021"/>
    <d v="2021-04-06T00:00:00"/>
    <d v="2021-04-12T00:00:00"/>
    <x v="2"/>
    <n v="481114.5514"/>
    <n v="481114.5514"/>
    <n v="1"/>
    <n v="2021"/>
    <n v="2021"/>
    <s v="2021Q2"/>
    <s v="Old_Claim"/>
    <x v="0"/>
    <m/>
  </r>
  <r>
    <s v="C01/070/9/000005/1999"/>
    <d v="1999-01-17T00:00:00"/>
    <d v="1999-01-19T00:00:00"/>
    <x v="2"/>
    <n v="60000"/>
    <n v="60000"/>
    <n v="1"/>
    <n v="1999"/>
    <n v="1999"/>
    <s v="1999Q1"/>
    <s v="Old_Claim"/>
    <x v="0"/>
    <m/>
  </r>
  <r>
    <s v="L01/089/9/000028/2000"/>
    <d v="2000-11-28T00:00:00"/>
    <d v="2000-11-29T00:00:00"/>
    <x v="0"/>
    <n v="29000"/>
    <n v="29000"/>
    <n v="1"/>
    <n v="2000"/>
    <n v="2000"/>
    <s v="2000Q4"/>
    <s v="Old_Claim"/>
    <x v="0"/>
    <m/>
  </r>
  <r>
    <s v="L01/070/9/000171/2001"/>
    <d v="2001-09-14T00:00:00"/>
    <d v="2001-10-19T00:00:00"/>
    <x v="2"/>
    <n v="10000"/>
    <n v="10000"/>
    <n v="1"/>
    <n v="2001"/>
    <n v="2001"/>
    <s v="2001Q3"/>
    <s v="Old_Claim"/>
    <x v="0"/>
    <m/>
  </r>
  <r>
    <s v="L01/089/9/000064/2001"/>
    <d v="2001-12-04T00:00:00"/>
    <d v="2001-12-06T00:00:00"/>
    <x v="0"/>
    <n v="20000"/>
    <n v="20000"/>
    <n v="1"/>
    <n v="2001"/>
    <n v="2001"/>
    <s v="2001Q4"/>
    <s v="Old_Claim"/>
    <x v="0"/>
    <m/>
  </r>
  <r>
    <s v="L01/070/9/000035/2002"/>
    <d v="2002-01-19T00:00:00"/>
    <d v="2002-03-14T00:00:00"/>
    <x v="2"/>
    <n v="10000"/>
    <n v="10000"/>
    <n v="1"/>
    <n v="2002"/>
    <n v="2002"/>
    <s v="2002Q1"/>
    <s v="Old_Claim"/>
    <x v="0"/>
    <m/>
  </r>
  <r>
    <s v="L01/070/9/000046/2002"/>
    <d v="2002-03-31T00:00:00"/>
    <d v="2002-04-02T00:00:00"/>
    <x v="2"/>
    <n v="55360"/>
    <n v="55360"/>
    <n v="1"/>
    <n v="2002"/>
    <n v="2002"/>
    <s v="2002Q1"/>
    <s v="Old_Claim"/>
    <x v="0"/>
    <m/>
  </r>
  <r>
    <s v="L01/070/9/000058/2002"/>
    <d v="2002-04-12T00:00:00"/>
    <d v="2002-04-17T00:00:00"/>
    <x v="2"/>
    <n v="28620"/>
    <n v="28620"/>
    <n v="1"/>
    <n v="2002"/>
    <n v="2002"/>
    <s v="2002Q2"/>
    <s v="Old_Claim"/>
    <x v="0"/>
    <m/>
  </r>
  <r>
    <s v="L01/070/9/000045/2002"/>
    <d v="2002-03-23T00:00:00"/>
    <d v="2002-03-28T00:00:00"/>
    <x v="2"/>
    <n v="39340"/>
    <n v="39340"/>
    <n v="1"/>
    <n v="2002"/>
    <n v="2002"/>
    <s v="2002Q1"/>
    <s v="Old_Claim"/>
    <x v="0"/>
    <m/>
  </r>
  <r>
    <s v="L01/070/9/000111/2002"/>
    <d v="2002-06-03T00:00:00"/>
    <d v="2002-06-24T00:00:00"/>
    <x v="2"/>
    <n v="5000"/>
    <n v="5000"/>
    <n v="1"/>
    <n v="2002"/>
    <n v="2002"/>
    <s v="2002Q2"/>
    <s v="Old_Claim"/>
    <x v="0"/>
    <m/>
  </r>
  <r>
    <s v="L01/070/9/000230/2002"/>
    <d v="2002-11-07T00:00:00"/>
    <d v="2002-11-08T00:00:00"/>
    <x v="2"/>
    <n v="10000"/>
    <n v="10000"/>
    <n v="1"/>
    <n v="2002"/>
    <n v="2002"/>
    <s v="2002Q4"/>
    <s v="Old_Claim"/>
    <x v="0"/>
    <m/>
  </r>
  <r>
    <s v="L01/089/9/000009/2003"/>
    <d v="2003-04-20T00:00:00"/>
    <d v="2003-05-12T00:00:00"/>
    <x v="0"/>
    <n v="63630"/>
    <n v="63630"/>
    <n v="1"/>
    <n v="2003"/>
    <n v="2003"/>
    <s v="2003Q2"/>
    <s v="Old_Claim"/>
    <x v="0"/>
    <m/>
  </r>
  <r>
    <s v="L01/070/9/000142/2003"/>
    <d v="2003-07-05T00:00:00"/>
    <d v="2003-07-07T00:00:00"/>
    <x v="2"/>
    <n v="27522"/>
    <n v="27522"/>
    <n v="1"/>
    <n v="2003"/>
    <n v="2003"/>
    <s v="2003Q3"/>
    <s v="Old_Claim"/>
    <x v="0"/>
    <m/>
  </r>
  <r>
    <s v="L02/070/9/000236/2003"/>
    <d v="2003-11-19T00:00:00"/>
    <d v="2003-11-24T00:00:00"/>
    <x v="2"/>
    <n v="-15000"/>
    <n v="-15000"/>
    <n v="1"/>
    <n v="2003"/>
    <n v="2003"/>
    <s v="2003Q4"/>
    <s v="Old_Claim"/>
    <x v="0"/>
    <m/>
  </r>
  <r>
    <s v="L01/070/9/000147/2004"/>
    <d v="2004-06-26T00:00:00"/>
    <d v="2004-07-07T00:00:00"/>
    <x v="2"/>
    <n v="80000"/>
    <n v="80000"/>
    <n v="1"/>
    <n v="2004"/>
    <n v="2004"/>
    <s v="2004Q2"/>
    <s v="Old_Claim"/>
    <x v="0"/>
    <m/>
  </r>
  <r>
    <s v="L01/070/9/000205/2004"/>
    <d v="2004-08-21T00:00:00"/>
    <d v="2004-08-27T00:00:00"/>
    <x v="2"/>
    <n v="38625"/>
    <n v="38625"/>
    <n v="1"/>
    <n v="2004"/>
    <n v="2004"/>
    <s v="2004Q3"/>
    <s v="Old_Claim"/>
    <x v="0"/>
    <m/>
  </r>
  <r>
    <s v="L01/070/9/000230/2004"/>
    <d v="2004-09-22T00:00:00"/>
    <d v="2004-09-23T00:00:00"/>
    <x v="2"/>
    <n v="80000"/>
    <n v="80000"/>
    <n v="1"/>
    <n v="2004"/>
    <n v="2004"/>
    <s v="2004Q3"/>
    <s v="Old_Claim"/>
    <x v="0"/>
    <m/>
  </r>
  <r>
    <s v="L01/089/9/000037/2004"/>
    <d v="2004-09-23T00:00:00"/>
    <d v="2004-10-01T00:00:00"/>
    <x v="0"/>
    <n v="37950"/>
    <n v="37950"/>
    <n v="1"/>
    <n v="2004"/>
    <n v="2004"/>
    <s v="2004Q3"/>
    <s v="Old_Claim"/>
    <x v="0"/>
    <m/>
  </r>
  <r>
    <s v="L01/070/9/000320/2004"/>
    <d v="2004-12-29T00:00:00"/>
    <d v="2004-12-30T00:00:00"/>
    <x v="2"/>
    <n v="50000"/>
    <n v="50000"/>
    <n v="1"/>
    <n v="2004"/>
    <n v="2004"/>
    <s v="2004Q4"/>
    <s v="Old_Claim"/>
    <x v="0"/>
    <m/>
  </r>
  <r>
    <s v="L01/070/9/000001/2005"/>
    <d v="2005-01-03T00:00:00"/>
    <d v="2005-01-04T00:00:00"/>
    <x v="2"/>
    <n v="10000"/>
    <n v="10000"/>
    <n v="1"/>
    <n v="2005"/>
    <n v="2005"/>
    <s v="2005Q1"/>
    <s v="Old_Claim"/>
    <x v="0"/>
    <m/>
  </r>
  <r>
    <s v="L01/070/9/000029/2005"/>
    <d v="2005-01-19T00:00:00"/>
    <d v="2005-01-19T00:00:00"/>
    <x v="2"/>
    <n v="50000"/>
    <n v="50000"/>
    <n v="1"/>
    <n v="2005"/>
    <n v="2005"/>
    <s v="2005Q1"/>
    <s v="Old_Claim"/>
    <x v="0"/>
    <m/>
  </r>
  <r>
    <s v="L01/070/9/000041/2005"/>
    <d v="2005-02-16T00:00:00"/>
    <d v="2005-02-17T00:00:00"/>
    <x v="2"/>
    <n v="60000"/>
    <n v="60000"/>
    <n v="1"/>
    <n v="2005"/>
    <n v="2005"/>
    <s v="2005Q1"/>
    <s v="Old_Claim"/>
    <x v="0"/>
    <m/>
  </r>
  <r>
    <s v="L01/070/9/000053/2005"/>
    <d v="2005-03-04T00:00:00"/>
    <d v="2005-03-14T00:00:00"/>
    <x v="2"/>
    <n v="25000"/>
    <n v="25000"/>
    <n v="1"/>
    <n v="2005"/>
    <n v="2005"/>
    <s v="2005Q1"/>
    <s v="Old_Claim"/>
    <x v="0"/>
    <m/>
  </r>
  <r>
    <s v="L01/112/9/000034/2002"/>
    <d v="2002-05-15T00:00:00"/>
    <d v="2005-09-27T00:00:00"/>
    <x v="1"/>
    <n v="50000"/>
    <n v="50000"/>
    <n v="1"/>
    <n v="2002"/>
    <n v="2005"/>
    <s v="2002Q2"/>
    <s v="Old_Claim"/>
    <x v="0"/>
    <m/>
  </r>
  <r>
    <s v="L02/112/9/000022/2005"/>
    <d v="2005-02-09T00:00:00"/>
    <d v="2006-02-14T00:00:00"/>
    <x v="1"/>
    <n v="15418"/>
    <n v="15418"/>
    <n v="1"/>
    <n v="2005"/>
    <n v="2006"/>
    <s v="2005Q1"/>
    <s v="Old_Claim"/>
    <x v="0"/>
    <m/>
  </r>
  <r>
    <s v="L01/112/9/000026/2005"/>
    <d v="2005-11-25T00:00:00"/>
    <d v="2006-04-19T00:00:00"/>
    <x v="1"/>
    <n v="17995"/>
    <n v="17995"/>
    <n v="1"/>
    <n v="2005"/>
    <n v="2006"/>
    <s v="2005Q4"/>
    <s v="Old_Claim"/>
    <x v="0"/>
    <m/>
  </r>
  <r>
    <s v="L02/112/9/000030/2005"/>
    <d v="2005-07-08T00:00:00"/>
    <d v="2006-07-04T00:00:00"/>
    <x v="1"/>
    <n v="50000"/>
    <n v="50000"/>
    <n v="1"/>
    <n v="2005"/>
    <n v="2006"/>
    <s v="2005Q3"/>
    <s v="Old_Claim"/>
    <x v="0"/>
    <m/>
  </r>
  <r>
    <s v="L02/112/9/000038/2005"/>
    <d v="2005-05-12T00:00:00"/>
    <d v="2006-08-23T00:00:00"/>
    <x v="1"/>
    <n v="50000"/>
    <n v="50000"/>
    <n v="1"/>
    <n v="2005"/>
    <n v="2006"/>
    <s v="2005Q2"/>
    <s v="Old_Claim"/>
    <x v="0"/>
    <m/>
  </r>
  <r>
    <s v="L01/080/9/000014/2007"/>
    <d v="2007-02-08T00:00:00"/>
    <d v="2007-02-15T00:00:00"/>
    <x v="0"/>
    <n v="85545"/>
    <n v="85545"/>
    <n v="1"/>
    <n v="2007"/>
    <n v="2007"/>
    <s v="2007Q1"/>
    <s v="Old_Claim"/>
    <x v="0"/>
    <m/>
  </r>
  <r>
    <s v="L01/080/9/000064/2007"/>
    <d v="2007-03-30T00:00:00"/>
    <d v="2007-04-11T00:00:00"/>
    <x v="0"/>
    <n v="35000"/>
    <n v="35000"/>
    <n v="1"/>
    <n v="2007"/>
    <n v="2007"/>
    <s v="2007Q1"/>
    <s v="Old_Claim"/>
    <x v="0"/>
    <m/>
  </r>
  <r>
    <s v="L01/070/9/000311/2007"/>
    <d v="2007-06-29T00:00:00"/>
    <d v="2007-07-02T00:00:00"/>
    <x v="2"/>
    <n v="15000"/>
    <n v="15000"/>
    <n v="1"/>
    <n v="2007"/>
    <n v="2007"/>
    <s v="2007Q2"/>
    <s v="Old_Claim"/>
    <x v="0"/>
    <m/>
  </r>
  <r>
    <s v="L01/080/9/000184/2006"/>
    <d v="2006-02-22T00:00:00"/>
    <d v="2007-05-28T00:00:00"/>
    <x v="0"/>
    <n v="50000"/>
    <n v="50000"/>
    <n v="1"/>
    <n v="2006"/>
    <n v="2007"/>
    <s v="2006Q1"/>
    <s v="Old_Claim"/>
    <x v="0"/>
    <m/>
  </r>
  <r>
    <s v="L01/070/9/000320/2007"/>
    <d v="2007-07-07T00:00:00"/>
    <d v="2007-07-09T00:00:00"/>
    <x v="2"/>
    <n v="60000"/>
    <n v="60000"/>
    <n v="1"/>
    <n v="2007"/>
    <n v="2007"/>
    <s v="2007Q3"/>
    <s v="Old_Claim"/>
    <x v="0"/>
    <m/>
  </r>
  <r>
    <s v="L01/070/9/000378/2007"/>
    <d v="2007-05-12T00:00:00"/>
    <d v="2007-05-16T00:00:00"/>
    <x v="2"/>
    <n v="324561.40350000001"/>
    <n v="324561.40350000001"/>
    <n v="1"/>
    <n v="2007"/>
    <n v="2007"/>
    <s v="2007Q2"/>
    <s v="Old_Claim"/>
    <x v="0"/>
    <m/>
  </r>
  <r>
    <s v="L01/112/9/000051/2005"/>
    <d v="2005-10-03T00:00:00"/>
    <d v="2007-09-12T00:00:00"/>
    <x v="1"/>
    <n v="50000"/>
    <n v="50000"/>
    <n v="1"/>
    <n v="2005"/>
    <n v="2007"/>
    <s v="2005Q4"/>
    <s v="Old_Claim"/>
    <x v="0"/>
    <m/>
  </r>
  <r>
    <s v="L01/070/9/000467/2007"/>
    <d v="2007-09-17T00:00:00"/>
    <d v="2007-09-19T00:00:00"/>
    <x v="2"/>
    <n v="50000"/>
    <n v="50000"/>
    <n v="1"/>
    <n v="2007"/>
    <n v="2007"/>
    <s v="2007Q3"/>
    <s v="Old_Claim"/>
    <x v="0"/>
    <m/>
  </r>
  <r>
    <s v="L01/070/9/000522/2007"/>
    <d v="2007-10-14T00:00:00"/>
    <d v="2007-10-16T00:00:00"/>
    <x v="2"/>
    <n v="100000"/>
    <n v="100000"/>
    <n v="1"/>
    <n v="2007"/>
    <n v="2007"/>
    <s v="2007Q4"/>
    <s v="Old_Claim"/>
    <x v="0"/>
    <m/>
  </r>
  <r>
    <s v="L01/089/9/000066/2007"/>
    <d v="2007-11-04T00:00:00"/>
    <d v="2007-11-20T00:00:00"/>
    <x v="0"/>
    <n v="80000"/>
    <n v="80000"/>
    <n v="1"/>
    <n v="2007"/>
    <n v="2007"/>
    <s v="2007Q4"/>
    <s v="Old_Claim"/>
    <x v="0"/>
    <m/>
  </r>
  <r>
    <s v="L01/080/9/000278/2007"/>
    <d v="2007-10-19T00:00:00"/>
    <d v="2008-02-04T00:00:00"/>
    <x v="0"/>
    <n v="18977"/>
    <n v="18977"/>
    <n v="1"/>
    <n v="2007"/>
    <n v="2008"/>
    <s v="2007Q4"/>
    <s v="Old_Claim"/>
    <x v="0"/>
    <m/>
  </r>
  <r>
    <s v="L01/070/9/000120/2008"/>
    <d v="2008-03-27T00:00:00"/>
    <d v="2008-03-27T00:00:00"/>
    <x v="2"/>
    <n v="50000"/>
    <n v="50000"/>
    <n v="1"/>
    <n v="2008"/>
    <n v="2008"/>
    <s v="2008Q1"/>
    <s v="Old_Claim"/>
    <x v="0"/>
    <m/>
  </r>
  <r>
    <s v="L01/080/9/000087/2008"/>
    <d v="2008-05-29T00:00:00"/>
    <d v="2008-06-04T00:00:00"/>
    <x v="0"/>
    <n v="60000"/>
    <n v="60000"/>
    <n v="1"/>
    <n v="2008"/>
    <n v="2008"/>
    <s v="2008Q2"/>
    <s v="Old_Claim"/>
    <x v="0"/>
    <m/>
  </r>
  <r>
    <s v="L01/080/9/000098/2008"/>
    <d v="2008-06-10T00:00:00"/>
    <d v="2008-06-18T00:00:00"/>
    <x v="0"/>
    <n v="324561.40350000001"/>
    <n v="324561.40350000001"/>
    <n v="1"/>
    <n v="2008"/>
    <n v="2008"/>
    <s v="2008Q2"/>
    <s v="Old_Claim"/>
    <x v="0"/>
    <m/>
  </r>
  <r>
    <s v="L01/070/9/000326/2008"/>
    <d v="2008-07-01T00:00:00"/>
    <d v="2008-07-10T00:00:00"/>
    <x v="2"/>
    <n v="10000"/>
    <n v="10000"/>
    <n v="1"/>
    <n v="2008"/>
    <n v="2008"/>
    <s v="2008Q3"/>
    <s v="Old_Claim"/>
    <x v="0"/>
    <m/>
  </r>
  <r>
    <s v="L01/070/9/000330/2008"/>
    <d v="2008-07-10T00:00:00"/>
    <d v="2008-07-14T00:00:00"/>
    <x v="2"/>
    <n v="10000"/>
    <n v="10000"/>
    <n v="1"/>
    <n v="2008"/>
    <n v="2008"/>
    <s v="2008Q3"/>
    <s v="Old_Claim"/>
    <x v="0"/>
    <m/>
  </r>
  <r>
    <s v="L01/070/9/000347/2008"/>
    <d v="2008-07-01T00:00:00"/>
    <d v="2008-07-25T00:00:00"/>
    <x v="2"/>
    <n v="512270"/>
    <n v="512270"/>
    <n v="1"/>
    <n v="2008"/>
    <n v="2008"/>
    <s v="2008Q3"/>
    <s v="Old_Claim"/>
    <x v="0"/>
    <m/>
  </r>
  <r>
    <s v="L01/080/9/000289/2007"/>
    <d v="2007-04-13T00:00:00"/>
    <d v="2008-08-29T00:00:00"/>
    <x v="0"/>
    <n v="93080"/>
    <n v="93080"/>
    <n v="1"/>
    <n v="2007"/>
    <n v="2008"/>
    <s v="2007Q2"/>
    <s v="Old_Claim"/>
    <x v="0"/>
    <m/>
  </r>
  <r>
    <s v="L01/075/9/000434/2008"/>
    <d v="2008-09-13T00:00:00"/>
    <d v="2008-09-19T00:00:00"/>
    <x v="2"/>
    <n v="50000"/>
    <n v="50000"/>
    <n v="1"/>
    <n v="2008"/>
    <n v="2008"/>
    <s v="2008Q3"/>
    <s v="Old_Claim"/>
    <x v="0"/>
    <m/>
  </r>
  <r>
    <s v="L02/070/9/000539/2008"/>
    <d v="2008-10-23T00:00:00"/>
    <d v="2008-10-30T00:00:00"/>
    <x v="2"/>
    <n v="10000"/>
    <n v="10000"/>
    <n v="1"/>
    <n v="2008"/>
    <n v="2008"/>
    <s v="2008Q4"/>
    <s v="Old_Claim"/>
    <x v="0"/>
    <m/>
  </r>
  <r>
    <s v="L02/089/9/000547/2008"/>
    <d v="2008-10-21T00:00:00"/>
    <d v="2008-10-31T00:00:00"/>
    <x v="0"/>
    <n v="100000"/>
    <n v="100000"/>
    <n v="1"/>
    <n v="2008"/>
    <n v="2008"/>
    <s v="2008Q4"/>
    <s v="Old_Claim"/>
    <x v="0"/>
    <m/>
  </r>
  <r>
    <s v="L02/070/9/000578/2008"/>
    <d v="2008-11-09T00:00:00"/>
    <d v="2008-11-17T00:00:00"/>
    <x v="2"/>
    <n v="10000"/>
    <n v="10000"/>
    <n v="1"/>
    <n v="2008"/>
    <n v="2008"/>
    <s v="2008Q4"/>
    <s v="Old_Claim"/>
    <x v="0"/>
    <m/>
  </r>
  <r>
    <s v="L02/070/9/000595/2008"/>
    <d v="2008-11-23T00:00:00"/>
    <d v="2008-11-25T00:00:00"/>
    <x v="2"/>
    <n v="80000"/>
    <n v="80000"/>
    <n v="1"/>
    <n v="2008"/>
    <n v="2008"/>
    <s v="2008Q4"/>
    <s v="Old_Claim"/>
    <x v="0"/>
    <m/>
  </r>
  <r>
    <s v="L01/070/9/000664/2008"/>
    <d v="2008-12-25T00:00:00"/>
    <d v="2008-12-29T00:00:00"/>
    <x v="2"/>
    <n v="60000"/>
    <n v="60000"/>
    <n v="1"/>
    <n v="2008"/>
    <n v="2008"/>
    <s v="2008Q4"/>
    <s v="Old_Claim"/>
    <x v="0"/>
    <m/>
  </r>
  <r>
    <s v="L01/070/9/000674/2008"/>
    <d v="2008-12-18T00:00:00"/>
    <d v="2009-01-05T00:00:00"/>
    <x v="2"/>
    <n v="80000"/>
    <n v="80000"/>
    <n v="1"/>
    <n v="2008"/>
    <n v="2009"/>
    <s v="2008Q4"/>
    <s v="Old_Claim"/>
    <x v="0"/>
    <m/>
  </r>
  <r>
    <s v="L01/070/9/000079/2009"/>
    <d v="2009-02-15T00:00:00"/>
    <d v="2009-02-16T00:00:00"/>
    <x v="2"/>
    <n v="86000"/>
    <n v="86000"/>
    <n v="1"/>
    <n v="2009"/>
    <n v="2009"/>
    <s v="2009Q1"/>
    <s v="Old_Claim"/>
    <x v="0"/>
    <m/>
  </r>
  <r>
    <s v="L02/070/9/000121/2009"/>
    <d v="2009-03-08T00:00:00"/>
    <d v="2009-03-10T00:00:00"/>
    <x v="2"/>
    <n v="37955"/>
    <n v="37955"/>
    <n v="1"/>
    <n v="2009"/>
    <n v="2009"/>
    <s v="2009Q1"/>
    <s v="Old_Claim"/>
    <x v="0"/>
    <m/>
  </r>
  <r>
    <s v="L01/070/9/000294/2009"/>
    <d v="2009-05-28T00:00:00"/>
    <d v="2009-06-02T00:00:00"/>
    <x v="2"/>
    <n v="30000"/>
    <n v="30000"/>
    <n v="1"/>
    <n v="2009"/>
    <n v="2009"/>
    <s v="2009Q2"/>
    <s v="Old_Claim"/>
    <x v="0"/>
    <m/>
  </r>
  <r>
    <s v="L01/070/9/000461/2009"/>
    <d v="2009-08-20T00:00:00"/>
    <d v="2009-08-20T00:00:00"/>
    <x v="2"/>
    <n v="11400"/>
    <n v="11400"/>
    <n v="1"/>
    <n v="2009"/>
    <n v="2009"/>
    <s v="2009Q3"/>
    <s v="Old_Claim"/>
    <x v="0"/>
    <m/>
  </r>
  <r>
    <s v="L01/070/9/000541/2009"/>
    <d v="2009-10-04T00:00:00"/>
    <d v="2009-10-06T00:00:00"/>
    <x v="2"/>
    <n v="10000"/>
    <n v="10000"/>
    <n v="1"/>
    <n v="2009"/>
    <n v="2009"/>
    <s v="2009Q4"/>
    <s v="Old_Claim"/>
    <x v="0"/>
    <m/>
  </r>
  <r>
    <s v="L01/089/9/000195/2009"/>
    <d v="2009-10-09T00:00:00"/>
    <d v="2009-10-12T00:00:00"/>
    <x v="0"/>
    <n v="50000"/>
    <n v="50000"/>
    <n v="1"/>
    <n v="2009"/>
    <n v="2009"/>
    <s v="2009Q4"/>
    <s v="Old_Claim"/>
    <x v="0"/>
    <m/>
  </r>
  <r>
    <s v="L01/075/9/000568/2009"/>
    <d v="2009-10-17T00:00:00"/>
    <d v="2009-10-22T00:00:00"/>
    <x v="9"/>
    <n v="5800"/>
    <n v="5800"/>
    <n v="1"/>
    <n v="2009"/>
    <n v="2009"/>
    <s v="2009Q4"/>
    <s v="Old_Claim"/>
    <x v="0"/>
    <m/>
  </r>
  <r>
    <s v="L01/088/9/000191/2009"/>
    <d v="2009-10-19T00:00:00"/>
    <d v="2009-10-22T00:00:00"/>
    <x v="0"/>
    <n v="200000"/>
    <n v="200000"/>
    <n v="1"/>
    <n v="2009"/>
    <n v="2009"/>
    <s v="2009Q4"/>
    <s v="Old_Claim"/>
    <x v="0"/>
    <m/>
  </r>
  <r>
    <s v="L02/071/9/000012/2009"/>
    <d v="2009-09-05T00:00:00"/>
    <d v="2009-10-27T00:00:00"/>
    <x v="2"/>
    <n v="50000"/>
    <n v="50000"/>
    <n v="1"/>
    <n v="2009"/>
    <n v="2009"/>
    <s v="2009Q3"/>
    <s v="Old_Claim"/>
    <x v="0"/>
    <m/>
  </r>
  <r>
    <s v="L01/070/9/000600/2009"/>
    <d v="2009-10-16T00:00:00"/>
    <d v="2009-11-09T00:00:00"/>
    <x v="2"/>
    <n v="100000"/>
    <n v="100000"/>
    <n v="1"/>
    <n v="2009"/>
    <n v="2009"/>
    <s v="2009Q4"/>
    <s v="Old_Claim"/>
    <x v="0"/>
    <m/>
  </r>
  <r>
    <s v="L01/070/9/000608/2009"/>
    <d v="2009-11-05T00:00:00"/>
    <d v="2009-11-12T00:00:00"/>
    <x v="2"/>
    <n v="11400"/>
    <n v="11400"/>
    <n v="1"/>
    <n v="2009"/>
    <n v="2009"/>
    <s v="2009Q4"/>
    <s v="Old_Claim"/>
    <x v="0"/>
    <m/>
  </r>
  <r>
    <s v="L01/070/9/000617/2009"/>
    <d v="2009-11-16T00:00:00"/>
    <d v="2009-11-16T00:00:00"/>
    <x v="2"/>
    <n v="15000"/>
    <n v="15000"/>
    <n v="1"/>
    <n v="2009"/>
    <n v="2009"/>
    <s v="2009Q4"/>
    <s v="Old_Claim"/>
    <x v="0"/>
    <m/>
  </r>
  <r>
    <s v="L01/070/9/000723/2009"/>
    <d v="2009-12-28T00:00:00"/>
    <d v="2009-12-30T00:00:00"/>
    <x v="2"/>
    <n v="60000"/>
    <n v="60000"/>
    <n v="1"/>
    <n v="2009"/>
    <n v="2009"/>
    <s v="2009Q4"/>
    <s v="Old_Claim"/>
    <x v="0"/>
    <m/>
  </r>
  <r>
    <s v="L02/071/9/000008/2010"/>
    <d v="2010-02-03T00:00:00"/>
    <d v="2010-03-12T00:00:00"/>
    <x v="2"/>
    <n v="139200"/>
    <n v="139200"/>
    <n v="1"/>
    <n v="2010"/>
    <n v="2010"/>
    <s v="2010Q1"/>
    <s v="Old_Claim"/>
    <x v="0"/>
    <m/>
  </r>
  <r>
    <s v="L01/070/9/000178/2010"/>
    <d v="2010-04-23T00:00:00"/>
    <d v="2010-04-26T00:00:00"/>
    <x v="2"/>
    <n v="60000"/>
    <n v="60000"/>
    <n v="1"/>
    <n v="2010"/>
    <n v="2010"/>
    <s v="2010Q2"/>
    <s v="Old_Claim"/>
    <x v="0"/>
    <m/>
  </r>
  <r>
    <s v="L01/070/9/000764/2009"/>
    <d v="2009-09-11T00:00:00"/>
    <d v="2010-09-07T00:00:00"/>
    <x v="2"/>
    <n v="300000"/>
    <n v="300000"/>
    <n v="1"/>
    <n v="2009"/>
    <n v="2010"/>
    <s v="2009Q3"/>
    <s v="Old_Claim"/>
    <x v="0"/>
    <m/>
  </r>
  <r>
    <s v="L01/112/9/000006/2008"/>
    <d v="2008-07-16T00:00:00"/>
    <d v="2010-09-09T00:00:00"/>
    <x v="1"/>
    <n v="50000"/>
    <n v="50000"/>
    <n v="1"/>
    <n v="2008"/>
    <n v="2010"/>
    <s v="2008Q3"/>
    <s v="Old_Claim"/>
    <x v="0"/>
    <m/>
  </r>
  <r>
    <s v="L01/070/9/000002/2011"/>
    <d v="2011-01-03T00:00:00"/>
    <d v="2011-01-06T00:00:00"/>
    <x v="2"/>
    <n v="60000"/>
    <n v="60000"/>
    <n v="1"/>
    <n v="2011"/>
    <n v="2011"/>
    <s v="2011Q1"/>
    <s v="Old_Claim"/>
    <x v="0"/>
    <m/>
  </r>
  <r>
    <s v="L02/088/9/000018/2011"/>
    <d v="2011-02-03T00:00:00"/>
    <d v="2011-02-15T00:00:00"/>
    <x v="0"/>
    <n v="120000"/>
    <n v="120000"/>
    <n v="1"/>
    <n v="2011"/>
    <n v="2011"/>
    <s v="2011Q1"/>
    <s v="Old_Claim"/>
    <x v="0"/>
    <m/>
  </r>
  <r>
    <s v="L01/080/9/000770/2009"/>
    <d v="2009-09-20T00:00:00"/>
    <d v="2011-03-14T00:00:00"/>
    <x v="0"/>
    <n v="298596.49119999999"/>
    <n v="298596.49119999999"/>
    <n v="1"/>
    <n v="2009"/>
    <n v="2011"/>
    <s v="2009Q3"/>
    <s v="Old_Claim"/>
    <x v="0"/>
    <m/>
  </r>
  <r>
    <s v="L01/112/9/000020/2007"/>
    <d v="2007-10-26T00:00:00"/>
    <d v="2012-06-21T00:00:00"/>
    <x v="1"/>
    <n v="50000"/>
    <n v="50000"/>
    <n v="1"/>
    <n v="2007"/>
    <n v="2012"/>
    <s v="2007Q4"/>
    <s v="Old_Claim"/>
    <x v="0"/>
    <m/>
  </r>
  <r>
    <s v="L01/112/9/000007/2008"/>
    <d v="2008-05-24T00:00:00"/>
    <d v="2012-06-21T00:00:00"/>
    <x v="1"/>
    <n v="50000"/>
    <n v="50000"/>
    <n v="1"/>
    <n v="2008"/>
    <n v="2012"/>
    <s v="2008Q2"/>
    <s v="Old_Claim"/>
    <x v="0"/>
    <m/>
  </r>
  <r>
    <s v="L01/070/9/000322/2012"/>
    <d v="2012-08-29T00:00:00"/>
    <d v="2012-09-04T00:00:00"/>
    <x v="2"/>
    <n v="60000"/>
    <n v="60000"/>
    <n v="1"/>
    <n v="2012"/>
    <n v="2012"/>
    <s v="2012Q3"/>
    <s v="Old_Claim"/>
    <x v="0"/>
    <m/>
  </r>
  <r>
    <s v="L01/112/9/000015/2013"/>
    <d v="2013-07-22T00:00:00"/>
    <d v="2015-08-06T00:00:00"/>
    <x v="1"/>
    <n v="100000"/>
    <n v="100000"/>
    <n v="1"/>
    <n v="2013"/>
    <n v="2015"/>
    <s v="2013Q3"/>
    <s v="Old_Claim"/>
    <x v="0"/>
    <m/>
  </r>
  <r>
    <s v="L01/070/9/000233/2016"/>
    <d v="2016-10-26T00:00:00"/>
    <d v="2016-11-01T00:00:00"/>
    <x v="2"/>
    <n v="6220"/>
    <n v="6220"/>
    <n v="1"/>
    <n v="2016"/>
    <n v="2016"/>
    <s v="2016Q4"/>
    <s v="Old_Claim"/>
    <x v="0"/>
    <m/>
  </r>
  <r>
    <s v="L01/070/9/000515/2020"/>
    <d v="2020-08-10T00:00:00"/>
    <d v="2020-08-14T00:00:00"/>
    <x v="2"/>
    <n v="22000"/>
    <n v="22000"/>
    <n v="1"/>
    <n v="2020"/>
    <n v="2020"/>
    <s v="2020Q3"/>
    <s v="Old_Claim"/>
    <x v="0"/>
    <m/>
  </r>
  <r>
    <s v="L01/071/9/000001/2021"/>
    <d v="2021-03-31T00:00:00"/>
    <d v="2021-04-14T00:00:00"/>
    <x v="2"/>
    <n v="15750"/>
    <n v="15750"/>
    <n v="1"/>
    <n v="2021"/>
    <n v="2021"/>
    <s v="2021Q1"/>
    <s v="Old_Claim"/>
    <x v="0"/>
    <m/>
  </r>
  <r>
    <s v="L13/070/9/000274/2004"/>
    <d v="2004-10-30T00:00:00"/>
    <d v="2004-11-03T00:00:00"/>
    <x v="2"/>
    <n v="100000"/>
    <n v="100000"/>
    <n v="1"/>
    <n v="2004"/>
    <n v="2004"/>
    <s v="2004Q4"/>
    <s v="Old_Claim"/>
    <x v="0"/>
    <m/>
  </r>
  <r>
    <s v="L13/070/9/000356/2007"/>
    <d v="2007-07-23T00:00:00"/>
    <d v="2007-07-23T00:00:00"/>
    <x v="2"/>
    <n v="100000"/>
    <n v="100000"/>
    <n v="1"/>
    <n v="2007"/>
    <n v="2007"/>
    <s v="2007Q3"/>
    <s v="Old_Claim"/>
    <x v="0"/>
    <m/>
  </r>
  <r>
    <s v="L01/070/9/000170/2009"/>
    <d v="2009-04-02T00:00:00"/>
    <d v="2009-04-06T00:00:00"/>
    <x v="2"/>
    <n v="300000"/>
    <n v="300000"/>
    <n v="1"/>
    <n v="2009"/>
    <n v="2009"/>
    <s v="2009Q2"/>
    <s v="Old_Claim"/>
    <x v="0"/>
    <m/>
  </r>
  <r>
    <s v="L01/070/9/000514/2021"/>
    <d v="2021-03-01T00:00:00"/>
    <d v="2021-03-09T00:00:00"/>
    <x v="2"/>
    <n v="17000"/>
    <n v="17000"/>
    <n v="1"/>
    <n v="2021"/>
    <n v="2021"/>
    <s v="2021Q1"/>
    <s v="Old_Claim"/>
    <x v="0"/>
    <m/>
  </r>
  <r>
    <s v="L01/070/9/000045/2006/00"/>
    <d v="2006-02-11T00:00:00"/>
    <d v="2006-02-13T00:00:00"/>
    <x v="2"/>
    <n v="50000"/>
    <n v="50000"/>
    <n v="1"/>
    <n v="2006"/>
    <n v="2006"/>
    <s v="2006Q1"/>
    <s v="Old_Claim"/>
    <x v="0"/>
    <m/>
  </r>
  <r>
    <s v="L01/080/9/000066/2006/00"/>
    <d v="2006-07-05T00:00:00"/>
    <d v="2006-07-06T00:00:00"/>
    <x v="0"/>
    <n v="60000"/>
    <n v="60000"/>
    <n v="1"/>
    <n v="2006"/>
    <n v="2006"/>
    <s v="2006Q3"/>
    <s v="Old_Claim"/>
    <x v="0"/>
    <m/>
  </r>
  <r>
    <s v="L01/080/9/000065/2005"/>
    <d v="2005-06-05T00:00:00"/>
    <d v="2005-06-13T00:00:00"/>
    <x v="0"/>
    <n v="200000"/>
    <n v="200000"/>
    <n v="1"/>
    <n v="2005"/>
    <n v="2005"/>
    <s v="2005Q2"/>
    <s v="Old_Claim"/>
    <x v="0"/>
    <m/>
  </r>
  <r>
    <s v="L01/070/9/000186/2005"/>
    <d v="2005-07-09T00:00:00"/>
    <d v="2005-07-11T00:00:00"/>
    <x v="2"/>
    <n v="33000"/>
    <n v="33000"/>
    <n v="1"/>
    <n v="2005"/>
    <n v="2005"/>
    <s v="2005Q3"/>
    <s v="Old_Claim"/>
    <x v="0"/>
    <m/>
  </r>
  <r>
    <s v="L01/070/9/000223/2005"/>
    <d v="2005-08-20T00:00:00"/>
    <d v="2005-08-25T00:00:00"/>
    <x v="2"/>
    <n v="30000"/>
    <n v="30000"/>
    <n v="1"/>
    <n v="2005"/>
    <n v="2005"/>
    <s v="2005Q3"/>
    <s v="Old_Claim"/>
    <x v="0"/>
    <m/>
  </r>
  <r>
    <s v="L01/070/9/000235/2005"/>
    <d v="2005-08-15T00:00:00"/>
    <d v="2005-08-16T00:00:00"/>
    <x v="2"/>
    <n v="26985"/>
    <n v="26985"/>
    <n v="1"/>
    <n v="2005"/>
    <n v="2005"/>
    <s v="2005Q3"/>
    <s v="Old_Claim"/>
    <x v="0"/>
    <m/>
  </r>
  <r>
    <s v="L01/070/9/000045/2006"/>
    <d v="2006-02-11T00:00:00"/>
    <d v="2006-02-13T00:00:00"/>
    <x v="2"/>
    <n v="50000"/>
    <n v="50000"/>
    <n v="1"/>
    <n v="2006"/>
    <n v="2006"/>
    <s v="2006Q1"/>
    <s v="Old_Claim"/>
    <x v="0"/>
    <m/>
  </r>
  <r>
    <s v="L01/070/9/000049/2006"/>
    <d v="2006-01-09T00:00:00"/>
    <d v="2006-02-14T00:00:00"/>
    <x v="2"/>
    <n v="10000"/>
    <n v="10000"/>
    <n v="1"/>
    <n v="2006"/>
    <n v="2006"/>
    <s v="2006Q1"/>
    <s v="Old_Claim"/>
    <x v="0"/>
    <m/>
  </r>
  <r>
    <s v="L01/070/9/000103/2006"/>
    <d v="2006-04-13T00:00:00"/>
    <d v="2006-04-13T00:00:00"/>
    <x v="2"/>
    <n v="30000"/>
    <n v="30000"/>
    <n v="1"/>
    <n v="2006"/>
    <n v="2006"/>
    <s v="2006Q2"/>
    <s v="Old_Claim"/>
    <x v="0"/>
    <m/>
  </r>
  <r>
    <s v="L01/070/9/000186/2006"/>
    <d v="2006-06-28T00:00:00"/>
    <d v="2006-06-29T00:00:00"/>
    <x v="2"/>
    <n v="10000"/>
    <n v="10000"/>
    <n v="1"/>
    <n v="2006"/>
    <n v="2006"/>
    <s v="2006Q2"/>
    <s v="Old_Claim"/>
    <x v="0"/>
    <m/>
  </r>
  <r>
    <s v="L01/070/9/000248/2006"/>
    <d v="2006-08-07T00:00:00"/>
    <d v="2006-08-17T00:00:00"/>
    <x v="2"/>
    <n v="20840"/>
    <n v="20840"/>
    <n v="1"/>
    <n v="2006"/>
    <n v="2006"/>
    <s v="2006Q3"/>
    <s v="Old_Claim"/>
    <x v="0"/>
    <m/>
  </r>
  <r>
    <s v="L01/070/9/000271/2006"/>
    <d v="2006-08-23T00:00:00"/>
    <d v="2006-08-24T00:00:00"/>
    <x v="2"/>
    <n v="30000"/>
    <n v="30000"/>
    <n v="1"/>
    <n v="2006"/>
    <n v="2006"/>
    <s v="2006Q3"/>
    <s v="Old_Claim"/>
    <x v="0"/>
    <m/>
  </r>
  <r>
    <s v="L02/089/9/000066/2006"/>
    <d v="2006-10-17T00:00:00"/>
    <d v="2006-11-02T00:00:00"/>
    <x v="0"/>
    <n v="500000"/>
    <n v="500000"/>
    <n v="1"/>
    <n v="2006"/>
    <n v="2006"/>
    <s v="2006Q4"/>
    <s v="Old_Claim"/>
    <x v="0"/>
    <m/>
  </r>
  <r>
    <s v="L01/080/9/000140/2006"/>
    <d v="2006-11-13T00:00:00"/>
    <d v="2006-11-14T00:00:00"/>
    <x v="0"/>
    <n v="529555.89"/>
    <n v="529555.89"/>
    <n v="1"/>
    <n v="2006"/>
    <n v="2006"/>
    <s v="2006Q4"/>
    <s v="Old_Claim"/>
    <x v="0"/>
    <m/>
  </r>
  <r>
    <s v="L01/070/9/000439/2006"/>
    <d v="2006-12-10T00:00:00"/>
    <d v="2006-12-10T00:00:00"/>
    <x v="2"/>
    <n v="294712.78950000001"/>
    <n v="294712.78950000001"/>
    <n v="1"/>
    <n v="2006"/>
    <n v="2006"/>
    <s v="2006Q4"/>
    <s v="Old_Claim"/>
    <x v="0"/>
    <m/>
  </r>
  <r>
    <s v="L01/088/9/000110/2021"/>
    <d v="2021-04-11T00:00:00"/>
    <d v="2021-04-15T00:00:00"/>
    <x v="0"/>
    <n v="8700"/>
    <n v="8700"/>
    <n v="1"/>
    <n v="2021"/>
    <n v="2021"/>
    <s v="2021Q2"/>
    <s v="Old_Claim"/>
    <x v="0"/>
    <m/>
  </r>
  <r>
    <s v="L01/088/9/000111/2021"/>
    <d v="2021-04-07T00:00:00"/>
    <d v="2021-04-09T00:00:00"/>
    <x v="0"/>
    <n v="172500"/>
    <n v="172500"/>
    <n v="1"/>
    <n v="2021"/>
    <n v="2021"/>
    <s v="2021Q2"/>
    <s v="Old_Claim"/>
    <x v="0"/>
    <m/>
  </r>
  <r>
    <s v="L01/087/9/000127/2021"/>
    <d v="2021-04-03T00:00:00"/>
    <d v="2021-04-16T00:00:00"/>
    <x v="0"/>
    <n v="600000"/>
    <n v="600000"/>
    <n v="1"/>
    <n v="2021"/>
    <n v="2021"/>
    <s v="2021Q2"/>
    <s v="Old_Claim"/>
    <x v="0"/>
    <m/>
  </r>
  <r>
    <s v="L01/087/9/000128/2021"/>
    <d v="2021-04-09T00:00:00"/>
    <d v="2021-04-16T00:00:00"/>
    <x v="0"/>
    <n v="22736"/>
    <n v="22736"/>
    <n v="1"/>
    <n v="2021"/>
    <n v="2021"/>
    <s v="2021Q2"/>
    <s v="Old_Claim"/>
    <x v="0"/>
    <m/>
  </r>
  <r>
    <s v="L01/088/9/000113/2021"/>
    <d v="2021-04-08T00:00:00"/>
    <d v="2021-04-19T00:00:00"/>
    <x v="0"/>
    <n v="19880"/>
    <n v="19880"/>
    <n v="1"/>
    <n v="2021"/>
    <n v="2021"/>
    <s v="2021Q2"/>
    <s v="Old_Claim"/>
    <x v="2"/>
    <m/>
  </r>
  <r>
    <s v="L01/070/9/000525/2021"/>
    <d v="2021-04-04T00:00:00"/>
    <d v="2021-04-19T00:00:00"/>
    <x v="2"/>
    <n v="6380"/>
    <n v="6380"/>
    <n v="1"/>
    <n v="2021"/>
    <n v="2021"/>
    <s v="2021Q2"/>
    <s v="Old_Claim"/>
    <x v="0"/>
    <m/>
  </r>
  <r>
    <s v="L01/070/9/000526/2021"/>
    <d v="2021-03-29T00:00:00"/>
    <d v="2021-04-07T00:00:00"/>
    <x v="2"/>
    <n v="18000"/>
    <n v="18000"/>
    <n v="1"/>
    <n v="2021"/>
    <n v="2021"/>
    <s v="2021Q1"/>
    <s v="Old_Claim"/>
    <x v="0"/>
    <m/>
  </r>
  <r>
    <s v="L01/070/9/00926/2020"/>
    <d v="2020-12-30T00:00:00"/>
    <d v="2021-04-13T00:00:00"/>
    <x v="2"/>
    <n v="1.7905676941154999E-12"/>
    <n v="1.7905676941154999E-12"/>
    <n v="1"/>
    <n v="2020"/>
    <n v="2021"/>
    <s v="2020Q4"/>
    <s v="Old_Claim"/>
    <x v="0"/>
    <m/>
  </r>
  <r>
    <s v="L02/087/9/000131/2021"/>
    <d v="2021-04-01T00:00:00"/>
    <d v="2021-04-19T00:00:00"/>
    <x v="0"/>
    <n v="8700"/>
    <n v="8700"/>
    <n v="1"/>
    <n v="2021"/>
    <n v="2021"/>
    <s v="2021Q2"/>
    <s v="Old_Claim"/>
    <x v="0"/>
    <m/>
  </r>
  <r>
    <s v="L02/070/9/000528/2021"/>
    <d v="2021-03-30T00:00:00"/>
    <d v="2021-04-19T00:00:00"/>
    <x v="2"/>
    <n v="287514"/>
    <n v="287514"/>
    <n v="1"/>
    <n v="2021"/>
    <n v="2021"/>
    <s v="2021Q1"/>
    <s v="Old_Claim"/>
    <x v="2"/>
    <m/>
  </r>
  <r>
    <s v="L02/087/9/000132/2021"/>
    <d v="2021-03-29T00:00:00"/>
    <d v="2021-04-09T00:00:00"/>
    <x v="0"/>
    <n v="48000"/>
    <n v="48000"/>
    <n v="1"/>
    <n v="2021"/>
    <n v="2021"/>
    <s v="2021Q1"/>
    <s v="Old_Claim"/>
    <x v="0"/>
    <m/>
  </r>
  <r>
    <s v="L01/070/9/000532/2021"/>
    <d v="2021-04-15T00:00:00"/>
    <d v="2021-04-19T00:00:00"/>
    <x v="2"/>
    <n v="148000"/>
    <n v="148000"/>
    <n v="1"/>
    <n v="2021"/>
    <n v="2021"/>
    <s v="2021Q2"/>
    <s v="Old_Claim"/>
    <x v="0"/>
    <m/>
  </r>
  <r>
    <s v="L01/070/9/000533/2021"/>
    <d v="2021-04-18T00:00:00"/>
    <d v="2021-04-19T00:00:00"/>
    <x v="2"/>
    <n v="473643"/>
    <n v="473643"/>
    <n v="1"/>
    <n v="2021"/>
    <n v="2021"/>
    <s v="2021Q2"/>
    <s v="Old_Claim"/>
    <x v="2"/>
    <m/>
  </r>
  <r>
    <s v="L01/070/9/000534/2021"/>
    <d v="2021-04-15T00:00:00"/>
    <d v="2021-04-19T00:00:00"/>
    <x v="2"/>
    <n v="8700"/>
    <n v="8700"/>
    <n v="1"/>
    <n v="2021"/>
    <n v="2021"/>
    <s v="2021Q2"/>
    <s v="Old_Claim"/>
    <x v="0"/>
    <m/>
  </r>
  <r>
    <s v="L01/070/9/000536/2021"/>
    <d v="2021-04-14T00:00:00"/>
    <d v="2021-04-16T00:00:00"/>
    <x v="2"/>
    <n v="6380"/>
    <n v="6380"/>
    <n v="1"/>
    <n v="2021"/>
    <n v="2021"/>
    <s v="2021Q2"/>
    <s v="Old_Claim"/>
    <x v="0"/>
    <m/>
  </r>
  <r>
    <s v="L01/070/9/000537/2021"/>
    <d v="2021-04-05T00:00:00"/>
    <d v="2021-04-20T00:00:00"/>
    <x v="2"/>
    <n v="6380"/>
    <n v="6380"/>
    <n v="1"/>
    <n v="2021"/>
    <n v="2021"/>
    <s v="2021Q2"/>
    <s v="Old_Claim"/>
    <x v="0"/>
    <m/>
  </r>
  <r>
    <s v="L01/700/9/000539/2021"/>
    <d v="2021-04-17T00:00:00"/>
    <d v="2021-04-20T00:00:00"/>
    <x v="2"/>
    <n v="8700"/>
    <n v="8700"/>
    <n v="1"/>
    <n v="2021"/>
    <n v="2021"/>
    <s v="2021Q2"/>
    <s v="Old_Claim"/>
    <x v="0"/>
    <m/>
  </r>
  <r>
    <s v="L01/070/9/000543/2021"/>
    <d v="2021-04-17T00:00:00"/>
    <d v="2021-04-20T00:00:00"/>
    <x v="2"/>
    <n v="148060"/>
    <n v="148060"/>
    <n v="1"/>
    <n v="2021"/>
    <n v="2021"/>
    <s v="2021Q2"/>
    <s v="Old_Claim"/>
    <x v="0"/>
    <m/>
  </r>
  <r>
    <s v="L01/070/9/000544/2021"/>
    <d v="2021-04-16T00:00:00"/>
    <d v="2021-04-20T00:00:00"/>
    <x v="2"/>
    <n v="41020"/>
    <n v="41020"/>
    <n v="1"/>
    <n v="2021"/>
    <n v="2021"/>
    <s v="2021Q2"/>
    <s v="Old_Claim"/>
    <x v="0"/>
    <m/>
  </r>
  <r>
    <s v="L01/070/9/000547/2021"/>
    <d v="2021-04-19T00:00:00"/>
    <d v="2021-04-21T00:00:00"/>
    <x v="2"/>
    <n v="21684"/>
    <n v="21684"/>
    <n v="1"/>
    <n v="2021"/>
    <n v="2021"/>
    <s v="2021Q2"/>
    <s v="Old_Claim"/>
    <x v="0"/>
    <m/>
  </r>
  <r>
    <s v="L01/070/9/000549/2021"/>
    <d v="2021-04-19T00:00:00"/>
    <d v="2021-04-21T00:00:00"/>
    <x v="2"/>
    <n v="6380"/>
    <n v="6380"/>
    <n v="1"/>
    <n v="2021"/>
    <n v="2021"/>
    <s v="2021Q2"/>
    <s v="Old_Claim"/>
    <x v="0"/>
    <m/>
  </r>
  <r>
    <s v="L01/070/9/000551/2021"/>
    <d v="2021-04-17T00:00:00"/>
    <d v="2021-04-21T00:00:00"/>
    <x v="2"/>
    <n v="56380"/>
    <n v="56380"/>
    <n v="1"/>
    <n v="2021"/>
    <n v="2021"/>
    <s v="2021Q2"/>
    <s v="Old_Claim"/>
    <x v="0"/>
    <m/>
  </r>
  <r>
    <s v="L01/070/9/000552/2021"/>
    <d v="2021-04-20T00:00:00"/>
    <d v="2021-04-21T00:00:00"/>
    <x v="2"/>
    <n v="6380"/>
    <n v="6380"/>
    <n v="1"/>
    <n v="2021"/>
    <n v="2021"/>
    <s v="2021Q2"/>
    <s v="Old_Claim"/>
    <x v="0"/>
    <m/>
  </r>
  <r>
    <s v="L01/070/9/000297/2018"/>
    <d v="2018-06-19T00:00:00"/>
    <d v="2021-04-21T00:00:00"/>
    <x v="2"/>
    <n v="200000"/>
    <n v="200000"/>
    <n v="1"/>
    <n v="2018"/>
    <n v="2021"/>
    <s v="2018Q2"/>
    <s v="Old_Claim"/>
    <x v="0"/>
    <m/>
  </r>
  <r>
    <s v="L01/088/9/000114/2021"/>
    <d v="2021-04-18T00:00:00"/>
    <d v="2021-04-22T00:00:00"/>
    <x v="0"/>
    <n v="156716"/>
    <n v="156716"/>
    <n v="1"/>
    <n v="2021"/>
    <n v="2021"/>
    <s v="2021Q2"/>
    <s v="Old_Claim"/>
    <x v="0"/>
    <m/>
  </r>
  <r>
    <s v="L01/070/9/000555/2021"/>
    <d v="2021-04-21T00:00:00"/>
    <d v="2021-04-22T00:00:00"/>
    <x v="2"/>
    <n v="1068985"/>
    <n v="1068985"/>
    <n v="1"/>
    <n v="2021"/>
    <n v="2021"/>
    <s v="2021Q2"/>
    <s v="Old_Claim"/>
    <x v="2"/>
    <m/>
  </r>
  <r>
    <s v="L01/088/9/000115/2021"/>
    <d v="2021-04-20T00:00:00"/>
    <d v="2021-04-22T00:00:00"/>
    <x v="0"/>
    <n v="165580"/>
    <n v="165580"/>
    <n v="1"/>
    <n v="2021"/>
    <n v="2021"/>
    <s v="2021Q2"/>
    <s v="Old_Claim"/>
    <x v="2"/>
    <m/>
  </r>
  <r>
    <s v="L01/070/9/000557/2021"/>
    <d v="2021-04-21T00:00:00"/>
    <d v="2021-04-23T00:00:00"/>
    <x v="2"/>
    <n v="14256"/>
    <n v="14256"/>
    <n v="1"/>
    <n v="2021"/>
    <n v="2021"/>
    <s v="2021Q2"/>
    <s v="Old_Claim"/>
    <x v="0"/>
    <m/>
  </r>
  <r>
    <s v="L01/070/9/000558/2021"/>
    <d v="2021-04-13T00:00:00"/>
    <d v="2021-04-22T00:00:00"/>
    <x v="2"/>
    <n v="4380"/>
    <n v="4380"/>
    <n v="1"/>
    <n v="2021"/>
    <n v="2021"/>
    <s v="2021Q2"/>
    <s v="Old_Claim"/>
    <x v="2"/>
    <m/>
  </r>
  <r>
    <s v="L02/070/9/000560/2021"/>
    <d v="2021-04-16T00:00:00"/>
    <d v="2021-04-22T00:00:00"/>
    <x v="2"/>
    <n v="8700"/>
    <n v="8700"/>
    <n v="1"/>
    <n v="2021"/>
    <n v="2021"/>
    <s v="2021Q2"/>
    <s v="Old_Claim"/>
    <x v="0"/>
    <m/>
  </r>
  <r>
    <s v="L01/700/9/000561/2021"/>
    <d v="2021-04-16T00:00:00"/>
    <d v="2021-04-19T00:00:00"/>
    <x v="2"/>
    <n v="1818858.5882000001"/>
    <n v="1818858.5882000001"/>
    <n v="1"/>
    <n v="2021"/>
    <n v="2021"/>
    <s v="2021Q2"/>
    <s v="Old_Claim"/>
    <x v="0"/>
    <m/>
  </r>
  <r>
    <s v="L01/070/9/000563/2021"/>
    <d v="2021-03-23T00:00:00"/>
    <d v="2021-04-21T00:00:00"/>
    <x v="2"/>
    <n v="242210"/>
    <n v="242210"/>
    <n v="1"/>
    <n v="2021"/>
    <n v="2021"/>
    <s v="2021Q1"/>
    <s v="Old_Claim"/>
    <x v="0"/>
    <m/>
  </r>
  <r>
    <s v="L01/070/9/000564/2021"/>
    <d v="2021-04-16T00:00:00"/>
    <d v="2021-04-22T00:00:00"/>
    <x v="2"/>
    <n v="13644"/>
    <n v="13644"/>
    <n v="1"/>
    <n v="2021"/>
    <n v="2021"/>
    <s v="2021Q2"/>
    <s v="Old_Claim"/>
    <x v="0"/>
    <m/>
  </r>
  <r>
    <s v="L01/080/9/000135/2021"/>
    <d v="2021-04-06T00:00:00"/>
    <d v="2021-04-23T00:00:00"/>
    <x v="0"/>
    <n v="20000"/>
    <n v="20000"/>
    <n v="1"/>
    <n v="2021"/>
    <n v="2021"/>
    <s v="2021Q2"/>
    <s v="Old_Claim"/>
    <x v="0"/>
    <m/>
  </r>
  <r>
    <s v="L01/070/9/000565/2021"/>
    <d v="2021-04-17T00:00:00"/>
    <d v="2021-04-23T00:00:00"/>
    <x v="2"/>
    <n v="5000"/>
    <n v="5000"/>
    <n v="1"/>
    <n v="2021"/>
    <n v="2021"/>
    <s v="2021Q2"/>
    <s v="Old_Claim"/>
    <x v="0"/>
    <m/>
  </r>
  <r>
    <s v="L01/070/9/000566/2021"/>
    <d v="2021-04-05T00:00:00"/>
    <d v="2021-04-06T00:00:00"/>
    <x v="2"/>
    <n v="14000"/>
    <n v="14000"/>
    <n v="1"/>
    <n v="2021"/>
    <n v="2021"/>
    <s v="2021Q2"/>
    <s v="Old_Claim"/>
    <x v="0"/>
    <m/>
  </r>
  <r>
    <s v="L01/070/9/000568/2021"/>
    <d v="2021-04-23T00:00:00"/>
    <d v="2021-04-23T00:00:00"/>
    <x v="2"/>
    <n v="6380"/>
    <n v="6380"/>
    <n v="1"/>
    <n v="2021"/>
    <n v="2021"/>
    <s v="2021Q2"/>
    <s v="Old_Claim"/>
    <x v="0"/>
    <m/>
  </r>
  <r>
    <s v="L01/070/9/000570/2021"/>
    <d v="2021-03-28T00:00:00"/>
    <d v="2021-04-04T00:00:00"/>
    <x v="2"/>
    <n v="157688"/>
    <n v="157688"/>
    <n v="1"/>
    <n v="2021"/>
    <n v="2021"/>
    <s v="2021Q1"/>
    <s v="Old_Claim"/>
    <x v="0"/>
    <m/>
  </r>
  <r>
    <s v="L05/070/9/000571/2021"/>
    <d v="2021-04-12T00:00:00"/>
    <d v="2021-04-20T00:00:00"/>
    <x v="2"/>
    <n v="6380"/>
    <n v="6380"/>
    <n v="1"/>
    <n v="2021"/>
    <n v="2021"/>
    <s v="2021Q2"/>
    <s v="Old_Claim"/>
    <x v="0"/>
    <m/>
  </r>
  <r>
    <s v="L05/070/9/000573/2021"/>
    <d v="2021-03-22T00:00:00"/>
    <d v="2021-04-19T00:00:00"/>
    <x v="2"/>
    <n v="6860"/>
    <n v="6860"/>
    <n v="1"/>
    <n v="2021"/>
    <n v="2021"/>
    <s v="2021Q1"/>
    <s v="Old_Claim"/>
    <x v="2"/>
    <m/>
  </r>
  <r>
    <s v="L01/070/9/000574/2021"/>
    <d v="2021-04-21T00:00:00"/>
    <d v="2021-04-26T00:00:00"/>
    <x v="2"/>
    <n v="8500"/>
    <n v="8500"/>
    <n v="1"/>
    <n v="2021"/>
    <n v="2021"/>
    <s v="2021Q2"/>
    <s v="Old_Claim"/>
    <x v="0"/>
    <m/>
  </r>
  <r>
    <s v="L05/070/9/000575/2021"/>
    <d v="2021-03-12T00:00:00"/>
    <d v="2021-03-29T00:00:00"/>
    <x v="2"/>
    <n v="240592"/>
    <n v="240592"/>
    <n v="1"/>
    <n v="2021"/>
    <n v="2021"/>
    <s v="2021Q1"/>
    <s v="New_Claim/ Reopening"/>
    <x v="1"/>
    <m/>
  </r>
  <r>
    <s v="L01/087/9/000138/2021"/>
    <d v="2021-04-25T00:00:00"/>
    <d v="2021-04-26T00:00:00"/>
    <x v="0"/>
    <n v="894359"/>
    <n v="894359"/>
    <n v="1"/>
    <n v="2021"/>
    <n v="2021"/>
    <s v="2021Q2"/>
    <s v="Old_Claim"/>
    <x v="0"/>
    <m/>
  </r>
  <r>
    <s v="L01/087/9/000139/2021"/>
    <d v="2021-04-22T00:00:00"/>
    <d v="2021-04-26T00:00:00"/>
    <x v="0"/>
    <n v="32100"/>
    <n v="32100"/>
    <n v="1"/>
    <n v="2021"/>
    <n v="2021"/>
    <s v="2021Q2"/>
    <s v="Old_Claim"/>
    <x v="0"/>
    <m/>
  </r>
  <r>
    <s v="L01/880/9/000140/2021"/>
    <d v="2021-04-22T00:00:00"/>
    <d v="2021-04-27T00:00:00"/>
    <x v="0"/>
    <n v="8700"/>
    <n v="8700"/>
    <n v="1"/>
    <n v="2021"/>
    <n v="2021"/>
    <s v="2021Q2"/>
    <s v="Old_Claim"/>
    <x v="0"/>
    <m/>
  </r>
  <r>
    <s v="L01/070/9/000578/2021"/>
    <d v="2021-04-16T00:00:00"/>
    <d v="2021-04-27T00:00:00"/>
    <x v="2"/>
    <n v="6380"/>
    <n v="6380"/>
    <n v="1"/>
    <n v="2021"/>
    <n v="2021"/>
    <s v="2021Q2"/>
    <s v="Old_Claim"/>
    <x v="0"/>
    <m/>
  </r>
  <r>
    <s v="L01/070/9/000580/2021"/>
    <d v="2021-04-13T00:00:00"/>
    <d v="2021-04-27T00:00:00"/>
    <x v="2"/>
    <n v="8700"/>
    <n v="8700"/>
    <n v="1"/>
    <n v="2021"/>
    <n v="2021"/>
    <s v="2021Q2"/>
    <s v="Old_Claim"/>
    <x v="2"/>
    <m/>
  </r>
  <r>
    <s v="L01/070/9/000582/2021"/>
    <d v="2021-04-26T00:00:00"/>
    <d v="2021-04-27T00:00:00"/>
    <x v="2"/>
    <n v="5700"/>
    <n v="5700"/>
    <n v="1"/>
    <n v="2021"/>
    <n v="2021"/>
    <s v="2021Q2"/>
    <s v="Old_Claim"/>
    <x v="0"/>
    <m/>
  </r>
  <r>
    <s v="L01/088/9/000116/2021"/>
    <d v="2021-04-24T00:00:00"/>
    <d v="2021-04-26T00:00:00"/>
    <x v="0"/>
    <n v="9132"/>
    <n v="9132"/>
    <n v="1"/>
    <n v="2021"/>
    <n v="2021"/>
    <s v="2021Q2"/>
    <s v="Old_Claim"/>
    <x v="0"/>
    <m/>
  </r>
  <r>
    <s v="L01/088/9/000117/2021"/>
    <d v="2021-04-21T00:00:00"/>
    <d v="2021-04-26T00:00:00"/>
    <x v="0"/>
    <n v="6380"/>
    <n v="6380"/>
    <n v="1"/>
    <n v="2021"/>
    <n v="2021"/>
    <s v="2021Q2"/>
    <s v="Old_Claim"/>
    <x v="0"/>
    <m/>
  </r>
  <r>
    <s v="L01/700/9/000584/2021"/>
    <d v="2021-04-17T00:00:00"/>
    <d v="2021-04-28T00:00:00"/>
    <x v="2"/>
    <n v="8700"/>
    <n v="8700"/>
    <n v="1"/>
    <n v="2021"/>
    <n v="2021"/>
    <s v="2021Q2"/>
    <s v="Old_Claim"/>
    <x v="0"/>
    <m/>
  </r>
  <r>
    <s v="L01/070/9/000586/2021"/>
    <d v="2021-04-25T00:00:00"/>
    <d v="2021-04-28T00:00:00"/>
    <x v="2"/>
    <n v="573380"/>
    <n v="573380"/>
    <n v="1"/>
    <n v="2021"/>
    <n v="2021"/>
    <s v="2021Q2"/>
    <s v="Old_Claim"/>
    <x v="0"/>
    <m/>
  </r>
  <r>
    <s v="L01/070/9/000588/2021"/>
    <d v="2021-04-23T00:00:00"/>
    <d v="2021-04-28T00:00:00"/>
    <x v="2"/>
    <n v="6380"/>
    <n v="6380"/>
    <n v="1"/>
    <n v="2021"/>
    <n v="2021"/>
    <s v="2021Q2"/>
    <s v="Old_Claim"/>
    <x v="2"/>
    <m/>
  </r>
  <r>
    <s v="L01/088/9/000118/2021"/>
    <d v="2021-01-16T00:00:00"/>
    <d v="2021-04-13T00:00:00"/>
    <x v="0"/>
    <n v="68697"/>
    <n v="68697"/>
    <n v="1"/>
    <n v="2021"/>
    <n v="2021"/>
    <s v="2021Q1"/>
    <s v="Old_Claim"/>
    <x v="0"/>
    <m/>
  </r>
  <r>
    <s v="L01/087/9/000143/2021"/>
    <d v="2021-04-19T00:00:00"/>
    <d v="2021-04-26T00:00:00"/>
    <x v="0"/>
    <n v="120000"/>
    <n v="120000"/>
    <n v="1"/>
    <n v="2021"/>
    <n v="2021"/>
    <s v="2021Q2"/>
    <s v="Old_Claim"/>
    <x v="0"/>
    <m/>
  </r>
  <r>
    <s v="L05/080/9/000144/2021"/>
    <d v="2021-02-02T00:00:00"/>
    <d v="2021-02-17T00:00:00"/>
    <x v="0"/>
    <n v="1459600"/>
    <n v="1459600"/>
    <n v="1"/>
    <n v="2021"/>
    <n v="2021"/>
    <s v="2021Q1"/>
    <s v="Old_Claim"/>
    <x v="0"/>
    <m/>
  </r>
  <r>
    <s v="L15/070/9/000590/2021"/>
    <d v="2021-04-03T00:00:00"/>
    <d v="2021-04-28T00:00:00"/>
    <x v="2"/>
    <n v="6380"/>
    <n v="6380"/>
    <n v="1"/>
    <n v="2021"/>
    <n v="2021"/>
    <s v="2021Q2"/>
    <s v="Old_Claim"/>
    <x v="0"/>
    <m/>
  </r>
  <r>
    <s v="L01/070/9/000592/2021"/>
    <d v="2021-04-28T00:00:00"/>
    <d v="2021-04-29T00:00:00"/>
    <x v="2"/>
    <n v="6380"/>
    <n v="6380"/>
    <n v="1"/>
    <n v="2021"/>
    <n v="2021"/>
    <s v="2021Q2"/>
    <s v="Old_Claim"/>
    <x v="0"/>
    <m/>
  </r>
  <r>
    <s v="L01/070/9/000593/2021"/>
    <d v="2021-04-14T00:00:00"/>
    <d v="2021-04-29T00:00:00"/>
    <x v="2"/>
    <n v="6380"/>
    <n v="6380"/>
    <n v="1"/>
    <n v="2021"/>
    <n v="2021"/>
    <s v="2021Q2"/>
    <s v="Old_Claim"/>
    <x v="0"/>
    <m/>
  </r>
  <r>
    <s v="L01/070/9/000594/2021"/>
    <d v="2021-03-27T00:00:00"/>
    <d v="2021-04-29T00:00:00"/>
    <x v="2"/>
    <n v="770204"/>
    <n v="770204"/>
    <n v="1"/>
    <n v="2021"/>
    <n v="2021"/>
    <s v="2021Q1"/>
    <s v="Old_Claim"/>
    <x v="0"/>
    <m/>
  </r>
  <r>
    <s v="L01/080/9/000145/2021"/>
    <d v="2021-04-26T00:00:00"/>
    <d v="2021-04-29T00:00:00"/>
    <x v="0"/>
    <n v="6380"/>
    <n v="6380"/>
    <n v="1"/>
    <n v="2021"/>
    <n v="2021"/>
    <s v="2021Q2"/>
    <s v="Old_Claim"/>
    <x v="0"/>
    <m/>
  </r>
  <r>
    <s v="L01/070/9/000595/2021"/>
    <d v="2021-04-25T00:00:00"/>
    <d v="2021-04-27T00:00:00"/>
    <x v="2"/>
    <n v="182876"/>
    <n v="182876"/>
    <n v="1"/>
    <n v="2021"/>
    <n v="2021"/>
    <s v="2021Q2"/>
    <s v="Old_Claim"/>
    <x v="0"/>
    <m/>
  </r>
  <r>
    <s v="L01/088/9/000119/2021"/>
    <d v="2021-04-21T00:00:00"/>
    <d v="2021-04-23T00:00:00"/>
    <x v="0"/>
    <n v="6380"/>
    <n v="6380"/>
    <n v="1"/>
    <n v="2021"/>
    <n v="2021"/>
    <s v="2021Q2"/>
    <s v="Old_Claim"/>
    <x v="0"/>
    <m/>
  </r>
  <r>
    <s v="L01/071/9/000002/2021"/>
    <d v="2021-04-20T00:00:00"/>
    <d v="2021-04-30T00:00:00"/>
    <x v="2"/>
    <n v="20475"/>
    <n v="20475"/>
    <n v="1"/>
    <n v="2021"/>
    <n v="2021"/>
    <s v="2021Q2"/>
    <s v="Old_Claim"/>
    <x v="0"/>
    <m/>
  </r>
  <r>
    <s v="L01/071/9/000003/2021"/>
    <d v="2021-04-12T00:00:00"/>
    <d v="2021-04-30T00:00:00"/>
    <x v="2"/>
    <n v="3190"/>
    <n v="3190"/>
    <n v="1"/>
    <n v="2021"/>
    <n v="2021"/>
    <s v="2021Q2"/>
    <s v="Old_Claim"/>
    <x v="0"/>
    <m/>
  </r>
  <r>
    <s v="L01/088/9/000121/2021"/>
    <d v="2021-04-25T00:00:00"/>
    <d v="2021-04-30T00:00:00"/>
    <x v="0"/>
    <n v="30000"/>
    <n v="30000"/>
    <n v="1"/>
    <n v="2021"/>
    <n v="2021"/>
    <s v="2021Q2"/>
    <s v="Old_Claim"/>
    <x v="0"/>
    <m/>
  </r>
  <r>
    <s v="L01/070/9/000602/2021"/>
    <d v="2021-04-13T00:00:00"/>
    <d v="2021-04-30T00:00:00"/>
    <x v="2"/>
    <n v="423940"/>
    <n v="423940"/>
    <n v="1"/>
    <n v="2021"/>
    <n v="2021"/>
    <s v="2021Q2"/>
    <s v="Old_Claim"/>
    <x v="0"/>
    <m/>
  </r>
  <r>
    <s v="L01/070/9/000604/2021"/>
    <d v="2021-04-28T00:00:00"/>
    <d v="2021-04-29T00:00:00"/>
    <x v="2"/>
    <n v="4380"/>
    <n v="4380"/>
    <n v="1"/>
    <n v="2021"/>
    <n v="2021"/>
    <s v="2021Q2"/>
    <s v="Old_Claim"/>
    <x v="2"/>
    <m/>
  </r>
  <r>
    <s v="L01/070/9/000609/2021"/>
    <d v="2021-04-30T00:00:00"/>
    <d v="2021-05-04T00:00:00"/>
    <x v="2"/>
    <n v="6380"/>
    <n v="6380"/>
    <n v="1"/>
    <n v="2021"/>
    <n v="2021"/>
    <s v="2021Q2"/>
    <s v="Old_Claim"/>
    <x v="2"/>
    <m/>
  </r>
  <r>
    <s v="L01/070/9/000611/2021"/>
    <d v="2021-01-19T00:00:00"/>
    <d v="2021-04-06T00:00:00"/>
    <x v="2"/>
    <n v="212800"/>
    <n v="212800"/>
    <n v="1"/>
    <n v="2021"/>
    <n v="2021"/>
    <s v="2021Q1"/>
    <s v="Old_Claim"/>
    <x v="2"/>
    <m/>
  </r>
  <r>
    <s v="L01/070/9/000612/2021"/>
    <d v="2021-05-02T00:00:00"/>
    <d v="2021-05-03T00:00:00"/>
    <x v="2"/>
    <n v="25000"/>
    <n v="25000"/>
    <n v="1"/>
    <n v="2021"/>
    <n v="2021"/>
    <s v="2021Q2"/>
    <s v="Old_Claim"/>
    <x v="0"/>
    <m/>
  </r>
  <r>
    <s v="L01/070/9/000613/2021"/>
    <d v="2021-04-25T00:00:00"/>
    <d v="2021-05-04T00:00:00"/>
    <x v="2"/>
    <n v="8000"/>
    <n v="8000"/>
    <n v="1"/>
    <n v="2021"/>
    <n v="2021"/>
    <s v="2021Q2"/>
    <s v="Old_Claim"/>
    <x v="0"/>
    <m/>
  </r>
  <r>
    <s v="L01/070/9/000614/2021"/>
    <d v="2021-04-03T00:00:00"/>
    <d v="2021-04-30T00:00:00"/>
    <x v="2"/>
    <n v="6380"/>
    <n v="6380"/>
    <n v="1"/>
    <n v="2021"/>
    <n v="2021"/>
    <s v="2021Q2"/>
    <s v="Old_Claim"/>
    <x v="0"/>
    <m/>
  </r>
  <r>
    <s v="L02/070/9/000615/2021"/>
    <d v="2021-03-22T00:00:00"/>
    <d v="2021-03-26T00:00:00"/>
    <x v="2"/>
    <n v="6380"/>
    <n v="6380"/>
    <n v="1"/>
    <n v="2021"/>
    <n v="2021"/>
    <s v="2021Q1"/>
    <s v="Old_Claim"/>
    <x v="2"/>
    <m/>
  </r>
  <r>
    <s v="L01/070/9/000616/2021"/>
    <d v="2021-01-21T00:00:00"/>
    <d v="2021-03-10T00:00:00"/>
    <x v="2"/>
    <n v="1195000"/>
    <n v="1195000"/>
    <n v="1"/>
    <n v="2021"/>
    <n v="2021"/>
    <s v="2021Q1"/>
    <s v="Old_Claim"/>
    <x v="2"/>
    <m/>
  </r>
  <r>
    <s v="L01/070/9/000618/2021"/>
    <d v="2021-04-20T00:00:00"/>
    <d v="2021-04-26T00:00:00"/>
    <x v="2"/>
    <n v="113700"/>
    <n v="113700"/>
    <n v="1"/>
    <n v="2021"/>
    <n v="2021"/>
    <s v="2021Q2"/>
    <s v="Old_Claim"/>
    <x v="0"/>
    <m/>
  </r>
  <r>
    <s v="L15/080/9/000148/2021"/>
    <d v="2021-05-02T00:00:00"/>
    <d v="2021-05-04T00:00:00"/>
    <x v="0"/>
    <n v="8000"/>
    <n v="8000"/>
    <n v="1"/>
    <n v="2021"/>
    <n v="2021"/>
    <s v="2021Q2"/>
    <s v="Old_Claim"/>
    <x v="2"/>
    <m/>
  </r>
  <r>
    <s v="L01/071/9/000004/2021"/>
    <d v="2021-03-29T00:00:00"/>
    <d v="2021-05-05T00:00:00"/>
    <x v="2"/>
    <n v="80000"/>
    <n v="80000"/>
    <n v="1"/>
    <n v="2021"/>
    <n v="2021"/>
    <s v="2021Q1"/>
    <s v="Old_Claim"/>
    <x v="0"/>
    <m/>
  </r>
  <r>
    <s v="L01/088/9/000125/2021"/>
    <d v="2021-05-05T00:00:00"/>
    <d v="2021-05-05T00:00:00"/>
    <x v="0"/>
    <n v="196852"/>
    <n v="196852"/>
    <n v="1"/>
    <n v="2021"/>
    <n v="2021"/>
    <s v="2021Q2"/>
    <s v="Old_Claim"/>
    <x v="0"/>
    <m/>
  </r>
  <r>
    <s v="L01/070/9/000620/2021"/>
    <d v="2021-04-30T00:00:00"/>
    <d v="2021-05-05T00:00:00"/>
    <x v="2"/>
    <n v="9980"/>
    <n v="9980"/>
    <n v="1"/>
    <n v="2021"/>
    <n v="2021"/>
    <s v="2021Q2"/>
    <s v="Old_Claim"/>
    <x v="0"/>
    <m/>
  </r>
  <r>
    <s v="L01/070/9/000621/2021"/>
    <d v="2021-02-16T00:00:00"/>
    <d v="2021-05-05T00:00:00"/>
    <x v="2"/>
    <n v="180000"/>
    <n v="180000"/>
    <n v="1"/>
    <n v="2021"/>
    <n v="2021"/>
    <s v="2021Q1"/>
    <s v="Old_Claim"/>
    <x v="0"/>
    <m/>
  </r>
  <r>
    <s v="L01/088/9/000126/2021"/>
    <d v="2021-04-28T00:00:00"/>
    <d v="2021-05-03T00:00:00"/>
    <x v="0"/>
    <n v="6380"/>
    <n v="6380"/>
    <n v="1"/>
    <n v="2021"/>
    <n v="2021"/>
    <s v="2021Q2"/>
    <s v="Old_Claim"/>
    <x v="0"/>
    <m/>
  </r>
  <r>
    <s v="L01/080/9/000149/2021"/>
    <d v="2021-05-04T00:00:00"/>
    <d v="2021-05-04T00:00:00"/>
    <x v="0"/>
    <n v="10000"/>
    <n v="10000"/>
    <n v="1"/>
    <n v="2021"/>
    <n v="2021"/>
    <s v="2021Q2"/>
    <s v="Old_Claim"/>
    <x v="0"/>
    <m/>
  </r>
  <r>
    <s v="L01/070/9/000625/2021"/>
    <d v="2021-04-23T00:00:00"/>
    <d v="2021-04-29T00:00:00"/>
    <x v="2"/>
    <n v="375000"/>
    <n v="375000"/>
    <n v="1"/>
    <n v="2021"/>
    <n v="2021"/>
    <s v="2021Q2"/>
    <s v="Old_Claim"/>
    <x v="0"/>
    <m/>
  </r>
  <r>
    <s v="L01/088/9/000127/2021"/>
    <d v="2021-05-02T00:00:00"/>
    <d v="2021-05-06T00:00:00"/>
    <x v="0"/>
    <n v="118400"/>
    <n v="118400"/>
    <n v="1"/>
    <n v="2021"/>
    <n v="2021"/>
    <s v="2021Q2"/>
    <s v="Old_Claim"/>
    <x v="2"/>
    <m/>
  </r>
  <r>
    <s v="L15/070/9/000630/2021"/>
    <d v="2021-04-30T00:00:00"/>
    <d v="2021-05-06T00:00:00"/>
    <x v="2"/>
    <n v="6380"/>
    <n v="6380"/>
    <n v="1"/>
    <n v="2021"/>
    <n v="2021"/>
    <s v="2021Q2"/>
    <s v="Old_Claim"/>
    <x v="0"/>
    <m/>
  </r>
  <r>
    <s v="L01/700/9/000631/2021"/>
    <d v="2021-04-30T00:00:00"/>
    <d v="2021-05-06T00:00:00"/>
    <x v="2"/>
    <n v="6380"/>
    <n v="6380"/>
    <n v="1"/>
    <n v="2021"/>
    <n v="2021"/>
    <s v="2021Q2"/>
    <s v="Old_Claim"/>
    <x v="2"/>
    <m/>
  </r>
  <r>
    <s v="L01/070/9/000634/2021"/>
    <d v="2021-05-02T00:00:00"/>
    <d v="2021-05-06T00:00:00"/>
    <x v="2"/>
    <n v="4380"/>
    <n v="4380"/>
    <n v="1"/>
    <n v="2021"/>
    <n v="2021"/>
    <s v="2021Q2"/>
    <s v="Old_Claim"/>
    <x v="2"/>
    <m/>
  </r>
  <r>
    <s v="L01/070/9/000635/2021"/>
    <d v="2021-04-25T00:00:00"/>
    <d v="2021-05-06T00:00:00"/>
    <x v="2"/>
    <n v="6380"/>
    <n v="6380"/>
    <n v="1"/>
    <n v="2021"/>
    <n v="2021"/>
    <s v="2021Q2"/>
    <s v="Old_Claim"/>
    <x v="0"/>
    <m/>
  </r>
  <r>
    <s v="L01/070/9/000636/2021"/>
    <d v="2021-05-03T00:00:00"/>
    <d v="2021-05-07T00:00:00"/>
    <x v="2"/>
    <n v="179000"/>
    <n v="179000"/>
    <n v="1"/>
    <n v="2021"/>
    <n v="2021"/>
    <s v="2021Q2"/>
    <s v="Old_Claim"/>
    <x v="0"/>
    <m/>
  </r>
  <r>
    <s v="L01/080/9/000150/2021"/>
    <d v="2021-05-01T00:00:00"/>
    <d v="2021-05-07T00:00:00"/>
    <x v="0"/>
    <n v="367864"/>
    <n v="367864"/>
    <n v="1"/>
    <n v="2021"/>
    <n v="2021"/>
    <s v="2021Q2"/>
    <s v="Old_Claim"/>
    <x v="2"/>
    <m/>
  </r>
  <r>
    <s v="L01/070/9/000637/2021"/>
    <d v="2021-05-03T00:00:00"/>
    <d v="2021-05-05T00:00:00"/>
    <x v="2"/>
    <n v="163000"/>
    <n v="163000"/>
    <n v="1"/>
    <n v="2021"/>
    <n v="2021"/>
    <s v="2021Q2"/>
    <s v="Old_Claim"/>
    <x v="0"/>
    <m/>
  </r>
  <r>
    <s v="L01/070/9/000638/2021"/>
    <d v="2021-04-12T00:00:00"/>
    <d v="2021-04-16T00:00:00"/>
    <x v="2"/>
    <n v="115500"/>
    <n v="115500"/>
    <n v="1"/>
    <n v="2021"/>
    <n v="2021"/>
    <s v="2021Q2"/>
    <s v="Old_Claim"/>
    <x v="0"/>
    <m/>
  </r>
  <r>
    <s v="L01/070/9/000639/2021"/>
    <d v="2021-04-18T00:00:00"/>
    <d v="2021-04-23T00:00:00"/>
    <x v="2"/>
    <n v="14120"/>
    <n v="14120"/>
    <n v="1"/>
    <n v="2021"/>
    <n v="2021"/>
    <s v="2021Q2"/>
    <s v="Old_Claim"/>
    <x v="0"/>
    <m/>
  </r>
  <r>
    <s v="L01/070/9/000640/2021"/>
    <d v="2021-05-01T00:00:00"/>
    <d v="2021-05-10T00:00:00"/>
    <x v="2"/>
    <n v="350000"/>
    <n v="350000"/>
    <n v="1"/>
    <n v="2021"/>
    <n v="2021"/>
    <s v="2021Q2"/>
    <s v="Old_Claim"/>
    <x v="0"/>
    <m/>
  </r>
  <r>
    <s v="L01/070/9/000641/2021"/>
    <d v="2021-04-19T00:00:00"/>
    <d v="2021-05-03T00:00:00"/>
    <x v="2"/>
    <n v="8700"/>
    <n v="8700"/>
    <n v="1"/>
    <n v="2021"/>
    <n v="2021"/>
    <s v="2021Q2"/>
    <s v="Old_Claim"/>
    <x v="2"/>
    <m/>
  </r>
  <r>
    <s v="L01/087/9/000151/2021"/>
    <d v="2021-04-27T00:00:00"/>
    <d v="2021-04-28T00:00:00"/>
    <x v="0"/>
    <n v="8700"/>
    <n v="8700"/>
    <n v="1"/>
    <n v="2021"/>
    <n v="2021"/>
    <s v="2021Q2"/>
    <s v="Old_Claim"/>
    <x v="0"/>
    <m/>
  </r>
  <r>
    <s v="L01/088/9/000129/2021"/>
    <d v="2021-04-30T00:00:00"/>
    <d v="2021-05-08T00:00:00"/>
    <x v="0"/>
    <n v="12980"/>
    <n v="12980"/>
    <n v="1"/>
    <n v="2021"/>
    <n v="2021"/>
    <s v="2021Q2"/>
    <s v="Old_Claim"/>
    <x v="0"/>
    <m/>
  </r>
  <r>
    <s v="L02/088/9/000130/2021"/>
    <d v="2021-04-02T00:00:00"/>
    <d v="2021-05-10T00:00:00"/>
    <x v="0"/>
    <n v="6380"/>
    <n v="6380"/>
    <n v="1"/>
    <n v="2021"/>
    <n v="2021"/>
    <s v="2021Q2"/>
    <s v="Old_Claim"/>
    <x v="0"/>
    <m/>
  </r>
  <r>
    <s v="L05/070/9/000645/2021"/>
    <d v="2021-04-23T00:00:00"/>
    <d v="2021-05-06T00:00:00"/>
    <x v="2"/>
    <n v="9360"/>
    <n v="9360"/>
    <n v="1"/>
    <n v="2021"/>
    <n v="2021"/>
    <s v="2021Q2"/>
    <s v="Old_Claim"/>
    <x v="0"/>
    <m/>
  </r>
  <r>
    <s v="L01/088/9/000131/2021"/>
    <d v="2021-04-23T00:00:00"/>
    <d v="2021-04-24T00:00:00"/>
    <x v="0"/>
    <n v="6430"/>
    <n v="6430"/>
    <n v="1"/>
    <n v="2021"/>
    <n v="2021"/>
    <s v="2021Q2"/>
    <s v="Old_Claim"/>
    <x v="0"/>
    <m/>
  </r>
  <r>
    <s v="L01/070/9/000646/2021"/>
    <d v="2021-05-08T00:00:00"/>
    <d v="2021-05-10T00:00:00"/>
    <x v="2"/>
    <n v="6380"/>
    <n v="6380"/>
    <n v="1"/>
    <n v="2021"/>
    <n v="2021"/>
    <s v="2021Q2"/>
    <s v="Old_Claim"/>
    <x v="0"/>
    <m/>
  </r>
  <r>
    <s v="L01/700/9/000647/2021"/>
    <d v="2021-04-24T00:00:00"/>
    <d v="2021-05-10T00:00:00"/>
    <x v="2"/>
    <n v="7000"/>
    <n v="7000"/>
    <n v="1"/>
    <n v="2021"/>
    <n v="2021"/>
    <s v="2021Q2"/>
    <s v="Old_Claim"/>
    <x v="0"/>
    <m/>
  </r>
  <r>
    <s v="L01/070/9/000649/2021"/>
    <d v="2021-05-09T00:00:00"/>
    <d v="2021-05-10T00:00:00"/>
    <x v="2"/>
    <n v="6380"/>
    <n v="6380"/>
    <n v="1"/>
    <n v="2021"/>
    <n v="2021"/>
    <s v="2021Q2"/>
    <s v="Old_Claim"/>
    <x v="0"/>
    <m/>
  </r>
  <r>
    <s v="L01/700/9/000650/2021"/>
    <d v="2021-04-18T00:00:00"/>
    <d v="2021-04-23T00:00:00"/>
    <x v="2"/>
    <n v="8700"/>
    <n v="8700"/>
    <n v="1"/>
    <n v="2021"/>
    <n v="2021"/>
    <s v="2021Q2"/>
    <s v="Old_Claim"/>
    <x v="0"/>
    <m/>
  </r>
  <r>
    <s v="L02/070/9/000652/2021"/>
    <d v="2021-02-21T00:00:00"/>
    <d v="2021-03-14T00:00:00"/>
    <x v="2"/>
    <n v="36380"/>
    <n v="36380"/>
    <n v="1"/>
    <n v="2021"/>
    <n v="2021"/>
    <s v="2021Q1"/>
    <s v="Old_Claim"/>
    <x v="0"/>
    <m/>
  </r>
  <r>
    <s v="L01/088/9/000132/2021"/>
    <d v="2021-05-04T00:00:00"/>
    <d v="2021-05-10T00:00:00"/>
    <x v="0"/>
    <n v="6380"/>
    <n v="6380"/>
    <n v="1"/>
    <n v="2021"/>
    <n v="2021"/>
    <s v="2021Q2"/>
    <s v="Old_Claim"/>
    <x v="2"/>
    <m/>
  </r>
  <r>
    <s v="L01/070/9/000653/2021"/>
    <d v="2021-05-06T00:00:00"/>
    <d v="2021-05-10T00:00:00"/>
    <x v="2"/>
    <n v="6380"/>
    <n v="6380"/>
    <n v="1"/>
    <n v="2021"/>
    <n v="2021"/>
    <s v="2021Q2"/>
    <s v="Old_Claim"/>
    <x v="0"/>
    <m/>
  </r>
  <r>
    <s v="L01/070/9/000654/2021"/>
    <d v="2021-05-08T00:00:00"/>
    <d v="2021-05-11T00:00:00"/>
    <x v="2"/>
    <n v="17200"/>
    <n v="17200"/>
    <n v="1"/>
    <n v="2021"/>
    <n v="2021"/>
    <s v="2021Q2"/>
    <s v="Old_Claim"/>
    <x v="0"/>
    <m/>
  </r>
  <r>
    <s v="L01/070/9/000656/2021"/>
    <d v="2021-05-05T00:00:00"/>
    <d v="2021-05-11T00:00:00"/>
    <x v="2"/>
    <n v="8700"/>
    <n v="8700"/>
    <n v="1"/>
    <n v="2021"/>
    <n v="2021"/>
    <s v="2021Q2"/>
    <s v="Old_Claim"/>
    <x v="2"/>
    <m/>
  </r>
  <r>
    <s v="L01/070/9/000658/2021"/>
    <d v="2021-04-24T00:00:00"/>
    <d v="2021-05-11T00:00:00"/>
    <x v="2"/>
    <n v="6380"/>
    <n v="6380"/>
    <n v="1"/>
    <n v="2021"/>
    <n v="2021"/>
    <s v="2021Q2"/>
    <s v="Old_Claim"/>
    <x v="0"/>
    <m/>
  </r>
  <r>
    <s v="L01/070/9/000659/2021"/>
    <d v="2021-05-08T00:00:00"/>
    <d v="2021-05-11T00:00:00"/>
    <x v="2"/>
    <n v="187250"/>
    <n v="187250"/>
    <n v="1"/>
    <n v="2021"/>
    <n v="2021"/>
    <s v="2021Q2"/>
    <s v="Old_Claim"/>
    <x v="2"/>
    <m/>
  </r>
  <r>
    <s v="L01/070/9/000660/2021"/>
    <d v="2021-04-14T00:00:00"/>
    <d v="2021-05-11T00:00:00"/>
    <x v="2"/>
    <n v="400000"/>
    <n v="400000"/>
    <n v="1"/>
    <n v="2021"/>
    <n v="2021"/>
    <s v="2021Q2"/>
    <s v="Old_Claim"/>
    <x v="0"/>
    <m/>
  </r>
  <r>
    <s v="L01/070/9/000661/2021"/>
    <d v="2021-05-08T00:00:00"/>
    <d v="2021-05-11T00:00:00"/>
    <x v="2"/>
    <n v="8700"/>
    <n v="8700"/>
    <n v="1"/>
    <n v="2021"/>
    <n v="2021"/>
    <s v="2021Q2"/>
    <s v="Old_Claim"/>
    <x v="0"/>
    <m/>
  </r>
  <r>
    <s v="L01/070/9/000662/2021"/>
    <d v="2021-04-18T00:00:00"/>
    <d v="2021-05-07T00:00:00"/>
    <x v="2"/>
    <n v="8700"/>
    <n v="8700"/>
    <n v="1"/>
    <n v="2021"/>
    <n v="2021"/>
    <s v="2021Q2"/>
    <s v="Old_Claim"/>
    <x v="0"/>
    <m/>
  </r>
  <r>
    <s v="L01/070/9/000663/2021"/>
    <d v="2021-04-09T00:00:00"/>
    <d v="2021-05-12T00:00:00"/>
    <x v="2"/>
    <n v="9280"/>
    <n v="9280"/>
    <n v="1"/>
    <n v="2021"/>
    <n v="2021"/>
    <s v="2021Q2"/>
    <s v="Old_Claim"/>
    <x v="2"/>
    <m/>
  </r>
  <r>
    <s v="L01/070/9/000665/2021"/>
    <d v="2021-05-09T00:00:00"/>
    <d v="2021-05-12T00:00:00"/>
    <x v="2"/>
    <n v="8700"/>
    <n v="8700"/>
    <n v="1"/>
    <n v="2021"/>
    <n v="2021"/>
    <s v="2021Q2"/>
    <s v="Old_Claim"/>
    <x v="0"/>
    <m/>
  </r>
  <r>
    <s v="L01/070/9/000666/2021"/>
    <d v="2021-05-06T00:00:00"/>
    <d v="2021-05-12T00:00:00"/>
    <x v="2"/>
    <n v="31000"/>
    <n v="31000"/>
    <n v="1"/>
    <n v="2021"/>
    <n v="2021"/>
    <s v="2021Q2"/>
    <s v="Old_Claim"/>
    <x v="2"/>
    <m/>
  </r>
  <r>
    <s v="L01/700/9/000667/2021"/>
    <d v="2021-05-10T00:00:00"/>
    <d v="2021-05-12T00:00:00"/>
    <x v="2"/>
    <n v="7000"/>
    <n v="7000"/>
    <n v="1"/>
    <n v="2021"/>
    <n v="2021"/>
    <s v="2021Q2"/>
    <s v="Old_Claim"/>
    <x v="0"/>
    <m/>
  </r>
  <r>
    <s v="L01/088/9/000134/2021"/>
    <d v="2021-05-08T00:00:00"/>
    <d v="2021-05-11T00:00:00"/>
    <x v="0"/>
    <n v="187040"/>
    <n v="187040"/>
    <n v="1"/>
    <n v="2021"/>
    <n v="2021"/>
    <s v="2021Q2"/>
    <s v="Old_Claim"/>
    <x v="2"/>
    <m/>
  </r>
  <r>
    <s v="L01/070/9/000668/2021"/>
    <d v="2021-05-07T00:00:00"/>
    <d v="2021-05-11T00:00:00"/>
    <x v="2"/>
    <n v="4380"/>
    <n v="4380"/>
    <n v="1"/>
    <n v="2021"/>
    <n v="2021"/>
    <s v="2021Q2"/>
    <s v="Old_Claim"/>
    <x v="2"/>
    <m/>
  </r>
  <r>
    <s v="L02/088/9/000135/2021"/>
    <d v="2021-04-30T00:00:00"/>
    <d v="2021-05-11T00:00:00"/>
    <x v="0"/>
    <n v="53910"/>
    <n v="53910"/>
    <n v="1"/>
    <n v="2021"/>
    <n v="2021"/>
    <s v="2021Q2"/>
    <s v="Old_Claim"/>
    <x v="0"/>
    <m/>
  </r>
  <r>
    <s v="L01/070/9/000670/2021"/>
    <d v="2021-04-07T00:00:00"/>
    <d v="2021-05-13T00:00:00"/>
    <x v="2"/>
    <n v="4095"/>
    <n v="4095"/>
    <n v="1"/>
    <n v="2021"/>
    <n v="2021"/>
    <s v="2021Q2"/>
    <s v="Old_Claim"/>
    <x v="0"/>
    <m/>
  </r>
  <r>
    <s v="L01/087/9/000159/2021"/>
    <d v="2021-05-10T00:00:00"/>
    <d v="2021-05-12T00:00:00"/>
    <x v="0"/>
    <n v="12760"/>
    <n v="12760"/>
    <n v="1"/>
    <n v="2021"/>
    <n v="2021"/>
    <s v="2021Q2"/>
    <s v="Old_Claim"/>
    <x v="0"/>
    <m/>
  </r>
  <r>
    <s v="L01/070/9/000671/2021"/>
    <d v="2021-05-08T00:00:00"/>
    <d v="2021-05-12T00:00:00"/>
    <x v="2"/>
    <n v="38700"/>
    <n v="38700"/>
    <n v="1"/>
    <n v="2021"/>
    <n v="2021"/>
    <s v="2021Q2"/>
    <s v="Old_Claim"/>
    <x v="0"/>
    <m/>
  </r>
  <r>
    <s v="L01/070/9/000672/2021"/>
    <d v="2021-05-08T00:00:00"/>
    <d v="2021-05-12T00:00:00"/>
    <x v="2"/>
    <n v="193500"/>
    <n v="193500"/>
    <n v="1"/>
    <n v="2021"/>
    <n v="2021"/>
    <s v="2021Q2"/>
    <s v="Old_Claim"/>
    <x v="0"/>
    <m/>
  </r>
  <r>
    <s v="L01/070/9/000674/2021"/>
    <d v="2021-05-10T00:00:00"/>
    <d v="2021-05-13T00:00:00"/>
    <x v="2"/>
    <n v="14380"/>
    <n v="14380"/>
    <n v="1"/>
    <n v="2021"/>
    <n v="2021"/>
    <s v="2021Q2"/>
    <s v="Old_Claim"/>
    <x v="2"/>
    <m/>
  </r>
  <r>
    <s v="L01/080/9/000160/2021"/>
    <d v="2021-05-12T00:00:00"/>
    <d v="2021-05-13T00:00:00"/>
    <x v="0"/>
    <n v="8700"/>
    <n v="8700"/>
    <n v="1"/>
    <n v="2021"/>
    <n v="2021"/>
    <s v="2021Q2"/>
    <s v="Old_Claim"/>
    <x v="0"/>
    <m/>
  </r>
  <r>
    <s v="L01/070/9/000678/2021"/>
    <d v="2021-05-13T00:00:00"/>
    <d v="2021-05-15T00:00:00"/>
    <x v="2"/>
    <n v="76312.5"/>
    <n v="76312.5"/>
    <n v="1"/>
    <n v="2021"/>
    <n v="2021"/>
    <s v="2021Q2"/>
    <s v="Old_Claim"/>
    <x v="2"/>
    <m/>
  </r>
  <r>
    <s v="L01/070/9/000681/2021"/>
    <d v="2021-05-12T00:00:00"/>
    <d v="2021-05-17T00:00:00"/>
    <x v="2"/>
    <n v="7300"/>
    <n v="7300"/>
    <n v="1"/>
    <n v="2021"/>
    <n v="2021"/>
    <s v="2021Q2"/>
    <s v="Old_Claim"/>
    <x v="0"/>
    <m/>
  </r>
  <r>
    <s v="L01/070/9/000682/2021"/>
    <d v="2021-05-12T00:00:00"/>
    <d v="2021-05-17T00:00:00"/>
    <x v="2"/>
    <n v="227380"/>
    <n v="227380"/>
    <n v="1"/>
    <n v="2021"/>
    <n v="2021"/>
    <s v="2021Q2"/>
    <s v="Old_Claim"/>
    <x v="0"/>
    <m/>
  </r>
  <r>
    <s v="L01/700/9/000683/2021"/>
    <d v="2021-05-01T00:00:00"/>
    <d v="2021-05-17T00:00:00"/>
    <x v="2"/>
    <n v="6380"/>
    <n v="6380"/>
    <n v="1"/>
    <n v="2021"/>
    <n v="2021"/>
    <s v="2021Q2"/>
    <s v="Old_Claim"/>
    <x v="0"/>
    <m/>
  </r>
  <r>
    <s v="L01/080/9/000163/2021"/>
    <d v="2021-05-08T00:00:00"/>
    <d v="2021-05-17T00:00:00"/>
    <x v="0"/>
    <n v="50000"/>
    <n v="50000"/>
    <n v="1"/>
    <n v="2021"/>
    <n v="2021"/>
    <s v="2021Q2"/>
    <s v="Old_Claim"/>
    <x v="0"/>
    <m/>
  </r>
  <r>
    <s v="L01/088/9/000137/2021"/>
    <d v="2021-05-12T00:00:00"/>
    <d v="2021-05-17T00:00:00"/>
    <x v="0"/>
    <n v="6380"/>
    <n v="6380"/>
    <n v="1"/>
    <n v="2021"/>
    <n v="2021"/>
    <s v="2021Q2"/>
    <s v="Old_Claim"/>
    <x v="0"/>
    <m/>
  </r>
  <r>
    <s v="L01/088/9/000138/2021"/>
    <d v="2021-05-13T00:00:00"/>
    <d v="2021-05-17T00:00:00"/>
    <x v="0"/>
    <n v="8700"/>
    <n v="8700"/>
    <n v="1"/>
    <n v="2021"/>
    <n v="2021"/>
    <s v="2021Q2"/>
    <s v="Old_Claim"/>
    <x v="0"/>
    <m/>
  </r>
  <r>
    <s v="L01/088/9/000139/2021"/>
    <d v="2021-05-12T00:00:00"/>
    <d v="2021-05-13T00:00:00"/>
    <x v="0"/>
    <n v="8700"/>
    <n v="8700"/>
    <n v="1"/>
    <n v="2021"/>
    <n v="2021"/>
    <s v="2021Q2"/>
    <s v="Old_Claim"/>
    <x v="0"/>
    <m/>
  </r>
  <r>
    <s v="L01/070/9/000688/2021"/>
    <d v="2021-04-24T00:00:00"/>
    <d v="2021-05-17T00:00:00"/>
    <x v="2"/>
    <n v="163252.94117999999"/>
    <n v="163252.94117999999"/>
    <n v="1"/>
    <n v="2021"/>
    <n v="2021"/>
    <s v="2021Q2"/>
    <s v="Old_Claim"/>
    <x v="0"/>
    <m/>
  </r>
  <r>
    <s v="L01/070/9/000689/2021"/>
    <d v="2021-05-09T00:00:00"/>
    <d v="2021-05-18T00:00:00"/>
    <x v="2"/>
    <n v="33700"/>
    <n v="33700"/>
    <n v="1"/>
    <n v="2021"/>
    <n v="2021"/>
    <s v="2021Q2"/>
    <s v="Old_Claim"/>
    <x v="0"/>
    <m/>
  </r>
  <r>
    <s v="L01/070/9/000691/2021"/>
    <d v="2021-05-13T00:00:00"/>
    <d v="2021-05-18T00:00:00"/>
    <x v="2"/>
    <n v="578812"/>
    <n v="578812"/>
    <n v="1"/>
    <n v="2021"/>
    <n v="2021"/>
    <s v="2021Q2"/>
    <s v="Old_Claim"/>
    <x v="0"/>
    <m/>
  </r>
  <r>
    <s v="L01/070/9/000692/2021"/>
    <d v="2021-05-13T00:00:00"/>
    <d v="2021-05-18T00:00:00"/>
    <x v="2"/>
    <n v="21380"/>
    <n v="21380"/>
    <n v="1"/>
    <n v="2021"/>
    <n v="2021"/>
    <s v="2021Q2"/>
    <s v="Old_Claim"/>
    <x v="2"/>
    <m/>
  </r>
  <r>
    <s v="L01/070/9/000693/2021"/>
    <d v="2021-05-15T00:00:00"/>
    <d v="2021-05-18T00:00:00"/>
    <x v="2"/>
    <n v="6380"/>
    <n v="6380"/>
    <n v="1"/>
    <n v="2021"/>
    <n v="2021"/>
    <s v="2021Q2"/>
    <s v="Old_Claim"/>
    <x v="0"/>
    <m/>
  </r>
  <r>
    <s v="L01/070/9/000694/2021"/>
    <d v="2021-05-08T00:00:00"/>
    <d v="2021-05-18T00:00:00"/>
    <x v="2"/>
    <n v="8700"/>
    <n v="8700"/>
    <n v="1"/>
    <n v="2021"/>
    <n v="2021"/>
    <s v="2021Q2"/>
    <s v="Old_Claim"/>
    <x v="0"/>
    <m/>
  </r>
  <r>
    <s v="L01/101/9/000002/2021"/>
    <d v="2021-02-25T00:00:00"/>
    <d v="2021-05-18T00:00:00"/>
    <x v="7"/>
    <n v="100000"/>
    <n v="100000"/>
    <n v="1"/>
    <n v="2021"/>
    <n v="2021"/>
    <s v="2021Q1"/>
    <s v="Old_Claim"/>
    <x v="0"/>
    <m/>
  </r>
  <r>
    <s v="L01/080/9/000164/2021"/>
    <d v="2021-05-17T00:00:00"/>
    <d v="2021-05-18T00:00:00"/>
    <x v="0"/>
    <n v="1112430"/>
    <n v="1112430"/>
    <n v="1"/>
    <n v="2021"/>
    <n v="2021"/>
    <s v="2021Q2"/>
    <s v="Old_Claim"/>
    <x v="0"/>
    <m/>
  </r>
  <r>
    <s v="L01/070/9/000695/2021"/>
    <d v="2021-04-28T00:00:00"/>
    <d v="2021-05-18T00:00:00"/>
    <x v="2"/>
    <n v="8700"/>
    <n v="8700"/>
    <n v="1"/>
    <n v="2021"/>
    <n v="2021"/>
    <s v="2021Q2"/>
    <s v="Old_Claim"/>
    <x v="0"/>
    <m/>
  </r>
  <r>
    <s v="L01/070/9/000696/2021"/>
    <d v="2021-05-17T00:00:00"/>
    <d v="2021-05-18T00:00:00"/>
    <x v="2"/>
    <n v="6380"/>
    <n v="6380"/>
    <n v="1"/>
    <n v="2021"/>
    <n v="2021"/>
    <s v="2021Q2"/>
    <s v="Old_Claim"/>
    <x v="0"/>
    <m/>
  </r>
  <r>
    <s v="L01/030/9/000001/2021"/>
    <d v="2021-05-16T00:00:00"/>
    <d v="2021-05-17T00:00:00"/>
    <x v="8"/>
    <n v="36366"/>
    <n v="36366"/>
    <n v="1"/>
    <n v="2021"/>
    <n v="2021"/>
    <s v="2021Q2"/>
    <s v="Old_Claim"/>
    <x v="0"/>
    <m/>
  </r>
  <r>
    <s v="L01/080/9/000165/2021"/>
    <d v="2021-02-02T00:00:00"/>
    <d v="2021-03-30T00:00:00"/>
    <x v="0"/>
    <n v="459100"/>
    <n v="459100"/>
    <n v="1"/>
    <n v="2021"/>
    <n v="2021"/>
    <s v="2021Q1"/>
    <s v="Old_Claim"/>
    <x v="0"/>
    <m/>
  </r>
  <r>
    <s v="L01/070/9/000697/2021"/>
    <d v="2021-05-17T00:00:00"/>
    <d v="2021-05-19T00:00:00"/>
    <x v="2"/>
    <n v="6380"/>
    <n v="6380"/>
    <n v="1"/>
    <n v="2021"/>
    <n v="2021"/>
    <s v="2021Q2"/>
    <s v="Old_Claim"/>
    <x v="2"/>
    <m/>
  </r>
  <r>
    <s v="L01/110/9/000003/2021"/>
    <d v="2021-04-26T00:00:00"/>
    <d v="2021-05-11T00:00:00"/>
    <x v="1"/>
    <n v="76355"/>
    <n v="76355"/>
    <n v="1"/>
    <n v="2021"/>
    <n v="2021"/>
    <s v="2021Q2"/>
    <s v="Old_Claim"/>
    <x v="0"/>
    <m/>
  </r>
  <r>
    <s v="L15/070/9/000699/2021"/>
    <d v="2021-05-13T00:00:00"/>
    <d v="2021-05-18T00:00:00"/>
    <x v="2"/>
    <n v="6380"/>
    <n v="6380"/>
    <n v="1"/>
    <n v="2021"/>
    <n v="2021"/>
    <s v="2021Q2"/>
    <s v="Old_Claim"/>
    <x v="2"/>
    <m/>
  </r>
  <r>
    <s v="L01/070/9/000701/2021"/>
    <d v="2021-04-27T00:00:00"/>
    <d v="2021-05-19T00:00:00"/>
    <x v="2"/>
    <n v="11000"/>
    <n v="11000"/>
    <n v="1"/>
    <n v="2021"/>
    <n v="2021"/>
    <s v="2021Q2"/>
    <s v="Old_Claim"/>
    <x v="2"/>
    <m/>
  </r>
  <r>
    <s v="L01/080/9/000167/2021"/>
    <d v="2021-05-08T00:00:00"/>
    <d v="2021-05-19T00:00:00"/>
    <x v="0"/>
    <n v="12900"/>
    <n v="12900"/>
    <n v="1"/>
    <n v="2021"/>
    <n v="2021"/>
    <s v="2021Q2"/>
    <s v="Old_Claim"/>
    <x v="0"/>
    <m/>
  </r>
  <r>
    <s v="L01/087/9/000168/2021"/>
    <d v="2021-05-14T00:00:00"/>
    <d v="2021-05-19T00:00:00"/>
    <x v="0"/>
    <n v="130941.1765"/>
    <n v="130941.1765"/>
    <n v="1"/>
    <n v="2021"/>
    <n v="2021"/>
    <s v="2021Q2"/>
    <s v="Old_Claim"/>
    <x v="0"/>
    <m/>
  </r>
  <r>
    <s v="L01/070/9/000704/2021"/>
    <d v="2021-05-13T00:00:00"/>
    <d v="2021-05-19T00:00:00"/>
    <x v="2"/>
    <n v="13500"/>
    <n v="13500"/>
    <n v="1"/>
    <n v="2021"/>
    <n v="2021"/>
    <s v="2021Q2"/>
    <s v="Old_Claim"/>
    <x v="0"/>
    <m/>
  </r>
  <r>
    <s v="L01/087/9/000169/2021"/>
    <d v="2021-05-15T00:00:00"/>
    <d v="2021-05-19T00:00:00"/>
    <x v="0"/>
    <n v="450000"/>
    <n v="450000"/>
    <n v="1"/>
    <n v="2021"/>
    <n v="2021"/>
    <s v="2021Q2"/>
    <s v="Old_Claim"/>
    <x v="0"/>
    <m/>
  </r>
  <r>
    <s v="L01/070/9/000706/2021"/>
    <d v="2021-02-19T00:00:00"/>
    <d v="2021-05-18T00:00:00"/>
    <x v="2"/>
    <n v="207255.8824"/>
    <n v="207255.8824"/>
    <n v="1"/>
    <n v="2021"/>
    <n v="2021"/>
    <s v="2021Q1"/>
    <s v="Old_Claim"/>
    <x v="0"/>
    <m/>
  </r>
  <r>
    <s v="L01/087/9/000170/2021"/>
    <d v="2021-03-07T00:00:00"/>
    <d v="2021-04-28T00:00:00"/>
    <x v="0"/>
    <n v="995000"/>
    <n v="995000"/>
    <n v="1"/>
    <n v="2021"/>
    <n v="2021"/>
    <s v="2021Q1"/>
    <s v="Old_Claim"/>
    <x v="0"/>
    <m/>
  </r>
  <r>
    <s v="L02/070/9/000707/2021"/>
    <d v="2021-04-09T00:00:00"/>
    <d v="2021-05-17T00:00:00"/>
    <x v="2"/>
    <n v="1001835.2941000001"/>
    <n v="1001835.2941000001"/>
    <n v="1"/>
    <n v="2021"/>
    <n v="2021"/>
    <s v="2021Q2"/>
    <s v="Old_Claim"/>
    <x v="0"/>
    <m/>
  </r>
  <r>
    <s v="L02/070/9/000708/2021"/>
    <d v="2021-04-28T00:00:00"/>
    <d v="2021-05-17T00:00:00"/>
    <x v="2"/>
    <n v="12780"/>
    <n v="12780"/>
    <n v="1"/>
    <n v="2021"/>
    <n v="2021"/>
    <s v="2021Q2"/>
    <s v="Old_Claim"/>
    <x v="0"/>
    <m/>
  </r>
  <r>
    <s v="L01/088/9/000141/2021"/>
    <d v="2021-05-15T00:00:00"/>
    <d v="2021-05-20T00:00:00"/>
    <x v="0"/>
    <n v="6380"/>
    <n v="6380"/>
    <n v="1"/>
    <n v="2021"/>
    <n v="2021"/>
    <s v="2021Q2"/>
    <s v="Old_Claim"/>
    <x v="0"/>
    <m/>
  </r>
  <r>
    <s v="L01/070/9/000709/2021"/>
    <d v="2021-05-09T00:00:00"/>
    <d v="2021-05-12T00:00:00"/>
    <x v="2"/>
    <n v="303500"/>
    <n v="303500"/>
    <n v="1"/>
    <n v="2021"/>
    <n v="2021"/>
    <s v="2021Q2"/>
    <s v="Old_Claim"/>
    <x v="0"/>
    <m/>
  </r>
  <r>
    <s v="L01/700/9/000710/2021"/>
    <d v="2021-05-11T00:00:00"/>
    <d v="2021-05-20T00:00:00"/>
    <x v="2"/>
    <n v="25000"/>
    <n v="25000"/>
    <n v="1"/>
    <n v="2021"/>
    <n v="2021"/>
    <s v="2021Q2"/>
    <s v="Old_Claim"/>
    <x v="0"/>
    <m/>
  </r>
  <r>
    <s v="L01/070/9/000711/2021"/>
    <d v="2021-04-08T00:00:00"/>
    <d v="2021-05-20T00:00:00"/>
    <x v="2"/>
    <n v="12980"/>
    <n v="12980"/>
    <n v="1"/>
    <n v="2021"/>
    <n v="2021"/>
    <s v="2021Q2"/>
    <s v="Old_Claim"/>
    <x v="0"/>
    <m/>
  </r>
  <r>
    <s v="L01/088/9/000142/2021"/>
    <d v="2021-05-19T00:00:00"/>
    <d v="2021-05-20T00:00:00"/>
    <x v="0"/>
    <n v="20500"/>
    <n v="20500"/>
    <n v="1"/>
    <n v="2021"/>
    <n v="2021"/>
    <s v="2021Q2"/>
    <s v="Old_Claim"/>
    <x v="0"/>
    <m/>
  </r>
  <r>
    <s v="L01/088/9/000143/2021"/>
    <d v="2021-05-20T00:00:00"/>
    <d v="2021-05-21T00:00:00"/>
    <x v="0"/>
    <n v="13500"/>
    <n v="13500"/>
    <n v="1"/>
    <n v="2021"/>
    <n v="2021"/>
    <s v="2021Q2"/>
    <s v="Old_Claim"/>
    <x v="0"/>
    <m/>
  </r>
  <r>
    <s v="L01/070/9/000713/2021"/>
    <d v="2021-05-15T00:00:00"/>
    <d v="2021-05-21T00:00:00"/>
    <x v="2"/>
    <n v="10820"/>
    <n v="10820"/>
    <n v="1"/>
    <n v="2021"/>
    <n v="2021"/>
    <s v="2021Q2"/>
    <s v="Old_Claim"/>
    <x v="0"/>
    <m/>
  </r>
  <r>
    <s v="L01/088/9/000144/2021"/>
    <d v="2021-05-18T00:00:00"/>
    <d v="2021-05-19T00:00:00"/>
    <x v="0"/>
    <n v="6380"/>
    <n v="6380"/>
    <n v="1"/>
    <n v="2021"/>
    <n v="2021"/>
    <s v="2021Q2"/>
    <s v="Old_Claim"/>
    <x v="0"/>
    <m/>
  </r>
  <r>
    <s v="L01/801/9/000002/2021"/>
    <d v="2021-04-27T00:00:00"/>
    <d v="2021-05-19T00:00:00"/>
    <x v="0"/>
    <n v="2550000"/>
    <n v="2550000"/>
    <n v="1"/>
    <n v="2021"/>
    <n v="2021"/>
    <s v="2021Q2"/>
    <s v="Old_Claim"/>
    <x v="0"/>
    <m/>
  </r>
  <r>
    <s v="L01/070/9/000714/2021"/>
    <d v="2021-05-11T00:00:00"/>
    <d v="2021-05-21T00:00:00"/>
    <x v="2"/>
    <n v="682500"/>
    <n v="682500"/>
    <n v="1"/>
    <n v="2021"/>
    <n v="2021"/>
    <s v="2021Q2"/>
    <s v="Old_Claim"/>
    <x v="0"/>
    <m/>
  </r>
  <r>
    <s v="L01/070/9/000824/2021"/>
    <d v="2021-05-11T00:00:00"/>
    <d v="2021-06-14T00:00:00"/>
    <x v="2"/>
    <n v="82128"/>
    <n v="82128"/>
    <n v="1"/>
    <n v="2021"/>
    <n v="2021"/>
    <s v="2021Q2"/>
    <s v="Old_Claim"/>
    <x v="0"/>
    <m/>
  </r>
  <r>
    <s v="L02/088/9/000161/2021"/>
    <d v="2021-06-12T00:00:00"/>
    <d v="2021-06-15T00:00:00"/>
    <x v="0"/>
    <n v="2668"/>
    <n v="2668"/>
    <n v="1"/>
    <n v="2021"/>
    <n v="2021"/>
    <s v="2021Q2"/>
    <s v="Old_Claim"/>
    <x v="0"/>
    <m/>
  </r>
  <r>
    <s v="L01/070/9/000826/2021"/>
    <d v="2021-06-13T00:00:00"/>
    <d v="2021-06-14T00:00:00"/>
    <x v="2"/>
    <n v="24380"/>
    <n v="24380"/>
    <n v="1"/>
    <n v="2021"/>
    <n v="2021"/>
    <s v="2021Q2"/>
    <s v="Old_Claim"/>
    <x v="0"/>
    <m/>
  </r>
  <r>
    <s v="L01/088/9/000162/2021"/>
    <d v="2021-05-28T00:00:00"/>
    <d v="2021-06-01T00:00:00"/>
    <x v="0"/>
    <n v="6380"/>
    <n v="6380"/>
    <n v="1"/>
    <n v="2021"/>
    <n v="2021"/>
    <s v="2021Q2"/>
    <s v="Old_Claim"/>
    <x v="0"/>
    <m/>
  </r>
  <r>
    <s v="L05/070/9/000828/2021"/>
    <d v="2021-04-30T00:00:00"/>
    <d v="2021-06-15T00:00:00"/>
    <x v="2"/>
    <n v="349980"/>
    <n v="349980"/>
    <n v="1"/>
    <n v="2021"/>
    <n v="2021"/>
    <s v="2021Q2"/>
    <s v="Old_Claim"/>
    <x v="0"/>
    <m/>
  </r>
  <r>
    <s v="L01/700/9/000831/2021"/>
    <d v="2021-03-23T00:00:00"/>
    <d v="2021-06-15T00:00:00"/>
    <x v="2"/>
    <n v="751102"/>
    <n v="751102"/>
    <n v="1"/>
    <n v="2021"/>
    <n v="2021"/>
    <s v="2021Q1"/>
    <s v="Old_Claim"/>
    <x v="2"/>
    <m/>
  </r>
  <r>
    <s v="L01/088/9/000164/2021"/>
    <d v="2021-06-09T00:00:00"/>
    <d v="2021-06-14T00:00:00"/>
    <x v="0"/>
    <n v="7000"/>
    <n v="7000"/>
    <n v="1"/>
    <n v="2021"/>
    <n v="2021"/>
    <s v="2021Q2"/>
    <s v="Old_Claim"/>
    <x v="0"/>
    <m/>
  </r>
  <r>
    <s v="L01/070/9/000832/2021"/>
    <d v="2021-05-31T00:00:00"/>
    <d v="2021-06-07T00:00:00"/>
    <x v="2"/>
    <n v="1006380"/>
    <n v="1006380"/>
    <n v="1"/>
    <n v="2021"/>
    <n v="2021"/>
    <s v="2021Q2"/>
    <s v="Old_Claim"/>
    <x v="0"/>
    <m/>
  </r>
  <r>
    <s v="L01/087/9/000197/2021"/>
    <d v="2021-06-09T00:00:00"/>
    <d v="2021-06-15T00:00:00"/>
    <x v="0"/>
    <n v="6380"/>
    <n v="6380"/>
    <n v="1"/>
    <n v="2021"/>
    <n v="2021"/>
    <s v="2021Q2"/>
    <s v="Old_Claim"/>
    <x v="0"/>
    <m/>
  </r>
  <r>
    <s v="L01/070/9/000839/2021"/>
    <d v="2021-05-29T00:00:00"/>
    <d v="2021-06-17T00:00:00"/>
    <x v="2"/>
    <n v="4060"/>
    <n v="4060"/>
    <n v="1"/>
    <n v="2021"/>
    <n v="2021"/>
    <s v="2021Q2"/>
    <s v="Old_Claim"/>
    <x v="0"/>
    <m/>
  </r>
  <r>
    <s v="L01/070/9/000840/2021"/>
    <d v="2021-06-16T00:00:00"/>
    <d v="2021-06-17T00:00:00"/>
    <x v="2"/>
    <n v="6380"/>
    <n v="6380"/>
    <n v="1"/>
    <n v="2021"/>
    <n v="2021"/>
    <s v="2021Q2"/>
    <s v="Old_Claim"/>
    <x v="2"/>
    <m/>
  </r>
  <r>
    <s v="L01/070/9/000842/2021"/>
    <d v="2021-04-12T00:00:00"/>
    <d v="2021-06-17T00:00:00"/>
    <x v="2"/>
    <n v="40950"/>
    <n v="40950"/>
    <n v="1"/>
    <n v="2021"/>
    <n v="2021"/>
    <s v="2021Q2"/>
    <s v="Old_Claim"/>
    <x v="0"/>
    <m/>
  </r>
  <r>
    <s v="L01/088/9/000165/2021"/>
    <d v="2021-06-10T00:00:00"/>
    <d v="2021-06-18T00:00:00"/>
    <x v="0"/>
    <n v="6380"/>
    <n v="6380"/>
    <n v="1"/>
    <n v="2021"/>
    <n v="2021"/>
    <s v="2021Q2"/>
    <s v="Old_Claim"/>
    <x v="0"/>
    <m/>
  </r>
  <r>
    <s v="L01/070/9/000844/2021"/>
    <d v="2021-06-08T00:00:00"/>
    <d v="2021-06-17T00:00:00"/>
    <x v="2"/>
    <n v="322162"/>
    <n v="322162"/>
    <n v="1"/>
    <n v="2021"/>
    <n v="2021"/>
    <s v="2021Q2"/>
    <s v="Old_Claim"/>
    <x v="0"/>
    <m/>
  </r>
  <r>
    <s v="L01/088/9/000166/2021"/>
    <d v="2021-06-13T00:00:00"/>
    <d v="2021-06-21T00:00:00"/>
    <x v="0"/>
    <n v="6380"/>
    <n v="6380"/>
    <n v="1"/>
    <n v="2021"/>
    <n v="2021"/>
    <s v="2021Q2"/>
    <s v="Old_Claim"/>
    <x v="2"/>
    <m/>
  </r>
  <r>
    <s v="L01/070/9/000845/2021"/>
    <d v="2021-05-28T00:00:00"/>
    <d v="2021-06-17T00:00:00"/>
    <x v="2"/>
    <n v="6380"/>
    <n v="6380"/>
    <n v="1"/>
    <n v="2021"/>
    <n v="2021"/>
    <s v="2021Q2"/>
    <s v="Old_Claim"/>
    <x v="0"/>
    <m/>
  </r>
  <r>
    <s v="L01/070/9/000846/2021"/>
    <d v="2021-06-13T00:00:00"/>
    <d v="2021-06-17T00:00:00"/>
    <x v="2"/>
    <n v="281708"/>
    <n v="281708"/>
    <n v="1"/>
    <n v="2021"/>
    <n v="2021"/>
    <s v="2021Q2"/>
    <s v="Old_Claim"/>
    <x v="0"/>
    <m/>
  </r>
  <r>
    <s v="L01/070/9/000847/2021"/>
    <d v="2021-06-11T00:00:00"/>
    <d v="2021-06-16T00:00:00"/>
    <x v="2"/>
    <n v="6380"/>
    <n v="6380"/>
    <n v="1"/>
    <n v="2021"/>
    <n v="2021"/>
    <s v="2021Q2"/>
    <s v="Old_Claim"/>
    <x v="2"/>
    <m/>
  </r>
  <r>
    <s v="L01/880/9/000199/2021"/>
    <d v="2021-01-10T00:00:00"/>
    <d v="2021-06-21T00:00:00"/>
    <x v="0"/>
    <n v="16960"/>
    <n v="16960"/>
    <n v="1"/>
    <n v="2021"/>
    <n v="2021"/>
    <s v="2021Q1"/>
    <s v="Old_Claim"/>
    <x v="2"/>
    <m/>
  </r>
  <r>
    <s v="L01/070/9/000849/2021"/>
    <d v="2021-06-16T00:00:00"/>
    <d v="2021-06-21T00:00:00"/>
    <x v="2"/>
    <n v="81500"/>
    <n v="81500"/>
    <n v="1"/>
    <n v="2021"/>
    <n v="2021"/>
    <s v="2021Q2"/>
    <s v="Old_Claim"/>
    <x v="0"/>
    <m/>
  </r>
  <r>
    <s v="L02/070/9/000850/2021"/>
    <d v="2021-06-12T00:00:00"/>
    <d v="2021-06-21T00:00:00"/>
    <x v="2"/>
    <n v="650000"/>
    <n v="650000"/>
    <n v="1"/>
    <n v="2021"/>
    <n v="2021"/>
    <s v="2021Q2"/>
    <s v="Old_Claim"/>
    <x v="2"/>
    <m/>
  </r>
  <r>
    <s v="L02/070/9/000851/2021"/>
    <d v="2021-05-09T00:00:00"/>
    <d v="2021-06-21T00:00:00"/>
    <x v="2"/>
    <n v="6380"/>
    <n v="6380"/>
    <n v="1"/>
    <n v="2021"/>
    <n v="2021"/>
    <s v="2021Q2"/>
    <s v="Old_Claim"/>
    <x v="0"/>
    <m/>
  </r>
  <r>
    <s v="L02/070/9/000852/2021"/>
    <d v="2021-06-03T00:00:00"/>
    <d v="2021-06-21T00:00:00"/>
    <x v="2"/>
    <n v="1343007.1765000001"/>
    <n v="1343007.1765000001"/>
    <n v="1"/>
    <n v="2021"/>
    <n v="2021"/>
    <s v="2021Q2"/>
    <s v="Old_Claim"/>
    <x v="0"/>
    <m/>
  </r>
  <r>
    <s v="L01/070/9/000853/2021"/>
    <d v="2021-04-18T00:00:00"/>
    <d v="2021-05-17T00:00:00"/>
    <x v="2"/>
    <n v="8700"/>
    <n v="8700"/>
    <n v="1"/>
    <n v="2021"/>
    <n v="2021"/>
    <s v="2021Q2"/>
    <s v="Old_Claim"/>
    <x v="2"/>
    <m/>
  </r>
  <r>
    <s v="L01/070/9/000854/2021"/>
    <d v="2021-05-28T00:00:00"/>
    <d v="2021-06-22T00:00:00"/>
    <x v="2"/>
    <n v="6380"/>
    <n v="6380"/>
    <n v="1"/>
    <n v="2021"/>
    <n v="2021"/>
    <s v="2021Q2"/>
    <s v="Old_Claim"/>
    <x v="0"/>
    <m/>
  </r>
  <r>
    <s v="L01/087/9/000200/2021"/>
    <d v="2021-06-16T00:00:00"/>
    <d v="2021-06-22T00:00:00"/>
    <x v="0"/>
    <n v="19140"/>
    <n v="19140"/>
    <n v="1"/>
    <n v="2021"/>
    <n v="2021"/>
    <s v="2021Q2"/>
    <s v="Old_Claim"/>
    <x v="0"/>
    <m/>
  </r>
  <r>
    <s v="L01/070/9/000855/2021"/>
    <d v="2021-06-18T00:00:00"/>
    <d v="2021-06-22T00:00:00"/>
    <x v="2"/>
    <n v="6380"/>
    <n v="6380"/>
    <n v="1"/>
    <n v="2021"/>
    <n v="2021"/>
    <s v="2021Q2"/>
    <s v="Old_Claim"/>
    <x v="0"/>
    <m/>
  </r>
  <r>
    <s v="L02/088/9/000167/2021"/>
    <d v="2021-06-12T00:00:00"/>
    <d v="2021-06-14T00:00:00"/>
    <x v="0"/>
    <n v="6380"/>
    <n v="6380"/>
    <n v="1"/>
    <n v="2021"/>
    <n v="2021"/>
    <s v="2021Q2"/>
    <s v="Old_Claim"/>
    <x v="0"/>
    <m/>
  </r>
  <r>
    <s v="L01/070/9/000856/2021"/>
    <d v="2021-05-29T00:00:00"/>
    <d v="2021-05-31T00:00:00"/>
    <x v="2"/>
    <n v="6380"/>
    <n v="6380"/>
    <n v="1"/>
    <n v="2021"/>
    <n v="2021"/>
    <s v="2021Q2"/>
    <s v="Old_Claim"/>
    <x v="0"/>
    <m/>
  </r>
  <r>
    <s v="L01/070/9/000857/2021"/>
    <d v="2021-06-13T00:00:00"/>
    <d v="2021-06-22T00:00:00"/>
    <x v="2"/>
    <n v="6380"/>
    <n v="6380"/>
    <n v="1"/>
    <n v="2021"/>
    <n v="2021"/>
    <s v="2021Q2"/>
    <s v="Old_Claim"/>
    <x v="0"/>
    <m/>
  </r>
  <r>
    <s v="L01/070/9/000858/2021"/>
    <d v="2021-06-20T00:00:00"/>
    <d v="2021-06-22T00:00:00"/>
    <x v="2"/>
    <n v="6380"/>
    <n v="6380"/>
    <n v="1"/>
    <n v="2021"/>
    <n v="2021"/>
    <s v="2021Q2"/>
    <s v="Old_Claim"/>
    <x v="0"/>
    <m/>
  </r>
  <r>
    <s v="L01/070/9/000859/2021"/>
    <d v="2021-06-17T00:00:00"/>
    <d v="2021-06-22T00:00:00"/>
    <x v="2"/>
    <n v="79460"/>
    <n v="79460"/>
    <n v="1"/>
    <n v="2021"/>
    <n v="2021"/>
    <s v="2021Q2"/>
    <s v="Old_Claim"/>
    <x v="0"/>
    <m/>
  </r>
  <r>
    <s v="L01/070/9/000861/2021"/>
    <d v="2021-02-14T00:00:00"/>
    <d v="2021-06-22T00:00:00"/>
    <x v="2"/>
    <n v="12000"/>
    <n v="12000"/>
    <n v="1"/>
    <n v="2021"/>
    <n v="2021"/>
    <s v="2021Q1"/>
    <s v="Old_Claim"/>
    <x v="0"/>
    <m/>
  </r>
  <r>
    <s v="L01/070/9/000862/2021"/>
    <d v="2021-06-13T00:00:00"/>
    <d v="2021-06-22T00:00:00"/>
    <x v="2"/>
    <n v="175380"/>
    <n v="175380"/>
    <n v="1"/>
    <n v="2021"/>
    <n v="2021"/>
    <s v="2021Q2"/>
    <s v="Old_Claim"/>
    <x v="2"/>
    <m/>
  </r>
  <r>
    <s v="L01/088/9/000169/2021"/>
    <d v="2021-06-12T00:00:00"/>
    <d v="2021-06-22T00:00:00"/>
    <x v="0"/>
    <n v="6380"/>
    <n v="6380"/>
    <n v="1"/>
    <n v="2021"/>
    <n v="2021"/>
    <s v="2021Q2"/>
    <s v="Old_Claim"/>
    <x v="0"/>
    <m/>
  </r>
  <r>
    <s v="L01/110/9/000007/2021"/>
    <d v="2021-05-10T00:00:00"/>
    <d v="2021-05-24T00:00:00"/>
    <x v="1"/>
    <n v="50000"/>
    <n v="50000"/>
    <n v="1"/>
    <n v="2021"/>
    <n v="2021"/>
    <s v="2021Q2"/>
    <s v="Old_Claim"/>
    <x v="0"/>
    <m/>
  </r>
  <r>
    <s v="L01/080/9/000204/2021"/>
    <d v="2021-06-08T00:00:00"/>
    <d v="2021-06-23T00:00:00"/>
    <x v="0"/>
    <n v="7540"/>
    <n v="7540"/>
    <n v="1"/>
    <n v="2021"/>
    <n v="2021"/>
    <s v="2021Q2"/>
    <s v="Old_Claim"/>
    <x v="2"/>
    <m/>
  </r>
  <r>
    <s v="L01/070/9/000867/2021"/>
    <d v="2021-06-19T00:00:00"/>
    <d v="2021-06-23T00:00:00"/>
    <x v="2"/>
    <n v="6380"/>
    <n v="6380"/>
    <n v="1"/>
    <n v="2021"/>
    <n v="2021"/>
    <s v="2021Q2"/>
    <s v="Old_Claim"/>
    <x v="2"/>
    <m/>
  </r>
  <r>
    <s v="L01/088/9/000172/2021"/>
    <d v="2021-06-22T00:00:00"/>
    <d v="2021-06-23T00:00:00"/>
    <x v="0"/>
    <n v="7000"/>
    <n v="7000"/>
    <n v="1"/>
    <n v="2021"/>
    <n v="2021"/>
    <s v="2021Q2"/>
    <s v="Old_Claim"/>
    <x v="0"/>
    <m/>
  </r>
  <r>
    <s v="L01/070/9/000868/2021"/>
    <d v="2021-06-21T00:00:00"/>
    <d v="2021-06-23T00:00:00"/>
    <x v="2"/>
    <n v="6380"/>
    <n v="6380"/>
    <n v="1"/>
    <n v="2021"/>
    <n v="2021"/>
    <s v="2021Q2"/>
    <s v="Old_Claim"/>
    <x v="2"/>
    <m/>
  </r>
  <r>
    <s v="L01/070/9/000869/2021"/>
    <d v="2021-06-11T00:00:00"/>
    <d v="2021-06-23T00:00:00"/>
    <x v="2"/>
    <n v="6380"/>
    <n v="6380"/>
    <n v="1"/>
    <n v="2021"/>
    <n v="2021"/>
    <s v="2021Q2"/>
    <s v="Old_Claim"/>
    <x v="0"/>
    <m/>
  </r>
  <r>
    <s v="L05/070/9/000873/2021"/>
    <d v="2021-06-01T00:00:00"/>
    <d v="2021-06-22T00:00:00"/>
    <x v="2"/>
    <n v="-2814149.8820000002"/>
    <n v="-2814149.8820000002"/>
    <n v="1"/>
    <n v="2021"/>
    <n v="2021"/>
    <s v="2021Q2"/>
    <s v="Old_Claim"/>
    <x v="0"/>
    <m/>
  </r>
  <r>
    <s v="L01/070/9/000874/2021"/>
    <d v="2021-06-16T00:00:00"/>
    <d v="2021-06-23T00:00:00"/>
    <x v="2"/>
    <n v="6860"/>
    <n v="6860"/>
    <n v="1"/>
    <n v="2021"/>
    <n v="2021"/>
    <s v="2021Q2"/>
    <s v="Old_Claim"/>
    <x v="0"/>
    <m/>
  </r>
  <r>
    <s v="L01/070/9/000876/2021"/>
    <d v="2021-05-29T00:00:00"/>
    <d v="2021-06-22T00:00:00"/>
    <x v="2"/>
    <n v="30380"/>
    <n v="30380"/>
    <n v="1"/>
    <n v="2021"/>
    <n v="2021"/>
    <s v="2021Q2"/>
    <s v="Old_Claim"/>
    <x v="0"/>
    <m/>
  </r>
  <r>
    <s v="L01/088/9/000174/2021"/>
    <d v="2021-06-19T00:00:00"/>
    <d v="2021-06-24T00:00:00"/>
    <x v="0"/>
    <n v="73355"/>
    <n v="73355"/>
    <n v="1"/>
    <n v="2021"/>
    <n v="2021"/>
    <s v="2021Q2"/>
    <s v="Old_Claim"/>
    <x v="0"/>
    <m/>
  </r>
  <r>
    <s v="L01/070/9/000878/2021"/>
    <d v="2021-06-19T00:00:00"/>
    <d v="2021-06-24T00:00:00"/>
    <x v="2"/>
    <n v="6380"/>
    <n v="6380"/>
    <n v="1"/>
    <n v="2021"/>
    <n v="2021"/>
    <s v="2021Q2"/>
    <s v="Old_Claim"/>
    <x v="2"/>
    <m/>
  </r>
  <r>
    <s v="L01/070/9/000879/2021"/>
    <d v="2021-06-22T00:00:00"/>
    <d v="2021-06-24T00:00:00"/>
    <x v="2"/>
    <n v="6380"/>
    <n v="6380"/>
    <n v="1"/>
    <n v="2021"/>
    <n v="2021"/>
    <s v="2021Q2"/>
    <s v="Old_Claim"/>
    <x v="2"/>
    <m/>
  </r>
  <r>
    <s v="L01/080/9/000205/2021"/>
    <d v="2021-05-12T00:00:00"/>
    <d v="2021-06-24T00:00:00"/>
    <x v="0"/>
    <n v="10000"/>
    <n v="10000"/>
    <n v="1"/>
    <n v="2021"/>
    <n v="2021"/>
    <s v="2021Q2"/>
    <s v="Old_Claim"/>
    <x v="0"/>
    <m/>
  </r>
  <r>
    <s v="L15/070/9/000880/2021"/>
    <d v="2021-06-13T00:00:00"/>
    <d v="2021-06-24T00:00:00"/>
    <x v="2"/>
    <n v="150000"/>
    <n v="150000"/>
    <n v="1"/>
    <n v="2021"/>
    <n v="2021"/>
    <s v="2021Q2"/>
    <s v="Old_Claim"/>
    <x v="0"/>
    <m/>
  </r>
  <r>
    <s v="L01/070/9/000881/2021"/>
    <d v="2021-06-21T00:00:00"/>
    <d v="2021-06-24T00:00:00"/>
    <x v="2"/>
    <n v="6380"/>
    <n v="6380"/>
    <n v="1"/>
    <n v="2021"/>
    <n v="2021"/>
    <s v="2021Q2"/>
    <s v="Old_Claim"/>
    <x v="2"/>
    <m/>
  </r>
  <r>
    <s v="L01/070/9/000883/2021"/>
    <d v="2021-06-14T00:00:00"/>
    <d v="2021-06-18T00:00:00"/>
    <x v="2"/>
    <n v="6380"/>
    <n v="6380"/>
    <n v="1"/>
    <n v="2021"/>
    <n v="2021"/>
    <s v="2021Q2"/>
    <s v="Old_Claim"/>
    <x v="0"/>
    <m/>
  </r>
  <r>
    <s v="L01/070/9/000886/2021"/>
    <d v="2021-06-11T00:00:00"/>
    <d v="2021-06-15T00:00:00"/>
    <x v="2"/>
    <n v="6380"/>
    <n v="6380"/>
    <n v="1"/>
    <n v="2021"/>
    <n v="2021"/>
    <s v="2021Q2"/>
    <s v="Old_Claim"/>
    <x v="0"/>
    <m/>
  </r>
  <r>
    <s v="L01/080/9/000206/2021"/>
    <d v="2021-05-07T00:00:00"/>
    <d v="2021-06-14T00:00:00"/>
    <x v="0"/>
    <n v="6380"/>
    <n v="6380"/>
    <n v="1"/>
    <n v="2021"/>
    <n v="2021"/>
    <s v="2021Q2"/>
    <s v="Old_Claim"/>
    <x v="2"/>
    <m/>
  </r>
  <r>
    <s v="L01/070/9/000889/2021"/>
    <d v="2021-06-13T00:00:00"/>
    <d v="2021-06-24T00:00:00"/>
    <x v="2"/>
    <n v="10976"/>
    <n v="10976"/>
    <n v="1"/>
    <n v="2021"/>
    <n v="2021"/>
    <s v="2021Q2"/>
    <s v="Old_Claim"/>
    <x v="0"/>
    <m/>
  </r>
  <r>
    <s v="L01/070/9/000890/2021"/>
    <d v="2021-06-23T00:00:00"/>
    <d v="2021-06-24T00:00:00"/>
    <x v="2"/>
    <n v="214844"/>
    <n v="214844"/>
    <n v="1"/>
    <n v="2021"/>
    <n v="2021"/>
    <s v="2021Q2"/>
    <s v="Old_Claim"/>
    <x v="0"/>
    <m/>
  </r>
  <r>
    <s v="L01/070/9/000894/2021"/>
    <d v="2021-06-19T00:00:00"/>
    <d v="2021-06-23T00:00:00"/>
    <x v="2"/>
    <n v="6380"/>
    <n v="6380"/>
    <n v="1"/>
    <n v="2021"/>
    <n v="2021"/>
    <s v="2021Q2"/>
    <s v="Old_Claim"/>
    <x v="0"/>
    <m/>
  </r>
  <r>
    <s v="L01/080/9/000209/2021"/>
    <d v="2021-02-02T00:00:00"/>
    <d v="2021-06-22T00:00:00"/>
    <x v="0"/>
    <n v="68235"/>
    <n v="68235"/>
    <n v="1"/>
    <n v="2021"/>
    <n v="2021"/>
    <s v="2021Q1"/>
    <s v="Old_Claim"/>
    <x v="2"/>
    <m/>
  </r>
  <r>
    <s v="L01/070/9/000895/2021"/>
    <d v="2021-06-10T00:00:00"/>
    <d v="2021-06-22T00:00:00"/>
    <x v="2"/>
    <n v="6380"/>
    <n v="6380"/>
    <n v="1"/>
    <n v="2021"/>
    <n v="2021"/>
    <s v="2021Q2"/>
    <s v="Old_Claim"/>
    <x v="0"/>
    <m/>
  </r>
  <r>
    <s v="L15/070/9/000896/2021"/>
    <d v="2021-06-21T00:00:00"/>
    <d v="2021-06-25T00:00:00"/>
    <x v="2"/>
    <n v="6380"/>
    <n v="6380"/>
    <n v="1"/>
    <n v="2021"/>
    <n v="2021"/>
    <s v="2021Q2"/>
    <s v="Old_Claim"/>
    <x v="0"/>
    <m/>
  </r>
  <r>
    <s v="L01/070/9/000897/2021"/>
    <d v="2021-06-24T00:00:00"/>
    <d v="2021-06-25T00:00:00"/>
    <x v="2"/>
    <n v="6380"/>
    <n v="6380"/>
    <n v="1"/>
    <n v="2021"/>
    <n v="2021"/>
    <s v="2021Q2"/>
    <s v="Old_Claim"/>
    <x v="0"/>
    <m/>
  </r>
  <r>
    <s v="L01/070/9/000898/2021"/>
    <d v="2021-06-22T00:00:00"/>
    <d v="2021-06-25T00:00:00"/>
    <x v="2"/>
    <n v="6380"/>
    <n v="6380"/>
    <n v="1"/>
    <n v="2021"/>
    <n v="2021"/>
    <s v="2021Q2"/>
    <s v="Old_Claim"/>
    <x v="2"/>
    <m/>
  </r>
  <r>
    <s v="L01/087/9/000210/2021"/>
    <d v="2021-06-14T00:00:00"/>
    <d v="2021-06-22T00:00:00"/>
    <x v="0"/>
    <n v="6380"/>
    <n v="6380"/>
    <n v="1"/>
    <n v="2021"/>
    <n v="2021"/>
    <s v="2021Q2"/>
    <s v="Old_Claim"/>
    <x v="0"/>
    <m/>
  </r>
  <r>
    <s v="L01/070/9/000904/2021"/>
    <d v="2021-06-13T00:00:00"/>
    <d v="2021-06-28T00:00:00"/>
    <x v="2"/>
    <n v="6380"/>
    <n v="6380"/>
    <n v="1"/>
    <n v="2021"/>
    <n v="2021"/>
    <s v="2021Q2"/>
    <s v="Old_Claim"/>
    <x v="0"/>
    <m/>
  </r>
  <r>
    <s v="L01/088/9/000177/2021"/>
    <d v="2021-06-23T00:00:00"/>
    <d v="2021-06-24T00:00:00"/>
    <x v="0"/>
    <n v="6380"/>
    <n v="6380"/>
    <n v="1"/>
    <n v="2021"/>
    <n v="2021"/>
    <s v="2021Q2"/>
    <s v="Old_Claim"/>
    <x v="0"/>
    <m/>
  </r>
  <r>
    <s v="L01/088/9/000178/2021"/>
    <d v="2021-06-26T00:00:00"/>
    <d v="2021-06-28T00:00:00"/>
    <x v="0"/>
    <n v="6380"/>
    <n v="6380"/>
    <n v="1"/>
    <n v="2021"/>
    <n v="2021"/>
    <s v="2021Q2"/>
    <s v="Old_Claim"/>
    <x v="0"/>
    <m/>
  </r>
  <r>
    <s v="L05/070/9/000906/2021"/>
    <d v="2021-06-18T00:00:00"/>
    <d v="2021-06-28T00:00:00"/>
    <x v="2"/>
    <n v="6380"/>
    <n v="6380"/>
    <n v="1"/>
    <n v="2021"/>
    <n v="2021"/>
    <s v="2021Q2"/>
    <s v="Old_Claim"/>
    <x v="2"/>
    <m/>
  </r>
  <r>
    <s v="L05/080/9/000211/2021"/>
    <d v="2021-05-20T00:00:00"/>
    <d v="2021-06-28T00:00:00"/>
    <x v="0"/>
    <n v="100000"/>
    <n v="100000"/>
    <n v="1"/>
    <n v="2021"/>
    <n v="2021"/>
    <s v="2021Q2"/>
    <s v="Old_Claim"/>
    <x v="0"/>
    <m/>
  </r>
  <r>
    <s v="L01/070/9/000912/2021"/>
    <d v="2021-06-28T00:00:00"/>
    <d v="2021-06-29T00:00:00"/>
    <x v="2"/>
    <n v="500000"/>
    <n v="500000"/>
    <n v="1"/>
    <n v="2021"/>
    <n v="2021"/>
    <s v="2021Q2"/>
    <s v="Old_Claim"/>
    <x v="0"/>
    <m/>
  </r>
  <r>
    <s v="L01/070/9/000914/2021"/>
    <d v="2021-06-28T00:00:00"/>
    <d v="2021-06-30T00:00:00"/>
    <x v="2"/>
    <n v="6380"/>
    <n v="6380"/>
    <n v="1"/>
    <n v="2021"/>
    <n v="2021"/>
    <s v="2021Q2"/>
    <s v="Old_Claim"/>
    <x v="0"/>
    <m/>
  </r>
  <r>
    <s v="L01/070/9/000915/2021"/>
    <d v="2021-06-27T00:00:00"/>
    <d v="2021-06-30T00:00:00"/>
    <x v="2"/>
    <n v="1030580"/>
    <n v="1030580"/>
    <n v="1"/>
    <n v="2021"/>
    <n v="2021"/>
    <s v="2021Q2"/>
    <s v="Old_Claim"/>
    <x v="0"/>
    <m/>
  </r>
  <r>
    <s v="L02/070/9/000916/2021"/>
    <d v="2021-06-26T00:00:00"/>
    <d v="2021-06-30T00:00:00"/>
    <x v="2"/>
    <n v="11380"/>
    <n v="11380"/>
    <n v="1"/>
    <n v="2021"/>
    <n v="2021"/>
    <s v="2021Q2"/>
    <s v="Old_Claim"/>
    <x v="0"/>
    <m/>
  </r>
  <r>
    <s v="L01/087/9/000212/2021"/>
    <d v="2021-06-16T00:00:00"/>
    <d v="2021-06-29T00:00:00"/>
    <x v="0"/>
    <n v="500000"/>
    <n v="500000"/>
    <n v="1"/>
    <n v="2021"/>
    <n v="2021"/>
    <s v="2021Q2"/>
    <s v="Old_Claim"/>
    <x v="0"/>
    <m/>
  </r>
  <r>
    <s v="L01/801/9/000004/2021"/>
    <d v="2021-06-27T00:00:00"/>
    <d v="2021-06-30T00:00:00"/>
    <x v="0"/>
    <n v="830813"/>
    <n v="830813"/>
    <n v="1"/>
    <n v="2021"/>
    <n v="2021"/>
    <s v="2021Q2"/>
    <s v="Old_Claim"/>
    <x v="0"/>
    <m/>
  </r>
  <r>
    <s v="L01/070/9/000917/2021"/>
    <d v="2021-06-28T00:00:00"/>
    <d v="2021-06-30T00:00:00"/>
    <x v="2"/>
    <n v="6380"/>
    <n v="6380"/>
    <n v="1"/>
    <n v="2021"/>
    <n v="2021"/>
    <s v="2021Q2"/>
    <s v="Old_Claim"/>
    <x v="2"/>
    <m/>
  </r>
  <r>
    <s v="L01/070/9/000918/2021"/>
    <d v="2021-06-29T00:00:00"/>
    <d v="2021-07-01T00:00:00"/>
    <x v="2"/>
    <n v="6380"/>
    <n v="6380"/>
    <n v="1"/>
    <n v="2021"/>
    <n v="2021"/>
    <s v="2021Q2"/>
    <s v="Old_Claim"/>
    <x v="0"/>
    <m/>
  </r>
  <r>
    <s v="L05/070/9/000919/2021"/>
    <d v="2021-06-21T00:00:00"/>
    <d v="2021-07-01T00:00:00"/>
    <x v="2"/>
    <n v="6380"/>
    <n v="6380"/>
    <n v="1"/>
    <n v="2021"/>
    <n v="2021"/>
    <s v="2021Q2"/>
    <s v="Old_Claim"/>
    <x v="2"/>
    <m/>
  </r>
  <r>
    <s v="L01/070/9/000922/2021"/>
    <d v="2021-06-25T00:00:00"/>
    <d v="2021-07-01T00:00:00"/>
    <x v="2"/>
    <n v="6380"/>
    <n v="6380"/>
    <n v="1"/>
    <n v="2021"/>
    <n v="2021"/>
    <s v="2021Q2"/>
    <s v="Old_Claim"/>
    <x v="2"/>
    <m/>
  </r>
  <r>
    <s v="L01/088/9/000180/2021"/>
    <d v="2021-07-01T00:00:00"/>
    <d v="2021-07-02T00:00:00"/>
    <x v="0"/>
    <n v="6380"/>
    <n v="6380"/>
    <n v="1"/>
    <n v="2021"/>
    <n v="2021"/>
    <s v="2021Q3"/>
    <s v="Old_Claim"/>
    <x v="0"/>
    <m/>
  </r>
  <r>
    <s v="L01/070/9/000923/2021"/>
    <d v="2021-06-30T00:00:00"/>
    <d v="2021-07-02T00:00:00"/>
    <x v="2"/>
    <n v="23880"/>
    <n v="23880"/>
    <n v="1"/>
    <n v="2021"/>
    <n v="2021"/>
    <s v="2021Q2"/>
    <s v="Old_Claim"/>
    <x v="0"/>
    <m/>
  </r>
  <r>
    <s v="L01/070/9/000928/2021"/>
    <d v="2021-06-24T00:00:00"/>
    <d v="2021-07-05T00:00:00"/>
    <x v="2"/>
    <n v="16780"/>
    <n v="16780"/>
    <n v="1"/>
    <n v="2021"/>
    <n v="2021"/>
    <s v="2021Q2"/>
    <s v="Old_Claim"/>
    <x v="2"/>
    <m/>
  </r>
  <r>
    <s v="L01/080/9/000213/2021"/>
    <d v="2021-06-25T00:00:00"/>
    <d v="2021-07-05T00:00:00"/>
    <x v="0"/>
    <n v="1693156"/>
    <n v="1693156"/>
    <n v="1"/>
    <n v="2021"/>
    <n v="2021"/>
    <s v="2021Q2"/>
    <s v="Old_Claim"/>
    <x v="0"/>
    <m/>
  </r>
  <r>
    <s v="L01/088/9/000182/2021"/>
    <d v="2021-07-04T00:00:00"/>
    <d v="2021-07-06T00:00:00"/>
    <x v="0"/>
    <n v="17820"/>
    <n v="17820"/>
    <n v="1"/>
    <n v="2021"/>
    <n v="2021"/>
    <s v="2021Q3"/>
    <s v="Old_Claim"/>
    <x v="0"/>
    <m/>
  </r>
  <r>
    <s v="L01/070/9/000930/2021"/>
    <d v="2021-04-23T00:00:00"/>
    <d v="2021-05-03T00:00:00"/>
    <x v="2"/>
    <n v="6380"/>
    <n v="6380"/>
    <n v="1"/>
    <n v="2021"/>
    <n v="2021"/>
    <s v="2021Q2"/>
    <s v="Old_Claim"/>
    <x v="0"/>
    <m/>
  </r>
  <r>
    <s v="L01/070/9/000932/2021"/>
    <d v="2021-06-27T00:00:00"/>
    <d v="2021-07-05T00:00:00"/>
    <x v="2"/>
    <n v="-669560"/>
    <n v="-669560"/>
    <n v="1"/>
    <n v="2021"/>
    <n v="2021"/>
    <s v="2021Q2"/>
    <s v="Old_Claim"/>
    <x v="0"/>
    <m/>
  </r>
  <r>
    <s v="L01/070/9/000933/2021"/>
    <d v="2021-06-27T00:00:00"/>
    <d v="2021-07-05T00:00:00"/>
    <x v="2"/>
    <n v="6380"/>
    <n v="6380"/>
    <n v="1"/>
    <n v="2021"/>
    <n v="2021"/>
    <s v="2021Q2"/>
    <s v="Old_Claim"/>
    <x v="0"/>
    <m/>
  </r>
  <r>
    <s v="L01/070/9/000937/2021"/>
    <d v="2021-06-15T00:00:00"/>
    <d v="2021-07-05T00:00:00"/>
    <x v="2"/>
    <n v="6380"/>
    <n v="6380"/>
    <n v="1"/>
    <n v="2021"/>
    <n v="2021"/>
    <s v="2021Q2"/>
    <s v="Old_Claim"/>
    <x v="0"/>
    <m/>
  </r>
  <r>
    <s v="L01/080/9/000216/2021"/>
    <d v="2021-07-05T00:00:00"/>
    <d v="2021-07-06T00:00:00"/>
    <x v="0"/>
    <n v="217880"/>
    <n v="217880"/>
    <n v="1"/>
    <n v="2021"/>
    <n v="2021"/>
    <s v="2021Q3"/>
    <s v="Old_Claim"/>
    <x v="2"/>
    <m/>
  </r>
  <r>
    <s v="L01/087/9/000217/2021"/>
    <d v="2021-05-28T00:00:00"/>
    <d v="2021-07-06T00:00:00"/>
    <x v="0"/>
    <n v="24000"/>
    <n v="24000"/>
    <n v="1"/>
    <n v="2021"/>
    <n v="2021"/>
    <s v="2021Q2"/>
    <s v="Old_Claim"/>
    <x v="0"/>
    <m/>
  </r>
  <r>
    <s v="L01/088/9/000184/2021"/>
    <d v="2021-07-03T00:00:00"/>
    <d v="2021-07-07T00:00:00"/>
    <x v="0"/>
    <n v="6380"/>
    <n v="6380"/>
    <n v="1"/>
    <n v="2021"/>
    <n v="2021"/>
    <s v="2021Q3"/>
    <s v="Old_Claim"/>
    <x v="2"/>
    <m/>
  </r>
  <r>
    <s v="L01/070/9/000939/2021"/>
    <d v="2021-06-29T00:00:00"/>
    <d v="2021-07-07T00:00:00"/>
    <x v="2"/>
    <n v="10440"/>
    <n v="10440"/>
    <n v="1"/>
    <n v="2021"/>
    <n v="2021"/>
    <s v="2021Q2"/>
    <s v="Old_Claim"/>
    <x v="0"/>
    <m/>
  </r>
  <r>
    <s v="L01/088/9/000186/2021"/>
    <d v="2021-06-20T00:00:00"/>
    <d v="2021-07-07T00:00:00"/>
    <x v="0"/>
    <n v="23000"/>
    <n v="23000"/>
    <n v="1"/>
    <n v="2021"/>
    <n v="2021"/>
    <s v="2021Q2"/>
    <s v="Old_Claim"/>
    <x v="0"/>
    <m/>
  </r>
  <r>
    <s v="L01/088/9/000187/2021"/>
    <d v="2021-06-30T00:00:00"/>
    <d v="2021-07-07T00:00:00"/>
    <x v="0"/>
    <n v="95000"/>
    <n v="95000"/>
    <n v="1"/>
    <n v="2021"/>
    <n v="2021"/>
    <s v="2021Q2"/>
    <s v="Old_Claim"/>
    <x v="2"/>
    <m/>
  </r>
  <r>
    <s v="L01/070/9/000940/2021"/>
    <d v="2021-05-31T00:00:00"/>
    <d v="2021-07-05T00:00:00"/>
    <x v="2"/>
    <n v="39440"/>
    <n v="39440"/>
    <n v="1"/>
    <n v="2021"/>
    <n v="2021"/>
    <s v="2021Q2"/>
    <s v="Old_Claim"/>
    <x v="0"/>
    <m/>
  </r>
  <r>
    <s v="L01/070/9/000941/2021"/>
    <d v="2021-06-28T00:00:00"/>
    <d v="2021-07-05T00:00:00"/>
    <x v="2"/>
    <n v="416000"/>
    <n v="416000"/>
    <n v="1"/>
    <n v="2021"/>
    <n v="2021"/>
    <s v="2021Q2"/>
    <s v="Old_Claim"/>
    <x v="0"/>
    <m/>
  </r>
  <r>
    <s v="L01/087/9/000219/2021"/>
    <d v="2021-06-30T00:00:00"/>
    <d v="2021-07-08T00:00:00"/>
    <x v="0"/>
    <n v="6380"/>
    <n v="6380"/>
    <n v="1"/>
    <n v="2021"/>
    <n v="2021"/>
    <s v="2021Q2"/>
    <s v="Old_Claim"/>
    <x v="0"/>
    <m/>
  </r>
  <r>
    <s v="L01/070/9/000944/2021"/>
    <d v="2021-07-02T00:00:00"/>
    <d v="2021-07-08T00:00:00"/>
    <x v="2"/>
    <n v="509120"/>
    <n v="509120"/>
    <n v="1"/>
    <n v="2021"/>
    <n v="2021"/>
    <s v="2021Q3"/>
    <s v="Old_Claim"/>
    <x v="2"/>
    <m/>
  </r>
  <r>
    <s v="L05/070/9/000945/2021"/>
    <d v="2021-06-14T00:00:00"/>
    <d v="2021-07-08T00:00:00"/>
    <x v="2"/>
    <n v="9360"/>
    <n v="9360"/>
    <n v="1"/>
    <n v="2021"/>
    <n v="2021"/>
    <s v="2021Q2"/>
    <s v="Old_Claim"/>
    <x v="0"/>
    <m/>
  </r>
  <r>
    <s v="L01/070/9/000948/2021"/>
    <d v="2021-05-31T00:00:00"/>
    <d v="2021-07-06T00:00:00"/>
    <x v="2"/>
    <n v="50000"/>
    <n v="50000"/>
    <n v="1"/>
    <n v="2021"/>
    <n v="2021"/>
    <s v="2021Q2"/>
    <s v="Old_Claim"/>
    <x v="0"/>
    <m/>
  </r>
  <r>
    <s v="L01/070/9/000949/2021"/>
    <d v="2021-07-08T00:00:00"/>
    <d v="2021-07-09T00:00:00"/>
    <x v="2"/>
    <n v="5000"/>
    <n v="5000"/>
    <n v="1"/>
    <n v="2021"/>
    <n v="2021"/>
    <s v="2021Q3"/>
    <s v="Old_Claim"/>
    <x v="2"/>
    <m/>
  </r>
  <r>
    <s v="L01/083/9/000189/2021"/>
    <d v="2021-07-01T00:00:00"/>
    <d v="2021-07-08T00:00:00"/>
    <x v="0"/>
    <n v="5000"/>
    <n v="5000"/>
    <n v="1"/>
    <n v="2021"/>
    <n v="2021"/>
    <s v="2021Q3"/>
    <s v="Old_Claim"/>
    <x v="0"/>
    <m/>
  </r>
  <r>
    <s v="L01/088/9/000191/2021"/>
    <d v="2021-06-24T00:00:00"/>
    <d v="2021-06-28T00:00:00"/>
    <x v="0"/>
    <n v="11000"/>
    <n v="11000"/>
    <n v="1"/>
    <n v="2021"/>
    <n v="2021"/>
    <s v="2021Q2"/>
    <s v="Old_Claim"/>
    <x v="2"/>
    <m/>
  </r>
  <r>
    <s v="L01/062/9/000004/2021"/>
    <d v="2021-05-04T00:00:00"/>
    <d v="2021-07-08T00:00:00"/>
    <x v="3"/>
    <n v="76795"/>
    <n v="76795"/>
    <n v="1"/>
    <n v="2021"/>
    <n v="2021"/>
    <s v="2021Q2"/>
    <s v="Old_Claim"/>
    <x v="0"/>
    <m/>
  </r>
  <r>
    <s v="L01/070/9/000952/2021"/>
    <d v="2021-06-29T00:00:00"/>
    <d v="2021-07-12T00:00:00"/>
    <x v="2"/>
    <n v="172040"/>
    <n v="172040"/>
    <n v="1"/>
    <n v="2021"/>
    <n v="2021"/>
    <s v="2021Q2"/>
    <s v="Old_Claim"/>
    <x v="0"/>
    <m/>
  </r>
  <r>
    <s v="L01/070/9/000955/2021"/>
    <d v="2021-07-01T00:00:00"/>
    <d v="2021-07-13T00:00:00"/>
    <x v="2"/>
    <n v="110760"/>
    <n v="110760"/>
    <n v="1"/>
    <n v="2021"/>
    <n v="2021"/>
    <s v="2021Q3"/>
    <s v="Old_Claim"/>
    <x v="0"/>
    <m/>
  </r>
  <r>
    <s v="L02/070/9/000959/2021"/>
    <d v="2021-07-08T00:00:00"/>
    <d v="2021-07-13T00:00:00"/>
    <x v="2"/>
    <n v="32700"/>
    <n v="32700"/>
    <n v="1"/>
    <n v="2021"/>
    <n v="2021"/>
    <s v="2021Q3"/>
    <s v="Old_Claim"/>
    <x v="0"/>
    <m/>
  </r>
  <r>
    <s v="L01/070/9/000960/2021"/>
    <d v="2021-06-13T00:00:00"/>
    <d v="2021-07-13T00:00:00"/>
    <x v="2"/>
    <n v="1000000"/>
    <n v="1000000"/>
    <n v="1"/>
    <n v="2021"/>
    <n v="2021"/>
    <s v="2021Q2"/>
    <s v="Old_Claim"/>
    <x v="0"/>
    <m/>
  </r>
  <r>
    <s v="L01/103/9/000006/2021"/>
    <d v="2021-03-05T00:00:00"/>
    <d v="2021-06-30T00:00:00"/>
    <x v="7"/>
    <n v="176001"/>
    <n v="176001"/>
    <n v="1"/>
    <n v="2021"/>
    <n v="2021"/>
    <s v="2021Q1"/>
    <s v="Old_Claim"/>
    <x v="0"/>
    <m/>
  </r>
  <r>
    <s v="L01/080/9/000224/2021"/>
    <d v="2021-07-10T00:00:00"/>
    <d v="2021-07-14T00:00:00"/>
    <x v="0"/>
    <n v="24660"/>
    <n v="24660"/>
    <n v="1"/>
    <n v="2021"/>
    <n v="2021"/>
    <s v="2021Q3"/>
    <s v="Old_Claim"/>
    <x v="2"/>
    <m/>
  </r>
  <r>
    <s v="L01/088/9/000194/2021"/>
    <d v="2021-06-28T00:00:00"/>
    <d v="2021-07-12T00:00:00"/>
    <x v="0"/>
    <n v="52980"/>
    <n v="52980"/>
    <n v="1"/>
    <n v="2021"/>
    <n v="2021"/>
    <s v="2021Q2"/>
    <s v="Old_Claim"/>
    <x v="2"/>
    <m/>
  </r>
  <r>
    <s v="L01/070/9/000961/2021"/>
    <d v="2021-07-12T00:00:00"/>
    <d v="2021-07-14T00:00:00"/>
    <x v="2"/>
    <n v="535080"/>
    <n v="535080"/>
    <n v="1"/>
    <n v="2021"/>
    <n v="2021"/>
    <s v="2021Q3"/>
    <s v="Old_Claim"/>
    <x v="2"/>
    <m/>
  </r>
  <r>
    <s v="L01/070/9/000962/2021"/>
    <d v="2021-07-09T00:00:00"/>
    <d v="2021-07-14T00:00:00"/>
    <x v="2"/>
    <n v="9500"/>
    <n v="9500"/>
    <n v="1"/>
    <n v="2021"/>
    <n v="2021"/>
    <s v="2021Q3"/>
    <s v="Old_Claim"/>
    <x v="0"/>
    <m/>
  </r>
  <r>
    <s v="L01/070/9/000964/2021"/>
    <d v="2021-04-24T00:00:00"/>
    <d v="2021-07-05T00:00:00"/>
    <x v="2"/>
    <n v="961150"/>
    <n v="961150"/>
    <n v="1"/>
    <n v="2021"/>
    <n v="2021"/>
    <s v="2021Q2"/>
    <s v="Old_Claim"/>
    <x v="2"/>
    <m/>
  </r>
  <r>
    <s v="L01/070/9/000969/2021"/>
    <d v="2021-07-07T00:00:00"/>
    <d v="2021-07-15T00:00:00"/>
    <x v="2"/>
    <n v="200000"/>
    <n v="200000"/>
    <n v="1"/>
    <n v="2021"/>
    <n v="2021"/>
    <s v="2021Q3"/>
    <s v="Old_Claim"/>
    <x v="2"/>
    <m/>
  </r>
  <r>
    <s v="L01/700/9/000970/2021"/>
    <d v="2021-06-29T00:00:00"/>
    <d v="2021-07-06T00:00:00"/>
    <x v="2"/>
    <n v="6380"/>
    <n v="6380"/>
    <n v="1"/>
    <n v="2021"/>
    <n v="2021"/>
    <s v="2021Q2"/>
    <s v="Old_Claim"/>
    <x v="0"/>
    <m/>
  </r>
  <r>
    <s v="L01/070/9/000971/2021"/>
    <d v="2021-07-09T00:00:00"/>
    <d v="2021-07-12T00:00:00"/>
    <x v="2"/>
    <n v="12780"/>
    <n v="12780"/>
    <n v="1"/>
    <n v="2021"/>
    <n v="2021"/>
    <s v="2021Q3"/>
    <s v="Old_Claim"/>
    <x v="2"/>
    <m/>
  </r>
  <r>
    <s v="L01/070/9/000973/2021"/>
    <d v="2021-07-07T00:00:00"/>
    <d v="2021-07-16T00:00:00"/>
    <x v="2"/>
    <n v="669440"/>
    <n v="669440"/>
    <n v="1"/>
    <n v="2021"/>
    <n v="2021"/>
    <s v="2021Q3"/>
    <s v="Old_Claim"/>
    <x v="2"/>
    <m/>
  </r>
  <r>
    <s v="L01/088/9/000197/2021"/>
    <d v="2021-07-01T00:00:00"/>
    <d v="2021-07-19T00:00:00"/>
    <x v="0"/>
    <n v="6860"/>
    <n v="6860"/>
    <n v="1"/>
    <n v="2021"/>
    <n v="2021"/>
    <s v="2021Q3"/>
    <s v="Old_Claim"/>
    <x v="0"/>
    <m/>
  </r>
  <r>
    <s v="L01/080/9/000225/2021"/>
    <d v="2021-07-05T00:00:00"/>
    <d v="2021-07-19T00:00:00"/>
    <x v="0"/>
    <n v="34900"/>
    <n v="34900"/>
    <n v="1"/>
    <n v="2021"/>
    <n v="2021"/>
    <s v="2021Q3"/>
    <s v="Old_Claim"/>
    <x v="2"/>
    <m/>
  </r>
  <r>
    <s v="L02/070/9/000978/2021"/>
    <d v="2021-07-11T00:00:00"/>
    <d v="2021-07-16T00:00:00"/>
    <x v="2"/>
    <n v="890264"/>
    <n v="890264"/>
    <n v="1"/>
    <n v="2021"/>
    <n v="2021"/>
    <s v="2021Q3"/>
    <s v="Old_Claim"/>
    <x v="0"/>
    <m/>
  </r>
  <r>
    <s v="L01/070/9/000979/2021"/>
    <d v="2021-07-15T00:00:00"/>
    <d v="2021-07-19T00:00:00"/>
    <x v="2"/>
    <n v="30000"/>
    <n v="30000"/>
    <n v="1"/>
    <n v="2021"/>
    <n v="2021"/>
    <s v="2021Q3"/>
    <s v="Old_Claim"/>
    <x v="0"/>
    <m/>
  </r>
  <r>
    <s v="L01/088/9/000198/2021"/>
    <d v="2021-07-15T00:00:00"/>
    <d v="2021-07-19T00:00:00"/>
    <x v="0"/>
    <n v="210000"/>
    <n v="210000"/>
    <n v="1"/>
    <n v="2021"/>
    <n v="2021"/>
    <s v="2021Q3"/>
    <s v="Old_Claim"/>
    <x v="0"/>
    <m/>
  </r>
  <r>
    <s v="L01/070/9/000980/2021"/>
    <d v="2021-07-14T00:00:00"/>
    <d v="2021-07-19T00:00:00"/>
    <x v="2"/>
    <n v="8000"/>
    <n v="8000"/>
    <n v="1"/>
    <n v="2021"/>
    <n v="2021"/>
    <s v="2021Q3"/>
    <s v="Old_Claim"/>
    <x v="2"/>
    <m/>
  </r>
  <r>
    <s v="L05/070/9/000981/2021"/>
    <d v="2021-07-04T00:00:00"/>
    <d v="2021-07-19T00:00:00"/>
    <x v="2"/>
    <n v="6380"/>
    <n v="6380"/>
    <n v="1"/>
    <n v="2021"/>
    <n v="2021"/>
    <s v="2021Q3"/>
    <s v="Old_Claim"/>
    <x v="2"/>
    <m/>
  </r>
  <r>
    <s v="L01/070/9/000983/2021"/>
    <d v="2021-07-07T00:00:00"/>
    <d v="2021-07-09T00:00:00"/>
    <x v="2"/>
    <n v="4380"/>
    <n v="4380"/>
    <n v="1"/>
    <n v="2021"/>
    <n v="2021"/>
    <s v="2021Q3"/>
    <s v="Old_Claim"/>
    <x v="2"/>
    <m/>
  </r>
  <r>
    <s v="L01/070/9/000986/2021"/>
    <d v="2021-04-11T00:00:00"/>
    <d v="2021-07-19T00:00:00"/>
    <x v="2"/>
    <n v="16069"/>
    <n v="16069"/>
    <n v="1"/>
    <n v="2021"/>
    <n v="2021"/>
    <s v="2021Q2"/>
    <s v="Old_Claim"/>
    <x v="2"/>
    <m/>
  </r>
  <r>
    <s v="L01/088/9/000200/2021"/>
    <d v="2021-06-03T00:00:00"/>
    <d v="2021-07-21T00:00:00"/>
    <x v="0"/>
    <n v="990000"/>
    <n v="990000"/>
    <n v="1"/>
    <n v="2021"/>
    <n v="2021"/>
    <s v="2021Q2"/>
    <s v="Old_Claim"/>
    <x v="2"/>
    <m/>
  </r>
  <r>
    <s v="L01/070/9/000987/2021"/>
    <d v="2021-07-19T00:00:00"/>
    <d v="2021-07-22T00:00:00"/>
    <x v="2"/>
    <n v="173756"/>
    <n v="173756"/>
    <n v="1"/>
    <n v="2021"/>
    <n v="2021"/>
    <s v="2021Q3"/>
    <s v="Old_Claim"/>
    <x v="2"/>
    <m/>
  </r>
  <r>
    <s v="L01/088/9/000201/2021"/>
    <d v="2021-07-13T00:00:00"/>
    <d v="2021-07-22T00:00:00"/>
    <x v="0"/>
    <n v="14920"/>
    <n v="14920"/>
    <n v="1"/>
    <n v="2021"/>
    <n v="2021"/>
    <s v="2021Q3"/>
    <s v="Old_Claim"/>
    <x v="2"/>
    <m/>
  </r>
  <r>
    <s v="L01/070/9/000988/2021"/>
    <d v="2021-07-18T00:00:00"/>
    <d v="2021-07-22T00:00:00"/>
    <x v="2"/>
    <n v="480000"/>
    <n v="480000"/>
    <n v="1"/>
    <n v="2021"/>
    <n v="2021"/>
    <s v="2021Q3"/>
    <s v="Old_Claim"/>
    <x v="2"/>
    <m/>
  </r>
  <r>
    <s v="L01/880/9/000229/2021"/>
    <d v="2021-06-16T00:00:00"/>
    <d v="2021-07-21T00:00:00"/>
    <x v="0"/>
    <n v="150000"/>
    <n v="150000"/>
    <n v="1"/>
    <n v="2021"/>
    <n v="2021"/>
    <s v="2021Q2"/>
    <s v="Old_Claim"/>
    <x v="0"/>
    <m/>
  </r>
  <r>
    <s v="L01/070/9/000991/2021"/>
    <d v="2021-07-10T00:00:00"/>
    <d v="2021-07-22T00:00:00"/>
    <x v="2"/>
    <n v="1755000"/>
    <n v="1755000"/>
    <n v="1"/>
    <n v="2021"/>
    <n v="2021"/>
    <s v="2021Q3"/>
    <s v="Old_Claim"/>
    <x v="0"/>
    <m/>
  </r>
  <r>
    <s v="L01/088/9/000205/2021"/>
    <d v="2021-07-20T00:00:00"/>
    <d v="2021-07-22T00:00:00"/>
    <x v="0"/>
    <n v="243992"/>
    <n v="243992"/>
    <n v="1"/>
    <n v="2021"/>
    <n v="2021"/>
    <s v="2021Q3"/>
    <s v="Old_Claim"/>
    <x v="0"/>
    <m/>
  </r>
  <r>
    <s v="L01/070/9/000995/2021"/>
    <d v="2021-07-12T00:00:00"/>
    <d v="2021-07-21T00:00:00"/>
    <x v="2"/>
    <n v="620000"/>
    <n v="620000"/>
    <n v="1"/>
    <n v="2021"/>
    <n v="2021"/>
    <s v="2021Q3"/>
    <s v="Old_Claim"/>
    <x v="2"/>
    <m/>
  </r>
  <r>
    <s v="L01/070/9/000998/2021"/>
    <d v="2021-07-20T00:00:00"/>
    <d v="2021-07-26T00:00:00"/>
    <x v="2"/>
    <n v="7500"/>
    <n v="7500"/>
    <n v="1"/>
    <n v="2021"/>
    <n v="2021"/>
    <s v="2021Q3"/>
    <s v="Old_Claim"/>
    <x v="0"/>
    <m/>
  </r>
  <r>
    <s v="L01/088/9/000208/2021"/>
    <d v="2021-07-17T00:00:00"/>
    <d v="2021-07-24T00:00:00"/>
    <x v="0"/>
    <n v="4000"/>
    <n v="4000"/>
    <n v="1"/>
    <n v="2021"/>
    <n v="2021"/>
    <s v="2021Q3"/>
    <s v="Old_Claim"/>
    <x v="0"/>
    <m/>
  </r>
  <r>
    <s v="L01/070/9/001002/2021"/>
    <d v="2021-07-17T00:00:00"/>
    <d v="2021-07-26T00:00:00"/>
    <x v="2"/>
    <n v="334000"/>
    <n v="334000"/>
    <n v="1"/>
    <n v="2021"/>
    <n v="2021"/>
    <s v="2021Q3"/>
    <s v="Old_Claim"/>
    <x v="0"/>
    <m/>
  </r>
  <r>
    <s v="L01/070/9/001004/2021"/>
    <d v="2021-07-07T00:00:00"/>
    <d v="2021-07-26T00:00:00"/>
    <x v="2"/>
    <n v="6860"/>
    <n v="6860"/>
    <n v="1"/>
    <n v="2021"/>
    <n v="2021"/>
    <s v="2021Q3"/>
    <s v="Old_Claim"/>
    <x v="0"/>
    <m/>
  </r>
  <r>
    <s v="L02/070/9/001007/2021"/>
    <d v="2021-07-16T00:00:00"/>
    <d v="2021-07-27T00:00:00"/>
    <x v="2"/>
    <n v="373773"/>
    <n v="373773"/>
    <n v="1"/>
    <n v="2021"/>
    <n v="2021"/>
    <s v="2021Q3"/>
    <s v="Old_Claim"/>
    <x v="0"/>
    <m/>
  </r>
  <r>
    <s v="L01/080/9/000232/2021"/>
    <d v="2021-07-02T00:00:00"/>
    <d v="2021-07-27T00:00:00"/>
    <x v="0"/>
    <n v="868248"/>
    <n v="868248"/>
    <n v="1"/>
    <n v="2021"/>
    <n v="2021"/>
    <s v="2021Q3"/>
    <s v="Old_Claim"/>
    <x v="2"/>
    <m/>
  </r>
  <r>
    <s v="L01/070/9/001012/2021"/>
    <d v="2021-06-29T00:00:00"/>
    <d v="2021-07-27T00:00:00"/>
    <x v="2"/>
    <n v="9360"/>
    <n v="9360"/>
    <n v="1"/>
    <n v="2021"/>
    <n v="2021"/>
    <s v="2021Q2"/>
    <s v="Old_Claim"/>
    <x v="2"/>
    <m/>
  </r>
  <r>
    <s v="L01/087/9/000235/2021"/>
    <d v="2021-06-09T00:00:00"/>
    <d v="2021-07-15T00:00:00"/>
    <x v="0"/>
    <n v="48024"/>
    <n v="48024"/>
    <n v="1"/>
    <n v="2021"/>
    <n v="2021"/>
    <s v="2021Q2"/>
    <s v="Old_Claim"/>
    <x v="0"/>
    <m/>
  </r>
  <r>
    <s v="L01/801/9/000005/2021"/>
    <d v="2021-06-07T00:00:00"/>
    <d v="2021-07-29T00:00:00"/>
    <x v="0"/>
    <n v="20000"/>
    <n v="20000"/>
    <n v="1"/>
    <n v="2021"/>
    <n v="2021"/>
    <s v="2021Q2"/>
    <s v="Old_Claim"/>
    <x v="2"/>
    <m/>
  </r>
  <r>
    <s v="L01/070/9/001021/2021"/>
    <d v="2021-07-26T00:00:00"/>
    <d v="2021-07-29T00:00:00"/>
    <x v="2"/>
    <n v="9360"/>
    <n v="9360"/>
    <n v="1"/>
    <n v="2021"/>
    <n v="2021"/>
    <s v="2021Q3"/>
    <s v="Old_Claim"/>
    <x v="2"/>
    <m/>
  </r>
  <r>
    <s v="L01/070/9/001022/2021"/>
    <d v="2021-07-12T00:00:00"/>
    <d v="2021-07-15T00:00:00"/>
    <x v="2"/>
    <n v="500000"/>
    <n v="500000"/>
    <n v="1"/>
    <n v="2021"/>
    <n v="2021"/>
    <s v="2021Q3"/>
    <s v="Old_Claim"/>
    <x v="0"/>
    <m/>
  </r>
  <r>
    <s v="L01/070/9/001023/2021"/>
    <d v="2021-07-24T00:00:00"/>
    <d v="2021-07-29T00:00:00"/>
    <x v="2"/>
    <n v="573530.70180000004"/>
    <n v="573530.70180000004"/>
    <n v="1"/>
    <n v="2021"/>
    <n v="2021"/>
    <s v="2021Q3"/>
    <s v="Old_Claim"/>
    <x v="2"/>
    <m/>
  </r>
  <r>
    <s v="L01/070/9/001024/2021"/>
    <d v="2021-07-03T00:00:00"/>
    <d v="2021-07-29T00:00:00"/>
    <x v="2"/>
    <n v="96800"/>
    <n v="96800"/>
    <n v="1"/>
    <n v="2021"/>
    <n v="2021"/>
    <s v="2021Q3"/>
    <s v="Old_Claim"/>
    <x v="0"/>
    <m/>
  </r>
  <r>
    <s v="L05/070/9/001025/2021"/>
    <d v="2021-07-13T00:00:00"/>
    <d v="2021-07-30T00:00:00"/>
    <x v="2"/>
    <n v="98100"/>
    <n v="98100"/>
    <n v="1"/>
    <n v="2021"/>
    <n v="2021"/>
    <s v="2021Q3"/>
    <s v="Old_Claim"/>
    <x v="0"/>
    <m/>
  </r>
  <r>
    <s v="L02/070/9/001027/2021"/>
    <d v="2021-07-24T00:00:00"/>
    <d v="2021-07-30T00:00:00"/>
    <x v="2"/>
    <n v="6740"/>
    <n v="6740"/>
    <n v="1"/>
    <n v="2021"/>
    <n v="2021"/>
    <s v="2021Q3"/>
    <s v="Old_Claim"/>
    <x v="2"/>
    <m/>
  </r>
  <r>
    <s v="L01/070/9/001028/2021"/>
    <d v="2021-07-24T00:00:00"/>
    <d v="2021-07-30T00:00:00"/>
    <x v="2"/>
    <n v="500000"/>
    <n v="500000"/>
    <n v="1"/>
    <n v="2021"/>
    <n v="2021"/>
    <s v="2021Q3"/>
    <s v="Old_Claim"/>
    <x v="2"/>
    <m/>
  </r>
  <r>
    <s v="L01/071/9/000006/2021"/>
    <d v="2021-04-20T00:00:00"/>
    <d v="2021-06-13T00:00:00"/>
    <x v="2"/>
    <n v="33190"/>
    <n v="33190"/>
    <n v="1"/>
    <n v="2021"/>
    <n v="2021"/>
    <s v="2021Q2"/>
    <s v="Old_Claim"/>
    <x v="0"/>
    <m/>
  </r>
  <r>
    <s v="L01/088/9/000213/2021"/>
    <d v="2021-07-29T00:00:00"/>
    <d v="2021-07-30T00:00:00"/>
    <x v="0"/>
    <n v="496000"/>
    <n v="496000"/>
    <n v="1"/>
    <n v="2021"/>
    <n v="2021"/>
    <s v="2021Q3"/>
    <s v="Old_Claim"/>
    <x v="0"/>
    <m/>
  </r>
  <r>
    <s v="L15/070/9/001032/2021"/>
    <d v="2021-07-22T00:00:00"/>
    <d v="2021-08-02T00:00:00"/>
    <x v="2"/>
    <n v="17660"/>
    <n v="17660"/>
    <n v="1"/>
    <n v="2021"/>
    <n v="2021"/>
    <s v="2021Q3"/>
    <s v="Old_Claim"/>
    <x v="0"/>
    <m/>
  </r>
  <r>
    <s v="L01/070/9/001034/2021"/>
    <d v="2021-07-08T00:00:00"/>
    <d v="2021-07-29T00:00:00"/>
    <x v="2"/>
    <n v="29000"/>
    <n v="29000"/>
    <n v="1"/>
    <n v="2021"/>
    <n v="2021"/>
    <s v="2021Q3"/>
    <s v="Old_Claim"/>
    <x v="2"/>
    <m/>
  </r>
  <r>
    <s v="L01/070/9/001036/2021"/>
    <d v="2021-08-01T00:00:00"/>
    <d v="2021-08-02T00:00:00"/>
    <x v="2"/>
    <n v="30960"/>
    <n v="30960"/>
    <n v="1"/>
    <n v="2021"/>
    <n v="2021"/>
    <s v="2021Q3"/>
    <s v="Old_Claim"/>
    <x v="0"/>
    <m/>
  </r>
  <r>
    <s v="L01/070/9/001037/2021"/>
    <d v="2021-07-26T00:00:00"/>
    <d v="2021-08-02T00:00:00"/>
    <x v="2"/>
    <n v="13560"/>
    <n v="13560"/>
    <n v="1"/>
    <n v="2021"/>
    <n v="2021"/>
    <s v="2021Q3"/>
    <s v="Old_Claim"/>
    <x v="2"/>
    <m/>
  </r>
  <r>
    <s v="L01/070/9/001038/2021"/>
    <d v="2021-07-26T00:00:00"/>
    <d v="2021-08-02T00:00:00"/>
    <x v="2"/>
    <n v="6740"/>
    <n v="6740"/>
    <n v="1"/>
    <n v="2021"/>
    <n v="2021"/>
    <s v="2021Q3"/>
    <s v="Old_Claim"/>
    <x v="0"/>
    <m/>
  </r>
  <r>
    <s v="L01/070/9/001040/2021"/>
    <d v="2021-07-31T00:00:00"/>
    <d v="2021-08-02T00:00:00"/>
    <x v="2"/>
    <n v="240120"/>
    <n v="240120"/>
    <n v="1"/>
    <n v="2021"/>
    <n v="2021"/>
    <s v="2021Q3"/>
    <s v="Old_Claim"/>
    <x v="2"/>
    <m/>
  </r>
  <r>
    <s v="L01/070/9/001041/2021"/>
    <d v="2021-07-10T00:00:00"/>
    <d v="2021-08-03T00:00:00"/>
    <x v="2"/>
    <n v="1200000"/>
    <n v="1200000"/>
    <n v="1"/>
    <n v="2021"/>
    <n v="2021"/>
    <s v="2021Q3"/>
    <s v="Old_Claim"/>
    <x v="0"/>
    <m/>
  </r>
  <r>
    <s v="L02/070/9/001042/2021"/>
    <d v="2021-07-30T00:00:00"/>
    <d v="2021-08-03T00:00:00"/>
    <x v="2"/>
    <n v="106500"/>
    <n v="106500"/>
    <n v="1"/>
    <n v="2021"/>
    <n v="2021"/>
    <s v="2021Q3"/>
    <s v="Old_Claim"/>
    <x v="0"/>
    <m/>
  </r>
  <r>
    <s v="L01/070/9/001044/2021"/>
    <d v="2021-07-08T00:00:00"/>
    <d v="2021-07-21T00:00:00"/>
    <x v="2"/>
    <n v="284512"/>
    <n v="284512"/>
    <n v="1"/>
    <n v="2021"/>
    <n v="2021"/>
    <s v="2021Q3"/>
    <s v="Old_Claim"/>
    <x v="0"/>
    <m/>
  </r>
  <r>
    <s v="L01/070/9/001046/2021"/>
    <d v="2021-07-22T00:00:00"/>
    <d v="2021-08-05T00:00:00"/>
    <x v="2"/>
    <n v="9360"/>
    <n v="9360"/>
    <n v="1"/>
    <n v="2021"/>
    <n v="2021"/>
    <s v="2021Q3"/>
    <s v="Old_Claim"/>
    <x v="0"/>
    <m/>
  </r>
  <r>
    <s v="L15/070/9/001049/2021"/>
    <d v="2021-07-29T00:00:00"/>
    <d v="2021-08-05T00:00:00"/>
    <x v="2"/>
    <n v="743357.45609999995"/>
    <n v="743357.45609999995"/>
    <n v="1"/>
    <n v="2021"/>
    <n v="2021"/>
    <s v="2021Q3"/>
    <s v="Old_Claim"/>
    <x v="2"/>
    <m/>
  </r>
  <r>
    <s v="L01/088/9/000214/2021"/>
    <d v="2021-07-08T00:00:00"/>
    <d v="2021-07-26T00:00:00"/>
    <x v="0"/>
    <n v="995000"/>
    <n v="995000"/>
    <n v="1"/>
    <n v="2021"/>
    <n v="2021"/>
    <s v="2021Q3"/>
    <s v="Old_Claim"/>
    <x v="2"/>
    <m/>
  </r>
  <r>
    <s v="L01/088/9/000221/2021"/>
    <d v="2021-08-01T00:00:00"/>
    <d v="2021-08-05T00:00:00"/>
    <x v="0"/>
    <n v="61200"/>
    <n v="61200"/>
    <n v="1"/>
    <n v="2021"/>
    <n v="2021"/>
    <s v="2021Q3"/>
    <s v="Old_Claim"/>
    <x v="0"/>
    <m/>
  </r>
  <r>
    <s v="L01/070/9/001052/2021"/>
    <d v="2021-04-27T00:00:00"/>
    <d v="2021-08-06T00:00:00"/>
    <x v="2"/>
    <n v="250000"/>
    <n v="250000"/>
    <n v="1"/>
    <n v="2021"/>
    <n v="2021"/>
    <s v="2021Q2"/>
    <s v="Old_Claim"/>
    <x v="0"/>
    <m/>
  </r>
  <r>
    <s v="L01/070/9/001053/2021"/>
    <d v="2021-07-31T00:00:00"/>
    <d v="2021-08-02T00:00:00"/>
    <x v="2"/>
    <n v="4640"/>
    <n v="4640"/>
    <n v="1"/>
    <n v="2021"/>
    <n v="2021"/>
    <s v="2021Q3"/>
    <s v="Old_Claim"/>
    <x v="0"/>
    <m/>
  </r>
  <r>
    <s v="L15/070/9/001054/2021"/>
    <d v="2021-07-18T00:00:00"/>
    <d v="2021-08-06T00:00:00"/>
    <x v="2"/>
    <n v="9000"/>
    <n v="9000"/>
    <n v="1"/>
    <n v="2021"/>
    <n v="2021"/>
    <s v="2021Q3"/>
    <s v="Old_Claim"/>
    <x v="2"/>
    <m/>
  </r>
  <r>
    <s v="L01/088/9/000224/2021"/>
    <d v="2021-07-29T00:00:00"/>
    <d v="2021-08-06T00:00:00"/>
    <x v="0"/>
    <n v="92000"/>
    <n v="92000"/>
    <n v="1"/>
    <n v="2021"/>
    <n v="2021"/>
    <s v="2021Q3"/>
    <s v="Old_Claim"/>
    <x v="0"/>
    <m/>
  </r>
  <r>
    <s v="L01/070/9/001061/2021"/>
    <d v="2021-07-29T00:00:00"/>
    <d v="2021-08-05T00:00:00"/>
    <x v="2"/>
    <n v="1120000"/>
    <n v="1120000"/>
    <n v="1"/>
    <n v="2021"/>
    <n v="2021"/>
    <s v="2021Q3"/>
    <s v="Old_Claim"/>
    <x v="0"/>
    <m/>
  </r>
  <r>
    <s v="L01/088/9/000226/2021"/>
    <d v="2021-07-31T00:00:00"/>
    <d v="2021-08-09T00:00:00"/>
    <x v="0"/>
    <n v="243316"/>
    <n v="243316"/>
    <n v="1"/>
    <n v="2021"/>
    <n v="2021"/>
    <s v="2021Q3"/>
    <s v="Old_Claim"/>
    <x v="2"/>
    <m/>
  </r>
  <r>
    <s v="L01/080/9/000242/2021"/>
    <d v="2021-06-27T00:00:00"/>
    <d v="2021-08-05T00:00:00"/>
    <x v="0"/>
    <n v="151476"/>
    <n v="151476"/>
    <n v="1"/>
    <n v="2021"/>
    <n v="2021"/>
    <s v="2021Q2"/>
    <s v="Old_Claim"/>
    <x v="2"/>
    <m/>
  </r>
  <r>
    <s v="L15/088/9/000227/2021"/>
    <d v="2021-07-28T00:00:00"/>
    <d v="2021-07-29T00:00:00"/>
    <x v="0"/>
    <n v="6000"/>
    <n v="6000"/>
    <n v="1"/>
    <n v="2021"/>
    <n v="2021"/>
    <s v="2021Q3"/>
    <s v="Old_Claim"/>
    <x v="2"/>
    <m/>
  </r>
  <r>
    <s v="L01/070/9/001065/2021"/>
    <d v="2021-08-07T00:00:00"/>
    <d v="2021-08-10T00:00:00"/>
    <x v="2"/>
    <n v="213064"/>
    <n v="213064"/>
    <n v="1"/>
    <n v="2021"/>
    <n v="2021"/>
    <s v="2021Q3"/>
    <s v="Old_Claim"/>
    <x v="0"/>
    <m/>
  </r>
  <r>
    <s v="L01/088/9/000228/2021"/>
    <d v="2021-06-05T00:00:00"/>
    <d v="2021-08-09T00:00:00"/>
    <x v="0"/>
    <n v="95000"/>
    <n v="95000"/>
    <n v="1"/>
    <n v="2021"/>
    <n v="2021"/>
    <s v="2021Q2"/>
    <s v="Old_Claim"/>
    <x v="2"/>
    <m/>
  </r>
  <r>
    <s v="L01/070/9/001068/2021"/>
    <d v="2021-05-20T00:00:00"/>
    <d v="2021-08-10T00:00:00"/>
    <x v="2"/>
    <n v="7437"/>
    <n v="7437"/>
    <n v="1"/>
    <n v="2021"/>
    <n v="2021"/>
    <s v="2021Q2"/>
    <s v="New_Claim/ Reopening"/>
    <x v="1"/>
    <m/>
  </r>
  <r>
    <s v="L01/070/9/001070/2021"/>
    <d v="2021-07-24T00:00:00"/>
    <d v="2021-08-11T00:00:00"/>
    <x v="2"/>
    <n v="12000"/>
    <n v="12000"/>
    <n v="1"/>
    <n v="2021"/>
    <n v="2021"/>
    <s v="2021Q3"/>
    <s v="Old_Claim"/>
    <x v="2"/>
    <m/>
  </r>
  <r>
    <s v="L01/088/9/000231/2021"/>
    <d v="2021-07-11T00:00:00"/>
    <d v="2021-08-02T00:00:00"/>
    <x v="0"/>
    <n v="4060"/>
    <n v="4060"/>
    <n v="1"/>
    <n v="2021"/>
    <n v="2021"/>
    <s v="2021Q3"/>
    <s v="Old_Claim"/>
    <x v="2"/>
    <m/>
  </r>
  <r>
    <s v="L01/070/9/001073/2021"/>
    <d v="2021-07-31T00:00:00"/>
    <d v="2021-08-10T00:00:00"/>
    <x v="2"/>
    <n v="5000"/>
    <n v="5000"/>
    <n v="1"/>
    <n v="2021"/>
    <n v="2021"/>
    <s v="2021Q3"/>
    <s v="Old_Claim"/>
    <x v="0"/>
    <m/>
  </r>
  <r>
    <s v="L01/070/9/001074/2021"/>
    <d v="2021-08-08T00:00:00"/>
    <d v="2021-08-11T00:00:00"/>
    <x v="2"/>
    <n v="314120"/>
    <n v="314120"/>
    <n v="1"/>
    <n v="2021"/>
    <n v="2021"/>
    <s v="2021Q3"/>
    <s v="Old_Claim"/>
    <x v="0"/>
    <m/>
  </r>
  <r>
    <s v="L01/070/9/001075/2021"/>
    <d v="2021-07-19T00:00:00"/>
    <d v="2021-08-11T00:00:00"/>
    <x v="2"/>
    <n v="30380"/>
    <n v="30380"/>
    <n v="1"/>
    <n v="2021"/>
    <n v="2021"/>
    <s v="2021Q3"/>
    <s v="Old_Claim"/>
    <x v="2"/>
    <m/>
  </r>
  <r>
    <s v="L01/088/9/000232/2021"/>
    <d v="2021-07-12T00:00:00"/>
    <d v="2021-08-11T00:00:00"/>
    <x v="0"/>
    <n v="11960"/>
    <n v="11960"/>
    <n v="1"/>
    <n v="2021"/>
    <n v="2021"/>
    <s v="2021Q3"/>
    <s v="Old_Claim"/>
    <x v="0"/>
    <m/>
  </r>
  <r>
    <s v="L01/070/9/001077/2021"/>
    <d v="2021-08-08T00:00:00"/>
    <d v="2021-08-11T00:00:00"/>
    <x v="2"/>
    <n v="9380"/>
    <n v="9380"/>
    <n v="1"/>
    <n v="2021"/>
    <n v="2021"/>
    <s v="2021Q3"/>
    <s v="Old_Claim"/>
    <x v="0"/>
    <m/>
  </r>
  <r>
    <s v="L01/070/9/001078/2021"/>
    <d v="2021-07-20T00:00:00"/>
    <d v="2021-08-09T00:00:00"/>
    <x v="2"/>
    <n v="501360"/>
    <n v="501360"/>
    <n v="1"/>
    <n v="2021"/>
    <n v="2021"/>
    <s v="2021Q3"/>
    <s v="Old_Claim"/>
    <x v="0"/>
    <m/>
  </r>
  <r>
    <s v="L01/070/9/001081/2021"/>
    <d v="2021-08-08T00:00:00"/>
    <d v="2021-08-09T00:00:00"/>
    <x v="2"/>
    <n v="200000"/>
    <n v="200000"/>
    <n v="1"/>
    <n v="2021"/>
    <n v="2021"/>
    <s v="2021Q3"/>
    <s v="Old_Claim"/>
    <x v="0"/>
    <m/>
  </r>
  <r>
    <s v="L05/070/9/001082/2021"/>
    <d v="2021-07-24T00:00:00"/>
    <d v="2021-08-11T00:00:00"/>
    <x v="2"/>
    <n v="461256"/>
    <n v="461256"/>
    <n v="1"/>
    <n v="2021"/>
    <n v="2021"/>
    <s v="2021Q3"/>
    <s v="Old_Claim"/>
    <x v="2"/>
    <m/>
  </r>
  <r>
    <s v="L01/070/9/001085/2021"/>
    <d v="2021-07-27T00:00:00"/>
    <d v="2021-08-13T00:00:00"/>
    <x v="2"/>
    <n v="400000"/>
    <n v="400000"/>
    <n v="1"/>
    <n v="2021"/>
    <n v="2021"/>
    <s v="2021Q3"/>
    <s v="Old_Claim"/>
    <x v="0"/>
    <m/>
  </r>
  <r>
    <s v="L01/070/9/001086/2021"/>
    <d v="2021-08-06T00:00:00"/>
    <d v="2021-08-13T00:00:00"/>
    <x v="2"/>
    <n v="12000"/>
    <n v="12000"/>
    <n v="1"/>
    <n v="2021"/>
    <n v="2021"/>
    <s v="2021Q3"/>
    <s v="Old_Claim"/>
    <x v="0"/>
    <m/>
  </r>
  <r>
    <s v="L01/070/9/001091/2021"/>
    <d v="2021-07-14T00:00:00"/>
    <d v="2021-08-14T00:00:00"/>
    <x v="2"/>
    <n v="45000"/>
    <n v="45000"/>
    <n v="1"/>
    <n v="2021"/>
    <n v="2021"/>
    <s v="2021Q3"/>
    <s v="Old_Claim"/>
    <x v="0"/>
    <m/>
  </r>
  <r>
    <s v="L01/070/9/001092/2021"/>
    <d v="2021-06-10T00:00:00"/>
    <d v="2021-08-09T00:00:00"/>
    <x v="2"/>
    <n v="20000"/>
    <n v="20000"/>
    <n v="1"/>
    <n v="2021"/>
    <n v="2021"/>
    <s v="2021Q2"/>
    <s v="Old_Claim"/>
    <x v="0"/>
    <m/>
  </r>
  <r>
    <s v="L15/088/9/000233/2021"/>
    <d v="2021-07-14T00:00:00"/>
    <d v="2021-08-12T00:00:00"/>
    <x v="0"/>
    <n v="1416900"/>
    <n v="1416900"/>
    <n v="1"/>
    <n v="2021"/>
    <n v="2021"/>
    <s v="2021Q3"/>
    <s v="Old_Claim"/>
    <x v="2"/>
    <m/>
  </r>
  <r>
    <s v="L01/070/9/001093/2021"/>
    <d v="2021-08-07T00:00:00"/>
    <d v="2021-08-14T00:00:00"/>
    <x v="2"/>
    <n v="150000"/>
    <n v="150000"/>
    <n v="1"/>
    <n v="2021"/>
    <n v="2021"/>
    <s v="2021Q3"/>
    <s v="Old_Claim"/>
    <x v="0"/>
    <m/>
  </r>
  <r>
    <s v="L01/070/9/001096/2021"/>
    <d v="2021-08-10T00:00:00"/>
    <d v="2021-08-17T00:00:00"/>
    <x v="2"/>
    <n v="4640"/>
    <n v="4640"/>
    <n v="1"/>
    <n v="2021"/>
    <n v="2021"/>
    <s v="2021Q3"/>
    <s v="Old_Claim"/>
    <x v="2"/>
    <m/>
  </r>
  <r>
    <s v="L01/087/9/000247/2021"/>
    <d v="2021-08-09T00:00:00"/>
    <d v="2021-08-17T00:00:00"/>
    <x v="0"/>
    <n v="18000"/>
    <n v="18000"/>
    <n v="1"/>
    <n v="2021"/>
    <n v="2021"/>
    <s v="2021Q3"/>
    <s v="Old_Claim"/>
    <x v="0"/>
    <m/>
  </r>
  <r>
    <s v="L01/070/9/001097/2021"/>
    <d v="2021-08-15T00:00:00"/>
    <d v="2021-08-18T00:00:00"/>
    <x v="2"/>
    <n v="119097"/>
    <n v="119097"/>
    <n v="1"/>
    <n v="2021"/>
    <n v="2021"/>
    <s v="2021Q3"/>
    <s v="Old_Claim"/>
    <x v="2"/>
    <m/>
  </r>
  <r>
    <s v="L01/070/9/001098/2021"/>
    <d v="2021-08-04T00:00:00"/>
    <d v="2021-08-18T00:00:00"/>
    <x v="2"/>
    <n v="6860"/>
    <n v="6860"/>
    <n v="1"/>
    <n v="2021"/>
    <n v="2021"/>
    <s v="2021Q3"/>
    <s v="Old_Claim"/>
    <x v="2"/>
    <m/>
  </r>
  <r>
    <s v="L01/070/9/001100/2021"/>
    <d v="2021-08-03T00:00:00"/>
    <d v="2021-08-12T00:00:00"/>
    <x v="2"/>
    <n v="708"/>
    <n v="708"/>
    <n v="1"/>
    <n v="2021"/>
    <n v="2021"/>
    <s v="2021Q3"/>
    <s v="Old_Claim"/>
    <x v="2"/>
    <m/>
  </r>
  <r>
    <s v="L01/088/9/000240/2021"/>
    <d v="2021-08-09T00:00:00"/>
    <d v="2021-08-21T00:00:00"/>
    <x v="0"/>
    <n v="90000"/>
    <n v="90000"/>
    <n v="1"/>
    <n v="2021"/>
    <n v="2021"/>
    <s v="2021Q3"/>
    <s v="Old_Claim"/>
    <x v="0"/>
    <m/>
  </r>
  <r>
    <s v="L01/088/9/000241/2021"/>
    <d v="2021-08-10T00:00:00"/>
    <d v="2021-08-21T00:00:00"/>
    <x v="0"/>
    <n v="2930"/>
    <n v="2930"/>
    <n v="1"/>
    <n v="2021"/>
    <n v="2021"/>
    <s v="2021Q3"/>
    <s v="Old_Claim"/>
    <x v="2"/>
    <m/>
  </r>
  <r>
    <s v="L01/070/9/001108/2021"/>
    <d v="2021-07-31T00:00:00"/>
    <d v="2021-08-19T00:00:00"/>
    <x v="2"/>
    <n v="710000"/>
    <n v="710000"/>
    <n v="1"/>
    <n v="2021"/>
    <n v="2021"/>
    <s v="2021Q3"/>
    <s v="Old_Claim"/>
    <x v="0"/>
    <m/>
  </r>
  <r>
    <s v="L01/087/9/000249/2021"/>
    <d v="2021-08-07T00:00:00"/>
    <d v="2021-08-19T00:00:00"/>
    <x v="0"/>
    <n v="1500000"/>
    <n v="1500000"/>
    <n v="1"/>
    <n v="2021"/>
    <n v="2021"/>
    <s v="2021Q3"/>
    <s v="Old_Claim"/>
    <x v="0"/>
    <m/>
  </r>
  <r>
    <s v="L05/070/9/001110/2021"/>
    <d v="2021-08-03T00:00:00"/>
    <d v="2021-08-18T00:00:00"/>
    <x v="2"/>
    <n v="70254"/>
    <n v="70254"/>
    <n v="1"/>
    <n v="2021"/>
    <n v="2021"/>
    <s v="2021Q3"/>
    <s v="Old_Claim"/>
    <x v="0"/>
    <m/>
  </r>
  <r>
    <s v="L01/087/9/000251/2021"/>
    <d v="2021-06-26T00:00:00"/>
    <d v="2021-08-17T00:00:00"/>
    <x v="0"/>
    <n v="105000"/>
    <n v="105000"/>
    <n v="1"/>
    <n v="2021"/>
    <n v="2021"/>
    <s v="2021Q2"/>
    <s v="Old_Claim"/>
    <x v="2"/>
    <m/>
  </r>
  <r>
    <s v="L01/080/9/000253/2021"/>
    <d v="2021-08-09T00:00:00"/>
    <d v="2021-08-23T00:00:00"/>
    <x v="0"/>
    <n v="6860"/>
    <n v="6860"/>
    <n v="1"/>
    <n v="2021"/>
    <n v="2021"/>
    <s v="2021Q3"/>
    <s v="Old_Claim"/>
    <x v="0"/>
    <m/>
  </r>
  <r>
    <s v="L01/700/9/001116/2021"/>
    <d v="2021-07-11T00:00:00"/>
    <d v="2021-08-25T00:00:00"/>
    <x v="2"/>
    <n v="10760"/>
    <n v="10760"/>
    <n v="1"/>
    <n v="2021"/>
    <n v="2021"/>
    <s v="2021Q3"/>
    <s v="Old_Claim"/>
    <x v="0"/>
    <m/>
  </r>
  <r>
    <s v="L01/088/9/000244/2021"/>
    <d v="2021-01-26T00:00:00"/>
    <d v="2021-08-23T00:00:00"/>
    <x v="0"/>
    <n v="800000"/>
    <n v="800000"/>
    <n v="1"/>
    <n v="2021"/>
    <n v="2021"/>
    <s v="2021Q1"/>
    <s v="Old_Claim"/>
    <x v="0"/>
    <m/>
  </r>
  <r>
    <s v="L01/070/9/001119/2021"/>
    <d v="2021-08-20T00:00:00"/>
    <d v="2021-08-25T00:00:00"/>
    <x v="2"/>
    <n v="12000"/>
    <n v="12000"/>
    <n v="1"/>
    <n v="2021"/>
    <n v="2021"/>
    <s v="2021Q3"/>
    <s v="Old_Claim"/>
    <x v="2"/>
    <m/>
  </r>
  <r>
    <s v="L01/088/9/000246/2021"/>
    <d v="2021-08-18T00:00:00"/>
    <d v="2021-08-25T00:00:00"/>
    <x v="0"/>
    <n v="5000"/>
    <n v="5000"/>
    <n v="1"/>
    <n v="2021"/>
    <n v="2021"/>
    <s v="2021Q3"/>
    <s v="Old_Claim"/>
    <x v="2"/>
    <m/>
  </r>
  <r>
    <s v="L01/070/9/001123/2021"/>
    <d v="2021-08-20T00:00:00"/>
    <d v="2021-08-25T00:00:00"/>
    <x v="2"/>
    <n v="173000"/>
    <n v="173000"/>
    <n v="1"/>
    <n v="2021"/>
    <n v="2021"/>
    <s v="2021Q3"/>
    <s v="Old_Claim"/>
    <x v="2"/>
    <m/>
  </r>
  <r>
    <s v="L01/070/9/001125/2021"/>
    <d v="2021-08-20T00:00:00"/>
    <d v="2021-08-24T00:00:00"/>
    <x v="2"/>
    <n v="373245.614"/>
    <n v="373245.614"/>
    <n v="1"/>
    <n v="2021"/>
    <n v="2021"/>
    <s v="2021Q3"/>
    <s v="Old_Claim"/>
    <x v="0"/>
    <m/>
  </r>
  <r>
    <s v="L01/087/9/000255/2021"/>
    <d v="2021-03-05T00:00:00"/>
    <d v="2021-07-30T00:00:00"/>
    <x v="0"/>
    <n v="80000"/>
    <n v="80000"/>
    <n v="1"/>
    <n v="2021"/>
    <n v="2021"/>
    <s v="2021Q1"/>
    <s v="Old_Claim"/>
    <x v="0"/>
    <m/>
  </r>
  <r>
    <s v="L01/070/9/001126/2021"/>
    <d v="2021-08-07T00:00:00"/>
    <d v="2021-08-07T00:00:00"/>
    <x v="2"/>
    <n v="9300"/>
    <n v="9300"/>
    <n v="1"/>
    <n v="2021"/>
    <n v="2021"/>
    <s v="2021Q3"/>
    <s v="Old_Claim"/>
    <x v="0"/>
    <m/>
  </r>
  <r>
    <s v="L02/070/9/001128/2021"/>
    <d v="2021-08-20T00:00:00"/>
    <d v="2021-08-26T00:00:00"/>
    <x v="2"/>
    <n v="95000"/>
    <n v="95000"/>
    <n v="1"/>
    <n v="2021"/>
    <n v="2021"/>
    <s v="2021Q3"/>
    <s v="Old_Claim"/>
    <x v="2"/>
    <m/>
  </r>
  <r>
    <s v="L05/070/9/001134/2021"/>
    <d v="2021-05-18T00:00:00"/>
    <d v="2021-08-26T00:00:00"/>
    <x v="2"/>
    <n v="12000"/>
    <n v="12000"/>
    <n v="1"/>
    <n v="2021"/>
    <n v="2021"/>
    <s v="2021Q2"/>
    <s v="Old_Claim"/>
    <x v="0"/>
    <m/>
  </r>
  <r>
    <s v="L01/070/9/001271/2020"/>
    <d v="2020-10-28T00:00:00"/>
    <d v="2021-08-26T00:00:00"/>
    <x v="2"/>
    <n v="80000"/>
    <n v="80000"/>
    <n v="1"/>
    <n v="2020"/>
    <n v="2021"/>
    <s v="2020Q4"/>
    <s v="Old_Claim"/>
    <x v="0"/>
    <m/>
  </r>
  <r>
    <s v="L01/070/9/001135/2021"/>
    <d v="2021-08-23T00:00:00"/>
    <d v="2021-08-26T00:00:00"/>
    <x v="2"/>
    <n v="27032"/>
    <n v="27032"/>
    <n v="1"/>
    <n v="2021"/>
    <n v="2021"/>
    <s v="2021Q3"/>
    <s v="Old_Claim"/>
    <x v="2"/>
    <m/>
  </r>
  <r>
    <s v="L01/070/9/001137/2021"/>
    <d v="2021-08-22T00:00:00"/>
    <d v="2021-08-26T00:00:00"/>
    <x v="2"/>
    <n v="17000"/>
    <n v="17000"/>
    <n v="1"/>
    <n v="2021"/>
    <n v="2021"/>
    <s v="2021Q3"/>
    <s v="Old_Claim"/>
    <x v="2"/>
    <m/>
  </r>
  <r>
    <s v="L01/070/9/001138/2021"/>
    <d v="2021-08-25T00:00:00"/>
    <d v="2021-08-28T00:00:00"/>
    <x v="2"/>
    <n v="100000"/>
    <n v="100000"/>
    <n v="1"/>
    <n v="2021"/>
    <n v="2021"/>
    <s v="2021Q3"/>
    <s v="Old_Claim"/>
    <x v="0"/>
    <m/>
  </r>
  <r>
    <s v="L01/088/9/000249/2021"/>
    <d v="2021-08-24T00:00:00"/>
    <d v="2021-08-27T00:00:00"/>
    <x v="0"/>
    <n v="95000"/>
    <n v="95000"/>
    <n v="1"/>
    <n v="2021"/>
    <n v="2021"/>
    <s v="2021Q3"/>
    <s v="Old_Claim"/>
    <x v="2"/>
    <m/>
  </r>
  <r>
    <s v="L01/070/9/001142/2021"/>
    <d v="2021-07-31T00:00:00"/>
    <d v="2021-08-27T00:00:00"/>
    <x v="2"/>
    <n v="14120"/>
    <n v="14120"/>
    <n v="1"/>
    <n v="2021"/>
    <n v="2021"/>
    <s v="2021Q3"/>
    <s v="Old_Claim"/>
    <x v="2"/>
    <m/>
  </r>
  <r>
    <s v="L01/070/9/001144/2021"/>
    <d v="2021-08-19T00:00:00"/>
    <d v="2021-08-26T00:00:00"/>
    <x v="2"/>
    <n v="6860"/>
    <n v="6860"/>
    <n v="1"/>
    <n v="2021"/>
    <n v="2021"/>
    <s v="2021Q3"/>
    <s v="Old_Claim"/>
    <x v="2"/>
    <m/>
  </r>
  <r>
    <s v="L01/070/9/001146/2021"/>
    <d v="2021-08-26T00:00:00"/>
    <d v="2021-08-30T00:00:00"/>
    <x v="2"/>
    <n v="37000"/>
    <n v="37000"/>
    <n v="1"/>
    <n v="2021"/>
    <n v="2021"/>
    <s v="2021Q3"/>
    <s v="Old_Claim"/>
    <x v="2"/>
    <m/>
  </r>
  <r>
    <s v="L01/070/9/001147/2021"/>
    <d v="2021-08-28T00:00:00"/>
    <d v="2021-08-30T00:00:00"/>
    <x v="2"/>
    <n v="2500"/>
    <n v="2500"/>
    <n v="1"/>
    <n v="2021"/>
    <n v="2021"/>
    <s v="2021Q3"/>
    <s v="Old_Claim"/>
    <x v="0"/>
    <m/>
  </r>
  <r>
    <s v="L01/880/9/000257/2021"/>
    <d v="2021-08-30T00:00:00"/>
    <d v="2021-08-30T00:00:00"/>
    <x v="0"/>
    <n v="95000"/>
    <n v="95000"/>
    <n v="1"/>
    <n v="2021"/>
    <n v="2021"/>
    <s v="2021Q3"/>
    <s v="Old_Claim"/>
    <x v="2"/>
    <m/>
  </r>
  <r>
    <s v="L01/070/9/001154/2021"/>
    <d v="2021-08-29T00:00:00"/>
    <d v="2021-08-31T00:00:00"/>
    <x v="2"/>
    <n v="30460"/>
    <n v="30460"/>
    <n v="1"/>
    <n v="2021"/>
    <n v="2021"/>
    <s v="2021Q3"/>
    <s v="Old_Claim"/>
    <x v="2"/>
    <m/>
  </r>
  <r>
    <s v="L01/070/9/001155/2021"/>
    <d v="2021-08-26T00:00:00"/>
    <d v="2021-08-31T00:00:00"/>
    <x v="2"/>
    <n v="619060"/>
    <n v="619060"/>
    <n v="1"/>
    <n v="2021"/>
    <n v="2021"/>
    <s v="2021Q3"/>
    <s v="Old_Claim"/>
    <x v="2"/>
    <m/>
  </r>
  <r>
    <s v="L01/070/9/001159/2021"/>
    <d v="2021-08-30T00:00:00"/>
    <d v="2021-09-01T00:00:00"/>
    <x v="2"/>
    <n v="65000"/>
    <n v="65000"/>
    <n v="1"/>
    <n v="2021"/>
    <n v="2021"/>
    <s v="2021Q3"/>
    <s v="Old_Claim"/>
    <x v="0"/>
    <m/>
  </r>
  <r>
    <s v="L01/070/9/001160/2021"/>
    <d v="2021-08-26T00:00:00"/>
    <d v="2021-09-02T00:00:00"/>
    <x v="2"/>
    <n v="101060"/>
    <n v="101060"/>
    <n v="1"/>
    <n v="2021"/>
    <n v="2021"/>
    <s v="2021Q3"/>
    <s v="Old_Claim"/>
    <x v="0"/>
    <m/>
  </r>
  <r>
    <s v="L01/070/9/001162/2021"/>
    <d v="2021-07-25T00:00:00"/>
    <d v="2021-08-20T00:00:00"/>
    <x v="2"/>
    <n v="350000"/>
    <n v="350000"/>
    <n v="1"/>
    <n v="2021"/>
    <n v="2021"/>
    <s v="2021Q3"/>
    <s v="Old_Claim"/>
    <x v="2"/>
    <m/>
  </r>
  <r>
    <s v="L01/070/9/001164/2021"/>
    <d v="2021-08-24T00:00:00"/>
    <d v="2021-09-02T00:00:00"/>
    <x v="2"/>
    <n v="605000"/>
    <n v="605000"/>
    <n v="1"/>
    <n v="2021"/>
    <n v="2021"/>
    <s v="2021Q3"/>
    <s v="Old_Claim"/>
    <x v="2"/>
    <m/>
  </r>
  <r>
    <s v="L02/070/9/001166/2021"/>
    <d v="2021-07-08T00:00:00"/>
    <d v="2021-09-02T00:00:00"/>
    <x v="2"/>
    <n v="314117.64705999999"/>
    <n v="314117.64705999999"/>
    <n v="1"/>
    <n v="2021"/>
    <n v="2021"/>
    <s v="2021Q3"/>
    <s v="Old_Claim"/>
    <x v="0"/>
    <m/>
  </r>
  <r>
    <s v="L01/700/9/001167/2021"/>
    <d v="2021-08-28T00:00:00"/>
    <d v="2021-09-02T00:00:00"/>
    <x v="2"/>
    <n v="95000"/>
    <n v="95000"/>
    <n v="1"/>
    <n v="2021"/>
    <n v="2021"/>
    <s v="2021Q3"/>
    <s v="Old_Claim"/>
    <x v="2"/>
    <m/>
  </r>
  <r>
    <s v="L01/070/9/001169/2021"/>
    <d v="2021-08-24T00:00:00"/>
    <d v="2021-09-03T00:00:00"/>
    <x v="2"/>
    <n v="45000"/>
    <n v="45000"/>
    <n v="1"/>
    <n v="2021"/>
    <n v="2021"/>
    <s v="2021Q3"/>
    <s v="Old_Claim"/>
    <x v="2"/>
    <m/>
  </r>
  <r>
    <s v="L15/070/9/001170/2021"/>
    <d v="2021-07-11T00:00:00"/>
    <d v="2021-09-01T00:00:00"/>
    <x v="2"/>
    <n v="705000"/>
    <n v="705000"/>
    <n v="1"/>
    <n v="2021"/>
    <n v="2021"/>
    <s v="2021Q3"/>
    <s v="Old_Claim"/>
    <x v="0"/>
    <m/>
  </r>
  <r>
    <s v="L01/070/9/001172/2021"/>
    <d v="2021-06-22T00:00:00"/>
    <d v="2021-09-03T00:00:00"/>
    <x v="2"/>
    <n v="11000"/>
    <n v="11000"/>
    <n v="1"/>
    <n v="2021"/>
    <n v="2021"/>
    <s v="2021Q2"/>
    <s v="Old_Claim"/>
    <x v="0"/>
    <m/>
  </r>
  <r>
    <s v="L01/070/9/001173/2021"/>
    <d v="2021-07-06T00:00:00"/>
    <d v="2021-07-26T00:00:00"/>
    <x v="2"/>
    <n v="6920"/>
    <n v="6920"/>
    <n v="1"/>
    <n v="2021"/>
    <n v="2021"/>
    <s v="2021Q3"/>
    <s v="Old_Claim"/>
    <x v="0"/>
    <m/>
  </r>
  <r>
    <s v="L01/070/9/001176/2021"/>
    <d v="2021-08-28T00:00:00"/>
    <d v="2021-09-06T00:00:00"/>
    <x v="2"/>
    <n v="200000"/>
    <n v="200000"/>
    <n v="1"/>
    <n v="2021"/>
    <n v="2021"/>
    <s v="2021Q3"/>
    <s v="Old_Claim"/>
    <x v="0"/>
    <m/>
  </r>
  <r>
    <s v="L01/070/9/001177/2021"/>
    <d v="2021-09-05T00:00:00"/>
    <d v="2021-09-06T00:00:00"/>
    <x v="2"/>
    <n v="6860"/>
    <n v="6860"/>
    <n v="1"/>
    <n v="2021"/>
    <n v="2021"/>
    <s v="2021Q3"/>
    <s v="Old_Claim"/>
    <x v="0"/>
    <m/>
  </r>
  <r>
    <s v="L02/070/9/001178/2021"/>
    <d v="2021-09-04T00:00:00"/>
    <d v="2021-09-06T00:00:00"/>
    <x v="2"/>
    <n v="157760"/>
    <n v="157760"/>
    <n v="1"/>
    <n v="2021"/>
    <n v="2021"/>
    <s v="2021Q3"/>
    <s v="Old_Claim"/>
    <x v="0"/>
    <m/>
  </r>
  <r>
    <s v="L01/088/9/000256/2021"/>
    <d v="2021-09-02T00:00:00"/>
    <d v="2021-09-06T00:00:00"/>
    <x v="0"/>
    <n v="500"/>
    <n v="500"/>
    <n v="1"/>
    <n v="2021"/>
    <n v="2021"/>
    <s v="2021Q3"/>
    <s v="Old_Claim"/>
    <x v="2"/>
    <m/>
  </r>
  <r>
    <s v="L01/070/9/001180/2021"/>
    <d v="2021-09-01T00:00:00"/>
    <d v="2021-09-07T00:00:00"/>
    <x v="2"/>
    <n v="6500"/>
    <n v="6500"/>
    <n v="1"/>
    <n v="2021"/>
    <n v="2021"/>
    <s v="2021Q3"/>
    <s v="Old_Claim"/>
    <x v="2"/>
    <m/>
  </r>
  <r>
    <s v="L01/070/9/001182/2021"/>
    <d v="2021-09-02T00:00:00"/>
    <d v="2021-09-06T00:00:00"/>
    <x v="2"/>
    <n v="19000"/>
    <n v="19000"/>
    <n v="1"/>
    <n v="2021"/>
    <n v="2021"/>
    <s v="2021Q3"/>
    <s v="Old_Claim"/>
    <x v="0"/>
    <m/>
  </r>
  <r>
    <s v="L01/070/9/001183/2021"/>
    <d v="2021-09-05T00:00:00"/>
    <d v="2021-09-06T00:00:00"/>
    <x v="2"/>
    <n v="20000"/>
    <n v="20000"/>
    <n v="1"/>
    <n v="2021"/>
    <n v="2021"/>
    <s v="2021Q3"/>
    <s v="Old_Claim"/>
    <x v="0"/>
    <m/>
  </r>
  <r>
    <s v="L01/070/9/001184/2021"/>
    <d v="2021-09-05T00:00:00"/>
    <d v="2021-09-07T00:00:00"/>
    <x v="2"/>
    <n v="80776"/>
    <n v="80776"/>
    <n v="1"/>
    <n v="2021"/>
    <n v="2021"/>
    <s v="2021Q3"/>
    <s v="Old_Claim"/>
    <x v="0"/>
    <m/>
  </r>
  <r>
    <s v="L01/070/9/001185/2021"/>
    <d v="2021-08-28T00:00:00"/>
    <d v="2021-09-07T00:00:00"/>
    <x v="2"/>
    <n v="480000"/>
    <n v="480000"/>
    <n v="1"/>
    <n v="2021"/>
    <n v="2021"/>
    <s v="2021Q3"/>
    <s v="Old_Claim"/>
    <x v="2"/>
    <m/>
  </r>
  <r>
    <s v="L01/070/9/001186/2021"/>
    <d v="2021-09-04T00:00:00"/>
    <d v="2021-09-07T00:00:00"/>
    <x v="2"/>
    <n v="13000"/>
    <n v="13000"/>
    <n v="1"/>
    <n v="2021"/>
    <n v="2021"/>
    <s v="2021Q3"/>
    <s v="Old_Claim"/>
    <x v="2"/>
    <m/>
  </r>
  <r>
    <s v="L01/070/9/001187/2021"/>
    <d v="2021-08-26T00:00:00"/>
    <d v="2021-09-07T00:00:00"/>
    <x v="2"/>
    <n v="200000"/>
    <n v="200000"/>
    <n v="1"/>
    <n v="2021"/>
    <n v="2021"/>
    <s v="2021Q3"/>
    <s v="Old_Claim"/>
    <x v="0"/>
    <m/>
  </r>
  <r>
    <s v="L01/088/9/000258/2021"/>
    <d v="2021-09-05T00:00:00"/>
    <d v="2021-09-07T00:00:00"/>
    <x v="0"/>
    <n v="102936"/>
    <n v="102936"/>
    <n v="1"/>
    <n v="2021"/>
    <n v="2021"/>
    <s v="2021Q3"/>
    <s v="Old_Claim"/>
    <x v="2"/>
    <m/>
  </r>
  <r>
    <s v="L01/080/9/000260/2021"/>
    <d v="2021-09-07T00:00:00"/>
    <d v="2021-09-08T00:00:00"/>
    <x v="0"/>
    <n v="15000"/>
    <n v="15000"/>
    <n v="1"/>
    <n v="2021"/>
    <n v="2021"/>
    <s v="2021Q3"/>
    <s v="Old_Claim"/>
    <x v="2"/>
    <m/>
  </r>
  <r>
    <s v="L05/070/9/001191/2021"/>
    <d v="2021-08-11T00:00:00"/>
    <d v="2021-09-08T00:00:00"/>
    <x v="2"/>
    <n v="211000"/>
    <n v="211000"/>
    <n v="1"/>
    <n v="2021"/>
    <n v="2021"/>
    <s v="2021Q3"/>
    <s v="Old_Claim"/>
    <x v="0"/>
    <m/>
  </r>
  <r>
    <s v="L05/070/9/001197/2021"/>
    <d v="2021-06-04T00:00:00"/>
    <d v="2021-09-08T00:00:00"/>
    <x v="2"/>
    <n v="2150000"/>
    <n v="2150000"/>
    <n v="1"/>
    <n v="2021"/>
    <n v="2021"/>
    <s v="2021Q2"/>
    <s v="Old_Claim"/>
    <x v="0"/>
    <m/>
  </r>
  <r>
    <s v="L05/070/9/001199/2021"/>
    <d v="2021-08-29T00:00:00"/>
    <d v="2021-08-31T00:00:00"/>
    <x v="2"/>
    <n v="12000"/>
    <n v="12000"/>
    <n v="1"/>
    <n v="2021"/>
    <n v="2021"/>
    <s v="2021Q3"/>
    <s v="New_Claim/ Reopening"/>
    <x v="1"/>
    <m/>
  </r>
  <r>
    <s v="L01/070/9/001203/2021"/>
    <d v="2021-08-17T00:00:00"/>
    <d v="2021-09-10T00:00:00"/>
    <x v="2"/>
    <n v="1000"/>
    <n v="1000"/>
    <n v="1"/>
    <n v="2021"/>
    <n v="2021"/>
    <s v="2021Q3"/>
    <s v="Old_Claim"/>
    <x v="0"/>
    <m/>
  </r>
  <r>
    <s v="L01/070/9/001204/2021"/>
    <d v="2021-07-21T00:00:00"/>
    <d v="2021-09-08T00:00:00"/>
    <x v="2"/>
    <n v="100000"/>
    <n v="100000"/>
    <n v="1"/>
    <n v="2021"/>
    <n v="2021"/>
    <s v="2021Q3"/>
    <s v="Old_Claim"/>
    <x v="0"/>
    <m/>
  </r>
  <r>
    <s v="L01/088/9/000259/2021"/>
    <d v="2021-09-10T00:00:00"/>
    <d v="2021-09-14T00:00:00"/>
    <x v="0"/>
    <n v="137200"/>
    <n v="137200"/>
    <n v="1"/>
    <n v="2021"/>
    <n v="2021"/>
    <s v="2021Q3"/>
    <s v="Old_Claim"/>
    <x v="2"/>
    <m/>
  </r>
  <r>
    <s v="L05/070/9/001273/2020"/>
    <d v="2020-11-10T00:00:00"/>
    <d v="2020-11-13T00:00:00"/>
    <x v="2"/>
    <n v="7800"/>
    <n v="7800"/>
    <n v="1"/>
    <n v="2020"/>
    <n v="2020"/>
    <s v="2020Q4"/>
    <s v="Old_Claim"/>
    <x v="0"/>
    <m/>
  </r>
  <r>
    <s v="L01/070/9/001207/2021"/>
    <d v="2021-09-12T00:00:00"/>
    <d v="2021-09-12T00:00:00"/>
    <x v="2"/>
    <n v="7888"/>
    <n v="7888"/>
    <n v="1"/>
    <n v="2021"/>
    <n v="2021"/>
    <s v="2021Q3"/>
    <s v="Old_Claim"/>
    <x v="0"/>
    <m/>
  </r>
  <r>
    <s v="L01/700/9/001208/2021"/>
    <d v="2021-09-06T00:00:00"/>
    <d v="2021-09-09T00:00:00"/>
    <x v="2"/>
    <n v="100000"/>
    <n v="100000"/>
    <n v="1"/>
    <n v="2021"/>
    <n v="2021"/>
    <s v="2021Q3"/>
    <s v="Old_Claim"/>
    <x v="0"/>
    <m/>
  </r>
  <r>
    <s v="L01/088/9/000260/2021"/>
    <d v="2021-05-29T00:00:00"/>
    <d v="2021-06-11T00:00:00"/>
    <x v="0"/>
    <n v="295000"/>
    <n v="295000"/>
    <n v="1"/>
    <n v="2021"/>
    <n v="2021"/>
    <s v="2021Q2"/>
    <s v="Old_Claim"/>
    <x v="0"/>
    <m/>
  </r>
  <r>
    <s v="L01/070/9/001209/2021"/>
    <d v="2021-05-16T00:00:00"/>
    <d v="2021-06-15T00:00:00"/>
    <x v="2"/>
    <n v="50000"/>
    <n v="50000"/>
    <n v="1"/>
    <n v="2021"/>
    <n v="2021"/>
    <s v="2021Q2"/>
    <s v="Old_Claim"/>
    <x v="0"/>
    <m/>
  </r>
  <r>
    <s v="L01/070/9/001274/2020"/>
    <d v="2020-08-29T00:00:00"/>
    <d v="2021-09-01T00:00:00"/>
    <x v="2"/>
    <n v="300000"/>
    <n v="300000"/>
    <n v="1"/>
    <n v="2020"/>
    <n v="2021"/>
    <s v="2020Q3"/>
    <s v="Old_Claim"/>
    <x v="0"/>
    <m/>
  </r>
  <r>
    <s v="L02/070/9/001211/2021"/>
    <d v="2021-08-27T00:00:00"/>
    <d v="2021-09-15T00:00:00"/>
    <x v="2"/>
    <n v="248860"/>
    <n v="248860"/>
    <n v="1"/>
    <n v="2021"/>
    <n v="2021"/>
    <s v="2021Q3"/>
    <s v="Old_Claim"/>
    <x v="0"/>
    <m/>
  </r>
  <r>
    <s v="L15/070/9/001213/2021"/>
    <d v="2021-09-14T00:00:00"/>
    <d v="2021-09-15T00:00:00"/>
    <x v="2"/>
    <n v="25000"/>
    <n v="25000"/>
    <n v="1"/>
    <n v="2021"/>
    <n v="2021"/>
    <s v="2021Q3"/>
    <s v="Old_Claim"/>
    <x v="0"/>
    <m/>
  </r>
  <r>
    <s v="L02/070/9/001214/2021"/>
    <d v="2021-09-07T00:00:00"/>
    <d v="2021-09-13T00:00:00"/>
    <x v="2"/>
    <n v="607944"/>
    <n v="607944"/>
    <n v="1"/>
    <n v="2021"/>
    <n v="2021"/>
    <s v="2021Q3"/>
    <s v="Old_Claim"/>
    <x v="0"/>
    <m/>
  </r>
  <r>
    <s v="L01/070/9/001216/2021"/>
    <d v="2021-09-11T00:00:00"/>
    <d v="2021-09-15T00:00:00"/>
    <x v="2"/>
    <n v="2041011.7646999999"/>
    <n v="2041011.7646999999"/>
    <n v="1"/>
    <n v="2021"/>
    <n v="2021"/>
    <s v="2021Q3"/>
    <s v="Old_Claim"/>
    <x v="2"/>
    <m/>
  </r>
  <r>
    <s v="L01/080/9/000264/2021"/>
    <d v="2021-06-05T00:00:00"/>
    <d v="2021-09-15T00:00:00"/>
    <x v="0"/>
    <n v="900000"/>
    <n v="900000"/>
    <n v="1"/>
    <n v="2021"/>
    <n v="2021"/>
    <s v="2021Q2"/>
    <s v="Old_Claim"/>
    <x v="0"/>
    <m/>
  </r>
  <r>
    <s v="L01/070/9/001217/2021"/>
    <d v="2021-07-21T00:00:00"/>
    <d v="2021-09-15T00:00:00"/>
    <x v="2"/>
    <n v="3152"/>
    <n v="3152"/>
    <n v="1"/>
    <n v="2021"/>
    <n v="2021"/>
    <s v="2021Q3"/>
    <s v="Old_Claim"/>
    <x v="2"/>
    <m/>
  </r>
  <r>
    <s v="L01/088/9/000262/2021"/>
    <d v="2021-09-13T00:00:00"/>
    <d v="2021-09-14T00:00:00"/>
    <x v="0"/>
    <n v="39000"/>
    <n v="39000"/>
    <n v="1"/>
    <n v="2021"/>
    <n v="2021"/>
    <s v="2021Q3"/>
    <s v="Old_Claim"/>
    <x v="2"/>
    <m/>
  </r>
  <r>
    <s v="L01/087/9/000265/2021"/>
    <d v="2021-08-21T00:00:00"/>
    <d v="2021-09-16T00:00:00"/>
    <x v="0"/>
    <n v="10688"/>
    <n v="10688"/>
    <n v="1"/>
    <n v="2021"/>
    <n v="2021"/>
    <s v="2021Q3"/>
    <s v="Old_Claim"/>
    <x v="2"/>
    <m/>
  </r>
  <r>
    <s v="L01/080/9/000266/2021"/>
    <d v="2021-08-26T00:00:00"/>
    <d v="2021-09-16T00:00:00"/>
    <x v="0"/>
    <n v="15500"/>
    <n v="15500"/>
    <n v="1"/>
    <n v="2021"/>
    <n v="2021"/>
    <s v="2021Q3"/>
    <s v="Old_Claim"/>
    <x v="2"/>
    <m/>
  </r>
  <r>
    <s v="L01/070/9/001220/2021"/>
    <d v="2021-09-09T00:00:00"/>
    <d v="2021-09-16T00:00:00"/>
    <x v="2"/>
    <n v="13000"/>
    <n v="13000"/>
    <n v="1"/>
    <n v="2021"/>
    <n v="2021"/>
    <s v="2021Q3"/>
    <s v="Old_Claim"/>
    <x v="2"/>
    <m/>
  </r>
  <r>
    <s v="L01/070/9/001221/2021"/>
    <d v="2021-07-23T00:00:00"/>
    <d v="2021-09-16T00:00:00"/>
    <x v="2"/>
    <n v="12180"/>
    <n v="12180"/>
    <n v="1"/>
    <n v="2021"/>
    <n v="2021"/>
    <s v="2021Q3"/>
    <s v="Old_Claim"/>
    <x v="2"/>
    <m/>
  </r>
  <r>
    <s v="L01/070/9/001222/2021"/>
    <d v="2021-09-01T00:00:00"/>
    <d v="2021-09-16T00:00:00"/>
    <x v="2"/>
    <n v="30000"/>
    <n v="30000"/>
    <n v="1"/>
    <n v="2021"/>
    <n v="2021"/>
    <s v="2021Q3"/>
    <s v="Old_Claim"/>
    <x v="2"/>
    <m/>
  </r>
  <r>
    <s v="L01/070/9/001223/2021"/>
    <d v="2021-09-11T00:00:00"/>
    <d v="2021-09-16T00:00:00"/>
    <x v="2"/>
    <n v="76000"/>
    <n v="76000"/>
    <n v="1"/>
    <n v="2021"/>
    <n v="2021"/>
    <s v="2021Q3"/>
    <s v="Old_Claim"/>
    <x v="2"/>
    <m/>
  </r>
  <r>
    <s v="L02/070/9/001224/2021"/>
    <d v="2021-06-13T00:00:00"/>
    <d v="2021-08-17T00:00:00"/>
    <x v="2"/>
    <n v="4060"/>
    <n v="4060"/>
    <n v="1"/>
    <n v="2021"/>
    <n v="2021"/>
    <s v="2021Q2"/>
    <s v="Old_Claim"/>
    <x v="2"/>
    <m/>
  </r>
  <r>
    <s v="L01/070/9/001225/2021"/>
    <d v="2021-09-03T00:00:00"/>
    <d v="2021-09-14T00:00:00"/>
    <x v="2"/>
    <n v="100000"/>
    <n v="100000"/>
    <n v="1"/>
    <n v="2021"/>
    <n v="2021"/>
    <s v="2021Q3"/>
    <s v="Old_Claim"/>
    <x v="0"/>
    <m/>
  </r>
  <r>
    <s v="L01/070/9/001228/2021"/>
    <d v="2021-08-15T00:00:00"/>
    <d v="2021-09-09T00:00:00"/>
    <x v="2"/>
    <n v="83000"/>
    <n v="83000"/>
    <n v="1"/>
    <n v="2021"/>
    <n v="2021"/>
    <s v="2021Q3"/>
    <s v="Old_Claim"/>
    <x v="2"/>
    <m/>
  </r>
  <r>
    <s v="L02/070/9/001229/2021"/>
    <d v="2021-09-10T00:00:00"/>
    <d v="2021-09-17T00:00:00"/>
    <x v="2"/>
    <n v="147364"/>
    <n v="147364"/>
    <n v="1"/>
    <n v="2021"/>
    <n v="2021"/>
    <s v="2021Q3"/>
    <s v="Old_Claim"/>
    <x v="0"/>
    <m/>
  </r>
  <r>
    <s v="L01/087/9/000267/2021"/>
    <d v="2021-04-23T00:00:00"/>
    <d v="2021-09-17T00:00:00"/>
    <x v="0"/>
    <n v="16008"/>
    <n v="16008"/>
    <n v="1"/>
    <n v="2021"/>
    <n v="2021"/>
    <s v="2021Q2"/>
    <s v="Old_Claim"/>
    <x v="0"/>
    <m/>
  </r>
  <r>
    <s v="L01/070/9/001232/2021"/>
    <d v="2021-09-17T00:00:00"/>
    <d v="2021-09-17T00:00:00"/>
    <x v="2"/>
    <n v="6860"/>
    <n v="6860"/>
    <n v="1"/>
    <n v="2021"/>
    <n v="2021"/>
    <s v="2021Q3"/>
    <s v="Old_Claim"/>
    <x v="2"/>
    <m/>
  </r>
  <r>
    <s v="L01/070/9/001233/2021"/>
    <d v="2021-09-16T00:00:00"/>
    <d v="2021-09-17T00:00:00"/>
    <x v="2"/>
    <n v="254000"/>
    <n v="254000"/>
    <n v="1"/>
    <n v="2021"/>
    <n v="2021"/>
    <s v="2021Q3"/>
    <s v="Old_Claim"/>
    <x v="0"/>
    <m/>
  </r>
  <r>
    <s v="L01/080/9/000268/2021"/>
    <d v="2021-07-19T00:00:00"/>
    <d v="2021-09-20T00:00:00"/>
    <x v="0"/>
    <n v="17000"/>
    <n v="17000"/>
    <n v="1"/>
    <n v="2021"/>
    <n v="2021"/>
    <s v="2021Q3"/>
    <s v="Old_Claim"/>
    <x v="0"/>
    <m/>
  </r>
  <r>
    <s v="L15/070/9/001237/2021"/>
    <d v="2021-06-07T00:00:00"/>
    <d v="2021-09-20T00:00:00"/>
    <x v="2"/>
    <n v="10000"/>
    <n v="10000"/>
    <n v="1"/>
    <n v="2021"/>
    <n v="2021"/>
    <s v="2021Q2"/>
    <s v="Old_Claim"/>
    <x v="0"/>
    <m/>
  </r>
  <r>
    <s v="L01/070/9/001238/2021"/>
    <d v="2021-08-25T00:00:00"/>
    <d v="2021-09-20T00:00:00"/>
    <x v="2"/>
    <n v="27500"/>
    <n v="27500"/>
    <n v="1"/>
    <n v="2021"/>
    <n v="2021"/>
    <s v="2021Q3"/>
    <s v="Old_Claim"/>
    <x v="2"/>
    <m/>
  </r>
  <r>
    <s v="L01/070/9/001240/2021"/>
    <d v="2021-09-19T00:00:00"/>
    <d v="2021-09-21T00:00:00"/>
    <x v="2"/>
    <n v="25500"/>
    <n v="25500"/>
    <n v="1"/>
    <n v="2021"/>
    <n v="2021"/>
    <s v="2021Q3"/>
    <s v="Old_Claim"/>
    <x v="2"/>
    <m/>
  </r>
  <r>
    <s v="L01/070/9/001242/2021"/>
    <d v="2021-08-31T00:00:00"/>
    <d v="2021-09-22T00:00:00"/>
    <x v="2"/>
    <n v="31408"/>
    <n v="31408"/>
    <n v="1"/>
    <n v="2021"/>
    <n v="2021"/>
    <s v="2021Q3"/>
    <s v="Old_Claim"/>
    <x v="2"/>
    <m/>
  </r>
  <r>
    <s v="L01/070/9/001243/2021"/>
    <d v="2021-09-11T00:00:00"/>
    <d v="2021-09-22T00:00:00"/>
    <x v="2"/>
    <n v="43000"/>
    <n v="43000"/>
    <n v="1"/>
    <n v="2021"/>
    <n v="2021"/>
    <s v="2021Q3"/>
    <s v="Old_Claim"/>
    <x v="2"/>
    <m/>
  </r>
  <r>
    <s v="L01/070/9/001244/2021"/>
    <d v="2021-09-07T00:00:00"/>
    <d v="2021-09-22T00:00:00"/>
    <x v="2"/>
    <n v="235588.2353"/>
    <n v="235588.2353"/>
    <n v="1"/>
    <n v="2021"/>
    <n v="2021"/>
    <s v="2021Q3"/>
    <s v="Old_Claim"/>
    <x v="2"/>
    <m/>
  </r>
  <r>
    <s v="L01/070/9/001250/2021"/>
    <d v="2021-09-18T00:00:00"/>
    <d v="2021-09-22T00:00:00"/>
    <x v="2"/>
    <n v="5000"/>
    <n v="5000"/>
    <n v="1"/>
    <n v="2021"/>
    <n v="2021"/>
    <s v="2021Q3"/>
    <s v="Old_Claim"/>
    <x v="2"/>
    <m/>
  </r>
  <r>
    <s v="L01/070/9/001251/2021"/>
    <d v="2021-09-05T00:00:00"/>
    <d v="2021-09-22T00:00:00"/>
    <x v="2"/>
    <n v="610000"/>
    <n v="610000"/>
    <n v="1"/>
    <n v="2021"/>
    <n v="2021"/>
    <s v="2021Q3"/>
    <s v="Old_Claim"/>
    <x v="2"/>
    <m/>
  </r>
  <r>
    <s v="L05/070/9/001252/2021"/>
    <d v="2021-09-01T00:00:00"/>
    <d v="2021-09-22T00:00:00"/>
    <x v="2"/>
    <n v="9360"/>
    <n v="9360"/>
    <n v="1"/>
    <n v="2021"/>
    <n v="2021"/>
    <s v="2021Q3"/>
    <s v="Old_Claim"/>
    <x v="2"/>
    <m/>
  </r>
  <r>
    <s v="L01/071/9/000008/2021"/>
    <d v="2021-09-20T00:00:00"/>
    <d v="2021-09-22T00:00:00"/>
    <x v="2"/>
    <n v="5000"/>
    <n v="5000"/>
    <n v="1"/>
    <n v="2021"/>
    <n v="2021"/>
    <s v="2021Q3"/>
    <s v="Old_Claim"/>
    <x v="0"/>
    <m/>
  </r>
  <r>
    <s v="L01/070/9/001253/2021"/>
    <d v="2021-09-17T00:00:00"/>
    <d v="2021-09-23T00:00:00"/>
    <x v="2"/>
    <n v="200000"/>
    <n v="200000"/>
    <n v="1"/>
    <n v="2021"/>
    <n v="2021"/>
    <s v="2021Q3"/>
    <s v="Old_Claim"/>
    <x v="0"/>
    <m/>
  </r>
  <r>
    <s v="L01/071/9/000009/2021"/>
    <d v="2021-06-07T00:00:00"/>
    <d v="2021-09-22T00:00:00"/>
    <x v="2"/>
    <n v="5000"/>
    <n v="5000"/>
    <n v="1"/>
    <n v="2021"/>
    <n v="2021"/>
    <s v="2021Q2"/>
    <s v="Old_Claim"/>
    <x v="0"/>
    <m/>
  </r>
  <r>
    <s v="L05/070/9/001255/2021"/>
    <d v="2021-09-16T00:00:00"/>
    <d v="2021-09-24T00:00:00"/>
    <x v="2"/>
    <n v="7000"/>
    <n v="7000"/>
    <n v="1"/>
    <n v="2021"/>
    <n v="2021"/>
    <s v="2021Q3"/>
    <s v="Old_Claim"/>
    <x v="0"/>
    <m/>
  </r>
  <r>
    <s v="L01/070/9/001256/2021"/>
    <d v="2021-09-19T00:00:00"/>
    <d v="2021-09-20T00:00:00"/>
    <x v="2"/>
    <n v="1425000"/>
    <n v="1425000"/>
    <n v="1"/>
    <n v="2021"/>
    <n v="2021"/>
    <s v="2021Q3"/>
    <s v="Old_Claim"/>
    <x v="2"/>
    <m/>
  </r>
  <r>
    <s v="L01/080/9/000271/2021"/>
    <d v="2021-07-26T00:00:00"/>
    <d v="2021-09-20T00:00:00"/>
    <x v="0"/>
    <n v="500000"/>
    <n v="500000"/>
    <n v="1"/>
    <n v="2021"/>
    <n v="2021"/>
    <s v="2021Q3"/>
    <s v="Old_Claim"/>
    <x v="0"/>
    <m/>
  </r>
  <r>
    <s v="L02/070/9/001257/2021"/>
    <d v="2021-09-14T00:00:00"/>
    <d v="2021-09-24T00:00:00"/>
    <x v="2"/>
    <n v="394338"/>
    <n v="394338"/>
    <n v="1"/>
    <n v="2021"/>
    <n v="2021"/>
    <s v="2021Q3"/>
    <s v="Old_Claim"/>
    <x v="2"/>
    <m/>
  </r>
  <r>
    <s v="L01/070/9/001258/2021"/>
    <d v="2021-09-11T00:00:00"/>
    <d v="2021-09-23T00:00:00"/>
    <x v="2"/>
    <n v="45000"/>
    <n v="45000"/>
    <n v="1"/>
    <n v="2021"/>
    <n v="2021"/>
    <s v="2021Q3"/>
    <s v="Old_Claim"/>
    <x v="2"/>
    <m/>
  </r>
  <r>
    <s v="L01/070/9/001259/2021"/>
    <d v="2021-09-19T00:00:00"/>
    <d v="2021-09-23T00:00:00"/>
    <x v="2"/>
    <n v="600000"/>
    <n v="600000"/>
    <n v="1"/>
    <n v="2021"/>
    <n v="2021"/>
    <s v="2021Q3"/>
    <s v="Old_Claim"/>
    <x v="0"/>
    <m/>
  </r>
  <r>
    <s v="L01/070/9/001260/2021"/>
    <d v="2021-09-05T00:00:00"/>
    <d v="2021-09-23T00:00:00"/>
    <x v="2"/>
    <n v="39400"/>
    <n v="39400"/>
    <n v="1"/>
    <n v="2021"/>
    <n v="2021"/>
    <s v="2021Q3"/>
    <s v="Old_Claim"/>
    <x v="2"/>
    <m/>
  </r>
  <r>
    <s v="L01/080/9/000272/2021"/>
    <d v="2021-08-31T00:00:00"/>
    <d v="2021-09-23T00:00:00"/>
    <x v="0"/>
    <n v="1000000"/>
    <n v="1000000"/>
    <n v="1"/>
    <n v="2021"/>
    <n v="2021"/>
    <s v="2021Q3"/>
    <s v="Old_Claim"/>
    <x v="0"/>
    <m/>
  </r>
  <r>
    <s v="L01/070/9/001262/2021"/>
    <d v="2021-09-05T00:00:00"/>
    <d v="2021-09-13T00:00:00"/>
    <x v="2"/>
    <n v="93000"/>
    <n v="93000"/>
    <n v="1"/>
    <n v="2021"/>
    <n v="2021"/>
    <s v="2021Q3"/>
    <s v="Old_Claim"/>
    <x v="2"/>
    <m/>
  </r>
  <r>
    <s v="L01/070/9/001263/2021"/>
    <d v="2021-09-25T00:00:00"/>
    <d v="2021-09-27T00:00:00"/>
    <x v="2"/>
    <n v="9360"/>
    <n v="9360"/>
    <n v="1"/>
    <n v="2021"/>
    <n v="2021"/>
    <s v="2021Q3"/>
    <s v="Old_Claim"/>
    <x v="0"/>
    <m/>
  </r>
  <r>
    <s v="L01/087/9/000274/2021"/>
    <d v="2021-08-26T00:00:00"/>
    <d v="2021-09-27T00:00:00"/>
    <x v="0"/>
    <n v="842656"/>
    <n v="842656"/>
    <n v="1"/>
    <n v="2021"/>
    <n v="2021"/>
    <s v="2021Q3"/>
    <s v="Old_Claim"/>
    <x v="2"/>
    <m/>
  </r>
  <r>
    <s v="L01/087/9/000275/2021"/>
    <d v="2021-09-22T00:00:00"/>
    <d v="2021-09-28T00:00:00"/>
    <x v="0"/>
    <n v="100000"/>
    <n v="100000"/>
    <n v="1"/>
    <n v="2021"/>
    <n v="2021"/>
    <s v="2021Q3"/>
    <s v="Old_Claim"/>
    <x v="0"/>
    <m/>
  </r>
  <r>
    <s v="L01/080/9/000276/2021"/>
    <d v="2021-09-25T00:00:00"/>
    <d v="2021-09-27T00:00:00"/>
    <x v="0"/>
    <n v="170780"/>
    <n v="170780"/>
    <n v="1"/>
    <n v="2021"/>
    <n v="2021"/>
    <s v="2021Q3"/>
    <s v="Old_Claim"/>
    <x v="0"/>
    <m/>
  </r>
  <r>
    <s v="L01/070/9/001273/2021"/>
    <d v="2021-09-21T00:00:00"/>
    <d v="2021-09-28T00:00:00"/>
    <x v="2"/>
    <n v="9760"/>
    <n v="9760"/>
    <n v="1"/>
    <n v="2021"/>
    <n v="2021"/>
    <s v="2021Q3"/>
    <s v="Old_Claim"/>
    <x v="0"/>
    <m/>
  </r>
  <r>
    <s v="L01/080/9/000278/2021"/>
    <d v="2021-09-21T00:00:00"/>
    <d v="2021-09-26T00:00:00"/>
    <x v="0"/>
    <n v="11500"/>
    <n v="11500"/>
    <n v="1"/>
    <n v="2021"/>
    <n v="2021"/>
    <s v="2021Q3"/>
    <s v="Old_Claim"/>
    <x v="0"/>
    <m/>
  </r>
  <r>
    <s v="L02/070/9/001278/2021"/>
    <d v="2021-09-26T00:00:00"/>
    <d v="2021-09-27T00:00:00"/>
    <x v="2"/>
    <n v="231960"/>
    <n v="231960"/>
    <n v="1"/>
    <n v="2021"/>
    <n v="2021"/>
    <s v="2021Q3"/>
    <s v="Old_Claim"/>
    <x v="0"/>
    <m/>
  </r>
  <r>
    <s v="L01/070/9/001279/2021"/>
    <d v="2021-09-04T00:00:00"/>
    <d v="2021-09-23T00:00:00"/>
    <x v="2"/>
    <n v="1022807.0175"/>
    <n v="1022807.0175"/>
    <n v="1"/>
    <n v="2021"/>
    <n v="2021"/>
    <s v="2021Q3"/>
    <s v="Old_Claim"/>
    <x v="2"/>
    <m/>
  </r>
  <r>
    <s v="L01/070/9/001280/2021"/>
    <d v="2021-09-11T00:00:00"/>
    <d v="2021-09-17T00:00:00"/>
    <x v="2"/>
    <n v="6860"/>
    <n v="6860"/>
    <n v="1"/>
    <n v="2021"/>
    <n v="2021"/>
    <s v="2021Q3"/>
    <s v="Old_Claim"/>
    <x v="2"/>
    <m/>
  </r>
  <r>
    <s v="L01/070/9/001282/2021"/>
    <d v="2021-09-27T00:00:00"/>
    <d v="2021-09-28T00:00:00"/>
    <x v="2"/>
    <n v="204000"/>
    <n v="204000"/>
    <n v="1"/>
    <n v="2021"/>
    <n v="2021"/>
    <s v="2021Q3"/>
    <s v="Old_Claim"/>
    <x v="0"/>
    <m/>
  </r>
  <r>
    <s v="L01/070/9/001283/2021"/>
    <d v="2021-09-30T00:00:00"/>
    <d v="2021-10-01T00:00:00"/>
    <x v="2"/>
    <n v="90000"/>
    <n v="90000"/>
    <n v="1"/>
    <n v="2021"/>
    <n v="2021"/>
    <s v="2021Q3"/>
    <s v="Old_Claim"/>
    <x v="0"/>
    <m/>
  </r>
  <r>
    <s v="L01/080/9/000280/2021"/>
    <d v="2021-08-25T00:00:00"/>
    <d v="2021-09-30T00:00:00"/>
    <x v="0"/>
    <n v="10688"/>
    <n v="10688"/>
    <n v="1"/>
    <n v="2021"/>
    <n v="2021"/>
    <s v="2021Q3"/>
    <s v="Old_Claim"/>
    <x v="0"/>
    <m/>
  </r>
  <r>
    <s v="L01/070/9/001286/2021"/>
    <d v="2021-09-28T00:00:00"/>
    <d v="2021-10-01T00:00:00"/>
    <x v="2"/>
    <n v="119600"/>
    <n v="119600"/>
    <n v="1"/>
    <n v="2021"/>
    <n v="2021"/>
    <s v="2021Q3"/>
    <s v="Old_Claim"/>
    <x v="2"/>
    <m/>
  </r>
  <r>
    <s v="L01/070/9/001287/2021"/>
    <d v="2021-03-14T00:00:00"/>
    <d v="2021-03-22T00:00:00"/>
    <x v="2"/>
    <n v="8700"/>
    <n v="8700"/>
    <n v="1"/>
    <n v="2021"/>
    <n v="2021"/>
    <s v="2021Q1"/>
    <s v="Old_Claim"/>
    <x v="0"/>
    <m/>
  </r>
  <r>
    <s v="L02/070/9/001289/2021"/>
    <d v="2021-10-03T00:00:00"/>
    <d v="2021-10-05T00:00:00"/>
    <x v="2"/>
    <n v="197380"/>
    <n v="197380"/>
    <n v="1"/>
    <n v="2021"/>
    <n v="2021"/>
    <s v="2021Q4"/>
    <s v="Old_Claim"/>
    <x v="2"/>
    <m/>
  </r>
  <r>
    <s v="L01/087/9/000282/2021"/>
    <d v="2021-09-13T00:00:00"/>
    <d v="2021-09-22T00:00:00"/>
    <x v="0"/>
    <n v="10000"/>
    <n v="10000"/>
    <n v="1"/>
    <n v="2021"/>
    <n v="2021"/>
    <s v="2021Q3"/>
    <s v="Old_Claim"/>
    <x v="2"/>
    <m/>
  </r>
  <r>
    <s v="L01/080/9/000283/2021"/>
    <d v="2021-10-05T00:00:00"/>
    <d v="2021-10-05T00:00:00"/>
    <x v="0"/>
    <n v="4000"/>
    <n v="4000"/>
    <n v="1"/>
    <n v="2021"/>
    <n v="2021"/>
    <s v="2021Q4"/>
    <s v="Old_Claim"/>
    <x v="2"/>
    <m/>
  </r>
  <r>
    <s v="L01/070/9/001290/2021"/>
    <d v="2021-09-08T00:00:00"/>
    <d v="2021-09-27T00:00:00"/>
    <x v="2"/>
    <n v="5000"/>
    <n v="5000"/>
    <n v="1"/>
    <n v="2021"/>
    <n v="2021"/>
    <s v="2021Q3"/>
    <s v="Old_Claim"/>
    <x v="2"/>
    <m/>
  </r>
  <r>
    <s v="L01/070/9/001294/2021"/>
    <d v="2021-10-05T00:00:00"/>
    <d v="2021-10-06T00:00:00"/>
    <x v="2"/>
    <n v="306178.5882"/>
    <n v="306178.5882"/>
    <n v="1"/>
    <n v="2021"/>
    <n v="2021"/>
    <s v="2021Q4"/>
    <s v="Old_Claim"/>
    <x v="2"/>
    <m/>
  </r>
  <r>
    <s v="L01/070/9/001295/2021"/>
    <d v="2021-09-27T00:00:00"/>
    <d v="2021-10-06T00:00:00"/>
    <x v="2"/>
    <n v="20000"/>
    <n v="20000"/>
    <n v="1"/>
    <n v="2021"/>
    <n v="2021"/>
    <s v="2021Q3"/>
    <s v="Old_Claim"/>
    <x v="2"/>
    <m/>
  </r>
  <r>
    <s v="L01/070/9/001296/2021"/>
    <d v="2021-10-02T00:00:00"/>
    <d v="2021-10-05T00:00:00"/>
    <x v="2"/>
    <n v="6860"/>
    <n v="6860"/>
    <n v="1"/>
    <n v="2021"/>
    <n v="2021"/>
    <s v="2021Q4"/>
    <s v="Old_Claim"/>
    <x v="0"/>
    <m/>
  </r>
  <r>
    <s v="L01/064/9/000005/2021"/>
    <d v="2021-08-08T00:00:00"/>
    <d v="2021-10-05T00:00:00"/>
    <x v="6"/>
    <n v="38280"/>
    <n v="38280"/>
    <n v="1"/>
    <n v="2021"/>
    <n v="2021"/>
    <s v="2021Q3"/>
    <s v="Old_Claim"/>
    <x v="0"/>
    <m/>
  </r>
  <r>
    <s v="L01/070/9/001301/2021"/>
    <d v="2021-09-03T00:00:00"/>
    <d v="2021-10-05T00:00:00"/>
    <x v="2"/>
    <n v="81800"/>
    <n v="81800"/>
    <n v="1"/>
    <n v="2021"/>
    <n v="2021"/>
    <s v="2021Q3"/>
    <s v="Old_Claim"/>
    <x v="0"/>
    <m/>
  </r>
  <r>
    <s v="L01/070/9/001304/2021"/>
    <d v="2021-10-04T00:00:00"/>
    <d v="2021-10-05T00:00:00"/>
    <x v="2"/>
    <n v="115000"/>
    <n v="115000"/>
    <n v="1"/>
    <n v="2021"/>
    <n v="2021"/>
    <s v="2021Q4"/>
    <s v="Old_Claim"/>
    <x v="2"/>
    <m/>
  </r>
  <r>
    <s v="L02/070/9/001308/2021"/>
    <d v="2021-09-11T00:00:00"/>
    <d v="2021-09-21T00:00:00"/>
    <x v="2"/>
    <n v="1000000"/>
    <n v="1000000"/>
    <n v="1"/>
    <n v="2021"/>
    <n v="2021"/>
    <s v="2021Q3"/>
    <s v="Old_Claim"/>
    <x v="2"/>
    <m/>
  </r>
  <r>
    <s v="L15/070/9/001312/2021"/>
    <d v="2021-10-07T00:00:00"/>
    <d v="2021-10-08T00:00:00"/>
    <x v="2"/>
    <n v="75000"/>
    <n v="75000"/>
    <n v="1"/>
    <n v="2021"/>
    <n v="2021"/>
    <s v="2021Q4"/>
    <s v="Old_Claim"/>
    <x v="2"/>
    <m/>
  </r>
  <r>
    <s v="L01/700/9/001313/2021"/>
    <d v="2021-10-03T00:00:00"/>
    <d v="2021-10-12T00:00:00"/>
    <x v="2"/>
    <n v="17000"/>
    <n v="17000"/>
    <n v="1"/>
    <n v="2021"/>
    <n v="2021"/>
    <s v="2021Q4"/>
    <s v="Old_Claim"/>
    <x v="2"/>
    <m/>
  </r>
  <r>
    <s v="L01/070/9/001314/2021"/>
    <d v="2021-09-19T00:00:00"/>
    <d v="2021-10-12T00:00:00"/>
    <x v="2"/>
    <n v="650000"/>
    <n v="650000"/>
    <n v="1"/>
    <n v="2021"/>
    <n v="2021"/>
    <s v="2021Q3"/>
    <s v="Old_Claim"/>
    <x v="2"/>
    <m/>
  </r>
  <r>
    <s v="L01/070/9/001315/2021"/>
    <d v="2021-09-30T00:00:00"/>
    <d v="2021-10-12T00:00:00"/>
    <x v="2"/>
    <n v="150000"/>
    <n v="150000"/>
    <n v="1"/>
    <n v="2021"/>
    <n v="2021"/>
    <s v="2021Q3"/>
    <s v="Old_Claim"/>
    <x v="0"/>
    <m/>
  </r>
  <r>
    <s v="L01/083/9/000278/2021"/>
    <d v="2021-10-03T00:00:00"/>
    <d v="2021-10-07T00:00:00"/>
    <x v="0"/>
    <n v="392504"/>
    <n v="392504"/>
    <n v="1"/>
    <n v="2021"/>
    <n v="2021"/>
    <s v="2021Q4"/>
    <s v="Old_Claim"/>
    <x v="0"/>
    <m/>
  </r>
  <r>
    <s v="L01/070/9/001317/2021"/>
    <d v="2021-10-05T00:00:00"/>
    <d v="2021-10-12T00:00:00"/>
    <x v="2"/>
    <n v="34500"/>
    <n v="34500"/>
    <n v="1"/>
    <n v="2021"/>
    <n v="2021"/>
    <s v="2021Q4"/>
    <s v="Old_Claim"/>
    <x v="2"/>
    <m/>
  </r>
  <r>
    <s v="L01/070/9/000461/2019"/>
    <d v="2019-12-15T00:00:00"/>
    <d v="2021-10-13T00:00:00"/>
    <x v="2"/>
    <n v="800000"/>
    <n v="800000"/>
    <n v="1"/>
    <n v="2019"/>
    <n v="2021"/>
    <s v="2019Q4"/>
    <s v="Old_Claim"/>
    <x v="2"/>
    <m/>
  </r>
  <r>
    <s v="L01/070/9/001319/2021"/>
    <d v="2021-09-19T00:00:00"/>
    <d v="2021-09-27T00:00:00"/>
    <x v="2"/>
    <n v="95000"/>
    <n v="95000"/>
    <n v="1"/>
    <n v="2021"/>
    <n v="2021"/>
    <s v="2021Q3"/>
    <s v="Old_Claim"/>
    <x v="2"/>
    <m/>
  </r>
  <r>
    <s v="L05/070/9/001320/2021"/>
    <d v="2021-05-30T00:00:00"/>
    <d v="2021-10-12T00:00:00"/>
    <x v="2"/>
    <n v="1140700"/>
    <n v="1140700"/>
    <n v="1"/>
    <n v="2021"/>
    <n v="2021"/>
    <s v="2021Q2"/>
    <s v="Old_Claim"/>
    <x v="2"/>
    <m/>
  </r>
  <r>
    <s v="L01/088/9/000279/2021"/>
    <d v="2021-10-10T00:00:00"/>
    <d v="2021-10-11T00:00:00"/>
    <x v="0"/>
    <n v="495600"/>
    <n v="495600"/>
    <n v="1"/>
    <n v="2021"/>
    <n v="2021"/>
    <s v="2021Q4"/>
    <s v="Old_Claim"/>
    <x v="2"/>
    <m/>
  </r>
  <r>
    <s v="L15/070/9/001321/2021"/>
    <d v="2021-10-04T00:00:00"/>
    <d v="2021-10-13T00:00:00"/>
    <x v="2"/>
    <n v="8500"/>
    <n v="8500"/>
    <n v="1"/>
    <n v="2021"/>
    <n v="2021"/>
    <s v="2021Q4"/>
    <s v="Old_Claim"/>
    <x v="2"/>
    <m/>
  </r>
  <r>
    <s v="L01/070/9/001323/2021"/>
    <d v="2021-10-12T00:00:00"/>
    <d v="2021-10-13T00:00:00"/>
    <x v="2"/>
    <n v="8960"/>
    <n v="8960"/>
    <n v="1"/>
    <n v="2021"/>
    <n v="2021"/>
    <s v="2021Q4"/>
    <s v="Old_Claim"/>
    <x v="0"/>
    <m/>
  </r>
  <r>
    <s v="L01/070/9/001325/2021"/>
    <d v="2021-10-10T00:00:00"/>
    <d v="2021-10-13T00:00:00"/>
    <x v="2"/>
    <n v="389473.68420000002"/>
    <n v="389473.68420000002"/>
    <n v="1"/>
    <n v="2021"/>
    <n v="2021"/>
    <s v="2021Q4"/>
    <s v="Old_Claim"/>
    <x v="0"/>
    <m/>
  </r>
  <r>
    <s v="L01/070/9/001326/2021"/>
    <d v="2021-09-23T00:00:00"/>
    <d v="2021-10-14T00:00:00"/>
    <x v="2"/>
    <n v="945000"/>
    <n v="945000"/>
    <n v="1"/>
    <n v="2021"/>
    <n v="2021"/>
    <s v="2021Q3"/>
    <s v="Old_Claim"/>
    <x v="2"/>
    <m/>
  </r>
  <r>
    <s v="L01/070/9/001328/2021"/>
    <d v="2021-10-05T00:00:00"/>
    <d v="2021-10-14T00:00:00"/>
    <x v="2"/>
    <n v="122736"/>
    <n v="122736"/>
    <n v="1"/>
    <n v="2021"/>
    <n v="2021"/>
    <s v="2021Q4"/>
    <s v="Old_Claim"/>
    <x v="0"/>
    <m/>
  </r>
  <r>
    <s v="L01/070/9/001329/2021"/>
    <d v="2021-10-11T00:00:00"/>
    <d v="2021-10-14T00:00:00"/>
    <x v="2"/>
    <n v="195000"/>
    <n v="195000"/>
    <n v="1"/>
    <n v="2021"/>
    <n v="2021"/>
    <s v="2021Q4"/>
    <s v="Old_Claim"/>
    <x v="2"/>
    <m/>
  </r>
  <r>
    <s v="L01/070/9/001336/2021"/>
    <d v="2021-09-30T00:00:00"/>
    <d v="2021-10-15T00:00:00"/>
    <x v="2"/>
    <n v="3000"/>
    <n v="3000"/>
    <n v="1"/>
    <n v="2021"/>
    <n v="2021"/>
    <s v="2021Q3"/>
    <s v="Old_Claim"/>
    <x v="2"/>
    <m/>
  </r>
  <r>
    <s v="L01/070/9/001337/2021"/>
    <d v="2021-10-08T00:00:00"/>
    <d v="2021-10-18T00:00:00"/>
    <x v="2"/>
    <n v="43556"/>
    <n v="43556"/>
    <n v="1"/>
    <n v="2021"/>
    <n v="2021"/>
    <s v="2021Q4"/>
    <s v="Old_Claim"/>
    <x v="2"/>
    <m/>
  </r>
  <r>
    <s v="L01/070/9/001338/2021"/>
    <d v="2021-09-02T00:00:00"/>
    <d v="2021-10-08T00:00:00"/>
    <x v="2"/>
    <n v="476950"/>
    <n v="476950"/>
    <n v="1"/>
    <n v="2021"/>
    <n v="2021"/>
    <s v="2021Q3"/>
    <s v="Old_Claim"/>
    <x v="0"/>
    <m/>
  </r>
  <r>
    <s v="L01/070/9/001339/2021"/>
    <d v="2021-10-03T00:00:00"/>
    <d v="2021-10-19T00:00:00"/>
    <x v="2"/>
    <n v="504060"/>
    <n v="504060"/>
    <n v="1"/>
    <n v="2021"/>
    <n v="2021"/>
    <s v="2021Q4"/>
    <s v="Old_Claim"/>
    <x v="2"/>
    <m/>
  </r>
  <r>
    <s v="L01/070/9/001341/2021"/>
    <d v="2021-10-16T00:00:00"/>
    <d v="2021-10-19T00:00:00"/>
    <x v="2"/>
    <n v="71660"/>
    <n v="71660"/>
    <n v="1"/>
    <n v="2021"/>
    <n v="2021"/>
    <s v="2021Q4"/>
    <s v="Old_Claim"/>
    <x v="2"/>
    <m/>
  </r>
  <r>
    <s v="L01/110/9/000076/2020"/>
    <d v="2020-05-17T00:00:00"/>
    <d v="2021-10-21T00:00:00"/>
    <x v="1"/>
    <n v="285920"/>
    <n v="285920"/>
    <n v="1"/>
    <n v="2020"/>
    <n v="2021"/>
    <s v="2020Q2"/>
    <s v="Old_Claim"/>
    <x v="0"/>
    <m/>
  </r>
  <r>
    <s v="L01/070/9/001344/2021"/>
    <d v="2021-10-11T00:00:00"/>
    <d v="2021-10-15T00:00:00"/>
    <x v="2"/>
    <n v="10760"/>
    <n v="10760"/>
    <n v="1"/>
    <n v="2021"/>
    <n v="2021"/>
    <s v="2021Q4"/>
    <s v="Old_Claim"/>
    <x v="0"/>
    <m/>
  </r>
  <r>
    <s v="L01/070/9/001348/2021"/>
    <d v="2021-10-14T00:00:00"/>
    <d v="2021-10-25T00:00:00"/>
    <x v="2"/>
    <n v="2124000"/>
    <n v="2124000"/>
    <n v="1"/>
    <n v="2021"/>
    <n v="2021"/>
    <s v="2021Q4"/>
    <s v="Old_Claim"/>
    <x v="2"/>
    <m/>
  </r>
  <r>
    <s v="L01/070/9/001349/2021"/>
    <d v="2021-09-25T00:00:00"/>
    <d v="2021-10-25T00:00:00"/>
    <x v="2"/>
    <n v="130000"/>
    <n v="130000"/>
    <n v="1"/>
    <n v="2021"/>
    <n v="2021"/>
    <s v="2021Q3"/>
    <s v="Old_Claim"/>
    <x v="0"/>
    <m/>
  </r>
  <r>
    <s v="L01/070/9/001352/2021"/>
    <d v="2021-10-11T00:00:00"/>
    <d v="2021-10-25T00:00:00"/>
    <x v="2"/>
    <n v="30000"/>
    <n v="30000"/>
    <n v="1"/>
    <n v="2021"/>
    <n v="2021"/>
    <s v="2021Q4"/>
    <s v="Old_Claim"/>
    <x v="0"/>
    <m/>
  </r>
  <r>
    <s v="L05/080/9/000291/2021"/>
    <d v="2021-06-08T00:00:00"/>
    <d v="2021-10-22T00:00:00"/>
    <x v="0"/>
    <n v="414835.91330000001"/>
    <n v="414835.91330000001"/>
    <n v="1"/>
    <n v="2021"/>
    <n v="2021"/>
    <s v="2021Q2"/>
    <s v="Old_Claim"/>
    <x v="2"/>
    <m/>
  </r>
  <r>
    <s v="L01/088/9/000281/2021"/>
    <d v="2021-10-19T00:00:00"/>
    <d v="2021-10-22T00:00:00"/>
    <x v="0"/>
    <n v="8176"/>
    <n v="8176"/>
    <n v="1"/>
    <n v="2021"/>
    <n v="2021"/>
    <s v="2021Q4"/>
    <s v="Old_Claim"/>
    <x v="2"/>
    <m/>
  </r>
  <r>
    <s v="L01/080/9/000292/2021"/>
    <d v="2021-08-19T00:00:00"/>
    <d v="2021-10-25T00:00:00"/>
    <x v="0"/>
    <n v="360240"/>
    <n v="360240"/>
    <n v="1"/>
    <n v="2021"/>
    <n v="2021"/>
    <s v="2021Q3"/>
    <s v="Old_Claim"/>
    <x v="0"/>
    <m/>
  </r>
  <r>
    <s v="L01/080/9/000294/2021"/>
    <d v="2021-01-25T00:00:00"/>
    <d v="2021-10-22T00:00:00"/>
    <x v="0"/>
    <n v="1100000"/>
    <n v="1100000"/>
    <n v="1"/>
    <n v="2021"/>
    <n v="2021"/>
    <s v="2021Q1"/>
    <s v="Old_Claim"/>
    <x v="0"/>
    <m/>
  </r>
  <r>
    <s v="L01/070/9/001361/2021"/>
    <d v="2021-10-20T00:00:00"/>
    <d v="2021-10-22T00:00:00"/>
    <x v="2"/>
    <n v="22000"/>
    <n v="22000"/>
    <n v="1"/>
    <n v="2021"/>
    <n v="2021"/>
    <s v="2021Q4"/>
    <s v="Old_Claim"/>
    <x v="0"/>
    <m/>
  </r>
  <r>
    <s v="L01/070/9/001368/2021"/>
    <d v="2021-10-24T00:00:00"/>
    <d v="2021-10-26T00:00:00"/>
    <x v="2"/>
    <n v="9000"/>
    <n v="9000"/>
    <n v="1"/>
    <n v="2021"/>
    <n v="2021"/>
    <s v="2021Q4"/>
    <s v="Old_Claim"/>
    <x v="2"/>
    <m/>
  </r>
  <r>
    <s v="L01/080/9/000295/2021"/>
    <d v="2021-10-13T00:00:00"/>
    <d v="2021-10-25T00:00:00"/>
    <x v="0"/>
    <n v="250000"/>
    <n v="250000"/>
    <n v="1"/>
    <n v="2021"/>
    <n v="2021"/>
    <s v="2021Q4"/>
    <s v="Old_Claim"/>
    <x v="0"/>
    <m/>
  </r>
  <r>
    <s v="L01/080/9/000296/2021"/>
    <d v="2021-10-09T00:00:00"/>
    <d v="2021-10-27T00:00:00"/>
    <x v="0"/>
    <n v="1500000"/>
    <n v="1500000"/>
    <n v="1"/>
    <n v="2021"/>
    <n v="2021"/>
    <s v="2021Q4"/>
    <s v="Old_Claim"/>
    <x v="0"/>
    <m/>
  </r>
  <r>
    <s v="L01/070/9/001369/2021"/>
    <d v="2021-10-09T00:00:00"/>
    <d v="2021-10-27T00:00:00"/>
    <x v="2"/>
    <n v="238500"/>
    <n v="238500"/>
    <n v="1"/>
    <n v="2021"/>
    <n v="2021"/>
    <s v="2021Q4"/>
    <s v="Old_Claim"/>
    <x v="2"/>
    <m/>
  </r>
  <r>
    <s v="L01/087/9/000298/2021"/>
    <d v="2021-10-25T00:00:00"/>
    <d v="2021-10-27T00:00:00"/>
    <x v="0"/>
    <n v="590000"/>
    <n v="590000"/>
    <n v="1"/>
    <n v="2021"/>
    <n v="2021"/>
    <s v="2021Q4"/>
    <s v="Old_Claim"/>
    <x v="0"/>
    <m/>
  </r>
  <r>
    <s v="L01/070/9/001376/2021"/>
    <d v="2021-10-23T00:00:00"/>
    <d v="2021-10-27T00:00:00"/>
    <x v="2"/>
    <n v="7380"/>
    <n v="7380"/>
    <n v="1"/>
    <n v="2021"/>
    <n v="2021"/>
    <s v="2021Q4"/>
    <s v="Old_Claim"/>
    <x v="0"/>
    <m/>
  </r>
  <r>
    <s v="L01/080/9/000300/2021"/>
    <d v="2021-10-29T00:00:00"/>
    <d v="2021-11-01T00:00:00"/>
    <x v="0"/>
    <n v="642000"/>
    <n v="642000"/>
    <n v="1"/>
    <n v="2021"/>
    <n v="2021"/>
    <s v="2021Q4"/>
    <s v="Old_Claim"/>
    <x v="2"/>
    <m/>
  </r>
  <r>
    <s v="L01/070/9/001377/2021"/>
    <d v="2021-10-17T00:00:00"/>
    <d v="2021-11-01T00:00:00"/>
    <x v="2"/>
    <n v="5000"/>
    <n v="5000"/>
    <n v="1"/>
    <n v="2021"/>
    <n v="2021"/>
    <s v="2021Q4"/>
    <s v="Old_Claim"/>
    <x v="2"/>
    <m/>
  </r>
  <r>
    <s v="L01/070/9/001378/2021"/>
    <d v="2021-10-30T00:00:00"/>
    <d v="2021-11-01T00:00:00"/>
    <x v="2"/>
    <n v="150000"/>
    <n v="150000"/>
    <n v="1"/>
    <n v="2021"/>
    <n v="2021"/>
    <s v="2021Q4"/>
    <s v="Old_Claim"/>
    <x v="0"/>
    <m/>
  </r>
  <r>
    <s v="L01/087/9/000301/2021"/>
    <d v="2021-10-16T00:00:00"/>
    <d v="2021-11-01T00:00:00"/>
    <x v="0"/>
    <n v="266911.7647"/>
    <n v="266911.7647"/>
    <n v="1"/>
    <n v="2021"/>
    <n v="2021"/>
    <s v="2021Q4"/>
    <s v="Old_Claim"/>
    <x v="2"/>
    <m/>
  </r>
  <r>
    <s v="L01/070/9/001379/2021"/>
    <d v="2021-10-13T00:00:00"/>
    <d v="2021-11-01T00:00:00"/>
    <x v="2"/>
    <n v="14500"/>
    <n v="14500"/>
    <n v="1"/>
    <n v="2021"/>
    <n v="2021"/>
    <s v="2021Q4"/>
    <s v="Old_Claim"/>
    <x v="2"/>
    <m/>
  </r>
  <r>
    <s v="L01/080/9/000303/2021"/>
    <d v="2021-10-09T00:00:00"/>
    <d v="2021-11-02T00:00:00"/>
    <x v="0"/>
    <n v="147941.1765"/>
    <n v="147941.1765"/>
    <n v="1"/>
    <n v="2021"/>
    <n v="2021"/>
    <s v="2021Q4"/>
    <s v="Old_Claim"/>
    <x v="2"/>
    <m/>
  </r>
  <r>
    <s v="L01/070/9/001383/2021"/>
    <d v="2021-10-27T00:00:00"/>
    <d v="2021-10-29T00:00:00"/>
    <x v="2"/>
    <n v="28000"/>
    <n v="28000"/>
    <n v="1"/>
    <n v="2021"/>
    <n v="2021"/>
    <s v="2021Q4"/>
    <s v="Old_Claim"/>
    <x v="0"/>
    <m/>
  </r>
  <r>
    <s v="L01/070/9/001385/2021"/>
    <d v="2021-10-28T00:00:00"/>
    <d v="2021-11-02T00:00:00"/>
    <x v="2"/>
    <n v="20000"/>
    <n v="20000"/>
    <n v="1"/>
    <n v="2021"/>
    <n v="2021"/>
    <s v="2021Q4"/>
    <s v="Old_Claim"/>
    <x v="0"/>
    <m/>
  </r>
  <r>
    <s v="L01/070/9/001386/2021"/>
    <d v="2021-10-13T00:00:00"/>
    <d v="2021-10-22T00:00:00"/>
    <x v="2"/>
    <n v="12620"/>
    <n v="12620"/>
    <n v="1"/>
    <n v="2021"/>
    <n v="2021"/>
    <s v="2021Q4"/>
    <s v="Old_Claim"/>
    <x v="0"/>
    <m/>
  </r>
  <r>
    <s v="L01/070/9/001389/2021"/>
    <d v="2021-10-21T00:00:00"/>
    <d v="2021-10-22T00:00:00"/>
    <x v="2"/>
    <n v="100000"/>
    <n v="100000"/>
    <n v="1"/>
    <n v="2021"/>
    <n v="2021"/>
    <s v="2021Q4"/>
    <s v="Old_Claim"/>
    <x v="2"/>
    <m/>
  </r>
  <r>
    <s v="L15/080/9/000306/2021"/>
    <d v="2021-08-05T00:00:00"/>
    <d v="2021-11-02T00:00:00"/>
    <x v="0"/>
    <n v="255294.1176"/>
    <n v="255294.1176"/>
    <n v="1"/>
    <n v="2021"/>
    <n v="2021"/>
    <s v="2021Q3"/>
    <s v="Old_Claim"/>
    <x v="0"/>
    <m/>
  </r>
  <r>
    <s v="L01/084/9/000285/2021"/>
    <d v="2021-10-04T00:00:00"/>
    <d v="2021-10-05T00:00:00"/>
    <x v="0"/>
    <n v="7000"/>
    <n v="7000"/>
    <n v="1"/>
    <n v="2021"/>
    <n v="2021"/>
    <s v="2021Q4"/>
    <s v="Old_Claim"/>
    <x v="0"/>
    <m/>
  </r>
  <r>
    <s v="L01/070/9/001393/2021"/>
    <d v="2021-09-08T00:00:00"/>
    <d v="2021-09-20T00:00:00"/>
    <x v="2"/>
    <n v="95000"/>
    <n v="95000"/>
    <n v="1"/>
    <n v="2021"/>
    <n v="2021"/>
    <s v="2021Q3"/>
    <s v="Old_Claim"/>
    <x v="2"/>
    <m/>
  </r>
  <r>
    <s v="L01/088/9/000286/2021"/>
    <d v="2021-11-01T00:00:00"/>
    <d v="2021-11-02T00:00:00"/>
    <x v="0"/>
    <n v="645000"/>
    <n v="645000"/>
    <n v="1"/>
    <n v="2021"/>
    <n v="2021"/>
    <s v="2021Q4"/>
    <s v="Old_Claim"/>
    <x v="2"/>
    <m/>
  </r>
  <r>
    <s v="L01/070/9/001394/2021"/>
    <d v="2021-11-01T00:00:00"/>
    <d v="2021-11-02T00:00:00"/>
    <x v="2"/>
    <n v="95000"/>
    <n v="95000"/>
    <n v="1"/>
    <n v="2021"/>
    <n v="2021"/>
    <s v="2021Q4"/>
    <s v="Old_Claim"/>
    <x v="2"/>
    <m/>
  </r>
  <r>
    <s v="L15/088/9/000287/2021"/>
    <d v="2021-10-15T00:00:00"/>
    <d v="2021-10-18T00:00:00"/>
    <x v="0"/>
    <n v="4000"/>
    <n v="4000"/>
    <n v="1"/>
    <n v="2021"/>
    <n v="2021"/>
    <s v="2021Q4"/>
    <s v="Old_Claim"/>
    <x v="2"/>
    <m/>
  </r>
  <r>
    <s v="L01/070/9/001395/2021"/>
    <d v="2021-10-19T00:00:00"/>
    <d v="2021-11-04T00:00:00"/>
    <x v="2"/>
    <n v="1000"/>
    <n v="1000"/>
    <n v="1"/>
    <n v="2021"/>
    <n v="2021"/>
    <s v="2021Q4"/>
    <s v="Old_Claim"/>
    <x v="2"/>
    <m/>
  </r>
  <r>
    <s v="L01/080/9/000307/2021"/>
    <d v="2021-10-05T00:00:00"/>
    <d v="2021-11-01T00:00:00"/>
    <x v="0"/>
    <n v="222100"/>
    <n v="222100"/>
    <n v="1"/>
    <n v="2021"/>
    <n v="2021"/>
    <s v="2021Q4"/>
    <s v="Old_Claim"/>
    <x v="2"/>
    <m/>
  </r>
  <r>
    <s v="L01/088/9/000288/2021"/>
    <d v="2021-10-27T00:00:00"/>
    <d v="2021-11-01T00:00:00"/>
    <x v="0"/>
    <n v="40500"/>
    <n v="40500"/>
    <n v="1"/>
    <n v="2021"/>
    <n v="2021"/>
    <s v="2021Q4"/>
    <s v="Old_Claim"/>
    <x v="2"/>
    <m/>
  </r>
  <r>
    <s v="L01/070/9/001399/2021"/>
    <d v="2021-10-29T00:00:00"/>
    <d v="2021-11-01T00:00:00"/>
    <x v="2"/>
    <n v="95000"/>
    <n v="95000"/>
    <n v="1"/>
    <n v="2021"/>
    <n v="2021"/>
    <s v="2021Q4"/>
    <s v="Old_Claim"/>
    <x v="2"/>
    <m/>
  </r>
  <r>
    <s v="L01/070/9/001400/2021"/>
    <d v="2021-10-23T00:00:00"/>
    <d v="2021-11-01T00:00:00"/>
    <x v="2"/>
    <n v="13046"/>
    <n v="13046"/>
    <n v="1"/>
    <n v="2021"/>
    <n v="2021"/>
    <s v="2021Q4"/>
    <s v="Old_Claim"/>
    <x v="0"/>
    <m/>
  </r>
  <r>
    <s v="L01/070/9/001401/2021"/>
    <d v="2021-10-30T00:00:00"/>
    <d v="2021-11-04T00:00:00"/>
    <x v="2"/>
    <n v="106831"/>
    <n v="106831"/>
    <n v="1"/>
    <n v="2021"/>
    <n v="2021"/>
    <s v="2021Q4"/>
    <s v="Old_Claim"/>
    <x v="0"/>
    <m/>
  </r>
  <r>
    <s v="L01/080/9/000308/2021"/>
    <d v="2021-11-05T00:00:00"/>
    <d v="2021-11-08T00:00:00"/>
    <x v="0"/>
    <n v="10000"/>
    <n v="10000"/>
    <n v="1"/>
    <n v="2021"/>
    <n v="2021"/>
    <s v="2021Q4"/>
    <s v="Old_Claim"/>
    <x v="0"/>
    <m/>
  </r>
  <r>
    <s v="L05/070/9/001402/2021"/>
    <d v="2021-06-26T00:00:00"/>
    <d v="2021-10-21T00:00:00"/>
    <x v="2"/>
    <n v="6900"/>
    <n v="6900"/>
    <n v="1"/>
    <n v="2021"/>
    <n v="2021"/>
    <s v="2021Q2"/>
    <s v="Old_Claim"/>
    <x v="2"/>
    <m/>
  </r>
  <r>
    <s v="L01/070/9/001403/2021"/>
    <d v="2021-10-13T00:00:00"/>
    <d v="2021-10-18T00:00:00"/>
    <x v="2"/>
    <n v="3000"/>
    <n v="3000"/>
    <n v="1"/>
    <n v="2021"/>
    <n v="2021"/>
    <s v="2021Q4"/>
    <s v="Old_Claim"/>
    <x v="2"/>
    <m/>
  </r>
  <r>
    <s v="L02/070/9/001404/2021"/>
    <d v="2021-10-31T00:00:00"/>
    <d v="2021-11-01T00:00:00"/>
    <x v="2"/>
    <n v="100000"/>
    <n v="100000"/>
    <n v="1"/>
    <n v="2021"/>
    <n v="2021"/>
    <s v="2021Q4"/>
    <s v="Old_Claim"/>
    <x v="0"/>
    <m/>
  </r>
  <r>
    <s v="L01/800/9/000309/2021"/>
    <d v="2021-10-04T00:00:00"/>
    <d v="2021-10-05T00:00:00"/>
    <x v="2"/>
    <n v="9000"/>
    <n v="9000"/>
    <n v="1"/>
    <n v="2021"/>
    <n v="2021"/>
    <s v="2021Q4"/>
    <s v="Old_Claim"/>
    <x v="2"/>
    <m/>
  </r>
  <r>
    <s v="L05/070/9/001406/2021"/>
    <d v="2021-10-06T00:00:00"/>
    <d v="2021-10-19T00:00:00"/>
    <x v="2"/>
    <n v="202823.52940999999"/>
    <n v="202823.52940999999"/>
    <n v="1"/>
    <n v="2021"/>
    <n v="2021"/>
    <s v="2021Q4"/>
    <s v="Old_Claim"/>
    <x v="0"/>
    <m/>
  </r>
  <r>
    <s v="L02/070/9/001407/2021"/>
    <d v="2021-10-18T00:00:00"/>
    <d v="2021-11-09T00:00:00"/>
    <x v="2"/>
    <n v="100000"/>
    <n v="100000"/>
    <n v="1"/>
    <n v="2021"/>
    <n v="2021"/>
    <s v="2021Q4"/>
    <s v="Old_Claim"/>
    <x v="0"/>
    <m/>
  </r>
  <r>
    <s v="L05/070/9/001409/2021"/>
    <d v="2021-09-15T00:00:00"/>
    <d v="2021-11-08T00:00:00"/>
    <x v="2"/>
    <n v="547704"/>
    <n v="547704"/>
    <n v="1"/>
    <n v="2021"/>
    <n v="2021"/>
    <s v="2021Q3"/>
    <s v="Old_Claim"/>
    <x v="2"/>
    <m/>
  </r>
  <r>
    <s v="L01/070/9/001410/2021"/>
    <d v="2021-11-01T00:00:00"/>
    <d v="2021-11-10T00:00:00"/>
    <x v="2"/>
    <n v="10000"/>
    <n v="10000"/>
    <n v="1"/>
    <n v="2021"/>
    <n v="2021"/>
    <s v="2021Q4"/>
    <s v="Old_Claim"/>
    <x v="0"/>
    <m/>
  </r>
  <r>
    <s v="L15/080/9/000311/2021"/>
    <d v="2021-10-31T00:00:00"/>
    <d v="2021-11-01T00:00:00"/>
    <x v="0"/>
    <n v="1581541"/>
    <n v="1581541"/>
    <n v="1"/>
    <n v="2021"/>
    <n v="2021"/>
    <s v="2021Q4"/>
    <s v="Old_Claim"/>
    <x v="2"/>
    <m/>
  </r>
  <r>
    <s v="L01/070/9/001412/2021"/>
    <d v="2021-10-24T00:00:00"/>
    <d v="2021-11-04T00:00:00"/>
    <x v="2"/>
    <n v="50000"/>
    <n v="50000"/>
    <n v="1"/>
    <n v="2021"/>
    <n v="2021"/>
    <s v="2021Q4"/>
    <s v="Old_Claim"/>
    <x v="0"/>
    <m/>
  </r>
  <r>
    <s v="L01/088/9/000290/2021"/>
    <d v="2021-09-20T00:00:00"/>
    <d v="2021-10-01T00:00:00"/>
    <x v="0"/>
    <n v="5000"/>
    <n v="5000"/>
    <n v="1"/>
    <n v="2021"/>
    <n v="2021"/>
    <s v="2021Q3"/>
    <s v="Old_Claim"/>
    <x v="0"/>
    <m/>
  </r>
  <r>
    <s v="L01/087/9/000313/2021"/>
    <d v="2021-05-16T00:00:00"/>
    <d v="2021-09-28T00:00:00"/>
    <x v="0"/>
    <n v="249882.3529"/>
    <n v="249882.3529"/>
    <n v="1"/>
    <n v="2021"/>
    <n v="2021"/>
    <s v="2021Q2"/>
    <s v="Old_Claim"/>
    <x v="0"/>
    <m/>
  </r>
  <r>
    <s v="L02/070/9/001416/2021"/>
    <d v="2021-10-07T00:00:00"/>
    <d v="2021-11-10T00:00:00"/>
    <x v="2"/>
    <n v="6380"/>
    <n v="6380"/>
    <n v="1"/>
    <n v="2021"/>
    <n v="2021"/>
    <s v="2021Q4"/>
    <s v="Old_Claim"/>
    <x v="0"/>
    <m/>
  </r>
  <r>
    <s v="L01/070/9/001423/2021"/>
    <d v="2021-11-11T00:00:00"/>
    <d v="2021-11-12T00:00:00"/>
    <x v="2"/>
    <n v="14120"/>
    <n v="14120"/>
    <n v="1"/>
    <n v="2021"/>
    <n v="2021"/>
    <s v="2021Q4"/>
    <s v="Old_Claim"/>
    <x v="0"/>
    <m/>
  </r>
  <r>
    <s v="L05/070/9/001426/2021"/>
    <d v="2021-10-23T00:00:00"/>
    <d v="2021-11-12T00:00:00"/>
    <x v="2"/>
    <n v="6860"/>
    <n v="6860"/>
    <n v="1"/>
    <n v="2021"/>
    <n v="2021"/>
    <s v="2021Q4"/>
    <s v="Old_Claim"/>
    <x v="0"/>
    <m/>
  </r>
  <r>
    <s v="L01/110/9/000018/2021"/>
    <d v="2021-09-20T00:00:00"/>
    <d v="2021-10-22T00:00:00"/>
    <x v="1"/>
    <n v="23905"/>
    <n v="23905"/>
    <n v="1"/>
    <n v="2021"/>
    <n v="2021"/>
    <s v="2021Q3"/>
    <s v="Old_Claim"/>
    <x v="0"/>
    <m/>
  </r>
  <r>
    <s v="L01/070/9/001429/2021"/>
    <d v="2021-11-04T00:00:00"/>
    <d v="2021-11-15T00:00:00"/>
    <x v="2"/>
    <n v="139316"/>
    <n v="139316"/>
    <n v="1"/>
    <n v="2021"/>
    <n v="2021"/>
    <s v="2021Q4"/>
    <s v="Old_Claim"/>
    <x v="0"/>
    <m/>
  </r>
  <r>
    <s v="L01/062/9/000010/2021"/>
    <d v="2021-05-11T00:00:00"/>
    <d v="2021-11-15T00:00:00"/>
    <x v="3"/>
    <n v="0.40000000002328001"/>
    <n v="0.40000000002328001"/>
    <n v="1"/>
    <n v="2021"/>
    <n v="2021"/>
    <s v="2021Q2"/>
    <s v="Old_Claim"/>
    <x v="0"/>
    <m/>
  </r>
  <r>
    <s v="L01/062/9/000012/2021"/>
    <d v="2021-03-21T00:00:00"/>
    <d v="2021-11-15T00:00:00"/>
    <x v="3"/>
    <n v="0.39999999999418001"/>
    <n v="0.39999999999418001"/>
    <n v="1"/>
    <n v="2021"/>
    <n v="2021"/>
    <s v="2021Q1"/>
    <s v="Old_Claim"/>
    <x v="0"/>
    <m/>
  </r>
  <r>
    <s v="L01/062/9/000013/2021"/>
    <d v="2021-04-10T00:00:00"/>
    <d v="2021-11-15T00:00:00"/>
    <x v="3"/>
    <n v="0.20000000001164001"/>
    <n v="0.20000000001164001"/>
    <n v="1"/>
    <n v="2021"/>
    <n v="2021"/>
    <s v="2021Q2"/>
    <s v="Old_Claim"/>
    <x v="0"/>
    <m/>
  </r>
  <r>
    <s v="L01/088/9/000294/2021"/>
    <d v="2021-11-08T00:00:00"/>
    <d v="2021-11-16T00:00:00"/>
    <x v="0"/>
    <n v="569800"/>
    <n v="569800"/>
    <n v="1"/>
    <n v="2021"/>
    <n v="2021"/>
    <s v="2021Q4"/>
    <s v="Old_Claim"/>
    <x v="2"/>
    <m/>
  </r>
  <r>
    <s v="L15/080/9/000319/2021"/>
    <d v="2021-11-14T00:00:00"/>
    <d v="2021-11-17T00:00:00"/>
    <x v="0"/>
    <n v="27960"/>
    <n v="27960"/>
    <n v="1"/>
    <n v="2021"/>
    <n v="2021"/>
    <s v="2021Q4"/>
    <s v="Old_Claim"/>
    <x v="0"/>
    <m/>
  </r>
  <r>
    <s v="L01/070/9/001432/2021"/>
    <d v="2021-11-15T00:00:00"/>
    <d v="2021-11-17T00:00:00"/>
    <x v="2"/>
    <n v="23500"/>
    <n v="23500"/>
    <n v="1"/>
    <n v="2021"/>
    <n v="2021"/>
    <s v="2021Q4"/>
    <s v="Old_Claim"/>
    <x v="2"/>
    <m/>
  </r>
  <r>
    <s v="L01/087/9/000320/2021"/>
    <d v="2021-11-05T00:00:00"/>
    <d v="2021-11-17T00:00:00"/>
    <x v="0"/>
    <n v="22000"/>
    <n v="22000"/>
    <n v="1"/>
    <n v="2021"/>
    <n v="2021"/>
    <s v="2021Q4"/>
    <s v="Old_Claim"/>
    <x v="0"/>
    <m/>
  </r>
  <r>
    <s v="L02/080/9/000321/2021"/>
    <d v="2021-11-12T00:00:00"/>
    <d v="2021-11-17T00:00:00"/>
    <x v="2"/>
    <n v="749160"/>
    <n v="749160"/>
    <n v="1"/>
    <n v="2021"/>
    <n v="2021"/>
    <s v="2021Q4"/>
    <s v="Old_Claim"/>
    <x v="2"/>
    <m/>
  </r>
  <r>
    <s v="L01/111/9/000002/2021"/>
    <d v="2021-08-14T00:00:00"/>
    <d v="2021-12-17T00:00:00"/>
    <x v="1"/>
    <n v="331969"/>
    <n v="331969"/>
    <n v="1"/>
    <n v="2021"/>
    <n v="2021"/>
    <s v="2021Q3"/>
    <s v="Old_Claim"/>
    <x v="0"/>
    <m/>
  </r>
  <r>
    <s v="L01/071/9/000012/2021"/>
    <d v="2021-11-04T00:00:00"/>
    <d v="2021-11-18T00:00:00"/>
    <x v="2"/>
    <n v="25555"/>
    <n v="25555"/>
    <n v="1"/>
    <n v="2021"/>
    <n v="2021"/>
    <s v="2021Q4"/>
    <s v="Old_Claim"/>
    <x v="0"/>
    <m/>
  </r>
  <r>
    <s v="L01/088/9/000296/2021"/>
    <d v="2021-08-21T00:00:00"/>
    <d v="2021-11-18T00:00:00"/>
    <x v="0"/>
    <n v="43500"/>
    <n v="43500"/>
    <n v="1"/>
    <n v="2021"/>
    <n v="2021"/>
    <s v="2021Q3"/>
    <s v="Old_Claim"/>
    <x v="2"/>
    <m/>
  </r>
  <r>
    <s v="L01/070/9/001438/2021"/>
    <d v="2021-11-13T00:00:00"/>
    <d v="2021-11-15T00:00:00"/>
    <x v="2"/>
    <n v="270976"/>
    <n v="270976"/>
    <n v="1"/>
    <n v="2021"/>
    <n v="2021"/>
    <s v="2021Q4"/>
    <s v="Old_Claim"/>
    <x v="0"/>
    <m/>
  </r>
  <r>
    <s v="L01/088/9/000297/2021"/>
    <d v="2021-11-12T00:00:00"/>
    <d v="2021-11-19T00:00:00"/>
    <x v="0"/>
    <n v="170000"/>
    <n v="170000"/>
    <n v="1"/>
    <n v="2021"/>
    <n v="2021"/>
    <s v="2021Q4"/>
    <s v="Old_Claim"/>
    <x v="2"/>
    <m/>
  </r>
  <r>
    <s v="L01/070/9/001440/2021"/>
    <d v="2021-11-12T00:00:00"/>
    <d v="2021-11-19T00:00:00"/>
    <x v="2"/>
    <n v="302942"/>
    <n v="302942"/>
    <n v="1"/>
    <n v="2021"/>
    <n v="2021"/>
    <s v="2021Q4"/>
    <s v="Old_Claim"/>
    <x v="2"/>
    <m/>
  </r>
  <r>
    <s v="L01/880/9/000322/2021"/>
    <d v="2021-10-08T00:00:00"/>
    <d v="2021-11-10T00:00:00"/>
    <x v="0"/>
    <n v="5000"/>
    <n v="5000"/>
    <n v="1"/>
    <n v="2021"/>
    <n v="2021"/>
    <s v="2021Q4"/>
    <s v="Old_Claim"/>
    <x v="2"/>
    <m/>
  </r>
  <r>
    <s v="L02/070/9/001444/2021"/>
    <d v="2021-11-20T00:00:00"/>
    <d v="2021-11-20T00:00:00"/>
    <x v="2"/>
    <n v="1811060"/>
    <n v="1811060"/>
    <n v="1"/>
    <n v="2021"/>
    <n v="2021"/>
    <s v="2021Q4"/>
    <s v="Old_Claim"/>
    <x v="2"/>
    <m/>
  </r>
  <r>
    <s v="L01/080/9/000323/2021"/>
    <d v="2021-11-19T00:00:00"/>
    <d v="2021-11-22T00:00:00"/>
    <x v="0"/>
    <n v="332000"/>
    <n v="332000"/>
    <n v="1"/>
    <n v="2021"/>
    <n v="2021"/>
    <s v="2021Q4"/>
    <s v="Old_Claim"/>
    <x v="0"/>
    <m/>
  </r>
  <r>
    <s v="L02/070/9/001446/2021"/>
    <d v="2021-11-09T00:00:00"/>
    <d v="2021-11-12T00:00:00"/>
    <x v="2"/>
    <n v="470000"/>
    <n v="470000"/>
    <n v="1"/>
    <n v="2021"/>
    <n v="2021"/>
    <s v="2021Q4"/>
    <s v="Old_Claim"/>
    <x v="2"/>
    <m/>
  </r>
  <r>
    <s v="L01/070/9/001448/2021"/>
    <d v="2021-08-22T00:00:00"/>
    <d v="2021-08-31T00:00:00"/>
    <x v="2"/>
    <n v="530000"/>
    <n v="530000"/>
    <n v="1"/>
    <n v="2021"/>
    <n v="2021"/>
    <s v="2021Q3"/>
    <s v="Old_Claim"/>
    <x v="0"/>
    <m/>
  </r>
  <r>
    <s v="L02/070/9/001452/2021"/>
    <d v="2021-11-09T00:00:00"/>
    <d v="2021-11-10T00:00:00"/>
    <x v="2"/>
    <n v="580760"/>
    <n v="580760"/>
    <n v="1"/>
    <n v="2021"/>
    <n v="2021"/>
    <s v="2021Q4"/>
    <s v="Old_Claim"/>
    <x v="2"/>
    <m/>
  </r>
  <r>
    <s v="L01/080/9/000326/2021"/>
    <d v="2021-11-14T00:00:00"/>
    <d v="2021-11-23T00:00:00"/>
    <x v="0"/>
    <n v="130000"/>
    <n v="130000"/>
    <n v="1"/>
    <n v="2021"/>
    <n v="2021"/>
    <s v="2021Q4"/>
    <s v="Old_Claim"/>
    <x v="0"/>
    <m/>
  </r>
  <r>
    <s v="L01/080/9/000327/2021"/>
    <d v="2021-03-07T00:00:00"/>
    <d v="2021-11-17T00:00:00"/>
    <x v="0"/>
    <n v="179024.61300000001"/>
    <n v="179024.61300000001"/>
    <n v="1"/>
    <n v="2021"/>
    <n v="2021"/>
    <s v="2021Q1"/>
    <s v="Old_Claim"/>
    <x v="2"/>
    <m/>
  </r>
  <r>
    <s v="L05/070/9/001460/2021"/>
    <d v="2021-09-24T00:00:00"/>
    <d v="2021-11-24T00:00:00"/>
    <x v="2"/>
    <n v="630879.4118"/>
    <n v="630879.4118"/>
    <n v="1"/>
    <n v="2021"/>
    <n v="2021"/>
    <s v="2021Q3"/>
    <s v="Old_Claim"/>
    <x v="0"/>
    <m/>
  </r>
  <r>
    <s v="L01/070/9/001461/2021"/>
    <d v="2021-08-28T00:00:00"/>
    <d v="2021-11-23T00:00:00"/>
    <x v="2"/>
    <n v="7500"/>
    <n v="7500"/>
    <n v="1"/>
    <n v="2021"/>
    <n v="2021"/>
    <s v="2021Q3"/>
    <s v="Old_Claim"/>
    <x v="0"/>
    <m/>
  </r>
  <r>
    <s v="L05/070/9/001462/2021"/>
    <d v="2021-07-31T00:00:00"/>
    <d v="2021-10-06T00:00:00"/>
    <x v="2"/>
    <n v="60000"/>
    <n v="60000"/>
    <n v="1"/>
    <n v="2021"/>
    <n v="2021"/>
    <s v="2021Q3"/>
    <s v="Old_Claim"/>
    <x v="0"/>
    <m/>
  </r>
  <r>
    <s v="L01/070/9/001465/2021"/>
    <d v="2021-11-20T00:00:00"/>
    <d v="2021-11-25T00:00:00"/>
    <x v="2"/>
    <n v="11060"/>
    <n v="11060"/>
    <n v="1"/>
    <n v="2021"/>
    <n v="2021"/>
    <s v="2021Q4"/>
    <s v="Old_Claim"/>
    <x v="2"/>
    <m/>
  </r>
  <r>
    <s v="L01/088/9/000303/2021"/>
    <d v="2021-11-20T00:00:00"/>
    <d v="2021-11-25T00:00:00"/>
    <x v="0"/>
    <n v="6500"/>
    <n v="6500"/>
    <n v="1"/>
    <n v="2021"/>
    <n v="2021"/>
    <s v="2021Q4"/>
    <s v="Old_Claim"/>
    <x v="2"/>
    <m/>
  </r>
  <r>
    <s v="L01/080/9/000329/2021"/>
    <d v="2021-10-26T00:00:00"/>
    <d v="2021-11-25T00:00:00"/>
    <x v="0"/>
    <n v="5000"/>
    <n v="5000"/>
    <n v="1"/>
    <n v="2021"/>
    <n v="2021"/>
    <s v="2021Q4"/>
    <s v="Old_Claim"/>
    <x v="0"/>
    <m/>
  </r>
  <r>
    <s v="L01/070/9/001468/2021"/>
    <d v="2021-11-25T00:00:00"/>
    <d v="2021-11-26T00:00:00"/>
    <x v="2"/>
    <n v="126500"/>
    <n v="126500"/>
    <n v="1"/>
    <n v="2021"/>
    <n v="2021"/>
    <s v="2021Q4"/>
    <s v="Old_Claim"/>
    <x v="0"/>
    <m/>
  </r>
  <r>
    <s v="L01/070/9/001472/2021"/>
    <d v="2021-10-02T00:00:00"/>
    <d v="2021-10-19T00:00:00"/>
    <x v="2"/>
    <n v="1258638.2350000001"/>
    <n v="1258638.2350000001"/>
    <n v="1"/>
    <n v="2021"/>
    <n v="2021"/>
    <s v="2021Q4"/>
    <s v="Old_Claim"/>
    <x v="2"/>
    <m/>
  </r>
  <r>
    <s v="L02/087/9/000330/2021"/>
    <d v="2021-08-31T00:00:00"/>
    <d v="2021-09-16T00:00:00"/>
    <x v="0"/>
    <n v="1412707"/>
    <n v="1412707"/>
    <n v="1"/>
    <n v="2021"/>
    <n v="2021"/>
    <s v="2021Q3"/>
    <s v="Old_Claim"/>
    <x v="0"/>
    <m/>
  </r>
  <r>
    <s v="L01/070/9/001276/2020"/>
    <d v="2020-10-08T00:00:00"/>
    <d v="2021-06-25T00:00:00"/>
    <x v="2"/>
    <n v="20000"/>
    <n v="20000"/>
    <n v="1"/>
    <n v="2020"/>
    <n v="2021"/>
    <s v="2020Q4"/>
    <s v="Old_Claim"/>
    <x v="0"/>
    <m/>
  </r>
  <r>
    <s v="L01/088/9/000304/2021"/>
    <d v="2021-11-28T00:00:00"/>
    <d v="2021-11-30T00:00:00"/>
    <x v="0"/>
    <n v="4060"/>
    <n v="4060"/>
    <n v="1"/>
    <n v="2021"/>
    <n v="2021"/>
    <s v="2021Q4"/>
    <s v="Old_Claim"/>
    <x v="2"/>
    <m/>
  </r>
  <r>
    <s v="L01/070/9/001473/2021"/>
    <d v="2021-11-13T00:00:00"/>
    <d v="2021-11-30T00:00:00"/>
    <x v="2"/>
    <n v="550000"/>
    <n v="550000"/>
    <n v="1"/>
    <n v="2021"/>
    <n v="2021"/>
    <s v="2021Q4"/>
    <s v="Old_Claim"/>
    <x v="0"/>
    <m/>
  </r>
  <r>
    <s v="L01/070/9/001475/2021"/>
    <d v="2021-09-30T00:00:00"/>
    <d v="2021-11-30T00:00:00"/>
    <x v="2"/>
    <n v="515292"/>
    <n v="515292"/>
    <n v="1"/>
    <n v="2021"/>
    <n v="2021"/>
    <s v="2021Q3"/>
    <s v="Old_Claim"/>
    <x v="0"/>
    <m/>
  </r>
  <r>
    <s v="L05/088/9/000306/2021"/>
    <d v="2021-10-05T00:00:00"/>
    <d v="2021-12-01T00:00:00"/>
    <x v="0"/>
    <n v="1440000"/>
    <n v="1440000"/>
    <n v="1"/>
    <n v="2021"/>
    <n v="2021"/>
    <s v="2021Q4"/>
    <s v="Old_Claim"/>
    <x v="2"/>
    <m/>
  </r>
  <r>
    <s v="L01/070/9/001480/2021"/>
    <d v="2021-11-26T00:00:00"/>
    <d v="2021-11-29T00:00:00"/>
    <x v="2"/>
    <n v="4000"/>
    <n v="4000"/>
    <n v="1"/>
    <n v="2021"/>
    <n v="2021"/>
    <s v="2021Q4"/>
    <s v="Old_Claim"/>
    <x v="2"/>
    <m/>
  </r>
  <r>
    <s v="L05/088/9/000307/2021"/>
    <d v="2021-10-03T00:00:00"/>
    <d v="2021-12-03T00:00:00"/>
    <x v="0"/>
    <n v="500000"/>
    <n v="500000"/>
    <n v="1"/>
    <n v="2021"/>
    <n v="2021"/>
    <s v="2021Q4"/>
    <s v="Old_Claim"/>
    <x v="0"/>
    <m/>
  </r>
  <r>
    <s v="L01/088/9/000308/2021"/>
    <d v="2021-11-04T00:00:00"/>
    <d v="2021-11-04T00:00:00"/>
    <x v="0"/>
    <n v="150620"/>
    <n v="150620"/>
    <n v="1"/>
    <n v="2021"/>
    <n v="2021"/>
    <s v="2021Q4"/>
    <s v="Old_Claim"/>
    <x v="2"/>
    <m/>
  </r>
  <r>
    <s v="L01/070/9/001491/2021"/>
    <d v="2021-11-30T00:00:00"/>
    <d v="2021-12-04T00:00:00"/>
    <x v="2"/>
    <n v="22000"/>
    <n v="22000"/>
    <n v="1"/>
    <n v="2021"/>
    <n v="2021"/>
    <s v="2021Q4"/>
    <s v="Old_Claim"/>
    <x v="2"/>
    <m/>
  </r>
  <r>
    <s v="L01/070/9/001492/2021"/>
    <d v="2021-10-24T00:00:00"/>
    <d v="2021-11-16T00:00:00"/>
    <x v="2"/>
    <n v="95000"/>
    <n v="95000"/>
    <n v="1"/>
    <n v="2021"/>
    <n v="2021"/>
    <s v="2021Q4"/>
    <s v="Old_Claim"/>
    <x v="2"/>
    <m/>
  </r>
  <r>
    <s v="L01/080/9/000336/2021"/>
    <d v="2021-12-01T00:00:00"/>
    <d v="2021-12-03T00:00:00"/>
    <x v="0"/>
    <n v="23000"/>
    <n v="23000"/>
    <n v="1"/>
    <n v="2021"/>
    <n v="2021"/>
    <s v="2021Q4"/>
    <s v="Old_Claim"/>
    <x v="0"/>
    <m/>
  </r>
  <r>
    <s v="L01/070/9/001493/2021"/>
    <d v="2021-08-07T00:00:00"/>
    <d v="2021-09-24T00:00:00"/>
    <x v="2"/>
    <n v="19000"/>
    <n v="19000"/>
    <n v="1"/>
    <n v="2021"/>
    <n v="2021"/>
    <s v="2021Q3"/>
    <s v="Old_Claim"/>
    <x v="0"/>
    <m/>
  </r>
  <r>
    <s v="L01/088/9/000309/2021"/>
    <d v="2021-12-05T00:00:00"/>
    <d v="2021-12-06T00:00:00"/>
    <x v="0"/>
    <n v="16000"/>
    <n v="16000"/>
    <n v="1"/>
    <n v="2021"/>
    <n v="2021"/>
    <s v="2021Q4"/>
    <s v="Old_Claim"/>
    <x v="0"/>
    <m/>
  </r>
  <r>
    <s v="L01/070/9/001494/2021"/>
    <d v="2021-11-30T00:00:00"/>
    <d v="2021-12-06T00:00:00"/>
    <x v="2"/>
    <n v="62568"/>
    <n v="62568"/>
    <n v="1"/>
    <n v="2021"/>
    <n v="2021"/>
    <s v="2021Q4"/>
    <s v="Old_Claim"/>
    <x v="2"/>
    <m/>
  </r>
  <r>
    <s v="L01/070/9/001496/2021"/>
    <d v="2021-11-23T00:00:00"/>
    <d v="2021-12-06T00:00:00"/>
    <x v="2"/>
    <n v="6776"/>
    <n v="6776"/>
    <n v="1"/>
    <n v="2021"/>
    <n v="2021"/>
    <s v="2021Q4"/>
    <s v="Old_Claim"/>
    <x v="2"/>
    <m/>
  </r>
  <r>
    <s v="L01/087/9/000337/2021"/>
    <d v="2021-12-06T00:00:00"/>
    <d v="2021-12-07T00:00:00"/>
    <x v="0"/>
    <n v="26000"/>
    <n v="26000"/>
    <n v="1"/>
    <n v="2021"/>
    <n v="2021"/>
    <s v="2021Q4"/>
    <s v="Old_Claim"/>
    <x v="0"/>
    <m/>
  </r>
  <r>
    <s v="L01/070/9/001501/2021"/>
    <d v="2021-12-05T00:00:00"/>
    <d v="2021-12-07T00:00:00"/>
    <x v="2"/>
    <n v="425000"/>
    <n v="425000"/>
    <n v="1"/>
    <n v="2021"/>
    <n v="2021"/>
    <s v="2021Q4"/>
    <s v="Old_Claim"/>
    <x v="0"/>
    <m/>
  </r>
  <r>
    <s v="L01/071/9/000013/2021"/>
    <d v="2021-09-28T00:00:00"/>
    <d v="2021-11-14T00:00:00"/>
    <x v="2"/>
    <n v="3550"/>
    <n v="3550"/>
    <n v="1"/>
    <n v="2021"/>
    <n v="2021"/>
    <s v="2021Q3"/>
    <s v="Old_Claim"/>
    <x v="0"/>
    <m/>
  </r>
  <r>
    <s v="L01/070/9/001505/2021"/>
    <d v="2021-11-23T00:00:00"/>
    <d v="2021-12-08T00:00:00"/>
    <x v="2"/>
    <n v="43040"/>
    <n v="43040"/>
    <n v="1"/>
    <n v="2021"/>
    <n v="2021"/>
    <s v="2021Q4"/>
    <s v="Old_Claim"/>
    <x v="2"/>
    <m/>
  </r>
  <r>
    <s v="L05/087/9/000338/2021"/>
    <d v="2021-11-25T00:00:00"/>
    <d v="2021-12-08T00:00:00"/>
    <x v="0"/>
    <n v="20000"/>
    <n v="20000"/>
    <n v="1"/>
    <n v="2021"/>
    <n v="2021"/>
    <s v="2021Q4"/>
    <s v="Old_Claim"/>
    <x v="0"/>
    <m/>
  </r>
  <r>
    <s v="L01/070/9/001506/2021"/>
    <d v="2021-11-13T00:00:00"/>
    <d v="2021-12-02T00:00:00"/>
    <x v="2"/>
    <n v="1000"/>
    <n v="1000"/>
    <n v="1"/>
    <n v="2021"/>
    <n v="2021"/>
    <s v="2021Q4"/>
    <s v="Old_Claim"/>
    <x v="0"/>
    <m/>
  </r>
  <r>
    <s v="L15/070/9/001507/2021"/>
    <d v="2021-10-29T00:00:00"/>
    <d v="2021-12-03T00:00:00"/>
    <x v="2"/>
    <n v="76860"/>
    <n v="76860"/>
    <n v="1"/>
    <n v="2021"/>
    <n v="2021"/>
    <s v="2021Q4"/>
    <s v="Old_Claim"/>
    <x v="0"/>
    <m/>
  </r>
  <r>
    <s v="L01/070/9/001509/2021"/>
    <d v="2021-02-25T00:00:00"/>
    <d v="2021-09-24T00:00:00"/>
    <x v="2"/>
    <n v="623529.4118"/>
    <n v="623529.4118"/>
    <n v="1"/>
    <n v="2021"/>
    <n v="2021"/>
    <s v="2021Q1"/>
    <s v="Old_Claim"/>
    <x v="0"/>
    <m/>
  </r>
  <r>
    <s v="L01/070/9/001510/2021"/>
    <d v="2021-05-30T00:00:00"/>
    <d v="2021-10-22T00:00:00"/>
    <x v="2"/>
    <n v="800000"/>
    <n v="800000"/>
    <n v="1"/>
    <n v="2021"/>
    <n v="2021"/>
    <s v="2021Q2"/>
    <s v="Old_Claim"/>
    <x v="0"/>
    <m/>
  </r>
  <r>
    <s v="L15/070/9/001511/2021"/>
    <d v="2021-07-04T00:00:00"/>
    <d v="2021-08-05T00:00:00"/>
    <x v="2"/>
    <n v="8000"/>
    <n v="8000"/>
    <n v="1"/>
    <n v="2021"/>
    <n v="2021"/>
    <s v="2021Q3"/>
    <s v="Old_Claim"/>
    <x v="0"/>
    <m/>
  </r>
  <r>
    <s v="L05/070/9/001513/2021"/>
    <d v="2021-11-06T00:00:00"/>
    <d v="2021-12-08T00:00:00"/>
    <x v="2"/>
    <n v="1700000"/>
    <n v="1700000"/>
    <n v="1"/>
    <n v="2021"/>
    <n v="2021"/>
    <s v="2021Q4"/>
    <s v="Old_Claim"/>
    <x v="0"/>
    <m/>
  </r>
  <r>
    <s v="L01/070/9/001514/2021"/>
    <d v="2021-12-05T00:00:00"/>
    <d v="2021-12-07T00:00:00"/>
    <x v="2"/>
    <n v="11060"/>
    <n v="11060"/>
    <n v="1"/>
    <n v="2021"/>
    <n v="2021"/>
    <s v="2021Q4"/>
    <s v="Old_Claim"/>
    <x v="2"/>
    <m/>
  </r>
  <r>
    <s v="L01/070/9/001517/2021"/>
    <d v="2021-12-11T00:00:00"/>
    <d v="2021-12-13T00:00:00"/>
    <x v="2"/>
    <n v="175624"/>
    <n v="175624"/>
    <n v="1"/>
    <n v="2021"/>
    <n v="2021"/>
    <s v="2021Q4"/>
    <s v="Old_Claim"/>
    <x v="2"/>
    <m/>
  </r>
  <r>
    <s v="L01/110/9/000050/2019"/>
    <d v="2019-07-29T00:00:00"/>
    <d v="2019-07-31T00:00:00"/>
    <x v="1"/>
    <n v="5000"/>
    <n v="5000"/>
    <n v="1"/>
    <n v="2019"/>
    <n v="2019"/>
    <s v="2019Q3"/>
    <s v="Old_Claim"/>
    <x v="0"/>
    <m/>
  </r>
  <r>
    <s v="L05/070/9/001524/2021"/>
    <d v="2021-11-21T00:00:00"/>
    <d v="2021-12-15T00:00:00"/>
    <x v="2"/>
    <n v="9360"/>
    <n v="9360"/>
    <n v="1"/>
    <n v="2021"/>
    <n v="2021"/>
    <s v="2021Q4"/>
    <s v="Old_Claim"/>
    <x v="0"/>
    <m/>
  </r>
  <r>
    <s v="L01/070/9/001525/2021"/>
    <d v="2021-12-08T00:00:00"/>
    <d v="2021-12-22T00:00:00"/>
    <x v="2"/>
    <n v="1343794"/>
    <n v="1343794"/>
    <n v="1"/>
    <n v="2021"/>
    <n v="2021"/>
    <s v="2021Q4"/>
    <s v="Old_Claim"/>
    <x v="2"/>
    <m/>
  </r>
  <r>
    <s v="L01/110/9/000022/2021"/>
    <d v="2021-08-31T00:00:00"/>
    <d v="2021-12-23T00:00:00"/>
    <x v="1"/>
    <n v="30636"/>
    <n v="30636"/>
    <n v="1"/>
    <n v="2021"/>
    <n v="2021"/>
    <s v="2021Q3"/>
    <s v="Old_Claim"/>
    <x v="0"/>
    <m/>
  </r>
  <r>
    <s v="L01/070/9/001527/2021"/>
    <d v="2021-12-13T00:00:00"/>
    <d v="2021-12-23T00:00:00"/>
    <x v="2"/>
    <n v="95048"/>
    <n v="95048"/>
    <n v="1"/>
    <n v="2021"/>
    <n v="2021"/>
    <s v="2021Q4"/>
    <s v="Old_Claim"/>
    <x v="2"/>
    <m/>
  </r>
  <r>
    <s v="L01/070/9/001534/2021"/>
    <d v="2021-12-23T00:00:00"/>
    <d v="2021-12-25T00:00:00"/>
    <x v="2"/>
    <n v="107346"/>
    <n v="107346"/>
    <n v="1"/>
    <n v="2021"/>
    <n v="2021"/>
    <s v="2021Q4"/>
    <s v="Old_Claim"/>
    <x v="2"/>
    <m/>
  </r>
  <r>
    <s v="L01/088/9/000312/2021"/>
    <d v="2021-12-26T00:00:00"/>
    <d v="2021-12-28T00:00:00"/>
    <x v="0"/>
    <n v="56694"/>
    <n v="56694"/>
    <n v="1"/>
    <n v="2021"/>
    <n v="2021"/>
    <s v="2021Q4"/>
    <s v="Old_Claim"/>
    <x v="2"/>
    <m/>
  </r>
  <r>
    <s v="L01/070/9/001535/2021"/>
    <d v="2021-12-23T00:00:00"/>
    <d v="2021-12-28T00:00:00"/>
    <x v="2"/>
    <n v="7000"/>
    <n v="7000"/>
    <n v="1"/>
    <n v="2021"/>
    <n v="2021"/>
    <s v="2021Q4"/>
    <s v="Old_Claim"/>
    <x v="2"/>
    <m/>
  </r>
  <r>
    <s v="L02/070/9/001536/2021"/>
    <d v="2021-12-21T00:00:00"/>
    <d v="2021-12-29T00:00:00"/>
    <x v="2"/>
    <n v="98136"/>
    <n v="98136"/>
    <n v="1"/>
    <n v="2021"/>
    <n v="2021"/>
    <s v="2021Q4"/>
    <s v="Old_Claim"/>
    <x v="0"/>
    <m/>
  </r>
  <r>
    <s v="L01/080/9/000344/2021"/>
    <d v="2021-12-06T00:00:00"/>
    <d v="2021-12-29T00:00:00"/>
    <x v="0"/>
    <n v="251709"/>
    <n v="251709"/>
    <n v="1"/>
    <n v="2021"/>
    <n v="2021"/>
    <s v="2021Q4"/>
    <s v="Old_Claim"/>
    <x v="2"/>
    <m/>
  </r>
  <r>
    <s v="L01/087/9/000346/2021"/>
    <d v="2021-12-14T00:00:00"/>
    <d v="2021-12-30T00:00:00"/>
    <x v="0"/>
    <n v="163808"/>
    <n v="163808"/>
    <n v="1"/>
    <n v="2021"/>
    <n v="2021"/>
    <s v="2021Q4"/>
    <s v="Old_Claim"/>
    <x v="0"/>
    <m/>
  </r>
  <r>
    <s v="L01/087/9/000347/2021"/>
    <d v="2021-12-03T00:00:00"/>
    <d v="2021-12-30T00:00:00"/>
    <x v="0"/>
    <n v="15000"/>
    <n v="15000"/>
    <n v="1"/>
    <n v="2021"/>
    <n v="2021"/>
    <s v="2021Q4"/>
    <s v="Old_Claim"/>
    <x v="2"/>
    <m/>
  </r>
  <r>
    <s v="L01/070/9/001544/2021"/>
    <d v="2021-12-29T00:00:00"/>
    <d v="2021-12-30T00:00:00"/>
    <x v="2"/>
    <n v="236648"/>
    <n v="236648"/>
    <n v="1"/>
    <n v="2021"/>
    <n v="2021"/>
    <s v="2021Q4"/>
    <s v="Old_Claim"/>
    <x v="0"/>
    <m/>
  </r>
  <r>
    <s v="L01/070/9/001546/2021"/>
    <d v="2021-11-19T00:00:00"/>
    <d v="2022-01-03T00:00:00"/>
    <x v="2"/>
    <n v="6860"/>
    <n v="6860"/>
    <n v="1"/>
    <n v="2021"/>
    <n v="2022"/>
    <s v="2021Q4"/>
    <s v="Old_Claim"/>
    <x v="0"/>
    <m/>
  </r>
  <r>
    <s v="L01/088/9/000313/2021"/>
    <d v="2021-11-26T00:00:00"/>
    <d v="2022-01-03T00:00:00"/>
    <x v="0"/>
    <n v="100000"/>
    <n v="100000"/>
    <n v="1"/>
    <n v="2021"/>
    <n v="2022"/>
    <s v="2021Q4"/>
    <s v="Old_Claim"/>
    <x v="0"/>
    <m/>
  </r>
  <r>
    <s v="L01/088/9/000314/2021"/>
    <d v="2021-11-11T00:00:00"/>
    <d v="2022-01-03T00:00:00"/>
    <x v="0"/>
    <n v="6626"/>
    <n v="6626"/>
    <n v="1"/>
    <n v="2021"/>
    <n v="2022"/>
    <s v="2021Q4"/>
    <s v="Old_Claim"/>
    <x v="2"/>
    <m/>
  </r>
  <r>
    <s v="L05/070/9/001548/2021"/>
    <d v="2021-12-01T00:00:00"/>
    <d v="2021-12-20T00:00:00"/>
    <x v="2"/>
    <n v="848860"/>
    <n v="848860"/>
    <n v="1"/>
    <n v="2021"/>
    <n v="2021"/>
    <s v="2021Q4"/>
    <s v="Old_Claim"/>
    <x v="0"/>
    <m/>
  </r>
  <r>
    <s v="L01/070/9/000002/2022"/>
    <d v="2022-01-03T00:00:00"/>
    <d v="2022-01-04T00:00:00"/>
    <x v="2"/>
    <n v="100000"/>
    <n v="100000"/>
    <n v="1"/>
    <n v="2022"/>
    <n v="2022"/>
    <s v="2022Q1"/>
    <s v="Old_Claim"/>
    <x v="0"/>
    <m/>
  </r>
  <r>
    <s v="L02/070/9/001551/2021"/>
    <d v="2021-12-10T00:00:00"/>
    <d v="2022-01-04T00:00:00"/>
    <x v="2"/>
    <n v="11360"/>
    <n v="11360"/>
    <n v="1"/>
    <n v="2021"/>
    <n v="2022"/>
    <s v="2021Q4"/>
    <s v="Old_Claim"/>
    <x v="0"/>
    <m/>
  </r>
  <r>
    <s v="L01/070/9/001552/2021"/>
    <d v="2021-12-21T00:00:00"/>
    <d v="2021-12-23T00:00:00"/>
    <x v="2"/>
    <n v="184026"/>
    <n v="184026"/>
    <n v="1"/>
    <n v="2021"/>
    <n v="2021"/>
    <s v="2021Q4"/>
    <s v="Old_Claim"/>
    <x v="0"/>
    <m/>
  </r>
  <r>
    <s v="L01/070/9/001558/2021"/>
    <d v="2021-11-23T00:00:00"/>
    <d v="2022-01-05T00:00:00"/>
    <x v="2"/>
    <n v="6960"/>
    <n v="6960"/>
    <n v="1"/>
    <n v="2021"/>
    <n v="2022"/>
    <s v="2021Q4"/>
    <s v="Old_Claim"/>
    <x v="2"/>
    <m/>
  </r>
  <r>
    <s v="L01/070/9/001560/2021"/>
    <d v="2021-12-28T00:00:00"/>
    <d v="2022-01-05T00:00:00"/>
    <x v="2"/>
    <n v="36000"/>
    <n v="36000"/>
    <n v="1"/>
    <n v="2021"/>
    <n v="2022"/>
    <s v="2021Q4"/>
    <s v="Old_Claim"/>
    <x v="2"/>
    <m/>
  </r>
  <r>
    <s v="L01/070/9/001562/2021"/>
    <d v="2021-11-17T00:00:00"/>
    <d v="2021-12-06T00:00:00"/>
    <x v="2"/>
    <n v="17000"/>
    <n v="17000"/>
    <n v="1"/>
    <n v="2021"/>
    <n v="2021"/>
    <s v="2021Q4"/>
    <s v="Old_Claim"/>
    <x v="0"/>
    <m/>
  </r>
  <r>
    <s v="L01/070/9/001563/2021"/>
    <d v="2021-11-30T00:00:00"/>
    <d v="2022-01-06T00:00:00"/>
    <x v="2"/>
    <n v="100000"/>
    <n v="100000"/>
    <n v="1"/>
    <n v="2021"/>
    <n v="2022"/>
    <s v="2021Q4"/>
    <s v="Old_Claim"/>
    <x v="0"/>
    <m/>
  </r>
  <r>
    <s v="L01/070/9/000003/2022"/>
    <d v="2022-01-05T00:00:00"/>
    <d v="2022-01-07T00:00:00"/>
    <x v="2"/>
    <n v="303000"/>
    <n v="303000"/>
    <n v="1"/>
    <n v="2022"/>
    <n v="2022"/>
    <s v="2022Q1"/>
    <s v="Old_Claim"/>
    <x v="0"/>
    <m/>
  </r>
  <r>
    <s v="L01/070/9/001564/2021"/>
    <d v="2021-12-27T00:00:00"/>
    <d v="2022-01-07T00:00:00"/>
    <x v="2"/>
    <n v="14500"/>
    <n v="14500"/>
    <n v="1"/>
    <n v="2021"/>
    <n v="2022"/>
    <s v="2021Q4"/>
    <s v="Old_Claim"/>
    <x v="0"/>
    <m/>
  </r>
  <r>
    <s v="L01/088/9/000001/2022"/>
    <d v="2022-01-06T00:00:00"/>
    <d v="2022-01-07T00:00:00"/>
    <x v="0"/>
    <n v="5000"/>
    <n v="5000"/>
    <n v="1"/>
    <n v="2022"/>
    <n v="2022"/>
    <s v="2022Q1"/>
    <s v="Old_Claim"/>
    <x v="0"/>
    <m/>
  </r>
  <r>
    <s v="L01/070/9/000004/2022"/>
    <d v="2022-01-01T00:00:00"/>
    <d v="2022-01-06T00:00:00"/>
    <x v="2"/>
    <n v="217000"/>
    <n v="217000"/>
    <n v="1"/>
    <n v="2022"/>
    <n v="2022"/>
    <s v="2022Q1"/>
    <s v="Old_Claim"/>
    <x v="2"/>
    <m/>
  </r>
  <r>
    <s v="L01/070/9/000005/2022"/>
    <d v="2022-01-03T00:00:00"/>
    <d v="2022-01-07T00:00:00"/>
    <x v="2"/>
    <n v="95162.941200000001"/>
    <n v="95162.941200000001"/>
    <n v="1"/>
    <n v="2022"/>
    <n v="2022"/>
    <s v="2022Q1"/>
    <s v="Old_Claim"/>
    <x v="0"/>
    <m/>
  </r>
  <r>
    <s v="L01/070/9/000008/2022"/>
    <d v="2022-01-07T00:00:00"/>
    <d v="2022-01-11T00:00:00"/>
    <x v="2"/>
    <n v="184500"/>
    <n v="184500"/>
    <n v="1"/>
    <n v="2022"/>
    <n v="2022"/>
    <s v="2022Q1"/>
    <s v="Old_Claim"/>
    <x v="2"/>
    <m/>
  </r>
  <r>
    <s v="L01/071/9/000001/2022"/>
    <d v="2022-01-11T00:00:00"/>
    <d v="2022-01-12T00:00:00"/>
    <x v="2"/>
    <n v="15000"/>
    <n v="15000"/>
    <n v="1"/>
    <n v="2022"/>
    <n v="2022"/>
    <s v="2022Q1"/>
    <s v="Old_Claim"/>
    <x v="0"/>
    <m/>
  </r>
  <r>
    <s v="L02/080/9/000350/2021"/>
    <d v="2021-11-29T00:00:00"/>
    <d v="2022-01-12T00:00:00"/>
    <x v="0"/>
    <n v="225474"/>
    <n v="225474"/>
    <n v="1"/>
    <n v="2021"/>
    <n v="2022"/>
    <s v="2021Q4"/>
    <s v="Old_Claim"/>
    <x v="2"/>
    <m/>
  </r>
  <r>
    <s v="L05/070/9/001572/2021"/>
    <d v="2021-11-05T00:00:00"/>
    <d v="2022-01-13T00:00:00"/>
    <x v="2"/>
    <n v="610410"/>
    <n v="610410"/>
    <n v="1"/>
    <n v="2021"/>
    <n v="2022"/>
    <s v="2021Q4"/>
    <s v="Old_Claim"/>
    <x v="0"/>
    <m/>
  </r>
  <r>
    <s v="L01/070/9/001573/2021"/>
    <d v="2021-12-29T00:00:00"/>
    <d v="2022-01-17T00:00:00"/>
    <x v="2"/>
    <n v="177500"/>
    <n v="177500"/>
    <n v="1"/>
    <n v="2021"/>
    <n v="2022"/>
    <s v="2021Q4"/>
    <s v="Old_Claim"/>
    <x v="2"/>
    <m/>
  </r>
  <r>
    <s v="L02/070/9/000013/2022"/>
    <d v="2022-01-10T00:00:00"/>
    <d v="2022-01-17T00:00:00"/>
    <x v="2"/>
    <n v="10680"/>
    <n v="10680"/>
    <n v="1"/>
    <n v="2022"/>
    <n v="2022"/>
    <s v="2022Q1"/>
    <s v="Old_Claim"/>
    <x v="0"/>
    <m/>
  </r>
  <r>
    <s v="L01/070/9/000015/2022"/>
    <d v="2022-01-13T00:00:00"/>
    <d v="2022-01-17T00:00:00"/>
    <x v="2"/>
    <n v="7000"/>
    <n v="7000"/>
    <n v="1"/>
    <n v="2022"/>
    <n v="2022"/>
    <s v="2022Q1"/>
    <s v="Old_Claim"/>
    <x v="2"/>
    <m/>
  </r>
  <r>
    <s v="L01/070/9/000016/2022"/>
    <d v="2022-01-15T00:00:00"/>
    <d v="2022-01-17T00:00:00"/>
    <x v="2"/>
    <n v="10000"/>
    <n v="10000"/>
    <n v="1"/>
    <n v="2022"/>
    <n v="2022"/>
    <s v="2022Q1"/>
    <s v="Old_Claim"/>
    <x v="2"/>
    <m/>
  </r>
  <r>
    <s v="L01/070/9/000017/2022"/>
    <d v="2022-01-08T00:00:00"/>
    <d v="2022-01-17T00:00:00"/>
    <x v="2"/>
    <n v="14000"/>
    <n v="14000"/>
    <n v="1"/>
    <n v="2022"/>
    <n v="2022"/>
    <s v="2022Q1"/>
    <s v="Old_Claim"/>
    <x v="0"/>
    <m/>
  </r>
  <r>
    <s v="L01/070/9/000018/2022"/>
    <d v="2022-01-16T00:00:00"/>
    <d v="2022-01-17T00:00:00"/>
    <x v="2"/>
    <n v="5000"/>
    <n v="5000"/>
    <n v="1"/>
    <n v="2022"/>
    <n v="2022"/>
    <s v="2022Q1"/>
    <s v="Old_Claim"/>
    <x v="0"/>
    <m/>
  </r>
  <r>
    <s v="L01/070/9/001574/2021"/>
    <d v="2021-12-29T00:00:00"/>
    <d v="2022-01-17T00:00:00"/>
    <x v="2"/>
    <n v="15000"/>
    <n v="15000"/>
    <n v="1"/>
    <n v="2021"/>
    <n v="2022"/>
    <s v="2021Q4"/>
    <s v="Old_Claim"/>
    <x v="2"/>
    <m/>
  </r>
  <r>
    <s v="L01/070/9/001575/2021"/>
    <d v="2021-10-22T00:00:00"/>
    <d v="2022-01-17T00:00:00"/>
    <x v="2"/>
    <n v="6860"/>
    <n v="6860"/>
    <n v="1"/>
    <n v="2021"/>
    <n v="2022"/>
    <s v="2021Q4"/>
    <s v="Old_Claim"/>
    <x v="0"/>
    <m/>
  </r>
  <r>
    <s v="L05/070/9/000019/2022"/>
    <d v="2022-01-12T00:00:00"/>
    <d v="2022-01-17T00:00:00"/>
    <x v="2"/>
    <n v="17000"/>
    <n v="17000"/>
    <n v="1"/>
    <n v="2022"/>
    <n v="2022"/>
    <s v="2022Q1"/>
    <s v="Old_Claim"/>
    <x v="0"/>
    <m/>
  </r>
  <r>
    <s v="L05/083/9/000316/2021"/>
    <d v="2021-12-10T00:00:00"/>
    <d v="2022-01-17T00:00:00"/>
    <x v="0"/>
    <n v="10000"/>
    <n v="10000"/>
    <n v="1"/>
    <n v="2021"/>
    <n v="2022"/>
    <s v="2021Q4"/>
    <s v="Old_Claim"/>
    <x v="0"/>
    <m/>
  </r>
  <r>
    <s v="L01/070/9/001577/2021"/>
    <d v="2021-11-29T00:00:00"/>
    <d v="2021-12-09T00:00:00"/>
    <x v="2"/>
    <n v="19000"/>
    <n v="19000"/>
    <n v="1"/>
    <n v="2021"/>
    <n v="2021"/>
    <s v="2021Q4"/>
    <s v="Old_Claim"/>
    <x v="0"/>
    <m/>
  </r>
  <r>
    <s v="L01/070/9/001578/2021"/>
    <d v="2021-12-30T00:00:00"/>
    <d v="2022-01-17T00:00:00"/>
    <x v="2"/>
    <n v="215000"/>
    <n v="215000"/>
    <n v="1"/>
    <n v="2021"/>
    <n v="2022"/>
    <s v="2021Q4"/>
    <s v="Old_Claim"/>
    <x v="0"/>
    <m/>
  </r>
  <r>
    <s v="L01/070/9/001580/2021"/>
    <d v="2021-12-17T00:00:00"/>
    <d v="2022-01-19T00:00:00"/>
    <x v="2"/>
    <n v="5000"/>
    <n v="5000"/>
    <n v="1"/>
    <n v="2021"/>
    <n v="2022"/>
    <s v="2021Q4"/>
    <s v="Old_Claim"/>
    <x v="2"/>
    <m/>
  </r>
  <r>
    <s v="L01/070/9/000022/2022"/>
    <d v="2022-01-08T00:00:00"/>
    <d v="2022-01-20T00:00:00"/>
    <x v="2"/>
    <n v="109200"/>
    <n v="109200"/>
    <n v="1"/>
    <n v="2022"/>
    <n v="2022"/>
    <s v="2022Q1"/>
    <s v="Old_Claim"/>
    <x v="2"/>
    <m/>
  </r>
  <r>
    <s v="L01/070/9/001581/2021"/>
    <d v="2021-12-31T00:00:00"/>
    <d v="2022-01-20T00:00:00"/>
    <x v="2"/>
    <n v="160000"/>
    <n v="160000"/>
    <n v="1"/>
    <n v="2021"/>
    <n v="2022"/>
    <s v="2021Q4"/>
    <s v="Old_Claim"/>
    <x v="0"/>
    <m/>
  </r>
  <r>
    <s v="L01/070/9/000023/2022"/>
    <d v="2022-01-14T00:00:00"/>
    <d v="2022-01-19T00:00:00"/>
    <x v="2"/>
    <n v="428948.23528999998"/>
    <n v="428948.23528999998"/>
    <n v="1"/>
    <n v="2022"/>
    <n v="2022"/>
    <s v="2022Q1"/>
    <s v="Old_Claim"/>
    <x v="0"/>
    <m/>
  </r>
  <r>
    <s v="L01/070/9/001582/2021"/>
    <d v="2021-12-24T00:00:00"/>
    <d v="2022-01-20T00:00:00"/>
    <x v="2"/>
    <n v="60300"/>
    <n v="60300"/>
    <n v="1"/>
    <n v="2021"/>
    <n v="2022"/>
    <s v="2021Q4"/>
    <s v="Old_Claim"/>
    <x v="2"/>
    <m/>
  </r>
  <r>
    <s v="L01/070/9/001584/2021"/>
    <d v="2021-12-03T00:00:00"/>
    <d v="2022-01-21T00:00:00"/>
    <x v="2"/>
    <n v="232235"/>
    <n v="232235"/>
    <n v="1"/>
    <n v="2021"/>
    <n v="2022"/>
    <s v="2021Q4"/>
    <s v="Old_Claim"/>
    <x v="2"/>
    <m/>
  </r>
  <r>
    <s v="L01/070/9/000025/2022"/>
    <d v="2022-01-16T00:00:00"/>
    <d v="2022-01-24T00:00:00"/>
    <x v="2"/>
    <n v="3044"/>
    <n v="3044"/>
    <n v="1"/>
    <n v="2022"/>
    <n v="2022"/>
    <s v="2022Q1"/>
    <s v="Old_Claim"/>
    <x v="2"/>
    <m/>
  </r>
  <r>
    <s v="L01/801/9/000001/2022"/>
    <d v="2022-01-02T00:00:00"/>
    <d v="2022-01-18T00:00:00"/>
    <x v="0"/>
    <n v="100000"/>
    <n v="100000"/>
    <n v="1"/>
    <n v="2022"/>
    <n v="2022"/>
    <s v="2022Q1"/>
    <s v="Old_Claim"/>
    <x v="0"/>
    <m/>
  </r>
  <r>
    <s v="L01/080/9/000002/2022"/>
    <d v="2022-01-24T00:00:00"/>
    <d v="2022-01-24T00:00:00"/>
    <x v="0"/>
    <n v="10000"/>
    <n v="10000"/>
    <n v="1"/>
    <n v="2022"/>
    <n v="2022"/>
    <s v="2022Q1"/>
    <s v="Old_Claim"/>
    <x v="0"/>
    <m/>
  </r>
  <r>
    <s v="L01/070/9/000026/2022"/>
    <d v="2022-01-19T00:00:00"/>
    <d v="2022-01-24T00:00:00"/>
    <x v="2"/>
    <n v="4000"/>
    <n v="4000"/>
    <n v="1"/>
    <n v="2022"/>
    <n v="2022"/>
    <s v="2022Q1"/>
    <s v="Old_Claim"/>
    <x v="0"/>
    <m/>
  </r>
  <r>
    <s v="L01/088/9/000003/2022"/>
    <d v="2022-01-22T00:00:00"/>
    <d v="2022-01-24T00:00:00"/>
    <x v="0"/>
    <n v="15000"/>
    <n v="15000"/>
    <n v="1"/>
    <n v="2022"/>
    <n v="2022"/>
    <s v="2022Q1"/>
    <s v="Old_Claim"/>
    <x v="0"/>
    <m/>
  </r>
  <r>
    <s v="L01/070/9/000028/2022"/>
    <d v="2022-01-22T00:00:00"/>
    <d v="2022-01-23T00:00:00"/>
    <x v="2"/>
    <n v="17720"/>
    <n v="17720"/>
    <n v="1"/>
    <n v="2022"/>
    <n v="2022"/>
    <s v="2022Q1"/>
    <s v="Old_Claim"/>
    <x v="0"/>
    <m/>
  </r>
  <r>
    <s v="L01/084/9/000088/2019"/>
    <d v="2019-02-28T00:00:00"/>
    <d v="2022-01-26T00:00:00"/>
    <x v="0"/>
    <n v="160000"/>
    <n v="160000"/>
    <n v="1"/>
    <n v="2019"/>
    <n v="2022"/>
    <s v="2019Q1"/>
    <s v="Old_Claim"/>
    <x v="0"/>
    <m/>
  </r>
  <r>
    <s v="L01/070/9/000029/2022"/>
    <d v="2022-01-12T00:00:00"/>
    <d v="2022-01-26T00:00:00"/>
    <x v="2"/>
    <n v="2000"/>
    <n v="2000"/>
    <n v="1"/>
    <n v="2022"/>
    <n v="2022"/>
    <s v="2022Q1"/>
    <s v="Old_Claim"/>
    <x v="0"/>
    <m/>
  </r>
  <r>
    <s v="L01/070/9/000030/2022"/>
    <d v="2022-01-15T00:00:00"/>
    <d v="2022-01-26T00:00:00"/>
    <x v="2"/>
    <n v="49411.764710000003"/>
    <n v="49411.764710000003"/>
    <n v="1"/>
    <n v="2022"/>
    <n v="2022"/>
    <s v="2022Q1"/>
    <s v="Old_Claim"/>
    <x v="0"/>
    <m/>
  </r>
  <r>
    <s v="L01/070/9/000032/2022"/>
    <d v="2022-01-22T00:00:00"/>
    <d v="2022-01-26T00:00:00"/>
    <x v="2"/>
    <n v="10000"/>
    <n v="10000"/>
    <n v="1"/>
    <n v="2022"/>
    <n v="2022"/>
    <s v="2022Q1"/>
    <s v="Old_Claim"/>
    <x v="0"/>
    <m/>
  </r>
  <r>
    <s v="L01/070/9/001589/2021"/>
    <d v="2021-07-14T00:00:00"/>
    <d v="2022-01-25T00:00:00"/>
    <x v="2"/>
    <n v="668214.65449999995"/>
    <n v="668214.65449999995"/>
    <n v="1"/>
    <n v="2021"/>
    <n v="2022"/>
    <s v="2021Q3"/>
    <s v="Old_Claim"/>
    <x v="0"/>
    <m/>
  </r>
  <r>
    <s v="L05/070/9/001590/2021"/>
    <d v="2021-12-17T00:00:00"/>
    <d v="2022-01-27T00:00:00"/>
    <x v="2"/>
    <n v="9360"/>
    <n v="9360"/>
    <n v="1"/>
    <n v="2021"/>
    <n v="2022"/>
    <s v="2021Q4"/>
    <s v="Old_Claim"/>
    <x v="0"/>
    <m/>
  </r>
  <r>
    <s v="L01/070/9/001591/2021"/>
    <d v="2021-12-26T00:00:00"/>
    <d v="2022-01-27T00:00:00"/>
    <x v="2"/>
    <n v="10000"/>
    <n v="10000"/>
    <n v="1"/>
    <n v="2021"/>
    <n v="2022"/>
    <s v="2021Q4"/>
    <s v="Old_Claim"/>
    <x v="2"/>
    <m/>
  </r>
  <r>
    <s v="L01/110/9/000002/2022"/>
    <d v="2022-01-18T00:00:00"/>
    <d v="2022-01-24T00:00:00"/>
    <x v="1"/>
    <n v="100000"/>
    <n v="100000"/>
    <n v="1"/>
    <n v="2022"/>
    <n v="2022"/>
    <s v="2022Q1"/>
    <s v="Old_Claim"/>
    <x v="0"/>
    <m/>
  </r>
  <r>
    <s v="L01/070/9/000038/2022"/>
    <d v="2022-01-22T00:00:00"/>
    <d v="2022-01-31T00:00:00"/>
    <x v="2"/>
    <n v="50000"/>
    <n v="50000"/>
    <n v="1"/>
    <n v="2022"/>
    <n v="2022"/>
    <s v="2022Q1"/>
    <s v="Old_Claim"/>
    <x v="0"/>
    <m/>
  </r>
  <r>
    <s v="L01/070/9/001279/2020"/>
    <d v="2020-10-24T00:00:00"/>
    <d v="2022-01-31T00:00:00"/>
    <x v="2"/>
    <n v="50000"/>
    <n v="50000"/>
    <n v="1"/>
    <n v="2020"/>
    <n v="2022"/>
    <s v="2020Q4"/>
    <s v="Old_Claim"/>
    <x v="0"/>
    <m/>
  </r>
  <r>
    <s v="L01/070/9/000040/2022"/>
    <d v="2022-01-04T00:00:00"/>
    <d v="2022-02-01T00:00:00"/>
    <x v="2"/>
    <n v="150460.4706"/>
    <n v="150460.4706"/>
    <n v="1"/>
    <n v="2022"/>
    <n v="2022"/>
    <s v="2022Q1"/>
    <s v="Old_Claim"/>
    <x v="0"/>
    <m/>
  </r>
  <r>
    <s v="L05/088/9/000319/2021"/>
    <d v="2021-08-15T00:00:00"/>
    <d v="2021-09-10T00:00:00"/>
    <x v="0"/>
    <n v="5000"/>
    <n v="5000"/>
    <n v="1"/>
    <n v="2021"/>
    <n v="2021"/>
    <s v="2021Q3"/>
    <s v="Old_Claim"/>
    <x v="0"/>
    <m/>
  </r>
  <r>
    <s v="L01/070/9/001596/2021"/>
    <d v="2021-06-09T00:00:00"/>
    <d v="2022-02-03T00:00:00"/>
    <x v="2"/>
    <n v="100000"/>
    <n v="100000"/>
    <n v="1"/>
    <n v="2021"/>
    <n v="2022"/>
    <s v="2021Q2"/>
    <s v="Old_Claim"/>
    <x v="0"/>
    <m/>
  </r>
  <r>
    <s v="L01/070/9/001597/2021"/>
    <d v="2021-07-14T00:00:00"/>
    <d v="2022-02-03T00:00:00"/>
    <x v="2"/>
    <n v="50000"/>
    <n v="50000"/>
    <n v="1"/>
    <n v="2021"/>
    <n v="2022"/>
    <s v="2021Q3"/>
    <s v="Old_Claim"/>
    <x v="0"/>
    <m/>
  </r>
  <r>
    <s v="L01/070/9/001600/2021"/>
    <d v="2021-10-29T00:00:00"/>
    <d v="2022-01-31T00:00:00"/>
    <x v="2"/>
    <n v="55500"/>
    <n v="55500"/>
    <n v="1"/>
    <n v="2021"/>
    <n v="2022"/>
    <s v="2021Q4"/>
    <s v="Old_Claim"/>
    <x v="0"/>
    <m/>
  </r>
  <r>
    <s v="L01/070/9/001601/2021"/>
    <d v="2021-11-12T00:00:00"/>
    <d v="2021-12-03T00:00:00"/>
    <x v="2"/>
    <n v="100000"/>
    <n v="100000"/>
    <n v="1"/>
    <n v="2021"/>
    <n v="2021"/>
    <s v="2021Q4"/>
    <s v="Old_Claim"/>
    <x v="0"/>
    <m/>
  </r>
  <r>
    <s v="L01/070/9/001602/2021"/>
    <d v="2021-12-23T00:00:00"/>
    <d v="2022-02-04T00:00:00"/>
    <x v="2"/>
    <n v="44114"/>
    <n v="44114"/>
    <n v="1"/>
    <n v="2021"/>
    <n v="2022"/>
    <s v="2021Q4"/>
    <s v="Old_Claim"/>
    <x v="2"/>
    <m/>
  </r>
  <r>
    <s v="L01/080/9/000353/2021"/>
    <d v="2021-11-18T00:00:00"/>
    <d v="2022-02-04T00:00:00"/>
    <x v="0"/>
    <n v="255294.1176"/>
    <n v="255294.1176"/>
    <n v="1"/>
    <n v="2021"/>
    <n v="2022"/>
    <s v="2021Q4"/>
    <s v="Old_Claim"/>
    <x v="0"/>
    <m/>
  </r>
  <r>
    <s v="L01/070/9/000047/2022"/>
    <d v="2022-02-03T00:00:00"/>
    <d v="2022-02-05T00:00:00"/>
    <x v="2"/>
    <n v="10760"/>
    <n v="10760"/>
    <n v="1"/>
    <n v="2022"/>
    <n v="2022"/>
    <s v="2022Q1"/>
    <s v="Old_Claim"/>
    <x v="0"/>
    <m/>
  </r>
  <r>
    <s v="L01/070/9/000051/2022"/>
    <d v="2022-02-06T00:00:00"/>
    <d v="2022-02-08T00:00:00"/>
    <x v="2"/>
    <n v="100000"/>
    <n v="100000"/>
    <n v="1"/>
    <n v="2022"/>
    <n v="2022"/>
    <s v="2022Q1"/>
    <s v="Old_Claim"/>
    <x v="0"/>
    <m/>
  </r>
  <r>
    <s v="L01/070/9/000052/2022"/>
    <d v="2022-02-05T00:00:00"/>
    <d v="2022-02-08T00:00:00"/>
    <x v="2"/>
    <n v="30000"/>
    <n v="30000"/>
    <n v="1"/>
    <n v="2022"/>
    <n v="2022"/>
    <s v="2022Q1"/>
    <s v="Old_Claim"/>
    <x v="2"/>
    <m/>
  </r>
  <r>
    <s v="L01/070/9/000053/2022"/>
    <d v="2022-02-02T00:00:00"/>
    <d v="2022-02-08T00:00:00"/>
    <x v="2"/>
    <n v="385611.76471000002"/>
    <n v="385611.76471000002"/>
    <n v="1"/>
    <n v="2022"/>
    <n v="2022"/>
    <s v="2022Q1"/>
    <s v="Old_Claim"/>
    <x v="0"/>
    <m/>
  </r>
  <r>
    <s v="L01/070/9/000054/2022"/>
    <d v="2022-01-27T00:00:00"/>
    <d v="2022-02-09T00:00:00"/>
    <x v="2"/>
    <n v="14744"/>
    <n v="14744"/>
    <n v="1"/>
    <n v="2022"/>
    <n v="2022"/>
    <s v="2022Q1"/>
    <s v="Old_Claim"/>
    <x v="0"/>
    <m/>
  </r>
  <r>
    <s v="L01/070/9/000056/2022"/>
    <d v="2022-01-28T00:00:00"/>
    <d v="2022-02-09T00:00:00"/>
    <x v="2"/>
    <n v="85000"/>
    <n v="85000"/>
    <n v="1"/>
    <n v="2022"/>
    <n v="2022"/>
    <s v="2022Q1"/>
    <s v="Old_Claim"/>
    <x v="0"/>
    <m/>
  </r>
  <r>
    <s v="L01/071/9/000002/2022"/>
    <d v="2022-01-27T00:00:00"/>
    <d v="2022-02-14T00:00:00"/>
    <x v="2"/>
    <n v="100000"/>
    <n v="100000"/>
    <n v="1"/>
    <n v="2022"/>
    <n v="2022"/>
    <s v="2022Q1"/>
    <s v="Old_Claim"/>
    <x v="0"/>
    <m/>
  </r>
  <r>
    <s v="L01/070/9/000063/2022"/>
    <d v="2022-02-05T00:00:00"/>
    <d v="2022-02-14T00:00:00"/>
    <x v="2"/>
    <n v="113000"/>
    <n v="113000"/>
    <n v="1"/>
    <n v="2022"/>
    <n v="2022"/>
    <s v="2022Q1"/>
    <s v="Old_Claim"/>
    <x v="0"/>
    <m/>
  </r>
  <r>
    <s v="L02/070/9/000066/2022"/>
    <d v="2022-01-14T00:00:00"/>
    <d v="2022-02-01T00:00:00"/>
    <x v="2"/>
    <n v="100000"/>
    <n v="100000"/>
    <n v="1"/>
    <n v="2022"/>
    <n v="2022"/>
    <s v="2022Q1"/>
    <s v="Old_Claim"/>
    <x v="0"/>
    <m/>
  </r>
  <r>
    <s v="L01/110/9/000032/2021"/>
    <d v="2021-10-27T00:00:00"/>
    <d v="2022-02-04T00:00:00"/>
    <x v="1"/>
    <n v="35532"/>
    <n v="35532"/>
    <n v="1"/>
    <n v="2021"/>
    <n v="2022"/>
    <s v="2021Q4"/>
    <s v="Old_Claim"/>
    <x v="2"/>
    <m/>
  </r>
  <r>
    <s v="L01/088/9/000007/2022"/>
    <d v="2022-01-27T00:00:00"/>
    <d v="2022-02-16T00:00:00"/>
    <x v="0"/>
    <n v="100000"/>
    <n v="100000"/>
    <n v="1"/>
    <n v="2022"/>
    <n v="2022"/>
    <s v="2022Q1"/>
    <s v="Old_Claim"/>
    <x v="0"/>
    <m/>
  </r>
  <r>
    <s v="L01/088/9/000008/2022"/>
    <d v="2022-02-14T00:00:00"/>
    <d v="2022-02-16T00:00:00"/>
    <x v="0"/>
    <n v="18500"/>
    <n v="18500"/>
    <n v="1"/>
    <n v="2022"/>
    <n v="2022"/>
    <s v="2022Q1"/>
    <s v="Old_Claim"/>
    <x v="0"/>
    <m/>
  </r>
  <r>
    <s v="L01/103/9/000008/2021"/>
    <d v="2021-06-11T00:00:00"/>
    <d v="2022-02-03T00:00:00"/>
    <x v="7"/>
    <n v="6551"/>
    <n v="6551"/>
    <n v="1"/>
    <n v="2021"/>
    <n v="2022"/>
    <s v="2021Q2"/>
    <s v="Old_Claim"/>
    <x v="0"/>
    <m/>
  </r>
  <r>
    <s v="L01/103/9/000009/2021"/>
    <d v="2021-06-10T00:00:00"/>
    <d v="2022-02-03T00:00:00"/>
    <x v="7"/>
    <n v="6551"/>
    <n v="6551"/>
    <n v="1"/>
    <n v="2021"/>
    <n v="2022"/>
    <s v="2021Q2"/>
    <s v="Old_Claim"/>
    <x v="0"/>
    <m/>
  </r>
  <r>
    <s v="L05/087/9/000007/2022"/>
    <d v="2022-02-07T00:00:00"/>
    <d v="2022-02-18T00:00:00"/>
    <x v="0"/>
    <n v="10000"/>
    <n v="10000"/>
    <n v="1"/>
    <n v="2022"/>
    <n v="2022"/>
    <s v="2022Q1"/>
    <s v="Old_Claim"/>
    <x v="0"/>
    <m/>
  </r>
  <r>
    <s v="L01/070/9/000073/2022"/>
    <d v="2022-02-19T00:00:00"/>
    <d v="2022-02-22T00:00:00"/>
    <x v="2"/>
    <n v="37500"/>
    <n v="37500"/>
    <n v="1"/>
    <n v="2022"/>
    <n v="2022"/>
    <s v="2022Q1"/>
    <s v="Old_Claim"/>
    <x v="0"/>
    <m/>
  </r>
  <r>
    <s v="L01/052/9/000002/2021"/>
    <d v="2021-01-04T00:00:00"/>
    <d v="2022-01-07T00:00:00"/>
    <x v="3"/>
    <n v="33158"/>
    <n v="33158"/>
    <n v="1"/>
    <n v="2021"/>
    <n v="2022"/>
    <s v="2021Q1"/>
    <s v="Old_Claim"/>
    <x v="0"/>
    <m/>
  </r>
  <r>
    <s v="L01/052/9/000003/2021"/>
    <d v="2021-03-02T00:00:00"/>
    <d v="2022-01-07T00:00:00"/>
    <x v="3"/>
    <n v="200000"/>
    <n v="200000"/>
    <n v="1"/>
    <n v="2021"/>
    <n v="2022"/>
    <s v="2021Q1"/>
    <s v="Old_Claim"/>
    <x v="0"/>
    <m/>
  </r>
  <r>
    <s v="L01/052/9/000004/2021"/>
    <d v="2021-05-06T00:00:00"/>
    <d v="2022-01-07T00:00:00"/>
    <x v="3"/>
    <n v="208000"/>
    <n v="208000"/>
    <n v="1"/>
    <n v="2021"/>
    <n v="2022"/>
    <s v="2021Q2"/>
    <s v="Old_Claim"/>
    <x v="0"/>
    <m/>
  </r>
  <r>
    <s v="L01/087/9/000360/2021"/>
    <d v="2021-12-08T00:00:00"/>
    <d v="2022-02-11T00:00:00"/>
    <x v="0"/>
    <n v="30000"/>
    <n v="30000"/>
    <n v="1"/>
    <n v="2021"/>
    <n v="2022"/>
    <s v="2021Q4"/>
    <s v="Old_Claim"/>
    <x v="2"/>
    <m/>
  </r>
  <r>
    <s v="L02/070/9/000077/2022"/>
    <d v="2022-01-29T00:00:00"/>
    <d v="2022-01-31T00:00:00"/>
    <x v="2"/>
    <n v="32000"/>
    <n v="32000"/>
    <n v="1"/>
    <n v="2022"/>
    <n v="2022"/>
    <s v="2022Q1"/>
    <s v="Old_Claim"/>
    <x v="0"/>
    <m/>
  </r>
  <r>
    <s v="L01/064/9/000007/2021"/>
    <d v="2021-04-29T00:00:00"/>
    <d v="2021-05-27T00:00:00"/>
    <x v="6"/>
    <n v="153319.34"/>
    <n v="153319.34"/>
    <n v="1"/>
    <n v="2021"/>
    <n v="2021"/>
    <s v="2021Q2"/>
    <s v="Old_Claim"/>
    <x v="0"/>
    <m/>
  </r>
  <r>
    <s v="L02/080/9/000104/2019"/>
    <d v="2019-11-21T00:00:00"/>
    <d v="2022-02-08T00:00:00"/>
    <x v="0"/>
    <n v="140000"/>
    <n v="140000"/>
    <n v="1"/>
    <n v="2019"/>
    <n v="2022"/>
    <s v="2019Q4"/>
    <s v="Old_Claim"/>
    <x v="0"/>
    <m/>
  </r>
  <r>
    <s v="L01/088/9/000010/2022"/>
    <d v="2022-02-17T00:00:00"/>
    <d v="2022-03-01T00:00:00"/>
    <x v="0"/>
    <n v="20500"/>
    <n v="20500"/>
    <n v="1"/>
    <n v="2022"/>
    <n v="2022"/>
    <s v="2022Q1"/>
    <s v="Old_Claim"/>
    <x v="0"/>
    <m/>
  </r>
  <r>
    <s v="L01/070/9/001606/2021"/>
    <d v="2021-08-02T00:00:00"/>
    <d v="2021-11-23T00:00:00"/>
    <x v="2"/>
    <n v="5000"/>
    <n v="5000"/>
    <n v="1"/>
    <n v="2021"/>
    <n v="2021"/>
    <s v="2021Q3"/>
    <s v="Old_Claim"/>
    <x v="0"/>
    <m/>
  </r>
  <r>
    <s v="L01/088/9/000011/2022"/>
    <d v="2022-02-27T00:00:00"/>
    <d v="2022-03-03T00:00:00"/>
    <x v="0"/>
    <n v="23940"/>
    <n v="23940"/>
    <n v="1"/>
    <n v="2022"/>
    <n v="2022"/>
    <s v="2022Q1"/>
    <s v="Old_Claim"/>
    <x v="0"/>
    <m/>
  </r>
  <r>
    <s v="L01/070/9/000086/2022"/>
    <d v="2022-03-02T00:00:00"/>
    <d v="2022-03-03T00:00:00"/>
    <x v="2"/>
    <n v="10000"/>
    <n v="10000"/>
    <n v="1"/>
    <n v="2022"/>
    <n v="2022"/>
    <s v="2022Q1"/>
    <s v="Old_Claim"/>
    <x v="0"/>
    <m/>
  </r>
  <r>
    <s v="L01/070/9/000087/2022"/>
    <d v="2022-01-20T00:00:00"/>
    <d v="2022-03-01T00:00:00"/>
    <x v="2"/>
    <n v="10000"/>
    <n v="10000"/>
    <n v="1"/>
    <n v="2022"/>
    <n v="2022"/>
    <s v="2022Q1"/>
    <s v="Old_Claim"/>
    <x v="0"/>
    <m/>
  </r>
  <r>
    <s v="L01/088/9/000012/2022"/>
    <d v="2022-03-03T00:00:00"/>
    <d v="2022-03-04T00:00:00"/>
    <x v="0"/>
    <n v="28000"/>
    <n v="28000"/>
    <n v="1"/>
    <n v="2022"/>
    <n v="2022"/>
    <s v="2022Q1"/>
    <s v="Old_Claim"/>
    <x v="2"/>
    <m/>
  </r>
  <r>
    <s v="L01/070/9/000089/2022"/>
    <d v="2022-01-10T00:00:00"/>
    <d v="2022-03-01T00:00:00"/>
    <x v="2"/>
    <n v="10000"/>
    <n v="10000"/>
    <n v="1"/>
    <n v="2022"/>
    <n v="2022"/>
    <s v="2022Q1"/>
    <s v="Old_Claim"/>
    <x v="0"/>
    <m/>
  </r>
  <r>
    <s v="L01/070/9/000095/2022"/>
    <d v="2022-02-08T00:00:00"/>
    <d v="2022-02-09T00:00:00"/>
    <x v="2"/>
    <n v="100000"/>
    <n v="100000"/>
    <n v="1"/>
    <n v="2022"/>
    <n v="2022"/>
    <s v="2022Q1"/>
    <s v="Old_Claim"/>
    <x v="0"/>
    <m/>
  </r>
  <r>
    <s v="L02/070/9/000096/2022"/>
    <d v="2022-02-20T00:00:00"/>
    <d v="2022-03-03T00:00:00"/>
    <x v="2"/>
    <n v="10000"/>
    <n v="10000"/>
    <n v="1"/>
    <n v="2022"/>
    <n v="2022"/>
    <s v="2022Q1"/>
    <s v="Old_Claim"/>
    <x v="0"/>
    <m/>
  </r>
  <r>
    <s v="L01/070/9/000097/2022"/>
    <d v="2022-02-28T00:00:00"/>
    <d v="2022-03-08T00:00:00"/>
    <x v="2"/>
    <n v="36500"/>
    <n v="36500"/>
    <n v="1"/>
    <n v="2022"/>
    <n v="2022"/>
    <s v="2022Q1"/>
    <s v="Old_Claim"/>
    <x v="2"/>
    <m/>
  </r>
  <r>
    <s v="L02/070/9/000098/2022"/>
    <d v="2022-01-14T00:00:00"/>
    <d v="2022-02-11T00:00:00"/>
    <x v="2"/>
    <n v="100000"/>
    <n v="100000"/>
    <n v="1"/>
    <n v="2022"/>
    <n v="2022"/>
    <s v="2022Q1"/>
    <s v="Old_Claim"/>
    <x v="0"/>
    <m/>
  </r>
  <r>
    <s v="L01/070/9/000099/2022"/>
    <d v="2022-03-07T00:00:00"/>
    <d v="2022-03-08T00:00:00"/>
    <x v="2"/>
    <n v="10000"/>
    <n v="10000"/>
    <n v="1"/>
    <n v="2022"/>
    <n v="2022"/>
    <s v="2022Q1"/>
    <s v="Old_Claim"/>
    <x v="0"/>
    <m/>
  </r>
  <r>
    <s v="L01/080/9/000361/2021"/>
    <d v="2021-11-09T00:00:00"/>
    <d v="2022-03-03T00:00:00"/>
    <x v="0"/>
    <n v="10000"/>
    <n v="10000"/>
    <n v="1"/>
    <n v="2021"/>
    <n v="2022"/>
    <s v="2021Q4"/>
    <s v="Old_Claim"/>
    <x v="0"/>
    <m/>
  </r>
  <r>
    <s v="L02/070/9/000100/2022"/>
    <d v="2022-03-05T00:00:00"/>
    <d v="2022-03-09T00:00:00"/>
    <x v="2"/>
    <n v="25000"/>
    <n v="25000"/>
    <n v="1"/>
    <n v="2022"/>
    <n v="2022"/>
    <s v="2022Q1"/>
    <s v="Old_Claim"/>
    <x v="0"/>
    <m/>
  </r>
  <r>
    <s v="L01/080/9/000011/2022"/>
    <d v="2022-02-04T00:00:00"/>
    <d v="2022-02-09T00:00:00"/>
    <x v="0"/>
    <n v="50000"/>
    <n v="50000"/>
    <n v="1"/>
    <n v="2022"/>
    <n v="2022"/>
    <s v="2022Q1"/>
    <s v="Old_Claim"/>
    <x v="0"/>
    <m/>
  </r>
  <r>
    <s v="L01/070/9/000102/2022"/>
    <d v="2022-03-08T00:00:00"/>
    <d v="2022-03-09T00:00:00"/>
    <x v="2"/>
    <n v="50000"/>
    <n v="50000"/>
    <n v="1"/>
    <n v="2022"/>
    <n v="2022"/>
    <s v="2022Q1"/>
    <s v="Old_Claim"/>
    <x v="0"/>
    <m/>
  </r>
  <r>
    <s v="L01/110/9/000034/2021"/>
    <d v="2021-04-30T00:00:00"/>
    <d v="2022-02-23T00:00:00"/>
    <x v="1"/>
    <n v="742150"/>
    <n v="742150"/>
    <n v="1"/>
    <n v="2021"/>
    <n v="2022"/>
    <s v="2021Q2"/>
    <s v="Old_Claim"/>
    <x v="0"/>
    <m/>
  </r>
  <r>
    <s v="L01/110/9/000035/2021"/>
    <d v="2021-07-02T00:00:00"/>
    <d v="2021-11-04T00:00:00"/>
    <x v="1"/>
    <n v="10000"/>
    <n v="10000"/>
    <n v="1"/>
    <n v="2021"/>
    <n v="2021"/>
    <s v="2021Q3"/>
    <s v="Old_Claim"/>
    <x v="0"/>
    <m/>
  </r>
  <r>
    <s v="L02/070/9/000104/2022"/>
    <d v="2022-03-09T00:00:00"/>
    <d v="2022-03-10T00:00:00"/>
    <x v="2"/>
    <n v="53000"/>
    <n v="53000"/>
    <n v="1"/>
    <n v="2022"/>
    <n v="2022"/>
    <s v="2022Q1"/>
    <s v="Old_Claim"/>
    <x v="2"/>
    <m/>
  </r>
  <r>
    <s v="L01/070/9/000105/2022"/>
    <d v="2022-01-26T00:00:00"/>
    <d v="2022-03-14T00:00:00"/>
    <x v="2"/>
    <n v="10000"/>
    <n v="10000"/>
    <n v="1"/>
    <n v="2022"/>
    <n v="2022"/>
    <s v="2022Q1"/>
    <s v="Old_Claim"/>
    <x v="0"/>
    <m/>
  </r>
  <r>
    <s v="L01/110/9/000003/2022"/>
    <d v="2022-03-01T00:00:00"/>
    <d v="2022-03-14T00:00:00"/>
    <x v="1"/>
    <n v="50000"/>
    <n v="50000"/>
    <n v="1"/>
    <n v="2022"/>
    <n v="2022"/>
    <s v="2022Q1"/>
    <s v="Old_Claim"/>
    <x v="0"/>
    <m/>
  </r>
  <r>
    <s v="L01/110/9/000004/2022"/>
    <d v="2022-02-28T00:00:00"/>
    <d v="2022-03-14T00:00:00"/>
    <x v="1"/>
    <n v="50000"/>
    <n v="50000"/>
    <n v="1"/>
    <n v="2022"/>
    <n v="2022"/>
    <s v="2022Q1"/>
    <s v="Old_Claim"/>
    <x v="0"/>
    <m/>
  </r>
  <r>
    <s v="L01/103/9/000012/2021"/>
    <d v="2021-06-05T00:00:00"/>
    <d v="2022-03-07T00:00:00"/>
    <x v="7"/>
    <n v="6551"/>
    <n v="6551"/>
    <n v="1"/>
    <n v="2021"/>
    <n v="2022"/>
    <s v="2021Q2"/>
    <s v="Old_Claim"/>
    <x v="0"/>
    <m/>
  </r>
  <r>
    <s v="L01/026/9/000001/2022"/>
    <d v="2022-03-02T00:00:00"/>
    <d v="2022-03-09T00:00:00"/>
    <x v="5"/>
    <n v="152656"/>
    <n v="152656"/>
    <n v="1"/>
    <n v="2022"/>
    <n v="2022"/>
    <s v="2022Q1"/>
    <s v="Old_Claim"/>
    <x v="0"/>
    <m/>
  </r>
  <r>
    <s v="L01/110/9/000008/2022"/>
    <d v="2022-02-11T00:00:00"/>
    <d v="2022-03-02T00:00:00"/>
    <x v="1"/>
    <n v="100000"/>
    <n v="100000"/>
    <n v="1"/>
    <n v="2022"/>
    <n v="2022"/>
    <s v="2022Q1"/>
    <s v="Old_Claim"/>
    <x v="0"/>
    <m/>
  </r>
  <r>
    <s v="L01/110/9/000009/2022"/>
    <d v="2022-01-26T00:00:00"/>
    <d v="2022-03-02T00:00:00"/>
    <x v="1"/>
    <n v="100000"/>
    <n v="100000"/>
    <n v="1"/>
    <n v="2022"/>
    <n v="2022"/>
    <s v="2022Q1"/>
    <s v="Old_Claim"/>
    <x v="0"/>
    <m/>
  </r>
  <r>
    <s v="L01/088/9/000014/2022"/>
    <d v="2022-03-14T00:00:00"/>
    <d v="2022-03-15T00:00:00"/>
    <x v="0"/>
    <n v="79500"/>
    <n v="79500"/>
    <n v="1"/>
    <n v="2022"/>
    <n v="2022"/>
    <s v="2022Q1"/>
    <s v="Old_Claim"/>
    <x v="2"/>
    <m/>
  </r>
  <r>
    <s v="L01/062/9/000020/2021"/>
    <d v="2021-07-19T00:00:00"/>
    <d v="2022-03-17T00:00:00"/>
    <x v="6"/>
    <n v="66266"/>
    <n v="66266"/>
    <n v="1"/>
    <n v="2021"/>
    <n v="2022"/>
    <s v="2021Q3"/>
    <s v="Old_Claim"/>
    <x v="0"/>
    <m/>
  </r>
  <r>
    <s v="L01/070/9/000108/2022"/>
    <d v="2022-03-05T00:00:00"/>
    <d v="2022-03-14T00:00:00"/>
    <x v="2"/>
    <n v="12860"/>
    <n v="12860"/>
    <n v="1"/>
    <n v="2022"/>
    <n v="2022"/>
    <s v="2022Q1"/>
    <s v="Old_Claim"/>
    <x v="2"/>
    <m/>
  </r>
  <r>
    <s v="L01/070/9/000109/2022"/>
    <d v="2022-03-05T00:00:00"/>
    <d v="2022-03-18T00:00:00"/>
    <x v="2"/>
    <n v="10000"/>
    <n v="10000"/>
    <n v="1"/>
    <n v="2022"/>
    <n v="2022"/>
    <s v="2022Q1"/>
    <s v="Old_Claim"/>
    <x v="0"/>
    <m/>
  </r>
  <r>
    <s v="L01/070/9/000113/2022"/>
    <d v="2022-03-12T00:00:00"/>
    <d v="2022-03-17T00:00:00"/>
    <x v="2"/>
    <n v="10000"/>
    <n v="10000"/>
    <n v="1"/>
    <n v="2022"/>
    <n v="2022"/>
    <s v="2022Q1"/>
    <s v="Old_Claim"/>
    <x v="0"/>
    <m/>
  </r>
  <r>
    <s v="L01/070/9/000115/2022"/>
    <d v="2022-03-10T00:00:00"/>
    <d v="2022-03-16T00:00:00"/>
    <x v="2"/>
    <n v="13500"/>
    <n v="13500"/>
    <n v="1"/>
    <n v="2022"/>
    <n v="2022"/>
    <s v="2022Q1"/>
    <s v="Old_Claim"/>
    <x v="0"/>
    <m/>
  </r>
  <r>
    <s v="L01/083/9/000016/2022"/>
    <d v="2022-03-17T00:00:00"/>
    <d v="2022-03-19T00:00:00"/>
    <x v="0"/>
    <n v="100000"/>
    <n v="100000"/>
    <n v="1"/>
    <n v="2022"/>
    <n v="2022"/>
    <s v="2022Q1"/>
    <s v="Old_Claim"/>
    <x v="0"/>
    <m/>
  </r>
  <r>
    <s v="L01/071/9/000009/2020"/>
    <d v="2020-10-23T00:00:00"/>
    <d v="2021-02-23T00:00:00"/>
    <x v="2"/>
    <n v="3190"/>
    <n v="3190"/>
    <n v="1"/>
    <n v="2020"/>
    <n v="2021"/>
    <s v="2020Q4"/>
    <s v="Old_Claim"/>
    <x v="0"/>
    <m/>
  </r>
  <r>
    <s v="L05/070/9/001607/2021"/>
    <d v="2021-09-23T00:00:00"/>
    <d v="2022-03-24T00:00:00"/>
    <x v="2"/>
    <n v="72550"/>
    <n v="72550"/>
    <n v="1"/>
    <n v="2021"/>
    <n v="2022"/>
    <s v="2021Q3"/>
    <s v="Old_Claim"/>
    <x v="0"/>
    <m/>
  </r>
  <r>
    <s v="L01/700/9/001608/2021"/>
    <d v="2021-05-09T00:00:00"/>
    <d v="2021-10-01T00:00:00"/>
    <x v="2"/>
    <n v="700000"/>
    <n v="700000"/>
    <n v="1"/>
    <n v="2021"/>
    <n v="2021"/>
    <s v="2021Q2"/>
    <s v="Old_Claim"/>
    <x v="0"/>
    <m/>
  </r>
  <r>
    <s v="L01/070/9/000119/2022"/>
    <d v="2022-03-18T00:00:00"/>
    <d v="2022-03-23T00:00:00"/>
    <x v="2"/>
    <n v="100000"/>
    <n v="100000"/>
    <n v="1"/>
    <n v="2022"/>
    <n v="2022"/>
    <s v="2022Q1"/>
    <s v="Old_Claim"/>
    <x v="0"/>
    <m/>
  </r>
  <r>
    <s v="L05/070/9/001609/2021"/>
    <d v="2021-12-12T00:00:00"/>
    <d v="2022-03-22T00:00:00"/>
    <x v="2"/>
    <n v="1454200"/>
    <n v="1454200"/>
    <n v="1"/>
    <n v="2021"/>
    <n v="2022"/>
    <s v="2021Q4"/>
    <s v="Old_Claim"/>
    <x v="0"/>
    <m/>
  </r>
  <r>
    <s v="L15/080/9/000015/2022"/>
    <d v="2022-03-09T00:00:00"/>
    <d v="2022-03-25T00:00:00"/>
    <x v="0"/>
    <n v="50000"/>
    <n v="50000"/>
    <n v="1"/>
    <n v="2022"/>
    <n v="2022"/>
    <s v="2022Q1"/>
    <s v="Old_Claim"/>
    <x v="0"/>
    <m/>
  </r>
  <r>
    <s v="L05/088/9/000320/2021"/>
    <d v="2021-12-22T00:00:00"/>
    <d v="2022-03-28T00:00:00"/>
    <x v="0"/>
    <n v="9360"/>
    <n v="9360"/>
    <n v="1"/>
    <n v="2021"/>
    <n v="2022"/>
    <s v="2021Q4"/>
    <s v="Old_Claim"/>
    <x v="0"/>
    <m/>
  </r>
  <r>
    <s v="L01/070/9/001610/2021"/>
    <d v="2021-12-03T00:00:00"/>
    <d v="2021-12-08T00:00:00"/>
    <x v="2"/>
    <n v="100000"/>
    <n v="100000"/>
    <n v="1"/>
    <n v="2021"/>
    <n v="2021"/>
    <s v="2021Q4"/>
    <s v="Old_Claim"/>
    <x v="0"/>
    <m/>
  </r>
  <r>
    <s v="L01/070/9/000715/2021"/>
    <d v="2021-04-27T00:00:00"/>
    <d v="2021-05-21T00:00:00"/>
    <x v="2"/>
    <n v="9280"/>
    <n v="9280"/>
    <n v="1"/>
    <n v="2021"/>
    <n v="2021"/>
    <s v="2021Q2"/>
    <s v="Old_Claim"/>
    <x v="0"/>
    <m/>
  </r>
  <r>
    <s v="L01/070/9/000718/2021"/>
    <d v="2021-05-19T00:00:00"/>
    <d v="2021-05-22T00:00:00"/>
    <x v="2"/>
    <n v="4380"/>
    <n v="4380"/>
    <n v="1"/>
    <n v="2021"/>
    <n v="2021"/>
    <s v="2021Q2"/>
    <s v="Old_Claim"/>
    <x v="2"/>
    <m/>
  </r>
  <r>
    <s v="L15/080/9/000173/2021"/>
    <d v="2021-05-21T00:00:00"/>
    <d v="2021-05-24T00:00:00"/>
    <x v="0"/>
    <n v="6380"/>
    <n v="6380"/>
    <n v="1"/>
    <n v="2021"/>
    <n v="2021"/>
    <s v="2021Q2"/>
    <s v="Old_Claim"/>
    <x v="0"/>
    <m/>
  </r>
  <r>
    <s v="L01/088/9/000145/2021"/>
    <d v="2021-05-19T00:00:00"/>
    <d v="2021-05-21T00:00:00"/>
    <x v="0"/>
    <n v="5510"/>
    <n v="5510"/>
    <n v="1"/>
    <n v="2021"/>
    <n v="2021"/>
    <s v="2021Q2"/>
    <s v="Old_Claim"/>
    <x v="0"/>
    <m/>
  </r>
  <r>
    <s v="L01/080/9/000174/2021"/>
    <d v="2021-05-15T00:00:00"/>
    <d v="2021-05-24T00:00:00"/>
    <x v="0"/>
    <n v="166380"/>
    <n v="166380"/>
    <n v="1"/>
    <n v="2021"/>
    <n v="2021"/>
    <s v="2021Q2"/>
    <s v="Old_Claim"/>
    <x v="0"/>
    <m/>
  </r>
  <r>
    <s v="L01/070/9/000720/2021"/>
    <d v="2021-05-18T00:00:00"/>
    <d v="2021-05-24T00:00:00"/>
    <x v="2"/>
    <n v="8700"/>
    <n v="8700"/>
    <n v="1"/>
    <n v="2021"/>
    <n v="2021"/>
    <s v="2021Q2"/>
    <s v="Old_Claim"/>
    <x v="0"/>
    <m/>
  </r>
  <r>
    <s v="L01/070/9/000724/2021"/>
    <d v="2021-05-20T00:00:00"/>
    <d v="2021-05-25T00:00:00"/>
    <x v="2"/>
    <n v="7000"/>
    <n v="7000"/>
    <n v="1"/>
    <n v="2021"/>
    <n v="2021"/>
    <s v="2021Q2"/>
    <s v="Old_Claim"/>
    <x v="0"/>
    <m/>
  </r>
  <r>
    <s v="L01/070/9/000726/2021"/>
    <d v="2021-05-08T00:00:00"/>
    <d v="2021-05-25T00:00:00"/>
    <x v="2"/>
    <n v="720000"/>
    <n v="720000"/>
    <n v="1"/>
    <n v="2021"/>
    <n v="2021"/>
    <s v="2021Q2"/>
    <s v="Old_Claim"/>
    <x v="0"/>
    <m/>
  </r>
  <r>
    <s v="L02/070/9/000728/2021"/>
    <d v="2021-04-07T00:00:00"/>
    <d v="2021-05-21T00:00:00"/>
    <x v="2"/>
    <n v="300000"/>
    <n v="300000"/>
    <n v="1"/>
    <n v="2021"/>
    <n v="2021"/>
    <s v="2021Q2"/>
    <s v="Old_Claim"/>
    <x v="0"/>
    <m/>
  </r>
  <r>
    <s v="L01/087/9/000177/2021"/>
    <d v="2021-03-23T00:00:00"/>
    <d v="2021-05-25T00:00:00"/>
    <x v="0"/>
    <n v="10208"/>
    <n v="10208"/>
    <n v="1"/>
    <n v="2021"/>
    <n v="2021"/>
    <s v="2021Q1"/>
    <s v="Old_Claim"/>
    <x v="0"/>
    <m/>
  </r>
  <r>
    <s v="L01/070/9/000730/2021"/>
    <d v="2021-05-01T00:00:00"/>
    <d v="2021-05-24T00:00:00"/>
    <x v="2"/>
    <n v="6380"/>
    <n v="6380"/>
    <n v="1"/>
    <n v="2021"/>
    <n v="2021"/>
    <s v="2021Q2"/>
    <s v="Old_Claim"/>
    <x v="2"/>
    <m/>
  </r>
  <r>
    <s v="L01/070/9/000731/2021"/>
    <d v="2021-05-18T00:00:00"/>
    <d v="2021-05-25T00:00:00"/>
    <x v="2"/>
    <n v="4000"/>
    <n v="4000"/>
    <n v="1"/>
    <n v="2021"/>
    <n v="2021"/>
    <s v="2021Q2"/>
    <s v="Old_Claim"/>
    <x v="0"/>
    <m/>
  </r>
  <r>
    <s v="L01/070/9/000732/2021"/>
    <d v="2021-05-13T00:00:00"/>
    <d v="2021-05-26T00:00:00"/>
    <x v="2"/>
    <n v="40950"/>
    <n v="40950"/>
    <n v="1"/>
    <n v="2021"/>
    <n v="2021"/>
    <s v="2021Q2"/>
    <s v="Old_Claim"/>
    <x v="0"/>
    <m/>
  </r>
  <r>
    <s v="L01/070/9/000733/2021"/>
    <d v="2021-05-17T00:00:00"/>
    <d v="2021-05-21T00:00:00"/>
    <x v="2"/>
    <n v="7000"/>
    <n v="7000"/>
    <n v="1"/>
    <n v="2021"/>
    <n v="2021"/>
    <s v="2021Q2"/>
    <s v="Old_Claim"/>
    <x v="0"/>
    <m/>
  </r>
  <r>
    <s v="L01/070/9/000735/2021"/>
    <d v="2021-05-26T00:00:00"/>
    <d v="2021-05-26T00:00:00"/>
    <x v="2"/>
    <n v="13500"/>
    <n v="13500"/>
    <n v="1"/>
    <n v="2021"/>
    <n v="2021"/>
    <s v="2021Q2"/>
    <s v="Old_Claim"/>
    <x v="0"/>
    <m/>
  </r>
  <r>
    <s v="L02/087/9/000180/2021"/>
    <d v="2021-05-05T00:00:00"/>
    <d v="2021-05-06T00:00:00"/>
    <x v="0"/>
    <n v="12760"/>
    <n v="12760"/>
    <n v="1"/>
    <n v="2021"/>
    <n v="2021"/>
    <s v="2021Q2"/>
    <s v="Old_Claim"/>
    <x v="0"/>
    <m/>
  </r>
  <r>
    <s v="L01/070/9/000739/2021"/>
    <d v="2021-05-22T00:00:00"/>
    <d v="2021-05-26T00:00:00"/>
    <x v="2"/>
    <n v="7000"/>
    <n v="7000"/>
    <n v="1"/>
    <n v="2021"/>
    <n v="2021"/>
    <s v="2021Q2"/>
    <s v="Old_Claim"/>
    <x v="0"/>
    <m/>
  </r>
  <r>
    <s v="L02/070/9/000740/2021"/>
    <d v="2021-05-20T00:00:00"/>
    <d v="2021-05-27T00:00:00"/>
    <x v="2"/>
    <n v="120000"/>
    <n v="120000"/>
    <n v="1"/>
    <n v="2021"/>
    <n v="2021"/>
    <s v="2021Q2"/>
    <s v="Old_Claim"/>
    <x v="2"/>
    <m/>
  </r>
  <r>
    <s v="L02/080/9/000181/2021"/>
    <d v="2021-05-22T00:00:00"/>
    <d v="2021-05-27T00:00:00"/>
    <x v="0"/>
    <n v="7540"/>
    <n v="7540"/>
    <n v="1"/>
    <n v="2021"/>
    <n v="2021"/>
    <s v="2021Q2"/>
    <s v="Old_Claim"/>
    <x v="0"/>
    <m/>
  </r>
  <r>
    <s v="L01/064/9/000003/2021"/>
    <d v="2021-02-13T00:00:00"/>
    <d v="2021-02-15T00:00:00"/>
    <x v="6"/>
    <n v="957983"/>
    <n v="957983"/>
    <n v="1"/>
    <n v="2021"/>
    <n v="2021"/>
    <s v="2021Q1"/>
    <s v="Old_Claim"/>
    <x v="0"/>
    <m/>
  </r>
  <r>
    <s v="L01/088/9/000147/2021"/>
    <d v="2021-05-26T00:00:00"/>
    <d v="2021-05-27T00:00:00"/>
    <x v="0"/>
    <n v="6380"/>
    <n v="6380"/>
    <n v="1"/>
    <n v="2021"/>
    <n v="2021"/>
    <s v="2021Q2"/>
    <s v="Old_Claim"/>
    <x v="0"/>
    <m/>
  </r>
  <r>
    <s v="L01/801/9/000003/2021"/>
    <d v="2021-04-12T00:00:00"/>
    <d v="2021-05-28T00:00:00"/>
    <x v="0"/>
    <n v="16402"/>
    <n v="16402"/>
    <n v="1"/>
    <n v="2021"/>
    <n v="2021"/>
    <s v="2021Q2"/>
    <s v="Old_Claim"/>
    <x v="0"/>
    <m/>
  </r>
  <r>
    <s v="L01/070/9/000742/2021"/>
    <d v="2021-05-22T00:00:00"/>
    <d v="2021-05-28T00:00:00"/>
    <x v="2"/>
    <n v="6380"/>
    <n v="6380"/>
    <n v="1"/>
    <n v="2021"/>
    <n v="2021"/>
    <s v="2021Q2"/>
    <s v="Old_Claim"/>
    <x v="2"/>
    <m/>
  </r>
  <r>
    <s v="L01/070/9/000743/2021"/>
    <d v="2021-05-18T00:00:00"/>
    <d v="2021-05-28T00:00:00"/>
    <x v="2"/>
    <n v="6380"/>
    <n v="6380"/>
    <n v="1"/>
    <n v="2021"/>
    <n v="2021"/>
    <s v="2021Q2"/>
    <s v="Old_Claim"/>
    <x v="2"/>
    <m/>
  </r>
  <r>
    <s v="L01/070/9/000746/2021"/>
    <d v="2021-05-23T00:00:00"/>
    <d v="2021-05-28T00:00:00"/>
    <x v="2"/>
    <n v="2500"/>
    <n v="2500"/>
    <n v="1"/>
    <n v="2021"/>
    <n v="2021"/>
    <s v="2021Q2"/>
    <s v="Old_Claim"/>
    <x v="0"/>
    <m/>
  </r>
  <r>
    <s v="L01/080/9/000183/2021"/>
    <d v="2021-05-06T00:00:00"/>
    <d v="2021-05-24T00:00:00"/>
    <x v="0"/>
    <n v="1411764.7058999999"/>
    <n v="1411764.7058999999"/>
    <n v="1"/>
    <n v="2021"/>
    <n v="2021"/>
    <s v="2021Q2"/>
    <s v="Old_Claim"/>
    <x v="0"/>
    <m/>
  </r>
  <r>
    <s v="L01/070/9/000748/2021"/>
    <d v="2021-05-25T00:00:00"/>
    <d v="2021-05-28T00:00:00"/>
    <x v="2"/>
    <n v="6380"/>
    <n v="6380"/>
    <n v="1"/>
    <n v="2021"/>
    <n v="2021"/>
    <s v="2021Q2"/>
    <s v="Old_Claim"/>
    <x v="0"/>
    <m/>
  </r>
  <r>
    <s v="L01/087/9/000185/2021"/>
    <d v="2021-05-27T00:00:00"/>
    <d v="2021-05-28T00:00:00"/>
    <x v="0"/>
    <n v="6380"/>
    <n v="6380"/>
    <n v="1"/>
    <n v="2021"/>
    <n v="2021"/>
    <s v="2021Q2"/>
    <s v="Old_Claim"/>
    <x v="0"/>
    <m/>
  </r>
  <r>
    <s v="L01/700/9/000749/2021"/>
    <d v="2021-05-13T00:00:00"/>
    <d v="2021-05-21T00:00:00"/>
    <x v="2"/>
    <n v="6380"/>
    <n v="6380"/>
    <n v="1"/>
    <n v="2021"/>
    <n v="2021"/>
    <s v="2021Q2"/>
    <s v="Old_Claim"/>
    <x v="0"/>
    <m/>
  </r>
  <r>
    <s v="L01/110/9/000004/2021"/>
    <d v="2021-04-12T00:00:00"/>
    <d v="2021-05-31T00:00:00"/>
    <x v="1"/>
    <n v="4000"/>
    <n v="4000"/>
    <n v="1"/>
    <n v="2021"/>
    <n v="2021"/>
    <s v="2021Q2"/>
    <s v="Old_Claim"/>
    <x v="0"/>
    <m/>
  </r>
  <r>
    <s v="L01/088/9/000148/2021"/>
    <d v="2021-05-24T00:00:00"/>
    <d v="2021-05-31T00:00:00"/>
    <x v="0"/>
    <n v="189520"/>
    <n v="189520"/>
    <n v="1"/>
    <n v="2021"/>
    <n v="2021"/>
    <s v="2021Q2"/>
    <s v="Old_Claim"/>
    <x v="2"/>
    <m/>
  </r>
  <r>
    <s v="L01/088/9/000149/2021"/>
    <d v="2021-05-20T00:00:00"/>
    <d v="2021-05-27T00:00:00"/>
    <x v="0"/>
    <n v="8700"/>
    <n v="8700"/>
    <n v="1"/>
    <n v="2021"/>
    <n v="2021"/>
    <s v="2021Q2"/>
    <s v="Old_Claim"/>
    <x v="0"/>
    <m/>
  </r>
  <r>
    <s v="L01/070/9/000751/2021"/>
    <d v="2021-05-27T00:00:00"/>
    <d v="2021-05-31T00:00:00"/>
    <x v="2"/>
    <n v="6380"/>
    <n v="6380"/>
    <n v="1"/>
    <n v="2021"/>
    <n v="2021"/>
    <s v="2021Q2"/>
    <s v="Old_Claim"/>
    <x v="0"/>
    <m/>
  </r>
  <r>
    <s v="L15/070/9/000752/2021"/>
    <d v="2021-05-26T00:00:00"/>
    <d v="2021-05-29T00:00:00"/>
    <x v="2"/>
    <n v="63580"/>
    <n v="63580"/>
    <n v="1"/>
    <n v="2021"/>
    <n v="2021"/>
    <s v="2021Q2"/>
    <s v="Old_Claim"/>
    <x v="0"/>
    <m/>
  </r>
  <r>
    <s v="L01/700/9/000753/2021"/>
    <d v="2021-05-18T00:00:00"/>
    <d v="2021-05-19T00:00:00"/>
    <x v="2"/>
    <n v="7000"/>
    <n v="7000"/>
    <n v="1"/>
    <n v="2021"/>
    <n v="2021"/>
    <s v="2021Q2"/>
    <s v="Old_Claim"/>
    <x v="0"/>
    <m/>
  </r>
  <r>
    <s v="L01/070/9/000754/2021"/>
    <d v="2021-05-27T00:00:00"/>
    <d v="2021-05-31T00:00:00"/>
    <x v="2"/>
    <n v="6380"/>
    <n v="6380"/>
    <n v="1"/>
    <n v="2021"/>
    <n v="2021"/>
    <s v="2021Q2"/>
    <s v="Old_Claim"/>
    <x v="0"/>
    <m/>
  </r>
  <r>
    <s v="L01/070/9/000755/2021"/>
    <d v="2021-05-31T00:00:00"/>
    <d v="2021-06-02T00:00:00"/>
    <x v="2"/>
    <n v="8700"/>
    <n v="8700"/>
    <n v="1"/>
    <n v="2021"/>
    <n v="2021"/>
    <s v="2021Q2"/>
    <s v="Old_Claim"/>
    <x v="0"/>
    <m/>
  </r>
  <r>
    <s v="L01/070/9/000756/2021"/>
    <d v="2021-05-31T00:00:00"/>
    <d v="2021-06-02T00:00:00"/>
    <x v="2"/>
    <n v="110708"/>
    <n v="110708"/>
    <n v="1"/>
    <n v="2021"/>
    <n v="2021"/>
    <s v="2021Q2"/>
    <s v="Old_Claim"/>
    <x v="0"/>
    <m/>
  </r>
  <r>
    <s v="L01/070/9/000759/2021"/>
    <d v="2021-05-27T00:00:00"/>
    <d v="2021-06-03T00:00:00"/>
    <x v="2"/>
    <n v="7000"/>
    <n v="7000"/>
    <n v="1"/>
    <n v="2021"/>
    <n v="2021"/>
    <s v="2021Q2"/>
    <s v="Old_Claim"/>
    <x v="0"/>
    <m/>
  </r>
  <r>
    <s v="L01/070/9/000761/2021"/>
    <d v="2021-05-30T00:00:00"/>
    <d v="2021-06-03T00:00:00"/>
    <x v="2"/>
    <n v="306141"/>
    <n v="306141"/>
    <n v="1"/>
    <n v="2021"/>
    <n v="2021"/>
    <s v="2021Q2"/>
    <s v="Old_Claim"/>
    <x v="0"/>
    <m/>
  </r>
  <r>
    <s v="L01/070/9/000762/2021"/>
    <d v="2021-05-28T00:00:00"/>
    <d v="2021-06-02T00:00:00"/>
    <x v="2"/>
    <n v="158333.8235"/>
    <n v="158333.8235"/>
    <n v="1"/>
    <n v="2021"/>
    <n v="2021"/>
    <s v="2021Q2"/>
    <s v="Old_Claim"/>
    <x v="2"/>
    <m/>
  </r>
  <r>
    <s v="L01/070/9/000765/2021"/>
    <d v="2021-04-09T00:00:00"/>
    <d v="2021-05-31T00:00:00"/>
    <x v="2"/>
    <n v="1000000"/>
    <n v="1000000"/>
    <n v="1"/>
    <n v="2021"/>
    <n v="2021"/>
    <s v="2021Q2"/>
    <s v="Old_Claim"/>
    <x v="0"/>
    <m/>
  </r>
  <r>
    <s v="L01/080/9/000189/2021"/>
    <d v="2021-05-18T00:00:00"/>
    <d v="2021-05-24T00:00:00"/>
    <x v="0"/>
    <n v="50000"/>
    <n v="50000"/>
    <n v="1"/>
    <n v="2021"/>
    <n v="2021"/>
    <s v="2021Q2"/>
    <s v="Old_Claim"/>
    <x v="0"/>
    <m/>
  </r>
  <r>
    <s v="L01/070/9/000768/2021"/>
    <d v="2021-06-01T00:00:00"/>
    <d v="2021-06-04T00:00:00"/>
    <x v="2"/>
    <n v="36380"/>
    <n v="36380"/>
    <n v="1"/>
    <n v="2021"/>
    <n v="2021"/>
    <s v="2021Q2"/>
    <s v="Old_Claim"/>
    <x v="0"/>
    <m/>
  </r>
  <r>
    <s v="L01/070/9/000770/2021"/>
    <d v="2021-06-02T00:00:00"/>
    <d v="2021-06-04T00:00:00"/>
    <x v="2"/>
    <n v="6380"/>
    <n v="6380"/>
    <n v="1"/>
    <n v="2021"/>
    <n v="2021"/>
    <s v="2021Q2"/>
    <s v="Old_Claim"/>
    <x v="2"/>
    <m/>
  </r>
  <r>
    <s v="L01/070/9/000771/2021"/>
    <d v="2021-05-29T00:00:00"/>
    <d v="2021-06-02T00:00:00"/>
    <x v="2"/>
    <n v="6380"/>
    <n v="6380"/>
    <n v="1"/>
    <n v="2021"/>
    <n v="2021"/>
    <s v="2021Q2"/>
    <s v="Old_Claim"/>
    <x v="0"/>
    <m/>
  </r>
  <r>
    <s v="L01/070/9/000772/2021"/>
    <d v="2021-05-18T00:00:00"/>
    <d v="2021-06-04T00:00:00"/>
    <x v="2"/>
    <n v="6380"/>
    <n v="6380"/>
    <n v="1"/>
    <n v="2021"/>
    <n v="2021"/>
    <s v="2021Q2"/>
    <s v="Old_Claim"/>
    <x v="2"/>
    <m/>
  </r>
  <r>
    <s v="L01/070/9/000775/2021"/>
    <d v="2021-05-04T00:00:00"/>
    <d v="2021-06-04T00:00:00"/>
    <x v="2"/>
    <n v="113356"/>
    <n v="113356"/>
    <n v="1"/>
    <n v="2021"/>
    <n v="2021"/>
    <s v="2021Q2"/>
    <s v="Old_Claim"/>
    <x v="0"/>
    <m/>
  </r>
  <r>
    <s v="L01/070/9/000776/2021"/>
    <d v="2021-06-03T00:00:00"/>
    <d v="2021-06-07T00:00:00"/>
    <x v="2"/>
    <n v="6380"/>
    <n v="6380"/>
    <n v="1"/>
    <n v="2021"/>
    <n v="2021"/>
    <s v="2021Q2"/>
    <s v="Old_Claim"/>
    <x v="2"/>
    <m/>
  </r>
  <r>
    <s v="L01/070/9/000777/2021"/>
    <d v="2021-05-05T00:00:00"/>
    <d v="2021-05-07T00:00:00"/>
    <x v="2"/>
    <n v="8700"/>
    <n v="8700"/>
    <n v="1"/>
    <n v="2021"/>
    <n v="2021"/>
    <s v="2021Q2"/>
    <s v="Old_Claim"/>
    <x v="0"/>
    <m/>
  </r>
  <r>
    <s v="L01/087/9/000435/2020"/>
    <d v="2020-10-16T00:00:00"/>
    <d v="2021-06-07T00:00:00"/>
    <x v="0"/>
    <n v="17062.5"/>
    <n v="17062.5"/>
    <n v="1"/>
    <n v="2020"/>
    <n v="2021"/>
    <s v="2020Q4"/>
    <s v="New_Claim/ Reopening"/>
    <x v="1"/>
    <m/>
  </r>
  <r>
    <s v="L01/088/9/000152/2021"/>
    <d v="2021-06-05T00:00:00"/>
    <d v="2021-06-07T00:00:00"/>
    <x v="0"/>
    <n v="8700"/>
    <n v="8700"/>
    <n v="1"/>
    <n v="2021"/>
    <n v="2021"/>
    <s v="2021Q2"/>
    <s v="New_Claim/ Reopening"/>
    <x v="1"/>
    <m/>
  </r>
  <r>
    <s v="L01/087/9/000193/2021"/>
    <d v="2021-05-30T00:00:00"/>
    <d v="2021-06-07T00:00:00"/>
    <x v="0"/>
    <n v="105000"/>
    <n v="105000"/>
    <n v="1"/>
    <n v="2021"/>
    <n v="2021"/>
    <s v="2021Q2"/>
    <s v="New_Claim/ Reopening"/>
    <x v="1"/>
    <m/>
  </r>
  <r>
    <s v="L01/700/9/001267/2020"/>
    <d v="2020-12-25T00:00:00"/>
    <d v="2021-06-07T00:00:00"/>
    <x v="2"/>
    <n v="34125"/>
    <n v="34125"/>
    <n v="1"/>
    <n v="2020"/>
    <n v="2021"/>
    <s v="2020Q4"/>
    <s v="New_Claim/ Reopening"/>
    <x v="1"/>
    <m/>
  </r>
  <r>
    <s v="L01/070/9/000784/2021"/>
    <d v="2021-05-29T00:00:00"/>
    <d v="2021-06-07T00:00:00"/>
    <x v="2"/>
    <n v="6380"/>
    <n v="6380"/>
    <n v="1"/>
    <n v="2021"/>
    <n v="2021"/>
    <s v="2021Q2"/>
    <s v="New_Claim/ Reopening"/>
    <x v="1"/>
    <m/>
  </r>
  <r>
    <s v="L01/088/9/000153/2021"/>
    <d v="2021-06-02T00:00:00"/>
    <d v="2021-06-08T00:00:00"/>
    <x v="0"/>
    <n v="110280"/>
    <n v="110280"/>
    <n v="1"/>
    <n v="2021"/>
    <n v="2021"/>
    <s v="2021Q2"/>
    <s v="New_Claim/ Reopening"/>
    <x v="1"/>
    <m/>
  </r>
  <r>
    <s v="L05/070/9/000786/2021"/>
    <d v="2021-05-25T00:00:00"/>
    <d v="2021-06-08T00:00:00"/>
    <x v="2"/>
    <n v="50000"/>
    <n v="50000"/>
    <n v="1"/>
    <n v="2021"/>
    <n v="2021"/>
    <s v="2021Q2"/>
    <s v="New_Claim/ Reopening"/>
    <x v="1"/>
    <m/>
  </r>
  <r>
    <s v="L01/070/9/000788/2021"/>
    <d v="2021-05-30T00:00:00"/>
    <d v="2021-06-08T00:00:00"/>
    <x v="2"/>
    <n v="6380"/>
    <n v="6380"/>
    <n v="1"/>
    <n v="2021"/>
    <n v="2021"/>
    <s v="2021Q2"/>
    <s v="New_Claim/ Reopening"/>
    <x v="1"/>
    <m/>
  </r>
  <r>
    <s v="L01/710/9/000790/2021"/>
    <d v="2021-05-09T00:00:00"/>
    <d v="2021-06-03T00:00:00"/>
    <x v="0"/>
    <n v="407000"/>
    <n v="407000"/>
    <n v="1"/>
    <n v="2021"/>
    <n v="2021"/>
    <s v="2021Q2"/>
    <s v="New_Claim/ Reopening"/>
    <x v="1"/>
    <m/>
  </r>
  <r>
    <s v="L01/070/9/000791/2021"/>
    <d v="2021-06-02T00:00:00"/>
    <d v="2021-06-08T00:00:00"/>
    <x v="2"/>
    <n v="300000"/>
    <n v="300000"/>
    <n v="1"/>
    <n v="2021"/>
    <n v="2021"/>
    <s v="2021Q2"/>
    <s v="New_Claim/ Reopening"/>
    <x v="1"/>
    <m/>
  </r>
  <r>
    <s v="L01/070/9/000793/2021"/>
    <d v="2021-06-07T00:00:00"/>
    <d v="2021-06-09T00:00:00"/>
    <x v="2"/>
    <n v="9280"/>
    <n v="9280"/>
    <n v="1"/>
    <n v="2021"/>
    <n v="2021"/>
    <s v="2021Q2"/>
    <s v="New_Claim/ Reopening"/>
    <x v="1"/>
    <m/>
  </r>
  <r>
    <s v="L01/070/9/000794/2021"/>
    <d v="2021-06-05T00:00:00"/>
    <d v="2021-06-09T00:00:00"/>
    <x v="2"/>
    <n v="6380"/>
    <n v="6380"/>
    <n v="1"/>
    <n v="2021"/>
    <n v="2021"/>
    <s v="2021Q2"/>
    <s v="New_Claim/ Reopening"/>
    <x v="1"/>
    <m/>
  </r>
  <r>
    <s v="L01/110/9/000006/2021"/>
    <d v="2021-05-28T00:00:00"/>
    <d v="2021-06-06T00:00:00"/>
    <x v="1"/>
    <n v="110000"/>
    <n v="110000"/>
    <n v="1"/>
    <n v="2021"/>
    <n v="2021"/>
    <s v="2021Q2"/>
    <s v="New_Claim/ Reopening"/>
    <x v="1"/>
    <m/>
  </r>
  <r>
    <s v="L02/070/9/000796/2021"/>
    <d v="2021-06-05T00:00:00"/>
    <d v="2021-06-07T00:00:00"/>
    <x v="2"/>
    <n v="1088"/>
    <n v="1088"/>
    <n v="1"/>
    <n v="2021"/>
    <n v="2021"/>
    <s v="2021Q2"/>
    <s v="New_Claim/ Reopening"/>
    <x v="1"/>
    <m/>
  </r>
  <r>
    <s v="L01/088/9/000155/2021"/>
    <d v="2021-04-12T00:00:00"/>
    <d v="2021-06-09T00:00:00"/>
    <x v="0"/>
    <n v="1000"/>
    <n v="1000"/>
    <n v="1"/>
    <n v="2021"/>
    <n v="2021"/>
    <s v="2021Q2"/>
    <s v="New_Claim/ Reopening"/>
    <x v="1"/>
    <m/>
  </r>
  <r>
    <s v="L01/083/9/000156/2021"/>
    <d v="2021-06-05T00:00:00"/>
    <d v="2021-06-10T00:00:00"/>
    <x v="0"/>
    <n v="45275"/>
    <n v="45275"/>
    <n v="1"/>
    <n v="2021"/>
    <n v="2021"/>
    <s v="2021Q2"/>
    <s v="New_Claim/ Reopening"/>
    <x v="1"/>
    <m/>
  </r>
  <r>
    <s v="L02/070/9/000802/2021"/>
    <d v="2021-06-08T00:00:00"/>
    <d v="2021-06-10T00:00:00"/>
    <x v="2"/>
    <n v="6380"/>
    <n v="6380"/>
    <n v="1"/>
    <n v="2021"/>
    <n v="2021"/>
    <s v="2021Q2"/>
    <s v="New_Claim/ Reopening"/>
    <x v="1"/>
    <m/>
  </r>
  <r>
    <s v="L01/070/9/000803/2021"/>
    <d v="2021-05-27T00:00:00"/>
    <d v="2021-06-10T00:00:00"/>
    <x v="2"/>
    <n v="27300"/>
    <n v="27300"/>
    <n v="1"/>
    <n v="2021"/>
    <n v="2021"/>
    <s v="2021Q2"/>
    <s v="New_Claim/ Reopening"/>
    <x v="1"/>
    <m/>
  </r>
  <r>
    <s v="L01/070/9/000805/2021"/>
    <d v="2021-05-25T00:00:00"/>
    <d v="2021-06-09T00:00:00"/>
    <x v="2"/>
    <n v="7000"/>
    <n v="7000"/>
    <n v="1"/>
    <n v="2021"/>
    <n v="2021"/>
    <s v="2021Q2"/>
    <s v="New_Claim/ Reopening"/>
    <x v="1"/>
    <m/>
  </r>
  <r>
    <s v="L01/070/9/000810/2021"/>
    <d v="2021-05-11T00:00:00"/>
    <d v="2021-06-10T00:00:00"/>
    <x v="2"/>
    <n v="9460"/>
    <n v="9460"/>
    <n v="1"/>
    <n v="2021"/>
    <n v="2021"/>
    <s v="2021Q2"/>
    <s v="New_Claim/ Reopening"/>
    <x v="1"/>
    <m/>
  </r>
  <r>
    <s v="L01/070/9/000812/2021"/>
    <d v="2021-06-03T00:00:00"/>
    <d v="2021-06-10T00:00:00"/>
    <x v="2"/>
    <n v="12540"/>
    <n v="12540"/>
    <n v="1"/>
    <n v="2021"/>
    <n v="2021"/>
    <s v="2021Q2"/>
    <s v="New_Claim/ Reopening"/>
    <x v="1"/>
    <m/>
  </r>
  <r>
    <s v="L01/070/9/000814/2021"/>
    <d v="2021-05-25T00:00:00"/>
    <d v="2021-06-03T00:00:00"/>
    <x v="2"/>
    <n v="113448"/>
    <n v="113448"/>
    <n v="1"/>
    <n v="2021"/>
    <n v="2021"/>
    <s v="2021Q2"/>
    <s v="New_Claim/ Reopening"/>
    <x v="1"/>
    <m/>
  </r>
  <r>
    <s v="L01/088/9/000157/2021"/>
    <d v="2021-05-05T00:00:00"/>
    <d v="2021-06-11T00:00:00"/>
    <x v="0"/>
    <n v="7000"/>
    <n v="7000"/>
    <n v="1"/>
    <n v="2021"/>
    <n v="2021"/>
    <s v="2021Q2"/>
    <s v="New_Claim/ Reopening"/>
    <x v="1"/>
    <m/>
  </r>
  <r>
    <s v="L01/070/9/000815/2021"/>
    <d v="2021-06-04T00:00:00"/>
    <d v="2021-06-11T00:00:00"/>
    <x v="2"/>
    <n v="128130"/>
    <n v="128130"/>
    <n v="1"/>
    <n v="2021"/>
    <n v="2021"/>
    <s v="2021Q2"/>
    <s v="New_Claim/ Reopening"/>
    <x v="1"/>
    <m/>
  </r>
  <r>
    <s v="L01/088/9/000158/2021"/>
    <d v="2021-06-10T00:00:00"/>
    <d v="2021-06-11T00:00:00"/>
    <x v="0"/>
    <n v="6380"/>
    <n v="6380"/>
    <n v="1"/>
    <n v="2021"/>
    <n v="2021"/>
    <s v="2021Q2"/>
    <s v="New_Claim/ Reopening"/>
    <x v="1"/>
    <m/>
  </r>
  <r>
    <s v="L01/070/9/000816/2021"/>
    <d v="2021-06-03T00:00:00"/>
    <d v="2021-06-14T00:00:00"/>
    <x v="2"/>
    <n v="8700"/>
    <n v="8700"/>
    <n v="1"/>
    <n v="2021"/>
    <n v="2021"/>
    <s v="2021Q2"/>
    <s v="New_Claim/ Reopening"/>
    <x v="1"/>
    <m/>
  </r>
  <r>
    <s v="L01/070/9/000817/2021"/>
    <d v="2021-05-11T00:00:00"/>
    <d v="2021-05-21T00:00:00"/>
    <x v="2"/>
    <n v="43200"/>
    <n v="43200"/>
    <n v="1"/>
    <n v="2021"/>
    <n v="2021"/>
    <s v="2021Q2"/>
    <s v="New_Claim/ Reopening"/>
    <x v="1"/>
    <m/>
  </r>
  <r>
    <s v="L01/088/9/000159/2021"/>
    <d v="2021-06-10T00:00:00"/>
    <d v="2021-06-14T00:00:00"/>
    <x v="0"/>
    <n v="34125"/>
    <n v="34125"/>
    <n v="1"/>
    <n v="2021"/>
    <n v="2021"/>
    <s v="2021Q2"/>
    <s v="New_Claim/ Reopening"/>
    <x v="1"/>
    <m/>
  </r>
  <r>
    <s v="L01/070/9/000818/2021"/>
    <d v="2021-06-02T00:00:00"/>
    <d v="2021-06-14T00:00:00"/>
    <x v="2"/>
    <n v="13340"/>
    <n v="13340"/>
    <n v="1"/>
    <n v="2021"/>
    <n v="2021"/>
    <s v="2021Q2"/>
    <s v="New_Claim/ Reopening"/>
    <x v="1"/>
    <m/>
  </r>
  <r>
    <s v="L01/070/9/000819/2021"/>
    <d v="2021-06-13T00:00:00"/>
    <d v="2021-06-14T00:00:00"/>
    <x v="2"/>
    <n v="6380"/>
    <n v="6380"/>
    <n v="1"/>
    <n v="2021"/>
    <n v="2021"/>
    <s v="2021Q2"/>
    <s v="New_Claim/ Reopening"/>
    <x v="1"/>
    <m/>
  </r>
  <r>
    <s v="L01/070/9/000822/2021"/>
    <d v="2021-06-05T00:00:00"/>
    <d v="2021-06-10T00:00:00"/>
    <x v="2"/>
    <n v="20000"/>
    <n v="20000"/>
    <n v="1"/>
    <n v="2021"/>
    <n v="2021"/>
    <s v="2021Q2"/>
    <s v="New_Claim/ Reopening"/>
    <x v="1"/>
    <m/>
  </r>
  <r>
    <s v="L01/071/9/000003/2022"/>
    <d v="2022-02-20T00:00:00"/>
    <d v="2022-04-04T00:00:00"/>
    <x v="2"/>
    <n v="90000"/>
    <n v="90000"/>
    <n v="1"/>
    <n v="2022"/>
    <n v="2022"/>
    <s v="2022Q1"/>
    <s v="New_Claim/ Reopening"/>
    <x v="1"/>
    <m/>
  </r>
  <r>
    <s v="L01/052/9/000005/2021"/>
    <d v="2021-08-28T00:00:00"/>
    <d v="2022-03-28T00:00:00"/>
    <x v="3"/>
    <n v="156296"/>
    <n v="156296"/>
    <n v="1"/>
    <n v="2021"/>
    <n v="2022"/>
    <s v="2021Q3"/>
    <s v="New_Claim/ Reopening"/>
    <x v="1"/>
    <m/>
  </r>
  <r>
    <s v="L01/070/9/000138/2022"/>
    <d v="2022-03-26T00:00:00"/>
    <d v="2022-04-06T00:00:00"/>
    <x v="2"/>
    <n v="50000"/>
    <n v="50000"/>
    <n v="1"/>
    <n v="2022"/>
    <n v="2022"/>
    <s v="2022Q1"/>
    <s v="New_Claim/ Reopening"/>
    <x v="1"/>
    <m/>
  </r>
  <r>
    <s v="L15/086/9/000363/2021"/>
    <d v="2021-10-26T00:00:00"/>
    <d v="2022-04-06T00:00:00"/>
    <x v="0"/>
    <n v="15000"/>
    <n v="15000"/>
    <n v="1"/>
    <n v="2021"/>
    <n v="2022"/>
    <s v="2021Q4"/>
    <s v="New_Claim/ Reopening"/>
    <x v="1"/>
    <m/>
  </r>
  <r>
    <s v="L02/070/9/001613/2021"/>
    <d v="2021-12-23T00:00:00"/>
    <d v="2022-03-18T00:00:00"/>
    <x v="2"/>
    <n v="600000"/>
    <n v="600000"/>
    <n v="1"/>
    <n v="2021"/>
    <n v="2022"/>
    <s v="2021Q4"/>
    <s v="New_Claim/ Reopening"/>
    <x v="1"/>
    <m/>
  </r>
  <r>
    <s v="L02/070/9/000143/2022"/>
    <d v="2022-02-21T00:00:00"/>
    <d v="2022-04-04T00:00:00"/>
    <x v="2"/>
    <n v="100000"/>
    <n v="100000"/>
    <n v="1"/>
    <n v="2022"/>
    <n v="2022"/>
    <s v="2022Q1"/>
    <s v="New_Claim/ Reopening"/>
    <x v="1"/>
    <m/>
  </r>
  <r>
    <s v="L01/110/9/000010/2022"/>
    <d v="2022-02-26T00:00:00"/>
    <d v="2022-04-06T00:00:00"/>
    <x v="1"/>
    <n v="266111.72840000002"/>
    <n v="266111.72840000002"/>
    <n v="1"/>
    <n v="2022"/>
    <n v="2022"/>
    <s v="2022Q1"/>
    <s v="New_Claim/ Reopening"/>
    <x v="1"/>
    <m/>
  </r>
  <r>
    <s v="L01/088/9/000321/2021"/>
    <d v="2021-09-02T00:00:00"/>
    <d v="2022-04-04T00:00:00"/>
    <x v="0"/>
    <n v="50000"/>
    <n v="50000"/>
    <n v="1"/>
    <n v="2021"/>
    <n v="2022"/>
    <s v="2021Q3"/>
    <s v="New_Claim/ Reopening"/>
    <x v="1"/>
    <m/>
  </r>
  <r>
    <s v="L01/070/9/000144/2022"/>
    <d v="2022-03-05T00:00:00"/>
    <d v="2022-04-06T00:00:00"/>
    <x v="2"/>
    <n v="10000"/>
    <n v="10000"/>
    <n v="1"/>
    <n v="2022"/>
    <n v="2022"/>
    <s v="2022Q1"/>
    <s v="New_Claim/ Reopening"/>
    <x v="1"/>
    <m/>
  </r>
  <r>
    <s v="L01/087/9/000016/2022"/>
    <d v="2022-03-24T00:00:00"/>
    <d v="2022-04-11T00:00:00"/>
    <x v="0"/>
    <n v="100000"/>
    <n v="100000"/>
    <n v="1"/>
    <n v="2022"/>
    <n v="2022"/>
    <s v="2022Q1"/>
    <s v="New_Claim/ Reopening"/>
    <x v="1"/>
    <m/>
  </r>
  <r>
    <s v="L15/088/9/000322/2021"/>
    <d v="2021-03-24T00:00:00"/>
    <d v="2021-09-23T00:00:00"/>
    <x v="0"/>
    <n v="5000"/>
    <n v="5000"/>
    <n v="1"/>
    <n v="2021"/>
    <n v="2021"/>
    <s v="2021Q1"/>
    <s v="New_Claim/ Reopening"/>
    <x v="1"/>
    <m/>
  </r>
  <r>
    <s v="L02/070/9/000159/2022"/>
    <d v="2022-04-17T00:00:00"/>
    <d v="2022-04-21T00:00:00"/>
    <x v="2"/>
    <n v="100000"/>
    <n v="100000"/>
    <n v="1"/>
    <n v="2022"/>
    <n v="2022"/>
    <s v="2022Q2"/>
    <s v="New_Claim/ Reopening"/>
    <x v="1"/>
    <m/>
  </r>
  <r>
    <s v="L01/070/9/000160/2022"/>
    <d v="2022-03-26T00:00:00"/>
    <d v="2022-04-21T00:00:00"/>
    <x v="2"/>
    <n v="50000"/>
    <n v="50000"/>
    <n v="1"/>
    <n v="2022"/>
    <n v="2022"/>
    <s v="2022Q1"/>
    <s v="New_Claim/ Reopening"/>
    <x v="1"/>
    <m/>
  </r>
  <r>
    <s v="L01/080/9/000366/2021"/>
    <d v="2021-01-24T00:00:00"/>
    <d v="2022-04-20T00:00:00"/>
    <x v="0"/>
    <n v="1467350"/>
    <n v="1467350"/>
    <n v="1"/>
    <n v="2021"/>
    <n v="2022"/>
    <s v="2021Q1"/>
    <s v="New_Claim/ Reopening"/>
    <x v="1"/>
    <m/>
  </r>
  <r>
    <s v="L01/080/9/000017/2022"/>
    <d v="2022-04-10T00:00:00"/>
    <d v="2022-04-25T00:00:00"/>
    <x v="0"/>
    <n v="247058.8235"/>
    <n v="247058.8235"/>
    <n v="1"/>
    <n v="2022"/>
    <n v="2022"/>
    <s v="2022Q2"/>
    <s v="New_Claim/ Reopening"/>
    <x v="1"/>
    <m/>
  </r>
  <r>
    <s v="L02/070/9/000167/2022"/>
    <d v="2022-04-24T00:00:00"/>
    <d v="2022-04-26T00:00:00"/>
    <x v="2"/>
    <n v="18000"/>
    <n v="18000"/>
    <n v="1"/>
    <n v="2022"/>
    <n v="2022"/>
    <s v="2022Q2"/>
    <s v="New_Claim/ Reopening"/>
    <x v="1"/>
    <m/>
  </r>
  <r>
    <s v="L01/070/9/000172/2022"/>
    <d v="2022-04-23T00:00:00"/>
    <d v="2022-04-28T00:00:00"/>
    <x v="2"/>
    <n v="14500"/>
    <n v="14500"/>
    <n v="1"/>
    <n v="2022"/>
    <n v="2022"/>
    <s v="2022Q2"/>
    <s v="New_Claim/ Reopening"/>
    <x v="1"/>
    <m/>
  </r>
  <r>
    <s v="L02/070/9/000179/2022"/>
    <d v="2022-05-04T00:00:00"/>
    <d v="2022-05-06T00:00:00"/>
    <x v="2"/>
    <n v="10000"/>
    <n v="10000"/>
    <n v="1"/>
    <n v="2022"/>
    <n v="2022"/>
    <s v="2022Q2"/>
    <s v="New_Claim/ Reopening"/>
    <x v="1"/>
    <m/>
  </r>
  <r>
    <s v="L01/070/9/000181/2022"/>
    <d v="2022-05-01T00:00:00"/>
    <d v="2022-05-07T00:00:00"/>
    <x v="2"/>
    <n v="100000"/>
    <n v="100000"/>
    <n v="1"/>
    <n v="2022"/>
    <n v="2022"/>
    <s v="2022Q2"/>
    <s v="New_Claim/ Reopening"/>
    <x v="1"/>
    <m/>
  </r>
  <r>
    <s v="L01/080/9/000019/2022"/>
    <d v="2022-05-09T00:00:00"/>
    <d v="2022-05-11T00:00:00"/>
    <x v="0"/>
    <n v="10000"/>
    <n v="10000"/>
    <n v="1"/>
    <n v="2022"/>
    <n v="2022"/>
    <s v="2022Q2"/>
    <s v="New_Claim/ Reopening"/>
    <x v="1"/>
    <m/>
  </r>
  <r>
    <s v="L01/110/9/000011/2022"/>
    <d v="2022-01-18T00:00:00"/>
    <d v="2022-01-19T00:00:00"/>
    <x v="1"/>
    <n v="1412400"/>
    <n v="1412400"/>
    <n v="1"/>
    <n v="2022"/>
    <n v="2022"/>
    <s v="2022Q1"/>
    <s v="New_Claim/ Reopening"/>
    <x v="1"/>
    <m/>
  </r>
  <r>
    <s v="L15/070/9/000187/2022"/>
    <d v="2022-04-07T00:00:00"/>
    <d v="2022-04-22T00:00:00"/>
    <x v="2"/>
    <n v="10000"/>
    <n v="10000"/>
    <n v="1"/>
    <n v="2022"/>
    <n v="2022"/>
    <s v="2022Q2"/>
    <s v="New_Claim/ Reopening"/>
    <x v="1"/>
    <m/>
  </r>
  <r>
    <s v="L02/070/9/000190/2022"/>
    <d v="2022-04-15T00:00:00"/>
    <d v="2022-05-16T00:00:00"/>
    <x v="2"/>
    <n v="80000"/>
    <n v="80000"/>
    <n v="1"/>
    <n v="2022"/>
    <n v="2022"/>
    <s v="2022Q2"/>
    <s v="New_Claim/ Reopening"/>
    <x v="1"/>
    <m/>
  </r>
  <r>
    <s v="L01/070/9/000191/2022"/>
    <d v="2022-05-14T00:00:00"/>
    <d v="2022-05-19T00:00:00"/>
    <x v="2"/>
    <n v="5000"/>
    <n v="5000"/>
    <n v="1"/>
    <n v="2022"/>
    <n v="2022"/>
    <s v="2022Q2"/>
    <s v="New_Claim/ Reopening"/>
    <x v="1"/>
    <m/>
  </r>
  <r>
    <s v="L01/070/9/001615/2021"/>
    <d v="2021-12-01T00:00:00"/>
    <d v="2022-05-19T00:00:00"/>
    <x v="2"/>
    <n v="5000"/>
    <n v="5000"/>
    <n v="1"/>
    <n v="2021"/>
    <n v="2022"/>
    <s v="2021Q4"/>
    <s v="New_Claim/ Reopening"/>
    <x v="1"/>
    <m/>
  </r>
  <r>
    <s v="L05/070/9/000193/2022"/>
    <d v="2022-05-01T00:00:00"/>
    <d v="2022-05-19T00:00:00"/>
    <x v="2"/>
    <n v="100000"/>
    <n v="100000"/>
    <n v="1"/>
    <n v="2022"/>
    <n v="2022"/>
    <s v="2022Q2"/>
    <s v="New_Claim/ Reopening"/>
    <x v="1"/>
    <m/>
  </r>
  <r>
    <s v="L01/070/9/000194/2022"/>
    <d v="2022-05-17T00:00:00"/>
    <d v="2022-05-19T00:00:00"/>
    <x v="2"/>
    <n v="34200"/>
    <n v="34200"/>
    <n v="1"/>
    <n v="2022"/>
    <n v="2022"/>
    <s v="2022Q2"/>
    <s v="New_Claim/ Reopening"/>
    <x v="1"/>
    <m/>
  </r>
  <r>
    <s v="L02/070/9/001620/2021"/>
    <d v="2021-12-25T00:00:00"/>
    <d v="2022-01-06T00:00:00"/>
    <x v="2"/>
    <n v="30000"/>
    <n v="30000"/>
    <n v="1"/>
    <n v="2021"/>
    <n v="2022"/>
    <s v="2021Q4"/>
    <s v="New_Claim/ Reopening"/>
    <x v="1"/>
    <m/>
  </r>
  <r>
    <s v="L01/080/9/000024/2022"/>
    <d v="2022-05-25T00:00:00"/>
    <d v="2022-05-27T00:00:00"/>
    <x v="0"/>
    <n v="10000"/>
    <n v="10000"/>
    <n v="1"/>
    <n v="2022"/>
    <n v="2022"/>
    <s v="2022Q2"/>
    <s v="New_Claim/ Reopening"/>
    <x v="1"/>
    <m/>
  </r>
  <r>
    <s v="L01/070/9/000199/2022"/>
    <d v="2022-05-04T00:00:00"/>
    <d v="2022-05-12T00:00:00"/>
    <x v="2"/>
    <n v="100000"/>
    <n v="100000"/>
    <n v="1"/>
    <n v="2022"/>
    <n v="2022"/>
    <s v="2022Q2"/>
    <s v="New_Claim/ Reopening"/>
    <x v="1"/>
    <m/>
  </r>
  <r>
    <s v="L01/070/9/000201/2022"/>
    <d v="2022-03-09T00:00:00"/>
    <d v="2022-03-11T00:00:00"/>
    <x v="2"/>
    <n v="10000"/>
    <n v="10000"/>
    <n v="1"/>
    <n v="2022"/>
    <n v="2022"/>
    <s v="2022Q1"/>
    <s v="New_Claim/ Reopening"/>
    <x v="1"/>
    <m/>
  </r>
  <r>
    <s v="L01/071/9/000004/2022"/>
    <d v="2022-05-23T00:00:00"/>
    <d v="2022-06-02T00:00:00"/>
    <x v="2"/>
    <n v="100882.3529"/>
    <n v="100882.3529"/>
    <n v="1"/>
    <n v="2022"/>
    <n v="2022"/>
    <s v="2022Q2"/>
    <s v="New_Claim/ Reopening"/>
    <x v="1"/>
    <m/>
  </r>
  <r>
    <s v="L01/070/9/000204/2022"/>
    <d v="2022-05-13T00:00:00"/>
    <d v="2022-05-20T00:00:00"/>
    <x v="2"/>
    <n v="100000"/>
    <n v="100000"/>
    <n v="1"/>
    <n v="2022"/>
    <n v="2022"/>
    <s v="2022Q2"/>
    <s v="New_Claim/ Reopening"/>
    <x v="1"/>
    <m/>
  </r>
  <r>
    <s v="L01/070/9/001621/2021"/>
    <d v="2021-12-16T00:00:00"/>
    <d v="2022-06-06T00:00:00"/>
    <x v="2"/>
    <n v="15000"/>
    <n v="15000"/>
    <n v="1"/>
    <n v="2021"/>
    <n v="2022"/>
    <s v="2021Q4"/>
    <s v="New_Claim/ Reopening"/>
    <x v="1"/>
    <m/>
  </r>
  <r>
    <s v="L01/088/9/000323/2021"/>
    <d v="2021-07-20T00:00:00"/>
    <d v="2022-06-02T00:00:00"/>
    <x v="0"/>
    <n v="8700"/>
    <n v="8700"/>
    <n v="1"/>
    <n v="2021"/>
    <n v="2022"/>
    <s v="2021Q3"/>
    <s v="New_Claim/ Reopening"/>
    <x v="1"/>
    <m/>
  </r>
  <r>
    <s v="L05/070/9/001622/2021"/>
    <d v="2021-09-11T00:00:00"/>
    <d v="2022-05-30T00:00:00"/>
    <x v="2"/>
    <n v="50000"/>
    <n v="50000"/>
    <n v="1"/>
    <n v="2021"/>
    <n v="2022"/>
    <s v="2021Q3"/>
    <s v="New_Claim/ Reopening"/>
    <x v="1"/>
    <m/>
  </r>
  <r>
    <s v="L01/070/9/000215/2022"/>
    <d v="2022-02-10T00:00:00"/>
    <d v="2022-05-26T00:00:00"/>
    <x v="2"/>
    <n v="347941.1765"/>
    <n v="347941.1765"/>
    <n v="1"/>
    <n v="2022"/>
    <n v="2022"/>
    <s v="2022Q1"/>
    <s v="New_Claim/ Reopening"/>
    <x v="1"/>
    <m/>
  </r>
  <r>
    <s v="L05/070/9/001625/2021"/>
    <d v="2021-05-19T00:00:00"/>
    <d v="2021-07-29T00:00:00"/>
    <x v="2"/>
    <n v="409000"/>
    <n v="409000"/>
    <n v="1"/>
    <n v="2021"/>
    <n v="2021"/>
    <s v="2021Q2"/>
    <s v="New_Claim/ Reopening"/>
    <x v="1"/>
    <m/>
  </r>
  <r>
    <s v="L01/103/9/000013/2021"/>
    <d v="2021-11-15T00:00:00"/>
    <d v="2022-04-08T00:00:00"/>
    <x v="7"/>
    <n v="54800"/>
    <n v="54800"/>
    <n v="1"/>
    <n v="2021"/>
    <n v="2022"/>
    <s v="2021Q4"/>
    <s v="New_Claim/ Reopening"/>
    <x v="1"/>
    <m/>
  </r>
  <r>
    <s v="L01/070/9/000219/2022"/>
    <d v="2022-06-14T00:00:00"/>
    <d v="2022-06-16T00:00:00"/>
    <x v="2"/>
    <n v="20000"/>
    <n v="20000"/>
    <n v="1"/>
    <n v="2022"/>
    <n v="2022"/>
    <s v="2022Q2"/>
    <s v="New_Claim/ Reopening"/>
    <x v="1"/>
    <m/>
  </r>
  <r>
    <s v="L05/070/9/000223/2022"/>
    <d v="2022-06-08T00:00:00"/>
    <d v="2022-06-10T00:00:00"/>
    <x v="2"/>
    <n v="78360"/>
    <n v="78360"/>
    <n v="1"/>
    <n v="2022"/>
    <n v="2022"/>
    <s v="2022Q2"/>
    <s v="New_Claim/ Reopening"/>
    <x v="1"/>
    <m/>
  </r>
  <r>
    <s v="L15/070/9/001284/2020"/>
    <d v="2020-08-28T00:00:00"/>
    <d v="2022-06-17T00:00:00"/>
    <x v="2"/>
    <n v="50000"/>
    <n v="50000"/>
    <n v="1"/>
    <n v="2020"/>
    <n v="2022"/>
    <s v="2020Q3"/>
    <s v="New_Claim/ Reopening"/>
    <x v="1"/>
    <m/>
  </r>
  <r>
    <s v="L02/070/9/000225/2022"/>
    <d v="2022-06-12T00:00:00"/>
    <d v="2022-06-20T00:00:00"/>
    <x v="2"/>
    <n v="5000"/>
    <n v="5000"/>
    <n v="1"/>
    <n v="2022"/>
    <n v="2022"/>
    <s v="2022Q2"/>
    <s v="New_Claim/ Reopening"/>
    <x v="1"/>
    <m/>
  </r>
  <r>
    <s v="L02/070/9/000226/2022"/>
    <d v="2022-06-19T00:00:00"/>
    <d v="2022-06-21T00:00:00"/>
    <x v="2"/>
    <n v="100000"/>
    <n v="100000"/>
    <n v="1"/>
    <n v="2022"/>
    <n v="2022"/>
    <s v="2022Q2"/>
    <s v="New_Claim/ Reopening"/>
    <x v="1"/>
    <m/>
  </r>
  <r>
    <s v="L01/023/9/000003/2020"/>
    <d v="2020-12-28T00:00:00"/>
    <d v="2021-08-18T00:00:00"/>
    <x v="5"/>
    <n v="845691"/>
    <n v="845691"/>
    <n v="1"/>
    <n v="2020"/>
    <n v="2021"/>
    <s v="2020Q4"/>
    <s v="New_Claim/ Reopening"/>
    <x v="1"/>
    <m/>
  </r>
  <r>
    <s v="L05/070/9/000227/2022"/>
    <d v="2022-06-13T00:00:00"/>
    <d v="2022-06-24T00:00:00"/>
    <x v="2"/>
    <n v="100000"/>
    <n v="100000"/>
    <n v="1"/>
    <n v="2022"/>
    <n v="2022"/>
    <s v="2022Q2"/>
    <s v="New_Claim/ Reopening"/>
    <x v="1"/>
    <m/>
  </r>
  <r>
    <s v="L01/070/9/000228/2022"/>
    <d v="2022-06-21T00:00:00"/>
    <d v="2022-06-23T00:00:00"/>
    <x v="2"/>
    <n v="16000"/>
    <n v="16000"/>
    <n v="1"/>
    <n v="2022"/>
    <n v="2022"/>
    <s v="2022Q2"/>
    <s v="New_Claim/ Reopening"/>
    <x v="1"/>
    <m/>
  </r>
  <r>
    <s v="L01/070/9/000230/2022"/>
    <d v="2022-06-09T00:00:00"/>
    <d v="2022-06-22T00:00:00"/>
    <x v="2"/>
    <n v="82500"/>
    <n v="82500"/>
    <n v="1"/>
    <n v="2022"/>
    <n v="2022"/>
    <s v="2022Q2"/>
    <s v="New_Claim/ Reopening"/>
    <x v="1"/>
    <m/>
  </r>
  <r>
    <s v="L02/070/9/000232/2022"/>
    <d v="2022-06-26T00:00:00"/>
    <d v="2022-06-28T00:00:00"/>
    <x v="2"/>
    <n v="7100"/>
    <n v="7100"/>
    <n v="1"/>
    <n v="2022"/>
    <n v="2022"/>
    <s v="2022Q2"/>
    <s v="New_Claim/ Reopening"/>
    <x v="1"/>
    <m/>
  </r>
  <r>
    <s v="L01/111/9/000003/2021"/>
    <d v="2021-12-22T00:00:00"/>
    <d v="2022-06-24T00:00:00"/>
    <x v="1"/>
    <n v="10000"/>
    <n v="10000"/>
    <n v="1"/>
    <n v="2021"/>
    <n v="2022"/>
    <s v="2021Q4"/>
    <s v="New_Claim/ Reopening"/>
    <x v="1"/>
    <m/>
  </r>
  <r>
    <s v="L01/080/9/000372/2021"/>
    <d v="2021-05-24T00:00:00"/>
    <d v="2022-06-20T00:00:00"/>
    <x v="0"/>
    <n v="142453"/>
    <n v="142453"/>
    <n v="1"/>
    <n v="2021"/>
    <n v="2022"/>
    <s v="2021Q2"/>
    <s v="New_Claim/ Reopening"/>
    <x v="1"/>
    <m/>
  </r>
  <r>
    <s v="L02/101/9/000001/2022"/>
    <d v="2022-05-29T00:00:00"/>
    <d v="2022-06-23T00:00:00"/>
    <x v="7"/>
    <n v="61764.705880000001"/>
    <n v="61764.705880000001"/>
    <n v="1"/>
    <n v="2022"/>
    <n v="2022"/>
    <s v="2022Q2"/>
    <s v="New_Claim/ Reopening"/>
    <x v="1"/>
    <m/>
  </r>
  <r>
    <s v="L01/087/9/000030/2022"/>
    <d v="2022-05-25T00:00:00"/>
    <d v="2022-06-24T00:00:00"/>
    <x v="0"/>
    <n v="50000"/>
    <n v="50000"/>
    <n v="1"/>
    <n v="2022"/>
    <n v="2022"/>
    <s v="2022Q2"/>
    <s v="New_Claim/ Reopening"/>
    <x v="1"/>
    <m/>
  </r>
  <r>
    <s v="L01/070/9/000237/2022"/>
    <d v="2022-06-22T00:00:00"/>
    <d v="2022-07-05T00:00:00"/>
    <x v="2"/>
    <n v="3000000"/>
    <n v="3000000"/>
    <n v="1"/>
    <n v="2022"/>
    <n v="2022"/>
    <s v="2022Q2"/>
    <s v="New_Claim/ Reopening"/>
    <x v="1"/>
    <m/>
  </r>
  <r>
    <s v="L01/023/9/000004/2021"/>
    <d v="2021-05-02T00:00:00"/>
    <d v="2022-06-03T00:00:00"/>
    <x v="5"/>
    <n v="103807"/>
    <n v="103807"/>
    <n v="1"/>
    <n v="2021"/>
    <n v="2022"/>
    <s v="2021Q2"/>
    <s v="New_Claim/ Reopening"/>
    <x v="1"/>
    <m/>
  </r>
  <r>
    <s v="L01/088/9/000017/2017"/>
    <d v="2017-02-28T00:00:00"/>
    <d v="2022-07-07T00:00:00"/>
    <x v="0"/>
    <n v="100000"/>
    <n v="100000"/>
    <n v="1"/>
    <n v="2017"/>
    <n v="2022"/>
    <s v="2017Q1"/>
    <s v="New_Claim/ Reopening"/>
    <x v="1"/>
    <m/>
  </r>
  <r>
    <s v="L05/070/9/000239/2022"/>
    <d v="2022-06-11T00:00:00"/>
    <d v="2022-06-27T00:00:00"/>
    <x v="2"/>
    <n v="247058.8235"/>
    <n v="247058.8235"/>
    <n v="1"/>
    <n v="2022"/>
    <n v="2022"/>
    <s v="2022Q2"/>
    <s v="New_Claim/ Reopening"/>
    <x v="1"/>
    <m/>
  </r>
  <r>
    <s v="L01/110/9/000021/2022"/>
    <d v="2022-05-30T00:00:00"/>
    <d v="2022-07-07T00:00:00"/>
    <x v="1"/>
    <n v="50000"/>
    <n v="50000"/>
    <n v="1"/>
    <n v="2022"/>
    <n v="2022"/>
    <s v="2022Q2"/>
    <s v="New_Claim/ Reopening"/>
    <x v="1"/>
    <m/>
  </r>
  <r>
    <s v="L01/070/9/000240/2022"/>
    <d v="2022-07-05T00:00:00"/>
    <d v="2022-07-13T00:00:00"/>
    <x v="2"/>
    <n v="325000"/>
    <n v="325000"/>
    <n v="1"/>
    <n v="2022"/>
    <n v="2022"/>
    <s v="2022Q3"/>
    <s v="New_Claim/ Reopening"/>
    <x v="1"/>
    <m/>
  </r>
  <r>
    <s v="L01/080/9/000031/2022"/>
    <d v="2022-03-27T00:00:00"/>
    <d v="2022-07-14T00:00:00"/>
    <x v="0"/>
    <n v="50000"/>
    <n v="50000"/>
    <n v="1"/>
    <n v="2022"/>
    <n v="2022"/>
    <s v="2022Q1"/>
    <s v="New_Claim/ Reopening"/>
    <x v="1"/>
    <m/>
  </r>
  <r>
    <s v="L01/070/9/000243/2022"/>
    <d v="2022-07-14T00:00:00"/>
    <d v="2022-07-14T00:00:00"/>
    <x v="2"/>
    <n v="14000"/>
    <n v="14000"/>
    <n v="1"/>
    <n v="2022"/>
    <n v="2022"/>
    <s v="2022Q3"/>
    <s v="New_Claim/ Reopening"/>
    <x v="1"/>
    <m/>
  </r>
  <r>
    <s v="L02/070/9/000248/2022"/>
    <d v="2022-07-12T00:00:00"/>
    <d v="2022-07-21T00:00:00"/>
    <x v="2"/>
    <n v="22500"/>
    <n v="22500"/>
    <n v="1"/>
    <n v="2022"/>
    <n v="2022"/>
    <s v="2022Q3"/>
    <s v="New_Claim/ Reopening"/>
    <x v="1"/>
    <m/>
  </r>
  <r>
    <s v="L01/070/9/000249/2022"/>
    <d v="2022-07-12T00:00:00"/>
    <d v="2022-07-21T00:00:00"/>
    <x v="2"/>
    <n v="213828.6894"/>
    <n v="213828.6894"/>
    <n v="1"/>
    <n v="2022"/>
    <n v="2022"/>
    <s v="2022Q3"/>
    <s v="New_Claim/ Reopening"/>
    <x v="1"/>
    <m/>
  </r>
  <r>
    <s v="L01/087/9/000032/2022"/>
    <d v="2022-03-09T00:00:00"/>
    <d v="2022-07-22T00:00:00"/>
    <x v="0"/>
    <n v="100000"/>
    <n v="100000"/>
    <n v="1"/>
    <n v="2022"/>
    <n v="2022"/>
    <s v="2022Q1"/>
    <s v="New_Claim/ Reopening"/>
    <x v="1"/>
    <m/>
  </r>
  <r>
    <s v="L01/087/9/000033/2022"/>
    <d v="2022-03-09T00:00:00"/>
    <d v="2022-07-22T00:00:00"/>
    <x v="0"/>
    <n v="50000"/>
    <n v="50000"/>
    <n v="1"/>
    <n v="2022"/>
    <n v="2022"/>
    <s v="2022Q1"/>
    <s v="New_Claim/ Reopening"/>
    <x v="1"/>
    <m/>
  </r>
  <r>
    <s v="L01/083/9/000028/2022"/>
    <d v="2022-06-24T00:00:00"/>
    <d v="2022-07-23T00:00:00"/>
    <x v="0"/>
    <n v="25500"/>
    <n v="25500"/>
    <n v="1"/>
    <n v="2022"/>
    <n v="2022"/>
    <s v="2022Q2"/>
    <s v="New_Claim/ Reopening"/>
    <x v="1"/>
    <m/>
  </r>
  <r>
    <s v="L01/070/9/000251/2022"/>
    <d v="2022-07-02T00:00:00"/>
    <d v="2022-07-22T00:00:00"/>
    <x v="2"/>
    <n v="100000"/>
    <n v="100000"/>
    <n v="1"/>
    <n v="2022"/>
    <n v="2022"/>
    <s v="2022Q3"/>
    <s v="New_Claim/ Reopening"/>
    <x v="1"/>
    <m/>
  </r>
  <r>
    <s v="L01/062/9/000003/2022"/>
    <d v="2022-06-09T00:00:00"/>
    <d v="2022-07-25T00:00:00"/>
    <x v="6"/>
    <n v="50000"/>
    <n v="50000"/>
    <n v="1"/>
    <n v="2022"/>
    <n v="2022"/>
    <s v="2022Q2"/>
    <s v="New_Claim/ Reopening"/>
    <x v="1"/>
    <m/>
  </r>
  <r>
    <s v="L01/062/9/000004/2022"/>
    <d v="2022-04-08T00:00:00"/>
    <d v="2022-07-25T00:00:00"/>
    <x v="6"/>
    <n v="50000"/>
    <n v="50000"/>
    <n v="1"/>
    <n v="2022"/>
    <n v="2022"/>
    <s v="2022Q2"/>
    <s v="New_Claim/ Reopening"/>
    <x v="1"/>
    <m/>
  </r>
  <r>
    <s v="L01/062/9/000005/2022"/>
    <d v="2022-05-16T00:00:00"/>
    <d v="2022-07-25T00:00:00"/>
    <x v="6"/>
    <n v="50000"/>
    <n v="50000"/>
    <n v="1"/>
    <n v="2022"/>
    <n v="2022"/>
    <s v="2022Q2"/>
    <s v="New_Claim/ Reopening"/>
    <x v="1"/>
    <m/>
  </r>
  <r>
    <s v="L01/070/9/000254/2022"/>
    <d v="2022-07-24T00:00:00"/>
    <d v="2022-07-26T00:00:00"/>
    <x v="2"/>
    <n v="17000"/>
    <n v="17000"/>
    <n v="1"/>
    <n v="2022"/>
    <n v="2022"/>
    <s v="2022Q3"/>
    <s v="New_Claim/ Reopening"/>
    <x v="1"/>
    <m/>
  </r>
  <r>
    <s v="L01/080/9/000373/2021"/>
    <d v="2021-05-03T00:00:00"/>
    <d v="2022-07-07T00:00:00"/>
    <x v="0"/>
    <n v="50000"/>
    <n v="50000"/>
    <n v="1"/>
    <n v="2021"/>
    <n v="2022"/>
    <s v="2021Q2"/>
    <s v="New_Claim/ Reopening"/>
    <x v="1"/>
    <m/>
  </r>
  <r>
    <s v="L02/070/9/000255/2022"/>
    <d v="2022-07-17T00:00:00"/>
    <d v="2022-07-27T00:00:00"/>
    <x v="2"/>
    <n v="50000"/>
    <n v="50000"/>
    <n v="1"/>
    <n v="2022"/>
    <n v="2022"/>
    <s v="2022Q3"/>
    <s v="New_Claim/ Reopening"/>
    <x v="1"/>
    <m/>
  </r>
  <r>
    <s v="L01/070/9/000256/2022"/>
    <d v="2022-07-21T00:00:00"/>
    <d v="2022-07-27T00:00:00"/>
    <x v="2"/>
    <n v="18760"/>
    <n v="18760"/>
    <n v="1"/>
    <n v="2022"/>
    <n v="2022"/>
    <s v="2022Q3"/>
    <s v="New_Claim/ Reopening"/>
    <x v="1"/>
    <m/>
  </r>
  <r>
    <s v="L01/070/9/000258/2022"/>
    <d v="2022-07-15T00:00:00"/>
    <d v="2022-07-28T00:00:00"/>
    <x v="2"/>
    <n v="100000"/>
    <n v="100000"/>
    <n v="1"/>
    <n v="2022"/>
    <n v="2022"/>
    <s v="2022Q3"/>
    <s v="New_Claim/ Reopening"/>
    <x v="1"/>
    <m/>
  </r>
  <r>
    <s v="L01/070/9/000259/2022"/>
    <d v="2022-01-22T00:00:00"/>
    <d v="2022-06-21T00:00:00"/>
    <x v="2"/>
    <n v="100000"/>
    <n v="100000"/>
    <n v="1"/>
    <n v="2022"/>
    <n v="2022"/>
    <s v="2022Q1"/>
    <s v="New_Claim/ Reopening"/>
    <x v="1"/>
    <m/>
  </r>
  <r>
    <s v="L01/110/9/000043/2021"/>
    <d v="2021-11-12T00:00:00"/>
    <d v="2022-01-31T00:00:00"/>
    <x v="1"/>
    <n v="5000"/>
    <n v="5000"/>
    <n v="1"/>
    <n v="2021"/>
    <n v="2022"/>
    <s v="2021Q4"/>
    <s v="New_Claim/ Reopening"/>
    <x v="1"/>
    <m/>
  </r>
  <r>
    <s v="L01/110/9/000022/2022"/>
    <d v="2022-08-03T00:00:00"/>
    <d v="2022-08-04T00:00:00"/>
    <x v="1"/>
    <n v="50000"/>
    <n v="50000"/>
    <n v="1"/>
    <n v="2022"/>
    <n v="2022"/>
    <s v="2022Q3"/>
    <s v="New_Claim/ Reopening"/>
    <x v="1"/>
    <m/>
  </r>
  <r>
    <s v="L02/087/9/000035/2022"/>
    <d v="2022-07-12T00:00:00"/>
    <d v="2022-08-04T00:00:00"/>
    <x v="0"/>
    <n v="630055.29410000006"/>
    <n v="630055.29410000006"/>
    <n v="1"/>
    <n v="2022"/>
    <n v="2022"/>
    <s v="2022Q3"/>
    <s v="New_Claim/ Reopening"/>
    <x v="1"/>
    <m/>
  </r>
  <r>
    <s v="L01/080/9/000374/2021"/>
    <d v="2021-12-03T00:00:00"/>
    <d v="2022-01-17T00:00:00"/>
    <x v="0"/>
    <n v="28850"/>
    <n v="28850"/>
    <n v="1"/>
    <n v="2021"/>
    <n v="2022"/>
    <s v="2021Q4"/>
    <s v="New_Claim/ Reopening"/>
    <x v="1"/>
    <m/>
  </r>
  <r>
    <s v="L05/070/9/000261/2022"/>
    <d v="2022-07-18T00:00:00"/>
    <d v="2022-08-05T00:00:00"/>
    <x v="2"/>
    <n v="16000"/>
    <n v="16000"/>
    <n v="1"/>
    <n v="2022"/>
    <n v="2022"/>
    <s v="2022Q3"/>
    <s v="New_Claim/ Reopening"/>
    <x v="1"/>
    <m/>
  </r>
  <r>
    <s v="L01/070/9/001628/2021"/>
    <d v="2021-07-04T00:00:00"/>
    <d v="2022-07-25T00:00:00"/>
    <x v="2"/>
    <n v="170470.5882"/>
    <n v="170470.5882"/>
    <n v="1"/>
    <n v="2021"/>
    <n v="2022"/>
    <s v="2021Q3"/>
    <s v="New_Claim/ Reopening"/>
    <x v="1"/>
    <m/>
  </r>
  <r>
    <s v="L01/083/9/000029/2022"/>
    <d v="2022-08-16T00:00:00"/>
    <d v="2022-08-17T00:00:00"/>
    <x v="0"/>
    <n v="20000"/>
    <n v="20000"/>
    <n v="1"/>
    <n v="2022"/>
    <n v="2022"/>
    <s v="2022Q3"/>
    <s v="New_Claim/ Reopening"/>
    <x v="1"/>
    <m/>
  </r>
  <r>
    <s v="L01/070/9/000265/2022"/>
    <d v="2022-07-15T00:00:00"/>
    <d v="2022-08-18T00:00:00"/>
    <x v="2"/>
    <n v="22000"/>
    <n v="22000"/>
    <n v="1"/>
    <n v="2022"/>
    <n v="2022"/>
    <s v="2022Q3"/>
    <s v="New_Claim/ Reopening"/>
    <x v="1"/>
    <m/>
  </r>
  <r>
    <s v="L01/070/9/000266/2022"/>
    <d v="2022-08-04T00:00:00"/>
    <d v="2022-08-18T00:00:00"/>
    <x v="2"/>
    <n v="17000"/>
    <n v="17000"/>
    <n v="1"/>
    <n v="2022"/>
    <n v="2022"/>
    <s v="2022Q3"/>
    <s v="New_Claim/ Reopening"/>
    <x v="1"/>
    <m/>
  </r>
  <r>
    <s v="L02/070/9/000268/2022"/>
    <d v="2022-08-05T00:00:00"/>
    <d v="2022-08-22T00:00:00"/>
    <x v="2"/>
    <n v="50000"/>
    <n v="50000"/>
    <n v="1"/>
    <n v="2022"/>
    <n v="2022"/>
    <s v="2022Q3"/>
    <s v="New_Claim/ Reopening"/>
    <x v="1"/>
    <m/>
  </r>
  <r>
    <s v="L01/070/9/000270/2022"/>
    <d v="2022-08-21T00:00:00"/>
    <d v="2022-08-23T00:00:00"/>
    <x v="2"/>
    <n v="20000"/>
    <n v="20000"/>
    <n v="1"/>
    <n v="2022"/>
    <n v="2022"/>
    <s v="2022Q3"/>
    <s v="New_Claim/ Reopening"/>
    <x v="1"/>
    <m/>
  </r>
  <r>
    <s v="L02/070/9/000271/2022"/>
    <d v="2022-08-21T00:00:00"/>
    <d v="2022-08-23T00:00:00"/>
    <x v="2"/>
    <n v="100000"/>
    <n v="100000"/>
    <n v="1"/>
    <n v="2022"/>
    <n v="2022"/>
    <s v="2022Q3"/>
    <s v="New_Claim/ Reopening"/>
    <x v="1"/>
    <m/>
  </r>
  <r>
    <s v="L01/070/9/000273/2022"/>
    <d v="2022-07-29T00:00:00"/>
    <d v="2022-08-22T00:00:00"/>
    <x v="2"/>
    <n v="3400"/>
    <n v="3400"/>
    <n v="1"/>
    <n v="2022"/>
    <n v="2022"/>
    <s v="2022Q3"/>
    <s v="New_Claim/ Reopening"/>
    <x v="1"/>
    <m/>
  </r>
  <r>
    <s v="L01/088/9/000089/2019"/>
    <d v="2019-08-18T00:00:00"/>
    <d v="2022-08-17T00:00:00"/>
    <x v="0"/>
    <n v="10000"/>
    <n v="10000"/>
    <n v="1"/>
    <n v="2019"/>
    <n v="2022"/>
    <s v="2019Q3"/>
    <s v="New_Claim/ Reopening"/>
    <x v="1"/>
    <m/>
  </r>
  <r>
    <s v="L02/064/9/000002/2022"/>
    <d v="2022-07-20T00:00:00"/>
    <d v="2022-08-26T00:00:00"/>
    <x v="6"/>
    <n v="500000"/>
    <n v="500000"/>
    <n v="1"/>
    <n v="2022"/>
    <n v="2022"/>
    <s v="2022Q3"/>
    <s v="New_Claim/ Reopening"/>
    <x v="1"/>
    <m/>
  </r>
  <r>
    <s v="L01/071/9/000005/2022"/>
    <d v="2022-06-08T00:00:00"/>
    <d v="2022-08-29T00:00:00"/>
    <x v="2"/>
    <n v="50000"/>
    <n v="50000"/>
    <n v="1"/>
    <n v="2022"/>
    <n v="2022"/>
    <s v="2022Q2"/>
    <s v="New_Claim/ Reopening"/>
    <x v="1"/>
    <m/>
  </r>
  <r>
    <s v="L02/070/9/000283/2022"/>
    <d v="2022-08-24T00:00:00"/>
    <d v="2022-09-05T00:00:00"/>
    <x v="2"/>
    <n v="6860"/>
    <n v="6860"/>
    <n v="1"/>
    <n v="2022"/>
    <n v="2022"/>
    <s v="2022Q3"/>
    <s v="New_Claim/ Reopening"/>
    <x v="1"/>
    <m/>
  </r>
  <r>
    <s v="L01/070/9/001629/2021"/>
    <d v="2021-04-25T00:00:00"/>
    <d v="2022-09-05T00:00:00"/>
    <x v="2"/>
    <n v="135294.1176"/>
    <n v="135294.1176"/>
    <n v="1"/>
    <n v="2021"/>
    <n v="2022"/>
    <s v="2021Q2"/>
    <s v="New_Claim/ Reopening"/>
    <x v="1"/>
    <m/>
  </r>
  <r>
    <s v="L02/070/9/000284/2022"/>
    <d v="2022-08-31T00:00:00"/>
    <d v="2022-09-02T00:00:00"/>
    <x v="2"/>
    <n v="17000"/>
    <n v="17000"/>
    <n v="1"/>
    <n v="2022"/>
    <n v="2022"/>
    <s v="2022Q3"/>
    <s v="New_Claim/ Reopening"/>
    <x v="1"/>
    <m/>
  </r>
  <r>
    <s v="L01/040/9/000009/2021"/>
    <d v="2021-02-28T00:00:00"/>
    <d v="2022-02-28T00:00:00"/>
    <x v="4"/>
    <n v="102080"/>
    <n v="102080"/>
    <n v="1"/>
    <n v="2021"/>
    <n v="2022"/>
    <s v="2021Q1"/>
    <s v="New_Claim/ Reopening"/>
    <x v="1"/>
    <m/>
  </r>
  <r>
    <s v="L05/070/9/000287/2022"/>
    <d v="2022-09-05T00:00:00"/>
    <d v="2022-09-07T00:00:00"/>
    <x v="2"/>
    <n v="100000"/>
    <n v="100000"/>
    <n v="1"/>
    <n v="2022"/>
    <n v="2022"/>
    <s v="2022Q3"/>
    <s v="New_Claim/ Reopening"/>
    <x v="1"/>
    <m/>
  </r>
  <r>
    <s v="L01/070/9/001630/2021"/>
    <d v="2021-11-25T00:00:00"/>
    <d v="2022-09-02T00:00:00"/>
    <x v="2"/>
    <n v="100000"/>
    <n v="100000"/>
    <n v="1"/>
    <n v="2021"/>
    <n v="2022"/>
    <s v="2021Q4"/>
    <s v="New_Claim/ Reopening"/>
    <x v="1"/>
    <m/>
  </r>
  <r>
    <s v="L05/070/9/000288/2022"/>
    <d v="2022-09-12T00:00:00"/>
    <d v="2022-09-14T00:00:00"/>
    <x v="2"/>
    <n v="25000"/>
    <n v="25000"/>
    <n v="1"/>
    <n v="2022"/>
    <n v="2022"/>
    <s v="2022Q3"/>
    <s v="New_Claim/ Reopening"/>
    <x v="1"/>
    <m/>
  </r>
  <r>
    <s v="L01/070/9/000290/2022"/>
    <d v="2022-08-30T00:00:00"/>
    <d v="2022-09-08T00:00:00"/>
    <x v="2"/>
    <n v="9360"/>
    <n v="9360"/>
    <n v="1"/>
    <n v="2022"/>
    <n v="2022"/>
    <s v="2022Q3"/>
    <s v="New_Claim/ Reopening"/>
    <x v="1"/>
    <m/>
  </r>
  <r>
    <s v="L05/070/9/000292/2022"/>
    <d v="2022-09-15T00:00:00"/>
    <d v="2022-09-16T00:00:00"/>
    <x v="2"/>
    <n v="16000"/>
    <n v="16000"/>
    <n v="1"/>
    <n v="2022"/>
    <n v="2022"/>
    <s v="2022Q3"/>
    <s v="New_Claim/ Reopening"/>
    <x v="1"/>
    <m/>
  </r>
  <r>
    <s v="L01/070/9/000293/2022"/>
    <d v="2022-09-13T00:00:00"/>
    <d v="2022-09-16T00:00:00"/>
    <x v="2"/>
    <n v="17000"/>
    <n v="17000"/>
    <n v="1"/>
    <n v="2022"/>
    <n v="2022"/>
    <s v="2022Q3"/>
    <s v="New_Claim/ Reopening"/>
    <x v="1"/>
    <m/>
  </r>
  <r>
    <s v="L05/070/9/000296/2022"/>
    <d v="2022-09-12T00:00:00"/>
    <d v="2022-09-19T00:00:00"/>
    <x v="2"/>
    <n v="17000"/>
    <n v="17000"/>
    <n v="1"/>
    <n v="2022"/>
    <n v="2022"/>
    <s v="2022Q3"/>
    <s v="New_Claim/ Reopening"/>
    <x v="1"/>
    <m/>
  </r>
  <r>
    <s v="L01/070/9/000297/2022"/>
    <d v="2022-09-10T00:00:00"/>
    <d v="2022-09-16T00:00:00"/>
    <x v="2"/>
    <n v="15000"/>
    <n v="15000"/>
    <n v="1"/>
    <n v="2022"/>
    <n v="2022"/>
    <s v="2022Q3"/>
    <s v="New_Claim/ Reopening"/>
    <x v="1"/>
    <m/>
  </r>
  <r>
    <s v="L01/070/9/000299/2022"/>
    <d v="2022-09-23T00:00:00"/>
    <d v="2022-09-26T00:00:00"/>
    <x v="2"/>
    <n v="20000"/>
    <n v="20000"/>
    <n v="1"/>
    <n v="2022"/>
    <n v="2022"/>
    <s v="2022Q3"/>
    <s v="New_Claim/ Reopening"/>
    <x v="1"/>
    <m/>
  </r>
  <r>
    <s v="L01/070/9/000302/2022"/>
    <d v="2022-10-02T00:00:00"/>
    <d v="2022-10-03T00:00:00"/>
    <x v="2"/>
    <n v="100000"/>
    <n v="100000"/>
    <n v="1"/>
    <n v="2022"/>
    <n v="2022"/>
    <s v="2022Q4"/>
    <s v="New_Claim/ Reopening"/>
    <x v="1"/>
    <m/>
  </r>
  <r>
    <s v="L02/064/9/000003/2022"/>
    <d v="2022-10-03T00:00:00"/>
    <d v="2022-10-03T00:00:00"/>
    <x v="6"/>
    <n v="100000"/>
    <n v="100000"/>
    <n v="1"/>
    <n v="2022"/>
    <n v="2022"/>
    <s v="2022Q4"/>
    <s v="New_Claim/ Reopening"/>
    <x v="1"/>
    <m/>
  </r>
  <r>
    <s v="L02/070/9/000304/2022"/>
    <d v="2022-10-03T00:00:00"/>
    <d v="2022-10-04T00:00:00"/>
    <x v="2"/>
    <n v="20000"/>
    <n v="20000"/>
    <n v="1"/>
    <n v="2022"/>
    <n v="2022"/>
    <s v="2022Q4"/>
    <s v="New_Claim/ Reopening"/>
    <x v="1"/>
    <m/>
  </r>
  <r>
    <s v="L01/070/9/000306/2022"/>
    <d v="2022-10-01T00:00:00"/>
    <d v="2022-10-07T00:00:00"/>
    <x v="2"/>
    <n v="18000"/>
    <n v="18000"/>
    <n v="1"/>
    <n v="2022"/>
    <n v="2022"/>
    <s v="2022Q4"/>
    <s v="New_Claim/ Reopening"/>
    <x v="1"/>
    <m/>
  </r>
  <r>
    <s v="L05/070/9/000307/2022"/>
    <d v="2022-09-29T00:00:00"/>
    <d v="2022-10-07T00:00:00"/>
    <x v="2"/>
    <n v="10000"/>
    <n v="10000"/>
    <n v="1"/>
    <n v="2022"/>
    <n v="2022"/>
    <s v="2022Q3"/>
    <s v="New_Claim/ Reopening"/>
    <x v="1"/>
    <m/>
  </r>
  <r>
    <s v="L01/063/9/000001/2022"/>
    <d v="2022-09-23T00:00:00"/>
    <d v="2022-09-30T00:00:00"/>
    <x v="6"/>
    <n v="41412"/>
    <n v="41412"/>
    <n v="1"/>
    <n v="2022"/>
    <n v="2022"/>
    <s v="2022Q3"/>
    <s v="New_Claim/ Reopening"/>
    <x v="1"/>
    <m/>
  </r>
  <r>
    <s v="L01/070/9/000309/2022"/>
    <d v="2022-10-02T00:00:00"/>
    <d v="2022-10-11T00:00:00"/>
    <x v="2"/>
    <n v="100000"/>
    <n v="100000"/>
    <n v="1"/>
    <n v="2022"/>
    <n v="2022"/>
    <s v="2022Q4"/>
    <s v="New_Claim/ Reopening"/>
    <x v="1"/>
    <m/>
  </r>
  <r>
    <s v="L01/070/9/000310/2022"/>
    <d v="2022-09-10T00:00:00"/>
    <d v="2022-10-11T00:00:00"/>
    <x v="2"/>
    <n v="18000"/>
    <n v="18000"/>
    <n v="1"/>
    <n v="2022"/>
    <n v="2022"/>
    <s v="2022Q3"/>
    <s v="New_Claim/ Reopening"/>
    <x v="1"/>
    <m/>
  </r>
  <r>
    <s v="L01/080/9/000041/2022"/>
    <d v="2022-10-08T00:00:00"/>
    <d v="2022-10-12T00:00:00"/>
    <x v="0"/>
    <n v="18000"/>
    <n v="18000"/>
    <n v="1"/>
    <n v="2022"/>
    <n v="2022"/>
    <s v="2022Q4"/>
    <s v="New_Claim/ Reopening"/>
    <x v="1"/>
    <m/>
  </r>
  <r>
    <s v="L02/064/9/000004/2022"/>
    <d v="2022-09-08T00:00:00"/>
    <d v="2022-10-11T00:00:00"/>
    <x v="6"/>
    <n v="100000"/>
    <n v="100000"/>
    <n v="1"/>
    <n v="2022"/>
    <n v="2022"/>
    <s v="2022Q3"/>
    <s v="New_Claim/ Reopening"/>
    <x v="1"/>
    <m/>
  </r>
  <r>
    <s v="L01/070/9/000313/2022"/>
    <d v="2022-09-08T00:00:00"/>
    <d v="2022-10-14T00:00:00"/>
    <x v="2"/>
    <n v="20000"/>
    <n v="20000"/>
    <n v="1"/>
    <n v="2022"/>
    <n v="2022"/>
    <s v="2022Q3"/>
    <s v="New_Claim/ Reopening"/>
    <x v="1"/>
    <m/>
  </r>
  <r>
    <s v="L01/070/9/000316/2022"/>
    <d v="2022-04-28T00:00:00"/>
    <d v="2022-10-19T00:00:00"/>
    <x v="2"/>
    <n v="102941.1765"/>
    <n v="102941.1765"/>
    <n v="1"/>
    <n v="2022"/>
    <n v="2022"/>
    <s v="2022Q2"/>
    <s v="New_Claim/ Reopening"/>
    <x v="1"/>
    <m/>
  </r>
  <r>
    <s v="L01/070/9/000318/2022"/>
    <d v="2022-10-16T00:00:00"/>
    <d v="2022-10-19T00:00:00"/>
    <x v="2"/>
    <n v="50000"/>
    <n v="50000"/>
    <n v="1"/>
    <n v="2022"/>
    <n v="2022"/>
    <s v="2022Q4"/>
    <s v="New_Claim/ Reopening"/>
    <x v="1"/>
    <m/>
  </r>
  <r>
    <s v="L01/070/9/000319/2022"/>
    <d v="2022-10-23T00:00:00"/>
    <d v="2022-10-25T00:00:00"/>
    <x v="2"/>
    <n v="100000"/>
    <n v="100000"/>
    <n v="1"/>
    <n v="2022"/>
    <n v="2022"/>
    <s v="2022Q4"/>
    <s v="New_Claim/ Reopening"/>
    <x v="1"/>
    <m/>
  </r>
  <r>
    <s v="L01/070/9/000320/2022"/>
    <d v="2022-10-23T00:00:00"/>
    <d v="2022-10-24T00:00:00"/>
    <x v="2"/>
    <n v="125000"/>
    <n v="125000"/>
    <n v="1"/>
    <n v="2022"/>
    <n v="2022"/>
    <s v="2022Q4"/>
    <s v="New_Claim/ Reopening"/>
    <x v="1"/>
    <m/>
  </r>
  <r>
    <s v="L01/080/9/000042/2022"/>
    <d v="2022-09-04T00:00:00"/>
    <d v="2022-10-24T00:00:00"/>
    <x v="0"/>
    <n v="100000"/>
    <n v="100000"/>
    <n v="1"/>
    <n v="2022"/>
    <n v="2022"/>
    <s v="2022Q3"/>
    <s v="New_Claim/ Reopening"/>
    <x v="1"/>
    <m/>
  </r>
  <r>
    <s v="L01/070/9/000321/2022"/>
    <d v="2022-10-14T00:00:00"/>
    <d v="2022-10-26T00:00:00"/>
    <x v="2"/>
    <n v="80000"/>
    <n v="80000"/>
    <n v="1"/>
    <n v="2022"/>
    <n v="2022"/>
    <s v="2022Q4"/>
    <s v="New_Claim/ Reopening"/>
    <x v="1"/>
    <m/>
  </r>
  <r>
    <s v="L05/070/9/001631/2021"/>
    <d v="2021-06-20T00:00:00"/>
    <d v="2022-10-27T00:00:00"/>
    <x v="2"/>
    <n v="363600"/>
    <n v="363600"/>
    <n v="1"/>
    <n v="2021"/>
    <n v="2022"/>
    <s v="2021Q2"/>
    <s v="New_Claim/ Reopening"/>
    <x v="1"/>
    <m/>
  </r>
  <r>
    <s v="L02/070/9/000323/2022"/>
    <d v="2022-10-19T00:00:00"/>
    <d v="2022-10-27T00:00:00"/>
    <x v="2"/>
    <n v="100000"/>
    <n v="100000"/>
    <n v="1"/>
    <n v="2022"/>
    <n v="2022"/>
    <s v="2022Q4"/>
    <s v="New_Claim/ Reopening"/>
    <x v="1"/>
    <m/>
  </r>
  <r>
    <s v="L02/070/9/000325/2022"/>
    <d v="2022-10-26T00:00:00"/>
    <d v="2022-10-27T00:00:00"/>
    <x v="2"/>
    <n v="100000"/>
    <n v="100000"/>
    <n v="1"/>
    <n v="2022"/>
    <n v="2022"/>
    <s v="2022Q4"/>
    <s v="New_Claim/ Reopening"/>
    <x v="1"/>
    <m/>
  </r>
  <r>
    <s v="L02/070/9/000326/2022"/>
    <d v="2022-04-24T00:00:00"/>
    <d v="2022-10-31T00:00:00"/>
    <x v="2"/>
    <n v="801857.58539999998"/>
    <n v="801857.58539999998"/>
    <n v="1"/>
    <n v="2022"/>
    <n v="2022"/>
    <s v="2022Q2"/>
    <s v="New_Claim/ Reopening"/>
    <x v="1"/>
    <m/>
  </r>
  <r>
    <s v="L01/070/9/000327/2022"/>
    <d v="2022-10-24T00:00:00"/>
    <d v="2022-11-01T00:00:00"/>
    <x v="2"/>
    <n v="100000"/>
    <n v="100000"/>
    <n v="1"/>
    <n v="2022"/>
    <n v="2022"/>
    <s v="2022Q4"/>
    <s v="New_Claim/ Reopening"/>
    <x v="1"/>
    <m/>
  </r>
  <r>
    <s v="L02/070/9/000328/2022"/>
    <d v="2022-10-31T00:00:00"/>
    <d v="2022-11-01T00:00:00"/>
    <x v="2"/>
    <n v="80000"/>
    <n v="80000"/>
    <n v="1"/>
    <n v="2022"/>
    <n v="2022"/>
    <s v="2022Q4"/>
    <s v="New_Claim/ Reopening"/>
    <x v="1"/>
    <m/>
  </r>
  <r>
    <s v="L05/070/9/000329/2022"/>
    <d v="2022-10-08T00:00:00"/>
    <d v="2022-11-02T00:00:00"/>
    <x v="2"/>
    <n v="20000"/>
    <n v="20000"/>
    <n v="1"/>
    <n v="2022"/>
    <n v="2022"/>
    <s v="2022Q4"/>
    <s v="New_Claim/ Reopening"/>
    <x v="1"/>
    <m/>
  </r>
  <r>
    <s v="L05/054/9/000002/2022"/>
    <d v="2022-08-15T00:00:00"/>
    <d v="2022-10-31T00:00:00"/>
    <x v="3"/>
    <n v="100000"/>
    <n v="100000"/>
    <n v="1"/>
    <n v="2022"/>
    <n v="2022"/>
    <s v="2022Q3"/>
    <s v="New_Claim/ Reopening"/>
    <x v="1"/>
    <m/>
  </r>
  <r>
    <s v="L01/080/9/000043/2022"/>
    <d v="2022-11-02T00:00:00"/>
    <d v="2022-11-04T00:00:00"/>
    <x v="0"/>
    <n v="10000"/>
    <n v="10000"/>
    <n v="1"/>
    <n v="2022"/>
    <n v="2022"/>
    <s v="2022Q4"/>
    <s v="New_Claim/ Reopening"/>
    <x v="1"/>
    <m/>
  </r>
  <r>
    <s v="L02/112/9/000002/2021"/>
    <d v="2021-08-12T00:00:00"/>
    <d v="2022-11-08T00:00:00"/>
    <x v="1"/>
    <n v="10000"/>
    <n v="10000"/>
    <n v="1"/>
    <n v="2021"/>
    <n v="2022"/>
    <s v="2021Q3"/>
    <s v="New_Claim/ Reopening"/>
    <x v="1"/>
    <m/>
  </r>
  <r>
    <s v="L01/070/9/000335/2022"/>
    <d v="2022-10-18T00:00:00"/>
    <d v="2022-10-31T00:00:00"/>
    <x v="2"/>
    <n v="50000"/>
    <n v="50000"/>
    <n v="1"/>
    <n v="2022"/>
    <n v="2022"/>
    <s v="2022Q4"/>
    <s v="New_Claim/ Reopening"/>
    <x v="1"/>
    <m/>
  </r>
  <r>
    <s v="L01/071/9/000014/2021"/>
    <d v="2021-11-14T00:00:00"/>
    <d v="2022-11-17T00:00:00"/>
    <x v="2"/>
    <n v="534571.72360000003"/>
    <n v="534571.72360000003"/>
    <n v="1"/>
    <n v="2021"/>
    <n v="2022"/>
    <s v="2021Q4"/>
    <s v="New_Claim/ Reopening"/>
    <x v="1"/>
    <m/>
  </r>
  <r>
    <s v="L01/070/9/000336/2022"/>
    <d v="2022-02-04T00:00:00"/>
    <d v="2022-11-17T00:00:00"/>
    <x v="2"/>
    <n v="208823.5294"/>
    <n v="208823.5294"/>
    <n v="1"/>
    <n v="2022"/>
    <n v="2022"/>
    <s v="2022Q1"/>
    <s v="New_Claim/ Reopening"/>
    <x v="1"/>
    <m/>
  </r>
  <r>
    <s v="L01/080/9/000375/2021"/>
    <d v="2021-04-08T00:00:00"/>
    <d v="2022-11-18T00:00:00"/>
    <x v="0"/>
    <n v="800000"/>
    <n v="800000"/>
    <n v="1"/>
    <n v="2021"/>
    <n v="2022"/>
    <s v="2021Q2"/>
    <s v="New_Claim/ Reopening"/>
    <x v="1"/>
    <m/>
  </r>
  <r>
    <s v="L01/070/9/000339/2022"/>
    <d v="2022-11-15T00:00:00"/>
    <d v="2022-11-21T00:00:00"/>
    <x v="2"/>
    <n v="252500"/>
    <n v="252500"/>
    <n v="1"/>
    <n v="2022"/>
    <n v="2022"/>
    <s v="2022Q4"/>
    <s v="New_Claim/ Reopening"/>
    <x v="1"/>
    <m/>
  </r>
  <r>
    <s v="L01/070/9/000340/2022"/>
    <d v="2022-11-04T00:00:00"/>
    <d v="2022-11-25T00:00:00"/>
    <x v="2"/>
    <n v="65882.352939999997"/>
    <n v="65882.352939999997"/>
    <n v="1"/>
    <n v="2022"/>
    <n v="2022"/>
    <s v="2022Q4"/>
    <s v="New_Claim/ Reopening"/>
    <x v="1"/>
    <m/>
  </r>
  <r>
    <s v="L01/083/9/000030/2022"/>
    <d v="2022-11-24T00:00:00"/>
    <d v="2022-11-29T00:00:00"/>
    <x v="0"/>
    <n v="100000"/>
    <n v="100000"/>
    <n v="1"/>
    <n v="2022"/>
    <n v="2022"/>
    <s v="2022Q4"/>
    <s v="New_Claim/ Reopening"/>
    <x v="1"/>
    <m/>
  </r>
  <r>
    <s v="L01/062/9/000034/2021"/>
    <d v="2021-08-06T00:00:00"/>
    <d v="2022-11-29T00:00:00"/>
    <x v="6"/>
    <n v="10000"/>
    <n v="10000"/>
    <n v="1"/>
    <n v="2021"/>
    <n v="2022"/>
    <s v="2021Q3"/>
    <s v="New_Claim/ Reopening"/>
    <x v="1"/>
    <m/>
  </r>
  <r>
    <s v="L02/070/9/000344/2022"/>
    <d v="2022-11-30T00:00:00"/>
    <d v="2022-12-05T00:00:00"/>
    <x v="2"/>
    <n v="100000"/>
    <n v="100000"/>
    <n v="1"/>
    <n v="2022"/>
    <n v="2022"/>
    <s v="2022Q4"/>
    <s v="New_Claim/ Reopening"/>
    <x v="1"/>
    <m/>
  </r>
  <r>
    <s v="L01/092/9/000003/2022"/>
    <d v="2022-11-16T00:00:00"/>
    <d v="2022-12-14T00:00:00"/>
    <x v="9"/>
    <n v="50000"/>
    <n v="50000"/>
    <n v="1"/>
    <n v="2022"/>
    <n v="2022"/>
    <s v="2022Q4"/>
    <s v="New_Claim/ Reopening"/>
    <x v="1"/>
    <m/>
  </r>
  <r>
    <s v="L01/086/9/000046/2022"/>
    <d v="2022-08-28T00:00:00"/>
    <d v="2022-10-14T00:00:00"/>
    <x v="0"/>
    <n v="50000"/>
    <n v="50000"/>
    <n v="1"/>
    <n v="2022"/>
    <n v="2022"/>
    <s v="2022Q3"/>
    <s v="New_Claim/ Reopening"/>
    <x v="1"/>
    <m/>
  </r>
  <r>
    <s v="L01/070/9/000347/2022"/>
    <d v="2022-12-08T00:00:00"/>
    <d v="2022-12-09T00:00:00"/>
    <x v="2"/>
    <n v="100000"/>
    <n v="100000"/>
    <n v="1"/>
    <n v="2022"/>
    <n v="2022"/>
    <s v="2022Q4"/>
    <s v="New_Claim/ Reopening"/>
    <x v="1"/>
    <m/>
  </r>
  <r>
    <s v="L02/070/9/000352/2022"/>
    <d v="2022-12-20T00:00:00"/>
    <d v="2022-12-23T00:00:00"/>
    <x v="2"/>
    <n v="100000"/>
    <n v="100000"/>
    <n v="1"/>
    <n v="2022"/>
    <n v="2022"/>
    <s v="2022Q4"/>
    <s v="New_Claim/ Reopening"/>
    <x v="1"/>
    <m/>
  </r>
  <r>
    <s v="L01/070/9/000353/2022"/>
    <d v="2022-12-18T00:00:00"/>
    <d v="2022-12-22T00:00:00"/>
    <x v="2"/>
    <n v="30000"/>
    <n v="30000"/>
    <n v="1"/>
    <n v="2022"/>
    <n v="2022"/>
    <s v="2022Q4"/>
    <s v="New_Claim/ Reopening"/>
    <x v="1"/>
    <m/>
  </r>
  <r>
    <s v="L01/070/9/000001/2023"/>
    <d v="2023-01-03T00:00:00"/>
    <d v="2023-01-05T00:00:00"/>
    <x v="2"/>
    <n v="50000"/>
    <n v="50000"/>
    <n v="1"/>
    <n v="2023"/>
    <n v="2023"/>
    <s v="2023Q1"/>
    <s v="New_Claim/ Reopening"/>
    <x v="3"/>
    <m/>
  </r>
  <r>
    <s v="L01/070/9/000356/2022"/>
    <d v="2022-12-24T00:00:00"/>
    <d v="2023-01-04T00:00:00"/>
    <x v="2"/>
    <n v="100000"/>
    <n v="100000"/>
    <n v="1"/>
    <n v="2022"/>
    <n v="2023"/>
    <s v="2022Q4"/>
    <s v="New_Claim/ Reopening"/>
    <x v="1"/>
    <m/>
  </r>
  <r>
    <s v="L02/070/9/000003/2023"/>
    <d v="2023-01-05T00:00:00"/>
    <d v="2023-01-10T00:00:00"/>
    <x v="2"/>
    <n v="100000"/>
    <n v="100000"/>
    <n v="1"/>
    <n v="2023"/>
    <n v="2023"/>
    <s v="2023Q1"/>
    <s v="New_Claim/ Reopening"/>
    <x v="3"/>
    <m/>
  </r>
  <r>
    <s v="L01/070/9/000008/2023"/>
    <d v="2023-01-18T00:00:00"/>
    <d v="2023-01-19T00:00:00"/>
    <x v="2"/>
    <n v="60000"/>
    <n v="60000"/>
    <n v="1"/>
    <n v="2023"/>
    <n v="2023"/>
    <s v="2023Q1"/>
    <s v="New_Claim/ Reopening"/>
    <x v="3"/>
    <m/>
  </r>
  <r>
    <s v="L01/070/9/000011/2023"/>
    <d v="2023-01-23T00:00:00"/>
    <d v="2023-01-24T00:00:00"/>
    <x v="2"/>
    <n v="236000"/>
    <n v="236000"/>
    <n v="1"/>
    <n v="2023"/>
    <n v="2023"/>
    <s v="2023Q1"/>
    <s v="New_Claim/ Reopening"/>
    <x v="3"/>
    <m/>
  </r>
  <r>
    <s v="L01/087/9/000049/2022"/>
    <d v="2022-09-24T00:00:00"/>
    <d v="2023-01-25T00:00:00"/>
    <x v="0"/>
    <n v="50000"/>
    <n v="50000"/>
    <n v="1"/>
    <n v="2022"/>
    <n v="2023"/>
    <s v="2022Q3"/>
    <s v="New_Claim/ Reopening"/>
    <x v="1"/>
    <m/>
  </r>
  <r>
    <s v="L01/070/9/000361/2022"/>
    <d v="2022-12-14T00:00:00"/>
    <d v="2023-02-02T00:00:00"/>
    <x v="2"/>
    <n v="100000"/>
    <n v="100000"/>
    <n v="1"/>
    <n v="2022"/>
    <n v="2023"/>
    <s v="2022Q4"/>
    <s v="New_Claim/ Reopening"/>
    <x v="1"/>
    <m/>
  </r>
  <r>
    <s v="L01/070/9/001632/2021"/>
    <d v="2021-07-17T00:00:00"/>
    <d v="2023-02-06T00:00:00"/>
    <x v="2"/>
    <n v="220000"/>
    <n v="220000"/>
    <n v="1"/>
    <n v="2021"/>
    <n v="2023"/>
    <s v="2021Q3"/>
    <s v="New_Claim/ Reopening"/>
    <x v="1"/>
    <m/>
  </r>
  <r>
    <s v="L01/092/9/000005/2022"/>
    <d v="2022-05-21T00:00:00"/>
    <d v="2022-06-22T00:00:00"/>
    <x v="9"/>
    <n v="22341"/>
    <n v="22341"/>
    <n v="1"/>
    <n v="2022"/>
    <n v="2022"/>
    <s v="2022Q2"/>
    <s v="New_Claim/ Reopening"/>
    <x v="1"/>
    <m/>
  </r>
  <r>
    <s v="L01/087/9/000050/2022"/>
    <d v="2022-12-14T00:00:00"/>
    <d v="2022-12-14T00:00:00"/>
    <x v="0"/>
    <n v="100000"/>
    <n v="100000"/>
    <n v="1"/>
    <n v="2022"/>
    <n v="2022"/>
    <s v="2022Q4"/>
    <s v="New_Claim/ Reopening"/>
    <x v="1"/>
    <m/>
  </r>
  <r>
    <s v="L01/110/9/000046/2021"/>
    <d v="2021-03-10T00:00:00"/>
    <d v="2023-02-22T00:00:00"/>
    <x v="1"/>
    <n v="100000"/>
    <n v="100000"/>
    <n v="1"/>
    <n v="2021"/>
    <n v="2023"/>
    <s v="2021Q1"/>
    <s v="New_Claim/ Reopening"/>
    <x v="1"/>
    <m/>
  </r>
  <r>
    <s v="L01/071/9/000007/2022"/>
    <d v="2022-04-04T00:00:00"/>
    <d v="2022-11-22T00:00:00"/>
    <x v="2"/>
    <n v="150000"/>
    <n v="150000"/>
    <n v="1"/>
    <n v="2022"/>
    <n v="2022"/>
    <s v="2022Q2"/>
    <s v="New_Claim/ Reopening"/>
    <x v="1"/>
    <m/>
  </r>
  <r>
    <s v="L01/080/9/000106/2019"/>
    <d v="2019-10-22T00:00:00"/>
    <d v="2023-03-15T00:00:00"/>
    <x v="0"/>
    <n v="257020"/>
    <n v="257020"/>
    <n v="1"/>
    <n v="2019"/>
    <n v="2023"/>
    <s v="2019Q4"/>
    <s v="New_Claim/ Reopening"/>
    <x v="1"/>
    <m/>
  </r>
  <r>
    <s v="L05/070/9/001635/2021"/>
    <d v="2021-07-29T00:00:00"/>
    <d v="2022-05-05T00:00:00"/>
    <x v="2"/>
    <n v="477600"/>
    <n v="477600"/>
    <n v="1"/>
    <n v="2021"/>
    <n v="2022"/>
    <s v="2021Q3"/>
    <s v="New_Claim/ Reopening"/>
    <x v="1"/>
    <m/>
  </r>
  <r>
    <s v="L01/026/9/000001/2021"/>
    <d v="2021-12-19T00:00:00"/>
    <d v="2023-03-06T00:00:00"/>
    <x v="5"/>
    <n v="616805"/>
    <n v="616805"/>
    <n v="1"/>
    <n v="2021"/>
    <n v="2023"/>
    <s v="2021Q4"/>
    <s v="New_Claim/ Reopening"/>
    <x v="1"/>
    <m/>
  </r>
  <r>
    <s v="L02/080/9/000017/2006"/>
    <d v="2006-01-16T00:00:00"/>
    <d v="2006-01-16T00:00:00"/>
    <x v="0"/>
    <n v="42350"/>
    <n v="42350"/>
    <n v="1"/>
    <n v="2006"/>
    <n v="2006"/>
    <s v="2006Q1"/>
    <s v="New_Claim/ Reopening"/>
    <x v="1"/>
    <m/>
  </r>
  <r>
    <s v="L01/041/9/000001/2023"/>
    <d v="2023-02-08T00:00:00"/>
    <d v="2023-02-09T00:00:00"/>
    <x v="4"/>
    <n v="1500000"/>
    <n v="1500000"/>
    <n v="1"/>
    <n v="2023"/>
    <n v="2023"/>
    <s v="2023Q1"/>
    <s v="New_Claim/ Reopening"/>
    <x v="3"/>
    <m/>
  </r>
  <r>
    <s v="L01/040/9/000010/2021"/>
    <d v="2021-10-06T00:00:00"/>
    <d v="2023-05-18T00:00:00"/>
    <x v="4"/>
    <n v="3620050"/>
    <n v="3620050"/>
    <n v="1"/>
    <n v="2021"/>
    <n v="2023"/>
    <s v="2021Q4"/>
    <s v="New_Claim/ Reopening"/>
    <x v="1"/>
    <m/>
  </r>
  <r>
    <s v="L05/070/9/001637/2021"/>
    <d v="2021-11-26T00:00:00"/>
    <d v="2021-11-30T00:00:00"/>
    <x v="2"/>
    <n v="9000"/>
    <n v="9000"/>
    <n v="1"/>
    <n v="2021"/>
    <n v="2021"/>
    <s v="2021Q4"/>
    <s v="New_Claim/ Reopening"/>
    <x v="1"/>
    <m/>
  </r>
  <r>
    <s v="L01/088/9/000324/2021"/>
    <d v="2021-03-14T00:00:00"/>
    <d v="2023-06-13T00:00:00"/>
    <x v="0"/>
    <n v="1495000"/>
    <n v="1495000"/>
    <n v="1"/>
    <n v="2021"/>
    <n v="2023"/>
    <s v="2021Q1"/>
    <s v="New_Claim/ Reopening"/>
    <x v="1"/>
    <m/>
  </r>
  <r>
    <s v="L01/112/9/000011/2017"/>
    <d v="2017-08-31T00:00:00"/>
    <d v="2023-06-15T00:00:00"/>
    <x v="1"/>
    <n v="50000"/>
    <n v="50000"/>
    <n v="1"/>
    <n v="2017"/>
    <n v="2023"/>
    <s v="2017Q3"/>
    <s v="New_Claim/ Reopening"/>
    <x v="1"/>
    <m/>
  </r>
  <r>
    <s v="L01/800/9/000376/2021"/>
    <d v="2021-09-08T00:00:00"/>
    <d v="2023-06-16T00:00:00"/>
    <x v="0"/>
    <n v="100000"/>
    <n v="100000"/>
    <n v="1"/>
    <n v="2021"/>
    <n v="2023"/>
    <s v="2021Q3"/>
    <s v="New_Claim/ Reopening"/>
    <x v="1"/>
    <m/>
  </r>
  <r>
    <s v="L01/040/9/000003/2023"/>
    <d v="2023-02-05T00:00:00"/>
    <d v="2023-02-09T00:00:00"/>
    <x v="4"/>
    <n v="980000"/>
    <n v="980000"/>
    <n v="1"/>
    <n v="2023"/>
    <n v="2023"/>
    <s v="2023Q1"/>
    <s v="New_Claim/ Reopening"/>
    <x v="3"/>
    <m/>
  </r>
  <r>
    <s v="L02/064/9/000001/2023"/>
    <d v="2023-05-13T00:00:00"/>
    <d v="2023-06-21T00:00:00"/>
    <x v="6"/>
    <n v="1941500"/>
    <n v="1941500"/>
    <n v="1"/>
    <n v="2023"/>
    <n v="2023"/>
    <s v="2023Q2"/>
    <s v="New_Claim/ Reopening"/>
    <x v="3"/>
    <m/>
  </r>
  <r>
    <s v="L01/083/9/000326/2021"/>
    <d v="2021-01-20T00:00:00"/>
    <d v="2023-06-26T00:00:00"/>
    <x v="0"/>
    <n v="50000"/>
    <n v="50000"/>
    <n v="1"/>
    <n v="2021"/>
    <n v="2023"/>
    <s v="2021Q1"/>
    <s v="New_Claim/ Reopening"/>
    <x v="1"/>
    <m/>
  </r>
  <r>
    <s v="L02/070/9/000135/2023"/>
    <d v="2023-07-18T00:00:00"/>
    <d v="2023-07-20T00:00:00"/>
    <x v="2"/>
    <n v="239800"/>
    <n v="239800"/>
    <n v="1"/>
    <n v="2023"/>
    <n v="2023"/>
    <s v="2023Q3"/>
    <s v="New_Claim/ Reopening"/>
    <x v="3"/>
    <m/>
  </r>
  <r>
    <s v="L01/070/9/000136/2023"/>
    <d v="2023-07-20T00:00:00"/>
    <d v="2023-07-21T00:00:00"/>
    <x v="2"/>
    <n v="100000"/>
    <n v="100000"/>
    <n v="1"/>
    <n v="2023"/>
    <n v="2023"/>
    <s v="2023Q3"/>
    <s v="New_Claim/ Reopening"/>
    <x v="3"/>
    <m/>
  </r>
  <r>
    <s v="L05/070/9/000137/2023"/>
    <d v="2023-07-10T00:00:00"/>
    <d v="2023-08-01T00:00:00"/>
    <x v="2"/>
    <n v="600000"/>
    <n v="600000"/>
    <n v="1"/>
    <n v="2023"/>
    <n v="2023"/>
    <s v="2023Q3"/>
    <s v="New_Claim/ Reopening"/>
    <x v="3"/>
    <m/>
  </r>
  <r>
    <s v="L02/070/9/000139/2023"/>
    <d v="2023-07-28T00:00:00"/>
    <d v="2023-08-03T00:00:00"/>
    <x v="2"/>
    <n v="100000"/>
    <n v="100000"/>
    <n v="1"/>
    <n v="2023"/>
    <n v="2023"/>
    <s v="2023Q3"/>
    <s v="New_Claim/ Reopening"/>
    <x v="3"/>
    <m/>
  </r>
  <r>
    <s v="L05/070/9/000140/2023"/>
    <d v="2023-07-25T00:00:00"/>
    <d v="2023-07-26T00:00:00"/>
    <x v="2"/>
    <n v="10000"/>
    <n v="10000"/>
    <n v="1"/>
    <n v="2023"/>
    <n v="2023"/>
    <s v="2023Q3"/>
    <s v="New_Claim/ Reopening"/>
    <x v="3"/>
    <m/>
  </r>
  <r>
    <s v="L02/070/9/000141/2023"/>
    <d v="2023-07-26T00:00:00"/>
    <d v="2023-08-01T00:00:00"/>
    <x v="2"/>
    <n v="100000"/>
    <n v="100000"/>
    <n v="1"/>
    <n v="2023"/>
    <n v="2023"/>
    <s v="2023Q3"/>
    <s v="New_Claim/ Reopening"/>
    <x v="3"/>
    <m/>
  </r>
  <r>
    <s v="L02/070/9/000142/2023"/>
    <d v="2023-08-06T00:00:00"/>
    <d v="2023-08-07T00:00:00"/>
    <x v="2"/>
    <n v="734300"/>
    <n v="734300"/>
    <n v="1"/>
    <n v="2023"/>
    <n v="2023"/>
    <s v="2023Q3"/>
    <s v="New_Claim/ Reopening"/>
    <x v="3"/>
    <m/>
  </r>
  <r>
    <s v="L01/070/9/000144/2023"/>
    <d v="2023-08-04T00:00:00"/>
    <d v="2023-08-11T00:00:00"/>
    <x v="2"/>
    <n v="100000"/>
    <n v="100000"/>
    <n v="1"/>
    <n v="2023"/>
    <n v="2023"/>
    <s v="2023Q3"/>
    <s v="New_Claim/ Reopening"/>
    <x v="3"/>
    <m/>
  </r>
  <r>
    <s v="L01/070/9/000145/2023"/>
    <d v="2023-08-07T00:00:00"/>
    <d v="2023-08-14T00:00:00"/>
    <x v="2"/>
    <n v="100000"/>
    <n v="100000"/>
    <n v="1"/>
    <n v="2023"/>
    <n v="2023"/>
    <s v="2023Q3"/>
    <s v="New_Claim/ Reopening"/>
    <x v="3"/>
    <m/>
  </r>
  <r>
    <s v="L02/070/9/000146/2023"/>
    <d v="2023-08-14T00:00:00"/>
    <d v="2023-08-15T00:00:00"/>
    <x v="2"/>
    <n v="9500"/>
    <n v="9500"/>
    <n v="1"/>
    <n v="2023"/>
    <n v="2023"/>
    <s v="2023Q3"/>
    <s v="New_Claim/ Reopening"/>
    <x v="3"/>
    <m/>
  </r>
  <r>
    <s v="L02/070/9/000147/2023"/>
    <d v="2023-07-07T00:00:00"/>
    <d v="2023-07-08T00:00:00"/>
    <x v="2"/>
    <n v="100000"/>
    <n v="100000"/>
    <n v="1"/>
    <n v="2023"/>
    <n v="2023"/>
    <s v="2023Q3"/>
    <s v="New_Claim/ Reopening"/>
    <x v="3"/>
    <m/>
  </r>
  <r>
    <s v="L01/070/9/000148/2023"/>
    <d v="2023-08-17T00:00:00"/>
    <d v="2023-08-21T00:00:00"/>
    <x v="2"/>
    <n v="29500"/>
    <n v="29500"/>
    <n v="1"/>
    <n v="2023"/>
    <n v="2023"/>
    <s v="2023Q3"/>
    <s v="New_Claim/ Reopening"/>
    <x v="3"/>
    <m/>
  </r>
  <r>
    <s v="L01/070/9/000149/2023"/>
    <d v="2023-08-15T00:00:00"/>
    <d v="2023-08-23T00:00:00"/>
    <x v="2"/>
    <n v="100000"/>
    <n v="100000"/>
    <n v="1"/>
    <n v="2023"/>
    <n v="2023"/>
    <s v="2023Q3"/>
    <s v="New_Claim/ Reopening"/>
    <x v="3"/>
    <m/>
  </r>
  <r>
    <s v="L01/070/9/000150/2023"/>
    <d v="2023-08-18T00:00:00"/>
    <d v="2023-08-21T00:00:00"/>
    <x v="2"/>
    <n v="700000"/>
    <n v="700000"/>
    <n v="1"/>
    <n v="2023"/>
    <n v="2023"/>
    <s v="2023Q3"/>
    <s v="New_Claim/ Reopening"/>
    <x v="3"/>
    <m/>
  </r>
  <r>
    <s v="L01/040/9/000005/2023"/>
    <d v="2023-08-26T00:00:00"/>
    <d v="2023-08-28T00:00:00"/>
    <x v="4"/>
    <n v="100000"/>
    <n v="100000"/>
    <n v="1"/>
    <n v="2023"/>
    <n v="2023"/>
    <s v="2023Q3"/>
    <s v="New_Claim/ Reopening"/>
    <x v="3"/>
    <m/>
  </r>
  <r>
    <s v="L05/070/9/000152/2023"/>
    <d v="2023-08-03T00:00:00"/>
    <d v="2023-08-29T00:00:00"/>
    <x v="2"/>
    <n v="89000"/>
    <n v="89000"/>
    <n v="1"/>
    <n v="2023"/>
    <n v="2023"/>
    <s v="2023Q3"/>
    <s v="New_Claim/ Reopening"/>
    <x v="3"/>
    <m/>
  </r>
  <r>
    <s v="L01/080/9/000377/2021"/>
    <d v="2021-11-27T00:00:00"/>
    <d v="2023-06-26T00:00:00"/>
    <x v="0"/>
    <n v="290000"/>
    <n v="290000"/>
    <n v="1"/>
    <n v="2021"/>
    <n v="2023"/>
    <s v="2021Q4"/>
    <s v="New_Claim/ Reopening"/>
    <x v="1"/>
    <m/>
  </r>
  <r>
    <s v="L01/070/9/000153/2023"/>
    <d v="2023-08-28T00:00:00"/>
    <d v="2023-08-31T00:00:00"/>
    <x v="2"/>
    <n v="7000"/>
    <n v="7000"/>
    <n v="1"/>
    <n v="2023"/>
    <n v="2023"/>
    <s v="2023Q3"/>
    <s v="New_Claim/ Reopening"/>
    <x v="3"/>
    <m/>
  </r>
  <r>
    <s v="L01/092/9/000004/2023"/>
    <d v="2023-08-10T00:00:00"/>
    <d v="2023-08-11T00:00:00"/>
    <x v="9"/>
    <n v="598780"/>
    <n v="598780"/>
    <n v="1"/>
    <n v="2023"/>
    <n v="2023"/>
    <s v="2023Q3"/>
    <s v="New_Claim/ Reopening"/>
    <x v="3"/>
    <m/>
  </r>
  <r>
    <s v="L01/070/9/000156/2023"/>
    <d v="2023-09-05T00:00:00"/>
    <d v="2023-09-08T00:00:00"/>
    <x v="2"/>
    <n v="377100"/>
    <n v="377100"/>
    <n v="1"/>
    <n v="2023"/>
    <n v="2023"/>
    <s v="2023Q3"/>
    <s v="New_Claim/ Reopening"/>
    <x v="3"/>
    <m/>
  </r>
  <r>
    <s v="L01/070/9/000157/2023"/>
    <d v="2023-09-08T00:00:00"/>
    <d v="2023-09-09T00:00:00"/>
    <x v="2"/>
    <n v="80000"/>
    <n v="80000"/>
    <n v="1"/>
    <n v="2023"/>
    <n v="2023"/>
    <s v="2023Q3"/>
    <s v="New_Claim/ Reopening"/>
    <x v="3"/>
    <m/>
  </r>
  <r>
    <s v="L01/070/9/000158/2023"/>
    <d v="2023-09-08T00:00:00"/>
    <d v="2023-09-12T00:00:00"/>
    <x v="2"/>
    <n v="100000"/>
    <n v="100000"/>
    <n v="1"/>
    <n v="2023"/>
    <n v="2023"/>
    <s v="2023Q3"/>
    <s v="New_Claim/ Reopening"/>
    <x v="3"/>
    <m/>
  </r>
  <r>
    <s v="L01/070/9/000159/2023"/>
    <d v="2023-09-03T00:00:00"/>
    <d v="2023-09-12T00:00:00"/>
    <x v="2"/>
    <n v="50000"/>
    <n v="50000"/>
    <n v="1"/>
    <n v="2023"/>
    <n v="2023"/>
    <s v="2023Q3"/>
    <s v="New_Claim/ Reopening"/>
    <x v="3"/>
    <m/>
  </r>
  <r>
    <s v="L01/070/9/000160/2023"/>
    <d v="2023-09-06T00:00:00"/>
    <d v="2023-09-09T00:00:00"/>
    <x v="2"/>
    <n v="100000"/>
    <n v="100000"/>
    <n v="1"/>
    <n v="2023"/>
    <n v="2023"/>
    <s v="2023Q3"/>
    <s v="New_Claim/ Reopening"/>
    <x v="3"/>
    <m/>
  </r>
  <r>
    <s v="L01/070/9/000161/2023"/>
    <d v="2023-09-08T00:00:00"/>
    <d v="2023-09-14T00:00:00"/>
    <x v="2"/>
    <n v="50000"/>
    <n v="50000"/>
    <n v="1"/>
    <n v="2023"/>
    <n v="2023"/>
    <s v="2023Q3"/>
    <s v="New_Claim/ Reopening"/>
    <x v="3"/>
    <m/>
  </r>
  <r>
    <s v="L01/080/9/000014/2023"/>
    <d v="2023-07-26T00:00:00"/>
    <d v="2023-09-07T00:00:00"/>
    <x v="0"/>
    <n v="16500"/>
    <n v="16500"/>
    <n v="1"/>
    <n v="2023"/>
    <n v="2023"/>
    <s v="2023Q3"/>
    <s v="New_Claim/ Reopening"/>
    <x v="3"/>
    <m/>
  </r>
  <r>
    <s v="L01/080/9/000015/2023"/>
    <d v="2023-07-17T00:00:00"/>
    <d v="2023-09-07T00:00:00"/>
    <x v="0"/>
    <n v="20350"/>
    <n v="20350"/>
    <n v="1"/>
    <n v="2023"/>
    <n v="2023"/>
    <s v="2023Q3"/>
    <s v="New_Claim/ Reopening"/>
    <x v="3"/>
    <m/>
  </r>
  <r>
    <s v="L02/070/9/000162/2023"/>
    <d v="2023-08-26T00:00:00"/>
    <d v="2023-09-15T00:00:00"/>
    <x v="2"/>
    <n v="100000"/>
    <n v="100000"/>
    <n v="1"/>
    <n v="2023"/>
    <n v="2023"/>
    <s v="2023Q3"/>
    <s v="New_Claim/ Reopening"/>
    <x v="3"/>
    <m/>
  </r>
  <r>
    <s v="L01/070/9/000163/2023"/>
    <d v="2023-09-16T00:00:00"/>
    <d v="2023-09-18T00:00:00"/>
    <x v="2"/>
    <n v="100000"/>
    <n v="100000"/>
    <n v="1"/>
    <n v="2023"/>
    <n v="2023"/>
    <s v="2023Q3"/>
    <s v="New_Claim/ Reopening"/>
    <x v="3"/>
    <m/>
  </r>
  <r>
    <s v="L01/087/9/000016/2023"/>
    <d v="2023-07-29T00:00:00"/>
    <d v="2023-09-20T00:00:00"/>
    <x v="0"/>
    <n v="50000"/>
    <n v="50000"/>
    <n v="1"/>
    <n v="2023"/>
    <n v="2023"/>
    <s v="2023Q3"/>
    <s v="New_Claim/ Reopening"/>
    <x v="3"/>
    <m/>
  </r>
  <r>
    <s v="L01/070/9/000164/2023"/>
    <d v="2023-09-13T00:00:00"/>
    <d v="2023-09-20T00:00:00"/>
    <x v="2"/>
    <n v="5000"/>
    <n v="5000"/>
    <n v="1"/>
    <n v="2023"/>
    <n v="2023"/>
    <s v="2023Q3"/>
    <s v="New_Claim/ Reopening"/>
    <x v="3"/>
    <m/>
  </r>
  <r>
    <s v="L01/070/9/000165/2023"/>
    <d v="2023-09-16T00:00:00"/>
    <d v="2023-09-19T00:00:00"/>
    <x v="2"/>
    <n v="80000"/>
    <n v="80000"/>
    <n v="1"/>
    <n v="2023"/>
    <n v="2023"/>
    <s v="2023Q3"/>
    <s v="New_Claim/ Reopening"/>
    <x v="3"/>
    <m/>
  </r>
  <r>
    <s v="L02/070/9/000167/2023"/>
    <d v="2023-09-11T00:00:00"/>
    <d v="2023-09-21T00:00:00"/>
    <x v="2"/>
    <n v="20000"/>
    <n v="20000"/>
    <n v="1"/>
    <n v="2023"/>
    <n v="2023"/>
    <s v="2023Q3"/>
    <s v="New_Claim/ Reopening"/>
    <x v="3"/>
    <m/>
  </r>
  <r>
    <s v="L02/111/9/000001/2023"/>
    <d v="2023-05-12T00:00:00"/>
    <d v="2023-06-14T00:00:00"/>
    <x v="1"/>
    <n v="50000"/>
    <n v="50000"/>
    <n v="1"/>
    <n v="2023"/>
    <n v="2023"/>
    <s v="2023Q2"/>
    <s v="New_Claim/ Reopening"/>
    <x v="3"/>
    <m/>
  </r>
  <r>
    <s v="L02/111/9/000002/2023"/>
    <d v="2023-05-12T00:00:00"/>
    <d v="2023-06-14T00:00:00"/>
    <x v="1"/>
    <n v="50000"/>
    <n v="50000"/>
    <n v="1"/>
    <n v="2023"/>
    <n v="2023"/>
    <s v="2023Q2"/>
    <s v="New_Claim/ Reopening"/>
    <x v="3"/>
    <m/>
  </r>
  <r>
    <s v="L02/070/9/000168/2023"/>
    <d v="2023-07-18T00:00:00"/>
    <d v="2023-07-24T00:00:00"/>
    <x v="2"/>
    <n v="30000"/>
    <n v="30000"/>
    <n v="1"/>
    <n v="2023"/>
    <n v="2023"/>
    <s v="2023Q3"/>
    <s v="New_Claim/ Reopening"/>
    <x v="3"/>
    <m/>
  </r>
  <r>
    <s v="L01/070/9/000169/2023"/>
    <d v="2023-09-23T00:00:00"/>
    <d v="2023-09-25T00:00:00"/>
    <x v="2"/>
    <n v="216280"/>
    <n v="216280"/>
    <n v="1"/>
    <n v="2023"/>
    <n v="2023"/>
    <s v="2023Q3"/>
    <s v="New_Claim/ Reopening"/>
    <x v="3"/>
    <m/>
  </r>
  <r>
    <s v="L01/070/9/000170/2023"/>
    <d v="2023-09-22T00:00:00"/>
    <d v="2023-09-25T00:00:00"/>
    <x v="2"/>
    <n v="10000"/>
    <n v="10000"/>
    <n v="1"/>
    <n v="2023"/>
    <n v="2023"/>
    <s v="2023Q3"/>
    <s v="New_Claim/ Reopening"/>
    <x v="3"/>
    <m/>
  </r>
  <r>
    <s v="L02/070/9/000171/2023"/>
    <d v="2023-09-26T00:00:00"/>
    <d v="2023-09-26T00:00:00"/>
    <x v="2"/>
    <n v="80000"/>
    <n v="80000"/>
    <n v="1"/>
    <n v="2023"/>
    <n v="2023"/>
    <s v="2023Q3"/>
    <s v="New_Claim/ Reopening"/>
    <x v="3"/>
    <m/>
  </r>
  <r>
    <s v="L01/070/9/000172/2023"/>
    <d v="2023-09-16T00:00:00"/>
    <d v="2023-09-26T00:00:00"/>
    <x v="2"/>
    <n v="5000"/>
    <n v="5000"/>
    <n v="1"/>
    <n v="2023"/>
    <n v="2023"/>
    <s v="2023Q3"/>
    <s v="New_Claim/ Reopening"/>
    <x v="3"/>
    <m/>
  </r>
  <r>
    <s v="L01/070/9/000173/2023"/>
    <d v="2023-09-23T00:00:00"/>
    <d v="2023-09-26T00:00:00"/>
    <x v="2"/>
    <n v="100000"/>
    <n v="100000"/>
    <n v="1"/>
    <n v="2023"/>
    <n v="2023"/>
    <s v="2023Q3"/>
    <s v="New_Claim/ Reopening"/>
    <x v="3"/>
    <m/>
  </r>
  <r>
    <s v="L01/080/9/000017/2023"/>
    <d v="2023-09-27T00:00:00"/>
    <d v="2023-09-29T00:00:00"/>
    <x v="0"/>
    <n v="80000"/>
    <n v="80000"/>
    <n v="1"/>
    <n v="2023"/>
    <n v="2023"/>
    <s v="2023Q3"/>
    <s v="New_Claim/ Reopening"/>
    <x v="3"/>
    <m/>
  </r>
  <r>
    <s v="L01/111/9/000003/2023"/>
    <d v="2023-07-04T00:00:00"/>
    <d v="2023-09-28T00:00:00"/>
    <x v="1"/>
    <n v="266040"/>
    <n v="266040"/>
    <n v="1"/>
    <n v="2023"/>
    <n v="2023"/>
    <s v="2023Q3"/>
    <s v="New_Claim/ Reopening"/>
    <x v="3"/>
    <m/>
  </r>
  <r>
    <s v="L01/111/9/000004/2023"/>
    <d v="2023-05-25T00:00:00"/>
    <d v="2023-06-13T00:00:00"/>
    <x v="1"/>
    <n v="9125"/>
    <n v="9125"/>
    <n v="1"/>
    <n v="2023"/>
    <n v="2023"/>
    <s v="2023Q2"/>
    <s v="New_Claim/ Reopening"/>
    <x v="3"/>
    <m/>
  </r>
  <r>
    <s v="L01/110/9/000004/2023"/>
    <d v="2023-08-07T00:00:00"/>
    <d v="2023-09-18T00:00:00"/>
    <x v="1"/>
    <n v="50000"/>
    <n v="50000"/>
    <n v="1"/>
    <n v="2023"/>
    <n v="2023"/>
    <s v="2023Q3"/>
    <s v="New_Claim/ Reopening"/>
    <x v="3"/>
    <m/>
  </r>
  <r>
    <s v="L01/092/9/000005/2023"/>
    <d v="2023-03-30T00:00:00"/>
    <d v="2023-04-26T00:00:00"/>
    <x v="9"/>
    <n v="50000"/>
    <n v="50000"/>
    <n v="1"/>
    <n v="2023"/>
    <n v="2023"/>
    <s v="2023Q1"/>
    <s v="New_Claim/ Reopening"/>
    <x v="3"/>
    <m/>
  </r>
  <r>
    <s v="L01/103/9/000002/2023"/>
    <d v="2023-10-04T00:00:00"/>
    <d v="2023-10-06T00:00:00"/>
    <x v="7"/>
    <n v="50000"/>
    <n v="50000"/>
    <n v="1"/>
    <n v="2023"/>
    <n v="2023"/>
    <s v="2023Q4"/>
    <s v="New_Claim/ Reopening"/>
    <x v="3"/>
    <m/>
  </r>
  <r>
    <s v="L01/070/9/000175/2023"/>
    <d v="2023-10-01T00:00:00"/>
    <d v="2023-10-11T00:00:00"/>
    <x v="2"/>
    <n v="50000"/>
    <n v="50000"/>
    <n v="1"/>
    <n v="2023"/>
    <n v="2023"/>
    <s v="2023Q4"/>
    <s v="New_Claim/ Reopening"/>
    <x v="3"/>
    <m/>
  </r>
  <r>
    <s v="L01/070/9/000176/2023"/>
    <d v="2023-08-23T00:00:00"/>
    <d v="2023-09-08T00:00:00"/>
    <x v="2"/>
    <n v="40500"/>
    <n v="40500"/>
    <n v="1"/>
    <n v="2023"/>
    <n v="2023"/>
    <s v="2023Q3"/>
    <s v="New_Claim/ Reopening"/>
    <x v="3"/>
    <m/>
  </r>
  <r>
    <s v="L02/070/9/000177/2023"/>
    <d v="2023-08-24T00:00:00"/>
    <d v="2023-10-09T00:00:00"/>
    <x v="2"/>
    <n v="15000"/>
    <n v="15000"/>
    <n v="1"/>
    <n v="2023"/>
    <n v="2023"/>
    <s v="2023Q3"/>
    <s v="New_Claim/ Reopening"/>
    <x v="3"/>
    <m/>
  </r>
  <r>
    <s v="L01/070/9/000178/2023"/>
    <d v="2023-10-12T00:00:00"/>
    <d v="2023-10-13T00:00:00"/>
    <x v="2"/>
    <n v="100000"/>
    <n v="100000"/>
    <n v="1"/>
    <n v="2023"/>
    <n v="2023"/>
    <s v="2023Q4"/>
    <s v="New_Claim/ Reopening"/>
    <x v="3"/>
    <m/>
  </r>
  <r>
    <s v="L01/080/9/000019/2023"/>
    <d v="2023-10-11T00:00:00"/>
    <d v="2023-10-18T00:00:00"/>
    <x v="0"/>
    <n v="100000"/>
    <n v="100000"/>
    <n v="1"/>
    <n v="2023"/>
    <n v="2023"/>
    <s v="2023Q4"/>
    <s v="New_Claim/ Reopening"/>
    <x v="3"/>
    <m/>
  </r>
  <r>
    <s v="L01/080/9/000020/2023"/>
    <d v="2023-09-22T00:00:00"/>
    <d v="2023-10-17T00:00:00"/>
    <x v="0"/>
    <n v="80000"/>
    <n v="80000"/>
    <n v="1"/>
    <n v="2023"/>
    <n v="2023"/>
    <s v="2023Q3"/>
    <s v="New_Claim/ Reopening"/>
    <x v="3"/>
    <m/>
  </r>
  <r>
    <s v="L01/070/9/000179/2023"/>
    <d v="2023-10-17T00:00:00"/>
    <d v="2023-10-18T00:00:00"/>
    <x v="2"/>
    <n v="150000"/>
    <n v="150000"/>
    <n v="1"/>
    <n v="2023"/>
    <n v="2023"/>
    <s v="2023Q4"/>
    <s v="New_Claim/ Reopening"/>
    <x v="3"/>
    <m/>
  </r>
  <r>
    <s v="L02/070/9/000180/2023"/>
    <d v="2023-09-05T00:00:00"/>
    <d v="2023-10-11T00:00:00"/>
    <x v="2"/>
    <n v="50000"/>
    <n v="50000"/>
    <n v="1"/>
    <n v="2023"/>
    <n v="2023"/>
    <s v="2023Q3"/>
    <s v="New_Claim/ Reopening"/>
    <x v="3"/>
    <m/>
  </r>
  <r>
    <s v="L01/110/9/000005/2023"/>
    <d v="2023-10-14T00:00:00"/>
    <d v="2023-10-18T00:00:00"/>
    <x v="1"/>
    <n v="50000"/>
    <n v="50000"/>
    <n v="1"/>
    <n v="2023"/>
    <n v="2023"/>
    <s v="2023Q4"/>
    <s v="New_Claim/ Reopening"/>
    <x v="3"/>
    <m/>
  </r>
  <r>
    <s v="L01/080/9/000021/2023"/>
    <d v="2023-10-14T00:00:00"/>
    <d v="2023-10-18T00:00:00"/>
    <x v="0"/>
    <n v="126788"/>
    <n v="126788"/>
    <n v="1"/>
    <n v="2023"/>
    <n v="2023"/>
    <s v="2023Q4"/>
    <s v="New_Claim/ Reopening"/>
    <x v="3"/>
    <m/>
  </r>
  <r>
    <s v="L01/070/9/000181/2023"/>
    <d v="2023-10-16T00:00:00"/>
    <d v="2023-10-19T00:00:00"/>
    <x v="2"/>
    <n v="100000"/>
    <n v="100000"/>
    <n v="1"/>
    <n v="2023"/>
    <n v="2023"/>
    <s v="2023Q4"/>
    <s v="New_Claim/ Reopening"/>
    <x v="3"/>
    <m/>
  </r>
  <r>
    <s v="L01/070/9/000183/2023"/>
    <d v="2023-10-03T00:00:00"/>
    <d v="2023-10-19T00:00:00"/>
    <x v="2"/>
    <n v="150000"/>
    <n v="150000"/>
    <n v="1"/>
    <n v="2023"/>
    <n v="2023"/>
    <s v="2023Q4"/>
    <s v="New_Claim/ Reopening"/>
    <x v="3"/>
    <m/>
  </r>
  <r>
    <s v="L02/070/9/000184/2023"/>
    <d v="2023-10-22T00:00:00"/>
    <d v="2023-10-23T00:00:00"/>
    <x v="2"/>
    <n v="100000"/>
    <n v="100000"/>
    <n v="1"/>
    <n v="2023"/>
    <n v="2023"/>
    <s v="2023Q4"/>
    <s v="New_Claim/ Reopening"/>
    <x v="3"/>
    <m/>
  </r>
  <r>
    <s v="L01/070/9/000185/2023"/>
    <d v="2023-10-14T00:00:00"/>
    <d v="2023-10-23T00:00:00"/>
    <x v="2"/>
    <n v="100000"/>
    <n v="100000"/>
    <n v="1"/>
    <n v="2023"/>
    <n v="2023"/>
    <s v="2023Q4"/>
    <s v="New_Claim/ Reopening"/>
    <x v="3"/>
    <m/>
  </r>
  <r>
    <s v="L01/087/9/000107/2019"/>
    <d v="2019-05-07T00:00:00"/>
    <d v="2023-10-18T00:00:00"/>
    <x v="0"/>
    <n v="50000"/>
    <n v="50000"/>
    <n v="1"/>
    <n v="2019"/>
    <n v="2023"/>
    <s v="2019Q2"/>
    <s v="New_Claim/ Reopening"/>
    <x v="1"/>
    <m/>
  </r>
  <r>
    <s v="L07/070/9/000186/2023"/>
    <d v="2023-10-07T00:00:00"/>
    <d v="2023-10-23T00:00:00"/>
    <x v="2"/>
    <n v="100000"/>
    <n v="100000"/>
    <n v="1"/>
    <n v="2023"/>
    <n v="2023"/>
    <s v="2023Q4"/>
    <s v="New_Claim/ Reopening"/>
    <x v="3"/>
    <m/>
  </r>
  <r>
    <s v="L01/092/9/000008/2023"/>
    <d v="2023-10-12T00:00:00"/>
    <d v="2023-10-19T00:00:00"/>
    <x v="9"/>
    <n v="21296"/>
    <n v="21296"/>
    <n v="1"/>
    <n v="2023"/>
    <n v="2023"/>
    <s v="2023Q4"/>
    <s v="New_Claim/ Reopening"/>
    <x v="3"/>
    <m/>
  </r>
  <r>
    <s v="L01/070/9/000187/2023"/>
    <d v="2023-10-02T00:00:00"/>
    <d v="2023-10-23T00:00:00"/>
    <x v="2"/>
    <n v="100000"/>
    <n v="100000"/>
    <n v="1"/>
    <n v="2023"/>
    <n v="2023"/>
    <s v="2023Q4"/>
    <s v="New_Claim/ Reopening"/>
    <x v="3"/>
    <m/>
  </r>
  <r>
    <s v="L01/110/9/000006/2023"/>
    <d v="2023-08-01T00:00:00"/>
    <d v="2023-09-07T00:00:00"/>
    <x v="1"/>
    <n v="3785"/>
    <n v="3785"/>
    <n v="1"/>
    <n v="2023"/>
    <n v="2023"/>
    <s v="2023Q3"/>
    <s v="New_Claim/ Reopening"/>
    <x v="3"/>
    <m/>
  </r>
  <r>
    <s v="L02/070/9/000188/2023"/>
    <d v="2023-10-14T00:00:00"/>
    <d v="2023-10-18T00:00:00"/>
    <x v="2"/>
    <n v="100000"/>
    <n v="100000"/>
    <n v="1"/>
    <n v="2023"/>
    <n v="2023"/>
    <s v="2023Q4"/>
    <s v="New_Claim/ Reopening"/>
    <x v="3"/>
    <m/>
  </r>
  <r>
    <s v="L05/070/9/000189/2023"/>
    <d v="2023-10-07T00:00:00"/>
    <d v="2023-10-18T00:00:00"/>
    <x v="2"/>
    <n v="12500"/>
    <n v="12500"/>
    <n v="1"/>
    <n v="2023"/>
    <n v="2023"/>
    <s v="2023Q4"/>
    <s v="New_Claim/ Reopening"/>
    <x v="3"/>
    <m/>
  </r>
  <r>
    <s v="L01/070/9/000190/2023"/>
    <d v="2023-10-21T00:00:00"/>
    <d v="2023-10-26T00:00:00"/>
    <x v="2"/>
    <n v="100000"/>
    <n v="100000"/>
    <n v="1"/>
    <n v="2023"/>
    <n v="2023"/>
    <s v="2023Q4"/>
    <s v="New_Claim/ Reopening"/>
    <x v="3"/>
    <m/>
  </r>
  <r>
    <s v="L01/070/9/000191/2023"/>
    <d v="2023-10-02T00:00:00"/>
    <d v="2023-10-24T00:00:00"/>
    <x v="2"/>
    <n v="50000"/>
    <n v="50000"/>
    <n v="1"/>
    <n v="2023"/>
    <n v="2023"/>
    <s v="2023Q4"/>
    <s v="New_Claim/ Reopening"/>
    <x v="3"/>
    <m/>
  </r>
  <r>
    <s v="L01/070/9/000192/2023"/>
    <d v="2023-10-23T00:00:00"/>
    <d v="2023-10-24T00:00:00"/>
    <x v="2"/>
    <n v="100000"/>
    <n v="100000"/>
    <n v="1"/>
    <n v="2023"/>
    <n v="2023"/>
    <s v="2023Q4"/>
    <s v="New_Claim/ Reopening"/>
    <x v="3"/>
    <m/>
  </r>
  <r>
    <s v="L01/070/9/001638/2021"/>
    <d v="2021-05-21T00:00:00"/>
    <d v="2023-05-05T00:00:00"/>
    <x v="2"/>
    <n v="50000"/>
    <n v="50000"/>
    <n v="1"/>
    <n v="2021"/>
    <n v="2023"/>
    <s v="2021Q2"/>
    <s v="New_Claim/ Reopening"/>
    <x v="1"/>
    <m/>
  </r>
  <r>
    <s v="L01/070/9/000193/2023"/>
    <d v="2023-10-31T00:00:00"/>
    <d v="2023-10-31T00:00:00"/>
    <x v="2"/>
    <n v="100000"/>
    <n v="100000"/>
    <n v="1"/>
    <n v="2023"/>
    <n v="2023"/>
    <s v="2023Q4"/>
    <s v="New_Claim/ Reopening"/>
    <x v="3"/>
    <m/>
  </r>
  <r>
    <s v="L01/110/9/000007/2023"/>
    <d v="2023-10-30T00:00:00"/>
    <d v="2023-11-01T00:00:00"/>
    <x v="1"/>
    <n v="50000"/>
    <n v="50000"/>
    <n v="1"/>
    <n v="2023"/>
    <n v="2023"/>
    <s v="2023Q4"/>
    <s v="New_Claim/ Reopening"/>
    <x v="3"/>
    <m/>
  </r>
  <r>
    <s v="L05/070/9/000195/2023"/>
    <d v="2023-11-06T00:00:00"/>
    <d v="2023-11-07T00:00:00"/>
    <x v="2"/>
    <n v="87000"/>
    <n v="87000"/>
    <n v="1"/>
    <n v="2023"/>
    <n v="2023"/>
    <s v="2023Q4"/>
    <s v="New_Claim/ Reopening"/>
    <x v="3"/>
    <m/>
  </r>
  <r>
    <s v="L02/070/9/000196/2023"/>
    <d v="2023-10-25T00:00:00"/>
    <d v="2023-11-07T00:00:00"/>
    <x v="2"/>
    <n v="50000"/>
    <n v="50000"/>
    <n v="1"/>
    <n v="2023"/>
    <n v="2023"/>
    <s v="2023Q4"/>
    <s v="New_Claim/ Reopening"/>
    <x v="3"/>
    <m/>
  </r>
  <r>
    <s v="L01/070/9/000197/2023"/>
    <d v="2023-10-23T00:00:00"/>
    <d v="2023-10-30T00:00:00"/>
    <x v="2"/>
    <n v="10000"/>
    <n v="10000"/>
    <n v="1"/>
    <n v="2023"/>
    <n v="2023"/>
    <s v="2023Q4"/>
    <s v="New_Claim/ Reopening"/>
    <x v="3"/>
    <m/>
  </r>
  <r>
    <s v="L02/070/9/000198/2023"/>
    <d v="2023-11-08T00:00:00"/>
    <d v="2023-11-08T00:00:00"/>
    <x v="2"/>
    <n v="15000"/>
    <n v="15000"/>
    <n v="1"/>
    <n v="2023"/>
    <n v="2023"/>
    <s v="2023Q4"/>
    <s v="New_Claim/ Reopening"/>
    <x v="3"/>
    <m/>
  </r>
  <r>
    <s v="L02/070/9/000201/2023"/>
    <d v="2023-11-10T00:00:00"/>
    <d v="2023-11-14T00:00:00"/>
    <x v="2"/>
    <n v="100000"/>
    <n v="100000"/>
    <n v="1"/>
    <n v="2023"/>
    <n v="2023"/>
    <s v="2023Q4"/>
    <s v="New_Claim/ Reopening"/>
    <x v="3"/>
    <m/>
  </r>
  <r>
    <s v="L01/092/9/000010/2023"/>
    <d v="2023-11-07T00:00:00"/>
    <d v="2023-11-08T00:00:00"/>
    <x v="9"/>
    <n v="50000"/>
    <n v="50000"/>
    <n v="1"/>
    <n v="2023"/>
    <n v="2023"/>
    <s v="2023Q4"/>
    <s v="New_Claim/ Reopening"/>
    <x v="3"/>
    <m/>
  </r>
  <r>
    <s v="L01/070/9/000204/2023"/>
    <d v="2023-11-16T00:00:00"/>
    <d v="2023-11-20T00:00:00"/>
    <x v="2"/>
    <n v="100000"/>
    <n v="100000"/>
    <n v="1"/>
    <n v="2023"/>
    <n v="2023"/>
    <s v="2023Q4"/>
    <s v="New_Claim/ Reopening"/>
    <x v="3"/>
    <m/>
  </r>
  <r>
    <s v="L05/070/9/000205/2023"/>
    <d v="2023-11-22T00:00:00"/>
    <d v="2023-11-22T00:00:00"/>
    <x v="2"/>
    <n v="15000"/>
    <n v="15000"/>
    <n v="1"/>
    <n v="2023"/>
    <n v="2023"/>
    <s v="2023Q4"/>
    <s v="New_Claim/ Reopening"/>
    <x v="3"/>
    <m/>
  </r>
  <r>
    <s v="L02/070/9/000206/2023"/>
    <d v="2023-11-18T00:00:00"/>
    <d v="2023-11-20T00:00:00"/>
    <x v="2"/>
    <n v="100000"/>
    <n v="100000"/>
    <n v="1"/>
    <n v="2023"/>
    <n v="2023"/>
    <s v="2023Q4"/>
    <s v="New_Claim/ Reopening"/>
    <x v="3"/>
    <m/>
  </r>
  <r>
    <s v="L01/070/9/000207/2023"/>
    <d v="2023-11-03T00:00:00"/>
    <d v="2023-11-09T00:00:00"/>
    <x v="2"/>
    <n v="100000"/>
    <n v="100000"/>
    <n v="1"/>
    <n v="2023"/>
    <n v="2023"/>
    <s v="2023Q4"/>
    <s v="New_Claim/ Reopening"/>
    <x v="3"/>
    <m/>
  </r>
  <r>
    <s v="L01/070/9/000208/2023"/>
    <d v="2023-11-24T00:00:00"/>
    <d v="2023-11-27T00:00:00"/>
    <x v="2"/>
    <n v="100000"/>
    <n v="100000"/>
    <n v="1"/>
    <n v="2023"/>
    <n v="2023"/>
    <s v="2023Q4"/>
    <s v="New_Claim/ Reopening"/>
    <x v="3"/>
    <m/>
  </r>
  <r>
    <s v="L15/080/9/000022/2023"/>
    <d v="2023-11-24T00:00:00"/>
    <d v="2023-11-27T00:00:00"/>
    <x v="0"/>
    <n v="100000"/>
    <n v="100000"/>
    <n v="1"/>
    <n v="2023"/>
    <n v="2023"/>
    <s v="2023Q4"/>
    <s v="New_Claim/ Reopening"/>
    <x v="3"/>
    <m/>
  </r>
  <r>
    <s v="L01/070/9/000209/2023"/>
    <d v="2023-11-08T00:00:00"/>
    <d v="2023-11-15T00:00:00"/>
    <x v="2"/>
    <n v="33000"/>
    <n v="33000"/>
    <n v="1"/>
    <n v="2023"/>
    <n v="2023"/>
    <s v="2023Q4"/>
    <s v="New_Claim/ Reopening"/>
    <x v="3"/>
    <m/>
  </r>
  <r>
    <s v="L02/070/9/000210/2023"/>
    <d v="2023-11-24T00:00:00"/>
    <d v="2023-11-30T00:00:00"/>
    <x v="2"/>
    <n v="3500"/>
    <n v="3500"/>
    <n v="1"/>
    <n v="2023"/>
    <n v="2023"/>
    <s v="2023Q4"/>
    <s v="New_Claim/ Reopening"/>
    <x v="3"/>
    <m/>
  </r>
  <r>
    <s v="L02/070/9/000211/2023"/>
    <d v="2023-11-28T00:00:00"/>
    <d v="2023-11-30T00:00:00"/>
    <x v="2"/>
    <n v="35300"/>
    <n v="35300"/>
    <n v="1"/>
    <n v="2023"/>
    <n v="2023"/>
    <s v="2023Q4"/>
    <s v="New_Claim/ Reopening"/>
    <x v="3"/>
    <m/>
  </r>
  <r>
    <s v="L02/020/9/000001/2023"/>
    <d v="2023-11-06T00:00:00"/>
    <d v="2023-11-15T00:00:00"/>
    <x v="5"/>
    <n v="100000"/>
    <n v="100000"/>
    <n v="1"/>
    <n v="2023"/>
    <n v="2023"/>
    <s v="2023Q4"/>
    <s v="New_Claim/ Reopening"/>
    <x v="3"/>
    <m/>
  </r>
  <r>
    <s v="L15/070/9/000212/2023"/>
    <d v="2023-11-05T00:00:00"/>
    <d v="2023-12-01T00:00:00"/>
    <x v="2"/>
    <n v="10000"/>
    <n v="10000"/>
    <n v="1"/>
    <n v="2023"/>
    <n v="2023"/>
    <s v="2023Q4"/>
    <s v="New_Claim/ Reopening"/>
    <x v="3"/>
    <m/>
  </r>
  <r>
    <s v="L01/080/9/000023/2023"/>
    <d v="2023-12-02T00:00:00"/>
    <d v="2023-12-04T00:00:00"/>
    <x v="0"/>
    <n v="15000"/>
    <n v="15000"/>
    <n v="1"/>
    <n v="2023"/>
    <n v="2023"/>
    <s v="2023Q4"/>
    <s v="New_Claim/ Reopening"/>
    <x v="3"/>
    <m/>
  </r>
  <r>
    <s v="L02/070/9/000215/2023"/>
    <d v="2023-12-06T00:00:00"/>
    <d v="2023-12-06T00:00:00"/>
    <x v="2"/>
    <n v="100000"/>
    <n v="100000"/>
    <n v="1"/>
    <n v="2023"/>
    <n v="2023"/>
    <s v="2023Q4"/>
    <s v="New_Claim/ Reopening"/>
    <x v="3"/>
    <m/>
  </r>
  <r>
    <s v="L15/070/9/000216/2023"/>
    <d v="2023-12-01T00:00:00"/>
    <d v="2023-12-08T00:00:00"/>
    <x v="2"/>
    <n v="100000"/>
    <n v="100000"/>
    <n v="1"/>
    <n v="2023"/>
    <n v="2023"/>
    <s v="2023Q4"/>
    <s v="New_Claim/ Reopening"/>
    <x v="3"/>
    <m/>
  </r>
  <r>
    <s v="L01/080/9/000024/2023"/>
    <d v="2023-12-06T00:00:00"/>
    <d v="2023-12-09T00:00:00"/>
    <x v="0"/>
    <n v="50000"/>
    <n v="50000"/>
    <n v="1"/>
    <n v="2023"/>
    <n v="2023"/>
    <s v="2023Q4"/>
    <s v="New_Claim/ Reopening"/>
    <x v="3"/>
    <m/>
  </r>
  <r>
    <s v="L01/070/9/000217/2023"/>
    <d v="2023-11-16T00:00:00"/>
    <d v="2023-12-08T00:00:00"/>
    <x v="2"/>
    <n v="80000"/>
    <n v="80000"/>
    <n v="1"/>
    <n v="2023"/>
    <n v="2023"/>
    <s v="2023Q4"/>
    <s v="New_Claim/ Reopening"/>
    <x v="3"/>
    <m/>
  </r>
  <r>
    <s v="L01/070/9/000218/2023"/>
    <d v="2023-11-20T00:00:00"/>
    <d v="2023-12-09T00:00:00"/>
    <x v="2"/>
    <n v="100000"/>
    <n v="100000"/>
    <n v="1"/>
    <n v="2023"/>
    <n v="2023"/>
    <s v="2023Q4"/>
    <s v="New_Claim/ Reopening"/>
    <x v="3"/>
    <m/>
  </r>
  <r>
    <s v="L05/070/9/000219/2023"/>
    <d v="2023-12-09T00:00:00"/>
    <d v="2023-12-13T00:00:00"/>
    <x v="2"/>
    <n v="100000"/>
    <n v="100000"/>
    <n v="1"/>
    <n v="2023"/>
    <n v="2023"/>
    <s v="2023Q4"/>
    <s v="New_Claim/ Reopening"/>
    <x v="3"/>
    <m/>
  </r>
  <r>
    <s v="L01/070/9/000220/2023"/>
    <d v="2023-12-07T00:00:00"/>
    <d v="2023-12-11T00:00:00"/>
    <x v="2"/>
    <n v="12000"/>
    <n v="12000"/>
    <n v="1"/>
    <n v="2023"/>
    <n v="2023"/>
    <s v="2023Q4"/>
    <s v="New_Claim/ Reopening"/>
    <x v="3"/>
    <m/>
  </r>
  <r>
    <s v="L01/110/9/000010/2023"/>
    <d v="2023-08-31T00:00:00"/>
    <d v="2023-11-28T00:00:00"/>
    <x v="1"/>
    <n v="23460"/>
    <n v="23460"/>
    <n v="1"/>
    <n v="2023"/>
    <n v="2023"/>
    <s v="2023Q3"/>
    <s v="New_Claim/ Reopening"/>
    <x v="3"/>
    <m/>
  </r>
  <r>
    <s v="L01/110/9/000011/2023"/>
    <d v="2023-10-26T00:00:00"/>
    <d v="2023-11-07T00:00:00"/>
    <x v="1"/>
    <n v="50000"/>
    <n v="50000"/>
    <n v="1"/>
    <n v="2023"/>
    <n v="2023"/>
    <s v="2023Q4"/>
    <s v="New_Claim/ Reopening"/>
    <x v="3"/>
    <m/>
  </r>
  <r>
    <s v="L01/070/9/000222/2023"/>
    <d v="2023-12-12T00:00:00"/>
    <d v="2023-12-13T00:00:00"/>
    <x v="2"/>
    <n v="50000"/>
    <n v="50000"/>
    <n v="1"/>
    <n v="2023"/>
    <n v="2023"/>
    <s v="2023Q4"/>
    <s v="New_Claim/ Reopening"/>
    <x v="3"/>
    <m/>
  </r>
  <r>
    <s v="L01/070/9/000223/2023"/>
    <d v="2023-12-05T00:00:00"/>
    <d v="2023-12-06T00:00:00"/>
    <x v="2"/>
    <n v="80000"/>
    <n v="80000"/>
    <n v="1"/>
    <n v="2023"/>
    <n v="2023"/>
    <s v="2023Q4"/>
    <s v="New_Claim/ Reopening"/>
    <x v="3"/>
    <m/>
  </r>
  <r>
    <s v="L01/110/9/000012/2023"/>
    <d v="2023-11-25T00:00:00"/>
    <d v="2023-12-05T00:00:00"/>
    <x v="1"/>
    <n v="50000"/>
    <n v="50000"/>
    <n v="1"/>
    <n v="2023"/>
    <n v="2023"/>
    <s v="2023Q4"/>
    <s v="New_Claim/ Reopening"/>
    <x v="3"/>
    <m/>
  </r>
  <r>
    <s v="L01/110/9/000014/2023"/>
    <d v="2023-05-08T00:00:00"/>
    <d v="2023-07-24T00:00:00"/>
    <x v="1"/>
    <n v="50000"/>
    <n v="50000"/>
    <n v="1"/>
    <n v="2023"/>
    <n v="2023"/>
    <s v="2023Q2"/>
    <s v="New_Claim/ Reopening"/>
    <x v="3"/>
    <m/>
  </r>
  <r>
    <s v="L01/070/9/000224/2023"/>
    <d v="2023-12-15T00:00:00"/>
    <d v="2023-12-15T00:00:00"/>
    <x v="2"/>
    <n v="80000"/>
    <n v="80000"/>
    <n v="1"/>
    <n v="2023"/>
    <n v="2023"/>
    <s v="2023Q4"/>
    <s v="New_Claim/ Reopening"/>
    <x v="3"/>
    <m/>
  </r>
  <r>
    <s v="L01/110/9/000015/2023"/>
    <d v="2023-07-28T00:00:00"/>
    <d v="2023-09-07T00:00:00"/>
    <x v="1"/>
    <n v="50000"/>
    <n v="50000"/>
    <n v="1"/>
    <n v="2023"/>
    <n v="2023"/>
    <s v="2023Q3"/>
    <s v="New_Claim/ Reopening"/>
    <x v="3"/>
    <m/>
  </r>
  <r>
    <s v="L01/110/9/000016/2023"/>
    <d v="2023-08-07T00:00:00"/>
    <d v="2023-09-07T00:00:00"/>
    <x v="1"/>
    <n v="5000"/>
    <n v="5000"/>
    <n v="1"/>
    <n v="2023"/>
    <n v="2023"/>
    <s v="2023Q3"/>
    <s v="New_Claim/ Reopening"/>
    <x v="3"/>
    <m/>
  </r>
  <r>
    <s v="L01/110/9/000017/2023"/>
    <d v="2023-03-09T00:00:00"/>
    <d v="2023-08-11T00:00:00"/>
    <x v="1"/>
    <n v="5000"/>
    <n v="5000"/>
    <n v="1"/>
    <n v="2023"/>
    <n v="2023"/>
    <s v="2023Q1"/>
    <s v="New_Claim/ Reopening"/>
    <x v="3"/>
    <m/>
  </r>
  <r>
    <s v="L01/110/9/000018/2023"/>
    <d v="2023-02-23T00:00:00"/>
    <d v="2023-08-11T00:00:00"/>
    <x v="1"/>
    <n v="5000"/>
    <n v="5000"/>
    <n v="1"/>
    <n v="2023"/>
    <n v="2023"/>
    <s v="2023Q1"/>
    <s v="New_Claim/ Reopening"/>
    <x v="3"/>
    <m/>
  </r>
  <r>
    <s v="L01/070/9/000225/2023"/>
    <d v="2023-12-09T00:00:00"/>
    <d v="2023-12-18T00:00:00"/>
    <x v="2"/>
    <n v="80000"/>
    <n v="80000"/>
    <n v="1"/>
    <n v="2023"/>
    <n v="2023"/>
    <s v="2023Q4"/>
    <s v="New_Claim/ Reopening"/>
    <x v="3"/>
    <m/>
  </r>
  <r>
    <s v="L01/070/9/000228/2023"/>
    <d v="2023-12-21T00:00:00"/>
    <d v="2023-12-21T00:00:00"/>
    <x v="2"/>
    <n v="10000"/>
    <n v="10000"/>
    <n v="1"/>
    <n v="2023"/>
    <n v="2023"/>
    <s v="2023Q4"/>
    <s v="New_Claim/ Reopening"/>
    <x v="3"/>
    <m/>
  </r>
  <r>
    <s v="L01/070/9/000229/2023"/>
    <d v="2023-12-11T00:00:00"/>
    <d v="2024-01-03T00:00:00"/>
    <x v="2"/>
    <n v="90000"/>
    <n v="90000"/>
    <n v="1"/>
    <n v="2023"/>
    <n v="2024"/>
    <s v="2023Q4"/>
    <s v="New_Claim/ Reopening"/>
    <x v="3"/>
    <m/>
  </r>
  <r>
    <s v="L01/041/9/000001/2021"/>
    <d v="2021-10-06T00:00:00"/>
    <d v="2023-05-18T00:00:00"/>
    <x v="4"/>
    <n v="1000000"/>
    <n v="1000000"/>
    <n v="1"/>
    <n v="2021"/>
    <n v="2023"/>
    <s v="2021Q4"/>
    <s v="New_Claim/ Reopening"/>
    <x v="1"/>
    <m/>
  </r>
  <r>
    <s v="L01/042/9/000007/2021"/>
    <d v="2021-10-14T00:00:00"/>
    <d v="2022-03-21T00:00:00"/>
    <x v="4"/>
    <n v="0"/>
    <n v="-5.6843418860808002E-14"/>
    <n v="1"/>
    <n v="2021"/>
    <n v="2022"/>
    <s v="2021Q4"/>
    <s v="New_Claim/ Reopening"/>
    <x v="1"/>
    <m/>
  </r>
  <r>
    <s v="L01/070/9/000071/2020"/>
    <d v="2020-01-05T00:00:00"/>
    <d v="2020-01-05T00:00:00"/>
    <x v="2"/>
    <n v="129412"/>
    <n v="129411.7647"/>
    <n v="1"/>
    <n v="2020"/>
    <n v="2020"/>
    <s v="2020Q1"/>
    <s v="Old_Claim"/>
    <x v="0"/>
    <m/>
  </r>
  <r>
    <s v="L02/070/9/000406/2020"/>
    <d v="2020-06-28T00:00:00"/>
    <d v="2020-06-28T00:00:00"/>
    <x v="2"/>
    <n v="373246"/>
    <n v="373245.614"/>
    <n v="1"/>
    <n v="2020"/>
    <n v="2020"/>
    <s v="2020Q2"/>
    <s v="Old_Claim"/>
    <x v="0"/>
    <m/>
  </r>
  <r>
    <s v="L01/080/9/000003/2022"/>
    <d v="2022-01-21T00:00:00"/>
    <d v="2022-01-25T00:00:00"/>
    <x v="0"/>
    <n v="49824"/>
    <n v="49823.529410000003"/>
    <n v="1"/>
    <n v="2022"/>
    <n v="2022"/>
    <s v="2022Q1"/>
    <s v="Old_Claim"/>
    <x v="0"/>
    <m/>
  </r>
  <r>
    <s v="L01/070/9/001189/2020"/>
    <d v="2020-11-12T00:00:00"/>
    <d v="2020-12-10T00:00:00"/>
    <x v="2"/>
    <n v="41974.5"/>
    <n v="41973.75"/>
    <n v="1"/>
    <n v="2020"/>
    <n v="2020"/>
    <s v="2020Q4"/>
    <s v="Old_Claim"/>
    <x v="0"/>
    <m/>
  </r>
  <r>
    <s v="L15/087/9/000347/2020"/>
    <d v="2020-11-28T00:00:00"/>
    <d v="2020-11-30T00:00:00"/>
    <x v="0"/>
    <n v="1"/>
    <n v="5.8207660913467E-11"/>
    <n v="1"/>
    <n v="2020"/>
    <n v="2020"/>
    <s v="2020Q4"/>
    <s v="Old_Claim"/>
    <x v="0"/>
    <m/>
  </r>
  <r>
    <s v="L01/070/9/000363/2022"/>
    <d v="2022-11-11T00:00:00"/>
    <d v="2023-06-27T00:00:00"/>
    <x v="2"/>
    <n v="1"/>
    <n v="0"/>
    <n v="1"/>
    <n v="2022"/>
    <n v="2023"/>
    <s v="2022Q4"/>
    <s v="New_Claim/ Reopening"/>
    <x v="1"/>
    <m/>
  </r>
  <r>
    <s v="L01/020/9/000008/2017"/>
    <d v="2017-11-04T00:00:00"/>
    <d v="2017-11-04T00:00:00"/>
    <x v="5"/>
    <n v="2"/>
    <n v="0.1"/>
    <n v="1"/>
    <n v="2017"/>
    <n v="2017"/>
    <s v="2017Q4"/>
    <s v="Old_Claim"/>
    <x v="0"/>
    <m/>
  </r>
  <r>
    <s v="L01/080/9/000105/2011"/>
    <d v="2011-08-20T00:00:00"/>
    <d v="2011-09-05T00:00:00"/>
    <x v="0"/>
    <n v="500000"/>
    <n v="499995"/>
    <n v="1"/>
    <n v="2011"/>
    <n v="2011"/>
    <s v="2011Q3"/>
    <s v="Old_Claim"/>
    <x v="0"/>
    <m/>
  </r>
  <r>
    <s v="L01/700/9/000409/2019"/>
    <d v="2019-12-15T00:00:00"/>
    <d v="2019-12-18T00:00:00"/>
    <x v="2"/>
    <n v="-20"/>
    <n v="-40"/>
    <n v="1"/>
    <n v="2019"/>
    <n v="2019"/>
    <s v="2019Q4"/>
    <s v="Old_Claim"/>
    <x v="0"/>
    <m/>
  </r>
  <r>
    <s v="L01/070/9/000203/2019"/>
    <d v="2019-07-29T00:00:00"/>
    <d v="2019-07-29T00:00:00"/>
    <x v="2"/>
    <n v="0"/>
    <n v="-20"/>
    <n v="1"/>
    <n v="2019"/>
    <n v="2019"/>
    <s v="2019Q3"/>
    <s v="Old_Claim"/>
    <x v="0"/>
    <m/>
  </r>
  <r>
    <s v="L02/070/9/000285/2020"/>
    <d v="2020-05-18T00:00:00"/>
    <d v="2020-05-18T00:00:00"/>
    <x v="2"/>
    <n v="6270"/>
    <n v="6000"/>
    <n v="1"/>
    <n v="2020"/>
    <n v="2020"/>
    <s v="2020Q2"/>
    <s v="Old_Claim"/>
    <x v="0"/>
    <m/>
  </r>
  <r>
    <s v="L01/700/9/000525/2020"/>
    <d v="2020-08-18T00:00:00"/>
    <d v="2020-08-18T00:00:00"/>
    <x v="2"/>
    <n v="6270"/>
    <n v="6000"/>
    <n v="1"/>
    <n v="2020"/>
    <n v="2020"/>
    <s v="2020Q3"/>
    <s v="Old_Claim"/>
    <x v="0"/>
    <m/>
  </r>
  <r>
    <s v="L13/070/9/000002/1999"/>
    <d v="1999-01-02T00:00:00"/>
    <d v="1999-01-06T00:00:00"/>
    <x v="2"/>
    <n v="3000"/>
    <n v="2700"/>
    <n v="1"/>
    <n v="1999"/>
    <n v="1999"/>
    <s v="1999Q1"/>
    <s v="Old_Claim"/>
    <x v="0"/>
    <m/>
  </r>
  <r>
    <s v="L01/080/9/000039/2005"/>
    <d v="2005-04-02T00:00:00"/>
    <d v="2005-04-06T00:00:00"/>
    <x v="0"/>
    <n v="0"/>
    <n v="-435"/>
    <n v="1"/>
    <n v="2005"/>
    <n v="2005"/>
    <s v="2005Q2"/>
    <s v="Old_Claim"/>
    <x v="0"/>
    <m/>
  </r>
  <r>
    <s v="L01/700/9/000643/2020"/>
    <d v="2020-09-14T00:00:00"/>
    <d v="2020-09-17T00:00:00"/>
    <x v="2"/>
    <n v="1450"/>
    <n v="1000"/>
    <n v="1"/>
    <n v="2020"/>
    <n v="2020"/>
    <s v="2020Q3"/>
    <s v="Old_Claim"/>
    <x v="2"/>
    <m/>
  </r>
  <r>
    <s v="L01/070/9/000062/2023"/>
    <d v="2023-04-12T00:00:00"/>
    <d v="2023-04-13T00:00:00"/>
    <x v="2"/>
    <n v="0"/>
    <n v="-500"/>
    <n v="1"/>
    <n v="2023"/>
    <n v="2023"/>
    <s v="2023Q2"/>
    <s v="New_Claim/ Reopening"/>
    <x v="3"/>
    <m/>
  </r>
  <r>
    <s v="L01/020/9/000004/2018"/>
    <d v="2018-10-31T00:00:00"/>
    <d v="2018-11-02T00:00:00"/>
    <x v="5"/>
    <n v="0"/>
    <n v="-612"/>
    <n v="1"/>
    <n v="2018"/>
    <n v="2018"/>
    <s v="2018Q4"/>
    <s v="Old_Claim"/>
    <x v="0"/>
    <m/>
  </r>
  <r>
    <s v="L01/088/9/000141/2020"/>
    <d v="2020-10-08T00:00:00"/>
    <d v="2020-10-08T00:00:00"/>
    <x v="0"/>
    <n v="2280"/>
    <n v="1438"/>
    <n v="1"/>
    <n v="2020"/>
    <n v="2020"/>
    <s v="2020Q4"/>
    <s v="Old_Claim"/>
    <x v="0"/>
    <m/>
  </r>
  <r>
    <s v="L01/040/9/000001/2013"/>
    <d v="2013-04-13T00:00:00"/>
    <d v="2013-08-14T00:00:00"/>
    <x v="4"/>
    <n v="0"/>
    <n v="-910.6"/>
    <n v="1"/>
    <n v="2013"/>
    <n v="2013"/>
    <s v="2013Q2"/>
    <s v="Old_Claim"/>
    <x v="0"/>
    <m/>
  </r>
  <r>
    <s v="L01/070/9/000150/2019"/>
    <d v="2019-05-08T00:00:00"/>
    <d v="2019-05-08T00:00:00"/>
    <x v="2"/>
    <n v="0"/>
    <n v="-1000"/>
    <n v="1"/>
    <n v="2019"/>
    <n v="2019"/>
    <s v="2019Q2"/>
    <s v="Old_Claim"/>
    <x v="0"/>
    <m/>
  </r>
  <r>
    <s v="L01/087/9/000427/2020"/>
    <d v="2020-11-01T00:00:00"/>
    <d v="2020-11-20T00:00:00"/>
    <x v="0"/>
    <n v="1000"/>
    <n v="0"/>
    <n v="1"/>
    <n v="2020"/>
    <n v="2020"/>
    <s v="2020Q4"/>
    <s v="New_Claim/ Reopening"/>
    <x v="1"/>
    <m/>
  </r>
  <r>
    <s v="L01/070/9/000236/1999"/>
    <d v="1999-11-10T00:00:00"/>
    <d v="1999-11-15T00:00:00"/>
    <x v="2"/>
    <n v="20000"/>
    <n v="19000"/>
    <n v="1"/>
    <n v="1999"/>
    <n v="1999"/>
    <s v="1999Q4"/>
    <s v="Old_Claim"/>
    <x v="0"/>
    <m/>
  </r>
  <r>
    <s v="L01/700/9/001286/2020"/>
    <d v="2020-02-19T00:00:00"/>
    <d v="2023-04-24T00:00:00"/>
    <x v="2"/>
    <n v="1000"/>
    <n v="0"/>
    <n v="1"/>
    <n v="2020"/>
    <n v="2023"/>
    <s v="2020Q1"/>
    <s v="New_Claim/ Reopening"/>
    <x v="1"/>
    <m/>
  </r>
  <r>
    <s v="L15/070/9/001062/2020"/>
    <d v="2020-12-01T00:00:00"/>
    <d v="2020-12-01T00:00:00"/>
    <x v="2"/>
    <n v="6270"/>
    <n v="5000"/>
    <n v="1"/>
    <n v="2020"/>
    <n v="2020"/>
    <s v="2020Q4"/>
    <s v="Old_Claim"/>
    <x v="0"/>
    <m/>
  </r>
  <r>
    <s v="L15/087/9/000151/2020"/>
    <d v="2020-08-01T00:00:00"/>
    <d v="2020-08-01T00:00:00"/>
    <x v="0"/>
    <n v="2320"/>
    <n v="1000"/>
    <n v="1"/>
    <n v="2020"/>
    <n v="2020"/>
    <s v="2020Q3"/>
    <s v="Old_Claim"/>
    <x v="0"/>
    <m/>
  </r>
  <r>
    <s v="L01/090/9/000001/2007"/>
    <d v="2007-06-07T00:00:00"/>
    <d v="2007-08-24T00:00:00"/>
    <x v="9"/>
    <n v="5912.58"/>
    <n v="4434.33"/>
    <n v="1"/>
    <n v="2007"/>
    <n v="2007"/>
    <s v="2007Q2"/>
    <s v="Old_Claim"/>
    <x v="0"/>
    <m/>
  </r>
  <r>
    <s v="L01/070/9/000114/2023"/>
    <d v="2023-06-17T00:00:00"/>
    <d v="2023-06-26T00:00:00"/>
    <x v="2"/>
    <n v="0"/>
    <n v="-1655"/>
    <n v="1"/>
    <n v="2023"/>
    <n v="2023"/>
    <s v="2023Q2"/>
    <s v="New_Claim/ Reopening"/>
    <x v="3"/>
    <m/>
  </r>
  <r>
    <s v="L05/070/9/001200/2020"/>
    <d v="2020-12-22T00:00:00"/>
    <d v="2021-01-12T00:00:00"/>
    <x v="2"/>
    <n v="39300"/>
    <n v="37612"/>
    <n v="1"/>
    <n v="2020"/>
    <n v="2021"/>
    <s v="2020Q4"/>
    <s v="Old_Claim"/>
    <x v="2"/>
    <m/>
  </r>
  <r>
    <s v="L01/087/9/000409/2020"/>
    <d v="2020-12-31T00:00:00"/>
    <d v="2021-01-18T00:00:00"/>
    <x v="0"/>
    <n v="8700"/>
    <n v="7000"/>
    <n v="1"/>
    <n v="2020"/>
    <n v="2021"/>
    <s v="2020Q4"/>
    <s v="Old_Claim"/>
    <x v="0"/>
    <m/>
  </r>
  <r>
    <s v="L01/110/9/000002/2023"/>
    <d v="2023-02-07T00:00:00"/>
    <d v="2023-02-28T00:00:00"/>
    <x v="1"/>
    <n v="1725"/>
    <n v="0"/>
    <n v="1"/>
    <n v="2023"/>
    <n v="2023"/>
    <s v="2023Q1"/>
    <s v="New_Claim/ Reopening"/>
    <x v="3"/>
    <m/>
  </r>
  <r>
    <s v="L01/070/9/000145/2000"/>
    <d v="2000-07-15T00:00:00"/>
    <d v="2000-07-20T00:00:00"/>
    <x v="2"/>
    <n v="40000"/>
    <n v="38000"/>
    <n v="1"/>
    <n v="2000"/>
    <n v="2000"/>
    <s v="2000Q3"/>
    <s v="Old_Claim"/>
    <x v="0"/>
    <m/>
  </r>
  <r>
    <s v="L01/070/9/000004/2000"/>
    <d v="2000-01-21T00:00:00"/>
    <d v="2000-01-24T00:00:00"/>
    <x v="2"/>
    <n v="0"/>
    <n v="-2161.15"/>
    <n v="1"/>
    <n v="2000"/>
    <n v="2000"/>
    <s v="2000Q1"/>
    <s v="Old_Claim"/>
    <x v="0"/>
    <m/>
  </r>
  <r>
    <s v="L01/070/9/001113/2020"/>
    <d v="2020-12-21T00:00:00"/>
    <d v="2020-12-21T00:00:00"/>
    <x v="2"/>
    <n v="8700"/>
    <n v="6380"/>
    <n v="1"/>
    <n v="2020"/>
    <n v="2020"/>
    <s v="2020Q4"/>
    <s v="Old_Claim"/>
    <x v="0"/>
    <m/>
  </r>
  <r>
    <s v="L01/070/9/000881/2020"/>
    <d v="2020-11-08T00:00:00"/>
    <d v="2020-11-09T00:00:00"/>
    <x v="2"/>
    <n v="4640"/>
    <n v="2320"/>
    <n v="1"/>
    <n v="2020"/>
    <n v="2020"/>
    <s v="2020Q4"/>
    <s v="Old_Claim"/>
    <x v="0"/>
    <m/>
  </r>
  <r>
    <s v="L01/070/9/000173/1999"/>
    <d v="1999-08-27T00:00:00"/>
    <d v="1999-09-06T00:00:00"/>
    <x v="2"/>
    <n v="50000"/>
    <n v="47500"/>
    <n v="1"/>
    <n v="1999"/>
    <n v="1999"/>
    <s v="1999Q3"/>
    <s v="Old_Claim"/>
    <x v="0"/>
    <m/>
  </r>
  <r>
    <s v="L01/070/9/000110/2000"/>
    <d v="2000-05-24T00:00:00"/>
    <d v="2000-05-24T00:00:00"/>
    <x v="2"/>
    <n v="0"/>
    <n v="-2500"/>
    <n v="1"/>
    <n v="2000"/>
    <n v="2000"/>
    <s v="2000Q2"/>
    <s v="Old_Claim"/>
    <x v="0"/>
    <m/>
  </r>
  <r>
    <s v="L01/087/9/000247/2020"/>
    <d v="2020-10-19T00:00:00"/>
    <d v="2020-10-19T00:00:00"/>
    <x v="0"/>
    <n v="12540"/>
    <n v="10000"/>
    <n v="1"/>
    <n v="2020"/>
    <n v="2020"/>
    <s v="2020Q4"/>
    <s v="Old_Claim"/>
    <x v="0"/>
    <m/>
  </r>
  <r>
    <s v="L01/062/9/000022/2020"/>
    <d v="2019-06-16T00:00:00"/>
    <d v="2020-09-28T00:00:00"/>
    <x v="3"/>
    <n v="0"/>
    <n v="-2626"/>
    <n v="1"/>
    <n v="2019"/>
    <n v="2020"/>
    <s v="2019Q2"/>
    <s v="Old_Claim"/>
    <x v="0"/>
    <m/>
  </r>
  <r>
    <s v="L01/070/9/001549/2021"/>
    <d v="2021-12-08T00:00:00"/>
    <d v="2022-01-03T00:00:00"/>
    <x v="2"/>
    <n v="678185"/>
    <n v="675500"/>
    <n v="1"/>
    <n v="2021"/>
    <n v="2022"/>
    <s v="2021Q4"/>
    <s v="Old_Claim"/>
    <x v="2"/>
    <m/>
  </r>
  <r>
    <s v="L01/024/9/000001/2022"/>
    <d v="2022-01-06T00:00:00"/>
    <d v="2022-03-03T00:00:00"/>
    <x v="5"/>
    <n v="50000"/>
    <n v="47279.301559899002"/>
    <n v="1"/>
    <n v="2022"/>
    <n v="2022"/>
    <s v="2022Q1"/>
    <s v="Old_Claim"/>
    <x v="0"/>
    <m/>
  </r>
  <r>
    <s v="L01/070/9/000091/2017"/>
    <d v="2017-04-22T00:00:00"/>
    <d v="2017-05-02T00:00:00"/>
    <x v="2"/>
    <n v="0"/>
    <n v="-3000"/>
    <n v="1"/>
    <n v="2017"/>
    <n v="2017"/>
    <s v="2017Q2"/>
    <s v="Old_Claim"/>
    <x v="0"/>
    <m/>
  </r>
  <r>
    <s v="L01/092/9/000004/2022"/>
    <d v="2022-05-21T00:00:00"/>
    <d v="2022-06-22T00:00:00"/>
    <x v="9"/>
    <n v="75286"/>
    <n v="72286"/>
    <n v="1"/>
    <n v="2022"/>
    <n v="2022"/>
    <s v="2022Q2"/>
    <s v="New_Claim/ Reopening"/>
    <x v="1"/>
    <m/>
  </r>
  <r>
    <s v="L01/070/9/001018/2021"/>
    <d v="2021-07-03T00:00:00"/>
    <d v="2021-07-29T00:00:00"/>
    <x v="2"/>
    <n v="3157"/>
    <n v="0"/>
    <n v="1"/>
    <n v="2021"/>
    <n v="2021"/>
    <s v="2021Q3"/>
    <s v="Old_Claim"/>
    <x v="0"/>
    <m/>
  </r>
  <r>
    <s v="L01/070/9/000665/2020"/>
    <d v="2020-09-20T00:00:00"/>
    <d v="2020-09-20T00:00:00"/>
    <x v="2"/>
    <n v="10260"/>
    <n v="7000"/>
    <n v="1"/>
    <n v="2020"/>
    <n v="2020"/>
    <s v="2020Q3"/>
    <s v="Old_Claim"/>
    <x v="0"/>
    <m/>
  </r>
  <r>
    <s v="L01/070/9/000791/2020"/>
    <d v="2020-10-18T00:00:00"/>
    <d v="2020-10-18T00:00:00"/>
    <x v="2"/>
    <n v="10260"/>
    <n v="7000"/>
    <n v="1"/>
    <n v="2020"/>
    <n v="2020"/>
    <s v="2020Q4"/>
    <s v="Old_Claim"/>
    <x v="0"/>
    <m/>
  </r>
  <r>
    <s v="L01/070/9/000902/2021"/>
    <d v="2021-06-06T00:00:00"/>
    <d v="2021-06-24T00:00:00"/>
    <x v="2"/>
    <n v="596380"/>
    <n v="592760"/>
    <n v="1"/>
    <n v="2021"/>
    <n v="2021"/>
    <s v="2021Q2"/>
    <s v="Old_Claim"/>
    <x v="2"/>
    <m/>
  </r>
  <r>
    <s v="L01/700/9/000458/2020"/>
    <d v="2020-07-01T00:00:00"/>
    <d v="2020-07-20T00:00:00"/>
    <x v="2"/>
    <n v="110000"/>
    <n v="106020"/>
    <n v="1"/>
    <n v="2020"/>
    <n v="2020"/>
    <s v="2020Q3"/>
    <s v="Old_Claim"/>
    <x v="0"/>
    <m/>
  </r>
  <r>
    <s v="L01/040/9/000012/2013"/>
    <d v="2013-11-14T00:00:00"/>
    <d v="2015-02-26T00:00:00"/>
    <x v="4"/>
    <n v="0"/>
    <n v="-4015"/>
    <n v="1"/>
    <n v="2013"/>
    <n v="2015"/>
    <s v="2013Q4"/>
    <s v="Old_Claim"/>
    <x v="0"/>
    <m/>
  </r>
  <r>
    <s v="L01/070/9/001098/2020"/>
    <d v="2020-12-18T00:00:00"/>
    <d v="2020-12-18T00:00:00"/>
    <x v="2"/>
    <n v="8700"/>
    <n v="4684"/>
    <n v="1"/>
    <n v="2020"/>
    <n v="2020"/>
    <s v="2020Q4"/>
    <s v="Old_Claim"/>
    <x v="0"/>
    <m/>
  </r>
  <r>
    <s v="L01/070/9/000864/2020"/>
    <d v="2020-11-01T00:00:00"/>
    <d v="2020-11-01T00:00:00"/>
    <x v="2"/>
    <n v="5270"/>
    <n v="1000"/>
    <n v="1"/>
    <n v="2020"/>
    <n v="2020"/>
    <s v="2020Q4"/>
    <s v="Old_Claim"/>
    <x v="2"/>
    <m/>
  </r>
  <r>
    <s v="L01/088/9/000196/2020"/>
    <d v="2020-11-20T00:00:00"/>
    <d v="2020-11-20T00:00:00"/>
    <x v="0"/>
    <n v="8550"/>
    <n v="4200"/>
    <n v="1"/>
    <n v="2020"/>
    <n v="2020"/>
    <s v="2020Q4"/>
    <s v="Old_Claim"/>
    <x v="0"/>
    <m/>
  </r>
  <r>
    <s v="L01/088/9/000186/2020"/>
    <d v="2020-11-13T00:00:00"/>
    <d v="2020-11-13T00:00:00"/>
    <x v="0"/>
    <n v="4450"/>
    <n v="0"/>
    <n v="1"/>
    <n v="2020"/>
    <n v="2020"/>
    <s v="2020Q4"/>
    <s v="New_Claim/ Reopening"/>
    <x v="1"/>
    <m/>
  </r>
  <r>
    <s v="L15/070/9/001161/2020"/>
    <d v="2020-12-23T00:00:00"/>
    <d v="2020-12-23T00:00:00"/>
    <x v="2"/>
    <n v="19300"/>
    <n v="14800"/>
    <n v="1"/>
    <n v="2020"/>
    <n v="2020"/>
    <s v="2020Q4"/>
    <s v="Old_Claim"/>
    <x v="0"/>
    <m/>
  </r>
  <r>
    <s v="L01/880/9/000073/2019"/>
    <d v="2019-12-09T00:00:00"/>
    <d v="2019-12-09T00:00:00"/>
    <x v="0"/>
    <n v="-5000"/>
    <n v="-10000"/>
    <n v="1"/>
    <n v="2019"/>
    <n v="2019"/>
    <s v="2019Q4"/>
    <s v="Old_Claim"/>
    <x v="0"/>
    <m/>
  </r>
  <r>
    <s v="L02/089/9/000057/2012"/>
    <d v="2012-07-22T00:00:00"/>
    <d v="2012-08-07T00:00:00"/>
    <x v="0"/>
    <n v="0"/>
    <n v="-5000"/>
    <n v="1"/>
    <n v="2012"/>
    <n v="2012"/>
    <s v="2012Q3"/>
    <s v="Old_Claim"/>
    <x v="0"/>
    <m/>
  </r>
  <r>
    <s v="L01/070/9/000027/2023"/>
    <d v="2023-02-20T00:00:00"/>
    <d v="2023-02-24T00:00:00"/>
    <x v="2"/>
    <n v="5000"/>
    <n v="0"/>
    <n v="1"/>
    <n v="2023"/>
    <n v="2023"/>
    <s v="2023Q1"/>
    <s v="New_Claim/ Reopening"/>
    <x v="3"/>
    <m/>
  </r>
  <r>
    <s v="L01/070/9/001289/2020"/>
    <d v="2020-08-29T00:00:00"/>
    <d v="2023-07-28T00:00:00"/>
    <x v="2"/>
    <n v="5000"/>
    <n v="0"/>
    <n v="1"/>
    <n v="2020"/>
    <n v="2023"/>
    <s v="2020Q3"/>
    <s v="New_Claim/ Reopening"/>
    <x v="1"/>
    <m/>
  </r>
  <r>
    <s v="L01/700/9/000602/2020"/>
    <d v="2020-09-07T00:00:00"/>
    <d v="2020-09-08T00:00:00"/>
    <x v="2"/>
    <n v="8550"/>
    <n v="3280"/>
    <n v="1"/>
    <n v="2020"/>
    <n v="2020"/>
    <s v="2020Q3"/>
    <s v="Old_Claim"/>
    <x v="0"/>
    <m/>
  </r>
  <r>
    <s v="L01/042/9/000008/2021"/>
    <d v="2021-12-12T00:00:00"/>
    <d v="2023-08-30T00:00:00"/>
    <x v="4"/>
    <n v="5568"/>
    <n v="222.72"/>
    <n v="1"/>
    <n v="2021"/>
    <n v="2023"/>
    <s v="2021Q4"/>
    <s v="New_Claim/ Reopening"/>
    <x v="1"/>
    <m/>
  </r>
  <r>
    <s v="L01/042/9/000009/2021"/>
    <d v="2021-12-04T00:00:00"/>
    <d v="2023-08-30T00:00:00"/>
    <x v="4"/>
    <n v="5568"/>
    <n v="222.72"/>
    <n v="1"/>
    <n v="2021"/>
    <n v="2023"/>
    <s v="2021Q4"/>
    <s v="New_Claim/ Reopening"/>
    <x v="1"/>
    <m/>
  </r>
  <r>
    <s v="L01/071/9/000107/1998"/>
    <d v="1998-10-21T00:00:00"/>
    <d v="1999-06-25T00:00:00"/>
    <x v="2"/>
    <n v="0"/>
    <n v="-5600"/>
    <n v="1"/>
    <n v="1998"/>
    <n v="1999"/>
    <s v="1998Q4"/>
    <s v="Old_Claim"/>
    <x v="0"/>
    <m/>
  </r>
  <r>
    <s v="L01/080/9/000358/2020"/>
    <d v="2020-11-11T00:00:00"/>
    <d v="2020-11-11T00:00:00"/>
    <x v="0"/>
    <n v="55800"/>
    <n v="50000"/>
    <n v="1"/>
    <n v="2020"/>
    <n v="2020"/>
    <s v="2020Q4"/>
    <s v="Old_Claim"/>
    <x v="0"/>
    <m/>
  </r>
  <r>
    <s v="L01/080/9/000398/2020"/>
    <d v="2020-12-31T00:00:00"/>
    <d v="2021-01-06T00:00:00"/>
    <x v="0"/>
    <n v="17400"/>
    <n v="11428"/>
    <n v="1"/>
    <n v="2020"/>
    <n v="2021"/>
    <s v="2020Q4"/>
    <s v="Old_Claim"/>
    <x v="0"/>
    <m/>
  </r>
  <r>
    <s v="L15/070/9/000547/2020"/>
    <d v="2020-08-22T00:00:00"/>
    <d v="2020-08-22T00:00:00"/>
    <x v="2"/>
    <n v="125770"/>
    <n v="119730"/>
    <n v="1"/>
    <n v="2020"/>
    <n v="2020"/>
    <s v="2020Q3"/>
    <s v="Old_Claim"/>
    <x v="0"/>
    <m/>
  </r>
  <r>
    <s v="L05/070/9/000494/2020"/>
    <d v="2020-08-02T00:00:00"/>
    <d v="2020-08-02T00:00:00"/>
    <x v="2"/>
    <n v="0"/>
    <n v="-6750"/>
    <n v="1"/>
    <n v="2020"/>
    <n v="2020"/>
    <s v="2020Q3"/>
    <s v="Old_Claim"/>
    <x v="0"/>
    <m/>
  </r>
  <r>
    <s v="L02/070/9/001090/2021"/>
    <d v="2021-07-29T00:00:00"/>
    <d v="2021-08-09T00:00:00"/>
    <x v="2"/>
    <n v="0"/>
    <n v="-6860"/>
    <n v="1"/>
    <n v="2021"/>
    <n v="2021"/>
    <s v="2021Q3"/>
    <s v="Old_Claim"/>
    <x v="0"/>
    <m/>
  </r>
  <r>
    <s v="L01/087/9/000209/2020"/>
    <d v="2020-07-15T00:00:00"/>
    <d v="2020-07-15T00:00:00"/>
    <x v="0"/>
    <n v="12000"/>
    <n v="5000"/>
    <n v="1"/>
    <n v="2020"/>
    <n v="2020"/>
    <s v="2020Q3"/>
    <s v="Old_Claim"/>
    <x v="0"/>
    <m/>
  </r>
  <r>
    <s v="L01/087/9/000039/2021"/>
    <d v="2021-01-27T00:00:00"/>
    <d v="2021-02-12T00:00:00"/>
    <x v="0"/>
    <n v="7000"/>
    <n v="0"/>
    <n v="1"/>
    <n v="2021"/>
    <n v="2021"/>
    <s v="2021Q1"/>
    <s v="Old_Claim"/>
    <x v="0"/>
    <m/>
  </r>
  <r>
    <s v="L02/070/9/000277/2022"/>
    <d v="2022-08-26T00:00:00"/>
    <d v="2022-08-26T00:00:00"/>
    <x v="2"/>
    <n v="17000"/>
    <n v="10000"/>
    <n v="1"/>
    <n v="2022"/>
    <n v="2022"/>
    <s v="2022Q3"/>
    <s v="New_Claim/ Reopening"/>
    <x v="1"/>
    <m/>
  </r>
  <r>
    <s v="L01/022/9/000002/2020"/>
    <d v="2020-09-19T00:00:00"/>
    <d v="2020-10-05T00:00:00"/>
    <x v="5"/>
    <n v="10510"/>
    <n v="3139.8688999999999"/>
    <n v="1"/>
    <n v="2020"/>
    <n v="2020"/>
    <s v="2020Q3"/>
    <s v="Old_Claim"/>
    <x v="0"/>
    <m/>
  </r>
  <r>
    <s v="L01/087/9/000180/2020"/>
    <d v="2020-05-31T00:00:00"/>
    <d v="2020-05-31T00:00:00"/>
    <x v="0"/>
    <n v="15312"/>
    <n v="7506"/>
    <n v="1"/>
    <n v="2020"/>
    <n v="2020"/>
    <s v="2020Q2"/>
    <s v="Old_Claim"/>
    <x v="0"/>
    <m/>
  </r>
  <r>
    <s v="L01/088/9/000026/2022"/>
    <d v="2022-07-16T00:00:00"/>
    <d v="2022-07-18T00:00:00"/>
    <x v="0"/>
    <n v="18000"/>
    <n v="10000"/>
    <n v="1"/>
    <n v="2022"/>
    <n v="2022"/>
    <s v="2022Q3"/>
    <s v="New_Claim/ Reopening"/>
    <x v="1"/>
    <m/>
  </r>
  <r>
    <s v="L01/087/9/000041/2020"/>
    <d v="2020-03-14T00:00:00"/>
    <d v="2020-03-14T00:00:00"/>
    <x v="0"/>
    <n v="19688"/>
    <n v="10996"/>
    <n v="1"/>
    <n v="2020"/>
    <n v="2020"/>
    <s v="2020Q1"/>
    <s v="Old_Claim"/>
    <x v="0"/>
    <m/>
  </r>
  <r>
    <s v="L02/080/9/000224/2020"/>
    <d v="2020-09-29T00:00:00"/>
    <d v="2020-09-29T00:00:00"/>
    <x v="0"/>
    <n v="0"/>
    <n v="-9210"/>
    <n v="1"/>
    <n v="2020"/>
    <n v="2020"/>
    <s v="2020Q3"/>
    <s v="Old_Claim"/>
    <x v="0"/>
    <m/>
  </r>
  <r>
    <s v="L01/070/9/000848/2020"/>
    <d v="2020-10-24T00:00:00"/>
    <d v="2020-10-24T00:00:00"/>
    <x v="2"/>
    <n v="10214"/>
    <n v="1000"/>
    <n v="1"/>
    <n v="2020"/>
    <n v="2020"/>
    <s v="2020Q4"/>
    <s v="Old_Claim"/>
    <x v="0"/>
    <m/>
  </r>
  <r>
    <s v="L02/070/9/000075/2023"/>
    <d v="2023-05-05T00:00:00"/>
    <d v="2023-05-10T00:00:00"/>
    <x v="2"/>
    <n v="9320"/>
    <n v="0"/>
    <n v="1"/>
    <n v="2023"/>
    <n v="2023"/>
    <s v="2023Q2"/>
    <s v="New_Claim/ Reopening"/>
    <x v="3"/>
    <m/>
  </r>
  <r>
    <s v="L01/070/9/000604/2020"/>
    <d v="2020-09-04T00:00:00"/>
    <d v="2020-09-04T00:00:00"/>
    <x v="2"/>
    <n v="20482"/>
    <n v="11010"/>
    <n v="1"/>
    <n v="2020"/>
    <n v="2020"/>
    <s v="2020Q3"/>
    <s v="Old_Claim"/>
    <x v="0"/>
    <m/>
  </r>
  <r>
    <s v="L01/070/9/000789/2020"/>
    <d v="2020-10-18T00:00:00"/>
    <d v="2020-10-18T00:00:00"/>
    <x v="2"/>
    <n v="79850"/>
    <n v="70000"/>
    <n v="1"/>
    <n v="2020"/>
    <n v="2020"/>
    <s v="2020Q4"/>
    <s v="Old_Claim"/>
    <x v="0"/>
    <m/>
  </r>
  <r>
    <s v="L01/088/9/000268/2021"/>
    <d v="2021-09-11T00:00:00"/>
    <d v="2021-09-15T00:00:00"/>
    <x v="0"/>
    <n v="17500"/>
    <n v="7500"/>
    <n v="1"/>
    <n v="2021"/>
    <n v="2021"/>
    <s v="2021Q3"/>
    <s v="Old_Claim"/>
    <x v="2"/>
    <m/>
  </r>
  <r>
    <s v="L01/070/9/001498/2021"/>
    <d v="2021-12-06T00:00:00"/>
    <d v="2021-12-07T00:00:00"/>
    <x v="2"/>
    <n v="0"/>
    <n v="-10000"/>
    <n v="1"/>
    <n v="2021"/>
    <n v="2021"/>
    <s v="2021Q4"/>
    <s v="Old_Claim"/>
    <x v="0"/>
    <m/>
  </r>
  <r>
    <s v="L01/070/9/000005/2023"/>
    <d v="2023-01-09T00:00:00"/>
    <d v="2023-01-09T00:00:00"/>
    <x v="2"/>
    <n v="10000"/>
    <n v="0"/>
    <n v="1"/>
    <n v="2023"/>
    <n v="2023"/>
    <s v="2023Q1"/>
    <s v="New_Claim/ Reopening"/>
    <x v="3"/>
    <m/>
  </r>
  <r>
    <s v="L01/080/9/000002/2023"/>
    <d v="2023-02-25T00:00:00"/>
    <d v="2023-03-03T00:00:00"/>
    <x v="0"/>
    <n v="10000"/>
    <n v="0"/>
    <n v="1"/>
    <n v="2023"/>
    <n v="2023"/>
    <s v="2023Q1"/>
    <s v="New_Claim/ Reopening"/>
    <x v="3"/>
    <m/>
  </r>
  <r>
    <s v="L01/070/9/000053/2023"/>
    <d v="2023-03-18T00:00:00"/>
    <d v="2023-03-27T00:00:00"/>
    <x v="2"/>
    <n v="10000"/>
    <n v="0"/>
    <n v="1"/>
    <n v="2023"/>
    <n v="2023"/>
    <s v="2023Q1"/>
    <s v="New_Claim/ Reopening"/>
    <x v="3"/>
    <m/>
  </r>
  <r>
    <s v="L01/110/9/000029/2022"/>
    <d v="2022-09-09T00:00:00"/>
    <d v="2023-04-18T00:00:00"/>
    <x v="1"/>
    <n v="10000"/>
    <n v="0"/>
    <n v="1"/>
    <n v="2022"/>
    <n v="2023"/>
    <s v="2022Q3"/>
    <s v="New_Claim/ Reopening"/>
    <x v="1"/>
    <m/>
  </r>
  <r>
    <s v="L01/070/9/000089/2023"/>
    <d v="2023-05-12T00:00:00"/>
    <d v="2023-05-23T00:00:00"/>
    <x v="2"/>
    <n v="0"/>
    <n v="-10000"/>
    <n v="1"/>
    <n v="2023"/>
    <n v="2023"/>
    <s v="2023Q2"/>
    <s v="New_Claim/ Reopening"/>
    <x v="3"/>
    <m/>
  </r>
  <r>
    <s v="L01/070/9/000092/2023"/>
    <d v="2023-05-13T00:00:00"/>
    <d v="2023-05-24T00:00:00"/>
    <x v="2"/>
    <n v="10000"/>
    <n v="0"/>
    <n v="1"/>
    <n v="2023"/>
    <n v="2023"/>
    <s v="2023Q2"/>
    <s v="New_Claim/ Reopening"/>
    <x v="3"/>
    <m/>
  </r>
  <r>
    <s v="L01/070/9/000094/2023"/>
    <d v="2023-05-12T00:00:00"/>
    <d v="2023-05-29T00:00:00"/>
    <x v="2"/>
    <n v="10000"/>
    <n v="0"/>
    <n v="1"/>
    <n v="2023"/>
    <n v="2023"/>
    <s v="2023Q2"/>
    <s v="New_Claim/ Reopening"/>
    <x v="3"/>
    <m/>
  </r>
  <r>
    <s v="L05/070/9/000105/2023"/>
    <d v="2023-06-02T00:00:00"/>
    <d v="2023-06-08T00:00:00"/>
    <x v="2"/>
    <n v="10000"/>
    <n v="0"/>
    <n v="1"/>
    <n v="2023"/>
    <n v="2023"/>
    <s v="2023Q2"/>
    <s v="New_Claim/ Reopening"/>
    <x v="3"/>
    <m/>
  </r>
  <r>
    <s v="L05/070/9/000118/2023"/>
    <d v="2023-06-23T00:00:00"/>
    <d v="2023-06-30T00:00:00"/>
    <x v="2"/>
    <n v="10000"/>
    <n v="0"/>
    <n v="1"/>
    <n v="2023"/>
    <n v="2023"/>
    <s v="2023Q2"/>
    <s v="New_Claim/ Reopening"/>
    <x v="3"/>
    <m/>
  </r>
  <r>
    <s v="L01/070/9/000129/2023"/>
    <d v="2023-06-21T00:00:00"/>
    <d v="2023-07-21T00:00:00"/>
    <x v="2"/>
    <n v="0"/>
    <n v="-10000"/>
    <n v="1"/>
    <n v="2023"/>
    <n v="2023"/>
    <s v="2023Q2"/>
    <s v="New_Claim/ Reopening"/>
    <x v="3"/>
    <m/>
  </r>
  <r>
    <s v="L05/070/9/000133/2023"/>
    <d v="2023-07-23T00:00:00"/>
    <d v="2023-07-26T00:00:00"/>
    <x v="2"/>
    <n v="0"/>
    <n v="-10000"/>
    <n v="1"/>
    <n v="2023"/>
    <n v="2023"/>
    <s v="2023Q3"/>
    <s v="New_Claim/ Reopening"/>
    <x v="3"/>
    <m/>
  </r>
  <r>
    <s v="L01/103/9/000001/2023"/>
    <d v="2023-09-14T00:00:00"/>
    <d v="2023-09-26T00:00:00"/>
    <x v="7"/>
    <n v="0"/>
    <n v="-10000"/>
    <n v="1"/>
    <n v="2023"/>
    <n v="2023"/>
    <s v="2023Q3"/>
    <s v="New_Claim/ Reopening"/>
    <x v="3"/>
    <m/>
  </r>
  <r>
    <s v="L01/092/9/000007/2023"/>
    <d v="2023-09-20T00:00:00"/>
    <d v="2023-09-20T00:00:00"/>
    <x v="9"/>
    <n v="50000"/>
    <n v="40000"/>
    <n v="1"/>
    <n v="2023"/>
    <n v="2023"/>
    <s v="2023Q3"/>
    <s v="New_Claim/ Reopening"/>
    <x v="3"/>
    <m/>
  </r>
  <r>
    <s v="L01/092/9/000009/2023"/>
    <d v="2023-10-27T00:00:00"/>
    <d v="2023-11-14T00:00:00"/>
    <x v="9"/>
    <n v="50000"/>
    <n v="40000"/>
    <n v="1"/>
    <n v="2023"/>
    <n v="2023"/>
    <s v="2023Q4"/>
    <s v="New_Claim/ Reopening"/>
    <x v="3"/>
    <m/>
  </r>
  <r>
    <s v="L01/092/9/000011/2023"/>
    <d v="2023-12-05T00:00:00"/>
    <d v="2023-12-14T00:00:00"/>
    <x v="9"/>
    <n v="50000"/>
    <n v="40000"/>
    <n v="1"/>
    <n v="2023"/>
    <n v="2023"/>
    <s v="2023Q4"/>
    <s v="New_Claim/ Reopening"/>
    <x v="3"/>
    <m/>
  </r>
  <r>
    <s v="L01/071/9/000003/2010"/>
    <d v="2010-02-03T00:00:00"/>
    <d v="2010-02-04T00:00:00"/>
    <x v="2"/>
    <n v="100000"/>
    <n v="89902"/>
    <n v="1"/>
    <n v="2010"/>
    <n v="2010"/>
    <s v="2010Q1"/>
    <s v="Old_Claim"/>
    <x v="0"/>
    <m/>
  </r>
  <r>
    <s v="L01/112/9/000032/1998"/>
    <d v="1998-05-16T00:00:00"/>
    <d v="1998-06-18T00:00:00"/>
    <x v="1"/>
    <n v="0"/>
    <n v="-10500"/>
    <n v="1"/>
    <n v="1998"/>
    <n v="1998"/>
    <s v="1998Q2"/>
    <s v="Old_Claim"/>
    <x v="0"/>
    <m/>
  </r>
  <r>
    <s v="L01/070/9/001117/2021"/>
    <d v="2021-07-29T00:00:00"/>
    <d v="2021-08-25T00:00:00"/>
    <x v="2"/>
    <n v="500"/>
    <n v="-10000"/>
    <n v="1"/>
    <n v="2021"/>
    <n v="2021"/>
    <s v="2021Q3"/>
    <s v="Old_Claim"/>
    <x v="0"/>
    <m/>
  </r>
  <r>
    <s v="L01/030/9/000002/2023"/>
    <d v="2023-11-03T00:00:00"/>
    <d v="2023-11-22T00:00:00"/>
    <x v="8"/>
    <n v="100000"/>
    <n v="88415.011150104998"/>
    <n v="1"/>
    <n v="2023"/>
    <n v="2023"/>
    <s v="2023Q4"/>
    <s v="New_Claim/ Reopening"/>
    <x v="3"/>
    <m/>
  </r>
  <r>
    <s v="L01/070/9/000080/2023"/>
    <d v="2023-05-09T00:00:00"/>
    <d v="2023-05-12T00:00:00"/>
    <x v="2"/>
    <n v="12000"/>
    <n v="0"/>
    <n v="1"/>
    <n v="2023"/>
    <n v="2023"/>
    <s v="2023Q2"/>
    <s v="New_Claim/ Reopening"/>
    <x v="3"/>
    <m/>
  </r>
  <r>
    <s v="L01/080/9/000387/2020"/>
    <d v="2020-12-18T00:00:00"/>
    <d v="2020-12-18T00:00:00"/>
    <x v="0"/>
    <n v="12500"/>
    <n v="0"/>
    <n v="1"/>
    <n v="2020"/>
    <n v="2020"/>
    <s v="2020Q4"/>
    <s v="Old_Claim"/>
    <x v="0"/>
    <m/>
  </r>
  <r>
    <s v="L02/080/9/000038/2022"/>
    <d v="2022-09-15T00:00:00"/>
    <d v="2022-09-19T00:00:00"/>
    <x v="0"/>
    <n v="112500"/>
    <n v="100000"/>
    <n v="1"/>
    <n v="2022"/>
    <n v="2022"/>
    <s v="2022Q3"/>
    <s v="New_Claim/ Reopening"/>
    <x v="1"/>
    <m/>
  </r>
  <r>
    <s v="L01/087/9/000377/2020"/>
    <d v="2020-12-18T00:00:00"/>
    <d v="2020-12-18T00:00:00"/>
    <x v="0"/>
    <n v="12760"/>
    <n v="0"/>
    <n v="1"/>
    <n v="2020"/>
    <n v="2020"/>
    <s v="2020Q4"/>
    <s v="Old_Claim"/>
    <x v="2"/>
    <m/>
  </r>
  <r>
    <s v="L01/087/9/000311/2020"/>
    <d v="2020-10-31T00:00:00"/>
    <d v="2020-10-31T00:00:00"/>
    <x v="0"/>
    <n v="13260"/>
    <n v="0"/>
    <n v="1"/>
    <n v="2020"/>
    <n v="2020"/>
    <s v="2020Q4"/>
    <s v="Old_Claim"/>
    <x v="0"/>
    <m/>
  </r>
  <r>
    <s v="L01/070/9/000221/2023"/>
    <d v="2023-12-10T00:00:00"/>
    <d v="2023-12-13T00:00:00"/>
    <x v="2"/>
    <n v="15000"/>
    <n v="867"/>
    <n v="1"/>
    <n v="2023"/>
    <n v="2023"/>
    <s v="2023Q4"/>
    <s v="New_Claim/ Reopening"/>
    <x v="3"/>
    <m/>
  </r>
  <r>
    <s v="L15/070/9/000813/2020"/>
    <d v="2020-10-25T00:00:00"/>
    <d v="2020-10-25T00:00:00"/>
    <x v="2"/>
    <n v="153000"/>
    <n v="138500"/>
    <n v="1"/>
    <n v="2020"/>
    <n v="2020"/>
    <s v="2020Q4"/>
    <s v="Old_Claim"/>
    <x v="0"/>
    <m/>
  </r>
  <r>
    <s v="L02/070/9/000100/2023"/>
    <d v="2023-05-26T00:00:00"/>
    <d v="2023-06-02T00:00:00"/>
    <x v="2"/>
    <n v="15000"/>
    <n v="0"/>
    <n v="1"/>
    <n v="2023"/>
    <n v="2023"/>
    <s v="2023Q2"/>
    <s v="New_Claim/ Reopening"/>
    <x v="3"/>
    <m/>
  </r>
  <r>
    <s v="L01/070/9/000131/2023"/>
    <d v="2023-07-14T00:00:00"/>
    <d v="2023-07-24T00:00:00"/>
    <x v="2"/>
    <n v="0"/>
    <n v="-15000"/>
    <n v="1"/>
    <n v="2023"/>
    <n v="2023"/>
    <s v="2023Q3"/>
    <s v="New_Claim/ Reopening"/>
    <x v="3"/>
    <m/>
  </r>
  <r>
    <s v="L01/070/9/000134/2023"/>
    <d v="2023-06-05T00:00:00"/>
    <d v="2023-07-05T00:00:00"/>
    <x v="2"/>
    <n v="15000"/>
    <n v="0"/>
    <n v="1"/>
    <n v="2023"/>
    <n v="2023"/>
    <s v="2023Q2"/>
    <s v="New_Claim/ Reopening"/>
    <x v="3"/>
    <m/>
  </r>
  <r>
    <s v="L01/070/9/000213/2023"/>
    <d v="2023-11-26T00:00:00"/>
    <d v="2023-12-01T00:00:00"/>
    <x v="2"/>
    <n v="16000"/>
    <n v="924.8"/>
    <n v="1"/>
    <n v="2023"/>
    <n v="2023"/>
    <s v="2023Q4"/>
    <s v="New_Claim/ Reopening"/>
    <x v="3"/>
    <m/>
  </r>
  <r>
    <s v="L01/070/9/001463/2021"/>
    <d v="2021-11-13T00:00:00"/>
    <d v="2021-11-23T00:00:00"/>
    <x v="2"/>
    <n v="32520"/>
    <n v="15520"/>
    <n v="1"/>
    <n v="2021"/>
    <n v="2021"/>
    <s v="2021Q4"/>
    <s v="Old_Claim"/>
    <x v="2"/>
    <m/>
  </r>
  <r>
    <s v="L01/088/9/000033/2020"/>
    <d v="2020-03-01T00:00:00"/>
    <d v="2020-03-01T00:00:00"/>
    <x v="0"/>
    <n v="24000"/>
    <n v="6450"/>
    <n v="1"/>
    <n v="2020"/>
    <n v="2020"/>
    <s v="2020Q1"/>
    <s v="Old_Claim"/>
    <x v="0"/>
    <m/>
  </r>
  <r>
    <s v="L01/088/9/000168/2021"/>
    <d v="2021-06-13T00:00:00"/>
    <d v="2021-06-17T00:00:00"/>
    <x v="0"/>
    <n v="6380"/>
    <n v="-11256"/>
    <n v="1"/>
    <n v="2021"/>
    <n v="2021"/>
    <s v="2021Q2"/>
    <s v="Old_Claim"/>
    <x v="0"/>
    <m/>
  </r>
  <r>
    <s v="L02/070/9/000065/2023"/>
    <d v="2023-04-16T00:00:00"/>
    <d v="2023-04-19T00:00:00"/>
    <x v="2"/>
    <n v="18000"/>
    <n v="0"/>
    <n v="1"/>
    <n v="2023"/>
    <n v="2023"/>
    <s v="2023Q2"/>
    <s v="New_Claim/ Reopening"/>
    <x v="3"/>
    <m/>
  </r>
  <r>
    <s v="L01/042/9/000001/2015"/>
    <d v="2015-02-04T00:00:00"/>
    <d v="2015-02-17T00:00:00"/>
    <x v="4"/>
    <n v="20000"/>
    <n v="1500"/>
    <n v="1"/>
    <n v="2015"/>
    <n v="2015"/>
    <s v="2015Q1"/>
    <s v="Old_Claim"/>
    <x v="0"/>
    <m/>
  </r>
  <r>
    <s v="L01/030/9/000006/2022"/>
    <d v="2022-10-01T00:00:00"/>
    <d v="2022-11-09T00:00:00"/>
    <x v="8"/>
    <n v="23880"/>
    <n v="5027.3684210535002"/>
    <n v="1"/>
    <n v="2022"/>
    <n v="2022"/>
    <s v="2022Q4"/>
    <s v="New_Claim/ Reopening"/>
    <x v="1"/>
    <m/>
  </r>
  <r>
    <s v="L01/070/9/000545/2020"/>
    <d v="2020-08-11T00:00:00"/>
    <d v="2020-08-11T00:00:00"/>
    <x v="2"/>
    <n v="28650"/>
    <n v="9650"/>
    <n v="1"/>
    <n v="2020"/>
    <n v="2020"/>
    <s v="2020Q3"/>
    <s v="Old_Claim"/>
    <x v="2"/>
    <m/>
  </r>
  <r>
    <s v="L01/080/9/000156/2021"/>
    <d v="2021-05-08T00:00:00"/>
    <d v="2021-05-11T00:00:00"/>
    <x v="0"/>
    <n v="-10868"/>
    <n v="-30436"/>
    <n v="1"/>
    <n v="2021"/>
    <n v="2021"/>
    <s v="2021Q2"/>
    <s v="Old_Claim"/>
    <x v="0"/>
    <m/>
  </r>
  <r>
    <s v="L02/070/9/000028/2023"/>
    <d v="2023-02-11T00:00:00"/>
    <d v="2023-03-01T00:00:00"/>
    <x v="2"/>
    <n v="20000"/>
    <n v="0"/>
    <n v="1"/>
    <n v="2023"/>
    <n v="2023"/>
    <s v="2023Q1"/>
    <s v="New_Claim/ Reopening"/>
    <x v="3"/>
    <m/>
  </r>
  <r>
    <s v="L01/084/9/000001/2023"/>
    <d v="2023-03-08T00:00:00"/>
    <d v="2023-03-09T00:00:00"/>
    <x v="0"/>
    <n v="20000"/>
    <n v="0"/>
    <n v="1"/>
    <n v="2023"/>
    <n v="2023"/>
    <s v="2023Q1"/>
    <s v="New_Claim/ Reopening"/>
    <x v="3"/>
    <m/>
  </r>
  <r>
    <s v="L01/070/9/000041/2023"/>
    <d v="2023-02-10T00:00:00"/>
    <d v="2023-02-13T00:00:00"/>
    <x v="2"/>
    <n v="20000"/>
    <n v="0"/>
    <n v="1"/>
    <n v="2023"/>
    <n v="2023"/>
    <s v="2023Q1"/>
    <s v="New_Claim/ Reopening"/>
    <x v="3"/>
    <m/>
  </r>
  <r>
    <s v="L01/110/9/000028/2022"/>
    <d v="2022-08-25T00:00:00"/>
    <d v="2022-08-26T00:00:00"/>
    <x v="1"/>
    <n v="20000"/>
    <n v="0"/>
    <n v="1"/>
    <n v="2022"/>
    <n v="2022"/>
    <s v="2022Q3"/>
    <s v="New_Claim/ Reopening"/>
    <x v="1"/>
    <m/>
  </r>
  <r>
    <s v="L02/080/9/000007/2023"/>
    <d v="2023-05-07T00:00:00"/>
    <d v="2023-05-10T00:00:00"/>
    <x v="0"/>
    <n v="20000"/>
    <n v="0"/>
    <n v="1"/>
    <n v="2023"/>
    <n v="2023"/>
    <s v="2023Q2"/>
    <s v="New_Claim/ Reopening"/>
    <x v="3"/>
    <m/>
  </r>
  <r>
    <s v="L01/070/9/000076/2023"/>
    <d v="2023-04-26T00:00:00"/>
    <d v="2023-05-10T00:00:00"/>
    <x v="2"/>
    <n v="20000"/>
    <n v="0"/>
    <n v="1"/>
    <n v="2023"/>
    <n v="2023"/>
    <s v="2023Q2"/>
    <s v="New_Claim/ Reopening"/>
    <x v="3"/>
    <m/>
  </r>
  <r>
    <s v="L01/092/9/000003/2023"/>
    <d v="2023-08-12T00:00:00"/>
    <d v="2023-08-23T00:00:00"/>
    <x v="9"/>
    <n v="100000"/>
    <n v="80000"/>
    <n v="1"/>
    <n v="2023"/>
    <n v="2023"/>
    <s v="2023Q3"/>
    <s v="New_Claim/ Reopening"/>
    <x v="3"/>
    <m/>
  </r>
  <r>
    <s v="L01/070/9/000830/2020"/>
    <d v="2020-10-22T00:00:00"/>
    <d v="2020-10-22T00:00:00"/>
    <x v="2"/>
    <n v="21761"/>
    <n v="1509"/>
    <n v="1"/>
    <n v="2020"/>
    <n v="2020"/>
    <s v="2020Q4"/>
    <s v="Old_Claim"/>
    <x v="0"/>
    <m/>
  </r>
  <r>
    <s v="L01/040/9/000008/2021"/>
    <d v="2021-10-19T00:00:00"/>
    <d v="2021-10-19T00:00:00"/>
    <x v="4"/>
    <n v="29300"/>
    <n v="8365.4532476802997"/>
    <n v="1"/>
    <n v="2021"/>
    <n v="2021"/>
    <s v="2021Q4"/>
    <s v="Old_Claim"/>
    <x v="0"/>
    <m/>
  </r>
  <r>
    <s v="L02/070/9/000044/2023"/>
    <d v="2023-03-07T00:00:00"/>
    <d v="2023-03-13T00:00:00"/>
    <x v="2"/>
    <n v="21500"/>
    <n v="0"/>
    <n v="1"/>
    <n v="2023"/>
    <n v="2023"/>
    <s v="2023Q1"/>
    <s v="New_Claim/ Reopening"/>
    <x v="3"/>
    <m/>
  </r>
  <r>
    <s v="L02/070/9/000580/2020"/>
    <d v="2020-09-02T00:00:00"/>
    <d v="2020-09-02T00:00:00"/>
    <x v="2"/>
    <n v="31050"/>
    <n v="8550"/>
    <n v="1"/>
    <n v="2020"/>
    <n v="2020"/>
    <s v="2020Q3"/>
    <s v="Old_Claim"/>
    <x v="0"/>
    <m/>
  </r>
  <r>
    <s v="L01/070/9/000174/2014"/>
    <d v="2014-07-20T00:00:00"/>
    <d v="2014-08-19T00:00:00"/>
    <x v="2"/>
    <n v="200000"/>
    <n v="177140"/>
    <n v="1"/>
    <n v="2014"/>
    <n v="2014"/>
    <s v="2014Q3"/>
    <s v="Old_Claim"/>
    <x v="0"/>
    <m/>
  </r>
  <r>
    <s v="L01/700/9/000727/2020"/>
    <d v="2020-10-04T00:00:00"/>
    <d v="2020-10-07T00:00:00"/>
    <x v="2"/>
    <n v="0"/>
    <n v="-23730"/>
    <n v="1"/>
    <n v="2020"/>
    <n v="2020"/>
    <s v="2020Q4"/>
    <s v="Old_Claim"/>
    <x v="0"/>
    <m/>
  </r>
  <r>
    <s v="L01/080/9/000015/1994"/>
    <d v="1994-01-31T00:00:00"/>
    <d v="1994-03-16T00:00:00"/>
    <x v="0"/>
    <n v="10000"/>
    <n v="-15000"/>
    <n v="1"/>
    <n v="1994"/>
    <n v="1994"/>
    <s v="1994Q1"/>
    <s v="Old_Claim"/>
    <x v="0"/>
    <m/>
  </r>
  <r>
    <s v="L01/040/9/000006/2020"/>
    <d v="2020-09-09T00:00:00"/>
    <d v="2020-09-10T00:00:00"/>
    <x v="4"/>
    <n v="29070"/>
    <n v="3735.4949999999999"/>
    <n v="1"/>
    <n v="2020"/>
    <n v="2020"/>
    <s v="2020Q3"/>
    <s v="Old_Claim"/>
    <x v="0"/>
    <m/>
  </r>
  <r>
    <s v="L01/080/9/000331/2021"/>
    <d v="2021-07-31T00:00:00"/>
    <d v="2021-11-15T00:00:00"/>
    <x v="0"/>
    <n v="600000"/>
    <n v="573898.19999999995"/>
    <n v="1"/>
    <n v="2021"/>
    <n v="2021"/>
    <s v="2021Q3"/>
    <s v="Old_Claim"/>
    <x v="0"/>
    <m/>
  </r>
  <r>
    <s v="L01/023/9/000002/2016"/>
    <d v="2016-06-24T00:00:00"/>
    <d v="2016-07-20T00:00:00"/>
    <x v="5"/>
    <n v="60000"/>
    <n v="33336"/>
    <n v="1"/>
    <n v="2016"/>
    <n v="2016"/>
    <s v="2016Q2"/>
    <s v="Old_Claim"/>
    <x v="0"/>
    <m/>
  </r>
  <r>
    <s v="L01/087/9/000060/2021"/>
    <d v="2021-02-27T00:00:00"/>
    <d v="2021-03-01T00:00:00"/>
    <x v="0"/>
    <n v="26960"/>
    <n v="0"/>
    <n v="1"/>
    <n v="2021"/>
    <n v="2021"/>
    <s v="2021Q1"/>
    <s v="Old_Claim"/>
    <x v="0"/>
    <m/>
  </r>
  <r>
    <s v="L01/086/9/000086/2016"/>
    <d v="2016-10-23T00:00:00"/>
    <d v="2016-10-28T00:00:00"/>
    <x v="0"/>
    <n v="1738948"/>
    <n v="1711052"/>
    <n v="1"/>
    <n v="2016"/>
    <n v="2016"/>
    <s v="2016Q4"/>
    <s v="Old_Claim"/>
    <x v="0"/>
    <m/>
  </r>
  <r>
    <s v="L01/110/9/000027/2022"/>
    <d v="2022-03-04T00:00:00"/>
    <d v="2023-02-02T00:00:00"/>
    <x v="1"/>
    <n v="78967"/>
    <n v="50000"/>
    <n v="1"/>
    <n v="2022"/>
    <n v="2023"/>
    <s v="2022Q1"/>
    <s v="New_Claim/ Reopening"/>
    <x v="1"/>
    <m/>
  </r>
  <r>
    <s v="L01/070/9/000051/2023"/>
    <d v="2023-02-18T00:00:00"/>
    <d v="2023-03-23T00:00:00"/>
    <x v="2"/>
    <n v="29704"/>
    <n v="0"/>
    <n v="1"/>
    <n v="2023"/>
    <n v="2023"/>
    <s v="2023Q1"/>
    <s v="New_Claim/ Reopening"/>
    <x v="3"/>
    <m/>
  </r>
  <r>
    <s v="C02/080/9/000213/1994"/>
    <d v="1994-04-07T00:00:00"/>
    <d v="1994-05-12T00:00:00"/>
    <x v="0"/>
    <n v="0"/>
    <n v="-30000"/>
    <n v="1"/>
    <n v="1994"/>
    <n v="1994"/>
    <s v="1994Q2"/>
    <s v="Old_Claim"/>
    <x v="0"/>
    <m/>
  </r>
  <r>
    <s v="L01/070/9/000088/2023"/>
    <d v="2023-04-14T00:00:00"/>
    <d v="2023-05-22T00:00:00"/>
    <x v="2"/>
    <n v="0"/>
    <n v="-30000"/>
    <n v="1"/>
    <n v="2023"/>
    <n v="2023"/>
    <s v="2023Q2"/>
    <s v="New_Claim/ Reopening"/>
    <x v="3"/>
    <m/>
  </r>
  <r>
    <s v="L01/022/9/000001/2022"/>
    <d v="2022-04-17T00:00:00"/>
    <d v="2022-10-26T00:00:00"/>
    <x v="5"/>
    <n v="34564"/>
    <n v="2764.0612952381998"/>
    <n v="1"/>
    <n v="2022"/>
    <n v="2022"/>
    <s v="2022Q2"/>
    <s v="New_Claim/ Reopening"/>
    <x v="1"/>
    <m/>
  </r>
  <r>
    <s v="L01/040/9/000003/2021"/>
    <d v="2021-08-13T00:00:00"/>
    <d v="2021-09-13T00:00:00"/>
    <x v="4"/>
    <n v="58348"/>
    <n v="26527.728137613001"/>
    <n v="1"/>
    <n v="2021"/>
    <n v="2021"/>
    <s v="2021Q3"/>
    <s v="Old_Claim"/>
    <x v="2"/>
    <m/>
  </r>
  <r>
    <s v="L01/080/9/000033/2012"/>
    <d v="2012-06-01T00:00:00"/>
    <d v="2012-06-04T00:00:00"/>
    <x v="0"/>
    <n v="324561.40350000001"/>
    <n v="292561.40350000001"/>
    <n v="1"/>
    <n v="2012"/>
    <n v="2012"/>
    <s v="2012Q2"/>
    <s v="Old_Claim"/>
    <x v="0"/>
    <m/>
  </r>
  <r>
    <s v="L01/070/9/000853/2020"/>
    <d v="2020-10-28T00:00:00"/>
    <d v="2020-10-28T00:00:00"/>
    <x v="2"/>
    <n v="40000"/>
    <n v="7910"/>
    <n v="1"/>
    <n v="2020"/>
    <n v="2020"/>
    <s v="2020Q4"/>
    <s v="Old_Claim"/>
    <x v="2"/>
    <m/>
  </r>
  <r>
    <s v="L01/080/9/000421/2020"/>
    <d v="2020-12-24T00:00:00"/>
    <d v="2021-02-15T00:00:00"/>
    <x v="0"/>
    <n v="590000"/>
    <n v="557647.05882000003"/>
    <n v="1"/>
    <n v="2020"/>
    <n v="2021"/>
    <s v="2020Q4"/>
    <s v="Old_Claim"/>
    <x v="0"/>
    <m/>
  </r>
  <r>
    <s v="L01/087/9/000040/2017"/>
    <d v="2017-12-19T00:00:00"/>
    <d v="2017-12-22T00:00:00"/>
    <x v="0"/>
    <n v="34000"/>
    <n v="0"/>
    <n v="1"/>
    <n v="2017"/>
    <n v="2017"/>
    <s v="2017Q4"/>
    <s v="Old_Claim"/>
    <x v="0"/>
    <m/>
  </r>
  <r>
    <s v="L01/080/9/000057/2005"/>
    <d v="2005-05-19T00:00:00"/>
    <d v="2005-05-23T00:00:00"/>
    <x v="0"/>
    <n v="35352"/>
    <n v="0"/>
    <n v="1"/>
    <n v="2005"/>
    <n v="2005"/>
    <s v="2005Q2"/>
    <s v="Old_Claim"/>
    <x v="0"/>
    <m/>
  </r>
  <r>
    <s v="C01/070/9/000288/1994"/>
    <d v="1994-09-24T00:00:00"/>
    <d v="1994-09-27T00:00:00"/>
    <x v="2"/>
    <n v="0"/>
    <n v="-37500"/>
    <n v="1"/>
    <n v="1994"/>
    <n v="1994"/>
    <s v="1994Q3"/>
    <s v="Old_Claim"/>
    <x v="0"/>
    <m/>
  </r>
  <r>
    <s v="C01/089/9/000008/1994"/>
    <d v="1994-07-21T00:00:00"/>
    <d v="1994-08-18T00:00:00"/>
    <x v="0"/>
    <n v="90000"/>
    <n v="52500"/>
    <n v="1"/>
    <n v="1994"/>
    <n v="1994"/>
    <s v="1994Q3"/>
    <s v="Old_Claim"/>
    <x v="0"/>
    <m/>
  </r>
  <r>
    <s v="L01/880/9/000079/2021"/>
    <d v="2021-03-05T00:00:00"/>
    <d v="2021-03-16T00:00:00"/>
    <x v="0"/>
    <n v="19500"/>
    <n v="-18634"/>
    <n v="1"/>
    <n v="2021"/>
    <n v="2021"/>
    <s v="2021Q1"/>
    <s v="Old_Claim"/>
    <x v="2"/>
    <m/>
  </r>
  <r>
    <s v="L01/110/9/000012/2022"/>
    <d v="2022-05-11T00:00:00"/>
    <d v="2022-05-12T00:00:00"/>
    <x v="1"/>
    <n v="50000"/>
    <n v="10000"/>
    <n v="1"/>
    <n v="2022"/>
    <n v="2022"/>
    <s v="2022Q2"/>
    <s v="New_Claim/ Reopening"/>
    <x v="1"/>
    <m/>
  </r>
  <r>
    <s v="L01/092/9/000002/2023"/>
    <d v="2023-06-05T00:00:00"/>
    <d v="2023-07-06T00:00:00"/>
    <x v="9"/>
    <n v="0"/>
    <n v="-40000"/>
    <n v="1"/>
    <n v="2023"/>
    <n v="2023"/>
    <s v="2023Q2"/>
    <s v="New_Claim/ Reopening"/>
    <x v="3"/>
    <m/>
  </r>
  <r>
    <s v="L01/088/9/000028/2011"/>
    <d v="2011-02-28T00:00:00"/>
    <d v="2011-03-02T00:00:00"/>
    <x v="0"/>
    <n v="0"/>
    <n v="-40102"/>
    <n v="1"/>
    <n v="2011"/>
    <n v="2011"/>
    <s v="2011Q1"/>
    <s v="Old_Claim"/>
    <x v="0"/>
    <m/>
  </r>
  <r>
    <s v="L01/040/9/000005/2022"/>
    <d v="2022-03-04T00:00:00"/>
    <d v="2022-03-16T00:00:00"/>
    <x v="4"/>
    <n v="50000"/>
    <n v="9389.6713615030003"/>
    <n v="1"/>
    <n v="2022"/>
    <n v="2022"/>
    <s v="2022Q1"/>
    <s v="New_Claim/ Reopening"/>
    <x v="1"/>
    <m/>
  </r>
  <r>
    <s v="L01/042/9/000002/2020"/>
    <d v="2020-08-01T00:00:00"/>
    <d v="2020-08-03T00:00:00"/>
    <x v="4"/>
    <n v="49300"/>
    <n v="8675.1440000000002"/>
    <n v="1"/>
    <n v="2020"/>
    <n v="2020"/>
    <s v="2020Q3"/>
    <s v="Old_Claim"/>
    <x v="0"/>
    <m/>
  </r>
  <r>
    <s v="L01/070/9/000775/2020"/>
    <d v="2020-10-10T00:00:00"/>
    <d v="2020-10-10T00:00:00"/>
    <x v="2"/>
    <n v="47310"/>
    <n v="6270"/>
    <n v="1"/>
    <n v="2020"/>
    <n v="2020"/>
    <s v="2020Q4"/>
    <s v="Old_Claim"/>
    <x v="0"/>
    <m/>
  </r>
  <r>
    <s v="L01/080/9/000364/2021"/>
    <d v="2021-12-03T00:00:00"/>
    <d v="2022-04-07T00:00:00"/>
    <x v="0"/>
    <n v="100000"/>
    <n v="57692.3"/>
    <n v="1"/>
    <n v="2021"/>
    <n v="2022"/>
    <s v="2021Q4"/>
    <s v="New_Claim/ Reopening"/>
    <x v="1"/>
    <m/>
  </r>
  <r>
    <s v="L01/110/9/000068/2020"/>
    <d v="2020-12-17T00:00:00"/>
    <d v="2021-03-02T00:00:00"/>
    <x v="1"/>
    <n v="42461"/>
    <n v="0"/>
    <n v="1"/>
    <n v="2020"/>
    <n v="2021"/>
    <s v="2020Q4"/>
    <s v="New_Claim/ Reopening"/>
    <x v="1"/>
    <m/>
  </r>
  <r>
    <s v="L01/070/9/000718/2020"/>
    <d v="2020-10-04T00:00:00"/>
    <d v="2020-10-04T00:00:00"/>
    <x v="2"/>
    <n v="83200"/>
    <n v="40000"/>
    <n v="1"/>
    <n v="2020"/>
    <n v="2020"/>
    <s v="2020Q4"/>
    <s v="Old_Claim"/>
    <x v="0"/>
    <m/>
  </r>
  <r>
    <s v="L01/042/9/000004/2012"/>
    <d v="2016-10-06T00:00:00"/>
    <d v="2018-05-25T00:00:00"/>
    <x v="4"/>
    <n v="46881"/>
    <n v="3459.82"/>
    <n v="1"/>
    <n v="2016"/>
    <n v="2018"/>
    <s v="2016Q4"/>
    <s v="Old_Claim"/>
    <x v="0"/>
    <m/>
  </r>
  <r>
    <s v="L01/022/9/000001/2021"/>
    <d v="2021-05-07T00:00:00"/>
    <d v="2021-06-23T00:00:00"/>
    <x v="5"/>
    <n v="48488"/>
    <n v="4317.8482995729"/>
    <n v="1"/>
    <n v="2021"/>
    <n v="2021"/>
    <s v="2021Q2"/>
    <s v="New_Claim/ Reopening"/>
    <x v="1"/>
    <m/>
  </r>
  <r>
    <s v="L01/070/9/000006/2022"/>
    <d v="2022-01-07T00:00:00"/>
    <d v="2022-01-10T00:00:00"/>
    <x v="2"/>
    <n v="96000"/>
    <n v="51000"/>
    <n v="1"/>
    <n v="2022"/>
    <n v="2022"/>
    <s v="2022Q1"/>
    <s v="Old_Claim"/>
    <x v="2"/>
    <m/>
  </r>
  <r>
    <s v="L01/070/9/000550/2020"/>
    <d v="2020-08-23T00:00:00"/>
    <d v="2020-08-26T00:00:00"/>
    <x v="2"/>
    <n v="55050"/>
    <n v="9500"/>
    <n v="1"/>
    <n v="2020"/>
    <n v="2020"/>
    <s v="2020Q3"/>
    <s v="Old_Claim"/>
    <x v="0"/>
    <m/>
  </r>
  <r>
    <s v="L01/023/9/000003/2021"/>
    <d v="2021-12-29T00:00:00"/>
    <d v="2022-01-20T00:00:00"/>
    <x v="5"/>
    <n v="5000"/>
    <n v="-42483.769748662999"/>
    <n v="1"/>
    <n v="2021"/>
    <n v="2022"/>
    <s v="2021Q4"/>
    <s v="Old_Claim"/>
    <x v="0"/>
    <m/>
  </r>
  <r>
    <s v="L01/700/9/000630/2020"/>
    <d v="2020-09-02T00:00:00"/>
    <d v="2020-09-13T00:00:00"/>
    <x v="2"/>
    <n v="49421"/>
    <n v="640"/>
    <n v="1"/>
    <n v="2020"/>
    <n v="2020"/>
    <s v="2020Q3"/>
    <s v="Old_Claim"/>
    <x v="0"/>
    <m/>
  </r>
  <r>
    <s v="L01/700/9/000726/2020"/>
    <d v="2020-10-04T00:00:00"/>
    <d v="2020-10-07T00:00:00"/>
    <x v="2"/>
    <n v="50000"/>
    <n v="1000"/>
    <n v="1"/>
    <n v="2020"/>
    <n v="2020"/>
    <s v="2020Q4"/>
    <s v="Old_Claim"/>
    <x v="0"/>
    <m/>
  </r>
  <r>
    <s v="L01/040/9/000013/2018"/>
    <d v="2018-11-09T00:00:00"/>
    <d v="2018-11-22T00:00:00"/>
    <x v="4"/>
    <n v="0"/>
    <n v="-49385"/>
    <n v="1"/>
    <n v="2018"/>
    <n v="2018"/>
    <s v="2018Q4"/>
    <s v="Old_Claim"/>
    <x v="0"/>
    <m/>
  </r>
  <r>
    <s v="L01/070/9/000931/2021"/>
    <d v="2021-05-14T00:00:00"/>
    <d v="2021-07-05T00:00:00"/>
    <x v="2"/>
    <n v="-1720"/>
    <n v="-51580"/>
    <n v="1"/>
    <n v="2021"/>
    <n v="2021"/>
    <s v="2021Q2"/>
    <s v="Old_Claim"/>
    <x v="0"/>
    <m/>
  </r>
  <r>
    <s v="L01/070/9/000112/2018"/>
    <d v="2018-06-05T00:00:00"/>
    <d v="2018-06-12T00:00:00"/>
    <x v="2"/>
    <n v="0"/>
    <n v="-50000"/>
    <n v="1"/>
    <n v="2018"/>
    <n v="2018"/>
    <s v="2018Q2"/>
    <s v="Old_Claim"/>
    <x v="0"/>
    <m/>
  </r>
  <r>
    <s v="L01/070/9/000142/2018"/>
    <d v="2018-07-15T00:00:00"/>
    <d v="2018-07-17T00:00:00"/>
    <x v="2"/>
    <n v="0"/>
    <n v="-50000"/>
    <n v="1"/>
    <n v="2018"/>
    <n v="2018"/>
    <s v="2018Q3"/>
    <s v="Old_Claim"/>
    <x v="0"/>
    <m/>
  </r>
  <r>
    <s v="L01/088/9/000264/2021"/>
    <d v="2021-09-11T00:00:00"/>
    <d v="2021-09-16T00:00:00"/>
    <x v="0"/>
    <n v="0"/>
    <n v="-50000"/>
    <n v="1"/>
    <n v="2021"/>
    <n v="2021"/>
    <s v="2021Q3"/>
    <s v="Old_Claim"/>
    <x v="0"/>
    <m/>
  </r>
  <r>
    <s v="L05/070/9/000262/2022"/>
    <d v="2022-07-14T00:00:00"/>
    <d v="2022-08-11T00:00:00"/>
    <x v="2"/>
    <n v="150000"/>
    <n v="100000"/>
    <n v="1"/>
    <n v="2022"/>
    <n v="2022"/>
    <s v="2022Q3"/>
    <s v="New_Claim/ Reopening"/>
    <x v="1"/>
    <m/>
  </r>
  <r>
    <s v="L02/070/9/000264/2022"/>
    <d v="2022-08-04T00:00:00"/>
    <d v="2022-08-18T00:00:00"/>
    <x v="2"/>
    <n v="100000"/>
    <n v="50000"/>
    <n v="1"/>
    <n v="2022"/>
    <n v="2022"/>
    <s v="2022Q3"/>
    <s v="New_Claim/ Reopening"/>
    <x v="1"/>
    <m/>
  </r>
  <r>
    <s v="L02/110/9/000001/2023"/>
    <d v="2023-01-09T00:00:00"/>
    <d v="2023-02-02T00:00:00"/>
    <x v="1"/>
    <n v="50000"/>
    <n v="0"/>
    <n v="1"/>
    <n v="2023"/>
    <n v="2023"/>
    <s v="2023Q1"/>
    <s v="New_Claim/ Reopening"/>
    <x v="3"/>
    <m/>
  </r>
  <r>
    <s v="L01/087/9/000003/2023"/>
    <d v="2023-02-09T00:00:00"/>
    <d v="2023-03-10T00:00:00"/>
    <x v="0"/>
    <n v="50000"/>
    <n v="0"/>
    <n v="1"/>
    <n v="2023"/>
    <n v="2023"/>
    <s v="2023Q1"/>
    <s v="New_Claim/ Reopening"/>
    <x v="3"/>
    <m/>
  </r>
  <r>
    <s v="L01/070/9/000060/2023"/>
    <d v="2023-03-31T00:00:00"/>
    <d v="2023-04-11T00:00:00"/>
    <x v="2"/>
    <n v="50000"/>
    <n v="0"/>
    <n v="1"/>
    <n v="2023"/>
    <n v="2023"/>
    <s v="2023Q1"/>
    <s v="New_Claim/ Reopening"/>
    <x v="3"/>
    <m/>
  </r>
  <r>
    <s v="L02/070/9/000064/2023"/>
    <d v="2023-04-13T00:00:00"/>
    <d v="2023-04-19T00:00:00"/>
    <x v="2"/>
    <n v="50000"/>
    <n v="0"/>
    <n v="1"/>
    <n v="2023"/>
    <n v="2023"/>
    <s v="2023Q2"/>
    <s v="New_Claim/ Reopening"/>
    <x v="3"/>
    <m/>
  </r>
  <r>
    <s v="L01/080/9/000006/2023"/>
    <d v="2023-05-01T00:00:00"/>
    <d v="2023-05-04T00:00:00"/>
    <x v="0"/>
    <n v="50000"/>
    <n v="0"/>
    <n v="1"/>
    <n v="2023"/>
    <n v="2023"/>
    <s v="2023Q2"/>
    <s v="New_Claim/ Reopening"/>
    <x v="3"/>
    <m/>
  </r>
  <r>
    <s v="L01/070/9/000071/2023"/>
    <d v="2023-04-15T00:00:00"/>
    <d v="2023-05-04T00:00:00"/>
    <x v="2"/>
    <n v="50000"/>
    <n v="0"/>
    <n v="1"/>
    <n v="2023"/>
    <n v="2023"/>
    <s v="2023Q2"/>
    <s v="New_Claim/ Reopening"/>
    <x v="3"/>
    <m/>
  </r>
  <r>
    <s v="L01/070/9/000074/2023"/>
    <d v="2023-04-23T00:00:00"/>
    <d v="2023-05-08T00:00:00"/>
    <x v="2"/>
    <n v="50000"/>
    <n v="0"/>
    <n v="1"/>
    <n v="2023"/>
    <n v="2023"/>
    <s v="2023Q2"/>
    <s v="New_Claim/ Reopening"/>
    <x v="3"/>
    <m/>
  </r>
  <r>
    <s v="L01/070/9/000081/2023"/>
    <d v="2023-04-12T00:00:00"/>
    <d v="2023-05-11T00:00:00"/>
    <x v="2"/>
    <n v="50000"/>
    <n v="0"/>
    <n v="1"/>
    <n v="2023"/>
    <n v="2023"/>
    <s v="2023Q2"/>
    <s v="New_Claim/ Reopening"/>
    <x v="3"/>
    <m/>
  </r>
  <r>
    <s v="L02/080/9/000008/2023"/>
    <d v="2023-04-16T00:00:00"/>
    <d v="2023-05-16T00:00:00"/>
    <x v="0"/>
    <n v="2000000"/>
    <n v="1950000"/>
    <n v="1"/>
    <n v="2023"/>
    <n v="2023"/>
    <s v="2023Q2"/>
    <s v="New_Claim/ Reopening"/>
    <x v="3"/>
    <m/>
  </r>
  <r>
    <s v="L01/070/9/000098/2023"/>
    <d v="2023-06-02T00:00:00"/>
    <d v="2023-06-05T00:00:00"/>
    <x v="2"/>
    <n v="230000"/>
    <n v="180000"/>
    <n v="1"/>
    <n v="2023"/>
    <n v="2023"/>
    <s v="2023Q2"/>
    <s v="New_Claim/ Reopening"/>
    <x v="3"/>
    <m/>
  </r>
  <r>
    <s v="L01/087/9/000010/2023"/>
    <d v="2023-02-02T00:00:00"/>
    <d v="2023-06-02T00:00:00"/>
    <x v="0"/>
    <n v="50000"/>
    <n v="0"/>
    <n v="1"/>
    <n v="2023"/>
    <n v="2023"/>
    <s v="2023Q1"/>
    <s v="New_Claim/ Reopening"/>
    <x v="3"/>
    <m/>
  </r>
  <r>
    <s v="L05/070/9/000113/2023"/>
    <d v="2023-06-17T00:00:00"/>
    <d v="2023-06-27T00:00:00"/>
    <x v="2"/>
    <n v="50000"/>
    <n v="0"/>
    <n v="1"/>
    <n v="2023"/>
    <n v="2023"/>
    <s v="2023Q2"/>
    <s v="New_Claim/ Reopening"/>
    <x v="3"/>
    <m/>
  </r>
  <r>
    <s v="L05/070/9/001287/2020"/>
    <d v="2020-11-15T00:00:00"/>
    <d v="2023-06-26T00:00:00"/>
    <x v="2"/>
    <n v="50000"/>
    <n v="0"/>
    <n v="1"/>
    <n v="2020"/>
    <n v="2023"/>
    <s v="2020Q4"/>
    <s v="New_Claim/ Reopening"/>
    <x v="1"/>
    <m/>
  </r>
  <r>
    <s v="L02/070/9/001288/2020"/>
    <d v="2020-09-17T00:00:00"/>
    <d v="2023-06-26T00:00:00"/>
    <x v="2"/>
    <n v="50000"/>
    <n v="0"/>
    <n v="1"/>
    <n v="2020"/>
    <n v="2023"/>
    <s v="2020Q3"/>
    <s v="New_Claim/ Reopening"/>
    <x v="1"/>
    <m/>
  </r>
  <r>
    <s v="L01/080/9/000451/2020"/>
    <d v="2020-10-05T00:00:00"/>
    <d v="2023-06-26T00:00:00"/>
    <x v="0"/>
    <n v="50000"/>
    <n v="0"/>
    <n v="1"/>
    <n v="2020"/>
    <n v="2023"/>
    <s v="2020Q4"/>
    <s v="New_Claim/ Reopening"/>
    <x v="1"/>
    <m/>
  </r>
  <r>
    <s v="L01/087/9/000452/2020"/>
    <d v="2020-08-19T00:00:00"/>
    <d v="2023-07-17T00:00:00"/>
    <x v="0"/>
    <n v="50000"/>
    <n v="0"/>
    <n v="1"/>
    <n v="2020"/>
    <n v="2023"/>
    <s v="2020Q3"/>
    <s v="New_Claim/ Reopening"/>
    <x v="1"/>
    <m/>
  </r>
  <r>
    <s v="L01/111/9/000004/2022"/>
    <d v="2022-05-05T00:00:00"/>
    <d v="2023-07-28T00:00:00"/>
    <x v="1"/>
    <n v="50000"/>
    <n v="0"/>
    <n v="1"/>
    <n v="2022"/>
    <n v="2023"/>
    <s v="2022Q2"/>
    <s v="New_Claim/ Reopening"/>
    <x v="1"/>
    <m/>
  </r>
  <r>
    <s v="L01/111/9/000005/2022"/>
    <d v="2022-03-25T00:00:00"/>
    <d v="2023-07-28T00:00:00"/>
    <x v="1"/>
    <n v="50000"/>
    <n v="0"/>
    <n v="1"/>
    <n v="2022"/>
    <n v="2023"/>
    <s v="2022Q1"/>
    <s v="New_Claim/ Reopening"/>
    <x v="1"/>
    <m/>
  </r>
  <r>
    <s v="L01/110/9/000032/2022"/>
    <d v="2022-03-22T00:00:00"/>
    <d v="2022-04-08T00:00:00"/>
    <x v="1"/>
    <n v="50000"/>
    <n v="0"/>
    <n v="1"/>
    <n v="2022"/>
    <n v="2022"/>
    <s v="2022Q1"/>
    <s v="New_Claim/ Reopening"/>
    <x v="1"/>
    <m/>
  </r>
  <r>
    <s v="L02/110/9/000033/2022"/>
    <d v="2022-11-15T00:00:00"/>
    <d v="2022-11-15T00:00:00"/>
    <x v="1"/>
    <n v="50000"/>
    <n v="0"/>
    <n v="1"/>
    <n v="2022"/>
    <n v="2022"/>
    <s v="2022Q4"/>
    <s v="New_Claim/ Reopening"/>
    <x v="1"/>
    <m/>
  </r>
  <r>
    <s v="L01/020/9/000002/2020"/>
    <d v="2020-02-11T00:00:00"/>
    <d v="2020-02-24T00:00:00"/>
    <x v="5"/>
    <n v="103512"/>
    <n v="51756"/>
    <n v="1"/>
    <n v="2020"/>
    <n v="2020"/>
    <s v="2020Q1"/>
    <s v="Old_Claim"/>
    <x v="0"/>
    <m/>
  </r>
  <r>
    <s v="L01/070/9/000017/2023"/>
    <d v="2023-02-02T00:00:00"/>
    <d v="2023-02-06T00:00:00"/>
    <x v="2"/>
    <n v="53000"/>
    <n v="0"/>
    <n v="1"/>
    <n v="2023"/>
    <n v="2023"/>
    <s v="2023Q1"/>
    <s v="New_Claim/ Reopening"/>
    <x v="3"/>
    <m/>
  </r>
  <r>
    <s v="L01/070/9/000459/2019"/>
    <d v="2019-12-24T00:00:00"/>
    <d v="2019-12-24T00:00:00"/>
    <x v="2"/>
    <n v="1554770"/>
    <n v="1500000"/>
    <n v="1"/>
    <n v="2019"/>
    <n v="2019"/>
    <s v="2019Q4"/>
    <s v="Old_Claim"/>
    <x v="0"/>
    <m/>
  </r>
  <r>
    <s v="L01/070/9/001046/2020"/>
    <d v="2020-12-06T00:00:00"/>
    <d v="2020-12-06T00:00:00"/>
    <x v="2"/>
    <n v="65600"/>
    <n v="10600"/>
    <n v="1"/>
    <n v="2020"/>
    <n v="2020"/>
    <s v="2020Q4"/>
    <s v="Old_Claim"/>
    <x v="0"/>
    <m/>
  </r>
  <r>
    <s v="L01/040/9/000003/2022"/>
    <d v="2022-04-06T00:00:00"/>
    <d v="2022-04-22T00:00:00"/>
    <x v="4"/>
    <n v="97486"/>
    <n v="42178.907517574"/>
    <n v="1"/>
    <n v="2022"/>
    <n v="2022"/>
    <s v="2022Q2"/>
    <s v="New_Claim/ Reopening"/>
    <x v="1"/>
    <m/>
  </r>
  <r>
    <s v="L01/063/9/000001/2020"/>
    <d v="2020-03-09T00:00:00"/>
    <d v="2020-03-09T00:00:00"/>
    <x v="6"/>
    <n v="0"/>
    <n v="-59800"/>
    <n v="1"/>
    <n v="2020"/>
    <n v="2020"/>
    <s v="2020Q1"/>
    <s v="Old_Claim"/>
    <x v="0"/>
    <m/>
  </r>
  <r>
    <s v="L01/063/9/000002/2020"/>
    <d v="2020-03-17T00:00:00"/>
    <d v="2020-03-17T00:00:00"/>
    <x v="6"/>
    <n v="0"/>
    <n v="-59800"/>
    <n v="1"/>
    <n v="2020"/>
    <n v="2020"/>
    <s v="2020Q1"/>
    <s v="Old_Claim"/>
    <x v="0"/>
    <m/>
  </r>
  <r>
    <s v="L01/023/9/000001/2021"/>
    <d v="2021-04-12T00:00:00"/>
    <d v="2021-04-22T00:00:00"/>
    <x v="5"/>
    <n v="73400"/>
    <n v="12654.496295208"/>
    <n v="1"/>
    <n v="2021"/>
    <n v="2021"/>
    <s v="2021Q2"/>
    <s v="New_Claim/ Reopening"/>
    <x v="1"/>
    <m/>
  </r>
  <r>
    <s v="L01/080/9/000025/2022"/>
    <d v="2022-05-03T00:00:00"/>
    <d v="2022-05-30T00:00:00"/>
    <x v="0"/>
    <n v="144320"/>
    <n v="82601.647100000002"/>
    <n v="1"/>
    <n v="2022"/>
    <n v="2022"/>
    <s v="2022Q2"/>
    <s v="New_Claim/ Reopening"/>
    <x v="1"/>
    <m/>
  </r>
  <r>
    <s v="L01/110/9/000017/2020"/>
    <d v="2020-06-20T00:00:00"/>
    <d v="2020-06-20T00:00:00"/>
    <x v="1"/>
    <n v="120140"/>
    <n v="55351.764710000003"/>
    <n v="1"/>
    <n v="2020"/>
    <n v="2020"/>
    <s v="2020Q2"/>
    <s v="Old_Claim"/>
    <x v="0"/>
    <m/>
  </r>
  <r>
    <s v="L02/070/9/000037/2023"/>
    <d v="2023-03-01T00:00:00"/>
    <d v="2023-03-07T00:00:00"/>
    <x v="2"/>
    <n v="68000"/>
    <n v="0"/>
    <n v="1"/>
    <n v="2023"/>
    <n v="2023"/>
    <s v="2023Q1"/>
    <s v="New_Claim/ Reopening"/>
    <x v="3"/>
    <m/>
  </r>
  <r>
    <s v="L01/023/9/000002/2020"/>
    <d v="2020-12-14T00:00:00"/>
    <d v="2020-12-14T00:00:00"/>
    <x v="5"/>
    <n v="147900"/>
    <n v="78756.75"/>
    <n v="1"/>
    <n v="2020"/>
    <n v="2020"/>
    <s v="2020Q4"/>
    <s v="Old_Claim"/>
    <x v="0"/>
    <m/>
  </r>
  <r>
    <s v="L01/070/9/000079/2023"/>
    <d v="2023-05-05T00:00:00"/>
    <d v="2023-05-12T00:00:00"/>
    <x v="2"/>
    <n v="69500"/>
    <n v="0"/>
    <n v="1"/>
    <n v="2023"/>
    <n v="2023"/>
    <s v="2023Q2"/>
    <s v="New_Claim/ Reopening"/>
    <x v="3"/>
    <m/>
  </r>
  <r>
    <s v="L01/083/9/000003/2023"/>
    <d v="2023-08-16T00:00:00"/>
    <d v="2023-08-21T00:00:00"/>
    <x v="0"/>
    <n v="30000"/>
    <n v="-40000"/>
    <n v="1"/>
    <n v="2023"/>
    <n v="2023"/>
    <s v="2023Q3"/>
    <s v="New_Claim/ Reopening"/>
    <x v="3"/>
    <m/>
  </r>
  <r>
    <s v="L01/081/9/000328/2020"/>
    <d v="2020-10-15T00:00:00"/>
    <d v="2020-10-15T00:00:00"/>
    <x v="0"/>
    <n v="221608"/>
    <n v="150893"/>
    <n v="1"/>
    <n v="2020"/>
    <n v="2020"/>
    <s v="2020Q4"/>
    <s v="Old_Claim"/>
    <x v="0"/>
    <m/>
  </r>
  <r>
    <s v="L01/070/9/001234/2021"/>
    <d v="2021-06-05T00:00:00"/>
    <d v="2021-09-20T00:00:00"/>
    <x v="2"/>
    <n v="5000"/>
    <n v="-70000"/>
    <n v="1"/>
    <n v="2021"/>
    <n v="2021"/>
    <s v="2021Q2"/>
    <s v="Old_Claim"/>
    <x v="0"/>
    <m/>
  </r>
  <r>
    <s v="L01/103/9/000002/2020"/>
    <d v="2020-03-21T00:00:00"/>
    <d v="2020-03-23T00:00:00"/>
    <x v="7"/>
    <n v="76300"/>
    <n v="0"/>
    <n v="1"/>
    <n v="2020"/>
    <n v="2020"/>
    <s v="2020Q1"/>
    <s v="Old_Claim"/>
    <x v="0"/>
    <m/>
  </r>
  <r>
    <s v="L01/020/9/000020/2011"/>
    <d v="2011-04-01T00:00:00"/>
    <d v="2011-04-01T00:00:00"/>
    <x v="5"/>
    <n v="0"/>
    <n v="-76800"/>
    <n v="1"/>
    <n v="2011"/>
    <n v="2011"/>
    <s v="2011Q2"/>
    <s v="Old_Claim"/>
    <x v="0"/>
    <m/>
  </r>
  <r>
    <s v="L01/040/9/000007/2021"/>
    <d v="2021-10-18T00:00:00"/>
    <d v="2021-10-21T00:00:00"/>
    <x v="4"/>
    <n v="79228"/>
    <n v="3.1450452297577001E-5"/>
    <n v="1"/>
    <n v="2021"/>
    <n v="2021"/>
    <s v="2021Q4"/>
    <s v="Old_Claim"/>
    <x v="0"/>
    <m/>
  </r>
  <r>
    <s v="L01/070/9/000104/2023"/>
    <d v="2023-05-02T00:00:00"/>
    <d v="2023-06-10T00:00:00"/>
    <x v="2"/>
    <n v="80000"/>
    <n v="0"/>
    <n v="1"/>
    <n v="2023"/>
    <n v="2023"/>
    <s v="2023Q2"/>
    <s v="New_Claim/ Reopening"/>
    <x v="3"/>
    <m/>
  </r>
  <r>
    <s v="L01/070/9/000106/2023"/>
    <d v="2023-04-30T00:00:00"/>
    <d v="2023-06-08T00:00:00"/>
    <x v="2"/>
    <n v="80000"/>
    <n v="0"/>
    <n v="1"/>
    <n v="2023"/>
    <n v="2023"/>
    <s v="2023Q2"/>
    <s v="New_Claim/ Reopening"/>
    <x v="3"/>
    <m/>
  </r>
  <r>
    <s v="L02/070/9/000109/2023"/>
    <d v="2023-06-12T00:00:00"/>
    <d v="2023-06-15T00:00:00"/>
    <x v="2"/>
    <n v="80000"/>
    <n v="0"/>
    <n v="1"/>
    <n v="2023"/>
    <n v="2023"/>
    <s v="2023Q2"/>
    <s v="New_Claim/ Reopening"/>
    <x v="3"/>
    <m/>
  </r>
  <r>
    <s v="L07/080/9/000011/2023"/>
    <d v="2023-06-11T00:00:00"/>
    <d v="2023-06-26T00:00:00"/>
    <x v="0"/>
    <n v="80000"/>
    <n v="0"/>
    <n v="1"/>
    <n v="2023"/>
    <n v="2023"/>
    <s v="2023Q2"/>
    <s v="New_Claim/ Reopening"/>
    <x v="3"/>
    <m/>
  </r>
  <r>
    <s v="L01/070/9/000121/2023"/>
    <d v="2023-06-29T00:00:00"/>
    <d v="2023-06-30T00:00:00"/>
    <x v="2"/>
    <n v="80000"/>
    <n v="0"/>
    <n v="1"/>
    <n v="2023"/>
    <n v="2023"/>
    <s v="2023Q2"/>
    <s v="New_Claim/ Reopening"/>
    <x v="3"/>
    <m/>
  </r>
  <r>
    <s v="L15/070/9/000122/2023"/>
    <d v="2023-06-29T00:00:00"/>
    <d v="2023-07-05T00:00:00"/>
    <x v="2"/>
    <n v="80000"/>
    <n v="0"/>
    <n v="1"/>
    <n v="2023"/>
    <n v="2023"/>
    <s v="2023Q2"/>
    <s v="New_Claim/ Reopening"/>
    <x v="3"/>
    <m/>
  </r>
  <r>
    <s v="L01/070/9/000126/2023"/>
    <d v="2023-06-23T00:00:00"/>
    <d v="2023-07-05T00:00:00"/>
    <x v="2"/>
    <n v="80000"/>
    <n v="0"/>
    <n v="1"/>
    <n v="2023"/>
    <n v="2023"/>
    <s v="2023Q2"/>
    <s v="New_Claim/ Reopening"/>
    <x v="3"/>
    <m/>
  </r>
  <r>
    <s v="L02/070/9/000132/2023"/>
    <d v="2023-07-05T00:00:00"/>
    <d v="2023-07-12T00:00:00"/>
    <x v="2"/>
    <n v="110167"/>
    <n v="30167"/>
    <n v="1"/>
    <n v="2023"/>
    <n v="2023"/>
    <s v="2023Q3"/>
    <s v="New_Claim/ Reopening"/>
    <x v="3"/>
    <m/>
  </r>
  <r>
    <s v="L01/023/9/000007/2016"/>
    <d v="2016-09-12T00:00:00"/>
    <d v="2017-03-03T00:00:00"/>
    <x v="5"/>
    <n v="227192.98250000001"/>
    <n v="146832.98250000001"/>
    <n v="1"/>
    <n v="2016"/>
    <n v="2017"/>
    <s v="2016Q3"/>
    <s v="Old_Claim"/>
    <x v="0"/>
    <m/>
  </r>
  <r>
    <s v="L01/023/9/000005/2016"/>
    <d v="2016-09-12T00:00:00"/>
    <d v="2017-03-03T00:00:00"/>
    <x v="5"/>
    <n v="227192.98250000001"/>
    <n v="146832.98250000001"/>
    <n v="1"/>
    <n v="2016"/>
    <n v="2017"/>
    <s v="2016Q3"/>
    <s v="Old_Claim"/>
    <x v="0"/>
    <m/>
  </r>
  <r>
    <s v="L01/070/9/000475/2009"/>
    <d v="2009-08-26T00:00:00"/>
    <d v="2009-08-28T00:00:00"/>
    <x v="2"/>
    <n v="459958"/>
    <n v="377502"/>
    <n v="1"/>
    <n v="2009"/>
    <n v="2009"/>
    <s v="2009Q3"/>
    <s v="Old_Claim"/>
    <x v="0"/>
    <m/>
  </r>
  <r>
    <s v="L01/070/9/000314/2022"/>
    <d v="2022-10-14T00:00:00"/>
    <d v="2022-10-18T00:00:00"/>
    <x v="2"/>
    <n v="293500"/>
    <n v="208000"/>
    <n v="1"/>
    <n v="2022"/>
    <n v="2022"/>
    <s v="2022Q4"/>
    <s v="New_Claim/ Reopening"/>
    <x v="1"/>
    <m/>
  </r>
  <r>
    <s v="L01/087/9/000005/2022"/>
    <d v="2022-02-01T00:00:00"/>
    <d v="2022-02-10T00:00:00"/>
    <x v="0"/>
    <n v="100000"/>
    <n v="13240"/>
    <n v="1"/>
    <n v="2022"/>
    <n v="2022"/>
    <s v="2022Q1"/>
    <s v="Old_Claim"/>
    <x v="0"/>
    <m/>
  </r>
  <r>
    <s v="L01/103/9/000011/2020"/>
    <d v="2020-12-12T00:00:00"/>
    <d v="2020-12-12T00:00:00"/>
    <x v="7"/>
    <n v="248311"/>
    <n v="160000"/>
    <n v="1"/>
    <n v="2020"/>
    <n v="2020"/>
    <s v="2020Q4"/>
    <s v="Old_Claim"/>
    <x v="0"/>
    <m/>
  </r>
  <r>
    <s v="L01/040/9/000004/2020"/>
    <d v="2020-06-15T00:00:00"/>
    <d v="2020-06-15T00:00:00"/>
    <x v="4"/>
    <n v="84300"/>
    <n v="-6030"/>
    <n v="1"/>
    <n v="2020"/>
    <n v="2020"/>
    <s v="2020Q2"/>
    <s v="Old_Claim"/>
    <x v="0"/>
    <m/>
  </r>
  <r>
    <s v="L01/070/9/000214/2023"/>
    <d v="2023-12-04T00:00:00"/>
    <d v="2023-12-05T00:00:00"/>
    <x v="2"/>
    <n v="100000"/>
    <n v="5780"/>
    <n v="1"/>
    <n v="2023"/>
    <n v="2023"/>
    <s v="2023Q4"/>
    <s v="New_Claim/ Reopening"/>
    <x v="3"/>
    <m/>
  </r>
  <r>
    <s v="L01/070/9/000226/2023"/>
    <d v="2023-12-18T00:00:00"/>
    <d v="2023-12-20T00:00:00"/>
    <x v="2"/>
    <n v="100000"/>
    <n v="5780"/>
    <n v="1"/>
    <n v="2023"/>
    <n v="2023"/>
    <s v="2023Q4"/>
    <s v="New_Claim/ Reopening"/>
    <x v="3"/>
    <m/>
  </r>
  <r>
    <s v="L01/070/9/000227/2023"/>
    <d v="2023-12-29T00:00:00"/>
    <d v="2023-12-30T00:00:00"/>
    <x v="2"/>
    <n v="100000"/>
    <n v="5780"/>
    <n v="1"/>
    <n v="2023"/>
    <n v="2023"/>
    <s v="2023Q4"/>
    <s v="New_Claim/ Reopening"/>
    <x v="3"/>
    <m/>
  </r>
  <r>
    <s v="L01/080/9/000349/2021"/>
    <d v="2021-12-07T00:00:00"/>
    <d v="2021-12-15T00:00:00"/>
    <x v="0"/>
    <n v="-90000"/>
    <n v="-185000"/>
    <n v="1"/>
    <n v="2021"/>
    <n v="2021"/>
    <s v="2021Q4"/>
    <s v="Old_Claim"/>
    <x v="0"/>
    <m/>
  </r>
  <r>
    <s v="L01/051/9/000001/2006"/>
    <d v="2006-05-04T00:00:00"/>
    <d v="2008-02-21T00:00:00"/>
    <x v="3"/>
    <n v="0"/>
    <n v="-98000"/>
    <n v="1"/>
    <n v="2006"/>
    <n v="2008"/>
    <s v="2006Q2"/>
    <s v="Old_Claim"/>
    <x v="0"/>
    <m/>
  </r>
  <r>
    <s v="L01/041/9/000001/2020"/>
    <d v="2020-01-09T00:00:00"/>
    <d v="2020-01-09T00:00:00"/>
    <x v="4"/>
    <n v="1000"/>
    <n v="-97020"/>
    <n v="1"/>
    <n v="2020"/>
    <n v="2020"/>
    <s v="2020Q1"/>
    <s v="Old_Claim"/>
    <x v="0"/>
    <m/>
  </r>
  <r>
    <s v="L01/023/9/000002/2021"/>
    <d v="2021-12-29T00:00:00"/>
    <d v="2022-01-20T00:00:00"/>
    <x v="5"/>
    <n v="119024"/>
    <n v="20140.472932102999"/>
    <n v="1"/>
    <n v="2021"/>
    <n v="2022"/>
    <s v="2021Q4"/>
    <s v="Old_Claim"/>
    <x v="0"/>
    <m/>
  </r>
  <r>
    <s v="L01/080/9/000080/2012"/>
    <d v="2012-12-06T00:00:00"/>
    <d v="2012-12-13T00:00:00"/>
    <x v="0"/>
    <n v="243000"/>
    <n v="143555"/>
    <n v="1"/>
    <n v="2012"/>
    <n v="2012"/>
    <s v="2012Q4"/>
    <s v="Old_Claim"/>
    <x v="0"/>
    <m/>
  </r>
  <r>
    <s v="L02/088/9/000227/2010"/>
    <d v="2010-05-27T00:00:00"/>
    <d v="2012-02-24T00:00:00"/>
    <x v="0"/>
    <n v="100000"/>
    <n v="0"/>
    <n v="1"/>
    <n v="2010"/>
    <n v="2012"/>
    <s v="2010Q2"/>
    <s v="Old_Claim"/>
    <x v="0"/>
    <m/>
  </r>
  <r>
    <s v="L01/070/9/000282/2008"/>
    <d v="2008-06-17T00:00:00"/>
    <d v="2008-06-19T00:00:00"/>
    <x v="2"/>
    <n v="0"/>
    <n v="-100000"/>
    <n v="1"/>
    <n v="2008"/>
    <n v="2008"/>
    <s v="2008Q2"/>
    <s v="Old_Claim"/>
    <x v="0"/>
    <m/>
  </r>
  <r>
    <s v="C01/089/9/900007/1994"/>
    <d v="1994-08-09T00:00:00"/>
    <d v="1994-09-07T00:00:00"/>
    <x v="0"/>
    <n v="100000"/>
    <n v="0"/>
    <n v="1"/>
    <n v="1994"/>
    <n v="1994"/>
    <s v="1994Q3"/>
    <s v="Old_Claim"/>
    <x v="0"/>
    <m/>
  </r>
  <r>
    <s v="L05/070/9/000717/2021"/>
    <d v="2021-05-11T00:00:00"/>
    <d v="2021-05-21T00:00:00"/>
    <x v="2"/>
    <n v="1804662.3529999999"/>
    <n v="1704662.3529999999"/>
    <n v="1"/>
    <n v="2021"/>
    <n v="2021"/>
    <s v="2021Q2"/>
    <s v="Old_Claim"/>
    <x v="2"/>
    <m/>
  </r>
  <r>
    <s v="L01/070/9/000014/2023"/>
    <d v="2023-01-25T00:00:00"/>
    <d v="2023-01-26T00:00:00"/>
    <x v="2"/>
    <n v="130000"/>
    <n v="30000"/>
    <n v="1"/>
    <n v="2023"/>
    <n v="2023"/>
    <s v="2023Q1"/>
    <s v="New_Claim/ Reopening"/>
    <x v="3"/>
    <m/>
  </r>
  <r>
    <s v="L01/070/9/000016/2023"/>
    <d v="2023-01-08T00:00:00"/>
    <d v="2023-01-31T00:00:00"/>
    <x v="2"/>
    <n v="78600"/>
    <n v="-21400"/>
    <n v="1"/>
    <n v="2023"/>
    <n v="2023"/>
    <s v="2023Q1"/>
    <s v="New_Claim/ Reopening"/>
    <x v="3"/>
    <m/>
  </r>
  <r>
    <s v="L01/070/9/000022/2023"/>
    <d v="2023-01-08T00:00:00"/>
    <d v="2023-02-08T00:00:00"/>
    <x v="2"/>
    <n v="100000"/>
    <n v="0"/>
    <n v="1"/>
    <n v="2023"/>
    <n v="2023"/>
    <s v="2023Q1"/>
    <s v="New_Claim/ Reopening"/>
    <x v="3"/>
    <m/>
  </r>
  <r>
    <s v="L01/070/9/000029/2023"/>
    <d v="2023-02-27T00:00:00"/>
    <d v="2023-03-02T00:00:00"/>
    <x v="2"/>
    <n v="100000"/>
    <n v="0"/>
    <n v="1"/>
    <n v="2023"/>
    <n v="2023"/>
    <s v="2023Q1"/>
    <s v="New_Claim/ Reopening"/>
    <x v="3"/>
    <m/>
  </r>
  <r>
    <s v="L01/070/9/000030/2023"/>
    <d v="2023-03-01T00:00:00"/>
    <d v="2023-03-02T00:00:00"/>
    <x v="2"/>
    <n v="100000"/>
    <n v="0"/>
    <n v="1"/>
    <n v="2023"/>
    <n v="2023"/>
    <s v="2023Q1"/>
    <s v="New_Claim/ Reopening"/>
    <x v="3"/>
    <m/>
  </r>
  <r>
    <s v="L01/070/9/000032/2023"/>
    <d v="2023-02-26T00:00:00"/>
    <d v="2023-03-03T00:00:00"/>
    <x v="2"/>
    <n v="100000"/>
    <n v="0"/>
    <n v="1"/>
    <n v="2023"/>
    <n v="2023"/>
    <s v="2023Q1"/>
    <s v="New_Claim/ Reopening"/>
    <x v="3"/>
    <m/>
  </r>
  <r>
    <s v="L01/070/9/000033/2023"/>
    <d v="2023-03-02T00:00:00"/>
    <d v="2023-03-06T00:00:00"/>
    <x v="2"/>
    <n v="100000"/>
    <n v="0"/>
    <n v="1"/>
    <n v="2023"/>
    <n v="2023"/>
    <s v="2023Q1"/>
    <s v="New_Claim/ Reopening"/>
    <x v="3"/>
    <m/>
  </r>
  <r>
    <s v="L01/070/9/000040/2023"/>
    <d v="2023-02-07T00:00:00"/>
    <d v="2023-03-07T00:00:00"/>
    <x v="2"/>
    <n v="100000"/>
    <n v="0"/>
    <n v="1"/>
    <n v="2023"/>
    <n v="2023"/>
    <s v="2023Q1"/>
    <s v="New_Claim/ Reopening"/>
    <x v="3"/>
    <m/>
  </r>
  <r>
    <s v="L01/111/9/000003/2022"/>
    <d v="2022-05-12T00:00:00"/>
    <d v="2022-09-27T00:00:00"/>
    <x v="1"/>
    <n v="100000"/>
    <n v="0"/>
    <n v="1"/>
    <n v="2022"/>
    <n v="2022"/>
    <s v="2022Q2"/>
    <s v="New_Claim/ Reopening"/>
    <x v="1"/>
    <m/>
  </r>
  <r>
    <s v="L02/070/9/000043/2023"/>
    <d v="2023-03-08T00:00:00"/>
    <d v="2023-03-13T00:00:00"/>
    <x v="2"/>
    <n v="100000"/>
    <n v="0"/>
    <n v="1"/>
    <n v="2023"/>
    <n v="2023"/>
    <s v="2023Q1"/>
    <s v="New_Claim/ Reopening"/>
    <x v="3"/>
    <m/>
  </r>
  <r>
    <s v="L01/070/9/000049/2023"/>
    <d v="2023-03-02T00:00:00"/>
    <d v="2023-03-22T00:00:00"/>
    <x v="2"/>
    <n v="100000"/>
    <n v="0"/>
    <n v="1"/>
    <n v="2023"/>
    <n v="2023"/>
    <s v="2023Q1"/>
    <s v="New_Claim/ Reopening"/>
    <x v="3"/>
    <m/>
  </r>
  <r>
    <s v="L02/070/9/000054/2023"/>
    <d v="2023-03-22T00:00:00"/>
    <d v="2023-03-29T00:00:00"/>
    <x v="2"/>
    <n v="100000"/>
    <n v="0"/>
    <n v="1"/>
    <n v="2023"/>
    <n v="2023"/>
    <s v="2023Q1"/>
    <s v="New_Claim/ Reopening"/>
    <x v="3"/>
    <m/>
  </r>
  <r>
    <s v="L01/080/9/000004/2023"/>
    <d v="2023-03-28T00:00:00"/>
    <d v="2023-03-29T00:00:00"/>
    <x v="0"/>
    <n v="383500"/>
    <n v="283500"/>
    <n v="1"/>
    <n v="2023"/>
    <n v="2023"/>
    <s v="2023Q1"/>
    <s v="New_Claim/ Reopening"/>
    <x v="3"/>
    <m/>
  </r>
  <r>
    <s v="L01/070/9/000055/2023"/>
    <d v="2023-03-12T00:00:00"/>
    <d v="2023-03-31T00:00:00"/>
    <x v="2"/>
    <n v="100000"/>
    <n v="0"/>
    <n v="1"/>
    <n v="2023"/>
    <n v="2023"/>
    <s v="2023Q1"/>
    <s v="New_Claim/ Reopening"/>
    <x v="3"/>
    <m/>
  </r>
  <r>
    <s v="L02/070/9/000056/2023"/>
    <d v="2023-03-13T00:00:00"/>
    <d v="2023-04-04T00:00:00"/>
    <x v="2"/>
    <n v="100000"/>
    <n v="0"/>
    <n v="1"/>
    <n v="2023"/>
    <n v="2023"/>
    <s v="2023Q1"/>
    <s v="New_Claim/ Reopening"/>
    <x v="3"/>
    <m/>
  </r>
  <r>
    <s v="L01/070/9/000057/2023"/>
    <d v="2023-03-14T00:00:00"/>
    <d v="2023-04-04T00:00:00"/>
    <x v="2"/>
    <n v="100000"/>
    <n v="0"/>
    <n v="1"/>
    <n v="2023"/>
    <n v="2023"/>
    <s v="2023Q1"/>
    <s v="New_Claim/ Reopening"/>
    <x v="3"/>
    <m/>
  </r>
  <r>
    <s v="L01/110/9/000003/2023"/>
    <d v="2023-03-27T00:00:00"/>
    <d v="2023-04-06T00:00:00"/>
    <x v="1"/>
    <n v="100000"/>
    <n v="0"/>
    <n v="1"/>
    <n v="2023"/>
    <n v="2023"/>
    <s v="2023Q1"/>
    <s v="New_Claim/ Reopening"/>
    <x v="3"/>
    <m/>
  </r>
  <r>
    <s v="L01/070/9/000059/2023"/>
    <d v="2023-04-10T00:00:00"/>
    <d v="2023-04-11T00:00:00"/>
    <x v="2"/>
    <n v="275450"/>
    <n v="175450"/>
    <n v="1"/>
    <n v="2023"/>
    <n v="2023"/>
    <s v="2023Q2"/>
    <s v="New_Claim/ Reopening"/>
    <x v="3"/>
    <m/>
  </r>
  <r>
    <s v="L01/070/9/000061/2023"/>
    <d v="2023-03-24T00:00:00"/>
    <d v="2023-04-11T00:00:00"/>
    <x v="2"/>
    <n v="100000"/>
    <n v="0"/>
    <n v="1"/>
    <n v="2023"/>
    <n v="2023"/>
    <s v="2023Q1"/>
    <s v="New_Claim/ Reopening"/>
    <x v="3"/>
    <m/>
  </r>
  <r>
    <s v="L01/080/9/000005/2023"/>
    <d v="2023-04-10T00:00:00"/>
    <d v="2023-04-13T00:00:00"/>
    <x v="0"/>
    <n v="100000"/>
    <n v="0"/>
    <n v="1"/>
    <n v="2023"/>
    <n v="2023"/>
    <s v="2023Q2"/>
    <s v="New_Claim/ Reopening"/>
    <x v="3"/>
    <m/>
  </r>
  <r>
    <s v="L02/070/9/000066/2023"/>
    <d v="2023-04-11T00:00:00"/>
    <d v="2023-04-11T00:00:00"/>
    <x v="2"/>
    <n v="100000"/>
    <n v="0"/>
    <n v="1"/>
    <n v="2023"/>
    <n v="2023"/>
    <s v="2023Q2"/>
    <s v="New_Claim/ Reopening"/>
    <x v="3"/>
    <m/>
  </r>
  <r>
    <s v="L02/070/9/000070/2023"/>
    <d v="2023-04-22T00:00:00"/>
    <d v="2023-04-28T00:00:00"/>
    <x v="2"/>
    <n v="100000"/>
    <n v="0"/>
    <n v="1"/>
    <n v="2023"/>
    <n v="2023"/>
    <s v="2023Q2"/>
    <s v="New_Claim/ Reopening"/>
    <x v="3"/>
    <m/>
  </r>
  <r>
    <s v="L02/070/9/000072/2023"/>
    <d v="2023-04-20T00:00:00"/>
    <d v="2023-05-05T00:00:00"/>
    <x v="2"/>
    <n v="100000"/>
    <n v="0"/>
    <n v="1"/>
    <n v="2023"/>
    <n v="2023"/>
    <s v="2023Q2"/>
    <s v="New_Claim/ Reopening"/>
    <x v="3"/>
    <m/>
  </r>
  <r>
    <s v="L05/070/9/000073/2023"/>
    <d v="2023-05-01T00:00:00"/>
    <d v="2023-05-05T00:00:00"/>
    <x v="2"/>
    <n v="9360"/>
    <n v="-90640"/>
    <n v="1"/>
    <n v="2023"/>
    <n v="2023"/>
    <s v="2023Q2"/>
    <s v="New_Claim/ Reopening"/>
    <x v="3"/>
    <m/>
  </r>
  <r>
    <s v="L01/070/9/000077/2023"/>
    <d v="2023-05-04T00:00:00"/>
    <d v="2023-05-05T00:00:00"/>
    <x v="2"/>
    <n v="200000"/>
    <n v="100000"/>
    <n v="1"/>
    <n v="2023"/>
    <n v="2023"/>
    <s v="2023Q2"/>
    <s v="New_Claim/ Reopening"/>
    <x v="3"/>
    <m/>
  </r>
  <r>
    <s v="L02/070/9/000083/2023"/>
    <d v="2023-05-08T00:00:00"/>
    <d v="2023-05-17T00:00:00"/>
    <x v="2"/>
    <n v="100000"/>
    <n v="0"/>
    <n v="1"/>
    <n v="2023"/>
    <n v="2023"/>
    <s v="2023Q2"/>
    <s v="New_Claim/ Reopening"/>
    <x v="3"/>
    <m/>
  </r>
  <r>
    <s v="L01/070/9/000085/2023"/>
    <d v="2023-05-21T00:00:00"/>
    <d v="2023-05-22T00:00:00"/>
    <x v="2"/>
    <n v="100000"/>
    <n v="0"/>
    <n v="1"/>
    <n v="2023"/>
    <n v="2023"/>
    <s v="2023Q2"/>
    <s v="New_Claim/ Reopening"/>
    <x v="3"/>
    <m/>
  </r>
  <r>
    <s v="L02/070/9/000086/2023"/>
    <d v="2023-05-05T00:00:00"/>
    <d v="2023-05-23T00:00:00"/>
    <x v="2"/>
    <n v="100000"/>
    <n v="0"/>
    <n v="1"/>
    <n v="2023"/>
    <n v="2023"/>
    <s v="2023Q2"/>
    <s v="New_Claim/ Reopening"/>
    <x v="3"/>
    <m/>
  </r>
  <r>
    <s v="L01/070/9/000087/2023"/>
    <d v="2023-05-20T00:00:00"/>
    <d v="2023-05-23T00:00:00"/>
    <x v="2"/>
    <n v="100000"/>
    <n v="0"/>
    <n v="1"/>
    <n v="2023"/>
    <n v="2023"/>
    <s v="2023Q2"/>
    <s v="New_Claim/ Reopening"/>
    <x v="3"/>
    <m/>
  </r>
  <r>
    <s v="L01/070/9/000090/2023"/>
    <d v="2023-05-21T00:00:00"/>
    <d v="2023-05-24T00:00:00"/>
    <x v="2"/>
    <n v="100000"/>
    <n v="0"/>
    <n v="1"/>
    <n v="2023"/>
    <n v="2023"/>
    <s v="2023Q2"/>
    <s v="New_Claim/ Reopening"/>
    <x v="3"/>
    <m/>
  </r>
  <r>
    <s v="L02/070/9/000091/2023"/>
    <d v="2023-05-25T00:00:00"/>
    <d v="2023-05-26T00:00:00"/>
    <x v="2"/>
    <n v="100000"/>
    <n v="0"/>
    <n v="1"/>
    <n v="2023"/>
    <n v="2023"/>
    <s v="2023Q2"/>
    <s v="New_Claim/ Reopening"/>
    <x v="3"/>
    <m/>
  </r>
  <r>
    <s v="L01/070/9/000093/2023"/>
    <d v="2023-05-15T00:00:00"/>
    <d v="2023-05-29T00:00:00"/>
    <x v="2"/>
    <n v="100000"/>
    <n v="0"/>
    <n v="1"/>
    <n v="2023"/>
    <n v="2023"/>
    <s v="2023Q2"/>
    <s v="New_Claim/ Reopening"/>
    <x v="3"/>
    <m/>
  </r>
  <r>
    <s v="L02/070/9/000096/2023"/>
    <d v="2023-06-01T00:00:00"/>
    <d v="2023-06-05T00:00:00"/>
    <x v="2"/>
    <n v="100000"/>
    <n v="0"/>
    <n v="1"/>
    <n v="2023"/>
    <n v="2023"/>
    <s v="2023Q2"/>
    <s v="New_Claim/ Reopening"/>
    <x v="3"/>
    <m/>
  </r>
  <r>
    <s v="L05/070/9/000099/2023"/>
    <d v="2023-06-02T00:00:00"/>
    <d v="2023-06-06T00:00:00"/>
    <x v="2"/>
    <n v="100000"/>
    <n v="0"/>
    <n v="1"/>
    <n v="2023"/>
    <n v="2023"/>
    <s v="2023Q2"/>
    <s v="New_Claim/ Reopening"/>
    <x v="3"/>
    <m/>
  </r>
  <r>
    <s v="L05/070/9/000101/2023"/>
    <d v="2023-06-04T00:00:00"/>
    <d v="2023-06-08T00:00:00"/>
    <x v="2"/>
    <n v="1206860"/>
    <n v="1106860"/>
    <n v="1"/>
    <n v="2023"/>
    <n v="2023"/>
    <s v="2023Q2"/>
    <s v="New_Claim/ Reopening"/>
    <x v="3"/>
    <m/>
  </r>
  <r>
    <s v="L02/070/9/000102/2023"/>
    <d v="2023-06-04T00:00:00"/>
    <d v="2023-06-05T00:00:00"/>
    <x v="2"/>
    <n v="230000"/>
    <n v="130000"/>
    <n v="1"/>
    <n v="2023"/>
    <n v="2023"/>
    <s v="2023Q2"/>
    <s v="New_Claim/ Reopening"/>
    <x v="3"/>
    <m/>
  </r>
  <r>
    <s v="L01/070/9/000108/2023"/>
    <d v="2023-06-13T00:00:00"/>
    <d v="2023-06-14T00:00:00"/>
    <x v="2"/>
    <n v="550000"/>
    <n v="450000"/>
    <n v="1"/>
    <n v="2023"/>
    <n v="2023"/>
    <s v="2023Q2"/>
    <s v="New_Claim/ Reopening"/>
    <x v="3"/>
    <m/>
  </r>
  <r>
    <s v="L02/070/9/000110/2023"/>
    <d v="2023-06-18T00:00:00"/>
    <d v="2023-06-21T00:00:00"/>
    <x v="2"/>
    <n v="9280"/>
    <n v="-90720"/>
    <n v="1"/>
    <n v="2023"/>
    <n v="2023"/>
    <s v="2023Q2"/>
    <s v="New_Claim/ Reopening"/>
    <x v="3"/>
    <m/>
  </r>
  <r>
    <s v="L01/070/9/000112/2023"/>
    <d v="2023-05-31T00:00:00"/>
    <d v="2023-06-22T00:00:00"/>
    <x v="2"/>
    <n v="100000"/>
    <n v="0"/>
    <n v="1"/>
    <n v="2023"/>
    <n v="2023"/>
    <s v="2023Q2"/>
    <s v="New_Claim/ Reopening"/>
    <x v="3"/>
    <m/>
  </r>
  <r>
    <s v="L01/070/9/000116/2023"/>
    <d v="2023-06-23T00:00:00"/>
    <d v="2023-06-27T00:00:00"/>
    <x v="2"/>
    <n v="100000"/>
    <n v="0"/>
    <n v="1"/>
    <n v="2023"/>
    <n v="2023"/>
    <s v="2023Q2"/>
    <s v="New_Claim/ Reopening"/>
    <x v="3"/>
    <m/>
  </r>
  <r>
    <s v="L01/070/9/000117/2023"/>
    <d v="2023-07-01T00:00:00"/>
    <d v="2023-07-04T00:00:00"/>
    <x v="2"/>
    <n v="100000"/>
    <n v="0"/>
    <n v="1"/>
    <n v="2023"/>
    <n v="2023"/>
    <s v="2023Q3"/>
    <s v="New_Claim/ Reopening"/>
    <x v="3"/>
    <m/>
  </r>
  <r>
    <s v="L01/070/9/000120/2023"/>
    <d v="2023-06-14T00:00:00"/>
    <d v="2023-07-05T00:00:00"/>
    <x v="2"/>
    <n v="100000"/>
    <n v="0"/>
    <n v="1"/>
    <n v="2023"/>
    <n v="2023"/>
    <s v="2023Q2"/>
    <s v="New_Claim/ Reopening"/>
    <x v="3"/>
    <m/>
  </r>
  <r>
    <s v="L02/083/9/000002/2023"/>
    <d v="2023-04-13T00:00:00"/>
    <d v="2023-07-03T00:00:00"/>
    <x v="0"/>
    <n v="100000"/>
    <n v="0"/>
    <n v="1"/>
    <n v="2023"/>
    <n v="2023"/>
    <s v="2023Q2"/>
    <s v="New_Claim/ Reopening"/>
    <x v="3"/>
    <m/>
  </r>
  <r>
    <s v="L02/070/9/000123/2023"/>
    <d v="2023-06-28T00:00:00"/>
    <d v="2023-06-29T00:00:00"/>
    <x v="2"/>
    <n v="100000"/>
    <n v="0"/>
    <n v="1"/>
    <n v="2023"/>
    <n v="2023"/>
    <s v="2023Q2"/>
    <s v="New_Claim/ Reopening"/>
    <x v="3"/>
    <m/>
  </r>
  <r>
    <s v="L01/070/9/000124/2023"/>
    <d v="2023-06-20T00:00:00"/>
    <d v="2023-06-23T00:00:00"/>
    <x v="2"/>
    <n v="100000"/>
    <n v="0"/>
    <n v="1"/>
    <n v="2023"/>
    <n v="2023"/>
    <s v="2023Q2"/>
    <s v="New_Claim/ Reopening"/>
    <x v="3"/>
    <m/>
  </r>
  <r>
    <s v="L01/070/9/000364/2022"/>
    <d v="2022-05-22T00:00:00"/>
    <d v="2023-07-11T00:00:00"/>
    <x v="2"/>
    <n v="100000"/>
    <n v="0"/>
    <n v="1"/>
    <n v="2022"/>
    <n v="2023"/>
    <s v="2022Q2"/>
    <s v="New_Claim/ Reopening"/>
    <x v="1"/>
    <m/>
  </r>
  <r>
    <s v="L02/070/9/000127/2023"/>
    <d v="2023-07-03T00:00:00"/>
    <d v="2023-07-06T00:00:00"/>
    <x v="2"/>
    <n v="100000"/>
    <n v="0"/>
    <n v="1"/>
    <n v="2023"/>
    <n v="2023"/>
    <s v="2023Q3"/>
    <s v="New_Claim/ Reopening"/>
    <x v="3"/>
    <m/>
  </r>
  <r>
    <s v="L02/070/9/000128/2023"/>
    <d v="2023-06-19T00:00:00"/>
    <d v="2023-07-13T00:00:00"/>
    <x v="2"/>
    <n v="100000"/>
    <n v="0"/>
    <n v="1"/>
    <n v="2023"/>
    <n v="2023"/>
    <s v="2023Q2"/>
    <s v="New_Claim/ Reopening"/>
    <x v="3"/>
    <m/>
  </r>
  <r>
    <s v="L01/070/9/000130/2023"/>
    <d v="2023-07-16T00:00:00"/>
    <d v="2023-07-24T00:00:00"/>
    <x v="2"/>
    <n v="264000"/>
    <n v="164000"/>
    <n v="1"/>
    <n v="2023"/>
    <n v="2023"/>
    <s v="2023Q3"/>
    <s v="New_Claim/ Reopening"/>
    <x v="3"/>
    <m/>
  </r>
  <r>
    <s v="L02/080/9/000012/2023"/>
    <d v="2023-07-22T00:00:00"/>
    <d v="2023-07-23T00:00:00"/>
    <x v="0"/>
    <n v="100000"/>
    <n v="0"/>
    <n v="1"/>
    <n v="2023"/>
    <n v="2023"/>
    <s v="2023Q3"/>
    <s v="New_Claim/ Reopening"/>
    <x v="3"/>
    <m/>
  </r>
  <r>
    <s v="L01/080/9/000013/2023"/>
    <d v="2023-07-11T00:00:00"/>
    <d v="2023-07-24T00:00:00"/>
    <x v="0"/>
    <n v="100000"/>
    <n v="0"/>
    <n v="1"/>
    <n v="2023"/>
    <n v="2023"/>
    <s v="2023Q3"/>
    <s v="New_Claim/ Reopening"/>
    <x v="3"/>
    <m/>
  </r>
  <r>
    <s v="L01/088/9/000002/2022"/>
    <d v="2022-01-17T00:00:00"/>
    <d v="2022-01-19T00:00:00"/>
    <x v="0"/>
    <n v="310000"/>
    <n v="205882.3529"/>
    <n v="1"/>
    <n v="2022"/>
    <n v="2022"/>
    <s v="2022Q1"/>
    <s v="Old_Claim"/>
    <x v="2"/>
    <m/>
  </r>
  <r>
    <s v="L01/089/9/000145/2010"/>
    <d v="2010-08-22T00:00:00"/>
    <d v="2010-08-25T00:00:00"/>
    <x v="0"/>
    <n v="0"/>
    <n v="-105757.193"/>
    <n v="1"/>
    <n v="2010"/>
    <n v="2010"/>
    <s v="2010Q3"/>
    <s v="Old_Claim"/>
    <x v="0"/>
    <m/>
  </r>
  <r>
    <s v="L01/070/9/000012/2022"/>
    <d v="2022-01-08T00:00:00"/>
    <d v="2022-01-11T00:00:00"/>
    <x v="2"/>
    <n v="162000"/>
    <n v="55176.470589999997"/>
    <n v="1"/>
    <n v="2022"/>
    <n v="2022"/>
    <s v="2022Q1"/>
    <s v="Old_Claim"/>
    <x v="0"/>
    <m/>
  </r>
  <r>
    <s v="L05/070/9/000229/2022"/>
    <d v="2022-03-18T00:00:00"/>
    <d v="2022-06-24T00:00:00"/>
    <x v="2"/>
    <n v="208375"/>
    <n v="94811.705900000001"/>
    <n v="1"/>
    <n v="2022"/>
    <n v="2022"/>
    <s v="2022Q1"/>
    <s v="New_Claim/ Reopening"/>
    <x v="1"/>
    <m/>
  </r>
  <r>
    <s v="L01/040/9/000007/2022"/>
    <d v="2022-10-16T00:00:00"/>
    <d v="2022-10-17T00:00:00"/>
    <x v="4"/>
    <n v="141128"/>
    <n v="26502.910798122"/>
    <n v="1"/>
    <n v="2022"/>
    <n v="2022"/>
    <s v="2022Q4"/>
    <s v="New_Claim/ Reopening"/>
    <x v="1"/>
    <m/>
  </r>
  <r>
    <s v="L01/070/9/000620/2010"/>
    <d v="2010-10-19T00:00:00"/>
    <d v="2010-12-16T00:00:00"/>
    <x v="2"/>
    <n v="115576"/>
    <n v="0"/>
    <n v="1"/>
    <n v="2010"/>
    <n v="2010"/>
    <s v="2010Q4"/>
    <s v="Old_Claim"/>
    <x v="0"/>
    <m/>
  </r>
  <r>
    <s v="L01/070/9/001175/2020"/>
    <d v="2020-12-25T00:00:00"/>
    <d v="2021-01-08T00:00:00"/>
    <x v="2"/>
    <n v="417200"/>
    <n v="301300"/>
    <n v="1"/>
    <n v="2020"/>
    <n v="2021"/>
    <s v="2020Q4"/>
    <s v="Old_Claim"/>
    <x v="0"/>
    <m/>
  </r>
  <r>
    <s v="L01/023/9/000004/2020"/>
    <d v="2020-02-11T00:00:00"/>
    <d v="2021-07-13T00:00:00"/>
    <x v="5"/>
    <n v="142006"/>
    <n v="20193.253199999999"/>
    <n v="1"/>
    <n v="2020"/>
    <n v="2021"/>
    <s v="2020Q1"/>
    <s v="New_Claim/ Reopening"/>
    <x v="1"/>
    <m/>
  </r>
  <r>
    <s v="L01/020/9/000001/2020"/>
    <d v="2020-02-02T00:00:00"/>
    <d v="2020-02-04T00:00:00"/>
    <x v="5"/>
    <n v="124260"/>
    <n v="546.74399999996001"/>
    <n v="1"/>
    <n v="2020"/>
    <n v="2020"/>
    <s v="2020Q1"/>
    <s v="Old_Claim"/>
    <x v="0"/>
    <m/>
  </r>
  <r>
    <s v="L01/070/9/000298/2022"/>
    <d v="2022-09-19T00:00:00"/>
    <d v="2022-09-21T00:00:00"/>
    <x v="2"/>
    <n v="331000"/>
    <n v="206764.7059"/>
    <n v="1"/>
    <n v="2022"/>
    <n v="2022"/>
    <s v="2022Q3"/>
    <s v="New_Claim/ Reopening"/>
    <x v="1"/>
    <m/>
  </r>
  <r>
    <s v="L01/070/9/000211/2020"/>
    <d v="2020-03-29T00:00:00"/>
    <d v="2020-03-29T00:00:00"/>
    <x v="2"/>
    <n v="525000"/>
    <n v="400000"/>
    <n v="1"/>
    <n v="2020"/>
    <n v="2020"/>
    <s v="2020Q1"/>
    <s v="Old_Claim"/>
    <x v="2"/>
    <m/>
  </r>
  <r>
    <s v="L01/070/9/000769/2020"/>
    <d v="2020-10-09T00:00:00"/>
    <d v="2020-10-09T00:00:00"/>
    <x v="2"/>
    <n v="179270"/>
    <n v="51000"/>
    <n v="1"/>
    <n v="2020"/>
    <n v="2020"/>
    <s v="2020Q4"/>
    <s v="Old_Claim"/>
    <x v="0"/>
    <m/>
  </r>
  <r>
    <s v="L01/070/9/000127/2020"/>
    <d v="2020-01-06T00:00:00"/>
    <d v="2020-01-06T00:00:00"/>
    <x v="2"/>
    <n v="630000"/>
    <n v="500000"/>
    <n v="1"/>
    <n v="2020"/>
    <n v="2020"/>
    <s v="2020Q1"/>
    <s v="Old_Claim"/>
    <x v="0"/>
    <m/>
  </r>
  <r>
    <s v="L02/070/9/000651/2020"/>
    <d v="2020-08-03T00:00:00"/>
    <d v="2020-08-03T00:00:00"/>
    <x v="2"/>
    <n v="420000"/>
    <n v="288859.64909999998"/>
    <n v="1"/>
    <n v="2020"/>
    <n v="2020"/>
    <s v="2020Q3"/>
    <s v="Old_Claim"/>
    <x v="0"/>
    <m/>
  </r>
  <r>
    <s v="L01/088/9/000104/2020"/>
    <d v="2020-08-05T00:00:00"/>
    <d v="2020-08-05T00:00:00"/>
    <x v="0"/>
    <n v="303565"/>
    <n v="171070"/>
    <n v="1"/>
    <n v="2020"/>
    <n v="2020"/>
    <s v="2020Q3"/>
    <s v="Old_Claim"/>
    <x v="0"/>
    <m/>
  </r>
  <r>
    <s v="L01/040/9/000004/2022"/>
    <d v="2022-04-21T00:00:00"/>
    <d v="2022-04-27T00:00:00"/>
    <x v="4"/>
    <n v="148132"/>
    <n v="10131.699941778001"/>
    <n v="1"/>
    <n v="2022"/>
    <n v="2022"/>
    <s v="2022Q2"/>
    <s v="New_Claim/ Reopening"/>
    <x v="1"/>
    <m/>
  </r>
  <r>
    <s v="L01/064/9/000006/2019"/>
    <d v="2019-12-08T00:00:00"/>
    <d v="2020-08-27T00:00:00"/>
    <x v="6"/>
    <n v="2925"/>
    <n v="-137635"/>
    <n v="1"/>
    <n v="2019"/>
    <n v="2020"/>
    <s v="2019Q4"/>
    <s v="Old_Claim"/>
    <x v="0"/>
    <m/>
  </r>
  <r>
    <s v="L15/070/9/001264/2020"/>
    <d v="2020-05-31T00:00:00"/>
    <d v="2021-05-20T00:00:00"/>
    <x v="2"/>
    <n v="995000"/>
    <n v="850000"/>
    <n v="1"/>
    <n v="2020"/>
    <n v="2021"/>
    <s v="2020Q2"/>
    <s v="Old_Claim"/>
    <x v="2"/>
    <m/>
  </r>
  <r>
    <s v="L02/070/9/000125/2023"/>
    <d v="2023-06-25T00:00:00"/>
    <d v="2023-06-28T00:00:00"/>
    <x v="2"/>
    <n v="50000"/>
    <n v="-100000"/>
    <n v="1"/>
    <n v="2023"/>
    <n v="2023"/>
    <s v="2023Q2"/>
    <s v="New_Claim/ Reopening"/>
    <x v="3"/>
    <m/>
  </r>
  <r>
    <s v="L01/040/9/000003/2020"/>
    <d v="2020-04-24T00:00:00"/>
    <d v="2020-04-24T00:00:00"/>
    <x v="4"/>
    <n v="0"/>
    <n v="-163267"/>
    <n v="1"/>
    <n v="2020"/>
    <n v="2020"/>
    <s v="2020Q2"/>
    <s v="Old_Claim"/>
    <x v="0"/>
    <m/>
  </r>
  <r>
    <s v="L15/080/9/000089/2020"/>
    <d v="2020-05-15T00:00:00"/>
    <d v="2020-05-15T00:00:00"/>
    <x v="0"/>
    <n v="170000"/>
    <n v="5000"/>
    <n v="1"/>
    <n v="2020"/>
    <n v="2020"/>
    <s v="2020Q2"/>
    <s v="Old_Claim"/>
    <x v="0"/>
    <m/>
  </r>
  <r>
    <s v="L01/087/9/000349/2020"/>
    <d v="2020-11-28T00:00:00"/>
    <d v="2020-12-02T00:00:00"/>
    <x v="0"/>
    <n v="8000"/>
    <n v="-157894.73680000001"/>
    <n v="1"/>
    <n v="2020"/>
    <n v="2020"/>
    <s v="2020Q4"/>
    <s v="Old_Claim"/>
    <x v="0"/>
    <m/>
  </r>
  <r>
    <s v="L01/070/9/000045/2023"/>
    <d v="2023-03-14T00:00:00"/>
    <d v="2023-03-15T00:00:00"/>
    <x v="2"/>
    <n v="7000"/>
    <n v="-159000"/>
    <n v="1"/>
    <n v="2023"/>
    <n v="2023"/>
    <s v="2023Q1"/>
    <s v="New_Claim/ Reopening"/>
    <x v="3"/>
    <m/>
  </r>
  <r>
    <s v="L01/040/9/000008/2022"/>
    <d v="2022-12-21T00:00:00"/>
    <d v="2023-01-10T00:00:00"/>
    <x v="4"/>
    <n v="207227"/>
    <n v="38915.868544602003"/>
    <n v="1"/>
    <n v="2022"/>
    <n v="2023"/>
    <s v="2022Q4"/>
    <s v="New_Claim/ Reopening"/>
    <x v="1"/>
    <m/>
  </r>
  <r>
    <s v="L01/070/9/000024/2020"/>
    <d v="2020-01-12T00:00:00"/>
    <d v="2020-01-12T00:00:00"/>
    <x v="2"/>
    <n v="390000"/>
    <n v="220000"/>
    <n v="1"/>
    <n v="2020"/>
    <n v="2020"/>
    <s v="2020Q1"/>
    <s v="Old_Claim"/>
    <x v="2"/>
    <m/>
  </r>
  <r>
    <s v="L01/080/9/000028/2022"/>
    <d v="2022-06-26T00:00:00"/>
    <d v="2022-06-27T00:00:00"/>
    <x v="0"/>
    <n v="250000"/>
    <n v="80000"/>
    <n v="1"/>
    <n v="2022"/>
    <n v="2022"/>
    <s v="2022Q2"/>
    <s v="New_Claim/ Reopening"/>
    <x v="1"/>
    <m/>
  </r>
  <r>
    <s v="L02/070/9/000058/2023"/>
    <d v="2023-04-06T00:00:00"/>
    <d v="2023-04-11T00:00:00"/>
    <x v="2"/>
    <n v="170000"/>
    <n v="0"/>
    <n v="1"/>
    <n v="2023"/>
    <n v="2023"/>
    <s v="2023Q2"/>
    <s v="New_Claim/ Reopening"/>
    <x v="3"/>
    <m/>
  </r>
  <r>
    <s v="L01/070/9/000865/2020"/>
    <d v="2020-10-23T00:00:00"/>
    <d v="2020-10-23T00:00:00"/>
    <x v="2"/>
    <n v="500000"/>
    <n v="324561.40350000001"/>
    <n v="1"/>
    <n v="2020"/>
    <n v="2020"/>
    <s v="2020Q4"/>
    <s v="Old_Claim"/>
    <x v="0"/>
    <m/>
  </r>
  <r>
    <s v="L05/070/9/001097/2020"/>
    <d v="2020-11-14T00:00:00"/>
    <d v="2020-11-14T00:00:00"/>
    <x v="2"/>
    <n v="1500000"/>
    <n v="1324440"/>
    <n v="1"/>
    <n v="2020"/>
    <n v="2020"/>
    <s v="2020Q4"/>
    <s v="Old_Claim"/>
    <x v="0"/>
    <m/>
  </r>
  <r>
    <s v="L05/070/9/000012/2023"/>
    <d v="2023-01-18T00:00:00"/>
    <d v="2023-01-26T00:00:00"/>
    <x v="2"/>
    <n v="80000"/>
    <n v="-100000"/>
    <n v="1"/>
    <n v="2023"/>
    <n v="2023"/>
    <s v="2023Q1"/>
    <s v="New_Claim/ Reopening"/>
    <x v="3"/>
    <m/>
  </r>
  <r>
    <s v="L01/040/9/000008/2020"/>
    <d v="2020-10-31T00:00:00"/>
    <d v="2020-10-31T00:00:00"/>
    <x v="4"/>
    <n v="0"/>
    <n v="-182520"/>
    <n v="1"/>
    <n v="2020"/>
    <n v="2020"/>
    <s v="2020Q4"/>
    <s v="Old_Claim"/>
    <x v="0"/>
    <m/>
  </r>
  <r>
    <s v="L01/087/9/000192/2020"/>
    <d v="2020-06-11T00:00:00"/>
    <d v="2020-08-31T00:00:00"/>
    <x v="0"/>
    <n v="500000"/>
    <n v="316924.66460000002"/>
    <n v="1"/>
    <n v="2020"/>
    <n v="2020"/>
    <s v="2020Q2"/>
    <s v="Old_Claim"/>
    <x v="0"/>
    <m/>
  </r>
  <r>
    <s v="L01/040/9/000006/2021"/>
    <d v="2021-01-20T00:00:00"/>
    <d v="2021-07-30T00:00:00"/>
    <x v="4"/>
    <n v="50000"/>
    <n v="-133102.70983335"/>
    <n v="1"/>
    <n v="2021"/>
    <n v="2021"/>
    <s v="2021Q1"/>
    <s v="Old_Claim"/>
    <x v="0"/>
    <m/>
  </r>
  <r>
    <s v="L01/089/9/000063/2006"/>
    <d v="2006-11-14T00:00:00"/>
    <d v="2006-11-15T00:00:00"/>
    <x v="0"/>
    <n v="190000"/>
    <n v="0"/>
    <n v="1"/>
    <n v="2006"/>
    <n v="2006"/>
    <s v="2006Q4"/>
    <s v="Old_Claim"/>
    <x v="0"/>
    <m/>
  </r>
  <r>
    <s v="L01/070/9/000078/2023"/>
    <d v="2023-05-01T00:00:00"/>
    <d v="2023-05-11T00:00:00"/>
    <x v="2"/>
    <n v="7000"/>
    <n v="-184000"/>
    <n v="1"/>
    <n v="2023"/>
    <n v="2023"/>
    <s v="2023Q2"/>
    <s v="New_Claim/ Reopening"/>
    <x v="3"/>
    <m/>
  </r>
  <r>
    <s v="L01/087/9/000057/2010"/>
    <d v="2010-04-27T00:00:00"/>
    <d v="2010-05-06T00:00:00"/>
    <x v="0"/>
    <n v="194700"/>
    <n v="0"/>
    <n v="1"/>
    <n v="2010"/>
    <n v="2010"/>
    <s v="2010Q2"/>
    <s v="Old_Claim"/>
    <x v="0"/>
    <m/>
  </r>
  <r>
    <s v="L01/070/9/000444/2020"/>
    <d v="2020-07-13T00:00:00"/>
    <d v="2020-07-13T00:00:00"/>
    <x v="2"/>
    <n v="200000"/>
    <n v="0"/>
    <n v="1"/>
    <n v="2020"/>
    <n v="2020"/>
    <s v="2020Q3"/>
    <s v="New_Claim/ Reopening"/>
    <x v="1"/>
    <m/>
  </r>
  <r>
    <s v="L01/070/9/000474/2009"/>
    <d v="2009-08-21T00:00:00"/>
    <d v="2009-08-28T00:00:00"/>
    <x v="2"/>
    <n v="156600"/>
    <n v="-43400"/>
    <n v="1"/>
    <n v="2009"/>
    <n v="2009"/>
    <s v="2009Q3"/>
    <s v="Old_Claim"/>
    <x v="0"/>
    <m/>
  </r>
  <r>
    <s v="L01/089/9/000037/2006"/>
    <d v="2006-07-05T00:00:00"/>
    <d v="2006-07-07T00:00:00"/>
    <x v="0"/>
    <n v="0"/>
    <n v="-200000"/>
    <n v="1"/>
    <n v="2006"/>
    <n v="2006"/>
    <s v="2006Q3"/>
    <s v="Old_Claim"/>
    <x v="0"/>
    <m/>
  </r>
  <r>
    <s v="L01/070/9/000042/2023"/>
    <d v="2023-03-08T00:00:00"/>
    <d v="2023-03-13T00:00:00"/>
    <x v="2"/>
    <n v="112500"/>
    <n v="-87500"/>
    <n v="1"/>
    <n v="2023"/>
    <n v="2023"/>
    <s v="2023Q1"/>
    <s v="New_Claim/ Reopening"/>
    <x v="3"/>
    <m/>
  </r>
  <r>
    <s v="L02/070/9/000082/2023"/>
    <d v="2023-05-04T00:00:00"/>
    <d v="2023-05-12T00:00:00"/>
    <x v="2"/>
    <n v="546100"/>
    <n v="346100"/>
    <n v="1"/>
    <n v="2023"/>
    <n v="2023"/>
    <s v="2023Q2"/>
    <s v="New_Claim/ Reopening"/>
    <x v="3"/>
    <m/>
  </r>
  <r>
    <s v="L01/070/9/000119/2023"/>
    <d v="2023-06-29T00:00:00"/>
    <d v="2023-06-30T00:00:00"/>
    <x v="2"/>
    <n v="202800"/>
    <n v="0"/>
    <n v="1"/>
    <n v="2023"/>
    <n v="2023"/>
    <s v="2023Q2"/>
    <s v="New_Claim/ Reopening"/>
    <x v="3"/>
    <m/>
  </r>
  <r>
    <s v="L01/030/9/000005/2022"/>
    <d v="2022-04-29T00:00:00"/>
    <d v="2022-05-07T00:00:00"/>
    <x v="8"/>
    <n v="205882.3529"/>
    <n v="-3.8900179788469997E-6"/>
    <n v="1"/>
    <n v="2022"/>
    <n v="2022"/>
    <s v="2022Q2"/>
    <s v="New_Claim/ Reopening"/>
    <x v="1"/>
    <m/>
  </r>
  <r>
    <s v="L01/040/9/000005/2021"/>
    <d v="2021-08-09T00:00:00"/>
    <d v="2021-08-31T00:00:00"/>
    <x v="4"/>
    <n v="181696"/>
    <n v="-25066.134815780999"/>
    <n v="1"/>
    <n v="2021"/>
    <n v="2021"/>
    <s v="2021Q3"/>
    <s v="Old_Claim"/>
    <x v="0"/>
    <m/>
  </r>
  <r>
    <s v="L01/042/9/000003/2021"/>
    <d v="2021-02-21T00:00:00"/>
    <d v="2022-01-24T00:00:00"/>
    <x v="4"/>
    <n v="0"/>
    <n v="-206866.435688"/>
    <n v="1"/>
    <n v="2021"/>
    <n v="2022"/>
    <s v="2021Q1"/>
    <s v="New_Claim/ Reopening"/>
    <x v="1"/>
    <m/>
  </r>
  <r>
    <s v="L01/080/9/000289/2021"/>
    <d v="2021-07-22T00:00:00"/>
    <d v="2021-10-18T00:00:00"/>
    <x v="0"/>
    <n v="500000"/>
    <n v="288461.5"/>
    <n v="1"/>
    <n v="2021"/>
    <n v="2021"/>
    <s v="2021Q3"/>
    <s v="Old_Claim"/>
    <x v="0"/>
    <m/>
  </r>
  <r>
    <s v="L02/070/9/000097/2023"/>
    <d v="2023-06-01T00:00:00"/>
    <d v="2023-06-05T00:00:00"/>
    <x v="2"/>
    <n v="216496"/>
    <n v="0"/>
    <n v="1"/>
    <n v="2023"/>
    <n v="2023"/>
    <s v="2023Q2"/>
    <s v="New_Claim/ Reopening"/>
    <x v="3"/>
    <m/>
  </r>
  <r>
    <s v="L01/070/9/000055/2014"/>
    <d v="2014-04-21T00:00:00"/>
    <d v="2014-04-25T00:00:00"/>
    <x v="2"/>
    <n v="250000"/>
    <n v="29200"/>
    <n v="1"/>
    <n v="2014"/>
    <n v="2014"/>
    <s v="2014Q2"/>
    <s v="Old_Claim"/>
    <x v="0"/>
    <m/>
  </r>
  <r>
    <s v="L01/070/9/000048/2023"/>
    <d v="2023-03-19T00:00:00"/>
    <d v="2023-03-21T00:00:00"/>
    <x v="2"/>
    <n v="222000"/>
    <n v="0"/>
    <n v="1"/>
    <n v="2023"/>
    <n v="2023"/>
    <s v="2023Q1"/>
    <s v="New_Claim/ Reopening"/>
    <x v="3"/>
    <m/>
  </r>
  <r>
    <s v="L01/040/9/000009/2020"/>
    <d v="2020-12-20T00:00:00"/>
    <d v="2020-12-20T00:00:00"/>
    <x v="4"/>
    <n v="0"/>
    <n v="-230760"/>
    <n v="1"/>
    <n v="2020"/>
    <n v="2020"/>
    <s v="2020Q4"/>
    <s v="Old_Claim"/>
    <x v="0"/>
    <m/>
  </r>
  <r>
    <s v="L01/070/9/001262/2020"/>
    <d v="2020-01-18T00:00:00"/>
    <d v="2020-11-17T00:00:00"/>
    <x v="2"/>
    <n v="475000"/>
    <n v="241176.4706"/>
    <n v="1"/>
    <n v="2020"/>
    <n v="2020"/>
    <s v="2020Q1"/>
    <s v="Old_Claim"/>
    <x v="0"/>
    <m/>
  </r>
  <r>
    <s v="L15/080/9/000244/2021"/>
    <d v="2021-07-10T00:00:00"/>
    <d v="2021-08-11T00:00:00"/>
    <x v="0"/>
    <n v="18820"/>
    <n v="-215318.1176"/>
    <n v="1"/>
    <n v="2021"/>
    <n v="2021"/>
    <s v="2021Q3"/>
    <s v="Old_Claim"/>
    <x v="0"/>
    <m/>
  </r>
  <r>
    <s v="L01/080/9/000042/2011"/>
    <d v="2011-04-03T00:00:00"/>
    <d v="2011-04-03T00:00:00"/>
    <x v="0"/>
    <n v="0"/>
    <n v="-235600"/>
    <n v="1"/>
    <n v="2011"/>
    <n v="2011"/>
    <s v="2011Q2"/>
    <s v="Old_Claim"/>
    <x v="0"/>
    <m/>
  </r>
  <r>
    <s v="L01/070/9/000306/2020"/>
    <d v="2020-05-27T00:00:00"/>
    <d v="2020-05-27T00:00:00"/>
    <x v="2"/>
    <n v="241800"/>
    <n v="0"/>
    <n v="1"/>
    <n v="2020"/>
    <n v="2020"/>
    <s v="2020Q2"/>
    <s v="Old_Claim"/>
    <x v="0"/>
    <m/>
  </r>
  <r>
    <s v="L01/070/9/000203/2003"/>
    <d v="2003-08-16T00:00:00"/>
    <d v="2003-10-03T00:00:00"/>
    <x v="2"/>
    <n v="518448"/>
    <n v="273738"/>
    <n v="1"/>
    <n v="2003"/>
    <n v="2003"/>
    <s v="2003Q3"/>
    <s v="Old_Claim"/>
    <x v="0"/>
    <m/>
  </r>
  <r>
    <s v="L02/070/9/000311/2022"/>
    <d v="2022-10-07T00:00:00"/>
    <d v="2022-10-12T00:00:00"/>
    <x v="2"/>
    <n v="684160"/>
    <n v="435658.8235"/>
    <n v="1"/>
    <n v="2022"/>
    <n v="2022"/>
    <s v="2022Q4"/>
    <s v="New_Claim/ Reopening"/>
    <x v="1"/>
    <m/>
  </r>
  <r>
    <s v="L01/101/9/000002/2019"/>
    <d v="2019-12-07T00:00:00"/>
    <d v="2019-12-30T00:00:00"/>
    <x v="7"/>
    <n v="248520"/>
    <n v="0"/>
    <n v="1"/>
    <n v="2019"/>
    <n v="2019"/>
    <s v="2019Q4"/>
    <s v="Old_Claim"/>
    <x v="0"/>
    <m/>
  </r>
  <r>
    <s v="L01/080/9/000067/2013"/>
    <d v="2013-08-08T00:00:00"/>
    <d v="2013-08-12T00:00:00"/>
    <x v="0"/>
    <n v="1700000"/>
    <n v="1450000"/>
    <n v="1"/>
    <n v="2013"/>
    <n v="2013"/>
    <s v="2013Q3"/>
    <s v="Old_Claim"/>
    <x v="2"/>
    <m/>
  </r>
  <r>
    <s v="L01/080/9/000018/2018"/>
    <d v="2018-08-30T00:00:00"/>
    <d v="2018-09-28T00:00:00"/>
    <x v="0"/>
    <n v="1585010"/>
    <n v="1335010"/>
    <n v="1"/>
    <n v="2018"/>
    <n v="2018"/>
    <s v="2018Q3"/>
    <s v="Old_Claim"/>
    <x v="2"/>
    <m/>
  </r>
  <r>
    <s v="L05/070/9/000249/2018"/>
    <d v="2018-11-11T00:00:00"/>
    <d v="2018-11-22T00:00:00"/>
    <x v="2"/>
    <n v="916408.66870000004"/>
    <n v="666408.66870000004"/>
    <n v="1"/>
    <n v="2018"/>
    <n v="2018"/>
    <s v="2018Q4"/>
    <s v="Old_Claim"/>
    <x v="0"/>
    <m/>
  </r>
  <r>
    <s v="L01/112/9/000006/2018"/>
    <d v="2018-10-12T00:00:00"/>
    <d v="2021-09-15T00:00:00"/>
    <x v="1"/>
    <n v="0"/>
    <n v="-250000"/>
    <n v="1"/>
    <n v="2018"/>
    <n v="2021"/>
    <s v="2018Q4"/>
    <s v="Old_Claim"/>
    <x v="0"/>
    <m/>
  </r>
  <r>
    <s v="L01/089/9/000035/2008"/>
    <d v="2008-05-12T00:00:00"/>
    <d v="2008-05-12T00:00:00"/>
    <x v="0"/>
    <n v="670550"/>
    <n v="413827"/>
    <n v="1"/>
    <n v="2008"/>
    <n v="2008"/>
    <s v="2008Q2"/>
    <s v="Old_Claim"/>
    <x v="0"/>
    <m/>
  </r>
  <r>
    <s v="L02/070/9/000154/2022"/>
    <d v="2022-03-26T00:00:00"/>
    <d v="2022-04-12T00:00:00"/>
    <x v="2"/>
    <n v="346000"/>
    <n v="82352.941200000001"/>
    <n v="1"/>
    <n v="2022"/>
    <n v="2022"/>
    <s v="2022Q1"/>
    <s v="New_Claim/ Reopening"/>
    <x v="1"/>
    <m/>
  </r>
  <r>
    <s v="L01/070/9/000093/2019"/>
    <d v="2019-04-29T00:00:00"/>
    <d v="2019-04-29T00:00:00"/>
    <x v="2"/>
    <n v="1200000"/>
    <n v="933153.76471000002"/>
    <n v="1"/>
    <n v="2019"/>
    <n v="2019"/>
    <s v="2019Q2"/>
    <s v="Old_Claim"/>
    <x v="0"/>
    <m/>
  </r>
  <r>
    <s v="L01/070/9/001290/2020"/>
    <d v="2020-12-20T00:00:00"/>
    <d v="2023-12-07T00:00:00"/>
    <x v="2"/>
    <n v="273000"/>
    <n v="0"/>
    <n v="1"/>
    <n v="2020"/>
    <n v="2023"/>
    <s v="2020Q4"/>
    <s v="New_Claim/ Reopening"/>
    <x v="1"/>
    <m/>
  </r>
  <r>
    <s v="L01/070/9/000183/2022"/>
    <d v="2022-04-22T00:00:00"/>
    <d v="2022-05-10T00:00:00"/>
    <x v="2"/>
    <n v="353020"/>
    <n v="80000"/>
    <n v="1"/>
    <n v="2022"/>
    <n v="2022"/>
    <s v="2022Q2"/>
    <s v="New_Claim/ Reopening"/>
    <x v="1"/>
    <m/>
  </r>
  <r>
    <s v="L01/700/9/000500/2020"/>
    <d v="2020-08-09T00:00:00"/>
    <d v="2020-08-10T00:00:00"/>
    <x v="2"/>
    <n v="273140"/>
    <n v="0"/>
    <n v="1"/>
    <n v="2020"/>
    <n v="2020"/>
    <s v="2020Q3"/>
    <s v="New_Claim/ Reopening"/>
    <x v="1"/>
    <m/>
  </r>
  <r>
    <s v="L01/070/9/000166/2007"/>
    <d v="2007-03-02T00:00:00"/>
    <d v="2007-04-20T00:00:00"/>
    <x v="2"/>
    <n v="389045"/>
    <n v="114045"/>
    <n v="1"/>
    <n v="2007"/>
    <n v="2007"/>
    <s v="2007Q1"/>
    <s v="Old_Claim"/>
    <x v="0"/>
    <m/>
  </r>
  <r>
    <s v="L01/080/9/000044/2022"/>
    <d v="2022-10-25T00:00:00"/>
    <d v="2022-10-26T00:00:00"/>
    <x v="0"/>
    <n v="375000"/>
    <n v="100000"/>
    <n v="1"/>
    <n v="2022"/>
    <n v="2022"/>
    <s v="2022Q4"/>
    <s v="New_Claim/ Reopening"/>
    <x v="1"/>
    <m/>
  </r>
  <r>
    <s v="L01/070/9/001281/2020"/>
    <d v="2020-12-05T00:00:00"/>
    <d v="2022-04-13T00:00:00"/>
    <x v="2"/>
    <n v="585000"/>
    <n v="305882.3529"/>
    <n v="1"/>
    <n v="2020"/>
    <n v="2022"/>
    <s v="2020Q4"/>
    <s v="New_Claim/ Reopening"/>
    <x v="1"/>
    <m/>
  </r>
  <r>
    <s v="L01/070/9/000216/2016"/>
    <d v="2016-10-05T00:00:00"/>
    <d v="2016-10-06T00:00:00"/>
    <x v="2"/>
    <n v="272805"/>
    <n v="-10800"/>
    <n v="1"/>
    <n v="2016"/>
    <n v="2016"/>
    <s v="2016Q4"/>
    <s v="Old_Claim"/>
    <x v="0"/>
    <m/>
  </r>
  <r>
    <s v="L01/080/9/000007/2010"/>
    <d v="2010-02-06T00:00:00"/>
    <d v="2010-02-09T00:00:00"/>
    <x v="0"/>
    <n v="1199850"/>
    <n v="912011.85710000002"/>
    <n v="1"/>
    <n v="2010"/>
    <n v="2010"/>
    <s v="2010Q1"/>
    <s v="Old_Claim"/>
    <x v="2"/>
    <m/>
  </r>
  <r>
    <s v="C01/070/9/000012/1994"/>
    <d v="1994-01-17T00:00:00"/>
    <d v="1994-01-26T00:00:00"/>
    <x v="2"/>
    <n v="0"/>
    <n v="-290304"/>
    <n v="1"/>
    <n v="1994"/>
    <n v="1994"/>
    <s v="1994Q1"/>
    <s v="Old_Claim"/>
    <x v="0"/>
    <m/>
  </r>
  <r>
    <s v="L01/070/9/000178/2022"/>
    <d v="2022-04-17T00:00:00"/>
    <d v="2022-04-22T00:00:00"/>
    <x v="2"/>
    <n v="303825"/>
    <n v="12700"/>
    <n v="1"/>
    <n v="2022"/>
    <n v="2022"/>
    <s v="2022Q2"/>
    <s v="New_Claim/ Reopening"/>
    <x v="1"/>
    <m/>
  </r>
  <r>
    <s v="L01/080/9/000030/2019"/>
    <d v="2019-04-30T00:00:00"/>
    <d v="2019-05-29T00:00:00"/>
    <x v="0"/>
    <n v="91800"/>
    <n v="-200000"/>
    <n v="1"/>
    <n v="2019"/>
    <n v="2019"/>
    <s v="2019Q2"/>
    <s v="Old_Claim"/>
    <x v="0"/>
    <m/>
  </r>
  <r>
    <s v="L01/070/9/000896/2020"/>
    <d v="2020-11-07T00:00:00"/>
    <d v="2020-11-07T00:00:00"/>
    <x v="2"/>
    <n v="295000"/>
    <n v="1000"/>
    <n v="1"/>
    <n v="2020"/>
    <n v="2020"/>
    <s v="2020Q4"/>
    <s v="Old_Claim"/>
    <x v="0"/>
    <m/>
  </r>
  <r>
    <s v="L01/070/9/000221/2022"/>
    <d v="2022-02-09T00:00:00"/>
    <d v="2022-06-13T00:00:00"/>
    <x v="2"/>
    <n v="500000"/>
    <n v="205882.3529"/>
    <n v="1"/>
    <n v="2022"/>
    <n v="2022"/>
    <s v="2022Q1"/>
    <s v="New_Claim/ Reopening"/>
    <x v="1"/>
    <m/>
  </r>
  <r>
    <s v="L01/080/9/000081/2012"/>
    <d v="2012-12-19T00:00:00"/>
    <d v="2012-12-27T00:00:00"/>
    <x v="0"/>
    <n v="300000"/>
    <n v="0"/>
    <n v="1"/>
    <n v="2012"/>
    <n v="2012"/>
    <s v="2012Q4"/>
    <s v="Old_Claim"/>
    <x v="0"/>
    <m/>
  </r>
  <r>
    <s v="L01/080/9/000033/2013"/>
    <d v="2013-04-22T00:00:00"/>
    <d v="2013-05-03T00:00:00"/>
    <x v="0"/>
    <n v="300000"/>
    <n v="0"/>
    <n v="1"/>
    <n v="2013"/>
    <n v="2013"/>
    <s v="2013Q2"/>
    <s v="Old_Claim"/>
    <x v="0"/>
    <m/>
  </r>
  <r>
    <s v="L01/070/9/000187/2004"/>
    <d v="2004-08-06T00:00:00"/>
    <d v="2004-08-19T00:00:00"/>
    <x v="2"/>
    <n v="0"/>
    <n v="-300000"/>
    <n v="1"/>
    <n v="2004"/>
    <n v="2004"/>
    <s v="2004Q3"/>
    <s v="Old_Claim"/>
    <x v="0"/>
    <m/>
  </r>
  <r>
    <s v="L01/110/9/000007/2022"/>
    <d v="2022-03-07T00:00:00"/>
    <d v="2022-03-10T00:00:00"/>
    <x v="1"/>
    <n v="350000"/>
    <n v="50000"/>
    <n v="1"/>
    <n v="2022"/>
    <n v="2022"/>
    <s v="2022Q1"/>
    <s v="Old_Claim"/>
    <x v="0"/>
    <m/>
  </r>
  <r>
    <s v="L02/070/9/000267/2022"/>
    <d v="2022-08-10T00:00:00"/>
    <d v="2022-08-18T00:00:00"/>
    <x v="2"/>
    <n v="400000"/>
    <n v="100000"/>
    <n v="1"/>
    <n v="2022"/>
    <n v="2022"/>
    <s v="2022Q3"/>
    <s v="New_Claim/ Reopening"/>
    <x v="1"/>
    <m/>
  </r>
  <r>
    <s v="L01/070/9/000084/2023"/>
    <d v="2023-05-13T00:00:00"/>
    <d v="2023-05-19T00:00:00"/>
    <x v="2"/>
    <n v="8700"/>
    <n v="-295878"/>
    <n v="1"/>
    <n v="2023"/>
    <n v="2023"/>
    <s v="2023Q2"/>
    <s v="New_Claim/ Reopening"/>
    <x v="3"/>
    <m/>
  </r>
  <r>
    <s v="L01/070/9/000667/2020"/>
    <d v="2020-09-21T00:00:00"/>
    <d v="2020-09-21T00:00:00"/>
    <x v="2"/>
    <n v="316350"/>
    <n v="6500"/>
    <n v="1"/>
    <n v="2020"/>
    <n v="2020"/>
    <s v="2020Q3"/>
    <s v="Old_Claim"/>
    <x v="0"/>
    <m/>
  </r>
  <r>
    <s v="L01/070/9/000019/2023"/>
    <d v="2023-02-07T00:00:00"/>
    <d v="2023-02-08T00:00:00"/>
    <x v="2"/>
    <n v="7000"/>
    <n v="-303000"/>
    <n v="1"/>
    <n v="2023"/>
    <n v="2023"/>
    <s v="2023Q1"/>
    <s v="New_Claim/ Reopening"/>
    <x v="3"/>
    <m/>
  </r>
  <r>
    <s v="L01/070/9/000034/2023"/>
    <d v="2023-03-04T00:00:00"/>
    <d v="2023-03-07T00:00:00"/>
    <x v="2"/>
    <n v="10000"/>
    <n v="-300000"/>
    <n v="1"/>
    <n v="2023"/>
    <n v="2023"/>
    <s v="2023Q1"/>
    <s v="New_Claim/ Reopening"/>
    <x v="3"/>
    <m/>
  </r>
  <r>
    <s v="L01/070/9/000442/2020"/>
    <d v="2020-07-10T00:00:00"/>
    <d v="2020-07-10T00:00:00"/>
    <x v="2"/>
    <n v="327432"/>
    <n v="16230"/>
    <n v="1"/>
    <n v="2020"/>
    <n v="2020"/>
    <s v="2020Q3"/>
    <s v="Old_Claim"/>
    <x v="2"/>
    <m/>
  </r>
  <r>
    <s v="L01/070/9/000115/2023"/>
    <d v="2023-06-16T00:00:00"/>
    <d v="2023-07-03T00:00:00"/>
    <x v="2"/>
    <n v="295325"/>
    <n v="-18000"/>
    <n v="1"/>
    <n v="2023"/>
    <n v="2023"/>
    <s v="2023Q2"/>
    <s v="New_Claim/ Reopening"/>
    <x v="3"/>
    <m/>
  </r>
  <r>
    <s v="L01/070/9/000036/2023"/>
    <d v="2023-03-02T00:00:00"/>
    <d v="2023-03-07T00:00:00"/>
    <x v="2"/>
    <n v="256000"/>
    <n v="-70000"/>
    <n v="1"/>
    <n v="2023"/>
    <n v="2023"/>
    <s v="2023Q1"/>
    <s v="New_Claim/ Reopening"/>
    <x v="3"/>
    <m/>
  </r>
  <r>
    <s v="L01/080/9/000033/2021"/>
    <d v="2021-02-11T00:00:00"/>
    <d v="2021-02-11T00:00:00"/>
    <x v="0"/>
    <n v="329558"/>
    <n v="0"/>
    <n v="1"/>
    <n v="2021"/>
    <n v="2021"/>
    <s v="2021Q1"/>
    <s v="Old_Claim"/>
    <x v="0"/>
    <m/>
  </r>
  <r>
    <s v="L01/080/9/000003/2010"/>
    <d v="2010-01-26T00:00:00"/>
    <d v="2010-01-28T00:00:00"/>
    <x v="0"/>
    <n v="336155"/>
    <n v="0"/>
    <n v="1"/>
    <n v="2010"/>
    <n v="2010"/>
    <s v="2010Q1"/>
    <s v="Old_Claim"/>
    <x v="0"/>
    <m/>
  </r>
  <r>
    <s v="L01/060/9/000001/2022"/>
    <d v="2022-02-23T00:00:00"/>
    <d v="2022-03-18T00:00:00"/>
    <x v="6"/>
    <n v="219556.24350000001"/>
    <n v="-118679.05055441"/>
    <n v="1"/>
    <n v="2022"/>
    <n v="2022"/>
    <s v="2022Q1"/>
    <s v="Old_Claim"/>
    <x v="0"/>
    <m/>
  </r>
  <r>
    <s v="L01/070/9/000073/2006"/>
    <d v="2006-03-16T00:00:00"/>
    <d v="2006-03-20T00:00:00"/>
    <x v="2"/>
    <n v="842400"/>
    <n v="500925"/>
    <n v="1"/>
    <n v="2006"/>
    <n v="2006"/>
    <s v="2006Q1"/>
    <s v="Old_Claim"/>
    <x v="2"/>
    <m/>
  </r>
  <r>
    <s v="L01/087/9/000444/2020"/>
    <d v="2020-12-19T00:00:00"/>
    <d v="2021-09-10T00:00:00"/>
    <x v="0"/>
    <n v="908000"/>
    <n v="560000"/>
    <n v="1"/>
    <n v="2020"/>
    <n v="2021"/>
    <s v="2020Q4"/>
    <s v="Old_Claim"/>
    <x v="0"/>
    <m/>
  </r>
  <r>
    <s v="L01/070/9/000125/2022"/>
    <d v="2022-03-04T00:00:00"/>
    <d v="2022-03-24T00:00:00"/>
    <x v="2"/>
    <n v="500000"/>
    <n v="150000"/>
    <n v="1"/>
    <n v="2022"/>
    <n v="2022"/>
    <s v="2022Q1"/>
    <s v="Old_Claim"/>
    <x v="0"/>
    <m/>
  </r>
  <r>
    <s v="L01/040/9/000001/2023"/>
    <d v="2023-02-08T00:00:00"/>
    <d v="2023-02-09T00:00:00"/>
    <x v="4"/>
    <n v="500000"/>
    <n v="142755.17487508999"/>
    <n v="1"/>
    <n v="2023"/>
    <n v="2023"/>
    <s v="2023Q1"/>
    <s v="New_Claim/ Reopening"/>
    <x v="3"/>
    <m/>
  </r>
  <r>
    <s v="L15/070/9/000809/2020"/>
    <d v="2020-06-29T00:00:00"/>
    <d v="2020-06-29T00:00:00"/>
    <x v="2"/>
    <n v="1000000"/>
    <n v="640204.70589999994"/>
    <n v="1"/>
    <n v="2020"/>
    <n v="2020"/>
    <s v="2020Q2"/>
    <s v="Old_Claim"/>
    <x v="0"/>
    <m/>
  </r>
  <r>
    <s v="L01/070/9/000324/2022"/>
    <d v="2022-10-31T00:00:00"/>
    <d v="2022-11-01T00:00:00"/>
    <x v="2"/>
    <n v="445000"/>
    <n v="80000"/>
    <n v="1"/>
    <n v="2022"/>
    <n v="2022"/>
    <s v="2022Q4"/>
    <s v="New_Claim/ Reopening"/>
    <x v="1"/>
    <m/>
  </r>
  <r>
    <s v="L05/070/9/000107/2023"/>
    <d v="2023-06-07T00:00:00"/>
    <d v="2023-06-14T00:00:00"/>
    <x v="2"/>
    <n v="375300"/>
    <n v="0"/>
    <n v="1"/>
    <n v="2023"/>
    <n v="2023"/>
    <s v="2023Q2"/>
    <s v="New_Claim/ Reopening"/>
    <x v="3"/>
    <m/>
  </r>
  <r>
    <s v="L01/800/9/000003/2020"/>
    <d v="2020-01-10T00:00:00"/>
    <d v="2020-01-14T00:00:00"/>
    <x v="2"/>
    <n v="1230776"/>
    <n v="847636.47100000002"/>
    <n v="1"/>
    <n v="2020"/>
    <n v="2020"/>
    <s v="2020Q1"/>
    <s v="Old_Claim"/>
    <x v="2"/>
    <m/>
  </r>
  <r>
    <s v="L01/103/9/000002/2022"/>
    <d v="2022-11-22T00:00:00"/>
    <d v="2022-12-06T00:00:00"/>
    <x v="7"/>
    <n v="400000"/>
    <n v="0"/>
    <n v="1"/>
    <n v="2022"/>
    <n v="2022"/>
    <s v="2022Q4"/>
    <s v="New_Claim/ Reopening"/>
    <x v="1"/>
    <m/>
  </r>
  <r>
    <s v="L01/089/9/000073/2006"/>
    <d v="2006-12-01T00:00:00"/>
    <d v="2006-12-13T00:00:00"/>
    <x v="0"/>
    <n v="1000000"/>
    <n v="555150"/>
    <n v="1"/>
    <n v="2006"/>
    <n v="2006"/>
    <s v="2006Q4"/>
    <s v="Old_Claim"/>
    <x v="0"/>
    <m/>
  </r>
  <r>
    <s v="L01/087/9/000361/2020"/>
    <d v="2020-11-29T00:00:00"/>
    <d v="2020-11-29T00:00:00"/>
    <x v="0"/>
    <n v="500000"/>
    <n v="49730"/>
    <n v="1"/>
    <n v="2020"/>
    <n v="2020"/>
    <s v="2020Q4"/>
    <s v="Old_Claim"/>
    <x v="0"/>
    <m/>
  </r>
  <r>
    <s v="L01/023/9/000005/2020"/>
    <d v="2020-02-11T00:00:00"/>
    <d v="2022-07-22T00:00:00"/>
    <x v="5"/>
    <n v="473355"/>
    <n v="11644.532999999999"/>
    <n v="1"/>
    <n v="2020"/>
    <n v="2022"/>
    <s v="2020Q1"/>
    <s v="New_Claim/ Reopening"/>
    <x v="1"/>
    <m/>
  </r>
  <r>
    <s v="L01/070/9/000317/2020"/>
    <d v="2020-02-02T00:00:00"/>
    <d v="2020-02-02T00:00:00"/>
    <x v="2"/>
    <n v="779877"/>
    <n v="315000"/>
    <n v="1"/>
    <n v="2020"/>
    <n v="2020"/>
    <s v="2020Q1"/>
    <s v="Old_Claim"/>
    <x v="2"/>
    <m/>
  </r>
  <r>
    <s v="L01/042/9/000004/2021"/>
    <d v="2021-05-07T00:00:00"/>
    <d v="2022-02-21T00:00:00"/>
    <x v="4"/>
    <n v="487598"/>
    <n v="19503.919999999998"/>
    <n v="1"/>
    <n v="2021"/>
    <n v="2022"/>
    <s v="2021Q2"/>
    <s v="New_Claim/ Reopening"/>
    <x v="1"/>
    <m/>
  </r>
  <r>
    <s v="L01/020/9/000007/2017"/>
    <d v="2017-11-10T00:00:00"/>
    <d v="2018-08-17T00:00:00"/>
    <x v="5"/>
    <n v="314972.37589999998"/>
    <n v="-170255.33840000001"/>
    <n v="1"/>
    <n v="2017"/>
    <n v="2018"/>
    <s v="2017Q4"/>
    <s v="Old_Claim"/>
    <x v="0"/>
    <m/>
  </r>
  <r>
    <s v="L01/070/9/001035/2020"/>
    <d v="2020-06-27T00:00:00"/>
    <d v="2020-06-27T00:00:00"/>
    <x v="2"/>
    <n v="1157070"/>
    <n v="668782.35290000006"/>
    <n v="1"/>
    <n v="2020"/>
    <n v="2020"/>
    <s v="2020Q2"/>
    <s v="Old_Claim"/>
    <x v="2"/>
    <m/>
  </r>
  <r>
    <s v="L05/070/9/000269/2022"/>
    <d v="2022-08-10T00:00:00"/>
    <d v="2022-08-22T00:00:00"/>
    <x v="2"/>
    <n v="589120"/>
    <n v="100000"/>
    <n v="1"/>
    <n v="2022"/>
    <n v="2022"/>
    <s v="2022Q3"/>
    <s v="New_Claim/ Reopening"/>
    <x v="1"/>
    <m/>
  </r>
  <r>
    <s v="L02/070/9/000594/2020"/>
    <d v="2020-09-03T00:00:00"/>
    <d v="2020-09-03T00:00:00"/>
    <x v="2"/>
    <n v="500000"/>
    <n v="6270"/>
    <n v="1"/>
    <n v="2020"/>
    <n v="2020"/>
    <s v="2020Q3"/>
    <s v="Old_Claim"/>
    <x v="0"/>
    <m/>
  </r>
  <r>
    <s v="L01/070/9/000206/2015"/>
    <d v="2015-09-12T00:00:00"/>
    <d v="2015-09-15T00:00:00"/>
    <x v="2"/>
    <n v="140700"/>
    <n v="-359300"/>
    <n v="1"/>
    <n v="2015"/>
    <n v="2015"/>
    <s v="2015Q3"/>
    <s v="Old_Claim"/>
    <x v="0"/>
    <m/>
  </r>
  <r>
    <s v="L01/070/9/001248/2020"/>
    <d v="2020-12-31T00:00:00"/>
    <d v="2021-01-07T00:00:00"/>
    <x v="2"/>
    <n v="654068"/>
    <n v="154068"/>
    <n v="1"/>
    <n v="2020"/>
    <n v="2021"/>
    <s v="2020Q4"/>
    <s v="Old_Claim"/>
    <x v="0"/>
    <m/>
  </r>
  <r>
    <s v="L01/070/9/000530/2021"/>
    <d v="2021-04-14T00:00:00"/>
    <d v="2021-04-19T00:00:00"/>
    <x v="2"/>
    <n v="2515441.1765000001"/>
    <n v="2015441.1765000001"/>
    <n v="1"/>
    <n v="2021"/>
    <n v="2021"/>
    <s v="2021Q2"/>
    <s v="Old_Claim"/>
    <x v="0"/>
    <m/>
  </r>
  <r>
    <s v="L05/080/9/000171/2021"/>
    <d v="2021-05-13T00:00:00"/>
    <d v="2021-05-21T00:00:00"/>
    <x v="0"/>
    <n v="1990407.294"/>
    <n v="1490407.294"/>
    <n v="1"/>
    <n v="2021"/>
    <n v="2021"/>
    <s v="2021Q2"/>
    <s v="Old_Claim"/>
    <x v="2"/>
    <m/>
  </r>
  <r>
    <s v="L01/087/9/000201/2021"/>
    <d v="2021-06-16T00:00:00"/>
    <d v="2021-06-22T00:00:00"/>
    <x v="0"/>
    <n v="1410208"/>
    <n v="910208"/>
    <n v="1"/>
    <n v="2021"/>
    <n v="2021"/>
    <s v="2021Q2"/>
    <s v="Old_Claim"/>
    <x v="0"/>
    <m/>
  </r>
  <r>
    <s v="L01/080/9/000437/2020"/>
    <d v="2020-11-01T00:00:00"/>
    <d v="2021-06-23T00:00:00"/>
    <x v="0"/>
    <n v="2465650"/>
    <n v="1965650"/>
    <n v="1"/>
    <n v="2020"/>
    <n v="2021"/>
    <s v="2020Q4"/>
    <s v="Old_Claim"/>
    <x v="0"/>
    <m/>
  </r>
  <r>
    <s v="L01/080/9/000284/2021"/>
    <d v="2021-10-09T00:00:00"/>
    <d v="2021-10-12T00:00:00"/>
    <x v="0"/>
    <n v="2930000"/>
    <n v="2430000"/>
    <n v="1"/>
    <n v="2021"/>
    <n v="2021"/>
    <s v="2021Q4"/>
    <s v="Old_Claim"/>
    <x v="0"/>
    <m/>
  </r>
  <r>
    <s v="L05/070/9/000305/2022"/>
    <d v="2022-04-28T00:00:00"/>
    <d v="2022-10-04T00:00:00"/>
    <x v="2"/>
    <n v="935500.51630000002"/>
    <n v="435500.51630000002"/>
    <n v="1"/>
    <n v="2022"/>
    <n v="2022"/>
    <s v="2022Q2"/>
    <s v="New_Claim/ Reopening"/>
    <x v="1"/>
    <m/>
  </r>
  <r>
    <s v="L01/070/9/000046/2023"/>
    <d v="2023-02-28T00:00:00"/>
    <d v="2023-03-14T00:00:00"/>
    <x v="2"/>
    <n v="500000"/>
    <n v="0"/>
    <n v="1"/>
    <n v="2023"/>
    <n v="2023"/>
    <s v="2023Q1"/>
    <s v="New_Claim/ Reopening"/>
    <x v="3"/>
    <m/>
  </r>
  <r>
    <s v="L01/070/9/000067/2023"/>
    <d v="2023-04-23T00:00:00"/>
    <d v="2023-04-25T00:00:00"/>
    <x v="2"/>
    <n v="372000"/>
    <n v="-128000"/>
    <n v="1"/>
    <n v="2023"/>
    <n v="2023"/>
    <s v="2023Q2"/>
    <s v="New_Claim/ Reopening"/>
    <x v="3"/>
    <m/>
  </r>
  <r>
    <s v="L01/087/9/000051/2022"/>
    <d v="2022-03-05T00:00:00"/>
    <d v="2023-06-21T00:00:00"/>
    <x v="0"/>
    <n v="500000"/>
    <n v="0"/>
    <n v="1"/>
    <n v="2022"/>
    <n v="2023"/>
    <s v="2022Q1"/>
    <s v="New_Claim/ Reopening"/>
    <x v="1"/>
    <m/>
  </r>
  <r>
    <s v="L01/087/9/000442/2020"/>
    <d v="2020-11-27T00:00:00"/>
    <d v="2021-08-11T00:00:00"/>
    <x v="0"/>
    <n v="1050051.5996000001"/>
    <n v="550051.59959999996"/>
    <n v="1"/>
    <n v="2020"/>
    <n v="2021"/>
    <s v="2020Q4"/>
    <s v="Old_Claim"/>
    <x v="0"/>
    <m/>
  </r>
  <r>
    <s v="L15/070/9/000128/2022"/>
    <d v="2022-02-20T00:00:00"/>
    <d v="2022-02-22T00:00:00"/>
    <x v="2"/>
    <n v="695000"/>
    <n v="194875.8824"/>
    <n v="1"/>
    <n v="2022"/>
    <n v="2022"/>
    <s v="2022Q1"/>
    <s v="Old_Claim"/>
    <x v="2"/>
    <m/>
  </r>
  <r>
    <s v="L01/087/9/000434/2020"/>
    <d v="2020-10-06T00:00:00"/>
    <d v="2021-05-19T00:00:00"/>
    <x v="0"/>
    <n v="1050000"/>
    <n v="542852.9412"/>
    <n v="1"/>
    <n v="2020"/>
    <n v="2021"/>
    <s v="2020Q4"/>
    <s v="Old_Claim"/>
    <x v="2"/>
    <m/>
  </r>
  <r>
    <s v="L01/070/9/000072/2017"/>
    <d v="2017-04-08T00:00:00"/>
    <d v="2017-04-11T00:00:00"/>
    <x v="2"/>
    <n v="507597"/>
    <n v="0"/>
    <n v="1"/>
    <n v="2017"/>
    <n v="2017"/>
    <s v="2017Q2"/>
    <s v="Old_Claim"/>
    <x v="0"/>
    <m/>
  </r>
  <r>
    <s v="L02/070/9/000068/2023"/>
    <d v="2023-04-17T00:00:00"/>
    <d v="2023-04-24T00:00:00"/>
    <x v="2"/>
    <n v="516860"/>
    <n v="0"/>
    <n v="1"/>
    <n v="2023"/>
    <n v="2023"/>
    <s v="2023Q2"/>
    <s v="New_Claim/ Reopening"/>
    <x v="3"/>
    <m/>
  </r>
  <r>
    <s v="L01/042/9/000001/2018"/>
    <d v="2018-01-02T00:00:00"/>
    <d v="2018-01-02T00:00:00"/>
    <x v="4"/>
    <n v="354050.12530000001"/>
    <n v="-191378.4461"/>
    <n v="1"/>
    <n v="2018"/>
    <n v="2018"/>
    <s v="2018Q1"/>
    <s v="Old_Claim"/>
    <x v="0"/>
    <m/>
  </r>
  <r>
    <s v="L01/070/9/000063/2023"/>
    <d v="2023-04-10T00:00:00"/>
    <d v="2023-04-18T00:00:00"/>
    <x v="2"/>
    <n v="557640"/>
    <n v="4640"/>
    <n v="1"/>
    <n v="2023"/>
    <n v="2023"/>
    <s v="2023Q2"/>
    <s v="New_Claim/ Reopening"/>
    <x v="3"/>
    <m/>
  </r>
  <r>
    <s v="L01/070/9/000111/2023"/>
    <d v="2023-06-07T00:00:00"/>
    <d v="2023-06-21T00:00:00"/>
    <x v="2"/>
    <n v="556381"/>
    <n v="0"/>
    <n v="1"/>
    <n v="2023"/>
    <n v="2023"/>
    <s v="2023Q2"/>
    <s v="New_Claim/ Reopening"/>
    <x v="3"/>
    <m/>
  </r>
  <r>
    <s v="L01/080/9/000188/2021"/>
    <d v="2021-05-09T00:00:00"/>
    <d v="2021-06-02T00:00:00"/>
    <x v="2"/>
    <n v="750000"/>
    <n v="178945"/>
    <n v="1"/>
    <n v="2021"/>
    <n v="2021"/>
    <s v="2021Q2"/>
    <s v="Old_Claim"/>
    <x v="2"/>
    <m/>
  </r>
  <r>
    <s v="L15/080/9/000190/2020"/>
    <d v="2020-08-18T00:00:00"/>
    <d v="2020-08-18T00:00:00"/>
    <x v="0"/>
    <n v="616000"/>
    <n v="34000"/>
    <n v="1"/>
    <n v="2020"/>
    <n v="2020"/>
    <s v="2020Q3"/>
    <s v="Old_Claim"/>
    <x v="2"/>
    <m/>
  </r>
  <r>
    <s v="L01/110/9/000038/2021"/>
    <d v="2021-02-08T00:00:00"/>
    <d v="2021-02-11T00:00:00"/>
    <x v="1"/>
    <n v="2583040"/>
    <n v="2000000"/>
    <n v="1"/>
    <n v="2021"/>
    <n v="2021"/>
    <s v="2021Q1"/>
    <s v="Old_Claim"/>
    <x v="2"/>
    <m/>
  </r>
  <r>
    <s v="L01/080/9/000124/2011"/>
    <d v="2011-11-25T00:00:00"/>
    <d v="2011-11-28T00:00:00"/>
    <x v="0"/>
    <n v="-5.8207660913467E-11"/>
    <n v="-593050.89289999998"/>
    <n v="1"/>
    <n v="2011"/>
    <n v="2011"/>
    <s v="2011Q4"/>
    <s v="Old_Claim"/>
    <x v="0"/>
    <m/>
  </r>
  <r>
    <s v="L01/040/9/000001/2020"/>
    <d v="2020-01-09T00:00:00"/>
    <d v="2020-01-10T00:00:00"/>
    <x v="4"/>
    <n v="0"/>
    <n v="-597514"/>
    <n v="1"/>
    <n v="2020"/>
    <n v="2020"/>
    <s v="2020Q1"/>
    <s v="Old_Claim"/>
    <x v="0"/>
    <m/>
  </r>
  <r>
    <s v="L01/080/9/000055/2015"/>
    <d v="2015-09-11T00:00:00"/>
    <d v="2015-09-25T00:00:00"/>
    <x v="0"/>
    <n v="496388.02889999998"/>
    <n v="-103611.9711"/>
    <n v="1"/>
    <n v="2015"/>
    <n v="2015"/>
    <s v="2015Q3"/>
    <s v="Old_Claim"/>
    <x v="0"/>
    <m/>
  </r>
  <r>
    <s v="L01/023/9/000002/2022"/>
    <d v="2022-04-05T00:00:00"/>
    <d v="2022-04-05T00:00:00"/>
    <x v="5"/>
    <n v="400928.79259999999"/>
    <n v="-216718.26624329999"/>
    <n v="1"/>
    <n v="2022"/>
    <n v="2022"/>
    <s v="2022Q2"/>
    <s v="New_Claim/ Reopening"/>
    <x v="1"/>
    <m/>
  </r>
  <r>
    <s v="L01/020/9/000003/2021"/>
    <d v="2021-10-19T00:00:00"/>
    <d v="2021-10-28T00:00:00"/>
    <x v="5"/>
    <n v="0"/>
    <n v="-617953.72745705"/>
    <n v="1"/>
    <n v="2021"/>
    <n v="2021"/>
    <s v="2021Q4"/>
    <s v="Old_Claim"/>
    <x v="0"/>
    <m/>
  </r>
  <r>
    <s v="L02/070/9/000047/2023"/>
    <d v="2023-03-14T00:00:00"/>
    <d v="2023-03-21T00:00:00"/>
    <x v="2"/>
    <n v="46010"/>
    <n v="-574490"/>
    <n v="1"/>
    <n v="2023"/>
    <n v="2023"/>
    <s v="2023Q1"/>
    <s v="New_Claim/ Reopening"/>
    <x v="3"/>
    <m/>
  </r>
  <r>
    <s v="L01/112/9/000006/2015"/>
    <d v="2015-02-12T00:00:00"/>
    <d v="2016-11-14T00:00:00"/>
    <x v="1"/>
    <n v="2383425"/>
    <n v="1750000"/>
    <n v="1"/>
    <n v="2015"/>
    <n v="2016"/>
    <s v="2015Q1"/>
    <s v="Old_Claim"/>
    <x v="0"/>
    <m/>
  </r>
  <r>
    <s v="L01/040/9/000001/2022"/>
    <d v="2022-03-15T00:00:00"/>
    <d v="2022-03-16T00:00:00"/>
    <x v="4"/>
    <n v="700000"/>
    <n v="48831.465898613998"/>
    <n v="1"/>
    <n v="2022"/>
    <n v="2022"/>
    <s v="2022Q1"/>
    <s v="Old_Claim"/>
    <x v="0"/>
    <m/>
  </r>
  <r>
    <s v="L02/089/9/000023/2004"/>
    <d v="2004-07-09T00:00:00"/>
    <d v="2004-07-13T00:00:00"/>
    <x v="0"/>
    <n v="125445"/>
    <n v="-537555"/>
    <n v="1"/>
    <n v="2004"/>
    <n v="2004"/>
    <s v="2004Q3"/>
    <s v="Old_Claim"/>
    <x v="0"/>
    <m/>
  </r>
  <r>
    <s v="L01/080/9/000042/2021"/>
    <d v="2021-02-01T00:00:00"/>
    <d v="2021-02-17T00:00:00"/>
    <x v="0"/>
    <n v="1557000"/>
    <n v="892161"/>
    <n v="1"/>
    <n v="2021"/>
    <n v="2021"/>
    <s v="2021Q1"/>
    <s v="Old_Claim"/>
    <x v="0"/>
    <m/>
  </r>
  <r>
    <s v="L01/110/9/000080/2020"/>
    <d v="2020-10-14T00:00:00"/>
    <d v="2021-11-22T00:00:00"/>
    <x v="1"/>
    <n v="687211"/>
    <n v="0"/>
    <n v="1"/>
    <n v="2020"/>
    <n v="2021"/>
    <s v="2020Q4"/>
    <s v="New_Claim/ Reopening"/>
    <x v="1"/>
    <m/>
  </r>
  <r>
    <s v="L01/087/9/000228/2021"/>
    <d v="2021-07-15T00:00:00"/>
    <d v="2021-07-22T00:00:00"/>
    <x v="0"/>
    <n v="695000"/>
    <n v="0"/>
    <n v="1"/>
    <n v="2021"/>
    <n v="2021"/>
    <s v="2021Q3"/>
    <s v="Old_Claim"/>
    <x v="2"/>
    <m/>
  </r>
  <r>
    <s v="L01/070/9/000286/2022"/>
    <d v="2022-09-06T00:00:00"/>
    <d v="2022-09-07T00:00:00"/>
    <x v="2"/>
    <n v="955000"/>
    <n v="255257.99789999999"/>
    <n v="1"/>
    <n v="2022"/>
    <n v="2022"/>
    <s v="2022Q3"/>
    <s v="New_Claim/ Reopening"/>
    <x v="1"/>
    <m/>
  </r>
  <r>
    <s v="L01/080/9/000013/2008"/>
    <d v="2008-02-02T00:00:00"/>
    <d v="2008-02-06T00:00:00"/>
    <x v="0"/>
    <n v="702000"/>
    <n v="0"/>
    <n v="1"/>
    <n v="2008"/>
    <n v="2008"/>
    <s v="2008Q1"/>
    <s v="Old_Claim"/>
    <x v="0"/>
    <m/>
  </r>
  <r>
    <s v="L01/070/9/000155/2012"/>
    <d v="2012-05-05T00:00:00"/>
    <d v="2012-05-21T00:00:00"/>
    <x v="2"/>
    <n v="1000000"/>
    <n v="285192.85710000002"/>
    <n v="1"/>
    <n v="2012"/>
    <n v="2012"/>
    <s v="2012Q2"/>
    <s v="Old_Claim"/>
    <x v="0"/>
    <m/>
  </r>
  <r>
    <s v="L01/040/9/000004/2021"/>
    <d v="2021-09-20T00:00:00"/>
    <d v="2021-11-03T00:00:00"/>
    <x v="4"/>
    <n v="572256"/>
    <n v="-155379.38196959"/>
    <n v="1"/>
    <n v="2021"/>
    <n v="2021"/>
    <s v="2021Q3"/>
    <s v="Old_Claim"/>
    <x v="0"/>
    <m/>
  </r>
  <r>
    <s v="L01/080/9/000018/2021"/>
    <d v="2021-02-01T00:00:00"/>
    <d v="2021-02-01T00:00:00"/>
    <x v="0"/>
    <n v="1743000"/>
    <n v="998739"/>
    <n v="1"/>
    <n v="2021"/>
    <n v="2021"/>
    <s v="2021Q1"/>
    <s v="Old_Claim"/>
    <x v="0"/>
    <m/>
  </r>
  <r>
    <s v="L05/070/9/000992/2020"/>
    <d v="2020-10-24T00:00:00"/>
    <d v="2020-10-24T00:00:00"/>
    <x v="2"/>
    <n v="2038500"/>
    <n v="1293250"/>
    <n v="1"/>
    <n v="2020"/>
    <n v="2020"/>
    <s v="2020Q4"/>
    <s v="Old_Claim"/>
    <x v="0"/>
    <m/>
  </r>
  <r>
    <s v="L02/070/9/000198/2015"/>
    <d v="2015-07-30T00:00:00"/>
    <d v="2015-08-10T00:00:00"/>
    <x v="2"/>
    <n v="2500000"/>
    <n v="1750000"/>
    <n v="1"/>
    <n v="2015"/>
    <n v="2015"/>
    <s v="2015Q3"/>
    <s v="Old_Claim"/>
    <x v="0"/>
    <m/>
  </r>
  <r>
    <s v="L01/040/9/000009/2022"/>
    <d v="2022-09-07T00:00:00"/>
    <d v="2023-01-10T00:00:00"/>
    <x v="4"/>
    <n v="923413"/>
    <n v="173410.89201879001"/>
    <n v="1"/>
    <n v="2022"/>
    <n v="2023"/>
    <s v="2022Q3"/>
    <s v="New_Claim/ Reopening"/>
    <x v="1"/>
    <m/>
  </r>
  <r>
    <s v="L01/042/9/000006/2021"/>
    <d v="2021-08-21T00:00:00"/>
    <d v="2022-04-08T00:00:00"/>
    <x v="4"/>
    <n v="0"/>
    <n v="-751289.98968"/>
    <n v="1"/>
    <n v="2021"/>
    <n v="2022"/>
    <s v="2021Q3"/>
    <s v="New_Claim/ Reopening"/>
    <x v="1"/>
    <m/>
  </r>
  <r>
    <s v="L01/070/9/000959/2020"/>
    <d v="2020-11-25T00:00:00"/>
    <d v="2020-11-25T00:00:00"/>
    <x v="2"/>
    <n v="1206159"/>
    <n v="440517"/>
    <n v="1"/>
    <n v="2020"/>
    <n v="2020"/>
    <s v="2020Q4"/>
    <s v="Old_Claim"/>
    <x v="2"/>
    <m/>
  </r>
  <r>
    <s v="L01/042/9/000002/2021"/>
    <d v="2021-03-17T00:00:00"/>
    <d v="2022-01-24T00:00:00"/>
    <x v="4"/>
    <n v="1376703"/>
    <n v="598068.886956"/>
    <n v="1"/>
    <n v="2021"/>
    <n v="2022"/>
    <s v="2021Q1"/>
    <s v="New_Claim/ Reopening"/>
    <x v="1"/>
    <m/>
  </r>
  <r>
    <s v="L01/070/9/000359/2022"/>
    <d v="2022-12-23T00:00:00"/>
    <d v="2023-01-11T00:00:00"/>
    <x v="2"/>
    <n v="904608"/>
    <n v="120000"/>
    <n v="1"/>
    <n v="2022"/>
    <n v="2023"/>
    <s v="2022Q4"/>
    <s v="New_Claim/ Reopening"/>
    <x v="1"/>
    <m/>
  </r>
  <r>
    <s v="L05/070/9/000130/2017"/>
    <d v="2017-06-10T00:00:00"/>
    <d v="2017-06-27T00:00:00"/>
    <x v="2"/>
    <n v="800000"/>
    <n v="0"/>
    <n v="1"/>
    <n v="2017"/>
    <n v="2017"/>
    <s v="2017Q2"/>
    <s v="Old_Claim"/>
    <x v="0"/>
    <m/>
  </r>
  <r>
    <s v="L15/070/9/000422/2021"/>
    <d v="2021-02-21T00:00:00"/>
    <d v="2021-03-15T00:00:00"/>
    <x v="2"/>
    <n v="942150"/>
    <n v="121195.8824"/>
    <n v="1"/>
    <n v="2021"/>
    <n v="2021"/>
    <s v="2021Q1"/>
    <s v="Old_Claim"/>
    <x v="0"/>
    <m/>
  </r>
  <r>
    <s v="L05/070/9/001180/2020"/>
    <d v="2020-12-20T00:00:00"/>
    <d v="2021-01-06T00:00:00"/>
    <x v="2"/>
    <n v="1369110"/>
    <n v="533750"/>
    <n v="1"/>
    <n v="2020"/>
    <n v="2021"/>
    <s v="2020Q4"/>
    <s v="Old_Claim"/>
    <x v="2"/>
    <m/>
  </r>
  <r>
    <s v="L01/080/9/000012/2016"/>
    <d v="2016-01-30T00:00:00"/>
    <d v="2016-02-03T00:00:00"/>
    <x v="0"/>
    <n v="681050"/>
    <n v="-159175"/>
    <n v="1"/>
    <n v="2016"/>
    <n v="2016"/>
    <s v="2016Q1"/>
    <s v="Old_Claim"/>
    <x v="0"/>
    <m/>
  </r>
  <r>
    <s v="L01/080/9/000114/2020"/>
    <d v="2020-06-27T00:00:00"/>
    <d v="2020-06-27T00:00:00"/>
    <x v="0"/>
    <n v="858150"/>
    <n v="1000"/>
    <n v="1"/>
    <n v="2020"/>
    <n v="2020"/>
    <s v="2020Q2"/>
    <s v="Old_Claim"/>
    <x v="0"/>
    <m/>
  </r>
  <r>
    <s v="L01/070/9/001282/2020"/>
    <d v="2020-12-15T00:00:00"/>
    <d v="2022-05-20T00:00:00"/>
    <x v="2"/>
    <n v="1411588"/>
    <n v="543611.76470000006"/>
    <n v="1"/>
    <n v="2020"/>
    <n v="2022"/>
    <s v="2020Q4"/>
    <s v="New_Claim/ Reopening"/>
    <x v="1"/>
    <m/>
  </r>
  <r>
    <s v="L01/070/9/000178/2015"/>
    <d v="2015-07-26T00:00:00"/>
    <d v="2015-08-10T00:00:00"/>
    <x v="2"/>
    <n v="2567085"/>
    <n v="1695000"/>
    <n v="1"/>
    <n v="2015"/>
    <n v="2015"/>
    <s v="2015Q3"/>
    <s v="Old_Claim"/>
    <x v="2"/>
    <m/>
  </r>
  <r>
    <s v="L01/087/9/000001/2010"/>
    <d v="2010-01-09T00:00:00"/>
    <d v="2010-01-11T00:00:00"/>
    <x v="0"/>
    <n v="400000"/>
    <n v="-495356.03720000002"/>
    <n v="1"/>
    <n v="2010"/>
    <n v="2010"/>
    <s v="2010Q1"/>
    <s v="Old_Claim"/>
    <x v="0"/>
    <m/>
  </r>
  <r>
    <s v="L01/087/9/000103/2021"/>
    <d v="2021-03-06T00:00:00"/>
    <d v="2021-03-26T00:00:00"/>
    <x v="0"/>
    <n v="2955200"/>
    <n v="2055200"/>
    <n v="1"/>
    <n v="2021"/>
    <n v="2021"/>
    <s v="2021Q1"/>
    <s v="Old_Claim"/>
    <x v="2"/>
    <m/>
  </r>
  <r>
    <s v="L01/070/9/000009/2023"/>
    <d v="2023-01-20T00:00:00"/>
    <d v="2023-01-20T00:00:00"/>
    <x v="2"/>
    <n v="1000000"/>
    <n v="68181.8"/>
    <n v="1"/>
    <n v="2023"/>
    <n v="2023"/>
    <s v="2023Q1"/>
    <s v="New_Claim/ Reopening"/>
    <x v="3"/>
    <m/>
  </r>
  <r>
    <s v="L01/070/9/000538/2020"/>
    <d v="2020-08-18T00:00:00"/>
    <d v="2020-08-18T00:00:00"/>
    <x v="2"/>
    <n v="952506"/>
    <n v="0"/>
    <n v="1"/>
    <n v="2020"/>
    <n v="2020"/>
    <s v="2020Q3"/>
    <s v="Old_Claim"/>
    <x v="0"/>
    <m/>
  </r>
  <r>
    <s v="L01/042/9/000006/2021"/>
    <d v="2021-08-09T00:00:00"/>
    <d v="2022-06-25T00:00:00"/>
    <x v="4"/>
    <n v="1000000"/>
    <n v="40000"/>
    <n v="0"/>
    <n v="2021"/>
    <n v="2022"/>
    <s v="2021Q3"/>
    <s v="New_Claim/ Reopening"/>
    <x v="1"/>
    <m/>
  </r>
  <r>
    <s v="L01/040/9/000010/2020"/>
    <d v="2020-05-09T00:00:00"/>
    <d v="2020-05-21T00:00:00"/>
    <x v="4"/>
    <n v="984020"/>
    <n v="0"/>
    <n v="1"/>
    <n v="2020"/>
    <n v="2020"/>
    <s v="2020Q2"/>
    <s v="Old_Claim"/>
    <x v="2"/>
    <m/>
  </r>
  <r>
    <s v="L01/110/9/000005/2022"/>
    <d v="2022-03-02T00:00:00"/>
    <d v="2022-03-04T00:00:00"/>
    <x v="1"/>
    <n v="3995000"/>
    <n v="3000000"/>
    <n v="1"/>
    <n v="2022"/>
    <n v="2022"/>
    <s v="2022Q1"/>
    <s v="Old_Claim"/>
    <x v="0"/>
    <m/>
  </r>
  <r>
    <s v="L01/087/9/000124/2020"/>
    <d v="2020-05-17T00:00:00"/>
    <d v="2020-05-17T00:00:00"/>
    <x v="0"/>
    <n v="2000000"/>
    <n v="1000000"/>
    <n v="1"/>
    <n v="2020"/>
    <n v="2020"/>
    <s v="2020Q2"/>
    <s v="Old_Claim"/>
    <x v="0"/>
    <m/>
  </r>
  <r>
    <s v="L02/083/9/000295/2020"/>
    <d v="2020-03-02T00:00:00"/>
    <d v="2021-03-02T00:00:00"/>
    <x v="0"/>
    <n v="2134936.4117999999"/>
    <n v="1134936.4117999999"/>
    <n v="1"/>
    <n v="2020"/>
    <n v="2021"/>
    <s v="2020Q1"/>
    <s v="Old_Claim"/>
    <x v="0"/>
    <m/>
  </r>
  <r>
    <s v="L01/070/9/000806/2021"/>
    <d v="2021-05-08T00:00:00"/>
    <d v="2021-06-07T00:00:00"/>
    <x v="2"/>
    <n v="9980"/>
    <n v="-990020"/>
    <n v="1"/>
    <n v="2021"/>
    <n v="2021"/>
    <s v="2021Q2"/>
    <s v="New_Claim/ Reopening"/>
    <x v="1"/>
    <m/>
  </r>
  <r>
    <s v="L01/087/9/000449/2020"/>
    <d v="2020-10-31T00:00:00"/>
    <d v="2023-03-01T00:00:00"/>
    <x v="0"/>
    <n v="1000000"/>
    <n v="0"/>
    <n v="1"/>
    <n v="2020"/>
    <n v="2023"/>
    <s v="2020Q4"/>
    <s v="New_Claim/ Reopening"/>
    <x v="1"/>
    <m/>
  </r>
  <r>
    <s v="L02/070/9/000103/2023"/>
    <d v="2023-06-01T00:00:00"/>
    <d v="2023-06-09T00:00:00"/>
    <x v="2"/>
    <n v="1000000"/>
    <n v="0"/>
    <n v="1"/>
    <n v="2023"/>
    <n v="2023"/>
    <s v="2023Q2"/>
    <s v="New_Claim/ Reopening"/>
    <x v="3"/>
    <m/>
  </r>
  <r>
    <s v="L01/080/9/000087/2020"/>
    <d v="2020-05-02T00:00:00"/>
    <d v="2020-05-29T00:00:00"/>
    <x v="0"/>
    <n v="1200000"/>
    <n v="175370"/>
    <n v="1"/>
    <n v="2020"/>
    <n v="2020"/>
    <s v="2020Q2"/>
    <s v="Old_Claim"/>
    <x v="0"/>
    <m/>
  </r>
  <r>
    <s v="L05/083/9/000022/2022"/>
    <d v="2022-01-27T00:00:00"/>
    <d v="2022-04-20T00:00:00"/>
    <x v="0"/>
    <n v="1941150"/>
    <n v="875091.17599999998"/>
    <n v="1"/>
    <n v="2022"/>
    <n v="2022"/>
    <s v="2022Q1"/>
    <s v="New_Claim/ Reopening"/>
    <x v="1"/>
    <m/>
  </r>
  <r>
    <s v="L01/088/9/000098/2020"/>
    <d v="2020-08-01T00:00:00"/>
    <d v="2020-08-01T00:00:00"/>
    <x v="0"/>
    <n v="2121200"/>
    <n v="938141.17649999994"/>
    <n v="1"/>
    <n v="2020"/>
    <n v="2020"/>
    <s v="2020Q3"/>
    <s v="Old_Claim"/>
    <x v="0"/>
    <m/>
  </r>
  <r>
    <s v="L15/088/9/000143/2020"/>
    <d v="2020-10-08T00:00:00"/>
    <d v="2020-10-08T00:00:00"/>
    <x v="0"/>
    <n v="3098020"/>
    <n v="1898020"/>
    <n v="1"/>
    <n v="2020"/>
    <n v="2020"/>
    <s v="2020Q4"/>
    <s v="Old_Claim"/>
    <x v="2"/>
    <m/>
  </r>
  <r>
    <s v="L01/070/9/000173/2021"/>
    <d v="2021-01-23T00:00:00"/>
    <d v="2021-02-12T00:00:00"/>
    <x v="2"/>
    <n v="2985269.6471000002"/>
    <n v="1785269.6470999999"/>
    <n v="1"/>
    <n v="2021"/>
    <n v="2021"/>
    <s v="2021Q1"/>
    <s v="Old_Claim"/>
    <x v="0"/>
    <m/>
  </r>
  <r>
    <s v="L01/070/9/000906/2020"/>
    <d v="2020-11-09T00:00:00"/>
    <d v="2020-11-09T00:00:00"/>
    <x v="2"/>
    <n v="1691450"/>
    <n v="489508.82400000002"/>
    <n v="1"/>
    <n v="2020"/>
    <n v="2020"/>
    <s v="2020Q4"/>
    <s v="Old_Claim"/>
    <x v="2"/>
    <m/>
  </r>
  <r>
    <s v="L01/042/9/000005/2021"/>
    <d v="2021-03-19T00:00:00"/>
    <d v="2022-02-21T00:00:00"/>
    <x v="4"/>
    <n v="1259187"/>
    <n v="50367.48"/>
    <n v="1"/>
    <n v="2021"/>
    <n v="2022"/>
    <s v="2021Q1"/>
    <s v="New_Claim/ Reopening"/>
    <x v="1"/>
    <m/>
  </r>
  <r>
    <s v="L02/070/9/000050/2023"/>
    <d v="2023-03-15T00:00:00"/>
    <d v="2023-03-23T00:00:00"/>
    <x v="2"/>
    <n v="1401697"/>
    <n v="191697"/>
    <n v="1"/>
    <n v="2023"/>
    <n v="2023"/>
    <s v="2023Q1"/>
    <s v="New_Claim/ Reopening"/>
    <x v="3"/>
    <m/>
  </r>
  <r>
    <s v="L01/089/9/000038/2007"/>
    <d v="2007-06-29T00:00:00"/>
    <d v="2007-07-11T00:00:00"/>
    <x v="0"/>
    <n v="-1.1641532182692999E-10"/>
    <n v="-1228885.8929000001"/>
    <n v="1"/>
    <n v="2007"/>
    <n v="2007"/>
    <s v="2007Q2"/>
    <s v="Old_Claim"/>
    <x v="0"/>
    <m/>
  </r>
  <r>
    <s v="L01/087/9/000035/2012"/>
    <d v="2012-04-14T00:00:00"/>
    <d v="2012-05-09T00:00:00"/>
    <x v="0"/>
    <n v="1467191"/>
    <n v="235048.14290000001"/>
    <n v="1"/>
    <n v="2012"/>
    <n v="2012"/>
    <s v="2012Q2"/>
    <s v="Old_Claim"/>
    <x v="0"/>
    <m/>
  </r>
  <r>
    <s v="L05/070/9/001036/2020"/>
    <d v="2020-11-28T00:00:00"/>
    <d v="2020-11-28T00:00:00"/>
    <x v="2"/>
    <n v="2476169.4117999999"/>
    <n v="1226169.4117999999"/>
    <n v="1"/>
    <n v="2020"/>
    <n v="2020"/>
    <s v="2020Q4"/>
    <s v="Old_Claim"/>
    <x v="0"/>
    <m/>
  </r>
  <r>
    <s v="L01/070/9/000180/2012"/>
    <d v="2012-06-20T00:00:00"/>
    <d v="2012-06-20T00:00:00"/>
    <x v="2"/>
    <n v="3000000"/>
    <n v="1750000"/>
    <n v="1"/>
    <n v="2012"/>
    <n v="2012"/>
    <s v="2012Q2"/>
    <s v="Old_Claim"/>
    <x v="0"/>
    <m/>
  </r>
  <r>
    <s v="L01/112/9/000021/2014"/>
    <d v="2014-11-23T00:00:00"/>
    <d v="2017-12-04T00:00:00"/>
    <x v="1"/>
    <n v="3000000"/>
    <n v="1750000"/>
    <n v="1"/>
    <n v="2014"/>
    <n v="2017"/>
    <s v="2014Q4"/>
    <s v="Old_Claim"/>
    <x v="0"/>
    <m/>
  </r>
  <r>
    <s v="L01/110/9/000023/2022"/>
    <d v="2022-03-30T00:00:00"/>
    <d v="2022-07-01T00:00:00"/>
    <x v="1"/>
    <n v="1350000"/>
    <n v="100000"/>
    <n v="1"/>
    <n v="2022"/>
    <n v="2022"/>
    <s v="2022Q1"/>
    <s v="New_Claim/ Reopening"/>
    <x v="1"/>
    <m/>
  </r>
  <r>
    <s v="L01/110/9/000024/2022"/>
    <d v="2022-04-08T00:00:00"/>
    <d v="2022-07-21T00:00:00"/>
    <x v="1"/>
    <n v="1350000"/>
    <n v="100000"/>
    <n v="1"/>
    <n v="2022"/>
    <n v="2022"/>
    <s v="2022Q2"/>
    <s v="New_Claim/ Reopening"/>
    <x v="1"/>
    <m/>
  </r>
  <r>
    <s v="L02/070/9/000309/2019"/>
    <d v="2019-07-12T00:00:00"/>
    <d v="2019-07-12T00:00:00"/>
    <x v="2"/>
    <n v="1818588.2350000001"/>
    <n v="565588.23499999999"/>
    <n v="1"/>
    <n v="2019"/>
    <n v="2019"/>
    <s v="2019Q3"/>
    <s v="Old_Claim"/>
    <x v="2"/>
    <m/>
  </r>
  <r>
    <s v="L01/087/9/000131/2020"/>
    <d v="2020-07-15T00:00:00"/>
    <d v="2020-07-15T00:00:00"/>
    <x v="0"/>
    <n v="3000000"/>
    <n v="1733000"/>
    <n v="1"/>
    <n v="2020"/>
    <n v="2020"/>
    <s v="2020Q3"/>
    <s v="Old_Claim"/>
    <x v="0"/>
    <m/>
  </r>
  <r>
    <s v="L02/070/9/000650/2008"/>
    <d v="2008-12-02T00:00:00"/>
    <d v="2008-12-17T00:00:00"/>
    <x v="2"/>
    <n v="1066416.0401000001"/>
    <n v="-206093.95989999999"/>
    <n v="1"/>
    <n v="2008"/>
    <n v="2008"/>
    <s v="2008Q4"/>
    <s v="Old_Claim"/>
    <x v="0"/>
    <m/>
  </r>
  <r>
    <s v="L05/070/9/000400/2020"/>
    <d v="2020-01-18T00:00:00"/>
    <d v="2020-01-18T00:00:00"/>
    <x v="2"/>
    <n v="1547558"/>
    <n v="250488.41070000001"/>
    <n v="1"/>
    <n v="2020"/>
    <n v="2020"/>
    <s v="2020Q1"/>
    <s v="Old_Claim"/>
    <x v="0"/>
    <m/>
  </r>
  <r>
    <s v="L01/070/9/001253/2020"/>
    <d v="2020-11-27T00:00:00"/>
    <d v="2021-03-01T00:00:00"/>
    <x v="2"/>
    <n v="2555294.1176"/>
    <n v="1255294.1176"/>
    <n v="1"/>
    <n v="2020"/>
    <n v="2021"/>
    <s v="2020Q4"/>
    <s v="Old_Claim"/>
    <x v="0"/>
    <m/>
  </r>
  <r>
    <s v="L01/070/9/000337/2022"/>
    <d v="2022-11-13T00:00:00"/>
    <d v="2022-11-16T00:00:00"/>
    <x v="2"/>
    <n v="2011000"/>
    <n v="668214.65449999995"/>
    <n v="1"/>
    <n v="2022"/>
    <n v="2022"/>
    <s v="2022Q4"/>
    <s v="New_Claim/ Reopening"/>
    <x v="1"/>
    <m/>
  </r>
  <r>
    <s v="L01/080/9/000020/2022"/>
    <d v="2022-01-24T00:00:00"/>
    <d v="2022-05-16T00:00:00"/>
    <x v="0"/>
    <n v="1806326.4709999999"/>
    <n v="456326.47100000002"/>
    <n v="1"/>
    <n v="2022"/>
    <n v="2022"/>
    <s v="2022Q1"/>
    <s v="New_Claim/ Reopening"/>
    <x v="1"/>
    <m/>
  </r>
  <r>
    <s v="L01/040/9/000012/2020"/>
    <d v="2020-01-03T00:00:00"/>
    <d v="2023-05-11T00:00:00"/>
    <x v="4"/>
    <n v="1419593"/>
    <n v="52666.900300000001"/>
    <n v="1"/>
    <n v="2020"/>
    <n v="2023"/>
    <s v="2020Q1"/>
    <s v="New_Claim/ Reopening"/>
    <x v="1"/>
    <m/>
  </r>
  <r>
    <s v="L02/089/9/000103/2011"/>
    <d v="2011-08-05T00:00:00"/>
    <d v="2011-08-11T00:00:00"/>
    <x v="0"/>
    <n v="1636149"/>
    <n v="256148.82352999999"/>
    <n v="1"/>
    <n v="2011"/>
    <n v="2011"/>
    <s v="2011Q3"/>
    <s v="Old_Claim"/>
    <x v="2"/>
    <m/>
  </r>
  <r>
    <s v="L01/086/9/000105/2016"/>
    <d v="2016-03-12T00:00:00"/>
    <d v="2017-02-14T00:00:00"/>
    <x v="0"/>
    <n v="1529411.7649999999"/>
    <n v="143411.76500000001"/>
    <n v="1"/>
    <n v="2016"/>
    <n v="2017"/>
    <s v="2016Q1"/>
    <s v="Old_Claim"/>
    <x v="0"/>
    <m/>
  </r>
  <r>
    <s v="L02/087/9/000006/2015"/>
    <d v="2015-02-19T00:00:00"/>
    <d v="2015-02-24T00:00:00"/>
    <x v="0"/>
    <n v="146825"/>
    <n v="-1251375"/>
    <n v="1"/>
    <n v="2015"/>
    <n v="2015"/>
    <s v="2015Q1"/>
    <s v="Old_Claim"/>
    <x v="0"/>
    <m/>
  </r>
  <r>
    <s v="L02/070/9/000682/2020"/>
    <d v="2020-09-23T00:00:00"/>
    <d v="2020-09-23T00:00:00"/>
    <x v="2"/>
    <n v="1603291"/>
    <n v="202716.29399999999"/>
    <n v="1"/>
    <n v="2020"/>
    <n v="2020"/>
    <s v="2020Q3"/>
    <s v="Old_Claim"/>
    <x v="0"/>
    <m/>
  </r>
  <r>
    <s v="L01/070/9/000237/2015"/>
    <d v="2015-09-30T00:00:00"/>
    <d v="2015-10-12T00:00:00"/>
    <x v="2"/>
    <n v="2200000"/>
    <n v="792600"/>
    <n v="1"/>
    <n v="2015"/>
    <n v="2015"/>
    <s v="2015Q3"/>
    <s v="Old_Claim"/>
    <x v="0"/>
    <m/>
  </r>
  <r>
    <s v="L01/080/9/000132/2010"/>
    <d v="2010-10-18T00:00:00"/>
    <d v="2010-10-26T00:00:00"/>
    <x v="0"/>
    <n v="1618134"/>
    <n v="200000"/>
    <n v="1"/>
    <n v="2010"/>
    <n v="2010"/>
    <s v="2010Q4"/>
    <s v="Old_Claim"/>
    <x v="2"/>
    <m/>
  </r>
  <r>
    <s v="L01/040/9/000004/2023"/>
    <d v="2023-06-26T00:00:00"/>
    <d v="2023-06-27T00:00:00"/>
    <x v="4"/>
    <n v="1500000"/>
    <n v="23151.105451784999"/>
    <n v="1"/>
    <n v="2023"/>
    <n v="2023"/>
    <s v="2023Q2"/>
    <s v="New_Claim/ Reopening"/>
    <x v="3"/>
    <m/>
  </r>
  <r>
    <s v="L01/070/9/000144/2015"/>
    <d v="2015-06-20T00:00:00"/>
    <d v="2015-06-23T00:00:00"/>
    <x v="2"/>
    <n v="2500000"/>
    <n v="1010416"/>
    <n v="1"/>
    <n v="2015"/>
    <n v="2015"/>
    <s v="2015Q2"/>
    <s v="Old_Claim"/>
    <x v="0"/>
    <m/>
  </r>
  <r>
    <s v="L01/700/9/001208/2020"/>
    <d v="2020-12-19T00:00:00"/>
    <d v="2021-01-15T00:00:00"/>
    <x v="2"/>
    <n v="2629775"/>
    <n v="1139775"/>
    <n v="1"/>
    <n v="2020"/>
    <n v="2021"/>
    <s v="2020Q4"/>
    <s v="Old_Claim"/>
    <x v="2"/>
    <m/>
  </r>
  <r>
    <s v="L05/070/9/000440/2019"/>
    <d v="2019-12-23T00:00:00"/>
    <d v="2019-12-23T00:00:00"/>
    <x v="2"/>
    <n v="2500000"/>
    <n v="1000000"/>
    <n v="1"/>
    <n v="2019"/>
    <n v="2019"/>
    <s v="2019Q4"/>
    <s v="Old_Claim"/>
    <x v="0"/>
    <m/>
  </r>
  <r>
    <s v="L01/070/9/001588/2021"/>
    <d v="2021-07-22T00:00:00"/>
    <d v="2021-11-11T00:00:00"/>
    <x v="2"/>
    <n v="2000000"/>
    <n v="500000"/>
    <n v="1"/>
    <n v="2021"/>
    <n v="2021"/>
    <s v="2021Q3"/>
    <s v="Old_Claim"/>
    <x v="0"/>
    <m/>
  </r>
  <r>
    <s v="L01/061/9/000003/2021"/>
    <d v="2021-09-12T00:00:00"/>
    <d v="2021-09-13T00:00:00"/>
    <x v="6"/>
    <n v="1579047"/>
    <n v="45915.803987182"/>
    <n v="1"/>
    <n v="2021"/>
    <n v="2021"/>
    <s v="2021Q3"/>
    <s v="New_Claim/ Reopening"/>
    <x v="1"/>
    <m/>
  </r>
  <r>
    <s v="L01/700/9/000138/2020"/>
    <d v="2020-03-06T00:00:00"/>
    <d v="2020-03-06T00:00:00"/>
    <x v="2"/>
    <n v="1805329"/>
    <n v="269615.1263"/>
    <n v="1"/>
    <n v="2020"/>
    <n v="2020"/>
    <s v="2020Q1"/>
    <s v="Old_Claim"/>
    <x v="2"/>
    <m/>
  </r>
  <r>
    <s v="L01/075/9/000063/2007"/>
    <d v="2007-02-16T00:00:00"/>
    <d v="2007-02-19T00:00:00"/>
    <x v="9"/>
    <n v="1599624.0601999999"/>
    <n v="0"/>
    <n v="1"/>
    <n v="2007"/>
    <n v="2007"/>
    <s v="2007Q1"/>
    <s v="Old_Claim"/>
    <x v="0"/>
    <m/>
  </r>
  <r>
    <s v="L01/070/9/000244/2022"/>
    <d v="2022-07-17T00:00:00"/>
    <d v="2022-07-18T00:00:00"/>
    <x v="2"/>
    <n v="1825000"/>
    <n v="223200"/>
    <n v="1"/>
    <n v="2022"/>
    <n v="2022"/>
    <s v="2022Q3"/>
    <s v="New_Claim/ Reopening"/>
    <x v="1"/>
    <m/>
  </r>
  <r>
    <s v="L01/080/9/000399/2020"/>
    <d v="2020-12-25T00:00:00"/>
    <d v="2021-01-13T00:00:00"/>
    <x v="0"/>
    <n v="2460208"/>
    <n v="850000"/>
    <n v="1"/>
    <n v="2020"/>
    <n v="2021"/>
    <s v="2020Q4"/>
    <s v="Old_Claim"/>
    <x v="0"/>
    <m/>
  </r>
  <r>
    <s v="L01/087/9/000010/2022"/>
    <d v="2022-02-14T00:00:00"/>
    <d v="2022-02-17T00:00:00"/>
    <x v="0"/>
    <n v="2000000"/>
    <n v="374200.20640000002"/>
    <n v="1"/>
    <n v="2022"/>
    <n v="2022"/>
    <s v="2022Q1"/>
    <s v="Old_Claim"/>
    <x v="0"/>
    <m/>
  </r>
  <r>
    <s v="L02/070/9/000024/2023"/>
    <d v="2023-02-12T00:00:00"/>
    <d v="2023-02-16T00:00:00"/>
    <x v="2"/>
    <n v="1645000"/>
    <n v="0"/>
    <n v="1"/>
    <n v="2023"/>
    <n v="2023"/>
    <s v="2023Q1"/>
    <s v="New_Claim/ Reopening"/>
    <x v="3"/>
    <m/>
  </r>
  <r>
    <s v="L02/070/9/000642/2007"/>
    <d v="2007-12-12T00:00:00"/>
    <d v="2007-12-13T00:00:00"/>
    <x v="2"/>
    <n v="2500000"/>
    <n v="762830"/>
    <n v="1"/>
    <n v="2007"/>
    <n v="2007"/>
    <s v="2007Q4"/>
    <s v="Old_Claim"/>
    <x v="0"/>
    <m/>
  </r>
  <r>
    <s v="L01/080/9/000340/2020"/>
    <d v="2020-09-12T00:00:00"/>
    <d v="2020-09-12T00:00:00"/>
    <x v="0"/>
    <n v="3243200"/>
    <n v="1500000"/>
    <n v="1"/>
    <n v="2020"/>
    <n v="2020"/>
    <s v="2020Q3"/>
    <s v="Old_Claim"/>
    <x v="0"/>
    <m/>
  </r>
  <r>
    <s v="L01/070/9/000263/2022"/>
    <d v="2022-08-04T00:00:00"/>
    <d v="2022-08-11T00:00:00"/>
    <x v="2"/>
    <n v="2327121"/>
    <n v="582220.58799999999"/>
    <n v="1"/>
    <n v="2022"/>
    <n v="2022"/>
    <s v="2022Q3"/>
    <s v="New_Claim/ Reopening"/>
    <x v="1"/>
    <m/>
  </r>
  <r>
    <s v="L01/070/9/000296/2018"/>
    <d v="2018-07-29T00:00:00"/>
    <d v="2021-02-10T00:00:00"/>
    <x v="2"/>
    <n v="2037260.294"/>
    <n v="287260.29399999999"/>
    <n v="1"/>
    <n v="2018"/>
    <n v="2021"/>
    <s v="2018Q3"/>
    <s v="Old_Claim"/>
    <x v="0"/>
    <m/>
  </r>
  <r>
    <s v="L01/070/9/000286/2019"/>
    <d v="2019-10-01T00:00:00"/>
    <d v="2019-10-01T00:00:00"/>
    <x v="2"/>
    <n v="2182765"/>
    <n v="432764.70600000001"/>
    <n v="1"/>
    <n v="2019"/>
    <n v="2019"/>
    <s v="2019Q4"/>
    <s v="Old_Claim"/>
    <x v="0"/>
    <m/>
  </r>
  <r>
    <s v="L01/040/9/000002/2022"/>
    <d v="2022-03-24T00:00:00"/>
    <d v="2022-03-25T00:00:00"/>
    <x v="4"/>
    <n v="2236200"/>
    <n v="468592.79918586998"/>
    <n v="1"/>
    <n v="2022"/>
    <n v="2022"/>
    <s v="2022Q1"/>
    <s v="Old_Claim"/>
    <x v="0"/>
    <m/>
  </r>
  <r>
    <s v="L01/080/9/000293/2021"/>
    <d v="2021-03-03T00:00:00"/>
    <d v="2021-10-25T00:00:00"/>
    <x v="0"/>
    <n v="3500000"/>
    <n v="1717313.3219906001"/>
    <n v="1"/>
    <n v="2021"/>
    <n v="2021"/>
    <s v="2021Q1"/>
    <s v="Old_Claim"/>
    <x v="0"/>
    <m/>
  </r>
  <r>
    <s v="L01/020/9/000003/2018"/>
    <d v="2018-03-06T00:00:00"/>
    <d v="2018-03-06T00:00:00"/>
    <x v="5"/>
    <n v="1386017"/>
    <n v="-399478.58399999997"/>
    <n v="1"/>
    <n v="2018"/>
    <n v="2018"/>
    <s v="2018Q1"/>
    <s v="Old_Claim"/>
    <x v="0"/>
    <m/>
  </r>
  <r>
    <s v="L01/070/9/000176/2018"/>
    <d v="2018-09-08T00:00:00"/>
    <d v="2018-09-12T00:00:00"/>
    <x v="2"/>
    <n v="3000000"/>
    <n v="1187730.7143000001"/>
    <n v="1"/>
    <n v="2018"/>
    <n v="2018"/>
    <s v="2018Q3"/>
    <s v="Old_Claim"/>
    <x v="0"/>
    <m/>
  </r>
  <r>
    <s v="L05/070/9/000270/2018"/>
    <d v="2018-11-18T00:00:00"/>
    <d v="2019-01-08T00:00:00"/>
    <x v="2"/>
    <n v="2800000"/>
    <n v="950000"/>
    <n v="1"/>
    <n v="2018"/>
    <n v="2019"/>
    <s v="2018Q4"/>
    <s v="Old_Claim"/>
    <x v="0"/>
    <m/>
  </r>
  <r>
    <s v="L01/087/9/000404/2020"/>
    <d v="2020-12-14T00:00:00"/>
    <d v="2020-12-28T00:00:00"/>
    <x v="0"/>
    <n v="3024837"/>
    <n v="1139566.9412"/>
    <n v="1"/>
    <n v="2020"/>
    <n v="2020"/>
    <s v="2020Q4"/>
    <s v="Old_Claim"/>
    <x v="2"/>
    <m/>
  </r>
  <r>
    <s v="L01/087/9/000052/2020"/>
    <d v="2020-04-07T00:00:00"/>
    <d v="2020-04-08T00:00:00"/>
    <x v="0"/>
    <n v="2439186"/>
    <n v="543986"/>
    <n v="1"/>
    <n v="2020"/>
    <n v="2020"/>
    <s v="2020Q2"/>
    <s v="Old_Claim"/>
    <x v="2"/>
    <m/>
  </r>
  <r>
    <s v="L02/070/9/000181/2015"/>
    <d v="2015-06-24T00:00:00"/>
    <d v="2015-07-30T00:00:00"/>
    <x v="2"/>
    <n v="3456000"/>
    <n v="1478160"/>
    <n v="1"/>
    <n v="2015"/>
    <n v="2015"/>
    <s v="2015Q2"/>
    <s v="Old_Claim"/>
    <x v="2"/>
    <m/>
  </r>
  <r>
    <s v="L01/070/9/000705/2020"/>
    <d v="2020-09-28T00:00:00"/>
    <d v="2020-09-28T00:00:00"/>
    <x v="2"/>
    <n v="2000000"/>
    <n v="0"/>
    <n v="1"/>
    <n v="2020"/>
    <n v="2020"/>
    <s v="2020Q3"/>
    <s v="New_Claim/ Reopening"/>
    <x v="1"/>
    <m/>
  </r>
  <r>
    <s v="L01/070/9/000764/2021"/>
    <d v="2021-03-28T00:00:00"/>
    <d v="2021-05-31T00:00:00"/>
    <x v="2"/>
    <n v="2641866.824"/>
    <n v="641866.82400000002"/>
    <n v="1"/>
    <n v="2021"/>
    <n v="2021"/>
    <s v="2021Q1"/>
    <s v="Old_Claim"/>
    <x v="2"/>
    <m/>
  </r>
  <r>
    <s v="L01/080/9/000326/2020"/>
    <d v="2020-11-17T00:00:00"/>
    <d v="2020-11-17T00:00:00"/>
    <x v="0"/>
    <n v="4014692"/>
    <n v="1954692"/>
    <n v="1"/>
    <n v="2020"/>
    <n v="2020"/>
    <s v="2020Q4"/>
    <s v="Old_Claim"/>
    <x v="0"/>
    <m/>
  </r>
  <r>
    <s v="L02/064/9/000001/2022"/>
    <d v="2022-03-03T00:00:00"/>
    <d v="2022-03-11T00:00:00"/>
    <x v="6"/>
    <n v="4139687"/>
    <n v="2000000"/>
    <n v="1"/>
    <n v="2022"/>
    <n v="2022"/>
    <s v="2022Q1"/>
    <s v="Old_Claim"/>
    <x v="0"/>
    <m/>
  </r>
  <r>
    <s v="L01/040/9/000006/2022"/>
    <d v="2022-03-13T00:00:00"/>
    <d v="2022-03-16T00:00:00"/>
    <x v="4"/>
    <n v="2681619"/>
    <n v="503590.42253520997"/>
    <n v="1"/>
    <n v="2022"/>
    <n v="2022"/>
    <s v="2022Q1"/>
    <s v="New_Claim/ Reopening"/>
    <x v="1"/>
    <m/>
  </r>
  <r>
    <s v="L01/087/9/000185/2020"/>
    <d v="2020-08-15T00:00:00"/>
    <d v="2020-08-15T00:00:00"/>
    <x v="0"/>
    <n v="2500000"/>
    <n v="305469.55619999999"/>
    <n v="1"/>
    <n v="2020"/>
    <n v="2020"/>
    <s v="2020Q3"/>
    <s v="Old_Claim"/>
    <x v="2"/>
    <m/>
  </r>
  <r>
    <s v="L01/070/9/000375/2020"/>
    <d v="2020-06-27T00:00:00"/>
    <d v="2020-06-27T00:00:00"/>
    <x v="2"/>
    <n v="2220588"/>
    <n v="0"/>
    <n v="1"/>
    <n v="2020"/>
    <n v="2020"/>
    <s v="2020Q2"/>
    <s v="Old_Claim"/>
    <x v="0"/>
    <m/>
  </r>
  <r>
    <s v="L01/070/9/000192/2006"/>
    <d v="2006-06-24T00:00:00"/>
    <d v="2006-07-05T00:00:00"/>
    <x v="2"/>
    <n v="2940000"/>
    <n v="690685"/>
    <n v="1"/>
    <n v="2006"/>
    <n v="2006"/>
    <s v="2006Q2"/>
    <s v="Old_Claim"/>
    <x v="2"/>
    <m/>
  </r>
  <r>
    <s v="L01/070/9/000124/2015"/>
    <d v="2015-05-17T00:00:00"/>
    <d v="2015-05-28T00:00:00"/>
    <x v="2"/>
    <n v="2488532"/>
    <n v="200000"/>
    <n v="1"/>
    <n v="2015"/>
    <n v="2015"/>
    <s v="2015Q2"/>
    <s v="Old_Claim"/>
    <x v="2"/>
    <m/>
  </r>
  <r>
    <s v="L01/070/9/000143/2018"/>
    <d v="2018-07-15T00:00:00"/>
    <d v="2018-07-17T00:00:00"/>
    <x v="2"/>
    <n v="703995"/>
    <n v="-1588345.8647"/>
    <n v="1"/>
    <n v="2018"/>
    <n v="2018"/>
    <s v="2018Q3"/>
    <s v="Old_Claim"/>
    <x v="2"/>
    <m/>
  </r>
  <r>
    <s v="L01/087/9/000120/2020"/>
    <d v="2020-07-10T00:00:00"/>
    <d v="2020-07-10T00:00:00"/>
    <x v="0"/>
    <n v="2423070"/>
    <n v="95970.588199999998"/>
    <n v="1"/>
    <n v="2020"/>
    <n v="2020"/>
    <s v="2020Q3"/>
    <s v="Old_Claim"/>
    <x v="2"/>
    <m/>
  </r>
  <r>
    <s v="L01/070/9/000348/2020"/>
    <d v="2020-06-03T00:00:00"/>
    <d v="2020-06-03T00:00:00"/>
    <x v="2"/>
    <n v="2735955"/>
    <n v="385955.29399999999"/>
    <n v="1"/>
    <n v="2020"/>
    <n v="2020"/>
    <s v="2020Q2"/>
    <s v="Old_Claim"/>
    <x v="0"/>
    <m/>
  </r>
  <r>
    <s v="L02/070/9/000680/2020"/>
    <d v="2020-09-16T00:00:00"/>
    <d v="2020-09-16T00:00:00"/>
    <x v="2"/>
    <n v="3624979"/>
    <n v="1234979.4117999999"/>
    <n v="1"/>
    <n v="2020"/>
    <n v="2020"/>
    <s v="2020Q3"/>
    <s v="Old_Claim"/>
    <x v="2"/>
    <m/>
  </r>
  <r>
    <s v="L01/070/9/000005/2018"/>
    <d v="2018-01-14T00:00:00"/>
    <d v="2018-01-17T00:00:00"/>
    <x v="2"/>
    <n v="2492894"/>
    <n v="0"/>
    <n v="1"/>
    <n v="2018"/>
    <n v="2018"/>
    <s v="2018Q1"/>
    <s v="Old_Claim"/>
    <x v="2"/>
    <m/>
  </r>
  <r>
    <s v="L01/080/9/000018/2015"/>
    <d v="2015-05-11T00:00:00"/>
    <d v="2015-05-20T00:00:00"/>
    <x v="0"/>
    <n v="1622807.0175000001"/>
    <n v="-877192.98250000004"/>
    <n v="1"/>
    <n v="2015"/>
    <n v="2015"/>
    <s v="2015Q2"/>
    <s v="Old_Claim"/>
    <x v="0"/>
    <m/>
  </r>
  <r>
    <s v="L01/080/9/000438/2020"/>
    <d v="2020-06-21T00:00:00"/>
    <d v="2021-07-01T00:00:00"/>
    <x v="0"/>
    <n v="1775541.7959"/>
    <n v="-724458.20409999997"/>
    <n v="1"/>
    <n v="2020"/>
    <n v="2021"/>
    <s v="2020Q2"/>
    <s v="Old_Claim"/>
    <x v="0"/>
    <m/>
  </r>
  <r>
    <s v="L01/051/9/000001/2010"/>
    <d v="2010-12-31T00:00:00"/>
    <d v="2012-01-06T00:00:00"/>
    <x v="3"/>
    <n v="2538082.9410000001"/>
    <n v="-4.0000025182962E-4"/>
    <n v="1"/>
    <n v="2010"/>
    <n v="2012"/>
    <s v="2010Q4"/>
    <s v="Old_Claim"/>
    <x v="2"/>
    <m/>
  </r>
  <r>
    <s v="L01/087/9/000024/2020"/>
    <d v="2020-01-24T00:00:00"/>
    <d v="2020-01-24T00:00:00"/>
    <x v="0"/>
    <n v="3145000"/>
    <n v="539100"/>
    <n v="1"/>
    <n v="2020"/>
    <n v="2020"/>
    <s v="2020Q1"/>
    <s v="Old_Claim"/>
    <x v="2"/>
    <m/>
  </r>
  <r>
    <s v="L01/070/9/000091/2012"/>
    <d v="2012-03-25T00:00:00"/>
    <d v="2012-03-27T00:00:00"/>
    <x v="2"/>
    <n v="2800000"/>
    <n v="0"/>
    <n v="1"/>
    <n v="2012"/>
    <n v="2012"/>
    <s v="2012Q1"/>
    <s v="Old_Claim"/>
    <x v="0"/>
    <m/>
  </r>
  <r>
    <s v="L01/070/9/001599/2021"/>
    <d v="2021-10-21T00:00:00"/>
    <d v="2021-10-28T00:00:00"/>
    <x v="2"/>
    <n v="2090600"/>
    <n v="-904400"/>
    <n v="1"/>
    <n v="2021"/>
    <n v="2021"/>
    <s v="2021Q4"/>
    <s v="Old_Claim"/>
    <x v="2"/>
    <m/>
  </r>
  <r>
    <s v="L01/080/9/000001/2023"/>
    <d v="2023-01-15T00:00:00"/>
    <d v="2023-02-21T00:00:00"/>
    <x v="0"/>
    <n v="3000000"/>
    <n v="0"/>
    <n v="1"/>
    <n v="2023"/>
    <n v="2023"/>
    <s v="2023Q1"/>
    <s v="New_Claim/ Reopening"/>
    <x v="3"/>
    <m/>
  </r>
  <r>
    <s v="L01/075/9/000401/2011"/>
    <d v="2011-11-12T00:00:00"/>
    <d v="2011-11-14T00:00:00"/>
    <x v="2"/>
    <n v="3700000"/>
    <n v="541914"/>
    <n v="1"/>
    <n v="2011"/>
    <n v="2011"/>
    <s v="2011Q4"/>
    <s v="Old_Claim"/>
    <x v="0"/>
    <m/>
  </r>
  <r>
    <s v="L01/080/9/000002/2012"/>
    <d v="2012-01-21T00:00:00"/>
    <d v="2012-01-30T00:00:00"/>
    <x v="0"/>
    <n v="3475674.26"/>
    <n v="207612"/>
    <n v="1"/>
    <n v="2012"/>
    <n v="2012"/>
    <s v="2012Q1"/>
    <s v="Old_Claim"/>
    <x v="0"/>
    <m/>
  </r>
  <r>
    <s v="L01/022/9/000001/2017"/>
    <d v="2017-05-01T00:00:00"/>
    <d v="2017-06-02T00:00:00"/>
    <x v="5"/>
    <n v="2800000"/>
    <n v="-549306.46620000002"/>
    <n v="1"/>
    <n v="2017"/>
    <n v="2017"/>
    <s v="2017Q2"/>
    <s v="Old_Claim"/>
    <x v="0"/>
    <m/>
  </r>
  <r>
    <s v="L01/070/9/000237/2021"/>
    <d v="2021-01-11T00:00:00"/>
    <d v="2021-02-09T00:00:00"/>
    <x v="2"/>
    <n v="3415510"/>
    <n v="0"/>
    <n v="1"/>
    <n v="2021"/>
    <n v="2021"/>
    <s v="2021Q1"/>
    <s v="Old_Claim"/>
    <x v="2"/>
    <m/>
  </r>
  <r>
    <s v="L01/070/9/001163/2021"/>
    <d v="2021-08-28T00:00:00"/>
    <d v="2021-08-30T00:00:00"/>
    <x v="2"/>
    <n v="3524192"/>
    <n v="-5000"/>
    <n v="1"/>
    <n v="2021"/>
    <n v="2021"/>
    <s v="2021Q3"/>
    <s v="Old_Claim"/>
    <x v="2"/>
    <m/>
  </r>
  <r>
    <s v="L05/070/9/000275/2018"/>
    <d v="2018-12-09T00:00:00"/>
    <d v="2018-12-19T00:00:00"/>
    <x v="2"/>
    <n v="2370317.6000999999"/>
    <n v="-1281252.757"/>
    <n v="1"/>
    <n v="2018"/>
    <n v="2018"/>
    <s v="2018Q4"/>
    <s v="Old_Claim"/>
    <x v="0"/>
    <m/>
  </r>
  <r>
    <s v="L01/087/9/000182/2021"/>
    <d v="2021-05-25T00:00:00"/>
    <d v="2021-05-28T00:00:00"/>
    <x v="0"/>
    <n v="5487000"/>
    <n v="1715282.8570999999"/>
    <n v="1"/>
    <n v="2021"/>
    <n v="2021"/>
    <s v="2021Q2"/>
    <s v="Old_Claim"/>
    <x v="2"/>
    <m/>
  </r>
  <r>
    <s v="L01/087/9/000302/2021"/>
    <d v="2021-09-20T00:00:00"/>
    <d v="2021-09-20T00:00:00"/>
    <x v="0"/>
    <n v="4648258.824"/>
    <n v="648258.82400000002"/>
    <n v="1"/>
    <n v="2021"/>
    <n v="2021"/>
    <s v="2021Q3"/>
    <s v="Old_Claim"/>
    <x v="0"/>
    <m/>
  </r>
  <r>
    <s v="L01/070/9/001239/2020"/>
    <d v="2020-12-22T00:00:00"/>
    <d v="2021-01-03T00:00:00"/>
    <x v="2"/>
    <n v="4354659"/>
    <n v="230000"/>
    <n v="1"/>
    <n v="2020"/>
    <n v="2021"/>
    <s v="2020Q4"/>
    <s v="Old_Claim"/>
    <x v="2"/>
    <m/>
  </r>
  <r>
    <s v="L01/110/9/000006/2022"/>
    <d v="2022-03-02T00:00:00"/>
    <d v="2022-03-04T00:00:00"/>
    <x v="1"/>
    <n v="7521173"/>
    <n v="3000000"/>
    <n v="1"/>
    <n v="2022"/>
    <n v="2022"/>
    <s v="2022Q1"/>
    <s v="Old_Claim"/>
    <x v="0"/>
    <m/>
  </r>
  <r>
    <s v="L01/070/9/001384/2021"/>
    <d v="2021-10-23T00:00:00"/>
    <d v="2021-11-02T00:00:00"/>
    <x v="2"/>
    <n v="4996860"/>
    <n v="416470.58799999999"/>
    <n v="1"/>
    <n v="2021"/>
    <n v="2021"/>
    <s v="2021Q4"/>
    <s v="Old_Claim"/>
    <x v="0"/>
    <m/>
  </r>
  <r>
    <s v="L01/070/9/000481/2021"/>
    <d v="2021-02-08T00:00:00"/>
    <d v="2021-04-09T00:00:00"/>
    <x v="2"/>
    <n v="4423691.6469999999"/>
    <n v="-564276"/>
    <n v="1"/>
    <n v="2021"/>
    <n v="2021"/>
    <s v="2021Q1"/>
    <s v="Old_Claim"/>
    <x v="2"/>
    <m/>
  </r>
  <r>
    <s v="L01/026/9/000001/2020"/>
    <d v="2020-02-11T00:00:00"/>
    <d v="2022-07-25T00:00:00"/>
    <x v="5"/>
    <n v="6764800"/>
    <n v="504654.08000000002"/>
    <n v="1"/>
    <n v="2020"/>
    <n v="2022"/>
    <s v="2020Q1"/>
    <s v="New_Claim/ Reopening"/>
    <x v="1"/>
    <m/>
  </r>
  <r>
    <s v="L15/080/9/000388/2020"/>
    <d v="2020-10-29T00:00:00"/>
    <d v="2020-10-29T00:00:00"/>
    <x v="0"/>
    <n v="6981491.4709999999"/>
    <n v="0"/>
    <n v="1"/>
    <n v="2020"/>
    <n v="2020"/>
    <s v="2020Q4"/>
    <s v="Old_Claim"/>
    <x v="2"/>
    <m/>
  </r>
  <r>
    <s v="L05/070/9/000122/2018"/>
    <d v="2018-06-03T00:00:00"/>
    <d v="2018-06-08T00:00:00"/>
    <x v="2"/>
    <n v="2116312"/>
    <n v="-6671786"/>
    <n v="1"/>
    <n v="2018"/>
    <n v="2018"/>
    <s v="2018Q2"/>
    <s v="Old_Claim"/>
    <x v="2"/>
    <m/>
  </r>
  <r>
    <s v="L01/020/9/000001/2021"/>
    <d v="2021-05-12T00:00:00"/>
    <d v="2021-05-20T00:00:00"/>
    <x v="5"/>
    <n v="13000000"/>
    <n v="-95068.421061350004"/>
    <n v="1"/>
    <n v="2021"/>
    <n v="2021"/>
    <s v="2021Q2"/>
    <s v="Old_Claim"/>
    <x v="0"/>
    <m/>
  </r>
  <r>
    <s v="L01/026/9/000002/2020"/>
    <d v="2020-02-11T00:00:00"/>
    <d v="2020-02-11T00:00:00"/>
    <x v="5"/>
    <n v="22549208"/>
    <n v="403630.82319999998"/>
    <n v="1"/>
    <n v="2020"/>
    <n v="2020"/>
    <s v="2020Q1"/>
    <s v="New_Claim/ Reopening"/>
    <x v="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99">
  <r>
    <s v="L01/087/9/000220/2020"/>
    <d v="2020-10-17T00:00:00"/>
    <d v="2020-10-23T00:00:00"/>
    <x v="0"/>
    <n v="2000000"/>
    <n v="2000000"/>
    <n v="1"/>
    <x v="0"/>
    <n v="2020"/>
    <s v="2020Q4"/>
  </r>
  <r>
    <s v="L01/070/9/000148/2020"/>
    <d v="2020-01-26T00:00:00"/>
    <d v="2020-01-26T00:00:00"/>
    <x v="1"/>
    <n v="30000"/>
    <n v="30000"/>
    <n v="1"/>
    <x v="0"/>
    <n v="2020"/>
    <s v="2020Q1"/>
  </r>
  <r>
    <s v="L01/087/9/001143/2020"/>
    <d v="2020-11-19T00:00:00"/>
    <d v="2020-11-19T00:00:00"/>
    <x v="0"/>
    <n v="10000"/>
    <n v="10000"/>
    <n v="1"/>
    <x v="0"/>
    <n v="2020"/>
    <s v="2020Q4"/>
  </r>
  <r>
    <s v="L01/070/9/001142/2020"/>
    <d v="2020-12-23T00:00:00"/>
    <d v="2020-12-23T00:00:00"/>
    <x v="1"/>
    <n v="120410"/>
    <n v="120410"/>
    <n v="1"/>
    <x v="0"/>
    <n v="2020"/>
    <s v="2020Q4"/>
  </r>
  <r>
    <s v="L01/070/9/001150/2020"/>
    <d v="2020-12-26T00:00:00"/>
    <d v="2020-12-26T00:00:00"/>
    <x v="1"/>
    <n v="159000"/>
    <n v="159000"/>
    <n v="1"/>
    <x v="0"/>
    <n v="2020"/>
    <s v="2020Q4"/>
  </r>
  <r>
    <s v="L01/088/9/000294/2020"/>
    <d v="2020-12-19T00:00:00"/>
    <d v="2020-12-19T00:00:00"/>
    <x v="0"/>
    <n v="14570"/>
    <n v="14570"/>
    <n v="1"/>
    <x v="0"/>
    <n v="2020"/>
    <s v="2020Q4"/>
  </r>
  <r>
    <s v="L01/070/9/001154/2020"/>
    <d v="2020-12-26T00:00:00"/>
    <d v="2020-12-26T00:00:00"/>
    <x v="1"/>
    <n v="1252"/>
    <n v="1252"/>
    <n v="1"/>
    <x v="0"/>
    <n v="2020"/>
    <s v="2020Q4"/>
  </r>
  <r>
    <s v="L01/070/9/001156/2020"/>
    <d v="2020-12-21T00:00:00"/>
    <d v="2020-12-21T00:00:00"/>
    <x v="1"/>
    <n v="150000"/>
    <n v="150000"/>
    <n v="1"/>
    <x v="0"/>
    <n v="2020"/>
    <s v="2020Q4"/>
  </r>
  <r>
    <s v="L01/070/9/001160/2020"/>
    <d v="2020-12-25T00:00:00"/>
    <d v="2020-12-25T00:00:00"/>
    <x v="1"/>
    <n v="22360"/>
    <n v="22360"/>
    <n v="1"/>
    <x v="0"/>
    <n v="2020"/>
    <s v="2020Q4"/>
  </r>
  <r>
    <s v="L01/070/9/001162/2020"/>
    <d v="2020-12-26T00:00:00"/>
    <d v="2020-12-26T00:00:00"/>
    <x v="1"/>
    <n v="10076"/>
    <n v="10076"/>
    <n v="1"/>
    <x v="0"/>
    <n v="2020"/>
    <s v="2020Q4"/>
  </r>
  <r>
    <s v="L01/070/9/001164/2020"/>
    <d v="2020-12-22T00:00:00"/>
    <d v="2020-12-22T00:00:00"/>
    <x v="1"/>
    <n v="95220"/>
    <n v="95220"/>
    <n v="1"/>
    <x v="0"/>
    <n v="2020"/>
    <s v="2020Q4"/>
  </r>
  <r>
    <s v="L02/070/9/001167/2020"/>
    <d v="2020-12-20T00:00:00"/>
    <d v="2020-12-20T00:00:00"/>
    <x v="1"/>
    <n v="3980"/>
    <n v="3980"/>
    <n v="1"/>
    <x v="0"/>
    <n v="2020"/>
    <s v="2020Q4"/>
  </r>
  <r>
    <s v="L02/070/9/001168/2020"/>
    <d v="2020-12-18T00:00:00"/>
    <d v="2020-12-18T00:00:00"/>
    <x v="1"/>
    <n v="160000"/>
    <n v="160000"/>
    <n v="1"/>
    <x v="0"/>
    <n v="2020"/>
    <s v="2020Q4"/>
  </r>
  <r>
    <s v="L01/070/9/001169/2020"/>
    <d v="2020-12-20T00:00:00"/>
    <d v="2020-12-20T00:00:00"/>
    <x v="1"/>
    <n v="7052"/>
    <n v="7052"/>
    <n v="1"/>
    <x v="0"/>
    <n v="2020"/>
    <s v="2020Q4"/>
  </r>
  <r>
    <s v="L01/880/9/000029/2020"/>
    <d v="2020-02-22T00:00:00"/>
    <d v="2020-02-22T00:00:00"/>
    <x v="0"/>
    <n v="100000"/>
    <n v="120"/>
    <n v="1"/>
    <x v="0"/>
    <n v="2020"/>
    <s v="2020Q1"/>
  </r>
  <r>
    <s v="L02/088/9/000284/2020"/>
    <d v="2020-12-20T00:00:00"/>
    <d v="2020-12-20T00:00:00"/>
    <x v="0"/>
    <n v="3868"/>
    <n v="3868"/>
    <n v="1"/>
    <x v="0"/>
    <n v="2020"/>
    <s v="2020Q4"/>
  </r>
  <r>
    <s v="L02/080/9/000394/2020"/>
    <d v="2020-12-23T00:00:00"/>
    <d v="2020-12-23T00:00:00"/>
    <x v="0"/>
    <n v="150000"/>
    <n v="150000"/>
    <n v="1"/>
    <x v="0"/>
    <n v="2020"/>
    <s v="2020Q4"/>
  </r>
  <r>
    <s v="L01/088/9/000274/2020"/>
    <d v="2020-12-24T00:00:00"/>
    <d v="2020-12-24T00:00:00"/>
    <x v="0"/>
    <n v="17652"/>
    <n v="17652"/>
    <n v="1"/>
    <x v="0"/>
    <n v="2020"/>
    <s v="2020Q4"/>
  </r>
  <r>
    <s v="L02/088/9/000277/2020"/>
    <d v="2020-12-25T00:00:00"/>
    <d v="2020-12-25T00:00:00"/>
    <x v="0"/>
    <n v="36620"/>
    <n v="36620"/>
    <n v="1"/>
    <x v="0"/>
    <n v="2020"/>
    <s v="2020Q4"/>
  </r>
  <r>
    <s v="L02/088/9/000278/2020"/>
    <d v="2020-12-28T00:00:00"/>
    <d v="2020-12-28T00:00:00"/>
    <x v="0"/>
    <n v="159720"/>
    <n v="159720"/>
    <n v="1"/>
    <x v="0"/>
    <n v="2020"/>
    <s v="2020Q4"/>
  </r>
  <r>
    <s v="L01/088/9/000282/2020"/>
    <d v="2020-12-29T00:00:00"/>
    <d v="2020-12-29T00:00:00"/>
    <x v="0"/>
    <n v="120000"/>
    <n v="120000"/>
    <n v="1"/>
    <x v="0"/>
    <n v="2020"/>
    <s v="2020Q4"/>
  </r>
  <r>
    <s v="L01/087/9/000210/2020"/>
    <d v="2020-09-08T00:00:00"/>
    <d v="2020-09-08T00:00:00"/>
    <x v="0"/>
    <n v="600000"/>
    <n v="600000"/>
    <n v="1"/>
    <x v="0"/>
    <n v="2020"/>
    <s v="2020Q3"/>
  </r>
  <r>
    <s v="L01/088/9/000030/2020"/>
    <d v="2020-03-03T00:00:00"/>
    <d v="2020-03-03T00:00:00"/>
    <x v="0"/>
    <n v="90000"/>
    <n v="90000"/>
    <n v="1"/>
    <x v="0"/>
    <n v="2020"/>
    <s v="2020Q1"/>
  </r>
  <r>
    <s v="L01/080/9/000002/2021"/>
    <d v="2021-01-01T00:00:00"/>
    <d v="2021-01-06T00:00:00"/>
    <x v="0"/>
    <n v="1383133"/>
    <n v="1383133"/>
    <n v="1"/>
    <x v="1"/>
    <n v="2021"/>
    <s v="2021Q1"/>
  </r>
  <r>
    <s v="L15/070/9/000002/2021"/>
    <d v="2021-01-01T00:00:00"/>
    <d v="2021-01-05T00:00:00"/>
    <x v="1"/>
    <n v="1156600"/>
    <n v="1156600"/>
    <n v="1"/>
    <x v="1"/>
    <n v="2021"/>
    <s v="2021Q1"/>
  </r>
  <r>
    <s v="L01/070/9/001136/2020"/>
    <d v="2020-12-21T00:00:00"/>
    <d v="2020-12-28T00:00:00"/>
    <x v="1"/>
    <n v="132696"/>
    <n v="132696"/>
    <n v="1"/>
    <x v="0"/>
    <n v="2020"/>
    <s v="2020Q4"/>
  </r>
  <r>
    <s v="L01/070/9/000004/2021"/>
    <d v="2021-01-03T00:00:00"/>
    <d v="2021-01-08T00:00:00"/>
    <x v="1"/>
    <n v="6380"/>
    <n v="6380"/>
    <n v="1"/>
    <x v="1"/>
    <n v="2021"/>
    <s v="2021Q1"/>
  </r>
  <r>
    <s v="L02/070/9/000152/2020"/>
    <d v="2020-03-05T00:00:00"/>
    <d v="2020-03-05T00:00:00"/>
    <x v="1"/>
    <n v="620"/>
    <n v="620"/>
    <n v="1"/>
    <x v="0"/>
    <n v="2020"/>
    <s v="2020Q1"/>
  </r>
  <r>
    <s v="L01/070/9/000066/2020"/>
    <d v="2020-02-07T00:00:00"/>
    <d v="2020-02-07T00:00:00"/>
    <x v="1"/>
    <n v="100000"/>
    <n v="100000"/>
    <n v="1"/>
    <x v="0"/>
    <n v="2020"/>
    <s v="2020Q1"/>
  </r>
  <r>
    <s v="L01/070/9/000720/2020"/>
    <d v="2020-10-02T00:00:00"/>
    <d v="2020-10-10T00:00:00"/>
    <x v="1"/>
    <n v="9900"/>
    <n v="9900"/>
    <n v="1"/>
    <x v="0"/>
    <n v="2020"/>
    <s v="2020Q4"/>
  </r>
  <r>
    <s v="L01/087/9/000382/2020"/>
    <d v="2020-03-01T00:00:00"/>
    <d v="2020-11-30T00:00:00"/>
    <x v="0"/>
    <n v="7000"/>
    <n v="7000"/>
    <n v="1"/>
    <x v="0"/>
    <n v="2020"/>
    <s v="2020Q1"/>
  </r>
  <r>
    <s v="L15/080/9/000400/2020"/>
    <d v="2020-10-30T00:00:00"/>
    <d v="2020-12-29T00:00:00"/>
    <x v="0"/>
    <n v="10000"/>
    <n v="10000"/>
    <n v="1"/>
    <x v="0"/>
    <n v="2020"/>
    <s v="2020Q4"/>
  </r>
  <r>
    <s v="L01/070/9/000153/2020"/>
    <d v="2020-03-09T00:00:00"/>
    <d v="2020-03-09T00:00:00"/>
    <x v="1"/>
    <n v="490"/>
    <n v="490"/>
    <n v="1"/>
    <x v="0"/>
    <n v="2020"/>
    <s v="2020Q1"/>
  </r>
  <r>
    <s v="L01/088/9/000033/2020"/>
    <d v="2020-03-01T00:00:00"/>
    <d v="2020-03-01T00:00:00"/>
    <x v="0"/>
    <n v="24000"/>
    <n v="6450"/>
    <n v="1"/>
    <x v="0"/>
    <n v="2020"/>
    <s v="2020Q1"/>
  </r>
  <r>
    <s v="L01/070/9/001188/2020"/>
    <d v="2020-12-10T00:00:00"/>
    <d v="2021-01-05T00:00:00"/>
    <x v="1"/>
    <n v="15000"/>
    <n v="15000"/>
    <n v="1"/>
    <x v="0"/>
    <n v="2021"/>
    <s v="2020Q4"/>
  </r>
  <r>
    <s v="L01/087/9/000107/2020"/>
    <d v="2020-06-26T00:00:00"/>
    <d v="2020-06-27T00:00:00"/>
    <x v="0"/>
    <n v="51790"/>
    <n v="51790"/>
    <n v="1"/>
    <x v="0"/>
    <n v="2020"/>
    <s v="2020Q2"/>
  </r>
  <r>
    <s v="L01/070/9/000550/2020"/>
    <d v="2020-08-23T00:00:00"/>
    <d v="2020-08-26T00:00:00"/>
    <x v="1"/>
    <n v="55050"/>
    <n v="9500"/>
    <n v="1"/>
    <x v="0"/>
    <n v="2020"/>
    <s v="2020Q3"/>
  </r>
  <r>
    <s v="L01/070/9/000901/2020"/>
    <d v="2020-10-05T00:00:00"/>
    <d v="2020-11-13T00:00:00"/>
    <x v="1"/>
    <n v="478900"/>
    <n v="478900"/>
    <n v="1"/>
    <x v="0"/>
    <n v="2020"/>
    <s v="2020Q4"/>
  </r>
  <r>
    <s v="L01/070/9/000245/2002"/>
    <d v="2002-09-28T00:00:00"/>
    <d v="2002-11-28T00:00:00"/>
    <x v="1"/>
    <n v="17257"/>
    <n v="17257"/>
    <n v="1"/>
    <x v="2"/>
    <n v="2002"/>
    <s v="2002Q3"/>
  </r>
  <r>
    <s v="L01/080/9/000039/2007"/>
    <d v="2007-03-19T00:00:00"/>
    <d v="2007-03-19T00:00:00"/>
    <x v="0"/>
    <n v="70000"/>
    <n v="0"/>
    <n v="1"/>
    <x v="3"/>
    <n v="2007"/>
    <s v="2007Q1"/>
  </r>
  <r>
    <s v="L01/070/9/000166/2007"/>
    <d v="2007-03-02T00:00:00"/>
    <d v="2007-04-20T00:00:00"/>
    <x v="1"/>
    <n v="389045"/>
    <n v="114045"/>
    <n v="1"/>
    <x v="3"/>
    <n v="2007"/>
    <s v="2007Q1"/>
  </r>
  <r>
    <s v="L01/089/9/000035/2008"/>
    <d v="2008-05-12T00:00:00"/>
    <d v="2008-05-12T00:00:00"/>
    <x v="0"/>
    <n v="670550"/>
    <n v="413827"/>
    <n v="1"/>
    <x v="4"/>
    <n v="2008"/>
    <s v="2008Q2"/>
  </r>
  <r>
    <s v="L01/080/9/000170/2009"/>
    <d v="2009-09-08T00:00:00"/>
    <d v="2009-09-17T00:00:00"/>
    <x v="0"/>
    <n v="9924"/>
    <n v="9924"/>
    <n v="1"/>
    <x v="5"/>
    <n v="2009"/>
    <s v="2009Q3"/>
  </r>
  <r>
    <s v="L02/080/9/000180/2009"/>
    <d v="2009-07-12T00:00:00"/>
    <d v="2009-10-07T00:00:00"/>
    <x v="0"/>
    <n v="419710"/>
    <n v="419710"/>
    <n v="1"/>
    <x v="5"/>
    <n v="2009"/>
    <s v="2009Q3"/>
  </r>
  <r>
    <s v="L01/080/9/000223/2009"/>
    <d v="2009-12-21T00:00:00"/>
    <d v="2009-12-22T00:00:00"/>
    <x v="0"/>
    <n v="117110"/>
    <n v="117110"/>
    <n v="1"/>
    <x v="5"/>
    <n v="2009"/>
    <s v="2009Q4"/>
  </r>
  <r>
    <s v="L01/070/9/000431/2011"/>
    <d v="2011-12-04T00:00:00"/>
    <d v="2011-12-15T00:00:00"/>
    <x v="1"/>
    <n v="58468"/>
    <n v="58468"/>
    <n v="1"/>
    <x v="6"/>
    <n v="2011"/>
    <s v="2011Q4"/>
  </r>
  <r>
    <s v="L02/070/9/000447/2012"/>
    <d v="2012-11-13T00:00:00"/>
    <d v="2013-05-09T00:00:00"/>
    <x v="1"/>
    <n v="7650"/>
    <n v="7650"/>
    <n v="1"/>
    <x v="7"/>
    <n v="2013"/>
    <s v="2012Q4"/>
  </r>
  <r>
    <s v="L01/080/9/000012/2016"/>
    <d v="2016-01-30T00:00:00"/>
    <d v="2016-02-03T00:00:00"/>
    <x v="0"/>
    <n v="681050"/>
    <n v="-159175"/>
    <n v="1"/>
    <x v="8"/>
    <n v="2016"/>
    <s v="2016Q1"/>
  </r>
  <r>
    <s v="L02/070/9/000062/2018"/>
    <d v="2018-03-13T00:00:00"/>
    <d v="2018-03-14T00:00:00"/>
    <x v="1"/>
    <n v="2320"/>
    <n v="2320"/>
    <n v="1"/>
    <x v="9"/>
    <n v="2018"/>
    <s v="2018Q1"/>
  </r>
  <r>
    <s v="L05/070/9/000122/2018"/>
    <d v="2018-06-03T00:00:00"/>
    <d v="2018-06-08T00:00:00"/>
    <x v="1"/>
    <n v="2116312"/>
    <n v="-6671786"/>
    <n v="1"/>
    <x v="9"/>
    <n v="2018"/>
    <s v="2018Q2"/>
  </r>
  <r>
    <s v="L01/080/9/000038/2020"/>
    <d v="2020-03-10T00:00:00"/>
    <d v="2020-03-10T00:00:00"/>
    <x v="0"/>
    <n v="13000"/>
    <n v="13000"/>
    <n v="1"/>
    <x v="0"/>
    <n v="2020"/>
    <s v="2020Q1"/>
  </r>
  <r>
    <s v="L01/087/9/000009/2020"/>
    <d v="2020-01-28T00:00:00"/>
    <d v="2020-01-29T00:00:00"/>
    <x v="0"/>
    <n v="240"/>
    <n v="240"/>
    <n v="1"/>
    <x v="0"/>
    <n v="2020"/>
    <s v="2020Q1"/>
  </r>
  <r>
    <s v="L01/087/9/000035/2020"/>
    <d v="2020-03-11T00:00:00"/>
    <d v="2020-03-12T00:00:00"/>
    <x v="0"/>
    <n v="340"/>
    <n v="340"/>
    <n v="1"/>
    <x v="0"/>
    <n v="2020"/>
    <s v="2020Q1"/>
  </r>
  <r>
    <s v="L01/087/9/000052/2020"/>
    <d v="2020-04-07T00:00:00"/>
    <d v="2020-04-08T00:00:00"/>
    <x v="0"/>
    <n v="2439186"/>
    <n v="543986"/>
    <n v="1"/>
    <x v="0"/>
    <n v="2020"/>
    <s v="2020Q2"/>
  </r>
  <r>
    <s v="L01/087/9/000067/2020"/>
    <d v="2020-04-27T00:00:00"/>
    <d v="2020-05-04T00:00:00"/>
    <x v="0"/>
    <n v="50"/>
    <n v="50"/>
    <n v="1"/>
    <x v="0"/>
    <n v="2020"/>
    <s v="2020Q2"/>
  </r>
  <r>
    <s v="L01/087/9/000311/2020"/>
    <d v="2020-10-31T00:00:00"/>
    <d v="2020-10-31T00:00:00"/>
    <x v="0"/>
    <n v="13260"/>
    <n v="0"/>
    <n v="1"/>
    <x v="0"/>
    <n v="2020"/>
    <s v="2020Q4"/>
  </r>
  <r>
    <s v="L01/070/9/000160/2020"/>
    <d v="2020-03-15T00:00:00"/>
    <d v="2020-03-15T00:00:00"/>
    <x v="1"/>
    <n v="20"/>
    <n v="20"/>
    <n v="1"/>
    <x v="0"/>
    <n v="2020"/>
    <s v="2020Q1"/>
  </r>
  <r>
    <s v="L01/087/9/000097/2020"/>
    <d v="2020-05-22T00:00:00"/>
    <d v="2020-05-26T00:00:00"/>
    <x v="0"/>
    <n v="33000"/>
    <n v="33000"/>
    <n v="1"/>
    <x v="0"/>
    <n v="2020"/>
    <s v="2020Q2"/>
  </r>
  <r>
    <s v="L01/087/9/000102/2020"/>
    <d v="2020-06-19T00:00:00"/>
    <d v="2020-06-19T00:00:00"/>
    <x v="0"/>
    <n v="1742000"/>
    <n v="1742000"/>
    <n v="1"/>
    <x v="0"/>
    <n v="2020"/>
    <s v="2020Q2"/>
  </r>
  <r>
    <s v="L01/087/9/000116/2020"/>
    <d v="2020-06-28T00:00:00"/>
    <d v="2020-07-01T00:00:00"/>
    <x v="0"/>
    <n v="327"/>
    <n v="327"/>
    <n v="1"/>
    <x v="0"/>
    <n v="2020"/>
    <s v="2020Q2"/>
  </r>
  <r>
    <s v="L01/087/9/000118/2020"/>
    <d v="2020-04-28T00:00:00"/>
    <d v="2020-06-15T00:00:00"/>
    <x v="0"/>
    <n v="156180"/>
    <n v="156180"/>
    <n v="1"/>
    <x v="0"/>
    <n v="2020"/>
    <s v="2020Q2"/>
  </r>
  <r>
    <s v="L01/087/9/000144/2020"/>
    <d v="2020-07-28T00:00:00"/>
    <d v="2020-07-31T00:00:00"/>
    <x v="0"/>
    <n v="36200"/>
    <n v="36200"/>
    <n v="1"/>
    <x v="0"/>
    <n v="2020"/>
    <s v="2020Q3"/>
  </r>
  <r>
    <s v="L01/087/9/000149/2020"/>
    <d v="2020-07-30T00:00:00"/>
    <d v="2020-07-31T00:00:00"/>
    <x v="0"/>
    <n v="9000"/>
    <n v="9000"/>
    <n v="1"/>
    <x v="0"/>
    <n v="2020"/>
    <s v="2020Q3"/>
  </r>
  <r>
    <s v="L01/087/9/000158/2020"/>
    <d v="2020-08-05T00:00:00"/>
    <d v="2020-08-09T00:00:00"/>
    <x v="0"/>
    <n v="13000"/>
    <n v="13000"/>
    <n v="1"/>
    <x v="0"/>
    <n v="2020"/>
    <s v="2020Q3"/>
  </r>
  <r>
    <s v="L01/087/9/000165/2020"/>
    <d v="2020-08-11T00:00:00"/>
    <d v="2020-08-12T00:00:00"/>
    <x v="0"/>
    <n v="57970"/>
    <n v="57970"/>
    <n v="1"/>
    <x v="0"/>
    <n v="2020"/>
    <s v="2020Q3"/>
  </r>
  <r>
    <s v="L01/087/9/000187/2020"/>
    <d v="2020-05-29T00:00:00"/>
    <d v="2020-08-25T00:00:00"/>
    <x v="0"/>
    <n v="300000"/>
    <n v="300000"/>
    <n v="1"/>
    <x v="0"/>
    <n v="2020"/>
    <s v="2020Q2"/>
  </r>
  <r>
    <s v="L01/087/9/000192/2020"/>
    <d v="2020-06-11T00:00:00"/>
    <d v="2020-08-31T00:00:00"/>
    <x v="0"/>
    <n v="500000"/>
    <n v="316924.66460000002"/>
    <n v="1"/>
    <x v="0"/>
    <n v="2020"/>
    <s v="2020Q2"/>
  </r>
  <r>
    <s v="L01/087/9/000225/2020"/>
    <d v="2020-09-26T00:00:00"/>
    <d v="2020-09-28T00:00:00"/>
    <x v="0"/>
    <n v="382968"/>
    <n v="382968"/>
    <n v="1"/>
    <x v="0"/>
    <n v="2020"/>
    <s v="2020Q3"/>
  </r>
  <r>
    <s v="L01/087/9/000241/2020"/>
    <d v="2020-10-14T00:00:00"/>
    <d v="2020-10-15T00:00:00"/>
    <x v="0"/>
    <n v="1000"/>
    <n v="1000"/>
    <n v="1"/>
    <x v="0"/>
    <n v="2020"/>
    <s v="2020Q4"/>
  </r>
  <r>
    <s v="L01/087/9/000242/2020"/>
    <d v="2020-10-13T00:00:00"/>
    <d v="2020-10-15T00:00:00"/>
    <x v="0"/>
    <n v="5000"/>
    <n v="5000"/>
    <n v="1"/>
    <x v="0"/>
    <n v="2020"/>
    <s v="2020Q4"/>
  </r>
  <r>
    <s v="L02/070/9/000162/2020"/>
    <d v="2020-03-09T00:00:00"/>
    <d v="2020-03-09T00:00:00"/>
    <x v="1"/>
    <n v="40"/>
    <n v="40"/>
    <n v="1"/>
    <x v="0"/>
    <n v="2020"/>
    <s v="2020Q1"/>
  </r>
  <r>
    <s v="L01/087/9/000248/2020"/>
    <d v="2020-10-15T00:00:00"/>
    <d v="2020-10-21T00:00:00"/>
    <x v="0"/>
    <n v="7430"/>
    <n v="7430"/>
    <n v="1"/>
    <x v="0"/>
    <n v="2020"/>
    <s v="2020Q4"/>
  </r>
  <r>
    <s v="L01/087/9/000259/2020"/>
    <d v="2020-10-24T00:00:00"/>
    <d v="2020-10-26T00:00:00"/>
    <x v="0"/>
    <n v="10000"/>
    <n v="10000"/>
    <n v="1"/>
    <x v="0"/>
    <n v="2020"/>
    <s v="2020Q4"/>
  </r>
  <r>
    <s v="L01/087/9/000302/2020"/>
    <d v="2020-10-05T00:00:00"/>
    <d v="2020-10-28T00:00:00"/>
    <x v="0"/>
    <n v="100000"/>
    <n v="100000"/>
    <n v="1"/>
    <x v="0"/>
    <n v="2020"/>
    <s v="2020Q4"/>
  </r>
  <r>
    <s v="L01/087/9/000349/2020"/>
    <d v="2020-11-28T00:00:00"/>
    <d v="2020-12-02T00:00:00"/>
    <x v="0"/>
    <n v="8000"/>
    <n v="-157894.73680000001"/>
    <n v="1"/>
    <x v="0"/>
    <n v="2020"/>
    <s v="2020Q4"/>
  </r>
  <r>
    <s v="L01/087/9/000368/2020"/>
    <d v="2020-11-30T00:00:00"/>
    <d v="2020-12-11T00:00:00"/>
    <x v="0"/>
    <n v="11650"/>
    <n v="11650"/>
    <n v="1"/>
    <x v="0"/>
    <n v="2020"/>
    <s v="2020Q4"/>
  </r>
  <r>
    <s v="L01/087/9/000369/2020"/>
    <d v="2020-10-23T00:00:00"/>
    <d v="2020-12-14T00:00:00"/>
    <x v="0"/>
    <n v="10000"/>
    <n v="10000"/>
    <n v="1"/>
    <x v="0"/>
    <n v="2020"/>
    <s v="2020Q4"/>
  </r>
  <r>
    <s v="L01/087/9/000383/2020"/>
    <d v="2020-12-16T00:00:00"/>
    <d v="2020-12-17T00:00:00"/>
    <x v="0"/>
    <n v="10000"/>
    <n v="10000"/>
    <n v="1"/>
    <x v="0"/>
    <n v="2020"/>
    <s v="2020Q4"/>
  </r>
  <r>
    <s v="L01/700/9/000453/2020"/>
    <d v="2020-07-18T00:00:00"/>
    <d v="2020-07-24T00:00:00"/>
    <x v="1"/>
    <n v="100"/>
    <n v="100"/>
    <n v="1"/>
    <x v="0"/>
    <n v="2020"/>
    <s v="2020Q3"/>
  </r>
  <r>
    <s v="L01/700/9/000523/2020"/>
    <d v="2020-07-26T00:00:00"/>
    <d v="2020-08-18T00:00:00"/>
    <x v="1"/>
    <n v="1000"/>
    <n v="1000"/>
    <n v="1"/>
    <x v="0"/>
    <n v="2020"/>
    <s v="2020Q3"/>
  </r>
  <r>
    <s v="L01/700/9/000409/2019"/>
    <d v="2019-12-15T00:00:00"/>
    <d v="2019-12-18T00:00:00"/>
    <x v="1"/>
    <n v="-20"/>
    <n v="-40"/>
    <n v="1"/>
    <x v="10"/>
    <n v="2019"/>
    <s v="2019Q4"/>
  </r>
  <r>
    <s v="L01/700/9/000420/2019"/>
    <d v="2019-12-22T00:00:00"/>
    <d v="2020-01-05T00:00:00"/>
    <x v="1"/>
    <n v="6380"/>
    <n v="6380"/>
    <n v="1"/>
    <x v="10"/>
    <n v="2020"/>
    <s v="2019Q4"/>
  </r>
  <r>
    <s v="L01/700/9/000018/2020"/>
    <d v="2020-01-12T00:00:00"/>
    <d v="2020-01-15T00:00:00"/>
    <x v="1"/>
    <n v="6900"/>
    <n v="6900"/>
    <n v="1"/>
    <x v="0"/>
    <n v="2020"/>
    <s v="2020Q1"/>
  </r>
  <r>
    <s v="L01/070/9/000174/2020"/>
    <d v="2020-02-25T00:00:00"/>
    <d v="2020-02-25T00:00:00"/>
    <x v="1"/>
    <n v="12500"/>
    <n v="12500"/>
    <n v="1"/>
    <x v="0"/>
    <n v="2020"/>
    <s v="2020Q1"/>
  </r>
  <r>
    <s v="L01/700/9/000118/2020"/>
    <d v="2020-02-25T00:00:00"/>
    <d v="2020-02-25T00:00:00"/>
    <x v="1"/>
    <n v="5000"/>
    <n v="5000"/>
    <n v="1"/>
    <x v="0"/>
    <n v="2020"/>
    <s v="2020Q1"/>
  </r>
  <r>
    <s v="L01/700/9/000137/2020"/>
    <d v="2020-02-28T00:00:00"/>
    <d v="2020-03-04T00:00:00"/>
    <x v="1"/>
    <n v="100000"/>
    <n v="100000"/>
    <n v="1"/>
    <x v="0"/>
    <n v="2020"/>
    <s v="2020Q1"/>
  </r>
  <r>
    <s v="L01/700/9/000138/2020"/>
    <d v="2020-03-06T00:00:00"/>
    <d v="2020-03-06T00:00:00"/>
    <x v="1"/>
    <n v="1805329"/>
    <n v="269615.1263"/>
    <n v="1"/>
    <x v="0"/>
    <n v="2020"/>
    <s v="2020Q1"/>
  </r>
  <r>
    <s v="L01/700/9/000167/2020"/>
    <d v="2020-03-14T00:00:00"/>
    <d v="2020-03-17T00:00:00"/>
    <x v="1"/>
    <n v="30"/>
    <n v="30"/>
    <n v="1"/>
    <x v="0"/>
    <n v="2020"/>
    <s v="2020Q1"/>
  </r>
  <r>
    <s v="L02/087/9/000043/2020"/>
    <d v="2020-03-09T00:00:00"/>
    <d v="2020-03-09T00:00:00"/>
    <x v="0"/>
    <n v="1000"/>
    <n v="1000"/>
    <n v="1"/>
    <x v="0"/>
    <n v="2020"/>
    <s v="2020Q1"/>
  </r>
  <r>
    <s v="L01/700/9/000204/2020"/>
    <d v="2020-04-03T00:00:00"/>
    <d v="2020-04-07T00:00:00"/>
    <x v="1"/>
    <n v="99520"/>
    <n v="99520"/>
    <n v="1"/>
    <x v="0"/>
    <n v="2020"/>
    <s v="2020Q2"/>
  </r>
  <r>
    <s v="L01/700/9/000232/2020"/>
    <d v="2020-04-16T00:00:00"/>
    <d v="2020-04-24T00:00:00"/>
    <x v="1"/>
    <n v="10000"/>
    <n v="10000"/>
    <n v="1"/>
    <x v="0"/>
    <n v="2020"/>
    <s v="2020Q2"/>
  </r>
  <r>
    <s v="L01/700/9/000239/2020"/>
    <d v="2020-04-25T00:00:00"/>
    <d v="2020-04-27T00:00:00"/>
    <x v="1"/>
    <n v="5000"/>
    <n v="5000"/>
    <n v="1"/>
    <x v="0"/>
    <n v="2020"/>
    <s v="2020Q2"/>
  </r>
  <r>
    <s v="L01/700/9/000276/2020"/>
    <d v="2020-05-18T00:00:00"/>
    <d v="2020-05-18T00:00:00"/>
    <x v="1"/>
    <n v="86450"/>
    <n v="86450"/>
    <n v="1"/>
    <x v="0"/>
    <n v="2020"/>
    <s v="2020Q2"/>
  </r>
  <r>
    <s v="L01/700/9/000336/2020"/>
    <d v="2020-06-07T00:00:00"/>
    <d v="2020-06-11T00:00:00"/>
    <x v="1"/>
    <n v="30000"/>
    <n v="30000"/>
    <n v="1"/>
    <x v="0"/>
    <n v="2020"/>
    <s v="2020Q2"/>
  </r>
  <r>
    <s v="L01/700/9/000337/2020"/>
    <d v="2020-06-03T00:00:00"/>
    <d v="2020-06-06T00:00:00"/>
    <x v="1"/>
    <n v="3930"/>
    <n v="3930"/>
    <n v="1"/>
    <x v="0"/>
    <n v="2020"/>
    <s v="2020Q2"/>
  </r>
  <r>
    <s v="L01/700/9/000392/2020"/>
    <d v="2020-06-30T00:00:00"/>
    <d v="2020-07-01T00:00:00"/>
    <x v="1"/>
    <n v="8640"/>
    <n v="8640"/>
    <n v="1"/>
    <x v="0"/>
    <n v="2020"/>
    <s v="2020Q2"/>
  </r>
  <r>
    <s v="L15/087/9/000347/2020"/>
    <d v="2020-11-28T00:00:00"/>
    <d v="2020-11-30T00:00:00"/>
    <x v="0"/>
    <n v="1"/>
    <n v="5.8207660913467E-11"/>
    <n v="1"/>
    <x v="0"/>
    <n v="2020"/>
    <s v="2020Q4"/>
  </r>
  <r>
    <s v="L01/070/9/000179/2020"/>
    <d v="2020-03-16T00:00:00"/>
    <d v="2020-03-16T00:00:00"/>
    <x v="1"/>
    <n v="71340"/>
    <n v="71340"/>
    <n v="1"/>
    <x v="0"/>
    <n v="2020"/>
    <s v="2020Q1"/>
  </r>
  <r>
    <s v="L01/700/9/000410/2020"/>
    <d v="2020-05-30T00:00:00"/>
    <d v="2020-07-07T00:00:00"/>
    <x v="1"/>
    <n v="166410"/>
    <n v="166410"/>
    <n v="1"/>
    <x v="0"/>
    <n v="2020"/>
    <s v="2020Q2"/>
  </r>
  <r>
    <s v="L01/700/9/000418/2020"/>
    <d v="2020-07-04T00:00:00"/>
    <d v="2020-07-09T00:00:00"/>
    <x v="1"/>
    <n v="7000"/>
    <n v="7000"/>
    <n v="1"/>
    <x v="0"/>
    <n v="2020"/>
    <s v="2020Q3"/>
  </r>
  <r>
    <s v="L01/700/9/000417/2020"/>
    <d v="2020-07-07T00:00:00"/>
    <d v="2020-07-09T00:00:00"/>
    <x v="1"/>
    <n v="386438"/>
    <n v="386438"/>
    <n v="1"/>
    <x v="0"/>
    <n v="2020"/>
    <s v="2020Q3"/>
  </r>
  <r>
    <s v="L01/700/9/000423/2020"/>
    <d v="2020-07-10T00:00:00"/>
    <d v="2020-07-13T00:00:00"/>
    <x v="1"/>
    <n v="37180"/>
    <n v="37180"/>
    <n v="1"/>
    <x v="0"/>
    <n v="2020"/>
    <s v="2020Q3"/>
  </r>
  <r>
    <s v="L01/700/9/000460/2020"/>
    <d v="2020-07-25T00:00:00"/>
    <d v="2020-07-27T00:00:00"/>
    <x v="1"/>
    <n v="5000"/>
    <n v="5000"/>
    <n v="1"/>
    <x v="0"/>
    <n v="2020"/>
    <s v="2020Q3"/>
  </r>
  <r>
    <s v="L01/070/9/000180/2020"/>
    <d v="2020-03-04T00:00:00"/>
    <d v="2020-03-04T00:00:00"/>
    <x v="1"/>
    <n v="50340"/>
    <n v="50340"/>
    <n v="1"/>
    <x v="0"/>
    <n v="2020"/>
    <s v="2020Q1"/>
  </r>
  <r>
    <s v="L01/700/9/000458/2020"/>
    <d v="2020-07-01T00:00:00"/>
    <d v="2020-07-20T00:00:00"/>
    <x v="1"/>
    <n v="110000"/>
    <n v="106020"/>
    <n v="1"/>
    <x v="0"/>
    <n v="2020"/>
    <s v="2020Q3"/>
  </r>
  <r>
    <s v="L01/700/9/000500/2020"/>
    <d v="2020-08-09T00:00:00"/>
    <d v="2020-08-10T00:00:00"/>
    <x v="1"/>
    <n v="273140"/>
    <n v="0"/>
    <n v="1"/>
    <x v="0"/>
    <n v="2020"/>
    <s v="2020Q3"/>
  </r>
  <r>
    <s v="L01/700/9/000505/2020"/>
    <d v="2020-08-11T00:00:00"/>
    <d v="2020-08-12T00:00:00"/>
    <x v="1"/>
    <n v="10000"/>
    <n v="10000"/>
    <n v="1"/>
    <x v="0"/>
    <n v="2020"/>
    <s v="2020Q3"/>
  </r>
  <r>
    <s v="L01/700/9/000595/2020"/>
    <d v="2020-09-01T00:00:00"/>
    <d v="2020-09-06T00:00:00"/>
    <x v="1"/>
    <n v="38550"/>
    <n v="38550"/>
    <n v="1"/>
    <x v="0"/>
    <n v="2020"/>
    <s v="2020Q3"/>
  </r>
  <r>
    <s v="L01/070/9/000183/2020"/>
    <d v="2020-03-18T00:00:00"/>
    <d v="2020-03-18T00:00:00"/>
    <x v="1"/>
    <n v="1000"/>
    <n v="1000"/>
    <n v="1"/>
    <x v="0"/>
    <n v="2020"/>
    <s v="2020Q1"/>
  </r>
  <r>
    <s v="L01/700/9/000602/2020"/>
    <d v="2020-09-07T00:00:00"/>
    <d v="2020-09-08T00:00:00"/>
    <x v="1"/>
    <n v="8550"/>
    <n v="3280"/>
    <n v="1"/>
    <x v="0"/>
    <n v="2020"/>
    <s v="2020Q3"/>
  </r>
  <r>
    <s v="L01/700/9/000643/2020"/>
    <d v="2020-09-14T00:00:00"/>
    <d v="2020-09-17T00:00:00"/>
    <x v="1"/>
    <n v="1450"/>
    <n v="1000"/>
    <n v="1"/>
    <x v="0"/>
    <n v="2020"/>
    <s v="2020Q3"/>
  </r>
  <r>
    <s v="L01/700/9/000668/2020"/>
    <d v="2020-09-23T00:00:00"/>
    <d v="2020-09-25T00:00:00"/>
    <x v="1"/>
    <n v="3000"/>
    <n v="3000"/>
    <n v="1"/>
    <x v="0"/>
    <n v="2020"/>
    <s v="2020Q3"/>
  </r>
  <r>
    <s v="L01/700/9/000690/2020"/>
    <d v="2020-09-28T00:00:00"/>
    <d v="2020-09-28T00:00:00"/>
    <x v="1"/>
    <n v="500"/>
    <n v="500"/>
    <n v="1"/>
    <x v="0"/>
    <n v="2020"/>
    <s v="2020Q3"/>
  </r>
  <r>
    <s v="L01/700/9/000708/2020"/>
    <d v="2020-09-23T00:00:00"/>
    <d v="2020-09-28T00:00:00"/>
    <x v="1"/>
    <n v="1000"/>
    <n v="1000"/>
    <n v="1"/>
    <x v="0"/>
    <n v="2020"/>
    <s v="2020Q3"/>
  </r>
  <r>
    <s v="L01/700/9/000707/2020"/>
    <d v="2020-09-26T00:00:00"/>
    <d v="2020-10-01T00:00:00"/>
    <x v="1"/>
    <n v="8550"/>
    <n v="8550"/>
    <n v="1"/>
    <x v="0"/>
    <n v="2020"/>
    <s v="2020Q3"/>
  </r>
  <r>
    <s v="L01/700/9/000724/2020"/>
    <d v="2020-10-05T00:00:00"/>
    <d v="2020-10-06T00:00:00"/>
    <x v="1"/>
    <n v="1000"/>
    <n v="1000"/>
    <n v="1"/>
    <x v="0"/>
    <n v="2020"/>
    <s v="2020Q4"/>
  </r>
  <r>
    <s v="L01/700/9/000726/2020"/>
    <d v="2020-10-04T00:00:00"/>
    <d v="2020-10-07T00:00:00"/>
    <x v="1"/>
    <n v="50000"/>
    <n v="1000"/>
    <n v="1"/>
    <x v="0"/>
    <n v="2020"/>
    <s v="2020Q4"/>
  </r>
  <r>
    <s v="L01/700/9/000756/2020"/>
    <d v="2020-10-09T00:00:00"/>
    <d v="2020-10-13T00:00:00"/>
    <x v="1"/>
    <n v="84000"/>
    <n v="84000"/>
    <n v="1"/>
    <x v="0"/>
    <n v="2020"/>
    <s v="2020Q4"/>
  </r>
  <r>
    <s v="L01/700/9/000765/2020"/>
    <d v="2020-06-22T00:00:00"/>
    <d v="2020-10-14T00:00:00"/>
    <x v="1"/>
    <n v="5000"/>
    <n v="5000"/>
    <n v="1"/>
    <x v="0"/>
    <n v="2020"/>
    <s v="2020Q2"/>
  </r>
  <r>
    <s v="L01/700/9/000773/2020"/>
    <d v="2020-10-15T00:00:00"/>
    <d v="2020-10-21T00:00:00"/>
    <x v="1"/>
    <n v="7000"/>
    <n v="7000"/>
    <n v="1"/>
    <x v="0"/>
    <n v="2020"/>
    <s v="2020Q4"/>
  </r>
  <r>
    <s v="L01/700/9/000774/2020"/>
    <d v="2020-10-14T00:00:00"/>
    <d v="2020-10-19T00:00:00"/>
    <x v="1"/>
    <n v="1000"/>
    <n v="1000"/>
    <n v="1"/>
    <x v="0"/>
    <n v="2020"/>
    <s v="2020Q4"/>
  </r>
  <r>
    <s v="L01/700/9/000805/2020"/>
    <d v="2020-10-17T00:00:00"/>
    <d v="2020-10-22T00:00:00"/>
    <x v="1"/>
    <n v="14620"/>
    <n v="14620"/>
    <n v="1"/>
    <x v="0"/>
    <n v="2020"/>
    <s v="2020Q4"/>
  </r>
  <r>
    <s v="L02/070/9/000185/2020"/>
    <d v="2020-03-06T00:00:00"/>
    <d v="2020-03-06T00:00:00"/>
    <x v="1"/>
    <n v="278133"/>
    <n v="278133"/>
    <n v="1"/>
    <x v="0"/>
    <n v="2020"/>
    <s v="2020Q1"/>
  </r>
  <r>
    <s v="L01/700/9/000825/2020"/>
    <d v="2020-10-23T00:00:00"/>
    <d v="2020-10-26T00:00:00"/>
    <x v="1"/>
    <n v="893000"/>
    <n v="893000"/>
    <n v="1"/>
    <x v="0"/>
    <n v="2020"/>
    <s v="2020Q4"/>
  </r>
  <r>
    <s v="L01/700/9/000857/2020"/>
    <d v="2020-10-11T00:00:00"/>
    <d v="2020-10-17T00:00:00"/>
    <x v="1"/>
    <n v="3534"/>
    <n v="3534"/>
    <n v="1"/>
    <x v="0"/>
    <n v="2020"/>
    <s v="2020Q4"/>
  </r>
  <r>
    <s v="L01/700/9/000876/2020"/>
    <d v="2020-09-30T00:00:00"/>
    <d v="2020-11-04T00:00:00"/>
    <x v="1"/>
    <n v="1000"/>
    <n v="1000"/>
    <n v="1"/>
    <x v="0"/>
    <n v="2020"/>
    <s v="2020Q3"/>
  </r>
  <r>
    <s v="L01/700/9/000890/2020"/>
    <d v="2020-11-05T00:00:00"/>
    <d v="2020-11-09T00:00:00"/>
    <x v="1"/>
    <n v="49440"/>
    <n v="49440"/>
    <n v="1"/>
    <x v="0"/>
    <n v="2020"/>
    <s v="2020Q4"/>
  </r>
  <r>
    <s v="L01/700/9/000889/2020"/>
    <d v="2020-11-07T00:00:00"/>
    <d v="2020-11-09T00:00:00"/>
    <x v="1"/>
    <n v="17400"/>
    <n v="17400"/>
    <n v="1"/>
    <x v="0"/>
    <n v="2020"/>
    <s v="2020Q4"/>
  </r>
  <r>
    <s v="L01/088/9/000035/2020"/>
    <d v="2020-03-20T00:00:00"/>
    <d v="2020-03-20T00:00:00"/>
    <x v="0"/>
    <n v="46300"/>
    <n v="46300"/>
    <n v="1"/>
    <x v="0"/>
    <n v="2020"/>
    <s v="2020Q1"/>
  </r>
  <r>
    <s v="L01/700/9/000938/2020"/>
    <d v="2020-11-12T00:00:00"/>
    <d v="2020-11-16T00:00:00"/>
    <x v="1"/>
    <n v="6270"/>
    <n v="6270"/>
    <n v="1"/>
    <x v="0"/>
    <n v="2020"/>
    <s v="2020Q4"/>
  </r>
  <r>
    <s v="L01/700/9/000954/2020"/>
    <d v="2020-11-18T00:00:00"/>
    <d v="2020-11-23T00:00:00"/>
    <x v="1"/>
    <n v="7000"/>
    <n v="7000"/>
    <n v="1"/>
    <x v="0"/>
    <n v="2020"/>
    <s v="2020Q4"/>
  </r>
  <r>
    <s v="L01/700/9/000955/2020"/>
    <d v="2020-09-28T00:00:00"/>
    <d v="2020-11-23T00:00:00"/>
    <x v="1"/>
    <n v="1000"/>
    <n v="1000"/>
    <n v="1"/>
    <x v="0"/>
    <n v="2020"/>
    <s v="2020Q3"/>
  </r>
  <r>
    <s v="L01/700/9/000975/2020"/>
    <d v="2020-11-18T00:00:00"/>
    <d v="2020-11-23T00:00:00"/>
    <x v="1"/>
    <n v="4424"/>
    <n v="4424"/>
    <n v="1"/>
    <x v="0"/>
    <n v="2020"/>
    <s v="2020Q4"/>
  </r>
  <r>
    <s v="L02/084/9/000037/2020"/>
    <d v="2020-03-16T00:00:00"/>
    <d v="2020-03-16T00:00:00"/>
    <x v="0"/>
    <n v="751798"/>
    <n v="751798"/>
    <n v="1"/>
    <x v="0"/>
    <n v="2020"/>
    <s v="2020Q1"/>
  </r>
  <r>
    <s v="L01/700/9/001027/2020"/>
    <d v="2020-12-06T00:00:00"/>
    <d v="2020-12-06T00:00:00"/>
    <x v="1"/>
    <n v="15000"/>
    <n v="15000"/>
    <n v="1"/>
    <x v="0"/>
    <n v="2020"/>
    <s v="2020Q4"/>
  </r>
  <r>
    <s v="L01/700/9/001053/2020"/>
    <d v="2020-01-30T00:00:00"/>
    <d v="2020-10-02T00:00:00"/>
    <x v="1"/>
    <n v="15000"/>
    <n v="15000"/>
    <n v="1"/>
    <x v="0"/>
    <n v="2020"/>
    <s v="2020Q1"/>
  </r>
  <r>
    <s v="L01/700/9/001016/2020"/>
    <d v="2020-11-27T00:00:00"/>
    <d v="2020-12-11T00:00:00"/>
    <x v="1"/>
    <n v="70"/>
    <n v="70"/>
    <n v="1"/>
    <x v="0"/>
    <n v="2020"/>
    <s v="2020Q4"/>
  </r>
  <r>
    <s v="L01/700/9/001011/2020"/>
    <d v="2020-12-10T00:00:00"/>
    <d v="2020-12-15T00:00:00"/>
    <x v="1"/>
    <n v="200000"/>
    <n v="200000"/>
    <n v="1"/>
    <x v="0"/>
    <n v="2020"/>
    <s v="2020Q4"/>
  </r>
  <r>
    <s v="L01/080/9/000045/2020"/>
    <d v="2020-03-20T00:00:00"/>
    <d v="2020-03-20T00:00:00"/>
    <x v="0"/>
    <n v="20"/>
    <n v="20"/>
    <n v="1"/>
    <x v="0"/>
    <n v="2020"/>
    <s v="2020Q1"/>
  </r>
  <r>
    <s v="L01/700/9/001126/2020"/>
    <d v="2020-12-20T00:00:00"/>
    <d v="2020-12-21T00:00:00"/>
    <x v="1"/>
    <n v="3740"/>
    <n v="3740"/>
    <n v="1"/>
    <x v="0"/>
    <n v="2020"/>
    <s v="2020Q4"/>
  </r>
  <r>
    <s v="L01/700/9/001127/2020"/>
    <d v="2020-12-14T00:00:00"/>
    <d v="2020-12-15T00:00:00"/>
    <x v="1"/>
    <n v="644"/>
    <n v="644"/>
    <n v="1"/>
    <x v="0"/>
    <n v="2020"/>
    <s v="2020Q4"/>
  </r>
  <r>
    <s v="L01/700/9/001145/2020"/>
    <d v="2020-12-22T00:00:00"/>
    <d v="2020-12-23T00:00:00"/>
    <x v="1"/>
    <n v="49840"/>
    <n v="49840"/>
    <n v="1"/>
    <x v="0"/>
    <n v="2020"/>
    <s v="2020Q4"/>
  </r>
  <r>
    <s v="L01/700/9/001144/2020"/>
    <d v="2020-12-23T00:00:00"/>
    <d v="2020-12-24T00:00:00"/>
    <x v="1"/>
    <n v="100"/>
    <n v="100"/>
    <n v="1"/>
    <x v="0"/>
    <n v="2020"/>
    <s v="2020Q4"/>
  </r>
  <r>
    <s v="L01/700/9/001146/2020"/>
    <d v="2020-12-21T00:00:00"/>
    <d v="2020-12-21T00:00:00"/>
    <x v="1"/>
    <n v="47500"/>
    <n v="47500"/>
    <n v="1"/>
    <x v="0"/>
    <n v="2020"/>
    <s v="2020Q4"/>
  </r>
  <r>
    <s v="L01/700/9/001147/2020"/>
    <d v="2020-12-24T00:00:00"/>
    <d v="2020-12-30T00:00:00"/>
    <x v="1"/>
    <n v="2220"/>
    <n v="2220"/>
    <n v="1"/>
    <x v="0"/>
    <n v="2020"/>
    <s v="2020Q4"/>
  </r>
  <r>
    <s v="L01/700/9/001148/2020"/>
    <d v="2020-12-29T00:00:00"/>
    <d v="2020-12-31T00:00:00"/>
    <x v="1"/>
    <n v="13392"/>
    <n v="13392"/>
    <n v="1"/>
    <x v="0"/>
    <n v="2020"/>
    <s v="2020Q4"/>
  </r>
  <r>
    <s v="L01/700/9/000080/2019"/>
    <d v="2019-04-20T00:00:00"/>
    <d v="2019-04-29T00:00:00"/>
    <x v="1"/>
    <n v="50000"/>
    <n v="50000"/>
    <n v="1"/>
    <x v="10"/>
    <n v="2019"/>
    <s v="2019Q2"/>
  </r>
  <r>
    <s v="L01/700/9/000222/2020"/>
    <d v="2020-04-17T00:00:00"/>
    <d v="2020-04-20T00:00:00"/>
    <x v="1"/>
    <n v="1000"/>
    <n v="1000"/>
    <n v="1"/>
    <x v="0"/>
    <n v="2020"/>
    <s v="2020Q2"/>
  </r>
  <r>
    <s v="L01/700/9/000630/2020"/>
    <d v="2020-09-02T00:00:00"/>
    <d v="2020-09-13T00:00:00"/>
    <x v="1"/>
    <n v="49421"/>
    <n v="640"/>
    <n v="1"/>
    <x v="0"/>
    <n v="2020"/>
    <s v="2020Q3"/>
  </r>
  <r>
    <s v="L01/700/9/000673/2020"/>
    <d v="2020-09-08T00:00:00"/>
    <d v="2020-09-28T00:00:00"/>
    <x v="1"/>
    <n v="1000"/>
    <n v="1000"/>
    <n v="1"/>
    <x v="0"/>
    <n v="2020"/>
    <s v="2020Q3"/>
  </r>
  <r>
    <s v="L01/700/9/000727/2020"/>
    <d v="2020-10-04T00:00:00"/>
    <d v="2020-10-07T00:00:00"/>
    <x v="1"/>
    <n v="0"/>
    <n v="-23730"/>
    <n v="1"/>
    <x v="0"/>
    <n v="2020"/>
    <s v="2020Q4"/>
  </r>
  <r>
    <s v="L01/700/9/000917/2020"/>
    <d v="2020-11-05T00:00:00"/>
    <d v="2020-11-11T00:00:00"/>
    <x v="1"/>
    <n v="143260"/>
    <n v="143260"/>
    <n v="1"/>
    <x v="0"/>
    <n v="2020"/>
    <s v="2020Q4"/>
  </r>
  <r>
    <s v="L01/700/9/000956/2020"/>
    <d v="2020-11-17T00:00:00"/>
    <d v="2020-11-20T00:00:00"/>
    <x v="1"/>
    <n v="700"/>
    <n v="700"/>
    <n v="1"/>
    <x v="0"/>
    <n v="2020"/>
    <s v="2020Q4"/>
  </r>
  <r>
    <s v="L01/080/9/000047/2020"/>
    <d v="2020-03-22T00:00:00"/>
    <d v="2020-03-22T00:00:00"/>
    <x v="0"/>
    <n v="40"/>
    <n v="40"/>
    <n v="1"/>
    <x v="0"/>
    <n v="2020"/>
    <s v="2020Q1"/>
  </r>
  <r>
    <s v="L01/700/9/001174/2020"/>
    <d v="2020-12-12T00:00:00"/>
    <d v="2021-01-05T00:00:00"/>
    <x v="1"/>
    <n v="70957"/>
    <n v="70957"/>
    <n v="1"/>
    <x v="0"/>
    <n v="2021"/>
    <s v="2020Q4"/>
  </r>
  <r>
    <s v="L01/700/9/001185/2020"/>
    <d v="2020-12-25T00:00:00"/>
    <d v="2021-01-06T00:00:00"/>
    <x v="1"/>
    <n v="15000"/>
    <n v="15000"/>
    <n v="1"/>
    <x v="0"/>
    <n v="2021"/>
    <s v="2020Q4"/>
  </r>
  <r>
    <s v="L01/800/9/000003/2020"/>
    <d v="2020-01-10T00:00:00"/>
    <d v="2020-01-14T00:00:00"/>
    <x v="1"/>
    <n v="1230776"/>
    <n v="847636.47100000002"/>
    <n v="1"/>
    <x v="0"/>
    <n v="2020"/>
    <s v="2020Q1"/>
  </r>
  <r>
    <s v="L01/800/9/000004/2020"/>
    <d v="2020-01-16T00:00:00"/>
    <d v="2020-01-18T00:00:00"/>
    <x v="1"/>
    <n v="12000"/>
    <n v="12000"/>
    <n v="1"/>
    <x v="0"/>
    <n v="2020"/>
    <s v="2020Q1"/>
  </r>
  <r>
    <s v="L01/800/9/000033/2020"/>
    <d v="2020-02-12T00:00:00"/>
    <d v="2020-02-26T00:00:00"/>
    <x v="1"/>
    <n v="10500"/>
    <n v="10500"/>
    <n v="1"/>
    <x v="0"/>
    <n v="2020"/>
    <s v="2020Q1"/>
  </r>
  <r>
    <s v="L01/800/9/000064/2020"/>
    <d v="2020-04-28T00:00:00"/>
    <d v="2020-04-28T00:00:00"/>
    <x v="1"/>
    <n v="215333.50880000001"/>
    <n v="215333.50880000001"/>
    <n v="1"/>
    <x v="0"/>
    <n v="2020"/>
    <s v="2020Q2"/>
  </r>
  <r>
    <s v="L01/070/9/000191/2020"/>
    <d v="2020-03-25T00:00:00"/>
    <d v="2020-03-25T00:00:00"/>
    <x v="1"/>
    <n v="100"/>
    <n v="100"/>
    <n v="1"/>
    <x v="0"/>
    <n v="2020"/>
    <s v="2020Q1"/>
  </r>
  <r>
    <s v="L01/800/9/000142/2020"/>
    <d v="2020-04-04T00:00:00"/>
    <d v="2020-07-28T00:00:00"/>
    <x v="1"/>
    <n v="360847.05900000001"/>
    <n v="360847.05900000001"/>
    <n v="1"/>
    <x v="0"/>
    <n v="2020"/>
    <s v="2020Q2"/>
  </r>
  <r>
    <s v="L01/800/9/000197/2020"/>
    <d v="2020-08-29T00:00:00"/>
    <d v="2020-09-07T00:00:00"/>
    <x v="1"/>
    <n v="39968"/>
    <n v="39968"/>
    <n v="1"/>
    <x v="0"/>
    <n v="2020"/>
    <s v="2020Q3"/>
  </r>
  <r>
    <s v="L01/800/9/000204/2020"/>
    <d v="2020-09-13T00:00:00"/>
    <d v="2020-09-15T00:00:00"/>
    <x v="1"/>
    <n v="1000"/>
    <n v="1000"/>
    <n v="1"/>
    <x v="0"/>
    <n v="2020"/>
    <s v="2020Q3"/>
  </r>
  <r>
    <s v="L01/800/9/000249/2020"/>
    <d v="2020-10-13T00:00:00"/>
    <d v="2020-10-21T00:00:00"/>
    <x v="1"/>
    <n v="20218"/>
    <n v="20218"/>
    <n v="1"/>
    <x v="0"/>
    <n v="2020"/>
    <s v="2020Q4"/>
  </r>
  <r>
    <s v="L01/800/9/000325/2020"/>
    <d v="2020-11-17T00:00:00"/>
    <d v="2020-11-17T00:00:00"/>
    <x v="1"/>
    <n v="120000"/>
    <n v="120000"/>
    <n v="1"/>
    <x v="0"/>
    <n v="2020"/>
    <s v="2020Q4"/>
  </r>
  <r>
    <s v="L01/800/9/000351/2020"/>
    <d v="2020-11-28T00:00:00"/>
    <d v="2020-12-03T00:00:00"/>
    <x v="1"/>
    <n v="9082"/>
    <n v="9082"/>
    <n v="1"/>
    <x v="0"/>
    <n v="2020"/>
    <s v="2020Q4"/>
  </r>
  <r>
    <s v="L01/080/9/000048/2020"/>
    <d v="2020-03-21T00:00:00"/>
    <d v="2020-03-21T00:00:00"/>
    <x v="0"/>
    <n v="57330"/>
    <n v="57330"/>
    <n v="1"/>
    <x v="0"/>
    <n v="2020"/>
    <s v="2020Q1"/>
  </r>
  <r>
    <s v="L01/880/9/000060/2020"/>
    <d v="2020-03-26T00:00:00"/>
    <d v="2020-05-20T00:00:00"/>
    <x v="0"/>
    <n v="12312"/>
    <n v="12312"/>
    <n v="1"/>
    <x v="0"/>
    <n v="2020"/>
    <s v="2020Q1"/>
  </r>
  <r>
    <s v="L01/880/9/000170/2020"/>
    <d v="2020-08-11T00:00:00"/>
    <d v="2020-08-12T00:00:00"/>
    <x v="0"/>
    <n v="730"/>
    <n v="730"/>
    <n v="1"/>
    <x v="0"/>
    <n v="2020"/>
    <s v="2020Q3"/>
  </r>
  <r>
    <s v="L01/880/9/000119/2020"/>
    <d v="2020-09-06T00:00:00"/>
    <d v="2020-09-06T00:00:00"/>
    <x v="0"/>
    <n v="2050"/>
    <n v="2050"/>
    <n v="1"/>
    <x v="0"/>
    <n v="2020"/>
    <s v="2020Q3"/>
  </r>
  <r>
    <s v="L01/880/9/000122/2020"/>
    <d v="2020-08-29T00:00:00"/>
    <d v="2020-08-31T00:00:00"/>
    <x v="0"/>
    <n v="28630"/>
    <n v="28630"/>
    <n v="1"/>
    <x v="0"/>
    <n v="2020"/>
    <s v="2020Q3"/>
  </r>
  <r>
    <s v="L01/880/9/000149/2020"/>
    <d v="2020-10-07T00:00:00"/>
    <d v="2020-10-08T00:00:00"/>
    <x v="0"/>
    <n v="15800"/>
    <n v="15800"/>
    <n v="1"/>
    <x v="0"/>
    <n v="2020"/>
    <s v="2020Q4"/>
  </r>
  <r>
    <s v="L01/880/9/000168/2020"/>
    <d v="2020-10-26T00:00:00"/>
    <d v="2020-10-28T00:00:00"/>
    <x v="0"/>
    <n v="5000"/>
    <n v="5000"/>
    <n v="1"/>
    <x v="0"/>
    <n v="2020"/>
    <s v="2020Q4"/>
  </r>
  <r>
    <s v="L01/070/9/000192/2020"/>
    <d v="2020-03-27T00:00:00"/>
    <d v="2020-03-27T00:00:00"/>
    <x v="1"/>
    <n v="30"/>
    <n v="30"/>
    <n v="1"/>
    <x v="0"/>
    <n v="2020"/>
    <s v="2020Q1"/>
  </r>
  <r>
    <s v="L01/880/9/000178/2020"/>
    <d v="2020-11-07T00:00:00"/>
    <d v="2020-11-09T00:00:00"/>
    <x v="0"/>
    <n v="9910"/>
    <n v="9910"/>
    <n v="1"/>
    <x v="0"/>
    <n v="2020"/>
    <s v="2020Q4"/>
  </r>
  <r>
    <s v="L01/880/9/000191/2020"/>
    <d v="2020-11-10T00:00:00"/>
    <d v="2020-11-16T00:00:00"/>
    <x v="0"/>
    <n v="506"/>
    <n v="506"/>
    <n v="1"/>
    <x v="0"/>
    <n v="2020"/>
    <s v="2020Q4"/>
  </r>
  <r>
    <s v="L01/880/9/000205/2020"/>
    <d v="2020-11-19T00:00:00"/>
    <d v="2020-11-20T00:00:00"/>
    <x v="0"/>
    <n v="1510"/>
    <n v="1510"/>
    <n v="1"/>
    <x v="0"/>
    <n v="2020"/>
    <s v="2020Q4"/>
  </r>
  <r>
    <s v="L01/880/9/000246/2020"/>
    <d v="2020-11-25T00:00:00"/>
    <d v="2020-11-30T00:00:00"/>
    <x v="0"/>
    <n v="36"/>
    <n v="36"/>
    <n v="1"/>
    <x v="0"/>
    <n v="2020"/>
    <s v="2020Q4"/>
  </r>
  <r>
    <s v="L01/880/9/000255/2020"/>
    <d v="2020-11-22T00:00:00"/>
    <d v="2020-12-07T00:00:00"/>
    <x v="0"/>
    <n v="15000"/>
    <n v="15000"/>
    <n v="1"/>
    <x v="0"/>
    <n v="2020"/>
    <s v="2020Q4"/>
  </r>
  <r>
    <s v="L01/880/9/000024/2019"/>
    <d v="2019-08-04T00:00:00"/>
    <d v="2019-08-05T00:00:00"/>
    <x v="0"/>
    <n v="7100"/>
    <n v="7100"/>
    <n v="1"/>
    <x v="10"/>
    <n v="2019"/>
    <s v="2019Q3"/>
  </r>
  <r>
    <s v="L01/087/9/000049/2020"/>
    <d v="2020-03-19T00:00:00"/>
    <d v="2020-03-19T00:00:00"/>
    <x v="0"/>
    <n v="60"/>
    <n v="60"/>
    <n v="1"/>
    <x v="0"/>
    <n v="2020"/>
    <s v="2020Q1"/>
  </r>
  <r>
    <s v="L01/070/9/001189/2020"/>
    <d v="2020-11-12T00:00:00"/>
    <d v="2020-12-10T00:00:00"/>
    <x v="1"/>
    <n v="41974.5"/>
    <n v="41973.75"/>
    <n v="1"/>
    <x v="0"/>
    <n v="2020"/>
    <s v="2020Q4"/>
  </r>
  <r>
    <s v="L01/070/9/001191/2020"/>
    <d v="2020-12-24T00:00:00"/>
    <d v="2021-01-11T00:00:00"/>
    <x v="1"/>
    <n v="232360"/>
    <n v="232360"/>
    <n v="1"/>
    <x v="0"/>
    <n v="2021"/>
    <s v="2020Q4"/>
  </r>
  <r>
    <s v="L02/070/9/001192/2020"/>
    <d v="2020-12-20T00:00:00"/>
    <d v="2021-01-14T00:00:00"/>
    <x v="1"/>
    <n v="10000"/>
    <n v="10000"/>
    <n v="1"/>
    <x v="0"/>
    <n v="2021"/>
    <s v="2020Q4"/>
  </r>
  <r>
    <s v="L01/070/9/001194/2020"/>
    <d v="2020-12-23T00:00:00"/>
    <d v="2021-01-14T00:00:00"/>
    <x v="1"/>
    <n v="7000"/>
    <n v="7000"/>
    <n v="1"/>
    <x v="0"/>
    <n v="2021"/>
    <s v="2020Q4"/>
  </r>
  <r>
    <s v="L01/088/9/000038/2020"/>
    <d v="2020-03-30T00:00:00"/>
    <d v="2020-03-30T00:00:00"/>
    <x v="0"/>
    <n v="1760"/>
    <n v="1760"/>
    <n v="1"/>
    <x v="0"/>
    <n v="2020"/>
    <s v="2020Q1"/>
  </r>
  <r>
    <s v="L01/070/9/000018/2021"/>
    <d v="2021-01-05T00:00:00"/>
    <d v="2021-01-14T00:00:00"/>
    <x v="1"/>
    <n v="6380"/>
    <n v="6380"/>
    <n v="1"/>
    <x v="1"/>
    <n v="2021"/>
    <s v="2021Q1"/>
  </r>
  <r>
    <s v="L01/070/9/001196/2020"/>
    <d v="2020-12-27T00:00:00"/>
    <d v="2021-01-13T00:00:00"/>
    <x v="1"/>
    <n v="44021.25"/>
    <n v="44021.25"/>
    <n v="1"/>
    <x v="0"/>
    <n v="2021"/>
    <s v="2020Q4"/>
  </r>
  <r>
    <s v="L01/088/9/000039/2020"/>
    <d v="2020-03-26T00:00:00"/>
    <d v="2020-03-26T00:00:00"/>
    <x v="0"/>
    <n v="1414"/>
    <n v="1414"/>
    <n v="1"/>
    <x v="0"/>
    <n v="2020"/>
    <s v="2020Q1"/>
  </r>
  <r>
    <s v="L01/070/9/000022/2021"/>
    <d v="2021-01-10T00:00:00"/>
    <d v="2021-01-13T00:00:00"/>
    <x v="1"/>
    <n v="6380"/>
    <n v="6380"/>
    <n v="1"/>
    <x v="1"/>
    <n v="2021"/>
    <s v="2021Q1"/>
  </r>
  <r>
    <s v="L01/070/9/001198/2020"/>
    <d v="2020-12-30T00:00:00"/>
    <d v="2021-01-07T00:00:00"/>
    <x v="1"/>
    <n v="431300"/>
    <n v="431300"/>
    <n v="1"/>
    <x v="0"/>
    <n v="2021"/>
    <s v="2020Q4"/>
  </r>
  <r>
    <s v="L01/070/9/000023/2021"/>
    <d v="2021-01-06T00:00:00"/>
    <d v="2021-01-14T00:00:00"/>
    <x v="1"/>
    <n v="6380"/>
    <n v="6380"/>
    <n v="1"/>
    <x v="1"/>
    <n v="2021"/>
    <s v="2021Q1"/>
  </r>
  <r>
    <s v="L01/087/9/000401/2020"/>
    <d v="2020-12-18T00:00:00"/>
    <d v="2021-01-12T00:00:00"/>
    <x v="0"/>
    <n v="10"/>
    <n v="10"/>
    <n v="1"/>
    <x v="0"/>
    <n v="2021"/>
    <s v="2020Q4"/>
  </r>
  <r>
    <s v="L01/070/9/001199/2020"/>
    <d v="2020-12-22T00:00:00"/>
    <d v="2021-01-11T00:00:00"/>
    <x v="1"/>
    <n v="47092.5"/>
    <n v="47092.5"/>
    <n v="1"/>
    <x v="0"/>
    <n v="2021"/>
    <s v="2020Q4"/>
  </r>
  <r>
    <s v="L01/087/9/000402/2020"/>
    <d v="2020-12-21T00:00:00"/>
    <d v="2021-01-09T00:00:00"/>
    <x v="0"/>
    <n v="41973.75"/>
    <n v="41973.75"/>
    <n v="1"/>
    <x v="0"/>
    <n v="2021"/>
    <s v="2020Q4"/>
  </r>
  <r>
    <s v="L05/087/9/000005/2021"/>
    <d v="2021-01-07T00:00:00"/>
    <d v="2021-01-13T00:00:00"/>
    <x v="0"/>
    <n v="1089254"/>
    <n v="1089254"/>
    <n v="1"/>
    <x v="1"/>
    <n v="2021"/>
    <s v="2021Q1"/>
  </r>
  <r>
    <s v="L05/070/9/001200/2020"/>
    <d v="2020-12-22T00:00:00"/>
    <d v="2021-01-12T00:00:00"/>
    <x v="1"/>
    <n v="39300"/>
    <n v="37612"/>
    <n v="1"/>
    <x v="0"/>
    <n v="2021"/>
    <s v="2020Q4"/>
  </r>
  <r>
    <s v="L01/070/9/001201/2020"/>
    <d v="2020-12-27T00:00:00"/>
    <d v="2021-01-11T00:00:00"/>
    <x v="1"/>
    <n v="3140"/>
    <n v="3140"/>
    <n v="1"/>
    <x v="0"/>
    <n v="2021"/>
    <s v="2020Q4"/>
  </r>
  <r>
    <s v="L01/080/9/000403/2020"/>
    <d v="2020-12-22T00:00:00"/>
    <d v="2021-01-13T00:00:00"/>
    <x v="0"/>
    <n v="612160"/>
    <n v="612160"/>
    <n v="1"/>
    <x v="0"/>
    <n v="2021"/>
    <s v="2020Q4"/>
  </r>
  <r>
    <s v="L01/700/9/000025/2021"/>
    <d v="2021-01-08T00:00:00"/>
    <d v="2021-01-11T00:00:00"/>
    <x v="1"/>
    <n v="38120"/>
    <n v="38120"/>
    <n v="1"/>
    <x v="1"/>
    <n v="2021"/>
    <s v="2021Q1"/>
  </r>
  <r>
    <s v="L05/070/9/001202/2020"/>
    <d v="2020-11-20T00:00:00"/>
    <d v="2021-01-15T00:00:00"/>
    <x v="1"/>
    <n v="534264.70589999994"/>
    <n v="534264.70589999994"/>
    <n v="1"/>
    <x v="0"/>
    <n v="2021"/>
    <s v="2020Q4"/>
  </r>
  <r>
    <s v="L02/070/9/001204/2020"/>
    <d v="2020-12-27T00:00:00"/>
    <d v="2021-01-04T00:00:00"/>
    <x v="1"/>
    <n v="13000"/>
    <n v="13000"/>
    <n v="1"/>
    <x v="0"/>
    <n v="2021"/>
    <s v="2020Q4"/>
  </r>
  <r>
    <s v="L01/088/9/000041/2020"/>
    <d v="2020-03-27T00:00:00"/>
    <d v="2020-03-27T00:00:00"/>
    <x v="0"/>
    <n v="11374"/>
    <n v="11374"/>
    <n v="1"/>
    <x v="0"/>
    <n v="2020"/>
    <s v="2020Q1"/>
  </r>
  <r>
    <s v="L01/070/9/000030/2021"/>
    <d v="2021-01-10T00:00:00"/>
    <d v="2021-01-14T00:00:00"/>
    <x v="1"/>
    <n v="8700"/>
    <n v="8700"/>
    <n v="1"/>
    <x v="1"/>
    <n v="2021"/>
    <s v="2021Q1"/>
  </r>
  <r>
    <s v="L01/087/9/000404/2020"/>
    <d v="2020-12-14T00:00:00"/>
    <d v="2020-12-28T00:00:00"/>
    <x v="0"/>
    <n v="3846724"/>
    <n v="1139566.9412"/>
    <n v="1"/>
    <x v="0"/>
    <n v="2020"/>
    <s v="2020Q4"/>
  </r>
  <r>
    <s v="L01/070/9/001205/2020"/>
    <d v="2020-12-18T00:00:00"/>
    <d v="2020-12-21T00:00:00"/>
    <x v="1"/>
    <n v="35094"/>
    <n v="35094"/>
    <n v="1"/>
    <x v="0"/>
    <n v="2020"/>
    <s v="2020Q4"/>
  </r>
  <r>
    <s v="L01/070/9/000031/2021"/>
    <d v="2021-01-17T00:00:00"/>
    <d v="2021-01-18T00:00:00"/>
    <x v="1"/>
    <n v="16200"/>
    <n v="16200"/>
    <n v="1"/>
    <x v="1"/>
    <n v="2021"/>
    <s v="2021Q1"/>
  </r>
  <r>
    <s v="L01/087/9/000406/2020"/>
    <d v="2020-12-01T00:00:00"/>
    <d v="2020-12-01T00:00:00"/>
    <x v="0"/>
    <n v="6825"/>
    <n v="6825"/>
    <n v="1"/>
    <x v="0"/>
    <n v="2020"/>
    <s v="2020Q4"/>
  </r>
  <r>
    <s v="L01/071/9/000003/2020"/>
    <d v="2020-11-13T00:00:00"/>
    <d v="2020-12-12T00:00:00"/>
    <x v="1"/>
    <n v="7600"/>
    <n v="7600"/>
    <n v="1"/>
    <x v="0"/>
    <n v="2020"/>
    <s v="2020Q4"/>
  </r>
  <r>
    <s v="L01/083/9/000045/2020"/>
    <d v="2020-04-03T00:00:00"/>
    <d v="2020-04-03T00:00:00"/>
    <x v="0"/>
    <n v="2440"/>
    <n v="2440"/>
    <n v="1"/>
    <x v="0"/>
    <n v="2020"/>
    <s v="2020Q2"/>
  </r>
  <r>
    <s v="L05/088/9/000007/2021"/>
    <d v="2021-01-16T00:00:00"/>
    <d v="2021-01-18T00:00:00"/>
    <x v="0"/>
    <n v="14800"/>
    <n v="14800"/>
    <n v="1"/>
    <x v="1"/>
    <n v="2021"/>
    <s v="2021Q1"/>
  </r>
  <r>
    <s v="L01/070/9/001206/2020"/>
    <d v="2020-11-28T00:00:00"/>
    <d v="2021-01-20T00:00:00"/>
    <x v="1"/>
    <n v="53235"/>
    <n v="53235"/>
    <n v="1"/>
    <x v="0"/>
    <n v="2021"/>
    <s v="2020Q4"/>
  </r>
  <r>
    <s v="L01/087/9/000007/2021"/>
    <d v="2021-01-06T00:00:00"/>
    <d v="2021-01-18T00:00:00"/>
    <x v="0"/>
    <n v="3620"/>
    <n v="3620"/>
    <n v="1"/>
    <x v="1"/>
    <n v="2021"/>
    <s v="2021Q1"/>
  </r>
  <r>
    <s v="L01/070/9/000034/2021"/>
    <d v="2021-01-06T00:00:00"/>
    <d v="2021-01-07T00:00:00"/>
    <x v="1"/>
    <n v="6380"/>
    <n v="6380"/>
    <n v="1"/>
    <x v="1"/>
    <n v="2021"/>
    <s v="2021Q1"/>
  </r>
  <r>
    <s v="L01/070/9/000035/2021"/>
    <d v="2021-01-09T00:00:00"/>
    <d v="2021-01-11T00:00:00"/>
    <x v="1"/>
    <n v="96860"/>
    <n v="96860"/>
    <n v="1"/>
    <x v="1"/>
    <n v="2021"/>
    <s v="2021Q1"/>
  </r>
  <r>
    <s v="L01/070/9/000155/2020"/>
    <d v="2020-01-13T00:00:00"/>
    <d v="2020-01-17T00:00:00"/>
    <x v="1"/>
    <n v="2320"/>
    <n v="2320"/>
    <n v="1"/>
    <x v="0"/>
    <n v="2020"/>
    <s v="2020Q1"/>
  </r>
  <r>
    <s v="L01/070/9/000194/2020"/>
    <d v="2020-03-25T00:00:00"/>
    <d v="2020-03-26T00:00:00"/>
    <x v="1"/>
    <n v="3300"/>
    <n v="3300"/>
    <n v="1"/>
    <x v="0"/>
    <n v="2020"/>
    <s v="2020Q1"/>
  </r>
  <r>
    <s v="L01/088/9/000049/2020"/>
    <d v="2020-04-04T00:00:00"/>
    <d v="2020-04-08T00:00:00"/>
    <x v="0"/>
    <n v="1236"/>
    <n v="1236"/>
    <n v="1"/>
    <x v="0"/>
    <n v="2020"/>
    <s v="2020Q2"/>
  </r>
  <r>
    <s v="L05/070/9/000225/2020"/>
    <d v="2020-04-17T00:00:00"/>
    <d v="2020-04-22T00:00:00"/>
    <x v="1"/>
    <n v="90"/>
    <n v="90"/>
    <n v="1"/>
    <x v="0"/>
    <n v="2020"/>
    <s v="2020Q2"/>
  </r>
  <r>
    <s v="L01/080/9/000087/2020"/>
    <d v="2020-05-02T00:00:00"/>
    <d v="2020-05-29T00:00:00"/>
    <x v="0"/>
    <n v="1200000"/>
    <n v="175370"/>
    <n v="1"/>
    <x v="0"/>
    <n v="2020"/>
    <s v="2020Q2"/>
  </r>
  <r>
    <s v="L01/088/9/000076/2020"/>
    <d v="2020-06-19T00:00:00"/>
    <d v="2020-06-20T00:00:00"/>
    <x v="0"/>
    <n v="50"/>
    <n v="50"/>
    <n v="1"/>
    <x v="0"/>
    <n v="2020"/>
    <s v="2020Q2"/>
  </r>
  <r>
    <s v="L01/070/9/000657/2020"/>
    <d v="2020-09-19T00:00:00"/>
    <d v="2020-09-22T00:00:00"/>
    <x v="1"/>
    <n v="810"/>
    <n v="810"/>
    <n v="1"/>
    <x v="0"/>
    <n v="2020"/>
    <s v="2020Q3"/>
  </r>
  <r>
    <s v="L01/080/9/000051/2020"/>
    <d v="2020-02-07T00:00:00"/>
    <d v="2020-02-07T00:00:00"/>
    <x v="0"/>
    <n v="5000"/>
    <n v="5000"/>
    <n v="1"/>
    <x v="0"/>
    <n v="2020"/>
    <s v="2020Q1"/>
  </r>
  <r>
    <s v="L01/070/9/000059/2006"/>
    <d v="2006-03-05T00:00:00"/>
    <d v="2006-03-05T00:00:00"/>
    <x v="1"/>
    <n v="7824"/>
    <n v="7824"/>
    <n v="1"/>
    <x v="11"/>
    <n v="2006"/>
    <s v="2006Q1"/>
  </r>
  <r>
    <s v="L01/020/9/000010/2014"/>
    <d v="2014-06-06T00:00:00"/>
    <d v="2014-06-06T00:00:00"/>
    <x v="2"/>
    <n v="1960"/>
    <n v="1960"/>
    <n v="1"/>
    <x v="12"/>
    <n v="2014"/>
    <s v="2014Q2"/>
  </r>
  <r>
    <s v="L01/020/9/000003/2014"/>
    <d v="2014-04-07T00:00:00"/>
    <d v="2014-04-07T00:00:00"/>
    <x v="2"/>
    <n v="43"/>
    <n v="43"/>
    <n v="1"/>
    <x v="12"/>
    <n v="2014"/>
    <s v="2014Q2"/>
  </r>
  <r>
    <s v="L01/020/9/000013/2013"/>
    <d v="2013-07-01T00:00:00"/>
    <d v="2013-07-01T00:00:00"/>
    <x v="2"/>
    <n v="370"/>
    <n v="370"/>
    <n v="1"/>
    <x v="13"/>
    <n v="2013"/>
    <s v="2013Q3"/>
  </r>
  <r>
    <s v="L01/101/9/000006/2012"/>
    <d v="2012-12-07T00:00:00"/>
    <d v="2012-12-07T00:00:00"/>
    <x v="3"/>
    <n v="206250"/>
    <n v="206250"/>
    <n v="1"/>
    <x v="7"/>
    <n v="2012"/>
    <s v="2012Q4"/>
  </r>
  <r>
    <s v="L01/020/9/000020/2011"/>
    <d v="2011-04-01T00:00:00"/>
    <d v="2011-04-01T00:00:00"/>
    <x v="2"/>
    <n v="0"/>
    <n v="-76800"/>
    <n v="1"/>
    <x v="6"/>
    <n v="2011"/>
    <s v="2011Q2"/>
  </r>
  <r>
    <s v="L01/020/9/000003/2016"/>
    <d v="2016-08-24T00:00:00"/>
    <d v="2016-08-24T00:00:00"/>
    <x v="2"/>
    <n v="89518.92"/>
    <n v="89518.92"/>
    <n v="1"/>
    <x v="8"/>
    <n v="2016"/>
    <s v="2016Q3"/>
  </r>
  <r>
    <s v="L02/110/9/000032/2017"/>
    <d v="2017-08-30T00:00:00"/>
    <d v="2017-08-30T00:00:00"/>
    <x v="4"/>
    <n v="50600"/>
    <n v="50600"/>
    <n v="1"/>
    <x v="14"/>
    <n v="2017"/>
    <s v="2017Q3"/>
  </r>
  <r>
    <s v="L01/070/9/000202/2020"/>
    <d v="2020-03-17T00:00:00"/>
    <d v="2020-03-17T00:00:00"/>
    <x v="1"/>
    <n v="5000"/>
    <n v="5000"/>
    <n v="1"/>
    <x v="0"/>
    <n v="2020"/>
    <s v="2020Q1"/>
  </r>
  <r>
    <s v="L01/020/9/000003/2018"/>
    <d v="2018-03-06T00:00:00"/>
    <d v="2018-03-06T00:00:00"/>
    <x v="2"/>
    <n v="1386017"/>
    <n v="-399478.58399999997"/>
    <n v="1"/>
    <x v="9"/>
    <n v="2018"/>
    <s v="2018Q1"/>
  </r>
  <r>
    <s v="L01/020/9/000008/2017"/>
    <d v="2017-11-04T00:00:00"/>
    <d v="2017-11-04T00:00:00"/>
    <x v="2"/>
    <n v="2"/>
    <n v="0.1"/>
    <n v="1"/>
    <x v="14"/>
    <n v="2017"/>
    <s v="2017Q4"/>
  </r>
  <r>
    <s v="L01/020/9/000005/2018"/>
    <d v="2018-10-15T00:00:00"/>
    <d v="2018-10-15T00:00:00"/>
    <x v="2"/>
    <n v="2.88"/>
    <n v="2.88"/>
    <n v="1"/>
    <x v="9"/>
    <n v="2018"/>
    <s v="2018Q4"/>
  </r>
  <r>
    <s v="L05/070/9/000203/2020"/>
    <d v="2020-04-07T00:00:00"/>
    <d v="2020-04-07T00:00:00"/>
    <x v="1"/>
    <n v="6500"/>
    <n v="6500"/>
    <n v="1"/>
    <x v="0"/>
    <n v="2020"/>
    <s v="2020Q2"/>
  </r>
  <r>
    <s v="L01/110/9/000014/2019"/>
    <d v="2019-04-30T00:00:00"/>
    <d v="2019-04-30T00:00:00"/>
    <x v="4"/>
    <n v="5000"/>
    <n v="5000"/>
    <n v="1"/>
    <x v="10"/>
    <n v="2019"/>
    <s v="2019Q2"/>
  </r>
  <r>
    <s v="L01/070/9/000286/2019"/>
    <d v="2019-10-01T00:00:00"/>
    <d v="2019-10-01T00:00:00"/>
    <x v="1"/>
    <n v="2182765"/>
    <n v="432764.70600000001"/>
    <n v="1"/>
    <x v="10"/>
    <n v="2019"/>
    <s v="2019Q4"/>
  </r>
  <r>
    <s v="L01/094/9/000002/2019"/>
    <d v="2019-09-28T00:00:00"/>
    <d v="2019-09-28T00:00:00"/>
    <x v="5"/>
    <n v="100000"/>
    <n v="100000"/>
    <n v="1"/>
    <x v="10"/>
    <n v="2019"/>
    <s v="2019Q3"/>
  </r>
  <r>
    <s v="L01/102/9/000001/2019"/>
    <d v="2019-11-18T00:00:00"/>
    <d v="2019-11-18T00:00:00"/>
    <x v="3"/>
    <n v="22040"/>
    <n v="22040"/>
    <n v="1"/>
    <x v="10"/>
    <n v="2019"/>
    <s v="2019Q4"/>
  </r>
  <r>
    <s v="L02/080/9/000053/2020"/>
    <d v="2020-01-25T00:00:00"/>
    <d v="2020-01-25T00:00:00"/>
    <x v="0"/>
    <n v="5850"/>
    <n v="5850"/>
    <n v="1"/>
    <x v="0"/>
    <n v="2020"/>
    <s v="2020Q1"/>
  </r>
  <r>
    <s v="L01/800/9/000082/2019"/>
    <d v="2019-10-31T00:00:00"/>
    <d v="2019-10-31T00:00:00"/>
    <x v="1"/>
    <n v="561702"/>
    <n v="561702"/>
    <n v="1"/>
    <x v="10"/>
    <n v="2019"/>
    <s v="2019Q4"/>
  </r>
  <r>
    <s v="L01/880/9/000073/2019"/>
    <d v="2019-12-09T00:00:00"/>
    <d v="2019-12-09T00:00:00"/>
    <x v="0"/>
    <n v="-5000"/>
    <n v="-10000"/>
    <n v="1"/>
    <x v="10"/>
    <n v="2019"/>
    <s v="2019Q4"/>
  </r>
  <r>
    <s v="L15/070/9/000209/2020"/>
    <d v="2020-04-03T00:00:00"/>
    <d v="2020-04-03T00:00:00"/>
    <x v="1"/>
    <n v="940"/>
    <n v="940"/>
    <n v="1"/>
    <x v="0"/>
    <n v="2020"/>
    <s v="2020Q2"/>
  </r>
  <r>
    <s v="L01/088/9/000077/2019"/>
    <d v="2019-12-15T00:00:00"/>
    <d v="2019-12-15T00:00:00"/>
    <x v="0"/>
    <n v="170000"/>
    <n v="170000"/>
    <n v="1"/>
    <x v="10"/>
    <n v="2019"/>
    <s v="2019Q4"/>
  </r>
  <r>
    <s v="L05/070/9/000422/2019"/>
    <d v="2019-12-18T00:00:00"/>
    <d v="2019-12-18T00:00:00"/>
    <x v="1"/>
    <n v="10000"/>
    <n v="10000"/>
    <n v="1"/>
    <x v="10"/>
    <n v="2019"/>
    <s v="2019Q4"/>
  </r>
  <r>
    <s v="L01/088/9/000006/2020"/>
    <d v="2020-01-19T00:00:00"/>
    <d v="2020-01-19T00:00:00"/>
    <x v="0"/>
    <n v="100"/>
    <n v="100"/>
    <n v="1"/>
    <x v="0"/>
    <n v="2020"/>
    <s v="2020Q1"/>
  </r>
  <r>
    <s v="L01/088/9/000009/2020"/>
    <d v="2020-01-27T00:00:00"/>
    <d v="2020-01-27T00:00:00"/>
    <x v="0"/>
    <n v="100"/>
    <n v="100"/>
    <n v="1"/>
    <x v="0"/>
    <n v="2020"/>
    <s v="2020Q1"/>
  </r>
  <r>
    <s v="L01/088/9/000010/2020"/>
    <d v="2020-01-09T00:00:00"/>
    <d v="2020-01-09T00:00:00"/>
    <x v="0"/>
    <n v="6500"/>
    <n v="6500"/>
    <n v="1"/>
    <x v="0"/>
    <n v="2020"/>
    <s v="2020Q1"/>
  </r>
  <r>
    <s v="L01/087/9/000012/2020"/>
    <d v="2020-01-31T00:00:00"/>
    <d v="2020-01-31T00:00:00"/>
    <x v="0"/>
    <n v="472"/>
    <n v="472"/>
    <n v="1"/>
    <x v="0"/>
    <n v="2020"/>
    <s v="2020Q1"/>
  </r>
  <r>
    <s v="L01/087/9/000013/2020"/>
    <d v="2020-02-03T00:00:00"/>
    <d v="2020-02-03T00:00:00"/>
    <x v="0"/>
    <n v="1000"/>
    <n v="1000"/>
    <n v="1"/>
    <x v="0"/>
    <n v="2020"/>
    <s v="2020Q1"/>
  </r>
  <r>
    <s v="L01/030/9/000007/2019"/>
    <d v="2019-12-23T00:00:00"/>
    <d v="2019-12-23T00:00:00"/>
    <x v="6"/>
    <n v="100000"/>
    <n v="100000"/>
    <n v="1"/>
    <x v="10"/>
    <n v="2019"/>
    <s v="2019Q4"/>
  </r>
  <r>
    <s v="L01/087/9/000020/2020"/>
    <d v="2020-02-12T00:00:00"/>
    <d v="2020-02-12T00:00:00"/>
    <x v="0"/>
    <n v="1000"/>
    <n v="1000"/>
    <n v="1"/>
    <x v="0"/>
    <n v="2020"/>
    <s v="2020Q1"/>
  </r>
  <r>
    <s v="L01/087/9/000022/2020"/>
    <d v="2020-02-05T00:00:00"/>
    <d v="2020-02-05T00:00:00"/>
    <x v="0"/>
    <n v="420"/>
    <n v="420"/>
    <n v="1"/>
    <x v="0"/>
    <n v="2020"/>
    <s v="2020Q1"/>
  </r>
  <r>
    <s v="L01/087/9/000024/2020"/>
    <d v="2020-01-24T00:00:00"/>
    <d v="2020-01-24T00:00:00"/>
    <x v="0"/>
    <n v="2932852"/>
    <n v="539100"/>
    <n v="1"/>
    <x v="0"/>
    <n v="2020"/>
    <s v="2020Q1"/>
  </r>
  <r>
    <s v="L01/087/9/000029/2020"/>
    <d v="2020-02-28T00:00:00"/>
    <d v="2020-02-28T00:00:00"/>
    <x v="0"/>
    <n v="50000"/>
    <n v="50000"/>
    <n v="1"/>
    <x v="0"/>
    <n v="2020"/>
    <s v="2020Q1"/>
  </r>
  <r>
    <s v="L01/070/9/000120/2020"/>
    <d v="2020-02-26T00:00:00"/>
    <d v="2020-02-26T00:00:00"/>
    <x v="1"/>
    <n v="10"/>
    <n v="10"/>
    <n v="1"/>
    <x v="0"/>
    <n v="2020"/>
    <s v="2020Q1"/>
  </r>
  <r>
    <s v="L01/087/9/000030/2020"/>
    <d v="2020-02-29T00:00:00"/>
    <d v="2020-02-29T00:00:00"/>
    <x v="0"/>
    <n v="100000"/>
    <n v="100000"/>
    <n v="1"/>
    <x v="0"/>
    <n v="2020"/>
    <s v="2020Q1"/>
  </r>
  <r>
    <s v="L01/088/9/000022/2020"/>
    <d v="2020-03-06T00:00:00"/>
    <d v="2020-03-06T00:00:00"/>
    <x v="0"/>
    <n v="40"/>
    <n v="40"/>
    <n v="1"/>
    <x v="0"/>
    <n v="2020"/>
    <s v="2020Q1"/>
  </r>
  <r>
    <s v="L01/070/9/000157/2020"/>
    <d v="2020-02-14T00:00:00"/>
    <d v="2020-02-14T00:00:00"/>
    <x v="1"/>
    <n v="8700"/>
    <n v="8700"/>
    <n v="1"/>
    <x v="0"/>
    <n v="2020"/>
    <s v="2020Q1"/>
  </r>
  <r>
    <s v="L01/800/9/000039/2020"/>
    <d v="2020-03-14T00:00:00"/>
    <d v="2020-03-14T00:00:00"/>
    <x v="1"/>
    <n v="130000"/>
    <n v="130000"/>
    <n v="1"/>
    <x v="0"/>
    <n v="2020"/>
    <s v="2020Q1"/>
  </r>
  <r>
    <s v="L01/087/9/000042/2020"/>
    <d v="2020-03-18T00:00:00"/>
    <d v="2020-03-18T00:00:00"/>
    <x v="0"/>
    <n v="1000"/>
    <n v="1000"/>
    <n v="1"/>
    <x v="0"/>
    <n v="2020"/>
    <s v="2020Q1"/>
  </r>
  <r>
    <s v="L01/087/9/000041/2020"/>
    <d v="2020-03-14T00:00:00"/>
    <d v="2020-03-14T00:00:00"/>
    <x v="0"/>
    <n v="19688"/>
    <n v="10996"/>
    <n v="1"/>
    <x v="0"/>
    <n v="2020"/>
    <s v="2020Q1"/>
  </r>
  <r>
    <s v="L01/070/9/000177/2020"/>
    <d v="2020-03-22T00:00:00"/>
    <d v="2020-03-22T00:00:00"/>
    <x v="1"/>
    <n v="8660"/>
    <n v="8660"/>
    <n v="1"/>
    <x v="0"/>
    <n v="2020"/>
    <s v="2020Q1"/>
  </r>
  <r>
    <s v="L02/070/9/000189/2020"/>
    <d v="2020-03-06T00:00:00"/>
    <d v="2020-03-06T00:00:00"/>
    <x v="1"/>
    <n v="2251"/>
    <n v="2251"/>
    <n v="1"/>
    <x v="0"/>
    <n v="2020"/>
    <s v="2020Q1"/>
  </r>
  <r>
    <s v="L01/070/9/000193/2020"/>
    <d v="2020-03-21T00:00:00"/>
    <d v="2020-03-21T00:00:00"/>
    <x v="1"/>
    <n v="34682"/>
    <n v="34682"/>
    <n v="1"/>
    <x v="0"/>
    <n v="2020"/>
    <s v="2020Q1"/>
  </r>
  <r>
    <s v="L01/070/9/000410/2019"/>
    <d v="2019-07-08T00:00:00"/>
    <d v="2019-07-08T00:00:00"/>
    <x v="1"/>
    <n v="132353"/>
    <n v="132353"/>
    <n v="1"/>
    <x v="10"/>
    <n v="2019"/>
    <s v="2019Q3"/>
  </r>
  <r>
    <s v="L01/070/9/000211/2020"/>
    <d v="2020-03-29T00:00:00"/>
    <d v="2020-03-29T00:00:00"/>
    <x v="1"/>
    <n v="525000"/>
    <n v="400000"/>
    <n v="1"/>
    <x v="0"/>
    <n v="2020"/>
    <s v="2020Q1"/>
  </r>
  <r>
    <s v="L01/087/9/000054/2020"/>
    <d v="2020-04-08T00:00:00"/>
    <d v="2020-04-08T00:00:00"/>
    <x v="0"/>
    <n v="5000"/>
    <n v="5000"/>
    <n v="1"/>
    <x v="0"/>
    <n v="2020"/>
    <s v="2020Q2"/>
  </r>
  <r>
    <s v="L01/087/9/000055/2020"/>
    <d v="2020-04-08T00:00:00"/>
    <d v="2020-04-08T00:00:00"/>
    <x v="0"/>
    <n v="5000"/>
    <n v="5000"/>
    <n v="1"/>
    <x v="0"/>
    <n v="2020"/>
    <s v="2020Q2"/>
  </r>
  <r>
    <s v="L01/063/9/000001/2020"/>
    <d v="2020-03-09T00:00:00"/>
    <d v="2020-03-09T00:00:00"/>
    <x v="7"/>
    <n v="0"/>
    <n v="-59800"/>
    <n v="1"/>
    <x v="0"/>
    <n v="2020"/>
    <s v="2020Q1"/>
  </r>
  <r>
    <s v="L01/063/9/000002/2020"/>
    <d v="2020-03-17T00:00:00"/>
    <d v="2020-03-17T00:00:00"/>
    <x v="7"/>
    <n v="0"/>
    <n v="-59800"/>
    <n v="1"/>
    <x v="0"/>
    <n v="2020"/>
    <s v="2020Q1"/>
  </r>
  <r>
    <s v="L01/080/9/000059/2020"/>
    <d v="2020-04-19T00:00:00"/>
    <d v="2020-04-19T00:00:00"/>
    <x v="0"/>
    <n v="50"/>
    <n v="50"/>
    <n v="1"/>
    <x v="0"/>
    <n v="2020"/>
    <s v="2020Q2"/>
  </r>
  <r>
    <s v="L01/087/9/000061/2020"/>
    <d v="2020-04-25T00:00:00"/>
    <d v="2020-04-25T00:00:00"/>
    <x v="0"/>
    <n v="1000"/>
    <n v="1000"/>
    <n v="1"/>
    <x v="0"/>
    <n v="2020"/>
    <s v="2020Q2"/>
  </r>
  <r>
    <s v="L01/070/9/000247/2020"/>
    <d v="2020-04-25T00:00:00"/>
    <d v="2020-04-25T00:00:00"/>
    <x v="1"/>
    <n v="1000"/>
    <n v="1000"/>
    <n v="1"/>
    <x v="0"/>
    <n v="2020"/>
    <s v="2020Q2"/>
  </r>
  <r>
    <s v="L02/070/9/000214/2020"/>
    <d v="2020-04-04T00:00:00"/>
    <d v="2020-04-04T00:00:00"/>
    <x v="1"/>
    <n v="1000"/>
    <n v="1000"/>
    <n v="1"/>
    <x v="0"/>
    <n v="2020"/>
    <s v="2020Q2"/>
  </r>
  <r>
    <s v="L01/070/9/000253/2020"/>
    <d v="2020-05-04T00:00:00"/>
    <d v="2020-05-04T00:00:00"/>
    <x v="1"/>
    <n v="100"/>
    <n v="100"/>
    <n v="1"/>
    <x v="0"/>
    <n v="2020"/>
    <s v="2020Q2"/>
  </r>
  <r>
    <s v="L01/087/9/000074/2020"/>
    <d v="2020-05-03T00:00:00"/>
    <d v="2020-05-03T00:00:00"/>
    <x v="0"/>
    <n v="5000"/>
    <n v="5000"/>
    <n v="1"/>
    <x v="0"/>
    <n v="2020"/>
    <s v="2020Q2"/>
  </r>
  <r>
    <s v="L01/070/9/000264/2020"/>
    <d v="2020-05-01T00:00:00"/>
    <d v="2020-05-01T00:00:00"/>
    <x v="1"/>
    <n v="1171042.8570999999"/>
    <n v="1171042.8570999999"/>
    <n v="1"/>
    <x v="0"/>
    <n v="2020"/>
    <s v="2020Q2"/>
  </r>
  <r>
    <s v="L01/080/9/000073/2020"/>
    <d v="2020-04-19T00:00:00"/>
    <d v="2020-04-19T00:00:00"/>
    <x v="0"/>
    <n v="500000"/>
    <n v="500000"/>
    <n v="1"/>
    <x v="0"/>
    <n v="2020"/>
    <s v="2020Q2"/>
  </r>
  <r>
    <s v="L01/040/9/000003/2020"/>
    <d v="2020-04-24T00:00:00"/>
    <d v="2020-04-24T00:00:00"/>
    <x v="8"/>
    <n v="0"/>
    <n v="-163267"/>
    <n v="1"/>
    <x v="0"/>
    <n v="2020"/>
    <s v="2020Q2"/>
  </r>
  <r>
    <s v="L01/087/9/000078/2020"/>
    <d v="2020-05-13T00:00:00"/>
    <d v="2020-05-13T00:00:00"/>
    <x v="0"/>
    <n v="1000"/>
    <n v="1000"/>
    <n v="1"/>
    <x v="0"/>
    <n v="2020"/>
    <s v="2020Q2"/>
  </r>
  <r>
    <s v="L01/087/9/000081/2020"/>
    <d v="2020-01-30T00:00:00"/>
    <d v="2020-01-30T00:00:00"/>
    <x v="0"/>
    <n v="10000"/>
    <n v="10000"/>
    <n v="1"/>
    <x v="0"/>
    <n v="2020"/>
    <s v="2020Q1"/>
  </r>
  <r>
    <s v="L01/070/9/000215/2020"/>
    <d v="2020-04-03T00:00:00"/>
    <d v="2020-04-03T00:00:00"/>
    <x v="1"/>
    <n v="6300"/>
    <n v="6300"/>
    <n v="1"/>
    <x v="0"/>
    <n v="2020"/>
    <s v="2020Q2"/>
  </r>
  <r>
    <s v="L01/800/9/000082/2020"/>
    <d v="2020-05-23T00:00:00"/>
    <d v="2020-05-23T00:00:00"/>
    <x v="1"/>
    <n v="1000"/>
    <n v="1000"/>
    <n v="1"/>
    <x v="0"/>
    <n v="2020"/>
    <s v="2020Q2"/>
  </r>
  <r>
    <s v="L01/110/9/000013/2020"/>
    <d v="2020-03-27T00:00:00"/>
    <d v="2020-03-27T00:00:00"/>
    <x v="4"/>
    <n v="5000"/>
    <n v="5000"/>
    <n v="1"/>
    <x v="0"/>
    <n v="2020"/>
    <s v="2020Q1"/>
  </r>
  <r>
    <s v="L01/101/9/000002/2020"/>
    <d v="2020-05-13T00:00:00"/>
    <d v="2020-05-13T00:00:00"/>
    <x v="3"/>
    <n v="100000"/>
    <n v="100000"/>
    <n v="1"/>
    <x v="0"/>
    <n v="2020"/>
    <s v="2020Q2"/>
  </r>
  <r>
    <s v="L01/087/9/000090/2020"/>
    <d v="2020-03-22T00:00:00"/>
    <d v="2020-03-22T00:00:00"/>
    <x v="0"/>
    <n v="1378800"/>
    <n v="1378800"/>
    <n v="1"/>
    <x v="0"/>
    <n v="2020"/>
    <s v="2020Q1"/>
  </r>
  <r>
    <s v="L01/087/9/000091/2020"/>
    <d v="2020-05-31T00:00:00"/>
    <d v="2020-05-31T00:00:00"/>
    <x v="0"/>
    <n v="378000"/>
    <n v="378000"/>
    <n v="1"/>
    <x v="0"/>
    <n v="2020"/>
    <s v="2020Q2"/>
  </r>
  <r>
    <s v="L01/087/9/000093/2020"/>
    <d v="2020-06-06T00:00:00"/>
    <d v="2020-06-06T00:00:00"/>
    <x v="0"/>
    <n v="180"/>
    <n v="180"/>
    <n v="1"/>
    <x v="0"/>
    <n v="2020"/>
    <s v="2020Q2"/>
  </r>
  <r>
    <s v="L01/088/9/000065/2020"/>
    <d v="2020-06-08T00:00:00"/>
    <d v="2020-06-08T00:00:00"/>
    <x v="0"/>
    <n v="58450"/>
    <n v="58450"/>
    <n v="1"/>
    <x v="0"/>
    <n v="2020"/>
    <s v="2020Q2"/>
  </r>
  <r>
    <s v="L01/088/9/000050/2020"/>
    <d v="2020-03-31T00:00:00"/>
    <d v="2020-03-31T00:00:00"/>
    <x v="0"/>
    <n v="1000"/>
    <n v="1000"/>
    <n v="1"/>
    <x v="0"/>
    <n v="2020"/>
    <s v="2020Q1"/>
  </r>
  <r>
    <s v="L01/088/9/000067/2020"/>
    <d v="2020-06-02T00:00:00"/>
    <d v="2020-06-02T00:00:00"/>
    <x v="0"/>
    <n v="5000"/>
    <n v="5000"/>
    <n v="1"/>
    <x v="0"/>
    <n v="2020"/>
    <s v="2020Q2"/>
  </r>
  <r>
    <s v="L01/087/9/000098/2020"/>
    <d v="2020-05-23T00:00:00"/>
    <d v="2020-05-23T00:00:00"/>
    <x v="0"/>
    <n v="50000"/>
    <n v="50000"/>
    <n v="1"/>
    <x v="0"/>
    <n v="2020"/>
    <s v="2020Q2"/>
  </r>
  <r>
    <s v="L01/070/9/000354/2020"/>
    <d v="2020-01-13T00:00:00"/>
    <d v="2020-01-13T00:00:00"/>
    <x v="1"/>
    <n v="10000"/>
    <n v="10000"/>
    <n v="1"/>
    <x v="0"/>
    <n v="2020"/>
    <s v="2020Q1"/>
  </r>
  <r>
    <s v="L01/087/9/000103/2020"/>
    <d v="2020-06-10T00:00:00"/>
    <d v="2020-06-10T00:00:00"/>
    <x v="0"/>
    <n v="638294"/>
    <n v="638294"/>
    <n v="1"/>
    <x v="0"/>
    <n v="2020"/>
    <s v="2020Q2"/>
  </r>
  <r>
    <s v="L01/110/9/000017/2020"/>
    <d v="2020-06-20T00:00:00"/>
    <d v="2020-06-20T00:00:00"/>
    <x v="4"/>
    <n v="120140"/>
    <n v="55351.764710000003"/>
    <n v="1"/>
    <x v="0"/>
    <n v="2020"/>
    <s v="2020Q2"/>
  </r>
  <r>
    <s v="L01/087/9/000102/2019"/>
    <d v="2019-11-27T00:00:00"/>
    <d v="2019-11-27T00:00:00"/>
    <x v="0"/>
    <n v="100000"/>
    <n v="100000"/>
    <n v="1"/>
    <x v="10"/>
    <n v="2019"/>
    <s v="2019Q4"/>
  </r>
  <r>
    <s v="L01/070/9/000383/2020"/>
    <d v="2020-06-20T00:00:00"/>
    <d v="2020-06-20T00:00:00"/>
    <x v="1"/>
    <n v="8600"/>
    <n v="8600"/>
    <n v="1"/>
    <x v="0"/>
    <n v="2020"/>
    <s v="2020Q2"/>
  </r>
  <r>
    <s v="L01/088/9/000081/2020"/>
    <d v="2020-06-30T00:00:00"/>
    <d v="2020-06-30T00:00:00"/>
    <x v="0"/>
    <n v="10000"/>
    <n v="10000"/>
    <n v="1"/>
    <x v="0"/>
    <n v="2020"/>
    <s v="2020Q2"/>
  </r>
  <r>
    <s v="L01/080/9/000114/2020"/>
    <d v="2020-06-27T00:00:00"/>
    <d v="2020-06-27T00:00:00"/>
    <x v="0"/>
    <n v="858150"/>
    <n v="1000"/>
    <n v="1"/>
    <x v="0"/>
    <n v="2020"/>
    <s v="2020Q2"/>
  </r>
  <r>
    <s v="L01/088/9/000051/2020"/>
    <d v="2020-04-06T00:00:00"/>
    <d v="2020-04-06T00:00:00"/>
    <x v="0"/>
    <n v="130"/>
    <n v="130"/>
    <n v="1"/>
    <x v="0"/>
    <n v="2020"/>
    <s v="2020Q2"/>
  </r>
  <r>
    <s v="L01/087/9/000115/2020"/>
    <d v="2020-05-18T00:00:00"/>
    <d v="2020-05-18T00:00:00"/>
    <x v="0"/>
    <n v="1750000"/>
    <n v="1750000"/>
    <n v="1"/>
    <x v="0"/>
    <n v="2020"/>
    <s v="2020Q2"/>
  </r>
  <r>
    <s v="L01/110/9/000019/2020"/>
    <d v="2020-06-21T00:00:00"/>
    <d v="2020-06-21T00:00:00"/>
    <x v="4"/>
    <n v="25280"/>
    <n v="25280"/>
    <n v="1"/>
    <x v="0"/>
    <n v="2020"/>
    <s v="2020Q2"/>
  </r>
  <r>
    <s v="L01/070/9/000411/2020"/>
    <d v="2020-03-21T00:00:00"/>
    <d v="2020-03-21T00:00:00"/>
    <x v="1"/>
    <n v="12520"/>
    <n v="12520"/>
    <n v="1"/>
    <x v="0"/>
    <n v="2020"/>
    <s v="2020Q1"/>
  </r>
  <r>
    <s v="L01/088/9/000085/2020"/>
    <d v="2020-07-08T00:00:00"/>
    <d v="2020-07-08T00:00:00"/>
    <x v="0"/>
    <n v="1000"/>
    <n v="1000"/>
    <n v="1"/>
    <x v="0"/>
    <n v="2020"/>
    <s v="2020Q3"/>
  </r>
  <r>
    <s v="L01/070/9/000426/2020"/>
    <d v="2020-07-06T00:00:00"/>
    <d v="2020-07-06T00:00:00"/>
    <x v="1"/>
    <n v="61000"/>
    <n v="61000"/>
    <n v="1"/>
    <x v="0"/>
    <n v="2020"/>
    <s v="2020Q3"/>
  </r>
  <r>
    <s v="L01/087/9/000120/2020"/>
    <d v="2020-07-10T00:00:00"/>
    <d v="2020-07-10T00:00:00"/>
    <x v="0"/>
    <n v="2270070"/>
    <n v="95970.588199999998"/>
    <n v="1"/>
    <x v="0"/>
    <n v="2020"/>
    <s v="2020Q3"/>
  </r>
  <r>
    <s v="L01/070/9/000430/2020"/>
    <d v="2020-07-11T00:00:00"/>
    <d v="2020-07-11T00:00:00"/>
    <x v="1"/>
    <n v="10000"/>
    <n v="10000"/>
    <n v="1"/>
    <x v="0"/>
    <n v="2020"/>
    <s v="2020Q3"/>
  </r>
  <r>
    <s v="L01/086/9/000129/2020"/>
    <d v="2020-07-09T00:00:00"/>
    <d v="2020-07-09T00:00:00"/>
    <x v="0"/>
    <n v="1000"/>
    <n v="1000"/>
    <n v="1"/>
    <x v="0"/>
    <n v="2020"/>
    <s v="2020Q3"/>
  </r>
  <r>
    <s v="L01/087/9/000124/2020"/>
    <d v="2020-05-17T00:00:00"/>
    <d v="2020-05-17T00:00:00"/>
    <x v="0"/>
    <n v="2000000"/>
    <n v="1000000"/>
    <n v="1"/>
    <x v="0"/>
    <n v="2020"/>
    <s v="2020Q2"/>
  </r>
  <r>
    <s v="L01/070/9/000449/2020"/>
    <d v="2020-07-17T00:00:00"/>
    <d v="2020-07-17T00:00:00"/>
    <x v="1"/>
    <n v="2730"/>
    <n v="2730"/>
    <n v="1"/>
    <x v="0"/>
    <n v="2020"/>
    <s v="2020Q3"/>
  </r>
  <r>
    <s v="L02/088/9/000095/2020"/>
    <d v="2020-07-18T00:00:00"/>
    <d v="2020-07-18T00:00:00"/>
    <x v="0"/>
    <n v="1830"/>
    <n v="1830"/>
    <n v="1"/>
    <x v="0"/>
    <n v="2020"/>
    <s v="2020Q3"/>
  </r>
  <r>
    <s v="L01/087/9/000141/2020"/>
    <d v="2020-07-26T00:00:00"/>
    <d v="2020-07-26T00:00:00"/>
    <x v="0"/>
    <n v="20000"/>
    <n v="20000"/>
    <n v="1"/>
    <x v="0"/>
    <n v="2020"/>
    <s v="2020Q3"/>
  </r>
  <r>
    <s v="L01/087/9/000143/2020"/>
    <d v="2020-07-18T00:00:00"/>
    <d v="2020-07-18T00:00:00"/>
    <x v="0"/>
    <n v="3010"/>
    <n v="3010"/>
    <n v="1"/>
    <x v="0"/>
    <n v="2020"/>
    <s v="2020Q3"/>
  </r>
  <r>
    <s v="L05/070/9/000474/2020"/>
    <d v="2020-07-20T00:00:00"/>
    <d v="2020-07-20T00:00:00"/>
    <x v="1"/>
    <n v="3840"/>
    <n v="3840"/>
    <n v="1"/>
    <x v="0"/>
    <n v="2020"/>
    <s v="2020Q3"/>
  </r>
  <r>
    <s v="L15/090/9/000002/2020"/>
    <d v="2020-04-28T00:00:00"/>
    <d v="2020-04-28T00:00:00"/>
    <x v="9"/>
    <n v="20000"/>
    <n v="20000"/>
    <n v="1"/>
    <x v="0"/>
    <n v="2020"/>
    <s v="2020Q2"/>
  </r>
  <r>
    <s v="L01/070/9/000487/2020"/>
    <d v="2020-07-15T00:00:00"/>
    <d v="2020-07-15T00:00:00"/>
    <x v="1"/>
    <n v="25000"/>
    <n v="25000"/>
    <n v="1"/>
    <x v="0"/>
    <n v="2020"/>
    <s v="2020Q3"/>
  </r>
  <r>
    <s v="L01/088/9/000104/2020"/>
    <d v="2020-08-05T00:00:00"/>
    <d v="2020-08-05T00:00:00"/>
    <x v="0"/>
    <n v="303565"/>
    <n v="171070"/>
    <n v="1"/>
    <x v="0"/>
    <n v="2020"/>
    <s v="2020Q3"/>
  </r>
  <r>
    <s v="L01/070/9/000218/2020"/>
    <d v="2020-03-28T00:00:00"/>
    <d v="2020-03-28T00:00:00"/>
    <x v="1"/>
    <n v="298"/>
    <n v="298"/>
    <n v="1"/>
    <x v="0"/>
    <n v="2020"/>
    <s v="2020Q1"/>
  </r>
  <r>
    <s v="L01/087/9/000181/2020"/>
    <d v="2020-08-05T00:00:00"/>
    <d v="2020-08-05T00:00:00"/>
    <x v="0"/>
    <n v="5000"/>
    <n v="5000"/>
    <n v="1"/>
    <x v="0"/>
    <n v="2020"/>
    <s v="2020Q3"/>
  </r>
  <r>
    <s v="L01/080/9/000184/2020"/>
    <d v="2020-08-11T00:00:00"/>
    <d v="2020-08-11T00:00:00"/>
    <x v="0"/>
    <n v="263000"/>
    <n v="263000"/>
    <n v="1"/>
    <x v="0"/>
    <n v="2020"/>
    <s v="2020Q3"/>
  </r>
  <r>
    <s v="L01/070/9/000560/2020"/>
    <d v="2020-08-22T00:00:00"/>
    <d v="2020-08-22T00:00:00"/>
    <x v="1"/>
    <n v="820"/>
    <n v="820"/>
    <n v="1"/>
    <x v="0"/>
    <n v="2020"/>
    <s v="2020Q3"/>
  </r>
  <r>
    <s v="L15/080/9/000190/2020"/>
    <d v="2020-08-18T00:00:00"/>
    <d v="2020-08-18T00:00:00"/>
    <x v="0"/>
    <n v="566000"/>
    <n v="34000"/>
    <n v="1"/>
    <x v="0"/>
    <n v="2020"/>
    <s v="2020Q3"/>
  </r>
  <r>
    <s v="L01/070/9/000578/2020"/>
    <d v="2020-08-31T00:00:00"/>
    <d v="2020-08-31T00:00:00"/>
    <x v="1"/>
    <n v="26130"/>
    <n v="26130"/>
    <n v="1"/>
    <x v="0"/>
    <n v="2020"/>
    <s v="2020Q3"/>
  </r>
  <r>
    <s v="L01/070/9/000585/2020"/>
    <d v="2020-08-29T00:00:00"/>
    <d v="2020-08-29T00:00:00"/>
    <x v="1"/>
    <n v="15000"/>
    <n v="15000"/>
    <n v="1"/>
    <x v="0"/>
    <n v="2020"/>
    <s v="2020Q3"/>
  </r>
  <r>
    <s v="L01/080/9/000198/2020"/>
    <d v="2020-09-04T00:00:00"/>
    <d v="2020-09-04T00:00:00"/>
    <x v="0"/>
    <n v="2000"/>
    <n v="2000"/>
    <n v="1"/>
    <x v="0"/>
    <n v="2020"/>
    <s v="2020Q3"/>
  </r>
  <r>
    <s v="L02/087/9/000199/2020"/>
    <d v="2020-09-05T00:00:00"/>
    <d v="2020-09-05T00:00:00"/>
    <x v="0"/>
    <n v="50000"/>
    <n v="50000"/>
    <n v="1"/>
    <x v="0"/>
    <n v="2020"/>
    <s v="2020Q3"/>
  </r>
  <r>
    <s v="L01/070/9/000604/2020"/>
    <d v="2020-09-04T00:00:00"/>
    <d v="2020-09-04T00:00:00"/>
    <x v="1"/>
    <n v="20482"/>
    <n v="11010"/>
    <n v="1"/>
    <x v="0"/>
    <n v="2020"/>
    <s v="2020Q3"/>
  </r>
  <r>
    <s v="L01/070/9/000605/2020"/>
    <d v="2020-09-06T00:00:00"/>
    <d v="2020-09-06T00:00:00"/>
    <x v="1"/>
    <n v="15000"/>
    <n v="15000"/>
    <n v="1"/>
    <x v="0"/>
    <n v="2020"/>
    <s v="2020Q3"/>
  </r>
  <r>
    <s v="L01/080/9/000202/2020"/>
    <d v="2020-09-08T00:00:00"/>
    <d v="2020-09-08T00:00:00"/>
    <x v="0"/>
    <n v="189000"/>
    <n v="189000"/>
    <n v="1"/>
    <x v="0"/>
    <n v="2020"/>
    <s v="2020Q3"/>
  </r>
  <r>
    <s v="L05/110/9/000044/2020"/>
    <d v="2020-07-17T00:00:00"/>
    <d v="2020-07-17T00:00:00"/>
    <x v="4"/>
    <n v="20000"/>
    <n v="20000"/>
    <n v="1"/>
    <x v="0"/>
    <n v="2020"/>
    <s v="2020Q3"/>
  </r>
  <r>
    <s v="L01/070/9/000631/2020"/>
    <d v="2020-09-13T00:00:00"/>
    <d v="2020-09-13T00:00:00"/>
    <x v="1"/>
    <n v="1000"/>
    <n v="1000"/>
    <n v="1"/>
    <x v="0"/>
    <n v="2020"/>
    <s v="2020Q3"/>
  </r>
  <r>
    <s v="L01/070/9/000221/2020"/>
    <d v="2020-04-09T00:00:00"/>
    <d v="2020-04-09T00:00:00"/>
    <x v="1"/>
    <n v="5880"/>
    <n v="5880"/>
    <n v="1"/>
    <x v="0"/>
    <n v="2020"/>
    <s v="2020Q2"/>
  </r>
  <r>
    <s v="L01/070/9/000634/2020"/>
    <d v="2020-09-13T00:00:00"/>
    <d v="2020-09-13T00:00:00"/>
    <x v="1"/>
    <n v="10000"/>
    <n v="10000"/>
    <n v="1"/>
    <x v="0"/>
    <n v="2020"/>
    <s v="2020Q3"/>
  </r>
  <r>
    <s v="L01/080/9/000205/2020"/>
    <d v="2020-09-14T00:00:00"/>
    <d v="2020-09-14T00:00:00"/>
    <x v="0"/>
    <n v="541206.14040000003"/>
    <n v="541206.14040000003"/>
    <n v="1"/>
    <x v="0"/>
    <n v="2020"/>
    <s v="2020Q3"/>
  </r>
  <r>
    <s v="L01/070/9/000644/2020"/>
    <d v="2020-09-14T00:00:00"/>
    <d v="2020-09-14T00:00:00"/>
    <x v="1"/>
    <n v="8600"/>
    <n v="8600"/>
    <n v="1"/>
    <x v="0"/>
    <n v="2020"/>
    <s v="2020Q3"/>
  </r>
  <r>
    <s v="L01/110/9/000046/2020"/>
    <d v="2020-09-11T00:00:00"/>
    <d v="2020-09-11T00:00:00"/>
    <x v="4"/>
    <n v="30000"/>
    <n v="30000"/>
    <n v="1"/>
    <x v="0"/>
    <n v="2020"/>
    <s v="2020Q3"/>
  </r>
  <r>
    <s v="L01/062/9/000014/2020"/>
    <d v="2020-08-01T00:00:00"/>
    <d v="2020-08-01T00:00:00"/>
    <x v="10"/>
    <n v="123578"/>
    <n v="123578"/>
    <n v="1"/>
    <x v="0"/>
    <n v="2020"/>
    <s v="2020Q3"/>
  </r>
  <r>
    <s v="L01/088/9/000131/2020"/>
    <d v="2020-09-19T00:00:00"/>
    <d v="2020-09-19T00:00:00"/>
    <x v="0"/>
    <n v="5000"/>
    <n v="5000"/>
    <n v="1"/>
    <x v="0"/>
    <n v="2020"/>
    <s v="2020Q3"/>
  </r>
  <r>
    <s v="L01/088/9/000133/2020"/>
    <d v="2020-08-27T00:00:00"/>
    <d v="2020-08-27T00:00:00"/>
    <x v="0"/>
    <n v="61000"/>
    <n v="61000"/>
    <n v="1"/>
    <x v="0"/>
    <n v="2020"/>
    <s v="2020Q3"/>
  </r>
  <r>
    <s v="L01/087/9/000209/2020"/>
    <d v="2020-07-15T00:00:00"/>
    <d v="2020-07-15T00:00:00"/>
    <x v="0"/>
    <n v="12000"/>
    <n v="5000"/>
    <n v="1"/>
    <x v="0"/>
    <n v="2020"/>
    <s v="2020Q3"/>
  </r>
  <r>
    <s v="L01/080/9/000211/2020"/>
    <d v="2020-09-19T00:00:00"/>
    <d v="2020-09-19T00:00:00"/>
    <x v="0"/>
    <n v="3996"/>
    <n v="3996"/>
    <n v="1"/>
    <x v="0"/>
    <n v="2020"/>
    <s v="2020Q3"/>
  </r>
  <r>
    <s v="L15/080/9/000213/2020"/>
    <d v="2020-09-17T00:00:00"/>
    <d v="2020-09-17T00:00:00"/>
    <x v="0"/>
    <n v="347000"/>
    <n v="347000"/>
    <n v="1"/>
    <x v="0"/>
    <n v="2020"/>
    <s v="2020Q3"/>
  </r>
  <r>
    <s v="L01/086/9/000217/2020"/>
    <d v="2020-09-17T00:00:00"/>
    <d v="2020-09-17T00:00:00"/>
    <x v="0"/>
    <n v="1000"/>
    <n v="1000"/>
    <n v="1"/>
    <x v="0"/>
    <n v="2020"/>
    <s v="2020Q3"/>
  </r>
  <r>
    <s v="L01/070/9/000654/2020"/>
    <d v="2020-09-16T00:00:00"/>
    <d v="2020-09-16T00:00:00"/>
    <x v="1"/>
    <n v="1000"/>
    <n v="1000"/>
    <n v="1"/>
    <x v="0"/>
    <n v="2020"/>
    <s v="2020Q3"/>
  </r>
  <r>
    <s v="L01/064/9/000007/2020"/>
    <d v="2020-09-18T00:00:00"/>
    <d v="2020-09-18T00:00:00"/>
    <x v="7"/>
    <n v="16240"/>
    <n v="16240"/>
    <n v="1"/>
    <x v="0"/>
    <n v="2020"/>
    <s v="2020Q3"/>
  </r>
  <r>
    <s v="L01/042/9/000003/2020"/>
    <d v="2020-07-01T00:00:00"/>
    <d v="2020-07-01T00:00:00"/>
    <x v="8"/>
    <n v="2.5000000000000998E-3"/>
    <n v="2.5000000000000998E-3"/>
    <n v="1"/>
    <x v="0"/>
    <n v="2020"/>
    <s v="2020Q3"/>
  </r>
  <r>
    <s v="L01/087/9/000219/2020"/>
    <d v="2020-09-18T00:00:00"/>
    <d v="2020-09-18T00:00:00"/>
    <x v="0"/>
    <n v="1000"/>
    <n v="1000"/>
    <n v="1"/>
    <x v="0"/>
    <n v="2020"/>
    <s v="2020Q3"/>
  </r>
  <r>
    <s v="L01/110/9/000048/2020"/>
    <d v="2020-09-18T00:00:00"/>
    <d v="2020-09-18T00:00:00"/>
    <x v="4"/>
    <n v="150000"/>
    <n v="150000"/>
    <n v="1"/>
    <x v="0"/>
    <n v="2020"/>
    <s v="2020Q3"/>
  </r>
  <r>
    <s v="L01/080/9/000222/2020"/>
    <d v="2020-09-27T00:00:00"/>
    <d v="2020-09-27T00:00:00"/>
    <x v="0"/>
    <n v="219"/>
    <n v="219"/>
    <n v="1"/>
    <x v="0"/>
    <n v="2020"/>
    <s v="2020Q3"/>
  </r>
  <r>
    <s v="L01/080/9/000223/2020"/>
    <d v="2020-09-25T00:00:00"/>
    <d v="2020-09-25T00:00:00"/>
    <x v="0"/>
    <n v="10006"/>
    <n v="10006"/>
    <n v="1"/>
    <x v="0"/>
    <n v="2020"/>
    <s v="2020Q3"/>
  </r>
  <r>
    <s v="L01/070/9/000709/2020"/>
    <d v="2020-09-29T00:00:00"/>
    <d v="2020-09-29T00:00:00"/>
    <x v="1"/>
    <n v="121000"/>
    <n v="121000"/>
    <n v="1"/>
    <x v="0"/>
    <n v="2020"/>
    <s v="2020Q3"/>
  </r>
  <r>
    <s v="L15/070/9/000712/2020"/>
    <d v="2020-10-05T00:00:00"/>
    <d v="2020-10-05T00:00:00"/>
    <x v="1"/>
    <n v="1000"/>
    <n v="1000"/>
    <n v="1"/>
    <x v="0"/>
    <n v="2020"/>
    <s v="2020Q4"/>
  </r>
  <r>
    <s v="L01/070/9/000718/2020"/>
    <d v="2020-10-04T00:00:00"/>
    <d v="2020-10-04T00:00:00"/>
    <x v="1"/>
    <n v="83200"/>
    <n v="40000"/>
    <n v="1"/>
    <x v="0"/>
    <n v="2020"/>
    <s v="2020Q4"/>
  </r>
  <r>
    <s v="L01/070/9/000739/2020"/>
    <d v="2020-10-07T00:00:00"/>
    <d v="2020-10-07T00:00:00"/>
    <x v="1"/>
    <n v="3438"/>
    <n v="3438"/>
    <n v="1"/>
    <x v="0"/>
    <n v="2020"/>
    <s v="2020Q4"/>
  </r>
  <r>
    <s v="L01/070/9/000749/2020"/>
    <d v="2020-10-09T00:00:00"/>
    <d v="2020-10-09T00:00:00"/>
    <x v="1"/>
    <n v="110000"/>
    <n v="110000"/>
    <n v="1"/>
    <x v="0"/>
    <n v="2020"/>
    <s v="2020Q4"/>
  </r>
  <r>
    <s v="L01/102/9/000003/2020"/>
    <d v="2020-10-06T00:00:00"/>
    <d v="2020-10-06T00:00:00"/>
    <x v="3"/>
    <n v="283208.02"/>
    <n v="283208.02"/>
    <n v="1"/>
    <x v="0"/>
    <n v="2020"/>
    <s v="2020Q4"/>
  </r>
  <r>
    <s v="L01/070/9/000754/2020"/>
    <d v="2020-10-12T00:00:00"/>
    <d v="2020-10-12T00:00:00"/>
    <x v="1"/>
    <n v="148000"/>
    <n v="148000"/>
    <n v="1"/>
    <x v="0"/>
    <n v="2020"/>
    <s v="2020Q4"/>
  </r>
  <r>
    <s v="L01/070/9/000731/2020"/>
    <d v="2020-10-08T00:00:00"/>
    <d v="2020-10-08T00:00:00"/>
    <x v="1"/>
    <n v="8670"/>
    <n v="8670"/>
    <n v="1"/>
    <x v="0"/>
    <n v="2020"/>
    <s v="2020Q4"/>
  </r>
  <r>
    <s v="L05/070/9/000759/2020"/>
    <d v="2020-10-03T00:00:00"/>
    <d v="2020-10-03T00:00:00"/>
    <x v="1"/>
    <n v="152"/>
    <n v="152"/>
    <n v="1"/>
    <x v="0"/>
    <n v="2020"/>
    <s v="2020Q4"/>
  </r>
  <r>
    <s v="L01/080/9/000239/2020"/>
    <d v="2020-10-10T00:00:00"/>
    <d v="2020-10-10T00:00:00"/>
    <x v="0"/>
    <n v="13008"/>
    <n v="13008"/>
    <n v="1"/>
    <x v="0"/>
    <n v="2020"/>
    <s v="2020Q4"/>
  </r>
  <r>
    <s v="L01/070/9/000771/2020"/>
    <d v="2020-10-16T00:00:00"/>
    <d v="2020-10-16T00:00:00"/>
    <x v="1"/>
    <n v="1788"/>
    <n v="1788"/>
    <n v="1"/>
    <x v="0"/>
    <n v="2020"/>
    <s v="2020Q4"/>
  </r>
  <r>
    <s v="L01/088/9/000156/2020"/>
    <d v="2020-10-15T00:00:00"/>
    <d v="2020-10-15T00:00:00"/>
    <x v="0"/>
    <n v="2688"/>
    <n v="2688"/>
    <n v="1"/>
    <x v="0"/>
    <n v="2020"/>
    <s v="2020Q4"/>
  </r>
  <r>
    <s v="L01/080/9/000245/2020"/>
    <d v="2020-09-23T00:00:00"/>
    <d v="2020-09-23T00:00:00"/>
    <x v="0"/>
    <n v="39020"/>
    <n v="39020"/>
    <n v="1"/>
    <x v="0"/>
    <n v="2020"/>
    <s v="2020Q3"/>
  </r>
  <r>
    <s v="L02/070/9/000230/2020"/>
    <d v="2020-04-16T00:00:00"/>
    <d v="2020-04-16T00:00:00"/>
    <x v="1"/>
    <n v="6270"/>
    <n v="6270"/>
    <n v="1"/>
    <x v="0"/>
    <n v="2020"/>
    <s v="2020Q2"/>
  </r>
  <r>
    <s v="L01/087/9/000247/2020"/>
    <d v="2020-10-19T00:00:00"/>
    <d v="2020-10-19T00:00:00"/>
    <x v="0"/>
    <n v="12540"/>
    <n v="10000"/>
    <n v="1"/>
    <x v="0"/>
    <n v="2020"/>
    <s v="2020Q4"/>
  </r>
  <r>
    <s v="L01/070/9/000790/2020"/>
    <d v="2020-10-11T00:00:00"/>
    <d v="2020-10-11T00:00:00"/>
    <x v="1"/>
    <n v="9922"/>
    <n v="9922"/>
    <n v="1"/>
    <x v="0"/>
    <n v="2020"/>
    <s v="2020Q4"/>
  </r>
  <r>
    <s v="L01/070/9/000797/2020"/>
    <d v="2020-10-17T00:00:00"/>
    <d v="2020-10-17T00:00:00"/>
    <x v="1"/>
    <n v="23958"/>
    <n v="23958"/>
    <n v="1"/>
    <x v="0"/>
    <n v="2020"/>
    <s v="2020Q4"/>
  </r>
  <r>
    <s v="L01/070/9/000228/2020"/>
    <d v="2020-04-23T00:00:00"/>
    <d v="2020-04-23T00:00:00"/>
    <x v="1"/>
    <n v="6300"/>
    <n v="6300"/>
    <n v="1"/>
    <x v="0"/>
    <n v="2020"/>
    <s v="2020Q2"/>
  </r>
  <r>
    <s v="L02/070/9/000227/2020"/>
    <d v="2020-04-20T00:00:00"/>
    <d v="2020-04-20T00:00:00"/>
    <x v="1"/>
    <n v="11450"/>
    <n v="11450"/>
    <n v="1"/>
    <x v="0"/>
    <n v="2020"/>
    <s v="2020Q2"/>
  </r>
  <r>
    <s v="L01/070/9/000233/2020"/>
    <d v="2020-04-04T00:00:00"/>
    <d v="2020-04-04T00:00:00"/>
    <x v="1"/>
    <n v="550000"/>
    <n v="550000"/>
    <n v="1"/>
    <x v="0"/>
    <n v="2020"/>
    <s v="2020Q2"/>
  </r>
  <r>
    <s v="L02/070/9/000234/2020"/>
    <d v="2020-04-15T00:00:00"/>
    <d v="2020-04-15T00:00:00"/>
    <x v="1"/>
    <n v="110000"/>
    <n v="110000"/>
    <n v="1"/>
    <x v="0"/>
    <n v="2020"/>
    <s v="2020Q2"/>
  </r>
  <r>
    <s v="L02/070/9/000236/2020"/>
    <d v="2020-04-01T00:00:00"/>
    <d v="2020-04-01T00:00:00"/>
    <x v="1"/>
    <n v="5000"/>
    <n v="5000"/>
    <n v="1"/>
    <x v="0"/>
    <n v="2020"/>
    <s v="2020Q2"/>
  </r>
  <r>
    <s v="L01/088/9/000055/2020"/>
    <d v="2020-04-22T00:00:00"/>
    <d v="2020-04-22T00:00:00"/>
    <x v="0"/>
    <n v="3730"/>
    <n v="3730"/>
    <n v="1"/>
    <x v="0"/>
    <n v="2020"/>
    <s v="2020Q2"/>
  </r>
  <r>
    <s v="L01/080/9/000062/2020"/>
    <d v="2020-04-20T00:00:00"/>
    <d v="2020-04-20T00:00:00"/>
    <x v="0"/>
    <n v="11410"/>
    <n v="11410"/>
    <n v="1"/>
    <x v="0"/>
    <n v="2020"/>
    <s v="2020Q2"/>
  </r>
  <r>
    <s v="L01/088/9/000052/2020"/>
    <d v="2020-04-14T00:00:00"/>
    <d v="2020-04-14T00:00:00"/>
    <x v="0"/>
    <n v="130"/>
    <n v="130"/>
    <n v="1"/>
    <x v="0"/>
    <n v="2020"/>
    <s v="2020Q2"/>
  </r>
  <r>
    <s v="L01/087/9/000063/2020"/>
    <d v="2020-04-23T00:00:00"/>
    <d v="2020-04-23T00:00:00"/>
    <x v="0"/>
    <n v="50000"/>
    <n v="50000"/>
    <n v="1"/>
    <x v="0"/>
    <n v="2020"/>
    <s v="2020Q2"/>
  </r>
  <r>
    <s v="L01/070/9/000243/2020"/>
    <d v="2020-04-23T00:00:00"/>
    <d v="2020-04-23T00:00:00"/>
    <x v="1"/>
    <n v="50"/>
    <n v="50"/>
    <n v="1"/>
    <x v="0"/>
    <n v="2020"/>
    <s v="2020Q2"/>
  </r>
  <r>
    <s v="L02/088/9/000057/2020"/>
    <d v="2020-04-27T00:00:00"/>
    <d v="2020-04-27T00:00:00"/>
    <x v="0"/>
    <n v="15000"/>
    <n v="15000"/>
    <n v="1"/>
    <x v="0"/>
    <n v="2020"/>
    <s v="2020Q2"/>
  </r>
  <r>
    <s v="L02/087/9/000065/2020"/>
    <d v="2020-04-29T00:00:00"/>
    <d v="2020-04-29T00:00:00"/>
    <x v="0"/>
    <n v="1106667.6470999999"/>
    <n v="1106667.6470999999"/>
    <n v="1"/>
    <x v="0"/>
    <n v="2020"/>
    <s v="2020Q2"/>
  </r>
  <r>
    <s v="L01/088/9/000056/2020"/>
    <d v="2020-04-30T00:00:00"/>
    <d v="2020-04-30T00:00:00"/>
    <x v="0"/>
    <n v="650"/>
    <n v="650"/>
    <n v="1"/>
    <x v="0"/>
    <n v="2020"/>
    <s v="2020Q2"/>
  </r>
  <r>
    <s v="L01/080/9/000066/2020"/>
    <d v="2020-04-09T00:00:00"/>
    <d v="2020-04-09T00:00:00"/>
    <x v="0"/>
    <n v="50"/>
    <n v="50"/>
    <n v="1"/>
    <x v="0"/>
    <n v="2020"/>
    <s v="2020Q2"/>
  </r>
  <r>
    <s v="L01/070/9/000246/2020"/>
    <d v="2020-04-30T00:00:00"/>
    <d v="2020-04-30T00:00:00"/>
    <x v="1"/>
    <n v="5194"/>
    <n v="5194"/>
    <n v="1"/>
    <x v="0"/>
    <n v="2020"/>
    <s v="2020Q2"/>
  </r>
  <r>
    <s v="L02/088/9/000076/2019"/>
    <d v="2019-12-12T00:00:00"/>
    <d v="2019-12-12T00:00:00"/>
    <x v="0"/>
    <n v="445000"/>
    <n v="445000"/>
    <n v="1"/>
    <x v="10"/>
    <n v="2019"/>
    <s v="2019Q4"/>
  </r>
  <r>
    <s v="L01/070/9/000242/2020"/>
    <d v="2020-05-05T00:00:00"/>
    <d v="2020-05-05T00:00:00"/>
    <x v="1"/>
    <n v="8620"/>
    <n v="8620"/>
    <n v="1"/>
    <x v="0"/>
    <n v="2020"/>
    <s v="2020Q2"/>
  </r>
  <r>
    <s v="L01/087/9/000069/2020"/>
    <d v="2020-04-30T00:00:00"/>
    <d v="2020-04-30T00:00:00"/>
    <x v="0"/>
    <n v="5310"/>
    <n v="5310"/>
    <n v="1"/>
    <x v="0"/>
    <n v="2020"/>
    <s v="2020Q2"/>
  </r>
  <r>
    <s v="L01/080/9/000072/2020"/>
    <d v="2020-04-30T00:00:00"/>
    <d v="2020-04-30T00:00:00"/>
    <x v="0"/>
    <n v="100000"/>
    <n v="100000"/>
    <n v="1"/>
    <x v="0"/>
    <n v="2020"/>
    <s v="2020Q2"/>
  </r>
  <r>
    <s v="L01/070/9/000255/2020"/>
    <d v="2020-05-08T00:00:00"/>
    <d v="2020-05-08T00:00:00"/>
    <x v="1"/>
    <n v="10500"/>
    <n v="10500"/>
    <n v="1"/>
    <x v="0"/>
    <n v="2020"/>
    <s v="2020Q2"/>
  </r>
  <r>
    <s v="L01/070/9/000257/2020"/>
    <d v="2020-02-14T00:00:00"/>
    <d v="2020-02-14T00:00:00"/>
    <x v="1"/>
    <n v="450"/>
    <n v="450"/>
    <n v="1"/>
    <x v="0"/>
    <n v="2020"/>
    <s v="2020Q1"/>
  </r>
  <r>
    <s v="L01/070/9/000258/2020"/>
    <d v="2020-05-08T00:00:00"/>
    <d v="2020-05-08T00:00:00"/>
    <x v="1"/>
    <n v="6060"/>
    <n v="6060"/>
    <n v="1"/>
    <x v="0"/>
    <n v="2020"/>
    <s v="2020Q2"/>
  </r>
  <r>
    <s v="L01/070/9/000260/2020"/>
    <d v="2020-05-09T00:00:00"/>
    <d v="2020-05-09T00:00:00"/>
    <x v="1"/>
    <n v="3550"/>
    <n v="3550"/>
    <n v="1"/>
    <x v="0"/>
    <n v="2020"/>
    <s v="2020Q2"/>
  </r>
  <r>
    <s v="L02/070/9/000261/2020"/>
    <d v="2020-05-06T00:00:00"/>
    <d v="2020-05-06T00:00:00"/>
    <x v="1"/>
    <n v="15000"/>
    <n v="15000"/>
    <n v="1"/>
    <x v="0"/>
    <n v="2020"/>
    <s v="2020Q2"/>
  </r>
  <r>
    <s v="L01/088/9/000058/2020"/>
    <d v="2020-01-25T00:00:00"/>
    <d v="2020-01-25T00:00:00"/>
    <x v="0"/>
    <n v="1000"/>
    <n v="1000"/>
    <n v="1"/>
    <x v="0"/>
    <n v="2020"/>
    <s v="2020Q1"/>
  </r>
  <r>
    <s v="L01/087/9/000076/2020"/>
    <d v="2020-04-25T00:00:00"/>
    <d v="2020-04-25T00:00:00"/>
    <x v="0"/>
    <n v="1000"/>
    <n v="1000"/>
    <n v="1"/>
    <x v="0"/>
    <n v="2020"/>
    <s v="2020Q2"/>
  </r>
  <r>
    <s v="L05/070/9/000265/2020"/>
    <d v="2020-04-30T00:00:00"/>
    <d v="2020-04-30T00:00:00"/>
    <x v="1"/>
    <n v="85900"/>
    <n v="85900"/>
    <n v="1"/>
    <x v="0"/>
    <n v="2020"/>
    <s v="2020Q2"/>
  </r>
  <r>
    <s v="L01/070/9/000269/2020"/>
    <d v="2020-05-13T00:00:00"/>
    <d v="2020-05-13T00:00:00"/>
    <x v="1"/>
    <n v="1000"/>
    <n v="1000"/>
    <n v="1"/>
    <x v="0"/>
    <n v="2020"/>
    <s v="2020Q2"/>
  </r>
  <r>
    <s v="L01/070/9/000272/2020"/>
    <d v="2020-05-10T00:00:00"/>
    <d v="2020-05-10T00:00:00"/>
    <x v="1"/>
    <n v="100"/>
    <n v="100"/>
    <n v="1"/>
    <x v="0"/>
    <n v="2020"/>
    <s v="2020Q2"/>
  </r>
  <r>
    <s v="L01/070/9/000273/2020"/>
    <d v="2020-05-16T00:00:00"/>
    <d v="2020-05-16T00:00:00"/>
    <x v="1"/>
    <n v="50000"/>
    <n v="50000"/>
    <n v="1"/>
    <x v="0"/>
    <n v="2020"/>
    <s v="2020Q2"/>
  </r>
  <r>
    <s v="L01/070/9/000278/2020"/>
    <d v="2020-05-16T00:00:00"/>
    <d v="2020-05-16T00:00:00"/>
    <x v="1"/>
    <n v="8610"/>
    <n v="8610"/>
    <n v="1"/>
    <x v="0"/>
    <n v="2020"/>
    <s v="2020Q2"/>
  </r>
  <r>
    <s v="L01/087/9/000363/2020"/>
    <d v="2020-08-31T00:00:00"/>
    <d v="2020-12-08T00:00:00"/>
    <x v="0"/>
    <n v="22800"/>
    <n v="22800"/>
    <n v="1"/>
    <x v="0"/>
    <n v="2020"/>
    <s v="2020Q3"/>
  </r>
  <r>
    <s v="L02/070/9/000285/2020"/>
    <d v="2020-05-18T00:00:00"/>
    <d v="2020-05-18T00:00:00"/>
    <x v="1"/>
    <n v="6270"/>
    <n v="6000"/>
    <n v="1"/>
    <x v="0"/>
    <n v="2020"/>
    <s v="2020Q2"/>
  </r>
  <r>
    <s v="L01/070/9/000287/2020"/>
    <d v="2020-05-15T00:00:00"/>
    <d v="2020-05-15T00:00:00"/>
    <x v="1"/>
    <n v="136730"/>
    <n v="136730"/>
    <n v="1"/>
    <x v="0"/>
    <n v="2020"/>
    <s v="2020Q2"/>
  </r>
  <r>
    <s v="L01/070/9/000286/2020"/>
    <d v="2020-05-07T00:00:00"/>
    <d v="2020-05-07T00:00:00"/>
    <x v="1"/>
    <n v="1515"/>
    <n v="1515"/>
    <n v="1"/>
    <x v="0"/>
    <n v="2020"/>
    <s v="2020Q2"/>
  </r>
  <r>
    <s v="L15/080/9/000080/2020"/>
    <d v="2020-03-23T00:00:00"/>
    <d v="2020-03-23T00:00:00"/>
    <x v="0"/>
    <n v="5000"/>
    <n v="5000"/>
    <n v="1"/>
    <x v="0"/>
    <n v="2020"/>
    <s v="2020Q1"/>
  </r>
  <r>
    <s v="L01/070/9/000294/2020"/>
    <d v="2020-05-26T00:00:00"/>
    <d v="2020-05-26T00:00:00"/>
    <x v="1"/>
    <n v="1000"/>
    <n v="1000"/>
    <n v="1"/>
    <x v="0"/>
    <n v="2020"/>
    <s v="2020Q2"/>
  </r>
  <r>
    <s v="L02/088/9/000062/2020"/>
    <d v="2020-05-22T00:00:00"/>
    <d v="2020-05-22T00:00:00"/>
    <x v="0"/>
    <n v="11270"/>
    <n v="11270"/>
    <n v="1"/>
    <x v="0"/>
    <n v="2020"/>
    <s v="2020Q2"/>
  </r>
  <r>
    <s v="L01/070/9/000302/2020"/>
    <d v="2020-05-30T00:00:00"/>
    <d v="2020-05-30T00:00:00"/>
    <x v="1"/>
    <n v="30"/>
    <n v="30"/>
    <n v="1"/>
    <x v="0"/>
    <n v="2020"/>
    <s v="2020Q2"/>
  </r>
  <r>
    <s v="L01/070/9/000306/2020"/>
    <d v="2020-05-27T00:00:00"/>
    <d v="2020-05-27T00:00:00"/>
    <x v="1"/>
    <n v="241800"/>
    <n v="0"/>
    <n v="1"/>
    <x v="0"/>
    <n v="2020"/>
    <s v="2020Q2"/>
  </r>
  <r>
    <s v="L01/087/9/000085/2020"/>
    <d v="2020-05-11T00:00:00"/>
    <d v="2020-05-11T00:00:00"/>
    <x v="0"/>
    <n v="49"/>
    <n v="49"/>
    <n v="1"/>
    <x v="0"/>
    <n v="2020"/>
    <s v="2020Q2"/>
  </r>
  <r>
    <s v="L01/071/9/000001/2020"/>
    <d v="2020-05-27T00:00:00"/>
    <d v="2020-05-27T00:00:00"/>
    <x v="1"/>
    <n v="3135"/>
    <n v="3135"/>
    <n v="1"/>
    <x v="0"/>
    <n v="2020"/>
    <s v="2020Q2"/>
  </r>
  <r>
    <s v="L05/088/9/000063/2020"/>
    <d v="2020-05-16T00:00:00"/>
    <d v="2020-05-16T00:00:00"/>
    <x v="0"/>
    <n v="5000"/>
    <n v="5000"/>
    <n v="1"/>
    <x v="0"/>
    <n v="2020"/>
    <s v="2020Q2"/>
  </r>
  <r>
    <s v="L15/080/9/000089/2020"/>
    <d v="2020-05-15T00:00:00"/>
    <d v="2020-05-15T00:00:00"/>
    <x v="0"/>
    <n v="170000"/>
    <n v="5000"/>
    <n v="1"/>
    <x v="0"/>
    <n v="2020"/>
    <s v="2020Q2"/>
  </r>
  <r>
    <s v="L01/070/9/000317/2020"/>
    <d v="2020-02-02T00:00:00"/>
    <d v="2020-02-02T00:00:00"/>
    <x v="1"/>
    <n v="779877"/>
    <n v="315000"/>
    <n v="1"/>
    <x v="0"/>
    <n v="2020"/>
    <s v="2020Q1"/>
  </r>
  <r>
    <s v="L01/070/9/000324/2020"/>
    <d v="2020-04-16T00:00:00"/>
    <d v="2020-04-16T00:00:00"/>
    <x v="1"/>
    <n v="50000"/>
    <n v="50000"/>
    <n v="1"/>
    <x v="0"/>
    <n v="2020"/>
    <s v="2020Q2"/>
  </r>
  <r>
    <s v="L15/070/9/000326/2020"/>
    <d v="2020-05-31T00:00:00"/>
    <d v="2020-05-31T00:00:00"/>
    <x v="1"/>
    <n v="107000"/>
    <n v="107000"/>
    <n v="1"/>
    <x v="0"/>
    <n v="2020"/>
    <s v="2020Q2"/>
  </r>
  <r>
    <s v="L01/070/9/000329/2020"/>
    <d v="2020-06-07T00:00:00"/>
    <d v="2020-06-07T00:00:00"/>
    <x v="1"/>
    <n v="1000"/>
    <n v="1000"/>
    <n v="1"/>
    <x v="0"/>
    <n v="2020"/>
    <s v="2020Q2"/>
  </r>
  <r>
    <s v="L01/070/9/000330/2020"/>
    <d v="2020-06-07T00:00:00"/>
    <d v="2020-06-07T00:00:00"/>
    <x v="1"/>
    <n v="10000"/>
    <n v="10000"/>
    <n v="1"/>
    <x v="0"/>
    <n v="2020"/>
    <s v="2020Q2"/>
  </r>
  <r>
    <s v="L01/070/9/000338/2020"/>
    <d v="2020-06-10T00:00:00"/>
    <d v="2020-06-10T00:00:00"/>
    <x v="1"/>
    <n v="1190912"/>
    <n v="1190912"/>
    <n v="1"/>
    <x v="0"/>
    <n v="2020"/>
    <s v="2020Q2"/>
  </r>
  <r>
    <s v="L01/070/9/000342/2020"/>
    <d v="2020-06-12T00:00:00"/>
    <d v="2020-06-12T00:00:00"/>
    <x v="1"/>
    <n v="45450"/>
    <n v="45450"/>
    <n v="1"/>
    <x v="0"/>
    <n v="2020"/>
    <s v="2020Q2"/>
  </r>
  <r>
    <s v="L01/070/9/000344/2020"/>
    <d v="2020-06-11T00:00:00"/>
    <d v="2020-06-11T00:00:00"/>
    <x v="1"/>
    <n v="6270"/>
    <n v="6270"/>
    <n v="1"/>
    <x v="0"/>
    <n v="2020"/>
    <s v="2020Q2"/>
  </r>
  <r>
    <s v="L02/088/9/000071/2020"/>
    <d v="2020-06-12T00:00:00"/>
    <d v="2020-06-12T00:00:00"/>
    <x v="0"/>
    <n v="40"/>
    <n v="40"/>
    <n v="1"/>
    <x v="0"/>
    <n v="2020"/>
    <s v="2020Q2"/>
  </r>
  <r>
    <s v="L02/088/9/000070/2020"/>
    <d v="2020-06-13T00:00:00"/>
    <d v="2020-06-13T00:00:00"/>
    <x v="0"/>
    <n v="190"/>
    <n v="190"/>
    <n v="1"/>
    <x v="0"/>
    <n v="2020"/>
    <s v="2020Q2"/>
  </r>
  <r>
    <s v="L02/070/9/000346/2020"/>
    <d v="2020-06-15T00:00:00"/>
    <d v="2020-06-15T00:00:00"/>
    <x v="1"/>
    <n v="1000"/>
    <n v="1000"/>
    <n v="1"/>
    <x v="0"/>
    <n v="2020"/>
    <s v="2020Q2"/>
  </r>
  <r>
    <s v="L01/070/9/000334/2020"/>
    <d v="2020-06-07T00:00:00"/>
    <d v="2020-06-07T00:00:00"/>
    <x v="1"/>
    <n v="106270"/>
    <n v="106270"/>
    <n v="1"/>
    <x v="0"/>
    <n v="2020"/>
    <s v="2020Q2"/>
  </r>
  <r>
    <s v="L01/070/9/000350/2020"/>
    <d v="2020-06-16T00:00:00"/>
    <d v="2020-06-16T00:00:00"/>
    <x v="1"/>
    <n v="8842"/>
    <n v="8842"/>
    <n v="1"/>
    <x v="0"/>
    <n v="2020"/>
    <s v="2020Q2"/>
  </r>
  <r>
    <s v="L01/070/9/000349/2020"/>
    <d v="2020-06-16T00:00:00"/>
    <d v="2020-06-16T00:00:00"/>
    <x v="1"/>
    <n v="1000"/>
    <n v="1000"/>
    <n v="1"/>
    <x v="0"/>
    <n v="2020"/>
    <s v="2020Q2"/>
  </r>
  <r>
    <s v="L01/070/9/000002/2020"/>
    <d v="2020-01-02T00:00:00"/>
    <d v="2020-01-02T00:00:00"/>
    <x v="1"/>
    <n v="20440"/>
    <n v="20440"/>
    <n v="1"/>
    <x v="0"/>
    <n v="2020"/>
    <s v="2020Q1"/>
  </r>
  <r>
    <s v="L01/070/9/000348/2020"/>
    <d v="2020-06-03T00:00:00"/>
    <d v="2020-06-03T00:00:00"/>
    <x v="1"/>
    <n v="2735955"/>
    <n v="385955.29399999999"/>
    <n v="1"/>
    <x v="0"/>
    <n v="2020"/>
    <s v="2020Q2"/>
  </r>
  <r>
    <s v="L02/070/9/000347/2020"/>
    <d v="2020-06-17T00:00:00"/>
    <d v="2020-06-17T00:00:00"/>
    <x v="1"/>
    <n v="1000"/>
    <n v="1000"/>
    <n v="1"/>
    <x v="0"/>
    <n v="2020"/>
    <s v="2020Q2"/>
  </r>
  <r>
    <s v="L02/088/9/000072/2020"/>
    <d v="2020-06-13T00:00:00"/>
    <d v="2020-06-13T00:00:00"/>
    <x v="0"/>
    <n v="2581"/>
    <n v="2581"/>
    <n v="1"/>
    <x v="0"/>
    <n v="2020"/>
    <s v="2020Q2"/>
  </r>
  <r>
    <s v="L01/070/9/000357/2020"/>
    <d v="2020-06-21T00:00:00"/>
    <d v="2020-06-21T00:00:00"/>
    <x v="1"/>
    <n v="34271"/>
    <n v="34271"/>
    <n v="1"/>
    <x v="0"/>
    <n v="2020"/>
    <s v="2020Q2"/>
  </r>
  <r>
    <s v="L01/088/9/000074/2020"/>
    <d v="2020-06-13T00:00:00"/>
    <d v="2020-06-13T00:00:00"/>
    <x v="0"/>
    <n v="20000"/>
    <n v="20000"/>
    <n v="1"/>
    <x v="0"/>
    <n v="2020"/>
    <s v="2020Q2"/>
  </r>
  <r>
    <s v="L01/087/9/000106/2020"/>
    <d v="2020-06-20T00:00:00"/>
    <d v="2020-06-20T00:00:00"/>
    <x v="0"/>
    <n v="1000"/>
    <n v="1000"/>
    <n v="1"/>
    <x v="0"/>
    <n v="2020"/>
    <s v="2020Q2"/>
  </r>
  <r>
    <s v="L01/070/9/000003/2020"/>
    <d v="2020-01-03T00:00:00"/>
    <d v="2020-01-03T00:00:00"/>
    <x v="1"/>
    <n v="1000000"/>
    <n v="1000000"/>
    <n v="1"/>
    <x v="0"/>
    <n v="2020"/>
    <s v="2020Q1"/>
  </r>
  <r>
    <s v="L01/070/9/000366/2020"/>
    <d v="2020-06-25T00:00:00"/>
    <d v="2020-06-25T00:00:00"/>
    <x v="1"/>
    <n v="101450"/>
    <n v="101450"/>
    <n v="1"/>
    <x v="0"/>
    <n v="2020"/>
    <s v="2020Q2"/>
  </r>
  <r>
    <s v="L01/080/9/000108/2020"/>
    <d v="2020-06-26T00:00:00"/>
    <d v="2020-06-26T00:00:00"/>
    <x v="0"/>
    <n v="1000"/>
    <n v="1000"/>
    <n v="1"/>
    <x v="0"/>
    <n v="2020"/>
    <s v="2020Q2"/>
  </r>
  <r>
    <s v="L01/080/9/000110/2020"/>
    <d v="2020-06-20T00:00:00"/>
    <d v="2020-06-20T00:00:00"/>
    <x v="0"/>
    <n v="1000"/>
    <n v="1000"/>
    <n v="1"/>
    <x v="0"/>
    <n v="2020"/>
    <s v="2020Q2"/>
  </r>
  <r>
    <s v="L01/070/9/000365/2020"/>
    <d v="2020-06-17T00:00:00"/>
    <d v="2020-06-17T00:00:00"/>
    <x v="1"/>
    <n v="15688"/>
    <n v="15688"/>
    <n v="1"/>
    <x v="0"/>
    <n v="2020"/>
    <s v="2020Q2"/>
  </r>
  <r>
    <s v="L01/070/9/000368/2020"/>
    <d v="2020-06-23T00:00:00"/>
    <d v="2020-06-23T00:00:00"/>
    <x v="1"/>
    <n v="254000"/>
    <n v="254000"/>
    <n v="1"/>
    <x v="0"/>
    <n v="2020"/>
    <s v="2020Q2"/>
  </r>
  <r>
    <s v="L01/070/9/000373/2020"/>
    <d v="2020-06-27T00:00:00"/>
    <d v="2020-06-27T00:00:00"/>
    <x v="1"/>
    <n v="1000"/>
    <n v="1000"/>
    <n v="1"/>
    <x v="0"/>
    <n v="2020"/>
    <s v="2020Q2"/>
  </r>
  <r>
    <s v="L01/070/9/000375/2020"/>
    <d v="2020-06-27T00:00:00"/>
    <d v="2020-06-27T00:00:00"/>
    <x v="1"/>
    <n v="2220588"/>
    <n v="0"/>
    <n v="1"/>
    <x v="0"/>
    <n v="2020"/>
    <s v="2020Q2"/>
  </r>
  <r>
    <s v="L01/070/9/000376/2020"/>
    <d v="2020-06-26T00:00:00"/>
    <d v="2020-06-26T00:00:00"/>
    <x v="1"/>
    <n v="9290"/>
    <n v="9290"/>
    <n v="1"/>
    <x v="0"/>
    <n v="2020"/>
    <s v="2020Q2"/>
  </r>
  <r>
    <s v="L01/070/9/000377/2020"/>
    <d v="2020-06-25T00:00:00"/>
    <d v="2020-06-25T00:00:00"/>
    <x v="1"/>
    <n v="43168"/>
    <n v="43168"/>
    <n v="1"/>
    <x v="0"/>
    <n v="2020"/>
    <s v="2020Q2"/>
  </r>
  <r>
    <s v="L15/070/9/000382/2020"/>
    <d v="2020-06-30T00:00:00"/>
    <d v="2020-06-30T00:00:00"/>
    <x v="1"/>
    <n v="100"/>
    <n v="100"/>
    <n v="1"/>
    <x v="0"/>
    <n v="2020"/>
    <s v="2020Q2"/>
  </r>
  <r>
    <s v="L01/088/9/000080/2020"/>
    <d v="2020-06-25T00:00:00"/>
    <d v="2020-06-25T00:00:00"/>
    <x v="0"/>
    <n v="5000"/>
    <n v="5000"/>
    <n v="1"/>
    <x v="0"/>
    <n v="2020"/>
    <s v="2020Q2"/>
  </r>
  <r>
    <s v="L02/070/9/000384/2020"/>
    <d v="2020-06-27T00:00:00"/>
    <d v="2020-06-27T00:00:00"/>
    <x v="1"/>
    <n v="62"/>
    <n v="62"/>
    <n v="1"/>
    <x v="0"/>
    <n v="2020"/>
    <s v="2020Q2"/>
  </r>
  <r>
    <s v="L01/088/9/000082/2020"/>
    <d v="2020-06-26T00:00:00"/>
    <d v="2020-06-26T00:00:00"/>
    <x v="0"/>
    <n v="190"/>
    <n v="190"/>
    <n v="1"/>
    <x v="0"/>
    <n v="2020"/>
    <s v="2020Q2"/>
  </r>
  <r>
    <s v="L01/080/9/000113/2020"/>
    <d v="2020-02-25T00:00:00"/>
    <d v="2020-02-25T00:00:00"/>
    <x v="0"/>
    <n v="100000"/>
    <n v="100000"/>
    <n v="1"/>
    <x v="0"/>
    <n v="2020"/>
    <s v="2020Q1"/>
  </r>
  <r>
    <s v="L01/070/9/000399/2020"/>
    <d v="2020-07-04T00:00:00"/>
    <d v="2020-07-04T00:00:00"/>
    <x v="1"/>
    <n v="1000"/>
    <n v="1000"/>
    <n v="1"/>
    <x v="0"/>
    <n v="2020"/>
    <s v="2020Q3"/>
  </r>
  <r>
    <s v="L02/070/9/000406/2020"/>
    <d v="2020-06-28T00:00:00"/>
    <d v="2020-06-28T00:00:00"/>
    <x v="1"/>
    <n v="373246"/>
    <n v="373245.614"/>
    <n v="1"/>
    <x v="0"/>
    <n v="2020"/>
    <s v="2020Q2"/>
  </r>
  <r>
    <s v="L01/070/9/000407/2020"/>
    <d v="2020-07-03T00:00:00"/>
    <d v="2020-07-03T00:00:00"/>
    <x v="1"/>
    <n v="5000"/>
    <n v="5000"/>
    <n v="1"/>
    <x v="0"/>
    <n v="2020"/>
    <s v="2020Q3"/>
  </r>
  <r>
    <s v="L01/080/9/000002/2020"/>
    <d v="2020-01-03T00:00:00"/>
    <d v="2020-01-03T00:00:00"/>
    <x v="0"/>
    <n v="20"/>
    <n v="20"/>
    <n v="1"/>
    <x v="0"/>
    <n v="2020"/>
    <s v="2020Q1"/>
  </r>
  <r>
    <s v="L01/070/9/000413/2020"/>
    <d v="2020-05-02T00:00:00"/>
    <d v="2020-05-02T00:00:00"/>
    <x v="1"/>
    <n v="1000"/>
    <n v="1000"/>
    <n v="1"/>
    <x v="0"/>
    <n v="2020"/>
    <s v="2020Q2"/>
  </r>
  <r>
    <s v="L05/070/9/000400/2020"/>
    <d v="2020-01-18T00:00:00"/>
    <d v="2020-01-18T00:00:00"/>
    <x v="1"/>
    <n v="1547558"/>
    <n v="250488.41070000001"/>
    <n v="1"/>
    <x v="0"/>
    <n v="2020"/>
    <s v="2020Q1"/>
  </r>
  <r>
    <s v="L02/070/9/000415/2020"/>
    <d v="2020-07-03T00:00:00"/>
    <d v="2020-07-03T00:00:00"/>
    <x v="1"/>
    <n v="1808"/>
    <n v="1808"/>
    <n v="1"/>
    <x v="0"/>
    <n v="2020"/>
    <s v="2020Q3"/>
  </r>
  <r>
    <s v="L01/088/9/000086/2020"/>
    <d v="2020-07-12T00:00:00"/>
    <d v="2020-07-12T00:00:00"/>
    <x v="0"/>
    <n v="133450"/>
    <n v="133450"/>
    <n v="1"/>
    <x v="0"/>
    <n v="2020"/>
    <s v="2020Q3"/>
  </r>
  <r>
    <s v="L01/080/9/000119/2020"/>
    <d v="2020-04-28T00:00:00"/>
    <d v="2020-04-28T00:00:00"/>
    <x v="0"/>
    <n v="1000"/>
    <n v="1000"/>
    <n v="1"/>
    <x v="0"/>
    <n v="2020"/>
    <s v="2020Q2"/>
  </r>
  <r>
    <s v="L01/070/9/000048/2019"/>
    <d v="2019-03-18T00:00:00"/>
    <d v="2019-03-18T00:00:00"/>
    <x v="1"/>
    <n v="124700"/>
    <n v="124700"/>
    <n v="1"/>
    <x v="10"/>
    <n v="2019"/>
    <s v="2019Q1"/>
  </r>
  <r>
    <s v="L01/087/9/000365/2020"/>
    <d v="2020-10-21T00:00:00"/>
    <d v="2020-12-08T00:00:00"/>
    <x v="0"/>
    <n v="22800"/>
    <n v="22800"/>
    <n v="1"/>
    <x v="0"/>
    <n v="2020"/>
    <s v="2020Q4"/>
  </r>
  <r>
    <s v="L01/070/9/000093/2019"/>
    <d v="2019-04-29T00:00:00"/>
    <d v="2019-04-29T00:00:00"/>
    <x v="1"/>
    <n v="1200000"/>
    <n v="933153.76471000002"/>
    <n v="1"/>
    <x v="10"/>
    <n v="2019"/>
    <s v="2019Q2"/>
  </r>
  <r>
    <s v="L01/070/9/000101/2019"/>
    <d v="2019-05-04T00:00:00"/>
    <d v="2019-05-04T00:00:00"/>
    <x v="1"/>
    <n v="4000"/>
    <n v="4000"/>
    <n v="1"/>
    <x v="10"/>
    <n v="2019"/>
    <s v="2019Q2"/>
  </r>
  <r>
    <s v="L01/088/9/000002/2020"/>
    <d v="2020-01-06T00:00:00"/>
    <d v="2020-01-06T00:00:00"/>
    <x v="0"/>
    <n v="100"/>
    <n v="100"/>
    <n v="1"/>
    <x v="0"/>
    <n v="2020"/>
    <s v="2020Q1"/>
  </r>
  <r>
    <s v="L01/070/9/000150/2019"/>
    <d v="2019-05-08T00:00:00"/>
    <d v="2019-05-08T00:00:00"/>
    <x v="1"/>
    <n v="0"/>
    <n v="-1000"/>
    <n v="1"/>
    <x v="10"/>
    <n v="2019"/>
    <s v="2019Q2"/>
  </r>
  <r>
    <s v="L01/087/9/000034/2019"/>
    <d v="2019-06-30T00:00:00"/>
    <d v="2019-06-30T00:00:00"/>
    <x v="0"/>
    <n v="1145706"/>
    <n v="1145706"/>
    <n v="1"/>
    <x v="10"/>
    <n v="2019"/>
    <s v="2019Q2"/>
  </r>
  <r>
    <s v="L01/070/9/000175/2019"/>
    <d v="2019-07-09T00:00:00"/>
    <d v="2019-07-09T00:00:00"/>
    <x v="1"/>
    <n v="10000"/>
    <n v="10000"/>
    <n v="1"/>
    <x v="10"/>
    <n v="2019"/>
    <s v="2019Q3"/>
  </r>
  <r>
    <s v="L01/088/9/000020/2019"/>
    <d v="2019-07-13T00:00:00"/>
    <d v="2019-07-13T00:00:00"/>
    <x v="0"/>
    <n v="6920"/>
    <n v="6920"/>
    <n v="1"/>
    <x v="10"/>
    <n v="2019"/>
    <s v="2019Q3"/>
  </r>
  <r>
    <s v="L02/070/9/000185/2019"/>
    <d v="2019-07-12T00:00:00"/>
    <d v="2019-07-12T00:00:00"/>
    <x v="1"/>
    <n v="4.8209120075355997E-24"/>
    <n v="4.8209120075355997E-24"/>
    <n v="1"/>
    <x v="10"/>
    <n v="2019"/>
    <s v="2019Q3"/>
  </r>
  <r>
    <s v="L01/070/9/000203/2019"/>
    <d v="2019-07-29T00:00:00"/>
    <d v="2019-07-29T00:00:00"/>
    <x v="1"/>
    <n v="0"/>
    <n v="-20"/>
    <n v="1"/>
    <x v="10"/>
    <n v="2019"/>
    <s v="2019Q3"/>
  </r>
  <r>
    <s v="L01/070/9/000210/2019"/>
    <d v="2019-07-28T00:00:00"/>
    <d v="2019-07-28T00:00:00"/>
    <x v="1"/>
    <n v="313774"/>
    <n v="313774"/>
    <n v="1"/>
    <x v="10"/>
    <n v="2019"/>
    <s v="2019Q3"/>
  </r>
  <r>
    <s v="L01/070/9/000012/2020"/>
    <d v="2020-01-09T00:00:00"/>
    <d v="2020-01-09T00:00:00"/>
    <x v="1"/>
    <n v="9480"/>
    <n v="9480"/>
    <n v="1"/>
    <x v="0"/>
    <n v="2020"/>
    <s v="2020Q1"/>
  </r>
  <r>
    <s v="L01/070/9/000228/2019"/>
    <d v="2019-08-29T00:00:00"/>
    <d v="2019-08-29T00:00:00"/>
    <x v="1"/>
    <n v="8700"/>
    <n v="8700"/>
    <n v="1"/>
    <x v="10"/>
    <n v="2019"/>
    <s v="2019Q3"/>
  </r>
  <r>
    <s v="L01/070/9/000278/2019"/>
    <d v="2019-09-20T00:00:00"/>
    <d v="2019-09-20T00:00:00"/>
    <x v="1"/>
    <n v="154280"/>
    <n v="154280"/>
    <n v="1"/>
    <x v="10"/>
    <n v="2019"/>
    <s v="2019Q3"/>
  </r>
  <r>
    <s v="L01/070/9/000303/2019"/>
    <d v="2019-10-15T00:00:00"/>
    <d v="2019-10-15T00:00:00"/>
    <x v="1"/>
    <n v="6860"/>
    <n v="6860"/>
    <n v="1"/>
    <x v="10"/>
    <n v="2019"/>
    <s v="2019Q4"/>
  </r>
  <r>
    <s v="L05/070/9/000440/2019"/>
    <d v="2019-12-23T00:00:00"/>
    <d v="2019-12-23T00:00:00"/>
    <x v="1"/>
    <n v="2500000"/>
    <n v="1000000"/>
    <n v="1"/>
    <x v="10"/>
    <n v="2019"/>
    <s v="2019Q4"/>
  </r>
  <r>
    <s v="L02/070/9/000309/2019"/>
    <d v="2019-07-12T00:00:00"/>
    <d v="2019-07-12T00:00:00"/>
    <x v="1"/>
    <n v="1818588.2350000001"/>
    <n v="565588.23499999999"/>
    <n v="1"/>
    <x v="10"/>
    <n v="2019"/>
    <s v="2019Q3"/>
  </r>
  <r>
    <s v="L01/070/9/000311/2019"/>
    <d v="2019-10-17T00:00:00"/>
    <d v="2019-10-17T00:00:00"/>
    <x v="1"/>
    <n v="10000"/>
    <n v="10000"/>
    <n v="1"/>
    <x v="10"/>
    <n v="2019"/>
    <s v="2019Q4"/>
  </r>
  <r>
    <s v="L01/070/9/000318/2019"/>
    <d v="2019-09-16T00:00:00"/>
    <d v="2019-09-16T00:00:00"/>
    <x v="1"/>
    <n v="400820"/>
    <n v="400820"/>
    <n v="1"/>
    <x v="10"/>
    <n v="2019"/>
    <s v="2019Q3"/>
  </r>
  <r>
    <s v="L01/070/9/000020/2020"/>
    <d v="2020-01-06T00:00:00"/>
    <d v="2020-01-06T00:00:00"/>
    <x v="1"/>
    <n v="13113"/>
    <n v="13113"/>
    <n v="1"/>
    <x v="0"/>
    <n v="2020"/>
    <s v="2020Q1"/>
  </r>
  <r>
    <s v="L02/083/9/000058/2019"/>
    <d v="2019-11-01T00:00:00"/>
    <d v="2019-11-01T00:00:00"/>
    <x v="0"/>
    <n v="9300"/>
    <n v="9300"/>
    <n v="1"/>
    <x v="10"/>
    <n v="2019"/>
    <s v="2019Q4"/>
  </r>
  <r>
    <s v="L01/070/9/000338/2019"/>
    <d v="2019-10-27T00:00:00"/>
    <d v="2019-10-27T00:00:00"/>
    <x v="1"/>
    <n v="860"/>
    <n v="860"/>
    <n v="1"/>
    <x v="10"/>
    <n v="2019"/>
    <s v="2019Q4"/>
  </r>
  <r>
    <s v="L01/070/9/000021/2020"/>
    <d v="2020-01-15T00:00:00"/>
    <d v="2020-01-15T00:00:00"/>
    <x v="1"/>
    <n v="2980"/>
    <n v="2980"/>
    <n v="1"/>
    <x v="0"/>
    <n v="2020"/>
    <s v="2020Q1"/>
  </r>
  <r>
    <s v="L02/070/9/000361/2019"/>
    <d v="2019-11-24T00:00:00"/>
    <d v="2019-11-24T00:00:00"/>
    <x v="1"/>
    <n v="7100"/>
    <n v="7100"/>
    <n v="1"/>
    <x v="10"/>
    <n v="2019"/>
    <s v="2019Q4"/>
  </r>
  <r>
    <s v="L05/070/9/000362/2019"/>
    <d v="2019-11-07T00:00:00"/>
    <d v="2019-11-07T00:00:00"/>
    <x v="1"/>
    <n v="4500"/>
    <n v="4500"/>
    <n v="1"/>
    <x v="10"/>
    <n v="2019"/>
    <s v="2019Q4"/>
  </r>
  <r>
    <s v="L01/070/9/000024/2020"/>
    <d v="2020-01-12T00:00:00"/>
    <d v="2020-01-12T00:00:00"/>
    <x v="1"/>
    <n v="390000"/>
    <n v="220000"/>
    <n v="1"/>
    <x v="0"/>
    <n v="2020"/>
    <s v="2020Q1"/>
  </r>
  <r>
    <s v="L01/070/9/000384/2019"/>
    <d v="2019-08-21T00:00:00"/>
    <d v="2019-08-21T00:00:00"/>
    <x v="1"/>
    <n v="99882"/>
    <n v="99882"/>
    <n v="1"/>
    <x v="10"/>
    <n v="2019"/>
    <s v="2019Q3"/>
  </r>
  <r>
    <s v="L01/088/9/000071/2019"/>
    <d v="2019-12-08T00:00:00"/>
    <d v="2019-12-08T00:00:00"/>
    <x v="0"/>
    <n v="6980"/>
    <n v="6980"/>
    <n v="1"/>
    <x v="10"/>
    <n v="2019"/>
    <s v="2019Q4"/>
  </r>
  <r>
    <s v="L01/070/9/000396/2019"/>
    <d v="2019-12-01T00:00:00"/>
    <d v="2019-12-01T00:00:00"/>
    <x v="1"/>
    <n v="500000"/>
    <n v="500000"/>
    <n v="1"/>
    <x v="10"/>
    <n v="2019"/>
    <s v="2019Q4"/>
  </r>
  <r>
    <s v="L15/080/9/000121/2020"/>
    <d v="2020-06-25T00:00:00"/>
    <d v="2020-06-25T00:00:00"/>
    <x v="0"/>
    <n v="5000"/>
    <n v="5000"/>
    <n v="1"/>
    <x v="0"/>
    <n v="2020"/>
    <s v="2020Q2"/>
  </r>
  <r>
    <s v="L02/070/9/000428/2020"/>
    <d v="2020-07-11T00:00:00"/>
    <d v="2020-07-11T00:00:00"/>
    <x v="1"/>
    <n v="1000"/>
    <n v="1000"/>
    <n v="1"/>
    <x v="0"/>
    <n v="2020"/>
    <s v="2020Q3"/>
  </r>
  <r>
    <s v="L01/087/9/000372/2020"/>
    <d v="2020-09-22T00:00:00"/>
    <d v="2020-12-08T00:00:00"/>
    <x v="0"/>
    <n v="22800"/>
    <n v="22800"/>
    <n v="1"/>
    <x v="0"/>
    <n v="2020"/>
    <s v="2020Q3"/>
  </r>
  <r>
    <s v="L01/070/9/000429/2020"/>
    <d v="2020-07-12T00:00:00"/>
    <d v="2020-07-12T00:00:00"/>
    <x v="1"/>
    <n v="1000"/>
    <n v="1000"/>
    <n v="1"/>
    <x v="0"/>
    <n v="2020"/>
    <s v="2020Q3"/>
  </r>
  <r>
    <s v="L01/088/9/000087/2020"/>
    <d v="2020-07-11T00:00:00"/>
    <d v="2020-07-11T00:00:00"/>
    <x v="0"/>
    <n v="6270"/>
    <n v="6270"/>
    <n v="1"/>
    <x v="0"/>
    <n v="2020"/>
    <s v="2020Q3"/>
  </r>
  <r>
    <s v="L01/087/9/000127/2020"/>
    <d v="2020-06-29T00:00:00"/>
    <d v="2020-06-29T00:00:00"/>
    <x v="0"/>
    <n v="380000"/>
    <n v="380000"/>
    <n v="1"/>
    <x v="0"/>
    <n v="2020"/>
    <s v="2020Q2"/>
  </r>
  <r>
    <s v="L01/087/9/000126/2020"/>
    <d v="2020-06-25T00:00:00"/>
    <d v="2020-06-25T00:00:00"/>
    <x v="0"/>
    <n v="12000"/>
    <n v="12000"/>
    <n v="1"/>
    <x v="0"/>
    <n v="2020"/>
    <s v="2020Q2"/>
  </r>
  <r>
    <s v="L01/070/9/000432/2020"/>
    <d v="2020-07-13T00:00:00"/>
    <d v="2020-07-13T00:00:00"/>
    <x v="1"/>
    <n v="1000"/>
    <n v="1000"/>
    <n v="1"/>
    <x v="0"/>
    <n v="2020"/>
    <s v="2020Q3"/>
  </r>
  <r>
    <s v="L01/070/9/000434/2020"/>
    <d v="2020-07-14T00:00:00"/>
    <d v="2020-07-14T00:00:00"/>
    <x v="1"/>
    <n v="60000"/>
    <n v="60000"/>
    <n v="1"/>
    <x v="0"/>
    <n v="2020"/>
    <s v="2020Q3"/>
  </r>
  <r>
    <s v="L15/070/9/000029/2020"/>
    <d v="2020-01-14T00:00:00"/>
    <d v="2020-01-14T00:00:00"/>
    <x v="1"/>
    <n v="552"/>
    <n v="552"/>
    <n v="1"/>
    <x v="0"/>
    <n v="2020"/>
    <s v="2020Q1"/>
  </r>
  <r>
    <s v="L01/070/9/000438/2020"/>
    <d v="2020-07-11T00:00:00"/>
    <d v="2020-07-11T00:00:00"/>
    <x v="1"/>
    <n v="1000"/>
    <n v="1000"/>
    <n v="1"/>
    <x v="0"/>
    <n v="2020"/>
    <s v="2020Q3"/>
  </r>
  <r>
    <s v="L01/087/9/000131/2020"/>
    <d v="2020-07-15T00:00:00"/>
    <d v="2020-07-15T00:00:00"/>
    <x v="0"/>
    <n v="3000000"/>
    <n v="1733000"/>
    <n v="1"/>
    <x v="0"/>
    <n v="2020"/>
    <s v="2020Q3"/>
  </r>
  <r>
    <s v="L01/087/9/000132/2020"/>
    <d v="2020-07-15T00:00:00"/>
    <d v="2020-07-15T00:00:00"/>
    <x v="0"/>
    <n v="50000"/>
    <n v="50000"/>
    <n v="1"/>
    <x v="0"/>
    <n v="2020"/>
    <s v="2020Q3"/>
  </r>
  <r>
    <s v="L01/070/9/000442/2020"/>
    <d v="2020-07-10T00:00:00"/>
    <d v="2020-07-10T00:00:00"/>
    <x v="1"/>
    <n v="327432"/>
    <n v="16230"/>
    <n v="1"/>
    <x v="0"/>
    <n v="2020"/>
    <s v="2020Q3"/>
  </r>
  <r>
    <s v="L01/070/9/000441/2020"/>
    <d v="2020-07-15T00:00:00"/>
    <d v="2020-07-15T00:00:00"/>
    <x v="1"/>
    <n v="10450"/>
    <n v="10450"/>
    <n v="1"/>
    <x v="0"/>
    <n v="2020"/>
    <s v="2020Q3"/>
  </r>
  <r>
    <s v="L01/070/9/000439/2020"/>
    <d v="2020-07-10T00:00:00"/>
    <d v="2020-07-10T00:00:00"/>
    <x v="1"/>
    <n v="14000"/>
    <n v="14000"/>
    <n v="1"/>
    <x v="0"/>
    <n v="2020"/>
    <s v="2020Q3"/>
  </r>
  <r>
    <s v="L01/070/9/000444/2020"/>
    <d v="2020-07-13T00:00:00"/>
    <d v="2020-07-13T00:00:00"/>
    <x v="1"/>
    <n v="200000"/>
    <n v="0"/>
    <n v="1"/>
    <x v="0"/>
    <n v="2020"/>
    <s v="2020Q3"/>
  </r>
  <r>
    <s v="L02/070/9/000443/2020"/>
    <d v="2020-07-09T00:00:00"/>
    <d v="2020-07-09T00:00:00"/>
    <x v="1"/>
    <n v="156390"/>
    <n v="156390"/>
    <n v="1"/>
    <x v="0"/>
    <n v="2020"/>
    <s v="2020Q3"/>
  </r>
  <r>
    <s v="L01/070/9/000459/2019"/>
    <d v="2019-12-24T00:00:00"/>
    <d v="2019-12-24T00:00:00"/>
    <x v="1"/>
    <n v="1554770"/>
    <n v="1500000"/>
    <n v="1"/>
    <x v="10"/>
    <n v="2019"/>
    <s v="2019Q4"/>
  </r>
  <r>
    <s v="L05/088/9/000093/2020"/>
    <d v="2020-07-12T00:00:00"/>
    <d v="2020-07-12T00:00:00"/>
    <x v="0"/>
    <n v="10590"/>
    <n v="10590"/>
    <n v="1"/>
    <x v="0"/>
    <n v="2020"/>
    <s v="2020Q3"/>
  </r>
  <r>
    <s v="L01/088/9/000092/2020"/>
    <d v="2020-07-18T00:00:00"/>
    <d v="2020-07-18T00:00:00"/>
    <x v="0"/>
    <n v="50"/>
    <n v="50"/>
    <n v="1"/>
    <x v="0"/>
    <n v="2020"/>
    <s v="2020Q3"/>
  </r>
  <r>
    <s v="L01/080/9/000135/2020"/>
    <d v="2020-05-15T00:00:00"/>
    <d v="2020-05-15T00:00:00"/>
    <x v="0"/>
    <n v="5000"/>
    <n v="5000"/>
    <n v="1"/>
    <x v="0"/>
    <n v="2020"/>
    <s v="2020Q2"/>
  </r>
  <r>
    <s v="L01/088/9/000094/2020"/>
    <d v="2020-07-09T00:00:00"/>
    <d v="2020-07-09T00:00:00"/>
    <x v="0"/>
    <n v="1450"/>
    <n v="1450"/>
    <n v="1"/>
    <x v="0"/>
    <n v="2020"/>
    <s v="2020Q3"/>
  </r>
  <r>
    <s v="L01/070/9/000461/2020"/>
    <d v="2020-07-19T00:00:00"/>
    <d v="2020-07-19T00:00:00"/>
    <x v="1"/>
    <n v="8550"/>
    <n v="8550"/>
    <n v="1"/>
    <x v="0"/>
    <n v="2020"/>
    <s v="2020Q3"/>
  </r>
  <r>
    <s v="L01/070/9/000462/2020"/>
    <d v="2020-07-19T00:00:00"/>
    <d v="2020-07-19T00:00:00"/>
    <x v="1"/>
    <n v="7000"/>
    <n v="7000"/>
    <n v="1"/>
    <x v="0"/>
    <n v="2020"/>
    <s v="2020Q3"/>
  </r>
  <r>
    <s v="L15/087/9/000138/2020"/>
    <d v="2020-07-22T00:00:00"/>
    <d v="2020-07-22T00:00:00"/>
    <x v="0"/>
    <n v="1894617.6470999999"/>
    <n v="1894617.6470999999"/>
    <n v="1"/>
    <x v="0"/>
    <n v="2020"/>
    <s v="2020Q3"/>
  </r>
  <r>
    <s v="L01/080/9/000140/2020"/>
    <d v="2020-07-25T00:00:00"/>
    <d v="2020-07-25T00:00:00"/>
    <x v="0"/>
    <n v="2900"/>
    <n v="2900"/>
    <n v="1"/>
    <x v="0"/>
    <n v="2020"/>
    <s v="2020Q3"/>
  </r>
  <r>
    <s v="L01/070/9/000454/2020"/>
    <d v="2020-07-07T00:00:00"/>
    <d v="2020-07-07T00:00:00"/>
    <x v="1"/>
    <n v="1000"/>
    <n v="1000"/>
    <n v="1"/>
    <x v="0"/>
    <n v="2020"/>
    <s v="2020Q3"/>
  </r>
  <r>
    <s v="L01/088/9/000007/2020"/>
    <d v="2020-01-20T00:00:00"/>
    <d v="2020-01-20T00:00:00"/>
    <x v="0"/>
    <n v="608"/>
    <n v="608"/>
    <n v="1"/>
    <x v="0"/>
    <n v="2020"/>
    <s v="2020Q1"/>
  </r>
  <r>
    <s v="L01/070/9/000463/2020"/>
    <d v="2020-01-06T00:00:00"/>
    <d v="2020-01-06T00:00:00"/>
    <x v="1"/>
    <n v="15000"/>
    <n v="15000"/>
    <n v="1"/>
    <x v="0"/>
    <n v="2020"/>
    <s v="2020Q1"/>
  </r>
  <r>
    <s v="L01/070/9/000446/2020"/>
    <d v="2020-06-28T00:00:00"/>
    <d v="2020-06-28T00:00:00"/>
    <x v="1"/>
    <n v="10000"/>
    <n v="10000"/>
    <n v="1"/>
    <x v="0"/>
    <n v="2020"/>
    <s v="2020Q2"/>
  </r>
  <r>
    <s v="L01/070/9/000468/2020"/>
    <d v="2020-07-19T00:00:00"/>
    <d v="2020-07-19T00:00:00"/>
    <x v="1"/>
    <n v="100000"/>
    <n v="100000"/>
    <n v="1"/>
    <x v="0"/>
    <n v="2020"/>
    <s v="2020Q3"/>
  </r>
  <r>
    <s v="L02/088/9/000096/2020"/>
    <d v="2020-07-27T00:00:00"/>
    <d v="2020-07-27T00:00:00"/>
    <x v="0"/>
    <n v="7000"/>
    <n v="7000"/>
    <n v="1"/>
    <x v="0"/>
    <n v="2020"/>
    <s v="2020Q3"/>
  </r>
  <r>
    <s v="L01/070/9/000473/2020"/>
    <d v="2020-07-08T00:00:00"/>
    <d v="2020-07-08T00:00:00"/>
    <x v="1"/>
    <n v="7000"/>
    <n v="7000"/>
    <n v="1"/>
    <x v="0"/>
    <n v="2020"/>
    <s v="2020Q3"/>
  </r>
  <r>
    <s v="L01/087/9/000145/2020"/>
    <d v="2020-06-30T00:00:00"/>
    <d v="2020-06-30T00:00:00"/>
    <x v="0"/>
    <n v="280000"/>
    <n v="280000"/>
    <n v="1"/>
    <x v="0"/>
    <n v="2020"/>
    <s v="2020Q2"/>
  </r>
  <r>
    <s v="L01/080/9/000146/2020"/>
    <d v="2020-07-24T00:00:00"/>
    <d v="2020-07-24T00:00:00"/>
    <x v="0"/>
    <n v="7500"/>
    <n v="7500"/>
    <n v="1"/>
    <x v="0"/>
    <n v="2020"/>
    <s v="2020Q3"/>
  </r>
  <r>
    <s v="L02/087/9/000147/2020"/>
    <d v="2020-06-20T00:00:00"/>
    <d v="2020-06-20T00:00:00"/>
    <x v="0"/>
    <n v="15000"/>
    <n v="15000"/>
    <n v="1"/>
    <x v="0"/>
    <n v="2020"/>
    <s v="2020Q2"/>
  </r>
  <r>
    <s v="L02/070/9/000482/2020"/>
    <d v="2020-07-16T00:00:00"/>
    <d v="2020-07-16T00:00:00"/>
    <x v="1"/>
    <n v="341450"/>
    <n v="341450"/>
    <n v="1"/>
    <x v="0"/>
    <n v="2020"/>
    <s v="2020Q3"/>
  </r>
  <r>
    <s v="L01/088/9/000098/2020"/>
    <d v="2020-08-01T00:00:00"/>
    <d v="2020-08-01T00:00:00"/>
    <x v="0"/>
    <n v="2121200"/>
    <n v="938141.17649999994"/>
    <n v="1"/>
    <x v="0"/>
    <n v="2020"/>
    <s v="2020Q3"/>
  </r>
  <r>
    <s v="L01/087/9/000148/2020"/>
    <d v="2020-07-24T00:00:00"/>
    <d v="2020-07-24T00:00:00"/>
    <x v="0"/>
    <n v="58"/>
    <n v="58"/>
    <n v="1"/>
    <x v="0"/>
    <n v="2020"/>
    <s v="2020Q3"/>
  </r>
  <r>
    <s v="L01/070/9/000479/2020"/>
    <d v="2020-07-20T00:00:00"/>
    <d v="2020-07-20T00:00:00"/>
    <x v="1"/>
    <n v="14000"/>
    <n v="14000"/>
    <n v="1"/>
    <x v="0"/>
    <n v="2020"/>
    <s v="2020Q3"/>
  </r>
  <r>
    <s v="L15/087/9/000151/2020"/>
    <d v="2020-08-01T00:00:00"/>
    <d v="2020-08-01T00:00:00"/>
    <x v="0"/>
    <n v="2320"/>
    <n v="1000"/>
    <n v="1"/>
    <x v="0"/>
    <n v="2020"/>
    <s v="2020Q3"/>
  </r>
  <r>
    <s v="L01/088/9/000100/2020"/>
    <d v="2020-07-30T00:00:00"/>
    <d v="2020-07-30T00:00:00"/>
    <x v="0"/>
    <n v="1000"/>
    <n v="1000"/>
    <n v="1"/>
    <x v="0"/>
    <n v="2020"/>
    <s v="2020Q3"/>
  </r>
  <r>
    <s v="L01/088/9/000102/2020"/>
    <d v="2020-08-03T00:00:00"/>
    <d v="2020-08-03T00:00:00"/>
    <x v="0"/>
    <n v="117752"/>
    <n v="117752"/>
    <n v="1"/>
    <x v="0"/>
    <n v="2020"/>
    <s v="2020Q3"/>
  </r>
  <r>
    <s v="L01/087/9/000153/2020"/>
    <d v="2020-07-28T00:00:00"/>
    <d v="2020-07-28T00:00:00"/>
    <x v="0"/>
    <n v="20979"/>
    <n v="20979"/>
    <n v="1"/>
    <x v="0"/>
    <n v="2020"/>
    <s v="2020Q3"/>
  </r>
  <r>
    <s v="L02/070/9/000035/2020"/>
    <d v="2020-01-20T00:00:00"/>
    <d v="2020-01-20T00:00:00"/>
    <x v="1"/>
    <n v="60"/>
    <n v="60"/>
    <n v="1"/>
    <x v="0"/>
    <n v="2020"/>
    <s v="2020Q1"/>
  </r>
  <r>
    <s v="L15/088/9/000103/2020"/>
    <d v="2020-07-21T00:00:00"/>
    <d v="2020-07-21T00:00:00"/>
    <x v="0"/>
    <n v="18450"/>
    <n v="18450"/>
    <n v="1"/>
    <x v="0"/>
    <n v="2020"/>
    <s v="2020Q3"/>
  </r>
  <r>
    <s v="L01/087/9/000154/2020"/>
    <d v="2020-07-20T00:00:00"/>
    <d v="2020-07-20T00:00:00"/>
    <x v="0"/>
    <n v="2000"/>
    <n v="2000"/>
    <n v="1"/>
    <x v="0"/>
    <n v="2020"/>
    <s v="2020Q3"/>
  </r>
  <r>
    <s v="L01/088/9/000101/2020"/>
    <d v="2020-08-02T00:00:00"/>
    <d v="2020-08-02T00:00:00"/>
    <x v="0"/>
    <n v="15000"/>
    <n v="15000"/>
    <n v="1"/>
    <x v="0"/>
    <n v="2020"/>
    <s v="2020Q3"/>
  </r>
  <r>
    <s v="L02/070/9/000492/2020"/>
    <d v="2020-08-07T00:00:00"/>
    <d v="2020-08-07T00:00:00"/>
    <x v="1"/>
    <n v="9918"/>
    <n v="9918"/>
    <n v="1"/>
    <x v="0"/>
    <n v="2020"/>
    <s v="2020Q3"/>
  </r>
  <r>
    <s v="L05/070/9/000494/2020"/>
    <d v="2020-08-02T00:00:00"/>
    <d v="2020-08-02T00:00:00"/>
    <x v="1"/>
    <n v="0"/>
    <n v="-6750"/>
    <n v="1"/>
    <x v="0"/>
    <n v="2020"/>
    <s v="2020Q3"/>
  </r>
  <r>
    <s v="L15/070/9/000496/2020"/>
    <d v="2020-07-20T00:00:00"/>
    <d v="2020-07-20T00:00:00"/>
    <x v="1"/>
    <n v="10000"/>
    <n v="10000"/>
    <n v="1"/>
    <x v="0"/>
    <n v="2020"/>
    <s v="2020Q3"/>
  </r>
  <r>
    <s v="L02/070/9/000490/2020"/>
    <d v="2020-07-30T00:00:00"/>
    <d v="2020-07-30T00:00:00"/>
    <x v="1"/>
    <n v="71450"/>
    <n v="71450"/>
    <n v="1"/>
    <x v="0"/>
    <n v="2020"/>
    <s v="2020Q3"/>
  </r>
  <r>
    <s v="L01/080/9/000160/2020"/>
    <d v="2020-07-30T00:00:00"/>
    <d v="2020-07-30T00:00:00"/>
    <x v="0"/>
    <n v="460050"/>
    <n v="460050"/>
    <n v="1"/>
    <x v="0"/>
    <n v="2020"/>
    <s v="2020Q3"/>
  </r>
  <r>
    <s v="L01/088/9/000105/2020"/>
    <d v="2020-08-09T00:00:00"/>
    <d v="2020-08-09T00:00:00"/>
    <x v="0"/>
    <n v="3730"/>
    <n v="3730"/>
    <n v="1"/>
    <x v="0"/>
    <n v="2020"/>
    <s v="2020Q3"/>
  </r>
  <r>
    <s v="L01/070/9/000501/2020"/>
    <d v="2020-08-08T00:00:00"/>
    <d v="2020-08-08T00:00:00"/>
    <x v="1"/>
    <n v="8600"/>
    <n v="8600"/>
    <n v="1"/>
    <x v="0"/>
    <n v="2020"/>
    <s v="2020Q3"/>
  </r>
  <r>
    <s v="L01/070/9/000502/2020"/>
    <d v="2020-08-06T00:00:00"/>
    <d v="2020-08-06T00:00:00"/>
    <x v="1"/>
    <n v="165450"/>
    <n v="165450"/>
    <n v="1"/>
    <x v="0"/>
    <n v="2020"/>
    <s v="2020Q3"/>
  </r>
  <r>
    <s v="L01/070/9/000503/2020"/>
    <d v="2020-07-24T00:00:00"/>
    <d v="2020-07-24T00:00:00"/>
    <x v="1"/>
    <n v="2590"/>
    <n v="2590"/>
    <n v="1"/>
    <x v="0"/>
    <n v="2020"/>
    <s v="2020Q3"/>
  </r>
  <r>
    <s v="L01/087/9/000164/2020"/>
    <d v="2020-08-07T00:00:00"/>
    <d v="2020-08-07T00:00:00"/>
    <x v="0"/>
    <n v="10794"/>
    <n v="10794"/>
    <n v="1"/>
    <x v="0"/>
    <n v="2020"/>
    <s v="2020Q3"/>
  </r>
  <r>
    <s v="L01/070/9/000504/2020"/>
    <d v="2020-08-08T00:00:00"/>
    <d v="2020-08-08T00:00:00"/>
    <x v="1"/>
    <n v="50"/>
    <n v="50"/>
    <n v="1"/>
    <x v="0"/>
    <n v="2020"/>
    <s v="2020Q3"/>
  </r>
  <r>
    <s v="L01/070/9/000508/2020"/>
    <d v="2020-08-06T00:00:00"/>
    <d v="2020-08-06T00:00:00"/>
    <x v="1"/>
    <n v="51330"/>
    <n v="51330"/>
    <n v="1"/>
    <x v="0"/>
    <n v="2020"/>
    <s v="2020Q3"/>
  </r>
  <r>
    <s v="L02/070/9/000510/2020"/>
    <d v="2020-08-11T00:00:00"/>
    <d v="2020-08-11T00:00:00"/>
    <x v="1"/>
    <n v="2668"/>
    <n v="2668"/>
    <n v="1"/>
    <x v="0"/>
    <n v="2020"/>
    <s v="2020Q3"/>
  </r>
  <r>
    <s v="L01/070/9/000511/2020"/>
    <d v="2020-08-11T00:00:00"/>
    <d v="2020-08-11T00:00:00"/>
    <x v="1"/>
    <n v="19340"/>
    <n v="19340"/>
    <n v="1"/>
    <x v="0"/>
    <n v="2020"/>
    <s v="2020Q3"/>
  </r>
  <r>
    <s v="L01/070/9/000512/2020"/>
    <d v="2020-08-09T00:00:00"/>
    <d v="2020-08-09T00:00:00"/>
    <x v="1"/>
    <n v="13730"/>
    <n v="13730"/>
    <n v="1"/>
    <x v="0"/>
    <n v="2020"/>
    <s v="2020Q3"/>
  </r>
  <r>
    <s v="L01/088/9/000106/2020"/>
    <d v="2020-08-11T00:00:00"/>
    <d v="2020-08-11T00:00:00"/>
    <x v="0"/>
    <n v="4530"/>
    <n v="4530"/>
    <n v="1"/>
    <x v="0"/>
    <n v="2020"/>
    <s v="2020Q3"/>
  </r>
  <r>
    <s v="L01/080/9/000172/2020"/>
    <d v="2020-08-12T00:00:00"/>
    <d v="2020-08-12T00:00:00"/>
    <x v="0"/>
    <n v="6300"/>
    <n v="6300"/>
    <n v="1"/>
    <x v="0"/>
    <n v="2020"/>
    <s v="2020Q3"/>
  </r>
  <r>
    <s v="L01/070/9/000517/2020"/>
    <d v="2020-07-24T00:00:00"/>
    <d v="2020-07-24T00:00:00"/>
    <x v="1"/>
    <n v="13000"/>
    <n v="13000"/>
    <n v="1"/>
    <x v="0"/>
    <n v="2020"/>
    <s v="2020Q3"/>
  </r>
  <r>
    <s v="L01/080/9/000174/2020"/>
    <d v="2020-06-26T00:00:00"/>
    <d v="2020-06-26T00:00:00"/>
    <x v="0"/>
    <n v="50000"/>
    <n v="50000"/>
    <n v="1"/>
    <x v="0"/>
    <n v="2020"/>
    <s v="2020Q2"/>
  </r>
  <r>
    <s v="L15/080/9/000175/2020"/>
    <d v="2020-07-05T00:00:00"/>
    <d v="2020-07-05T00:00:00"/>
    <x v="0"/>
    <n v="100000"/>
    <n v="100000"/>
    <n v="1"/>
    <x v="0"/>
    <n v="2020"/>
    <s v="2020Q3"/>
  </r>
  <r>
    <s v="L02/087/9/000177/2020"/>
    <d v="2020-08-19T00:00:00"/>
    <d v="2020-08-19T00:00:00"/>
    <x v="0"/>
    <n v="13000"/>
    <n v="13000"/>
    <n v="1"/>
    <x v="0"/>
    <n v="2020"/>
    <s v="2020Q3"/>
  </r>
  <r>
    <s v="L01/070/9/000040/2020"/>
    <d v="2020-01-14T00:00:00"/>
    <d v="2020-01-14T00:00:00"/>
    <x v="1"/>
    <n v="100"/>
    <n v="100"/>
    <n v="1"/>
    <x v="0"/>
    <n v="2020"/>
    <s v="2020Q1"/>
  </r>
  <r>
    <s v="L01/070/9/000524/2020"/>
    <d v="2020-08-11T00:00:00"/>
    <d v="2020-08-11T00:00:00"/>
    <x v="1"/>
    <n v="95000"/>
    <n v="95000"/>
    <n v="1"/>
    <x v="0"/>
    <n v="2020"/>
    <s v="2020Q3"/>
  </r>
  <r>
    <s v="L01/070/9/000530/2020"/>
    <d v="2020-08-18T00:00:00"/>
    <d v="2020-08-18T00:00:00"/>
    <x v="1"/>
    <n v="8869"/>
    <n v="8869"/>
    <n v="1"/>
    <x v="0"/>
    <n v="2020"/>
    <s v="2020Q3"/>
  </r>
  <r>
    <s v="L01/070/9/000529/2020"/>
    <d v="2020-08-19T00:00:00"/>
    <d v="2020-08-19T00:00:00"/>
    <x v="1"/>
    <n v="10578"/>
    <n v="10578"/>
    <n v="1"/>
    <x v="0"/>
    <n v="2020"/>
    <s v="2020Q3"/>
  </r>
  <r>
    <s v="L01/070/9/000531/2020"/>
    <d v="2020-07-28T00:00:00"/>
    <d v="2020-07-28T00:00:00"/>
    <x v="1"/>
    <n v="6270"/>
    <n v="6270"/>
    <n v="1"/>
    <x v="0"/>
    <n v="2020"/>
    <s v="2020Q3"/>
  </r>
  <r>
    <s v="L01/070/9/000533/2020"/>
    <d v="2020-08-12T00:00:00"/>
    <d v="2020-08-12T00:00:00"/>
    <x v="1"/>
    <n v="92000"/>
    <n v="92000"/>
    <n v="1"/>
    <x v="0"/>
    <n v="2020"/>
    <s v="2020Q3"/>
  </r>
  <r>
    <s v="L02/070/9/000535/2020"/>
    <d v="2020-08-06T00:00:00"/>
    <d v="2020-08-06T00:00:00"/>
    <x v="1"/>
    <n v="11300"/>
    <n v="11300"/>
    <n v="1"/>
    <x v="0"/>
    <n v="2020"/>
    <s v="2020Q3"/>
  </r>
  <r>
    <s v="L05/088/9/000110/2020"/>
    <d v="2020-05-24T00:00:00"/>
    <d v="2020-05-24T00:00:00"/>
    <x v="0"/>
    <n v="897000"/>
    <n v="897000"/>
    <n v="1"/>
    <x v="0"/>
    <n v="2020"/>
    <s v="2020Q2"/>
  </r>
  <r>
    <s v="L01/080/9/000179/2020"/>
    <d v="2020-08-19T00:00:00"/>
    <d v="2020-08-19T00:00:00"/>
    <x v="0"/>
    <n v="2070"/>
    <n v="2070"/>
    <n v="1"/>
    <x v="0"/>
    <n v="2020"/>
    <s v="2020Q3"/>
  </r>
  <r>
    <s v="L01/087/9/000180/2020"/>
    <d v="2020-05-31T00:00:00"/>
    <d v="2020-05-31T00:00:00"/>
    <x v="0"/>
    <n v="15312"/>
    <n v="7506"/>
    <n v="1"/>
    <x v="0"/>
    <n v="2020"/>
    <s v="2020Q2"/>
  </r>
  <r>
    <s v="L01/080/9/000182/2020"/>
    <d v="2020-07-13T00:00:00"/>
    <d v="2020-07-13T00:00:00"/>
    <x v="0"/>
    <n v="5000"/>
    <n v="5000"/>
    <n v="1"/>
    <x v="0"/>
    <n v="2020"/>
    <s v="2020Q3"/>
  </r>
  <r>
    <s v="L01/070/9/000536/2020"/>
    <d v="2020-06-28T00:00:00"/>
    <d v="2020-06-28T00:00:00"/>
    <x v="1"/>
    <n v="1968360"/>
    <n v="1968360"/>
    <n v="1"/>
    <x v="0"/>
    <n v="2020"/>
    <s v="2020Q2"/>
  </r>
  <r>
    <s v="L01/070/9/000538/2020"/>
    <d v="2020-08-18T00:00:00"/>
    <d v="2020-08-18T00:00:00"/>
    <x v="1"/>
    <n v="952506"/>
    <n v="0"/>
    <n v="1"/>
    <x v="0"/>
    <n v="2020"/>
    <s v="2020Q3"/>
  </r>
  <r>
    <s v="L01/070/9/000541/2020"/>
    <d v="2020-08-15T00:00:00"/>
    <d v="2020-08-15T00:00:00"/>
    <x v="1"/>
    <n v="86000"/>
    <n v="86000"/>
    <n v="1"/>
    <x v="0"/>
    <n v="2020"/>
    <s v="2020Q3"/>
  </r>
  <r>
    <s v="L01/087/9/000185/2020"/>
    <d v="2020-08-15T00:00:00"/>
    <d v="2020-08-15T00:00:00"/>
    <x v="0"/>
    <n v="2500000"/>
    <n v="305469.55619999999"/>
    <n v="1"/>
    <x v="0"/>
    <n v="2020"/>
    <s v="2020Q3"/>
  </r>
  <r>
    <s v="L15/070/9/000544/2020"/>
    <d v="2020-08-23T00:00:00"/>
    <d v="2020-08-23T00:00:00"/>
    <x v="1"/>
    <n v="10000"/>
    <n v="10000"/>
    <n v="1"/>
    <x v="0"/>
    <n v="2020"/>
    <s v="2020Q3"/>
  </r>
  <r>
    <s v="L01/087/9/000371/2020"/>
    <d v="2020-11-06T00:00:00"/>
    <d v="2020-12-08T00:00:00"/>
    <x v="0"/>
    <n v="200"/>
    <n v="200"/>
    <n v="1"/>
    <x v="0"/>
    <n v="2020"/>
    <s v="2020Q4"/>
  </r>
  <r>
    <s v="L01/087/9/000008/2020"/>
    <d v="2020-01-22T00:00:00"/>
    <d v="2020-01-22T00:00:00"/>
    <x v="0"/>
    <n v="1000000"/>
    <n v="1000000"/>
    <n v="1"/>
    <x v="0"/>
    <n v="2020"/>
    <s v="2020Q1"/>
  </r>
  <r>
    <s v="L01/070/9/000545/2020"/>
    <d v="2020-08-11T00:00:00"/>
    <d v="2020-08-11T00:00:00"/>
    <x v="1"/>
    <n v="28650"/>
    <n v="9650"/>
    <n v="1"/>
    <x v="0"/>
    <n v="2020"/>
    <s v="2020Q3"/>
  </r>
  <r>
    <s v="L01/070/9/000546/2020"/>
    <d v="2020-08-23T00:00:00"/>
    <d v="2020-08-23T00:00:00"/>
    <x v="1"/>
    <n v="211450"/>
    <n v="211450"/>
    <n v="1"/>
    <x v="0"/>
    <n v="2020"/>
    <s v="2020Q3"/>
  </r>
  <r>
    <s v="L15/070/9/000547/2020"/>
    <d v="2020-08-22T00:00:00"/>
    <d v="2020-08-22T00:00:00"/>
    <x v="1"/>
    <n v="125770"/>
    <n v="119730"/>
    <n v="1"/>
    <x v="0"/>
    <n v="2020"/>
    <s v="2020Q3"/>
  </r>
  <r>
    <s v="L05/070/9/000549/2020"/>
    <d v="2020-08-15T00:00:00"/>
    <d v="2020-08-15T00:00:00"/>
    <x v="1"/>
    <n v="3560"/>
    <n v="3560"/>
    <n v="1"/>
    <x v="0"/>
    <n v="2020"/>
    <s v="2020Q3"/>
  </r>
  <r>
    <s v="L02/070/9/000562/2020"/>
    <d v="2020-08-21T00:00:00"/>
    <d v="2020-08-21T00:00:00"/>
    <x v="1"/>
    <n v="1000"/>
    <n v="1000"/>
    <n v="1"/>
    <x v="0"/>
    <n v="2020"/>
    <s v="2020Q3"/>
  </r>
  <r>
    <s v="L01/070/9/000558/2020"/>
    <d v="2020-08-25T00:00:00"/>
    <d v="2020-08-25T00:00:00"/>
    <x v="1"/>
    <n v="10000"/>
    <n v="10000"/>
    <n v="1"/>
    <x v="0"/>
    <n v="2020"/>
    <s v="2020Q3"/>
  </r>
  <r>
    <s v="L01/070/9/000551/2020"/>
    <d v="2020-08-21T00:00:00"/>
    <d v="2020-08-21T00:00:00"/>
    <x v="1"/>
    <n v="30"/>
    <n v="30"/>
    <n v="1"/>
    <x v="0"/>
    <n v="2020"/>
    <s v="2020Q3"/>
  </r>
  <r>
    <s v="L01/070/9/000563/2020"/>
    <d v="2020-08-21T00:00:00"/>
    <d v="2020-08-21T00:00:00"/>
    <x v="1"/>
    <n v="1000"/>
    <n v="1000"/>
    <n v="1"/>
    <x v="0"/>
    <n v="2020"/>
    <s v="2020Q3"/>
  </r>
  <r>
    <s v="L01/070/9/000448/2019"/>
    <d v="2019-12-10T00:00:00"/>
    <d v="2019-12-10T00:00:00"/>
    <x v="1"/>
    <n v="8700"/>
    <n v="8700"/>
    <n v="1"/>
    <x v="10"/>
    <n v="2019"/>
    <s v="2019Q4"/>
  </r>
  <r>
    <s v="L02/088/9/000114/2020"/>
    <d v="2020-08-17T00:00:00"/>
    <d v="2020-08-17T00:00:00"/>
    <x v="0"/>
    <n v="54374"/>
    <n v="54374"/>
    <n v="1"/>
    <x v="0"/>
    <n v="2020"/>
    <s v="2020Q3"/>
  </r>
  <r>
    <s v="L01/080/9/000118/2020"/>
    <d v="2020-08-20T00:00:00"/>
    <d v="2020-08-20T00:00:00"/>
    <x v="0"/>
    <n v="1000"/>
    <n v="1000"/>
    <n v="1"/>
    <x v="0"/>
    <n v="2020"/>
    <s v="2020Q3"/>
  </r>
  <r>
    <s v="L01/080/9/000186/2020"/>
    <d v="2020-08-14T00:00:00"/>
    <d v="2020-08-14T00:00:00"/>
    <x v="0"/>
    <n v="1000"/>
    <n v="1000"/>
    <n v="1"/>
    <x v="0"/>
    <n v="2020"/>
    <s v="2020Q3"/>
  </r>
  <r>
    <s v="L01/088/9/000116/2020"/>
    <d v="2020-08-23T00:00:00"/>
    <d v="2020-08-23T00:00:00"/>
    <x v="0"/>
    <n v="103774"/>
    <n v="103774"/>
    <n v="1"/>
    <x v="0"/>
    <n v="2020"/>
    <s v="2020Q3"/>
  </r>
  <r>
    <s v="L01/070/9/000564/2020"/>
    <d v="2020-08-12T00:00:00"/>
    <d v="2020-08-12T00:00:00"/>
    <x v="1"/>
    <n v="9770"/>
    <n v="9770"/>
    <n v="1"/>
    <x v="0"/>
    <n v="2020"/>
    <s v="2020Q3"/>
  </r>
  <r>
    <s v="L01/070/9/000568/2020"/>
    <d v="2020-08-27T00:00:00"/>
    <d v="2020-08-27T00:00:00"/>
    <x v="1"/>
    <n v="128730"/>
    <n v="128730"/>
    <n v="1"/>
    <x v="0"/>
    <n v="2020"/>
    <s v="2020Q3"/>
  </r>
  <r>
    <s v="L02/087/9/000191/2020"/>
    <d v="2020-08-27T00:00:00"/>
    <d v="2020-08-27T00:00:00"/>
    <x v="0"/>
    <n v="152667"/>
    <n v="152667"/>
    <n v="1"/>
    <x v="0"/>
    <n v="2020"/>
    <s v="2020Q3"/>
  </r>
  <r>
    <s v="L02/070/9/000571/2020"/>
    <d v="2020-08-14T00:00:00"/>
    <d v="2020-08-14T00:00:00"/>
    <x v="1"/>
    <n v="1000"/>
    <n v="1000"/>
    <n v="1"/>
    <x v="0"/>
    <n v="2020"/>
    <s v="2020Q3"/>
  </r>
  <r>
    <s v="L01/084/9/000117/2020"/>
    <d v="2020-08-24T00:00:00"/>
    <d v="2020-08-24T00:00:00"/>
    <x v="0"/>
    <n v="1000"/>
    <n v="1000"/>
    <n v="1"/>
    <x v="0"/>
    <n v="2020"/>
    <s v="2020Q3"/>
  </r>
  <r>
    <s v="L05/088/9/000118/2020"/>
    <d v="2020-08-29T00:00:00"/>
    <d v="2020-08-29T00:00:00"/>
    <x v="0"/>
    <n v="30187"/>
    <n v="30187"/>
    <n v="1"/>
    <x v="0"/>
    <n v="2020"/>
    <s v="2020Q3"/>
  </r>
  <r>
    <s v="L01/070/9/000574/2020"/>
    <d v="2020-08-19T00:00:00"/>
    <d v="2020-08-19T00:00:00"/>
    <x v="1"/>
    <n v="72000"/>
    <n v="72000"/>
    <n v="1"/>
    <x v="0"/>
    <n v="2020"/>
    <s v="2020Q3"/>
  </r>
  <r>
    <s v="L01/070/9/000575/2020"/>
    <d v="2020-08-30T00:00:00"/>
    <d v="2020-08-30T00:00:00"/>
    <x v="1"/>
    <n v="10000"/>
    <n v="10000"/>
    <n v="1"/>
    <x v="0"/>
    <n v="2020"/>
    <s v="2020Q3"/>
  </r>
  <r>
    <s v="L02/070/9/000580/2020"/>
    <d v="2020-09-02T00:00:00"/>
    <d v="2020-09-02T00:00:00"/>
    <x v="1"/>
    <n v="31050"/>
    <n v="8550"/>
    <n v="1"/>
    <x v="0"/>
    <n v="2020"/>
    <s v="2020Q3"/>
  </r>
  <r>
    <s v="L01/070/9/000581/2020"/>
    <d v="2020-08-31T00:00:00"/>
    <d v="2020-08-31T00:00:00"/>
    <x v="1"/>
    <n v="11390"/>
    <n v="11390"/>
    <n v="1"/>
    <x v="0"/>
    <n v="2020"/>
    <s v="2020Q3"/>
  </r>
  <r>
    <s v="L02/070/9/000582/2020"/>
    <d v="2020-08-28T00:00:00"/>
    <d v="2020-08-28T00:00:00"/>
    <x v="1"/>
    <n v="150000"/>
    <n v="150000"/>
    <n v="1"/>
    <x v="0"/>
    <n v="2020"/>
    <s v="2020Q3"/>
  </r>
  <r>
    <s v="L02/080/9/000194/2020"/>
    <d v="2020-08-25T00:00:00"/>
    <d v="2020-08-25T00:00:00"/>
    <x v="0"/>
    <n v="4000"/>
    <n v="4000"/>
    <n v="1"/>
    <x v="0"/>
    <n v="2020"/>
    <s v="2020Q3"/>
  </r>
  <r>
    <s v="L05/080/9/000196/2020"/>
    <d v="2020-07-29T00:00:00"/>
    <d v="2020-07-29T00:00:00"/>
    <x v="0"/>
    <n v="150000"/>
    <n v="150000"/>
    <n v="1"/>
    <x v="0"/>
    <n v="2020"/>
    <s v="2020Q3"/>
  </r>
  <r>
    <s v="L01/070/9/000590/2020"/>
    <d v="2020-09-03T00:00:00"/>
    <d v="2020-09-03T00:00:00"/>
    <x v="1"/>
    <n v="100050"/>
    <n v="100050"/>
    <n v="1"/>
    <x v="0"/>
    <n v="2020"/>
    <s v="2020Q3"/>
  </r>
  <r>
    <s v="L01/070/9/000589/2020"/>
    <d v="2020-09-03T00:00:00"/>
    <d v="2020-09-03T00:00:00"/>
    <x v="1"/>
    <n v="12550"/>
    <n v="12550"/>
    <n v="1"/>
    <x v="0"/>
    <n v="2020"/>
    <s v="2020Q3"/>
  </r>
  <r>
    <s v="L01/070/9/000588/2020"/>
    <d v="2020-09-03T00:00:00"/>
    <d v="2020-09-03T00:00:00"/>
    <x v="1"/>
    <n v="1000"/>
    <n v="1000"/>
    <n v="1"/>
    <x v="0"/>
    <n v="2020"/>
    <s v="2020Q3"/>
  </r>
  <r>
    <s v="L05/070/9/000592/2020"/>
    <d v="2020-09-02T00:00:00"/>
    <d v="2020-09-02T00:00:00"/>
    <x v="1"/>
    <n v="1406"/>
    <n v="1406"/>
    <n v="1"/>
    <x v="0"/>
    <n v="2020"/>
    <s v="2020Q3"/>
  </r>
  <r>
    <s v="L02/070/9/000594/2020"/>
    <d v="2020-09-03T00:00:00"/>
    <d v="2020-09-03T00:00:00"/>
    <x v="1"/>
    <n v="500000"/>
    <n v="6270"/>
    <n v="1"/>
    <x v="0"/>
    <n v="2020"/>
    <s v="2020Q3"/>
  </r>
  <r>
    <s v="L01/070/9/000598/2020"/>
    <d v="2020-09-06T00:00:00"/>
    <d v="2020-09-06T00:00:00"/>
    <x v="1"/>
    <n v="44950"/>
    <n v="44950"/>
    <n v="1"/>
    <x v="0"/>
    <n v="2020"/>
    <s v="2020Q3"/>
  </r>
  <r>
    <s v="L02/070/9/000600/2020"/>
    <d v="2020-09-04T00:00:00"/>
    <d v="2020-09-04T00:00:00"/>
    <x v="1"/>
    <n v="760"/>
    <n v="760"/>
    <n v="1"/>
    <x v="0"/>
    <n v="2020"/>
    <s v="2020Q3"/>
  </r>
  <r>
    <s v="L01/088/9/000011/2020"/>
    <d v="2020-01-28T00:00:00"/>
    <d v="2020-01-28T00:00:00"/>
    <x v="0"/>
    <n v="20"/>
    <n v="20"/>
    <n v="1"/>
    <x v="0"/>
    <n v="2020"/>
    <s v="2020Q1"/>
  </r>
  <r>
    <s v="L01/070/9/000603/2020"/>
    <d v="2020-09-05T00:00:00"/>
    <d v="2020-09-05T00:00:00"/>
    <x v="1"/>
    <n v="1000"/>
    <n v="1000"/>
    <n v="1"/>
    <x v="0"/>
    <n v="2020"/>
    <s v="2020Q3"/>
  </r>
  <r>
    <s v="L01/070/9/000607/2020"/>
    <d v="2020-09-06T00:00:00"/>
    <d v="2020-09-06T00:00:00"/>
    <x v="1"/>
    <n v="1000"/>
    <n v="1000"/>
    <n v="1"/>
    <x v="0"/>
    <n v="2020"/>
    <s v="2020Q3"/>
  </r>
  <r>
    <s v="L01/070/9/000608/2020"/>
    <d v="2020-09-06T00:00:00"/>
    <d v="2020-09-06T00:00:00"/>
    <x v="1"/>
    <n v="175730"/>
    <n v="175730"/>
    <n v="1"/>
    <x v="0"/>
    <n v="2020"/>
    <s v="2020Q3"/>
  </r>
  <r>
    <s v="L01/070/9/000609/2020"/>
    <d v="2020-09-05T00:00:00"/>
    <d v="2020-09-05T00:00:00"/>
    <x v="1"/>
    <n v="21270"/>
    <n v="21270"/>
    <n v="1"/>
    <x v="0"/>
    <n v="2020"/>
    <s v="2020Q3"/>
  </r>
  <r>
    <s v="L02/088/9/000121/2020"/>
    <d v="2020-09-02T00:00:00"/>
    <d v="2020-09-02T00:00:00"/>
    <x v="0"/>
    <n v="50"/>
    <n v="50"/>
    <n v="1"/>
    <x v="0"/>
    <n v="2020"/>
    <s v="2020Q3"/>
  </r>
  <r>
    <s v="L01/088/9/000123/2020"/>
    <d v="2020-09-04T00:00:00"/>
    <d v="2020-09-04T00:00:00"/>
    <x v="0"/>
    <n v="1300"/>
    <n v="1300"/>
    <n v="1"/>
    <x v="0"/>
    <n v="2020"/>
    <s v="2020Q3"/>
  </r>
  <r>
    <s v="L02/070/9/000058/2020"/>
    <d v="2020-02-03T00:00:00"/>
    <d v="2020-02-03T00:00:00"/>
    <x v="1"/>
    <n v="920"/>
    <n v="920"/>
    <n v="1"/>
    <x v="0"/>
    <n v="2020"/>
    <s v="2020Q1"/>
  </r>
  <r>
    <s v="L01/080/9/000201/2020"/>
    <d v="2020-09-01T00:00:00"/>
    <d v="2020-09-01T00:00:00"/>
    <x v="0"/>
    <n v="183190"/>
    <n v="183190"/>
    <n v="1"/>
    <x v="0"/>
    <n v="2020"/>
    <s v="2020Q3"/>
  </r>
  <r>
    <s v="L01/070/9/000621/2020"/>
    <d v="2020-09-06T00:00:00"/>
    <d v="2020-09-06T00:00:00"/>
    <x v="1"/>
    <n v="1000"/>
    <n v="1000"/>
    <n v="1"/>
    <x v="0"/>
    <n v="2020"/>
    <s v="2020Q3"/>
  </r>
  <r>
    <s v="L01/070/9/000614/2020"/>
    <d v="2020-08-29T00:00:00"/>
    <d v="2020-08-29T00:00:00"/>
    <x v="1"/>
    <n v="7000"/>
    <n v="7000"/>
    <n v="1"/>
    <x v="0"/>
    <n v="2020"/>
    <s v="2020Q3"/>
  </r>
  <r>
    <s v="L01/070/9/000625/2020"/>
    <d v="2020-09-10T00:00:00"/>
    <d v="2020-09-10T00:00:00"/>
    <x v="1"/>
    <n v="271350"/>
    <n v="271350"/>
    <n v="1"/>
    <x v="0"/>
    <n v="2020"/>
    <s v="2020Q3"/>
  </r>
  <r>
    <s v="L01/087/9/000015/2020"/>
    <d v="2020-01-30T00:00:00"/>
    <d v="2020-01-30T00:00:00"/>
    <x v="0"/>
    <n v="716280"/>
    <n v="716280"/>
    <n v="1"/>
    <x v="0"/>
    <n v="2020"/>
    <s v="2020Q1"/>
  </r>
  <r>
    <s v="L01/070/9/000627/2020"/>
    <d v="2020-09-11T00:00:00"/>
    <d v="2020-09-11T00:00:00"/>
    <x v="1"/>
    <n v="30"/>
    <n v="30"/>
    <n v="1"/>
    <x v="0"/>
    <n v="2020"/>
    <s v="2020Q3"/>
  </r>
  <r>
    <s v="L01/070/9/000629/2020"/>
    <d v="2020-09-13T00:00:00"/>
    <d v="2020-09-13T00:00:00"/>
    <x v="1"/>
    <n v="9550"/>
    <n v="9550"/>
    <n v="1"/>
    <x v="0"/>
    <n v="2020"/>
    <s v="2020Q3"/>
  </r>
  <r>
    <s v="L01/088/9/000127/2020"/>
    <d v="2020-09-12T00:00:00"/>
    <d v="2020-09-12T00:00:00"/>
    <x v="0"/>
    <n v="1190120"/>
    <n v="1190120"/>
    <n v="1"/>
    <x v="0"/>
    <n v="2020"/>
    <s v="2020Q3"/>
  </r>
  <r>
    <s v="L01/070/9/000633/2020"/>
    <d v="2020-09-14T00:00:00"/>
    <d v="2020-09-14T00:00:00"/>
    <x v="1"/>
    <n v="6950"/>
    <n v="6950"/>
    <n v="1"/>
    <x v="0"/>
    <n v="2020"/>
    <s v="2020Q3"/>
  </r>
  <r>
    <s v="L01/070/9/000635/2020"/>
    <d v="2020-09-12T00:00:00"/>
    <d v="2020-09-12T00:00:00"/>
    <x v="1"/>
    <n v="6300"/>
    <n v="6300"/>
    <n v="1"/>
    <x v="0"/>
    <n v="2020"/>
    <s v="2020Q3"/>
  </r>
  <r>
    <s v="L01/088/9/000128/2020"/>
    <d v="2020-09-07T00:00:00"/>
    <d v="2020-09-07T00:00:00"/>
    <x v="0"/>
    <n v="1620"/>
    <n v="1620"/>
    <n v="1"/>
    <x v="0"/>
    <n v="2020"/>
    <s v="2020Q3"/>
  </r>
  <r>
    <s v="L02/083/9/000086/2019"/>
    <d v="2019-10-25T00:00:00"/>
    <d v="2019-10-25T00:00:00"/>
    <x v="0"/>
    <n v="50000"/>
    <n v="50000"/>
    <n v="1"/>
    <x v="10"/>
    <n v="2019"/>
    <s v="2019Q4"/>
  </r>
  <r>
    <s v="L05/070/9/000637/2020"/>
    <d v="2020-09-07T00:00:00"/>
    <d v="2020-09-07T00:00:00"/>
    <x v="1"/>
    <n v="9860"/>
    <n v="9860"/>
    <n v="1"/>
    <x v="0"/>
    <n v="2020"/>
    <s v="2020Q3"/>
  </r>
  <r>
    <s v="L01/070/9/000639/2020"/>
    <d v="2020-09-16T00:00:00"/>
    <d v="2020-09-16T00:00:00"/>
    <x v="1"/>
    <n v="22281"/>
    <n v="22281"/>
    <n v="1"/>
    <x v="0"/>
    <n v="2020"/>
    <s v="2020Q3"/>
  </r>
  <r>
    <s v="L02/070/9/000645/2020"/>
    <d v="2020-09-13T00:00:00"/>
    <d v="2020-09-13T00:00:00"/>
    <x v="1"/>
    <n v="92860"/>
    <n v="92860"/>
    <n v="1"/>
    <x v="0"/>
    <n v="2020"/>
    <s v="2020Q3"/>
  </r>
  <r>
    <s v="L02/080/9/000212/2020"/>
    <d v="2020-09-14T00:00:00"/>
    <d v="2020-09-14T00:00:00"/>
    <x v="0"/>
    <n v="1130"/>
    <n v="1130"/>
    <n v="1"/>
    <x v="0"/>
    <n v="2020"/>
    <s v="2020Q3"/>
  </r>
  <r>
    <s v="L01/087/9/000214/2020"/>
    <d v="2020-09-19T00:00:00"/>
    <d v="2020-09-19T00:00:00"/>
    <x v="0"/>
    <n v="51980"/>
    <n v="51980"/>
    <n v="1"/>
    <x v="0"/>
    <n v="2020"/>
    <s v="2020Q3"/>
  </r>
  <r>
    <s v="L01/070/9/000648/2020"/>
    <d v="2020-09-09T00:00:00"/>
    <d v="2020-09-09T00:00:00"/>
    <x v="1"/>
    <n v="900000"/>
    <n v="900000"/>
    <n v="1"/>
    <x v="0"/>
    <n v="2020"/>
    <s v="2020Q3"/>
  </r>
  <r>
    <s v="L02/070/9/000651/2020"/>
    <d v="2020-08-03T00:00:00"/>
    <d v="2020-08-03T00:00:00"/>
    <x v="1"/>
    <n v="420000"/>
    <n v="288859.64909999998"/>
    <n v="1"/>
    <x v="0"/>
    <n v="2020"/>
    <s v="2020Q3"/>
  </r>
  <r>
    <s v="L01/070/9/000653/2020"/>
    <d v="2020-09-03T00:00:00"/>
    <d v="2020-09-03T00:00:00"/>
    <x v="1"/>
    <n v="1000"/>
    <n v="1000"/>
    <n v="1"/>
    <x v="0"/>
    <n v="2020"/>
    <s v="2020Q3"/>
  </r>
  <r>
    <s v="L02/070/9/000658/2020"/>
    <d v="2020-09-22T00:00:00"/>
    <d v="2020-09-22T00:00:00"/>
    <x v="1"/>
    <n v="1000"/>
    <n v="1000"/>
    <n v="1"/>
    <x v="0"/>
    <n v="2020"/>
    <s v="2020Q3"/>
  </r>
  <r>
    <s v="L01/070/9/000659/2020"/>
    <d v="2020-09-17T00:00:00"/>
    <d v="2020-09-17T00:00:00"/>
    <x v="1"/>
    <n v="41504"/>
    <n v="41504"/>
    <n v="1"/>
    <x v="0"/>
    <n v="2020"/>
    <s v="2020Q3"/>
  </r>
  <r>
    <s v="L01/070/9/000662/2020"/>
    <d v="2020-09-24T00:00:00"/>
    <d v="2020-09-24T00:00:00"/>
    <x v="1"/>
    <n v="1000"/>
    <n v="1000"/>
    <n v="1"/>
    <x v="0"/>
    <n v="2020"/>
    <s v="2020Q3"/>
  </r>
  <r>
    <s v="L01/070/9/000073/2020"/>
    <d v="2020-01-22T00:00:00"/>
    <d v="2020-01-22T00:00:00"/>
    <x v="1"/>
    <n v="1000"/>
    <n v="1000"/>
    <n v="1"/>
    <x v="0"/>
    <n v="2020"/>
    <s v="2020Q1"/>
  </r>
  <r>
    <s v="L01/070/9/000663/2020"/>
    <d v="2020-09-01T00:00:00"/>
    <d v="2020-09-01T00:00:00"/>
    <x v="1"/>
    <n v="184950"/>
    <n v="184950"/>
    <n v="1"/>
    <x v="0"/>
    <n v="2020"/>
    <s v="2020Q3"/>
  </r>
  <r>
    <s v="L02/070/9/000664/2020"/>
    <d v="2020-08-17T00:00:00"/>
    <d v="2020-08-17T00:00:00"/>
    <x v="1"/>
    <n v="30000"/>
    <n v="30000"/>
    <n v="1"/>
    <x v="0"/>
    <n v="2020"/>
    <s v="2020Q3"/>
  </r>
  <r>
    <s v="L01/070/9/000665/2020"/>
    <d v="2020-09-20T00:00:00"/>
    <d v="2020-09-20T00:00:00"/>
    <x v="1"/>
    <n v="10260"/>
    <n v="7000"/>
    <n v="1"/>
    <x v="0"/>
    <n v="2020"/>
    <s v="2020Q3"/>
  </r>
  <r>
    <s v="L01/070/9/000667/2020"/>
    <d v="2020-09-21T00:00:00"/>
    <d v="2020-09-21T00:00:00"/>
    <x v="1"/>
    <n v="316350"/>
    <n v="6500"/>
    <n v="1"/>
    <x v="0"/>
    <n v="2020"/>
    <s v="2020Q3"/>
  </r>
  <r>
    <s v="L01/088/9/000134/2020"/>
    <d v="2020-09-16T00:00:00"/>
    <d v="2020-09-16T00:00:00"/>
    <x v="0"/>
    <n v="31450"/>
    <n v="31450"/>
    <n v="1"/>
    <x v="0"/>
    <n v="2020"/>
    <s v="2020Q3"/>
  </r>
  <r>
    <s v="L01/070/9/000679/2020"/>
    <d v="2020-09-24T00:00:00"/>
    <d v="2020-09-24T00:00:00"/>
    <x v="1"/>
    <n v="10000"/>
    <n v="10000"/>
    <n v="1"/>
    <x v="0"/>
    <n v="2020"/>
    <s v="2020Q3"/>
  </r>
  <r>
    <s v="L02/070/9/000680/2020"/>
    <d v="2020-09-16T00:00:00"/>
    <d v="2020-09-16T00:00:00"/>
    <x v="1"/>
    <n v="3224979"/>
    <n v="1234979.4117999999"/>
    <n v="1"/>
    <x v="0"/>
    <n v="2020"/>
    <s v="2020Q3"/>
  </r>
  <r>
    <s v="L01/087/9/000370/2020"/>
    <d v="2020-09-17T00:00:00"/>
    <d v="2020-12-08T00:00:00"/>
    <x v="0"/>
    <n v="22800"/>
    <n v="22800"/>
    <n v="1"/>
    <x v="0"/>
    <n v="2020"/>
    <s v="2020Q3"/>
  </r>
  <r>
    <s v="L02/070/9/000682/2020"/>
    <d v="2020-09-23T00:00:00"/>
    <d v="2020-09-23T00:00:00"/>
    <x v="1"/>
    <n v="1603291"/>
    <n v="202716.29399999999"/>
    <n v="1"/>
    <x v="0"/>
    <n v="2020"/>
    <s v="2020Q3"/>
  </r>
  <r>
    <s v="L02/070/9/000684/2020"/>
    <d v="2020-09-22T00:00:00"/>
    <d v="2020-09-22T00:00:00"/>
    <x v="1"/>
    <n v="10000"/>
    <n v="10000"/>
    <n v="1"/>
    <x v="0"/>
    <n v="2020"/>
    <s v="2020Q3"/>
  </r>
  <r>
    <s v="L01/070/9/000685/2020"/>
    <d v="2020-09-26T00:00:00"/>
    <d v="2020-09-26T00:00:00"/>
    <x v="1"/>
    <n v="30654"/>
    <n v="30654"/>
    <n v="1"/>
    <x v="0"/>
    <n v="2020"/>
    <s v="2020Q3"/>
  </r>
  <r>
    <s v="L02/070/9/000688/2020"/>
    <d v="2020-09-19T00:00:00"/>
    <d v="2020-09-19T00:00:00"/>
    <x v="1"/>
    <n v="7596"/>
    <n v="7596"/>
    <n v="1"/>
    <x v="0"/>
    <n v="2020"/>
    <s v="2020Q3"/>
  </r>
  <r>
    <s v="L02/070/9/000689/2020"/>
    <d v="2020-09-17T00:00:00"/>
    <d v="2020-09-17T00:00:00"/>
    <x v="1"/>
    <n v="9640"/>
    <n v="9640"/>
    <n v="1"/>
    <x v="0"/>
    <n v="2020"/>
    <s v="2020Q3"/>
  </r>
  <r>
    <s v="L02/080/9/000224/2020"/>
    <d v="2020-09-29T00:00:00"/>
    <d v="2020-09-29T00:00:00"/>
    <x v="0"/>
    <n v="0"/>
    <n v="-9210"/>
    <n v="1"/>
    <x v="0"/>
    <n v="2020"/>
    <s v="2020Q3"/>
  </r>
  <r>
    <s v="L01/088/9/000135/2020"/>
    <d v="2020-09-27T00:00:00"/>
    <d v="2020-09-27T00:00:00"/>
    <x v="0"/>
    <n v="47500"/>
    <n v="47500"/>
    <n v="1"/>
    <x v="0"/>
    <n v="2020"/>
    <s v="2020Q3"/>
  </r>
  <r>
    <s v="L01/070/9/000693/2020"/>
    <d v="2020-09-29T00:00:00"/>
    <d v="2020-09-29T00:00:00"/>
    <x v="1"/>
    <n v="24760"/>
    <n v="24760"/>
    <n v="1"/>
    <x v="0"/>
    <n v="2020"/>
    <s v="2020Q3"/>
  </r>
  <r>
    <s v="L01/070/9/000071/2020"/>
    <d v="2020-01-05T00:00:00"/>
    <d v="2020-01-05T00:00:00"/>
    <x v="1"/>
    <n v="129412"/>
    <n v="129411.7647"/>
    <n v="1"/>
    <x v="0"/>
    <n v="2020"/>
    <s v="2020Q1"/>
  </r>
  <r>
    <s v="L01/070/9/000696/2020"/>
    <d v="2020-09-29T00:00:00"/>
    <d v="2020-09-29T00:00:00"/>
    <x v="1"/>
    <n v="1000"/>
    <n v="1000"/>
    <n v="1"/>
    <x v="0"/>
    <n v="2020"/>
    <s v="2020Q3"/>
  </r>
  <r>
    <s v="L01/070/9/000697/2020"/>
    <d v="2020-09-30T00:00:00"/>
    <d v="2020-09-30T00:00:00"/>
    <x v="1"/>
    <n v="9281"/>
    <n v="9281"/>
    <n v="1"/>
    <x v="0"/>
    <n v="2020"/>
    <s v="2020Q3"/>
  </r>
  <r>
    <s v="L01/070/9/000698/2020"/>
    <d v="2020-09-26T00:00:00"/>
    <d v="2020-09-26T00:00:00"/>
    <x v="1"/>
    <n v="8504"/>
    <n v="8504"/>
    <n v="1"/>
    <x v="0"/>
    <n v="2020"/>
    <s v="2020Q3"/>
  </r>
  <r>
    <s v="L01/080/9/000226/2020"/>
    <d v="2020-09-17T00:00:00"/>
    <d v="2020-09-17T00:00:00"/>
    <x v="0"/>
    <n v="144730"/>
    <n v="144730"/>
    <n v="1"/>
    <x v="0"/>
    <n v="2020"/>
    <s v="2020Q3"/>
  </r>
  <r>
    <s v="L01/080/9/000227/2020"/>
    <d v="2020-09-03T00:00:00"/>
    <d v="2020-09-03T00:00:00"/>
    <x v="0"/>
    <n v="50000"/>
    <n v="50000"/>
    <n v="1"/>
    <x v="0"/>
    <n v="2020"/>
    <s v="2020Q3"/>
  </r>
  <r>
    <s v="L05/088/9/000137/2020"/>
    <d v="2020-08-30T00:00:00"/>
    <d v="2020-08-30T00:00:00"/>
    <x v="0"/>
    <n v="760966"/>
    <n v="760966"/>
    <n v="1"/>
    <x v="0"/>
    <n v="2020"/>
    <s v="2020Q3"/>
  </r>
  <r>
    <s v="L01/088/9/000138/2020"/>
    <d v="2020-09-30T00:00:00"/>
    <d v="2020-09-30T00:00:00"/>
    <x v="0"/>
    <n v="8864"/>
    <n v="8864"/>
    <n v="1"/>
    <x v="0"/>
    <n v="2020"/>
    <s v="2020Q3"/>
  </r>
  <r>
    <s v="L01/070/9/000703/2020"/>
    <d v="2020-09-30T00:00:00"/>
    <d v="2020-09-30T00:00:00"/>
    <x v="1"/>
    <n v="3254"/>
    <n v="3254"/>
    <n v="1"/>
    <x v="0"/>
    <n v="2020"/>
    <s v="2020Q3"/>
  </r>
  <r>
    <s v="L01/070/9/000705/2020"/>
    <d v="2020-09-28T00:00:00"/>
    <d v="2020-09-28T00:00:00"/>
    <x v="1"/>
    <n v="2000000"/>
    <n v="0"/>
    <n v="1"/>
    <x v="0"/>
    <n v="2020"/>
    <s v="2020Q3"/>
  </r>
  <r>
    <s v="L01/070/9/000706/2020"/>
    <d v="2020-09-30T00:00:00"/>
    <d v="2020-09-30T00:00:00"/>
    <x v="1"/>
    <n v="13130"/>
    <n v="13130"/>
    <n v="1"/>
    <x v="0"/>
    <n v="2020"/>
    <s v="2020Q3"/>
  </r>
  <r>
    <s v="L01/070/9/000710/2020"/>
    <d v="2020-09-12T00:00:00"/>
    <d v="2020-09-12T00:00:00"/>
    <x v="1"/>
    <n v="3250"/>
    <n v="3250"/>
    <n v="1"/>
    <x v="0"/>
    <n v="2020"/>
    <s v="2020Q3"/>
  </r>
  <r>
    <s v="L01/070/9/000714/2020"/>
    <d v="2020-09-26T00:00:00"/>
    <d v="2020-09-26T00:00:00"/>
    <x v="1"/>
    <n v="7000"/>
    <n v="7000"/>
    <n v="1"/>
    <x v="0"/>
    <n v="2020"/>
    <s v="2020Q3"/>
  </r>
  <r>
    <s v="L01/070/9/000715/2020"/>
    <d v="2020-10-02T00:00:00"/>
    <d v="2020-10-02T00:00:00"/>
    <x v="1"/>
    <n v="44458"/>
    <n v="44458"/>
    <n v="1"/>
    <x v="0"/>
    <n v="2020"/>
    <s v="2020Q4"/>
  </r>
  <r>
    <s v="L01/070/9/000078/2020"/>
    <d v="2020-02-10T00:00:00"/>
    <d v="2020-02-10T00:00:00"/>
    <x v="1"/>
    <n v="11300"/>
    <n v="11300"/>
    <n v="1"/>
    <x v="0"/>
    <n v="2020"/>
    <s v="2020Q1"/>
  </r>
  <r>
    <s v="L01/087/9/000228/2020"/>
    <d v="2020-09-28T00:00:00"/>
    <d v="2020-09-28T00:00:00"/>
    <x v="0"/>
    <n v="50000"/>
    <n v="50000"/>
    <n v="1"/>
    <x v="0"/>
    <n v="2020"/>
    <s v="2020Q3"/>
  </r>
  <r>
    <s v="L01/088/9/000139/2020"/>
    <d v="2020-10-03T00:00:00"/>
    <d v="2020-10-03T00:00:00"/>
    <x v="0"/>
    <n v="5000"/>
    <n v="5000"/>
    <n v="1"/>
    <x v="0"/>
    <n v="2020"/>
    <s v="2020Q4"/>
  </r>
  <r>
    <s v="L02/080/9/000229/2020"/>
    <d v="2020-10-05T00:00:00"/>
    <d v="2020-10-05T00:00:00"/>
    <x v="0"/>
    <n v="1000"/>
    <n v="1000"/>
    <n v="1"/>
    <x v="0"/>
    <n v="2020"/>
    <s v="2020Q4"/>
  </r>
  <r>
    <s v="L01/070/9/000721/2020"/>
    <d v="2020-10-03T00:00:00"/>
    <d v="2020-10-03T00:00:00"/>
    <x v="1"/>
    <n v="7000"/>
    <n v="7000"/>
    <n v="1"/>
    <x v="0"/>
    <n v="2020"/>
    <s v="2020Q4"/>
  </r>
  <r>
    <s v="L01/087/9/000230/2020"/>
    <d v="2020-08-31T00:00:00"/>
    <d v="2020-08-31T00:00:00"/>
    <x v="0"/>
    <n v="14860"/>
    <n v="14860"/>
    <n v="1"/>
    <x v="0"/>
    <n v="2020"/>
    <s v="2020Q3"/>
  </r>
  <r>
    <s v="L01/088/9/000141/2020"/>
    <d v="2020-10-08T00:00:00"/>
    <d v="2020-10-08T00:00:00"/>
    <x v="0"/>
    <n v="2280"/>
    <n v="1438"/>
    <n v="1"/>
    <x v="0"/>
    <n v="2020"/>
    <s v="2020Q4"/>
  </r>
  <r>
    <s v="L02/070/9/000725/2020"/>
    <d v="2020-09-23T00:00:00"/>
    <d v="2020-09-23T00:00:00"/>
    <x v="1"/>
    <n v="210"/>
    <n v="210"/>
    <n v="1"/>
    <x v="0"/>
    <n v="2020"/>
    <s v="2020Q3"/>
  </r>
  <r>
    <s v="L01/088/9/000017/2020"/>
    <d v="2020-02-08T00:00:00"/>
    <d v="2020-02-08T00:00:00"/>
    <x v="0"/>
    <n v="100"/>
    <n v="100"/>
    <n v="1"/>
    <x v="0"/>
    <n v="2020"/>
    <s v="2020Q1"/>
  </r>
  <r>
    <s v="L01/070/9/000733/2020"/>
    <d v="2020-09-30T00:00:00"/>
    <d v="2020-09-30T00:00:00"/>
    <x v="1"/>
    <n v="8550"/>
    <n v="8550"/>
    <n v="1"/>
    <x v="0"/>
    <n v="2020"/>
    <s v="2020Q3"/>
  </r>
  <r>
    <s v="L15/088/9/000143/2020"/>
    <d v="2020-10-08T00:00:00"/>
    <d v="2020-10-08T00:00:00"/>
    <x v="0"/>
    <n v="2769471"/>
    <n v="1898020"/>
    <n v="1"/>
    <x v="0"/>
    <n v="2020"/>
    <s v="2020Q4"/>
  </r>
  <r>
    <s v="L01/070/9/000734/2020"/>
    <d v="2020-10-11T00:00:00"/>
    <d v="2020-10-11T00:00:00"/>
    <x v="1"/>
    <n v="7270"/>
    <n v="7270"/>
    <n v="1"/>
    <x v="0"/>
    <n v="2020"/>
    <s v="2020Q4"/>
  </r>
  <r>
    <s v="L01/070/9/000735/2020"/>
    <d v="2020-10-03T00:00:00"/>
    <d v="2020-10-03T00:00:00"/>
    <x v="1"/>
    <n v="6280"/>
    <n v="6280"/>
    <n v="1"/>
    <x v="0"/>
    <n v="2020"/>
    <s v="2020Q4"/>
  </r>
  <r>
    <s v="L01/070/9/000738/2020"/>
    <d v="2020-09-25T00:00:00"/>
    <d v="2020-09-25T00:00:00"/>
    <x v="1"/>
    <n v="6270"/>
    <n v="6270"/>
    <n v="1"/>
    <x v="0"/>
    <n v="2020"/>
    <s v="2020Q3"/>
  </r>
  <r>
    <s v="L01/080/9/000233/2020"/>
    <d v="2020-05-23T00:00:00"/>
    <d v="2020-05-23T00:00:00"/>
    <x v="0"/>
    <n v="200000"/>
    <n v="200000"/>
    <n v="1"/>
    <x v="0"/>
    <n v="2020"/>
    <s v="2020Q2"/>
  </r>
  <r>
    <s v="L01/070/9/000084/2020"/>
    <d v="2020-02-13T00:00:00"/>
    <d v="2020-02-13T00:00:00"/>
    <x v="1"/>
    <n v="2465"/>
    <n v="2465"/>
    <n v="1"/>
    <x v="0"/>
    <n v="2020"/>
    <s v="2020Q1"/>
  </r>
  <r>
    <s v="L01/080/9/000235/2020"/>
    <d v="2020-08-04T00:00:00"/>
    <d v="2020-08-04T00:00:00"/>
    <x v="0"/>
    <n v="7000"/>
    <n v="7000"/>
    <n v="1"/>
    <x v="0"/>
    <n v="2020"/>
    <s v="2020Q3"/>
  </r>
  <r>
    <s v="L01/070/9/000743/2020"/>
    <d v="2020-09-05T00:00:00"/>
    <d v="2020-09-05T00:00:00"/>
    <x v="1"/>
    <n v="1000"/>
    <n v="1000"/>
    <n v="1"/>
    <x v="0"/>
    <n v="2020"/>
    <s v="2020Q3"/>
  </r>
  <r>
    <s v="L01/070/9/000748/2020"/>
    <d v="2020-10-07T00:00:00"/>
    <d v="2020-10-07T00:00:00"/>
    <x v="1"/>
    <n v="7000"/>
    <n v="7000"/>
    <n v="1"/>
    <x v="0"/>
    <n v="2020"/>
    <s v="2020Q4"/>
  </r>
  <r>
    <s v="L01/088/9/000144/2020"/>
    <d v="2020-10-11T00:00:00"/>
    <d v="2020-10-11T00:00:00"/>
    <x v="0"/>
    <n v="3950"/>
    <n v="3950"/>
    <n v="1"/>
    <x v="0"/>
    <n v="2020"/>
    <s v="2020Q4"/>
  </r>
  <r>
    <s v="L01/070/9/000750/2020"/>
    <d v="2020-10-10T00:00:00"/>
    <d v="2020-10-10T00:00:00"/>
    <x v="1"/>
    <n v="149450"/>
    <n v="149450"/>
    <n v="1"/>
    <x v="0"/>
    <n v="2020"/>
    <s v="2020Q4"/>
  </r>
  <r>
    <s v="L01/070/9/000090/2020"/>
    <d v="2020-02-12T00:00:00"/>
    <d v="2020-02-12T00:00:00"/>
    <x v="1"/>
    <n v="15000"/>
    <n v="15000"/>
    <n v="1"/>
    <x v="0"/>
    <n v="2020"/>
    <s v="2020Q1"/>
  </r>
  <r>
    <s v="L01/070/9/000753/2020"/>
    <d v="2020-08-11T00:00:00"/>
    <d v="2020-08-11T00:00:00"/>
    <x v="1"/>
    <n v="100000"/>
    <n v="100000"/>
    <n v="1"/>
    <x v="0"/>
    <n v="2020"/>
    <s v="2020Q3"/>
  </r>
  <r>
    <s v="L01/088/9/000148/2020"/>
    <d v="2020-09-18T00:00:00"/>
    <d v="2020-09-18T00:00:00"/>
    <x v="0"/>
    <n v="100000"/>
    <n v="100000"/>
    <n v="1"/>
    <x v="0"/>
    <n v="2020"/>
    <s v="2020Q3"/>
  </r>
  <r>
    <s v="L01/070/9/000755/2020"/>
    <d v="2020-10-10T00:00:00"/>
    <d v="2020-10-10T00:00:00"/>
    <x v="1"/>
    <n v="49260"/>
    <n v="49260"/>
    <n v="1"/>
    <x v="0"/>
    <n v="2020"/>
    <s v="2020Q4"/>
  </r>
  <r>
    <s v="L01/070/9/000757/2020"/>
    <d v="2020-10-12T00:00:00"/>
    <d v="2020-10-12T00:00:00"/>
    <x v="1"/>
    <n v="1000"/>
    <n v="1000"/>
    <n v="1"/>
    <x v="0"/>
    <n v="2020"/>
    <s v="2020Q4"/>
  </r>
  <r>
    <s v="L01/088/9/000152/2020"/>
    <d v="2020-10-02T00:00:00"/>
    <d v="2020-10-02T00:00:00"/>
    <x v="0"/>
    <n v="136"/>
    <n v="136"/>
    <n v="1"/>
    <x v="0"/>
    <n v="2020"/>
    <s v="2020Q4"/>
  </r>
  <r>
    <s v="L01/080/9/000240/2020"/>
    <d v="2020-10-10T00:00:00"/>
    <d v="2020-10-10T00:00:00"/>
    <x v="0"/>
    <n v="226950"/>
    <n v="226950"/>
    <n v="1"/>
    <x v="0"/>
    <n v="2020"/>
    <s v="2020Q4"/>
  </r>
  <r>
    <s v="L01/070/9/000766/2020"/>
    <d v="2020-10-11T00:00:00"/>
    <d v="2020-10-11T00:00:00"/>
    <x v="1"/>
    <n v="6500"/>
    <n v="6500"/>
    <n v="1"/>
    <x v="0"/>
    <n v="2020"/>
    <s v="2020Q4"/>
  </r>
  <r>
    <s v="L01/070/9/000769/2020"/>
    <d v="2020-10-09T00:00:00"/>
    <d v="2020-10-09T00:00:00"/>
    <x v="1"/>
    <n v="179270"/>
    <n v="51000"/>
    <n v="1"/>
    <x v="0"/>
    <n v="2020"/>
    <s v="2020Q4"/>
  </r>
  <r>
    <s v="L01/070/9/000770/2020"/>
    <d v="2020-09-09T00:00:00"/>
    <d v="2020-09-09T00:00:00"/>
    <x v="1"/>
    <n v="505000"/>
    <n v="505000"/>
    <n v="1"/>
    <x v="0"/>
    <n v="2020"/>
    <s v="2020Q3"/>
  </r>
  <r>
    <s v="L01/088/9/000155/2020"/>
    <d v="2020-10-17T00:00:00"/>
    <d v="2020-10-17T00:00:00"/>
    <x v="0"/>
    <n v="5270"/>
    <n v="5270"/>
    <n v="1"/>
    <x v="0"/>
    <n v="2020"/>
    <s v="2020Q4"/>
  </r>
  <r>
    <s v="L01/070/9/000775/2020"/>
    <d v="2020-10-10T00:00:00"/>
    <d v="2020-10-10T00:00:00"/>
    <x v="1"/>
    <n v="47310"/>
    <n v="6270"/>
    <n v="1"/>
    <x v="0"/>
    <n v="2020"/>
    <s v="2020Q4"/>
  </r>
  <r>
    <s v="L01/070/9/000777/2020"/>
    <d v="2020-10-20T00:00:00"/>
    <d v="2020-10-20T00:00:00"/>
    <x v="1"/>
    <n v="159000"/>
    <n v="159000"/>
    <n v="1"/>
    <x v="0"/>
    <n v="2020"/>
    <s v="2020Q4"/>
  </r>
  <r>
    <s v="L05/070/9/000093/2020"/>
    <d v="2020-02-06T00:00:00"/>
    <d v="2020-02-06T00:00:00"/>
    <x v="1"/>
    <n v="14122"/>
    <n v="14122"/>
    <n v="1"/>
    <x v="0"/>
    <n v="2020"/>
    <s v="2020Q1"/>
  </r>
  <r>
    <s v="L02/088/9/000159/2020"/>
    <d v="2020-09-24T00:00:00"/>
    <d v="2020-09-24T00:00:00"/>
    <x v="0"/>
    <n v="41108"/>
    <n v="41108"/>
    <n v="1"/>
    <x v="0"/>
    <n v="2020"/>
    <s v="2020Q3"/>
  </r>
  <r>
    <s v="L01/070/9/000778/2020"/>
    <d v="2020-10-17T00:00:00"/>
    <d v="2020-10-17T00:00:00"/>
    <x v="1"/>
    <n v="2630"/>
    <n v="2630"/>
    <n v="1"/>
    <x v="0"/>
    <n v="2020"/>
    <s v="2020Q4"/>
  </r>
  <r>
    <s v="L15/070/9/000781/2020"/>
    <d v="2020-10-12T00:00:00"/>
    <d v="2020-10-12T00:00:00"/>
    <x v="1"/>
    <n v="10000"/>
    <n v="10000"/>
    <n v="1"/>
    <x v="0"/>
    <n v="2020"/>
    <s v="2020Q4"/>
  </r>
  <r>
    <s v="L01/070/9/000782/2020"/>
    <d v="2020-10-17T00:00:00"/>
    <d v="2020-10-17T00:00:00"/>
    <x v="1"/>
    <n v="9884"/>
    <n v="9884"/>
    <n v="1"/>
    <x v="0"/>
    <n v="2020"/>
    <s v="2020Q4"/>
  </r>
  <r>
    <s v="L01/070/9/000784/2020"/>
    <d v="2020-09-15T00:00:00"/>
    <d v="2020-09-15T00:00:00"/>
    <x v="1"/>
    <n v="165018"/>
    <n v="165018"/>
    <n v="1"/>
    <x v="0"/>
    <n v="2020"/>
    <s v="2020Q3"/>
  </r>
  <r>
    <s v="L01/087/9/000246/2020"/>
    <d v="2020-10-20T00:00:00"/>
    <d v="2020-10-20T00:00:00"/>
    <x v="0"/>
    <n v="100000"/>
    <n v="100000"/>
    <n v="1"/>
    <x v="0"/>
    <n v="2020"/>
    <s v="2020Q4"/>
  </r>
  <r>
    <s v="L01/070/9/000786/2020"/>
    <d v="2020-10-19T00:00:00"/>
    <d v="2020-10-19T00:00:00"/>
    <x v="1"/>
    <n v="43730"/>
    <n v="43730"/>
    <n v="1"/>
    <x v="0"/>
    <n v="2020"/>
    <s v="2020Q4"/>
  </r>
  <r>
    <s v="L01/070/9/000788/2020"/>
    <d v="2020-10-12T00:00:00"/>
    <d v="2020-10-12T00:00:00"/>
    <x v="1"/>
    <n v="13190"/>
    <n v="13190"/>
    <n v="1"/>
    <x v="0"/>
    <n v="2020"/>
    <s v="2020Q4"/>
  </r>
  <r>
    <s v="L01/070/9/000789/2020"/>
    <d v="2020-10-18T00:00:00"/>
    <d v="2020-10-18T00:00:00"/>
    <x v="1"/>
    <n v="79850"/>
    <n v="70000"/>
    <n v="1"/>
    <x v="0"/>
    <n v="2020"/>
    <s v="2020Q4"/>
  </r>
  <r>
    <s v="L01/070/9/000791/2020"/>
    <d v="2020-10-18T00:00:00"/>
    <d v="2020-10-18T00:00:00"/>
    <x v="1"/>
    <n v="10260"/>
    <n v="7000"/>
    <n v="1"/>
    <x v="0"/>
    <n v="2020"/>
    <s v="2020Q4"/>
  </r>
  <r>
    <s v="L01/080/9/000251/2020"/>
    <d v="2020-10-15T00:00:00"/>
    <d v="2020-10-15T00:00:00"/>
    <x v="0"/>
    <n v="98400"/>
    <n v="98400"/>
    <n v="1"/>
    <x v="0"/>
    <n v="2020"/>
    <s v="2020Q4"/>
  </r>
  <r>
    <s v="L01/070/9/000793/2020"/>
    <d v="2020-10-16T00:00:00"/>
    <d v="2020-10-16T00:00:00"/>
    <x v="1"/>
    <n v="7000"/>
    <n v="7000"/>
    <n v="1"/>
    <x v="0"/>
    <n v="2020"/>
    <s v="2020Q4"/>
  </r>
  <r>
    <s v="L02/070/9/000794/2020"/>
    <d v="2020-10-18T00:00:00"/>
    <d v="2020-10-18T00:00:00"/>
    <x v="1"/>
    <n v="3150"/>
    <n v="3150"/>
    <n v="1"/>
    <x v="0"/>
    <n v="2020"/>
    <s v="2020Q4"/>
  </r>
  <r>
    <s v="L01/087/9/000244/2020"/>
    <d v="2020-10-16T00:00:00"/>
    <d v="2020-10-19T00:00:00"/>
    <x v="0"/>
    <n v="12000"/>
    <n v="12000"/>
    <n v="1"/>
    <x v="0"/>
    <n v="2020"/>
    <s v="2020Q4"/>
  </r>
  <r>
    <s v="L01/070/9/000098/2020"/>
    <d v="2020-02-05T00:00:00"/>
    <d v="2020-02-05T00:00:00"/>
    <x v="1"/>
    <n v="1000"/>
    <n v="1000"/>
    <n v="1"/>
    <x v="0"/>
    <n v="2020"/>
    <s v="2020Q1"/>
  </r>
  <r>
    <s v="L01/070/9/000799/2020"/>
    <d v="2020-10-21T00:00:00"/>
    <d v="2020-10-21T00:00:00"/>
    <x v="1"/>
    <n v="146000"/>
    <n v="146000"/>
    <n v="1"/>
    <x v="0"/>
    <n v="2020"/>
    <s v="2020Q4"/>
  </r>
  <r>
    <s v="L01/070/9/000801/2020"/>
    <d v="2020-10-21T00:00:00"/>
    <d v="2020-10-21T00:00:00"/>
    <x v="1"/>
    <n v="10"/>
    <n v="10"/>
    <n v="1"/>
    <x v="0"/>
    <n v="2020"/>
    <s v="2020Q4"/>
  </r>
  <r>
    <s v="L01/070/9/000804/2020"/>
    <d v="2020-10-16T00:00:00"/>
    <d v="2020-10-16T00:00:00"/>
    <x v="1"/>
    <n v="1000"/>
    <n v="1000"/>
    <n v="1"/>
    <x v="0"/>
    <n v="2020"/>
    <s v="2020Q4"/>
  </r>
  <r>
    <s v="L15/070/9/000809/2020"/>
    <d v="2020-06-29T00:00:00"/>
    <d v="2020-06-29T00:00:00"/>
    <x v="1"/>
    <n v="1000000"/>
    <n v="640204.70589999994"/>
    <n v="1"/>
    <x v="0"/>
    <n v="2020"/>
    <s v="2020Q2"/>
  </r>
  <r>
    <s v="L01/070/9/000810/2020"/>
    <d v="2020-07-17T00:00:00"/>
    <d v="2020-07-17T00:00:00"/>
    <x v="1"/>
    <n v="6380"/>
    <n v="6380"/>
    <n v="1"/>
    <x v="0"/>
    <n v="2020"/>
    <s v="2020Q3"/>
  </r>
  <r>
    <s v="L01/087/9/000257/2020"/>
    <d v="2020-10-12T00:00:00"/>
    <d v="2020-10-12T00:00:00"/>
    <x v="0"/>
    <n v="87750"/>
    <n v="87750"/>
    <n v="1"/>
    <x v="0"/>
    <n v="2020"/>
    <s v="2020Q4"/>
  </r>
  <r>
    <s v="L01/070/9/000099/2020"/>
    <d v="2020-02-15T00:00:00"/>
    <d v="2020-02-15T00:00:00"/>
    <x v="1"/>
    <n v="10000"/>
    <n v="10000"/>
    <n v="1"/>
    <x v="0"/>
    <n v="2020"/>
    <s v="2020Q1"/>
  </r>
  <r>
    <s v="L02/088/9/000163/2020"/>
    <d v="2020-10-19T00:00:00"/>
    <d v="2020-10-19T00:00:00"/>
    <x v="0"/>
    <n v="2000"/>
    <n v="2000"/>
    <n v="1"/>
    <x v="0"/>
    <n v="2020"/>
    <s v="2020Q4"/>
  </r>
  <r>
    <s v="L01/070/9/000818/2020"/>
    <d v="2020-10-23T00:00:00"/>
    <d v="2020-10-23T00:00:00"/>
    <x v="1"/>
    <n v="730"/>
    <n v="730"/>
    <n v="1"/>
    <x v="0"/>
    <n v="2020"/>
    <s v="2020Q4"/>
  </r>
  <r>
    <s v="L02/070/9/000819/2020"/>
    <d v="2020-10-25T00:00:00"/>
    <d v="2020-10-25T00:00:00"/>
    <x v="1"/>
    <n v="55240"/>
    <n v="55240"/>
    <n v="1"/>
    <x v="0"/>
    <n v="2020"/>
    <s v="2020Q4"/>
  </r>
  <r>
    <s v="L01/070/9/000821/2020"/>
    <d v="2020-10-24T00:00:00"/>
    <d v="2020-10-24T00:00:00"/>
    <x v="1"/>
    <n v="485450"/>
    <n v="485450"/>
    <n v="1"/>
    <x v="0"/>
    <n v="2020"/>
    <s v="2020Q4"/>
  </r>
  <r>
    <s v="L05/070/9/000823/2020"/>
    <d v="2020-10-15T00:00:00"/>
    <d v="2020-10-15T00:00:00"/>
    <x v="1"/>
    <n v="8118"/>
    <n v="8118"/>
    <n v="1"/>
    <x v="0"/>
    <n v="2020"/>
    <s v="2020Q4"/>
  </r>
  <r>
    <s v="L05/070/9/000824/2020"/>
    <d v="2020-10-20T00:00:00"/>
    <d v="2020-10-20T00:00:00"/>
    <x v="1"/>
    <n v="30000"/>
    <n v="30000"/>
    <n v="1"/>
    <x v="0"/>
    <n v="2020"/>
    <s v="2020Q4"/>
  </r>
  <r>
    <s v="L01/070/9/000826/2020"/>
    <d v="2020-10-25T00:00:00"/>
    <d v="2020-10-25T00:00:00"/>
    <x v="1"/>
    <n v="7000"/>
    <n v="7000"/>
    <n v="1"/>
    <x v="0"/>
    <n v="2020"/>
    <s v="2020Q4"/>
  </r>
  <r>
    <s v="L05/070/9/000828/2020"/>
    <d v="2020-10-17T00:00:00"/>
    <d v="2020-10-17T00:00:00"/>
    <x v="1"/>
    <n v="217000"/>
    <n v="217000"/>
    <n v="1"/>
    <x v="0"/>
    <n v="2020"/>
    <s v="2020Q4"/>
  </r>
  <r>
    <s v="L01/070/9/000830/2020"/>
    <d v="2020-10-22T00:00:00"/>
    <d v="2020-10-22T00:00:00"/>
    <x v="1"/>
    <n v="21761"/>
    <n v="1509"/>
    <n v="1"/>
    <x v="0"/>
    <n v="2020"/>
    <s v="2020Q4"/>
  </r>
  <r>
    <s v="L01/087/9/000300/2020"/>
    <d v="2020-10-23T00:00:00"/>
    <d v="2020-10-23T00:00:00"/>
    <x v="0"/>
    <n v="15000"/>
    <n v="15000"/>
    <n v="1"/>
    <x v="0"/>
    <n v="2020"/>
    <s v="2020Q4"/>
  </r>
  <r>
    <s v="L01/087/9/000301/2020"/>
    <d v="2020-10-23T00:00:00"/>
    <d v="2020-10-23T00:00:00"/>
    <x v="0"/>
    <n v="1308"/>
    <n v="1308"/>
    <n v="1"/>
    <x v="0"/>
    <n v="2020"/>
    <s v="2020Q4"/>
  </r>
  <r>
    <s v="L01/070/9/000840/2020"/>
    <d v="2020-10-22T00:00:00"/>
    <d v="2020-10-22T00:00:00"/>
    <x v="1"/>
    <n v="1000"/>
    <n v="1000"/>
    <n v="1"/>
    <x v="0"/>
    <n v="2020"/>
    <s v="2020Q4"/>
  </r>
  <r>
    <s v="L01/070/9/000841/2020"/>
    <d v="2020-10-19T00:00:00"/>
    <d v="2020-10-19T00:00:00"/>
    <x v="1"/>
    <n v="1000"/>
    <n v="1000"/>
    <n v="1"/>
    <x v="0"/>
    <n v="2020"/>
    <s v="2020Q4"/>
  </r>
  <r>
    <s v="L01/070/9/000845/2020"/>
    <d v="2020-10-10T00:00:00"/>
    <d v="2020-10-10T00:00:00"/>
    <x v="1"/>
    <n v="15000"/>
    <n v="15000"/>
    <n v="1"/>
    <x v="0"/>
    <n v="2020"/>
    <s v="2020Q4"/>
  </r>
  <r>
    <s v="L01/070/9/000846/2020"/>
    <d v="2020-10-29T00:00:00"/>
    <d v="2020-10-29T00:00:00"/>
    <x v="1"/>
    <n v="3000"/>
    <n v="3000"/>
    <n v="1"/>
    <x v="0"/>
    <n v="2020"/>
    <s v="2020Q4"/>
  </r>
  <r>
    <s v="L05/070/9/000847/2020"/>
    <d v="2020-10-26T00:00:00"/>
    <d v="2020-10-26T00:00:00"/>
    <x v="1"/>
    <n v="196986"/>
    <n v="196986"/>
    <n v="1"/>
    <x v="0"/>
    <n v="2020"/>
    <s v="2020Q4"/>
  </r>
  <r>
    <s v="L01/087/9/000303/2020"/>
    <d v="2020-10-28T00:00:00"/>
    <d v="2020-10-28T00:00:00"/>
    <x v="0"/>
    <n v="10000"/>
    <n v="10000"/>
    <n v="1"/>
    <x v="0"/>
    <n v="2020"/>
    <s v="2020Q4"/>
  </r>
  <r>
    <s v="L01/088/9/000170/2020"/>
    <d v="2020-10-29T00:00:00"/>
    <d v="2020-10-29T00:00:00"/>
    <x v="0"/>
    <n v="90000"/>
    <n v="90000"/>
    <n v="1"/>
    <x v="0"/>
    <n v="2020"/>
    <s v="2020Q4"/>
  </r>
  <r>
    <s v="L01/088/9/000171/2020"/>
    <d v="2020-10-30T00:00:00"/>
    <d v="2020-10-30T00:00:00"/>
    <x v="0"/>
    <n v="30"/>
    <n v="30"/>
    <n v="1"/>
    <x v="0"/>
    <n v="2020"/>
    <s v="2020Q4"/>
  </r>
  <r>
    <s v="L01/087/9/000304/2020"/>
    <d v="2020-10-28T00:00:00"/>
    <d v="2020-10-28T00:00:00"/>
    <x v="0"/>
    <n v="150000"/>
    <n v="150000"/>
    <n v="1"/>
    <x v="0"/>
    <n v="2020"/>
    <s v="2020Q4"/>
  </r>
  <r>
    <s v="L01/070/9/000848/2020"/>
    <d v="2020-10-24T00:00:00"/>
    <d v="2020-10-24T00:00:00"/>
    <x v="1"/>
    <n v="10214"/>
    <n v="1000"/>
    <n v="1"/>
    <x v="0"/>
    <n v="2020"/>
    <s v="2020Q4"/>
  </r>
  <r>
    <s v="L01/070/9/000849/2020"/>
    <d v="2020-10-29T00:00:00"/>
    <d v="2020-10-29T00:00:00"/>
    <x v="1"/>
    <n v="1810"/>
    <n v="1810"/>
    <n v="1"/>
    <x v="0"/>
    <n v="2020"/>
    <s v="2020Q4"/>
  </r>
  <r>
    <s v="L05/070/9/000104/2020"/>
    <d v="2020-02-14T00:00:00"/>
    <d v="2020-02-14T00:00:00"/>
    <x v="1"/>
    <n v="3120"/>
    <n v="3120"/>
    <n v="1"/>
    <x v="0"/>
    <n v="2020"/>
    <s v="2020Q1"/>
  </r>
  <r>
    <s v="L01/070/9/000850/2020"/>
    <d v="2020-10-20T00:00:00"/>
    <d v="2020-10-20T00:00:00"/>
    <x v="1"/>
    <n v="35000"/>
    <n v="35000"/>
    <n v="1"/>
    <x v="0"/>
    <n v="2020"/>
    <s v="2020Q4"/>
  </r>
  <r>
    <s v="L01/070/9/000853/2020"/>
    <d v="2020-10-28T00:00:00"/>
    <d v="2020-10-28T00:00:00"/>
    <x v="1"/>
    <n v="40000"/>
    <n v="7910"/>
    <n v="1"/>
    <x v="0"/>
    <n v="2020"/>
    <s v="2020Q4"/>
  </r>
  <r>
    <s v="L15/070/9/000855/2020"/>
    <d v="2020-10-29T00:00:00"/>
    <d v="2020-10-29T00:00:00"/>
    <x v="1"/>
    <n v="113000"/>
    <n v="113000"/>
    <n v="1"/>
    <x v="0"/>
    <n v="2020"/>
    <s v="2020Q4"/>
  </r>
  <r>
    <s v="L01/070/9/000858/2020"/>
    <d v="2020-10-30T00:00:00"/>
    <d v="2020-10-30T00:00:00"/>
    <x v="1"/>
    <n v="6270"/>
    <n v="6270"/>
    <n v="1"/>
    <x v="0"/>
    <n v="2020"/>
    <s v="2020Q4"/>
  </r>
  <r>
    <s v="L05/070/9/000860/2020"/>
    <d v="2020-10-18T00:00:00"/>
    <d v="2020-10-18T00:00:00"/>
    <x v="1"/>
    <n v="53817"/>
    <n v="53817"/>
    <n v="1"/>
    <x v="0"/>
    <n v="2020"/>
    <s v="2020Q4"/>
  </r>
  <r>
    <s v="L05/070/9/000861/2020"/>
    <d v="2020-10-19T00:00:00"/>
    <d v="2020-10-19T00:00:00"/>
    <x v="1"/>
    <n v="1750"/>
    <n v="1750"/>
    <n v="1"/>
    <x v="0"/>
    <n v="2020"/>
    <s v="2020Q4"/>
  </r>
  <r>
    <s v="L01/070/9/000863/2020"/>
    <d v="2020-11-02T00:00:00"/>
    <d v="2020-11-02T00:00:00"/>
    <x v="1"/>
    <n v="1000"/>
    <n v="1000"/>
    <n v="1"/>
    <x v="0"/>
    <n v="2020"/>
    <s v="2020Q4"/>
  </r>
  <r>
    <s v="L01/070/9/000864/2020"/>
    <d v="2020-11-01T00:00:00"/>
    <d v="2020-11-01T00:00:00"/>
    <x v="1"/>
    <n v="5270"/>
    <n v="1000"/>
    <n v="1"/>
    <x v="0"/>
    <n v="2020"/>
    <s v="2020Q4"/>
  </r>
  <r>
    <s v="L01/070/9/000865/2020"/>
    <d v="2020-10-23T00:00:00"/>
    <d v="2020-10-23T00:00:00"/>
    <x v="1"/>
    <n v="500000"/>
    <n v="324561.40350000001"/>
    <n v="1"/>
    <x v="0"/>
    <n v="2020"/>
    <s v="2020Q4"/>
  </r>
  <r>
    <s v="L01/070/9/000110/2020"/>
    <d v="2020-01-28T00:00:00"/>
    <d v="2020-01-28T00:00:00"/>
    <x v="1"/>
    <n v="11300"/>
    <n v="11300"/>
    <n v="1"/>
    <x v="0"/>
    <n v="2020"/>
    <s v="2020Q1"/>
  </r>
  <r>
    <s v="L01/070/9/000866/2020"/>
    <d v="2020-11-02T00:00:00"/>
    <d v="2020-11-02T00:00:00"/>
    <x v="1"/>
    <n v="46700"/>
    <n v="46700"/>
    <n v="1"/>
    <x v="0"/>
    <n v="2020"/>
    <s v="2020Q4"/>
  </r>
  <r>
    <s v="L01/070/9/000874/2020"/>
    <d v="2020-10-26T00:00:00"/>
    <d v="2020-10-26T00:00:00"/>
    <x v="1"/>
    <n v="200000"/>
    <n v="200000"/>
    <n v="1"/>
    <x v="0"/>
    <n v="2020"/>
    <s v="2020Q4"/>
  </r>
  <r>
    <s v="L15/070/9/000875/2020"/>
    <d v="2020-10-31T00:00:00"/>
    <d v="2020-10-31T00:00:00"/>
    <x v="1"/>
    <n v="1000"/>
    <n v="1000"/>
    <n v="1"/>
    <x v="0"/>
    <n v="2020"/>
    <s v="2020Q4"/>
  </r>
  <r>
    <s v="L01/080/9/000308/2020"/>
    <d v="2020-10-31T00:00:00"/>
    <d v="2020-10-31T00:00:00"/>
    <x v="0"/>
    <n v="730"/>
    <n v="730"/>
    <n v="1"/>
    <x v="0"/>
    <n v="2020"/>
    <s v="2020Q4"/>
  </r>
  <r>
    <s v="L01/080/9/000310/2020"/>
    <d v="2020-11-02T00:00:00"/>
    <d v="2020-11-02T00:00:00"/>
    <x v="0"/>
    <n v="100000"/>
    <n v="100000"/>
    <n v="1"/>
    <x v="0"/>
    <n v="2020"/>
    <s v="2020Q4"/>
  </r>
  <r>
    <s v="L01/088/9/000179/2020"/>
    <d v="2020-11-09T00:00:00"/>
    <d v="2020-11-09T00:00:00"/>
    <x v="0"/>
    <n v="210000"/>
    <n v="210000"/>
    <n v="1"/>
    <x v="0"/>
    <n v="2020"/>
    <s v="2020Q4"/>
  </r>
  <r>
    <s v="L01/088/9/000016/2020"/>
    <d v="2020-02-23T00:00:00"/>
    <d v="2020-02-23T00:00:00"/>
    <x v="0"/>
    <n v="620"/>
    <n v="620"/>
    <n v="1"/>
    <x v="0"/>
    <n v="2020"/>
    <s v="2020Q1"/>
  </r>
  <r>
    <s v="L01/088/9/000176/2020"/>
    <d v="2020-11-07T00:00:00"/>
    <d v="2020-11-07T00:00:00"/>
    <x v="0"/>
    <n v="48954"/>
    <n v="48954"/>
    <n v="1"/>
    <x v="0"/>
    <n v="2020"/>
    <s v="2020Q4"/>
  </r>
  <r>
    <s v="L01/088/9/000175/2020"/>
    <d v="2020-11-06T00:00:00"/>
    <d v="2020-11-06T00:00:00"/>
    <x v="0"/>
    <n v="8620"/>
    <n v="8620"/>
    <n v="1"/>
    <x v="0"/>
    <n v="2020"/>
    <s v="2020Q4"/>
  </r>
  <r>
    <s v="L01/080/9/000313/2020"/>
    <d v="2020-10-31T00:00:00"/>
    <d v="2020-10-31T00:00:00"/>
    <x v="0"/>
    <n v="10872"/>
    <n v="10872"/>
    <n v="1"/>
    <x v="0"/>
    <n v="2020"/>
    <s v="2020Q4"/>
  </r>
  <r>
    <s v="L01/070/9/000878/2020"/>
    <d v="2020-11-06T00:00:00"/>
    <d v="2020-11-06T00:00:00"/>
    <x v="1"/>
    <n v="59700"/>
    <n v="59700"/>
    <n v="1"/>
    <x v="0"/>
    <n v="2020"/>
    <s v="2020Q4"/>
  </r>
  <r>
    <s v="L01/070/9/000885/2020"/>
    <d v="2020-10-28T00:00:00"/>
    <d v="2020-10-28T00:00:00"/>
    <x v="1"/>
    <n v="9284"/>
    <n v="9284"/>
    <n v="1"/>
    <x v="0"/>
    <n v="2020"/>
    <s v="2020Q4"/>
  </r>
  <r>
    <s v="L01/070/9/000111/2020"/>
    <d v="2020-02-23T00:00:00"/>
    <d v="2020-02-23T00:00:00"/>
    <x v="1"/>
    <n v="210000"/>
    <n v="210000"/>
    <n v="1"/>
    <x v="0"/>
    <n v="2020"/>
    <s v="2020Q1"/>
  </r>
  <r>
    <s v="L01/070/9/000884/2020"/>
    <d v="2020-11-10T00:00:00"/>
    <d v="2020-11-10T00:00:00"/>
    <x v="1"/>
    <n v="144000"/>
    <n v="144000"/>
    <n v="1"/>
    <x v="0"/>
    <n v="2020"/>
    <s v="2020Q4"/>
  </r>
  <r>
    <s v="L15/070/9/000838/2020"/>
    <d v="2020-11-06T00:00:00"/>
    <d v="2020-11-06T00:00:00"/>
    <x v="1"/>
    <n v="190000"/>
    <n v="190000"/>
    <n v="1"/>
    <x v="0"/>
    <n v="2020"/>
    <s v="2020Q4"/>
  </r>
  <r>
    <s v="L01/070/9/000882/2020"/>
    <d v="2020-11-07T00:00:00"/>
    <d v="2020-11-07T00:00:00"/>
    <x v="1"/>
    <n v="9240"/>
    <n v="9240"/>
    <n v="1"/>
    <x v="0"/>
    <n v="2020"/>
    <s v="2020Q4"/>
  </r>
  <r>
    <s v="L01/070/9/000879/2020"/>
    <d v="2020-11-05T00:00:00"/>
    <d v="2020-11-05T00:00:00"/>
    <x v="1"/>
    <n v="8550"/>
    <n v="8550"/>
    <n v="1"/>
    <x v="0"/>
    <n v="2020"/>
    <s v="2020Q4"/>
  </r>
  <r>
    <s v="L01/070/9/001047/2020"/>
    <d v="2020-11-03T00:00:00"/>
    <d v="2020-11-03T00:00:00"/>
    <x v="1"/>
    <n v="8550"/>
    <n v="8550"/>
    <n v="1"/>
    <x v="0"/>
    <n v="2020"/>
    <s v="2020Q4"/>
  </r>
  <r>
    <s v="L01/070/9/000891/2020"/>
    <d v="2020-11-05T00:00:00"/>
    <d v="2020-11-05T00:00:00"/>
    <x v="1"/>
    <n v="1000"/>
    <n v="1000"/>
    <n v="1"/>
    <x v="0"/>
    <n v="2020"/>
    <s v="2020Q4"/>
  </r>
  <r>
    <s v="L15/070/9/000898/2020"/>
    <d v="2020-11-09T00:00:00"/>
    <d v="2020-11-09T00:00:00"/>
    <x v="1"/>
    <n v="8410"/>
    <n v="8410"/>
    <n v="1"/>
    <x v="0"/>
    <n v="2020"/>
    <s v="2020Q4"/>
  </r>
  <r>
    <s v="L01/070/9/000114/2020"/>
    <d v="2020-02-24T00:00:00"/>
    <d v="2020-02-24T00:00:00"/>
    <x v="1"/>
    <n v="1122820"/>
    <n v="1122820"/>
    <n v="1"/>
    <x v="0"/>
    <n v="2020"/>
    <s v="2020Q1"/>
  </r>
  <r>
    <s v="L01/070/9/000900/2020"/>
    <d v="2020-11-11T00:00:00"/>
    <d v="2020-11-11T00:00:00"/>
    <x v="1"/>
    <n v="8590"/>
    <n v="8590"/>
    <n v="1"/>
    <x v="0"/>
    <n v="2020"/>
    <s v="2020Q4"/>
  </r>
  <r>
    <s v="L01/070/9/000905/2020"/>
    <d v="2020-10-17T00:00:00"/>
    <d v="2020-10-17T00:00:00"/>
    <x v="1"/>
    <n v="1000"/>
    <n v="1000"/>
    <n v="1"/>
    <x v="0"/>
    <n v="2020"/>
    <s v="2020Q4"/>
  </r>
  <r>
    <s v="L01/070/9/000907/2020"/>
    <d v="2020-11-11T00:00:00"/>
    <d v="2020-11-11T00:00:00"/>
    <x v="1"/>
    <n v="75250"/>
    <n v="75250"/>
    <n v="1"/>
    <x v="0"/>
    <n v="2020"/>
    <s v="2020Q4"/>
  </r>
  <r>
    <s v="L02/070/9/000909/2020"/>
    <d v="2020-10-20T00:00:00"/>
    <d v="2020-10-20T00:00:00"/>
    <x v="1"/>
    <n v="260960"/>
    <n v="260960"/>
    <n v="1"/>
    <x v="0"/>
    <n v="2020"/>
    <s v="2020Q4"/>
  </r>
  <r>
    <s v="L01/070/9/000910/2020"/>
    <d v="2020-11-12T00:00:00"/>
    <d v="2020-11-12T00:00:00"/>
    <x v="1"/>
    <n v="8780"/>
    <n v="8780"/>
    <n v="1"/>
    <x v="0"/>
    <n v="2020"/>
    <s v="2020Q4"/>
  </r>
  <r>
    <s v="L01/080/9/000330/2020"/>
    <d v="2020-11-10T00:00:00"/>
    <d v="2020-11-10T00:00:00"/>
    <x v="0"/>
    <n v="44690"/>
    <n v="44690"/>
    <n v="1"/>
    <x v="0"/>
    <n v="2020"/>
    <s v="2020Q4"/>
  </r>
  <r>
    <s v="L01/070/9/000913/2020"/>
    <d v="2020-11-12T00:00:00"/>
    <d v="2020-11-12T00:00:00"/>
    <x v="1"/>
    <n v="10374"/>
    <n v="10374"/>
    <n v="1"/>
    <x v="0"/>
    <n v="2020"/>
    <s v="2020Q4"/>
  </r>
  <r>
    <s v="L01/070/9/000915/2020"/>
    <d v="2020-09-05T00:00:00"/>
    <d v="2020-09-05T00:00:00"/>
    <x v="1"/>
    <n v="89000"/>
    <n v="89000"/>
    <n v="1"/>
    <x v="0"/>
    <n v="2020"/>
    <s v="2020Q3"/>
  </r>
  <r>
    <s v="L01/087/9/000320/2020"/>
    <d v="2020-10-05T00:00:00"/>
    <d v="2020-10-05T00:00:00"/>
    <x v="0"/>
    <n v="120690"/>
    <n v="120690"/>
    <n v="1"/>
    <x v="0"/>
    <n v="2020"/>
    <s v="2020Q4"/>
  </r>
  <r>
    <s v="L01/080/9/000321/2020"/>
    <d v="2020-11-08T00:00:00"/>
    <d v="2020-11-08T00:00:00"/>
    <x v="0"/>
    <n v="207446"/>
    <n v="207446"/>
    <n v="1"/>
    <x v="0"/>
    <n v="2020"/>
    <s v="2020Q4"/>
  </r>
  <r>
    <s v="L02/088/9/000182/2020"/>
    <d v="2020-09-07T00:00:00"/>
    <d v="2020-09-07T00:00:00"/>
    <x v="0"/>
    <n v="1000000"/>
    <n v="1000000"/>
    <n v="1"/>
    <x v="0"/>
    <n v="2020"/>
    <s v="2020Q3"/>
  </r>
  <r>
    <s v="L01/088/9/000185/2020"/>
    <d v="2020-10-27T00:00:00"/>
    <d v="2020-10-27T00:00:00"/>
    <x v="0"/>
    <n v="156000"/>
    <n v="156000"/>
    <n v="1"/>
    <x v="0"/>
    <n v="2020"/>
    <s v="2020Q4"/>
  </r>
  <r>
    <s v="L01/088/9/000186/2020"/>
    <d v="2020-11-13T00:00:00"/>
    <d v="2020-11-13T00:00:00"/>
    <x v="0"/>
    <n v="4450"/>
    <n v="0"/>
    <n v="1"/>
    <x v="0"/>
    <n v="2020"/>
    <s v="2020Q4"/>
  </r>
  <r>
    <s v="L02/070/9/000919/2020"/>
    <d v="2020-11-10T00:00:00"/>
    <d v="2020-11-10T00:00:00"/>
    <x v="1"/>
    <n v="1000"/>
    <n v="1000"/>
    <n v="1"/>
    <x v="0"/>
    <n v="2020"/>
    <s v="2020Q4"/>
  </r>
  <r>
    <s v="L01/070/9/0001001/2020"/>
    <d v="2020-11-24T00:00:00"/>
    <d v="2020-11-27T00:00:00"/>
    <x v="1"/>
    <n v="10500"/>
    <n v="10500"/>
    <n v="1"/>
    <x v="0"/>
    <n v="2020"/>
    <s v="2020Q4"/>
  </r>
  <r>
    <s v="L02/087/9/000026/2020"/>
    <d v="2020-02-25T00:00:00"/>
    <d v="2020-02-25T00:00:00"/>
    <x v="0"/>
    <n v="1000"/>
    <n v="1000"/>
    <n v="1"/>
    <x v="0"/>
    <n v="2020"/>
    <s v="2020Q1"/>
  </r>
  <r>
    <s v="L01/070/9/000920/2020"/>
    <d v="2020-11-09T00:00:00"/>
    <d v="2020-11-09T00:00:00"/>
    <x v="1"/>
    <n v="16000"/>
    <n v="16000"/>
    <n v="1"/>
    <x v="0"/>
    <n v="2020"/>
    <s v="2020Q4"/>
  </r>
  <r>
    <s v="L01/070/9/000921/2020"/>
    <d v="2020-11-15T00:00:00"/>
    <d v="2020-11-15T00:00:00"/>
    <x v="1"/>
    <n v="9000"/>
    <n v="9000"/>
    <n v="1"/>
    <x v="0"/>
    <n v="2020"/>
    <s v="2020Q4"/>
  </r>
  <r>
    <s v="L01/070/9/001262/2020"/>
    <d v="2020-01-18T00:00:00"/>
    <d v="2020-11-17T00:00:00"/>
    <x v="1"/>
    <n v="475000"/>
    <n v="241176.4706"/>
    <n v="1"/>
    <x v="0"/>
    <n v="2020"/>
    <s v="2020Q1"/>
  </r>
  <r>
    <s v="L01/070/9/000930/2020"/>
    <d v="2020-10-31T00:00:00"/>
    <d v="2020-10-31T00:00:00"/>
    <x v="1"/>
    <n v="1000"/>
    <n v="1000"/>
    <n v="1"/>
    <x v="0"/>
    <n v="2020"/>
    <s v="2020Q4"/>
  </r>
  <r>
    <s v="L05/070/9/000932/2020"/>
    <d v="2020-11-13T00:00:00"/>
    <d v="2020-11-13T00:00:00"/>
    <x v="1"/>
    <n v="644920"/>
    <n v="644920"/>
    <n v="1"/>
    <x v="0"/>
    <n v="2020"/>
    <s v="2020Q4"/>
  </r>
  <r>
    <s v="L01/070/9/000934/2020"/>
    <d v="2020-11-19T00:00:00"/>
    <d v="2020-11-19T00:00:00"/>
    <x v="1"/>
    <n v="29950"/>
    <n v="29950"/>
    <n v="1"/>
    <x v="0"/>
    <n v="2020"/>
    <s v="2020Q4"/>
  </r>
  <r>
    <s v="L01/087/9/000327/2020"/>
    <d v="2020-11-09T00:00:00"/>
    <d v="2020-11-09T00:00:00"/>
    <x v="0"/>
    <n v="26419"/>
    <n v="26419"/>
    <n v="1"/>
    <x v="0"/>
    <n v="2020"/>
    <s v="2020Q4"/>
  </r>
  <r>
    <s v="L01/070/9/000115/2020"/>
    <d v="2020-01-12T00:00:00"/>
    <d v="2020-01-12T00:00:00"/>
    <x v="1"/>
    <n v="11300"/>
    <n v="11300"/>
    <n v="1"/>
    <x v="0"/>
    <n v="2020"/>
    <s v="2020Q1"/>
  </r>
  <r>
    <s v="L01/081/9/000328/2020"/>
    <d v="2020-10-15T00:00:00"/>
    <d v="2020-10-15T00:00:00"/>
    <x v="0"/>
    <n v="221608"/>
    <n v="150893"/>
    <n v="1"/>
    <x v="0"/>
    <n v="2020"/>
    <s v="2020Q4"/>
  </r>
  <r>
    <s v="L01/088/9/000190/2020"/>
    <d v="2020-11-17T00:00:00"/>
    <d v="2020-11-17T00:00:00"/>
    <x v="0"/>
    <n v="720"/>
    <n v="720"/>
    <n v="1"/>
    <x v="0"/>
    <n v="2020"/>
    <s v="2020Q4"/>
  </r>
  <r>
    <s v="L02/088/9/000193/2020"/>
    <d v="2020-11-14T00:00:00"/>
    <d v="2020-11-14T00:00:00"/>
    <x v="0"/>
    <n v="3930"/>
    <n v="3930"/>
    <n v="1"/>
    <x v="0"/>
    <n v="2020"/>
    <s v="2020Q4"/>
  </r>
  <r>
    <s v="L01/080/9/000332/2020"/>
    <d v="2020-11-22T00:00:00"/>
    <d v="2020-11-22T00:00:00"/>
    <x v="0"/>
    <n v="177000"/>
    <n v="177000"/>
    <n v="1"/>
    <x v="0"/>
    <n v="2020"/>
    <s v="2020Q4"/>
  </r>
  <r>
    <s v="L01/088/9/000196/2020"/>
    <d v="2020-11-20T00:00:00"/>
    <d v="2020-11-20T00:00:00"/>
    <x v="0"/>
    <n v="8550"/>
    <n v="4200"/>
    <n v="1"/>
    <x v="0"/>
    <n v="2020"/>
    <s v="2020Q4"/>
  </r>
  <r>
    <s v="L01/070/9/000941/2020"/>
    <d v="2020-11-15T00:00:00"/>
    <d v="2020-11-15T00:00:00"/>
    <x v="1"/>
    <n v="560000"/>
    <n v="560000"/>
    <n v="1"/>
    <x v="0"/>
    <n v="2020"/>
    <s v="2020Q4"/>
  </r>
  <r>
    <s v="L15/070/9/000943/2020"/>
    <d v="2020-11-20T00:00:00"/>
    <d v="2020-11-20T00:00:00"/>
    <x v="1"/>
    <n v="500000"/>
    <n v="500000"/>
    <n v="1"/>
    <x v="0"/>
    <n v="2020"/>
    <s v="2020Q4"/>
  </r>
  <r>
    <s v="L02/088/9/000018/2020"/>
    <d v="2020-02-25T00:00:00"/>
    <d v="2020-02-25T00:00:00"/>
    <x v="0"/>
    <n v="35614"/>
    <n v="35614"/>
    <n v="1"/>
    <x v="0"/>
    <n v="2020"/>
    <s v="2020Q1"/>
  </r>
  <r>
    <s v="L02/070/9/000947/2020"/>
    <d v="2020-11-11T00:00:00"/>
    <d v="2020-11-11T00:00:00"/>
    <x v="1"/>
    <n v="90"/>
    <n v="90"/>
    <n v="1"/>
    <x v="0"/>
    <n v="2020"/>
    <s v="2020Q4"/>
  </r>
  <r>
    <s v="L01/070/9/000951/2020"/>
    <d v="2020-11-15T00:00:00"/>
    <d v="2020-11-15T00:00:00"/>
    <x v="1"/>
    <n v="9000"/>
    <n v="9000"/>
    <n v="1"/>
    <x v="0"/>
    <n v="2020"/>
    <s v="2020Q4"/>
  </r>
  <r>
    <s v="L01/070/9/000953/2020"/>
    <d v="2020-11-19T00:00:00"/>
    <d v="2020-11-19T00:00:00"/>
    <x v="1"/>
    <n v="17668"/>
    <n v="17668"/>
    <n v="1"/>
    <x v="0"/>
    <n v="2020"/>
    <s v="2020Q4"/>
  </r>
  <r>
    <s v="L01/070/9/000886/2020"/>
    <d v="2020-11-24T00:00:00"/>
    <d v="2020-11-24T00:00:00"/>
    <x v="1"/>
    <n v="3000"/>
    <n v="3000"/>
    <n v="1"/>
    <x v="0"/>
    <n v="2020"/>
    <s v="2020Q4"/>
  </r>
  <r>
    <s v="L01/070/9/000957/2020"/>
    <d v="2020-11-22T00:00:00"/>
    <d v="2020-11-22T00:00:00"/>
    <x v="1"/>
    <n v="501358.2353"/>
    <n v="501358.2353"/>
    <n v="1"/>
    <x v="0"/>
    <n v="2020"/>
    <s v="2020Q4"/>
  </r>
  <r>
    <s v="L02/070/9/000962/2020"/>
    <d v="2020-11-19T00:00:00"/>
    <d v="2020-11-19T00:00:00"/>
    <x v="1"/>
    <n v="2000"/>
    <n v="2000"/>
    <n v="1"/>
    <x v="0"/>
    <n v="2020"/>
    <s v="2020Q4"/>
  </r>
  <r>
    <s v="L05/070/9/000965/2020"/>
    <d v="2020-10-30T00:00:00"/>
    <d v="2020-10-30T00:00:00"/>
    <x v="1"/>
    <n v="4000"/>
    <n v="4000"/>
    <n v="1"/>
    <x v="0"/>
    <n v="2020"/>
    <s v="2020Q4"/>
  </r>
  <r>
    <s v="L02/070/9/000116/2020"/>
    <d v="2020-01-07T00:00:00"/>
    <d v="2020-01-07T00:00:00"/>
    <x v="1"/>
    <n v="5000"/>
    <n v="5000"/>
    <n v="1"/>
    <x v="0"/>
    <n v="2020"/>
    <s v="2020Q1"/>
  </r>
  <r>
    <s v="L01/070/9/000966/2020"/>
    <d v="2020-11-23T00:00:00"/>
    <d v="2020-11-23T00:00:00"/>
    <x v="1"/>
    <n v="1000"/>
    <n v="1000"/>
    <n v="1"/>
    <x v="0"/>
    <n v="2020"/>
    <s v="2020Q4"/>
  </r>
  <r>
    <s v="L01/070/9/000967/2020"/>
    <d v="2020-10-17T00:00:00"/>
    <d v="2020-10-17T00:00:00"/>
    <x v="1"/>
    <n v="1000"/>
    <n v="1000"/>
    <n v="1"/>
    <x v="0"/>
    <n v="2020"/>
    <s v="2020Q4"/>
  </r>
  <r>
    <s v="L01/070/9/000968/2020"/>
    <d v="2020-11-23T00:00:00"/>
    <d v="2020-11-23T00:00:00"/>
    <x v="1"/>
    <n v="76300"/>
    <n v="76300"/>
    <n v="1"/>
    <x v="0"/>
    <n v="2020"/>
    <s v="2020Q4"/>
  </r>
  <r>
    <s v="L01/070/9/000969/2020"/>
    <d v="2020-11-18T00:00:00"/>
    <d v="2020-11-18T00:00:00"/>
    <x v="1"/>
    <n v="7000"/>
    <n v="7000"/>
    <n v="1"/>
    <x v="0"/>
    <n v="2020"/>
    <s v="2020Q4"/>
  </r>
  <r>
    <s v="L01/070/9/000970/2020"/>
    <d v="2020-11-21T00:00:00"/>
    <d v="2020-11-21T00:00:00"/>
    <x v="1"/>
    <n v="84983"/>
    <n v="84983"/>
    <n v="1"/>
    <x v="0"/>
    <n v="2020"/>
    <s v="2020Q4"/>
  </r>
  <r>
    <s v="L05/070/9/000971/2020"/>
    <d v="2020-10-31T00:00:00"/>
    <d v="2020-10-31T00:00:00"/>
    <x v="1"/>
    <n v="10846"/>
    <n v="10846"/>
    <n v="1"/>
    <x v="0"/>
    <n v="2020"/>
    <s v="2020Q4"/>
  </r>
  <r>
    <s v="L01/070/9/000972/2020"/>
    <d v="2020-11-21T00:00:00"/>
    <d v="2020-11-21T00:00:00"/>
    <x v="1"/>
    <n v="135000"/>
    <n v="135000"/>
    <n v="1"/>
    <x v="0"/>
    <n v="2020"/>
    <s v="2020Q4"/>
  </r>
  <r>
    <s v="L02/070/9/000121/2020"/>
    <d v="2020-02-24T00:00:00"/>
    <d v="2020-02-24T00:00:00"/>
    <x v="1"/>
    <n v="1715650"/>
    <n v="1715650"/>
    <n v="1"/>
    <x v="0"/>
    <n v="2020"/>
    <s v="2020Q1"/>
  </r>
  <r>
    <s v="L01/080/9/000336/2020"/>
    <d v="2020-10-24T00:00:00"/>
    <d v="2020-10-24T00:00:00"/>
    <x v="0"/>
    <n v="860077"/>
    <n v="860077"/>
    <n v="1"/>
    <x v="0"/>
    <n v="2020"/>
    <s v="2020Q4"/>
  </r>
  <r>
    <s v="L01/080/9/000338/2020"/>
    <d v="2020-11-24T00:00:00"/>
    <d v="2020-11-24T00:00:00"/>
    <x v="0"/>
    <n v="910"/>
    <n v="910"/>
    <n v="1"/>
    <x v="0"/>
    <n v="2020"/>
    <s v="2020Q4"/>
  </r>
  <r>
    <s v="L01/087/9/000339/2020"/>
    <d v="2020-11-21T00:00:00"/>
    <d v="2020-11-21T00:00:00"/>
    <x v="0"/>
    <n v="10000"/>
    <n v="10000"/>
    <n v="1"/>
    <x v="0"/>
    <n v="2020"/>
    <s v="2020Q4"/>
  </r>
  <r>
    <s v="L01/080/9/000340/2020"/>
    <d v="2020-09-12T00:00:00"/>
    <d v="2020-09-12T00:00:00"/>
    <x v="0"/>
    <n v="3243200"/>
    <n v="1500000"/>
    <n v="1"/>
    <x v="0"/>
    <n v="2020"/>
    <s v="2020Q3"/>
  </r>
  <r>
    <s v="L01/070/9/000977/2020"/>
    <d v="2020-11-26T00:00:00"/>
    <d v="2020-11-26T00:00:00"/>
    <x v="1"/>
    <n v="120000"/>
    <n v="120000"/>
    <n v="1"/>
    <x v="0"/>
    <n v="2020"/>
    <s v="2020Q4"/>
  </r>
  <r>
    <s v="L01/070/9/000981/2020"/>
    <d v="2020-10-12T00:00:00"/>
    <d v="2020-10-12T00:00:00"/>
    <x v="1"/>
    <n v="200000"/>
    <n v="200000"/>
    <n v="1"/>
    <x v="0"/>
    <n v="2020"/>
    <s v="2020Q4"/>
  </r>
  <r>
    <s v="L01/070/9/000982/2020"/>
    <d v="2020-07-24T00:00:00"/>
    <d v="2020-07-24T00:00:00"/>
    <x v="1"/>
    <n v="1000"/>
    <n v="1000"/>
    <n v="1"/>
    <x v="0"/>
    <n v="2020"/>
    <s v="2020Q3"/>
  </r>
  <r>
    <s v="L02/070/9/000126/2020"/>
    <d v="2020-02-29T00:00:00"/>
    <d v="2020-02-29T00:00:00"/>
    <x v="1"/>
    <n v="40"/>
    <n v="40"/>
    <n v="1"/>
    <x v="0"/>
    <n v="2020"/>
    <s v="2020Q1"/>
  </r>
  <r>
    <s v="L05/070/9/000992/2020"/>
    <d v="2020-10-24T00:00:00"/>
    <d v="2020-10-24T00:00:00"/>
    <x v="1"/>
    <n v="2038500"/>
    <n v="1293250"/>
    <n v="1"/>
    <x v="0"/>
    <n v="2020"/>
    <s v="2020Q4"/>
  </r>
  <r>
    <s v="L05/070/9/000993/2020"/>
    <d v="2020-11-22T00:00:00"/>
    <d v="2020-11-22T00:00:00"/>
    <x v="1"/>
    <n v="10340"/>
    <n v="10340"/>
    <n v="1"/>
    <x v="0"/>
    <n v="2020"/>
    <s v="2020Q4"/>
  </r>
  <r>
    <s v="L01/070/9/000127/2020"/>
    <d v="2020-01-06T00:00:00"/>
    <d v="2020-01-06T00:00:00"/>
    <x v="1"/>
    <n v="630000"/>
    <n v="500000"/>
    <n v="1"/>
    <x v="0"/>
    <n v="2020"/>
    <s v="2020Q1"/>
  </r>
  <r>
    <s v="L01/070/9/001003/2020"/>
    <d v="2020-11-28T00:00:00"/>
    <d v="2020-11-28T00:00:00"/>
    <x v="1"/>
    <n v="7000"/>
    <n v="7000"/>
    <n v="1"/>
    <x v="0"/>
    <n v="2020"/>
    <s v="2020Q4"/>
  </r>
  <r>
    <s v="L01/070/9/001004/2020"/>
    <d v="2020-11-22T00:00:00"/>
    <d v="2020-11-22T00:00:00"/>
    <x v="1"/>
    <n v="8500"/>
    <n v="8500"/>
    <n v="1"/>
    <x v="0"/>
    <n v="2020"/>
    <s v="2020Q4"/>
  </r>
  <r>
    <s v="L05/087/9/000343/2020"/>
    <d v="2020-11-29T00:00:00"/>
    <d v="2020-11-29T00:00:00"/>
    <x v="0"/>
    <n v="366650"/>
    <n v="366650"/>
    <n v="1"/>
    <x v="0"/>
    <n v="2020"/>
    <s v="2020Q4"/>
  </r>
  <r>
    <s v="L01/088/9/000247/2020"/>
    <d v="2020-11-27T00:00:00"/>
    <d v="2020-11-27T00:00:00"/>
    <x v="0"/>
    <n v="412500"/>
    <n v="412500"/>
    <n v="1"/>
    <x v="0"/>
    <n v="2020"/>
    <s v="2020Q4"/>
  </r>
  <r>
    <s v="L01/088/9/000249/2020"/>
    <d v="2020-11-13T00:00:00"/>
    <d v="2020-11-13T00:00:00"/>
    <x v="0"/>
    <n v="9880"/>
    <n v="9880"/>
    <n v="1"/>
    <x v="0"/>
    <n v="2020"/>
    <s v="2020Q4"/>
  </r>
  <r>
    <s v="L01/070/9/000128/2020"/>
    <d v="2020-02-28T00:00:00"/>
    <d v="2020-02-28T00:00:00"/>
    <x v="1"/>
    <n v="58340"/>
    <n v="58340"/>
    <n v="1"/>
    <x v="0"/>
    <n v="2020"/>
    <s v="2020Q1"/>
  </r>
  <r>
    <s v="L02/070/9/001007/2020"/>
    <d v="2020-11-26T00:00:00"/>
    <d v="2020-11-26T00:00:00"/>
    <x v="1"/>
    <n v="300129"/>
    <n v="300129"/>
    <n v="1"/>
    <x v="0"/>
    <n v="2020"/>
    <s v="2020Q4"/>
  </r>
  <r>
    <s v="L01/070/9/001008/2020"/>
    <d v="2020-11-30T00:00:00"/>
    <d v="2020-11-30T00:00:00"/>
    <x v="1"/>
    <n v="14900"/>
    <n v="14900"/>
    <n v="1"/>
    <x v="0"/>
    <n v="2020"/>
    <s v="2020Q4"/>
  </r>
  <r>
    <s v="L01/070/9/001010/2020"/>
    <d v="2020-12-03T00:00:00"/>
    <d v="2020-12-03T00:00:00"/>
    <x v="1"/>
    <n v="23000"/>
    <n v="23000"/>
    <n v="1"/>
    <x v="0"/>
    <n v="2020"/>
    <s v="2020Q4"/>
  </r>
  <r>
    <s v="L02/070/9/001012/2020"/>
    <d v="2020-09-30T00:00:00"/>
    <d v="2020-09-30T00:00:00"/>
    <x v="1"/>
    <n v="450000"/>
    <n v="450000"/>
    <n v="1"/>
    <x v="0"/>
    <n v="2020"/>
    <s v="2020Q3"/>
  </r>
  <r>
    <s v="L01/070/9/001015/2020"/>
    <d v="2020-12-03T00:00:00"/>
    <d v="2020-12-03T00:00:00"/>
    <x v="1"/>
    <n v="172936"/>
    <n v="0"/>
    <n v="1"/>
    <x v="0"/>
    <n v="2020"/>
    <s v="2020Q4"/>
  </r>
  <r>
    <s v="L01/070/9/001022/2020"/>
    <d v="2020-11-29T00:00:00"/>
    <d v="2020-11-29T00:00:00"/>
    <x v="1"/>
    <n v="9256"/>
    <n v="9256"/>
    <n v="1"/>
    <x v="0"/>
    <n v="2020"/>
    <s v="2020Q4"/>
  </r>
  <r>
    <s v="L01/070/9/001025/2020"/>
    <d v="2020-11-26T00:00:00"/>
    <d v="2020-11-26T00:00:00"/>
    <x v="1"/>
    <n v="5000"/>
    <n v="5000"/>
    <n v="1"/>
    <x v="0"/>
    <n v="2020"/>
    <s v="2020Q4"/>
  </r>
  <r>
    <s v="L01/070/9/001026/2020"/>
    <d v="2020-12-04T00:00:00"/>
    <d v="2020-12-04T00:00:00"/>
    <x v="1"/>
    <n v="120470"/>
    <n v="120470"/>
    <n v="1"/>
    <x v="0"/>
    <n v="2020"/>
    <s v="2020Q4"/>
  </r>
  <r>
    <s v="L01/070/9/001028/2020"/>
    <d v="2020-12-06T00:00:00"/>
    <d v="2020-12-06T00:00:00"/>
    <x v="1"/>
    <n v="5000"/>
    <n v="5000"/>
    <n v="1"/>
    <x v="0"/>
    <n v="2020"/>
    <s v="2020Q4"/>
  </r>
  <r>
    <s v="L01/070/9/001029/2020"/>
    <d v="2020-10-31T00:00:00"/>
    <d v="2020-10-31T00:00:00"/>
    <x v="1"/>
    <n v="303960"/>
    <n v="303960"/>
    <n v="1"/>
    <x v="0"/>
    <n v="2020"/>
    <s v="2020Q4"/>
  </r>
  <r>
    <s v="L01/080/9/000350/2020"/>
    <d v="2020-11-08T00:00:00"/>
    <d v="2020-11-08T00:00:00"/>
    <x v="0"/>
    <n v="7000"/>
    <n v="7000"/>
    <n v="1"/>
    <x v="0"/>
    <n v="2020"/>
    <s v="2020Q4"/>
  </r>
  <r>
    <s v="L01/087/9/000356/2020"/>
    <d v="2020-11-26T00:00:00"/>
    <d v="2020-11-26T00:00:00"/>
    <x v="0"/>
    <n v="248166"/>
    <n v="248166"/>
    <n v="1"/>
    <x v="0"/>
    <n v="2020"/>
    <s v="2020Q4"/>
  </r>
  <r>
    <s v="L02/088/9/000250/2020"/>
    <d v="2020-12-01T00:00:00"/>
    <d v="2020-12-01T00:00:00"/>
    <x v="0"/>
    <n v="39500"/>
    <n v="39500"/>
    <n v="1"/>
    <x v="0"/>
    <n v="2020"/>
    <s v="2020Q4"/>
  </r>
  <r>
    <s v="L01/070/9/000132/2020"/>
    <d v="2020-03-04T00:00:00"/>
    <d v="2020-03-04T00:00:00"/>
    <x v="1"/>
    <n v="40"/>
    <n v="40"/>
    <n v="1"/>
    <x v="0"/>
    <n v="2020"/>
    <s v="2020Q1"/>
  </r>
  <r>
    <s v="L01/088/9/000252/2020"/>
    <d v="2020-11-29T00:00:00"/>
    <d v="2020-11-29T00:00:00"/>
    <x v="0"/>
    <n v="924"/>
    <n v="924"/>
    <n v="1"/>
    <x v="0"/>
    <n v="2020"/>
    <s v="2020Q4"/>
  </r>
  <r>
    <s v="L01/088/9/000254/2020"/>
    <d v="2020-12-03T00:00:00"/>
    <d v="2020-12-03T00:00:00"/>
    <x v="0"/>
    <n v="10000"/>
    <n v="10000"/>
    <n v="1"/>
    <x v="0"/>
    <n v="2020"/>
    <s v="2020Q4"/>
  </r>
  <r>
    <s v="L01/088/9/000256/2020"/>
    <d v="2020-12-01T00:00:00"/>
    <d v="2020-12-01T00:00:00"/>
    <x v="0"/>
    <n v="6410"/>
    <n v="6410"/>
    <n v="1"/>
    <x v="0"/>
    <n v="2020"/>
    <s v="2020Q4"/>
  </r>
  <r>
    <s v="L01/070/9/001034/2020"/>
    <d v="2020-12-04T00:00:00"/>
    <d v="2020-12-04T00:00:00"/>
    <x v="1"/>
    <n v="730"/>
    <n v="730"/>
    <n v="1"/>
    <x v="0"/>
    <n v="2020"/>
    <s v="2020Q4"/>
  </r>
  <r>
    <s v="L01/070/9/001035/2020"/>
    <d v="2020-06-27T00:00:00"/>
    <d v="2020-06-27T00:00:00"/>
    <x v="1"/>
    <n v="1157070"/>
    <n v="668782.35290000006"/>
    <n v="1"/>
    <x v="0"/>
    <n v="2020"/>
    <s v="2020Q2"/>
  </r>
  <r>
    <s v="L05/070/9/001036/2020"/>
    <d v="2020-11-28T00:00:00"/>
    <d v="2020-11-28T00:00:00"/>
    <x v="1"/>
    <n v="2476169.4117999999"/>
    <n v="1226169.4117999999"/>
    <n v="1"/>
    <x v="0"/>
    <n v="2020"/>
    <s v="2020Q4"/>
  </r>
  <r>
    <s v="L05/070/9/001038/2020"/>
    <d v="2020-12-03T00:00:00"/>
    <d v="2020-12-03T00:00:00"/>
    <x v="1"/>
    <n v="30000"/>
    <n v="30000"/>
    <n v="1"/>
    <x v="0"/>
    <n v="2020"/>
    <s v="2020Q4"/>
  </r>
  <r>
    <s v="L01/070/9/001050/2020"/>
    <d v="2020-12-04T00:00:00"/>
    <d v="2020-12-07T00:00:00"/>
    <x v="1"/>
    <n v="120000"/>
    <n v="120000"/>
    <n v="1"/>
    <x v="0"/>
    <n v="2020"/>
    <s v="2020Q4"/>
  </r>
  <r>
    <s v="L01/070/9/000451/2019"/>
    <d v="2019-11-23T00:00:00"/>
    <d v="2019-11-23T00:00:00"/>
    <x v="1"/>
    <n v="139528"/>
    <n v="139528"/>
    <n v="1"/>
    <x v="10"/>
    <n v="2019"/>
    <s v="2019Q4"/>
  </r>
  <r>
    <s v="L01/070/9/001040/2020"/>
    <d v="2020-11-10T00:00:00"/>
    <d v="2020-11-10T00:00:00"/>
    <x v="1"/>
    <n v="102800"/>
    <n v="102800"/>
    <n v="1"/>
    <x v="0"/>
    <n v="2020"/>
    <s v="2020Q4"/>
  </r>
  <r>
    <s v="L02/070/9/001041/2020"/>
    <d v="2020-11-29T00:00:00"/>
    <d v="2020-11-29T00:00:00"/>
    <x v="1"/>
    <n v="1270"/>
    <n v="1270"/>
    <n v="1"/>
    <x v="0"/>
    <n v="2020"/>
    <s v="2020Q4"/>
  </r>
  <r>
    <s v="L01/070/9/001042/2020"/>
    <d v="2020-11-28T00:00:00"/>
    <d v="2020-11-28T00:00:00"/>
    <x v="1"/>
    <n v="95308"/>
    <n v="95308"/>
    <n v="1"/>
    <x v="0"/>
    <n v="2020"/>
    <s v="2020Q4"/>
  </r>
  <r>
    <s v="L01/070/9/001045/2020"/>
    <d v="2020-12-07T00:00:00"/>
    <d v="2020-12-07T00:00:00"/>
    <x v="1"/>
    <n v="430"/>
    <n v="430"/>
    <n v="1"/>
    <x v="0"/>
    <n v="2020"/>
    <s v="2020Q4"/>
  </r>
  <r>
    <s v="L01/070/9/001046/2020"/>
    <d v="2020-12-06T00:00:00"/>
    <d v="2020-12-06T00:00:00"/>
    <x v="1"/>
    <n v="65600"/>
    <n v="10600"/>
    <n v="1"/>
    <x v="0"/>
    <n v="2020"/>
    <s v="2020Q4"/>
  </r>
  <r>
    <s v="L01/080/9/000357/2020"/>
    <d v="2020-12-07T00:00:00"/>
    <d v="2020-12-07T00:00:00"/>
    <x v="0"/>
    <n v="2720"/>
    <n v="2720"/>
    <n v="1"/>
    <x v="0"/>
    <n v="2020"/>
    <s v="2020Q4"/>
  </r>
  <r>
    <s v="L01/080/9/000358/2020"/>
    <d v="2020-11-11T00:00:00"/>
    <d v="2020-11-11T00:00:00"/>
    <x v="0"/>
    <n v="55800"/>
    <n v="50000"/>
    <n v="1"/>
    <x v="0"/>
    <n v="2020"/>
    <s v="2020Q4"/>
  </r>
  <r>
    <s v="L01/080/9/000359/2020"/>
    <d v="2020-12-06T00:00:00"/>
    <d v="2020-12-06T00:00:00"/>
    <x v="0"/>
    <n v="3730"/>
    <n v="3730"/>
    <n v="1"/>
    <x v="0"/>
    <n v="2020"/>
    <s v="2020Q4"/>
  </r>
  <r>
    <s v="L01/070/9/000134/2020"/>
    <d v="2020-02-27T00:00:00"/>
    <d v="2020-02-27T00:00:00"/>
    <x v="1"/>
    <n v="100000"/>
    <n v="4528"/>
    <n v="1"/>
    <x v="0"/>
    <n v="2020"/>
    <s v="2020Q1"/>
  </r>
  <r>
    <s v="L01/080/9/000360/2020"/>
    <d v="2020-11-03T00:00:00"/>
    <d v="2020-11-03T00:00:00"/>
    <x v="0"/>
    <n v="259649.12280000001"/>
    <n v="259649.12280000001"/>
    <n v="1"/>
    <x v="0"/>
    <n v="2020"/>
    <s v="2020Q4"/>
  </r>
  <r>
    <s v="L01/087/9/000361/2020"/>
    <d v="2020-11-29T00:00:00"/>
    <d v="2020-11-29T00:00:00"/>
    <x v="0"/>
    <n v="500000"/>
    <n v="49730"/>
    <n v="1"/>
    <x v="0"/>
    <n v="2020"/>
    <s v="2020Q4"/>
  </r>
  <r>
    <s v="L01/088/9/000258/2020"/>
    <d v="2020-12-07T00:00:00"/>
    <d v="2020-12-07T00:00:00"/>
    <x v="0"/>
    <n v="267680"/>
    <n v="267680"/>
    <n v="1"/>
    <x v="0"/>
    <n v="2020"/>
    <s v="2020Q4"/>
  </r>
  <r>
    <s v="L01/070/9/001050/2020"/>
    <d v="2020-12-04T00:00:00"/>
    <d v="2020-12-04T00:00:00"/>
    <x v="1"/>
    <n v="7270"/>
    <n v="7270"/>
    <n v="0"/>
    <x v="0"/>
    <n v="2020"/>
    <s v="2020Q4"/>
  </r>
  <r>
    <s v="L01/070/9/001052/2020"/>
    <d v="2020-07-22T00:00:00"/>
    <d v="2020-07-22T00:00:00"/>
    <x v="1"/>
    <n v="500000"/>
    <n v="500000"/>
    <n v="1"/>
    <x v="0"/>
    <n v="2020"/>
    <s v="2020Q3"/>
  </r>
  <r>
    <s v="L01/070/9/001060/2020"/>
    <d v="2020-12-05T00:00:00"/>
    <d v="2020-12-05T00:00:00"/>
    <x v="1"/>
    <n v="1000"/>
    <n v="1000"/>
    <n v="1"/>
    <x v="0"/>
    <n v="2020"/>
    <s v="2020Q4"/>
  </r>
  <r>
    <s v="L02/070/9/001061/2020"/>
    <d v="2020-11-27T00:00:00"/>
    <d v="2020-11-27T00:00:00"/>
    <x v="1"/>
    <n v="10000"/>
    <n v="10000"/>
    <n v="1"/>
    <x v="0"/>
    <n v="2020"/>
    <s v="2020Q4"/>
  </r>
  <r>
    <s v="L01/070/9/000139/2020"/>
    <d v="2020-03-05T00:00:00"/>
    <d v="2020-03-05T00:00:00"/>
    <x v="1"/>
    <n v="10000"/>
    <n v="10000"/>
    <n v="1"/>
    <x v="0"/>
    <n v="2020"/>
    <s v="2020Q1"/>
  </r>
  <r>
    <s v="L02/088/9/000259/2020"/>
    <d v="2020-12-02T00:00:00"/>
    <d v="2020-12-02T00:00:00"/>
    <x v="0"/>
    <n v="49720"/>
    <n v="49720"/>
    <n v="1"/>
    <x v="0"/>
    <n v="2020"/>
    <s v="2020Q4"/>
  </r>
  <r>
    <s v="L01/070/9/001069/2020"/>
    <d v="2020-12-09T00:00:00"/>
    <d v="2020-12-09T00:00:00"/>
    <x v="1"/>
    <n v="112500"/>
    <n v="112500"/>
    <n v="1"/>
    <x v="0"/>
    <n v="2020"/>
    <s v="2020Q4"/>
  </r>
  <r>
    <s v="L01/070/9/001067/2020"/>
    <d v="2020-12-12T00:00:00"/>
    <d v="2020-12-12T00:00:00"/>
    <x v="1"/>
    <n v="9000"/>
    <n v="9000"/>
    <n v="1"/>
    <x v="0"/>
    <n v="2020"/>
    <s v="2020Q4"/>
  </r>
  <r>
    <s v="L01/070/9/001051/2020"/>
    <d v="2020-12-12T00:00:00"/>
    <d v="2020-12-12T00:00:00"/>
    <x v="1"/>
    <n v="1000"/>
    <n v="1000"/>
    <n v="1"/>
    <x v="0"/>
    <n v="2020"/>
    <s v="2020Q4"/>
  </r>
  <r>
    <s v="L01/070/9/001075/2020"/>
    <d v="2020-12-13T00:00:00"/>
    <d v="2020-12-13T00:00:00"/>
    <x v="1"/>
    <n v="12556"/>
    <n v="12556"/>
    <n v="1"/>
    <x v="0"/>
    <n v="2020"/>
    <s v="2020Q4"/>
  </r>
  <r>
    <s v="L02/070/9/001073/2020"/>
    <d v="2020-12-05T00:00:00"/>
    <d v="2020-12-05T00:00:00"/>
    <x v="1"/>
    <n v="20860"/>
    <n v="20860"/>
    <n v="1"/>
    <x v="0"/>
    <n v="2020"/>
    <s v="2020Q4"/>
  </r>
  <r>
    <s v="L05/070/9/001071/2020"/>
    <d v="2020-12-05T00:00:00"/>
    <d v="2020-12-05T00:00:00"/>
    <x v="1"/>
    <n v="5722"/>
    <n v="5722"/>
    <n v="1"/>
    <x v="0"/>
    <n v="2020"/>
    <s v="2020Q4"/>
  </r>
  <r>
    <s v="L01/070/9/001021/2020"/>
    <d v="2020-07-25T00:00:00"/>
    <d v="2020-07-25T00:00:00"/>
    <x v="1"/>
    <n v="1000"/>
    <n v="1000"/>
    <n v="1"/>
    <x v="0"/>
    <n v="2020"/>
    <s v="2020Q3"/>
  </r>
  <r>
    <s v="L05/080/9/000366/2020"/>
    <d v="2020-12-04T00:00:00"/>
    <d v="2020-12-04T00:00:00"/>
    <x v="0"/>
    <n v="9832"/>
    <n v="9832"/>
    <n v="1"/>
    <x v="0"/>
    <n v="2020"/>
    <s v="2020Q4"/>
  </r>
  <r>
    <s v="L05/087/9/000367/2020"/>
    <d v="2020-11-22T00:00:00"/>
    <d v="2020-11-22T00:00:00"/>
    <x v="0"/>
    <n v="873906"/>
    <n v="873906"/>
    <n v="1"/>
    <x v="0"/>
    <n v="2020"/>
    <s v="2020Q4"/>
  </r>
  <r>
    <s v="L01/087/9/000373/2020"/>
    <d v="2020-12-12T00:00:00"/>
    <d v="2020-12-12T00:00:00"/>
    <x v="0"/>
    <n v="635000"/>
    <n v="635000"/>
    <n v="1"/>
    <x v="0"/>
    <n v="2020"/>
    <s v="2020Q4"/>
  </r>
  <r>
    <s v="L01/088/9/000263/2020"/>
    <d v="2020-12-04T00:00:00"/>
    <d v="2020-12-04T00:00:00"/>
    <x v="0"/>
    <n v="59730"/>
    <n v="59730"/>
    <n v="1"/>
    <x v="0"/>
    <n v="2020"/>
    <s v="2020Q4"/>
  </r>
  <r>
    <s v="L01/070/9/001076/2020"/>
    <d v="2020-12-11T00:00:00"/>
    <d v="2020-12-11T00:00:00"/>
    <x v="1"/>
    <n v="12210"/>
    <n v="12210"/>
    <n v="1"/>
    <x v="0"/>
    <n v="2020"/>
    <s v="2020Q4"/>
  </r>
  <r>
    <s v="L01/070/9/000141/2020"/>
    <d v="2020-03-09T00:00:00"/>
    <d v="2020-03-09T00:00:00"/>
    <x v="1"/>
    <n v="1000"/>
    <n v="1000"/>
    <n v="1"/>
    <x v="0"/>
    <n v="2020"/>
    <s v="2020Q1"/>
  </r>
  <r>
    <s v="L01/070/9/001084/2020"/>
    <d v="2020-12-13T00:00:00"/>
    <d v="2020-12-13T00:00:00"/>
    <x v="1"/>
    <n v="23700"/>
    <n v="23700"/>
    <n v="1"/>
    <x v="0"/>
    <n v="2020"/>
    <s v="2020Q4"/>
  </r>
  <r>
    <s v="L01/070/9/001085/2020"/>
    <d v="2020-12-12T00:00:00"/>
    <d v="2020-12-12T00:00:00"/>
    <x v="1"/>
    <n v="9000"/>
    <n v="9000"/>
    <n v="1"/>
    <x v="0"/>
    <n v="2020"/>
    <s v="2020Q4"/>
  </r>
  <r>
    <s v="L01/070/9/001087/2020"/>
    <d v="2020-12-12T00:00:00"/>
    <d v="2020-12-12T00:00:00"/>
    <x v="1"/>
    <n v="2320"/>
    <n v="2320"/>
    <n v="1"/>
    <x v="0"/>
    <n v="2020"/>
    <s v="2020Q4"/>
  </r>
  <r>
    <s v="L01/070/9/001088/2020"/>
    <d v="2020-12-12T00:00:00"/>
    <d v="2020-12-12T00:00:00"/>
    <x v="1"/>
    <n v="10000"/>
    <n v="10000"/>
    <n v="1"/>
    <x v="0"/>
    <n v="2020"/>
    <s v="2020Q4"/>
  </r>
  <r>
    <s v="L01/080/9/000379/2020"/>
    <d v="2020-12-16T00:00:00"/>
    <d v="2020-12-16T00:00:00"/>
    <x v="0"/>
    <n v="296897"/>
    <n v="296897"/>
    <n v="1"/>
    <x v="0"/>
    <n v="2020"/>
    <s v="2020Q4"/>
  </r>
  <r>
    <s v="L01/080/9/000380/2020"/>
    <d v="2020-12-16T00:00:00"/>
    <d v="2020-12-16T00:00:00"/>
    <x v="0"/>
    <n v="100000"/>
    <n v="100000"/>
    <n v="1"/>
    <x v="0"/>
    <n v="2020"/>
    <s v="2020Q4"/>
  </r>
  <r>
    <s v="L01/080/9/000381/2020"/>
    <d v="2020-12-13T00:00:00"/>
    <d v="2020-12-13T00:00:00"/>
    <x v="0"/>
    <n v="1073"/>
    <n v="1073"/>
    <n v="1"/>
    <x v="0"/>
    <n v="2020"/>
    <s v="2020Q4"/>
  </r>
  <r>
    <s v="L01/088/9/000264/2020"/>
    <d v="2020-11-25T00:00:00"/>
    <d v="2020-11-25T00:00:00"/>
    <x v="0"/>
    <n v="16228"/>
    <n v="16228"/>
    <n v="1"/>
    <x v="0"/>
    <n v="2020"/>
    <s v="2020Q4"/>
  </r>
  <r>
    <s v="L01/087/9/000392/2020"/>
    <d v="2020-12-12T00:00:00"/>
    <d v="2020-12-12T00:00:00"/>
    <x v="0"/>
    <n v="100000"/>
    <n v="100000"/>
    <n v="1"/>
    <x v="0"/>
    <n v="2020"/>
    <s v="2020Q4"/>
  </r>
  <r>
    <s v="L02/080/9/000389/2020"/>
    <d v="2020-10-25T00:00:00"/>
    <d v="2020-10-25T00:00:00"/>
    <x v="0"/>
    <n v="500000"/>
    <n v="500000"/>
    <n v="1"/>
    <x v="0"/>
    <n v="2020"/>
    <s v="2020Q4"/>
  </r>
  <r>
    <s v="L02/088/9/000021/2020"/>
    <d v="2020-02-23T00:00:00"/>
    <d v="2020-02-23T00:00:00"/>
    <x v="0"/>
    <n v="879200"/>
    <n v="879200"/>
    <n v="1"/>
    <x v="0"/>
    <n v="2020"/>
    <s v="2020Q1"/>
  </r>
  <r>
    <s v="L15/080/9/000388/2020"/>
    <d v="2020-10-29T00:00:00"/>
    <d v="2020-10-29T00:00:00"/>
    <x v="0"/>
    <n v="7747145"/>
    <n v="0"/>
    <n v="1"/>
    <x v="0"/>
    <n v="2020"/>
    <s v="2020Q4"/>
  </r>
  <r>
    <s v="L01/080/9/000387/2020"/>
    <d v="2020-12-18T00:00:00"/>
    <d v="2020-12-18T00:00:00"/>
    <x v="0"/>
    <n v="12500"/>
    <n v="0"/>
    <n v="1"/>
    <x v="0"/>
    <n v="2020"/>
    <s v="2020Q4"/>
  </r>
  <r>
    <s v="L01/087/9/000385/2020"/>
    <d v="2020-12-21T00:00:00"/>
    <d v="2020-12-21T00:00:00"/>
    <x v="0"/>
    <n v="2000"/>
    <n v="2000"/>
    <n v="1"/>
    <x v="0"/>
    <n v="2020"/>
    <s v="2020Q4"/>
  </r>
  <r>
    <s v="L01/088/9/000267/2020"/>
    <d v="2020-12-20T00:00:00"/>
    <d v="2020-12-20T00:00:00"/>
    <x v="0"/>
    <n v="163140"/>
    <n v="163140"/>
    <n v="1"/>
    <x v="0"/>
    <n v="2020"/>
    <s v="2020Q4"/>
  </r>
  <r>
    <s v="L01/088/9/000268/2020"/>
    <d v="2020-12-04T00:00:00"/>
    <d v="2020-12-04T00:00:00"/>
    <x v="0"/>
    <n v="12000"/>
    <n v="12000"/>
    <n v="1"/>
    <x v="0"/>
    <n v="2020"/>
    <s v="2020Q4"/>
  </r>
  <r>
    <s v="L01/088/9/000272/2020"/>
    <d v="2020-12-21T00:00:00"/>
    <d v="2020-12-21T00:00:00"/>
    <x v="0"/>
    <n v="9280"/>
    <n v="9280"/>
    <n v="1"/>
    <x v="0"/>
    <n v="2020"/>
    <s v="2020Q4"/>
  </r>
  <r>
    <s v="L01/070/9/001116/2020"/>
    <d v="2020-12-19T00:00:00"/>
    <d v="2020-12-19T00:00:00"/>
    <x v="1"/>
    <n v="7000"/>
    <n v="7000"/>
    <n v="1"/>
    <x v="0"/>
    <n v="2020"/>
    <s v="2020Q4"/>
  </r>
  <r>
    <s v="L01/070/9/001117/2020"/>
    <d v="2020-12-16T00:00:00"/>
    <d v="2020-12-16T00:00:00"/>
    <x v="1"/>
    <n v="10000"/>
    <n v="10000"/>
    <n v="1"/>
    <x v="0"/>
    <n v="2020"/>
    <s v="2020Q4"/>
  </r>
  <r>
    <s v="L01/088/9/000023/2020"/>
    <d v="2020-03-06T00:00:00"/>
    <d v="2020-03-06T00:00:00"/>
    <x v="0"/>
    <n v="20"/>
    <n v="20"/>
    <n v="1"/>
    <x v="0"/>
    <n v="2020"/>
    <s v="2020Q1"/>
  </r>
  <r>
    <s v="L01/070/9/001120/2020"/>
    <d v="2020-12-10T00:00:00"/>
    <d v="2020-12-10T00:00:00"/>
    <x v="1"/>
    <n v="20000"/>
    <n v="20000"/>
    <n v="1"/>
    <x v="0"/>
    <n v="2020"/>
    <s v="2020Q4"/>
  </r>
  <r>
    <s v="L02/070/9/001095/2020"/>
    <d v="2020-12-27T00:00:00"/>
    <d v="2020-12-27T00:00:00"/>
    <x v="1"/>
    <n v="6380"/>
    <n v="6380"/>
    <n v="1"/>
    <x v="0"/>
    <n v="2020"/>
    <s v="2020Q4"/>
  </r>
  <r>
    <s v="L05/070/9/001097/2020"/>
    <d v="2020-11-14T00:00:00"/>
    <d v="2020-11-14T00:00:00"/>
    <x v="1"/>
    <n v="1500000"/>
    <n v="1324440"/>
    <n v="1"/>
    <x v="0"/>
    <n v="2020"/>
    <s v="2020Q4"/>
  </r>
  <r>
    <s v="L01/070/9/001101/2020"/>
    <d v="2020-12-18T00:00:00"/>
    <d v="2020-12-18T00:00:00"/>
    <x v="1"/>
    <n v="8590"/>
    <n v="8590"/>
    <n v="1"/>
    <x v="0"/>
    <n v="2020"/>
    <s v="2020Q4"/>
  </r>
  <r>
    <s v="L01/070/9/001103/2020"/>
    <d v="2020-12-24T00:00:00"/>
    <d v="2020-12-24T00:00:00"/>
    <x v="1"/>
    <n v="42920"/>
    <n v="42920"/>
    <n v="1"/>
    <x v="0"/>
    <n v="2020"/>
    <s v="2020Q4"/>
  </r>
  <r>
    <s v="L01/088/9/000027/2020"/>
    <d v="2020-03-08T00:00:00"/>
    <d v="2020-03-08T00:00:00"/>
    <x v="0"/>
    <n v="620"/>
    <n v="620"/>
    <n v="1"/>
    <x v="0"/>
    <n v="2020"/>
    <s v="2020Q1"/>
  </r>
  <r>
    <s v="L01/070/9/001105/2020"/>
    <d v="2020-12-17T00:00:00"/>
    <d v="2020-12-17T00:00:00"/>
    <x v="1"/>
    <n v="1000"/>
    <n v="1000"/>
    <n v="1"/>
    <x v="0"/>
    <n v="2020"/>
    <s v="2020Q4"/>
  </r>
  <r>
    <s v="L01/070/9/001108/2020"/>
    <d v="2020-12-14T00:00:00"/>
    <d v="2020-12-14T00:00:00"/>
    <x v="1"/>
    <n v="156000"/>
    <n v="156000"/>
    <n v="1"/>
    <x v="0"/>
    <n v="2020"/>
    <s v="2020Q4"/>
  </r>
  <r>
    <s v="L01/070/9/001109/2020"/>
    <d v="2020-12-09T00:00:00"/>
    <d v="2020-12-09T00:00:00"/>
    <x v="1"/>
    <n v="7000"/>
    <n v="7000"/>
    <n v="1"/>
    <x v="0"/>
    <n v="2020"/>
    <s v="2020Q4"/>
  </r>
  <r>
    <s v="L01/070/9/001110/2020"/>
    <d v="2020-12-06T00:00:00"/>
    <d v="2020-12-06T00:00:00"/>
    <x v="1"/>
    <n v="7000"/>
    <n v="7000"/>
    <n v="1"/>
    <x v="0"/>
    <n v="2020"/>
    <s v="2020Q4"/>
  </r>
  <r>
    <s v="L01/070/9/001113/2020"/>
    <d v="2020-12-21T00:00:00"/>
    <d v="2020-12-21T00:00:00"/>
    <x v="1"/>
    <n v="8700"/>
    <n v="6380"/>
    <n v="1"/>
    <x v="0"/>
    <n v="2020"/>
    <s v="2020Q4"/>
  </r>
  <r>
    <s v="L01/070/9/001114/2020"/>
    <d v="2020-12-17T00:00:00"/>
    <d v="2020-12-17T00:00:00"/>
    <x v="1"/>
    <n v="3000"/>
    <n v="3000"/>
    <n v="1"/>
    <x v="0"/>
    <n v="2020"/>
    <s v="2020Q4"/>
  </r>
  <r>
    <s v="L01/070/9/001115/2020"/>
    <d v="2020-12-05T00:00:00"/>
    <d v="2020-12-05T00:00:00"/>
    <x v="1"/>
    <n v="2410"/>
    <n v="2410"/>
    <n v="1"/>
    <x v="0"/>
    <n v="2020"/>
    <s v="2020Q4"/>
  </r>
  <r>
    <s v="L01/070/9/000147/2020"/>
    <d v="2020-02-05T00:00:00"/>
    <d v="2020-02-05T00:00:00"/>
    <x v="1"/>
    <n v="62352.941180000002"/>
    <n v="62352.941180000002"/>
    <n v="1"/>
    <x v="0"/>
    <n v="2020"/>
    <s v="2020Q1"/>
  </r>
  <r>
    <s v="L01/070/9/001128/2020"/>
    <d v="2020-12-22T00:00:00"/>
    <d v="2020-12-22T00:00:00"/>
    <x v="1"/>
    <n v="1002020"/>
    <n v="1002020"/>
    <n v="1"/>
    <x v="0"/>
    <n v="2020"/>
    <s v="2020Q4"/>
  </r>
  <r>
    <s v="L01/070/9/001129/2020"/>
    <d v="2020-12-23T00:00:00"/>
    <d v="2020-12-23T00:00:00"/>
    <x v="1"/>
    <n v="23260"/>
    <n v="23260"/>
    <n v="1"/>
    <x v="0"/>
    <n v="2020"/>
    <s v="2020Q4"/>
  </r>
  <r>
    <s v="L01/070/9/001133/2020"/>
    <d v="2020-12-25T00:00:00"/>
    <d v="2020-12-25T00:00:00"/>
    <x v="1"/>
    <n v="12448"/>
    <n v="12448"/>
    <n v="1"/>
    <x v="0"/>
    <n v="2020"/>
    <s v="2020Q4"/>
  </r>
  <r>
    <s v="L01/070/9/001134/2020"/>
    <d v="2020-12-21T00:00:00"/>
    <d v="2020-12-21T00:00:00"/>
    <x v="1"/>
    <n v="13220"/>
    <n v="13220"/>
    <n v="1"/>
    <x v="0"/>
    <n v="2020"/>
    <s v="2020Q4"/>
  </r>
  <r>
    <s v="L01/070/9/001138/2020"/>
    <d v="2020-12-23T00:00:00"/>
    <d v="2020-12-23T00:00:00"/>
    <x v="1"/>
    <n v="110000"/>
    <n v="110000"/>
    <n v="1"/>
    <x v="0"/>
    <n v="2020"/>
    <s v="2020Q4"/>
  </r>
  <r>
    <s v="L01/070/9/001139/2020"/>
    <d v="2020-12-24T00:00:00"/>
    <d v="2020-12-24T00:00:00"/>
    <x v="1"/>
    <n v="3140"/>
    <n v="3140"/>
    <n v="1"/>
    <x v="0"/>
    <n v="2020"/>
    <s v="2020Q4"/>
  </r>
  <r>
    <s v="L01/070/9/000800/2020"/>
    <d v="2020-10-18T00:00:00"/>
    <d v="2020-10-18T00:00:00"/>
    <x v="1"/>
    <n v="1000"/>
    <n v="1000"/>
    <n v="1"/>
    <x v="0"/>
    <n v="2020"/>
    <s v="2020Q4"/>
  </r>
  <r>
    <s v="L01/087/9/000252/2020"/>
    <d v="2020-10-22T00:00:00"/>
    <d v="2020-10-22T00:00:00"/>
    <x v="0"/>
    <n v="100000"/>
    <n v="100000"/>
    <n v="1"/>
    <x v="0"/>
    <n v="2020"/>
    <s v="2020Q4"/>
  </r>
  <r>
    <s v="L01/087/9/000253/2020"/>
    <d v="2020-10-17T00:00:00"/>
    <d v="2020-10-17T00:00:00"/>
    <x v="0"/>
    <n v="1750000"/>
    <n v="1750000"/>
    <n v="1"/>
    <x v="0"/>
    <n v="2020"/>
    <s v="2020Q4"/>
  </r>
  <r>
    <s v="L15/070/9/000813/2020"/>
    <d v="2020-10-25T00:00:00"/>
    <d v="2020-10-25T00:00:00"/>
    <x v="1"/>
    <n v="153000"/>
    <n v="138500"/>
    <n v="1"/>
    <x v="0"/>
    <n v="2020"/>
    <s v="2020Q4"/>
  </r>
  <r>
    <s v="L01/088/9/000167/2020"/>
    <d v="2020-10-23T00:00:00"/>
    <d v="2020-10-23T00:00:00"/>
    <x v="0"/>
    <n v="27010"/>
    <n v="27010"/>
    <n v="1"/>
    <x v="0"/>
    <n v="2020"/>
    <s v="2020Q4"/>
  </r>
  <r>
    <s v="L01/030/9/000014/2020"/>
    <d v="2020-10-25T00:00:00"/>
    <d v="2020-10-25T00:00:00"/>
    <x v="6"/>
    <n v="23768"/>
    <n v="23768"/>
    <n v="1"/>
    <x v="0"/>
    <n v="2020"/>
    <s v="2020Q4"/>
  </r>
  <r>
    <s v="L15/070/9/000851/2020"/>
    <d v="2020-10-29T00:00:00"/>
    <d v="2020-10-29T00:00:00"/>
    <x v="1"/>
    <n v="9000"/>
    <n v="9000"/>
    <n v="1"/>
    <x v="0"/>
    <n v="2020"/>
    <s v="2020Q4"/>
  </r>
  <r>
    <s v="L01/070/9/000859/2020"/>
    <d v="2020-10-25T00:00:00"/>
    <d v="2020-10-25T00:00:00"/>
    <x v="1"/>
    <n v="174950"/>
    <n v="174950"/>
    <n v="1"/>
    <x v="0"/>
    <n v="2020"/>
    <s v="2020Q4"/>
  </r>
  <r>
    <s v="L01/087/9/000307/2020"/>
    <d v="2020-10-31T00:00:00"/>
    <d v="2020-10-31T00:00:00"/>
    <x v="0"/>
    <n v="150000"/>
    <n v="150000"/>
    <n v="1"/>
    <x v="0"/>
    <n v="2020"/>
    <s v="2020Q4"/>
  </r>
  <r>
    <s v="L01/088/9/000173/2020"/>
    <d v="2020-11-02T00:00:00"/>
    <d v="2020-11-02T00:00:00"/>
    <x v="0"/>
    <n v="57960"/>
    <n v="57960"/>
    <n v="1"/>
    <x v="0"/>
    <n v="2020"/>
    <s v="2020Q4"/>
  </r>
  <r>
    <s v="L01/088/9/000174/2020"/>
    <d v="2020-11-04T00:00:00"/>
    <d v="2020-11-04T00:00:00"/>
    <x v="0"/>
    <n v="119000"/>
    <n v="119000"/>
    <n v="1"/>
    <x v="0"/>
    <n v="2020"/>
    <s v="2020Q4"/>
  </r>
  <r>
    <s v="L01/020/9/000003/2020"/>
    <d v="2020-10-13T00:00:00"/>
    <d v="2020-10-13T00:00:00"/>
    <x v="2"/>
    <n v="874126.25600000005"/>
    <n v="874126.25600000005"/>
    <n v="1"/>
    <x v="0"/>
    <n v="2020"/>
    <s v="2020Q4"/>
  </r>
  <r>
    <s v="L01/087/9/000314/2020"/>
    <d v="2020-11-06T00:00:00"/>
    <d v="2020-11-06T00:00:00"/>
    <x v="0"/>
    <n v="250000"/>
    <n v="250000"/>
    <n v="1"/>
    <x v="0"/>
    <n v="2020"/>
    <s v="2020Q4"/>
  </r>
  <r>
    <s v="L01/070/9/000896/2020"/>
    <d v="2020-11-07T00:00:00"/>
    <d v="2020-11-07T00:00:00"/>
    <x v="1"/>
    <n v="295000"/>
    <n v="1000"/>
    <n v="1"/>
    <x v="0"/>
    <n v="2020"/>
    <s v="2020Q4"/>
  </r>
  <r>
    <s v="L01/070/9/000906/2020"/>
    <d v="2020-11-09T00:00:00"/>
    <d v="2020-11-09T00:00:00"/>
    <x v="1"/>
    <n v="1691450"/>
    <n v="489508.82400000002"/>
    <n v="1"/>
    <x v="0"/>
    <n v="2020"/>
    <s v="2020Q4"/>
  </r>
  <r>
    <s v="L15/080/9/000317/2020"/>
    <d v="2020-11-01T00:00:00"/>
    <d v="2020-11-01T00:00:00"/>
    <x v="0"/>
    <n v="100000"/>
    <n v="100000"/>
    <n v="1"/>
    <x v="0"/>
    <n v="2020"/>
    <s v="2020Q4"/>
  </r>
  <r>
    <s v="L01/080/9/000322/2020"/>
    <d v="2020-09-05T00:00:00"/>
    <d v="2020-09-05T00:00:00"/>
    <x v="0"/>
    <n v="239220"/>
    <n v="239220"/>
    <n v="1"/>
    <x v="0"/>
    <n v="2020"/>
    <s v="2020Q3"/>
  </r>
  <r>
    <s v="L01/070/9/000929/2020"/>
    <d v="2020-11-17T00:00:00"/>
    <d v="2020-11-17T00:00:00"/>
    <x v="1"/>
    <n v="1000"/>
    <n v="1000"/>
    <n v="1"/>
    <x v="0"/>
    <n v="2020"/>
    <s v="2020Q4"/>
  </r>
  <r>
    <s v="L01/070/9/000931/2020"/>
    <d v="2020-11-10T00:00:00"/>
    <d v="2020-11-10T00:00:00"/>
    <x v="1"/>
    <n v="6270"/>
    <n v="6270"/>
    <n v="1"/>
    <x v="0"/>
    <n v="2020"/>
    <s v="2020Q4"/>
  </r>
  <r>
    <s v="L01/080/9/000326/2020"/>
    <d v="2020-11-17T00:00:00"/>
    <d v="2020-11-17T00:00:00"/>
    <x v="0"/>
    <n v="4014692"/>
    <n v="1954692"/>
    <n v="1"/>
    <x v="0"/>
    <n v="2020"/>
    <s v="2020Q4"/>
  </r>
  <r>
    <s v="L01/087/9/000329/2020"/>
    <d v="2020-11-01T00:00:00"/>
    <d v="2020-11-01T00:00:00"/>
    <x v="0"/>
    <n v="40000"/>
    <n v="40000"/>
    <n v="1"/>
    <x v="0"/>
    <n v="2020"/>
    <s v="2020Q4"/>
  </r>
  <r>
    <s v="L01/088/9/000192/2020"/>
    <d v="2020-11-12T00:00:00"/>
    <d v="2020-11-12T00:00:00"/>
    <x v="0"/>
    <n v="5690"/>
    <n v="5690"/>
    <n v="1"/>
    <x v="0"/>
    <n v="2020"/>
    <s v="2020Q4"/>
  </r>
  <r>
    <s v="L01/088/9/000195/2020"/>
    <d v="2020-12-12T00:00:00"/>
    <d v="2020-12-12T00:00:00"/>
    <x v="0"/>
    <n v="62500"/>
    <n v="62500"/>
    <n v="1"/>
    <x v="0"/>
    <n v="2020"/>
    <s v="2020Q4"/>
  </r>
  <r>
    <s v="L01/071/9/000004/2020"/>
    <d v="2020-11-17T00:00:00"/>
    <d v="2020-11-17T00:00:00"/>
    <x v="0"/>
    <n v="31565"/>
    <n v="31565"/>
    <n v="1"/>
    <x v="0"/>
    <n v="2020"/>
    <s v="2020Q4"/>
  </r>
  <r>
    <s v="L01/080/9/000334/2020"/>
    <d v="2020-11-14T00:00:00"/>
    <d v="2020-11-14T00:00:00"/>
    <x v="0"/>
    <n v="100000"/>
    <n v="100000"/>
    <n v="1"/>
    <x v="0"/>
    <n v="2020"/>
    <s v="2020Q4"/>
  </r>
  <r>
    <s v="L01/088/9/000197/2020"/>
    <d v="2020-11-21T00:00:00"/>
    <d v="2020-11-21T00:00:00"/>
    <x v="0"/>
    <n v="8550"/>
    <n v="8550"/>
    <n v="1"/>
    <x v="0"/>
    <n v="2020"/>
    <s v="2020Q4"/>
  </r>
  <r>
    <s v="L01/070/9/000946/2020"/>
    <d v="2020-11-23T00:00:00"/>
    <d v="2020-11-23T00:00:00"/>
    <x v="1"/>
    <n v="1000"/>
    <n v="1000"/>
    <n v="1"/>
    <x v="0"/>
    <n v="2020"/>
    <s v="2020Q4"/>
  </r>
  <r>
    <s v="L01/070/9/000949/2020"/>
    <d v="2020-11-10T00:00:00"/>
    <d v="2020-11-10T00:00:00"/>
    <x v="1"/>
    <n v="14730"/>
    <n v="14730"/>
    <n v="1"/>
    <x v="0"/>
    <n v="2020"/>
    <s v="2020Q4"/>
  </r>
  <r>
    <s v="L01/070/9/000959/2020"/>
    <d v="2020-11-25T00:00:00"/>
    <d v="2020-11-25T00:00:00"/>
    <x v="1"/>
    <n v="1206159"/>
    <n v="440517"/>
    <n v="1"/>
    <x v="0"/>
    <n v="2020"/>
    <s v="2020Q4"/>
  </r>
  <r>
    <s v="L01/070/9/000960/2020"/>
    <d v="2020-10-23T00:00:00"/>
    <d v="2020-10-23T00:00:00"/>
    <x v="1"/>
    <n v="1000"/>
    <n v="1000"/>
    <n v="1"/>
    <x v="0"/>
    <n v="2020"/>
    <s v="2020Q4"/>
  </r>
  <r>
    <s v="L01/070/9/000964/2020"/>
    <d v="2020-11-25T00:00:00"/>
    <d v="2020-11-25T00:00:00"/>
    <x v="1"/>
    <n v="27300"/>
    <n v="27300"/>
    <n v="1"/>
    <x v="0"/>
    <n v="2020"/>
    <s v="2020Q4"/>
  </r>
  <r>
    <s v="L01/088/9/000189/2020"/>
    <d v="2020-11-25T00:00:00"/>
    <d v="2020-11-25T00:00:00"/>
    <x v="0"/>
    <n v="8590"/>
    <n v="8590"/>
    <n v="1"/>
    <x v="0"/>
    <n v="2020"/>
    <s v="2020Q4"/>
  </r>
  <r>
    <s v="L05/070/9/000989/2020"/>
    <d v="2020-11-22T00:00:00"/>
    <d v="2020-11-22T00:00:00"/>
    <x v="1"/>
    <n v="310"/>
    <n v="310"/>
    <n v="1"/>
    <x v="0"/>
    <n v="2020"/>
    <s v="2020Q4"/>
  </r>
  <r>
    <s v="L05/070/9/000994/2020"/>
    <d v="2020-11-08T00:00:00"/>
    <d v="2020-11-08T00:00:00"/>
    <x v="1"/>
    <n v="635650"/>
    <n v="635650"/>
    <n v="1"/>
    <x v="0"/>
    <n v="2020"/>
    <s v="2020Q4"/>
  </r>
  <r>
    <s v="L01/070/9/000998/2020"/>
    <d v="2020-11-28T00:00:00"/>
    <d v="2020-11-28T00:00:00"/>
    <x v="1"/>
    <n v="8590"/>
    <n v="8590"/>
    <n v="1"/>
    <x v="0"/>
    <n v="2020"/>
    <s v="2020Q4"/>
  </r>
  <r>
    <s v="L01/070/9/001005/2020"/>
    <d v="2020-11-30T00:00:00"/>
    <d v="2020-11-30T00:00:00"/>
    <x v="1"/>
    <n v="7000"/>
    <n v="7000"/>
    <n v="1"/>
    <x v="0"/>
    <n v="2020"/>
    <s v="2020Q4"/>
  </r>
  <r>
    <s v="L01/087/9/000346/2020"/>
    <d v="2020-11-29T00:00:00"/>
    <d v="2020-11-29T00:00:00"/>
    <x v="0"/>
    <n v="465000"/>
    <n v="465000"/>
    <n v="1"/>
    <x v="0"/>
    <n v="2020"/>
    <s v="2020Q4"/>
  </r>
  <r>
    <s v="L01/070/9/001023/2020"/>
    <d v="2020-12-04T00:00:00"/>
    <d v="2020-12-04T00:00:00"/>
    <x v="1"/>
    <n v="8590"/>
    <n v="8590"/>
    <n v="1"/>
    <x v="0"/>
    <n v="2020"/>
    <s v="2020Q4"/>
  </r>
  <r>
    <s v="L01/080/9/000352/2020"/>
    <d v="2020-12-05T00:00:00"/>
    <d v="2020-12-05T00:00:00"/>
    <x v="0"/>
    <n v="100000"/>
    <n v="100000"/>
    <n v="1"/>
    <x v="0"/>
    <n v="2020"/>
    <s v="2020Q4"/>
  </r>
  <r>
    <s v="L01/080/9/000353/2020"/>
    <d v="2020-11-28T00:00:00"/>
    <d v="2020-11-28T00:00:00"/>
    <x v="0"/>
    <n v="124000"/>
    <n v="124000"/>
    <n v="1"/>
    <x v="0"/>
    <n v="2020"/>
    <s v="2020Q4"/>
  </r>
  <r>
    <s v="L01/088/9/000251/2020"/>
    <d v="2020-11-29T00:00:00"/>
    <d v="2020-11-29T00:00:00"/>
    <x v="0"/>
    <n v="6312"/>
    <n v="6312"/>
    <n v="1"/>
    <x v="0"/>
    <n v="2020"/>
    <s v="2020Q4"/>
  </r>
  <r>
    <s v="L01/103/9/000009/2020"/>
    <d v="2020-08-08T00:00:00"/>
    <d v="2020-08-08T00:00:00"/>
    <x v="3"/>
    <n v="50000"/>
    <n v="50000"/>
    <n v="1"/>
    <x v="0"/>
    <n v="2020"/>
    <s v="2020Q3"/>
  </r>
  <r>
    <s v="L01/110/9/000052/2020"/>
    <d v="2020-11-06T00:00:00"/>
    <d v="2020-11-06T00:00:00"/>
    <x v="4"/>
    <n v="517360"/>
    <n v="517360"/>
    <n v="1"/>
    <x v="0"/>
    <n v="2020"/>
    <s v="2020Q4"/>
  </r>
  <r>
    <s v="L01/110/9/000051/2020"/>
    <d v="2020-09-07T00:00:00"/>
    <d v="2020-09-07T00:00:00"/>
    <x v="4"/>
    <n v="30000"/>
    <n v="30000"/>
    <n v="1"/>
    <x v="0"/>
    <n v="2020"/>
    <s v="2020Q3"/>
  </r>
  <r>
    <s v="L01/110/9/000050/2020"/>
    <d v="2020-09-01T00:00:00"/>
    <d v="2020-09-01T00:00:00"/>
    <x v="4"/>
    <n v="10000"/>
    <n v="10000"/>
    <n v="1"/>
    <x v="0"/>
    <n v="2020"/>
    <s v="2020Q3"/>
  </r>
  <r>
    <s v="L15/070/9/001043/2020"/>
    <d v="2020-12-05T00:00:00"/>
    <d v="2020-12-05T00:00:00"/>
    <x v="1"/>
    <n v="6270"/>
    <n v="6270"/>
    <n v="1"/>
    <x v="0"/>
    <n v="2020"/>
    <s v="2020Q4"/>
  </r>
  <r>
    <s v="L01/080/9/000362/2020"/>
    <d v="2020-10-01T00:00:00"/>
    <d v="2020-10-01T00:00:00"/>
    <x v="0"/>
    <n v="40000"/>
    <n v="40000"/>
    <n v="1"/>
    <x v="0"/>
    <n v="2020"/>
    <s v="2020Q4"/>
  </r>
  <r>
    <s v="L15/070/9/001062/2020"/>
    <d v="2020-12-01T00:00:00"/>
    <d v="2020-12-01T00:00:00"/>
    <x v="1"/>
    <n v="6270"/>
    <n v="5000"/>
    <n v="1"/>
    <x v="0"/>
    <n v="2020"/>
    <s v="2020Q4"/>
  </r>
  <r>
    <s v="L01/088/9/000261/2020"/>
    <d v="2020-12-07T00:00:00"/>
    <d v="2020-12-07T00:00:00"/>
    <x v="0"/>
    <n v="790"/>
    <n v="790"/>
    <n v="1"/>
    <x v="0"/>
    <n v="2020"/>
    <s v="2020Q4"/>
  </r>
  <r>
    <s v="L01/088/9/000262/2020"/>
    <d v="2020-12-14T00:00:00"/>
    <d v="2020-12-14T00:00:00"/>
    <x v="0"/>
    <n v="4390"/>
    <n v="4390"/>
    <n v="1"/>
    <x v="0"/>
    <n v="2020"/>
    <s v="2020Q4"/>
  </r>
  <r>
    <s v="L01/070/9/001070/2020"/>
    <d v="2020-12-10T00:00:00"/>
    <d v="2020-12-10T00:00:00"/>
    <x v="1"/>
    <n v="76000"/>
    <n v="76000"/>
    <n v="1"/>
    <x v="0"/>
    <n v="2020"/>
    <s v="2020Q4"/>
  </r>
  <r>
    <s v="L01/087/9/000374/2020"/>
    <d v="2020-12-11T00:00:00"/>
    <d v="2020-12-11T00:00:00"/>
    <x v="0"/>
    <n v="100000"/>
    <n v="100000"/>
    <n v="1"/>
    <x v="0"/>
    <n v="2020"/>
    <s v="2020Q4"/>
  </r>
  <r>
    <s v="L01/088/9/000260/2020"/>
    <d v="2020-11-15T00:00:00"/>
    <d v="2020-11-15T00:00:00"/>
    <x v="0"/>
    <n v="9536"/>
    <n v="9536"/>
    <n v="1"/>
    <x v="0"/>
    <n v="2020"/>
    <s v="2020Q4"/>
  </r>
  <r>
    <s v="L05/070/9/001079/2020"/>
    <d v="2020-12-11T00:00:00"/>
    <d v="2020-12-11T00:00:00"/>
    <x v="1"/>
    <n v="18500"/>
    <n v="18500"/>
    <n v="1"/>
    <x v="0"/>
    <n v="2020"/>
    <s v="2020Q4"/>
  </r>
  <r>
    <s v="L01/070/9/001082/2020"/>
    <d v="2020-12-12T00:00:00"/>
    <d v="2020-12-12T00:00:00"/>
    <x v="1"/>
    <n v="6380"/>
    <n v="6380"/>
    <n v="1"/>
    <x v="0"/>
    <n v="2020"/>
    <s v="2020Q4"/>
  </r>
  <r>
    <s v="L01/087/9/000376/2020"/>
    <d v="2020-12-18T00:00:00"/>
    <d v="2020-12-18T00:00:00"/>
    <x v="0"/>
    <n v="100000"/>
    <n v="100000"/>
    <n v="1"/>
    <x v="0"/>
    <n v="2020"/>
    <s v="2020Q4"/>
  </r>
  <r>
    <s v="L01/087/9/000377/2020"/>
    <d v="2020-12-18T00:00:00"/>
    <d v="2020-12-18T00:00:00"/>
    <x v="0"/>
    <n v="12760"/>
    <n v="0"/>
    <n v="1"/>
    <x v="0"/>
    <n v="2020"/>
    <s v="2020Q4"/>
  </r>
  <r>
    <s v="L15/088/9/000265/2020"/>
    <d v="2020-12-14T00:00:00"/>
    <d v="2020-12-14T00:00:00"/>
    <x v="0"/>
    <n v="3012"/>
    <n v="3012"/>
    <n v="1"/>
    <x v="0"/>
    <n v="2020"/>
    <s v="2020Q4"/>
  </r>
  <r>
    <s v="L01/087/9/000391/2020"/>
    <d v="2020-12-11T00:00:00"/>
    <d v="2020-12-11T00:00:00"/>
    <x v="0"/>
    <n v="300000"/>
    <n v="300000"/>
    <n v="1"/>
    <x v="0"/>
    <n v="2020"/>
    <s v="2020Q4"/>
  </r>
  <r>
    <s v="L01/088/9/000269/2020"/>
    <d v="2020-12-19T00:00:00"/>
    <d v="2020-12-19T00:00:00"/>
    <x v="0"/>
    <n v="14616"/>
    <n v="14616"/>
    <n v="1"/>
    <x v="0"/>
    <n v="2020"/>
    <s v="2020Q4"/>
  </r>
  <r>
    <s v="L01/070/9/001118/2020"/>
    <d v="2020-12-08T00:00:00"/>
    <d v="2020-12-08T00:00:00"/>
    <x v="1"/>
    <n v="2189"/>
    <n v="2189"/>
    <n v="1"/>
    <x v="0"/>
    <n v="2020"/>
    <s v="2020Q4"/>
  </r>
  <r>
    <s v="L01/110/9/000058/2020"/>
    <d v="2020-12-09T00:00:00"/>
    <d v="2020-12-09T00:00:00"/>
    <x v="4"/>
    <n v="120000"/>
    <n v="120000"/>
    <n v="1"/>
    <x v="0"/>
    <n v="2020"/>
    <s v="2020Q4"/>
  </r>
  <r>
    <s v="L01/062/9/000030/2020"/>
    <d v="2020-12-22T00:00:00"/>
    <d v="2020-12-22T00:00:00"/>
    <x v="10"/>
    <n v="260000"/>
    <n v="260000"/>
    <n v="1"/>
    <x v="0"/>
    <n v="2020"/>
    <s v="2020Q4"/>
  </r>
  <r>
    <s v="L01/023/9/000002/2020"/>
    <d v="2020-12-14T00:00:00"/>
    <d v="2020-12-14T00:00:00"/>
    <x v="2"/>
    <n v="147900"/>
    <n v="78756.75"/>
    <n v="1"/>
    <x v="0"/>
    <n v="2020"/>
    <s v="2020Q4"/>
  </r>
  <r>
    <s v="L01/070/9/001098/2020"/>
    <d v="2020-12-18T00:00:00"/>
    <d v="2020-12-18T00:00:00"/>
    <x v="1"/>
    <n v="8700"/>
    <n v="4684"/>
    <n v="1"/>
    <x v="0"/>
    <n v="2020"/>
    <s v="2020Q4"/>
  </r>
  <r>
    <s v="L15/070/9/001099/2020"/>
    <d v="2020-12-12T00:00:00"/>
    <d v="2020-12-12T00:00:00"/>
    <x v="1"/>
    <n v="464153"/>
    <n v="300000"/>
    <n v="1"/>
    <x v="0"/>
    <n v="2020"/>
    <s v="2020Q4"/>
  </r>
  <r>
    <s v="L15/070/9/001111/2020"/>
    <d v="2020-12-18T00:00:00"/>
    <d v="2020-12-18T00:00:00"/>
    <x v="1"/>
    <n v="235500"/>
    <n v="235500"/>
    <n v="1"/>
    <x v="0"/>
    <n v="2020"/>
    <s v="2020Q4"/>
  </r>
  <r>
    <s v="L01/070/9/001153/2020"/>
    <d v="2020-01-03T00:00:00"/>
    <d v="2020-01-03T00:00:00"/>
    <x v="1"/>
    <n v="549581"/>
    <n v="549581"/>
    <n v="1"/>
    <x v="0"/>
    <n v="2020"/>
    <s v="2020Q1"/>
  </r>
  <r>
    <s v="L15/070/9/001161/2020"/>
    <d v="2020-12-23T00:00:00"/>
    <d v="2020-12-23T00:00:00"/>
    <x v="1"/>
    <n v="19300"/>
    <n v="14800"/>
    <n v="1"/>
    <x v="0"/>
    <n v="2020"/>
    <s v="2020Q4"/>
  </r>
  <r>
    <s v="L01/087/9/000395/2020"/>
    <d v="2020-11-22T00:00:00"/>
    <d v="2020-11-22T00:00:00"/>
    <x v="0"/>
    <n v="807196"/>
    <n v="807196"/>
    <n v="1"/>
    <x v="0"/>
    <n v="2020"/>
    <s v="2020Q4"/>
  </r>
  <r>
    <s v="L01/088/9/000283/2020"/>
    <d v="2020-12-12T00:00:00"/>
    <d v="2020-12-12T00:00:00"/>
    <x v="0"/>
    <n v="34900"/>
    <n v="34900"/>
    <n v="1"/>
    <x v="0"/>
    <n v="2020"/>
    <s v="2020Q4"/>
  </r>
  <r>
    <s v="L01/040/9/000008/2014"/>
    <d v="2014-08-28T00:00:00"/>
    <d v="2014-08-28T00:00:00"/>
    <x v="8"/>
    <n v="739"/>
    <n v="739"/>
    <n v="1"/>
    <x v="12"/>
    <n v="2014"/>
    <s v="2014Q3"/>
  </r>
  <r>
    <s v="L01/112/9/000002/2016"/>
    <d v="2016-01-30T00:00:00"/>
    <d v="2016-01-30T00:00:00"/>
    <x v="4"/>
    <n v="250000"/>
    <n v="250000"/>
    <n v="1"/>
    <x v="8"/>
    <n v="2016"/>
    <s v="2016Q1"/>
  </r>
  <r>
    <s v="L01/112/9/000003/2016"/>
    <d v="2016-04-15T00:00:00"/>
    <d v="2016-04-15T00:00:00"/>
    <x v="4"/>
    <n v="50000"/>
    <n v="50000"/>
    <n v="1"/>
    <x v="8"/>
    <n v="2016"/>
    <s v="2016Q2"/>
  </r>
  <r>
    <s v="L01/110/9/000039/2016"/>
    <d v="2016-01-30T00:00:00"/>
    <d v="2016-01-30T00:00:00"/>
    <x v="4"/>
    <n v="22924"/>
    <n v="22924"/>
    <n v="1"/>
    <x v="8"/>
    <n v="2016"/>
    <s v="2016Q1"/>
  </r>
  <r>
    <s v="L01/040/9/000005/2015"/>
    <d v="2015-04-22T00:00:00"/>
    <d v="2015-04-22T00:00:00"/>
    <x v="8"/>
    <n v="59.39"/>
    <n v="59.39"/>
    <n v="1"/>
    <x v="15"/>
    <n v="2015"/>
    <s v="2015Q2"/>
  </r>
  <r>
    <s v="L01/112/9/000009/2016"/>
    <d v="2016-03-01T00:00:00"/>
    <d v="2016-03-01T00:00:00"/>
    <x v="4"/>
    <n v="259649.12280000001"/>
    <n v="259649.12280000001"/>
    <n v="1"/>
    <x v="8"/>
    <n v="2016"/>
    <s v="2016Q1"/>
  </r>
  <r>
    <s v="L01/042/9/000001/2018"/>
    <d v="2018-01-02T00:00:00"/>
    <d v="2018-01-02T00:00:00"/>
    <x v="8"/>
    <n v="354050.12530000001"/>
    <n v="-191378.4461"/>
    <n v="1"/>
    <x v="9"/>
    <n v="2018"/>
    <s v="2018Q1"/>
  </r>
  <r>
    <s v="L01/042/9/000002/2018"/>
    <d v="2018-05-04T00:00:00"/>
    <d v="2018-05-04T00:00:00"/>
    <x v="8"/>
    <n v="2509.1999999999998"/>
    <n v="2509.1999999999998"/>
    <n v="1"/>
    <x v="9"/>
    <n v="2018"/>
    <s v="2018Q2"/>
  </r>
  <r>
    <s v="L01/041/9/000001/2020"/>
    <d v="2020-01-09T00:00:00"/>
    <d v="2020-01-09T00:00:00"/>
    <x v="8"/>
    <n v="1000"/>
    <n v="-97020"/>
    <n v="1"/>
    <x v="0"/>
    <n v="2020"/>
    <s v="2020Q1"/>
  </r>
  <r>
    <s v="L01/042/9/000003/2018"/>
    <d v="2018-04-27T00:00:00"/>
    <d v="2018-04-27T00:00:00"/>
    <x v="8"/>
    <n v="64380"/>
    <n v="64380"/>
    <n v="1"/>
    <x v="9"/>
    <n v="2018"/>
    <s v="2018Q2"/>
  </r>
  <r>
    <s v="L01/042/9/000005/2017"/>
    <d v="2017-10-21T00:00:00"/>
    <d v="2017-10-21T00:00:00"/>
    <x v="8"/>
    <n v="7380"/>
    <n v="7380"/>
    <n v="1"/>
    <x v="14"/>
    <n v="2017"/>
    <s v="2017Q4"/>
  </r>
  <r>
    <s v="L02/110/9/000047/2019"/>
    <d v="2019-09-02T00:00:00"/>
    <d v="2019-09-02T00:00:00"/>
    <x v="4"/>
    <n v="1061432"/>
    <n v="1061432"/>
    <n v="1"/>
    <x v="10"/>
    <n v="2019"/>
    <s v="2019Q3"/>
  </r>
  <r>
    <s v="L01/103/9/000001/2020"/>
    <d v="2020-02-18T00:00:00"/>
    <d v="2020-02-18T00:00:00"/>
    <x v="3"/>
    <n v="500000"/>
    <n v="500000"/>
    <n v="1"/>
    <x v="0"/>
    <n v="2020"/>
    <s v="2020Q1"/>
  </r>
  <r>
    <s v="L01/110/9/000003/2020"/>
    <d v="2020-03-17T00:00:00"/>
    <d v="2020-03-17T00:00:00"/>
    <x v="4"/>
    <n v="5000"/>
    <n v="5000"/>
    <n v="1"/>
    <x v="0"/>
    <n v="2020"/>
    <s v="2020Q1"/>
  </r>
  <r>
    <s v="L01/110/9/000005/2020"/>
    <d v="2020-01-19T00:00:00"/>
    <d v="2020-01-19T00:00:00"/>
    <x v="4"/>
    <n v="379217.54389999999"/>
    <n v="379217.54389999999"/>
    <n v="1"/>
    <x v="0"/>
    <n v="2020"/>
    <s v="2020Q1"/>
  </r>
  <r>
    <s v="L01/110/9/000007/2020"/>
    <d v="2020-02-06T00:00:00"/>
    <d v="2020-02-06T00:00:00"/>
    <x v="4"/>
    <n v="10000"/>
    <n v="10000"/>
    <n v="1"/>
    <x v="0"/>
    <n v="2020"/>
    <s v="2020Q1"/>
  </r>
  <r>
    <s v="L01/110/9/000008/2020"/>
    <d v="2020-04-09T00:00:00"/>
    <d v="2020-04-09T00:00:00"/>
    <x v="4"/>
    <n v="100000"/>
    <n v="100000"/>
    <n v="1"/>
    <x v="0"/>
    <n v="2020"/>
    <s v="2020Q2"/>
  </r>
  <r>
    <s v="L01/110/9/000012/2020"/>
    <d v="2020-04-29T00:00:00"/>
    <d v="2020-04-29T00:00:00"/>
    <x v="4"/>
    <n v="5000"/>
    <n v="5000"/>
    <n v="1"/>
    <x v="0"/>
    <n v="2020"/>
    <s v="2020Q2"/>
  </r>
  <r>
    <s v="L01/110/9/000018/2020"/>
    <d v="2020-06-09T00:00:00"/>
    <d v="2020-06-09T00:00:00"/>
    <x v="4"/>
    <n v="30000"/>
    <n v="30000"/>
    <n v="1"/>
    <x v="0"/>
    <n v="2020"/>
    <s v="2020Q2"/>
  </r>
  <r>
    <s v="L01/103/9/000007/2020"/>
    <d v="2020-07-15T00:00:00"/>
    <d v="2020-07-15T00:00:00"/>
    <x v="3"/>
    <n v="130000"/>
    <n v="130000"/>
    <n v="1"/>
    <x v="0"/>
    <n v="2020"/>
    <s v="2020Q3"/>
  </r>
  <r>
    <s v="L01/110/9/000021/2020"/>
    <d v="2020-07-15T00:00:00"/>
    <d v="2020-07-15T00:00:00"/>
    <x v="4"/>
    <n v="1750000"/>
    <n v="1750000"/>
    <n v="1"/>
    <x v="0"/>
    <n v="2020"/>
    <s v="2020Q3"/>
  </r>
  <r>
    <s v="L01/064/9/000005/2020"/>
    <d v="2020-07-15T00:00:00"/>
    <d v="2020-07-15T00:00:00"/>
    <x v="7"/>
    <n v="973080"/>
    <n v="973080"/>
    <n v="1"/>
    <x v="0"/>
    <n v="2020"/>
    <s v="2020Q3"/>
  </r>
  <r>
    <s v="L01/110/9/000024/2020"/>
    <d v="2020-07-18T00:00:00"/>
    <d v="2020-07-18T00:00:00"/>
    <x v="4"/>
    <n v="2621"/>
    <n v="2621"/>
    <n v="1"/>
    <x v="0"/>
    <n v="2020"/>
    <s v="2020Q3"/>
  </r>
  <r>
    <s v="L02/110/9/000042/2020"/>
    <d v="2020-07-03T00:00:00"/>
    <d v="2020-07-03T00:00:00"/>
    <x v="4"/>
    <n v="100000"/>
    <n v="100000"/>
    <n v="1"/>
    <x v="0"/>
    <n v="2020"/>
    <s v="2020Q3"/>
  </r>
  <r>
    <s v="L02/110/9/000027/2020"/>
    <d v="2020-07-13T00:00:00"/>
    <d v="2020-07-13T00:00:00"/>
    <x v="4"/>
    <n v="10000"/>
    <n v="10000"/>
    <n v="1"/>
    <x v="0"/>
    <n v="2020"/>
    <s v="2020Q3"/>
  </r>
  <r>
    <s v="L02/110/9/000028/2020"/>
    <d v="2020-05-30T00:00:00"/>
    <d v="2020-05-30T00:00:00"/>
    <x v="4"/>
    <n v="10000"/>
    <n v="10000"/>
    <n v="1"/>
    <x v="0"/>
    <n v="2020"/>
    <s v="2020Q2"/>
  </r>
  <r>
    <s v="L02/110/9/000029/2020"/>
    <d v="2020-07-23T00:00:00"/>
    <d v="2020-07-23T00:00:00"/>
    <x v="4"/>
    <n v="20000"/>
    <n v="20000"/>
    <n v="1"/>
    <x v="0"/>
    <n v="2020"/>
    <s v="2020Q3"/>
  </r>
  <r>
    <s v="L02/110/9/000030/2020"/>
    <d v="2020-07-03T00:00:00"/>
    <d v="2020-07-03T00:00:00"/>
    <x v="4"/>
    <n v="50000"/>
    <n v="50000"/>
    <n v="1"/>
    <x v="0"/>
    <n v="2020"/>
    <s v="2020Q3"/>
  </r>
  <r>
    <s v="L02/110/9/000031/2020"/>
    <d v="2020-06-21T00:00:00"/>
    <d v="2020-06-21T00:00:00"/>
    <x v="4"/>
    <n v="30000"/>
    <n v="30000"/>
    <n v="1"/>
    <x v="0"/>
    <n v="2020"/>
    <s v="2020Q2"/>
  </r>
  <r>
    <s v="L02/110/9/000032/2020"/>
    <d v="2020-01-13T00:00:00"/>
    <d v="2020-01-13T00:00:00"/>
    <x v="4"/>
    <n v="30000"/>
    <n v="30000"/>
    <n v="1"/>
    <x v="0"/>
    <n v="2020"/>
    <s v="2020Q1"/>
  </r>
  <r>
    <s v="L02/110/9/000038/2020"/>
    <d v="2020-01-13T00:00:00"/>
    <d v="2020-01-13T00:00:00"/>
    <x v="4"/>
    <n v="50000"/>
    <n v="50000"/>
    <n v="1"/>
    <x v="0"/>
    <n v="2020"/>
    <s v="2020Q1"/>
  </r>
  <r>
    <s v="L02/110/9/000037/2020"/>
    <d v="2020-03-03T00:00:00"/>
    <d v="2020-03-03T00:00:00"/>
    <x v="4"/>
    <n v="20000"/>
    <n v="20000"/>
    <n v="1"/>
    <x v="0"/>
    <n v="2020"/>
    <s v="2020Q1"/>
  </r>
  <r>
    <s v="L02/110/9/000036/2020"/>
    <d v="2020-04-24T00:00:00"/>
    <d v="2020-04-24T00:00:00"/>
    <x v="4"/>
    <n v="50000"/>
    <n v="50000"/>
    <n v="1"/>
    <x v="0"/>
    <n v="2020"/>
    <s v="2020Q2"/>
  </r>
  <r>
    <s v="L02/110/9/000035/2020"/>
    <d v="2020-01-17T00:00:00"/>
    <d v="2020-01-17T00:00:00"/>
    <x v="4"/>
    <n v="20000"/>
    <n v="20000"/>
    <n v="1"/>
    <x v="0"/>
    <n v="2020"/>
    <s v="2020Q1"/>
  </r>
  <r>
    <s v="L02/110/9/000033/2020"/>
    <d v="2020-06-26T00:00:00"/>
    <d v="2020-06-26T00:00:00"/>
    <x v="4"/>
    <n v="50000"/>
    <n v="50000"/>
    <n v="1"/>
    <x v="0"/>
    <n v="2020"/>
    <s v="2020Q2"/>
  </r>
  <r>
    <s v="L01/110/9/000039/2020"/>
    <d v="2020-07-17T00:00:00"/>
    <d v="2020-07-17T00:00:00"/>
    <x v="4"/>
    <n v="40000"/>
    <n v="40000"/>
    <n v="1"/>
    <x v="0"/>
    <n v="2020"/>
    <s v="2020Q3"/>
  </r>
  <r>
    <s v="L02/110/9/000041/2020"/>
    <d v="2020-07-03T00:00:00"/>
    <d v="2020-07-03T00:00:00"/>
    <x v="4"/>
    <n v="30000"/>
    <n v="30000"/>
    <n v="1"/>
    <x v="0"/>
    <n v="2020"/>
    <s v="2020Q3"/>
  </r>
  <r>
    <s v="L02/110/9/000034/2020"/>
    <d v="2020-05-12T00:00:00"/>
    <d v="2020-05-12T00:00:00"/>
    <x v="4"/>
    <n v="30000"/>
    <n v="30000"/>
    <n v="1"/>
    <x v="0"/>
    <n v="2020"/>
    <s v="2020Q2"/>
  </r>
  <r>
    <s v="L01/110/9/000043/2020"/>
    <d v="2020-08-09T00:00:00"/>
    <d v="2020-08-09T00:00:00"/>
    <x v="4"/>
    <n v="15000"/>
    <n v="15000"/>
    <n v="1"/>
    <x v="0"/>
    <n v="2020"/>
    <s v="2020Q3"/>
  </r>
  <r>
    <s v="L01/110/9/000040/2020"/>
    <d v="2020-07-27T00:00:00"/>
    <d v="2020-07-27T00:00:00"/>
    <x v="4"/>
    <n v="150000"/>
    <n v="150000"/>
    <n v="1"/>
    <x v="0"/>
    <n v="2020"/>
    <s v="2020Q3"/>
  </r>
  <r>
    <s v="L01/110/9/000045/2020"/>
    <d v="2020-09-15T00:00:00"/>
    <d v="2020-09-15T00:00:00"/>
    <x v="4"/>
    <n v="40000"/>
    <n v="40000"/>
    <n v="1"/>
    <x v="0"/>
    <n v="2020"/>
    <s v="2020Q3"/>
  </r>
  <r>
    <s v="L01/040/9/000008/2020"/>
    <d v="2020-10-31T00:00:00"/>
    <d v="2020-10-31T00:00:00"/>
    <x v="8"/>
    <n v="0"/>
    <n v="-182520"/>
    <n v="1"/>
    <x v="0"/>
    <n v="2020"/>
    <s v="2020Q4"/>
  </r>
  <r>
    <s v="L01/110/9/000054/2020"/>
    <d v="2020-09-27T00:00:00"/>
    <d v="2020-09-27T00:00:00"/>
    <x v="4"/>
    <n v="50000"/>
    <n v="50000"/>
    <n v="1"/>
    <x v="0"/>
    <n v="2020"/>
    <s v="2020Q3"/>
  </r>
  <r>
    <s v="L01/110/9/000055/2020"/>
    <d v="2020-10-28T00:00:00"/>
    <d v="2020-10-28T00:00:00"/>
    <x v="4"/>
    <n v="145000"/>
    <n v="145000"/>
    <n v="1"/>
    <x v="0"/>
    <n v="2020"/>
    <s v="2020Q4"/>
  </r>
  <r>
    <s v="L01/110/9/000056/2020"/>
    <d v="2020-12-12T00:00:00"/>
    <d v="2020-12-12T00:00:00"/>
    <x v="4"/>
    <n v="149000"/>
    <n v="149000"/>
    <n v="1"/>
    <x v="0"/>
    <n v="2020"/>
    <s v="2020Q4"/>
  </r>
  <r>
    <s v="L01/110/9/000057/2020"/>
    <d v="2020-12-18T00:00:00"/>
    <d v="2020-12-18T00:00:00"/>
    <x v="4"/>
    <n v="160000"/>
    <n v="160000"/>
    <n v="1"/>
    <x v="0"/>
    <n v="2020"/>
    <s v="2020Q4"/>
  </r>
  <r>
    <s v="L01/103/9/000010/2020"/>
    <d v="2020-12-11T00:00:00"/>
    <d v="2020-12-11T00:00:00"/>
    <x v="3"/>
    <n v="145000"/>
    <n v="145000"/>
    <n v="1"/>
    <x v="0"/>
    <n v="2020"/>
    <s v="2020Q4"/>
  </r>
  <r>
    <s v="L01/103/9/000011/2020"/>
    <d v="2020-12-12T00:00:00"/>
    <d v="2020-12-12T00:00:00"/>
    <x v="3"/>
    <n v="248311"/>
    <n v="160000"/>
    <n v="1"/>
    <x v="0"/>
    <n v="2020"/>
    <s v="2020Q4"/>
  </r>
  <r>
    <s v="L01/103/9/000012/2020"/>
    <d v="2020-12-18T00:00:00"/>
    <d v="2020-12-18T00:00:00"/>
    <x v="3"/>
    <n v="158000"/>
    <n v="158000"/>
    <n v="1"/>
    <x v="0"/>
    <n v="2020"/>
    <s v="2020Q4"/>
  </r>
  <r>
    <s v="L01/064/9/000011/2020"/>
    <d v="2020-12-11T00:00:00"/>
    <d v="2020-12-11T00:00:00"/>
    <x v="7"/>
    <n v="130000"/>
    <n v="130000"/>
    <n v="1"/>
    <x v="0"/>
    <n v="2020"/>
    <s v="2020Q4"/>
  </r>
  <r>
    <s v="L01/040/9/000009/2020"/>
    <d v="2020-12-20T00:00:00"/>
    <d v="2020-12-20T00:00:00"/>
    <x v="8"/>
    <n v="0"/>
    <n v="-230760"/>
    <n v="1"/>
    <x v="0"/>
    <n v="2020"/>
    <s v="2020Q4"/>
  </r>
  <r>
    <s v="L01/070/9/001207/2020"/>
    <d v="2020-12-30T00:00:00"/>
    <d v="2021-01-09T00:00:00"/>
    <x v="1"/>
    <n v="26976"/>
    <n v="26976"/>
    <n v="1"/>
    <x v="0"/>
    <n v="2021"/>
    <s v="2020Q4"/>
  </r>
  <r>
    <s v="L01/080/9/000408/2020"/>
    <d v="2020-09-24T00:00:00"/>
    <d v="2020-12-28T00:00:00"/>
    <x v="0"/>
    <n v="224858.8235"/>
    <n v="224858.8235"/>
    <n v="1"/>
    <x v="0"/>
    <n v="2020"/>
    <s v="2020Q3"/>
  </r>
  <r>
    <s v="L01/080/9/000010/2021"/>
    <d v="2021-01-14T00:00:00"/>
    <d v="2021-01-20T00:00:00"/>
    <x v="0"/>
    <n v="6860"/>
    <n v="6860"/>
    <n v="1"/>
    <x v="1"/>
    <n v="2021"/>
    <s v="2021Q1"/>
  </r>
  <r>
    <s v="L01/700/9/001208/2020"/>
    <d v="2020-12-19T00:00:00"/>
    <d v="2021-01-15T00:00:00"/>
    <x v="1"/>
    <n v="2629775"/>
    <n v="1139775"/>
    <n v="1"/>
    <x v="0"/>
    <n v="2021"/>
    <s v="2020Q4"/>
  </r>
  <r>
    <s v="L01/070/9/001209/2020"/>
    <d v="2020-10-18T00:00:00"/>
    <d v="2021-01-12T00:00:00"/>
    <x v="1"/>
    <n v="50000"/>
    <n v="50000"/>
    <n v="1"/>
    <x v="0"/>
    <n v="2021"/>
    <s v="2020Q4"/>
  </r>
  <r>
    <s v="L01/070/9/000039/2021"/>
    <d v="2021-01-15T00:00:00"/>
    <d v="2021-01-19T00:00:00"/>
    <x v="1"/>
    <n v="20780"/>
    <n v="20780"/>
    <n v="1"/>
    <x v="1"/>
    <n v="2021"/>
    <s v="2021Q1"/>
  </r>
  <r>
    <s v="L01/070/9/000040/2021"/>
    <d v="2021-01-14T00:00:00"/>
    <d v="2021-01-18T00:00:00"/>
    <x v="1"/>
    <n v="506775"/>
    <n v="506775"/>
    <n v="1"/>
    <x v="1"/>
    <n v="2021"/>
    <s v="2021Q1"/>
  </r>
  <r>
    <s v="L01/070/9/000041/2021"/>
    <d v="2021-01-10T00:00:00"/>
    <d v="2021-01-19T00:00:00"/>
    <x v="1"/>
    <n v="533198"/>
    <n v="533198"/>
    <n v="1"/>
    <x v="1"/>
    <n v="2021"/>
    <s v="2021Q1"/>
  </r>
  <r>
    <s v="L01/087/9/000409/2020"/>
    <d v="2020-12-31T00:00:00"/>
    <d v="2021-01-18T00:00:00"/>
    <x v="0"/>
    <n v="8700"/>
    <n v="7000"/>
    <n v="1"/>
    <x v="0"/>
    <n v="2021"/>
    <s v="2020Q4"/>
  </r>
  <r>
    <s v="L01/070/9/001210/2020"/>
    <d v="2020-12-21T00:00:00"/>
    <d v="2021-01-20T00:00:00"/>
    <x v="1"/>
    <n v="4200"/>
    <n v="4200"/>
    <n v="1"/>
    <x v="0"/>
    <n v="2021"/>
    <s v="2020Q4"/>
  </r>
  <r>
    <s v="L01/070/9/001211/2020"/>
    <d v="2020-06-12T00:00:00"/>
    <d v="2021-01-18T00:00:00"/>
    <x v="1"/>
    <n v="100000"/>
    <n v="100000"/>
    <n v="1"/>
    <x v="0"/>
    <n v="2021"/>
    <s v="2020Q2"/>
  </r>
  <r>
    <s v="L01/070/9/001212/2020"/>
    <d v="2020-12-11T00:00:00"/>
    <d v="2021-01-17T00:00:00"/>
    <x v="1"/>
    <n v="7520"/>
    <n v="7520"/>
    <n v="1"/>
    <x v="0"/>
    <n v="2021"/>
    <s v="2020Q4"/>
  </r>
  <r>
    <s v="L01/070/9/000051/2021"/>
    <d v="2021-01-01T00:00:00"/>
    <d v="2021-01-21T00:00:00"/>
    <x v="1"/>
    <n v="500000"/>
    <n v="500000"/>
    <n v="1"/>
    <x v="1"/>
    <n v="2021"/>
    <s v="2021Q1"/>
  </r>
  <r>
    <s v="L15/080/9/000410/2020"/>
    <d v="2020-12-23T00:00:00"/>
    <d v="2021-01-14T00:00:00"/>
    <x v="0"/>
    <n v="123000"/>
    <n v="123000"/>
    <n v="1"/>
    <x v="0"/>
    <n v="2021"/>
    <s v="2020Q4"/>
  </r>
  <r>
    <s v="L01/070/9/000056/2021"/>
    <d v="2021-01-10T00:00:00"/>
    <d v="2021-01-12T00:00:00"/>
    <x v="1"/>
    <n v="6380"/>
    <n v="6380"/>
    <n v="1"/>
    <x v="1"/>
    <n v="2021"/>
    <s v="2021Q1"/>
  </r>
  <r>
    <s v="L01/070/9/000059/2021"/>
    <d v="2021-01-14T00:00:00"/>
    <d v="2021-01-20T00:00:00"/>
    <x v="1"/>
    <n v="6740"/>
    <n v="6740"/>
    <n v="1"/>
    <x v="1"/>
    <n v="2021"/>
    <s v="2021Q1"/>
  </r>
  <r>
    <s v="L01/070/9/001216/2020"/>
    <d v="2020-12-25T00:00:00"/>
    <d v="2021-01-22T00:00:00"/>
    <x v="1"/>
    <n v="195000"/>
    <n v="195000"/>
    <n v="1"/>
    <x v="0"/>
    <n v="2021"/>
    <s v="2020Q4"/>
  </r>
  <r>
    <s v="L01/070/9/000061/2021"/>
    <d v="2021-01-20T00:00:00"/>
    <d v="2021-01-20T00:00:00"/>
    <x v="1"/>
    <n v="61000"/>
    <n v="61000"/>
    <n v="1"/>
    <x v="1"/>
    <n v="2021"/>
    <s v="2021Q1"/>
  </r>
  <r>
    <s v="L01/070/9/001217/2020"/>
    <d v="2020-12-14T00:00:00"/>
    <d v="2021-01-23T00:00:00"/>
    <x v="1"/>
    <n v="526540"/>
    <n v="526540"/>
    <n v="1"/>
    <x v="0"/>
    <n v="2021"/>
    <s v="2020Q4"/>
  </r>
  <r>
    <s v="L01/110/9/000060/2020"/>
    <d v="2020-11-02T00:00:00"/>
    <d v="2021-01-18T00:00:00"/>
    <x v="4"/>
    <n v="150000"/>
    <n v="150000"/>
    <n v="1"/>
    <x v="0"/>
    <n v="2021"/>
    <s v="2020Q4"/>
  </r>
  <r>
    <s v="L01/070/9/001218/2020"/>
    <d v="2020-12-18T00:00:00"/>
    <d v="2020-12-18T00:00:00"/>
    <x v="1"/>
    <n v="44910"/>
    <n v="44910"/>
    <n v="1"/>
    <x v="0"/>
    <n v="2020"/>
    <s v="2020Q4"/>
  </r>
  <r>
    <s v="L01/070/9/001219/2020"/>
    <d v="2020-12-22T00:00:00"/>
    <d v="2021-01-05T00:00:00"/>
    <x v="1"/>
    <n v="2980"/>
    <n v="2980"/>
    <n v="1"/>
    <x v="0"/>
    <n v="2021"/>
    <s v="2020Q4"/>
  </r>
  <r>
    <s v="L01/101/9/000002/2019"/>
    <d v="2019-12-07T00:00:00"/>
    <d v="2019-12-30T00:00:00"/>
    <x v="3"/>
    <n v="248520"/>
    <n v="0"/>
    <n v="1"/>
    <x v="10"/>
    <n v="2019"/>
    <s v="2019Q4"/>
  </r>
  <r>
    <s v="L01/700/9/000065/2021"/>
    <d v="2021-01-15T00:00:00"/>
    <d v="2021-01-19T00:00:00"/>
    <x v="1"/>
    <n v="50000"/>
    <n v="50000"/>
    <n v="1"/>
    <x v="1"/>
    <n v="2021"/>
    <s v="2021Q1"/>
  </r>
  <r>
    <s v="L01/087/9/000013/2021"/>
    <d v="2021-01-22T00:00:00"/>
    <d v="2021-01-24T00:00:00"/>
    <x v="0"/>
    <n v="5512"/>
    <n v="5512"/>
    <n v="1"/>
    <x v="1"/>
    <n v="2021"/>
    <s v="2021Q1"/>
  </r>
  <r>
    <s v="L01/070/9/000069/2021"/>
    <d v="2021-01-04T00:00:00"/>
    <d v="2021-01-25T00:00:00"/>
    <x v="1"/>
    <n v="263111"/>
    <n v="263111"/>
    <n v="1"/>
    <x v="1"/>
    <n v="2021"/>
    <s v="2021Q1"/>
  </r>
  <r>
    <s v="L01/070/9/000071/2021"/>
    <d v="2021-01-17T00:00:00"/>
    <d v="2021-01-25T00:00:00"/>
    <x v="1"/>
    <n v="6380"/>
    <n v="6380"/>
    <n v="1"/>
    <x v="1"/>
    <n v="2021"/>
    <s v="2021Q1"/>
  </r>
  <r>
    <s v="L01/070/9/001221/2020"/>
    <d v="2020-12-24T00:00:00"/>
    <d v="2020-12-25T00:00:00"/>
    <x v="1"/>
    <n v="620"/>
    <n v="620"/>
    <n v="1"/>
    <x v="0"/>
    <n v="2020"/>
    <s v="2020Q4"/>
  </r>
  <r>
    <s v="L01/070/9/001222/2020"/>
    <d v="2020-12-27T00:00:00"/>
    <d v="2020-12-30T00:00:00"/>
    <x v="1"/>
    <n v="852"/>
    <n v="852"/>
    <n v="1"/>
    <x v="0"/>
    <n v="2020"/>
    <s v="2020Q4"/>
  </r>
  <r>
    <s v="L01/070/9/000076/2021"/>
    <d v="2021-01-19T00:00:00"/>
    <d v="2021-01-22T00:00:00"/>
    <x v="1"/>
    <n v="8700"/>
    <n v="8700"/>
    <n v="1"/>
    <x v="1"/>
    <n v="2021"/>
    <s v="2021Q1"/>
  </r>
  <r>
    <s v="L01/070/9/001223/2020"/>
    <d v="2020-12-30T00:00:00"/>
    <d v="2021-01-26T00:00:00"/>
    <x v="1"/>
    <n v="1000"/>
    <n v="1000"/>
    <n v="1"/>
    <x v="0"/>
    <n v="2021"/>
    <s v="2020Q4"/>
  </r>
  <r>
    <s v="L01/071/9/000005/2020"/>
    <d v="2020-12-21T00:00:00"/>
    <d v="2020-12-23T00:00:00"/>
    <x v="0"/>
    <n v="3190"/>
    <n v="3190"/>
    <n v="1"/>
    <x v="0"/>
    <n v="2020"/>
    <s v="2020Q4"/>
  </r>
  <r>
    <s v="L01/070/9/001224/2020"/>
    <d v="2020-12-28T00:00:00"/>
    <d v="2021-01-07T00:00:00"/>
    <x v="1"/>
    <n v="51620"/>
    <n v="51620"/>
    <n v="1"/>
    <x v="0"/>
    <n v="2021"/>
    <s v="2020Q4"/>
  </r>
  <r>
    <s v="L01/080/9/000032/2019"/>
    <d v="2019-05-08T00:00:00"/>
    <d v="2019-06-19T00:00:00"/>
    <x v="0"/>
    <n v="11572"/>
    <n v="11572"/>
    <n v="1"/>
    <x v="10"/>
    <n v="2019"/>
    <s v="2019Q2"/>
  </r>
  <r>
    <s v="L01/070/9/000081/2021"/>
    <d v="2021-01-22T00:00:00"/>
    <d v="2021-01-26T00:00:00"/>
    <x v="1"/>
    <n v="8700"/>
    <n v="8700"/>
    <n v="1"/>
    <x v="1"/>
    <n v="2021"/>
    <s v="2021Q1"/>
  </r>
  <r>
    <s v="L01/070/9/001226/2020"/>
    <d v="2020-12-25T00:00:00"/>
    <d v="2021-01-14T00:00:00"/>
    <x v="1"/>
    <n v="1470160"/>
    <n v="1470160"/>
    <n v="1"/>
    <x v="0"/>
    <n v="2021"/>
    <s v="2020Q4"/>
  </r>
  <r>
    <s v="L01/070/9/001227/2020"/>
    <d v="2020-12-18T00:00:00"/>
    <d v="2021-01-16T00:00:00"/>
    <x v="1"/>
    <n v="300"/>
    <n v="300"/>
    <n v="1"/>
    <x v="0"/>
    <n v="2021"/>
    <s v="2020Q4"/>
  </r>
  <r>
    <s v="L01/070/9/000082/2021"/>
    <d v="2021-01-15T00:00:00"/>
    <d v="2021-01-27T00:00:00"/>
    <x v="1"/>
    <n v="1361990"/>
    <n v="1361990"/>
    <n v="1"/>
    <x v="1"/>
    <n v="2021"/>
    <s v="2021Q1"/>
  </r>
  <r>
    <s v="L01/070/9/000084/2021"/>
    <d v="2021-01-22T00:00:00"/>
    <d v="2021-01-26T00:00:00"/>
    <x v="1"/>
    <n v="8700"/>
    <n v="8700"/>
    <n v="1"/>
    <x v="1"/>
    <n v="2021"/>
    <s v="2021Q1"/>
  </r>
  <r>
    <s v="L01/071/9/000003/2010"/>
    <d v="2010-02-03T00:00:00"/>
    <d v="2010-02-04T00:00:00"/>
    <x v="1"/>
    <n v="100000"/>
    <n v="89902"/>
    <n v="1"/>
    <x v="16"/>
    <n v="2010"/>
    <s v="2010Q1"/>
  </r>
  <r>
    <s v="L01/088/9/000019/2010"/>
    <d v="2010-02-13T00:00:00"/>
    <d v="2010-02-17T00:00:00"/>
    <x v="0"/>
    <n v="80000"/>
    <n v="80000"/>
    <n v="1"/>
    <x v="16"/>
    <n v="2010"/>
    <s v="2010Q1"/>
  </r>
  <r>
    <s v="L01/088/9/000052/2010"/>
    <d v="2010-03-25T00:00:00"/>
    <d v="2010-03-31T00:00:00"/>
    <x v="0"/>
    <n v="180000"/>
    <n v="180000"/>
    <n v="1"/>
    <x v="16"/>
    <n v="2010"/>
    <s v="2010Q1"/>
  </r>
  <r>
    <s v="L01/087/9/000057/2010"/>
    <d v="2010-04-27T00:00:00"/>
    <d v="2010-05-06T00:00:00"/>
    <x v="0"/>
    <n v="194700"/>
    <n v="0"/>
    <n v="1"/>
    <x v="16"/>
    <n v="2010"/>
    <s v="2010Q2"/>
  </r>
  <r>
    <s v="L01/070/9/000217/2010"/>
    <d v="2010-05-07T00:00:00"/>
    <d v="2010-05-17T00:00:00"/>
    <x v="1"/>
    <n v="80000"/>
    <n v="80000"/>
    <n v="1"/>
    <x v="16"/>
    <n v="2010"/>
    <s v="2010Q2"/>
  </r>
  <r>
    <s v="L01/070/9/000220/2010"/>
    <d v="2010-05-15T00:00:00"/>
    <d v="2010-05-17T00:00:00"/>
    <x v="1"/>
    <n v="60000"/>
    <n v="60000"/>
    <n v="1"/>
    <x v="16"/>
    <n v="2010"/>
    <s v="2010Q2"/>
  </r>
  <r>
    <s v="L01/080/9/000065/2010"/>
    <d v="2010-05-19T00:00:00"/>
    <d v="2010-05-24T00:00:00"/>
    <x v="0"/>
    <n v="79760"/>
    <n v="79760"/>
    <n v="1"/>
    <x v="16"/>
    <n v="2010"/>
    <s v="2010Q2"/>
  </r>
  <r>
    <s v="L01/080/9/000070/2010"/>
    <d v="2010-05-28T00:00:00"/>
    <d v="2010-06-02T00:00:00"/>
    <x v="0"/>
    <n v="227192.98250000001"/>
    <n v="227192.98250000001"/>
    <n v="1"/>
    <x v="16"/>
    <n v="2010"/>
    <s v="2010Q2"/>
  </r>
  <r>
    <s v="L02/070/9/000350/2010"/>
    <d v="2010-05-05T00:00:00"/>
    <d v="2010-07-20T00:00:00"/>
    <x v="1"/>
    <n v="410570.17540000001"/>
    <n v="410570.17540000001"/>
    <n v="1"/>
    <x v="16"/>
    <n v="2010"/>
    <s v="2010Q2"/>
  </r>
  <r>
    <s v="L01/089/9/000145/2010"/>
    <d v="2010-08-22T00:00:00"/>
    <d v="2010-08-25T00:00:00"/>
    <x v="0"/>
    <n v="0"/>
    <n v="-105757.193"/>
    <n v="1"/>
    <x v="16"/>
    <n v="2010"/>
    <s v="2010Q3"/>
  </r>
  <r>
    <s v="L01/070/9/000465/2010"/>
    <d v="2010-09-25T00:00:00"/>
    <d v="2010-09-27T00:00:00"/>
    <x v="1"/>
    <n v="25075"/>
    <n v="25075"/>
    <n v="1"/>
    <x v="16"/>
    <n v="2010"/>
    <s v="2010Q3"/>
  </r>
  <r>
    <s v="L01/080/9/000132/2010"/>
    <d v="2010-10-18T00:00:00"/>
    <d v="2010-10-26T00:00:00"/>
    <x v="0"/>
    <n v="1618134"/>
    <n v="200000"/>
    <n v="1"/>
    <x v="16"/>
    <n v="2010"/>
    <s v="2010Q4"/>
  </r>
  <r>
    <s v="L01/080/9/000143/2010"/>
    <d v="2010-10-08T00:00:00"/>
    <d v="2010-11-05T00:00:00"/>
    <x v="0"/>
    <n v="250000"/>
    <n v="250000"/>
    <n v="1"/>
    <x v="16"/>
    <n v="2010"/>
    <s v="2010Q4"/>
  </r>
  <r>
    <s v="L01/070/9/000573/2010"/>
    <d v="2010-11-16T00:00:00"/>
    <d v="2010-11-17T00:00:00"/>
    <x v="1"/>
    <n v="57740"/>
    <n v="57740"/>
    <n v="1"/>
    <x v="16"/>
    <n v="2010"/>
    <s v="2010Q4"/>
  </r>
  <r>
    <s v="L01/088/9/000208/2010"/>
    <d v="2010-12-13T00:00:00"/>
    <d v="2010-12-14T00:00:00"/>
    <x v="0"/>
    <n v="2900"/>
    <n v="2900"/>
    <n v="1"/>
    <x v="16"/>
    <n v="2010"/>
    <s v="2010Q4"/>
  </r>
  <r>
    <s v="L01/070/9/000621/2010"/>
    <d v="2010-12-18T00:00:00"/>
    <d v="2010-12-20T00:00:00"/>
    <x v="1"/>
    <n v="80000"/>
    <n v="80000"/>
    <n v="1"/>
    <x v="16"/>
    <n v="2010"/>
    <s v="2010Q4"/>
  </r>
  <r>
    <s v="L01/070/9/000625/2010"/>
    <d v="2010-12-15T00:00:00"/>
    <d v="2010-12-20T00:00:00"/>
    <x v="1"/>
    <n v="400000"/>
    <n v="400000"/>
    <n v="1"/>
    <x v="16"/>
    <n v="2010"/>
    <s v="2010Q4"/>
  </r>
  <r>
    <s v="L01/070/9/000622/2010"/>
    <d v="2010-12-16T00:00:00"/>
    <d v="2010-12-20T00:00:00"/>
    <x v="1"/>
    <n v="150000"/>
    <n v="150000"/>
    <n v="1"/>
    <x v="16"/>
    <n v="2010"/>
    <s v="2010Q4"/>
  </r>
  <r>
    <s v="L02/071/9/000043/2010"/>
    <d v="2010-09-10T00:00:00"/>
    <d v="2010-12-22T00:00:00"/>
    <x v="1"/>
    <n v="72522"/>
    <n v="72522"/>
    <n v="1"/>
    <x v="16"/>
    <n v="2010"/>
    <s v="2010Q3"/>
  </r>
  <r>
    <s v="L01/088/9/000028/2011"/>
    <d v="2011-02-28T00:00:00"/>
    <d v="2011-03-02T00:00:00"/>
    <x v="0"/>
    <n v="0"/>
    <n v="-40102"/>
    <n v="1"/>
    <x v="6"/>
    <n v="2011"/>
    <s v="2011Q1"/>
  </r>
  <r>
    <s v="L01/080/9/000018/2011"/>
    <d v="2011-02-28T00:00:00"/>
    <d v="2011-03-11T00:00:00"/>
    <x v="0"/>
    <n v="245400"/>
    <n v="245400"/>
    <n v="1"/>
    <x v="6"/>
    <n v="2011"/>
    <s v="2011Q1"/>
  </r>
  <r>
    <s v="L01/070/9/000117/2011"/>
    <d v="2011-04-09T00:00:00"/>
    <d v="2011-04-11T00:00:00"/>
    <x v="1"/>
    <n v="65000"/>
    <n v="65000"/>
    <n v="1"/>
    <x v="6"/>
    <n v="2011"/>
    <s v="2011Q2"/>
  </r>
  <r>
    <s v="L01/080/9/000042/2011"/>
    <d v="2011-04-03T00:00:00"/>
    <d v="2011-04-03T00:00:00"/>
    <x v="0"/>
    <n v="0"/>
    <n v="-235600"/>
    <n v="1"/>
    <x v="6"/>
    <n v="2011"/>
    <s v="2011Q2"/>
  </r>
  <r>
    <s v="L02/070/9/000142/2011"/>
    <d v="2011-04-10T00:00:00"/>
    <d v="2011-05-06T00:00:00"/>
    <x v="1"/>
    <n v="319924.81209999998"/>
    <n v="319924.81209999998"/>
    <n v="1"/>
    <x v="6"/>
    <n v="2011"/>
    <s v="2011Q2"/>
  </r>
  <r>
    <s v="L02/080/9/000048/2011"/>
    <d v="2011-02-04T00:00:00"/>
    <d v="2011-04-10T00:00:00"/>
    <x v="0"/>
    <n v="1064984"/>
    <n v="1064984"/>
    <n v="1"/>
    <x v="6"/>
    <n v="2011"/>
    <s v="2011Q1"/>
  </r>
  <r>
    <s v="L02/088/9/000071/2011"/>
    <d v="2011-04-29T00:00:00"/>
    <d v="2011-06-15T00:00:00"/>
    <x v="0"/>
    <n v="148100"/>
    <n v="148100"/>
    <n v="1"/>
    <x v="6"/>
    <n v="2011"/>
    <s v="2011Q2"/>
  </r>
  <r>
    <s v="L01/070/9/000238/2011"/>
    <d v="2011-05-06T00:00:00"/>
    <d v="2011-07-01T00:00:00"/>
    <x v="1"/>
    <n v="50000"/>
    <n v="50000"/>
    <n v="1"/>
    <x v="6"/>
    <n v="2011"/>
    <s v="2011Q2"/>
  </r>
  <r>
    <s v="L02/089/9/000103/2011"/>
    <d v="2011-08-05T00:00:00"/>
    <d v="2011-08-11T00:00:00"/>
    <x v="0"/>
    <n v="1136149"/>
    <n v="-75851.176470000006"/>
    <n v="1"/>
    <x v="6"/>
    <n v="2011"/>
    <s v="2011Q3"/>
  </r>
  <r>
    <s v="L01/070/9/000315/2011"/>
    <d v="2011-09-03T00:00:00"/>
    <d v="2011-09-05T00:00:00"/>
    <x v="1"/>
    <n v="150000"/>
    <n v="150000"/>
    <n v="1"/>
    <x v="6"/>
    <n v="2011"/>
    <s v="2011Q3"/>
  </r>
  <r>
    <s v="L01/080/9/000105/2011"/>
    <d v="2011-08-20T00:00:00"/>
    <d v="2011-09-05T00:00:00"/>
    <x v="0"/>
    <n v="500000"/>
    <n v="499995"/>
    <n v="1"/>
    <x v="6"/>
    <n v="2011"/>
    <s v="2011Q3"/>
  </r>
  <r>
    <s v="L02/070/9/000355/2011"/>
    <d v="2011-09-25T00:00:00"/>
    <d v="2011-10-07T00:00:00"/>
    <x v="1"/>
    <n v="144472"/>
    <n v="144472"/>
    <n v="1"/>
    <x v="6"/>
    <n v="2011"/>
    <s v="2011Q3"/>
  </r>
  <r>
    <s v="L01/075/9/000401/2011"/>
    <d v="2011-11-12T00:00:00"/>
    <d v="2011-11-14T00:00:00"/>
    <x v="1"/>
    <n v="3700000"/>
    <n v="541914"/>
    <n v="1"/>
    <x v="6"/>
    <n v="2011"/>
    <s v="2011Q4"/>
  </r>
  <r>
    <s v="L01/080/9/000124/2011"/>
    <d v="2011-11-25T00:00:00"/>
    <d v="2011-11-28T00:00:00"/>
    <x v="0"/>
    <n v="-5.8207660913467E-11"/>
    <n v="-593050.89289999998"/>
    <n v="1"/>
    <x v="6"/>
    <n v="2011"/>
    <s v="2011Q4"/>
  </r>
  <r>
    <s v="L01/070/9/000441/2011"/>
    <d v="2011-12-19T00:00:00"/>
    <d v="2011-12-20T00:00:00"/>
    <x v="1"/>
    <n v="80000"/>
    <n v="80000"/>
    <n v="1"/>
    <x v="6"/>
    <n v="2011"/>
    <s v="2011Q4"/>
  </r>
  <r>
    <s v="L02/070/9/000444/2011"/>
    <d v="2011-12-11T00:00:00"/>
    <d v="2011-12-19T00:00:00"/>
    <x v="1"/>
    <n v="420547"/>
    <n v="420547"/>
    <n v="1"/>
    <x v="6"/>
    <n v="2011"/>
    <s v="2011Q4"/>
  </r>
  <r>
    <s v="L01/051/9/000001/2010"/>
    <d v="2010-12-31T00:00:00"/>
    <d v="2012-01-06T00:00:00"/>
    <x v="10"/>
    <n v="2538082.9410000001"/>
    <n v="-4.0000025182962E-4"/>
    <n v="1"/>
    <x v="16"/>
    <n v="2012"/>
    <s v="2010Q4"/>
  </r>
  <r>
    <s v="L02/070/9/000014/2012"/>
    <d v="2012-01-11T00:00:00"/>
    <d v="2012-01-12T00:00:00"/>
    <x v="1"/>
    <n v="65000"/>
    <n v="65000"/>
    <n v="1"/>
    <x v="7"/>
    <n v="2012"/>
    <s v="2012Q1"/>
  </r>
  <r>
    <s v="L01/088/9/000008/2012"/>
    <d v="2012-01-26T00:00:00"/>
    <d v="2012-01-27T00:00:00"/>
    <x v="0"/>
    <n v="60000"/>
    <n v="60000"/>
    <n v="1"/>
    <x v="7"/>
    <n v="2012"/>
    <s v="2012Q1"/>
  </r>
  <r>
    <s v="L02/070/9/000022/2012"/>
    <d v="2012-01-24T00:00:00"/>
    <d v="2012-01-25T00:00:00"/>
    <x v="1"/>
    <n v="70000"/>
    <n v="70000"/>
    <n v="1"/>
    <x v="7"/>
    <n v="2012"/>
    <s v="2012Q1"/>
  </r>
  <r>
    <s v="L01/080/9/000002/2012"/>
    <d v="2012-01-21T00:00:00"/>
    <d v="2012-01-30T00:00:00"/>
    <x v="0"/>
    <n v="3475674.26"/>
    <n v="207612"/>
    <n v="1"/>
    <x v="7"/>
    <n v="2012"/>
    <s v="2012Q1"/>
  </r>
  <r>
    <s v="L01/088/9/000012/2012"/>
    <d v="2012-02-03T00:00:00"/>
    <d v="2012-02-06T00:00:00"/>
    <x v="0"/>
    <n v="50000"/>
    <n v="50000"/>
    <n v="1"/>
    <x v="7"/>
    <n v="2012"/>
    <s v="2012Q1"/>
  </r>
  <r>
    <s v="L01/089/9/000157/2011"/>
    <d v="2011-09-14T00:00:00"/>
    <d v="2012-02-03T00:00:00"/>
    <x v="0"/>
    <n v="300000"/>
    <n v="300000"/>
    <n v="1"/>
    <x v="6"/>
    <n v="2012"/>
    <s v="2011Q3"/>
  </r>
  <r>
    <s v="L01/070/9/000471/2011"/>
    <d v="2012-02-23T00:00:00"/>
    <d v="2012-03-02T00:00:00"/>
    <x v="1"/>
    <n v="218000"/>
    <n v="218000"/>
    <n v="1"/>
    <x v="7"/>
    <n v="2012"/>
    <s v="2012Q1"/>
  </r>
  <r>
    <s v="L01/070/9/000064/2012"/>
    <d v="2012-03-03T00:00:00"/>
    <d v="2012-03-06T00:00:00"/>
    <x v="1"/>
    <n v="60000"/>
    <n v="60000"/>
    <n v="1"/>
    <x v="7"/>
    <n v="2012"/>
    <s v="2012Q1"/>
  </r>
  <r>
    <s v="L01/070/9/000091/2012"/>
    <d v="2012-03-25T00:00:00"/>
    <d v="2012-03-27T00:00:00"/>
    <x v="1"/>
    <n v="2800000"/>
    <n v="0"/>
    <n v="1"/>
    <x v="7"/>
    <n v="2012"/>
    <s v="2012Q1"/>
  </r>
  <r>
    <s v="L01/070/9/000104/2012"/>
    <d v="2012-03-30T00:00:00"/>
    <d v="2012-04-03T00:00:00"/>
    <x v="1"/>
    <n v="60000"/>
    <n v="60000"/>
    <n v="1"/>
    <x v="7"/>
    <n v="2012"/>
    <s v="2012Q1"/>
  </r>
  <r>
    <s v="L01/070/9/000155/2012"/>
    <d v="2012-05-05T00:00:00"/>
    <d v="2012-05-21T00:00:00"/>
    <x v="1"/>
    <n v="1000000"/>
    <n v="285192.85710000002"/>
    <n v="1"/>
    <x v="7"/>
    <n v="2012"/>
    <s v="2012Q2"/>
  </r>
  <r>
    <s v="L01/080/9/000033/2012"/>
    <d v="2012-06-01T00:00:00"/>
    <d v="2012-06-04T00:00:00"/>
    <x v="0"/>
    <n v="324561.40350000001"/>
    <n v="292561.40350000001"/>
    <n v="1"/>
    <x v="7"/>
    <n v="2012"/>
    <s v="2012Q2"/>
  </r>
  <r>
    <s v="L01/087/9/000035/2012"/>
    <d v="2012-04-14T00:00:00"/>
    <d v="2012-05-09T00:00:00"/>
    <x v="0"/>
    <n v="1467191"/>
    <n v="235048.14290000001"/>
    <n v="1"/>
    <x v="7"/>
    <n v="2012"/>
    <s v="2012Q2"/>
  </r>
  <r>
    <s v="L01/070/9/000169/2012"/>
    <d v="2012-06-12T00:00:00"/>
    <d v="2012-06-13T00:00:00"/>
    <x v="1"/>
    <n v="60000"/>
    <n v="60000"/>
    <n v="1"/>
    <x v="7"/>
    <n v="2012"/>
    <s v="2012Q2"/>
  </r>
  <r>
    <s v="L01/070/9/000180/2012"/>
    <d v="2012-06-20T00:00:00"/>
    <d v="2012-06-20T00:00:00"/>
    <x v="1"/>
    <n v="3000000"/>
    <n v="1750000"/>
    <n v="1"/>
    <x v="7"/>
    <n v="2012"/>
    <s v="2012Q2"/>
  </r>
  <r>
    <s v="L01/080/9/000045/2012"/>
    <d v="2012-07-19T00:00:00"/>
    <d v="2012-07-20T00:00:00"/>
    <x v="0"/>
    <n v="80000"/>
    <n v="80000"/>
    <n v="1"/>
    <x v="7"/>
    <n v="2012"/>
    <s v="2012Q3"/>
  </r>
  <r>
    <s v="L01/070/9/000215/2012"/>
    <d v="2012-07-24T00:00:00"/>
    <d v="2012-07-27T00:00:00"/>
    <x v="1"/>
    <n v="5800"/>
    <n v="5800"/>
    <n v="1"/>
    <x v="7"/>
    <n v="2012"/>
    <s v="2012Q3"/>
  </r>
  <r>
    <s v="L01/070/9/000219/2012"/>
    <d v="2012-07-20T00:00:00"/>
    <d v="2012-07-30T00:00:00"/>
    <x v="1"/>
    <n v="5800"/>
    <n v="5800"/>
    <n v="1"/>
    <x v="7"/>
    <n v="2012"/>
    <s v="2012Q3"/>
  </r>
  <r>
    <s v="L02/070/9/000224/2012"/>
    <d v="2012-07-26T00:00:00"/>
    <d v="2012-07-30T00:00:00"/>
    <x v="1"/>
    <n v="227726"/>
    <n v="227726"/>
    <n v="1"/>
    <x v="7"/>
    <n v="2012"/>
    <s v="2012Q3"/>
  </r>
  <r>
    <s v="L02/089/9/000057/2012"/>
    <d v="2012-07-22T00:00:00"/>
    <d v="2012-08-07T00:00:00"/>
    <x v="0"/>
    <n v="0"/>
    <n v="-5000"/>
    <n v="1"/>
    <x v="7"/>
    <n v="2012"/>
    <s v="2012Q3"/>
  </r>
  <r>
    <s v="L01/070/9/000309/2012"/>
    <d v="2012-08-08T00:00:00"/>
    <d v="2012-08-13T00:00:00"/>
    <x v="1"/>
    <n v="60000"/>
    <n v="60000"/>
    <n v="1"/>
    <x v="7"/>
    <n v="2012"/>
    <s v="2012Q3"/>
  </r>
  <r>
    <s v="L01/070/9/000332/2012"/>
    <d v="2012-08-16T00:00:00"/>
    <d v="2012-09-17T00:00:00"/>
    <x v="1"/>
    <n v="20000"/>
    <n v="20000"/>
    <n v="1"/>
    <x v="7"/>
    <n v="2012"/>
    <s v="2012Q3"/>
  </r>
  <r>
    <s v="L01/070/9/000334/2012"/>
    <d v="2012-09-05T00:00:00"/>
    <d v="2012-09-17T00:00:00"/>
    <x v="1"/>
    <n v="627591"/>
    <n v="627591"/>
    <n v="1"/>
    <x v="7"/>
    <n v="2012"/>
    <s v="2012Q3"/>
  </r>
  <r>
    <s v="L01/070/9/000339/2012"/>
    <d v="2012-09-24T00:00:00"/>
    <d v="2012-09-24T00:00:00"/>
    <x v="1"/>
    <n v="65000"/>
    <n v="65000"/>
    <n v="1"/>
    <x v="7"/>
    <n v="2012"/>
    <s v="2012Q3"/>
  </r>
  <r>
    <s v="L01/070/9/000360/2012"/>
    <d v="2012-10-06T00:00:00"/>
    <d v="2012-10-08T00:00:00"/>
    <x v="1"/>
    <n v="65000"/>
    <n v="65000"/>
    <n v="1"/>
    <x v="7"/>
    <n v="2012"/>
    <s v="2012Q4"/>
  </r>
  <r>
    <s v="L01/080/9/000072/2012"/>
    <d v="2012-10-25T00:00:00"/>
    <d v="2012-10-26T00:00:00"/>
    <x v="0"/>
    <n v="42630"/>
    <n v="42630"/>
    <n v="1"/>
    <x v="7"/>
    <n v="2012"/>
    <s v="2012Q4"/>
  </r>
  <r>
    <s v="L01/070/9/000393/2012"/>
    <d v="2012-11-10T00:00:00"/>
    <d v="2012-11-14T00:00:00"/>
    <x v="1"/>
    <n v="60000"/>
    <n v="60000"/>
    <n v="1"/>
    <x v="7"/>
    <n v="2012"/>
    <s v="2012Q4"/>
  </r>
  <r>
    <s v="L01/080/9/000078/2012"/>
    <d v="2012-11-15T00:00:00"/>
    <d v="2012-11-19T00:00:00"/>
    <x v="0"/>
    <n v="65000"/>
    <n v="65000"/>
    <n v="1"/>
    <x v="7"/>
    <n v="2012"/>
    <s v="2012Q4"/>
  </r>
  <r>
    <s v="L01/112/9/000006/2010"/>
    <d v="2010-11-24T00:00:00"/>
    <d v="2012-11-26T00:00:00"/>
    <x v="4"/>
    <n v="100000"/>
    <n v="100000"/>
    <n v="1"/>
    <x v="16"/>
    <n v="2012"/>
    <s v="2010Q4"/>
  </r>
  <r>
    <s v="L02/070/9/000417/2012"/>
    <d v="2012-11-24T00:00:00"/>
    <d v="2012-12-04T00:00:00"/>
    <x v="1"/>
    <n v="128352"/>
    <n v="128352"/>
    <n v="1"/>
    <x v="7"/>
    <n v="2012"/>
    <s v="2012Q4"/>
  </r>
  <r>
    <s v="L01/080/9/000080/2012"/>
    <d v="2012-12-06T00:00:00"/>
    <d v="2012-12-13T00:00:00"/>
    <x v="0"/>
    <n v="243000"/>
    <n v="143555"/>
    <n v="1"/>
    <x v="7"/>
    <n v="2012"/>
    <s v="2012Q4"/>
  </r>
  <r>
    <s v="L01/080/9/000081/2012"/>
    <d v="2012-12-19T00:00:00"/>
    <d v="2012-12-27T00:00:00"/>
    <x v="0"/>
    <n v="300000"/>
    <n v="0"/>
    <n v="1"/>
    <x v="7"/>
    <n v="2012"/>
    <s v="2012Q4"/>
  </r>
  <r>
    <s v="L01/070/9/000425/2012"/>
    <d v="2012-12-27T00:00:00"/>
    <d v="2013-01-02T00:00:00"/>
    <x v="1"/>
    <n v="65000"/>
    <n v="65000"/>
    <n v="1"/>
    <x v="7"/>
    <n v="2013"/>
    <s v="2012Q4"/>
  </r>
  <r>
    <s v="L01/070/9/000014/2013"/>
    <d v="2013-01-12T00:00:00"/>
    <d v="2013-02-04T00:00:00"/>
    <x v="1"/>
    <n v="200000"/>
    <n v="200000"/>
    <n v="1"/>
    <x v="13"/>
    <n v="2013"/>
    <s v="2013Q1"/>
  </r>
  <r>
    <s v="L01/112/9/000007/2010"/>
    <d v="2010-12-22T00:00:00"/>
    <d v="2013-02-19T00:00:00"/>
    <x v="4"/>
    <n v="50000"/>
    <n v="50000"/>
    <n v="1"/>
    <x v="16"/>
    <n v="2013"/>
    <s v="2010Q4"/>
  </r>
  <r>
    <s v="L01/086/9/000014/2013"/>
    <d v="2013-02-27T00:00:00"/>
    <d v="2013-03-05T00:00:00"/>
    <x v="0"/>
    <n v="850313"/>
    <n v="850313"/>
    <n v="1"/>
    <x v="13"/>
    <n v="2013"/>
    <s v="2013Q1"/>
  </r>
  <r>
    <s v="L01/080/9/000018/2013"/>
    <d v="2013-03-09T00:00:00"/>
    <d v="2013-03-26T00:00:00"/>
    <x v="0"/>
    <n v="572755.41799999995"/>
    <n v="572755.41799999995"/>
    <n v="1"/>
    <x v="13"/>
    <n v="2013"/>
    <s v="2013Q1"/>
  </r>
  <r>
    <s v="L01/112/9/000001/2013"/>
    <d v="2013-03-15T00:00:00"/>
    <d v="2013-04-22T00:00:00"/>
    <x v="4"/>
    <n v="184813"/>
    <n v="184813"/>
    <n v="1"/>
    <x v="13"/>
    <n v="2013"/>
    <s v="2013Q1"/>
  </r>
  <r>
    <s v="L01/080/9/000033/2013"/>
    <d v="2013-04-22T00:00:00"/>
    <d v="2013-05-03T00:00:00"/>
    <x v="0"/>
    <n v="300000"/>
    <n v="0"/>
    <n v="1"/>
    <x v="13"/>
    <n v="2013"/>
    <s v="2013Q2"/>
  </r>
  <r>
    <s v="L01/088/9/000023/2013"/>
    <d v="2013-05-11T00:00:00"/>
    <d v="2013-05-15T00:00:00"/>
    <x v="0"/>
    <n v="100000"/>
    <n v="100000"/>
    <n v="1"/>
    <x v="13"/>
    <n v="2013"/>
    <s v="2013Q2"/>
  </r>
  <r>
    <s v="L01/112/9/000005/2012"/>
    <d v="2012-03-14T00:00:00"/>
    <d v="2013-05-27T00:00:00"/>
    <x v="4"/>
    <n v="100000"/>
    <n v="100000"/>
    <n v="1"/>
    <x v="7"/>
    <n v="2013"/>
    <s v="2012Q1"/>
  </r>
  <r>
    <s v="L01/080/9/000087/2012"/>
    <d v="2012-12-09T00:00:00"/>
    <d v="2013-05-09T00:00:00"/>
    <x v="0"/>
    <n v="122000"/>
    <n v="122000"/>
    <n v="1"/>
    <x v="7"/>
    <n v="2013"/>
    <s v="2012Q4"/>
  </r>
  <r>
    <s v="L01/088/9/000029/2013"/>
    <d v="2013-06-17T00:00:00"/>
    <d v="2013-06-20T00:00:00"/>
    <x v="0"/>
    <n v="60000"/>
    <n v="60000"/>
    <n v="1"/>
    <x v="13"/>
    <n v="2013"/>
    <s v="2013Q2"/>
  </r>
  <r>
    <s v="L01/080/9/000067/2013"/>
    <d v="2013-08-08T00:00:00"/>
    <d v="2013-08-12T00:00:00"/>
    <x v="0"/>
    <n v="1700000"/>
    <n v="1450000"/>
    <n v="1"/>
    <x v="13"/>
    <n v="2013"/>
    <s v="2013Q3"/>
  </r>
  <r>
    <s v="L01/040/9/000001/2013"/>
    <d v="2013-04-13T00:00:00"/>
    <d v="2013-08-14T00:00:00"/>
    <x v="8"/>
    <n v="0"/>
    <n v="-910.6"/>
    <n v="1"/>
    <x v="13"/>
    <n v="2013"/>
    <s v="2013Q2"/>
  </r>
  <r>
    <s v="L01/080/9/000075/2013"/>
    <d v="2013-08-28T00:00:00"/>
    <d v="2013-08-30T00:00:00"/>
    <x v="0"/>
    <n v="50000"/>
    <n v="50000"/>
    <n v="1"/>
    <x v="13"/>
    <n v="2013"/>
    <s v="2013Q3"/>
  </r>
  <r>
    <s v="L01/080/9/000078/2013"/>
    <d v="2013-08-19T00:00:00"/>
    <d v="2013-08-26T00:00:00"/>
    <x v="0"/>
    <n v="200000"/>
    <n v="200000"/>
    <n v="1"/>
    <x v="13"/>
    <n v="2013"/>
    <s v="2013Q3"/>
  </r>
  <r>
    <s v="L01/070/9/000183/2013"/>
    <d v="2013-09-05T00:00:00"/>
    <d v="2013-09-05T00:00:00"/>
    <x v="1"/>
    <n v="50000"/>
    <n v="50000"/>
    <n v="1"/>
    <x v="13"/>
    <n v="2013"/>
    <s v="2013Q3"/>
  </r>
  <r>
    <s v="L01/070/9/000193/2013"/>
    <d v="2013-04-17T00:00:00"/>
    <d v="2013-09-17T00:00:00"/>
    <x v="1"/>
    <n v="40000"/>
    <n v="40000"/>
    <n v="1"/>
    <x v="13"/>
    <n v="2013"/>
    <s v="2013Q2"/>
  </r>
  <r>
    <s v="L01/070/9/000210/2013"/>
    <d v="2013-09-21T00:00:00"/>
    <d v="2013-10-18T00:00:00"/>
    <x v="1"/>
    <n v="50000"/>
    <n v="50000"/>
    <n v="1"/>
    <x v="13"/>
    <n v="2013"/>
    <s v="2013Q3"/>
  </r>
  <r>
    <s v="L01/080/9/000093/2013"/>
    <d v="2013-10-14T00:00:00"/>
    <d v="2013-10-20T00:00:00"/>
    <x v="0"/>
    <n v="211776.31580000001"/>
    <n v="211776.31580000001"/>
    <n v="1"/>
    <x v="13"/>
    <n v="2013"/>
    <s v="2013Q4"/>
  </r>
  <r>
    <s v="L01/070/9/000226/2013"/>
    <d v="2013-10-31T00:00:00"/>
    <d v="2013-11-04T00:00:00"/>
    <x v="1"/>
    <n v="50000"/>
    <n v="50000"/>
    <n v="1"/>
    <x v="13"/>
    <n v="2013"/>
    <s v="2013Q4"/>
  </r>
  <r>
    <s v="L01/112/9/000006/2012"/>
    <d v="2012-11-24T00:00:00"/>
    <d v="2013-10-25T00:00:00"/>
    <x v="4"/>
    <n v="50000"/>
    <n v="50000"/>
    <n v="1"/>
    <x v="7"/>
    <n v="2013"/>
    <s v="2012Q4"/>
  </r>
  <r>
    <s v="L01/088/9/000047/2013"/>
    <d v="2013-12-11T00:00:00"/>
    <d v="2013-12-18T00:00:00"/>
    <x v="0"/>
    <n v="50000"/>
    <n v="50000"/>
    <n v="1"/>
    <x v="13"/>
    <n v="2013"/>
    <s v="2013Q4"/>
  </r>
  <r>
    <s v="L01/112/9/000010/2011"/>
    <d v="2011-12-24T00:00:00"/>
    <d v="2013-12-20T00:00:00"/>
    <x v="4"/>
    <n v="22332"/>
    <n v="22332"/>
    <n v="1"/>
    <x v="6"/>
    <n v="2013"/>
    <s v="2011Q4"/>
  </r>
  <r>
    <s v="L01/112/9/000011/2010"/>
    <d v="2010-11-24T00:00:00"/>
    <d v="2013-12-20T00:00:00"/>
    <x v="4"/>
    <n v="90874"/>
    <n v="90874"/>
    <n v="1"/>
    <x v="16"/>
    <n v="2013"/>
    <s v="2010Q4"/>
  </r>
  <r>
    <s v="L01/080/9/000001/2014"/>
    <d v="2014-01-02T00:00:00"/>
    <d v="2014-01-07T00:00:00"/>
    <x v="0"/>
    <n v="50000"/>
    <n v="50000"/>
    <n v="1"/>
    <x v="12"/>
    <n v="2014"/>
    <s v="2014Q1"/>
  </r>
  <r>
    <s v="L01/080/9/000111/2013"/>
    <d v="2013-02-11T00:00:00"/>
    <d v="2014-02-17T00:00:00"/>
    <x v="0"/>
    <n v="324561.40350000001"/>
    <n v="324561.40350000001"/>
    <n v="1"/>
    <x v="13"/>
    <n v="2014"/>
    <s v="2013Q1"/>
  </r>
  <r>
    <s v="L01/080/9/000015/2014"/>
    <d v="2014-02-06T00:00:00"/>
    <d v="2014-02-26T00:00:00"/>
    <x v="0"/>
    <n v="100000"/>
    <n v="100000"/>
    <n v="1"/>
    <x v="12"/>
    <n v="2014"/>
    <s v="2014Q1"/>
  </r>
  <r>
    <s v="L01/070/9/000284/2013"/>
    <d v="2013-12-24T00:00:00"/>
    <d v="2014-03-12T00:00:00"/>
    <x v="1"/>
    <n v="300000"/>
    <n v="300000"/>
    <n v="1"/>
    <x v="13"/>
    <n v="2014"/>
    <s v="2013Q4"/>
  </r>
  <r>
    <s v="L01/070/9/000044/2014"/>
    <d v="2014-04-04T00:00:00"/>
    <d v="2014-04-07T00:00:00"/>
    <x v="1"/>
    <n v="50000"/>
    <n v="50000"/>
    <n v="1"/>
    <x v="12"/>
    <n v="2014"/>
    <s v="2014Q2"/>
  </r>
  <r>
    <s v="L02/087/9/000018/2014"/>
    <d v="2014-03-14T00:00:00"/>
    <d v="2014-04-01T00:00:00"/>
    <x v="0"/>
    <n v="300000"/>
    <n v="300000"/>
    <n v="1"/>
    <x v="12"/>
    <n v="2014"/>
    <s v="2014Q1"/>
  </r>
  <r>
    <s v="L01/070/9/000068/2014"/>
    <d v="2014-05-05T00:00:00"/>
    <d v="2014-05-05T00:00:00"/>
    <x v="1"/>
    <n v="50000"/>
    <n v="50000"/>
    <n v="1"/>
    <x v="12"/>
    <n v="2014"/>
    <s v="2014Q2"/>
  </r>
  <r>
    <s v="L01/080/9/000022/2014"/>
    <d v="2014-05-05T00:00:00"/>
    <d v="2014-05-16T00:00:00"/>
    <x v="0"/>
    <n v="167100"/>
    <n v="167100"/>
    <n v="1"/>
    <x v="12"/>
    <n v="2014"/>
    <s v="2014Q2"/>
  </r>
  <r>
    <s v="L01/070/9/000120/2014"/>
    <d v="2014-01-08T00:00:00"/>
    <d v="2014-04-14T00:00:00"/>
    <x v="1"/>
    <n v="50000"/>
    <n v="50000"/>
    <n v="1"/>
    <x v="12"/>
    <n v="2014"/>
    <s v="2014Q1"/>
  </r>
  <r>
    <s v="L01/070/9/000125/2014"/>
    <d v="2014-07-24T00:00:00"/>
    <d v="2014-07-28T00:00:00"/>
    <x v="1"/>
    <n v="20150"/>
    <n v="20150"/>
    <n v="1"/>
    <x v="12"/>
    <n v="2014"/>
    <s v="2014Q3"/>
  </r>
  <r>
    <s v="L01/070/9/000128/2014"/>
    <d v="2014-07-20T00:00:00"/>
    <d v="2014-07-22T00:00:00"/>
    <x v="1"/>
    <n v="10000"/>
    <n v="10000"/>
    <n v="1"/>
    <x v="12"/>
    <n v="2014"/>
    <s v="2014Q3"/>
  </r>
  <r>
    <s v="L01/080/9/000036/2014"/>
    <d v="2014-08-22T00:00:00"/>
    <d v="2014-08-29T00:00:00"/>
    <x v="0"/>
    <n v="50000"/>
    <n v="50000"/>
    <n v="1"/>
    <x v="12"/>
    <n v="2014"/>
    <s v="2014Q3"/>
  </r>
  <r>
    <s v="L01/070/9/000174/2014"/>
    <d v="2014-07-20T00:00:00"/>
    <d v="2014-08-19T00:00:00"/>
    <x v="1"/>
    <n v="200000"/>
    <n v="177140"/>
    <n v="1"/>
    <x v="12"/>
    <n v="2014"/>
    <s v="2014Q3"/>
  </r>
  <r>
    <s v="L01/070/9/000215/2014"/>
    <d v="2014-01-24T00:00:00"/>
    <d v="2014-10-30T00:00:00"/>
    <x v="1"/>
    <n v="15000"/>
    <n v="15000"/>
    <n v="1"/>
    <x v="12"/>
    <n v="2014"/>
    <s v="2014Q1"/>
  </r>
  <r>
    <s v="L02/070/9/000222/2014"/>
    <d v="2014-11-01T00:00:00"/>
    <d v="2014-11-10T00:00:00"/>
    <x v="1"/>
    <n v="300000"/>
    <n v="300000"/>
    <n v="1"/>
    <x v="12"/>
    <n v="2014"/>
    <s v="2014Q4"/>
  </r>
  <r>
    <s v="L01/070/9/000224/2014"/>
    <d v="2014-11-08T00:00:00"/>
    <d v="2014-11-11T00:00:00"/>
    <x v="1"/>
    <n v="50000"/>
    <n v="50000"/>
    <n v="1"/>
    <x v="12"/>
    <n v="2014"/>
    <s v="2014Q4"/>
  </r>
  <r>
    <s v="L01/070/9/000237/2014"/>
    <d v="2014-11-24T00:00:00"/>
    <d v="2014-11-28T00:00:00"/>
    <x v="1"/>
    <n v="5000"/>
    <n v="5000"/>
    <n v="1"/>
    <x v="12"/>
    <n v="2014"/>
    <s v="2014Q4"/>
  </r>
  <r>
    <s v="L01/080/9/000001/2015"/>
    <d v="2015-01-26T00:00:00"/>
    <d v="2015-01-27T00:00:00"/>
    <x v="0"/>
    <n v="120000"/>
    <n v="120000"/>
    <n v="1"/>
    <x v="15"/>
    <n v="2015"/>
    <s v="2015Q1"/>
  </r>
  <r>
    <s v="L01/089/9/000003/2015"/>
    <d v="2015-02-04T00:00:00"/>
    <d v="2015-02-12T00:00:00"/>
    <x v="0"/>
    <n v="300000"/>
    <n v="300000"/>
    <n v="1"/>
    <x v="15"/>
    <n v="2015"/>
    <s v="2015Q1"/>
  </r>
  <r>
    <s v="L01/070/9/000028/2015"/>
    <d v="2015-02-16T00:00:00"/>
    <d v="2015-02-17T00:00:00"/>
    <x v="1"/>
    <n v="100000"/>
    <n v="100000"/>
    <n v="1"/>
    <x v="15"/>
    <n v="2015"/>
    <s v="2015Q1"/>
  </r>
  <r>
    <s v="L01/042/9/000001/2015"/>
    <d v="2015-02-04T00:00:00"/>
    <d v="2015-02-17T00:00:00"/>
    <x v="8"/>
    <n v="20000"/>
    <n v="1500"/>
    <n v="1"/>
    <x v="15"/>
    <n v="2015"/>
    <s v="2015Q1"/>
  </r>
  <r>
    <s v="L02/087/9/000006/2015"/>
    <d v="2015-02-19T00:00:00"/>
    <d v="2015-02-24T00:00:00"/>
    <x v="0"/>
    <n v="146825"/>
    <n v="-1251375"/>
    <n v="1"/>
    <x v="15"/>
    <n v="2015"/>
    <s v="2015Q1"/>
  </r>
  <r>
    <s v="L01/070/9/000043/2015"/>
    <d v="2015-03-03T00:00:00"/>
    <d v="2015-03-09T00:00:00"/>
    <x v="1"/>
    <n v="60000"/>
    <n v="60000"/>
    <n v="1"/>
    <x v="15"/>
    <n v="2015"/>
    <s v="2015Q1"/>
  </r>
  <r>
    <s v="L01/070/9/000052/2015"/>
    <d v="2015-03-15T00:00:00"/>
    <d v="2015-03-16T00:00:00"/>
    <x v="1"/>
    <n v="70000"/>
    <n v="70000"/>
    <n v="1"/>
    <x v="15"/>
    <n v="2015"/>
    <s v="2015Q1"/>
  </r>
  <r>
    <s v="L01/040/9/000012/2013"/>
    <d v="2013-11-14T00:00:00"/>
    <d v="2015-02-26T00:00:00"/>
    <x v="8"/>
    <n v="0"/>
    <n v="-4015"/>
    <n v="1"/>
    <x v="13"/>
    <n v="2015"/>
    <s v="2013Q4"/>
  </r>
  <r>
    <s v="L01/080/9/000051/2014"/>
    <d v="2014-08-15T00:00:00"/>
    <d v="2015-03-05T00:00:00"/>
    <x v="0"/>
    <n v="654919"/>
    <n v="654919"/>
    <n v="1"/>
    <x v="12"/>
    <n v="2015"/>
    <s v="2014Q3"/>
  </r>
  <r>
    <s v="L01/080/9/000008/2015"/>
    <d v="2015-03-07T00:00:00"/>
    <d v="2015-03-17T00:00:00"/>
    <x v="0"/>
    <n v="89000"/>
    <n v="89000"/>
    <n v="1"/>
    <x v="15"/>
    <n v="2015"/>
    <s v="2015Q1"/>
  </r>
  <r>
    <s v="L01/112/9/000003/2014"/>
    <d v="2014-08-30T00:00:00"/>
    <d v="2015-03-26T00:00:00"/>
    <x v="4"/>
    <n v="400000"/>
    <n v="400000"/>
    <n v="1"/>
    <x v="12"/>
    <n v="2015"/>
    <s v="2014Q3"/>
  </r>
  <r>
    <s v="L01/070/9/000076/2015"/>
    <d v="2015-04-08T00:00:00"/>
    <d v="2015-04-14T00:00:00"/>
    <x v="1"/>
    <n v="148200"/>
    <n v="148200"/>
    <n v="1"/>
    <x v="15"/>
    <n v="2015"/>
    <s v="2015Q2"/>
  </r>
  <r>
    <s v="L01/070/9/000078/2015"/>
    <d v="2015-04-10T00:00:00"/>
    <d v="2015-04-14T00:00:00"/>
    <x v="1"/>
    <n v="70000"/>
    <n v="70000"/>
    <n v="1"/>
    <x v="15"/>
    <n v="2015"/>
    <s v="2015Q2"/>
  </r>
  <r>
    <s v="L01/112/9/000013/2013"/>
    <d v="2013-12-24T00:00:00"/>
    <d v="2015-04-15T00:00:00"/>
    <x v="4"/>
    <n v="100000"/>
    <n v="100000"/>
    <n v="1"/>
    <x v="13"/>
    <n v="2015"/>
    <s v="2013Q4"/>
  </r>
  <r>
    <s v="L01/070/9/000082/2015"/>
    <d v="2015-04-16T00:00:00"/>
    <d v="2015-04-20T00:00:00"/>
    <x v="1"/>
    <n v="100000"/>
    <n v="100000"/>
    <n v="1"/>
    <x v="15"/>
    <n v="2015"/>
    <s v="2015Q2"/>
  </r>
  <r>
    <s v="L01/070/9/000084/2015"/>
    <d v="2015-04-13T00:00:00"/>
    <d v="2015-04-15T00:00:00"/>
    <x v="1"/>
    <n v="81000"/>
    <n v="81000"/>
    <n v="1"/>
    <x v="15"/>
    <n v="2015"/>
    <s v="2015Q2"/>
  </r>
  <r>
    <s v="L01/112/9/000004/2014"/>
    <d v="2014-08-07T00:00:00"/>
    <d v="2015-04-30T00:00:00"/>
    <x v="4"/>
    <n v="100000"/>
    <n v="100000"/>
    <n v="1"/>
    <x v="12"/>
    <n v="2015"/>
    <s v="2014Q3"/>
  </r>
  <r>
    <s v="L01/070/9/000095/2015"/>
    <d v="2015-05-01T00:00:00"/>
    <d v="2015-05-11T00:00:00"/>
    <x v="1"/>
    <n v="6270"/>
    <n v="6270"/>
    <n v="1"/>
    <x v="15"/>
    <n v="2015"/>
    <s v="2015Q2"/>
  </r>
  <r>
    <s v="L01/080/9/000017/2015"/>
    <d v="2015-05-14T00:00:00"/>
    <d v="2015-05-18T00:00:00"/>
    <x v="0"/>
    <n v="95360"/>
    <n v="95360"/>
    <n v="1"/>
    <x v="15"/>
    <n v="2015"/>
    <s v="2015Q2"/>
  </r>
  <r>
    <s v="L01/070/9/000107/2015"/>
    <d v="2015-05-10T00:00:00"/>
    <d v="2015-05-19T00:00:00"/>
    <x v="1"/>
    <n v="37000"/>
    <n v="37000"/>
    <n v="1"/>
    <x v="15"/>
    <n v="2015"/>
    <s v="2015Q2"/>
  </r>
  <r>
    <s v="L01/080/9/000018/2015"/>
    <d v="2015-05-11T00:00:00"/>
    <d v="2015-05-20T00:00:00"/>
    <x v="0"/>
    <n v="1622807.0175000001"/>
    <n v="-877192.98250000004"/>
    <n v="1"/>
    <x v="15"/>
    <n v="2015"/>
    <s v="2015Q2"/>
  </r>
  <r>
    <s v="L01/070/9/000124/2015"/>
    <d v="2015-05-17T00:00:00"/>
    <d v="2015-05-28T00:00:00"/>
    <x v="1"/>
    <n v="3176837"/>
    <n v="200000"/>
    <n v="1"/>
    <x v="15"/>
    <n v="2015"/>
    <s v="2015Q2"/>
  </r>
  <r>
    <s v="L01/070/9/000144/2015"/>
    <d v="2015-06-20T00:00:00"/>
    <d v="2015-06-23T00:00:00"/>
    <x v="1"/>
    <n v="2500000"/>
    <n v="1010416"/>
    <n v="1"/>
    <x v="15"/>
    <n v="2015"/>
    <s v="2015Q2"/>
  </r>
  <r>
    <s v="L01/112/9/000005/2014"/>
    <d v="2014-08-21T00:00:00"/>
    <d v="2015-06-23T00:00:00"/>
    <x v="4"/>
    <n v="97710"/>
    <n v="97710"/>
    <n v="1"/>
    <x v="12"/>
    <n v="2015"/>
    <s v="2014Q3"/>
  </r>
  <r>
    <s v="L01/080/9/000035/2015"/>
    <d v="2015-06-04T00:00:00"/>
    <d v="2015-06-19T00:00:00"/>
    <x v="0"/>
    <n v="200000"/>
    <n v="200000"/>
    <n v="1"/>
    <x v="15"/>
    <n v="2015"/>
    <s v="2015Q2"/>
  </r>
  <r>
    <s v="L01/070/9/000160/2015"/>
    <d v="2015-07-08T00:00:00"/>
    <d v="2015-07-20T00:00:00"/>
    <x v="1"/>
    <n v="70000"/>
    <n v="70000"/>
    <n v="1"/>
    <x v="15"/>
    <n v="2015"/>
    <s v="2015Q3"/>
  </r>
  <r>
    <s v="L01/070/9/000178/2015"/>
    <d v="2015-07-26T00:00:00"/>
    <d v="2015-08-10T00:00:00"/>
    <x v="1"/>
    <n v="2567085"/>
    <n v="1695000"/>
    <n v="1"/>
    <x v="15"/>
    <n v="2015"/>
    <s v="2015Q3"/>
  </r>
  <r>
    <s v="L02/070/9/000181/2015"/>
    <d v="2015-06-24T00:00:00"/>
    <d v="2015-07-30T00:00:00"/>
    <x v="1"/>
    <n v="3456000"/>
    <n v="1478160"/>
    <n v="1"/>
    <x v="15"/>
    <n v="2015"/>
    <s v="2015Q2"/>
  </r>
  <r>
    <s v="L02/070/9/000198/2015"/>
    <d v="2015-07-30T00:00:00"/>
    <d v="2015-08-10T00:00:00"/>
    <x v="1"/>
    <n v="2500000"/>
    <n v="1750000"/>
    <n v="1"/>
    <x v="15"/>
    <n v="2015"/>
    <s v="2015Q3"/>
  </r>
  <r>
    <s v="L01/112/9/000006/2014"/>
    <d v="2014-03-18T00:00:00"/>
    <d v="2015-09-08T00:00:00"/>
    <x v="4"/>
    <n v="215974"/>
    <n v="215974"/>
    <n v="1"/>
    <x v="12"/>
    <n v="2015"/>
    <s v="2014Q1"/>
  </r>
  <r>
    <s v="L01/070/9/000206/2015"/>
    <d v="2015-09-12T00:00:00"/>
    <d v="2015-09-15T00:00:00"/>
    <x v="1"/>
    <n v="140700"/>
    <n v="-359300"/>
    <n v="1"/>
    <x v="15"/>
    <n v="2015"/>
    <s v="2015Q3"/>
  </r>
  <r>
    <s v="L01/112/9/000016/2013"/>
    <d v="2013-11-26T00:00:00"/>
    <d v="2015-09-11T00:00:00"/>
    <x v="4"/>
    <n v="259649.12280000001"/>
    <n v="259649.12280000001"/>
    <n v="1"/>
    <x v="13"/>
    <n v="2015"/>
    <s v="2013Q4"/>
  </r>
  <r>
    <s v="L01/070/9/000209/2015"/>
    <d v="2015-06-18T00:00:00"/>
    <d v="2015-09-23T00:00:00"/>
    <x v="1"/>
    <n v="300000"/>
    <n v="300000"/>
    <n v="1"/>
    <x v="15"/>
    <n v="2015"/>
    <s v="2015Q2"/>
  </r>
  <r>
    <s v="L01/112/9/000007/2014"/>
    <d v="2014-02-04T00:00:00"/>
    <d v="2015-09-17T00:00:00"/>
    <x v="4"/>
    <n v="50000"/>
    <n v="50000"/>
    <n v="1"/>
    <x v="12"/>
    <n v="2015"/>
    <s v="2014Q1"/>
  </r>
  <r>
    <s v="L01/112/9/000019/2013"/>
    <d v="2013-08-17T00:00:00"/>
    <d v="2015-09-17T00:00:00"/>
    <x v="4"/>
    <n v="1000"/>
    <n v="1000"/>
    <n v="1"/>
    <x v="13"/>
    <n v="2015"/>
    <s v="2013Q3"/>
  </r>
  <r>
    <s v="L01/112/9/000017/2013"/>
    <d v="2013-01-13T00:00:00"/>
    <d v="2015-09-19T00:00:00"/>
    <x v="4"/>
    <n v="50000"/>
    <n v="50000"/>
    <n v="1"/>
    <x v="13"/>
    <n v="2015"/>
    <s v="2013Q1"/>
  </r>
  <r>
    <s v="L01/080/9/000055/2015"/>
    <d v="2015-09-11T00:00:00"/>
    <d v="2015-09-25T00:00:00"/>
    <x v="0"/>
    <n v="496388.02889999998"/>
    <n v="-103611.9711"/>
    <n v="1"/>
    <x v="15"/>
    <n v="2015"/>
    <s v="2015Q3"/>
  </r>
  <r>
    <s v="L01/112/9/000010/2014"/>
    <d v="2014-01-13T00:00:00"/>
    <d v="2015-10-01T00:00:00"/>
    <x v="4"/>
    <n v="50832"/>
    <n v="50832"/>
    <n v="1"/>
    <x v="12"/>
    <n v="2015"/>
    <s v="2014Q1"/>
  </r>
  <r>
    <s v="L01/112/9/000020/2013"/>
    <d v="2013-10-10T00:00:00"/>
    <d v="2015-10-02T00:00:00"/>
    <x v="4"/>
    <n v="50000"/>
    <n v="50000"/>
    <n v="1"/>
    <x v="13"/>
    <n v="2015"/>
    <s v="2013Q4"/>
  </r>
  <r>
    <s v="L01/110/9/000083/2015"/>
    <d v="2015-09-06T00:00:00"/>
    <d v="2015-10-02T00:00:00"/>
    <x v="4"/>
    <n v="50000"/>
    <n v="50000"/>
    <n v="1"/>
    <x v="15"/>
    <n v="2015"/>
    <s v="2015Q3"/>
  </r>
  <r>
    <s v="L01/070/9/000237/2015"/>
    <d v="2015-09-30T00:00:00"/>
    <d v="2015-10-12T00:00:00"/>
    <x v="1"/>
    <n v="2200000"/>
    <n v="792600"/>
    <n v="1"/>
    <x v="15"/>
    <n v="2015"/>
    <s v="2015Q3"/>
  </r>
  <r>
    <s v="L01/070/9/000244/2015"/>
    <d v="2015-10-28T00:00:00"/>
    <d v="2015-11-03T00:00:00"/>
    <x v="1"/>
    <n v="20000"/>
    <n v="20000"/>
    <n v="1"/>
    <x v="15"/>
    <n v="2015"/>
    <s v="2015Q4"/>
  </r>
  <r>
    <s v="L01/086/9/000066/2015"/>
    <d v="2015-11-07T00:00:00"/>
    <d v="2015-11-09T00:00:00"/>
    <x v="0"/>
    <n v="1750000"/>
    <n v="1750000"/>
    <n v="1"/>
    <x v="15"/>
    <n v="2015"/>
    <s v="2015Q4"/>
  </r>
  <r>
    <s v="L01/112/9/000012/2014"/>
    <d v="2014-04-04T00:00:00"/>
    <d v="2015-11-24T00:00:00"/>
    <x v="4"/>
    <n v="50000"/>
    <n v="50000"/>
    <n v="1"/>
    <x v="12"/>
    <n v="2015"/>
    <s v="2014Q2"/>
  </r>
  <r>
    <s v="L01/070/9/000265/2015"/>
    <d v="2015-11-27T00:00:00"/>
    <d v="2015-11-30T00:00:00"/>
    <x v="1"/>
    <n v="70000"/>
    <n v="70000"/>
    <n v="1"/>
    <x v="15"/>
    <n v="2015"/>
    <s v="2015Q4"/>
  </r>
  <r>
    <s v="L01/080/9/000074/2015"/>
    <d v="2015-12-07T00:00:00"/>
    <d v="2015-12-07T00:00:00"/>
    <x v="0"/>
    <n v="1440000"/>
    <n v="1440000"/>
    <n v="1"/>
    <x v="15"/>
    <n v="2015"/>
    <s v="2015Q4"/>
  </r>
  <r>
    <s v="L01/112/9/000013/2014"/>
    <d v="2014-06-25T00:00:00"/>
    <d v="2015-12-04T00:00:00"/>
    <x v="4"/>
    <n v="50000"/>
    <n v="50000"/>
    <n v="1"/>
    <x v="12"/>
    <n v="2015"/>
    <s v="2014Q2"/>
  </r>
  <r>
    <s v="L01/080/9/000077/2015"/>
    <d v="2015-12-12T00:00:00"/>
    <d v="2015-12-14T00:00:00"/>
    <x v="0"/>
    <n v="70000"/>
    <n v="70000"/>
    <n v="1"/>
    <x v="15"/>
    <n v="2015"/>
    <s v="2015Q4"/>
  </r>
  <r>
    <s v="L01/070/9/000275/2015"/>
    <d v="2015-12-10T00:00:00"/>
    <d v="2015-12-11T00:00:00"/>
    <x v="1"/>
    <n v="80000"/>
    <n v="80000"/>
    <n v="1"/>
    <x v="15"/>
    <n v="2015"/>
    <s v="2015Q4"/>
  </r>
  <r>
    <s v="L01/070/9/000011/2016"/>
    <d v="2016-01-11T00:00:00"/>
    <d v="2016-01-14T00:00:00"/>
    <x v="1"/>
    <n v="100000"/>
    <n v="100000"/>
    <n v="1"/>
    <x v="8"/>
    <n v="2016"/>
    <s v="2016Q1"/>
  </r>
  <r>
    <s v="L01/080/9/000007/2016"/>
    <d v="2016-01-11T00:00:00"/>
    <d v="2016-01-29T00:00:00"/>
    <x v="0"/>
    <n v="259649.12280000001"/>
    <n v="259649.12280000001"/>
    <n v="1"/>
    <x v="8"/>
    <n v="2016"/>
    <s v="2016Q1"/>
  </r>
  <r>
    <s v="L01/086/9/000088/2015"/>
    <d v="2015-07-22T00:00:00"/>
    <d v="2015-09-30T00:00:00"/>
    <x v="0"/>
    <n v="245622.87719999999"/>
    <n v="245622.87719999999"/>
    <n v="1"/>
    <x v="15"/>
    <n v="2015"/>
    <s v="2015Q3"/>
  </r>
  <r>
    <s v="L01/080/9/000019/2016"/>
    <d v="2016-02-02T00:00:00"/>
    <d v="2016-02-24T00:00:00"/>
    <x v="0"/>
    <n v="500000"/>
    <n v="500000"/>
    <n v="1"/>
    <x v="8"/>
    <n v="2016"/>
    <s v="2016Q1"/>
  </r>
  <r>
    <s v="L01/112/9/000015/2014"/>
    <d v="2014-09-07T00:00:00"/>
    <d v="2016-03-09T00:00:00"/>
    <x v="4"/>
    <n v="50000"/>
    <n v="50000"/>
    <n v="1"/>
    <x v="12"/>
    <n v="2016"/>
    <s v="2014Q3"/>
  </r>
  <r>
    <s v="L01/070/9/000069/2016"/>
    <d v="2016-03-31T00:00:00"/>
    <d v="2016-04-04T00:00:00"/>
    <x v="1"/>
    <n v="60000"/>
    <n v="60000"/>
    <n v="1"/>
    <x v="8"/>
    <n v="2016"/>
    <s v="2016Q1"/>
  </r>
  <r>
    <s v="L01/070/9/000093/2016"/>
    <d v="2016-04-27T00:00:00"/>
    <d v="2016-04-28T00:00:00"/>
    <x v="1"/>
    <n v="50000"/>
    <n v="50000"/>
    <n v="1"/>
    <x v="8"/>
    <n v="2016"/>
    <s v="2016Q2"/>
  </r>
  <r>
    <s v="L02/070/9/000301/2015"/>
    <d v="2015-11-09T00:00:00"/>
    <d v="2016-05-09T00:00:00"/>
    <x v="1"/>
    <n v="10000"/>
    <n v="10000"/>
    <n v="1"/>
    <x v="15"/>
    <n v="2016"/>
    <s v="2015Q4"/>
  </r>
  <r>
    <s v="L01/070/9/000120/2016"/>
    <d v="2016-05-25T00:00:00"/>
    <d v="2016-06-06T00:00:00"/>
    <x v="1"/>
    <n v="65000"/>
    <n v="65000"/>
    <n v="1"/>
    <x v="8"/>
    <n v="2016"/>
    <s v="2016Q2"/>
  </r>
  <r>
    <s v="L01/112/9/000002/2015"/>
    <d v="2015-07-22T00:00:00"/>
    <d v="2016-06-16T00:00:00"/>
    <x v="4"/>
    <n v="200000"/>
    <n v="200000"/>
    <n v="1"/>
    <x v="15"/>
    <n v="2016"/>
    <s v="2015Q3"/>
  </r>
  <r>
    <s v="L01/112/9/000021/2013"/>
    <d v="2013-06-26T00:00:00"/>
    <d v="2016-06-21T00:00:00"/>
    <x v="4"/>
    <n v="17625"/>
    <n v="17625"/>
    <n v="1"/>
    <x v="13"/>
    <n v="2016"/>
    <s v="2013Q2"/>
  </r>
  <r>
    <s v="L01/112/9/000022/2013"/>
    <d v="2013-11-10T00:00:00"/>
    <d v="2016-06-21T00:00:00"/>
    <x v="4"/>
    <n v="50000"/>
    <n v="50000"/>
    <n v="1"/>
    <x v="13"/>
    <n v="2016"/>
    <s v="2013Q4"/>
  </r>
  <r>
    <s v="L01/112/9/000009/2012"/>
    <d v="2012-08-01T00:00:00"/>
    <d v="2016-06-24T00:00:00"/>
    <x v="4"/>
    <n v="447894.73680000001"/>
    <n v="447894.73680000001"/>
    <n v="1"/>
    <x v="7"/>
    <n v="2016"/>
    <s v="2012Q3"/>
  </r>
  <r>
    <s v="L02/080/9/000049/2016"/>
    <d v="2016-06-03T00:00:00"/>
    <d v="2016-06-06T00:00:00"/>
    <x v="0"/>
    <n v="1500000"/>
    <n v="1500000"/>
    <n v="1"/>
    <x v="8"/>
    <n v="2016"/>
    <s v="2016Q2"/>
  </r>
  <r>
    <s v="L01/070/9/000148/2016"/>
    <d v="2016-07-07T00:00:00"/>
    <d v="2016-07-11T00:00:00"/>
    <x v="1"/>
    <n v="1710"/>
    <n v="1710"/>
    <n v="1"/>
    <x v="8"/>
    <n v="2016"/>
    <s v="2016Q3"/>
  </r>
  <r>
    <s v="L01/023/9/000002/2016"/>
    <d v="2016-06-24T00:00:00"/>
    <d v="2016-07-20T00:00:00"/>
    <x v="2"/>
    <n v="60000"/>
    <n v="33336"/>
    <n v="1"/>
    <x v="8"/>
    <n v="2016"/>
    <s v="2016Q2"/>
  </r>
  <r>
    <s v="L01/112/9/000001/2016"/>
    <d v="2016-03-21T00:00:00"/>
    <d v="2016-08-01T00:00:00"/>
    <x v="4"/>
    <n v="200000"/>
    <n v="200000"/>
    <n v="1"/>
    <x v="8"/>
    <n v="2016"/>
    <s v="2016Q1"/>
  </r>
  <r>
    <s v="L01/070/9/000178/2016"/>
    <d v="2016-08-09T00:00:00"/>
    <d v="2016-08-11T00:00:00"/>
    <x v="1"/>
    <n v="50000"/>
    <n v="50000"/>
    <n v="1"/>
    <x v="8"/>
    <n v="2016"/>
    <s v="2016Q3"/>
  </r>
  <r>
    <s v="L01/070/9/000181/2016"/>
    <d v="2016-07-18T00:00:00"/>
    <d v="2016-08-09T00:00:00"/>
    <x v="1"/>
    <n v="163234"/>
    <n v="163234"/>
    <n v="1"/>
    <x v="8"/>
    <n v="2016"/>
    <s v="2016Q3"/>
  </r>
  <r>
    <s v="L01/110/9/000017/2016"/>
    <d v="2016-06-27T00:00:00"/>
    <d v="2016-08-16T00:00:00"/>
    <x v="4"/>
    <n v="259649.12280000001"/>
    <n v="259649.12280000001"/>
    <n v="1"/>
    <x v="8"/>
    <n v="2016"/>
    <s v="2016Q2"/>
  </r>
  <r>
    <s v="L01/070/9/000303/2015"/>
    <d v="2015-11-26T00:00:00"/>
    <d v="2016-09-01T00:00:00"/>
    <x v="1"/>
    <n v="250000"/>
    <n v="250000"/>
    <n v="1"/>
    <x v="15"/>
    <n v="2016"/>
    <s v="2015Q4"/>
  </r>
  <r>
    <s v="L01/070/9/000206/2016"/>
    <d v="2016-04-24T00:00:00"/>
    <d v="2016-09-15T00:00:00"/>
    <x v="1"/>
    <n v="100000"/>
    <n v="100000"/>
    <n v="1"/>
    <x v="8"/>
    <n v="2016"/>
    <s v="2016Q2"/>
  </r>
  <r>
    <s v="L01/112/9/000003/2015"/>
    <d v="2015-04-12T00:00:00"/>
    <d v="2016-09-21T00:00:00"/>
    <x v="4"/>
    <n v="50000"/>
    <n v="50000"/>
    <n v="1"/>
    <x v="15"/>
    <n v="2016"/>
    <s v="2015Q2"/>
  </r>
  <r>
    <s v="L02/070/9/000212/2016"/>
    <d v="2016-09-20T00:00:00"/>
    <d v="2016-09-27T00:00:00"/>
    <x v="1"/>
    <n v="522"/>
    <n v="522"/>
    <n v="1"/>
    <x v="8"/>
    <n v="2016"/>
    <s v="2016Q3"/>
  </r>
  <r>
    <s v="L01/112/9/000017/2014"/>
    <d v="2014-12-12T00:00:00"/>
    <d v="2016-10-03T00:00:00"/>
    <x v="4"/>
    <n v="17625"/>
    <n v="17625"/>
    <n v="1"/>
    <x v="12"/>
    <n v="2016"/>
    <s v="2014Q4"/>
  </r>
  <r>
    <s v="L01/070/9/000215/2016"/>
    <d v="2016-09-28T00:00:00"/>
    <d v="2016-10-06T00:00:00"/>
    <x v="1"/>
    <n v="201150"/>
    <n v="201150"/>
    <n v="1"/>
    <x v="8"/>
    <n v="2016"/>
    <s v="2016Q3"/>
  </r>
  <r>
    <s v="L01/070/9/000216/2016"/>
    <d v="2016-10-05T00:00:00"/>
    <d v="2016-10-06T00:00:00"/>
    <x v="1"/>
    <n v="272805"/>
    <n v="-10800"/>
    <n v="1"/>
    <x v="8"/>
    <n v="2016"/>
    <s v="2016Q4"/>
  </r>
  <r>
    <s v="L01/080/9/000078/2016"/>
    <d v="2016-03-21T00:00:00"/>
    <d v="2016-10-11T00:00:00"/>
    <x v="0"/>
    <n v="50000"/>
    <n v="50000"/>
    <n v="1"/>
    <x v="8"/>
    <n v="2016"/>
    <s v="2016Q1"/>
  </r>
  <r>
    <s v="L01/070/9/000224/2016"/>
    <d v="2016-09-19T00:00:00"/>
    <d v="2016-10-07T00:00:00"/>
    <x v="1"/>
    <n v="300000"/>
    <n v="300000"/>
    <n v="1"/>
    <x v="8"/>
    <n v="2016"/>
    <s v="2016Q3"/>
  </r>
  <r>
    <s v="L01/086/9/000086/2016"/>
    <d v="2016-10-23T00:00:00"/>
    <d v="2016-10-28T00:00:00"/>
    <x v="0"/>
    <n v="1738948"/>
    <n v="1711052"/>
    <n v="1"/>
    <x v="8"/>
    <n v="2016"/>
    <s v="2016Q4"/>
  </r>
  <r>
    <s v="L01/070/9/000232/2016"/>
    <d v="2016-10-30T00:00:00"/>
    <d v="2016-10-31T00:00:00"/>
    <x v="1"/>
    <n v="100000"/>
    <n v="100000"/>
    <n v="1"/>
    <x v="8"/>
    <n v="2016"/>
    <s v="2016Q4"/>
  </r>
  <r>
    <s v="L01/112/9/000006/2015"/>
    <d v="2015-02-12T00:00:00"/>
    <d v="2016-11-14T00:00:00"/>
    <x v="4"/>
    <n v="2383425"/>
    <n v="1750000"/>
    <n v="1"/>
    <x v="15"/>
    <n v="2016"/>
    <s v="2015Q1"/>
  </r>
  <r>
    <s v="L01/070/9/000003/2017"/>
    <d v="2017-01-02T00:00:00"/>
    <d v="2017-01-11T00:00:00"/>
    <x v="1"/>
    <n v="70000"/>
    <n v="70000"/>
    <n v="1"/>
    <x v="14"/>
    <n v="2017"/>
    <s v="2017Q1"/>
  </r>
  <r>
    <s v="L02/088/9/000008/2016"/>
    <d v="2016-07-23T00:00:00"/>
    <d v="2016-12-07T00:00:00"/>
    <x v="0"/>
    <n v="103330"/>
    <n v="103330"/>
    <n v="1"/>
    <x v="8"/>
    <n v="2016"/>
    <s v="2016Q3"/>
  </r>
  <r>
    <s v="L01/086/9/000105/2016"/>
    <d v="2016-03-12T00:00:00"/>
    <d v="2017-02-14T00:00:00"/>
    <x v="0"/>
    <n v="764000"/>
    <n v="-622000"/>
    <n v="1"/>
    <x v="8"/>
    <n v="2017"/>
    <s v="2016Q1"/>
  </r>
  <r>
    <s v="L01/070/9/000025/2017"/>
    <d v="2017-01-20T00:00:00"/>
    <d v="2017-02-22T00:00:00"/>
    <x v="1"/>
    <n v="300000"/>
    <n v="300000"/>
    <n v="1"/>
    <x v="14"/>
    <n v="2017"/>
    <s v="2017Q1"/>
  </r>
  <r>
    <s v="L02/070/9/000028/2017"/>
    <d v="2017-02-11T00:00:00"/>
    <d v="2017-02-27T00:00:00"/>
    <x v="1"/>
    <n v="50000"/>
    <n v="50000"/>
    <n v="1"/>
    <x v="14"/>
    <n v="2017"/>
    <s v="2017Q1"/>
  </r>
  <r>
    <s v="L01/023/9/000007/2016"/>
    <d v="2016-09-12T00:00:00"/>
    <d v="2017-03-03T00:00:00"/>
    <x v="2"/>
    <n v="227192.98250000001"/>
    <n v="146832.98250000001"/>
    <n v="1"/>
    <x v="8"/>
    <n v="2017"/>
    <s v="2016Q3"/>
  </r>
  <r>
    <s v="L01/023/9/000005/2016"/>
    <d v="2016-09-12T00:00:00"/>
    <d v="2017-03-03T00:00:00"/>
    <x v="2"/>
    <n v="227192.98250000001"/>
    <n v="146832.98250000001"/>
    <n v="1"/>
    <x v="8"/>
    <n v="2017"/>
    <s v="2016Q3"/>
  </r>
  <r>
    <s v="L01/112/9/000018/2014"/>
    <d v="2014-01-30T00:00:00"/>
    <d v="2016-03-03T00:00:00"/>
    <x v="4"/>
    <n v="50000"/>
    <n v="50000"/>
    <n v="1"/>
    <x v="12"/>
    <n v="2016"/>
    <s v="2014Q1"/>
  </r>
  <r>
    <s v="L01/070/9/000062/2017"/>
    <d v="2017-03-17T00:00:00"/>
    <d v="2017-03-27T00:00:00"/>
    <x v="1"/>
    <n v="60000"/>
    <n v="60000"/>
    <n v="1"/>
    <x v="14"/>
    <n v="2017"/>
    <s v="2017Q1"/>
  </r>
  <r>
    <s v="L01/112/9/000024/2013"/>
    <d v="2013-12-01T00:00:00"/>
    <d v="2017-03-27T00:00:00"/>
    <x v="4"/>
    <n v="500000"/>
    <n v="500000"/>
    <n v="1"/>
    <x v="13"/>
    <n v="2017"/>
    <s v="2013Q4"/>
  </r>
  <r>
    <s v="L01/021/9/000001/2017"/>
    <d v="2017-03-15T00:00:00"/>
    <d v="2017-04-05T00:00:00"/>
    <x v="2"/>
    <n v="531.08000000000004"/>
    <n v="531.08000000000004"/>
    <n v="1"/>
    <x v="14"/>
    <n v="2017"/>
    <s v="2017Q1"/>
  </r>
  <r>
    <s v="L01/070/9/000063/2017"/>
    <d v="2017-03-28T00:00:00"/>
    <d v="2017-04-07T00:00:00"/>
    <x v="1"/>
    <n v="6380"/>
    <n v="6380"/>
    <n v="1"/>
    <x v="14"/>
    <n v="2017"/>
    <s v="2017Q1"/>
  </r>
  <r>
    <s v="L01/070/9/000072/2017"/>
    <d v="2017-04-08T00:00:00"/>
    <d v="2017-04-11T00:00:00"/>
    <x v="1"/>
    <n v="507597"/>
    <n v="0"/>
    <n v="1"/>
    <x v="14"/>
    <n v="2017"/>
    <s v="2017Q2"/>
  </r>
  <r>
    <s v="L02/070/9/000086/2017"/>
    <d v="2017-03-14T00:00:00"/>
    <d v="2017-04-24T00:00:00"/>
    <x v="1"/>
    <n v="298596.49119999999"/>
    <n v="298596.49119999999"/>
    <n v="1"/>
    <x v="14"/>
    <n v="2017"/>
    <s v="2017Q1"/>
  </r>
  <r>
    <s v="L01/070/9/000091/2017"/>
    <d v="2017-04-22T00:00:00"/>
    <d v="2017-05-02T00:00:00"/>
    <x v="1"/>
    <n v="0"/>
    <n v="-3000"/>
    <n v="1"/>
    <x v="14"/>
    <n v="2017"/>
    <s v="2017Q2"/>
  </r>
  <r>
    <s v="L01/022/9/000001/2017"/>
    <d v="2017-05-01T00:00:00"/>
    <d v="2017-06-02T00:00:00"/>
    <x v="2"/>
    <n v="2800000"/>
    <n v="-549306.46620000002"/>
    <n v="1"/>
    <x v="14"/>
    <n v="2017"/>
    <s v="2017Q2"/>
  </r>
  <r>
    <s v="L01/070/9/000283/2016"/>
    <d v="2016-12-25T00:00:00"/>
    <d v="2017-05-29T00:00:00"/>
    <x v="1"/>
    <n v="200000"/>
    <n v="200000"/>
    <n v="1"/>
    <x v="8"/>
    <n v="2017"/>
    <s v="2016Q4"/>
  </r>
  <r>
    <s v="L02/080/9/000018/2017"/>
    <d v="2017-01-28T00:00:00"/>
    <d v="2017-06-06T00:00:00"/>
    <x v="0"/>
    <n v="1500000"/>
    <n v="1500000"/>
    <n v="1"/>
    <x v="14"/>
    <n v="2017"/>
    <s v="2017Q1"/>
  </r>
  <r>
    <s v="L01/070/9/000126/2017"/>
    <d v="2017-06-12T00:00:00"/>
    <d v="2017-06-14T00:00:00"/>
    <x v="1"/>
    <n v="70000"/>
    <n v="70000"/>
    <n v="1"/>
    <x v="14"/>
    <n v="2017"/>
    <s v="2017Q2"/>
  </r>
  <r>
    <s v="L05/070/9/000130/2017"/>
    <d v="2017-06-10T00:00:00"/>
    <d v="2017-06-27T00:00:00"/>
    <x v="1"/>
    <n v="800000"/>
    <n v="0"/>
    <n v="1"/>
    <x v="14"/>
    <n v="2017"/>
    <s v="2017Q2"/>
  </r>
  <r>
    <s v="L01/070/9/000135/2017"/>
    <d v="2017-06-30T00:00:00"/>
    <d v="2017-07-04T00:00:00"/>
    <x v="1"/>
    <n v="9400"/>
    <n v="9400"/>
    <n v="1"/>
    <x v="14"/>
    <n v="2017"/>
    <s v="2017Q2"/>
  </r>
  <r>
    <s v="L01/070/9/000144/2017"/>
    <d v="2017-07-15T00:00:00"/>
    <d v="2017-07-17T00:00:00"/>
    <x v="1"/>
    <n v="70000"/>
    <n v="70000"/>
    <n v="1"/>
    <x v="14"/>
    <n v="2017"/>
    <s v="2017Q3"/>
  </r>
  <r>
    <s v="L02/110/9/000006/2017"/>
    <d v="2017-07-18T00:00:00"/>
    <d v="2017-07-25T00:00:00"/>
    <x v="4"/>
    <n v="224968"/>
    <n v="224968"/>
    <n v="1"/>
    <x v="14"/>
    <n v="2017"/>
    <s v="2017Q3"/>
  </r>
  <r>
    <s v="L01/080/9/000054/2014"/>
    <d v="2014-02-02T00:00:00"/>
    <d v="2017-07-28T00:00:00"/>
    <x v="0"/>
    <n v="900000"/>
    <n v="900000"/>
    <n v="1"/>
    <x v="12"/>
    <n v="2017"/>
    <s v="2014Q1"/>
  </r>
  <r>
    <s v="L01/112/9/000001/2017"/>
    <d v="2017-04-01T00:00:00"/>
    <d v="2017-07-27T00:00:00"/>
    <x v="4"/>
    <n v="200000"/>
    <n v="200000"/>
    <n v="1"/>
    <x v="14"/>
    <n v="2017"/>
    <s v="2017Q2"/>
  </r>
  <r>
    <s v="L01/070/9/000184/2017"/>
    <d v="2017-09-01T00:00:00"/>
    <d v="2017-09-05T00:00:00"/>
    <x v="1"/>
    <n v="1000000"/>
    <n v="1000000"/>
    <n v="1"/>
    <x v="14"/>
    <n v="2017"/>
    <s v="2017Q3"/>
  </r>
  <r>
    <s v="L01/112/9/000020/2014"/>
    <d v="2014-10-15T00:00:00"/>
    <d v="2017-08-31T00:00:00"/>
    <x v="4"/>
    <n v="50000"/>
    <n v="50000"/>
    <n v="1"/>
    <x v="12"/>
    <n v="2017"/>
    <s v="2014Q4"/>
  </r>
  <r>
    <s v="L01/070/9/000190/2017"/>
    <d v="2017-09-04T00:00:00"/>
    <d v="2017-09-09T00:00:00"/>
    <x v="1"/>
    <n v="13006"/>
    <n v="13006"/>
    <n v="1"/>
    <x v="14"/>
    <n v="2017"/>
    <s v="2017Q3"/>
  </r>
  <r>
    <s v="L01/070/9/000195/2017"/>
    <d v="2017-09-11T00:00:00"/>
    <d v="2017-09-12T00:00:00"/>
    <x v="1"/>
    <n v="24605"/>
    <n v="24605"/>
    <n v="1"/>
    <x v="14"/>
    <n v="2017"/>
    <s v="2017Q3"/>
  </r>
  <r>
    <s v="L01/070/9/000219/2017"/>
    <d v="2017-10-07T00:00:00"/>
    <d v="2017-10-09T00:00:00"/>
    <x v="1"/>
    <n v="120000"/>
    <n v="120000"/>
    <n v="1"/>
    <x v="14"/>
    <n v="2017"/>
    <s v="2017Q4"/>
  </r>
  <r>
    <s v="L01/087/9/000088/2012"/>
    <d v="2012-11-09T00:00:00"/>
    <d v="2017-11-09T00:00:00"/>
    <x v="0"/>
    <n v="200000"/>
    <n v="200000"/>
    <n v="1"/>
    <x v="7"/>
    <n v="2017"/>
    <s v="2012Q4"/>
  </r>
  <r>
    <s v="L01/070/9/000239/2017"/>
    <d v="2017-11-11T00:00:00"/>
    <d v="2017-11-13T00:00:00"/>
    <x v="1"/>
    <n v="70000"/>
    <n v="70000"/>
    <n v="1"/>
    <x v="14"/>
    <n v="2017"/>
    <s v="2017Q4"/>
  </r>
  <r>
    <s v="L01/087/9/000034/2017"/>
    <d v="2017-09-27T00:00:00"/>
    <d v="2017-11-07T00:00:00"/>
    <x v="0"/>
    <n v="300000"/>
    <n v="300000"/>
    <n v="1"/>
    <x v="14"/>
    <n v="2017"/>
    <s v="2017Q3"/>
  </r>
  <r>
    <s v="L01/070/9/000245/2017"/>
    <d v="2017-10-21T00:00:00"/>
    <d v="2017-10-24T00:00:00"/>
    <x v="1"/>
    <n v="578602"/>
    <n v="578602"/>
    <n v="1"/>
    <x v="14"/>
    <n v="2017"/>
    <s v="2017Q4"/>
  </r>
  <r>
    <s v="L01/112/9/000021/2014"/>
    <d v="2014-11-23T00:00:00"/>
    <d v="2017-12-04T00:00:00"/>
    <x v="4"/>
    <n v="3000000"/>
    <n v="1750000"/>
    <n v="1"/>
    <x v="12"/>
    <n v="2017"/>
    <s v="2014Q4"/>
  </r>
  <r>
    <s v="L01/087/9/000040/2017"/>
    <d v="2017-12-19T00:00:00"/>
    <d v="2017-12-22T00:00:00"/>
    <x v="0"/>
    <n v="34000"/>
    <n v="0"/>
    <n v="1"/>
    <x v="14"/>
    <n v="2017"/>
    <s v="2017Q4"/>
  </r>
  <r>
    <s v="L01/040/9/000011/2017"/>
    <d v="2017-12-01T00:00:00"/>
    <d v="2017-12-05T00:00:00"/>
    <x v="8"/>
    <n v="143"/>
    <n v="143"/>
    <n v="1"/>
    <x v="14"/>
    <n v="2017"/>
    <s v="2017Q4"/>
  </r>
  <r>
    <s v="L01/080/9/000001/2018"/>
    <d v="2018-01-10T00:00:00"/>
    <d v="2018-01-13T00:00:00"/>
    <x v="0"/>
    <n v="200000"/>
    <n v="200000"/>
    <n v="1"/>
    <x v="9"/>
    <n v="2018"/>
    <s v="2018Q1"/>
  </r>
  <r>
    <s v="L01/070/9/000005/2018"/>
    <d v="2018-01-14T00:00:00"/>
    <d v="2018-01-17T00:00:00"/>
    <x v="1"/>
    <n v="2492894"/>
    <n v="0"/>
    <n v="1"/>
    <x v="9"/>
    <n v="2018"/>
    <s v="2018Q1"/>
  </r>
  <r>
    <s v="L05/070/9/000278/2017"/>
    <d v="2017-11-13T00:00:00"/>
    <d v="2018-02-06T00:00:00"/>
    <x v="1"/>
    <n v="344965"/>
    <n v="344965"/>
    <n v="1"/>
    <x v="14"/>
    <n v="2018"/>
    <s v="2017Q4"/>
  </r>
  <r>
    <s v="L01/040/9/000001/2018"/>
    <d v="2018-02-06T00:00:00"/>
    <d v="2018-02-07T00:00:00"/>
    <x v="8"/>
    <n v="233.3"/>
    <n v="233.3"/>
    <n v="1"/>
    <x v="9"/>
    <n v="2018"/>
    <s v="2018Q1"/>
  </r>
  <r>
    <s v="L01/110/9/000037/2017"/>
    <d v="2017-12-14T00:00:00"/>
    <d v="2018-02-23T00:00:00"/>
    <x v="4"/>
    <n v="1000"/>
    <n v="1000"/>
    <n v="1"/>
    <x v="14"/>
    <n v="2018"/>
    <s v="2017Q4"/>
  </r>
  <r>
    <s v="L01/070/9/000050/2018"/>
    <d v="2018-03-16T00:00:00"/>
    <d v="2018-03-22T00:00:00"/>
    <x v="1"/>
    <n v="185000"/>
    <n v="185000"/>
    <n v="1"/>
    <x v="9"/>
    <n v="2018"/>
    <s v="2018Q1"/>
  </r>
  <r>
    <s v="L01/070/9/000282/2017"/>
    <d v="2017-10-01T00:00:00"/>
    <d v="2018-03-12T00:00:00"/>
    <x v="1"/>
    <n v="300000"/>
    <n v="300000"/>
    <n v="1"/>
    <x v="14"/>
    <n v="2018"/>
    <s v="2017Q4"/>
  </r>
  <r>
    <s v="L01/112/9/000005/2016"/>
    <d v="2016-06-27T00:00:00"/>
    <d v="2018-03-28T00:00:00"/>
    <x v="4"/>
    <n v="1000000"/>
    <n v="1000000"/>
    <n v="1"/>
    <x v="8"/>
    <n v="2018"/>
    <s v="2016Q2"/>
  </r>
  <r>
    <s v="L01/070/9/000070/2018"/>
    <d v="2018-04-08T00:00:00"/>
    <d v="2018-04-16T00:00:00"/>
    <x v="1"/>
    <n v="8700"/>
    <n v="8700"/>
    <n v="1"/>
    <x v="9"/>
    <n v="2018"/>
    <s v="2018Q2"/>
  </r>
  <r>
    <s v="L01/112/9/000005/2017"/>
    <d v="2017-10-05T00:00:00"/>
    <d v="2018-04-17T00:00:00"/>
    <x v="4"/>
    <n v="519298.24560000002"/>
    <n v="519298.24560000002"/>
    <n v="1"/>
    <x v="14"/>
    <n v="2018"/>
    <s v="2017Q4"/>
  </r>
  <r>
    <s v="L01/112/9/000006/2017"/>
    <d v="2017-10-09T00:00:00"/>
    <d v="2018-04-20T00:00:00"/>
    <x v="4"/>
    <n v="150000"/>
    <n v="150000"/>
    <n v="1"/>
    <x v="14"/>
    <n v="2018"/>
    <s v="2017Q4"/>
  </r>
  <r>
    <s v="L01/112/9/000008/2016"/>
    <d v="2016-08-03T00:00:00"/>
    <d v="2018-04-20T00:00:00"/>
    <x v="4"/>
    <n v="200000"/>
    <n v="200000"/>
    <n v="1"/>
    <x v="8"/>
    <n v="2018"/>
    <s v="2016Q3"/>
  </r>
  <r>
    <s v="L05/070/9/000081/2018"/>
    <d v="2018-03-25T00:00:00"/>
    <d v="2018-04-16T00:00:00"/>
    <x v="1"/>
    <n v="1000000"/>
    <n v="1000000"/>
    <n v="1"/>
    <x v="9"/>
    <n v="2018"/>
    <s v="2018Q1"/>
  </r>
  <r>
    <s v="L01/112/9/000003/2018"/>
    <d v="2018-02-09T00:00:00"/>
    <d v="2018-04-27T00:00:00"/>
    <x v="4"/>
    <n v="100000"/>
    <n v="100000"/>
    <n v="1"/>
    <x v="9"/>
    <n v="2018"/>
    <s v="2018Q1"/>
  </r>
  <r>
    <s v="L01/112/9/000002/2018"/>
    <d v="2018-02-17T00:00:00"/>
    <d v="2018-04-27T00:00:00"/>
    <x v="4"/>
    <n v="1000"/>
    <n v="1000"/>
    <n v="1"/>
    <x v="9"/>
    <n v="2018"/>
    <s v="2018Q1"/>
  </r>
  <r>
    <s v="L01/112/9/000001/2018"/>
    <d v="2018-02-06T00:00:00"/>
    <d v="2018-04-27T00:00:00"/>
    <x v="4"/>
    <n v="300000"/>
    <n v="300000"/>
    <n v="1"/>
    <x v="9"/>
    <n v="2018"/>
    <s v="2018Q1"/>
  </r>
  <r>
    <s v="L01/112/9/000007/2017"/>
    <d v="2017-11-21T00:00:00"/>
    <d v="2018-04-27T00:00:00"/>
    <x v="4"/>
    <n v="100000"/>
    <n v="100000"/>
    <n v="1"/>
    <x v="14"/>
    <n v="2018"/>
    <s v="2017Q4"/>
  </r>
  <r>
    <s v="L01/040/9/000013/2017"/>
    <d v="2017-12-28T00:00:00"/>
    <d v="2018-01-29T00:00:00"/>
    <x v="8"/>
    <n v="75.599999999999994"/>
    <n v="75.599999999999994"/>
    <n v="1"/>
    <x v="14"/>
    <n v="2018"/>
    <s v="2017Q4"/>
  </r>
  <r>
    <s v="L01/040/9/000014/2017"/>
    <d v="2017-11-30T00:00:00"/>
    <d v="2017-12-05T00:00:00"/>
    <x v="8"/>
    <n v="14.3"/>
    <n v="14.3"/>
    <n v="1"/>
    <x v="14"/>
    <n v="2017"/>
    <s v="2017Q4"/>
  </r>
  <r>
    <s v="L01/042/9/000004/2012"/>
    <d v="2016-10-06T00:00:00"/>
    <d v="2018-05-25T00:00:00"/>
    <x v="8"/>
    <n v="46881"/>
    <n v="3459.82"/>
    <n v="1"/>
    <x v="8"/>
    <n v="2018"/>
    <s v="2016Q4"/>
  </r>
  <r>
    <s v="L01/112/9/000008/2015"/>
    <d v="2015-02-25T00:00:00"/>
    <d v="2018-05-31T00:00:00"/>
    <x v="4"/>
    <n v="50000"/>
    <n v="50000"/>
    <n v="1"/>
    <x v="15"/>
    <n v="2018"/>
    <s v="2015Q1"/>
  </r>
  <r>
    <s v="L01/070/9/000107/2018"/>
    <d v="2018-06-03T00:00:00"/>
    <d v="2018-06-06T00:00:00"/>
    <x v="1"/>
    <n v="478000"/>
    <n v="478000"/>
    <n v="1"/>
    <x v="9"/>
    <n v="2018"/>
    <s v="2018Q2"/>
  </r>
  <r>
    <s v="L01/070/9/000110/2018"/>
    <d v="2018-06-08T00:00:00"/>
    <d v="2018-06-11T00:00:00"/>
    <x v="1"/>
    <n v="6380"/>
    <n v="6380"/>
    <n v="1"/>
    <x v="9"/>
    <n v="2018"/>
    <s v="2018Q2"/>
  </r>
  <r>
    <s v="L01/070/9/000112/2018"/>
    <d v="2018-06-05T00:00:00"/>
    <d v="2018-06-12T00:00:00"/>
    <x v="1"/>
    <n v="0"/>
    <n v="-50000"/>
    <n v="1"/>
    <x v="9"/>
    <n v="2018"/>
    <s v="2018Q2"/>
  </r>
  <r>
    <s v="L05/070/9/000130/2018"/>
    <d v="2018-06-20T00:00:00"/>
    <d v="2018-07-05T00:00:00"/>
    <x v="1"/>
    <n v="324561.40350000001"/>
    <n v="324561.40350000001"/>
    <n v="1"/>
    <x v="9"/>
    <n v="2018"/>
    <s v="2018Q2"/>
  </r>
  <r>
    <s v="L01/040/9/000004/2018"/>
    <d v="2018-06-29T00:00:00"/>
    <d v="2018-07-10T00:00:00"/>
    <x v="8"/>
    <n v="14.3"/>
    <n v="14.3"/>
    <n v="1"/>
    <x v="9"/>
    <n v="2018"/>
    <s v="2018Q2"/>
  </r>
  <r>
    <s v="L01/070/9/000142/2018"/>
    <d v="2018-07-15T00:00:00"/>
    <d v="2018-07-17T00:00:00"/>
    <x v="1"/>
    <n v="0"/>
    <n v="-50000"/>
    <n v="1"/>
    <x v="9"/>
    <n v="2018"/>
    <s v="2018Q3"/>
  </r>
  <r>
    <s v="L01/070/9/000143/2018"/>
    <d v="2018-07-15T00:00:00"/>
    <d v="2018-07-17T00:00:00"/>
    <x v="1"/>
    <n v="703995"/>
    <n v="-1588345.8647"/>
    <n v="1"/>
    <x v="9"/>
    <n v="2018"/>
    <s v="2018Q3"/>
  </r>
  <r>
    <s v="L01/070/9/000147/2018"/>
    <d v="2018-06-22T00:00:00"/>
    <d v="2018-07-13T00:00:00"/>
    <x v="1"/>
    <n v="50000"/>
    <n v="50000"/>
    <n v="1"/>
    <x v="9"/>
    <n v="2018"/>
    <s v="2018Q2"/>
  </r>
  <r>
    <s v="L01/080/9/000012/2018"/>
    <d v="2018-06-28T00:00:00"/>
    <d v="2018-07-20T00:00:00"/>
    <x v="0"/>
    <n v="119828"/>
    <n v="119828"/>
    <n v="1"/>
    <x v="9"/>
    <n v="2018"/>
    <s v="2018Q2"/>
  </r>
  <r>
    <s v="L01/040/9/000005/2018"/>
    <d v="2018-08-01T00:00:00"/>
    <d v="2018-08-03T00:00:00"/>
    <x v="8"/>
    <n v="14.3"/>
    <n v="14.3"/>
    <n v="1"/>
    <x v="9"/>
    <n v="2018"/>
    <s v="2018Q3"/>
  </r>
  <r>
    <s v="L01/041/9/000001/2018"/>
    <d v="2018-07-01T00:00:00"/>
    <d v="2018-08-20T00:00:00"/>
    <x v="8"/>
    <n v="1000"/>
    <n v="1000"/>
    <n v="1"/>
    <x v="9"/>
    <n v="2018"/>
    <s v="2018Q3"/>
  </r>
  <r>
    <s v="L01/040/9/000007/2018"/>
    <d v="2018-08-23T00:00:00"/>
    <d v="2018-08-29T00:00:00"/>
    <x v="8"/>
    <n v="14.3"/>
    <n v="14.3"/>
    <n v="1"/>
    <x v="9"/>
    <n v="2018"/>
    <s v="2018Q3"/>
  </r>
  <r>
    <s v="L01/070/9/000176/2018"/>
    <d v="2018-09-08T00:00:00"/>
    <d v="2018-09-12T00:00:00"/>
    <x v="1"/>
    <n v="3000000"/>
    <n v="1187730.7143000001"/>
    <n v="1"/>
    <x v="9"/>
    <n v="2018"/>
    <s v="2018Q3"/>
  </r>
  <r>
    <s v="L01/020/9/000007/2017"/>
    <d v="2017-11-10T00:00:00"/>
    <d v="2018-08-17T00:00:00"/>
    <x v="2"/>
    <n v="314972.37589999998"/>
    <n v="-170255.33840000001"/>
    <n v="1"/>
    <x v="14"/>
    <n v="2018"/>
    <s v="2017Q4"/>
  </r>
  <r>
    <s v="L01/040/9/000009/2018"/>
    <d v="2018-09-23T00:00:00"/>
    <d v="2018-09-24T00:00:00"/>
    <x v="8"/>
    <n v="841.38"/>
    <n v="841.38"/>
    <n v="1"/>
    <x v="9"/>
    <n v="2018"/>
    <s v="2018Q3"/>
  </r>
  <r>
    <s v="L01/040/9/000010/2018"/>
    <d v="2018-04-28T00:00:00"/>
    <d v="2018-05-02T00:00:00"/>
    <x v="8"/>
    <n v="1785"/>
    <n v="1785"/>
    <n v="1"/>
    <x v="9"/>
    <n v="2018"/>
    <s v="2018Q2"/>
  </r>
  <r>
    <s v="L01/052/9/000001/2018"/>
    <d v="2018-04-06T00:00:00"/>
    <d v="2018-05-31T00:00:00"/>
    <x v="10"/>
    <n v="1000"/>
    <n v="1000"/>
    <n v="1"/>
    <x v="9"/>
    <n v="2018"/>
    <s v="2018Q2"/>
  </r>
  <r>
    <s v="L01/080/9/000018/2018"/>
    <d v="2018-08-30T00:00:00"/>
    <d v="2018-09-28T00:00:00"/>
    <x v="0"/>
    <n v="1585010"/>
    <n v="1335010"/>
    <n v="1"/>
    <x v="9"/>
    <n v="2018"/>
    <s v="2018Q3"/>
  </r>
  <r>
    <s v="L01/070/9/000188/2018"/>
    <d v="2018-06-25T00:00:00"/>
    <d v="2018-08-22T00:00:00"/>
    <x v="1"/>
    <n v="969600"/>
    <n v="719600"/>
    <n v="1"/>
    <x v="9"/>
    <n v="2018"/>
    <s v="2018Q2"/>
  </r>
  <r>
    <s v="L01/070/9/000191/2018"/>
    <d v="2018-09-30T00:00:00"/>
    <d v="2018-10-02T00:00:00"/>
    <x v="1"/>
    <n v="1000"/>
    <n v="1000"/>
    <n v="1"/>
    <x v="9"/>
    <n v="2018"/>
    <s v="2018Q3"/>
  </r>
  <r>
    <s v="L01/070/9/000199/2018"/>
    <d v="2018-10-01T00:00:00"/>
    <d v="2018-10-03T00:00:00"/>
    <x v="1"/>
    <n v="200000"/>
    <n v="200000"/>
    <n v="1"/>
    <x v="9"/>
    <n v="2018"/>
    <s v="2018Q4"/>
  </r>
  <r>
    <s v="L01/088/9/000016/2018"/>
    <d v="2018-09-16T00:00:00"/>
    <d v="2018-10-03T00:00:00"/>
    <x v="0"/>
    <n v="391820"/>
    <n v="391820"/>
    <n v="1"/>
    <x v="9"/>
    <n v="2018"/>
    <s v="2018Q3"/>
  </r>
  <r>
    <s v="L05/080/9/000020/2018"/>
    <d v="2018-01-10T00:00:00"/>
    <d v="2018-10-15T00:00:00"/>
    <x v="0"/>
    <n v="630000"/>
    <n v="630000"/>
    <n v="1"/>
    <x v="9"/>
    <n v="2018"/>
    <s v="2018Q1"/>
  </r>
  <r>
    <s v="L01/112/9/000009/2015"/>
    <d v="2015-09-12T00:00:00"/>
    <d v="2018-10-22T00:00:00"/>
    <x v="4"/>
    <n v="50000"/>
    <n v="50000"/>
    <n v="1"/>
    <x v="15"/>
    <n v="2018"/>
    <s v="2015Q3"/>
  </r>
  <r>
    <s v="L01/070/9/000209/2018"/>
    <d v="2018-09-26T00:00:00"/>
    <d v="2018-10-17T00:00:00"/>
    <x v="1"/>
    <n v="5000"/>
    <n v="5000"/>
    <n v="1"/>
    <x v="9"/>
    <n v="2018"/>
    <s v="2018Q3"/>
  </r>
  <r>
    <s v="L02/088/9/000018/2018"/>
    <d v="2018-10-19T00:00:00"/>
    <d v="2018-10-29T00:00:00"/>
    <x v="0"/>
    <n v="7500"/>
    <n v="7500"/>
    <n v="1"/>
    <x v="9"/>
    <n v="2018"/>
    <s v="2018Q4"/>
  </r>
  <r>
    <s v="L01/020/9/000004/2018"/>
    <d v="2018-10-31T00:00:00"/>
    <d v="2018-11-02T00:00:00"/>
    <x v="2"/>
    <n v="0"/>
    <n v="-612"/>
    <n v="1"/>
    <x v="9"/>
    <n v="2018"/>
    <s v="2018Q4"/>
  </r>
  <r>
    <s v="L01/070/9/000218/2018"/>
    <d v="2018-09-21T00:00:00"/>
    <d v="2018-10-18T00:00:00"/>
    <x v="1"/>
    <n v="20000"/>
    <n v="20000"/>
    <n v="1"/>
    <x v="9"/>
    <n v="2018"/>
    <s v="2018Q3"/>
  </r>
  <r>
    <s v="L01/070/9/000239/2018"/>
    <d v="2018-06-26T00:00:00"/>
    <d v="2018-08-22T00:00:00"/>
    <x v="1"/>
    <n v="50000"/>
    <n v="50000"/>
    <n v="1"/>
    <x v="9"/>
    <n v="2018"/>
    <s v="2018Q2"/>
  </r>
  <r>
    <s v="L05/070/9/000249/2018"/>
    <d v="2018-11-11T00:00:00"/>
    <d v="2018-11-22T00:00:00"/>
    <x v="1"/>
    <n v="916408.66870000004"/>
    <n v="666408.66870000004"/>
    <n v="1"/>
    <x v="9"/>
    <n v="2018"/>
    <s v="2018Q4"/>
  </r>
  <r>
    <s v="L01/040/9/000013/2018"/>
    <d v="2018-11-09T00:00:00"/>
    <d v="2018-11-22T00:00:00"/>
    <x v="8"/>
    <n v="0"/>
    <n v="-49385"/>
    <n v="1"/>
    <x v="9"/>
    <n v="2018"/>
    <s v="2018Q4"/>
  </r>
  <r>
    <s v="L01/070/9/000252/2018"/>
    <d v="2018-12-07T00:00:00"/>
    <d v="2018-12-11T00:00:00"/>
    <x v="1"/>
    <n v="898362"/>
    <n v="898362"/>
    <n v="1"/>
    <x v="9"/>
    <n v="2018"/>
    <s v="2018Q4"/>
  </r>
  <r>
    <s v="L01/086/9/000045/2017"/>
    <d v="2017-12-22T00:00:00"/>
    <d v="2018-12-04T00:00:00"/>
    <x v="0"/>
    <n v="1250000"/>
    <n v="1250000"/>
    <n v="1"/>
    <x v="14"/>
    <n v="2018"/>
    <s v="2017Q4"/>
  </r>
  <r>
    <s v="L01/112/9/000004/2018"/>
    <d v="2018-08-08T00:00:00"/>
    <d v="2018-08-17T00:00:00"/>
    <x v="4"/>
    <n v="96620"/>
    <n v="96620"/>
    <n v="1"/>
    <x v="9"/>
    <n v="2018"/>
    <s v="2018Q3"/>
  </r>
  <r>
    <s v="L01/080/9/000027/2018"/>
    <d v="2018-11-24T00:00:00"/>
    <d v="2019-01-03T00:00:00"/>
    <x v="0"/>
    <n v="250000"/>
    <n v="250000"/>
    <n v="1"/>
    <x v="9"/>
    <n v="2019"/>
    <s v="2018Q4"/>
  </r>
  <r>
    <s v="L05/070/9/000270/2018"/>
    <d v="2018-11-18T00:00:00"/>
    <d v="2019-01-08T00:00:00"/>
    <x v="1"/>
    <n v="2800000"/>
    <n v="950000"/>
    <n v="1"/>
    <x v="9"/>
    <n v="2019"/>
    <s v="2018Q4"/>
  </r>
  <r>
    <s v="L05/070/9/000275/2018"/>
    <d v="2018-12-09T00:00:00"/>
    <d v="2018-12-19T00:00:00"/>
    <x v="1"/>
    <n v="2370317.6000999999"/>
    <n v="-1281252.757"/>
    <n v="1"/>
    <x v="9"/>
    <n v="2018"/>
    <s v="2018Q4"/>
  </r>
  <r>
    <s v="L01/040/9/000001/2019"/>
    <d v="2019-01-15T00:00:00"/>
    <d v="2019-01-17T00:00:00"/>
    <x v="8"/>
    <n v="431.29"/>
    <n v="431.29"/>
    <n v="1"/>
    <x v="10"/>
    <n v="2019"/>
    <s v="2019Q1"/>
  </r>
  <r>
    <s v="L01/070/9/000002/2019"/>
    <d v="2019-01-03T00:00:00"/>
    <d v="2019-01-18T00:00:00"/>
    <x v="1"/>
    <n v="40000"/>
    <n v="40000"/>
    <n v="1"/>
    <x v="10"/>
    <n v="2019"/>
    <s v="2019Q1"/>
  </r>
  <r>
    <s v="L02/070/9/000281/2018"/>
    <d v="2018-12-22T00:00:00"/>
    <d v="2019-01-21T00:00:00"/>
    <x v="1"/>
    <n v="96400"/>
    <n v="96400"/>
    <n v="1"/>
    <x v="9"/>
    <n v="2019"/>
    <s v="2018Q4"/>
  </r>
  <r>
    <s v="L02/087/9/000005/2019"/>
    <d v="2019-02-22T00:00:00"/>
    <d v="2019-03-04T00:00:00"/>
    <x v="0"/>
    <n v="594035"/>
    <n v="594035"/>
    <n v="1"/>
    <x v="10"/>
    <n v="2019"/>
    <s v="2019Q1"/>
  </r>
  <r>
    <s v="L01/080/9/000006/2019"/>
    <d v="2019-03-01T00:00:00"/>
    <d v="2019-03-06T00:00:00"/>
    <x v="0"/>
    <n v="7540"/>
    <n v="7540"/>
    <n v="1"/>
    <x v="10"/>
    <n v="2019"/>
    <s v="2019Q1"/>
  </r>
  <r>
    <s v="L01/080/9/000033/2018"/>
    <d v="2018-11-10T00:00:00"/>
    <d v="2019-02-22T00:00:00"/>
    <x v="0"/>
    <n v="250000"/>
    <n v="250000"/>
    <n v="1"/>
    <x v="9"/>
    <n v="2019"/>
    <s v="2018Q4"/>
  </r>
  <r>
    <s v="L01/020/9/000009/2017"/>
    <d v="2017-07-14T00:00:00"/>
    <d v="2019-03-19T00:00:00"/>
    <x v="2"/>
    <n v="30.4"/>
    <n v="30.4"/>
    <n v="1"/>
    <x v="14"/>
    <n v="2019"/>
    <s v="2017Q3"/>
  </r>
  <r>
    <s v="L02/070/9/000292/2018"/>
    <d v="2018-12-21T00:00:00"/>
    <d v="2019-03-29T00:00:00"/>
    <x v="1"/>
    <n v="353602"/>
    <n v="353602"/>
    <n v="1"/>
    <x v="9"/>
    <n v="2019"/>
    <s v="2018Q4"/>
  </r>
  <r>
    <s v="L01/084/9/000026/2018"/>
    <d v="2018-02-23T00:00:00"/>
    <d v="2019-04-23T00:00:00"/>
    <x v="0"/>
    <n v="1500000"/>
    <n v="1500000"/>
    <n v="1"/>
    <x v="9"/>
    <n v="2019"/>
    <s v="2018Q1"/>
  </r>
  <r>
    <s v="L01/110/9/000006/2019"/>
    <d v="2019-04-06T00:00:00"/>
    <d v="2019-04-29T00:00:00"/>
    <x v="4"/>
    <n v="40490"/>
    <n v="40490"/>
    <n v="1"/>
    <x v="10"/>
    <n v="2019"/>
    <s v="2019Q2"/>
  </r>
  <r>
    <s v="L01/070/9/000087/2019"/>
    <d v="2019-04-26T00:00:00"/>
    <d v="2019-04-30T00:00:00"/>
    <x v="1"/>
    <n v="6380"/>
    <n v="6380"/>
    <n v="1"/>
    <x v="10"/>
    <n v="2019"/>
    <s v="2019Q2"/>
  </r>
  <r>
    <s v="L01/040/9/000002/2019"/>
    <d v="2019-04-30T00:00:00"/>
    <d v="2019-05-03T00:00:00"/>
    <x v="8"/>
    <n v="6.1499999999995998"/>
    <n v="6.1499999999995998"/>
    <n v="1"/>
    <x v="10"/>
    <n v="2019"/>
    <s v="2019Q2"/>
  </r>
  <r>
    <s v="L01/070/9/000100/2019"/>
    <d v="2019-03-11T00:00:00"/>
    <d v="2019-04-01T00:00:00"/>
    <x v="1"/>
    <n v="909465"/>
    <n v="909465"/>
    <n v="1"/>
    <x v="10"/>
    <n v="2019"/>
    <s v="2019Q1"/>
  </r>
  <r>
    <s v="L01/070/9/000117/2019"/>
    <d v="2019-05-13T00:00:00"/>
    <d v="2019-05-20T00:00:00"/>
    <x v="1"/>
    <n v="6150"/>
    <n v="6150"/>
    <n v="1"/>
    <x v="10"/>
    <n v="2019"/>
    <s v="2019Q2"/>
  </r>
  <r>
    <s v="L01/080/9/000030/2019"/>
    <d v="2019-04-30T00:00:00"/>
    <d v="2019-05-29T00:00:00"/>
    <x v="0"/>
    <n v="91800"/>
    <n v="-200000"/>
    <n v="1"/>
    <x v="10"/>
    <n v="2019"/>
    <s v="2019Q2"/>
  </r>
  <r>
    <s v="L01/070/9/000138/2019"/>
    <d v="2019-06-02T00:00:00"/>
    <d v="2019-06-04T00:00:00"/>
    <x v="1"/>
    <n v="6380"/>
    <n v="6380"/>
    <n v="1"/>
    <x v="10"/>
    <n v="2019"/>
    <s v="2019Q2"/>
  </r>
  <r>
    <s v="L01/070/9/000152/2019"/>
    <d v="2019-03-25T00:00:00"/>
    <d v="2019-05-31T00:00:00"/>
    <x v="1"/>
    <n v="1200000"/>
    <n v="1200000"/>
    <n v="1"/>
    <x v="10"/>
    <n v="2019"/>
    <s v="2019Q1"/>
  </r>
  <r>
    <s v="L01/022/9/000002/2018"/>
    <d v="2018-11-07T00:00:00"/>
    <d v="2019-04-23T00:00:00"/>
    <x v="2"/>
    <n v="3026706.05"/>
    <n v="3026706.05"/>
    <n v="1"/>
    <x v="9"/>
    <n v="2019"/>
    <s v="2018Q4"/>
  </r>
  <r>
    <s v="L01/070/9/000165/2019"/>
    <d v="2019-06-29T00:00:00"/>
    <d v="2019-07-04T00:00:00"/>
    <x v="1"/>
    <n v="337115"/>
    <n v="337115"/>
    <n v="1"/>
    <x v="10"/>
    <n v="2019"/>
    <s v="2019Q2"/>
  </r>
  <r>
    <s v="L01/070/9/000188/2019"/>
    <d v="2019-07-20T00:00:00"/>
    <d v="2019-07-22T00:00:00"/>
    <x v="1"/>
    <n v="500000"/>
    <n v="500000"/>
    <n v="1"/>
    <x v="10"/>
    <n v="2019"/>
    <s v="2019Q3"/>
  </r>
  <r>
    <s v="L01/110/9/000038/2018"/>
    <d v="2018-01-17T00:00:00"/>
    <d v="2019-07-25T00:00:00"/>
    <x v="4"/>
    <n v="25063"/>
    <n v="25063"/>
    <n v="1"/>
    <x v="9"/>
    <n v="2019"/>
    <s v="2018Q1"/>
  </r>
  <r>
    <s v="L01/112/9/000008/2017"/>
    <d v="2017-07-18T00:00:00"/>
    <d v="2019-07-15T00:00:00"/>
    <x v="4"/>
    <n v="519298.24560000002"/>
    <n v="519298.24560000002"/>
    <n v="1"/>
    <x v="14"/>
    <n v="2019"/>
    <s v="2017Q3"/>
  </r>
  <r>
    <s v="L01/110/9/000017/2019"/>
    <d v="2019-02-18T00:00:00"/>
    <d v="2019-08-02T00:00:00"/>
    <x v="4"/>
    <n v="591805"/>
    <n v="591805"/>
    <n v="1"/>
    <x v="10"/>
    <n v="2019"/>
    <s v="2019Q1"/>
  </r>
  <r>
    <s v="L01/110/9/000022/2019"/>
    <d v="2019-06-04T00:00:00"/>
    <d v="2019-08-06T00:00:00"/>
    <x v="4"/>
    <n v="5000"/>
    <n v="5000"/>
    <n v="1"/>
    <x v="10"/>
    <n v="2019"/>
    <s v="2019Q2"/>
  </r>
  <r>
    <s v="L01/070/9/000207/2019"/>
    <d v="2019-08-11T00:00:00"/>
    <d v="2019-08-14T00:00:00"/>
    <x v="1"/>
    <n v="585019"/>
    <n v="585019"/>
    <n v="1"/>
    <x v="10"/>
    <n v="2019"/>
    <s v="2019Q3"/>
  </r>
  <r>
    <s v="L01/063/9/000004/2019"/>
    <d v="2019-08-05T00:00:00"/>
    <d v="2019-08-14T00:00:00"/>
    <x v="7"/>
    <n v="40000"/>
    <n v="40000"/>
    <n v="1"/>
    <x v="10"/>
    <n v="2019"/>
    <s v="2019Q3"/>
  </r>
  <r>
    <s v="L01/070/9/000221/2019"/>
    <d v="2019-07-07T00:00:00"/>
    <d v="2019-08-19T00:00:00"/>
    <x v="1"/>
    <n v="559868.42110000004"/>
    <n v="559868.42110000004"/>
    <n v="1"/>
    <x v="10"/>
    <n v="2019"/>
    <s v="2019Q3"/>
  </r>
  <r>
    <s v="L01/112/9/000009/2017"/>
    <d v="2017-12-18T00:00:00"/>
    <d v="2019-08-23T00:00:00"/>
    <x v="4"/>
    <n v="250000"/>
    <n v="250000"/>
    <n v="1"/>
    <x v="14"/>
    <n v="2019"/>
    <s v="2017Q4"/>
  </r>
  <r>
    <s v="L01/030/9/000006/2019"/>
    <d v="2019-09-14T00:00:00"/>
    <d v="2019-09-24T00:00:00"/>
    <x v="6"/>
    <n v="12576.5"/>
    <n v="12576.5"/>
    <n v="1"/>
    <x v="10"/>
    <n v="2019"/>
    <s v="2019Q3"/>
  </r>
  <r>
    <s v="L01/110/9/000046/2017"/>
    <d v="2017-05-29T00:00:00"/>
    <d v="2019-09-16T00:00:00"/>
    <x v="4"/>
    <n v="2208"/>
    <n v="2208"/>
    <n v="1"/>
    <x v="14"/>
    <n v="2019"/>
    <s v="2017Q2"/>
  </r>
  <r>
    <s v="L01/070/9/000269/2019"/>
    <d v="2019-09-01T00:00:00"/>
    <d v="2019-09-26T00:00:00"/>
    <x v="1"/>
    <n v="9580"/>
    <n v="9580"/>
    <n v="1"/>
    <x v="10"/>
    <n v="2019"/>
    <s v="2019Q3"/>
  </r>
  <r>
    <s v="L01/040/9/000005/2019"/>
    <d v="2019-07-01T00:00:00"/>
    <d v="2019-10-22T00:00:00"/>
    <x v="8"/>
    <n v="337795.72930000001"/>
    <n v="337795.72930000001"/>
    <n v="1"/>
    <x v="10"/>
    <n v="2019"/>
    <s v="2019Q3"/>
  </r>
  <r>
    <s v="L01/064/9/000003/2019"/>
    <d v="2019-10-25T00:00:00"/>
    <d v="2019-10-25T00:00:00"/>
    <x v="7"/>
    <n v="165080"/>
    <n v="165080"/>
    <n v="1"/>
    <x v="10"/>
    <n v="2019"/>
    <s v="2019Q4"/>
  </r>
  <r>
    <s v="L01/070/9/000288/2016"/>
    <d v="2016-11-26T00:00:00"/>
    <d v="2019-10-25T00:00:00"/>
    <x v="1"/>
    <n v="543225.39910000004"/>
    <n v="543225.39910000004"/>
    <n v="1"/>
    <x v="8"/>
    <n v="2019"/>
    <s v="2016Q4"/>
  </r>
  <r>
    <s v="L01/052/9/000005/2019"/>
    <d v="2019-10-19T00:00:00"/>
    <d v="2019-11-07T00:00:00"/>
    <x v="10"/>
    <n v="321200"/>
    <n v="321200"/>
    <n v="1"/>
    <x v="10"/>
    <n v="2019"/>
    <s v="2019Q4"/>
  </r>
  <r>
    <s v="L01/070/9/000343/2019"/>
    <d v="2019-11-11T00:00:00"/>
    <d v="2019-11-12T00:00:00"/>
    <x v="1"/>
    <n v="5800"/>
    <n v="5800"/>
    <n v="1"/>
    <x v="10"/>
    <n v="2019"/>
    <s v="2019Q4"/>
  </r>
  <r>
    <s v="L01/110/9/000033/2019"/>
    <d v="2019-11-13T00:00:00"/>
    <d v="2019-11-14T00:00:00"/>
    <x v="4"/>
    <n v="5000"/>
    <n v="5000"/>
    <n v="1"/>
    <x v="10"/>
    <n v="2019"/>
    <s v="2019Q4"/>
  </r>
  <r>
    <s v="L01/070/9/000359/2019"/>
    <d v="2019-09-27T00:00:00"/>
    <d v="2019-11-21T00:00:00"/>
    <x v="1"/>
    <n v="324561.40350000001"/>
    <n v="324561.40350000001"/>
    <n v="1"/>
    <x v="10"/>
    <n v="2019"/>
    <s v="2019Q3"/>
  </r>
  <r>
    <s v="L01/070/9/000366/2019"/>
    <d v="2019-10-05T00:00:00"/>
    <d v="2019-11-25T00:00:00"/>
    <x v="1"/>
    <n v="10000"/>
    <n v="10000"/>
    <n v="1"/>
    <x v="10"/>
    <n v="2019"/>
    <s v="2019Q4"/>
  </r>
  <r>
    <s v="L01/103/9/000003/2019"/>
    <d v="2019-12-04T00:00:00"/>
    <d v="2019-12-06T00:00:00"/>
    <x v="3"/>
    <n v="23000"/>
    <n v="23000"/>
    <n v="1"/>
    <x v="10"/>
    <n v="2019"/>
    <s v="2019Q4"/>
  </r>
  <r>
    <s v="L01/064/9/000004/2019"/>
    <d v="2019-12-04T00:00:00"/>
    <d v="2019-12-06T00:00:00"/>
    <x v="7"/>
    <n v="148540"/>
    <n v="148540"/>
    <n v="1"/>
    <x v="10"/>
    <n v="2019"/>
    <s v="2019Q4"/>
  </r>
  <r>
    <s v="L01/040/9/000008/2019"/>
    <d v="2019-12-13T00:00:00"/>
    <d v="2019-12-13T00:00:00"/>
    <x v="8"/>
    <n v="69540"/>
    <n v="69540"/>
    <n v="1"/>
    <x v="10"/>
    <n v="2019"/>
    <s v="2019Q4"/>
  </r>
  <r>
    <s v="L01/070/9/000004/2020"/>
    <d v="2020-01-05T00:00:00"/>
    <d v="2020-01-07T00:00:00"/>
    <x v="1"/>
    <n v="100400"/>
    <n v="100400"/>
    <n v="1"/>
    <x v="0"/>
    <n v="2020"/>
    <s v="2020Q1"/>
  </r>
  <r>
    <s v="L01/070/9/000432/2019"/>
    <d v="2019-12-27T00:00:00"/>
    <d v="2020-01-02T00:00:00"/>
    <x v="1"/>
    <n v="6380"/>
    <n v="6380"/>
    <n v="1"/>
    <x v="10"/>
    <n v="2020"/>
    <s v="2019Q4"/>
  </r>
  <r>
    <s v="L01/062/9/000001/2020"/>
    <d v="2020-01-04T00:00:00"/>
    <d v="2020-01-07T00:00:00"/>
    <x v="10"/>
    <n v="14000"/>
    <n v="14000"/>
    <n v="1"/>
    <x v="0"/>
    <n v="2020"/>
    <s v="2020Q1"/>
  </r>
  <r>
    <s v="L01/102/9/000002/2019"/>
    <d v="2019-11-25T00:00:00"/>
    <d v="2019-11-28T00:00:00"/>
    <x v="3"/>
    <n v="22646"/>
    <n v="22646"/>
    <n v="1"/>
    <x v="10"/>
    <n v="2019"/>
    <s v="2019Q4"/>
  </r>
  <r>
    <s v="L01/040/9/000001/2020"/>
    <d v="2020-01-09T00:00:00"/>
    <d v="2020-01-10T00:00:00"/>
    <x v="8"/>
    <n v="0"/>
    <n v="-597514"/>
    <n v="1"/>
    <x v="0"/>
    <n v="2020"/>
    <s v="2020Q1"/>
  </r>
  <r>
    <s v="L01/080/9/000044/2017"/>
    <d v="2017-08-27T00:00:00"/>
    <d v="2018-11-13T00:00:00"/>
    <x v="0"/>
    <n v="800000"/>
    <n v="800000"/>
    <n v="1"/>
    <x v="14"/>
    <n v="2018"/>
    <s v="2017Q3"/>
  </r>
  <r>
    <s v="L01/070/9/000447/2019"/>
    <d v="2019-05-13T00:00:00"/>
    <d v="2020-01-23T00:00:00"/>
    <x v="1"/>
    <n v="200000"/>
    <n v="200000"/>
    <n v="1"/>
    <x v="10"/>
    <n v="2020"/>
    <s v="2019Q2"/>
  </r>
  <r>
    <s v="L01/080/9/000014/2020"/>
    <d v="2020-01-31T00:00:00"/>
    <d v="2020-02-05T00:00:00"/>
    <x v="0"/>
    <n v="1000"/>
    <n v="1000"/>
    <n v="1"/>
    <x v="0"/>
    <n v="2020"/>
    <s v="2020Q1"/>
  </r>
  <r>
    <s v="L01/062/9/000006/2020"/>
    <d v="2020-01-28T00:00:00"/>
    <d v="2020-02-05T00:00:00"/>
    <x v="10"/>
    <n v="80"/>
    <n v="80"/>
    <n v="1"/>
    <x v="0"/>
    <n v="2020"/>
    <s v="2020Q1"/>
  </r>
  <r>
    <s v="L01/700/9/000064/2020"/>
    <d v="2020-02-07T00:00:00"/>
    <d v="2020-02-07T00:00:00"/>
    <x v="1"/>
    <n v="7000"/>
    <n v="7000"/>
    <n v="1"/>
    <x v="0"/>
    <n v="2020"/>
    <s v="2020Q1"/>
  </r>
  <r>
    <s v="L01/800/9/000017/2020"/>
    <d v="2020-02-02T00:00:00"/>
    <d v="2020-02-07T00:00:00"/>
    <x v="0"/>
    <n v="3500"/>
    <n v="3500"/>
    <n v="1"/>
    <x v="0"/>
    <n v="2020"/>
    <s v="2020Q1"/>
  </r>
  <r>
    <s v="L01/020/9/000001/2020"/>
    <d v="2020-02-02T00:00:00"/>
    <d v="2020-02-04T00:00:00"/>
    <x v="2"/>
    <n v="124260"/>
    <n v="546.74399999996001"/>
    <n v="1"/>
    <x v="0"/>
    <n v="2020"/>
    <s v="2020Q1"/>
  </r>
  <r>
    <s v="L01/700/9/000080/2020"/>
    <d v="2020-02-08T00:00:00"/>
    <d v="2020-02-13T00:00:00"/>
    <x v="1"/>
    <n v="22000"/>
    <n v="22000"/>
    <n v="1"/>
    <x v="0"/>
    <n v="2020"/>
    <s v="2020Q1"/>
  </r>
  <r>
    <s v="L01/080/9/000023/2020"/>
    <d v="2020-01-31T00:00:00"/>
    <d v="2020-02-20T00:00:00"/>
    <x v="0"/>
    <n v="50000"/>
    <n v="50000"/>
    <n v="1"/>
    <x v="0"/>
    <n v="2020"/>
    <s v="2020Q1"/>
  </r>
  <r>
    <s v="L01/020/9/000002/2020"/>
    <d v="2020-02-11T00:00:00"/>
    <d v="2020-02-24T00:00:00"/>
    <x v="2"/>
    <n v="103512"/>
    <n v="51756"/>
    <n v="1"/>
    <x v="0"/>
    <n v="2020"/>
    <s v="2020Q1"/>
  </r>
  <r>
    <s v="L01/102/9/000001/2020"/>
    <d v="2020-01-27T00:00:00"/>
    <d v="2020-02-26T00:00:00"/>
    <x v="3"/>
    <n v="185000"/>
    <n v="185000"/>
    <n v="1"/>
    <x v="0"/>
    <n v="2020"/>
    <s v="2020Q1"/>
  </r>
  <r>
    <s v="L01/102/9/000002/2020"/>
    <d v="2020-02-14T00:00:00"/>
    <d v="2020-02-26T00:00:00"/>
    <x v="3"/>
    <n v="230000"/>
    <n v="230000"/>
    <n v="1"/>
    <x v="0"/>
    <n v="2020"/>
    <s v="2020Q1"/>
  </r>
  <r>
    <s v="L01/700/9/000182/2020"/>
    <d v="2020-02-19T00:00:00"/>
    <d v="2020-03-17T00:00:00"/>
    <x v="1"/>
    <n v="20000"/>
    <n v="20000"/>
    <n v="1"/>
    <x v="0"/>
    <n v="2020"/>
    <s v="2020Q1"/>
  </r>
  <r>
    <s v="L01/103/9/000002/2020"/>
    <d v="2020-03-21T00:00:00"/>
    <d v="2020-03-23T00:00:00"/>
    <x v="3"/>
    <n v="76300"/>
    <n v="0"/>
    <n v="1"/>
    <x v="0"/>
    <n v="2020"/>
    <s v="2020Q1"/>
  </r>
  <r>
    <s v="L01/062/9/000012/2019"/>
    <d v="2019-12-10T00:00:00"/>
    <d v="2020-02-14T00:00:00"/>
    <x v="10"/>
    <n v="150560"/>
    <n v="150560"/>
    <n v="1"/>
    <x v="10"/>
    <n v="2020"/>
    <s v="2019Q4"/>
  </r>
  <r>
    <s v="L01/110/9/000004/2020"/>
    <d v="2020-03-21T00:00:00"/>
    <d v="2020-03-22T00:00:00"/>
    <x v="4"/>
    <n v="2000"/>
    <n v="2000"/>
    <n v="1"/>
    <x v="0"/>
    <n v="2020"/>
    <s v="2020Q1"/>
  </r>
  <r>
    <s v="L01/070/9/000205/2020"/>
    <d v="2020-04-06T00:00:00"/>
    <d v="2020-04-07T00:00:00"/>
    <x v="1"/>
    <n v="25000"/>
    <n v="25000"/>
    <n v="1"/>
    <x v="0"/>
    <n v="2020"/>
    <s v="2020Q2"/>
  </r>
  <r>
    <s v="L01/103/9/000003/2020"/>
    <d v="2020-04-08T00:00:00"/>
    <d v="2020-04-08T00:00:00"/>
    <x v="3"/>
    <n v="319924.81209999998"/>
    <n v="319924.81209999998"/>
    <n v="1"/>
    <x v="0"/>
    <n v="2020"/>
    <s v="2020Q2"/>
  </r>
  <r>
    <s v="L01/110/9/000006/2020"/>
    <d v="2020-04-08T00:00:00"/>
    <d v="2020-04-08T00:00:00"/>
    <x v="4"/>
    <n v="2000"/>
    <n v="2000"/>
    <n v="1"/>
    <x v="0"/>
    <n v="2020"/>
    <s v="2020Q2"/>
  </r>
  <r>
    <s v="L01/110/9/000009/2020"/>
    <d v="2020-04-17T00:00:00"/>
    <d v="2020-04-18T00:00:00"/>
    <x v="4"/>
    <n v="1000"/>
    <n v="1000"/>
    <n v="1"/>
    <x v="0"/>
    <n v="2020"/>
    <s v="2020Q2"/>
  </r>
  <r>
    <s v="L01/064/9/000002/2020"/>
    <d v="2020-03-21T00:00:00"/>
    <d v="2020-03-23T00:00:00"/>
    <x v="7"/>
    <n v="50000"/>
    <n v="50000"/>
    <n v="1"/>
    <x v="0"/>
    <n v="2020"/>
    <s v="2020Q1"/>
  </r>
  <r>
    <s v="L01/110/9/000010/2020"/>
    <d v="2020-03-19T00:00:00"/>
    <d v="2020-04-23T00:00:00"/>
    <x v="4"/>
    <n v="500"/>
    <n v="500"/>
    <n v="1"/>
    <x v="0"/>
    <n v="2020"/>
    <s v="2020Q1"/>
  </r>
  <r>
    <s v="L01/064/9/000003/2020"/>
    <d v="2020-04-25T00:00:00"/>
    <d v="2020-04-27T00:00:00"/>
    <x v="7"/>
    <n v="84360"/>
    <n v="84360"/>
    <n v="1"/>
    <x v="0"/>
    <n v="2020"/>
    <s v="2020Q2"/>
  </r>
  <r>
    <s v="L01/110/9/000011/2020"/>
    <d v="2020-04-25T00:00:00"/>
    <d v="2020-04-27T00:00:00"/>
    <x v="4"/>
    <n v="1000"/>
    <n v="1000"/>
    <n v="1"/>
    <x v="0"/>
    <n v="2020"/>
    <s v="2020Q2"/>
  </r>
  <r>
    <s v="L01/062/9/000010/2020"/>
    <d v="2020-02-06T00:00:00"/>
    <d v="2020-03-09T00:00:00"/>
    <x v="10"/>
    <n v="280000"/>
    <n v="280000"/>
    <n v="1"/>
    <x v="0"/>
    <n v="2020"/>
    <s v="2020Q1"/>
  </r>
  <r>
    <s v="L01/103/9/000005/2020"/>
    <d v="2020-06-01T00:00:00"/>
    <d v="2020-06-02T00:00:00"/>
    <x v="3"/>
    <n v="10000"/>
    <n v="10000"/>
    <n v="1"/>
    <x v="0"/>
    <n v="2020"/>
    <s v="2020Q2"/>
  </r>
  <r>
    <s v="L01/040/9/000004/2020"/>
    <d v="2020-06-15T00:00:00"/>
    <d v="2020-06-15T00:00:00"/>
    <x v="8"/>
    <n v="84300"/>
    <n v="-6030"/>
    <n v="1"/>
    <x v="0"/>
    <n v="2020"/>
    <s v="2020Q2"/>
  </r>
  <r>
    <s v="L01/800/9/000104/2020"/>
    <d v="2020-06-13T00:00:00"/>
    <d v="2020-06-22T00:00:00"/>
    <x v="0"/>
    <n v="1000"/>
    <n v="1000"/>
    <n v="1"/>
    <x v="0"/>
    <n v="2020"/>
    <s v="2020Q2"/>
  </r>
  <r>
    <s v="L01/021/9/000001/2020"/>
    <d v="2020-07-09T00:00:00"/>
    <d v="2020-07-13T00:00:00"/>
    <x v="2"/>
    <n v="348.7"/>
    <n v="348.7"/>
    <n v="1"/>
    <x v="0"/>
    <n v="2020"/>
    <s v="2020Q3"/>
  </r>
  <r>
    <s v="L01/110/9/000022/2020"/>
    <d v="2020-06-30T00:00:00"/>
    <d v="2020-07-16T00:00:00"/>
    <x v="4"/>
    <n v="22600"/>
    <n v="22600"/>
    <n v="1"/>
    <x v="0"/>
    <n v="2020"/>
    <s v="2020Q2"/>
  </r>
  <r>
    <s v="L01/042/9/000002/2020"/>
    <d v="2020-08-01T00:00:00"/>
    <d v="2020-08-03T00:00:00"/>
    <x v="8"/>
    <n v="49300"/>
    <n v="8675.1440000000002"/>
    <n v="1"/>
    <x v="0"/>
    <n v="2020"/>
    <s v="2020Q3"/>
  </r>
  <r>
    <s v="L01/062/9/000012/2020"/>
    <d v="2020-02-20T00:00:00"/>
    <d v="2020-08-07T00:00:00"/>
    <x v="10"/>
    <n v="314"/>
    <n v="314"/>
    <n v="1"/>
    <x v="0"/>
    <n v="2020"/>
    <s v="2020Q1"/>
  </r>
  <r>
    <s v="L01/023/9/000001/2020"/>
    <d v="2020-08-01T00:00:00"/>
    <d v="2020-08-17T00:00:00"/>
    <x v="2"/>
    <n v="151080"/>
    <n v="151080"/>
    <n v="1"/>
    <x v="0"/>
    <n v="2020"/>
    <s v="2020Q3"/>
  </r>
  <r>
    <s v="L01/700/9/000525/2020"/>
    <d v="2020-08-18T00:00:00"/>
    <d v="2020-08-18T00:00:00"/>
    <x v="1"/>
    <n v="6270"/>
    <n v="6000"/>
    <n v="1"/>
    <x v="0"/>
    <n v="2020"/>
    <s v="2020Q3"/>
  </r>
  <r>
    <s v="L01/700/9/000539/2020"/>
    <d v="2020-08-19T00:00:00"/>
    <d v="2020-08-21T00:00:00"/>
    <x v="1"/>
    <n v="50"/>
    <n v="50"/>
    <n v="1"/>
    <x v="0"/>
    <n v="2020"/>
    <s v="2020Q3"/>
  </r>
  <r>
    <s v="L01/064/9/000006/2019"/>
    <d v="2019-12-08T00:00:00"/>
    <d v="2020-08-27T00:00:00"/>
    <x v="7"/>
    <n v="2925"/>
    <n v="-137635"/>
    <n v="1"/>
    <x v="10"/>
    <n v="2020"/>
    <s v="2019Q4"/>
  </r>
  <r>
    <s v="L01/022/9/000001/2020"/>
    <d v="2020-06-25T00:00:00"/>
    <d v="2020-09-02T00:00:00"/>
    <x v="2"/>
    <n v="12390"/>
    <n v="12390"/>
    <n v="1"/>
    <x v="0"/>
    <n v="2020"/>
    <s v="2020Q2"/>
  </r>
  <r>
    <s v="L01/040/9/000006/2020"/>
    <d v="2020-09-09T00:00:00"/>
    <d v="2020-09-10T00:00:00"/>
    <x v="8"/>
    <n v="29070"/>
    <n v="3735.4949999999999"/>
    <n v="1"/>
    <x v="0"/>
    <n v="2020"/>
    <s v="2020Q3"/>
  </r>
  <r>
    <s v="L01/110/9/000047/2020"/>
    <d v="2020-08-15T00:00:00"/>
    <d v="2020-09-22T00:00:00"/>
    <x v="4"/>
    <n v="45000"/>
    <n v="45000"/>
    <n v="1"/>
    <x v="0"/>
    <n v="2020"/>
    <s v="2020Q3"/>
  </r>
  <r>
    <s v="L01/087/9/000221/2020"/>
    <d v="2020-09-06T00:00:00"/>
    <d v="2020-09-23T00:00:00"/>
    <x v="0"/>
    <n v="20000"/>
    <n v="20000"/>
    <n v="1"/>
    <x v="0"/>
    <n v="2020"/>
    <s v="2020Q3"/>
  </r>
  <r>
    <s v="L01/062/9/000022/2020"/>
    <d v="2019-06-16T00:00:00"/>
    <d v="2020-09-28T00:00:00"/>
    <x v="10"/>
    <n v="0"/>
    <n v="-2626"/>
    <n v="1"/>
    <x v="10"/>
    <n v="2020"/>
    <s v="2019Q2"/>
  </r>
  <r>
    <s v="L01/062/9/000018/2020"/>
    <d v="2020-03-25T00:00:00"/>
    <d v="2020-09-28T00:00:00"/>
    <x v="10"/>
    <n v="287800.92979999998"/>
    <n v="287800.92979999998"/>
    <n v="1"/>
    <x v="0"/>
    <n v="2020"/>
    <s v="2020Q1"/>
  </r>
  <r>
    <s v="L01/062/9/000016/2020"/>
    <d v="2020-04-12T00:00:00"/>
    <d v="2020-09-28T00:00:00"/>
    <x v="10"/>
    <n v="9654"/>
    <n v="9654"/>
    <n v="1"/>
    <x v="0"/>
    <n v="2020"/>
    <s v="2020Q2"/>
  </r>
  <r>
    <s v="L01/022/9/000002/2020"/>
    <d v="2020-09-19T00:00:00"/>
    <d v="2020-10-05T00:00:00"/>
    <x v="2"/>
    <n v="10510"/>
    <n v="3139.8688999999999"/>
    <n v="1"/>
    <x v="0"/>
    <n v="2020"/>
    <s v="2020Q3"/>
  </r>
  <r>
    <s v="L01/110/9/000049/2020"/>
    <d v="2020-01-16T00:00:00"/>
    <d v="2020-10-07T00:00:00"/>
    <x v="4"/>
    <n v="20000"/>
    <n v="20000"/>
    <n v="1"/>
    <x v="0"/>
    <n v="2020"/>
    <s v="2020Q1"/>
  </r>
  <r>
    <s v="L01/021/9/000002/2020"/>
    <d v="2020-09-23T00:00:00"/>
    <d v="2020-09-24T00:00:00"/>
    <x v="2"/>
    <n v="627.19700000004002"/>
    <n v="627.19700000004002"/>
    <n v="1"/>
    <x v="0"/>
    <n v="2020"/>
    <s v="2020Q3"/>
  </r>
  <r>
    <s v="L01/062/9/000024/2020"/>
    <d v="2020-06-08T00:00:00"/>
    <d v="2020-11-04T00:00:00"/>
    <x v="10"/>
    <n v="41521"/>
    <n v="41521"/>
    <n v="1"/>
    <x v="0"/>
    <n v="2020"/>
    <s v="2020Q2"/>
  </r>
  <r>
    <s v="L01/070/9/000881/2020"/>
    <d v="2020-11-08T00:00:00"/>
    <d v="2020-11-09T00:00:00"/>
    <x v="1"/>
    <n v="2320"/>
    <n v="2320"/>
    <n v="1"/>
    <x v="0"/>
    <n v="2020"/>
    <s v="2020Q4"/>
  </r>
  <r>
    <s v="L01/087/9/000333/2020"/>
    <d v="2020-11-21T00:00:00"/>
    <d v="2020-11-23T00:00:00"/>
    <x v="0"/>
    <n v="100000"/>
    <n v="100000"/>
    <n v="1"/>
    <x v="0"/>
    <n v="2020"/>
    <s v="2020Q4"/>
  </r>
  <r>
    <s v="L01/070/9/000997/2020"/>
    <d v="2020-11-27T00:00:00"/>
    <d v="2020-12-03T00:00:00"/>
    <x v="1"/>
    <n v="1000"/>
    <n v="1000"/>
    <n v="1"/>
    <x v="0"/>
    <n v="2020"/>
    <s v="2020Q4"/>
  </r>
  <r>
    <s v="L01/088/9/000271/2020"/>
    <d v="2020-12-18T00:00:00"/>
    <d v="2020-12-18T00:00:00"/>
    <x v="0"/>
    <n v="109410"/>
    <n v="109410"/>
    <n v="1"/>
    <x v="0"/>
    <n v="2020"/>
    <s v="2020Q4"/>
  </r>
  <r>
    <s v="L01/110/9/000059/2020"/>
    <d v="2020-12-09T00:00:00"/>
    <d v="2020-12-14T00:00:00"/>
    <x v="4"/>
    <n v="150000"/>
    <n v="150000"/>
    <n v="1"/>
    <x v="0"/>
    <n v="2020"/>
    <s v="2020Q4"/>
  </r>
  <r>
    <s v="L01/070/9/001170/2020"/>
    <d v="2020-12-29T00:00:00"/>
    <d v="2021-01-04T00:00:00"/>
    <x v="1"/>
    <n v="21800"/>
    <n v="21800"/>
    <n v="1"/>
    <x v="0"/>
    <n v="2021"/>
    <s v="2020Q4"/>
  </r>
  <r>
    <s v="L01/070/9/001175/2020"/>
    <d v="2020-12-25T00:00:00"/>
    <d v="2021-01-08T00:00:00"/>
    <x v="1"/>
    <n v="417200"/>
    <n v="301300"/>
    <n v="1"/>
    <x v="0"/>
    <n v="2021"/>
    <s v="2020Q4"/>
  </r>
  <r>
    <s v="L05/070/9/001180/2020"/>
    <d v="2020-12-20T00:00:00"/>
    <d v="2021-01-06T00:00:00"/>
    <x v="1"/>
    <n v="1369110"/>
    <n v="533750"/>
    <n v="1"/>
    <x v="0"/>
    <n v="2021"/>
    <s v="2020Q4"/>
  </r>
  <r>
    <s v="L01/070/9/001182/2020"/>
    <d v="2020-12-04T00:00:00"/>
    <d v="2021-01-05T00:00:00"/>
    <x v="1"/>
    <n v="6000"/>
    <n v="6000"/>
    <n v="1"/>
    <x v="0"/>
    <n v="2021"/>
    <s v="2020Q4"/>
  </r>
  <r>
    <s v="L01/070/9/001184/2020"/>
    <d v="2020-12-14T00:00:00"/>
    <d v="2020-12-15T00:00:00"/>
    <x v="1"/>
    <n v="16000"/>
    <n v="16000"/>
    <n v="1"/>
    <x v="0"/>
    <n v="2020"/>
    <s v="2020Q4"/>
  </r>
  <r>
    <s v="L01/070/9/001179/2020"/>
    <d v="2020-12-31T00:00:00"/>
    <d v="2021-01-06T00:00:00"/>
    <x v="1"/>
    <n v="15484"/>
    <n v="15484"/>
    <n v="1"/>
    <x v="0"/>
    <n v="2021"/>
    <s v="2020Q4"/>
  </r>
  <r>
    <s v="L01/070/9/001186/2020"/>
    <d v="2020-10-11T00:00:00"/>
    <d v="2021-01-06T00:00:00"/>
    <x v="1"/>
    <n v="10000"/>
    <n v="10000"/>
    <n v="1"/>
    <x v="0"/>
    <n v="2021"/>
    <s v="2020Q4"/>
  </r>
  <r>
    <s v="L01/080/9/000396/2020"/>
    <d v="2020-12-26T00:00:00"/>
    <d v="2021-01-05T00:00:00"/>
    <x v="0"/>
    <n v="20000"/>
    <n v="20000"/>
    <n v="1"/>
    <x v="0"/>
    <n v="2021"/>
    <s v="2020Q4"/>
  </r>
  <r>
    <s v="L01/080/9/000397/2020"/>
    <d v="2020-12-05T00:00:00"/>
    <d v="2021-01-04T00:00:00"/>
    <x v="0"/>
    <n v="120000"/>
    <n v="120000"/>
    <n v="1"/>
    <x v="0"/>
    <n v="2021"/>
    <s v="2020Q4"/>
  </r>
  <r>
    <s v="L01/080/9/000398/2020"/>
    <d v="2020-12-31T00:00:00"/>
    <d v="2021-01-06T00:00:00"/>
    <x v="0"/>
    <n v="17400"/>
    <n v="11428"/>
    <n v="1"/>
    <x v="0"/>
    <n v="2021"/>
    <s v="2020Q4"/>
  </r>
  <r>
    <s v="L01/080/9/000399/2020"/>
    <d v="2020-12-25T00:00:00"/>
    <d v="2021-01-13T00:00:00"/>
    <x v="0"/>
    <n v="2460208"/>
    <n v="850000"/>
    <n v="1"/>
    <x v="0"/>
    <n v="2021"/>
    <s v="2020Q4"/>
  </r>
  <r>
    <s v="L01/087/9/000414/2020"/>
    <d v="2020-09-14T00:00:00"/>
    <d v="2021-01-29T00:00:00"/>
    <x v="0"/>
    <n v="173550"/>
    <n v="173550"/>
    <n v="1"/>
    <x v="0"/>
    <n v="2021"/>
    <s v="2020Q3"/>
  </r>
  <r>
    <s v="L01/080/9/000018/2021"/>
    <d v="2021-02-01T00:00:00"/>
    <d v="2021-02-01T00:00:00"/>
    <x v="0"/>
    <n v="1543000"/>
    <n v="884139"/>
    <n v="1"/>
    <x v="1"/>
    <n v="2021"/>
    <s v="2021Q1"/>
  </r>
  <r>
    <s v="L01/070/9/000086/2021"/>
    <d v="2021-01-29T00:00:00"/>
    <d v="2021-02-01T00:00:00"/>
    <x v="1"/>
    <n v="8700"/>
    <n v="8700"/>
    <n v="1"/>
    <x v="1"/>
    <n v="2021"/>
    <s v="2021Q1"/>
  </r>
  <r>
    <s v="L01/070/9/000090/2021"/>
    <d v="2021-01-28T00:00:00"/>
    <d v="2021-01-29T00:00:00"/>
    <x v="1"/>
    <n v="8700"/>
    <n v="8700"/>
    <n v="1"/>
    <x v="1"/>
    <n v="2021"/>
    <s v="2021Q1"/>
  </r>
  <r>
    <s v="L01/070/9/001228/2020"/>
    <d v="2020-12-30T00:00:00"/>
    <d v="2021-01-11T00:00:00"/>
    <x v="1"/>
    <n v="53170"/>
    <n v="53170"/>
    <n v="1"/>
    <x v="0"/>
    <n v="2021"/>
    <s v="2020Q4"/>
  </r>
  <r>
    <s v="L01/070/9/001231/2020"/>
    <d v="2020-12-27T00:00:00"/>
    <d v="2020-12-29T00:00:00"/>
    <x v="1"/>
    <n v="12348"/>
    <n v="12348"/>
    <n v="1"/>
    <x v="0"/>
    <n v="2020"/>
    <s v="2020Q4"/>
  </r>
  <r>
    <s v="L01/700/9/000096/2021"/>
    <d v="2021-01-06T00:00:00"/>
    <d v="2021-01-12T00:00:00"/>
    <x v="1"/>
    <n v="15080"/>
    <n v="15080"/>
    <n v="1"/>
    <x v="1"/>
    <n v="2021"/>
    <s v="2021Q1"/>
  </r>
  <r>
    <s v="L01/070/9/000097/2021"/>
    <d v="2021-01-12T00:00:00"/>
    <d v="2021-02-01T00:00:00"/>
    <x v="1"/>
    <n v="82400"/>
    <n v="82400"/>
    <n v="1"/>
    <x v="1"/>
    <n v="2021"/>
    <s v="2021Q1"/>
  </r>
  <r>
    <s v="L01/070/9/000098/2021"/>
    <d v="2021-01-26T00:00:00"/>
    <d v="2021-02-03T00:00:00"/>
    <x v="1"/>
    <n v="60000"/>
    <n v="60000"/>
    <n v="1"/>
    <x v="1"/>
    <n v="2021"/>
    <s v="2021Q1"/>
  </r>
  <r>
    <s v="L01/070/9/000103/2021"/>
    <d v="2021-01-09T00:00:00"/>
    <d v="2021-01-21T00:00:00"/>
    <x v="1"/>
    <n v="163610"/>
    <n v="163610"/>
    <n v="1"/>
    <x v="1"/>
    <n v="2021"/>
    <s v="2021Q1"/>
  </r>
  <r>
    <s v="L02/070/9/000107/2021"/>
    <d v="2021-01-26T00:00:00"/>
    <d v="2021-02-03T00:00:00"/>
    <x v="1"/>
    <n v="14380"/>
    <n v="14380"/>
    <n v="1"/>
    <x v="1"/>
    <n v="2021"/>
    <s v="2021Q1"/>
  </r>
  <r>
    <s v="L01/070/9/000108/2021"/>
    <d v="2021-01-17T00:00:00"/>
    <d v="2021-02-03T00:00:00"/>
    <x v="1"/>
    <n v="8700"/>
    <n v="8700"/>
    <n v="1"/>
    <x v="1"/>
    <n v="2021"/>
    <s v="2021Q1"/>
  </r>
  <r>
    <s v="L01/700/9/001233/2020"/>
    <d v="2020-12-21T00:00:00"/>
    <d v="2021-02-01T00:00:00"/>
    <x v="1"/>
    <n v="50000"/>
    <n v="50000"/>
    <n v="1"/>
    <x v="0"/>
    <n v="2021"/>
    <s v="2020Q4"/>
  </r>
  <r>
    <s v="L01/080/9/000415/2020"/>
    <d v="2020-12-31T00:00:00"/>
    <d v="2021-02-02T00:00:00"/>
    <x v="0"/>
    <n v="488"/>
    <n v="488"/>
    <n v="1"/>
    <x v="0"/>
    <n v="2021"/>
    <s v="2020Q4"/>
  </r>
  <r>
    <s v="L01/070/9/000113/2021"/>
    <d v="2021-01-22T00:00:00"/>
    <d v="2021-01-25T00:00:00"/>
    <x v="1"/>
    <n v="7000"/>
    <n v="7000"/>
    <n v="1"/>
    <x v="1"/>
    <n v="2021"/>
    <s v="2021Q1"/>
  </r>
  <r>
    <s v="L01/088/9/000023/2021"/>
    <d v="2021-01-28T00:00:00"/>
    <d v="2021-02-01T00:00:00"/>
    <x v="0"/>
    <n v="34280"/>
    <n v="34280"/>
    <n v="1"/>
    <x v="1"/>
    <n v="2021"/>
    <s v="2021Q1"/>
  </r>
  <r>
    <s v="L01/070/9/000115/2021"/>
    <d v="2021-01-28T00:00:00"/>
    <d v="2021-02-01T00:00:00"/>
    <x v="1"/>
    <n v="15700"/>
    <n v="15700"/>
    <n v="1"/>
    <x v="1"/>
    <n v="2021"/>
    <s v="2021Q1"/>
  </r>
  <r>
    <s v="L01/070/9/000119/2021"/>
    <d v="2021-01-31T00:00:00"/>
    <d v="2021-02-01T00:00:00"/>
    <x v="1"/>
    <n v="15700"/>
    <n v="15700"/>
    <n v="1"/>
    <x v="1"/>
    <n v="2021"/>
    <s v="2021Q1"/>
  </r>
  <r>
    <s v="L01/070/9/000120/2021"/>
    <d v="2021-01-27T00:00:00"/>
    <d v="2021-02-02T00:00:00"/>
    <x v="1"/>
    <n v="668550"/>
    <n v="668550"/>
    <n v="1"/>
    <x v="1"/>
    <n v="2021"/>
    <s v="2021Q1"/>
  </r>
  <r>
    <s v="L01/070/9/000121/2021"/>
    <d v="2021-02-02T00:00:00"/>
    <d v="2021-02-03T00:00:00"/>
    <x v="1"/>
    <n v="15700"/>
    <n v="15700"/>
    <n v="1"/>
    <x v="1"/>
    <n v="2021"/>
    <s v="2021Q1"/>
  </r>
  <r>
    <s v="L01/070/9/000125/2021"/>
    <d v="2021-01-25T00:00:00"/>
    <d v="2021-02-02T00:00:00"/>
    <x v="1"/>
    <n v="15700"/>
    <n v="15700"/>
    <n v="1"/>
    <x v="1"/>
    <n v="2021"/>
    <s v="2021Q1"/>
  </r>
  <r>
    <s v="L01/700/9/000128/2021"/>
    <d v="2021-02-01T00:00:00"/>
    <d v="2021-02-04T00:00:00"/>
    <x v="1"/>
    <n v="72760"/>
    <n v="72760"/>
    <n v="1"/>
    <x v="1"/>
    <n v="2021"/>
    <s v="2021Q1"/>
  </r>
  <r>
    <s v="L01/070/9/000129/2021"/>
    <d v="2021-01-02T00:00:00"/>
    <d v="2021-01-04T00:00:00"/>
    <x v="1"/>
    <n v="7000"/>
    <n v="7000"/>
    <n v="1"/>
    <x v="1"/>
    <n v="2021"/>
    <s v="2021Q1"/>
  </r>
  <r>
    <s v="L01/088/9/000025/2021"/>
    <d v="2021-02-01T00:00:00"/>
    <d v="2021-02-01T00:00:00"/>
    <x v="0"/>
    <n v="106200"/>
    <n v="106200"/>
    <n v="1"/>
    <x v="1"/>
    <n v="2021"/>
    <s v="2021Q1"/>
  </r>
  <r>
    <s v="L01/070/9/000130/2021"/>
    <d v="2021-01-27T00:00:00"/>
    <d v="2021-02-05T00:00:00"/>
    <x v="1"/>
    <n v="4180"/>
    <n v="4180"/>
    <n v="1"/>
    <x v="1"/>
    <n v="2021"/>
    <s v="2021Q1"/>
  </r>
  <r>
    <s v="L01/070/9/000132/2021"/>
    <d v="2021-02-02T00:00:00"/>
    <d v="2021-02-06T00:00:00"/>
    <x v="1"/>
    <n v="59050"/>
    <n v="59050"/>
    <n v="1"/>
    <x v="1"/>
    <n v="2021"/>
    <s v="2021Q1"/>
  </r>
  <r>
    <s v="L01/700/9/000133/2021"/>
    <d v="2021-01-31T00:00:00"/>
    <d v="2021-02-02T00:00:00"/>
    <x v="1"/>
    <n v="17400"/>
    <n v="17400"/>
    <n v="1"/>
    <x v="1"/>
    <n v="2021"/>
    <s v="2021Q1"/>
  </r>
  <r>
    <s v="L01/070/9/000136/2021"/>
    <d v="2021-01-15T00:00:00"/>
    <d v="2021-02-04T00:00:00"/>
    <x v="1"/>
    <n v="10920"/>
    <n v="10920"/>
    <n v="1"/>
    <x v="1"/>
    <n v="2021"/>
    <s v="2021Q1"/>
  </r>
  <r>
    <s v="L01/087/9/000024/2021"/>
    <d v="2021-02-06T00:00:00"/>
    <d v="2021-02-08T00:00:00"/>
    <x v="0"/>
    <n v="12760"/>
    <n v="12760"/>
    <n v="1"/>
    <x v="1"/>
    <n v="2021"/>
    <s v="2021Q1"/>
  </r>
  <r>
    <s v="L01/070/9/000137/2021"/>
    <d v="2021-02-06T00:00:00"/>
    <d v="2021-02-08T00:00:00"/>
    <x v="1"/>
    <n v="7000"/>
    <n v="7000"/>
    <n v="1"/>
    <x v="1"/>
    <n v="2021"/>
    <s v="2021Q1"/>
  </r>
  <r>
    <s v="L01/052/9/000001/2020"/>
    <d v="2020-10-11T00:00:00"/>
    <d v="2021-01-28T00:00:00"/>
    <x v="10"/>
    <n v="10000"/>
    <n v="10000"/>
    <n v="1"/>
    <x v="0"/>
    <n v="2021"/>
    <s v="2020Q4"/>
  </r>
  <r>
    <s v="L01/103/9/000013/2020"/>
    <d v="2020-10-15T00:00:00"/>
    <d v="2021-01-05T00:00:00"/>
    <x v="3"/>
    <n v="138234"/>
    <n v="138234"/>
    <n v="1"/>
    <x v="0"/>
    <n v="2021"/>
    <s v="2020Q4"/>
  </r>
  <r>
    <s v="L01/070/9/000138/2021"/>
    <d v="2021-02-05T00:00:00"/>
    <d v="2021-02-08T00:00:00"/>
    <x v="1"/>
    <n v="30180"/>
    <n v="30180"/>
    <n v="1"/>
    <x v="1"/>
    <n v="2021"/>
    <s v="2021Q1"/>
  </r>
  <r>
    <s v="L01/070/9/000140/2021"/>
    <d v="2021-01-27T00:00:00"/>
    <d v="2021-02-04T00:00:00"/>
    <x v="1"/>
    <n v="144647"/>
    <n v="144647"/>
    <n v="1"/>
    <x v="1"/>
    <n v="2021"/>
    <s v="2021Q1"/>
  </r>
  <r>
    <s v="L01/088/9/000029/2021"/>
    <d v="2021-01-18T00:00:00"/>
    <d v="2021-01-27T00:00:00"/>
    <x v="0"/>
    <n v="121660"/>
    <n v="121660"/>
    <n v="1"/>
    <x v="1"/>
    <n v="2021"/>
    <s v="2021Q1"/>
  </r>
  <r>
    <s v="L02/070/9/000141/2021"/>
    <d v="2021-02-03T00:00:00"/>
    <d v="2021-02-08T00:00:00"/>
    <x v="1"/>
    <n v="7000"/>
    <n v="7000"/>
    <n v="1"/>
    <x v="1"/>
    <n v="2021"/>
    <s v="2021Q1"/>
  </r>
  <r>
    <s v="L01/087/9/000027/2021"/>
    <d v="2021-01-07T00:00:00"/>
    <d v="2021-01-16T00:00:00"/>
    <x v="0"/>
    <n v="52919"/>
    <n v="52919"/>
    <n v="1"/>
    <x v="1"/>
    <n v="2021"/>
    <s v="2021Q1"/>
  </r>
  <r>
    <s v="L01/070/9/000142/2021"/>
    <d v="2021-01-16T00:00:00"/>
    <d v="2021-01-25T00:00:00"/>
    <x v="1"/>
    <n v="7000"/>
    <n v="7000"/>
    <n v="1"/>
    <x v="1"/>
    <n v="2021"/>
    <s v="2021Q1"/>
  </r>
  <r>
    <s v="L01/080/9/000028/2021"/>
    <d v="2021-02-07T00:00:00"/>
    <d v="2021-02-09T00:00:00"/>
    <x v="0"/>
    <n v="27000"/>
    <n v="27000"/>
    <n v="1"/>
    <x v="1"/>
    <n v="2021"/>
    <s v="2021Q1"/>
  </r>
  <r>
    <s v="L01/087/9/000029/2021"/>
    <d v="2021-01-27T00:00:00"/>
    <d v="2021-02-09T00:00:00"/>
    <x v="0"/>
    <n v="494356"/>
    <n v="494356"/>
    <n v="1"/>
    <x v="1"/>
    <n v="2021"/>
    <s v="2021Q1"/>
  </r>
  <r>
    <s v="L01/070/9/000143/2021"/>
    <d v="2021-02-02T00:00:00"/>
    <d v="2021-02-09T00:00:00"/>
    <x v="1"/>
    <n v="1310"/>
    <n v="1310"/>
    <n v="1"/>
    <x v="1"/>
    <n v="2021"/>
    <s v="2021Q1"/>
  </r>
  <r>
    <s v="L02/070/9/000144/2021"/>
    <d v="2021-02-03T00:00:00"/>
    <d v="2021-02-08T00:00:00"/>
    <x v="1"/>
    <n v="7000"/>
    <n v="7000"/>
    <n v="1"/>
    <x v="1"/>
    <n v="2021"/>
    <s v="2021Q1"/>
  </r>
  <r>
    <s v="L05/070/9/001237/2020"/>
    <d v="2020-12-22T00:00:00"/>
    <d v="2021-02-09T00:00:00"/>
    <x v="1"/>
    <n v="530000"/>
    <n v="530000"/>
    <n v="1"/>
    <x v="0"/>
    <n v="2021"/>
    <s v="2020Q4"/>
  </r>
  <r>
    <s v="L05/070/9/000145/2021"/>
    <d v="2021-01-20T00:00:00"/>
    <d v="2021-02-09T00:00:00"/>
    <x v="1"/>
    <n v="50000"/>
    <n v="50000"/>
    <n v="1"/>
    <x v="1"/>
    <n v="2021"/>
    <s v="2021Q1"/>
  </r>
  <r>
    <s v="L01/088/9/000032/2021"/>
    <d v="2021-02-04T00:00:00"/>
    <d v="2021-02-09T00:00:00"/>
    <x v="0"/>
    <n v="238300"/>
    <n v="238300"/>
    <n v="1"/>
    <x v="1"/>
    <n v="2021"/>
    <s v="2021Q1"/>
  </r>
  <r>
    <s v="L01/070/9/000147/2021"/>
    <d v="2021-01-31T00:00:00"/>
    <d v="2021-02-01T00:00:00"/>
    <x v="1"/>
    <n v="159000"/>
    <n v="159000"/>
    <n v="1"/>
    <x v="1"/>
    <n v="2021"/>
    <s v="2021Q1"/>
  </r>
  <r>
    <s v="L01/040/9/000010/2020"/>
    <d v="2020-05-09T00:00:00"/>
    <d v="2020-05-21T00:00:00"/>
    <x v="8"/>
    <n v="984020"/>
    <n v="0"/>
    <n v="1"/>
    <x v="0"/>
    <n v="2020"/>
    <s v="2020Q2"/>
  </r>
  <r>
    <s v="L01/070/9/001238/2020"/>
    <d v="2020-12-27T00:00:00"/>
    <d v="2020-12-28T00:00:00"/>
    <x v="1"/>
    <n v="1872"/>
    <n v="1872"/>
    <n v="1"/>
    <x v="0"/>
    <n v="2020"/>
    <s v="2020Q4"/>
  </r>
  <r>
    <s v="L01/070/9/000151/2021"/>
    <d v="2021-02-05T00:00:00"/>
    <d v="2021-02-09T00:00:00"/>
    <x v="1"/>
    <n v="7000"/>
    <n v="7000"/>
    <n v="1"/>
    <x v="1"/>
    <n v="2021"/>
    <s v="2021Q1"/>
  </r>
  <r>
    <s v="L01/070/9/001239/2020"/>
    <d v="2020-12-22T00:00:00"/>
    <d v="2021-01-03T00:00:00"/>
    <x v="1"/>
    <n v="4354659"/>
    <n v="230000"/>
    <n v="1"/>
    <x v="0"/>
    <n v="2021"/>
    <s v="2020Q4"/>
  </r>
  <r>
    <s v="L01/070/9/000152/2021"/>
    <d v="2021-01-17T00:00:00"/>
    <d v="2021-02-09T00:00:00"/>
    <x v="1"/>
    <n v="24600"/>
    <n v="24600"/>
    <n v="1"/>
    <x v="1"/>
    <n v="2021"/>
    <s v="2021Q1"/>
  </r>
  <r>
    <s v="L01/087/9/000032/2021"/>
    <d v="2021-01-07T00:00:00"/>
    <d v="2021-02-09T00:00:00"/>
    <x v="0"/>
    <n v="20880"/>
    <n v="20880"/>
    <n v="1"/>
    <x v="1"/>
    <n v="2021"/>
    <s v="2021Q1"/>
  </r>
  <r>
    <s v="L01/087/9/000417/2020"/>
    <d v="2020-11-21T00:00:00"/>
    <d v="2021-01-08T00:00:00"/>
    <x v="0"/>
    <n v="22800"/>
    <n v="22800"/>
    <n v="1"/>
    <x v="0"/>
    <n v="2021"/>
    <s v="2020Q4"/>
  </r>
  <r>
    <s v="L01/080/9/000033/2021"/>
    <d v="2021-02-11T00:00:00"/>
    <d v="2021-02-11T00:00:00"/>
    <x v="0"/>
    <n v="329558"/>
    <n v="0"/>
    <n v="1"/>
    <x v="1"/>
    <n v="2021"/>
    <s v="2021Q1"/>
  </r>
  <r>
    <s v="L02/070/9/000156/2021"/>
    <d v="2021-02-03T00:00:00"/>
    <d v="2021-02-08T00:00:00"/>
    <x v="1"/>
    <n v="8700"/>
    <n v="8700"/>
    <n v="1"/>
    <x v="1"/>
    <n v="2021"/>
    <s v="2021Q1"/>
  </r>
  <r>
    <s v="L01/070/9/000157/2021"/>
    <d v="2021-02-06T00:00:00"/>
    <d v="2021-02-08T00:00:00"/>
    <x v="1"/>
    <n v="17400"/>
    <n v="17400"/>
    <n v="1"/>
    <x v="1"/>
    <n v="2021"/>
    <s v="2021Q1"/>
  </r>
  <r>
    <s v="L01/070/9/000158/2021"/>
    <d v="2021-02-09T00:00:00"/>
    <d v="2021-02-09T00:00:00"/>
    <x v="1"/>
    <n v="10440"/>
    <n v="10440"/>
    <n v="1"/>
    <x v="1"/>
    <n v="2021"/>
    <s v="2021Q1"/>
  </r>
  <r>
    <s v="L01/070/9/000296/2018"/>
    <d v="2018-07-29T00:00:00"/>
    <d v="2021-02-10T00:00:00"/>
    <x v="1"/>
    <n v="2037260.294"/>
    <n v="287260.29399999999"/>
    <n v="1"/>
    <x v="9"/>
    <n v="2021"/>
    <s v="2018Q3"/>
  </r>
  <r>
    <s v="L01/070/9/000159/2021"/>
    <d v="2021-02-08T00:00:00"/>
    <d v="2021-02-09T00:00:00"/>
    <x v="1"/>
    <n v="150000"/>
    <n v="150000"/>
    <n v="1"/>
    <x v="1"/>
    <n v="2021"/>
    <s v="2021Q1"/>
  </r>
  <r>
    <s v="L02/070/9/000160/2021"/>
    <d v="2021-01-31T00:00:00"/>
    <d v="2021-02-10T00:00:00"/>
    <x v="1"/>
    <n v="32400"/>
    <n v="32400"/>
    <n v="1"/>
    <x v="1"/>
    <n v="2021"/>
    <s v="2021Q1"/>
  </r>
  <r>
    <s v="L02/070/9/000161/2021"/>
    <d v="2021-01-31T00:00:00"/>
    <d v="2021-02-10T00:00:00"/>
    <x v="1"/>
    <n v="28840"/>
    <n v="28840"/>
    <n v="1"/>
    <x v="1"/>
    <n v="2021"/>
    <s v="2021Q1"/>
  </r>
  <r>
    <s v="L01/070/9/000162/2021"/>
    <d v="2021-02-09T00:00:00"/>
    <d v="2021-02-09T00:00:00"/>
    <x v="1"/>
    <n v="241440"/>
    <n v="241440"/>
    <n v="1"/>
    <x v="1"/>
    <n v="2021"/>
    <s v="2021Q1"/>
  </r>
  <r>
    <s v="L05/088/9/000035/2021"/>
    <d v="2021-02-10T00:00:00"/>
    <d v="2021-02-11T00:00:00"/>
    <x v="0"/>
    <n v="556892"/>
    <n v="556892"/>
    <n v="1"/>
    <x v="1"/>
    <n v="2021"/>
    <s v="2021Q1"/>
  </r>
  <r>
    <s v="L01/088/9/000036/2021"/>
    <d v="2021-02-08T00:00:00"/>
    <d v="2021-02-11T00:00:00"/>
    <x v="0"/>
    <n v="158000"/>
    <n v="158000"/>
    <n v="1"/>
    <x v="1"/>
    <n v="2021"/>
    <s v="2021Q1"/>
  </r>
  <r>
    <s v="L01/070/9/000166/2021"/>
    <d v="2021-02-06T00:00:00"/>
    <d v="2021-02-12T00:00:00"/>
    <x v="1"/>
    <n v="6380"/>
    <n v="6380"/>
    <n v="1"/>
    <x v="1"/>
    <n v="2021"/>
    <s v="2021Q1"/>
  </r>
  <r>
    <s v="L01/070/9/000168/2021"/>
    <d v="2021-01-30T00:00:00"/>
    <d v="2021-02-08T00:00:00"/>
    <x v="1"/>
    <n v="17400"/>
    <n v="17400"/>
    <n v="1"/>
    <x v="1"/>
    <n v="2021"/>
    <s v="2021Q1"/>
  </r>
  <r>
    <s v="L01/087/9/000039/2021"/>
    <d v="2021-01-27T00:00:00"/>
    <d v="2021-02-12T00:00:00"/>
    <x v="0"/>
    <n v="7000"/>
    <n v="0"/>
    <n v="1"/>
    <x v="1"/>
    <n v="2021"/>
    <s v="2021Q1"/>
  </r>
  <r>
    <s v="L01/700/9/000170/2021"/>
    <d v="2021-02-03T00:00:00"/>
    <d v="2021-02-05T00:00:00"/>
    <x v="1"/>
    <n v="9640"/>
    <n v="9640"/>
    <n v="1"/>
    <x v="1"/>
    <n v="2021"/>
    <s v="2021Q1"/>
  </r>
  <r>
    <s v="L01/087/9/000418/2020"/>
    <d v="2020-11-16T00:00:00"/>
    <d v="2021-02-15T00:00:00"/>
    <x v="0"/>
    <n v="87300"/>
    <n v="87300"/>
    <n v="1"/>
    <x v="0"/>
    <n v="2021"/>
    <s v="2020Q4"/>
  </r>
  <r>
    <s v="L01/088/9/000040/2021"/>
    <d v="2021-02-06T00:00:00"/>
    <d v="2021-02-12T00:00:00"/>
    <x v="0"/>
    <n v="6380"/>
    <n v="6380"/>
    <n v="1"/>
    <x v="1"/>
    <n v="2021"/>
    <s v="2021Q1"/>
  </r>
  <r>
    <s v="L01/070/9/000172/2021"/>
    <d v="2021-02-09T00:00:00"/>
    <d v="2021-02-09T00:00:00"/>
    <x v="1"/>
    <n v="17400"/>
    <n v="17400"/>
    <n v="1"/>
    <x v="1"/>
    <n v="2021"/>
    <s v="2021Q1"/>
  </r>
  <r>
    <s v="L01/070/9/000173/2021"/>
    <d v="2021-01-23T00:00:00"/>
    <d v="2021-02-12T00:00:00"/>
    <x v="1"/>
    <n v="2885269.6471000002"/>
    <n v="1685269.6470999999"/>
    <n v="1"/>
    <x v="1"/>
    <n v="2021"/>
    <s v="2021Q1"/>
  </r>
  <r>
    <s v="L15/070/9/000175/2021"/>
    <d v="2021-01-19T00:00:00"/>
    <d v="2021-02-12T00:00:00"/>
    <x v="1"/>
    <n v="2200000"/>
    <n v="2200000"/>
    <n v="1"/>
    <x v="1"/>
    <n v="2021"/>
    <s v="2021Q1"/>
  </r>
  <r>
    <s v="L01/070/9/000176/2021"/>
    <d v="2021-01-20T00:00:00"/>
    <d v="2021-01-22T00:00:00"/>
    <x v="1"/>
    <n v="35654"/>
    <n v="35654"/>
    <n v="1"/>
    <x v="1"/>
    <n v="2021"/>
    <s v="2021Q1"/>
  </r>
  <r>
    <s v="L01/020/9/000001/2019"/>
    <d v="2019-11-25T00:00:00"/>
    <d v="2020-12-01T00:00:00"/>
    <x v="2"/>
    <n v="375093.2966"/>
    <n v="375093.2966"/>
    <n v="1"/>
    <x v="10"/>
    <n v="2020"/>
    <s v="2019Q4"/>
  </r>
  <r>
    <s v="L01/087/9/000040/2021"/>
    <d v="2021-01-29T00:00:00"/>
    <d v="2021-02-15T00:00:00"/>
    <x v="0"/>
    <n v="2000000"/>
    <n v="2000000"/>
    <n v="1"/>
    <x v="1"/>
    <n v="2021"/>
    <s v="2021Q1"/>
  </r>
  <r>
    <s v="L01/070/9/000178/2021"/>
    <d v="2021-02-13T00:00:00"/>
    <d v="2021-02-16T00:00:00"/>
    <x v="1"/>
    <n v="231400"/>
    <n v="231400"/>
    <n v="1"/>
    <x v="1"/>
    <n v="2021"/>
    <s v="2021Q1"/>
  </r>
  <r>
    <s v="L01/070/9/000180/2021"/>
    <d v="2021-02-08T00:00:00"/>
    <d v="2021-02-10T00:00:00"/>
    <x v="1"/>
    <n v="6380"/>
    <n v="6380"/>
    <n v="1"/>
    <x v="1"/>
    <n v="2021"/>
    <s v="2021Q1"/>
  </r>
  <r>
    <s v="L01/110/9/000038/2021"/>
    <d v="2021-02-08T00:00:00"/>
    <d v="2021-02-11T00:00:00"/>
    <x v="4"/>
    <n v="2000000"/>
    <n v="2000000"/>
    <n v="1"/>
    <x v="1"/>
    <n v="2021"/>
    <s v="2021Q1"/>
  </r>
  <r>
    <s v="L02/088/9/000042/2021"/>
    <d v="2021-01-18T00:00:00"/>
    <d v="2021-02-03T00:00:00"/>
    <x v="0"/>
    <n v="8740"/>
    <n v="8740"/>
    <n v="1"/>
    <x v="1"/>
    <n v="2021"/>
    <s v="2021Q1"/>
  </r>
  <r>
    <s v="L01/070/9/000181/2021"/>
    <d v="2021-02-06T00:00:00"/>
    <d v="2021-02-15T00:00:00"/>
    <x v="1"/>
    <n v="17400"/>
    <n v="17400"/>
    <n v="1"/>
    <x v="1"/>
    <n v="2021"/>
    <s v="2021Q1"/>
  </r>
  <r>
    <s v="L01/070/9/000183/2021"/>
    <d v="2021-02-11T00:00:00"/>
    <d v="2021-02-12T00:00:00"/>
    <x v="1"/>
    <n v="6380"/>
    <n v="6380"/>
    <n v="1"/>
    <x v="1"/>
    <n v="2021"/>
    <s v="2021Q1"/>
  </r>
  <r>
    <s v="L01/700/9/000184/2021"/>
    <d v="2021-02-12T00:00:00"/>
    <d v="2021-02-14T00:00:00"/>
    <x v="1"/>
    <n v="67000"/>
    <n v="67000"/>
    <n v="1"/>
    <x v="1"/>
    <n v="2021"/>
    <s v="2021Q1"/>
  </r>
  <r>
    <s v="L01/087/9/000041/2021"/>
    <d v="2021-01-29T00:00:00"/>
    <d v="2021-02-15T00:00:00"/>
    <x v="0"/>
    <n v="7000"/>
    <n v="7000"/>
    <n v="1"/>
    <x v="1"/>
    <n v="2021"/>
    <s v="2021Q1"/>
  </r>
  <r>
    <s v="L01/070/9/000186/2021"/>
    <d v="2021-02-09T00:00:00"/>
    <d v="2021-02-12T00:00:00"/>
    <x v="1"/>
    <n v="17400"/>
    <n v="17400"/>
    <n v="1"/>
    <x v="1"/>
    <n v="2021"/>
    <s v="2021Q1"/>
  </r>
  <r>
    <s v="L01/070/9/000187/2021"/>
    <d v="2021-02-07T00:00:00"/>
    <d v="2021-02-15T00:00:00"/>
    <x v="1"/>
    <n v="17400"/>
    <n v="17400"/>
    <n v="1"/>
    <x v="1"/>
    <n v="2021"/>
    <s v="2021Q1"/>
  </r>
  <r>
    <s v="L01/070/9/000188/2021"/>
    <d v="2021-01-25T00:00:00"/>
    <d v="2021-02-16T00:00:00"/>
    <x v="1"/>
    <n v="4600"/>
    <n v="4600"/>
    <n v="1"/>
    <x v="1"/>
    <n v="2021"/>
    <s v="2021Q1"/>
  </r>
  <r>
    <s v="L02/070/9/000192/2021"/>
    <d v="2021-02-14T00:00:00"/>
    <d v="2021-02-16T00:00:00"/>
    <x v="1"/>
    <n v="7500"/>
    <n v="7500"/>
    <n v="1"/>
    <x v="1"/>
    <n v="2021"/>
    <s v="2021Q1"/>
  </r>
  <r>
    <s v="L01/070/9/000194/2021"/>
    <d v="2021-02-13T00:00:00"/>
    <d v="2021-02-16T00:00:00"/>
    <x v="1"/>
    <n v="3500"/>
    <n v="3500"/>
    <n v="1"/>
    <x v="1"/>
    <n v="2021"/>
    <s v="2021Q1"/>
  </r>
  <r>
    <s v="L01/070/9/000196/2021"/>
    <d v="2021-02-12T00:00:00"/>
    <d v="2021-02-16T00:00:00"/>
    <x v="1"/>
    <n v="67860"/>
    <n v="67860"/>
    <n v="1"/>
    <x v="1"/>
    <n v="2021"/>
    <s v="2021Q1"/>
  </r>
  <r>
    <s v="L01/070/9/000197/2021"/>
    <d v="2021-02-12T00:00:00"/>
    <d v="2021-02-16T00:00:00"/>
    <x v="1"/>
    <n v="12760"/>
    <n v="12760"/>
    <n v="1"/>
    <x v="1"/>
    <n v="2021"/>
    <s v="2021Q1"/>
  </r>
  <r>
    <s v="L05/070/9/000199/2021"/>
    <d v="2021-02-13T00:00:00"/>
    <d v="2021-02-15T00:00:00"/>
    <x v="1"/>
    <n v="6860"/>
    <n v="6860"/>
    <n v="1"/>
    <x v="1"/>
    <n v="2021"/>
    <s v="2021Q1"/>
  </r>
  <r>
    <s v="L01/070/9/001242/2020"/>
    <d v="2020-12-23T00:00:00"/>
    <d v="2021-01-11T00:00:00"/>
    <x v="1"/>
    <n v="340"/>
    <n v="340"/>
    <n v="1"/>
    <x v="0"/>
    <n v="2021"/>
    <s v="2020Q4"/>
  </r>
  <r>
    <s v="L01/080/9/000042/2021"/>
    <d v="2021-02-01T00:00:00"/>
    <d v="2021-02-17T00:00:00"/>
    <x v="0"/>
    <n v="1557000"/>
    <n v="892161"/>
    <n v="1"/>
    <x v="1"/>
    <n v="2021"/>
    <s v="2021Q1"/>
  </r>
  <r>
    <s v="L01/070/9/000200/2021"/>
    <d v="2021-02-13T00:00:00"/>
    <d v="2021-02-17T00:00:00"/>
    <x v="1"/>
    <n v="17400"/>
    <n v="17400"/>
    <n v="1"/>
    <x v="1"/>
    <n v="2021"/>
    <s v="2021Q1"/>
  </r>
  <r>
    <s v="L15/070/9/000201/2021"/>
    <d v="2021-02-15T00:00:00"/>
    <d v="2021-02-17T00:00:00"/>
    <x v="1"/>
    <n v="-314520"/>
    <n v="-314520"/>
    <n v="1"/>
    <x v="1"/>
    <n v="2021"/>
    <s v="2021Q1"/>
  </r>
  <r>
    <s v="L01/070/9/000202/2021"/>
    <d v="2021-02-07T00:00:00"/>
    <d v="2021-02-17T00:00:00"/>
    <x v="1"/>
    <n v="12760"/>
    <n v="12760"/>
    <n v="1"/>
    <x v="1"/>
    <n v="2021"/>
    <s v="2021Q1"/>
  </r>
  <r>
    <s v="L01/070/9/000203/2021"/>
    <d v="2021-02-13T00:00:00"/>
    <d v="2021-02-17T00:00:00"/>
    <x v="1"/>
    <n v="17400"/>
    <n v="17400"/>
    <n v="1"/>
    <x v="1"/>
    <n v="2021"/>
    <s v="2021Q1"/>
  </r>
  <r>
    <s v="L01/700/9/000205/2021"/>
    <d v="2021-01-11T00:00:00"/>
    <d v="2021-01-14T00:00:00"/>
    <x v="1"/>
    <n v="8700"/>
    <n v="8700"/>
    <n v="1"/>
    <x v="1"/>
    <n v="2021"/>
    <s v="2021Q1"/>
  </r>
  <r>
    <s v="L01/080/9/000421/2020"/>
    <d v="2020-12-24T00:00:00"/>
    <d v="2021-02-15T00:00:00"/>
    <x v="0"/>
    <n v="590000"/>
    <n v="557647.05882000003"/>
    <n v="1"/>
    <x v="0"/>
    <n v="2021"/>
    <s v="2020Q4"/>
  </r>
  <r>
    <s v="L02/070/9/000207/2021"/>
    <d v="2021-02-05T00:00:00"/>
    <d v="2021-02-15T00:00:00"/>
    <x v="1"/>
    <n v="30000"/>
    <n v="30000"/>
    <n v="1"/>
    <x v="1"/>
    <n v="2021"/>
    <s v="2021Q1"/>
  </r>
  <r>
    <s v="L01/087/9/000423/2020"/>
    <d v="2020-12-17T00:00:00"/>
    <d v="2021-01-10T00:00:00"/>
    <x v="0"/>
    <n v="27588"/>
    <n v="27588"/>
    <n v="1"/>
    <x v="0"/>
    <n v="2021"/>
    <s v="2020Q4"/>
  </r>
  <r>
    <s v="L01/088/9/000048/2021"/>
    <d v="2021-01-19T00:00:00"/>
    <d v="2021-02-18T00:00:00"/>
    <x v="0"/>
    <n v="88160"/>
    <n v="88160"/>
    <n v="1"/>
    <x v="1"/>
    <n v="2021"/>
    <s v="2021Q1"/>
  </r>
  <r>
    <s v="L01/070/9/000210/2021"/>
    <d v="2021-02-05T00:00:00"/>
    <d v="2021-02-08T00:00:00"/>
    <x v="1"/>
    <n v="17400"/>
    <n v="17400"/>
    <n v="1"/>
    <x v="1"/>
    <n v="2021"/>
    <s v="2021Q1"/>
  </r>
  <r>
    <s v="L01/087/9/000424/2020"/>
    <d v="2020-11-16T00:00:00"/>
    <d v="2021-02-11T00:00:00"/>
    <x v="0"/>
    <n v="22800"/>
    <n v="22800"/>
    <n v="1"/>
    <x v="0"/>
    <n v="2021"/>
    <s v="2020Q4"/>
  </r>
  <r>
    <s v="L01/087/9/000046/2021"/>
    <d v="2021-01-27T00:00:00"/>
    <d v="2021-02-08T00:00:00"/>
    <x v="0"/>
    <n v="12760"/>
    <n v="12760"/>
    <n v="1"/>
    <x v="1"/>
    <n v="2021"/>
    <s v="2021Q1"/>
  </r>
  <r>
    <s v="L01/070/9/000184/2001"/>
    <d v="2001-10-25T00:00:00"/>
    <d v="2001-11-05T00:00:00"/>
    <x v="1"/>
    <n v="900000"/>
    <n v="900000"/>
    <n v="1"/>
    <x v="17"/>
    <n v="2001"/>
    <s v="2001Q4"/>
  </r>
  <r>
    <s v="L01/070/9/000203/2003"/>
    <d v="2003-08-16T00:00:00"/>
    <d v="2003-10-03T00:00:00"/>
    <x v="1"/>
    <n v="518448"/>
    <n v="273738"/>
    <n v="1"/>
    <x v="18"/>
    <n v="2003"/>
    <s v="2003Q3"/>
  </r>
  <r>
    <s v="L02/089/9/000023/2004"/>
    <d v="2004-07-09T00:00:00"/>
    <d v="2004-07-13T00:00:00"/>
    <x v="0"/>
    <n v="125445"/>
    <n v="-537555"/>
    <n v="1"/>
    <x v="19"/>
    <n v="2004"/>
    <s v="2004Q3"/>
  </r>
  <r>
    <s v="L01/080/9/000016/2005"/>
    <d v="2005-01-20T00:00:00"/>
    <d v="2005-02-18T00:00:00"/>
    <x v="0"/>
    <n v="174520"/>
    <n v="174520"/>
    <n v="1"/>
    <x v="20"/>
    <n v="2005"/>
    <s v="2005Q1"/>
  </r>
  <r>
    <s v="L02/089/9/000075/2005"/>
    <d v="2005-11-25T00:00:00"/>
    <d v="2006-01-12T00:00:00"/>
    <x v="0"/>
    <n v="52798"/>
    <n v="52798"/>
    <n v="1"/>
    <x v="20"/>
    <n v="2006"/>
    <s v="2005Q4"/>
  </r>
  <r>
    <s v="L01/080/9/000111/2007"/>
    <d v="2007-06-06T00:00:00"/>
    <d v="2007-06-12T00:00:00"/>
    <x v="0"/>
    <n v="34500"/>
    <n v="34500"/>
    <n v="1"/>
    <x v="3"/>
    <n v="2007"/>
    <s v="2007Q2"/>
  </r>
  <r>
    <s v="L01/070/9/000643/2007"/>
    <d v="2007-12-21T00:00:00"/>
    <d v="2007-12-24T00:00:00"/>
    <x v="1"/>
    <n v="510000"/>
    <n v="510000"/>
    <n v="1"/>
    <x v="3"/>
    <n v="2007"/>
    <s v="2007Q4"/>
  </r>
  <r>
    <s v="L01/080/9/000264/2007"/>
    <d v="2007-12-18T00:00:00"/>
    <d v="2007-12-20T00:00:00"/>
    <x v="0"/>
    <n v="506001"/>
    <n v="506001"/>
    <n v="1"/>
    <x v="3"/>
    <n v="2007"/>
    <s v="2007Q4"/>
  </r>
  <r>
    <s v="L01/080/9/000179/2008"/>
    <d v="2008-09-23T00:00:00"/>
    <d v="2008-10-28T00:00:00"/>
    <x v="0"/>
    <n v="157650"/>
    <n v="157650"/>
    <n v="1"/>
    <x v="4"/>
    <n v="2008"/>
    <s v="2008Q3"/>
  </r>
  <r>
    <s v="L01/070/9/000039/2009"/>
    <d v="2009-01-12T00:00:00"/>
    <d v="2009-01-27T00:00:00"/>
    <x v="1"/>
    <n v="70800"/>
    <n v="70800"/>
    <n v="1"/>
    <x v="5"/>
    <n v="2009"/>
    <s v="2009Q1"/>
  </r>
  <r>
    <s v="L01/080/9/000133/2009"/>
    <d v="2009-06-20T00:00:00"/>
    <d v="2009-07-08T00:00:00"/>
    <x v="0"/>
    <n v="321000"/>
    <n v="321000"/>
    <n v="1"/>
    <x v="5"/>
    <n v="2009"/>
    <s v="2009Q2"/>
  </r>
  <r>
    <s v="L01/070/9/000474/2009"/>
    <d v="2009-08-21T00:00:00"/>
    <d v="2009-08-28T00:00:00"/>
    <x v="1"/>
    <n v="156600"/>
    <n v="-43400"/>
    <n v="1"/>
    <x v="5"/>
    <n v="2009"/>
    <s v="2009Q3"/>
  </r>
  <r>
    <s v="L01/070/9/000503/2009"/>
    <d v="2009-09-10T00:00:00"/>
    <d v="2009-09-14T00:00:00"/>
    <x v="1"/>
    <n v="56848"/>
    <n v="56848"/>
    <n v="1"/>
    <x v="5"/>
    <n v="2009"/>
    <s v="2009Q3"/>
  </r>
  <r>
    <s v="L01/080/9/000203/2009"/>
    <d v="2009-11-15T00:00:00"/>
    <d v="2009-11-26T00:00:00"/>
    <x v="0"/>
    <n v="330000"/>
    <n v="330000"/>
    <n v="1"/>
    <x v="5"/>
    <n v="2009"/>
    <s v="2009Q4"/>
  </r>
  <r>
    <s v="L01/080/9/000003/2010"/>
    <d v="2010-01-26T00:00:00"/>
    <d v="2010-01-28T00:00:00"/>
    <x v="0"/>
    <n v="336155"/>
    <n v="0"/>
    <n v="1"/>
    <x v="16"/>
    <n v="2010"/>
    <s v="2010Q1"/>
  </r>
  <r>
    <s v="L01/070/9/000064/2013"/>
    <d v="2013-03-29T00:00:00"/>
    <d v="2013-04-04T00:00:00"/>
    <x v="1"/>
    <n v="116538"/>
    <n v="116538"/>
    <n v="1"/>
    <x v="13"/>
    <n v="2013"/>
    <s v="2013Q1"/>
  </r>
  <r>
    <s v="L01/088/9/000049/2021"/>
    <d v="2021-02-05T00:00:00"/>
    <d v="2021-02-22T00:00:00"/>
    <x v="0"/>
    <n v="990820"/>
    <n v="990820"/>
    <n v="1"/>
    <x v="1"/>
    <n v="2021"/>
    <s v="2021Q1"/>
  </r>
  <r>
    <s v="L01/070/9/000212/2021"/>
    <d v="2021-02-10T00:00:00"/>
    <d v="2021-02-16T00:00:00"/>
    <x v="1"/>
    <n v="591300"/>
    <n v="591300"/>
    <n v="1"/>
    <x v="1"/>
    <n v="2021"/>
    <s v="2021Q1"/>
  </r>
  <r>
    <s v="L01/088/9/000050/2021"/>
    <d v="2021-02-18T00:00:00"/>
    <d v="2021-02-22T00:00:00"/>
    <x v="0"/>
    <n v="42000"/>
    <n v="42000"/>
    <n v="1"/>
    <x v="1"/>
    <n v="2021"/>
    <s v="2021Q1"/>
  </r>
  <r>
    <s v="L01/070/9/000216/2021"/>
    <d v="2021-02-20T00:00:00"/>
    <d v="2021-02-22T00:00:00"/>
    <x v="1"/>
    <n v="178700"/>
    <n v="178700"/>
    <n v="1"/>
    <x v="1"/>
    <n v="2021"/>
    <s v="2021Q1"/>
  </r>
  <r>
    <s v="L01/063/9/000005/2020"/>
    <d v="2020-07-22T00:00:00"/>
    <d v="2021-02-22T00:00:00"/>
    <x v="7"/>
    <n v="82638"/>
    <n v="82638"/>
    <n v="1"/>
    <x v="0"/>
    <n v="2021"/>
    <s v="2020Q3"/>
  </r>
  <r>
    <s v="L01/062/9/000001/2021"/>
    <d v="2021-01-27T00:00:00"/>
    <d v="2021-02-02T00:00:00"/>
    <x v="10"/>
    <n v="100000"/>
    <n v="100000"/>
    <n v="1"/>
    <x v="1"/>
    <n v="2021"/>
    <s v="2021Q1"/>
  </r>
  <r>
    <s v="L01/070/9/000221/2021"/>
    <d v="2021-01-27T00:00:00"/>
    <d v="2021-01-28T00:00:00"/>
    <x v="1"/>
    <n v="17400"/>
    <n v="17400"/>
    <n v="1"/>
    <x v="1"/>
    <n v="2021"/>
    <s v="2021Q1"/>
  </r>
  <r>
    <s v="L01/070/9/000222/2021"/>
    <d v="2021-02-14T00:00:00"/>
    <d v="2021-02-23T00:00:00"/>
    <x v="1"/>
    <n v="2500"/>
    <n v="2500"/>
    <n v="1"/>
    <x v="1"/>
    <n v="2021"/>
    <s v="2021Q1"/>
  </r>
  <r>
    <s v="L01/070/9/000223/2021"/>
    <d v="2021-02-20T00:00:00"/>
    <d v="2021-02-22T00:00:00"/>
    <x v="1"/>
    <n v="6380"/>
    <n v="6380"/>
    <n v="1"/>
    <x v="1"/>
    <n v="2021"/>
    <s v="2021Q1"/>
  </r>
  <r>
    <s v="L01/070/9/000224/2021"/>
    <d v="2021-02-18T00:00:00"/>
    <d v="2021-02-23T00:00:00"/>
    <x v="1"/>
    <n v="1560"/>
    <n v="1560"/>
    <n v="1"/>
    <x v="1"/>
    <n v="2021"/>
    <s v="2021Q1"/>
  </r>
  <r>
    <s v="L15/070/9/000228/2021"/>
    <d v="2021-02-12T00:00:00"/>
    <d v="2021-02-18T00:00:00"/>
    <x v="1"/>
    <n v="800000"/>
    <n v="800000"/>
    <n v="1"/>
    <x v="1"/>
    <n v="2021"/>
    <s v="2021Q1"/>
  </r>
  <r>
    <s v="L01/070/9/000229/2021"/>
    <d v="2021-01-09T00:00:00"/>
    <d v="2021-02-17T00:00:00"/>
    <x v="1"/>
    <n v="500000"/>
    <n v="500000"/>
    <n v="1"/>
    <x v="1"/>
    <n v="2021"/>
    <s v="2021Q1"/>
  </r>
  <r>
    <s v="L01/080/9/000425/2020"/>
    <d v="2020-05-22T00:00:00"/>
    <d v="2021-02-22T00:00:00"/>
    <x v="0"/>
    <n v="449500"/>
    <n v="449500"/>
    <n v="1"/>
    <x v="0"/>
    <n v="2021"/>
    <s v="2020Q2"/>
  </r>
  <r>
    <s v="L01/700/9/001246/2020"/>
    <d v="2020-10-19T00:00:00"/>
    <d v="2021-02-23T00:00:00"/>
    <x v="1"/>
    <n v="680000"/>
    <n v="680000"/>
    <n v="1"/>
    <x v="0"/>
    <n v="2021"/>
    <s v="2020Q4"/>
  </r>
  <r>
    <s v="L01/070/9/000231/2021"/>
    <d v="2021-02-20T00:00:00"/>
    <d v="2021-02-23T00:00:00"/>
    <x v="1"/>
    <n v="17400"/>
    <n v="17400"/>
    <n v="1"/>
    <x v="1"/>
    <n v="2021"/>
    <s v="2021Q1"/>
  </r>
  <r>
    <s v="L05/070/9/000233/2021"/>
    <d v="2021-02-04T00:00:00"/>
    <d v="2021-02-04T00:00:00"/>
    <x v="1"/>
    <n v="1179500"/>
    <n v="1179500"/>
    <n v="1"/>
    <x v="1"/>
    <n v="2021"/>
    <s v="2021Q1"/>
  </r>
  <r>
    <s v="L01/088/9/000053/2021"/>
    <d v="2021-02-22T00:00:00"/>
    <d v="2021-02-23T00:00:00"/>
    <x v="0"/>
    <n v="163952"/>
    <n v="163952"/>
    <n v="1"/>
    <x v="1"/>
    <n v="2021"/>
    <s v="2021Q1"/>
  </r>
  <r>
    <s v="L01/071/9/000007/2020"/>
    <d v="2020-10-23T00:00:00"/>
    <d v="2021-02-23T00:00:00"/>
    <x v="1"/>
    <n v="3190"/>
    <n v="3190"/>
    <n v="1"/>
    <x v="0"/>
    <n v="2021"/>
    <s v="2020Q4"/>
  </r>
  <r>
    <s v="L01/070/9/000237/2021"/>
    <d v="2021-01-11T00:00:00"/>
    <d v="2021-02-09T00:00:00"/>
    <x v="1"/>
    <n v="3415510"/>
    <n v="0"/>
    <n v="1"/>
    <x v="1"/>
    <n v="2021"/>
    <s v="2021Q1"/>
  </r>
  <r>
    <s v="L01/088/9/000055/2021"/>
    <d v="2021-02-16T00:00:00"/>
    <d v="2021-02-23T00:00:00"/>
    <x v="0"/>
    <n v="10000"/>
    <n v="10000"/>
    <n v="1"/>
    <x v="1"/>
    <n v="2021"/>
    <s v="2021Q1"/>
  </r>
  <r>
    <s v="L01/070/9/000238/2021"/>
    <d v="2021-02-22T00:00:00"/>
    <d v="2021-02-23T00:00:00"/>
    <x v="1"/>
    <n v="180000"/>
    <n v="180000"/>
    <n v="1"/>
    <x v="1"/>
    <n v="2021"/>
    <s v="2021Q1"/>
  </r>
  <r>
    <s v="L01/070/9/000241/2021"/>
    <d v="2021-02-08T00:00:00"/>
    <d v="2021-02-26T00:00:00"/>
    <x v="1"/>
    <n v="144900"/>
    <n v="144900"/>
    <n v="1"/>
    <x v="1"/>
    <n v="2021"/>
    <s v="2021Q1"/>
  </r>
  <r>
    <s v="L01/070/9/000242/2021"/>
    <d v="2021-02-22T00:00:00"/>
    <d v="2021-02-23T00:00:00"/>
    <x v="1"/>
    <n v="30000"/>
    <n v="30000"/>
    <n v="1"/>
    <x v="1"/>
    <n v="2021"/>
    <s v="2021Q1"/>
  </r>
  <r>
    <s v="L15/080/9/000426/2020"/>
    <d v="2020-12-23T00:00:00"/>
    <d v="2021-02-25T00:00:00"/>
    <x v="0"/>
    <n v="164705.8824"/>
    <n v="164705.8824"/>
    <n v="1"/>
    <x v="0"/>
    <n v="2021"/>
    <s v="2020Q4"/>
  </r>
  <r>
    <s v="L01/070/9/000244/2021"/>
    <d v="2021-02-10T00:00:00"/>
    <d v="2021-02-24T00:00:00"/>
    <x v="1"/>
    <n v="450200"/>
    <n v="450200"/>
    <n v="1"/>
    <x v="1"/>
    <n v="2021"/>
    <s v="2021Q1"/>
  </r>
  <r>
    <s v="L02/070/9/000246/2021"/>
    <d v="2021-02-23T00:00:00"/>
    <d v="2021-02-24T00:00:00"/>
    <x v="1"/>
    <n v="223040"/>
    <n v="223040"/>
    <n v="1"/>
    <x v="1"/>
    <n v="2021"/>
    <s v="2021Q1"/>
  </r>
  <r>
    <s v="L01/087/9/000427/2020"/>
    <d v="2020-11-01T00:00:00"/>
    <d v="2020-11-20T00:00:00"/>
    <x v="0"/>
    <n v="1000"/>
    <n v="0"/>
    <n v="1"/>
    <x v="0"/>
    <n v="2020"/>
    <s v="2020Q4"/>
  </r>
  <r>
    <s v="L01/070/9/000247/2021"/>
    <d v="2021-02-20T00:00:00"/>
    <d v="2021-02-24T00:00:00"/>
    <x v="1"/>
    <n v="17400"/>
    <n v="17400"/>
    <n v="1"/>
    <x v="1"/>
    <n v="2021"/>
    <s v="2021Q1"/>
  </r>
  <r>
    <s v="L01/080/9/000059/2021"/>
    <d v="2021-02-10T00:00:00"/>
    <d v="2021-02-25T00:00:00"/>
    <x v="0"/>
    <n v="9500"/>
    <n v="9500"/>
    <n v="1"/>
    <x v="1"/>
    <n v="2021"/>
    <s v="2021Q1"/>
  </r>
  <r>
    <s v="L01/070/9/000249/2021"/>
    <d v="2021-02-25T00:00:00"/>
    <d v="2021-02-25T00:00:00"/>
    <x v="1"/>
    <n v="17400"/>
    <n v="17400"/>
    <n v="1"/>
    <x v="1"/>
    <n v="2021"/>
    <s v="2021Q1"/>
  </r>
  <r>
    <s v="L01/070/9/000252/2021"/>
    <d v="2021-02-24T00:00:00"/>
    <d v="2021-02-26T00:00:00"/>
    <x v="1"/>
    <n v="8700"/>
    <n v="8700"/>
    <n v="1"/>
    <x v="1"/>
    <n v="2021"/>
    <s v="2021Q1"/>
  </r>
  <r>
    <s v="L01/070/9/000253/2021"/>
    <d v="2021-02-20T00:00:00"/>
    <d v="2021-02-26T00:00:00"/>
    <x v="1"/>
    <n v="381836.94530000002"/>
    <n v="381836.94530000002"/>
    <n v="1"/>
    <x v="1"/>
    <n v="2021"/>
    <s v="2021Q1"/>
  </r>
  <r>
    <s v="L13/112/9/000034/2003"/>
    <d v="2003-04-08T00:00:00"/>
    <d v="2006-06-15T00:00:00"/>
    <x v="4"/>
    <n v="133200"/>
    <n v="133200"/>
    <n v="1"/>
    <x v="18"/>
    <n v="2006"/>
    <s v="2003Q2"/>
  </r>
  <r>
    <s v="L01/070/9/000192/2006"/>
    <d v="2006-06-24T00:00:00"/>
    <d v="2006-07-05T00:00:00"/>
    <x v="1"/>
    <n v="2490000"/>
    <n v="690685"/>
    <n v="1"/>
    <x v="11"/>
    <n v="2006"/>
    <s v="2006Q2"/>
  </r>
  <r>
    <s v="L01/089/9/000073/2006"/>
    <d v="2006-12-01T00:00:00"/>
    <d v="2006-12-13T00:00:00"/>
    <x v="0"/>
    <n v="1000000"/>
    <n v="555150"/>
    <n v="1"/>
    <x v="11"/>
    <n v="2006"/>
    <s v="2006Q4"/>
  </r>
  <r>
    <s v="L01/110/9/000061/2020"/>
    <d v="2020-08-19T00:00:00"/>
    <d v="2020-12-03T00:00:00"/>
    <x v="4"/>
    <n v="90000"/>
    <n v="90000"/>
    <n v="1"/>
    <x v="0"/>
    <n v="2020"/>
    <s v="2020Q3"/>
  </r>
  <r>
    <s v="L01/700/9/000254/2021"/>
    <d v="2021-02-20T00:00:00"/>
    <d v="2021-02-24T00:00:00"/>
    <x v="1"/>
    <n v="250000"/>
    <n v="250000"/>
    <n v="1"/>
    <x v="1"/>
    <n v="2021"/>
    <s v="2021Q1"/>
  </r>
  <r>
    <s v="L01/070/9/000256/2021"/>
    <d v="2021-02-24T00:00:00"/>
    <d v="2021-02-25T00:00:00"/>
    <x v="1"/>
    <n v="13000"/>
    <n v="13000"/>
    <n v="1"/>
    <x v="1"/>
    <n v="2021"/>
    <s v="2021Q1"/>
  </r>
  <r>
    <s v="L01/070/9/000257/2021"/>
    <d v="2021-02-25T00:00:00"/>
    <d v="2021-03-01T00:00:00"/>
    <x v="1"/>
    <n v="386648"/>
    <n v="386648"/>
    <n v="1"/>
    <x v="1"/>
    <n v="2021"/>
    <s v="2021Q1"/>
  </r>
  <r>
    <s v="L01/087/9/000060/2021"/>
    <d v="2021-02-27T00:00:00"/>
    <d v="2021-03-01T00:00:00"/>
    <x v="0"/>
    <n v="26960"/>
    <n v="0"/>
    <n v="1"/>
    <x v="1"/>
    <n v="2021"/>
    <s v="2021Q1"/>
  </r>
  <r>
    <s v="L01/070/9/000259/2021"/>
    <d v="2021-02-23T00:00:00"/>
    <d v="2021-02-24T00:00:00"/>
    <x v="1"/>
    <n v="12760"/>
    <n v="12760"/>
    <n v="1"/>
    <x v="1"/>
    <n v="2021"/>
    <s v="2021Q1"/>
  </r>
  <r>
    <s v="L01/070/9/000260/2021"/>
    <d v="2021-02-26T00:00:00"/>
    <d v="2021-03-01T00:00:00"/>
    <x v="1"/>
    <n v="17400"/>
    <n v="17400"/>
    <n v="1"/>
    <x v="1"/>
    <n v="2021"/>
    <s v="2021Q1"/>
  </r>
  <r>
    <s v="L01/070/9/000261/2021"/>
    <d v="2021-02-28T00:00:00"/>
    <d v="2021-03-02T00:00:00"/>
    <x v="1"/>
    <n v="8700"/>
    <n v="8700"/>
    <n v="1"/>
    <x v="1"/>
    <n v="2021"/>
    <s v="2021Q1"/>
  </r>
  <r>
    <s v="L01/070/9/000262/2021"/>
    <d v="2021-02-27T00:00:00"/>
    <d v="2021-03-01T00:00:00"/>
    <x v="1"/>
    <n v="155440"/>
    <n v="155440"/>
    <n v="1"/>
    <x v="1"/>
    <n v="2021"/>
    <s v="2021Q1"/>
  </r>
  <r>
    <s v="L01/800/9/000061/2021"/>
    <d v="2021-01-19T00:00:00"/>
    <d v="2021-02-02T00:00:00"/>
    <x v="0"/>
    <n v="11380"/>
    <n v="11380"/>
    <n v="1"/>
    <x v="1"/>
    <n v="2021"/>
    <s v="2021Q1"/>
  </r>
  <r>
    <s v="L01/070/9/001248/2020"/>
    <d v="2020-12-31T00:00:00"/>
    <d v="2021-01-07T00:00:00"/>
    <x v="1"/>
    <n v="654068"/>
    <n v="154068"/>
    <n v="1"/>
    <x v="0"/>
    <n v="2021"/>
    <s v="2020Q4"/>
  </r>
  <r>
    <s v="L01/070/9/000264/2021"/>
    <d v="2021-01-29T00:00:00"/>
    <d v="2021-03-02T00:00:00"/>
    <x v="1"/>
    <n v="126000"/>
    <n v="126000"/>
    <n v="1"/>
    <x v="1"/>
    <n v="2021"/>
    <s v="2021Q1"/>
  </r>
  <r>
    <s v="L01/070/9/000265/2021"/>
    <d v="2021-02-28T00:00:00"/>
    <d v="2021-03-02T00:00:00"/>
    <x v="1"/>
    <n v="339300"/>
    <n v="339300"/>
    <n v="1"/>
    <x v="1"/>
    <n v="2021"/>
    <s v="2021Q1"/>
  </r>
  <r>
    <s v="L01/088/9/000058/2021"/>
    <d v="2021-03-01T00:00:00"/>
    <d v="2021-03-02T00:00:00"/>
    <x v="0"/>
    <n v="8700"/>
    <n v="8700"/>
    <n v="1"/>
    <x v="1"/>
    <n v="2021"/>
    <s v="2021Q1"/>
  </r>
  <r>
    <s v="L01/070/9/000268/2021"/>
    <d v="2021-02-13T00:00:00"/>
    <d v="2021-02-17T00:00:00"/>
    <x v="1"/>
    <n v="189000"/>
    <n v="189000"/>
    <n v="1"/>
    <x v="1"/>
    <n v="2021"/>
    <s v="2021Q1"/>
  </r>
  <r>
    <s v="L01/070/9/000269/2021"/>
    <d v="2021-02-28T00:00:00"/>
    <d v="2021-03-02T00:00:00"/>
    <x v="1"/>
    <n v="352200"/>
    <n v="352200"/>
    <n v="1"/>
    <x v="1"/>
    <n v="2021"/>
    <s v="2021Q1"/>
  </r>
  <r>
    <s v="L01/070/9/000271/2021"/>
    <d v="2021-02-01T00:00:00"/>
    <d v="2021-03-03T00:00:00"/>
    <x v="1"/>
    <n v="6380"/>
    <n v="6380"/>
    <n v="1"/>
    <x v="1"/>
    <n v="2021"/>
    <s v="2021Q1"/>
  </r>
  <r>
    <s v="L01/880/9/000428/2020-KCM932X"/>
    <d v="2020-08-23T00:00:00"/>
    <d v="2021-03-02T00:00:00"/>
    <x v="0"/>
    <n v="223176.4706"/>
    <n v="223176.4706"/>
    <n v="1"/>
    <x v="0"/>
    <n v="2021"/>
    <s v="2020Q3"/>
  </r>
  <r>
    <s v="L01/070/9/000273/2021"/>
    <d v="2021-02-12T00:00:00"/>
    <d v="2021-02-23T00:00:00"/>
    <x v="1"/>
    <n v="12760"/>
    <n v="12760"/>
    <n v="1"/>
    <x v="1"/>
    <n v="2021"/>
    <s v="2021Q1"/>
  </r>
  <r>
    <s v="L01/070/9/001249/2020"/>
    <d v="2020-08-16T00:00:00"/>
    <d v="2021-03-03T00:00:00"/>
    <x v="1"/>
    <n v="32100"/>
    <n v="32100"/>
    <n v="1"/>
    <x v="0"/>
    <n v="2021"/>
    <s v="2020Q3"/>
  </r>
  <r>
    <s v="L02/080/9/000429/2020"/>
    <d v="2020-12-26T00:00:00"/>
    <d v="2021-03-01T00:00:00"/>
    <x v="0"/>
    <n v="720529.4118"/>
    <n v="720529.4118"/>
    <n v="1"/>
    <x v="0"/>
    <n v="2021"/>
    <s v="2020Q4"/>
  </r>
  <r>
    <s v="L01/070/9/000275/2021"/>
    <d v="2021-02-06T00:00:00"/>
    <d v="2021-03-03T00:00:00"/>
    <x v="1"/>
    <n v="849345"/>
    <n v="849345"/>
    <n v="1"/>
    <x v="1"/>
    <n v="2021"/>
    <s v="2021Q1"/>
  </r>
  <r>
    <s v="L01/070/9/000277/2021"/>
    <d v="2021-03-03T00:00:00"/>
    <d v="2021-03-04T00:00:00"/>
    <x v="1"/>
    <n v="347500"/>
    <n v="347500"/>
    <n v="1"/>
    <x v="1"/>
    <n v="2021"/>
    <s v="2021Q1"/>
  </r>
  <r>
    <s v="L01/070/9/000279/2021"/>
    <d v="2021-02-07T00:00:00"/>
    <d v="2021-03-03T00:00:00"/>
    <x v="1"/>
    <n v="120880"/>
    <n v="120880"/>
    <n v="1"/>
    <x v="1"/>
    <n v="2021"/>
    <s v="2021Q1"/>
  </r>
  <r>
    <s v="L01/070/9/000280/2021"/>
    <d v="2021-02-26T00:00:00"/>
    <d v="2021-03-02T00:00:00"/>
    <x v="1"/>
    <n v="15080"/>
    <n v="15080"/>
    <n v="1"/>
    <x v="1"/>
    <n v="2021"/>
    <s v="2021Q1"/>
  </r>
  <r>
    <s v="L01/080/9/000430/2020"/>
    <d v="2020-07-31T00:00:00"/>
    <d v="2021-03-03T00:00:00"/>
    <x v="0"/>
    <n v="20460"/>
    <n v="20460"/>
    <n v="1"/>
    <x v="0"/>
    <n v="2021"/>
    <s v="2020Q3"/>
  </r>
  <r>
    <s v="L01/070/9/000281/2021"/>
    <d v="2021-03-03T00:00:00"/>
    <d v="2021-03-04T00:00:00"/>
    <x v="1"/>
    <n v="12760"/>
    <n v="12760"/>
    <n v="1"/>
    <x v="1"/>
    <n v="2021"/>
    <s v="2021Q1"/>
  </r>
  <r>
    <s v="L01/110/9/000068/2020"/>
    <d v="2020-12-17T00:00:00"/>
    <d v="2021-03-02T00:00:00"/>
    <x v="4"/>
    <n v="42461"/>
    <n v="0"/>
    <n v="1"/>
    <x v="0"/>
    <n v="2021"/>
    <s v="2020Q4"/>
  </r>
  <r>
    <s v="L05/070/9/000286/2021"/>
    <d v="2021-02-06T00:00:00"/>
    <d v="2021-03-01T00:00:00"/>
    <x v="1"/>
    <n v="6860"/>
    <n v="6860"/>
    <n v="1"/>
    <x v="1"/>
    <n v="2021"/>
    <s v="2021Q1"/>
  </r>
  <r>
    <s v="L01/070/9/000289/2021"/>
    <d v="2021-03-01T00:00:00"/>
    <d v="2021-03-04T00:00:00"/>
    <x v="1"/>
    <n v="8700"/>
    <n v="8700"/>
    <n v="1"/>
    <x v="1"/>
    <n v="2021"/>
    <s v="2021Q1"/>
  </r>
  <r>
    <s v="L01/070/9/000290/2021"/>
    <d v="2021-02-27T00:00:00"/>
    <d v="2021-03-04T00:00:00"/>
    <x v="1"/>
    <n v="6380"/>
    <n v="6380"/>
    <n v="1"/>
    <x v="1"/>
    <n v="2021"/>
    <s v="2021Q1"/>
  </r>
  <r>
    <s v="L01/087/9/000065/2021"/>
    <d v="2021-02-13T00:00:00"/>
    <d v="2021-02-15T00:00:00"/>
    <x v="0"/>
    <n v="53240"/>
    <n v="53240"/>
    <n v="1"/>
    <x v="1"/>
    <n v="2021"/>
    <s v="2021Q1"/>
  </r>
  <r>
    <s v="L02/070/9/000294/2021"/>
    <d v="2021-02-08T00:00:00"/>
    <d v="2021-03-05T00:00:00"/>
    <x v="1"/>
    <n v="12760"/>
    <n v="12760"/>
    <n v="1"/>
    <x v="1"/>
    <n v="2021"/>
    <s v="2021Q1"/>
  </r>
  <r>
    <s v="L01/087/9/000066/2021"/>
    <d v="2021-03-03T00:00:00"/>
    <d v="2021-03-08T00:00:00"/>
    <x v="0"/>
    <n v="8700"/>
    <n v="8700"/>
    <n v="1"/>
    <x v="1"/>
    <n v="2021"/>
    <s v="2021Q1"/>
  </r>
  <r>
    <s v="L01/087/9/000067/2021"/>
    <d v="2021-02-15T00:00:00"/>
    <d v="2021-03-04T00:00:00"/>
    <x v="0"/>
    <n v="30000"/>
    <n v="30000"/>
    <n v="1"/>
    <x v="1"/>
    <n v="2021"/>
    <s v="2021Q1"/>
  </r>
  <r>
    <s v="L01/080/9/000068/2021"/>
    <d v="2021-03-03T00:00:00"/>
    <d v="2021-03-05T00:00:00"/>
    <x v="0"/>
    <n v="143123"/>
    <n v="143123"/>
    <n v="1"/>
    <x v="1"/>
    <n v="2021"/>
    <s v="2021Q1"/>
  </r>
  <r>
    <s v="L02/070/9/000297/2021"/>
    <d v="2021-02-10T00:00:00"/>
    <d v="2021-03-08T00:00:00"/>
    <x v="1"/>
    <n v="249700"/>
    <n v="249700"/>
    <n v="1"/>
    <x v="1"/>
    <n v="2021"/>
    <s v="2021Q1"/>
  </r>
  <r>
    <s v="L01/070/9/000298/2021"/>
    <d v="2021-03-05T00:00:00"/>
    <d v="2021-03-08T00:00:00"/>
    <x v="1"/>
    <n v="6380"/>
    <n v="6380"/>
    <n v="1"/>
    <x v="1"/>
    <n v="2021"/>
    <s v="2021Q1"/>
  </r>
  <r>
    <s v="L01/070/9/000300/2021"/>
    <d v="2021-02-26T00:00:00"/>
    <d v="2021-03-05T00:00:00"/>
    <x v="1"/>
    <n v="12760"/>
    <n v="12760"/>
    <n v="1"/>
    <x v="1"/>
    <n v="2021"/>
    <s v="2021Q1"/>
  </r>
  <r>
    <s v="L01/087/9/000070/2021"/>
    <d v="2021-03-07T00:00:00"/>
    <d v="2021-03-08T00:00:00"/>
    <x v="0"/>
    <n v="31600"/>
    <n v="31600"/>
    <n v="1"/>
    <x v="1"/>
    <n v="2021"/>
    <s v="2021Q1"/>
  </r>
  <r>
    <s v="L15/070/9/000304/2021"/>
    <d v="2021-03-06T00:00:00"/>
    <d v="2021-03-09T00:00:00"/>
    <x v="1"/>
    <n v="12760"/>
    <n v="12760"/>
    <n v="1"/>
    <x v="1"/>
    <n v="2021"/>
    <s v="2021Q1"/>
  </r>
  <r>
    <s v="L01/070/9/000305/2021"/>
    <d v="2021-02-27T00:00:00"/>
    <d v="2021-03-08T00:00:00"/>
    <x v="1"/>
    <n v="7000"/>
    <n v="7000"/>
    <n v="1"/>
    <x v="1"/>
    <n v="2021"/>
    <s v="2021Q1"/>
  </r>
  <r>
    <s v="L01/070/9/000308/2021"/>
    <d v="2021-02-25T00:00:00"/>
    <d v="2021-03-05T00:00:00"/>
    <x v="1"/>
    <n v="58520"/>
    <n v="58520"/>
    <n v="1"/>
    <x v="1"/>
    <n v="2021"/>
    <s v="2021Q1"/>
  </r>
  <r>
    <s v="L01/088/9/000066/2021"/>
    <d v="2021-03-02T00:00:00"/>
    <d v="2021-03-08T00:00:00"/>
    <x v="0"/>
    <n v="15384"/>
    <n v="15384"/>
    <n v="1"/>
    <x v="1"/>
    <n v="2021"/>
    <s v="2021Q1"/>
  </r>
  <r>
    <s v="L01/070/9/000309/2021"/>
    <d v="2021-02-19T00:00:00"/>
    <d v="2021-02-24T00:00:00"/>
    <x v="1"/>
    <n v="12680"/>
    <n v="12680"/>
    <n v="1"/>
    <x v="1"/>
    <n v="2021"/>
    <s v="2021Q1"/>
  </r>
  <r>
    <s v="L01/088/9/000067/2021"/>
    <d v="2021-03-08T00:00:00"/>
    <d v="2021-03-09T00:00:00"/>
    <x v="0"/>
    <n v="139760"/>
    <n v="139760"/>
    <n v="1"/>
    <x v="1"/>
    <n v="2021"/>
    <s v="2021Q1"/>
  </r>
  <r>
    <s v="L01/070/9/001252/2020"/>
    <d v="2020-11-20T00:00:00"/>
    <d v="2021-02-04T00:00:00"/>
    <x v="1"/>
    <n v="1535.625"/>
    <n v="1535.625"/>
    <n v="1"/>
    <x v="0"/>
    <n v="2021"/>
    <s v="2020Q4"/>
  </r>
  <r>
    <s v="L01/070/9/000310/2021"/>
    <d v="2021-03-04T00:00:00"/>
    <d v="2021-03-10T00:00:00"/>
    <x v="1"/>
    <n v="6380"/>
    <n v="6380"/>
    <n v="1"/>
    <x v="1"/>
    <n v="2021"/>
    <s v="2021Q1"/>
  </r>
  <r>
    <s v="L01/070/9/001253/2020"/>
    <d v="2020-11-27T00:00:00"/>
    <d v="2021-03-01T00:00:00"/>
    <x v="1"/>
    <n v="2555294.1176"/>
    <n v="1255294.1176"/>
    <n v="1"/>
    <x v="0"/>
    <n v="2021"/>
    <s v="2020Q4"/>
  </r>
  <r>
    <s v="L15/070/9/000311/2021"/>
    <d v="2021-03-05T00:00:00"/>
    <d v="2021-03-09T00:00:00"/>
    <x v="1"/>
    <n v="17400"/>
    <n v="17400"/>
    <n v="1"/>
    <x v="1"/>
    <n v="2021"/>
    <s v="2021Q1"/>
  </r>
  <r>
    <s v="L01/080/9/000072/2021"/>
    <d v="2021-02-04T00:00:00"/>
    <d v="2021-02-19T00:00:00"/>
    <x v="0"/>
    <n v="103000"/>
    <n v="103000"/>
    <n v="1"/>
    <x v="1"/>
    <n v="2021"/>
    <s v="2021Q1"/>
  </r>
  <r>
    <s v="L01/070/9/000314/2021"/>
    <d v="2021-03-10T00:00:00"/>
    <d v="2021-03-10T00:00:00"/>
    <x v="1"/>
    <n v="12760"/>
    <n v="12760"/>
    <n v="1"/>
    <x v="1"/>
    <n v="2021"/>
    <s v="2021Q1"/>
  </r>
  <r>
    <s v="L01/070/9/000318/2021"/>
    <d v="2021-03-06T00:00:00"/>
    <d v="2021-03-09T00:00:00"/>
    <x v="1"/>
    <n v="17400"/>
    <n v="17400"/>
    <n v="1"/>
    <x v="1"/>
    <n v="2021"/>
    <s v="2021Q1"/>
  </r>
  <r>
    <s v="L01/088/9/000070/2021"/>
    <d v="2021-02-21T00:00:00"/>
    <d v="2021-03-10T00:00:00"/>
    <x v="0"/>
    <n v="300000"/>
    <n v="300000"/>
    <n v="1"/>
    <x v="1"/>
    <n v="2021"/>
    <s v="2021Q1"/>
  </r>
  <r>
    <s v="L01/070/9/001254/2020"/>
    <d v="2020-09-16T00:00:00"/>
    <d v="2021-03-10T00:00:00"/>
    <x v="1"/>
    <n v="3000000"/>
    <n v="473700"/>
    <n v="1"/>
    <x v="0"/>
    <n v="2021"/>
    <s v="2020Q3"/>
  </r>
  <r>
    <s v="L01/110/9/000067/2020"/>
    <d v="2020-06-29T00:00:00"/>
    <d v="2021-03-10T00:00:00"/>
    <x v="4"/>
    <n v="2"/>
    <n v="2"/>
    <n v="1"/>
    <x v="0"/>
    <n v="2021"/>
    <s v="2020Q2"/>
  </r>
  <r>
    <s v="L02/070/9/000319/2021"/>
    <d v="2021-03-08T00:00:00"/>
    <d v="2021-03-09T00:00:00"/>
    <x v="1"/>
    <n v="17400"/>
    <n v="17400"/>
    <n v="1"/>
    <x v="1"/>
    <n v="2021"/>
    <s v="2021Q1"/>
  </r>
  <r>
    <s v="L01/070/9/000320/2021"/>
    <d v="2021-03-08T00:00:00"/>
    <d v="2021-03-09T00:00:00"/>
    <x v="1"/>
    <n v="6380"/>
    <n v="6380"/>
    <n v="1"/>
    <x v="1"/>
    <n v="2021"/>
    <s v="2021Q1"/>
  </r>
  <r>
    <s v="L01/110/9/000072/2020"/>
    <d v="2020-09-12T00:00:00"/>
    <d v="2021-03-10T00:00:00"/>
    <x v="4"/>
    <n v="1110"/>
    <n v="1110"/>
    <n v="1"/>
    <x v="0"/>
    <n v="2021"/>
    <s v="2020Q3"/>
  </r>
  <r>
    <s v="L01/088/9/000072/2021"/>
    <d v="2021-03-10T00:00:00"/>
    <d v="2021-03-11T00:00:00"/>
    <x v="0"/>
    <n v="17400"/>
    <n v="17400"/>
    <n v="1"/>
    <x v="1"/>
    <n v="2021"/>
    <s v="2021Q1"/>
  </r>
  <r>
    <s v="L01/080/9/000073/2021"/>
    <d v="2021-03-10T00:00:00"/>
    <d v="2021-03-11T00:00:00"/>
    <x v="0"/>
    <n v="17400"/>
    <n v="17400"/>
    <n v="1"/>
    <x v="1"/>
    <n v="2021"/>
    <s v="2021Q1"/>
  </r>
  <r>
    <s v="L01/088/9/000300/2020"/>
    <d v="2020-12-22T00:00:00"/>
    <d v="2021-03-11T00:00:00"/>
    <x v="0"/>
    <n v="39680"/>
    <n v="39680"/>
    <n v="1"/>
    <x v="0"/>
    <n v="2021"/>
    <s v="2020Q4"/>
  </r>
  <r>
    <s v="L01/070/9/000321/2021"/>
    <d v="2021-01-11T00:00:00"/>
    <d v="2021-02-19T00:00:00"/>
    <x v="1"/>
    <n v="6380"/>
    <n v="6380"/>
    <n v="1"/>
    <x v="1"/>
    <n v="2021"/>
    <s v="2021Q1"/>
  </r>
  <r>
    <s v="L01/080/9/000074/2021"/>
    <d v="2021-02-09T00:00:00"/>
    <d v="2021-03-11T00:00:00"/>
    <x v="0"/>
    <n v="284117.6471"/>
    <n v="284117.6471"/>
    <n v="1"/>
    <x v="1"/>
    <n v="2021"/>
    <s v="2021Q1"/>
  </r>
  <r>
    <s v="L01/070/9/000322/2021"/>
    <d v="2021-03-05T00:00:00"/>
    <d v="2021-03-08T00:00:00"/>
    <x v="1"/>
    <n v="17400"/>
    <n v="17400"/>
    <n v="1"/>
    <x v="1"/>
    <n v="2021"/>
    <s v="2021Q1"/>
  </r>
  <r>
    <s v="L02/070/9/000323/2021"/>
    <d v="2021-03-03T00:00:00"/>
    <d v="2021-03-10T00:00:00"/>
    <x v="1"/>
    <n v="6380"/>
    <n v="6380"/>
    <n v="1"/>
    <x v="1"/>
    <n v="2021"/>
    <s v="2021Q1"/>
  </r>
  <r>
    <s v="L01/700/9/000327/2021"/>
    <d v="2021-03-06T00:00:00"/>
    <d v="2021-03-09T00:00:00"/>
    <x v="1"/>
    <n v="8880"/>
    <n v="8880"/>
    <n v="1"/>
    <x v="1"/>
    <n v="2021"/>
    <s v="2021Q1"/>
  </r>
  <r>
    <s v="L02/083/9/000295/2020"/>
    <d v="2020-03-02T00:00:00"/>
    <d v="2021-03-02T00:00:00"/>
    <x v="0"/>
    <n v="2134936.4117999999"/>
    <n v="1134936.4117999999"/>
    <n v="1"/>
    <x v="0"/>
    <n v="2021"/>
    <s v="2020Q1"/>
  </r>
  <r>
    <s v="L01/080/9/000076/2021"/>
    <d v="2021-03-13T00:00:00"/>
    <d v="2021-03-16T00:00:00"/>
    <x v="0"/>
    <n v="25056"/>
    <n v="25056"/>
    <n v="1"/>
    <x v="1"/>
    <n v="2021"/>
    <s v="2021Q1"/>
  </r>
  <r>
    <s v="L01/880/9/000079/2021"/>
    <d v="2021-03-05T00:00:00"/>
    <d v="2021-03-16T00:00:00"/>
    <x v="0"/>
    <n v="19500"/>
    <n v="-18634"/>
    <n v="1"/>
    <x v="1"/>
    <n v="2021"/>
    <s v="2021Q1"/>
  </r>
  <r>
    <s v="L01/070/9/000330/2021"/>
    <d v="2021-02-26T00:00:00"/>
    <d v="2021-03-16T00:00:00"/>
    <x v="1"/>
    <n v="12760"/>
    <n v="12760"/>
    <n v="1"/>
    <x v="1"/>
    <n v="2021"/>
    <s v="2021Q1"/>
  </r>
  <r>
    <s v="L01/062/9/000032/2020"/>
    <d v="2020-02-14T00:00:00"/>
    <d v="2021-02-20T00:00:00"/>
    <x v="10"/>
    <n v="13525"/>
    <n v="13525"/>
    <n v="1"/>
    <x v="0"/>
    <n v="2021"/>
    <s v="2020Q1"/>
  </r>
  <r>
    <s v="L01/062/9/000033/2020"/>
    <d v="2020-04-30T00:00:00"/>
    <d v="2021-02-20T00:00:00"/>
    <x v="10"/>
    <n v="4000"/>
    <n v="4000"/>
    <n v="1"/>
    <x v="0"/>
    <n v="2021"/>
    <s v="2020Q2"/>
  </r>
  <r>
    <s v="L02/070/9/000283/2011"/>
    <d v="2011-07-31T00:00:00"/>
    <d v="2011-08-04T00:00:00"/>
    <x v="1"/>
    <n v="1740"/>
    <n v="1740"/>
    <n v="1"/>
    <x v="6"/>
    <n v="2011"/>
    <s v="2011Q3"/>
  </r>
  <r>
    <s v="L02/070/9/000414/2011"/>
    <d v="2011-11-12T00:00:00"/>
    <d v="2011-11-22T00:00:00"/>
    <x v="1"/>
    <n v="3480"/>
    <n v="3480"/>
    <n v="1"/>
    <x v="6"/>
    <n v="2011"/>
    <s v="2011Q4"/>
  </r>
  <r>
    <s v="L02/088/9/000227/2010"/>
    <d v="2010-05-27T00:00:00"/>
    <d v="2012-02-24T00:00:00"/>
    <x v="0"/>
    <n v="100000"/>
    <n v="0"/>
    <n v="1"/>
    <x v="16"/>
    <n v="2012"/>
    <s v="2010Q2"/>
  </r>
  <r>
    <s v="L02/070/9/000394/2012"/>
    <d v="2012-11-10T00:00:00"/>
    <d v="2012-11-14T00:00:00"/>
    <x v="1"/>
    <n v="6600"/>
    <n v="6600"/>
    <n v="1"/>
    <x v="7"/>
    <n v="2012"/>
    <s v="2012Q4"/>
  </r>
  <r>
    <s v="L01/088/9/000075/2021"/>
    <d v="2021-03-13T00:00:00"/>
    <d v="2021-03-16T00:00:00"/>
    <x v="0"/>
    <n v="147784"/>
    <n v="147784"/>
    <n v="1"/>
    <x v="1"/>
    <n v="2021"/>
    <s v="2021Q1"/>
  </r>
  <r>
    <s v="L02/070/9/000332/2021"/>
    <d v="2021-03-12T00:00:00"/>
    <d v="2021-03-17T00:00:00"/>
    <x v="1"/>
    <n v="420"/>
    <n v="420"/>
    <n v="1"/>
    <x v="1"/>
    <n v="2021"/>
    <s v="2021Q1"/>
  </r>
  <r>
    <s v="L01/070/9/000333/2021"/>
    <d v="2021-03-08T00:00:00"/>
    <d v="2021-03-08T00:00:00"/>
    <x v="1"/>
    <n v="19356"/>
    <n v="19356"/>
    <n v="1"/>
    <x v="1"/>
    <n v="2021"/>
    <s v="2021Q1"/>
  </r>
  <r>
    <s v="L01/087/9/000081/2021"/>
    <d v="2021-03-11T00:00:00"/>
    <d v="2021-03-12T00:00:00"/>
    <x v="0"/>
    <n v="18700"/>
    <n v="18700"/>
    <n v="1"/>
    <x v="1"/>
    <n v="2021"/>
    <s v="2021Q1"/>
  </r>
  <r>
    <s v="L15/070/9/000335/2021"/>
    <d v="2021-01-25T00:00:00"/>
    <d v="2021-03-02T00:00:00"/>
    <x v="1"/>
    <n v="42760"/>
    <n v="42760"/>
    <n v="1"/>
    <x v="1"/>
    <n v="2021"/>
    <s v="2021Q1"/>
  </r>
  <r>
    <s v="L01/070/9/000240/2013"/>
    <d v="2013-11-25T00:00:00"/>
    <d v="2013-11-26T00:00:00"/>
    <x v="1"/>
    <n v="8200"/>
    <n v="8200"/>
    <n v="1"/>
    <x v="13"/>
    <n v="2013"/>
    <s v="2013Q4"/>
  </r>
  <r>
    <s v="L01/070/9/000336/2021"/>
    <d v="2021-02-26T00:00:00"/>
    <d v="2021-03-11T00:00:00"/>
    <x v="1"/>
    <n v="10440"/>
    <n v="10440"/>
    <n v="1"/>
    <x v="1"/>
    <n v="2021"/>
    <s v="2021Q1"/>
  </r>
  <r>
    <s v="L02/070/9/000023/2015"/>
    <d v="2015-02-10T00:00:00"/>
    <d v="2015-02-13T00:00:00"/>
    <x v="1"/>
    <n v="2320"/>
    <n v="2320"/>
    <n v="1"/>
    <x v="15"/>
    <n v="2015"/>
    <s v="2015Q1"/>
  </r>
  <r>
    <s v="L01/087/9/000083/2021"/>
    <d v="2021-02-27T00:00:00"/>
    <d v="2021-03-11T00:00:00"/>
    <x v="0"/>
    <n v="406311"/>
    <n v="406311"/>
    <n v="1"/>
    <x v="1"/>
    <n v="2021"/>
    <s v="2021Q1"/>
  </r>
  <r>
    <s v="L01/070/9/000150/2015"/>
    <d v="2015-06-22T00:00:00"/>
    <d v="2015-07-07T00:00:00"/>
    <x v="1"/>
    <n v="6100"/>
    <n v="6100"/>
    <n v="1"/>
    <x v="15"/>
    <n v="2015"/>
    <s v="2015Q2"/>
  </r>
  <r>
    <s v="L02/070/9/000018/2016"/>
    <d v="2016-01-16T00:00:00"/>
    <d v="2016-01-22T00:00:00"/>
    <x v="1"/>
    <n v="2320"/>
    <n v="2320"/>
    <n v="1"/>
    <x v="8"/>
    <n v="2016"/>
    <s v="2016Q1"/>
  </r>
  <r>
    <s v="L01/070/9/000302/2015"/>
    <d v="2015-11-05T00:00:00"/>
    <d v="2016-07-14T00:00:00"/>
    <x v="1"/>
    <n v="110400"/>
    <n v="110400"/>
    <n v="1"/>
    <x v="15"/>
    <n v="2016"/>
    <s v="2015Q4"/>
  </r>
  <r>
    <s v="L01/062/9/000017/2017"/>
    <d v="2017-06-23T00:00:00"/>
    <d v="2017-06-27T00:00:00"/>
    <x v="10"/>
    <n v="13295"/>
    <n v="13295"/>
    <n v="1"/>
    <x v="14"/>
    <n v="2017"/>
    <s v="2017Q2"/>
  </r>
  <r>
    <s v="L01/070/9/000165/2017"/>
    <d v="2017-07-29T00:00:00"/>
    <d v="2017-08-03T00:00:00"/>
    <x v="1"/>
    <n v="250000"/>
    <n v="250000"/>
    <n v="1"/>
    <x v="14"/>
    <n v="2017"/>
    <s v="2017Q3"/>
  </r>
  <r>
    <s v="L01/070/9/000062/2019"/>
    <d v="2019-03-29T00:00:00"/>
    <d v="2019-03-29T00:00:00"/>
    <x v="1"/>
    <n v="55200"/>
    <n v="55200"/>
    <n v="1"/>
    <x v="10"/>
    <n v="2019"/>
    <s v="2019Q1"/>
  </r>
  <r>
    <s v="L15/080/9/000086/2021"/>
    <d v="2021-02-16T00:00:00"/>
    <d v="2021-03-10T00:00:00"/>
    <x v="0"/>
    <n v="280700"/>
    <n v="280700"/>
    <n v="1"/>
    <x v="1"/>
    <n v="2021"/>
    <s v="2021Q1"/>
  </r>
  <r>
    <s v="L02/070/9/000126/2019"/>
    <d v="2019-05-04T00:00:00"/>
    <d v="2019-05-14T00:00:00"/>
    <x v="1"/>
    <n v="223245"/>
    <n v="223245"/>
    <n v="1"/>
    <x v="10"/>
    <n v="2019"/>
    <s v="2019Q2"/>
  </r>
  <r>
    <s v="L01/070/9/000157/2019"/>
    <d v="2019-06-17T00:00:00"/>
    <d v="2019-06-21T00:00:00"/>
    <x v="1"/>
    <n v="2320"/>
    <n v="2320"/>
    <n v="1"/>
    <x v="10"/>
    <n v="2019"/>
    <s v="2019Q2"/>
  </r>
  <r>
    <s v="L01/070/9/000293/2018"/>
    <d v="2018-06-19T00:00:00"/>
    <d v="2019-06-20T00:00:00"/>
    <x v="1"/>
    <n v="100000"/>
    <n v="100000"/>
    <n v="1"/>
    <x v="9"/>
    <n v="2019"/>
    <s v="2018Q2"/>
  </r>
  <r>
    <s v="L01/088/9/000040/2019"/>
    <d v="2019-09-23T00:00:00"/>
    <d v="2019-09-25T00:00:00"/>
    <x v="0"/>
    <n v="170000"/>
    <n v="170000"/>
    <n v="1"/>
    <x v="10"/>
    <n v="2019"/>
    <s v="2019Q3"/>
  </r>
  <r>
    <s v="L01/087/9/000058/2019"/>
    <d v="2019-09-21T00:00:00"/>
    <d v="2019-09-23T00:00:00"/>
    <x v="0"/>
    <n v="200000"/>
    <n v="200000"/>
    <n v="1"/>
    <x v="10"/>
    <n v="2019"/>
    <s v="2019Q3"/>
  </r>
  <r>
    <s v="L01/070/9/000146/2020"/>
    <d v="2020-03-08T00:00:00"/>
    <d v="2020-03-10T00:00:00"/>
    <x v="1"/>
    <n v="6000"/>
    <n v="6000"/>
    <n v="1"/>
    <x v="0"/>
    <n v="2020"/>
    <s v="2020Q1"/>
  </r>
  <r>
    <s v="L01/088/9/000059/2020"/>
    <d v="2020-05-15T00:00:00"/>
    <d v="2020-05-18T00:00:00"/>
    <x v="0"/>
    <n v="100000"/>
    <n v="100000"/>
    <n v="1"/>
    <x v="0"/>
    <n v="2020"/>
    <s v="2020Q2"/>
  </r>
  <r>
    <s v="L01/070/9/000279/2020"/>
    <d v="2020-05-16T00:00:00"/>
    <d v="2020-05-19T00:00:00"/>
    <x v="1"/>
    <n v="100"/>
    <n v="100"/>
    <n v="1"/>
    <x v="0"/>
    <n v="2020"/>
    <s v="2020Q2"/>
  </r>
  <r>
    <s v="L01/070/9/000362/2020"/>
    <d v="2020-06-22T00:00:00"/>
    <d v="2020-06-24T00:00:00"/>
    <x v="1"/>
    <n v="15000"/>
    <n v="15000"/>
    <n v="1"/>
    <x v="0"/>
    <n v="2020"/>
    <s v="2020Q2"/>
  </r>
  <r>
    <s v="L01/070/9/000624/2020"/>
    <d v="2020-09-09T00:00:00"/>
    <d v="2020-09-11T00:00:00"/>
    <x v="1"/>
    <n v="6270"/>
    <n v="6270"/>
    <n v="1"/>
    <x v="0"/>
    <n v="2020"/>
    <s v="2020Q3"/>
  </r>
  <r>
    <s v="L01/103/9/000008/2020"/>
    <d v="2020-08-10T00:00:00"/>
    <d v="2020-09-29T00:00:00"/>
    <x v="3"/>
    <n v="70000"/>
    <n v="70000"/>
    <n v="1"/>
    <x v="0"/>
    <n v="2020"/>
    <s v="2020Q3"/>
  </r>
  <r>
    <s v="L01/088/9/000172/2020"/>
    <d v="2020-10-30T00:00:00"/>
    <d v="2020-10-31T00:00:00"/>
    <x v="0"/>
    <n v="279934.21049999999"/>
    <n v="279934.21049999999"/>
    <n v="1"/>
    <x v="0"/>
    <n v="2020"/>
    <s v="2020Q4"/>
  </r>
  <r>
    <s v="L01/088/9/000204/2020"/>
    <d v="2020-11-22T00:00:00"/>
    <d v="2020-11-26T00:00:00"/>
    <x v="0"/>
    <n v="227192.98250000001"/>
    <n v="227192.98250000001"/>
    <n v="1"/>
    <x v="0"/>
    <n v="2020"/>
    <s v="2020Q4"/>
  </r>
  <r>
    <s v="L01/089/9/000038/2007"/>
    <d v="2007-06-29T00:00:00"/>
    <d v="2007-07-11T00:00:00"/>
    <x v="0"/>
    <n v="-1.1641532182692999E-10"/>
    <n v="-1228885.8929000001"/>
    <n v="1"/>
    <x v="3"/>
    <n v="2007"/>
    <s v="2007Q2"/>
  </r>
  <r>
    <s v="L01/088/9/000078/2021"/>
    <d v="2021-03-13T00:00:00"/>
    <d v="2021-03-16T00:00:00"/>
    <x v="0"/>
    <n v="38700"/>
    <n v="38700"/>
    <n v="1"/>
    <x v="1"/>
    <n v="2021"/>
    <s v="2021Q1"/>
  </r>
  <r>
    <s v="L01/070/9/000340/2021"/>
    <d v="2021-03-02T00:00:00"/>
    <d v="2021-03-09T00:00:00"/>
    <x v="1"/>
    <n v="15700"/>
    <n v="15700"/>
    <n v="1"/>
    <x v="1"/>
    <n v="2021"/>
    <s v="2021Q1"/>
  </r>
  <r>
    <s v="L01/070/9/000341/2021"/>
    <d v="2021-03-05T00:00:00"/>
    <d v="2021-03-15T00:00:00"/>
    <x v="1"/>
    <n v="19140"/>
    <n v="19140"/>
    <n v="1"/>
    <x v="1"/>
    <n v="2021"/>
    <s v="2021Q1"/>
  </r>
  <r>
    <s v="L02/070/9/000347/2021"/>
    <d v="2021-03-17T00:00:00"/>
    <d v="2021-03-17T00:00:00"/>
    <x v="1"/>
    <n v="221560"/>
    <n v="221560"/>
    <n v="1"/>
    <x v="1"/>
    <n v="2021"/>
    <s v="2021Q1"/>
  </r>
  <r>
    <s v="L01/052/9/000001/2021"/>
    <d v="2021-01-17T00:00:00"/>
    <d v="2021-02-08T00:00:00"/>
    <x v="10"/>
    <n v="50000"/>
    <n v="50000"/>
    <n v="1"/>
    <x v="1"/>
    <n v="2021"/>
    <s v="2021Q1"/>
  </r>
  <r>
    <s v="L01/070/9/000351/2021"/>
    <d v="2021-03-17T00:00:00"/>
    <d v="2021-03-18T00:00:00"/>
    <x v="1"/>
    <n v="15700"/>
    <n v="15700"/>
    <n v="1"/>
    <x v="1"/>
    <n v="2021"/>
    <s v="2021Q1"/>
  </r>
  <r>
    <s v="L01/070/9/000352/2021"/>
    <d v="2021-03-10T00:00:00"/>
    <d v="2021-03-12T00:00:00"/>
    <x v="1"/>
    <n v="117160"/>
    <n v="117160"/>
    <n v="1"/>
    <x v="1"/>
    <n v="2021"/>
    <s v="2021Q1"/>
  </r>
  <r>
    <s v="L01/087/9/000092/2021"/>
    <d v="2021-03-08T00:00:00"/>
    <d v="2021-03-18T00:00:00"/>
    <x v="0"/>
    <n v="66000"/>
    <n v="66000"/>
    <n v="1"/>
    <x v="1"/>
    <n v="2021"/>
    <s v="2021Q1"/>
  </r>
  <r>
    <s v="L01/070/9/000353/2021"/>
    <d v="2021-03-13T00:00:00"/>
    <d v="2021-03-18T00:00:00"/>
    <x v="1"/>
    <n v="302874"/>
    <n v="302874"/>
    <n v="1"/>
    <x v="1"/>
    <n v="2021"/>
    <s v="2021Q1"/>
  </r>
  <r>
    <s v="L01/070/9/000354/2021"/>
    <d v="2021-03-13T00:00:00"/>
    <d v="2021-03-17T00:00:00"/>
    <x v="1"/>
    <n v="122400"/>
    <n v="122400"/>
    <n v="1"/>
    <x v="1"/>
    <n v="2021"/>
    <s v="2021Q1"/>
  </r>
  <r>
    <s v="L01/070/9/000356/2021"/>
    <d v="2021-03-15T00:00:00"/>
    <d v="2021-03-17T00:00:00"/>
    <x v="1"/>
    <n v="76450"/>
    <n v="76450"/>
    <n v="1"/>
    <x v="1"/>
    <n v="2021"/>
    <s v="2021Q1"/>
  </r>
  <r>
    <s v="L01/070/9/000360/2021"/>
    <d v="2021-03-07T00:00:00"/>
    <d v="2021-03-09T00:00:00"/>
    <x v="1"/>
    <n v="15700"/>
    <n v="15700"/>
    <n v="1"/>
    <x v="1"/>
    <n v="2021"/>
    <s v="2021Q1"/>
  </r>
  <r>
    <s v="L01/700/9/000362/2021"/>
    <d v="2021-03-16T00:00:00"/>
    <d v="2021-03-17T00:00:00"/>
    <x v="1"/>
    <n v="51187.5"/>
    <n v="51187.5"/>
    <n v="1"/>
    <x v="1"/>
    <n v="2021"/>
    <s v="2021Q1"/>
  </r>
  <r>
    <s v="L01/070/9/000363/2021"/>
    <d v="2021-03-16T00:00:00"/>
    <d v="2021-03-18T00:00:00"/>
    <x v="1"/>
    <n v="356000"/>
    <n v="356000"/>
    <n v="1"/>
    <x v="1"/>
    <n v="2021"/>
    <s v="2021Q1"/>
  </r>
  <r>
    <s v="L01/070/9/000364/2021"/>
    <d v="2021-03-15T00:00:00"/>
    <d v="2021-03-19T00:00:00"/>
    <x v="1"/>
    <n v="6380"/>
    <n v="6380"/>
    <n v="1"/>
    <x v="1"/>
    <n v="2021"/>
    <s v="2021Q1"/>
  </r>
  <r>
    <s v="L02/070/9/001258/2020"/>
    <d v="2020-09-15T00:00:00"/>
    <d v="2020-11-12T00:00:00"/>
    <x v="1"/>
    <n v="77420"/>
    <n v="77420"/>
    <n v="1"/>
    <x v="0"/>
    <n v="2020"/>
    <s v="2020Q3"/>
  </r>
  <r>
    <s v="L01/088/9/000081/2021"/>
    <d v="2021-03-17T00:00:00"/>
    <d v="2021-03-18T00:00:00"/>
    <x v="0"/>
    <n v="17400"/>
    <n v="17400"/>
    <n v="1"/>
    <x v="1"/>
    <n v="2021"/>
    <s v="2021Q1"/>
  </r>
  <r>
    <s v="L01/080/9/000095/2021"/>
    <d v="2021-03-20T00:00:00"/>
    <d v="2021-03-22T00:00:00"/>
    <x v="0"/>
    <n v="9360"/>
    <n v="9360"/>
    <n v="1"/>
    <x v="1"/>
    <n v="2021"/>
    <s v="2021Q1"/>
  </r>
  <r>
    <s v="L01/083/9/000297/2020"/>
    <d v="2020-11-14T00:00:00"/>
    <d v="2021-03-19T00:00:00"/>
    <x v="0"/>
    <n v="600000"/>
    <n v="600000"/>
    <n v="1"/>
    <x v="0"/>
    <n v="2021"/>
    <s v="2020Q4"/>
  </r>
  <r>
    <s v="L01/070/9/000366/2021"/>
    <d v="2021-03-17T00:00:00"/>
    <d v="2021-03-22T00:00:00"/>
    <x v="1"/>
    <n v="12760"/>
    <n v="12760"/>
    <n v="1"/>
    <x v="1"/>
    <n v="2021"/>
    <s v="2021Q1"/>
  </r>
  <r>
    <s v="L01/070/9/001259/2020"/>
    <d v="2020-12-15T00:00:00"/>
    <d v="2021-03-02T00:00:00"/>
    <x v="1"/>
    <n v="803000"/>
    <n v="803000"/>
    <n v="1"/>
    <x v="0"/>
    <n v="2021"/>
    <s v="2020Q4"/>
  </r>
  <r>
    <s v="L01/070/9/000368/2021"/>
    <d v="2021-01-29T00:00:00"/>
    <d v="2021-03-19T00:00:00"/>
    <x v="1"/>
    <n v="100000"/>
    <n v="100000"/>
    <n v="1"/>
    <x v="1"/>
    <n v="2021"/>
    <s v="2021Q1"/>
  </r>
  <r>
    <s v="L05/070/9/000370/2021"/>
    <d v="2021-02-17T00:00:00"/>
    <d v="2021-02-17T00:00:00"/>
    <x v="1"/>
    <n v="1270000"/>
    <n v="1270000"/>
    <n v="1"/>
    <x v="1"/>
    <n v="2021"/>
    <s v="2021Q1"/>
  </r>
  <r>
    <s v="L01/088/9/000084/2021"/>
    <d v="2021-03-18T00:00:00"/>
    <d v="2021-03-22T00:00:00"/>
    <x v="0"/>
    <n v="6380"/>
    <n v="6380"/>
    <n v="1"/>
    <x v="1"/>
    <n v="2021"/>
    <s v="2021Q1"/>
  </r>
  <r>
    <s v="L01/070/9/000374/2021"/>
    <d v="2021-03-11T00:00:00"/>
    <d v="2021-03-15T00:00:00"/>
    <x v="1"/>
    <n v="200846.23319999999"/>
    <n v="200846.23319999999"/>
    <n v="1"/>
    <x v="1"/>
    <n v="2021"/>
    <s v="2021Q1"/>
  </r>
  <r>
    <s v="L15/070/9/000376/2021"/>
    <d v="2021-03-21T00:00:00"/>
    <d v="2021-03-22T00:00:00"/>
    <x v="1"/>
    <n v="17400"/>
    <n v="17400"/>
    <n v="1"/>
    <x v="1"/>
    <n v="2021"/>
    <s v="2021Q1"/>
  </r>
  <r>
    <s v="L15/070/9/000383/2021"/>
    <d v="2021-03-21T00:00:00"/>
    <d v="2021-03-23T00:00:00"/>
    <x v="1"/>
    <n v="6380"/>
    <n v="6380"/>
    <n v="1"/>
    <x v="1"/>
    <n v="2021"/>
    <s v="2021Q1"/>
  </r>
  <r>
    <s v="L01/880/9/000101/2021"/>
    <d v="2021-03-19T00:00:00"/>
    <d v="2021-03-24T00:00:00"/>
    <x v="0"/>
    <n v="12500"/>
    <n v="12500"/>
    <n v="1"/>
    <x v="1"/>
    <n v="2021"/>
    <s v="2021Q1"/>
  </r>
  <r>
    <s v="L01/080/9/000431/2020"/>
    <d v="2020-09-04T00:00:00"/>
    <d v="2021-03-24T00:00:00"/>
    <x v="0"/>
    <n v="80000"/>
    <n v="80000"/>
    <n v="1"/>
    <x v="0"/>
    <n v="2021"/>
    <s v="2020Q3"/>
  </r>
  <r>
    <s v="L01/080/9/000102/2021"/>
    <d v="2021-01-23T00:00:00"/>
    <d v="2021-03-23T00:00:00"/>
    <x v="0"/>
    <n v="259649.12280000001"/>
    <n v="259649.12280000001"/>
    <n v="1"/>
    <x v="1"/>
    <n v="2021"/>
    <s v="2021Q1"/>
  </r>
  <r>
    <s v="L01/088/9/000087/2021"/>
    <d v="2021-03-21T00:00:00"/>
    <d v="2021-03-24T00:00:00"/>
    <x v="0"/>
    <n v="250000"/>
    <n v="250000"/>
    <n v="1"/>
    <x v="1"/>
    <n v="2021"/>
    <s v="2021Q1"/>
  </r>
  <r>
    <s v="L01/070/9/000388/2021"/>
    <d v="2021-02-26T00:00:00"/>
    <d v="2021-03-24T00:00:00"/>
    <x v="1"/>
    <n v="34200"/>
    <n v="34200"/>
    <n v="1"/>
    <x v="1"/>
    <n v="2021"/>
    <s v="2021Q1"/>
  </r>
  <r>
    <s v="L01/070/9/000389/2021"/>
    <d v="2021-03-18T00:00:00"/>
    <d v="2021-03-25T00:00:00"/>
    <x v="1"/>
    <n v="159211"/>
    <n v="159211"/>
    <n v="1"/>
    <x v="1"/>
    <n v="2021"/>
    <s v="2021Q1"/>
  </r>
  <r>
    <s v="L01/070/9/000390/2021"/>
    <d v="2021-03-22T00:00:00"/>
    <d v="2021-03-25T00:00:00"/>
    <x v="1"/>
    <n v="296000"/>
    <n v="296000"/>
    <n v="1"/>
    <x v="1"/>
    <n v="2021"/>
    <s v="2021Q1"/>
  </r>
  <r>
    <s v="L01/070/9/000391/2021"/>
    <d v="2021-03-13T00:00:00"/>
    <d v="2021-03-18T00:00:00"/>
    <x v="1"/>
    <n v="17400"/>
    <n v="17400"/>
    <n v="1"/>
    <x v="1"/>
    <n v="2021"/>
    <s v="2021Q1"/>
  </r>
  <r>
    <s v="L02/070/9/000393/2021"/>
    <d v="2021-03-20T00:00:00"/>
    <d v="2021-03-25T00:00:00"/>
    <x v="1"/>
    <n v="17400"/>
    <n v="17400"/>
    <n v="1"/>
    <x v="1"/>
    <n v="2021"/>
    <s v="2021Q1"/>
  </r>
  <r>
    <s v="L01/070/9/000394/2021"/>
    <d v="2021-02-14T00:00:00"/>
    <d v="2021-02-16T00:00:00"/>
    <x v="1"/>
    <n v="281504"/>
    <n v="281504"/>
    <n v="1"/>
    <x v="1"/>
    <n v="2021"/>
    <s v="2021Q1"/>
  </r>
  <r>
    <s v="L01/070/9/000396/2021"/>
    <d v="2021-03-23T00:00:00"/>
    <d v="2021-03-25T00:00:00"/>
    <x v="1"/>
    <n v="17400"/>
    <n v="17400"/>
    <n v="1"/>
    <x v="1"/>
    <n v="2021"/>
    <s v="2021Q1"/>
  </r>
  <r>
    <s v="L01/070/9/000398/2021"/>
    <d v="2021-03-22T00:00:00"/>
    <d v="2021-03-25T00:00:00"/>
    <x v="1"/>
    <n v="150000"/>
    <n v="150000"/>
    <n v="1"/>
    <x v="1"/>
    <n v="2021"/>
    <s v="2021Q1"/>
  </r>
  <r>
    <s v="L01/070/9/000399/2021"/>
    <d v="2021-03-12T00:00:00"/>
    <d v="2021-03-16T00:00:00"/>
    <x v="1"/>
    <n v="216076"/>
    <n v="216076"/>
    <n v="1"/>
    <x v="1"/>
    <n v="2021"/>
    <s v="2021Q1"/>
  </r>
  <r>
    <s v="L01/070/9/000400/2021"/>
    <d v="2021-03-08T00:00:00"/>
    <d v="2021-03-25T00:00:00"/>
    <x v="1"/>
    <n v="10000"/>
    <n v="10000"/>
    <n v="1"/>
    <x v="1"/>
    <n v="2021"/>
    <s v="2021Q1"/>
  </r>
  <r>
    <s v="L02/070/9/000401/2021"/>
    <d v="2021-03-02T00:00:00"/>
    <d v="2021-03-10T00:00:00"/>
    <x v="1"/>
    <n v="54000"/>
    <n v="54000"/>
    <n v="1"/>
    <x v="1"/>
    <n v="2021"/>
    <s v="2021Q1"/>
  </r>
  <r>
    <s v="L01/087/9/000103/2021"/>
    <d v="2021-03-06T00:00:00"/>
    <d v="2021-03-26T00:00:00"/>
    <x v="0"/>
    <n v="2555200"/>
    <n v="1655200"/>
    <n v="1"/>
    <x v="1"/>
    <n v="2021"/>
    <s v="2021Q1"/>
  </r>
  <r>
    <s v="L01/070/9/000402/2021"/>
    <d v="2021-02-25T00:00:00"/>
    <d v="2021-03-04T00:00:00"/>
    <x v="1"/>
    <n v="7000"/>
    <n v="7000"/>
    <n v="1"/>
    <x v="1"/>
    <n v="2021"/>
    <s v="2021Q1"/>
  </r>
  <r>
    <s v="L01/070/9/000403/2021"/>
    <d v="2021-03-13T00:00:00"/>
    <d v="2021-03-23T00:00:00"/>
    <x v="1"/>
    <n v="8700"/>
    <n v="8700"/>
    <n v="1"/>
    <x v="1"/>
    <n v="2021"/>
    <s v="2021Q1"/>
  </r>
  <r>
    <s v="L01/070/9/000404/2021"/>
    <d v="2021-03-14T00:00:00"/>
    <d v="2021-03-18T00:00:00"/>
    <x v="1"/>
    <n v="6860"/>
    <n v="6860"/>
    <n v="1"/>
    <x v="1"/>
    <n v="2021"/>
    <s v="2021Q1"/>
  </r>
  <r>
    <s v="L02/070/9/000405/2021"/>
    <d v="2021-03-04T00:00:00"/>
    <d v="2021-03-26T00:00:00"/>
    <x v="1"/>
    <n v="17400"/>
    <n v="17400"/>
    <n v="1"/>
    <x v="1"/>
    <n v="2021"/>
    <s v="2021Q1"/>
  </r>
  <r>
    <s v="L01/070/9/000406/2021"/>
    <d v="2021-03-04T00:00:00"/>
    <d v="2021-03-04T00:00:00"/>
    <x v="1"/>
    <n v="22016"/>
    <n v="22016"/>
    <n v="1"/>
    <x v="1"/>
    <n v="2021"/>
    <s v="2021Q1"/>
  </r>
  <r>
    <s v="L02/070/9/000409/2021"/>
    <d v="2021-03-11T00:00:00"/>
    <d v="2021-03-12T00:00:00"/>
    <x v="1"/>
    <n v="51187.5"/>
    <n v="51187.5"/>
    <n v="1"/>
    <x v="1"/>
    <n v="2021"/>
    <s v="2021Q1"/>
  </r>
  <r>
    <s v="L01/070/9/000411/2021"/>
    <d v="2021-03-18T00:00:00"/>
    <d v="2021-03-26T00:00:00"/>
    <x v="1"/>
    <n v="7000"/>
    <n v="7000"/>
    <n v="1"/>
    <x v="1"/>
    <n v="2021"/>
    <s v="2021Q1"/>
  </r>
  <r>
    <s v="L01/070/9/000412/2021"/>
    <d v="2021-03-14T00:00:00"/>
    <d v="2021-03-26T00:00:00"/>
    <x v="1"/>
    <n v="17400"/>
    <n v="17400"/>
    <n v="1"/>
    <x v="1"/>
    <n v="2021"/>
    <s v="2021Q1"/>
  </r>
  <r>
    <s v="L01/700/9/000415/2021"/>
    <d v="2021-02-21T00:00:00"/>
    <d v="2021-02-24T00:00:00"/>
    <x v="1"/>
    <n v="36380"/>
    <n v="36380"/>
    <n v="1"/>
    <x v="1"/>
    <n v="2021"/>
    <s v="2021Q1"/>
  </r>
  <r>
    <s v="L05/070/9/000417/2021"/>
    <d v="2021-03-07T00:00:00"/>
    <d v="2021-03-29T00:00:00"/>
    <x v="1"/>
    <n v="736318"/>
    <n v="736318"/>
    <n v="1"/>
    <x v="1"/>
    <n v="2021"/>
    <s v="2021Q1"/>
  </r>
  <r>
    <s v="L01/088/9/000091/2021"/>
    <d v="2021-03-20T00:00:00"/>
    <d v="2021-03-24T00:00:00"/>
    <x v="0"/>
    <n v="517370"/>
    <n v="517370"/>
    <n v="1"/>
    <x v="1"/>
    <n v="2021"/>
    <s v="2021Q1"/>
  </r>
  <r>
    <s v="L15/070/9/000422/2021"/>
    <d v="2021-02-21T00:00:00"/>
    <d v="2021-03-15T00:00:00"/>
    <x v="1"/>
    <n v="942150"/>
    <n v="121195.8824"/>
    <n v="1"/>
    <x v="1"/>
    <n v="2021"/>
    <s v="2021Q1"/>
  </r>
  <r>
    <s v="L02/070/9/000424/2021"/>
    <d v="2021-03-19T00:00:00"/>
    <d v="2021-03-25T00:00:00"/>
    <x v="1"/>
    <n v="17400"/>
    <n v="17400"/>
    <n v="1"/>
    <x v="1"/>
    <n v="2021"/>
    <s v="2021Q1"/>
  </r>
  <r>
    <s v="L02/070/9/000428/2021"/>
    <d v="2021-03-13T00:00:00"/>
    <d v="2021-03-17T00:00:00"/>
    <x v="1"/>
    <n v="15000"/>
    <n v="15000"/>
    <n v="1"/>
    <x v="1"/>
    <n v="2021"/>
    <s v="2021Q1"/>
  </r>
  <r>
    <s v="L01/070/9/000431/2021"/>
    <d v="2021-03-04T00:00:00"/>
    <d v="2021-03-30T00:00:00"/>
    <x v="1"/>
    <n v="68040"/>
    <n v="68040"/>
    <n v="1"/>
    <x v="1"/>
    <n v="2021"/>
    <s v="2021Q1"/>
  </r>
  <r>
    <s v="L01/088/9/000094/2021"/>
    <d v="2021-03-28T00:00:00"/>
    <d v="2021-03-31T00:00:00"/>
    <x v="0"/>
    <n v="6380"/>
    <n v="6380"/>
    <n v="1"/>
    <x v="1"/>
    <n v="2021"/>
    <s v="2021Q1"/>
  </r>
  <r>
    <s v="L01/070/9/000435/2021"/>
    <d v="2021-03-25T00:00:00"/>
    <d v="2021-03-31T00:00:00"/>
    <x v="1"/>
    <n v="7200"/>
    <n v="7200"/>
    <n v="1"/>
    <x v="1"/>
    <n v="2021"/>
    <s v="2021Q1"/>
  </r>
  <r>
    <s v="L01/088/9/000095/2021"/>
    <d v="2021-03-30T00:00:00"/>
    <d v="2021-03-31T00:00:00"/>
    <x v="0"/>
    <n v="301400"/>
    <n v="301400"/>
    <n v="1"/>
    <x v="1"/>
    <n v="2021"/>
    <s v="2021Q1"/>
  </r>
  <r>
    <s v="L02/070/9/000436/2021"/>
    <d v="2021-03-29T00:00:00"/>
    <d v="2021-03-31T00:00:00"/>
    <x v="1"/>
    <n v="1297824"/>
    <n v="1297824"/>
    <n v="1"/>
    <x v="1"/>
    <n v="2021"/>
    <s v="2021Q1"/>
  </r>
  <r>
    <s v="L15/080/9/000109/2021"/>
    <d v="2021-03-24T00:00:00"/>
    <d v="2021-03-31T00:00:00"/>
    <x v="0"/>
    <n v="25056"/>
    <n v="25056"/>
    <n v="1"/>
    <x v="1"/>
    <n v="2021"/>
    <s v="2021Q1"/>
  </r>
  <r>
    <s v="L01/087/9/000110/2021"/>
    <d v="2021-03-03T00:00:00"/>
    <d v="2021-03-31T00:00:00"/>
    <x v="0"/>
    <n v="1255735.2941000001"/>
    <n v="1255735.2941000001"/>
    <n v="1"/>
    <x v="1"/>
    <n v="2021"/>
    <s v="2021Q1"/>
  </r>
  <r>
    <s v="L01/070/9/000475/2009"/>
    <d v="2009-08-26T00:00:00"/>
    <d v="2009-08-28T00:00:00"/>
    <x v="1"/>
    <n v="377502"/>
    <n v="377502"/>
    <n v="1"/>
    <x v="5"/>
    <n v="2009"/>
    <s v="2009Q3"/>
  </r>
  <r>
    <s v="L01/070/9/000073/2006"/>
    <d v="2006-03-16T00:00:00"/>
    <d v="2006-03-20T00:00:00"/>
    <x v="1"/>
    <n v="842400"/>
    <n v="500925"/>
    <n v="1"/>
    <x v="11"/>
    <n v="2006"/>
    <s v="2006Q1"/>
  </r>
  <r>
    <s v="L01/080/9/000013/2008"/>
    <d v="2008-02-02T00:00:00"/>
    <d v="2008-02-06T00:00:00"/>
    <x v="0"/>
    <n v="702000"/>
    <n v="0"/>
    <n v="1"/>
    <x v="4"/>
    <n v="2008"/>
    <s v="2008Q1"/>
  </r>
  <r>
    <s v="L01/080/9/000111/2021"/>
    <d v="2021-03-26T00:00:00"/>
    <d v="2021-04-01T00:00:00"/>
    <x v="0"/>
    <n v="357700"/>
    <n v="357700"/>
    <n v="1"/>
    <x v="1"/>
    <n v="2021"/>
    <s v="2021Q1"/>
  </r>
  <r>
    <s v="L01/088/9/000097/2021"/>
    <d v="2021-03-14T00:00:00"/>
    <d v="2021-03-24T00:00:00"/>
    <x v="0"/>
    <n v="404500"/>
    <n v="404500"/>
    <n v="1"/>
    <x v="1"/>
    <n v="2021"/>
    <s v="2021Q1"/>
  </r>
  <r>
    <s v="L01/070/9/000443/2021"/>
    <d v="2021-03-29T00:00:00"/>
    <d v="2021-04-06T00:00:00"/>
    <x v="1"/>
    <n v="6380"/>
    <n v="6380"/>
    <n v="1"/>
    <x v="1"/>
    <n v="2021"/>
    <s v="2021Q1"/>
  </r>
  <r>
    <s v="L01/080/9/000112/2021"/>
    <d v="2021-03-22T00:00:00"/>
    <d v="2021-04-01T00:00:00"/>
    <x v="0"/>
    <n v="6380"/>
    <n v="6380"/>
    <n v="1"/>
    <x v="1"/>
    <n v="2021"/>
    <s v="2021Q1"/>
  </r>
  <r>
    <s v="L01/070/9/000446/2021"/>
    <d v="2021-03-29T00:00:00"/>
    <d v="2021-04-01T00:00:00"/>
    <x v="1"/>
    <n v="99528"/>
    <n v="99528"/>
    <n v="1"/>
    <x v="1"/>
    <n v="2021"/>
    <s v="2021Q1"/>
  </r>
  <r>
    <s v="L01/070/9/000449/2021"/>
    <d v="2021-03-31T00:00:00"/>
    <d v="2021-04-06T00:00:00"/>
    <x v="1"/>
    <n v="191908"/>
    <n v="191908"/>
    <n v="1"/>
    <x v="1"/>
    <n v="2021"/>
    <s v="2021Q1"/>
  </r>
  <r>
    <s v="L01/070/9/000452/2021"/>
    <d v="2021-03-27T00:00:00"/>
    <d v="2021-03-30T00:00:00"/>
    <x v="1"/>
    <n v="8700"/>
    <n v="8700"/>
    <n v="1"/>
    <x v="1"/>
    <n v="2021"/>
    <s v="2021Q1"/>
  </r>
  <r>
    <s v="L01/070/9/000454/2021"/>
    <d v="2021-03-26T00:00:00"/>
    <d v="2021-03-30T00:00:00"/>
    <x v="1"/>
    <n v="8700"/>
    <n v="8700"/>
    <n v="1"/>
    <x v="1"/>
    <n v="2021"/>
    <s v="2021Q1"/>
  </r>
  <r>
    <s v="L05/088/9/000099/2021"/>
    <d v="2021-03-20T00:00:00"/>
    <d v="2021-04-07T00:00:00"/>
    <x v="0"/>
    <n v="145700"/>
    <n v="145700"/>
    <n v="1"/>
    <x v="1"/>
    <n v="2021"/>
    <s v="2021Q1"/>
  </r>
  <r>
    <s v="L01/070/9/000459/2021"/>
    <d v="2021-03-30T00:00:00"/>
    <d v="2021-04-07T00:00:00"/>
    <x v="1"/>
    <n v="11500"/>
    <n v="11500"/>
    <n v="1"/>
    <x v="1"/>
    <n v="2021"/>
    <s v="2021Q1"/>
  </r>
  <r>
    <s v="L01/070/9/000460/2021"/>
    <d v="2021-04-01T00:00:00"/>
    <d v="2021-04-06T00:00:00"/>
    <x v="1"/>
    <n v="6380"/>
    <n v="6380"/>
    <n v="1"/>
    <x v="1"/>
    <n v="2021"/>
    <s v="2021Q2"/>
  </r>
  <r>
    <s v="L01/087/9/000115/2021"/>
    <d v="2021-04-03T00:00:00"/>
    <d v="2021-04-07T00:00:00"/>
    <x v="0"/>
    <n v="300000"/>
    <n v="300000"/>
    <n v="1"/>
    <x v="1"/>
    <n v="2021"/>
    <s v="2021Q2"/>
  </r>
  <r>
    <s v="L01/070/9/000461/2021"/>
    <d v="2021-03-29T00:00:00"/>
    <d v="2021-04-07T00:00:00"/>
    <x v="1"/>
    <n v="6380"/>
    <n v="6380"/>
    <n v="1"/>
    <x v="1"/>
    <n v="2021"/>
    <s v="2021Q1"/>
  </r>
  <r>
    <s v="L01/070/9/000463/2021"/>
    <d v="2021-04-05T00:00:00"/>
    <d v="2021-04-07T00:00:00"/>
    <x v="1"/>
    <n v="6380"/>
    <n v="6380"/>
    <n v="1"/>
    <x v="1"/>
    <n v="2021"/>
    <s v="2021Q2"/>
  </r>
  <r>
    <s v="L01/700/9/000467/2021"/>
    <d v="2021-03-28T00:00:00"/>
    <d v="2021-04-08T00:00:00"/>
    <x v="1"/>
    <n v="5000"/>
    <n v="5000"/>
    <n v="1"/>
    <x v="1"/>
    <n v="2021"/>
    <s v="2021Q1"/>
  </r>
  <r>
    <s v="L01/880/9/000116/2021"/>
    <d v="2021-03-28T00:00:00"/>
    <d v="2021-04-08T00:00:00"/>
    <x v="0"/>
    <n v="84100"/>
    <n v="84100"/>
    <n v="1"/>
    <x v="1"/>
    <n v="2021"/>
    <s v="2021Q1"/>
  </r>
  <r>
    <s v="L01/070/9/000469/2021"/>
    <d v="2021-04-04T00:00:00"/>
    <d v="2021-04-08T00:00:00"/>
    <x v="1"/>
    <n v="6380"/>
    <n v="6380"/>
    <n v="1"/>
    <x v="1"/>
    <n v="2021"/>
    <s v="2021Q2"/>
  </r>
  <r>
    <s v="L01/700/9/000471/2021"/>
    <d v="2021-04-04T00:00:00"/>
    <d v="2021-04-08T00:00:00"/>
    <x v="1"/>
    <n v="139620"/>
    <n v="139620"/>
    <n v="1"/>
    <x v="1"/>
    <n v="2021"/>
    <s v="2021Q2"/>
  </r>
  <r>
    <s v="L01/070/9/000473/2021"/>
    <d v="2021-04-06T00:00:00"/>
    <d v="2021-04-09T00:00:00"/>
    <x v="1"/>
    <n v="8700"/>
    <n v="8700"/>
    <n v="1"/>
    <x v="1"/>
    <n v="2021"/>
    <s v="2021Q2"/>
  </r>
  <r>
    <s v="L01/052/9/000002/2020"/>
    <d v="2020-09-05T00:00:00"/>
    <d v="2021-04-08T00:00:00"/>
    <x v="10"/>
    <n v="190000"/>
    <n v="190000"/>
    <n v="1"/>
    <x v="0"/>
    <n v="2021"/>
    <s v="2020Q3"/>
  </r>
  <r>
    <s v="L01/070/9/000474/2021"/>
    <d v="2021-03-08T00:00:00"/>
    <d v="2021-04-09T00:00:00"/>
    <x v="1"/>
    <n v="580000"/>
    <n v="580000"/>
    <n v="1"/>
    <x v="1"/>
    <n v="2021"/>
    <s v="2021Q1"/>
  </r>
  <r>
    <s v="L01/052/9/000003/2020"/>
    <d v="2020-09-27T00:00:00"/>
    <d v="2021-04-08T00:00:00"/>
    <x v="10"/>
    <n v="3528"/>
    <n v="3528"/>
    <n v="1"/>
    <x v="0"/>
    <n v="2021"/>
    <s v="2020Q3"/>
  </r>
  <r>
    <s v="L01/088/9/000102/2021"/>
    <d v="2021-03-21T00:00:00"/>
    <d v="2021-03-24T00:00:00"/>
    <x v="0"/>
    <n v="6300"/>
    <n v="6300"/>
    <n v="1"/>
    <x v="1"/>
    <n v="2021"/>
    <s v="2021Q1"/>
  </r>
  <r>
    <s v="L01/070/9/000475/2021"/>
    <d v="2021-04-03T00:00:00"/>
    <d v="2021-04-09T00:00:00"/>
    <x v="1"/>
    <n v="35760"/>
    <n v="35760"/>
    <n v="1"/>
    <x v="1"/>
    <n v="2021"/>
    <s v="2021Q2"/>
  </r>
  <r>
    <s v="L01/070/9/000476/2021"/>
    <d v="2021-03-21T00:00:00"/>
    <d v="2021-04-08T00:00:00"/>
    <x v="1"/>
    <n v="14616"/>
    <n v="14616"/>
    <n v="1"/>
    <x v="1"/>
    <n v="2021"/>
    <s v="2021Q1"/>
  </r>
  <r>
    <s v="L01/070/9/000477/2021"/>
    <d v="2021-03-23T00:00:00"/>
    <d v="2021-04-09T00:00:00"/>
    <x v="1"/>
    <n v="8700"/>
    <n v="8700"/>
    <n v="1"/>
    <x v="1"/>
    <n v="2021"/>
    <s v="2021Q1"/>
  </r>
  <r>
    <s v="L01/070/9/000478/2021"/>
    <d v="2021-03-29T00:00:00"/>
    <d v="2021-04-06T00:00:00"/>
    <x v="1"/>
    <n v="161920"/>
    <n v="161920"/>
    <n v="1"/>
    <x v="1"/>
    <n v="2021"/>
    <s v="2021Q1"/>
  </r>
  <r>
    <s v="L01/087/9/000117/2021"/>
    <d v="2021-03-30T00:00:00"/>
    <d v="2021-04-09T00:00:00"/>
    <x v="0"/>
    <n v="15800"/>
    <n v="15800"/>
    <n v="1"/>
    <x v="1"/>
    <n v="2021"/>
    <s v="2021Q1"/>
  </r>
  <r>
    <s v="L01/700/9/000479/2021"/>
    <d v="2021-03-24T00:00:00"/>
    <d v="2021-04-09T00:00:00"/>
    <x v="1"/>
    <n v="8700"/>
    <n v="8700"/>
    <n v="1"/>
    <x v="1"/>
    <n v="2021"/>
    <s v="2021Q1"/>
  </r>
  <r>
    <s v="L01/070/9/000481/2021"/>
    <d v="2021-02-08T00:00:00"/>
    <d v="2021-04-09T00:00:00"/>
    <x v="1"/>
    <n v="4423691.6469999999"/>
    <n v="-564276"/>
    <n v="1"/>
    <x v="1"/>
    <n v="2021"/>
    <s v="2021Q1"/>
  </r>
  <r>
    <s v="L01/070/9/000482/2021"/>
    <d v="2021-02-02T00:00:00"/>
    <d v="2021-04-07T00:00:00"/>
    <x v="1"/>
    <n v="10000"/>
    <n v="10000"/>
    <n v="1"/>
    <x v="1"/>
    <n v="2021"/>
    <s v="2021Q1"/>
  </r>
  <r>
    <s v="L01/070/9/000483/2021"/>
    <d v="2021-04-02T00:00:00"/>
    <d v="2021-04-10T00:00:00"/>
    <x v="1"/>
    <n v="738000"/>
    <n v="738000"/>
    <n v="1"/>
    <x v="1"/>
    <n v="2021"/>
    <s v="2021Q2"/>
  </r>
  <r>
    <s v="L15/070/9/000484/2021"/>
    <d v="2021-03-24T00:00:00"/>
    <d v="2021-04-07T00:00:00"/>
    <x v="1"/>
    <n v="6380"/>
    <n v="6380"/>
    <n v="1"/>
    <x v="1"/>
    <n v="2021"/>
    <s v="2021Q1"/>
  </r>
  <r>
    <s v="L01/070/9/000485/2021"/>
    <d v="2021-03-20T00:00:00"/>
    <d v="2021-03-31T00:00:00"/>
    <x v="1"/>
    <n v="533352"/>
    <n v="533352"/>
    <n v="1"/>
    <x v="1"/>
    <n v="2021"/>
    <s v="2021Q1"/>
  </r>
  <r>
    <s v="L01/700/9/000486/2021"/>
    <d v="2021-04-05T00:00:00"/>
    <d v="2021-04-06T00:00:00"/>
    <x v="1"/>
    <n v="606860"/>
    <n v="606860"/>
    <n v="1"/>
    <x v="1"/>
    <n v="2021"/>
    <s v="2021Q2"/>
  </r>
  <r>
    <s v="L01/087/9/000120/2021"/>
    <d v="2021-03-10T00:00:00"/>
    <d v="2021-04-09T00:00:00"/>
    <x v="0"/>
    <n v="13827"/>
    <n v="13827"/>
    <n v="1"/>
    <x v="1"/>
    <n v="2021"/>
    <s v="2021Q1"/>
  </r>
  <r>
    <s v="L01/070/9/000489/2021"/>
    <d v="2021-04-06T00:00:00"/>
    <d v="2021-04-12T00:00:00"/>
    <x v="1"/>
    <n v="74240"/>
    <n v="74240"/>
    <n v="1"/>
    <x v="1"/>
    <n v="2021"/>
    <s v="2021Q2"/>
  </r>
  <r>
    <s v="L01/700/9/000492/2021"/>
    <d v="2021-03-25T00:00:00"/>
    <d v="2021-04-12T00:00:00"/>
    <x v="1"/>
    <n v="146226"/>
    <n v="146226"/>
    <n v="1"/>
    <x v="1"/>
    <n v="2021"/>
    <s v="2021Q1"/>
  </r>
  <r>
    <s v="L15/080/9/000121/2021"/>
    <d v="2021-04-08T00:00:00"/>
    <d v="2021-04-12T00:00:00"/>
    <x v="0"/>
    <n v="168700"/>
    <n v="168700"/>
    <n v="1"/>
    <x v="1"/>
    <n v="2021"/>
    <s v="2021Q2"/>
  </r>
  <r>
    <s v="L01/070/9/000493/2021"/>
    <d v="2021-04-09T00:00:00"/>
    <d v="2021-04-12T00:00:00"/>
    <x v="1"/>
    <n v="110250"/>
    <n v="110250"/>
    <n v="1"/>
    <x v="1"/>
    <n v="2021"/>
    <s v="2021Q2"/>
  </r>
  <r>
    <s v="L01/070/9/000494/2021"/>
    <d v="2021-03-25T00:00:00"/>
    <d v="2021-04-12T00:00:00"/>
    <x v="1"/>
    <n v="8700"/>
    <n v="8700"/>
    <n v="1"/>
    <x v="1"/>
    <n v="2021"/>
    <s v="2021Q1"/>
  </r>
  <r>
    <s v="L01/070/9/000497/2021"/>
    <d v="2021-03-25T00:00:00"/>
    <d v="2021-04-07T00:00:00"/>
    <x v="1"/>
    <n v="772000"/>
    <n v="772000"/>
    <n v="1"/>
    <x v="1"/>
    <n v="2021"/>
    <s v="2021Q1"/>
  </r>
  <r>
    <s v="L01/070/9/000498/2021"/>
    <d v="2021-03-30T00:00:00"/>
    <d v="2021-04-13T00:00:00"/>
    <x v="1"/>
    <n v="6860"/>
    <n v="6860"/>
    <n v="1"/>
    <x v="1"/>
    <n v="2021"/>
    <s v="2021Q1"/>
  </r>
  <r>
    <s v="L01/070/9/000499/2021"/>
    <d v="2021-03-22T00:00:00"/>
    <d v="2021-04-13T00:00:00"/>
    <x v="1"/>
    <n v="6380"/>
    <n v="6380"/>
    <n v="1"/>
    <x v="1"/>
    <n v="2021"/>
    <s v="2021Q1"/>
  </r>
  <r>
    <s v="L01/070/9/000500/2021"/>
    <d v="2021-03-21T00:00:00"/>
    <d v="2021-04-08T00:00:00"/>
    <x v="1"/>
    <n v="65000"/>
    <n v="65000"/>
    <n v="1"/>
    <x v="1"/>
    <n v="2021"/>
    <s v="2021Q1"/>
  </r>
  <r>
    <s v="L01/070/9/000501/2021"/>
    <d v="2021-04-11T00:00:00"/>
    <d v="2021-04-13T00:00:00"/>
    <x v="1"/>
    <n v="164000"/>
    <n v="164000"/>
    <n v="1"/>
    <x v="1"/>
    <n v="2021"/>
    <s v="2021Q2"/>
  </r>
  <r>
    <s v="L01/088/9/000103/2021"/>
    <d v="2021-03-29T00:00:00"/>
    <d v="2021-04-13T00:00:00"/>
    <x v="0"/>
    <n v="10000"/>
    <n v="10000"/>
    <n v="1"/>
    <x v="1"/>
    <n v="2021"/>
    <s v="2021Q1"/>
  </r>
  <r>
    <s v="L01/088/9/000104/2021"/>
    <d v="2021-04-02T00:00:00"/>
    <d v="2021-04-13T00:00:00"/>
    <x v="0"/>
    <n v="8700"/>
    <n v="8700"/>
    <n v="1"/>
    <x v="1"/>
    <n v="2021"/>
    <s v="2021Q2"/>
  </r>
  <r>
    <s v="L01/088/9/000105/2021"/>
    <d v="2021-04-01T00:00:00"/>
    <d v="2021-04-14T00:00:00"/>
    <x v="0"/>
    <n v="6380"/>
    <n v="6380"/>
    <n v="1"/>
    <x v="1"/>
    <n v="2021"/>
    <s v="2021Q2"/>
  </r>
  <r>
    <s v="L01/087/9/000123/2021"/>
    <d v="2021-04-07T00:00:00"/>
    <d v="2021-04-13T00:00:00"/>
    <x v="0"/>
    <n v="415000"/>
    <n v="415000"/>
    <n v="1"/>
    <x v="1"/>
    <n v="2021"/>
    <s v="2021Q2"/>
  </r>
  <r>
    <s v="L01/070/9/000507/2021"/>
    <d v="2021-04-02T00:00:00"/>
    <d v="2021-04-14T00:00:00"/>
    <x v="1"/>
    <n v="800000"/>
    <n v="800000"/>
    <n v="1"/>
    <x v="1"/>
    <n v="2021"/>
    <s v="2021Q2"/>
  </r>
  <r>
    <s v="L01/070/9/000509/2021"/>
    <d v="2021-04-07T00:00:00"/>
    <d v="2021-04-12T00:00:00"/>
    <x v="1"/>
    <n v="26500"/>
    <n v="26500"/>
    <n v="1"/>
    <x v="1"/>
    <n v="2021"/>
    <s v="2021Q2"/>
  </r>
  <r>
    <s v="L01/088/9/000107/2021"/>
    <d v="2021-04-10T00:00:00"/>
    <d v="2021-04-14T00:00:00"/>
    <x v="0"/>
    <n v="6380"/>
    <n v="6380"/>
    <n v="1"/>
    <x v="1"/>
    <n v="2021"/>
    <s v="2021Q2"/>
  </r>
  <r>
    <s v="L01/070/9/000511/2021"/>
    <d v="2021-04-06T00:00:00"/>
    <d v="2021-04-12T00:00:00"/>
    <x v="1"/>
    <n v="481114.5514"/>
    <n v="481114.5514"/>
    <n v="1"/>
    <x v="1"/>
    <n v="2021"/>
    <s v="2021Q2"/>
  </r>
  <r>
    <s v="C01/070/9/000005/1999"/>
    <d v="1999-01-17T00:00:00"/>
    <d v="1999-01-19T00:00:00"/>
    <x v="1"/>
    <n v="60000"/>
    <n v="60000"/>
    <n v="1"/>
    <x v="21"/>
    <n v="1999"/>
    <s v="1999Q1"/>
  </r>
  <r>
    <s v="L01/070/9/000173/1999"/>
    <d v="1999-08-27T00:00:00"/>
    <d v="1999-09-06T00:00:00"/>
    <x v="1"/>
    <n v="50000"/>
    <n v="47500"/>
    <n v="1"/>
    <x v="21"/>
    <n v="1999"/>
    <s v="1999Q3"/>
  </r>
  <r>
    <s v="L01/071/9/000107/1998"/>
    <d v="1998-10-21T00:00:00"/>
    <d v="1999-06-25T00:00:00"/>
    <x v="1"/>
    <n v="0"/>
    <n v="-5600"/>
    <n v="1"/>
    <x v="22"/>
    <n v="1999"/>
    <s v="1998Q4"/>
  </r>
  <r>
    <s v="L01/070/9/000004/2000"/>
    <d v="2000-01-21T00:00:00"/>
    <d v="2000-01-24T00:00:00"/>
    <x v="1"/>
    <n v="0"/>
    <n v="-2161.15"/>
    <n v="1"/>
    <x v="23"/>
    <n v="2000"/>
    <s v="2000Q1"/>
  </r>
  <r>
    <s v="L01/070/9/000110/2000"/>
    <d v="2000-05-24T00:00:00"/>
    <d v="2000-05-24T00:00:00"/>
    <x v="1"/>
    <n v="0"/>
    <n v="-2500"/>
    <n v="1"/>
    <x v="23"/>
    <n v="2000"/>
    <s v="2000Q2"/>
  </r>
  <r>
    <s v="L01/070/9/000145/2000"/>
    <d v="2000-07-15T00:00:00"/>
    <d v="2000-07-20T00:00:00"/>
    <x v="1"/>
    <n v="40000"/>
    <n v="38000"/>
    <n v="1"/>
    <x v="23"/>
    <n v="2000"/>
    <s v="2000Q3"/>
  </r>
  <r>
    <s v="L01/089/9/000028/2000"/>
    <d v="2000-11-28T00:00:00"/>
    <d v="2000-11-29T00:00:00"/>
    <x v="0"/>
    <n v="29000"/>
    <n v="29000"/>
    <n v="1"/>
    <x v="23"/>
    <n v="2000"/>
    <s v="2000Q4"/>
  </r>
  <r>
    <s v="L01/070/9/000171/2001"/>
    <d v="2001-09-14T00:00:00"/>
    <d v="2001-10-19T00:00:00"/>
    <x v="1"/>
    <n v="10000"/>
    <n v="10000"/>
    <n v="1"/>
    <x v="17"/>
    <n v="2001"/>
    <s v="2001Q3"/>
  </r>
  <r>
    <s v="L01/089/9/000064/2001"/>
    <d v="2001-12-04T00:00:00"/>
    <d v="2001-12-06T00:00:00"/>
    <x v="0"/>
    <n v="20000"/>
    <n v="20000"/>
    <n v="1"/>
    <x v="17"/>
    <n v="2001"/>
    <s v="2001Q4"/>
  </r>
  <r>
    <s v="L01/070/9/000035/2002"/>
    <d v="2002-01-19T00:00:00"/>
    <d v="2002-03-14T00:00:00"/>
    <x v="1"/>
    <n v="10000"/>
    <n v="10000"/>
    <n v="1"/>
    <x v="2"/>
    <n v="2002"/>
    <s v="2002Q1"/>
  </r>
  <r>
    <s v="L01/070/9/000046/2002"/>
    <d v="2002-03-31T00:00:00"/>
    <d v="2002-04-02T00:00:00"/>
    <x v="1"/>
    <n v="55360"/>
    <n v="55360"/>
    <n v="1"/>
    <x v="2"/>
    <n v="2002"/>
    <s v="2002Q1"/>
  </r>
  <r>
    <s v="L01/070/9/000058/2002"/>
    <d v="2002-04-12T00:00:00"/>
    <d v="2002-04-17T00:00:00"/>
    <x v="1"/>
    <n v="28620"/>
    <n v="28620"/>
    <n v="1"/>
    <x v="2"/>
    <n v="2002"/>
    <s v="2002Q2"/>
  </r>
  <r>
    <s v="L01/070/9/000045/2002"/>
    <d v="2002-03-23T00:00:00"/>
    <d v="2002-03-28T00:00:00"/>
    <x v="1"/>
    <n v="39340"/>
    <n v="39340"/>
    <n v="1"/>
    <x v="2"/>
    <n v="2002"/>
    <s v="2002Q1"/>
  </r>
  <r>
    <s v="L01/070/9/000111/2002"/>
    <d v="2002-06-03T00:00:00"/>
    <d v="2002-06-24T00:00:00"/>
    <x v="1"/>
    <n v="5000"/>
    <n v="5000"/>
    <n v="1"/>
    <x v="2"/>
    <n v="2002"/>
    <s v="2002Q2"/>
  </r>
  <r>
    <s v="L01/070/9/000230/2002"/>
    <d v="2002-11-07T00:00:00"/>
    <d v="2002-11-08T00:00:00"/>
    <x v="1"/>
    <n v="10000"/>
    <n v="10000"/>
    <n v="1"/>
    <x v="2"/>
    <n v="2002"/>
    <s v="2002Q4"/>
  </r>
  <r>
    <s v="L01/089/9/000009/2003"/>
    <d v="2003-04-20T00:00:00"/>
    <d v="2003-05-12T00:00:00"/>
    <x v="0"/>
    <n v="63630"/>
    <n v="63630"/>
    <n v="1"/>
    <x v="18"/>
    <n v="2003"/>
    <s v="2003Q2"/>
  </r>
  <r>
    <s v="L01/070/9/000142/2003"/>
    <d v="2003-07-05T00:00:00"/>
    <d v="2003-07-07T00:00:00"/>
    <x v="1"/>
    <n v="27522"/>
    <n v="27522"/>
    <n v="1"/>
    <x v="18"/>
    <n v="2003"/>
    <s v="2003Q3"/>
  </r>
  <r>
    <s v="L02/070/9/000236/2003"/>
    <d v="2003-11-19T00:00:00"/>
    <d v="2003-11-24T00:00:00"/>
    <x v="1"/>
    <n v="-15000"/>
    <n v="-15000"/>
    <n v="1"/>
    <x v="18"/>
    <n v="2003"/>
    <s v="2003Q4"/>
  </r>
  <r>
    <s v="L01/070/9/000147/2004"/>
    <d v="2004-06-26T00:00:00"/>
    <d v="2004-07-07T00:00:00"/>
    <x v="1"/>
    <n v="80000"/>
    <n v="80000"/>
    <n v="1"/>
    <x v="19"/>
    <n v="2004"/>
    <s v="2004Q2"/>
  </r>
  <r>
    <s v="L01/070/9/000187/2004"/>
    <d v="2004-08-06T00:00:00"/>
    <d v="2004-08-19T00:00:00"/>
    <x v="1"/>
    <n v="0"/>
    <n v="-300000"/>
    <n v="1"/>
    <x v="19"/>
    <n v="2004"/>
    <s v="2004Q3"/>
  </r>
  <r>
    <s v="L01/070/9/000205/2004"/>
    <d v="2004-08-21T00:00:00"/>
    <d v="2004-08-27T00:00:00"/>
    <x v="1"/>
    <n v="38625"/>
    <n v="38625"/>
    <n v="1"/>
    <x v="19"/>
    <n v="2004"/>
    <s v="2004Q3"/>
  </r>
  <r>
    <s v="L01/070/9/000230/2004"/>
    <d v="2004-09-22T00:00:00"/>
    <d v="2004-09-23T00:00:00"/>
    <x v="1"/>
    <n v="80000"/>
    <n v="80000"/>
    <n v="1"/>
    <x v="19"/>
    <n v="2004"/>
    <s v="2004Q3"/>
  </r>
  <r>
    <s v="L01/089/9/000037/2004"/>
    <d v="2004-09-23T00:00:00"/>
    <d v="2004-10-01T00:00:00"/>
    <x v="0"/>
    <n v="37950"/>
    <n v="37950"/>
    <n v="1"/>
    <x v="19"/>
    <n v="2004"/>
    <s v="2004Q3"/>
  </r>
  <r>
    <s v="L01/070/9/000320/2004"/>
    <d v="2004-12-29T00:00:00"/>
    <d v="2004-12-30T00:00:00"/>
    <x v="1"/>
    <n v="50000"/>
    <n v="50000"/>
    <n v="1"/>
    <x v="19"/>
    <n v="2004"/>
    <s v="2004Q4"/>
  </r>
  <r>
    <s v="L01/070/9/000001/2005"/>
    <d v="2005-01-03T00:00:00"/>
    <d v="2005-01-04T00:00:00"/>
    <x v="1"/>
    <n v="10000"/>
    <n v="10000"/>
    <n v="1"/>
    <x v="20"/>
    <n v="2005"/>
    <s v="2005Q1"/>
  </r>
  <r>
    <s v="L01/070/9/000029/2005"/>
    <d v="2005-01-19T00:00:00"/>
    <d v="2005-01-19T00:00:00"/>
    <x v="1"/>
    <n v="50000"/>
    <n v="50000"/>
    <n v="1"/>
    <x v="20"/>
    <n v="2005"/>
    <s v="2005Q1"/>
  </r>
  <r>
    <s v="L01/070/9/000041/2005"/>
    <d v="2005-02-16T00:00:00"/>
    <d v="2005-02-17T00:00:00"/>
    <x v="1"/>
    <n v="60000"/>
    <n v="60000"/>
    <n v="1"/>
    <x v="20"/>
    <n v="2005"/>
    <s v="2005Q1"/>
  </r>
  <r>
    <s v="L01/070/9/000053/2005"/>
    <d v="2005-03-04T00:00:00"/>
    <d v="2005-03-14T00:00:00"/>
    <x v="1"/>
    <n v="25000"/>
    <n v="25000"/>
    <n v="1"/>
    <x v="20"/>
    <n v="2005"/>
    <s v="2005Q1"/>
  </r>
  <r>
    <s v="L01/080/9/000039/2005"/>
    <d v="2005-04-02T00:00:00"/>
    <d v="2005-04-06T00:00:00"/>
    <x v="0"/>
    <n v="0"/>
    <n v="-435"/>
    <n v="1"/>
    <x v="20"/>
    <n v="2005"/>
    <s v="2005Q2"/>
  </r>
  <r>
    <s v="L01/080/9/000057/2005"/>
    <d v="2005-05-19T00:00:00"/>
    <d v="2005-05-23T00:00:00"/>
    <x v="0"/>
    <n v="35352"/>
    <n v="0"/>
    <n v="1"/>
    <x v="20"/>
    <n v="2005"/>
    <s v="2005Q2"/>
  </r>
  <r>
    <s v="L01/112/9/000034/2002"/>
    <d v="2002-05-15T00:00:00"/>
    <d v="2005-09-27T00:00:00"/>
    <x v="4"/>
    <n v="50000"/>
    <n v="50000"/>
    <n v="1"/>
    <x v="2"/>
    <n v="2005"/>
    <s v="2002Q2"/>
  </r>
  <r>
    <s v="L02/112/9/000022/2005"/>
    <d v="2005-02-09T00:00:00"/>
    <d v="2006-02-14T00:00:00"/>
    <x v="4"/>
    <n v="15418"/>
    <n v="15418"/>
    <n v="1"/>
    <x v="20"/>
    <n v="2006"/>
    <s v="2005Q1"/>
  </r>
  <r>
    <s v="L01/112/9/000026/2005"/>
    <d v="2005-11-25T00:00:00"/>
    <d v="2006-04-19T00:00:00"/>
    <x v="4"/>
    <n v="17995"/>
    <n v="17995"/>
    <n v="1"/>
    <x v="20"/>
    <n v="2006"/>
    <s v="2005Q4"/>
  </r>
  <r>
    <s v="L02/112/9/000030/2005"/>
    <d v="2005-07-08T00:00:00"/>
    <d v="2006-07-04T00:00:00"/>
    <x v="4"/>
    <n v="50000"/>
    <n v="50000"/>
    <n v="1"/>
    <x v="20"/>
    <n v="2006"/>
    <s v="2005Q3"/>
  </r>
  <r>
    <s v="L02/112/9/000038/2005"/>
    <d v="2005-05-12T00:00:00"/>
    <d v="2006-08-23T00:00:00"/>
    <x v="4"/>
    <n v="50000"/>
    <n v="50000"/>
    <n v="1"/>
    <x v="20"/>
    <n v="2006"/>
    <s v="2005Q2"/>
  </r>
  <r>
    <s v="L01/080/9/000014/2007"/>
    <d v="2007-02-08T00:00:00"/>
    <d v="2007-02-15T00:00:00"/>
    <x v="0"/>
    <n v="85545"/>
    <n v="85545"/>
    <n v="1"/>
    <x v="3"/>
    <n v="2007"/>
    <s v="2007Q1"/>
  </r>
  <r>
    <s v="L01/075/9/000063/2007"/>
    <d v="2007-02-16T00:00:00"/>
    <d v="2007-02-19T00:00:00"/>
    <x v="9"/>
    <n v="1599624.0601999999"/>
    <n v="0"/>
    <n v="1"/>
    <x v="3"/>
    <n v="2007"/>
    <s v="2007Q1"/>
  </r>
  <r>
    <s v="L01/080/9/000064/2007"/>
    <d v="2007-03-30T00:00:00"/>
    <d v="2007-04-11T00:00:00"/>
    <x v="0"/>
    <n v="35000"/>
    <n v="35000"/>
    <n v="1"/>
    <x v="3"/>
    <n v="2007"/>
    <s v="2007Q1"/>
  </r>
  <r>
    <s v="L01/070/9/000311/2007"/>
    <d v="2007-06-29T00:00:00"/>
    <d v="2007-07-02T00:00:00"/>
    <x v="1"/>
    <n v="15000"/>
    <n v="15000"/>
    <n v="1"/>
    <x v="3"/>
    <n v="2007"/>
    <s v="2007Q2"/>
  </r>
  <r>
    <s v="L01/080/9/000184/2006"/>
    <d v="2006-02-22T00:00:00"/>
    <d v="2007-05-28T00:00:00"/>
    <x v="0"/>
    <n v="50000"/>
    <n v="50000"/>
    <n v="1"/>
    <x v="11"/>
    <n v="2007"/>
    <s v="2006Q1"/>
  </r>
  <r>
    <s v="L01/070/9/000320/2007"/>
    <d v="2007-07-07T00:00:00"/>
    <d v="2007-07-09T00:00:00"/>
    <x v="1"/>
    <n v="60000"/>
    <n v="60000"/>
    <n v="1"/>
    <x v="3"/>
    <n v="2007"/>
    <s v="2007Q3"/>
  </r>
  <r>
    <s v="L01/070/9/000378/2007"/>
    <d v="2007-05-12T00:00:00"/>
    <d v="2007-05-16T00:00:00"/>
    <x v="1"/>
    <n v="324561.40350000001"/>
    <n v="324561.40350000001"/>
    <n v="1"/>
    <x v="3"/>
    <n v="2007"/>
    <s v="2007Q2"/>
  </r>
  <r>
    <s v="L01/090/9/000001/2007"/>
    <d v="2007-06-07T00:00:00"/>
    <d v="2007-08-24T00:00:00"/>
    <x v="9"/>
    <n v="5912.58"/>
    <n v="4434.33"/>
    <n v="1"/>
    <x v="3"/>
    <n v="2007"/>
    <s v="2007Q2"/>
  </r>
  <r>
    <s v="L01/112/9/000051/2005"/>
    <d v="2005-10-03T00:00:00"/>
    <d v="2007-09-12T00:00:00"/>
    <x v="4"/>
    <n v="50000"/>
    <n v="50000"/>
    <n v="1"/>
    <x v="20"/>
    <n v="2007"/>
    <s v="2005Q4"/>
  </r>
  <r>
    <s v="L01/070/9/000467/2007"/>
    <d v="2007-09-17T00:00:00"/>
    <d v="2007-09-19T00:00:00"/>
    <x v="1"/>
    <n v="50000"/>
    <n v="50000"/>
    <n v="1"/>
    <x v="3"/>
    <n v="2007"/>
    <s v="2007Q3"/>
  </r>
  <r>
    <s v="L01/070/9/000522/2007"/>
    <d v="2007-10-14T00:00:00"/>
    <d v="2007-10-16T00:00:00"/>
    <x v="1"/>
    <n v="100000"/>
    <n v="100000"/>
    <n v="1"/>
    <x v="3"/>
    <n v="2007"/>
    <s v="2007Q4"/>
  </r>
  <r>
    <s v="L01/089/9/000066/2007"/>
    <d v="2007-11-04T00:00:00"/>
    <d v="2007-11-20T00:00:00"/>
    <x v="0"/>
    <n v="80000"/>
    <n v="80000"/>
    <n v="1"/>
    <x v="3"/>
    <n v="2007"/>
    <s v="2007Q4"/>
  </r>
  <r>
    <s v="L01/080/9/000278/2007"/>
    <d v="2007-10-19T00:00:00"/>
    <d v="2008-02-04T00:00:00"/>
    <x v="0"/>
    <n v="18977"/>
    <n v="18977"/>
    <n v="1"/>
    <x v="3"/>
    <n v="2008"/>
    <s v="2007Q4"/>
  </r>
  <r>
    <s v="L01/051/9/000001/2006"/>
    <d v="2006-05-04T00:00:00"/>
    <d v="2008-02-21T00:00:00"/>
    <x v="10"/>
    <n v="0"/>
    <n v="-98000"/>
    <n v="1"/>
    <x v="11"/>
    <n v="2008"/>
    <s v="2006Q2"/>
  </r>
  <r>
    <s v="L02/070/9/000642/2007"/>
    <d v="2007-12-12T00:00:00"/>
    <d v="2007-12-13T00:00:00"/>
    <x v="1"/>
    <n v="2500000"/>
    <n v="762830"/>
    <n v="1"/>
    <x v="3"/>
    <n v="2007"/>
    <s v="2007Q4"/>
  </r>
  <r>
    <s v="L01/070/9/000120/2008"/>
    <d v="2008-03-27T00:00:00"/>
    <d v="2008-03-27T00:00:00"/>
    <x v="1"/>
    <n v="50000"/>
    <n v="50000"/>
    <n v="1"/>
    <x v="4"/>
    <n v="2008"/>
    <s v="2008Q1"/>
  </r>
  <r>
    <s v="L01/080/9/000087/2008"/>
    <d v="2008-05-29T00:00:00"/>
    <d v="2008-06-04T00:00:00"/>
    <x v="0"/>
    <n v="60000"/>
    <n v="60000"/>
    <n v="1"/>
    <x v="4"/>
    <n v="2008"/>
    <s v="2008Q2"/>
  </r>
  <r>
    <s v="L01/080/9/000098/2008"/>
    <d v="2008-06-10T00:00:00"/>
    <d v="2008-06-18T00:00:00"/>
    <x v="0"/>
    <n v="324561.40350000001"/>
    <n v="324561.40350000001"/>
    <n v="1"/>
    <x v="4"/>
    <n v="2008"/>
    <s v="2008Q2"/>
  </r>
  <r>
    <s v="L01/070/9/000282/2008"/>
    <d v="2008-06-17T00:00:00"/>
    <d v="2008-06-19T00:00:00"/>
    <x v="1"/>
    <n v="0"/>
    <n v="-100000"/>
    <n v="1"/>
    <x v="4"/>
    <n v="2008"/>
    <s v="2008Q2"/>
  </r>
  <r>
    <s v="L01/070/9/000326/2008"/>
    <d v="2008-07-01T00:00:00"/>
    <d v="2008-07-10T00:00:00"/>
    <x v="1"/>
    <n v="10000"/>
    <n v="10000"/>
    <n v="1"/>
    <x v="4"/>
    <n v="2008"/>
    <s v="2008Q3"/>
  </r>
  <r>
    <s v="L01/070/9/000330/2008"/>
    <d v="2008-07-10T00:00:00"/>
    <d v="2008-07-14T00:00:00"/>
    <x v="1"/>
    <n v="10000"/>
    <n v="10000"/>
    <n v="1"/>
    <x v="4"/>
    <n v="2008"/>
    <s v="2008Q3"/>
  </r>
  <r>
    <s v="L01/070/9/000347/2008"/>
    <d v="2008-07-01T00:00:00"/>
    <d v="2008-07-25T00:00:00"/>
    <x v="1"/>
    <n v="512270"/>
    <n v="512270"/>
    <n v="1"/>
    <x v="4"/>
    <n v="2008"/>
    <s v="2008Q3"/>
  </r>
  <r>
    <s v="L01/080/9/000289/2007"/>
    <d v="2007-04-13T00:00:00"/>
    <d v="2008-08-29T00:00:00"/>
    <x v="0"/>
    <n v="93080"/>
    <n v="93080"/>
    <n v="1"/>
    <x v="3"/>
    <n v="2008"/>
    <s v="2007Q2"/>
  </r>
  <r>
    <s v="L01/075/9/000434/2008"/>
    <d v="2008-09-13T00:00:00"/>
    <d v="2008-09-19T00:00:00"/>
    <x v="1"/>
    <n v="50000"/>
    <n v="50000"/>
    <n v="1"/>
    <x v="4"/>
    <n v="2008"/>
    <s v="2008Q3"/>
  </r>
  <r>
    <s v="L02/070/9/000539/2008"/>
    <d v="2008-10-23T00:00:00"/>
    <d v="2008-10-30T00:00:00"/>
    <x v="1"/>
    <n v="10000"/>
    <n v="10000"/>
    <n v="1"/>
    <x v="4"/>
    <n v="2008"/>
    <s v="2008Q4"/>
  </r>
  <r>
    <s v="L02/089/9/000547/2008"/>
    <d v="2008-10-21T00:00:00"/>
    <d v="2008-10-31T00:00:00"/>
    <x v="0"/>
    <n v="100000"/>
    <n v="100000"/>
    <n v="1"/>
    <x v="4"/>
    <n v="2008"/>
    <s v="2008Q4"/>
  </r>
  <r>
    <s v="L02/070/9/000578/2008"/>
    <d v="2008-11-09T00:00:00"/>
    <d v="2008-11-17T00:00:00"/>
    <x v="1"/>
    <n v="10000"/>
    <n v="10000"/>
    <n v="1"/>
    <x v="4"/>
    <n v="2008"/>
    <s v="2008Q4"/>
  </r>
  <r>
    <s v="L02/070/9/000595/2008"/>
    <d v="2008-11-23T00:00:00"/>
    <d v="2008-11-25T00:00:00"/>
    <x v="1"/>
    <n v="80000"/>
    <n v="80000"/>
    <n v="1"/>
    <x v="4"/>
    <n v="2008"/>
    <s v="2008Q4"/>
  </r>
  <r>
    <s v="L02/070/9/000650/2008"/>
    <d v="2008-12-02T00:00:00"/>
    <d v="2008-12-17T00:00:00"/>
    <x v="1"/>
    <n v="1066416.0401000001"/>
    <n v="-206093.95989999999"/>
    <n v="1"/>
    <x v="4"/>
    <n v="2008"/>
    <s v="2008Q4"/>
  </r>
  <r>
    <s v="L01/070/9/000664/2008"/>
    <d v="2008-12-25T00:00:00"/>
    <d v="2008-12-29T00:00:00"/>
    <x v="1"/>
    <n v="60000"/>
    <n v="60000"/>
    <n v="1"/>
    <x v="4"/>
    <n v="2008"/>
    <s v="2008Q4"/>
  </r>
  <r>
    <s v="L01/070/9/000674/2008"/>
    <d v="2008-12-18T00:00:00"/>
    <d v="2009-01-05T00:00:00"/>
    <x v="1"/>
    <n v="80000"/>
    <n v="80000"/>
    <n v="1"/>
    <x v="4"/>
    <n v="2009"/>
    <s v="2008Q4"/>
  </r>
  <r>
    <s v="L01/070/9/000079/2009"/>
    <d v="2009-02-15T00:00:00"/>
    <d v="2009-02-16T00:00:00"/>
    <x v="1"/>
    <n v="86000"/>
    <n v="86000"/>
    <n v="1"/>
    <x v="5"/>
    <n v="2009"/>
    <s v="2009Q1"/>
  </r>
  <r>
    <s v="L02/070/9/000121/2009"/>
    <d v="2009-03-08T00:00:00"/>
    <d v="2009-03-10T00:00:00"/>
    <x v="1"/>
    <n v="37955"/>
    <n v="37955"/>
    <n v="1"/>
    <x v="5"/>
    <n v="2009"/>
    <s v="2009Q1"/>
  </r>
  <r>
    <s v="L01/070/9/000294/2009"/>
    <d v="2009-05-28T00:00:00"/>
    <d v="2009-06-02T00:00:00"/>
    <x v="1"/>
    <n v="30000"/>
    <n v="30000"/>
    <n v="1"/>
    <x v="5"/>
    <n v="2009"/>
    <s v="2009Q2"/>
  </r>
  <r>
    <s v="L01/070/9/000318/2009"/>
    <d v="2009-06-14T00:00:00"/>
    <d v="2009-06-15T00:00:00"/>
    <x v="1"/>
    <n v="1244658"/>
    <n v="1244658"/>
    <n v="1"/>
    <x v="5"/>
    <n v="2009"/>
    <s v="2009Q2"/>
  </r>
  <r>
    <s v="L01/070/9/000461/2009"/>
    <d v="2009-08-20T00:00:00"/>
    <d v="2009-08-20T00:00:00"/>
    <x v="1"/>
    <n v="11400"/>
    <n v="11400"/>
    <n v="1"/>
    <x v="5"/>
    <n v="2009"/>
    <s v="2009Q3"/>
  </r>
  <r>
    <s v="L01/070/9/000541/2009"/>
    <d v="2009-10-04T00:00:00"/>
    <d v="2009-10-06T00:00:00"/>
    <x v="1"/>
    <n v="10000"/>
    <n v="10000"/>
    <n v="1"/>
    <x v="5"/>
    <n v="2009"/>
    <s v="2009Q4"/>
  </r>
  <r>
    <s v="L01/089/9/000195/2009"/>
    <d v="2009-10-09T00:00:00"/>
    <d v="2009-10-12T00:00:00"/>
    <x v="0"/>
    <n v="50000"/>
    <n v="50000"/>
    <n v="1"/>
    <x v="5"/>
    <n v="2009"/>
    <s v="2009Q4"/>
  </r>
  <r>
    <s v="L01/075/9/000568/2009"/>
    <d v="2009-10-17T00:00:00"/>
    <d v="2009-10-22T00:00:00"/>
    <x v="9"/>
    <n v="5800"/>
    <n v="5800"/>
    <n v="1"/>
    <x v="5"/>
    <n v="2009"/>
    <s v="2009Q4"/>
  </r>
  <r>
    <s v="L01/088/9/000191/2009"/>
    <d v="2009-10-19T00:00:00"/>
    <d v="2009-10-22T00:00:00"/>
    <x v="0"/>
    <n v="200000"/>
    <n v="200000"/>
    <n v="1"/>
    <x v="5"/>
    <n v="2009"/>
    <s v="2009Q4"/>
  </r>
  <r>
    <s v="L02/071/9/000012/2009"/>
    <d v="2009-09-05T00:00:00"/>
    <d v="2009-10-27T00:00:00"/>
    <x v="1"/>
    <n v="50000"/>
    <n v="50000"/>
    <n v="1"/>
    <x v="5"/>
    <n v="2009"/>
    <s v="2009Q3"/>
  </r>
  <r>
    <s v="L01/070/9/000600/2009"/>
    <d v="2009-10-16T00:00:00"/>
    <d v="2009-11-09T00:00:00"/>
    <x v="1"/>
    <n v="100000"/>
    <n v="100000"/>
    <n v="1"/>
    <x v="5"/>
    <n v="2009"/>
    <s v="2009Q4"/>
  </r>
  <r>
    <s v="L01/070/9/000608/2009"/>
    <d v="2009-11-05T00:00:00"/>
    <d v="2009-11-12T00:00:00"/>
    <x v="1"/>
    <n v="11400"/>
    <n v="11400"/>
    <n v="1"/>
    <x v="5"/>
    <n v="2009"/>
    <s v="2009Q4"/>
  </r>
  <r>
    <s v="L01/070/9/000617/2009"/>
    <d v="2009-11-16T00:00:00"/>
    <d v="2009-11-16T00:00:00"/>
    <x v="1"/>
    <n v="15000"/>
    <n v="15000"/>
    <n v="1"/>
    <x v="5"/>
    <n v="2009"/>
    <s v="2009Q4"/>
  </r>
  <r>
    <s v="L01/070/9/000723/2009"/>
    <d v="2009-12-28T00:00:00"/>
    <d v="2009-12-30T00:00:00"/>
    <x v="1"/>
    <n v="60000"/>
    <n v="60000"/>
    <n v="1"/>
    <x v="5"/>
    <n v="2009"/>
    <s v="2009Q4"/>
  </r>
  <r>
    <s v="L01/087/9/000001/2010"/>
    <d v="2010-01-09T00:00:00"/>
    <d v="2010-01-11T00:00:00"/>
    <x v="0"/>
    <n v="400000"/>
    <n v="-495356.03720000002"/>
    <n v="1"/>
    <x v="16"/>
    <n v="2010"/>
    <s v="2010Q1"/>
  </r>
  <r>
    <s v="L01/080/9/000007/2010"/>
    <d v="2010-02-06T00:00:00"/>
    <d v="2010-02-09T00:00:00"/>
    <x v="0"/>
    <n v="1199850"/>
    <n v="912011.85710000002"/>
    <n v="1"/>
    <x v="16"/>
    <n v="2010"/>
    <s v="2010Q1"/>
  </r>
  <r>
    <s v="L02/071/9/000008/2010"/>
    <d v="2010-02-03T00:00:00"/>
    <d v="2010-03-12T00:00:00"/>
    <x v="1"/>
    <n v="139200"/>
    <n v="139200"/>
    <n v="1"/>
    <x v="16"/>
    <n v="2010"/>
    <s v="2010Q1"/>
  </r>
  <r>
    <s v="L02/088/9/000055/2010"/>
    <d v="2010-04-02T00:00:00"/>
    <d v="2010-04-08T00:00:00"/>
    <x v="0"/>
    <n v="862500"/>
    <n v="862500"/>
    <n v="1"/>
    <x v="16"/>
    <n v="2010"/>
    <s v="2010Q2"/>
  </r>
  <r>
    <s v="L01/070/9/000178/2010"/>
    <d v="2010-04-23T00:00:00"/>
    <d v="2010-04-26T00:00:00"/>
    <x v="1"/>
    <n v="60000"/>
    <n v="60000"/>
    <n v="1"/>
    <x v="16"/>
    <n v="2010"/>
    <s v="2010Q2"/>
  </r>
  <r>
    <s v="L01/080/9/000059/2010"/>
    <d v="2010-05-10T00:00:00"/>
    <d v="2010-05-13T00:00:00"/>
    <x v="0"/>
    <n v="100000"/>
    <n v="100000"/>
    <n v="1"/>
    <x v="16"/>
    <n v="2010"/>
    <s v="2010Q2"/>
  </r>
  <r>
    <s v="L01/088/9/000092/2010"/>
    <d v="2010-05-26T00:00:00"/>
    <d v="2010-05-28T00:00:00"/>
    <x v="0"/>
    <n v="200000"/>
    <n v="200000"/>
    <n v="1"/>
    <x v="16"/>
    <n v="2010"/>
    <s v="2010Q2"/>
  </r>
  <r>
    <s v="L01/070/9/000764/2009"/>
    <d v="2009-09-11T00:00:00"/>
    <d v="2010-09-07T00:00:00"/>
    <x v="1"/>
    <n v="300000"/>
    <n v="300000"/>
    <n v="1"/>
    <x v="5"/>
    <n v="2010"/>
    <s v="2009Q3"/>
  </r>
  <r>
    <s v="L01/112/9/000006/2008"/>
    <d v="2008-07-16T00:00:00"/>
    <d v="2010-09-09T00:00:00"/>
    <x v="4"/>
    <n v="50000"/>
    <n v="50000"/>
    <n v="1"/>
    <x v="4"/>
    <n v="2010"/>
    <s v="2008Q3"/>
  </r>
  <r>
    <s v="L01/080/9/000150/2010"/>
    <d v="2010-11-23T00:00:00"/>
    <d v="2010-11-26T00:00:00"/>
    <x v="0"/>
    <n v="360"/>
    <n v="360"/>
    <n v="1"/>
    <x v="16"/>
    <n v="2010"/>
    <s v="2010Q4"/>
  </r>
  <r>
    <s v="L01/070/9/000002/2011"/>
    <d v="2011-01-03T00:00:00"/>
    <d v="2011-01-06T00:00:00"/>
    <x v="1"/>
    <n v="60000"/>
    <n v="60000"/>
    <n v="1"/>
    <x v="6"/>
    <n v="2011"/>
    <s v="2011Q1"/>
  </r>
  <r>
    <s v="L01/112/9/000004/2010"/>
    <d v="2010-03-22T00:00:00"/>
    <d v="2011-02-03T00:00:00"/>
    <x v="4"/>
    <n v="150000"/>
    <n v="150000"/>
    <n v="1"/>
    <x v="16"/>
    <n v="2011"/>
    <s v="2010Q1"/>
  </r>
  <r>
    <s v="L02/088/9/000018/2011"/>
    <d v="2011-02-03T00:00:00"/>
    <d v="2011-02-15T00:00:00"/>
    <x v="0"/>
    <n v="120000"/>
    <n v="120000"/>
    <n v="1"/>
    <x v="6"/>
    <n v="2011"/>
    <s v="2011Q1"/>
  </r>
  <r>
    <s v="L01/080/9/000770/2009"/>
    <d v="2009-09-20T00:00:00"/>
    <d v="2011-03-14T00:00:00"/>
    <x v="0"/>
    <n v="298596.49119999999"/>
    <n v="298596.49119999999"/>
    <n v="1"/>
    <x v="5"/>
    <n v="2011"/>
    <s v="2009Q3"/>
  </r>
  <r>
    <s v="L01/112/9/000020/2007"/>
    <d v="2007-10-26T00:00:00"/>
    <d v="2012-06-21T00:00:00"/>
    <x v="4"/>
    <n v="50000"/>
    <n v="50000"/>
    <n v="1"/>
    <x v="3"/>
    <n v="2012"/>
    <s v="2007Q4"/>
  </r>
  <r>
    <s v="L01/112/9/000007/2008"/>
    <d v="2008-05-24T00:00:00"/>
    <d v="2012-06-21T00:00:00"/>
    <x v="4"/>
    <n v="50000"/>
    <n v="50000"/>
    <n v="1"/>
    <x v="4"/>
    <n v="2012"/>
    <s v="2008Q2"/>
  </r>
  <r>
    <s v="L01/070/9/000322/2012"/>
    <d v="2012-08-29T00:00:00"/>
    <d v="2012-09-04T00:00:00"/>
    <x v="1"/>
    <n v="60000"/>
    <n v="60000"/>
    <n v="1"/>
    <x v="7"/>
    <n v="2012"/>
    <s v="2012Q3"/>
  </r>
  <r>
    <s v="L02/088/9/000230/2010"/>
    <d v="2010-09-22T00:00:00"/>
    <d v="2014-04-10T00:00:00"/>
    <x v="0"/>
    <n v="300000"/>
    <n v="300000"/>
    <n v="1"/>
    <x v="16"/>
    <n v="2014"/>
    <s v="2010Q3"/>
  </r>
  <r>
    <s v="L01/070/9/000055/2014"/>
    <d v="2014-04-21T00:00:00"/>
    <d v="2014-04-25T00:00:00"/>
    <x v="1"/>
    <n v="250000"/>
    <n v="29200"/>
    <n v="1"/>
    <x v="12"/>
    <n v="2014"/>
    <s v="2014Q2"/>
  </r>
  <r>
    <s v="L01/112/9/000015/2013"/>
    <d v="2013-07-22T00:00:00"/>
    <d v="2015-08-06T00:00:00"/>
    <x v="4"/>
    <n v="100000"/>
    <n v="100000"/>
    <n v="1"/>
    <x v="13"/>
    <n v="2015"/>
    <s v="2013Q3"/>
  </r>
  <r>
    <s v="L01/070/9/000233/2016"/>
    <d v="2016-10-26T00:00:00"/>
    <d v="2016-11-01T00:00:00"/>
    <x v="1"/>
    <n v="6220"/>
    <n v="6220"/>
    <n v="1"/>
    <x v="8"/>
    <n v="2016"/>
    <s v="2016Q4"/>
  </r>
  <r>
    <s v="L01/070/9/000515/2020"/>
    <d v="2020-08-10T00:00:00"/>
    <d v="2020-08-14T00:00:00"/>
    <x v="1"/>
    <n v="22000"/>
    <n v="22000"/>
    <n v="1"/>
    <x v="0"/>
    <n v="2020"/>
    <s v="2020Q3"/>
  </r>
  <r>
    <s v="L01/071/9/000001/2021"/>
    <d v="2021-03-31T00:00:00"/>
    <d v="2021-04-14T00:00:00"/>
    <x v="1"/>
    <n v="15750"/>
    <n v="15750"/>
    <n v="1"/>
    <x v="1"/>
    <n v="2021"/>
    <s v="2021Q1"/>
  </r>
  <r>
    <s v="L13/070/9/000002/1999"/>
    <d v="1999-01-02T00:00:00"/>
    <d v="1999-01-06T00:00:00"/>
    <x v="1"/>
    <n v="3000"/>
    <n v="2700"/>
    <n v="1"/>
    <x v="21"/>
    <n v="1999"/>
    <s v="1999Q1"/>
  </r>
  <r>
    <s v="L01/070/9/000236/1999"/>
    <d v="1999-11-10T00:00:00"/>
    <d v="1999-11-15T00:00:00"/>
    <x v="1"/>
    <n v="20000"/>
    <n v="19000"/>
    <n v="1"/>
    <x v="21"/>
    <n v="1999"/>
    <s v="1999Q4"/>
  </r>
  <r>
    <s v="L01/112/9/000032/1998"/>
    <d v="1998-05-16T00:00:00"/>
    <d v="1998-06-18T00:00:00"/>
    <x v="4"/>
    <n v="0"/>
    <n v="-10500"/>
    <n v="1"/>
    <x v="22"/>
    <n v="1998"/>
    <s v="1998Q2"/>
  </r>
  <r>
    <s v="L13/070/9/000274/2004"/>
    <d v="2004-10-30T00:00:00"/>
    <d v="2004-11-03T00:00:00"/>
    <x v="1"/>
    <n v="100000"/>
    <n v="100000"/>
    <n v="1"/>
    <x v="19"/>
    <n v="2004"/>
    <s v="2004Q4"/>
  </r>
  <r>
    <s v="L13/070/9/000356/2007"/>
    <d v="2007-07-23T00:00:00"/>
    <d v="2007-07-23T00:00:00"/>
    <x v="1"/>
    <n v="100000"/>
    <n v="100000"/>
    <n v="1"/>
    <x v="3"/>
    <n v="2007"/>
    <s v="2007Q3"/>
  </r>
  <r>
    <s v="L01/070/9/000170/2009"/>
    <d v="2009-04-02T00:00:00"/>
    <d v="2009-04-06T00:00:00"/>
    <x v="1"/>
    <n v="300000"/>
    <n v="300000"/>
    <n v="1"/>
    <x v="5"/>
    <n v="2009"/>
    <s v="2009Q2"/>
  </r>
  <r>
    <s v="L01/070/9/000911/2020"/>
    <d v="2020-11-09T00:00:00"/>
    <d v="2020-11-10T00:00:00"/>
    <x v="1"/>
    <n v="10550"/>
    <n v="10550"/>
    <n v="1"/>
    <x v="0"/>
    <n v="2020"/>
    <s v="2020Q4"/>
  </r>
  <r>
    <s v="L02/070/9/001030/2020"/>
    <d v="2020-11-21T00:00:00"/>
    <d v="2020-11-26T00:00:00"/>
    <x v="1"/>
    <n v="149526"/>
    <n v="149526"/>
    <n v="1"/>
    <x v="0"/>
    <n v="2020"/>
    <s v="2020Q4"/>
  </r>
  <r>
    <s v="L02/088/9/000279/2020"/>
    <d v="2020-12-13T00:00:00"/>
    <d v="2020-12-21T00:00:00"/>
    <x v="0"/>
    <n v="62300"/>
    <n v="62300"/>
    <n v="1"/>
    <x v="0"/>
    <n v="2020"/>
    <s v="2020Q4"/>
  </r>
  <r>
    <s v="L01/070/9/000513/2021"/>
    <d v="2021-04-11T00:00:00"/>
    <d v="2021-04-14T00:00:00"/>
    <x v="1"/>
    <n v="133387.5"/>
    <n v="133387.5"/>
    <n v="1"/>
    <x v="1"/>
    <n v="2021"/>
    <s v="2021Q2"/>
  </r>
  <r>
    <s v="L01/070/9/000045/2006/00"/>
    <d v="2006-02-11T00:00:00"/>
    <d v="2006-02-13T00:00:00"/>
    <x v="1"/>
    <n v="50000"/>
    <n v="50000"/>
    <n v="1"/>
    <x v="11"/>
    <n v="2006"/>
    <s v="2006Q1"/>
  </r>
  <r>
    <s v="L01/080/9/000066/2006/00"/>
    <d v="2006-07-05T00:00:00"/>
    <d v="2006-07-06T00:00:00"/>
    <x v="0"/>
    <n v="60000"/>
    <n v="60000"/>
    <n v="1"/>
    <x v="11"/>
    <n v="2006"/>
    <s v="2006Q3"/>
  </r>
  <r>
    <s v="L01/080/9/000015/1994"/>
    <d v="1994-01-31T00:00:00"/>
    <d v="1994-03-16T00:00:00"/>
    <x v="0"/>
    <n v="10000"/>
    <n v="-15000"/>
    <n v="1"/>
    <x v="24"/>
    <n v="1994"/>
    <s v="1994Q1"/>
  </r>
  <r>
    <s v="C01/070/9/000288/1994"/>
    <d v="1994-09-24T00:00:00"/>
    <d v="1994-09-27T00:00:00"/>
    <x v="1"/>
    <n v="0"/>
    <n v="-37500"/>
    <n v="1"/>
    <x v="24"/>
    <n v="1994"/>
    <s v="1994Q3"/>
  </r>
  <r>
    <s v="C01/070/9/000012/1994"/>
    <d v="1994-01-17T00:00:00"/>
    <d v="1994-01-26T00:00:00"/>
    <x v="1"/>
    <n v="0"/>
    <n v="-290304"/>
    <n v="1"/>
    <x v="24"/>
    <n v="1994"/>
    <s v="1994Q1"/>
  </r>
  <r>
    <s v="C01/089/9/000008/1994"/>
    <d v="1994-07-21T00:00:00"/>
    <d v="1994-08-18T00:00:00"/>
    <x v="0"/>
    <n v="90000"/>
    <n v="52500"/>
    <n v="1"/>
    <x v="24"/>
    <n v="1994"/>
    <s v="1994Q3"/>
  </r>
  <r>
    <s v="C01/089/9/900007/1994"/>
    <d v="1994-08-09T00:00:00"/>
    <d v="1994-09-07T00:00:00"/>
    <x v="0"/>
    <n v="100000"/>
    <n v="0"/>
    <n v="1"/>
    <x v="24"/>
    <n v="1994"/>
    <s v="1994Q3"/>
  </r>
  <r>
    <s v="C02/080/9/000213/1994"/>
    <d v="1994-04-07T00:00:00"/>
    <d v="1994-05-12T00:00:00"/>
    <x v="0"/>
    <n v="0"/>
    <n v="-30000"/>
    <n v="1"/>
    <x v="24"/>
    <n v="1994"/>
    <s v="1994Q2"/>
  </r>
  <r>
    <s v="L01/080/9/000065/2005"/>
    <d v="2005-06-05T00:00:00"/>
    <d v="2005-06-13T00:00:00"/>
    <x v="0"/>
    <n v="200000"/>
    <n v="200000"/>
    <n v="1"/>
    <x v="20"/>
    <n v="2005"/>
    <s v="2005Q2"/>
  </r>
  <r>
    <s v="L01/070/9/000186/2005"/>
    <d v="2005-07-09T00:00:00"/>
    <d v="2005-07-11T00:00:00"/>
    <x v="1"/>
    <n v="33000"/>
    <n v="33000"/>
    <n v="1"/>
    <x v="20"/>
    <n v="2005"/>
    <s v="2005Q3"/>
  </r>
  <r>
    <s v="L01/070/9/000223/2005"/>
    <d v="2005-08-20T00:00:00"/>
    <d v="2005-08-25T00:00:00"/>
    <x v="1"/>
    <n v="30000"/>
    <n v="30000"/>
    <n v="1"/>
    <x v="20"/>
    <n v="2005"/>
    <s v="2005Q3"/>
  </r>
  <r>
    <s v="L01/070/9/000235/2005"/>
    <d v="2005-08-15T00:00:00"/>
    <d v="2005-08-16T00:00:00"/>
    <x v="1"/>
    <n v="26985"/>
    <n v="26985"/>
    <n v="1"/>
    <x v="20"/>
    <n v="2005"/>
    <s v="2005Q3"/>
  </r>
  <r>
    <s v="L01/070/9/000045/2006"/>
    <d v="2006-02-11T00:00:00"/>
    <d v="2006-02-13T00:00:00"/>
    <x v="1"/>
    <n v="50000"/>
    <n v="50000"/>
    <n v="1"/>
    <x v="11"/>
    <n v="2006"/>
    <s v="2006Q1"/>
  </r>
  <r>
    <s v="L01/070/9/000049/2006"/>
    <d v="2006-01-09T00:00:00"/>
    <d v="2006-02-14T00:00:00"/>
    <x v="1"/>
    <n v="10000"/>
    <n v="10000"/>
    <n v="1"/>
    <x v="11"/>
    <n v="2006"/>
    <s v="2006Q1"/>
  </r>
  <r>
    <s v="L01/070/9/000103/2006"/>
    <d v="2006-04-13T00:00:00"/>
    <d v="2006-04-13T00:00:00"/>
    <x v="1"/>
    <n v="30000"/>
    <n v="30000"/>
    <n v="1"/>
    <x v="11"/>
    <n v="2006"/>
    <s v="2006Q2"/>
  </r>
  <r>
    <s v="L01/070/9/000186/2006"/>
    <d v="2006-06-28T00:00:00"/>
    <d v="2006-06-29T00:00:00"/>
    <x v="1"/>
    <n v="10000"/>
    <n v="10000"/>
    <n v="1"/>
    <x v="11"/>
    <n v="2006"/>
    <s v="2006Q2"/>
  </r>
  <r>
    <s v="L01/089/9/000037/2006"/>
    <d v="2006-07-05T00:00:00"/>
    <d v="2006-07-07T00:00:00"/>
    <x v="0"/>
    <n v="0"/>
    <n v="-200000"/>
    <n v="1"/>
    <x v="11"/>
    <n v="2006"/>
    <s v="2006Q3"/>
  </r>
  <r>
    <s v="L01/070/9/000248/2006"/>
    <d v="2006-08-07T00:00:00"/>
    <d v="2006-08-17T00:00:00"/>
    <x v="1"/>
    <n v="20840"/>
    <n v="20840"/>
    <n v="1"/>
    <x v="11"/>
    <n v="2006"/>
    <s v="2006Q3"/>
  </r>
  <r>
    <s v="L01/070/9/000271/2006"/>
    <d v="2006-08-23T00:00:00"/>
    <d v="2006-08-24T00:00:00"/>
    <x v="1"/>
    <n v="30000"/>
    <n v="30000"/>
    <n v="1"/>
    <x v="11"/>
    <n v="2006"/>
    <s v="2006Q3"/>
  </r>
  <r>
    <s v="L01/089/9/000063/2006"/>
    <d v="2006-11-14T00:00:00"/>
    <d v="2006-11-15T00:00:00"/>
    <x v="0"/>
    <n v="190000"/>
    <n v="0"/>
    <n v="1"/>
    <x v="11"/>
    <n v="2006"/>
    <s v="2006Q4"/>
  </r>
  <r>
    <s v="L02/089/9/000066/2006"/>
    <d v="2006-10-17T00:00:00"/>
    <d v="2006-11-02T00:00:00"/>
    <x v="0"/>
    <n v="500000"/>
    <n v="500000"/>
    <n v="1"/>
    <x v="11"/>
    <n v="2006"/>
    <s v="2006Q4"/>
  </r>
  <r>
    <s v="L01/080/9/000140/2006"/>
    <d v="2006-11-13T00:00:00"/>
    <d v="2006-11-14T00:00:00"/>
    <x v="0"/>
    <n v="529555.89"/>
    <n v="529555.89"/>
    <n v="1"/>
    <x v="11"/>
    <n v="2006"/>
    <s v="2006Q4"/>
  </r>
  <r>
    <s v="L01/070/9/000439/2006"/>
    <d v="2006-12-10T00:00:00"/>
    <d v="2006-12-10T00:00:00"/>
    <x v="1"/>
    <n v="294712.78950000001"/>
    <n v="294712.78950000001"/>
    <n v="1"/>
    <x v="11"/>
    <n v="2006"/>
    <s v="2006Q4"/>
  </r>
  <r>
    <s v="L01/088/9/000110/2021"/>
    <d v="2021-04-11T00:00:00"/>
    <d v="2021-04-15T00:00:00"/>
    <x v="0"/>
    <n v="8700"/>
    <n v="8700"/>
    <n v="1"/>
    <x v="1"/>
    <n v="2021"/>
    <s v="2021Q2"/>
  </r>
  <r>
    <s v="L01/088/9/000111/2021"/>
    <d v="2021-04-07T00:00:00"/>
    <d v="2021-04-09T00:00:00"/>
    <x v="0"/>
    <n v="172500"/>
    <n v="172500"/>
    <n v="1"/>
    <x v="1"/>
    <n v="2021"/>
    <s v="2021Q2"/>
  </r>
  <r>
    <s v="L01/087/9/000127/2021"/>
    <d v="2021-04-03T00:00:00"/>
    <d v="2021-04-16T00:00:00"/>
    <x v="0"/>
    <n v="600000"/>
    <n v="600000"/>
    <n v="1"/>
    <x v="1"/>
    <n v="2021"/>
    <s v="2021Q2"/>
  </r>
  <r>
    <s v="L01/087/9/000128/2021"/>
    <d v="2021-04-09T00:00:00"/>
    <d v="2021-04-16T00:00:00"/>
    <x v="0"/>
    <n v="22736"/>
    <n v="22736"/>
    <n v="1"/>
    <x v="1"/>
    <n v="2021"/>
    <s v="2021Q2"/>
  </r>
  <r>
    <s v="L01/088/9/000113/2021"/>
    <d v="2021-04-08T00:00:00"/>
    <d v="2021-04-19T00:00:00"/>
    <x v="0"/>
    <n v="19880"/>
    <n v="19880"/>
    <n v="1"/>
    <x v="1"/>
    <n v="2021"/>
    <s v="2021Q2"/>
  </r>
  <r>
    <s v="L01/070/9/000525/2021"/>
    <d v="2021-04-04T00:00:00"/>
    <d v="2021-04-19T00:00:00"/>
    <x v="1"/>
    <n v="6380"/>
    <n v="6380"/>
    <n v="1"/>
    <x v="1"/>
    <n v="2021"/>
    <s v="2021Q2"/>
  </r>
  <r>
    <s v="L01/070/9/000526/2021"/>
    <d v="2021-03-29T00:00:00"/>
    <d v="2021-04-07T00:00:00"/>
    <x v="1"/>
    <n v="18000"/>
    <n v="18000"/>
    <n v="1"/>
    <x v="1"/>
    <n v="2021"/>
    <s v="2021Q1"/>
  </r>
  <r>
    <s v="L01/070/9/00926/2020"/>
    <d v="2020-12-30T00:00:00"/>
    <d v="2021-04-13T00:00:00"/>
    <x v="1"/>
    <n v="1.7905676941154999E-12"/>
    <n v="1.7905676941154999E-12"/>
    <n v="1"/>
    <x v="0"/>
    <n v="2021"/>
    <s v="2020Q4"/>
  </r>
  <r>
    <s v="L02/087/9/000131/2021"/>
    <d v="2021-04-01T00:00:00"/>
    <d v="2021-04-19T00:00:00"/>
    <x v="0"/>
    <n v="8700"/>
    <n v="8700"/>
    <n v="1"/>
    <x v="1"/>
    <n v="2021"/>
    <s v="2021Q2"/>
  </r>
  <r>
    <s v="L02/070/9/000528/2021"/>
    <d v="2021-03-30T00:00:00"/>
    <d v="2021-04-19T00:00:00"/>
    <x v="1"/>
    <n v="287514"/>
    <n v="287514"/>
    <n v="1"/>
    <x v="1"/>
    <n v="2021"/>
    <s v="2021Q1"/>
  </r>
  <r>
    <s v="L01/070/9/000530/2021"/>
    <d v="2021-04-14T00:00:00"/>
    <d v="2021-04-19T00:00:00"/>
    <x v="1"/>
    <n v="2515441.1765000001"/>
    <n v="2015441.1765000001"/>
    <n v="1"/>
    <x v="1"/>
    <n v="2021"/>
    <s v="2021Q2"/>
  </r>
  <r>
    <s v="L02/087/9/000132/2021"/>
    <d v="2021-03-29T00:00:00"/>
    <d v="2021-04-09T00:00:00"/>
    <x v="0"/>
    <n v="48000"/>
    <n v="48000"/>
    <n v="1"/>
    <x v="1"/>
    <n v="2021"/>
    <s v="2021Q1"/>
  </r>
  <r>
    <s v="L01/070/9/000531/2021"/>
    <d v="2021-04-10T00:00:00"/>
    <d v="2021-04-19T00:00:00"/>
    <x v="1"/>
    <n v="55200"/>
    <n v="55200"/>
    <n v="1"/>
    <x v="1"/>
    <n v="2021"/>
    <s v="2021Q2"/>
  </r>
  <r>
    <s v="L01/070/9/000532/2021"/>
    <d v="2021-04-15T00:00:00"/>
    <d v="2021-04-19T00:00:00"/>
    <x v="1"/>
    <n v="148000"/>
    <n v="148000"/>
    <n v="1"/>
    <x v="1"/>
    <n v="2021"/>
    <s v="2021Q2"/>
  </r>
  <r>
    <s v="L01/070/9/000533/2021"/>
    <d v="2021-04-18T00:00:00"/>
    <d v="2021-04-19T00:00:00"/>
    <x v="1"/>
    <n v="473643"/>
    <n v="473643"/>
    <n v="1"/>
    <x v="1"/>
    <n v="2021"/>
    <s v="2021Q2"/>
  </r>
  <r>
    <s v="L01/070/9/000534/2021"/>
    <d v="2021-04-15T00:00:00"/>
    <d v="2021-04-19T00:00:00"/>
    <x v="1"/>
    <n v="8700"/>
    <n v="8700"/>
    <n v="1"/>
    <x v="1"/>
    <n v="2021"/>
    <s v="2021Q2"/>
  </r>
  <r>
    <s v="L01/070/9/000536/2021"/>
    <d v="2021-04-14T00:00:00"/>
    <d v="2021-04-16T00:00:00"/>
    <x v="1"/>
    <n v="6380"/>
    <n v="6380"/>
    <n v="1"/>
    <x v="1"/>
    <n v="2021"/>
    <s v="2021Q2"/>
  </r>
  <r>
    <s v="L01/070/9/000537/2021"/>
    <d v="2021-04-05T00:00:00"/>
    <d v="2021-04-20T00:00:00"/>
    <x v="1"/>
    <n v="6380"/>
    <n v="6380"/>
    <n v="1"/>
    <x v="1"/>
    <n v="2021"/>
    <s v="2021Q2"/>
  </r>
  <r>
    <s v="L01/700/9/000539/2021"/>
    <d v="2021-04-17T00:00:00"/>
    <d v="2021-04-20T00:00:00"/>
    <x v="1"/>
    <n v="8700"/>
    <n v="8700"/>
    <n v="1"/>
    <x v="1"/>
    <n v="2021"/>
    <s v="2021Q2"/>
  </r>
  <r>
    <s v="L01/070/9/000543/2021"/>
    <d v="2021-04-17T00:00:00"/>
    <d v="2021-04-20T00:00:00"/>
    <x v="1"/>
    <n v="148060"/>
    <n v="148060"/>
    <n v="1"/>
    <x v="1"/>
    <n v="2021"/>
    <s v="2021Q2"/>
  </r>
  <r>
    <s v="L01/070/9/000544/2021"/>
    <d v="2021-04-16T00:00:00"/>
    <d v="2021-04-20T00:00:00"/>
    <x v="1"/>
    <n v="41020"/>
    <n v="41020"/>
    <n v="1"/>
    <x v="1"/>
    <n v="2021"/>
    <s v="2021Q2"/>
  </r>
  <r>
    <s v="L01/070/9/000547/2021"/>
    <d v="2021-04-19T00:00:00"/>
    <d v="2021-04-21T00:00:00"/>
    <x v="1"/>
    <n v="21684"/>
    <n v="21684"/>
    <n v="1"/>
    <x v="1"/>
    <n v="2021"/>
    <s v="2021Q2"/>
  </r>
  <r>
    <s v="L01/070/9/000549/2021"/>
    <d v="2021-04-19T00:00:00"/>
    <d v="2021-04-21T00:00:00"/>
    <x v="1"/>
    <n v="6380"/>
    <n v="6380"/>
    <n v="1"/>
    <x v="1"/>
    <n v="2021"/>
    <s v="2021Q2"/>
  </r>
  <r>
    <s v="L01/070/9/000551/2021"/>
    <d v="2021-04-17T00:00:00"/>
    <d v="2021-04-21T00:00:00"/>
    <x v="1"/>
    <n v="56380"/>
    <n v="56380"/>
    <n v="1"/>
    <x v="1"/>
    <n v="2021"/>
    <s v="2021Q2"/>
  </r>
  <r>
    <s v="L01/070/9/000552/2021"/>
    <d v="2021-04-20T00:00:00"/>
    <d v="2021-04-21T00:00:00"/>
    <x v="1"/>
    <n v="6380"/>
    <n v="6380"/>
    <n v="1"/>
    <x v="1"/>
    <n v="2021"/>
    <s v="2021Q2"/>
  </r>
  <r>
    <s v="L01/070/9/000297/2018"/>
    <d v="2018-06-19T00:00:00"/>
    <d v="2021-04-21T00:00:00"/>
    <x v="1"/>
    <n v="200000"/>
    <n v="200000"/>
    <n v="1"/>
    <x v="9"/>
    <n v="2021"/>
    <s v="2018Q2"/>
  </r>
  <r>
    <s v="L01/088/9/000114/2021"/>
    <d v="2021-04-18T00:00:00"/>
    <d v="2021-04-22T00:00:00"/>
    <x v="0"/>
    <n v="156716"/>
    <n v="156716"/>
    <n v="1"/>
    <x v="1"/>
    <n v="2021"/>
    <s v="2021Q2"/>
  </r>
  <r>
    <s v="L01/070/9/000555/2021"/>
    <d v="2021-04-21T00:00:00"/>
    <d v="2021-04-22T00:00:00"/>
    <x v="1"/>
    <n v="1068985"/>
    <n v="1068985"/>
    <n v="1"/>
    <x v="1"/>
    <n v="2021"/>
    <s v="2021Q2"/>
  </r>
  <r>
    <s v="L01/088/9/000115/2021"/>
    <d v="2021-04-20T00:00:00"/>
    <d v="2021-04-22T00:00:00"/>
    <x v="0"/>
    <n v="165580"/>
    <n v="165580"/>
    <n v="1"/>
    <x v="1"/>
    <n v="2021"/>
    <s v="2021Q2"/>
  </r>
  <r>
    <s v="L01/070/9/000557/2021"/>
    <d v="2021-04-21T00:00:00"/>
    <d v="2021-04-23T00:00:00"/>
    <x v="1"/>
    <n v="14256"/>
    <n v="14256"/>
    <n v="1"/>
    <x v="1"/>
    <n v="2021"/>
    <s v="2021Q2"/>
  </r>
  <r>
    <s v="L01/070/9/000558/2021"/>
    <d v="2021-04-13T00:00:00"/>
    <d v="2021-04-22T00:00:00"/>
    <x v="1"/>
    <n v="4380"/>
    <n v="4380"/>
    <n v="1"/>
    <x v="1"/>
    <n v="2021"/>
    <s v="2021Q2"/>
  </r>
  <r>
    <s v="L02/070/9/000560/2021"/>
    <d v="2021-04-16T00:00:00"/>
    <d v="2021-04-22T00:00:00"/>
    <x v="1"/>
    <n v="8700"/>
    <n v="8700"/>
    <n v="1"/>
    <x v="1"/>
    <n v="2021"/>
    <s v="2021Q2"/>
  </r>
  <r>
    <s v="L01/700/9/000561/2021"/>
    <d v="2021-04-16T00:00:00"/>
    <d v="2021-04-19T00:00:00"/>
    <x v="1"/>
    <n v="1818858.5882000001"/>
    <n v="1818858.5882000001"/>
    <n v="1"/>
    <x v="1"/>
    <n v="2021"/>
    <s v="2021Q2"/>
  </r>
  <r>
    <s v="L01/070/9/000563/2021"/>
    <d v="2021-03-23T00:00:00"/>
    <d v="2021-04-21T00:00:00"/>
    <x v="1"/>
    <n v="242210"/>
    <n v="242210"/>
    <n v="1"/>
    <x v="1"/>
    <n v="2021"/>
    <s v="2021Q1"/>
  </r>
  <r>
    <s v="L01/070/9/000564/2021"/>
    <d v="2021-04-16T00:00:00"/>
    <d v="2021-04-22T00:00:00"/>
    <x v="1"/>
    <n v="13644"/>
    <n v="13644"/>
    <n v="1"/>
    <x v="1"/>
    <n v="2021"/>
    <s v="2021Q2"/>
  </r>
  <r>
    <s v="L01/080/9/000135/2021"/>
    <d v="2021-04-06T00:00:00"/>
    <d v="2021-04-23T00:00:00"/>
    <x v="0"/>
    <n v="20000"/>
    <n v="20000"/>
    <n v="1"/>
    <x v="1"/>
    <n v="2021"/>
    <s v="2021Q2"/>
  </r>
  <r>
    <s v="L01/070/9/000565/2021"/>
    <d v="2021-04-17T00:00:00"/>
    <d v="2021-04-23T00:00:00"/>
    <x v="1"/>
    <n v="5000"/>
    <n v="5000"/>
    <n v="1"/>
    <x v="1"/>
    <n v="2021"/>
    <s v="2021Q2"/>
  </r>
  <r>
    <s v="L01/070/9/000566/2021"/>
    <d v="2021-04-05T00:00:00"/>
    <d v="2021-04-06T00:00:00"/>
    <x v="1"/>
    <n v="14000"/>
    <n v="14000"/>
    <n v="1"/>
    <x v="1"/>
    <n v="2021"/>
    <s v="2021Q2"/>
  </r>
  <r>
    <s v="L01/070/9/000568/2021"/>
    <d v="2021-04-23T00:00:00"/>
    <d v="2021-04-23T00:00:00"/>
    <x v="1"/>
    <n v="6380"/>
    <n v="6380"/>
    <n v="1"/>
    <x v="1"/>
    <n v="2021"/>
    <s v="2021Q2"/>
  </r>
  <r>
    <s v="L01/070/9/000570/2021"/>
    <d v="2021-03-28T00:00:00"/>
    <d v="2021-04-04T00:00:00"/>
    <x v="1"/>
    <n v="157688"/>
    <n v="157688"/>
    <n v="1"/>
    <x v="1"/>
    <n v="2021"/>
    <s v="2021Q1"/>
  </r>
  <r>
    <s v="L05/070/9/000571/2021"/>
    <d v="2021-04-12T00:00:00"/>
    <d v="2021-04-20T00:00:00"/>
    <x v="1"/>
    <n v="6380"/>
    <n v="6380"/>
    <n v="1"/>
    <x v="1"/>
    <n v="2021"/>
    <s v="2021Q2"/>
  </r>
  <r>
    <s v="L01/070/9/000574/2021"/>
    <d v="2021-04-21T00:00:00"/>
    <d v="2021-04-26T00:00:00"/>
    <x v="1"/>
    <n v="8500"/>
    <n v="8500"/>
    <n v="1"/>
    <x v="1"/>
    <n v="2021"/>
    <s v="2021Q2"/>
  </r>
  <r>
    <s v="L05/070/9/000575/2021"/>
    <d v="2021-03-12T00:00:00"/>
    <d v="2021-03-29T00:00:00"/>
    <x v="1"/>
    <n v="240592"/>
    <n v="240592"/>
    <n v="1"/>
    <x v="1"/>
    <n v="2021"/>
    <s v="2021Q1"/>
  </r>
  <r>
    <s v="L01/087/9/000138/2021"/>
    <d v="2021-04-25T00:00:00"/>
    <d v="2021-04-26T00:00:00"/>
    <x v="0"/>
    <n v="894359"/>
    <n v="894359"/>
    <n v="1"/>
    <x v="1"/>
    <n v="2021"/>
    <s v="2021Q2"/>
  </r>
  <r>
    <s v="L01/087/9/000139/2021"/>
    <d v="2021-04-22T00:00:00"/>
    <d v="2021-04-26T00:00:00"/>
    <x v="0"/>
    <n v="32100"/>
    <n v="32100"/>
    <n v="1"/>
    <x v="1"/>
    <n v="2021"/>
    <s v="2021Q2"/>
  </r>
  <r>
    <s v="L01/880/9/000140/2021"/>
    <d v="2021-04-22T00:00:00"/>
    <d v="2021-04-27T00:00:00"/>
    <x v="0"/>
    <n v="8700"/>
    <n v="8700"/>
    <n v="1"/>
    <x v="1"/>
    <n v="2021"/>
    <s v="2021Q2"/>
  </r>
  <r>
    <s v="L01/070/9/000578/2021"/>
    <d v="2021-04-16T00:00:00"/>
    <d v="2021-04-27T00:00:00"/>
    <x v="1"/>
    <n v="6380"/>
    <n v="6380"/>
    <n v="1"/>
    <x v="1"/>
    <n v="2021"/>
    <s v="2021Q2"/>
  </r>
  <r>
    <s v="L01/070/9/000580/2021"/>
    <d v="2021-04-13T00:00:00"/>
    <d v="2021-04-27T00:00:00"/>
    <x v="1"/>
    <n v="8700"/>
    <n v="8700"/>
    <n v="1"/>
    <x v="1"/>
    <n v="2021"/>
    <s v="2021Q2"/>
  </r>
  <r>
    <s v="L01/070/9/000582/2021"/>
    <d v="2021-04-26T00:00:00"/>
    <d v="2021-04-27T00:00:00"/>
    <x v="1"/>
    <n v="5700"/>
    <n v="5700"/>
    <n v="1"/>
    <x v="1"/>
    <n v="2021"/>
    <s v="2021Q2"/>
  </r>
  <r>
    <s v="L01/088/9/000116/2021"/>
    <d v="2021-04-24T00:00:00"/>
    <d v="2021-04-26T00:00:00"/>
    <x v="0"/>
    <n v="9132"/>
    <n v="9132"/>
    <n v="1"/>
    <x v="1"/>
    <n v="2021"/>
    <s v="2021Q2"/>
  </r>
  <r>
    <s v="L01/088/9/000117/2021"/>
    <d v="2021-04-21T00:00:00"/>
    <d v="2021-04-26T00:00:00"/>
    <x v="0"/>
    <n v="6380"/>
    <n v="6380"/>
    <n v="1"/>
    <x v="1"/>
    <n v="2021"/>
    <s v="2021Q2"/>
  </r>
  <r>
    <s v="L01/700/9/000584/2021"/>
    <d v="2021-04-17T00:00:00"/>
    <d v="2021-04-28T00:00:00"/>
    <x v="1"/>
    <n v="8700"/>
    <n v="8700"/>
    <n v="1"/>
    <x v="1"/>
    <n v="2021"/>
    <s v="2021Q2"/>
  </r>
  <r>
    <s v="L01/070/9/000586/2021"/>
    <d v="2021-04-25T00:00:00"/>
    <d v="2021-04-28T00:00:00"/>
    <x v="1"/>
    <n v="573380"/>
    <n v="573380"/>
    <n v="1"/>
    <x v="1"/>
    <n v="2021"/>
    <s v="2021Q2"/>
  </r>
  <r>
    <s v="L01/070/9/000588/2021"/>
    <d v="2021-04-23T00:00:00"/>
    <d v="2021-04-28T00:00:00"/>
    <x v="1"/>
    <n v="6380"/>
    <n v="6380"/>
    <n v="1"/>
    <x v="1"/>
    <n v="2021"/>
    <s v="2021Q2"/>
  </r>
  <r>
    <s v="L01/070/9/001263/2020"/>
    <d v="2020-12-20T00:00:00"/>
    <d v="2021-04-06T00:00:00"/>
    <x v="1"/>
    <n v="228600"/>
    <n v="228600"/>
    <n v="1"/>
    <x v="0"/>
    <n v="2021"/>
    <s v="2020Q4"/>
  </r>
  <r>
    <s v="L01/088/9/000118/2021"/>
    <d v="2021-01-16T00:00:00"/>
    <d v="2021-04-13T00:00:00"/>
    <x v="0"/>
    <n v="68697"/>
    <n v="68697"/>
    <n v="1"/>
    <x v="1"/>
    <n v="2021"/>
    <s v="2021Q1"/>
  </r>
  <r>
    <s v="L01/087/9/000143/2021"/>
    <d v="2021-04-19T00:00:00"/>
    <d v="2021-04-26T00:00:00"/>
    <x v="0"/>
    <n v="120000"/>
    <n v="120000"/>
    <n v="1"/>
    <x v="1"/>
    <n v="2021"/>
    <s v="2021Q2"/>
  </r>
  <r>
    <s v="L05/080/9/000144/2021"/>
    <d v="2021-02-02T00:00:00"/>
    <d v="2021-02-17T00:00:00"/>
    <x v="0"/>
    <n v="1459600"/>
    <n v="1459600"/>
    <n v="1"/>
    <x v="1"/>
    <n v="2021"/>
    <s v="2021Q1"/>
  </r>
  <r>
    <s v="L15/070/9/000590/2021"/>
    <d v="2021-04-03T00:00:00"/>
    <d v="2021-04-28T00:00:00"/>
    <x v="1"/>
    <n v="6380"/>
    <n v="6380"/>
    <n v="1"/>
    <x v="1"/>
    <n v="2021"/>
    <s v="2021Q2"/>
  </r>
  <r>
    <s v="L01/070/9/000592/2021"/>
    <d v="2021-04-28T00:00:00"/>
    <d v="2021-04-29T00:00:00"/>
    <x v="1"/>
    <n v="6380"/>
    <n v="6380"/>
    <n v="1"/>
    <x v="1"/>
    <n v="2021"/>
    <s v="2021Q2"/>
  </r>
  <r>
    <s v="L01/070/9/000593/2021"/>
    <d v="2021-04-14T00:00:00"/>
    <d v="2021-04-29T00:00:00"/>
    <x v="1"/>
    <n v="6380"/>
    <n v="6380"/>
    <n v="1"/>
    <x v="1"/>
    <n v="2021"/>
    <s v="2021Q2"/>
  </r>
  <r>
    <s v="L01/070/9/000594/2021"/>
    <d v="2021-03-27T00:00:00"/>
    <d v="2021-04-29T00:00:00"/>
    <x v="1"/>
    <n v="770204"/>
    <n v="770204"/>
    <n v="1"/>
    <x v="1"/>
    <n v="2021"/>
    <s v="2021Q1"/>
  </r>
  <r>
    <s v="L01/080/9/000145/2021"/>
    <d v="2021-04-26T00:00:00"/>
    <d v="2021-04-29T00:00:00"/>
    <x v="0"/>
    <n v="6380"/>
    <n v="6380"/>
    <n v="1"/>
    <x v="1"/>
    <n v="2021"/>
    <s v="2021Q2"/>
  </r>
  <r>
    <s v="L01/070/9/000595/2021"/>
    <d v="2021-04-25T00:00:00"/>
    <d v="2021-04-27T00:00:00"/>
    <x v="1"/>
    <n v="182876"/>
    <n v="182876"/>
    <n v="1"/>
    <x v="1"/>
    <n v="2021"/>
    <s v="2021Q2"/>
  </r>
  <r>
    <s v="L01/088/9/000119/2021"/>
    <d v="2021-04-21T00:00:00"/>
    <d v="2021-04-23T00:00:00"/>
    <x v="0"/>
    <n v="6380"/>
    <n v="6380"/>
    <n v="1"/>
    <x v="1"/>
    <n v="2021"/>
    <s v="2021Q2"/>
  </r>
  <r>
    <s v="L01/071/9/000002/2021"/>
    <d v="2021-04-20T00:00:00"/>
    <d v="2021-04-30T00:00:00"/>
    <x v="1"/>
    <n v="20475"/>
    <n v="20475"/>
    <n v="1"/>
    <x v="1"/>
    <n v="2021"/>
    <s v="2021Q2"/>
  </r>
  <r>
    <s v="L01/071/9/000003/2021"/>
    <d v="2021-04-12T00:00:00"/>
    <d v="2021-04-30T00:00:00"/>
    <x v="1"/>
    <n v="3190"/>
    <n v="3190"/>
    <n v="1"/>
    <x v="1"/>
    <n v="2021"/>
    <s v="2021Q2"/>
  </r>
  <r>
    <s v="L01/088/9/000121/2021"/>
    <d v="2021-04-25T00:00:00"/>
    <d v="2021-04-30T00:00:00"/>
    <x v="0"/>
    <n v="30000"/>
    <n v="30000"/>
    <n v="1"/>
    <x v="1"/>
    <n v="2021"/>
    <s v="2021Q2"/>
  </r>
  <r>
    <s v="L01/070/9/000602/2021"/>
    <d v="2021-04-13T00:00:00"/>
    <d v="2021-04-30T00:00:00"/>
    <x v="1"/>
    <n v="423940"/>
    <n v="423940"/>
    <n v="1"/>
    <x v="1"/>
    <n v="2021"/>
    <s v="2021Q2"/>
  </r>
  <r>
    <s v="L01/070/9/000604/2021"/>
    <d v="2021-04-28T00:00:00"/>
    <d v="2021-04-29T00:00:00"/>
    <x v="1"/>
    <n v="4380"/>
    <n v="4380"/>
    <n v="1"/>
    <x v="1"/>
    <n v="2021"/>
    <s v="2021Q2"/>
  </r>
  <r>
    <s v="L01/070/9/000609/2021"/>
    <d v="2021-04-30T00:00:00"/>
    <d v="2021-05-04T00:00:00"/>
    <x v="1"/>
    <n v="6380"/>
    <n v="6380"/>
    <n v="1"/>
    <x v="1"/>
    <n v="2021"/>
    <s v="2021Q2"/>
  </r>
  <r>
    <s v="L01/070/9/000611/2021"/>
    <d v="2021-01-19T00:00:00"/>
    <d v="2021-04-06T00:00:00"/>
    <x v="1"/>
    <n v="212800"/>
    <n v="212800"/>
    <n v="1"/>
    <x v="1"/>
    <n v="2021"/>
    <s v="2021Q1"/>
  </r>
  <r>
    <s v="L01/070/9/000612/2021"/>
    <d v="2021-05-02T00:00:00"/>
    <d v="2021-05-03T00:00:00"/>
    <x v="1"/>
    <n v="25000"/>
    <n v="25000"/>
    <n v="1"/>
    <x v="1"/>
    <n v="2021"/>
    <s v="2021Q2"/>
  </r>
  <r>
    <s v="L01/070/9/000613/2021"/>
    <d v="2021-04-25T00:00:00"/>
    <d v="2021-05-04T00:00:00"/>
    <x v="1"/>
    <n v="8000"/>
    <n v="8000"/>
    <n v="1"/>
    <x v="1"/>
    <n v="2021"/>
    <s v="2021Q2"/>
  </r>
  <r>
    <s v="L01/070/9/000614/2021"/>
    <d v="2021-04-03T00:00:00"/>
    <d v="2021-04-30T00:00:00"/>
    <x v="1"/>
    <n v="6380"/>
    <n v="6380"/>
    <n v="1"/>
    <x v="1"/>
    <n v="2021"/>
    <s v="2021Q2"/>
  </r>
  <r>
    <s v="L02/070/9/000615/2021"/>
    <d v="2021-03-22T00:00:00"/>
    <d v="2021-03-26T00:00:00"/>
    <x v="1"/>
    <n v="6380"/>
    <n v="6380"/>
    <n v="1"/>
    <x v="1"/>
    <n v="2021"/>
    <s v="2021Q1"/>
  </r>
  <r>
    <s v="L01/070/9/000616/2021"/>
    <d v="2021-01-21T00:00:00"/>
    <d v="2021-03-10T00:00:00"/>
    <x v="1"/>
    <n v="1195000"/>
    <n v="1195000"/>
    <n v="1"/>
    <x v="1"/>
    <n v="2021"/>
    <s v="2021Q1"/>
  </r>
  <r>
    <s v="L01/070/9/000618/2021"/>
    <d v="2021-04-20T00:00:00"/>
    <d v="2021-04-26T00:00:00"/>
    <x v="1"/>
    <n v="113700"/>
    <n v="113700"/>
    <n v="1"/>
    <x v="1"/>
    <n v="2021"/>
    <s v="2021Q2"/>
  </r>
  <r>
    <s v="L15/080/9/000148/2021"/>
    <d v="2021-05-02T00:00:00"/>
    <d v="2021-05-04T00:00:00"/>
    <x v="0"/>
    <n v="8000"/>
    <n v="8000"/>
    <n v="1"/>
    <x v="1"/>
    <n v="2021"/>
    <s v="2021Q2"/>
  </r>
  <r>
    <s v="L01/071/9/000004/2021"/>
    <d v="2021-03-29T00:00:00"/>
    <d v="2021-05-05T00:00:00"/>
    <x v="1"/>
    <n v="80000"/>
    <n v="80000"/>
    <n v="1"/>
    <x v="1"/>
    <n v="2021"/>
    <s v="2021Q1"/>
  </r>
  <r>
    <s v="L01/088/9/000125/2021"/>
    <d v="2021-05-05T00:00:00"/>
    <d v="2021-05-05T00:00:00"/>
    <x v="0"/>
    <n v="196852"/>
    <n v="196852"/>
    <n v="1"/>
    <x v="1"/>
    <n v="2021"/>
    <s v="2021Q2"/>
  </r>
  <r>
    <s v="L01/070/9/000620/2021"/>
    <d v="2021-04-30T00:00:00"/>
    <d v="2021-05-05T00:00:00"/>
    <x v="1"/>
    <n v="9980"/>
    <n v="9980"/>
    <n v="1"/>
    <x v="1"/>
    <n v="2021"/>
    <s v="2021Q2"/>
  </r>
  <r>
    <s v="L01/070/9/000621/2021"/>
    <d v="2021-02-16T00:00:00"/>
    <d v="2021-05-05T00:00:00"/>
    <x v="1"/>
    <n v="180000"/>
    <n v="180000"/>
    <n v="1"/>
    <x v="1"/>
    <n v="2021"/>
    <s v="2021Q1"/>
  </r>
  <r>
    <s v="L01/088/9/000126/2021"/>
    <d v="2021-04-28T00:00:00"/>
    <d v="2021-05-03T00:00:00"/>
    <x v="0"/>
    <n v="6380"/>
    <n v="6380"/>
    <n v="1"/>
    <x v="1"/>
    <n v="2021"/>
    <s v="2021Q2"/>
  </r>
  <r>
    <s v="L01/080/9/000149/2021"/>
    <d v="2021-05-04T00:00:00"/>
    <d v="2021-05-04T00:00:00"/>
    <x v="0"/>
    <n v="10000"/>
    <n v="10000"/>
    <n v="1"/>
    <x v="1"/>
    <n v="2021"/>
    <s v="2021Q2"/>
  </r>
  <r>
    <s v="L01/070/9/000625/2021"/>
    <d v="2021-04-23T00:00:00"/>
    <d v="2021-04-29T00:00:00"/>
    <x v="1"/>
    <n v="375000"/>
    <n v="375000"/>
    <n v="1"/>
    <x v="1"/>
    <n v="2021"/>
    <s v="2021Q2"/>
  </r>
  <r>
    <s v="L01/088/9/000127/2021"/>
    <d v="2021-05-02T00:00:00"/>
    <d v="2021-05-06T00:00:00"/>
    <x v="0"/>
    <n v="118400"/>
    <n v="118400"/>
    <n v="1"/>
    <x v="1"/>
    <n v="2021"/>
    <s v="2021Q2"/>
  </r>
  <r>
    <s v="L15/070/9/000630/2021"/>
    <d v="2021-04-30T00:00:00"/>
    <d v="2021-05-06T00:00:00"/>
    <x v="1"/>
    <n v="6380"/>
    <n v="6380"/>
    <n v="1"/>
    <x v="1"/>
    <n v="2021"/>
    <s v="2021Q2"/>
  </r>
  <r>
    <s v="L01/700/9/000631/2021"/>
    <d v="2021-04-30T00:00:00"/>
    <d v="2021-05-06T00:00:00"/>
    <x v="1"/>
    <n v="6380"/>
    <n v="6380"/>
    <n v="1"/>
    <x v="1"/>
    <n v="2021"/>
    <s v="2021Q2"/>
  </r>
  <r>
    <s v="L01/070/9/000634/2021"/>
    <d v="2021-05-02T00:00:00"/>
    <d v="2021-05-06T00:00:00"/>
    <x v="1"/>
    <n v="4380"/>
    <n v="4380"/>
    <n v="1"/>
    <x v="1"/>
    <n v="2021"/>
    <s v="2021Q2"/>
  </r>
  <r>
    <s v="L01/070/9/000635/2021"/>
    <d v="2021-04-25T00:00:00"/>
    <d v="2021-05-06T00:00:00"/>
    <x v="1"/>
    <n v="6380"/>
    <n v="6380"/>
    <n v="1"/>
    <x v="1"/>
    <n v="2021"/>
    <s v="2021Q2"/>
  </r>
  <r>
    <s v="L01/070/9/000636/2021"/>
    <d v="2021-05-03T00:00:00"/>
    <d v="2021-05-07T00:00:00"/>
    <x v="1"/>
    <n v="179000"/>
    <n v="179000"/>
    <n v="1"/>
    <x v="1"/>
    <n v="2021"/>
    <s v="2021Q2"/>
  </r>
  <r>
    <s v="L01/080/9/000150/2021"/>
    <d v="2021-05-01T00:00:00"/>
    <d v="2021-05-07T00:00:00"/>
    <x v="0"/>
    <n v="93380"/>
    <n v="93380"/>
    <n v="1"/>
    <x v="1"/>
    <n v="2021"/>
    <s v="2021Q2"/>
  </r>
  <r>
    <s v="L01/070/9/000637/2021"/>
    <d v="2021-05-03T00:00:00"/>
    <d v="2021-05-05T00:00:00"/>
    <x v="1"/>
    <n v="163000"/>
    <n v="163000"/>
    <n v="1"/>
    <x v="1"/>
    <n v="2021"/>
    <s v="2021Q2"/>
  </r>
  <r>
    <s v="L01/070/9/000638/2021"/>
    <d v="2021-04-12T00:00:00"/>
    <d v="2021-04-16T00:00:00"/>
    <x v="1"/>
    <n v="115500"/>
    <n v="115500"/>
    <n v="1"/>
    <x v="1"/>
    <n v="2021"/>
    <s v="2021Q2"/>
  </r>
  <r>
    <s v="L01/070/9/000639/2021"/>
    <d v="2021-04-18T00:00:00"/>
    <d v="2021-04-23T00:00:00"/>
    <x v="1"/>
    <n v="14120"/>
    <n v="14120"/>
    <n v="1"/>
    <x v="1"/>
    <n v="2021"/>
    <s v="2021Q2"/>
  </r>
  <r>
    <s v="L01/070/9/000640/2021"/>
    <d v="2021-05-01T00:00:00"/>
    <d v="2021-05-10T00:00:00"/>
    <x v="1"/>
    <n v="350000"/>
    <n v="350000"/>
    <n v="1"/>
    <x v="1"/>
    <n v="2021"/>
    <s v="2021Q2"/>
  </r>
  <r>
    <s v="L01/070/9/000641/2021"/>
    <d v="2021-04-19T00:00:00"/>
    <d v="2021-05-03T00:00:00"/>
    <x v="1"/>
    <n v="8700"/>
    <n v="8700"/>
    <n v="1"/>
    <x v="1"/>
    <n v="2021"/>
    <s v="2021Q2"/>
  </r>
  <r>
    <s v="L01/087/9/000151/2021"/>
    <d v="2021-04-27T00:00:00"/>
    <d v="2021-04-28T00:00:00"/>
    <x v="0"/>
    <n v="8700"/>
    <n v="8700"/>
    <n v="1"/>
    <x v="1"/>
    <n v="2021"/>
    <s v="2021Q2"/>
  </r>
  <r>
    <s v="L01/088/9/000129/2021"/>
    <d v="2021-04-30T00:00:00"/>
    <d v="2021-05-08T00:00:00"/>
    <x v="0"/>
    <n v="12980"/>
    <n v="12980"/>
    <n v="1"/>
    <x v="1"/>
    <n v="2021"/>
    <s v="2021Q2"/>
  </r>
  <r>
    <s v="L02/088/9/000130/2021"/>
    <d v="2021-04-02T00:00:00"/>
    <d v="2021-05-10T00:00:00"/>
    <x v="0"/>
    <n v="6380"/>
    <n v="6380"/>
    <n v="1"/>
    <x v="1"/>
    <n v="2021"/>
    <s v="2021Q2"/>
  </r>
  <r>
    <s v="L01/088/9/000131/2021"/>
    <d v="2021-04-23T00:00:00"/>
    <d v="2021-04-24T00:00:00"/>
    <x v="0"/>
    <n v="6430"/>
    <n v="6430"/>
    <n v="1"/>
    <x v="1"/>
    <n v="2021"/>
    <s v="2021Q2"/>
  </r>
  <r>
    <s v="L01/070/9/000646/2021"/>
    <d v="2021-05-08T00:00:00"/>
    <d v="2021-05-10T00:00:00"/>
    <x v="1"/>
    <n v="6380"/>
    <n v="6380"/>
    <n v="1"/>
    <x v="1"/>
    <n v="2021"/>
    <s v="2021Q2"/>
  </r>
  <r>
    <s v="L01/700/9/000647/2021"/>
    <d v="2021-04-24T00:00:00"/>
    <d v="2021-05-10T00:00:00"/>
    <x v="1"/>
    <n v="7000"/>
    <n v="7000"/>
    <n v="1"/>
    <x v="1"/>
    <n v="2021"/>
    <s v="2021Q2"/>
  </r>
  <r>
    <s v="L01/070/9/000649/2021"/>
    <d v="2021-05-09T00:00:00"/>
    <d v="2021-05-10T00:00:00"/>
    <x v="1"/>
    <n v="6380"/>
    <n v="6380"/>
    <n v="1"/>
    <x v="1"/>
    <n v="2021"/>
    <s v="2021Q2"/>
  </r>
  <r>
    <s v="L01/700/9/000650/2021"/>
    <d v="2021-04-18T00:00:00"/>
    <d v="2021-04-23T00:00:00"/>
    <x v="1"/>
    <n v="8700"/>
    <n v="8700"/>
    <n v="1"/>
    <x v="1"/>
    <n v="2021"/>
    <s v="2021Q2"/>
  </r>
  <r>
    <s v="L02/070/9/000652/2021"/>
    <d v="2021-02-21T00:00:00"/>
    <d v="2021-03-14T00:00:00"/>
    <x v="1"/>
    <n v="36380"/>
    <n v="36380"/>
    <n v="1"/>
    <x v="1"/>
    <n v="2021"/>
    <s v="2021Q1"/>
  </r>
  <r>
    <s v="L01/088/9/000132/2021"/>
    <d v="2021-05-04T00:00:00"/>
    <d v="2021-05-10T00:00:00"/>
    <x v="0"/>
    <n v="6380"/>
    <n v="6380"/>
    <n v="1"/>
    <x v="1"/>
    <n v="2021"/>
    <s v="2021Q2"/>
  </r>
  <r>
    <s v="L01/070/9/000653/2021"/>
    <d v="2021-05-06T00:00:00"/>
    <d v="2021-05-10T00:00:00"/>
    <x v="1"/>
    <n v="6380"/>
    <n v="6380"/>
    <n v="1"/>
    <x v="1"/>
    <n v="2021"/>
    <s v="2021Q2"/>
  </r>
  <r>
    <s v="L01/070/9/000654/2021"/>
    <d v="2021-05-08T00:00:00"/>
    <d v="2021-05-11T00:00:00"/>
    <x v="1"/>
    <n v="17200"/>
    <n v="17200"/>
    <n v="1"/>
    <x v="1"/>
    <n v="2021"/>
    <s v="2021Q2"/>
  </r>
  <r>
    <s v="L01/070/9/000656/2021"/>
    <d v="2021-05-05T00:00:00"/>
    <d v="2021-05-11T00:00:00"/>
    <x v="1"/>
    <n v="8700"/>
    <n v="8700"/>
    <n v="1"/>
    <x v="1"/>
    <n v="2021"/>
    <s v="2021Q2"/>
  </r>
  <r>
    <s v="L01/070/9/000658/2021"/>
    <d v="2021-04-24T00:00:00"/>
    <d v="2021-05-11T00:00:00"/>
    <x v="1"/>
    <n v="6380"/>
    <n v="6380"/>
    <n v="1"/>
    <x v="1"/>
    <n v="2021"/>
    <s v="2021Q2"/>
  </r>
  <r>
    <s v="L01/070/9/000659/2021"/>
    <d v="2021-05-08T00:00:00"/>
    <d v="2021-05-11T00:00:00"/>
    <x v="1"/>
    <n v="185250"/>
    <n v="185250"/>
    <n v="1"/>
    <x v="1"/>
    <n v="2021"/>
    <s v="2021Q2"/>
  </r>
  <r>
    <s v="L01/080/9/000156/2021"/>
    <d v="2021-05-08T00:00:00"/>
    <d v="2021-05-11T00:00:00"/>
    <x v="0"/>
    <n v="-10868"/>
    <n v="-30436"/>
    <n v="1"/>
    <x v="1"/>
    <n v="2021"/>
    <s v="2021Q2"/>
  </r>
  <r>
    <s v="L01/070/9/000660/2021"/>
    <d v="2021-04-14T00:00:00"/>
    <d v="2021-05-11T00:00:00"/>
    <x v="1"/>
    <n v="400000"/>
    <n v="400000"/>
    <n v="1"/>
    <x v="1"/>
    <n v="2021"/>
    <s v="2021Q2"/>
  </r>
  <r>
    <s v="L01/070/9/000661/2021"/>
    <d v="2021-05-08T00:00:00"/>
    <d v="2021-05-11T00:00:00"/>
    <x v="1"/>
    <n v="8700"/>
    <n v="8700"/>
    <n v="1"/>
    <x v="1"/>
    <n v="2021"/>
    <s v="2021Q2"/>
  </r>
  <r>
    <s v="L01/070/9/000662/2021"/>
    <d v="2021-04-18T00:00:00"/>
    <d v="2021-05-07T00:00:00"/>
    <x v="1"/>
    <n v="8700"/>
    <n v="8700"/>
    <n v="1"/>
    <x v="1"/>
    <n v="2021"/>
    <s v="2021Q2"/>
  </r>
  <r>
    <s v="L01/070/9/000663/2021"/>
    <d v="2021-04-09T00:00:00"/>
    <d v="2021-05-12T00:00:00"/>
    <x v="1"/>
    <n v="9280"/>
    <n v="9280"/>
    <n v="1"/>
    <x v="1"/>
    <n v="2021"/>
    <s v="2021Q2"/>
  </r>
  <r>
    <s v="L01/070/9/000665/2021"/>
    <d v="2021-05-09T00:00:00"/>
    <d v="2021-05-12T00:00:00"/>
    <x v="1"/>
    <n v="8700"/>
    <n v="8700"/>
    <n v="1"/>
    <x v="1"/>
    <n v="2021"/>
    <s v="2021Q2"/>
  </r>
  <r>
    <s v="L01/087/9/000157/2021"/>
    <d v="2021-04-15T00:00:00"/>
    <d v="2021-04-21T00:00:00"/>
    <x v="0"/>
    <n v="12760"/>
    <n v="12760"/>
    <n v="1"/>
    <x v="1"/>
    <n v="2021"/>
    <s v="2021Q2"/>
  </r>
  <r>
    <s v="L01/070/9/000666/2021"/>
    <d v="2021-05-06T00:00:00"/>
    <d v="2021-05-12T00:00:00"/>
    <x v="1"/>
    <n v="31000"/>
    <n v="31000"/>
    <n v="1"/>
    <x v="1"/>
    <n v="2021"/>
    <s v="2021Q2"/>
  </r>
  <r>
    <s v="L01/700/9/000667/2021"/>
    <d v="2021-05-10T00:00:00"/>
    <d v="2021-05-12T00:00:00"/>
    <x v="1"/>
    <n v="7000"/>
    <n v="7000"/>
    <n v="1"/>
    <x v="1"/>
    <n v="2021"/>
    <s v="2021Q2"/>
  </r>
  <r>
    <s v="L01/088/9/000134/2021"/>
    <d v="2021-05-08T00:00:00"/>
    <d v="2021-05-11T00:00:00"/>
    <x v="0"/>
    <n v="187040"/>
    <n v="187040"/>
    <n v="1"/>
    <x v="1"/>
    <n v="2021"/>
    <s v="2021Q2"/>
  </r>
  <r>
    <s v="L01/070/9/000668/2021"/>
    <d v="2021-05-07T00:00:00"/>
    <d v="2021-05-11T00:00:00"/>
    <x v="1"/>
    <n v="4380"/>
    <n v="4380"/>
    <n v="1"/>
    <x v="1"/>
    <n v="2021"/>
    <s v="2021Q2"/>
  </r>
  <r>
    <s v="L02/088/9/000135/2021"/>
    <d v="2021-04-30T00:00:00"/>
    <d v="2021-05-11T00:00:00"/>
    <x v="0"/>
    <n v="53910"/>
    <n v="53910"/>
    <n v="1"/>
    <x v="1"/>
    <n v="2021"/>
    <s v="2021Q2"/>
  </r>
  <r>
    <s v="L01/070/9/000670/2021"/>
    <d v="2021-04-07T00:00:00"/>
    <d v="2021-05-13T00:00:00"/>
    <x v="1"/>
    <n v="4095"/>
    <n v="4095"/>
    <n v="1"/>
    <x v="1"/>
    <n v="2021"/>
    <s v="2021Q2"/>
  </r>
  <r>
    <s v="L01/087/9/000159/2021"/>
    <d v="2021-05-10T00:00:00"/>
    <d v="2021-05-12T00:00:00"/>
    <x v="0"/>
    <n v="12760"/>
    <n v="12760"/>
    <n v="1"/>
    <x v="1"/>
    <n v="2021"/>
    <s v="2021Q2"/>
  </r>
  <r>
    <s v="L01/070/9/000671/2021"/>
    <d v="2021-05-08T00:00:00"/>
    <d v="2021-05-12T00:00:00"/>
    <x v="1"/>
    <n v="38700"/>
    <n v="38700"/>
    <n v="1"/>
    <x v="1"/>
    <n v="2021"/>
    <s v="2021Q2"/>
  </r>
  <r>
    <s v="L01/070/9/000672/2021"/>
    <d v="2021-05-08T00:00:00"/>
    <d v="2021-05-12T00:00:00"/>
    <x v="1"/>
    <n v="193500"/>
    <n v="193500"/>
    <n v="1"/>
    <x v="1"/>
    <n v="2021"/>
    <s v="2021Q2"/>
  </r>
  <r>
    <s v="L01/070/9/000674/2021"/>
    <d v="2021-05-10T00:00:00"/>
    <d v="2021-05-13T00:00:00"/>
    <x v="1"/>
    <n v="14380"/>
    <n v="14380"/>
    <n v="1"/>
    <x v="1"/>
    <n v="2021"/>
    <s v="2021Q2"/>
  </r>
  <r>
    <s v="L01/080/9/000160/2021"/>
    <d v="2021-05-12T00:00:00"/>
    <d v="2021-05-13T00:00:00"/>
    <x v="0"/>
    <n v="8700"/>
    <n v="8700"/>
    <n v="1"/>
    <x v="1"/>
    <n v="2021"/>
    <s v="2021Q2"/>
  </r>
  <r>
    <s v="L01/070/9/000678/2021"/>
    <d v="2021-05-13T00:00:00"/>
    <d v="2021-05-15T00:00:00"/>
    <x v="1"/>
    <n v="76312.5"/>
    <n v="76312.5"/>
    <n v="1"/>
    <x v="1"/>
    <n v="2021"/>
    <s v="2021Q2"/>
  </r>
  <r>
    <s v="L01/070/9/000681/2021"/>
    <d v="2021-05-12T00:00:00"/>
    <d v="2021-05-17T00:00:00"/>
    <x v="1"/>
    <n v="7300"/>
    <n v="7300"/>
    <n v="1"/>
    <x v="1"/>
    <n v="2021"/>
    <s v="2021Q2"/>
  </r>
  <r>
    <s v="L01/070/9/000682/2021"/>
    <d v="2021-05-12T00:00:00"/>
    <d v="2021-05-17T00:00:00"/>
    <x v="1"/>
    <n v="227380"/>
    <n v="227380"/>
    <n v="1"/>
    <x v="1"/>
    <n v="2021"/>
    <s v="2021Q2"/>
  </r>
  <r>
    <s v="L01/700/9/000683/2021"/>
    <d v="2021-05-01T00:00:00"/>
    <d v="2021-05-17T00:00:00"/>
    <x v="1"/>
    <n v="6380"/>
    <n v="6380"/>
    <n v="1"/>
    <x v="1"/>
    <n v="2021"/>
    <s v="2021Q2"/>
  </r>
  <r>
    <s v="L01/080/9/000163/2021"/>
    <d v="2021-05-08T00:00:00"/>
    <d v="2021-05-17T00:00:00"/>
    <x v="0"/>
    <n v="50000"/>
    <n v="50000"/>
    <n v="1"/>
    <x v="1"/>
    <n v="2021"/>
    <s v="2021Q2"/>
  </r>
  <r>
    <s v="L01/088/9/000137/2021"/>
    <d v="2021-05-12T00:00:00"/>
    <d v="2021-05-17T00:00:00"/>
    <x v="0"/>
    <n v="6380"/>
    <n v="6380"/>
    <n v="1"/>
    <x v="1"/>
    <n v="2021"/>
    <s v="2021Q2"/>
  </r>
  <r>
    <s v="L01/088/9/000138/2021"/>
    <d v="2021-05-13T00:00:00"/>
    <d v="2021-05-17T00:00:00"/>
    <x v="0"/>
    <n v="8700"/>
    <n v="8700"/>
    <n v="1"/>
    <x v="1"/>
    <n v="2021"/>
    <s v="2021Q2"/>
  </r>
  <r>
    <s v="L01/088/9/000139/2021"/>
    <d v="2021-05-12T00:00:00"/>
    <d v="2021-05-13T00:00:00"/>
    <x v="0"/>
    <n v="8700"/>
    <n v="8700"/>
    <n v="1"/>
    <x v="1"/>
    <n v="2021"/>
    <s v="2021Q2"/>
  </r>
  <r>
    <s v="L01/070/9/000688/2021"/>
    <d v="2021-04-24T00:00:00"/>
    <d v="2021-05-17T00:00:00"/>
    <x v="1"/>
    <n v="163252.94117999999"/>
    <n v="163252.94117999999"/>
    <n v="1"/>
    <x v="1"/>
    <n v="2021"/>
    <s v="2021Q2"/>
  </r>
  <r>
    <s v="L01/070/9/000689/2021"/>
    <d v="2021-05-09T00:00:00"/>
    <d v="2021-05-18T00:00:00"/>
    <x v="1"/>
    <n v="8700"/>
    <n v="8700"/>
    <n v="1"/>
    <x v="1"/>
    <n v="2021"/>
    <s v="2021Q2"/>
  </r>
  <r>
    <s v="L01/070/9/000691/2021"/>
    <d v="2021-05-13T00:00:00"/>
    <d v="2021-05-18T00:00:00"/>
    <x v="1"/>
    <n v="578812"/>
    <n v="578812"/>
    <n v="1"/>
    <x v="1"/>
    <n v="2021"/>
    <s v="2021Q2"/>
  </r>
  <r>
    <s v="L01/070/9/000692/2021"/>
    <d v="2021-05-13T00:00:00"/>
    <d v="2021-05-18T00:00:00"/>
    <x v="1"/>
    <n v="21380"/>
    <n v="21380"/>
    <n v="1"/>
    <x v="1"/>
    <n v="2021"/>
    <s v="2021Q2"/>
  </r>
  <r>
    <s v="L01/070/9/000693/2021"/>
    <d v="2021-05-15T00:00:00"/>
    <d v="2021-05-18T00:00:00"/>
    <x v="1"/>
    <n v="6380"/>
    <n v="6380"/>
    <n v="1"/>
    <x v="1"/>
    <n v="2021"/>
    <s v="2021Q2"/>
  </r>
  <r>
    <s v="L01/070/9/000694/2021"/>
    <d v="2021-05-08T00:00:00"/>
    <d v="2021-05-18T00:00:00"/>
    <x v="1"/>
    <n v="8700"/>
    <n v="8700"/>
    <n v="1"/>
    <x v="1"/>
    <n v="2021"/>
    <s v="2021Q2"/>
  </r>
  <r>
    <s v="L01/101/9/000002/2021"/>
    <d v="2021-02-25T00:00:00"/>
    <d v="2021-05-18T00:00:00"/>
    <x v="3"/>
    <n v="100000"/>
    <n v="100000"/>
    <n v="1"/>
    <x v="1"/>
    <n v="2021"/>
    <s v="2021Q1"/>
  </r>
  <r>
    <s v="L01/080/9/000164/2021"/>
    <d v="2021-05-17T00:00:00"/>
    <d v="2021-05-18T00:00:00"/>
    <x v="0"/>
    <n v="1112430"/>
    <n v="1112430"/>
    <n v="1"/>
    <x v="1"/>
    <n v="2021"/>
    <s v="2021Q2"/>
  </r>
  <r>
    <s v="L01/070/9/000695/2021"/>
    <d v="2021-04-28T00:00:00"/>
    <d v="2021-05-18T00:00:00"/>
    <x v="1"/>
    <n v="8700"/>
    <n v="8700"/>
    <n v="1"/>
    <x v="1"/>
    <n v="2021"/>
    <s v="2021Q2"/>
  </r>
  <r>
    <s v="L01/070/9/000696/2021"/>
    <d v="2021-05-17T00:00:00"/>
    <d v="2021-05-18T00:00:00"/>
    <x v="1"/>
    <n v="6380"/>
    <n v="6380"/>
    <n v="1"/>
    <x v="1"/>
    <n v="2021"/>
    <s v="2021Q2"/>
  </r>
  <r>
    <s v="L01/030/9/000001/2021"/>
    <d v="2021-05-16T00:00:00"/>
    <d v="2021-05-17T00:00:00"/>
    <x v="6"/>
    <n v="36366"/>
    <n v="36366"/>
    <n v="1"/>
    <x v="1"/>
    <n v="2021"/>
    <s v="2021Q2"/>
  </r>
  <r>
    <s v="L01/080/9/000165/2021"/>
    <d v="2021-02-02T00:00:00"/>
    <d v="2021-03-30T00:00:00"/>
    <x v="0"/>
    <n v="459100"/>
    <n v="459100"/>
    <n v="1"/>
    <x v="1"/>
    <n v="2021"/>
    <s v="2021Q1"/>
  </r>
  <r>
    <s v="L01/070/9/000697/2021"/>
    <d v="2021-05-17T00:00:00"/>
    <d v="2021-05-19T00:00:00"/>
    <x v="1"/>
    <n v="6380"/>
    <n v="6380"/>
    <n v="1"/>
    <x v="1"/>
    <n v="2021"/>
    <s v="2021Q2"/>
  </r>
  <r>
    <s v="L01/110/9/000003/2021"/>
    <d v="2021-04-26T00:00:00"/>
    <d v="2021-05-11T00:00:00"/>
    <x v="4"/>
    <n v="76355"/>
    <n v="76355"/>
    <n v="1"/>
    <x v="1"/>
    <n v="2021"/>
    <s v="2021Q2"/>
  </r>
  <r>
    <s v="L15/070/9/000699/2021"/>
    <d v="2021-05-13T00:00:00"/>
    <d v="2021-05-18T00:00:00"/>
    <x v="1"/>
    <n v="6380"/>
    <n v="6380"/>
    <n v="1"/>
    <x v="1"/>
    <n v="2021"/>
    <s v="2021Q2"/>
  </r>
  <r>
    <s v="L01/070/9/000701/2021"/>
    <d v="2021-04-27T00:00:00"/>
    <d v="2021-05-19T00:00:00"/>
    <x v="1"/>
    <n v="11000"/>
    <n v="11000"/>
    <n v="1"/>
    <x v="1"/>
    <n v="2021"/>
    <s v="2021Q2"/>
  </r>
  <r>
    <s v="L01/080/9/000167/2021"/>
    <d v="2021-05-08T00:00:00"/>
    <d v="2021-05-19T00:00:00"/>
    <x v="0"/>
    <n v="12900"/>
    <n v="12900"/>
    <n v="1"/>
    <x v="1"/>
    <n v="2021"/>
    <s v="2021Q2"/>
  </r>
  <r>
    <s v="L01/087/9/000168/2021"/>
    <d v="2021-05-14T00:00:00"/>
    <d v="2021-05-19T00:00:00"/>
    <x v="0"/>
    <n v="130941.1765"/>
    <n v="130941.1765"/>
    <n v="1"/>
    <x v="1"/>
    <n v="2021"/>
    <s v="2021Q2"/>
  </r>
  <r>
    <s v="L01/070/9/000704/2021"/>
    <d v="2021-05-13T00:00:00"/>
    <d v="2021-05-19T00:00:00"/>
    <x v="1"/>
    <n v="13500"/>
    <n v="13500"/>
    <n v="1"/>
    <x v="1"/>
    <n v="2021"/>
    <s v="2021Q2"/>
  </r>
  <r>
    <s v="L01/087/9/000169/2021"/>
    <d v="2021-05-15T00:00:00"/>
    <d v="2021-05-19T00:00:00"/>
    <x v="0"/>
    <n v="450000"/>
    <n v="450000"/>
    <n v="1"/>
    <x v="1"/>
    <n v="2021"/>
    <s v="2021Q2"/>
  </r>
  <r>
    <s v="L01/042/9/000004/2020"/>
    <d v="2020-07-16T00:00:00"/>
    <d v="2021-05-03T00:00:00"/>
    <x v="8"/>
    <n v="972856"/>
    <n v="972856"/>
    <n v="1"/>
    <x v="0"/>
    <n v="2021"/>
    <s v="2020Q3"/>
  </r>
  <r>
    <s v="L01/110/9/000074/2020"/>
    <d v="2020-10-07T00:00:00"/>
    <d v="2021-05-01T00:00:00"/>
    <x v="4"/>
    <n v="15000"/>
    <n v="15000"/>
    <n v="1"/>
    <x v="0"/>
    <n v="2021"/>
    <s v="2020Q4"/>
  </r>
  <r>
    <s v="L01/087/9/000433/2020"/>
    <d v="2020-11-19T00:00:00"/>
    <d v="2021-05-12T00:00:00"/>
    <x v="0"/>
    <n v="1055800"/>
    <n v="1055800"/>
    <n v="1"/>
    <x v="0"/>
    <n v="2021"/>
    <s v="2020Q4"/>
  </r>
  <r>
    <s v="L01/070/9/000706/2021"/>
    <d v="2021-02-19T00:00:00"/>
    <d v="2021-05-18T00:00:00"/>
    <x v="1"/>
    <n v="207255.8824"/>
    <n v="207255.8824"/>
    <n v="1"/>
    <x v="1"/>
    <n v="2021"/>
    <s v="2021Q1"/>
  </r>
  <r>
    <s v="L01/087/9/000170/2021"/>
    <d v="2021-03-07T00:00:00"/>
    <d v="2021-04-28T00:00:00"/>
    <x v="0"/>
    <n v="995000"/>
    <n v="995000"/>
    <n v="1"/>
    <x v="1"/>
    <n v="2021"/>
    <s v="2021Q1"/>
  </r>
  <r>
    <s v="L02/070/9/000707/2021"/>
    <d v="2021-04-09T00:00:00"/>
    <d v="2021-05-17T00:00:00"/>
    <x v="1"/>
    <n v="1001835.2941000001"/>
    <n v="1001835.2941000001"/>
    <n v="1"/>
    <x v="1"/>
    <n v="2021"/>
    <s v="2021Q2"/>
  </r>
  <r>
    <s v="L02/070/9/000708/2021"/>
    <d v="2021-04-28T00:00:00"/>
    <d v="2021-05-17T00:00:00"/>
    <x v="1"/>
    <n v="12780"/>
    <n v="12780"/>
    <n v="1"/>
    <x v="1"/>
    <n v="2021"/>
    <s v="2021Q2"/>
  </r>
  <r>
    <s v="L01/088/9/000141/2021"/>
    <d v="2021-05-15T00:00:00"/>
    <d v="2021-05-20T00:00:00"/>
    <x v="0"/>
    <n v="6380"/>
    <n v="6380"/>
    <n v="1"/>
    <x v="1"/>
    <n v="2021"/>
    <s v="2021Q2"/>
  </r>
  <r>
    <s v="L01/087/9/000434/2020"/>
    <d v="2020-10-06T00:00:00"/>
    <d v="2021-05-19T00:00:00"/>
    <x v="0"/>
    <n v="1050000"/>
    <n v="542852.9412"/>
    <n v="1"/>
    <x v="0"/>
    <n v="2021"/>
    <s v="2020Q4"/>
  </r>
  <r>
    <s v="L01/070/9/000709/2021"/>
    <d v="2021-05-09T00:00:00"/>
    <d v="2021-05-12T00:00:00"/>
    <x v="1"/>
    <n v="303500"/>
    <n v="303500"/>
    <n v="1"/>
    <x v="1"/>
    <n v="2021"/>
    <s v="2021Q2"/>
  </r>
  <r>
    <s v="L01/700/9/000710/2021"/>
    <d v="2021-05-11T00:00:00"/>
    <d v="2021-05-20T00:00:00"/>
    <x v="1"/>
    <n v="25000"/>
    <n v="25000"/>
    <n v="1"/>
    <x v="1"/>
    <n v="2021"/>
    <s v="2021Q2"/>
  </r>
  <r>
    <s v="L01/070/9/000711/2021"/>
    <d v="2021-04-08T00:00:00"/>
    <d v="2021-05-20T00:00:00"/>
    <x v="1"/>
    <n v="12980"/>
    <n v="12980"/>
    <n v="1"/>
    <x v="1"/>
    <n v="2021"/>
    <s v="2021Q2"/>
  </r>
  <r>
    <s v="L01/088/9/000142/2021"/>
    <d v="2021-05-19T00:00:00"/>
    <d v="2021-05-20T00:00:00"/>
    <x v="0"/>
    <n v="20500"/>
    <n v="20500"/>
    <n v="1"/>
    <x v="1"/>
    <n v="2021"/>
    <s v="2021Q2"/>
  </r>
  <r>
    <s v="L01/020/9/000001/2021"/>
    <d v="2021-05-12T00:00:00"/>
    <d v="2021-05-20T00:00:00"/>
    <x v="2"/>
    <n v="13000000"/>
    <n v="-95068.421061350004"/>
    <n v="1"/>
    <x v="1"/>
    <n v="2021"/>
    <s v="2021Q2"/>
  </r>
  <r>
    <s v="L01/070/9/000712/2021"/>
    <d v="2021-05-19T00:00:00"/>
    <d v="2021-05-20T00:00:00"/>
    <x v="1"/>
    <n v="130000"/>
    <n v="130000"/>
    <n v="1"/>
    <x v="1"/>
    <n v="2021"/>
    <s v="2021Q2"/>
  </r>
  <r>
    <s v="L01/088/9/000143/2021"/>
    <d v="2021-05-20T00:00:00"/>
    <d v="2021-05-21T00:00:00"/>
    <x v="0"/>
    <n v="13500"/>
    <n v="13500"/>
    <n v="1"/>
    <x v="1"/>
    <n v="2021"/>
    <s v="2021Q2"/>
  </r>
  <r>
    <s v="L01/070/9/000713/2021"/>
    <d v="2021-05-15T00:00:00"/>
    <d v="2021-05-21T00:00:00"/>
    <x v="1"/>
    <n v="10820"/>
    <n v="10820"/>
    <n v="1"/>
    <x v="1"/>
    <n v="2021"/>
    <s v="2021Q2"/>
  </r>
  <r>
    <s v="L01/088/9/000144/2021"/>
    <d v="2021-05-18T00:00:00"/>
    <d v="2021-05-19T00:00:00"/>
    <x v="0"/>
    <n v="6380"/>
    <n v="6380"/>
    <n v="1"/>
    <x v="1"/>
    <n v="2021"/>
    <s v="2021Q2"/>
  </r>
  <r>
    <s v="L05/080/9/000171/2021"/>
    <d v="2021-05-13T00:00:00"/>
    <d v="2021-05-21T00:00:00"/>
    <x v="0"/>
    <n v="1990407.294"/>
    <n v="1490407.294"/>
    <n v="1"/>
    <x v="1"/>
    <n v="2021"/>
    <s v="2021Q2"/>
  </r>
  <r>
    <s v="L01/801/9/000002/2021"/>
    <d v="2021-04-27T00:00:00"/>
    <d v="2021-05-19T00:00:00"/>
    <x v="0"/>
    <n v="2550000"/>
    <n v="2550000"/>
    <n v="1"/>
    <x v="1"/>
    <n v="2021"/>
    <s v="2021Q2"/>
  </r>
  <r>
    <s v="L01/070/9/000714/2021"/>
    <d v="2021-05-11T00:00:00"/>
    <d v="2021-05-21T00:00:00"/>
    <x v="1"/>
    <n v="682500"/>
    <n v="682500"/>
    <n v="1"/>
    <x v="1"/>
    <n v="2021"/>
    <s v="2021Q2"/>
  </r>
  <r>
    <s v="L01/088/9/000160/2021"/>
    <d v="2021-06-06T00:00:00"/>
    <d v="2021-06-10T00:00:00"/>
    <x v="0"/>
    <n v="2375"/>
    <n v="2375"/>
    <n v="1"/>
    <x v="1"/>
    <n v="2021"/>
    <s v="2021Q2"/>
  </r>
  <r>
    <s v="L01/070/9/000824/2021"/>
    <d v="2021-05-11T00:00:00"/>
    <d v="2021-06-14T00:00:00"/>
    <x v="1"/>
    <n v="82128"/>
    <n v="82128"/>
    <n v="1"/>
    <x v="1"/>
    <n v="2021"/>
    <s v="2021Q2"/>
  </r>
  <r>
    <s v="L02/088/9/000161/2021"/>
    <d v="2021-06-12T00:00:00"/>
    <d v="2021-06-15T00:00:00"/>
    <x v="0"/>
    <n v="2668"/>
    <n v="2668"/>
    <n v="1"/>
    <x v="1"/>
    <n v="2021"/>
    <s v="2021Q2"/>
  </r>
  <r>
    <s v="L01/070/9/000826/2021"/>
    <d v="2021-06-13T00:00:00"/>
    <d v="2021-06-14T00:00:00"/>
    <x v="1"/>
    <n v="24380"/>
    <n v="24380"/>
    <n v="1"/>
    <x v="1"/>
    <n v="2021"/>
    <s v="2021Q2"/>
  </r>
  <r>
    <s v="L01/088/9/000162/2021"/>
    <d v="2021-05-28T00:00:00"/>
    <d v="2021-06-01T00:00:00"/>
    <x v="0"/>
    <n v="6380"/>
    <n v="6380"/>
    <n v="1"/>
    <x v="1"/>
    <n v="2021"/>
    <s v="2021Q2"/>
  </r>
  <r>
    <s v="L05/070/9/000828/2021"/>
    <d v="2021-04-30T00:00:00"/>
    <d v="2021-06-15T00:00:00"/>
    <x v="1"/>
    <n v="349980"/>
    <n v="349980"/>
    <n v="1"/>
    <x v="1"/>
    <n v="2021"/>
    <s v="2021Q2"/>
  </r>
  <r>
    <s v="L01/700/9/000831/2021"/>
    <d v="2021-03-23T00:00:00"/>
    <d v="2021-06-15T00:00:00"/>
    <x v="1"/>
    <n v="751102"/>
    <n v="751102"/>
    <n v="1"/>
    <x v="1"/>
    <n v="2021"/>
    <s v="2021Q1"/>
  </r>
  <r>
    <s v="L01/088/9/000164/2021"/>
    <d v="2021-06-09T00:00:00"/>
    <d v="2021-06-14T00:00:00"/>
    <x v="0"/>
    <n v="7000"/>
    <n v="7000"/>
    <n v="1"/>
    <x v="1"/>
    <n v="2021"/>
    <s v="2021Q2"/>
  </r>
  <r>
    <s v="L01/070/9/000832/2021"/>
    <d v="2021-05-31T00:00:00"/>
    <d v="2021-06-07T00:00:00"/>
    <x v="1"/>
    <n v="1006380"/>
    <n v="1006380"/>
    <n v="1"/>
    <x v="1"/>
    <n v="2021"/>
    <s v="2021Q2"/>
  </r>
  <r>
    <s v="L01/087/9/000197/2021"/>
    <d v="2021-06-09T00:00:00"/>
    <d v="2021-06-15T00:00:00"/>
    <x v="0"/>
    <n v="6380"/>
    <n v="6380"/>
    <n v="1"/>
    <x v="1"/>
    <n v="2021"/>
    <s v="2021Q2"/>
  </r>
  <r>
    <s v="L01/070/9/000839/2021"/>
    <d v="2021-05-29T00:00:00"/>
    <d v="2021-06-17T00:00:00"/>
    <x v="1"/>
    <n v="4060"/>
    <n v="4060"/>
    <n v="1"/>
    <x v="1"/>
    <n v="2021"/>
    <s v="2021Q2"/>
  </r>
  <r>
    <s v="L01/070/9/000840/2021"/>
    <d v="2021-06-16T00:00:00"/>
    <d v="2021-06-17T00:00:00"/>
    <x v="1"/>
    <n v="6380"/>
    <n v="6380"/>
    <n v="1"/>
    <x v="1"/>
    <n v="2021"/>
    <s v="2021Q2"/>
  </r>
  <r>
    <s v="L01/070/9/000842/2021"/>
    <d v="2021-04-12T00:00:00"/>
    <d v="2021-06-17T00:00:00"/>
    <x v="1"/>
    <n v="40950"/>
    <n v="40950"/>
    <n v="1"/>
    <x v="1"/>
    <n v="2021"/>
    <s v="2021Q2"/>
  </r>
  <r>
    <s v="L01/088/9/000165/2021"/>
    <d v="2021-06-10T00:00:00"/>
    <d v="2021-06-18T00:00:00"/>
    <x v="0"/>
    <n v="6380"/>
    <n v="6380"/>
    <n v="1"/>
    <x v="1"/>
    <n v="2021"/>
    <s v="2021Q2"/>
  </r>
  <r>
    <s v="L01/070/9/000844/2021"/>
    <d v="2021-06-08T00:00:00"/>
    <d v="2021-06-17T00:00:00"/>
    <x v="1"/>
    <n v="322162"/>
    <n v="322162"/>
    <n v="1"/>
    <x v="1"/>
    <n v="2021"/>
    <s v="2021Q2"/>
  </r>
  <r>
    <s v="L01/088/9/000166/2021"/>
    <d v="2021-06-13T00:00:00"/>
    <d v="2021-06-21T00:00:00"/>
    <x v="0"/>
    <n v="6380"/>
    <n v="6380"/>
    <n v="1"/>
    <x v="1"/>
    <n v="2021"/>
    <s v="2021Q2"/>
  </r>
  <r>
    <s v="L01/070/9/000845/2021"/>
    <d v="2021-05-28T00:00:00"/>
    <d v="2021-06-17T00:00:00"/>
    <x v="1"/>
    <n v="6380"/>
    <n v="6380"/>
    <n v="1"/>
    <x v="1"/>
    <n v="2021"/>
    <s v="2021Q2"/>
  </r>
  <r>
    <s v="L01/070/9/000846/2021"/>
    <d v="2021-06-13T00:00:00"/>
    <d v="2021-06-17T00:00:00"/>
    <x v="1"/>
    <n v="281708"/>
    <n v="281708"/>
    <n v="1"/>
    <x v="1"/>
    <n v="2021"/>
    <s v="2021Q2"/>
  </r>
  <r>
    <s v="L01/070/9/000847/2021"/>
    <d v="2021-06-11T00:00:00"/>
    <d v="2021-06-16T00:00:00"/>
    <x v="1"/>
    <n v="6380"/>
    <n v="6380"/>
    <n v="1"/>
    <x v="1"/>
    <n v="2021"/>
    <s v="2021Q2"/>
  </r>
  <r>
    <s v="L01/080/9/000198/2021"/>
    <d v="2021-06-19T00:00:00"/>
    <d v="2021-06-21T00:00:00"/>
    <x v="0"/>
    <n v="33846.156000000003"/>
    <n v="33846.156000000003"/>
    <n v="1"/>
    <x v="1"/>
    <n v="2021"/>
    <s v="2021Q2"/>
  </r>
  <r>
    <s v="L01/880/9/000199/2021"/>
    <d v="2021-01-10T00:00:00"/>
    <d v="2021-06-21T00:00:00"/>
    <x v="0"/>
    <n v="16960"/>
    <n v="16960"/>
    <n v="1"/>
    <x v="1"/>
    <n v="2021"/>
    <s v="2021Q1"/>
  </r>
  <r>
    <s v="L01/070/9/000849/2021"/>
    <d v="2021-06-16T00:00:00"/>
    <d v="2021-06-21T00:00:00"/>
    <x v="1"/>
    <n v="81500"/>
    <n v="81500"/>
    <n v="1"/>
    <x v="1"/>
    <n v="2021"/>
    <s v="2021Q2"/>
  </r>
  <r>
    <s v="L02/070/9/000850/2021"/>
    <d v="2021-06-12T00:00:00"/>
    <d v="2021-06-21T00:00:00"/>
    <x v="1"/>
    <n v="650000"/>
    <n v="650000"/>
    <n v="1"/>
    <x v="1"/>
    <n v="2021"/>
    <s v="2021Q2"/>
  </r>
  <r>
    <s v="L02/070/9/000851/2021"/>
    <d v="2021-05-09T00:00:00"/>
    <d v="2021-06-21T00:00:00"/>
    <x v="1"/>
    <n v="6380"/>
    <n v="6380"/>
    <n v="1"/>
    <x v="1"/>
    <n v="2021"/>
    <s v="2021Q2"/>
  </r>
  <r>
    <s v="L02/070/9/000852/2021"/>
    <d v="2021-06-03T00:00:00"/>
    <d v="2021-06-21T00:00:00"/>
    <x v="1"/>
    <n v="1343007.1765000001"/>
    <n v="1343007.1765000001"/>
    <n v="1"/>
    <x v="1"/>
    <n v="2021"/>
    <s v="2021Q2"/>
  </r>
  <r>
    <s v="L01/070/9/000853/2021"/>
    <d v="2021-04-18T00:00:00"/>
    <d v="2021-05-17T00:00:00"/>
    <x v="1"/>
    <n v="8700"/>
    <n v="8700"/>
    <n v="1"/>
    <x v="1"/>
    <n v="2021"/>
    <s v="2021Q2"/>
  </r>
  <r>
    <s v="L01/070/9/000854/2021"/>
    <d v="2021-05-28T00:00:00"/>
    <d v="2021-06-22T00:00:00"/>
    <x v="1"/>
    <n v="6380"/>
    <n v="6380"/>
    <n v="1"/>
    <x v="1"/>
    <n v="2021"/>
    <s v="2021Q2"/>
  </r>
  <r>
    <s v="L01/087/9/000200/2021"/>
    <d v="2021-06-16T00:00:00"/>
    <d v="2021-06-22T00:00:00"/>
    <x v="0"/>
    <n v="19140"/>
    <n v="19140"/>
    <n v="1"/>
    <x v="1"/>
    <n v="2021"/>
    <s v="2021Q2"/>
  </r>
  <r>
    <s v="L01/070/9/000855/2021"/>
    <d v="2021-06-18T00:00:00"/>
    <d v="2021-06-22T00:00:00"/>
    <x v="1"/>
    <n v="6380"/>
    <n v="6380"/>
    <n v="1"/>
    <x v="1"/>
    <n v="2021"/>
    <s v="2021Q2"/>
  </r>
  <r>
    <s v="L02/088/9/000167/2021"/>
    <d v="2021-06-12T00:00:00"/>
    <d v="2021-06-14T00:00:00"/>
    <x v="0"/>
    <n v="6380"/>
    <n v="6380"/>
    <n v="1"/>
    <x v="1"/>
    <n v="2021"/>
    <s v="2021Q2"/>
  </r>
  <r>
    <s v="L01/088/9/000168/2021"/>
    <d v="2021-06-13T00:00:00"/>
    <d v="2021-06-17T00:00:00"/>
    <x v="0"/>
    <n v="6380"/>
    <n v="-11256"/>
    <n v="1"/>
    <x v="1"/>
    <n v="2021"/>
    <s v="2021Q2"/>
  </r>
  <r>
    <s v="L01/070/9/000856/2021"/>
    <d v="2021-05-29T00:00:00"/>
    <d v="2021-05-31T00:00:00"/>
    <x v="1"/>
    <n v="6380"/>
    <n v="6380"/>
    <n v="1"/>
    <x v="1"/>
    <n v="2021"/>
    <s v="2021Q2"/>
  </r>
  <r>
    <s v="L01/070/9/000857/2021"/>
    <d v="2021-06-13T00:00:00"/>
    <d v="2021-06-22T00:00:00"/>
    <x v="1"/>
    <n v="6380"/>
    <n v="6380"/>
    <n v="1"/>
    <x v="1"/>
    <n v="2021"/>
    <s v="2021Q2"/>
  </r>
  <r>
    <s v="L01/070/9/000858/2021"/>
    <d v="2021-06-20T00:00:00"/>
    <d v="2021-06-22T00:00:00"/>
    <x v="1"/>
    <n v="6380"/>
    <n v="6380"/>
    <n v="1"/>
    <x v="1"/>
    <n v="2021"/>
    <s v="2021Q2"/>
  </r>
  <r>
    <s v="L01/087/9/000201/2021"/>
    <d v="2021-06-16T00:00:00"/>
    <d v="2021-06-22T00:00:00"/>
    <x v="0"/>
    <n v="1410208"/>
    <n v="910208"/>
    <n v="1"/>
    <x v="1"/>
    <n v="2021"/>
    <s v="2021Q2"/>
  </r>
  <r>
    <s v="L01/070/9/000859/2021"/>
    <d v="2021-06-17T00:00:00"/>
    <d v="2021-06-22T00:00:00"/>
    <x v="1"/>
    <n v="79460"/>
    <n v="79460"/>
    <n v="1"/>
    <x v="1"/>
    <n v="2021"/>
    <s v="2021Q2"/>
  </r>
  <r>
    <s v="L01/070/9/000861/2021"/>
    <d v="2021-02-14T00:00:00"/>
    <d v="2021-06-22T00:00:00"/>
    <x v="1"/>
    <n v="12000"/>
    <n v="12000"/>
    <n v="1"/>
    <x v="1"/>
    <n v="2021"/>
    <s v="2021Q1"/>
  </r>
  <r>
    <s v="L01/070/9/000862/2021"/>
    <d v="2021-06-13T00:00:00"/>
    <d v="2021-06-22T00:00:00"/>
    <x v="1"/>
    <n v="175380"/>
    <n v="175380"/>
    <n v="1"/>
    <x v="1"/>
    <n v="2021"/>
    <s v="2021Q2"/>
  </r>
  <r>
    <s v="L01/088/9/000169/2021"/>
    <d v="2021-06-12T00:00:00"/>
    <d v="2021-06-22T00:00:00"/>
    <x v="0"/>
    <n v="6380"/>
    <n v="6380"/>
    <n v="1"/>
    <x v="1"/>
    <n v="2021"/>
    <s v="2021Q2"/>
  </r>
  <r>
    <s v="L01/080/9/000436/2020"/>
    <d v="2020-03-04T00:00:00"/>
    <d v="2021-06-22T00:00:00"/>
    <x v="0"/>
    <n v="50000"/>
    <n v="50000"/>
    <n v="1"/>
    <x v="0"/>
    <n v="2021"/>
    <s v="2020Q1"/>
  </r>
  <r>
    <s v="L01/110/9/000007/2021"/>
    <d v="2021-05-10T00:00:00"/>
    <d v="2021-05-24T00:00:00"/>
    <x v="4"/>
    <n v="50000"/>
    <n v="50000"/>
    <n v="1"/>
    <x v="1"/>
    <n v="2021"/>
    <s v="2021Q2"/>
  </r>
  <r>
    <s v="L01/080/9/000204/2021"/>
    <d v="2021-06-08T00:00:00"/>
    <d v="2021-06-23T00:00:00"/>
    <x v="0"/>
    <n v="7540"/>
    <n v="7540"/>
    <n v="1"/>
    <x v="1"/>
    <n v="2021"/>
    <s v="2021Q2"/>
  </r>
  <r>
    <s v="L01/070/9/000867/2021"/>
    <d v="2021-06-19T00:00:00"/>
    <d v="2021-06-23T00:00:00"/>
    <x v="1"/>
    <n v="6380"/>
    <n v="6380"/>
    <n v="1"/>
    <x v="1"/>
    <n v="2021"/>
    <s v="2021Q2"/>
  </r>
  <r>
    <s v="L01/080/9/000437/2020"/>
    <d v="2020-11-01T00:00:00"/>
    <d v="2021-06-23T00:00:00"/>
    <x v="0"/>
    <n v="2465650"/>
    <n v="1965650"/>
    <n v="1"/>
    <x v="0"/>
    <n v="2021"/>
    <s v="2020Q4"/>
  </r>
  <r>
    <s v="L01/088/9/000172/2021"/>
    <d v="2021-06-22T00:00:00"/>
    <d v="2021-06-23T00:00:00"/>
    <x v="0"/>
    <n v="7000"/>
    <n v="7000"/>
    <n v="1"/>
    <x v="1"/>
    <n v="2021"/>
    <s v="2021Q2"/>
  </r>
  <r>
    <s v="L01/070/9/000868/2021"/>
    <d v="2021-06-21T00:00:00"/>
    <d v="2021-06-23T00:00:00"/>
    <x v="1"/>
    <n v="6380"/>
    <n v="6380"/>
    <n v="1"/>
    <x v="1"/>
    <n v="2021"/>
    <s v="2021Q2"/>
  </r>
  <r>
    <s v="L01/070/9/000869/2021"/>
    <d v="2021-06-11T00:00:00"/>
    <d v="2021-06-23T00:00:00"/>
    <x v="1"/>
    <n v="6380"/>
    <n v="6380"/>
    <n v="1"/>
    <x v="1"/>
    <n v="2021"/>
    <s v="2021Q2"/>
  </r>
  <r>
    <s v="L05/070/9/000873/2021"/>
    <d v="2021-06-01T00:00:00"/>
    <d v="2021-06-22T00:00:00"/>
    <x v="1"/>
    <n v="-2814149.8820000002"/>
    <n v="-2814149.8820000002"/>
    <n v="1"/>
    <x v="1"/>
    <n v="2021"/>
    <s v="2021Q2"/>
  </r>
  <r>
    <s v="L01/070/9/000874/2021"/>
    <d v="2021-06-16T00:00:00"/>
    <d v="2021-06-23T00:00:00"/>
    <x v="1"/>
    <n v="6860"/>
    <n v="6860"/>
    <n v="1"/>
    <x v="1"/>
    <n v="2021"/>
    <s v="2021Q2"/>
  </r>
  <r>
    <s v="L01/070/9/000876/2021"/>
    <d v="2021-05-29T00:00:00"/>
    <d v="2021-06-22T00:00:00"/>
    <x v="1"/>
    <n v="30380"/>
    <n v="30380"/>
    <n v="1"/>
    <x v="1"/>
    <n v="2021"/>
    <s v="2021Q2"/>
  </r>
  <r>
    <s v="L01/088/9/000174/2021"/>
    <d v="2021-06-19T00:00:00"/>
    <d v="2021-06-24T00:00:00"/>
    <x v="0"/>
    <n v="71355"/>
    <n v="71355"/>
    <n v="1"/>
    <x v="1"/>
    <n v="2021"/>
    <s v="2021Q2"/>
  </r>
  <r>
    <s v="L01/070/9/000878/2021"/>
    <d v="2021-06-19T00:00:00"/>
    <d v="2021-06-24T00:00:00"/>
    <x v="1"/>
    <n v="6380"/>
    <n v="6380"/>
    <n v="1"/>
    <x v="1"/>
    <n v="2021"/>
    <s v="2021Q2"/>
  </r>
  <r>
    <s v="L01/070/9/000879/2021"/>
    <d v="2021-06-22T00:00:00"/>
    <d v="2021-06-24T00:00:00"/>
    <x v="1"/>
    <n v="6380"/>
    <n v="6380"/>
    <n v="1"/>
    <x v="1"/>
    <n v="2021"/>
    <s v="2021Q2"/>
  </r>
  <r>
    <s v="L01/080/9/000205/2021"/>
    <d v="2021-05-12T00:00:00"/>
    <d v="2021-06-24T00:00:00"/>
    <x v="0"/>
    <n v="10000"/>
    <n v="10000"/>
    <n v="1"/>
    <x v="1"/>
    <n v="2021"/>
    <s v="2021Q2"/>
  </r>
  <r>
    <s v="L15/070/9/000880/2021"/>
    <d v="2021-06-13T00:00:00"/>
    <d v="2021-06-24T00:00:00"/>
    <x v="1"/>
    <n v="150000"/>
    <n v="150000"/>
    <n v="1"/>
    <x v="1"/>
    <n v="2021"/>
    <s v="2021Q2"/>
  </r>
  <r>
    <s v="L01/070/9/000881/2021"/>
    <d v="2021-06-21T00:00:00"/>
    <d v="2021-06-24T00:00:00"/>
    <x v="1"/>
    <n v="6380"/>
    <n v="6380"/>
    <n v="1"/>
    <x v="1"/>
    <n v="2021"/>
    <s v="2021Q2"/>
  </r>
  <r>
    <s v="L01/070/9/000883/2021"/>
    <d v="2021-06-14T00:00:00"/>
    <d v="2021-06-18T00:00:00"/>
    <x v="1"/>
    <n v="6380"/>
    <n v="6380"/>
    <n v="1"/>
    <x v="1"/>
    <n v="2021"/>
    <s v="2021Q2"/>
  </r>
  <r>
    <s v="L01/070/9/000886/2021"/>
    <d v="2021-06-11T00:00:00"/>
    <d v="2021-06-15T00:00:00"/>
    <x v="1"/>
    <n v="6380"/>
    <n v="6380"/>
    <n v="1"/>
    <x v="1"/>
    <n v="2021"/>
    <s v="2021Q2"/>
  </r>
  <r>
    <s v="L01/080/9/000206/2021"/>
    <d v="2021-05-07T00:00:00"/>
    <d v="2021-06-14T00:00:00"/>
    <x v="0"/>
    <n v="6380"/>
    <n v="6380"/>
    <n v="1"/>
    <x v="1"/>
    <n v="2021"/>
    <s v="2021Q2"/>
  </r>
  <r>
    <s v="L01/070/9/000889/2021"/>
    <d v="2021-06-13T00:00:00"/>
    <d v="2021-06-24T00:00:00"/>
    <x v="1"/>
    <n v="10976"/>
    <n v="10976"/>
    <n v="1"/>
    <x v="1"/>
    <n v="2021"/>
    <s v="2021Q2"/>
  </r>
  <r>
    <s v="L01/070/9/000890/2021"/>
    <d v="2021-06-23T00:00:00"/>
    <d v="2021-06-24T00:00:00"/>
    <x v="1"/>
    <n v="214844"/>
    <n v="214844"/>
    <n v="1"/>
    <x v="1"/>
    <n v="2021"/>
    <s v="2021Q2"/>
  </r>
  <r>
    <s v="L01/070/9/000892/2021"/>
    <d v="2021-01-07T00:00:00"/>
    <d v="2021-06-15T00:00:00"/>
    <x v="1"/>
    <n v="5700"/>
    <n v="5700"/>
    <n v="1"/>
    <x v="1"/>
    <n v="2021"/>
    <s v="2021Q1"/>
  </r>
  <r>
    <s v="L01/070/9/000894/2021"/>
    <d v="2021-06-19T00:00:00"/>
    <d v="2021-06-23T00:00:00"/>
    <x v="1"/>
    <n v="6380"/>
    <n v="6380"/>
    <n v="1"/>
    <x v="1"/>
    <n v="2021"/>
    <s v="2021Q2"/>
  </r>
  <r>
    <s v="L01/080/9/000209/2021"/>
    <d v="2021-02-02T00:00:00"/>
    <d v="2021-06-22T00:00:00"/>
    <x v="0"/>
    <n v="68235"/>
    <n v="68235"/>
    <n v="1"/>
    <x v="1"/>
    <n v="2021"/>
    <s v="2021Q1"/>
  </r>
  <r>
    <s v="L01/070/9/000895/2021"/>
    <d v="2021-06-10T00:00:00"/>
    <d v="2021-06-22T00:00:00"/>
    <x v="1"/>
    <n v="6380"/>
    <n v="6380"/>
    <n v="1"/>
    <x v="1"/>
    <n v="2021"/>
    <s v="2021Q2"/>
  </r>
  <r>
    <s v="L15/070/9/000896/2021"/>
    <d v="2021-06-21T00:00:00"/>
    <d v="2021-06-25T00:00:00"/>
    <x v="1"/>
    <n v="6380"/>
    <n v="6380"/>
    <n v="1"/>
    <x v="1"/>
    <n v="2021"/>
    <s v="2021Q2"/>
  </r>
  <r>
    <s v="L01/070/9/000897/2021"/>
    <d v="2021-06-24T00:00:00"/>
    <d v="2021-06-25T00:00:00"/>
    <x v="1"/>
    <n v="6380"/>
    <n v="6380"/>
    <n v="1"/>
    <x v="1"/>
    <n v="2021"/>
    <s v="2021Q2"/>
  </r>
  <r>
    <s v="L01/070/9/000898/2021"/>
    <d v="2021-06-22T00:00:00"/>
    <d v="2021-06-25T00:00:00"/>
    <x v="1"/>
    <n v="6380"/>
    <n v="6380"/>
    <n v="1"/>
    <x v="1"/>
    <n v="2021"/>
    <s v="2021Q2"/>
  </r>
  <r>
    <s v="L01/087/9/000210/2021"/>
    <d v="2021-06-14T00:00:00"/>
    <d v="2021-06-22T00:00:00"/>
    <x v="0"/>
    <n v="6380"/>
    <n v="6380"/>
    <n v="1"/>
    <x v="1"/>
    <n v="2021"/>
    <s v="2021Q2"/>
  </r>
  <r>
    <s v="L01/070/9/000901/2021"/>
    <d v="2021-06-19T00:00:00"/>
    <d v="2021-06-25T00:00:00"/>
    <x v="1"/>
    <n v="246000"/>
    <n v="246000"/>
    <n v="1"/>
    <x v="1"/>
    <n v="2021"/>
    <s v="2021Q2"/>
  </r>
  <r>
    <s v="L01/070/9/000902/2021"/>
    <d v="2021-06-06T00:00:00"/>
    <d v="2021-06-24T00:00:00"/>
    <x v="1"/>
    <n v="596380"/>
    <n v="592760"/>
    <n v="1"/>
    <x v="1"/>
    <n v="2021"/>
    <s v="2021Q2"/>
  </r>
  <r>
    <s v="L01/070/9/000904/2021"/>
    <d v="2021-06-13T00:00:00"/>
    <d v="2021-06-28T00:00:00"/>
    <x v="1"/>
    <n v="6380"/>
    <n v="6380"/>
    <n v="1"/>
    <x v="1"/>
    <n v="2021"/>
    <s v="2021Q2"/>
  </r>
  <r>
    <s v="L01/088/9/000177/2021"/>
    <d v="2021-06-23T00:00:00"/>
    <d v="2021-06-24T00:00:00"/>
    <x v="0"/>
    <n v="6380"/>
    <n v="6380"/>
    <n v="1"/>
    <x v="1"/>
    <n v="2021"/>
    <s v="2021Q2"/>
  </r>
  <r>
    <s v="L01/088/9/000178/2021"/>
    <d v="2021-06-26T00:00:00"/>
    <d v="2021-06-28T00:00:00"/>
    <x v="0"/>
    <n v="6380"/>
    <n v="6380"/>
    <n v="1"/>
    <x v="1"/>
    <n v="2021"/>
    <s v="2021Q2"/>
  </r>
  <r>
    <s v="L05/070/9/000906/2021"/>
    <d v="2021-06-18T00:00:00"/>
    <d v="2021-06-28T00:00:00"/>
    <x v="1"/>
    <n v="6380"/>
    <n v="6380"/>
    <n v="1"/>
    <x v="1"/>
    <n v="2021"/>
    <s v="2021Q2"/>
  </r>
  <r>
    <s v="L05/080/9/000211/2021"/>
    <d v="2021-05-20T00:00:00"/>
    <d v="2021-06-28T00:00:00"/>
    <x v="0"/>
    <n v="100000"/>
    <n v="100000"/>
    <n v="1"/>
    <x v="1"/>
    <n v="2021"/>
    <s v="2021Q2"/>
  </r>
  <r>
    <s v="L01/070/9/000910/2021"/>
    <d v="2021-06-18T00:00:00"/>
    <d v="2021-06-25T00:00:00"/>
    <x v="1"/>
    <n v="192380"/>
    <n v="192380"/>
    <n v="1"/>
    <x v="1"/>
    <n v="2021"/>
    <s v="2021Q2"/>
  </r>
  <r>
    <s v="L01/070/9/000911/2021"/>
    <d v="2021-05-22T00:00:00"/>
    <d v="2021-06-29T00:00:00"/>
    <x v="1"/>
    <n v="835000"/>
    <n v="835000"/>
    <n v="1"/>
    <x v="1"/>
    <n v="2021"/>
    <s v="2021Q2"/>
  </r>
  <r>
    <s v="L01/070/9/000912/2021"/>
    <d v="2021-06-28T00:00:00"/>
    <d v="2021-06-29T00:00:00"/>
    <x v="1"/>
    <n v="500000"/>
    <n v="500000"/>
    <n v="1"/>
    <x v="1"/>
    <n v="2021"/>
    <s v="2021Q2"/>
  </r>
  <r>
    <s v="L01/070/9/000914/2021"/>
    <d v="2021-06-28T00:00:00"/>
    <d v="2021-06-30T00:00:00"/>
    <x v="1"/>
    <n v="6380"/>
    <n v="6380"/>
    <n v="1"/>
    <x v="1"/>
    <n v="2021"/>
    <s v="2021Q2"/>
  </r>
  <r>
    <s v="L01/070/9/000915/2021"/>
    <d v="2021-06-27T00:00:00"/>
    <d v="2021-06-30T00:00:00"/>
    <x v="1"/>
    <n v="1030580"/>
    <n v="1030580"/>
    <n v="1"/>
    <x v="1"/>
    <n v="2021"/>
    <s v="2021Q2"/>
  </r>
  <r>
    <s v="L02/070/9/000916/2021"/>
    <d v="2021-06-26T00:00:00"/>
    <d v="2021-06-30T00:00:00"/>
    <x v="1"/>
    <n v="11380"/>
    <n v="11380"/>
    <n v="1"/>
    <x v="1"/>
    <n v="2021"/>
    <s v="2021Q2"/>
  </r>
  <r>
    <s v="L01/087/9/000212/2021"/>
    <d v="2021-06-16T00:00:00"/>
    <d v="2021-06-29T00:00:00"/>
    <x v="0"/>
    <n v="500000"/>
    <n v="500000"/>
    <n v="1"/>
    <x v="1"/>
    <n v="2021"/>
    <s v="2021Q2"/>
  </r>
  <r>
    <s v="L01/801/9/000004/2021"/>
    <d v="2021-06-27T00:00:00"/>
    <d v="2021-06-30T00:00:00"/>
    <x v="0"/>
    <n v="830813"/>
    <n v="830813"/>
    <n v="1"/>
    <x v="1"/>
    <n v="2021"/>
    <s v="2021Q2"/>
  </r>
  <r>
    <s v="L01/070/9/000917/2021"/>
    <d v="2021-06-28T00:00:00"/>
    <d v="2021-06-30T00:00:00"/>
    <x v="1"/>
    <n v="6380"/>
    <n v="6380"/>
    <n v="1"/>
    <x v="1"/>
    <n v="2021"/>
    <s v="2021Q2"/>
  </r>
  <r>
    <s v="L01/070/9/000918/2021"/>
    <d v="2021-06-29T00:00:00"/>
    <d v="2021-07-01T00:00:00"/>
    <x v="1"/>
    <n v="6380"/>
    <n v="6380"/>
    <n v="1"/>
    <x v="1"/>
    <n v="2021"/>
    <s v="2021Q2"/>
  </r>
  <r>
    <s v="L05/070/9/000919/2021"/>
    <d v="2021-06-21T00:00:00"/>
    <d v="2021-07-01T00:00:00"/>
    <x v="1"/>
    <n v="6380"/>
    <n v="6380"/>
    <n v="1"/>
    <x v="1"/>
    <n v="2021"/>
    <s v="2021Q2"/>
  </r>
  <r>
    <s v="L02/070/9/001270/2020"/>
    <d v="2020-11-29T00:00:00"/>
    <d v="2021-07-01T00:00:00"/>
    <x v="1"/>
    <n v="259649.12280000001"/>
    <n v="259649.12280000001"/>
    <n v="1"/>
    <x v="0"/>
    <n v="2021"/>
    <s v="2020Q4"/>
  </r>
  <r>
    <s v="L01/080/9/000438/2020"/>
    <d v="2020-06-21T00:00:00"/>
    <d v="2021-07-01T00:00:00"/>
    <x v="0"/>
    <n v="1775541.7959"/>
    <n v="-724458.20409999997"/>
    <n v="1"/>
    <x v="0"/>
    <n v="2021"/>
    <s v="2020Q2"/>
  </r>
  <r>
    <s v="L01/070/9/000922/2021"/>
    <d v="2021-06-25T00:00:00"/>
    <d v="2021-07-01T00:00:00"/>
    <x v="1"/>
    <n v="6380"/>
    <n v="6380"/>
    <n v="1"/>
    <x v="1"/>
    <n v="2021"/>
    <s v="2021Q2"/>
  </r>
  <r>
    <s v="L01/088/9/000180/2021"/>
    <d v="2021-07-01T00:00:00"/>
    <d v="2021-07-02T00:00:00"/>
    <x v="0"/>
    <n v="6380"/>
    <n v="6380"/>
    <n v="1"/>
    <x v="1"/>
    <n v="2021"/>
    <s v="2021Q3"/>
  </r>
  <r>
    <s v="L01/070/9/000923/2021"/>
    <d v="2021-06-30T00:00:00"/>
    <d v="2021-07-02T00:00:00"/>
    <x v="1"/>
    <n v="23880"/>
    <n v="23880"/>
    <n v="1"/>
    <x v="1"/>
    <n v="2021"/>
    <s v="2021Q2"/>
  </r>
  <r>
    <s v="L01/087/9/000439/2020"/>
    <d v="2020-04-27T00:00:00"/>
    <d v="2021-07-05T00:00:00"/>
    <x v="0"/>
    <n v="110000"/>
    <n v="110000"/>
    <n v="1"/>
    <x v="0"/>
    <n v="2021"/>
    <s v="2020Q2"/>
  </r>
  <r>
    <s v="L01/070/9/000928/2021"/>
    <d v="2021-06-24T00:00:00"/>
    <d v="2021-07-05T00:00:00"/>
    <x v="1"/>
    <n v="16780"/>
    <n v="16780"/>
    <n v="1"/>
    <x v="1"/>
    <n v="2021"/>
    <s v="2021Q2"/>
  </r>
  <r>
    <s v="L01/080/9/000213/2021"/>
    <d v="2021-06-25T00:00:00"/>
    <d v="2021-07-05T00:00:00"/>
    <x v="0"/>
    <n v="1693156"/>
    <n v="1693156"/>
    <n v="1"/>
    <x v="1"/>
    <n v="2021"/>
    <s v="2021Q2"/>
  </r>
  <r>
    <s v="L01/088/9/000182/2021"/>
    <d v="2021-07-04T00:00:00"/>
    <d v="2021-07-06T00:00:00"/>
    <x v="0"/>
    <n v="17820"/>
    <n v="17820"/>
    <n v="1"/>
    <x v="1"/>
    <n v="2021"/>
    <s v="2021Q3"/>
  </r>
  <r>
    <s v="L01/070/9/000930/2021"/>
    <d v="2021-04-23T00:00:00"/>
    <d v="2021-05-03T00:00:00"/>
    <x v="1"/>
    <n v="6380"/>
    <n v="6380"/>
    <n v="1"/>
    <x v="1"/>
    <n v="2021"/>
    <s v="2021Q2"/>
  </r>
  <r>
    <s v="L01/070/9/000931/2021"/>
    <d v="2021-05-14T00:00:00"/>
    <d v="2021-07-05T00:00:00"/>
    <x v="1"/>
    <n v="-1720"/>
    <n v="-51580"/>
    <n v="1"/>
    <x v="1"/>
    <n v="2021"/>
    <s v="2021Q2"/>
  </r>
  <r>
    <s v="L01/070/9/000932/2021"/>
    <d v="2021-06-27T00:00:00"/>
    <d v="2021-07-05T00:00:00"/>
    <x v="1"/>
    <n v="-669560"/>
    <n v="-669560"/>
    <n v="1"/>
    <x v="1"/>
    <n v="2021"/>
    <s v="2021Q2"/>
  </r>
  <r>
    <s v="L01/070/9/000933/2021"/>
    <d v="2021-06-27T00:00:00"/>
    <d v="2021-07-05T00:00:00"/>
    <x v="1"/>
    <n v="6380"/>
    <n v="6380"/>
    <n v="1"/>
    <x v="1"/>
    <n v="2021"/>
    <s v="2021Q2"/>
  </r>
  <r>
    <s v="L01/070/9/000937/2021"/>
    <d v="2021-06-15T00:00:00"/>
    <d v="2021-07-05T00:00:00"/>
    <x v="1"/>
    <n v="6380"/>
    <n v="6380"/>
    <n v="1"/>
    <x v="1"/>
    <n v="2021"/>
    <s v="2021Q2"/>
  </r>
  <r>
    <s v="L01/080/9/000216/2021"/>
    <d v="2021-07-05T00:00:00"/>
    <d v="2021-07-06T00:00:00"/>
    <x v="0"/>
    <n v="217880"/>
    <n v="217880"/>
    <n v="1"/>
    <x v="1"/>
    <n v="2021"/>
    <s v="2021Q3"/>
  </r>
  <r>
    <s v="L01/087/9/000217/2021"/>
    <d v="2021-05-28T00:00:00"/>
    <d v="2021-07-06T00:00:00"/>
    <x v="0"/>
    <n v="24000"/>
    <n v="24000"/>
    <n v="1"/>
    <x v="1"/>
    <n v="2021"/>
    <s v="2021Q2"/>
  </r>
  <r>
    <s v="L01/088/9/000184/2021"/>
    <d v="2021-07-03T00:00:00"/>
    <d v="2021-07-07T00:00:00"/>
    <x v="0"/>
    <n v="6380"/>
    <n v="6380"/>
    <n v="1"/>
    <x v="1"/>
    <n v="2021"/>
    <s v="2021Q3"/>
  </r>
  <r>
    <s v="L01/070/9/000939/2021"/>
    <d v="2021-06-29T00:00:00"/>
    <d v="2021-07-07T00:00:00"/>
    <x v="1"/>
    <n v="10440"/>
    <n v="10440"/>
    <n v="1"/>
    <x v="1"/>
    <n v="2021"/>
    <s v="2021Q2"/>
  </r>
  <r>
    <s v="L01/088/9/000186/2021"/>
    <d v="2021-06-20T00:00:00"/>
    <d v="2021-07-07T00:00:00"/>
    <x v="0"/>
    <n v="23000"/>
    <n v="23000"/>
    <n v="1"/>
    <x v="1"/>
    <n v="2021"/>
    <s v="2021Q2"/>
  </r>
  <r>
    <s v="L01/088/9/000187/2021"/>
    <d v="2021-06-30T00:00:00"/>
    <d v="2021-07-07T00:00:00"/>
    <x v="0"/>
    <n v="95000"/>
    <n v="95000"/>
    <n v="1"/>
    <x v="1"/>
    <n v="2021"/>
    <s v="2021Q2"/>
  </r>
  <r>
    <s v="L01/070/9/000940/2021"/>
    <d v="2021-05-31T00:00:00"/>
    <d v="2021-07-05T00:00:00"/>
    <x v="1"/>
    <n v="39440"/>
    <n v="39440"/>
    <n v="1"/>
    <x v="1"/>
    <n v="2021"/>
    <s v="2021Q2"/>
  </r>
  <r>
    <s v="L01/070/9/000941/2021"/>
    <d v="2021-06-28T00:00:00"/>
    <d v="2021-07-05T00:00:00"/>
    <x v="1"/>
    <n v="416000"/>
    <n v="416000"/>
    <n v="1"/>
    <x v="1"/>
    <n v="2021"/>
    <s v="2021Q2"/>
  </r>
  <r>
    <s v="L01/087/9/000219/2021"/>
    <d v="2021-06-30T00:00:00"/>
    <d v="2021-07-08T00:00:00"/>
    <x v="0"/>
    <n v="6380"/>
    <n v="6380"/>
    <n v="1"/>
    <x v="1"/>
    <n v="2021"/>
    <s v="2021Q2"/>
  </r>
  <r>
    <s v="L01/070/9/000944/2021"/>
    <d v="2021-07-02T00:00:00"/>
    <d v="2021-07-08T00:00:00"/>
    <x v="1"/>
    <n v="472060"/>
    <n v="472060"/>
    <n v="1"/>
    <x v="1"/>
    <n v="2021"/>
    <s v="2021Q3"/>
  </r>
  <r>
    <s v="L01/070/9/000948/2021"/>
    <d v="2021-05-31T00:00:00"/>
    <d v="2021-07-06T00:00:00"/>
    <x v="1"/>
    <n v="50000"/>
    <n v="50000"/>
    <n v="1"/>
    <x v="1"/>
    <n v="2021"/>
    <s v="2021Q2"/>
  </r>
  <r>
    <s v="L01/070/9/000949/2021"/>
    <d v="2021-07-08T00:00:00"/>
    <d v="2021-07-09T00:00:00"/>
    <x v="1"/>
    <n v="5000"/>
    <n v="5000"/>
    <n v="1"/>
    <x v="1"/>
    <n v="2021"/>
    <s v="2021Q3"/>
  </r>
  <r>
    <s v="L01/083/9/000189/2021"/>
    <d v="2021-07-01T00:00:00"/>
    <d v="2021-07-08T00:00:00"/>
    <x v="0"/>
    <n v="5000"/>
    <n v="5000"/>
    <n v="1"/>
    <x v="1"/>
    <n v="2021"/>
    <s v="2021Q3"/>
  </r>
  <r>
    <s v="L01/088/9/000191/2021"/>
    <d v="2021-06-24T00:00:00"/>
    <d v="2021-06-28T00:00:00"/>
    <x v="0"/>
    <n v="11000"/>
    <n v="11000"/>
    <n v="1"/>
    <x v="1"/>
    <n v="2021"/>
    <s v="2021Q2"/>
  </r>
  <r>
    <s v="L01/062/9/000004/2021"/>
    <d v="2021-05-04T00:00:00"/>
    <d v="2021-07-08T00:00:00"/>
    <x v="10"/>
    <n v="76795"/>
    <n v="76795"/>
    <n v="1"/>
    <x v="1"/>
    <n v="2021"/>
    <s v="2021Q2"/>
  </r>
  <r>
    <s v="L01/070/9/000952/2021"/>
    <d v="2021-06-29T00:00:00"/>
    <d v="2021-07-12T00:00:00"/>
    <x v="1"/>
    <n v="172040"/>
    <n v="172040"/>
    <n v="1"/>
    <x v="1"/>
    <n v="2021"/>
    <s v="2021Q2"/>
  </r>
  <r>
    <s v="L01/070/9/000955/2021"/>
    <d v="2021-07-01T00:00:00"/>
    <d v="2021-07-13T00:00:00"/>
    <x v="1"/>
    <n v="110760"/>
    <n v="110760"/>
    <n v="1"/>
    <x v="1"/>
    <n v="2021"/>
    <s v="2021Q3"/>
  </r>
  <r>
    <s v="L02/070/9/000959/2021"/>
    <d v="2021-07-08T00:00:00"/>
    <d v="2021-07-13T00:00:00"/>
    <x v="1"/>
    <n v="32700"/>
    <n v="32700"/>
    <n v="1"/>
    <x v="1"/>
    <n v="2021"/>
    <s v="2021Q3"/>
  </r>
  <r>
    <s v="L01/070/9/000960/2021"/>
    <d v="2021-06-13T00:00:00"/>
    <d v="2021-07-13T00:00:00"/>
    <x v="1"/>
    <n v="1000000"/>
    <n v="1000000"/>
    <n v="1"/>
    <x v="1"/>
    <n v="2021"/>
    <s v="2021Q2"/>
  </r>
  <r>
    <s v="L01/103/9/000006/2021"/>
    <d v="2021-03-05T00:00:00"/>
    <d v="2021-06-30T00:00:00"/>
    <x v="3"/>
    <n v="176001"/>
    <n v="176001"/>
    <n v="1"/>
    <x v="1"/>
    <n v="2021"/>
    <s v="2021Q1"/>
  </r>
  <r>
    <s v="L01/080/9/000224/2021"/>
    <d v="2021-07-10T00:00:00"/>
    <d v="2021-07-14T00:00:00"/>
    <x v="0"/>
    <n v="24660"/>
    <n v="24660"/>
    <n v="1"/>
    <x v="1"/>
    <n v="2021"/>
    <s v="2021Q3"/>
  </r>
  <r>
    <s v="L01/088/9/000194/2021"/>
    <d v="2021-06-28T00:00:00"/>
    <d v="2021-07-12T00:00:00"/>
    <x v="0"/>
    <n v="52980"/>
    <n v="52980"/>
    <n v="1"/>
    <x v="1"/>
    <n v="2021"/>
    <s v="2021Q2"/>
  </r>
  <r>
    <s v="L01/070/9/000961/2021"/>
    <d v="2021-07-12T00:00:00"/>
    <d v="2021-07-14T00:00:00"/>
    <x v="1"/>
    <n v="535080"/>
    <n v="535080"/>
    <n v="1"/>
    <x v="1"/>
    <n v="2021"/>
    <s v="2021Q3"/>
  </r>
  <r>
    <s v="L01/070/9/000962/2021"/>
    <d v="2021-07-09T00:00:00"/>
    <d v="2021-07-14T00:00:00"/>
    <x v="1"/>
    <n v="9500"/>
    <n v="9500"/>
    <n v="1"/>
    <x v="1"/>
    <n v="2021"/>
    <s v="2021Q3"/>
  </r>
  <r>
    <s v="L01/070/9/000964/2021"/>
    <d v="2021-04-24T00:00:00"/>
    <d v="2021-07-05T00:00:00"/>
    <x v="1"/>
    <n v="961150"/>
    <n v="961150"/>
    <n v="1"/>
    <x v="1"/>
    <n v="2021"/>
    <s v="2021Q2"/>
  </r>
  <r>
    <s v="L01/070/9/000969/2021"/>
    <d v="2021-07-07T00:00:00"/>
    <d v="2021-07-15T00:00:00"/>
    <x v="1"/>
    <n v="200000"/>
    <n v="200000"/>
    <n v="1"/>
    <x v="1"/>
    <n v="2021"/>
    <s v="2021Q3"/>
  </r>
  <r>
    <s v="L01/700/9/000970/2021"/>
    <d v="2021-06-29T00:00:00"/>
    <d v="2021-07-06T00:00:00"/>
    <x v="1"/>
    <n v="6380"/>
    <n v="6380"/>
    <n v="1"/>
    <x v="1"/>
    <n v="2021"/>
    <s v="2021Q2"/>
  </r>
  <r>
    <s v="L01/070/9/000971/2021"/>
    <d v="2021-07-09T00:00:00"/>
    <d v="2021-07-12T00:00:00"/>
    <x v="1"/>
    <n v="12780"/>
    <n v="12780"/>
    <n v="1"/>
    <x v="1"/>
    <n v="2021"/>
    <s v="2021Q3"/>
  </r>
  <r>
    <s v="L01/088/9/000195/2021"/>
    <d v="2021-07-14T00:00:00"/>
    <d v="2021-07-16T00:00:00"/>
    <x v="0"/>
    <n v="234636"/>
    <n v="234636"/>
    <n v="1"/>
    <x v="1"/>
    <n v="2021"/>
    <s v="2021Q3"/>
  </r>
  <r>
    <s v="L01/070/9/000973/2021"/>
    <d v="2021-07-07T00:00:00"/>
    <d v="2021-07-16T00:00:00"/>
    <x v="1"/>
    <n v="669440"/>
    <n v="669440"/>
    <n v="1"/>
    <x v="1"/>
    <n v="2021"/>
    <s v="2021Q3"/>
  </r>
  <r>
    <s v="L01/080/9/000225/2021"/>
    <d v="2021-07-05T00:00:00"/>
    <d v="2021-07-19T00:00:00"/>
    <x v="0"/>
    <n v="34900"/>
    <n v="34900"/>
    <n v="1"/>
    <x v="1"/>
    <n v="2021"/>
    <s v="2021Q3"/>
  </r>
  <r>
    <s v="L02/070/9/000978/2021"/>
    <d v="2021-07-11T00:00:00"/>
    <d v="2021-07-16T00:00:00"/>
    <x v="1"/>
    <n v="890264"/>
    <n v="890264"/>
    <n v="1"/>
    <x v="1"/>
    <n v="2021"/>
    <s v="2021Q3"/>
  </r>
  <r>
    <s v="L01/087/9/000441/2020"/>
    <d v="2020-09-22T00:00:00"/>
    <d v="2021-07-16T00:00:00"/>
    <x v="0"/>
    <n v="80000"/>
    <n v="80000"/>
    <n v="1"/>
    <x v="0"/>
    <n v="2021"/>
    <s v="2020Q3"/>
  </r>
  <r>
    <s v="L01/070/9/000979/2021"/>
    <d v="2021-07-15T00:00:00"/>
    <d v="2021-07-19T00:00:00"/>
    <x v="1"/>
    <n v="30000"/>
    <n v="30000"/>
    <n v="1"/>
    <x v="1"/>
    <n v="2021"/>
    <s v="2021Q3"/>
  </r>
  <r>
    <s v="L01/088/9/000198/2021"/>
    <d v="2021-07-15T00:00:00"/>
    <d v="2021-07-19T00:00:00"/>
    <x v="0"/>
    <n v="210000"/>
    <n v="210000"/>
    <n v="1"/>
    <x v="1"/>
    <n v="2021"/>
    <s v="2021Q3"/>
  </r>
  <r>
    <s v="L01/070/9/000980/2021"/>
    <d v="2021-07-14T00:00:00"/>
    <d v="2021-07-19T00:00:00"/>
    <x v="1"/>
    <n v="8000"/>
    <n v="8000"/>
    <n v="1"/>
    <x v="1"/>
    <n v="2021"/>
    <s v="2021Q3"/>
  </r>
  <r>
    <s v="L05/070/9/000981/2021"/>
    <d v="2021-07-04T00:00:00"/>
    <d v="2021-07-19T00:00:00"/>
    <x v="1"/>
    <n v="6380"/>
    <n v="6380"/>
    <n v="1"/>
    <x v="1"/>
    <n v="2021"/>
    <s v="2021Q3"/>
  </r>
  <r>
    <s v="L01/070/9/000983/2021"/>
    <d v="2021-07-07T00:00:00"/>
    <d v="2021-07-09T00:00:00"/>
    <x v="1"/>
    <n v="4380"/>
    <n v="4380"/>
    <n v="1"/>
    <x v="1"/>
    <n v="2021"/>
    <s v="2021Q3"/>
  </r>
  <r>
    <s v="L01/070/9/000986/2021"/>
    <d v="2021-04-11T00:00:00"/>
    <d v="2021-07-19T00:00:00"/>
    <x v="1"/>
    <n v="11069"/>
    <n v="11069"/>
    <n v="1"/>
    <x v="1"/>
    <n v="2021"/>
    <s v="2021Q2"/>
  </r>
  <r>
    <s v="L01/088/9/000200/2021"/>
    <d v="2021-06-03T00:00:00"/>
    <d v="2021-07-21T00:00:00"/>
    <x v="0"/>
    <n v="990000"/>
    <n v="990000"/>
    <n v="1"/>
    <x v="1"/>
    <n v="2021"/>
    <s v="2021Q2"/>
  </r>
  <r>
    <s v="L01/070/9/000987/2021"/>
    <d v="2021-07-19T00:00:00"/>
    <d v="2021-07-22T00:00:00"/>
    <x v="1"/>
    <n v="173756"/>
    <n v="173756"/>
    <n v="1"/>
    <x v="1"/>
    <n v="2021"/>
    <s v="2021Q3"/>
  </r>
  <r>
    <s v="L01/087/9/000228/2021"/>
    <d v="2021-07-15T00:00:00"/>
    <d v="2021-07-22T00:00:00"/>
    <x v="0"/>
    <n v="2195000"/>
    <n v="0"/>
    <n v="1"/>
    <x v="1"/>
    <n v="2021"/>
    <s v="2021Q3"/>
  </r>
  <r>
    <s v="L01/088/9/000201/2021"/>
    <d v="2021-07-13T00:00:00"/>
    <d v="2021-07-22T00:00:00"/>
    <x v="0"/>
    <n v="14920"/>
    <n v="14920"/>
    <n v="1"/>
    <x v="1"/>
    <n v="2021"/>
    <s v="2021Q3"/>
  </r>
  <r>
    <s v="L01/070/9/000988/2021"/>
    <d v="2021-07-18T00:00:00"/>
    <d v="2021-07-22T00:00:00"/>
    <x v="1"/>
    <n v="480000"/>
    <n v="480000"/>
    <n v="1"/>
    <x v="1"/>
    <n v="2021"/>
    <s v="2021Q3"/>
  </r>
  <r>
    <s v="L01/880/9/000229/2021"/>
    <d v="2021-06-16T00:00:00"/>
    <d v="2021-07-21T00:00:00"/>
    <x v="0"/>
    <n v="150000"/>
    <n v="150000"/>
    <n v="1"/>
    <x v="1"/>
    <n v="2021"/>
    <s v="2021Q2"/>
  </r>
  <r>
    <s v="L01/070/9/000991/2021"/>
    <d v="2021-07-10T00:00:00"/>
    <d v="2021-07-22T00:00:00"/>
    <x v="1"/>
    <n v="1750000"/>
    <n v="1750000"/>
    <n v="1"/>
    <x v="1"/>
    <n v="2021"/>
    <s v="2021Q3"/>
  </r>
  <r>
    <s v="L01/088/9/000205/2021"/>
    <d v="2021-07-20T00:00:00"/>
    <d v="2021-07-22T00:00:00"/>
    <x v="0"/>
    <n v="243992"/>
    <n v="243992"/>
    <n v="1"/>
    <x v="1"/>
    <n v="2021"/>
    <s v="2021Q3"/>
  </r>
  <r>
    <s v="L01/070/9/000995/2021"/>
    <d v="2021-07-12T00:00:00"/>
    <d v="2021-07-21T00:00:00"/>
    <x v="1"/>
    <n v="620000"/>
    <n v="620000"/>
    <n v="1"/>
    <x v="1"/>
    <n v="2021"/>
    <s v="2021Q3"/>
  </r>
  <r>
    <s v="L01/070/9/000998/2021"/>
    <d v="2021-07-20T00:00:00"/>
    <d v="2021-07-26T00:00:00"/>
    <x v="1"/>
    <n v="7500"/>
    <n v="7500"/>
    <n v="1"/>
    <x v="1"/>
    <n v="2021"/>
    <s v="2021Q3"/>
  </r>
  <r>
    <s v="L01/088/9/000208/2021"/>
    <d v="2021-07-17T00:00:00"/>
    <d v="2021-07-24T00:00:00"/>
    <x v="0"/>
    <n v="4000"/>
    <n v="4000"/>
    <n v="1"/>
    <x v="1"/>
    <n v="2021"/>
    <s v="2021Q3"/>
  </r>
  <r>
    <s v="L01/070/9/001002/2021"/>
    <d v="2021-07-17T00:00:00"/>
    <d v="2021-07-26T00:00:00"/>
    <x v="1"/>
    <n v="334000"/>
    <n v="334000"/>
    <n v="1"/>
    <x v="1"/>
    <n v="2021"/>
    <s v="2021Q3"/>
  </r>
  <r>
    <s v="L01/070/9/001004/2021"/>
    <d v="2021-07-07T00:00:00"/>
    <d v="2021-07-26T00:00:00"/>
    <x v="1"/>
    <n v="6860"/>
    <n v="6860"/>
    <n v="1"/>
    <x v="1"/>
    <n v="2021"/>
    <s v="2021Q3"/>
  </r>
  <r>
    <s v="L02/070/9/001007/2021"/>
    <d v="2021-07-16T00:00:00"/>
    <d v="2021-07-27T00:00:00"/>
    <x v="1"/>
    <n v="373773"/>
    <n v="373773"/>
    <n v="1"/>
    <x v="1"/>
    <n v="2021"/>
    <s v="2021Q3"/>
  </r>
  <r>
    <s v="L01/080/9/000232/2021"/>
    <d v="2021-07-02T00:00:00"/>
    <d v="2021-07-27T00:00:00"/>
    <x v="0"/>
    <n v="597705"/>
    <n v="597705"/>
    <n v="1"/>
    <x v="1"/>
    <n v="2021"/>
    <s v="2021Q3"/>
  </r>
  <r>
    <s v="L01/070/9/001012/2021"/>
    <d v="2021-06-29T00:00:00"/>
    <d v="2021-07-27T00:00:00"/>
    <x v="1"/>
    <n v="9360"/>
    <n v="9360"/>
    <n v="1"/>
    <x v="1"/>
    <n v="2021"/>
    <s v="2021Q2"/>
  </r>
  <r>
    <s v="L01/087/9/000235/2021"/>
    <d v="2021-06-09T00:00:00"/>
    <d v="2021-07-15T00:00:00"/>
    <x v="0"/>
    <n v="48024"/>
    <n v="48024"/>
    <n v="1"/>
    <x v="1"/>
    <n v="2021"/>
    <s v="2021Q2"/>
  </r>
  <r>
    <s v="L01/070/9/001018/2021"/>
    <d v="2021-07-03T00:00:00"/>
    <d v="2021-07-29T00:00:00"/>
    <x v="1"/>
    <n v="3157"/>
    <n v="0"/>
    <n v="1"/>
    <x v="1"/>
    <n v="2021"/>
    <s v="2021Q3"/>
  </r>
  <r>
    <s v="L01/801/9/000005/2021"/>
    <d v="2021-06-07T00:00:00"/>
    <d v="2021-07-29T00:00:00"/>
    <x v="0"/>
    <n v="20000"/>
    <n v="20000"/>
    <n v="1"/>
    <x v="1"/>
    <n v="2021"/>
    <s v="2021Q2"/>
  </r>
  <r>
    <s v="L01/070/9/001021/2021"/>
    <d v="2021-07-26T00:00:00"/>
    <d v="2021-07-29T00:00:00"/>
    <x v="1"/>
    <n v="9360"/>
    <n v="9360"/>
    <n v="1"/>
    <x v="1"/>
    <n v="2021"/>
    <s v="2021Q3"/>
  </r>
  <r>
    <s v="L01/070/9/001022/2021"/>
    <d v="2021-07-12T00:00:00"/>
    <d v="2021-07-15T00:00:00"/>
    <x v="1"/>
    <n v="264354"/>
    <n v="264354"/>
    <n v="1"/>
    <x v="1"/>
    <n v="2021"/>
    <s v="2021Q3"/>
  </r>
  <r>
    <s v="L01/070/9/001023/2021"/>
    <d v="2021-07-24T00:00:00"/>
    <d v="2021-07-29T00:00:00"/>
    <x v="1"/>
    <n v="573530.70180000004"/>
    <n v="573530.70180000004"/>
    <n v="1"/>
    <x v="1"/>
    <n v="2021"/>
    <s v="2021Q3"/>
  </r>
  <r>
    <s v="L01/070/9/001024/2021"/>
    <d v="2021-07-03T00:00:00"/>
    <d v="2021-07-29T00:00:00"/>
    <x v="1"/>
    <n v="96800"/>
    <n v="96800"/>
    <n v="1"/>
    <x v="1"/>
    <n v="2021"/>
    <s v="2021Q3"/>
  </r>
  <r>
    <s v="L05/070/9/001025/2021"/>
    <d v="2021-07-13T00:00:00"/>
    <d v="2021-07-30T00:00:00"/>
    <x v="1"/>
    <n v="98100"/>
    <n v="98100"/>
    <n v="1"/>
    <x v="1"/>
    <n v="2021"/>
    <s v="2021Q3"/>
  </r>
  <r>
    <s v="L01/070/9/001026/2021"/>
    <d v="2021-07-25T00:00:00"/>
    <d v="2021-07-30T00:00:00"/>
    <x v="1"/>
    <n v="1088320"/>
    <n v="1088320"/>
    <n v="1"/>
    <x v="1"/>
    <n v="2021"/>
    <s v="2021Q3"/>
  </r>
  <r>
    <s v="L02/070/9/001027/2021"/>
    <d v="2021-07-24T00:00:00"/>
    <d v="2021-07-30T00:00:00"/>
    <x v="1"/>
    <n v="6740"/>
    <n v="6740"/>
    <n v="1"/>
    <x v="1"/>
    <n v="2021"/>
    <s v="2021Q3"/>
  </r>
  <r>
    <s v="L01/070/9/001028/2021"/>
    <d v="2021-07-24T00:00:00"/>
    <d v="2021-07-30T00:00:00"/>
    <x v="1"/>
    <n v="500000"/>
    <n v="500000"/>
    <n v="1"/>
    <x v="1"/>
    <n v="2021"/>
    <s v="2021Q3"/>
  </r>
  <r>
    <s v="L01/071/9/000006/2021"/>
    <d v="2021-04-20T00:00:00"/>
    <d v="2021-06-13T00:00:00"/>
    <x v="1"/>
    <n v="33190"/>
    <n v="33190"/>
    <n v="1"/>
    <x v="1"/>
    <n v="2021"/>
    <s v="2021Q2"/>
  </r>
  <r>
    <s v="L01/088/9/000213/2021"/>
    <d v="2021-07-29T00:00:00"/>
    <d v="2021-07-30T00:00:00"/>
    <x v="0"/>
    <n v="491000"/>
    <n v="491000"/>
    <n v="1"/>
    <x v="1"/>
    <n v="2021"/>
    <s v="2021Q3"/>
  </r>
  <r>
    <s v="L01/070/9/001034/2021"/>
    <d v="2021-07-08T00:00:00"/>
    <d v="2021-07-29T00:00:00"/>
    <x v="1"/>
    <n v="29000"/>
    <n v="29000"/>
    <n v="1"/>
    <x v="1"/>
    <n v="2021"/>
    <s v="2021Q3"/>
  </r>
  <r>
    <s v="L01/070/9/001036/2021"/>
    <d v="2021-08-01T00:00:00"/>
    <d v="2021-08-02T00:00:00"/>
    <x v="1"/>
    <n v="30960"/>
    <n v="30960"/>
    <n v="1"/>
    <x v="1"/>
    <n v="2021"/>
    <s v="2021Q3"/>
  </r>
  <r>
    <s v="L01/070/9/001037/2021"/>
    <d v="2021-07-26T00:00:00"/>
    <d v="2021-08-02T00:00:00"/>
    <x v="1"/>
    <n v="13560"/>
    <n v="13560"/>
    <n v="1"/>
    <x v="1"/>
    <n v="2021"/>
    <s v="2021Q3"/>
  </r>
  <r>
    <s v="L01/070/9/001038/2021"/>
    <d v="2021-07-26T00:00:00"/>
    <d v="2021-08-02T00:00:00"/>
    <x v="1"/>
    <n v="6740"/>
    <n v="6740"/>
    <n v="1"/>
    <x v="1"/>
    <n v="2021"/>
    <s v="2021Q3"/>
  </r>
  <r>
    <s v="L01/070/9/001040/2021"/>
    <d v="2021-07-31T00:00:00"/>
    <d v="2021-08-02T00:00:00"/>
    <x v="1"/>
    <n v="240120"/>
    <n v="240120"/>
    <n v="1"/>
    <x v="1"/>
    <n v="2021"/>
    <s v="2021Q3"/>
  </r>
  <r>
    <s v="L01/070/9/001041/2021"/>
    <d v="2021-07-10T00:00:00"/>
    <d v="2021-08-03T00:00:00"/>
    <x v="1"/>
    <n v="1200000"/>
    <n v="1200000"/>
    <n v="1"/>
    <x v="1"/>
    <n v="2021"/>
    <s v="2021Q3"/>
  </r>
  <r>
    <s v="L02/070/9/001042/2021"/>
    <d v="2021-07-30T00:00:00"/>
    <d v="2021-08-03T00:00:00"/>
    <x v="1"/>
    <n v="106500"/>
    <n v="106500"/>
    <n v="1"/>
    <x v="1"/>
    <n v="2021"/>
    <s v="2021Q3"/>
  </r>
  <r>
    <s v="L01/070/9/001044/2021"/>
    <d v="2021-07-08T00:00:00"/>
    <d v="2021-07-21T00:00:00"/>
    <x v="1"/>
    <n v="275152"/>
    <n v="275152"/>
    <n v="1"/>
    <x v="1"/>
    <n v="2021"/>
    <s v="2021Q3"/>
  </r>
  <r>
    <s v="L01/070/9/001046/2021"/>
    <d v="2021-07-22T00:00:00"/>
    <d v="2021-08-05T00:00:00"/>
    <x v="1"/>
    <n v="9360"/>
    <n v="9360"/>
    <n v="1"/>
    <x v="1"/>
    <n v="2021"/>
    <s v="2021Q3"/>
  </r>
  <r>
    <s v="L15/070/9/001049/2021"/>
    <d v="2021-07-29T00:00:00"/>
    <d v="2021-08-05T00:00:00"/>
    <x v="1"/>
    <n v="743357.45609999995"/>
    <n v="743357.45609999995"/>
    <n v="1"/>
    <x v="1"/>
    <n v="2021"/>
    <s v="2021Q3"/>
  </r>
  <r>
    <s v="L01/088/9/000214/2021"/>
    <d v="2021-07-08T00:00:00"/>
    <d v="2021-07-26T00:00:00"/>
    <x v="0"/>
    <n v="995000"/>
    <n v="995000"/>
    <n v="1"/>
    <x v="1"/>
    <n v="2021"/>
    <s v="2021Q3"/>
  </r>
  <r>
    <s v="L01/088/9/000221/2021"/>
    <d v="2021-08-01T00:00:00"/>
    <d v="2021-08-05T00:00:00"/>
    <x v="0"/>
    <n v="61200"/>
    <n v="61200"/>
    <n v="1"/>
    <x v="1"/>
    <n v="2021"/>
    <s v="2021Q3"/>
  </r>
  <r>
    <s v="L01/070/9/001052/2021"/>
    <d v="2021-04-27T00:00:00"/>
    <d v="2021-08-06T00:00:00"/>
    <x v="1"/>
    <n v="376000"/>
    <n v="376000"/>
    <n v="1"/>
    <x v="1"/>
    <n v="2021"/>
    <s v="2021Q2"/>
  </r>
  <r>
    <s v="L01/070/9/001053/2021"/>
    <d v="2021-07-31T00:00:00"/>
    <d v="2021-08-02T00:00:00"/>
    <x v="1"/>
    <n v="4640"/>
    <n v="4640"/>
    <n v="1"/>
    <x v="1"/>
    <n v="2021"/>
    <s v="2021Q3"/>
  </r>
  <r>
    <s v="L15/070/9/001054/2021"/>
    <d v="2021-07-18T00:00:00"/>
    <d v="2021-08-06T00:00:00"/>
    <x v="1"/>
    <n v="9000"/>
    <n v="9000"/>
    <n v="1"/>
    <x v="1"/>
    <n v="2021"/>
    <s v="2021Q3"/>
  </r>
  <r>
    <s v="L01/088/9/000224/2021"/>
    <d v="2021-07-29T00:00:00"/>
    <d v="2021-08-06T00:00:00"/>
    <x v="0"/>
    <n v="130900"/>
    <n v="130900"/>
    <n v="1"/>
    <x v="1"/>
    <n v="2021"/>
    <s v="2021Q3"/>
  </r>
  <r>
    <s v="L01/070/9/001061/2021"/>
    <d v="2021-07-29T00:00:00"/>
    <d v="2021-08-05T00:00:00"/>
    <x v="1"/>
    <n v="1120000"/>
    <n v="1120000"/>
    <n v="1"/>
    <x v="1"/>
    <n v="2021"/>
    <s v="2021Q3"/>
  </r>
  <r>
    <s v="L01/088/9/000226/2021"/>
    <d v="2021-07-31T00:00:00"/>
    <d v="2021-08-09T00:00:00"/>
    <x v="0"/>
    <n v="243316"/>
    <n v="243316"/>
    <n v="1"/>
    <x v="1"/>
    <n v="2021"/>
    <s v="2021Q3"/>
  </r>
  <r>
    <s v="L01/080/9/000242/2021"/>
    <d v="2021-06-27T00:00:00"/>
    <d v="2021-08-05T00:00:00"/>
    <x v="0"/>
    <n v="151476"/>
    <n v="151476"/>
    <n v="1"/>
    <x v="1"/>
    <n v="2021"/>
    <s v="2021Q2"/>
  </r>
  <r>
    <s v="L15/088/9/000227/2021"/>
    <d v="2021-07-28T00:00:00"/>
    <d v="2021-07-29T00:00:00"/>
    <x v="0"/>
    <n v="6000"/>
    <n v="6000"/>
    <n v="1"/>
    <x v="1"/>
    <n v="2021"/>
    <s v="2021Q3"/>
  </r>
  <r>
    <s v="L01/070/9/001065/2021"/>
    <d v="2021-08-07T00:00:00"/>
    <d v="2021-08-10T00:00:00"/>
    <x v="1"/>
    <n v="213064"/>
    <n v="213064"/>
    <n v="1"/>
    <x v="1"/>
    <n v="2021"/>
    <s v="2021Q3"/>
  </r>
  <r>
    <s v="L01/088/9/000228/2021"/>
    <d v="2021-06-05T00:00:00"/>
    <d v="2021-08-09T00:00:00"/>
    <x v="0"/>
    <n v="95000"/>
    <n v="95000"/>
    <n v="1"/>
    <x v="1"/>
    <n v="2021"/>
    <s v="2021Q2"/>
  </r>
  <r>
    <s v="L01/070/9/001068/2021"/>
    <d v="2021-05-20T00:00:00"/>
    <d v="2021-08-10T00:00:00"/>
    <x v="1"/>
    <n v="7437"/>
    <n v="7437"/>
    <n v="1"/>
    <x v="1"/>
    <n v="2021"/>
    <s v="2021Q2"/>
  </r>
  <r>
    <s v="L01/070/9/001070/2021"/>
    <d v="2021-07-24T00:00:00"/>
    <d v="2021-08-11T00:00:00"/>
    <x v="1"/>
    <n v="12000"/>
    <n v="12000"/>
    <n v="1"/>
    <x v="1"/>
    <n v="2021"/>
    <s v="2021Q3"/>
  </r>
  <r>
    <s v="L01/088/9/000231/2021"/>
    <d v="2021-07-11T00:00:00"/>
    <d v="2021-08-02T00:00:00"/>
    <x v="0"/>
    <n v="4060"/>
    <n v="4060"/>
    <n v="1"/>
    <x v="1"/>
    <n v="2021"/>
    <s v="2021Q3"/>
  </r>
  <r>
    <s v="L15/080/9/000244/2021"/>
    <d v="2021-07-10T00:00:00"/>
    <d v="2021-08-11T00:00:00"/>
    <x v="0"/>
    <n v="18820"/>
    <n v="-215318.1176"/>
    <n v="1"/>
    <x v="1"/>
    <n v="2021"/>
    <s v="2021Q3"/>
  </r>
  <r>
    <s v="L01/070/9/001073/2021"/>
    <d v="2021-07-31T00:00:00"/>
    <d v="2021-08-10T00:00:00"/>
    <x v="1"/>
    <n v="5000"/>
    <n v="5000"/>
    <n v="1"/>
    <x v="1"/>
    <n v="2021"/>
    <s v="2021Q3"/>
  </r>
  <r>
    <s v="L01/070/9/001074/2021"/>
    <d v="2021-08-08T00:00:00"/>
    <d v="2021-08-11T00:00:00"/>
    <x v="1"/>
    <n v="314120"/>
    <n v="314120"/>
    <n v="1"/>
    <x v="1"/>
    <n v="2021"/>
    <s v="2021Q3"/>
  </r>
  <r>
    <s v="L01/070/9/001075/2021"/>
    <d v="2021-07-19T00:00:00"/>
    <d v="2021-08-11T00:00:00"/>
    <x v="1"/>
    <n v="30380"/>
    <n v="30380"/>
    <n v="1"/>
    <x v="1"/>
    <n v="2021"/>
    <s v="2021Q3"/>
  </r>
  <r>
    <s v="L01/087/9/000442/2020"/>
    <d v="2020-11-27T00:00:00"/>
    <d v="2021-08-11T00:00:00"/>
    <x v="0"/>
    <n v="1050051.5996000001"/>
    <n v="550051.59959999996"/>
    <n v="1"/>
    <x v="0"/>
    <n v="2021"/>
    <s v="2020Q4"/>
  </r>
  <r>
    <s v="L01/088/9/000232/2021"/>
    <d v="2021-07-12T00:00:00"/>
    <d v="2021-08-11T00:00:00"/>
    <x v="0"/>
    <n v="11960"/>
    <n v="11960"/>
    <n v="1"/>
    <x v="1"/>
    <n v="2021"/>
    <s v="2021Q3"/>
  </r>
  <r>
    <s v="L01/070/9/001077/2021"/>
    <d v="2021-08-08T00:00:00"/>
    <d v="2021-08-11T00:00:00"/>
    <x v="1"/>
    <n v="9380"/>
    <n v="9380"/>
    <n v="1"/>
    <x v="1"/>
    <n v="2021"/>
    <s v="2021Q3"/>
  </r>
  <r>
    <s v="L01/070/9/001078/2021"/>
    <d v="2021-07-20T00:00:00"/>
    <d v="2021-08-09T00:00:00"/>
    <x v="1"/>
    <n v="501360"/>
    <n v="501360"/>
    <n v="1"/>
    <x v="1"/>
    <n v="2021"/>
    <s v="2021Q3"/>
  </r>
  <r>
    <s v="L01/070/9/001081/2021"/>
    <d v="2021-08-08T00:00:00"/>
    <d v="2021-08-09T00:00:00"/>
    <x v="1"/>
    <n v="200000"/>
    <n v="200000"/>
    <n v="1"/>
    <x v="1"/>
    <n v="2021"/>
    <s v="2021Q3"/>
  </r>
  <r>
    <s v="L05/070/9/001082/2021"/>
    <d v="2021-07-24T00:00:00"/>
    <d v="2021-08-11T00:00:00"/>
    <x v="1"/>
    <n v="461256"/>
    <n v="461256"/>
    <n v="1"/>
    <x v="1"/>
    <n v="2021"/>
    <s v="2021Q3"/>
  </r>
  <r>
    <s v="L01/070/9/001085/2021"/>
    <d v="2021-07-27T00:00:00"/>
    <d v="2021-08-13T00:00:00"/>
    <x v="1"/>
    <n v="400000"/>
    <n v="400000"/>
    <n v="1"/>
    <x v="1"/>
    <n v="2021"/>
    <s v="2021Q3"/>
  </r>
  <r>
    <s v="L01/070/9/001086/2021"/>
    <d v="2021-08-06T00:00:00"/>
    <d v="2021-08-13T00:00:00"/>
    <x v="1"/>
    <n v="12000"/>
    <n v="12000"/>
    <n v="1"/>
    <x v="1"/>
    <n v="2021"/>
    <s v="2021Q3"/>
  </r>
  <r>
    <s v="L15/070/9/001087/2021"/>
    <d v="2021-08-06T00:00:00"/>
    <d v="2021-08-13T00:00:00"/>
    <x v="1"/>
    <n v="426000"/>
    <n v="426000"/>
    <n v="1"/>
    <x v="1"/>
    <n v="2021"/>
    <s v="2021Q3"/>
  </r>
  <r>
    <s v="L02/070/9/001090/2021"/>
    <d v="2021-07-29T00:00:00"/>
    <d v="2021-08-09T00:00:00"/>
    <x v="1"/>
    <n v="0"/>
    <n v="-6860"/>
    <n v="1"/>
    <x v="1"/>
    <n v="2021"/>
    <s v="2021Q3"/>
  </r>
  <r>
    <s v="L01/070/9/001091/2021"/>
    <d v="2021-07-14T00:00:00"/>
    <d v="2021-08-14T00:00:00"/>
    <x v="1"/>
    <n v="45000"/>
    <n v="45000"/>
    <n v="1"/>
    <x v="1"/>
    <n v="2021"/>
    <s v="2021Q3"/>
  </r>
  <r>
    <s v="L01/070/9/001092/2021"/>
    <d v="2021-06-10T00:00:00"/>
    <d v="2021-08-09T00:00:00"/>
    <x v="1"/>
    <n v="20000"/>
    <n v="20000"/>
    <n v="1"/>
    <x v="1"/>
    <n v="2021"/>
    <s v="2021Q2"/>
  </r>
  <r>
    <s v="L15/088/9/000233/2021"/>
    <d v="2021-07-14T00:00:00"/>
    <d v="2021-08-12T00:00:00"/>
    <x v="0"/>
    <n v="1416900"/>
    <n v="1416900"/>
    <n v="1"/>
    <x v="1"/>
    <n v="2021"/>
    <s v="2021Q3"/>
  </r>
  <r>
    <s v="L01/070/9/001093/2021"/>
    <d v="2021-08-07T00:00:00"/>
    <d v="2021-08-14T00:00:00"/>
    <x v="1"/>
    <n v="150000"/>
    <n v="150000"/>
    <n v="1"/>
    <x v="1"/>
    <n v="2021"/>
    <s v="2021Q3"/>
  </r>
  <r>
    <s v="L01/070/9/001096/2021"/>
    <d v="2021-08-10T00:00:00"/>
    <d v="2021-08-17T00:00:00"/>
    <x v="1"/>
    <n v="4640"/>
    <n v="4640"/>
    <n v="1"/>
    <x v="1"/>
    <n v="2021"/>
    <s v="2021Q3"/>
  </r>
  <r>
    <s v="L01/088/9/000235/2021"/>
    <d v="2021-08-09T00:00:00"/>
    <d v="2021-08-11T00:00:00"/>
    <x v="0"/>
    <n v="260000"/>
    <n v="260000"/>
    <n v="1"/>
    <x v="1"/>
    <n v="2021"/>
    <s v="2021Q3"/>
  </r>
  <r>
    <s v="L01/070/9/001097/2021"/>
    <d v="2021-08-15T00:00:00"/>
    <d v="2021-08-18T00:00:00"/>
    <x v="1"/>
    <n v="119097"/>
    <n v="119097"/>
    <n v="1"/>
    <x v="1"/>
    <n v="2021"/>
    <s v="2021Q3"/>
  </r>
  <r>
    <s v="L01/070/9/001098/2021"/>
    <d v="2021-08-04T00:00:00"/>
    <d v="2021-08-18T00:00:00"/>
    <x v="1"/>
    <n v="6860"/>
    <n v="6860"/>
    <n v="1"/>
    <x v="1"/>
    <n v="2021"/>
    <s v="2021Q3"/>
  </r>
  <r>
    <s v="L01/070/9/001100/2021"/>
    <d v="2021-08-03T00:00:00"/>
    <d v="2021-08-12T00:00:00"/>
    <x v="1"/>
    <n v="708"/>
    <n v="708"/>
    <n v="1"/>
    <x v="1"/>
    <n v="2021"/>
    <s v="2021Q3"/>
  </r>
  <r>
    <s v="L01/088/9/000240/2021"/>
    <d v="2021-08-09T00:00:00"/>
    <d v="2021-08-21T00:00:00"/>
    <x v="0"/>
    <n v="90000"/>
    <n v="90000"/>
    <n v="1"/>
    <x v="1"/>
    <n v="2021"/>
    <s v="2021Q3"/>
  </r>
  <r>
    <s v="L01/088/9/000241/2021"/>
    <d v="2021-08-10T00:00:00"/>
    <d v="2021-08-21T00:00:00"/>
    <x v="0"/>
    <n v="2930"/>
    <n v="2930"/>
    <n v="1"/>
    <x v="1"/>
    <n v="2021"/>
    <s v="2021Q3"/>
  </r>
  <r>
    <s v="L01/070/9/001108/2021"/>
    <d v="2021-07-31T00:00:00"/>
    <d v="2021-08-19T00:00:00"/>
    <x v="1"/>
    <n v="710000"/>
    <n v="710000"/>
    <n v="1"/>
    <x v="1"/>
    <n v="2021"/>
    <s v="2021Q3"/>
  </r>
  <r>
    <s v="L01/087/9/000249/2021"/>
    <d v="2021-08-07T00:00:00"/>
    <d v="2021-08-19T00:00:00"/>
    <x v="0"/>
    <n v="1500000"/>
    <n v="1500000"/>
    <n v="1"/>
    <x v="1"/>
    <n v="2021"/>
    <s v="2021Q3"/>
  </r>
  <r>
    <s v="L05/070/9/001110/2021"/>
    <d v="2021-08-03T00:00:00"/>
    <d v="2021-08-18T00:00:00"/>
    <x v="1"/>
    <n v="70254"/>
    <n v="70254"/>
    <n v="1"/>
    <x v="1"/>
    <n v="2021"/>
    <s v="2021Q3"/>
  </r>
  <r>
    <s v="L01/087/9/000251/2021"/>
    <d v="2021-06-26T00:00:00"/>
    <d v="2021-08-17T00:00:00"/>
    <x v="0"/>
    <n v="105000"/>
    <n v="105000"/>
    <n v="1"/>
    <x v="1"/>
    <n v="2021"/>
    <s v="2021Q2"/>
  </r>
  <r>
    <s v="L01/700/9/001116/2021"/>
    <d v="2021-07-11T00:00:00"/>
    <d v="2021-08-25T00:00:00"/>
    <x v="1"/>
    <n v="10760"/>
    <n v="10760"/>
    <n v="1"/>
    <x v="1"/>
    <n v="2021"/>
    <s v="2021Q3"/>
  </r>
  <r>
    <s v="L01/070/9/001117/2021"/>
    <d v="2021-07-29T00:00:00"/>
    <d v="2021-08-25T00:00:00"/>
    <x v="1"/>
    <n v="500"/>
    <n v="-10000"/>
    <n v="1"/>
    <x v="1"/>
    <n v="2021"/>
    <s v="2021Q3"/>
  </r>
  <r>
    <s v="L01/088/9/000244/2021"/>
    <d v="2021-01-26T00:00:00"/>
    <d v="2021-08-23T00:00:00"/>
    <x v="0"/>
    <n v="800000"/>
    <n v="800000"/>
    <n v="1"/>
    <x v="1"/>
    <n v="2021"/>
    <s v="2021Q1"/>
  </r>
  <r>
    <s v="L01/070/9/001119/2021"/>
    <d v="2021-08-20T00:00:00"/>
    <d v="2021-08-25T00:00:00"/>
    <x v="1"/>
    <n v="12000"/>
    <n v="12000"/>
    <n v="1"/>
    <x v="1"/>
    <n v="2021"/>
    <s v="2021Q3"/>
  </r>
  <r>
    <s v="L01/070/9/001121/2021"/>
    <d v="2021-08-19T00:00:00"/>
    <d v="2021-08-25T00:00:00"/>
    <x v="1"/>
    <n v="220500"/>
    <n v="220500"/>
    <n v="1"/>
    <x v="1"/>
    <n v="2021"/>
    <s v="2021Q3"/>
  </r>
  <r>
    <s v="L01/088/9/000246/2021"/>
    <d v="2021-08-18T00:00:00"/>
    <d v="2021-08-25T00:00:00"/>
    <x v="0"/>
    <n v="5000"/>
    <n v="5000"/>
    <n v="1"/>
    <x v="1"/>
    <n v="2021"/>
    <s v="2021Q3"/>
  </r>
  <r>
    <s v="L01/070/9/001123/2021"/>
    <d v="2021-08-20T00:00:00"/>
    <d v="2021-08-25T00:00:00"/>
    <x v="1"/>
    <n v="173000"/>
    <n v="173000"/>
    <n v="1"/>
    <x v="1"/>
    <n v="2021"/>
    <s v="2021Q3"/>
  </r>
  <r>
    <s v="L01/070/9/001125/2021"/>
    <d v="2021-08-20T00:00:00"/>
    <d v="2021-08-24T00:00:00"/>
    <x v="1"/>
    <n v="373245.614"/>
    <n v="373245.614"/>
    <n v="1"/>
    <x v="1"/>
    <n v="2021"/>
    <s v="2021Q3"/>
  </r>
  <r>
    <s v="L01/087/9/000255/2021"/>
    <d v="2021-03-05T00:00:00"/>
    <d v="2021-07-30T00:00:00"/>
    <x v="0"/>
    <n v="80000"/>
    <n v="80000"/>
    <n v="1"/>
    <x v="1"/>
    <n v="2021"/>
    <s v="2021Q1"/>
  </r>
  <r>
    <s v="L01/070/9/001126/2021"/>
    <d v="2021-08-07T00:00:00"/>
    <d v="2021-08-07T00:00:00"/>
    <x v="1"/>
    <n v="35000"/>
    <n v="35000"/>
    <n v="1"/>
    <x v="1"/>
    <n v="2021"/>
    <s v="2021Q3"/>
  </r>
  <r>
    <s v="L02/070/9/001128/2021"/>
    <d v="2021-08-20T00:00:00"/>
    <d v="2021-08-26T00:00:00"/>
    <x v="1"/>
    <n v="95000"/>
    <n v="95000"/>
    <n v="1"/>
    <x v="1"/>
    <n v="2021"/>
    <s v="2021Q3"/>
  </r>
  <r>
    <s v="L05/070/9/001134/2021"/>
    <d v="2021-05-18T00:00:00"/>
    <d v="2021-08-26T00:00:00"/>
    <x v="1"/>
    <n v="12000"/>
    <n v="12000"/>
    <n v="1"/>
    <x v="1"/>
    <n v="2021"/>
    <s v="2021Q2"/>
  </r>
  <r>
    <s v="L01/070/9/001271/2020"/>
    <d v="2020-10-28T00:00:00"/>
    <d v="2021-08-26T00:00:00"/>
    <x v="1"/>
    <n v="80000"/>
    <n v="80000"/>
    <n v="1"/>
    <x v="0"/>
    <n v="2021"/>
    <s v="2020Q4"/>
  </r>
  <r>
    <s v="L01/070/9/001135/2021"/>
    <d v="2021-08-23T00:00:00"/>
    <d v="2021-08-26T00:00:00"/>
    <x v="1"/>
    <n v="27032"/>
    <n v="27032"/>
    <n v="1"/>
    <x v="1"/>
    <n v="2021"/>
    <s v="2021Q3"/>
  </r>
  <r>
    <s v="L01/070/9/001137/2021"/>
    <d v="2021-08-22T00:00:00"/>
    <d v="2021-08-26T00:00:00"/>
    <x v="1"/>
    <n v="17000"/>
    <n v="17000"/>
    <n v="1"/>
    <x v="1"/>
    <n v="2021"/>
    <s v="2021Q3"/>
  </r>
  <r>
    <s v="L01/070/9/001138/2021"/>
    <d v="2021-08-25T00:00:00"/>
    <d v="2021-08-28T00:00:00"/>
    <x v="1"/>
    <n v="100000"/>
    <n v="100000"/>
    <n v="1"/>
    <x v="1"/>
    <n v="2021"/>
    <s v="2021Q3"/>
  </r>
  <r>
    <s v="L01/088/9/000249/2021"/>
    <d v="2021-08-24T00:00:00"/>
    <d v="2021-08-27T00:00:00"/>
    <x v="0"/>
    <n v="95000"/>
    <n v="95000"/>
    <n v="1"/>
    <x v="1"/>
    <n v="2021"/>
    <s v="2021Q3"/>
  </r>
  <r>
    <s v="L01/070/9/001142/2021"/>
    <d v="2021-07-31T00:00:00"/>
    <d v="2021-08-27T00:00:00"/>
    <x v="1"/>
    <n v="14120"/>
    <n v="14120"/>
    <n v="1"/>
    <x v="1"/>
    <n v="2021"/>
    <s v="2021Q3"/>
  </r>
  <r>
    <s v="L01/070/9/001144/2021"/>
    <d v="2021-08-19T00:00:00"/>
    <d v="2021-08-26T00:00:00"/>
    <x v="1"/>
    <n v="6860"/>
    <n v="6860"/>
    <n v="1"/>
    <x v="1"/>
    <n v="2021"/>
    <s v="2021Q3"/>
  </r>
  <r>
    <s v="L01/070/9/001146/2021"/>
    <d v="2021-08-26T00:00:00"/>
    <d v="2021-08-30T00:00:00"/>
    <x v="1"/>
    <n v="37000"/>
    <n v="37000"/>
    <n v="1"/>
    <x v="1"/>
    <n v="2021"/>
    <s v="2021Q3"/>
  </r>
  <r>
    <s v="L01/070/9/001147/2021"/>
    <d v="2021-08-28T00:00:00"/>
    <d v="2021-08-30T00:00:00"/>
    <x v="1"/>
    <n v="2500"/>
    <n v="2500"/>
    <n v="1"/>
    <x v="1"/>
    <n v="2021"/>
    <s v="2021Q3"/>
  </r>
  <r>
    <s v="L01/880/9/000257/2021"/>
    <d v="2021-08-30T00:00:00"/>
    <d v="2021-08-30T00:00:00"/>
    <x v="0"/>
    <n v="95000"/>
    <n v="95000"/>
    <n v="1"/>
    <x v="1"/>
    <n v="2021"/>
    <s v="2021Q3"/>
  </r>
  <r>
    <s v="L01/070/9/001154/2021"/>
    <d v="2021-08-29T00:00:00"/>
    <d v="2021-08-31T00:00:00"/>
    <x v="1"/>
    <n v="30460"/>
    <n v="30460"/>
    <n v="1"/>
    <x v="1"/>
    <n v="2021"/>
    <s v="2021Q3"/>
  </r>
  <r>
    <s v="L01/070/9/001155/2021"/>
    <d v="2021-08-26T00:00:00"/>
    <d v="2021-08-31T00:00:00"/>
    <x v="1"/>
    <n v="619060"/>
    <n v="619060"/>
    <n v="1"/>
    <x v="1"/>
    <n v="2021"/>
    <s v="2021Q3"/>
  </r>
  <r>
    <s v="L01/070/9/000620/2010"/>
    <d v="2010-10-19T00:00:00"/>
    <d v="2010-12-16T00:00:00"/>
    <x v="1"/>
    <n v="115576"/>
    <n v="0"/>
    <n v="1"/>
    <x v="16"/>
    <n v="2010"/>
    <s v="2010Q4"/>
  </r>
  <r>
    <s v="L01/070/9/001159/2021"/>
    <d v="2021-08-30T00:00:00"/>
    <d v="2021-09-01T00:00:00"/>
    <x v="1"/>
    <n v="71000"/>
    <n v="71000"/>
    <n v="1"/>
    <x v="1"/>
    <n v="2021"/>
    <s v="2021Q3"/>
  </r>
  <r>
    <s v="L01/070/9/001160/2021"/>
    <d v="2021-08-26T00:00:00"/>
    <d v="2021-09-02T00:00:00"/>
    <x v="1"/>
    <n v="101060"/>
    <n v="101060"/>
    <n v="1"/>
    <x v="1"/>
    <n v="2021"/>
    <s v="2021Q3"/>
  </r>
  <r>
    <s v="L01/070/9/001162/2021"/>
    <d v="2021-07-25T00:00:00"/>
    <d v="2021-08-20T00:00:00"/>
    <x v="1"/>
    <n v="350000"/>
    <n v="350000"/>
    <n v="1"/>
    <x v="1"/>
    <n v="2021"/>
    <s v="2021Q3"/>
  </r>
  <r>
    <s v="L01/070/9/001163/2021"/>
    <d v="2021-08-28T00:00:00"/>
    <d v="2021-08-30T00:00:00"/>
    <x v="1"/>
    <n v="3524192"/>
    <n v="-5000"/>
    <n v="1"/>
    <x v="1"/>
    <n v="2021"/>
    <s v="2021Q3"/>
  </r>
  <r>
    <s v="L01/070/9/001164/2021"/>
    <d v="2021-08-24T00:00:00"/>
    <d v="2021-09-02T00:00:00"/>
    <x v="1"/>
    <n v="605000"/>
    <n v="605000"/>
    <n v="1"/>
    <x v="1"/>
    <n v="2021"/>
    <s v="2021Q3"/>
  </r>
  <r>
    <s v="L02/070/9/001166/2021"/>
    <d v="2021-07-08T00:00:00"/>
    <d v="2021-09-02T00:00:00"/>
    <x v="1"/>
    <n v="314117.64705999999"/>
    <n v="314117.64705999999"/>
    <n v="1"/>
    <x v="1"/>
    <n v="2021"/>
    <s v="2021Q3"/>
  </r>
  <r>
    <s v="L01/700/9/001167/2021"/>
    <d v="2021-08-28T00:00:00"/>
    <d v="2021-09-02T00:00:00"/>
    <x v="1"/>
    <n v="95000"/>
    <n v="95000"/>
    <n v="1"/>
    <x v="1"/>
    <n v="2021"/>
    <s v="2021Q3"/>
  </r>
  <r>
    <s v="L01/070/9/001169/2021"/>
    <d v="2021-08-24T00:00:00"/>
    <d v="2021-09-03T00:00:00"/>
    <x v="1"/>
    <n v="45000"/>
    <n v="45000"/>
    <n v="1"/>
    <x v="1"/>
    <n v="2021"/>
    <s v="2021Q3"/>
  </r>
  <r>
    <s v="L15/070/9/001170/2021"/>
    <d v="2021-07-11T00:00:00"/>
    <d v="2021-09-01T00:00:00"/>
    <x v="1"/>
    <n v="705000"/>
    <n v="705000"/>
    <n v="1"/>
    <x v="1"/>
    <n v="2021"/>
    <s v="2021Q3"/>
  </r>
  <r>
    <s v="L01/070/9/001172/2021"/>
    <d v="2021-06-22T00:00:00"/>
    <d v="2021-09-03T00:00:00"/>
    <x v="1"/>
    <n v="11000"/>
    <n v="11000"/>
    <n v="1"/>
    <x v="1"/>
    <n v="2021"/>
    <s v="2021Q2"/>
  </r>
  <r>
    <s v="L01/070/9/001173/2021"/>
    <d v="2021-07-06T00:00:00"/>
    <d v="2021-07-26T00:00:00"/>
    <x v="1"/>
    <n v="6920"/>
    <n v="6920"/>
    <n v="1"/>
    <x v="1"/>
    <n v="2021"/>
    <s v="2021Q3"/>
  </r>
  <r>
    <s v="L01/070/9/001176/2021"/>
    <d v="2021-08-28T00:00:00"/>
    <d v="2021-09-06T00:00:00"/>
    <x v="1"/>
    <n v="200000"/>
    <n v="200000"/>
    <n v="1"/>
    <x v="1"/>
    <n v="2021"/>
    <s v="2021Q3"/>
  </r>
  <r>
    <s v="L02/070/9/001178/2021"/>
    <d v="2021-09-04T00:00:00"/>
    <d v="2021-09-06T00:00:00"/>
    <x v="1"/>
    <n v="166200"/>
    <n v="166200"/>
    <n v="1"/>
    <x v="1"/>
    <n v="2021"/>
    <s v="2021Q3"/>
  </r>
  <r>
    <s v="L01/088/9/000256/2021"/>
    <d v="2021-09-02T00:00:00"/>
    <d v="2021-09-06T00:00:00"/>
    <x v="0"/>
    <n v="500"/>
    <n v="500"/>
    <n v="1"/>
    <x v="1"/>
    <n v="2021"/>
    <s v="2021Q3"/>
  </r>
  <r>
    <s v="L01/070/9/001180/2021"/>
    <d v="2021-09-01T00:00:00"/>
    <d v="2021-09-07T00:00:00"/>
    <x v="1"/>
    <n v="6500"/>
    <n v="6500"/>
    <n v="1"/>
    <x v="1"/>
    <n v="2021"/>
    <s v="2021Q3"/>
  </r>
  <r>
    <s v="L01/070/9/001182/2021"/>
    <d v="2021-09-02T00:00:00"/>
    <d v="2021-09-06T00:00:00"/>
    <x v="1"/>
    <n v="19000"/>
    <n v="19000"/>
    <n v="1"/>
    <x v="1"/>
    <n v="2021"/>
    <s v="2021Q3"/>
  </r>
  <r>
    <s v="L01/070/9/001183/2021"/>
    <d v="2021-09-05T00:00:00"/>
    <d v="2021-09-06T00:00:00"/>
    <x v="1"/>
    <n v="20000"/>
    <n v="20000"/>
    <n v="1"/>
    <x v="1"/>
    <n v="2021"/>
    <s v="2021Q3"/>
  </r>
  <r>
    <s v="L01/070/9/001184/2021"/>
    <d v="2021-09-05T00:00:00"/>
    <d v="2021-09-07T00:00:00"/>
    <x v="1"/>
    <n v="80776"/>
    <n v="80776"/>
    <n v="1"/>
    <x v="1"/>
    <n v="2021"/>
    <s v="2021Q3"/>
  </r>
  <r>
    <s v="L01/070/9/001185/2021"/>
    <d v="2021-08-28T00:00:00"/>
    <d v="2021-09-07T00:00:00"/>
    <x v="1"/>
    <n v="402679"/>
    <n v="402679"/>
    <n v="1"/>
    <x v="1"/>
    <n v="2021"/>
    <s v="2021Q3"/>
  </r>
  <r>
    <s v="L01/070/9/001186/2021"/>
    <d v="2021-09-04T00:00:00"/>
    <d v="2021-09-07T00:00:00"/>
    <x v="1"/>
    <n v="13000"/>
    <n v="13000"/>
    <n v="1"/>
    <x v="1"/>
    <n v="2021"/>
    <s v="2021Q3"/>
  </r>
  <r>
    <s v="L01/070/9/001187/2021"/>
    <d v="2021-08-26T00:00:00"/>
    <d v="2021-09-07T00:00:00"/>
    <x v="1"/>
    <n v="200000"/>
    <n v="200000"/>
    <n v="1"/>
    <x v="1"/>
    <n v="2021"/>
    <s v="2021Q3"/>
  </r>
  <r>
    <s v="L01/088/9/000258/2021"/>
    <d v="2021-09-05T00:00:00"/>
    <d v="2021-09-07T00:00:00"/>
    <x v="0"/>
    <n v="102936"/>
    <n v="102936"/>
    <n v="1"/>
    <x v="1"/>
    <n v="2021"/>
    <s v="2021Q3"/>
  </r>
  <r>
    <s v="L01/080/9/000260/2021"/>
    <d v="2021-09-07T00:00:00"/>
    <d v="2021-09-08T00:00:00"/>
    <x v="0"/>
    <n v="15000"/>
    <n v="15000"/>
    <n v="1"/>
    <x v="1"/>
    <n v="2021"/>
    <s v="2021Q3"/>
  </r>
  <r>
    <s v="L05/070/9/001191/2021"/>
    <d v="2021-08-11T00:00:00"/>
    <d v="2021-09-08T00:00:00"/>
    <x v="1"/>
    <n v="211000"/>
    <n v="211000"/>
    <n v="1"/>
    <x v="1"/>
    <n v="2021"/>
    <s v="2021Q3"/>
  </r>
  <r>
    <s v="L01/070/9/001193/2021"/>
    <d v="2021-06-22T00:00:00"/>
    <d v="2021-09-07T00:00:00"/>
    <x v="1"/>
    <n v="1100000"/>
    <n v="1100000"/>
    <n v="1"/>
    <x v="1"/>
    <n v="2021"/>
    <s v="2021Q2"/>
  </r>
  <r>
    <s v="L05/070/9/001197/2021"/>
    <d v="2021-06-04T00:00:00"/>
    <d v="2021-09-08T00:00:00"/>
    <x v="1"/>
    <n v="2150000"/>
    <n v="2150000"/>
    <n v="1"/>
    <x v="1"/>
    <n v="2021"/>
    <s v="2021Q2"/>
  </r>
  <r>
    <s v="L01/087/9/000444/2020"/>
    <d v="2020-12-19T00:00:00"/>
    <d v="2021-09-10T00:00:00"/>
    <x v="0"/>
    <n v="908000"/>
    <n v="560000"/>
    <n v="1"/>
    <x v="0"/>
    <n v="2021"/>
    <s v="2020Q4"/>
  </r>
  <r>
    <s v="L01/070/9/001203/2021"/>
    <d v="2021-08-17T00:00:00"/>
    <d v="2021-09-10T00:00:00"/>
    <x v="1"/>
    <n v="1000"/>
    <n v="1000"/>
    <n v="1"/>
    <x v="1"/>
    <n v="2021"/>
    <s v="2021Q3"/>
  </r>
  <r>
    <s v="L01/700/9/001272/2020"/>
    <d v="2020-05-30T00:00:00"/>
    <d v="2021-09-10T00:00:00"/>
    <x v="1"/>
    <n v="50000"/>
    <n v="50000"/>
    <n v="1"/>
    <x v="0"/>
    <n v="2021"/>
    <s v="2020Q2"/>
  </r>
  <r>
    <s v="L01/070/9/001204/2021"/>
    <d v="2021-07-21T00:00:00"/>
    <d v="2021-09-08T00:00:00"/>
    <x v="1"/>
    <n v="100000"/>
    <n v="100000"/>
    <n v="1"/>
    <x v="1"/>
    <n v="2021"/>
    <s v="2021Q3"/>
  </r>
  <r>
    <s v="L01/088/9/000259/2021"/>
    <d v="2021-09-10T00:00:00"/>
    <d v="2021-09-14T00:00:00"/>
    <x v="0"/>
    <n v="137200"/>
    <n v="137200"/>
    <n v="1"/>
    <x v="1"/>
    <n v="2021"/>
    <s v="2021Q3"/>
  </r>
  <r>
    <s v="L05/070/9/001273/2020"/>
    <d v="2020-11-10T00:00:00"/>
    <d v="2020-11-13T00:00:00"/>
    <x v="1"/>
    <n v="7800"/>
    <n v="7800"/>
    <n v="1"/>
    <x v="0"/>
    <n v="2020"/>
    <s v="2020Q4"/>
  </r>
  <r>
    <s v="L01/070/9/001207/2021"/>
    <d v="2021-09-12T00:00:00"/>
    <d v="2021-09-12T00:00:00"/>
    <x v="1"/>
    <n v="7888"/>
    <n v="7888"/>
    <n v="1"/>
    <x v="1"/>
    <n v="2021"/>
    <s v="2021Q3"/>
  </r>
  <r>
    <s v="L01/700/9/001208/2021"/>
    <d v="2021-09-06T00:00:00"/>
    <d v="2021-09-09T00:00:00"/>
    <x v="1"/>
    <n v="100000"/>
    <n v="100000"/>
    <n v="1"/>
    <x v="1"/>
    <n v="2021"/>
    <s v="2021Q3"/>
  </r>
  <r>
    <s v="L01/088/9/000260/2021"/>
    <d v="2021-05-29T00:00:00"/>
    <d v="2021-06-11T00:00:00"/>
    <x v="0"/>
    <n v="295000"/>
    <n v="295000"/>
    <n v="1"/>
    <x v="1"/>
    <n v="2021"/>
    <s v="2021Q2"/>
  </r>
  <r>
    <s v="L01/070/9/001209/2021"/>
    <d v="2021-05-16T00:00:00"/>
    <d v="2021-06-15T00:00:00"/>
    <x v="1"/>
    <n v="50000"/>
    <n v="50000"/>
    <n v="1"/>
    <x v="1"/>
    <n v="2021"/>
    <s v="2021Q2"/>
  </r>
  <r>
    <s v="L01/070/9/001274/2020"/>
    <d v="2020-08-29T00:00:00"/>
    <d v="2021-09-01T00:00:00"/>
    <x v="1"/>
    <n v="300000"/>
    <n v="300000"/>
    <n v="1"/>
    <x v="0"/>
    <n v="2021"/>
    <s v="2020Q3"/>
  </r>
  <r>
    <s v="L02/070/9/001211/2021"/>
    <d v="2021-08-27T00:00:00"/>
    <d v="2021-09-15T00:00:00"/>
    <x v="1"/>
    <n v="248860"/>
    <n v="248860"/>
    <n v="1"/>
    <x v="1"/>
    <n v="2021"/>
    <s v="2021Q3"/>
  </r>
  <r>
    <s v="L15/070/9/001213/2021"/>
    <d v="2021-09-14T00:00:00"/>
    <d v="2021-09-15T00:00:00"/>
    <x v="1"/>
    <n v="25000"/>
    <n v="25000"/>
    <n v="1"/>
    <x v="1"/>
    <n v="2021"/>
    <s v="2021Q3"/>
  </r>
  <r>
    <s v="L02/070/9/001214/2021"/>
    <d v="2021-09-07T00:00:00"/>
    <d v="2021-09-13T00:00:00"/>
    <x v="1"/>
    <n v="607944"/>
    <n v="607944"/>
    <n v="1"/>
    <x v="1"/>
    <n v="2021"/>
    <s v="2021Q3"/>
  </r>
  <r>
    <s v="L01/070/9/001216/2021"/>
    <d v="2021-09-11T00:00:00"/>
    <d v="2021-09-15T00:00:00"/>
    <x v="1"/>
    <n v="2041011.7646999999"/>
    <n v="2041011.7646999999"/>
    <n v="1"/>
    <x v="1"/>
    <n v="2021"/>
    <s v="2021Q3"/>
  </r>
  <r>
    <s v="L01/080/9/000264/2021"/>
    <d v="2021-06-05T00:00:00"/>
    <d v="2021-09-15T00:00:00"/>
    <x v="0"/>
    <n v="900000"/>
    <n v="900000"/>
    <n v="1"/>
    <x v="1"/>
    <n v="2021"/>
    <s v="2021Q2"/>
  </r>
  <r>
    <s v="L01/070/9/001217/2021"/>
    <d v="2021-07-21T00:00:00"/>
    <d v="2021-09-15T00:00:00"/>
    <x v="1"/>
    <n v="3152"/>
    <n v="3152"/>
    <n v="1"/>
    <x v="1"/>
    <n v="2021"/>
    <s v="2021Q3"/>
  </r>
  <r>
    <s v="L01/088/9/000262/2021"/>
    <d v="2021-09-13T00:00:00"/>
    <d v="2021-09-14T00:00:00"/>
    <x v="0"/>
    <n v="39000"/>
    <n v="39000"/>
    <n v="1"/>
    <x v="1"/>
    <n v="2021"/>
    <s v="2021Q3"/>
  </r>
  <r>
    <s v="L01/088/9/000264/2021"/>
    <d v="2021-09-11T00:00:00"/>
    <d v="2021-09-16T00:00:00"/>
    <x v="0"/>
    <n v="0"/>
    <n v="-50000"/>
    <n v="1"/>
    <x v="1"/>
    <n v="2021"/>
    <s v="2021Q3"/>
  </r>
  <r>
    <s v="L01/080/9/000266/2021"/>
    <d v="2021-08-26T00:00:00"/>
    <d v="2021-09-16T00:00:00"/>
    <x v="0"/>
    <n v="15500"/>
    <n v="15500"/>
    <n v="1"/>
    <x v="1"/>
    <n v="2021"/>
    <s v="2021Q3"/>
  </r>
  <r>
    <s v="L01/070/9/001220/2021"/>
    <d v="2021-09-09T00:00:00"/>
    <d v="2021-09-16T00:00:00"/>
    <x v="1"/>
    <n v="13000"/>
    <n v="13000"/>
    <n v="1"/>
    <x v="1"/>
    <n v="2021"/>
    <s v="2021Q3"/>
  </r>
  <r>
    <s v="L01/070/9/001221/2021"/>
    <d v="2021-07-23T00:00:00"/>
    <d v="2021-09-16T00:00:00"/>
    <x v="1"/>
    <n v="12180"/>
    <n v="12180"/>
    <n v="1"/>
    <x v="1"/>
    <n v="2021"/>
    <s v="2021Q3"/>
  </r>
  <r>
    <s v="L01/070/9/001222/2021"/>
    <d v="2021-09-01T00:00:00"/>
    <d v="2021-09-16T00:00:00"/>
    <x v="1"/>
    <n v="30000"/>
    <n v="30000"/>
    <n v="1"/>
    <x v="1"/>
    <n v="2021"/>
    <s v="2021Q3"/>
  </r>
  <r>
    <s v="L01/070/9/001223/2021"/>
    <d v="2021-09-11T00:00:00"/>
    <d v="2021-09-16T00:00:00"/>
    <x v="1"/>
    <n v="76000"/>
    <n v="76000"/>
    <n v="1"/>
    <x v="1"/>
    <n v="2021"/>
    <s v="2021Q3"/>
  </r>
  <r>
    <s v="L02/070/9/001224/2021"/>
    <d v="2021-06-13T00:00:00"/>
    <d v="2021-08-17T00:00:00"/>
    <x v="1"/>
    <n v="4060"/>
    <n v="4060"/>
    <n v="1"/>
    <x v="1"/>
    <n v="2021"/>
    <s v="2021Q2"/>
  </r>
  <r>
    <s v="L01/070/9/001225/2021"/>
    <d v="2021-09-03T00:00:00"/>
    <d v="2021-09-14T00:00:00"/>
    <x v="1"/>
    <n v="100000"/>
    <n v="100000"/>
    <n v="1"/>
    <x v="1"/>
    <n v="2021"/>
    <s v="2021Q3"/>
  </r>
  <r>
    <s v="L01/070/9/001228/2021"/>
    <d v="2021-08-15T00:00:00"/>
    <d v="2021-09-09T00:00:00"/>
    <x v="1"/>
    <n v="83000"/>
    <n v="83000"/>
    <n v="1"/>
    <x v="1"/>
    <n v="2021"/>
    <s v="2021Q3"/>
  </r>
  <r>
    <s v="L02/070/9/001229/2021"/>
    <d v="2021-09-10T00:00:00"/>
    <d v="2021-09-17T00:00:00"/>
    <x v="1"/>
    <n v="47364"/>
    <n v="47364"/>
    <n v="1"/>
    <x v="1"/>
    <n v="2021"/>
    <s v="2021Q3"/>
  </r>
  <r>
    <s v="L01/087/9/000267/2021"/>
    <d v="2021-04-23T00:00:00"/>
    <d v="2021-09-17T00:00:00"/>
    <x v="0"/>
    <n v="16008"/>
    <n v="16008"/>
    <n v="1"/>
    <x v="1"/>
    <n v="2021"/>
    <s v="2021Q2"/>
  </r>
  <r>
    <s v="L01/088/9/000266/2021"/>
    <d v="2021-09-16T00:00:00"/>
    <d v="2021-09-17T00:00:00"/>
    <x v="0"/>
    <n v="1225332"/>
    <n v="1225332"/>
    <n v="1"/>
    <x v="1"/>
    <n v="2021"/>
    <s v="2021Q3"/>
  </r>
  <r>
    <s v="L01/070/9/001232/2021"/>
    <d v="2021-09-17T00:00:00"/>
    <d v="2021-09-17T00:00:00"/>
    <x v="1"/>
    <n v="6860"/>
    <n v="6860"/>
    <n v="1"/>
    <x v="1"/>
    <n v="2021"/>
    <s v="2021Q3"/>
  </r>
  <r>
    <s v="L01/070/9/001233/2021"/>
    <d v="2021-09-16T00:00:00"/>
    <d v="2021-09-17T00:00:00"/>
    <x v="1"/>
    <n v="254000"/>
    <n v="254000"/>
    <n v="1"/>
    <x v="1"/>
    <n v="2021"/>
    <s v="2021Q3"/>
  </r>
  <r>
    <s v="L01/070/9/001234/2021"/>
    <d v="2021-06-05T00:00:00"/>
    <d v="2021-09-20T00:00:00"/>
    <x v="1"/>
    <n v="5000"/>
    <n v="-70000"/>
    <n v="1"/>
    <x v="1"/>
    <n v="2021"/>
    <s v="2021Q2"/>
  </r>
  <r>
    <s v="L01/080/9/000268/2021"/>
    <d v="2021-07-19T00:00:00"/>
    <d v="2021-09-20T00:00:00"/>
    <x v="0"/>
    <n v="17000"/>
    <n v="17000"/>
    <n v="1"/>
    <x v="1"/>
    <n v="2021"/>
    <s v="2021Q3"/>
  </r>
  <r>
    <s v="L15/070/9/001237/2021"/>
    <d v="2021-06-07T00:00:00"/>
    <d v="2021-09-20T00:00:00"/>
    <x v="1"/>
    <n v="10000"/>
    <n v="10000"/>
    <n v="1"/>
    <x v="1"/>
    <n v="2021"/>
    <s v="2021Q2"/>
  </r>
  <r>
    <s v="L01/070/9/001238/2021"/>
    <d v="2021-08-25T00:00:00"/>
    <d v="2021-09-20T00:00:00"/>
    <x v="1"/>
    <n v="27500"/>
    <n v="27500"/>
    <n v="1"/>
    <x v="1"/>
    <n v="2021"/>
    <s v="2021Q3"/>
  </r>
  <r>
    <s v="L01/112/9/000006/2018"/>
    <d v="2018-10-12T00:00:00"/>
    <d v="2021-09-15T00:00:00"/>
    <x v="4"/>
    <n v="0"/>
    <n v="-250000"/>
    <n v="1"/>
    <x v="9"/>
    <n v="2021"/>
    <s v="2018Q4"/>
  </r>
  <r>
    <s v="L01/070/9/001240/2021"/>
    <d v="2021-09-19T00:00:00"/>
    <d v="2021-09-21T00:00:00"/>
    <x v="1"/>
    <n v="25500"/>
    <n v="25500"/>
    <n v="1"/>
    <x v="1"/>
    <n v="2021"/>
    <s v="2021Q3"/>
  </r>
  <r>
    <s v="L01/070/9/001242/2021"/>
    <d v="2021-08-31T00:00:00"/>
    <d v="2021-09-22T00:00:00"/>
    <x v="1"/>
    <n v="31408"/>
    <n v="31408"/>
    <n v="1"/>
    <x v="1"/>
    <n v="2021"/>
    <s v="2021Q3"/>
  </r>
  <r>
    <s v="L01/070/9/001243/2021"/>
    <d v="2021-09-11T00:00:00"/>
    <d v="2021-09-22T00:00:00"/>
    <x v="1"/>
    <n v="43000"/>
    <n v="43000"/>
    <n v="1"/>
    <x v="1"/>
    <n v="2021"/>
    <s v="2021Q3"/>
  </r>
  <r>
    <s v="L01/070/9/001244/2021"/>
    <d v="2021-09-07T00:00:00"/>
    <d v="2021-09-22T00:00:00"/>
    <x v="1"/>
    <n v="405000"/>
    <n v="405000"/>
    <n v="1"/>
    <x v="1"/>
    <n v="2021"/>
    <s v="2021Q3"/>
  </r>
  <r>
    <s v="L01/088/9/000268/2021"/>
    <d v="2021-09-11T00:00:00"/>
    <d v="2021-09-15T00:00:00"/>
    <x v="0"/>
    <n v="17500"/>
    <n v="7500"/>
    <n v="1"/>
    <x v="1"/>
    <n v="2021"/>
    <s v="2021Q3"/>
  </r>
  <r>
    <s v="L01/700/9/001245/2021"/>
    <d v="2021-09-19T00:00:00"/>
    <d v="2021-09-22T00:00:00"/>
    <x v="1"/>
    <n v="700000"/>
    <n v="700000"/>
    <n v="1"/>
    <x v="1"/>
    <n v="2021"/>
    <s v="2021Q3"/>
  </r>
  <r>
    <s v="L01/070/9/001250/2021"/>
    <d v="2021-09-18T00:00:00"/>
    <d v="2021-09-22T00:00:00"/>
    <x v="1"/>
    <n v="5000"/>
    <n v="5000"/>
    <n v="1"/>
    <x v="1"/>
    <n v="2021"/>
    <s v="2021Q3"/>
  </r>
  <r>
    <s v="L01/070/9/001251/2021"/>
    <d v="2021-09-05T00:00:00"/>
    <d v="2021-09-22T00:00:00"/>
    <x v="1"/>
    <n v="610000"/>
    <n v="610000"/>
    <n v="1"/>
    <x v="1"/>
    <n v="2021"/>
    <s v="2021Q3"/>
  </r>
  <r>
    <s v="L05/070/9/001252/2021"/>
    <d v="2021-09-01T00:00:00"/>
    <d v="2021-09-22T00:00:00"/>
    <x v="1"/>
    <n v="9360"/>
    <n v="9360"/>
    <n v="1"/>
    <x v="1"/>
    <n v="2021"/>
    <s v="2021Q3"/>
  </r>
  <r>
    <s v="L01/052/9/000004/2020"/>
    <d v="2020-06-25T00:00:00"/>
    <d v="2021-09-14T00:00:00"/>
    <x v="10"/>
    <n v="1298245.6140000001"/>
    <n v="1298245.6140000001"/>
    <n v="1"/>
    <x v="0"/>
    <n v="2021"/>
    <s v="2020Q2"/>
  </r>
  <r>
    <s v="L01/040/9/000003/2021"/>
    <d v="2021-08-13T00:00:00"/>
    <d v="2021-09-13T00:00:00"/>
    <x v="8"/>
    <n v="58348"/>
    <n v="26527.728137613001"/>
    <n v="1"/>
    <x v="1"/>
    <n v="2021"/>
    <s v="2021Q3"/>
  </r>
  <r>
    <s v="L01/070/9/001253/2021"/>
    <d v="2021-09-17T00:00:00"/>
    <d v="2021-09-23T00:00:00"/>
    <x v="1"/>
    <n v="200000"/>
    <n v="200000"/>
    <n v="1"/>
    <x v="1"/>
    <n v="2021"/>
    <s v="2021Q3"/>
  </r>
  <r>
    <s v="L05/070/9/001255/2021"/>
    <d v="2021-09-16T00:00:00"/>
    <d v="2021-09-24T00:00:00"/>
    <x v="1"/>
    <n v="7000"/>
    <n v="7000"/>
    <n v="1"/>
    <x v="1"/>
    <n v="2021"/>
    <s v="2021Q3"/>
  </r>
  <r>
    <s v="L01/070/9/001256/2021"/>
    <d v="2021-09-19T00:00:00"/>
    <d v="2021-09-20T00:00:00"/>
    <x v="1"/>
    <n v="1425000"/>
    <n v="1425000"/>
    <n v="1"/>
    <x v="1"/>
    <n v="2021"/>
    <s v="2021Q3"/>
  </r>
  <r>
    <s v="L01/080/9/000271/2021"/>
    <d v="2021-07-26T00:00:00"/>
    <d v="2021-09-20T00:00:00"/>
    <x v="0"/>
    <n v="500000"/>
    <n v="500000"/>
    <n v="1"/>
    <x v="1"/>
    <n v="2021"/>
    <s v="2021Q3"/>
  </r>
  <r>
    <s v="L02/070/9/001257/2021"/>
    <d v="2021-09-14T00:00:00"/>
    <d v="2021-09-24T00:00:00"/>
    <x v="1"/>
    <n v="394338"/>
    <n v="394338"/>
    <n v="1"/>
    <x v="1"/>
    <n v="2021"/>
    <s v="2021Q3"/>
  </r>
  <r>
    <s v="L01/070/9/001258/2021"/>
    <d v="2021-09-11T00:00:00"/>
    <d v="2021-09-23T00:00:00"/>
    <x v="1"/>
    <n v="45000"/>
    <n v="45000"/>
    <n v="1"/>
    <x v="1"/>
    <n v="2021"/>
    <s v="2021Q3"/>
  </r>
  <r>
    <s v="L01/070/9/001259/2021"/>
    <d v="2021-09-19T00:00:00"/>
    <d v="2021-09-23T00:00:00"/>
    <x v="1"/>
    <n v="600000"/>
    <n v="600000"/>
    <n v="1"/>
    <x v="1"/>
    <n v="2021"/>
    <s v="2021Q3"/>
  </r>
  <r>
    <s v="L01/070/9/001260/2021"/>
    <d v="2021-09-05T00:00:00"/>
    <d v="2021-09-23T00:00:00"/>
    <x v="1"/>
    <n v="39400"/>
    <n v="39400"/>
    <n v="1"/>
    <x v="1"/>
    <n v="2021"/>
    <s v="2021Q3"/>
  </r>
  <r>
    <s v="L01/080/9/000272/2021"/>
    <d v="2021-08-31T00:00:00"/>
    <d v="2021-09-23T00:00:00"/>
    <x v="0"/>
    <n v="1000000"/>
    <n v="1000000"/>
    <n v="1"/>
    <x v="1"/>
    <n v="2021"/>
    <s v="2021Q3"/>
  </r>
  <r>
    <s v="L01/070/9/001275/2020"/>
    <d v="2020-12-25T00:00:00"/>
    <d v="2021-09-24T00:00:00"/>
    <x v="1"/>
    <n v="120000"/>
    <n v="120000"/>
    <n v="1"/>
    <x v="0"/>
    <n v="2021"/>
    <s v="2020Q4"/>
  </r>
  <r>
    <s v="L01/070/9/001262/2021"/>
    <d v="2021-09-05T00:00:00"/>
    <d v="2021-09-13T00:00:00"/>
    <x v="1"/>
    <n v="93000"/>
    <n v="93000"/>
    <n v="1"/>
    <x v="1"/>
    <n v="2021"/>
    <s v="2021Q3"/>
  </r>
  <r>
    <s v="L01/070/9/001263/2021"/>
    <d v="2021-09-25T00:00:00"/>
    <d v="2021-09-27T00:00:00"/>
    <x v="1"/>
    <n v="9360"/>
    <n v="9360"/>
    <n v="1"/>
    <x v="1"/>
    <n v="2021"/>
    <s v="2021Q3"/>
  </r>
  <r>
    <s v="L01/087/9/000274/2021"/>
    <d v="2021-08-26T00:00:00"/>
    <d v="2021-09-27T00:00:00"/>
    <x v="0"/>
    <n v="842656"/>
    <n v="842656"/>
    <n v="1"/>
    <x v="1"/>
    <n v="2021"/>
    <s v="2021Q3"/>
  </r>
  <r>
    <s v="L01/087/9/000275/2021"/>
    <d v="2021-09-22T00:00:00"/>
    <d v="2021-09-28T00:00:00"/>
    <x v="0"/>
    <n v="100000"/>
    <n v="100000"/>
    <n v="1"/>
    <x v="1"/>
    <n v="2021"/>
    <s v="2021Q3"/>
  </r>
  <r>
    <s v="L01/080/9/000276/2021"/>
    <d v="2021-09-25T00:00:00"/>
    <d v="2021-09-27T00:00:00"/>
    <x v="0"/>
    <n v="170780"/>
    <n v="170780"/>
    <n v="1"/>
    <x v="1"/>
    <n v="2021"/>
    <s v="2021Q3"/>
  </r>
  <r>
    <s v="L01/070/9/001273/2021"/>
    <d v="2021-09-21T00:00:00"/>
    <d v="2021-09-28T00:00:00"/>
    <x v="1"/>
    <n v="9760"/>
    <n v="9760"/>
    <n v="1"/>
    <x v="1"/>
    <n v="2021"/>
    <s v="2021Q3"/>
  </r>
  <r>
    <s v="L01/080/9/000278/2021"/>
    <d v="2021-09-21T00:00:00"/>
    <d v="2021-09-26T00:00:00"/>
    <x v="0"/>
    <n v="11500"/>
    <n v="11500"/>
    <n v="1"/>
    <x v="1"/>
    <n v="2021"/>
    <s v="2021Q3"/>
  </r>
  <r>
    <s v="L02/070/9/001278/2021"/>
    <d v="2021-09-26T00:00:00"/>
    <d v="2021-09-27T00:00:00"/>
    <x v="1"/>
    <n v="231960"/>
    <n v="231960"/>
    <n v="1"/>
    <x v="1"/>
    <n v="2021"/>
    <s v="2021Q3"/>
  </r>
  <r>
    <s v="L01/070/9/001279/2021"/>
    <d v="2021-09-04T00:00:00"/>
    <d v="2021-09-23T00:00:00"/>
    <x v="1"/>
    <n v="842807.01749999996"/>
    <n v="842807.01749999996"/>
    <n v="1"/>
    <x v="1"/>
    <n v="2021"/>
    <s v="2021Q3"/>
  </r>
  <r>
    <s v="L01/070/9/001280/2021"/>
    <d v="2021-09-11T00:00:00"/>
    <d v="2021-09-17T00:00:00"/>
    <x v="1"/>
    <n v="6860"/>
    <n v="6860"/>
    <n v="1"/>
    <x v="1"/>
    <n v="2021"/>
    <s v="2021Q3"/>
  </r>
  <r>
    <s v="L01/070/9/001282/2021"/>
    <d v="2021-09-27T00:00:00"/>
    <d v="2021-09-28T00:00:00"/>
    <x v="1"/>
    <n v="204000"/>
    <n v="204000"/>
    <n v="1"/>
    <x v="1"/>
    <n v="2021"/>
    <s v="2021Q3"/>
  </r>
  <r>
    <s v="L01/070/9/001283/2021"/>
    <d v="2021-09-30T00:00:00"/>
    <d v="2021-10-01T00:00:00"/>
    <x v="1"/>
    <n v="90000"/>
    <n v="90000"/>
    <n v="1"/>
    <x v="1"/>
    <n v="2021"/>
    <s v="2021Q3"/>
  </r>
  <r>
    <s v="L01/080/9/000280/2021"/>
    <d v="2021-08-25T00:00:00"/>
    <d v="2021-09-30T00:00:00"/>
    <x v="0"/>
    <n v="10688"/>
    <n v="10688"/>
    <n v="1"/>
    <x v="1"/>
    <n v="2021"/>
    <s v="2021Q3"/>
  </r>
  <r>
    <s v="L01/070/9/001286/2021"/>
    <d v="2021-09-28T00:00:00"/>
    <d v="2021-10-01T00:00:00"/>
    <x v="1"/>
    <n v="119600"/>
    <n v="119600"/>
    <n v="1"/>
    <x v="1"/>
    <n v="2021"/>
    <s v="2021Q3"/>
  </r>
  <r>
    <s v="L01/070/9/001287/2021"/>
    <d v="2021-03-14T00:00:00"/>
    <d v="2021-03-22T00:00:00"/>
    <x v="1"/>
    <n v="8700"/>
    <n v="8700"/>
    <n v="1"/>
    <x v="1"/>
    <n v="2021"/>
    <s v="2021Q1"/>
  </r>
  <r>
    <s v="L02/070/9/001289/2021"/>
    <d v="2021-10-03T00:00:00"/>
    <d v="2021-10-05T00:00:00"/>
    <x v="1"/>
    <n v="380"/>
    <n v="380"/>
    <n v="1"/>
    <x v="1"/>
    <n v="2021"/>
    <s v="2021Q4"/>
  </r>
  <r>
    <s v="L01/087/9/000282/2021"/>
    <d v="2021-09-13T00:00:00"/>
    <d v="2021-09-22T00:00:00"/>
    <x v="0"/>
    <n v="10000"/>
    <n v="10000"/>
    <n v="1"/>
    <x v="1"/>
    <n v="2021"/>
    <s v="2021Q3"/>
  </r>
  <r>
    <s v="L01/080/9/000283/2021"/>
    <d v="2021-10-05T00:00:00"/>
    <d v="2021-10-05T00:00:00"/>
    <x v="0"/>
    <n v="4000"/>
    <n v="4000"/>
    <n v="1"/>
    <x v="1"/>
    <n v="2021"/>
    <s v="2021Q4"/>
  </r>
  <r>
    <s v="L01/070/9/001290/2021"/>
    <d v="2021-09-08T00:00:00"/>
    <d v="2021-09-27T00:00:00"/>
    <x v="1"/>
    <n v="5000"/>
    <n v="5000"/>
    <n v="1"/>
    <x v="1"/>
    <n v="2021"/>
    <s v="2021Q3"/>
  </r>
  <r>
    <s v="L01/070/9/001294/2021"/>
    <d v="2021-10-05T00:00:00"/>
    <d v="2021-10-06T00:00:00"/>
    <x v="1"/>
    <n v="306178.5882"/>
    <n v="306178.5882"/>
    <n v="1"/>
    <x v="1"/>
    <n v="2021"/>
    <s v="2021Q4"/>
  </r>
  <r>
    <s v="L01/070/9/001295/2021"/>
    <d v="2021-09-27T00:00:00"/>
    <d v="2021-10-06T00:00:00"/>
    <x v="1"/>
    <n v="20000"/>
    <n v="20000"/>
    <n v="1"/>
    <x v="1"/>
    <n v="2021"/>
    <s v="2021Q3"/>
  </r>
  <r>
    <s v="L01/070/9/001296/2021"/>
    <d v="2021-10-02T00:00:00"/>
    <d v="2021-10-05T00:00:00"/>
    <x v="1"/>
    <n v="6860"/>
    <n v="6860"/>
    <n v="1"/>
    <x v="1"/>
    <n v="2021"/>
    <s v="2021Q4"/>
  </r>
  <r>
    <s v="L01/064/9/000005/2021"/>
    <d v="2021-08-08T00:00:00"/>
    <d v="2021-10-05T00:00:00"/>
    <x v="7"/>
    <n v="38280"/>
    <n v="38280"/>
    <n v="1"/>
    <x v="1"/>
    <n v="2021"/>
    <s v="2021Q3"/>
  </r>
  <r>
    <s v="L01/070/9/001301/2021"/>
    <d v="2021-09-03T00:00:00"/>
    <d v="2021-10-05T00:00:00"/>
    <x v="1"/>
    <n v="81800"/>
    <n v="81800"/>
    <n v="1"/>
    <x v="1"/>
    <n v="2021"/>
    <s v="2021Q3"/>
  </r>
  <r>
    <s v="L01/070/9/001304/2021"/>
    <d v="2021-10-04T00:00:00"/>
    <d v="2021-10-05T00:00:00"/>
    <x v="1"/>
    <n v="115000"/>
    <n v="115000"/>
    <n v="1"/>
    <x v="1"/>
    <n v="2021"/>
    <s v="2021Q4"/>
  </r>
  <r>
    <s v="L02/070/9/001308/2021"/>
    <d v="2021-09-11T00:00:00"/>
    <d v="2021-09-21T00:00:00"/>
    <x v="1"/>
    <n v="1000000"/>
    <n v="1000000"/>
    <n v="1"/>
    <x v="1"/>
    <n v="2021"/>
    <s v="2021Q3"/>
  </r>
  <r>
    <s v="L15/070/9/001312/2021"/>
    <d v="2021-10-07T00:00:00"/>
    <d v="2021-10-08T00:00:00"/>
    <x v="1"/>
    <n v="75000"/>
    <n v="75000"/>
    <n v="1"/>
    <x v="1"/>
    <n v="2021"/>
    <s v="2021Q4"/>
  </r>
  <r>
    <s v="L01/700/9/001313/2021"/>
    <d v="2021-10-03T00:00:00"/>
    <d v="2021-10-12T00:00:00"/>
    <x v="1"/>
    <n v="17000"/>
    <n v="17000"/>
    <n v="1"/>
    <x v="1"/>
    <n v="2021"/>
    <s v="2021Q4"/>
  </r>
  <r>
    <s v="L01/070/9/001314/2021"/>
    <d v="2021-09-19T00:00:00"/>
    <d v="2021-10-12T00:00:00"/>
    <x v="1"/>
    <n v="650000"/>
    <n v="650000"/>
    <n v="1"/>
    <x v="1"/>
    <n v="2021"/>
    <s v="2021Q3"/>
  </r>
  <r>
    <s v="L01/070/9/001315/2021"/>
    <d v="2021-09-30T00:00:00"/>
    <d v="2021-10-12T00:00:00"/>
    <x v="1"/>
    <n v="150000"/>
    <n v="150000"/>
    <n v="1"/>
    <x v="1"/>
    <n v="2021"/>
    <s v="2021Q3"/>
  </r>
  <r>
    <s v="L01/080/9/000284/2021"/>
    <d v="2021-10-09T00:00:00"/>
    <d v="2021-10-12T00:00:00"/>
    <x v="0"/>
    <n v="2925000"/>
    <n v="2425000"/>
    <n v="1"/>
    <x v="1"/>
    <n v="2021"/>
    <s v="2021Q4"/>
  </r>
  <r>
    <s v="L01/083/9/000278/2021"/>
    <d v="2021-10-03T00:00:00"/>
    <d v="2021-10-07T00:00:00"/>
    <x v="0"/>
    <n v="392504"/>
    <n v="392504"/>
    <n v="1"/>
    <x v="1"/>
    <n v="2021"/>
    <s v="2021Q4"/>
  </r>
  <r>
    <s v="L01/070/9/001317/2021"/>
    <d v="2021-10-05T00:00:00"/>
    <d v="2021-10-12T00:00:00"/>
    <x v="1"/>
    <n v="34500"/>
    <n v="34500"/>
    <n v="1"/>
    <x v="1"/>
    <n v="2021"/>
    <s v="2021Q4"/>
  </r>
  <r>
    <s v="L01/070/9/000461/2019"/>
    <d v="2019-12-15T00:00:00"/>
    <d v="2021-10-13T00:00:00"/>
    <x v="1"/>
    <n v="800000"/>
    <n v="800000"/>
    <n v="1"/>
    <x v="10"/>
    <n v="2021"/>
    <s v="2019Q4"/>
  </r>
  <r>
    <s v="L01/070/9/001319/2021"/>
    <d v="2021-09-19T00:00:00"/>
    <d v="2021-09-27T00:00:00"/>
    <x v="1"/>
    <n v="95000"/>
    <n v="95000"/>
    <n v="1"/>
    <x v="1"/>
    <n v="2021"/>
    <s v="2021Q3"/>
  </r>
  <r>
    <s v="L05/070/9/001320/2021"/>
    <d v="2021-05-30T00:00:00"/>
    <d v="2021-10-12T00:00:00"/>
    <x v="1"/>
    <n v="1140700"/>
    <n v="1140700"/>
    <n v="1"/>
    <x v="1"/>
    <n v="2021"/>
    <s v="2021Q2"/>
  </r>
  <r>
    <s v="L01/088/9/000279/2021"/>
    <d v="2021-10-10T00:00:00"/>
    <d v="2021-10-11T00:00:00"/>
    <x v="0"/>
    <n v="495600"/>
    <n v="495600"/>
    <n v="1"/>
    <x v="1"/>
    <n v="2021"/>
    <s v="2021Q4"/>
  </r>
  <r>
    <s v="L15/070/9/001321/2021"/>
    <d v="2021-10-04T00:00:00"/>
    <d v="2021-10-13T00:00:00"/>
    <x v="1"/>
    <n v="8500"/>
    <n v="8500"/>
    <n v="1"/>
    <x v="1"/>
    <n v="2021"/>
    <s v="2021Q4"/>
  </r>
  <r>
    <s v="L01/070/9/001323/2021"/>
    <d v="2021-10-12T00:00:00"/>
    <d v="2021-10-13T00:00:00"/>
    <x v="1"/>
    <n v="8960"/>
    <n v="8960"/>
    <n v="1"/>
    <x v="1"/>
    <n v="2021"/>
    <s v="2021Q4"/>
  </r>
  <r>
    <s v="L01/070/9/001325/2021"/>
    <d v="2021-10-10T00:00:00"/>
    <d v="2021-10-13T00:00:00"/>
    <x v="1"/>
    <n v="389473.68420000002"/>
    <n v="389473.68420000002"/>
    <n v="1"/>
    <x v="1"/>
    <n v="2021"/>
    <s v="2021Q4"/>
  </r>
  <r>
    <s v="L01/070/9/001326/2021"/>
    <d v="2021-09-23T00:00:00"/>
    <d v="2021-10-14T00:00:00"/>
    <x v="1"/>
    <n v="945000"/>
    <n v="945000"/>
    <n v="1"/>
    <x v="1"/>
    <n v="2021"/>
    <s v="2021Q3"/>
  </r>
  <r>
    <s v="L01/070/9/001327/2021"/>
    <d v="2021-10-12T00:00:00"/>
    <d v="2021-10-14T00:00:00"/>
    <x v="1"/>
    <n v="300000"/>
    <n v="300000"/>
    <n v="1"/>
    <x v="1"/>
    <n v="2021"/>
    <s v="2021Q4"/>
  </r>
  <r>
    <s v="L01/070/9/001328/2021"/>
    <d v="2021-10-05T00:00:00"/>
    <d v="2021-10-14T00:00:00"/>
    <x v="1"/>
    <n v="122736"/>
    <n v="122736"/>
    <n v="1"/>
    <x v="1"/>
    <n v="2021"/>
    <s v="2021Q4"/>
  </r>
  <r>
    <s v="L01/070/9/001329/2021"/>
    <d v="2021-10-11T00:00:00"/>
    <d v="2021-10-14T00:00:00"/>
    <x v="1"/>
    <n v="195000"/>
    <n v="195000"/>
    <n v="1"/>
    <x v="1"/>
    <n v="2021"/>
    <s v="2021Q4"/>
  </r>
  <r>
    <s v="L01/070/9/001335/2021"/>
    <d v="2021-07-27T00:00:00"/>
    <d v="2021-10-14T00:00:00"/>
    <x v="1"/>
    <n v="110000"/>
    <n v="110000"/>
    <n v="1"/>
    <x v="1"/>
    <n v="2021"/>
    <s v="2021Q3"/>
  </r>
  <r>
    <s v="L01/070/9/001336/2021"/>
    <d v="2021-09-30T00:00:00"/>
    <d v="2021-10-15T00:00:00"/>
    <x v="1"/>
    <n v="3000"/>
    <n v="3000"/>
    <n v="1"/>
    <x v="1"/>
    <n v="2021"/>
    <s v="2021Q3"/>
  </r>
  <r>
    <s v="L01/070/9/001337/2021"/>
    <d v="2021-10-08T00:00:00"/>
    <d v="2021-10-18T00:00:00"/>
    <x v="1"/>
    <n v="43556"/>
    <n v="43556"/>
    <n v="1"/>
    <x v="1"/>
    <n v="2021"/>
    <s v="2021Q4"/>
  </r>
  <r>
    <s v="L01/070/9/001338/2021"/>
    <d v="2021-09-02T00:00:00"/>
    <d v="2021-10-08T00:00:00"/>
    <x v="1"/>
    <n v="476950"/>
    <n v="476950"/>
    <n v="1"/>
    <x v="1"/>
    <n v="2021"/>
    <s v="2021Q3"/>
  </r>
  <r>
    <s v="L01/070/9/001339/2021"/>
    <d v="2021-10-03T00:00:00"/>
    <d v="2021-10-19T00:00:00"/>
    <x v="1"/>
    <n v="454060"/>
    <n v="454060"/>
    <n v="1"/>
    <x v="1"/>
    <n v="2021"/>
    <s v="2021Q4"/>
  </r>
  <r>
    <s v="L01/070/9/001341/2021"/>
    <d v="2021-10-16T00:00:00"/>
    <d v="2021-10-19T00:00:00"/>
    <x v="1"/>
    <n v="71660"/>
    <n v="71660"/>
    <n v="1"/>
    <x v="1"/>
    <n v="2021"/>
    <s v="2021Q4"/>
  </r>
  <r>
    <s v="L01/080/9/000289/2021"/>
    <d v="2021-07-22T00:00:00"/>
    <d v="2021-10-18T00:00:00"/>
    <x v="0"/>
    <n v="500000"/>
    <n v="288461.5"/>
    <n v="1"/>
    <x v="1"/>
    <n v="2021"/>
    <s v="2021Q3"/>
  </r>
  <r>
    <s v="L01/110/9/000076/2020"/>
    <d v="2020-05-17T00:00:00"/>
    <d v="2021-10-21T00:00:00"/>
    <x v="4"/>
    <n v="285920"/>
    <n v="285920"/>
    <n v="1"/>
    <x v="0"/>
    <n v="2021"/>
    <s v="2020Q2"/>
  </r>
  <r>
    <s v="L01/070/9/001344/2021"/>
    <d v="2021-10-11T00:00:00"/>
    <d v="2021-10-15T00:00:00"/>
    <x v="1"/>
    <n v="10760"/>
    <n v="10760"/>
    <n v="1"/>
    <x v="1"/>
    <n v="2021"/>
    <s v="2021Q4"/>
  </r>
  <r>
    <s v="L01/070/9/001348/2021"/>
    <d v="2021-10-14T00:00:00"/>
    <d v="2021-10-25T00:00:00"/>
    <x v="1"/>
    <n v="2124000"/>
    <n v="2124000"/>
    <n v="1"/>
    <x v="1"/>
    <n v="2021"/>
    <s v="2021Q4"/>
  </r>
  <r>
    <s v="L01/070/9/001349/2021"/>
    <d v="2021-09-25T00:00:00"/>
    <d v="2021-10-25T00:00:00"/>
    <x v="1"/>
    <n v="130000"/>
    <n v="130000"/>
    <n v="1"/>
    <x v="1"/>
    <n v="2021"/>
    <s v="2021Q3"/>
  </r>
  <r>
    <s v="L01/070/9/001352/2021"/>
    <d v="2021-10-11T00:00:00"/>
    <d v="2021-10-25T00:00:00"/>
    <x v="1"/>
    <n v="30000"/>
    <n v="30000"/>
    <n v="1"/>
    <x v="1"/>
    <n v="2021"/>
    <s v="2021Q4"/>
  </r>
  <r>
    <s v="L05/080/9/000291/2021"/>
    <d v="2021-06-08T00:00:00"/>
    <d v="2021-10-22T00:00:00"/>
    <x v="0"/>
    <n v="414835.91330000001"/>
    <n v="414835.91330000001"/>
    <n v="1"/>
    <x v="1"/>
    <n v="2021"/>
    <s v="2021Q2"/>
  </r>
  <r>
    <s v="L01/088/9/000281/2021"/>
    <d v="2021-10-19T00:00:00"/>
    <d v="2021-10-22T00:00:00"/>
    <x v="0"/>
    <n v="8176"/>
    <n v="8176"/>
    <n v="1"/>
    <x v="1"/>
    <n v="2021"/>
    <s v="2021Q4"/>
  </r>
  <r>
    <s v="L01/070/9/001354/2021"/>
    <d v="2021-10-21T00:00:00"/>
    <d v="2021-10-25T00:00:00"/>
    <x v="1"/>
    <n v="50000"/>
    <n v="50000"/>
    <n v="1"/>
    <x v="1"/>
    <n v="2021"/>
    <s v="2021Q4"/>
  </r>
  <r>
    <s v="L01/080/9/000292/2021"/>
    <d v="2021-08-19T00:00:00"/>
    <d v="2021-10-25T00:00:00"/>
    <x v="0"/>
    <n v="360240"/>
    <n v="360240"/>
    <n v="1"/>
    <x v="1"/>
    <n v="2021"/>
    <s v="2021Q3"/>
  </r>
  <r>
    <s v="L01/080/9/000293/2021"/>
    <d v="2021-03-03T00:00:00"/>
    <d v="2021-10-25T00:00:00"/>
    <x v="0"/>
    <n v="3500000"/>
    <n v="1717313.3219906001"/>
    <n v="1"/>
    <x v="1"/>
    <n v="2021"/>
    <s v="2021Q1"/>
  </r>
  <r>
    <s v="L01/080/9/000294/2021"/>
    <d v="2021-01-25T00:00:00"/>
    <d v="2021-10-22T00:00:00"/>
    <x v="0"/>
    <n v="1100000"/>
    <n v="1100000"/>
    <n v="1"/>
    <x v="1"/>
    <n v="2021"/>
    <s v="2021Q1"/>
  </r>
  <r>
    <s v="L01/070/9/001361/2021"/>
    <d v="2021-10-20T00:00:00"/>
    <d v="2021-10-22T00:00:00"/>
    <x v="1"/>
    <n v="66000"/>
    <n v="66000"/>
    <n v="1"/>
    <x v="1"/>
    <n v="2021"/>
    <s v="2021Q4"/>
  </r>
  <r>
    <s v="L05/070/9/001364/2021"/>
    <d v="2021-10-17T00:00:00"/>
    <d v="2021-10-26T00:00:00"/>
    <x v="1"/>
    <n v="35000"/>
    <n v="35000"/>
    <n v="1"/>
    <x v="1"/>
    <n v="2021"/>
    <s v="2021Q4"/>
  </r>
  <r>
    <s v="L02/070/9/001366/2021"/>
    <d v="2021-10-18T00:00:00"/>
    <d v="2021-10-26T00:00:00"/>
    <x v="1"/>
    <n v="252866"/>
    <n v="252866"/>
    <n v="1"/>
    <x v="1"/>
    <n v="2021"/>
    <s v="2021Q4"/>
  </r>
  <r>
    <s v="L01/070/9/001368/2021"/>
    <d v="2021-10-24T00:00:00"/>
    <d v="2021-10-26T00:00:00"/>
    <x v="1"/>
    <n v="9000"/>
    <n v="9000"/>
    <n v="1"/>
    <x v="1"/>
    <n v="2021"/>
    <s v="2021Q4"/>
  </r>
  <r>
    <s v="L01/080/9/000295/2021"/>
    <d v="2021-10-13T00:00:00"/>
    <d v="2021-10-25T00:00:00"/>
    <x v="0"/>
    <n v="250000"/>
    <n v="250000"/>
    <n v="1"/>
    <x v="1"/>
    <n v="2021"/>
    <s v="2021Q4"/>
  </r>
  <r>
    <s v="L01/080/9/000296/2021"/>
    <d v="2021-10-09T00:00:00"/>
    <d v="2021-10-27T00:00:00"/>
    <x v="0"/>
    <n v="1500000"/>
    <n v="1500000"/>
    <n v="1"/>
    <x v="1"/>
    <n v="2021"/>
    <s v="2021Q4"/>
  </r>
  <r>
    <s v="L01/070/9/001369/2021"/>
    <d v="2021-10-09T00:00:00"/>
    <d v="2021-10-27T00:00:00"/>
    <x v="1"/>
    <n v="238500"/>
    <n v="238500"/>
    <n v="1"/>
    <x v="1"/>
    <n v="2021"/>
    <s v="2021Q4"/>
  </r>
  <r>
    <s v="L01/070/9/001373/2021"/>
    <d v="2021-10-28T00:00:00"/>
    <d v="2021-10-28T00:00:00"/>
    <x v="1"/>
    <n v="18000"/>
    <n v="18000"/>
    <n v="1"/>
    <x v="1"/>
    <n v="2021"/>
    <s v="2021Q4"/>
  </r>
  <r>
    <s v="L01/087/9/000298/2021"/>
    <d v="2021-10-25T00:00:00"/>
    <d v="2021-10-27T00:00:00"/>
    <x v="0"/>
    <n v="590000"/>
    <n v="590000"/>
    <n v="1"/>
    <x v="1"/>
    <n v="2021"/>
    <s v="2021Q4"/>
  </r>
  <r>
    <s v="L01/070/9/001376/2021"/>
    <d v="2021-10-23T00:00:00"/>
    <d v="2021-10-27T00:00:00"/>
    <x v="1"/>
    <n v="520"/>
    <n v="520"/>
    <n v="1"/>
    <x v="1"/>
    <n v="2021"/>
    <s v="2021Q4"/>
  </r>
  <r>
    <s v="L01/080/9/000300/2021"/>
    <d v="2021-10-29T00:00:00"/>
    <d v="2021-11-01T00:00:00"/>
    <x v="0"/>
    <n v="642000"/>
    <n v="642000"/>
    <n v="1"/>
    <x v="1"/>
    <n v="2021"/>
    <s v="2021Q4"/>
  </r>
  <r>
    <s v="L01/070/9/001377/2021"/>
    <d v="2021-10-17T00:00:00"/>
    <d v="2021-11-01T00:00:00"/>
    <x v="1"/>
    <n v="5000"/>
    <n v="5000"/>
    <n v="1"/>
    <x v="1"/>
    <n v="2021"/>
    <s v="2021Q4"/>
  </r>
  <r>
    <s v="L01/087/9/000301/2021"/>
    <d v="2021-10-16T00:00:00"/>
    <d v="2021-11-01T00:00:00"/>
    <x v="0"/>
    <n v="266911.7647"/>
    <n v="266911.7647"/>
    <n v="1"/>
    <x v="1"/>
    <n v="2021"/>
    <s v="2021Q4"/>
  </r>
  <r>
    <s v="L01/070/9/001379/2021"/>
    <d v="2021-10-13T00:00:00"/>
    <d v="2021-11-01T00:00:00"/>
    <x v="1"/>
    <n v="14500"/>
    <n v="14500"/>
    <n v="1"/>
    <x v="1"/>
    <n v="2021"/>
    <s v="2021Q4"/>
  </r>
  <r>
    <s v="L01/087/9/000302/2021"/>
    <d v="2021-09-20T00:00:00"/>
    <d v="2021-09-20T00:00:00"/>
    <x v="0"/>
    <n v="4648258.824"/>
    <n v="648258.82400000002"/>
    <n v="1"/>
    <x v="1"/>
    <n v="2021"/>
    <s v="2021Q3"/>
  </r>
  <r>
    <s v="L01/110/9/000077/2020"/>
    <d v="2020-04-21T00:00:00"/>
    <d v="2021-10-28T00:00:00"/>
    <x v="4"/>
    <n v="5865"/>
    <n v="5865"/>
    <n v="1"/>
    <x v="0"/>
    <n v="2021"/>
    <s v="2020Q2"/>
  </r>
  <r>
    <s v="L01/080/9/000303/2021"/>
    <d v="2021-10-09T00:00:00"/>
    <d v="2021-11-02T00:00:00"/>
    <x v="0"/>
    <n v="147941.1765"/>
    <n v="147941.1765"/>
    <n v="1"/>
    <x v="1"/>
    <n v="2021"/>
    <s v="2021Q4"/>
  </r>
  <r>
    <s v="L01/070/9/001383/2021"/>
    <d v="2021-10-27T00:00:00"/>
    <d v="2021-10-29T00:00:00"/>
    <x v="1"/>
    <n v="40"/>
    <n v="40"/>
    <n v="1"/>
    <x v="1"/>
    <n v="2021"/>
    <s v="2021Q4"/>
  </r>
  <r>
    <s v="L01/070/9/001384/2021"/>
    <d v="2021-10-23T00:00:00"/>
    <d v="2021-11-02T00:00:00"/>
    <x v="1"/>
    <n v="5006860"/>
    <n v="416470.58799999999"/>
    <n v="1"/>
    <x v="1"/>
    <n v="2021"/>
    <s v="2021Q4"/>
  </r>
  <r>
    <s v="L01/070/9/001385/2021"/>
    <d v="2021-10-28T00:00:00"/>
    <d v="2021-11-02T00:00:00"/>
    <x v="1"/>
    <n v="20000"/>
    <n v="20000"/>
    <n v="1"/>
    <x v="1"/>
    <n v="2021"/>
    <s v="2021Q4"/>
  </r>
  <r>
    <s v="L01/070/9/001386/2021"/>
    <d v="2021-10-13T00:00:00"/>
    <d v="2021-10-22T00:00:00"/>
    <x v="1"/>
    <n v="12620"/>
    <n v="12620"/>
    <n v="1"/>
    <x v="1"/>
    <n v="2021"/>
    <s v="2021Q4"/>
  </r>
  <r>
    <s v="L01/070/9/001389/2021"/>
    <d v="2021-10-21T00:00:00"/>
    <d v="2021-10-22T00:00:00"/>
    <x v="1"/>
    <n v="100000"/>
    <n v="100000"/>
    <n v="1"/>
    <x v="1"/>
    <n v="2021"/>
    <s v="2021Q4"/>
  </r>
  <r>
    <s v="L15/080/9/000306/2021"/>
    <d v="2021-08-05T00:00:00"/>
    <d v="2021-11-02T00:00:00"/>
    <x v="0"/>
    <n v="255294.1176"/>
    <n v="255294.1176"/>
    <n v="1"/>
    <x v="1"/>
    <n v="2021"/>
    <s v="2021Q3"/>
  </r>
  <r>
    <s v="L01/084/9/000285/2021"/>
    <d v="2021-10-04T00:00:00"/>
    <d v="2021-10-05T00:00:00"/>
    <x v="0"/>
    <n v="7000"/>
    <n v="7000"/>
    <n v="1"/>
    <x v="1"/>
    <n v="2021"/>
    <s v="2021Q4"/>
  </r>
  <r>
    <s v="L01/040/9/000004/2021"/>
    <d v="2021-09-20T00:00:00"/>
    <d v="2021-11-03T00:00:00"/>
    <x v="8"/>
    <n v="572256"/>
    <n v="-155379.38196959"/>
    <n v="1"/>
    <x v="1"/>
    <n v="2021"/>
    <s v="2021Q3"/>
  </r>
  <r>
    <s v="L01/070/9/001393/2021"/>
    <d v="2021-09-08T00:00:00"/>
    <d v="2021-09-20T00:00:00"/>
    <x v="1"/>
    <n v="95000"/>
    <n v="95000"/>
    <n v="1"/>
    <x v="1"/>
    <n v="2021"/>
    <s v="2021Q3"/>
  </r>
  <r>
    <s v="L01/088/9/000286/2021"/>
    <d v="2021-11-01T00:00:00"/>
    <d v="2021-11-02T00:00:00"/>
    <x v="0"/>
    <n v="258567"/>
    <n v="258567"/>
    <n v="1"/>
    <x v="1"/>
    <n v="2021"/>
    <s v="2021Q4"/>
  </r>
  <r>
    <s v="L01/070/9/001394/2021"/>
    <d v="2021-11-01T00:00:00"/>
    <d v="2021-11-02T00:00:00"/>
    <x v="1"/>
    <n v="95000"/>
    <n v="95000"/>
    <n v="1"/>
    <x v="1"/>
    <n v="2021"/>
    <s v="2021Q4"/>
  </r>
  <r>
    <s v="L15/088/9/000287/2021"/>
    <d v="2021-10-15T00:00:00"/>
    <d v="2021-10-18T00:00:00"/>
    <x v="0"/>
    <n v="4000"/>
    <n v="4000"/>
    <n v="1"/>
    <x v="1"/>
    <n v="2021"/>
    <s v="2021Q4"/>
  </r>
  <r>
    <s v="L01/070/9/001395/2021"/>
    <d v="2021-10-19T00:00:00"/>
    <d v="2021-11-04T00:00:00"/>
    <x v="1"/>
    <n v="1000"/>
    <n v="1000"/>
    <n v="1"/>
    <x v="1"/>
    <n v="2021"/>
    <s v="2021Q4"/>
  </r>
  <r>
    <s v="L01/080/9/000307/2021"/>
    <d v="2021-10-05T00:00:00"/>
    <d v="2021-11-01T00:00:00"/>
    <x v="0"/>
    <n v="50000"/>
    <n v="50000"/>
    <n v="1"/>
    <x v="1"/>
    <n v="2021"/>
    <s v="2021Q4"/>
  </r>
  <r>
    <s v="L01/088/9/000288/2021"/>
    <d v="2021-10-27T00:00:00"/>
    <d v="2021-11-01T00:00:00"/>
    <x v="0"/>
    <n v="40500"/>
    <n v="40500"/>
    <n v="1"/>
    <x v="1"/>
    <n v="2021"/>
    <s v="2021Q4"/>
  </r>
  <r>
    <s v="L01/070/9/001399/2021"/>
    <d v="2021-10-29T00:00:00"/>
    <d v="2021-11-01T00:00:00"/>
    <x v="1"/>
    <n v="95000"/>
    <n v="95000"/>
    <n v="1"/>
    <x v="1"/>
    <n v="2021"/>
    <s v="2021Q4"/>
  </r>
  <r>
    <s v="L01/070/9/001400/2021"/>
    <d v="2021-10-23T00:00:00"/>
    <d v="2021-11-01T00:00:00"/>
    <x v="1"/>
    <n v="13046"/>
    <n v="13046"/>
    <n v="1"/>
    <x v="1"/>
    <n v="2021"/>
    <s v="2021Q4"/>
  </r>
  <r>
    <s v="L01/070/9/001401/2021"/>
    <d v="2021-10-30T00:00:00"/>
    <d v="2021-11-04T00:00:00"/>
    <x v="1"/>
    <n v="106831"/>
    <n v="106831"/>
    <n v="1"/>
    <x v="1"/>
    <n v="2021"/>
    <s v="2021Q4"/>
  </r>
  <r>
    <s v="L01/080/9/000308/2021"/>
    <d v="2021-11-05T00:00:00"/>
    <d v="2021-11-08T00:00:00"/>
    <x v="0"/>
    <n v="10000"/>
    <n v="10000"/>
    <n v="1"/>
    <x v="1"/>
    <n v="2021"/>
    <s v="2021Q4"/>
  </r>
  <r>
    <s v="L05/070/9/001402/2021"/>
    <d v="2021-06-26T00:00:00"/>
    <d v="2021-10-21T00:00:00"/>
    <x v="1"/>
    <n v="6900"/>
    <n v="6900"/>
    <n v="1"/>
    <x v="1"/>
    <n v="2021"/>
    <s v="2021Q2"/>
  </r>
  <r>
    <s v="L01/070/9/001403/2021"/>
    <d v="2021-10-13T00:00:00"/>
    <d v="2021-10-18T00:00:00"/>
    <x v="1"/>
    <n v="3000"/>
    <n v="3000"/>
    <n v="1"/>
    <x v="1"/>
    <n v="2021"/>
    <s v="2021Q4"/>
  </r>
  <r>
    <s v="L02/070/9/001404/2021"/>
    <d v="2021-10-31T00:00:00"/>
    <d v="2021-11-01T00:00:00"/>
    <x v="1"/>
    <n v="100000"/>
    <n v="100000"/>
    <n v="1"/>
    <x v="1"/>
    <n v="2021"/>
    <s v="2021Q4"/>
  </r>
  <r>
    <s v="L01/800/9/000309/2021"/>
    <d v="2021-10-04T00:00:00"/>
    <d v="2021-10-05T00:00:00"/>
    <x v="1"/>
    <n v="10000"/>
    <n v="10000"/>
    <n v="1"/>
    <x v="1"/>
    <n v="2021"/>
    <s v="2021Q4"/>
  </r>
  <r>
    <s v="L05/070/9/001406/2021"/>
    <d v="2021-10-06T00:00:00"/>
    <d v="2021-10-19T00:00:00"/>
    <x v="1"/>
    <n v="202823.52940999999"/>
    <n v="202823.52940999999"/>
    <n v="1"/>
    <x v="1"/>
    <n v="2021"/>
    <s v="2021Q4"/>
  </r>
  <r>
    <s v="L02/070/9/001407/2021"/>
    <d v="2021-10-18T00:00:00"/>
    <d v="2021-11-09T00:00:00"/>
    <x v="1"/>
    <n v="100000"/>
    <n v="100000"/>
    <n v="1"/>
    <x v="1"/>
    <n v="2021"/>
    <s v="2021Q4"/>
  </r>
  <r>
    <s v="L05/070/9/001409/2021"/>
    <d v="2021-09-15T00:00:00"/>
    <d v="2021-11-08T00:00:00"/>
    <x v="1"/>
    <n v="347704"/>
    <n v="347704"/>
    <n v="1"/>
    <x v="1"/>
    <n v="2021"/>
    <s v="2021Q3"/>
  </r>
  <r>
    <s v="L01/070/9/001410/2021"/>
    <d v="2021-11-01T00:00:00"/>
    <d v="2021-11-10T00:00:00"/>
    <x v="1"/>
    <n v="10000"/>
    <n v="10000"/>
    <n v="1"/>
    <x v="1"/>
    <n v="2021"/>
    <s v="2021Q4"/>
  </r>
  <r>
    <s v="L15/080/9/000311/2021"/>
    <d v="2021-10-31T00:00:00"/>
    <d v="2021-11-01T00:00:00"/>
    <x v="0"/>
    <n v="4254600"/>
    <n v="2254600"/>
    <n v="1"/>
    <x v="1"/>
    <n v="2021"/>
    <s v="2021Q4"/>
  </r>
  <r>
    <s v="L01/070/9/001412/2021"/>
    <d v="2021-10-24T00:00:00"/>
    <d v="2021-11-04T00:00:00"/>
    <x v="1"/>
    <n v="50000"/>
    <n v="50000"/>
    <n v="1"/>
    <x v="1"/>
    <n v="2021"/>
    <s v="2021Q4"/>
  </r>
  <r>
    <s v="L01/088/9/000290/2021"/>
    <d v="2021-09-20T00:00:00"/>
    <d v="2021-10-01T00:00:00"/>
    <x v="0"/>
    <n v="5000"/>
    <n v="5000"/>
    <n v="1"/>
    <x v="1"/>
    <n v="2021"/>
    <s v="2021Q3"/>
  </r>
  <r>
    <s v="L01/087/9/000313/2021"/>
    <d v="2021-05-16T00:00:00"/>
    <d v="2021-09-28T00:00:00"/>
    <x v="0"/>
    <n v="249882.3529"/>
    <n v="249882.3529"/>
    <n v="1"/>
    <x v="1"/>
    <n v="2021"/>
    <s v="2021Q2"/>
  </r>
  <r>
    <s v="L02/070/9/001416/2021"/>
    <d v="2021-10-07T00:00:00"/>
    <d v="2021-11-10T00:00:00"/>
    <x v="1"/>
    <n v="6380"/>
    <n v="6380"/>
    <n v="1"/>
    <x v="1"/>
    <n v="2021"/>
    <s v="2021Q4"/>
  </r>
  <r>
    <s v="L01/070/9/001419/2021"/>
    <d v="2021-11-10T00:00:00"/>
    <d v="2021-11-10T00:00:00"/>
    <x v="1"/>
    <n v="7000"/>
    <n v="7000"/>
    <n v="1"/>
    <x v="1"/>
    <n v="2021"/>
    <s v="2021Q4"/>
  </r>
  <r>
    <s v="L01/070/9/001423/2021"/>
    <d v="2021-11-11T00:00:00"/>
    <d v="2021-11-12T00:00:00"/>
    <x v="1"/>
    <n v="14120"/>
    <n v="14120"/>
    <n v="1"/>
    <x v="1"/>
    <n v="2021"/>
    <s v="2021Q4"/>
  </r>
  <r>
    <s v="L05/070/9/001426/2021"/>
    <d v="2021-10-23T00:00:00"/>
    <d v="2021-11-12T00:00:00"/>
    <x v="1"/>
    <n v="6860"/>
    <n v="6860"/>
    <n v="1"/>
    <x v="1"/>
    <n v="2021"/>
    <s v="2021Q4"/>
  </r>
  <r>
    <s v="L01/110/9/000018/2021"/>
    <d v="2021-09-20T00:00:00"/>
    <d v="2021-10-22T00:00:00"/>
    <x v="4"/>
    <n v="23905"/>
    <n v="23905"/>
    <n v="1"/>
    <x v="1"/>
    <n v="2021"/>
    <s v="2021Q3"/>
  </r>
  <r>
    <s v="L01/070/9/001429/2021"/>
    <d v="2021-11-04T00:00:00"/>
    <d v="2021-11-15T00:00:00"/>
    <x v="1"/>
    <n v="139316"/>
    <n v="139316"/>
    <n v="1"/>
    <x v="1"/>
    <n v="2021"/>
    <s v="2021Q4"/>
  </r>
  <r>
    <s v="L01/062/9/000010/2021"/>
    <d v="2021-05-11T00:00:00"/>
    <d v="2021-11-15T00:00:00"/>
    <x v="10"/>
    <n v="0.40000000002328001"/>
    <n v="0.40000000002328001"/>
    <n v="1"/>
    <x v="1"/>
    <n v="2021"/>
    <s v="2021Q2"/>
  </r>
  <r>
    <s v="L01/062/9/000012/2021"/>
    <d v="2021-03-21T00:00:00"/>
    <d v="2021-11-15T00:00:00"/>
    <x v="10"/>
    <n v="0.39999999999418001"/>
    <n v="0.39999999999418001"/>
    <n v="1"/>
    <x v="1"/>
    <n v="2021"/>
    <s v="2021Q1"/>
  </r>
  <r>
    <s v="L01/062/9/000013/2021"/>
    <d v="2021-04-10T00:00:00"/>
    <d v="2021-11-15T00:00:00"/>
    <x v="10"/>
    <n v="0.20000000001164001"/>
    <n v="0.20000000001164001"/>
    <n v="1"/>
    <x v="1"/>
    <n v="2021"/>
    <s v="2021Q2"/>
  </r>
  <r>
    <s v="L01/088/9/000294/2021"/>
    <d v="2021-11-08T00:00:00"/>
    <d v="2021-11-16T00:00:00"/>
    <x v="0"/>
    <n v="569800"/>
    <n v="569800"/>
    <n v="1"/>
    <x v="1"/>
    <n v="2021"/>
    <s v="2021Q4"/>
  </r>
  <r>
    <s v="L01/051/9/000001/2020"/>
    <d v="2020-06-09T00:00:00"/>
    <d v="2021-11-16T00:00:00"/>
    <x v="10"/>
    <n v="100000"/>
    <n v="100000"/>
    <n v="1"/>
    <x v="0"/>
    <n v="2021"/>
    <s v="2020Q2"/>
  </r>
  <r>
    <s v="L15/080/9/000319/2021"/>
    <d v="2021-11-14T00:00:00"/>
    <d v="2021-11-17T00:00:00"/>
    <x v="0"/>
    <n v="27960"/>
    <n v="27960"/>
    <n v="1"/>
    <x v="1"/>
    <n v="2021"/>
    <s v="2021Q4"/>
  </r>
  <r>
    <s v="L01/070/9/001432/2021"/>
    <d v="2021-11-15T00:00:00"/>
    <d v="2021-11-17T00:00:00"/>
    <x v="1"/>
    <n v="23500"/>
    <n v="23500"/>
    <n v="1"/>
    <x v="1"/>
    <n v="2021"/>
    <s v="2021Q4"/>
  </r>
  <r>
    <s v="L01/111/9/000001/2021"/>
    <d v="2021-09-01T00:00:00"/>
    <d v="2021-11-17T00:00:00"/>
    <x v="4"/>
    <n v="121774"/>
    <n v="121774"/>
    <n v="1"/>
    <x v="1"/>
    <n v="2021"/>
    <s v="2021Q3"/>
  </r>
  <r>
    <s v="L01/070/9/001433/2021"/>
    <d v="2021-11-13T00:00:00"/>
    <d v="2021-11-17T00:00:00"/>
    <x v="1"/>
    <n v="3000"/>
    <n v="3000"/>
    <n v="1"/>
    <x v="1"/>
    <n v="2021"/>
    <s v="2021Q4"/>
  </r>
  <r>
    <s v="L02/080/9/000321/2021"/>
    <d v="2021-11-12T00:00:00"/>
    <d v="2021-11-17T00:00:00"/>
    <x v="1"/>
    <n v="749160"/>
    <n v="749160"/>
    <n v="1"/>
    <x v="1"/>
    <n v="2021"/>
    <s v="2021Q4"/>
  </r>
  <r>
    <s v="L01/111/9/000002/2021"/>
    <d v="2021-08-14T00:00:00"/>
    <d v="2021-12-17T00:00:00"/>
    <x v="4"/>
    <n v="331969"/>
    <n v="331969"/>
    <n v="1"/>
    <x v="1"/>
    <n v="2021"/>
    <s v="2021Q3"/>
  </r>
  <r>
    <s v="L01/071/9/000012/2021"/>
    <d v="2021-11-04T00:00:00"/>
    <d v="2021-11-18T00:00:00"/>
    <x v="1"/>
    <n v="25555"/>
    <n v="25555"/>
    <n v="1"/>
    <x v="1"/>
    <n v="2021"/>
    <s v="2021Q4"/>
  </r>
  <r>
    <s v="L01/088/9/000296/2021"/>
    <d v="2021-08-21T00:00:00"/>
    <d v="2021-11-18T00:00:00"/>
    <x v="0"/>
    <n v="43500"/>
    <n v="43500"/>
    <n v="1"/>
    <x v="1"/>
    <n v="2021"/>
    <s v="2021Q3"/>
  </r>
  <r>
    <s v="L01/070/9/001438/2021"/>
    <d v="2021-11-13T00:00:00"/>
    <d v="2021-11-15T00:00:00"/>
    <x v="1"/>
    <n v="270976"/>
    <n v="270976"/>
    <n v="1"/>
    <x v="1"/>
    <n v="2021"/>
    <s v="2021Q4"/>
  </r>
  <r>
    <s v="L01/088/9/000297/2021"/>
    <d v="2021-11-12T00:00:00"/>
    <d v="2021-11-19T00:00:00"/>
    <x v="0"/>
    <n v="170000"/>
    <n v="170000"/>
    <n v="1"/>
    <x v="1"/>
    <n v="2021"/>
    <s v="2021Q4"/>
  </r>
  <r>
    <s v="L01/070/9/001440/2021"/>
    <d v="2021-11-12T00:00:00"/>
    <d v="2021-11-19T00:00:00"/>
    <x v="1"/>
    <n v="302942"/>
    <n v="302942"/>
    <n v="1"/>
    <x v="1"/>
    <n v="2021"/>
    <s v="2021Q4"/>
  </r>
  <r>
    <s v="L01/880/9/000322/2021"/>
    <d v="2021-10-08T00:00:00"/>
    <d v="2021-11-10T00:00:00"/>
    <x v="0"/>
    <n v="5000"/>
    <n v="5000"/>
    <n v="1"/>
    <x v="1"/>
    <n v="2021"/>
    <s v="2021Q4"/>
  </r>
  <r>
    <s v="L02/070/9/001444/2021"/>
    <d v="2021-11-20T00:00:00"/>
    <d v="2021-11-20T00:00:00"/>
    <x v="1"/>
    <n v="1811060"/>
    <n v="1811060"/>
    <n v="1"/>
    <x v="1"/>
    <n v="2021"/>
    <s v="2021Q4"/>
  </r>
  <r>
    <s v="L01/080/9/000323/2021"/>
    <d v="2021-11-19T00:00:00"/>
    <d v="2021-11-22T00:00:00"/>
    <x v="0"/>
    <n v="332000"/>
    <n v="332000"/>
    <n v="1"/>
    <x v="1"/>
    <n v="2021"/>
    <s v="2021Q4"/>
  </r>
  <r>
    <s v="L02/070/9/001446/2021"/>
    <d v="2021-11-09T00:00:00"/>
    <d v="2021-11-12T00:00:00"/>
    <x v="1"/>
    <n v="470000"/>
    <n v="470000"/>
    <n v="1"/>
    <x v="1"/>
    <n v="2021"/>
    <s v="2021Q4"/>
  </r>
  <r>
    <s v="L01/070/9/001447/2021"/>
    <d v="2021-11-18T00:00:00"/>
    <d v="2021-11-22T00:00:00"/>
    <x v="1"/>
    <n v="20000"/>
    <n v="20000"/>
    <n v="1"/>
    <x v="1"/>
    <n v="2021"/>
    <s v="2021Q4"/>
  </r>
  <r>
    <s v="L01/070/9/001448/2021"/>
    <d v="2021-08-22T00:00:00"/>
    <d v="2021-08-31T00:00:00"/>
    <x v="1"/>
    <n v="406868"/>
    <n v="406868"/>
    <n v="1"/>
    <x v="1"/>
    <n v="2021"/>
    <s v="2021Q3"/>
  </r>
  <r>
    <s v="L01/070/9/001451/2021"/>
    <d v="2021-11-19T00:00:00"/>
    <d v="2021-11-20T00:00:00"/>
    <x v="1"/>
    <n v="165800"/>
    <n v="165800"/>
    <n v="1"/>
    <x v="1"/>
    <n v="2021"/>
    <s v="2021Q4"/>
  </r>
  <r>
    <s v="L02/070/9/001452/2021"/>
    <d v="2021-11-09T00:00:00"/>
    <d v="2021-11-10T00:00:00"/>
    <x v="1"/>
    <n v="580760"/>
    <n v="580760"/>
    <n v="1"/>
    <x v="1"/>
    <n v="2021"/>
    <s v="2021Q4"/>
  </r>
  <r>
    <s v="L01/080/9/000326/2021"/>
    <d v="2021-11-14T00:00:00"/>
    <d v="2021-11-23T00:00:00"/>
    <x v="0"/>
    <n v="130000"/>
    <n v="130000"/>
    <n v="1"/>
    <x v="1"/>
    <n v="2021"/>
    <s v="2021Q4"/>
  </r>
  <r>
    <s v="L01/080/9/000327/2021"/>
    <d v="2021-03-07T00:00:00"/>
    <d v="2021-11-17T00:00:00"/>
    <x v="0"/>
    <n v="179024.61300000001"/>
    <n v="179024.61300000001"/>
    <n v="1"/>
    <x v="1"/>
    <n v="2021"/>
    <s v="2021Q1"/>
  </r>
  <r>
    <s v="L05/070/9/001460/2021"/>
    <d v="2021-09-24T00:00:00"/>
    <d v="2021-11-24T00:00:00"/>
    <x v="1"/>
    <n v="630879.4118"/>
    <n v="630879.4118"/>
    <n v="1"/>
    <x v="1"/>
    <n v="2021"/>
    <s v="2021Q3"/>
  </r>
  <r>
    <s v="L01/070/9/001461/2021"/>
    <d v="2021-08-28T00:00:00"/>
    <d v="2021-11-23T00:00:00"/>
    <x v="1"/>
    <n v="7500"/>
    <n v="7500"/>
    <n v="1"/>
    <x v="1"/>
    <n v="2021"/>
    <s v="2021Q3"/>
  </r>
  <r>
    <s v="L05/070/9/001462/2021"/>
    <d v="2021-07-31T00:00:00"/>
    <d v="2021-10-06T00:00:00"/>
    <x v="1"/>
    <n v="60000"/>
    <n v="60000"/>
    <n v="1"/>
    <x v="1"/>
    <n v="2021"/>
    <s v="2021Q3"/>
  </r>
  <r>
    <s v="L01/070/9/001463/2021"/>
    <d v="2021-11-13T00:00:00"/>
    <d v="2021-11-23T00:00:00"/>
    <x v="1"/>
    <n v="32520"/>
    <n v="15520"/>
    <n v="1"/>
    <x v="1"/>
    <n v="2021"/>
    <s v="2021Q4"/>
  </r>
  <r>
    <s v="L01/070/9/001465/2021"/>
    <d v="2021-11-20T00:00:00"/>
    <d v="2021-11-25T00:00:00"/>
    <x v="1"/>
    <n v="11060"/>
    <n v="11060"/>
    <n v="1"/>
    <x v="1"/>
    <n v="2021"/>
    <s v="2021Q4"/>
  </r>
  <r>
    <s v="L01/070/9/001467/2021"/>
    <d v="2021-11-19T00:00:00"/>
    <d v="2021-11-25T00:00:00"/>
    <x v="1"/>
    <n v="24000"/>
    <n v="24000"/>
    <n v="1"/>
    <x v="1"/>
    <n v="2021"/>
    <s v="2021Q4"/>
  </r>
  <r>
    <s v="L01/088/9/000303/2021"/>
    <d v="2021-11-20T00:00:00"/>
    <d v="2021-11-25T00:00:00"/>
    <x v="0"/>
    <n v="6500"/>
    <n v="6500"/>
    <n v="1"/>
    <x v="1"/>
    <n v="2021"/>
    <s v="2021Q4"/>
  </r>
  <r>
    <s v="L01/080/9/000329/2021"/>
    <d v="2021-10-26T00:00:00"/>
    <d v="2021-11-25T00:00:00"/>
    <x v="0"/>
    <n v="5000"/>
    <n v="5000"/>
    <n v="1"/>
    <x v="1"/>
    <n v="2021"/>
    <s v="2021Q4"/>
  </r>
  <r>
    <s v="L01/070/9/001468/2021"/>
    <d v="2021-11-25T00:00:00"/>
    <d v="2021-11-26T00:00:00"/>
    <x v="1"/>
    <n v="126500"/>
    <n v="126500"/>
    <n v="1"/>
    <x v="1"/>
    <n v="2021"/>
    <s v="2021Q4"/>
  </r>
  <r>
    <s v="L01/040/9/000005/2021"/>
    <d v="2021-08-09T00:00:00"/>
    <d v="2021-08-31T00:00:00"/>
    <x v="8"/>
    <n v="181696"/>
    <n v="-25066.134815780999"/>
    <n v="1"/>
    <x v="1"/>
    <n v="2021"/>
    <s v="2021Q3"/>
  </r>
  <r>
    <s v="L01/040/9/000006/2021"/>
    <d v="2021-01-20T00:00:00"/>
    <d v="2021-07-30T00:00:00"/>
    <x v="8"/>
    <n v="50000"/>
    <n v="-133102.70983335"/>
    <n v="1"/>
    <x v="1"/>
    <n v="2021"/>
    <s v="2021Q1"/>
  </r>
  <r>
    <s v="L01/070/9/001472/2021"/>
    <d v="2021-10-02T00:00:00"/>
    <d v="2021-10-19T00:00:00"/>
    <x v="1"/>
    <n v="1258638.2350000001"/>
    <n v="1258638.2350000001"/>
    <n v="1"/>
    <x v="1"/>
    <n v="2021"/>
    <s v="2021Q4"/>
  </r>
  <r>
    <s v="L02/087/9/000330/2021"/>
    <d v="2021-08-31T00:00:00"/>
    <d v="2021-09-16T00:00:00"/>
    <x v="0"/>
    <n v="1325751"/>
    <n v="1325751"/>
    <n v="1"/>
    <x v="1"/>
    <n v="2021"/>
    <s v="2021Q3"/>
  </r>
  <r>
    <s v="L01/080/9/000331/2021"/>
    <d v="2021-07-31T00:00:00"/>
    <d v="2021-11-15T00:00:00"/>
    <x v="0"/>
    <n v="600000"/>
    <n v="573898.19999999995"/>
    <n v="1"/>
    <x v="1"/>
    <n v="2021"/>
    <s v="2021Q3"/>
  </r>
  <r>
    <s v="L01/070/9/001276/2020"/>
    <d v="2020-10-08T00:00:00"/>
    <d v="2021-06-25T00:00:00"/>
    <x v="1"/>
    <n v="20000"/>
    <n v="20000"/>
    <n v="1"/>
    <x v="0"/>
    <n v="2021"/>
    <s v="2020Q4"/>
  </r>
  <r>
    <s v="L01/088/9/000304/2021"/>
    <d v="2021-11-28T00:00:00"/>
    <d v="2021-11-30T00:00:00"/>
    <x v="0"/>
    <n v="4060"/>
    <n v="4060"/>
    <n v="1"/>
    <x v="1"/>
    <n v="2021"/>
    <s v="2021Q4"/>
  </r>
  <r>
    <s v="L01/070/9/001473/2021"/>
    <d v="2021-11-13T00:00:00"/>
    <d v="2021-11-30T00:00:00"/>
    <x v="1"/>
    <n v="550000"/>
    <n v="550000"/>
    <n v="1"/>
    <x v="1"/>
    <n v="2021"/>
    <s v="2021Q4"/>
  </r>
  <r>
    <s v="L01/070/9/001475/2021"/>
    <d v="2021-09-30T00:00:00"/>
    <d v="2021-11-30T00:00:00"/>
    <x v="1"/>
    <n v="515292"/>
    <n v="515292"/>
    <n v="1"/>
    <x v="1"/>
    <n v="2021"/>
    <s v="2021Q3"/>
  </r>
  <r>
    <s v="L05/088/9/000306/2021"/>
    <d v="2021-10-05T00:00:00"/>
    <d v="2021-12-01T00:00:00"/>
    <x v="0"/>
    <n v="1440000"/>
    <n v="1440000"/>
    <n v="1"/>
    <x v="1"/>
    <n v="2021"/>
    <s v="2021Q4"/>
  </r>
  <r>
    <s v="L01/070/9/001480/2021"/>
    <d v="2021-11-26T00:00:00"/>
    <d v="2021-11-29T00:00:00"/>
    <x v="1"/>
    <n v="4000"/>
    <n v="4000"/>
    <n v="1"/>
    <x v="1"/>
    <n v="2021"/>
    <s v="2021Q4"/>
  </r>
  <r>
    <s v="L01/070/9/001484/2021"/>
    <d v="2021-11-27T00:00:00"/>
    <d v="2021-12-02T00:00:00"/>
    <x v="1"/>
    <n v="197529"/>
    <n v="197529"/>
    <n v="1"/>
    <x v="1"/>
    <n v="2021"/>
    <s v="2021Q4"/>
  </r>
  <r>
    <s v="L01/070/9/001485/2021"/>
    <d v="2021-08-03T00:00:00"/>
    <d v="2021-08-28T00:00:00"/>
    <x v="1"/>
    <n v="22000"/>
    <n v="22000"/>
    <n v="1"/>
    <x v="1"/>
    <n v="2021"/>
    <s v="2021Q3"/>
  </r>
  <r>
    <s v="L01/070/9/001486/2021"/>
    <d v="2021-11-19T00:00:00"/>
    <d v="2021-12-02T00:00:00"/>
    <x v="1"/>
    <n v="1434860"/>
    <n v="1434860"/>
    <n v="1"/>
    <x v="1"/>
    <n v="2021"/>
    <s v="2021Q4"/>
  </r>
  <r>
    <s v="L05/088/9/000307/2021"/>
    <d v="2021-10-03T00:00:00"/>
    <d v="2021-12-03T00:00:00"/>
    <x v="0"/>
    <n v="489540"/>
    <n v="489540"/>
    <n v="1"/>
    <x v="1"/>
    <n v="2021"/>
    <s v="2021Q4"/>
  </r>
  <r>
    <s v="L01/088/9/000308/2021"/>
    <d v="2021-11-04T00:00:00"/>
    <d v="2021-11-04T00:00:00"/>
    <x v="0"/>
    <n v="20"/>
    <n v="20"/>
    <n v="1"/>
    <x v="1"/>
    <n v="2021"/>
    <s v="2021Q4"/>
  </r>
  <r>
    <s v="L01/070/9/001491/2021"/>
    <d v="2021-11-30T00:00:00"/>
    <d v="2021-12-04T00:00:00"/>
    <x v="1"/>
    <n v="22000"/>
    <n v="22000"/>
    <n v="1"/>
    <x v="1"/>
    <n v="2021"/>
    <s v="2021Q4"/>
  </r>
  <r>
    <s v="L01/070/9/001492/2021"/>
    <d v="2021-10-24T00:00:00"/>
    <d v="2021-11-16T00:00:00"/>
    <x v="1"/>
    <n v="95000"/>
    <n v="95000"/>
    <n v="1"/>
    <x v="1"/>
    <n v="2021"/>
    <s v="2021Q4"/>
  </r>
  <r>
    <s v="L01/080/9/000336/2021"/>
    <d v="2021-12-01T00:00:00"/>
    <d v="2021-12-03T00:00:00"/>
    <x v="0"/>
    <n v="23000"/>
    <n v="23000"/>
    <n v="1"/>
    <x v="1"/>
    <n v="2021"/>
    <s v="2021Q4"/>
  </r>
  <r>
    <s v="L01/070/9/001493/2021"/>
    <d v="2021-08-07T00:00:00"/>
    <d v="2021-09-24T00:00:00"/>
    <x v="1"/>
    <n v="19000"/>
    <n v="19000"/>
    <n v="1"/>
    <x v="1"/>
    <n v="2021"/>
    <s v="2021Q3"/>
  </r>
  <r>
    <s v="L01/070/9/001494/2021"/>
    <d v="2021-11-30T00:00:00"/>
    <d v="2021-12-06T00:00:00"/>
    <x v="1"/>
    <n v="62568"/>
    <n v="62568"/>
    <n v="1"/>
    <x v="1"/>
    <n v="2021"/>
    <s v="2021Q4"/>
  </r>
  <r>
    <s v="L01/070/9/001496/2021"/>
    <d v="2021-11-23T00:00:00"/>
    <d v="2021-12-06T00:00:00"/>
    <x v="1"/>
    <n v="6776"/>
    <n v="6776"/>
    <n v="1"/>
    <x v="1"/>
    <n v="2021"/>
    <s v="2021Q4"/>
  </r>
  <r>
    <s v="L01/070/9/001498/2021"/>
    <d v="2021-12-06T00:00:00"/>
    <d v="2021-12-07T00:00:00"/>
    <x v="1"/>
    <n v="0"/>
    <n v="-10000"/>
    <n v="1"/>
    <x v="1"/>
    <n v="2021"/>
    <s v="2021Q4"/>
  </r>
  <r>
    <s v="L01/087/9/000337/2021"/>
    <d v="2021-12-06T00:00:00"/>
    <d v="2021-12-07T00:00:00"/>
    <x v="0"/>
    <n v="26000"/>
    <n v="26000"/>
    <n v="1"/>
    <x v="1"/>
    <n v="2021"/>
    <s v="2021Q4"/>
  </r>
  <r>
    <s v="L01/070/9/001501/2021"/>
    <d v="2021-12-05T00:00:00"/>
    <d v="2021-12-07T00:00:00"/>
    <x v="1"/>
    <n v="425000"/>
    <n v="425000"/>
    <n v="1"/>
    <x v="1"/>
    <n v="2021"/>
    <s v="2021Q4"/>
  </r>
  <r>
    <s v="L01/071/9/000013/2021"/>
    <d v="2021-09-28T00:00:00"/>
    <d v="2021-11-14T00:00:00"/>
    <x v="1"/>
    <n v="3550"/>
    <n v="3550"/>
    <n v="1"/>
    <x v="1"/>
    <n v="2021"/>
    <s v="2021Q3"/>
  </r>
  <r>
    <s v="L01/070/9/001505/2021"/>
    <d v="2021-11-23T00:00:00"/>
    <d v="2021-12-08T00:00:00"/>
    <x v="1"/>
    <n v="43040"/>
    <n v="43040"/>
    <n v="1"/>
    <x v="1"/>
    <n v="2021"/>
    <s v="2021Q4"/>
  </r>
  <r>
    <s v="L05/087/9/000338/2021"/>
    <d v="2021-11-25T00:00:00"/>
    <d v="2021-12-08T00:00:00"/>
    <x v="0"/>
    <n v="20000"/>
    <n v="20000"/>
    <n v="1"/>
    <x v="1"/>
    <n v="2021"/>
    <s v="2021Q4"/>
  </r>
  <r>
    <s v="L01/070/9/001506/2021"/>
    <d v="2021-11-13T00:00:00"/>
    <d v="2021-12-02T00:00:00"/>
    <x v="1"/>
    <n v="1000"/>
    <n v="1000"/>
    <n v="1"/>
    <x v="1"/>
    <n v="2021"/>
    <s v="2021Q4"/>
  </r>
  <r>
    <s v="L15/070/9/001507/2021"/>
    <d v="2021-10-29T00:00:00"/>
    <d v="2021-12-03T00:00:00"/>
    <x v="1"/>
    <n v="76860"/>
    <n v="76860"/>
    <n v="1"/>
    <x v="1"/>
    <n v="2021"/>
    <s v="2021Q4"/>
  </r>
  <r>
    <s v="L01/070/9/001509/2021"/>
    <d v="2021-02-25T00:00:00"/>
    <d v="2021-09-24T00:00:00"/>
    <x v="1"/>
    <n v="523529.4118"/>
    <n v="523529.4118"/>
    <n v="1"/>
    <x v="1"/>
    <n v="2021"/>
    <s v="2021Q1"/>
  </r>
  <r>
    <s v="L01/070/9/001510/2021"/>
    <d v="2021-05-30T00:00:00"/>
    <d v="2021-10-22T00:00:00"/>
    <x v="1"/>
    <n v="800000"/>
    <n v="800000"/>
    <n v="1"/>
    <x v="1"/>
    <n v="2021"/>
    <s v="2021Q2"/>
  </r>
  <r>
    <s v="L15/070/9/001511/2021"/>
    <d v="2021-07-04T00:00:00"/>
    <d v="2021-08-05T00:00:00"/>
    <x v="1"/>
    <n v="8000"/>
    <n v="8000"/>
    <n v="1"/>
    <x v="1"/>
    <n v="2021"/>
    <s v="2021Q3"/>
  </r>
  <r>
    <s v="L05/070/9/001513/2021"/>
    <d v="2021-11-06T00:00:00"/>
    <d v="2021-12-08T00:00:00"/>
    <x v="1"/>
    <n v="1700000"/>
    <n v="1700000"/>
    <n v="1"/>
    <x v="1"/>
    <n v="2021"/>
    <s v="2021Q4"/>
  </r>
  <r>
    <s v="L01/070/9/001514/2021"/>
    <d v="2021-12-05T00:00:00"/>
    <d v="2021-12-07T00:00:00"/>
    <x v="1"/>
    <n v="11060"/>
    <n v="11060"/>
    <n v="1"/>
    <x v="1"/>
    <n v="2021"/>
    <s v="2021Q4"/>
  </r>
  <r>
    <s v="L01/070/9/001517/2021"/>
    <d v="2021-12-11T00:00:00"/>
    <d v="2021-12-13T00:00:00"/>
    <x v="1"/>
    <n v="175624"/>
    <n v="175624"/>
    <n v="1"/>
    <x v="1"/>
    <n v="2021"/>
    <s v="2021Q4"/>
  </r>
  <r>
    <s v="L02/070/9/001277/2020"/>
    <d v="2020-07-03T00:00:00"/>
    <d v="2021-12-17T00:00:00"/>
    <x v="1"/>
    <n v="400000"/>
    <n v="400000"/>
    <n v="1"/>
    <x v="0"/>
    <n v="2021"/>
    <s v="2020Q3"/>
  </r>
  <r>
    <s v="L01/087/9/000342/2021"/>
    <d v="2021-08-01T00:00:00"/>
    <d v="2021-12-20T00:00:00"/>
    <x v="0"/>
    <n v="2500000"/>
    <n v="2500000"/>
    <n v="1"/>
    <x v="1"/>
    <n v="2021"/>
    <s v="2021Q3"/>
  </r>
  <r>
    <s v="L02/083/9/000311/2021"/>
    <d v="2021-11-28T00:00:00"/>
    <d v="2021-12-04T00:00:00"/>
    <x v="0"/>
    <n v="505047"/>
    <n v="505047"/>
    <n v="1"/>
    <x v="1"/>
    <n v="2021"/>
    <s v="2021Q4"/>
  </r>
  <r>
    <s v="L01/110/9/000050/2019"/>
    <d v="2019-07-29T00:00:00"/>
    <d v="2019-07-31T00:00:00"/>
    <x v="4"/>
    <n v="5000"/>
    <n v="5000"/>
    <n v="1"/>
    <x v="10"/>
    <n v="2019"/>
    <s v="2019Q3"/>
  </r>
  <r>
    <s v="L01/070/9/001525/2021"/>
    <d v="2021-12-08T00:00:00"/>
    <d v="2021-12-22T00:00:00"/>
    <x v="1"/>
    <n v="1343794"/>
    <n v="1343794"/>
    <n v="1"/>
    <x v="1"/>
    <n v="2021"/>
    <s v="2021Q4"/>
  </r>
  <r>
    <s v="L01/110/9/000022/2021"/>
    <d v="2021-08-31T00:00:00"/>
    <d v="2021-12-23T00:00:00"/>
    <x v="4"/>
    <n v="30636"/>
    <n v="30636"/>
    <n v="1"/>
    <x v="1"/>
    <n v="2021"/>
    <s v="2021Q3"/>
  </r>
  <r>
    <s v="L01/070/9/001527/2021"/>
    <d v="2021-12-13T00:00:00"/>
    <d v="2021-12-23T00:00:00"/>
    <x v="1"/>
    <n v="95048"/>
    <n v="95048"/>
    <n v="1"/>
    <x v="1"/>
    <n v="2021"/>
    <s v="2021Q4"/>
  </r>
  <r>
    <s v="L01/070/9/001534/2021"/>
    <d v="2021-12-23T00:00:00"/>
    <d v="2021-12-25T00:00:00"/>
    <x v="1"/>
    <n v="107346"/>
    <n v="107346"/>
    <n v="1"/>
    <x v="1"/>
    <n v="2021"/>
    <s v="2021Q4"/>
  </r>
  <r>
    <s v="L01/088/9/000312/2021"/>
    <d v="2021-12-26T00:00:00"/>
    <d v="2021-12-28T00:00:00"/>
    <x v="0"/>
    <n v="56694"/>
    <n v="56694"/>
    <n v="1"/>
    <x v="1"/>
    <n v="2021"/>
    <s v="2021Q4"/>
  </r>
  <r>
    <s v="L01/070/9/001535/2021"/>
    <d v="2021-12-23T00:00:00"/>
    <d v="2021-12-28T00:00:00"/>
    <x v="1"/>
    <n v="7000"/>
    <n v="7000"/>
    <n v="1"/>
    <x v="1"/>
    <n v="2021"/>
    <s v="2021Q4"/>
  </r>
  <r>
    <s v="L02/070/9/001536/2021"/>
    <d v="2021-12-21T00:00:00"/>
    <d v="2021-12-29T00:00:00"/>
    <x v="1"/>
    <n v="98136"/>
    <n v="98136"/>
    <n v="1"/>
    <x v="1"/>
    <n v="2021"/>
    <s v="2021Q4"/>
  </r>
  <r>
    <s v="L01/080/9/000344/2021"/>
    <d v="2021-12-06T00:00:00"/>
    <d v="2021-12-29T00:00:00"/>
    <x v="0"/>
    <n v="251709"/>
    <n v="251709"/>
    <n v="1"/>
    <x v="1"/>
    <n v="2021"/>
    <s v="2021Q4"/>
  </r>
  <r>
    <s v="L01/087/9/000346/2021"/>
    <d v="2021-12-14T00:00:00"/>
    <d v="2021-12-30T00:00:00"/>
    <x v="0"/>
    <n v="163808"/>
    <n v="163808"/>
    <n v="1"/>
    <x v="1"/>
    <n v="2021"/>
    <s v="2021Q4"/>
  </r>
  <r>
    <s v="L01/087/9/000347/2021"/>
    <d v="2021-12-03T00:00:00"/>
    <d v="2021-12-30T00:00:00"/>
    <x v="0"/>
    <n v="15000"/>
    <n v="15000"/>
    <n v="1"/>
    <x v="1"/>
    <n v="2021"/>
    <s v="2021Q4"/>
  </r>
  <r>
    <s v="L01/070/9/001544/2021"/>
    <d v="2021-12-29T00:00:00"/>
    <d v="2021-12-30T00:00:00"/>
    <x v="1"/>
    <n v="236648"/>
    <n v="236648"/>
    <n v="1"/>
    <x v="1"/>
    <n v="2021"/>
    <s v="2021Q4"/>
  </r>
  <r>
    <s v="L01/070/9/001546/2021"/>
    <d v="2021-11-19T00:00:00"/>
    <d v="2022-01-03T00:00:00"/>
    <x v="1"/>
    <n v="6860"/>
    <n v="6860"/>
    <n v="1"/>
    <x v="1"/>
    <n v="2022"/>
    <s v="2021Q4"/>
  </r>
  <r>
    <s v="L02/070/9/001547/2021"/>
    <d v="2021-11-06T00:00:00"/>
    <d v="2021-11-09T00:00:00"/>
    <x v="1"/>
    <n v="1613920"/>
    <n v="1613920"/>
    <n v="1"/>
    <x v="1"/>
    <n v="2021"/>
    <s v="2021Q4"/>
  </r>
  <r>
    <s v="L01/070/9/000001/2022"/>
    <d v="2022-01-02T00:00:00"/>
    <d v="2022-01-03T00:00:00"/>
    <x v="1"/>
    <n v="1000"/>
    <n v="1000"/>
    <n v="1"/>
    <x v="25"/>
    <n v="2022"/>
    <s v="2022Q1"/>
  </r>
  <r>
    <s v="L01/088/9/000313/2021"/>
    <d v="2021-11-26T00:00:00"/>
    <d v="2022-01-03T00:00:00"/>
    <x v="0"/>
    <n v="100000"/>
    <n v="100000"/>
    <n v="1"/>
    <x v="1"/>
    <n v="2022"/>
    <s v="2021Q4"/>
  </r>
  <r>
    <s v="L01/088/9/000314/2021"/>
    <d v="2021-11-11T00:00:00"/>
    <d v="2022-01-03T00:00:00"/>
    <x v="0"/>
    <n v="6626"/>
    <n v="6626"/>
    <n v="1"/>
    <x v="1"/>
    <n v="2022"/>
    <s v="2021Q4"/>
  </r>
  <r>
    <s v="L05/070/9/001548/2021"/>
    <d v="2021-12-01T00:00:00"/>
    <d v="2021-12-20T00:00:00"/>
    <x v="1"/>
    <n v="848860"/>
    <n v="848860"/>
    <n v="1"/>
    <x v="1"/>
    <n v="2021"/>
    <s v="2021Q4"/>
  </r>
  <r>
    <s v="L01/081/9/000348/2021"/>
    <d v="2021-12-07T00:00:00"/>
    <d v="2022-01-03T00:00:00"/>
    <x v="0"/>
    <n v="949448.4"/>
    <n v="949448.4"/>
    <n v="1"/>
    <x v="1"/>
    <n v="2022"/>
    <s v="2021Q4"/>
  </r>
  <r>
    <s v="L01/070/9/001549/2021"/>
    <d v="2021-12-08T00:00:00"/>
    <d v="2022-01-03T00:00:00"/>
    <x v="1"/>
    <n v="828185"/>
    <n v="639200"/>
    <n v="1"/>
    <x v="1"/>
    <n v="2022"/>
    <s v="2021Q4"/>
  </r>
  <r>
    <s v="L01/070/9/000002/2022"/>
    <d v="2022-01-03T00:00:00"/>
    <d v="2022-01-04T00:00:00"/>
    <x v="1"/>
    <n v="100000"/>
    <n v="100000"/>
    <n v="1"/>
    <x v="25"/>
    <n v="2022"/>
    <s v="2022Q1"/>
  </r>
  <r>
    <s v="L02/070/9/001551/2021"/>
    <d v="2021-12-10T00:00:00"/>
    <d v="2022-01-04T00:00:00"/>
    <x v="1"/>
    <n v="11360"/>
    <n v="11360"/>
    <n v="1"/>
    <x v="1"/>
    <n v="2022"/>
    <s v="2021Q4"/>
  </r>
  <r>
    <s v="L01/070/9/001552/2021"/>
    <d v="2021-12-21T00:00:00"/>
    <d v="2021-12-23T00:00:00"/>
    <x v="1"/>
    <n v="184026"/>
    <n v="184026"/>
    <n v="1"/>
    <x v="1"/>
    <n v="2021"/>
    <s v="2021Q4"/>
  </r>
  <r>
    <s v="L01/080/9/000349/2021"/>
    <d v="2021-12-07T00:00:00"/>
    <d v="2021-12-15T00:00:00"/>
    <x v="0"/>
    <n v="-90000"/>
    <n v="-185000"/>
    <n v="1"/>
    <x v="1"/>
    <n v="2021"/>
    <s v="2021Q4"/>
  </r>
  <r>
    <s v="L01/070/9/001558/2021"/>
    <d v="2021-11-23T00:00:00"/>
    <d v="2022-01-05T00:00:00"/>
    <x v="1"/>
    <n v="6960"/>
    <n v="6960"/>
    <n v="1"/>
    <x v="1"/>
    <n v="2022"/>
    <s v="2021Q4"/>
  </r>
  <r>
    <s v="L01/070/9/001560/2021"/>
    <d v="2021-12-28T00:00:00"/>
    <d v="2022-01-05T00:00:00"/>
    <x v="1"/>
    <n v="36000"/>
    <n v="36000"/>
    <n v="1"/>
    <x v="1"/>
    <n v="2022"/>
    <s v="2021Q4"/>
  </r>
  <r>
    <s v="L01/070/9/001563/2021"/>
    <d v="2021-11-30T00:00:00"/>
    <d v="2022-01-06T00:00:00"/>
    <x v="1"/>
    <n v="100000"/>
    <n v="100000"/>
    <n v="1"/>
    <x v="1"/>
    <n v="2022"/>
    <s v="2021Q4"/>
  </r>
  <r>
    <s v="L01/070/9/000003/2022"/>
    <d v="2022-01-05T00:00:00"/>
    <d v="2022-01-07T00:00:00"/>
    <x v="1"/>
    <n v="303000"/>
    <n v="303000"/>
    <n v="1"/>
    <x v="25"/>
    <n v="2022"/>
    <s v="2022Q1"/>
  </r>
  <r>
    <s v="L01/070/9/001564/2021"/>
    <d v="2021-12-27T00:00:00"/>
    <d v="2022-01-07T00:00:00"/>
    <x v="1"/>
    <n v="14500"/>
    <n v="14500"/>
    <n v="1"/>
    <x v="1"/>
    <n v="2022"/>
    <s v="2021Q4"/>
  </r>
  <r>
    <s v="L01/088/9/000001/2022"/>
    <d v="2022-01-06T00:00:00"/>
    <d v="2022-01-07T00:00:00"/>
    <x v="0"/>
    <n v="45000"/>
    <n v="5000"/>
    <n v="1"/>
    <x v="25"/>
    <n v="2022"/>
    <s v="2022Q1"/>
  </r>
  <r>
    <s v="L01/070/9/000004/2022"/>
    <d v="2022-01-01T00:00:00"/>
    <d v="2022-01-06T00:00:00"/>
    <x v="1"/>
    <n v="217000"/>
    <n v="217000"/>
    <n v="1"/>
    <x v="25"/>
    <n v="2022"/>
    <s v="2022Q1"/>
  </r>
  <r>
    <s v="L01/070/9/000005/2022"/>
    <d v="2022-01-03T00:00:00"/>
    <d v="2022-01-07T00:00:00"/>
    <x v="1"/>
    <n v="95162.941200000001"/>
    <n v="95162.941200000001"/>
    <n v="1"/>
    <x v="25"/>
    <n v="2022"/>
    <s v="2022Q1"/>
  </r>
  <r>
    <s v="L01/070/9/000006/2022"/>
    <d v="2022-01-07T00:00:00"/>
    <d v="2022-01-10T00:00:00"/>
    <x v="1"/>
    <n v="96000"/>
    <n v="51000"/>
    <n v="1"/>
    <x v="25"/>
    <n v="2022"/>
    <s v="2022Q1"/>
  </r>
  <r>
    <s v="L01/070/9/000008/2022"/>
    <d v="2022-01-07T00:00:00"/>
    <d v="2022-01-11T00:00:00"/>
    <x v="1"/>
    <n v="184500"/>
    <n v="184500"/>
    <n v="1"/>
    <x v="25"/>
    <n v="2022"/>
    <s v="2022Q1"/>
  </r>
  <r>
    <s v="L01/070/9/000009/2022"/>
    <d v="2022-01-10T00:00:00"/>
    <d v="2022-01-12T00:00:00"/>
    <x v="1"/>
    <n v="87470.588239999997"/>
    <n v="87470.588239999997"/>
    <n v="1"/>
    <x v="25"/>
    <n v="2022"/>
    <s v="2022Q1"/>
  </r>
  <r>
    <s v="L01/071/9/000001/2022"/>
    <d v="2022-01-11T00:00:00"/>
    <d v="2022-01-12T00:00:00"/>
    <x v="1"/>
    <n v="15000"/>
    <n v="15000"/>
    <n v="1"/>
    <x v="25"/>
    <n v="2022"/>
    <s v="2022Q1"/>
  </r>
  <r>
    <s v="L01/110/9/000001/2022"/>
    <d v="2022-01-12T00:00:00"/>
    <d v="2022-01-12T00:00:00"/>
    <x v="4"/>
    <n v="50000"/>
    <n v="50000"/>
    <n v="1"/>
    <x v="25"/>
    <n v="2022"/>
    <s v="2022Q1"/>
  </r>
  <r>
    <s v="L01/070/9/000010/2022"/>
    <d v="2022-01-04T00:00:00"/>
    <d v="2022-01-07T00:00:00"/>
    <x v="1"/>
    <n v="96000"/>
    <n v="96000"/>
    <n v="1"/>
    <x v="25"/>
    <n v="2022"/>
    <s v="2022Q1"/>
  </r>
  <r>
    <s v="L01/070/9/000011/2022"/>
    <d v="2022-01-08T00:00:00"/>
    <d v="2022-01-10T00:00:00"/>
    <x v="1"/>
    <n v="201884"/>
    <n v="201884"/>
    <n v="1"/>
    <x v="25"/>
    <n v="2022"/>
    <s v="2022Q1"/>
  </r>
  <r>
    <s v="L01/070/9/000012/2022"/>
    <d v="2022-01-08T00:00:00"/>
    <d v="2022-01-11T00:00:00"/>
    <x v="1"/>
    <n v="162000"/>
    <n v="55176.470589999997"/>
    <n v="1"/>
    <x v="25"/>
    <n v="2022"/>
    <s v="2022Q1"/>
  </r>
  <r>
    <s v="L01/061/9/000002/2021"/>
    <d v="2021-09-14T00:00:00"/>
    <d v="2021-12-13T00:00:00"/>
    <x v="7"/>
    <n v="3.9872247725725E-9"/>
    <n v="3.9872247725725E-9"/>
    <n v="1"/>
    <x v="1"/>
    <n v="2021"/>
    <s v="2021Q3"/>
  </r>
  <r>
    <s v="L02/080/9/000350/2021"/>
    <d v="2021-11-29T00:00:00"/>
    <d v="2022-01-12T00:00:00"/>
    <x v="0"/>
    <n v="218474"/>
    <n v="218474"/>
    <n v="1"/>
    <x v="1"/>
    <n v="2022"/>
    <s v="2021Q4"/>
  </r>
  <r>
    <s v="L05/070/9/001572/2021"/>
    <d v="2021-11-05T00:00:00"/>
    <d v="2022-01-13T00:00:00"/>
    <x v="1"/>
    <n v="610410"/>
    <n v="610410"/>
    <n v="1"/>
    <x v="1"/>
    <n v="2022"/>
    <s v="2021Q4"/>
  </r>
  <r>
    <s v="L01/042/9/000001/2021"/>
    <d v="2021-12-27T00:00:00"/>
    <d v="2022-01-14T00:00:00"/>
    <x v="8"/>
    <n v="215860.62846176"/>
    <n v="215860.62846176"/>
    <n v="1"/>
    <x v="1"/>
    <n v="2022"/>
    <s v="2021Q4"/>
  </r>
  <r>
    <s v="L01/070/9/001573/2021"/>
    <d v="2021-12-29T00:00:00"/>
    <d v="2022-01-17T00:00:00"/>
    <x v="1"/>
    <n v="177500"/>
    <n v="177500"/>
    <n v="1"/>
    <x v="1"/>
    <n v="2022"/>
    <s v="2021Q4"/>
  </r>
  <r>
    <s v="L02/070/9/000013/2022"/>
    <d v="2022-01-10T00:00:00"/>
    <d v="2022-01-17T00:00:00"/>
    <x v="1"/>
    <n v="10680"/>
    <n v="10680"/>
    <n v="1"/>
    <x v="25"/>
    <n v="2022"/>
    <s v="2022Q1"/>
  </r>
  <r>
    <s v="L01/070/9/000015/2022"/>
    <d v="2022-01-13T00:00:00"/>
    <d v="2022-01-17T00:00:00"/>
    <x v="1"/>
    <n v="7000"/>
    <n v="7000"/>
    <n v="1"/>
    <x v="25"/>
    <n v="2022"/>
    <s v="2022Q1"/>
  </r>
  <r>
    <s v="L01/070/9/000016/2022"/>
    <d v="2022-01-15T00:00:00"/>
    <d v="2022-01-17T00:00:00"/>
    <x v="1"/>
    <n v="10000"/>
    <n v="10000"/>
    <n v="1"/>
    <x v="25"/>
    <n v="2022"/>
    <s v="2022Q1"/>
  </r>
  <r>
    <s v="L01/070/9/000017/2022"/>
    <d v="2022-01-08T00:00:00"/>
    <d v="2022-01-17T00:00:00"/>
    <x v="1"/>
    <n v="14000"/>
    <n v="14000"/>
    <n v="1"/>
    <x v="25"/>
    <n v="2022"/>
    <s v="2022Q1"/>
  </r>
  <r>
    <s v="L01/070/9/000018/2022"/>
    <d v="2022-01-16T00:00:00"/>
    <d v="2022-01-17T00:00:00"/>
    <x v="1"/>
    <n v="5000"/>
    <n v="5000"/>
    <n v="1"/>
    <x v="25"/>
    <n v="2022"/>
    <s v="2022Q1"/>
  </r>
  <r>
    <s v="L01/070/9/001574/2021"/>
    <d v="2021-12-29T00:00:00"/>
    <d v="2022-01-17T00:00:00"/>
    <x v="1"/>
    <n v="15000"/>
    <n v="15000"/>
    <n v="1"/>
    <x v="1"/>
    <n v="2022"/>
    <s v="2021Q4"/>
  </r>
  <r>
    <s v="L01/070/9/001575/2021"/>
    <d v="2021-10-22T00:00:00"/>
    <d v="2022-01-17T00:00:00"/>
    <x v="1"/>
    <n v="6860"/>
    <n v="6860"/>
    <n v="1"/>
    <x v="1"/>
    <n v="2022"/>
    <s v="2021Q4"/>
  </r>
  <r>
    <s v="L05/070/9/000019/2022"/>
    <d v="2022-01-12T00:00:00"/>
    <d v="2022-01-17T00:00:00"/>
    <x v="1"/>
    <n v="17000"/>
    <n v="17000"/>
    <n v="1"/>
    <x v="25"/>
    <n v="2022"/>
    <s v="2022Q1"/>
  </r>
  <r>
    <s v="L05/083/9/000316/2021"/>
    <d v="2021-12-10T00:00:00"/>
    <d v="2022-01-17T00:00:00"/>
    <x v="0"/>
    <n v="10000"/>
    <n v="10000"/>
    <n v="1"/>
    <x v="1"/>
    <n v="2022"/>
    <s v="2021Q4"/>
  </r>
  <r>
    <s v="L05/070/9/001278/2020"/>
    <d v="2020-08-30T00:00:00"/>
    <d v="2021-08-31T00:00:00"/>
    <x v="1"/>
    <n v="417647.0588"/>
    <n v="417647.0588"/>
    <n v="1"/>
    <x v="0"/>
    <n v="2021"/>
    <s v="2020Q3"/>
  </r>
  <r>
    <s v="L01/070/9/001577/2021"/>
    <d v="2021-11-29T00:00:00"/>
    <d v="2021-12-09T00:00:00"/>
    <x v="1"/>
    <n v="19000"/>
    <n v="19000"/>
    <n v="1"/>
    <x v="1"/>
    <n v="2021"/>
    <s v="2021Q4"/>
  </r>
  <r>
    <s v="L01/070/9/001578/2021"/>
    <d v="2021-12-30T00:00:00"/>
    <d v="2022-01-17T00:00:00"/>
    <x v="1"/>
    <n v="215000"/>
    <n v="215000"/>
    <n v="1"/>
    <x v="1"/>
    <n v="2022"/>
    <s v="2021Q4"/>
  </r>
  <r>
    <s v="L01/040/9/000007/2021"/>
    <d v="2021-10-18T00:00:00"/>
    <d v="2021-10-21T00:00:00"/>
    <x v="8"/>
    <n v="79228"/>
    <n v="3.1450452297577001E-5"/>
    <n v="1"/>
    <x v="1"/>
    <n v="2021"/>
    <s v="2021Q4"/>
  </r>
  <r>
    <s v="L01/070/9/000020/2022"/>
    <d v="2022-01-10T00:00:00"/>
    <d v="2022-01-19T00:00:00"/>
    <x v="1"/>
    <n v="90000"/>
    <n v="90000"/>
    <n v="1"/>
    <x v="25"/>
    <n v="2022"/>
    <s v="2022Q1"/>
  </r>
  <r>
    <s v="L01/088/9/000002/2022"/>
    <d v="2022-01-17T00:00:00"/>
    <d v="2022-01-19T00:00:00"/>
    <x v="0"/>
    <n v="310000"/>
    <n v="205882.3529"/>
    <n v="1"/>
    <x v="25"/>
    <n v="2022"/>
    <s v="2022Q1"/>
  </r>
  <r>
    <s v="L01/070/9/000022/2022"/>
    <d v="2022-01-08T00:00:00"/>
    <d v="2022-01-20T00:00:00"/>
    <x v="1"/>
    <n v="109200"/>
    <n v="109200"/>
    <n v="1"/>
    <x v="25"/>
    <n v="2022"/>
    <s v="2022Q1"/>
  </r>
  <r>
    <s v="L01/070/9/001581/2021"/>
    <d v="2021-12-31T00:00:00"/>
    <d v="2022-01-20T00:00:00"/>
    <x v="1"/>
    <n v="160000"/>
    <n v="160000"/>
    <n v="1"/>
    <x v="1"/>
    <n v="2022"/>
    <s v="2021Q4"/>
  </r>
  <r>
    <s v="L05/088/9/000317/2021"/>
    <d v="2021-12-25T00:00:00"/>
    <d v="2022-01-20T00:00:00"/>
    <x v="0"/>
    <n v="1421500"/>
    <n v="1421500"/>
    <n v="1"/>
    <x v="1"/>
    <n v="2022"/>
    <s v="2021Q4"/>
  </r>
  <r>
    <s v="L01/070/9/000023/2022"/>
    <d v="2022-01-14T00:00:00"/>
    <d v="2022-01-19T00:00:00"/>
    <x v="1"/>
    <n v="428948.23528999998"/>
    <n v="428948.23528999998"/>
    <n v="1"/>
    <x v="25"/>
    <n v="2022"/>
    <s v="2022Q1"/>
  </r>
  <r>
    <s v="L01/070/9/001582/2021"/>
    <d v="2021-12-24T00:00:00"/>
    <d v="2022-01-20T00:00:00"/>
    <x v="1"/>
    <n v="60300"/>
    <n v="60300"/>
    <n v="1"/>
    <x v="1"/>
    <n v="2022"/>
    <s v="2021Q4"/>
  </r>
  <r>
    <s v="L01/070/9/001584/2021"/>
    <d v="2021-12-03T00:00:00"/>
    <d v="2022-01-21T00:00:00"/>
    <x v="1"/>
    <n v="232235"/>
    <n v="232235"/>
    <n v="1"/>
    <x v="1"/>
    <n v="2022"/>
    <s v="2021Q4"/>
  </r>
  <r>
    <s v="L01/070/9/000025/2022"/>
    <d v="2022-01-16T00:00:00"/>
    <d v="2022-01-24T00:00:00"/>
    <x v="1"/>
    <n v="3044"/>
    <n v="3044"/>
    <n v="1"/>
    <x v="25"/>
    <n v="2022"/>
    <s v="2022Q1"/>
  </r>
  <r>
    <s v="L01/801/9/000001/2022"/>
    <d v="2022-01-02T00:00:00"/>
    <d v="2022-01-18T00:00:00"/>
    <x v="0"/>
    <n v="100000"/>
    <n v="100000"/>
    <n v="1"/>
    <x v="25"/>
    <n v="2022"/>
    <s v="2022Q1"/>
  </r>
  <r>
    <s v="L01/080/9/000002/2022"/>
    <d v="2022-01-24T00:00:00"/>
    <d v="2022-01-24T00:00:00"/>
    <x v="0"/>
    <n v="10000"/>
    <n v="10000"/>
    <n v="1"/>
    <x v="25"/>
    <n v="2022"/>
    <s v="2022Q1"/>
  </r>
  <r>
    <s v="L01/070/9/000026/2022"/>
    <d v="2022-01-19T00:00:00"/>
    <d v="2022-01-24T00:00:00"/>
    <x v="1"/>
    <n v="4000"/>
    <n v="4000"/>
    <n v="1"/>
    <x v="25"/>
    <n v="2022"/>
    <s v="2022Q1"/>
  </r>
  <r>
    <s v="L01/088/9/000003/2022"/>
    <d v="2022-01-22T00:00:00"/>
    <d v="2022-01-24T00:00:00"/>
    <x v="0"/>
    <n v="15000"/>
    <n v="15000"/>
    <n v="1"/>
    <x v="25"/>
    <n v="2022"/>
    <s v="2022Q1"/>
  </r>
  <r>
    <s v="L01/070/9/000027/2022"/>
    <d v="2022-01-21T00:00:00"/>
    <d v="2022-01-25T00:00:00"/>
    <x v="1"/>
    <n v="11864"/>
    <n v="11864"/>
    <n v="1"/>
    <x v="25"/>
    <n v="2022"/>
    <s v="2022Q1"/>
  </r>
  <r>
    <s v="L01/080/9/000003/2022"/>
    <d v="2022-01-21T00:00:00"/>
    <d v="2022-01-25T00:00:00"/>
    <x v="0"/>
    <n v="49824"/>
    <n v="49823.529410000003"/>
    <n v="1"/>
    <x v="25"/>
    <n v="2022"/>
    <s v="2022Q1"/>
  </r>
  <r>
    <s v="L01/070/9/000028/2022"/>
    <d v="2022-01-22T00:00:00"/>
    <d v="2022-01-23T00:00:00"/>
    <x v="1"/>
    <n v="17720"/>
    <n v="17720"/>
    <n v="1"/>
    <x v="25"/>
    <n v="2022"/>
    <s v="2022Q1"/>
  </r>
  <r>
    <s v="L01/084/9/000088/2019"/>
    <d v="2019-02-28T00:00:00"/>
    <d v="2022-01-26T00:00:00"/>
    <x v="0"/>
    <n v="160000"/>
    <n v="160000"/>
    <n v="1"/>
    <x v="10"/>
    <n v="2022"/>
    <s v="2019Q1"/>
  </r>
  <r>
    <s v="L01/070/9/000029/2022"/>
    <d v="2022-01-12T00:00:00"/>
    <d v="2022-01-26T00:00:00"/>
    <x v="1"/>
    <n v="2000"/>
    <n v="2000"/>
    <n v="1"/>
    <x v="25"/>
    <n v="2022"/>
    <s v="2022Q1"/>
  </r>
  <r>
    <s v="L01/070/9/000030/2022"/>
    <d v="2022-01-15T00:00:00"/>
    <d v="2022-01-26T00:00:00"/>
    <x v="1"/>
    <n v="49411.764710000003"/>
    <n v="49411.764710000003"/>
    <n v="1"/>
    <x v="25"/>
    <n v="2022"/>
    <s v="2022Q1"/>
  </r>
  <r>
    <s v="L05/070/9/000031/2022"/>
    <d v="2022-01-22T00:00:00"/>
    <d v="2022-01-26T00:00:00"/>
    <x v="1"/>
    <n v="115500"/>
    <n v="115500"/>
    <n v="1"/>
    <x v="25"/>
    <n v="2022"/>
    <s v="2022Q1"/>
  </r>
  <r>
    <s v="L01/070/9/000032/2022"/>
    <d v="2022-01-22T00:00:00"/>
    <d v="2022-01-26T00:00:00"/>
    <x v="1"/>
    <n v="10000"/>
    <n v="10000"/>
    <n v="1"/>
    <x v="25"/>
    <n v="2022"/>
    <s v="2022Q1"/>
  </r>
  <r>
    <s v="L01/070/9/000033/2022"/>
    <d v="2022-01-11T00:00:00"/>
    <d v="2022-01-26T00:00:00"/>
    <x v="1"/>
    <n v="505000"/>
    <n v="505000"/>
    <n v="1"/>
    <x v="25"/>
    <n v="2022"/>
    <s v="2022Q1"/>
  </r>
  <r>
    <s v="L01/070/9/000034/2022"/>
    <d v="2022-01-19T00:00:00"/>
    <d v="2022-01-26T00:00:00"/>
    <x v="1"/>
    <n v="13000"/>
    <n v="13000"/>
    <n v="1"/>
    <x v="25"/>
    <n v="2022"/>
    <s v="2022Q1"/>
  </r>
  <r>
    <s v="L01/070/9/001588/2021"/>
    <d v="2021-07-22T00:00:00"/>
    <d v="2021-11-11T00:00:00"/>
    <x v="1"/>
    <n v="2000000"/>
    <n v="500000"/>
    <n v="1"/>
    <x v="1"/>
    <n v="2021"/>
    <s v="2021Q3"/>
  </r>
  <r>
    <s v="L01/070/9/001589/2021"/>
    <d v="2021-07-14T00:00:00"/>
    <d v="2022-01-25T00:00:00"/>
    <x v="1"/>
    <n v="668214.65449999995"/>
    <n v="668214.65449999995"/>
    <n v="1"/>
    <x v="1"/>
    <n v="2022"/>
    <s v="2021Q3"/>
  </r>
  <r>
    <s v="L01/070/9/001591/2021"/>
    <d v="2021-12-26T00:00:00"/>
    <d v="2022-01-27T00:00:00"/>
    <x v="1"/>
    <n v="10000"/>
    <n v="10000"/>
    <n v="1"/>
    <x v="1"/>
    <n v="2022"/>
    <s v="2021Q4"/>
  </r>
  <r>
    <s v="L01/023/9/000002/2021"/>
    <d v="2021-12-29T00:00:00"/>
    <d v="2022-01-20T00:00:00"/>
    <x v="2"/>
    <n v="119024"/>
    <n v="20140.472932102999"/>
    <n v="1"/>
    <x v="1"/>
    <n v="2022"/>
    <s v="2021Q4"/>
  </r>
  <r>
    <s v="L02/070/9/000037/2022"/>
    <d v="2022-01-08T00:00:00"/>
    <d v="2022-01-28T00:00:00"/>
    <x v="1"/>
    <n v="58189"/>
    <n v="58189"/>
    <n v="1"/>
    <x v="25"/>
    <n v="2022"/>
    <s v="2022Q1"/>
  </r>
  <r>
    <s v="L01/023/9/000003/2021"/>
    <d v="2021-12-29T00:00:00"/>
    <d v="2022-01-20T00:00:00"/>
    <x v="2"/>
    <n v="5000"/>
    <n v="-42483.769748662999"/>
    <n v="1"/>
    <x v="1"/>
    <n v="2022"/>
    <s v="2021Q4"/>
  </r>
  <r>
    <s v="L01/110/9/000002/2022"/>
    <d v="2022-01-18T00:00:00"/>
    <d v="2022-01-24T00:00:00"/>
    <x v="4"/>
    <n v="100000"/>
    <n v="100000"/>
    <n v="1"/>
    <x v="25"/>
    <n v="2022"/>
    <s v="2022Q1"/>
  </r>
  <r>
    <s v="L01/030/9/000002/2022"/>
    <d v="2022-01-04T00:00:00"/>
    <d v="2022-01-05T00:00:00"/>
    <x v="6"/>
    <n v="236960.43956048999"/>
    <n v="236960.43956048999"/>
    <n v="1"/>
    <x v="25"/>
    <n v="2022"/>
    <s v="2022Q1"/>
  </r>
  <r>
    <s v="L01/070/9/000038/2022"/>
    <d v="2022-01-22T00:00:00"/>
    <d v="2022-01-31T00:00:00"/>
    <x v="1"/>
    <n v="50000"/>
    <n v="50000"/>
    <n v="1"/>
    <x v="25"/>
    <n v="2022"/>
    <s v="2022Q1"/>
  </r>
  <r>
    <s v="L01/070/9/000039/2022"/>
    <d v="2022-01-20T00:00:00"/>
    <d v="2022-01-27T00:00:00"/>
    <x v="1"/>
    <n v="173000"/>
    <n v="173000"/>
    <n v="1"/>
    <x v="25"/>
    <n v="2022"/>
    <s v="2022Q1"/>
  </r>
  <r>
    <s v="L01/070/9/001279/2020"/>
    <d v="2020-10-24T00:00:00"/>
    <d v="2022-01-31T00:00:00"/>
    <x v="1"/>
    <n v="50000"/>
    <n v="50000"/>
    <n v="1"/>
    <x v="0"/>
    <n v="2022"/>
    <s v="2020Q4"/>
  </r>
  <r>
    <s v="L01/070/9/000040/2022"/>
    <d v="2022-01-04T00:00:00"/>
    <d v="2022-02-01T00:00:00"/>
    <x v="1"/>
    <n v="150460.4706"/>
    <n v="150460.4706"/>
    <n v="1"/>
    <x v="25"/>
    <n v="2022"/>
    <s v="2022Q1"/>
  </r>
  <r>
    <s v="L01/070/9/000042/2022"/>
    <d v="2022-01-28T00:00:00"/>
    <d v="2022-02-02T00:00:00"/>
    <x v="1"/>
    <n v="24000"/>
    <n v="24000"/>
    <n v="1"/>
    <x v="25"/>
    <n v="2022"/>
    <s v="2022Q1"/>
  </r>
  <r>
    <s v="L05/088/9/000319/2021"/>
    <d v="2021-08-15T00:00:00"/>
    <d v="2021-09-10T00:00:00"/>
    <x v="0"/>
    <n v="5000"/>
    <n v="5000"/>
    <n v="1"/>
    <x v="1"/>
    <n v="2021"/>
    <s v="2021Q3"/>
  </r>
  <r>
    <s v="L01/070/9/000043/2022"/>
    <d v="2022-01-30T00:00:00"/>
    <d v="2022-02-02T00:00:00"/>
    <x v="1"/>
    <n v="120500"/>
    <n v="120500"/>
    <n v="1"/>
    <x v="25"/>
    <n v="2022"/>
    <s v="2022Q1"/>
  </r>
  <r>
    <s v="L01/070/9/001596/2021"/>
    <d v="2021-06-09T00:00:00"/>
    <d v="2022-02-03T00:00:00"/>
    <x v="1"/>
    <n v="100000"/>
    <n v="100000"/>
    <n v="1"/>
    <x v="1"/>
    <n v="2022"/>
    <s v="2021Q2"/>
  </r>
  <r>
    <s v="L01/070/9/001597/2021"/>
    <d v="2021-07-14T00:00:00"/>
    <d v="2022-02-03T00:00:00"/>
    <x v="1"/>
    <n v="50000"/>
    <n v="50000"/>
    <n v="1"/>
    <x v="1"/>
    <n v="2022"/>
    <s v="2021Q3"/>
  </r>
  <r>
    <s v="L02/070/9/000044/2022"/>
    <d v="2022-01-17T00:00:00"/>
    <d v="2022-02-03T00:00:00"/>
    <x v="1"/>
    <n v="133000"/>
    <n v="133000"/>
    <n v="1"/>
    <x v="25"/>
    <n v="2022"/>
    <s v="2022Q1"/>
  </r>
  <r>
    <s v="L01/070/9/001599/2021"/>
    <d v="2021-10-21T00:00:00"/>
    <d v="2021-10-28T00:00:00"/>
    <x v="1"/>
    <n v="2090600"/>
    <n v="-904400"/>
    <n v="1"/>
    <x v="1"/>
    <n v="2021"/>
    <s v="2021Q4"/>
  </r>
  <r>
    <s v="L01/070/9/001600/2021"/>
    <d v="2021-10-29T00:00:00"/>
    <d v="2022-01-31T00:00:00"/>
    <x v="1"/>
    <n v="48500"/>
    <n v="48500"/>
    <n v="1"/>
    <x v="1"/>
    <n v="2022"/>
    <s v="2021Q4"/>
  </r>
  <r>
    <s v="L01/088/9/000005/2022"/>
    <d v="2022-01-04T00:00:00"/>
    <d v="2022-02-03T00:00:00"/>
    <x v="0"/>
    <n v="500000"/>
    <n v="500000"/>
    <n v="1"/>
    <x v="25"/>
    <n v="2022"/>
    <s v="2022Q1"/>
  </r>
  <r>
    <s v="L01/070/9/001601/2021"/>
    <d v="2021-11-12T00:00:00"/>
    <d v="2021-12-03T00:00:00"/>
    <x v="1"/>
    <n v="100000"/>
    <n v="100000"/>
    <n v="1"/>
    <x v="1"/>
    <n v="2021"/>
    <s v="2021Q4"/>
  </r>
  <r>
    <s v="L01/070/9/001602/2021"/>
    <d v="2021-12-23T00:00:00"/>
    <d v="2022-02-04T00:00:00"/>
    <x v="1"/>
    <n v="44114"/>
    <n v="44114"/>
    <n v="1"/>
    <x v="1"/>
    <n v="2022"/>
    <s v="2021Q4"/>
  </r>
  <r>
    <s v="L01/070/9/000045/2022"/>
    <d v="2022-02-02T00:00:00"/>
    <d v="2022-02-04T00:00:00"/>
    <x v="1"/>
    <n v="35000"/>
    <n v="35000"/>
    <n v="1"/>
    <x v="25"/>
    <n v="2022"/>
    <s v="2022Q1"/>
  </r>
  <r>
    <s v="L01/080/9/000353/2021"/>
    <d v="2021-11-18T00:00:00"/>
    <d v="2022-02-04T00:00:00"/>
    <x v="0"/>
    <n v="255294.1176"/>
    <n v="255294.1176"/>
    <n v="1"/>
    <x v="1"/>
    <n v="2022"/>
    <s v="2021Q4"/>
  </r>
  <r>
    <s v="L02/070/9/000046/2022"/>
    <d v="2022-01-04T00:00:00"/>
    <d v="2022-01-06T00:00:00"/>
    <x v="1"/>
    <n v="18036"/>
    <n v="18036"/>
    <n v="1"/>
    <x v="25"/>
    <n v="2022"/>
    <s v="2022Q1"/>
  </r>
  <r>
    <s v="L01/070/9/000047/2022"/>
    <d v="2022-02-03T00:00:00"/>
    <d v="2022-02-05T00:00:00"/>
    <x v="1"/>
    <n v="10760"/>
    <n v="10760"/>
    <n v="1"/>
    <x v="25"/>
    <n v="2022"/>
    <s v="2022Q1"/>
  </r>
  <r>
    <s v="L01/070/9/000048/2022"/>
    <d v="2022-02-05T00:00:00"/>
    <d v="2022-02-05T00:00:00"/>
    <x v="1"/>
    <n v="10000"/>
    <n v="10000"/>
    <n v="1"/>
    <x v="25"/>
    <n v="2022"/>
    <s v="2022Q1"/>
  </r>
  <r>
    <s v="L01/070/9/000049/2022"/>
    <d v="2022-01-25T00:00:00"/>
    <d v="2022-02-07T00:00:00"/>
    <x v="1"/>
    <n v="1280676.4709999999"/>
    <n v="1280676.4709999999"/>
    <n v="1"/>
    <x v="25"/>
    <n v="2022"/>
    <s v="2022Q1"/>
  </r>
  <r>
    <s v="L01/070/9/000051/2022"/>
    <d v="2022-02-06T00:00:00"/>
    <d v="2022-02-08T00:00:00"/>
    <x v="1"/>
    <n v="100000"/>
    <n v="100000"/>
    <n v="1"/>
    <x v="25"/>
    <n v="2022"/>
    <s v="2022Q1"/>
  </r>
  <r>
    <s v="L01/070/9/000052/2022"/>
    <d v="2022-02-05T00:00:00"/>
    <d v="2022-02-08T00:00:00"/>
    <x v="1"/>
    <n v="30000"/>
    <n v="30000"/>
    <n v="1"/>
    <x v="25"/>
    <n v="2022"/>
    <s v="2022Q1"/>
  </r>
  <r>
    <s v="L01/070/9/000053/2022"/>
    <d v="2022-02-02T00:00:00"/>
    <d v="2022-02-08T00:00:00"/>
    <x v="1"/>
    <n v="385611.76471000002"/>
    <n v="385611.76471000002"/>
    <n v="1"/>
    <x v="25"/>
    <n v="2022"/>
    <s v="2022Q1"/>
  </r>
  <r>
    <s v="L15/088/9/000006/2022"/>
    <d v="2022-02-02T00:00:00"/>
    <d v="2022-02-08T00:00:00"/>
    <x v="0"/>
    <n v="220000"/>
    <n v="220000"/>
    <n v="1"/>
    <x v="25"/>
    <n v="2022"/>
    <s v="2022Q1"/>
  </r>
  <r>
    <s v="L01/070/9/000054/2022"/>
    <d v="2022-01-27T00:00:00"/>
    <d v="2022-02-09T00:00:00"/>
    <x v="1"/>
    <n v="14744"/>
    <n v="14744"/>
    <n v="1"/>
    <x v="25"/>
    <n v="2022"/>
    <s v="2022Q1"/>
  </r>
  <r>
    <s v="L01/070/9/000056/2022"/>
    <d v="2022-01-28T00:00:00"/>
    <d v="2022-02-09T00:00:00"/>
    <x v="1"/>
    <n v="85000"/>
    <n v="85000"/>
    <n v="1"/>
    <x v="25"/>
    <n v="2022"/>
    <s v="2022Q1"/>
  </r>
  <r>
    <s v="L01/070/9/000057/2022"/>
    <d v="2022-02-01T00:00:00"/>
    <d v="2022-02-10T00:00:00"/>
    <x v="1"/>
    <n v="9500"/>
    <n v="9500"/>
    <n v="1"/>
    <x v="25"/>
    <n v="2022"/>
    <s v="2022Q1"/>
  </r>
  <r>
    <s v="L01/087/9/000005/2022"/>
    <d v="2022-02-01T00:00:00"/>
    <d v="2022-02-10T00:00:00"/>
    <x v="0"/>
    <n v="100000"/>
    <n v="13240"/>
    <n v="1"/>
    <x v="25"/>
    <n v="2022"/>
    <s v="2022Q1"/>
  </r>
  <r>
    <s v="L15/070/9/000058/2022"/>
    <d v="2022-01-14T00:00:00"/>
    <d v="2022-01-21T00:00:00"/>
    <x v="1"/>
    <n v="68000"/>
    <n v="68000"/>
    <n v="1"/>
    <x v="25"/>
    <n v="2022"/>
    <s v="2022Q1"/>
  </r>
  <r>
    <s v="L01/070/9/000060/2022"/>
    <d v="2022-02-08T00:00:00"/>
    <d v="2022-02-14T00:00:00"/>
    <x v="1"/>
    <n v="163000"/>
    <n v="163000"/>
    <n v="1"/>
    <x v="25"/>
    <n v="2022"/>
    <s v="2022Q1"/>
  </r>
  <r>
    <s v="L01/071/9/000002/2022"/>
    <d v="2022-01-27T00:00:00"/>
    <d v="2022-02-14T00:00:00"/>
    <x v="1"/>
    <n v="45000"/>
    <n v="45000"/>
    <n v="1"/>
    <x v="25"/>
    <n v="2022"/>
    <s v="2022Q1"/>
  </r>
  <r>
    <s v="L01/070/9/000063/2022"/>
    <d v="2022-02-05T00:00:00"/>
    <d v="2022-02-14T00:00:00"/>
    <x v="1"/>
    <n v="113000"/>
    <n v="113000"/>
    <n v="1"/>
    <x v="25"/>
    <n v="2022"/>
    <s v="2022Q1"/>
  </r>
  <r>
    <s v="L01/070/9/000064/2022"/>
    <d v="2022-02-14T00:00:00"/>
    <d v="2022-02-14T00:00:00"/>
    <x v="1"/>
    <n v="86000"/>
    <n v="86000"/>
    <n v="1"/>
    <x v="25"/>
    <n v="2022"/>
    <s v="2022Q1"/>
  </r>
  <r>
    <s v="L01/070/9/000065/2022"/>
    <d v="2022-02-04T00:00:00"/>
    <d v="2022-02-14T00:00:00"/>
    <x v="1"/>
    <n v="208500"/>
    <n v="208500"/>
    <n v="1"/>
    <x v="25"/>
    <n v="2022"/>
    <s v="2022Q1"/>
  </r>
  <r>
    <s v="L02/070/9/000066/2022"/>
    <d v="2022-01-14T00:00:00"/>
    <d v="2022-02-01T00:00:00"/>
    <x v="1"/>
    <n v="100000"/>
    <n v="100000"/>
    <n v="1"/>
    <x v="25"/>
    <n v="2022"/>
    <s v="2022Q1"/>
  </r>
  <r>
    <s v="L01/070/9/000067/2022"/>
    <d v="2022-02-09T00:00:00"/>
    <d v="2022-02-14T00:00:00"/>
    <x v="1"/>
    <n v="207529.4118"/>
    <n v="207529.4118"/>
    <n v="1"/>
    <x v="25"/>
    <n v="2022"/>
    <s v="2022Q1"/>
  </r>
  <r>
    <s v="L01/087/9/000006/2022"/>
    <d v="2022-02-05T00:00:00"/>
    <d v="2022-02-15T00:00:00"/>
    <x v="0"/>
    <n v="230588.2353"/>
    <n v="230588.2353"/>
    <n v="1"/>
    <x v="25"/>
    <n v="2022"/>
    <s v="2022Q1"/>
  </r>
  <r>
    <s v="L01/110/9/000032/2021"/>
    <d v="2021-10-27T00:00:00"/>
    <d v="2022-02-04T00:00:00"/>
    <x v="4"/>
    <n v="35532"/>
    <n v="35532"/>
    <n v="1"/>
    <x v="1"/>
    <n v="2022"/>
    <s v="2021Q4"/>
  </r>
  <r>
    <s v="L01/088/9/000007/2022"/>
    <d v="2022-01-27T00:00:00"/>
    <d v="2022-02-16T00:00:00"/>
    <x v="0"/>
    <n v="100000"/>
    <n v="100000"/>
    <n v="1"/>
    <x v="25"/>
    <n v="2022"/>
    <s v="2022Q1"/>
  </r>
  <r>
    <s v="L01/070/9/000068/2022"/>
    <d v="2022-02-14T00:00:00"/>
    <d v="2022-02-17T00:00:00"/>
    <x v="1"/>
    <n v="67000"/>
    <n v="67000"/>
    <n v="1"/>
    <x v="25"/>
    <n v="2022"/>
    <s v="2022Q1"/>
  </r>
  <r>
    <s v="L01/070/9/000069/2022"/>
    <d v="2022-02-07T00:00:00"/>
    <d v="2022-02-17T00:00:00"/>
    <x v="1"/>
    <n v="1015000"/>
    <n v="1015000"/>
    <n v="1"/>
    <x v="25"/>
    <n v="2022"/>
    <s v="2022Q1"/>
  </r>
  <r>
    <s v="L01/088/9/000008/2022"/>
    <d v="2022-02-14T00:00:00"/>
    <d v="2022-02-16T00:00:00"/>
    <x v="0"/>
    <n v="18500"/>
    <n v="18500"/>
    <n v="1"/>
    <x v="25"/>
    <n v="2022"/>
    <s v="2022Q1"/>
  </r>
  <r>
    <s v="L01/070/9/000070/2022"/>
    <d v="2022-02-07T00:00:00"/>
    <d v="2022-02-17T00:00:00"/>
    <x v="1"/>
    <n v="187500"/>
    <n v="187500"/>
    <n v="1"/>
    <x v="25"/>
    <n v="2022"/>
    <s v="2022Q1"/>
  </r>
  <r>
    <s v="L01/020/9/000003/2021"/>
    <d v="2021-10-19T00:00:00"/>
    <d v="2021-10-28T00:00:00"/>
    <x v="2"/>
    <n v="0"/>
    <n v="-617953.72745705"/>
    <n v="1"/>
    <x v="1"/>
    <n v="2021"/>
    <s v="2021Q4"/>
  </r>
  <r>
    <s v="L01/103/9/000008/2021"/>
    <d v="2021-06-11T00:00:00"/>
    <d v="2022-02-03T00:00:00"/>
    <x v="3"/>
    <n v="6551"/>
    <n v="6551"/>
    <n v="1"/>
    <x v="1"/>
    <n v="2022"/>
    <s v="2021Q2"/>
  </r>
  <r>
    <s v="L01/103/9/000009/2021"/>
    <d v="2021-06-10T00:00:00"/>
    <d v="2022-02-03T00:00:00"/>
    <x v="3"/>
    <n v="6551"/>
    <n v="6551"/>
    <n v="1"/>
    <x v="1"/>
    <n v="2022"/>
    <s v="2021Q2"/>
  </r>
  <r>
    <s v="L05/087/9/000007/2022"/>
    <d v="2022-02-07T00:00:00"/>
    <d v="2022-02-18T00:00:00"/>
    <x v="0"/>
    <n v="10000"/>
    <n v="10000"/>
    <n v="1"/>
    <x v="25"/>
    <n v="2022"/>
    <s v="2022Q1"/>
  </r>
  <r>
    <s v="L01/070/9/000071/2022"/>
    <d v="2022-02-09T00:00:00"/>
    <d v="2022-02-19T00:00:00"/>
    <x v="1"/>
    <n v="81000"/>
    <n v="81000"/>
    <n v="1"/>
    <x v="25"/>
    <n v="2022"/>
    <s v="2022Q1"/>
  </r>
  <r>
    <s v="L01/070/9/000072/2022"/>
    <d v="2022-02-21T00:00:00"/>
    <d v="2022-02-22T00:00:00"/>
    <x v="1"/>
    <n v="15000"/>
    <n v="15000"/>
    <n v="1"/>
    <x v="25"/>
    <n v="2022"/>
    <s v="2022Q1"/>
  </r>
  <r>
    <s v="L01/070/9/000073/2022"/>
    <d v="2022-02-19T00:00:00"/>
    <d v="2022-02-22T00:00:00"/>
    <x v="1"/>
    <n v="37500"/>
    <n v="37500"/>
    <n v="1"/>
    <x v="25"/>
    <n v="2022"/>
    <s v="2022Q1"/>
  </r>
  <r>
    <s v="L01/110/9/000078/2020"/>
    <d v="2020-10-07T00:00:00"/>
    <d v="2021-10-31T00:00:00"/>
    <x v="4"/>
    <n v="49411.764710000003"/>
    <n v="49411.764710000003"/>
    <n v="1"/>
    <x v="0"/>
    <n v="2021"/>
    <s v="2020Q4"/>
  </r>
  <r>
    <s v="L01/052/9/000005/2020 - BATCH 6"/>
    <d v="2020-09-02T00:00:00"/>
    <d v="2022-01-07T00:00:00"/>
    <x v="10"/>
    <n v="8557.9500000000007"/>
    <n v="8557.9500000000007"/>
    <n v="1"/>
    <x v="0"/>
    <n v="2022"/>
    <s v="2020Q3"/>
  </r>
  <r>
    <s v="L01/052/9/000006/2020"/>
    <d v="2020-12-30T00:00:00"/>
    <d v="2022-01-07T00:00:00"/>
    <x v="10"/>
    <n v="445"/>
    <n v="445"/>
    <n v="1"/>
    <x v="0"/>
    <n v="2022"/>
    <s v="2020Q4"/>
  </r>
  <r>
    <s v="L01/052/9/000002/2021"/>
    <d v="2021-01-04T00:00:00"/>
    <d v="2022-01-07T00:00:00"/>
    <x v="10"/>
    <n v="33158"/>
    <n v="33158"/>
    <n v="1"/>
    <x v="1"/>
    <n v="2022"/>
    <s v="2021Q1"/>
  </r>
  <r>
    <s v="L01/052/9/000003/2021"/>
    <d v="2021-03-02T00:00:00"/>
    <d v="2022-01-07T00:00:00"/>
    <x v="10"/>
    <n v="200000"/>
    <n v="200000"/>
    <n v="1"/>
    <x v="1"/>
    <n v="2022"/>
    <s v="2021Q1"/>
  </r>
  <r>
    <s v="L01/052/9/000004/2021"/>
    <d v="2021-05-06T00:00:00"/>
    <d v="2022-01-07T00:00:00"/>
    <x v="10"/>
    <n v="208000"/>
    <n v="208000"/>
    <n v="1"/>
    <x v="1"/>
    <n v="2022"/>
    <s v="2021Q2"/>
  </r>
  <r>
    <s v="L01/070/9/000075/2022"/>
    <d v="2022-01-21T00:00:00"/>
    <d v="2022-02-15T00:00:00"/>
    <x v="1"/>
    <n v="73294.11765"/>
    <n v="73294.11765"/>
    <n v="1"/>
    <x v="25"/>
    <n v="2022"/>
    <s v="2022Q1"/>
  </r>
  <r>
    <s v="L01/070/9/000076/2022"/>
    <d v="2022-02-22T00:00:00"/>
    <d v="2022-02-23T00:00:00"/>
    <x v="1"/>
    <n v="97029.411760000003"/>
    <n v="97029.411760000003"/>
    <n v="1"/>
    <x v="25"/>
    <n v="2022"/>
    <s v="2022Q1"/>
  </r>
  <r>
    <s v="L01/087/9/000360/2021"/>
    <d v="2021-12-08T00:00:00"/>
    <d v="2022-02-11T00:00:00"/>
    <x v="0"/>
    <n v="30000"/>
    <n v="30000"/>
    <n v="1"/>
    <x v="1"/>
    <n v="2022"/>
    <s v="2021Q4"/>
  </r>
  <r>
    <s v="L02/070/9/000077/2022"/>
    <d v="2022-01-29T00:00:00"/>
    <d v="2022-01-31T00:00:00"/>
    <x v="1"/>
    <n v="32000"/>
    <n v="32000"/>
    <n v="1"/>
    <x v="25"/>
    <n v="2022"/>
    <s v="2022Q1"/>
  </r>
  <r>
    <s v="L01/064/9/000007/2021"/>
    <d v="2021-04-29T00:00:00"/>
    <d v="2021-05-27T00:00:00"/>
    <x v="7"/>
    <n v="153319.34"/>
    <n v="153319.34"/>
    <n v="1"/>
    <x v="1"/>
    <n v="2021"/>
    <s v="2021Q2"/>
  </r>
  <r>
    <s v="L01/080/9/000009/2022"/>
    <d v="2022-02-19T00:00:00"/>
    <d v="2022-02-28T00:00:00"/>
    <x v="0"/>
    <n v="300000"/>
    <n v="300000"/>
    <n v="1"/>
    <x v="25"/>
    <n v="2022"/>
    <s v="2022Q1"/>
  </r>
  <r>
    <s v="L02/080/9/000104/2019"/>
    <d v="2019-11-21T00:00:00"/>
    <d v="2022-02-08T00:00:00"/>
    <x v="0"/>
    <n v="140000"/>
    <n v="140000"/>
    <n v="1"/>
    <x v="10"/>
    <n v="2022"/>
    <s v="2019Q4"/>
  </r>
  <r>
    <s v="L01/088/9/000010/2022"/>
    <d v="2022-02-17T00:00:00"/>
    <d v="2022-03-01T00:00:00"/>
    <x v="0"/>
    <n v="20500"/>
    <n v="20500"/>
    <n v="1"/>
    <x v="25"/>
    <n v="2022"/>
    <s v="2022Q1"/>
  </r>
  <r>
    <s v="L01/070/9/001606/2021"/>
    <d v="2021-08-02T00:00:00"/>
    <d v="2021-11-23T00:00:00"/>
    <x v="1"/>
    <n v="5000"/>
    <n v="5000"/>
    <n v="1"/>
    <x v="1"/>
    <n v="2021"/>
    <s v="2021Q3"/>
  </r>
  <r>
    <s v="L01/070/9/000078/2022"/>
    <d v="2022-02-26T00:00:00"/>
    <d v="2022-03-01T00:00:00"/>
    <x v="1"/>
    <n v="201000"/>
    <n v="201000"/>
    <n v="1"/>
    <x v="25"/>
    <n v="2022"/>
    <s v="2022Q1"/>
  </r>
  <r>
    <s v="L01/070/9/000079/2022"/>
    <d v="2022-02-17T00:00:00"/>
    <d v="2022-03-01T00:00:00"/>
    <x v="1"/>
    <n v="30000"/>
    <n v="30000"/>
    <n v="1"/>
    <x v="25"/>
    <n v="2022"/>
    <s v="2022Q1"/>
  </r>
  <r>
    <s v="L02/070/9/000080/2022"/>
    <d v="2022-02-23T00:00:00"/>
    <d v="2022-02-25T00:00:00"/>
    <x v="1"/>
    <n v="87200"/>
    <n v="87200"/>
    <n v="1"/>
    <x v="25"/>
    <n v="2022"/>
    <s v="2022Q1"/>
  </r>
  <r>
    <s v="L01/087/9/000010/2022"/>
    <d v="2022-02-14T00:00:00"/>
    <d v="2022-02-17T00:00:00"/>
    <x v="0"/>
    <n v="1940000"/>
    <n v="374200.20640000002"/>
    <n v="1"/>
    <x v="25"/>
    <n v="2022"/>
    <s v="2022Q1"/>
  </r>
  <r>
    <s v="L01/088/9/000011/2022"/>
    <d v="2022-02-27T00:00:00"/>
    <d v="2022-03-03T00:00:00"/>
    <x v="0"/>
    <n v="23940"/>
    <n v="23940"/>
    <n v="1"/>
    <x v="25"/>
    <n v="2022"/>
    <s v="2022Q1"/>
  </r>
  <r>
    <s v="L01/070/9/000083/2022"/>
    <d v="2022-03-02T00:00:00"/>
    <d v="2022-03-03T00:00:00"/>
    <x v="1"/>
    <n v="243000"/>
    <n v="243000"/>
    <n v="1"/>
    <x v="25"/>
    <n v="2022"/>
    <s v="2022Q1"/>
  </r>
  <r>
    <s v="L01/070/9/000084/2022"/>
    <d v="2022-02-05T00:00:00"/>
    <d v="2022-02-10T00:00:00"/>
    <x v="1"/>
    <n v="50000"/>
    <n v="50000"/>
    <n v="1"/>
    <x v="25"/>
    <n v="2022"/>
    <s v="2022Q1"/>
  </r>
  <r>
    <s v="L01/070/9/000085/2022"/>
    <d v="2022-02-24T00:00:00"/>
    <d v="2022-03-01T00:00:00"/>
    <x v="1"/>
    <n v="25000"/>
    <n v="25000"/>
    <n v="1"/>
    <x v="25"/>
    <n v="2022"/>
    <s v="2022Q1"/>
  </r>
  <r>
    <s v="L01/070/9/000086/2022"/>
    <d v="2022-03-02T00:00:00"/>
    <d v="2022-03-03T00:00:00"/>
    <x v="1"/>
    <n v="10000"/>
    <n v="10000"/>
    <n v="1"/>
    <x v="25"/>
    <n v="2022"/>
    <s v="2022Q1"/>
  </r>
  <r>
    <s v="L01/070/9/000087/2022"/>
    <d v="2022-01-20T00:00:00"/>
    <d v="2022-03-01T00:00:00"/>
    <x v="1"/>
    <n v="10000"/>
    <n v="10000"/>
    <n v="1"/>
    <x v="25"/>
    <n v="2022"/>
    <s v="2022Q1"/>
  </r>
  <r>
    <s v="L02/070/9/000088/2022"/>
    <d v="2022-02-17T00:00:00"/>
    <d v="2022-03-04T00:00:00"/>
    <x v="1"/>
    <n v="17500"/>
    <n v="17500"/>
    <n v="1"/>
    <x v="25"/>
    <n v="2022"/>
    <s v="2022Q1"/>
  </r>
  <r>
    <s v="L01/088/9/000012/2022"/>
    <d v="2022-03-03T00:00:00"/>
    <d v="2022-03-04T00:00:00"/>
    <x v="0"/>
    <n v="28000"/>
    <n v="28000"/>
    <n v="1"/>
    <x v="25"/>
    <n v="2022"/>
    <s v="2022Q1"/>
  </r>
  <r>
    <s v="L01/070/9/000089/2022"/>
    <d v="2022-01-10T00:00:00"/>
    <d v="2022-03-01T00:00:00"/>
    <x v="1"/>
    <n v="10000"/>
    <n v="10000"/>
    <n v="1"/>
    <x v="25"/>
    <n v="2022"/>
    <s v="2022Q1"/>
  </r>
  <r>
    <s v="L01/070/9/000090/2022"/>
    <d v="2022-03-04T00:00:00"/>
    <d v="2022-03-07T00:00:00"/>
    <x v="1"/>
    <n v="930000"/>
    <n v="930000"/>
    <n v="1"/>
    <x v="25"/>
    <n v="2022"/>
    <s v="2022Q1"/>
  </r>
  <r>
    <s v="L01/070/9/000091/2022"/>
    <d v="2022-02-23T00:00:00"/>
    <d v="2022-03-07T00:00:00"/>
    <x v="1"/>
    <n v="14500"/>
    <n v="14500"/>
    <n v="1"/>
    <x v="25"/>
    <n v="2022"/>
    <s v="2022Q1"/>
  </r>
  <r>
    <s v="L02/070/9/000092/2022"/>
    <d v="2022-02-27T00:00:00"/>
    <d v="2022-03-07T00:00:00"/>
    <x v="1"/>
    <n v="100000"/>
    <n v="100000"/>
    <n v="1"/>
    <x v="25"/>
    <n v="2022"/>
    <s v="2022Q1"/>
  </r>
  <r>
    <s v="L01/070/9/000093/2022"/>
    <d v="2022-03-07T00:00:00"/>
    <d v="2022-03-08T00:00:00"/>
    <x v="1"/>
    <n v="20000"/>
    <n v="20000"/>
    <n v="1"/>
    <x v="25"/>
    <n v="2022"/>
    <s v="2022Q1"/>
  </r>
  <r>
    <s v="L01/070/9/000094/2022"/>
    <d v="2022-02-15T00:00:00"/>
    <d v="2022-03-08T00:00:00"/>
    <x v="1"/>
    <n v="7500"/>
    <n v="7500"/>
    <n v="1"/>
    <x v="25"/>
    <n v="2022"/>
    <s v="2022Q1"/>
  </r>
  <r>
    <s v="L01/070/9/000095/2022"/>
    <d v="2022-02-08T00:00:00"/>
    <d v="2022-02-09T00:00:00"/>
    <x v="1"/>
    <n v="100000"/>
    <n v="100000"/>
    <n v="1"/>
    <x v="25"/>
    <n v="2022"/>
    <s v="2022Q1"/>
  </r>
  <r>
    <s v="L02/070/9/000096/2022"/>
    <d v="2022-02-20T00:00:00"/>
    <d v="2022-03-03T00:00:00"/>
    <x v="1"/>
    <n v="10000"/>
    <n v="10000"/>
    <n v="1"/>
    <x v="25"/>
    <n v="2022"/>
    <s v="2022Q1"/>
  </r>
  <r>
    <s v="L01/070/9/000097/2022"/>
    <d v="2022-02-28T00:00:00"/>
    <d v="2022-03-08T00:00:00"/>
    <x v="1"/>
    <n v="36500"/>
    <n v="36500"/>
    <n v="1"/>
    <x v="25"/>
    <n v="2022"/>
    <s v="2022Q1"/>
  </r>
  <r>
    <s v="L02/070/9/000098/2022"/>
    <d v="2022-01-14T00:00:00"/>
    <d v="2022-02-11T00:00:00"/>
    <x v="1"/>
    <n v="100000"/>
    <n v="100000"/>
    <n v="1"/>
    <x v="25"/>
    <n v="2022"/>
    <s v="2022Q1"/>
  </r>
  <r>
    <s v="L01/070/9/000099/2022"/>
    <d v="2022-03-07T00:00:00"/>
    <d v="2022-03-08T00:00:00"/>
    <x v="1"/>
    <n v="10000"/>
    <n v="10000"/>
    <n v="1"/>
    <x v="25"/>
    <n v="2022"/>
    <s v="2022Q1"/>
  </r>
  <r>
    <s v="L01/080/9/000361/2021"/>
    <d v="2021-11-09T00:00:00"/>
    <d v="2022-03-03T00:00:00"/>
    <x v="0"/>
    <n v="10000"/>
    <n v="10000"/>
    <n v="1"/>
    <x v="1"/>
    <n v="2022"/>
    <s v="2021Q4"/>
  </r>
  <r>
    <s v="L02/070/9/000100/2022"/>
    <d v="2022-03-05T00:00:00"/>
    <d v="2022-03-09T00:00:00"/>
    <x v="1"/>
    <n v="25000"/>
    <n v="25000"/>
    <n v="1"/>
    <x v="25"/>
    <n v="2022"/>
    <s v="2022Q1"/>
  </r>
  <r>
    <s v="L01/080/9/000011/2022"/>
    <d v="2022-02-04T00:00:00"/>
    <d v="2022-02-09T00:00:00"/>
    <x v="0"/>
    <n v="50000"/>
    <n v="50000"/>
    <n v="1"/>
    <x v="25"/>
    <n v="2022"/>
    <s v="2022Q1"/>
  </r>
  <r>
    <s v="L01/070/9/000101/2022"/>
    <d v="2022-02-22T00:00:00"/>
    <d v="2022-03-03T00:00:00"/>
    <x v="1"/>
    <n v="22000"/>
    <n v="22000"/>
    <n v="1"/>
    <x v="25"/>
    <n v="2022"/>
    <s v="2022Q1"/>
  </r>
  <r>
    <s v="L01/070/9/000102/2022"/>
    <d v="2022-03-08T00:00:00"/>
    <d v="2022-03-09T00:00:00"/>
    <x v="1"/>
    <n v="50000"/>
    <n v="50000"/>
    <n v="1"/>
    <x v="25"/>
    <n v="2022"/>
    <s v="2022Q1"/>
  </r>
  <r>
    <s v="L01/110/9/000034/2021"/>
    <d v="2021-04-30T00:00:00"/>
    <d v="2022-02-23T00:00:00"/>
    <x v="4"/>
    <n v="520000"/>
    <n v="520000"/>
    <n v="1"/>
    <x v="1"/>
    <n v="2022"/>
    <s v="2021Q2"/>
  </r>
  <r>
    <s v="L01/110/9/000035/2021"/>
    <d v="2021-07-02T00:00:00"/>
    <d v="2021-11-04T00:00:00"/>
    <x v="4"/>
    <n v="10000"/>
    <n v="10000"/>
    <n v="1"/>
    <x v="1"/>
    <n v="2021"/>
    <s v="2021Q3"/>
  </r>
  <r>
    <s v="L02/070/9/000104/2022"/>
    <d v="2022-03-09T00:00:00"/>
    <d v="2022-03-10T00:00:00"/>
    <x v="1"/>
    <n v="53000"/>
    <n v="53000"/>
    <n v="1"/>
    <x v="25"/>
    <n v="2022"/>
    <s v="2022Q1"/>
  </r>
  <r>
    <s v="L01/070/9/000105/2022"/>
    <d v="2022-01-26T00:00:00"/>
    <d v="2022-03-14T00:00:00"/>
    <x v="1"/>
    <n v="10000"/>
    <n v="10000"/>
    <n v="1"/>
    <x v="25"/>
    <n v="2022"/>
    <s v="2022Q1"/>
  </r>
  <r>
    <s v="L01/110/9/000003/2022"/>
    <d v="2022-03-01T00:00:00"/>
    <d v="2022-03-14T00:00:00"/>
    <x v="4"/>
    <n v="50000"/>
    <n v="50000"/>
    <n v="1"/>
    <x v="25"/>
    <n v="2022"/>
    <s v="2022Q1"/>
  </r>
  <r>
    <s v="L01/110/9/000004/2022"/>
    <d v="2022-02-28T00:00:00"/>
    <d v="2022-03-14T00:00:00"/>
    <x v="4"/>
    <n v="50000"/>
    <n v="50000"/>
    <n v="1"/>
    <x v="25"/>
    <n v="2022"/>
    <s v="2022Q1"/>
  </r>
  <r>
    <s v="L01/024/9/000001/2022"/>
    <d v="2022-01-06T00:00:00"/>
    <d v="2022-03-03T00:00:00"/>
    <x v="2"/>
    <n v="50000"/>
    <n v="47279.301559899002"/>
    <n v="1"/>
    <x v="25"/>
    <n v="2022"/>
    <s v="2022Q1"/>
  </r>
  <r>
    <s v="L01/103/9/000012/2021"/>
    <d v="2021-06-05T00:00:00"/>
    <d v="2022-03-07T00:00:00"/>
    <x v="3"/>
    <n v="6551"/>
    <n v="6551"/>
    <n v="1"/>
    <x v="1"/>
    <n v="2022"/>
    <s v="2021Q2"/>
  </r>
  <r>
    <s v="L01/110/9/000005/2022"/>
    <d v="2022-03-02T00:00:00"/>
    <d v="2022-03-04T00:00:00"/>
    <x v="4"/>
    <n v="3906147"/>
    <n v="3000000"/>
    <n v="1"/>
    <x v="25"/>
    <n v="2022"/>
    <s v="2022Q1"/>
  </r>
  <r>
    <s v="L01/110/9/000006/2022"/>
    <d v="2022-03-02T00:00:00"/>
    <d v="2022-03-04T00:00:00"/>
    <x v="4"/>
    <n v="3000000"/>
    <n v="3000000"/>
    <n v="1"/>
    <x v="25"/>
    <n v="2022"/>
    <s v="2022Q1"/>
  </r>
  <r>
    <s v="L01/026/9/000001/2022"/>
    <d v="2022-03-02T00:00:00"/>
    <d v="2022-03-09T00:00:00"/>
    <x v="2"/>
    <n v="152656"/>
    <n v="152656"/>
    <n v="1"/>
    <x v="25"/>
    <n v="2022"/>
    <s v="2022Q1"/>
  </r>
  <r>
    <s v="L02/064/9/000001/2022"/>
    <d v="2022-03-03T00:00:00"/>
    <d v="2022-03-11T00:00:00"/>
    <x v="7"/>
    <n v="4108837"/>
    <n v="1969150"/>
    <n v="1"/>
    <x v="25"/>
    <n v="2022"/>
    <s v="2022Q1"/>
  </r>
  <r>
    <s v="L01/110/9/000007/2022"/>
    <d v="2022-03-07T00:00:00"/>
    <d v="2022-03-10T00:00:00"/>
    <x v="4"/>
    <n v="223713"/>
    <n v="50000"/>
    <n v="1"/>
    <x v="25"/>
    <n v="2022"/>
    <s v="2022Q1"/>
  </r>
  <r>
    <s v="L01/110/9/000008/2022"/>
    <d v="2022-02-11T00:00:00"/>
    <d v="2022-03-02T00:00:00"/>
    <x v="4"/>
    <n v="100000"/>
    <n v="100000"/>
    <n v="1"/>
    <x v="25"/>
    <n v="2022"/>
    <s v="2022Q1"/>
  </r>
  <r>
    <s v="L01/070/9/000106/2022"/>
    <d v="2022-03-13T00:00:00"/>
    <d v="2022-03-14T00:00:00"/>
    <x v="1"/>
    <n v="400"/>
    <n v="400"/>
    <n v="1"/>
    <x v="25"/>
    <n v="2022"/>
    <s v="2022Q1"/>
  </r>
  <r>
    <s v="L01/070/9/000107/2022"/>
    <d v="2022-03-14T00:00:00"/>
    <d v="2022-03-15T00:00:00"/>
    <x v="1"/>
    <n v="15000"/>
    <n v="15000"/>
    <n v="1"/>
    <x v="25"/>
    <n v="2022"/>
    <s v="2022Q1"/>
  </r>
  <r>
    <s v="L01/110/9/000009/2022"/>
    <d v="2022-01-26T00:00:00"/>
    <d v="2022-03-02T00:00:00"/>
    <x v="4"/>
    <n v="100000"/>
    <n v="100000"/>
    <n v="1"/>
    <x v="25"/>
    <n v="2022"/>
    <s v="2022Q1"/>
  </r>
  <r>
    <s v="L01/040/9/000008/2021"/>
    <d v="2021-10-19T00:00:00"/>
    <d v="2021-10-19T00:00:00"/>
    <x v="8"/>
    <n v="29300"/>
    <n v="8365.4532476802997"/>
    <n v="1"/>
    <x v="1"/>
    <n v="2021"/>
    <s v="2021Q4"/>
  </r>
  <r>
    <s v="L01/088/9/000014/2022"/>
    <d v="2022-03-14T00:00:00"/>
    <d v="2022-03-15T00:00:00"/>
    <x v="0"/>
    <n v="79500"/>
    <n v="79500"/>
    <n v="1"/>
    <x v="25"/>
    <n v="2022"/>
    <s v="2022Q1"/>
  </r>
  <r>
    <s v="L01/062/9/000020/2021"/>
    <d v="2021-07-19T00:00:00"/>
    <d v="2022-03-17T00:00:00"/>
    <x v="7"/>
    <n v="66266"/>
    <n v="66266"/>
    <n v="1"/>
    <x v="1"/>
    <n v="2022"/>
    <s v="2021Q3"/>
  </r>
  <r>
    <s v="L01/070/9/000108/2022"/>
    <d v="2022-03-05T00:00:00"/>
    <d v="2022-03-14T00:00:00"/>
    <x v="1"/>
    <n v="12860"/>
    <n v="12860"/>
    <n v="1"/>
    <x v="25"/>
    <n v="2022"/>
    <s v="2022Q1"/>
  </r>
  <r>
    <s v="L01/088/9/000015/2022"/>
    <d v="2022-03-13T00:00:00"/>
    <d v="2022-03-17T00:00:00"/>
    <x v="0"/>
    <n v="30500"/>
    <n v="30500"/>
    <n v="1"/>
    <x v="25"/>
    <n v="2022"/>
    <s v="2022Q1"/>
  </r>
  <r>
    <s v="L01/040/9/000001/2022"/>
    <d v="2022-03-15T00:00:00"/>
    <d v="2022-03-16T00:00:00"/>
    <x v="8"/>
    <n v="700000"/>
    <n v="48831.465898613998"/>
    <n v="1"/>
    <x v="25"/>
    <n v="2022"/>
    <s v="2022Q1"/>
  </r>
  <r>
    <s v="L01/070/9/000109/2022"/>
    <d v="2022-03-05T00:00:00"/>
    <d v="2022-03-18T00:00:00"/>
    <x v="1"/>
    <n v="10000"/>
    <n v="10000"/>
    <n v="1"/>
    <x v="25"/>
    <n v="2022"/>
    <s v="2022Q1"/>
  </r>
  <r>
    <s v="L01/060/9/000001/2022"/>
    <d v="2022-02-23T00:00:00"/>
    <d v="2022-03-18T00:00:00"/>
    <x v="7"/>
    <n v="219556.24350000001"/>
    <n v="-118679.05055441"/>
    <n v="1"/>
    <x v="25"/>
    <n v="2022"/>
    <s v="2022Q1"/>
  </r>
  <r>
    <s v="L01/070/9/000111/2022"/>
    <d v="2022-03-07T00:00:00"/>
    <d v="2022-03-15T00:00:00"/>
    <x v="1"/>
    <n v="220000"/>
    <n v="220000"/>
    <n v="1"/>
    <x v="25"/>
    <n v="2022"/>
    <s v="2022Q1"/>
  </r>
  <r>
    <s v="L05/070/9/000112/2022"/>
    <d v="2022-02-11T00:00:00"/>
    <d v="2022-03-18T00:00:00"/>
    <x v="1"/>
    <n v="29740"/>
    <n v="29740"/>
    <n v="1"/>
    <x v="25"/>
    <n v="2022"/>
    <s v="2022Q1"/>
  </r>
  <r>
    <s v="L01/070/9/000113/2022"/>
    <d v="2022-03-12T00:00:00"/>
    <d v="2022-03-17T00:00:00"/>
    <x v="1"/>
    <n v="10000"/>
    <n v="10000"/>
    <n v="1"/>
    <x v="25"/>
    <n v="2022"/>
    <s v="2022Q1"/>
  </r>
  <r>
    <s v="L02/070/9/000114/2022"/>
    <d v="2022-03-05T00:00:00"/>
    <d v="2022-03-15T00:00:00"/>
    <x v="1"/>
    <n v="415294.1176"/>
    <n v="415294.1176"/>
    <n v="1"/>
    <x v="25"/>
    <n v="2022"/>
    <s v="2022Q1"/>
  </r>
  <r>
    <s v="L01/070/9/000115/2022"/>
    <d v="2022-03-10T00:00:00"/>
    <d v="2022-03-16T00:00:00"/>
    <x v="1"/>
    <n v="13500"/>
    <n v="13500"/>
    <n v="1"/>
    <x v="25"/>
    <n v="2022"/>
    <s v="2022Q1"/>
  </r>
  <r>
    <s v="L01/083/9/000016/2022"/>
    <d v="2022-03-17T00:00:00"/>
    <d v="2022-03-19T00:00:00"/>
    <x v="0"/>
    <n v="100000"/>
    <n v="100000"/>
    <n v="1"/>
    <x v="25"/>
    <n v="2022"/>
    <s v="2022Q1"/>
  </r>
  <r>
    <s v="L01/070/9/000116/2022"/>
    <d v="2022-03-16T00:00:00"/>
    <d v="2022-03-22T00:00:00"/>
    <x v="1"/>
    <n v="10000"/>
    <n v="10000"/>
    <n v="1"/>
    <x v="25"/>
    <n v="2022"/>
    <s v="2022Q1"/>
  </r>
  <r>
    <s v="L01/070/9/000117/2022"/>
    <d v="2022-03-21T00:00:00"/>
    <d v="2022-03-22T00:00:00"/>
    <x v="1"/>
    <n v="261000"/>
    <n v="261000"/>
    <n v="1"/>
    <x v="25"/>
    <n v="2022"/>
    <s v="2022Q1"/>
  </r>
  <r>
    <s v="L01/070/9/000118/2022"/>
    <d v="2022-03-07T00:00:00"/>
    <d v="2022-03-23T00:00:00"/>
    <x v="1"/>
    <n v="100000"/>
    <n v="100000"/>
    <n v="1"/>
    <x v="25"/>
    <n v="2022"/>
    <s v="2022Q1"/>
  </r>
  <r>
    <s v="L01/071/9/000009/2020"/>
    <d v="2020-10-23T00:00:00"/>
    <d v="2021-02-23T00:00:00"/>
    <x v="1"/>
    <n v="3190"/>
    <n v="3190"/>
    <n v="1"/>
    <x v="0"/>
    <n v="2021"/>
    <s v="2020Q4"/>
  </r>
  <r>
    <s v="L01/080/9/000014/2022"/>
    <d v="2022-03-22T00:00:00"/>
    <d v="2022-03-23T00:00:00"/>
    <x v="0"/>
    <n v="727750"/>
    <n v="727750"/>
    <n v="1"/>
    <x v="25"/>
    <n v="2022"/>
    <s v="2022Q1"/>
  </r>
  <r>
    <s v="L05/070/9/001607/2021"/>
    <d v="2021-09-23T00:00:00"/>
    <d v="2022-03-24T00:00:00"/>
    <x v="1"/>
    <n v="72550"/>
    <n v="72550"/>
    <n v="1"/>
    <x v="1"/>
    <n v="2022"/>
    <s v="2021Q3"/>
  </r>
  <r>
    <s v="L01/700/9/001608/2021"/>
    <d v="2021-05-09T00:00:00"/>
    <d v="2021-10-01T00:00:00"/>
    <x v="1"/>
    <n v="700000"/>
    <n v="700000"/>
    <n v="1"/>
    <x v="1"/>
    <n v="2021"/>
    <s v="2021Q2"/>
  </r>
  <r>
    <s v="L01/070/9/000119/2022"/>
    <d v="2022-03-18T00:00:00"/>
    <d v="2022-03-23T00:00:00"/>
    <x v="1"/>
    <n v="100000"/>
    <n v="100000"/>
    <n v="1"/>
    <x v="25"/>
    <n v="2022"/>
    <s v="2022Q1"/>
  </r>
  <r>
    <s v="L05/070/9/001609/2021"/>
    <d v="2021-12-12T00:00:00"/>
    <d v="2022-03-22T00:00:00"/>
    <x v="1"/>
    <n v="1454200"/>
    <n v="1454200"/>
    <n v="1"/>
    <x v="1"/>
    <n v="2022"/>
    <s v="2021Q4"/>
  </r>
  <r>
    <s v="L15/080/9/000015/2022"/>
    <d v="2022-03-09T00:00:00"/>
    <d v="2022-03-25T00:00:00"/>
    <x v="0"/>
    <n v="50000"/>
    <n v="50000"/>
    <n v="1"/>
    <x v="25"/>
    <n v="2022"/>
    <s v="2022Q1"/>
  </r>
  <r>
    <s v="L01/070/9/000120/2022"/>
    <d v="2022-03-11T00:00:00"/>
    <d v="2022-03-17T00:00:00"/>
    <x v="1"/>
    <n v="55400"/>
    <n v="55400"/>
    <n v="1"/>
    <x v="25"/>
    <n v="2022"/>
    <s v="2022Q1"/>
  </r>
  <r>
    <s v="L01/040/9/000002/2022"/>
    <d v="2022-03-24T00:00:00"/>
    <d v="2022-03-25T00:00:00"/>
    <x v="8"/>
    <n v="2236200"/>
    <n v="468592.79918586998"/>
    <n v="1"/>
    <x v="25"/>
    <n v="2022"/>
    <s v="2022Q1"/>
  </r>
  <r>
    <s v="L01/070/9/000121/2022"/>
    <d v="2022-03-13T00:00:00"/>
    <d v="2022-03-14T00:00:00"/>
    <x v="1"/>
    <n v="61900"/>
    <n v="61900"/>
    <n v="1"/>
    <x v="25"/>
    <n v="2022"/>
    <s v="2022Q1"/>
  </r>
  <r>
    <s v="L01/070/9/000122/2022"/>
    <d v="2022-03-24T00:00:00"/>
    <d v="2022-03-25T00:00:00"/>
    <x v="1"/>
    <n v="50000"/>
    <n v="50000"/>
    <n v="1"/>
    <x v="25"/>
    <n v="2022"/>
    <s v="2022Q1"/>
  </r>
  <r>
    <s v="L01/070/9/001610/2021"/>
    <d v="2021-12-03T00:00:00"/>
    <d v="2021-12-08T00:00:00"/>
    <x v="1"/>
    <n v="100000"/>
    <n v="100000"/>
    <n v="1"/>
    <x v="1"/>
    <n v="2021"/>
    <s v="2021Q4"/>
  </r>
  <r>
    <s v="L01/070/9/000123/2022"/>
    <d v="2022-03-22T00:00:00"/>
    <d v="2022-03-28T00:00:00"/>
    <x v="1"/>
    <n v="500"/>
    <n v="500"/>
    <n v="1"/>
    <x v="25"/>
    <n v="2022"/>
    <s v="2022Q1"/>
  </r>
  <r>
    <s v="L01/070/9/000124/2022"/>
    <d v="2022-03-23T00:00:00"/>
    <d v="2022-03-23T00:00:00"/>
    <x v="1"/>
    <n v="4700"/>
    <n v="4700"/>
    <n v="1"/>
    <x v="25"/>
    <n v="2022"/>
    <s v="2022Q1"/>
  </r>
  <r>
    <s v="L01/070/9/000125/2022"/>
    <d v="2022-03-04T00:00:00"/>
    <d v="2022-03-24T00:00:00"/>
    <x v="1"/>
    <n v="500000"/>
    <n v="150000"/>
    <n v="1"/>
    <x v="25"/>
    <n v="2022"/>
    <s v="2022Q1"/>
  </r>
  <r>
    <s v="L05/080/9/000447/2020"/>
    <d v="2020-09-16T00:00:00"/>
    <d v="2022-03-24T00:00:00"/>
    <x v="0"/>
    <n v="50000"/>
    <n v="50000"/>
    <n v="1"/>
    <x v="0"/>
    <n v="2022"/>
    <s v="2020Q3"/>
  </r>
  <r>
    <s v="L01/070/9/000126/2022"/>
    <d v="2022-03-27T00:00:00"/>
    <d v="2022-03-28T00:00:00"/>
    <x v="1"/>
    <n v="10000"/>
    <n v="10000"/>
    <n v="1"/>
    <x v="25"/>
    <n v="2022"/>
    <s v="2022Q1"/>
  </r>
  <r>
    <s v="L01/070/9/000127/2022"/>
    <d v="2022-03-23T00:00:00"/>
    <d v="2022-03-24T00:00:00"/>
    <x v="1"/>
    <n v="57000"/>
    <n v="57000"/>
    <n v="1"/>
    <x v="25"/>
    <n v="2022"/>
    <s v="2022Q1"/>
  </r>
  <r>
    <s v="L15/070/9/000128/2022"/>
    <d v="2022-02-20T00:00:00"/>
    <d v="2022-02-22T00:00:00"/>
    <x v="1"/>
    <n v="302633"/>
    <n v="194875.8824"/>
    <n v="1"/>
    <x v="25"/>
    <n v="2022"/>
    <s v="2022Q1"/>
  </r>
  <r>
    <s v="L01/070/9/000129/2022"/>
    <d v="2022-03-21T00:00:00"/>
    <d v="2022-03-28T00:00:00"/>
    <x v="1"/>
    <n v="298247.0588"/>
    <n v="298247.0588"/>
    <n v="1"/>
    <x v="25"/>
    <n v="2022"/>
    <s v="2022Q1"/>
  </r>
  <r>
    <s v="L05/070/9/000130/2022"/>
    <d v="2022-03-22T00:00:00"/>
    <d v="2022-03-24T00:00:00"/>
    <x v="1"/>
    <n v="10000"/>
    <n v="10000"/>
    <n v="1"/>
    <x v="25"/>
    <n v="2022"/>
    <s v="2022Q1"/>
  </r>
  <r>
    <s v="L01/070/9/000131/2022"/>
    <d v="2022-03-28T00:00:00"/>
    <d v="2022-03-28T00:00:00"/>
    <x v="1"/>
    <n v="85500"/>
    <n v="85500"/>
    <n v="1"/>
    <x v="25"/>
    <n v="2022"/>
    <s v="2022Q1"/>
  </r>
  <r>
    <s v="L05/070/9/000132/2022"/>
    <d v="2022-03-18T00:00:00"/>
    <d v="2022-03-30T00:00:00"/>
    <x v="1"/>
    <n v="39592"/>
    <n v="39592"/>
    <n v="1"/>
    <x v="25"/>
    <n v="2022"/>
    <s v="2022Q1"/>
  </r>
  <r>
    <s v="L01/070/9/000133/2022"/>
    <d v="2022-03-26T00:00:00"/>
    <d v="2022-03-29T00:00:00"/>
    <x v="1"/>
    <n v="43500"/>
    <n v="43500"/>
    <n v="1"/>
    <x v="25"/>
    <n v="2022"/>
    <s v="2022Q1"/>
  </r>
  <r>
    <s v="L05/070/9/000134/2022"/>
    <d v="2022-02-12T00:00:00"/>
    <d v="2022-04-01T00:00:00"/>
    <x v="1"/>
    <n v="48750"/>
    <n v="48750"/>
    <n v="1"/>
    <x v="25"/>
    <n v="2022"/>
    <s v="2022Q1"/>
  </r>
  <r>
    <s v="L01/070/9/000715/2021"/>
    <d v="2021-04-27T00:00:00"/>
    <d v="2021-05-21T00:00:00"/>
    <x v="1"/>
    <n v="9280"/>
    <n v="9280"/>
    <n v="1"/>
    <x v="1"/>
    <n v="2021"/>
    <s v="2021Q2"/>
  </r>
  <r>
    <s v="L05/070/9/000717/2021"/>
    <d v="2021-05-11T00:00:00"/>
    <d v="2021-05-21T00:00:00"/>
    <x v="1"/>
    <n v="1804662.3529999999"/>
    <n v="1704662.3529999999"/>
    <n v="1"/>
    <x v="1"/>
    <n v="2021"/>
    <s v="2021Q2"/>
  </r>
  <r>
    <s v="L01/070/9/000718/2021"/>
    <d v="2021-05-19T00:00:00"/>
    <d v="2021-05-22T00:00:00"/>
    <x v="1"/>
    <n v="4380"/>
    <n v="4380"/>
    <n v="1"/>
    <x v="1"/>
    <n v="2021"/>
    <s v="2021Q2"/>
  </r>
  <r>
    <s v="L15/080/9/000173/2021"/>
    <d v="2021-05-21T00:00:00"/>
    <d v="2021-05-24T00:00:00"/>
    <x v="0"/>
    <n v="6380"/>
    <n v="6380"/>
    <n v="1"/>
    <x v="1"/>
    <n v="2021"/>
    <s v="2021Q2"/>
  </r>
  <r>
    <s v="L01/088/9/000145/2021"/>
    <d v="2021-05-19T00:00:00"/>
    <d v="2021-05-21T00:00:00"/>
    <x v="0"/>
    <n v="5510"/>
    <n v="5510"/>
    <n v="1"/>
    <x v="1"/>
    <n v="2021"/>
    <s v="2021Q2"/>
  </r>
  <r>
    <s v="L01/080/9/000174/2021"/>
    <d v="2021-05-15T00:00:00"/>
    <d v="2021-05-24T00:00:00"/>
    <x v="0"/>
    <n v="166380"/>
    <n v="166380"/>
    <n v="1"/>
    <x v="1"/>
    <n v="2021"/>
    <s v="2021Q2"/>
  </r>
  <r>
    <s v="L01/070/9/000720/2021"/>
    <d v="2021-05-18T00:00:00"/>
    <d v="2021-05-24T00:00:00"/>
    <x v="1"/>
    <n v="8700"/>
    <n v="8700"/>
    <n v="1"/>
    <x v="1"/>
    <n v="2021"/>
    <s v="2021Q2"/>
  </r>
  <r>
    <s v="L15/070/9/001264/2020"/>
    <d v="2020-05-31T00:00:00"/>
    <d v="2021-05-20T00:00:00"/>
    <x v="1"/>
    <n v="995000"/>
    <n v="850000"/>
    <n v="1"/>
    <x v="0"/>
    <n v="2021"/>
    <s v="2020Q2"/>
  </r>
  <r>
    <s v="L01/070/9/000724/2021"/>
    <d v="2021-05-20T00:00:00"/>
    <d v="2021-05-25T00:00:00"/>
    <x v="1"/>
    <n v="7000"/>
    <n v="7000"/>
    <n v="1"/>
    <x v="1"/>
    <n v="2021"/>
    <s v="2021Q2"/>
  </r>
  <r>
    <s v="L01/070/9/000726/2021"/>
    <d v="2021-05-08T00:00:00"/>
    <d v="2021-05-25T00:00:00"/>
    <x v="1"/>
    <n v="720000"/>
    <n v="720000"/>
    <n v="1"/>
    <x v="1"/>
    <n v="2021"/>
    <s v="2021Q2"/>
  </r>
  <r>
    <s v="L02/070/9/000728/2021"/>
    <d v="2021-04-07T00:00:00"/>
    <d v="2021-05-21T00:00:00"/>
    <x v="1"/>
    <n v="300000"/>
    <n v="300000"/>
    <n v="1"/>
    <x v="1"/>
    <n v="2021"/>
    <s v="2021Q2"/>
  </r>
  <r>
    <s v="L01/087/9/000177/2021"/>
    <d v="2021-03-23T00:00:00"/>
    <d v="2021-05-25T00:00:00"/>
    <x v="0"/>
    <n v="10208"/>
    <n v="10208"/>
    <n v="1"/>
    <x v="1"/>
    <n v="2021"/>
    <s v="2021Q1"/>
  </r>
  <r>
    <s v="L01/070/9/000730/2021"/>
    <d v="2021-05-01T00:00:00"/>
    <d v="2021-05-24T00:00:00"/>
    <x v="1"/>
    <n v="6380"/>
    <n v="6380"/>
    <n v="1"/>
    <x v="1"/>
    <n v="2021"/>
    <s v="2021Q2"/>
  </r>
  <r>
    <s v="L01/070/9/000731/2021"/>
    <d v="2021-05-18T00:00:00"/>
    <d v="2021-05-25T00:00:00"/>
    <x v="1"/>
    <n v="4000"/>
    <n v="4000"/>
    <n v="1"/>
    <x v="1"/>
    <n v="2021"/>
    <s v="2021Q2"/>
  </r>
  <r>
    <s v="L01/070/9/000732/2021"/>
    <d v="2021-05-13T00:00:00"/>
    <d v="2021-05-26T00:00:00"/>
    <x v="1"/>
    <n v="40950"/>
    <n v="40950"/>
    <n v="1"/>
    <x v="1"/>
    <n v="2021"/>
    <s v="2021Q2"/>
  </r>
  <r>
    <s v="L01/070/9/000733/2021"/>
    <d v="2021-05-17T00:00:00"/>
    <d v="2021-05-21T00:00:00"/>
    <x v="1"/>
    <n v="7000"/>
    <n v="7000"/>
    <n v="1"/>
    <x v="1"/>
    <n v="2021"/>
    <s v="2021Q2"/>
  </r>
  <r>
    <s v="L01/087/9/000178/2021"/>
    <d v="2021-05-18T00:00:00"/>
    <d v="2021-05-25T00:00:00"/>
    <x v="0"/>
    <n v="5700"/>
    <n v="5700"/>
    <n v="1"/>
    <x v="1"/>
    <n v="2021"/>
    <s v="2021Q2"/>
  </r>
  <r>
    <s v="L01/070/9/001265/2020"/>
    <d v="2020-08-22T00:00:00"/>
    <d v="2021-05-26T00:00:00"/>
    <x v="1"/>
    <n v="400000"/>
    <n v="400000"/>
    <n v="1"/>
    <x v="0"/>
    <n v="2021"/>
    <s v="2020Q3"/>
  </r>
  <r>
    <s v="L01/070/9/000735/2021"/>
    <d v="2021-05-26T00:00:00"/>
    <d v="2021-05-26T00:00:00"/>
    <x v="1"/>
    <n v="13500"/>
    <n v="13500"/>
    <n v="1"/>
    <x v="1"/>
    <n v="2021"/>
    <s v="2021Q2"/>
  </r>
  <r>
    <s v="L01/070/9/001266/2020"/>
    <d v="2020-09-08T00:00:00"/>
    <d v="2021-05-10T00:00:00"/>
    <x v="1"/>
    <n v="37537.5"/>
    <n v="37537.5"/>
    <n v="1"/>
    <x v="0"/>
    <n v="2021"/>
    <s v="2020Q3"/>
  </r>
  <r>
    <s v="L02/087/9/000180/2021"/>
    <d v="2021-05-05T00:00:00"/>
    <d v="2021-05-06T00:00:00"/>
    <x v="0"/>
    <n v="12760"/>
    <n v="12760"/>
    <n v="1"/>
    <x v="1"/>
    <n v="2021"/>
    <s v="2021Q2"/>
  </r>
  <r>
    <s v="L01/070/9/000739/2021"/>
    <d v="2021-05-22T00:00:00"/>
    <d v="2021-05-26T00:00:00"/>
    <x v="1"/>
    <n v="7000"/>
    <n v="7000"/>
    <n v="1"/>
    <x v="1"/>
    <n v="2021"/>
    <s v="2021Q2"/>
  </r>
  <r>
    <s v="L02/070/9/000740/2021"/>
    <d v="2021-05-20T00:00:00"/>
    <d v="2021-05-27T00:00:00"/>
    <x v="1"/>
    <n v="120000"/>
    <n v="120000"/>
    <n v="1"/>
    <x v="1"/>
    <n v="2021"/>
    <s v="2021Q2"/>
  </r>
  <r>
    <s v="L02/080/9/000181/2021"/>
    <d v="2021-05-22T00:00:00"/>
    <d v="2021-05-27T00:00:00"/>
    <x v="0"/>
    <n v="7540"/>
    <n v="7540"/>
    <n v="1"/>
    <x v="1"/>
    <n v="2021"/>
    <s v="2021Q2"/>
  </r>
  <r>
    <s v="L01/064/9/000003/2021"/>
    <d v="2021-02-13T00:00:00"/>
    <d v="2021-02-15T00:00:00"/>
    <x v="7"/>
    <n v="957983"/>
    <n v="957983"/>
    <n v="1"/>
    <x v="1"/>
    <n v="2021"/>
    <s v="2021Q1"/>
  </r>
  <r>
    <s v="L01/088/9/000147/2021"/>
    <d v="2021-05-26T00:00:00"/>
    <d v="2021-05-27T00:00:00"/>
    <x v="0"/>
    <n v="6380"/>
    <n v="6380"/>
    <n v="1"/>
    <x v="1"/>
    <n v="2021"/>
    <s v="2021Q2"/>
  </r>
  <r>
    <s v="L01/801/9/000003/2021"/>
    <d v="2021-04-12T00:00:00"/>
    <d v="2021-05-28T00:00:00"/>
    <x v="0"/>
    <n v="16402"/>
    <n v="16402"/>
    <n v="1"/>
    <x v="1"/>
    <n v="2021"/>
    <s v="2021Q2"/>
  </r>
  <r>
    <s v="L01/070/9/000742/2021"/>
    <d v="2021-05-22T00:00:00"/>
    <d v="2021-05-28T00:00:00"/>
    <x v="1"/>
    <n v="6380"/>
    <n v="6380"/>
    <n v="1"/>
    <x v="1"/>
    <n v="2021"/>
    <s v="2021Q2"/>
  </r>
  <r>
    <s v="L01/070/9/000743/2021"/>
    <d v="2021-05-18T00:00:00"/>
    <d v="2021-05-28T00:00:00"/>
    <x v="1"/>
    <n v="6380"/>
    <n v="6380"/>
    <n v="1"/>
    <x v="1"/>
    <n v="2021"/>
    <s v="2021Q2"/>
  </r>
  <r>
    <s v="L01/087/9/000182/2021"/>
    <d v="2021-05-25T00:00:00"/>
    <d v="2021-05-28T00:00:00"/>
    <x v="0"/>
    <n v="5487000"/>
    <n v="1715282.8570999999"/>
    <n v="1"/>
    <x v="1"/>
    <n v="2021"/>
    <s v="2021Q2"/>
  </r>
  <r>
    <s v="L01/070/9/000746/2021"/>
    <d v="2021-05-23T00:00:00"/>
    <d v="2021-05-28T00:00:00"/>
    <x v="1"/>
    <n v="2500"/>
    <n v="2500"/>
    <n v="1"/>
    <x v="1"/>
    <n v="2021"/>
    <s v="2021Q2"/>
  </r>
  <r>
    <s v="L01/080/9/000183/2021"/>
    <d v="2021-05-06T00:00:00"/>
    <d v="2021-05-24T00:00:00"/>
    <x v="0"/>
    <n v="1411764.7058999999"/>
    <n v="1411764.7058999999"/>
    <n v="1"/>
    <x v="1"/>
    <n v="2021"/>
    <s v="2021Q2"/>
  </r>
  <r>
    <s v="L01/080/9/000184/2021"/>
    <d v="2021-05-10T00:00:00"/>
    <d v="2021-05-28T00:00:00"/>
    <x v="0"/>
    <n v="5076.924"/>
    <n v="5076.924"/>
    <n v="1"/>
    <x v="1"/>
    <n v="2021"/>
    <s v="2021Q2"/>
  </r>
  <r>
    <s v="L01/070/9/000748/2021"/>
    <d v="2021-05-25T00:00:00"/>
    <d v="2021-05-28T00:00:00"/>
    <x v="1"/>
    <n v="6380"/>
    <n v="6380"/>
    <n v="1"/>
    <x v="1"/>
    <n v="2021"/>
    <s v="2021Q2"/>
  </r>
  <r>
    <s v="L01/087/9/000185/2021"/>
    <d v="2021-05-27T00:00:00"/>
    <d v="2021-05-28T00:00:00"/>
    <x v="0"/>
    <n v="6380"/>
    <n v="6380"/>
    <n v="1"/>
    <x v="1"/>
    <n v="2021"/>
    <s v="2021Q2"/>
  </r>
  <r>
    <s v="L01/700/9/000749/2021"/>
    <d v="2021-05-13T00:00:00"/>
    <d v="2021-05-21T00:00:00"/>
    <x v="1"/>
    <n v="6380"/>
    <n v="6380"/>
    <n v="1"/>
    <x v="1"/>
    <n v="2021"/>
    <s v="2021Q2"/>
  </r>
  <r>
    <s v="L01/110/9/000004/2021"/>
    <d v="2021-04-12T00:00:00"/>
    <d v="2021-05-31T00:00:00"/>
    <x v="4"/>
    <n v="4000"/>
    <n v="4000"/>
    <n v="1"/>
    <x v="1"/>
    <n v="2021"/>
    <s v="2021Q2"/>
  </r>
  <r>
    <s v="L01/088/9/000148/2021"/>
    <d v="2021-05-24T00:00:00"/>
    <d v="2021-05-31T00:00:00"/>
    <x v="0"/>
    <n v="189520"/>
    <n v="189520"/>
    <n v="1"/>
    <x v="1"/>
    <n v="2021"/>
    <s v="2021Q2"/>
  </r>
  <r>
    <s v="L01/088/9/000149/2021"/>
    <d v="2021-05-20T00:00:00"/>
    <d v="2021-05-27T00:00:00"/>
    <x v="0"/>
    <n v="8700"/>
    <n v="8700"/>
    <n v="1"/>
    <x v="1"/>
    <n v="2021"/>
    <s v="2021Q2"/>
  </r>
  <r>
    <s v="L01/070/9/000751/2021"/>
    <d v="2021-05-27T00:00:00"/>
    <d v="2021-05-31T00:00:00"/>
    <x v="1"/>
    <n v="6380"/>
    <n v="6380"/>
    <n v="1"/>
    <x v="1"/>
    <n v="2021"/>
    <s v="2021Q2"/>
  </r>
  <r>
    <s v="L15/070/9/000752/2021"/>
    <d v="2021-05-26T00:00:00"/>
    <d v="2021-05-29T00:00:00"/>
    <x v="1"/>
    <n v="63580"/>
    <n v="63580"/>
    <n v="1"/>
    <x v="1"/>
    <n v="2021"/>
    <s v="2021Q2"/>
  </r>
  <r>
    <s v="L01/700/9/000753/2021"/>
    <d v="2021-05-18T00:00:00"/>
    <d v="2021-05-19T00:00:00"/>
    <x v="1"/>
    <n v="7000"/>
    <n v="7000"/>
    <n v="1"/>
    <x v="1"/>
    <n v="2021"/>
    <s v="2021Q2"/>
  </r>
  <r>
    <s v="L01/070/9/000754/2021"/>
    <d v="2021-05-27T00:00:00"/>
    <d v="2021-05-31T00:00:00"/>
    <x v="1"/>
    <n v="6380"/>
    <n v="6380"/>
    <n v="1"/>
    <x v="1"/>
    <n v="2021"/>
    <s v="2021Q2"/>
  </r>
  <r>
    <s v="L01/070/9/000755/2021"/>
    <d v="2021-05-31T00:00:00"/>
    <d v="2021-06-02T00:00:00"/>
    <x v="1"/>
    <n v="8700"/>
    <n v="8700"/>
    <n v="1"/>
    <x v="1"/>
    <n v="2021"/>
    <s v="2021Q2"/>
  </r>
  <r>
    <s v="L01/070/9/000756/2021"/>
    <d v="2021-05-31T00:00:00"/>
    <d v="2021-06-02T00:00:00"/>
    <x v="1"/>
    <n v="110708"/>
    <n v="110708"/>
    <n v="1"/>
    <x v="1"/>
    <n v="2021"/>
    <s v="2021Q2"/>
  </r>
  <r>
    <s v="L01/080/9/000188/2021"/>
    <d v="2021-05-09T00:00:00"/>
    <d v="2021-06-02T00:00:00"/>
    <x v="1"/>
    <n v="750000"/>
    <n v="178945"/>
    <n v="1"/>
    <x v="1"/>
    <n v="2021"/>
    <s v="2021Q2"/>
  </r>
  <r>
    <s v="L01/070/9/000759/2021"/>
    <d v="2021-05-27T00:00:00"/>
    <d v="2021-06-03T00:00:00"/>
    <x v="1"/>
    <n v="7000"/>
    <n v="7000"/>
    <n v="1"/>
    <x v="1"/>
    <n v="2021"/>
    <s v="2021Q2"/>
  </r>
  <r>
    <s v="L01/070/9/000761/2021"/>
    <d v="2021-05-30T00:00:00"/>
    <d v="2021-06-03T00:00:00"/>
    <x v="1"/>
    <n v="36377"/>
    <n v="36377"/>
    <n v="1"/>
    <x v="1"/>
    <n v="2021"/>
    <s v="2021Q2"/>
  </r>
  <r>
    <s v="L01/070/9/000762/2021"/>
    <d v="2021-05-28T00:00:00"/>
    <d v="2021-06-02T00:00:00"/>
    <x v="1"/>
    <n v="158333.8235"/>
    <n v="158333.8235"/>
    <n v="1"/>
    <x v="1"/>
    <n v="2021"/>
    <s v="2021Q2"/>
  </r>
  <r>
    <s v="L01/070/9/000764/2021"/>
    <d v="2021-03-28T00:00:00"/>
    <d v="2021-05-31T00:00:00"/>
    <x v="1"/>
    <n v="2641866.824"/>
    <n v="641866.82400000002"/>
    <n v="1"/>
    <x v="1"/>
    <n v="2021"/>
    <s v="2021Q1"/>
  </r>
  <r>
    <s v="L01/070/9/000765/2021"/>
    <d v="2021-04-09T00:00:00"/>
    <d v="2021-05-31T00:00:00"/>
    <x v="1"/>
    <n v="3400000"/>
    <n v="3000000"/>
    <n v="1"/>
    <x v="1"/>
    <n v="2021"/>
    <s v="2021Q2"/>
  </r>
  <r>
    <s v="L01/080/9/000189/2021"/>
    <d v="2021-05-18T00:00:00"/>
    <d v="2021-05-24T00:00:00"/>
    <x v="0"/>
    <n v="50000"/>
    <n v="50000"/>
    <n v="1"/>
    <x v="1"/>
    <n v="2021"/>
    <s v="2021Q2"/>
  </r>
  <r>
    <s v="L01/070/9/000768/2021"/>
    <d v="2021-06-01T00:00:00"/>
    <d v="2021-06-04T00:00:00"/>
    <x v="1"/>
    <n v="36380"/>
    <n v="36380"/>
    <n v="1"/>
    <x v="1"/>
    <n v="2021"/>
    <s v="2021Q2"/>
  </r>
  <r>
    <s v="L01/070/9/000770/2021"/>
    <d v="2021-06-02T00:00:00"/>
    <d v="2021-06-04T00:00:00"/>
    <x v="1"/>
    <n v="6380"/>
    <n v="6380"/>
    <n v="1"/>
    <x v="1"/>
    <n v="2021"/>
    <s v="2021Q2"/>
  </r>
  <r>
    <s v="L01/070/9/000771/2021"/>
    <d v="2021-05-29T00:00:00"/>
    <d v="2021-06-02T00:00:00"/>
    <x v="1"/>
    <n v="6380"/>
    <n v="6380"/>
    <n v="1"/>
    <x v="1"/>
    <n v="2021"/>
    <s v="2021Q2"/>
  </r>
  <r>
    <s v="L01/070/9/000772/2021"/>
    <d v="2021-05-18T00:00:00"/>
    <d v="2021-06-04T00:00:00"/>
    <x v="1"/>
    <n v="6380"/>
    <n v="6380"/>
    <n v="1"/>
    <x v="1"/>
    <n v="2021"/>
    <s v="2021Q2"/>
  </r>
  <r>
    <s v="L01/070/9/000775/2021"/>
    <d v="2021-05-04T00:00:00"/>
    <d v="2021-06-04T00:00:00"/>
    <x v="1"/>
    <n v="113356"/>
    <n v="113356"/>
    <n v="1"/>
    <x v="1"/>
    <n v="2021"/>
    <s v="2021Q2"/>
  </r>
  <r>
    <s v="L01/070/9/000776/2021"/>
    <d v="2021-06-03T00:00:00"/>
    <d v="2021-06-07T00:00:00"/>
    <x v="1"/>
    <n v="6380"/>
    <n v="6380"/>
    <n v="1"/>
    <x v="1"/>
    <n v="2021"/>
    <s v="2021Q2"/>
  </r>
  <r>
    <s v="L01/070/9/000777/2021"/>
    <d v="2021-05-05T00:00:00"/>
    <d v="2021-05-07T00:00:00"/>
    <x v="1"/>
    <n v="8700"/>
    <n v="8700"/>
    <n v="1"/>
    <x v="1"/>
    <n v="2021"/>
    <s v="2021Q2"/>
  </r>
  <r>
    <s v="L01/087/9/000435/2020"/>
    <d v="2020-10-16T00:00:00"/>
    <d v="2021-06-07T00:00:00"/>
    <x v="0"/>
    <n v="17062.5"/>
    <n v="17062.5"/>
    <n v="1"/>
    <x v="0"/>
    <n v="2021"/>
    <s v="2020Q4"/>
  </r>
  <r>
    <s v="L01/088/9/000151/2021"/>
    <d v="2021-05-30T00:00:00"/>
    <d v="2021-05-31T00:00:00"/>
    <x v="0"/>
    <n v="71250"/>
    <n v="71250"/>
    <n v="1"/>
    <x v="1"/>
    <n v="2021"/>
    <s v="2021Q2"/>
  </r>
  <r>
    <s v="L01/088/9/000152/2021"/>
    <d v="2021-06-05T00:00:00"/>
    <d v="2021-06-07T00:00:00"/>
    <x v="0"/>
    <n v="8700"/>
    <n v="8700"/>
    <n v="1"/>
    <x v="1"/>
    <n v="2021"/>
    <s v="2021Q2"/>
  </r>
  <r>
    <s v="L01/087/9/000193/2021"/>
    <d v="2021-05-30T00:00:00"/>
    <d v="2021-06-07T00:00:00"/>
    <x v="0"/>
    <n v="105000"/>
    <n v="105000"/>
    <n v="1"/>
    <x v="1"/>
    <n v="2021"/>
    <s v="2021Q2"/>
  </r>
  <r>
    <s v="L01/700/9/001267/2020"/>
    <d v="2020-12-25T00:00:00"/>
    <d v="2021-06-07T00:00:00"/>
    <x v="1"/>
    <n v="34125"/>
    <n v="34125"/>
    <n v="1"/>
    <x v="0"/>
    <n v="2021"/>
    <s v="2020Q4"/>
  </r>
  <r>
    <s v="L05/070/9/001268/2020"/>
    <d v="2020-12-27T00:00:00"/>
    <d v="2021-06-08T00:00:00"/>
    <x v="1"/>
    <n v="170000"/>
    <n v="170000"/>
    <n v="1"/>
    <x v="0"/>
    <n v="2021"/>
    <s v="2020Q4"/>
  </r>
  <r>
    <s v="L01/070/9/000784/2021"/>
    <d v="2021-05-29T00:00:00"/>
    <d v="2021-06-07T00:00:00"/>
    <x v="1"/>
    <n v="6380"/>
    <n v="6380"/>
    <n v="1"/>
    <x v="1"/>
    <n v="2021"/>
    <s v="2021Q2"/>
  </r>
  <r>
    <s v="L01/088/9/000153/2021"/>
    <d v="2021-06-02T00:00:00"/>
    <d v="2021-06-08T00:00:00"/>
    <x v="0"/>
    <n v="110280"/>
    <n v="110280"/>
    <n v="1"/>
    <x v="1"/>
    <n v="2021"/>
    <s v="2021Q2"/>
  </r>
  <r>
    <s v="L05/070/9/000786/2021"/>
    <d v="2021-05-25T00:00:00"/>
    <d v="2021-06-08T00:00:00"/>
    <x v="1"/>
    <n v="50000"/>
    <n v="50000"/>
    <n v="1"/>
    <x v="1"/>
    <n v="2021"/>
    <s v="2021Q2"/>
  </r>
  <r>
    <s v="L01/070/9/000788/2021"/>
    <d v="2021-05-30T00:00:00"/>
    <d v="2021-06-08T00:00:00"/>
    <x v="1"/>
    <n v="6380"/>
    <n v="6380"/>
    <n v="1"/>
    <x v="1"/>
    <n v="2021"/>
    <s v="2021Q2"/>
  </r>
  <r>
    <s v="L01/710/9/000790/2021"/>
    <d v="2021-05-09T00:00:00"/>
    <d v="2021-06-03T00:00:00"/>
    <x v="0"/>
    <n v="407000"/>
    <n v="407000"/>
    <n v="1"/>
    <x v="1"/>
    <n v="2021"/>
    <s v="2021Q2"/>
  </r>
  <r>
    <s v="L01/070/9/000791/2021"/>
    <d v="2021-06-02T00:00:00"/>
    <d v="2021-06-08T00:00:00"/>
    <x v="1"/>
    <n v="300000"/>
    <n v="300000"/>
    <n v="1"/>
    <x v="1"/>
    <n v="2021"/>
    <s v="2021Q2"/>
  </r>
  <r>
    <s v="L01/023/9/000001/2021"/>
    <d v="2021-04-12T00:00:00"/>
    <d v="2021-04-22T00:00:00"/>
    <x v="2"/>
    <n v="73400"/>
    <n v="12654.496295208"/>
    <n v="1"/>
    <x v="1"/>
    <n v="2021"/>
    <s v="2021Q2"/>
  </r>
  <r>
    <s v="L01/070/9/000793/2021"/>
    <d v="2021-06-07T00:00:00"/>
    <d v="2021-06-09T00:00:00"/>
    <x v="1"/>
    <n v="9280"/>
    <n v="9280"/>
    <n v="1"/>
    <x v="1"/>
    <n v="2021"/>
    <s v="2021Q2"/>
  </r>
  <r>
    <s v="L01/070/9/000794/2021"/>
    <d v="2021-06-05T00:00:00"/>
    <d v="2021-06-09T00:00:00"/>
    <x v="1"/>
    <n v="6380"/>
    <n v="6380"/>
    <n v="1"/>
    <x v="1"/>
    <n v="2021"/>
    <s v="2021Q2"/>
  </r>
  <r>
    <s v="L01/110/9/000006/2021"/>
    <d v="2021-05-28T00:00:00"/>
    <d v="2021-06-06T00:00:00"/>
    <x v="4"/>
    <n v="110000"/>
    <n v="110000"/>
    <n v="1"/>
    <x v="1"/>
    <n v="2021"/>
    <s v="2021Q2"/>
  </r>
  <r>
    <s v="L02/070/9/000796/2021"/>
    <d v="2021-06-05T00:00:00"/>
    <d v="2021-06-07T00:00:00"/>
    <x v="1"/>
    <n v="1088"/>
    <n v="1088"/>
    <n v="1"/>
    <x v="1"/>
    <n v="2021"/>
    <s v="2021Q2"/>
  </r>
  <r>
    <s v="L01/088/9/000155/2021"/>
    <d v="2021-04-12T00:00:00"/>
    <d v="2021-06-09T00:00:00"/>
    <x v="0"/>
    <n v="1000"/>
    <n v="1000"/>
    <n v="1"/>
    <x v="1"/>
    <n v="2021"/>
    <s v="2021Q2"/>
  </r>
  <r>
    <s v="L01/083/9/000156/2021"/>
    <d v="2021-06-05T00:00:00"/>
    <d v="2021-06-10T00:00:00"/>
    <x v="0"/>
    <n v="45275"/>
    <n v="45275"/>
    <n v="1"/>
    <x v="1"/>
    <n v="2021"/>
    <s v="2021Q2"/>
  </r>
  <r>
    <s v="L02/070/9/000802/2021"/>
    <d v="2021-06-08T00:00:00"/>
    <d v="2021-06-10T00:00:00"/>
    <x v="1"/>
    <n v="6380"/>
    <n v="6380"/>
    <n v="1"/>
    <x v="1"/>
    <n v="2021"/>
    <s v="2021Q2"/>
  </r>
  <r>
    <s v="L01/070/9/000803/2021"/>
    <d v="2021-05-27T00:00:00"/>
    <d v="2021-06-10T00:00:00"/>
    <x v="1"/>
    <n v="27300"/>
    <n v="27300"/>
    <n v="1"/>
    <x v="1"/>
    <n v="2021"/>
    <s v="2021Q2"/>
  </r>
  <r>
    <s v="L01/070/9/000805/2021"/>
    <d v="2021-05-25T00:00:00"/>
    <d v="2021-06-09T00:00:00"/>
    <x v="1"/>
    <n v="7000"/>
    <n v="7000"/>
    <n v="1"/>
    <x v="1"/>
    <n v="2021"/>
    <s v="2021Q2"/>
  </r>
  <r>
    <s v="L01/070/9/000806/2021"/>
    <d v="2021-05-08T00:00:00"/>
    <d v="2021-06-07T00:00:00"/>
    <x v="1"/>
    <n v="9980"/>
    <n v="-990020"/>
    <n v="1"/>
    <x v="1"/>
    <n v="2021"/>
    <s v="2021Q2"/>
  </r>
  <r>
    <s v="L01/070/9/000810/2021"/>
    <d v="2021-05-11T00:00:00"/>
    <d v="2021-06-10T00:00:00"/>
    <x v="1"/>
    <n v="9460"/>
    <n v="9460"/>
    <n v="1"/>
    <x v="1"/>
    <n v="2021"/>
    <s v="2021Q2"/>
  </r>
  <r>
    <s v="L01/070/9/000812/2021"/>
    <d v="2021-06-03T00:00:00"/>
    <d v="2021-06-10T00:00:00"/>
    <x v="1"/>
    <n v="12540"/>
    <n v="12540"/>
    <n v="1"/>
    <x v="1"/>
    <n v="2021"/>
    <s v="2021Q2"/>
  </r>
  <r>
    <s v="L01/070/9/000814/2021"/>
    <d v="2021-05-25T00:00:00"/>
    <d v="2021-06-03T00:00:00"/>
    <x v="1"/>
    <n v="113448"/>
    <n v="113448"/>
    <n v="1"/>
    <x v="1"/>
    <n v="2021"/>
    <s v="2021Q2"/>
  </r>
  <r>
    <s v="L01/088/9/000157/2021"/>
    <d v="2021-05-05T00:00:00"/>
    <d v="2021-06-11T00:00:00"/>
    <x v="0"/>
    <n v="7000"/>
    <n v="7000"/>
    <n v="1"/>
    <x v="1"/>
    <n v="2021"/>
    <s v="2021Q2"/>
  </r>
  <r>
    <s v="L01/070/9/000815/2021"/>
    <d v="2021-06-04T00:00:00"/>
    <d v="2021-06-11T00:00:00"/>
    <x v="1"/>
    <n v="28130"/>
    <n v="28130"/>
    <n v="1"/>
    <x v="1"/>
    <n v="2021"/>
    <s v="2021Q2"/>
  </r>
  <r>
    <s v="L01/088/9/000158/2021"/>
    <d v="2021-06-10T00:00:00"/>
    <d v="2021-06-11T00:00:00"/>
    <x v="0"/>
    <n v="6380"/>
    <n v="6380"/>
    <n v="1"/>
    <x v="1"/>
    <n v="2021"/>
    <s v="2021Q2"/>
  </r>
  <r>
    <s v="L01/070/9/000816/2021"/>
    <d v="2021-06-03T00:00:00"/>
    <d v="2021-06-14T00:00:00"/>
    <x v="1"/>
    <n v="8700"/>
    <n v="8700"/>
    <n v="1"/>
    <x v="1"/>
    <n v="2021"/>
    <s v="2021Q2"/>
  </r>
  <r>
    <s v="L01/070/9/000817/2021"/>
    <d v="2021-05-11T00:00:00"/>
    <d v="2021-05-21T00:00:00"/>
    <x v="1"/>
    <n v="43200"/>
    <n v="43200"/>
    <n v="1"/>
    <x v="1"/>
    <n v="2021"/>
    <s v="2021Q2"/>
  </r>
  <r>
    <s v="L01/088/9/000159/2021"/>
    <d v="2021-06-10T00:00:00"/>
    <d v="2021-06-14T00:00:00"/>
    <x v="0"/>
    <n v="34125"/>
    <n v="34125"/>
    <n v="1"/>
    <x v="1"/>
    <n v="2021"/>
    <s v="2021Q2"/>
  </r>
  <r>
    <s v="L01/070/9/000818/2021"/>
    <d v="2021-06-02T00:00:00"/>
    <d v="2021-06-14T00:00:00"/>
    <x v="1"/>
    <n v="13340"/>
    <n v="13340"/>
    <n v="1"/>
    <x v="1"/>
    <n v="2021"/>
    <s v="2021Q2"/>
  </r>
  <r>
    <s v="L01/070/9/000819/2021"/>
    <d v="2021-06-13T00:00:00"/>
    <d v="2021-06-14T00:00:00"/>
    <x v="1"/>
    <n v="6380"/>
    <n v="6380"/>
    <n v="1"/>
    <x v="1"/>
    <n v="2021"/>
    <s v="2021Q2"/>
  </r>
  <r>
    <s v="L01/070/9/000822/2021"/>
    <d v="2021-06-05T00:00:00"/>
    <d v="2021-06-10T00:00:00"/>
    <x v="1"/>
    <n v="20000"/>
    <n v="20000"/>
    <n v="1"/>
    <x v="1"/>
    <n v="2021"/>
    <s v="2021Q2"/>
  </r>
  <r>
    <s v="L01/070/9/000135/2022"/>
    <d v="2022-03-20T00:00:00"/>
    <d v="2022-04-01T00:00:00"/>
    <x v="1"/>
    <n v="50000"/>
    <n v="50000"/>
    <n v="1"/>
    <x v="25"/>
    <n v="2022"/>
    <s v="2022Q1"/>
  </r>
  <r>
    <s v="L01/070/9/000136/2022"/>
    <d v="2022-03-27T00:00:00"/>
    <d v="2022-04-01T00:00:00"/>
    <x v="1"/>
    <n v="167500"/>
    <n v="167500"/>
    <n v="1"/>
    <x v="25"/>
    <n v="2022"/>
    <s v="2022Q1"/>
  </r>
  <r>
    <s v="L01/071/9/000003/2022"/>
    <d v="2022-02-20T00:00:00"/>
    <d v="2022-04-04T00:00:00"/>
    <x v="1"/>
    <n v="90000"/>
    <n v="90000"/>
    <n v="1"/>
    <x v="25"/>
    <n v="2022"/>
    <s v="2022Q1"/>
  </r>
  <r>
    <s v="L01/070/9/000137/2022"/>
    <d v="2022-03-25T00:00:00"/>
    <d v="2022-04-05T00:00:00"/>
    <x v="1"/>
    <n v="243000"/>
    <n v="243000"/>
    <n v="1"/>
    <x v="25"/>
    <n v="2022"/>
    <s v="2022Q1"/>
  </r>
  <r>
    <s v="L01/052/9/000007/2020"/>
    <d v="2020-09-18T00:00:00"/>
    <d v="2022-03-28T00:00:00"/>
    <x v="10"/>
    <n v="200000"/>
    <n v="200000"/>
    <n v="1"/>
    <x v="0"/>
    <n v="2022"/>
    <s v="2020Q3"/>
  </r>
  <r>
    <s v="L01/052/9/000005/2021"/>
    <d v="2021-08-28T00:00:00"/>
    <d v="2022-03-28T00:00:00"/>
    <x v="10"/>
    <n v="156296"/>
    <n v="156296"/>
    <n v="1"/>
    <x v="1"/>
    <n v="2022"/>
    <s v="2021Q3"/>
  </r>
  <r>
    <s v="L01/070/9/000138/2022"/>
    <d v="2022-03-26T00:00:00"/>
    <d v="2022-04-06T00:00:00"/>
    <x v="1"/>
    <n v="50000"/>
    <n v="50000"/>
    <n v="1"/>
    <x v="25"/>
    <n v="2022"/>
    <s v="2022Q1"/>
  </r>
  <r>
    <s v="L01/070/9/000139/2022"/>
    <d v="2022-04-02T00:00:00"/>
    <d v="2022-04-06T00:00:00"/>
    <x v="1"/>
    <n v="50000"/>
    <n v="50000"/>
    <n v="1"/>
    <x v="25"/>
    <n v="2022"/>
    <s v="2022Q2"/>
  </r>
  <r>
    <s v="L15/086/9/000363/2021"/>
    <d v="2021-10-26T00:00:00"/>
    <d v="2022-04-06T00:00:00"/>
    <x v="0"/>
    <n v="15000"/>
    <n v="15000"/>
    <n v="1"/>
    <x v="1"/>
    <n v="2022"/>
    <s v="2021Q4"/>
  </r>
  <r>
    <s v="L01/080/9/000364/2021"/>
    <d v="2021-12-03T00:00:00"/>
    <d v="2022-04-07T00:00:00"/>
    <x v="0"/>
    <n v="100000"/>
    <n v="57692.3"/>
    <n v="1"/>
    <x v="1"/>
    <n v="2022"/>
    <s v="2021Q4"/>
  </r>
  <r>
    <s v="L01/070/9/000140/2022"/>
    <d v="2022-04-06T00:00:00"/>
    <d v="2022-04-07T00:00:00"/>
    <x v="1"/>
    <n v="88500"/>
    <n v="88500"/>
    <n v="1"/>
    <x v="25"/>
    <n v="2022"/>
    <s v="2022Q2"/>
  </r>
  <r>
    <s v="L01/070/9/000141/2022"/>
    <d v="2022-04-06T00:00:00"/>
    <d v="2022-04-07T00:00:00"/>
    <x v="1"/>
    <n v="5000"/>
    <n v="5000"/>
    <n v="1"/>
    <x v="25"/>
    <n v="2022"/>
    <s v="2022Q2"/>
  </r>
  <r>
    <s v="L02/070/9/001613/2021"/>
    <d v="2021-12-23T00:00:00"/>
    <d v="2022-03-18T00:00:00"/>
    <x v="1"/>
    <n v="600000"/>
    <n v="600000"/>
    <n v="1"/>
    <x v="1"/>
    <n v="2022"/>
    <s v="2021Q4"/>
  </r>
  <r>
    <s v="L01/070/9/000142/2022"/>
    <d v="2022-03-28T00:00:00"/>
    <d v="2022-04-05T00:00:00"/>
    <x v="1"/>
    <n v="11000"/>
    <n v="11000"/>
    <n v="1"/>
    <x v="25"/>
    <n v="2022"/>
    <s v="2022Q1"/>
  </r>
  <r>
    <s v="L02/070/9/000143/2022"/>
    <d v="2022-02-21T00:00:00"/>
    <d v="2022-04-04T00:00:00"/>
    <x v="1"/>
    <n v="100000"/>
    <n v="100000"/>
    <n v="1"/>
    <x v="25"/>
    <n v="2022"/>
    <s v="2022Q1"/>
  </r>
  <r>
    <s v="L01/110/9/000010/2022"/>
    <d v="2022-02-26T00:00:00"/>
    <d v="2022-04-06T00:00:00"/>
    <x v="4"/>
    <n v="266111.72840000002"/>
    <n v="266111.72840000002"/>
    <n v="1"/>
    <x v="25"/>
    <n v="2022"/>
    <s v="2022Q1"/>
  </r>
  <r>
    <s v="L01/088/9/000321/2021"/>
    <d v="2021-09-02T00:00:00"/>
    <d v="2022-04-04T00:00:00"/>
    <x v="0"/>
    <n v="50000"/>
    <n v="50000"/>
    <n v="1"/>
    <x v="1"/>
    <n v="2022"/>
    <s v="2021Q3"/>
  </r>
  <r>
    <s v="L01/070/9/000144/2022"/>
    <d v="2022-03-05T00:00:00"/>
    <d v="2022-04-06T00:00:00"/>
    <x v="1"/>
    <n v="10000"/>
    <n v="10000"/>
    <n v="1"/>
    <x v="25"/>
    <n v="2022"/>
    <s v="2022Q1"/>
  </r>
  <r>
    <s v="L01/070/9/000146/2022"/>
    <d v="2022-02-14T00:00:00"/>
    <d v="2022-02-18T00:00:00"/>
    <x v="1"/>
    <n v="5080"/>
    <n v="5080"/>
    <n v="1"/>
    <x v="25"/>
    <n v="2022"/>
    <s v="2022Q1"/>
  </r>
  <r>
    <s v="L01/070/9/000148/2022"/>
    <d v="2022-04-10T00:00:00"/>
    <d v="2022-04-11T00:00:00"/>
    <x v="1"/>
    <n v="257000"/>
    <n v="257000"/>
    <n v="1"/>
    <x v="25"/>
    <n v="2022"/>
    <s v="2022Q2"/>
  </r>
  <r>
    <s v="L01/070/9/000149/2022"/>
    <d v="2022-04-06T00:00:00"/>
    <d v="2022-04-11T00:00:00"/>
    <x v="1"/>
    <n v="216000"/>
    <n v="216000"/>
    <n v="1"/>
    <x v="25"/>
    <n v="2022"/>
    <s v="2022Q2"/>
  </r>
  <r>
    <s v="L01/087/9/000016/2022"/>
    <d v="2022-03-24T00:00:00"/>
    <d v="2022-04-11T00:00:00"/>
    <x v="0"/>
    <n v="100000"/>
    <n v="100000"/>
    <n v="1"/>
    <x v="25"/>
    <n v="2022"/>
    <s v="2022Q1"/>
  </r>
  <r>
    <s v="L01/070/9/000150/2022"/>
    <d v="2022-04-08T00:00:00"/>
    <d v="2022-04-11T00:00:00"/>
    <x v="1"/>
    <n v="100000"/>
    <n v="100000"/>
    <n v="1"/>
    <x v="25"/>
    <n v="2022"/>
    <s v="2022Q2"/>
  </r>
  <r>
    <s v="L02/070/9/000151/2022"/>
    <d v="2022-01-06T00:00:00"/>
    <d v="2022-02-10T00:00:00"/>
    <x v="1"/>
    <n v="50000"/>
    <n v="50000"/>
    <n v="1"/>
    <x v="25"/>
    <n v="2022"/>
    <s v="2022Q1"/>
  </r>
  <r>
    <s v="L01/070/9/000153/2022"/>
    <d v="2022-04-02T00:00:00"/>
    <d v="2022-04-08T00:00:00"/>
    <x v="1"/>
    <n v="62200"/>
    <n v="62200"/>
    <n v="1"/>
    <x v="25"/>
    <n v="2022"/>
    <s v="2022Q2"/>
  </r>
  <r>
    <s v="L02/070/9/000154/2022"/>
    <d v="2022-03-26T00:00:00"/>
    <d v="2022-04-12T00:00:00"/>
    <x v="1"/>
    <n v="331500"/>
    <n v="82352.941200000001"/>
    <n v="1"/>
    <x v="25"/>
    <n v="2022"/>
    <s v="2022Q1"/>
  </r>
  <r>
    <s v="L01/042/9/000003/2021"/>
    <d v="2021-02-21T00:00:00"/>
    <d v="2022-01-24T00:00:00"/>
    <x v="8"/>
    <n v="0"/>
    <n v="-206866.435688"/>
    <n v="1"/>
    <x v="1"/>
    <n v="2022"/>
    <s v="2021Q1"/>
  </r>
  <r>
    <s v="L01/042/9/000002/2021"/>
    <d v="2021-03-17T00:00:00"/>
    <d v="2022-01-24T00:00:00"/>
    <x v="8"/>
    <n v="1376703"/>
    <n v="598068.886956"/>
    <n v="1"/>
    <x v="1"/>
    <n v="2022"/>
    <s v="2021Q1"/>
  </r>
  <r>
    <s v="L01/042/9/000005/2021"/>
    <d v="2021-03-19T00:00:00"/>
    <d v="2022-02-21T00:00:00"/>
    <x v="8"/>
    <n v="1259187"/>
    <n v="50367.48"/>
    <n v="1"/>
    <x v="1"/>
    <n v="2022"/>
    <s v="2021Q1"/>
  </r>
  <r>
    <s v="L01/042/9/000004/2021"/>
    <d v="2021-05-07T00:00:00"/>
    <d v="2022-02-21T00:00:00"/>
    <x v="8"/>
    <n v="487598"/>
    <n v="19503.919999999998"/>
    <n v="1"/>
    <x v="1"/>
    <n v="2022"/>
    <s v="2021Q2"/>
  </r>
  <r>
    <s v="L01/042/9/000006/2021"/>
    <d v="2021-08-21T00:00:00"/>
    <d v="2022-04-08T00:00:00"/>
    <x v="8"/>
    <n v="0"/>
    <n v="-751289.98968"/>
    <n v="1"/>
    <x v="1"/>
    <n v="2022"/>
    <s v="2021Q3"/>
  </r>
  <r>
    <s v="L15/088/9/000322/2021"/>
    <d v="2021-03-24T00:00:00"/>
    <d v="2021-09-23T00:00:00"/>
    <x v="0"/>
    <n v="5000"/>
    <n v="5000"/>
    <n v="1"/>
    <x v="1"/>
    <n v="2021"/>
    <s v="2021Q1"/>
  </r>
  <r>
    <s v="L02/070/9/000155/2022"/>
    <d v="2022-04-11T00:00:00"/>
    <d v="2022-04-14T00:00:00"/>
    <x v="1"/>
    <n v="121500"/>
    <n v="121500"/>
    <n v="1"/>
    <x v="25"/>
    <n v="2022"/>
    <s v="2022Q2"/>
  </r>
  <r>
    <s v="L01/070/9/000156/2022"/>
    <d v="2022-04-11T00:00:00"/>
    <d v="2022-04-19T00:00:00"/>
    <x v="1"/>
    <n v="66408"/>
    <n v="66408"/>
    <n v="1"/>
    <x v="25"/>
    <n v="2022"/>
    <s v="2022Q2"/>
  </r>
  <r>
    <s v="L01/070/9/000157/2022"/>
    <d v="2022-04-11T00:00:00"/>
    <d v="2022-04-19T00:00:00"/>
    <x v="1"/>
    <n v="12500"/>
    <n v="12500"/>
    <n v="1"/>
    <x v="25"/>
    <n v="2022"/>
    <s v="2022Q2"/>
  </r>
  <r>
    <s v="L02/070/9/000158/2022"/>
    <d v="2022-03-31T00:00:00"/>
    <d v="2022-04-21T00:00:00"/>
    <x v="1"/>
    <n v="44500"/>
    <n v="44500"/>
    <n v="1"/>
    <x v="25"/>
    <n v="2022"/>
    <s v="2022Q1"/>
  </r>
  <r>
    <s v="L02/070/9/000159/2022"/>
    <d v="2022-04-17T00:00:00"/>
    <d v="2022-04-21T00:00:00"/>
    <x v="1"/>
    <n v="1400000"/>
    <n v="100000"/>
    <n v="1"/>
    <x v="25"/>
    <n v="2022"/>
    <s v="2022Q2"/>
  </r>
  <r>
    <s v="L01/070/9/000160/2022"/>
    <d v="2022-03-26T00:00:00"/>
    <d v="2022-04-21T00:00:00"/>
    <x v="1"/>
    <n v="50000"/>
    <n v="50000"/>
    <n v="1"/>
    <x v="25"/>
    <n v="2022"/>
    <s v="2022Q1"/>
  </r>
  <r>
    <s v="L01/080/9/000366/2021"/>
    <d v="2021-01-24T00:00:00"/>
    <d v="2022-04-20T00:00:00"/>
    <x v="0"/>
    <n v="1467350"/>
    <n v="1467350"/>
    <n v="1"/>
    <x v="1"/>
    <n v="2022"/>
    <s v="2021Q1"/>
  </r>
  <r>
    <s v="L01/070/9/000161/2022"/>
    <d v="2022-04-15T00:00:00"/>
    <d v="2022-04-19T00:00:00"/>
    <x v="1"/>
    <n v="39000"/>
    <n v="39000"/>
    <n v="1"/>
    <x v="25"/>
    <n v="2022"/>
    <s v="2022Q2"/>
  </r>
  <r>
    <s v="L01/042/9/000007/2021"/>
    <d v="2021-10-14T00:00:00"/>
    <d v="2022-03-21T00:00:00"/>
    <x v="8"/>
    <n v="0"/>
    <n v="-5.6843418860808002E-14"/>
    <n v="1"/>
    <x v="1"/>
    <n v="2022"/>
    <s v="2021Q4"/>
  </r>
  <r>
    <s v="L01/070/9/000162/2022"/>
    <d v="2022-04-22T00:00:00"/>
    <d v="2022-04-23T00:00:00"/>
    <x v="1"/>
    <n v="100000"/>
    <n v="100000"/>
    <n v="1"/>
    <x v="25"/>
    <n v="2022"/>
    <s v="2022Q2"/>
  </r>
  <r>
    <s v="L01/070/9/000163/2022"/>
    <d v="2022-04-16T00:00:00"/>
    <d v="2022-04-22T00:00:00"/>
    <x v="1"/>
    <n v="209000"/>
    <n v="209000"/>
    <n v="1"/>
    <x v="25"/>
    <n v="2022"/>
    <s v="2022Q2"/>
  </r>
  <r>
    <s v="L05/070/9/000164/2022"/>
    <d v="2022-04-24T00:00:00"/>
    <d v="2022-04-25T00:00:00"/>
    <x v="1"/>
    <n v="165500"/>
    <n v="165500"/>
    <n v="1"/>
    <x v="25"/>
    <n v="2022"/>
    <s v="2022Q2"/>
  </r>
  <r>
    <s v="L01/070/9/000165/2022"/>
    <d v="2022-04-18T00:00:00"/>
    <d v="2022-04-25T00:00:00"/>
    <x v="1"/>
    <n v="436000"/>
    <n v="436000"/>
    <n v="1"/>
    <x v="25"/>
    <n v="2022"/>
    <s v="2022Q2"/>
  </r>
  <r>
    <s v="L01/070/9/000166/2022"/>
    <d v="2022-04-17T00:00:00"/>
    <d v="2022-04-25T00:00:00"/>
    <x v="1"/>
    <n v="72000"/>
    <n v="72000"/>
    <n v="1"/>
    <x v="25"/>
    <n v="2022"/>
    <s v="2022Q2"/>
  </r>
  <r>
    <s v="L01/080/9/000017/2022"/>
    <d v="2022-04-10T00:00:00"/>
    <d v="2022-04-25T00:00:00"/>
    <x v="0"/>
    <n v="247058.8235"/>
    <n v="247058.8235"/>
    <n v="1"/>
    <x v="25"/>
    <n v="2022"/>
    <s v="2022Q2"/>
  </r>
  <r>
    <s v="L02/070/9/000167/2022"/>
    <d v="2022-04-24T00:00:00"/>
    <d v="2022-04-26T00:00:00"/>
    <x v="1"/>
    <n v="18000"/>
    <n v="18000"/>
    <n v="1"/>
    <x v="25"/>
    <n v="2022"/>
    <s v="2022Q2"/>
  </r>
  <r>
    <s v="L01/070/9/000168/2022"/>
    <d v="2022-04-24T00:00:00"/>
    <d v="2022-04-26T00:00:00"/>
    <x v="1"/>
    <n v="16500"/>
    <n v="16500"/>
    <n v="1"/>
    <x v="25"/>
    <n v="2022"/>
    <s v="2022Q2"/>
  </r>
  <r>
    <s v="L01/070/9/000169/2022"/>
    <d v="2022-04-27T00:00:00"/>
    <d v="2022-04-28T00:00:00"/>
    <x v="1"/>
    <n v="8378"/>
    <n v="8378"/>
    <n v="1"/>
    <x v="25"/>
    <n v="2022"/>
    <s v="2022Q2"/>
  </r>
  <r>
    <s v="L01/070/9/000170/2022"/>
    <d v="2022-04-20T00:00:00"/>
    <d v="2022-04-26T00:00:00"/>
    <x v="1"/>
    <n v="220500"/>
    <n v="220500"/>
    <n v="1"/>
    <x v="25"/>
    <n v="2022"/>
    <s v="2022Q2"/>
  </r>
  <r>
    <s v="L01/070/9/000171/2022"/>
    <d v="2022-04-20T00:00:00"/>
    <d v="2022-04-28T00:00:00"/>
    <x v="1"/>
    <n v="88700"/>
    <n v="88700"/>
    <n v="1"/>
    <x v="25"/>
    <n v="2022"/>
    <s v="2022Q2"/>
  </r>
  <r>
    <s v="L01/070/9/000172/2022"/>
    <d v="2022-04-23T00:00:00"/>
    <d v="2022-04-28T00:00:00"/>
    <x v="1"/>
    <n v="14500"/>
    <n v="14500"/>
    <n v="1"/>
    <x v="25"/>
    <n v="2022"/>
    <s v="2022Q2"/>
  </r>
  <r>
    <s v="L01/070/9/000173/2022"/>
    <d v="2022-03-14T00:00:00"/>
    <d v="2022-04-27T00:00:00"/>
    <x v="1"/>
    <n v="500"/>
    <n v="500"/>
    <n v="1"/>
    <x v="25"/>
    <n v="2022"/>
    <s v="2022Q1"/>
  </r>
  <r>
    <s v="L01/080/9/000368/2021"/>
    <d v="2021-12-12T00:00:00"/>
    <d v="2021-12-17T00:00:00"/>
    <x v="0"/>
    <n v="4500"/>
    <n v="4500"/>
    <n v="1"/>
    <x v="1"/>
    <n v="2021"/>
    <s v="2021Q4"/>
  </r>
  <r>
    <s v="L01/070/9/000174/2022"/>
    <d v="2022-05-04T00:00:00"/>
    <d v="2022-05-05T00:00:00"/>
    <x v="1"/>
    <n v="8200"/>
    <n v="8200"/>
    <n v="1"/>
    <x v="25"/>
    <n v="2022"/>
    <s v="2022Q2"/>
  </r>
  <r>
    <s v="L01/070/9/000175/2022"/>
    <d v="2022-04-16T00:00:00"/>
    <d v="2022-05-06T00:00:00"/>
    <x v="1"/>
    <n v="9000"/>
    <n v="9000"/>
    <n v="1"/>
    <x v="25"/>
    <n v="2022"/>
    <s v="2022Q2"/>
  </r>
  <r>
    <s v="L01/070/9/000176/2022"/>
    <d v="2022-05-02T00:00:00"/>
    <d v="2022-05-05T00:00:00"/>
    <x v="1"/>
    <n v="200000"/>
    <n v="200000"/>
    <n v="1"/>
    <x v="25"/>
    <n v="2022"/>
    <s v="2022Q2"/>
  </r>
  <r>
    <s v="L01/070/9/000177/2022"/>
    <d v="2022-03-31T00:00:00"/>
    <d v="2022-04-22T00:00:00"/>
    <x v="1"/>
    <n v="31000"/>
    <n v="31000"/>
    <n v="1"/>
    <x v="25"/>
    <n v="2022"/>
    <s v="2022Q1"/>
  </r>
  <r>
    <s v="L01/070/9/000178/2022"/>
    <d v="2022-04-17T00:00:00"/>
    <d v="2022-04-22T00:00:00"/>
    <x v="1"/>
    <n v="303825"/>
    <n v="12700"/>
    <n v="1"/>
    <x v="25"/>
    <n v="2022"/>
    <s v="2022Q2"/>
  </r>
  <r>
    <s v="L02/070/9/000179/2022"/>
    <d v="2022-05-04T00:00:00"/>
    <d v="2022-05-06T00:00:00"/>
    <x v="1"/>
    <n v="10000"/>
    <n v="10000"/>
    <n v="1"/>
    <x v="25"/>
    <n v="2022"/>
    <s v="2022Q2"/>
  </r>
  <r>
    <s v="L02/070/9/000180/2022"/>
    <d v="2022-04-26T00:00:00"/>
    <d v="2022-05-06T00:00:00"/>
    <x v="1"/>
    <n v="323529.4118"/>
    <n v="323529.4118"/>
    <n v="1"/>
    <x v="25"/>
    <n v="2022"/>
    <s v="2022Q2"/>
  </r>
  <r>
    <s v="L01/070/9/000181/2022"/>
    <d v="2022-05-01T00:00:00"/>
    <d v="2022-05-07T00:00:00"/>
    <x v="1"/>
    <n v="100000"/>
    <n v="100000"/>
    <n v="1"/>
    <x v="25"/>
    <n v="2022"/>
    <s v="2022Q2"/>
  </r>
  <r>
    <s v="L01/061/9/000003/2021"/>
    <d v="2021-09-12T00:00:00"/>
    <d v="2021-09-13T00:00:00"/>
    <x v="7"/>
    <n v="1579047"/>
    <n v="45915.803987182"/>
    <n v="1"/>
    <x v="1"/>
    <n v="2021"/>
    <s v="2021Q3"/>
  </r>
  <r>
    <s v="L01/070/9/000182/2022"/>
    <d v="2022-05-07T00:00:00"/>
    <d v="2022-05-10T00:00:00"/>
    <x v="1"/>
    <n v="54000"/>
    <n v="54000"/>
    <n v="1"/>
    <x v="25"/>
    <n v="2022"/>
    <s v="2022Q2"/>
  </r>
  <r>
    <s v="L01/070/9/000183/2022"/>
    <d v="2022-04-22T00:00:00"/>
    <d v="2022-05-10T00:00:00"/>
    <x v="1"/>
    <n v="353020"/>
    <n v="80000"/>
    <n v="1"/>
    <x v="25"/>
    <n v="2022"/>
    <s v="2022Q2"/>
  </r>
  <r>
    <s v="L01/070/9/000184/2022"/>
    <d v="2022-05-04T00:00:00"/>
    <d v="2022-05-11T00:00:00"/>
    <x v="1"/>
    <n v="17400"/>
    <n v="17400"/>
    <n v="1"/>
    <x v="25"/>
    <n v="2022"/>
    <s v="2022Q2"/>
  </r>
  <r>
    <s v="L02/102/9/000001/2022"/>
    <d v="2022-03-27T00:00:00"/>
    <d v="2022-04-05T00:00:00"/>
    <x v="3"/>
    <n v="100000"/>
    <n v="100000"/>
    <n v="1"/>
    <x v="25"/>
    <n v="2022"/>
    <s v="2022Q1"/>
  </r>
  <r>
    <s v="L01/080/9/000019/2022"/>
    <d v="2022-05-09T00:00:00"/>
    <d v="2022-05-11T00:00:00"/>
    <x v="0"/>
    <n v="10000"/>
    <n v="10000"/>
    <n v="1"/>
    <x v="25"/>
    <n v="2022"/>
    <s v="2022Q2"/>
  </r>
  <r>
    <s v="L01/110/9/000011/2022"/>
    <d v="2022-01-18T00:00:00"/>
    <d v="2022-01-19T00:00:00"/>
    <x v="4"/>
    <n v="1412400"/>
    <n v="1412400"/>
    <n v="1"/>
    <x v="25"/>
    <n v="2022"/>
    <s v="2022Q1"/>
  </r>
  <r>
    <s v="L01/070/9/000185/2022"/>
    <d v="2022-05-03T00:00:00"/>
    <d v="2022-05-12T00:00:00"/>
    <x v="1"/>
    <n v="775850"/>
    <n v="775850"/>
    <n v="1"/>
    <x v="25"/>
    <n v="2022"/>
    <s v="2022Q2"/>
  </r>
  <r>
    <s v="L01/070/9/000186/2022"/>
    <d v="2022-05-10T00:00:00"/>
    <d v="2022-05-11T00:00:00"/>
    <x v="1"/>
    <n v="44000"/>
    <n v="44000"/>
    <n v="1"/>
    <x v="25"/>
    <n v="2022"/>
    <s v="2022Q2"/>
  </r>
  <r>
    <s v="L01/110/9/000012/2022"/>
    <d v="2022-05-11T00:00:00"/>
    <d v="2022-05-12T00:00:00"/>
    <x v="4"/>
    <n v="50000"/>
    <n v="10000"/>
    <n v="1"/>
    <x v="25"/>
    <n v="2022"/>
    <s v="2022Q2"/>
  </r>
  <r>
    <s v="L15/070/9/000187/2022"/>
    <d v="2022-04-07T00:00:00"/>
    <d v="2022-04-22T00:00:00"/>
    <x v="1"/>
    <n v="10000"/>
    <n v="10000"/>
    <n v="1"/>
    <x v="25"/>
    <n v="2022"/>
    <s v="2022Q2"/>
  </r>
  <r>
    <s v="L02/070/9/000188/2022"/>
    <d v="2022-04-21T00:00:00"/>
    <d v="2022-05-16T00:00:00"/>
    <x v="1"/>
    <n v="272933.61200000002"/>
    <n v="272933.61200000002"/>
    <n v="1"/>
    <x v="25"/>
    <n v="2022"/>
    <s v="2022Q2"/>
  </r>
  <r>
    <s v="L01/080/9/000020/2022"/>
    <d v="2022-01-24T00:00:00"/>
    <d v="2022-05-16T00:00:00"/>
    <x v="0"/>
    <n v="1806326.4709999999"/>
    <n v="456326.47100000002"/>
    <n v="1"/>
    <x v="25"/>
    <n v="2022"/>
    <s v="2022Q1"/>
  </r>
  <r>
    <s v="L02/070/9/000189/2022"/>
    <d v="2022-04-29T00:00:00"/>
    <d v="2022-05-17T00:00:00"/>
    <x v="1"/>
    <n v="18380"/>
    <n v="18380"/>
    <n v="1"/>
    <x v="25"/>
    <n v="2022"/>
    <s v="2022Q2"/>
  </r>
  <r>
    <s v="L02/070/9/000190/2022"/>
    <d v="2022-04-15T00:00:00"/>
    <d v="2022-05-16T00:00:00"/>
    <x v="1"/>
    <n v="80000"/>
    <n v="80000"/>
    <n v="1"/>
    <x v="25"/>
    <n v="2022"/>
    <s v="2022Q2"/>
  </r>
  <r>
    <s v="L02/070/9/001280/2020"/>
    <d v="2020-01-06T00:00:00"/>
    <d v="2022-05-17T00:00:00"/>
    <x v="1"/>
    <n v="5000"/>
    <n v="5000"/>
    <n v="1"/>
    <x v="0"/>
    <n v="2022"/>
    <s v="2020Q1"/>
  </r>
  <r>
    <s v="L05/083/9/000020/2022"/>
    <d v="2022-02-02T00:00:00"/>
    <d v="2022-05-19T00:00:00"/>
    <x v="0"/>
    <n v="18000"/>
    <n v="18000"/>
    <n v="1"/>
    <x v="25"/>
    <n v="2022"/>
    <s v="2022Q1"/>
  </r>
  <r>
    <s v="L01/070/9/001281/2020"/>
    <d v="2020-12-05T00:00:00"/>
    <d v="2022-04-13T00:00:00"/>
    <x v="1"/>
    <n v="585000"/>
    <n v="305882.3529"/>
    <n v="1"/>
    <x v="0"/>
    <n v="2022"/>
    <s v="2020Q4"/>
  </r>
  <r>
    <s v="L01/070/9/000191/2022"/>
    <d v="2022-05-14T00:00:00"/>
    <d v="2022-05-19T00:00:00"/>
    <x v="1"/>
    <n v="5000"/>
    <n v="5000"/>
    <n v="1"/>
    <x v="25"/>
    <n v="2022"/>
    <s v="2022Q2"/>
  </r>
  <r>
    <s v="L01/070/9/001615/2021"/>
    <d v="2021-12-01T00:00:00"/>
    <d v="2022-05-19T00:00:00"/>
    <x v="1"/>
    <n v="5000"/>
    <n v="5000"/>
    <n v="1"/>
    <x v="1"/>
    <n v="2022"/>
    <s v="2021Q4"/>
  </r>
  <r>
    <s v="L01/070/9/000192/2022"/>
    <d v="2022-05-16T00:00:00"/>
    <d v="2022-05-18T00:00:00"/>
    <x v="1"/>
    <n v="39832"/>
    <n v="39832"/>
    <n v="1"/>
    <x v="25"/>
    <n v="2022"/>
    <s v="2022Q2"/>
  </r>
  <r>
    <s v="L05/070/9/000193/2022"/>
    <d v="2022-05-01T00:00:00"/>
    <d v="2022-05-19T00:00:00"/>
    <x v="1"/>
    <n v="100000"/>
    <n v="100000"/>
    <n v="1"/>
    <x v="25"/>
    <n v="2022"/>
    <s v="2022Q2"/>
  </r>
  <r>
    <s v="L01/070/9/000194/2022"/>
    <d v="2022-05-17T00:00:00"/>
    <d v="2022-05-19T00:00:00"/>
    <x v="1"/>
    <n v="34200"/>
    <n v="34200"/>
    <n v="1"/>
    <x v="25"/>
    <n v="2022"/>
    <s v="2022Q2"/>
  </r>
  <r>
    <s v="L05/070/9/000195/2022"/>
    <d v="2022-03-05T00:00:00"/>
    <d v="2022-05-10T00:00:00"/>
    <x v="1"/>
    <n v="10000"/>
    <n v="10000"/>
    <n v="1"/>
    <x v="25"/>
    <n v="2022"/>
    <s v="2022Q1"/>
  </r>
  <r>
    <s v="L05/070/9/001618/2021"/>
    <d v="2021-07-19T00:00:00"/>
    <d v="2022-05-05T00:00:00"/>
    <x v="1"/>
    <n v="150000"/>
    <n v="150000"/>
    <n v="1"/>
    <x v="1"/>
    <n v="2022"/>
    <s v="2021Q3"/>
  </r>
  <r>
    <s v="L01/080/9/000021/2022"/>
    <d v="2022-04-20T00:00:00"/>
    <d v="2022-05-21T00:00:00"/>
    <x v="0"/>
    <n v="121100"/>
    <n v="121100"/>
    <n v="1"/>
    <x v="25"/>
    <n v="2022"/>
    <s v="2022Q2"/>
  </r>
  <r>
    <s v="L01/080/9/000022/2022"/>
    <d v="2022-04-08T00:00:00"/>
    <d v="2022-04-08T00:00:00"/>
    <x v="0"/>
    <n v="10000"/>
    <n v="10000"/>
    <n v="1"/>
    <x v="25"/>
    <n v="2022"/>
    <s v="2022Q2"/>
  </r>
  <r>
    <s v="L01/110/9/000013/2022"/>
    <d v="2022-04-27T00:00:00"/>
    <d v="2022-04-28T00:00:00"/>
    <x v="4"/>
    <n v="44960"/>
    <n v="44960"/>
    <n v="1"/>
    <x v="25"/>
    <n v="2022"/>
    <s v="2022Q2"/>
  </r>
  <r>
    <s v="L02/070/9/001620/2021"/>
    <d v="2021-12-25T00:00:00"/>
    <d v="2022-01-06T00:00:00"/>
    <x v="1"/>
    <n v="30000"/>
    <n v="30000"/>
    <n v="1"/>
    <x v="1"/>
    <n v="2022"/>
    <s v="2021Q4"/>
  </r>
  <r>
    <s v="L01/070/9/000196/2022"/>
    <d v="2022-05-12T00:00:00"/>
    <d v="2022-05-20T00:00:00"/>
    <x v="1"/>
    <n v="46180"/>
    <n v="46180"/>
    <n v="1"/>
    <x v="25"/>
    <n v="2022"/>
    <s v="2022Q2"/>
  </r>
  <r>
    <s v="L01/070/9/000197/2022"/>
    <d v="2022-05-21T00:00:00"/>
    <d v="2022-05-24T00:00:00"/>
    <x v="1"/>
    <n v="918647.0588"/>
    <n v="918647.0588"/>
    <n v="1"/>
    <x v="25"/>
    <n v="2022"/>
    <s v="2022Q2"/>
  </r>
  <r>
    <s v="L01/070/9/000198/2022"/>
    <d v="2022-05-17T00:00:00"/>
    <d v="2022-05-23T00:00:00"/>
    <x v="1"/>
    <n v="500000"/>
    <n v="500000"/>
    <n v="1"/>
    <x v="25"/>
    <n v="2022"/>
    <s v="2022Q2"/>
  </r>
  <r>
    <s v="L01/080/9/000024/2022"/>
    <d v="2022-05-25T00:00:00"/>
    <d v="2022-05-27T00:00:00"/>
    <x v="0"/>
    <n v="10000"/>
    <n v="10000"/>
    <n v="1"/>
    <x v="25"/>
    <n v="2022"/>
    <s v="2022Q2"/>
  </r>
  <r>
    <s v="L01/070/9/000199/2022"/>
    <d v="2022-05-04T00:00:00"/>
    <d v="2022-05-12T00:00:00"/>
    <x v="1"/>
    <n v="100000"/>
    <n v="100000"/>
    <n v="1"/>
    <x v="25"/>
    <n v="2022"/>
    <s v="2022Q2"/>
  </r>
  <r>
    <s v="L05/801/9/000002/2022"/>
    <d v="2022-05-08T00:00:00"/>
    <d v="2022-05-20T00:00:00"/>
    <x v="0"/>
    <n v="10000"/>
    <n v="10000"/>
    <n v="1"/>
    <x v="25"/>
    <n v="2022"/>
    <s v="2022Q2"/>
  </r>
  <r>
    <s v="L01/070/9/001282/2020"/>
    <d v="2020-12-15T00:00:00"/>
    <d v="2022-05-20T00:00:00"/>
    <x v="1"/>
    <n v="1411588"/>
    <n v="543611.76470000006"/>
    <n v="1"/>
    <x v="0"/>
    <n v="2022"/>
    <s v="2020Q4"/>
  </r>
  <r>
    <s v="L01/080/9/000025/2022"/>
    <d v="2022-05-03T00:00:00"/>
    <d v="2022-05-30T00:00:00"/>
    <x v="0"/>
    <n v="144320"/>
    <n v="82601.647100000002"/>
    <n v="1"/>
    <x v="25"/>
    <n v="2022"/>
    <s v="2022Q2"/>
  </r>
  <r>
    <s v="L01/070/9/000201/2022"/>
    <d v="2022-03-09T00:00:00"/>
    <d v="2022-03-11T00:00:00"/>
    <x v="1"/>
    <n v="10000"/>
    <n v="10000"/>
    <n v="1"/>
    <x v="25"/>
    <n v="2022"/>
    <s v="2022Q1"/>
  </r>
  <r>
    <s v="L01/070/9/000202/2022"/>
    <d v="2022-01-30T00:00:00"/>
    <d v="2022-05-26T00:00:00"/>
    <x v="1"/>
    <n v="280000"/>
    <n v="280000"/>
    <n v="1"/>
    <x v="25"/>
    <n v="2022"/>
    <s v="2022Q1"/>
  </r>
  <r>
    <s v="L01/110/9/000015/2022"/>
    <d v="2022-05-24T00:00:00"/>
    <d v="2022-05-24T00:00:00"/>
    <x v="4"/>
    <n v="94907"/>
    <n v="94907"/>
    <n v="1"/>
    <x v="25"/>
    <n v="2022"/>
    <s v="2022Q2"/>
  </r>
  <r>
    <s v="L01/070/9/000203/2022"/>
    <d v="2022-05-06T00:00:00"/>
    <d v="2022-06-02T00:00:00"/>
    <x v="1"/>
    <n v="58780"/>
    <n v="58780"/>
    <n v="1"/>
    <x v="25"/>
    <n v="2022"/>
    <s v="2022Q2"/>
  </r>
  <r>
    <s v="L01/071/9/000004/2022"/>
    <d v="2022-05-23T00:00:00"/>
    <d v="2022-06-02T00:00:00"/>
    <x v="1"/>
    <n v="100882.3529"/>
    <n v="100882.3529"/>
    <n v="1"/>
    <x v="25"/>
    <n v="2022"/>
    <s v="2022Q2"/>
  </r>
  <r>
    <s v="L01/070/9/000204/2022"/>
    <d v="2022-05-13T00:00:00"/>
    <d v="2022-05-20T00:00:00"/>
    <x v="1"/>
    <n v="100000"/>
    <n v="100000"/>
    <n v="1"/>
    <x v="25"/>
    <n v="2022"/>
    <s v="2022Q2"/>
  </r>
  <r>
    <s v="L01/070/9/000206/2022"/>
    <d v="2022-05-31T00:00:00"/>
    <d v="2022-06-02T00:00:00"/>
    <x v="1"/>
    <n v="50000"/>
    <n v="50000"/>
    <n v="1"/>
    <x v="25"/>
    <n v="2022"/>
    <s v="2022Q2"/>
  </r>
  <r>
    <s v="L01/070/9/000207/2022"/>
    <d v="2022-04-12T00:00:00"/>
    <d v="2022-06-03T00:00:00"/>
    <x v="1"/>
    <n v="10000"/>
    <n v="10000"/>
    <n v="1"/>
    <x v="25"/>
    <n v="2022"/>
    <s v="2022Q2"/>
  </r>
  <r>
    <s v="L01/070/9/000208/2022"/>
    <d v="2022-04-21T00:00:00"/>
    <d v="2022-06-02T00:00:00"/>
    <x v="1"/>
    <n v="10070"/>
    <n v="10070"/>
    <n v="1"/>
    <x v="25"/>
    <n v="2022"/>
    <s v="2022Q2"/>
  </r>
  <r>
    <s v="L01/040/9/000003/2022"/>
    <d v="2022-04-06T00:00:00"/>
    <d v="2022-04-22T00:00:00"/>
    <x v="8"/>
    <n v="97486"/>
    <n v="42178.907517574"/>
    <n v="1"/>
    <x v="25"/>
    <n v="2022"/>
    <s v="2022Q2"/>
  </r>
  <r>
    <s v="L01/070/9/000210/2022"/>
    <d v="2022-05-19T00:00:00"/>
    <d v="2022-05-28T00:00:00"/>
    <x v="1"/>
    <n v="30000"/>
    <n v="30000"/>
    <n v="1"/>
    <x v="25"/>
    <n v="2022"/>
    <s v="2022Q2"/>
  </r>
  <r>
    <s v="L01/070/9/001621/2021"/>
    <d v="2021-12-16T00:00:00"/>
    <d v="2022-06-06T00:00:00"/>
    <x v="1"/>
    <n v="15000"/>
    <n v="15000"/>
    <n v="1"/>
    <x v="1"/>
    <n v="2022"/>
    <s v="2021Q4"/>
  </r>
  <r>
    <s v="L01/110/9/000016/2022"/>
    <d v="2022-04-22T00:00:00"/>
    <d v="2022-05-17T00:00:00"/>
    <x v="4"/>
    <n v="50000"/>
    <n v="50000"/>
    <n v="1"/>
    <x v="25"/>
    <n v="2022"/>
    <s v="2022Q2"/>
  </r>
  <r>
    <s v="L02/070/9/001283/2020"/>
    <d v="2020-04-15T00:00:00"/>
    <d v="2022-06-07T00:00:00"/>
    <x v="1"/>
    <n v="45294.11765"/>
    <n v="45294.11765"/>
    <n v="1"/>
    <x v="0"/>
    <n v="2022"/>
    <s v="2020Q2"/>
  </r>
  <r>
    <s v="L01/088/9/000021/2022"/>
    <d v="2022-06-03T00:00:00"/>
    <d v="2022-06-07T00:00:00"/>
    <x v="0"/>
    <n v="2000"/>
    <n v="2000"/>
    <n v="1"/>
    <x v="25"/>
    <n v="2022"/>
    <s v="2022Q2"/>
  </r>
  <r>
    <s v="L01/070/9/000211/2022"/>
    <d v="2022-06-06T00:00:00"/>
    <d v="2022-06-07T00:00:00"/>
    <x v="1"/>
    <n v="20000"/>
    <n v="20000"/>
    <n v="1"/>
    <x v="25"/>
    <n v="2022"/>
    <s v="2022Q2"/>
  </r>
  <r>
    <s v="L01/070/9/000212/2022"/>
    <d v="2022-05-24T00:00:00"/>
    <d v="2022-06-07T00:00:00"/>
    <x v="1"/>
    <n v="22000"/>
    <n v="22000"/>
    <n v="1"/>
    <x v="25"/>
    <n v="2022"/>
    <s v="2022Q2"/>
  </r>
  <r>
    <s v="L01/088/9/000323/2021"/>
    <d v="2021-07-20T00:00:00"/>
    <d v="2022-06-02T00:00:00"/>
    <x v="0"/>
    <n v="8700"/>
    <n v="8700"/>
    <n v="1"/>
    <x v="1"/>
    <n v="2022"/>
    <s v="2021Q3"/>
  </r>
  <r>
    <s v="L05/070/9/001622/2021"/>
    <d v="2021-09-11T00:00:00"/>
    <d v="2022-05-30T00:00:00"/>
    <x v="1"/>
    <n v="50000"/>
    <n v="50000"/>
    <n v="1"/>
    <x v="1"/>
    <n v="2022"/>
    <s v="2021Q3"/>
  </r>
  <r>
    <s v="L05/070/9/000214/2022"/>
    <d v="2022-01-07T00:00:00"/>
    <d v="2022-05-27T00:00:00"/>
    <x v="1"/>
    <n v="1158100"/>
    <n v="1158100"/>
    <n v="1"/>
    <x v="25"/>
    <n v="2022"/>
    <s v="2022Q1"/>
  </r>
  <r>
    <s v="L01/070/9/000215/2022"/>
    <d v="2022-02-10T00:00:00"/>
    <d v="2022-05-26T00:00:00"/>
    <x v="1"/>
    <n v="347941.1765"/>
    <n v="347941.1765"/>
    <n v="1"/>
    <x v="25"/>
    <n v="2022"/>
    <s v="2022Q1"/>
  </r>
  <r>
    <s v="L01/070/9/000216/2022"/>
    <d v="2022-05-28T00:00:00"/>
    <d v="2022-06-07T00:00:00"/>
    <x v="1"/>
    <n v="250000"/>
    <n v="250000"/>
    <n v="1"/>
    <x v="25"/>
    <n v="2022"/>
    <s v="2022Q2"/>
  </r>
  <r>
    <s v="L01/070/9/000217/2022"/>
    <d v="2022-05-03T00:00:00"/>
    <d v="2022-05-11T00:00:00"/>
    <x v="1"/>
    <n v="23200"/>
    <n v="23200"/>
    <n v="1"/>
    <x v="25"/>
    <n v="2022"/>
    <s v="2022Q2"/>
  </r>
  <r>
    <s v="L05/083/9/000022/2022"/>
    <d v="2022-01-27T00:00:00"/>
    <d v="2022-04-20T00:00:00"/>
    <x v="0"/>
    <n v="1941150"/>
    <n v="875091.17599999998"/>
    <n v="1"/>
    <x v="25"/>
    <n v="2022"/>
    <s v="2022Q1"/>
  </r>
  <r>
    <s v="L05/070/9/001625/2021"/>
    <d v="2021-05-19T00:00:00"/>
    <d v="2021-07-29T00:00:00"/>
    <x v="1"/>
    <n v="409000"/>
    <n v="409000"/>
    <n v="1"/>
    <x v="1"/>
    <n v="2021"/>
    <s v="2021Q2"/>
  </r>
  <r>
    <s v="L01/110/9/000017/2022"/>
    <d v="2022-04-20T00:00:00"/>
    <d v="2022-05-17T00:00:00"/>
    <x v="4"/>
    <n v="39000"/>
    <n v="39000"/>
    <n v="1"/>
    <x v="25"/>
    <n v="2022"/>
    <s v="2022Q2"/>
  </r>
  <r>
    <s v="L01/092/9/000001/2022"/>
    <d v="2022-01-31T00:00:00"/>
    <d v="2022-05-17T00:00:00"/>
    <x v="9"/>
    <n v="80463"/>
    <n v="80463"/>
    <n v="1"/>
    <x v="25"/>
    <n v="2022"/>
    <s v="2022Q1"/>
  </r>
  <r>
    <s v="L01/070/9/000218/2022"/>
    <d v="2022-06-15T00:00:00"/>
    <d v="2022-06-16T00:00:00"/>
    <x v="1"/>
    <n v="300000"/>
    <n v="300000"/>
    <n v="1"/>
    <x v="25"/>
    <n v="2022"/>
    <s v="2022Q2"/>
  </r>
  <r>
    <s v="L01/103/9/000013/2021"/>
    <d v="2021-11-15T00:00:00"/>
    <d v="2022-04-08T00:00:00"/>
    <x v="3"/>
    <n v="54800"/>
    <n v="54800"/>
    <n v="1"/>
    <x v="1"/>
    <n v="2022"/>
    <s v="2021Q4"/>
  </r>
  <r>
    <s v="L01/070/9/000219/2022"/>
    <d v="2022-06-14T00:00:00"/>
    <d v="2022-06-16T00:00:00"/>
    <x v="1"/>
    <n v="20000"/>
    <n v="20000"/>
    <n v="1"/>
    <x v="25"/>
    <n v="2022"/>
    <s v="2022Q2"/>
  </r>
  <r>
    <s v="L05/070/9/000220/2022"/>
    <d v="2022-05-19T00:00:00"/>
    <d v="2022-06-14T00:00:00"/>
    <x v="1"/>
    <n v="267285.86170000001"/>
    <n v="267285.86170000001"/>
    <n v="1"/>
    <x v="25"/>
    <n v="2022"/>
    <s v="2022Q2"/>
  </r>
  <r>
    <s v="L01/040/9/000004/2022"/>
    <d v="2022-04-21T00:00:00"/>
    <d v="2022-04-27T00:00:00"/>
    <x v="8"/>
    <n v="148132"/>
    <n v="10131.699941778001"/>
    <n v="1"/>
    <x v="25"/>
    <n v="2022"/>
    <s v="2022Q2"/>
  </r>
  <r>
    <s v="L02/080/9/000027/2022"/>
    <d v="2022-04-25T00:00:00"/>
    <d v="2022-05-17T00:00:00"/>
    <x v="1"/>
    <n v="90400"/>
    <n v="90400"/>
    <n v="1"/>
    <x v="25"/>
    <n v="2022"/>
    <s v="2022Q2"/>
  </r>
  <r>
    <s v="L01/070/9/000221/2022"/>
    <d v="2022-02-09T00:00:00"/>
    <d v="2022-06-13T00:00:00"/>
    <x v="1"/>
    <n v="500000"/>
    <n v="205882.3529"/>
    <n v="1"/>
    <x v="25"/>
    <n v="2022"/>
    <s v="2022Q1"/>
  </r>
  <r>
    <s v="L01/070/9/000222/2022"/>
    <d v="2022-06-08T00:00:00"/>
    <d v="2022-06-17T00:00:00"/>
    <x v="1"/>
    <n v="125000"/>
    <n v="125000"/>
    <n v="1"/>
    <x v="25"/>
    <n v="2022"/>
    <s v="2022Q2"/>
  </r>
  <r>
    <s v="L05/070/9/000223/2022"/>
    <d v="2022-06-08T00:00:00"/>
    <d v="2022-06-10T00:00:00"/>
    <x v="1"/>
    <n v="78360"/>
    <n v="78360"/>
    <n v="1"/>
    <x v="25"/>
    <n v="2022"/>
    <s v="2022Q2"/>
  </r>
  <r>
    <s v="L15/070/9/001284/2020"/>
    <d v="2020-08-28T00:00:00"/>
    <d v="2022-06-17T00:00:00"/>
    <x v="1"/>
    <n v="50000"/>
    <n v="50000"/>
    <n v="1"/>
    <x v="0"/>
    <n v="2022"/>
    <s v="2020Q3"/>
  </r>
  <r>
    <s v="L01/070/9/000224/2022"/>
    <d v="2022-02-13T00:00:00"/>
    <d v="2022-06-20T00:00:00"/>
    <x v="1"/>
    <n v="800000"/>
    <n v="800000"/>
    <n v="1"/>
    <x v="25"/>
    <n v="2022"/>
    <s v="2022Q1"/>
  </r>
  <r>
    <s v="L02/070/9/000225/2022"/>
    <d v="2022-06-12T00:00:00"/>
    <d v="2022-06-20T00:00:00"/>
    <x v="1"/>
    <n v="5000"/>
    <n v="5000"/>
    <n v="1"/>
    <x v="25"/>
    <n v="2022"/>
    <s v="2022Q2"/>
  </r>
  <r>
    <s v="L01/088/9/000023/2022"/>
    <d v="2022-06-16T00:00:00"/>
    <d v="2022-06-17T00:00:00"/>
    <x v="0"/>
    <n v="213000"/>
    <n v="213000"/>
    <n v="1"/>
    <x v="25"/>
    <n v="2022"/>
    <s v="2022Q2"/>
  </r>
  <r>
    <s v="L02/070/9/000226/2022"/>
    <d v="2022-06-19T00:00:00"/>
    <d v="2022-06-21T00:00:00"/>
    <x v="1"/>
    <n v="100000"/>
    <n v="100000"/>
    <n v="1"/>
    <x v="25"/>
    <n v="2022"/>
    <s v="2022Q2"/>
  </r>
  <r>
    <s v="L01/023/9/000003/2020"/>
    <d v="2020-12-28T00:00:00"/>
    <d v="2021-08-18T00:00:00"/>
    <x v="2"/>
    <n v="845691"/>
    <n v="845691"/>
    <n v="1"/>
    <x v="0"/>
    <n v="2021"/>
    <s v="2020Q4"/>
  </r>
  <r>
    <s v="L05/070/9/000227/2022"/>
    <d v="2022-06-13T00:00:00"/>
    <d v="2022-06-24T00:00:00"/>
    <x v="1"/>
    <n v="100000"/>
    <n v="100000"/>
    <n v="1"/>
    <x v="25"/>
    <n v="2022"/>
    <s v="2022Q2"/>
  </r>
  <r>
    <s v="L01/070/9/000228/2022"/>
    <d v="2022-06-21T00:00:00"/>
    <d v="2022-06-23T00:00:00"/>
    <x v="1"/>
    <n v="16000"/>
    <n v="16000"/>
    <n v="1"/>
    <x v="25"/>
    <n v="2022"/>
    <s v="2022Q2"/>
  </r>
  <r>
    <s v="L05/070/9/000229/2022"/>
    <d v="2022-03-18T00:00:00"/>
    <d v="2022-06-24T00:00:00"/>
    <x v="1"/>
    <n v="208375"/>
    <n v="94811.705900000001"/>
    <n v="1"/>
    <x v="25"/>
    <n v="2022"/>
    <s v="2022Q1"/>
  </r>
  <r>
    <s v="L01/070/9/000230/2022"/>
    <d v="2022-06-09T00:00:00"/>
    <d v="2022-06-22T00:00:00"/>
    <x v="1"/>
    <n v="82500"/>
    <n v="82500"/>
    <n v="1"/>
    <x v="25"/>
    <n v="2022"/>
    <s v="2022Q2"/>
  </r>
  <r>
    <s v="L01/070/9/000231/2022"/>
    <d v="2022-06-22T00:00:00"/>
    <d v="2022-06-27T00:00:00"/>
    <x v="1"/>
    <n v="20000"/>
    <n v="20000"/>
    <n v="1"/>
    <x v="25"/>
    <n v="2022"/>
    <s v="2022Q2"/>
  </r>
  <r>
    <s v="L01/088/9/000025/2022"/>
    <d v="2022-06-17T00:00:00"/>
    <d v="2022-06-22T00:00:00"/>
    <x v="0"/>
    <n v="210000"/>
    <n v="210000"/>
    <n v="1"/>
    <x v="25"/>
    <n v="2022"/>
    <s v="2022Q2"/>
  </r>
  <r>
    <s v="L01/080/9/000028/2022"/>
    <d v="2022-06-26T00:00:00"/>
    <d v="2022-06-27T00:00:00"/>
    <x v="0"/>
    <n v="245000"/>
    <n v="80000"/>
    <n v="1"/>
    <x v="25"/>
    <n v="2022"/>
    <s v="2022Q2"/>
  </r>
  <r>
    <s v="L02/070/9/000232/2022"/>
    <d v="2022-06-26T00:00:00"/>
    <d v="2022-06-28T00:00:00"/>
    <x v="1"/>
    <n v="7100"/>
    <n v="7100"/>
    <n v="1"/>
    <x v="25"/>
    <n v="2022"/>
    <s v="2022Q2"/>
  </r>
  <r>
    <s v="L01/070/9/000233/2022"/>
    <d v="2022-06-24T00:00:00"/>
    <d v="2022-06-28T00:00:00"/>
    <x v="1"/>
    <n v="9000"/>
    <n v="9000"/>
    <n v="1"/>
    <x v="25"/>
    <n v="2022"/>
    <s v="2022Q2"/>
  </r>
  <r>
    <s v="L01/111/9/000001/2022"/>
    <d v="2022-01-10T00:00:00"/>
    <d v="2022-06-24T00:00:00"/>
    <x v="4"/>
    <n v="100000"/>
    <n v="100000"/>
    <n v="1"/>
    <x v="25"/>
    <n v="2022"/>
    <s v="2022Q1"/>
  </r>
  <r>
    <s v="L01/111/9/000003/2021"/>
    <d v="2021-12-22T00:00:00"/>
    <d v="2022-06-24T00:00:00"/>
    <x v="4"/>
    <n v="10000"/>
    <n v="10000"/>
    <n v="1"/>
    <x v="1"/>
    <n v="2022"/>
    <s v="2021Q4"/>
  </r>
  <r>
    <s v="L01/080/9/000372/2021"/>
    <d v="2021-05-24T00:00:00"/>
    <d v="2022-06-20T00:00:00"/>
    <x v="0"/>
    <n v="142453"/>
    <n v="142453"/>
    <n v="1"/>
    <x v="1"/>
    <n v="2022"/>
    <s v="2021Q2"/>
  </r>
  <r>
    <s v="L02/101/9/000001/2022"/>
    <d v="2022-05-29T00:00:00"/>
    <d v="2022-06-23T00:00:00"/>
    <x v="3"/>
    <n v="61764.705880000001"/>
    <n v="61764.705880000001"/>
    <n v="1"/>
    <x v="25"/>
    <n v="2022"/>
    <s v="2022Q2"/>
  </r>
  <r>
    <s v="L15/080/9/000029/2022"/>
    <d v="2022-07-02T00:00:00"/>
    <d v="2022-07-05T00:00:00"/>
    <x v="0"/>
    <n v="101843.52941"/>
    <n v="101843.52941"/>
    <n v="1"/>
    <x v="25"/>
    <n v="2022"/>
    <s v="2022Q3"/>
  </r>
  <r>
    <s v="L01/070/9/000235/2022"/>
    <d v="2022-07-04T00:00:00"/>
    <d v="2022-07-07T00:00:00"/>
    <x v="1"/>
    <n v="300000"/>
    <n v="300000"/>
    <n v="1"/>
    <x v="25"/>
    <n v="2022"/>
    <s v="2022Q3"/>
  </r>
  <r>
    <s v="L01/070/9/000236/2022"/>
    <d v="2022-06-29T00:00:00"/>
    <d v="2022-07-01T00:00:00"/>
    <x v="1"/>
    <n v="9000"/>
    <n v="9000"/>
    <n v="1"/>
    <x v="25"/>
    <n v="2022"/>
    <s v="2022Q2"/>
  </r>
  <r>
    <s v="L01/087/9/000030/2022"/>
    <d v="2022-05-25T00:00:00"/>
    <d v="2022-06-24T00:00:00"/>
    <x v="0"/>
    <n v="50000"/>
    <n v="50000"/>
    <n v="1"/>
    <x v="25"/>
    <n v="2022"/>
    <s v="2022Q2"/>
  </r>
  <r>
    <s v="L01/070/9/000237/2022"/>
    <d v="2022-06-22T00:00:00"/>
    <d v="2022-07-05T00:00:00"/>
    <x v="1"/>
    <n v="3000000"/>
    <n v="3000000"/>
    <n v="1"/>
    <x v="25"/>
    <n v="2022"/>
    <s v="2022Q2"/>
  </r>
  <r>
    <s v="L01/042/9/000006/2021"/>
    <d v="2021-08-09T00:00:00"/>
    <d v="2022-06-25T00:00:00"/>
    <x v="8"/>
    <n v="1000000"/>
    <n v="40000"/>
    <n v="0"/>
    <x v="1"/>
    <n v="2022"/>
    <s v="2021Q3"/>
  </r>
  <r>
    <s v="L01/023/9/000004/2021"/>
    <d v="2021-05-02T00:00:00"/>
    <d v="2022-06-03T00:00:00"/>
    <x v="2"/>
    <n v="103807"/>
    <n v="103807"/>
    <n v="1"/>
    <x v="1"/>
    <n v="2022"/>
    <s v="2021Q2"/>
  </r>
  <r>
    <s v="L01/070/9/000238/2022"/>
    <d v="2022-06-28T00:00:00"/>
    <d v="2022-07-05T00:00:00"/>
    <x v="1"/>
    <n v="95000"/>
    <n v="95000"/>
    <n v="1"/>
    <x v="25"/>
    <n v="2022"/>
    <s v="2022Q2"/>
  </r>
  <r>
    <s v="L01/110/9/000020/2022"/>
    <d v="2022-06-18T00:00:00"/>
    <d v="2022-07-05T00:00:00"/>
    <x v="4"/>
    <n v="18750"/>
    <n v="18750"/>
    <n v="1"/>
    <x v="25"/>
    <n v="2022"/>
    <s v="2022Q2"/>
  </r>
  <r>
    <s v="L01/088/9/000017/2017"/>
    <d v="2017-02-28T00:00:00"/>
    <d v="2022-07-07T00:00:00"/>
    <x v="0"/>
    <n v="100000"/>
    <n v="100000"/>
    <n v="1"/>
    <x v="14"/>
    <n v="2022"/>
    <s v="2017Q1"/>
  </r>
  <r>
    <s v="L05/070/9/000239/2022"/>
    <d v="2022-06-11T00:00:00"/>
    <d v="2022-06-27T00:00:00"/>
    <x v="1"/>
    <n v="247058.8235"/>
    <n v="247058.8235"/>
    <n v="1"/>
    <x v="25"/>
    <n v="2022"/>
    <s v="2022Q2"/>
  </r>
  <r>
    <s v="L01/110/9/000021/2022"/>
    <d v="2022-05-30T00:00:00"/>
    <d v="2022-07-07T00:00:00"/>
    <x v="4"/>
    <n v="50000"/>
    <n v="50000"/>
    <n v="1"/>
    <x v="25"/>
    <n v="2022"/>
    <s v="2022Q2"/>
  </r>
  <r>
    <s v="L01/070/9/000240/2022"/>
    <d v="2022-07-05T00:00:00"/>
    <d v="2022-07-13T00:00:00"/>
    <x v="1"/>
    <n v="325000"/>
    <n v="325000"/>
    <n v="1"/>
    <x v="25"/>
    <n v="2022"/>
    <s v="2022Q3"/>
  </r>
  <r>
    <s v="L01/080/9/000031/2022"/>
    <d v="2022-03-27T00:00:00"/>
    <d v="2022-07-14T00:00:00"/>
    <x v="0"/>
    <n v="50000"/>
    <n v="50000"/>
    <n v="1"/>
    <x v="25"/>
    <n v="2022"/>
    <s v="2022Q1"/>
  </r>
  <r>
    <s v="L15/070/9/000241/2022"/>
    <d v="2022-07-09T00:00:00"/>
    <d v="2022-07-14T00:00:00"/>
    <x v="1"/>
    <n v="200000"/>
    <n v="200000"/>
    <n v="1"/>
    <x v="25"/>
    <n v="2022"/>
    <s v="2022Q3"/>
  </r>
  <r>
    <s v="L01/070/9/000243/2022"/>
    <d v="2022-07-14T00:00:00"/>
    <d v="2022-07-14T00:00:00"/>
    <x v="1"/>
    <n v="14000"/>
    <n v="14000"/>
    <n v="1"/>
    <x v="25"/>
    <n v="2022"/>
    <s v="2022Q3"/>
  </r>
  <r>
    <s v="L01/088/9/000026/2022"/>
    <d v="2022-07-16T00:00:00"/>
    <d v="2022-07-18T00:00:00"/>
    <x v="0"/>
    <n v="10000"/>
    <n v="10000"/>
    <n v="1"/>
    <x v="25"/>
    <n v="2022"/>
    <s v="2022Q3"/>
  </r>
  <r>
    <s v="L01/070/9/000244/2022"/>
    <d v="2022-07-17T00:00:00"/>
    <d v="2022-07-18T00:00:00"/>
    <x v="1"/>
    <n v="1818000"/>
    <n v="223200"/>
    <n v="1"/>
    <x v="25"/>
    <n v="2022"/>
    <s v="2022Q3"/>
  </r>
  <r>
    <s v="L01/070/9/000245/2022"/>
    <d v="2022-06-28T00:00:00"/>
    <d v="2022-07-19T00:00:00"/>
    <x v="1"/>
    <n v="22364"/>
    <n v="22364"/>
    <n v="1"/>
    <x v="25"/>
    <n v="2022"/>
    <s v="2022Q2"/>
  </r>
  <r>
    <s v="L02/070/9/000246/2022"/>
    <d v="2022-07-03T00:00:00"/>
    <d v="2022-07-20T00:00:00"/>
    <x v="1"/>
    <n v="480000"/>
    <n v="480000"/>
    <n v="1"/>
    <x v="25"/>
    <n v="2022"/>
    <s v="2022Q3"/>
  </r>
  <r>
    <s v="L01/088/9/000027/2022"/>
    <d v="2022-07-13T00:00:00"/>
    <d v="2022-07-21T00:00:00"/>
    <x v="0"/>
    <n v="100000"/>
    <n v="100000"/>
    <n v="1"/>
    <x v="25"/>
    <n v="2022"/>
    <s v="2022Q3"/>
  </r>
  <r>
    <s v="L05/070/9/000247/2022"/>
    <d v="2022-07-15T00:00:00"/>
    <d v="2022-07-21T00:00:00"/>
    <x v="1"/>
    <n v="220000"/>
    <n v="220000"/>
    <n v="1"/>
    <x v="25"/>
    <n v="2022"/>
    <s v="2022Q3"/>
  </r>
  <r>
    <s v="L02/070/9/000248/2022"/>
    <d v="2022-07-12T00:00:00"/>
    <d v="2022-07-21T00:00:00"/>
    <x v="1"/>
    <n v="22500"/>
    <n v="22500"/>
    <n v="1"/>
    <x v="25"/>
    <n v="2022"/>
    <s v="2022Q3"/>
  </r>
  <r>
    <s v="L01/070/9/000249/2022"/>
    <d v="2022-07-12T00:00:00"/>
    <d v="2022-07-21T00:00:00"/>
    <x v="1"/>
    <n v="600000"/>
    <n v="213828.6894"/>
    <n v="1"/>
    <x v="25"/>
    <n v="2022"/>
    <s v="2022Q3"/>
  </r>
  <r>
    <s v="L01/087/9/000032/2022"/>
    <d v="2022-03-09T00:00:00"/>
    <d v="2022-07-22T00:00:00"/>
    <x v="0"/>
    <n v="100000"/>
    <n v="100000"/>
    <n v="1"/>
    <x v="25"/>
    <n v="2022"/>
    <s v="2022Q1"/>
  </r>
  <r>
    <s v="L01/087/9/000033/2022"/>
    <d v="2022-03-09T00:00:00"/>
    <d v="2022-07-22T00:00:00"/>
    <x v="0"/>
    <n v="50000"/>
    <n v="50000"/>
    <n v="1"/>
    <x v="25"/>
    <n v="2022"/>
    <s v="2022Q1"/>
  </r>
  <r>
    <s v="L01/070/9/000250/2022"/>
    <d v="2022-07-18T00:00:00"/>
    <d v="2022-07-22T00:00:00"/>
    <x v="1"/>
    <n v="97617.647060000003"/>
    <n v="97617.647060000003"/>
    <n v="1"/>
    <x v="25"/>
    <n v="2022"/>
    <s v="2022Q3"/>
  </r>
  <r>
    <s v="L01/083/9/000028/2022"/>
    <d v="2022-06-24T00:00:00"/>
    <d v="2022-07-23T00:00:00"/>
    <x v="0"/>
    <n v="25500"/>
    <n v="25500"/>
    <n v="1"/>
    <x v="25"/>
    <n v="2022"/>
    <s v="2022Q2"/>
  </r>
  <r>
    <s v="L01/070/9/000251/2022"/>
    <d v="2022-07-02T00:00:00"/>
    <d v="2022-07-22T00:00:00"/>
    <x v="1"/>
    <n v="100000"/>
    <n v="100000"/>
    <n v="1"/>
    <x v="25"/>
    <n v="2022"/>
    <s v="2022Q3"/>
  </r>
  <r>
    <s v="L01/062/9/000003/2022"/>
    <d v="2022-06-09T00:00:00"/>
    <d v="2022-07-25T00:00:00"/>
    <x v="7"/>
    <n v="50000"/>
    <n v="50000"/>
    <n v="1"/>
    <x v="25"/>
    <n v="2022"/>
    <s v="2022Q2"/>
  </r>
  <r>
    <s v="L01/062/9/000004/2022"/>
    <d v="2022-04-08T00:00:00"/>
    <d v="2022-07-25T00:00:00"/>
    <x v="7"/>
    <n v="50000"/>
    <n v="50000"/>
    <n v="1"/>
    <x v="25"/>
    <n v="2022"/>
    <s v="2022Q2"/>
  </r>
  <r>
    <s v="L01/062/9/000005/2022"/>
    <d v="2022-05-16T00:00:00"/>
    <d v="2022-07-25T00:00:00"/>
    <x v="7"/>
    <n v="50000"/>
    <n v="50000"/>
    <n v="1"/>
    <x v="25"/>
    <n v="2022"/>
    <s v="2022Q2"/>
  </r>
  <r>
    <s v="L01/070/9/000252/2022"/>
    <d v="2022-07-08T00:00:00"/>
    <d v="2022-07-26T00:00:00"/>
    <x v="1"/>
    <n v="100000"/>
    <n v="100000"/>
    <n v="1"/>
    <x v="25"/>
    <n v="2022"/>
    <s v="2022Q3"/>
  </r>
  <r>
    <s v="L01/070/9/000253/2022"/>
    <d v="2022-07-25T00:00:00"/>
    <d v="2022-07-26T00:00:00"/>
    <x v="1"/>
    <n v="100000"/>
    <n v="100000"/>
    <n v="1"/>
    <x v="25"/>
    <n v="2022"/>
    <s v="2022Q3"/>
  </r>
  <r>
    <s v="L01/070/9/000254/2022"/>
    <d v="2022-07-24T00:00:00"/>
    <d v="2022-07-26T00:00:00"/>
    <x v="1"/>
    <n v="17000"/>
    <n v="17000"/>
    <n v="1"/>
    <x v="25"/>
    <n v="2022"/>
    <s v="2022Q3"/>
  </r>
  <r>
    <s v="L01/080/9/000373/2021"/>
    <d v="2021-05-03T00:00:00"/>
    <d v="2022-07-07T00:00:00"/>
    <x v="0"/>
    <n v="50000"/>
    <n v="50000"/>
    <n v="1"/>
    <x v="1"/>
    <n v="2022"/>
    <s v="2021Q2"/>
  </r>
  <r>
    <s v="L01/026/9/000001/2020"/>
    <d v="2020-02-11T00:00:00"/>
    <d v="2022-07-25T00:00:00"/>
    <x v="2"/>
    <n v="6764800"/>
    <n v="504654.08000000002"/>
    <n v="1"/>
    <x v="0"/>
    <n v="2022"/>
    <s v="2020Q1"/>
  </r>
  <r>
    <s v="L02/070/9/000255/2022"/>
    <d v="2022-07-17T00:00:00"/>
    <d v="2022-07-27T00:00:00"/>
    <x v="1"/>
    <n v="50000"/>
    <n v="50000"/>
    <n v="1"/>
    <x v="25"/>
    <n v="2022"/>
    <s v="2022Q3"/>
  </r>
  <r>
    <s v="L01/070/9/000256/2022"/>
    <d v="2022-07-21T00:00:00"/>
    <d v="2022-07-27T00:00:00"/>
    <x v="1"/>
    <n v="18760"/>
    <n v="18760"/>
    <n v="1"/>
    <x v="25"/>
    <n v="2022"/>
    <s v="2022Q3"/>
  </r>
  <r>
    <s v="L01/070/9/000257/2022"/>
    <d v="2022-07-08T00:00:00"/>
    <d v="2022-07-27T00:00:00"/>
    <x v="1"/>
    <n v="100000"/>
    <n v="100000"/>
    <n v="1"/>
    <x v="25"/>
    <n v="2022"/>
    <s v="2022Q3"/>
  </r>
  <r>
    <s v="L01/070/9/000258/2022"/>
    <d v="2022-07-15T00:00:00"/>
    <d v="2022-07-28T00:00:00"/>
    <x v="1"/>
    <n v="100000"/>
    <n v="100000"/>
    <n v="1"/>
    <x v="25"/>
    <n v="2022"/>
    <s v="2022Q3"/>
  </r>
  <r>
    <s v="L01/070/9/000259/2022"/>
    <d v="2022-01-22T00:00:00"/>
    <d v="2022-06-21T00:00:00"/>
    <x v="1"/>
    <n v="100000"/>
    <n v="100000"/>
    <n v="1"/>
    <x v="25"/>
    <n v="2022"/>
    <s v="2022Q1"/>
  </r>
  <r>
    <s v="L01/070/9/000260/2022"/>
    <d v="2022-07-31T00:00:00"/>
    <d v="2022-08-02T00:00:00"/>
    <x v="1"/>
    <n v="100000"/>
    <n v="100000"/>
    <n v="1"/>
    <x v="25"/>
    <n v="2022"/>
    <s v="2022Q3"/>
  </r>
  <r>
    <s v="L01/110/9/000043/2021"/>
    <d v="2021-11-12T00:00:00"/>
    <d v="2022-01-31T00:00:00"/>
    <x v="4"/>
    <n v="5000"/>
    <n v="5000"/>
    <n v="1"/>
    <x v="1"/>
    <n v="2022"/>
    <s v="2021Q4"/>
  </r>
  <r>
    <s v="L01/110/9/000022/2022"/>
    <d v="2022-08-03T00:00:00"/>
    <d v="2022-08-04T00:00:00"/>
    <x v="4"/>
    <n v="50000"/>
    <n v="50000"/>
    <n v="1"/>
    <x v="25"/>
    <n v="2022"/>
    <s v="2022Q3"/>
  </r>
  <r>
    <s v="L02/087/9/000035/2022"/>
    <d v="2022-07-12T00:00:00"/>
    <d v="2022-08-04T00:00:00"/>
    <x v="0"/>
    <n v="630055.29410000006"/>
    <n v="630055.29410000006"/>
    <n v="1"/>
    <x v="25"/>
    <n v="2022"/>
    <s v="2022Q3"/>
  </r>
  <r>
    <s v="L01/080/9/000374/2021"/>
    <d v="2021-12-03T00:00:00"/>
    <d v="2022-01-17T00:00:00"/>
    <x v="0"/>
    <n v="28850"/>
    <n v="28850"/>
    <n v="1"/>
    <x v="1"/>
    <n v="2022"/>
    <s v="2021Q4"/>
  </r>
  <r>
    <s v="L05/070/9/000261/2022"/>
    <d v="2022-07-18T00:00:00"/>
    <d v="2022-08-05T00:00:00"/>
    <x v="1"/>
    <n v="16000"/>
    <n v="16000"/>
    <n v="1"/>
    <x v="25"/>
    <n v="2022"/>
    <s v="2022Q3"/>
  </r>
  <r>
    <s v="L01/070/9/001628/2021"/>
    <d v="2021-07-04T00:00:00"/>
    <d v="2022-07-25T00:00:00"/>
    <x v="1"/>
    <n v="170470.5882"/>
    <n v="170470.5882"/>
    <n v="1"/>
    <x v="1"/>
    <n v="2022"/>
    <s v="2021Q3"/>
  </r>
  <r>
    <s v="L05/070/9/000262/2022"/>
    <d v="2022-07-14T00:00:00"/>
    <d v="2022-08-11T00:00:00"/>
    <x v="1"/>
    <n v="145000"/>
    <n v="100000"/>
    <n v="1"/>
    <x v="25"/>
    <n v="2022"/>
    <s v="2022Q3"/>
  </r>
  <r>
    <s v="L01/070/9/000263/2022"/>
    <d v="2022-08-04T00:00:00"/>
    <d v="2022-08-11T00:00:00"/>
    <x v="1"/>
    <n v="1286521"/>
    <n v="582220.58799999999"/>
    <n v="1"/>
    <x v="25"/>
    <n v="2022"/>
    <s v="2022Q3"/>
  </r>
  <r>
    <s v="L01/083/9/000029/2022"/>
    <d v="2022-08-16T00:00:00"/>
    <d v="2022-08-17T00:00:00"/>
    <x v="0"/>
    <n v="20000"/>
    <n v="20000"/>
    <n v="1"/>
    <x v="25"/>
    <n v="2022"/>
    <s v="2022Q3"/>
  </r>
  <r>
    <s v="L02/070/9/000264/2022"/>
    <d v="2022-08-04T00:00:00"/>
    <d v="2022-08-18T00:00:00"/>
    <x v="1"/>
    <n v="95000"/>
    <n v="50000"/>
    <n v="1"/>
    <x v="25"/>
    <n v="2022"/>
    <s v="2022Q3"/>
  </r>
  <r>
    <s v="L01/070/9/000265/2022"/>
    <d v="2022-07-15T00:00:00"/>
    <d v="2022-08-18T00:00:00"/>
    <x v="1"/>
    <n v="22000"/>
    <n v="22000"/>
    <n v="1"/>
    <x v="25"/>
    <n v="2022"/>
    <s v="2022Q3"/>
  </r>
  <r>
    <s v="L01/070/9/000266/2022"/>
    <d v="2022-08-04T00:00:00"/>
    <d v="2022-08-18T00:00:00"/>
    <x v="1"/>
    <n v="17000"/>
    <n v="17000"/>
    <n v="1"/>
    <x v="25"/>
    <n v="2022"/>
    <s v="2022Q3"/>
  </r>
  <r>
    <s v="L02/070/9/000267/2022"/>
    <d v="2022-08-10T00:00:00"/>
    <d v="2022-08-18T00:00:00"/>
    <x v="1"/>
    <n v="400000"/>
    <n v="100000"/>
    <n v="1"/>
    <x v="25"/>
    <n v="2022"/>
    <s v="2022Q3"/>
  </r>
  <r>
    <s v="L02/070/9/000268/2022"/>
    <d v="2022-08-05T00:00:00"/>
    <d v="2022-08-22T00:00:00"/>
    <x v="1"/>
    <n v="50000"/>
    <n v="50000"/>
    <n v="1"/>
    <x v="25"/>
    <n v="2022"/>
    <s v="2022Q3"/>
  </r>
  <r>
    <s v="L05/070/9/000269/2022"/>
    <d v="2022-08-10T00:00:00"/>
    <d v="2022-08-22T00:00:00"/>
    <x v="1"/>
    <n v="589120"/>
    <n v="100000"/>
    <n v="1"/>
    <x v="25"/>
    <n v="2022"/>
    <s v="2022Q3"/>
  </r>
  <r>
    <s v="L01/070/9/000270/2022"/>
    <d v="2022-08-21T00:00:00"/>
    <d v="2022-08-23T00:00:00"/>
    <x v="1"/>
    <n v="20000"/>
    <n v="20000"/>
    <n v="1"/>
    <x v="25"/>
    <n v="2022"/>
    <s v="2022Q3"/>
  </r>
  <r>
    <s v="L02/070/9/000271/2022"/>
    <d v="2022-08-21T00:00:00"/>
    <d v="2022-08-23T00:00:00"/>
    <x v="1"/>
    <n v="100000"/>
    <n v="100000"/>
    <n v="1"/>
    <x v="25"/>
    <n v="2022"/>
    <s v="2022Q3"/>
  </r>
  <r>
    <s v="L01/070/9/000272/2022"/>
    <d v="2022-08-22T00:00:00"/>
    <d v="2022-08-23T00:00:00"/>
    <x v="1"/>
    <n v="100000"/>
    <n v="100000"/>
    <n v="1"/>
    <x v="25"/>
    <n v="2022"/>
    <s v="2022Q3"/>
  </r>
  <r>
    <s v="L01/070/9/000273/2022"/>
    <d v="2022-07-29T00:00:00"/>
    <d v="2022-08-22T00:00:00"/>
    <x v="1"/>
    <n v="3400"/>
    <n v="3400"/>
    <n v="1"/>
    <x v="25"/>
    <n v="2022"/>
    <s v="2022Q3"/>
  </r>
  <r>
    <s v="L01/088/9/000089/2019"/>
    <d v="2019-08-18T00:00:00"/>
    <d v="2022-08-17T00:00:00"/>
    <x v="0"/>
    <n v="10000"/>
    <n v="10000"/>
    <n v="1"/>
    <x v="10"/>
    <n v="2022"/>
    <s v="2019Q3"/>
  </r>
  <r>
    <s v="L02/064/9/000002/2022"/>
    <d v="2022-07-20T00:00:00"/>
    <d v="2022-08-26T00:00:00"/>
    <x v="7"/>
    <n v="500000"/>
    <n v="500000"/>
    <n v="1"/>
    <x v="25"/>
    <n v="2022"/>
    <s v="2022Q3"/>
  </r>
  <r>
    <s v="L01/070/9/000276/2022"/>
    <d v="2022-07-22T00:00:00"/>
    <d v="2022-08-26T00:00:00"/>
    <x v="1"/>
    <n v="50000"/>
    <n v="50000"/>
    <n v="1"/>
    <x v="25"/>
    <n v="2022"/>
    <s v="2022Q3"/>
  </r>
  <r>
    <s v="L02/070/9/000277/2022"/>
    <d v="2022-08-26T00:00:00"/>
    <d v="2022-08-26T00:00:00"/>
    <x v="1"/>
    <n v="10000"/>
    <n v="10000"/>
    <n v="1"/>
    <x v="25"/>
    <n v="2022"/>
    <s v="2022Q3"/>
  </r>
  <r>
    <s v="L01/071/9/000005/2022"/>
    <d v="2022-06-08T00:00:00"/>
    <d v="2022-08-29T00:00:00"/>
    <x v="1"/>
    <n v="50000"/>
    <n v="50000"/>
    <n v="1"/>
    <x v="25"/>
    <n v="2022"/>
    <s v="2022Q2"/>
  </r>
  <r>
    <s v="L05/070/9/000278/2022"/>
    <d v="2022-08-27T00:00:00"/>
    <d v="2022-08-30T00:00:00"/>
    <x v="1"/>
    <n v="14624"/>
    <n v="14624"/>
    <n v="1"/>
    <x v="25"/>
    <n v="2022"/>
    <s v="2022Q3"/>
  </r>
  <r>
    <s v="L02/070/9/000279/2022"/>
    <d v="2022-08-26T00:00:00"/>
    <d v="2022-08-30T00:00:00"/>
    <x v="1"/>
    <n v="100000"/>
    <n v="100000"/>
    <n v="1"/>
    <x v="25"/>
    <n v="2022"/>
    <s v="2022Q3"/>
  </r>
  <r>
    <s v="L01/070/9/000280/2022"/>
    <d v="2022-08-28T00:00:00"/>
    <d v="2022-08-31T00:00:00"/>
    <x v="1"/>
    <n v="44500"/>
    <n v="44500"/>
    <n v="1"/>
    <x v="25"/>
    <n v="2022"/>
    <s v="2022Q3"/>
  </r>
  <r>
    <s v="L01/080/9/000037/2022"/>
    <d v="2022-08-08T00:00:00"/>
    <d v="2022-08-29T00:00:00"/>
    <x v="0"/>
    <n v="5000"/>
    <n v="5000"/>
    <n v="1"/>
    <x v="25"/>
    <n v="2022"/>
    <s v="2022Q3"/>
  </r>
  <r>
    <s v="L01/070/9/000281/2022"/>
    <d v="2022-08-31T00:00:00"/>
    <d v="2022-09-01T00:00:00"/>
    <x v="1"/>
    <n v="9500"/>
    <n v="9500"/>
    <n v="1"/>
    <x v="25"/>
    <n v="2022"/>
    <s v="2022Q3"/>
  </r>
  <r>
    <s v="L02/070/9/000282/2022"/>
    <d v="2022-08-28T00:00:00"/>
    <d v="2022-09-02T00:00:00"/>
    <x v="1"/>
    <n v="8000"/>
    <n v="8000"/>
    <n v="1"/>
    <x v="25"/>
    <n v="2022"/>
    <s v="2022Q3"/>
  </r>
  <r>
    <s v="L02/070/9/000283/2022"/>
    <d v="2022-08-24T00:00:00"/>
    <d v="2022-09-05T00:00:00"/>
    <x v="1"/>
    <n v="6860"/>
    <n v="6860"/>
    <n v="1"/>
    <x v="25"/>
    <n v="2022"/>
    <s v="2022Q3"/>
  </r>
  <r>
    <s v="L01/070/9/001629/2021"/>
    <d v="2021-04-25T00:00:00"/>
    <d v="2022-09-05T00:00:00"/>
    <x v="1"/>
    <n v="135294.1176"/>
    <n v="135294.1176"/>
    <n v="1"/>
    <x v="1"/>
    <n v="2022"/>
    <s v="2021Q2"/>
  </r>
  <r>
    <s v="L02/070/9/000284/2022"/>
    <d v="2022-08-31T00:00:00"/>
    <d v="2022-09-02T00:00:00"/>
    <x v="1"/>
    <n v="17000"/>
    <n v="17000"/>
    <n v="1"/>
    <x v="25"/>
    <n v="2022"/>
    <s v="2022Q3"/>
  </r>
  <r>
    <s v="L01/040/9/000009/2021"/>
    <d v="2021-02-28T00:00:00"/>
    <d v="2022-02-28T00:00:00"/>
    <x v="8"/>
    <n v="102080"/>
    <n v="102080"/>
    <n v="1"/>
    <x v="1"/>
    <n v="2022"/>
    <s v="2021Q1"/>
  </r>
  <r>
    <s v="L01/070/9/000285/2022"/>
    <d v="2022-08-28T00:00:00"/>
    <d v="2022-09-02T00:00:00"/>
    <x v="1"/>
    <n v="186470.5882"/>
    <n v="186470.5882"/>
    <n v="1"/>
    <x v="25"/>
    <n v="2022"/>
    <s v="2022Q3"/>
  </r>
  <r>
    <s v="L01/070/9/000286/2022"/>
    <d v="2022-09-06T00:00:00"/>
    <d v="2022-09-07T00:00:00"/>
    <x v="1"/>
    <n v="955000"/>
    <n v="255257.99789999999"/>
    <n v="1"/>
    <x v="25"/>
    <n v="2022"/>
    <s v="2022Q3"/>
  </r>
  <r>
    <s v="L05/070/9/000287/2022"/>
    <d v="2022-09-05T00:00:00"/>
    <d v="2022-09-07T00:00:00"/>
    <x v="1"/>
    <n v="100000"/>
    <n v="100000"/>
    <n v="1"/>
    <x v="25"/>
    <n v="2022"/>
    <s v="2022Q3"/>
  </r>
  <r>
    <s v="L01/070/9/001630/2021"/>
    <d v="2021-11-25T00:00:00"/>
    <d v="2022-09-02T00:00:00"/>
    <x v="1"/>
    <n v="100000"/>
    <n v="100000"/>
    <n v="1"/>
    <x v="1"/>
    <n v="2022"/>
    <s v="2021Q4"/>
  </r>
  <r>
    <s v="L05/070/9/000288/2022"/>
    <d v="2022-09-12T00:00:00"/>
    <d v="2022-09-14T00:00:00"/>
    <x v="1"/>
    <n v="25000"/>
    <n v="25000"/>
    <n v="1"/>
    <x v="25"/>
    <n v="2022"/>
    <s v="2022Q3"/>
  </r>
  <r>
    <s v="L01/110/9/000023/2022"/>
    <d v="2022-03-30T00:00:00"/>
    <d v="2022-07-01T00:00:00"/>
    <x v="4"/>
    <n v="1350000"/>
    <n v="100000"/>
    <n v="1"/>
    <x v="25"/>
    <n v="2022"/>
    <s v="2022Q1"/>
  </r>
  <r>
    <s v="L01/110/9/000024/2022"/>
    <d v="2022-04-08T00:00:00"/>
    <d v="2022-07-21T00:00:00"/>
    <x v="4"/>
    <n v="1350000"/>
    <n v="100000"/>
    <n v="1"/>
    <x v="25"/>
    <n v="2022"/>
    <s v="2022Q2"/>
  </r>
  <r>
    <s v="L01/070/9/000289/2022"/>
    <d v="2022-09-12T00:00:00"/>
    <d v="2022-09-15T00:00:00"/>
    <x v="1"/>
    <n v="10000"/>
    <n v="10000"/>
    <n v="1"/>
    <x v="25"/>
    <n v="2022"/>
    <s v="2022Q3"/>
  </r>
  <r>
    <s v="L01/070/9/000290/2022"/>
    <d v="2022-08-30T00:00:00"/>
    <d v="2022-09-08T00:00:00"/>
    <x v="1"/>
    <n v="9360"/>
    <n v="9360"/>
    <n v="1"/>
    <x v="25"/>
    <n v="2022"/>
    <s v="2022Q3"/>
  </r>
  <r>
    <s v="L05/070/9/000292/2022"/>
    <d v="2022-09-15T00:00:00"/>
    <d v="2022-09-16T00:00:00"/>
    <x v="1"/>
    <n v="16000"/>
    <n v="16000"/>
    <n v="1"/>
    <x v="25"/>
    <n v="2022"/>
    <s v="2022Q3"/>
  </r>
  <r>
    <s v="L01/070/9/000293/2022"/>
    <d v="2022-09-13T00:00:00"/>
    <d v="2022-09-16T00:00:00"/>
    <x v="1"/>
    <n v="17000"/>
    <n v="17000"/>
    <n v="1"/>
    <x v="25"/>
    <n v="2022"/>
    <s v="2022Q3"/>
  </r>
  <r>
    <s v="L01/070/9/000294/2022"/>
    <d v="2022-09-17T00:00:00"/>
    <d v="2022-09-19T00:00:00"/>
    <x v="1"/>
    <n v="25000"/>
    <n v="25000"/>
    <n v="1"/>
    <x v="25"/>
    <n v="2022"/>
    <s v="2022Q3"/>
  </r>
  <r>
    <s v="L01/070/9/000295/2022"/>
    <d v="2022-09-14T00:00:00"/>
    <d v="2022-09-19T00:00:00"/>
    <x v="1"/>
    <n v="100000"/>
    <n v="100000"/>
    <n v="1"/>
    <x v="25"/>
    <n v="2022"/>
    <s v="2022Q3"/>
  </r>
  <r>
    <s v="L02/080/9/000038/2022"/>
    <d v="2022-09-15T00:00:00"/>
    <d v="2022-09-19T00:00:00"/>
    <x v="0"/>
    <n v="112500"/>
    <n v="100000"/>
    <n v="1"/>
    <x v="25"/>
    <n v="2022"/>
    <s v="2022Q3"/>
  </r>
  <r>
    <s v="L05/070/9/000296/2022"/>
    <d v="2022-09-12T00:00:00"/>
    <d v="2022-09-19T00:00:00"/>
    <x v="1"/>
    <n v="17000"/>
    <n v="17000"/>
    <n v="1"/>
    <x v="25"/>
    <n v="2022"/>
    <s v="2022Q3"/>
  </r>
  <r>
    <s v="L01/070/9/000297/2022"/>
    <d v="2022-09-10T00:00:00"/>
    <d v="2022-09-16T00:00:00"/>
    <x v="1"/>
    <n v="15000"/>
    <n v="15000"/>
    <n v="1"/>
    <x v="25"/>
    <n v="2022"/>
    <s v="2022Q3"/>
  </r>
  <r>
    <s v="L01/070/9/000298/2022"/>
    <d v="2022-09-19T00:00:00"/>
    <d v="2022-09-21T00:00:00"/>
    <x v="1"/>
    <n v="206764.7059"/>
    <n v="206764.7059"/>
    <n v="1"/>
    <x v="25"/>
    <n v="2022"/>
    <s v="2022Q3"/>
  </r>
  <r>
    <s v="L01/087/9/000039/2022"/>
    <d v="2022-09-13T00:00:00"/>
    <d v="2022-09-20T00:00:00"/>
    <x v="0"/>
    <n v="177470.5882"/>
    <n v="177470.5882"/>
    <n v="1"/>
    <x v="25"/>
    <n v="2022"/>
    <s v="2022Q3"/>
  </r>
  <r>
    <s v="L01/070/9/000299/2022"/>
    <d v="2022-09-23T00:00:00"/>
    <d v="2022-09-26T00:00:00"/>
    <x v="1"/>
    <n v="20000"/>
    <n v="20000"/>
    <n v="1"/>
    <x v="25"/>
    <n v="2022"/>
    <s v="2022Q3"/>
  </r>
  <r>
    <s v="L01/070/9/000300/2022"/>
    <d v="2022-09-22T00:00:00"/>
    <d v="2022-09-23T00:00:00"/>
    <x v="1"/>
    <n v="100000"/>
    <n v="100000"/>
    <n v="1"/>
    <x v="25"/>
    <n v="2022"/>
    <s v="2022Q3"/>
  </r>
  <r>
    <s v="L05/070/9/000301/2022"/>
    <d v="2022-09-27T00:00:00"/>
    <d v="2022-09-29T00:00:00"/>
    <x v="1"/>
    <n v="320000"/>
    <n v="320000"/>
    <n v="1"/>
    <x v="25"/>
    <n v="2022"/>
    <s v="2022Q3"/>
  </r>
  <r>
    <s v="L01/080/9/000040/2022"/>
    <d v="2022-09-28T00:00:00"/>
    <d v="2022-10-03T00:00:00"/>
    <x v="0"/>
    <n v="30000"/>
    <n v="30000"/>
    <n v="1"/>
    <x v="25"/>
    <n v="2022"/>
    <s v="2022Q3"/>
  </r>
  <r>
    <s v="L01/070/9/000302/2022"/>
    <d v="2022-10-02T00:00:00"/>
    <d v="2022-10-03T00:00:00"/>
    <x v="1"/>
    <n v="100000"/>
    <n v="100000"/>
    <n v="1"/>
    <x v="25"/>
    <n v="2022"/>
    <s v="2022Q4"/>
  </r>
  <r>
    <s v="L01/070/9/000303/2022"/>
    <d v="2022-09-21T00:00:00"/>
    <d v="2022-10-04T00:00:00"/>
    <x v="1"/>
    <n v="87400"/>
    <n v="87400"/>
    <n v="1"/>
    <x v="25"/>
    <n v="2022"/>
    <s v="2022Q3"/>
  </r>
  <r>
    <s v="L02/064/9/000003/2022"/>
    <d v="2022-10-03T00:00:00"/>
    <d v="2022-10-03T00:00:00"/>
    <x v="7"/>
    <n v="100000"/>
    <n v="100000"/>
    <n v="1"/>
    <x v="25"/>
    <n v="2022"/>
    <s v="2022Q4"/>
  </r>
  <r>
    <s v="L02/070/9/000304/2022"/>
    <d v="2022-10-03T00:00:00"/>
    <d v="2022-10-04T00:00:00"/>
    <x v="1"/>
    <n v="20000"/>
    <n v="20000"/>
    <n v="1"/>
    <x v="25"/>
    <n v="2022"/>
    <s v="2022Q4"/>
  </r>
  <r>
    <s v="L05/070/9/000305/2022"/>
    <d v="2022-04-28T00:00:00"/>
    <d v="2022-10-04T00:00:00"/>
    <x v="1"/>
    <n v="935500.51630000002"/>
    <n v="435500.51630000002"/>
    <n v="1"/>
    <x v="25"/>
    <n v="2022"/>
    <s v="2022Q2"/>
  </r>
  <r>
    <s v="L01/070/9/000306/2022"/>
    <d v="2022-10-01T00:00:00"/>
    <d v="2022-10-07T00:00:00"/>
    <x v="1"/>
    <n v="18000"/>
    <n v="18000"/>
    <n v="1"/>
    <x v="25"/>
    <n v="2022"/>
    <s v="2022Q4"/>
  </r>
  <r>
    <s v="L05/070/9/000307/2022"/>
    <d v="2022-09-29T00:00:00"/>
    <d v="2022-10-07T00:00:00"/>
    <x v="1"/>
    <n v="10000"/>
    <n v="10000"/>
    <n v="1"/>
    <x v="25"/>
    <n v="2022"/>
    <s v="2022Q3"/>
  </r>
  <r>
    <s v="L01/070/9/000308/2022"/>
    <d v="2022-10-04T00:00:00"/>
    <d v="2022-10-07T00:00:00"/>
    <x v="1"/>
    <n v="250000"/>
    <n v="250000"/>
    <n v="1"/>
    <x v="25"/>
    <n v="2022"/>
    <s v="2022Q4"/>
  </r>
  <r>
    <s v="L01/063/9/000001/2022"/>
    <d v="2022-09-23T00:00:00"/>
    <d v="2022-09-30T00:00:00"/>
    <x v="7"/>
    <n v="41412"/>
    <n v="41412"/>
    <n v="1"/>
    <x v="25"/>
    <n v="2022"/>
    <s v="2022Q3"/>
  </r>
  <r>
    <s v="L02/094/9/000001/2022"/>
    <d v="2022-09-12T00:00:00"/>
    <d v="2022-10-11T00:00:00"/>
    <x v="5"/>
    <n v="10000"/>
    <n v="10000"/>
    <n v="1"/>
    <x v="25"/>
    <n v="2022"/>
    <s v="2022Q3"/>
  </r>
  <r>
    <s v="L01/070/9/000309/2022"/>
    <d v="2022-10-02T00:00:00"/>
    <d v="2022-10-11T00:00:00"/>
    <x v="1"/>
    <n v="100000"/>
    <n v="100000"/>
    <n v="1"/>
    <x v="25"/>
    <n v="2022"/>
    <s v="2022Q4"/>
  </r>
  <r>
    <s v="L01/070/9/000310/2022"/>
    <d v="2022-09-10T00:00:00"/>
    <d v="2022-10-11T00:00:00"/>
    <x v="1"/>
    <n v="18000"/>
    <n v="18000"/>
    <n v="1"/>
    <x v="25"/>
    <n v="2022"/>
    <s v="2022Q3"/>
  </r>
  <r>
    <s v="L02/070/9/000311/2022"/>
    <d v="2022-10-07T00:00:00"/>
    <d v="2022-10-12T00:00:00"/>
    <x v="1"/>
    <n v="435658.8235"/>
    <n v="435658.8235"/>
    <n v="1"/>
    <x v="25"/>
    <n v="2022"/>
    <s v="2022Q4"/>
  </r>
  <r>
    <s v="L01/080/9/000041/2022"/>
    <d v="2022-10-08T00:00:00"/>
    <d v="2022-10-12T00:00:00"/>
    <x v="0"/>
    <n v="18000"/>
    <n v="18000"/>
    <n v="1"/>
    <x v="25"/>
    <n v="2022"/>
    <s v="2022Q4"/>
  </r>
  <r>
    <s v="L02/064/9/000004/2022"/>
    <d v="2022-09-08T00:00:00"/>
    <d v="2022-10-11T00:00:00"/>
    <x v="7"/>
    <n v="100000"/>
    <n v="100000"/>
    <n v="1"/>
    <x v="25"/>
    <n v="2022"/>
    <s v="2022Q3"/>
  </r>
  <r>
    <s v="L01/070/9/000312/2022"/>
    <d v="2022-07-20T00:00:00"/>
    <d v="2022-10-14T00:00:00"/>
    <x v="1"/>
    <n v="10000"/>
    <n v="10000"/>
    <n v="1"/>
    <x v="25"/>
    <n v="2022"/>
    <s v="2022Q3"/>
  </r>
  <r>
    <s v="L01/070/9/000313/2022"/>
    <d v="2022-09-08T00:00:00"/>
    <d v="2022-10-14T00:00:00"/>
    <x v="1"/>
    <n v="20000"/>
    <n v="20000"/>
    <n v="1"/>
    <x v="25"/>
    <n v="2022"/>
    <s v="2022Q3"/>
  </r>
  <r>
    <s v="L01/092/9/000002/2022"/>
    <d v="2022-09-30T00:00:00"/>
    <d v="2022-10-12T00:00:00"/>
    <x v="9"/>
    <n v="50000"/>
    <n v="50000"/>
    <n v="1"/>
    <x v="25"/>
    <n v="2022"/>
    <s v="2022Q3"/>
  </r>
  <r>
    <s v="L01/070/9/000314/2022"/>
    <d v="2022-10-14T00:00:00"/>
    <d v="2022-10-18T00:00:00"/>
    <x v="1"/>
    <n v="263500"/>
    <n v="208000"/>
    <n v="1"/>
    <x v="25"/>
    <n v="2022"/>
    <s v="2022Q4"/>
  </r>
  <r>
    <s v="L01/070/9/000315/2022"/>
    <d v="2022-10-18T00:00:00"/>
    <d v="2022-10-19T00:00:00"/>
    <x v="1"/>
    <n v="169941.1765"/>
    <n v="169941.1765"/>
    <n v="1"/>
    <x v="25"/>
    <n v="2022"/>
    <s v="2022Q4"/>
  </r>
  <r>
    <s v="L01/070/9/000316/2022"/>
    <d v="2022-04-28T00:00:00"/>
    <d v="2022-10-19T00:00:00"/>
    <x v="1"/>
    <n v="102941.1765"/>
    <n v="102941.1765"/>
    <n v="1"/>
    <x v="25"/>
    <n v="2022"/>
    <s v="2022Q2"/>
  </r>
  <r>
    <s v="L01/030/9/000005/2022"/>
    <d v="2022-04-29T00:00:00"/>
    <d v="2022-05-07T00:00:00"/>
    <x v="6"/>
    <n v="205882.3529"/>
    <n v="-3.8900179788469997E-6"/>
    <n v="1"/>
    <x v="25"/>
    <n v="2022"/>
    <s v="2022Q2"/>
  </r>
  <r>
    <s v="L01/070/9/000317/2022"/>
    <d v="2022-10-19T00:00:00"/>
    <d v="2022-10-21T00:00:00"/>
    <x v="1"/>
    <n v="150000"/>
    <n v="150000"/>
    <n v="1"/>
    <x v="25"/>
    <n v="2022"/>
    <s v="2022Q4"/>
  </r>
  <r>
    <s v="L01/070/9/000318/2022"/>
    <d v="2022-10-16T00:00:00"/>
    <d v="2022-10-19T00:00:00"/>
    <x v="1"/>
    <n v="50000"/>
    <n v="50000"/>
    <n v="1"/>
    <x v="25"/>
    <n v="2022"/>
    <s v="2022Q4"/>
  </r>
  <r>
    <s v="L01/070/9/000319/2022"/>
    <d v="2022-10-23T00:00:00"/>
    <d v="2022-10-25T00:00:00"/>
    <x v="1"/>
    <n v="100000"/>
    <n v="100000"/>
    <n v="1"/>
    <x v="25"/>
    <n v="2022"/>
    <s v="2022Q4"/>
  </r>
  <r>
    <s v="L01/040/9/000005/2022"/>
    <d v="2022-03-04T00:00:00"/>
    <d v="2022-03-16T00:00:00"/>
    <x v="8"/>
    <n v="50000"/>
    <n v="9389.6713615030003"/>
    <n v="1"/>
    <x v="25"/>
    <n v="2022"/>
    <s v="2022Q1"/>
  </r>
  <r>
    <s v="L01/040/9/000006/2022"/>
    <d v="2022-03-13T00:00:00"/>
    <d v="2022-03-16T00:00:00"/>
    <x v="8"/>
    <n v="2681619"/>
    <n v="503590.42253520997"/>
    <n v="1"/>
    <x v="25"/>
    <n v="2022"/>
    <s v="2022Q1"/>
  </r>
  <r>
    <s v="L01/022/9/000001/2022"/>
    <d v="2022-04-17T00:00:00"/>
    <d v="2022-10-26T00:00:00"/>
    <x v="2"/>
    <n v="34564"/>
    <n v="2764.0612952381998"/>
    <n v="1"/>
    <x v="25"/>
    <n v="2022"/>
    <s v="2022Q2"/>
  </r>
  <r>
    <s v="L01/070/9/000320/2022"/>
    <d v="2022-10-23T00:00:00"/>
    <d v="2022-10-24T00:00:00"/>
    <x v="1"/>
    <n v="125000"/>
    <n v="125000"/>
    <n v="1"/>
    <x v="25"/>
    <n v="2022"/>
    <s v="2022Q4"/>
  </r>
  <r>
    <s v="L01/080/9/000042/2022"/>
    <d v="2022-09-04T00:00:00"/>
    <d v="2022-10-24T00:00:00"/>
    <x v="0"/>
    <n v="100000"/>
    <n v="100000"/>
    <n v="1"/>
    <x v="25"/>
    <n v="2022"/>
    <s v="2022Q3"/>
  </r>
  <r>
    <s v="L01/070/9/000321/2022"/>
    <d v="2022-10-14T00:00:00"/>
    <d v="2022-10-26T00:00:00"/>
    <x v="1"/>
    <n v="80000"/>
    <n v="80000"/>
    <n v="1"/>
    <x v="25"/>
    <n v="2022"/>
    <s v="2022Q4"/>
  </r>
  <r>
    <s v="L05/070/9/001631/2021"/>
    <d v="2021-06-20T00:00:00"/>
    <d v="2022-10-27T00:00:00"/>
    <x v="1"/>
    <n v="363600"/>
    <n v="363600"/>
    <n v="1"/>
    <x v="1"/>
    <n v="2022"/>
    <s v="2021Q2"/>
  </r>
  <r>
    <s v="L01/070/9/000322/2022"/>
    <d v="2022-10-16T00:00:00"/>
    <d v="2022-10-27T00:00:00"/>
    <x v="1"/>
    <n v="100000"/>
    <n v="100000"/>
    <n v="1"/>
    <x v="25"/>
    <n v="2022"/>
    <s v="2022Q4"/>
  </r>
  <r>
    <s v="L02/070/9/000323/2022"/>
    <d v="2022-10-19T00:00:00"/>
    <d v="2022-10-27T00:00:00"/>
    <x v="1"/>
    <n v="100000"/>
    <n v="100000"/>
    <n v="1"/>
    <x v="25"/>
    <n v="2022"/>
    <s v="2022Q4"/>
  </r>
  <r>
    <s v="L01/112/9/000001/2020"/>
    <d v="2020-01-19T00:00:00"/>
    <d v="2020-08-19T00:00:00"/>
    <x v="4"/>
    <n v="205882.3529"/>
    <n v="205882.3529"/>
    <n v="1"/>
    <x v="0"/>
    <n v="2020"/>
    <s v="2020Q1"/>
  </r>
  <r>
    <s v="L01/070/9/000324/2022"/>
    <d v="2022-10-31T00:00:00"/>
    <d v="2022-11-01T00:00:00"/>
    <x v="1"/>
    <n v="445000"/>
    <n v="80000"/>
    <n v="1"/>
    <x v="25"/>
    <n v="2022"/>
    <s v="2022Q4"/>
  </r>
  <r>
    <s v="L02/070/9/000325/2022"/>
    <d v="2022-10-26T00:00:00"/>
    <d v="2022-10-27T00:00:00"/>
    <x v="1"/>
    <n v="100000"/>
    <n v="100000"/>
    <n v="1"/>
    <x v="25"/>
    <n v="2022"/>
    <s v="2022Q4"/>
  </r>
  <r>
    <s v="L02/070/9/000326/2022"/>
    <d v="2022-04-24T00:00:00"/>
    <d v="2022-10-31T00:00:00"/>
    <x v="1"/>
    <n v="801857.58539999998"/>
    <n v="801857.58539999998"/>
    <n v="1"/>
    <x v="25"/>
    <n v="2022"/>
    <s v="2022Q2"/>
  </r>
  <r>
    <s v="L01/070/9/000327/2022"/>
    <d v="2022-10-24T00:00:00"/>
    <d v="2022-11-01T00:00:00"/>
    <x v="1"/>
    <n v="100000"/>
    <n v="100000"/>
    <n v="1"/>
    <x v="25"/>
    <n v="2022"/>
    <s v="2022Q4"/>
  </r>
  <r>
    <s v="L02/070/9/000328/2022"/>
    <d v="2022-10-31T00:00:00"/>
    <d v="2022-11-01T00:00:00"/>
    <x v="1"/>
    <n v="80000"/>
    <n v="80000"/>
    <n v="1"/>
    <x v="25"/>
    <n v="2022"/>
    <s v="2022Q4"/>
  </r>
  <r>
    <s v="L05/070/9/000329/2022"/>
    <d v="2022-10-08T00:00:00"/>
    <d v="2022-11-02T00:00:00"/>
    <x v="1"/>
    <n v="20000"/>
    <n v="20000"/>
    <n v="1"/>
    <x v="25"/>
    <n v="2022"/>
    <s v="2022Q4"/>
  </r>
  <r>
    <s v="L01/070/9/000330/2022"/>
    <d v="2022-10-30T00:00:00"/>
    <d v="2022-11-03T00:00:00"/>
    <x v="1"/>
    <n v="100000"/>
    <n v="100000"/>
    <n v="1"/>
    <x v="25"/>
    <n v="2022"/>
    <s v="2022Q4"/>
  </r>
  <r>
    <s v="L05/054/9/000002/2022"/>
    <d v="2022-08-15T00:00:00"/>
    <d v="2022-10-31T00:00:00"/>
    <x v="10"/>
    <n v="100000"/>
    <n v="100000"/>
    <n v="1"/>
    <x v="25"/>
    <n v="2022"/>
    <s v="2022Q3"/>
  </r>
  <r>
    <s v="L01/070/9/000331/2022"/>
    <d v="2022-10-12T00:00:00"/>
    <d v="2022-10-14T00:00:00"/>
    <x v="1"/>
    <n v="100000"/>
    <n v="100000"/>
    <n v="1"/>
    <x v="25"/>
    <n v="2022"/>
    <s v="2022Q4"/>
  </r>
  <r>
    <s v="L01/080/9/000043/2022"/>
    <d v="2022-11-02T00:00:00"/>
    <d v="2022-11-04T00:00:00"/>
    <x v="0"/>
    <n v="10000"/>
    <n v="10000"/>
    <n v="1"/>
    <x v="25"/>
    <n v="2022"/>
    <s v="2022Q4"/>
  </r>
  <r>
    <s v="L01/080/9/000044/2022"/>
    <d v="2022-10-25T00:00:00"/>
    <d v="2022-10-26T00:00:00"/>
    <x v="0"/>
    <n v="368000"/>
    <n v="100000"/>
    <n v="1"/>
    <x v="25"/>
    <n v="2022"/>
    <s v="2022Q4"/>
  </r>
  <r>
    <s v="L02/070/9/000332/2022"/>
    <d v="2022-10-02T00:00:00"/>
    <d v="2022-11-05T00:00:00"/>
    <x v="1"/>
    <n v="100000"/>
    <n v="100000"/>
    <n v="1"/>
    <x v="25"/>
    <n v="2022"/>
    <s v="2022Q4"/>
  </r>
  <r>
    <s v="L02/112/9/000002/2021"/>
    <d v="2021-08-12T00:00:00"/>
    <d v="2022-11-08T00:00:00"/>
    <x v="4"/>
    <n v="10000"/>
    <n v="10000"/>
    <n v="1"/>
    <x v="1"/>
    <n v="2022"/>
    <s v="2021Q3"/>
  </r>
  <r>
    <s v="L01/040/9/000007/2022"/>
    <d v="2022-10-16T00:00:00"/>
    <d v="2022-10-17T00:00:00"/>
    <x v="8"/>
    <n v="141128"/>
    <n v="26502.910798122"/>
    <n v="1"/>
    <x v="25"/>
    <n v="2022"/>
    <s v="2022Q4"/>
  </r>
  <r>
    <s v="L01/023/9/000002/2022"/>
    <d v="2022-04-05T00:00:00"/>
    <d v="2022-04-05T00:00:00"/>
    <x v="2"/>
    <n v="400928.79259999999"/>
    <n v="-216718.26624329999"/>
    <n v="1"/>
    <x v="25"/>
    <n v="2022"/>
    <s v="2022Q2"/>
  </r>
  <r>
    <s v="L02/070/9/000333/2022"/>
    <d v="2022-08-05T00:00:00"/>
    <d v="2022-11-09T00:00:00"/>
    <x v="1"/>
    <n v="15000"/>
    <n v="15000"/>
    <n v="1"/>
    <x v="25"/>
    <n v="2022"/>
    <s v="2022Q3"/>
  </r>
  <r>
    <s v="L01/030/9/000006/2022"/>
    <d v="2022-10-01T00:00:00"/>
    <d v="2022-11-09T00:00:00"/>
    <x v="6"/>
    <n v="23880"/>
    <n v="5027.3684210535002"/>
    <n v="1"/>
    <x v="25"/>
    <n v="2022"/>
    <s v="2022Q4"/>
  </r>
  <r>
    <s v="L02/070/9/000334/2022"/>
    <d v="2022-10-03T00:00:00"/>
    <d v="2022-11-09T00:00:00"/>
    <x v="1"/>
    <n v="15000"/>
    <n v="15000"/>
    <n v="1"/>
    <x v="25"/>
    <n v="2022"/>
    <s v="2022Q4"/>
  </r>
  <r>
    <s v="L02/103/9/000001/2022"/>
    <d v="2022-10-31T00:00:00"/>
    <d v="2022-11-10T00:00:00"/>
    <x v="3"/>
    <n v="83005"/>
    <n v="83005"/>
    <n v="1"/>
    <x v="25"/>
    <n v="2022"/>
    <s v="2022Q4"/>
  </r>
  <r>
    <s v="L01/070/9/000335/2022"/>
    <d v="2022-10-18T00:00:00"/>
    <d v="2022-10-31T00:00:00"/>
    <x v="1"/>
    <n v="50000"/>
    <n v="50000"/>
    <n v="1"/>
    <x v="25"/>
    <n v="2022"/>
    <s v="2022Q4"/>
  </r>
  <r>
    <s v="L01/071/9/000014/2021"/>
    <d v="2021-11-14T00:00:00"/>
    <d v="2022-11-17T00:00:00"/>
    <x v="1"/>
    <n v="534571.72360000003"/>
    <n v="534571.72360000003"/>
    <n v="1"/>
    <x v="1"/>
    <n v="2022"/>
    <s v="2021Q4"/>
  </r>
  <r>
    <s v="L01/070/9/000336/2022"/>
    <d v="2022-02-04T00:00:00"/>
    <d v="2022-11-17T00:00:00"/>
    <x v="1"/>
    <n v="208823.5294"/>
    <n v="208823.5294"/>
    <n v="1"/>
    <x v="25"/>
    <n v="2022"/>
    <s v="2022Q1"/>
  </r>
  <r>
    <s v="L01/070/9/000337/2022"/>
    <d v="2022-11-13T00:00:00"/>
    <d v="2022-11-16T00:00:00"/>
    <x v="1"/>
    <n v="2011000"/>
    <n v="668214.65449999995"/>
    <n v="1"/>
    <x v="25"/>
    <n v="2022"/>
    <s v="2022Q4"/>
  </r>
  <r>
    <s v="L01/080/9/000375/2021"/>
    <d v="2021-04-08T00:00:00"/>
    <d v="2022-11-18T00:00:00"/>
    <x v="0"/>
    <n v="800000"/>
    <n v="800000"/>
    <n v="1"/>
    <x v="1"/>
    <n v="2022"/>
    <s v="2021Q2"/>
  </r>
  <r>
    <s v="L01/070/9/000338/2022"/>
    <d v="2022-11-17T00:00:00"/>
    <d v="2022-11-21T00:00:00"/>
    <x v="1"/>
    <n v="165000"/>
    <n v="165000"/>
    <n v="1"/>
    <x v="25"/>
    <n v="2022"/>
    <s v="2022Q4"/>
  </r>
  <r>
    <s v="L01/070/9/000339/2022"/>
    <d v="2022-11-15T00:00:00"/>
    <d v="2022-11-21T00:00:00"/>
    <x v="1"/>
    <n v="252500"/>
    <n v="252500"/>
    <n v="1"/>
    <x v="25"/>
    <n v="2022"/>
    <s v="2022Q4"/>
  </r>
  <r>
    <s v="L01/080/9/000448/2020"/>
    <d v="2020-01-02T00:00:00"/>
    <d v="2022-11-22T00:00:00"/>
    <x v="0"/>
    <n v="60000"/>
    <n v="60000"/>
    <n v="1"/>
    <x v="0"/>
    <n v="2022"/>
    <s v="2020Q1"/>
  </r>
  <r>
    <s v="L01/070/9/000340/2022"/>
    <d v="2022-11-04T00:00:00"/>
    <d v="2022-11-25T00:00:00"/>
    <x v="1"/>
    <n v="65882.352939999997"/>
    <n v="65882.352939999997"/>
    <n v="1"/>
    <x v="25"/>
    <n v="2022"/>
    <s v="2022Q4"/>
  </r>
  <r>
    <s v="L02/070/9/000341/2022"/>
    <d v="2022-11-23T00:00:00"/>
    <d v="2022-11-25T00:00:00"/>
    <x v="1"/>
    <n v="100000"/>
    <n v="100000"/>
    <n v="1"/>
    <x v="25"/>
    <n v="2022"/>
    <s v="2022Q4"/>
  </r>
  <r>
    <s v="L01/083/9/000030/2022"/>
    <d v="2022-11-24T00:00:00"/>
    <d v="2022-11-29T00:00:00"/>
    <x v="0"/>
    <n v="100000"/>
    <n v="100000"/>
    <n v="1"/>
    <x v="25"/>
    <n v="2022"/>
    <s v="2022Q4"/>
  </r>
  <r>
    <s v="L01/062/9/000010/2022"/>
    <d v="2022-05-07T00:00:00"/>
    <d v="2022-11-29T00:00:00"/>
    <x v="7"/>
    <n v="208436"/>
    <n v="208436"/>
    <n v="1"/>
    <x v="25"/>
    <n v="2022"/>
    <s v="2022Q2"/>
  </r>
  <r>
    <s v="L01/062/9/000011/2022"/>
    <d v="2022-06-29T00:00:00"/>
    <d v="2022-11-29T00:00:00"/>
    <x v="7"/>
    <n v="615830"/>
    <n v="615830"/>
    <n v="1"/>
    <x v="25"/>
    <n v="2022"/>
    <s v="2022Q2"/>
  </r>
  <r>
    <s v="L01/062/9/000012/2022"/>
    <d v="2022-06-21T00:00:00"/>
    <d v="2022-11-29T00:00:00"/>
    <x v="7"/>
    <n v="17460"/>
    <n v="17460"/>
    <n v="1"/>
    <x v="25"/>
    <n v="2022"/>
    <s v="2022Q2"/>
  </r>
  <r>
    <s v="L01/070/9/000342/2022"/>
    <d v="2022-11-27T00:00:00"/>
    <d v="2022-11-29T00:00:00"/>
    <x v="1"/>
    <n v="820000"/>
    <n v="820000"/>
    <n v="1"/>
    <x v="25"/>
    <n v="2022"/>
    <s v="2022Q4"/>
  </r>
  <r>
    <s v="L01/062/9/000013/2022"/>
    <d v="2022-05-12T00:00:00"/>
    <d v="2022-11-29T00:00:00"/>
    <x v="7"/>
    <n v="44592"/>
    <n v="44592"/>
    <n v="1"/>
    <x v="25"/>
    <n v="2022"/>
    <s v="2022Q2"/>
  </r>
  <r>
    <s v="L01/062/9/000014/2022"/>
    <d v="2022-06-11T00:00:00"/>
    <d v="2022-11-29T00:00:00"/>
    <x v="7"/>
    <n v="104198"/>
    <n v="104198"/>
    <n v="1"/>
    <x v="25"/>
    <n v="2022"/>
    <s v="2022Q2"/>
  </r>
  <r>
    <s v="L01/062/9/000034/2021"/>
    <d v="2021-08-06T00:00:00"/>
    <d v="2022-11-29T00:00:00"/>
    <x v="7"/>
    <n v="10000"/>
    <n v="10000"/>
    <n v="1"/>
    <x v="1"/>
    <n v="2022"/>
    <s v="2021Q3"/>
  </r>
  <r>
    <s v="L01/062/9/000015/2022"/>
    <d v="2022-04-18T00:00:00"/>
    <d v="2022-11-29T00:00:00"/>
    <x v="7"/>
    <n v="110477"/>
    <n v="110477"/>
    <n v="1"/>
    <x v="25"/>
    <n v="2022"/>
    <s v="2022Q2"/>
  </r>
  <r>
    <s v="L01/062/9/000016/2022"/>
    <d v="2022-06-20T00:00:00"/>
    <d v="2022-11-29T00:00:00"/>
    <x v="7"/>
    <n v="40477"/>
    <n v="40477"/>
    <n v="1"/>
    <x v="25"/>
    <n v="2022"/>
    <s v="2022Q2"/>
  </r>
  <r>
    <s v="L01/062/9/000017/2022"/>
    <d v="2022-02-10T00:00:00"/>
    <d v="2022-11-29T00:00:00"/>
    <x v="7"/>
    <n v="257754"/>
    <n v="257754"/>
    <n v="1"/>
    <x v="25"/>
    <n v="2022"/>
    <s v="2022Q1"/>
  </r>
  <r>
    <s v="L01/062/9/000035/2021"/>
    <d v="2021-12-28T00:00:00"/>
    <d v="2022-11-29T00:00:00"/>
    <x v="7"/>
    <n v="91218"/>
    <n v="91218"/>
    <n v="1"/>
    <x v="1"/>
    <n v="2022"/>
    <s v="2021Q4"/>
  </r>
  <r>
    <s v="L01/070/9/000343/2022"/>
    <d v="2022-12-02T00:00:00"/>
    <d v="2022-12-02T00:00:00"/>
    <x v="1"/>
    <n v="165000"/>
    <n v="165000"/>
    <n v="1"/>
    <x v="25"/>
    <n v="2022"/>
    <s v="2022Q4"/>
  </r>
  <r>
    <s v="L02/070/9/000344/2022"/>
    <d v="2022-11-30T00:00:00"/>
    <d v="2022-12-05T00:00:00"/>
    <x v="1"/>
    <n v="100000"/>
    <n v="100000"/>
    <n v="1"/>
    <x v="25"/>
    <n v="2022"/>
    <s v="2022Q4"/>
  </r>
  <r>
    <s v="L01/070/9/000345/2022"/>
    <d v="2022-11-25T00:00:00"/>
    <d v="2022-12-05T00:00:00"/>
    <x v="1"/>
    <n v="20000"/>
    <n v="20000"/>
    <n v="1"/>
    <x v="25"/>
    <n v="2022"/>
    <s v="2022Q4"/>
  </r>
  <r>
    <s v="L01/070/9/000346/2022"/>
    <d v="2022-12-03T00:00:00"/>
    <d v="2022-12-06T00:00:00"/>
    <x v="1"/>
    <n v="12000"/>
    <n v="12000"/>
    <n v="1"/>
    <x v="25"/>
    <n v="2022"/>
    <s v="2022Q4"/>
  </r>
  <r>
    <s v="L01/092/9/000003/2022"/>
    <d v="2022-11-16T00:00:00"/>
    <d v="2022-12-14T00:00:00"/>
    <x v="9"/>
    <n v="50000"/>
    <n v="50000"/>
    <n v="1"/>
    <x v="25"/>
    <n v="2022"/>
    <s v="2022Q4"/>
  </r>
  <r>
    <s v="L01/086/9/000046/2022"/>
    <d v="2022-08-28T00:00:00"/>
    <d v="2022-10-14T00:00:00"/>
    <x v="0"/>
    <n v="50000"/>
    <n v="50000"/>
    <n v="1"/>
    <x v="25"/>
    <n v="2022"/>
    <s v="2022Q3"/>
  </r>
  <r>
    <s v="L01/070/9/000347/2022"/>
    <d v="2022-12-08T00:00:00"/>
    <d v="2022-12-09T00:00:00"/>
    <x v="1"/>
    <n v="100000"/>
    <n v="100000"/>
    <n v="1"/>
    <x v="25"/>
    <n v="2022"/>
    <s v="2022Q4"/>
  </r>
  <r>
    <s v="L01/070/9/000348/2022"/>
    <d v="2022-12-17T00:00:00"/>
    <d v="2022-12-19T00:00:00"/>
    <x v="1"/>
    <n v="100000"/>
    <n v="100000"/>
    <n v="1"/>
    <x v="25"/>
    <n v="2022"/>
    <s v="2022Q4"/>
  </r>
  <r>
    <s v="L01/070/9/000350/2022"/>
    <d v="2022-12-19T00:00:00"/>
    <d v="2022-12-21T00:00:00"/>
    <x v="1"/>
    <n v="100000"/>
    <n v="100000"/>
    <n v="1"/>
    <x v="25"/>
    <n v="2022"/>
    <s v="2022Q4"/>
  </r>
  <r>
    <s v="L01/070/9/000351/2022"/>
    <d v="2022-12-20T00:00:00"/>
    <d v="2022-12-22T00:00:00"/>
    <x v="1"/>
    <n v="8000"/>
    <n v="8000"/>
    <n v="1"/>
    <x v="25"/>
    <n v="2022"/>
    <s v="2022Q4"/>
  </r>
  <r>
    <s v="L02/070/9/000352/2022"/>
    <d v="2022-12-20T00:00:00"/>
    <d v="2022-12-23T00:00:00"/>
    <x v="1"/>
    <n v="105560"/>
    <n v="100000"/>
    <n v="1"/>
    <x v="25"/>
    <n v="2022"/>
    <s v="2022Q4"/>
  </r>
  <r>
    <s v="L01/070/9/000353/2022"/>
    <d v="2022-12-18T00:00:00"/>
    <d v="2022-12-22T00:00:00"/>
    <x v="1"/>
    <n v="30000"/>
    <n v="30000"/>
    <n v="1"/>
    <x v="25"/>
    <n v="2022"/>
    <s v="2022Q4"/>
  </r>
  <r>
    <s v="L01/101/9/000002/2022"/>
    <d v="2022-12-13T00:00:00"/>
    <d v="2022-12-14T00:00:00"/>
    <x v="3"/>
    <n v="82352.941200000001"/>
    <n v="82352.941200000001"/>
    <n v="1"/>
    <x v="25"/>
    <n v="2022"/>
    <s v="2022Q4"/>
  </r>
  <r>
    <s v="L01/070/9/000354/2022"/>
    <d v="2022-12-30T00:00:00"/>
    <d v="2022-12-30T00:00:00"/>
    <x v="1"/>
    <n v="14000"/>
    <n v="14000"/>
    <n v="1"/>
    <x v="25"/>
    <n v="2022"/>
    <s v="2022Q4"/>
  </r>
  <r>
    <s v="L02/070/9/000355/2022"/>
    <d v="2022-12-18T00:00:00"/>
    <d v="2022-12-23T00:00:00"/>
    <x v="1"/>
    <n v="25000"/>
    <n v="25000"/>
    <n v="1"/>
    <x v="25"/>
    <n v="2022"/>
    <s v="2022Q4"/>
  </r>
  <r>
    <s v="L01/070/9/000001/2023"/>
    <d v="2023-01-03T00:00:00"/>
    <d v="2023-01-05T00:00:00"/>
    <x v="1"/>
    <n v="50000"/>
    <n v="50000"/>
    <n v="1"/>
    <x v="26"/>
    <n v="2023"/>
    <s v="2023Q1"/>
  </r>
  <r>
    <s v="L01/070/9/000356/2022"/>
    <d v="2022-12-24T00:00:00"/>
    <d v="2023-01-04T00:00:00"/>
    <x v="1"/>
    <n v="100000"/>
    <n v="100000"/>
    <n v="1"/>
    <x v="25"/>
    <n v="2023"/>
    <s v="2022Q4"/>
  </r>
  <r>
    <s v="L01/070/9/000002/2023"/>
    <d v="2023-01-02T00:00:00"/>
    <d v="2023-01-04T00:00:00"/>
    <x v="1"/>
    <n v="10500"/>
    <n v="10500"/>
    <n v="1"/>
    <x v="26"/>
    <n v="2023"/>
    <s v="2023Q1"/>
  </r>
  <r>
    <s v="L01/070/9/000357/2022"/>
    <d v="2022-12-26T00:00:00"/>
    <d v="2023-01-04T00:00:00"/>
    <x v="1"/>
    <n v="100000"/>
    <n v="100000"/>
    <n v="1"/>
    <x v="25"/>
    <n v="2023"/>
    <s v="2022Q4"/>
  </r>
  <r>
    <s v="L05/070/9/000358/2022"/>
    <d v="2022-12-23T00:00:00"/>
    <d v="2023-01-09T00:00:00"/>
    <x v="1"/>
    <n v="10000"/>
    <n v="10000"/>
    <n v="1"/>
    <x v="25"/>
    <n v="2023"/>
    <s v="2022Q4"/>
  </r>
  <r>
    <s v="L02/070/9/000003/2023"/>
    <d v="2023-01-05T00:00:00"/>
    <d v="2023-01-10T00:00:00"/>
    <x v="1"/>
    <n v="100000"/>
    <n v="100000"/>
    <n v="1"/>
    <x v="26"/>
    <n v="2023"/>
    <s v="2023Q1"/>
  </r>
  <r>
    <s v="L01/040/9/000008/2022"/>
    <d v="2022-12-21T00:00:00"/>
    <d v="2023-01-10T00:00:00"/>
    <x v="8"/>
    <n v="207227"/>
    <n v="38915.868544602003"/>
    <n v="1"/>
    <x v="25"/>
    <n v="2023"/>
    <s v="2022Q4"/>
  </r>
  <r>
    <s v="L01/040/9/000009/2022"/>
    <d v="2022-09-07T00:00:00"/>
    <d v="2023-01-10T00:00:00"/>
    <x v="8"/>
    <n v="923413"/>
    <n v="173410.89201879001"/>
    <n v="1"/>
    <x v="25"/>
    <n v="2023"/>
    <s v="2022Q3"/>
  </r>
  <r>
    <s v="L01/084/9/000031/2022"/>
    <d v="2022-12-17T00:00:00"/>
    <d v="2022-12-22T00:00:00"/>
    <x v="0"/>
    <n v="100000"/>
    <n v="100000"/>
    <n v="1"/>
    <x v="25"/>
    <n v="2022"/>
    <s v="2022Q4"/>
  </r>
  <r>
    <s v="L02/080/9/000048/2022"/>
    <d v="2022-12-16T00:00:00"/>
    <d v="2023-01-11T00:00:00"/>
    <x v="0"/>
    <n v="500"/>
    <n v="500"/>
    <n v="1"/>
    <x v="25"/>
    <n v="2023"/>
    <s v="2022Q4"/>
  </r>
  <r>
    <s v="L01/070/9/000359/2022"/>
    <d v="2022-12-23T00:00:00"/>
    <d v="2023-01-11T00:00:00"/>
    <x v="1"/>
    <n v="904608"/>
    <n v="120000"/>
    <n v="1"/>
    <x v="25"/>
    <n v="2023"/>
    <s v="2022Q4"/>
  </r>
  <r>
    <s v="L01/110/9/000079/2020"/>
    <d v="2020-11-09T00:00:00"/>
    <d v="2023-01-10T00:00:00"/>
    <x v="4"/>
    <n v="11864"/>
    <n v="11864"/>
    <n v="1"/>
    <x v="0"/>
    <n v="2023"/>
    <s v="2020Q4"/>
  </r>
  <r>
    <s v="L01/070/9/000005/2023"/>
    <d v="2023-01-09T00:00:00"/>
    <d v="2023-01-09T00:00:00"/>
    <x v="1"/>
    <n v="10000"/>
    <n v="0"/>
    <n v="1"/>
    <x v="26"/>
    <n v="2023"/>
    <s v="2023Q1"/>
  </r>
  <r>
    <s v="L01/070/9/000006/2023"/>
    <d v="2023-01-04T00:00:00"/>
    <d v="2023-01-06T00:00:00"/>
    <x v="1"/>
    <n v="10000"/>
    <n v="10000"/>
    <n v="1"/>
    <x v="26"/>
    <n v="2023"/>
    <s v="2023Q1"/>
  </r>
  <r>
    <s v="L01/070/9/000007/2023"/>
    <d v="2023-01-08T00:00:00"/>
    <d v="2023-01-17T00:00:00"/>
    <x v="1"/>
    <n v="20000"/>
    <n v="20000"/>
    <n v="1"/>
    <x v="26"/>
    <n v="2023"/>
    <s v="2023Q1"/>
  </r>
  <r>
    <s v="L01/111/9/000002/2022"/>
    <d v="2022-04-12T00:00:00"/>
    <d v="2022-04-13T00:00:00"/>
    <x v="4"/>
    <n v="2767699"/>
    <n v="2767699"/>
    <n v="1"/>
    <x v="25"/>
    <n v="2022"/>
    <s v="2022Q2"/>
  </r>
  <r>
    <s v="L01/070/9/000008/2023"/>
    <d v="2023-01-18T00:00:00"/>
    <d v="2023-01-19T00:00:00"/>
    <x v="1"/>
    <n v="153000"/>
    <n v="153000"/>
    <n v="1"/>
    <x v="26"/>
    <n v="2023"/>
    <s v="2023Q1"/>
  </r>
  <r>
    <s v="L01/070/9/000009/2023"/>
    <d v="2023-01-20T00:00:00"/>
    <d v="2023-01-20T00:00:00"/>
    <x v="1"/>
    <n v="1000000"/>
    <n v="68181.8"/>
    <n v="1"/>
    <x v="26"/>
    <n v="2023"/>
    <s v="2023Q1"/>
  </r>
  <r>
    <s v="L01/070/9/000011/2023"/>
    <d v="2023-01-23T00:00:00"/>
    <d v="2023-01-24T00:00:00"/>
    <x v="1"/>
    <n v="500"/>
    <n v="500"/>
    <n v="1"/>
    <x v="26"/>
    <n v="2023"/>
    <s v="2023Q1"/>
  </r>
  <r>
    <s v="L01/087/9/000049/2022"/>
    <d v="2022-09-24T00:00:00"/>
    <d v="2023-01-25T00:00:00"/>
    <x v="0"/>
    <n v="50000"/>
    <n v="50000"/>
    <n v="1"/>
    <x v="25"/>
    <n v="2023"/>
    <s v="2022Q3"/>
  </r>
  <r>
    <s v="L05/070/9/000012/2023"/>
    <d v="2023-01-18T00:00:00"/>
    <d v="2023-01-26T00:00:00"/>
    <x v="1"/>
    <n v="80000"/>
    <n v="-100000"/>
    <n v="1"/>
    <x v="26"/>
    <n v="2023"/>
    <s v="2023Q1"/>
  </r>
  <r>
    <s v="L01/062/9/000018/2022"/>
    <d v="2022-03-14T00:00:00"/>
    <d v="2023-01-27T00:00:00"/>
    <x v="7"/>
    <n v="240198"/>
    <n v="240198"/>
    <n v="1"/>
    <x v="25"/>
    <n v="2023"/>
    <s v="2022Q1"/>
  </r>
  <r>
    <s v="L01/070/9/000014/2023"/>
    <d v="2023-01-25T00:00:00"/>
    <d v="2023-01-26T00:00:00"/>
    <x v="1"/>
    <n v="1500"/>
    <n v="-98500"/>
    <n v="1"/>
    <x v="26"/>
    <n v="2023"/>
    <s v="2023Q1"/>
  </r>
  <r>
    <s v="L01/110/9/000026/2022"/>
    <d v="2022-04-04T00:00:00"/>
    <d v="2023-01-27T00:00:00"/>
    <x v="4"/>
    <n v="50000"/>
    <n v="50000"/>
    <n v="1"/>
    <x v="25"/>
    <n v="2023"/>
    <s v="2022Q2"/>
  </r>
  <r>
    <s v="L01/070/9/000360/2022"/>
    <d v="2022-12-12T00:00:00"/>
    <d v="2023-01-27T00:00:00"/>
    <x v="1"/>
    <n v="40909.08"/>
    <n v="40909.08"/>
    <n v="1"/>
    <x v="25"/>
    <n v="2023"/>
    <s v="2022Q4"/>
  </r>
  <r>
    <s v="L01/070/9/000016/2023"/>
    <d v="2023-01-08T00:00:00"/>
    <d v="2023-01-31T00:00:00"/>
    <x v="1"/>
    <n v="73600"/>
    <n v="-26400"/>
    <n v="1"/>
    <x v="26"/>
    <n v="2023"/>
    <s v="2023Q1"/>
  </r>
  <r>
    <s v="L01/070/9/000361/2022"/>
    <d v="2022-12-14T00:00:00"/>
    <d v="2023-02-02T00:00:00"/>
    <x v="1"/>
    <n v="100000"/>
    <n v="100000"/>
    <n v="1"/>
    <x v="25"/>
    <n v="2023"/>
    <s v="2022Q4"/>
  </r>
  <r>
    <s v="L01/110/9/000027/2022"/>
    <d v="2022-03-04T00:00:00"/>
    <d v="2023-02-02T00:00:00"/>
    <x v="4"/>
    <n v="78967"/>
    <n v="50000"/>
    <n v="1"/>
    <x v="25"/>
    <n v="2023"/>
    <s v="2022Q1"/>
  </r>
  <r>
    <s v="L01/070/9/001632/2021"/>
    <d v="2021-07-17T00:00:00"/>
    <d v="2023-02-06T00:00:00"/>
    <x v="1"/>
    <n v="220000"/>
    <n v="220000"/>
    <n v="1"/>
    <x v="1"/>
    <n v="2023"/>
    <s v="2021Q3"/>
  </r>
  <r>
    <s v="L01/070/9/000017/2023"/>
    <d v="2023-02-02T00:00:00"/>
    <d v="2023-02-06T00:00:00"/>
    <x v="1"/>
    <n v="53000"/>
    <n v="0"/>
    <n v="1"/>
    <x v="26"/>
    <n v="2023"/>
    <s v="2023Q1"/>
  </r>
  <r>
    <s v="L01/070/9/000019/2023"/>
    <d v="2023-02-07T00:00:00"/>
    <d v="2023-02-08T00:00:00"/>
    <x v="1"/>
    <n v="0"/>
    <n v="-310000"/>
    <n v="1"/>
    <x v="26"/>
    <n v="2023"/>
    <s v="2023Q1"/>
  </r>
  <r>
    <s v="L01/092/9/000004/2022"/>
    <d v="2022-05-21T00:00:00"/>
    <d v="2022-06-22T00:00:00"/>
    <x v="9"/>
    <n v="75286"/>
    <n v="72286"/>
    <n v="1"/>
    <x v="25"/>
    <n v="2022"/>
    <s v="2022Q2"/>
  </r>
  <r>
    <s v="L01/092/9/000005/2022"/>
    <d v="2022-05-21T00:00:00"/>
    <d v="2022-06-22T00:00:00"/>
    <x v="9"/>
    <n v="22341"/>
    <n v="22341"/>
    <n v="1"/>
    <x v="25"/>
    <n v="2022"/>
    <s v="2022Q2"/>
  </r>
  <r>
    <s v="L01/070/9/000022/2023"/>
    <d v="2023-01-08T00:00:00"/>
    <d v="2023-02-08T00:00:00"/>
    <x v="1"/>
    <n v="100000"/>
    <n v="0"/>
    <n v="1"/>
    <x v="26"/>
    <n v="2023"/>
    <s v="2023Q1"/>
  </r>
  <r>
    <s v="L02/070/9/000024/2023"/>
    <d v="2023-02-12T00:00:00"/>
    <d v="2023-02-16T00:00:00"/>
    <x v="1"/>
    <n v="1645000"/>
    <n v="0"/>
    <n v="1"/>
    <x v="26"/>
    <n v="2023"/>
    <s v="2023Q1"/>
  </r>
  <r>
    <s v="L01/040/9/000001/2023"/>
    <d v="2023-02-08T00:00:00"/>
    <d v="2023-02-09T00:00:00"/>
    <x v="8"/>
    <n v="500000"/>
    <n v="142755.17487508999"/>
    <n v="1"/>
    <x v="26"/>
    <n v="2023"/>
    <s v="2023Q1"/>
  </r>
  <r>
    <s v="L01/087/9/000050/2022"/>
    <d v="2022-12-14T00:00:00"/>
    <d v="2022-12-14T00:00:00"/>
    <x v="0"/>
    <n v="100000"/>
    <n v="100000"/>
    <n v="1"/>
    <x v="25"/>
    <n v="2022"/>
    <s v="2022Q4"/>
  </r>
  <r>
    <s v="L01/080/9/000001/2023"/>
    <d v="2023-01-15T00:00:00"/>
    <d v="2023-02-21T00:00:00"/>
    <x v="0"/>
    <n v="3000000"/>
    <n v="0"/>
    <n v="1"/>
    <x v="26"/>
    <n v="2023"/>
    <s v="2023Q1"/>
  </r>
  <r>
    <s v="L01/110/9/000046/2021"/>
    <d v="2021-03-10T00:00:00"/>
    <d v="2023-02-22T00:00:00"/>
    <x v="4"/>
    <n v="100000"/>
    <n v="100000"/>
    <n v="1"/>
    <x v="1"/>
    <n v="2023"/>
    <s v="2021Q1"/>
  </r>
  <r>
    <s v="L02/110/9/000001/2023"/>
    <d v="2023-01-09T00:00:00"/>
    <d v="2023-02-02T00:00:00"/>
    <x v="4"/>
    <n v="50000"/>
    <n v="0"/>
    <n v="1"/>
    <x v="26"/>
    <n v="2023"/>
    <s v="2023Q1"/>
  </r>
  <r>
    <s v="L01/070/9/000027/2023"/>
    <d v="2023-02-20T00:00:00"/>
    <d v="2023-02-24T00:00:00"/>
    <x v="1"/>
    <n v="0"/>
    <n v="-5000"/>
    <n v="1"/>
    <x v="26"/>
    <n v="2023"/>
    <s v="2023Q1"/>
  </r>
  <r>
    <s v="L01/110/9/000002/2023"/>
    <d v="2023-02-07T00:00:00"/>
    <d v="2023-02-28T00:00:00"/>
    <x v="4"/>
    <n v="1725"/>
    <n v="0"/>
    <n v="1"/>
    <x v="26"/>
    <n v="2023"/>
    <s v="2023Q1"/>
  </r>
  <r>
    <s v="L01/071/9/000007/2022"/>
    <d v="2022-04-04T00:00:00"/>
    <d v="2022-11-22T00:00:00"/>
    <x v="1"/>
    <n v="20000"/>
    <n v="20000"/>
    <n v="1"/>
    <x v="25"/>
    <n v="2022"/>
    <s v="2022Q2"/>
  </r>
  <r>
    <s v="L02/070/9/000028/2023"/>
    <d v="2023-02-11T00:00:00"/>
    <d v="2023-03-01T00:00:00"/>
    <x v="1"/>
    <n v="0"/>
    <n v="-20000"/>
    <n v="1"/>
    <x v="26"/>
    <n v="2023"/>
    <s v="2023Q1"/>
  </r>
  <r>
    <s v="L01/070/9/001633/2021"/>
    <d v="2021-04-10T00:00:00"/>
    <d v="2023-03-02T00:00:00"/>
    <x v="1"/>
    <n v="17421.049422"/>
    <n v="17421.049422"/>
    <n v="1"/>
    <x v="1"/>
    <n v="2023"/>
    <s v="2021Q2"/>
  </r>
  <r>
    <s v="L01/070/9/000029/2023"/>
    <d v="2023-02-27T00:00:00"/>
    <d v="2023-03-02T00:00:00"/>
    <x v="1"/>
    <n v="95000"/>
    <n v="-5000"/>
    <n v="1"/>
    <x v="26"/>
    <n v="2023"/>
    <s v="2023Q1"/>
  </r>
  <r>
    <s v="L01/070/9/000030/2023"/>
    <d v="2023-03-01T00:00:00"/>
    <d v="2023-03-02T00:00:00"/>
    <x v="1"/>
    <n v="100000"/>
    <n v="0"/>
    <n v="1"/>
    <x v="26"/>
    <n v="2023"/>
    <s v="2023Q1"/>
  </r>
  <r>
    <s v="L01/080/9/000002/2023"/>
    <d v="2023-02-25T00:00:00"/>
    <d v="2023-03-03T00:00:00"/>
    <x v="0"/>
    <n v="10000"/>
    <n v="0"/>
    <n v="1"/>
    <x v="26"/>
    <n v="2023"/>
    <s v="2023Q1"/>
  </r>
  <r>
    <s v="L01/070/9/000032/2023"/>
    <d v="2023-02-26T00:00:00"/>
    <d v="2023-03-03T00:00:00"/>
    <x v="1"/>
    <n v="791900"/>
    <n v="691900"/>
    <n v="1"/>
    <x v="26"/>
    <n v="2023"/>
    <s v="2023Q1"/>
  </r>
  <r>
    <s v="L01/070/9/000033/2023"/>
    <d v="2023-03-02T00:00:00"/>
    <d v="2023-03-06T00:00:00"/>
    <x v="1"/>
    <n v="433000"/>
    <n v="333000"/>
    <n v="1"/>
    <x v="26"/>
    <n v="2023"/>
    <s v="2023Q1"/>
  </r>
  <r>
    <s v="L01/070/9/000034/2023"/>
    <d v="2023-03-04T00:00:00"/>
    <d v="2023-03-07T00:00:00"/>
    <x v="1"/>
    <n v="3000"/>
    <n v="-307000"/>
    <n v="1"/>
    <x v="26"/>
    <n v="2023"/>
    <s v="2023Q1"/>
  </r>
  <r>
    <s v="L01/070/9/000036/2023"/>
    <d v="2023-03-02T00:00:00"/>
    <d v="2023-03-07T00:00:00"/>
    <x v="1"/>
    <n v="251000"/>
    <n v="-75000"/>
    <n v="1"/>
    <x v="26"/>
    <n v="2023"/>
    <s v="2023Q1"/>
  </r>
  <r>
    <s v="L02/070/9/000037/2023"/>
    <d v="2023-03-01T00:00:00"/>
    <d v="2023-03-07T00:00:00"/>
    <x v="1"/>
    <n v="68000"/>
    <n v="0"/>
    <n v="1"/>
    <x v="26"/>
    <n v="2023"/>
    <s v="2023Q1"/>
  </r>
  <r>
    <s v="L01/070/9/000040/2023"/>
    <d v="2023-02-07T00:00:00"/>
    <d v="2023-03-07T00:00:00"/>
    <x v="1"/>
    <n v="100000"/>
    <n v="0"/>
    <n v="1"/>
    <x v="26"/>
    <n v="2023"/>
    <s v="2023Q1"/>
  </r>
  <r>
    <s v="L01/084/9/000001/2023"/>
    <d v="2023-03-08T00:00:00"/>
    <d v="2023-03-09T00:00:00"/>
    <x v="0"/>
    <n v="20000"/>
    <n v="0"/>
    <n v="1"/>
    <x v="26"/>
    <n v="2023"/>
    <s v="2023Q1"/>
  </r>
  <r>
    <s v="L01/070/9/000041/2023"/>
    <d v="2023-02-10T00:00:00"/>
    <d v="2023-02-13T00:00:00"/>
    <x v="1"/>
    <n v="20000"/>
    <n v="0"/>
    <n v="1"/>
    <x v="26"/>
    <n v="2023"/>
    <s v="2023Q1"/>
  </r>
  <r>
    <s v="L01/087/9/000003/2023"/>
    <d v="2023-02-09T00:00:00"/>
    <d v="2023-03-10T00:00:00"/>
    <x v="0"/>
    <n v="50000"/>
    <n v="0"/>
    <n v="1"/>
    <x v="26"/>
    <n v="2023"/>
    <s v="2023Q1"/>
  </r>
  <r>
    <s v="L01/111/9/000003/2022"/>
    <d v="2022-05-12T00:00:00"/>
    <d v="2022-09-27T00:00:00"/>
    <x v="4"/>
    <n v="100000"/>
    <n v="0"/>
    <n v="1"/>
    <x v="25"/>
    <n v="2022"/>
    <s v="2022Q2"/>
  </r>
  <r>
    <s v="L01/070/9/000042/2023"/>
    <d v="2023-03-08T00:00:00"/>
    <d v="2023-03-13T00:00:00"/>
    <x v="1"/>
    <n v="105500"/>
    <n v="-94500"/>
    <n v="1"/>
    <x v="26"/>
    <n v="2023"/>
    <s v="2023Q1"/>
  </r>
  <r>
    <s v="L02/070/9/000043/2023"/>
    <d v="2023-03-08T00:00:00"/>
    <d v="2023-03-13T00:00:00"/>
    <x v="1"/>
    <n v="31500"/>
    <n v="-68500"/>
    <n v="1"/>
    <x v="26"/>
    <n v="2023"/>
    <s v="2023Q1"/>
  </r>
  <r>
    <s v="L02/070/9/000044/2023"/>
    <d v="2023-03-07T00:00:00"/>
    <d v="2023-03-13T00:00:00"/>
    <x v="1"/>
    <n v="21500"/>
    <n v="0"/>
    <n v="1"/>
    <x v="26"/>
    <n v="2023"/>
    <s v="2023Q1"/>
  </r>
  <r>
    <s v="L01/087/9/000449/2020"/>
    <d v="2020-10-31T00:00:00"/>
    <d v="2023-03-01T00:00:00"/>
    <x v="0"/>
    <n v="1000000"/>
    <n v="0"/>
    <n v="1"/>
    <x v="0"/>
    <n v="2023"/>
    <s v="2020Q4"/>
  </r>
  <r>
    <s v="L01/080/9/000106/2019"/>
    <d v="2019-10-22T00:00:00"/>
    <d v="2023-03-15T00:00:00"/>
    <x v="0"/>
    <n v="257020"/>
    <n v="257020"/>
    <n v="1"/>
    <x v="10"/>
    <n v="2023"/>
    <s v="2019Q4"/>
  </r>
  <r>
    <s v="L01/070/9/000045/2023"/>
    <d v="2023-03-14T00:00:00"/>
    <d v="2023-03-15T00:00:00"/>
    <x v="1"/>
    <n v="0"/>
    <n v="-166000"/>
    <n v="1"/>
    <x v="26"/>
    <n v="2023"/>
    <s v="2023Q1"/>
  </r>
  <r>
    <s v="L01/070/9/000046/2023"/>
    <d v="2023-02-28T00:00:00"/>
    <d v="2023-03-14T00:00:00"/>
    <x v="1"/>
    <n v="500000"/>
    <n v="0"/>
    <n v="1"/>
    <x v="26"/>
    <n v="2023"/>
    <s v="2023Q1"/>
  </r>
  <r>
    <s v="L02/070/9/000047/2023"/>
    <d v="2023-03-14T00:00:00"/>
    <d v="2023-03-21T00:00:00"/>
    <x v="1"/>
    <n v="46010"/>
    <n v="-574490"/>
    <n v="1"/>
    <x v="26"/>
    <n v="2023"/>
    <s v="2023Q1"/>
  </r>
  <r>
    <s v="L01/070/9/000048/2023"/>
    <d v="2023-03-19T00:00:00"/>
    <d v="2023-03-21T00:00:00"/>
    <x v="1"/>
    <n v="3200"/>
    <n v="-218800"/>
    <n v="1"/>
    <x v="26"/>
    <n v="2023"/>
    <s v="2023Q1"/>
  </r>
  <r>
    <s v="L01/070/9/000049/2023"/>
    <d v="2023-03-02T00:00:00"/>
    <d v="2023-03-22T00:00:00"/>
    <x v="1"/>
    <n v="100000"/>
    <n v="0"/>
    <n v="1"/>
    <x v="26"/>
    <n v="2023"/>
    <s v="2023Q1"/>
  </r>
  <r>
    <s v="L02/070/9/000050/2023"/>
    <d v="2023-03-15T00:00:00"/>
    <d v="2023-03-23T00:00:00"/>
    <x v="1"/>
    <n v="1401697"/>
    <n v="191697"/>
    <n v="1"/>
    <x v="26"/>
    <n v="2023"/>
    <s v="2023Q1"/>
  </r>
  <r>
    <s v="L01/070/9/000051/2023"/>
    <d v="2023-02-18T00:00:00"/>
    <d v="2023-03-23T00:00:00"/>
    <x v="1"/>
    <n v="29704"/>
    <n v="0"/>
    <n v="1"/>
    <x v="26"/>
    <n v="2023"/>
    <s v="2023Q1"/>
  </r>
  <r>
    <s v="L01/070/9/000053/2023"/>
    <d v="2023-03-18T00:00:00"/>
    <d v="2023-03-27T00:00:00"/>
    <x v="1"/>
    <n v="10000"/>
    <n v="0"/>
    <n v="1"/>
    <x v="26"/>
    <n v="2023"/>
    <s v="2023Q1"/>
  </r>
  <r>
    <s v="L02/070/9/000054/2023"/>
    <d v="2023-03-22T00:00:00"/>
    <d v="2023-03-29T00:00:00"/>
    <x v="1"/>
    <n v="100000"/>
    <n v="0"/>
    <n v="1"/>
    <x v="26"/>
    <n v="2023"/>
    <s v="2023Q1"/>
  </r>
  <r>
    <s v="L01/080/9/000004/2023"/>
    <d v="2023-03-28T00:00:00"/>
    <d v="2023-03-29T00:00:00"/>
    <x v="0"/>
    <n v="560650"/>
    <n v="460650"/>
    <n v="1"/>
    <x v="26"/>
    <n v="2023"/>
    <s v="2023Q1"/>
  </r>
  <r>
    <s v="L01/070/9/000055/2023"/>
    <d v="2023-03-12T00:00:00"/>
    <d v="2023-03-31T00:00:00"/>
    <x v="1"/>
    <n v="95000"/>
    <n v="-5000"/>
    <n v="1"/>
    <x v="26"/>
    <n v="2023"/>
    <s v="2023Q1"/>
  </r>
  <r>
    <s v="L02/070/9/000056/2023"/>
    <d v="2023-03-13T00:00:00"/>
    <d v="2023-04-04T00:00:00"/>
    <x v="1"/>
    <n v="100000"/>
    <n v="0"/>
    <n v="1"/>
    <x v="26"/>
    <n v="2023"/>
    <s v="2023Q1"/>
  </r>
  <r>
    <s v="L01/070/9/000057/2023"/>
    <d v="2023-03-14T00:00:00"/>
    <d v="2023-04-04T00:00:00"/>
    <x v="1"/>
    <n v="100000"/>
    <n v="0"/>
    <n v="1"/>
    <x v="26"/>
    <n v="2023"/>
    <s v="2023Q1"/>
  </r>
  <r>
    <s v="L05/070/9/001635/2021"/>
    <d v="2021-07-29T00:00:00"/>
    <d v="2022-05-05T00:00:00"/>
    <x v="1"/>
    <n v="477600"/>
    <n v="477600"/>
    <n v="1"/>
    <x v="1"/>
    <n v="2022"/>
    <s v="2021Q3"/>
  </r>
  <r>
    <s v="L02/070/9/000058/2023"/>
    <d v="2023-04-06T00:00:00"/>
    <d v="2023-04-11T00:00:00"/>
    <x v="1"/>
    <n v="170000"/>
    <n v="0"/>
    <n v="1"/>
    <x v="26"/>
    <n v="2023"/>
    <s v="2023Q2"/>
  </r>
  <r>
    <s v="L01/110/9/000003/2023"/>
    <d v="2023-03-27T00:00:00"/>
    <d v="2023-04-06T00:00:00"/>
    <x v="4"/>
    <n v="100000"/>
    <n v="0"/>
    <n v="1"/>
    <x v="26"/>
    <n v="2023"/>
    <s v="2023Q1"/>
  </r>
  <r>
    <s v="L01/070/9/000059/2023"/>
    <d v="2023-04-10T00:00:00"/>
    <d v="2023-04-11T00:00:00"/>
    <x v="1"/>
    <n v="275450"/>
    <n v="175450"/>
    <n v="1"/>
    <x v="26"/>
    <n v="2023"/>
    <s v="2023Q2"/>
  </r>
  <r>
    <s v="L01/070/9/000060/2023"/>
    <d v="2023-03-31T00:00:00"/>
    <d v="2023-04-11T00:00:00"/>
    <x v="1"/>
    <n v="1200"/>
    <n v="-48800"/>
    <n v="1"/>
    <x v="26"/>
    <n v="2023"/>
    <s v="2023Q1"/>
  </r>
  <r>
    <s v="L01/070/9/000061/2023"/>
    <d v="2023-03-24T00:00:00"/>
    <d v="2023-04-11T00:00:00"/>
    <x v="1"/>
    <n v="100000"/>
    <n v="0"/>
    <n v="1"/>
    <x v="26"/>
    <n v="2023"/>
    <s v="2023Q1"/>
  </r>
  <r>
    <s v="L01/026/9/000001/2021"/>
    <d v="2021-12-19T00:00:00"/>
    <d v="2023-03-06T00:00:00"/>
    <x v="2"/>
    <n v="616805"/>
    <n v="616805"/>
    <n v="1"/>
    <x v="1"/>
    <n v="2023"/>
    <s v="2021Q4"/>
  </r>
  <r>
    <s v="L01/080/9/000005/2023"/>
    <d v="2023-04-10T00:00:00"/>
    <d v="2023-04-13T00:00:00"/>
    <x v="0"/>
    <n v="93000"/>
    <n v="-7000"/>
    <n v="1"/>
    <x v="26"/>
    <n v="2023"/>
    <s v="2023Q2"/>
  </r>
  <r>
    <s v="L01/103/9/000002/2022"/>
    <d v="2022-11-22T00:00:00"/>
    <d v="2022-12-06T00:00:00"/>
    <x v="3"/>
    <n v="400000"/>
    <n v="0"/>
    <n v="1"/>
    <x v="25"/>
    <n v="2022"/>
    <s v="2022Q4"/>
  </r>
  <r>
    <s v="L01/110/9/000028/2022"/>
    <d v="2022-08-25T00:00:00"/>
    <d v="2022-08-26T00:00:00"/>
    <x v="4"/>
    <n v="20000"/>
    <n v="0"/>
    <n v="1"/>
    <x v="25"/>
    <n v="2022"/>
    <s v="2022Q3"/>
  </r>
  <r>
    <s v="L01/070/9/000062/2023"/>
    <d v="2023-04-12T00:00:00"/>
    <d v="2023-04-13T00:00:00"/>
    <x v="1"/>
    <n v="0"/>
    <n v="-500"/>
    <n v="1"/>
    <x v="26"/>
    <n v="2023"/>
    <s v="2023Q2"/>
  </r>
  <r>
    <s v="L01/070/9/000063/2023"/>
    <d v="2023-04-10T00:00:00"/>
    <d v="2023-04-18T00:00:00"/>
    <x v="1"/>
    <n v="552640"/>
    <n v="-360"/>
    <n v="1"/>
    <x v="26"/>
    <n v="2023"/>
    <s v="2023Q2"/>
  </r>
  <r>
    <s v="L01/110/9/000029/2022"/>
    <d v="2022-09-09T00:00:00"/>
    <d v="2023-04-18T00:00:00"/>
    <x v="4"/>
    <n v="10000"/>
    <n v="0"/>
    <n v="1"/>
    <x v="25"/>
    <n v="2023"/>
    <s v="2022Q3"/>
  </r>
  <r>
    <s v="L02/070/9/000064/2023"/>
    <d v="2023-04-13T00:00:00"/>
    <d v="2023-04-19T00:00:00"/>
    <x v="1"/>
    <n v="50000"/>
    <n v="0"/>
    <n v="1"/>
    <x v="26"/>
    <n v="2023"/>
    <s v="2023Q2"/>
  </r>
  <r>
    <s v="L02/080/9/000017/2006"/>
    <d v="2006-01-16T00:00:00"/>
    <d v="2006-01-16T00:00:00"/>
    <x v="0"/>
    <n v="42350"/>
    <n v="42350"/>
    <n v="1"/>
    <x v="11"/>
    <n v="2006"/>
    <s v="2006Q1"/>
  </r>
  <r>
    <s v="L02/070/9/000065/2023"/>
    <d v="2023-04-16T00:00:00"/>
    <d v="2023-04-19T00:00:00"/>
    <x v="1"/>
    <n v="18000"/>
    <n v="0"/>
    <n v="1"/>
    <x v="26"/>
    <n v="2023"/>
    <s v="2023Q2"/>
  </r>
  <r>
    <s v="L02/070/9/000066/2023"/>
    <d v="2023-04-11T00:00:00"/>
    <d v="2023-04-11T00:00:00"/>
    <x v="1"/>
    <n v="100000"/>
    <n v="0"/>
    <n v="1"/>
    <x v="26"/>
    <n v="2023"/>
    <s v="2023Q2"/>
  </r>
  <r>
    <s v="L01/070/9/000067/2023"/>
    <d v="2023-04-23T00:00:00"/>
    <d v="2023-04-25T00:00:00"/>
    <x v="1"/>
    <n v="196124"/>
    <n v="-303876"/>
    <n v="1"/>
    <x v="26"/>
    <n v="2023"/>
    <s v="2023Q2"/>
  </r>
  <r>
    <s v="L02/070/9/000068/2023"/>
    <d v="2023-04-17T00:00:00"/>
    <d v="2023-04-24T00:00:00"/>
    <x v="1"/>
    <n v="516860"/>
    <n v="0"/>
    <n v="1"/>
    <x v="26"/>
    <n v="2023"/>
    <s v="2023Q2"/>
  </r>
  <r>
    <s v="L02/070/9/000070/2023"/>
    <d v="2023-04-22T00:00:00"/>
    <d v="2023-04-28T00:00:00"/>
    <x v="1"/>
    <n v="100000"/>
    <n v="0"/>
    <n v="1"/>
    <x v="26"/>
    <n v="2023"/>
    <s v="2023Q2"/>
  </r>
  <r>
    <s v="L01/080/9/000006/2023"/>
    <d v="2023-05-01T00:00:00"/>
    <d v="2023-05-04T00:00:00"/>
    <x v="0"/>
    <n v="50000"/>
    <n v="0"/>
    <n v="1"/>
    <x v="26"/>
    <n v="2023"/>
    <s v="2023Q2"/>
  </r>
  <r>
    <s v="L01/070/9/000071/2023"/>
    <d v="2023-04-15T00:00:00"/>
    <d v="2023-05-04T00:00:00"/>
    <x v="1"/>
    <n v="50000"/>
    <n v="0"/>
    <n v="1"/>
    <x v="26"/>
    <n v="2023"/>
    <s v="2023Q2"/>
  </r>
  <r>
    <s v="L01/023/9/000004/2020"/>
    <d v="2020-02-11T00:00:00"/>
    <d v="2021-07-13T00:00:00"/>
    <x v="2"/>
    <n v="142006"/>
    <n v="20193.253199999999"/>
    <n v="1"/>
    <x v="0"/>
    <n v="2021"/>
    <s v="2020Q1"/>
  </r>
  <r>
    <s v="L01/041/9/000001/2023"/>
    <d v="2023-02-08T00:00:00"/>
    <d v="2023-02-09T00:00:00"/>
    <x v="8"/>
    <n v="1500000"/>
    <n v="1500000"/>
    <n v="1"/>
    <x v="26"/>
    <n v="2023"/>
    <s v="2023Q1"/>
  </r>
  <r>
    <s v="L02/070/9/000072/2023"/>
    <d v="2023-04-20T00:00:00"/>
    <d v="2023-05-05T00:00:00"/>
    <x v="1"/>
    <n v="100000"/>
    <n v="0"/>
    <n v="1"/>
    <x v="26"/>
    <n v="2023"/>
    <s v="2023Q2"/>
  </r>
  <r>
    <s v="L05/070/9/000073/2023"/>
    <d v="2023-05-01T00:00:00"/>
    <d v="2023-05-05T00:00:00"/>
    <x v="1"/>
    <n v="9360"/>
    <n v="-90640"/>
    <n v="1"/>
    <x v="26"/>
    <n v="2023"/>
    <s v="2023Q2"/>
  </r>
  <r>
    <s v="L01/070/9/000074/2023"/>
    <d v="2023-04-23T00:00:00"/>
    <d v="2023-05-08T00:00:00"/>
    <x v="1"/>
    <n v="50000"/>
    <n v="0"/>
    <n v="1"/>
    <x v="26"/>
    <n v="2023"/>
    <s v="2023Q2"/>
  </r>
  <r>
    <s v="L01/026/9/000002/2020"/>
    <d v="2020-02-11T00:00:00"/>
    <d v="2020-02-11T00:00:00"/>
    <x v="2"/>
    <n v="22549208"/>
    <n v="403630.82319999998"/>
    <n v="1"/>
    <x v="0"/>
    <n v="2020"/>
    <s v="2020Q1"/>
  </r>
  <r>
    <s v="L01/023/9/000005/2020"/>
    <d v="2020-02-11T00:00:00"/>
    <d v="2022-07-22T00:00:00"/>
    <x v="2"/>
    <n v="473355"/>
    <n v="11644.532999999999"/>
    <n v="1"/>
    <x v="0"/>
    <n v="2022"/>
    <s v="2020Q1"/>
  </r>
  <r>
    <s v="L02/080/9/000007/2023"/>
    <d v="2023-05-07T00:00:00"/>
    <d v="2023-05-10T00:00:00"/>
    <x v="0"/>
    <n v="0"/>
    <n v="-20000"/>
    <n v="1"/>
    <x v="26"/>
    <n v="2023"/>
    <s v="2023Q2"/>
  </r>
  <r>
    <s v="L02/070/9/000075/2023"/>
    <d v="2023-05-05T00:00:00"/>
    <d v="2023-05-10T00:00:00"/>
    <x v="1"/>
    <n v="9320"/>
    <n v="0"/>
    <n v="1"/>
    <x v="26"/>
    <n v="2023"/>
    <s v="2023Q2"/>
  </r>
  <r>
    <s v="L01/070/9/000076/2023"/>
    <d v="2023-04-26T00:00:00"/>
    <d v="2023-05-10T00:00:00"/>
    <x v="1"/>
    <n v="20000"/>
    <n v="0"/>
    <n v="1"/>
    <x v="26"/>
    <n v="2023"/>
    <s v="2023Q2"/>
  </r>
  <r>
    <s v="L01/070/9/000077/2023"/>
    <d v="2023-05-04T00:00:00"/>
    <d v="2023-05-05T00:00:00"/>
    <x v="1"/>
    <n v="3000"/>
    <n v="-97000"/>
    <n v="1"/>
    <x v="26"/>
    <n v="2023"/>
    <s v="2023Q2"/>
  </r>
  <r>
    <s v="L01/070/9/000078/2023"/>
    <d v="2023-05-01T00:00:00"/>
    <d v="2023-05-11T00:00:00"/>
    <x v="1"/>
    <n v="7000"/>
    <n v="-184000"/>
    <n v="1"/>
    <x v="26"/>
    <n v="2023"/>
    <s v="2023Q2"/>
  </r>
  <r>
    <s v="L01/070/9/000079/2023"/>
    <d v="2023-05-05T00:00:00"/>
    <d v="2023-05-12T00:00:00"/>
    <x v="1"/>
    <n v="69500"/>
    <n v="0"/>
    <n v="1"/>
    <x v="26"/>
    <n v="2023"/>
    <s v="2023Q2"/>
  </r>
  <r>
    <s v="L01/070/9/000080/2023"/>
    <d v="2023-05-09T00:00:00"/>
    <d v="2023-05-12T00:00:00"/>
    <x v="1"/>
    <n v="0"/>
    <n v="-12000"/>
    <n v="1"/>
    <x v="26"/>
    <n v="2023"/>
    <s v="2023Q2"/>
  </r>
  <r>
    <s v="L01/070/9/000081/2023"/>
    <d v="2023-04-12T00:00:00"/>
    <d v="2023-05-11T00:00:00"/>
    <x v="1"/>
    <n v="50000"/>
    <n v="0"/>
    <n v="1"/>
    <x v="26"/>
    <n v="2023"/>
    <s v="2023Q2"/>
  </r>
  <r>
    <s v="L02/070/9/000082/2023"/>
    <d v="2023-05-04T00:00:00"/>
    <d v="2023-05-12T00:00:00"/>
    <x v="1"/>
    <n v="546100"/>
    <n v="346100"/>
    <n v="1"/>
    <x v="26"/>
    <n v="2023"/>
    <s v="2023Q2"/>
  </r>
  <r>
    <s v="L02/080/9/000008/2023"/>
    <d v="2023-04-16T00:00:00"/>
    <d v="2023-05-16T00:00:00"/>
    <x v="0"/>
    <n v="2000000"/>
    <n v="1950000"/>
    <n v="1"/>
    <x v="26"/>
    <n v="2023"/>
    <s v="2023Q2"/>
  </r>
  <r>
    <s v="L02/070/9/000083/2023"/>
    <d v="2023-05-08T00:00:00"/>
    <d v="2023-05-17T00:00:00"/>
    <x v="1"/>
    <n v="100000"/>
    <n v="0"/>
    <n v="1"/>
    <x v="26"/>
    <n v="2023"/>
    <s v="2023Q2"/>
  </r>
  <r>
    <s v="L01/040/9/000010/2021"/>
    <d v="2021-10-06T00:00:00"/>
    <d v="2023-05-18T00:00:00"/>
    <x v="8"/>
    <n v="3620050"/>
    <n v="3620050"/>
    <n v="1"/>
    <x v="1"/>
    <n v="2023"/>
    <s v="2021Q4"/>
  </r>
  <r>
    <s v="L01/040/9/000012/2020"/>
    <d v="2020-01-03T00:00:00"/>
    <d v="2023-05-11T00:00:00"/>
    <x v="8"/>
    <n v="1419593"/>
    <n v="52666.900300000001"/>
    <n v="1"/>
    <x v="0"/>
    <n v="2023"/>
    <s v="2020Q1"/>
  </r>
  <r>
    <s v="L01/070/9/000084/2023"/>
    <d v="2023-05-13T00:00:00"/>
    <d v="2023-05-19T00:00:00"/>
    <x v="1"/>
    <n v="0"/>
    <n v="-304578"/>
    <n v="1"/>
    <x v="26"/>
    <n v="2023"/>
    <s v="2023Q2"/>
  </r>
  <r>
    <s v="L01/700/9/001286/2020"/>
    <d v="2020-02-19T00:00:00"/>
    <d v="2023-04-24T00:00:00"/>
    <x v="1"/>
    <n v="1000"/>
    <n v="0"/>
    <n v="1"/>
    <x v="0"/>
    <n v="2023"/>
    <s v="2020Q1"/>
  </r>
  <r>
    <s v="L01/070/9/000085/2023"/>
    <d v="2023-05-21T00:00:00"/>
    <d v="2023-05-22T00:00:00"/>
    <x v="1"/>
    <n v="300"/>
    <n v="-99700"/>
    <n v="1"/>
    <x v="26"/>
    <n v="2023"/>
    <s v="2023Q2"/>
  </r>
  <r>
    <s v="L02/070/9/000086/2023"/>
    <d v="2023-05-05T00:00:00"/>
    <d v="2023-05-23T00:00:00"/>
    <x v="1"/>
    <n v="600000"/>
    <n v="500000"/>
    <n v="1"/>
    <x v="26"/>
    <n v="2023"/>
    <s v="2023Q2"/>
  </r>
  <r>
    <s v="L01/070/9/000087/2023"/>
    <d v="2023-05-20T00:00:00"/>
    <d v="2023-05-23T00:00:00"/>
    <x v="1"/>
    <n v="100000"/>
    <n v="0"/>
    <n v="1"/>
    <x v="26"/>
    <n v="2023"/>
    <s v="2023Q2"/>
  </r>
  <r>
    <s v="L01/070/9/000088/2023"/>
    <d v="2023-04-14T00:00:00"/>
    <d v="2023-05-22T00:00:00"/>
    <x v="1"/>
    <n v="0"/>
    <n v="-30000"/>
    <n v="1"/>
    <x v="26"/>
    <n v="2023"/>
    <s v="2023Q2"/>
  </r>
  <r>
    <s v="L01/070/9/000089/2023"/>
    <d v="2023-05-12T00:00:00"/>
    <d v="2023-05-23T00:00:00"/>
    <x v="1"/>
    <n v="0"/>
    <n v="-10000"/>
    <n v="1"/>
    <x v="26"/>
    <n v="2023"/>
    <s v="2023Q2"/>
  </r>
  <r>
    <s v="L01/070/9/000090/2023"/>
    <d v="2023-05-21T00:00:00"/>
    <d v="2023-05-24T00:00:00"/>
    <x v="1"/>
    <n v="0"/>
    <n v="-100000"/>
    <n v="1"/>
    <x v="26"/>
    <n v="2023"/>
    <s v="2023Q2"/>
  </r>
  <r>
    <s v="L02/070/9/000091/2023"/>
    <d v="2023-05-25T00:00:00"/>
    <d v="2023-05-26T00:00:00"/>
    <x v="1"/>
    <n v="2200"/>
    <n v="-97800"/>
    <n v="1"/>
    <x v="26"/>
    <n v="2023"/>
    <s v="2023Q2"/>
  </r>
  <r>
    <s v="L01/070/9/000092/2023"/>
    <d v="2023-05-13T00:00:00"/>
    <d v="2023-05-24T00:00:00"/>
    <x v="1"/>
    <n v="10000"/>
    <n v="0"/>
    <n v="1"/>
    <x v="26"/>
    <n v="2023"/>
    <s v="2023Q2"/>
  </r>
  <r>
    <s v="L01/070/9/000093/2023"/>
    <d v="2023-05-15T00:00:00"/>
    <d v="2023-05-29T00:00:00"/>
    <x v="1"/>
    <n v="100000"/>
    <n v="0"/>
    <n v="1"/>
    <x v="26"/>
    <n v="2023"/>
    <s v="2023Q2"/>
  </r>
  <r>
    <s v="L01/070/9/000094/2023"/>
    <d v="2023-05-12T00:00:00"/>
    <d v="2023-05-29T00:00:00"/>
    <x v="1"/>
    <n v="10000"/>
    <n v="0"/>
    <n v="1"/>
    <x v="26"/>
    <n v="2023"/>
    <s v="2023Q2"/>
  </r>
  <r>
    <s v="L05/070/9/001637/2021"/>
    <d v="2021-11-26T00:00:00"/>
    <d v="2021-11-30T00:00:00"/>
    <x v="1"/>
    <n v="9000"/>
    <n v="9000"/>
    <n v="1"/>
    <x v="1"/>
    <n v="2021"/>
    <s v="2021Q4"/>
  </r>
  <r>
    <s v="L02/070/9/000096/2023"/>
    <d v="2023-06-01T00:00:00"/>
    <d v="2023-06-05T00:00:00"/>
    <x v="1"/>
    <n v="100000"/>
    <n v="0"/>
    <n v="1"/>
    <x v="26"/>
    <n v="2023"/>
    <s v="2023Q2"/>
  </r>
  <r>
    <s v="L02/070/9/000097/2023"/>
    <d v="2023-06-01T00:00:00"/>
    <d v="2023-06-05T00:00:00"/>
    <x v="1"/>
    <n v="209496"/>
    <n v="-7000"/>
    <n v="1"/>
    <x v="26"/>
    <n v="2023"/>
    <s v="2023Q2"/>
  </r>
  <r>
    <s v="L01/070/9/000098/2023"/>
    <d v="2023-06-02T00:00:00"/>
    <d v="2023-06-05T00:00:00"/>
    <x v="1"/>
    <n v="230000"/>
    <n v="180000"/>
    <n v="1"/>
    <x v="26"/>
    <n v="2023"/>
    <s v="2023Q2"/>
  </r>
  <r>
    <s v="L01/087/9/000010/2023"/>
    <d v="2023-02-02T00:00:00"/>
    <d v="2023-06-02T00:00:00"/>
    <x v="0"/>
    <n v="50000"/>
    <n v="0"/>
    <n v="1"/>
    <x v="26"/>
    <n v="2023"/>
    <s v="2023Q1"/>
  </r>
  <r>
    <s v="L05/070/9/000099/2023"/>
    <d v="2023-06-02T00:00:00"/>
    <d v="2023-06-06T00:00:00"/>
    <x v="1"/>
    <n v="100000"/>
    <n v="0"/>
    <n v="1"/>
    <x v="26"/>
    <n v="2023"/>
    <s v="2023Q2"/>
  </r>
  <r>
    <s v="L02/070/9/000100/2023"/>
    <d v="2023-05-26T00:00:00"/>
    <d v="2023-06-02T00:00:00"/>
    <x v="1"/>
    <n v="0"/>
    <n v="-15000"/>
    <n v="1"/>
    <x v="26"/>
    <n v="2023"/>
    <s v="2023Q2"/>
  </r>
  <r>
    <s v="L05/070/9/000101/2023"/>
    <d v="2023-06-04T00:00:00"/>
    <d v="2023-06-08T00:00:00"/>
    <x v="1"/>
    <n v="1206860"/>
    <n v="1106860"/>
    <n v="1"/>
    <x v="26"/>
    <n v="2023"/>
    <s v="2023Q2"/>
  </r>
  <r>
    <s v="L02/070/9/000102/2023"/>
    <d v="2023-06-04T00:00:00"/>
    <d v="2023-06-05T00:00:00"/>
    <x v="1"/>
    <n v="29000"/>
    <n v="-71000"/>
    <n v="1"/>
    <x v="26"/>
    <n v="2023"/>
    <s v="2023Q2"/>
  </r>
  <r>
    <s v="L02/070/9/000103/2023"/>
    <d v="2023-06-01T00:00:00"/>
    <d v="2023-06-09T00:00:00"/>
    <x v="1"/>
    <n v="1000000"/>
    <n v="0"/>
    <n v="1"/>
    <x v="26"/>
    <n v="2023"/>
    <s v="2023Q2"/>
  </r>
  <r>
    <s v="L01/070/9/000104/2023"/>
    <d v="2023-05-02T00:00:00"/>
    <d v="2023-06-10T00:00:00"/>
    <x v="1"/>
    <n v="110556"/>
    <n v="30556"/>
    <n v="1"/>
    <x v="26"/>
    <n v="2023"/>
    <s v="2023Q2"/>
  </r>
  <r>
    <s v="L05/070/9/000105/2023"/>
    <d v="2023-06-02T00:00:00"/>
    <d v="2023-06-08T00:00:00"/>
    <x v="1"/>
    <n v="10000"/>
    <n v="0"/>
    <n v="1"/>
    <x v="26"/>
    <n v="2023"/>
    <s v="2023Q2"/>
  </r>
  <r>
    <s v="L01/070/9/000106/2023"/>
    <d v="2023-04-30T00:00:00"/>
    <d v="2023-06-08T00:00:00"/>
    <x v="1"/>
    <n v="80000"/>
    <n v="0"/>
    <n v="1"/>
    <x v="26"/>
    <n v="2023"/>
    <s v="2023Q2"/>
  </r>
  <r>
    <s v="L01/088/9/000324/2021"/>
    <d v="2021-03-14T00:00:00"/>
    <d v="2023-06-13T00:00:00"/>
    <x v="0"/>
    <n v="1029350"/>
    <n v="1029350"/>
    <n v="1"/>
    <x v="1"/>
    <n v="2023"/>
    <s v="2021Q1"/>
  </r>
  <r>
    <s v="L05/070/9/000107/2023"/>
    <d v="2023-06-07T00:00:00"/>
    <d v="2023-06-14T00:00:00"/>
    <x v="1"/>
    <n v="372000"/>
    <n v="-3300"/>
    <n v="1"/>
    <x v="26"/>
    <n v="2023"/>
    <s v="2023Q2"/>
  </r>
  <r>
    <s v="L01/070/9/000108/2023"/>
    <d v="2023-06-13T00:00:00"/>
    <d v="2023-06-14T00:00:00"/>
    <x v="1"/>
    <n v="550000"/>
    <n v="450000"/>
    <n v="1"/>
    <x v="26"/>
    <n v="2023"/>
    <s v="2023Q2"/>
  </r>
  <r>
    <s v="L01/112/9/000011/2017"/>
    <d v="2017-08-31T00:00:00"/>
    <d v="2023-06-15T00:00:00"/>
    <x v="4"/>
    <n v="50000"/>
    <n v="50000"/>
    <n v="1"/>
    <x v="14"/>
    <n v="2023"/>
    <s v="2017Q3"/>
  </r>
  <r>
    <s v="L02/070/9/000109/2023"/>
    <d v="2023-06-12T00:00:00"/>
    <d v="2023-06-15T00:00:00"/>
    <x v="1"/>
    <n v="80000"/>
    <n v="0"/>
    <n v="1"/>
    <x v="26"/>
    <n v="2023"/>
    <s v="2023Q2"/>
  </r>
  <r>
    <s v="L01/800/9/000376/2021"/>
    <d v="2021-09-08T00:00:00"/>
    <d v="2023-06-16T00:00:00"/>
    <x v="0"/>
    <n v="100000"/>
    <n v="100000"/>
    <n v="1"/>
    <x v="1"/>
    <n v="2023"/>
    <s v="2021Q3"/>
  </r>
  <r>
    <s v="L02/070/9/000110/2023"/>
    <d v="2023-06-18T00:00:00"/>
    <d v="2023-06-21T00:00:00"/>
    <x v="1"/>
    <n v="9280"/>
    <n v="-90720"/>
    <n v="1"/>
    <x v="26"/>
    <n v="2023"/>
    <s v="2023Q2"/>
  </r>
  <r>
    <s v="L01/070/9/000111/2023"/>
    <d v="2023-06-07T00:00:00"/>
    <d v="2023-06-21T00:00:00"/>
    <x v="1"/>
    <n v="301001"/>
    <n v="-255380"/>
    <n v="1"/>
    <x v="26"/>
    <n v="2023"/>
    <s v="2023Q2"/>
  </r>
  <r>
    <s v="L01/070/9/000112/2023"/>
    <d v="2023-05-31T00:00:00"/>
    <d v="2023-06-22T00:00:00"/>
    <x v="1"/>
    <n v="154000"/>
    <n v="54000"/>
    <n v="1"/>
    <x v="26"/>
    <n v="2023"/>
    <s v="2023Q2"/>
  </r>
  <r>
    <s v="L01/040/9/000003/2023"/>
    <d v="2023-02-05T00:00:00"/>
    <d v="2023-02-09T00:00:00"/>
    <x v="8"/>
    <n v="833184"/>
    <n v="833184"/>
    <n v="1"/>
    <x v="26"/>
    <n v="2023"/>
    <s v="2023Q1"/>
  </r>
  <r>
    <s v="L02/064/9/000001/2023"/>
    <d v="2023-05-13T00:00:00"/>
    <d v="2023-06-21T00:00:00"/>
    <x v="7"/>
    <n v="1941500"/>
    <n v="1941500"/>
    <n v="1"/>
    <x v="26"/>
    <n v="2023"/>
    <s v="2023Q2"/>
  </r>
  <r>
    <s v="L07/080/9/000011/2023"/>
    <d v="2023-06-11T00:00:00"/>
    <d v="2023-06-26T00:00:00"/>
    <x v="0"/>
    <n v="80000"/>
    <n v="0"/>
    <n v="1"/>
    <x v="26"/>
    <n v="2023"/>
    <s v="2023Q2"/>
  </r>
  <r>
    <s v="L01/087/9/000051/2022"/>
    <d v="2022-03-05T00:00:00"/>
    <d v="2023-06-21T00:00:00"/>
    <x v="0"/>
    <n v="500000"/>
    <n v="0"/>
    <n v="1"/>
    <x v="25"/>
    <n v="2023"/>
    <s v="2022Q1"/>
  </r>
  <r>
    <s v="L01/070/9/000363/2022"/>
    <d v="2022-11-11T00:00:00"/>
    <d v="2023-06-27T00:00:00"/>
    <x v="1"/>
    <n v="1"/>
    <n v="0"/>
    <n v="1"/>
    <x v="25"/>
    <n v="2023"/>
    <s v="2022Q4"/>
  </r>
  <r>
    <s v="L05/070/9/000113/2023"/>
    <d v="2023-06-17T00:00:00"/>
    <d v="2023-06-27T00:00:00"/>
    <x v="1"/>
    <n v="50000"/>
    <n v="0"/>
    <n v="1"/>
    <x v="26"/>
    <n v="2023"/>
    <s v="2023Q2"/>
  </r>
  <r>
    <s v="L01/070/9/000114/2023"/>
    <d v="2023-06-17T00:00:00"/>
    <d v="2023-06-26T00:00:00"/>
    <x v="1"/>
    <n v="0"/>
    <n v="-1655"/>
    <n v="1"/>
    <x v="26"/>
    <n v="2023"/>
    <s v="2023Q2"/>
  </r>
  <r>
    <s v="L01/070/9/000115/2023"/>
    <d v="2023-06-16T00:00:00"/>
    <d v="2023-07-03T00:00:00"/>
    <x v="1"/>
    <n v="286625"/>
    <n v="-26700"/>
    <n v="1"/>
    <x v="26"/>
    <n v="2023"/>
    <s v="2023Q2"/>
  </r>
  <r>
    <s v="L01/070/9/000116/2023"/>
    <d v="2023-06-23T00:00:00"/>
    <d v="2023-06-27T00:00:00"/>
    <x v="1"/>
    <n v="100000"/>
    <n v="0"/>
    <n v="1"/>
    <x v="26"/>
    <n v="2023"/>
    <s v="2023Q2"/>
  </r>
  <r>
    <s v="L01/070/9/000117/2023"/>
    <d v="2023-07-01T00:00:00"/>
    <d v="2023-07-04T00:00:00"/>
    <x v="1"/>
    <n v="245000"/>
    <n v="145000"/>
    <n v="1"/>
    <x v="26"/>
    <n v="2023"/>
    <s v="2023Q3"/>
  </r>
  <r>
    <s v="L05/070/9/000118/2023"/>
    <d v="2023-06-23T00:00:00"/>
    <d v="2023-06-30T00:00:00"/>
    <x v="1"/>
    <n v="10000"/>
    <n v="0"/>
    <n v="1"/>
    <x v="26"/>
    <n v="2023"/>
    <s v="2023Q2"/>
  </r>
  <r>
    <s v="L01/070/9/000119/2023"/>
    <d v="2023-06-29T00:00:00"/>
    <d v="2023-06-30T00:00:00"/>
    <x v="1"/>
    <n v="0"/>
    <n v="-202800"/>
    <n v="1"/>
    <x v="26"/>
    <n v="2023"/>
    <s v="2023Q2"/>
  </r>
  <r>
    <s v="L01/070/9/000120/2023"/>
    <d v="2023-06-14T00:00:00"/>
    <d v="2023-07-05T00:00:00"/>
    <x v="1"/>
    <n v="100000"/>
    <n v="0"/>
    <n v="1"/>
    <x v="26"/>
    <n v="2023"/>
    <s v="2023Q2"/>
  </r>
  <r>
    <s v="L01/070/9/000121/2023"/>
    <d v="2023-06-29T00:00:00"/>
    <d v="2023-06-30T00:00:00"/>
    <x v="1"/>
    <n v="175000"/>
    <n v="95000"/>
    <n v="1"/>
    <x v="26"/>
    <n v="2023"/>
    <s v="2023Q2"/>
  </r>
  <r>
    <s v="L15/070/9/000122/2023"/>
    <d v="2023-06-29T00:00:00"/>
    <d v="2023-07-05T00:00:00"/>
    <x v="1"/>
    <n v="170000"/>
    <n v="90000"/>
    <n v="1"/>
    <x v="26"/>
    <n v="2023"/>
    <s v="2023Q2"/>
  </r>
  <r>
    <s v="L02/083/9/000002/2023"/>
    <d v="2023-04-13T00:00:00"/>
    <d v="2023-07-03T00:00:00"/>
    <x v="0"/>
    <n v="100000"/>
    <n v="0"/>
    <n v="1"/>
    <x v="26"/>
    <n v="2023"/>
    <s v="2023Q2"/>
  </r>
  <r>
    <s v="L02/070/9/000123/2023"/>
    <d v="2023-06-28T00:00:00"/>
    <d v="2023-06-29T00:00:00"/>
    <x v="1"/>
    <n v="1240700"/>
    <n v="1140700"/>
    <n v="1"/>
    <x v="26"/>
    <n v="2023"/>
    <s v="2023Q2"/>
  </r>
  <r>
    <s v="L01/070/9/000124/2023"/>
    <d v="2023-06-20T00:00:00"/>
    <d v="2023-06-23T00:00:00"/>
    <x v="1"/>
    <n v="2000"/>
    <n v="-98000"/>
    <n v="1"/>
    <x v="26"/>
    <n v="2023"/>
    <s v="2023Q2"/>
  </r>
  <r>
    <s v="L01/040/9/000004/2023"/>
    <d v="2023-06-26T00:00:00"/>
    <d v="2023-06-27T00:00:00"/>
    <x v="8"/>
    <n v="1500000"/>
    <n v="23151.105451784999"/>
    <n v="1"/>
    <x v="26"/>
    <n v="2023"/>
    <s v="2023Q2"/>
  </r>
  <r>
    <s v="L02/070/9/000125/2023"/>
    <d v="2023-06-25T00:00:00"/>
    <d v="2023-06-28T00:00:00"/>
    <x v="1"/>
    <n v="50000"/>
    <n v="-100000"/>
    <n v="1"/>
    <x v="26"/>
    <n v="2023"/>
    <s v="2023Q2"/>
  </r>
  <r>
    <s v="L01/070/9/000126/2023"/>
    <d v="2023-06-23T00:00:00"/>
    <d v="2023-07-05T00:00:00"/>
    <x v="1"/>
    <n v="600000"/>
    <n v="520000"/>
    <n v="1"/>
    <x v="26"/>
    <n v="2023"/>
    <s v="2023Q2"/>
  </r>
  <r>
    <s v="L01/070/9/000364/2022"/>
    <d v="2022-05-22T00:00:00"/>
    <d v="2023-07-11T00:00:00"/>
    <x v="1"/>
    <n v="100000"/>
    <n v="0"/>
    <n v="1"/>
    <x v="25"/>
    <n v="2023"/>
    <s v="2022Q2"/>
  </r>
  <r>
    <s v="L02/070/9/000127/2023"/>
    <d v="2023-07-03T00:00:00"/>
    <d v="2023-07-06T00:00:00"/>
    <x v="1"/>
    <n v="265000"/>
    <n v="165000"/>
    <n v="1"/>
    <x v="26"/>
    <n v="2023"/>
    <s v="2023Q3"/>
  </r>
  <r>
    <s v="L02/070/9/000128/2023"/>
    <d v="2023-06-19T00:00:00"/>
    <d v="2023-07-13T00:00:00"/>
    <x v="1"/>
    <n v="100000"/>
    <n v="0"/>
    <n v="1"/>
    <x v="26"/>
    <n v="2023"/>
    <s v="2023Q2"/>
  </r>
  <r>
    <s v="L01/092/9/000002/2023"/>
    <d v="2023-06-05T00:00:00"/>
    <d v="2023-07-06T00:00:00"/>
    <x v="9"/>
    <n v="0"/>
    <n v="-40000"/>
    <n v="1"/>
    <x v="26"/>
    <n v="2023"/>
    <s v="2023Q2"/>
  </r>
  <r>
    <s v="L01/070/9/000129/2023"/>
    <d v="2023-06-21T00:00:00"/>
    <d v="2023-07-21T00:00:00"/>
    <x v="1"/>
    <n v="0"/>
    <n v="-10000"/>
    <n v="1"/>
    <x v="26"/>
    <n v="2023"/>
    <s v="2023Q2"/>
  </r>
  <r>
    <s v="L05/070/9/001287/2020"/>
    <d v="2020-11-15T00:00:00"/>
    <d v="2023-06-26T00:00:00"/>
    <x v="1"/>
    <n v="50000"/>
    <n v="0"/>
    <n v="1"/>
    <x v="0"/>
    <n v="2023"/>
    <s v="2020Q4"/>
  </r>
  <r>
    <s v="L02/070/9/001288/2020"/>
    <d v="2020-09-17T00:00:00"/>
    <d v="2023-06-26T00:00:00"/>
    <x v="1"/>
    <n v="50000"/>
    <n v="0"/>
    <n v="1"/>
    <x v="0"/>
    <n v="2023"/>
    <s v="2020Q3"/>
  </r>
  <r>
    <s v="L01/080/9/000451/2020"/>
    <d v="2020-10-05T00:00:00"/>
    <d v="2023-06-26T00:00:00"/>
    <x v="0"/>
    <n v="50000"/>
    <n v="0"/>
    <n v="1"/>
    <x v="0"/>
    <n v="2023"/>
    <s v="2020Q4"/>
  </r>
  <r>
    <s v="L01/083/9/000326/2021"/>
    <d v="2021-01-20T00:00:00"/>
    <d v="2023-06-26T00:00:00"/>
    <x v="0"/>
    <n v="50000"/>
    <n v="50000"/>
    <n v="1"/>
    <x v="1"/>
    <n v="2023"/>
    <s v="2021Q1"/>
  </r>
  <r>
    <s v="L01/070/9/000130/2023"/>
    <d v="2023-07-16T00:00:00"/>
    <d v="2023-07-24T00:00:00"/>
    <x v="1"/>
    <n v="143500"/>
    <n v="43500"/>
    <n v="1"/>
    <x v="26"/>
    <n v="2023"/>
    <s v="2023Q3"/>
  </r>
  <r>
    <s v="L02/080/9/000012/2023"/>
    <d v="2023-07-22T00:00:00"/>
    <d v="2023-07-23T00:00:00"/>
    <x v="0"/>
    <n v="100000"/>
    <n v="0"/>
    <n v="1"/>
    <x v="26"/>
    <n v="2023"/>
    <s v="2023Q3"/>
  </r>
  <r>
    <s v="L01/080/9/000013/2023"/>
    <d v="2023-07-11T00:00:00"/>
    <d v="2023-07-24T00:00:00"/>
    <x v="0"/>
    <n v="258000"/>
    <n v="158000"/>
    <n v="1"/>
    <x v="26"/>
    <n v="2023"/>
    <s v="2023Q3"/>
  </r>
  <r>
    <s v="L01/070/9/000131/2023"/>
    <d v="2023-07-14T00:00:00"/>
    <d v="2023-07-24T00:00:00"/>
    <x v="1"/>
    <n v="0"/>
    <n v="-15000"/>
    <n v="1"/>
    <x v="26"/>
    <n v="2023"/>
    <s v="2023Q3"/>
  </r>
  <r>
    <s v="L01/087/9/000452/2020"/>
    <d v="2020-08-19T00:00:00"/>
    <d v="2023-07-17T00:00:00"/>
    <x v="0"/>
    <n v="50000"/>
    <n v="0"/>
    <n v="1"/>
    <x v="0"/>
    <n v="2023"/>
    <s v="2020Q3"/>
  </r>
  <r>
    <s v="L02/070/9/000132/2023"/>
    <d v="2023-07-05T00:00:00"/>
    <d v="2023-07-12T00:00:00"/>
    <x v="1"/>
    <n v="7000"/>
    <n v="-73000"/>
    <n v="1"/>
    <x v="26"/>
    <n v="2023"/>
    <s v="2023Q3"/>
  </r>
  <r>
    <s v="L05/070/9/000133/2023"/>
    <d v="2023-07-23T00:00:00"/>
    <d v="2023-07-26T00:00:00"/>
    <x v="1"/>
    <n v="0"/>
    <n v="-10000"/>
    <n v="1"/>
    <x v="26"/>
    <n v="2023"/>
    <s v="2023Q3"/>
  </r>
  <r>
    <s v="L01/070/9/000134/2023"/>
    <d v="2023-06-05T00:00:00"/>
    <d v="2023-07-05T00:00:00"/>
    <x v="1"/>
    <n v="15000"/>
    <n v="0"/>
    <n v="1"/>
    <x v="26"/>
    <n v="2023"/>
    <s v="2023Q2"/>
  </r>
  <r>
    <s v="L02/070/9/000135/2023"/>
    <d v="2023-07-18T00:00:00"/>
    <d v="2023-07-20T00:00:00"/>
    <x v="1"/>
    <n v="239800"/>
    <n v="239800"/>
    <n v="1"/>
    <x v="26"/>
    <n v="2023"/>
    <s v="2023Q3"/>
  </r>
  <r>
    <s v="L01/070/9/000136/2023"/>
    <d v="2023-07-20T00:00:00"/>
    <d v="2023-07-21T00:00:00"/>
    <x v="1"/>
    <n v="1800000"/>
    <n v="1800000"/>
    <n v="1"/>
    <x v="26"/>
    <n v="2023"/>
    <s v="2023Q3"/>
  </r>
  <r>
    <s v="L05/070/9/000137/2023"/>
    <d v="2023-07-10T00:00:00"/>
    <d v="2023-08-01T00:00:00"/>
    <x v="1"/>
    <n v="420406"/>
    <n v="420406"/>
    <n v="1"/>
    <x v="26"/>
    <n v="2023"/>
    <s v="2023Q3"/>
  </r>
  <r>
    <s v="L02/070/9/000139/2023"/>
    <d v="2023-07-28T00:00:00"/>
    <d v="2023-08-03T00:00:00"/>
    <x v="1"/>
    <n v="100000"/>
    <n v="100000"/>
    <n v="1"/>
    <x v="26"/>
    <n v="2023"/>
    <s v="2023Q3"/>
  </r>
  <r>
    <s v="L05/070/9/000140/2023"/>
    <d v="2023-07-25T00:00:00"/>
    <d v="2023-07-26T00:00:00"/>
    <x v="1"/>
    <n v="10000"/>
    <n v="10000"/>
    <n v="1"/>
    <x v="26"/>
    <n v="2023"/>
    <s v="2023Q3"/>
  </r>
  <r>
    <s v="L02/070/9/000141/2023"/>
    <d v="2023-07-26T00:00:00"/>
    <d v="2023-08-01T00:00:00"/>
    <x v="1"/>
    <n v="100000"/>
    <n v="100000"/>
    <n v="1"/>
    <x v="26"/>
    <n v="2023"/>
    <s v="2023Q3"/>
  </r>
  <r>
    <s v="L02/070/9/000142/2023"/>
    <d v="2023-08-06T00:00:00"/>
    <d v="2023-08-07T00:00:00"/>
    <x v="1"/>
    <n v="729300"/>
    <n v="729300"/>
    <n v="1"/>
    <x v="26"/>
    <n v="2023"/>
    <s v="2023Q3"/>
  </r>
  <r>
    <s v="L01/070/9/001289/2020"/>
    <d v="2020-08-29T00:00:00"/>
    <d v="2023-07-28T00:00:00"/>
    <x v="1"/>
    <n v="5000"/>
    <n v="0"/>
    <n v="1"/>
    <x v="0"/>
    <n v="2023"/>
    <s v="2020Q3"/>
  </r>
  <r>
    <s v="L01/070/9/000144/2023"/>
    <d v="2023-08-04T00:00:00"/>
    <d v="2023-08-11T00:00:00"/>
    <x v="1"/>
    <n v="100000"/>
    <n v="100000"/>
    <n v="1"/>
    <x v="26"/>
    <n v="2023"/>
    <s v="2023Q3"/>
  </r>
  <r>
    <s v="L01/070/9/000145/2023"/>
    <d v="2023-08-07T00:00:00"/>
    <d v="2023-08-14T00:00:00"/>
    <x v="1"/>
    <n v="100000"/>
    <n v="100000"/>
    <n v="1"/>
    <x v="26"/>
    <n v="2023"/>
    <s v="2023Q3"/>
  </r>
  <r>
    <s v="L02/070/9/000146/2023"/>
    <d v="2023-08-14T00:00:00"/>
    <d v="2023-08-15T00:00:00"/>
    <x v="1"/>
    <n v="9500"/>
    <n v="9500"/>
    <n v="1"/>
    <x v="26"/>
    <n v="2023"/>
    <s v="2023Q3"/>
  </r>
  <r>
    <s v="L02/070/9/000147/2023"/>
    <d v="2023-07-07T00:00:00"/>
    <d v="2023-07-08T00:00:00"/>
    <x v="1"/>
    <n v="100000"/>
    <n v="100000"/>
    <n v="1"/>
    <x v="26"/>
    <n v="2023"/>
    <s v="2023Q3"/>
  </r>
  <r>
    <s v="L01/070/9/000148/2023"/>
    <d v="2023-08-17T00:00:00"/>
    <d v="2023-08-21T00:00:00"/>
    <x v="1"/>
    <n v="7000"/>
    <n v="7000"/>
    <n v="1"/>
    <x v="26"/>
    <n v="2023"/>
    <s v="2023Q3"/>
  </r>
  <r>
    <s v="L01/070/9/000149/2023"/>
    <d v="2023-08-15T00:00:00"/>
    <d v="2023-08-23T00:00:00"/>
    <x v="1"/>
    <n v="100000"/>
    <n v="100000"/>
    <n v="1"/>
    <x v="26"/>
    <n v="2023"/>
    <s v="2023Q3"/>
  </r>
  <r>
    <s v="L01/070/9/000150/2023"/>
    <d v="2023-08-18T00:00:00"/>
    <d v="2023-08-21T00:00:00"/>
    <x v="1"/>
    <n v="329875"/>
    <n v="329875"/>
    <n v="1"/>
    <x v="26"/>
    <n v="2023"/>
    <s v="2023Q3"/>
  </r>
  <r>
    <s v="L01/083/9/000003/2023"/>
    <d v="2023-08-16T00:00:00"/>
    <d v="2023-08-21T00:00:00"/>
    <x v="0"/>
    <n v="30000"/>
    <n v="-40000"/>
    <n v="1"/>
    <x v="26"/>
    <n v="2023"/>
    <s v="2023Q3"/>
  </r>
  <r>
    <s v="L01/092/9/000003/2023"/>
    <d v="2023-08-12T00:00:00"/>
    <d v="2023-08-23T00:00:00"/>
    <x v="9"/>
    <n v="89389"/>
    <n v="72669.443704999998"/>
    <n v="1"/>
    <x v="26"/>
    <n v="2023"/>
    <s v="2023Q3"/>
  </r>
  <r>
    <s v="L01/040/9/000005/2023"/>
    <d v="2023-08-26T00:00:00"/>
    <d v="2023-08-28T00:00:00"/>
    <x v="8"/>
    <n v="100000"/>
    <n v="100000"/>
    <n v="1"/>
    <x v="26"/>
    <n v="2023"/>
    <s v="2023Q3"/>
  </r>
  <r>
    <s v="L05/070/9/000152/2023"/>
    <d v="2023-08-03T00:00:00"/>
    <d v="2023-08-29T00:00:00"/>
    <x v="1"/>
    <n v="89000"/>
    <n v="89000"/>
    <n v="1"/>
    <x v="26"/>
    <n v="2023"/>
    <s v="2023Q3"/>
  </r>
  <r>
    <s v="L01/080/9/000377/2021"/>
    <d v="2021-11-27T00:00:00"/>
    <d v="2023-06-26T00:00:00"/>
    <x v="0"/>
    <n v="290000"/>
    <n v="290000"/>
    <n v="1"/>
    <x v="1"/>
    <n v="2023"/>
    <s v="2021Q4"/>
  </r>
  <r>
    <s v="L01/070/9/000153/2023"/>
    <d v="2023-08-28T00:00:00"/>
    <d v="2023-08-31T00:00:00"/>
    <x v="1"/>
    <n v="7000"/>
    <n v="7000"/>
    <n v="1"/>
    <x v="26"/>
    <n v="2023"/>
    <s v="2023Q3"/>
  </r>
  <r>
    <s v="L01/070/9/000156/2023"/>
    <d v="2023-09-05T00:00:00"/>
    <d v="2023-09-08T00:00:00"/>
    <x v="1"/>
    <n v="8800"/>
    <n v="8800"/>
    <n v="1"/>
    <x v="26"/>
    <n v="2023"/>
    <s v="2023Q3"/>
  </r>
  <r>
    <s v="L01/070/9/000157/2023"/>
    <d v="2023-09-08T00:00:00"/>
    <d v="2023-09-09T00:00:00"/>
    <x v="1"/>
    <n v="80000"/>
    <n v="80000"/>
    <n v="1"/>
    <x v="26"/>
    <n v="2023"/>
    <s v="2023Q3"/>
  </r>
  <r>
    <s v="L01/070/9/000158/2023"/>
    <d v="2023-09-08T00:00:00"/>
    <d v="2023-09-12T00:00:00"/>
    <x v="1"/>
    <n v="70000"/>
    <n v="70000"/>
    <n v="1"/>
    <x v="26"/>
    <n v="2023"/>
    <s v="2023Q3"/>
  </r>
  <r>
    <s v="L01/070/9/000159/2023"/>
    <d v="2023-09-03T00:00:00"/>
    <d v="2023-09-12T00:00:00"/>
    <x v="1"/>
    <n v="50000"/>
    <n v="50000"/>
    <n v="1"/>
    <x v="26"/>
    <n v="2023"/>
    <s v="2023Q3"/>
  </r>
  <r>
    <s v="L01/070/9/000160/2023"/>
    <d v="2023-09-06T00:00:00"/>
    <d v="2023-09-09T00:00:00"/>
    <x v="1"/>
    <n v="100000"/>
    <n v="100000"/>
    <n v="1"/>
    <x v="26"/>
    <n v="2023"/>
    <s v="2023Q3"/>
  </r>
  <r>
    <s v="L01/070/9/000161/2023"/>
    <d v="2023-09-08T00:00:00"/>
    <d v="2023-09-14T00:00:00"/>
    <x v="1"/>
    <n v="50000"/>
    <n v="50000"/>
    <n v="1"/>
    <x v="26"/>
    <n v="2023"/>
    <s v="2023Q3"/>
  </r>
  <r>
    <s v="L02/070/9/000162/2023"/>
    <d v="2023-08-26T00:00:00"/>
    <d v="2023-09-15T00:00:00"/>
    <x v="1"/>
    <n v="100000"/>
    <n v="100000"/>
    <n v="1"/>
    <x v="26"/>
    <n v="2023"/>
    <s v="2023Q3"/>
  </r>
  <r>
    <s v="L01/070/9/000163/2023"/>
    <d v="2023-09-16T00:00:00"/>
    <d v="2023-09-18T00:00:00"/>
    <x v="1"/>
    <n v="770300"/>
    <n v="770300"/>
    <n v="1"/>
    <x v="26"/>
    <n v="2023"/>
    <s v="2023Q3"/>
  </r>
  <r>
    <s v="L01/087/9/000016/2023"/>
    <d v="2023-07-29T00:00:00"/>
    <d v="2023-09-20T00:00:00"/>
    <x v="0"/>
    <n v="50000"/>
    <n v="50000"/>
    <n v="1"/>
    <x v="26"/>
    <n v="2023"/>
    <s v="2023Q3"/>
  </r>
  <r>
    <s v="L01/070/9/000164/2023"/>
    <d v="2023-09-13T00:00:00"/>
    <d v="2023-09-20T00:00:00"/>
    <x v="1"/>
    <n v="5000"/>
    <n v="5000"/>
    <n v="1"/>
    <x v="26"/>
    <n v="2023"/>
    <s v="2023Q3"/>
  </r>
  <r>
    <s v="L01/070/9/000165/2023"/>
    <d v="2023-09-16T00:00:00"/>
    <d v="2023-09-19T00:00:00"/>
    <x v="1"/>
    <n v="620000"/>
    <n v="620000"/>
    <n v="1"/>
    <x v="26"/>
    <n v="2023"/>
    <s v="2023Q3"/>
  </r>
  <r>
    <s v="L02/070/9/000167/2023"/>
    <d v="2023-09-11T00:00:00"/>
    <d v="2023-09-21T00:00:00"/>
    <x v="1"/>
    <n v="20000"/>
    <n v="20000"/>
    <n v="1"/>
    <x v="26"/>
    <n v="2023"/>
    <s v="2023Q3"/>
  </r>
  <r>
    <s v="L02/111/9/000001/2023"/>
    <d v="2023-05-12T00:00:00"/>
    <d v="2023-06-14T00:00:00"/>
    <x v="4"/>
    <n v="50000"/>
    <n v="50000"/>
    <n v="1"/>
    <x v="26"/>
    <n v="2023"/>
    <s v="2023Q2"/>
  </r>
  <r>
    <s v="L02/111/9/000002/2023"/>
    <d v="2023-05-12T00:00:00"/>
    <d v="2023-06-14T00:00:00"/>
    <x v="4"/>
    <n v="50000"/>
    <n v="50000"/>
    <n v="1"/>
    <x v="26"/>
    <n v="2023"/>
    <s v="2023Q2"/>
  </r>
  <r>
    <s v="L02/070/9/000168/2023"/>
    <d v="2023-07-18T00:00:00"/>
    <d v="2023-07-24T00:00:00"/>
    <x v="1"/>
    <n v="30000"/>
    <n v="30000"/>
    <n v="1"/>
    <x v="26"/>
    <n v="2023"/>
    <s v="2023Q3"/>
  </r>
  <r>
    <s v="L01/070/9/000169/2023"/>
    <d v="2023-09-23T00:00:00"/>
    <d v="2023-09-25T00:00:00"/>
    <x v="1"/>
    <n v="2000"/>
    <n v="2000"/>
    <n v="1"/>
    <x v="26"/>
    <n v="2023"/>
    <s v="2023Q3"/>
  </r>
  <r>
    <s v="L01/070/9/000170/2023"/>
    <d v="2023-09-22T00:00:00"/>
    <d v="2023-09-25T00:00:00"/>
    <x v="1"/>
    <n v="10000"/>
    <n v="10000"/>
    <n v="1"/>
    <x v="26"/>
    <n v="2023"/>
    <s v="2023Q3"/>
  </r>
  <r>
    <s v="L02/070/9/000171/2023"/>
    <d v="2023-09-26T00:00:00"/>
    <d v="2023-09-26T00:00:00"/>
    <x v="1"/>
    <n v="80000"/>
    <n v="80000"/>
    <n v="1"/>
    <x v="26"/>
    <n v="2023"/>
    <s v="2023Q3"/>
  </r>
  <r>
    <s v="L01/070/9/000172/2023"/>
    <d v="2023-09-16T00:00:00"/>
    <d v="2023-09-26T00:00:00"/>
    <x v="1"/>
    <n v="25000"/>
    <n v="25000"/>
    <n v="1"/>
    <x v="26"/>
    <n v="2023"/>
    <s v="2023Q3"/>
  </r>
  <r>
    <s v="L01/070/9/000173/2023"/>
    <d v="2023-09-23T00:00:00"/>
    <d v="2023-09-26T00:00:00"/>
    <x v="1"/>
    <n v="691450"/>
    <n v="691450"/>
    <n v="1"/>
    <x v="26"/>
    <n v="2023"/>
    <s v="2023Q3"/>
  </r>
  <r>
    <s v="L01/080/9/000017/2023"/>
    <d v="2023-09-27T00:00:00"/>
    <d v="2023-09-29T00:00:00"/>
    <x v="0"/>
    <n v="80000"/>
    <n v="80000"/>
    <n v="1"/>
    <x v="26"/>
    <n v="2023"/>
    <s v="2023Q3"/>
  </r>
  <r>
    <s v="L01/030/9/000001/2023"/>
    <d v="2023-09-27T00:00:00"/>
    <d v="2023-09-27T00:00:00"/>
    <x v="6"/>
    <n v="15000"/>
    <n v="15000"/>
    <n v="1"/>
    <x v="26"/>
    <n v="2023"/>
    <s v="2023Q3"/>
  </r>
  <r>
    <s v="L01/103/9/000001/2023"/>
    <d v="2023-09-14T00:00:00"/>
    <d v="2023-09-26T00:00:00"/>
    <x v="3"/>
    <n v="0"/>
    <n v="-10000"/>
    <n v="1"/>
    <x v="26"/>
    <n v="2023"/>
    <s v="2023Q3"/>
  </r>
  <r>
    <s v="L01/111/9/000003/2023"/>
    <d v="2023-07-04T00:00:00"/>
    <d v="2023-09-28T00:00:00"/>
    <x v="4"/>
    <n v="266040"/>
    <n v="266040"/>
    <n v="1"/>
    <x v="26"/>
    <n v="2023"/>
    <s v="2023Q3"/>
  </r>
  <r>
    <s v="L01/092/9/000005/2023"/>
    <d v="2023-03-30T00:00:00"/>
    <d v="2023-04-26T00:00:00"/>
    <x v="9"/>
    <n v="50000"/>
    <n v="50000"/>
    <n v="1"/>
    <x v="26"/>
    <n v="2023"/>
    <s v="2023Q1"/>
  </r>
  <r>
    <s v="L01/103/9/000002/2023"/>
    <d v="2023-10-04T00:00:00"/>
    <d v="2023-10-06T00:00:00"/>
    <x v="3"/>
    <n v="50000"/>
    <n v="50000"/>
    <n v="1"/>
    <x v="26"/>
    <n v="2023"/>
    <s v="2023Q4"/>
  </r>
  <r>
    <s v="L01/070/9/000175/2023"/>
    <d v="2023-10-01T00:00:00"/>
    <d v="2023-10-11T00:00:00"/>
    <x v="1"/>
    <n v="50000"/>
    <n v="50000"/>
    <n v="1"/>
    <x v="26"/>
    <n v="2023"/>
    <s v="2023Q4"/>
  </r>
  <r>
    <s v="L01/070/9/000176/2023"/>
    <d v="2023-08-23T00:00:00"/>
    <d v="2023-09-08T00:00:00"/>
    <x v="1"/>
    <n v="40500"/>
    <n v="40500"/>
    <n v="1"/>
    <x v="26"/>
    <n v="2023"/>
    <s v="2023Q3"/>
  </r>
  <r>
    <s v="L02/070/9/000177/2023"/>
    <d v="2023-08-24T00:00:00"/>
    <d v="2023-10-09T00:00:00"/>
    <x v="1"/>
    <n v="16000"/>
    <n v="16000"/>
    <n v="1"/>
    <x v="26"/>
    <n v="2023"/>
    <s v="2023Q3"/>
  </r>
  <r>
    <s v="L01/070/9/000178/2023"/>
    <d v="2023-10-12T00:00:00"/>
    <d v="2023-10-13T00:00:00"/>
    <x v="1"/>
    <n v="626700"/>
    <n v="626700"/>
    <n v="1"/>
    <x v="26"/>
    <n v="2023"/>
    <s v="2023Q4"/>
  </r>
  <r>
    <s v="L01/080/9/000019/2023"/>
    <d v="2023-10-11T00:00:00"/>
    <d v="2023-10-18T00:00:00"/>
    <x v="0"/>
    <n v="36366"/>
    <n v="36366"/>
    <n v="1"/>
    <x v="26"/>
    <n v="2023"/>
    <s v="2023Q4"/>
  </r>
  <r>
    <s v="L01/080/9/000020/2023"/>
    <d v="2023-09-22T00:00:00"/>
    <d v="2023-10-17T00:00:00"/>
    <x v="0"/>
    <n v="80000"/>
    <n v="80000"/>
    <n v="1"/>
    <x v="26"/>
    <n v="2023"/>
    <s v="2023Q3"/>
  </r>
  <r>
    <s v="L01/070/9/000179/2023"/>
    <d v="2023-10-17T00:00:00"/>
    <d v="2023-10-18T00:00:00"/>
    <x v="1"/>
    <n v="150000"/>
    <n v="150000"/>
    <n v="1"/>
    <x v="26"/>
    <n v="2023"/>
    <s v="2023Q4"/>
  </r>
  <r>
    <s v="L02/070/9/000180/2023"/>
    <d v="2023-09-05T00:00:00"/>
    <d v="2023-10-11T00:00:00"/>
    <x v="1"/>
    <n v="50000"/>
    <n v="50000"/>
    <n v="1"/>
    <x v="26"/>
    <n v="2023"/>
    <s v="2023Q3"/>
  </r>
  <r>
    <s v="L01/110/9/000005/2023"/>
    <d v="2023-10-14T00:00:00"/>
    <d v="2023-10-18T00:00:00"/>
    <x v="4"/>
    <n v="50000"/>
    <n v="50000"/>
    <n v="1"/>
    <x v="26"/>
    <n v="2023"/>
    <s v="2023Q4"/>
  </r>
  <r>
    <s v="L01/092/9/000007/2023"/>
    <d v="2023-09-20T00:00:00"/>
    <d v="2023-09-20T00:00:00"/>
    <x v="9"/>
    <n v="50000"/>
    <n v="40000"/>
    <n v="1"/>
    <x v="26"/>
    <n v="2023"/>
    <s v="2023Q3"/>
  </r>
  <r>
    <s v="L01/111/9/000004/2022"/>
    <d v="2022-05-05T00:00:00"/>
    <d v="2023-07-28T00:00:00"/>
    <x v="4"/>
    <n v="50000"/>
    <n v="0"/>
    <n v="1"/>
    <x v="25"/>
    <n v="2023"/>
    <s v="2022Q2"/>
  </r>
  <r>
    <s v="L01/070/9/000181/2023"/>
    <d v="2023-10-16T00:00:00"/>
    <d v="2023-10-19T00:00:00"/>
    <x v="1"/>
    <n v="100000"/>
    <n v="100000"/>
    <n v="1"/>
    <x v="26"/>
    <n v="2023"/>
    <s v="2023Q4"/>
  </r>
  <r>
    <s v="L01/111/9/000005/2022"/>
    <d v="2022-03-25T00:00:00"/>
    <d v="2023-07-28T00:00:00"/>
    <x v="4"/>
    <n v="50000"/>
    <n v="0"/>
    <n v="1"/>
    <x v="25"/>
    <n v="2023"/>
    <s v="2022Q1"/>
  </r>
  <r>
    <s v="L01/070/9/000183/2023"/>
    <d v="2023-10-03T00:00:00"/>
    <d v="2023-10-19T00:00:00"/>
    <x v="1"/>
    <n v="150000"/>
    <n v="150000"/>
    <n v="1"/>
    <x v="26"/>
    <n v="2023"/>
    <s v="2023Q4"/>
  </r>
  <r>
    <s v="L02/070/9/000184/2023"/>
    <d v="2023-10-22T00:00:00"/>
    <d v="2023-10-23T00:00:00"/>
    <x v="1"/>
    <n v="100000"/>
    <n v="100000"/>
    <n v="1"/>
    <x v="26"/>
    <n v="2023"/>
    <s v="2023Q4"/>
  </r>
  <r>
    <s v="L01/070/9/000185/2023"/>
    <d v="2023-10-14T00:00:00"/>
    <d v="2023-10-23T00:00:00"/>
    <x v="1"/>
    <n v="7000"/>
    <n v="7000"/>
    <n v="1"/>
    <x v="26"/>
    <n v="2023"/>
    <s v="2023Q4"/>
  </r>
  <r>
    <s v="L01/087/9/000107/2019"/>
    <d v="2019-05-07T00:00:00"/>
    <d v="2023-10-18T00:00:00"/>
    <x v="0"/>
    <n v="50000"/>
    <n v="50000"/>
    <n v="1"/>
    <x v="10"/>
    <n v="2023"/>
    <s v="2019Q2"/>
  </r>
  <r>
    <s v="L07/070/9/000186/2023"/>
    <d v="2023-10-07T00:00:00"/>
    <d v="2023-10-23T00:00:00"/>
    <x v="1"/>
    <n v="113580"/>
    <n v="113580"/>
    <n v="1"/>
    <x v="26"/>
    <n v="2023"/>
    <s v="2023Q4"/>
  </r>
  <r>
    <s v="L01/092/9/000008/2023"/>
    <d v="2023-10-12T00:00:00"/>
    <d v="2023-10-19T00:00:00"/>
    <x v="9"/>
    <n v="21296"/>
    <n v="21296"/>
    <n v="1"/>
    <x v="26"/>
    <n v="2023"/>
    <s v="2023Q4"/>
  </r>
  <r>
    <s v="L01/070/9/000187/2023"/>
    <d v="2023-10-02T00:00:00"/>
    <d v="2023-10-23T00:00:00"/>
    <x v="1"/>
    <n v="100000"/>
    <n v="100000"/>
    <n v="1"/>
    <x v="26"/>
    <n v="2023"/>
    <s v="2023Q4"/>
  </r>
  <r>
    <s v="L02/070/9/000188/2023"/>
    <d v="2023-10-14T00:00:00"/>
    <d v="2023-10-18T00:00:00"/>
    <x v="1"/>
    <n v="100000"/>
    <n v="100000"/>
    <n v="1"/>
    <x v="26"/>
    <n v="2023"/>
    <s v="2023Q4"/>
  </r>
  <r>
    <s v="L05/070/9/000189/2023"/>
    <d v="2023-10-07T00:00:00"/>
    <d v="2023-10-18T00:00:00"/>
    <x v="1"/>
    <n v="12500"/>
    <n v="12500"/>
    <n v="1"/>
    <x v="26"/>
    <n v="2023"/>
    <s v="2023Q4"/>
  </r>
  <r>
    <s v="L01/070/9/000190/2023"/>
    <d v="2023-10-21T00:00:00"/>
    <d v="2023-10-26T00:00:00"/>
    <x v="1"/>
    <n v="310400"/>
    <n v="310400"/>
    <n v="1"/>
    <x v="26"/>
    <n v="2023"/>
    <s v="2023Q4"/>
  </r>
  <r>
    <s v="L01/070/9/000191/2023"/>
    <d v="2023-10-02T00:00:00"/>
    <d v="2023-10-24T00:00:00"/>
    <x v="1"/>
    <n v="50000"/>
    <n v="50000"/>
    <n v="1"/>
    <x v="26"/>
    <n v="2023"/>
    <s v="2023Q4"/>
  </r>
  <r>
    <s v="L01/042/9/000008/2021"/>
    <d v="2021-12-12T00:00:00"/>
    <d v="2023-08-30T00:00:00"/>
    <x v="8"/>
    <n v="5568"/>
    <n v="222.72"/>
    <n v="1"/>
    <x v="1"/>
    <n v="2023"/>
    <s v="2021Q4"/>
  </r>
  <r>
    <s v="L01/070/9/000192/2023"/>
    <d v="2023-10-23T00:00:00"/>
    <d v="2023-10-24T00:00:00"/>
    <x v="1"/>
    <n v="100000"/>
    <n v="100000"/>
    <n v="1"/>
    <x v="26"/>
    <n v="2023"/>
    <s v="2023Q4"/>
  </r>
  <r>
    <s v="L01/070/9/001638/2021"/>
    <d v="2021-05-21T00:00:00"/>
    <d v="2023-05-05T00:00:00"/>
    <x v="1"/>
    <n v="50000"/>
    <n v="50000"/>
    <n v="1"/>
    <x v="1"/>
    <n v="2023"/>
    <s v="2021Q2"/>
  </r>
  <r>
    <s v="L01/070/9/000193/2023"/>
    <d v="2023-10-31T00:00:00"/>
    <d v="2023-10-31T00:00:00"/>
    <x v="1"/>
    <n v="100000"/>
    <n v="100000"/>
    <n v="1"/>
    <x v="26"/>
    <n v="2023"/>
    <s v="2023Q4"/>
  </r>
  <r>
    <s v="L01/110/9/000007/2023"/>
    <d v="2023-10-30T00:00:00"/>
    <d v="2023-11-01T00:00:00"/>
    <x v="4"/>
    <n v="50000"/>
    <n v="50000"/>
    <n v="1"/>
    <x v="26"/>
    <n v="2023"/>
    <s v="2023Q4"/>
  </r>
  <r>
    <s v="L05/070/9/000195/2023"/>
    <d v="2023-11-06T00:00:00"/>
    <d v="2023-11-07T00:00:00"/>
    <x v="1"/>
    <n v="11120"/>
    <n v="11120"/>
    <n v="1"/>
    <x v="26"/>
    <n v="2023"/>
    <s v="2023Q4"/>
  </r>
  <r>
    <s v="L02/070/9/000196/2023"/>
    <d v="2023-10-25T00:00:00"/>
    <d v="2023-11-07T00:00:00"/>
    <x v="1"/>
    <n v="50000"/>
    <n v="50000"/>
    <n v="1"/>
    <x v="26"/>
    <n v="2023"/>
    <s v="2023Q4"/>
  </r>
  <r>
    <s v="L01/070/9/000197/2023"/>
    <d v="2023-10-23T00:00:00"/>
    <d v="2023-10-30T00:00:00"/>
    <x v="1"/>
    <n v="10000"/>
    <n v="10000"/>
    <n v="1"/>
    <x v="26"/>
    <n v="2023"/>
    <s v="2023Q4"/>
  </r>
  <r>
    <s v="L02/070/9/000198/2023"/>
    <d v="2023-11-08T00:00:00"/>
    <d v="2023-11-08T00:00:00"/>
    <x v="1"/>
    <n v="15000"/>
    <n v="15000"/>
    <n v="1"/>
    <x v="26"/>
    <n v="2023"/>
    <s v="2023Q4"/>
  </r>
  <r>
    <s v="L02/070/9/000201/2023"/>
    <d v="2023-11-10T00:00:00"/>
    <d v="2023-11-14T00:00:00"/>
    <x v="1"/>
    <n v="100000"/>
    <n v="100000"/>
    <n v="1"/>
    <x v="26"/>
    <n v="2023"/>
    <s v="2023Q4"/>
  </r>
  <r>
    <s v="L01/092/9/000009/2023"/>
    <d v="2023-10-27T00:00:00"/>
    <d v="2023-11-14T00:00:00"/>
    <x v="9"/>
    <n v="50000"/>
    <n v="40000"/>
    <n v="1"/>
    <x v="26"/>
    <n v="2023"/>
    <s v="2023Q4"/>
  </r>
  <r>
    <s v="L01/022/9/000001/2021"/>
    <d v="2021-05-07T00:00:00"/>
    <d v="2021-06-23T00:00:00"/>
    <x v="2"/>
    <n v="48488"/>
    <n v="4317.8482995729"/>
    <n v="1"/>
    <x v="1"/>
    <n v="2021"/>
    <s v="2021Q2"/>
  </r>
  <r>
    <s v="L02/070/9/000206/2023"/>
    <d v="2023-11-18T00:00:00"/>
    <d v="2023-11-20T00:00:00"/>
    <x v="1"/>
    <n v="100000"/>
    <n v="100000"/>
    <n v="1"/>
    <x v="26"/>
    <n v="2023"/>
    <s v="2023Q4"/>
  </r>
  <r>
    <s v="L01/070/9/000207/2023"/>
    <d v="2023-11-03T00:00:00"/>
    <d v="2023-11-09T00:00:00"/>
    <x v="1"/>
    <n v="100000"/>
    <n v="100000"/>
    <n v="1"/>
    <x v="26"/>
    <n v="2023"/>
    <s v="2023Q4"/>
  </r>
  <r>
    <s v="L01/070/9/000208/2023"/>
    <d v="2023-11-24T00:00:00"/>
    <d v="2023-11-27T00:00:00"/>
    <x v="1"/>
    <n v="260500"/>
    <n v="260500"/>
    <n v="1"/>
    <x v="26"/>
    <n v="2023"/>
    <s v="2023Q4"/>
  </r>
  <r>
    <s v="L15/080/9/000022/2023"/>
    <d v="2023-11-24T00:00:00"/>
    <d v="2023-11-27T00:00:00"/>
    <x v="0"/>
    <n v="400000"/>
    <n v="400000"/>
    <n v="1"/>
    <x v="26"/>
    <n v="2023"/>
    <s v="2023Q4"/>
  </r>
  <r>
    <s v="L01/030/9/000002/2023"/>
    <d v="2023-11-03T00:00:00"/>
    <d v="2023-11-22T00:00:00"/>
    <x v="6"/>
    <n v="7.5669959187508002E-10"/>
    <n v="7.5669959187508002E-10"/>
    <n v="1"/>
    <x v="26"/>
    <n v="2023"/>
    <s v="2023Q4"/>
  </r>
  <r>
    <s v="L01/070/9/000209/2023"/>
    <d v="2023-11-08T00:00:00"/>
    <d v="2023-11-15T00:00:00"/>
    <x v="1"/>
    <n v="700"/>
    <n v="700"/>
    <n v="1"/>
    <x v="26"/>
    <n v="2023"/>
    <s v="2023Q4"/>
  </r>
  <r>
    <s v="L02/070/9/000211/2023"/>
    <d v="2023-11-28T00:00:00"/>
    <d v="2023-11-30T00:00:00"/>
    <x v="1"/>
    <n v="35300"/>
    <n v="35300"/>
    <n v="1"/>
    <x v="26"/>
    <n v="2023"/>
    <s v="2023Q4"/>
  </r>
  <r>
    <s v="L02/020/9/000001/2023"/>
    <d v="2023-11-06T00:00:00"/>
    <d v="2023-11-15T00:00:00"/>
    <x v="2"/>
    <n v="100000"/>
    <n v="100000"/>
    <n v="1"/>
    <x v="26"/>
    <n v="2023"/>
    <s v="2023Q4"/>
  </r>
  <r>
    <s v="L15/070/9/000212/2023"/>
    <d v="2023-11-05T00:00:00"/>
    <d v="2023-12-01T00:00:00"/>
    <x v="1"/>
    <n v="10000"/>
    <n v="10000"/>
    <n v="1"/>
    <x v="26"/>
    <n v="2023"/>
    <s v="2023Q4"/>
  </r>
  <r>
    <s v="L01/070/9/000213/2023"/>
    <d v="2023-11-26T00:00:00"/>
    <d v="2023-12-01T00:00:00"/>
    <x v="1"/>
    <n v="16000"/>
    <n v="924.8"/>
    <n v="1"/>
    <x v="26"/>
    <n v="2023"/>
    <s v="2023Q4"/>
  </r>
  <r>
    <s v="L01/110/9/000009/2023"/>
    <d v="2023-05-18T00:00:00"/>
    <d v="2023-11-21T00:00:00"/>
    <x v="4"/>
    <n v="50000"/>
    <n v="50000"/>
    <n v="1"/>
    <x v="26"/>
    <n v="2023"/>
    <s v="2023Q2"/>
  </r>
  <r>
    <s v="L01/070/9/000214/2023"/>
    <d v="2023-12-04T00:00:00"/>
    <d v="2023-12-05T00:00:00"/>
    <x v="1"/>
    <n v="100000"/>
    <n v="5780"/>
    <n v="1"/>
    <x v="26"/>
    <n v="2023"/>
    <s v="2023Q4"/>
  </r>
  <r>
    <s v="L01/080/9/000023/2023"/>
    <d v="2023-12-02T00:00:00"/>
    <d v="2023-12-04T00:00:00"/>
    <x v="0"/>
    <n v="14000"/>
    <n v="14000"/>
    <n v="1"/>
    <x v="26"/>
    <n v="2023"/>
    <s v="2023Q4"/>
  </r>
  <r>
    <s v="L02/070/9/000215/2023"/>
    <d v="2023-12-06T00:00:00"/>
    <d v="2023-12-06T00:00:00"/>
    <x v="1"/>
    <n v="300510"/>
    <n v="300510"/>
    <n v="1"/>
    <x v="26"/>
    <n v="2023"/>
    <s v="2023Q4"/>
  </r>
  <r>
    <s v="L15/070/9/000216/2023"/>
    <d v="2023-12-01T00:00:00"/>
    <d v="2023-12-08T00:00:00"/>
    <x v="1"/>
    <n v="121000"/>
    <n v="121000"/>
    <n v="1"/>
    <x v="26"/>
    <n v="2023"/>
    <s v="2023Q4"/>
  </r>
  <r>
    <s v="L01/080/9/000024/2023"/>
    <d v="2023-12-06T00:00:00"/>
    <d v="2023-12-09T00:00:00"/>
    <x v="0"/>
    <n v="50000"/>
    <n v="50000"/>
    <n v="1"/>
    <x v="26"/>
    <n v="2023"/>
    <s v="2023Q4"/>
  </r>
  <r>
    <s v="L01/070/9/000217/2023"/>
    <d v="2023-11-16T00:00:00"/>
    <d v="2023-12-08T00:00:00"/>
    <x v="1"/>
    <n v="3409"/>
    <n v="3409"/>
    <n v="1"/>
    <x v="26"/>
    <n v="2023"/>
    <s v="2023Q4"/>
  </r>
  <r>
    <s v="L01/070/9/000218/2023"/>
    <d v="2023-11-20T00:00:00"/>
    <d v="2023-12-09T00:00:00"/>
    <x v="1"/>
    <n v="100000"/>
    <n v="100000"/>
    <n v="1"/>
    <x v="26"/>
    <n v="2023"/>
    <s v="2023Q4"/>
  </r>
  <r>
    <s v="L05/070/9/000219/2023"/>
    <d v="2023-12-09T00:00:00"/>
    <d v="2023-12-13T00:00:00"/>
    <x v="1"/>
    <n v="931860"/>
    <n v="931860"/>
    <n v="1"/>
    <x v="26"/>
    <n v="2023"/>
    <s v="2023Q4"/>
  </r>
  <r>
    <s v="L01/070/9/000220/2023"/>
    <d v="2023-12-07T00:00:00"/>
    <d v="2023-12-11T00:00:00"/>
    <x v="1"/>
    <n v="12000"/>
    <n v="12000"/>
    <n v="1"/>
    <x v="26"/>
    <n v="2023"/>
    <s v="2023Q4"/>
  </r>
  <r>
    <s v="L01/070/9/000221/2023"/>
    <d v="2023-12-10T00:00:00"/>
    <d v="2023-12-13T00:00:00"/>
    <x v="1"/>
    <n v="18000"/>
    <n v="3867"/>
    <n v="1"/>
    <x v="26"/>
    <n v="2023"/>
    <s v="2023Q4"/>
  </r>
  <r>
    <s v="L01/110/9/000011/2023"/>
    <d v="2023-10-26T00:00:00"/>
    <d v="2023-11-07T00:00:00"/>
    <x v="4"/>
    <n v="50000"/>
    <n v="50000"/>
    <n v="1"/>
    <x v="26"/>
    <n v="2023"/>
    <s v="2023Q4"/>
  </r>
  <r>
    <s v="L01/070/9/000222/2023"/>
    <d v="2023-12-12T00:00:00"/>
    <d v="2023-12-13T00:00:00"/>
    <x v="1"/>
    <n v="197300"/>
    <n v="197300"/>
    <n v="1"/>
    <x v="26"/>
    <n v="2023"/>
    <s v="2023Q4"/>
  </r>
  <r>
    <s v="L01/070/9/000223/2023"/>
    <d v="2023-12-05T00:00:00"/>
    <d v="2023-12-06T00:00:00"/>
    <x v="1"/>
    <n v="848900"/>
    <n v="848900"/>
    <n v="1"/>
    <x v="26"/>
    <n v="2023"/>
    <s v="2023Q4"/>
  </r>
  <r>
    <s v="L01/092/9/000011/2023"/>
    <d v="2023-12-05T00:00:00"/>
    <d v="2023-12-14T00:00:00"/>
    <x v="9"/>
    <n v="50000"/>
    <n v="40000"/>
    <n v="1"/>
    <x v="26"/>
    <n v="2023"/>
    <s v="2023Q4"/>
  </r>
  <r>
    <s v="L01/110/9/000012/2023"/>
    <d v="2023-11-25T00:00:00"/>
    <d v="2023-12-05T00:00:00"/>
    <x v="4"/>
    <n v="50000"/>
    <n v="50000"/>
    <n v="1"/>
    <x v="26"/>
    <n v="2023"/>
    <s v="2023Q4"/>
  </r>
  <r>
    <s v="L01/110/9/000014/2023"/>
    <d v="2023-05-08T00:00:00"/>
    <d v="2023-07-24T00:00:00"/>
    <x v="4"/>
    <n v="50000"/>
    <n v="50000"/>
    <n v="1"/>
    <x v="26"/>
    <n v="2023"/>
    <s v="2023Q2"/>
  </r>
  <r>
    <s v="L01/110/9/000032/2022"/>
    <d v="2022-03-22T00:00:00"/>
    <d v="2022-04-08T00:00:00"/>
    <x v="4"/>
    <n v="50000"/>
    <n v="0"/>
    <n v="1"/>
    <x v="25"/>
    <n v="2022"/>
    <s v="2022Q1"/>
  </r>
  <r>
    <s v="L01/070/9/000224/2023"/>
    <d v="2023-12-15T00:00:00"/>
    <d v="2023-12-15T00:00:00"/>
    <x v="1"/>
    <n v="53000"/>
    <n v="53000"/>
    <n v="1"/>
    <x v="26"/>
    <n v="2023"/>
    <s v="2023Q4"/>
  </r>
  <r>
    <s v="L01/110/9/000015/2023"/>
    <d v="2023-07-28T00:00:00"/>
    <d v="2023-09-07T00:00:00"/>
    <x v="4"/>
    <n v="50000"/>
    <n v="50000"/>
    <n v="1"/>
    <x v="26"/>
    <n v="2023"/>
    <s v="2023Q3"/>
  </r>
  <r>
    <s v="L01/110/9/000016/2023"/>
    <d v="2023-08-07T00:00:00"/>
    <d v="2023-09-07T00:00:00"/>
    <x v="4"/>
    <n v="5000"/>
    <n v="5000"/>
    <n v="1"/>
    <x v="26"/>
    <n v="2023"/>
    <s v="2023Q3"/>
  </r>
  <r>
    <s v="L01/110/9/000017/2023"/>
    <d v="2023-03-09T00:00:00"/>
    <d v="2023-08-11T00:00:00"/>
    <x v="4"/>
    <n v="5000"/>
    <n v="5000"/>
    <n v="1"/>
    <x v="26"/>
    <n v="2023"/>
    <s v="2023Q1"/>
  </r>
  <r>
    <s v="L01/110/9/000018/2023"/>
    <d v="2023-02-23T00:00:00"/>
    <d v="2023-08-11T00:00:00"/>
    <x v="4"/>
    <n v="5000"/>
    <n v="5000"/>
    <n v="1"/>
    <x v="26"/>
    <n v="2023"/>
    <s v="2023Q1"/>
  </r>
  <r>
    <s v="L01/070/9/000225/2023"/>
    <d v="2023-12-09T00:00:00"/>
    <d v="2023-12-18T00:00:00"/>
    <x v="1"/>
    <n v="100140"/>
    <n v="100140"/>
    <n v="1"/>
    <x v="26"/>
    <n v="2023"/>
    <s v="2023Q4"/>
  </r>
  <r>
    <s v="L01/070/9/000226/2023"/>
    <d v="2023-12-18T00:00:00"/>
    <d v="2023-12-20T00:00:00"/>
    <x v="1"/>
    <n v="130500"/>
    <n v="36280"/>
    <n v="1"/>
    <x v="26"/>
    <n v="2023"/>
    <s v="2023Q4"/>
  </r>
  <r>
    <s v="L01/070/9/001290/2020"/>
    <d v="2020-12-20T00:00:00"/>
    <d v="2023-12-07T00:00:00"/>
    <x v="1"/>
    <n v="273000"/>
    <n v="0"/>
    <n v="1"/>
    <x v="0"/>
    <n v="2023"/>
    <s v="2020Q4"/>
  </r>
  <r>
    <s v="L01/070/9/000227/2023"/>
    <d v="2023-12-29T00:00:00"/>
    <d v="2023-12-30T00:00:00"/>
    <x v="1"/>
    <n v="225000"/>
    <n v="55404"/>
    <n v="1"/>
    <x v="26"/>
    <n v="2023"/>
    <s v="2023Q4"/>
  </r>
  <r>
    <s v="L01/070/9/000228/2023"/>
    <d v="2023-12-21T00:00:00"/>
    <d v="2023-12-21T00:00:00"/>
    <x v="1"/>
    <n v="10000"/>
    <n v="10000"/>
    <n v="1"/>
    <x v="26"/>
    <n v="2023"/>
    <s v="2023Q4"/>
  </r>
  <r>
    <s v="L01/070/9/000229/2023"/>
    <d v="2023-12-11T00:00:00"/>
    <d v="2024-01-03T00:00:00"/>
    <x v="1"/>
    <n v="106000"/>
    <n v="106000"/>
    <n v="1"/>
    <x v="26"/>
    <n v="2024"/>
    <s v="2023Q4"/>
  </r>
  <r>
    <s v="L01/041/9/000001/2021"/>
    <d v="2021-10-06T00:00:00"/>
    <d v="2023-05-18T00:00:00"/>
    <x v="8"/>
    <n v="1000000"/>
    <n v="1000000"/>
    <n v="1"/>
    <x v="1"/>
    <n v="2023"/>
    <s v="2021Q4"/>
  </r>
  <r>
    <s v="L01/042/9/000009/2021"/>
    <d v="2021-12-04T00:00:00"/>
    <d v="2023-08-30T00:00:00"/>
    <x v="8"/>
    <n v="5568"/>
    <n v="222.72"/>
    <n v="1"/>
    <x v="1"/>
    <n v="2023"/>
    <s v="2021Q4"/>
  </r>
  <r>
    <s v="L01/070/9/000231/2023"/>
    <d v="2023-10-07T00:00:00"/>
    <d v="2024-01-02T00:00:00"/>
    <x v="1"/>
    <n v="50000"/>
    <n v="50000"/>
    <n v="1"/>
    <x v="26"/>
    <n v="2024"/>
    <s v="2023Q4"/>
  </r>
  <r>
    <s v="L02/064/9/000002/2023"/>
    <d v="2023-11-07T00:00:00"/>
    <d v="2023-11-07T00:00:00"/>
    <x v="7"/>
    <n v="21150"/>
    <n v="21150"/>
    <n v="1"/>
    <x v="26"/>
    <n v="2023"/>
    <s v="2023Q4"/>
  </r>
  <r>
    <s v="L02/110/9/000033/2022"/>
    <d v="2022-11-15T00:00:00"/>
    <d v="2022-11-15T00:00:00"/>
    <x v="4"/>
    <n v="50000"/>
    <n v="0"/>
    <n v="1"/>
    <x v="25"/>
    <n v="2022"/>
    <s v="2022Q4"/>
  </r>
  <r>
    <s v="L02/070/9/000001/2024"/>
    <d v="2024-01-02T00:00:00"/>
    <d v="2024-01-09T00:00:00"/>
    <x v="1"/>
    <n v="44000"/>
    <n v="44000"/>
    <n v="1"/>
    <x v="27"/>
    <n v="2024"/>
    <s v="2024Q1"/>
  </r>
  <r>
    <s v="L02/070/9/000232/2023"/>
    <d v="2023-12-08T00:00:00"/>
    <d v="2024-01-11T00:00:00"/>
    <x v="1"/>
    <n v="100000"/>
    <n v="100000"/>
    <n v="1"/>
    <x v="26"/>
    <n v="2024"/>
    <s v="2023Q4"/>
  </r>
  <r>
    <s v="L01/070/9/001639/2021"/>
    <d v="2021-01-06T00:00:00"/>
    <d v="2023-12-19T00:00:00"/>
    <x v="1"/>
    <n v="50000"/>
    <n v="50000"/>
    <n v="1"/>
    <x v="1"/>
    <n v="2023"/>
    <s v="2021Q1"/>
  </r>
  <r>
    <s v="L01/070/9/000002/2024"/>
    <d v="2024-01-12T00:00:00"/>
    <d v="2024-01-19T00:00:00"/>
    <x v="1"/>
    <n v="295000"/>
    <n v="295000"/>
    <n v="1"/>
    <x v="27"/>
    <n v="2024"/>
    <s v="2024Q1"/>
  </r>
  <r>
    <s v="L01/070/9/000003/2024"/>
    <d v="2024-01-16T00:00:00"/>
    <d v="2024-01-19T00:00:00"/>
    <x v="1"/>
    <n v="50000"/>
    <n v="50000"/>
    <n v="1"/>
    <x v="27"/>
    <n v="2024"/>
    <s v="2024Q1"/>
  </r>
  <r>
    <s v="L01/070/9/000233/2023"/>
    <d v="2023-12-21T00:00:00"/>
    <d v="2024-01-19T00:00:00"/>
    <x v="1"/>
    <n v="40000"/>
    <n v="40000"/>
    <n v="1"/>
    <x v="26"/>
    <n v="2024"/>
    <s v="2023Q4"/>
  </r>
  <r>
    <s v="L01/070/9/000004/2024"/>
    <d v="2024-01-19T00:00:00"/>
    <d v="2024-01-23T00:00:00"/>
    <x v="1"/>
    <n v="281500"/>
    <n v="281500"/>
    <n v="1"/>
    <x v="27"/>
    <n v="2024"/>
    <s v="2024Q1"/>
  </r>
  <r>
    <s v="L01/030/9/000003/2023"/>
    <d v="2023-12-06T00:00:00"/>
    <d v="2023-12-07T00:00:00"/>
    <x v="6"/>
    <n v="29000"/>
    <n v="7532.4675324675"/>
    <n v="1"/>
    <x v="26"/>
    <n v="2023"/>
    <s v="2023Q4"/>
  </r>
  <r>
    <s v="L02/070/9/000005/2024"/>
    <d v="2024-01-19T00:00:00"/>
    <d v="2024-01-23T00:00:00"/>
    <x v="1"/>
    <n v="336012"/>
    <n v="336012"/>
    <n v="1"/>
    <x v="27"/>
    <n v="2024"/>
    <s v="2024Q1"/>
  </r>
  <r>
    <s v="L01/070/9/000006/2024"/>
    <d v="2024-01-19T00:00:00"/>
    <d v="2024-01-23T00:00:00"/>
    <x v="1"/>
    <n v="22000"/>
    <n v="22000"/>
    <n v="1"/>
    <x v="27"/>
    <n v="2024"/>
    <s v="2024Q1"/>
  </r>
  <r>
    <s v="L01/070/9/000007/2024"/>
    <d v="2024-01-12T00:00:00"/>
    <d v="2024-01-16T00:00:00"/>
    <x v="1"/>
    <n v="100000"/>
    <n v="100000"/>
    <n v="1"/>
    <x v="27"/>
    <n v="2024"/>
    <s v="2024Q1"/>
  </r>
  <r>
    <s v="L01/070/9/001640/2021"/>
    <d v="2021-01-21T00:00:00"/>
    <d v="2024-01-25T00:00:00"/>
    <x v="1"/>
    <n v="20000"/>
    <n v="20000"/>
    <n v="1"/>
    <x v="1"/>
    <n v="2024"/>
    <s v="2021Q1"/>
  </r>
  <r>
    <s v="L01/111/9/000001/2024"/>
    <d v="2024-01-23T00:00:00"/>
    <d v="2024-01-27T00:00:00"/>
    <x v="4"/>
    <n v="100000"/>
    <n v="100000"/>
    <n v="1"/>
    <x v="27"/>
    <n v="2024"/>
    <s v="2024Q1"/>
  </r>
  <r>
    <s v="L01/070/9/000009/2024"/>
    <d v="2024-01-26T00:00:00"/>
    <d v="2024-01-29T00:00:00"/>
    <x v="1"/>
    <n v="632150"/>
    <n v="36538.269999999997"/>
    <n v="1"/>
    <x v="27"/>
    <n v="2024"/>
    <s v="2024Q1"/>
  </r>
  <r>
    <s v="L02/070/9/000010/2024"/>
    <d v="2024-02-01T00:00:00"/>
    <d v="2024-02-01T00:00:00"/>
    <x v="1"/>
    <n v="50000"/>
    <n v="50000"/>
    <n v="1"/>
    <x v="27"/>
    <n v="2024"/>
    <s v="2024Q1"/>
  </r>
  <r>
    <s v="L01/024/9/000001/2024"/>
    <d v="2024-01-14T00:00:00"/>
    <d v="2024-01-17T00:00:00"/>
    <x v="2"/>
    <n v="50000"/>
    <n v="50000"/>
    <n v="1"/>
    <x v="27"/>
    <n v="2024"/>
    <s v="2024Q1"/>
  </r>
  <r>
    <s v="L01/070/9/000011/2024"/>
    <d v="2024-02-02T00:00:00"/>
    <d v="2024-02-03T00:00:00"/>
    <x v="1"/>
    <n v="100000"/>
    <n v="100000"/>
    <n v="1"/>
    <x v="27"/>
    <n v="2024"/>
    <s v="2024Q1"/>
  </r>
  <r>
    <s v="L15/070/9/001641/2021"/>
    <d v="2021-04-19T00:00:00"/>
    <d v="2024-02-06T00:00:00"/>
    <x v="1"/>
    <n v="20000"/>
    <n v="20000"/>
    <n v="1"/>
    <x v="1"/>
    <n v="2024"/>
    <s v="2021Q2"/>
  </r>
  <r>
    <s v="L01/088/9/000327/2021"/>
    <d v="2021-04-23T00:00:00"/>
    <d v="2024-02-06T00:00:00"/>
    <x v="0"/>
    <n v="20000"/>
    <n v="20000"/>
    <n v="1"/>
    <x v="1"/>
    <n v="2024"/>
    <s v="2021Q2"/>
  </r>
  <r>
    <s v="L01/070/9/001642/2021"/>
    <d v="2021-04-30T00:00:00"/>
    <d v="2024-02-06T00:00:00"/>
    <x v="1"/>
    <n v="10000"/>
    <n v="10000"/>
    <n v="1"/>
    <x v="1"/>
    <n v="2024"/>
    <s v="2021Q2"/>
  </r>
  <r>
    <s v="L01/070/9/001643/2021"/>
    <d v="2021-05-22T00:00:00"/>
    <d v="2024-02-06T00:00:00"/>
    <x v="1"/>
    <n v="10000"/>
    <n v="10000"/>
    <n v="1"/>
    <x v="1"/>
    <n v="2024"/>
    <s v="2021Q2"/>
  </r>
  <r>
    <s v="L01/070/9/001644/2021"/>
    <d v="2021-07-19T00:00:00"/>
    <d v="2024-02-06T00:00:00"/>
    <x v="1"/>
    <n v="10000"/>
    <n v="10000"/>
    <n v="1"/>
    <x v="1"/>
    <n v="2024"/>
    <s v="2021Q3"/>
  </r>
  <r>
    <s v="L01/070/9/000013/2024"/>
    <d v="2024-02-02T00:00:00"/>
    <d v="2024-02-06T00:00:00"/>
    <x v="1"/>
    <n v="50000"/>
    <n v="50000"/>
    <n v="1"/>
    <x v="27"/>
    <n v="2024"/>
    <s v="2024Q1"/>
  </r>
  <r>
    <s v="L01/071/9/000015/2021"/>
    <d v="2021-04-27T00:00:00"/>
    <d v="2024-02-06T00:00:00"/>
    <x v="1"/>
    <n v="5000"/>
    <n v="5000"/>
    <n v="1"/>
    <x v="1"/>
    <n v="2024"/>
    <s v="2021Q2"/>
  </r>
  <r>
    <s v="L01/080/9/000378/2021"/>
    <d v="2021-12-11T00:00:00"/>
    <d v="2024-02-07T00:00:00"/>
    <x v="0"/>
    <n v="10000"/>
    <n v="10000"/>
    <n v="1"/>
    <x v="1"/>
    <n v="2024"/>
    <s v="2021Q4"/>
  </r>
  <r>
    <s v="L01/070/9/000014/2024"/>
    <d v="2024-02-05T00:00:00"/>
    <d v="2024-02-06T00:00:00"/>
    <x v="1"/>
    <n v="189000"/>
    <n v="189000"/>
    <n v="1"/>
    <x v="27"/>
    <n v="2024"/>
    <s v="2024Q1"/>
  </r>
  <r>
    <s v="L01/070/9/000365/2022"/>
    <d v="2022-04-30T00:00:00"/>
    <d v="2024-02-07T00:00:00"/>
    <x v="1"/>
    <n v="10000"/>
    <n v="0"/>
    <n v="1"/>
    <x v="25"/>
    <n v="2024"/>
    <s v="2022Q2"/>
  </r>
  <r>
    <s v="L01/071/9/000008/2022"/>
    <d v="2022-09-05T00:00:00"/>
    <d v="2024-02-08T00:00:00"/>
    <x v="1"/>
    <n v="5000"/>
    <n v="5000"/>
    <n v="1"/>
    <x v="25"/>
    <n v="2024"/>
    <s v="2022Q3"/>
  </r>
  <r>
    <s v="L01/070/9/000015/2024"/>
    <d v="2024-01-25T00:00:00"/>
    <d v="2024-02-02T00:00:00"/>
    <x v="1"/>
    <n v="100000"/>
    <n v="100000"/>
    <n v="1"/>
    <x v="27"/>
    <n v="2024"/>
    <s v="2024Q1"/>
  </r>
  <r>
    <s v="L02/070/9/000016/2024"/>
    <d v="2024-01-04T00:00:00"/>
    <d v="2024-02-01T00:00:00"/>
    <x v="1"/>
    <n v="16000"/>
    <n v="16000"/>
    <n v="1"/>
    <x v="27"/>
    <n v="2024"/>
    <s v="2024Q1"/>
  </r>
  <r>
    <s v="L01/070/9/000017/2024"/>
    <d v="2024-02-07T00:00:00"/>
    <d v="2024-02-09T00:00:00"/>
    <x v="1"/>
    <n v="14500"/>
    <n v="14500"/>
    <n v="1"/>
    <x v="27"/>
    <n v="2024"/>
    <s v="2024Q1"/>
  </r>
  <r>
    <s v="L01/070/9/000018/2024"/>
    <d v="2024-02-07T00:00:00"/>
    <d v="2024-02-08T00:00:00"/>
    <x v="1"/>
    <n v="215000"/>
    <n v="215000"/>
    <n v="1"/>
    <x v="27"/>
    <n v="2024"/>
    <s v="2024Q1"/>
  </r>
  <r>
    <s v="L02/070/9/000019/2024"/>
    <d v="2024-01-29T00:00:00"/>
    <d v="2024-02-06T00:00:00"/>
    <x v="1"/>
    <n v="25000"/>
    <n v="25000"/>
    <n v="1"/>
    <x v="27"/>
    <n v="2024"/>
    <s v="2024Q1"/>
  </r>
  <r>
    <s v="L01/092/9/000013/2023"/>
    <d v="2023-09-21T00:00:00"/>
    <d v="2023-09-25T00:00:00"/>
    <x v="9"/>
    <n v="103158"/>
    <n v="76723.938510000007"/>
    <n v="1"/>
    <x v="26"/>
    <n v="2023"/>
    <s v="2023Q3"/>
  </r>
  <r>
    <s v="L01/070/9/000020/2024"/>
    <d v="2024-01-19T00:00:00"/>
    <d v="2024-01-26T00:00:00"/>
    <x v="1"/>
    <n v="183500"/>
    <n v="183500"/>
    <n v="1"/>
    <x v="27"/>
    <n v="2024"/>
    <s v="2024Q1"/>
  </r>
  <r>
    <s v="L01/080/9/000001/2024"/>
    <d v="2024-02-13T00:00:00"/>
    <d v="2024-02-17T00:00:00"/>
    <x v="0"/>
    <n v="100000"/>
    <n v="100000"/>
    <n v="1"/>
    <x v="27"/>
    <n v="2024"/>
    <s v="2024Q1"/>
  </r>
  <r>
    <s v="L01/070/9/000022/2024"/>
    <d v="2024-02-16T00:00:00"/>
    <d v="2024-02-16T00:00:00"/>
    <x v="1"/>
    <n v="100000"/>
    <n v="100000"/>
    <n v="1"/>
    <x v="27"/>
    <n v="2024"/>
    <s v="2024Q1"/>
  </r>
  <r>
    <s v="L01/080/9/000379/2021"/>
    <d v="2021-02-05T00:00:00"/>
    <d v="2024-02-19T00:00:00"/>
    <x v="0"/>
    <n v="50000"/>
    <n v="50000"/>
    <n v="1"/>
    <x v="1"/>
    <n v="2024"/>
    <s v="2021Q1"/>
  </r>
  <r>
    <s v="L01/024/9/000002/2024"/>
    <d v="2024-02-03T00:00:00"/>
    <d v="2024-02-05T00:00:00"/>
    <x v="2"/>
    <n v="30000"/>
    <n v="30000"/>
    <n v="1"/>
    <x v="27"/>
    <n v="2024"/>
    <s v="2024Q1"/>
  </r>
  <r>
    <s v="L01/092/9/000014/2023"/>
    <d v="2023-12-13T00:00:00"/>
    <d v="2024-02-05T00:00:00"/>
    <x v="9"/>
    <n v="50000"/>
    <n v="40000"/>
    <n v="1"/>
    <x v="26"/>
    <n v="2024"/>
    <s v="2023Q4"/>
  </r>
  <r>
    <s v="L01/101/9/000001/2024"/>
    <d v="2024-02-07T00:00:00"/>
    <d v="2024-02-08T00:00:00"/>
    <x v="3"/>
    <n v="100000"/>
    <n v="100000"/>
    <n v="1"/>
    <x v="27"/>
    <n v="2024"/>
    <s v="2024Q1"/>
  </r>
  <r>
    <s v="L01/087/9/000380/2021"/>
    <d v="2021-01-05T00:00:00"/>
    <d v="2024-01-17T00:00:00"/>
    <x v="0"/>
    <n v="50000"/>
    <n v="50000"/>
    <n v="1"/>
    <x v="1"/>
    <n v="2024"/>
    <s v="2021Q1"/>
  </r>
  <r>
    <s v="L02/070/9/000023/2024"/>
    <d v="2024-02-15T00:00:00"/>
    <d v="2024-02-15T00:00:00"/>
    <x v="1"/>
    <n v="20000"/>
    <n v="20000"/>
    <n v="1"/>
    <x v="27"/>
    <n v="2024"/>
    <s v="2024Q1"/>
  </r>
  <r>
    <s v="L01/092/9/000001/2024"/>
    <d v="2024-02-11T00:00:00"/>
    <d v="2024-02-16T00:00:00"/>
    <x v="9"/>
    <n v="50000"/>
    <n v="34542.25"/>
    <n v="1"/>
    <x v="27"/>
    <n v="2024"/>
    <s v="2024Q1"/>
  </r>
  <r>
    <s v="L01/070/9/000024/2024"/>
    <d v="2024-02-24T00:00:00"/>
    <d v="2024-02-26T00:00:00"/>
    <x v="1"/>
    <n v="328000"/>
    <n v="328000"/>
    <n v="1"/>
    <x v="27"/>
    <n v="2024"/>
    <s v="2024Q1"/>
  </r>
  <r>
    <s v="L01/103/9/000004/2023"/>
    <d v="2023-11-02T00:00:00"/>
    <d v="2023-11-30T00:00:00"/>
    <x v="3"/>
    <n v="45000"/>
    <n v="45000"/>
    <n v="1"/>
    <x v="26"/>
    <n v="2023"/>
    <s v="2023Q4"/>
  </r>
  <r>
    <s v="L01/070/9/001645/2021"/>
    <d v="2021-01-01T00:00:00"/>
    <d v="2024-02-27T00:00:00"/>
    <x v="1"/>
    <n v="50000"/>
    <n v="50000"/>
    <n v="1"/>
    <x v="1"/>
    <n v="2024"/>
    <s v="2021Q1"/>
  </r>
  <r>
    <s v="L01/110/9/000001/2024"/>
    <d v="2024-01-27T00:00:00"/>
    <d v="2024-02-01T00:00:00"/>
    <x v="4"/>
    <n v="50000"/>
    <n v="50000"/>
    <n v="1"/>
    <x v="27"/>
    <n v="2024"/>
    <s v="2024Q1"/>
  </r>
  <r>
    <s v="L01/070/9/000025/2024"/>
    <d v="2024-01-10T00:00:00"/>
    <d v="2024-01-25T00:00:00"/>
    <x v="1"/>
    <n v="50000"/>
    <n v="50000"/>
    <n v="1"/>
    <x v="27"/>
    <n v="2024"/>
    <s v="2024Q1"/>
  </r>
  <r>
    <s v="L01/070/9/000026/2024"/>
    <d v="2024-02-08T00:00:00"/>
    <d v="2024-02-09T00:00:00"/>
    <x v="1"/>
    <n v="100000"/>
    <n v="100000"/>
    <n v="1"/>
    <x v="27"/>
    <n v="2024"/>
    <s v="2024Q1"/>
  </r>
  <r>
    <s v="L01/111/9/000005/2023"/>
    <d v="2023-06-05T00:00:00"/>
    <d v="2023-06-07T00:00:00"/>
    <x v="4"/>
    <n v="50000"/>
    <n v="50000"/>
    <n v="1"/>
    <x v="26"/>
    <n v="2023"/>
    <s v="2023Q2"/>
  </r>
  <r>
    <s v="L01/092/9/000015/2023"/>
    <d v="2023-11-18T00:00:00"/>
    <d v="2024-03-07T00:00:00"/>
    <x v="9"/>
    <n v="50000"/>
    <n v="50000"/>
    <n v="1"/>
    <x v="26"/>
    <n v="2024"/>
    <s v="2023Q4"/>
  </r>
  <r>
    <s v="L01/070/9/000029/2024"/>
    <d v="2024-03-05T00:00:00"/>
    <d v="2024-03-07T00:00:00"/>
    <x v="1"/>
    <n v="25000"/>
    <n v="25000"/>
    <n v="1"/>
    <x v="27"/>
    <n v="2024"/>
    <s v="2024Q1"/>
  </r>
  <r>
    <s v="L01/042/9/000001/2022"/>
    <d v="2022-02-04T00:00:00"/>
    <d v="2023-08-30T00:00:00"/>
    <x v="8"/>
    <n v="7649"/>
    <n v="1529.8"/>
    <n v="1"/>
    <x v="25"/>
    <n v="2023"/>
    <s v="2022Q1"/>
  </r>
  <r>
    <s v="L05/070/9/000030/2024"/>
    <d v="2024-02-29T00:00:00"/>
    <d v="2024-03-08T00:00:00"/>
    <x v="1"/>
    <n v="150000"/>
    <n v="150000"/>
    <n v="1"/>
    <x v="27"/>
    <n v="2024"/>
    <s v="2024Q1"/>
  </r>
  <r>
    <s v="L01/092/9/000002/2024"/>
    <d v="2024-01-09T00:00:00"/>
    <d v="2024-03-04T00:00:00"/>
    <x v="9"/>
    <n v="100000"/>
    <n v="69084.5"/>
    <n v="1"/>
    <x v="27"/>
    <n v="2024"/>
    <s v="2024Q1"/>
  </r>
  <r>
    <s v="L01/070/9/000031/2024"/>
    <d v="2024-02-22T00:00:00"/>
    <d v="2024-03-06T00:00:00"/>
    <x v="1"/>
    <n v="100000"/>
    <n v="100000"/>
    <n v="1"/>
    <x v="27"/>
    <n v="2024"/>
    <s v="2024Q1"/>
  </r>
  <r>
    <s v="L01/070/9/000032/2024"/>
    <d v="2024-02-29T00:00:00"/>
    <d v="2024-03-01T00:00:00"/>
    <x v="1"/>
    <n v="100000"/>
    <n v="100000"/>
    <n v="1"/>
    <x v="27"/>
    <n v="2024"/>
    <s v="2024Q1"/>
  </r>
  <r>
    <s v="L01/040/9/000010/2022"/>
    <d v="2022-03-14T00:00:00"/>
    <d v="2024-03-07T00:00:00"/>
    <x v="8"/>
    <n v="19420"/>
    <n v="3713.0160916707"/>
    <n v="1"/>
    <x v="25"/>
    <n v="2024"/>
    <s v="2022Q1"/>
  </r>
  <r>
    <s v="L01/092/9/000003/2024"/>
    <d v="2024-02-15T00:00:00"/>
    <d v="2024-03-14T00:00:00"/>
    <x v="9"/>
    <n v="50000"/>
    <n v="34542.25"/>
    <n v="1"/>
    <x v="27"/>
    <n v="2024"/>
    <s v="2024Q1"/>
  </r>
  <r>
    <s v="L01/092/9/000004/2024"/>
    <d v="2024-02-13T00:00:00"/>
    <d v="2024-03-14T00:00:00"/>
    <x v="9"/>
    <n v="50000"/>
    <n v="34542.25"/>
    <n v="1"/>
    <x v="27"/>
    <n v="2024"/>
    <s v="2024Q1"/>
  </r>
  <r>
    <s v="L02/110/9/000034/2022"/>
    <d v="2022-08-18T00:00:00"/>
    <d v="2022-09-15T00:00:00"/>
    <x v="4"/>
    <n v="50000"/>
    <n v="0"/>
    <n v="1"/>
    <x v="25"/>
    <n v="2022"/>
    <s v="2022Q3"/>
  </r>
  <r>
    <s v="L01/110/9/000019/2023"/>
    <d v="2023-05-18T00:00:00"/>
    <d v="2023-11-21T00:00:00"/>
    <x v="4"/>
    <n v="50000"/>
    <n v="50000"/>
    <n v="1"/>
    <x v="26"/>
    <n v="2023"/>
    <s v="2023Q2"/>
  </r>
  <r>
    <s v="L01/111/9/000006/2023"/>
    <d v="2023-05-27T00:00:00"/>
    <d v="2023-05-31T00:00:00"/>
    <x v="4"/>
    <n v="50000"/>
    <n v="50000"/>
    <n v="1"/>
    <x v="26"/>
    <n v="2023"/>
    <s v="2023Q2"/>
  </r>
  <r>
    <s v="L01/024/9/000003/2024"/>
    <d v="2024-03-15T00:00:00"/>
    <d v="2024-03-19T00:00:00"/>
    <x v="2"/>
    <n v="50000"/>
    <n v="50000"/>
    <n v="1"/>
    <x v="27"/>
    <n v="2024"/>
    <s v="2024Q1"/>
  </r>
  <r>
    <s v="L01/070/9/000033/2024"/>
    <d v="2024-03-10T00:00:00"/>
    <d v="2024-03-20T00:00:00"/>
    <x v="1"/>
    <n v="50000"/>
    <n v="50000"/>
    <n v="1"/>
    <x v="27"/>
    <n v="2024"/>
    <s v="2024Q1"/>
  </r>
  <r>
    <s v="L02/070/9/000034/2024"/>
    <d v="2024-03-19T00:00:00"/>
    <d v="2024-03-22T00:00:00"/>
    <x v="1"/>
    <n v="100000"/>
    <n v="100000"/>
    <n v="1"/>
    <x v="27"/>
    <n v="2024"/>
    <s v="2024Q1"/>
  </r>
  <r>
    <s v="L01/070/9/000035/2024"/>
    <d v="2024-02-28T00:00:00"/>
    <d v="2024-02-29T00:00:00"/>
    <x v="1"/>
    <n v="100000"/>
    <n v="100000"/>
    <n v="1"/>
    <x v="27"/>
    <n v="2024"/>
    <s v="2024Q1"/>
  </r>
  <r>
    <s v="L07/070/9/000036/2024"/>
    <d v="2024-03-16T00:00:00"/>
    <d v="2024-03-21T00:00:00"/>
    <x v="1"/>
    <n v="16500"/>
    <n v="16500"/>
    <n v="1"/>
    <x v="27"/>
    <n v="2024"/>
    <s v="2024Q1"/>
  </r>
  <r>
    <s v="L01/070/9/000037/2024"/>
    <d v="2024-03-06T00:00:00"/>
    <d v="2024-03-18T00:00:00"/>
    <x v="1"/>
    <n v="15000"/>
    <n v="15000"/>
    <n v="1"/>
    <x v="27"/>
    <n v="2024"/>
    <s v="2024Q1"/>
  </r>
  <r>
    <s v="L01/070/9/000038/2024"/>
    <d v="2024-03-23T00:00:00"/>
    <d v="2024-03-26T00:00:00"/>
    <x v="1"/>
    <n v="100000"/>
    <n v="100000"/>
    <n v="1"/>
    <x v="27"/>
    <n v="2024"/>
    <s v="2024Q1"/>
  </r>
  <r>
    <s v="L01/070/9/000039/2024"/>
    <d v="2024-03-19T00:00:00"/>
    <d v="2024-03-22T00:00:00"/>
    <x v="1"/>
    <n v="100000"/>
    <n v="100000"/>
    <n v="1"/>
    <x v="27"/>
    <n v="2024"/>
    <s v="2024Q1"/>
  </r>
  <r>
    <s v="L01/070/9/000040/2024"/>
    <d v="2024-03-24T00:00:00"/>
    <d v="2024-03-27T00:00:00"/>
    <x v="1"/>
    <n v="100000"/>
    <n v="100000"/>
    <n v="1"/>
    <x v="27"/>
    <n v="2024"/>
    <s v="2024Q1"/>
  </r>
  <r>
    <s v="L01/070/9/000041/2024"/>
    <d v="2024-03-30T00:00:00"/>
    <d v="2024-04-02T00:00:00"/>
    <x v="1"/>
    <n v="100000"/>
    <n v="100000"/>
    <n v="1"/>
    <x v="27"/>
    <n v="2024"/>
    <s v="2024Q1"/>
  </r>
  <r>
    <s v="L01/070/9/000042/2024"/>
    <d v="2024-03-27T00:00:00"/>
    <d v="2024-04-02T00:00:00"/>
    <x v="1"/>
    <n v="100000"/>
    <n v="100000"/>
    <n v="1"/>
    <x v="27"/>
    <n v="2024"/>
    <s v="2024Q1"/>
  </r>
  <r>
    <s v="L01/070/9/000043/2024"/>
    <d v="2024-03-23T00:00:00"/>
    <d v="2024-03-28T00:00:00"/>
    <x v="1"/>
    <n v="100000"/>
    <n v="100000"/>
    <n v="1"/>
    <x v="27"/>
    <n v="2024"/>
    <s v="2024Q1"/>
  </r>
  <r>
    <s v="L01/024/9/000004/2024"/>
    <d v="2024-02-01T00:00:00"/>
    <d v="2024-04-02T00:00:00"/>
    <x v="2"/>
    <n v="50000"/>
    <n v="50000"/>
    <n v="1"/>
    <x v="27"/>
    <n v="2024"/>
    <s v="2024Q1"/>
  </r>
  <r>
    <s v="L01/102/9/000001/2023"/>
    <d v="2023-11-26T00:00:00"/>
    <d v="2023-11-27T00:00:00"/>
    <x v="3"/>
    <n v="100000"/>
    <n v="100000"/>
    <n v="1"/>
    <x v="26"/>
    <n v="2023"/>
    <s v="2023Q4"/>
  </r>
  <r>
    <s v="L01/024/9/000001/2023"/>
    <d v="2023-10-05T00:00:00"/>
    <d v="2023-10-19T00:00:00"/>
    <x v="2"/>
    <n v="50000"/>
    <n v="50000"/>
    <n v="1"/>
    <x v="26"/>
    <n v="2023"/>
    <s v="2023Q4"/>
  </r>
  <r>
    <s v="L01/024/9/000002/2023"/>
    <d v="2023-12-08T00:00:00"/>
    <d v="2024-04-02T00:00:00"/>
    <x v="2"/>
    <n v="50000"/>
    <n v="50000"/>
    <n v="1"/>
    <x v="26"/>
    <n v="2024"/>
    <s v="2023Q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10709B-5938-4E01-9330-9F374921D2A2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7:Z17" firstHeaderRow="1" firstDataRow="1" firstDataCol="1" rowPageCount="1" colPageCount="1"/>
  <pivotFields count="13">
    <pivotField showAll="0"/>
    <pivotField showAll="0"/>
    <pivotField showAll="0"/>
    <pivotField axis="axisRow" showAll="0">
      <items count="12">
        <item x="5"/>
        <item x="8"/>
        <item x="4"/>
        <item x="3"/>
        <item x="6"/>
        <item x="10"/>
        <item x="0"/>
        <item x="2"/>
        <item x="9"/>
        <item x="7"/>
        <item x="1"/>
        <item t="default"/>
      </items>
    </pivotField>
    <pivotField dataField="1" numFmtId="165" showAll="0"/>
    <pivotField numFmtId="165" showAll="0"/>
    <pivotField numFmtId="165" showAll="0"/>
    <pivotField showAll="0"/>
    <pivotField showAll="0"/>
    <pivotField showAll="0"/>
    <pivotField showAll="0"/>
    <pivotField axis="axisPage" showAll="0">
      <items count="5">
        <item x="1"/>
        <item x="3"/>
        <item x="0"/>
        <item x="2"/>
        <item t="default"/>
      </items>
    </pivotField>
    <pivotField showAll="0"/>
  </pivotFields>
  <rowFields count="1">
    <field x="3"/>
  </rowFields>
  <rowItems count="10">
    <i>
      <x/>
    </i>
    <i>
      <x v="1"/>
    </i>
    <i>
      <x v="2"/>
    </i>
    <i>
      <x v="4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11" item="1" hier="-1"/>
  </pageFields>
  <dataFields count="1">
    <dataField name="Sum of OS Amount" fld="4" baseField="0" baseItem="0" numFmtId="3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FE3D2-B0D5-47FC-BE7D-6E8C6FC085A7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82:C111" firstHeaderRow="1" firstDataRow="1" firstDataCol="1"/>
  <pivotFields count="10">
    <pivotField showAll="0"/>
    <pivotField numFmtId="14" showAll="0"/>
    <pivotField numFmtId="14" showAll="0"/>
    <pivotField showAll="0"/>
    <pivotField dataField="1" numFmtId="165" showAll="0"/>
    <pivotField numFmtId="3" showAll="0"/>
    <pivotField numFmtId="165" showAll="0"/>
    <pivotField axis="axisRow" showAll="0">
      <items count="29">
        <item x="24"/>
        <item x="22"/>
        <item x="21"/>
        <item x="23"/>
        <item x="17"/>
        <item x="2"/>
        <item x="18"/>
        <item x="19"/>
        <item x="20"/>
        <item x="11"/>
        <item x="3"/>
        <item x="4"/>
        <item x="5"/>
        <item x="16"/>
        <item x="6"/>
        <item x="7"/>
        <item x="13"/>
        <item x="12"/>
        <item x="15"/>
        <item x="8"/>
        <item x="14"/>
        <item x="9"/>
        <item x="10"/>
        <item x="0"/>
        <item x="1"/>
        <item x="25"/>
        <item x="26"/>
        <item x="27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um of OS Amount" fld="4" baseField="0" baseItem="0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9:C68" firstHeaderRow="1" firstDataRow="1" firstDataCol="1"/>
  <pivotFields count="8">
    <pivotField showAll="0"/>
    <pivotField numFmtId="14" showAll="0"/>
    <pivotField numFmtId="14" showAll="0"/>
    <pivotField showAll="0"/>
    <pivotField showAll="0"/>
    <pivotField dataField="1" numFmtId="3" showAll="0"/>
    <pivotField numFmtId="3" showAll="0"/>
    <pivotField axis="axisRow" showAll="0">
      <items count="29">
        <item x="27"/>
        <item x="26"/>
        <item x="23"/>
        <item x="24"/>
        <item x="18"/>
        <item x="13"/>
        <item x="22"/>
        <item x="25"/>
        <item x="19"/>
        <item x="17"/>
        <item x="20"/>
        <item x="21"/>
        <item x="9"/>
        <item x="6"/>
        <item x="7"/>
        <item x="11"/>
        <item x="5"/>
        <item x="16"/>
        <item x="3"/>
        <item x="15"/>
        <item x="10"/>
        <item x="8"/>
        <item x="4"/>
        <item x="0"/>
        <item x="2"/>
        <item x="1"/>
        <item x="12"/>
        <item x="14"/>
        <item t="default"/>
      </items>
    </pivotField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um of Gross OS" fld="5" baseField="0" baseItem="0" numFmtId="4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2DD7E-6B25-4D1F-B081-FC90794CFF2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9:M51" firstHeaderRow="1" firstDataRow="1" firstDataCol="1" rowPageCount="1" colPageCount="1"/>
  <pivotFields count="8">
    <pivotField showAll="0"/>
    <pivotField numFmtId="14" showAll="0"/>
    <pivotField numFmtId="14" showAll="0"/>
    <pivotField showAll="0">
      <items count="13">
        <item x="10"/>
        <item x="6"/>
        <item x="9"/>
        <item x="4"/>
        <item x="3"/>
        <item x="7"/>
        <item x="0"/>
        <item x="5"/>
        <item x="11"/>
        <item x="2"/>
        <item x="8"/>
        <item x="1"/>
        <item t="default"/>
      </items>
    </pivotField>
    <pivotField axis="axisRow" showAll="0">
      <items count="12">
        <item x="5"/>
        <item x="8"/>
        <item x="4"/>
        <item x="3"/>
        <item x="6"/>
        <item x="10"/>
        <item x="0"/>
        <item x="2"/>
        <item x="9"/>
        <item x="7"/>
        <item x="1"/>
        <item t="default"/>
      </items>
    </pivotField>
    <pivotField dataField="1" numFmtId="3" showAll="0"/>
    <pivotField numFmtId="3" showAll="0"/>
    <pivotField axis="axisPage" multipleItemSelectionAllowed="1" showAll="0">
      <items count="29">
        <item x="27"/>
        <item x="26"/>
        <item x="23"/>
        <item x="24"/>
        <item x="18"/>
        <item x="13"/>
        <item x="22"/>
        <item x="25"/>
        <item x="19"/>
        <item x="17"/>
        <item x="20"/>
        <item x="21"/>
        <item x="9"/>
        <item x="6"/>
        <item x="7"/>
        <item x="11"/>
        <item x="5"/>
        <item x="16"/>
        <item x="3"/>
        <item x="15"/>
        <item x="10"/>
        <item x="8"/>
        <item x="4"/>
        <item x="0"/>
        <item x="2"/>
        <item x="1"/>
        <item x="12"/>
        <item x="14"/>
        <item t="default"/>
      </items>
    </pivotField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7" hier="-1"/>
  </pageFields>
  <dataFields count="1">
    <dataField name="Sum of Gross OS" fld="5" baseField="0" baseItem="0" numFmtId="4"/>
  </dataFields>
  <formats count="2">
    <format dxfId="6">
      <pivotArea outline="0" collapsedLevelsAreSubtotals="1" fieldPosition="0"/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8:C35" firstHeaderRow="1" firstDataRow="1" firstDataCol="1" rowPageCount="2" colPageCount="1"/>
  <pivotFields count="13">
    <pivotField showAll="0"/>
    <pivotField showAll="0">
      <items count="1752">
        <item x="19"/>
        <item x="1504"/>
        <item x="953"/>
        <item x="1536"/>
        <item x="482"/>
        <item x="875"/>
        <item x="26"/>
        <item x="1009"/>
        <item x="1561"/>
        <item x="191"/>
        <item x="762"/>
        <item x="295"/>
        <item x="1069"/>
        <item x="649"/>
        <item x="753"/>
        <item x="899"/>
        <item x="246"/>
        <item x="1267"/>
        <item x="1607"/>
        <item x="557"/>
        <item x="945"/>
        <item x="1291"/>
        <item x="1148"/>
        <item x="189"/>
        <item x="825"/>
        <item x="929"/>
        <item x="112"/>
        <item x="1316"/>
        <item x="706"/>
        <item x="1039"/>
        <item x="822"/>
        <item x="277"/>
        <item x="1345"/>
        <item x="734"/>
        <item x="764"/>
        <item x="925"/>
        <item x="113"/>
        <item x="1384"/>
        <item x="725"/>
        <item x="793"/>
        <item x="843"/>
        <item x="211"/>
        <item x="475"/>
        <item x="1412"/>
        <item x="1709"/>
        <item x="625"/>
        <item x="82"/>
        <item x="447"/>
        <item x="1444"/>
        <item x="1005"/>
        <item x="744"/>
        <item x="779"/>
        <item x="385"/>
        <item x="174"/>
        <item x="1479"/>
        <item x="1210"/>
        <item x="608"/>
        <item x="735"/>
        <item x="484"/>
        <item x="320"/>
        <item x="29"/>
        <item x="1499"/>
        <item x="1065"/>
        <item x="763"/>
        <item x="692"/>
        <item x="315"/>
        <item x="959"/>
        <item x="1530"/>
        <item x="36"/>
        <item x="1024"/>
        <item x="742"/>
        <item x="1022"/>
        <item x="1017"/>
        <item x="1550"/>
        <item x="1118"/>
        <item x="1218"/>
        <item x="1186"/>
        <item x="1075"/>
        <item x="1587"/>
        <item x="336"/>
        <item x="183"/>
        <item x="1262"/>
        <item x="1605"/>
        <item x="1129"/>
        <item x="895"/>
        <item x="253"/>
        <item x="1582"/>
        <item x="921"/>
        <item x="1323"/>
        <item x="1650"/>
        <item x="1208"/>
        <item x="664"/>
        <item x="400"/>
        <item x="1350"/>
        <item x="1159"/>
        <item x="1200"/>
        <item x="833"/>
        <item x="357"/>
        <item x="136"/>
        <item x="1383"/>
        <item x="209"/>
        <item x="25"/>
        <item x="1415"/>
        <item x="1705"/>
        <item x="624"/>
        <item x="1046"/>
        <item x="446"/>
        <item x="1449"/>
        <item x="1729"/>
        <item x="1156"/>
        <item x="591"/>
        <item x="854"/>
        <item x="325"/>
        <item x="468"/>
        <item x="1482"/>
        <item x="1739"/>
        <item x="1114"/>
        <item x="1193"/>
        <item x="873"/>
        <item x="322"/>
        <item x="20"/>
        <item x="1500"/>
        <item x="502"/>
        <item x="1196"/>
        <item x="549"/>
        <item x="202"/>
        <item x="233"/>
        <item x="963"/>
        <item x="1531"/>
        <item x="552"/>
        <item x="634"/>
        <item x="329"/>
        <item x="18"/>
        <item x="1011"/>
        <item x="1552"/>
        <item x="526"/>
        <item x="916"/>
        <item x="97"/>
        <item x="1070"/>
        <item x="700"/>
        <item x="245"/>
        <item x="1266"/>
        <item x="1610"/>
        <item x="1094"/>
        <item x="707"/>
        <item x="45"/>
        <item x="345"/>
        <item x="103"/>
        <item x="1300"/>
        <item x="1630"/>
        <item x="326"/>
        <item x="1318"/>
        <item x="1663"/>
        <item x="800"/>
        <item x="824"/>
        <item x="398"/>
        <item x="1351"/>
        <item x="1673"/>
        <item x="534"/>
        <item x="424"/>
        <item x="1385"/>
        <item x="1134"/>
        <item x="80"/>
        <item x="288"/>
        <item x="1413"/>
        <item x="1707"/>
        <item x="731"/>
        <item x="373"/>
        <item x="450"/>
        <item x="1448"/>
        <item x="686"/>
        <item x="228"/>
        <item x="463"/>
        <item x="1477"/>
        <item x="1742"/>
        <item x="937"/>
        <item x="17"/>
        <item x="1509"/>
        <item x="528"/>
        <item x="669"/>
        <item x="631"/>
        <item x="964"/>
        <item x="1539"/>
        <item x="1117"/>
        <item x="111"/>
        <item x="1019"/>
        <item x="1553"/>
        <item x="612"/>
        <item x="905"/>
        <item x="146"/>
        <item x="1072"/>
        <item x="1139"/>
        <item x="1198"/>
        <item x="485"/>
        <item x="338"/>
        <item x="244"/>
        <item x="1265"/>
        <item x="1604"/>
        <item x="657"/>
        <item x="341"/>
        <item x="1292"/>
        <item x="107"/>
        <item x="1319"/>
        <item x="1651"/>
        <item x="161"/>
        <item x="436"/>
        <item x="1349"/>
        <item x="1674"/>
        <item x="766"/>
        <item x="273"/>
        <item x="1381"/>
        <item x="1722"/>
        <item x="1173"/>
        <item x="119"/>
        <item x="1417"/>
        <item x="1711"/>
        <item x="1231"/>
        <item x="1137"/>
        <item x="200"/>
        <item x="474"/>
        <item x="1451"/>
        <item x="1734"/>
        <item x="1089"/>
        <item x="1182"/>
        <item x="41"/>
        <item x="733"/>
        <item x="222"/>
        <item x="464"/>
        <item x="1483"/>
        <item x="432"/>
        <item x="166"/>
        <item x="1501"/>
        <item x="234"/>
        <item x="961"/>
        <item x="1532"/>
        <item x="185"/>
        <item x="1170"/>
        <item x="21"/>
        <item x="1013"/>
        <item x="1558"/>
        <item x="1071"/>
        <item x="1731"/>
        <item x="510"/>
        <item x="556"/>
        <item x="615"/>
        <item x="300"/>
        <item x="1264"/>
        <item x="1227"/>
        <item x="1147"/>
        <item x="703"/>
        <item x="813"/>
        <item x="1357"/>
        <item x="1099"/>
        <item x="1220"/>
        <item x="344"/>
        <item x="409"/>
        <item x="1322"/>
        <item x="1658"/>
        <item x="533"/>
        <item x="722"/>
        <item x="915"/>
        <item x="63"/>
        <item x="1352"/>
        <item x="1677"/>
        <item x="1178"/>
        <item x="570"/>
        <item x="599"/>
        <item x="274"/>
        <item x="1382"/>
        <item x="1691"/>
        <item x="483"/>
        <item x="798"/>
        <item x="927"/>
        <item x="33"/>
        <item x="1414"/>
        <item x="1180"/>
        <item x="1035"/>
        <item x="49"/>
        <item x="124"/>
        <item x="1445"/>
        <item x="694"/>
        <item x="84"/>
        <item x="467"/>
        <item x="1480"/>
        <item x="342"/>
        <item x="165"/>
        <item x="1503"/>
        <item x="1185"/>
        <item x="1195"/>
        <item x="610"/>
        <item x="196"/>
        <item x="438"/>
        <item x="960"/>
        <item x="1534"/>
        <item x="199"/>
        <item x="95"/>
        <item x="1016"/>
        <item x="838"/>
        <item x="888"/>
        <item x="258"/>
        <item x="1073"/>
        <item x="1588"/>
        <item x="531"/>
        <item x="893"/>
        <item x="305"/>
        <item x="1270"/>
        <item x="1623"/>
        <item x="983"/>
        <item x="187"/>
        <item x="251"/>
        <item x="1283"/>
        <item x="1631"/>
        <item x="687"/>
        <item x="261"/>
        <item x="1380"/>
        <item x="1106"/>
        <item x="352"/>
        <item x="406"/>
        <item x="1353"/>
        <item x="676"/>
        <item x="153"/>
        <item x="1391"/>
        <item x="1690"/>
        <item x="572"/>
        <item x="809"/>
        <item x="285"/>
        <item x="1434"/>
        <item x="218"/>
        <item x="413"/>
        <item x="1452"/>
        <item x="579"/>
        <item x="138"/>
        <item x="129"/>
        <item x="1481"/>
        <item x="458"/>
        <item x="171"/>
        <item x="1505"/>
        <item x="796"/>
        <item x="24"/>
        <item x="973"/>
        <item x="1541"/>
        <item x="640"/>
        <item x="1014"/>
        <item x="1554"/>
        <item x="1226"/>
        <item x="188"/>
        <item x="790"/>
        <item x="52"/>
        <item x="1079"/>
        <item x="1589"/>
        <item x="506"/>
        <item x="845"/>
        <item x="310"/>
        <item x="1272"/>
        <item x="1608"/>
        <item x="1133"/>
        <item x="656"/>
        <item x="102"/>
        <item x="1341"/>
        <item x="1131"/>
        <item x="708"/>
        <item x="917"/>
        <item x="108"/>
        <item x="1326"/>
        <item x="1238"/>
        <item x="648"/>
        <item x="401"/>
        <item x="1356"/>
        <item x="695"/>
        <item x="208"/>
        <item x="115"/>
        <item x="1387"/>
        <item x="602"/>
        <item x="769"/>
        <item x="366"/>
        <item x="154"/>
        <item x="1418"/>
        <item x="1712"/>
        <item x="1095"/>
        <item x="1233"/>
        <item x="679"/>
        <item x="900"/>
        <item x="375"/>
        <item x="125"/>
        <item x="1464"/>
        <item x="190"/>
        <item x="682"/>
        <item x="857"/>
        <item x="83"/>
        <item x="465"/>
        <item x="1484"/>
        <item x="617"/>
        <item x="781"/>
        <item x="167"/>
        <item x="1510"/>
        <item x="1126"/>
        <item x="434"/>
        <item x="968"/>
        <item x="1537"/>
        <item x="1162"/>
        <item x="472"/>
        <item x="1015"/>
        <item x="1559"/>
        <item x="1003"/>
        <item x="643"/>
        <item x="748"/>
        <item x="797"/>
        <item x="242"/>
        <item x="1074"/>
        <item x="1591"/>
        <item x="205"/>
        <item x="302"/>
        <item x="1268"/>
        <item x="1621"/>
        <item x="812"/>
        <item x="57"/>
        <item x="1298"/>
        <item x="1637"/>
        <item x="1124"/>
        <item x="658"/>
        <item x="240"/>
        <item x="260"/>
        <item x="1324"/>
        <item x="1668"/>
        <item x="553"/>
        <item x="568"/>
        <item x="595"/>
        <item x="832"/>
        <item x="405"/>
        <item x="1354"/>
        <item x="1687"/>
        <item x="38"/>
        <item x="830"/>
        <item x="358"/>
        <item x="16"/>
        <item x="1388"/>
        <item x="1714"/>
        <item x="514"/>
        <item x="773"/>
        <item x="287"/>
        <item x="1427"/>
        <item x="1713"/>
        <item x="626"/>
        <item x="374"/>
        <item x="453"/>
        <item x="1454"/>
        <item x="384"/>
        <item x="476"/>
        <item x="1488"/>
        <item x="1745"/>
        <item x="1235"/>
        <item x="1184"/>
        <item x="231"/>
        <item x="177"/>
        <item x="1123"/>
        <item x="197"/>
        <item x="966"/>
        <item x="1540"/>
        <item x="1140"/>
        <item x="585"/>
        <item x="910"/>
        <item x="28"/>
        <item x="1320"/>
        <item x="1560"/>
        <item x="525"/>
        <item x="275"/>
        <item x="1076"/>
        <item x="304"/>
        <item x="1269"/>
        <item x="1609"/>
        <item x="839"/>
        <item x="489"/>
        <item x="1288"/>
        <item x="1644"/>
        <item x="979"/>
        <item x="1228"/>
        <item x="347"/>
        <item x="263"/>
        <item x="1327"/>
        <item x="1659"/>
        <item x="1225"/>
        <item x="1100"/>
        <item x="712"/>
        <item x="403"/>
        <item x="1361"/>
        <item x="428"/>
        <item x="1397"/>
        <item x="1174"/>
        <item x="770"/>
        <item x="120"/>
        <item x="1419"/>
        <item x="1154"/>
        <item x="574"/>
        <item x="701"/>
        <item x="856"/>
        <item x="376"/>
        <item x="448"/>
        <item x="1460"/>
        <item x="1743"/>
        <item x="590"/>
        <item x="868"/>
        <item x="225"/>
        <item x="469"/>
        <item x="786"/>
        <item x="780"/>
        <item x="872"/>
        <item x="141"/>
        <item x="169"/>
        <item x="1506"/>
        <item x="1031"/>
        <item x="433"/>
        <item x="969"/>
        <item x="1632"/>
        <item x="795"/>
        <item x="50"/>
        <item x="1020"/>
        <item x="1567"/>
        <item x="527"/>
        <item x="644"/>
        <item x="337"/>
        <item x="1078"/>
        <item x="1590"/>
        <item x="1188"/>
        <item x="652"/>
        <item x="306"/>
        <item x="1271"/>
        <item x="1611"/>
        <item x="1145"/>
        <item x="758"/>
        <item x="254"/>
        <item x="1297"/>
        <item x="1149"/>
        <item x="109"/>
        <item x="1325"/>
        <item x="354"/>
        <item x="402"/>
        <item x="1359"/>
        <item x="1676"/>
        <item x="990"/>
        <item x="520"/>
        <item x="179"/>
        <item x="425"/>
        <item x="1389"/>
        <item x="1699"/>
        <item x="675"/>
        <item x="369"/>
        <item x="289"/>
        <item x="1421"/>
        <item x="1211"/>
        <item x="575"/>
        <item x="705"/>
        <item x="831"/>
        <item x="880"/>
        <item x="157"/>
        <item x="1450"/>
        <item x="1244"/>
        <item x="685"/>
        <item x="858"/>
        <item x="90"/>
        <item x="30"/>
        <item x="1485"/>
        <item x="544"/>
        <item x="688"/>
        <item x="976"/>
        <item x="1507"/>
        <item x="1219"/>
        <item x="609"/>
        <item x="672"/>
        <item x="739"/>
        <item x="785"/>
        <item x="941"/>
        <item x="965"/>
        <item x="1562"/>
        <item x="882"/>
        <item x="46"/>
        <item x="1029"/>
        <item x="1574"/>
        <item x="1164"/>
        <item x="803"/>
        <item x="339"/>
        <item x="1077"/>
        <item x="1592"/>
        <item x="588"/>
        <item x="650"/>
        <item x="752"/>
        <item x="808"/>
        <item x="314"/>
        <item x="1279"/>
        <item x="1612"/>
        <item x="66"/>
        <item x="1295"/>
        <item x="1656"/>
        <item x="950"/>
        <item x="262"/>
        <item x="1329"/>
        <item x="914"/>
        <item x="64"/>
        <item x="1358"/>
        <item x="1190"/>
        <item x="673"/>
        <item x="767"/>
        <item x="276"/>
        <item x="1395"/>
        <item x="771"/>
        <item x="214"/>
        <item x="122"/>
        <item x="1423"/>
        <item x="1720"/>
        <item x="637"/>
        <item x="775"/>
        <item x="855"/>
        <item x="8"/>
        <item x="452"/>
        <item x="1453"/>
        <item x="542"/>
        <item x="606"/>
        <item x="471"/>
        <item x="1486"/>
        <item x="1234"/>
        <item x="987"/>
        <item x="582"/>
        <item x="92"/>
        <item x="164"/>
        <item x="1508"/>
        <item x="730"/>
        <item x="481"/>
        <item x="898"/>
        <item x="143"/>
        <item x="972"/>
        <item x="1584"/>
        <item x="737"/>
        <item x="1028"/>
        <item x="1566"/>
        <item x="1092"/>
        <item x="719"/>
        <item x="1034"/>
        <item x="890"/>
        <item x="948"/>
        <item x="1254"/>
        <item x="1627"/>
        <item x="1125"/>
        <item x="1132"/>
        <item x="37"/>
        <item x="491"/>
        <item x="1273"/>
        <item x="1618"/>
        <item x="559"/>
        <item x="757"/>
        <item x="316"/>
        <item x="1285"/>
        <item x="1639"/>
        <item x="39"/>
        <item x="213"/>
        <item x="328"/>
        <item x="1328"/>
        <item x="1666"/>
        <item x="408"/>
        <item x="1360"/>
        <item x="1214"/>
        <item x="665"/>
        <item x="740"/>
        <item x="426"/>
        <item x="1390"/>
        <item x="1692"/>
        <item x="1401"/>
        <item x="368"/>
        <item x="286"/>
        <item x="1422"/>
        <item x="1728"/>
        <item x="539"/>
        <item x="627"/>
        <item x="934"/>
        <item x="127"/>
        <item x="1459"/>
        <item x="1141"/>
        <item x="721"/>
        <item x="684"/>
        <item x="86"/>
        <item x="140"/>
        <item x="1573"/>
        <item x="671"/>
        <item x="674"/>
        <item x="182"/>
        <item x="495"/>
        <item x="1512"/>
        <item x="503"/>
        <item x="789"/>
        <item x="435"/>
        <item x="971"/>
        <item x="1638"/>
        <item x="44"/>
        <item x="75"/>
        <item x="1023"/>
        <item x="1563"/>
        <item x="1236"/>
        <item x="1150"/>
        <item x="596"/>
        <item x="647"/>
        <item x="918"/>
        <item x="1209"/>
        <item x="1166"/>
        <item x="940"/>
        <item x="810"/>
        <item x="892"/>
        <item x="248"/>
        <item x="1274"/>
        <item x="1625"/>
        <item x="814"/>
        <item x="317"/>
        <item x="1286"/>
        <item x="1642"/>
        <item x="348"/>
        <item x="388"/>
        <item x="1332"/>
        <item x="1664"/>
        <item x="407"/>
        <item x="1371"/>
        <item x="1151"/>
        <item x="148"/>
        <item x="1396"/>
        <item x="1696"/>
        <item x="215"/>
        <item x="69"/>
        <item x="1424"/>
        <item x="1243"/>
        <item x="42"/>
        <item x="784"/>
        <item x="932"/>
        <item x="175"/>
        <item x="1458"/>
        <item x="1732"/>
        <item x="516"/>
        <item x="238"/>
        <item x="470"/>
        <item x="1489"/>
        <item x="1750"/>
        <item x="782"/>
        <item x="390"/>
        <item x="493"/>
        <item x="1518"/>
        <item x="787"/>
        <item x="1578"/>
        <item x="239"/>
        <item x="974"/>
        <item x="1538"/>
        <item x="589"/>
        <item x="613"/>
        <item x="750"/>
        <item x="911"/>
        <item x="96"/>
        <item x="1057"/>
        <item x="1564"/>
        <item x="558"/>
        <item x="802"/>
        <item x="297"/>
        <item x="1245"/>
        <item x="1103"/>
        <item x="651"/>
        <item x="1278"/>
        <item x="1615"/>
        <item x="1169"/>
        <item x="1306"/>
        <item x="1635"/>
        <item x="881"/>
        <item x="389"/>
        <item x="1330"/>
        <item x="1660"/>
        <item x="418"/>
        <item x="1364"/>
        <item x="1088"/>
        <item x="550"/>
        <item x="359"/>
        <item x="116"/>
        <item x="1393"/>
        <item x="1698"/>
        <item x="1136"/>
        <item x="604"/>
        <item x="68"/>
        <item x="1425"/>
        <item x="1716"/>
        <item x="1241"/>
        <item x="638"/>
        <item x="457"/>
        <item x="1456"/>
        <item x="788"/>
        <item x="178"/>
        <item x="132"/>
        <item x="1487"/>
        <item x="870"/>
        <item x="378"/>
        <item x="492"/>
        <item x="1513"/>
        <item x="1161"/>
        <item x="689"/>
        <item x="441"/>
        <item x="975"/>
        <item x="1555"/>
        <item x="586"/>
        <item x="636"/>
        <item x="746"/>
        <item x="55"/>
        <item x="1041"/>
        <item x="1565"/>
        <item x="479"/>
        <item x="294"/>
        <item x="1246"/>
        <item x="1595"/>
        <item x="1122"/>
        <item x="507"/>
        <item x="816"/>
        <item x="309"/>
        <item x="1275"/>
        <item x="318"/>
        <item x="1321"/>
        <item x="1634"/>
        <item x="1085"/>
        <item x="760"/>
        <item x="819"/>
        <item x="349"/>
        <item x="267"/>
        <item x="1331"/>
        <item x="1665"/>
        <item x="1230"/>
        <item x="1171"/>
        <item x="639"/>
        <item x="411"/>
        <item x="1362"/>
        <item x="1727"/>
        <item x="383"/>
        <item x="439"/>
        <item x="1447"/>
        <item x="1695"/>
        <item x="1175"/>
        <item x="765"/>
        <item x="204"/>
        <item x="134"/>
        <item x="70"/>
        <item x="1426"/>
        <item x="991"/>
        <item x="576"/>
        <item x="456"/>
        <item x="1457"/>
        <item x="518"/>
        <item x="88"/>
        <item x="1052"/>
        <item x="1511"/>
        <item x="1033"/>
        <item x="142"/>
        <item x="176"/>
        <item x="1514"/>
        <item x="1116"/>
        <item x="1127"/>
        <item x="523"/>
        <item x="632"/>
        <item x="998"/>
        <item x="1102"/>
        <item x="1064"/>
        <item x="792"/>
        <item x="105"/>
        <item x="1049"/>
        <item x="1569"/>
        <item x="646"/>
        <item x="331"/>
        <item x="98"/>
        <item x="1249"/>
        <item x="1597"/>
        <item x="1213"/>
        <item x="913"/>
        <item x="307"/>
        <item x="1277"/>
        <item x="1616"/>
        <item x="896"/>
        <item x="319"/>
        <item x="1294"/>
        <item x="1640"/>
        <item x="1191"/>
        <item x="562"/>
        <item x="709"/>
        <item x="361"/>
        <item x="397"/>
        <item x="1339"/>
        <item x="1661"/>
        <item x="978"/>
        <item x="1111"/>
        <item x="594"/>
        <item x="569"/>
        <item x="616"/>
        <item x="356"/>
        <item x="1010"/>
        <item x="1603"/>
        <item x="1675"/>
        <item x="846"/>
        <item x="370"/>
        <item x="280"/>
        <item x="1398"/>
        <item x="1179"/>
        <item x="364"/>
        <item x="290"/>
        <item x="1429"/>
        <item x="1719"/>
        <item x="1181"/>
        <item x="515"/>
        <item x="936"/>
        <item x="970"/>
        <item x="1465"/>
        <item x="1744"/>
        <item x="519"/>
        <item x="226"/>
        <item x="76"/>
        <item x="1629"/>
        <item x="1223"/>
        <item x="1080"/>
        <item x="906"/>
        <item x="422"/>
        <item x="173"/>
        <item x="1517"/>
        <item x="198"/>
        <item x="997"/>
        <item x="1546"/>
        <item x="743"/>
        <item x="195"/>
        <item x="1048"/>
        <item x="1568"/>
        <item x="601"/>
        <item x="135"/>
        <item x="1248"/>
        <item x="1594"/>
        <item x="653"/>
        <item x="149"/>
        <item x="264"/>
        <item x="1276"/>
        <item x="1617"/>
        <item x="1146"/>
        <item x="592"/>
        <item x="1043"/>
        <item x="321"/>
        <item x="1303"/>
        <item x="1646"/>
        <item x="265"/>
        <item x="1336"/>
        <item x="1662"/>
        <item x="600"/>
        <item x="412"/>
        <item x="1363"/>
        <item x="1135"/>
        <item x="279"/>
        <item x="1399"/>
        <item x="1697"/>
        <item x="1242"/>
        <item x="1176"/>
        <item x="645"/>
        <item x="807"/>
        <item x="216"/>
        <item x="0"/>
        <item x="1428"/>
        <item x="859"/>
        <item x="137"/>
        <item x="1455"/>
        <item x="1733"/>
        <item x="87"/>
        <item x="473"/>
        <item x="1492"/>
        <item x="1746"/>
        <item x="1160"/>
        <item x="327"/>
        <item x="962"/>
        <item x="1527"/>
        <item x="909"/>
        <item x="488"/>
        <item x="995"/>
        <item x="663"/>
        <item x="791"/>
        <item x="330"/>
        <item x="114"/>
        <item x="1050"/>
        <item x="1572"/>
        <item x="1247"/>
        <item x="1599"/>
        <item x="1087"/>
        <item x="560"/>
        <item x="924"/>
        <item x="100"/>
        <item x="1282"/>
        <item x="1120"/>
        <item x="667"/>
        <item x="160"/>
        <item x="1301"/>
        <item x="1654"/>
        <item x="713"/>
        <item x="761"/>
        <item x="77"/>
        <item x="1334"/>
        <item x="1667"/>
        <item x="1107"/>
        <item x="1681"/>
        <item x="271"/>
        <item x="1365"/>
        <item x="362"/>
        <item x="281"/>
        <item x="1400"/>
        <item x="513"/>
        <item x="772"/>
        <item x="885"/>
        <item x="181"/>
        <item x="440"/>
        <item x="1435"/>
        <item x="1717"/>
        <item x="865"/>
        <item x="219"/>
        <item x="128"/>
        <item x="1461"/>
        <item x="985"/>
        <item x="1158"/>
        <item x="517"/>
        <item x="919"/>
        <item x="227"/>
        <item x="11"/>
        <item x="1749"/>
        <item x="1090"/>
        <item x="1115"/>
        <item x="478"/>
        <item x="229"/>
        <item x="499"/>
        <item x="1521"/>
        <item x="633"/>
        <item x="942"/>
        <item x="1018"/>
        <item x="1543"/>
        <item x="1212"/>
        <item x="35"/>
        <item x="1217"/>
        <item x="162"/>
        <item x="1053"/>
        <item x="749"/>
        <item x="79"/>
        <item x="243"/>
        <item x="1250"/>
        <item x="1119"/>
        <item x="1167"/>
        <item x="508"/>
        <item x="1027"/>
        <item x="1280"/>
        <item x="1628"/>
        <item x="530"/>
        <item x="1044"/>
        <item x="58"/>
        <item x="1299"/>
        <item x="1641"/>
        <item x="563"/>
        <item x="866"/>
        <item x="908"/>
        <item x="392"/>
        <item x="1333"/>
        <item x="598"/>
        <item x="903"/>
        <item x="269"/>
        <item x="1366"/>
        <item x="670"/>
        <item x="726"/>
        <item x="851"/>
        <item x="184"/>
        <item x="1402"/>
        <item x="1700"/>
        <item x="1138"/>
        <item x="1177"/>
        <item x="1378"/>
        <item x="848"/>
        <item x="928"/>
        <item x="291"/>
        <item x="1431"/>
        <item x="1718"/>
        <item x="1101"/>
        <item x="223"/>
        <item x="2"/>
        <item x="1463"/>
        <item x="541"/>
        <item x="580"/>
        <item x="690"/>
        <item x="778"/>
        <item x="89"/>
        <item x="5"/>
        <item x="1747"/>
        <item x="980"/>
        <item x="738"/>
        <item x="394"/>
        <item x="496"/>
        <item x="1525"/>
        <item x="947"/>
        <item x="996"/>
        <item x="1556"/>
        <item x="126"/>
        <item x="1051"/>
        <item x="1585"/>
        <item x="1098"/>
        <item x="133"/>
        <item x="293"/>
        <item x="1251"/>
        <item x="1601"/>
        <item x="1281"/>
        <item x="988"/>
        <item x="561"/>
        <item x="654"/>
        <item x="817"/>
        <item x="907"/>
        <item x="255"/>
        <item x="1302"/>
        <item x="1738"/>
        <item x="565"/>
        <item x="619"/>
        <item x="879"/>
        <item x="904"/>
        <item x="266"/>
        <item x="1335"/>
        <item x="1682"/>
        <item x="1229"/>
        <item x="1172"/>
        <item x="535"/>
        <item x="355"/>
        <item x="417"/>
        <item x="1367"/>
        <item x="1197"/>
        <item x="720"/>
        <item x="365"/>
        <item x="430"/>
        <item x="1403"/>
        <item x="532"/>
        <item x="993"/>
        <item x="371"/>
        <item x="437"/>
        <item x="1430"/>
        <item x="871"/>
        <item x="172"/>
        <item x="1462"/>
        <item x="1112"/>
        <item x="935"/>
        <item x="10"/>
        <item x="1491"/>
        <item x="1748"/>
        <item x="1083"/>
        <item x="547"/>
        <item x="754"/>
        <item x="951"/>
        <item x="1263"/>
        <item x="1523"/>
        <item x="1021"/>
        <item x="1542"/>
        <item x="711"/>
        <item x="151"/>
        <item x="1054"/>
        <item x="1570"/>
        <item x="1204"/>
        <item x="724"/>
        <item x="334"/>
        <item x="1442"/>
        <item x="1252"/>
        <item x="1613"/>
        <item x="1121"/>
        <item x="1289"/>
        <item x="1619"/>
        <item x="259"/>
        <item x="1305"/>
        <item x="1643"/>
        <item x="1224"/>
        <item x="399"/>
        <item x="1338"/>
        <item x="1671"/>
        <item x="1108"/>
        <item x="989"/>
        <item x="655"/>
        <item x="382"/>
        <item x="415"/>
        <item x="1369"/>
        <item x="1678"/>
        <item x="603"/>
        <item x="850"/>
        <item x="363"/>
        <item x="431"/>
        <item x="1408"/>
        <item x="1706"/>
        <item x="1082"/>
        <item x="1153"/>
        <item x="487"/>
        <item x="333"/>
        <item x="1432"/>
        <item x="194"/>
        <item x="377"/>
        <item x="460"/>
        <item x="1467"/>
        <item x="984"/>
        <item x="40"/>
        <item x="884"/>
        <item x="303"/>
        <item x="6"/>
        <item x="1494"/>
        <item x="414"/>
        <item x="497"/>
        <item x="1522"/>
        <item x="1130"/>
        <item x="794"/>
        <item x="874"/>
        <item x="12"/>
        <item x="1000"/>
        <item x="1544"/>
        <item x="1194"/>
        <item x="883"/>
        <item x="139"/>
        <item x="1055"/>
        <item x="1571"/>
        <item x="587"/>
        <item x="480"/>
        <item x="751"/>
        <item x="332"/>
        <item x="296"/>
        <item x="1256"/>
        <item x="1596"/>
        <item x="837"/>
        <item x="360"/>
        <item x="56"/>
        <item x="1293"/>
        <item x="593"/>
        <item x="1032"/>
        <item x="820"/>
        <item x="121"/>
        <item x="1304"/>
        <item x="1645"/>
        <item x="567"/>
        <item x="1206"/>
        <item x="691"/>
        <item x="393"/>
        <item x="1337"/>
        <item x="1683"/>
        <item x="511"/>
        <item x="621"/>
        <item x="716"/>
        <item x="826"/>
        <item x="270"/>
        <item x="1368"/>
        <item x="1679"/>
        <item x="1109"/>
        <item x="1203"/>
        <item x="210"/>
        <item x="386"/>
        <item x="1404"/>
        <item x="1702"/>
        <item x="443"/>
        <item x="1433"/>
        <item x="680"/>
        <item x="85"/>
        <item x="159"/>
        <item x="1469"/>
        <item x="583"/>
        <item x="860"/>
        <item x="867"/>
        <item x="91"/>
        <item x="9"/>
        <item x="1495"/>
        <item x="693"/>
        <item x="957"/>
        <item x="551"/>
        <item x="886"/>
        <item x="449"/>
        <item x="999"/>
        <item x="1548"/>
        <item x="1093"/>
        <item x="311"/>
        <item x="1056"/>
        <item x="1576"/>
        <item x="1187"/>
        <item x="292"/>
        <item x="1253"/>
        <item x="1602"/>
        <item x="806"/>
        <item x="249"/>
        <item x="1290"/>
        <item x="1624"/>
        <item x="1037"/>
        <item x="902"/>
        <item x="324"/>
        <item x="1307"/>
        <item x="1216"/>
        <item x="736"/>
        <item x="490"/>
        <item x="1394"/>
        <item x="1239"/>
        <item x="620"/>
        <item x="827"/>
        <item x="920"/>
        <item x="32"/>
        <item x="1370"/>
        <item x="1110"/>
        <item x="986"/>
        <item x="834"/>
        <item x="1045"/>
        <item x="117"/>
        <item x="1407"/>
        <item x="1701"/>
        <item x="1097"/>
        <item x="1096"/>
        <item x="1152"/>
        <item x="727"/>
        <item x="777"/>
        <item x="74"/>
        <item x="1437"/>
        <item x="1721"/>
        <item x="1155"/>
        <item x="1192"/>
        <item x="629"/>
        <item x="381"/>
        <item x="459"/>
        <item x="1476"/>
        <item x="1735"/>
        <item x="101"/>
        <item x="3"/>
        <item x="1490"/>
        <item x="521"/>
        <item x="546"/>
        <item x="623"/>
        <item x="235"/>
        <item x="500"/>
        <item x="1520"/>
        <item x="878"/>
        <item x="451"/>
        <item x="1002"/>
        <item x="1551"/>
        <item x="1059"/>
        <item x="1575"/>
        <item x="718"/>
        <item x="887"/>
        <item x="247"/>
        <item x="1257"/>
        <item x="1598"/>
        <item x="1084"/>
        <item x="1201"/>
        <item x="201"/>
        <item x="410"/>
        <item x="1581"/>
        <item x="1622"/>
        <item x="1004"/>
        <item x="661"/>
        <item x="710"/>
        <item x="1309"/>
        <item x="1648"/>
        <item x="564"/>
        <item x="1205"/>
        <item x="618"/>
        <item x="926"/>
        <item x="396"/>
        <item x="1340"/>
        <item x="1670"/>
        <item x="192"/>
        <item x="923"/>
        <item x="419"/>
        <item x="1373"/>
        <item x="1689"/>
        <item x="1222"/>
        <item x="571"/>
        <item x="429"/>
        <item x="1466"/>
        <item x="71"/>
        <item x="1436"/>
        <item x="1725"/>
        <item x="577"/>
        <item x="578"/>
        <item x="628"/>
        <item x="864"/>
        <item x="379"/>
        <item x="455"/>
        <item x="1468"/>
        <item x="1736"/>
        <item x="607"/>
        <item x="611"/>
        <item x="391"/>
        <item x="13"/>
        <item x="1519"/>
        <item x="548"/>
        <item x="877"/>
        <item x="221"/>
        <item x="498"/>
        <item x="1533"/>
        <item x="811"/>
        <item x="93"/>
        <item x="1001"/>
        <item x="504"/>
        <item x="554"/>
        <item x="801"/>
        <item x="897"/>
        <item x="145"/>
        <item x="1058"/>
        <item x="1586"/>
        <item x="799"/>
        <item x="99"/>
        <item x="1255"/>
        <item x="1636"/>
        <item x="702"/>
        <item x="894"/>
        <item x="1580"/>
        <item x="1620"/>
        <item x="683"/>
        <item x="841"/>
        <item x="323"/>
        <item x="1315"/>
        <item x="110"/>
        <item x="1343"/>
        <item x="1669"/>
        <item x="1040"/>
        <item x="828"/>
        <item x="416"/>
        <item x="1372"/>
        <item x="512"/>
        <item x="537"/>
        <item x="283"/>
        <item x="1405"/>
        <item x="977"/>
        <item x="573"/>
        <item x="427"/>
        <item x="442"/>
        <item x="1439"/>
        <item x="1730"/>
        <item x="981"/>
        <item x="540"/>
        <item x="1030"/>
        <item x="946"/>
        <item x="938"/>
        <item x="158"/>
        <item x="1471"/>
        <item x="1741"/>
        <item x="1157"/>
        <item x="755"/>
        <item x="7"/>
        <item x="1497"/>
        <item x="992"/>
        <item x="545"/>
        <item x="630"/>
        <item x="1"/>
        <item x="954"/>
        <item x="1526"/>
        <item x="635"/>
        <item x="236"/>
        <item x="1007"/>
        <item x="1547"/>
        <item x="696"/>
        <item x="912"/>
        <item x="152"/>
        <item x="1066"/>
        <item x="1583"/>
        <item x="614"/>
        <item x="815"/>
        <item x="889"/>
        <item x="301"/>
        <item x="1258"/>
        <item x="1606"/>
        <item x="1189"/>
        <item x="340"/>
        <item x="312"/>
        <item x="1314"/>
        <item x="1104"/>
        <item x="704"/>
        <item x="853"/>
        <item x="31"/>
        <item x="1310"/>
        <item x="1647"/>
        <item x="566"/>
        <item x="660"/>
        <item x="829"/>
        <item x="207"/>
        <item x="78"/>
        <item x="1342"/>
        <item x="1063"/>
        <item x="944"/>
        <item x="1374"/>
        <item x="1684"/>
        <item x="847"/>
        <item x="67"/>
        <item x="1406"/>
        <item x="1199"/>
        <item x="1207"/>
        <item x="852"/>
        <item x="81"/>
        <item x="155"/>
        <item x="1470"/>
        <item x="1724"/>
        <item x="982"/>
        <item x="666"/>
        <item x="668"/>
        <item x="717"/>
        <item x="930"/>
        <item x="380"/>
        <item x="461"/>
        <item x="1474"/>
        <item x="862"/>
        <item x="4"/>
        <item x="1493"/>
        <item x="522"/>
        <item x="230"/>
        <item x="501"/>
        <item x="1535"/>
        <item x="584"/>
        <item x="949"/>
        <item x="466"/>
        <item x="1006"/>
        <item x="1549"/>
        <item x="1142"/>
        <item x="156"/>
        <item x="1068"/>
        <item x="1577"/>
        <item x="505"/>
        <item x="699"/>
        <item x="486"/>
        <item x="47"/>
        <item x="53"/>
        <item x="1260"/>
        <item x="1600"/>
        <item x="1026"/>
        <item x="313"/>
        <item x="1308"/>
        <item x="714"/>
        <item x="257"/>
        <item x="1312"/>
        <item x="350"/>
        <item x="395"/>
        <item x="1347"/>
        <item x="1081"/>
        <item x="939"/>
        <item x="48"/>
        <item x="278"/>
        <item x="1386"/>
        <item x="1685"/>
        <item x="776"/>
        <item x="836"/>
        <item x="22"/>
        <item x="282"/>
        <item x="1410"/>
        <item x="1703"/>
        <item x="728"/>
        <item x="23"/>
        <item x="454"/>
        <item x="1443"/>
        <item x="681"/>
        <item x="256"/>
        <item x="131"/>
        <item x="1475"/>
        <item x="1737"/>
        <item x="581"/>
        <item x="863"/>
        <item x="308"/>
        <item x="168"/>
        <item x="1502"/>
        <item x="756"/>
        <item x="51"/>
        <item x="952"/>
        <item x="1528"/>
        <item x="524"/>
        <item x="1655"/>
        <item x="1524"/>
        <item x="94"/>
        <item x="1008"/>
        <item x="1557"/>
        <item x="642"/>
        <item x="747"/>
        <item x="268"/>
        <item x="1060"/>
        <item x="1579"/>
        <item x="1165"/>
        <item x="835"/>
        <item x="60"/>
        <item x="1259"/>
        <item x="1708"/>
        <item x="1168"/>
        <item x="509"/>
        <item x="1287"/>
        <item x="1633"/>
        <item x="1237"/>
        <item x="186"/>
        <item x="821"/>
        <item x="346"/>
        <item x="59"/>
        <item x="1311"/>
        <item x="1653"/>
        <item x="659"/>
        <item x="353"/>
        <item x="61"/>
        <item x="1355"/>
        <item x="597"/>
        <item x="477"/>
        <item x="715"/>
        <item x="212"/>
        <item x="421"/>
        <item x="1375"/>
        <item x="1686"/>
        <item x="34"/>
        <item x="622"/>
        <item x="723"/>
        <item x="217"/>
        <item x="118"/>
        <item x="1409"/>
        <item x="1704"/>
        <item x="678"/>
        <item x="372"/>
        <item x="445"/>
        <item x="1438"/>
        <item x="1086"/>
        <item x="220"/>
        <item x="72"/>
        <item x="1472"/>
        <item x="1183"/>
        <item x="804"/>
        <item x="144"/>
        <item x="14"/>
        <item x="1496"/>
        <item x="955"/>
        <item x="1545"/>
        <item x="237"/>
        <item x="994"/>
        <item x="1042"/>
        <item x="241"/>
        <item x="1062"/>
        <item x="529"/>
        <item x="335"/>
        <item x="298"/>
        <item x="1392"/>
        <item x="1614"/>
        <item x="1144"/>
        <item x="922"/>
        <item x="65"/>
        <item x="1296"/>
        <item x="1649"/>
        <item x="1047"/>
        <item x="818"/>
        <item x="901"/>
        <item x="387"/>
        <item x="1313"/>
        <item x="1652"/>
        <item x="1038"/>
        <item x="967"/>
        <item x="351"/>
        <item x="423"/>
        <item x="1344"/>
        <item x="1680"/>
        <item x="1202"/>
        <item x="180"/>
        <item x="147"/>
        <item x="1377"/>
        <item x="1232"/>
        <item x="1240"/>
        <item x="774"/>
        <item x="284"/>
        <item x="1416"/>
        <item x="1710"/>
        <item x="444"/>
        <item x="1440"/>
        <item x="462"/>
        <item x="1473"/>
        <item x="1113"/>
        <item x="15"/>
        <item x="1498"/>
        <item x="741"/>
        <item x="43"/>
        <item x="783"/>
        <item x="876"/>
        <item x="130"/>
        <item x="958"/>
        <item x="1529"/>
        <item x="1128"/>
        <item x="1163"/>
        <item x="555"/>
        <item x="163"/>
        <item x="1061"/>
        <item x="1693"/>
        <item x="206"/>
        <item x="299"/>
        <item x="1261"/>
        <item x="106"/>
        <item x="1420"/>
        <item x="1657"/>
        <item x="759"/>
        <item x="343"/>
        <item x="104"/>
        <item x="1317"/>
        <item x="662"/>
        <item x="823"/>
        <item x="62"/>
        <item x="1348"/>
        <item x="641"/>
        <item x="1036"/>
        <item x="193"/>
        <item x="840"/>
        <item x="367"/>
        <item x="420"/>
        <item x="1376"/>
        <item x="1694"/>
        <item x="536"/>
        <item x="677"/>
        <item x="768"/>
        <item x="842"/>
        <item x="123"/>
        <item x="1411"/>
        <item x="1715"/>
        <item x="1215"/>
        <item x="538"/>
        <item x="729"/>
        <item x="891"/>
        <item x="931"/>
        <item x="27"/>
        <item x="1441"/>
        <item x="1726"/>
        <item x="698"/>
        <item x="732"/>
        <item x="805"/>
        <item x="869"/>
        <item x="933"/>
        <item x="73"/>
        <item x="1478"/>
        <item x="1740"/>
        <item x="404"/>
        <item x="170"/>
        <item x="1516"/>
        <item x="1221"/>
        <item x="203"/>
        <item x="232"/>
        <item x="956"/>
        <item x="1091"/>
        <item x="1143"/>
        <item x="697"/>
        <item x="745"/>
        <item x="252"/>
        <item x="1067"/>
        <item x="1593"/>
        <item x="250"/>
        <item x="1284"/>
        <item x="1626"/>
        <item x="1105"/>
        <item x="1025"/>
        <item x="844"/>
        <item x="943"/>
        <item x="1012"/>
        <item x="1346"/>
        <item x="1672"/>
        <item x="150"/>
        <item x="272"/>
        <item x="1379"/>
        <item x="1688"/>
        <item x="605"/>
        <item x="849"/>
        <item x="224"/>
        <item x="54"/>
        <item x="1446"/>
        <item x="1723"/>
        <item x="543"/>
        <item x="861"/>
        <item x="494"/>
        <item x="1515"/>
        <item t="default"/>
      </items>
    </pivotField>
    <pivotField showAll="0"/>
    <pivotField showAll="0"/>
    <pivotField dataField="1" numFmtId="165" showAll="0"/>
    <pivotField numFmtId="165" showAll="0"/>
    <pivotField numFmtId="165" showAll="0"/>
    <pivotField axis="axisRow" showAll="0">
      <items count="27">
        <item x="24"/>
        <item x="22"/>
        <item x="21"/>
        <item x="23"/>
        <item x="17"/>
        <item x="3"/>
        <item x="18"/>
        <item x="19"/>
        <item x="20"/>
        <item x="11"/>
        <item x="4"/>
        <item x="5"/>
        <item x="6"/>
        <item x="16"/>
        <item x="7"/>
        <item x="8"/>
        <item x="13"/>
        <item x="12"/>
        <item x="15"/>
        <item x="9"/>
        <item x="14"/>
        <item x="10"/>
        <item x="1"/>
        <item x="0"/>
        <item x="2"/>
        <item x="25"/>
        <item t="default"/>
      </items>
    </pivotField>
    <pivotField showAll="0"/>
    <pivotField showAll="0"/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axis="axisPage" showAll="0">
      <items count="2">
        <item x="0"/>
        <item t="default"/>
      </items>
    </pivotField>
  </pivotFields>
  <rowFields count="1">
    <field x="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2">
    <pageField fld="12" hier="-1"/>
    <pageField fld="11" hier="-1"/>
  </pageFields>
  <dataFields count="1">
    <dataField name="Sum of OS Amount" fld="4" baseField="0" baseItem="0" numFmtId="4"/>
  </dataFields>
  <formats count="8">
    <format dxfId="14">
      <pivotArea outline="0" collapsedLevelsAreSubtotals="1" fieldPosition="0"/>
    </format>
    <format dxfId="13">
      <pivotArea dataOnly="0" labelOnly="1" outline="0" axis="axisValues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7" type="button" dataOnly="0" labelOnly="1" outline="0" axis="axisRow" fieldPosition="0"/>
    </format>
    <format dxfId="9">
      <pivotArea dataOnly="0" labelOnly="1" fieldPosition="0">
        <references count="1">
          <reference field="7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8358F-D05C-4FA9-99C3-278B2C921B78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81:M88" firstHeaderRow="1" firstDataRow="1" firstDataCol="1" rowPageCount="1" colPageCount="1"/>
  <pivotFields count="10">
    <pivotField showAll="0"/>
    <pivotField numFmtId="14" showAll="0"/>
    <pivotField numFmtId="14" showAll="0"/>
    <pivotField axis="axisRow" showAll="0">
      <items count="12">
        <item x="2"/>
        <item x="6"/>
        <item x="8"/>
        <item x="10"/>
        <item x="7"/>
        <item x="5"/>
        <item x="0"/>
        <item x="1"/>
        <item x="9"/>
        <item x="3"/>
        <item x="4"/>
        <item t="default"/>
      </items>
    </pivotField>
    <pivotField dataField="1" numFmtId="165" showAll="0"/>
    <pivotField numFmtId="3" showAll="0"/>
    <pivotField numFmtId="165" showAll="0"/>
    <pivotField axis="axisPage" multipleItemSelectionAllowed="1" showAll="0">
      <items count="29">
        <item h="1" x="24"/>
        <item h="1" x="22"/>
        <item h="1" x="21"/>
        <item h="1" x="23"/>
        <item h="1" x="17"/>
        <item h="1" x="2"/>
        <item h="1" x="18"/>
        <item h="1" x="19"/>
        <item h="1" x="20"/>
        <item h="1" x="11"/>
        <item h="1" x="3"/>
        <item h="1" x="4"/>
        <item h="1" x="5"/>
        <item h="1" x="16"/>
        <item h="1" x="6"/>
        <item h="1" x="7"/>
        <item h="1" x="13"/>
        <item h="1" x="12"/>
        <item h="1" x="15"/>
        <item h="1" x="8"/>
        <item h="1" x="14"/>
        <item h="1" x="9"/>
        <item h="1" x="10"/>
        <item h="1" x="0"/>
        <item h="1" x="1"/>
        <item h="1" x="25"/>
        <item h="1" x="26"/>
        <item x="27"/>
        <item t="default"/>
      </items>
    </pivotField>
    <pivotField showAll="0"/>
    <pivotField showAll="0"/>
  </pivotFields>
  <rowFields count="1">
    <field x="3"/>
  </rowFields>
  <rowItems count="7">
    <i>
      <x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7" hier="-1"/>
  </pageFields>
  <dataFields count="1">
    <dataField name="Sum of OS Amount" fld="4" baseField="0" baseItem="0"/>
  </dataFields>
  <formats count="2">
    <format dxfId="16">
      <pivotArea outline="0" collapsedLevelsAreSubtotals="1" fieldPosition="0"/>
    </format>
    <format dxfId="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24" dT="2024-05-24T11:35:38.27" personId="{68C2B187-1B33-4019-A390-399F8D5CB6D6}" id="{34BF4432-C646-43DD-A399-74AAD2AEC4B8}">
    <text xml:space="preserve">Value from 2023 discounting model
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B4516"/>
  <sheetViews>
    <sheetView showGridLines="0" topLeftCell="I1" workbookViewId="0">
      <selection activeCell="M12" sqref="M12"/>
    </sheetView>
  </sheetViews>
  <sheetFormatPr defaultRowHeight="14.5" x14ac:dyDescent="0.35"/>
  <cols>
    <col min="3" max="3" width="20.90625" customWidth="1"/>
    <col min="6" max="6" width="17.90625" bestFit="1" customWidth="1"/>
    <col min="7" max="7" width="12.6328125" customWidth="1"/>
    <col min="13" max="13" width="19.08984375" customWidth="1"/>
    <col min="14" max="14" width="11.6328125" customWidth="1"/>
    <col min="15" max="15" width="14.08984375" customWidth="1"/>
    <col min="23" max="23" width="19.08984375" customWidth="1"/>
    <col min="25" max="25" width="13.453125" bestFit="1" customWidth="1"/>
    <col min="28" max="28" width="9.08984375" style="59"/>
  </cols>
  <sheetData>
    <row r="1" spans="1:26" x14ac:dyDescent="0.35">
      <c r="A1" t="s">
        <v>493</v>
      </c>
    </row>
    <row r="2" spans="1:26" x14ac:dyDescent="0.35">
      <c r="A2" t="s">
        <v>12</v>
      </c>
    </row>
    <row r="3" spans="1:26" x14ac:dyDescent="0.35">
      <c r="G3" s="224">
        <f>SUM(G5:G4516)</f>
        <v>793284870.43280673</v>
      </c>
    </row>
    <row r="4" spans="1:26" ht="15" thickBot="1" x14ac:dyDescent="0.4">
      <c r="C4" s="1" t="s">
        <v>0</v>
      </c>
      <c r="D4" s="2" t="s">
        <v>1</v>
      </c>
      <c r="E4" s="2" t="s">
        <v>2</v>
      </c>
      <c r="F4" s="3" t="s">
        <v>3</v>
      </c>
      <c r="G4" s="219" t="s">
        <v>4</v>
      </c>
      <c r="H4" s="218" t="s">
        <v>5</v>
      </c>
      <c r="I4" s="4" t="s">
        <v>6</v>
      </c>
      <c r="J4" s="4" t="s">
        <v>7</v>
      </c>
      <c r="K4" s="5" t="s">
        <v>8</v>
      </c>
      <c r="L4" s="5" t="s">
        <v>9</v>
      </c>
      <c r="M4" s="25" t="s">
        <v>6974</v>
      </c>
      <c r="N4" s="78" t="s">
        <v>7059</v>
      </c>
      <c r="O4" s="34" t="s">
        <v>7013</v>
      </c>
      <c r="P4" t="s">
        <v>6975</v>
      </c>
    </row>
    <row r="5" spans="1:26" ht="15" thickTop="1" x14ac:dyDescent="0.35">
      <c r="C5" s="6" t="s">
        <v>525</v>
      </c>
      <c r="D5" s="7" t="s">
        <v>3906</v>
      </c>
      <c r="E5" s="7" t="s">
        <v>3907</v>
      </c>
      <c r="F5" s="8" t="s">
        <v>3908</v>
      </c>
      <c r="G5" s="9">
        <v>3760000</v>
      </c>
      <c r="H5" s="10">
        <v>2020</v>
      </c>
      <c r="I5" s="10">
        <v>2020</v>
      </c>
      <c r="J5" s="11" t="s">
        <v>11</v>
      </c>
      <c r="K5" s="12">
        <v>2000000</v>
      </c>
      <c r="L5" s="12">
        <v>1</v>
      </c>
      <c r="M5" s="33" t="str">
        <f>IF(_xlfn.XLOOKUP(C5,Raw_Data_OS_23!$C$7:$C$4518,Raw_Data_OS_23!$G$7:$G$4518,"Paid/ Closed")="Paid/ Closed","Paid/ Closed", "Still_Outstanding")</f>
        <v>Still_Outstanding</v>
      </c>
      <c r="N5" s="33">
        <f>IF(_xlfn.XLOOKUP(C5,Raw_Data_Paid_23!$C$4:$C$2114,Raw_Data_Paid_23!$C$4:$C$2114,1)= 1,1,0)</f>
        <v>1</v>
      </c>
      <c r="O5" t="str">
        <f>IF(M5=$W$7,IF(AND(N5,_xlfn.XLOOKUP(C5,Raw_Data_OS_23!$C$7:$C$4518,Raw_Data_OS_23!$G$7:$G$4518,0)=G5),"A",IF(_xlfn.XLOOKUP(C5,Raw_Data_Paid_23!$C$4:$C$2114,Raw_Data_Paid_23!$C$4:$C$2114,"B1")="B1","B1","B2")),IF(_xlfn.XLOOKUP(C5,Raw_Data_Paid_23!$C$4:$C$2114,Raw_Data_Paid_23!$C$4:$C$2114,"C1")="C1","C1","C2"))</f>
        <v>B1</v>
      </c>
      <c r="P5" t="str">
        <f>H5&amp;O5&amp;F5</f>
        <v>2020B1Motor Commercial</v>
      </c>
      <c r="W5" t="s">
        <v>6974</v>
      </c>
    </row>
    <row r="6" spans="1:26" x14ac:dyDescent="0.35">
      <c r="C6" s="6" t="s">
        <v>526</v>
      </c>
      <c r="D6" s="7" t="s">
        <v>3909</v>
      </c>
      <c r="E6" s="7" t="s">
        <v>3909</v>
      </c>
      <c r="F6" s="8" t="s">
        <v>3910</v>
      </c>
      <c r="G6" s="9">
        <v>30000</v>
      </c>
      <c r="H6" s="10">
        <v>2020</v>
      </c>
      <c r="I6" s="10">
        <v>2020</v>
      </c>
      <c r="J6" s="11" t="s">
        <v>28</v>
      </c>
      <c r="K6" s="12">
        <v>30000</v>
      </c>
      <c r="L6" s="12">
        <v>1</v>
      </c>
      <c r="M6" s="33" t="str">
        <f>IF(_xlfn.XLOOKUP(C6,Raw_Data_OS_23!$C$7:$C$4518,Raw_Data_OS_23!$G$7:$G$4518,"Paid/ Closed")="Paid/ Closed","Paid/ Closed", "Still_Outstanding")</f>
        <v>Still_Outstanding</v>
      </c>
      <c r="N6" s="33">
        <f>IF(_xlfn.XLOOKUP(C6,Raw_Data_Paid_23!$C$4:$C$2114,Raw_Data_Paid_23!$C$4:$C$2114,1)= 1,1,0)</f>
        <v>1</v>
      </c>
      <c r="O6" t="str">
        <f>IF(M6=$W$7,IF(AND(N6,_xlfn.XLOOKUP(C6,Raw_Data_OS_23!$C$7:$C$4518,Raw_Data_OS_23!$G$7:$G$4518,0)=G6),"A",IF(_xlfn.XLOOKUP(C6,Raw_Data_Paid_23!$C$4:$C$2114,Raw_Data_Paid_23!$C$4:$C$2114,"B1")="B1","B1","B2")),IF(_xlfn.XLOOKUP(C6,Raw_Data_Paid_23!$C$4:$C$2114,Raw_Data_Paid_23!$C$4:$C$2114,"C1")="C1","C1","C2"))</f>
        <v>B1</v>
      </c>
      <c r="P6" t="str">
        <f t="shared" ref="P6:P69" si="0">H6&amp;O6&amp;F6</f>
        <v>2020B1Motor Private</v>
      </c>
      <c r="W6" t="s">
        <v>6991</v>
      </c>
      <c r="X6">
        <f>COUNTIFS($M$5:$M$4516,W6)</f>
        <v>1108</v>
      </c>
      <c r="Y6" s="17">
        <f>X6/$X$8</f>
        <v>0.24556737588652483</v>
      </c>
    </row>
    <row r="7" spans="1:26" x14ac:dyDescent="0.35">
      <c r="C7" s="6" t="s">
        <v>527</v>
      </c>
      <c r="D7" s="7" t="s">
        <v>3911</v>
      </c>
      <c r="E7" s="7" t="s">
        <v>3911</v>
      </c>
      <c r="F7" s="8" t="s">
        <v>3908</v>
      </c>
      <c r="G7" s="9">
        <v>16000</v>
      </c>
      <c r="H7" s="10">
        <v>2020</v>
      </c>
      <c r="I7" s="10">
        <v>2020</v>
      </c>
      <c r="J7" s="11" t="s">
        <v>11</v>
      </c>
      <c r="K7" s="12">
        <v>16000</v>
      </c>
      <c r="L7" s="12">
        <v>1</v>
      </c>
      <c r="M7" s="33" t="str">
        <f>IF(_xlfn.XLOOKUP(C7,Raw_Data_OS_23!$C$7:$C$4518,Raw_Data_OS_23!$G$7:$G$4518,"Paid/ Closed")="Paid/ Closed","Paid/ Closed", "Still_Outstanding")</f>
        <v>Still_Outstanding</v>
      </c>
      <c r="N7" s="33">
        <f>IF(_xlfn.XLOOKUP(C7,Raw_Data_Paid_23!$C$4:$C$2114,Raw_Data_Paid_23!$C$4:$C$2114,1)= 1,1,0)</f>
        <v>1</v>
      </c>
      <c r="O7" t="str">
        <f>IF(M7=$W$7,IF(AND(N7,_xlfn.XLOOKUP(C7,Raw_Data_OS_23!$C$7:$C$4518,Raw_Data_OS_23!$G$7:$G$4518,0)=G7),"A",IF(_xlfn.XLOOKUP(C7,Raw_Data_Paid_23!$C$4:$C$2114,Raw_Data_Paid_23!$C$4:$C$2114,"B1")="B1","B1","B2")),IF(_xlfn.XLOOKUP(C7,Raw_Data_Paid_23!$C$4:$C$2114,Raw_Data_Paid_23!$C$4:$C$2114,"C1")="C1","C1","C2"))</f>
        <v>B1</v>
      </c>
      <c r="P7" t="str">
        <f t="shared" si="0"/>
        <v>2020B1Motor Commercial</v>
      </c>
      <c r="W7" t="s">
        <v>6989</v>
      </c>
      <c r="X7">
        <f>COUNTIFS($M$5:$M$4516,W7)</f>
        <v>3404</v>
      </c>
      <c r="Y7" s="17">
        <f>X7/$X$8</f>
        <v>0.75443262411347523</v>
      </c>
    </row>
    <row r="8" spans="1:26" x14ac:dyDescent="0.35">
      <c r="C8" s="6" t="s">
        <v>528</v>
      </c>
      <c r="D8" s="7" t="s">
        <v>3912</v>
      </c>
      <c r="E8" s="7" t="s">
        <v>3912</v>
      </c>
      <c r="F8" s="8" t="s">
        <v>3910</v>
      </c>
      <c r="G8" s="9">
        <v>120410</v>
      </c>
      <c r="H8" s="10">
        <v>2020</v>
      </c>
      <c r="I8" s="10">
        <v>2020</v>
      </c>
      <c r="J8" s="11" t="s">
        <v>11</v>
      </c>
      <c r="K8" s="12">
        <v>120410</v>
      </c>
      <c r="L8" s="12">
        <v>1</v>
      </c>
      <c r="M8" s="33" t="str">
        <f>IF(_xlfn.XLOOKUP(C8,Raw_Data_OS_23!$C$7:$C$4518,Raw_Data_OS_23!$G$7:$G$4518,"Paid/ Closed")="Paid/ Closed","Paid/ Closed", "Still_Outstanding")</f>
        <v>Still_Outstanding</v>
      </c>
      <c r="N8" s="33">
        <f>IF(_xlfn.XLOOKUP(C8,Raw_Data_Paid_23!$C$4:$C$2114,Raw_Data_Paid_23!$C$4:$C$2114,1)= 1,1,0)</f>
        <v>1</v>
      </c>
      <c r="O8" t="str">
        <f>IF(M8=$W$7,IF(AND(N8,_xlfn.XLOOKUP(C8,Raw_Data_OS_23!$C$7:$C$4518,Raw_Data_OS_23!$G$7:$G$4518,0)=G8),"A",IF(_xlfn.XLOOKUP(C8,Raw_Data_Paid_23!$C$4:$C$2114,Raw_Data_Paid_23!$C$4:$C$2114,"B1")="B1","B1","B2")),IF(_xlfn.XLOOKUP(C8,Raw_Data_Paid_23!$C$4:$C$2114,Raw_Data_Paid_23!$C$4:$C$2114,"C1")="C1","C1","C2"))</f>
        <v>B1</v>
      </c>
      <c r="P8" t="str">
        <f t="shared" si="0"/>
        <v>2020B1Motor Private</v>
      </c>
      <c r="S8" t="str" cm="1">
        <f t="array" ref="S8:S12">_xlfn.UNIQUE(O5:O4516)</f>
        <v>B1</v>
      </c>
      <c r="X8">
        <f>SUM(X6:X7)</f>
        <v>4512</v>
      </c>
    </row>
    <row r="9" spans="1:26" x14ac:dyDescent="0.35">
      <c r="C9" s="6" t="s">
        <v>529</v>
      </c>
      <c r="D9" s="7" t="s">
        <v>3913</v>
      </c>
      <c r="E9" s="7" t="s">
        <v>3913</v>
      </c>
      <c r="F9" s="8" t="s">
        <v>3910</v>
      </c>
      <c r="G9" s="9">
        <v>159000</v>
      </c>
      <c r="H9" s="10">
        <v>2020</v>
      </c>
      <c r="I9" s="10">
        <v>2020</v>
      </c>
      <c r="J9" s="11" t="s">
        <v>11</v>
      </c>
      <c r="K9" s="12">
        <v>159000</v>
      </c>
      <c r="L9" s="12">
        <v>1</v>
      </c>
      <c r="M9" s="33" t="str">
        <f>IF(_xlfn.XLOOKUP(C9,Raw_Data_OS_23!$C$7:$C$4518,Raw_Data_OS_23!$G$7:$G$4518,"Paid/ Closed")="Paid/ Closed","Paid/ Closed", "Still_Outstanding")</f>
        <v>Still_Outstanding</v>
      </c>
      <c r="N9" s="33">
        <f>IF(_xlfn.XLOOKUP(C9,Raw_Data_Paid_23!$C$4:$C$2114,Raw_Data_Paid_23!$C$4:$C$2114,1)= 1,1,0)</f>
        <v>1</v>
      </c>
      <c r="O9" t="str">
        <f>IF(M9=$W$7,IF(AND(N9,_xlfn.XLOOKUP(C9,Raw_Data_OS_23!$C$7:$C$4518,Raw_Data_OS_23!$G$7:$G$4518,0)=G9),"A",IF(_xlfn.XLOOKUP(C9,Raw_Data_Paid_23!$C$4:$C$2114,Raw_Data_Paid_23!$C$4:$C$2114,"B1")="B1","B1","B2")),IF(_xlfn.XLOOKUP(C9,Raw_Data_Paid_23!$C$4:$C$2114,Raw_Data_Paid_23!$C$4:$C$2114,"C1")="C1","C1","C2"))</f>
        <v>B1</v>
      </c>
      <c r="P9" t="str">
        <f t="shared" si="0"/>
        <v>2020B1Motor Private</v>
      </c>
      <c r="S9" t="str">
        <v>A</v>
      </c>
    </row>
    <row r="10" spans="1:26" x14ac:dyDescent="0.35">
      <c r="C10" s="6" t="s">
        <v>12</v>
      </c>
      <c r="D10" s="7" t="s">
        <v>3914</v>
      </c>
      <c r="E10" s="7" t="s">
        <v>3914</v>
      </c>
      <c r="F10" s="8" t="s">
        <v>3908</v>
      </c>
      <c r="G10" s="9">
        <v>14570</v>
      </c>
      <c r="H10" s="10">
        <v>2020</v>
      </c>
      <c r="I10" s="10">
        <v>2020</v>
      </c>
      <c r="J10" s="11" t="s">
        <v>11</v>
      </c>
      <c r="K10" s="12">
        <v>14570</v>
      </c>
      <c r="L10" s="12">
        <v>1</v>
      </c>
      <c r="M10" s="33" t="str">
        <f>IF(_xlfn.XLOOKUP(C10,Raw_Data_OS_23!$C$7:$C$4518,Raw_Data_OS_23!$G$7:$G$4518,"Paid/ Closed")="Paid/ Closed","Paid/ Closed", "Still_Outstanding")</f>
        <v>Still_Outstanding</v>
      </c>
      <c r="N10" s="33">
        <f>IF(_xlfn.XLOOKUP(C10,Raw_Data_Paid_23!$C$4:$C$2114,Raw_Data_Paid_23!$C$4:$C$2114,1)= 1,1,0)</f>
        <v>1</v>
      </c>
      <c r="O10" t="str">
        <f>IF(M10=$W$7,IF(AND(N10,_xlfn.XLOOKUP(C10,Raw_Data_OS_23!$C$7:$C$4518,Raw_Data_OS_23!$G$7:$G$4518,0)=G10),"A",IF(_xlfn.XLOOKUP(C10,Raw_Data_Paid_23!$C$4:$C$2114,Raw_Data_Paid_23!$C$4:$C$2114,"B1")="B1","B1","B2")),IF(_xlfn.XLOOKUP(C10,Raw_Data_Paid_23!$C$4:$C$2114,Raw_Data_Paid_23!$C$4:$C$2114,"C1")="C1","C1","C2"))</f>
        <v>B1</v>
      </c>
      <c r="P10" t="str">
        <f t="shared" si="0"/>
        <v>2020B1Motor Commercial</v>
      </c>
      <c r="S10" t="str">
        <v>C1</v>
      </c>
    </row>
    <row r="11" spans="1:26" x14ac:dyDescent="0.35">
      <c r="C11" s="6" t="s">
        <v>14</v>
      </c>
      <c r="D11" s="7" t="s">
        <v>3913</v>
      </c>
      <c r="E11" s="7" t="s">
        <v>3913</v>
      </c>
      <c r="F11" s="8" t="s">
        <v>3910</v>
      </c>
      <c r="G11" s="9">
        <v>1252</v>
      </c>
      <c r="H11" s="10">
        <v>2020</v>
      </c>
      <c r="I11" s="10">
        <v>2020</v>
      </c>
      <c r="J11" s="11" t="s">
        <v>11</v>
      </c>
      <c r="K11" s="12">
        <v>1252</v>
      </c>
      <c r="L11" s="12">
        <v>1</v>
      </c>
      <c r="M11" s="33" t="str">
        <f>IF(_xlfn.XLOOKUP(C11,Raw_Data_OS_23!$C$7:$C$4518,Raw_Data_OS_23!$G$7:$G$4518,"Paid/ Closed")="Paid/ Closed","Paid/ Closed", "Still_Outstanding")</f>
        <v>Still_Outstanding</v>
      </c>
      <c r="N11" s="33">
        <f>IF(_xlfn.XLOOKUP(C11,Raw_Data_Paid_23!$C$4:$C$2114,Raw_Data_Paid_23!$C$4:$C$2114,1)= 1,1,0)</f>
        <v>1</v>
      </c>
      <c r="O11" t="str">
        <f>IF(M11=$W$7,IF(AND(N11,_xlfn.XLOOKUP(C11,Raw_Data_OS_23!$C$7:$C$4518,Raw_Data_OS_23!$G$7:$G$4518,0)=G11),"A",IF(_xlfn.XLOOKUP(C11,Raw_Data_Paid_23!$C$4:$C$2114,Raw_Data_Paid_23!$C$4:$C$2114,"B1")="B1","B1","B2")),IF(_xlfn.XLOOKUP(C11,Raw_Data_Paid_23!$C$4:$C$2114,Raw_Data_Paid_23!$C$4:$C$2114,"C1")="C1","C1","C2"))</f>
        <v>B1</v>
      </c>
      <c r="P11" t="str">
        <f t="shared" si="0"/>
        <v>2020B1Motor Private</v>
      </c>
      <c r="S11" t="str">
        <v>B2</v>
      </c>
    </row>
    <row r="12" spans="1:26" x14ac:dyDescent="0.35">
      <c r="C12" s="6" t="s">
        <v>530</v>
      </c>
      <c r="D12" s="7" t="s">
        <v>3915</v>
      </c>
      <c r="E12" s="7" t="s">
        <v>3915</v>
      </c>
      <c r="F12" s="8" t="s">
        <v>3910</v>
      </c>
      <c r="G12" s="9">
        <v>150000</v>
      </c>
      <c r="H12" s="10">
        <v>2020</v>
      </c>
      <c r="I12" s="10">
        <v>2020</v>
      </c>
      <c r="J12" s="11" t="s">
        <v>11</v>
      </c>
      <c r="K12" s="12">
        <v>150000</v>
      </c>
      <c r="L12" s="12">
        <v>1</v>
      </c>
      <c r="M12" s="33" t="str">
        <f>IF(_xlfn.XLOOKUP(C12,Raw_Data_OS_23!$C$7:$C$4518,Raw_Data_OS_23!$G$7:$G$4518,"Paid/ Closed")="Paid/ Closed","Paid/ Closed", "Still_Outstanding")</f>
        <v>Still_Outstanding</v>
      </c>
      <c r="N12" s="33">
        <f>IF(_xlfn.XLOOKUP(C12,Raw_Data_Paid_23!$C$4:$C$2114,Raw_Data_Paid_23!$C$4:$C$2114,1)= 1,1,0)</f>
        <v>1</v>
      </c>
      <c r="O12" t="str">
        <f>IF(M12=$W$7,IF(AND(N12,_xlfn.XLOOKUP(C12,Raw_Data_OS_23!$C$7:$C$4518,Raw_Data_OS_23!$G$7:$G$4518,0)=G12),"A",IF(_xlfn.XLOOKUP(C12,Raw_Data_Paid_23!$C$4:$C$2114,Raw_Data_Paid_23!$C$4:$C$2114,"B1")="B1","B1","B2")),IF(_xlfn.XLOOKUP(C12,Raw_Data_Paid_23!$C$4:$C$2114,Raw_Data_Paid_23!$C$4:$C$2114,"C1")="C1","C1","C2"))</f>
        <v>A</v>
      </c>
      <c r="P12" t="str">
        <f t="shared" si="0"/>
        <v>2020AMotor Private</v>
      </c>
      <c r="S12" t="str">
        <v>C2</v>
      </c>
      <c r="W12" t="s">
        <v>7013</v>
      </c>
    </row>
    <row r="13" spans="1:26" x14ac:dyDescent="0.35">
      <c r="C13" s="6" t="s">
        <v>15</v>
      </c>
      <c r="D13" s="7" t="s">
        <v>3916</v>
      </c>
      <c r="E13" s="7" t="s">
        <v>3916</v>
      </c>
      <c r="F13" s="8" t="s">
        <v>3910</v>
      </c>
      <c r="G13" s="9">
        <v>22360</v>
      </c>
      <c r="H13" s="10">
        <v>2020</v>
      </c>
      <c r="I13" s="10">
        <v>2020</v>
      </c>
      <c r="J13" s="11" t="s">
        <v>11</v>
      </c>
      <c r="K13" s="12">
        <v>22360</v>
      </c>
      <c r="L13" s="12">
        <v>1</v>
      </c>
      <c r="M13" s="33" t="str">
        <f>IF(_xlfn.XLOOKUP(C13,Raw_Data_OS_23!$C$7:$C$4518,Raw_Data_OS_23!$G$7:$G$4518,"Paid/ Closed")="Paid/ Closed","Paid/ Closed", "Still_Outstanding")</f>
        <v>Still_Outstanding</v>
      </c>
      <c r="N13" s="33">
        <f>IF(_xlfn.XLOOKUP(C13,Raw_Data_Paid_23!$C$4:$C$2114,Raw_Data_Paid_23!$C$4:$C$2114,1)= 1,1,0)</f>
        <v>1</v>
      </c>
      <c r="O13" t="str">
        <f>IF(M13=$W$7,IF(AND(N13,_xlfn.XLOOKUP(C13,Raw_Data_OS_23!$C$7:$C$4518,Raw_Data_OS_23!$G$7:$G$4518,0)=G13),"A",IF(_xlfn.XLOOKUP(C13,Raw_Data_Paid_23!$C$4:$C$2114,Raw_Data_Paid_23!$C$4:$C$2114,"B1")="B1","B1","B2")),IF(_xlfn.XLOOKUP(C13,Raw_Data_Paid_23!$C$4:$C$2114,Raw_Data_Paid_23!$C$4:$C$2114,"C1")="C1","C1","C2"))</f>
        <v>B1</v>
      </c>
      <c r="P13" t="str">
        <f t="shared" si="0"/>
        <v>2020B1Motor Private</v>
      </c>
      <c r="U13" t="s">
        <v>7008</v>
      </c>
      <c r="W13" t="s">
        <v>7009</v>
      </c>
      <c r="X13">
        <f>COUNTIFS($O$5:$O$4516,W13)</f>
        <v>187</v>
      </c>
      <c r="Y13" s="16">
        <f>SUMIFS($G$5:$G$4516,$O$5:$O$4516,W13)</f>
        <v>17843666.075679999</v>
      </c>
      <c r="Z13" s="17">
        <f>Y13/$Y$18</f>
        <v>2.2493390131019034E-2</v>
      </c>
    </row>
    <row r="14" spans="1:26" x14ac:dyDescent="0.35">
      <c r="C14" s="6" t="s">
        <v>531</v>
      </c>
      <c r="D14" s="7" t="s">
        <v>3917</v>
      </c>
      <c r="E14" s="7" t="s">
        <v>3917</v>
      </c>
      <c r="F14" s="8" t="s">
        <v>3910</v>
      </c>
      <c r="G14" s="9">
        <v>98000</v>
      </c>
      <c r="H14" s="10">
        <v>2019</v>
      </c>
      <c r="I14" s="10">
        <v>2019</v>
      </c>
      <c r="J14" s="11" t="s">
        <v>25</v>
      </c>
      <c r="K14" s="12">
        <v>98000</v>
      </c>
      <c r="L14" s="12">
        <v>1</v>
      </c>
      <c r="M14" s="33" t="str">
        <f>IF(_xlfn.XLOOKUP(C14,Raw_Data_OS_23!$C$7:$C$4518,Raw_Data_OS_23!$G$7:$G$4518,"Paid/ Closed")="Paid/ Closed","Paid/ Closed", "Still_Outstanding")</f>
        <v>Paid/ Closed</v>
      </c>
      <c r="N14" s="33">
        <f>IF(_xlfn.XLOOKUP(C14,Raw_Data_Paid_23!$C$4:$C$2114,Raw_Data_Paid_23!$C$4:$C$2114,1)= 1,1,0)</f>
        <v>1</v>
      </c>
      <c r="O14" t="str">
        <f>IF(M14=$W$7,IF(AND(N14,_xlfn.XLOOKUP(C14,Raw_Data_OS_23!$C$7:$C$4518,Raw_Data_OS_23!$G$7:$G$4518,0)=G14),"A",IF(_xlfn.XLOOKUP(C14,Raw_Data_Paid_23!$C$4:$C$2114,Raw_Data_Paid_23!$C$4:$C$2114,"B1")="B1","B1","B2")),IF(_xlfn.XLOOKUP(C14,Raw_Data_Paid_23!$C$4:$C$2114,Raw_Data_Paid_23!$C$4:$C$2114,"C1")="C1","C1","C2"))</f>
        <v>C1</v>
      </c>
      <c r="P14" t="str">
        <f t="shared" si="0"/>
        <v>2019C1Motor Private</v>
      </c>
      <c r="U14" t="s">
        <v>6978</v>
      </c>
      <c r="W14" t="s">
        <v>6982</v>
      </c>
      <c r="X14">
        <f t="shared" ref="X14:X17" si="1">COUNTIFS($O$5:$O$4516,W14)</f>
        <v>671</v>
      </c>
      <c r="Y14" s="16">
        <f>SUMIFS($G$5:$G$4516,$O$5:$O$4516,W14)</f>
        <v>277901502.68242985</v>
      </c>
      <c r="Z14" s="17">
        <f>Y14/$Y$18</f>
        <v>0.35031741186594201</v>
      </c>
    </row>
    <row r="15" spans="1:26" x14ac:dyDescent="0.35">
      <c r="C15" s="6" t="s">
        <v>16</v>
      </c>
      <c r="D15" s="7" t="s">
        <v>3913</v>
      </c>
      <c r="E15" s="7" t="s">
        <v>3913</v>
      </c>
      <c r="F15" s="8" t="s">
        <v>3910</v>
      </c>
      <c r="G15" s="9">
        <v>322000</v>
      </c>
      <c r="H15" s="10">
        <v>2020</v>
      </c>
      <c r="I15" s="10">
        <v>2020</v>
      </c>
      <c r="J15" s="11" t="s">
        <v>11</v>
      </c>
      <c r="K15" s="12">
        <v>322000</v>
      </c>
      <c r="L15" s="12">
        <v>1</v>
      </c>
      <c r="M15" s="33" t="str">
        <f>IF(_xlfn.XLOOKUP(C15,Raw_Data_OS_23!$C$7:$C$4518,Raw_Data_OS_23!$G$7:$G$4518,"Paid/ Closed")="Paid/ Closed","Paid/ Closed", "Still_Outstanding")</f>
        <v>Still_Outstanding</v>
      </c>
      <c r="N15" s="33">
        <f>IF(_xlfn.XLOOKUP(C15,Raw_Data_Paid_23!$C$4:$C$2114,Raw_Data_Paid_23!$C$4:$C$2114,1)= 1,1,0)</f>
        <v>0</v>
      </c>
      <c r="O15" t="str">
        <f>IF(M15=$W$7,IF(AND(N15,_xlfn.XLOOKUP(C15,Raw_Data_OS_23!$C$7:$C$4518,Raw_Data_OS_23!$G$7:$G$4518,0)=G15),"A",IF(_xlfn.XLOOKUP(C15,Raw_Data_Paid_23!$C$4:$C$2114,Raw_Data_Paid_23!$C$4:$C$2114,"B1")="B1","B1","B2")),IF(_xlfn.XLOOKUP(C15,Raw_Data_Paid_23!$C$4:$C$2114,Raw_Data_Paid_23!$C$4:$C$2114,"C1")="C1","C1","C2"))</f>
        <v>B2</v>
      </c>
      <c r="P15" t="str">
        <f t="shared" si="0"/>
        <v>2020B2Motor Private</v>
      </c>
      <c r="U15" t="s">
        <v>7009</v>
      </c>
      <c r="W15" t="s">
        <v>6977</v>
      </c>
      <c r="X15">
        <f t="shared" si="1"/>
        <v>800</v>
      </c>
      <c r="Y15" s="16">
        <f>SUMIFS($G$5:$G$4516,$O$5:$O$4516,W15)</f>
        <v>189399771.8132799</v>
      </c>
      <c r="Z15" s="17">
        <f>Y15/$Y$18</f>
        <v>0.23875379308563613</v>
      </c>
    </row>
    <row r="16" spans="1:26" x14ac:dyDescent="0.35">
      <c r="C16" s="6" t="s">
        <v>17</v>
      </c>
      <c r="D16" s="7" t="s">
        <v>3918</v>
      </c>
      <c r="E16" s="7" t="s">
        <v>3918</v>
      </c>
      <c r="F16" s="8" t="s">
        <v>3910</v>
      </c>
      <c r="G16" s="9">
        <v>95220</v>
      </c>
      <c r="H16" s="10">
        <v>2020</v>
      </c>
      <c r="I16" s="10">
        <v>2020</v>
      </c>
      <c r="J16" s="11" t="s">
        <v>11</v>
      </c>
      <c r="K16" s="12">
        <v>95220</v>
      </c>
      <c r="L16" s="12">
        <v>1</v>
      </c>
      <c r="M16" s="33" t="str">
        <f>IF(_xlfn.XLOOKUP(C16,Raw_Data_OS_23!$C$7:$C$4518,Raw_Data_OS_23!$G$7:$G$4518,"Paid/ Closed")="Paid/ Closed","Paid/ Closed", "Still_Outstanding")</f>
        <v>Still_Outstanding</v>
      </c>
      <c r="N16" s="33">
        <f>IF(_xlfn.XLOOKUP(C16,Raw_Data_Paid_23!$C$4:$C$2114,Raw_Data_Paid_23!$C$4:$C$2114,1)= 1,1,0)</f>
        <v>1</v>
      </c>
      <c r="O16" t="str">
        <f>IF(M16=$W$7,IF(AND(N16,_xlfn.XLOOKUP(C16,Raw_Data_OS_23!$C$7:$C$4518,Raw_Data_OS_23!$G$7:$G$4518,0)=G16),"A",IF(_xlfn.XLOOKUP(C16,Raw_Data_Paid_23!$C$4:$C$2114,Raw_Data_Paid_23!$C$4:$C$2114,"B1")="B1","B1","B2")),IF(_xlfn.XLOOKUP(C16,Raw_Data_Paid_23!$C$4:$C$2114,Raw_Data_Paid_23!$C$4:$C$2114,"C1")="C1","C1","C2"))</f>
        <v>B1</v>
      </c>
      <c r="P16" t="str">
        <f t="shared" si="0"/>
        <v>2020B1Motor Private</v>
      </c>
      <c r="U16" t="s">
        <v>6982</v>
      </c>
      <c r="W16" t="s">
        <v>6978</v>
      </c>
      <c r="X16">
        <f t="shared" si="1"/>
        <v>1933</v>
      </c>
      <c r="Y16" s="16">
        <f>SUMIFS($G$5:$G$4516,$O$5:$O$4516,W16)</f>
        <v>267379088.62690657</v>
      </c>
      <c r="Z16" s="17">
        <f>Y16/$Y$18</f>
        <v>0.33705305444818062</v>
      </c>
    </row>
    <row r="17" spans="3:28" x14ac:dyDescent="0.35">
      <c r="C17" s="6" t="s">
        <v>18</v>
      </c>
      <c r="D17" s="7" t="s">
        <v>3919</v>
      </c>
      <c r="E17" s="7" t="s">
        <v>3919</v>
      </c>
      <c r="F17" s="8" t="s">
        <v>3910</v>
      </c>
      <c r="G17" s="9">
        <v>3980</v>
      </c>
      <c r="H17" s="10">
        <v>2020</v>
      </c>
      <c r="I17" s="10">
        <v>2020</v>
      </c>
      <c r="J17" s="11" t="s">
        <v>11</v>
      </c>
      <c r="K17" s="12">
        <v>3980</v>
      </c>
      <c r="L17" s="12">
        <v>1</v>
      </c>
      <c r="M17" s="33" t="str">
        <f>IF(_xlfn.XLOOKUP(C17,Raw_Data_OS_23!$C$7:$C$4518,Raw_Data_OS_23!$G$7:$G$4518,"Paid/ Closed")="Paid/ Closed","Paid/ Closed", "Still_Outstanding")</f>
        <v>Still_Outstanding</v>
      </c>
      <c r="N17" s="33">
        <f>IF(_xlfn.XLOOKUP(C17,Raw_Data_Paid_23!$C$4:$C$2114,Raw_Data_Paid_23!$C$4:$C$2114,1)= 1,1,0)</f>
        <v>1</v>
      </c>
      <c r="O17" t="str">
        <f>IF(M17=$W$7,IF(AND(N17,_xlfn.XLOOKUP(C17,Raw_Data_OS_23!$C$7:$C$4518,Raw_Data_OS_23!$G$7:$G$4518,0)=G17),"A",IF(_xlfn.XLOOKUP(C17,Raw_Data_Paid_23!$C$4:$C$2114,Raw_Data_Paid_23!$C$4:$C$2114,"B1")="B1","B1","B2")),IF(_xlfn.XLOOKUP(C17,Raw_Data_Paid_23!$C$4:$C$2114,Raw_Data_Paid_23!$C$4:$C$2114,"C1")="C1","C1","C2"))</f>
        <v>B1</v>
      </c>
      <c r="P17" t="str">
        <f t="shared" si="0"/>
        <v>2020B1Motor Private</v>
      </c>
      <c r="W17" t="s">
        <v>7008</v>
      </c>
      <c r="X17">
        <f t="shared" si="1"/>
        <v>921</v>
      </c>
      <c r="Y17" s="16">
        <f>SUMIFS($G$5:$G$4516,$O$5:$O$4516,W17)</f>
        <v>40760841.234509982</v>
      </c>
      <c r="Z17" s="17">
        <f>Y17/$Y$18</f>
        <v>5.138235046922221E-2</v>
      </c>
    </row>
    <row r="18" spans="3:28" x14ac:dyDescent="0.35">
      <c r="C18" s="6" t="s">
        <v>532</v>
      </c>
      <c r="D18" s="7" t="s">
        <v>3920</v>
      </c>
      <c r="E18" s="7" t="s">
        <v>3920</v>
      </c>
      <c r="F18" s="8" t="s">
        <v>3910</v>
      </c>
      <c r="G18" s="9">
        <v>160000</v>
      </c>
      <c r="H18" s="10">
        <v>2020</v>
      </c>
      <c r="I18" s="10">
        <v>2020</v>
      </c>
      <c r="J18" s="11" t="s">
        <v>11</v>
      </c>
      <c r="K18" s="12">
        <v>160000</v>
      </c>
      <c r="L18" s="12">
        <v>1</v>
      </c>
      <c r="M18" s="33" t="str">
        <f>IF(_xlfn.XLOOKUP(C18,Raw_Data_OS_23!$C$7:$C$4518,Raw_Data_OS_23!$G$7:$G$4518,"Paid/ Closed")="Paid/ Closed","Paid/ Closed", "Still_Outstanding")</f>
        <v>Still_Outstanding</v>
      </c>
      <c r="N18" s="33">
        <f>IF(_xlfn.XLOOKUP(C18,Raw_Data_Paid_23!$C$4:$C$2114,Raw_Data_Paid_23!$C$4:$C$2114,1)= 1,1,0)</f>
        <v>1</v>
      </c>
      <c r="O18" t="str">
        <f>IF(M18=$W$7,IF(AND(N18,_xlfn.XLOOKUP(C18,Raw_Data_OS_23!$C$7:$C$4518,Raw_Data_OS_23!$G$7:$G$4518,0)=G18),"A",IF(_xlfn.XLOOKUP(C18,Raw_Data_Paid_23!$C$4:$C$2114,Raw_Data_Paid_23!$C$4:$C$2114,"B1")="B1","B1","B2")),IF(_xlfn.XLOOKUP(C18,Raw_Data_Paid_23!$C$4:$C$2114,Raw_Data_Paid_23!$C$4:$C$2114,"C1")="C1","C1","C2"))</f>
        <v>B1</v>
      </c>
      <c r="P18" t="str">
        <f t="shared" si="0"/>
        <v>2020B1Motor Private</v>
      </c>
      <c r="X18" s="50">
        <f>SUM(X13:X17)</f>
        <v>4512</v>
      </c>
      <c r="Y18" s="51">
        <f>SUM(Y13:Y17)</f>
        <v>793284870.43280625</v>
      </c>
      <c r="Z18" s="53">
        <f>SUM(Z13:Z17)</f>
        <v>1</v>
      </c>
    </row>
    <row r="19" spans="3:28" x14ac:dyDescent="0.35">
      <c r="C19" s="6" t="s">
        <v>533</v>
      </c>
      <c r="D19" s="7" t="s">
        <v>3919</v>
      </c>
      <c r="E19" s="7" t="s">
        <v>3919</v>
      </c>
      <c r="F19" s="8" t="s">
        <v>3910</v>
      </c>
      <c r="G19" s="9">
        <v>7052</v>
      </c>
      <c r="H19" s="10">
        <v>2020</v>
      </c>
      <c r="I19" s="10">
        <v>2020</v>
      </c>
      <c r="J19" s="11" t="s">
        <v>11</v>
      </c>
      <c r="K19" s="12">
        <v>7052</v>
      </c>
      <c r="L19" s="12">
        <v>1</v>
      </c>
      <c r="M19" s="33" t="str">
        <f>IF(_xlfn.XLOOKUP(C19,Raw_Data_OS_23!$C$7:$C$4518,Raw_Data_OS_23!$G$7:$G$4518,"Paid/ Closed")="Paid/ Closed","Paid/ Closed", "Still_Outstanding")</f>
        <v>Still_Outstanding</v>
      </c>
      <c r="N19" s="33">
        <f>IF(_xlfn.XLOOKUP(C19,Raw_Data_Paid_23!$C$4:$C$2114,Raw_Data_Paid_23!$C$4:$C$2114,1)= 1,1,0)</f>
        <v>1</v>
      </c>
      <c r="O19" t="str">
        <f>IF(M19=$W$7,IF(AND(N19,_xlfn.XLOOKUP(C19,Raw_Data_OS_23!$C$7:$C$4518,Raw_Data_OS_23!$G$7:$G$4518,0)=G19),"A",IF(_xlfn.XLOOKUP(C19,Raw_Data_Paid_23!$C$4:$C$2114,Raw_Data_Paid_23!$C$4:$C$2114,"B1")="B1","B1","B2")),IF(_xlfn.XLOOKUP(C19,Raw_Data_Paid_23!$C$4:$C$2114,Raw_Data_Paid_23!$C$4:$C$2114,"C1")="C1","C1","C2"))</f>
        <v>B1</v>
      </c>
      <c r="P19" t="str">
        <f t="shared" si="0"/>
        <v>2020B1Motor Private</v>
      </c>
    </row>
    <row r="20" spans="3:28" x14ac:dyDescent="0.35">
      <c r="C20" s="6" t="s">
        <v>534</v>
      </c>
      <c r="D20" s="7" t="s">
        <v>3921</v>
      </c>
      <c r="E20" s="7" t="s">
        <v>3921</v>
      </c>
      <c r="F20" s="8" t="s">
        <v>3908</v>
      </c>
      <c r="G20" s="9">
        <v>120</v>
      </c>
      <c r="H20" s="10">
        <v>2020</v>
      </c>
      <c r="I20" s="10">
        <v>2020</v>
      </c>
      <c r="J20" s="11" t="s">
        <v>28</v>
      </c>
      <c r="K20" s="12">
        <v>120</v>
      </c>
      <c r="L20" s="12">
        <v>1</v>
      </c>
      <c r="M20" s="33" t="str">
        <f>IF(_xlfn.XLOOKUP(C20,Raw_Data_OS_23!$C$7:$C$4518,Raw_Data_OS_23!$G$7:$G$4518,"Paid/ Closed")="Paid/ Closed","Paid/ Closed", "Still_Outstanding")</f>
        <v>Still_Outstanding</v>
      </c>
      <c r="N20" s="33">
        <f>IF(_xlfn.XLOOKUP(C20,Raw_Data_Paid_23!$C$4:$C$2114,Raw_Data_Paid_23!$C$4:$C$2114,1)= 1,1,0)</f>
        <v>1</v>
      </c>
      <c r="O20" t="str">
        <f>IF(M20=$W$7,IF(AND(N20,_xlfn.XLOOKUP(C20,Raw_Data_OS_23!$C$7:$C$4518,Raw_Data_OS_23!$G$7:$G$4518,0)=G20),"A",IF(_xlfn.XLOOKUP(C20,Raw_Data_Paid_23!$C$4:$C$2114,Raw_Data_Paid_23!$C$4:$C$2114,"B1")="B1","B1","B2")),IF(_xlfn.XLOOKUP(C20,Raw_Data_Paid_23!$C$4:$C$2114,Raw_Data_Paid_23!$C$4:$C$2114,"C1")="C1","C1","C2"))</f>
        <v>B1</v>
      </c>
      <c r="P20" t="str">
        <f t="shared" si="0"/>
        <v>2020B1Motor Commercial</v>
      </c>
    </row>
    <row r="21" spans="3:28" x14ac:dyDescent="0.35">
      <c r="C21" s="6" t="s">
        <v>19</v>
      </c>
      <c r="D21" s="7" t="s">
        <v>3919</v>
      </c>
      <c r="E21" s="7" t="s">
        <v>3919</v>
      </c>
      <c r="F21" s="8" t="s">
        <v>3908</v>
      </c>
      <c r="G21" s="9">
        <v>3868</v>
      </c>
      <c r="H21" s="10">
        <v>2020</v>
      </c>
      <c r="I21" s="10">
        <v>2020</v>
      </c>
      <c r="J21" s="11" t="s">
        <v>11</v>
      </c>
      <c r="K21" s="12">
        <v>3868</v>
      </c>
      <c r="L21" s="12">
        <v>1</v>
      </c>
      <c r="M21" s="33" t="str">
        <f>IF(_xlfn.XLOOKUP(C21,Raw_Data_OS_23!$C$7:$C$4518,Raw_Data_OS_23!$G$7:$G$4518,"Paid/ Closed")="Paid/ Closed","Paid/ Closed", "Still_Outstanding")</f>
        <v>Still_Outstanding</v>
      </c>
      <c r="N21" s="33">
        <f>IF(_xlfn.XLOOKUP(C21,Raw_Data_Paid_23!$C$4:$C$2114,Raw_Data_Paid_23!$C$4:$C$2114,1)= 1,1,0)</f>
        <v>1</v>
      </c>
      <c r="O21" t="str">
        <f>IF(M21=$W$7,IF(AND(N21,_xlfn.XLOOKUP(C21,Raw_Data_OS_23!$C$7:$C$4518,Raw_Data_OS_23!$G$7:$G$4518,0)=G21),"A",IF(_xlfn.XLOOKUP(C21,Raw_Data_Paid_23!$C$4:$C$2114,Raw_Data_Paid_23!$C$4:$C$2114,"B1")="B1","B1","B2")),IF(_xlfn.XLOOKUP(C21,Raw_Data_Paid_23!$C$4:$C$2114,Raw_Data_Paid_23!$C$4:$C$2114,"C1")="C1","C1","C2"))</f>
        <v>B1</v>
      </c>
      <c r="P21" t="str">
        <f t="shared" si="0"/>
        <v>2020B1Motor Commercial</v>
      </c>
      <c r="T21" t="s">
        <v>5</v>
      </c>
      <c r="U21" s="52">
        <v>2022</v>
      </c>
      <c r="V21" s="52"/>
    </row>
    <row r="22" spans="3:28" x14ac:dyDescent="0.35">
      <c r="C22" s="6" t="s">
        <v>535</v>
      </c>
      <c r="D22" s="7" t="s">
        <v>3912</v>
      </c>
      <c r="E22" s="7" t="s">
        <v>3912</v>
      </c>
      <c r="F22" s="8" t="s">
        <v>3908</v>
      </c>
      <c r="G22" s="9">
        <v>150000</v>
      </c>
      <c r="H22" s="10">
        <v>2020</v>
      </c>
      <c r="I22" s="10">
        <v>2020</v>
      </c>
      <c r="J22" s="11" t="s">
        <v>11</v>
      </c>
      <c r="K22" s="12">
        <v>150000</v>
      </c>
      <c r="L22" s="12">
        <v>1</v>
      </c>
      <c r="M22" s="33" t="str">
        <f>IF(_xlfn.XLOOKUP(C22,Raw_Data_OS_23!$C$7:$C$4518,Raw_Data_OS_23!$G$7:$G$4518,"Paid/ Closed")="Paid/ Closed","Paid/ Closed", "Still_Outstanding")</f>
        <v>Still_Outstanding</v>
      </c>
      <c r="N22" s="33">
        <f>IF(_xlfn.XLOOKUP(C22,Raw_Data_Paid_23!$C$4:$C$2114,Raw_Data_Paid_23!$C$4:$C$2114,1)= 1,1,0)</f>
        <v>1</v>
      </c>
      <c r="O22" t="str">
        <f>IF(M22=$W$7,IF(AND(N22,_xlfn.XLOOKUP(C22,Raw_Data_OS_23!$C$7:$C$4518,Raw_Data_OS_23!$G$7:$G$4518,0)=G22),"A",IF(_xlfn.XLOOKUP(C22,Raw_Data_Paid_23!$C$4:$C$2114,Raw_Data_Paid_23!$C$4:$C$2114,"B1")="B1","B1","B2")),IF(_xlfn.XLOOKUP(C22,Raw_Data_Paid_23!$C$4:$C$2114,Raw_Data_Paid_23!$C$4:$C$2114,"C1")="C1","C1","C2"))</f>
        <v>A</v>
      </c>
      <c r="P22" t="str">
        <f t="shared" si="0"/>
        <v>2020AMotor Commercial</v>
      </c>
      <c r="W22" t="s">
        <v>7007</v>
      </c>
    </row>
    <row r="23" spans="3:28" x14ac:dyDescent="0.35">
      <c r="C23" s="6" t="s">
        <v>536</v>
      </c>
      <c r="D23" s="7" t="s">
        <v>3922</v>
      </c>
      <c r="E23" s="7" t="s">
        <v>3922</v>
      </c>
      <c r="F23" s="8" t="s">
        <v>3908</v>
      </c>
      <c r="G23" s="9">
        <v>17652</v>
      </c>
      <c r="H23" s="10">
        <v>2020</v>
      </c>
      <c r="I23" s="10">
        <v>2020</v>
      </c>
      <c r="J23" s="11" t="s">
        <v>11</v>
      </c>
      <c r="K23" s="12">
        <v>17652</v>
      </c>
      <c r="L23" s="12">
        <v>1</v>
      </c>
      <c r="M23" s="33" t="str">
        <f>IF(_xlfn.XLOOKUP(C23,Raw_Data_OS_23!$C$7:$C$4518,Raw_Data_OS_23!$G$7:$G$4518,"Paid/ Closed")="Paid/ Closed","Paid/ Closed", "Still_Outstanding")</f>
        <v>Still_Outstanding</v>
      </c>
      <c r="N23" s="33">
        <f>IF(_xlfn.XLOOKUP(C23,Raw_Data_Paid_23!$C$4:$C$2114,Raw_Data_Paid_23!$C$4:$C$2114,1)= 1,1,0)</f>
        <v>1</v>
      </c>
      <c r="O23" t="str">
        <f>IF(M23=$W$7,IF(AND(N23,_xlfn.XLOOKUP(C23,Raw_Data_OS_23!$C$7:$C$4518,Raw_Data_OS_23!$G$7:$G$4518,0)=G23),"A",IF(_xlfn.XLOOKUP(C23,Raw_Data_Paid_23!$C$4:$C$2114,Raw_Data_Paid_23!$C$4:$C$2114,"B1")="B1","B1","B2")),IF(_xlfn.XLOOKUP(C23,Raw_Data_Paid_23!$C$4:$C$2114,Raw_Data_Paid_23!$C$4:$C$2114,"C1")="C1","C1","C2"))</f>
        <v>B1</v>
      </c>
      <c r="P23" t="str">
        <f t="shared" si="0"/>
        <v>2020B1Motor Commercial</v>
      </c>
      <c r="U23">
        <f>U21</f>
        <v>2022</v>
      </c>
      <c r="W23" t="s">
        <v>7009</v>
      </c>
      <c r="X23">
        <f>COUNTIFS($O$5:$O$4516,W23,$H$5:$H$4516,$U$21)</f>
        <v>4</v>
      </c>
      <c r="Y23" s="16">
        <f>SUMIFS($G$5:$G$4516,$O$5:$O$4516,W23,$H$5:$H$4516,$U$21)</f>
        <v>359500</v>
      </c>
      <c r="Z23" s="17">
        <f>Y23/$Y$28</f>
        <v>6.4851353951219841E-3</v>
      </c>
      <c r="AB23" s="59" t="str">
        <f>IF(U23="","",U23&amp;W23)</f>
        <v>2022C2</v>
      </c>
    </row>
    <row r="24" spans="3:28" x14ac:dyDescent="0.35">
      <c r="C24" s="6" t="s">
        <v>537</v>
      </c>
      <c r="D24" s="7" t="s">
        <v>3916</v>
      </c>
      <c r="E24" s="7" t="s">
        <v>3916</v>
      </c>
      <c r="F24" s="8" t="s">
        <v>3908</v>
      </c>
      <c r="G24" s="9">
        <v>48620</v>
      </c>
      <c r="H24" s="10">
        <v>2020</v>
      </c>
      <c r="I24" s="10">
        <v>2020</v>
      </c>
      <c r="J24" s="11" t="s">
        <v>11</v>
      </c>
      <c r="K24" s="12">
        <v>48620</v>
      </c>
      <c r="L24" s="12">
        <v>1</v>
      </c>
      <c r="M24" s="33" t="str">
        <f>IF(_xlfn.XLOOKUP(C24,Raw_Data_OS_23!$C$7:$C$4518,Raw_Data_OS_23!$G$7:$G$4518,"Paid/ Closed")="Paid/ Closed","Paid/ Closed", "Still_Outstanding")</f>
        <v>Still_Outstanding</v>
      </c>
      <c r="N24" s="33">
        <f>IF(_xlfn.XLOOKUP(C24,Raw_Data_Paid_23!$C$4:$C$2114,Raw_Data_Paid_23!$C$4:$C$2114,1)= 1,1,0)</f>
        <v>0</v>
      </c>
      <c r="O24" t="str">
        <f>IF(M24=$W$7,IF(AND(N24,_xlfn.XLOOKUP(C24,Raw_Data_OS_23!$C$7:$C$4518,Raw_Data_OS_23!$G$7:$G$4518,0)=G24),"A",IF(_xlfn.XLOOKUP(C24,Raw_Data_Paid_23!$C$4:$C$2114,Raw_Data_Paid_23!$C$4:$C$2114,"B1")="B1","B1","B2")),IF(_xlfn.XLOOKUP(C24,Raw_Data_Paid_23!$C$4:$C$2114,Raw_Data_Paid_23!$C$4:$C$2114,"C1")="C1","C1","C2"))</f>
        <v>B2</v>
      </c>
      <c r="P24" t="str">
        <f t="shared" si="0"/>
        <v>2020B2Motor Commercial</v>
      </c>
      <c r="U24">
        <f>U23</f>
        <v>2022</v>
      </c>
      <c r="W24" t="s">
        <v>6982</v>
      </c>
      <c r="X24">
        <f t="shared" ref="X24:X27" si="2">COUNTIFS($O$5:$O$4516,W24,$H$5:$H$4516,$U$21)</f>
        <v>201</v>
      </c>
      <c r="Y24" s="16">
        <f>SUMIFS($G$5:$G$4516,$O$5:$O$4516,W24,$H$5:$H$4516,$U$21)</f>
        <v>31305185.179370001</v>
      </c>
      <c r="Z24" s="17">
        <f t="shared" ref="Z24:Z27" si="3">Y24/$Y$28</f>
        <v>0.56472424049396541</v>
      </c>
      <c r="AB24" s="59" t="str">
        <f t="shared" ref="AB24:AB87" si="4">IF(U24="","",U24&amp;W24)</f>
        <v>2022B2</v>
      </c>
    </row>
    <row r="25" spans="3:28" x14ac:dyDescent="0.35">
      <c r="C25" s="6" t="s">
        <v>538</v>
      </c>
      <c r="D25" s="7" t="s">
        <v>3923</v>
      </c>
      <c r="E25" s="7" t="s">
        <v>3923</v>
      </c>
      <c r="F25" s="8" t="s">
        <v>3908</v>
      </c>
      <c r="G25" s="9">
        <v>159720</v>
      </c>
      <c r="H25" s="10">
        <v>2020</v>
      </c>
      <c r="I25" s="10">
        <v>2020</v>
      </c>
      <c r="J25" s="11" t="s">
        <v>11</v>
      </c>
      <c r="K25" s="12">
        <v>159720</v>
      </c>
      <c r="L25" s="12">
        <v>1</v>
      </c>
      <c r="M25" s="33" t="str">
        <f>IF(_xlfn.XLOOKUP(C25,Raw_Data_OS_23!$C$7:$C$4518,Raw_Data_OS_23!$G$7:$G$4518,"Paid/ Closed")="Paid/ Closed","Paid/ Closed", "Still_Outstanding")</f>
        <v>Still_Outstanding</v>
      </c>
      <c r="N25" s="33">
        <f>IF(_xlfn.XLOOKUP(C25,Raw_Data_Paid_23!$C$4:$C$2114,Raw_Data_Paid_23!$C$4:$C$2114,1)= 1,1,0)</f>
        <v>0</v>
      </c>
      <c r="O25" t="str">
        <f>IF(M25=$W$7,IF(AND(N25,_xlfn.XLOOKUP(C25,Raw_Data_OS_23!$C$7:$C$4518,Raw_Data_OS_23!$G$7:$G$4518,0)=G25),"A",IF(_xlfn.XLOOKUP(C25,Raw_Data_Paid_23!$C$4:$C$2114,Raw_Data_Paid_23!$C$4:$C$2114,"B1")="B1","B1","B2")),IF(_xlfn.XLOOKUP(C25,Raw_Data_Paid_23!$C$4:$C$2114,Raw_Data_Paid_23!$C$4:$C$2114,"C1")="C1","C1","C2"))</f>
        <v>B2</v>
      </c>
      <c r="P25" t="str">
        <f t="shared" si="0"/>
        <v>2020B2Motor Commercial</v>
      </c>
      <c r="U25">
        <f t="shared" ref="U25:U27" si="5">U24</f>
        <v>2022</v>
      </c>
      <c r="W25" t="s">
        <v>6977</v>
      </c>
      <c r="X25">
        <f t="shared" si="2"/>
        <v>173</v>
      </c>
      <c r="Y25" s="16">
        <f>SUMIFS($G$5:$G$4516,$O$5:$O$4516,W25,$H$5:$H$4516,$U$21)</f>
        <v>15706670.614730002</v>
      </c>
      <c r="Z25" s="17">
        <f t="shared" si="3"/>
        <v>0.28333765102394415</v>
      </c>
      <c r="AB25" s="59" t="str">
        <f t="shared" si="4"/>
        <v>2022A</v>
      </c>
    </row>
    <row r="26" spans="3:28" x14ac:dyDescent="0.35">
      <c r="C26" s="6" t="s">
        <v>539</v>
      </c>
      <c r="D26" s="7" t="s">
        <v>3924</v>
      </c>
      <c r="E26" s="7" t="s">
        <v>3924</v>
      </c>
      <c r="F26" s="8" t="s">
        <v>3908</v>
      </c>
      <c r="G26" s="9">
        <v>120000</v>
      </c>
      <c r="H26" s="10">
        <v>2020</v>
      </c>
      <c r="I26" s="10">
        <v>2020</v>
      </c>
      <c r="J26" s="11" t="s">
        <v>11</v>
      </c>
      <c r="K26" s="12">
        <v>120000</v>
      </c>
      <c r="L26" s="12">
        <v>1</v>
      </c>
      <c r="M26" s="33" t="str">
        <f>IF(_xlfn.XLOOKUP(C26,Raw_Data_OS_23!$C$7:$C$4518,Raw_Data_OS_23!$G$7:$G$4518,"Paid/ Closed")="Paid/ Closed","Paid/ Closed", "Still_Outstanding")</f>
        <v>Still_Outstanding</v>
      </c>
      <c r="N26" s="33">
        <f>IF(_xlfn.XLOOKUP(C26,Raw_Data_Paid_23!$C$4:$C$2114,Raw_Data_Paid_23!$C$4:$C$2114,1)= 1,1,0)</f>
        <v>1</v>
      </c>
      <c r="O26" t="str">
        <f>IF(M26=$W$7,IF(AND(N26,_xlfn.XLOOKUP(C26,Raw_Data_OS_23!$C$7:$C$4518,Raw_Data_OS_23!$G$7:$G$4518,0)=G26),"A",IF(_xlfn.XLOOKUP(C26,Raw_Data_Paid_23!$C$4:$C$2114,Raw_Data_Paid_23!$C$4:$C$2114,"B1")="B1","B1","B2")),IF(_xlfn.XLOOKUP(C26,Raw_Data_Paid_23!$C$4:$C$2114,Raw_Data_Paid_23!$C$4:$C$2114,"C1")="C1","C1","C2"))</f>
        <v>B1</v>
      </c>
      <c r="P26" t="str">
        <f t="shared" si="0"/>
        <v>2020B1Motor Commercial</v>
      </c>
      <c r="U26">
        <f t="shared" si="5"/>
        <v>2022</v>
      </c>
      <c r="W26" t="s">
        <v>6978</v>
      </c>
      <c r="X26">
        <f t="shared" si="2"/>
        <v>74</v>
      </c>
      <c r="Y26" s="16">
        <f>SUMIFS($G$5:$G$4516,$O$5:$O$4516,W26,$H$5:$H$4516,$U$21)</f>
        <v>7923107.497200002</v>
      </c>
      <c r="Z26" s="17">
        <f t="shared" si="3"/>
        <v>0.14292746834338829</v>
      </c>
      <c r="AB26" s="59" t="str">
        <f t="shared" si="4"/>
        <v>2022B1</v>
      </c>
    </row>
    <row r="27" spans="3:28" x14ac:dyDescent="0.35">
      <c r="C27" s="6" t="s">
        <v>3863</v>
      </c>
      <c r="D27" s="7" t="s">
        <v>3925</v>
      </c>
      <c r="E27" s="7" t="s">
        <v>3925</v>
      </c>
      <c r="F27" s="8" t="s">
        <v>3908</v>
      </c>
      <c r="G27" s="9">
        <v>0</v>
      </c>
      <c r="H27" s="10">
        <v>2020</v>
      </c>
      <c r="I27" s="10">
        <v>2020</v>
      </c>
      <c r="J27" s="11" t="s">
        <v>35</v>
      </c>
      <c r="K27" s="12">
        <v>600000</v>
      </c>
      <c r="L27" s="12">
        <v>1</v>
      </c>
      <c r="M27" s="33" t="str">
        <f>IF(_xlfn.XLOOKUP(C27,Raw_Data_OS_23!$C$7:$C$4518,Raw_Data_OS_23!$G$7:$G$4518,"Paid/ Closed")="Paid/ Closed","Paid/ Closed", "Still_Outstanding")</f>
        <v>Still_Outstanding</v>
      </c>
      <c r="N27" s="33">
        <f>IF(_xlfn.XLOOKUP(C27,Raw_Data_Paid_23!$C$4:$C$2114,Raw_Data_Paid_23!$C$4:$C$2114,1)= 1,1,0)</f>
        <v>1</v>
      </c>
      <c r="O27" t="str">
        <f>IF(M27=$W$7,IF(AND(N27,_xlfn.XLOOKUP(C27,Raw_Data_OS_23!$C$7:$C$4518,Raw_Data_OS_23!$G$7:$G$4518,0)=G27),"A",IF(_xlfn.XLOOKUP(C27,Raw_Data_Paid_23!$C$4:$C$2114,Raw_Data_Paid_23!$C$4:$C$2114,"B1")="B1","B1","B2")),IF(_xlfn.XLOOKUP(C27,Raw_Data_Paid_23!$C$4:$C$2114,Raw_Data_Paid_23!$C$4:$C$2114,"C1")="C1","C1","C2"))</f>
        <v>A</v>
      </c>
      <c r="P27" t="str">
        <f t="shared" si="0"/>
        <v>2020AMotor Commercial</v>
      </c>
      <c r="U27">
        <f t="shared" si="5"/>
        <v>2022</v>
      </c>
      <c r="W27" t="s">
        <v>7008</v>
      </c>
      <c r="X27">
        <f t="shared" si="2"/>
        <v>4</v>
      </c>
      <c r="Y27" s="16">
        <f>SUMIFS($G$5:$G$4516,$O$5:$O$4516,W27,$H$5:$H$4516,$U$21)</f>
        <v>140000</v>
      </c>
      <c r="Z27" s="17">
        <f t="shared" si="3"/>
        <v>2.5255047435801888E-3</v>
      </c>
      <c r="AB27" s="59" t="str">
        <f t="shared" si="4"/>
        <v>2022C1</v>
      </c>
    </row>
    <row r="28" spans="3:28" x14ac:dyDescent="0.35">
      <c r="C28" s="6" t="s">
        <v>20</v>
      </c>
      <c r="D28" s="7" t="s">
        <v>3926</v>
      </c>
      <c r="E28" s="7" t="s">
        <v>3927</v>
      </c>
      <c r="F28" s="8" t="s">
        <v>3910</v>
      </c>
      <c r="G28" s="9">
        <v>1000</v>
      </c>
      <c r="H28" s="10">
        <v>2021</v>
      </c>
      <c r="I28" s="10">
        <v>2021</v>
      </c>
      <c r="J28" s="11" t="s">
        <v>21</v>
      </c>
      <c r="K28" s="12">
        <v>1000</v>
      </c>
      <c r="L28" s="12">
        <v>1</v>
      </c>
      <c r="M28" s="33" t="str">
        <f>IF(_xlfn.XLOOKUP(C28,Raw_Data_OS_23!$C$7:$C$4518,Raw_Data_OS_23!$G$7:$G$4518,"Paid/ Closed")="Paid/ Closed","Paid/ Closed", "Still_Outstanding")</f>
        <v>Paid/ Closed</v>
      </c>
      <c r="N28" s="33">
        <f>IF(_xlfn.XLOOKUP(C28,Raw_Data_Paid_23!$C$4:$C$2114,Raw_Data_Paid_23!$C$4:$C$2114,1)= 1,1,0)</f>
        <v>1</v>
      </c>
      <c r="O28" t="str">
        <f>IF(M28=$W$7,IF(AND(N28,_xlfn.XLOOKUP(C28,Raw_Data_OS_23!$C$7:$C$4518,Raw_Data_OS_23!$G$7:$G$4518,0)=G28),"A",IF(_xlfn.XLOOKUP(C28,Raw_Data_Paid_23!$C$4:$C$2114,Raw_Data_Paid_23!$C$4:$C$2114,"B1")="B1","B1","B2")),IF(_xlfn.XLOOKUP(C28,Raw_Data_Paid_23!$C$4:$C$2114,Raw_Data_Paid_23!$C$4:$C$2114,"C1")="C1","C1","C2"))</f>
        <v>C1</v>
      </c>
      <c r="P28" t="str">
        <f t="shared" si="0"/>
        <v>2021C1Motor Private</v>
      </c>
      <c r="X28" s="50">
        <f>SUM(X23:X27)</f>
        <v>456</v>
      </c>
      <c r="Y28" s="51">
        <f>SUM(Y23:Y27)</f>
        <v>55434463.291300006</v>
      </c>
      <c r="Z28" s="53">
        <f>SUM(Z23:Z27)</f>
        <v>1</v>
      </c>
      <c r="AB28" s="59" t="str">
        <f t="shared" si="4"/>
        <v/>
      </c>
    </row>
    <row r="29" spans="3:28" x14ac:dyDescent="0.35">
      <c r="C29" s="6" t="s">
        <v>540</v>
      </c>
      <c r="D29" s="7" t="s">
        <v>3928</v>
      </c>
      <c r="E29" s="7" t="s">
        <v>3928</v>
      </c>
      <c r="F29" s="8" t="s">
        <v>3908</v>
      </c>
      <c r="G29" s="9">
        <v>90000</v>
      </c>
      <c r="H29" s="10">
        <v>2020</v>
      </c>
      <c r="I29" s="10">
        <v>2020</v>
      </c>
      <c r="J29" s="11" t="s">
        <v>28</v>
      </c>
      <c r="K29" s="12">
        <v>90000</v>
      </c>
      <c r="L29" s="12">
        <v>1</v>
      </c>
      <c r="M29" s="33" t="str">
        <f>IF(_xlfn.XLOOKUP(C29,Raw_Data_OS_23!$C$7:$C$4518,Raw_Data_OS_23!$G$7:$G$4518,"Paid/ Closed")="Paid/ Closed","Paid/ Closed", "Still_Outstanding")</f>
        <v>Still_Outstanding</v>
      </c>
      <c r="N29" s="33">
        <f>IF(_xlfn.XLOOKUP(C29,Raw_Data_Paid_23!$C$4:$C$2114,Raw_Data_Paid_23!$C$4:$C$2114,1)= 1,1,0)</f>
        <v>1</v>
      </c>
      <c r="O29" t="str">
        <f>IF(M29=$W$7,IF(AND(N29,_xlfn.XLOOKUP(C29,Raw_Data_OS_23!$C$7:$C$4518,Raw_Data_OS_23!$G$7:$G$4518,0)=G29),"A",IF(_xlfn.XLOOKUP(C29,Raw_Data_Paid_23!$C$4:$C$2114,Raw_Data_Paid_23!$C$4:$C$2114,"B1")="B1","B1","B2")),IF(_xlfn.XLOOKUP(C29,Raw_Data_Paid_23!$C$4:$C$2114,Raw_Data_Paid_23!$C$4:$C$2114,"C1")="C1","C1","C2"))</f>
        <v>B1</v>
      </c>
      <c r="P29" t="str">
        <f t="shared" si="0"/>
        <v>2020B1Motor Commercial</v>
      </c>
      <c r="AB29" s="59" t="str">
        <f t="shared" si="4"/>
        <v/>
      </c>
    </row>
    <row r="30" spans="3:28" x14ac:dyDescent="0.35">
      <c r="C30" s="6" t="s">
        <v>541</v>
      </c>
      <c r="D30" s="7" t="s">
        <v>3929</v>
      </c>
      <c r="E30" s="7" t="s">
        <v>3927</v>
      </c>
      <c r="F30" s="8" t="s">
        <v>3908</v>
      </c>
      <c r="G30" s="9">
        <v>897823.17539999995</v>
      </c>
      <c r="H30" s="10">
        <v>2021</v>
      </c>
      <c r="I30" s="10">
        <v>2021</v>
      </c>
      <c r="J30" s="11" t="s">
        <v>21</v>
      </c>
      <c r="K30" s="12">
        <v>897823.17539999995</v>
      </c>
      <c r="L30" s="12">
        <v>1</v>
      </c>
      <c r="M30" s="33" t="str">
        <f>IF(_xlfn.XLOOKUP(C30,Raw_Data_OS_23!$C$7:$C$4518,Raw_Data_OS_23!$G$7:$G$4518,"Paid/ Closed")="Paid/ Closed","Paid/ Closed", "Still_Outstanding")</f>
        <v>Still_Outstanding</v>
      </c>
      <c r="N30" s="33">
        <f>IF(_xlfn.XLOOKUP(C30,Raw_Data_Paid_23!$C$4:$C$2114,Raw_Data_Paid_23!$C$4:$C$2114,1)= 1,1,0)</f>
        <v>1</v>
      </c>
      <c r="O30" t="str">
        <f>IF(M30=$W$7,IF(AND(N30,_xlfn.XLOOKUP(C30,Raw_Data_OS_23!$C$7:$C$4518,Raw_Data_OS_23!$G$7:$G$4518,0)=G30),"A",IF(_xlfn.XLOOKUP(C30,Raw_Data_Paid_23!$C$4:$C$2114,Raw_Data_Paid_23!$C$4:$C$2114,"B1")="B1","B1","B2")),IF(_xlfn.XLOOKUP(C30,Raw_Data_Paid_23!$C$4:$C$2114,Raw_Data_Paid_23!$C$4:$C$2114,"C1")="C1","C1","C2"))</f>
        <v>B1</v>
      </c>
      <c r="P30" t="str">
        <f t="shared" si="0"/>
        <v>2021B1Motor Commercial</v>
      </c>
      <c r="AB30" s="59" t="str">
        <f t="shared" si="4"/>
        <v/>
      </c>
    </row>
    <row r="31" spans="3:28" x14ac:dyDescent="0.35">
      <c r="C31" s="6" t="s">
        <v>22</v>
      </c>
      <c r="D31" s="7" t="s">
        <v>3929</v>
      </c>
      <c r="E31" s="7" t="s">
        <v>3930</v>
      </c>
      <c r="F31" s="8" t="s">
        <v>3910</v>
      </c>
      <c r="G31" s="9">
        <v>1508700</v>
      </c>
      <c r="H31" s="10">
        <v>2021</v>
      </c>
      <c r="I31" s="10">
        <v>2021</v>
      </c>
      <c r="J31" s="11" t="s">
        <v>21</v>
      </c>
      <c r="K31" s="12">
        <v>1508700</v>
      </c>
      <c r="L31" s="12">
        <v>1</v>
      </c>
      <c r="M31" s="33" t="str">
        <f>IF(_xlfn.XLOOKUP(C31,Raw_Data_OS_23!$C$7:$C$4518,Raw_Data_OS_23!$G$7:$G$4518,"Paid/ Closed")="Paid/ Closed","Paid/ Closed", "Still_Outstanding")</f>
        <v>Still_Outstanding</v>
      </c>
      <c r="N31" s="33">
        <f>IF(_xlfn.XLOOKUP(C31,Raw_Data_Paid_23!$C$4:$C$2114,Raw_Data_Paid_23!$C$4:$C$2114,1)= 1,1,0)</f>
        <v>0</v>
      </c>
      <c r="O31" t="str">
        <f>IF(M31=$W$7,IF(AND(N31,_xlfn.XLOOKUP(C31,Raw_Data_OS_23!$C$7:$C$4518,Raw_Data_OS_23!$G$7:$G$4518,0)=G31),"A",IF(_xlfn.XLOOKUP(C31,Raw_Data_Paid_23!$C$4:$C$2114,Raw_Data_Paid_23!$C$4:$C$2114,"B1")="B1","B1","B2")),IF(_xlfn.XLOOKUP(C31,Raw_Data_Paid_23!$C$4:$C$2114,Raw_Data_Paid_23!$C$4:$C$2114,"C1")="C1","C1","C2"))</f>
        <v>B2</v>
      </c>
      <c r="P31" t="str">
        <f t="shared" si="0"/>
        <v>2021B2Motor Private</v>
      </c>
      <c r="T31" t="s">
        <v>5</v>
      </c>
      <c r="U31" s="52">
        <v>2021</v>
      </c>
      <c r="V31" s="52"/>
      <c r="AB31" s="59" t="str">
        <f t="shared" si="4"/>
        <v>2021</v>
      </c>
    </row>
    <row r="32" spans="3:28" x14ac:dyDescent="0.35">
      <c r="C32" s="6" t="s">
        <v>542</v>
      </c>
      <c r="D32" s="7" t="s">
        <v>3915</v>
      </c>
      <c r="E32" s="7" t="s">
        <v>3923</v>
      </c>
      <c r="F32" s="8" t="s">
        <v>3910</v>
      </c>
      <c r="G32" s="9">
        <v>132696</v>
      </c>
      <c r="H32" s="10">
        <v>2020</v>
      </c>
      <c r="I32" s="10">
        <v>2020</v>
      </c>
      <c r="J32" s="11" t="s">
        <v>11</v>
      </c>
      <c r="K32" s="12">
        <v>132696</v>
      </c>
      <c r="L32" s="12">
        <v>1</v>
      </c>
      <c r="M32" s="33" t="str">
        <f>IF(_xlfn.XLOOKUP(C32,Raw_Data_OS_23!$C$7:$C$4518,Raw_Data_OS_23!$G$7:$G$4518,"Paid/ Closed")="Paid/ Closed","Paid/ Closed", "Still_Outstanding")</f>
        <v>Still_Outstanding</v>
      </c>
      <c r="N32" s="33">
        <f>IF(_xlfn.XLOOKUP(C32,Raw_Data_Paid_23!$C$4:$C$2114,Raw_Data_Paid_23!$C$4:$C$2114,1)= 1,1,0)</f>
        <v>1</v>
      </c>
      <c r="O32" t="str">
        <f>IF(M32=$W$7,IF(AND(N32,_xlfn.XLOOKUP(C32,Raw_Data_OS_23!$C$7:$C$4518,Raw_Data_OS_23!$G$7:$G$4518,0)=G32),"A",IF(_xlfn.XLOOKUP(C32,Raw_Data_Paid_23!$C$4:$C$2114,Raw_Data_Paid_23!$C$4:$C$2114,"B1")="B1","B1","B2")),IF(_xlfn.XLOOKUP(C32,Raw_Data_Paid_23!$C$4:$C$2114,Raw_Data_Paid_23!$C$4:$C$2114,"C1")="C1","C1","C2"))</f>
        <v>B1</v>
      </c>
      <c r="P32" t="str">
        <f t="shared" si="0"/>
        <v>2020B1Motor Private</v>
      </c>
      <c r="W32" t="s">
        <v>7007</v>
      </c>
      <c r="AB32" s="59" t="str">
        <f t="shared" si="4"/>
        <v/>
      </c>
    </row>
    <row r="33" spans="3:28" x14ac:dyDescent="0.35">
      <c r="C33" s="6" t="s">
        <v>23</v>
      </c>
      <c r="D33" s="7" t="s">
        <v>3931</v>
      </c>
      <c r="E33" s="7" t="s">
        <v>3932</v>
      </c>
      <c r="F33" s="8" t="s">
        <v>3910</v>
      </c>
      <c r="G33" s="9">
        <v>6380</v>
      </c>
      <c r="H33" s="10">
        <v>2021</v>
      </c>
      <c r="I33" s="10">
        <v>2021</v>
      </c>
      <c r="J33" s="11" t="s">
        <v>21</v>
      </c>
      <c r="K33" s="12">
        <v>6380</v>
      </c>
      <c r="L33" s="12">
        <v>1</v>
      </c>
      <c r="M33" s="33" t="str">
        <f>IF(_xlfn.XLOOKUP(C33,Raw_Data_OS_23!$C$7:$C$4518,Raw_Data_OS_23!$G$7:$G$4518,"Paid/ Closed")="Paid/ Closed","Paid/ Closed", "Still_Outstanding")</f>
        <v>Still_Outstanding</v>
      </c>
      <c r="N33" s="33">
        <f>IF(_xlfn.XLOOKUP(C33,Raw_Data_Paid_23!$C$4:$C$2114,Raw_Data_Paid_23!$C$4:$C$2114,1)= 1,1,0)</f>
        <v>1</v>
      </c>
      <c r="O33" t="str">
        <f>IF(M33=$W$7,IF(AND(N33,_xlfn.XLOOKUP(C33,Raw_Data_OS_23!$C$7:$C$4518,Raw_Data_OS_23!$G$7:$G$4518,0)=G33),"A",IF(_xlfn.XLOOKUP(C33,Raw_Data_Paid_23!$C$4:$C$2114,Raw_Data_Paid_23!$C$4:$C$2114,"B1")="B1","B1","B2")),IF(_xlfn.XLOOKUP(C33,Raw_Data_Paid_23!$C$4:$C$2114,Raw_Data_Paid_23!$C$4:$C$2114,"C1")="C1","C1","C2"))</f>
        <v>A</v>
      </c>
      <c r="P33" t="str">
        <f t="shared" si="0"/>
        <v>2021AMotor Private</v>
      </c>
      <c r="U33">
        <f>U31</f>
        <v>2021</v>
      </c>
      <c r="W33" t="s">
        <v>7009</v>
      </c>
      <c r="X33">
        <f>COUNTIFS($O$5:$O$4516,W33,$H$5:$H$4516,$U$31)</f>
        <v>178</v>
      </c>
      <c r="Y33" s="16">
        <f>SUMIFS($G$5:$G$4516,$O$5:$O$4516,W33,$H$5:$H$4516,$U$31)</f>
        <v>16178509.075679999</v>
      </c>
      <c r="Z33" s="17">
        <f>Y33/$Y$38</f>
        <v>5.0052453043471418E-2</v>
      </c>
      <c r="AB33" s="59" t="str">
        <f t="shared" si="4"/>
        <v>2021C2</v>
      </c>
    </row>
    <row r="34" spans="3:28" x14ac:dyDescent="0.35">
      <c r="C34" s="6" t="s">
        <v>543</v>
      </c>
      <c r="D34" s="7" t="s">
        <v>3933</v>
      </c>
      <c r="E34" s="7" t="s">
        <v>3933</v>
      </c>
      <c r="F34" s="8" t="s">
        <v>3910</v>
      </c>
      <c r="G34" s="9">
        <v>620</v>
      </c>
      <c r="H34" s="10">
        <v>2020</v>
      </c>
      <c r="I34" s="10">
        <v>2020</v>
      </c>
      <c r="J34" s="11" t="s">
        <v>28</v>
      </c>
      <c r="K34" s="12">
        <v>620</v>
      </c>
      <c r="L34" s="12">
        <v>1</v>
      </c>
      <c r="M34" s="33" t="str">
        <f>IF(_xlfn.XLOOKUP(C34,Raw_Data_OS_23!$C$7:$C$4518,Raw_Data_OS_23!$G$7:$G$4518,"Paid/ Closed")="Paid/ Closed","Paid/ Closed", "Still_Outstanding")</f>
        <v>Still_Outstanding</v>
      </c>
      <c r="N34" s="33">
        <f>IF(_xlfn.XLOOKUP(C34,Raw_Data_Paid_23!$C$4:$C$2114,Raw_Data_Paid_23!$C$4:$C$2114,1)= 1,1,0)</f>
        <v>1</v>
      </c>
      <c r="O34" t="str">
        <f>IF(M34=$W$7,IF(AND(N34,_xlfn.XLOOKUP(C34,Raw_Data_OS_23!$C$7:$C$4518,Raw_Data_OS_23!$G$7:$G$4518,0)=G34),"A",IF(_xlfn.XLOOKUP(C34,Raw_Data_Paid_23!$C$4:$C$2114,Raw_Data_Paid_23!$C$4:$C$2114,"B1")="B1","B1","B2")),IF(_xlfn.XLOOKUP(C34,Raw_Data_Paid_23!$C$4:$C$2114,Raw_Data_Paid_23!$C$4:$C$2114,"C1")="C1","C1","C2"))</f>
        <v>B1</v>
      </c>
      <c r="P34" t="str">
        <f t="shared" si="0"/>
        <v>2020B1Motor Private</v>
      </c>
      <c r="U34">
        <f>U33</f>
        <v>2021</v>
      </c>
      <c r="W34" t="s">
        <v>6982</v>
      </c>
      <c r="X34">
        <f t="shared" ref="X34:X37" si="6">COUNTIFS($O$5:$O$4516,W34,$H$5:$H$4516,$U$31)</f>
        <v>341</v>
      </c>
      <c r="Y34" s="16">
        <f t="shared" ref="Y34:Y37" si="7">SUMIFS($G$5:$G$4516,$O$5:$O$4516,W34,$H$5:$H$4516,$U$31)</f>
        <v>127492200.93188003</v>
      </c>
      <c r="Z34" s="17">
        <f t="shared" ref="Z34:Z37" si="8">Y34/$Y$38</f>
        <v>0.39443049855219964</v>
      </c>
      <c r="AB34" s="59" t="str">
        <f t="shared" si="4"/>
        <v>2021B2</v>
      </c>
    </row>
    <row r="35" spans="3:28" x14ac:dyDescent="0.35">
      <c r="C35" s="6" t="s">
        <v>544</v>
      </c>
      <c r="D35" s="7" t="s">
        <v>3934</v>
      </c>
      <c r="E35" s="7" t="s">
        <v>3935</v>
      </c>
      <c r="F35" s="8" t="s">
        <v>3910</v>
      </c>
      <c r="G35" s="9">
        <v>20</v>
      </c>
      <c r="H35" s="10">
        <v>2019</v>
      </c>
      <c r="I35" s="10">
        <v>2019</v>
      </c>
      <c r="J35" s="11" t="s">
        <v>140</v>
      </c>
      <c r="K35" s="12">
        <v>20</v>
      </c>
      <c r="L35" s="12">
        <v>1</v>
      </c>
      <c r="M35" s="33" t="str">
        <f>IF(_xlfn.XLOOKUP(C35,Raw_Data_OS_23!$C$7:$C$4518,Raw_Data_OS_23!$G$7:$G$4518,"Paid/ Closed")="Paid/ Closed","Paid/ Closed", "Still_Outstanding")</f>
        <v>Paid/ Closed</v>
      </c>
      <c r="N35" s="33">
        <f>IF(_xlfn.XLOOKUP(C35,Raw_Data_Paid_23!$C$4:$C$2114,Raw_Data_Paid_23!$C$4:$C$2114,1)= 1,1,0)</f>
        <v>1</v>
      </c>
      <c r="O35" t="str">
        <f>IF(M35=$W$7,IF(AND(N35,_xlfn.XLOOKUP(C35,Raw_Data_OS_23!$C$7:$C$4518,Raw_Data_OS_23!$G$7:$G$4518,0)=G35),"A",IF(_xlfn.XLOOKUP(C35,Raw_Data_Paid_23!$C$4:$C$2114,Raw_Data_Paid_23!$C$4:$C$2114,"B1")="B1","B1","B2")),IF(_xlfn.XLOOKUP(C35,Raw_Data_Paid_23!$C$4:$C$2114,Raw_Data_Paid_23!$C$4:$C$2114,"C1")="C1","C1","C2"))</f>
        <v>C1</v>
      </c>
      <c r="P35" t="str">
        <f t="shared" si="0"/>
        <v>2019C1Motor Private</v>
      </c>
      <c r="U35">
        <f t="shared" ref="U35:U37" si="9">U34</f>
        <v>2021</v>
      </c>
      <c r="W35" t="s">
        <v>6977</v>
      </c>
      <c r="X35">
        <f t="shared" si="6"/>
        <v>219</v>
      </c>
      <c r="Y35" s="16">
        <f t="shared" si="7"/>
        <v>63949589.882849991</v>
      </c>
      <c r="Z35" s="17">
        <f t="shared" si="8"/>
        <v>0.19784479705686786</v>
      </c>
      <c r="AB35" s="59" t="str">
        <f t="shared" si="4"/>
        <v>2021A</v>
      </c>
    </row>
    <row r="36" spans="3:28" x14ac:dyDescent="0.35">
      <c r="C36" s="6" t="s">
        <v>24</v>
      </c>
      <c r="D36" s="7" t="s">
        <v>3936</v>
      </c>
      <c r="E36" s="7" t="s">
        <v>3937</v>
      </c>
      <c r="F36" s="8" t="s">
        <v>3910</v>
      </c>
      <c r="G36" s="9">
        <v>150</v>
      </c>
      <c r="H36" s="10">
        <v>2019</v>
      </c>
      <c r="I36" s="10">
        <v>2019</v>
      </c>
      <c r="J36" s="11" t="s">
        <v>25</v>
      </c>
      <c r="K36" s="12">
        <v>150</v>
      </c>
      <c r="L36" s="12">
        <v>1</v>
      </c>
      <c r="M36" s="33" t="str">
        <f>IF(_xlfn.XLOOKUP(C36,Raw_Data_OS_23!$C$7:$C$4518,Raw_Data_OS_23!$G$7:$G$4518,"Paid/ Closed")="Paid/ Closed","Paid/ Closed", "Still_Outstanding")</f>
        <v>Paid/ Closed</v>
      </c>
      <c r="N36" s="33">
        <f>IF(_xlfn.XLOOKUP(C36,Raw_Data_Paid_23!$C$4:$C$2114,Raw_Data_Paid_23!$C$4:$C$2114,1)= 1,1,0)</f>
        <v>1</v>
      </c>
      <c r="O36" t="str">
        <f>IF(M36=$W$7,IF(AND(N36,_xlfn.XLOOKUP(C36,Raw_Data_OS_23!$C$7:$C$4518,Raw_Data_OS_23!$G$7:$G$4518,0)=G36),"A",IF(_xlfn.XLOOKUP(C36,Raw_Data_Paid_23!$C$4:$C$2114,Raw_Data_Paid_23!$C$4:$C$2114,"B1")="B1","B1","B2")),IF(_xlfn.XLOOKUP(C36,Raw_Data_Paid_23!$C$4:$C$2114,Raw_Data_Paid_23!$C$4:$C$2114,"C1")="C1","C1","C2"))</f>
        <v>C1</v>
      </c>
      <c r="P36" t="str">
        <f t="shared" si="0"/>
        <v>2019C1Motor Private</v>
      </c>
      <c r="U36">
        <f t="shared" si="9"/>
        <v>2021</v>
      </c>
      <c r="W36" t="s">
        <v>6978</v>
      </c>
      <c r="X36">
        <f t="shared" si="6"/>
        <v>644</v>
      </c>
      <c r="Y36" s="16">
        <f t="shared" si="7"/>
        <v>93464887.321546689</v>
      </c>
      <c r="Z36" s="17">
        <f t="shared" si="8"/>
        <v>0.28915809621217742</v>
      </c>
      <c r="AB36" s="59" t="str">
        <f t="shared" si="4"/>
        <v>2021B1</v>
      </c>
    </row>
    <row r="37" spans="3:28" x14ac:dyDescent="0.35">
      <c r="C37" s="6" t="s">
        <v>545</v>
      </c>
      <c r="D37" s="7" t="s">
        <v>3938</v>
      </c>
      <c r="E37" s="7" t="s">
        <v>3938</v>
      </c>
      <c r="F37" s="8" t="s">
        <v>3910</v>
      </c>
      <c r="G37" s="9">
        <v>100000</v>
      </c>
      <c r="H37" s="10">
        <v>2020</v>
      </c>
      <c r="I37" s="10">
        <v>2020</v>
      </c>
      <c r="J37" s="11" t="s">
        <v>28</v>
      </c>
      <c r="K37" s="12">
        <v>100000</v>
      </c>
      <c r="L37" s="12">
        <v>1</v>
      </c>
      <c r="M37" s="33" t="str">
        <f>IF(_xlfn.XLOOKUP(C37,Raw_Data_OS_23!$C$7:$C$4518,Raw_Data_OS_23!$G$7:$G$4518,"Paid/ Closed")="Paid/ Closed","Paid/ Closed", "Still_Outstanding")</f>
        <v>Still_Outstanding</v>
      </c>
      <c r="N37" s="33">
        <f>IF(_xlfn.XLOOKUP(C37,Raw_Data_Paid_23!$C$4:$C$2114,Raw_Data_Paid_23!$C$4:$C$2114,1)= 1,1,0)</f>
        <v>1</v>
      </c>
      <c r="O37" t="str">
        <f>IF(M37=$W$7,IF(AND(N37,_xlfn.XLOOKUP(C37,Raw_Data_OS_23!$C$7:$C$4518,Raw_Data_OS_23!$G$7:$G$4518,0)=G37),"A",IF(_xlfn.XLOOKUP(C37,Raw_Data_Paid_23!$C$4:$C$2114,Raw_Data_Paid_23!$C$4:$C$2114,"B1")="B1","B1","B2")),IF(_xlfn.XLOOKUP(C37,Raw_Data_Paid_23!$C$4:$C$2114,Raw_Data_Paid_23!$C$4:$C$2114,"C1")="C1","C1","C2"))</f>
        <v>B1</v>
      </c>
      <c r="P37" t="str">
        <f t="shared" si="0"/>
        <v>2020B1Motor Private</v>
      </c>
      <c r="U37">
        <f t="shared" si="9"/>
        <v>2021</v>
      </c>
      <c r="W37" t="s">
        <v>7008</v>
      </c>
      <c r="X37">
        <f t="shared" si="6"/>
        <v>475</v>
      </c>
      <c r="Y37" s="16">
        <f t="shared" si="7"/>
        <v>22145905.210800003</v>
      </c>
      <c r="Z37" s="17">
        <f t="shared" si="8"/>
        <v>6.8514155135283791E-2</v>
      </c>
      <c r="AB37" s="59" t="str">
        <f t="shared" si="4"/>
        <v>2021C1</v>
      </c>
    </row>
    <row r="38" spans="3:28" x14ac:dyDescent="0.35">
      <c r="C38" s="6" t="s">
        <v>26</v>
      </c>
      <c r="D38" s="7" t="s">
        <v>3939</v>
      </c>
      <c r="E38" s="7" t="s">
        <v>3940</v>
      </c>
      <c r="F38" s="8" t="s">
        <v>3910</v>
      </c>
      <c r="G38" s="9">
        <v>9900</v>
      </c>
      <c r="H38" s="10">
        <v>2020</v>
      </c>
      <c r="I38" s="10">
        <v>2020</v>
      </c>
      <c r="J38" s="11" t="s">
        <v>11</v>
      </c>
      <c r="K38" s="12">
        <v>9900</v>
      </c>
      <c r="L38" s="12">
        <v>1</v>
      </c>
      <c r="M38" s="33" t="str">
        <f>IF(_xlfn.XLOOKUP(C38,Raw_Data_OS_23!$C$7:$C$4518,Raw_Data_OS_23!$G$7:$G$4518,"Paid/ Closed")="Paid/ Closed","Paid/ Closed", "Still_Outstanding")</f>
        <v>Still_Outstanding</v>
      </c>
      <c r="N38" s="33">
        <f>IF(_xlfn.XLOOKUP(C38,Raw_Data_Paid_23!$C$4:$C$2114,Raw_Data_Paid_23!$C$4:$C$2114,1)= 1,1,0)</f>
        <v>1</v>
      </c>
      <c r="O38" t="str">
        <f>IF(M38=$W$7,IF(AND(N38,_xlfn.XLOOKUP(C38,Raw_Data_OS_23!$C$7:$C$4518,Raw_Data_OS_23!$G$7:$G$4518,0)=G38),"A",IF(_xlfn.XLOOKUP(C38,Raw_Data_Paid_23!$C$4:$C$2114,Raw_Data_Paid_23!$C$4:$C$2114,"B1")="B1","B1","B2")),IF(_xlfn.XLOOKUP(C38,Raw_Data_Paid_23!$C$4:$C$2114,Raw_Data_Paid_23!$C$4:$C$2114,"C1")="C1","C1","C2"))</f>
        <v>B1</v>
      </c>
      <c r="P38" t="str">
        <f t="shared" si="0"/>
        <v>2020B1Motor Private</v>
      </c>
      <c r="X38" s="50">
        <f>SUM(X33:X37)</f>
        <v>1857</v>
      </c>
      <c r="Y38" s="51">
        <f>SUM(Y33:Y37)</f>
        <v>323231092.42275667</v>
      </c>
      <c r="Z38" s="53">
        <f>SUM(Z33:Z37)</f>
        <v>1</v>
      </c>
      <c r="AB38" s="59" t="str">
        <f t="shared" si="4"/>
        <v/>
      </c>
    </row>
    <row r="39" spans="3:28" x14ac:dyDescent="0.35">
      <c r="C39" s="6" t="s">
        <v>546</v>
      </c>
      <c r="D39" s="7" t="s">
        <v>3941</v>
      </c>
      <c r="E39" s="7" t="s">
        <v>3942</v>
      </c>
      <c r="F39" s="8" t="s">
        <v>3908</v>
      </c>
      <c r="G39" s="9">
        <v>7000</v>
      </c>
      <c r="H39" s="10">
        <v>2020</v>
      </c>
      <c r="I39" s="10">
        <v>2020</v>
      </c>
      <c r="J39" s="11" t="s">
        <v>28</v>
      </c>
      <c r="K39" s="12">
        <v>7000</v>
      </c>
      <c r="L39" s="12">
        <v>1</v>
      </c>
      <c r="M39" s="33" t="str">
        <f>IF(_xlfn.XLOOKUP(C39,Raw_Data_OS_23!$C$7:$C$4518,Raw_Data_OS_23!$G$7:$G$4518,"Paid/ Closed")="Paid/ Closed","Paid/ Closed", "Still_Outstanding")</f>
        <v>Still_Outstanding</v>
      </c>
      <c r="N39" s="33">
        <f>IF(_xlfn.XLOOKUP(C39,Raw_Data_Paid_23!$C$4:$C$2114,Raw_Data_Paid_23!$C$4:$C$2114,1)= 1,1,0)</f>
        <v>1</v>
      </c>
      <c r="O39" t="str">
        <f>IF(M39=$W$7,IF(AND(N39,_xlfn.XLOOKUP(C39,Raw_Data_OS_23!$C$7:$C$4518,Raw_Data_OS_23!$G$7:$G$4518,0)=G39),"A",IF(_xlfn.XLOOKUP(C39,Raw_Data_Paid_23!$C$4:$C$2114,Raw_Data_Paid_23!$C$4:$C$2114,"B1")="B1","B1","B2")),IF(_xlfn.XLOOKUP(C39,Raw_Data_Paid_23!$C$4:$C$2114,Raw_Data_Paid_23!$C$4:$C$2114,"C1")="C1","C1","C2"))</f>
        <v>B1</v>
      </c>
      <c r="P39" t="str">
        <f t="shared" si="0"/>
        <v>2020B1Motor Commercial</v>
      </c>
      <c r="AB39" s="59" t="str">
        <f t="shared" si="4"/>
        <v/>
      </c>
    </row>
    <row r="40" spans="3:28" x14ac:dyDescent="0.35">
      <c r="C40" s="6" t="s">
        <v>547</v>
      </c>
      <c r="D40" s="7" t="s">
        <v>3943</v>
      </c>
      <c r="E40" s="7" t="s">
        <v>3924</v>
      </c>
      <c r="F40" s="8" t="s">
        <v>3908</v>
      </c>
      <c r="G40" s="9">
        <v>10000</v>
      </c>
      <c r="H40" s="10">
        <v>2020</v>
      </c>
      <c r="I40" s="10">
        <v>2020</v>
      </c>
      <c r="J40" s="11" t="s">
        <v>11</v>
      </c>
      <c r="K40" s="12">
        <v>10000</v>
      </c>
      <c r="L40" s="12">
        <v>1</v>
      </c>
      <c r="M40" s="33" t="str">
        <f>IF(_xlfn.XLOOKUP(C40,Raw_Data_OS_23!$C$7:$C$4518,Raw_Data_OS_23!$G$7:$G$4518,"Paid/ Closed")="Paid/ Closed","Paid/ Closed", "Still_Outstanding")</f>
        <v>Still_Outstanding</v>
      </c>
      <c r="N40" s="33">
        <f>IF(_xlfn.XLOOKUP(C40,Raw_Data_Paid_23!$C$4:$C$2114,Raw_Data_Paid_23!$C$4:$C$2114,1)= 1,1,0)</f>
        <v>1</v>
      </c>
      <c r="O40" t="str">
        <f>IF(M40=$W$7,IF(AND(N40,_xlfn.XLOOKUP(C40,Raw_Data_OS_23!$C$7:$C$4518,Raw_Data_OS_23!$G$7:$G$4518,0)=G40),"A",IF(_xlfn.XLOOKUP(C40,Raw_Data_Paid_23!$C$4:$C$2114,Raw_Data_Paid_23!$C$4:$C$2114,"B1")="B1","B1","B2")),IF(_xlfn.XLOOKUP(C40,Raw_Data_Paid_23!$C$4:$C$2114,Raw_Data_Paid_23!$C$4:$C$2114,"C1")="C1","C1","C2"))</f>
        <v>B1</v>
      </c>
      <c r="P40" t="str">
        <f t="shared" si="0"/>
        <v>2020B1Motor Commercial</v>
      </c>
      <c r="AB40" s="59" t="str">
        <f t="shared" si="4"/>
        <v/>
      </c>
    </row>
    <row r="41" spans="3:28" x14ac:dyDescent="0.35">
      <c r="C41" s="6" t="s">
        <v>27</v>
      </c>
      <c r="D41" s="7" t="s">
        <v>3944</v>
      </c>
      <c r="E41" s="7" t="s">
        <v>3944</v>
      </c>
      <c r="F41" s="8" t="s">
        <v>3910</v>
      </c>
      <c r="G41" s="9">
        <v>490</v>
      </c>
      <c r="H41" s="10">
        <v>2020</v>
      </c>
      <c r="I41" s="10">
        <v>2020</v>
      </c>
      <c r="J41" s="11" t="s">
        <v>28</v>
      </c>
      <c r="K41" s="12">
        <v>490</v>
      </c>
      <c r="L41" s="12">
        <v>1</v>
      </c>
      <c r="M41" s="33" t="str">
        <f>IF(_xlfn.XLOOKUP(C41,Raw_Data_OS_23!$C$7:$C$4518,Raw_Data_OS_23!$G$7:$G$4518,"Paid/ Closed")="Paid/ Closed","Paid/ Closed", "Still_Outstanding")</f>
        <v>Still_Outstanding</v>
      </c>
      <c r="N41" s="33">
        <f>IF(_xlfn.XLOOKUP(C41,Raw_Data_Paid_23!$C$4:$C$2114,Raw_Data_Paid_23!$C$4:$C$2114,1)= 1,1,0)</f>
        <v>1</v>
      </c>
      <c r="O41" t="str">
        <f>IF(M41=$W$7,IF(AND(N41,_xlfn.XLOOKUP(C41,Raw_Data_OS_23!$C$7:$C$4518,Raw_Data_OS_23!$G$7:$G$4518,0)=G41),"A",IF(_xlfn.XLOOKUP(C41,Raw_Data_Paid_23!$C$4:$C$2114,Raw_Data_Paid_23!$C$4:$C$2114,"B1")="B1","B1","B2")),IF(_xlfn.XLOOKUP(C41,Raw_Data_Paid_23!$C$4:$C$2114,Raw_Data_Paid_23!$C$4:$C$2114,"C1")="C1","C1","C2"))</f>
        <v>B1</v>
      </c>
      <c r="P41" t="str">
        <f t="shared" si="0"/>
        <v>2020B1Motor Private</v>
      </c>
      <c r="AB41" s="59" t="str">
        <f t="shared" si="4"/>
        <v/>
      </c>
    </row>
    <row r="42" spans="3:28" x14ac:dyDescent="0.35">
      <c r="C42" s="6" t="s">
        <v>29</v>
      </c>
      <c r="D42" s="7" t="s">
        <v>3929</v>
      </c>
      <c r="E42" s="7" t="s">
        <v>3930</v>
      </c>
      <c r="F42" s="8" t="s">
        <v>3910</v>
      </c>
      <c r="G42" s="9">
        <v>1000</v>
      </c>
      <c r="H42" s="10">
        <v>2021</v>
      </c>
      <c r="I42" s="10">
        <v>2021</v>
      </c>
      <c r="J42" s="11" t="s">
        <v>21</v>
      </c>
      <c r="K42" s="12">
        <v>1000</v>
      </c>
      <c r="L42" s="12">
        <v>1</v>
      </c>
      <c r="M42" s="33" t="str">
        <f>IF(_xlfn.XLOOKUP(C42,Raw_Data_OS_23!$C$7:$C$4518,Raw_Data_OS_23!$G$7:$G$4518,"Paid/ Closed")="Paid/ Closed","Paid/ Closed", "Still_Outstanding")</f>
        <v>Paid/ Closed</v>
      </c>
      <c r="N42" s="33">
        <f>IF(_xlfn.XLOOKUP(C42,Raw_Data_Paid_23!$C$4:$C$2114,Raw_Data_Paid_23!$C$4:$C$2114,1)= 1,1,0)</f>
        <v>1</v>
      </c>
      <c r="O42" t="str">
        <f>IF(M42=$W$7,IF(AND(N42,_xlfn.XLOOKUP(C42,Raw_Data_OS_23!$C$7:$C$4518,Raw_Data_OS_23!$G$7:$G$4518,0)=G42),"A",IF(_xlfn.XLOOKUP(C42,Raw_Data_Paid_23!$C$4:$C$2114,Raw_Data_Paid_23!$C$4:$C$2114,"B1")="B1","B1","B2")),IF(_xlfn.XLOOKUP(C42,Raw_Data_Paid_23!$C$4:$C$2114,Raw_Data_Paid_23!$C$4:$C$2114,"C1")="C1","C1","C2"))</f>
        <v>C1</v>
      </c>
      <c r="P42" t="str">
        <f t="shared" si="0"/>
        <v>2021C1Motor Private</v>
      </c>
      <c r="T42" t="s">
        <v>5</v>
      </c>
      <c r="U42" s="52">
        <v>2020</v>
      </c>
      <c r="V42" s="52"/>
      <c r="AB42" s="59" t="str">
        <f t="shared" si="4"/>
        <v>2020</v>
      </c>
    </row>
    <row r="43" spans="3:28" x14ac:dyDescent="0.35">
      <c r="C43" s="6" t="s">
        <v>30</v>
      </c>
      <c r="D43" s="7" t="s">
        <v>3926</v>
      </c>
      <c r="E43" s="7" t="s">
        <v>3927</v>
      </c>
      <c r="F43" s="8" t="s">
        <v>3910</v>
      </c>
      <c r="G43" s="9">
        <v>60</v>
      </c>
      <c r="H43" s="10">
        <v>2021</v>
      </c>
      <c r="I43" s="10">
        <v>2021</v>
      </c>
      <c r="J43" s="11" t="s">
        <v>21</v>
      </c>
      <c r="K43" s="12">
        <v>60</v>
      </c>
      <c r="L43" s="12">
        <v>1</v>
      </c>
      <c r="M43" s="33" t="str">
        <f>IF(_xlfn.XLOOKUP(C43,Raw_Data_OS_23!$C$7:$C$4518,Raw_Data_OS_23!$G$7:$G$4518,"Paid/ Closed")="Paid/ Closed","Paid/ Closed", "Still_Outstanding")</f>
        <v>Paid/ Closed</v>
      </c>
      <c r="N43" s="33">
        <f>IF(_xlfn.XLOOKUP(C43,Raw_Data_Paid_23!$C$4:$C$2114,Raw_Data_Paid_23!$C$4:$C$2114,1)= 1,1,0)</f>
        <v>1</v>
      </c>
      <c r="O43" t="str">
        <f>IF(M43=$W$7,IF(AND(N43,_xlfn.XLOOKUP(C43,Raw_Data_OS_23!$C$7:$C$4518,Raw_Data_OS_23!$G$7:$G$4518,0)=G43),"A",IF(_xlfn.XLOOKUP(C43,Raw_Data_Paid_23!$C$4:$C$2114,Raw_Data_Paid_23!$C$4:$C$2114,"B1")="B1","B1","B2")),IF(_xlfn.XLOOKUP(C43,Raw_Data_Paid_23!$C$4:$C$2114,Raw_Data_Paid_23!$C$4:$C$2114,"C1")="C1","C1","C2"))</f>
        <v>C1</v>
      </c>
      <c r="P43" t="str">
        <f t="shared" si="0"/>
        <v>2021C1Motor Private</v>
      </c>
      <c r="W43" t="s">
        <v>7007</v>
      </c>
      <c r="AB43" s="59" t="str">
        <f t="shared" si="4"/>
        <v/>
      </c>
    </row>
    <row r="44" spans="3:28" x14ac:dyDescent="0.35">
      <c r="C44" s="6" t="s">
        <v>31</v>
      </c>
      <c r="D44" s="7" t="s">
        <v>3945</v>
      </c>
      <c r="E44" s="7" t="s">
        <v>3930</v>
      </c>
      <c r="F44" s="8" t="s">
        <v>3908</v>
      </c>
      <c r="G44" s="9">
        <v>52652</v>
      </c>
      <c r="H44" s="10">
        <v>2021</v>
      </c>
      <c r="I44" s="10">
        <v>2021</v>
      </c>
      <c r="J44" s="11" t="s">
        <v>21</v>
      </c>
      <c r="K44" s="12">
        <v>52652</v>
      </c>
      <c r="L44" s="12">
        <v>1</v>
      </c>
      <c r="M44" s="33" t="str">
        <f>IF(_xlfn.XLOOKUP(C44,Raw_Data_OS_23!$C$7:$C$4518,Raw_Data_OS_23!$G$7:$G$4518,"Paid/ Closed")="Paid/ Closed","Paid/ Closed", "Still_Outstanding")</f>
        <v>Paid/ Closed</v>
      </c>
      <c r="N44" s="33">
        <f>IF(_xlfn.XLOOKUP(C44,Raw_Data_Paid_23!$C$4:$C$2114,Raw_Data_Paid_23!$C$4:$C$2114,1)= 1,1,0)</f>
        <v>1</v>
      </c>
      <c r="O44" t="str">
        <f>IF(M44=$W$7,IF(AND(N44,_xlfn.XLOOKUP(C44,Raw_Data_OS_23!$C$7:$C$4518,Raw_Data_OS_23!$G$7:$G$4518,0)=G44),"A",IF(_xlfn.XLOOKUP(C44,Raw_Data_Paid_23!$C$4:$C$2114,Raw_Data_Paid_23!$C$4:$C$2114,"B1")="B1","B1","B2")),IF(_xlfn.XLOOKUP(C44,Raw_Data_Paid_23!$C$4:$C$2114,Raw_Data_Paid_23!$C$4:$C$2114,"C1")="C1","C1","C2"))</f>
        <v>C1</v>
      </c>
      <c r="P44" t="str">
        <f t="shared" si="0"/>
        <v>2021C1Motor Commercial</v>
      </c>
      <c r="U44">
        <f>U42</f>
        <v>2020</v>
      </c>
      <c r="W44" t="s">
        <v>7009</v>
      </c>
      <c r="X44">
        <f>COUNTIFS($O$5:$O$4516,W44,$H$5:$H$4516,$U$42)</f>
        <v>0</v>
      </c>
      <c r="Y44" s="16">
        <f>SUMIFS($G$5:$G$4516,$O$5:$O$4516,W44,$H$5:$H$4516,$U$42)</f>
        <v>0</v>
      </c>
      <c r="Z44" s="17">
        <f>Y44/$Y$49</f>
        <v>0</v>
      </c>
      <c r="AB44" s="59" t="str">
        <f t="shared" si="4"/>
        <v>2020C2</v>
      </c>
    </row>
    <row r="45" spans="3:28" x14ac:dyDescent="0.35">
      <c r="C45" s="6" t="s">
        <v>548</v>
      </c>
      <c r="D45" s="7" t="s">
        <v>3941</v>
      </c>
      <c r="E45" s="7" t="s">
        <v>3941</v>
      </c>
      <c r="F45" s="8" t="s">
        <v>3908</v>
      </c>
      <c r="G45" s="9">
        <v>6450</v>
      </c>
      <c r="H45" s="10">
        <v>2020</v>
      </c>
      <c r="I45" s="10">
        <v>2020</v>
      </c>
      <c r="J45" s="11" t="s">
        <v>28</v>
      </c>
      <c r="K45" s="12">
        <v>6450</v>
      </c>
      <c r="L45" s="12">
        <v>1</v>
      </c>
      <c r="M45" s="33" t="str">
        <f>IF(_xlfn.XLOOKUP(C45,Raw_Data_OS_23!$C$7:$C$4518,Raw_Data_OS_23!$G$7:$G$4518,"Paid/ Closed")="Paid/ Closed","Paid/ Closed", "Still_Outstanding")</f>
        <v>Still_Outstanding</v>
      </c>
      <c r="N45" s="33">
        <f>IF(_xlfn.XLOOKUP(C45,Raw_Data_Paid_23!$C$4:$C$2114,Raw_Data_Paid_23!$C$4:$C$2114,1)= 1,1,0)</f>
        <v>1</v>
      </c>
      <c r="O45" t="str">
        <f>IF(M45=$W$7,IF(AND(N45,_xlfn.XLOOKUP(C45,Raw_Data_OS_23!$C$7:$C$4518,Raw_Data_OS_23!$G$7:$G$4518,0)=G45),"A",IF(_xlfn.XLOOKUP(C45,Raw_Data_Paid_23!$C$4:$C$2114,Raw_Data_Paid_23!$C$4:$C$2114,"B1")="B1","B1","B2")),IF(_xlfn.XLOOKUP(C45,Raw_Data_Paid_23!$C$4:$C$2114,Raw_Data_Paid_23!$C$4:$C$2114,"C1")="C1","C1","C2"))</f>
        <v>B1</v>
      </c>
      <c r="P45" t="str">
        <f t="shared" si="0"/>
        <v>2020B1Motor Commercial</v>
      </c>
      <c r="U45">
        <f>U44</f>
        <v>2020</v>
      </c>
      <c r="W45" t="s">
        <v>6982</v>
      </c>
      <c r="X45">
        <f t="shared" ref="X45:X48" si="10">COUNTIFS($O$5:$O$4516,W45,$H$5:$H$4516,$U$42)</f>
        <v>96</v>
      </c>
      <c r="Y45" s="16">
        <f t="shared" ref="Y45:Y48" si="11">SUMIFS($G$5:$G$4516,$O$5:$O$4516,W45,$H$5:$H$4516,$U$42)</f>
        <v>71442626.617099985</v>
      </c>
      <c r="Z45" s="17">
        <f t="shared" ref="Z45:Z48" si="12">Y45/$Y$49</f>
        <v>0.3567664059634002</v>
      </c>
      <c r="AB45" s="59" t="str">
        <f t="shared" si="4"/>
        <v>2020B2</v>
      </c>
    </row>
    <row r="46" spans="3:28" x14ac:dyDescent="0.35">
      <c r="C46" s="6" t="s">
        <v>549</v>
      </c>
      <c r="D46" s="7" t="s">
        <v>3946</v>
      </c>
      <c r="E46" s="7" t="s">
        <v>3930</v>
      </c>
      <c r="F46" s="8" t="s">
        <v>3910</v>
      </c>
      <c r="G46" s="9">
        <v>15000</v>
      </c>
      <c r="H46" s="10">
        <v>2020</v>
      </c>
      <c r="I46" s="10">
        <v>2021</v>
      </c>
      <c r="J46" s="11" t="s">
        <v>11</v>
      </c>
      <c r="K46" s="12">
        <v>15000</v>
      </c>
      <c r="L46" s="12">
        <v>1</v>
      </c>
      <c r="M46" s="33" t="str">
        <f>IF(_xlfn.XLOOKUP(C46,Raw_Data_OS_23!$C$7:$C$4518,Raw_Data_OS_23!$G$7:$G$4518,"Paid/ Closed")="Paid/ Closed","Paid/ Closed", "Still_Outstanding")</f>
        <v>Still_Outstanding</v>
      </c>
      <c r="N46" s="33">
        <f>IF(_xlfn.XLOOKUP(C46,Raw_Data_Paid_23!$C$4:$C$2114,Raw_Data_Paid_23!$C$4:$C$2114,1)= 1,1,0)</f>
        <v>1</v>
      </c>
      <c r="O46" t="str">
        <f>IF(M46=$W$7,IF(AND(N46,_xlfn.XLOOKUP(C46,Raw_Data_OS_23!$C$7:$C$4518,Raw_Data_OS_23!$G$7:$G$4518,0)=G46),"A",IF(_xlfn.XLOOKUP(C46,Raw_Data_Paid_23!$C$4:$C$2114,Raw_Data_Paid_23!$C$4:$C$2114,"B1")="B1","B1","B2")),IF(_xlfn.XLOOKUP(C46,Raw_Data_Paid_23!$C$4:$C$2114,Raw_Data_Paid_23!$C$4:$C$2114,"C1")="C1","C1","C2"))</f>
        <v>B1</v>
      </c>
      <c r="P46" t="str">
        <f t="shared" si="0"/>
        <v>2020B1Motor Private</v>
      </c>
      <c r="U46">
        <f t="shared" ref="U46:U48" si="13">U45</f>
        <v>2020</v>
      </c>
      <c r="W46" t="s">
        <v>6977</v>
      </c>
      <c r="X46">
        <f t="shared" si="10"/>
        <v>159</v>
      </c>
      <c r="Y46" s="16">
        <f t="shared" si="11"/>
        <v>48902930.204200007</v>
      </c>
      <c r="Z46" s="17">
        <f t="shared" si="12"/>
        <v>0.24420886347780887</v>
      </c>
      <c r="AB46" s="59" t="str">
        <f t="shared" si="4"/>
        <v>2020A</v>
      </c>
    </row>
    <row r="47" spans="3:28" x14ac:dyDescent="0.35">
      <c r="C47" s="6" t="s">
        <v>32</v>
      </c>
      <c r="D47" s="7" t="s">
        <v>3947</v>
      </c>
      <c r="E47" s="7" t="s">
        <v>3948</v>
      </c>
      <c r="F47" s="8" t="s">
        <v>3908</v>
      </c>
      <c r="G47" s="9">
        <v>51790</v>
      </c>
      <c r="H47" s="10">
        <v>2020</v>
      </c>
      <c r="I47" s="10">
        <v>2020</v>
      </c>
      <c r="J47" s="11" t="s">
        <v>33</v>
      </c>
      <c r="K47" s="12">
        <v>51790</v>
      </c>
      <c r="L47" s="12">
        <v>1</v>
      </c>
      <c r="M47" s="33" t="str">
        <f>IF(_xlfn.XLOOKUP(C47,Raw_Data_OS_23!$C$7:$C$4518,Raw_Data_OS_23!$G$7:$G$4518,"Paid/ Closed")="Paid/ Closed","Paid/ Closed", "Still_Outstanding")</f>
        <v>Still_Outstanding</v>
      </c>
      <c r="N47" s="33">
        <f>IF(_xlfn.XLOOKUP(C47,Raw_Data_Paid_23!$C$4:$C$2114,Raw_Data_Paid_23!$C$4:$C$2114,1)= 1,1,0)</f>
        <v>1</v>
      </c>
      <c r="O47" t="str">
        <f>IF(M47=$W$7,IF(AND(N47,_xlfn.XLOOKUP(C47,Raw_Data_OS_23!$C$7:$C$4518,Raw_Data_OS_23!$G$7:$G$4518,0)=G47),"A",IF(_xlfn.XLOOKUP(C47,Raw_Data_Paid_23!$C$4:$C$2114,Raw_Data_Paid_23!$C$4:$C$2114,"B1")="B1","B1","B2")),IF(_xlfn.XLOOKUP(C47,Raw_Data_Paid_23!$C$4:$C$2114,Raw_Data_Paid_23!$C$4:$C$2114,"C1")="C1","C1","C2"))</f>
        <v>B1</v>
      </c>
      <c r="P47" t="str">
        <f t="shared" si="0"/>
        <v>2020B1Motor Commercial</v>
      </c>
      <c r="U47">
        <f t="shared" si="13"/>
        <v>2020</v>
      </c>
      <c r="W47" t="s">
        <v>6978</v>
      </c>
      <c r="X47">
        <f t="shared" si="10"/>
        <v>902</v>
      </c>
      <c r="Y47" s="16">
        <f t="shared" si="11"/>
        <v>77947429.121769994</v>
      </c>
      <c r="Z47" s="17">
        <f t="shared" si="12"/>
        <v>0.38924974428648162</v>
      </c>
      <c r="AB47" s="59" t="str">
        <f t="shared" si="4"/>
        <v>2020B1</v>
      </c>
    </row>
    <row r="48" spans="3:28" x14ac:dyDescent="0.35">
      <c r="C48" s="6" t="s">
        <v>34</v>
      </c>
      <c r="D48" s="7" t="s">
        <v>3949</v>
      </c>
      <c r="E48" s="7" t="s">
        <v>3950</v>
      </c>
      <c r="F48" s="8" t="s">
        <v>3910</v>
      </c>
      <c r="G48" s="9">
        <v>9500</v>
      </c>
      <c r="H48" s="10">
        <v>2020</v>
      </c>
      <c r="I48" s="10">
        <v>2020</v>
      </c>
      <c r="J48" s="11" t="s">
        <v>35</v>
      </c>
      <c r="K48" s="12">
        <v>9500</v>
      </c>
      <c r="L48" s="12">
        <v>1</v>
      </c>
      <c r="M48" s="33" t="str">
        <f>IF(_xlfn.XLOOKUP(C48,Raw_Data_OS_23!$C$7:$C$4518,Raw_Data_OS_23!$G$7:$G$4518,"Paid/ Closed")="Paid/ Closed","Paid/ Closed", "Still_Outstanding")</f>
        <v>Still_Outstanding</v>
      </c>
      <c r="N48" s="33">
        <f>IF(_xlfn.XLOOKUP(C48,Raw_Data_Paid_23!$C$4:$C$2114,Raw_Data_Paid_23!$C$4:$C$2114,1)= 1,1,0)</f>
        <v>1</v>
      </c>
      <c r="O48" t="str">
        <f>IF(M48=$W$7,IF(AND(N48,_xlfn.XLOOKUP(C48,Raw_Data_OS_23!$C$7:$C$4518,Raw_Data_OS_23!$G$7:$G$4518,0)=G48),"A",IF(_xlfn.XLOOKUP(C48,Raw_Data_Paid_23!$C$4:$C$2114,Raw_Data_Paid_23!$C$4:$C$2114,"B1")="B1","B1","B2")),IF(_xlfn.XLOOKUP(C48,Raw_Data_Paid_23!$C$4:$C$2114,Raw_Data_Paid_23!$C$4:$C$2114,"C1")="C1","C1","C2"))</f>
        <v>B1</v>
      </c>
      <c r="P48" t="str">
        <f t="shared" si="0"/>
        <v>2020B1Motor Private</v>
      </c>
      <c r="U48">
        <f t="shared" si="13"/>
        <v>2020</v>
      </c>
      <c r="W48" t="s">
        <v>7008</v>
      </c>
      <c r="X48">
        <f t="shared" si="10"/>
        <v>32</v>
      </c>
      <c r="Y48" s="16">
        <f t="shared" si="11"/>
        <v>1957445.2156</v>
      </c>
      <c r="Z48" s="17">
        <f t="shared" si="12"/>
        <v>9.774986272309211E-3</v>
      </c>
      <c r="AB48" s="59" t="str">
        <f t="shared" si="4"/>
        <v>2020C1</v>
      </c>
    </row>
    <row r="49" spans="3:28" x14ac:dyDescent="0.35">
      <c r="C49" s="6" t="s">
        <v>36</v>
      </c>
      <c r="D49" s="7" t="s">
        <v>3951</v>
      </c>
      <c r="E49" s="7" t="s">
        <v>3952</v>
      </c>
      <c r="F49" s="8" t="s">
        <v>3910</v>
      </c>
      <c r="G49" s="9">
        <v>478900</v>
      </c>
      <c r="H49" s="10">
        <v>2020</v>
      </c>
      <c r="I49" s="10">
        <v>2020</v>
      </c>
      <c r="J49" s="11" t="s">
        <v>11</v>
      </c>
      <c r="K49" s="12">
        <v>478900</v>
      </c>
      <c r="L49" s="12">
        <v>1</v>
      </c>
      <c r="M49" s="33" t="str">
        <f>IF(_xlfn.XLOOKUP(C49,Raw_Data_OS_23!$C$7:$C$4518,Raw_Data_OS_23!$G$7:$G$4518,"Paid/ Closed")="Paid/ Closed","Paid/ Closed", "Still_Outstanding")</f>
        <v>Still_Outstanding</v>
      </c>
      <c r="N49" s="33">
        <f>IF(_xlfn.XLOOKUP(C49,Raw_Data_Paid_23!$C$4:$C$2114,Raw_Data_Paid_23!$C$4:$C$2114,1)= 1,1,0)</f>
        <v>0</v>
      </c>
      <c r="O49" t="str">
        <f>IF(M49=$W$7,IF(AND(N49,_xlfn.XLOOKUP(C49,Raw_Data_OS_23!$C$7:$C$4518,Raw_Data_OS_23!$G$7:$G$4518,0)=G49),"A",IF(_xlfn.XLOOKUP(C49,Raw_Data_Paid_23!$C$4:$C$2114,Raw_Data_Paid_23!$C$4:$C$2114,"B1")="B1","B1","B2")),IF(_xlfn.XLOOKUP(C49,Raw_Data_Paid_23!$C$4:$C$2114,Raw_Data_Paid_23!$C$4:$C$2114,"C1")="C1","C1","C2"))</f>
        <v>B2</v>
      </c>
      <c r="P49" t="str">
        <f t="shared" si="0"/>
        <v>2020B2Motor Private</v>
      </c>
      <c r="X49" s="50">
        <f>SUM(X44:X48)</f>
        <v>1189</v>
      </c>
      <c r="Y49" s="51">
        <f>SUM(Y44:Y48)</f>
        <v>200250431.15867001</v>
      </c>
      <c r="Z49" s="53">
        <f>SUM(Z44:Z48)</f>
        <v>0.99999999999999989</v>
      </c>
      <c r="AB49" s="59" t="str">
        <f t="shared" si="4"/>
        <v/>
      </c>
    </row>
    <row r="50" spans="3:28" x14ac:dyDescent="0.35">
      <c r="C50" s="6" t="s">
        <v>3864</v>
      </c>
      <c r="D50" s="7" t="s">
        <v>3953</v>
      </c>
      <c r="E50" s="7" t="s">
        <v>3954</v>
      </c>
      <c r="F50" s="8" t="s">
        <v>3910</v>
      </c>
      <c r="G50" s="9">
        <v>0</v>
      </c>
      <c r="H50" s="10">
        <v>2002</v>
      </c>
      <c r="I50" s="10">
        <v>2002</v>
      </c>
      <c r="J50" s="11" t="s">
        <v>3865</v>
      </c>
      <c r="K50" s="12">
        <v>17257</v>
      </c>
      <c r="L50" s="12">
        <v>1</v>
      </c>
      <c r="M50" s="33" t="str">
        <f>IF(_xlfn.XLOOKUP(C50,Raw_Data_OS_23!$C$7:$C$4518,Raw_Data_OS_23!$G$7:$G$4518,"Paid/ Closed")="Paid/ Closed","Paid/ Closed", "Still_Outstanding")</f>
        <v>Still_Outstanding</v>
      </c>
      <c r="N50" s="33">
        <f>IF(_xlfn.XLOOKUP(C50,Raw_Data_Paid_23!$C$4:$C$2114,Raw_Data_Paid_23!$C$4:$C$2114,1)= 1,1,0)</f>
        <v>1</v>
      </c>
      <c r="O50" t="str">
        <f>IF(M50=$W$7,IF(AND(N50,_xlfn.XLOOKUP(C50,Raw_Data_OS_23!$C$7:$C$4518,Raw_Data_OS_23!$G$7:$G$4518,0)=G50),"A",IF(_xlfn.XLOOKUP(C50,Raw_Data_Paid_23!$C$4:$C$2114,Raw_Data_Paid_23!$C$4:$C$2114,"B1")="B1","B1","B2")),IF(_xlfn.XLOOKUP(C50,Raw_Data_Paid_23!$C$4:$C$2114,Raw_Data_Paid_23!$C$4:$C$2114,"C1")="C1","C1","C2"))</f>
        <v>A</v>
      </c>
      <c r="P50" t="str">
        <f t="shared" si="0"/>
        <v>2002AMotor Private</v>
      </c>
      <c r="AB50" s="59" t="str">
        <f t="shared" si="4"/>
        <v/>
      </c>
    </row>
    <row r="51" spans="3:28" x14ac:dyDescent="0.35">
      <c r="C51" s="6" t="s">
        <v>37</v>
      </c>
      <c r="D51" s="7" t="s">
        <v>3955</v>
      </c>
      <c r="E51" s="7" t="s">
        <v>3955</v>
      </c>
      <c r="F51" s="8" t="s">
        <v>3908</v>
      </c>
      <c r="G51" s="9">
        <v>344483</v>
      </c>
      <c r="H51" s="10">
        <v>2007</v>
      </c>
      <c r="I51" s="10">
        <v>2007</v>
      </c>
      <c r="J51" s="11" t="s">
        <v>38</v>
      </c>
      <c r="K51" s="12">
        <v>0</v>
      </c>
      <c r="L51" s="12">
        <v>1</v>
      </c>
      <c r="M51" s="33" t="str">
        <f>IF(_xlfn.XLOOKUP(C51,Raw_Data_OS_23!$C$7:$C$4518,Raw_Data_OS_23!$G$7:$G$4518,"Paid/ Closed")="Paid/ Closed","Paid/ Closed", "Still_Outstanding")</f>
        <v>Paid/ Closed</v>
      </c>
      <c r="N51" s="33">
        <f>IF(_xlfn.XLOOKUP(C51,Raw_Data_Paid_23!$C$4:$C$2114,Raw_Data_Paid_23!$C$4:$C$2114,1)= 1,1,0)</f>
        <v>1</v>
      </c>
      <c r="O51" t="str">
        <f>IF(M51=$W$7,IF(AND(N51,_xlfn.XLOOKUP(C51,Raw_Data_OS_23!$C$7:$C$4518,Raw_Data_OS_23!$G$7:$G$4518,0)=G51),"A",IF(_xlfn.XLOOKUP(C51,Raw_Data_Paid_23!$C$4:$C$2114,Raw_Data_Paid_23!$C$4:$C$2114,"B1")="B1","B1","B2")),IF(_xlfn.XLOOKUP(C51,Raw_Data_Paid_23!$C$4:$C$2114,Raw_Data_Paid_23!$C$4:$C$2114,"C1")="C1","C1","C2"))</f>
        <v>C1</v>
      </c>
      <c r="P51" t="str">
        <f t="shared" si="0"/>
        <v>2007C1Motor Commercial</v>
      </c>
      <c r="AB51" s="59" t="str">
        <f t="shared" si="4"/>
        <v/>
      </c>
    </row>
    <row r="52" spans="3:28" x14ac:dyDescent="0.35">
      <c r="C52" s="6" t="s">
        <v>39</v>
      </c>
      <c r="D52" s="7" t="s">
        <v>3956</v>
      </c>
      <c r="E52" s="7" t="s">
        <v>3957</v>
      </c>
      <c r="F52" s="8" t="s">
        <v>3910</v>
      </c>
      <c r="G52" s="9">
        <v>275000</v>
      </c>
      <c r="H52" s="10">
        <v>2007</v>
      </c>
      <c r="I52" s="10">
        <v>2007</v>
      </c>
      <c r="J52" s="11" t="s">
        <v>38</v>
      </c>
      <c r="K52" s="12">
        <v>0</v>
      </c>
      <c r="L52" s="12">
        <v>1</v>
      </c>
      <c r="M52" s="33" t="str">
        <f>IF(_xlfn.XLOOKUP(C52,Raw_Data_OS_23!$C$7:$C$4518,Raw_Data_OS_23!$G$7:$G$4518,"Paid/ Closed")="Paid/ Closed","Paid/ Closed", "Still_Outstanding")</f>
        <v>Still_Outstanding</v>
      </c>
      <c r="N52" s="33">
        <f>IF(_xlfn.XLOOKUP(C52,Raw_Data_Paid_23!$C$4:$C$2114,Raw_Data_Paid_23!$C$4:$C$2114,1)= 1,1,0)</f>
        <v>1</v>
      </c>
      <c r="O52" t="str">
        <f>IF(M52=$W$7,IF(AND(N52,_xlfn.XLOOKUP(C52,Raw_Data_OS_23!$C$7:$C$4518,Raw_Data_OS_23!$G$7:$G$4518,0)=G52),"A",IF(_xlfn.XLOOKUP(C52,Raw_Data_Paid_23!$C$4:$C$2114,Raw_Data_Paid_23!$C$4:$C$2114,"B1")="B1","B1","B2")),IF(_xlfn.XLOOKUP(C52,Raw_Data_Paid_23!$C$4:$C$2114,Raw_Data_Paid_23!$C$4:$C$2114,"C1")="C1","C1","C2"))</f>
        <v>B1</v>
      </c>
      <c r="P52" t="str">
        <f t="shared" si="0"/>
        <v>2007B1Motor Private</v>
      </c>
      <c r="AB52" s="59" t="str">
        <f t="shared" si="4"/>
        <v/>
      </c>
    </row>
    <row r="53" spans="3:28" x14ac:dyDescent="0.35">
      <c r="C53" s="6" t="s">
        <v>40</v>
      </c>
      <c r="D53" s="7" t="s">
        <v>3958</v>
      </c>
      <c r="E53" s="7" t="s">
        <v>3958</v>
      </c>
      <c r="F53" s="8" t="s">
        <v>3908</v>
      </c>
      <c r="G53" s="9">
        <v>927735</v>
      </c>
      <c r="H53" s="10">
        <v>2008</v>
      </c>
      <c r="I53" s="10">
        <v>2008</v>
      </c>
      <c r="J53" s="11" t="s">
        <v>41</v>
      </c>
      <c r="K53" s="12">
        <v>671012</v>
      </c>
      <c r="L53" s="12">
        <v>1</v>
      </c>
      <c r="M53" s="33" t="str">
        <f>IF(_xlfn.XLOOKUP(C53,Raw_Data_OS_23!$C$7:$C$4518,Raw_Data_OS_23!$G$7:$G$4518,"Paid/ Closed")="Paid/ Closed","Paid/ Closed", "Still_Outstanding")</f>
        <v>Still_Outstanding</v>
      </c>
      <c r="N53" s="33">
        <f>IF(_xlfn.XLOOKUP(C53,Raw_Data_Paid_23!$C$4:$C$2114,Raw_Data_Paid_23!$C$4:$C$2114,1)= 1,1,0)</f>
        <v>1</v>
      </c>
      <c r="O53" t="str">
        <f>IF(M53=$W$7,IF(AND(N53,_xlfn.XLOOKUP(C53,Raw_Data_OS_23!$C$7:$C$4518,Raw_Data_OS_23!$G$7:$G$4518,0)=G53),"A",IF(_xlfn.XLOOKUP(C53,Raw_Data_Paid_23!$C$4:$C$2114,Raw_Data_Paid_23!$C$4:$C$2114,"B1")="B1","B1","B2")),IF(_xlfn.XLOOKUP(C53,Raw_Data_Paid_23!$C$4:$C$2114,Raw_Data_Paid_23!$C$4:$C$2114,"C1")="C1","C1","C2"))</f>
        <v>B1</v>
      </c>
      <c r="P53" t="str">
        <f t="shared" si="0"/>
        <v>2008B1Motor Commercial</v>
      </c>
      <c r="AB53" s="59" t="str">
        <f t="shared" si="4"/>
        <v/>
      </c>
    </row>
    <row r="54" spans="3:28" x14ac:dyDescent="0.35">
      <c r="C54" s="6" t="s">
        <v>3866</v>
      </c>
      <c r="D54" s="7" t="s">
        <v>3959</v>
      </c>
      <c r="E54" s="7" t="s">
        <v>3960</v>
      </c>
      <c r="F54" s="8" t="s">
        <v>3908</v>
      </c>
      <c r="G54" s="9">
        <v>0</v>
      </c>
      <c r="H54" s="10">
        <v>2009</v>
      </c>
      <c r="I54" s="10">
        <v>2009</v>
      </c>
      <c r="J54" s="11" t="s">
        <v>43</v>
      </c>
      <c r="K54" s="12">
        <v>9924</v>
      </c>
      <c r="L54" s="12">
        <v>1</v>
      </c>
      <c r="M54" s="33" t="str">
        <f>IF(_xlfn.XLOOKUP(C54,Raw_Data_OS_23!$C$7:$C$4518,Raw_Data_OS_23!$G$7:$G$4518,"Paid/ Closed")="Paid/ Closed","Paid/ Closed", "Still_Outstanding")</f>
        <v>Still_Outstanding</v>
      </c>
      <c r="N54" s="33">
        <f>IF(_xlfn.XLOOKUP(C54,Raw_Data_Paid_23!$C$4:$C$2114,Raw_Data_Paid_23!$C$4:$C$2114,1)= 1,1,0)</f>
        <v>1</v>
      </c>
      <c r="O54" t="str">
        <f>IF(M54=$W$7,IF(AND(N54,_xlfn.XLOOKUP(C54,Raw_Data_OS_23!$C$7:$C$4518,Raw_Data_OS_23!$G$7:$G$4518,0)=G54),"A",IF(_xlfn.XLOOKUP(C54,Raw_Data_Paid_23!$C$4:$C$2114,Raw_Data_Paid_23!$C$4:$C$2114,"B1")="B1","B1","B2")),IF(_xlfn.XLOOKUP(C54,Raw_Data_Paid_23!$C$4:$C$2114,Raw_Data_Paid_23!$C$4:$C$2114,"C1")="C1","C1","C2"))</f>
        <v>A</v>
      </c>
      <c r="P54" t="str">
        <f t="shared" si="0"/>
        <v>2009AMotor Commercial</v>
      </c>
      <c r="T54" t="s">
        <v>5</v>
      </c>
      <c r="U54" s="52">
        <v>2019</v>
      </c>
      <c r="V54" s="52"/>
      <c r="AB54" s="59" t="str">
        <f t="shared" si="4"/>
        <v>2019</v>
      </c>
    </row>
    <row r="55" spans="3:28" x14ac:dyDescent="0.35">
      <c r="C55" s="6" t="s">
        <v>42</v>
      </c>
      <c r="D55" s="7" t="s">
        <v>3961</v>
      </c>
      <c r="E55" s="7" t="s">
        <v>3962</v>
      </c>
      <c r="F55" s="8" t="s">
        <v>3908</v>
      </c>
      <c r="G55" s="9">
        <v>474150</v>
      </c>
      <c r="H55" s="10">
        <v>2009</v>
      </c>
      <c r="I55" s="10">
        <v>2009</v>
      </c>
      <c r="J55" s="11" t="s">
        <v>43</v>
      </c>
      <c r="K55" s="12">
        <v>474150</v>
      </c>
      <c r="L55" s="12">
        <v>1</v>
      </c>
      <c r="M55" s="33" t="str">
        <f>IF(_xlfn.XLOOKUP(C55,Raw_Data_OS_23!$C$7:$C$4518,Raw_Data_OS_23!$G$7:$G$4518,"Paid/ Closed")="Paid/ Closed","Paid/ Closed", "Still_Outstanding")</f>
        <v>Still_Outstanding</v>
      </c>
      <c r="N55" s="33">
        <f>IF(_xlfn.XLOOKUP(C55,Raw_Data_Paid_23!$C$4:$C$2114,Raw_Data_Paid_23!$C$4:$C$2114,1)= 1,1,0)</f>
        <v>1</v>
      </c>
      <c r="O55" t="str">
        <f>IF(M55=$W$7,IF(AND(N55,_xlfn.XLOOKUP(C55,Raw_Data_OS_23!$C$7:$C$4518,Raw_Data_OS_23!$G$7:$G$4518,0)=G55),"A",IF(_xlfn.XLOOKUP(C55,Raw_Data_Paid_23!$C$4:$C$2114,Raw_Data_Paid_23!$C$4:$C$2114,"B1")="B1","B1","B2")),IF(_xlfn.XLOOKUP(C55,Raw_Data_Paid_23!$C$4:$C$2114,Raw_Data_Paid_23!$C$4:$C$2114,"C1")="C1","C1","C2"))</f>
        <v>B1</v>
      </c>
      <c r="P55" t="str">
        <f t="shared" si="0"/>
        <v>2009B1Motor Commercial</v>
      </c>
      <c r="W55" t="s">
        <v>7007</v>
      </c>
      <c r="AB55" s="59" t="str">
        <f t="shared" si="4"/>
        <v/>
      </c>
    </row>
    <row r="56" spans="3:28" x14ac:dyDescent="0.35">
      <c r="C56" s="6" t="s">
        <v>550</v>
      </c>
      <c r="D56" s="7" t="s">
        <v>3963</v>
      </c>
      <c r="E56" s="7" t="s">
        <v>3964</v>
      </c>
      <c r="F56" s="8" t="s">
        <v>3908</v>
      </c>
      <c r="G56" s="9">
        <v>120000</v>
      </c>
      <c r="H56" s="10">
        <v>2009</v>
      </c>
      <c r="I56" s="10">
        <v>2009</v>
      </c>
      <c r="J56" s="11" t="s">
        <v>551</v>
      </c>
      <c r="K56" s="12">
        <v>120000</v>
      </c>
      <c r="L56" s="12">
        <v>1</v>
      </c>
      <c r="M56" s="33" t="str">
        <f>IF(_xlfn.XLOOKUP(C56,Raw_Data_OS_23!$C$7:$C$4518,Raw_Data_OS_23!$G$7:$G$4518,"Paid/ Closed")="Paid/ Closed","Paid/ Closed", "Still_Outstanding")</f>
        <v>Still_Outstanding</v>
      </c>
      <c r="N56" s="33">
        <f>IF(_xlfn.XLOOKUP(C56,Raw_Data_Paid_23!$C$4:$C$2114,Raw_Data_Paid_23!$C$4:$C$2114,1)= 1,1,0)</f>
        <v>1</v>
      </c>
      <c r="O56" t="str">
        <f>IF(M56=$W$7,IF(AND(N56,_xlfn.XLOOKUP(C56,Raw_Data_OS_23!$C$7:$C$4518,Raw_Data_OS_23!$G$7:$G$4518,0)=G56),"A",IF(_xlfn.XLOOKUP(C56,Raw_Data_Paid_23!$C$4:$C$2114,Raw_Data_Paid_23!$C$4:$C$2114,"B1")="B1","B1","B2")),IF(_xlfn.XLOOKUP(C56,Raw_Data_Paid_23!$C$4:$C$2114,Raw_Data_Paid_23!$C$4:$C$2114,"C1")="C1","C1","C2"))</f>
        <v>B1</v>
      </c>
      <c r="P56" t="str">
        <f t="shared" si="0"/>
        <v>2009B1Motor Commercial</v>
      </c>
      <c r="U56">
        <f>U54</f>
        <v>2019</v>
      </c>
      <c r="W56" t="s">
        <v>7009</v>
      </c>
      <c r="X56">
        <f>COUNTIFS($O$5:$O$4516,W56,$H$5:$H$4516,$U$54)</f>
        <v>2</v>
      </c>
      <c r="Y56" s="16">
        <f>SUMIFS($G$5:$G$4516,$O$5:$O$4516,W56,$H$5:$H$4516,$U$54)</f>
        <v>929000</v>
      </c>
      <c r="Z56" s="17">
        <f>Y56/$Y$61</f>
        <v>2.9750081573388043E-2</v>
      </c>
      <c r="AB56" s="59" t="str">
        <f t="shared" si="4"/>
        <v>2019C2</v>
      </c>
    </row>
    <row r="57" spans="3:28" x14ac:dyDescent="0.35">
      <c r="C57" s="6" t="s">
        <v>3867</v>
      </c>
      <c r="D57" s="7" t="s">
        <v>3965</v>
      </c>
      <c r="E57" s="7" t="s">
        <v>3966</v>
      </c>
      <c r="F57" s="8" t="s">
        <v>3910</v>
      </c>
      <c r="G57" s="9">
        <v>0</v>
      </c>
      <c r="H57" s="10">
        <v>2011</v>
      </c>
      <c r="I57" s="10">
        <v>2011</v>
      </c>
      <c r="J57" s="11" t="s">
        <v>1586</v>
      </c>
      <c r="K57" s="12">
        <v>58468</v>
      </c>
      <c r="L57" s="12">
        <v>1</v>
      </c>
      <c r="M57" s="33" t="str">
        <f>IF(_xlfn.XLOOKUP(C57,Raw_Data_OS_23!$C$7:$C$4518,Raw_Data_OS_23!$G$7:$G$4518,"Paid/ Closed")="Paid/ Closed","Paid/ Closed", "Still_Outstanding")</f>
        <v>Still_Outstanding</v>
      </c>
      <c r="N57" s="33">
        <f>IF(_xlfn.XLOOKUP(C57,Raw_Data_Paid_23!$C$4:$C$2114,Raw_Data_Paid_23!$C$4:$C$2114,1)= 1,1,0)</f>
        <v>1</v>
      </c>
      <c r="O57" t="str">
        <f>IF(M57=$W$7,IF(AND(N57,_xlfn.XLOOKUP(C57,Raw_Data_OS_23!$C$7:$C$4518,Raw_Data_OS_23!$G$7:$G$4518,0)=G57),"A",IF(_xlfn.XLOOKUP(C57,Raw_Data_Paid_23!$C$4:$C$2114,Raw_Data_Paid_23!$C$4:$C$2114,"B1")="B1","B1","B2")),IF(_xlfn.XLOOKUP(C57,Raw_Data_Paid_23!$C$4:$C$2114,Raw_Data_Paid_23!$C$4:$C$2114,"C1")="C1","C1","C2"))</f>
        <v>A</v>
      </c>
      <c r="P57" t="str">
        <f t="shared" si="0"/>
        <v>2011AMotor Private</v>
      </c>
      <c r="U57">
        <f>U56</f>
        <v>2019</v>
      </c>
      <c r="W57" t="s">
        <v>6982</v>
      </c>
      <c r="X57">
        <f t="shared" ref="X57:X60" si="14">COUNTIFS($O$5:$O$4516,W57,$H$5:$H$4516,$U$54)</f>
        <v>9</v>
      </c>
      <c r="Y57" s="16">
        <f t="shared" ref="Y57:Y60" si="15">SUMIFS($G$5:$G$4516,$O$5:$O$4516,W57,$H$5:$H$4516,$U$54)</f>
        <v>4409401.11735</v>
      </c>
      <c r="Z57" s="17">
        <f t="shared" ref="Z57:Z60" si="16">Y57/$Y$61</f>
        <v>0.14120564362858007</v>
      </c>
      <c r="AB57" s="59" t="str">
        <f t="shared" si="4"/>
        <v>2019B2</v>
      </c>
    </row>
    <row r="58" spans="3:28" x14ac:dyDescent="0.35">
      <c r="C58" s="6" t="s">
        <v>44</v>
      </c>
      <c r="D58" s="7" t="s">
        <v>3967</v>
      </c>
      <c r="E58" s="7" t="s">
        <v>3968</v>
      </c>
      <c r="F58" s="8" t="s">
        <v>3910</v>
      </c>
      <c r="G58" s="9">
        <v>30500</v>
      </c>
      <c r="H58" s="10">
        <v>2012</v>
      </c>
      <c r="I58" s="10">
        <v>2013</v>
      </c>
      <c r="J58" s="11" t="s">
        <v>45</v>
      </c>
      <c r="K58" s="12">
        <v>30500</v>
      </c>
      <c r="L58" s="12">
        <v>1</v>
      </c>
      <c r="M58" s="33" t="str">
        <f>IF(_xlfn.XLOOKUP(C58,Raw_Data_OS_23!$C$7:$C$4518,Raw_Data_OS_23!$G$7:$G$4518,"Paid/ Closed")="Paid/ Closed","Paid/ Closed", "Still_Outstanding")</f>
        <v>Still_Outstanding</v>
      </c>
      <c r="N58" s="33">
        <f>IF(_xlfn.XLOOKUP(C58,Raw_Data_Paid_23!$C$4:$C$2114,Raw_Data_Paid_23!$C$4:$C$2114,1)= 1,1,0)</f>
        <v>1</v>
      </c>
      <c r="O58" t="str">
        <f>IF(M58=$W$7,IF(AND(N58,_xlfn.XLOOKUP(C58,Raw_Data_OS_23!$C$7:$C$4518,Raw_Data_OS_23!$G$7:$G$4518,0)=G58),"A",IF(_xlfn.XLOOKUP(C58,Raw_Data_Paid_23!$C$4:$C$2114,Raw_Data_Paid_23!$C$4:$C$2114,"B1")="B1","B1","B2")),IF(_xlfn.XLOOKUP(C58,Raw_Data_Paid_23!$C$4:$C$2114,Raw_Data_Paid_23!$C$4:$C$2114,"C1")="C1","C1","C2"))</f>
        <v>B1</v>
      </c>
      <c r="P58" t="str">
        <f t="shared" si="0"/>
        <v>2012B1Motor Private</v>
      </c>
      <c r="U58">
        <f t="shared" ref="U58:U60" si="17">U57</f>
        <v>2019</v>
      </c>
      <c r="W58" t="s">
        <v>6977</v>
      </c>
      <c r="X58">
        <f t="shared" si="14"/>
        <v>33</v>
      </c>
      <c r="Y58" s="16">
        <f t="shared" si="15"/>
        <v>6131977.8245999999</v>
      </c>
      <c r="Z58" s="17">
        <f t="shared" si="16"/>
        <v>0.19636904250598122</v>
      </c>
      <c r="AB58" s="59" t="str">
        <f t="shared" si="4"/>
        <v>2019A</v>
      </c>
    </row>
    <row r="59" spans="3:28" x14ac:dyDescent="0.35">
      <c r="C59" s="6" t="s">
        <v>46</v>
      </c>
      <c r="D59" s="7" t="s">
        <v>3969</v>
      </c>
      <c r="E59" s="7" t="s">
        <v>3970</v>
      </c>
      <c r="F59" s="8" t="s">
        <v>3908</v>
      </c>
      <c r="G59" s="9">
        <v>840225</v>
      </c>
      <c r="H59" s="10">
        <v>2016</v>
      </c>
      <c r="I59" s="10">
        <v>2016</v>
      </c>
      <c r="J59" s="11" t="s">
        <v>47</v>
      </c>
      <c r="K59" s="12">
        <v>0</v>
      </c>
      <c r="L59" s="12">
        <v>1</v>
      </c>
      <c r="M59" s="33" t="str">
        <f>IF(_xlfn.XLOOKUP(C59,Raw_Data_OS_23!$C$7:$C$4518,Raw_Data_OS_23!$G$7:$G$4518,"Paid/ Closed")="Paid/ Closed","Paid/ Closed", "Still_Outstanding")</f>
        <v>Still_Outstanding</v>
      </c>
      <c r="N59" s="33">
        <f>IF(_xlfn.XLOOKUP(C59,Raw_Data_Paid_23!$C$4:$C$2114,Raw_Data_Paid_23!$C$4:$C$2114,1)= 1,1,0)</f>
        <v>1</v>
      </c>
      <c r="O59" t="str">
        <f>IF(M59=$W$7,IF(AND(N59,_xlfn.XLOOKUP(C59,Raw_Data_OS_23!$C$7:$C$4518,Raw_Data_OS_23!$G$7:$G$4518,0)=G59),"A",IF(_xlfn.XLOOKUP(C59,Raw_Data_Paid_23!$C$4:$C$2114,Raw_Data_Paid_23!$C$4:$C$2114,"B1")="B1","B1","B2")),IF(_xlfn.XLOOKUP(C59,Raw_Data_Paid_23!$C$4:$C$2114,Raw_Data_Paid_23!$C$4:$C$2114,"C1")="C1","C1","C2"))</f>
        <v>B1</v>
      </c>
      <c r="P59" t="str">
        <f t="shared" si="0"/>
        <v>2016B1Motor Commercial</v>
      </c>
      <c r="U59">
        <f t="shared" si="17"/>
        <v>2019</v>
      </c>
      <c r="W59" t="s">
        <v>6978</v>
      </c>
      <c r="X59">
        <f t="shared" si="14"/>
        <v>53</v>
      </c>
      <c r="Y59" s="16">
        <f t="shared" si="15"/>
        <v>15525081.095209999</v>
      </c>
      <c r="Z59" s="17">
        <f t="shared" si="16"/>
        <v>0.49717161358015288</v>
      </c>
      <c r="AB59" s="59" t="str">
        <f t="shared" si="4"/>
        <v>2019B1</v>
      </c>
    </row>
    <row r="60" spans="3:28" x14ac:dyDescent="0.35">
      <c r="C60" s="6" t="s">
        <v>3971</v>
      </c>
      <c r="D60" s="7" t="s">
        <v>3972</v>
      </c>
      <c r="E60" s="7" t="s">
        <v>3973</v>
      </c>
      <c r="F60" s="8" t="s">
        <v>3910</v>
      </c>
      <c r="G60" s="9">
        <v>2678</v>
      </c>
      <c r="H60" s="10">
        <v>2018</v>
      </c>
      <c r="I60" s="10">
        <v>2018</v>
      </c>
      <c r="J60" s="11" t="s">
        <v>674</v>
      </c>
      <c r="K60" s="12">
        <v>2678</v>
      </c>
      <c r="L60" s="12">
        <v>1</v>
      </c>
      <c r="M60" s="33" t="str">
        <f>IF(_xlfn.XLOOKUP(C60,Raw_Data_OS_23!$C$7:$C$4518,Raw_Data_OS_23!$G$7:$G$4518,"Paid/ Closed")="Paid/ Closed","Paid/ Closed", "Still_Outstanding")</f>
        <v>Still_Outstanding</v>
      </c>
      <c r="N60" s="33">
        <f>IF(_xlfn.XLOOKUP(C60,Raw_Data_Paid_23!$C$4:$C$2114,Raw_Data_Paid_23!$C$4:$C$2114,1)= 1,1,0)</f>
        <v>1</v>
      </c>
      <c r="O60" t="str">
        <f>IF(M60=$W$7,IF(AND(N60,_xlfn.XLOOKUP(C60,Raw_Data_OS_23!$C$7:$C$4518,Raw_Data_OS_23!$G$7:$G$4518,0)=G60),"A",IF(_xlfn.XLOOKUP(C60,Raw_Data_Paid_23!$C$4:$C$2114,Raw_Data_Paid_23!$C$4:$C$2114,"B1")="B1","B1","B2")),IF(_xlfn.XLOOKUP(C60,Raw_Data_Paid_23!$C$4:$C$2114,Raw_Data_Paid_23!$C$4:$C$2114,"C1")="C1","C1","C2"))</f>
        <v>B1</v>
      </c>
      <c r="P60" t="str">
        <f t="shared" si="0"/>
        <v>2018B1Motor Private</v>
      </c>
      <c r="U60">
        <f t="shared" si="17"/>
        <v>2019</v>
      </c>
      <c r="W60" t="s">
        <v>7008</v>
      </c>
      <c r="X60">
        <f t="shared" si="14"/>
        <v>206</v>
      </c>
      <c r="Y60" s="16">
        <f t="shared" si="15"/>
        <v>4231345.0964099998</v>
      </c>
      <c r="Z60" s="17">
        <f t="shared" si="16"/>
        <v>0.13550361871189773</v>
      </c>
      <c r="AB60" s="59" t="str">
        <f t="shared" si="4"/>
        <v>2019C1</v>
      </c>
    </row>
    <row r="61" spans="3:28" x14ac:dyDescent="0.35">
      <c r="C61" s="6" t="s">
        <v>48</v>
      </c>
      <c r="D61" s="7" t="s">
        <v>3974</v>
      </c>
      <c r="E61" s="7" t="s">
        <v>3975</v>
      </c>
      <c r="F61" s="8" t="s">
        <v>3910</v>
      </c>
      <c r="G61" s="9">
        <v>2484089</v>
      </c>
      <c r="H61" s="10">
        <v>2018</v>
      </c>
      <c r="I61" s="10">
        <v>2018</v>
      </c>
      <c r="J61" s="11" t="s">
        <v>49</v>
      </c>
      <c r="K61" s="12">
        <v>0</v>
      </c>
      <c r="L61" s="12">
        <v>1</v>
      </c>
      <c r="M61" s="33" t="str">
        <f>IF(_xlfn.XLOOKUP(C61,Raw_Data_OS_23!$C$7:$C$4518,Raw_Data_OS_23!$G$7:$G$4518,"Paid/ Closed")="Paid/ Closed","Paid/ Closed", "Still_Outstanding")</f>
        <v>Still_Outstanding</v>
      </c>
      <c r="N61" s="33">
        <f>IF(_xlfn.XLOOKUP(C61,Raw_Data_Paid_23!$C$4:$C$2114,Raw_Data_Paid_23!$C$4:$C$2114,1)= 1,1,0)</f>
        <v>0</v>
      </c>
      <c r="O61" t="str">
        <f>IF(M61=$W$7,IF(AND(N61,_xlfn.XLOOKUP(C61,Raw_Data_OS_23!$C$7:$C$4518,Raw_Data_OS_23!$G$7:$G$4518,0)=G61),"A",IF(_xlfn.XLOOKUP(C61,Raw_Data_Paid_23!$C$4:$C$2114,Raw_Data_Paid_23!$C$4:$C$2114,"B1")="B1","B1","B2")),IF(_xlfn.XLOOKUP(C61,Raw_Data_Paid_23!$C$4:$C$2114,Raw_Data_Paid_23!$C$4:$C$2114,"C1")="C1","C1","C2"))</f>
        <v>B2</v>
      </c>
      <c r="P61" t="str">
        <f t="shared" si="0"/>
        <v>2018B2Motor Private</v>
      </c>
      <c r="X61" s="50">
        <f>SUM(X56:X60)</f>
        <v>303</v>
      </c>
      <c r="Y61" s="51">
        <f>SUM(Y56:Y60)</f>
        <v>31226805.133570001</v>
      </c>
      <c r="Z61" s="53">
        <f>SUM(Z56:Z60)</f>
        <v>0.99999999999999989</v>
      </c>
      <c r="AB61" s="59" t="str">
        <f t="shared" si="4"/>
        <v/>
      </c>
    </row>
    <row r="62" spans="3:28" x14ac:dyDescent="0.35">
      <c r="C62" s="6" t="s">
        <v>552</v>
      </c>
      <c r="D62" s="7" t="s">
        <v>3976</v>
      </c>
      <c r="E62" s="7" t="s">
        <v>3976</v>
      </c>
      <c r="F62" s="8" t="s">
        <v>3908</v>
      </c>
      <c r="G62" s="9">
        <v>5000</v>
      </c>
      <c r="H62" s="10">
        <v>2020</v>
      </c>
      <c r="I62" s="10">
        <v>2020</v>
      </c>
      <c r="J62" s="11" t="s">
        <v>28</v>
      </c>
      <c r="K62" s="12">
        <v>5000</v>
      </c>
      <c r="L62" s="12">
        <v>1</v>
      </c>
      <c r="M62" s="33" t="str">
        <f>IF(_xlfn.XLOOKUP(C62,Raw_Data_OS_23!$C$7:$C$4518,Raw_Data_OS_23!$G$7:$G$4518,"Paid/ Closed")="Paid/ Closed","Paid/ Closed", "Still_Outstanding")</f>
        <v>Still_Outstanding</v>
      </c>
      <c r="N62" s="33">
        <f>IF(_xlfn.XLOOKUP(C62,Raw_Data_Paid_23!$C$4:$C$2114,Raw_Data_Paid_23!$C$4:$C$2114,1)= 1,1,0)</f>
        <v>1</v>
      </c>
      <c r="O62" t="str">
        <f>IF(M62=$W$7,IF(AND(N62,_xlfn.XLOOKUP(C62,Raw_Data_OS_23!$C$7:$C$4518,Raw_Data_OS_23!$G$7:$G$4518,0)=G62),"A",IF(_xlfn.XLOOKUP(C62,Raw_Data_Paid_23!$C$4:$C$2114,Raw_Data_Paid_23!$C$4:$C$2114,"B1")="B1","B1","B2")),IF(_xlfn.XLOOKUP(C62,Raw_Data_Paid_23!$C$4:$C$2114,Raw_Data_Paid_23!$C$4:$C$2114,"C1")="C1","C1","C2"))</f>
        <v>B1</v>
      </c>
      <c r="P62" t="str">
        <f t="shared" si="0"/>
        <v>2020B1Motor Commercial</v>
      </c>
      <c r="AB62" s="59" t="str">
        <f t="shared" si="4"/>
        <v/>
      </c>
    </row>
    <row r="63" spans="3:28" x14ac:dyDescent="0.35">
      <c r="C63" s="6" t="s">
        <v>50</v>
      </c>
      <c r="D63" s="7" t="s">
        <v>3977</v>
      </c>
      <c r="E63" s="7" t="s">
        <v>3978</v>
      </c>
      <c r="F63" s="8" t="s">
        <v>3908</v>
      </c>
      <c r="G63" s="9">
        <v>108</v>
      </c>
      <c r="H63" s="10">
        <v>2019</v>
      </c>
      <c r="I63" s="10">
        <v>2019</v>
      </c>
      <c r="J63" s="11" t="s">
        <v>51</v>
      </c>
      <c r="K63" s="12">
        <v>108</v>
      </c>
      <c r="L63" s="12">
        <v>1</v>
      </c>
      <c r="M63" s="33" t="str">
        <f>IF(_xlfn.XLOOKUP(C63,Raw_Data_OS_23!$C$7:$C$4518,Raw_Data_OS_23!$G$7:$G$4518,"Paid/ Closed")="Paid/ Closed","Paid/ Closed", "Still_Outstanding")</f>
        <v>Paid/ Closed</v>
      </c>
      <c r="N63" s="33">
        <f>IF(_xlfn.XLOOKUP(C63,Raw_Data_Paid_23!$C$4:$C$2114,Raw_Data_Paid_23!$C$4:$C$2114,1)= 1,1,0)</f>
        <v>1</v>
      </c>
      <c r="O63" t="str">
        <f>IF(M63=$W$7,IF(AND(N63,_xlfn.XLOOKUP(C63,Raw_Data_OS_23!$C$7:$C$4518,Raw_Data_OS_23!$G$7:$G$4518,0)=G63),"A",IF(_xlfn.XLOOKUP(C63,Raw_Data_Paid_23!$C$4:$C$2114,Raw_Data_Paid_23!$C$4:$C$2114,"B1")="B1","B1","B2")),IF(_xlfn.XLOOKUP(C63,Raw_Data_Paid_23!$C$4:$C$2114,Raw_Data_Paid_23!$C$4:$C$2114,"C1")="C1","C1","C2"))</f>
        <v>C1</v>
      </c>
      <c r="P63" t="str">
        <f t="shared" si="0"/>
        <v>2019C1Motor Commercial</v>
      </c>
      <c r="AB63" s="59" t="str">
        <f t="shared" si="4"/>
        <v/>
      </c>
    </row>
    <row r="64" spans="3:28" x14ac:dyDescent="0.35">
      <c r="C64" s="6" t="s">
        <v>553</v>
      </c>
      <c r="D64" s="7" t="s">
        <v>3979</v>
      </c>
      <c r="E64" s="7" t="s">
        <v>3980</v>
      </c>
      <c r="F64" s="8" t="s">
        <v>3908</v>
      </c>
      <c r="G64" s="9">
        <v>100000</v>
      </c>
      <c r="H64" s="10">
        <v>2019</v>
      </c>
      <c r="I64" s="10">
        <v>2019</v>
      </c>
      <c r="J64" s="11" t="s">
        <v>140</v>
      </c>
      <c r="K64" s="12">
        <v>100000</v>
      </c>
      <c r="L64" s="12">
        <v>1</v>
      </c>
      <c r="M64" s="33" t="str">
        <f>IF(_xlfn.XLOOKUP(C64,Raw_Data_OS_23!$C$7:$C$4518,Raw_Data_OS_23!$G$7:$G$4518,"Paid/ Closed")="Paid/ Closed","Paid/ Closed", "Still_Outstanding")</f>
        <v>Paid/ Closed</v>
      </c>
      <c r="N64" s="33">
        <f>IF(_xlfn.XLOOKUP(C64,Raw_Data_Paid_23!$C$4:$C$2114,Raw_Data_Paid_23!$C$4:$C$2114,1)= 1,1,0)</f>
        <v>1</v>
      </c>
      <c r="O64" t="str">
        <f>IF(M64=$W$7,IF(AND(N64,_xlfn.XLOOKUP(C64,Raw_Data_OS_23!$C$7:$C$4518,Raw_Data_OS_23!$G$7:$G$4518,0)=G64),"A",IF(_xlfn.XLOOKUP(C64,Raw_Data_Paid_23!$C$4:$C$2114,Raw_Data_Paid_23!$C$4:$C$2114,"B1")="B1","B1","B2")),IF(_xlfn.XLOOKUP(C64,Raw_Data_Paid_23!$C$4:$C$2114,Raw_Data_Paid_23!$C$4:$C$2114,"C1")="C1","C1","C2"))</f>
        <v>C1</v>
      </c>
      <c r="P64" t="str">
        <f t="shared" si="0"/>
        <v>2019C1Motor Commercial</v>
      </c>
      <c r="AB64" s="59" t="str">
        <f t="shared" si="4"/>
        <v/>
      </c>
    </row>
    <row r="65" spans="3:28" x14ac:dyDescent="0.35">
      <c r="C65" s="6" t="s">
        <v>52</v>
      </c>
      <c r="D65" s="7" t="s">
        <v>3981</v>
      </c>
      <c r="E65" s="7" t="s">
        <v>3982</v>
      </c>
      <c r="F65" s="8" t="s">
        <v>3908</v>
      </c>
      <c r="G65" s="9">
        <v>6266</v>
      </c>
      <c r="H65" s="10">
        <v>2019</v>
      </c>
      <c r="I65" s="10">
        <v>2019</v>
      </c>
      <c r="J65" s="11" t="s">
        <v>25</v>
      </c>
      <c r="K65" s="12">
        <v>6266</v>
      </c>
      <c r="L65" s="12">
        <v>1</v>
      </c>
      <c r="M65" s="33" t="str">
        <f>IF(_xlfn.XLOOKUP(C65,Raw_Data_OS_23!$C$7:$C$4518,Raw_Data_OS_23!$G$7:$G$4518,"Paid/ Closed")="Paid/ Closed","Paid/ Closed", "Still_Outstanding")</f>
        <v>Paid/ Closed</v>
      </c>
      <c r="N65" s="33">
        <f>IF(_xlfn.XLOOKUP(C65,Raw_Data_Paid_23!$C$4:$C$2114,Raw_Data_Paid_23!$C$4:$C$2114,1)= 1,1,0)</f>
        <v>1</v>
      </c>
      <c r="O65" t="str">
        <f>IF(M65=$W$7,IF(AND(N65,_xlfn.XLOOKUP(C65,Raw_Data_OS_23!$C$7:$C$4518,Raw_Data_OS_23!$G$7:$G$4518,0)=G65),"A",IF(_xlfn.XLOOKUP(C65,Raw_Data_Paid_23!$C$4:$C$2114,Raw_Data_Paid_23!$C$4:$C$2114,"B1")="B1","B1","B2")),IF(_xlfn.XLOOKUP(C65,Raw_Data_Paid_23!$C$4:$C$2114,Raw_Data_Paid_23!$C$4:$C$2114,"C1")="C1","C1","C2"))</f>
        <v>C1</v>
      </c>
      <c r="P65" t="str">
        <f t="shared" si="0"/>
        <v>2019C1Motor Commercial</v>
      </c>
      <c r="T65" t="s">
        <v>5</v>
      </c>
      <c r="U65" s="52">
        <v>2018</v>
      </c>
      <c r="V65" s="52"/>
      <c r="AB65" s="59" t="str">
        <f t="shared" si="4"/>
        <v>2018</v>
      </c>
    </row>
    <row r="66" spans="3:28" x14ac:dyDescent="0.35">
      <c r="C66" s="6" t="s">
        <v>554</v>
      </c>
      <c r="D66" s="7" t="s">
        <v>3983</v>
      </c>
      <c r="E66" s="7" t="s">
        <v>3983</v>
      </c>
      <c r="F66" s="8" t="s">
        <v>3908</v>
      </c>
      <c r="G66" s="9">
        <v>13000</v>
      </c>
      <c r="H66" s="10">
        <v>2020</v>
      </c>
      <c r="I66" s="10">
        <v>2020</v>
      </c>
      <c r="J66" s="11" t="s">
        <v>28</v>
      </c>
      <c r="K66" s="12">
        <v>13000</v>
      </c>
      <c r="L66" s="12">
        <v>1</v>
      </c>
      <c r="M66" s="33" t="str">
        <f>IF(_xlfn.XLOOKUP(C66,Raw_Data_OS_23!$C$7:$C$4518,Raw_Data_OS_23!$G$7:$G$4518,"Paid/ Closed")="Paid/ Closed","Paid/ Closed", "Still_Outstanding")</f>
        <v>Still_Outstanding</v>
      </c>
      <c r="N66" s="33">
        <f>IF(_xlfn.XLOOKUP(C66,Raw_Data_Paid_23!$C$4:$C$2114,Raw_Data_Paid_23!$C$4:$C$2114,1)= 1,1,0)</f>
        <v>1</v>
      </c>
      <c r="O66" t="str">
        <f>IF(M66=$W$7,IF(AND(N66,_xlfn.XLOOKUP(C66,Raw_Data_OS_23!$C$7:$C$4518,Raw_Data_OS_23!$G$7:$G$4518,0)=G66),"A",IF(_xlfn.XLOOKUP(C66,Raw_Data_Paid_23!$C$4:$C$2114,Raw_Data_Paid_23!$C$4:$C$2114,"B1")="B1","B1","B2")),IF(_xlfn.XLOOKUP(C66,Raw_Data_Paid_23!$C$4:$C$2114,Raw_Data_Paid_23!$C$4:$C$2114,"C1")="C1","C1","C2"))</f>
        <v>B1</v>
      </c>
      <c r="P66" t="str">
        <f t="shared" si="0"/>
        <v>2020B1Motor Commercial</v>
      </c>
      <c r="W66" t="s">
        <v>7007</v>
      </c>
      <c r="AB66" s="59" t="str">
        <f t="shared" si="4"/>
        <v/>
      </c>
    </row>
    <row r="67" spans="3:28" x14ac:dyDescent="0.35">
      <c r="C67" s="6" t="s">
        <v>555</v>
      </c>
      <c r="D67" s="7" t="s">
        <v>3984</v>
      </c>
      <c r="E67" s="7" t="s">
        <v>3985</v>
      </c>
      <c r="F67" s="8" t="s">
        <v>3908</v>
      </c>
      <c r="G67" s="9">
        <v>240</v>
      </c>
      <c r="H67" s="10">
        <v>2020</v>
      </c>
      <c r="I67" s="10">
        <v>2020</v>
      </c>
      <c r="J67" s="11" t="s">
        <v>28</v>
      </c>
      <c r="K67" s="12">
        <v>240</v>
      </c>
      <c r="L67" s="12">
        <v>1</v>
      </c>
      <c r="M67" s="33" t="str">
        <f>IF(_xlfn.XLOOKUP(C67,Raw_Data_OS_23!$C$7:$C$4518,Raw_Data_OS_23!$G$7:$G$4518,"Paid/ Closed")="Paid/ Closed","Paid/ Closed", "Still_Outstanding")</f>
        <v>Still_Outstanding</v>
      </c>
      <c r="N67" s="33">
        <f>IF(_xlfn.XLOOKUP(C67,Raw_Data_Paid_23!$C$4:$C$2114,Raw_Data_Paid_23!$C$4:$C$2114,1)= 1,1,0)</f>
        <v>1</v>
      </c>
      <c r="O67" t="str">
        <f>IF(M67=$W$7,IF(AND(N67,_xlfn.XLOOKUP(C67,Raw_Data_OS_23!$C$7:$C$4518,Raw_Data_OS_23!$G$7:$G$4518,0)=G67),"A",IF(_xlfn.XLOOKUP(C67,Raw_Data_Paid_23!$C$4:$C$2114,Raw_Data_Paid_23!$C$4:$C$2114,"B1")="B1","B1","B2")),IF(_xlfn.XLOOKUP(C67,Raw_Data_Paid_23!$C$4:$C$2114,Raw_Data_Paid_23!$C$4:$C$2114,"C1")="C1","C1","C2"))</f>
        <v>B1</v>
      </c>
      <c r="P67" t="str">
        <f t="shared" si="0"/>
        <v>2020B1Motor Commercial</v>
      </c>
      <c r="U67">
        <f>U65</f>
        <v>2018</v>
      </c>
      <c r="W67" t="s">
        <v>7009</v>
      </c>
      <c r="X67">
        <f>COUNTIFS($O$5:$O$4516,W67,$H$5:$H$4516,$U$65)</f>
        <v>1</v>
      </c>
      <c r="Y67" s="16">
        <f>SUMIFS($G$5:$G$4516,$O$5:$O$4516,W67,$H$5:$H$4516,$U$65)</f>
        <v>6200</v>
      </c>
      <c r="Z67" s="17">
        <f>Y67/$Y$72</f>
        <v>1.6957490781601661E-4</v>
      </c>
      <c r="AB67" s="59" t="str">
        <f t="shared" si="4"/>
        <v>2018C2</v>
      </c>
    </row>
    <row r="68" spans="3:28" x14ac:dyDescent="0.35">
      <c r="C68" s="6" t="s">
        <v>556</v>
      </c>
      <c r="D68" s="7" t="s">
        <v>3976</v>
      </c>
      <c r="E68" s="7" t="s">
        <v>3986</v>
      </c>
      <c r="F68" s="8" t="s">
        <v>3908</v>
      </c>
      <c r="G68" s="9">
        <v>340</v>
      </c>
      <c r="H68" s="10">
        <v>2020</v>
      </c>
      <c r="I68" s="10">
        <v>2020</v>
      </c>
      <c r="J68" s="11" t="s">
        <v>28</v>
      </c>
      <c r="K68" s="12">
        <v>340</v>
      </c>
      <c r="L68" s="12">
        <v>1</v>
      </c>
      <c r="M68" s="33" t="str">
        <f>IF(_xlfn.XLOOKUP(C68,Raw_Data_OS_23!$C$7:$C$4518,Raw_Data_OS_23!$G$7:$G$4518,"Paid/ Closed")="Paid/ Closed","Paid/ Closed", "Still_Outstanding")</f>
        <v>Still_Outstanding</v>
      </c>
      <c r="N68" s="33">
        <f>IF(_xlfn.XLOOKUP(C68,Raw_Data_Paid_23!$C$4:$C$2114,Raw_Data_Paid_23!$C$4:$C$2114,1)= 1,1,0)</f>
        <v>1</v>
      </c>
      <c r="O68" t="str">
        <f>IF(M68=$W$7,IF(AND(N68,_xlfn.XLOOKUP(C68,Raw_Data_OS_23!$C$7:$C$4518,Raw_Data_OS_23!$G$7:$G$4518,0)=G68),"A",IF(_xlfn.XLOOKUP(C68,Raw_Data_Paid_23!$C$4:$C$2114,Raw_Data_Paid_23!$C$4:$C$2114,"B1")="B1","B1","B2")),IF(_xlfn.XLOOKUP(C68,Raw_Data_Paid_23!$C$4:$C$2114,Raw_Data_Paid_23!$C$4:$C$2114,"C1")="C1","C1","C2"))</f>
        <v>B1</v>
      </c>
      <c r="P68" t="str">
        <f t="shared" si="0"/>
        <v>2020B1Motor Commercial</v>
      </c>
      <c r="U68">
        <f>U67</f>
        <v>2018</v>
      </c>
      <c r="W68" t="s">
        <v>6982</v>
      </c>
      <c r="X68">
        <f t="shared" ref="X68:X71" si="18">COUNTIFS($O$5:$O$4516,W68,$H$5:$H$4516,$U$65)</f>
        <v>9</v>
      </c>
      <c r="Y68" s="16">
        <f t="shared" ref="Y68:Y71" si="19">SUMIFS($G$5:$G$4516,$O$5:$O$4516,W68,$H$5:$H$4516,$U$65)</f>
        <v>15944369.358000001</v>
      </c>
      <c r="Z68" s="17">
        <f t="shared" ref="Z68:Z71" si="20">Y68/$Y$72</f>
        <v>0.43609112323667265</v>
      </c>
      <c r="AB68" s="59" t="str">
        <f t="shared" si="4"/>
        <v>2018B2</v>
      </c>
    </row>
    <row r="69" spans="3:28" x14ac:dyDescent="0.35">
      <c r="C69" s="6" t="s">
        <v>53</v>
      </c>
      <c r="D69" s="7" t="s">
        <v>3987</v>
      </c>
      <c r="E69" s="7" t="s">
        <v>3988</v>
      </c>
      <c r="F69" s="8" t="s">
        <v>3908</v>
      </c>
      <c r="G69" s="9">
        <v>1043986</v>
      </c>
      <c r="H69" s="10">
        <v>2020</v>
      </c>
      <c r="I69" s="10">
        <v>2020</v>
      </c>
      <c r="J69" s="11" t="s">
        <v>33</v>
      </c>
      <c r="K69" s="12">
        <v>543986</v>
      </c>
      <c r="L69" s="12">
        <v>1</v>
      </c>
      <c r="M69" s="33" t="str">
        <f>IF(_xlfn.XLOOKUP(C69,Raw_Data_OS_23!$C$7:$C$4518,Raw_Data_OS_23!$G$7:$G$4518,"Paid/ Closed")="Paid/ Closed","Paid/ Closed", "Still_Outstanding")</f>
        <v>Still_Outstanding</v>
      </c>
      <c r="N69" s="33">
        <f>IF(_xlfn.XLOOKUP(C69,Raw_Data_Paid_23!$C$4:$C$2114,Raw_Data_Paid_23!$C$4:$C$2114,1)= 1,1,0)</f>
        <v>0</v>
      </c>
      <c r="O69" t="str">
        <f>IF(M69=$W$7,IF(AND(N69,_xlfn.XLOOKUP(C69,Raw_Data_OS_23!$C$7:$C$4518,Raw_Data_OS_23!$G$7:$G$4518,0)=G69),"A",IF(_xlfn.XLOOKUP(C69,Raw_Data_Paid_23!$C$4:$C$2114,Raw_Data_Paid_23!$C$4:$C$2114,"B1")="B1","B1","B2")),IF(_xlfn.XLOOKUP(C69,Raw_Data_Paid_23!$C$4:$C$2114,Raw_Data_Paid_23!$C$4:$C$2114,"C1")="C1","C1","C2"))</f>
        <v>B2</v>
      </c>
      <c r="P69" t="str">
        <f t="shared" si="0"/>
        <v>2020B2Motor Commercial</v>
      </c>
      <c r="U69">
        <f t="shared" ref="U69:U71" si="21">U68</f>
        <v>2018</v>
      </c>
      <c r="W69" t="s">
        <v>6977</v>
      </c>
      <c r="X69">
        <f t="shared" si="18"/>
        <v>20</v>
      </c>
      <c r="Y69" s="16">
        <f t="shared" si="19"/>
        <v>13839798.091599999</v>
      </c>
      <c r="Z69" s="17">
        <f t="shared" si="20"/>
        <v>0.37852943315731497</v>
      </c>
      <c r="AB69" s="59" t="str">
        <f t="shared" si="4"/>
        <v>2018A</v>
      </c>
    </row>
    <row r="70" spans="3:28" x14ac:dyDescent="0.35">
      <c r="C70" s="6" t="s">
        <v>557</v>
      </c>
      <c r="D70" s="7" t="s">
        <v>3989</v>
      </c>
      <c r="E70" s="7" t="s">
        <v>3990</v>
      </c>
      <c r="F70" s="8" t="s">
        <v>3908</v>
      </c>
      <c r="G70" s="9">
        <v>50</v>
      </c>
      <c r="H70" s="10">
        <v>2020</v>
      </c>
      <c r="I70" s="10">
        <v>2020</v>
      </c>
      <c r="J70" s="11" t="s">
        <v>33</v>
      </c>
      <c r="K70" s="12">
        <v>50</v>
      </c>
      <c r="L70" s="12">
        <v>1</v>
      </c>
      <c r="M70" s="33" t="str">
        <f>IF(_xlfn.XLOOKUP(C70,Raw_Data_OS_23!$C$7:$C$4518,Raw_Data_OS_23!$G$7:$G$4518,"Paid/ Closed")="Paid/ Closed","Paid/ Closed", "Still_Outstanding")</f>
        <v>Still_Outstanding</v>
      </c>
      <c r="N70" s="33">
        <f>IF(_xlfn.XLOOKUP(C70,Raw_Data_Paid_23!$C$4:$C$2114,Raw_Data_Paid_23!$C$4:$C$2114,1)= 1,1,0)</f>
        <v>1</v>
      </c>
      <c r="O70" t="str">
        <f>IF(M70=$W$7,IF(AND(N70,_xlfn.XLOOKUP(C70,Raw_Data_OS_23!$C$7:$C$4518,Raw_Data_OS_23!$G$7:$G$4518,0)=G70),"A",IF(_xlfn.XLOOKUP(C70,Raw_Data_Paid_23!$C$4:$C$2114,Raw_Data_Paid_23!$C$4:$C$2114,"B1")="B1","B1","B2")),IF(_xlfn.XLOOKUP(C70,Raw_Data_Paid_23!$C$4:$C$2114,Raw_Data_Paid_23!$C$4:$C$2114,"C1")="C1","C1","C2"))</f>
        <v>B1</v>
      </c>
      <c r="P70" t="str">
        <f t="shared" ref="P70:P133" si="22">H70&amp;O70&amp;F70</f>
        <v>2020B1Motor Commercial</v>
      </c>
      <c r="U70">
        <f t="shared" si="21"/>
        <v>2018</v>
      </c>
      <c r="W70" t="s">
        <v>6978</v>
      </c>
      <c r="X70">
        <f t="shared" si="18"/>
        <v>32</v>
      </c>
      <c r="Y70" s="16">
        <f t="shared" si="19"/>
        <v>4816598.6270000003</v>
      </c>
      <c r="Z70" s="17">
        <f t="shared" si="20"/>
        <v>0.13173778518714149</v>
      </c>
      <c r="AB70" s="59" t="str">
        <f t="shared" si="4"/>
        <v>2018B1</v>
      </c>
    </row>
    <row r="71" spans="3:28" x14ac:dyDescent="0.35">
      <c r="C71" s="6" t="s">
        <v>54</v>
      </c>
      <c r="D71" s="7" t="s">
        <v>3991</v>
      </c>
      <c r="E71" s="7" t="s">
        <v>3991</v>
      </c>
      <c r="F71" s="8" t="s">
        <v>3908</v>
      </c>
      <c r="G71" s="9">
        <v>22800</v>
      </c>
      <c r="H71" s="10">
        <v>2020</v>
      </c>
      <c r="I71" s="10">
        <v>2020</v>
      </c>
      <c r="J71" s="11" t="s">
        <v>11</v>
      </c>
      <c r="K71" s="12">
        <v>0</v>
      </c>
      <c r="L71" s="12">
        <v>1</v>
      </c>
      <c r="M71" s="33" t="str">
        <f>IF(_xlfn.XLOOKUP(C71,Raw_Data_OS_23!$C$7:$C$4518,Raw_Data_OS_23!$G$7:$G$4518,"Paid/ Closed")="Paid/ Closed","Paid/ Closed", "Still_Outstanding")</f>
        <v>Still_Outstanding</v>
      </c>
      <c r="N71" s="33">
        <f>IF(_xlfn.XLOOKUP(C71,Raw_Data_Paid_23!$C$4:$C$2114,Raw_Data_Paid_23!$C$4:$C$2114,1)= 1,1,0)</f>
        <v>1</v>
      </c>
      <c r="O71" t="str">
        <f>IF(M71=$W$7,IF(AND(N71,_xlfn.XLOOKUP(C71,Raw_Data_OS_23!$C$7:$C$4518,Raw_Data_OS_23!$G$7:$G$4518,0)=G71),"A",IF(_xlfn.XLOOKUP(C71,Raw_Data_Paid_23!$C$4:$C$2114,Raw_Data_Paid_23!$C$4:$C$2114,"B1")="B1","B1","B2")),IF(_xlfn.XLOOKUP(C71,Raw_Data_Paid_23!$C$4:$C$2114,Raw_Data_Paid_23!$C$4:$C$2114,"C1")="C1","C1","C2"))</f>
        <v>B1</v>
      </c>
      <c r="P71" t="str">
        <f t="shared" si="22"/>
        <v>2020B1Motor Commercial</v>
      </c>
      <c r="U71">
        <f t="shared" si="21"/>
        <v>2018</v>
      </c>
      <c r="W71" t="s">
        <v>7008</v>
      </c>
      <c r="X71">
        <f t="shared" si="18"/>
        <v>63</v>
      </c>
      <c r="Y71" s="16">
        <f t="shared" si="19"/>
        <v>1955047.0175000001</v>
      </c>
      <c r="Z71" s="17">
        <f t="shared" si="20"/>
        <v>5.3472083511054959E-2</v>
      </c>
      <c r="AB71" s="59" t="str">
        <f t="shared" si="4"/>
        <v>2018C1</v>
      </c>
    </row>
    <row r="72" spans="3:28" x14ac:dyDescent="0.35">
      <c r="C72" s="6" t="s">
        <v>558</v>
      </c>
      <c r="D72" s="7" t="s">
        <v>3992</v>
      </c>
      <c r="E72" s="7" t="s">
        <v>3992</v>
      </c>
      <c r="F72" s="8" t="s">
        <v>3910</v>
      </c>
      <c r="G72" s="9">
        <v>20</v>
      </c>
      <c r="H72" s="10">
        <v>2020</v>
      </c>
      <c r="I72" s="10">
        <v>2020</v>
      </c>
      <c r="J72" s="11" t="s">
        <v>28</v>
      </c>
      <c r="K72" s="12">
        <v>20</v>
      </c>
      <c r="L72" s="12">
        <v>1</v>
      </c>
      <c r="M72" s="33" t="str">
        <f>IF(_xlfn.XLOOKUP(C72,Raw_Data_OS_23!$C$7:$C$4518,Raw_Data_OS_23!$G$7:$G$4518,"Paid/ Closed")="Paid/ Closed","Paid/ Closed", "Still_Outstanding")</f>
        <v>Still_Outstanding</v>
      </c>
      <c r="N72" s="33">
        <f>IF(_xlfn.XLOOKUP(C72,Raw_Data_Paid_23!$C$4:$C$2114,Raw_Data_Paid_23!$C$4:$C$2114,1)= 1,1,0)</f>
        <v>1</v>
      </c>
      <c r="O72" t="str">
        <f>IF(M72=$W$7,IF(AND(N72,_xlfn.XLOOKUP(C72,Raw_Data_OS_23!$C$7:$C$4518,Raw_Data_OS_23!$G$7:$G$4518,0)=G72),"A",IF(_xlfn.XLOOKUP(C72,Raw_Data_Paid_23!$C$4:$C$2114,Raw_Data_Paid_23!$C$4:$C$2114,"B1")="B1","B1","B2")),IF(_xlfn.XLOOKUP(C72,Raw_Data_Paid_23!$C$4:$C$2114,Raw_Data_Paid_23!$C$4:$C$2114,"C1")="C1","C1","C2"))</f>
        <v>B1</v>
      </c>
      <c r="P72" t="str">
        <f t="shared" si="22"/>
        <v>2020B1Motor Private</v>
      </c>
      <c r="X72" s="50">
        <f>SUM(X67:X71)</f>
        <v>125</v>
      </c>
      <c r="Y72" s="51">
        <f>SUM(Y67:Y71)</f>
        <v>36562013.094099998</v>
      </c>
      <c r="Z72" s="53">
        <f>SUM(Z67:Z71)</f>
        <v>1</v>
      </c>
      <c r="AB72" s="59" t="str">
        <f t="shared" si="4"/>
        <v/>
      </c>
    </row>
    <row r="73" spans="3:28" x14ac:dyDescent="0.35">
      <c r="C73" s="6" t="s">
        <v>559</v>
      </c>
      <c r="D73" s="7" t="s">
        <v>3993</v>
      </c>
      <c r="E73" s="7" t="s">
        <v>3994</v>
      </c>
      <c r="F73" s="8" t="s">
        <v>3908</v>
      </c>
      <c r="G73" s="9">
        <v>33000</v>
      </c>
      <c r="H73" s="10">
        <v>2020</v>
      </c>
      <c r="I73" s="10">
        <v>2020</v>
      </c>
      <c r="J73" s="11" t="s">
        <v>33</v>
      </c>
      <c r="K73" s="12">
        <v>33000</v>
      </c>
      <c r="L73" s="12">
        <v>1</v>
      </c>
      <c r="M73" s="33" t="str">
        <f>IF(_xlfn.XLOOKUP(C73,Raw_Data_OS_23!$C$7:$C$4518,Raw_Data_OS_23!$G$7:$G$4518,"Paid/ Closed")="Paid/ Closed","Paid/ Closed", "Still_Outstanding")</f>
        <v>Still_Outstanding</v>
      </c>
      <c r="N73" s="33">
        <f>IF(_xlfn.XLOOKUP(C73,Raw_Data_Paid_23!$C$4:$C$2114,Raw_Data_Paid_23!$C$4:$C$2114,1)= 1,1,0)</f>
        <v>1</v>
      </c>
      <c r="O73" t="str">
        <f>IF(M73=$W$7,IF(AND(N73,_xlfn.XLOOKUP(C73,Raw_Data_OS_23!$C$7:$C$4518,Raw_Data_OS_23!$G$7:$G$4518,0)=G73),"A",IF(_xlfn.XLOOKUP(C73,Raw_Data_Paid_23!$C$4:$C$2114,Raw_Data_Paid_23!$C$4:$C$2114,"B1")="B1","B1","B2")),IF(_xlfn.XLOOKUP(C73,Raw_Data_Paid_23!$C$4:$C$2114,Raw_Data_Paid_23!$C$4:$C$2114,"C1")="C1","C1","C2"))</f>
        <v>B1</v>
      </c>
      <c r="P73" t="str">
        <f t="shared" si="22"/>
        <v>2020B1Motor Commercial</v>
      </c>
      <c r="AB73" s="59" t="str">
        <f t="shared" si="4"/>
        <v/>
      </c>
    </row>
    <row r="74" spans="3:28" x14ac:dyDescent="0.35">
      <c r="C74" s="6" t="s">
        <v>55</v>
      </c>
      <c r="D74" s="7" t="s">
        <v>3995</v>
      </c>
      <c r="E74" s="7" t="s">
        <v>3996</v>
      </c>
      <c r="F74" s="8" t="s">
        <v>3908</v>
      </c>
      <c r="G74" s="9">
        <v>10000</v>
      </c>
      <c r="H74" s="10">
        <v>2020</v>
      </c>
      <c r="I74" s="10">
        <v>2020</v>
      </c>
      <c r="J74" s="11" t="s">
        <v>33</v>
      </c>
      <c r="K74" s="12">
        <v>0</v>
      </c>
      <c r="L74" s="12">
        <v>1</v>
      </c>
      <c r="M74" s="33" t="str">
        <f>IF(_xlfn.XLOOKUP(C74,Raw_Data_OS_23!$C$7:$C$4518,Raw_Data_OS_23!$G$7:$G$4518,"Paid/ Closed")="Paid/ Closed","Paid/ Closed", "Still_Outstanding")</f>
        <v>Paid/ Closed</v>
      </c>
      <c r="N74" s="33">
        <f>IF(_xlfn.XLOOKUP(C74,Raw_Data_Paid_23!$C$4:$C$2114,Raw_Data_Paid_23!$C$4:$C$2114,1)= 1,1,0)</f>
        <v>1</v>
      </c>
      <c r="O74" t="str">
        <f>IF(M74=$W$7,IF(AND(N74,_xlfn.XLOOKUP(C74,Raw_Data_OS_23!$C$7:$C$4518,Raw_Data_OS_23!$G$7:$G$4518,0)=G74),"A",IF(_xlfn.XLOOKUP(C74,Raw_Data_Paid_23!$C$4:$C$2114,Raw_Data_Paid_23!$C$4:$C$2114,"B1")="B1","B1","B2")),IF(_xlfn.XLOOKUP(C74,Raw_Data_Paid_23!$C$4:$C$2114,Raw_Data_Paid_23!$C$4:$C$2114,"C1")="C1","C1","C2"))</f>
        <v>C1</v>
      </c>
      <c r="P74" t="str">
        <f t="shared" si="22"/>
        <v>2020C1Motor Commercial</v>
      </c>
      <c r="AB74" s="59" t="str">
        <f t="shared" si="4"/>
        <v/>
      </c>
    </row>
    <row r="75" spans="3:28" x14ac:dyDescent="0.35">
      <c r="C75" s="6" t="s">
        <v>3868</v>
      </c>
      <c r="D75" s="7" t="s">
        <v>3997</v>
      </c>
      <c r="E75" s="7" t="s">
        <v>3997</v>
      </c>
      <c r="F75" s="8" t="s">
        <v>3908</v>
      </c>
      <c r="G75" s="9">
        <v>0</v>
      </c>
      <c r="H75" s="10">
        <v>2020</v>
      </c>
      <c r="I75" s="10">
        <v>2020</v>
      </c>
      <c r="J75" s="11" t="s">
        <v>33</v>
      </c>
      <c r="K75" s="12">
        <v>1742000</v>
      </c>
      <c r="L75" s="12">
        <v>1</v>
      </c>
      <c r="M75" s="33" t="str">
        <f>IF(_xlfn.XLOOKUP(C75,Raw_Data_OS_23!$C$7:$C$4518,Raw_Data_OS_23!$G$7:$G$4518,"Paid/ Closed")="Paid/ Closed","Paid/ Closed", "Still_Outstanding")</f>
        <v>Still_Outstanding</v>
      </c>
      <c r="N75" s="33">
        <f>IF(_xlfn.XLOOKUP(C75,Raw_Data_Paid_23!$C$4:$C$2114,Raw_Data_Paid_23!$C$4:$C$2114,1)= 1,1,0)</f>
        <v>1</v>
      </c>
      <c r="O75" t="str">
        <f>IF(M75=$W$7,IF(AND(N75,_xlfn.XLOOKUP(C75,Raw_Data_OS_23!$C$7:$C$4518,Raw_Data_OS_23!$G$7:$G$4518,0)=G75),"A",IF(_xlfn.XLOOKUP(C75,Raw_Data_Paid_23!$C$4:$C$2114,Raw_Data_Paid_23!$C$4:$C$2114,"B1")="B1","B1","B2")),IF(_xlfn.XLOOKUP(C75,Raw_Data_Paid_23!$C$4:$C$2114,Raw_Data_Paid_23!$C$4:$C$2114,"C1")="C1","C1","C2"))</f>
        <v>A</v>
      </c>
      <c r="P75" t="str">
        <f t="shared" si="22"/>
        <v>2020AMotor Commercial</v>
      </c>
      <c r="T75" t="s">
        <v>5</v>
      </c>
      <c r="U75" s="52">
        <v>2017</v>
      </c>
      <c r="V75" s="52"/>
      <c r="AB75" s="59" t="str">
        <f t="shared" si="4"/>
        <v>2017</v>
      </c>
    </row>
    <row r="76" spans="3:28" x14ac:dyDescent="0.35">
      <c r="C76" s="6" t="s">
        <v>56</v>
      </c>
      <c r="D76" s="7" t="s">
        <v>3998</v>
      </c>
      <c r="E76" s="7" t="s">
        <v>3999</v>
      </c>
      <c r="F76" s="8" t="s">
        <v>3908</v>
      </c>
      <c r="G76" s="9">
        <v>327</v>
      </c>
      <c r="H76" s="10">
        <v>2020</v>
      </c>
      <c r="I76" s="10">
        <v>2020</v>
      </c>
      <c r="J76" s="11" t="s">
        <v>33</v>
      </c>
      <c r="K76" s="12">
        <v>327</v>
      </c>
      <c r="L76" s="12">
        <v>1</v>
      </c>
      <c r="M76" s="33" t="str">
        <f>IF(_xlfn.XLOOKUP(C76,Raw_Data_OS_23!$C$7:$C$4518,Raw_Data_OS_23!$G$7:$G$4518,"Paid/ Closed")="Paid/ Closed","Paid/ Closed", "Still_Outstanding")</f>
        <v>Still_Outstanding</v>
      </c>
      <c r="N76" s="33">
        <f>IF(_xlfn.XLOOKUP(C76,Raw_Data_Paid_23!$C$4:$C$2114,Raw_Data_Paid_23!$C$4:$C$2114,1)= 1,1,0)</f>
        <v>1</v>
      </c>
      <c r="O76" t="str">
        <f>IF(M76=$W$7,IF(AND(N76,_xlfn.XLOOKUP(C76,Raw_Data_OS_23!$C$7:$C$4518,Raw_Data_OS_23!$G$7:$G$4518,0)=G76),"A",IF(_xlfn.XLOOKUP(C76,Raw_Data_Paid_23!$C$4:$C$2114,Raw_Data_Paid_23!$C$4:$C$2114,"B1")="B1","B1","B2")),IF(_xlfn.XLOOKUP(C76,Raw_Data_Paid_23!$C$4:$C$2114,Raw_Data_Paid_23!$C$4:$C$2114,"C1")="C1","C1","C2"))</f>
        <v>B1</v>
      </c>
      <c r="P76" t="str">
        <f t="shared" si="22"/>
        <v>2020B1Motor Commercial</v>
      </c>
      <c r="W76" t="s">
        <v>7007</v>
      </c>
      <c r="AB76" s="59" t="str">
        <f t="shared" si="4"/>
        <v/>
      </c>
    </row>
    <row r="77" spans="3:28" x14ac:dyDescent="0.35">
      <c r="C77" s="6" t="s">
        <v>560</v>
      </c>
      <c r="D77" s="7" t="s">
        <v>4000</v>
      </c>
      <c r="E77" s="7" t="s">
        <v>4001</v>
      </c>
      <c r="F77" s="8" t="s">
        <v>3908</v>
      </c>
      <c r="G77" s="9">
        <v>156180</v>
      </c>
      <c r="H77" s="10">
        <v>2020</v>
      </c>
      <c r="I77" s="10">
        <v>2020</v>
      </c>
      <c r="J77" s="11" t="s">
        <v>33</v>
      </c>
      <c r="K77" s="12">
        <v>156180</v>
      </c>
      <c r="L77" s="12">
        <v>1</v>
      </c>
      <c r="M77" s="33" t="str">
        <f>IF(_xlfn.XLOOKUP(C77,Raw_Data_OS_23!$C$7:$C$4518,Raw_Data_OS_23!$G$7:$G$4518,"Paid/ Closed")="Paid/ Closed","Paid/ Closed", "Still_Outstanding")</f>
        <v>Still_Outstanding</v>
      </c>
      <c r="N77" s="33">
        <f>IF(_xlfn.XLOOKUP(C77,Raw_Data_Paid_23!$C$4:$C$2114,Raw_Data_Paid_23!$C$4:$C$2114,1)= 1,1,0)</f>
        <v>1</v>
      </c>
      <c r="O77" t="str">
        <f>IF(M77=$W$7,IF(AND(N77,_xlfn.XLOOKUP(C77,Raw_Data_OS_23!$C$7:$C$4518,Raw_Data_OS_23!$G$7:$G$4518,0)=G77),"A",IF(_xlfn.XLOOKUP(C77,Raw_Data_Paid_23!$C$4:$C$2114,Raw_Data_Paid_23!$C$4:$C$2114,"B1")="B1","B1","B2")),IF(_xlfn.XLOOKUP(C77,Raw_Data_Paid_23!$C$4:$C$2114,Raw_Data_Paid_23!$C$4:$C$2114,"C1")="C1","C1","C2"))</f>
        <v>B1</v>
      </c>
      <c r="P77" t="str">
        <f t="shared" si="22"/>
        <v>2020B1Motor Commercial</v>
      </c>
      <c r="U77">
        <f>U75</f>
        <v>2017</v>
      </c>
      <c r="W77" t="s">
        <v>7009</v>
      </c>
      <c r="X77">
        <f>COUNTIFS($O$5:$O$4516,W77,$H$5:$H$4516,$U$75)</f>
        <v>1</v>
      </c>
      <c r="Y77" s="16">
        <f>SUMIFS($G$5:$G$4516,$O$5:$O$4516,W77,$H$5:$H$4516,$U$75)</f>
        <v>290457</v>
      </c>
      <c r="Z77" s="17">
        <f>Y77/$Y$82</f>
        <v>2.1192980565378779E-2</v>
      </c>
      <c r="AB77" s="59" t="str">
        <f t="shared" si="4"/>
        <v>2017C2</v>
      </c>
    </row>
    <row r="78" spans="3:28" x14ac:dyDescent="0.35">
      <c r="C78" s="6" t="s">
        <v>57</v>
      </c>
      <c r="D78" s="7" t="s">
        <v>4002</v>
      </c>
      <c r="E78" s="7" t="s">
        <v>4003</v>
      </c>
      <c r="F78" s="8" t="s">
        <v>3908</v>
      </c>
      <c r="G78" s="9">
        <v>36200</v>
      </c>
      <c r="H78" s="10">
        <v>2020</v>
      </c>
      <c r="I78" s="10">
        <v>2020</v>
      </c>
      <c r="J78" s="11" t="s">
        <v>35</v>
      </c>
      <c r="K78" s="12">
        <v>36200</v>
      </c>
      <c r="L78" s="12">
        <v>1</v>
      </c>
      <c r="M78" s="33" t="str">
        <f>IF(_xlfn.XLOOKUP(C78,Raw_Data_OS_23!$C$7:$C$4518,Raw_Data_OS_23!$G$7:$G$4518,"Paid/ Closed")="Paid/ Closed","Paid/ Closed", "Still_Outstanding")</f>
        <v>Still_Outstanding</v>
      </c>
      <c r="N78" s="33">
        <f>IF(_xlfn.XLOOKUP(C78,Raw_Data_Paid_23!$C$4:$C$2114,Raw_Data_Paid_23!$C$4:$C$2114,1)= 1,1,0)</f>
        <v>1</v>
      </c>
      <c r="O78" t="str">
        <f>IF(M78=$W$7,IF(AND(N78,_xlfn.XLOOKUP(C78,Raw_Data_OS_23!$C$7:$C$4518,Raw_Data_OS_23!$G$7:$G$4518,0)=G78),"A",IF(_xlfn.XLOOKUP(C78,Raw_Data_Paid_23!$C$4:$C$2114,Raw_Data_Paid_23!$C$4:$C$2114,"B1")="B1","B1","B2")),IF(_xlfn.XLOOKUP(C78,Raw_Data_Paid_23!$C$4:$C$2114,Raw_Data_Paid_23!$C$4:$C$2114,"C1")="C1","C1","C2"))</f>
        <v>B1</v>
      </c>
      <c r="P78" t="str">
        <f t="shared" si="22"/>
        <v>2020B1Motor Commercial</v>
      </c>
      <c r="U78">
        <f>U77</f>
        <v>2017</v>
      </c>
      <c r="W78" t="s">
        <v>6982</v>
      </c>
      <c r="X78">
        <f t="shared" ref="X78:X81" si="23">COUNTIFS($O$5:$O$4516,W78,$H$5:$H$4516,$U$75)</f>
        <v>1</v>
      </c>
      <c r="Y78" s="16">
        <f t="shared" ref="Y78:Y81" si="24">SUMIFS($G$5:$G$4516,$O$5:$O$4516,W78,$H$5:$H$4516,$U$75)</f>
        <v>2760180</v>
      </c>
      <c r="Z78" s="17">
        <f t="shared" ref="Z78:Z81" si="25">Y78/$Y$82</f>
        <v>0.20139449590454764</v>
      </c>
      <c r="AB78" s="59" t="str">
        <f t="shared" si="4"/>
        <v>2017B2</v>
      </c>
    </row>
    <row r="79" spans="3:28" x14ac:dyDescent="0.35">
      <c r="C79" s="6" t="s">
        <v>561</v>
      </c>
      <c r="D79" s="7" t="s">
        <v>4004</v>
      </c>
      <c r="E79" s="7" t="s">
        <v>4003</v>
      </c>
      <c r="F79" s="8" t="s">
        <v>3908</v>
      </c>
      <c r="G79" s="9">
        <v>9000</v>
      </c>
      <c r="H79" s="10">
        <v>2020</v>
      </c>
      <c r="I79" s="10">
        <v>2020</v>
      </c>
      <c r="J79" s="11" t="s">
        <v>35</v>
      </c>
      <c r="K79" s="12">
        <v>9000</v>
      </c>
      <c r="L79" s="12">
        <v>1</v>
      </c>
      <c r="M79" s="33" t="str">
        <f>IF(_xlfn.XLOOKUP(C79,Raw_Data_OS_23!$C$7:$C$4518,Raw_Data_OS_23!$G$7:$G$4518,"Paid/ Closed")="Paid/ Closed","Paid/ Closed", "Still_Outstanding")</f>
        <v>Still_Outstanding</v>
      </c>
      <c r="N79" s="33">
        <f>IF(_xlfn.XLOOKUP(C79,Raw_Data_Paid_23!$C$4:$C$2114,Raw_Data_Paid_23!$C$4:$C$2114,1)= 1,1,0)</f>
        <v>1</v>
      </c>
      <c r="O79" t="str">
        <f>IF(M79=$W$7,IF(AND(N79,_xlfn.XLOOKUP(C79,Raw_Data_OS_23!$C$7:$C$4518,Raw_Data_OS_23!$G$7:$G$4518,0)=G79),"A",IF(_xlfn.XLOOKUP(C79,Raw_Data_Paid_23!$C$4:$C$2114,Raw_Data_Paid_23!$C$4:$C$2114,"B1")="B1","B1","B2")),IF(_xlfn.XLOOKUP(C79,Raw_Data_Paid_23!$C$4:$C$2114,Raw_Data_Paid_23!$C$4:$C$2114,"C1")="C1","C1","C2"))</f>
        <v>B1</v>
      </c>
      <c r="P79" t="str">
        <f t="shared" si="22"/>
        <v>2020B1Motor Commercial</v>
      </c>
      <c r="U79">
        <f t="shared" ref="U79:U81" si="26">U78</f>
        <v>2017</v>
      </c>
      <c r="W79" t="s">
        <v>6977</v>
      </c>
      <c r="X79">
        <f t="shared" si="23"/>
        <v>21</v>
      </c>
      <c r="Y79" s="16">
        <f t="shared" si="24"/>
        <v>4830813.3583000004</v>
      </c>
      <c r="Z79" s="17">
        <f t="shared" si="25"/>
        <v>0.35247673017838815</v>
      </c>
      <c r="AB79" s="59" t="str">
        <f t="shared" si="4"/>
        <v>2017A</v>
      </c>
    </row>
    <row r="80" spans="3:28" x14ac:dyDescent="0.35">
      <c r="C80" s="6" t="s">
        <v>562</v>
      </c>
      <c r="D80" s="7" t="s">
        <v>4005</v>
      </c>
      <c r="E80" s="7" t="s">
        <v>4006</v>
      </c>
      <c r="F80" s="8" t="s">
        <v>3908</v>
      </c>
      <c r="G80" s="9">
        <v>13000</v>
      </c>
      <c r="H80" s="10">
        <v>2020</v>
      </c>
      <c r="I80" s="10">
        <v>2020</v>
      </c>
      <c r="J80" s="11" t="s">
        <v>35</v>
      </c>
      <c r="K80" s="12">
        <v>13000</v>
      </c>
      <c r="L80" s="12">
        <v>1</v>
      </c>
      <c r="M80" s="33" t="str">
        <f>IF(_xlfn.XLOOKUP(C80,Raw_Data_OS_23!$C$7:$C$4518,Raw_Data_OS_23!$G$7:$G$4518,"Paid/ Closed")="Paid/ Closed","Paid/ Closed", "Still_Outstanding")</f>
        <v>Still_Outstanding</v>
      </c>
      <c r="N80" s="33">
        <f>IF(_xlfn.XLOOKUP(C80,Raw_Data_Paid_23!$C$4:$C$2114,Raw_Data_Paid_23!$C$4:$C$2114,1)= 1,1,0)</f>
        <v>1</v>
      </c>
      <c r="O80" t="str">
        <f>IF(M80=$W$7,IF(AND(N80,_xlfn.XLOOKUP(C80,Raw_Data_OS_23!$C$7:$C$4518,Raw_Data_OS_23!$G$7:$G$4518,0)=G80),"A",IF(_xlfn.XLOOKUP(C80,Raw_Data_Paid_23!$C$4:$C$2114,Raw_Data_Paid_23!$C$4:$C$2114,"B1")="B1","B1","B2")),IF(_xlfn.XLOOKUP(C80,Raw_Data_Paid_23!$C$4:$C$2114,Raw_Data_Paid_23!$C$4:$C$2114,"C1")="C1","C1","C2"))</f>
        <v>B1</v>
      </c>
      <c r="P80" t="str">
        <f t="shared" si="22"/>
        <v>2020B1Motor Commercial</v>
      </c>
      <c r="U80">
        <f t="shared" si="26"/>
        <v>2017</v>
      </c>
      <c r="W80" t="s">
        <v>6978</v>
      </c>
      <c r="X80">
        <f t="shared" si="23"/>
        <v>25</v>
      </c>
      <c r="Y80" s="16">
        <f t="shared" si="24"/>
        <v>4931107.4406000003</v>
      </c>
      <c r="Z80" s="17">
        <f t="shared" si="25"/>
        <v>0.35979461384793787</v>
      </c>
      <c r="AB80" s="59" t="str">
        <f t="shared" si="4"/>
        <v>2017B1</v>
      </c>
    </row>
    <row r="81" spans="3:28" x14ac:dyDescent="0.35">
      <c r="C81" s="6" t="s">
        <v>58</v>
      </c>
      <c r="D81" s="7" t="s">
        <v>4007</v>
      </c>
      <c r="E81" s="7" t="s">
        <v>4008</v>
      </c>
      <c r="F81" s="8" t="s">
        <v>3908</v>
      </c>
      <c r="G81" s="9">
        <v>57970</v>
      </c>
      <c r="H81" s="10">
        <v>2020</v>
      </c>
      <c r="I81" s="10">
        <v>2020</v>
      </c>
      <c r="J81" s="11" t="s">
        <v>35</v>
      </c>
      <c r="K81" s="12">
        <v>57970</v>
      </c>
      <c r="L81" s="12">
        <v>1</v>
      </c>
      <c r="M81" s="33" t="str">
        <f>IF(_xlfn.XLOOKUP(C81,Raw_Data_OS_23!$C$7:$C$4518,Raw_Data_OS_23!$G$7:$G$4518,"Paid/ Closed")="Paid/ Closed","Paid/ Closed", "Still_Outstanding")</f>
        <v>Still_Outstanding</v>
      </c>
      <c r="N81" s="33">
        <f>IF(_xlfn.XLOOKUP(C81,Raw_Data_Paid_23!$C$4:$C$2114,Raw_Data_Paid_23!$C$4:$C$2114,1)= 1,1,0)</f>
        <v>1</v>
      </c>
      <c r="O81" t="str">
        <f>IF(M81=$W$7,IF(AND(N81,_xlfn.XLOOKUP(C81,Raw_Data_OS_23!$C$7:$C$4518,Raw_Data_OS_23!$G$7:$G$4518,0)=G81),"A",IF(_xlfn.XLOOKUP(C81,Raw_Data_Paid_23!$C$4:$C$2114,Raw_Data_Paid_23!$C$4:$C$2114,"B1")="B1","B1","B2")),IF(_xlfn.XLOOKUP(C81,Raw_Data_Paid_23!$C$4:$C$2114,Raw_Data_Paid_23!$C$4:$C$2114,"C1")="C1","C1","C2"))</f>
        <v>B1</v>
      </c>
      <c r="P81" t="str">
        <f t="shared" si="22"/>
        <v>2020B1Motor Commercial</v>
      </c>
      <c r="U81">
        <f t="shared" si="26"/>
        <v>2017</v>
      </c>
      <c r="W81" t="s">
        <v>7008</v>
      </c>
      <c r="X81">
        <f t="shared" si="23"/>
        <v>20</v>
      </c>
      <c r="Y81" s="16">
        <f t="shared" si="24"/>
        <v>892782</v>
      </c>
      <c r="Z81" s="17">
        <f t="shared" si="25"/>
        <v>6.5141179503747523E-2</v>
      </c>
      <c r="AB81" s="59" t="str">
        <f t="shared" si="4"/>
        <v>2017C1</v>
      </c>
    </row>
    <row r="82" spans="3:28" x14ac:dyDescent="0.35">
      <c r="C82" s="6" t="s">
        <v>563</v>
      </c>
      <c r="D82" s="7" t="s">
        <v>4009</v>
      </c>
      <c r="E82" s="7" t="s">
        <v>4010</v>
      </c>
      <c r="F82" s="8" t="s">
        <v>3908</v>
      </c>
      <c r="G82" s="9">
        <v>300000</v>
      </c>
      <c r="H82" s="10">
        <v>2020</v>
      </c>
      <c r="I82" s="10">
        <v>2020</v>
      </c>
      <c r="J82" s="11" t="s">
        <v>33</v>
      </c>
      <c r="K82" s="12">
        <v>300000</v>
      </c>
      <c r="L82" s="12">
        <v>1</v>
      </c>
      <c r="M82" s="33" t="str">
        <f>IF(_xlfn.XLOOKUP(C82,Raw_Data_OS_23!$C$7:$C$4518,Raw_Data_OS_23!$G$7:$G$4518,"Paid/ Closed")="Paid/ Closed","Paid/ Closed", "Still_Outstanding")</f>
        <v>Still_Outstanding</v>
      </c>
      <c r="N82" s="33">
        <f>IF(_xlfn.XLOOKUP(C82,Raw_Data_Paid_23!$C$4:$C$2114,Raw_Data_Paid_23!$C$4:$C$2114,1)= 1,1,0)</f>
        <v>1</v>
      </c>
      <c r="O82" t="str">
        <f>IF(M82=$W$7,IF(AND(N82,_xlfn.XLOOKUP(C82,Raw_Data_OS_23!$C$7:$C$4518,Raw_Data_OS_23!$G$7:$G$4518,0)=G82),"A",IF(_xlfn.XLOOKUP(C82,Raw_Data_Paid_23!$C$4:$C$2114,Raw_Data_Paid_23!$C$4:$C$2114,"B1")="B1","B1","B2")),IF(_xlfn.XLOOKUP(C82,Raw_Data_Paid_23!$C$4:$C$2114,Raw_Data_Paid_23!$C$4:$C$2114,"C1")="C1","C1","C2"))</f>
        <v>A</v>
      </c>
      <c r="P82" t="str">
        <f t="shared" si="22"/>
        <v>2020AMotor Commercial</v>
      </c>
      <c r="X82" s="50">
        <f>SUM(X77:X81)</f>
        <v>68</v>
      </c>
      <c r="Y82" s="51">
        <f>SUM(Y77:Y81)</f>
        <v>13705339.798900001</v>
      </c>
      <c r="Z82" s="53">
        <f>SUM(Z77:Z81)</f>
        <v>1</v>
      </c>
      <c r="AB82" s="59" t="str">
        <f t="shared" si="4"/>
        <v/>
      </c>
    </row>
    <row r="83" spans="3:28" x14ac:dyDescent="0.35">
      <c r="C83" s="6" t="s">
        <v>564</v>
      </c>
      <c r="D83" s="7" t="s">
        <v>3996</v>
      </c>
      <c r="E83" s="7" t="s">
        <v>4011</v>
      </c>
      <c r="F83" s="8" t="s">
        <v>3908</v>
      </c>
      <c r="G83" s="9">
        <v>316924.66460000002</v>
      </c>
      <c r="H83" s="10">
        <v>2020</v>
      </c>
      <c r="I83" s="10">
        <v>2020</v>
      </c>
      <c r="J83" s="11" t="s">
        <v>33</v>
      </c>
      <c r="K83" s="12">
        <v>316924.66460000002</v>
      </c>
      <c r="L83" s="12">
        <v>1</v>
      </c>
      <c r="M83" s="33" t="str">
        <f>IF(_xlfn.XLOOKUP(C83,Raw_Data_OS_23!$C$7:$C$4518,Raw_Data_OS_23!$G$7:$G$4518,"Paid/ Closed")="Paid/ Closed","Paid/ Closed", "Still_Outstanding")</f>
        <v>Still_Outstanding</v>
      </c>
      <c r="N83" s="33">
        <f>IF(_xlfn.XLOOKUP(C83,Raw_Data_Paid_23!$C$4:$C$2114,Raw_Data_Paid_23!$C$4:$C$2114,1)= 1,1,0)</f>
        <v>1</v>
      </c>
      <c r="O83" t="str">
        <f>IF(M83=$W$7,IF(AND(N83,_xlfn.XLOOKUP(C83,Raw_Data_OS_23!$C$7:$C$4518,Raw_Data_OS_23!$G$7:$G$4518,0)=G83),"A",IF(_xlfn.XLOOKUP(C83,Raw_Data_Paid_23!$C$4:$C$2114,Raw_Data_Paid_23!$C$4:$C$2114,"B1")="B1","B1","B2")),IF(_xlfn.XLOOKUP(C83,Raw_Data_Paid_23!$C$4:$C$2114,Raw_Data_Paid_23!$C$4:$C$2114,"C1")="C1","C1","C2"))</f>
        <v>B1</v>
      </c>
      <c r="P83" t="str">
        <f t="shared" si="22"/>
        <v>2020B1Motor Commercial</v>
      </c>
      <c r="AB83" s="59" t="str">
        <f t="shared" si="4"/>
        <v/>
      </c>
    </row>
    <row r="84" spans="3:28" x14ac:dyDescent="0.35">
      <c r="C84" s="6" t="s">
        <v>59</v>
      </c>
      <c r="D84" s="7" t="s">
        <v>4012</v>
      </c>
      <c r="E84" s="7" t="s">
        <v>4013</v>
      </c>
      <c r="F84" s="8" t="s">
        <v>3908</v>
      </c>
      <c r="G84" s="9">
        <v>382968</v>
      </c>
      <c r="H84" s="10">
        <v>2020</v>
      </c>
      <c r="I84" s="10">
        <v>2020</v>
      </c>
      <c r="J84" s="11" t="s">
        <v>35</v>
      </c>
      <c r="K84" s="12">
        <v>382968</v>
      </c>
      <c r="L84" s="12">
        <v>1</v>
      </c>
      <c r="M84" s="33" t="str">
        <f>IF(_xlfn.XLOOKUP(C84,Raw_Data_OS_23!$C$7:$C$4518,Raw_Data_OS_23!$G$7:$G$4518,"Paid/ Closed")="Paid/ Closed","Paid/ Closed", "Still_Outstanding")</f>
        <v>Still_Outstanding</v>
      </c>
      <c r="N84" s="33">
        <f>IF(_xlfn.XLOOKUP(C84,Raw_Data_Paid_23!$C$4:$C$2114,Raw_Data_Paid_23!$C$4:$C$2114,1)= 1,1,0)</f>
        <v>1</v>
      </c>
      <c r="O84" t="str">
        <f>IF(M84=$W$7,IF(AND(N84,_xlfn.XLOOKUP(C84,Raw_Data_OS_23!$C$7:$C$4518,Raw_Data_OS_23!$G$7:$G$4518,0)=G84),"A",IF(_xlfn.XLOOKUP(C84,Raw_Data_Paid_23!$C$4:$C$2114,Raw_Data_Paid_23!$C$4:$C$2114,"B1")="B1","B1","B2")),IF(_xlfn.XLOOKUP(C84,Raw_Data_Paid_23!$C$4:$C$2114,Raw_Data_Paid_23!$C$4:$C$2114,"C1")="C1","C1","C2"))</f>
        <v>B1</v>
      </c>
      <c r="P84" t="str">
        <f t="shared" si="22"/>
        <v>2020B1Motor Commercial</v>
      </c>
      <c r="AB84" s="59" t="str">
        <f t="shared" si="4"/>
        <v/>
      </c>
    </row>
    <row r="85" spans="3:28" x14ac:dyDescent="0.35">
      <c r="C85" s="6" t="s">
        <v>565</v>
      </c>
      <c r="D85" s="7" t="s">
        <v>4014</v>
      </c>
      <c r="E85" s="7" t="s">
        <v>4015</v>
      </c>
      <c r="F85" s="8" t="s">
        <v>3908</v>
      </c>
      <c r="G85" s="9">
        <v>1000</v>
      </c>
      <c r="H85" s="10">
        <v>2020</v>
      </c>
      <c r="I85" s="10">
        <v>2020</v>
      </c>
      <c r="J85" s="11" t="s">
        <v>11</v>
      </c>
      <c r="K85" s="12">
        <v>1000</v>
      </c>
      <c r="L85" s="12">
        <v>1</v>
      </c>
      <c r="M85" s="33" t="str">
        <f>IF(_xlfn.XLOOKUP(C85,Raw_Data_OS_23!$C$7:$C$4518,Raw_Data_OS_23!$G$7:$G$4518,"Paid/ Closed")="Paid/ Closed","Paid/ Closed", "Still_Outstanding")</f>
        <v>Still_Outstanding</v>
      </c>
      <c r="N85" s="33">
        <f>IF(_xlfn.XLOOKUP(C85,Raw_Data_Paid_23!$C$4:$C$2114,Raw_Data_Paid_23!$C$4:$C$2114,1)= 1,1,0)</f>
        <v>1</v>
      </c>
      <c r="O85" t="str">
        <f>IF(M85=$W$7,IF(AND(N85,_xlfn.XLOOKUP(C85,Raw_Data_OS_23!$C$7:$C$4518,Raw_Data_OS_23!$G$7:$G$4518,0)=G85),"A",IF(_xlfn.XLOOKUP(C85,Raw_Data_Paid_23!$C$4:$C$2114,Raw_Data_Paid_23!$C$4:$C$2114,"B1")="B1","B1","B2")),IF(_xlfn.XLOOKUP(C85,Raw_Data_Paid_23!$C$4:$C$2114,Raw_Data_Paid_23!$C$4:$C$2114,"C1")="C1","C1","C2"))</f>
        <v>B1</v>
      </c>
      <c r="P85" t="str">
        <f t="shared" si="22"/>
        <v>2020B1Motor Commercial</v>
      </c>
      <c r="AB85" s="59" t="str">
        <f t="shared" si="4"/>
        <v/>
      </c>
    </row>
    <row r="86" spans="3:28" x14ac:dyDescent="0.35">
      <c r="C86" s="6" t="s">
        <v>566</v>
      </c>
      <c r="D86" s="7" t="s">
        <v>4016</v>
      </c>
      <c r="E86" s="7" t="s">
        <v>4015</v>
      </c>
      <c r="F86" s="8" t="s">
        <v>3908</v>
      </c>
      <c r="G86" s="9">
        <v>5000</v>
      </c>
      <c r="H86" s="10">
        <v>2020</v>
      </c>
      <c r="I86" s="10">
        <v>2020</v>
      </c>
      <c r="J86" s="11" t="s">
        <v>11</v>
      </c>
      <c r="K86" s="12">
        <v>5000</v>
      </c>
      <c r="L86" s="12">
        <v>1</v>
      </c>
      <c r="M86" s="33" t="str">
        <f>IF(_xlfn.XLOOKUP(C86,Raw_Data_OS_23!$C$7:$C$4518,Raw_Data_OS_23!$G$7:$G$4518,"Paid/ Closed")="Paid/ Closed","Paid/ Closed", "Still_Outstanding")</f>
        <v>Still_Outstanding</v>
      </c>
      <c r="N86" s="33">
        <f>IF(_xlfn.XLOOKUP(C86,Raw_Data_Paid_23!$C$4:$C$2114,Raw_Data_Paid_23!$C$4:$C$2114,1)= 1,1,0)</f>
        <v>1</v>
      </c>
      <c r="O86" t="str">
        <f>IF(M86=$W$7,IF(AND(N86,_xlfn.XLOOKUP(C86,Raw_Data_OS_23!$C$7:$C$4518,Raw_Data_OS_23!$G$7:$G$4518,0)=G86),"A",IF(_xlfn.XLOOKUP(C86,Raw_Data_Paid_23!$C$4:$C$2114,Raw_Data_Paid_23!$C$4:$C$2114,"B1")="B1","B1","B2")),IF(_xlfn.XLOOKUP(C86,Raw_Data_Paid_23!$C$4:$C$2114,Raw_Data_Paid_23!$C$4:$C$2114,"C1")="C1","C1","C2"))</f>
        <v>B1</v>
      </c>
      <c r="P86" t="str">
        <f t="shared" si="22"/>
        <v>2020B1Motor Commercial</v>
      </c>
      <c r="T86" t="s">
        <v>5</v>
      </c>
      <c r="U86" s="52">
        <v>2016</v>
      </c>
      <c r="V86" s="52"/>
      <c r="AB86" s="59" t="str">
        <f t="shared" si="4"/>
        <v>2016</v>
      </c>
    </row>
    <row r="87" spans="3:28" x14ac:dyDescent="0.35">
      <c r="C87" s="6" t="s">
        <v>60</v>
      </c>
      <c r="D87" s="7" t="s">
        <v>3944</v>
      </c>
      <c r="E87" s="7" t="s">
        <v>3944</v>
      </c>
      <c r="F87" s="8" t="s">
        <v>3910</v>
      </c>
      <c r="G87" s="9">
        <v>40</v>
      </c>
      <c r="H87" s="10">
        <v>2020</v>
      </c>
      <c r="I87" s="10">
        <v>2020</v>
      </c>
      <c r="J87" s="11" t="s">
        <v>28</v>
      </c>
      <c r="K87" s="12">
        <v>40</v>
      </c>
      <c r="L87" s="12">
        <v>1</v>
      </c>
      <c r="M87" s="33" t="str">
        <f>IF(_xlfn.XLOOKUP(C87,Raw_Data_OS_23!$C$7:$C$4518,Raw_Data_OS_23!$G$7:$G$4518,"Paid/ Closed")="Paid/ Closed","Paid/ Closed", "Still_Outstanding")</f>
        <v>Still_Outstanding</v>
      </c>
      <c r="N87" s="33">
        <f>IF(_xlfn.XLOOKUP(C87,Raw_Data_Paid_23!$C$4:$C$2114,Raw_Data_Paid_23!$C$4:$C$2114,1)= 1,1,0)</f>
        <v>1</v>
      </c>
      <c r="O87" t="str">
        <f>IF(M87=$W$7,IF(AND(N87,_xlfn.XLOOKUP(C87,Raw_Data_OS_23!$C$7:$C$4518,Raw_Data_OS_23!$G$7:$G$4518,0)=G87),"A",IF(_xlfn.XLOOKUP(C87,Raw_Data_Paid_23!$C$4:$C$2114,Raw_Data_Paid_23!$C$4:$C$2114,"B1")="B1","B1","B2")),IF(_xlfn.XLOOKUP(C87,Raw_Data_Paid_23!$C$4:$C$2114,Raw_Data_Paid_23!$C$4:$C$2114,"C1")="C1","C1","C2"))</f>
        <v>B1</v>
      </c>
      <c r="P87" t="str">
        <f t="shared" si="22"/>
        <v>2020B1Motor Private</v>
      </c>
      <c r="W87" t="s">
        <v>7007</v>
      </c>
      <c r="AB87" s="59" t="str">
        <f t="shared" si="4"/>
        <v/>
      </c>
    </row>
    <row r="88" spans="3:28" x14ac:dyDescent="0.35">
      <c r="C88" s="6" t="s">
        <v>61</v>
      </c>
      <c r="D88" s="7" t="s">
        <v>4015</v>
      </c>
      <c r="E88" s="7" t="s">
        <v>4017</v>
      </c>
      <c r="F88" s="8" t="s">
        <v>3908</v>
      </c>
      <c r="G88" s="9">
        <v>7430</v>
      </c>
      <c r="H88" s="10">
        <v>2020</v>
      </c>
      <c r="I88" s="10">
        <v>2020</v>
      </c>
      <c r="J88" s="11" t="s">
        <v>11</v>
      </c>
      <c r="K88" s="12">
        <v>7430</v>
      </c>
      <c r="L88" s="12">
        <v>1</v>
      </c>
      <c r="M88" s="33" t="str">
        <f>IF(_xlfn.XLOOKUP(C88,Raw_Data_OS_23!$C$7:$C$4518,Raw_Data_OS_23!$G$7:$G$4518,"Paid/ Closed")="Paid/ Closed","Paid/ Closed", "Still_Outstanding")</f>
        <v>Still_Outstanding</v>
      </c>
      <c r="N88" s="33">
        <f>IF(_xlfn.XLOOKUP(C88,Raw_Data_Paid_23!$C$4:$C$2114,Raw_Data_Paid_23!$C$4:$C$2114,1)= 1,1,0)</f>
        <v>1</v>
      </c>
      <c r="O88" t="str">
        <f>IF(M88=$W$7,IF(AND(N88,_xlfn.XLOOKUP(C88,Raw_Data_OS_23!$C$7:$C$4518,Raw_Data_OS_23!$G$7:$G$4518,0)=G88),"A",IF(_xlfn.XLOOKUP(C88,Raw_Data_Paid_23!$C$4:$C$2114,Raw_Data_Paid_23!$C$4:$C$2114,"B1")="B1","B1","B2")),IF(_xlfn.XLOOKUP(C88,Raw_Data_Paid_23!$C$4:$C$2114,Raw_Data_Paid_23!$C$4:$C$2114,"C1")="C1","C1","C2"))</f>
        <v>B1</v>
      </c>
      <c r="P88" t="str">
        <f t="shared" si="22"/>
        <v>2020B1Motor Commercial</v>
      </c>
      <c r="U88">
        <f>U86</f>
        <v>2016</v>
      </c>
      <c r="W88" t="s">
        <v>7009</v>
      </c>
      <c r="X88">
        <f>COUNTIFS($O$5:$O$4516,W88,$H$5:$H$4516,$U$86)</f>
        <v>0</v>
      </c>
      <c r="Y88" s="16">
        <f>SUMIFS($G$5:$G$4516,$O$5:$O$4516,W88,$H$5:$H$4516,$U$86)</f>
        <v>0</v>
      </c>
      <c r="Z88" s="17">
        <f>Y88/$Y$93</f>
        <v>0</v>
      </c>
      <c r="AB88" s="59" t="str">
        <f t="shared" ref="AB88:AB149" si="27">IF(U88="","",U88&amp;W88)</f>
        <v>2016C2</v>
      </c>
    </row>
    <row r="89" spans="3:28" x14ac:dyDescent="0.35">
      <c r="C89" s="6" t="s">
        <v>62</v>
      </c>
      <c r="D89" s="7" t="s">
        <v>4018</v>
      </c>
      <c r="E89" s="7" t="s">
        <v>4019</v>
      </c>
      <c r="F89" s="8" t="s">
        <v>3908</v>
      </c>
      <c r="G89" s="9">
        <v>10000</v>
      </c>
      <c r="H89" s="10">
        <v>2020</v>
      </c>
      <c r="I89" s="10">
        <v>2020</v>
      </c>
      <c r="J89" s="11" t="s">
        <v>11</v>
      </c>
      <c r="K89" s="12">
        <v>10000</v>
      </c>
      <c r="L89" s="12">
        <v>1</v>
      </c>
      <c r="M89" s="33" t="str">
        <f>IF(_xlfn.XLOOKUP(C89,Raw_Data_OS_23!$C$7:$C$4518,Raw_Data_OS_23!$G$7:$G$4518,"Paid/ Closed")="Paid/ Closed","Paid/ Closed", "Still_Outstanding")</f>
        <v>Still_Outstanding</v>
      </c>
      <c r="N89" s="33">
        <f>IF(_xlfn.XLOOKUP(C89,Raw_Data_Paid_23!$C$4:$C$2114,Raw_Data_Paid_23!$C$4:$C$2114,1)= 1,1,0)</f>
        <v>1</v>
      </c>
      <c r="O89" t="str">
        <f>IF(M89=$W$7,IF(AND(N89,_xlfn.XLOOKUP(C89,Raw_Data_OS_23!$C$7:$C$4518,Raw_Data_OS_23!$G$7:$G$4518,0)=G89),"A",IF(_xlfn.XLOOKUP(C89,Raw_Data_Paid_23!$C$4:$C$2114,Raw_Data_Paid_23!$C$4:$C$2114,"B1")="B1","B1","B2")),IF(_xlfn.XLOOKUP(C89,Raw_Data_Paid_23!$C$4:$C$2114,Raw_Data_Paid_23!$C$4:$C$2114,"C1")="C1","C1","C2"))</f>
        <v>B1</v>
      </c>
      <c r="P89" t="str">
        <f t="shared" si="22"/>
        <v>2020B1Motor Commercial</v>
      </c>
      <c r="U89">
        <f>U88</f>
        <v>2016</v>
      </c>
      <c r="W89" t="s">
        <v>6982</v>
      </c>
      <c r="X89">
        <f t="shared" ref="X89:X92" si="28">COUNTIFS($O$5:$O$4516,W89,$H$5:$H$4516,$U$86)</f>
        <v>0</v>
      </c>
      <c r="Y89" s="16">
        <f t="shared" ref="Y89:Y92" si="29">SUMIFS($G$5:$G$4516,$O$5:$O$4516,W89,$H$5:$H$4516,$U$86)</f>
        <v>0</v>
      </c>
      <c r="Z89" s="17">
        <f t="shared" ref="Z89:Z92" si="30">Y89/$Y$93</f>
        <v>0</v>
      </c>
      <c r="AB89" s="59" t="str">
        <f t="shared" si="27"/>
        <v>2016B2</v>
      </c>
    </row>
    <row r="90" spans="3:28" x14ac:dyDescent="0.35">
      <c r="C90" s="6" t="s">
        <v>567</v>
      </c>
      <c r="D90" s="7" t="s">
        <v>3951</v>
      </c>
      <c r="E90" s="7" t="s">
        <v>4020</v>
      </c>
      <c r="F90" s="8" t="s">
        <v>3908</v>
      </c>
      <c r="G90" s="9">
        <v>100000</v>
      </c>
      <c r="H90" s="10">
        <v>2020</v>
      </c>
      <c r="I90" s="10">
        <v>2020</v>
      </c>
      <c r="J90" s="11" t="s">
        <v>11</v>
      </c>
      <c r="K90" s="12">
        <v>100000</v>
      </c>
      <c r="L90" s="12">
        <v>1</v>
      </c>
      <c r="M90" s="33" t="str">
        <f>IF(_xlfn.XLOOKUP(C90,Raw_Data_OS_23!$C$7:$C$4518,Raw_Data_OS_23!$G$7:$G$4518,"Paid/ Closed")="Paid/ Closed","Paid/ Closed", "Still_Outstanding")</f>
        <v>Still_Outstanding</v>
      </c>
      <c r="N90" s="33">
        <f>IF(_xlfn.XLOOKUP(C90,Raw_Data_Paid_23!$C$4:$C$2114,Raw_Data_Paid_23!$C$4:$C$2114,1)= 1,1,0)</f>
        <v>1</v>
      </c>
      <c r="O90" t="str">
        <f>IF(M90=$W$7,IF(AND(N90,_xlfn.XLOOKUP(C90,Raw_Data_OS_23!$C$7:$C$4518,Raw_Data_OS_23!$G$7:$G$4518,0)=G90),"A",IF(_xlfn.XLOOKUP(C90,Raw_Data_Paid_23!$C$4:$C$2114,Raw_Data_Paid_23!$C$4:$C$2114,"B1")="B1","B1","B2")),IF(_xlfn.XLOOKUP(C90,Raw_Data_Paid_23!$C$4:$C$2114,Raw_Data_Paid_23!$C$4:$C$2114,"C1")="C1","C1","C2"))</f>
        <v>B1</v>
      </c>
      <c r="P90" t="str">
        <f t="shared" si="22"/>
        <v>2020B1Motor Commercial</v>
      </c>
      <c r="U90">
        <f t="shared" ref="U90:U92" si="31">U89</f>
        <v>2016</v>
      </c>
      <c r="W90" t="s">
        <v>6977</v>
      </c>
      <c r="X90">
        <f t="shared" si="28"/>
        <v>22</v>
      </c>
      <c r="Y90" s="16">
        <f t="shared" si="29"/>
        <v>4814721.4974999996</v>
      </c>
      <c r="Z90" s="17">
        <f t="shared" si="30"/>
        <v>0.39565049732856911</v>
      </c>
      <c r="AB90" s="59" t="str">
        <f t="shared" si="27"/>
        <v>2016A</v>
      </c>
    </row>
    <row r="91" spans="3:28" x14ac:dyDescent="0.35">
      <c r="C91" s="6" t="s">
        <v>568</v>
      </c>
      <c r="D91" s="7" t="s">
        <v>4021</v>
      </c>
      <c r="E91" s="7" t="s">
        <v>4022</v>
      </c>
      <c r="F91" s="8" t="s">
        <v>3908</v>
      </c>
      <c r="G91" s="9">
        <v>292105.26319999999</v>
      </c>
      <c r="H91" s="10">
        <v>2020</v>
      </c>
      <c r="I91" s="10">
        <v>2020</v>
      </c>
      <c r="J91" s="11" t="s">
        <v>11</v>
      </c>
      <c r="K91" s="12">
        <v>-157894.73680000001</v>
      </c>
      <c r="L91" s="12">
        <v>1</v>
      </c>
      <c r="M91" s="33" t="str">
        <f>IF(_xlfn.XLOOKUP(C91,Raw_Data_OS_23!$C$7:$C$4518,Raw_Data_OS_23!$G$7:$G$4518,"Paid/ Closed")="Paid/ Closed","Paid/ Closed", "Still_Outstanding")</f>
        <v>Still_Outstanding</v>
      </c>
      <c r="N91" s="33">
        <f>IF(_xlfn.XLOOKUP(C91,Raw_Data_Paid_23!$C$4:$C$2114,Raw_Data_Paid_23!$C$4:$C$2114,1)= 1,1,0)</f>
        <v>1</v>
      </c>
      <c r="O91" t="str">
        <f>IF(M91=$W$7,IF(AND(N91,_xlfn.XLOOKUP(C91,Raw_Data_OS_23!$C$7:$C$4518,Raw_Data_OS_23!$G$7:$G$4518,0)=G91),"A",IF(_xlfn.XLOOKUP(C91,Raw_Data_Paid_23!$C$4:$C$2114,Raw_Data_Paid_23!$C$4:$C$2114,"B1")="B1","B1","B2")),IF(_xlfn.XLOOKUP(C91,Raw_Data_Paid_23!$C$4:$C$2114,Raw_Data_Paid_23!$C$4:$C$2114,"C1")="C1","C1","C2"))</f>
        <v>B1</v>
      </c>
      <c r="P91" t="str">
        <f t="shared" si="22"/>
        <v>2020B1Motor Commercial</v>
      </c>
      <c r="U91">
        <f t="shared" si="31"/>
        <v>2016</v>
      </c>
      <c r="W91" t="s">
        <v>6978</v>
      </c>
      <c r="X91">
        <f t="shared" si="28"/>
        <v>16</v>
      </c>
      <c r="Y91" s="16">
        <f t="shared" si="29"/>
        <v>6270047.1185999997</v>
      </c>
      <c r="Z91" s="17">
        <f t="shared" si="30"/>
        <v>0.51524210944200133</v>
      </c>
      <c r="AB91" s="59" t="str">
        <f t="shared" si="27"/>
        <v>2016B1</v>
      </c>
    </row>
    <row r="92" spans="3:28" x14ac:dyDescent="0.35">
      <c r="C92" s="6" t="s">
        <v>63</v>
      </c>
      <c r="D92" s="7" t="s">
        <v>3942</v>
      </c>
      <c r="E92" s="7" t="s">
        <v>4023</v>
      </c>
      <c r="F92" s="8" t="s">
        <v>3908</v>
      </c>
      <c r="G92" s="9">
        <v>11650</v>
      </c>
      <c r="H92" s="10">
        <v>2020</v>
      </c>
      <c r="I92" s="10">
        <v>2020</v>
      </c>
      <c r="J92" s="11" t="s">
        <v>11</v>
      </c>
      <c r="K92" s="12">
        <v>11650</v>
      </c>
      <c r="L92" s="12">
        <v>1</v>
      </c>
      <c r="M92" s="33" t="str">
        <f>IF(_xlfn.XLOOKUP(C92,Raw_Data_OS_23!$C$7:$C$4518,Raw_Data_OS_23!$G$7:$G$4518,"Paid/ Closed")="Paid/ Closed","Paid/ Closed", "Still_Outstanding")</f>
        <v>Still_Outstanding</v>
      </c>
      <c r="N92" s="33">
        <f>IF(_xlfn.XLOOKUP(C92,Raw_Data_Paid_23!$C$4:$C$2114,Raw_Data_Paid_23!$C$4:$C$2114,1)= 1,1,0)</f>
        <v>1</v>
      </c>
      <c r="O92" t="str">
        <f>IF(M92=$W$7,IF(AND(N92,_xlfn.XLOOKUP(C92,Raw_Data_OS_23!$C$7:$C$4518,Raw_Data_OS_23!$G$7:$G$4518,0)=G92),"A",IF(_xlfn.XLOOKUP(C92,Raw_Data_Paid_23!$C$4:$C$2114,Raw_Data_Paid_23!$C$4:$C$2114,"B1")="B1","B1","B2")),IF(_xlfn.XLOOKUP(C92,Raw_Data_Paid_23!$C$4:$C$2114,Raw_Data_Paid_23!$C$4:$C$2114,"C1")="C1","C1","C2"))</f>
        <v>B1</v>
      </c>
      <c r="P92" t="str">
        <f t="shared" si="22"/>
        <v>2020B1Motor Commercial</v>
      </c>
      <c r="U92">
        <f t="shared" si="31"/>
        <v>2016</v>
      </c>
      <c r="W92" t="s">
        <v>7008</v>
      </c>
      <c r="X92">
        <f t="shared" si="28"/>
        <v>22</v>
      </c>
      <c r="Y92" s="16">
        <f t="shared" si="29"/>
        <v>1084359.2631999999</v>
      </c>
      <c r="Z92" s="17">
        <f t="shared" si="30"/>
        <v>8.9107393229429621E-2</v>
      </c>
      <c r="AB92" s="59" t="str">
        <f t="shared" si="27"/>
        <v>2016C1</v>
      </c>
    </row>
    <row r="93" spans="3:28" x14ac:dyDescent="0.35">
      <c r="C93" s="6" t="s">
        <v>569</v>
      </c>
      <c r="D93" s="7" t="s">
        <v>3907</v>
      </c>
      <c r="E93" s="7" t="s">
        <v>4024</v>
      </c>
      <c r="F93" s="8" t="s">
        <v>3908</v>
      </c>
      <c r="G93" s="9">
        <v>10000</v>
      </c>
      <c r="H93" s="10">
        <v>2020</v>
      </c>
      <c r="I93" s="10">
        <v>2020</v>
      </c>
      <c r="J93" s="11" t="s">
        <v>11</v>
      </c>
      <c r="K93" s="12">
        <v>10000</v>
      </c>
      <c r="L93" s="12">
        <v>1</v>
      </c>
      <c r="M93" s="33" t="str">
        <f>IF(_xlfn.XLOOKUP(C93,Raw_Data_OS_23!$C$7:$C$4518,Raw_Data_OS_23!$G$7:$G$4518,"Paid/ Closed")="Paid/ Closed","Paid/ Closed", "Still_Outstanding")</f>
        <v>Still_Outstanding</v>
      </c>
      <c r="N93" s="33">
        <f>IF(_xlfn.XLOOKUP(C93,Raw_Data_Paid_23!$C$4:$C$2114,Raw_Data_Paid_23!$C$4:$C$2114,1)= 1,1,0)</f>
        <v>1</v>
      </c>
      <c r="O93" t="str">
        <f>IF(M93=$W$7,IF(AND(N93,_xlfn.XLOOKUP(C93,Raw_Data_OS_23!$C$7:$C$4518,Raw_Data_OS_23!$G$7:$G$4518,0)=G93),"A",IF(_xlfn.XLOOKUP(C93,Raw_Data_Paid_23!$C$4:$C$2114,Raw_Data_Paid_23!$C$4:$C$2114,"B1")="B1","B1","B2")),IF(_xlfn.XLOOKUP(C93,Raw_Data_Paid_23!$C$4:$C$2114,Raw_Data_Paid_23!$C$4:$C$2114,"C1")="C1","C1","C2"))</f>
        <v>B1</v>
      </c>
      <c r="P93" t="str">
        <f t="shared" si="22"/>
        <v>2020B1Motor Commercial</v>
      </c>
      <c r="X93" s="50">
        <f>SUM(X88:X92)</f>
        <v>60</v>
      </c>
      <c r="Y93" s="51">
        <f>SUM(Y88:Y92)</f>
        <v>12169127.879299998</v>
      </c>
      <c r="Z93" s="53">
        <f>SUM(Z88:Z92)</f>
        <v>1</v>
      </c>
      <c r="AB93" s="59" t="str">
        <f t="shared" si="27"/>
        <v/>
      </c>
    </row>
    <row r="94" spans="3:28" x14ac:dyDescent="0.35">
      <c r="C94" s="6" t="s">
        <v>570</v>
      </c>
      <c r="D94" s="7" t="s">
        <v>4025</v>
      </c>
      <c r="E94" s="7" t="s">
        <v>4025</v>
      </c>
      <c r="F94" s="8" t="s">
        <v>3910</v>
      </c>
      <c r="G94" s="9">
        <v>60</v>
      </c>
      <c r="H94" s="10">
        <v>2020</v>
      </c>
      <c r="I94" s="10">
        <v>2020</v>
      </c>
      <c r="J94" s="11" t="s">
        <v>28</v>
      </c>
      <c r="K94" s="12">
        <v>60</v>
      </c>
      <c r="L94" s="12">
        <v>1</v>
      </c>
      <c r="M94" s="33" t="str">
        <f>IF(_xlfn.XLOOKUP(C94,Raw_Data_OS_23!$C$7:$C$4518,Raw_Data_OS_23!$G$7:$G$4518,"Paid/ Closed")="Paid/ Closed","Paid/ Closed", "Still_Outstanding")</f>
        <v>Paid/ Closed</v>
      </c>
      <c r="N94" s="33">
        <f>IF(_xlfn.XLOOKUP(C94,Raw_Data_Paid_23!$C$4:$C$2114,Raw_Data_Paid_23!$C$4:$C$2114,1)= 1,1,0)</f>
        <v>1</v>
      </c>
      <c r="O94" t="str">
        <f>IF(M94=$W$7,IF(AND(N94,_xlfn.XLOOKUP(C94,Raw_Data_OS_23!$C$7:$C$4518,Raw_Data_OS_23!$G$7:$G$4518,0)=G94),"A",IF(_xlfn.XLOOKUP(C94,Raw_Data_Paid_23!$C$4:$C$2114,Raw_Data_Paid_23!$C$4:$C$2114,"B1")="B1","B1","B2")),IF(_xlfn.XLOOKUP(C94,Raw_Data_Paid_23!$C$4:$C$2114,Raw_Data_Paid_23!$C$4:$C$2114,"C1")="C1","C1","C2"))</f>
        <v>C1</v>
      </c>
      <c r="P94" t="str">
        <f t="shared" si="22"/>
        <v>2020C1Motor Private</v>
      </c>
      <c r="AB94" s="59" t="str">
        <f t="shared" si="27"/>
        <v/>
      </c>
    </row>
    <row r="95" spans="3:28" x14ac:dyDescent="0.35">
      <c r="C95" s="6" t="s">
        <v>571</v>
      </c>
      <c r="D95" s="7" t="s">
        <v>4026</v>
      </c>
      <c r="E95" s="7" t="s">
        <v>4027</v>
      </c>
      <c r="F95" s="8" t="s">
        <v>3908</v>
      </c>
      <c r="G95" s="9">
        <v>10000</v>
      </c>
      <c r="H95" s="10">
        <v>2020</v>
      </c>
      <c r="I95" s="10">
        <v>2020</v>
      </c>
      <c r="J95" s="11" t="s">
        <v>11</v>
      </c>
      <c r="K95" s="12">
        <v>10000</v>
      </c>
      <c r="L95" s="12">
        <v>1</v>
      </c>
      <c r="M95" s="33" t="str">
        <f>IF(_xlfn.XLOOKUP(C95,Raw_Data_OS_23!$C$7:$C$4518,Raw_Data_OS_23!$G$7:$G$4518,"Paid/ Closed")="Paid/ Closed","Paid/ Closed", "Still_Outstanding")</f>
        <v>Still_Outstanding</v>
      </c>
      <c r="N95" s="33">
        <f>IF(_xlfn.XLOOKUP(C95,Raw_Data_Paid_23!$C$4:$C$2114,Raw_Data_Paid_23!$C$4:$C$2114,1)= 1,1,0)</f>
        <v>1</v>
      </c>
      <c r="O95" t="str">
        <f>IF(M95=$W$7,IF(AND(N95,_xlfn.XLOOKUP(C95,Raw_Data_OS_23!$C$7:$C$4518,Raw_Data_OS_23!$G$7:$G$4518,0)=G95),"A",IF(_xlfn.XLOOKUP(C95,Raw_Data_Paid_23!$C$4:$C$2114,Raw_Data_Paid_23!$C$4:$C$2114,"B1")="B1","B1","B2")),IF(_xlfn.XLOOKUP(C95,Raw_Data_Paid_23!$C$4:$C$2114,Raw_Data_Paid_23!$C$4:$C$2114,"C1")="C1","C1","C2"))</f>
        <v>B1</v>
      </c>
      <c r="P95" t="str">
        <f t="shared" si="22"/>
        <v>2020B1Motor Commercial</v>
      </c>
      <c r="AB95" s="59" t="str">
        <f t="shared" si="27"/>
        <v/>
      </c>
    </row>
    <row r="96" spans="3:28" x14ac:dyDescent="0.35">
      <c r="C96" s="6" t="s">
        <v>572</v>
      </c>
      <c r="D96" s="7" t="s">
        <v>4028</v>
      </c>
      <c r="E96" s="7" t="s">
        <v>4029</v>
      </c>
      <c r="F96" s="8" t="s">
        <v>3910</v>
      </c>
      <c r="G96" s="9">
        <v>100</v>
      </c>
      <c r="H96" s="10">
        <v>2020</v>
      </c>
      <c r="I96" s="10">
        <v>2020</v>
      </c>
      <c r="J96" s="11" t="s">
        <v>35</v>
      </c>
      <c r="K96" s="12">
        <v>100</v>
      </c>
      <c r="L96" s="12">
        <v>1</v>
      </c>
      <c r="M96" s="33" t="str">
        <f>IF(_xlfn.XLOOKUP(C96,Raw_Data_OS_23!$C$7:$C$4518,Raw_Data_OS_23!$G$7:$G$4518,"Paid/ Closed")="Paid/ Closed","Paid/ Closed", "Still_Outstanding")</f>
        <v>Still_Outstanding</v>
      </c>
      <c r="N96" s="33">
        <f>IF(_xlfn.XLOOKUP(C96,Raw_Data_Paid_23!$C$4:$C$2114,Raw_Data_Paid_23!$C$4:$C$2114,1)= 1,1,0)</f>
        <v>1</v>
      </c>
      <c r="O96" t="str">
        <f>IF(M96=$W$7,IF(AND(N96,_xlfn.XLOOKUP(C96,Raw_Data_OS_23!$C$7:$C$4518,Raw_Data_OS_23!$G$7:$G$4518,0)=G96),"A",IF(_xlfn.XLOOKUP(C96,Raw_Data_Paid_23!$C$4:$C$2114,Raw_Data_Paid_23!$C$4:$C$2114,"B1")="B1","B1","B2")),IF(_xlfn.XLOOKUP(C96,Raw_Data_Paid_23!$C$4:$C$2114,Raw_Data_Paid_23!$C$4:$C$2114,"C1")="C1","C1","C2"))</f>
        <v>B1</v>
      </c>
      <c r="P96" t="str">
        <f t="shared" si="22"/>
        <v>2020B1Motor Private</v>
      </c>
      <c r="AB96" s="59" t="str">
        <f t="shared" si="27"/>
        <v/>
      </c>
    </row>
    <row r="97" spans="3:28" x14ac:dyDescent="0.35">
      <c r="C97" s="6" t="s">
        <v>573</v>
      </c>
      <c r="D97" s="7" t="s">
        <v>4030</v>
      </c>
      <c r="E97" s="7" t="s">
        <v>4031</v>
      </c>
      <c r="F97" s="8" t="s">
        <v>3910</v>
      </c>
      <c r="G97" s="9">
        <v>1000</v>
      </c>
      <c r="H97" s="10">
        <v>2020</v>
      </c>
      <c r="I97" s="10">
        <v>2020</v>
      </c>
      <c r="J97" s="11" t="s">
        <v>35</v>
      </c>
      <c r="K97" s="12">
        <v>1000</v>
      </c>
      <c r="L97" s="12">
        <v>1</v>
      </c>
      <c r="M97" s="33" t="str">
        <f>IF(_xlfn.XLOOKUP(C97,Raw_Data_OS_23!$C$7:$C$4518,Raw_Data_OS_23!$G$7:$G$4518,"Paid/ Closed")="Paid/ Closed","Paid/ Closed", "Still_Outstanding")</f>
        <v>Still_Outstanding</v>
      </c>
      <c r="N97" s="33">
        <f>IF(_xlfn.XLOOKUP(C97,Raw_Data_Paid_23!$C$4:$C$2114,Raw_Data_Paid_23!$C$4:$C$2114,1)= 1,1,0)</f>
        <v>1</v>
      </c>
      <c r="O97" t="str">
        <f>IF(M97=$W$7,IF(AND(N97,_xlfn.XLOOKUP(C97,Raw_Data_OS_23!$C$7:$C$4518,Raw_Data_OS_23!$G$7:$G$4518,0)=G97),"A",IF(_xlfn.XLOOKUP(C97,Raw_Data_Paid_23!$C$4:$C$2114,Raw_Data_Paid_23!$C$4:$C$2114,"B1")="B1","B1","B2")),IF(_xlfn.XLOOKUP(C97,Raw_Data_Paid_23!$C$4:$C$2114,Raw_Data_Paid_23!$C$4:$C$2114,"C1")="C1","C1","C2"))</f>
        <v>B1</v>
      </c>
      <c r="P97" t="str">
        <f t="shared" si="22"/>
        <v>2020B1Motor Private</v>
      </c>
      <c r="AB97" s="59" t="str">
        <f t="shared" si="27"/>
        <v/>
      </c>
    </row>
    <row r="98" spans="3:28" x14ac:dyDescent="0.35">
      <c r="C98" s="6" t="s">
        <v>64</v>
      </c>
      <c r="D98" s="7" t="s">
        <v>4032</v>
      </c>
      <c r="E98" s="7" t="s">
        <v>4033</v>
      </c>
      <c r="F98" s="8" t="s">
        <v>3910</v>
      </c>
      <c r="G98" s="9">
        <v>504</v>
      </c>
      <c r="H98" s="10">
        <v>2019</v>
      </c>
      <c r="I98" s="10">
        <v>2019</v>
      </c>
      <c r="J98" s="11" t="s">
        <v>51</v>
      </c>
      <c r="K98" s="12">
        <v>504</v>
      </c>
      <c r="L98" s="12">
        <v>1</v>
      </c>
      <c r="M98" s="33" t="str">
        <f>IF(_xlfn.XLOOKUP(C98,Raw_Data_OS_23!$C$7:$C$4518,Raw_Data_OS_23!$G$7:$G$4518,"Paid/ Closed")="Paid/ Closed","Paid/ Closed", "Still_Outstanding")</f>
        <v>Paid/ Closed</v>
      </c>
      <c r="N98" s="33">
        <f>IF(_xlfn.XLOOKUP(C98,Raw_Data_Paid_23!$C$4:$C$2114,Raw_Data_Paid_23!$C$4:$C$2114,1)= 1,1,0)</f>
        <v>1</v>
      </c>
      <c r="O98" t="str">
        <f>IF(M98=$W$7,IF(AND(N98,_xlfn.XLOOKUP(C98,Raw_Data_OS_23!$C$7:$C$4518,Raw_Data_OS_23!$G$7:$G$4518,0)=G98),"A",IF(_xlfn.XLOOKUP(C98,Raw_Data_Paid_23!$C$4:$C$2114,Raw_Data_Paid_23!$C$4:$C$2114,"B1")="B1","B1","B2")),IF(_xlfn.XLOOKUP(C98,Raw_Data_Paid_23!$C$4:$C$2114,Raw_Data_Paid_23!$C$4:$C$2114,"C1")="C1","C1","C2"))</f>
        <v>C1</v>
      </c>
      <c r="P98" t="str">
        <f t="shared" si="22"/>
        <v>2019C1Motor Private</v>
      </c>
      <c r="T98" t="s">
        <v>5</v>
      </c>
      <c r="U98" s="52">
        <v>2015</v>
      </c>
      <c r="V98" s="52"/>
      <c r="AB98" s="59" t="str">
        <f t="shared" si="27"/>
        <v>2015</v>
      </c>
    </row>
    <row r="99" spans="3:28" x14ac:dyDescent="0.35">
      <c r="C99" s="6" t="s">
        <v>574</v>
      </c>
      <c r="D99" s="7" t="s">
        <v>4034</v>
      </c>
      <c r="E99" s="7" t="s">
        <v>4035</v>
      </c>
      <c r="F99" s="8" t="s">
        <v>3910</v>
      </c>
      <c r="G99" s="9">
        <v>752</v>
      </c>
      <c r="H99" s="10">
        <v>2019</v>
      </c>
      <c r="I99" s="10">
        <v>2019</v>
      </c>
      <c r="J99" s="11" t="s">
        <v>25</v>
      </c>
      <c r="K99" s="12">
        <v>752</v>
      </c>
      <c r="L99" s="12">
        <v>1</v>
      </c>
      <c r="M99" s="33" t="str">
        <f>IF(_xlfn.XLOOKUP(C99,Raw_Data_OS_23!$C$7:$C$4518,Raw_Data_OS_23!$G$7:$G$4518,"Paid/ Closed")="Paid/ Closed","Paid/ Closed", "Still_Outstanding")</f>
        <v>Paid/ Closed</v>
      </c>
      <c r="N99" s="33">
        <f>IF(_xlfn.XLOOKUP(C99,Raw_Data_Paid_23!$C$4:$C$2114,Raw_Data_Paid_23!$C$4:$C$2114,1)= 1,1,0)</f>
        <v>1</v>
      </c>
      <c r="O99" t="str">
        <f>IF(M99=$W$7,IF(AND(N99,_xlfn.XLOOKUP(C99,Raw_Data_OS_23!$C$7:$C$4518,Raw_Data_OS_23!$G$7:$G$4518,0)=G99),"A",IF(_xlfn.XLOOKUP(C99,Raw_Data_Paid_23!$C$4:$C$2114,Raw_Data_Paid_23!$C$4:$C$2114,"B1")="B1","B1","B2")),IF(_xlfn.XLOOKUP(C99,Raw_Data_Paid_23!$C$4:$C$2114,Raw_Data_Paid_23!$C$4:$C$2114,"C1")="C1","C1","C2"))</f>
        <v>C1</v>
      </c>
      <c r="P99" t="str">
        <f t="shared" si="22"/>
        <v>2019C1Motor Private</v>
      </c>
      <c r="W99" t="s">
        <v>7007</v>
      </c>
      <c r="AB99" s="59" t="str">
        <f t="shared" si="27"/>
        <v/>
      </c>
    </row>
    <row r="100" spans="3:28" x14ac:dyDescent="0.35">
      <c r="C100" s="6" t="s">
        <v>575</v>
      </c>
      <c r="D100" s="7" t="s">
        <v>4036</v>
      </c>
      <c r="E100" s="7" t="s">
        <v>4037</v>
      </c>
      <c r="F100" s="8" t="s">
        <v>3910</v>
      </c>
      <c r="G100" s="9">
        <v>100</v>
      </c>
      <c r="H100" s="10">
        <v>2019</v>
      </c>
      <c r="I100" s="10">
        <v>2019</v>
      </c>
      <c r="J100" s="11" t="s">
        <v>25</v>
      </c>
      <c r="K100" s="12">
        <v>100</v>
      </c>
      <c r="L100" s="12">
        <v>1</v>
      </c>
      <c r="M100" s="33" t="str">
        <f>IF(_xlfn.XLOOKUP(C100,Raw_Data_OS_23!$C$7:$C$4518,Raw_Data_OS_23!$G$7:$G$4518,"Paid/ Closed")="Paid/ Closed","Paid/ Closed", "Still_Outstanding")</f>
        <v>Paid/ Closed</v>
      </c>
      <c r="N100" s="33">
        <f>IF(_xlfn.XLOOKUP(C100,Raw_Data_Paid_23!$C$4:$C$2114,Raw_Data_Paid_23!$C$4:$C$2114,1)= 1,1,0)</f>
        <v>1</v>
      </c>
      <c r="O100" t="str">
        <f>IF(M100=$W$7,IF(AND(N100,_xlfn.XLOOKUP(C100,Raw_Data_OS_23!$C$7:$C$4518,Raw_Data_OS_23!$G$7:$G$4518,0)=G100),"A",IF(_xlfn.XLOOKUP(C100,Raw_Data_Paid_23!$C$4:$C$2114,Raw_Data_Paid_23!$C$4:$C$2114,"B1")="B1","B1","B2")),IF(_xlfn.XLOOKUP(C100,Raw_Data_Paid_23!$C$4:$C$2114,Raw_Data_Paid_23!$C$4:$C$2114,"C1")="C1","C1","C2"))</f>
        <v>C1</v>
      </c>
      <c r="P100" t="str">
        <f t="shared" si="22"/>
        <v>2019C1Motor Private</v>
      </c>
      <c r="U100">
        <f>U98</f>
        <v>2015</v>
      </c>
      <c r="W100" t="s">
        <v>7009</v>
      </c>
      <c r="X100">
        <f>COUNTIFS($O$5:$O$4516,W100,$H$5:$H$4516,$U$98)</f>
        <v>0</v>
      </c>
      <c r="Y100" s="16">
        <f>SUMIFS($G$5:$G$4516,$O$5:$O$4516,W100,$H$5:$H$4516,$U$98)</f>
        <v>0</v>
      </c>
      <c r="Z100" s="17">
        <f>Y100/$Y$105</f>
        <v>0</v>
      </c>
      <c r="AB100" s="59" t="str">
        <f t="shared" si="27"/>
        <v>2015C2</v>
      </c>
    </row>
    <row r="101" spans="3:28" x14ac:dyDescent="0.35">
      <c r="C101" s="6" t="s">
        <v>576</v>
      </c>
      <c r="D101" s="7" t="s">
        <v>3917</v>
      </c>
      <c r="E101" s="7" t="s">
        <v>3917</v>
      </c>
      <c r="F101" s="8" t="s">
        <v>3910</v>
      </c>
      <c r="G101" s="9">
        <v>8705</v>
      </c>
      <c r="H101" s="10">
        <v>2019</v>
      </c>
      <c r="I101" s="10">
        <v>2019</v>
      </c>
      <c r="J101" s="11" t="s">
        <v>25</v>
      </c>
      <c r="K101" s="12">
        <v>8705</v>
      </c>
      <c r="L101" s="12">
        <v>1</v>
      </c>
      <c r="M101" s="33" t="str">
        <f>IF(_xlfn.XLOOKUP(C101,Raw_Data_OS_23!$C$7:$C$4518,Raw_Data_OS_23!$G$7:$G$4518,"Paid/ Closed")="Paid/ Closed","Paid/ Closed", "Still_Outstanding")</f>
        <v>Paid/ Closed</v>
      </c>
      <c r="N101" s="33">
        <f>IF(_xlfn.XLOOKUP(C101,Raw_Data_Paid_23!$C$4:$C$2114,Raw_Data_Paid_23!$C$4:$C$2114,1)= 1,1,0)</f>
        <v>1</v>
      </c>
      <c r="O101" t="str">
        <f>IF(M101=$W$7,IF(AND(N101,_xlfn.XLOOKUP(C101,Raw_Data_OS_23!$C$7:$C$4518,Raw_Data_OS_23!$G$7:$G$4518,0)=G101),"A",IF(_xlfn.XLOOKUP(C101,Raw_Data_Paid_23!$C$4:$C$2114,Raw_Data_Paid_23!$C$4:$C$2114,"B1")="B1","B1","B2")),IF(_xlfn.XLOOKUP(C101,Raw_Data_Paid_23!$C$4:$C$2114,Raw_Data_Paid_23!$C$4:$C$2114,"C1")="C1","C1","C2"))</f>
        <v>C1</v>
      </c>
      <c r="P101" t="str">
        <f t="shared" si="22"/>
        <v>2019C1Motor Private</v>
      </c>
      <c r="U101">
        <f>U100</f>
        <v>2015</v>
      </c>
      <c r="W101" t="s">
        <v>6982</v>
      </c>
      <c r="X101">
        <f t="shared" ref="X101:X104" si="32">COUNTIFS($O$5:$O$4516,W101,$H$5:$H$4516,$U$98)</f>
        <v>3</v>
      </c>
      <c r="Y101" s="16">
        <f t="shared" ref="Y101:Y104" si="33">SUMIFS($G$5:$G$4516,$O$5:$O$4516,W101,$H$5:$H$4516,$U$98)</f>
        <v>8391822</v>
      </c>
      <c r="Z101" s="17">
        <f t="shared" ref="Z101:Z104" si="34">Y101/$Y$105</f>
        <v>0.36164864022277593</v>
      </c>
      <c r="AB101" s="59" t="str">
        <f t="shared" si="27"/>
        <v>2015B2</v>
      </c>
    </row>
    <row r="102" spans="3:28" x14ac:dyDescent="0.35">
      <c r="C102" s="6" t="s">
        <v>577</v>
      </c>
      <c r="D102" s="7" t="s">
        <v>4038</v>
      </c>
      <c r="E102" s="7" t="s">
        <v>4039</v>
      </c>
      <c r="F102" s="8" t="s">
        <v>3910</v>
      </c>
      <c r="G102" s="9">
        <v>15000</v>
      </c>
      <c r="H102" s="10">
        <v>2019</v>
      </c>
      <c r="I102" s="10">
        <v>2019</v>
      </c>
      <c r="J102" s="11" t="s">
        <v>25</v>
      </c>
      <c r="K102" s="12">
        <v>15000</v>
      </c>
      <c r="L102" s="12">
        <v>1</v>
      </c>
      <c r="M102" s="33" t="str">
        <f>IF(_xlfn.XLOOKUP(C102,Raw_Data_OS_23!$C$7:$C$4518,Raw_Data_OS_23!$G$7:$G$4518,"Paid/ Closed")="Paid/ Closed","Paid/ Closed", "Still_Outstanding")</f>
        <v>Paid/ Closed</v>
      </c>
      <c r="N102" s="33">
        <f>IF(_xlfn.XLOOKUP(C102,Raw_Data_Paid_23!$C$4:$C$2114,Raw_Data_Paid_23!$C$4:$C$2114,1)= 1,1,0)</f>
        <v>1</v>
      </c>
      <c r="O102" t="str">
        <f>IF(M102=$W$7,IF(AND(N102,_xlfn.XLOOKUP(C102,Raw_Data_OS_23!$C$7:$C$4518,Raw_Data_OS_23!$G$7:$G$4518,0)=G102),"A",IF(_xlfn.XLOOKUP(C102,Raw_Data_Paid_23!$C$4:$C$2114,Raw_Data_Paid_23!$C$4:$C$2114,"B1")="B1","B1","B2")),IF(_xlfn.XLOOKUP(C102,Raw_Data_Paid_23!$C$4:$C$2114,Raw_Data_Paid_23!$C$4:$C$2114,"C1")="C1","C1","C2"))</f>
        <v>C1</v>
      </c>
      <c r="P102" t="str">
        <f t="shared" si="22"/>
        <v>2019C1Motor Private</v>
      </c>
      <c r="U102">
        <f t="shared" ref="U102:U104" si="35">U101</f>
        <v>2015</v>
      </c>
      <c r="W102" t="s">
        <v>6977</v>
      </c>
      <c r="X102">
        <f t="shared" si="32"/>
        <v>20</v>
      </c>
      <c r="Y102" s="16">
        <f t="shared" si="33"/>
        <v>6779467.9236000003</v>
      </c>
      <c r="Z102" s="17">
        <f t="shared" si="34"/>
        <v>0.29216365123138532</v>
      </c>
      <c r="AB102" s="59" t="str">
        <f t="shared" si="27"/>
        <v>2015A</v>
      </c>
    </row>
    <row r="103" spans="3:28" x14ac:dyDescent="0.35">
      <c r="C103" s="6" t="s">
        <v>65</v>
      </c>
      <c r="D103" s="7" t="s">
        <v>4040</v>
      </c>
      <c r="E103" s="7" t="s">
        <v>4040</v>
      </c>
      <c r="F103" s="8" t="s">
        <v>3910</v>
      </c>
      <c r="G103" s="9">
        <v>41632</v>
      </c>
      <c r="H103" s="10">
        <v>2019</v>
      </c>
      <c r="I103" s="10">
        <v>2019</v>
      </c>
      <c r="J103" s="11" t="s">
        <v>25</v>
      </c>
      <c r="K103" s="12">
        <v>41632</v>
      </c>
      <c r="L103" s="12">
        <v>1</v>
      </c>
      <c r="M103" s="33" t="str">
        <f>IF(_xlfn.XLOOKUP(C103,Raw_Data_OS_23!$C$7:$C$4518,Raw_Data_OS_23!$G$7:$G$4518,"Paid/ Closed")="Paid/ Closed","Paid/ Closed", "Still_Outstanding")</f>
        <v>Paid/ Closed</v>
      </c>
      <c r="N103" s="33">
        <f>IF(_xlfn.XLOOKUP(C103,Raw_Data_Paid_23!$C$4:$C$2114,Raw_Data_Paid_23!$C$4:$C$2114,1)= 1,1,0)</f>
        <v>1</v>
      </c>
      <c r="O103" t="str">
        <f>IF(M103=$W$7,IF(AND(N103,_xlfn.XLOOKUP(C103,Raw_Data_OS_23!$C$7:$C$4518,Raw_Data_OS_23!$G$7:$G$4518,0)=G103),"A",IF(_xlfn.XLOOKUP(C103,Raw_Data_Paid_23!$C$4:$C$2114,Raw_Data_Paid_23!$C$4:$C$2114,"B1")="B1","B1","B2")),IF(_xlfn.XLOOKUP(C103,Raw_Data_Paid_23!$C$4:$C$2114,Raw_Data_Paid_23!$C$4:$C$2114,"C1")="C1","C1","C2"))</f>
        <v>C1</v>
      </c>
      <c r="P103" t="str">
        <f t="shared" si="22"/>
        <v>2019C1Motor Private</v>
      </c>
      <c r="U103">
        <f t="shared" si="35"/>
        <v>2015</v>
      </c>
      <c r="W103" t="s">
        <v>6978</v>
      </c>
      <c r="X103">
        <f t="shared" si="32"/>
        <v>23</v>
      </c>
      <c r="Y103" s="16">
        <f t="shared" si="33"/>
        <v>6465848.5702</v>
      </c>
      <c r="Z103" s="17">
        <f t="shared" si="34"/>
        <v>0.27864811042217175</v>
      </c>
      <c r="AB103" s="59" t="str">
        <f t="shared" si="27"/>
        <v>2015B1</v>
      </c>
    </row>
    <row r="104" spans="3:28" x14ac:dyDescent="0.35">
      <c r="C104" s="6" t="s">
        <v>66</v>
      </c>
      <c r="D104" s="7" t="s">
        <v>4041</v>
      </c>
      <c r="E104" s="7" t="s">
        <v>4042</v>
      </c>
      <c r="F104" s="8" t="s">
        <v>3910</v>
      </c>
      <c r="G104" s="9">
        <v>8200</v>
      </c>
      <c r="H104" s="10">
        <v>2019</v>
      </c>
      <c r="I104" s="10">
        <v>2019</v>
      </c>
      <c r="J104" s="11" t="s">
        <v>25</v>
      </c>
      <c r="K104" s="12">
        <v>8200</v>
      </c>
      <c r="L104" s="12">
        <v>1</v>
      </c>
      <c r="M104" s="33" t="str">
        <f>IF(_xlfn.XLOOKUP(C104,Raw_Data_OS_23!$C$7:$C$4518,Raw_Data_OS_23!$G$7:$G$4518,"Paid/ Closed")="Paid/ Closed","Paid/ Closed", "Still_Outstanding")</f>
        <v>Paid/ Closed</v>
      </c>
      <c r="N104" s="33">
        <f>IF(_xlfn.XLOOKUP(C104,Raw_Data_Paid_23!$C$4:$C$2114,Raw_Data_Paid_23!$C$4:$C$2114,1)= 1,1,0)</f>
        <v>1</v>
      </c>
      <c r="O104" t="str">
        <f>IF(M104=$W$7,IF(AND(N104,_xlfn.XLOOKUP(C104,Raw_Data_OS_23!$C$7:$C$4518,Raw_Data_OS_23!$G$7:$G$4518,0)=G104),"A",IF(_xlfn.XLOOKUP(C104,Raw_Data_Paid_23!$C$4:$C$2114,Raw_Data_Paid_23!$C$4:$C$2114,"B1")="B1","B1","B2")),IF(_xlfn.XLOOKUP(C104,Raw_Data_Paid_23!$C$4:$C$2114,Raw_Data_Paid_23!$C$4:$C$2114,"C1")="C1","C1","C2"))</f>
        <v>C1</v>
      </c>
      <c r="P104" t="str">
        <f t="shared" si="22"/>
        <v>2019C1Motor Private</v>
      </c>
      <c r="U104">
        <f t="shared" si="35"/>
        <v>2015</v>
      </c>
      <c r="W104" t="s">
        <v>7008</v>
      </c>
      <c r="X104">
        <f t="shared" si="32"/>
        <v>15</v>
      </c>
      <c r="Y104" s="16">
        <f t="shared" si="33"/>
        <v>1567212.5438000001</v>
      </c>
      <c r="Z104" s="17">
        <f t="shared" si="34"/>
        <v>6.7539598123667027E-2</v>
      </c>
      <c r="AB104" s="59" t="str">
        <f t="shared" si="27"/>
        <v>2015C1</v>
      </c>
    </row>
    <row r="105" spans="3:28" x14ac:dyDescent="0.35">
      <c r="C105" s="6" t="s">
        <v>578</v>
      </c>
      <c r="D105" s="7" t="s">
        <v>4043</v>
      </c>
      <c r="E105" s="7" t="s">
        <v>4044</v>
      </c>
      <c r="F105" s="8" t="s">
        <v>3910</v>
      </c>
      <c r="G105" s="9">
        <v>20</v>
      </c>
      <c r="H105" s="10">
        <v>2019</v>
      </c>
      <c r="I105" s="10">
        <v>2019</v>
      </c>
      <c r="J105" s="11" t="s">
        <v>25</v>
      </c>
      <c r="K105" s="12">
        <v>20</v>
      </c>
      <c r="L105" s="12">
        <v>1</v>
      </c>
      <c r="M105" s="33" t="str">
        <f>IF(_xlfn.XLOOKUP(C105,Raw_Data_OS_23!$C$7:$C$4518,Raw_Data_OS_23!$G$7:$G$4518,"Paid/ Closed")="Paid/ Closed","Paid/ Closed", "Still_Outstanding")</f>
        <v>Paid/ Closed</v>
      </c>
      <c r="N105" s="33">
        <f>IF(_xlfn.XLOOKUP(C105,Raw_Data_Paid_23!$C$4:$C$2114,Raw_Data_Paid_23!$C$4:$C$2114,1)= 1,1,0)</f>
        <v>1</v>
      </c>
      <c r="O105" t="str">
        <f>IF(M105=$W$7,IF(AND(N105,_xlfn.XLOOKUP(C105,Raw_Data_OS_23!$C$7:$C$4518,Raw_Data_OS_23!$G$7:$G$4518,0)=G105),"A",IF(_xlfn.XLOOKUP(C105,Raw_Data_Paid_23!$C$4:$C$2114,Raw_Data_Paid_23!$C$4:$C$2114,"B1")="B1","B1","B2")),IF(_xlfn.XLOOKUP(C105,Raw_Data_Paid_23!$C$4:$C$2114,Raw_Data_Paid_23!$C$4:$C$2114,"C1")="C1","C1","C2"))</f>
        <v>C1</v>
      </c>
      <c r="P105" t="str">
        <f t="shared" si="22"/>
        <v>2019C1Motor Private</v>
      </c>
      <c r="X105" s="50">
        <f>SUM(X100:X104)</f>
        <v>61</v>
      </c>
      <c r="Y105" s="51">
        <f>SUM(Y100:Y104)</f>
        <v>23204351.037599999</v>
      </c>
      <c r="Z105" s="53">
        <f>SUM(Z100:Z104)</f>
        <v>1</v>
      </c>
      <c r="AB105" s="59" t="str">
        <f t="shared" si="27"/>
        <v/>
      </c>
    </row>
    <row r="106" spans="3:28" x14ac:dyDescent="0.35">
      <c r="C106" s="6" t="s">
        <v>579</v>
      </c>
      <c r="D106" s="7" t="s">
        <v>4045</v>
      </c>
      <c r="E106" s="7" t="s">
        <v>4042</v>
      </c>
      <c r="F106" s="8" t="s">
        <v>3910</v>
      </c>
      <c r="G106" s="9">
        <v>512</v>
      </c>
      <c r="H106" s="10">
        <v>2019</v>
      </c>
      <c r="I106" s="10">
        <v>2019</v>
      </c>
      <c r="J106" s="11" t="s">
        <v>25</v>
      </c>
      <c r="K106" s="12">
        <v>512</v>
      </c>
      <c r="L106" s="12">
        <v>1</v>
      </c>
      <c r="M106" s="33" t="str">
        <f>IF(_xlfn.XLOOKUP(C106,Raw_Data_OS_23!$C$7:$C$4518,Raw_Data_OS_23!$G$7:$G$4518,"Paid/ Closed")="Paid/ Closed","Paid/ Closed", "Still_Outstanding")</f>
        <v>Paid/ Closed</v>
      </c>
      <c r="N106" s="33">
        <f>IF(_xlfn.XLOOKUP(C106,Raw_Data_Paid_23!$C$4:$C$2114,Raw_Data_Paid_23!$C$4:$C$2114,1)= 1,1,0)</f>
        <v>1</v>
      </c>
      <c r="O106" t="str">
        <f>IF(M106=$W$7,IF(AND(N106,_xlfn.XLOOKUP(C106,Raw_Data_OS_23!$C$7:$C$4518,Raw_Data_OS_23!$G$7:$G$4518,0)=G106),"A",IF(_xlfn.XLOOKUP(C106,Raw_Data_Paid_23!$C$4:$C$2114,Raw_Data_Paid_23!$C$4:$C$2114,"B1")="B1","B1","B2")),IF(_xlfn.XLOOKUP(C106,Raw_Data_Paid_23!$C$4:$C$2114,Raw_Data_Paid_23!$C$4:$C$2114,"C1")="C1","C1","C2"))</f>
        <v>C1</v>
      </c>
      <c r="P106" t="str">
        <f t="shared" si="22"/>
        <v>2019C1Motor Private</v>
      </c>
      <c r="AB106" s="59" t="str">
        <f t="shared" si="27"/>
        <v/>
      </c>
    </row>
    <row r="107" spans="3:28" x14ac:dyDescent="0.35">
      <c r="C107" s="6" t="s">
        <v>580</v>
      </c>
      <c r="D107" s="7" t="s">
        <v>4046</v>
      </c>
      <c r="E107" s="7" t="s">
        <v>4047</v>
      </c>
      <c r="F107" s="8" t="s">
        <v>3910</v>
      </c>
      <c r="G107" s="9">
        <v>100</v>
      </c>
      <c r="H107" s="10">
        <v>2019</v>
      </c>
      <c r="I107" s="10">
        <v>2019</v>
      </c>
      <c r="J107" s="11" t="s">
        <v>25</v>
      </c>
      <c r="K107" s="12">
        <v>100</v>
      </c>
      <c r="L107" s="12">
        <v>1</v>
      </c>
      <c r="M107" s="33" t="str">
        <f>IF(_xlfn.XLOOKUP(C107,Raw_Data_OS_23!$C$7:$C$4518,Raw_Data_OS_23!$G$7:$G$4518,"Paid/ Closed")="Paid/ Closed","Paid/ Closed", "Still_Outstanding")</f>
        <v>Paid/ Closed</v>
      </c>
      <c r="N107" s="33">
        <f>IF(_xlfn.XLOOKUP(C107,Raw_Data_Paid_23!$C$4:$C$2114,Raw_Data_Paid_23!$C$4:$C$2114,1)= 1,1,0)</f>
        <v>1</v>
      </c>
      <c r="O107" t="str">
        <f>IF(M107=$W$7,IF(AND(N107,_xlfn.XLOOKUP(C107,Raw_Data_OS_23!$C$7:$C$4518,Raw_Data_OS_23!$G$7:$G$4518,0)=G107),"A",IF(_xlfn.XLOOKUP(C107,Raw_Data_Paid_23!$C$4:$C$2114,Raw_Data_Paid_23!$C$4:$C$2114,"B1")="B1","B1","B2")),IF(_xlfn.XLOOKUP(C107,Raw_Data_Paid_23!$C$4:$C$2114,Raw_Data_Paid_23!$C$4:$C$2114,"C1")="C1","C1","C2"))</f>
        <v>C1</v>
      </c>
      <c r="P107" t="str">
        <f t="shared" si="22"/>
        <v>2019C1Motor Private</v>
      </c>
      <c r="AB107" s="59" t="str">
        <f t="shared" si="27"/>
        <v/>
      </c>
    </row>
    <row r="108" spans="3:28" x14ac:dyDescent="0.35">
      <c r="C108" s="6" t="s">
        <v>581</v>
      </c>
      <c r="D108" s="7" t="s">
        <v>4048</v>
      </c>
      <c r="E108" s="7" t="s">
        <v>4047</v>
      </c>
      <c r="F108" s="8" t="s">
        <v>3910</v>
      </c>
      <c r="G108" s="9">
        <v>20</v>
      </c>
      <c r="H108" s="10">
        <v>2019</v>
      </c>
      <c r="I108" s="10">
        <v>2019</v>
      </c>
      <c r="J108" s="11" t="s">
        <v>25</v>
      </c>
      <c r="K108" s="12">
        <v>20</v>
      </c>
      <c r="L108" s="12">
        <v>1</v>
      </c>
      <c r="M108" s="33" t="str">
        <f>IF(_xlfn.XLOOKUP(C108,Raw_Data_OS_23!$C$7:$C$4518,Raw_Data_OS_23!$G$7:$G$4518,"Paid/ Closed")="Paid/ Closed","Paid/ Closed", "Still_Outstanding")</f>
        <v>Still_Outstanding</v>
      </c>
      <c r="N108" s="33">
        <f>IF(_xlfn.XLOOKUP(C108,Raw_Data_Paid_23!$C$4:$C$2114,Raw_Data_Paid_23!$C$4:$C$2114,1)= 1,1,0)</f>
        <v>1</v>
      </c>
      <c r="O108" t="str">
        <f>IF(M108=$W$7,IF(AND(N108,_xlfn.XLOOKUP(C108,Raw_Data_OS_23!$C$7:$C$4518,Raw_Data_OS_23!$G$7:$G$4518,0)=G108),"A",IF(_xlfn.XLOOKUP(C108,Raw_Data_Paid_23!$C$4:$C$2114,Raw_Data_Paid_23!$C$4:$C$2114,"B1")="B1","B1","B2")),IF(_xlfn.XLOOKUP(C108,Raw_Data_Paid_23!$C$4:$C$2114,Raw_Data_Paid_23!$C$4:$C$2114,"C1")="C1","C1","C2"))</f>
        <v>B1</v>
      </c>
      <c r="P108" t="str">
        <f t="shared" si="22"/>
        <v>2019B1Motor Private</v>
      </c>
      <c r="AB108" s="59" t="str">
        <f t="shared" si="27"/>
        <v/>
      </c>
    </row>
    <row r="109" spans="3:28" x14ac:dyDescent="0.35">
      <c r="C109" s="6" t="s">
        <v>582</v>
      </c>
      <c r="D109" s="7" t="s">
        <v>4046</v>
      </c>
      <c r="E109" s="7" t="s">
        <v>4049</v>
      </c>
      <c r="F109" s="8" t="s">
        <v>3910</v>
      </c>
      <c r="G109" s="9">
        <v>100</v>
      </c>
      <c r="H109" s="10">
        <v>2019</v>
      </c>
      <c r="I109" s="10">
        <v>2019</v>
      </c>
      <c r="J109" s="11" t="s">
        <v>25</v>
      </c>
      <c r="K109" s="12">
        <v>100</v>
      </c>
      <c r="L109" s="12">
        <v>1</v>
      </c>
      <c r="M109" s="33" t="str">
        <f>IF(_xlfn.XLOOKUP(C109,Raw_Data_OS_23!$C$7:$C$4518,Raw_Data_OS_23!$G$7:$G$4518,"Paid/ Closed")="Paid/ Closed","Paid/ Closed", "Still_Outstanding")</f>
        <v>Paid/ Closed</v>
      </c>
      <c r="N109" s="33">
        <f>IF(_xlfn.XLOOKUP(C109,Raw_Data_Paid_23!$C$4:$C$2114,Raw_Data_Paid_23!$C$4:$C$2114,1)= 1,1,0)</f>
        <v>1</v>
      </c>
      <c r="O109" t="str">
        <f>IF(M109=$W$7,IF(AND(N109,_xlfn.XLOOKUP(C109,Raw_Data_OS_23!$C$7:$C$4518,Raw_Data_OS_23!$G$7:$G$4518,0)=G109),"A",IF(_xlfn.XLOOKUP(C109,Raw_Data_Paid_23!$C$4:$C$2114,Raw_Data_Paid_23!$C$4:$C$2114,"B1")="B1","B1","B2")),IF(_xlfn.XLOOKUP(C109,Raw_Data_Paid_23!$C$4:$C$2114,Raw_Data_Paid_23!$C$4:$C$2114,"C1")="C1","C1","C2"))</f>
        <v>C1</v>
      </c>
      <c r="P109" t="str">
        <f t="shared" si="22"/>
        <v>2019C1Motor Private</v>
      </c>
      <c r="T109" t="s">
        <v>5</v>
      </c>
      <c r="U109" s="52">
        <v>2014</v>
      </c>
      <c r="V109" s="52"/>
      <c r="AB109" s="59" t="str">
        <f t="shared" si="27"/>
        <v>2014</v>
      </c>
    </row>
    <row r="110" spans="3:28" x14ac:dyDescent="0.35">
      <c r="C110" s="6" t="s">
        <v>583</v>
      </c>
      <c r="D110" s="7" t="s">
        <v>4050</v>
      </c>
      <c r="E110" s="7" t="s">
        <v>4050</v>
      </c>
      <c r="F110" s="8" t="s">
        <v>3910</v>
      </c>
      <c r="G110" s="9">
        <v>1300</v>
      </c>
      <c r="H110" s="10">
        <v>2019</v>
      </c>
      <c r="I110" s="10">
        <v>2019</v>
      </c>
      <c r="J110" s="11" t="s">
        <v>25</v>
      </c>
      <c r="K110" s="12">
        <v>1300</v>
      </c>
      <c r="L110" s="12">
        <v>1</v>
      </c>
      <c r="M110" s="33" t="str">
        <f>IF(_xlfn.XLOOKUP(C110,Raw_Data_OS_23!$C$7:$C$4518,Raw_Data_OS_23!$G$7:$G$4518,"Paid/ Closed")="Paid/ Closed","Paid/ Closed", "Still_Outstanding")</f>
        <v>Paid/ Closed</v>
      </c>
      <c r="N110" s="33">
        <f>IF(_xlfn.XLOOKUP(C110,Raw_Data_Paid_23!$C$4:$C$2114,Raw_Data_Paid_23!$C$4:$C$2114,1)= 1,1,0)</f>
        <v>1</v>
      </c>
      <c r="O110" t="str">
        <f>IF(M110=$W$7,IF(AND(N110,_xlfn.XLOOKUP(C110,Raw_Data_OS_23!$C$7:$C$4518,Raw_Data_OS_23!$G$7:$G$4518,0)=G110),"A",IF(_xlfn.XLOOKUP(C110,Raw_Data_Paid_23!$C$4:$C$2114,Raw_Data_Paid_23!$C$4:$C$2114,"B1")="B1","B1","B2")),IF(_xlfn.XLOOKUP(C110,Raw_Data_Paid_23!$C$4:$C$2114,Raw_Data_Paid_23!$C$4:$C$2114,"C1")="C1","C1","C2"))</f>
        <v>C1</v>
      </c>
      <c r="P110" t="str">
        <f t="shared" si="22"/>
        <v>2019C1Motor Private</v>
      </c>
      <c r="W110" t="s">
        <v>7007</v>
      </c>
      <c r="AB110" s="59" t="str">
        <f t="shared" si="27"/>
        <v/>
      </c>
    </row>
    <row r="111" spans="3:28" x14ac:dyDescent="0.35">
      <c r="C111" s="6" t="s">
        <v>584</v>
      </c>
      <c r="D111" s="7" t="s">
        <v>4051</v>
      </c>
      <c r="E111" s="7" t="s">
        <v>4050</v>
      </c>
      <c r="F111" s="8" t="s">
        <v>3910</v>
      </c>
      <c r="G111" s="9">
        <v>9</v>
      </c>
      <c r="H111" s="10">
        <v>2019</v>
      </c>
      <c r="I111" s="10">
        <v>2019</v>
      </c>
      <c r="J111" s="11" t="s">
        <v>25</v>
      </c>
      <c r="K111" s="12">
        <v>9</v>
      </c>
      <c r="L111" s="12">
        <v>1</v>
      </c>
      <c r="M111" s="33" t="str">
        <f>IF(_xlfn.XLOOKUP(C111,Raw_Data_OS_23!$C$7:$C$4518,Raw_Data_OS_23!$G$7:$G$4518,"Paid/ Closed")="Paid/ Closed","Paid/ Closed", "Still_Outstanding")</f>
        <v>Paid/ Closed</v>
      </c>
      <c r="N111" s="33">
        <f>IF(_xlfn.XLOOKUP(C111,Raw_Data_Paid_23!$C$4:$C$2114,Raw_Data_Paid_23!$C$4:$C$2114,1)= 1,1,0)</f>
        <v>1</v>
      </c>
      <c r="O111" t="str">
        <f>IF(M111=$W$7,IF(AND(N111,_xlfn.XLOOKUP(C111,Raw_Data_OS_23!$C$7:$C$4518,Raw_Data_OS_23!$G$7:$G$4518,0)=G111),"A",IF(_xlfn.XLOOKUP(C111,Raw_Data_Paid_23!$C$4:$C$2114,Raw_Data_Paid_23!$C$4:$C$2114,"B1")="B1","B1","B2")),IF(_xlfn.XLOOKUP(C111,Raw_Data_Paid_23!$C$4:$C$2114,Raw_Data_Paid_23!$C$4:$C$2114,"C1")="C1","C1","C2"))</f>
        <v>C1</v>
      </c>
      <c r="P111" t="str">
        <f t="shared" si="22"/>
        <v>2019C1Motor Private</v>
      </c>
      <c r="U111">
        <f>U109</f>
        <v>2014</v>
      </c>
      <c r="W111" t="s">
        <v>7009</v>
      </c>
      <c r="X111">
        <f>COUNTIFS($O$5:$O$4516,W111,$H$5:$H$4516,$U$109)</f>
        <v>0</v>
      </c>
      <c r="Y111" s="16">
        <f>SUMIFS($G$5:$G$4516,$O$5:$O$4516,W111,$H$5:$H$4516,$U$109)</f>
        <v>0</v>
      </c>
      <c r="Z111" s="17">
        <f>Y111/$Y$116</f>
        <v>0</v>
      </c>
      <c r="AB111" s="59" t="str">
        <f t="shared" si="27"/>
        <v>2014C2</v>
      </c>
    </row>
    <row r="112" spans="3:28" x14ac:dyDescent="0.35">
      <c r="C112" s="6" t="s">
        <v>585</v>
      </c>
      <c r="D112" s="7" t="s">
        <v>4052</v>
      </c>
      <c r="E112" s="7" t="s">
        <v>4053</v>
      </c>
      <c r="F112" s="8" t="s">
        <v>3910</v>
      </c>
      <c r="G112" s="9">
        <v>10000</v>
      </c>
      <c r="H112" s="10">
        <v>2019</v>
      </c>
      <c r="I112" s="10">
        <v>2020</v>
      </c>
      <c r="J112" s="11" t="s">
        <v>25</v>
      </c>
      <c r="K112" s="12">
        <v>10000</v>
      </c>
      <c r="L112" s="12">
        <v>1</v>
      </c>
      <c r="M112" s="33" t="str">
        <f>IF(_xlfn.XLOOKUP(C112,Raw_Data_OS_23!$C$7:$C$4518,Raw_Data_OS_23!$G$7:$G$4518,"Paid/ Closed")="Paid/ Closed","Paid/ Closed", "Still_Outstanding")</f>
        <v>Still_Outstanding</v>
      </c>
      <c r="N112" s="33">
        <f>IF(_xlfn.XLOOKUP(C112,Raw_Data_Paid_23!$C$4:$C$2114,Raw_Data_Paid_23!$C$4:$C$2114,1)= 1,1,0)</f>
        <v>1</v>
      </c>
      <c r="O112" t="str">
        <f>IF(M112=$W$7,IF(AND(N112,_xlfn.XLOOKUP(C112,Raw_Data_OS_23!$C$7:$C$4518,Raw_Data_OS_23!$G$7:$G$4518,0)=G112),"A",IF(_xlfn.XLOOKUP(C112,Raw_Data_Paid_23!$C$4:$C$2114,Raw_Data_Paid_23!$C$4:$C$2114,"B1")="B1","B1","B2")),IF(_xlfn.XLOOKUP(C112,Raw_Data_Paid_23!$C$4:$C$2114,Raw_Data_Paid_23!$C$4:$C$2114,"C1")="C1","C1","C2"))</f>
        <v>B1</v>
      </c>
      <c r="P112" t="str">
        <f t="shared" si="22"/>
        <v>2019B1Motor Private</v>
      </c>
      <c r="U112">
        <f>U111</f>
        <v>2014</v>
      </c>
      <c r="W112" t="s">
        <v>6982</v>
      </c>
      <c r="X112">
        <f t="shared" ref="X112:X115" si="36">COUNTIFS($O$5:$O$4516,W112,$H$5:$H$4516,$U$109)</f>
        <v>1</v>
      </c>
      <c r="Y112" s="16">
        <f t="shared" ref="Y112:Y115" si="37">SUMIFS($G$5:$G$4516,$O$5:$O$4516,W112,$H$5:$H$4516,$U$109)</f>
        <v>140000</v>
      </c>
      <c r="Z112" s="17">
        <f t="shared" ref="Z112:Z115" si="38">Y112/$Y$116</f>
        <v>2.0111642369462696E-2</v>
      </c>
      <c r="AB112" s="59" t="str">
        <f t="shared" si="27"/>
        <v>2014B2</v>
      </c>
    </row>
    <row r="113" spans="3:28" x14ac:dyDescent="0.35">
      <c r="C113" s="6" t="s">
        <v>586</v>
      </c>
      <c r="D113" s="7" t="s">
        <v>4054</v>
      </c>
      <c r="E113" s="7" t="s">
        <v>4055</v>
      </c>
      <c r="F113" s="8" t="s">
        <v>3910</v>
      </c>
      <c r="G113" s="9">
        <v>6900</v>
      </c>
      <c r="H113" s="10">
        <v>2020</v>
      </c>
      <c r="I113" s="10">
        <v>2020</v>
      </c>
      <c r="J113" s="11" t="s">
        <v>28</v>
      </c>
      <c r="K113" s="12">
        <v>6900</v>
      </c>
      <c r="L113" s="12">
        <v>1</v>
      </c>
      <c r="M113" s="33" t="str">
        <f>IF(_xlfn.XLOOKUP(C113,Raw_Data_OS_23!$C$7:$C$4518,Raw_Data_OS_23!$G$7:$G$4518,"Paid/ Closed")="Paid/ Closed","Paid/ Closed", "Still_Outstanding")</f>
        <v>Still_Outstanding</v>
      </c>
      <c r="N113" s="33">
        <f>IF(_xlfn.XLOOKUP(C113,Raw_Data_Paid_23!$C$4:$C$2114,Raw_Data_Paid_23!$C$4:$C$2114,1)= 1,1,0)</f>
        <v>1</v>
      </c>
      <c r="O113" t="str">
        <f>IF(M113=$W$7,IF(AND(N113,_xlfn.XLOOKUP(C113,Raw_Data_OS_23!$C$7:$C$4518,Raw_Data_OS_23!$G$7:$G$4518,0)=G113),"A",IF(_xlfn.XLOOKUP(C113,Raw_Data_Paid_23!$C$4:$C$2114,Raw_Data_Paid_23!$C$4:$C$2114,"B1")="B1","B1","B2")),IF(_xlfn.XLOOKUP(C113,Raw_Data_Paid_23!$C$4:$C$2114,Raw_Data_Paid_23!$C$4:$C$2114,"C1")="C1","C1","C2"))</f>
        <v>A</v>
      </c>
      <c r="P113" t="str">
        <f t="shared" si="22"/>
        <v>2020AMotor Private</v>
      </c>
      <c r="U113">
        <f t="shared" ref="U113:U115" si="39">U112</f>
        <v>2014</v>
      </c>
      <c r="W113" t="s">
        <v>6977</v>
      </c>
      <c r="X113">
        <f t="shared" si="36"/>
        <v>11</v>
      </c>
      <c r="Y113" s="16">
        <f t="shared" si="37"/>
        <v>1882100</v>
      </c>
      <c r="Z113" s="17">
        <f t="shared" si="38"/>
        <v>0.27037230073975527</v>
      </c>
      <c r="AB113" s="59" t="str">
        <f t="shared" si="27"/>
        <v>2014A</v>
      </c>
    </row>
    <row r="114" spans="3:28" x14ac:dyDescent="0.35">
      <c r="C114" s="6" t="s">
        <v>587</v>
      </c>
      <c r="D114" s="7" t="s">
        <v>4056</v>
      </c>
      <c r="E114" s="7" t="s">
        <v>4056</v>
      </c>
      <c r="F114" s="8" t="s">
        <v>3910</v>
      </c>
      <c r="G114" s="9">
        <v>12500</v>
      </c>
      <c r="H114" s="10">
        <v>2020</v>
      </c>
      <c r="I114" s="10">
        <v>2020</v>
      </c>
      <c r="J114" s="11" t="s">
        <v>28</v>
      </c>
      <c r="K114" s="12">
        <v>12500</v>
      </c>
      <c r="L114" s="12">
        <v>1</v>
      </c>
      <c r="M114" s="33" t="str">
        <f>IF(_xlfn.XLOOKUP(C114,Raw_Data_OS_23!$C$7:$C$4518,Raw_Data_OS_23!$G$7:$G$4518,"Paid/ Closed")="Paid/ Closed","Paid/ Closed", "Still_Outstanding")</f>
        <v>Still_Outstanding</v>
      </c>
      <c r="N114" s="33">
        <f>IF(_xlfn.XLOOKUP(C114,Raw_Data_Paid_23!$C$4:$C$2114,Raw_Data_Paid_23!$C$4:$C$2114,1)= 1,1,0)</f>
        <v>1</v>
      </c>
      <c r="O114" t="str">
        <f>IF(M114=$W$7,IF(AND(N114,_xlfn.XLOOKUP(C114,Raw_Data_OS_23!$C$7:$C$4518,Raw_Data_OS_23!$G$7:$G$4518,0)=G114),"A",IF(_xlfn.XLOOKUP(C114,Raw_Data_Paid_23!$C$4:$C$2114,Raw_Data_Paid_23!$C$4:$C$2114,"B1")="B1","B1","B2")),IF(_xlfn.XLOOKUP(C114,Raw_Data_Paid_23!$C$4:$C$2114,Raw_Data_Paid_23!$C$4:$C$2114,"C1")="C1","C1","C2"))</f>
        <v>B1</v>
      </c>
      <c r="P114" t="str">
        <f t="shared" si="22"/>
        <v>2020B1Motor Private</v>
      </c>
      <c r="U114">
        <f t="shared" si="39"/>
        <v>2014</v>
      </c>
      <c r="W114" t="s">
        <v>6978</v>
      </c>
      <c r="X114">
        <f t="shared" si="36"/>
        <v>22</v>
      </c>
      <c r="Y114" s="16">
        <f t="shared" si="37"/>
        <v>4122588.5965</v>
      </c>
      <c r="Z114" s="17">
        <f t="shared" si="38"/>
        <v>0.59222876778023681</v>
      </c>
      <c r="AB114" s="59" t="str">
        <f t="shared" si="27"/>
        <v>2014B1</v>
      </c>
    </row>
    <row r="115" spans="3:28" x14ac:dyDescent="0.35">
      <c r="C115" s="6" t="s">
        <v>588</v>
      </c>
      <c r="D115" s="7" t="s">
        <v>4056</v>
      </c>
      <c r="E115" s="7" t="s">
        <v>4056</v>
      </c>
      <c r="F115" s="8" t="s">
        <v>3910</v>
      </c>
      <c r="G115" s="9">
        <v>5000</v>
      </c>
      <c r="H115" s="10">
        <v>2020</v>
      </c>
      <c r="I115" s="10">
        <v>2020</v>
      </c>
      <c r="J115" s="11" t="s">
        <v>28</v>
      </c>
      <c r="K115" s="12">
        <v>5000</v>
      </c>
      <c r="L115" s="12">
        <v>1</v>
      </c>
      <c r="M115" s="33" t="str">
        <f>IF(_xlfn.XLOOKUP(C115,Raw_Data_OS_23!$C$7:$C$4518,Raw_Data_OS_23!$G$7:$G$4518,"Paid/ Closed")="Paid/ Closed","Paid/ Closed", "Still_Outstanding")</f>
        <v>Still_Outstanding</v>
      </c>
      <c r="N115" s="33">
        <f>IF(_xlfn.XLOOKUP(C115,Raw_Data_Paid_23!$C$4:$C$2114,Raw_Data_Paid_23!$C$4:$C$2114,1)= 1,1,0)</f>
        <v>1</v>
      </c>
      <c r="O115" t="str">
        <f>IF(M115=$W$7,IF(AND(N115,_xlfn.XLOOKUP(C115,Raw_Data_OS_23!$C$7:$C$4518,Raw_Data_OS_23!$G$7:$G$4518,0)=G115),"A",IF(_xlfn.XLOOKUP(C115,Raw_Data_Paid_23!$C$4:$C$2114,Raw_Data_Paid_23!$C$4:$C$2114,"B1")="B1","B1","B2")),IF(_xlfn.XLOOKUP(C115,Raw_Data_Paid_23!$C$4:$C$2114,Raw_Data_Paid_23!$C$4:$C$2114,"C1")="C1","C1","C2"))</f>
        <v>B1</v>
      </c>
      <c r="P115" t="str">
        <f t="shared" si="22"/>
        <v>2020B1Motor Private</v>
      </c>
      <c r="U115">
        <f t="shared" si="39"/>
        <v>2014</v>
      </c>
      <c r="W115" t="s">
        <v>7008</v>
      </c>
      <c r="X115">
        <f t="shared" si="36"/>
        <v>12</v>
      </c>
      <c r="Y115" s="16">
        <f t="shared" si="37"/>
        <v>816453.48369999998</v>
      </c>
      <c r="Z115" s="17">
        <f t="shared" si="38"/>
        <v>0.11728728911054528</v>
      </c>
      <c r="AB115" s="59" t="str">
        <f t="shared" si="27"/>
        <v>2014C1</v>
      </c>
    </row>
    <row r="116" spans="3:28" x14ac:dyDescent="0.35">
      <c r="C116" s="6" t="s">
        <v>589</v>
      </c>
      <c r="D116" s="7" t="s">
        <v>4057</v>
      </c>
      <c r="E116" s="7" t="s">
        <v>4058</v>
      </c>
      <c r="F116" s="8" t="s">
        <v>3910</v>
      </c>
      <c r="G116" s="9">
        <v>100000</v>
      </c>
      <c r="H116" s="10">
        <v>2020</v>
      </c>
      <c r="I116" s="10">
        <v>2020</v>
      </c>
      <c r="J116" s="11" t="s">
        <v>28</v>
      </c>
      <c r="K116" s="12">
        <v>100000</v>
      </c>
      <c r="L116" s="12">
        <v>1</v>
      </c>
      <c r="M116" s="33" t="str">
        <f>IF(_xlfn.XLOOKUP(C116,Raw_Data_OS_23!$C$7:$C$4518,Raw_Data_OS_23!$G$7:$G$4518,"Paid/ Closed")="Paid/ Closed","Paid/ Closed", "Still_Outstanding")</f>
        <v>Still_Outstanding</v>
      </c>
      <c r="N116" s="33">
        <f>IF(_xlfn.XLOOKUP(C116,Raw_Data_Paid_23!$C$4:$C$2114,Raw_Data_Paid_23!$C$4:$C$2114,1)= 1,1,0)</f>
        <v>1</v>
      </c>
      <c r="O116" t="str">
        <f>IF(M116=$W$7,IF(AND(N116,_xlfn.XLOOKUP(C116,Raw_Data_OS_23!$C$7:$C$4518,Raw_Data_OS_23!$G$7:$G$4518,0)=G116),"A",IF(_xlfn.XLOOKUP(C116,Raw_Data_Paid_23!$C$4:$C$2114,Raw_Data_Paid_23!$C$4:$C$2114,"B1")="B1","B1","B2")),IF(_xlfn.XLOOKUP(C116,Raw_Data_Paid_23!$C$4:$C$2114,Raw_Data_Paid_23!$C$4:$C$2114,"C1")="C1","C1","C2"))</f>
        <v>A</v>
      </c>
      <c r="P116" t="str">
        <f t="shared" si="22"/>
        <v>2020AMotor Private</v>
      </c>
      <c r="X116" s="50">
        <f>SUM(X111:X115)</f>
        <v>46</v>
      </c>
      <c r="Y116" s="51">
        <f>SUM(Y111:Y115)</f>
        <v>6961142.0801999997</v>
      </c>
      <c r="Z116" s="53">
        <f>SUM(Z111:Z115)</f>
        <v>1</v>
      </c>
      <c r="AB116" s="59" t="str">
        <f t="shared" si="27"/>
        <v/>
      </c>
    </row>
    <row r="117" spans="3:28" x14ac:dyDescent="0.35">
      <c r="C117" s="6" t="s">
        <v>590</v>
      </c>
      <c r="D117" s="7" t="s">
        <v>4059</v>
      </c>
      <c r="E117" s="7" t="s">
        <v>4059</v>
      </c>
      <c r="F117" s="8" t="s">
        <v>3910</v>
      </c>
      <c r="G117" s="9">
        <v>1849529.412</v>
      </c>
      <c r="H117" s="10">
        <v>2020</v>
      </c>
      <c r="I117" s="10">
        <v>2020</v>
      </c>
      <c r="J117" s="11" t="s">
        <v>28</v>
      </c>
      <c r="K117" s="12">
        <v>313815.1263</v>
      </c>
      <c r="L117" s="12">
        <v>1</v>
      </c>
      <c r="M117" s="33" t="str">
        <f>IF(_xlfn.XLOOKUP(C117,Raw_Data_OS_23!$C$7:$C$4518,Raw_Data_OS_23!$G$7:$G$4518,"Paid/ Closed")="Paid/ Closed","Paid/ Closed", "Still_Outstanding")</f>
        <v>Still_Outstanding</v>
      </c>
      <c r="N117" s="33">
        <f>IF(_xlfn.XLOOKUP(C117,Raw_Data_Paid_23!$C$4:$C$2114,Raw_Data_Paid_23!$C$4:$C$2114,1)= 1,1,0)</f>
        <v>0</v>
      </c>
      <c r="O117" t="str">
        <f>IF(M117=$W$7,IF(AND(N117,_xlfn.XLOOKUP(C117,Raw_Data_OS_23!$C$7:$C$4518,Raw_Data_OS_23!$G$7:$G$4518,0)=G117),"A",IF(_xlfn.XLOOKUP(C117,Raw_Data_Paid_23!$C$4:$C$2114,Raw_Data_Paid_23!$C$4:$C$2114,"B1")="B1","B1","B2")),IF(_xlfn.XLOOKUP(C117,Raw_Data_Paid_23!$C$4:$C$2114,Raw_Data_Paid_23!$C$4:$C$2114,"C1")="C1","C1","C2"))</f>
        <v>B2</v>
      </c>
      <c r="P117" t="str">
        <f t="shared" si="22"/>
        <v>2020B2Motor Private</v>
      </c>
      <c r="AB117" s="59" t="str">
        <f t="shared" si="27"/>
        <v/>
      </c>
    </row>
    <row r="118" spans="3:28" x14ac:dyDescent="0.35">
      <c r="C118" s="6" t="s">
        <v>591</v>
      </c>
      <c r="D118" s="7" t="s">
        <v>4060</v>
      </c>
      <c r="E118" s="7" t="s">
        <v>4061</v>
      </c>
      <c r="F118" s="8" t="s">
        <v>3910</v>
      </c>
      <c r="G118" s="9">
        <v>30</v>
      </c>
      <c r="H118" s="10">
        <v>2020</v>
      </c>
      <c r="I118" s="10">
        <v>2020</v>
      </c>
      <c r="J118" s="11" t="s">
        <v>28</v>
      </c>
      <c r="K118" s="12">
        <v>30</v>
      </c>
      <c r="L118" s="12">
        <v>1</v>
      </c>
      <c r="M118" s="33" t="str">
        <f>IF(_xlfn.XLOOKUP(C118,Raw_Data_OS_23!$C$7:$C$4518,Raw_Data_OS_23!$G$7:$G$4518,"Paid/ Closed")="Paid/ Closed","Paid/ Closed", "Still_Outstanding")</f>
        <v>Still_Outstanding</v>
      </c>
      <c r="N118" s="33">
        <f>IF(_xlfn.XLOOKUP(C118,Raw_Data_Paid_23!$C$4:$C$2114,Raw_Data_Paid_23!$C$4:$C$2114,1)= 1,1,0)</f>
        <v>1</v>
      </c>
      <c r="O118" t="str">
        <f>IF(M118=$W$7,IF(AND(N118,_xlfn.XLOOKUP(C118,Raw_Data_OS_23!$C$7:$C$4518,Raw_Data_OS_23!$G$7:$G$4518,0)=G118),"A",IF(_xlfn.XLOOKUP(C118,Raw_Data_Paid_23!$C$4:$C$2114,Raw_Data_Paid_23!$C$4:$C$2114,"B1")="B1","B1","B2")),IF(_xlfn.XLOOKUP(C118,Raw_Data_Paid_23!$C$4:$C$2114,Raw_Data_Paid_23!$C$4:$C$2114,"C1")="C1","C1","C2"))</f>
        <v>B1</v>
      </c>
      <c r="P118" t="str">
        <f t="shared" si="22"/>
        <v>2020B1Motor Private</v>
      </c>
      <c r="AB118" s="59" t="str">
        <f t="shared" si="27"/>
        <v/>
      </c>
    </row>
    <row r="119" spans="3:28" x14ac:dyDescent="0.35">
      <c r="C119" s="6" t="s">
        <v>592</v>
      </c>
      <c r="D119" s="7" t="s">
        <v>3944</v>
      </c>
      <c r="E119" s="7" t="s">
        <v>3944</v>
      </c>
      <c r="F119" s="8" t="s">
        <v>3908</v>
      </c>
      <c r="G119" s="9">
        <v>1000</v>
      </c>
      <c r="H119" s="10">
        <v>2020</v>
      </c>
      <c r="I119" s="10">
        <v>2020</v>
      </c>
      <c r="J119" s="11" t="s">
        <v>28</v>
      </c>
      <c r="K119" s="12">
        <v>1000</v>
      </c>
      <c r="L119" s="12">
        <v>1</v>
      </c>
      <c r="M119" s="33" t="str">
        <f>IF(_xlfn.XLOOKUP(C119,Raw_Data_OS_23!$C$7:$C$4518,Raw_Data_OS_23!$G$7:$G$4518,"Paid/ Closed")="Paid/ Closed","Paid/ Closed", "Still_Outstanding")</f>
        <v>Still_Outstanding</v>
      </c>
      <c r="N119" s="33">
        <f>IF(_xlfn.XLOOKUP(C119,Raw_Data_Paid_23!$C$4:$C$2114,Raw_Data_Paid_23!$C$4:$C$2114,1)= 1,1,0)</f>
        <v>1</v>
      </c>
      <c r="O119" t="str">
        <f>IF(M119=$W$7,IF(AND(N119,_xlfn.XLOOKUP(C119,Raw_Data_OS_23!$C$7:$C$4518,Raw_Data_OS_23!$G$7:$G$4518,0)=G119),"A",IF(_xlfn.XLOOKUP(C119,Raw_Data_Paid_23!$C$4:$C$2114,Raw_Data_Paid_23!$C$4:$C$2114,"B1")="B1","B1","B2")),IF(_xlfn.XLOOKUP(C119,Raw_Data_Paid_23!$C$4:$C$2114,Raw_Data_Paid_23!$C$4:$C$2114,"C1")="C1","C1","C2"))</f>
        <v>B1</v>
      </c>
      <c r="P119" t="str">
        <f t="shared" si="22"/>
        <v>2020B1Motor Commercial</v>
      </c>
      <c r="AB119" s="59" t="str">
        <f t="shared" si="27"/>
        <v/>
      </c>
    </row>
    <row r="120" spans="3:28" x14ac:dyDescent="0.35">
      <c r="C120" s="6" t="s">
        <v>67</v>
      </c>
      <c r="D120" s="7" t="s">
        <v>4062</v>
      </c>
      <c r="E120" s="7" t="s">
        <v>3987</v>
      </c>
      <c r="F120" s="8" t="s">
        <v>3910</v>
      </c>
      <c r="G120" s="9">
        <v>99520</v>
      </c>
      <c r="H120" s="10">
        <v>2020</v>
      </c>
      <c r="I120" s="10">
        <v>2020</v>
      </c>
      <c r="J120" s="11" t="s">
        <v>33</v>
      </c>
      <c r="K120" s="12">
        <v>99520</v>
      </c>
      <c r="L120" s="12">
        <v>1</v>
      </c>
      <c r="M120" s="33" t="str">
        <f>IF(_xlfn.XLOOKUP(C120,Raw_Data_OS_23!$C$7:$C$4518,Raw_Data_OS_23!$G$7:$G$4518,"Paid/ Closed")="Paid/ Closed","Paid/ Closed", "Still_Outstanding")</f>
        <v>Still_Outstanding</v>
      </c>
      <c r="N120" s="33">
        <f>IF(_xlfn.XLOOKUP(C120,Raw_Data_Paid_23!$C$4:$C$2114,Raw_Data_Paid_23!$C$4:$C$2114,1)= 1,1,0)</f>
        <v>1</v>
      </c>
      <c r="O120" t="str">
        <f>IF(M120=$W$7,IF(AND(N120,_xlfn.XLOOKUP(C120,Raw_Data_OS_23!$C$7:$C$4518,Raw_Data_OS_23!$G$7:$G$4518,0)=G120),"A",IF(_xlfn.XLOOKUP(C120,Raw_Data_Paid_23!$C$4:$C$2114,Raw_Data_Paid_23!$C$4:$C$2114,"B1")="B1","B1","B2")),IF(_xlfn.XLOOKUP(C120,Raw_Data_Paid_23!$C$4:$C$2114,Raw_Data_Paid_23!$C$4:$C$2114,"C1")="C1","C1","C2"))</f>
        <v>B1</v>
      </c>
      <c r="P120" t="str">
        <f t="shared" si="22"/>
        <v>2020B1Motor Private</v>
      </c>
      <c r="T120" t="s">
        <v>5</v>
      </c>
      <c r="U120" s="52">
        <v>2013</v>
      </c>
      <c r="V120" s="52"/>
      <c r="AB120" s="59" t="str">
        <f t="shared" si="27"/>
        <v>2013</v>
      </c>
    </row>
    <row r="121" spans="3:28" x14ac:dyDescent="0.35">
      <c r="C121" s="6" t="s">
        <v>593</v>
      </c>
      <c r="D121" s="7" t="s">
        <v>4063</v>
      </c>
      <c r="E121" s="7" t="s">
        <v>4064</v>
      </c>
      <c r="F121" s="8" t="s">
        <v>3910</v>
      </c>
      <c r="G121" s="9">
        <v>10000</v>
      </c>
      <c r="H121" s="10">
        <v>2020</v>
      </c>
      <c r="I121" s="10">
        <v>2020</v>
      </c>
      <c r="J121" s="11" t="s">
        <v>33</v>
      </c>
      <c r="K121" s="12">
        <v>10000</v>
      </c>
      <c r="L121" s="12">
        <v>1</v>
      </c>
      <c r="M121" s="33" t="str">
        <f>IF(_xlfn.XLOOKUP(C121,Raw_Data_OS_23!$C$7:$C$4518,Raw_Data_OS_23!$G$7:$G$4518,"Paid/ Closed")="Paid/ Closed","Paid/ Closed", "Still_Outstanding")</f>
        <v>Still_Outstanding</v>
      </c>
      <c r="N121" s="33">
        <f>IF(_xlfn.XLOOKUP(C121,Raw_Data_Paid_23!$C$4:$C$2114,Raw_Data_Paid_23!$C$4:$C$2114,1)= 1,1,0)</f>
        <v>1</v>
      </c>
      <c r="O121" t="str">
        <f>IF(M121=$W$7,IF(AND(N121,_xlfn.XLOOKUP(C121,Raw_Data_OS_23!$C$7:$C$4518,Raw_Data_OS_23!$G$7:$G$4518,0)=G121),"A",IF(_xlfn.XLOOKUP(C121,Raw_Data_Paid_23!$C$4:$C$2114,Raw_Data_Paid_23!$C$4:$C$2114,"B1")="B1","B1","B2")),IF(_xlfn.XLOOKUP(C121,Raw_Data_Paid_23!$C$4:$C$2114,Raw_Data_Paid_23!$C$4:$C$2114,"C1")="C1","C1","C2"))</f>
        <v>B1</v>
      </c>
      <c r="P121" t="str">
        <f t="shared" si="22"/>
        <v>2020B1Motor Private</v>
      </c>
      <c r="W121" t="s">
        <v>7007</v>
      </c>
      <c r="AB121" s="59" t="str">
        <f t="shared" si="27"/>
        <v/>
      </c>
    </row>
    <row r="122" spans="3:28" x14ac:dyDescent="0.35">
      <c r="C122" s="6" t="s">
        <v>594</v>
      </c>
      <c r="D122" s="7" t="s">
        <v>4065</v>
      </c>
      <c r="E122" s="7" t="s">
        <v>3989</v>
      </c>
      <c r="F122" s="8" t="s">
        <v>3910</v>
      </c>
      <c r="G122" s="9">
        <v>5000</v>
      </c>
      <c r="H122" s="10">
        <v>2020</v>
      </c>
      <c r="I122" s="10">
        <v>2020</v>
      </c>
      <c r="J122" s="11" t="s">
        <v>33</v>
      </c>
      <c r="K122" s="12">
        <v>5000</v>
      </c>
      <c r="L122" s="12">
        <v>1</v>
      </c>
      <c r="M122" s="33" t="str">
        <f>IF(_xlfn.XLOOKUP(C122,Raw_Data_OS_23!$C$7:$C$4518,Raw_Data_OS_23!$G$7:$G$4518,"Paid/ Closed")="Paid/ Closed","Paid/ Closed", "Still_Outstanding")</f>
        <v>Still_Outstanding</v>
      </c>
      <c r="N122" s="33">
        <f>IF(_xlfn.XLOOKUP(C122,Raw_Data_Paid_23!$C$4:$C$2114,Raw_Data_Paid_23!$C$4:$C$2114,1)= 1,1,0)</f>
        <v>1</v>
      </c>
      <c r="O122" t="str">
        <f>IF(M122=$W$7,IF(AND(N122,_xlfn.XLOOKUP(C122,Raw_Data_OS_23!$C$7:$C$4518,Raw_Data_OS_23!$G$7:$G$4518,0)=G122),"A",IF(_xlfn.XLOOKUP(C122,Raw_Data_Paid_23!$C$4:$C$2114,Raw_Data_Paid_23!$C$4:$C$2114,"B1")="B1","B1","B2")),IF(_xlfn.XLOOKUP(C122,Raw_Data_Paid_23!$C$4:$C$2114,Raw_Data_Paid_23!$C$4:$C$2114,"C1")="C1","C1","C2"))</f>
        <v>B1</v>
      </c>
      <c r="P122" t="str">
        <f t="shared" si="22"/>
        <v>2020B1Motor Private</v>
      </c>
      <c r="U122">
        <f>U120</f>
        <v>2013</v>
      </c>
      <c r="W122" t="s">
        <v>7009</v>
      </c>
      <c r="X122">
        <f>COUNTIFS($O$5:$O$4516,W122,$H$5:$H$4516,$U$120)</f>
        <v>0</v>
      </c>
      <c r="Y122" s="16">
        <f>SUMIFS($G$5:$G$4516,$O$5:$O$4516,W122,$H$5:$H$4516,$U$120)</f>
        <v>0</v>
      </c>
      <c r="Z122" s="17">
        <f>Y122/$Y$127</f>
        <v>0</v>
      </c>
      <c r="AB122" s="59" t="str">
        <f t="shared" si="27"/>
        <v>2013C2</v>
      </c>
    </row>
    <row r="123" spans="3:28" x14ac:dyDescent="0.35">
      <c r="C123" s="6" t="s">
        <v>68</v>
      </c>
      <c r="D123" s="7" t="s">
        <v>4066</v>
      </c>
      <c r="E123" s="7" t="s">
        <v>4066</v>
      </c>
      <c r="F123" s="8" t="s">
        <v>3910</v>
      </c>
      <c r="G123" s="9">
        <v>86450</v>
      </c>
      <c r="H123" s="10">
        <v>2020</v>
      </c>
      <c r="I123" s="10">
        <v>2020</v>
      </c>
      <c r="J123" s="11" t="s">
        <v>33</v>
      </c>
      <c r="K123" s="12">
        <v>86450</v>
      </c>
      <c r="L123" s="12">
        <v>1</v>
      </c>
      <c r="M123" s="33" t="str">
        <f>IF(_xlfn.XLOOKUP(C123,Raw_Data_OS_23!$C$7:$C$4518,Raw_Data_OS_23!$G$7:$G$4518,"Paid/ Closed")="Paid/ Closed","Paid/ Closed", "Still_Outstanding")</f>
        <v>Still_Outstanding</v>
      </c>
      <c r="N123" s="33">
        <f>IF(_xlfn.XLOOKUP(C123,Raw_Data_Paid_23!$C$4:$C$2114,Raw_Data_Paid_23!$C$4:$C$2114,1)= 1,1,0)</f>
        <v>1</v>
      </c>
      <c r="O123" t="str">
        <f>IF(M123=$W$7,IF(AND(N123,_xlfn.XLOOKUP(C123,Raw_Data_OS_23!$C$7:$C$4518,Raw_Data_OS_23!$G$7:$G$4518,0)=G123),"A",IF(_xlfn.XLOOKUP(C123,Raw_Data_Paid_23!$C$4:$C$2114,Raw_Data_Paid_23!$C$4:$C$2114,"B1")="B1","B1","B2")),IF(_xlfn.XLOOKUP(C123,Raw_Data_Paid_23!$C$4:$C$2114,Raw_Data_Paid_23!$C$4:$C$2114,"C1")="C1","C1","C2"))</f>
        <v>B1</v>
      </c>
      <c r="P123" t="str">
        <f t="shared" si="22"/>
        <v>2020B1Motor Private</v>
      </c>
      <c r="U123">
        <f>U122</f>
        <v>2013</v>
      </c>
      <c r="W123" t="s">
        <v>6982</v>
      </c>
      <c r="X123">
        <f t="shared" ref="X123:X126" si="40">COUNTIFS($O$5:$O$4516,W123,$H$5:$H$4516,$U$120)</f>
        <v>1</v>
      </c>
      <c r="Y123" s="16">
        <f t="shared" ref="Y123:Y126" si="41">SUMIFS($G$5:$G$4516,$O$5:$O$4516,W123,$H$5:$H$4516,$U$120)</f>
        <v>1500000</v>
      </c>
      <c r="Z123" s="17">
        <f t="shared" ref="Z123:Z126" si="42">Y123/$Y$127</f>
        <v>0.18595910419246553</v>
      </c>
      <c r="AB123" s="59" t="str">
        <f t="shared" si="27"/>
        <v>2013B2</v>
      </c>
    </row>
    <row r="124" spans="3:28" x14ac:dyDescent="0.35">
      <c r="C124" s="6" t="s">
        <v>595</v>
      </c>
      <c r="D124" s="7" t="s">
        <v>4067</v>
      </c>
      <c r="E124" s="7" t="s">
        <v>4067</v>
      </c>
      <c r="F124" s="8" t="s">
        <v>3910</v>
      </c>
      <c r="G124" s="9">
        <v>1000</v>
      </c>
      <c r="H124" s="10">
        <v>2019</v>
      </c>
      <c r="I124" s="10">
        <v>2019</v>
      </c>
      <c r="J124" s="11" t="s">
        <v>25</v>
      </c>
      <c r="K124" s="12">
        <v>1000</v>
      </c>
      <c r="L124" s="12">
        <v>1</v>
      </c>
      <c r="M124" s="33" t="str">
        <f>IF(_xlfn.XLOOKUP(C124,Raw_Data_OS_23!$C$7:$C$4518,Raw_Data_OS_23!$G$7:$G$4518,"Paid/ Closed")="Paid/ Closed","Paid/ Closed", "Still_Outstanding")</f>
        <v>Paid/ Closed</v>
      </c>
      <c r="N124" s="33">
        <f>IF(_xlfn.XLOOKUP(C124,Raw_Data_Paid_23!$C$4:$C$2114,Raw_Data_Paid_23!$C$4:$C$2114,1)= 1,1,0)</f>
        <v>1</v>
      </c>
      <c r="O124" t="str">
        <f>IF(M124=$W$7,IF(AND(N124,_xlfn.XLOOKUP(C124,Raw_Data_OS_23!$C$7:$C$4518,Raw_Data_OS_23!$G$7:$G$4518,0)=G124),"A",IF(_xlfn.XLOOKUP(C124,Raw_Data_Paid_23!$C$4:$C$2114,Raw_Data_Paid_23!$C$4:$C$2114,"B1")="B1","B1","B2")),IF(_xlfn.XLOOKUP(C124,Raw_Data_Paid_23!$C$4:$C$2114,Raw_Data_Paid_23!$C$4:$C$2114,"C1")="C1","C1","C2"))</f>
        <v>C1</v>
      </c>
      <c r="P124" t="str">
        <f t="shared" si="22"/>
        <v>2019C1Motor Private</v>
      </c>
      <c r="U124">
        <f t="shared" ref="U124:U126" si="43">U123</f>
        <v>2013</v>
      </c>
      <c r="W124" t="s">
        <v>6977</v>
      </c>
      <c r="X124">
        <f t="shared" si="40"/>
        <v>16</v>
      </c>
      <c r="Y124" s="16">
        <f t="shared" si="41"/>
        <v>3351755.2601000001</v>
      </c>
      <c r="Z124" s="17">
        <f t="shared" si="42"/>
        <v>0.41552627042705353</v>
      </c>
      <c r="AB124" s="59" t="str">
        <f t="shared" si="27"/>
        <v>2013A</v>
      </c>
    </row>
    <row r="125" spans="3:28" x14ac:dyDescent="0.35">
      <c r="C125" s="6" t="s">
        <v>596</v>
      </c>
      <c r="D125" s="7" t="s">
        <v>4068</v>
      </c>
      <c r="E125" s="7" t="s">
        <v>3996</v>
      </c>
      <c r="F125" s="8" t="s">
        <v>3910</v>
      </c>
      <c r="G125" s="9">
        <v>30000</v>
      </c>
      <c r="H125" s="10">
        <v>2020</v>
      </c>
      <c r="I125" s="10">
        <v>2020</v>
      </c>
      <c r="J125" s="11" t="s">
        <v>33</v>
      </c>
      <c r="K125" s="12">
        <v>30000</v>
      </c>
      <c r="L125" s="12">
        <v>1</v>
      </c>
      <c r="M125" s="33" t="str">
        <f>IF(_xlfn.XLOOKUP(C125,Raw_Data_OS_23!$C$7:$C$4518,Raw_Data_OS_23!$G$7:$G$4518,"Paid/ Closed")="Paid/ Closed","Paid/ Closed", "Still_Outstanding")</f>
        <v>Still_Outstanding</v>
      </c>
      <c r="N125" s="33">
        <f>IF(_xlfn.XLOOKUP(C125,Raw_Data_Paid_23!$C$4:$C$2114,Raw_Data_Paid_23!$C$4:$C$2114,1)= 1,1,0)</f>
        <v>1</v>
      </c>
      <c r="O125" t="str">
        <f>IF(M125=$W$7,IF(AND(N125,_xlfn.XLOOKUP(C125,Raw_Data_OS_23!$C$7:$C$4518,Raw_Data_OS_23!$G$7:$G$4518,0)=G125),"A",IF(_xlfn.XLOOKUP(C125,Raw_Data_Paid_23!$C$4:$C$2114,Raw_Data_Paid_23!$C$4:$C$2114,"B1")="B1","B1","B2")),IF(_xlfn.XLOOKUP(C125,Raw_Data_Paid_23!$C$4:$C$2114,Raw_Data_Paid_23!$C$4:$C$2114,"C1")="C1","C1","C2"))</f>
        <v>B1</v>
      </c>
      <c r="P125" t="str">
        <f t="shared" si="22"/>
        <v>2020B1Motor Private</v>
      </c>
      <c r="U125">
        <f t="shared" si="43"/>
        <v>2013</v>
      </c>
      <c r="W125" t="s">
        <v>6978</v>
      </c>
      <c r="X125">
        <f t="shared" si="40"/>
        <v>15</v>
      </c>
      <c r="Y125" s="16">
        <f t="shared" si="41"/>
        <v>2650266.4035</v>
      </c>
      <c r="Z125" s="17">
        <f t="shared" si="42"/>
        <v>0.32856077751083157</v>
      </c>
      <c r="AB125" s="59" t="str">
        <f t="shared" si="27"/>
        <v>2013B1</v>
      </c>
    </row>
    <row r="126" spans="3:28" x14ac:dyDescent="0.35">
      <c r="C126" s="6" t="s">
        <v>69</v>
      </c>
      <c r="D126" s="7" t="s">
        <v>4069</v>
      </c>
      <c r="E126" s="7" t="s">
        <v>4070</v>
      </c>
      <c r="F126" s="8" t="s">
        <v>3910</v>
      </c>
      <c r="G126" s="9">
        <v>3930</v>
      </c>
      <c r="H126" s="10">
        <v>2020</v>
      </c>
      <c r="I126" s="10">
        <v>2020</v>
      </c>
      <c r="J126" s="11" t="s">
        <v>33</v>
      </c>
      <c r="K126" s="12">
        <v>3930</v>
      </c>
      <c r="L126" s="12">
        <v>1</v>
      </c>
      <c r="M126" s="33" t="str">
        <f>IF(_xlfn.XLOOKUP(C126,Raw_Data_OS_23!$C$7:$C$4518,Raw_Data_OS_23!$G$7:$G$4518,"Paid/ Closed")="Paid/ Closed","Paid/ Closed", "Still_Outstanding")</f>
        <v>Still_Outstanding</v>
      </c>
      <c r="N126" s="33">
        <f>IF(_xlfn.XLOOKUP(C126,Raw_Data_Paid_23!$C$4:$C$2114,Raw_Data_Paid_23!$C$4:$C$2114,1)= 1,1,0)</f>
        <v>1</v>
      </c>
      <c r="O126" t="str">
        <f>IF(M126=$W$7,IF(AND(N126,_xlfn.XLOOKUP(C126,Raw_Data_OS_23!$C$7:$C$4518,Raw_Data_OS_23!$G$7:$G$4518,0)=G126),"A",IF(_xlfn.XLOOKUP(C126,Raw_Data_Paid_23!$C$4:$C$2114,Raw_Data_Paid_23!$C$4:$C$2114,"B1")="B1","B1","B2")),IF(_xlfn.XLOOKUP(C126,Raw_Data_Paid_23!$C$4:$C$2114,Raw_Data_Paid_23!$C$4:$C$2114,"C1")="C1","C1","C2"))</f>
        <v>B1</v>
      </c>
      <c r="P126" t="str">
        <f t="shared" si="22"/>
        <v>2020B1Motor Private</v>
      </c>
      <c r="U126">
        <f t="shared" si="43"/>
        <v>2013</v>
      </c>
      <c r="W126" t="s">
        <v>7008</v>
      </c>
      <c r="X126">
        <f t="shared" si="40"/>
        <v>9</v>
      </c>
      <c r="Y126" s="16">
        <f t="shared" si="41"/>
        <v>564268</v>
      </c>
      <c r="Z126" s="17">
        <f t="shared" si="42"/>
        <v>6.9953847869649421E-2</v>
      </c>
      <c r="AB126" s="59" t="str">
        <f t="shared" si="27"/>
        <v>2013C1</v>
      </c>
    </row>
    <row r="127" spans="3:28" x14ac:dyDescent="0.35">
      <c r="C127" s="6" t="s">
        <v>70</v>
      </c>
      <c r="D127" s="7" t="s">
        <v>4071</v>
      </c>
      <c r="E127" s="7" t="s">
        <v>3999</v>
      </c>
      <c r="F127" s="8" t="s">
        <v>3910</v>
      </c>
      <c r="G127" s="9">
        <v>8640</v>
      </c>
      <c r="H127" s="10">
        <v>2020</v>
      </c>
      <c r="I127" s="10">
        <v>2020</v>
      </c>
      <c r="J127" s="11" t="s">
        <v>33</v>
      </c>
      <c r="K127" s="12">
        <v>8640</v>
      </c>
      <c r="L127" s="12">
        <v>1</v>
      </c>
      <c r="M127" s="33" t="str">
        <f>IF(_xlfn.XLOOKUP(C127,Raw_Data_OS_23!$C$7:$C$4518,Raw_Data_OS_23!$G$7:$G$4518,"Paid/ Closed")="Paid/ Closed","Paid/ Closed", "Still_Outstanding")</f>
        <v>Still_Outstanding</v>
      </c>
      <c r="N127" s="33">
        <f>IF(_xlfn.XLOOKUP(C127,Raw_Data_Paid_23!$C$4:$C$2114,Raw_Data_Paid_23!$C$4:$C$2114,1)= 1,1,0)</f>
        <v>1</v>
      </c>
      <c r="O127" t="str">
        <f>IF(M127=$W$7,IF(AND(N127,_xlfn.XLOOKUP(C127,Raw_Data_OS_23!$C$7:$C$4518,Raw_Data_OS_23!$G$7:$G$4518,0)=G127),"A",IF(_xlfn.XLOOKUP(C127,Raw_Data_Paid_23!$C$4:$C$2114,Raw_Data_Paid_23!$C$4:$C$2114,"B1")="B1","B1","B2")),IF(_xlfn.XLOOKUP(C127,Raw_Data_Paid_23!$C$4:$C$2114,Raw_Data_Paid_23!$C$4:$C$2114,"C1")="C1","C1","C2"))</f>
        <v>B1</v>
      </c>
      <c r="P127" t="str">
        <f t="shared" si="22"/>
        <v>2020B1Motor Private</v>
      </c>
      <c r="X127" s="50">
        <f>SUM(X122:X126)</f>
        <v>41</v>
      </c>
      <c r="Y127" s="51">
        <f>SUM(Y122:Y126)</f>
        <v>8066289.6635999996</v>
      </c>
      <c r="Z127" s="53">
        <f>SUM(Z122:Z126)</f>
        <v>1</v>
      </c>
      <c r="AB127" s="59" t="str">
        <f t="shared" si="27"/>
        <v/>
      </c>
    </row>
    <row r="128" spans="3:28" x14ac:dyDescent="0.35">
      <c r="C128" s="6" t="s">
        <v>71</v>
      </c>
      <c r="D128" s="7" t="s">
        <v>4021</v>
      </c>
      <c r="E128" s="7" t="s">
        <v>3942</v>
      </c>
      <c r="F128" s="8" t="s">
        <v>3908</v>
      </c>
      <c r="G128" s="9">
        <v>5.8207660913467E-11</v>
      </c>
      <c r="H128" s="10">
        <v>2020</v>
      </c>
      <c r="I128" s="10">
        <v>2020</v>
      </c>
      <c r="J128" s="11" t="s">
        <v>11</v>
      </c>
      <c r="K128" s="12">
        <v>5.8207660913467E-11</v>
      </c>
      <c r="L128" s="12">
        <v>1</v>
      </c>
      <c r="M128" s="33" t="str">
        <f>IF(_xlfn.XLOOKUP(C128,Raw_Data_OS_23!$C$7:$C$4518,Raw_Data_OS_23!$G$7:$G$4518,"Paid/ Closed")="Paid/ Closed","Paid/ Closed", "Still_Outstanding")</f>
        <v>Still_Outstanding</v>
      </c>
      <c r="N128" s="33">
        <f>IF(_xlfn.XLOOKUP(C128,Raw_Data_Paid_23!$C$4:$C$2114,Raw_Data_Paid_23!$C$4:$C$2114,1)= 1,1,0)</f>
        <v>1</v>
      </c>
      <c r="O128" t="str">
        <f>IF(M128=$W$7,IF(AND(N128,_xlfn.XLOOKUP(C128,Raw_Data_OS_23!$C$7:$C$4518,Raw_Data_OS_23!$G$7:$G$4518,0)=G128),"A",IF(_xlfn.XLOOKUP(C128,Raw_Data_Paid_23!$C$4:$C$2114,Raw_Data_Paid_23!$C$4:$C$2114,"B1")="B1","B1","B2")),IF(_xlfn.XLOOKUP(C128,Raw_Data_Paid_23!$C$4:$C$2114,Raw_Data_Paid_23!$C$4:$C$2114,"C1")="C1","C1","C2"))</f>
        <v>B1</v>
      </c>
      <c r="P128" t="str">
        <f t="shared" si="22"/>
        <v>2020B1Motor Commercial</v>
      </c>
      <c r="AB128" s="59" t="str">
        <f t="shared" si="27"/>
        <v/>
      </c>
    </row>
    <row r="129" spans="3:28" x14ac:dyDescent="0.35">
      <c r="C129" s="6" t="s">
        <v>597</v>
      </c>
      <c r="D129" s="7" t="s">
        <v>4072</v>
      </c>
      <c r="E129" s="7" t="s">
        <v>4072</v>
      </c>
      <c r="F129" s="8" t="s">
        <v>3910</v>
      </c>
      <c r="G129" s="9">
        <v>71340</v>
      </c>
      <c r="H129" s="10">
        <v>2020</v>
      </c>
      <c r="I129" s="10">
        <v>2020</v>
      </c>
      <c r="J129" s="11" t="s">
        <v>28</v>
      </c>
      <c r="K129" s="12">
        <v>71340</v>
      </c>
      <c r="L129" s="12">
        <v>1</v>
      </c>
      <c r="M129" s="33" t="str">
        <f>IF(_xlfn.XLOOKUP(C129,Raw_Data_OS_23!$C$7:$C$4518,Raw_Data_OS_23!$G$7:$G$4518,"Paid/ Closed")="Paid/ Closed","Paid/ Closed", "Still_Outstanding")</f>
        <v>Still_Outstanding</v>
      </c>
      <c r="N129" s="33">
        <f>IF(_xlfn.XLOOKUP(C129,Raw_Data_Paid_23!$C$4:$C$2114,Raw_Data_Paid_23!$C$4:$C$2114,1)= 1,1,0)</f>
        <v>0</v>
      </c>
      <c r="O129" t="str">
        <f>IF(M129=$W$7,IF(AND(N129,_xlfn.XLOOKUP(C129,Raw_Data_OS_23!$C$7:$C$4518,Raw_Data_OS_23!$G$7:$G$4518,0)=G129),"A",IF(_xlfn.XLOOKUP(C129,Raw_Data_Paid_23!$C$4:$C$2114,Raw_Data_Paid_23!$C$4:$C$2114,"B1")="B1","B1","B2")),IF(_xlfn.XLOOKUP(C129,Raw_Data_Paid_23!$C$4:$C$2114,Raw_Data_Paid_23!$C$4:$C$2114,"C1")="C1","C1","C2"))</f>
        <v>B2</v>
      </c>
      <c r="P129" t="str">
        <f t="shared" si="22"/>
        <v>2020B2Motor Private</v>
      </c>
      <c r="AB129" s="59" t="str">
        <f t="shared" si="27"/>
        <v/>
      </c>
    </row>
    <row r="130" spans="3:28" x14ac:dyDescent="0.35">
      <c r="C130" s="6" t="s">
        <v>72</v>
      </c>
      <c r="D130" s="7" t="s">
        <v>4073</v>
      </c>
      <c r="E130" s="7" t="s">
        <v>4074</v>
      </c>
      <c r="F130" s="8" t="s">
        <v>3910</v>
      </c>
      <c r="G130" s="9">
        <v>166410</v>
      </c>
      <c r="H130" s="10">
        <v>2020</v>
      </c>
      <c r="I130" s="10">
        <v>2020</v>
      </c>
      <c r="J130" s="11" t="s">
        <v>33</v>
      </c>
      <c r="K130" s="12">
        <v>166410</v>
      </c>
      <c r="L130" s="12">
        <v>1</v>
      </c>
      <c r="M130" s="33" t="str">
        <f>IF(_xlfn.XLOOKUP(C130,Raw_Data_OS_23!$C$7:$C$4518,Raw_Data_OS_23!$G$7:$G$4518,"Paid/ Closed")="Paid/ Closed","Paid/ Closed", "Still_Outstanding")</f>
        <v>Still_Outstanding</v>
      </c>
      <c r="N130" s="33">
        <f>IF(_xlfn.XLOOKUP(C130,Raw_Data_Paid_23!$C$4:$C$2114,Raw_Data_Paid_23!$C$4:$C$2114,1)= 1,1,0)</f>
        <v>1</v>
      </c>
      <c r="O130" t="str">
        <f>IF(M130=$W$7,IF(AND(N130,_xlfn.XLOOKUP(C130,Raw_Data_OS_23!$C$7:$C$4518,Raw_Data_OS_23!$G$7:$G$4518,0)=G130),"A",IF(_xlfn.XLOOKUP(C130,Raw_Data_Paid_23!$C$4:$C$2114,Raw_Data_Paid_23!$C$4:$C$2114,"B1")="B1","B1","B2")),IF(_xlfn.XLOOKUP(C130,Raw_Data_Paid_23!$C$4:$C$2114,Raw_Data_Paid_23!$C$4:$C$2114,"C1")="C1","C1","C2"))</f>
        <v>B1</v>
      </c>
      <c r="P130" t="str">
        <f t="shared" si="22"/>
        <v>2020B1Motor Private</v>
      </c>
      <c r="T130" t="s">
        <v>5</v>
      </c>
      <c r="U130" s="52">
        <v>2012</v>
      </c>
      <c r="V130" s="52"/>
      <c r="AB130" s="59" t="str">
        <f t="shared" ref="AB130:AB136" si="44">IF(U130="","",U130&amp;W130)</f>
        <v>2012</v>
      </c>
    </row>
    <row r="131" spans="3:28" x14ac:dyDescent="0.35">
      <c r="C131" s="6" t="s">
        <v>598</v>
      </c>
      <c r="D131" s="7" t="s">
        <v>4075</v>
      </c>
      <c r="E131" s="7" t="s">
        <v>4076</v>
      </c>
      <c r="F131" s="8" t="s">
        <v>3910</v>
      </c>
      <c r="G131" s="9">
        <v>7000</v>
      </c>
      <c r="H131" s="10">
        <v>2020</v>
      </c>
      <c r="I131" s="10">
        <v>2020</v>
      </c>
      <c r="J131" s="11" t="s">
        <v>35</v>
      </c>
      <c r="K131" s="12">
        <v>7000</v>
      </c>
      <c r="L131" s="12">
        <v>1</v>
      </c>
      <c r="M131" s="33" t="str">
        <f>IF(_xlfn.XLOOKUP(C131,Raw_Data_OS_23!$C$7:$C$4518,Raw_Data_OS_23!$G$7:$G$4518,"Paid/ Closed")="Paid/ Closed","Paid/ Closed", "Still_Outstanding")</f>
        <v>Still_Outstanding</v>
      </c>
      <c r="N131" s="33">
        <f>IF(_xlfn.XLOOKUP(C131,Raw_Data_Paid_23!$C$4:$C$2114,Raw_Data_Paid_23!$C$4:$C$2114,1)= 1,1,0)</f>
        <v>1</v>
      </c>
      <c r="O131" t="str">
        <f>IF(M131=$W$7,IF(AND(N131,_xlfn.XLOOKUP(C131,Raw_Data_OS_23!$C$7:$C$4518,Raw_Data_OS_23!$G$7:$G$4518,0)=G131),"A",IF(_xlfn.XLOOKUP(C131,Raw_Data_Paid_23!$C$4:$C$2114,Raw_Data_Paid_23!$C$4:$C$2114,"B1")="B1","B1","B2")),IF(_xlfn.XLOOKUP(C131,Raw_Data_Paid_23!$C$4:$C$2114,Raw_Data_Paid_23!$C$4:$C$2114,"C1")="C1","C1","C2"))</f>
        <v>B1</v>
      </c>
      <c r="P131" t="str">
        <f t="shared" si="22"/>
        <v>2020B1Motor Private</v>
      </c>
      <c r="W131" t="s">
        <v>7007</v>
      </c>
      <c r="AB131" s="59" t="str">
        <f t="shared" si="44"/>
        <v/>
      </c>
    </row>
    <row r="132" spans="3:28" x14ac:dyDescent="0.35">
      <c r="C132" s="6" t="s">
        <v>73</v>
      </c>
      <c r="D132" s="7" t="s">
        <v>4074</v>
      </c>
      <c r="E132" s="7" t="s">
        <v>4076</v>
      </c>
      <c r="F132" s="8" t="s">
        <v>3910</v>
      </c>
      <c r="G132" s="9">
        <v>386438</v>
      </c>
      <c r="H132" s="10">
        <v>2020</v>
      </c>
      <c r="I132" s="10">
        <v>2020</v>
      </c>
      <c r="J132" s="11" t="s">
        <v>35</v>
      </c>
      <c r="K132" s="12">
        <v>386438</v>
      </c>
      <c r="L132" s="12">
        <v>1</v>
      </c>
      <c r="M132" s="33" t="str">
        <f>IF(_xlfn.XLOOKUP(C132,Raw_Data_OS_23!$C$7:$C$4518,Raw_Data_OS_23!$G$7:$G$4518,"Paid/ Closed")="Paid/ Closed","Paid/ Closed", "Still_Outstanding")</f>
        <v>Still_Outstanding</v>
      </c>
      <c r="N132" s="33">
        <f>IF(_xlfn.XLOOKUP(C132,Raw_Data_Paid_23!$C$4:$C$2114,Raw_Data_Paid_23!$C$4:$C$2114,1)= 1,1,0)</f>
        <v>0</v>
      </c>
      <c r="O132" t="str">
        <f>IF(M132=$W$7,IF(AND(N132,_xlfn.XLOOKUP(C132,Raw_Data_OS_23!$C$7:$C$4518,Raw_Data_OS_23!$G$7:$G$4518,0)=G132),"A",IF(_xlfn.XLOOKUP(C132,Raw_Data_Paid_23!$C$4:$C$2114,Raw_Data_Paid_23!$C$4:$C$2114,"B1")="B1","B1","B2")),IF(_xlfn.XLOOKUP(C132,Raw_Data_Paid_23!$C$4:$C$2114,Raw_Data_Paid_23!$C$4:$C$2114,"C1")="C1","C1","C2"))</f>
        <v>B2</v>
      </c>
      <c r="P132" t="str">
        <f t="shared" si="22"/>
        <v>2020B2Motor Private</v>
      </c>
      <c r="U132">
        <f>U130</f>
        <v>2012</v>
      </c>
      <c r="W132" t="s">
        <v>7009</v>
      </c>
      <c r="X132">
        <f>COUNTIFS($O$5:$O$4516,W132,$H$5:$H$4516,$U$130)</f>
        <v>0</v>
      </c>
      <c r="Y132" s="16">
        <f>SUMIFS($G$5:$G$4516,$O$5:$O$4516,W132,$H$5:$H$4516,$U$130)</f>
        <v>0</v>
      </c>
      <c r="Z132" s="17">
        <f>Y132/$Y$137</f>
        <v>0</v>
      </c>
      <c r="AB132" s="59" t="str">
        <f t="shared" si="44"/>
        <v>2012C2</v>
      </c>
    </row>
    <row r="133" spans="3:28" x14ac:dyDescent="0.35">
      <c r="C133" s="6" t="s">
        <v>74</v>
      </c>
      <c r="D133" s="7" t="s">
        <v>4077</v>
      </c>
      <c r="E133" s="7" t="s">
        <v>4078</v>
      </c>
      <c r="F133" s="8" t="s">
        <v>3910</v>
      </c>
      <c r="G133" s="9">
        <v>37180</v>
      </c>
      <c r="H133" s="10">
        <v>2020</v>
      </c>
      <c r="I133" s="10">
        <v>2020</v>
      </c>
      <c r="J133" s="11" t="s">
        <v>35</v>
      </c>
      <c r="K133" s="12">
        <v>37180</v>
      </c>
      <c r="L133" s="12">
        <v>1</v>
      </c>
      <c r="M133" s="33" t="str">
        <f>IF(_xlfn.XLOOKUP(C133,Raw_Data_OS_23!$C$7:$C$4518,Raw_Data_OS_23!$G$7:$G$4518,"Paid/ Closed")="Paid/ Closed","Paid/ Closed", "Still_Outstanding")</f>
        <v>Still_Outstanding</v>
      </c>
      <c r="N133" s="33">
        <f>IF(_xlfn.XLOOKUP(C133,Raw_Data_Paid_23!$C$4:$C$2114,Raw_Data_Paid_23!$C$4:$C$2114,1)= 1,1,0)</f>
        <v>1</v>
      </c>
      <c r="O133" t="str">
        <f>IF(M133=$W$7,IF(AND(N133,_xlfn.XLOOKUP(C133,Raw_Data_OS_23!$C$7:$C$4518,Raw_Data_OS_23!$G$7:$G$4518,0)=G133),"A",IF(_xlfn.XLOOKUP(C133,Raw_Data_Paid_23!$C$4:$C$2114,Raw_Data_Paid_23!$C$4:$C$2114,"B1")="B1","B1","B2")),IF(_xlfn.XLOOKUP(C133,Raw_Data_Paid_23!$C$4:$C$2114,Raw_Data_Paid_23!$C$4:$C$2114,"C1")="C1","C1","C2"))</f>
        <v>B1</v>
      </c>
      <c r="P133" t="str">
        <f t="shared" si="22"/>
        <v>2020B1Motor Private</v>
      </c>
      <c r="U133">
        <f>U132</f>
        <v>2012</v>
      </c>
      <c r="W133" t="s">
        <v>6982</v>
      </c>
      <c r="X133">
        <f t="shared" ref="X133:X136" si="45">COUNTIFS($O$5:$O$4516,W133,$H$5:$H$4516,$U$130)</f>
        <v>1</v>
      </c>
      <c r="Y133" s="16">
        <f>SUMIFS($G$5:$G$4516,$O$5:$O$4516,W133,$H$5:$H$4516,$U$130)</f>
        <v>1232142.8570999999</v>
      </c>
      <c r="Z133" s="17">
        <f t="shared" ref="Z133:Z136" si="46">Y133/$Y$137</f>
        <v>7.6424224940095847E-2</v>
      </c>
      <c r="AB133" s="59" t="str">
        <f t="shared" si="44"/>
        <v>2012B2</v>
      </c>
    </row>
    <row r="134" spans="3:28" x14ac:dyDescent="0.35">
      <c r="C134" s="6" t="s">
        <v>599</v>
      </c>
      <c r="D134" s="7" t="s">
        <v>4079</v>
      </c>
      <c r="E134" s="7" t="s">
        <v>4080</v>
      </c>
      <c r="F134" s="8" t="s">
        <v>3910</v>
      </c>
      <c r="G134" s="9">
        <v>5000</v>
      </c>
      <c r="H134" s="10">
        <v>2020</v>
      </c>
      <c r="I134" s="10">
        <v>2020</v>
      </c>
      <c r="J134" s="11" t="s">
        <v>35</v>
      </c>
      <c r="K134" s="12">
        <v>5000</v>
      </c>
      <c r="L134" s="12">
        <v>1</v>
      </c>
      <c r="M134" s="33" t="str">
        <f>IF(_xlfn.XLOOKUP(C134,Raw_Data_OS_23!$C$7:$C$4518,Raw_Data_OS_23!$G$7:$G$4518,"Paid/ Closed")="Paid/ Closed","Paid/ Closed", "Still_Outstanding")</f>
        <v>Still_Outstanding</v>
      </c>
      <c r="N134" s="33">
        <f>IF(_xlfn.XLOOKUP(C134,Raw_Data_Paid_23!$C$4:$C$2114,Raw_Data_Paid_23!$C$4:$C$2114,1)= 1,1,0)</f>
        <v>1</v>
      </c>
      <c r="O134" t="str">
        <f>IF(M134=$W$7,IF(AND(N134,_xlfn.XLOOKUP(C134,Raw_Data_OS_23!$C$7:$C$4518,Raw_Data_OS_23!$G$7:$G$4518,0)=G134),"A",IF(_xlfn.XLOOKUP(C134,Raw_Data_Paid_23!$C$4:$C$2114,Raw_Data_Paid_23!$C$4:$C$2114,"B1")="B1","B1","B2")),IF(_xlfn.XLOOKUP(C134,Raw_Data_Paid_23!$C$4:$C$2114,Raw_Data_Paid_23!$C$4:$C$2114,"C1")="C1","C1","C2"))</f>
        <v>B1</v>
      </c>
      <c r="P134" t="str">
        <f t="shared" ref="P134:P197" si="47">H134&amp;O134&amp;F134</f>
        <v>2020B1Motor Private</v>
      </c>
      <c r="U134">
        <f t="shared" ref="U134:U136" si="48">U133</f>
        <v>2012</v>
      </c>
      <c r="W134" t="s">
        <v>6977</v>
      </c>
      <c r="X134">
        <f t="shared" si="45"/>
        <v>14</v>
      </c>
      <c r="Y134" s="16">
        <f t="shared" ref="Y134:Y136" si="49">SUMIFS($G$5:$G$4516,$O$5:$O$4516,W134,$H$5:$H$4516,$U$130)</f>
        <v>5371960.4002999999</v>
      </c>
      <c r="Z134" s="17">
        <f t="shared" si="46"/>
        <v>0.33319830378117815</v>
      </c>
      <c r="AB134" s="59" t="str">
        <f t="shared" si="44"/>
        <v>2012A</v>
      </c>
    </row>
    <row r="135" spans="3:28" x14ac:dyDescent="0.35">
      <c r="C135" s="6" t="s">
        <v>600</v>
      </c>
      <c r="D135" s="7" t="s">
        <v>4058</v>
      </c>
      <c r="E135" s="7" t="s">
        <v>4058</v>
      </c>
      <c r="F135" s="8" t="s">
        <v>3910</v>
      </c>
      <c r="G135" s="9">
        <v>50340</v>
      </c>
      <c r="H135" s="10">
        <v>2020</v>
      </c>
      <c r="I135" s="10">
        <v>2020</v>
      </c>
      <c r="J135" s="11" t="s">
        <v>28</v>
      </c>
      <c r="K135" s="12">
        <v>50340</v>
      </c>
      <c r="L135" s="12">
        <v>1</v>
      </c>
      <c r="M135" s="33" t="str">
        <f>IF(_xlfn.XLOOKUP(C135,Raw_Data_OS_23!$C$7:$C$4518,Raw_Data_OS_23!$G$7:$G$4518,"Paid/ Closed")="Paid/ Closed","Paid/ Closed", "Still_Outstanding")</f>
        <v>Still_Outstanding</v>
      </c>
      <c r="N135" s="33">
        <f>IF(_xlfn.XLOOKUP(C135,Raw_Data_Paid_23!$C$4:$C$2114,Raw_Data_Paid_23!$C$4:$C$2114,1)= 1,1,0)</f>
        <v>1</v>
      </c>
      <c r="O135" t="str">
        <f>IF(M135=$W$7,IF(AND(N135,_xlfn.XLOOKUP(C135,Raw_Data_OS_23!$C$7:$C$4518,Raw_Data_OS_23!$G$7:$G$4518,0)=G135),"A",IF(_xlfn.XLOOKUP(C135,Raw_Data_Paid_23!$C$4:$C$2114,Raw_Data_Paid_23!$C$4:$C$2114,"B1")="B1","B1","B2")),IF(_xlfn.XLOOKUP(C135,Raw_Data_Paid_23!$C$4:$C$2114,Raw_Data_Paid_23!$C$4:$C$2114,"C1")="C1","C1","C2"))</f>
        <v>B1</v>
      </c>
      <c r="P135" t="str">
        <f t="shared" si="47"/>
        <v>2020B1Motor Private</v>
      </c>
      <c r="U135">
        <f t="shared" si="48"/>
        <v>2012</v>
      </c>
      <c r="W135" t="s">
        <v>6978</v>
      </c>
      <c r="X135">
        <f t="shared" si="45"/>
        <v>25</v>
      </c>
      <c r="Y135" s="16">
        <f t="shared" si="49"/>
        <v>8595026.9497999996</v>
      </c>
      <c r="Z135" s="17">
        <f t="shared" si="46"/>
        <v>0.53311048243522796</v>
      </c>
      <c r="AB135" s="59" t="str">
        <f t="shared" si="44"/>
        <v>2012B1</v>
      </c>
    </row>
    <row r="136" spans="3:28" x14ac:dyDescent="0.35">
      <c r="C136" s="6" t="s">
        <v>601</v>
      </c>
      <c r="D136" s="7" t="s">
        <v>3999</v>
      </c>
      <c r="E136" s="7" t="s">
        <v>4081</v>
      </c>
      <c r="F136" s="8" t="s">
        <v>3910</v>
      </c>
      <c r="G136" s="9">
        <v>106020</v>
      </c>
      <c r="H136" s="10">
        <v>2020</v>
      </c>
      <c r="I136" s="10">
        <v>2020</v>
      </c>
      <c r="J136" s="11" t="s">
        <v>35</v>
      </c>
      <c r="K136" s="12">
        <v>106020</v>
      </c>
      <c r="L136" s="12">
        <v>1</v>
      </c>
      <c r="M136" s="33" t="str">
        <f>IF(_xlfn.XLOOKUP(C136,Raw_Data_OS_23!$C$7:$C$4518,Raw_Data_OS_23!$G$7:$G$4518,"Paid/ Closed")="Paid/ Closed","Paid/ Closed", "Still_Outstanding")</f>
        <v>Still_Outstanding</v>
      </c>
      <c r="N136" s="33">
        <f>IF(_xlfn.XLOOKUP(C136,Raw_Data_Paid_23!$C$4:$C$2114,Raw_Data_Paid_23!$C$4:$C$2114,1)= 1,1,0)</f>
        <v>1</v>
      </c>
      <c r="O136" t="str">
        <f>IF(M136=$W$7,IF(AND(N136,_xlfn.XLOOKUP(C136,Raw_Data_OS_23!$C$7:$C$4518,Raw_Data_OS_23!$G$7:$G$4518,0)=G136),"A",IF(_xlfn.XLOOKUP(C136,Raw_Data_Paid_23!$C$4:$C$2114,Raw_Data_Paid_23!$C$4:$C$2114,"B1")="B1","B1","B2")),IF(_xlfn.XLOOKUP(C136,Raw_Data_Paid_23!$C$4:$C$2114,Raw_Data_Paid_23!$C$4:$C$2114,"C1")="C1","C1","C2"))</f>
        <v>B1</v>
      </c>
      <c r="P136" t="str">
        <f t="shared" si="47"/>
        <v>2020B1Motor Private</v>
      </c>
      <c r="U136">
        <f t="shared" si="48"/>
        <v>2012</v>
      </c>
      <c r="W136" t="s">
        <v>7008</v>
      </c>
      <c r="X136">
        <f t="shared" si="45"/>
        <v>9</v>
      </c>
      <c r="Y136" s="16">
        <f t="shared" si="49"/>
        <v>923282</v>
      </c>
      <c r="Z136" s="17">
        <f t="shared" si="46"/>
        <v>5.7266988843498109E-2</v>
      </c>
      <c r="AB136" s="59" t="str">
        <f t="shared" si="44"/>
        <v>2012C1</v>
      </c>
    </row>
    <row r="137" spans="3:28" x14ac:dyDescent="0.35">
      <c r="C137" s="6" t="s">
        <v>75</v>
      </c>
      <c r="D137" s="7" t="s">
        <v>4007</v>
      </c>
      <c r="E137" s="7" t="s">
        <v>4008</v>
      </c>
      <c r="F137" s="8" t="s">
        <v>3910</v>
      </c>
      <c r="G137" s="9">
        <v>10000</v>
      </c>
      <c r="H137" s="10">
        <v>2020</v>
      </c>
      <c r="I137" s="10">
        <v>2020</v>
      </c>
      <c r="J137" s="11" t="s">
        <v>35</v>
      </c>
      <c r="K137" s="12">
        <v>10000</v>
      </c>
      <c r="L137" s="12">
        <v>1</v>
      </c>
      <c r="M137" s="33" t="str">
        <f>IF(_xlfn.XLOOKUP(C137,Raw_Data_OS_23!$C$7:$C$4518,Raw_Data_OS_23!$G$7:$G$4518,"Paid/ Closed")="Paid/ Closed","Paid/ Closed", "Still_Outstanding")</f>
        <v>Still_Outstanding</v>
      </c>
      <c r="N137" s="33">
        <f>IF(_xlfn.XLOOKUP(C137,Raw_Data_Paid_23!$C$4:$C$2114,Raw_Data_Paid_23!$C$4:$C$2114,1)= 1,1,0)</f>
        <v>1</v>
      </c>
      <c r="O137" t="str">
        <f>IF(M137=$W$7,IF(AND(N137,_xlfn.XLOOKUP(C137,Raw_Data_OS_23!$C$7:$C$4518,Raw_Data_OS_23!$G$7:$G$4518,0)=G137),"A",IF(_xlfn.XLOOKUP(C137,Raw_Data_Paid_23!$C$4:$C$2114,Raw_Data_Paid_23!$C$4:$C$2114,"B1")="B1","B1","B2")),IF(_xlfn.XLOOKUP(C137,Raw_Data_Paid_23!$C$4:$C$2114,Raw_Data_Paid_23!$C$4:$C$2114,"C1")="C1","C1","C2"))</f>
        <v>B1</v>
      </c>
      <c r="P137" t="str">
        <f t="shared" si="47"/>
        <v>2020B1Motor Private</v>
      </c>
      <c r="X137" s="50">
        <f>SUM(X132:X136)</f>
        <v>49</v>
      </c>
      <c r="Y137" s="51">
        <f>SUM(Y132:Y136)</f>
        <v>16122412.207199998</v>
      </c>
      <c r="Z137" s="53">
        <f>SUM(Z132:Z136)</f>
        <v>1</v>
      </c>
    </row>
    <row r="138" spans="3:28" x14ac:dyDescent="0.35">
      <c r="C138" s="6" t="s">
        <v>76</v>
      </c>
      <c r="D138" s="7" t="s">
        <v>4082</v>
      </c>
      <c r="E138" s="7" t="s">
        <v>4083</v>
      </c>
      <c r="F138" s="8" t="s">
        <v>3910</v>
      </c>
      <c r="G138" s="9">
        <v>38550</v>
      </c>
      <c r="H138" s="10">
        <v>2020</v>
      </c>
      <c r="I138" s="10">
        <v>2020</v>
      </c>
      <c r="J138" s="11" t="s">
        <v>35</v>
      </c>
      <c r="K138" s="12">
        <v>38550</v>
      </c>
      <c r="L138" s="12">
        <v>1</v>
      </c>
      <c r="M138" s="33" t="str">
        <f>IF(_xlfn.XLOOKUP(C138,Raw_Data_OS_23!$C$7:$C$4518,Raw_Data_OS_23!$G$7:$G$4518,"Paid/ Closed")="Paid/ Closed","Paid/ Closed", "Still_Outstanding")</f>
        <v>Still_Outstanding</v>
      </c>
      <c r="N138" s="33">
        <f>IF(_xlfn.XLOOKUP(C138,Raw_Data_Paid_23!$C$4:$C$2114,Raw_Data_Paid_23!$C$4:$C$2114,1)= 1,1,0)</f>
        <v>1</v>
      </c>
      <c r="O138" t="str">
        <f>IF(M138=$W$7,IF(AND(N138,_xlfn.XLOOKUP(C138,Raw_Data_OS_23!$C$7:$C$4518,Raw_Data_OS_23!$G$7:$G$4518,0)=G138),"A",IF(_xlfn.XLOOKUP(C138,Raw_Data_Paid_23!$C$4:$C$2114,Raw_Data_Paid_23!$C$4:$C$2114,"B1")="B1","B1","B2")),IF(_xlfn.XLOOKUP(C138,Raw_Data_Paid_23!$C$4:$C$2114,Raw_Data_Paid_23!$C$4:$C$2114,"C1")="C1","C1","C2"))</f>
        <v>B1</v>
      </c>
      <c r="P138" t="str">
        <f t="shared" si="47"/>
        <v>2020B1Motor Private</v>
      </c>
    </row>
    <row r="139" spans="3:28" x14ac:dyDescent="0.35">
      <c r="C139" s="6" t="s">
        <v>602</v>
      </c>
      <c r="D139" s="7" t="s">
        <v>4084</v>
      </c>
      <c r="E139" s="7" t="s">
        <v>4084</v>
      </c>
      <c r="F139" s="8" t="s">
        <v>3910</v>
      </c>
      <c r="G139" s="9">
        <v>1000</v>
      </c>
      <c r="H139" s="10">
        <v>2020</v>
      </c>
      <c r="I139" s="10">
        <v>2020</v>
      </c>
      <c r="J139" s="11" t="s">
        <v>28</v>
      </c>
      <c r="K139" s="12">
        <v>1000</v>
      </c>
      <c r="L139" s="12">
        <v>1</v>
      </c>
      <c r="M139" s="33" t="str">
        <f>IF(_xlfn.XLOOKUP(C139,Raw_Data_OS_23!$C$7:$C$4518,Raw_Data_OS_23!$G$7:$G$4518,"Paid/ Closed")="Paid/ Closed","Paid/ Closed", "Still_Outstanding")</f>
        <v>Still_Outstanding</v>
      </c>
      <c r="N139" s="33">
        <f>IF(_xlfn.XLOOKUP(C139,Raw_Data_Paid_23!$C$4:$C$2114,Raw_Data_Paid_23!$C$4:$C$2114,1)= 1,1,0)</f>
        <v>1</v>
      </c>
      <c r="O139" t="str">
        <f>IF(M139=$W$7,IF(AND(N139,_xlfn.XLOOKUP(C139,Raw_Data_OS_23!$C$7:$C$4518,Raw_Data_OS_23!$G$7:$G$4518,0)=G139),"A",IF(_xlfn.XLOOKUP(C139,Raw_Data_Paid_23!$C$4:$C$2114,Raw_Data_Paid_23!$C$4:$C$2114,"B1")="B1","B1","B2")),IF(_xlfn.XLOOKUP(C139,Raw_Data_Paid_23!$C$4:$C$2114,Raw_Data_Paid_23!$C$4:$C$2114,"C1")="C1","C1","C2"))</f>
        <v>B1</v>
      </c>
      <c r="P139" t="str">
        <f t="shared" si="47"/>
        <v>2020B1Motor Private</v>
      </c>
    </row>
    <row r="140" spans="3:28" x14ac:dyDescent="0.35">
      <c r="C140" s="6" t="s">
        <v>77</v>
      </c>
      <c r="D140" s="7" t="s">
        <v>4085</v>
      </c>
      <c r="E140" s="7" t="s">
        <v>3925</v>
      </c>
      <c r="F140" s="8" t="s">
        <v>3910</v>
      </c>
      <c r="G140" s="9">
        <v>3280</v>
      </c>
      <c r="H140" s="10">
        <v>2020</v>
      </c>
      <c r="I140" s="10">
        <v>2020</v>
      </c>
      <c r="J140" s="11" t="s">
        <v>35</v>
      </c>
      <c r="K140" s="12">
        <v>3280</v>
      </c>
      <c r="L140" s="12">
        <v>1</v>
      </c>
      <c r="M140" s="33" t="str">
        <f>IF(_xlfn.XLOOKUP(C140,Raw_Data_OS_23!$C$7:$C$4518,Raw_Data_OS_23!$G$7:$G$4518,"Paid/ Closed")="Paid/ Closed","Paid/ Closed", "Still_Outstanding")</f>
        <v>Still_Outstanding</v>
      </c>
      <c r="N140" s="33">
        <f>IF(_xlfn.XLOOKUP(C140,Raw_Data_Paid_23!$C$4:$C$2114,Raw_Data_Paid_23!$C$4:$C$2114,1)= 1,1,0)</f>
        <v>1</v>
      </c>
      <c r="O140" t="str">
        <f>IF(M140=$W$7,IF(AND(N140,_xlfn.XLOOKUP(C140,Raw_Data_OS_23!$C$7:$C$4518,Raw_Data_OS_23!$G$7:$G$4518,0)=G140),"A",IF(_xlfn.XLOOKUP(C140,Raw_Data_Paid_23!$C$4:$C$2114,Raw_Data_Paid_23!$C$4:$C$2114,"B1")="B1","B1","B2")),IF(_xlfn.XLOOKUP(C140,Raw_Data_Paid_23!$C$4:$C$2114,Raw_Data_Paid_23!$C$4:$C$2114,"C1")="C1","C1","C2"))</f>
        <v>B1</v>
      </c>
      <c r="P140" t="str">
        <f t="shared" si="47"/>
        <v>2020B1Motor Private</v>
      </c>
    </row>
    <row r="141" spans="3:28" x14ac:dyDescent="0.35">
      <c r="C141" s="6" t="s">
        <v>78</v>
      </c>
      <c r="D141" s="7" t="s">
        <v>4086</v>
      </c>
      <c r="E141" s="7" t="s">
        <v>4087</v>
      </c>
      <c r="F141" s="8" t="s">
        <v>3910</v>
      </c>
      <c r="G141" s="9">
        <v>1000</v>
      </c>
      <c r="H141" s="10">
        <v>2020</v>
      </c>
      <c r="I141" s="10">
        <v>2020</v>
      </c>
      <c r="J141" s="11" t="s">
        <v>35</v>
      </c>
      <c r="K141" s="12">
        <v>1000</v>
      </c>
      <c r="L141" s="12">
        <v>1</v>
      </c>
      <c r="M141" s="33" t="str">
        <f>IF(_xlfn.XLOOKUP(C141,Raw_Data_OS_23!$C$7:$C$4518,Raw_Data_OS_23!$G$7:$G$4518,"Paid/ Closed")="Paid/ Closed","Paid/ Closed", "Still_Outstanding")</f>
        <v>Still_Outstanding</v>
      </c>
      <c r="N141" s="33">
        <f>IF(_xlfn.XLOOKUP(C141,Raw_Data_Paid_23!$C$4:$C$2114,Raw_Data_Paid_23!$C$4:$C$2114,1)= 1,1,0)</f>
        <v>0</v>
      </c>
      <c r="O141" t="str">
        <f>IF(M141=$W$7,IF(AND(N141,_xlfn.XLOOKUP(C141,Raw_Data_OS_23!$C$7:$C$4518,Raw_Data_OS_23!$G$7:$G$4518,0)=G141),"A",IF(_xlfn.XLOOKUP(C141,Raw_Data_Paid_23!$C$4:$C$2114,Raw_Data_Paid_23!$C$4:$C$2114,"B1")="B1","B1","B2")),IF(_xlfn.XLOOKUP(C141,Raw_Data_Paid_23!$C$4:$C$2114,Raw_Data_Paid_23!$C$4:$C$2114,"C1")="C1","C1","C2"))</f>
        <v>B2</v>
      </c>
      <c r="P141" t="str">
        <f t="shared" si="47"/>
        <v>2020B2Motor Private</v>
      </c>
    </row>
    <row r="142" spans="3:28" x14ac:dyDescent="0.35">
      <c r="C142" s="6" t="s">
        <v>79</v>
      </c>
      <c r="D142" s="7" t="s">
        <v>4088</v>
      </c>
      <c r="E142" s="7" t="s">
        <v>4089</v>
      </c>
      <c r="F142" s="8" t="s">
        <v>3910</v>
      </c>
      <c r="G142" s="9">
        <v>3000</v>
      </c>
      <c r="H142" s="10">
        <v>2020</v>
      </c>
      <c r="I142" s="10">
        <v>2020</v>
      </c>
      <c r="J142" s="11" t="s">
        <v>35</v>
      </c>
      <c r="K142" s="12">
        <v>3000</v>
      </c>
      <c r="L142" s="12">
        <v>1</v>
      </c>
      <c r="M142" s="33" t="str">
        <f>IF(_xlfn.XLOOKUP(C142,Raw_Data_OS_23!$C$7:$C$4518,Raw_Data_OS_23!$G$7:$G$4518,"Paid/ Closed")="Paid/ Closed","Paid/ Closed", "Still_Outstanding")</f>
        <v>Still_Outstanding</v>
      </c>
      <c r="N142" s="33">
        <f>IF(_xlfn.XLOOKUP(C142,Raw_Data_Paid_23!$C$4:$C$2114,Raw_Data_Paid_23!$C$4:$C$2114,1)= 1,1,0)</f>
        <v>1</v>
      </c>
      <c r="O142" t="str">
        <f>IF(M142=$W$7,IF(AND(N142,_xlfn.XLOOKUP(C142,Raw_Data_OS_23!$C$7:$C$4518,Raw_Data_OS_23!$G$7:$G$4518,0)=G142),"A",IF(_xlfn.XLOOKUP(C142,Raw_Data_Paid_23!$C$4:$C$2114,Raw_Data_Paid_23!$C$4:$C$2114,"B1")="B1","B1","B2")),IF(_xlfn.XLOOKUP(C142,Raw_Data_Paid_23!$C$4:$C$2114,Raw_Data_Paid_23!$C$4:$C$2114,"C1")="C1","C1","C2"))</f>
        <v>B1</v>
      </c>
      <c r="P142" t="str">
        <f t="shared" si="47"/>
        <v>2020B1Motor Private</v>
      </c>
    </row>
    <row r="143" spans="3:28" x14ac:dyDescent="0.35">
      <c r="C143" s="6" t="s">
        <v>80</v>
      </c>
      <c r="D143" s="7" t="s">
        <v>4013</v>
      </c>
      <c r="E143" s="7" t="s">
        <v>4013</v>
      </c>
      <c r="F143" s="8" t="s">
        <v>3910</v>
      </c>
      <c r="G143" s="9">
        <v>500</v>
      </c>
      <c r="H143" s="10">
        <v>2020</v>
      </c>
      <c r="I143" s="10">
        <v>2020</v>
      </c>
      <c r="J143" s="11" t="s">
        <v>35</v>
      </c>
      <c r="K143" s="12">
        <v>500</v>
      </c>
      <c r="L143" s="12">
        <v>1</v>
      </c>
      <c r="M143" s="33" t="str">
        <f>IF(_xlfn.XLOOKUP(C143,Raw_Data_OS_23!$C$7:$C$4518,Raw_Data_OS_23!$G$7:$G$4518,"Paid/ Closed")="Paid/ Closed","Paid/ Closed", "Still_Outstanding")</f>
        <v>Still_Outstanding</v>
      </c>
      <c r="N143" s="33">
        <f>IF(_xlfn.XLOOKUP(C143,Raw_Data_Paid_23!$C$4:$C$2114,Raw_Data_Paid_23!$C$4:$C$2114,1)= 1,1,0)</f>
        <v>1</v>
      </c>
      <c r="O143" t="str">
        <f>IF(M143=$W$7,IF(AND(N143,_xlfn.XLOOKUP(C143,Raw_Data_OS_23!$C$7:$C$4518,Raw_Data_OS_23!$G$7:$G$4518,0)=G143),"A",IF(_xlfn.XLOOKUP(C143,Raw_Data_Paid_23!$C$4:$C$2114,Raw_Data_Paid_23!$C$4:$C$2114,"B1")="B1","B1","B2")),IF(_xlfn.XLOOKUP(C143,Raw_Data_Paid_23!$C$4:$C$2114,Raw_Data_Paid_23!$C$4:$C$2114,"C1")="C1","C1","C2"))</f>
        <v>B1</v>
      </c>
      <c r="P143" t="str">
        <f t="shared" si="47"/>
        <v>2020B1Motor Private</v>
      </c>
      <c r="T143" t="s">
        <v>5</v>
      </c>
      <c r="U143" s="54">
        <v>2011</v>
      </c>
      <c r="V143" s="54"/>
      <c r="AB143" s="59" t="str">
        <f t="shared" si="27"/>
        <v>2011</v>
      </c>
    </row>
    <row r="144" spans="3:28" x14ac:dyDescent="0.35">
      <c r="C144" s="6" t="s">
        <v>81</v>
      </c>
      <c r="D144" s="7" t="s">
        <v>4088</v>
      </c>
      <c r="E144" s="7" t="s">
        <v>4013</v>
      </c>
      <c r="F144" s="8" t="s">
        <v>3910</v>
      </c>
      <c r="G144" s="9">
        <v>1000</v>
      </c>
      <c r="H144" s="10">
        <v>2020</v>
      </c>
      <c r="I144" s="10">
        <v>2020</v>
      </c>
      <c r="J144" s="11" t="s">
        <v>35</v>
      </c>
      <c r="K144" s="12">
        <v>1000</v>
      </c>
      <c r="L144" s="12">
        <v>1</v>
      </c>
      <c r="M144" s="33" t="str">
        <f>IF(_xlfn.XLOOKUP(C144,Raw_Data_OS_23!$C$7:$C$4518,Raw_Data_OS_23!$G$7:$G$4518,"Paid/ Closed")="Paid/ Closed","Paid/ Closed", "Still_Outstanding")</f>
        <v>Still_Outstanding</v>
      </c>
      <c r="N144" s="33">
        <f>IF(_xlfn.XLOOKUP(C144,Raw_Data_Paid_23!$C$4:$C$2114,Raw_Data_Paid_23!$C$4:$C$2114,1)= 1,1,0)</f>
        <v>1</v>
      </c>
      <c r="O144" t="str">
        <f>IF(M144=$W$7,IF(AND(N144,_xlfn.XLOOKUP(C144,Raw_Data_OS_23!$C$7:$C$4518,Raw_Data_OS_23!$G$7:$G$4518,0)=G144),"A",IF(_xlfn.XLOOKUP(C144,Raw_Data_Paid_23!$C$4:$C$2114,Raw_Data_Paid_23!$C$4:$C$2114,"B1")="B1","B1","B2")),IF(_xlfn.XLOOKUP(C144,Raw_Data_Paid_23!$C$4:$C$2114,Raw_Data_Paid_23!$C$4:$C$2114,"C1")="C1","C1","C2"))</f>
        <v>B1</v>
      </c>
      <c r="P144" t="str">
        <f t="shared" si="47"/>
        <v>2020B1Motor Private</v>
      </c>
      <c r="W144" t="s">
        <v>7007</v>
      </c>
      <c r="AB144" s="59" t="str">
        <f t="shared" si="27"/>
        <v/>
      </c>
    </row>
    <row r="145" spans="3:28" x14ac:dyDescent="0.35">
      <c r="C145" s="6" t="s">
        <v>82</v>
      </c>
      <c r="D145" s="7" t="s">
        <v>4012</v>
      </c>
      <c r="E145" s="7" t="s">
        <v>4090</v>
      </c>
      <c r="F145" s="8" t="s">
        <v>3910</v>
      </c>
      <c r="G145" s="9">
        <v>8550</v>
      </c>
      <c r="H145" s="10">
        <v>2020</v>
      </c>
      <c r="I145" s="10">
        <v>2020</v>
      </c>
      <c r="J145" s="11" t="s">
        <v>35</v>
      </c>
      <c r="K145" s="12">
        <v>8550</v>
      </c>
      <c r="L145" s="12">
        <v>1</v>
      </c>
      <c r="M145" s="33" t="str">
        <f>IF(_xlfn.XLOOKUP(C145,Raw_Data_OS_23!$C$7:$C$4518,Raw_Data_OS_23!$G$7:$G$4518,"Paid/ Closed")="Paid/ Closed","Paid/ Closed", "Still_Outstanding")</f>
        <v>Still_Outstanding</v>
      </c>
      <c r="N145" s="33">
        <f>IF(_xlfn.XLOOKUP(C145,Raw_Data_Paid_23!$C$4:$C$2114,Raw_Data_Paid_23!$C$4:$C$2114,1)= 1,1,0)</f>
        <v>1</v>
      </c>
      <c r="O145" t="str">
        <f>IF(M145=$W$7,IF(AND(N145,_xlfn.XLOOKUP(C145,Raw_Data_OS_23!$C$7:$C$4518,Raw_Data_OS_23!$G$7:$G$4518,0)=G145),"A",IF(_xlfn.XLOOKUP(C145,Raw_Data_Paid_23!$C$4:$C$2114,Raw_Data_Paid_23!$C$4:$C$2114,"B1")="B1","B1","B2")),IF(_xlfn.XLOOKUP(C145,Raw_Data_Paid_23!$C$4:$C$2114,Raw_Data_Paid_23!$C$4:$C$2114,"C1")="C1","C1","C2"))</f>
        <v>A</v>
      </c>
      <c r="P145" t="str">
        <f t="shared" si="47"/>
        <v>2020AMotor Private</v>
      </c>
      <c r="U145">
        <f>U143</f>
        <v>2011</v>
      </c>
      <c r="W145" t="s">
        <v>7009</v>
      </c>
      <c r="X145">
        <f>COUNTIFS($O$5:$O$4516,W145,$H$5:$H$4516,"&lt;=2011")</f>
        <v>1</v>
      </c>
      <c r="Y145" s="16">
        <f>SUMIFS($G$5:$G$4516,$O$5:$O$4516,W145,$H$5:$H$4516,"&lt;=2011")</f>
        <v>80000</v>
      </c>
      <c r="Z145" s="17">
        <f>Y145/$Y$150</f>
        <v>1.2057017152022332E-3</v>
      </c>
      <c r="AB145" s="59" t="str">
        <f t="shared" si="27"/>
        <v>2011C2</v>
      </c>
    </row>
    <row r="146" spans="3:28" x14ac:dyDescent="0.35">
      <c r="C146" s="6" t="s">
        <v>603</v>
      </c>
      <c r="D146" s="7" t="s">
        <v>3951</v>
      </c>
      <c r="E146" s="7" t="s">
        <v>4091</v>
      </c>
      <c r="F146" s="8" t="s">
        <v>3910</v>
      </c>
      <c r="G146" s="9">
        <v>1000</v>
      </c>
      <c r="H146" s="10">
        <v>2020</v>
      </c>
      <c r="I146" s="10">
        <v>2020</v>
      </c>
      <c r="J146" s="11" t="s">
        <v>11</v>
      </c>
      <c r="K146" s="12">
        <v>1000</v>
      </c>
      <c r="L146" s="12">
        <v>1</v>
      </c>
      <c r="M146" s="33" t="str">
        <f>IF(_xlfn.XLOOKUP(C146,Raw_Data_OS_23!$C$7:$C$4518,Raw_Data_OS_23!$G$7:$G$4518,"Paid/ Closed")="Paid/ Closed","Paid/ Closed", "Still_Outstanding")</f>
        <v>Still_Outstanding</v>
      </c>
      <c r="N146" s="33">
        <f>IF(_xlfn.XLOOKUP(C146,Raw_Data_Paid_23!$C$4:$C$2114,Raw_Data_Paid_23!$C$4:$C$2114,1)= 1,1,0)</f>
        <v>1</v>
      </c>
      <c r="O146" t="str">
        <f>IF(M146=$W$7,IF(AND(N146,_xlfn.XLOOKUP(C146,Raw_Data_OS_23!$C$7:$C$4518,Raw_Data_OS_23!$G$7:$G$4518,0)=G146),"A",IF(_xlfn.XLOOKUP(C146,Raw_Data_Paid_23!$C$4:$C$2114,Raw_Data_Paid_23!$C$4:$C$2114,"B1")="B1","B1","B2")),IF(_xlfn.XLOOKUP(C146,Raw_Data_Paid_23!$C$4:$C$2114,Raw_Data_Paid_23!$C$4:$C$2114,"C1")="C1","C1","C2"))</f>
        <v>B1</v>
      </c>
      <c r="P146" t="str">
        <f t="shared" si="47"/>
        <v>2020B1Motor Private</v>
      </c>
      <c r="U146">
        <f>U145</f>
        <v>2011</v>
      </c>
      <c r="W146" t="s">
        <v>6982</v>
      </c>
      <c r="X146">
        <f t="shared" ref="X146:X149" si="50">COUNTIFS($O$5:$O$4516,W146,$H$5:$H$4516,"&lt;=2011")</f>
        <v>8</v>
      </c>
      <c r="Y146" s="16">
        <f t="shared" ref="Y146:Y149" si="51">SUMIFS($G$5:$G$4516,$O$5:$O$4516,W146,$H$5:$H$4516,"&lt;=2011")</f>
        <v>13283574.62163</v>
      </c>
      <c r="Z146" s="17">
        <f>Y146/$Y$150</f>
        <v>0.20020035881645182</v>
      </c>
      <c r="AB146" s="59" t="str">
        <f t="shared" si="27"/>
        <v>2011B2</v>
      </c>
    </row>
    <row r="147" spans="3:28" x14ac:dyDescent="0.35">
      <c r="C147" s="6" t="s">
        <v>604</v>
      </c>
      <c r="D147" s="7" t="s">
        <v>4092</v>
      </c>
      <c r="E147" s="7" t="s">
        <v>4093</v>
      </c>
      <c r="F147" s="8" t="s">
        <v>3910</v>
      </c>
      <c r="G147" s="9">
        <v>1000</v>
      </c>
      <c r="H147" s="10">
        <v>2020</v>
      </c>
      <c r="I147" s="10">
        <v>2020</v>
      </c>
      <c r="J147" s="11" t="s">
        <v>11</v>
      </c>
      <c r="K147" s="12">
        <v>1000</v>
      </c>
      <c r="L147" s="12">
        <v>1</v>
      </c>
      <c r="M147" s="33" t="str">
        <f>IF(_xlfn.XLOOKUP(C147,Raw_Data_OS_23!$C$7:$C$4518,Raw_Data_OS_23!$G$7:$G$4518,"Paid/ Closed")="Paid/ Closed","Paid/ Closed", "Still_Outstanding")</f>
        <v>Still_Outstanding</v>
      </c>
      <c r="N147" s="33">
        <f>IF(_xlfn.XLOOKUP(C147,Raw_Data_Paid_23!$C$4:$C$2114,Raw_Data_Paid_23!$C$4:$C$2114,1)= 1,1,0)</f>
        <v>1</v>
      </c>
      <c r="O147" t="str">
        <f>IF(M147=$W$7,IF(AND(N147,_xlfn.XLOOKUP(C147,Raw_Data_OS_23!$C$7:$C$4518,Raw_Data_OS_23!$G$7:$G$4518,0)=G147),"A",IF(_xlfn.XLOOKUP(C147,Raw_Data_Paid_23!$C$4:$C$2114,Raw_Data_Paid_23!$C$4:$C$2114,"B1")="B1","B1","B2")),IF(_xlfn.XLOOKUP(C147,Raw_Data_Paid_23!$C$4:$C$2114,Raw_Data_Paid_23!$C$4:$C$2114,"C1")="C1","C1","C2"))</f>
        <v>B1</v>
      </c>
      <c r="P147" t="str">
        <f t="shared" si="47"/>
        <v>2020B1Motor Private</v>
      </c>
      <c r="U147">
        <f t="shared" ref="U147:U149" si="52">U146</f>
        <v>2011</v>
      </c>
      <c r="W147" t="s">
        <v>6977</v>
      </c>
      <c r="X147">
        <f t="shared" si="50"/>
        <v>92</v>
      </c>
      <c r="Y147" s="16">
        <f t="shared" si="51"/>
        <v>13837986.7555</v>
      </c>
      <c r="Z147" s="17">
        <f>Y147/$Y$150</f>
        <v>0.20855605457565168</v>
      </c>
      <c r="AB147" s="59" t="str">
        <f t="shared" si="27"/>
        <v>2011A</v>
      </c>
    </row>
    <row r="148" spans="3:28" x14ac:dyDescent="0.35">
      <c r="C148" s="6" t="s">
        <v>605</v>
      </c>
      <c r="D148" s="7" t="s">
        <v>4094</v>
      </c>
      <c r="E148" s="7" t="s">
        <v>4016</v>
      </c>
      <c r="F148" s="8" t="s">
        <v>3910</v>
      </c>
      <c r="G148" s="9">
        <v>84000</v>
      </c>
      <c r="H148" s="10">
        <v>2020</v>
      </c>
      <c r="I148" s="10">
        <v>2020</v>
      </c>
      <c r="J148" s="11" t="s">
        <v>11</v>
      </c>
      <c r="K148" s="12">
        <v>84000</v>
      </c>
      <c r="L148" s="12">
        <v>1</v>
      </c>
      <c r="M148" s="33" t="str">
        <f>IF(_xlfn.XLOOKUP(C148,Raw_Data_OS_23!$C$7:$C$4518,Raw_Data_OS_23!$G$7:$G$4518,"Paid/ Closed")="Paid/ Closed","Paid/ Closed", "Still_Outstanding")</f>
        <v>Still_Outstanding</v>
      </c>
      <c r="N148" s="33">
        <f>IF(_xlfn.XLOOKUP(C148,Raw_Data_Paid_23!$C$4:$C$2114,Raw_Data_Paid_23!$C$4:$C$2114,1)= 1,1,0)</f>
        <v>1</v>
      </c>
      <c r="O148" t="str">
        <f>IF(M148=$W$7,IF(AND(N148,_xlfn.XLOOKUP(C148,Raw_Data_OS_23!$C$7:$C$4518,Raw_Data_OS_23!$G$7:$G$4518,0)=G148),"A",IF(_xlfn.XLOOKUP(C148,Raw_Data_Paid_23!$C$4:$C$2114,Raw_Data_Paid_23!$C$4:$C$2114,"B1")="B1","B1","B2")),IF(_xlfn.XLOOKUP(C148,Raw_Data_Paid_23!$C$4:$C$2114,Raw_Data_Paid_23!$C$4:$C$2114,"C1")="C1","C1","C2"))</f>
        <v>A</v>
      </c>
      <c r="P148" t="str">
        <f t="shared" si="47"/>
        <v>2020AMotor Private</v>
      </c>
      <c r="U148">
        <f t="shared" si="52"/>
        <v>2011</v>
      </c>
      <c r="W148" t="s">
        <v>6978</v>
      </c>
      <c r="X148">
        <f t="shared" si="50"/>
        <v>102</v>
      </c>
      <c r="Y148" s="16">
        <f t="shared" si="51"/>
        <v>34667099.884980001</v>
      </c>
      <c r="Z148" s="17">
        <f>Y148/$Y$150</f>
        <v>0.52247727240509412</v>
      </c>
      <c r="AB148" s="59" t="str">
        <f t="shared" si="27"/>
        <v>2011B1</v>
      </c>
    </row>
    <row r="149" spans="3:28" x14ac:dyDescent="0.35">
      <c r="C149" s="6" t="s">
        <v>606</v>
      </c>
      <c r="D149" s="7" t="s">
        <v>4095</v>
      </c>
      <c r="E149" s="7" t="s">
        <v>4014</v>
      </c>
      <c r="F149" s="8" t="s">
        <v>3910</v>
      </c>
      <c r="G149" s="9">
        <v>5000</v>
      </c>
      <c r="H149" s="10">
        <v>2020</v>
      </c>
      <c r="I149" s="10">
        <v>2020</v>
      </c>
      <c r="J149" s="11" t="s">
        <v>33</v>
      </c>
      <c r="K149" s="12">
        <v>5000</v>
      </c>
      <c r="L149" s="12">
        <v>1</v>
      </c>
      <c r="M149" s="33" t="str">
        <f>IF(_xlfn.XLOOKUP(C149,Raw_Data_OS_23!$C$7:$C$4518,Raw_Data_OS_23!$G$7:$G$4518,"Paid/ Closed")="Paid/ Closed","Paid/ Closed", "Still_Outstanding")</f>
        <v>Still_Outstanding</v>
      </c>
      <c r="N149" s="33">
        <f>IF(_xlfn.XLOOKUP(C149,Raw_Data_Paid_23!$C$4:$C$2114,Raw_Data_Paid_23!$C$4:$C$2114,1)= 1,1,0)</f>
        <v>1</v>
      </c>
      <c r="O149" t="str">
        <f>IF(M149=$W$7,IF(AND(N149,_xlfn.XLOOKUP(C149,Raw_Data_OS_23!$C$7:$C$4518,Raw_Data_OS_23!$G$7:$G$4518,0)=G149),"A",IF(_xlfn.XLOOKUP(C149,Raw_Data_Paid_23!$C$4:$C$2114,Raw_Data_Paid_23!$C$4:$C$2114,"B1")="B1","B1","B2")),IF(_xlfn.XLOOKUP(C149,Raw_Data_Paid_23!$C$4:$C$2114,Raw_Data_Paid_23!$C$4:$C$2114,"C1")="C1","C1","C2"))</f>
        <v>B1</v>
      </c>
      <c r="P149" t="str">
        <f t="shared" si="47"/>
        <v>2020B1Motor Private</v>
      </c>
      <c r="U149">
        <f t="shared" si="52"/>
        <v>2011</v>
      </c>
      <c r="W149" t="s">
        <v>7008</v>
      </c>
      <c r="X149">
        <f t="shared" si="50"/>
        <v>54</v>
      </c>
      <c r="Y149" s="16">
        <f t="shared" si="51"/>
        <v>4482741.4035</v>
      </c>
      <c r="Z149" s="17">
        <f>Y149/$Y$150</f>
        <v>6.7560612487600202E-2</v>
      </c>
      <c r="AB149" s="59" t="str">
        <f t="shared" si="27"/>
        <v>2011C1</v>
      </c>
    </row>
    <row r="150" spans="3:28" x14ac:dyDescent="0.35">
      <c r="C150" s="6" t="s">
        <v>83</v>
      </c>
      <c r="D150" s="7" t="s">
        <v>4015</v>
      </c>
      <c r="E150" s="7" t="s">
        <v>4017</v>
      </c>
      <c r="F150" s="8" t="s">
        <v>3910</v>
      </c>
      <c r="G150" s="9">
        <v>7000</v>
      </c>
      <c r="H150" s="10">
        <v>2020</v>
      </c>
      <c r="I150" s="10">
        <v>2020</v>
      </c>
      <c r="J150" s="11" t="s">
        <v>11</v>
      </c>
      <c r="K150" s="12">
        <v>7000</v>
      </c>
      <c r="L150" s="12">
        <v>1</v>
      </c>
      <c r="M150" s="33" t="str">
        <f>IF(_xlfn.XLOOKUP(C150,Raw_Data_OS_23!$C$7:$C$4518,Raw_Data_OS_23!$G$7:$G$4518,"Paid/ Closed")="Paid/ Closed","Paid/ Closed", "Still_Outstanding")</f>
        <v>Still_Outstanding</v>
      </c>
      <c r="N150" s="33">
        <f>IF(_xlfn.XLOOKUP(C150,Raw_Data_Paid_23!$C$4:$C$2114,Raw_Data_Paid_23!$C$4:$C$2114,1)= 1,1,0)</f>
        <v>1</v>
      </c>
      <c r="O150" t="str">
        <f>IF(M150=$W$7,IF(AND(N150,_xlfn.XLOOKUP(C150,Raw_Data_OS_23!$C$7:$C$4518,Raw_Data_OS_23!$G$7:$G$4518,0)=G150),"A",IF(_xlfn.XLOOKUP(C150,Raw_Data_Paid_23!$C$4:$C$2114,Raw_Data_Paid_23!$C$4:$C$2114,"B1")="B1","B1","B2")),IF(_xlfn.XLOOKUP(C150,Raw_Data_Paid_23!$C$4:$C$2114,Raw_Data_Paid_23!$C$4:$C$2114,"C1")="C1","C1","C2"))</f>
        <v>B1</v>
      </c>
      <c r="P150" t="str">
        <f t="shared" si="47"/>
        <v>2020B1Motor Private</v>
      </c>
      <c r="X150" s="50">
        <f>SUM(X145:X149)</f>
        <v>257</v>
      </c>
      <c r="Y150" s="51">
        <f>SUM(Y145:Y149)</f>
        <v>66351402.66561</v>
      </c>
      <c r="Z150" s="53">
        <f>SUM(Z145:Z149)</f>
        <v>1</v>
      </c>
    </row>
    <row r="151" spans="3:28" x14ac:dyDescent="0.35">
      <c r="C151" s="6" t="s">
        <v>84</v>
      </c>
      <c r="D151" s="7" t="s">
        <v>4014</v>
      </c>
      <c r="E151" s="7" t="s">
        <v>4096</v>
      </c>
      <c r="F151" s="8" t="s">
        <v>3910</v>
      </c>
      <c r="G151" s="9">
        <v>1000</v>
      </c>
      <c r="H151" s="10">
        <v>2020</v>
      </c>
      <c r="I151" s="10">
        <v>2020</v>
      </c>
      <c r="J151" s="11" t="s">
        <v>11</v>
      </c>
      <c r="K151" s="12">
        <v>1000</v>
      </c>
      <c r="L151" s="12">
        <v>1</v>
      </c>
      <c r="M151" s="33" t="str">
        <f>IF(_xlfn.XLOOKUP(C151,Raw_Data_OS_23!$C$7:$C$4518,Raw_Data_OS_23!$G$7:$G$4518,"Paid/ Closed")="Paid/ Closed","Paid/ Closed", "Still_Outstanding")</f>
        <v>Still_Outstanding</v>
      </c>
      <c r="N151" s="33">
        <f>IF(_xlfn.XLOOKUP(C151,Raw_Data_Paid_23!$C$4:$C$2114,Raw_Data_Paid_23!$C$4:$C$2114,1)= 1,1,0)</f>
        <v>1</v>
      </c>
      <c r="O151" t="str">
        <f>IF(M151=$W$7,IF(AND(N151,_xlfn.XLOOKUP(C151,Raw_Data_OS_23!$C$7:$C$4518,Raw_Data_OS_23!$G$7:$G$4518,0)=G151),"A",IF(_xlfn.XLOOKUP(C151,Raw_Data_Paid_23!$C$4:$C$2114,Raw_Data_Paid_23!$C$4:$C$2114,"B1")="B1","B1","B2")),IF(_xlfn.XLOOKUP(C151,Raw_Data_Paid_23!$C$4:$C$2114,Raw_Data_Paid_23!$C$4:$C$2114,"C1")="C1","C1","C2"))</f>
        <v>B1</v>
      </c>
      <c r="P151" t="str">
        <f t="shared" si="47"/>
        <v>2020B1Motor Private</v>
      </c>
    </row>
    <row r="152" spans="3:28" x14ac:dyDescent="0.35">
      <c r="C152" s="6" t="s">
        <v>85</v>
      </c>
      <c r="D152" s="7" t="s">
        <v>3906</v>
      </c>
      <c r="E152" s="7" t="s">
        <v>4097</v>
      </c>
      <c r="F152" s="8" t="s">
        <v>3910</v>
      </c>
      <c r="G152" s="9">
        <v>14620</v>
      </c>
      <c r="H152" s="10">
        <v>2020</v>
      </c>
      <c r="I152" s="10">
        <v>2020</v>
      </c>
      <c r="J152" s="11" t="s">
        <v>11</v>
      </c>
      <c r="K152" s="12">
        <v>14620</v>
      </c>
      <c r="L152" s="12">
        <v>1</v>
      </c>
      <c r="M152" s="33" t="str">
        <f>IF(_xlfn.XLOOKUP(C152,Raw_Data_OS_23!$C$7:$C$4518,Raw_Data_OS_23!$G$7:$G$4518,"Paid/ Closed")="Paid/ Closed","Paid/ Closed", "Still_Outstanding")</f>
        <v>Still_Outstanding</v>
      </c>
      <c r="N152" s="33">
        <f>IF(_xlfn.XLOOKUP(C152,Raw_Data_Paid_23!$C$4:$C$2114,Raw_Data_Paid_23!$C$4:$C$2114,1)= 1,1,0)</f>
        <v>1</v>
      </c>
      <c r="O152" t="str">
        <f>IF(M152=$W$7,IF(AND(N152,_xlfn.XLOOKUP(C152,Raw_Data_OS_23!$C$7:$C$4518,Raw_Data_OS_23!$G$7:$G$4518,0)=G152),"A",IF(_xlfn.XLOOKUP(C152,Raw_Data_Paid_23!$C$4:$C$2114,Raw_Data_Paid_23!$C$4:$C$2114,"B1")="B1","B1","B2")),IF(_xlfn.XLOOKUP(C152,Raw_Data_Paid_23!$C$4:$C$2114,Raw_Data_Paid_23!$C$4:$C$2114,"C1")="C1","C1","C2"))</f>
        <v>B1</v>
      </c>
      <c r="P152" t="str">
        <f t="shared" si="47"/>
        <v>2020B1Motor Private</v>
      </c>
      <c r="W152" t="s">
        <v>7010</v>
      </c>
      <c r="X152">
        <f>X150+X127+X116+X105+X93+X82+X72+X61+X49+X38+X28+X137</f>
        <v>4512</v>
      </c>
      <c r="Y152" s="16">
        <f>Y150+Y127+Y116+Y105+Y93+Y82+Y72+Y61+Y49+Y38+Y28+Y137</f>
        <v>793284870.43280673</v>
      </c>
    </row>
    <row r="153" spans="3:28" x14ac:dyDescent="0.35">
      <c r="C153" s="6" t="s">
        <v>86</v>
      </c>
      <c r="D153" s="7" t="s">
        <v>4059</v>
      </c>
      <c r="E153" s="7" t="s">
        <v>4059</v>
      </c>
      <c r="F153" s="8" t="s">
        <v>3910</v>
      </c>
      <c r="G153" s="9">
        <v>278133</v>
      </c>
      <c r="H153" s="10">
        <v>2020</v>
      </c>
      <c r="I153" s="10">
        <v>2020</v>
      </c>
      <c r="J153" s="11" t="s">
        <v>28</v>
      </c>
      <c r="K153" s="12">
        <v>278133</v>
      </c>
      <c r="L153" s="12">
        <v>1</v>
      </c>
      <c r="M153" s="33" t="str">
        <f>IF(_xlfn.XLOOKUP(C153,Raw_Data_OS_23!$C$7:$C$4518,Raw_Data_OS_23!$G$7:$G$4518,"Paid/ Closed")="Paid/ Closed","Paid/ Closed", "Still_Outstanding")</f>
        <v>Still_Outstanding</v>
      </c>
      <c r="N153" s="33">
        <f>IF(_xlfn.XLOOKUP(C153,Raw_Data_Paid_23!$C$4:$C$2114,Raw_Data_Paid_23!$C$4:$C$2114,1)= 1,1,0)</f>
        <v>1</v>
      </c>
      <c r="O153" t="str">
        <f>IF(M153=$W$7,IF(AND(N153,_xlfn.XLOOKUP(C153,Raw_Data_OS_23!$C$7:$C$4518,Raw_Data_OS_23!$G$7:$G$4518,0)=G153),"A",IF(_xlfn.XLOOKUP(C153,Raw_Data_Paid_23!$C$4:$C$2114,Raw_Data_Paid_23!$C$4:$C$2114,"B1")="B1","B1","B2")),IF(_xlfn.XLOOKUP(C153,Raw_Data_Paid_23!$C$4:$C$2114,Raw_Data_Paid_23!$C$4:$C$2114,"C1")="C1","C1","C2"))</f>
        <v>B1</v>
      </c>
      <c r="P153" t="str">
        <f t="shared" si="47"/>
        <v>2020B1Motor Private</v>
      </c>
      <c r="W153" t="s">
        <v>7011</v>
      </c>
      <c r="X153">
        <f>X18</f>
        <v>4512</v>
      </c>
      <c r="Y153" s="16">
        <f>Y18</f>
        <v>793284870.43280625</v>
      </c>
    </row>
    <row r="154" spans="3:28" x14ac:dyDescent="0.35">
      <c r="C154" s="6" t="s">
        <v>87</v>
      </c>
      <c r="D154" s="7" t="s">
        <v>3907</v>
      </c>
      <c r="E154" s="7" t="s">
        <v>4019</v>
      </c>
      <c r="F154" s="8" t="s">
        <v>3910</v>
      </c>
      <c r="G154" s="9">
        <v>893000</v>
      </c>
      <c r="H154" s="10">
        <v>2020</v>
      </c>
      <c r="I154" s="10">
        <v>2020</v>
      </c>
      <c r="J154" s="11" t="s">
        <v>11</v>
      </c>
      <c r="K154" s="12">
        <v>893000</v>
      </c>
      <c r="L154" s="12">
        <v>1</v>
      </c>
      <c r="M154" s="33" t="str">
        <f>IF(_xlfn.XLOOKUP(C154,Raw_Data_OS_23!$C$7:$C$4518,Raw_Data_OS_23!$G$7:$G$4518,"Paid/ Closed")="Paid/ Closed","Paid/ Closed", "Still_Outstanding")</f>
        <v>Still_Outstanding</v>
      </c>
      <c r="N154" s="33">
        <f>IF(_xlfn.XLOOKUP(C154,Raw_Data_Paid_23!$C$4:$C$2114,Raw_Data_Paid_23!$C$4:$C$2114,1)= 1,1,0)</f>
        <v>0</v>
      </c>
      <c r="O154" t="str">
        <f>IF(M154=$W$7,IF(AND(N154,_xlfn.XLOOKUP(C154,Raw_Data_OS_23!$C$7:$C$4518,Raw_Data_OS_23!$G$7:$G$4518,0)=G154),"A",IF(_xlfn.XLOOKUP(C154,Raw_Data_Paid_23!$C$4:$C$2114,Raw_Data_Paid_23!$C$4:$C$2114,"B1")="B1","B1","B2")),IF(_xlfn.XLOOKUP(C154,Raw_Data_Paid_23!$C$4:$C$2114,Raw_Data_Paid_23!$C$4:$C$2114,"C1")="C1","C1","C2"))</f>
        <v>B2</v>
      </c>
      <c r="P154" t="str">
        <f t="shared" si="47"/>
        <v>2020B2Motor Private</v>
      </c>
      <c r="W154" t="s">
        <v>7012</v>
      </c>
      <c r="X154">
        <f>X153-X152</f>
        <v>0</v>
      </c>
      <c r="Y154" s="16">
        <f>Y153-Y152</f>
        <v>0</v>
      </c>
    </row>
    <row r="155" spans="3:28" x14ac:dyDescent="0.35">
      <c r="C155" s="6" t="s">
        <v>88</v>
      </c>
      <c r="D155" s="7" t="s">
        <v>4098</v>
      </c>
      <c r="E155" s="7" t="s">
        <v>3906</v>
      </c>
      <c r="F155" s="8" t="s">
        <v>3910</v>
      </c>
      <c r="G155" s="9">
        <v>3534</v>
      </c>
      <c r="H155" s="10">
        <v>2020</v>
      </c>
      <c r="I155" s="10">
        <v>2020</v>
      </c>
      <c r="J155" s="11" t="s">
        <v>11</v>
      </c>
      <c r="K155" s="12">
        <v>3534</v>
      </c>
      <c r="L155" s="12">
        <v>1</v>
      </c>
      <c r="M155" s="33" t="str">
        <f>IF(_xlfn.XLOOKUP(C155,Raw_Data_OS_23!$C$7:$C$4518,Raw_Data_OS_23!$G$7:$G$4518,"Paid/ Closed")="Paid/ Closed","Paid/ Closed", "Still_Outstanding")</f>
        <v>Still_Outstanding</v>
      </c>
      <c r="N155" s="33">
        <f>IF(_xlfn.XLOOKUP(C155,Raw_Data_Paid_23!$C$4:$C$2114,Raw_Data_Paid_23!$C$4:$C$2114,1)= 1,1,0)</f>
        <v>1</v>
      </c>
      <c r="O155" t="str">
        <f>IF(M155=$W$7,IF(AND(N155,_xlfn.XLOOKUP(C155,Raw_Data_OS_23!$C$7:$C$4518,Raw_Data_OS_23!$G$7:$G$4518,0)=G155),"A",IF(_xlfn.XLOOKUP(C155,Raw_Data_Paid_23!$C$4:$C$2114,Raw_Data_Paid_23!$C$4:$C$2114,"B1")="B1","B1","B2")),IF(_xlfn.XLOOKUP(C155,Raw_Data_Paid_23!$C$4:$C$2114,Raw_Data_Paid_23!$C$4:$C$2114,"C1")="C1","C1","C2"))</f>
        <v>B1</v>
      </c>
      <c r="P155" t="str">
        <f t="shared" si="47"/>
        <v>2020B1Motor Private</v>
      </c>
    </row>
    <row r="156" spans="3:28" x14ac:dyDescent="0.35">
      <c r="C156" s="6" t="s">
        <v>607</v>
      </c>
      <c r="D156" s="7" t="s">
        <v>4099</v>
      </c>
      <c r="E156" s="7" t="s">
        <v>4100</v>
      </c>
      <c r="F156" s="8" t="s">
        <v>3910</v>
      </c>
      <c r="G156" s="9">
        <v>1000</v>
      </c>
      <c r="H156" s="10">
        <v>2020</v>
      </c>
      <c r="I156" s="10">
        <v>2020</v>
      </c>
      <c r="J156" s="11" t="s">
        <v>35</v>
      </c>
      <c r="K156" s="12">
        <v>1000</v>
      </c>
      <c r="L156" s="12">
        <v>1</v>
      </c>
      <c r="M156" s="33" t="str">
        <f>IF(_xlfn.XLOOKUP(C156,Raw_Data_OS_23!$C$7:$C$4518,Raw_Data_OS_23!$G$7:$G$4518,"Paid/ Closed")="Paid/ Closed","Paid/ Closed", "Still_Outstanding")</f>
        <v>Still_Outstanding</v>
      </c>
      <c r="N156" s="33">
        <f>IF(_xlfn.XLOOKUP(C156,Raw_Data_Paid_23!$C$4:$C$2114,Raw_Data_Paid_23!$C$4:$C$2114,1)= 1,1,0)</f>
        <v>1</v>
      </c>
      <c r="O156" t="str">
        <f>IF(M156=$W$7,IF(AND(N156,_xlfn.XLOOKUP(C156,Raw_Data_OS_23!$C$7:$C$4518,Raw_Data_OS_23!$G$7:$G$4518,0)=G156),"A",IF(_xlfn.XLOOKUP(C156,Raw_Data_Paid_23!$C$4:$C$2114,Raw_Data_Paid_23!$C$4:$C$2114,"B1")="B1","B1","B2")),IF(_xlfn.XLOOKUP(C156,Raw_Data_Paid_23!$C$4:$C$2114,Raw_Data_Paid_23!$C$4:$C$2114,"C1")="C1","C1","C2"))</f>
        <v>B1</v>
      </c>
      <c r="P156" t="str">
        <f t="shared" si="47"/>
        <v>2020B1Motor Private</v>
      </c>
    </row>
    <row r="157" spans="3:28" x14ac:dyDescent="0.35">
      <c r="C157" s="6" t="s">
        <v>89</v>
      </c>
      <c r="D157" s="7" t="s">
        <v>4101</v>
      </c>
      <c r="E157" s="7" t="s">
        <v>4102</v>
      </c>
      <c r="F157" s="8" t="s">
        <v>3910</v>
      </c>
      <c r="G157" s="9">
        <v>49440</v>
      </c>
      <c r="H157" s="10">
        <v>2020</v>
      </c>
      <c r="I157" s="10">
        <v>2020</v>
      </c>
      <c r="J157" s="11" t="s">
        <v>11</v>
      </c>
      <c r="K157" s="12">
        <v>49440</v>
      </c>
      <c r="L157" s="12">
        <v>1</v>
      </c>
      <c r="M157" s="33" t="str">
        <f>IF(_xlfn.XLOOKUP(C157,Raw_Data_OS_23!$C$7:$C$4518,Raw_Data_OS_23!$G$7:$G$4518,"Paid/ Closed")="Paid/ Closed","Paid/ Closed", "Still_Outstanding")</f>
        <v>Still_Outstanding</v>
      </c>
      <c r="N157" s="33">
        <f>IF(_xlfn.XLOOKUP(C157,Raw_Data_Paid_23!$C$4:$C$2114,Raw_Data_Paid_23!$C$4:$C$2114,1)= 1,1,0)</f>
        <v>1</v>
      </c>
      <c r="O157" t="str">
        <f>IF(M157=$W$7,IF(AND(N157,_xlfn.XLOOKUP(C157,Raw_Data_OS_23!$C$7:$C$4518,Raw_Data_OS_23!$G$7:$G$4518,0)=G157),"A",IF(_xlfn.XLOOKUP(C157,Raw_Data_Paid_23!$C$4:$C$2114,Raw_Data_Paid_23!$C$4:$C$2114,"B1")="B1","B1","B2")),IF(_xlfn.XLOOKUP(C157,Raw_Data_Paid_23!$C$4:$C$2114,Raw_Data_Paid_23!$C$4:$C$2114,"C1")="C1","C1","C2"))</f>
        <v>B1</v>
      </c>
      <c r="P157" t="str">
        <f t="shared" si="47"/>
        <v>2020B1Motor Private</v>
      </c>
    </row>
    <row r="158" spans="3:28" x14ac:dyDescent="0.35">
      <c r="C158" s="6" t="s">
        <v>90</v>
      </c>
      <c r="D158" s="7" t="s">
        <v>4103</v>
      </c>
      <c r="E158" s="7" t="s">
        <v>4102</v>
      </c>
      <c r="F158" s="8" t="s">
        <v>3910</v>
      </c>
      <c r="G158" s="9">
        <v>17400</v>
      </c>
      <c r="H158" s="10">
        <v>2020</v>
      </c>
      <c r="I158" s="10">
        <v>2020</v>
      </c>
      <c r="J158" s="11" t="s">
        <v>11</v>
      </c>
      <c r="K158" s="12">
        <v>17400</v>
      </c>
      <c r="L158" s="12">
        <v>1</v>
      </c>
      <c r="M158" s="33" t="str">
        <f>IF(_xlfn.XLOOKUP(C158,Raw_Data_OS_23!$C$7:$C$4518,Raw_Data_OS_23!$G$7:$G$4518,"Paid/ Closed")="Paid/ Closed","Paid/ Closed", "Still_Outstanding")</f>
        <v>Still_Outstanding</v>
      </c>
      <c r="N158" s="33">
        <f>IF(_xlfn.XLOOKUP(C158,Raw_Data_Paid_23!$C$4:$C$2114,Raw_Data_Paid_23!$C$4:$C$2114,1)= 1,1,0)</f>
        <v>1</v>
      </c>
      <c r="O158" t="str">
        <f>IF(M158=$W$7,IF(AND(N158,_xlfn.XLOOKUP(C158,Raw_Data_OS_23!$C$7:$C$4518,Raw_Data_OS_23!$G$7:$G$4518,0)=G158),"A",IF(_xlfn.XLOOKUP(C158,Raw_Data_Paid_23!$C$4:$C$2114,Raw_Data_Paid_23!$C$4:$C$2114,"B1")="B1","B1","B2")),IF(_xlfn.XLOOKUP(C158,Raw_Data_Paid_23!$C$4:$C$2114,Raw_Data_Paid_23!$C$4:$C$2114,"C1")="C1","C1","C2"))</f>
        <v>B1</v>
      </c>
      <c r="P158" t="str">
        <f t="shared" si="47"/>
        <v>2020B1Motor Private</v>
      </c>
    </row>
    <row r="159" spans="3:28" x14ac:dyDescent="0.35">
      <c r="C159" s="6" t="s">
        <v>608</v>
      </c>
      <c r="D159" s="7" t="s">
        <v>4104</v>
      </c>
      <c r="E159" s="7" t="s">
        <v>4104</v>
      </c>
      <c r="F159" s="8" t="s">
        <v>3908</v>
      </c>
      <c r="G159" s="9">
        <v>46300</v>
      </c>
      <c r="H159" s="10">
        <v>2020</v>
      </c>
      <c r="I159" s="10">
        <v>2020</v>
      </c>
      <c r="J159" s="11" t="s">
        <v>28</v>
      </c>
      <c r="K159" s="12">
        <v>46300</v>
      </c>
      <c r="L159" s="12">
        <v>1</v>
      </c>
      <c r="M159" s="33" t="str">
        <f>IF(_xlfn.XLOOKUP(C159,Raw_Data_OS_23!$C$7:$C$4518,Raw_Data_OS_23!$G$7:$G$4518,"Paid/ Closed")="Paid/ Closed","Paid/ Closed", "Still_Outstanding")</f>
        <v>Still_Outstanding</v>
      </c>
      <c r="N159" s="33">
        <f>IF(_xlfn.XLOOKUP(C159,Raw_Data_Paid_23!$C$4:$C$2114,Raw_Data_Paid_23!$C$4:$C$2114,1)= 1,1,0)</f>
        <v>1</v>
      </c>
      <c r="O159" t="str">
        <f>IF(M159=$W$7,IF(AND(N159,_xlfn.XLOOKUP(C159,Raw_Data_OS_23!$C$7:$C$4518,Raw_Data_OS_23!$G$7:$G$4518,0)=G159),"A",IF(_xlfn.XLOOKUP(C159,Raw_Data_Paid_23!$C$4:$C$2114,Raw_Data_Paid_23!$C$4:$C$2114,"B1")="B1","B1","B2")),IF(_xlfn.XLOOKUP(C159,Raw_Data_Paid_23!$C$4:$C$2114,Raw_Data_Paid_23!$C$4:$C$2114,"C1")="C1","C1","C2"))</f>
        <v>B1</v>
      </c>
      <c r="P159" t="str">
        <f t="shared" si="47"/>
        <v>2020B1Motor Commercial</v>
      </c>
    </row>
    <row r="160" spans="3:28" x14ac:dyDescent="0.35">
      <c r="C160" s="6" t="s">
        <v>91</v>
      </c>
      <c r="D160" s="7" t="s">
        <v>4105</v>
      </c>
      <c r="E160" s="7" t="s">
        <v>4106</v>
      </c>
      <c r="F160" s="8" t="s">
        <v>3910</v>
      </c>
      <c r="G160" s="9">
        <v>6270</v>
      </c>
      <c r="H160" s="10">
        <v>2020</v>
      </c>
      <c r="I160" s="10">
        <v>2020</v>
      </c>
      <c r="J160" s="11" t="s">
        <v>11</v>
      </c>
      <c r="K160" s="12">
        <v>6270</v>
      </c>
      <c r="L160" s="12">
        <v>1</v>
      </c>
      <c r="M160" s="33" t="str">
        <f>IF(_xlfn.XLOOKUP(C160,Raw_Data_OS_23!$C$7:$C$4518,Raw_Data_OS_23!$G$7:$G$4518,"Paid/ Closed")="Paid/ Closed","Paid/ Closed", "Still_Outstanding")</f>
        <v>Still_Outstanding</v>
      </c>
      <c r="N160" s="33">
        <f>IF(_xlfn.XLOOKUP(C160,Raw_Data_Paid_23!$C$4:$C$2114,Raw_Data_Paid_23!$C$4:$C$2114,1)= 1,1,0)</f>
        <v>1</v>
      </c>
      <c r="O160" t="str">
        <f>IF(M160=$W$7,IF(AND(N160,_xlfn.XLOOKUP(C160,Raw_Data_OS_23!$C$7:$C$4518,Raw_Data_OS_23!$G$7:$G$4518,0)=G160),"A",IF(_xlfn.XLOOKUP(C160,Raw_Data_Paid_23!$C$4:$C$2114,Raw_Data_Paid_23!$C$4:$C$2114,"B1")="B1","B1","B2")),IF(_xlfn.XLOOKUP(C160,Raw_Data_Paid_23!$C$4:$C$2114,Raw_Data_Paid_23!$C$4:$C$2114,"C1")="C1","C1","C2"))</f>
        <v>A</v>
      </c>
      <c r="P160" t="str">
        <f t="shared" si="47"/>
        <v>2020AMotor Private</v>
      </c>
    </row>
    <row r="161" spans="3:16" x14ac:dyDescent="0.35">
      <c r="C161" s="6" t="s">
        <v>609</v>
      </c>
      <c r="D161" s="7" t="s">
        <v>4107</v>
      </c>
      <c r="E161" s="7" t="s">
        <v>4108</v>
      </c>
      <c r="F161" s="8" t="s">
        <v>3910</v>
      </c>
      <c r="G161" s="9">
        <v>7000</v>
      </c>
      <c r="H161" s="10">
        <v>2020</v>
      </c>
      <c r="I161" s="10">
        <v>2020</v>
      </c>
      <c r="J161" s="11" t="s">
        <v>11</v>
      </c>
      <c r="K161" s="12">
        <v>7000</v>
      </c>
      <c r="L161" s="12">
        <v>1</v>
      </c>
      <c r="M161" s="33" t="str">
        <f>IF(_xlfn.XLOOKUP(C161,Raw_Data_OS_23!$C$7:$C$4518,Raw_Data_OS_23!$G$7:$G$4518,"Paid/ Closed")="Paid/ Closed","Paid/ Closed", "Still_Outstanding")</f>
        <v>Still_Outstanding</v>
      </c>
      <c r="N161" s="33">
        <f>IF(_xlfn.XLOOKUP(C161,Raw_Data_Paid_23!$C$4:$C$2114,Raw_Data_Paid_23!$C$4:$C$2114,1)= 1,1,0)</f>
        <v>1</v>
      </c>
      <c r="O161" t="str">
        <f>IF(M161=$W$7,IF(AND(N161,_xlfn.XLOOKUP(C161,Raw_Data_OS_23!$C$7:$C$4518,Raw_Data_OS_23!$G$7:$G$4518,0)=G161),"A",IF(_xlfn.XLOOKUP(C161,Raw_Data_Paid_23!$C$4:$C$2114,Raw_Data_Paid_23!$C$4:$C$2114,"B1")="B1","B1","B2")),IF(_xlfn.XLOOKUP(C161,Raw_Data_Paid_23!$C$4:$C$2114,Raw_Data_Paid_23!$C$4:$C$2114,"C1")="C1","C1","C2"))</f>
        <v>A</v>
      </c>
      <c r="P161" t="str">
        <f t="shared" si="47"/>
        <v>2020AMotor Private</v>
      </c>
    </row>
    <row r="162" spans="3:16" x14ac:dyDescent="0.35">
      <c r="C162" s="6" t="s">
        <v>610</v>
      </c>
      <c r="D162" s="7" t="s">
        <v>4013</v>
      </c>
      <c r="E162" s="7" t="s">
        <v>4108</v>
      </c>
      <c r="F162" s="8" t="s">
        <v>3910</v>
      </c>
      <c r="G162" s="9">
        <v>1000</v>
      </c>
      <c r="H162" s="10">
        <v>2020</v>
      </c>
      <c r="I162" s="10">
        <v>2020</v>
      </c>
      <c r="J162" s="11" t="s">
        <v>35</v>
      </c>
      <c r="K162" s="12">
        <v>1000</v>
      </c>
      <c r="L162" s="12">
        <v>1</v>
      </c>
      <c r="M162" s="33" t="str">
        <f>IF(_xlfn.XLOOKUP(C162,Raw_Data_OS_23!$C$7:$C$4518,Raw_Data_OS_23!$G$7:$G$4518,"Paid/ Closed")="Paid/ Closed","Paid/ Closed", "Still_Outstanding")</f>
        <v>Still_Outstanding</v>
      </c>
      <c r="N162" s="33">
        <f>IF(_xlfn.XLOOKUP(C162,Raw_Data_Paid_23!$C$4:$C$2114,Raw_Data_Paid_23!$C$4:$C$2114,1)= 1,1,0)</f>
        <v>1</v>
      </c>
      <c r="O162" t="str">
        <f>IF(M162=$W$7,IF(AND(N162,_xlfn.XLOOKUP(C162,Raw_Data_OS_23!$C$7:$C$4518,Raw_Data_OS_23!$G$7:$G$4518,0)=G162),"A",IF(_xlfn.XLOOKUP(C162,Raw_Data_Paid_23!$C$4:$C$2114,Raw_Data_Paid_23!$C$4:$C$2114,"B1")="B1","B1","B2")),IF(_xlfn.XLOOKUP(C162,Raw_Data_Paid_23!$C$4:$C$2114,Raw_Data_Paid_23!$C$4:$C$2114,"C1")="C1","C1","C2"))</f>
        <v>B1</v>
      </c>
      <c r="P162" t="str">
        <f t="shared" si="47"/>
        <v>2020B1Motor Private</v>
      </c>
    </row>
    <row r="163" spans="3:16" x14ac:dyDescent="0.35">
      <c r="C163" s="6" t="s">
        <v>92</v>
      </c>
      <c r="D163" s="7" t="s">
        <v>4107</v>
      </c>
      <c r="E163" s="7" t="s">
        <v>4108</v>
      </c>
      <c r="F163" s="8" t="s">
        <v>3910</v>
      </c>
      <c r="G163" s="9">
        <v>4424</v>
      </c>
      <c r="H163" s="10">
        <v>2020</v>
      </c>
      <c r="I163" s="10">
        <v>2020</v>
      </c>
      <c r="J163" s="11" t="s">
        <v>11</v>
      </c>
      <c r="K163" s="12">
        <v>4424</v>
      </c>
      <c r="L163" s="12">
        <v>1</v>
      </c>
      <c r="M163" s="33" t="str">
        <f>IF(_xlfn.XLOOKUP(C163,Raw_Data_OS_23!$C$7:$C$4518,Raw_Data_OS_23!$G$7:$G$4518,"Paid/ Closed")="Paid/ Closed","Paid/ Closed", "Still_Outstanding")</f>
        <v>Still_Outstanding</v>
      </c>
      <c r="N163" s="33">
        <f>IF(_xlfn.XLOOKUP(C163,Raw_Data_Paid_23!$C$4:$C$2114,Raw_Data_Paid_23!$C$4:$C$2114,1)= 1,1,0)</f>
        <v>1</v>
      </c>
      <c r="O163" t="str">
        <f>IF(M163=$W$7,IF(AND(N163,_xlfn.XLOOKUP(C163,Raw_Data_OS_23!$C$7:$C$4518,Raw_Data_OS_23!$G$7:$G$4518,0)=G163),"A",IF(_xlfn.XLOOKUP(C163,Raw_Data_Paid_23!$C$4:$C$2114,Raw_Data_Paid_23!$C$4:$C$2114,"B1")="B1","B1","B2")),IF(_xlfn.XLOOKUP(C163,Raw_Data_Paid_23!$C$4:$C$2114,Raw_Data_Paid_23!$C$4:$C$2114,"C1")="C1","C1","C2"))</f>
        <v>B1</v>
      </c>
      <c r="P163" t="str">
        <f t="shared" si="47"/>
        <v>2020B1Motor Private</v>
      </c>
    </row>
    <row r="164" spans="3:16" x14ac:dyDescent="0.35">
      <c r="C164" s="6" t="s">
        <v>93</v>
      </c>
      <c r="D164" s="7" t="s">
        <v>4072</v>
      </c>
      <c r="E164" s="7" t="s">
        <v>4072</v>
      </c>
      <c r="F164" s="8" t="s">
        <v>3908</v>
      </c>
      <c r="G164" s="9">
        <v>751798</v>
      </c>
      <c r="H164" s="10">
        <v>2020</v>
      </c>
      <c r="I164" s="10">
        <v>2020</v>
      </c>
      <c r="J164" s="11" t="s">
        <v>28</v>
      </c>
      <c r="K164" s="12">
        <v>751798</v>
      </c>
      <c r="L164" s="12">
        <v>1</v>
      </c>
      <c r="M164" s="33" t="str">
        <f>IF(_xlfn.XLOOKUP(C164,Raw_Data_OS_23!$C$7:$C$4518,Raw_Data_OS_23!$G$7:$G$4518,"Paid/ Closed")="Paid/ Closed","Paid/ Closed", "Still_Outstanding")</f>
        <v>Still_Outstanding</v>
      </c>
      <c r="N164" s="33">
        <f>IF(_xlfn.XLOOKUP(C164,Raw_Data_Paid_23!$C$4:$C$2114,Raw_Data_Paid_23!$C$4:$C$2114,1)= 1,1,0)</f>
        <v>1</v>
      </c>
      <c r="O164" t="str">
        <f>IF(M164=$W$7,IF(AND(N164,_xlfn.XLOOKUP(C164,Raw_Data_OS_23!$C$7:$C$4518,Raw_Data_OS_23!$G$7:$G$4518,0)=G164),"A",IF(_xlfn.XLOOKUP(C164,Raw_Data_Paid_23!$C$4:$C$2114,Raw_Data_Paid_23!$C$4:$C$2114,"B1")="B1","B1","B2")),IF(_xlfn.XLOOKUP(C164,Raw_Data_Paid_23!$C$4:$C$2114,Raw_Data_Paid_23!$C$4:$C$2114,"C1")="C1","C1","C2"))</f>
        <v>B1</v>
      </c>
      <c r="P164" t="str">
        <f t="shared" si="47"/>
        <v>2020B1Motor Commercial</v>
      </c>
    </row>
    <row r="165" spans="3:16" x14ac:dyDescent="0.35">
      <c r="C165" s="6" t="s">
        <v>611</v>
      </c>
      <c r="D165" s="7" t="s">
        <v>4109</v>
      </c>
      <c r="E165" s="7" t="s">
        <v>4109</v>
      </c>
      <c r="F165" s="8" t="s">
        <v>3910</v>
      </c>
      <c r="G165" s="9">
        <v>35000</v>
      </c>
      <c r="H165" s="10">
        <v>2020</v>
      </c>
      <c r="I165" s="10">
        <v>2020</v>
      </c>
      <c r="J165" s="11" t="s">
        <v>11</v>
      </c>
      <c r="K165" s="12">
        <v>35000</v>
      </c>
      <c r="L165" s="12">
        <v>1</v>
      </c>
      <c r="M165" s="33" t="str">
        <f>IF(_xlfn.XLOOKUP(C165,Raw_Data_OS_23!$C$7:$C$4518,Raw_Data_OS_23!$G$7:$G$4518,"Paid/ Closed")="Paid/ Closed","Paid/ Closed", "Still_Outstanding")</f>
        <v>Still_Outstanding</v>
      </c>
      <c r="N165" s="33">
        <f>IF(_xlfn.XLOOKUP(C165,Raw_Data_Paid_23!$C$4:$C$2114,Raw_Data_Paid_23!$C$4:$C$2114,1)= 1,1,0)</f>
        <v>1</v>
      </c>
      <c r="O165" t="str">
        <f>IF(M165=$W$7,IF(AND(N165,_xlfn.XLOOKUP(C165,Raw_Data_OS_23!$C$7:$C$4518,Raw_Data_OS_23!$G$7:$G$4518,0)=G165),"A",IF(_xlfn.XLOOKUP(C165,Raw_Data_Paid_23!$C$4:$C$2114,Raw_Data_Paid_23!$C$4:$C$2114,"B1")="B1","B1","B2")),IF(_xlfn.XLOOKUP(C165,Raw_Data_Paid_23!$C$4:$C$2114,Raw_Data_Paid_23!$C$4:$C$2114,"C1")="C1","C1","C2"))</f>
        <v>B1</v>
      </c>
      <c r="P165" t="str">
        <f t="shared" si="47"/>
        <v>2020B1Motor Private</v>
      </c>
    </row>
    <row r="166" spans="3:16" x14ac:dyDescent="0.35">
      <c r="C166" s="6" t="s">
        <v>612</v>
      </c>
      <c r="D166" s="7" t="s">
        <v>4110</v>
      </c>
      <c r="E166" s="7" t="s">
        <v>3939</v>
      </c>
      <c r="F166" s="8" t="s">
        <v>3910</v>
      </c>
      <c r="G166" s="9">
        <v>15000</v>
      </c>
      <c r="H166" s="10">
        <v>2020</v>
      </c>
      <c r="I166" s="10">
        <v>2020</v>
      </c>
      <c r="J166" s="11" t="s">
        <v>28</v>
      </c>
      <c r="K166" s="12">
        <v>15000</v>
      </c>
      <c r="L166" s="12">
        <v>1</v>
      </c>
      <c r="M166" s="33" t="str">
        <f>IF(_xlfn.XLOOKUP(C166,Raw_Data_OS_23!$C$7:$C$4518,Raw_Data_OS_23!$G$7:$G$4518,"Paid/ Closed")="Paid/ Closed","Paid/ Closed", "Still_Outstanding")</f>
        <v>Still_Outstanding</v>
      </c>
      <c r="N166" s="33">
        <f>IF(_xlfn.XLOOKUP(C166,Raw_Data_Paid_23!$C$4:$C$2114,Raw_Data_Paid_23!$C$4:$C$2114,1)= 1,1,0)</f>
        <v>1</v>
      </c>
      <c r="O166" t="str">
        <f>IF(M166=$W$7,IF(AND(N166,_xlfn.XLOOKUP(C166,Raw_Data_OS_23!$C$7:$C$4518,Raw_Data_OS_23!$G$7:$G$4518,0)=G166),"A",IF(_xlfn.XLOOKUP(C166,Raw_Data_Paid_23!$C$4:$C$2114,Raw_Data_Paid_23!$C$4:$C$2114,"B1")="B1","B1","B2")),IF(_xlfn.XLOOKUP(C166,Raw_Data_Paid_23!$C$4:$C$2114,Raw_Data_Paid_23!$C$4:$C$2114,"C1")="C1","C1","C2"))</f>
        <v>A</v>
      </c>
      <c r="P166" t="str">
        <f t="shared" si="47"/>
        <v>2020AMotor Private</v>
      </c>
    </row>
    <row r="167" spans="3:16" x14ac:dyDescent="0.35">
      <c r="C167" s="6" t="s">
        <v>94</v>
      </c>
      <c r="D167" s="7" t="s">
        <v>4111</v>
      </c>
      <c r="E167" s="7" t="s">
        <v>4023</v>
      </c>
      <c r="F167" s="8" t="s">
        <v>3910</v>
      </c>
      <c r="G167" s="9">
        <v>70</v>
      </c>
      <c r="H167" s="10">
        <v>2020</v>
      </c>
      <c r="I167" s="10">
        <v>2020</v>
      </c>
      <c r="J167" s="11" t="s">
        <v>11</v>
      </c>
      <c r="K167" s="12">
        <v>70</v>
      </c>
      <c r="L167" s="12">
        <v>1</v>
      </c>
      <c r="M167" s="33" t="str">
        <f>IF(_xlfn.XLOOKUP(C167,Raw_Data_OS_23!$C$7:$C$4518,Raw_Data_OS_23!$G$7:$G$4518,"Paid/ Closed")="Paid/ Closed","Paid/ Closed", "Still_Outstanding")</f>
        <v>Still_Outstanding</v>
      </c>
      <c r="N167" s="33">
        <f>IF(_xlfn.XLOOKUP(C167,Raw_Data_Paid_23!$C$4:$C$2114,Raw_Data_Paid_23!$C$4:$C$2114,1)= 1,1,0)</f>
        <v>1</v>
      </c>
      <c r="O167" t="str">
        <f>IF(M167=$W$7,IF(AND(N167,_xlfn.XLOOKUP(C167,Raw_Data_OS_23!$C$7:$C$4518,Raw_Data_OS_23!$G$7:$G$4518,0)=G167),"A",IF(_xlfn.XLOOKUP(C167,Raw_Data_Paid_23!$C$4:$C$2114,Raw_Data_Paid_23!$C$4:$C$2114,"B1")="B1","B1","B2")),IF(_xlfn.XLOOKUP(C167,Raw_Data_Paid_23!$C$4:$C$2114,Raw_Data_Paid_23!$C$4:$C$2114,"C1")="C1","C1","C2"))</f>
        <v>B1</v>
      </c>
      <c r="P167" t="str">
        <f t="shared" si="47"/>
        <v>2020B1Motor Private</v>
      </c>
    </row>
    <row r="168" spans="3:16" x14ac:dyDescent="0.35">
      <c r="C168" s="6" t="s">
        <v>613</v>
      </c>
      <c r="D168" s="7" t="s">
        <v>3946</v>
      </c>
      <c r="E168" s="7" t="s">
        <v>4112</v>
      </c>
      <c r="F168" s="8" t="s">
        <v>3910</v>
      </c>
      <c r="G168" s="9">
        <v>114000</v>
      </c>
      <c r="H168" s="10">
        <v>2020</v>
      </c>
      <c r="I168" s="10">
        <v>2020</v>
      </c>
      <c r="J168" s="11" t="s">
        <v>11</v>
      </c>
      <c r="K168" s="12">
        <v>114000</v>
      </c>
      <c r="L168" s="12">
        <v>1</v>
      </c>
      <c r="M168" s="33" t="str">
        <f>IF(_xlfn.XLOOKUP(C168,Raw_Data_OS_23!$C$7:$C$4518,Raw_Data_OS_23!$G$7:$G$4518,"Paid/ Closed")="Paid/ Closed","Paid/ Closed", "Still_Outstanding")</f>
        <v>Still_Outstanding</v>
      </c>
      <c r="N168" s="33">
        <f>IF(_xlfn.XLOOKUP(C168,Raw_Data_Paid_23!$C$4:$C$2114,Raw_Data_Paid_23!$C$4:$C$2114,1)= 1,1,0)</f>
        <v>1</v>
      </c>
      <c r="O168" t="str">
        <f>IF(M168=$W$7,IF(AND(N168,_xlfn.XLOOKUP(C168,Raw_Data_OS_23!$C$7:$C$4518,Raw_Data_OS_23!$G$7:$G$4518,0)=G168),"A",IF(_xlfn.XLOOKUP(C168,Raw_Data_Paid_23!$C$4:$C$2114,Raw_Data_Paid_23!$C$4:$C$2114,"B1")="B1","B1","B2")),IF(_xlfn.XLOOKUP(C168,Raw_Data_Paid_23!$C$4:$C$2114,Raw_Data_Paid_23!$C$4:$C$2114,"C1")="C1","C1","C2"))</f>
        <v>B1</v>
      </c>
      <c r="P168" t="str">
        <f t="shared" si="47"/>
        <v>2020B1Motor Private</v>
      </c>
    </row>
    <row r="169" spans="3:16" x14ac:dyDescent="0.35">
      <c r="C169" s="6" t="s">
        <v>614</v>
      </c>
      <c r="D169" s="7" t="s">
        <v>4104</v>
      </c>
      <c r="E169" s="7" t="s">
        <v>4104</v>
      </c>
      <c r="F169" s="8" t="s">
        <v>3908</v>
      </c>
      <c r="G169" s="9">
        <v>20</v>
      </c>
      <c r="H169" s="10">
        <v>2020</v>
      </c>
      <c r="I169" s="10">
        <v>2020</v>
      </c>
      <c r="J169" s="11" t="s">
        <v>28</v>
      </c>
      <c r="K169" s="12">
        <v>20</v>
      </c>
      <c r="L169" s="12">
        <v>1</v>
      </c>
      <c r="M169" s="33" t="str">
        <f>IF(_xlfn.XLOOKUP(C169,Raw_Data_OS_23!$C$7:$C$4518,Raw_Data_OS_23!$G$7:$G$4518,"Paid/ Closed")="Paid/ Closed","Paid/ Closed", "Still_Outstanding")</f>
        <v>Still_Outstanding</v>
      </c>
      <c r="N169" s="33">
        <f>IF(_xlfn.XLOOKUP(C169,Raw_Data_Paid_23!$C$4:$C$2114,Raw_Data_Paid_23!$C$4:$C$2114,1)= 1,1,0)</f>
        <v>1</v>
      </c>
      <c r="O169" t="str">
        <f>IF(M169=$W$7,IF(AND(N169,_xlfn.XLOOKUP(C169,Raw_Data_OS_23!$C$7:$C$4518,Raw_Data_OS_23!$G$7:$G$4518,0)=G169),"A",IF(_xlfn.XLOOKUP(C169,Raw_Data_Paid_23!$C$4:$C$2114,Raw_Data_Paid_23!$C$4:$C$2114,"B1")="B1","B1","B2")),IF(_xlfn.XLOOKUP(C169,Raw_Data_Paid_23!$C$4:$C$2114,Raw_Data_Paid_23!$C$4:$C$2114,"C1")="C1","C1","C2"))</f>
        <v>B1</v>
      </c>
      <c r="P169" t="str">
        <f t="shared" si="47"/>
        <v>2020B1Motor Commercial</v>
      </c>
    </row>
    <row r="170" spans="3:16" x14ac:dyDescent="0.35">
      <c r="C170" s="6" t="s">
        <v>95</v>
      </c>
      <c r="D170" s="7" t="s">
        <v>3919</v>
      </c>
      <c r="E170" s="7" t="s">
        <v>3915</v>
      </c>
      <c r="F170" s="8" t="s">
        <v>3910</v>
      </c>
      <c r="G170" s="9">
        <v>3740</v>
      </c>
      <c r="H170" s="10">
        <v>2020</v>
      </c>
      <c r="I170" s="10">
        <v>2020</v>
      </c>
      <c r="J170" s="11" t="s">
        <v>11</v>
      </c>
      <c r="K170" s="12">
        <v>3740</v>
      </c>
      <c r="L170" s="12">
        <v>1</v>
      </c>
      <c r="M170" s="33" t="str">
        <f>IF(_xlfn.XLOOKUP(C170,Raw_Data_OS_23!$C$7:$C$4518,Raw_Data_OS_23!$G$7:$G$4518,"Paid/ Closed")="Paid/ Closed","Paid/ Closed", "Still_Outstanding")</f>
        <v>Still_Outstanding</v>
      </c>
      <c r="N170" s="33">
        <f>IF(_xlfn.XLOOKUP(C170,Raw_Data_Paid_23!$C$4:$C$2114,Raw_Data_Paid_23!$C$4:$C$2114,1)= 1,1,0)</f>
        <v>1</v>
      </c>
      <c r="O170" t="str">
        <f>IF(M170=$W$7,IF(AND(N170,_xlfn.XLOOKUP(C170,Raw_Data_OS_23!$C$7:$C$4518,Raw_Data_OS_23!$G$7:$G$4518,0)=G170),"A",IF(_xlfn.XLOOKUP(C170,Raw_Data_Paid_23!$C$4:$C$2114,Raw_Data_Paid_23!$C$4:$C$2114,"B1")="B1","B1","B2")),IF(_xlfn.XLOOKUP(C170,Raw_Data_Paid_23!$C$4:$C$2114,Raw_Data_Paid_23!$C$4:$C$2114,"C1")="C1","C1","C2"))</f>
        <v>B1</v>
      </c>
      <c r="P170" t="str">
        <f t="shared" si="47"/>
        <v>2020B1Motor Private</v>
      </c>
    </row>
    <row r="171" spans="3:16" x14ac:dyDescent="0.35">
      <c r="C171" s="6" t="s">
        <v>96</v>
      </c>
      <c r="D171" s="7" t="s">
        <v>4024</v>
      </c>
      <c r="E171" s="7" t="s">
        <v>4112</v>
      </c>
      <c r="F171" s="8" t="s">
        <v>3910</v>
      </c>
      <c r="G171" s="9">
        <v>644</v>
      </c>
      <c r="H171" s="10">
        <v>2020</v>
      </c>
      <c r="I171" s="10">
        <v>2020</v>
      </c>
      <c r="J171" s="11" t="s">
        <v>11</v>
      </c>
      <c r="K171" s="12">
        <v>644</v>
      </c>
      <c r="L171" s="12">
        <v>1</v>
      </c>
      <c r="M171" s="33" t="str">
        <f>IF(_xlfn.XLOOKUP(C171,Raw_Data_OS_23!$C$7:$C$4518,Raw_Data_OS_23!$G$7:$G$4518,"Paid/ Closed")="Paid/ Closed","Paid/ Closed", "Still_Outstanding")</f>
        <v>Still_Outstanding</v>
      </c>
      <c r="N171" s="33">
        <f>IF(_xlfn.XLOOKUP(C171,Raw_Data_Paid_23!$C$4:$C$2114,Raw_Data_Paid_23!$C$4:$C$2114,1)= 1,1,0)</f>
        <v>1</v>
      </c>
      <c r="O171" t="str">
        <f>IF(M171=$W$7,IF(AND(N171,_xlfn.XLOOKUP(C171,Raw_Data_OS_23!$C$7:$C$4518,Raw_Data_OS_23!$G$7:$G$4518,0)=G171),"A",IF(_xlfn.XLOOKUP(C171,Raw_Data_Paid_23!$C$4:$C$2114,Raw_Data_Paid_23!$C$4:$C$2114,"B1")="B1","B1","B2")),IF(_xlfn.XLOOKUP(C171,Raw_Data_Paid_23!$C$4:$C$2114,Raw_Data_Paid_23!$C$4:$C$2114,"C1")="C1","C1","C2"))</f>
        <v>B1</v>
      </c>
      <c r="P171" t="str">
        <f t="shared" si="47"/>
        <v>2020B1Motor Private</v>
      </c>
    </row>
    <row r="172" spans="3:16" x14ac:dyDescent="0.35">
      <c r="C172" s="6" t="s">
        <v>97</v>
      </c>
      <c r="D172" s="7" t="s">
        <v>3918</v>
      </c>
      <c r="E172" s="7" t="s">
        <v>3912</v>
      </c>
      <c r="F172" s="8" t="s">
        <v>3910</v>
      </c>
      <c r="G172" s="9">
        <v>49840</v>
      </c>
      <c r="H172" s="10">
        <v>2020</v>
      </c>
      <c r="I172" s="10">
        <v>2020</v>
      </c>
      <c r="J172" s="11" t="s">
        <v>11</v>
      </c>
      <c r="K172" s="12">
        <v>49840</v>
      </c>
      <c r="L172" s="12">
        <v>1</v>
      </c>
      <c r="M172" s="33" t="str">
        <f>IF(_xlfn.XLOOKUP(C172,Raw_Data_OS_23!$C$7:$C$4518,Raw_Data_OS_23!$G$7:$G$4518,"Paid/ Closed")="Paid/ Closed","Paid/ Closed", "Still_Outstanding")</f>
        <v>Still_Outstanding</v>
      </c>
      <c r="N172" s="33">
        <f>IF(_xlfn.XLOOKUP(C172,Raw_Data_Paid_23!$C$4:$C$2114,Raw_Data_Paid_23!$C$4:$C$2114,1)= 1,1,0)</f>
        <v>1</v>
      </c>
      <c r="O172" t="str">
        <f>IF(M172=$W$7,IF(AND(N172,_xlfn.XLOOKUP(C172,Raw_Data_OS_23!$C$7:$C$4518,Raw_Data_OS_23!$G$7:$G$4518,0)=G172),"A",IF(_xlfn.XLOOKUP(C172,Raw_Data_Paid_23!$C$4:$C$2114,Raw_Data_Paid_23!$C$4:$C$2114,"B1")="B1","B1","B2")),IF(_xlfn.XLOOKUP(C172,Raw_Data_Paid_23!$C$4:$C$2114,Raw_Data_Paid_23!$C$4:$C$2114,"C1")="C1","C1","C2"))</f>
        <v>B1</v>
      </c>
      <c r="P172" t="str">
        <f t="shared" si="47"/>
        <v>2020B1Motor Private</v>
      </c>
    </row>
    <row r="173" spans="3:16" x14ac:dyDescent="0.35">
      <c r="C173" s="6" t="s">
        <v>98</v>
      </c>
      <c r="D173" s="7" t="s">
        <v>3912</v>
      </c>
      <c r="E173" s="7" t="s">
        <v>3922</v>
      </c>
      <c r="F173" s="8" t="s">
        <v>3910</v>
      </c>
      <c r="G173" s="9">
        <v>100</v>
      </c>
      <c r="H173" s="10">
        <v>2020</v>
      </c>
      <c r="I173" s="10">
        <v>2020</v>
      </c>
      <c r="J173" s="11" t="s">
        <v>11</v>
      </c>
      <c r="K173" s="12">
        <v>100</v>
      </c>
      <c r="L173" s="12">
        <v>1</v>
      </c>
      <c r="M173" s="33" t="str">
        <f>IF(_xlfn.XLOOKUP(C173,Raw_Data_OS_23!$C$7:$C$4518,Raw_Data_OS_23!$G$7:$G$4518,"Paid/ Closed")="Paid/ Closed","Paid/ Closed", "Still_Outstanding")</f>
        <v>Still_Outstanding</v>
      </c>
      <c r="N173" s="33">
        <f>IF(_xlfn.XLOOKUP(C173,Raw_Data_Paid_23!$C$4:$C$2114,Raw_Data_Paid_23!$C$4:$C$2114,1)= 1,1,0)</f>
        <v>1</v>
      </c>
      <c r="O173" t="str">
        <f>IF(M173=$W$7,IF(AND(N173,_xlfn.XLOOKUP(C173,Raw_Data_OS_23!$C$7:$C$4518,Raw_Data_OS_23!$G$7:$G$4518,0)=G173),"A",IF(_xlfn.XLOOKUP(C173,Raw_Data_Paid_23!$C$4:$C$2114,Raw_Data_Paid_23!$C$4:$C$2114,"B1")="B1","B1","B2")),IF(_xlfn.XLOOKUP(C173,Raw_Data_Paid_23!$C$4:$C$2114,Raw_Data_Paid_23!$C$4:$C$2114,"C1")="C1","C1","C2"))</f>
        <v>B1</v>
      </c>
      <c r="P173" t="str">
        <f t="shared" si="47"/>
        <v>2020B1Motor Private</v>
      </c>
    </row>
    <row r="174" spans="3:16" x14ac:dyDescent="0.35">
      <c r="C174" s="6" t="s">
        <v>99</v>
      </c>
      <c r="D174" s="7" t="s">
        <v>3915</v>
      </c>
      <c r="E174" s="7" t="s">
        <v>3915</v>
      </c>
      <c r="F174" s="8" t="s">
        <v>3910</v>
      </c>
      <c r="G174" s="9">
        <v>47500</v>
      </c>
      <c r="H174" s="10">
        <v>2020</v>
      </c>
      <c r="I174" s="10">
        <v>2020</v>
      </c>
      <c r="J174" s="11" t="s">
        <v>11</v>
      </c>
      <c r="K174" s="12">
        <v>47500</v>
      </c>
      <c r="L174" s="12">
        <v>1</v>
      </c>
      <c r="M174" s="33" t="str">
        <f>IF(_xlfn.XLOOKUP(C174,Raw_Data_OS_23!$C$7:$C$4518,Raw_Data_OS_23!$G$7:$G$4518,"Paid/ Closed")="Paid/ Closed","Paid/ Closed", "Still_Outstanding")</f>
        <v>Still_Outstanding</v>
      </c>
      <c r="N174" s="33">
        <f>IF(_xlfn.XLOOKUP(C174,Raw_Data_Paid_23!$C$4:$C$2114,Raw_Data_Paid_23!$C$4:$C$2114,1)= 1,1,0)</f>
        <v>1</v>
      </c>
      <c r="O174" t="str">
        <f>IF(M174=$W$7,IF(AND(N174,_xlfn.XLOOKUP(C174,Raw_Data_OS_23!$C$7:$C$4518,Raw_Data_OS_23!$G$7:$G$4518,0)=G174),"A",IF(_xlfn.XLOOKUP(C174,Raw_Data_Paid_23!$C$4:$C$2114,Raw_Data_Paid_23!$C$4:$C$2114,"B1")="B1","B1","B2")),IF(_xlfn.XLOOKUP(C174,Raw_Data_Paid_23!$C$4:$C$2114,Raw_Data_Paid_23!$C$4:$C$2114,"C1")="C1","C1","C2"))</f>
        <v>B1</v>
      </c>
      <c r="P174" t="str">
        <f t="shared" si="47"/>
        <v>2020B1Motor Private</v>
      </c>
    </row>
    <row r="175" spans="3:16" x14ac:dyDescent="0.35">
      <c r="C175" s="6" t="s">
        <v>615</v>
      </c>
      <c r="D175" s="7" t="s">
        <v>3922</v>
      </c>
      <c r="E175" s="7" t="s">
        <v>4113</v>
      </c>
      <c r="F175" s="8" t="s">
        <v>3910</v>
      </c>
      <c r="G175" s="9">
        <v>2220</v>
      </c>
      <c r="H175" s="10">
        <v>2020</v>
      </c>
      <c r="I175" s="10">
        <v>2020</v>
      </c>
      <c r="J175" s="11" t="s">
        <v>11</v>
      </c>
      <c r="K175" s="12">
        <v>2220</v>
      </c>
      <c r="L175" s="12">
        <v>1</v>
      </c>
      <c r="M175" s="33" t="str">
        <f>IF(_xlfn.XLOOKUP(C175,Raw_Data_OS_23!$C$7:$C$4518,Raw_Data_OS_23!$G$7:$G$4518,"Paid/ Closed")="Paid/ Closed","Paid/ Closed", "Still_Outstanding")</f>
        <v>Still_Outstanding</v>
      </c>
      <c r="N175" s="33">
        <f>IF(_xlfn.XLOOKUP(C175,Raw_Data_Paid_23!$C$4:$C$2114,Raw_Data_Paid_23!$C$4:$C$2114,1)= 1,1,0)</f>
        <v>1</v>
      </c>
      <c r="O175" t="str">
        <f>IF(M175=$W$7,IF(AND(N175,_xlfn.XLOOKUP(C175,Raw_Data_OS_23!$C$7:$C$4518,Raw_Data_OS_23!$G$7:$G$4518,0)=G175),"A",IF(_xlfn.XLOOKUP(C175,Raw_Data_Paid_23!$C$4:$C$2114,Raw_Data_Paid_23!$C$4:$C$2114,"B1")="B1","B1","B2")),IF(_xlfn.XLOOKUP(C175,Raw_Data_Paid_23!$C$4:$C$2114,Raw_Data_Paid_23!$C$4:$C$2114,"C1")="C1","C1","C2"))</f>
        <v>B1</v>
      </c>
      <c r="P175" t="str">
        <f t="shared" si="47"/>
        <v>2020B1Motor Private</v>
      </c>
    </row>
    <row r="176" spans="3:16" x14ac:dyDescent="0.35">
      <c r="C176" s="6" t="s">
        <v>100</v>
      </c>
      <c r="D176" s="7" t="s">
        <v>3924</v>
      </c>
      <c r="E176" s="7" t="s">
        <v>4114</v>
      </c>
      <c r="F176" s="8" t="s">
        <v>3910</v>
      </c>
      <c r="G176" s="9">
        <v>13392</v>
      </c>
      <c r="H176" s="10">
        <v>2020</v>
      </c>
      <c r="I176" s="10">
        <v>2020</v>
      </c>
      <c r="J176" s="11" t="s">
        <v>11</v>
      </c>
      <c r="K176" s="12">
        <v>13392</v>
      </c>
      <c r="L176" s="12">
        <v>1</v>
      </c>
      <c r="M176" s="33" t="str">
        <f>IF(_xlfn.XLOOKUP(C176,Raw_Data_OS_23!$C$7:$C$4518,Raw_Data_OS_23!$G$7:$G$4518,"Paid/ Closed")="Paid/ Closed","Paid/ Closed", "Still_Outstanding")</f>
        <v>Still_Outstanding</v>
      </c>
      <c r="N176" s="33">
        <f>IF(_xlfn.XLOOKUP(C176,Raw_Data_Paid_23!$C$4:$C$2114,Raw_Data_Paid_23!$C$4:$C$2114,1)= 1,1,0)</f>
        <v>1</v>
      </c>
      <c r="O176" t="str">
        <f>IF(M176=$W$7,IF(AND(N176,_xlfn.XLOOKUP(C176,Raw_Data_OS_23!$C$7:$C$4518,Raw_Data_OS_23!$G$7:$G$4518,0)=G176),"A",IF(_xlfn.XLOOKUP(C176,Raw_Data_Paid_23!$C$4:$C$2114,Raw_Data_Paid_23!$C$4:$C$2114,"B1")="B1","B1","B2")),IF(_xlfn.XLOOKUP(C176,Raw_Data_Paid_23!$C$4:$C$2114,Raw_Data_Paid_23!$C$4:$C$2114,"C1")="C1","C1","C2"))</f>
        <v>B1</v>
      </c>
      <c r="P176" t="str">
        <f t="shared" si="47"/>
        <v>2020B1Motor Private</v>
      </c>
    </row>
    <row r="177" spans="3:16" x14ac:dyDescent="0.35">
      <c r="C177" s="6" t="s">
        <v>4115</v>
      </c>
      <c r="D177" s="7" t="s">
        <v>4116</v>
      </c>
      <c r="E177" s="7" t="s">
        <v>4117</v>
      </c>
      <c r="F177" s="8" t="s">
        <v>3910</v>
      </c>
      <c r="G177" s="9">
        <v>50000</v>
      </c>
      <c r="H177" s="10">
        <v>2019</v>
      </c>
      <c r="I177" s="10">
        <v>2019</v>
      </c>
      <c r="J177" s="11" t="s">
        <v>51</v>
      </c>
      <c r="K177" s="12">
        <v>50000</v>
      </c>
      <c r="L177" s="12">
        <v>1</v>
      </c>
      <c r="M177" s="33" t="str">
        <f>IF(_xlfn.XLOOKUP(C177,Raw_Data_OS_23!$C$7:$C$4518,Raw_Data_OS_23!$G$7:$G$4518,"Paid/ Closed")="Paid/ Closed","Paid/ Closed", "Still_Outstanding")</f>
        <v>Still_Outstanding</v>
      </c>
      <c r="N177" s="33">
        <f>IF(_xlfn.XLOOKUP(C177,Raw_Data_Paid_23!$C$4:$C$2114,Raw_Data_Paid_23!$C$4:$C$2114,1)= 1,1,0)</f>
        <v>1</v>
      </c>
      <c r="O177" t="str">
        <f>IF(M177=$W$7,IF(AND(N177,_xlfn.XLOOKUP(C177,Raw_Data_OS_23!$C$7:$C$4518,Raw_Data_OS_23!$G$7:$G$4518,0)=G177),"A",IF(_xlfn.XLOOKUP(C177,Raw_Data_Paid_23!$C$4:$C$2114,Raw_Data_Paid_23!$C$4:$C$2114,"B1")="B1","B1","B2")),IF(_xlfn.XLOOKUP(C177,Raw_Data_Paid_23!$C$4:$C$2114,Raw_Data_Paid_23!$C$4:$C$2114,"C1")="C1","C1","C2"))</f>
        <v>A</v>
      </c>
      <c r="P177" t="str">
        <f t="shared" si="47"/>
        <v>2019AMotor Private</v>
      </c>
    </row>
    <row r="178" spans="3:16" x14ac:dyDescent="0.35">
      <c r="C178" s="6" t="s">
        <v>616</v>
      </c>
      <c r="D178" s="7" t="s">
        <v>4118</v>
      </c>
      <c r="E178" s="7" t="s">
        <v>4119</v>
      </c>
      <c r="F178" s="8" t="s">
        <v>3910</v>
      </c>
      <c r="G178" s="9">
        <v>1</v>
      </c>
      <c r="H178" s="10">
        <v>2019</v>
      </c>
      <c r="I178" s="10">
        <v>2019</v>
      </c>
      <c r="J178" s="11" t="s">
        <v>25</v>
      </c>
      <c r="K178" s="12">
        <v>1</v>
      </c>
      <c r="L178" s="12">
        <v>1</v>
      </c>
      <c r="M178" s="33" t="str">
        <f>IF(_xlfn.XLOOKUP(C178,Raw_Data_OS_23!$C$7:$C$4518,Raw_Data_OS_23!$G$7:$G$4518,"Paid/ Closed")="Paid/ Closed","Paid/ Closed", "Still_Outstanding")</f>
        <v>Paid/ Closed</v>
      </c>
      <c r="N178" s="33">
        <f>IF(_xlfn.XLOOKUP(C178,Raw_Data_Paid_23!$C$4:$C$2114,Raw_Data_Paid_23!$C$4:$C$2114,1)= 1,1,0)</f>
        <v>1</v>
      </c>
      <c r="O178" t="str">
        <f>IF(M178=$W$7,IF(AND(N178,_xlfn.XLOOKUP(C178,Raw_Data_OS_23!$C$7:$C$4518,Raw_Data_OS_23!$G$7:$G$4518,0)=G178),"A",IF(_xlfn.XLOOKUP(C178,Raw_Data_Paid_23!$C$4:$C$2114,Raw_Data_Paid_23!$C$4:$C$2114,"B1")="B1","B1","B2")),IF(_xlfn.XLOOKUP(C178,Raw_Data_Paid_23!$C$4:$C$2114,Raw_Data_Paid_23!$C$4:$C$2114,"C1")="C1","C1","C2"))</f>
        <v>C1</v>
      </c>
      <c r="P178" t="str">
        <f t="shared" si="47"/>
        <v>2019C1Motor Private</v>
      </c>
    </row>
    <row r="179" spans="3:16" x14ac:dyDescent="0.35">
      <c r="C179" s="6" t="s">
        <v>617</v>
      </c>
      <c r="D179" s="7" t="s">
        <v>4120</v>
      </c>
      <c r="E179" s="7" t="s">
        <v>4121</v>
      </c>
      <c r="F179" s="8" t="s">
        <v>3910</v>
      </c>
      <c r="G179" s="9">
        <v>1000</v>
      </c>
      <c r="H179" s="10">
        <v>2020</v>
      </c>
      <c r="I179" s="10">
        <v>2020</v>
      </c>
      <c r="J179" s="11" t="s">
        <v>33</v>
      </c>
      <c r="K179" s="12">
        <v>1000</v>
      </c>
      <c r="L179" s="12">
        <v>1</v>
      </c>
      <c r="M179" s="33" t="str">
        <f>IF(_xlfn.XLOOKUP(C179,Raw_Data_OS_23!$C$7:$C$4518,Raw_Data_OS_23!$G$7:$G$4518,"Paid/ Closed")="Paid/ Closed","Paid/ Closed", "Still_Outstanding")</f>
        <v>Still_Outstanding</v>
      </c>
      <c r="N179" s="33">
        <f>IF(_xlfn.XLOOKUP(C179,Raw_Data_Paid_23!$C$4:$C$2114,Raw_Data_Paid_23!$C$4:$C$2114,1)= 1,1,0)</f>
        <v>1</v>
      </c>
      <c r="O179" t="str">
        <f>IF(M179=$W$7,IF(AND(N179,_xlfn.XLOOKUP(C179,Raw_Data_OS_23!$C$7:$C$4518,Raw_Data_OS_23!$G$7:$G$4518,0)=G179),"A",IF(_xlfn.XLOOKUP(C179,Raw_Data_Paid_23!$C$4:$C$2114,Raw_Data_Paid_23!$C$4:$C$2114,"B1")="B1","B1","B2")),IF(_xlfn.XLOOKUP(C179,Raw_Data_Paid_23!$C$4:$C$2114,Raw_Data_Paid_23!$C$4:$C$2114,"C1")="C1","C1","C2"))</f>
        <v>B1</v>
      </c>
      <c r="P179" t="str">
        <f t="shared" si="47"/>
        <v>2020B1Motor Private</v>
      </c>
    </row>
    <row r="180" spans="3:16" x14ac:dyDescent="0.35">
      <c r="C180" s="6" t="s">
        <v>101</v>
      </c>
      <c r="D180" s="7" t="s">
        <v>4122</v>
      </c>
      <c r="E180" s="7" t="s">
        <v>4123</v>
      </c>
      <c r="F180" s="8" t="s">
        <v>3910</v>
      </c>
      <c r="G180" s="9">
        <v>640</v>
      </c>
      <c r="H180" s="10">
        <v>2020</v>
      </c>
      <c r="I180" s="10">
        <v>2020</v>
      </c>
      <c r="J180" s="11" t="s">
        <v>35</v>
      </c>
      <c r="K180" s="12">
        <v>640</v>
      </c>
      <c r="L180" s="12">
        <v>1</v>
      </c>
      <c r="M180" s="33" t="str">
        <f>IF(_xlfn.XLOOKUP(C180,Raw_Data_OS_23!$C$7:$C$4518,Raw_Data_OS_23!$G$7:$G$4518,"Paid/ Closed")="Paid/ Closed","Paid/ Closed", "Still_Outstanding")</f>
        <v>Still_Outstanding</v>
      </c>
      <c r="N180" s="33">
        <f>IF(_xlfn.XLOOKUP(C180,Raw_Data_Paid_23!$C$4:$C$2114,Raw_Data_Paid_23!$C$4:$C$2114,1)= 1,1,0)</f>
        <v>1</v>
      </c>
      <c r="O180" t="str">
        <f>IF(M180=$W$7,IF(AND(N180,_xlfn.XLOOKUP(C180,Raw_Data_OS_23!$C$7:$C$4518,Raw_Data_OS_23!$G$7:$G$4518,0)=G180),"A",IF(_xlfn.XLOOKUP(C180,Raw_Data_Paid_23!$C$4:$C$2114,Raw_Data_Paid_23!$C$4:$C$2114,"B1")="B1","B1","B2")),IF(_xlfn.XLOOKUP(C180,Raw_Data_Paid_23!$C$4:$C$2114,Raw_Data_Paid_23!$C$4:$C$2114,"C1")="C1","C1","C2"))</f>
        <v>B1</v>
      </c>
      <c r="P180" t="str">
        <f t="shared" si="47"/>
        <v>2020B1Motor Private</v>
      </c>
    </row>
    <row r="181" spans="3:16" x14ac:dyDescent="0.35">
      <c r="C181" s="6" t="s">
        <v>102</v>
      </c>
      <c r="D181" s="7" t="s">
        <v>3925</v>
      </c>
      <c r="E181" s="7" t="s">
        <v>4013</v>
      </c>
      <c r="F181" s="8" t="s">
        <v>3910</v>
      </c>
      <c r="G181" s="9">
        <v>1000</v>
      </c>
      <c r="H181" s="10">
        <v>2020</v>
      </c>
      <c r="I181" s="10">
        <v>2020</v>
      </c>
      <c r="J181" s="11" t="s">
        <v>35</v>
      </c>
      <c r="K181" s="12">
        <v>1000</v>
      </c>
      <c r="L181" s="12">
        <v>1</v>
      </c>
      <c r="M181" s="33" t="str">
        <f>IF(_xlfn.XLOOKUP(C181,Raw_Data_OS_23!$C$7:$C$4518,Raw_Data_OS_23!$G$7:$G$4518,"Paid/ Closed")="Paid/ Closed","Paid/ Closed", "Still_Outstanding")</f>
        <v>Still_Outstanding</v>
      </c>
      <c r="N181" s="33">
        <f>IF(_xlfn.XLOOKUP(C181,Raw_Data_Paid_23!$C$4:$C$2114,Raw_Data_Paid_23!$C$4:$C$2114,1)= 1,1,0)</f>
        <v>1</v>
      </c>
      <c r="O181" t="str">
        <f>IF(M181=$W$7,IF(AND(N181,_xlfn.XLOOKUP(C181,Raw_Data_OS_23!$C$7:$C$4518,Raw_Data_OS_23!$G$7:$G$4518,0)=G181),"A",IF(_xlfn.XLOOKUP(C181,Raw_Data_Paid_23!$C$4:$C$2114,Raw_Data_Paid_23!$C$4:$C$2114,"B1")="B1","B1","B2")),IF(_xlfn.XLOOKUP(C181,Raw_Data_Paid_23!$C$4:$C$2114,Raw_Data_Paid_23!$C$4:$C$2114,"C1")="C1","C1","C2"))</f>
        <v>B1</v>
      </c>
      <c r="P181" t="str">
        <f t="shared" si="47"/>
        <v>2020B1Motor Private</v>
      </c>
    </row>
    <row r="182" spans="3:16" x14ac:dyDescent="0.35">
      <c r="C182" s="6" t="s">
        <v>103</v>
      </c>
      <c r="D182" s="7" t="s">
        <v>4092</v>
      </c>
      <c r="E182" s="7" t="s">
        <v>4093</v>
      </c>
      <c r="F182" s="8" t="s">
        <v>3910</v>
      </c>
      <c r="G182" s="9">
        <v>-23730</v>
      </c>
      <c r="H182" s="10">
        <v>2020</v>
      </c>
      <c r="I182" s="10">
        <v>2020</v>
      </c>
      <c r="J182" s="11" t="s">
        <v>11</v>
      </c>
      <c r="K182" s="12">
        <v>-23730</v>
      </c>
      <c r="L182" s="12">
        <v>1</v>
      </c>
      <c r="M182" s="33" t="str">
        <f>IF(_xlfn.XLOOKUP(C182,Raw_Data_OS_23!$C$7:$C$4518,Raw_Data_OS_23!$G$7:$G$4518,"Paid/ Closed")="Paid/ Closed","Paid/ Closed", "Still_Outstanding")</f>
        <v>Still_Outstanding</v>
      </c>
      <c r="N182" s="33">
        <f>IF(_xlfn.XLOOKUP(C182,Raw_Data_Paid_23!$C$4:$C$2114,Raw_Data_Paid_23!$C$4:$C$2114,1)= 1,1,0)</f>
        <v>1</v>
      </c>
      <c r="O182" t="str">
        <f>IF(M182=$W$7,IF(AND(N182,_xlfn.XLOOKUP(C182,Raw_Data_OS_23!$C$7:$C$4518,Raw_Data_OS_23!$G$7:$G$4518,0)=G182),"A",IF(_xlfn.XLOOKUP(C182,Raw_Data_Paid_23!$C$4:$C$2114,Raw_Data_Paid_23!$C$4:$C$2114,"B1")="B1","B1","B2")),IF(_xlfn.XLOOKUP(C182,Raw_Data_Paid_23!$C$4:$C$2114,Raw_Data_Paid_23!$C$4:$C$2114,"C1")="C1","C1","C2"))</f>
        <v>B1</v>
      </c>
      <c r="P182" t="str">
        <f t="shared" si="47"/>
        <v>2020B1Motor Private</v>
      </c>
    </row>
    <row r="183" spans="3:16" x14ac:dyDescent="0.35">
      <c r="C183" s="6" t="s">
        <v>104</v>
      </c>
      <c r="D183" s="7" t="s">
        <v>4101</v>
      </c>
      <c r="E183" s="7" t="s">
        <v>4124</v>
      </c>
      <c r="F183" s="8" t="s">
        <v>3910</v>
      </c>
      <c r="G183" s="9">
        <v>143260</v>
      </c>
      <c r="H183" s="10">
        <v>2020</v>
      </c>
      <c r="I183" s="10">
        <v>2020</v>
      </c>
      <c r="J183" s="11" t="s">
        <v>11</v>
      </c>
      <c r="K183" s="12">
        <v>143260</v>
      </c>
      <c r="L183" s="12">
        <v>1</v>
      </c>
      <c r="M183" s="33" t="str">
        <f>IF(_xlfn.XLOOKUP(C183,Raw_Data_OS_23!$C$7:$C$4518,Raw_Data_OS_23!$G$7:$G$4518,"Paid/ Closed")="Paid/ Closed","Paid/ Closed", "Still_Outstanding")</f>
        <v>Still_Outstanding</v>
      </c>
      <c r="N183" s="33">
        <f>IF(_xlfn.XLOOKUP(C183,Raw_Data_Paid_23!$C$4:$C$2114,Raw_Data_Paid_23!$C$4:$C$2114,1)= 1,1,0)</f>
        <v>0</v>
      </c>
      <c r="O183" t="str">
        <f>IF(M183=$W$7,IF(AND(N183,_xlfn.XLOOKUP(C183,Raw_Data_OS_23!$C$7:$C$4518,Raw_Data_OS_23!$G$7:$G$4518,0)=G183),"A",IF(_xlfn.XLOOKUP(C183,Raw_Data_Paid_23!$C$4:$C$2114,Raw_Data_Paid_23!$C$4:$C$2114,"B1")="B1","B1","B2")),IF(_xlfn.XLOOKUP(C183,Raw_Data_Paid_23!$C$4:$C$2114,Raw_Data_Paid_23!$C$4:$C$2114,"C1")="C1","C1","C2"))</f>
        <v>B2</v>
      </c>
      <c r="P183" t="str">
        <f t="shared" si="47"/>
        <v>2020B2Motor Private</v>
      </c>
    </row>
    <row r="184" spans="3:16" x14ac:dyDescent="0.35">
      <c r="C184" s="6" t="s">
        <v>105</v>
      </c>
      <c r="D184" s="7" t="s">
        <v>4125</v>
      </c>
      <c r="E184" s="7" t="s">
        <v>4126</v>
      </c>
      <c r="F184" s="8" t="s">
        <v>3910</v>
      </c>
      <c r="G184" s="9">
        <v>700</v>
      </c>
      <c r="H184" s="10">
        <v>2020</v>
      </c>
      <c r="I184" s="10">
        <v>2020</v>
      </c>
      <c r="J184" s="11" t="s">
        <v>11</v>
      </c>
      <c r="K184" s="12">
        <v>700</v>
      </c>
      <c r="L184" s="12">
        <v>1</v>
      </c>
      <c r="M184" s="33" t="str">
        <f>IF(_xlfn.XLOOKUP(C184,Raw_Data_OS_23!$C$7:$C$4518,Raw_Data_OS_23!$G$7:$G$4518,"Paid/ Closed")="Paid/ Closed","Paid/ Closed", "Still_Outstanding")</f>
        <v>Still_Outstanding</v>
      </c>
      <c r="N184" s="33">
        <f>IF(_xlfn.XLOOKUP(C184,Raw_Data_Paid_23!$C$4:$C$2114,Raw_Data_Paid_23!$C$4:$C$2114,1)= 1,1,0)</f>
        <v>1</v>
      </c>
      <c r="O184" t="str">
        <f>IF(M184=$W$7,IF(AND(N184,_xlfn.XLOOKUP(C184,Raw_Data_OS_23!$C$7:$C$4518,Raw_Data_OS_23!$G$7:$G$4518,0)=G184),"A",IF(_xlfn.XLOOKUP(C184,Raw_Data_Paid_23!$C$4:$C$2114,Raw_Data_Paid_23!$C$4:$C$2114,"B1")="B1","B1","B2")),IF(_xlfn.XLOOKUP(C184,Raw_Data_Paid_23!$C$4:$C$2114,Raw_Data_Paid_23!$C$4:$C$2114,"C1")="C1","C1","C2"))</f>
        <v>B1</v>
      </c>
      <c r="P184" t="str">
        <f t="shared" si="47"/>
        <v>2020B1Motor Private</v>
      </c>
    </row>
    <row r="185" spans="3:16" x14ac:dyDescent="0.35">
      <c r="C185" s="6" t="s">
        <v>618</v>
      </c>
      <c r="D185" s="7" t="s">
        <v>4127</v>
      </c>
      <c r="E185" s="7" t="s">
        <v>4127</v>
      </c>
      <c r="F185" s="8" t="s">
        <v>3910</v>
      </c>
      <c r="G185" s="9">
        <v>20</v>
      </c>
      <c r="H185" s="10">
        <v>2019</v>
      </c>
      <c r="I185" s="10">
        <v>2019</v>
      </c>
      <c r="J185" s="11" t="s">
        <v>25</v>
      </c>
      <c r="K185" s="12">
        <v>20</v>
      </c>
      <c r="L185" s="12">
        <v>1</v>
      </c>
      <c r="M185" s="33" t="str">
        <f>IF(_xlfn.XLOOKUP(C185,Raw_Data_OS_23!$C$7:$C$4518,Raw_Data_OS_23!$G$7:$G$4518,"Paid/ Closed")="Paid/ Closed","Paid/ Closed", "Still_Outstanding")</f>
        <v>Paid/ Closed</v>
      </c>
      <c r="N185" s="33">
        <f>IF(_xlfn.XLOOKUP(C185,Raw_Data_Paid_23!$C$4:$C$2114,Raw_Data_Paid_23!$C$4:$C$2114,1)= 1,1,0)</f>
        <v>1</v>
      </c>
      <c r="O185" t="str">
        <f>IF(M185=$W$7,IF(AND(N185,_xlfn.XLOOKUP(C185,Raw_Data_OS_23!$C$7:$C$4518,Raw_Data_OS_23!$G$7:$G$4518,0)=G185),"A",IF(_xlfn.XLOOKUP(C185,Raw_Data_Paid_23!$C$4:$C$2114,Raw_Data_Paid_23!$C$4:$C$2114,"B1")="B1","B1","B2")),IF(_xlfn.XLOOKUP(C185,Raw_Data_Paid_23!$C$4:$C$2114,Raw_Data_Paid_23!$C$4:$C$2114,"C1")="C1","C1","C2"))</f>
        <v>C1</v>
      </c>
      <c r="P185" t="str">
        <f t="shared" si="47"/>
        <v>2019C1Motor Private</v>
      </c>
    </row>
    <row r="186" spans="3:16" x14ac:dyDescent="0.35">
      <c r="C186" s="6" t="s">
        <v>619</v>
      </c>
      <c r="D186" s="7" t="s">
        <v>4128</v>
      </c>
      <c r="E186" s="7" t="s">
        <v>4128</v>
      </c>
      <c r="F186" s="8" t="s">
        <v>3908</v>
      </c>
      <c r="G186" s="9">
        <v>40</v>
      </c>
      <c r="H186" s="10">
        <v>2020</v>
      </c>
      <c r="I186" s="10">
        <v>2020</v>
      </c>
      <c r="J186" s="11" t="s">
        <v>28</v>
      </c>
      <c r="K186" s="12">
        <v>40</v>
      </c>
      <c r="L186" s="12">
        <v>1</v>
      </c>
      <c r="M186" s="33" t="str">
        <f>IF(_xlfn.XLOOKUP(C186,Raw_Data_OS_23!$C$7:$C$4518,Raw_Data_OS_23!$G$7:$G$4518,"Paid/ Closed")="Paid/ Closed","Paid/ Closed", "Still_Outstanding")</f>
        <v>Still_Outstanding</v>
      </c>
      <c r="N186" s="33">
        <f>IF(_xlfn.XLOOKUP(C186,Raw_Data_Paid_23!$C$4:$C$2114,Raw_Data_Paid_23!$C$4:$C$2114,1)= 1,1,0)</f>
        <v>1</v>
      </c>
      <c r="O186" t="str">
        <f>IF(M186=$W$7,IF(AND(N186,_xlfn.XLOOKUP(C186,Raw_Data_OS_23!$C$7:$C$4518,Raw_Data_OS_23!$G$7:$G$4518,0)=G186),"A",IF(_xlfn.XLOOKUP(C186,Raw_Data_Paid_23!$C$4:$C$2114,Raw_Data_Paid_23!$C$4:$C$2114,"B1")="B1","B1","B2")),IF(_xlfn.XLOOKUP(C186,Raw_Data_Paid_23!$C$4:$C$2114,Raw_Data_Paid_23!$C$4:$C$2114,"C1")="C1","C1","C2"))</f>
        <v>B1</v>
      </c>
      <c r="P186" t="str">
        <f t="shared" si="47"/>
        <v>2020B1Motor Commercial</v>
      </c>
    </row>
    <row r="187" spans="3:16" x14ac:dyDescent="0.35">
      <c r="C187" s="6" t="s">
        <v>106</v>
      </c>
      <c r="D187" s="7" t="s">
        <v>4129</v>
      </c>
      <c r="E187" s="7" t="s">
        <v>3930</v>
      </c>
      <c r="F187" s="8" t="s">
        <v>3910</v>
      </c>
      <c r="G187" s="9">
        <v>70957</v>
      </c>
      <c r="H187" s="10">
        <v>2020</v>
      </c>
      <c r="I187" s="10">
        <v>2021</v>
      </c>
      <c r="J187" s="11" t="s">
        <v>11</v>
      </c>
      <c r="K187" s="12">
        <v>70957</v>
      </c>
      <c r="L187" s="12">
        <v>1</v>
      </c>
      <c r="M187" s="33" t="str">
        <f>IF(_xlfn.XLOOKUP(C187,Raw_Data_OS_23!$C$7:$C$4518,Raw_Data_OS_23!$G$7:$G$4518,"Paid/ Closed")="Paid/ Closed","Paid/ Closed", "Still_Outstanding")</f>
        <v>Still_Outstanding</v>
      </c>
      <c r="N187" s="33">
        <f>IF(_xlfn.XLOOKUP(C187,Raw_Data_Paid_23!$C$4:$C$2114,Raw_Data_Paid_23!$C$4:$C$2114,1)= 1,1,0)</f>
        <v>1</v>
      </c>
      <c r="O187" t="str">
        <f>IF(M187=$W$7,IF(AND(N187,_xlfn.XLOOKUP(C187,Raw_Data_OS_23!$C$7:$C$4518,Raw_Data_OS_23!$G$7:$G$4518,0)=G187),"A",IF(_xlfn.XLOOKUP(C187,Raw_Data_Paid_23!$C$4:$C$2114,Raw_Data_Paid_23!$C$4:$C$2114,"B1")="B1","B1","B2")),IF(_xlfn.XLOOKUP(C187,Raw_Data_Paid_23!$C$4:$C$2114,Raw_Data_Paid_23!$C$4:$C$2114,"C1")="C1","C1","C2"))</f>
        <v>B1</v>
      </c>
      <c r="P187" t="str">
        <f t="shared" si="47"/>
        <v>2020B1Motor Private</v>
      </c>
    </row>
    <row r="188" spans="3:16" x14ac:dyDescent="0.35">
      <c r="C188" s="6" t="s">
        <v>107</v>
      </c>
      <c r="D188" s="7" t="s">
        <v>3916</v>
      </c>
      <c r="E188" s="7" t="s">
        <v>3927</v>
      </c>
      <c r="F188" s="8" t="s">
        <v>3910</v>
      </c>
      <c r="G188" s="9">
        <v>15000</v>
      </c>
      <c r="H188" s="10">
        <v>2020</v>
      </c>
      <c r="I188" s="10">
        <v>2021</v>
      </c>
      <c r="J188" s="11" t="s">
        <v>11</v>
      </c>
      <c r="K188" s="12">
        <v>15000</v>
      </c>
      <c r="L188" s="12">
        <v>1</v>
      </c>
      <c r="M188" s="33" t="str">
        <f>IF(_xlfn.XLOOKUP(C188,Raw_Data_OS_23!$C$7:$C$4518,Raw_Data_OS_23!$G$7:$G$4518,"Paid/ Closed")="Paid/ Closed","Paid/ Closed", "Still_Outstanding")</f>
        <v>Still_Outstanding</v>
      </c>
      <c r="N188" s="33">
        <f>IF(_xlfn.XLOOKUP(C188,Raw_Data_Paid_23!$C$4:$C$2114,Raw_Data_Paid_23!$C$4:$C$2114,1)= 1,1,0)</f>
        <v>1</v>
      </c>
      <c r="O188" t="str">
        <f>IF(M188=$W$7,IF(AND(N188,_xlfn.XLOOKUP(C188,Raw_Data_OS_23!$C$7:$C$4518,Raw_Data_OS_23!$G$7:$G$4518,0)=G188),"A",IF(_xlfn.XLOOKUP(C188,Raw_Data_Paid_23!$C$4:$C$2114,Raw_Data_Paid_23!$C$4:$C$2114,"B1")="B1","B1","B2")),IF(_xlfn.XLOOKUP(C188,Raw_Data_Paid_23!$C$4:$C$2114,Raw_Data_Paid_23!$C$4:$C$2114,"C1")="C1","C1","C2"))</f>
        <v>B1</v>
      </c>
      <c r="P188" t="str">
        <f t="shared" si="47"/>
        <v>2020B1Motor Private</v>
      </c>
    </row>
    <row r="189" spans="3:16" x14ac:dyDescent="0.35">
      <c r="C189" s="6" t="s">
        <v>108</v>
      </c>
      <c r="D189" s="7" t="s">
        <v>4130</v>
      </c>
      <c r="E189" s="7" t="s">
        <v>4131</v>
      </c>
      <c r="F189" s="8" t="s">
        <v>3910</v>
      </c>
      <c r="G189" s="9">
        <v>1847636.4709999999</v>
      </c>
      <c r="H189" s="10">
        <v>2020</v>
      </c>
      <c r="I189" s="10">
        <v>2020</v>
      </c>
      <c r="J189" s="11" t="s">
        <v>28</v>
      </c>
      <c r="K189" s="12">
        <v>847636.47100000002</v>
      </c>
      <c r="L189" s="12">
        <v>1</v>
      </c>
      <c r="M189" s="33" t="str">
        <f>IF(_xlfn.XLOOKUP(C189,Raw_Data_OS_23!$C$7:$C$4518,Raw_Data_OS_23!$G$7:$G$4518,"Paid/ Closed")="Paid/ Closed","Paid/ Closed", "Still_Outstanding")</f>
        <v>Still_Outstanding</v>
      </c>
      <c r="N189" s="33">
        <f>IF(_xlfn.XLOOKUP(C189,Raw_Data_Paid_23!$C$4:$C$2114,Raw_Data_Paid_23!$C$4:$C$2114,1)= 1,1,0)</f>
        <v>0</v>
      </c>
      <c r="O189" t="str">
        <f>IF(M189=$W$7,IF(AND(N189,_xlfn.XLOOKUP(C189,Raw_Data_OS_23!$C$7:$C$4518,Raw_Data_OS_23!$G$7:$G$4518,0)=G189),"A",IF(_xlfn.XLOOKUP(C189,Raw_Data_Paid_23!$C$4:$C$2114,Raw_Data_Paid_23!$C$4:$C$2114,"B1")="B1","B1","B2")),IF(_xlfn.XLOOKUP(C189,Raw_Data_Paid_23!$C$4:$C$2114,Raw_Data_Paid_23!$C$4:$C$2114,"C1")="C1","C1","C2"))</f>
        <v>B2</v>
      </c>
      <c r="P189" t="str">
        <f t="shared" si="47"/>
        <v>2020B2Motor Private</v>
      </c>
    </row>
    <row r="190" spans="3:16" x14ac:dyDescent="0.35">
      <c r="C190" s="6" t="s">
        <v>620</v>
      </c>
      <c r="D190" s="7" t="s">
        <v>4132</v>
      </c>
      <c r="E190" s="7" t="s">
        <v>4133</v>
      </c>
      <c r="F190" s="8" t="s">
        <v>3910</v>
      </c>
      <c r="G190" s="9">
        <v>12000</v>
      </c>
      <c r="H190" s="10">
        <v>2020</v>
      </c>
      <c r="I190" s="10">
        <v>2020</v>
      </c>
      <c r="J190" s="11" t="s">
        <v>28</v>
      </c>
      <c r="K190" s="12">
        <v>12000</v>
      </c>
      <c r="L190" s="12">
        <v>1</v>
      </c>
      <c r="M190" s="33" t="str">
        <f>IF(_xlfn.XLOOKUP(C190,Raw_Data_OS_23!$C$7:$C$4518,Raw_Data_OS_23!$G$7:$G$4518,"Paid/ Closed")="Paid/ Closed","Paid/ Closed", "Still_Outstanding")</f>
        <v>Still_Outstanding</v>
      </c>
      <c r="N190" s="33">
        <f>IF(_xlfn.XLOOKUP(C190,Raw_Data_Paid_23!$C$4:$C$2114,Raw_Data_Paid_23!$C$4:$C$2114,1)= 1,1,0)</f>
        <v>1</v>
      </c>
      <c r="O190" t="str">
        <f>IF(M190=$W$7,IF(AND(N190,_xlfn.XLOOKUP(C190,Raw_Data_OS_23!$C$7:$C$4518,Raw_Data_OS_23!$G$7:$G$4518,0)=G190),"A",IF(_xlfn.XLOOKUP(C190,Raw_Data_Paid_23!$C$4:$C$2114,Raw_Data_Paid_23!$C$4:$C$2114,"B1")="B1","B1","B2")),IF(_xlfn.XLOOKUP(C190,Raw_Data_Paid_23!$C$4:$C$2114,Raw_Data_Paid_23!$C$4:$C$2114,"C1")="C1","C1","C2"))</f>
        <v>B1</v>
      </c>
      <c r="P190" t="str">
        <f t="shared" si="47"/>
        <v>2020B1Motor Private</v>
      </c>
    </row>
    <row r="191" spans="3:16" x14ac:dyDescent="0.35">
      <c r="C191" s="6" t="s">
        <v>621</v>
      </c>
      <c r="D191" s="7" t="s">
        <v>4134</v>
      </c>
      <c r="E191" s="7" t="s">
        <v>4135</v>
      </c>
      <c r="F191" s="8" t="s">
        <v>3910</v>
      </c>
      <c r="G191" s="9">
        <v>10500</v>
      </c>
      <c r="H191" s="10">
        <v>2020</v>
      </c>
      <c r="I191" s="10">
        <v>2020</v>
      </c>
      <c r="J191" s="11" t="s">
        <v>28</v>
      </c>
      <c r="K191" s="12">
        <v>10500</v>
      </c>
      <c r="L191" s="12">
        <v>1</v>
      </c>
      <c r="M191" s="33" t="str">
        <f>IF(_xlfn.XLOOKUP(C191,Raw_Data_OS_23!$C$7:$C$4518,Raw_Data_OS_23!$G$7:$G$4518,"Paid/ Closed")="Paid/ Closed","Paid/ Closed", "Still_Outstanding")</f>
        <v>Still_Outstanding</v>
      </c>
      <c r="N191" s="33">
        <f>IF(_xlfn.XLOOKUP(C191,Raw_Data_Paid_23!$C$4:$C$2114,Raw_Data_Paid_23!$C$4:$C$2114,1)= 1,1,0)</f>
        <v>1</v>
      </c>
      <c r="O191" t="str">
        <f>IF(M191=$W$7,IF(AND(N191,_xlfn.XLOOKUP(C191,Raw_Data_OS_23!$C$7:$C$4518,Raw_Data_OS_23!$G$7:$G$4518,0)=G191),"A",IF(_xlfn.XLOOKUP(C191,Raw_Data_Paid_23!$C$4:$C$2114,Raw_Data_Paid_23!$C$4:$C$2114,"B1")="B1","B1","B2")),IF(_xlfn.XLOOKUP(C191,Raw_Data_Paid_23!$C$4:$C$2114,Raw_Data_Paid_23!$C$4:$C$2114,"C1")="C1","C1","C2"))</f>
        <v>B1</v>
      </c>
      <c r="P191" t="str">
        <f t="shared" si="47"/>
        <v>2020B1Motor Private</v>
      </c>
    </row>
    <row r="192" spans="3:16" x14ac:dyDescent="0.35">
      <c r="C192" s="6" t="s">
        <v>622</v>
      </c>
      <c r="D192" s="7" t="s">
        <v>4136</v>
      </c>
      <c r="E192" s="7" t="s">
        <v>4137</v>
      </c>
      <c r="F192" s="8" t="s">
        <v>3910</v>
      </c>
      <c r="G192" s="9">
        <v>15000</v>
      </c>
      <c r="H192" s="10">
        <v>2019</v>
      </c>
      <c r="I192" s="10">
        <v>2020</v>
      </c>
      <c r="J192" s="11" t="s">
        <v>25</v>
      </c>
      <c r="K192" s="12">
        <v>15000</v>
      </c>
      <c r="L192" s="12">
        <v>1</v>
      </c>
      <c r="M192" s="33" t="str">
        <f>IF(_xlfn.XLOOKUP(C192,Raw_Data_OS_23!$C$7:$C$4518,Raw_Data_OS_23!$G$7:$G$4518,"Paid/ Closed")="Paid/ Closed","Paid/ Closed", "Still_Outstanding")</f>
        <v>Paid/ Closed</v>
      </c>
      <c r="N192" s="33">
        <f>IF(_xlfn.XLOOKUP(C192,Raw_Data_Paid_23!$C$4:$C$2114,Raw_Data_Paid_23!$C$4:$C$2114,1)= 1,1,0)</f>
        <v>1</v>
      </c>
      <c r="O192" t="str">
        <f>IF(M192=$W$7,IF(AND(N192,_xlfn.XLOOKUP(C192,Raw_Data_OS_23!$C$7:$C$4518,Raw_Data_OS_23!$G$7:$G$4518,0)=G192),"A",IF(_xlfn.XLOOKUP(C192,Raw_Data_Paid_23!$C$4:$C$2114,Raw_Data_Paid_23!$C$4:$C$2114,"B1")="B1","B1","B2")),IF(_xlfn.XLOOKUP(C192,Raw_Data_Paid_23!$C$4:$C$2114,Raw_Data_Paid_23!$C$4:$C$2114,"C1")="C1","C1","C2"))</f>
        <v>C1</v>
      </c>
      <c r="P192" t="str">
        <f t="shared" si="47"/>
        <v>2019C1Motor Private</v>
      </c>
    </row>
    <row r="193" spans="3:16" x14ac:dyDescent="0.35">
      <c r="C193" s="6" t="s">
        <v>623</v>
      </c>
      <c r="D193" s="7" t="s">
        <v>4000</v>
      </c>
      <c r="E193" s="7" t="s">
        <v>4000</v>
      </c>
      <c r="F193" s="8" t="s">
        <v>3910</v>
      </c>
      <c r="G193" s="9">
        <v>215333.50880000001</v>
      </c>
      <c r="H193" s="10">
        <v>2020</v>
      </c>
      <c r="I193" s="10">
        <v>2020</v>
      </c>
      <c r="J193" s="11" t="s">
        <v>33</v>
      </c>
      <c r="K193" s="12">
        <v>215333.50880000001</v>
      </c>
      <c r="L193" s="12">
        <v>1</v>
      </c>
      <c r="M193" s="33" t="str">
        <f>IF(_xlfn.XLOOKUP(C193,Raw_Data_OS_23!$C$7:$C$4518,Raw_Data_OS_23!$G$7:$G$4518,"Paid/ Closed")="Paid/ Closed","Paid/ Closed", "Still_Outstanding")</f>
        <v>Still_Outstanding</v>
      </c>
      <c r="N193" s="33">
        <f>IF(_xlfn.XLOOKUP(C193,Raw_Data_Paid_23!$C$4:$C$2114,Raw_Data_Paid_23!$C$4:$C$2114,1)= 1,1,0)</f>
        <v>1</v>
      </c>
      <c r="O193" t="str">
        <f>IF(M193=$W$7,IF(AND(N193,_xlfn.XLOOKUP(C193,Raw_Data_OS_23!$C$7:$C$4518,Raw_Data_OS_23!$G$7:$G$4518,0)=G193),"A",IF(_xlfn.XLOOKUP(C193,Raw_Data_Paid_23!$C$4:$C$2114,Raw_Data_Paid_23!$C$4:$C$2114,"B1")="B1","B1","B2")),IF(_xlfn.XLOOKUP(C193,Raw_Data_Paid_23!$C$4:$C$2114,Raw_Data_Paid_23!$C$4:$C$2114,"C1")="C1","C1","C2"))</f>
        <v>B1</v>
      </c>
      <c r="P193" t="str">
        <f t="shared" si="47"/>
        <v>2020B1Motor Private</v>
      </c>
    </row>
    <row r="194" spans="3:16" x14ac:dyDescent="0.35">
      <c r="C194" s="6" t="s">
        <v>624</v>
      </c>
      <c r="D194" s="7" t="s">
        <v>4138</v>
      </c>
      <c r="E194" s="7" t="s">
        <v>4138</v>
      </c>
      <c r="F194" s="8" t="s">
        <v>3910</v>
      </c>
      <c r="G194" s="9">
        <v>100</v>
      </c>
      <c r="H194" s="10">
        <v>2020</v>
      </c>
      <c r="I194" s="10">
        <v>2020</v>
      </c>
      <c r="J194" s="11" t="s">
        <v>28</v>
      </c>
      <c r="K194" s="12">
        <v>100</v>
      </c>
      <c r="L194" s="12">
        <v>1</v>
      </c>
      <c r="M194" s="33" t="str">
        <f>IF(_xlfn.XLOOKUP(C194,Raw_Data_OS_23!$C$7:$C$4518,Raw_Data_OS_23!$G$7:$G$4518,"Paid/ Closed")="Paid/ Closed","Paid/ Closed", "Still_Outstanding")</f>
        <v>Still_Outstanding</v>
      </c>
      <c r="N194" s="33">
        <f>IF(_xlfn.XLOOKUP(C194,Raw_Data_Paid_23!$C$4:$C$2114,Raw_Data_Paid_23!$C$4:$C$2114,1)= 1,1,0)</f>
        <v>1</v>
      </c>
      <c r="O194" t="str">
        <f>IF(M194=$W$7,IF(AND(N194,_xlfn.XLOOKUP(C194,Raw_Data_OS_23!$C$7:$C$4518,Raw_Data_OS_23!$G$7:$G$4518,0)=G194),"A",IF(_xlfn.XLOOKUP(C194,Raw_Data_Paid_23!$C$4:$C$2114,Raw_Data_Paid_23!$C$4:$C$2114,"B1")="B1","B1","B2")),IF(_xlfn.XLOOKUP(C194,Raw_Data_Paid_23!$C$4:$C$2114,Raw_Data_Paid_23!$C$4:$C$2114,"C1")="C1","C1","C2"))</f>
        <v>B1</v>
      </c>
      <c r="P194" t="str">
        <f t="shared" si="47"/>
        <v>2020B1Motor Private</v>
      </c>
    </row>
    <row r="195" spans="3:16" x14ac:dyDescent="0.35">
      <c r="C195" s="6" t="s">
        <v>625</v>
      </c>
      <c r="D195" s="7" t="s">
        <v>4139</v>
      </c>
      <c r="E195" s="7" t="s">
        <v>4002</v>
      </c>
      <c r="F195" s="8" t="s">
        <v>3910</v>
      </c>
      <c r="G195" s="9">
        <v>1360847.0589999999</v>
      </c>
      <c r="H195" s="10">
        <v>2020</v>
      </c>
      <c r="I195" s="10">
        <v>2020</v>
      </c>
      <c r="J195" s="11" t="s">
        <v>33</v>
      </c>
      <c r="K195" s="12">
        <v>360847.05900000001</v>
      </c>
      <c r="L195" s="12">
        <v>1</v>
      </c>
      <c r="M195" s="33" t="str">
        <f>IF(_xlfn.XLOOKUP(C195,Raw_Data_OS_23!$C$7:$C$4518,Raw_Data_OS_23!$G$7:$G$4518,"Paid/ Closed")="Paid/ Closed","Paid/ Closed", "Still_Outstanding")</f>
        <v>Still_Outstanding</v>
      </c>
      <c r="N195" s="33">
        <f>IF(_xlfn.XLOOKUP(C195,Raw_Data_Paid_23!$C$4:$C$2114,Raw_Data_Paid_23!$C$4:$C$2114,1)= 1,1,0)</f>
        <v>1</v>
      </c>
      <c r="O195" t="str">
        <f>IF(M195=$W$7,IF(AND(N195,_xlfn.XLOOKUP(C195,Raw_Data_OS_23!$C$7:$C$4518,Raw_Data_OS_23!$G$7:$G$4518,0)=G195),"A",IF(_xlfn.XLOOKUP(C195,Raw_Data_Paid_23!$C$4:$C$2114,Raw_Data_Paid_23!$C$4:$C$2114,"B1")="B1","B1","B2")),IF(_xlfn.XLOOKUP(C195,Raw_Data_Paid_23!$C$4:$C$2114,Raw_Data_Paid_23!$C$4:$C$2114,"C1")="C1","C1","C2"))</f>
        <v>B1</v>
      </c>
      <c r="P195" t="str">
        <f t="shared" si="47"/>
        <v>2020B1Motor Private</v>
      </c>
    </row>
    <row r="196" spans="3:16" x14ac:dyDescent="0.35">
      <c r="C196" s="6" t="s">
        <v>109</v>
      </c>
      <c r="D196" s="7" t="s">
        <v>4140</v>
      </c>
      <c r="E196" s="7" t="s">
        <v>4085</v>
      </c>
      <c r="F196" s="8" t="s">
        <v>3910</v>
      </c>
      <c r="G196" s="9">
        <v>39968</v>
      </c>
      <c r="H196" s="10">
        <v>2020</v>
      </c>
      <c r="I196" s="10">
        <v>2020</v>
      </c>
      <c r="J196" s="11" t="s">
        <v>35</v>
      </c>
      <c r="K196" s="12">
        <v>39968</v>
      </c>
      <c r="L196" s="12">
        <v>1</v>
      </c>
      <c r="M196" s="33" t="str">
        <f>IF(_xlfn.XLOOKUP(C196,Raw_Data_OS_23!$C$7:$C$4518,Raw_Data_OS_23!$G$7:$G$4518,"Paid/ Closed")="Paid/ Closed","Paid/ Closed", "Still_Outstanding")</f>
        <v>Still_Outstanding</v>
      </c>
      <c r="N196" s="33">
        <f>IF(_xlfn.XLOOKUP(C196,Raw_Data_Paid_23!$C$4:$C$2114,Raw_Data_Paid_23!$C$4:$C$2114,1)= 1,1,0)</f>
        <v>1</v>
      </c>
      <c r="O196" t="str">
        <f>IF(M196=$W$7,IF(AND(N196,_xlfn.XLOOKUP(C196,Raw_Data_OS_23!$C$7:$C$4518,Raw_Data_OS_23!$G$7:$G$4518,0)=G196),"A",IF(_xlfn.XLOOKUP(C196,Raw_Data_Paid_23!$C$4:$C$2114,Raw_Data_Paid_23!$C$4:$C$2114,"B1")="B1","B1","B2")),IF(_xlfn.XLOOKUP(C196,Raw_Data_Paid_23!$C$4:$C$2114,Raw_Data_Paid_23!$C$4:$C$2114,"C1")="C1","C1","C2"))</f>
        <v>B1</v>
      </c>
      <c r="P196" t="str">
        <f t="shared" si="47"/>
        <v>2020B1Motor Private</v>
      </c>
    </row>
    <row r="197" spans="3:16" x14ac:dyDescent="0.35">
      <c r="C197" s="6" t="s">
        <v>626</v>
      </c>
      <c r="D197" s="7" t="s">
        <v>4123</v>
      </c>
      <c r="E197" s="7" t="s">
        <v>4141</v>
      </c>
      <c r="F197" s="8" t="s">
        <v>3910</v>
      </c>
      <c r="G197" s="9">
        <v>1000</v>
      </c>
      <c r="H197" s="10">
        <v>2020</v>
      </c>
      <c r="I197" s="10">
        <v>2020</v>
      </c>
      <c r="J197" s="11" t="s">
        <v>35</v>
      </c>
      <c r="K197" s="12">
        <v>1000</v>
      </c>
      <c r="L197" s="12">
        <v>1</v>
      </c>
      <c r="M197" s="33" t="str">
        <f>IF(_xlfn.XLOOKUP(C197,Raw_Data_OS_23!$C$7:$C$4518,Raw_Data_OS_23!$G$7:$G$4518,"Paid/ Closed")="Paid/ Closed","Paid/ Closed", "Still_Outstanding")</f>
        <v>Still_Outstanding</v>
      </c>
      <c r="N197" s="33">
        <f>IF(_xlfn.XLOOKUP(C197,Raw_Data_Paid_23!$C$4:$C$2114,Raw_Data_Paid_23!$C$4:$C$2114,1)= 1,1,0)</f>
        <v>1</v>
      </c>
      <c r="O197" t="str">
        <f>IF(M197=$W$7,IF(AND(N197,_xlfn.XLOOKUP(C197,Raw_Data_OS_23!$C$7:$C$4518,Raw_Data_OS_23!$G$7:$G$4518,0)=G197),"A",IF(_xlfn.XLOOKUP(C197,Raw_Data_Paid_23!$C$4:$C$2114,Raw_Data_Paid_23!$C$4:$C$2114,"B1")="B1","B1","B2")),IF(_xlfn.XLOOKUP(C197,Raw_Data_Paid_23!$C$4:$C$2114,Raw_Data_Paid_23!$C$4:$C$2114,"C1")="C1","C1","C2"))</f>
        <v>B1</v>
      </c>
      <c r="P197" t="str">
        <f t="shared" si="47"/>
        <v>2020B1Motor Private</v>
      </c>
    </row>
    <row r="198" spans="3:16" x14ac:dyDescent="0.35">
      <c r="C198" s="6" t="s">
        <v>627</v>
      </c>
      <c r="D198" s="7" t="s">
        <v>4016</v>
      </c>
      <c r="E198" s="7" t="s">
        <v>4017</v>
      </c>
      <c r="F198" s="8" t="s">
        <v>3910</v>
      </c>
      <c r="G198" s="9">
        <v>20218</v>
      </c>
      <c r="H198" s="10">
        <v>2020</v>
      </c>
      <c r="I198" s="10">
        <v>2020</v>
      </c>
      <c r="J198" s="11" t="s">
        <v>11</v>
      </c>
      <c r="K198" s="12">
        <v>20218</v>
      </c>
      <c r="L198" s="12">
        <v>1</v>
      </c>
      <c r="M198" s="33" t="str">
        <f>IF(_xlfn.XLOOKUP(C198,Raw_Data_OS_23!$C$7:$C$4518,Raw_Data_OS_23!$G$7:$G$4518,"Paid/ Closed")="Paid/ Closed","Paid/ Closed", "Still_Outstanding")</f>
        <v>Still_Outstanding</v>
      </c>
      <c r="N198" s="33">
        <f>IF(_xlfn.XLOOKUP(C198,Raw_Data_Paid_23!$C$4:$C$2114,Raw_Data_Paid_23!$C$4:$C$2114,1)= 1,1,0)</f>
        <v>1</v>
      </c>
      <c r="O198" t="str">
        <f>IF(M198=$W$7,IF(AND(N198,_xlfn.XLOOKUP(C198,Raw_Data_OS_23!$C$7:$C$4518,Raw_Data_OS_23!$G$7:$G$4518,0)=G198),"A",IF(_xlfn.XLOOKUP(C198,Raw_Data_Paid_23!$C$4:$C$2114,Raw_Data_Paid_23!$C$4:$C$2114,"B1")="B1","B1","B2")),IF(_xlfn.XLOOKUP(C198,Raw_Data_Paid_23!$C$4:$C$2114,Raw_Data_Paid_23!$C$4:$C$2114,"C1")="C1","C1","C2"))</f>
        <v>B1</v>
      </c>
      <c r="P198" t="str">
        <f t="shared" ref="P198:P261" si="53">H198&amp;O198&amp;F198</f>
        <v>2020B1Motor Private</v>
      </c>
    </row>
    <row r="199" spans="3:16" x14ac:dyDescent="0.35">
      <c r="C199" s="6" t="s">
        <v>628</v>
      </c>
      <c r="D199" s="7" t="s">
        <v>4125</v>
      </c>
      <c r="E199" s="7" t="s">
        <v>4125</v>
      </c>
      <c r="F199" s="8" t="s">
        <v>3910</v>
      </c>
      <c r="G199" s="9">
        <v>120000</v>
      </c>
      <c r="H199" s="10">
        <v>2020</v>
      </c>
      <c r="I199" s="10">
        <v>2020</v>
      </c>
      <c r="J199" s="11" t="s">
        <v>11</v>
      </c>
      <c r="K199" s="12">
        <v>120000</v>
      </c>
      <c r="L199" s="12">
        <v>1</v>
      </c>
      <c r="M199" s="33" t="str">
        <f>IF(_xlfn.XLOOKUP(C199,Raw_Data_OS_23!$C$7:$C$4518,Raw_Data_OS_23!$G$7:$G$4518,"Paid/ Closed")="Paid/ Closed","Paid/ Closed", "Still_Outstanding")</f>
        <v>Still_Outstanding</v>
      </c>
      <c r="N199" s="33">
        <f>IF(_xlfn.XLOOKUP(C199,Raw_Data_Paid_23!$C$4:$C$2114,Raw_Data_Paid_23!$C$4:$C$2114,1)= 1,1,0)</f>
        <v>1</v>
      </c>
      <c r="O199" t="str">
        <f>IF(M199=$W$7,IF(AND(N199,_xlfn.XLOOKUP(C199,Raw_Data_OS_23!$C$7:$C$4518,Raw_Data_OS_23!$G$7:$G$4518,0)=G199),"A",IF(_xlfn.XLOOKUP(C199,Raw_Data_Paid_23!$C$4:$C$2114,Raw_Data_Paid_23!$C$4:$C$2114,"B1")="B1","B1","B2")),IF(_xlfn.XLOOKUP(C199,Raw_Data_Paid_23!$C$4:$C$2114,Raw_Data_Paid_23!$C$4:$C$2114,"C1")="C1","C1","C2"))</f>
        <v>B1</v>
      </c>
      <c r="P199" t="str">
        <f t="shared" si="53"/>
        <v>2020B1Motor Private</v>
      </c>
    </row>
    <row r="200" spans="3:16" x14ac:dyDescent="0.35">
      <c r="C200" s="6" t="s">
        <v>629</v>
      </c>
      <c r="D200" s="7" t="s">
        <v>4021</v>
      </c>
      <c r="E200" s="7" t="s">
        <v>4142</v>
      </c>
      <c r="F200" s="8" t="s">
        <v>3910</v>
      </c>
      <c r="G200" s="9">
        <v>9082</v>
      </c>
      <c r="H200" s="10">
        <v>2020</v>
      </c>
      <c r="I200" s="10">
        <v>2020</v>
      </c>
      <c r="J200" s="11" t="s">
        <v>11</v>
      </c>
      <c r="K200" s="12">
        <v>9082</v>
      </c>
      <c r="L200" s="12">
        <v>1</v>
      </c>
      <c r="M200" s="33" t="str">
        <f>IF(_xlfn.XLOOKUP(C200,Raw_Data_OS_23!$C$7:$C$4518,Raw_Data_OS_23!$G$7:$G$4518,"Paid/ Closed")="Paid/ Closed","Paid/ Closed", "Still_Outstanding")</f>
        <v>Still_Outstanding</v>
      </c>
      <c r="N200" s="33">
        <f>IF(_xlfn.XLOOKUP(C200,Raw_Data_Paid_23!$C$4:$C$2114,Raw_Data_Paid_23!$C$4:$C$2114,1)= 1,1,0)</f>
        <v>1</v>
      </c>
      <c r="O200" t="str">
        <f>IF(M200=$W$7,IF(AND(N200,_xlfn.XLOOKUP(C200,Raw_Data_OS_23!$C$7:$C$4518,Raw_Data_OS_23!$G$7:$G$4518,0)=G200),"A",IF(_xlfn.XLOOKUP(C200,Raw_Data_Paid_23!$C$4:$C$2114,Raw_Data_Paid_23!$C$4:$C$2114,"B1")="B1","B1","B2")),IF(_xlfn.XLOOKUP(C200,Raw_Data_Paid_23!$C$4:$C$2114,Raw_Data_Paid_23!$C$4:$C$2114,"C1")="C1","C1","C2"))</f>
        <v>B1</v>
      </c>
      <c r="P200" t="str">
        <f t="shared" si="53"/>
        <v>2020B1Motor Private</v>
      </c>
    </row>
    <row r="201" spans="3:16" x14ac:dyDescent="0.35">
      <c r="C201" s="6" t="s">
        <v>630</v>
      </c>
      <c r="D201" s="7" t="s">
        <v>4143</v>
      </c>
      <c r="E201" s="7" t="s">
        <v>4144</v>
      </c>
      <c r="F201" s="8" t="s">
        <v>3908</v>
      </c>
      <c r="G201" s="9">
        <v>5000</v>
      </c>
      <c r="H201" s="10">
        <v>2019</v>
      </c>
      <c r="I201" s="10">
        <v>2019</v>
      </c>
      <c r="J201" s="11" t="s">
        <v>51</v>
      </c>
      <c r="K201" s="12">
        <v>5000</v>
      </c>
      <c r="L201" s="12">
        <v>1</v>
      </c>
      <c r="M201" s="33" t="str">
        <f>IF(_xlfn.XLOOKUP(C201,Raw_Data_OS_23!$C$7:$C$4518,Raw_Data_OS_23!$G$7:$G$4518,"Paid/ Closed")="Paid/ Closed","Paid/ Closed", "Still_Outstanding")</f>
        <v>Paid/ Closed</v>
      </c>
      <c r="N201" s="33">
        <f>IF(_xlfn.XLOOKUP(C201,Raw_Data_Paid_23!$C$4:$C$2114,Raw_Data_Paid_23!$C$4:$C$2114,1)= 1,1,0)</f>
        <v>1</v>
      </c>
      <c r="O201" t="str">
        <f>IF(M201=$W$7,IF(AND(N201,_xlfn.XLOOKUP(C201,Raw_Data_OS_23!$C$7:$C$4518,Raw_Data_OS_23!$G$7:$G$4518,0)=G201),"A",IF(_xlfn.XLOOKUP(C201,Raw_Data_Paid_23!$C$4:$C$2114,Raw_Data_Paid_23!$C$4:$C$2114,"B1")="B1","B1","B2")),IF(_xlfn.XLOOKUP(C201,Raw_Data_Paid_23!$C$4:$C$2114,Raw_Data_Paid_23!$C$4:$C$2114,"C1")="C1","C1","C2"))</f>
        <v>C1</v>
      </c>
      <c r="P201" t="str">
        <f t="shared" si="53"/>
        <v>2019C1Motor Commercial</v>
      </c>
    </row>
    <row r="202" spans="3:16" x14ac:dyDescent="0.35">
      <c r="C202" s="6" t="s">
        <v>631</v>
      </c>
      <c r="D202" s="7" t="s">
        <v>4145</v>
      </c>
      <c r="E202" s="7" t="s">
        <v>4146</v>
      </c>
      <c r="F202" s="8" t="s">
        <v>3908</v>
      </c>
      <c r="G202" s="9">
        <v>3620</v>
      </c>
      <c r="H202" s="10">
        <v>2019</v>
      </c>
      <c r="I202" s="10">
        <v>2019</v>
      </c>
      <c r="J202" s="11" t="s">
        <v>140</v>
      </c>
      <c r="K202" s="12">
        <v>3620</v>
      </c>
      <c r="L202" s="12">
        <v>1</v>
      </c>
      <c r="M202" s="33" t="str">
        <f>IF(_xlfn.XLOOKUP(C202,Raw_Data_OS_23!$C$7:$C$4518,Raw_Data_OS_23!$G$7:$G$4518,"Paid/ Closed")="Paid/ Closed","Paid/ Closed", "Still_Outstanding")</f>
        <v>Paid/ Closed</v>
      </c>
      <c r="N202" s="33">
        <f>IF(_xlfn.XLOOKUP(C202,Raw_Data_Paid_23!$C$4:$C$2114,Raw_Data_Paid_23!$C$4:$C$2114,1)= 1,1,0)</f>
        <v>1</v>
      </c>
      <c r="O202" t="str">
        <f>IF(M202=$W$7,IF(AND(N202,_xlfn.XLOOKUP(C202,Raw_Data_OS_23!$C$7:$C$4518,Raw_Data_OS_23!$G$7:$G$4518,0)=G202),"A",IF(_xlfn.XLOOKUP(C202,Raw_Data_Paid_23!$C$4:$C$2114,Raw_Data_Paid_23!$C$4:$C$2114,"B1")="B1","B1","B2")),IF(_xlfn.XLOOKUP(C202,Raw_Data_Paid_23!$C$4:$C$2114,Raw_Data_Paid_23!$C$4:$C$2114,"C1")="C1","C1","C2"))</f>
        <v>C1</v>
      </c>
      <c r="P202" t="str">
        <f t="shared" si="53"/>
        <v>2019C1Motor Commercial</v>
      </c>
    </row>
    <row r="203" spans="3:16" x14ac:dyDescent="0.35">
      <c r="C203" s="6" t="s">
        <v>632</v>
      </c>
      <c r="D203" s="7" t="s">
        <v>4147</v>
      </c>
      <c r="E203" s="7" t="s">
        <v>4147</v>
      </c>
      <c r="F203" s="8" t="s">
        <v>3908</v>
      </c>
      <c r="G203" s="9">
        <v>57330</v>
      </c>
      <c r="H203" s="10">
        <v>2020</v>
      </c>
      <c r="I203" s="10">
        <v>2020</v>
      </c>
      <c r="J203" s="11" t="s">
        <v>28</v>
      </c>
      <c r="K203" s="12">
        <v>57330</v>
      </c>
      <c r="L203" s="12">
        <v>1</v>
      </c>
      <c r="M203" s="33" t="str">
        <f>IF(_xlfn.XLOOKUP(C203,Raw_Data_OS_23!$C$7:$C$4518,Raw_Data_OS_23!$G$7:$G$4518,"Paid/ Closed")="Paid/ Closed","Paid/ Closed", "Still_Outstanding")</f>
        <v>Still_Outstanding</v>
      </c>
      <c r="N203" s="33">
        <f>IF(_xlfn.XLOOKUP(C203,Raw_Data_Paid_23!$C$4:$C$2114,Raw_Data_Paid_23!$C$4:$C$2114,1)= 1,1,0)</f>
        <v>1</v>
      </c>
      <c r="O203" t="str">
        <f>IF(M203=$W$7,IF(AND(N203,_xlfn.XLOOKUP(C203,Raw_Data_OS_23!$C$7:$C$4518,Raw_Data_OS_23!$G$7:$G$4518,0)=G203),"A",IF(_xlfn.XLOOKUP(C203,Raw_Data_Paid_23!$C$4:$C$2114,Raw_Data_Paid_23!$C$4:$C$2114,"B1")="B1","B1","B2")),IF(_xlfn.XLOOKUP(C203,Raw_Data_Paid_23!$C$4:$C$2114,Raw_Data_Paid_23!$C$4:$C$2114,"C1")="C1","C1","C2"))</f>
        <v>B1</v>
      </c>
      <c r="P203" t="str">
        <f t="shared" si="53"/>
        <v>2020B1Motor Commercial</v>
      </c>
    </row>
    <row r="204" spans="3:16" x14ac:dyDescent="0.35">
      <c r="C204" s="6" t="s">
        <v>110</v>
      </c>
      <c r="D204" s="7" t="s">
        <v>4148</v>
      </c>
      <c r="E204" s="7" t="s">
        <v>4149</v>
      </c>
      <c r="F204" s="8" t="s">
        <v>3908</v>
      </c>
      <c r="G204" s="9">
        <v>12312</v>
      </c>
      <c r="H204" s="10">
        <v>2020</v>
      </c>
      <c r="I204" s="10">
        <v>2020</v>
      </c>
      <c r="J204" s="11" t="s">
        <v>28</v>
      </c>
      <c r="K204" s="12">
        <v>12312</v>
      </c>
      <c r="L204" s="12">
        <v>1</v>
      </c>
      <c r="M204" s="33" t="str">
        <f>IF(_xlfn.XLOOKUP(C204,Raw_Data_OS_23!$C$7:$C$4518,Raw_Data_OS_23!$G$7:$G$4518,"Paid/ Closed")="Paid/ Closed","Paid/ Closed", "Still_Outstanding")</f>
        <v>Still_Outstanding</v>
      </c>
      <c r="N204" s="33">
        <f>IF(_xlfn.XLOOKUP(C204,Raw_Data_Paid_23!$C$4:$C$2114,Raw_Data_Paid_23!$C$4:$C$2114,1)= 1,1,0)</f>
        <v>1</v>
      </c>
      <c r="O204" t="str">
        <f>IF(M204=$W$7,IF(AND(N204,_xlfn.XLOOKUP(C204,Raw_Data_OS_23!$C$7:$C$4518,Raw_Data_OS_23!$G$7:$G$4518,0)=G204),"A",IF(_xlfn.XLOOKUP(C204,Raw_Data_Paid_23!$C$4:$C$2114,Raw_Data_Paid_23!$C$4:$C$2114,"B1")="B1","B1","B2")),IF(_xlfn.XLOOKUP(C204,Raw_Data_Paid_23!$C$4:$C$2114,Raw_Data_Paid_23!$C$4:$C$2114,"C1")="C1","C1","C2"))</f>
        <v>B1</v>
      </c>
      <c r="P204" t="str">
        <f t="shared" si="53"/>
        <v>2020B1Motor Commercial</v>
      </c>
    </row>
    <row r="205" spans="3:16" x14ac:dyDescent="0.35">
      <c r="C205" s="6" t="s">
        <v>111</v>
      </c>
      <c r="D205" s="7" t="s">
        <v>4007</v>
      </c>
      <c r="E205" s="7" t="s">
        <v>4008</v>
      </c>
      <c r="F205" s="8" t="s">
        <v>3908</v>
      </c>
      <c r="G205" s="9">
        <v>730</v>
      </c>
      <c r="H205" s="10">
        <v>2020</v>
      </c>
      <c r="I205" s="10">
        <v>2020</v>
      </c>
      <c r="J205" s="11" t="s">
        <v>35</v>
      </c>
      <c r="K205" s="12">
        <v>730</v>
      </c>
      <c r="L205" s="12">
        <v>1</v>
      </c>
      <c r="M205" s="33" t="str">
        <f>IF(_xlfn.XLOOKUP(C205,Raw_Data_OS_23!$C$7:$C$4518,Raw_Data_OS_23!$G$7:$G$4518,"Paid/ Closed")="Paid/ Closed","Paid/ Closed", "Still_Outstanding")</f>
        <v>Still_Outstanding</v>
      </c>
      <c r="N205" s="33">
        <f>IF(_xlfn.XLOOKUP(C205,Raw_Data_Paid_23!$C$4:$C$2114,Raw_Data_Paid_23!$C$4:$C$2114,1)= 1,1,0)</f>
        <v>1</v>
      </c>
      <c r="O205" t="str">
        <f>IF(M205=$W$7,IF(AND(N205,_xlfn.XLOOKUP(C205,Raw_Data_OS_23!$C$7:$C$4518,Raw_Data_OS_23!$G$7:$G$4518,0)=G205),"A",IF(_xlfn.XLOOKUP(C205,Raw_Data_Paid_23!$C$4:$C$2114,Raw_Data_Paid_23!$C$4:$C$2114,"B1")="B1","B1","B2")),IF(_xlfn.XLOOKUP(C205,Raw_Data_Paid_23!$C$4:$C$2114,Raw_Data_Paid_23!$C$4:$C$2114,"C1")="C1","C1","C2"))</f>
        <v>B1</v>
      </c>
      <c r="P205" t="str">
        <f t="shared" si="53"/>
        <v>2020B1Motor Commercial</v>
      </c>
    </row>
    <row r="206" spans="3:16" x14ac:dyDescent="0.35">
      <c r="C206" s="6" t="s">
        <v>3869</v>
      </c>
      <c r="D206" s="7" t="s">
        <v>4083</v>
      </c>
      <c r="E206" s="7" t="s">
        <v>4083</v>
      </c>
      <c r="F206" s="8" t="s">
        <v>3908</v>
      </c>
      <c r="G206" s="9">
        <v>0</v>
      </c>
      <c r="H206" s="10">
        <v>2020</v>
      </c>
      <c r="I206" s="10">
        <v>2020</v>
      </c>
      <c r="J206" s="11" t="s">
        <v>35</v>
      </c>
      <c r="K206" s="12">
        <v>2050</v>
      </c>
      <c r="L206" s="12">
        <v>1</v>
      </c>
      <c r="M206" s="33" t="str">
        <f>IF(_xlfn.XLOOKUP(C206,Raw_Data_OS_23!$C$7:$C$4518,Raw_Data_OS_23!$G$7:$G$4518,"Paid/ Closed")="Paid/ Closed","Paid/ Closed", "Still_Outstanding")</f>
        <v>Still_Outstanding</v>
      </c>
      <c r="N206" s="33">
        <f>IF(_xlfn.XLOOKUP(C206,Raw_Data_Paid_23!$C$4:$C$2114,Raw_Data_Paid_23!$C$4:$C$2114,1)= 1,1,0)</f>
        <v>1</v>
      </c>
      <c r="O206" t="str">
        <f>IF(M206=$W$7,IF(AND(N206,_xlfn.XLOOKUP(C206,Raw_Data_OS_23!$C$7:$C$4518,Raw_Data_OS_23!$G$7:$G$4518,0)=G206),"A",IF(_xlfn.XLOOKUP(C206,Raw_Data_Paid_23!$C$4:$C$2114,Raw_Data_Paid_23!$C$4:$C$2114,"B1")="B1","B1","B2")),IF(_xlfn.XLOOKUP(C206,Raw_Data_Paid_23!$C$4:$C$2114,Raw_Data_Paid_23!$C$4:$C$2114,"C1")="C1","C1","C2"))</f>
        <v>A</v>
      </c>
      <c r="P206" t="str">
        <f t="shared" si="53"/>
        <v>2020AMotor Commercial</v>
      </c>
    </row>
    <row r="207" spans="3:16" x14ac:dyDescent="0.35">
      <c r="C207" s="6" t="s">
        <v>112</v>
      </c>
      <c r="D207" s="7" t="s">
        <v>4140</v>
      </c>
      <c r="E207" s="7" t="s">
        <v>4011</v>
      </c>
      <c r="F207" s="8" t="s">
        <v>3908</v>
      </c>
      <c r="G207" s="9">
        <v>28630</v>
      </c>
      <c r="H207" s="10">
        <v>2020</v>
      </c>
      <c r="I207" s="10">
        <v>2020</v>
      </c>
      <c r="J207" s="11" t="s">
        <v>35</v>
      </c>
      <c r="K207" s="12">
        <v>28630</v>
      </c>
      <c r="L207" s="12">
        <v>1</v>
      </c>
      <c r="M207" s="33" t="str">
        <f>IF(_xlfn.XLOOKUP(C207,Raw_Data_OS_23!$C$7:$C$4518,Raw_Data_OS_23!$G$7:$G$4518,"Paid/ Closed")="Paid/ Closed","Paid/ Closed", "Still_Outstanding")</f>
        <v>Still_Outstanding</v>
      </c>
      <c r="N207" s="33">
        <f>IF(_xlfn.XLOOKUP(C207,Raw_Data_Paid_23!$C$4:$C$2114,Raw_Data_Paid_23!$C$4:$C$2114,1)= 1,1,0)</f>
        <v>1</v>
      </c>
      <c r="O207" t="str">
        <f>IF(M207=$W$7,IF(AND(N207,_xlfn.XLOOKUP(C207,Raw_Data_OS_23!$C$7:$C$4518,Raw_Data_OS_23!$G$7:$G$4518,0)=G207),"A",IF(_xlfn.XLOOKUP(C207,Raw_Data_Paid_23!$C$4:$C$2114,Raw_Data_Paid_23!$C$4:$C$2114,"B1")="B1","B1","B2")),IF(_xlfn.XLOOKUP(C207,Raw_Data_Paid_23!$C$4:$C$2114,Raw_Data_Paid_23!$C$4:$C$2114,"C1")="C1","C1","C2"))</f>
        <v>B1</v>
      </c>
      <c r="P207" t="str">
        <f t="shared" si="53"/>
        <v>2020B1Motor Commercial</v>
      </c>
    </row>
    <row r="208" spans="3:16" x14ac:dyDescent="0.35">
      <c r="C208" s="6" t="s">
        <v>113</v>
      </c>
      <c r="D208" s="7" t="s">
        <v>4093</v>
      </c>
      <c r="E208" s="7" t="s">
        <v>4150</v>
      </c>
      <c r="F208" s="8" t="s">
        <v>3908</v>
      </c>
      <c r="G208" s="9">
        <v>15800</v>
      </c>
      <c r="H208" s="10">
        <v>2020</v>
      </c>
      <c r="I208" s="10">
        <v>2020</v>
      </c>
      <c r="J208" s="11" t="s">
        <v>11</v>
      </c>
      <c r="K208" s="12">
        <v>15800</v>
      </c>
      <c r="L208" s="12">
        <v>1</v>
      </c>
      <c r="M208" s="33" t="str">
        <f>IF(_xlfn.XLOOKUP(C208,Raw_Data_OS_23!$C$7:$C$4518,Raw_Data_OS_23!$G$7:$G$4518,"Paid/ Closed")="Paid/ Closed","Paid/ Closed", "Still_Outstanding")</f>
        <v>Still_Outstanding</v>
      </c>
      <c r="N208" s="33">
        <f>IF(_xlfn.XLOOKUP(C208,Raw_Data_Paid_23!$C$4:$C$2114,Raw_Data_Paid_23!$C$4:$C$2114,1)= 1,1,0)</f>
        <v>1</v>
      </c>
      <c r="O208" t="str">
        <f>IF(M208=$W$7,IF(AND(N208,_xlfn.XLOOKUP(C208,Raw_Data_OS_23!$C$7:$C$4518,Raw_Data_OS_23!$G$7:$G$4518,0)=G208),"A",IF(_xlfn.XLOOKUP(C208,Raw_Data_Paid_23!$C$4:$C$2114,Raw_Data_Paid_23!$C$4:$C$2114,"B1")="B1","B1","B2")),IF(_xlfn.XLOOKUP(C208,Raw_Data_Paid_23!$C$4:$C$2114,Raw_Data_Paid_23!$C$4:$C$2114,"C1")="C1","C1","C2"))</f>
        <v>B1</v>
      </c>
      <c r="P208" t="str">
        <f t="shared" si="53"/>
        <v>2020B1Motor Commercial</v>
      </c>
    </row>
    <row r="209" spans="3:16" x14ac:dyDescent="0.35">
      <c r="C209" s="6" t="s">
        <v>633</v>
      </c>
      <c r="D209" s="7" t="s">
        <v>4019</v>
      </c>
      <c r="E209" s="7" t="s">
        <v>4020</v>
      </c>
      <c r="F209" s="8" t="s">
        <v>3908</v>
      </c>
      <c r="G209" s="9">
        <v>5000</v>
      </c>
      <c r="H209" s="10">
        <v>2020</v>
      </c>
      <c r="I209" s="10">
        <v>2020</v>
      </c>
      <c r="J209" s="11" t="s">
        <v>11</v>
      </c>
      <c r="K209" s="12">
        <v>5000</v>
      </c>
      <c r="L209" s="12">
        <v>1</v>
      </c>
      <c r="M209" s="33" t="str">
        <f>IF(_xlfn.XLOOKUP(C209,Raw_Data_OS_23!$C$7:$C$4518,Raw_Data_OS_23!$G$7:$G$4518,"Paid/ Closed")="Paid/ Closed","Paid/ Closed", "Still_Outstanding")</f>
        <v>Still_Outstanding</v>
      </c>
      <c r="N209" s="33">
        <f>IF(_xlfn.XLOOKUP(C209,Raw_Data_Paid_23!$C$4:$C$2114,Raw_Data_Paid_23!$C$4:$C$2114,1)= 1,1,0)</f>
        <v>1</v>
      </c>
      <c r="O209" t="str">
        <f>IF(M209=$W$7,IF(AND(N209,_xlfn.XLOOKUP(C209,Raw_Data_OS_23!$C$7:$C$4518,Raw_Data_OS_23!$G$7:$G$4518,0)=G209),"A",IF(_xlfn.XLOOKUP(C209,Raw_Data_Paid_23!$C$4:$C$2114,Raw_Data_Paid_23!$C$4:$C$2114,"B1")="B1","B1","B2")),IF(_xlfn.XLOOKUP(C209,Raw_Data_Paid_23!$C$4:$C$2114,Raw_Data_Paid_23!$C$4:$C$2114,"C1")="C1","C1","C2"))</f>
        <v>B1</v>
      </c>
      <c r="P209" t="str">
        <f t="shared" si="53"/>
        <v>2020B1Motor Commercial</v>
      </c>
    </row>
    <row r="210" spans="3:16" x14ac:dyDescent="0.35">
      <c r="C210" s="6" t="s">
        <v>114</v>
      </c>
      <c r="D210" s="7" t="s">
        <v>4151</v>
      </c>
      <c r="E210" s="7" t="s">
        <v>4151</v>
      </c>
      <c r="F210" s="8" t="s">
        <v>3910</v>
      </c>
      <c r="G210" s="9">
        <v>30</v>
      </c>
      <c r="H210" s="10">
        <v>2020</v>
      </c>
      <c r="I210" s="10">
        <v>2020</v>
      </c>
      <c r="J210" s="11" t="s">
        <v>28</v>
      </c>
      <c r="K210" s="12">
        <v>30</v>
      </c>
      <c r="L210" s="12">
        <v>1</v>
      </c>
      <c r="M210" s="33" t="str">
        <f>IF(_xlfn.XLOOKUP(C210,Raw_Data_OS_23!$C$7:$C$4518,Raw_Data_OS_23!$G$7:$G$4518,"Paid/ Closed")="Paid/ Closed","Paid/ Closed", "Still_Outstanding")</f>
        <v>Still_Outstanding</v>
      </c>
      <c r="N210" s="33">
        <f>IF(_xlfn.XLOOKUP(C210,Raw_Data_Paid_23!$C$4:$C$2114,Raw_Data_Paid_23!$C$4:$C$2114,1)= 1,1,0)</f>
        <v>1</v>
      </c>
      <c r="O210" t="str">
        <f>IF(M210=$W$7,IF(AND(N210,_xlfn.XLOOKUP(C210,Raw_Data_OS_23!$C$7:$C$4518,Raw_Data_OS_23!$G$7:$G$4518,0)=G210),"A",IF(_xlfn.XLOOKUP(C210,Raw_Data_Paid_23!$C$4:$C$2114,Raw_Data_Paid_23!$C$4:$C$2114,"B1")="B1","B1","B2")),IF(_xlfn.XLOOKUP(C210,Raw_Data_Paid_23!$C$4:$C$2114,Raw_Data_Paid_23!$C$4:$C$2114,"C1")="C1","C1","C2"))</f>
        <v>B1</v>
      </c>
      <c r="P210" t="str">
        <f t="shared" si="53"/>
        <v>2020B1Motor Private</v>
      </c>
    </row>
    <row r="211" spans="3:16" x14ac:dyDescent="0.35">
      <c r="C211" s="6" t="s">
        <v>115</v>
      </c>
      <c r="D211" s="7" t="s">
        <v>4103</v>
      </c>
      <c r="E211" s="7" t="s">
        <v>4102</v>
      </c>
      <c r="F211" s="8" t="s">
        <v>3908</v>
      </c>
      <c r="G211" s="9">
        <v>9910</v>
      </c>
      <c r="H211" s="10">
        <v>2020</v>
      </c>
      <c r="I211" s="10">
        <v>2020</v>
      </c>
      <c r="J211" s="11" t="s">
        <v>11</v>
      </c>
      <c r="K211" s="12">
        <v>9910</v>
      </c>
      <c r="L211" s="12">
        <v>1</v>
      </c>
      <c r="M211" s="33" t="str">
        <f>IF(_xlfn.XLOOKUP(C211,Raw_Data_OS_23!$C$7:$C$4518,Raw_Data_OS_23!$G$7:$G$4518,"Paid/ Closed")="Paid/ Closed","Paid/ Closed", "Still_Outstanding")</f>
        <v>Still_Outstanding</v>
      </c>
      <c r="N211" s="33">
        <f>IF(_xlfn.XLOOKUP(C211,Raw_Data_Paid_23!$C$4:$C$2114,Raw_Data_Paid_23!$C$4:$C$2114,1)= 1,1,0)</f>
        <v>1</v>
      </c>
      <c r="O211" t="str">
        <f>IF(M211=$W$7,IF(AND(N211,_xlfn.XLOOKUP(C211,Raw_Data_OS_23!$C$7:$C$4518,Raw_Data_OS_23!$G$7:$G$4518,0)=G211),"A",IF(_xlfn.XLOOKUP(C211,Raw_Data_Paid_23!$C$4:$C$2114,Raw_Data_Paid_23!$C$4:$C$2114,"B1")="B1","B1","B2")),IF(_xlfn.XLOOKUP(C211,Raw_Data_Paid_23!$C$4:$C$2114,Raw_Data_Paid_23!$C$4:$C$2114,"C1")="C1","C1","C2"))</f>
        <v>B1</v>
      </c>
      <c r="P211" t="str">
        <f t="shared" si="53"/>
        <v>2020B1Motor Commercial</v>
      </c>
    </row>
    <row r="212" spans="3:16" x14ac:dyDescent="0.35">
      <c r="C212" s="6" t="s">
        <v>116</v>
      </c>
      <c r="D212" s="7" t="s">
        <v>4152</v>
      </c>
      <c r="E212" s="7" t="s">
        <v>4106</v>
      </c>
      <c r="F212" s="8" t="s">
        <v>3908</v>
      </c>
      <c r="G212" s="9">
        <v>506</v>
      </c>
      <c r="H212" s="10">
        <v>2020</v>
      </c>
      <c r="I212" s="10">
        <v>2020</v>
      </c>
      <c r="J212" s="11" t="s">
        <v>11</v>
      </c>
      <c r="K212" s="12">
        <v>506</v>
      </c>
      <c r="L212" s="12">
        <v>1</v>
      </c>
      <c r="M212" s="33" t="str">
        <f>IF(_xlfn.XLOOKUP(C212,Raw_Data_OS_23!$C$7:$C$4518,Raw_Data_OS_23!$G$7:$G$4518,"Paid/ Closed")="Paid/ Closed","Paid/ Closed", "Still_Outstanding")</f>
        <v>Still_Outstanding</v>
      </c>
      <c r="N212" s="33">
        <f>IF(_xlfn.XLOOKUP(C212,Raw_Data_Paid_23!$C$4:$C$2114,Raw_Data_Paid_23!$C$4:$C$2114,1)= 1,1,0)</f>
        <v>1</v>
      </c>
      <c r="O212" t="str">
        <f>IF(M212=$W$7,IF(AND(N212,_xlfn.XLOOKUP(C212,Raw_Data_OS_23!$C$7:$C$4518,Raw_Data_OS_23!$G$7:$G$4518,0)=G212),"A",IF(_xlfn.XLOOKUP(C212,Raw_Data_Paid_23!$C$4:$C$2114,Raw_Data_Paid_23!$C$4:$C$2114,"B1")="B1","B1","B2")),IF(_xlfn.XLOOKUP(C212,Raw_Data_Paid_23!$C$4:$C$2114,Raw_Data_Paid_23!$C$4:$C$2114,"C1")="C1","C1","C2"))</f>
        <v>B1</v>
      </c>
      <c r="P212" t="str">
        <f t="shared" si="53"/>
        <v>2020B1Motor Commercial</v>
      </c>
    </row>
    <row r="213" spans="3:16" x14ac:dyDescent="0.35">
      <c r="C213" s="6" t="s">
        <v>117</v>
      </c>
      <c r="D213" s="7" t="s">
        <v>3911</v>
      </c>
      <c r="E213" s="7" t="s">
        <v>4126</v>
      </c>
      <c r="F213" s="8" t="s">
        <v>3908</v>
      </c>
      <c r="G213" s="9">
        <v>1510</v>
      </c>
      <c r="H213" s="10">
        <v>2020</v>
      </c>
      <c r="I213" s="10">
        <v>2020</v>
      </c>
      <c r="J213" s="11" t="s">
        <v>11</v>
      </c>
      <c r="K213" s="12">
        <v>1510</v>
      </c>
      <c r="L213" s="12">
        <v>1</v>
      </c>
      <c r="M213" s="33" t="str">
        <f>IF(_xlfn.XLOOKUP(C213,Raw_Data_OS_23!$C$7:$C$4518,Raw_Data_OS_23!$G$7:$G$4518,"Paid/ Closed")="Paid/ Closed","Paid/ Closed", "Still_Outstanding")</f>
        <v>Still_Outstanding</v>
      </c>
      <c r="N213" s="33">
        <f>IF(_xlfn.XLOOKUP(C213,Raw_Data_Paid_23!$C$4:$C$2114,Raw_Data_Paid_23!$C$4:$C$2114,1)= 1,1,0)</f>
        <v>1</v>
      </c>
      <c r="O213" t="str">
        <f>IF(M213=$W$7,IF(AND(N213,_xlfn.XLOOKUP(C213,Raw_Data_OS_23!$C$7:$C$4518,Raw_Data_OS_23!$G$7:$G$4518,0)=G213),"A",IF(_xlfn.XLOOKUP(C213,Raw_Data_Paid_23!$C$4:$C$2114,Raw_Data_Paid_23!$C$4:$C$2114,"B1")="B1","B1","B2")),IF(_xlfn.XLOOKUP(C213,Raw_Data_Paid_23!$C$4:$C$2114,Raw_Data_Paid_23!$C$4:$C$2114,"C1")="C1","C1","C2"))</f>
        <v>B1</v>
      </c>
      <c r="P213" t="str">
        <f t="shared" si="53"/>
        <v>2020B1Motor Commercial</v>
      </c>
    </row>
    <row r="214" spans="3:16" x14ac:dyDescent="0.35">
      <c r="C214" s="6" t="s">
        <v>118</v>
      </c>
      <c r="D214" s="7" t="s">
        <v>4153</v>
      </c>
      <c r="E214" s="7" t="s">
        <v>3942</v>
      </c>
      <c r="F214" s="8" t="s">
        <v>3908</v>
      </c>
      <c r="G214" s="9">
        <v>36</v>
      </c>
      <c r="H214" s="10">
        <v>2020</v>
      </c>
      <c r="I214" s="10">
        <v>2020</v>
      </c>
      <c r="J214" s="11" t="s">
        <v>11</v>
      </c>
      <c r="K214" s="12">
        <v>36</v>
      </c>
      <c r="L214" s="12">
        <v>1</v>
      </c>
      <c r="M214" s="33" t="str">
        <f>IF(_xlfn.XLOOKUP(C214,Raw_Data_OS_23!$C$7:$C$4518,Raw_Data_OS_23!$G$7:$G$4518,"Paid/ Closed")="Paid/ Closed","Paid/ Closed", "Still_Outstanding")</f>
        <v>Still_Outstanding</v>
      </c>
      <c r="N214" s="33">
        <f>IF(_xlfn.XLOOKUP(C214,Raw_Data_Paid_23!$C$4:$C$2114,Raw_Data_Paid_23!$C$4:$C$2114,1)= 1,1,0)</f>
        <v>1</v>
      </c>
      <c r="O214" t="str">
        <f>IF(M214=$W$7,IF(AND(N214,_xlfn.XLOOKUP(C214,Raw_Data_OS_23!$C$7:$C$4518,Raw_Data_OS_23!$G$7:$G$4518,0)=G214),"A",IF(_xlfn.XLOOKUP(C214,Raw_Data_Paid_23!$C$4:$C$2114,Raw_Data_Paid_23!$C$4:$C$2114,"B1")="B1","B1","B2")),IF(_xlfn.XLOOKUP(C214,Raw_Data_Paid_23!$C$4:$C$2114,Raw_Data_Paid_23!$C$4:$C$2114,"C1")="C1","C1","C2"))</f>
        <v>B1</v>
      </c>
      <c r="P214" t="str">
        <f t="shared" si="53"/>
        <v>2020B1Motor Commercial</v>
      </c>
    </row>
    <row r="215" spans="3:16" x14ac:dyDescent="0.35">
      <c r="C215" s="6" t="s">
        <v>634</v>
      </c>
      <c r="D215" s="7" t="s">
        <v>4154</v>
      </c>
      <c r="E215" s="7" t="s">
        <v>4155</v>
      </c>
      <c r="F215" s="8" t="s">
        <v>3908</v>
      </c>
      <c r="G215" s="9">
        <v>15000</v>
      </c>
      <c r="H215" s="10">
        <v>2020</v>
      </c>
      <c r="I215" s="10">
        <v>2020</v>
      </c>
      <c r="J215" s="11" t="s">
        <v>11</v>
      </c>
      <c r="K215" s="12">
        <v>15000</v>
      </c>
      <c r="L215" s="12">
        <v>1</v>
      </c>
      <c r="M215" s="33" t="str">
        <f>IF(_xlfn.XLOOKUP(C215,Raw_Data_OS_23!$C$7:$C$4518,Raw_Data_OS_23!$G$7:$G$4518,"Paid/ Closed")="Paid/ Closed","Paid/ Closed", "Still_Outstanding")</f>
        <v>Still_Outstanding</v>
      </c>
      <c r="N215" s="33">
        <f>IF(_xlfn.XLOOKUP(C215,Raw_Data_Paid_23!$C$4:$C$2114,Raw_Data_Paid_23!$C$4:$C$2114,1)= 1,1,0)</f>
        <v>1</v>
      </c>
      <c r="O215" t="str">
        <f>IF(M215=$W$7,IF(AND(N215,_xlfn.XLOOKUP(C215,Raw_Data_OS_23!$C$7:$C$4518,Raw_Data_OS_23!$G$7:$G$4518,0)=G215),"A",IF(_xlfn.XLOOKUP(C215,Raw_Data_Paid_23!$C$4:$C$2114,Raw_Data_Paid_23!$C$4:$C$2114,"B1")="B1","B1","B2")),IF(_xlfn.XLOOKUP(C215,Raw_Data_Paid_23!$C$4:$C$2114,Raw_Data_Paid_23!$C$4:$C$2114,"C1")="C1","C1","C2"))</f>
        <v>B1</v>
      </c>
      <c r="P215" t="str">
        <f t="shared" si="53"/>
        <v>2020B1Motor Commercial</v>
      </c>
    </row>
    <row r="216" spans="3:16" x14ac:dyDescent="0.35">
      <c r="C216" s="6" t="s">
        <v>635</v>
      </c>
      <c r="D216" s="7" t="s">
        <v>4156</v>
      </c>
      <c r="E216" s="7" t="s">
        <v>4157</v>
      </c>
      <c r="F216" s="8" t="s">
        <v>3908</v>
      </c>
      <c r="G216" s="9">
        <v>15000</v>
      </c>
      <c r="H216" s="10">
        <v>2019</v>
      </c>
      <c r="I216" s="10">
        <v>2019</v>
      </c>
      <c r="J216" s="11" t="s">
        <v>51</v>
      </c>
      <c r="K216" s="12">
        <v>15000</v>
      </c>
      <c r="L216" s="12">
        <v>1</v>
      </c>
      <c r="M216" s="33" t="str">
        <f>IF(_xlfn.XLOOKUP(C216,Raw_Data_OS_23!$C$7:$C$4518,Raw_Data_OS_23!$G$7:$G$4518,"Paid/ Closed")="Paid/ Closed","Paid/ Closed", "Still_Outstanding")</f>
        <v>Paid/ Closed</v>
      </c>
      <c r="N216" s="33">
        <f>IF(_xlfn.XLOOKUP(C216,Raw_Data_Paid_23!$C$4:$C$2114,Raw_Data_Paid_23!$C$4:$C$2114,1)= 1,1,0)</f>
        <v>1</v>
      </c>
      <c r="O216" t="str">
        <f>IF(M216=$W$7,IF(AND(N216,_xlfn.XLOOKUP(C216,Raw_Data_OS_23!$C$7:$C$4518,Raw_Data_OS_23!$G$7:$G$4518,0)=G216),"A",IF(_xlfn.XLOOKUP(C216,Raw_Data_Paid_23!$C$4:$C$2114,Raw_Data_Paid_23!$C$4:$C$2114,"B1")="B1","B1","B2")),IF(_xlfn.XLOOKUP(C216,Raw_Data_Paid_23!$C$4:$C$2114,Raw_Data_Paid_23!$C$4:$C$2114,"C1")="C1","C1","C2"))</f>
        <v>C1</v>
      </c>
      <c r="P216" t="str">
        <f t="shared" si="53"/>
        <v>2019C1Motor Commercial</v>
      </c>
    </row>
    <row r="217" spans="3:16" x14ac:dyDescent="0.35">
      <c r="C217" s="6" t="s">
        <v>636</v>
      </c>
      <c r="D217" s="7" t="s">
        <v>4158</v>
      </c>
      <c r="E217" s="7" t="s">
        <v>4159</v>
      </c>
      <c r="F217" s="8" t="s">
        <v>3908</v>
      </c>
      <c r="G217" s="9">
        <v>7200</v>
      </c>
      <c r="H217" s="10">
        <v>2019</v>
      </c>
      <c r="I217" s="10">
        <v>2019</v>
      </c>
      <c r="J217" s="11" t="s">
        <v>140</v>
      </c>
      <c r="K217" s="12">
        <v>7200</v>
      </c>
      <c r="L217" s="12">
        <v>1</v>
      </c>
      <c r="M217" s="33" t="str">
        <f>IF(_xlfn.XLOOKUP(C217,Raw_Data_OS_23!$C$7:$C$4518,Raw_Data_OS_23!$G$7:$G$4518,"Paid/ Closed")="Paid/ Closed","Paid/ Closed", "Still_Outstanding")</f>
        <v>Still_Outstanding</v>
      </c>
      <c r="N217" s="33">
        <f>IF(_xlfn.XLOOKUP(C217,Raw_Data_Paid_23!$C$4:$C$2114,Raw_Data_Paid_23!$C$4:$C$2114,1)= 1,1,0)</f>
        <v>1</v>
      </c>
      <c r="O217" t="str">
        <f>IF(M217=$W$7,IF(AND(N217,_xlfn.XLOOKUP(C217,Raw_Data_OS_23!$C$7:$C$4518,Raw_Data_OS_23!$G$7:$G$4518,0)=G217),"A",IF(_xlfn.XLOOKUP(C217,Raw_Data_Paid_23!$C$4:$C$2114,Raw_Data_Paid_23!$C$4:$C$2114,"B1")="B1","B1","B2")),IF(_xlfn.XLOOKUP(C217,Raw_Data_Paid_23!$C$4:$C$2114,Raw_Data_Paid_23!$C$4:$C$2114,"C1")="C1","C1","C2"))</f>
        <v>B1</v>
      </c>
      <c r="P217" t="str">
        <f t="shared" si="53"/>
        <v>2019B1Motor Commercial</v>
      </c>
    </row>
    <row r="218" spans="3:16" x14ac:dyDescent="0.35">
      <c r="C218" s="6" t="s">
        <v>637</v>
      </c>
      <c r="D218" s="7" t="s">
        <v>4160</v>
      </c>
      <c r="E218" s="7" t="s">
        <v>4160</v>
      </c>
      <c r="F218" s="8" t="s">
        <v>3908</v>
      </c>
      <c r="G218" s="9">
        <v>60</v>
      </c>
      <c r="H218" s="10">
        <v>2020</v>
      </c>
      <c r="I218" s="10">
        <v>2020</v>
      </c>
      <c r="J218" s="11" t="s">
        <v>28</v>
      </c>
      <c r="K218" s="12">
        <v>60</v>
      </c>
      <c r="L218" s="12">
        <v>1</v>
      </c>
      <c r="M218" s="33" t="str">
        <f>IF(_xlfn.XLOOKUP(C218,Raw_Data_OS_23!$C$7:$C$4518,Raw_Data_OS_23!$G$7:$G$4518,"Paid/ Closed")="Paid/ Closed","Paid/ Closed", "Still_Outstanding")</f>
        <v>Still_Outstanding</v>
      </c>
      <c r="N218" s="33">
        <f>IF(_xlfn.XLOOKUP(C218,Raw_Data_Paid_23!$C$4:$C$2114,Raw_Data_Paid_23!$C$4:$C$2114,1)= 1,1,0)</f>
        <v>1</v>
      </c>
      <c r="O218" t="str">
        <f>IF(M218=$W$7,IF(AND(N218,_xlfn.XLOOKUP(C218,Raw_Data_OS_23!$C$7:$C$4518,Raw_Data_OS_23!$G$7:$G$4518,0)=G218),"A",IF(_xlfn.XLOOKUP(C218,Raw_Data_Paid_23!$C$4:$C$2114,Raw_Data_Paid_23!$C$4:$C$2114,"B1")="B1","B1","B2")),IF(_xlfn.XLOOKUP(C218,Raw_Data_Paid_23!$C$4:$C$2114,Raw_Data_Paid_23!$C$4:$C$2114,"C1")="C1","C1","C2"))</f>
        <v>B1</v>
      </c>
      <c r="P218" t="str">
        <f t="shared" si="53"/>
        <v>2020B1Motor Commercial</v>
      </c>
    </row>
    <row r="219" spans="3:16" x14ac:dyDescent="0.35">
      <c r="C219" s="6" t="s">
        <v>638</v>
      </c>
      <c r="D219" s="7" t="s">
        <v>4105</v>
      </c>
      <c r="E219" s="7" t="s">
        <v>3946</v>
      </c>
      <c r="F219" s="8" t="s">
        <v>3910</v>
      </c>
      <c r="G219" s="9">
        <v>41973.75</v>
      </c>
      <c r="H219" s="10">
        <v>2020</v>
      </c>
      <c r="I219" s="10">
        <v>2020</v>
      </c>
      <c r="J219" s="11" t="s">
        <v>11</v>
      </c>
      <c r="K219" s="12">
        <v>41973.75</v>
      </c>
      <c r="L219" s="12">
        <v>1</v>
      </c>
      <c r="M219" s="33" t="str">
        <f>IF(_xlfn.XLOOKUP(C219,Raw_Data_OS_23!$C$7:$C$4518,Raw_Data_OS_23!$G$7:$G$4518,"Paid/ Closed")="Paid/ Closed","Paid/ Closed", "Still_Outstanding")</f>
        <v>Still_Outstanding</v>
      </c>
      <c r="N219" s="33">
        <f>IF(_xlfn.XLOOKUP(C219,Raw_Data_Paid_23!$C$4:$C$2114,Raw_Data_Paid_23!$C$4:$C$2114,1)= 1,1,0)</f>
        <v>1</v>
      </c>
      <c r="O219" t="str">
        <f>IF(M219=$W$7,IF(AND(N219,_xlfn.XLOOKUP(C219,Raw_Data_OS_23!$C$7:$C$4518,Raw_Data_OS_23!$G$7:$G$4518,0)=G219),"A",IF(_xlfn.XLOOKUP(C219,Raw_Data_Paid_23!$C$4:$C$2114,Raw_Data_Paid_23!$C$4:$C$2114,"B1")="B1","B1","B2")),IF(_xlfn.XLOOKUP(C219,Raw_Data_Paid_23!$C$4:$C$2114,Raw_Data_Paid_23!$C$4:$C$2114,"C1")="C1","C1","C2"))</f>
        <v>B1</v>
      </c>
      <c r="P219" t="str">
        <f t="shared" si="53"/>
        <v>2020B1Motor Private</v>
      </c>
    </row>
    <row r="220" spans="3:16" x14ac:dyDescent="0.35">
      <c r="C220" s="6" t="s">
        <v>4161</v>
      </c>
      <c r="D220" s="7" t="s">
        <v>3922</v>
      </c>
      <c r="E220" s="7" t="s">
        <v>4162</v>
      </c>
      <c r="F220" s="8" t="s">
        <v>3910</v>
      </c>
      <c r="G220" s="9">
        <v>232360</v>
      </c>
      <c r="H220" s="10">
        <v>2020</v>
      </c>
      <c r="I220" s="10">
        <v>2021</v>
      </c>
      <c r="J220" s="11" t="s">
        <v>11</v>
      </c>
      <c r="K220" s="12">
        <v>232360</v>
      </c>
      <c r="L220" s="12">
        <v>1</v>
      </c>
      <c r="M220" s="33" t="str">
        <f>IF(_xlfn.XLOOKUP(C220,Raw_Data_OS_23!$C$7:$C$4518,Raw_Data_OS_23!$G$7:$G$4518,"Paid/ Closed")="Paid/ Closed","Paid/ Closed", "Still_Outstanding")</f>
        <v>Still_Outstanding</v>
      </c>
      <c r="N220" s="33">
        <f>IF(_xlfn.XLOOKUP(C220,Raw_Data_Paid_23!$C$4:$C$2114,Raw_Data_Paid_23!$C$4:$C$2114,1)= 1,1,0)</f>
        <v>1</v>
      </c>
      <c r="O220" t="str">
        <f>IF(M220=$W$7,IF(AND(N220,_xlfn.XLOOKUP(C220,Raw_Data_OS_23!$C$7:$C$4518,Raw_Data_OS_23!$G$7:$G$4518,0)=G220),"A",IF(_xlfn.XLOOKUP(C220,Raw_Data_Paid_23!$C$4:$C$2114,Raw_Data_Paid_23!$C$4:$C$2114,"B1")="B1","B1","B2")),IF(_xlfn.XLOOKUP(C220,Raw_Data_Paid_23!$C$4:$C$2114,Raw_Data_Paid_23!$C$4:$C$2114,"C1")="C1","C1","C2"))</f>
        <v>B1</v>
      </c>
      <c r="P220" t="str">
        <f t="shared" si="53"/>
        <v>2020B1Motor Private</v>
      </c>
    </row>
    <row r="221" spans="3:16" x14ac:dyDescent="0.35">
      <c r="C221" s="6" t="s">
        <v>119</v>
      </c>
      <c r="D221" s="7" t="s">
        <v>3919</v>
      </c>
      <c r="E221" s="7" t="s">
        <v>4163</v>
      </c>
      <c r="F221" s="8" t="s">
        <v>3910</v>
      </c>
      <c r="G221" s="9">
        <v>10000</v>
      </c>
      <c r="H221" s="10">
        <v>2020</v>
      </c>
      <c r="I221" s="10">
        <v>2021</v>
      </c>
      <c r="J221" s="11" t="s">
        <v>11</v>
      </c>
      <c r="K221" s="12">
        <v>10000</v>
      </c>
      <c r="L221" s="12">
        <v>1</v>
      </c>
      <c r="M221" s="33" t="str">
        <f>IF(_xlfn.XLOOKUP(C221,Raw_Data_OS_23!$C$7:$C$4518,Raw_Data_OS_23!$G$7:$G$4518,"Paid/ Closed")="Paid/ Closed","Paid/ Closed", "Still_Outstanding")</f>
        <v>Still_Outstanding</v>
      </c>
      <c r="N221" s="33">
        <f>IF(_xlfn.XLOOKUP(C221,Raw_Data_Paid_23!$C$4:$C$2114,Raw_Data_Paid_23!$C$4:$C$2114,1)= 1,1,0)</f>
        <v>1</v>
      </c>
      <c r="O221" t="str">
        <f>IF(M221=$W$7,IF(AND(N221,_xlfn.XLOOKUP(C221,Raw_Data_OS_23!$C$7:$C$4518,Raw_Data_OS_23!$G$7:$G$4518,0)=G221),"A",IF(_xlfn.XLOOKUP(C221,Raw_Data_Paid_23!$C$4:$C$2114,Raw_Data_Paid_23!$C$4:$C$2114,"B1")="B1","B1","B2")),IF(_xlfn.XLOOKUP(C221,Raw_Data_Paid_23!$C$4:$C$2114,Raw_Data_Paid_23!$C$4:$C$2114,"C1")="C1","C1","C2"))</f>
        <v>B1</v>
      </c>
      <c r="P221" t="str">
        <f t="shared" si="53"/>
        <v>2020B1Motor Private</v>
      </c>
    </row>
    <row r="222" spans="3:16" x14ac:dyDescent="0.35">
      <c r="C222" s="6" t="s">
        <v>120</v>
      </c>
      <c r="D222" s="7" t="s">
        <v>3912</v>
      </c>
      <c r="E222" s="7" t="s">
        <v>4163</v>
      </c>
      <c r="F222" s="8" t="s">
        <v>3910</v>
      </c>
      <c r="G222" s="9">
        <v>7000</v>
      </c>
      <c r="H222" s="10">
        <v>2020</v>
      </c>
      <c r="I222" s="10">
        <v>2021</v>
      </c>
      <c r="J222" s="11" t="s">
        <v>11</v>
      </c>
      <c r="K222" s="12">
        <v>7000</v>
      </c>
      <c r="L222" s="12">
        <v>1</v>
      </c>
      <c r="M222" s="33" t="str">
        <f>IF(_xlfn.XLOOKUP(C222,Raw_Data_OS_23!$C$7:$C$4518,Raw_Data_OS_23!$G$7:$G$4518,"Paid/ Closed")="Paid/ Closed","Paid/ Closed", "Still_Outstanding")</f>
        <v>Still_Outstanding</v>
      </c>
      <c r="N222" s="33">
        <f>IF(_xlfn.XLOOKUP(C222,Raw_Data_Paid_23!$C$4:$C$2114,Raw_Data_Paid_23!$C$4:$C$2114,1)= 1,1,0)</f>
        <v>1</v>
      </c>
      <c r="O222" t="str">
        <f>IF(M222=$W$7,IF(AND(N222,_xlfn.XLOOKUP(C222,Raw_Data_OS_23!$C$7:$C$4518,Raw_Data_OS_23!$G$7:$G$4518,0)=G222),"A",IF(_xlfn.XLOOKUP(C222,Raw_Data_Paid_23!$C$4:$C$2114,Raw_Data_Paid_23!$C$4:$C$2114,"B1")="B1","B1","B2")),IF(_xlfn.XLOOKUP(C222,Raw_Data_Paid_23!$C$4:$C$2114,Raw_Data_Paid_23!$C$4:$C$2114,"C1")="C1","C1","C2"))</f>
        <v>B1</v>
      </c>
      <c r="P222" t="str">
        <f t="shared" si="53"/>
        <v>2020B1Motor Private</v>
      </c>
    </row>
    <row r="223" spans="3:16" x14ac:dyDescent="0.35">
      <c r="C223" s="6" t="s">
        <v>639</v>
      </c>
      <c r="D223" s="7" t="s">
        <v>4164</v>
      </c>
      <c r="E223" s="7" t="s">
        <v>4164</v>
      </c>
      <c r="F223" s="8" t="s">
        <v>3908</v>
      </c>
      <c r="G223" s="9">
        <v>1760</v>
      </c>
      <c r="H223" s="10">
        <v>2020</v>
      </c>
      <c r="I223" s="10">
        <v>2020</v>
      </c>
      <c r="J223" s="11" t="s">
        <v>28</v>
      </c>
      <c r="K223" s="12">
        <v>1760</v>
      </c>
      <c r="L223" s="12">
        <v>1</v>
      </c>
      <c r="M223" s="33" t="str">
        <f>IF(_xlfn.XLOOKUP(C223,Raw_Data_OS_23!$C$7:$C$4518,Raw_Data_OS_23!$G$7:$G$4518,"Paid/ Closed")="Paid/ Closed","Paid/ Closed", "Still_Outstanding")</f>
        <v>Still_Outstanding</v>
      </c>
      <c r="N223" s="33">
        <f>IF(_xlfn.XLOOKUP(C223,Raw_Data_Paid_23!$C$4:$C$2114,Raw_Data_Paid_23!$C$4:$C$2114,1)= 1,1,0)</f>
        <v>1</v>
      </c>
      <c r="O223" t="str">
        <f>IF(M223=$W$7,IF(AND(N223,_xlfn.XLOOKUP(C223,Raw_Data_OS_23!$C$7:$C$4518,Raw_Data_OS_23!$G$7:$G$4518,0)=G223),"A",IF(_xlfn.XLOOKUP(C223,Raw_Data_Paid_23!$C$4:$C$2114,Raw_Data_Paid_23!$C$4:$C$2114,"B1")="B1","B1","B2")),IF(_xlfn.XLOOKUP(C223,Raw_Data_Paid_23!$C$4:$C$2114,Raw_Data_Paid_23!$C$4:$C$2114,"C1")="C1","C1","C2"))</f>
        <v>B1</v>
      </c>
      <c r="P223" t="str">
        <f t="shared" si="53"/>
        <v>2020B1Motor Commercial</v>
      </c>
    </row>
    <row r="224" spans="3:16" x14ac:dyDescent="0.35">
      <c r="C224" s="6" t="s">
        <v>121</v>
      </c>
      <c r="D224" s="7" t="s">
        <v>4165</v>
      </c>
      <c r="E224" s="7" t="s">
        <v>4163</v>
      </c>
      <c r="F224" s="8" t="s">
        <v>3908</v>
      </c>
      <c r="G224" s="9">
        <v>1240</v>
      </c>
      <c r="H224" s="10">
        <v>2021</v>
      </c>
      <c r="I224" s="10">
        <v>2021</v>
      </c>
      <c r="J224" s="11" t="s">
        <v>21</v>
      </c>
      <c r="K224" s="12">
        <v>1240</v>
      </c>
      <c r="L224" s="12">
        <v>1</v>
      </c>
      <c r="M224" s="33" t="str">
        <f>IF(_xlfn.XLOOKUP(C224,Raw_Data_OS_23!$C$7:$C$4518,Raw_Data_OS_23!$G$7:$G$4518,"Paid/ Closed")="Paid/ Closed","Paid/ Closed", "Still_Outstanding")</f>
        <v>Paid/ Closed</v>
      </c>
      <c r="N224" s="33">
        <f>IF(_xlfn.XLOOKUP(C224,Raw_Data_Paid_23!$C$4:$C$2114,Raw_Data_Paid_23!$C$4:$C$2114,1)= 1,1,0)</f>
        <v>1</v>
      </c>
      <c r="O224" t="str">
        <f>IF(M224=$W$7,IF(AND(N224,_xlfn.XLOOKUP(C224,Raw_Data_OS_23!$C$7:$C$4518,Raw_Data_OS_23!$G$7:$G$4518,0)=G224),"A",IF(_xlfn.XLOOKUP(C224,Raw_Data_Paid_23!$C$4:$C$2114,Raw_Data_Paid_23!$C$4:$C$2114,"B1")="B1","B1","B2")),IF(_xlfn.XLOOKUP(C224,Raw_Data_Paid_23!$C$4:$C$2114,Raw_Data_Paid_23!$C$4:$C$2114,"C1")="C1","C1","C2"))</f>
        <v>C1</v>
      </c>
      <c r="P224" t="str">
        <f t="shared" si="53"/>
        <v>2021C1Motor Commercial</v>
      </c>
    </row>
    <row r="225" spans="3:16" x14ac:dyDescent="0.35">
      <c r="C225" s="6" t="s">
        <v>640</v>
      </c>
      <c r="D225" s="7" t="s">
        <v>3927</v>
      </c>
      <c r="E225" s="7" t="s">
        <v>4165</v>
      </c>
      <c r="F225" s="8" t="s">
        <v>3910</v>
      </c>
      <c r="G225" s="9">
        <v>50000</v>
      </c>
      <c r="H225" s="10">
        <v>2021</v>
      </c>
      <c r="I225" s="10">
        <v>2021</v>
      </c>
      <c r="J225" s="11" t="s">
        <v>21</v>
      </c>
      <c r="K225" s="12">
        <v>50000</v>
      </c>
      <c r="L225" s="12">
        <v>1</v>
      </c>
      <c r="M225" s="33" t="str">
        <f>IF(_xlfn.XLOOKUP(C225,Raw_Data_OS_23!$C$7:$C$4518,Raw_Data_OS_23!$G$7:$G$4518,"Paid/ Closed")="Paid/ Closed","Paid/ Closed", "Still_Outstanding")</f>
        <v>Paid/ Closed</v>
      </c>
      <c r="N225" s="33">
        <f>IF(_xlfn.XLOOKUP(C225,Raw_Data_Paid_23!$C$4:$C$2114,Raw_Data_Paid_23!$C$4:$C$2114,1)= 1,1,0)</f>
        <v>1</v>
      </c>
      <c r="O225" t="str">
        <f>IF(M225=$W$7,IF(AND(N225,_xlfn.XLOOKUP(C225,Raw_Data_OS_23!$C$7:$C$4518,Raw_Data_OS_23!$G$7:$G$4518,0)=G225),"A",IF(_xlfn.XLOOKUP(C225,Raw_Data_Paid_23!$C$4:$C$2114,Raw_Data_Paid_23!$C$4:$C$2114,"B1")="B1","B1","B2")),IF(_xlfn.XLOOKUP(C225,Raw_Data_Paid_23!$C$4:$C$2114,Raw_Data_Paid_23!$C$4:$C$2114,"C1")="C1","C1","C2"))</f>
        <v>C1</v>
      </c>
      <c r="P225" t="str">
        <f t="shared" si="53"/>
        <v>2021C1Motor Private</v>
      </c>
    </row>
    <row r="226" spans="3:16" x14ac:dyDescent="0.35">
      <c r="C226" s="6" t="s">
        <v>641</v>
      </c>
      <c r="D226" s="7" t="s">
        <v>3930</v>
      </c>
      <c r="E226" s="7" t="s">
        <v>4163</v>
      </c>
      <c r="F226" s="8" t="s">
        <v>3910</v>
      </c>
      <c r="G226" s="9">
        <v>40956</v>
      </c>
      <c r="H226" s="10">
        <v>2021</v>
      </c>
      <c r="I226" s="10">
        <v>2021</v>
      </c>
      <c r="J226" s="11" t="s">
        <v>21</v>
      </c>
      <c r="K226" s="12">
        <v>40956</v>
      </c>
      <c r="L226" s="12">
        <v>1</v>
      </c>
      <c r="M226" s="33" t="str">
        <f>IF(_xlfn.XLOOKUP(C226,Raw_Data_OS_23!$C$7:$C$4518,Raw_Data_OS_23!$G$7:$G$4518,"Paid/ Closed")="Paid/ Closed","Paid/ Closed", "Still_Outstanding")</f>
        <v>Still_Outstanding</v>
      </c>
      <c r="N226" s="33">
        <f>IF(_xlfn.XLOOKUP(C226,Raw_Data_Paid_23!$C$4:$C$2114,Raw_Data_Paid_23!$C$4:$C$2114,1)= 1,1,0)</f>
        <v>1</v>
      </c>
      <c r="O226" t="str">
        <f>IF(M226=$W$7,IF(AND(N226,_xlfn.XLOOKUP(C226,Raw_Data_OS_23!$C$7:$C$4518,Raw_Data_OS_23!$G$7:$G$4518,0)=G226),"A",IF(_xlfn.XLOOKUP(C226,Raw_Data_Paid_23!$C$4:$C$2114,Raw_Data_Paid_23!$C$4:$C$2114,"B1")="B1","B1","B2")),IF(_xlfn.XLOOKUP(C226,Raw_Data_Paid_23!$C$4:$C$2114,Raw_Data_Paid_23!$C$4:$C$2114,"C1")="C1","C1","C2"))</f>
        <v>B1</v>
      </c>
      <c r="P226" t="str">
        <f t="shared" si="53"/>
        <v>2021B1Motor Private</v>
      </c>
    </row>
    <row r="227" spans="3:16" x14ac:dyDescent="0.35">
      <c r="C227" s="6" t="s">
        <v>122</v>
      </c>
      <c r="D227" s="7" t="s">
        <v>3932</v>
      </c>
      <c r="E227" s="7" t="s">
        <v>4163</v>
      </c>
      <c r="F227" s="8" t="s">
        <v>3910</v>
      </c>
      <c r="G227" s="9">
        <v>1000</v>
      </c>
      <c r="H227" s="10">
        <v>2021</v>
      </c>
      <c r="I227" s="10">
        <v>2021</v>
      </c>
      <c r="J227" s="11" t="s">
        <v>21</v>
      </c>
      <c r="K227" s="12">
        <v>1000</v>
      </c>
      <c r="L227" s="12">
        <v>1</v>
      </c>
      <c r="M227" s="33" t="str">
        <f>IF(_xlfn.XLOOKUP(C227,Raw_Data_OS_23!$C$7:$C$4518,Raw_Data_OS_23!$G$7:$G$4518,"Paid/ Closed")="Paid/ Closed","Paid/ Closed", "Still_Outstanding")</f>
        <v>Paid/ Closed</v>
      </c>
      <c r="N227" s="33">
        <f>IF(_xlfn.XLOOKUP(C227,Raw_Data_Paid_23!$C$4:$C$2114,Raw_Data_Paid_23!$C$4:$C$2114,1)= 1,1,0)</f>
        <v>1</v>
      </c>
      <c r="O227" t="str">
        <f>IF(M227=$W$7,IF(AND(N227,_xlfn.XLOOKUP(C227,Raw_Data_OS_23!$C$7:$C$4518,Raw_Data_OS_23!$G$7:$G$4518,0)=G227),"A",IF(_xlfn.XLOOKUP(C227,Raw_Data_Paid_23!$C$4:$C$2114,Raw_Data_Paid_23!$C$4:$C$2114,"B1")="B1","B1","B2")),IF(_xlfn.XLOOKUP(C227,Raw_Data_Paid_23!$C$4:$C$2114,Raw_Data_Paid_23!$C$4:$C$2114,"C1")="C1","C1","C2"))</f>
        <v>C1</v>
      </c>
      <c r="P227" t="str">
        <f t="shared" si="53"/>
        <v>2021C1Motor Private</v>
      </c>
    </row>
    <row r="228" spans="3:16" x14ac:dyDescent="0.35">
      <c r="C228" s="6" t="s">
        <v>642</v>
      </c>
      <c r="D228" s="7" t="s">
        <v>4166</v>
      </c>
      <c r="E228" s="7" t="s">
        <v>4167</v>
      </c>
      <c r="F228" s="8" t="s">
        <v>3910</v>
      </c>
      <c r="G228" s="9">
        <v>44021.25</v>
      </c>
      <c r="H228" s="10">
        <v>2020</v>
      </c>
      <c r="I228" s="10">
        <v>2021</v>
      </c>
      <c r="J228" s="11" t="s">
        <v>11</v>
      </c>
      <c r="K228" s="12">
        <v>44021.25</v>
      </c>
      <c r="L228" s="12">
        <v>1</v>
      </c>
      <c r="M228" s="33" t="str">
        <f>IF(_xlfn.XLOOKUP(C228,Raw_Data_OS_23!$C$7:$C$4518,Raw_Data_OS_23!$G$7:$G$4518,"Paid/ Closed")="Paid/ Closed","Paid/ Closed", "Still_Outstanding")</f>
        <v>Still_Outstanding</v>
      </c>
      <c r="N228" s="33">
        <f>IF(_xlfn.XLOOKUP(C228,Raw_Data_Paid_23!$C$4:$C$2114,Raw_Data_Paid_23!$C$4:$C$2114,1)= 1,1,0)</f>
        <v>1</v>
      </c>
      <c r="O228" t="str">
        <f>IF(M228=$W$7,IF(AND(N228,_xlfn.XLOOKUP(C228,Raw_Data_OS_23!$C$7:$C$4518,Raw_Data_OS_23!$G$7:$G$4518,0)=G228),"A",IF(_xlfn.XLOOKUP(C228,Raw_Data_Paid_23!$C$4:$C$2114,Raw_Data_Paid_23!$C$4:$C$2114,"B1")="B1","B1","B2")),IF(_xlfn.XLOOKUP(C228,Raw_Data_Paid_23!$C$4:$C$2114,Raw_Data_Paid_23!$C$4:$C$2114,"C1")="C1","C1","C2"))</f>
        <v>B1</v>
      </c>
      <c r="P228" t="str">
        <f t="shared" si="53"/>
        <v>2020B1Motor Private</v>
      </c>
    </row>
    <row r="229" spans="3:16" x14ac:dyDescent="0.35">
      <c r="C229" s="6" t="s">
        <v>643</v>
      </c>
      <c r="D229" s="7" t="s">
        <v>4148</v>
      </c>
      <c r="E229" s="7" t="s">
        <v>4148</v>
      </c>
      <c r="F229" s="8" t="s">
        <v>3908</v>
      </c>
      <c r="G229" s="9">
        <v>1414</v>
      </c>
      <c r="H229" s="10">
        <v>2020</v>
      </c>
      <c r="I229" s="10">
        <v>2020</v>
      </c>
      <c r="J229" s="11" t="s">
        <v>28</v>
      </c>
      <c r="K229" s="12">
        <v>1414</v>
      </c>
      <c r="L229" s="12">
        <v>1</v>
      </c>
      <c r="M229" s="33" t="str">
        <f>IF(_xlfn.XLOOKUP(C229,Raw_Data_OS_23!$C$7:$C$4518,Raw_Data_OS_23!$G$7:$G$4518,"Paid/ Closed")="Paid/ Closed","Paid/ Closed", "Still_Outstanding")</f>
        <v>Still_Outstanding</v>
      </c>
      <c r="N229" s="33">
        <f>IF(_xlfn.XLOOKUP(C229,Raw_Data_Paid_23!$C$4:$C$2114,Raw_Data_Paid_23!$C$4:$C$2114,1)= 1,1,0)</f>
        <v>1</v>
      </c>
      <c r="O229" t="str">
        <f>IF(M229=$W$7,IF(AND(N229,_xlfn.XLOOKUP(C229,Raw_Data_OS_23!$C$7:$C$4518,Raw_Data_OS_23!$G$7:$G$4518,0)=G229),"A",IF(_xlfn.XLOOKUP(C229,Raw_Data_Paid_23!$C$4:$C$2114,Raw_Data_Paid_23!$C$4:$C$2114,"B1")="B1","B1","B2")),IF(_xlfn.XLOOKUP(C229,Raw_Data_Paid_23!$C$4:$C$2114,Raw_Data_Paid_23!$C$4:$C$2114,"C1")="C1","C1","C2"))</f>
        <v>B1</v>
      </c>
      <c r="P229" t="str">
        <f t="shared" si="53"/>
        <v>2020B1Motor Commercial</v>
      </c>
    </row>
    <row r="230" spans="3:16" x14ac:dyDescent="0.35">
      <c r="C230" s="6" t="s">
        <v>123</v>
      </c>
      <c r="D230" s="7" t="s">
        <v>4168</v>
      </c>
      <c r="E230" s="7" t="s">
        <v>4167</v>
      </c>
      <c r="F230" s="8" t="s">
        <v>3910</v>
      </c>
      <c r="G230" s="9">
        <v>6380</v>
      </c>
      <c r="H230" s="10">
        <v>2021</v>
      </c>
      <c r="I230" s="10">
        <v>2021</v>
      </c>
      <c r="J230" s="11" t="s">
        <v>21</v>
      </c>
      <c r="K230" s="12">
        <v>6380</v>
      </c>
      <c r="L230" s="12">
        <v>1</v>
      </c>
      <c r="M230" s="33" t="str">
        <f>IF(_xlfn.XLOOKUP(C230,Raw_Data_OS_23!$C$7:$C$4518,Raw_Data_OS_23!$G$7:$G$4518,"Paid/ Closed")="Paid/ Closed","Paid/ Closed", "Still_Outstanding")</f>
        <v>Still_Outstanding</v>
      </c>
      <c r="N230" s="33">
        <f>IF(_xlfn.XLOOKUP(C230,Raw_Data_Paid_23!$C$4:$C$2114,Raw_Data_Paid_23!$C$4:$C$2114,1)= 1,1,0)</f>
        <v>1</v>
      </c>
      <c r="O230" t="str">
        <f>IF(M230=$W$7,IF(AND(N230,_xlfn.XLOOKUP(C230,Raw_Data_OS_23!$C$7:$C$4518,Raw_Data_OS_23!$G$7:$G$4518,0)=G230),"A",IF(_xlfn.XLOOKUP(C230,Raw_Data_Paid_23!$C$4:$C$2114,Raw_Data_Paid_23!$C$4:$C$2114,"B1")="B1","B1","B2")),IF(_xlfn.XLOOKUP(C230,Raw_Data_Paid_23!$C$4:$C$2114,Raw_Data_Paid_23!$C$4:$C$2114,"C1")="C1","C1","C2"))</f>
        <v>A</v>
      </c>
      <c r="P230" t="str">
        <f t="shared" si="53"/>
        <v>2021AMotor Private</v>
      </c>
    </row>
    <row r="231" spans="3:16" x14ac:dyDescent="0.35">
      <c r="C231" s="6" t="s">
        <v>4169</v>
      </c>
      <c r="D231" s="7" t="s">
        <v>4113</v>
      </c>
      <c r="E231" s="7" t="s">
        <v>4170</v>
      </c>
      <c r="F231" s="8" t="s">
        <v>3910</v>
      </c>
      <c r="G231" s="9">
        <v>211300</v>
      </c>
      <c r="H231" s="10">
        <v>2020</v>
      </c>
      <c r="I231" s="10">
        <v>2021</v>
      </c>
      <c r="J231" s="11" t="s">
        <v>11</v>
      </c>
      <c r="K231" s="12">
        <v>431300</v>
      </c>
      <c r="L231" s="12">
        <v>1</v>
      </c>
      <c r="M231" s="33" t="str">
        <f>IF(_xlfn.XLOOKUP(C231,Raw_Data_OS_23!$C$7:$C$4518,Raw_Data_OS_23!$G$7:$G$4518,"Paid/ Closed")="Paid/ Closed","Paid/ Closed", "Still_Outstanding")</f>
        <v>Still_Outstanding</v>
      </c>
      <c r="N231" s="33">
        <f>IF(_xlfn.XLOOKUP(C231,Raw_Data_Paid_23!$C$4:$C$2114,Raw_Data_Paid_23!$C$4:$C$2114,1)= 1,1,0)</f>
        <v>1</v>
      </c>
      <c r="O231" t="str">
        <f>IF(M231=$W$7,IF(AND(N231,_xlfn.XLOOKUP(C231,Raw_Data_OS_23!$C$7:$C$4518,Raw_Data_OS_23!$G$7:$G$4518,0)=G231),"A",IF(_xlfn.XLOOKUP(C231,Raw_Data_Paid_23!$C$4:$C$2114,Raw_Data_Paid_23!$C$4:$C$2114,"B1")="B1","B1","B2")),IF(_xlfn.XLOOKUP(C231,Raw_Data_Paid_23!$C$4:$C$2114,Raw_Data_Paid_23!$C$4:$C$2114,"C1")="C1","C1","C2"))</f>
        <v>B1</v>
      </c>
      <c r="P231" t="str">
        <f t="shared" si="53"/>
        <v>2020B1Motor Private</v>
      </c>
    </row>
    <row r="232" spans="3:16" x14ac:dyDescent="0.35">
      <c r="C232" s="6" t="s">
        <v>644</v>
      </c>
      <c r="D232" s="7" t="s">
        <v>3927</v>
      </c>
      <c r="E232" s="7" t="s">
        <v>4163</v>
      </c>
      <c r="F232" s="8" t="s">
        <v>3910</v>
      </c>
      <c r="G232" s="9">
        <v>12400</v>
      </c>
      <c r="H232" s="10">
        <v>2021</v>
      </c>
      <c r="I232" s="10">
        <v>2021</v>
      </c>
      <c r="J232" s="11" t="s">
        <v>21</v>
      </c>
      <c r="K232" s="12">
        <v>12400</v>
      </c>
      <c r="L232" s="12">
        <v>1</v>
      </c>
      <c r="M232" s="33" t="str">
        <f>IF(_xlfn.XLOOKUP(C232,Raw_Data_OS_23!$C$7:$C$4518,Raw_Data_OS_23!$G$7:$G$4518,"Paid/ Closed")="Paid/ Closed","Paid/ Closed", "Still_Outstanding")</f>
        <v>Still_Outstanding</v>
      </c>
      <c r="N232" s="33">
        <f>IF(_xlfn.XLOOKUP(C232,Raw_Data_Paid_23!$C$4:$C$2114,Raw_Data_Paid_23!$C$4:$C$2114,1)= 1,1,0)</f>
        <v>1</v>
      </c>
      <c r="O232" t="str">
        <f>IF(M232=$W$7,IF(AND(N232,_xlfn.XLOOKUP(C232,Raw_Data_OS_23!$C$7:$C$4518,Raw_Data_OS_23!$G$7:$G$4518,0)=G232),"A",IF(_xlfn.XLOOKUP(C232,Raw_Data_Paid_23!$C$4:$C$2114,Raw_Data_Paid_23!$C$4:$C$2114,"B1")="B1","B1","B2")),IF(_xlfn.XLOOKUP(C232,Raw_Data_Paid_23!$C$4:$C$2114,Raw_Data_Paid_23!$C$4:$C$2114,"C1")="C1","C1","C2"))</f>
        <v>B1</v>
      </c>
      <c r="P232" t="str">
        <f t="shared" si="53"/>
        <v>2021B1Motor Private</v>
      </c>
    </row>
    <row r="233" spans="3:16" x14ac:dyDescent="0.35">
      <c r="C233" s="6" t="s">
        <v>124</v>
      </c>
      <c r="D233" s="7" t="s">
        <v>3920</v>
      </c>
      <c r="E233" s="7" t="s">
        <v>4165</v>
      </c>
      <c r="F233" s="8" t="s">
        <v>3908</v>
      </c>
      <c r="G233" s="9">
        <v>10</v>
      </c>
      <c r="H233" s="10">
        <v>2020</v>
      </c>
      <c r="I233" s="10">
        <v>2021</v>
      </c>
      <c r="J233" s="11" t="s">
        <v>11</v>
      </c>
      <c r="K233" s="12">
        <v>10</v>
      </c>
      <c r="L233" s="12">
        <v>1</v>
      </c>
      <c r="M233" s="33" t="str">
        <f>IF(_xlfn.XLOOKUP(C233,Raw_Data_OS_23!$C$7:$C$4518,Raw_Data_OS_23!$G$7:$G$4518,"Paid/ Closed")="Paid/ Closed","Paid/ Closed", "Still_Outstanding")</f>
        <v>Still_Outstanding</v>
      </c>
      <c r="N233" s="33">
        <f>IF(_xlfn.XLOOKUP(C233,Raw_Data_Paid_23!$C$4:$C$2114,Raw_Data_Paid_23!$C$4:$C$2114,1)= 1,1,0)</f>
        <v>1</v>
      </c>
      <c r="O233" t="str">
        <f>IF(M233=$W$7,IF(AND(N233,_xlfn.XLOOKUP(C233,Raw_Data_OS_23!$C$7:$C$4518,Raw_Data_OS_23!$G$7:$G$4518,0)=G233),"A",IF(_xlfn.XLOOKUP(C233,Raw_Data_Paid_23!$C$4:$C$2114,Raw_Data_Paid_23!$C$4:$C$2114,"B1")="B1","B1","B2")),IF(_xlfn.XLOOKUP(C233,Raw_Data_Paid_23!$C$4:$C$2114,Raw_Data_Paid_23!$C$4:$C$2114,"C1")="C1","C1","C2"))</f>
        <v>B1</v>
      </c>
      <c r="P233" t="str">
        <f t="shared" si="53"/>
        <v>2020B1Motor Commercial</v>
      </c>
    </row>
    <row r="234" spans="3:16" x14ac:dyDescent="0.35">
      <c r="C234" s="6" t="s">
        <v>645</v>
      </c>
      <c r="D234" s="7" t="s">
        <v>3918</v>
      </c>
      <c r="E234" s="7" t="s">
        <v>4162</v>
      </c>
      <c r="F234" s="8" t="s">
        <v>3910</v>
      </c>
      <c r="G234" s="9">
        <v>47092.5</v>
      </c>
      <c r="H234" s="10">
        <v>2020</v>
      </c>
      <c r="I234" s="10">
        <v>2021</v>
      </c>
      <c r="J234" s="11" t="s">
        <v>11</v>
      </c>
      <c r="K234" s="12">
        <v>47092.5</v>
      </c>
      <c r="L234" s="12">
        <v>1</v>
      </c>
      <c r="M234" s="33" t="str">
        <f>IF(_xlfn.XLOOKUP(C234,Raw_Data_OS_23!$C$7:$C$4518,Raw_Data_OS_23!$G$7:$G$4518,"Paid/ Closed")="Paid/ Closed","Paid/ Closed", "Still_Outstanding")</f>
        <v>Still_Outstanding</v>
      </c>
      <c r="N234" s="33">
        <f>IF(_xlfn.XLOOKUP(C234,Raw_Data_Paid_23!$C$4:$C$2114,Raw_Data_Paid_23!$C$4:$C$2114,1)= 1,1,0)</f>
        <v>1</v>
      </c>
      <c r="O234" t="str">
        <f>IF(M234=$W$7,IF(AND(N234,_xlfn.XLOOKUP(C234,Raw_Data_OS_23!$C$7:$C$4518,Raw_Data_OS_23!$G$7:$G$4518,0)=G234),"A",IF(_xlfn.XLOOKUP(C234,Raw_Data_Paid_23!$C$4:$C$2114,Raw_Data_Paid_23!$C$4:$C$2114,"B1")="B1","B1","B2")),IF(_xlfn.XLOOKUP(C234,Raw_Data_Paid_23!$C$4:$C$2114,Raw_Data_Paid_23!$C$4:$C$2114,"C1")="C1","C1","C2"))</f>
        <v>B1</v>
      </c>
      <c r="P234" t="str">
        <f t="shared" si="53"/>
        <v>2020B1Motor Private</v>
      </c>
    </row>
    <row r="235" spans="3:16" x14ac:dyDescent="0.35">
      <c r="C235" s="6" t="s">
        <v>646</v>
      </c>
      <c r="D235" s="7" t="s">
        <v>3915</v>
      </c>
      <c r="E235" s="7" t="s">
        <v>4171</v>
      </c>
      <c r="F235" s="8" t="s">
        <v>3908</v>
      </c>
      <c r="G235" s="9">
        <v>41973.75</v>
      </c>
      <c r="H235" s="10">
        <v>2020</v>
      </c>
      <c r="I235" s="10">
        <v>2021</v>
      </c>
      <c r="J235" s="11" t="s">
        <v>11</v>
      </c>
      <c r="K235" s="12">
        <v>41973.75</v>
      </c>
      <c r="L235" s="12">
        <v>1</v>
      </c>
      <c r="M235" s="33" t="str">
        <f>IF(_xlfn.XLOOKUP(C235,Raw_Data_OS_23!$C$7:$C$4518,Raw_Data_OS_23!$G$7:$G$4518,"Paid/ Closed")="Paid/ Closed","Paid/ Closed", "Still_Outstanding")</f>
        <v>Still_Outstanding</v>
      </c>
      <c r="N235" s="33">
        <f>IF(_xlfn.XLOOKUP(C235,Raw_Data_Paid_23!$C$4:$C$2114,Raw_Data_Paid_23!$C$4:$C$2114,1)= 1,1,0)</f>
        <v>1</v>
      </c>
      <c r="O235" t="str">
        <f>IF(M235=$W$7,IF(AND(N235,_xlfn.XLOOKUP(C235,Raw_Data_OS_23!$C$7:$C$4518,Raw_Data_OS_23!$G$7:$G$4518,0)=G235),"A",IF(_xlfn.XLOOKUP(C235,Raw_Data_Paid_23!$C$4:$C$2114,Raw_Data_Paid_23!$C$4:$C$2114,"B1")="B1","B1","B2")),IF(_xlfn.XLOOKUP(C235,Raw_Data_Paid_23!$C$4:$C$2114,Raw_Data_Paid_23!$C$4:$C$2114,"C1")="C1","C1","C2"))</f>
        <v>B1</v>
      </c>
      <c r="P235" t="str">
        <f t="shared" si="53"/>
        <v>2020B1Motor Commercial</v>
      </c>
    </row>
    <row r="236" spans="3:16" x14ac:dyDescent="0.35">
      <c r="C236" s="6" t="s">
        <v>647</v>
      </c>
      <c r="D236" s="7" t="s">
        <v>4170</v>
      </c>
      <c r="E236" s="7" t="s">
        <v>4167</v>
      </c>
      <c r="F236" s="8" t="s">
        <v>3908</v>
      </c>
      <c r="G236" s="9">
        <v>1089254</v>
      </c>
      <c r="H236" s="10">
        <v>2021</v>
      </c>
      <c r="I236" s="10">
        <v>2021</v>
      </c>
      <c r="J236" s="11" t="s">
        <v>21</v>
      </c>
      <c r="K236" s="12">
        <v>1089254</v>
      </c>
      <c r="L236" s="12">
        <v>1</v>
      </c>
      <c r="M236" s="33" t="str">
        <f>IF(_xlfn.XLOOKUP(C236,Raw_Data_OS_23!$C$7:$C$4518,Raw_Data_OS_23!$G$7:$G$4518,"Paid/ Closed")="Paid/ Closed","Paid/ Closed", "Still_Outstanding")</f>
        <v>Still_Outstanding</v>
      </c>
      <c r="N236" s="33">
        <f>IF(_xlfn.XLOOKUP(C236,Raw_Data_Paid_23!$C$4:$C$2114,Raw_Data_Paid_23!$C$4:$C$2114,1)= 1,1,0)</f>
        <v>1</v>
      </c>
      <c r="O236" t="str">
        <f>IF(M236=$W$7,IF(AND(N236,_xlfn.XLOOKUP(C236,Raw_Data_OS_23!$C$7:$C$4518,Raw_Data_OS_23!$G$7:$G$4518,0)=G236),"A",IF(_xlfn.XLOOKUP(C236,Raw_Data_Paid_23!$C$4:$C$2114,Raw_Data_Paid_23!$C$4:$C$2114,"B1")="B1","B1","B2")),IF(_xlfn.XLOOKUP(C236,Raw_Data_Paid_23!$C$4:$C$2114,Raw_Data_Paid_23!$C$4:$C$2114,"C1")="C1","C1","C2"))</f>
        <v>A</v>
      </c>
      <c r="P236" t="str">
        <f t="shared" si="53"/>
        <v>2021AMotor Commercial</v>
      </c>
    </row>
    <row r="237" spans="3:16" x14ac:dyDescent="0.35">
      <c r="C237" s="6" t="s">
        <v>125</v>
      </c>
      <c r="D237" s="7" t="s">
        <v>3918</v>
      </c>
      <c r="E237" s="7" t="s">
        <v>4165</v>
      </c>
      <c r="F237" s="8" t="s">
        <v>3910</v>
      </c>
      <c r="G237" s="9">
        <v>37612</v>
      </c>
      <c r="H237" s="10">
        <v>2020</v>
      </c>
      <c r="I237" s="10">
        <v>2021</v>
      </c>
      <c r="J237" s="11" t="s">
        <v>11</v>
      </c>
      <c r="K237" s="12">
        <v>37612</v>
      </c>
      <c r="L237" s="12">
        <v>1</v>
      </c>
      <c r="M237" s="33" t="str">
        <f>IF(_xlfn.XLOOKUP(C237,Raw_Data_OS_23!$C$7:$C$4518,Raw_Data_OS_23!$G$7:$G$4518,"Paid/ Closed")="Paid/ Closed","Paid/ Closed", "Still_Outstanding")</f>
        <v>Still_Outstanding</v>
      </c>
      <c r="N237" s="33">
        <f>IF(_xlfn.XLOOKUP(C237,Raw_Data_Paid_23!$C$4:$C$2114,Raw_Data_Paid_23!$C$4:$C$2114,1)= 1,1,0)</f>
        <v>0</v>
      </c>
      <c r="O237" t="str">
        <f>IF(M237=$W$7,IF(AND(N237,_xlfn.XLOOKUP(C237,Raw_Data_OS_23!$C$7:$C$4518,Raw_Data_OS_23!$G$7:$G$4518,0)=G237),"A",IF(_xlfn.XLOOKUP(C237,Raw_Data_Paid_23!$C$4:$C$2114,Raw_Data_Paid_23!$C$4:$C$2114,"B1")="B1","B1","B2")),IF(_xlfn.XLOOKUP(C237,Raw_Data_Paid_23!$C$4:$C$2114,Raw_Data_Paid_23!$C$4:$C$2114,"C1")="C1","C1","C2"))</f>
        <v>B2</v>
      </c>
      <c r="P237" t="str">
        <f t="shared" si="53"/>
        <v>2020B2Motor Private</v>
      </c>
    </row>
    <row r="238" spans="3:16" x14ac:dyDescent="0.35">
      <c r="C238" s="6" t="s">
        <v>126</v>
      </c>
      <c r="D238" s="7" t="s">
        <v>4166</v>
      </c>
      <c r="E238" s="7" t="s">
        <v>4162</v>
      </c>
      <c r="F238" s="8" t="s">
        <v>3910</v>
      </c>
      <c r="G238" s="9">
        <v>3140</v>
      </c>
      <c r="H238" s="10">
        <v>2020</v>
      </c>
      <c r="I238" s="10">
        <v>2021</v>
      </c>
      <c r="J238" s="11" t="s">
        <v>11</v>
      </c>
      <c r="K238" s="12">
        <v>3140</v>
      </c>
      <c r="L238" s="12">
        <v>1</v>
      </c>
      <c r="M238" s="33" t="str">
        <f>IF(_xlfn.XLOOKUP(C238,Raw_Data_OS_23!$C$7:$C$4518,Raw_Data_OS_23!$G$7:$G$4518,"Paid/ Closed")="Paid/ Closed","Paid/ Closed", "Still_Outstanding")</f>
        <v>Still_Outstanding</v>
      </c>
      <c r="N238" s="33">
        <f>IF(_xlfn.XLOOKUP(C238,Raw_Data_Paid_23!$C$4:$C$2114,Raw_Data_Paid_23!$C$4:$C$2114,1)= 1,1,0)</f>
        <v>1</v>
      </c>
      <c r="O238" t="str">
        <f>IF(M238=$W$7,IF(AND(N238,_xlfn.XLOOKUP(C238,Raw_Data_OS_23!$C$7:$C$4518,Raw_Data_OS_23!$G$7:$G$4518,0)=G238),"A",IF(_xlfn.XLOOKUP(C238,Raw_Data_Paid_23!$C$4:$C$2114,Raw_Data_Paid_23!$C$4:$C$2114,"B1")="B1","B1","B2")),IF(_xlfn.XLOOKUP(C238,Raw_Data_Paid_23!$C$4:$C$2114,Raw_Data_Paid_23!$C$4:$C$2114,"C1")="C1","C1","C2"))</f>
        <v>B1</v>
      </c>
      <c r="P238" t="str">
        <f t="shared" si="53"/>
        <v>2020B1Motor Private</v>
      </c>
    </row>
    <row r="239" spans="3:16" x14ac:dyDescent="0.35">
      <c r="C239" s="6" t="s">
        <v>127</v>
      </c>
      <c r="D239" s="7" t="s">
        <v>3918</v>
      </c>
      <c r="E239" s="7" t="s">
        <v>4167</v>
      </c>
      <c r="F239" s="8" t="s">
        <v>3908</v>
      </c>
      <c r="G239" s="9">
        <v>612160</v>
      </c>
      <c r="H239" s="10">
        <v>2020</v>
      </c>
      <c r="I239" s="10">
        <v>2021</v>
      </c>
      <c r="J239" s="11" t="s">
        <v>11</v>
      </c>
      <c r="K239" s="12">
        <v>612160</v>
      </c>
      <c r="L239" s="12">
        <v>1</v>
      </c>
      <c r="M239" s="33" t="str">
        <f>IF(_xlfn.XLOOKUP(C239,Raw_Data_OS_23!$C$7:$C$4518,Raw_Data_OS_23!$G$7:$G$4518,"Paid/ Closed")="Paid/ Closed","Paid/ Closed", "Still_Outstanding")</f>
        <v>Still_Outstanding</v>
      </c>
      <c r="N239" s="33">
        <f>IF(_xlfn.XLOOKUP(C239,Raw_Data_Paid_23!$C$4:$C$2114,Raw_Data_Paid_23!$C$4:$C$2114,1)= 1,1,0)</f>
        <v>1</v>
      </c>
      <c r="O239" t="str">
        <f>IF(M239=$W$7,IF(AND(N239,_xlfn.XLOOKUP(C239,Raw_Data_OS_23!$C$7:$C$4518,Raw_Data_OS_23!$G$7:$G$4518,0)=G239),"A",IF(_xlfn.XLOOKUP(C239,Raw_Data_Paid_23!$C$4:$C$2114,Raw_Data_Paid_23!$C$4:$C$2114,"B1")="B1","B1","B2")),IF(_xlfn.XLOOKUP(C239,Raw_Data_Paid_23!$C$4:$C$2114,Raw_Data_Paid_23!$C$4:$C$2114,"C1")="C1","C1","C2"))</f>
        <v>A</v>
      </c>
      <c r="P239" t="str">
        <f t="shared" si="53"/>
        <v>2020AMotor Commercial</v>
      </c>
    </row>
    <row r="240" spans="3:16" x14ac:dyDescent="0.35">
      <c r="C240" s="6" t="s">
        <v>128</v>
      </c>
      <c r="D240" s="7" t="s">
        <v>3932</v>
      </c>
      <c r="E240" s="7" t="s">
        <v>4162</v>
      </c>
      <c r="F240" s="8" t="s">
        <v>3910</v>
      </c>
      <c r="G240" s="9">
        <v>73500</v>
      </c>
      <c r="H240" s="10">
        <v>2021</v>
      </c>
      <c r="I240" s="10">
        <v>2021</v>
      </c>
      <c r="J240" s="11" t="s">
        <v>21</v>
      </c>
      <c r="K240" s="12">
        <v>73500</v>
      </c>
      <c r="L240" s="12">
        <v>1</v>
      </c>
      <c r="M240" s="33" t="str">
        <f>IF(_xlfn.XLOOKUP(C240,Raw_Data_OS_23!$C$7:$C$4518,Raw_Data_OS_23!$G$7:$G$4518,"Paid/ Closed")="Paid/ Closed","Paid/ Closed", "Still_Outstanding")</f>
        <v>Still_Outstanding</v>
      </c>
      <c r="N240" s="33">
        <f>IF(_xlfn.XLOOKUP(C240,Raw_Data_Paid_23!$C$4:$C$2114,Raw_Data_Paid_23!$C$4:$C$2114,1)= 1,1,0)</f>
        <v>0</v>
      </c>
      <c r="O240" t="str">
        <f>IF(M240=$W$7,IF(AND(N240,_xlfn.XLOOKUP(C240,Raw_Data_OS_23!$C$7:$C$4518,Raw_Data_OS_23!$G$7:$G$4518,0)=G240),"A",IF(_xlfn.XLOOKUP(C240,Raw_Data_Paid_23!$C$4:$C$2114,Raw_Data_Paid_23!$C$4:$C$2114,"B1")="B1","B1","B2")),IF(_xlfn.XLOOKUP(C240,Raw_Data_Paid_23!$C$4:$C$2114,Raw_Data_Paid_23!$C$4:$C$2114,"C1")="C1","C1","C2"))</f>
        <v>B2</v>
      </c>
      <c r="P240" t="str">
        <f t="shared" si="53"/>
        <v>2021B2Motor Private</v>
      </c>
    </row>
    <row r="241" spans="3:16" x14ac:dyDescent="0.35">
      <c r="C241" s="6" t="s">
        <v>129</v>
      </c>
      <c r="D241" s="7" t="s">
        <v>4126</v>
      </c>
      <c r="E241" s="7" t="s">
        <v>4172</v>
      </c>
      <c r="F241" s="8" t="s">
        <v>3910</v>
      </c>
      <c r="G241" s="9">
        <v>534264.70589999994</v>
      </c>
      <c r="H241" s="10">
        <v>2020</v>
      </c>
      <c r="I241" s="10">
        <v>2021</v>
      </c>
      <c r="J241" s="11" t="s">
        <v>11</v>
      </c>
      <c r="K241" s="12">
        <v>534264.70589999994</v>
      </c>
      <c r="L241" s="12">
        <v>1</v>
      </c>
      <c r="M241" s="33" t="str">
        <f>IF(_xlfn.XLOOKUP(C241,Raw_Data_OS_23!$C$7:$C$4518,Raw_Data_OS_23!$G$7:$G$4518,"Paid/ Closed")="Paid/ Closed","Paid/ Closed", "Still_Outstanding")</f>
        <v>Still_Outstanding</v>
      </c>
      <c r="N241" s="33">
        <f>IF(_xlfn.XLOOKUP(C241,Raw_Data_Paid_23!$C$4:$C$2114,Raw_Data_Paid_23!$C$4:$C$2114,1)= 1,1,0)</f>
        <v>1</v>
      </c>
      <c r="O241" t="str">
        <f>IF(M241=$W$7,IF(AND(N241,_xlfn.XLOOKUP(C241,Raw_Data_OS_23!$C$7:$C$4518,Raw_Data_OS_23!$G$7:$G$4518,0)=G241),"A",IF(_xlfn.XLOOKUP(C241,Raw_Data_Paid_23!$C$4:$C$2114,Raw_Data_Paid_23!$C$4:$C$2114,"B1")="B1","B1","B2")),IF(_xlfn.XLOOKUP(C241,Raw_Data_Paid_23!$C$4:$C$2114,Raw_Data_Paid_23!$C$4:$C$2114,"C1")="C1","C1","C2"))</f>
        <v>A</v>
      </c>
      <c r="P241" t="str">
        <f t="shared" si="53"/>
        <v>2020AMotor Private</v>
      </c>
    </row>
    <row r="242" spans="3:16" x14ac:dyDescent="0.35">
      <c r="C242" s="6" t="s">
        <v>648</v>
      </c>
      <c r="D242" s="7" t="s">
        <v>4166</v>
      </c>
      <c r="E242" s="7" t="s">
        <v>3926</v>
      </c>
      <c r="F242" s="8" t="s">
        <v>3910</v>
      </c>
      <c r="G242" s="9">
        <v>13000</v>
      </c>
      <c r="H242" s="10">
        <v>2020</v>
      </c>
      <c r="I242" s="10">
        <v>2021</v>
      </c>
      <c r="J242" s="11" t="s">
        <v>11</v>
      </c>
      <c r="K242" s="12">
        <v>13000</v>
      </c>
      <c r="L242" s="12">
        <v>1</v>
      </c>
      <c r="M242" s="33" t="str">
        <f>IF(_xlfn.XLOOKUP(C242,Raw_Data_OS_23!$C$7:$C$4518,Raw_Data_OS_23!$G$7:$G$4518,"Paid/ Closed")="Paid/ Closed","Paid/ Closed", "Still_Outstanding")</f>
        <v>Still_Outstanding</v>
      </c>
      <c r="N242" s="33">
        <f>IF(_xlfn.XLOOKUP(C242,Raw_Data_Paid_23!$C$4:$C$2114,Raw_Data_Paid_23!$C$4:$C$2114,1)= 1,1,0)</f>
        <v>1</v>
      </c>
      <c r="O242" t="str">
        <f>IF(M242=$W$7,IF(AND(N242,_xlfn.XLOOKUP(C242,Raw_Data_OS_23!$C$7:$C$4518,Raw_Data_OS_23!$G$7:$G$4518,0)=G242),"A",IF(_xlfn.XLOOKUP(C242,Raw_Data_Paid_23!$C$4:$C$2114,Raw_Data_Paid_23!$C$4:$C$2114,"B1")="B1","B1","B2")),IF(_xlfn.XLOOKUP(C242,Raw_Data_Paid_23!$C$4:$C$2114,Raw_Data_Paid_23!$C$4:$C$2114,"C1")="C1","C1","C2"))</f>
        <v>B1</v>
      </c>
      <c r="P242" t="str">
        <f t="shared" si="53"/>
        <v>2020B1Motor Private</v>
      </c>
    </row>
    <row r="243" spans="3:16" x14ac:dyDescent="0.35">
      <c r="C243" s="6" t="s">
        <v>130</v>
      </c>
      <c r="D243" s="7" t="s">
        <v>4168</v>
      </c>
      <c r="E243" s="7" t="s">
        <v>4165</v>
      </c>
      <c r="F243" s="8" t="s">
        <v>3910</v>
      </c>
      <c r="G243" s="9">
        <v>608</v>
      </c>
      <c r="H243" s="10">
        <v>2021</v>
      </c>
      <c r="I243" s="10">
        <v>2021</v>
      </c>
      <c r="J243" s="11" t="s">
        <v>21</v>
      </c>
      <c r="K243" s="12">
        <v>608</v>
      </c>
      <c r="L243" s="12">
        <v>1</v>
      </c>
      <c r="M243" s="33" t="str">
        <f>IF(_xlfn.XLOOKUP(C243,Raw_Data_OS_23!$C$7:$C$4518,Raw_Data_OS_23!$G$7:$G$4518,"Paid/ Closed")="Paid/ Closed","Paid/ Closed", "Still_Outstanding")</f>
        <v>Paid/ Closed</v>
      </c>
      <c r="N243" s="33">
        <f>IF(_xlfn.XLOOKUP(C243,Raw_Data_Paid_23!$C$4:$C$2114,Raw_Data_Paid_23!$C$4:$C$2114,1)= 1,1,0)</f>
        <v>1</v>
      </c>
      <c r="O243" t="str">
        <f>IF(M243=$W$7,IF(AND(N243,_xlfn.XLOOKUP(C243,Raw_Data_OS_23!$C$7:$C$4518,Raw_Data_OS_23!$G$7:$G$4518,0)=G243),"A",IF(_xlfn.XLOOKUP(C243,Raw_Data_Paid_23!$C$4:$C$2114,Raw_Data_Paid_23!$C$4:$C$2114,"B1")="B1","B1","B2")),IF(_xlfn.XLOOKUP(C243,Raw_Data_Paid_23!$C$4:$C$2114,Raw_Data_Paid_23!$C$4:$C$2114,"C1")="C1","C1","C2"))</f>
        <v>C1</v>
      </c>
      <c r="P243" t="str">
        <f t="shared" si="53"/>
        <v>2021C1Motor Private</v>
      </c>
    </row>
    <row r="244" spans="3:16" x14ac:dyDescent="0.35">
      <c r="C244" s="6" t="s">
        <v>131</v>
      </c>
      <c r="D244" s="7" t="s">
        <v>4151</v>
      </c>
      <c r="E244" s="7" t="s">
        <v>4151</v>
      </c>
      <c r="F244" s="8" t="s">
        <v>3908</v>
      </c>
      <c r="G244" s="9">
        <v>11374</v>
      </c>
      <c r="H244" s="10">
        <v>2020</v>
      </c>
      <c r="I244" s="10">
        <v>2020</v>
      </c>
      <c r="J244" s="11" t="s">
        <v>28</v>
      </c>
      <c r="K244" s="12">
        <v>11374</v>
      </c>
      <c r="L244" s="12">
        <v>1</v>
      </c>
      <c r="M244" s="33" t="str">
        <f>IF(_xlfn.XLOOKUP(C244,Raw_Data_OS_23!$C$7:$C$4518,Raw_Data_OS_23!$G$7:$G$4518,"Paid/ Closed")="Paid/ Closed","Paid/ Closed", "Still_Outstanding")</f>
        <v>Still_Outstanding</v>
      </c>
      <c r="N244" s="33">
        <f>IF(_xlfn.XLOOKUP(C244,Raw_Data_Paid_23!$C$4:$C$2114,Raw_Data_Paid_23!$C$4:$C$2114,1)= 1,1,0)</f>
        <v>1</v>
      </c>
      <c r="O244" t="str">
        <f>IF(M244=$W$7,IF(AND(N244,_xlfn.XLOOKUP(C244,Raw_Data_OS_23!$C$7:$C$4518,Raw_Data_OS_23!$G$7:$G$4518,0)=G244),"A",IF(_xlfn.XLOOKUP(C244,Raw_Data_Paid_23!$C$4:$C$2114,Raw_Data_Paid_23!$C$4:$C$2114,"B1")="B1","B1","B2")),IF(_xlfn.XLOOKUP(C244,Raw_Data_Paid_23!$C$4:$C$2114,Raw_Data_Paid_23!$C$4:$C$2114,"C1")="C1","C1","C2"))</f>
        <v>B1</v>
      </c>
      <c r="P244" t="str">
        <f t="shared" si="53"/>
        <v>2020B1Motor Commercial</v>
      </c>
    </row>
    <row r="245" spans="3:16" x14ac:dyDescent="0.35">
      <c r="C245" s="6" t="s">
        <v>4173</v>
      </c>
      <c r="D245" s="7" t="s">
        <v>4168</v>
      </c>
      <c r="E245" s="7" t="s">
        <v>4163</v>
      </c>
      <c r="F245" s="8" t="s">
        <v>3910</v>
      </c>
      <c r="G245" s="9">
        <v>692</v>
      </c>
      <c r="H245" s="10">
        <v>2021</v>
      </c>
      <c r="I245" s="10">
        <v>2021</v>
      </c>
      <c r="J245" s="11" t="s">
        <v>21</v>
      </c>
      <c r="K245" s="12">
        <v>9392</v>
      </c>
      <c r="L245" s="12">
        <v>1</v>
      </c>
      <c r="M245" s="33" t="str">
        <f>IF(_xlfn.XLOOKUP(C245,Raw_Data_OS_23!$C$7:$C$4518,Raw_Data_OS_23!$G$7:$G$4518,"Paid/ Closed")="Paid/ Closed","Paid/ Closed", "Still_Outstanding")</f>
        <v>Still_Outstanding</v>
      </c>
      <c r="N245" s="33">
        <f>IF(_xlfn.XLOOKUP(C245,Raw_Data_Paid_23!$C$4:$C$2114,Raw_Data_Paid_23!$C$4:$C$2114,1)= 1,1,0)</f>
        <v>1</v>
      </c>
      <c r="O245" t="str">
        <f>IF(M245=$W$7,IF(AND(N245,_xlfn.XLOOKUP(C245,Raw_Data_OS_23!$C$7:$C$4518,Raw_Data_OS_23!$G$7:$G$4518,0)=G245),"A",IF(_xlfn.XLOOKUP(C245,Raw_Data_Paid_23!$C$4:$C$2114,Raw_Data_Paid_23!$C$4:$C$2114,"B1")="B1","B1","B2")),IF(_xlfn.XLOOKUP(C245,Raw_Data_Paid_23!$C$4:$C$2114,Raw_Data_Paid_23!$C$4:$C$2114,"C1")="C1","C1","C2"))</f>
        <v>B1</v>
      </c>
      <c r="P245" t="str">
        <f t="shared" si="53"/>
        <v>2021B1Motor Private</v>
      </c>
    </row>
    <row r="246" spans="3:16" x14ac:dyDescent="0.35">
      <c r="C246" s="6" t="s">
        <v>132</v>
      </c>
      <c r="D246" s="7" t="s">
        <v>3932</v>
      </c>
      <c r="E246" s="7" t="s">
        <v>4167</v>
      </c>
      <c r="F246" s="8" t="s">
        <v>3908</v>
      </c>
      <c r="G246" s="9">
        <v>960</v>
      </c>
      <c r="H246" s="10">
        <v>2021</v>
      </c>
      <c r="I246" s="10">
        <v>2021</v>
      </c>
      <c r="J246" s="11" t="s">
        <v>21</v>
      </c>
      <c r="K246" s="12">
        <v>960</v>
      </c>
      <c r="L246" s="12">
        <v>1</v>
      </c>
      <c r="M246" s="33" t="str">
        <f>IF(_xlfn.XLOOKUP(C246,Raw_Data_OS_23!$C$7:$C$4518,Raw_Data_OS_23!$G$7:$G$4518,"Paid/ Closed")="Paid/ Closed","Paid/ Closed", "Still_Outstanding")</f>
        <v>Paid/ Closed</v>
      </c>
      <c r="N246" s="33">
        <f>IF(_xlfn.XLOOKUP(C246,Raw_Data_Paid_23!$C$4:$C$2114,Raw_Data_Paid_23!$C$4:$C$2114,1)= 1,1,0)</f>
        <v>1</v>
      </c>
      <c r="O246" t="str">
        <f>IF(M246=$W$7,IF(AND(N246,_xlfn.XLOOKUP(C246,Raw_Data_OS_23!$C$7:$C$4518,Raw_Data_OS_23!$G$7:$G$4518,0)=G246),"A",IF(_xlfn.XLOOKUP(C246,Raw_Data_Paid_23!$C$4:$C$2114,Raw_Data_Paid_23!$C$4:$C$2114,"B1")="B1","B1","B2")),IF(_xlfn.XLOOKUP(C246,Raw_Data_Paid_23!$C$4:$C$2114,Raw_Data_Paid_23!$C$4:$C$2114,"C1")="C1","C1","C2"))</f>
        <v>C1</v>
      </c>
      <c r="P246" t="str">
        <f t="shared" si="53"/>
        <v>2021C1Motor Commercial</v>
      </c>
    </row>
    <row r="247" spans="3:16" x14ac:dyDescent="0.35">
      <c r="C247" s="6" t="s">
        <v>649</v>
      </c>
      <c r="D247" s="7" t="s">
        <v>4024</v>
      </c>
      <c r="E247" s="7" t="s">
        <v>3923</v>
      </c>
      <c r="F247" s="8" t="s">
        <v>3908</v>
      </c>
      <c r="G247" s="9">
        <v>3139566.9411999998</v>
      </c>
      <c r="H247" s="10">
        <v>2020</v>
      </c>
      <c r="I247" s="10">
        <v>2020</v>
      </c>
      <c r="J247" s="11" t="s">
        <v>11</v>
      </c>
      <c r="K247" s="12">
        <v>1139566.9412</v>
      </c>
      <c r="L247" s="12">
        <v>1</v>
      </c>
      <c r="M247" s="33" t="str">
        <f>IF(_xlfn.XLOOKUP(C247,Raw_Data_OS_23!$C$7:$C$4518,Raw_Data_OS_23!$G$7:$G$4518,"Paid/ Closed")="Paid/ Closed","Paid/ Closed", "Still_Outstanding")</f>
        <v>Still_Outstanding</v>
      </c>
      <c r="N247" s="33">
        <f>IF(_xlfn.XLOOKUP(C247,Raw_Data_Paid_23!$C$4:$C$2114,Raw_Data_Paid_23!$C$4:$C$2114,1)= 1,1,0)</f>
        <v>0</v>
      </c>
      <c r="O247" t="str">
        <f>IF(M247=$W$7,IF(AND(N247,_xlfn.XLOOKUP(C247,Raw_Data_OS_23!$C$7:$C$4518,Raw_Data_OS_23!$G$7:$G$4518,0)=G247),"A",IF(_xlfn.XLOOKUP(C247,Raw_Data_Paid_23!$C$4:$C$2114,Raw_Data_Paid_23!$C$4:$C$2114,"B1")="B1","B1","B2")),IF(_xlfn.XLOOKUP(C247,Raw_Data_Paid_23!$C$4:$C$2114,Raw_Data_Paid_23!$C$4:$C$2114,"C1")="C1","C1","C2"))</f>
        <v>B2</v>
      </c>
      <c r="P247" t="str">
        <f t="shared" si="53"/>
        <v>2020B2Motor Commercial</v>
      </c>
    </row>
    <row r="248" spans="3:16" x14ac:dyDescent="0.35">
      <c r="C248" s="6" t="s">
        <v>133</v>
      </c>
      <c r="D248" s="7" t="s">
        <v>3920</v>
      </c>
      <c r="E248" s="7" t="s">
        <v>3915</v>
      </c>
      <c r="F248" s="8" t="s">
        <v>3910</v>
      </c>
      <c r="G248" s="9">
        <v>35094</v>
      </c>
      <c r="H248" s="10">
        <v>2020</v>
      </c>
      <c r="I248" s="10">
        <v>2020</v>
      </c>
      <c r="J248" s="11" t="s">
        <v>11</v>
      </c>
      <c r="K248" s="12">
        <v>35094</v>
      </c>
      <c r="L248" s="12">
        <v>1</v>
      </c>
      <c r="M248" s="33" t="str">
        <f>IF(_xlfn.XLOOKUP(C248,Raw_Data_OS_23!$C$7:$C$4518,Raw_Data_OS_23!$G$7:$G$4518,"Paid/ Closed")="Paid/ Closed","Paid/ Closed", "Still_Outstanding")</f>
        <v>Still_Outstanding</v>
      </c>
      <c r="N248" s="33">
        <f>IF(_xlfn.XLOOKUP(C248,Raw_Data_Paid_23!$C$4:$C$2114,Raw_Data_Paid_23!$C$4:$C$2114,1)= 1,1,0)</f>
        <v>1</v>
      </c>
      <c r="O248" t="str">
        <f>IF(M248=$W$7,IF(AND(N248,_xlfn.XLOOKUP(C248,Raw_Data_OS_23!$C$7:$C$4518,Raw_Data_OS_23!$G$7:$G$4518,0)=G248),"A",IF(_xlfn.XLOOKUP(C248,Raw_Data_Paid_23!$C$4:$C$2114,Raw_Data_Paid_23!$C$4:$C$2114,"B1")="B1","B1","B2")),IF(_xlfn.XLOOKUP(C248,Raw_Data_Paid_23!$C$4:$C$2114,Raw_Data_Paid_23!$C$4:$C$2114,"C1")="C1","C1","C2"))</f>
        <v>B1</v>
      </c>
      <c r="P248" t="str">
        <f t="shared" si="53"/>
        <v>2020B1Motor Private</v>
      </c>
    </row>
    <row r="249" spans="3:16" x14ac:dyDescent="0.35">
      <c r="C249" s="6" t="s">
        <v>134</v>
      </c>
      <c r="D249" s="7" t="s">
        <v>4174</v>
      </c>
      <c r="E249" s="7" t="s">
        <v>4175</v>
      </c>
      <c r="F249" s="8" t="s">
        <v>3910</v>
      </c>
      <c r="G249" s="9">
        <v>99486.25</v>
      </c>
      <c r="H249" s="10">
        <v>2021</v>
      </c>
      <c r="I249" s="10">
        <v>2021</v>
      </c>
      <c r="J249" s="11" t="s">
        <v>21</v>
      </c>
      <c r="K249" s="12">
        <v>99486.25</v>
      </c>
      <c r="L249" s="12">
        <v>1</v>
      </c>
      <c r="M249" s="33" t="str">
        <f>IF(_xlfn.XLOOKUP(C249,Raw_Data_OS_23!$C$7:$C$4518,Raw_Data_OS_23!$G$7:$G$4518,"Paid/ Closed")="Paid/ Closed","Paid/ Closed", "Still_Outstanding")</f>
        <v>Still_Outstanding</v>
      </c>
      <c r="N249" s="33">
        <f>IF(_xlfn.XLOOKUP(C249,Raw_Data_Paid_23!$C$4:$C$2114,Raw_Data_Paid_23!$C$4:$C$2114,1)= 1,1,0)</f>
        <v>1</v>
      </c>
      <c r="O249" t="str">
        <f>IF(M249=$W$7,IF(AND(N249,_xlfn.XLOOKUP(C249,Raw_Data_OS_23!$C$7:$C$4518,Raw_Data_OS_23!$G$7:$G$4518,0)=G249),"A",IF(_xlfn.XLOOKUP(C249,Raw_Data_Paid_23!$C$4:$C$2114,Raw_Data_Paid_23!$C$4:$C$2114,"B1")="B1","B1","B2")),IF(_xlfn.XLOOKUP(C249,Raw_Data_Paid_23!$C$4:$C$2114,Raw_Data_Paid_23!$C$4:$C$2114,"C1")="C1","C1","C2"))</f>
        <v>B1</v>
      </c>
      <c r="P249" t="str">
        <f t="shared" si="53"/>
        <v>2021B1Motor Private</v>
      </c>
    </row>
    <row r="250" spans="3:16" x14ac:dyDescent="0.35">
      <c r="C250" s="6" t="s">
        <v>650</v>
      </c>
      <c r="D250" s="7" t="s">
        <v>4176</v>
      </c>
      <c r="E250" s="7" t="s">
        <v>4176</v>
      </c>
      <c r="F250" s="8" t="s">
        <v>3908</v>
      </c>
      <c r="G250" s="9">
        <v>6825</v>
      </c>
      <c r="H250" s="10">
        <v>2020</v>
      </c>
      <c r="I250" s="10">
        <v>2020</v>
      </c>
      <c r="J250" s="11" t="s">
        <v>11</v>
      </c>
      <c r="K250" s="12">
        <v>6825</v>
      </c>
      <c r="L250" s="12">
        <v>1</v>
      </c>
      <c r="M250" s="33" t="str">
        <f>IF(_xlfn.XLOOKUP(C250,Raw_Data_OS_23!$C$7:$C$4518,Raw_Data_OS_23!$G$7:$G$4518,"Paid/ Closed")="Paid/ Closed","Paid/ Closed", "Still_Outstanding")</f>
        <v>Still_Outstanding</v>
      </c>
      <c r="N250" s="33">
        <f>IF(_xlfn.XLOOKUP(C250,Raw_Data_Paid_23!$C$4:$C$2114,Raw_Data_Paid_23!$C$4:$C$2114,1)= 1,1,0)</f>
        <v>1</v>
      </c>
      <c r="O250" t="str">
        <f>IF(M250=$W$7,IF(AND(N250,_xlfn.XLOOKUP(C250,Raw_Data_OS_23!$C$7:$C$4518,Raw_Data_OS_23!$G$7:$G$4518,0)=G250),"A",IF(_xlfn.XLOOKUP(C250,Raw_Data_Paid_23!$C$4:$C$2114,Raw_Data_Paid_23!$C$4:$C$2114,"B1")="B1","B1","B2")),IF(_xlfn.XLOOKUP(C250,Raw_Data_Paid_23!$C$4:$C$2114,Raw_Data_Paid_23!$C$4:$C$2114,"C1")="C1","C1","C2"))</f>
        <v>B1</v>
      </c>
      <c r="P250" t="str">
        <f t="shared" si="53"/>
        <v>2020B1Motor Commercial</v>
      </c>
    </row>
    <row r="251" spans="3:16" x14ac:dyDescent="0.35">
      <c r="C251" s="6" t="s">
        <v>651</v>
      </c>
      <c r="D251" s="7" t="s">
        <v>3952</v>
      </c>
      <c r="E251" s="7" t="s">
        <v>4129</v>
      </c>
      <c r="F251" s="8" t="s">
        <v>3910</v>
      </c>
      <c r="G251" s="9">
        <v>100000</v>
      </c>
      <c r="H251" s="10">
        <v>2020</v>
      </c>
      <c r="I251" s="10">
        <v>2020</v>
      </c>
      <c r="J251" s="11" t="s">
        <v>11</v>
      </c>
      <c r="K251" s="12">
        <v>100000</v>
      </c>
      <c r="L251" s="12">
        <v>1</v>
      </c>
      <c r="M251" s="33" t="str">
        <f>IF(_xlfn.XLOOKUP(C251,Raw_Data_OS_23!$C$7:$C$4518,Raw_Data_OS_23!$G$7:$G$4518,"Paid/ Closed")="Paid/ Closed","Paid/ Closed", "Still_Outstanding")</f>
        <v>Still_Outstanding</v>
      </c>
      <c r="N251" s="33">
        <f>IF(_xlfn.XLOOKUP(C251,Raw_Data_Paid_23!$C$4:$C$2114,Raw_Data_Paid_23!$C$4:$C$2114,1)= 1,1,0)</f>
        <v>1</v>
      </c>
      <c r="O251" t="str">
        <f>IF(M251=$W$7,IF(AND(N251,_xlfn.XLOOKUP(C251,Raw_Data_OS_23!$C$7:$C$4518,Raw_Data_OS_23!$G$7:$G$4518,0)=G251),"A",IF(_xlfn.XLOOKUP(C251,Raw_Data_Paid_23!$C$4:$C$2114,Raw_Data_Paid_23!$C$4:$C$2114,"B1")="B1","B1","B2")),IF(_xlfn.XLOOKUP(C251,Raw_Data_Paid_23!$C$4:$C$2114,Raw_Data_Paid_23!$C$4:$C$2114,"C1")="C1","C1","C2"))</f>
        <v>B1</v>
      </c>
      <c r="P251" t="str">
        <f t="shared" si="53"/>
        <v>2020B1Motor Private</v>
      </c>
    </row>
    <row r="252" spans="3:16" x14ac:dyDescent="0.35">
      <c r="C252" s="6" t="s">
        <v>652</v>
      </c>
      <c r="D252" s="7" t="s">
        <v>4062</v>
      </c>
      <c r="E252" s="7" t="s">
        <v>4062</v>
      </c>
      <c r="F252" s="8" t="s">
        <v>3908</v>
      </c>
      <c r="G252" s="9">
        <v>2440</v>
      </c>
      <c r="H252" s="10">
        <v>2020</v>
      </c>
      <c r="I252" s="10">
        <v>2020</v>
      </c>
      <c r="J252" s="11" t="s">
        <v>33</v>
      </c>
      <c r="K252" s="12">
        <v>2440</v>
      </c>
      <c r="L252" s="12">
        <v>1</v>
      </c>
      <c r="M252" s="33" t="str">
        <f>IF(_xlfn.XLOOKUP(C252,Raw_Data_OS_23!$C$7:$C$4518,Raw_Data_OS_23!$G$7:$G$4518,"Paid/ Closed")="Paid/ Closed","Paid/ Closed", "Still_Outstanding")</f>
        <v>Still_Outstanding</v>
      </c>
      <c r="N252" s="33">
        <f>IF(_xlfn.XLOOKUP(C252,Raw_Data_Paid_23!$C$4:$C$2114,Raw_Data_Paid_23!$C$4:$C$2114,1)= 1,1,0)</f>
        <v>1</v>
      </c>
      <c r="O252" t="str">
        <f>IF(M252=$W$7,IF(AND(N252,_xlfn.XLOOKUP(C252,Raw_Data_OS_23!$C$7:$C$4518,Raw_Data_OS_23!$G$7:$G$4518,0)=G252),"A",IF(_xlfn.XLOOKUP(C252,Raw_Data_Paid_23!$C$4:$C$2114,Raw_Data_Paid_23!$C$4:$C$2114,"B1")="B1","B1","B2")),IF(_xlfn.XLOOKUP(C252,Raw_Data_Paid_23!$C$4:$C$2114,Raw_Data_Paid_23!$C$4:$C$2114,"C1")="C1","C1","C2"))</f>
        <v>B1</v>
      </c>
      <c r="P252" t="str">
        <f t="shared" si="53"/>
        <v>2020B1Motor Commercial</v>
      </c>
    </row>
    <row r="253" spans="3:16" x14ac:dyDescent="0.35">
      <c r="C253" s="6" t="s">
        <v>135</v>
      </c>
      <c r="D253" s="7" t="s">
        <v>4177</v>
      </c>
      <c r="E253" s="7" t="s">
        <v>4175</v>
      </c>
      <c r="F253" s="8" t="s">
        <v>3908</v>
      </c>
      <c r="G253" s="9">
        <v>18800</v>
      </c>
      <c r="H253" s="10">
        <v>2021</v>
      </c>
      <c r="I253" s="10">
        <v>2021</v>
      </c>
      <c r="J253" s="11" t="s">
        <v>21</v>
      </c>
      <c r="K253" s="12">
        <v>18800</v>
      </c>
      <c r="L253" s="12">
        <v>1</v>
      </c>
      <c r="M253" s="33" t="str">
        <f>IF(_xlfn.XLOOKUP(C253,Raw_Data_OS_23!$C$7:$C$4518,Raw_Data_OS_23!$G$7:$G$4518,"Paid/ Closed")="Paid/ Closed","Paid/ Closed", "Still_Outstanding")</f>
        <v>Still_Outstanding</v>
      </c>
      <c r="N253" s="33">
        <f>IF(_xlfn.XLOOKUP(C253,Raw_Data_Paid_23!$C$4:$C$2114,Raw_Data_Paid_23!$C$4:$C$2114,1)= 1,1,0)</f>
        <v>0</v>
      </c>
      <c r="O253" t="str">
        <f>IF(M253=$W$7,IF(AND(N253,_xlfn.XLOOKUP(C253,Raw_Data_OS_23!$C$7:$C$4518,Raw_Data_OS_23!$G$7:$G$4518,0)=G253),"A",IF(_xlfn.XLOOKUP(C253,Raw_Data_Paid_23!$C$4:$C$2114,Raw_Data_Paid_23!$C$4:$C$2114,"B1")="B1","B1","B2")),IF(_xlfn.XLOOKUP(C253,Raw_Data_Paid_23!$C$4:$C$2114,Raw_Data_Paid_23!$C$4:$C$2114,"C1")="C1","C1","C2"))</f>
        <v>B2</v>
      </c>
      <c r="P253" t="str">
        <f t="shared" si="53"/>
        <v>2021B2Motor Commercial</v>
      </c>
    </row>
    <row r="254" spans="3:16" x14ac:dyDescent="0.35">
      <c r="C254" s="6" t="s">
        <v>653</v>
      </c>
      <c r="D254" s="7" t="s">
        <v>4021</v>
      </c>
      <c r="E254" s="7" t="s">
        <v>4178</v>
      </c>
      <c r="F254" s="8" t="s">
        <v>3910</v>
      </c>
      <c r="G254" s="9">
        <v>53235</v>
      </c>
      <c r="H254" s="10">
        <v>2020</v>
      </c>
      <c r="I254" s="10">
        <v>2021</v>
      </c>
      <c r="J254" s="11" t="s">
        <v>11</v>
      </c>
      <c r="K254" s="12">
        <v>53235</v>
      </c>
      <c r="L254" s="12">
        <v>1</v>
      </c>
      <c r="M254" s="33" t="str">
        <f>IF(_xlfn.XLOOKUP(C254,Raw_Data_OS_23!$C$7:$C$4518,Raw_Data_OS_23!$G$7:$G$4518,"Paid/ Closed")="Paid/ Closed","Paid/ Closed", "Still_Outstanding")</f>
        <v>Still_Outstanding</v>
      </c>
      <c r="N254" s="33">
        <f>IF(_xlfn.XLOOKUP(C254,Raw_Data_Paid_23!$C$4:$C$2114,Raw_Data_Paid_23!$C$4:$C$2114,1)= 1,1,0)</f>
        <v>1</v>
      </c>
      <c r="O254" t="str">
        <f>IF(M254=$W$7,IF(AND(N254,_xlfn.XLOOKUP(C254,Raw_Data_OS_23!$C$7:$C$4518,Raw_Data_OS_23!$G$7:$G$4518,0)=G254),"A",IF(_xlfn.XLOOKUP(C254,Raw_Data_Paid_23!$C$4:$C$2114,Raw_Data_Paid_23!$C$4:$C$2114,"B1")="B1","B1","B2")),IF(_xlfn.XLOOKUP(C254,Raw_Data_Paid_23!$C$4:$C$2114,Raw_Data_Paid_23!$C$4:$C$2114,"C1")="C1","C1","C2"))</f>
        <v>B1</v>
      </c>
      <c r="P254" t="str">
        <f t="shared" si="53"/>
        <v>2020B1Motor Private</v>
      </c>
    </row>
    <row r="255" spans="3:16" x14ac:dyDescent="0.35">
      <c r="C255" s="6" t="s">
        <v>136</v>
      </c>
      <c r="D255" s="7" t="s">
        <v>3927</v>
      </c>
      <c r="E255" s="7" t="s">
        <v>4175</v>
      </c>
      <c r="F255" s="8" t="s">
        <v>3908</v>
      </c>
      <c r="G255" s="9">
        <v>3620</v>
      </c>
      <c r="H255" s="10">
        <v>2021</v>
      </c>
      <c r="I255" s="10">
        <v>2021</v>
      </c>
      <c r="J255" s="11" t="s">
        <v>21</v>
      </c>
      <c r="K255" s="12">
        <v>3620</v>
      </c>
      <c r="L255" s="12">
        <v>1</v>
      </c>
      <c r="M255" s="33" t="str">
        <f>IF(_xlfn.XLOOKUP(C255,Raw_Data_OS_23!$C$7:$C$4518,Raw_Data_OS_23!$G$7:$G$4518,"Paid/ Closed")="Paid/ Closed","Paid/ Closed", "Still_Outstanding")</f>
        <v>Still_Outstanding</v>
      </c>
      <c r="N255" s="33">
        <f>IF(_xlfn.XLOOKUP(C255,Raw_Data_Paid_23!$C$4:$C$2114,Raw_Data_Paid_23!$C$4:$C$2114,1)= 1,1,0)</f>
        <v>1</v>
      </c>
      <c r="O255" t="str">
        <f>IF(M255=$W$7,IF(AND(N255,_xlfn.XLOOKUP(C255,Raw_Data_OS_23!$C$7:$C$4518,Raw_Data_OS_23!$G$7:$G$4518,0)=G255),"A",IF(_xlfn.XLOOKUP(C255,Raw_Data_Paid_23!$C$4:$C$2114,Raw_Data_Paid_23!$C$4:$C$2114,"B1")="B1","B1","B2")),IF(_xlfn.XLOOKUP(C255,Raw_Data_Paid_23!$C$4:$C$2114,Raw_Data_Paid_23!$C$4:$C$2114,"C1")="C1","C1","C2"))</f>
        <v>A</v>
      </c>
      <c r="P255" t="str">
        <f t="shared" si="53"/>
        <v>2021AMotor Commercial</v>
      </c>
    </row>
    <row r="256" spans="3:16" x14ac:dyDescent="0.35">
      <c r="C256" s="6" t="s">
        <v>137</v>
      </c>
      <c r="D256" s="7" t="s">
        <v>3927</v>
      </c>
      <c r="E256" s="7" t="s">
        <v>4170</v>
      </c>
      <c r="F256" s="8" t="s">
        <v>3910</v>
      </c>
      <c r="G256" s="9">
        <v>7000</v>
      </c>
      <c r="H256" s="10">
        <v>2021</v>
      </c>
      <c r="I256" s="10">
        <v>2021</v>
      </c>
      <c r="J256" s="11" t="s">
        <v>21</v>
      </c>
      <c r="K256" s="12">
        <v>7000</v>
      </c>
      <c r="L256" s="12">
        <v>1</v>
      </c>
      <c r="M256" s="33" t="str">
        <f>IF(_xlfn.XLOOKUP(C256,Raw_Data_OS_23!$C$7:$C$4518,Raw_Data_OS_23!$G$7:$G$4518,"Paid/ Closed")="Paid/ Closed","Paid/ Closed", "Still_Outstanding")</f>
        <v>Still_Outstanding</v>
      </c>
      <c r="N256" s="33">
        <f>IF(_xlfn.XLOOKUP(C256,Raw_Data_Paid_23!$C$4:$C$2114,Raw_Data_Paid_23!$C$4:$C$2114,1)= 1,1,0)</f>
        <v>1</v>
      </c>
      <c r="O256" t="str">
        <f>IF(M256=$W$7,IF(AND(N256,_xlfn.XLOOKUP(C256,Raw_Data_OS_23!$C$7:$C$4518,Raw_Data_OS_23!$G$7:$G$4518,0)=G256),"A",IF(_xlfn.XLOOKUP(C256,Raw_Data_Paid_23!$C$4:$C$2114,Raw_Data_Paid_23!$C$4:$C$2114,"B1")="B1","B1","B2")),IF(_xlfn.XLOOKUP(C256,Raw_Data_Paid_23!$C$4:$C$2114,Raw_Data_Paid_23!$C$4:$C$2114,"C1")="C1","C1","C2"))</f>
        <v>B1</v>
      </c>
      <c r="P256" t="str">
        <f t="shared" si="53"/>
        <v>2021B1Motor Private</v>
      </c>
    </row>
    <row r="257" spans="3:16" x14ac:dyDescent="0.35">
      <c r="C257" s="6" t="s">
        <v>654</v>
      </c>
      <c r="D257" s="7" t="s">
        <v>4171</v>
      </c>
      <c r="E257" s="7" t="s">
        <v>4162</v>
      </c>
      <c r="F257" s="8" t="s">
        <v>3910</v>
      </c>
      <c r="G257" s="9">
        <v>125000</v>
      </c>
      <c r="H257" s="10">
        <v>2021</v>
      </c>
      <c r="I257" s="10">
        <v>2021</v>
      </c>
      <c r="J257" s="11" t="s">
        <v>21</v>
      </c>
      <c r="K257" s="12">
        <v>125000</v>
      </c>
      <c r="L257" s="12">
        <v>1</v>
      </c>
      <c r="M257" s="33" t="str">
        <f>IF(_xlfn.XLOOKUP(C257,Raw_Data_OS_23!$C$7:$C$4518,Raw_Data_OS_23!$G$7:$G$4518,"Paid/ Closed")="Paid/ Closed","Paid/ Closed", "Still_Outstanding")</f>
        <v>Still_Outstanding</v>
      </c>
      <c r="N257" s="33">
        <f>IF(_xlfn.XLOOKUP(C257,Raw_Data_Paid_23!$C$4:$C$2114,Raw_Data_Paid_23!$C$4:$C$2114,1)= 1,1,0)</f>
        <v>1</v>
      </c>
      <c r="O257" t="str">
        <f>IF(M257=$W$7,IF(AND(N257,_xlfn.XLOOKUP(C257,Raw_Data_OS_23!$C$7:$C$4518,Raw_Data_OS_23!$G$7:$G$4518,0)=G257),"A",IF(_xlfn.XLOOKUP(C257,Raw_Data_Paid_23!$C$4:$C$2114,Raw_Data_Paid_23!$C$4:$C$2114,"B1")="B1","B1","B2")),IF(_xlfn.XLOOKUP(C257,Raw_Data_Paid_23!$C$4:$C$2114,Raw_Data_Paid_23!$C$4:$C$2114,"C1")="C1","C1","C2"))</f>
        <v>B1</v>
      </c>
      <c r="P257" t="str">
        <f t="shared" si="53"/>
        <v>2021B1Motor Private</v>
      </c>
    </row>
    <row r="258" spans="3:16" x14ac:dyDescent="0.35">
      <c r="C258" s="6" t="s">
        <v>138</v>
      </c>
      <c r="D258" s="7" t="s">
        <v>4179</v>
      </c>
      <c r="E258" s="7" t="s">
        <v>4179</v>
      </c>
      <c r="F258" s="8" t="s">
        <v>3910</v>
      </c>
      <c r="G258" s="9">
        <v>47926</v>
      </c>
      <c r="H258" s="10">
        <v>2019</v>
      </c>
      <c r="I258" s="10">
        <v>2019</v>
      </c>
      <c r="J258" s="11" t="s">
        <v>25</v>
      </c>
      <c r="K258" s="12">
        <v>47926</v>
      </c>
      <c r="L258" s="12">
        <v>1</v>
      </c>
      <c r="M258" s="33" t="str">
        <f>IF(_xlfn.XLOOKUP(C258,Raw_Data_OS_23!$C$7:$C$4518,Raw_Data_OS_23!$G$7:$G$4518,"Paid/ Closed")="Paid/ Closed","Paid/ Closed", "Still_Outstanding")</f>
        <v>Paid/ Closed</v>
      </c>
      <c r="N258" s="33">
        <f>IF(_xlfn.XLOOKUP(C258,Raw_Data_Paid_23!$C$4:$C$2114,Raw_Data_Paid_23!$C$4:$C$2114,1)= 1,1,0)</f>
        <v>1</v>
      </c>
      <c r="O258" t="str">
        <f>IF(M258=$W$7,IF(AND(N258,_xlfn.XLOOKUP(C258,Raw_Data_OS_23!$C$7:$C$4518,Raw_Data_OS_23!$G$7:$G$4518,0)=G258),"A",IF(_xlfn.XLOOKUP(C258,Raw_Data_Paid_23!$C$4:$C$2114,Raw_Data_Paid_23!$C$4:$C$2114,"B1")="B1","B1","B2")),IF(_xlfn.XLOOKUP(C258,Raw_Data_Paid_23!$C$4:$C$2114,Raw_Data_Paid_23!$C$4:$C$2114,"C1")="C1","C1","C2"))</f>
        <v>C1</v>
      </c>
      <c r="P258" t="str">
        <f t="shared" si="53"/>
        <v>2019C1Motor Private</v>
      </c>
    </row>
    <row r="259" spans="3:16" x14ac:dyDescent="0.35">
      <c r="C259" s="6" t="s">
        <v>139</v>
      </c>
      <c r="D259" s="7" t="s">
        <v>4180</v>
      </c>
      <c r="E259" s="7" t="s">
        <v>4181</v>
      </c>
      <c r="F259" s="8" t="s">
        <v>3910</v>
      </c>
      <c r="G259" s="9">
        <v>40</v>
      </c>
      <c r="H259" s="10">
        <v>2019</v>
      </c>
      <c r="I259" s="10">
        <v>2019</v>
      </c>
      <c r="J259" s="11" t="s">
        <v>140</v>
      </c>
      <c r="K259" s="12">
        <v>40</v>
      </c>
      <c r="L259" s="12">
        <v>1</v>
      </c>
      <c r="M259" s="33" t="str">
        <f>IF(_xlfn.XLOOKUP(C259,Raw_Data_OS_23!$C$7:$C$4518,Raw_Data_OS_23!$G$7:$G$4518,"Paid/ Closed")="Paid/ Closed","Paid/ Closed", "Still_Outstanding")</f>
        <v>Paid/ Closed</v>
      </c>
      <c r="N259" s="33">
        <f>IF(_xlfn.XLOOKUP(C259,Raw_Data_Paid_23!$C$4:$C$2114,Raw_Data_Paid_23!$C$4:$C$2114,1)= 1,1,0)</f>
        <v>1</v>
      </c>
      <c r="O259" t="str">
        <f>IF(M259=$W$7,IF(AND(N259,_xlfn.XLOOKUP(C259,Raw_Data_OS_23!$C$7:$C$4518,Raw_Data_OS_23!$G$7:$G$4518,0)=G259),"A",IF(_xlfn.XLOOKUP(C259,Raw_Data_Paid_23!$C$4:$C$2114,Raw_Data_Paid_23!$C$4:$C$2114,"B1")="B1","B1","B2")),IF(_xlfn.XLOOKUP(C259,Raw_Data_Paid_23!$C$4:$C$2114,Raw_Data_Paid_23!$C$4:$C$2114,"C1")="C1","C1","C2"))</f>
        <v>C1</v>
      </c>
      <c r="P259" t="str">
        <f t="shared" si="53"/>
        <v>2019C1Motor Private</v>
      </c>
    </row>
    <row r="260" spans="3:16" x14ac:dyDescent="0.35">
      <c r="C260" s="6" t="s">
        <v>141</v>
      </c>
      <c r="D260" s="7" t="s">
        <v>4182</v>
      </c>
      <c r="E260" s="7" t="s">
        <v>4146</v>
      </c>
      <c r="F260" s="8" t="s">
        <v>3910</v>
      </c>
      <c r="G260" s="9">
        <v>5306</v>
      </c>
      <c r="H260" s="10">
        <v>2019</v>
      </c>
      <c r="I260" s="10">
        <v>2019</v>
      </c>
      <c r="J260" s="11" t="s">
        <v>140</v>
      </c>
      <c r="K260" s="12">
        <v>5306</v>
      </c>
      <c r="L260" s="12">
        <v>1</v>
      </c>
      <c r="M260" s="33" t="str">
        <f>IF(_xlfn.XLOOKUP(C260,Raw_Data_OS_23!$C$7:$C$4518,Raw_Data_OS_23!$G$7:$G$4518,"Paid/ Closed")="Paid/ Closed","Paid/ Closed", "Still_Outstanding")</f>
        <v>Paid/ Closed</v>
      </c>
      <c r="N260" s="33">
        <f>IF(_xlfn.XLOOKUP(C260,Raw_Data_Paid_23!$C$4:$C$2114,Raw_Data_Paid_23!$C$4:$C$2114,1)= 1,1,0)</f>
        <v>1</v>
      </c>
      <c r="O260" t="str">
        <f>IF(M260=$W$7,IF(AND(N260,_xlfn.XLOOKUP(C260,Raw_Data_OS_23!$C$7:$C$4518,Raw_Data_OS_23!$G$7:$G$4518,0)=G260),"A",IF(_xlfn.XLOOKUP(C260,Raw_Data_Paid_23!$C$4:$C$2114,Raw_Data_Paid_23!$C$4:$C$2114,"B1")="B1","B1","B2")),IF(_xlfn.XLOOKUP(C260,Raw_Data_Paid_23!$C$4:$C$2114,Raw_Data_Paid_23!$C$4:$C$2114,"C1")="C1","C1","C2"))</f>
        <v>C1</v>
      </c>
      <c r="P260" t="str">
        <f t="shared" si="53"/>
        <v>2019C1Motor Private</v>
      </c>
    </row>
    <row r="261" spans="3:16" x14ac:dyDescent="0.35">
      <c r="C261" s="6" t="s">
        <v>142</v>
      </c>
      <c r="D261" s="7" t="s">
        <v>4183</v>
      </c>
      <c r="E261" s="7" t="s">
        <v>4184</v>
      </c>
      <c r="F261" s="8" t="s">
        <v>3910</v>
      </c>
      <c r="G261" s="9">
        <v>160</v>
      </c>
      <c r="H261" s="10">
        <v>2019</v>
      </c>
      <c r="I261" s="10">
        <v>2019</v>
      </c>
      <c r="J261" s="11" t="s">
        <v>25</v>
      </c>
      <c r="K261" s="12">
        <v>160</v>
      </c>
      <c r="L261" s="12">
        <v>1</v>
      </c>
      <c r="M261" s="33" t="str">
        <f>IF(_xlfn.XLOOKUP(C261,Raw_Data_OS_23!$C$7:$C$4518,Raw_Data_OS_23!$G$7:$G$4518,"Paid/ Closed")="Paid/ Closed","Paid/ Closed", "Still_Outstanding")</f>
        <v>Paid/ Closed</v>
      </c>
      <c r="N261" s="33">
        <f>IF(_xlfn.XLOOKUP(C261,Raw_Data_Paid_23!$C$4:$C$2114,Raw_Data_Paid_23!$C$4:$C$2114,1)= 1,1,0)</f>
        <v>1</v>
      </c>
      <c r="O261" t="str">
        <f>IF(M261=$W$7,IF(AND(N261,_xlfn.XLOOKUP(C261,Raw_Data_OS_23!$C$7:$C$4518,Raw_Data_OS_23!$G$7:$G$4518,0)=G261),"A",IF(_xlfn.XLOOKUP(C261,Raw_Data_Paid_23!$C$4:$C$2114,Raw_Data_Paid_23!$C$4:$C$2114,"B1")="B1","B1","B2")),IF(_xlfn.XLOOKUP(C261,Raw_Data_Paid_23!$C$4:$C$2114,Raw_Data_Paid_23!$C$4:$C$2114,"C1")="C1","C1","C2"))</f>
        <v>C1</v>
      </c>
      <c r="P261" t="str">
        <f t="shared" si="53"/>
        <v>2019C1Motor Private</v>
      </c>
    </row>
    <row r="262" spans="3:16" x14ac:dyDescent="0.35">
      <c r="C262" s="6" t="s">
        <v>143</v>
      </c>
      <c r="D262" s="7" t="s">
        <v>4185</v>
      </c>
      <c r="E262" s="7" t="s">
        <v>4186</v>
      </c>
      <c r="F262" s="8" t="s">
        <v>3910</v>
      </c>
      <c r="G262" s="9">
        <v>2320</v>
      </c>
      <c r="H262" s="10">
        <v>2020</v>
      </c>
      <c r="I262" s="10">
        <v>2020</v>
      </c>
      <c r="J262" s="11" t="s">
        <v>28</v>
      </c>
      <c r="K262" s="12">
        <v>2320</v>
      </c>
      <c r="L262" s="12">
        <v>1</v>
      </c>
      <c r="M262" s="33" t="str">
        <f>IF(_xlfn.XLOOKUP(C262,Raw_Data_OS_23!$C$7:$C$4518,Raw_Data_OS_23!$G$7:$G$4518,"Paid/ Closed")="Paid/ Closed","Paid/ Closed", "Still_Outstanding")</f>
        <v>Still_Outstanding</v>
      </c>
      <c r="N262" s="33">
        <f>IF(_xlfn.XLOOKUP(C262,Raw_Data_Paid_23!$C$4:$C$2114,Raw_Data_Paid_23!$C$4:$C$2114,1)= 1,1,0)</f>
        <v>1</v>
      </c>
      <c r="O262" t="str">
        <f>IF(M262=$W$7,IF(AND(N262,_xlfn.XLOOKUP(C262,Raw_Data_OS_23!$C$7:$C$4518,Raw_Data_OS_23!$G$7:$G$4518,0)=G262),"A",IF(_xlfn.XLOOKUP(C262,Raw_Data_Paid_23!$C$4:$C$2114,Raw_Data_Paid_23!$C$4:$C$2114,"B1")="B1","B1","B2")),IF(_xlfn.XLOOKUP(C262,Raw_Data_Paid_23!$C$4:$C$2114,Raw_Data_Paid_23!$C$4:$C$2114,"C1")="C1","C1","C2"))</f>
        <v>A</v>
      </c>
      <c r="P262" t="str">
        <f t="shared" ref="P262:P325" si="54">H262&amp;O262&amp;F262</f>
        <v>2020AMotor Private</v>
      </c>
    </row>
    <row r="263" spans="3:16" x14ac:dyDescent="0.35">
      <c r="C263" s="6" t="s">
        <v>144</v>
      </c>
      <c r="D263" s="7" t="s">
        <v>4138</v>
      </c>
      <c r="E263" s="7" t="s">
        <v>4148</v>
      </c>
      <c r="F263" s="8" t="s">
        <v>3910</v>
      </c>
      <c r="G263" s="9">
        <v>3300</v>
      </c>
      <c r="H263" s="10">
        <v>2020</v>
      </c>
      <c r="I263" s="10">
        <v>2020</v>
      </c>
      <c r="J263" s="11" t="s">
        <v>28</v>
      </c>
      <c r="K263" s="12">
        <v>3300</v>
      </c>
      <c r="L263" s="12">
        <v>1</v>
      </c>
      <c r="M263" s="33" t="str">
        <f>IF(_xlfn.XLOOKUP(C263,Raw_Data_OS_23!$C$7:$C$4518,Raw_Data_OS_23!$G$7:$G$4518,"Paid/ Closed")="Paid/ Closed","Paid/ Closed", "Still_Outstanding")</f>
        <v>Still_Outstanding</v>
      </c>
      <c r="N263" s="33">
        <f>IF(_xlfn.XLOOKUP(C263,Raw_Data_Paid_23!$C$4:$C$2114,Raw_Data_Paid_23!$C$4:$C$2114,1)= 1,1,0)</f>
        <v>1</v>
      </c>
      <c r="O263" t="str">
        <f>IF(M263=$W$7,IF(AND(N263,_xlfn.XLOOKUP(C263,Raw_Data_OS_23!$C$7:$C$4518,Raw_Data_OS_23!$G$7:$G$4518,0)=G263),"A",IF(_xlfn.XLOOKUP(C263,Raw_Data_Paid_23!$C$4:$C$2114,Raw_Data_Paid_23!$C$4:$C$2114,"B1")="B1","B1","B2")),IF(_xlfn.XLOOKUP(C263,Raw_Data_Paid_23!$C$4:$C$2114,Raw_Data_Paid_23!$C$4:$C$2114,"C1")="C1","C1","C2"))</f>
        <v>B1</v>
      </c>
      <c r="P263" t="str">
        <f t="shared" si="54"/>
        <v>2020B1Motor Private</v>
      </c>
    </row>
    <row r="264" spans="3:16" x14ac:dyDescent="0.35">
      <c r="C264" s="6" t="s">
        <v>655</v>
      </c>
      <c r="D264" s="7" t="s">
        <v>4139</v>
      </c>
      <c r="E264" s="7" t="s">
        <v>3988</v>
      </c>
      <c r="F264" s="8" t="s">
        <v>3908</v>
      </c>
      <c r="G264" s="9">
        <v>1236</v>
      </c>
      <c r="H264" s="10">
        <v>2020</v>
      </c>
      <c r="I264" s="10">
        <v>2020</v>
      </c>
      <c r="J264" s="11" t="s">
        <v>33</v>
      </c>
      <c r="K264" s="12">
        <v>1236</v>
      </c>
      <c r="L264" s="12">
        <v>1</v>
      </c>
      <c r="M264" s="33" t="str">
        <f>IF(_xlfn.XLOOKUP(C264,Raw_Data_OS_23!$C$7:$C$4518,Raw_Data_OS_23!$G$7:$G$4518,"Paid/ Closed")="Paid/ Closed","Paid/ Closed", "Still_Outstanding")</f>
        <v>Still_Outstanding</v>
      </c>
      <c r="N264" s="33">
        <f>IF(_xlfn.XLOOKUP(C264,Raw_Data_Paid_23!$C$4:$C$2114,Raw_Data_Paid_23!$C$4:$C$2114,1)= 1,1,0)</f>
        <v>1</v>
      </c>
      <c r="O264" t="str">
        <f>IF(M264=$W$7,IF(AND(N264,_xlfn.XLOOKUP(C264,Raw_Data_OS_23!$C$7:$C$4518,Raw_Data_OS_23!$G$7:$G$4518,0)=G264),"A",IF(_xlfn.XLOOKUP(C264,Raw_Data_Paid_23!$C$4:$C$2114,Raw_Data_Paid_23!$C$4:$C$2114,"B1")="B1","B1","B2")),IF(_xlfn.XLOOKUP(C264,Raw_Data_Paid_23!$C$4:$C$2114,Raw_Data_Paid_23!$C$4:$C$2114,"C1")="C1","C1","C2"))</f>
        <v>B1</v>
      </c>
      <c r="P264" t="str">
        <f t="shared" si="54"/>
        <v>2020B1Motor Commercial</v>
      </c>
    </row>
    <row r="265" spans="3:16" x14ac:dyDescent="0.35">
      <c r="C265" s="6" t="s">
        <v>145</v>
      </c>
      <c r="D265" s="7" t="s">
        <v>4120</v>
      </c>
      <c r="E265" s="7" t="s">
        <v>4187</v>
      </c>
      <c r="F265" s="8" t="s">
        <v>3910</v>
      </c>
      <c r="G265" s="9">
        <v>90</v>
      </c>
      <c r="H265" s="10">
        <v>2020</v>
      </c>
      <c r="I265" s="10">
        <v>2020</v>
      </c>
      <c r="J265" s="11" t="s">
        <v>33</v>
      </c>
      <c r="K265" s="12">
        <v>90</v>
      </c>
      <c r="L265" s="12">
        <v>1</v>
      </c>
      <c r="M265" s="33" t="str">
        <f>IF(_xlfn.XLOOKUP(C265,Raw_Data_OS_23!$C$7:$C$4518,Raw_Data_OS_23!$G$7:$G$4518,"Paid/ Closed")="Paid/ Closed","Paid/ Closed", "Still_Outstanding")</f>
        <v>Still_Outstanding</v>
      </c>
      <c r="N265" s="33">
        <f>IF(_xlfn.XLOOKUP(C265,Raw_Data_Paid_23!$C$4:$C$2114,Raw_Data_Paid_23!$C$4:$C$2114,1)= 1,1,0)</f>
        <v>0</v>
      </c>
      <c r="O265" t="str">
        <f>IF(M265=$W$7,IF(AND(N265,_xlfn.XLOOKUP(C265,Raw_Data_OS_23!$C$7:$C$4518,Raw_Data_OS_23!$G$7:$G$4518,0)=G265),"A",IF(_xlfn.XLOOKUP(C265,Raw_Data_Paid_23!$C$4:$C$2114,Raw_Data_Paid_23!$C$4:$C$2114,"B1")="B1","B1","B2")),IF(_xlfn.XLOOKUP(C265,Raw_Data_Paid_23!$C$4:$C$2114,Raw_Data_Paid_23!$C$4:$C$2114,"C1")="C1","C1","C2"))</f>
        <v>B2</v>
      </c>
      <c r="P265" t="str">
        <f t="shared" si="54"/>
        <v>2020B2Motor Private</v>
      </c>
    </row>
    <row r="266" spans="3:16" x14ac:dyDescent="0.35">
      <c r="C266" s="6" t="s">
        <v>146</v>
      </c>
      <c r="D266" s="7" t="s">
        <v>4188</v>
      </c>
      <c r="E266" s="7" t="s">
        <v>4009</v>
      </c>
      <c r="F266" s="8" t="s">
        <v>3908</v>
      </c>
      <c r="G266" s="9">
        <v>175370</v>
      </c>
      <c r="H266" s="10">
        <v>2020</v>
      </c>
      <c r="I266" s="10">
        <v>2020</v>
      </c>
      <c r="J266" s="11" t="s">
        <v>33</v>
      </c>
      <c r="K266" s="12">
        <v>175370</v>
      </c>
      <c r="L266" s="12">
        <v>1</v>
      </c>
      <c r="M266" s="33" t="str">
        <f>IF(_xlfn.XLOOKUP(C266,Raw_Data_OS_23!$C$7:$C$4518,Raw_Data_OS_23!$G$7:$G$4518,"Paid/ Closed")="Paid/ Closed","Paid/ Closed", "Still_Outstanding")</f>
        <v>Still_Outstanding</v>
      </c>
      <c r="N266" s="33">
        <f>IF(_xlfn.XLOOKUP(C266,Raw_Data_Paid_23!$C$4:$C$2114,Raw_Data_Paid_23!$C$4:$C$2114,1)= 1,1,0)</f>
        <v>1</v>
      </c>
      <c r="O266" t="str">
        <f>IF(M266=$W$7,IF(AND(N266,_xlfn.XLOOKUP(C266,Raw_Data_OS_23!$C$7:$C$4518,Raw_Data_OS_23!$G$7:$G$4518,0)=G266),"A",IF(_xlfn.XLOOKUP(C266,Raw_Data_Paid_23!$C$4:$C$2114,Raw_Data_Paid_23!$C$4:$C$2114,"B1")="B1","B1","B2")),IF(_xlfn.XLOOKUP(C266,Raw_Data_Paid_23!$C$4:$C$2114,Raw_Data_Paid_23!$C$4:$C$2114,"C1")="C1","C1","C2"))</f>
        <v>B1</v>
      </c>
      <c r="P266" t="str">
        <f t="shared" si="54"/>
        <v>2020B1Motor Commercial</v>
      </c>
    </row>
    <row r="267" spans="3:16" x14ac:dyDescent="0.35">
      <c r="C267" s="6" t="s">
        <v>147</v>
      </c>
      <c r="D267" s="7" t="s">
        <v>3997</v>
      </c>
      <c r="E267" s="7" t="s">
        <v>4189</v>
      </c>
      <c r="F267" s="8" t="s">
        <v>3908</v>
      </c>
      <c r="G267" s="9">
        <v>50</v>
      </c>
      <c r="H267" s="10">
        <v>2020</v>
      </c>
      <c r="I267" s="10">
        <v>2020</v>
      </c>
      <c r="J267" s="11" t="s">
        <v>33</v>
      </c>
      <c r="K267" s="12">
        <v>50</v>
      </c>
      <c r="L267" s="12">
        <v>1</v>
      </c>
      <c r="M267" s="33" t="str">
        <f>IF(_xlfn.XLOOKUP(C267,Raw_Data_OS_23!$C$7:$C$4518,Raw_Data_OS_23!$G$7:$G$4518,"Paid/ Closed")="Paid/ Closed","Paid/ Closed", "Still_Outstanding")</f>
        <v>Still_Outstanding</v>
      </c>
      <c r="N267" s="33">
        <f>IF(_xlfn.XLOOKUP(C267,Raw_Data_Paid_23!$C$4:$C$2114,Raw_Data_Paid_23!$C$4:$C$2114,1)= 1,1,0)</f>
        <v>1</v>
      </c>
      <c r="O267" t="str">
        <f>IF(M267=$W$7,IF(AND(N267,_xlfn.XLOOKUP(C267,Raw_Data_OS_23!$C$7:$C$4518,Raw_Data_OS_23!$G$7:$G$4518,0)=G267),"A",IF(_xlfn.XLOOKUP(C267,Raw_Data_Paid_23!$C$4:$C$2114,Raw_Data_Paid_23!$C$4:$C$2114,"B1")="B1","B1","B2")),IF(_xlfn.XLOOKUP(C267,Raw_Data_Paid_23!$C$4:$C$2114,Raw_Data_Paid_23!$C$4:$C$2114,"C1")="C1","C1","C2"))</f>
        <v>B1</v>
      </c>
      <c r="P267" t="str">
        <f t="shared" si="54"/>
        <v>2020B1Motor Commercial</v>
      </c>
    </row>
    <row r="268" spans="3:16" x14ac:dyDescent="0.35">
      <c r="C268" s="6" t="s">
        <v>148</v>
      </c>
      <c r="D268" s="7" t="s">
        <v>4190</v>
      </c>
      <c r="E268" s="7" t="s">
        <v>4191</v>
      </c>
      <c r="F268" s="8" t="s">
        <v>3910</v>
      </c>
      <c r="G268" s="9">
        <v>810</v>
      </c>
      <c r="H268" s="10">
        <v>2020</v>
      </c>
      <c r="I268" s="10">
        <v>2020</v>
      </c>
      <c r="J268" s="11" t="s">
        <v>35</v>
      </c>
      <c r="K268" s="12">
        <v>810</v>
      </c>
      <c r="L268" s="12">
        <v>1</v>
      </c>
      <c r="M268" s="33" t="str">
        <f>IF(_xlfn.XLOOKUP(C268,Raw_Data_OS_23!$C$7:$C$4518,Raw_Data_OS_23!$G$7:$G$4518,"Paid/ Closed")="Paid/ Closed","Paid/ Closed", "Still_Outstanding")</f>
        <v>Still_Outstanding</v>
      </c>
      <c r="N268" s="33">
        <f>IF(_xlfn.XLOOKUP(C268,Raw_Data_Paid_23!$C$4:$C$2114,Raw_Data_Paid_23!$C$4:$C$2114,1)= 1,1,0)</f>
        <v>1</v>
      </c>
      <c r="O268" t="str">
        <f>IF(M268=$W$7,IF(AND(N268,_xlfn.XLOOKUP(C268,Raw_Data_OS_23!$C$7:$C$4518,Raw_Data_OS_23!$G$7:$G$4518,0)=G268),"A",IF(_xlfn.XLOOKUP(C268,Raw_Data_Paid_23!$C$4:$C$2114,Raw_Data_Paid_23!$C$4:$C$2114,"B1")="B1","B1","B2")),IF(_xlfn.XLOOKUP(C268,Raw_Data_Paid_23!$C$4:$C$2114,Raw_Data_Paid_23!$C$4:$C$2114,"C1")="C1","C1","C2"))</f>
        <v>B1</v>
      </c>
      <c r="P268" t="str">
        <f t="shared" si="54"/>
        <v>2020B1Motor Private</v>
      </c>
    </row>
    <row r="269" spans="3:16" x14ac:dyDescent="0.35">
      <c r="C269" s="6" t="s">
        <v>656</v>
      </c>
      <c r="D269" s="7" t="s">
        <v>3938</v>
      </c>
      <c r="E269" s="7" t="s">
        <v>3938</v>
      </c>
      <c r="F269" s="8" t="s">
        <v>3908</v>
      </c>
      <c r="G269" s="9">
        <v>5000</v>
      </c>
      <c r="H269" s="10">
        <v>2020</v>
      </c>
      <c r="I269" s="10">
        <v>2020</v>
      </c>
      <c r="J269" s="11" t="s">
        <v>28</v>
      </c>
      <c r="K269" s="12">
        <v>5000</v>
      </c>
      <c r="L269" s="12">
        <v>1</v>
      </c>
      <c r="M269" s="33" t="str">
        <f>IF(_xlfn.XLOOKUP(C269,Raw_Data_OS_23!$C$7:$C$4518,Raw_Data_OS_23!$G$7:$G$4518,"Paid/ Closed")="Paid/ Closed","Paid/ Closed", "Still_Outstanding")</f>
        <v>Still_Outstanding</v>
      </c>
      <c r="N269" s="33">
        <f>IF(_xlfn.XLOOKUP(C269,Raw_Data_Paid_23!$C$4:$C$2114,Raw_Data_Paid_23!$C$4:$C$2114,1)= 1,1,0)</f>
        <v>1</v>
      </c>
      <c r="O269" t="str">
        <f>IF(M269=$W$7,IF(AND(N269,_xlfn.XLOOKUP(C269,Raw_Data_OS_23!$C$7:$C$4518,Raw_Data_OS_23!$G$7:$G$4518,0)=G269),"A",IF(_xlfn.XLOOKUP(C269,Raw_Data_Paid_23!$C$4:$C$2114,Raw_Data_Paid_23!$C$4:$C$2114,"B1")="B1","B1","B2")),IF(_xlfn.XLOOKUP(C269,Raw_Data_Paid_23!$C$4:$C$2114,Raw_Data_Paid_23!$C$4:$C$2114,"C1")="C1","C1","C2"))</f>
        <v>B1</v>
      </c>
      <c r="P269" t="str">
        <f t="shared" si="54"/>
        <v>2020B1Motor Commercial</v>
      </c>
    </row>
    <row r="270" spans="3:16" x14ac:dyDescent="0.35">
      <c r="C270" s="6" t="s">
        <v>149</v>
      </c>
      <c r="D270" s="7" t="s">
        <v>4192</v>
      </c>
      <c r="E270" s="7" t="s">
        <v>4192</v>
      </c>
      <c r="F270" s="8" t="s">
        <v>3910</v>
      </c>
      <c r="G270" s="9">
        <v>29782</v>
      </c>
      <c r="H270" s="10">
        <v>2006</v>
      </c>
      <c r="I270" s="10">
        <v>2006</v>
      </c>
      <c r="J270" s="11" t="s">
        <v>150</v>
      </c>
      <c r="K270" s="12">
        <v>29782</v>
      </c>
      <c r="L270" s="12">
        <v>1</v>
      </c>
      <c r="M270" s="33" t="str">
        <f>IF(_xlfn.XLOOKUP(C270,Raw_Data_OS_23!$C$7:$C$4518,Raw_Data_OS_23!$G$7:$G$4518,"Paid/ Closed")="Paid/ Closed","Paid/ Closed", "Still_Outstanding")</f>
        <v>Still_Outstanding</v>
      </c>
      <c r="N270" s="33">
        <f>IF(_xlfn.XLOOKUP(C270,Raw_Data_Paid_23!$C$4:$C$2114,Raw_Data_Paid_23!$C$4:$C$2114,1)= 1,1,0)</f>
        <v>1</v>
      </c>
      <c r="O270" t="str">
        <f>IF(M270=$W$7,IF(AND(N270,_xlfn.XLOOKUP(C270,Raw_Data_OS_23!$C$7:$C$4518,Raw_Data_OS_23!$G$7:$G$4518,0)=G270),"A",IF(_xlfn.XLOOKUP(C270,Raw_Data_Paid_23!$C$4:$C$2114,Raw_Data_Paid_23!$C$4:$C$2114,"B1")="B1","B1","B2")),IF(_xlfn.XLOOKUP(C270,Raw_Data_Paid_23!$C$4:$C$2114,Raw_Data_Paid_23!$C$4:$C$2114,"C1")="C1","C1","C2"))</f>
        <v>B1</v>
      </c>
      <c r="P270" t="str">
        <f t="shared" si="54"/>
        <v>2006B1Motor Private</v>
      </c>
    </row>
    <row r="271" spans="3:16" x14ac:dyDescent="0.35">
      <c r="C271" s="6" t="s">
        <v>657</v>
      </c>
      <c r="D271" s="7" t="s">
        <v>4193</v>
      </c>
      <c r="E271" s="7" t="s">
        <v>4193</v>
      </c>
      <c r="F271" s="8" t="s">
        <v>658</v>
      </c>
      <c r="G271" s="9">
        <v>50000</v>
      </c>
      <c r="H271" s="10">
        <v>2011</v>
      </c>
      <c r="I271" s="10">
        <v>2011</v>
      </c>
      <c r="J271" s="11" t="s">
        <v>659</v>
      </c>
      <c r="K271" s="12">
        <v>50000</v>
      </c>
      <c r="L271" s="12">
        <v>1</v>
      </c>
      <c r="M271" s="33" t="str">
        <f>IF(_xlfn.XLOOKUP(C271,Raw_Data_OS_23!$C$7:$C$4518,Raw_Data_OS_23!$G$7:$G$4518,"Paid/ Closed")="Paid/ Closed","Paid/ Closed", "Still_Outstanding")</f>
        <v>Paid/ Closed</v>
      </c>
      <c r="N271" s="33">
        <f>IF(_xlfn.XLOOKUP(C271,Raw_Data_Paid_23!$C$4:$C$2114,Raw_Data_Paid_23!$C$4:$C$2114,1)= 1,1,0)</f>
        <v>1</v>
      </c>
      <c r="O271" t="str">
        <f>IF(M271=$W$7,IF(AND(N271,_xlfn.XLOOKUP(C271,Raw_Data_OS_23!$C$7:$C$4518,Raw_Data_OS_23!$G$7:$G$4518,0)=G271),"A",IF(_xlfn.XLOOKUP(C271,Raw_Data_Paid_23!$C$4:$C$2114,Raw_Data_Paid_23!$C$4:$C$2114,"B1")="B1","B1","B2")),IF(_xlfn.XLOOKUP(C271,Raw_Data_Paid_23!$C$4:$C$2114,Raw_Data_Paid_23!$C$4:$C$2114,"C1")="C1","C1","C2"))</f>
        <v>C1</v>
      </c>
      <c r="P271" t="str">
        <f t="shared" si="54"/>
        <v>2011C1Workmen's Compensation</v>
      </c>
    </row>
    <row r="272" spans="3:16" x14ac:dyDescent="0.35">
      <c r="C272" s="6" t="s">
        <v>660</v>
      </c>
      <c r="D272" s="7" t="s">
        <v>4194</v>
      </c>
      <c r="E272" s="7" t="s">
        <v>4194</v>
      </c>
      <c r="F272" s="8" t="s">
        <v>4195</v>
      </c>
      <c r="G272" s="9">
        <v>20000</v>
      </c>
      <c r="H272" s="10">
        <v>2014</v>
      </c>
      <c r="I272" s="10">
        <v>2014</v>
      </c>
      <c r="J272" s="11" t="s">
        <v>661</v>
      </c>
      <c r="K272" s="12">
        <v>1960</v>
      </c>
      <c r="L272" s="12">
        <v>1</v>
      </c>
      <c r="M272" s="33" t="str">
        <f>IF(_xlfn.XLOOKUP(C272,Raw_Data_OS_23!$C$7:$C$4518,Raw_Data_OS_23!$G$7:$G$4518,"Paid/ Closed")="Paid/ Closed","Paid/ Closed", "Still_Outstanding")</f>
        <v>Still_Outstanding</v>
      </c>
      <c r="N272" s="33">
        <f>IF(_xlfn.XLOOKUP(C272,Raw_Data_Paid_23!$C$4:$C$2114,Raw_Data_Paid_23!$C$4:$C$2114,1)= 1,1,0)</f>
        <v>1</v>
      </c>
      <c r="O272" t="str">
        <f>IF(M272=$W$7,IF(AND(N272,_xlfn.XLOOKUP(C272,Raw_Data_OS_23!$C$7:$C$4518,Raw_Data_OS_23!$G$7:$G$4518,0)=G272),"A",IF(_xlfn.XLOOKUP(C272,Raw_Data_Paid_23!$C$4:$C$2114,Raw_Data_Paid_23!$C$4:$C$2114,"B1")="B1","B1","B2")),IF(_xlfn.XLOOKUP(C272,Raw_Data_Paid_23!$C$4:$C$2114,Raw_Data_Paid_23!$C$4:$C$2114,"C1")="C1","C1","C2"))</f>
        <v>B1</v>
      </c>
      <c r="P272" t="str">
        <f t="shared" si="54"/>
        <v>2014B1Engineering</v>
      </c>
    </row>
    <row r="273" spans="3:16" x14ac:dyDescent="0.35">
      <c r="C273" s="6" t="s">
        <v>662</v>
      </c>
      <c r="D273" s="7" t="s">
        <v>4196</v>
      </c>
      <c r="E273" s="7" t="s">
        <v>4196</v>
      </c>
      <c r="F273" s="8" t="s">
        <v>4195</v>
      </c>
      <c r="G273" s="9">
        <v>1000</v>
      </c>
      <c r="H273" s="10">
        <v>2014</v>
      </c>
      <c r="I273" s="10">
        <v>2014</v>
      </c>
      <c r="J273" s="11" t="s">
        <v>661</v>
      </c>
      <c r="K273" s="12">
        <v>43</v>
      </c>
      <c r="L273" s="12">
        <v>1</v>
      </c>
      <c r="M273" s="33" t="str">
        <f>IF(_xlfn.XLOOKUP(C273,Raw_Data_OS_23!$C$7:$C$4518,Raw_Data_OS_23!$G$7:$G$4518,"Paid/ Closed")="Paid/ Closed","Paid/ Closed", "Still_Outstanding")</f>
        <v>Still_Outstanding</v>
      </c>
      <c r="N273" s="33">
        <f>IF(_xlfn.XLOOKUP(C273,Raw_Data_Paid_23!$C$4:$C$2114,Raw_Data_Paid_23!$C$4:$C$2114,1)= 1,1,0)</f>
        <v>1</v>
      </c>
      <c r="O273" t="str">
        <f>IF(M273=$W$7,IF(AND(N273,_xlfn.XLOOKUP(C273,Raw_Data_OS_23!$C$7:$C$4518,Raw_Data_OS_23!$G$7:$G$4518,0)=G273),"A",IF(_xlfn.XLOOKUP(C273,Raw_Data_Paid_23!$C$4:$C$2114,Raw_Data_Paid_23!$C$4:$C$2114,"B1")="B1","B1","B2")),IF(_xlfn.XLOOKUP(C273,Raw_Data_Paid_23!$C$4:$C$2114,Raw_Data_Paid_23!$C$4:$C$2114,"C1")="C1","C1","C2"))</f>
        <v>B1</v>
      </c>
      <c r="P273" t="str">
        <f t="shared" si="54"/>
        <v>2014B1Engineering</v>
      </c>
    </row>
    <row r="274" spans="3:16" x14ac:dyDescent="0.35">
      <c r="C274" s="6" t="s">
        <v>151</v>
      </c>
      <c r="D274" s="7" t="s">
        <v>4197</v>
      </c>
      <c r="E274" s="7" t="s">
        <v>4197</v>
      </c>
      <c r="F274" s="8" t="s">
        <v>4195</v>
      </c>
      <c r="G274" s="9">
        <v>1190018</v>
      </c>
      <c r="H274" s="10">
        <v>2013</v>
      </c>
      <c r="I274" s="10">
        <v>2013</v>
      </c>
      <c r="J274" s="11" t="s">
        <v>153</v>
      </c>
      <c r="K274" s="12">
        <v>370</v>
      </c>
      <c r="L274" s="12">
        <v>1</v>
      </c>
      <c r="M274" s="33" t="str">
        <f>IF(_xlfn.XLOOKUP(C274,Raw_Data_OS_23!$C$7:$C$4518,Raw_Data_OS_23!$G$7:$G$4518,"Paid/ Closed")="Paid/ Closed","Paid/ Closed", "Still_Outstanding")</f>
        <v>Still_Outstanding</v>
      </c>
      <c r="N274" s="33">
        <f>IF(_xlfn.XLOOKUP(C274,Raw_Data_Paid_23!$C$4:$C$2114,Raw_Data_Paid_23!$C$4:$C$2114,1)= 1,1,0)</f>
        <v>1</v>
      </c>
      <c r="O274" t="str">
        <f>IF(M274=$W$7,IF(AND(N274,_xlfn.XLOOKUP(C274,Raw_Data_OS_23!$C$7:$C$4518,Raw_Data_OS_23!$G$7:$G$4518,0)=G274),"A",IF(_xlfn.XLOOKUP(C274,Raw_Data_Paid_23!$C$4:$C$2114,Raw_Data_Paid_23!$C$4:$C$2114,"B1")="B1","B1","B2")),IF(_xlfn.XLOOKUP(C274,Raw_Data_Paid_23!$C$4:$C$2114,Raw_Data_Paid_23!$C$4:$C$2114,"C1")="C1","C1","C2"))</f>
        <v>B1</v>
      </c>
      <c r="P274" t="str">
        <f t="shared" si="54"/>
        <v>2013B1Engineering</v>
      </c>
    </row>
    <row r="275" spans="3:16" x14ac:dyDescent="0.35">
      <c r="C275" s="6" t="s">
        <v>663</v>
      </c>
      <c r="D275" s="7" t="s">
        <v>4198</v>
      </c>
      <c r="E275" s="7" t="s">
        <v>4198</v>
      </c>
      <c r="F275" s="8" t="s">
        <v>4199</v>
      </c>
      <c r="G275" s="9">
        <v>226415.3333</v>
      </c>
      <c r="H275" s="10">
        <v>2012</v>
      </c>
      <c r="I275" s="10">
        <v>2012</v>
      </c>
      <c r="J275" s="11" t="s">
        <v>45</v>
      </c>
      <c r="K275" s="12">
        <v>226415.3333</v>
      </c>
      <c r="L275" s="12">
        <v>1</v>
      </c>
      <c r="M275" s="33" t="str">
        <f>IF(_xlfn.XLOOKUP(C275,Raw_Data_OS_23!$C$7:$C$4518,Raw_Data_OS_23!$G$7:$G$4518,"Paid/ Closed")="Paid/ Closed","Paid/ Closed", "Still_Outstanding")</f>
        <v>Still_Outstanding</v>
      </c>
      <c r="N275" s="33">
        <f>IF(_xlfn.XLOOKUP(C275,Raw_Data_Paid_23!$C$4:$C$2114,Raw_Data_Paid_23!$C$4:$C$2114,1)= 1,1,0)</f>
        <v>1</v>
      </c>
      <c r="O275" t="str">
        <f>IF(M275=$W$7,IF(AND(N275,_xlfn.XLOOKUP(C275,Raw_Data_OS_23!$C$7:$C$4518,Raw_Data_OS_23!$G$7:$G$4518,0)=G275),"A",IF(_xlfn.XLOOKUP(C275,Raw_Data_Paid_23!$C$4:$C$2114,Raw_Data_Paid_23!$C$4:$C$2114,"B1")="B1","B1","B2")),IF(_xlfn.XLOOKUP(C275,Raw_Data_Paid_23!$C$4:$C$2114,Raw_Data_Paid_23!$C$4:$C$2114,"C1")="C1","C1","C2"))</f>
        <v>B1</v>
      </c>
      <c r="P275" t="str">
        <f t="shared" si="54"/>
        <v>2012B1Theft</v>
      </c>
    </row>
    <row r="276" spans="3:16" x14ac:dyDescent="0.35">
      <c r="C276" s="6" t="s">
        <v>665</v>
      </c>
      <c r="D276" s="7" t="s">
        <v>4200</v>
      </c>
      <c r="E276" s="7" t="s">
        <v>4200</v>
      </c>
      <c r="F276" s="8" t="s">
        <v>4195</v>
      </c>
      <c r="G276" s="9">
        <v>100000</v>
      </c>
      <c r="H276" s="10">
        <v>2011</v>
      </c>
      <c r="I276" s="10">
        <v>2011</v>
      </c>
      <c r="J276" s="11" t="s">
        <v>659</v>
      </c>
      <c r="K276" s="12">
        <v>23200</v>
      </c>
      <c r="L276" s="12">
        <v>1</v>
      </c>
      <c r="M276" s="33" t="str">
        <f>IF(_xlfn.XLOOKUP(C276,Raw_Data_OS_23!$C$7:$C$4518,Raw_Data_OS_23!$G$7:$G$4518,"Paid/ Closed")="Paid/ Closed","Paid/ Closed", "Still_Outstanding")</f>
        <v>Still_Outstanding</v>
      </c>
      <c r="N276" s="33">
        <f>IF(_xlfn.XLOOKUP(C276,Raw_Data_Paid_23!$C$4:$C$2114,Raw_Data_Paid_23!$C$4:$C$2114,1)= 1,1,0)</f>
        <v>1</v>
      </c>
      <c r="O276" t="str">
        <f>IF(M276=$W$7,IF(AND(N276,_xlfn.XLOOKUP(C276,Raw_Data_OS_23!$C$7:$C$4518,Raw_Data_OS_23!$G$7:$G$4518,0)=G276),"A",IF(_xlfn.XLOOKUP(C276,Raw_Data_Paid_23!$C$4:$C$2114,Raw_Data_Paid_23!$C$4:$C$2114,"B1")="B1","B1","B2")),IF(_xlfn.XLOOKUP(C276,Raw_Data_Paid_23!$C$4:$C$2114,Raw_Data_Paid_23!$C$4:$C$2114,"C1")="C1","C1","C2"))</f>
        <v>B1</v>
      </c>
      <c r="P276" t="str">
        <f t="shared" si="54"/>
        <v>2011B1Engineering</v>
      </c>
    </row>
    <row r="277" spans="3:16" x14ac:dyDescent="0.35">
      <c r="C277" s="6" t="s">
        <v>666</v>
      </c>
      <c r="D277" s="7" t="s">
        <v>4201</v>
      </c>
      <c r="E277" s="7" t="s">
        <v>4201</v>
      </c>
      <c r="F277" s="8" t="s">
        <v>4195</v>
      </c>
      <c r="G277" s="9">
        <v>87140</v>
      </c>
      <c r="H277" s="10">
        <v>2016</v>
      </c>
      <c r="I277" s="10">
        <v>2016</v>
      </c>
      <c r="J277" s="11" t="s">
        <v>667</v>
      </c>
      <c r="K277" s="12">
        <v>2378.92</v>
      </c>
      <c r="L277" s="12">
        <v>1</v>
      </c>
      <c r="M277" s="33" t="str">
        <f>IF(_xlfn.XLOOKUP(C277,Raw_Data_OS_23!$C$7:$C$4518,Raw_Data_OS_23!$G$7:$G$4518,"Paid/ Closed")="Paid/ Closed","Paid/ Closed", "Still_Outstanding")</f>
        <v>Still_Outstanding</v>
      </c>
      <c r="N277" s="33">
        <f>IF(_xlfn.XLOOKUP(C277,Raw_Data_Paid_23!$C$4:$C$2114,Raw_Data_Paid_23!$C$4:$C$2114,1)= 1,1,0)</f>
        <v>1</v>
      </c>
      <c r="O277" t="str">
        <f>IF(M277=$W$7,IF(AND(N277,_xlfn.XLOOKUP(C277,Raw_Data_OS_23!$C$7:$C$4518,Raw_Data_OS_23!$G$7:$G$4518,0)=G277),"A",IF(_xlfn.XLOOKUP(C277,Raw_Data_Paid_23!$C$4:$C$2114,Raw_Data_Paid_23!$C$4:$C$2114,"B1")="B1","B1","B2")),IF(_xlfn.XLOOKUP(C277,Raw_Data_Paid_23!$C$4:$C$2114,Raw_Data_Paid_23!$C$4:$C$2114,"C1")="C1","C1","C2"))</f>
        <v>A</v>
      </c>
      <c r="P277" t="str">
        <f t="shared" si="54"/>
        <v>2016AEngineering</v>
      </c>
    </row>
    <row r="278" spans="3:16" x14ac:dyDescent="0.35">
      <c r="C278" s="6" t="s">
        <v>668</v>
      </c>
      <c r="D278" s="7" t="s">
        <v>4202</v>
      </c>
      <c r="E278" s="7" t="s">
        <v>4202</v>
      </c>
      <c r="F278" s="8" t="s">
        <v>658</v>
      </c>
      <c r="G278" s="9">
        <v>150000</v>
      </c>
      <c r="H278" s="10">
        <v>2017</v>
      </c>
      <c r="I278" s="10">
        <v>2017</v>
      </c>
      <c r="J278" s="11" t="s">
        <v>669</v>
      </c>
      <c r="K278" s="12">
        <v>150000</v>
      </c>
      <c r="L278" s="12">
        <v>1</v>
      </c>
      <c r="M278" s="33" t="str">
        <f>IF(_xlfn.XLOOKUP(C278,Raw_Data_OS_23!$C$7:$C$4518,Raw_Data_OS_23!$G$7:$G$4518,"Paid/ Closed")="Paid/ Closed","Paid/ Closed", "Still_Outstanding")</f>
        <v>Still_Outstanding</v>
      </c>
      <c r="N278" s="33">
        <f>IF(_xlfn.XLOOKUP(C278,Raw_Data_Paid_23!$C$4:$C$2114,Raw_Data_Paid_23!$C$4:$C$2114,1)= 1,1,0)</f>
        <v>1</v>
      </c>
      <c r="O278" t="str">
        <f>IF(M278=$W$7,IF(AND(N278,_xlfn.XLOOKUP(C278,Raw_Data_OS_23!$C$7:$C$4518,Raw_Data_OS_23!$G$7:$G$4518,0)=G278),"A",IF(_xlfn.XLOOKUP(C278,Raw_Data_Paid_23!$C$4:$C$2114,Raw_Data_Paid_23!$C$4:$C$2114,"B1")="B1","B1","B2")),IF(_xlfn.XLOOKUP(C278,Raw_Data_Paid_23!$C$4:$C$2114,Raw_Data_Paid_23!$C$4:$C$2114,"C1")="C1","C1","C2"))</f>
        <v>B1</v>
      </c>
      <c r="P278" t="str">
        <f t="shared" si="54"/>
        <v>2017B1Workmen's Compensation</v>
      </c>
    </row>
    <row r="279" spans="3:16" x14ac:dyDescent="0.35">
      <c r="C279" s="6" t="s">
        <v>670</v>
      </c>
      <c r="D279" s="7" t="s">
        <v>4203</v>
      </c>
      <c r="E279" s="7" t="s">
        <v>4203</v>
      </c>
      <c r="F279" s="8" t="s">
        <v>658</v>
      </c>
      <c r="G279" s="9">
        <v>1000</v>
      </c>
      <c r="H279" s="10">
        <v>2017</v>
      </c>
      <c r="I279" s="10">
        <v>2017</v>
      </c>
      <c r="J279" s="11" t="s">
        <v>671</v>
      </c>
      <c r="K279" s="12">
        <v>1000</v>
      </c>
      <c r="L279" s="12">
        <v>1</v>
      </c>
      <c r="M279" s="33" t="str">
        <f>IF(_xlfn.XLOOKUP(C279,Raw_Data_OS_23!$C$7:$C$4518,Raw_Data_OS_23!$G$7:$G$4518,"Paid/ Closed")="Paid/ Closed","Paid/ Closed", "Still_Outstanding")</f>
        <v>Paid/ Closed</v>
      </c>
      <c r="N279" s="33">
        <f>IF(_xlfn.XLOOKUP(C279,Raw_Data_Paid_23!$C$4:$C$2114,Raw_Data_Paid_23!$C$4:$C$2114,1)= 1,1,0)</f>
        <v>1</v>
      </c>
      <c r="O279" t="str">
        <f>IF(M279=$W$7,IF(AND(N279,_xlfn.XLOOKUP(C279,Raw_Data_OS_23!$C$7:$C$4518,Raw_Data_OS_23!$G$7:$G$4518,0)=G279),"A",IF(_xlfn.XLOOKUP(C279,Raw_Data_Paid_23!$C$4:$C$2114,Raw_Data_Paid_23!$C$4:$C$2114,"B1")="B1","B1","B2")),IF(_xlfn.XLOOKUP(C279,Raw_Data_Paid_23!$C$4:$C$2114,Raw_Data_Paid_23!$C$4:$C$2114,"C1")="C1","C1","C2"))</f>
        <v>C1</v>
      </c>
      <c r="P279" t="str">
        <f t="shared" si="54"/>
        <v>2017C1Workmen's Compensation</v>
      </c>
    </row>
    <row r="280" spans="3:16" x14ac:dyDescent="0.35">
      <c r="C280" s="6" t="s">
        <v>672</v>
      </c>
      <c r="D280" s="7" t="s">
        <v>4061</v>
      </c>
      <c r="E280" s="7" t="s">
        <v>4061</v>
      </c>
      <c r="F280" s="8" t="s">
        <v>3910</v>
      </c>
      <c r="G280" s="9">
        <v>5000</v>
      </c>
      <c r="H280" s="10">
        <v>2020</v>
      </c>
      <c r="I280" s="10">
        <v>2020</v>
      </c>
      <c r="J280" s="11" t="s">
        <v>28</v>
      </c>
      <c r="K280" s="12">
        <v>5000</v>
      </c>
      <c r="L280" s="12">
        <v>1</v>
      </c>
      <c r="M280" s="33" t="str">
        <f>IF(_xlfn.XLOOKUP(C280,Raw_Data_OS_23!$C$7:$C$4518,Raw_Data_OS_23!$G$7:$G$4518,"Paid/ Closed")="Paid/ Closed","Paid/ Closed", "Still_Outstanding")</f>
        <v>Still_Outstanding</v>
      </c>
      <c r="N280" s="33">
        <f>IF(_xlfn.XLOOKUP(C280,Raw_Data_Paid_23!$C$4:$C$2114,Raw_Data_Paid_23!$C$4:$C$2114,1)= 1,1,0)</f>
        <v>1</v>
      </c>
      <c r="O280" t="str">
        <f>IF(M280=$W$7,IF(AND(N280,_xlfn.XLOOKUP(C280,Raw_Data_OS_23!$C$7:$C$4518,Raw_Data_OS_23!$G$7:$G$4518,0)=G280),"A",IF(_xlfn.XLOOKUP(C280,Raw_Data_Paid_23!$C$4:$C$2114,Raw_Data_Paid_23!$C$4:$C$2114,"B1")="B1","B1","B2")),IF(_xlfn.XLOOKUP(C280,Raw_Data_Paid_23!$C$4:$C$2114,Raw_Data_Paid_23!$C$4:$C$2114,"C1")="C1","C1","C2"))</f>
        <v>B1</v>
      </c>
      <c r="P280" t="str">
        <f t="shared" si="54"/>
        <v>2020B1Motor Private</v>
      </c>
    </row>
    <row r="281" spans="3:16" x14ac:dyDescent="0.35">
      <c r="C281" s="6" t="s">
        <v>673</v>
      </c>
      <c r="D281" s="7" t="s">
        <v>4204</v>
      </c>
      <c r="E281" s="7" t="s">
        <v>4204</v>
      </c>
      <c r="F281" s="8" t="s">
        <v>658</v>
      </c>
      <c r="G281" s="9">
        <v>10000</v>
      </c>
      <c r="H281" s="10">
        <v>2018</v>
      </c>
      <c r="I281" s="10">
        <v>2018</v>
      </c>
      <c r="J281" s="11" t="s">
        <v>674</v>
      </c>
      <c r="K281" s="12">
        <v>10000</v>
      </c>
      <c r="L281" s="12">
        <v>1</v>
      </c>
      <c r="M281" s="33" t="str">
        <f>IF(_xlfn.XLOOKUP(C281,Raw_Data_OS_23!$C$7:$C$4518,Raw_Data_OS_23!$G$7:$G$4518,"Paid/ Closed")="Paid/ Closed","Paid/ Closed", "Still_Outstanding")</f>
        <v>Paid/ Closed</v>
      </c>
      <c r="N281" s="33">
        <f>IF(_xlfn.XLOOKUP(C281,Raw_Data_Paid_23!$C$4:$C$2114,Raw_Data_Paid_23!$C$4:$C$2114,1)= 1,1,0)</f>
        <v>1</v>
      </c>
      <c r="O281" t="str">
        <f>IF(M281=$W$7,IF(AND(N281,_xlfn.XLOOKUP(C281,Raw_Data_OS_23!$C$7:$C$4518,Raw_Data_OS_23!$G$7:$G$4518,0)=G281),"A",IF(_xlfn.XLOOKUP(C281,Raw_Data_Paid_23!$C$4:$C$2114,Raw_Data_Paid_23!$C$4:$C$2114,"B1")="B1","B1","B2")),IF(_xlfn.XLOOKUP(C281,Raw_Data_Paid_23!$C$4:$C$2114,Raw_Data_Paid_23!$C$4:$C$2114,"C1")="C1","C1","C2"))</f>
        <v>C1</v>
      </c>
      <c r="P281" t="str">
        <f t="shared" si="54"/>
        <v>2018C1Workmen's Compensation</v>
      </c>
    </row>
    <row r="282" spans="3:16" x14ac:dyDescent="0.35">
      <c r="C282" s="6" t="s">
        <v>675</v>
      </c>
      <c r="D282" s="7" t="s">
        <v>4205</v>
      </c>
      <c r="E282" s="7" t="s">
        <v>4205</v>
      </c>
      <c r="F282" s="8" t="s">
        <v>658</v>
      </c>
      <c r="G282" s="9">
        <v>10000</v>
      </c>
      <c r="H282" s="10">
        <v>2018</v>
      </c>
      <c r="I282" s="10">
        <v>2018</v>
      </c>
      <c r="J282" s="11" t="s">
        <v>674</v>
      </c>
      <c r="K282" s="12">
        <v>10000</v>
      </c>
      <c r="L282" s="12">
        <v>1</v>
      </c>
      <c r="M282" s="33" t="str">
        <f>IF(_xlfn.XLOOKUP(C282,Raw_Data_OS_23!$C$7:$C$4518,Raw_Data_OS_23!$G$7:$G$4518,"Paid/ Closed")="Paid/ Closed","Paid/ Closed", "Still_Outstanding")</f>
        <v>Paid/ Closed</v>
      </c>
      <c r="N282" s="33">
        <f>IF(_xlfn.XLOOKUP(C282,Raw_Data_Paid_23!$C$4:$C$2114,Raw_Data_Paid_23!$C$4:$C$2114,1)= 1,1,0)</f>
        <v>1</v>
      </c>
      <c r="O282" t="str">
        <f>IF(M282=$W$7,IF(AND(N282,_xlfn.XLOOKUP(C282,Raw_Data_OS_23!$C$7:$C$4518,Raw_Data_OS_23!$G$7:$G$4518,0)=G282),"A",IF(_xlfn.XLOOKUP(C282,Raw_Data_Paid_23!$C$4:$C$2114,Raw_Data_Paid_23!$C$4:$C$2114,"B1")="B1","B1","B2")),IF(_xlfn.XLOOKUP(C282,Raw_Data_Paid_23!$C$4:$C$2114,Raw_Data_Paid_23!$C$4:$C$2114,"C1")="C1","C1","C2"))</f>
        <v>C1</v>
      </c>
      <c r="P282" t="str">
        <f t="shared" si="54"/>
        <v>2018C1Workmen's Compensation</v>
      </c>
    </row>
    <row r="283" spans="3:16" x14ac:dyDescent="0.35">
      <c r="C283" s="6" t="s">
        <v>676</v>
      </c>
      <c r="D283" s="7" t="s">
        <v>4206</v>
      </c>
      <c r="E283" s="7" t="s">
        <v>4206</v>
      </c>
      <c r="F283" s="8" t="s">
        <v>658</v>
      </c>
      <c r="G283" s="9">
        <v>10000</v>
      </c>
      <c r="H283" s="10">
        <v>2018</v>
      </c>
      <c r="I283" s="10">
        <v>2018</v>
      </c>
      <c r="J283" s="11" t="s">
        <v>674</v>
      </c>
      <c r="K283" s="12">
        <v>10000</v>
      </c>
      <c r="L283" s="12">
        <v>1</v>
      </c>
      <c r="M283" s="33" t="str">
        <f>IF(_xlfn.XLOOKUP(C283,Raw_Data_OS_23!$C$7:$C$4518,Raw_Data_OS_23!$G$7:$G$4518,"Paid/ Closed")="Paid/ Closed","Paid/ Closed", "Still_Outstanding")</f>
        <v>Paid/ Closed</v>
      </c>
      <c r="N283" s="33">
        <f>IF(_xlfn.XLOOKUP(C283,Raw_Data_Paid_23!$C$4:$C$2114,Raw_Data_Paid_23!$C$4:$C$2114,1)= 1,1,0)</f>
        <v>1</v>
      </c>
      <c r="O283" t="str">
        <f>IF(M283=$W$7,IF(AND(N283,_xlfn.XLOOKUP(C283,Raw_Data_OS_23!$C$7:$C$4518,Raw_Data_OS_23!$G$7:$G$4518,0)=G283),"A",IF(_xlfn.XLOOKUP(C283,Raw_Data_Paid_23!$C$4:$C$2114,Raw_Data_Paid_23!$C$4:$C$2114,"B1")="B1","B1","B2")),IF(_xlfn.XLOOKUP(C283,Raw_Data_Paid_23!$C$4:$C$2114,Raw_Data_Paid_23!$C$4:$C$2114,"C1")="C1","C1","C2"))</f>
        <v>C1</v>
      </c>
      <c r="P283" t="str">
        <f t="shared" si="54"/>
        <v>2018C1Workmen's Compensation</v>
      </c>
    </row>
    <row r="284" spans="3:16" x14ac:dyDescent="0.35">
      <c r="C284" s="6" t="s">
        <v>677</v>
      </c>
      <c r="D284" s="7" t="s">
        <v>4207</v>
      </c>
      <c r="E284" s="7" t="s">
        <v>4207</v>
      </c>
      <c r="F284" s="8" t="s">
        <v>4195</v>
      </c>
      <c r="G284" s="9">
        <v>739035.38029999996</v>
      </c>
      <c r="H284" s="10">
        <v>2018</v>
      </c>
      <c r="I284" s="10">
        <v>2018</v>
      </c>
      <c r="J284" s="11" t="s">
        <v>674</v>
      </c>
      <c r="K284" s="12">
        <v>-399478.58399999997</v>
      </c>
      <c r="L284" s="12">
        <v>1</v>
      </c>
      <c r="M284" s="33" t="str">
        <f>IF(_xlfn.XLOOKUP(C284,Raw_Data_OS_23!$C$7:$C$4518,Raw_Data_OS_23!$G$7:$G$4518,"Paid/ Closed")="Paid/ Closed","Paid/ Closed", "Still_Outstanding")</f>
        <v>Still_Outstanding</v>
      </c>
      <c r="N284" s="33">
        <f>IF(_xlfn.XLOOKUP(C284,Raw_Data_Paid_23!$C$4:$C$2114,Raw_Data_Paid_23!$C$4:$C$2114,1)= 1,1,0)</f>
        <v>1</v>
      </c>
      <c r="O284" t="str">
        <f>IF(M284=$W$7,IF(AND(N284,_xlfn.XLOOKUP(C284,Raw_Data_OS_23!$C$7:$C$4518,Raw_Data_OS_23!$G$7:$G$4518,0)=G284),"A",IF(_xlfn.XLOOKUP(C284,Raw_Data_Paid_23!$C$4:$C$2114,Raw_Data_Paid_23!$C$4:$C$2114,"B1")="B1","B1","B2")),IF(_xlfn.XLOOKUP(C284,Raw_Data_Paid_23!$C$4:$C$2114,Raw_Data_Paid_23!$C$4:$C$2114,"C1")="C1","C1","C2"))</f>
        <v>B1</v>
      </c>
      <c r="P284" t="str">
        <f t="shared" si="54"/>
        <v>2018B1Engineering</v>
      </c>
    </row>
    <row r="285" spans="3:16" x14ac:dyDescent="0.35">
      <c r="C285" s="6" t="s">
        <v>678</v>
      </c>
      <c r="D285" s="7" t="s">
        <v>4208</v>
      </c>
      <c r="E285" s="7" t="s">
        <v>4208</v>
      </c>
      <c r="F285" s="8" t="s">
        <v>4195</v>
      </c>
      <c r="G285" s="9">
        <v>2</v>
      </c>
      <c r="H285" s="10">
        <v>2017</v>
      </c>
      <c r="I285" s="10">
        <v>2017</v>
      </c>
      <c r="J285" s="11" t="s">
        <v>671</v>
      </c>
      <c r="K285" s="12">
        <v>0.1</v>
      </c>
      <c r="L285" s="12">
        <v>1</v>
      </c>
      <c r="M285" s="33" t="str">
        <f>IF(_xlfn.XLOOKUP(C285,Raw_Data_OS_23!$C$7:$C$4518,Raw_Data_OS_23!$G$7:$G$4518,"Paid/ Closed")="Paid/ Closed","Paid/ Closed", "Still_Outstanding")</f>
        <v>Still_Outstanding</v>
      </c>
      <c r="N285" s="33">
        <f>IF(_xlfn.XLOOKUP(C285,Raw_Data_Paid_23!$C$4:$C$2114,Raw_Data_Paid_23!$C$4:$C$2114,1)= 1,1,0)</f>
        <v>1</v>
      </c>
      <c r="O285" t="str">
        <f>IF(M285=$W$7,IF(AND(N285,_xlfn.XLOOKUP(C285,Raw_Data_OS_23!$C$7:$C$4518,Raw_Data_OS_23!$G$7:$G$4518,0)=G285),"A",IF(_xlfn.XLOOKUP(C285,Raw_Data_Paid_23!$C$4:$C$2114,Raw_Data_Paid_23!$C$4:$C$2114,"B1")="B1","B1","B2")),IF(_xlfn.XLOOKUP(C285,Raw_Data_Paid_23!$C$4:$C$2114,Raw_Data_Paid_23!$C$4:$C$2114,"C1")="C1","C1","C2"))</f>
        <v>A</v>
      </c>
      <c r="P285" t="str">
        <f t="shared" si="54"/>
        <v>2017AEngineering</v>
      </c>
    </row>
    <row r="286" spans="3:16" x14ac:dyDescent="0.35">
      <c r="C286" s="6" t="s">
        <v>679</v>
      </c>
      <c r="D286" s="7" t="s">
        <v>4209</v>
      </c>
      <c r="E286" s="7" t="s">
        <v>4209</v>
      </c>
      <c r="F286" s="8" t="s">
        <v>658</v>
      </c>
      <c r="G286" s="9">
        <v>20000</v>
      </c>
      <c r="H286" s="10">
        <v>2018</v>
      </c>
      <c r="I286" s="10">
        <v>2018</v>
      </c>
      <c r="J286" s="11" t="s">
        <v>49</v>
      </c>
      <c r="K286" s="12">
        <v>20000</v>
      </c>
      <c r="L286" s="12">
        <v>1</v>
      </c>
      <c r="M286" s="33" t="str">
        <f>IF(_xlfn.XLOOKUP(C286,Raw_Data_OS_23!$C$7:$C$4518,Raw_Data_OS_23!$G$7:$G$4518,"Paid/ Closed")="Paid/ Closed","Paid/ Closed", "Still_Outstanding")</f>
        <v>Paid/ Closed</v>
      </c>
      <c r="N286" s="33">
        <f>IF(_xlfn.XLOOKUP(C286,Raw_Data_Paid_23!$C$4:$C$2114,Raw_Data_Paid_23!$C$4:$C$2114,1)= 1,1,0)</f>
        <v>1</v>
      </c>
      <c r="O286" t="str">
        <f>IF(M286=$W$7,IF(AND(N286,_xlfn.XLOOKUP(C286,Raw_Data_OS_23!$C$7:$C$4518,Raw_Data_OS_23!$G$7:$G$4518,0)=G286),"A",IF(_xlfn.XLOOKUP(C286,Raw_Data_Paid_23!$C$4:$C$2114,Raw_Data_Paid_23!$C$4:$C$2114,"B1")="B1","B1","B2")),IF(_xlfn.XLOOKUP(C286,Raw_Data_Paid_23!$C$4:$C$2114,Raw_Data_Paid_23!$C$4:$C$2114,"C1")="C1","C1","C2"))</f>
        <v>C1</v>
      </c>
      <c r="P286" t="str">
        <f t="shared" si="54"/>
        <v>2018C1Workmen's Compensation</v>
      </c>
    </row>
    <row r="287" spans="3:16" x14ac:dyDescent="0.35">
      <c r="C287" s="6" t="s">
        <v>680</v>
      </c>
      <c r="D287" s="7" t="s">
        <v>4210</v>
      </c>
      <c r="E287" s="7" t="s">
        <v>4210</v>
      </c>
      <c r="F287" s="8" t="s">
        <v>658</v>
      </c>
      <c r="G287" s="9">
        <v>1000</v>
      </c>
      <c r="H287" s="10">
        <v>2019</v>
      </c>
      <c r="I287" s="10">
        <v>2019</v>
      </c>
      <c r="J287" s="11" t="s">
        <v>681</v>
      </c>
      <c r="K287" s="12">
        <v>1000</v>
      </c>
      <c r="L287" s="12">
        <v>1</v>
      </c>
      <c r="M287" s="33" t="str">
        <f>IF(_xlfn.XLOOKUP(C287,Raw_Data_OS_23!$C$7:$C$4518,Raw_Data_OS_23!$G$7:$G$4518,"Paid/ Closed")="Paid/ Closed","Paid/ Closed", "Still_Outstanding")</f>
        <v>Paid/ Closed</v>
      </c>
      <c r="N287" s="33">
        <f>IF(_xlfn.XLOOKUP(C287,Raw_Data_Paid_23!$C$4:$C$2114,Raw_Data_Paid_23!$C$4:$C$2114,1)= 1,1,0)</f>
        <v>1</v>
      </c>
      <c r="O287" t="str">
        <f>IF(M287=$W$7,IF(AND(N287,_xlfn.XLOOKUP(C287,Raw_Data_OS_23!$C$7:$C$4518,Raw_Data_OS_23!$G$7:$G$4518,0)=G287),"A",IF(_xlfn.XLOOKUP(C287,Raw_Data_Paid_23!$C$4:$C$2114,Raw_Data_Paid_23!$C$4:$C$2114,"B1")="B1","B1","B2")),IF(_xlfn.XLOOKUP(C287,Raw_Data_Paid_23!$C$4:$C$2114,Raw_Data_Paid_23!$C$4:$C$2114,"C1")="C1","C1","C2"))</f>
        <v>C1</v>
      </c>
      <c r="P287" t="str">
        <f t="shared" si="54"/>
        <v>2019C1Workmen's Compensation</v>
      </c>
    </row>
    <row r="288" spans="3:16" x14ac:dyDescent="0.35">
      <c r="C288" s="6" t="s">
        <v>682</v>
      </c>
      <c r="D288" s="7" t="s">
        <v>4211</v>
      </c>
      <c r="E288" s="7" t="s">
        <v>4211</v>
      </c>
      <c r="F288" s="8" t="s">
        <v>658</v>
      </c>
      <c r="G288" s="9">
        <v>1000</v>
      </c>
      <c r="H288" s="10">
        <v>2019</v>
      </c>
      <c r="I288" s="10">
        <v>2019</v>
      </c>
      <c r="J288" s="11" t="s">
        <v>681</v>
      </c>
      <c r="K288" s="12">
        <v>1000</v>
      </c>
      <c r="L288" s="12">
        <v>1</v>
      </c>
      <c r="M288" s="33" t="str">
        <f>IF(_xlfn.XLOOKUP(C288,Raw_Data_OS_23!$C$7:$C$4518,Raw_Data_OS_23!$G$7:$G$4518,"Paid/ Closed")="Paid/ Closed","Paid/ Closed", "Still_Outstanding")</f>
        <v>Paid/ Closed</v>
      </c>
      <c r="N288" s="33">
        <f>IF(_xlfn.XLOOKUP(C288,Raw_Data_Paid_23!$C$4:$C$2114,Raw_Data_Paid_23!$C$4:$C$2114,1)= 1,1,0)</f>
        <v>1</v>
      </c>
      <c r="O288" t="str">
        <f>IF(M288=$W$7,IF(AND(N288,_xlfn.XLOOKUP(C288,Raw_Data_OS_23!$C$7:$C$4518,Raw_Data_OS_23!$G$7:$G$4518,0)=G288),"A",IF(_xlfn.XLOOKUP(C288,Raw_Data_Paid_23!$C$4:$C$2114,Raw_Data_Paid_23!$C$4:$C$2114,"B1")="B1","B1","B2")),IF(_xlfn.XLOOKUP(C288,Raw_Data_Paid_23!$C$4:$C$2114,Raw_Data_Paid_23!$C$4:$C$2114,"C1")="C1","C1","C2"))</f>
        <v>C1</v>
      </c>
      <c r="P288" t="str">
        <f t="shared" si="54"/>
        <v>2019C1Workmen's Compensation</v>
      </c>
    </row>
    <row r="289" spans="3:16" x14ac:dyDescent="0.35">
      <c r="C289" s="6" t="s">
        <v>683</v>
      </c>
      <c r="D289" s="7" t="s">
        <v>4212</v>
      </c>
      <c r="E289" s="7" t="s">
        <v>4212</v>
      </c>
      <c r="F289" s="8" t="s">
        <v>4195</v>
      </c>
      <c r="G289" s="9">
        <v>86</v>
      </c>
      <c r="H289" s="10">
        <v>2018</v>
      </c>
      <c r="I289" s="10">
        <v>2018</v>
      </c>
      <c r="J289" s="11" t="s">
        <v>684</v>
      </c>
      <c r="K289" s="12">
        <v>2.88</v>
      </c>
      <c r="L289" s="12">
        <v>1</v>
      </c>
      <c r="M289" s="33" t="str">
        <f>IF(_xlfn.XLOOKUP(C289,Raw_Data_OS_23!$C$7:$C$4518,Raw_Data_OS_23!$G$7:$G$4518,"Paid/ Closed")="Paid/ Closed","Paid/ Closed", "Still_Outstanding")</f>
        <v>Still_Outstanding</v>
      </c>
      <c r="N289" s="33">
        <f>IF(_xlfn.XLOOKUP(C289,Raw_Data_Paid_23!$C$4:$C$2114,Raw_Data_Paid_23!$C$4:$C$2114,1)= 1,1,0)</f>
        <v>1</v>
      </c>
      <c r="O289" t="str">
        <f>IF(M289=$W$7,IF(AND(N289,_xlfn.XLOOKUP(C289,Raw_Data_OS_23!$C$7:$C$4518,Raw_Data_OS_23!$G$7:$G$4518,0)=G289),"A",IF(_xlfn.XLOOKUP(C289,Raw_Data_Paid_23!$C$4:$C$2114,Raw_Data_Paid_23!$C$4:$C$2114,"B1")="B1","B1","B2")),IF(_xlfn.XLOOKUP(C289,Raw_Data_Paid_23!$C$4:$C$2114,Raw_Data_Paid_23!$C$4:$C$2114,"C1")="C1","C1","C2"))</f>
        <v>B1</v>
      </c>
      <c r="P289" t="str">
        <f t="shared" si="54"/>
        <v>2018B1Engineering</v>
      </c>
    </row>
    <row r="290" spans="3:16" x14ac:dyDescent="0.35">
      <c r="C290" s="6" t="s">
        <v>685</v>
      </c>
      <c r="D290" s="7" t="s">
        <v>4213</v>
      </c>
      <c r="E290" s="7" t="s">
        <v>4213</v>
      </c>
      <c r="F290" s="8" t="s">
        <v>4214</v>
      </c>
      <c r="G290" s="9">
        <v>5000</v>
      </c>
      <c r="H290" s="10">
        <v>2019</v>
      </c>
      <c r="I290" s="10">
        <v>2019</v>
      </c>
      <c r="J290" s="11" t="s">
        <v>51</v>
      </c>
      <c r="K290" s="12">
        <v>5000</v>
      </c>
      <c r="L290" s="12">
        <v>1</v>
      </c>
      <c r="M290" s="33" t="str">
        <f>IF(_xlfn.XLOOKUP(C290,Raw_Data_OS_23!$C$7:$C$4518,Raw_Data_OS_23!$G$7:$G$4518,"Paid/ Closed")="Paid/ Closed","Paid/ Closed", "Still_Outstanding")</f>
        <v>Paid/ Closed</v>
      </c>
      <c r="N290" s="33">
        <f>IF(_xlfn.XLOOKUP(C290,Raw_Data_Paid_23!$C$4:$C$2114,Raw_Data_Paid_23!$C$4:$C$2114,1)= 1,1,0)</f>
        <v>1</v>
      </c>
      <c r="O290" t="str">
        <f>IF(M290=$W$7,IF(AND(N290,_xlfn.XLOOKUP(C290,Raw_Data_OS_23!$C$7:$C$4518,Raw_Data_OS_23!$G$7:$G$4518,0)=G290),"A",IF(_xlfn.XLOOKUP(C290,Raw_Data_Paid_23!$C$4:$C$2114,Raw_Data_Paid_23!$C$4:$C$2114,"B1")="B1","B1","B2")),IF(_xlfn.XLOOKUP(C290,Raw_Data_Paid_23!$C$4:$C$2114,Raw_Data_Paid_23!$C$4:$C$2114,"C1")="C1","C1","C2"))</f>
        <v>C1</v>
      </c>
      <c r="P290" t="str">
        <f t="shared" si="54"/>
        <v>2019C1Liability</v>
      </c>
    </row>
    <row r="291" spans="3:16" x14ac:dyDescent="0.35">
      <c r="C291" s="6" t="s">
        <v>686</v>
      </c>
      <c r="D291" s="7" t="s">
        <v>3987</v>
      </c>
      <c r="E291" s="7" t="s">
        <v>3987</v>
      </c>
      <c r="F291" s="8" t="s">
        <v>3910</v>
      </c>
      <c r="G291" s="9">
        <v>6500</v>
      </c>
      <c r="H291" s="10">
        <v>2020</v>
      </c>
      <c r="I291" s="10">
        <v>2020</v>
      </c>
      <c r="J291" s="11" t="s">
        <v>33</v>
      </c>
      <c r="K291" s="12">
        <v>6500</v>
      </c>
      <c r="L291" s="12">
        <v>1</v>
      </c>
      <c r="M291" s="33" t="str">
        <f>IF(_xlfn.XLOOKUP(C291,Raw_Data_OS_23!$C$7:$C$4518,Raw_Data_OS_23!$G$7:$G$4518,"Paid/ Closed")="Paid/ Closed","Paid/ Closed", "Still_Outstanding")</f>
        <v>Still_Outstanding</v>
      </c>
      <c r="N291" s="33">
        <f>IF(_xlfn.XLOOKUP(C291,Raw_Data_Paid_23!$C$4:$C$2114,Raw_Data_Paid_23!$C$4:$C$2114,1)= 1,1,0)</f>
        <v>1</v>
      </c>
      <c r="O291" t="str">
        <f>IF(M291=$W$7,IF(AND(N291,_xlfn.XLOOKUP(C291,Raw_Data_OS_23!$C$7:$C$4518,Raw_Data_OS_23!$G$7:$G$4518,0)=G291),"A",IF(_xlfn.XLOOKUP(C291,Raw_Data_Paid_23!$C$4:$C$2114,Raw_Data_Paid_23!$C$4:$C$2114,"B1")="B1","B1","B2")),IF(_xlfn.XLOOKUP(C291,Raw_Data_Paid_23!$C$4:$C$2114,Raw_Data_Paid_23!$C$4:$C$2114,"C1")="C1","C1","C2"))</f>
        <v>B1</v>
      </c>
      <c r="P291" t="str">
        <f t="shared" si="54"/>
        <v>2020B1Motor Private</v>
      </c>
    </row>
    <row r="292" spans="3:16" x14ac:dyDescent="0.35">
      <c r="C292" s="6" t="s">
        <v>687</v>
      </c>
      <c r="D292" s="7" t="s">
        <v>3978</v>
      </c>
      <c r="E292" s="7" t="s">
        <v>3978</v>
      </c>
      <c r="F292" s="8" t="s">
        <v>658</v>
      </c>
      <c r="G292" s="9">
        <v>324561.40350000001</v>
      </c>
      <c r="H292" s="10">
        <v>2019</v>
      </c>
      <c r="I292" s="10">
        <v>2019</v>
      </c>
      <c r="J292" s="11" t="s">
        <v>51</v>
      </c>
      <c r="K292" s="12">
        <v>324561.40350000001</v>
      </c>
      <c r="L292" s="12">
        <v>1</v>
      </c>
      <c r="M292" s="33" t="str">
        <f>IF(_xlfn.XLOOKUP(C292,Raw_Data_OS_23!$C$7:$C$4518,Raw_Data_OS_23!$G$7:$G$4518,"Paid/ Closed")="Paid/ Closed","Paid/ Closed", "Still_Outstanding")</f>
        <v>Still_Outstanding</v>
      </c>
      <c r="N292" s="33">
        <f>IF(_xlfn.XLOOKUP(C292,Raw_Data_Paid_23!$C$4:$C$2114,Raw_Data_Paid_23!$C$4:$C$2114,1)= 1,1,0)</f>
        <v>1</v>
      </c>
      <c r="O292" t="str">
        <f>IF(M292=$W$7,IF(AND(N292,_xlfn.XLOOKUP(C292,Raw_Data_OS_23!$C$7:$C$4518,Raw_Data_OS_23!$G$7:$G$4518,0)=G292),"A",IF(_xlfn.XLOOKUP(C292,Raw_Data_Paid_23!$C$4:$C$2114,Raw_Data_Paid_23!$C$4:$C$2114,"B1")="B1","B1","B2")),IF(_xlfn.XLOOKUP(C292,Raw_Data_Paid_23!$C$4:$C$2114,Raw_Data_Paid_23!$C$4:$C$2114,"C1")="C1","C1","C2"))</f>
        <v>B1</v>
      </c>
      <c r="P292" t="str">
        <f t="shared" si="54"/>
        <v>2019B1Workmen's Compensation</v>
      </c>
    </row>
    <row r="293" spans="3:16" x14ac:dyDescent="0.35">
      <c r="C293" s="6" t="s">
        <v>688</v>
      </c>
      <c r="D293" s="7" t="s">
        <v>4215</v>
      </c>
      <c r="E293" s="7" t="s">
        <v>4215</v>
      </c>
      <c r="F293" s="8" t="s">
        <v>3908</v>
      </c>
      <c r="G293" s="9">
        <v>3000</v>
      </c>
      <c r="H293" s="10">
        <v>2019</v>
      </c>
      <c r="I293" s="10">
        <v>2019</v>
      </c>
      <c r="J293" s="11" t="s">
        <v>140</v>
      </c>
      <c r="K293" s="12">
        <v>3000</v>
      </c>
      <c r="L293" s="12">
        <v>1</v>
      </c>
      <c r="M293" s="33" t="str">
        <f>IF(_xlfn.XLOOKUP(C293,Raw_Data_OS_23!$C$7:$C$4518,Raw_Data_OS_23!$G$7:$G$4518,"Paid/ Closed")="Paid/ Closed","Paid/ Closed", "Still_Outstanding")</f>
        <v>Paid/ Closed</v>
      </c>
      <c r="N293" s="33">
        <f>IF(_xlfn.XLOOKUP(C293,Raw_Data_Paid_23!$C$4:$C$2114,Raw_Data_Paid_23!$C$4:$C$2114,1)= 1,1,0)</f>
        <v>1</v>
      </c>
      <c r="O293" t="str">
        <f>IF(M293=$W$7,IF(AND(N293,_xlfn.XLOOKUP(C293,Raw_Data_OS_23!$C$7:$C$4518,Raw_Data_OS_23!$G$7:$G$4518,0)=G293),"A",IF(_xlfn.XLOOKUP(C293,Raw_Data_Paid_23!$C$4:$C$2114,Raw_Data_Paid_23!$C$4:$C$2114,"B1")="B1","B1","B2")),IF(_xlfn.XLOOKUP(C293,Raw_Data_Paid_23!$C$4:$C$2114,Raw_Data_Paid_23!$C$4:$C$2114,"C1")="C1","C1","C2"))</f>
        <v>C1</v>
      </c>
      <c r="P293" t="str">
        <f t="shared" si="54"/>
        <v>2019C1Motor Commercial</v>
      </c>
    </row>
    <row r="294" spans="3:16" x14ac:dyDescent="0.35">
      <c r="C294" s="6" t="s">
        <v>689</v>
      </c>
      <c r="D294" s="7" t="s">
        <v>4216</v>
      </c>
      <c r="E294" s="7" t="s">
        <v>4216</v>
      </c>
      <c r="F294" s="8" t="s">
        <v>3908</v>
      </c>
      <c r="G294" s="9">
        <v>232606.6667</v>
      </c>
      <c r="H294" s="10">
        <v>2019</v>
      </c>
      <c r="I294" s="10">
        <v>2019</v>
      </c>
      <c r="J294" s="11" t="s">
        <v>140</v>
      </c>
      <c r="K294" s="12">
        <v>232606.6667</v>
      </c>
      <c r="L294" s="12">
        <v>1</v>
      </c>
      <c r="M294" s="33" t="str">
        <f>IF(_xlfn.XLOOKUP(C294,Raw_Data_OS_23!$C$7:$C$4518,Raw_Data_OS_23!$G$7:$G$4518,"Paid/ Closed")="Paid/ Closed","Paid/ Closed", "Still_Outstanding")</f>
        <v>Paid/ Closed</v>
      </c>
      <c r="N294" s="33">
        <f>IF(_xlfn.XLOOKUP(C294,Raw_Data_Paid_23!$C$4:$C$2114,Raw_Data_Paid_23!$C$4:$C$2114,1)= 1,1,0)</f>
        <v>1</v>
      </c>
      <c r="O294" t="str">
        <f>IF(M294=$W$7,IF(AND(N294,_xlfn.XLOOKUP(C294,Raw_Data_OS_23!$C$7:$C$4518,Raw_Data_OS_23!$G$7:$G$4518,0)=G294),"A",IF(_xlfn.XLOOKUP(C294,Raw_Data_Paid_23!$C$4:$C$2114,Raw_Data_Paid_23!$C$4:$C$2114,"B1")="B1","B1","B2")),IF(_xlfn.XLOOKUP(C294,Raw_Data_Paid_23!$C$4:$C$2114,Raw_Data_Paid_23!$C$4:$C$2114,"C1")="C1","C1","C2"))</f>
        <v>C1</v>
      </c>
      <c r="P294" t="str">
        <f t="shared" si="54"/>
        <v>2019C1Motor Commercial</v>
      </c>
    </row>
    <row r="295" spans="3:16" x14ac:dyDescent="0.35">
      <c r="C295" s="6" t="s">
        <v>690</v>
      </c>
      <c r="D295" s="7" t="s">
        <v>3979</v>
      </c>
      <c r="E295" s="7" t="s">
        <v>3979</v>
      </c>
      <c r="F295" s="8" t="s">
        <v>4214</v>
      </c>
      <c r="G295" s="9">
        <v>5000</v>
      </c>
      <c r="H295" s="10">
        <v>2019</v>
      </c>
      <c r="I295" s="10">
        <v>2019</v>
      </c>
      <c r="J295" s="11" t="s">
        <v>140</v>
      </c>
      <c r="K295" s="12">
        <v>5000</v>
      </c>
      <c r="L295" s="12">
        <v>1</v>
      </c>
      <c r="M295" s="33" t="str">
        <f>IF(_xlfn.XLOOKUP(C295,Raw_Data_OS_23!$C$7:$C$4518,Raw_Data_OS_23!$G$7:$G$4518,"Paid/ Closed")="Paid/ Closed","Paid/ Closed", "Still_Outstanding")</f>
        <v>Paid/ Closed</v>
      </c>
      <c r="N295" s="33">
        <f>IF(_xlfn.XLOOKUP(C295,Raw_Data_Paid_23!$C$4:$C$2114,Raw_Data_Paid_23!$C$4:$C$2114,1)= 1,1,0)</f>
        <v>1</v>
      </c>
      <c r="O295" t="str">
        <f>IF(M295=$W$7,IF(AND(N295,_xlfn.XLOOKUP(C295,Raw_Data_OS_23!$C$7:$C$4518,Raw_Data_OS_23!$G$7:$G$4518,0)=G295),"A",IF(_xlfn.XLOOKUP(C295,Raw_Data_Paid_23!$C$4:$C$2114,Raw_Data_Paid_23!$C$4:$C$2114,"B1")="B1","B1","B2")),IF(_xlfn.XLOOKUP(C295,Raw_Data_Paid_23!$C$4:$C$2114,Raw_Data_Paid_23!$C$4:$C$2114,"C1")="C1","C1","C2"))</f>
        <v>C1</v>
      </c>
      <c r="P295" t="str">
        <f t="shared" si="54"/>
        <v>2019C1Liability</v>
      </c>
    </row>
    <row r="296" spans="3:16" x14ac:dyDescent="0.35">
      <c r="C296" s="6" t="s">
        <v>691</v>
      </c>
      <c r="D296" s="7" t="s">
        <v>3935</v>
      </c>
      <c r="E296" s="7" t="s">
        <v>3935</v>
      </c>
      <c r="F296" s="8" t="s">
        <v>3908</v>
      </c>
      <c r="G296" s="9">
        <v>5000</v>
      </c>
      <c r="H296" s="10">
        <v>2019</v>
      </c>
      <c r="I296" s="10">
        <v>2019</v>
      </c>
      <c r="J296" s="11" t="s">
        <v>25</v>
      </c>
      <c r="K296" s="12">
        <v>5000</v>
      </c>
      <c r="L296" s="12">
        <v>1</v>
      </c>
      <c r="M296" s="33" t="str">
        <f>IF(_xlfn.XLOOKUP(C296,Raw_Data_OS_23!$C$7:$C$4518,Raw_Data_OS_23!$G$7:$G$4518,"Paid/ Closed")="Paid/ Closed","Paid/ Closed", "Still_Outstanding")</f>
        <v>Paid/ Closed</v>
      </c>
      <c r="N296" s="33">
        <f>IF(_xlfn.XLOOKUP(C296,Raw_Data_Paid_23!$C$4:$C$2114,Raw_Data_Paid_23!$C$4:$C$2114,1)= 1,1,0)</f>
        <v>1</v>
      </c>
      <c r="O296" t="str">
        <f>IF(M296=$W$7,IF(AND(N296,_xlfn.XLOOKUP(C296,Raw_Data_OS_23!$C$7:$C$4518,Raw_Data_OS_23!$G$7:$G$4518,0)=G296),"A",IF(_xlfn.XLOOKUP(C296,Raw_Data_Paid_23!$C$4:$C$2114,Raw_Data_Paid_23!$C$4:$C$2114,"B1")="B1","B1","B2")),IF(_xlfn.XLOOKUP(C296,Raw_Data_Paid_23!$C$4:$C$2114,Raw_Data_Paid_23!$C$4:$C$2114,"C1")="C1","C1","C2"))</f>
        <v>C1</v>
      </c>
      <c r="P296" t="str">
        <f t="shared" si="54"/>
        <v>2019C1Motor Commercial</v>
      </c>
    </row>
    <row r="297" spans="3:16" x14ac:dyDescent="0.35">
      <c r="C297" s="6" t="s">
        <v>692</v>
      </c>
      <c r="D297" s="7" t="s">
        <v>4217</v>
      </c>
      <c r="E297" s="7" t="s">
        <v>4217</v>
      </c>
      <c r="F297" s="8" t="s">
        <v>658</v>
      </c>
      <c r="G297" s="9">
        <v>25000</v>
      </c>
      <c r="H297" s="10">
        <v>2019</v>
      </c>
      <c r="I297" s="10">
        <v>2019</v>
      </c>
      <c r="J297" s="11" t="s">
        <v>140</v>
      </c>
      <c r="K297" s="12">
        <v>25000</v>
      </c>
      <c r="L297" s="12">
        <v>1</v>
      </c>
      <c r="M297" s="33" t="str">
        <f>IF(_xlfn.XLOOKUP(C297,Raw_Data_OS_23!$C$7:$C$4518,Raw_Data_OS_23!$G$7:$G$4518,"Paid/ Closed")="Paid/ Closed","Paid/ Closed", "Still_Outstanding")</f>
        <v>Paid/ Closed</v>
      </c>
      <c r="N297" s="33">
        <f>IF(_xlfn.XLOOKUP(C297,Raw_Data_Paid_23!$C$4:$C$2114,Raw_Data_Paid_23!$C$4:$C$2114,1)= 1,1,0)</f>
        <v>1</v>
      </c>
      <c r="O297" t="str">
        <f>IF(M297=$W$7,IF(AND(N297,_xlfn.XLOOKUP(C297,Raw_Data_OS_23!$C$7:$C$4518,Raw_Data_OS_23!$G$7:$G$4518,0)=G297),"A",IF(_xlfn.XLOOKUP(C297,Raw_Data_Paid_23!$C$4:$C$2114,Raw_Data_Paid_23!$C$4:$C$2114,"B1")="B1","B1","B2")),IF(_xlfn.XLOOKUP(C297,Raw_Data_Paid_23!$C$4:$C$2114,Raw_Data_Paid_23!$C$4:$C$2114,"C1")="C1","C1","C2"))</f>
        <v>C1</v>
      </c>
      <c r="P297" t="str">
        <f t="shared" si="54"/>
        <v>2019C1Workmen's Compensation</v>
      </c>
    </row>
    <row r="298" spans="3:16" x14ac:dyDescent="0.35">
      <c r="C298" s="6" t="s">
        <v>154</v>
      </c>
      <c r="D298" s="7" t="s">
        <v>4218</v>
      </c>
      <c r="E298" s="7" t="s">
        <v>4218</v>
      </c>
      <c r="F298" s="8" t="s">
        <v>3910</v>
      </c>
      <c r="G298" s="9">
        <v>2182764.7059999998</v>
      </c>
      <c r="H298" s="10">
        <v>2019</v>
      </c>
      <c r="I298" s="10">
        <v>2019</v>
      </c>
      <c r="J298" s="11" t="s">
        <v>25</v>
      </c>
      <c r="K298" s="12">
        <v>432764.70600000001</v>
      </c>
      <c r="L298" s="12">
        <v>1</v>
      </c>
      <c r="M298" s="33" t="str">
        <f>IF(_xlfn.XLOOKUP(C298,Raw_Data_OS_23!$C$7:$C$4518,Raw_Data_OS_23!$G$7:$G$4518,"Paid/ Closed")="Paid/ Closed","Paid/ Closed", "Still_Outstanding")</f>
        <v>Still_Outstanding</v>
      </c>
      <c r="N298" s="33">
        <f>IF(_xlfn.XLOOKUP(C298,Raw_Data_Paid_23!$C$4:$C$2114,Raw_Data_Paid_23!$C$4:$C$2114,1)= 1,1,0)</f>
        <v>1</v>
      </c>
      <c r="O298" t="str">
        <f>IF(M298=$W$7,IF(AND(N298,_xlfn.XLOOKUP(C298,Raw_Data_OS_23!$C$7:$C$4518,Raw_Data_OS_23!$G$7:$G$4518,0)=G298),"A",IF(_xlfn.XLOOKUP(C298,Raw_Data_Paid_23!$C$4:$C$2114,Raw_Data_Paid_23!$C$4:$C$2114,"B1")="B1","B1","B2")),IF(_xlfn.XLOOKUP(C298,Raw_Data_Paid_23!$C$4:$C$2114,Raw_Data_Paid_23!$C$4:$C$2114,"C1")="C1","C1","C2"))</f>
        <v>B1</v>
      </c>
      <c r="P298" t="str">
        <f t="shared" si="54"/>
        <v>2019B1Motor Private</v>
      </c>
    </row>
    <row r="299" spans="3:16" x14ac:dyDescent="0.35">
      <c r="C299" s="6" t="s">
        <v>693</v>
      </c>
      <c r="D299" s="7" t="s">
        <v>3980</v>
      </c>
      <c r="E299" s="7" t="s">
        <v>3980</v>
      </c>
      <c r="F299" s="8" t="s">
        <v>3908</v>
      </c>
      <c r="G299" s="9">
        <v>292105.26319999999</v>
      </c>
      <c r="H299" s="10">
        <v>2019</v>
      </c>
      <c r="I299" s="10">
        <v>2019</v>
      </c>
      <c r="J299" s="11" t="s">
        <v>140</v>
      </c>
      <c r="K299" s="12">
        <v>292105.26319999999</v>
      </c>
      <c r="L299" s="12">
        <v>1</v>
      </c>
      <c r="M299" s="33" t="str">
        <f>IF(_xlfn.XLOOKUP(C299,Raw_Data_OS_23!$C$7:$C$4518,Raw_Data_OS_23!$G$7:$G$4518,"Paid/ Closed")="Paid/ Closed","Paid/ Closed", "Still_Outstanding")</f>
        <v>Paid/ Closed</v>
      </c>
      <c r="N299" s="33">
        <f>IF(_xlfn.XLOOKUP(C299,Raw_Data_Paid_23!$C$4:$C$2114,Raw_Data_Paid_23!$C$4:$C$2114,1)= 1,1,0)</f>
        <v>1</v>
      </c>
      <c r="O299" t="str">
        <f>IF(M299=$W$7,IF(AND(N299,_xlfn.XLOOKUP(C299,Raw_Data_OS_23!$C$7:$C$4518,Raw_Data_OS_23!$G$7:$G$4518,0)=G299),"A",IF(_xlfn.XLOOKUP(C299,Raw_Data_Paid_23!$C$4:$C$2114,Raw_Data_Paid_23!$C$4:$C$2114,"B1")="B1","B1","B2")),IF(_xlfn.XLOOKUP(C299,Raw_Data_Paid_23!$C$4:$C$2114,Raw_Data_Paid_23!$C$4:$C$2114,"C1")="C1","C1","C2"))</f>
        <v>C1</v>
      </c>
      <c r="P299" t="str">
        <f t="shared" si="54"/>
        <v>2019C1Motor Commercial</v>
      </c>
    </row>
    <row r="300" spans="3:16" x14ac:dyDescent="0.35">
      <c r="C300" s="6" t="s">
        <v>694</v>
      </c>
      <c r="D300" s="7" t="s">
        <v>4219</v>
      </c>
      <c r="E300" s="7" t="s">
        <v>4219</v>
      </c>
      <c r="F300" s="8" t="s">
        <v>3910</v>
      </c>
      <c r="G300" s="9">
        <v>7590</v>
      </c>
      <c r="H300" s="10">
        <v>2019</v>
      </c>
      <c r="I300" s="10">
        <v>2019</v>
      </c>
      <c r="J300" s="11" t="s">
        <v>140</v>
      </c>
      <c r="K300" s="12">
        <v>7590</v>
      </c>
      <c r="L300" s="12">
        <v>1</v>
      </c>
      <c r="M300" s="33" t="str">
        <f>IF(_xlfn.XLOOKUP(C300,Raw_Data_OS_23!$C$7:$C$4518,Raw_Data_OS_23!$G$7:$G$4518,"Paid/ Closed")="Paid/ Closed","Paid/ Closed", "Still_Outstanding")</f>
        <v>Paid/ Closed</v>
      </c>
      <c r="N300" s="33">
        <f>IF(_xlfn.XLOOKUP(C300,Raw_Data_Paid_23!$C$4:$C$2114,Raw_Data_Paid_23!$C$4:$C$2114,1)= 1,1,0)</f>
        <v>1</v>
      </c>
      <c r="O300" t="str">
        <f>IF(M300=$W$7,IF(AND(N300,_xlfn.XLOOKUP(C300,Raw_Data_OS_23!$C$7:$C$4518,Raw_Data_OS_23!$G$7:$G$4518,0)=G300),"A",IF(_xlfn.XLOOKUP(C300,Raw_Data_Paid_23!$C$4:$C$2114,Raw_Data_Paid_23!$C$4:$C$2114,"B1")="B1","B1","B2")),IF(_xlfn.XLOOKUP(C300,Raw_Data_Paid_23!$C$4:$C$2114,Raw_Data_Paid_23!$C$4:$C$2114,"C1")="C1","C1","C2"))</f>
        <v>C1</v>
      </c>
      <c r="P300" t="str">
        <f t="shared" si="54"/>
        <v>2019C1Motor Private</v>
      </c>
    </row>
    <row r="301" spans="3:16" x14ac:dyDescent="0.35">
      <c r="C301" s="6" t="s">
        <v>695</v>
      </c>
      <c r="D301" s="7" t="s">
        <v>4220</v>
      </c>
      <c r="E301" s="7" t="s">
        <v>4220</v>
      </c>
      <c r="F301" s="8" t="s">
        <v>4214</v>
      </c>
      <c r="G301" s="9">
        <v>1000</v>
      </c>
      <c r="H301" s="10">
        <v>2019</v>
      </c>
      <c r="I301" s="10">
        <v>2019</v>
      </c>
      <c r="J301" s="11" t="s">
        <v>25</v>
      </c>
      <c r="K301" s="12">
        <v>1000</v>
      </c>
      <c r="L301" s="12">
        <v>1</v>
      </c>
      <c r="M301" s="33" t="str">
        <f>IF(_xlfn.XLOOKUP(C301,Raw_Data_OS_23!$C$7:$C$4518,Raw_Data_OS_23!$G$7:$G$4518,"Paid/ Closed")="Paid/ Closed","Paid/ Closed", "Still_Outstanding")</f>
        <v>Paid/ Closed</v>
      </c>
      <c r="N301" s="33">
        <f>IF(_xlfn.XLOOKUP(C301,Raw_Data_Paid_23!$C$4:$C$2114,Raw_Data_Paid_23!$C$4:$C$2114,1)= 1,1,0)</f>
        <v>1</v>
      </c>
      <c r="O301" t="str">
        <f>IF(M301=$W$7,IF(AND(N301,_xlfn.XLOOKUP(C301,Raw_Data_OS_23!$C$7:$C$4518,Raw_Data_OS_23!$G$7:$G$4518,0)=G301),"A",IF(_xlfn.XLOOKUP(C301,Raw_Data_Paid_23!$C$4:$C$2114,Raw_Data_Paid_23!$C$4:$C$2114,"B1")="B1","B1","B2")),IF(_xlfn.XLOOKUP(C301,Raw_Data_Paid_23!$C$4:$C$2114,Raw_Data_Paid_23!$C$4:$C$2114,"C1")="C1","C1","C2"))</f>
        <v>C1</v>
      </c>
      <c r="P301" t="str">
        <f t="shared" si="54"/>
        <v>2019C1Liability</v>
      </c>
    </row>
    <row r="302" spans="3:16" x14ac:dyDescent="0.35">
      <c r="C302" s="6" t="s">
        <v>696</v>
      </c>
      <c r="D302" s="7" t="s">
        <v>4221</v>
      </c>
      <c r="E302" s="7" t="s">
        <v>4221</v>
      </c>
      <c r="F302" s="8" t="s">
        <v>3910</v>
      </c>
      <c r="G302" s="9">
        <v>100000</v>
      </c>
      <c r="H302" s="10">
        <v>2019</v>
      </c>
      <c r="I302" s="10">
        <v>2019</v>
      </c>
      <c r="J302" s="11" t="s">
        <v>25</v>
      </c>
      <c r="K302" s="12">
        <v>100000</v>
      </c>
      <c r="L302" s="12">
        <v>1</v>
      </c>
      <c r="M302" s="33" t="str">
        <f>IF(_xlfn.XLOOKUP(C302,Raw_Data_OS_23!$C$7:$C$4518,Raw_Data_OS_23!$G$7:$G$4518,"Paid/ Closed")="Paid/ Closed","Paid/ Closed", "Still_Outstanding")</f>
        <v>Paid/ Closed</v>
      </c>
      <c r="N302" s="33">
        <f>IF(_xlfn.XLOOKUP(C302,Raw_Data_Paid_23!$C$4:$C$2114,Raw_Data_Paid_23!$C$4:$C$2114,1)= 1,1,0)</f>
        <v>0</v>
      </c>
      <c r="O302" t="str">
        <f>IF(M302=$W$7,IF(AND(N302,_xlfn.XLOOKUP(C302,Raw_Data_OS_23!$C$7:$C$4518,Raw_Data_OS_23!$G$7:$G$4518,0)=G302),"A",IF(_xlfn.XLOOKUP(C302,Raw_Data_Paid_23!$C$4:$C$2114,Raw_Data_Paid_23!$C$4:$C$2114,"B1")="B1","B1","B2")),IF(_xlfn.XLOOKUP(C302,Raw_Data_Paid_23!$C$4:$C$2114,Raw_Data_Paid_23!$C$4:$C$2114,"C1")="C1","C1","C2"))</f>
        <v>C2</v>
      </c>
      <c r="P302" t="str">
        <f t="shared" si="54"/>
        <v>2019C2Motor Private</v>
      </c>
    </row>
    <row r="303" spans="3:16" x14ac:dyDescent="0.35">
      <c r="C303" s="6" t="s">
        <v>697</v>
      </c>
      <c r="D303" s="7" t="s">
        <v>4220</v>
      </c>
      <c r="E303" s="7" t="s">
        <v>4220</v>
      </c>
      <c r="F303" s="8" t="s">
        <v>3910</v>
      </c>
      <c r="G303" s="9">
        <v>15556</v>
      </c>
      <c r="H303" s="10">
        <v>2019</v>
      </c>
      <c r="I303" s="10">
        <v>2019</v>
      </c>
      <c r="J303" s="11" t="s">
        <v>25</v>
      </c>
      <c r="K303" s="12">
        <v>15556</v>
      </c>
      <c r="L303" s="12">
        <v>1</v>
      </c>
      <c r="M303" s="33" t="str">
        <f>IF(_xlfn.XLOOKUP(C303,Raw_Data_OS_23!$C$7:$C$4518,Raw_Data_OS_23!$G$7:$G$4518,"Paid/ Closed")="Paid/ Closed","Paid/ Closed", "Still_Outstanding")</f>
        <v>Paid/ Closed</v>
      </c>
      <c r="N303" s="33">
        <f>IF(_xlfn.XLOOKUP(C303,Raw_Data_Paid_23!$C$4:$C$2114,Raw_Data_Paid_23!$C$4:$C$2114,1)= 1,1,0)</f>
        <v>1</v>
      </c>
      <c r="O303" t="str">
        <f>IF(M303=$W$7,IF(AND(N303,_xlfn.XLOOKUP(C303,Raw_Data_OS_23!$C$7:$C$4518,Raw_Data_OS_23!$G$7:$G$4518,0)=G303),"A",IF(_xlfn.XLOOKUP(C303,Raw_Data_Paid_23!$C$4:$C$2114,Raw_Data_Paid_23!$C$4:$C$2114,"B1")="B1","B1","B2")),IF(_xlfn.XLOOKUP(C303,Raw_Data_Paid_23!$C$4:$C$2114,Raw_Data_Paid_23!$C$4:$C$2114,"C1")="C1","C1","C2"))</f>
        <v>C1</v>
      </c>
      <c r="P303" t="str">
        <f t="shared" si="54"/>
        <v>2019C1Motor Private</v>
      </c>
    </row>
    <row r="304" spans="3:16" x14ac:dyDescent="0.35">
      <c r="C304" s="6" t="s">
        <v>698</v>
      </c>
      <c r="D304" s="7" t="s">
        <v>4222</v>
      </c>
      <c r="E304" s="7" t="s">
        <v>4222</v>
      </c>
      <c r="F304" s="8" t="s">
        <v>3908</v>
      </c>
      <c r="G304" s="9">
        <v>1000</v>
      </c>
      <c r="H304" s="10">
        <v>2019</v>
      </c>
      <c r="I304" s="10">
        <v>2019</v>
      </c>
      <c r="J304" s="11" t="s">
        <v>25</v>
      </c>
      <c r="K304" s="12">
        <v>1000</v>
      </c>
      <c r="L304" s="12">
        <v>1</v>
      </c>
      <c r="M304" s="33" t="str">
        <f>IF(_xlfn.XLOOKUP(C304,Raw_Data_OS_23!$C$7:$C$4518,Raw_Data_OS_23!$G$7:$G$4518,"Paid/ Closed")="Paid/ Closed","Paid/ Closed", "Still_Outstanding")</f>
        <v>Paid/ Closed</v>
      </c>
      <c r="N304" s="33">
        <f>IF(_xlfn.XLOOKUP(C304,Raw_Data_Paid_23!$C$4:$C$2114,Raw_Data_Paid_23!$C$4:$C$2114,1)= 1,1,0)</f>
        <v>1</v>
      </c>
      <c r="O304" t="str">
        <f>IF(M304=$W$7,IF(AND(N304,_xlfn.XLOOKUP(C304,Raw_Data_OS_23!$C$7:$C$4518,Raw_Data_OS_23!$G$7:$G$4518,0)=G304),"A",IF(_xlfn.XLOOKUP(C304,Raw_Data_Paid_23!$C$4:$C$2114,Raw_Data_Paid_23!$C$4:$C$2114,"B1")="B1","B1","B2")),IF(_xlfn.XLOOKUP(C304,Raw_Data_Paid_23!$C$4:$C$2114,Raw_Data_Paid_23!$C$4:$C$2114,"C1")="C1","C1","C2"))</f>
        <v>C1</v>
      </c>
      <c r="P304" t="str">
        <f t="shared" si="54"/>
        <v>2019C1Motor Commercial</v>
      </c>
    </row>
    <row r="305" spans="3:16" x14ac:dyDescent="0.35">
      <c r="C305" s="6" t="s">
        <v>699</v>
      </c>
      <c r="D305" s="7" t="s">
        <v>4223</v>
      </c>
      <c r="E305" s="7" t="s">
        <v>4223</v>
      </c>
      <c r="F305" s="8" t="s">
        <v>4224</v>
      </c>
      <c r="G305" s="9">
        <v>100000</v>
      </c>
      <c r="H305" s="10">
        <v>2019</v>
      </c>
      <c r="I305" s="10">
        <v>2019</v>
      </c>
      <c r="J305" s="11" t="s">
        <v>140</v>
      </c>
      <c r="K305" s="12">
        <v>100000</v>
      </c>
      <c r="L305" s="12">
        <v>1</v>
      </c>
      <c r="M305" s="33" t="str">
        <f>IF(_xlfn.XLOOKUP(C305,Raw_Data_OS_23!$C$7:$C$4518,Raw_Data_OS_23!$G$7:$G$4518,"Paid/ Closed")="Paid/ Closed","Paid/ Closed", "Still_Outstanding")</f>
        <v>Still_Outstanding</v>
      </c>
      <c r="N305" s="33">
        <f>IF(_xlfn.XLOOKUP(C305,Raw_Data_Paid_23!$C$4:$C$2114,Raw_Data_Paid_23!$C$4:$C$2114,1)= 1,1,0)</f>
        <v>1</v>
      </c>
      <c r="O305" t="str">
        <f>IF(M305=$W$7,IF(AND(N305,_xlfn.XLOOKUP(C305,Raw_Data_OS_23!$C$7:$C$4518,Raw_Data_OS_23!$G$7:$G$4518,0)=G305),"A",IF(_xlfn.XLOOKUP(C305,Raw_Data_Paid_23!$C$4:$C$2114,Raw_Data_Paid_23!$C$4:$C$2114,"B1")="B1","B1","B2")),IF(_xlfn.XLOOKUP(C305,Raw_Data_Paid_23!$C$4:$C$2114,Raw_Data_Paid_23!$C$4:$C$2114,"C1")="C1","C1","C2"))</f>
        <v>A</v>
      </c>
      <c r="P305" t="str">
        <f t="shared" si="54"/>
        <v>2019AMiscellaneous</v>
      </c>
    </row>
    <row r="306" spans="3:16" x14ac:dyDescent="0.35">
      <c r="C306" s="6" t="s">
        <v>701</v>
      </c>
      <c r="D306" s="7" t="s">
        <v>4225</v>
      </c>
      <c r="E306" s="7" t="s">
        <v>4225</v>
      </c>
      <c r="F306" s="8" t="s">
        <v>3908</v>
      </c>
      <c r="G306" s="9">
        <v>3620</v>
      </c>
      <c r="H306" s="10">
        <v>2019</v>
      </c>
      <c r="I306" s="10">
        <v>2019</v>
      </c>
      <c r="J306" s="11" t="s">
        <v>25</v>
      </c>
      <c r="K306" s="12">
        <v>3620</v>
      </c>
      <c r="L306" s="12">
        <v>1</v>
      </c>
      <c r="M306" s="33" t="str">
        <f>IF(_xlfn.XLOOKUP(C306,Raw_Data_OS_23!$C$7:$C$4518,Raw_Data_OS_23!$G$7:$G$4518,"Paid/ Closed")="Paid/ Closed","Paid/ Closed", "Still_Outstanding")</f>
        <v>Paid/ Closed</v>
      </c>
      <c r="N306" s="33">
        <f>IF(_xlfn.XLOOKUP(C306,Raw_Data_Paid_23!$C$4:$C$2114,Raw_Data_Paid_23!$C$4:$C$2114,1)= 1,1,0)</f>
        <v>1</v>
      </c>
      <c r="O306" t="str">
        <f>IF(M306=$W$7,IF(AND(N306,_xlfn.XLOOKUP(C306,Raw_Data_OS_23!$C$7:$C$4518,Raw_Data_OS_23!$G$7:$G$4518,0)=G306),"A",IF(_xlfn.XLOOKUP(C306,Raw_Data_Paid_23!$C$4:$C$2114,Raw_Data_Paid_23!$C$4:$C$2114,"B1")="B1","B1","B2")),IF(_xlfn.XLOOKUP(C306,Raw_Data_Paid_23!$C$4:$C$2114,Raw_Data_Paid_23!$C$4:$C$2114,"C1")="C1","C1","C2"))</f>
        <v>C1</v>
      </c>
      <c r="P306" t="str">
        <f t="shared" si="54"/>
        <v>2019C1Motor Commercial</v>
      </c>
    </row>
    <row r="307" spans="3:16" x14ac:dyDescent="0.35">
      <c r="C307" s="6" t="s">
        <v>702</v>
      </c>
      <c r="D307" s="7" t="s">
        <v>4039</v>
      </c>
      <c r="E307" s="7" t="s">
        <v>4039</v>
      </c>
      <c r="F307" s="8" t="s">
        <v>4199</v>
      </c>
      <c r="G307" s="9">
        <v>100000</v>
      </c>
      <c r="H307" s="10">
        <v>2019</v>
      </c>
      <c r="I307" s="10">
        <v>2019</v>
      </c>
      <c r="J307" s="11" t="s">
        <v>25</v>
      </c>
      <c r="K307" s="12">
        <v>100000</v>
      </c>
      <c r="L307" s="12">
        <v>1</v>
      </c>
      <c r="M307" s="33" t="str">
        <f>IF(_xlfn.XLOOKUP(C307,Raw_Data_OS_23!$C$7:$C$4518,Raw_Data_OS_23!$G$7:$G$4518,"Paid/ Closed")="Paid/ Closed","Paid/ Closed", "Still_Outstanding")</f>
        <v>Still_Outstanding</v>
      </c>
      <c r="N307" s="33">
        <f>IF(_xlfn.XLOOKUP(C307,Raw_Data_Paid_23!$C$4:$C$2114,Raw_Data_Paid_23!$C$4:$C$2114,1)= 1,1,0)</f>
        <v>1</v>
      </c>
      <c r="O307" t="str">
        <f>IF(M307=$W$7,IF(AND(N307,_xlfn.XLOOKUP(C307,Raw_Data_OS_23!$C$7:$C$4518,Raw_Data_OS_23!$G$7:$G$4518,0)=G307),"A",IF(_xlfn.XLOOKUP(C307,Raw_Data_Paid_23!$C$4:$C$2114,Raw_Data_Paid_23!$C$4:$C$2114,"B1")="B1","B1","B2")),IF(_xlfn.XLOOKUP(C307,Raw_Data_Paid_23!$C$4:$C$2114,Raw_Data_Paid_23!$C$4:$C$2114,"C1")="C1","C1","C2"))</f>
        <v>B1</v>
      </c>
      <c r="P307" t="str">
        <f t="shared" si="54"/>
        <v>2019B1Theft</v>
      </c>
    </row>
    <row r="308" spans="3:16" x14ac:dyDescent="0.35">
      <c r="C308" s="6" t="s">
        <v>703</v>
      </c>
      <c r="D308" s="7" t="s">
        <v>4226</v>
      </c>
      <c r="E308" s="7" t="s">
        <v>4226</v>
      </c>
      <c r="F308" s="8" t="s">
        <v>3908</v>
      </c>
      <c r="G308" s="9">
        <v>5000</v>
      </c>
      <c r="H308" s="10">
        <v>2019</v>
      </c>
      <c r="I308" s="10">
        <v>2019</v>
      </c>
      <c r="J308" s="11" t="s">
        <v>25</v>
      </c>
      <c r="K308" s="12">
        <v>5000</v>
      </c>
      <c r="L308" s="12">
        <v>1</v>
      </c>
      <c r="M308" s="33" t="str">
        <f>IF(_xlfn.XLOOKUP(C308,Raw_Data_OS_23!$C$7:$C$4518,Raw_Data_OS_23!$G$7:$G$4518,"Paid/ Closed")="Paid/ Closed","Paid/ Closed", "Still_Outstanding")</f>
        <v>Paid/ Closed</v>
      </c>
      <c r="N308" s="33">
        <f>IF(_xlfn.XLOOKUP(C308,Raw_Data_Paid_23!$C$4:$C$2114,Raw_Data_Paid_23!$C$4:$C$2114,1)= 1,1,0)</f>
        <v>1</v>
      </c>
      <c r="O308" t="str">
        <f>IF(M308=$W$7,IF(AND(N308,_xlfn.XLOOKUP(C308,Raw_Data_OS_23!$C$7:$C$4518,Raw_Data_OS_23!$G$7:$G$4518,0)=G308),"A",IF(_xlfn.XLOOKUP(C308,Raw_Data_Paid_23!$C$4:$C$2114,Raw_Data_Paid_23!$C$4:$C$2114,"B1")="B1","B1","B2")),IF(_xlfn.XLOOKUP(C308,Raw_Data_Paid_23!$C$4:$C$2114,Raw_Data_Paid_23!$C$4:$C$2114,"C1")="C1","C1","C2"))</f>
        <v>C1</v>
      </c>
      <c r="P308" t="str">
        <f t="shared" si="54"/>
        <v>2019C1Motor Commercial</v>
      </c>
    </row>
    <row r="309" spans="3:16" x14ac:dyDescent="0.35">
      <c r="C309" s="6" t="s">
        <v>704</v>
      </c>
      <c r="D309" s="7" t="s">
        <v>4227</v>
      </c>
      <c r="E309" s="7" t="s">
        <v>4227</v>
      </c>
      <c r="F309" s="8" t="s">
        <v>3908</v>
      </c>
      <c r="G309" s="9">
        <v>5850</v>
      </c>
      <c r="H309" s="10">
        <v>2020</v>
      </c>
      <c r="I309" s="10">
        <v>2020</v>
      </c>
      <c r="J309" s="11" t="s">
        <v>28</v>
      </c>
      <c r="K309" s="12">
        <v>5850</v>
      </c>
      <c r="L309" s="12">
        <v>1</v>
      </c>
      <c r="M309" s="33" t="str">
        <f>IF(_xlfn.XLOOKUP(C309,Raw_Data_OS_23!$C$7:$C$4518,Raw_Data_OS_23!$G$7:$G$4518,"Paid/ Closed")="Paid/ Closed","Paid/ Closed", "Still_Outstanding")</f>
        <v>Still_Outstanding</v>
      </c>
      <c r="N309" s="33">
        <f>IF(_xlfn.XLOOKUP(C309,Raw_Data_Paid_23!$C$4:$C$2114,Raw_Data_Paid_23!$C$4:$C$2114,1)= 1,1,0)</f>
        <v>1</v>
      </c>
      <c r="O309" t="str">
        <f>IF(M309=$W$7,IF(AND(N309,_xlfn.XLOOKUP(C309,Raw_Data_OS_23!$C$7:$C$4518,Raw_Data_OS_23!$G$7:$G$4518,0)=G309),"A",IF(_xlfn.XLOOKUP(C309,Raw_Data_Paid_23!$C$4:$C$2114,Raw_Data_Paid_23!$C$4:$C$2114,"B1")="B1","B1","B2")),IF(_xlfn.XLOOKUP(C309,Raw_Data_Paid_23!$C$4:$C$2114,Raw_Data_Paid_23!$C$4:$C$2114,"C1")="C1","C1","C2"))</f>
        <v>B1</v>
      </c>
      <c r="P309" t="str">
        <f t="shared" si="54"/>
        <v>2020B1Motor Commercial</v>
      </c>
    </row>
    <row r="310" spans="3:16" x14ac:dyDescent="0.35">
      <c r="C310" s="6" t="s">
        <v>705</v>
      </c>
      <c r="D310" s="7" t="s">
        <v>4228</v>
      </c>
      <c r="E310" s="7" t="s">
        <v>4228</v>
      </c>
      <c r="F310" s="8" t="s">
        <v>3908</v>
      </c>
      <c r="G310" s="9">
        <v>1500</v>
      </c>
      <c r="H310" s="10">
        <v>2019</v>
      </c>
      <c r="I310" s="10">
        <v>2019</v>
      </c>
      <c r="J310" s="11" t="s">
        <v>25</v>
      </c>
      <c r="K310" s="12">
        <v>1500</v>
      </c>
      <c r="L310" s="12">
        <v>1</v>
      </c>
      <c r="M310" s="33" t="str">
        <f>IF(_xlfn.XLOOKUP(C310,Raw_Data_OS_23!$C$7:$C$4518,Raw_Data_OS_23!$G$7:$G$4518,"Paid/ Closed")="Paid/ Closed","Paid/ Closed", "Still_Outstanding")</f>
        <v>Paid/ Closed</v>
      </c>
      <c r="N310" s="33">
        <f>IF(_xlfn.XLOOKUP(C310,Raw_Data_Paid_23!$C$4:$C$2114,Raw_Data_Paid_23!$C$4:$C$2114,1)= 1,1,0)</f>
        <v>1</v>
      </c>
      <c r="O310" t="str">
        <f>IF(M310=$W$7,IF(AND(N310,_xlfn.XLOOKUP(C310,Raw_Data_OS_23!$C$7:$C$4518,Raw_Data_OS_23!$G$7:$G$4518,0)=G310),"A",IF(_xlfn.XLOOKUP(C310,Raw_Data_Paid_23!$C$4:$C$2114,Raw_Data_Paid_23!$C$4:$C$2114,"B1")="B1","B1","B2")),IF(_xlfn.XLOOKUP(C310,Raw_Data_Paid_23!$C$4:$C$2114,Raw_Data_Paid_23!$C$4:$C$2114,"C1")="C1","C1","C2"))</f>
        <v>C1</v>
      </c>
      <c r="P310" t="str">
        <f t="shared" si="54"/>
        <v>2019C1Motor Commercial</v>
      </c>
    </row>
    <row r="311" spans="3:16" x14ac:dyDescent="0.35">
      <c r="C311" s="6" t="s">
        <v>706</v>
      </c>
      <c r="D311" s="7" t="s">
        <v>4229</v>
      </c>
      <c r="E311" s="7" t="s">
        <v>4229</v>
      </c>
      <c r="F311" s="8" t="s">
        <v>3908</v>
      </c>
      <c r="G311" s="9">
        <v>10000</v>
      </c>
      <c r="H311" s="10">
        <v>2019</v>
      </c>
      <c r="I311" s="10">
        <v>2019</v>
      </c>
      <c r="J311" s="11" t="s">
        <v>25</v>
      </c>
      <c r="K311" s="12">
        <v>10000</v>
      </c>
      <c r="L311" s="12">
        <v>1</v>
      </c>
      <c r="M311" s="33" t="str">
        <f>IF(_xlfn.XLOOKUP(C311,Raw_Data_OS_23!$C$7:$C$4518,Raw_Data_OS_23!$G$7:$G$4518,"Paid/ Closed")="Paid/ Closed","Paid/ Closed", "Still_Outstanding")</f>
        <v>Paid/ Closed</v>
      </c>
      <c r="N311" s="33">
        <f>IF(_xlfn.XLOOKUP(C311,Raw_Data_Paid_23!$C$4:$C$2114,Raw_Data_Paid_23!$C$4:$C$2114,1)= 1,1,0)</f>
        <v>1</v>
      </c>
      <c r="O311" t="str">
        <f>IF(M311=$W$7,IF(AND(N311,_xlfn.XLOOKUP(C311,Raw_Data_OS_23!$C$7:$C$4518,Raw_Data_OS_23!$G$7:$G$4518,0)=G311),"A",IF(_xlfn.XLOOKUP(C311,Raw_Data_Paid_23!$C$4:$C$2114,Raw_Data_Paid_23!$C$4:$C$2114,"B1")="B1","B1","B2")),IF(_xlfn.XLOOKUP(C311,Raw_Data_Paid_23!$C$4:$C$2114,Raw_Data_Paid_23!$C$4:$C$2114,"C1")="C1","C1","C2"))</f>
        <v>C1</v>
      </c>
      <c r="P311" t="str">
        <f t="shared" si="54"/>
        <v>2019C1Motor Commercial</v>
      </c>
    </row>
    <row r="312" spans="3:16" x14ac:dyDescent="0.35">
      <c r="C312" s="6" t="s">
        <v>155</v>
      </c>
      <c r="D312" s="7" t="s">
        <v>4230</v>
      </c>
      <c r="E312" s="7" t="s">
        <v>4230</v>
      </c>
      <c r="F312" s="8" t="s">
        <v>3910</v>
      </c>
      <c r="G312" s="9">
        <v>497000</v>
      </c>
      <c r="H312" s="10">
        <v>2019</v>
      </c>
      <c r="I312" s="10">
        <v>2019</v>
      </c>
      <c r="J312" s="11" t="s">
        <v>25</v>
      </c>
      <c r="K312" s="12">
        <v>497000</v>
      </c>
      <c r="L312" s="12">
        <v>1</v>
      </c>
      <c r="M312" s="33" t="str">
        <f>IF(_xlfn.XLOOKUP(C312,Raw_Data_OS_23!$C$7:$C$4518,Raw_Data_OS_23!$G$7:$G$4518,"Paid/ Closed")="Paid/ Closed","Paid/ Closed", "Still_Outstanding")</f>
        <v>Still_Outstanding</v>
      </c>
      <c r="N312" s="33">
        <f>IF(_xlfn.XLOOKUP(C312,Raw_Data_Paid_23!$C$4:$C$2114,Raw_Data_Paid_23!$C$4:$C$2114,1)= 1,1,0)</f>
        <v>0</v>
      </c>
      <c r="O312" t="str">
        <f>IF(M312=$W$7,IF(AND(N312,_xlfn.XLOOKUP(C312,Raw_Data_OS_23!$C$7:$C$4518,Raw_Data_OS_23!$G$7:$G$4518,0)=G312),"A",IF(_xlfn.XLOOKUP(C312,Raw_Data_Paid_23!$C$4:$C$2114,Raw_Data_Paid_23!$C$4:$C$2114,"B1")="B1","B1","B2")),IF(_xlfn.XLOOKUP(C312,Raw_Data_Paid_23!$C$4:$C$2114,Raw_Data_Paid_23!$C$4:$C$2114,"C1")="C1","C1","C2"))</f>
        <v>B2</v>
      </c>
      <c r="P312" t="str">
        <f t="shared" si="54"/>
        <v>2019B2Motor Private</v>
      </c>
    </row>
    <row r="313" spans="3:16" x14ac:dyDescent="0.35">
      <c r="C313" s="6" t="s">
        <v>707</v>
      </c>
      <c r="D313" s="7" t="s">
        <v>3937</v>
      </c>
      <c r="E313" s="7" t="s">
        <v>3937</v>
      </c>
      <c r="F313" s="8" t="s">
        <v>3908</v>
      </c>
      <c r="G313" s="9">
        <v>5000</v>
      </c>
      <c r="H313" s="10">
        <v>2019</v>
      </c>
      <c r="I313" s="10">
        <v>2019</v>
      </c>
      <c r="J313" s="11" t="s">
        <v>25</v>
      </c>
      <c r="K313" s="12">
        <v>5000</v>
      </c>
      <c r="L313" s="12">
        <v>1</v>
      </c>
      <c r="M313" s="33" t="str">
        <f>IF(_xlfn.XLOOKUP(C313,Raw_Data_OS_23!$C$7:$C$4518,Raw_Data_OS_23!$G$7:$G$4518,"Paid/ Closed")="Paid/ Closed","Paid/ Closed", "Still_Outstanding")</f>
        <v>Paid/ Closed</v>
      </c>
      <c r="N313" s="33">
        <f>IF(_xlfn.XLOOKUP(C313,Raw_Data_Paid_23!$C$4:$C$2114,Raw_Data_Paid_23!$C$4:$C$2114,1)= 1,1,0)</f>
        <v>1</v>
      </c>
      <c r="O313" t="str">
        <f>IF(M313=$W$7,IF(AND(N313,_xlfn.XLOOKUP(C313,Raw_Data_OS_23!$C$7:$C$4518,Raw_Data_OS_23!$G$7:$G$4518,0)=G313),"A",IF(_xlfn.XLOOKUP(C313,Raw_Data_Paid_23!$C$4:$C$2114,Raw_Data_Paid_23!$C$4:$C$2114,"B1")="B1","B1","B2")),IF(_xlfn.XLOOKUP(C313,Raw_Data_Paid_23!$C$4:$C$2114,Raw_Data_Paid_23!$C$4:$C$2114,"C1")="C1","C1","C2"))</f>
        <v>C1</v>
      </c>
      <c r="P313" t="str">
        <f t="shared" si="54"/>
        <v>2019C1Motor Commercial</v>
      </c>
    </row>
    <row r="314" spans="3:16" x14ac:dyDescent="0.35">
      <c r="C314" s="6" t="s">
        <v>708</v>
      </c>
      <c r="D314" s="7" t="s">
        <v>3937</v>
      </c>
      <c r="E314" s="7" t="s">
        <v>3937</v>
      </c>
      <c r="F314" s="8" t="s">
        <v>3908</v>
      </c>
      <c r="G314" s="9">
        <v>5000</v>
      </c>
      <c r="H314" s="10">
        <v>2019</v>
      </c>
      <c r="I314" s="10">
        <v>2019</v>
      </c>
      <c r="J314" s="11" t="s">
        <v>25</v>
      </c>
      <c r="K314" s="12">
        <v>5000</v>
      </c>
      <c r="L314" s="12">
        <v>1</v>
      </c>
      <c r="M314" s="33" t="str">
        <f>IF(_xlfn.XLOOKUP(C314,Raw_Data_OS_23!$C$7:$C$4518,Raw_Data_OS_23!$G$7:$G$4518,"Paid/ Closed")="Paid/ Closed","Paid/ Closed", "Still_Outstanding")</f>
        <v>Still_Outstanding</v>
      </c>
      <c r="N314" s="33">
        <f>IF(_xlfn.XLOOKUP(C314,Raw_Data_Paid_23!$C$4:$C$2114,Raw_Data_Paid_23!$C$4:$C$2114,1)= 1,1,0)</f>
        <v>1</v>
      </c>
      <c r="O314" t="str">
        <f>IF(M314=$W$7,IF(AND(N314,_xlfn.XLOOKUP(C314,Raw_Data_OS_23!$C$7:$C$4518,Raw_Data_OS_23!$G$7:$G$4518,0)=G314),"A",IF(_xlfn.XLOOKUP(C314,Raw_Data_Paid_23!$C$4:$C$2114,Raw_Data_Paid_23!$C$4:$C$2114,"B1")="B1","B1","B2")),IF(_xlfn.XLOOKUP(C314,Raw_Data_Paid_23!$C$4:$C$2114,Raw_Data_Paid_23!$C$4:$C$2114,"C1")="C1","C1","C2"))</f>
        <v>B1</v>
      </c>
      <c r="P314" t="str">
        <f t="shared" si="54"/>
        <v>2019B1Motor Commercial</v>
      </c>
    </row>
    <row r="315" spans="3:16" x14ac:dyDescent="0.35">
      <c r="C315" s="6" t="s">
        <v>709</v>
      </c>
      <c r="D315" s="7" t="s">
        <v>4179</v>
      </c>
      <c r="E315" s="7" t="s">
        <v>4179</v>
      </c>
      <c r="F315" s="8" t="s">
        <v>3908</v>
      </c>
      <c r="G315" s="9">
        <v>60</v>
      </c>
      <c r="H315" s="10">
        <v>2019</v>
      </c>
      <c r="I315" s="10">
        <v>2019</v>
      </c>
      <c r="J315" s="11" t="s">
        <v>25</v>
      </c>
      <c r="K315" s="12">
        <v>60</v>
      </c>
      <c r="L315" s="12">
        <v>1</v>
      </c>
      <c r="M315" s="33" t="str">
        <f>IF(_xlfn.XLOOKUP(C315,Raw_Data_OS_23!$C$7:$C$4518,Raw_Data_OS_23!$G$7:$G$4518,"Paid/ Closed")="Paid/ Closed","Paid/ Closed", "Still_Outstanding")</f>
        <v>Paid/ Closed</v>
      </c>
      <c r="N315" s="33">
        <f>IF(_xlfn.XLOOKUP(C315,Raw_Data_Paid_23!$C$4:$C$2114,Raw_Data_Paid_23!$C$4:$C$2114,1)= 1,1,0)</f>
        <v>1</v>
      </c>
      <c r="O315" t="str">
        <f>IF(M315=$W$7,IF(AND(N315,_xlfn.XLOOKUP(C315,Raw_Data_OS_23!$C$7:$C$4518,Raw_Data_OS_23!$G$7:$G$4518,0)=G315),"A",IF(_xlfn.XLOOKUP(C315,Raw_Data_Paid_23!$C$4:$C$2114,Raw_Data_Paid_23!$C$4:$C$2114,"B1")="B1","B1","B2")),IF(_xlfn.XLOOKUP(C315,Raw_Data_Paid_23!$C$4:$C$2114,Raw_Data_Paid_23!$C$4:$C$2114,"C1")="C1","C1","C2"))</f>
        <v>C1</v>
      </c>
      <c r="P315" t="str">
        <f t="shared" si="54"/>
        <v>2019C1Motor Commercial</v>
      </c>
    </row>
    <row r="316" spans="3:16" x14ac:dyDescent="0.35">
      <c r="C316" s="6" t="s">
        <v>710</v>
      </c>
      <c r="D316" s="7" t="s">
        <v>3937</v>
      </c>
      <c r="E316" s="7" t="s">
        <v>3937</v>
      </c>
      <c r="F316" s="8" t="s">
        <v>3908</v>
      </c>
      <c r="G316" s="9">
        <v>5000</v>
      </c>
      <c r="H316" s="10">
        <v>2019</v>
      </c>
      <c r="I316" s="10">
        <v>2019</v>
      </c>
      <c r="J316" s="11" t="s">
        <v>25</v>
      </c>
      <c r="K316" s="12">
        <v>5000</v>
      </c>
      <c r="L316" s="12">
        <v>1</v>
      </c>
      <c r="M316" s="33" t="str">
        <f>IF(_xlfn.XLOOKUP(C316,Raw_Data_OS_23!$C$7:$C$4518,Raw_Data_OS_23!$G$7:$G$4518,"Paid/ Closed")="Paid/ Closed","Paid/ Closed", "Still_Outstanding")</f>
        <v>Paid/ Closed</v>
      </c>
      <c r="N316" s="33">
        <f>IF(_xlfn.XLOOKUP(C316,Raw_Data_Paid_23!$C$4:$C$2114,Raw_Data_Paid_23!$C$4:$C$2114,1)= 1,1,0)</f>
        <v>1</v>
      </c>
      <c r="O316" t="str">
        <f>IF(M316=$W$7,IF(AND(N316,_xlfn.XLOOKUP(C316,Raw_Data_OS_23!$C$7:$C$4518,Raw_Data_OS_23!$G$7:$G$4518,0)=G316),"A",IF(_xlfn.XLOOKUP(C316,Raw_Data_Paid_23!$C$4:$C$2114,Raw_Data_Paid_23!$C$4:$C$2114,"B1")="B1","B1","B2")),IF(_xlfn.XLOOKUP(C316,Raw_Data_Paid_23!$C$4:$C$2114,Raw_Data_Paid_23!$C$4:$C$2114,"C1")="C1","C1","C2"))</f>
        <v>C1</v>
      </c>
      <c r="P316" t="str">
        <f t="shared" si="54"/>
        <v>2019C1Motor Commercial</v>
      </c>
    </row>
    <row r="317" spans="3:16" x14ac:dyDescent="0.35">
      <c r="C317" s="6" t="s">
        <v>711</v>
      </c>
      <c r="D317" s="7" t="s">
        <v>4045</v>
      </c>
      <c r="E317" s="7" t="s">
        <v>4045</v>
      </c>
      <c r="F317" s="8" t="s">
        <v>3908</v>
      </c>
      <c r="G317" s="9">
        <v>140</v>
      </c>
      <c r="H317" s="10">
        <v>2019</v>
      </c>
      <c r="I317" s="10">
        <v>2019</v>
      </c>
      <c r="J317" s="11" t="s">
        <v>25</v>
      </c>
      <c r="K317" s="12">
        <v>140</v>
      </c>
      <c r="L317" s="12">
        <v>1</v>
      </c>
      <c r="M317" s="33" t="str">
        <f>IF(_xlfn.XLOOKUP(C317,Raw_Data_OS_23!$C$7:$C$4518,Raw_Data_OS_23!$G$7:$G$4518,"Paid/ Closed")="Paid/ Closed","Paid/ Closed", "Still_Outstanding")</f>
        <v>Paid/ Closed</v>
      </c>
      <c r="N317" s="33">
        <f>IF(_xlfn.XLOOKUP(C317,Raw_Data_Paid_23!$C$4:$C$2114,Raw_Data_Paid_23!$C$4:$C$2114,1)= 1,1,0)</f>
        <v>1</v>
      </c>
      <c r="O317" t="str">
        <f>IF(M317=$W$7,IF(AND(N317,_xlfn.XLOOKUP(C317,Raw_Data_OS_23!$C$7:$C$4518,Raw_Data_OS_23!$G$7:$G$4518,0)=G317),"A",IF(_xlfn.XLOOKUP(C317,Raw_Data_Paid_23!$C$4:$C$2114,Raw_Data_Paid_23!$C$4:$C$2114,"B1")="B1","B1","B2")),IF(_xlfn.XLOOKUP(C317,Raw_Data_Paid_23!$C$4:$C$2114,Raw_Data_Paid_23!$C$4:$C$2114,"C1")="C1","C1","C2"))</f>
        <v>C1</v>
      </c>
      <c r="P317" t="str">
        <f t="shared" si="54"/>
        <v>2019C1Motor Commercial</v>
      </c>
    </row>
    <row r="318" spans="3:16" x14ac:dyDescent="0.35">
      <c r="C318" s="6" t="s">
        <v>712</v>
      </c>
      <c r="D318" s="7" t="s">
        <v>4231</v>
      </c>
      <c r="E318" s="7" t="s">
        <v>4231</v>
      </c>
      <c r="F318" s="8" t="s">
        <v>3908</v>
      </c>
      <c r="G318" s="9">
        <v>60</v>
      </c>
      <c r="H318" s="10">
        <v>2019</v>
      </c>
      <c r="I318" s="10">
        <v>2019</v>
      </c>
      <c r="J318" s="11" t="s">
        <v>25</v>
      </c>
      <c r="K318" s="12">
        <v>60</v>
      </c>
      <c r="L318" s="12">
        <v>1</v>
      </c>
      <c r="M318" s="33" t="str">
        <f>IF(_xlfn.XLOOKUP(C318,Raw_Data_OS_23!$C$7:$C$4518,Raw_Data_OS_23!$G$7:$G$4518,"Paid/ Closed")="Paid/ Closed","Paid/ Closed", "Still_Outstanding")</f>
        <v>Paid/ Closed</v>
      </c>
      <c r="N318" s="33">
        <f>IF(_xlfn.XLOOKUP(C318,Raw_Data_Paid_23!$C$4:$C$2114,Raw_Data_Paid_23!$C$4:$C$2114,1)= 1,1,0)</f>
        <v>1</v>
      </c>
      <c r="O318" t="str">
        <f>IF(M318=$W$7,IF(AND(N318,_xlfn.XLOOKUP(C318,Raw_Data_OS_23!$C$7:$C$4518,Raw_Data_OS_23!$G$7:$G$4518,0)=G318),"A",IF(_xlfn.XLOOKUP(C318,Raw_Data_Paid_23!$C$4:$C$2114,Raw_Data_Paid_23!$C$4:$C$2114,"B1")="B1","B1","B2")),IF(_xlfn.XLOOKUP(C318,Raw_Data_Paid_23!$C$4:$C$2114,Raw_Data_Paid_23!$C$4:$C$2114,"C1")="C1","C1","C2"))</f>
        <v>C1</v>
      </c>
      <c r="P318" t="str">
        <f t="shared" si="54"/>
        <v>2019C1Motor Commercial</v>
      </c>
    </row>
    <row r="319" spans="3:16" x14ac:dyDescent="0.35">
      <c r="C319" s="6" t="s">
        <v>713</v>
      </c>
      <c r="D319" s="7" t="s">
        <v>4179</v>
      </c>
      <c r="E319" s="7" t="s">
        <v>4179</v>
      </c>
      <c r="F319" s="8" t="s">
        <v>3908</v>
      </c>
      <c r="G319" s="9">
        <v>1000</v>
      </c>
      <c r="H319" s="10">
        <v>2019</v>
      </c>
      <c r="I319" s="10">
        <v>2019</v>
      </c>
      <c r="J319" s="11" t="s">
        <v>25</v>
      </c>
      <c r="K319" s="12">
        <v>1000</v>
      </c>
      <c r="L319" s="12">
        <v>1</v>
      </c>
      <c r="M319" s="33" t="str">
        <f>IF(_xlfn.XLOOKUP(C319,Raw_Data_OS_23!$C$7:$C$4518,Raw_Data_OS_23!$G$7:$G$4518,"Paid/ Closed")="Paid/ Closed","Paid/ Closed", "Still_Outstanding")</f>
        <v>Paid/ Closed</v>
      </c>
      <c r="N319" s="33">
        <f>IF(_xlfn.XLOOKUP(C319,Raw_Data_Paid_23!$C$4:$C$2114,Raw_Data_Paid_23!$C$4:$C$2114,1)= 1,1,0)</f>
        <v>1</v>
      </c>
      <c r="O319" t="str">
        <f>IF(M319=$W$7,IF(AND(N319,_xlfn.XLOOKUP(C319,Raw_Data_OS_23!$C$7:$C$4518,Raw_Data_OS_23!$G$7:$G$4518,0)=G319),"A",IF(_xlfn.XLOOKUP(C319,Raw_Data_Paid_23!$C$4:$C$2114,Raw_Data_Paid_23!$C$4:$C$2114,"B1")="B1","B1","B2")),IF(_xlfn.XLOOKUP(C319,Raw_Data_Paid_23!$C$4:$C$2114,Raw_Data_Paid_23!$C$4:$C$2114,"C1")="C1","C1","C2"))</f>
        <v>C1</v>
      </c>
      <c r="P319" t="str">
        <f t="shared" si="54"/>
        <v>2019C1Motor Commercial</v>
      </c>
    </row>
    <row r="320" spans="3:16" x14ac:dyDescent="0.35">
      <c r="C320" s="6" t="s">
        <v>714</v>
      </c>
      <c r="D320" s="7" t="s">
        <v>4062</v>
      </c>
      <c r="E320" s="7" t="s">
        <v>4062</v>
      </c>
      <c r="F320" s="8" t="s">
        <v>3910</v>
      </c>
      <c r="G320" s="9">
        <v>940</v>
      </c>
      <c r="H320" s="10">
        <v>2020</v>
      </c>
      <c r="I320" s="10">
        <v>2020</v>
      </c>
      <c r="J320" s="11" t="s">
        <v>33</v>
      </c>
      <c r="K320" s="12">
        <v>940</v>
      </c>
      <c r="L320" s="12">
        <v>1</v>
      </c>
      <c r="M320" s="33" t="str">
        <f>IF(_xlfn.XLOOKUP(C320,Raw_Data_OS_23!$C$7:$C$4518,Raw_Data_OS_23!$G$7:$G$4518,"Paid/ Closed")="Paid/ Closed","Paid/ Closed", "Still_Outstanding")</f>
        <v>Still_Outstanding</v>
      </c>
      <c r="N320" s="33">
        <f>IF(_xlfn.XLOOKUP(C320,Raw_Data_Paid_23!$C$4:$C$2114,Raw_Data_Paid_23!$C$4:$C$2114,1)= 1,1,0)</f>
        <v>1</v>
      </c>
      <c r="O320" t="str">
        <f>IF(M320=$W$7,IF(AND(N320,_xlfn.XLOOKUP(C320,Raw_Data_OS_23!$C$7:$C$4518,Raw_Data_OS_23!$G$7:$G$4518,0)=G320),"A",IF(_xlfn.XLOOKUP(C320,Raw_Data_Paid_23!$C$4:$C$2114,Raw_Data_Paid_23!$C$4:$C$2114,"B1")="B1","B1","B2")),IF(_xlfn.XLOOKUP(C320,Raw_Data_Paid_23!$C$4:$C$2114,Raw_Data_Paid_23!$C$4:$C$2114,"C1")="C1","C1","C2"))</f>
        <v>B1</v>
      </c>
      <c r="P320" t="str">
        <f t="shared" si="54"/>
        <v>2020B1Motor Private</v>
      </c>
    </row>
    <row r="321" spans="3:16" x14ac:dyDescent="0.35">
      <c r="C321" s="6" t="s">
        <v>715</v>
      </c>
      <c r="D321" s="7" t="s">
        <v>4048</v>
      </c>
      <c r="E321" s="7" t="s">
        <v>4048</v>
      </c>
      <c r="F321" s="8" t="s">
        <v>3908</v>
      </c>
      <c r="G321" s="9">
        <v>110000</v>
      </c>
      <c r="H321" s="10">
        <v>2019</v>
      </c>
      <c r="I321" s="10">
        <v>2019</v>
      </c>
      <c r="J321" s="11" t="s">
        <v>25</v>
      </c>
      <c r="K321" s="12">
        <v>110000</v>
      </c>
      <c r="L321" s="12">
        <v>1</v>
      </c>
      <c r="M321" s="33" t="str">
        <f>IF(_xlfn.XLOOKUP(C321,Raw_Data_OS_23!$C$7:$C$4518,Raw_Data_OS_23!$G$7:$G$4518,"Paid/ Closed")="Paid/ Closed","Paid/ Closed", "Still_Outstanding")</f>
        <v>Still_Outstanding</v>
      </c>
      <c r="N321" s="33">
        <f>IF(_xlfn.XLOOKUP(C321,Raw_Data_Paid_23!$C$4:$C$2114,Raw_Data_Paid_23!$C$4:$C$2114,1)= 1,1,0)</f>
        <v>1</v>
      </c>
      <c r="O321" t="str">
        <f>IF(M321=$W$7,IF(AND(N321,_xlfn.XLOOKUP(C321,Raw_Data_OS_23!$C$7:$C$4518,Raw_Data_OS_23!$G$7:$G$4518,0)=G321),"A",IF(_xlfn.XLOOKUP(C321,Raw_Data_Paid_23!$C$4:$C$2114,Raw_Data_Paid_23!$C$4:$C$2114,"B1")="B1","B1","B2")),IF(_xlfn.XLOOKUP(C321,Raw_Data_Paid_23!$C$4:$C$2114,Raw_Data_Paid_23!$C$4:$C$2114,"C1")="C1","C1","C2"))</f>
        <v>B1</v>
      </c>
      <c r="P321" t="str">
        <f t="shared" si="54"/>
        <v>2019B1Motor Commercial</v>
      </c>
    </row>
    <row r="322" spans="3:16" x14ac:dyDescent="0.35">
      <c r="C322" s="6" t="s">
        <v>716</v>
      </c>
      <c r="D322" s="7" t="s">
        <v>4047</v>
      </c>
      <c r="E322" s="7" t="s">
        <v>4047</v>
      </c>
      <c r="F322" s="8" t="s">
        <v>3910</v>
      </c>
      <c r="G322" s="9">
        <v>10000</v>
      </c>
      <c r="H322" s="10">
        <v>2019</v>
      </c>
      <c r="I322" s="10">
        <v>2019</v>
      </c>
      <c r="J322" s="11" t="s">
        <v>25</v>
      </c>
      <c r="K322" s="12">
        <v>10000</v>
      </c>
      <c r="L322" s="12">
        <v>1</v>
      </c>
      <c r="M322" s="33" t="str">
        <f>IF(_xlfn.XLOOKUP(C322,Raw_Data_OS_23!$C$7:$C$4518,Raw_Data_OS_23!$G$7:$G$4518,"Paid/ Closed")="Paid/ Closed","Paid/ Closed", "Still_Outstanding")</f>
        <v>Still_Outstanding</v>
      </c>
      <c r="N322" s="33">
        <f>IF(_xlfn.XLOOKUP(C322,Raw_Data_Paid_23!$C$4:$C$2114,Raw_Data_Paid_23!$C$4:$C$2114,1)= 1,1,0)</f>
        <v>1</v>
      </c>
      <c r="O322" t="str">
        <f>IF(M322=$W$7,IF(AND(N322,_xlfn.XLOOKUP(C322,Raw_Data_OS_23!$C$7:$C$4518,Raw_Data_OS_23!$G$7:$G$4518,0)=G322),"A",IF(_xlfn.XLOOKUP(C322,Raw_Data_Paid_23!$C$4:$C$2114,Raw_Data_Paid_23!$C$4:$C$2114,"B1")="B1","B1","B2")),IF(_xlfn.XLOOKUP(C322,Raw_Data_Paid_23!$C$4:$C$2114,Raw_Data_Paid_23!$C$4:$C$2114,"C1")="C1","C1","C2"))</f>
        <v>A</v>
      </c>
      <c r="P322" t="str">
        <f t="shared" si="54"/>
        <v>2019AMotor Private</v>
      </c>
    </row>
    <row r="323" spans="3:16" x14ac:dyDescent="0.35">
      <c r="C323" s="6" t="s">
        <v>717</v>
      </c>
      <c r="D323" s="7" t="s">
        <v>4232</v>
      </c>
      <c r="E323" s="7" t="s">
        <v>4232</v>
      </c>
      <c r="F323" s="8" t="s">
        <v>3908</v>
      </c>
      <c r="G323" s="9">
        <v>1300</v>
      </c>
      <c r="H323" s="10">
        <v>2019</v>
      </c>
      <c r="I323" s="10">
        <v>2019</v>
      </c>
      <c r="J323" s="11" t="s">
        <v>25</v>
      </c>
      <c r="K323" s="12">
        <v>1300</v>
      </c>
      <c r="L323" s="12">
        <v>1</v>
      </c>
      <c r="M323" s="33" t="str">
        <f>IF(_xlfn.XLOOKUP(C323,Raw_Data_OS_23!$C$7:$C$4518,Raw_Data_OS_23!$G$7:$G$4518,"Paid/ Closed")="Paid/ Closed","Paid/ Closed", "Still_Outstanding")</f>
        <v>Paid/ Closed</v>
      </c>
      <c r="N323" s="33">
        <f>IF(_xlfn.XLOOKUP(C323,Raw_Data_Paid_23!$C$4:$C$2114,Raw_Data_Paid_23!$C$4:$C$2114,1)= 1,1,0)</f>
        <v>1</v>
      </c>
      <c r="O323" t="str">
        <f>IF(M323=$W$7,IF(AND(N323,_xlfn.XLOOKUP(C323,Raw_Data_OS_23!$C$7:$C$4518,Raw_Data_OS_23!$G$7:$G$4518,0)=G323),"A",IF(_xlfn.XLOOKUP(C323,Raw_Data_Paid_23!$C$4:$C$2114,Raw_Data_Paid_23!$C$4:$C$2114,"B1")="B1","B1","B2")),IF(_xlfn.XLOOKUP(C323,Raw_Data_Paid_23!$C$4:$C$2114,Raw_Data_Paid_23!$C$4:$C$2114,"C1")="C1","C1","C2"))</f>
        <v>C1</v>
      </c>
      <c r="P323" t="str">
        <f t="shared" si="54"/>
        <v>2019C1Motor Commercial</v>
      </c>
    </row>
    <row r="324" spans="3:16" x14ac:dyDescent="0.35">
      <c r="C324" s="6" t="s">
        <v>718</v>
      </c>
      <c r="D324" s="7" t="s">
        <v>3936</v>
      </c>
      <c r="E324" s="7" t="s">
        <v>3936</v>
      </c>
      <c r="F324" s="8" t="s">
        <v>3910</v>
      </c>
      <c r="G324" s="9">
        <v>20</v>
      </c>
      <c r="H324" s="10">
        <v>2019</v>
      </c>
      <c r="I324" s="10">
        <v>2019</v>
      </c>
      <c r="J324" s="11" t="s">
        <v>25</v>
      </c>
      <c r="K324" s="12">
        <v>20</v>
      </c>
      <c r="L324" s="12">
        <v>1</v>
      </c>
      <c r="M324" s="33" t="str">
        <f>IF(_xlfn.XLOOKUP(C324,Raw_Data_OS_23!$C$7:$C$4518,Raw_Data_OS_23!$G$7:$G$4518,"Paid/ Closed")="Paid/ Closed","Paid/ Closed", "Still_Outstanding")</f>
        <v>Paid/ Closed</v>
      </c>
      <c r="N324" s="33">
        <f>IF(_xlfn.XLOOKUP(C324,Raw_Data_Paid_23!$C$4:$C$2114,Raw_Data_Paid_23!$C$4:$C$2114,1)= 1,1,0)</f>
        <v>1</v>
      </c>
      <c r="O324" t="str">
        <f>IF(M324=$W$7,IF(AND(N324,_xlfn.XLOOKUP(C324,Raw_Data_OS_23!$C$7:$C$4518,Raw_Data_OS_23!$G$7:$G$4518,0)=G324),"A",IF(_xlfn.XLOOKUP(C324,Raw_Data_Paid_23!$C$4:$C$2114,Raw_Data_Paid_23!$C$4:$C$2114,"B1")="B1","B1","B2")),IF(_xlfn.XLOOKUP(C324,Raw_Data_Paid_23!$C$4:$C$2114,Raw_Data_Paid_23!$C$4:$C$2114,"C1")="C1","C1","C2"))</f>
        <v>C1</v>
      </c>
      <c r="P324" t="str">
        <f t="shared" si="54"/>
        <v>2019C1Motor Private</v>
      </c>
    </row>
    <row r="325" spans="3:16" x14ac:dyDescent="0.35">
      <c r="C325" s="6" t="s">
        <v>719</v>
      </c>
      <c r="D325" s="7" t="s">
        <v>4233</v>
      </c>
      <c r="E325" s="7" t="s">
        <v>4233</v>
      </c>
      <c r="F325" s="8" t="s">
        <v>3908</v>
      </c>
      <c r="G325" s="9">
        <v>100</v>
      </c>
      <c r="H325" s="10">
        <v>2020</v>
      </c>
      <c r="I325" s="10">
        <v>2020</v>
      </c>
      <c r="J325" s="11" t="s">
        <v>28</v>
      </c>
      <c r="K325" s="12">
        <v>100</v>
      </c>
      <c r="L325" s="12">
        <v>1</v>
      </c>
      <c r="M325" s="33" t="str">
        <f>IF(_xlfn.XLOOKUP(C325,Raw_Data_OS_23!$C$7:$C$4518,Raw_Data_OS_23!$G$7:$G$4518,"Paid/ Closed")="Paid/ Closed","Paid/ Closed", "Still_Outstanding")</f>
        <v>Still_Outstanding</v>
      </c>
      <c r="N325" s="33">
        <f>IF(_xlfn.XLOOKUP(C325,Raw_Data_Paid_23!$C$4:$C$2114,Raw_Data_Paid_23!$C$4:$C$2114,1)= 1,1,0)</f>
        <v>1</v>
      </c>
      <c r="O325" t="str">
        <f>IF(M325=$W$7,IF(AND(N325,_xlfn.XLOOKUP(C325,Raw_Data_OS_23!$C$7:$C$4518,Raw_Data_OS_23!$G$7:$G$4518,0)=G325),"A",IF(_xlfn.XLOOKUP(C325,Raw_Data_Paid_23!$C$4:$C$2114,Raw_Data_Paid_23!$C$4:$C$2114,"B1")="B1","B1","B2")),IF(_xlfn.XLOOKUP(C325,Raw_Data_Paid_23!$C$4:$C$2114,Raw_Data_Paid_23!$C$4:$C$2114,"C1")="C1","C1","C2"))</f>
        <v>B1</v>
      </c>
      <c r="P325" t="str">
        <f t="shared" si="54"/>
        <v>2020B1Motor Commercial</v>
      </c>
    </row>
    <row r="326" spans="3:16" x14ac:dyDescent="0.35">
      <c r="C326" s="6" t="s">
        <v>720</v>
      </c>
      <c r="D326" s="7" t="s">
        <v>4234</v>
      </c>
      <c r="E326" s="7" t="s">
        <v>4234</v>
      </c>
      <c r="F326" s="8" t="s">
        <v>3908</v>
      </c>
      <c r="G326" s="9">
        <v>100</v>
      </c>
      <c r="H326" s="10">
        <v>2020</v>
      </c>
      <c r="I326" s="10">
        <v>2020</v>
      </c>
      <c r="J326" s="11" t="s">
        <v>28</v>
      </c>
      <c r="K326" s="12">
        <v>100</v>
      </c>
      <c r="L326" s="12">
        <v>1</v>
      </c>
      <c r="M326" s="33" t="str">
        <f>IF(_xlfn.XLOOKUP(C326,Raw_Data_OS_23!$C$7:$C$4518,Raw_Data_OS_23!$G$7:$G$4518,"Paid/ Closed")="Paid/ Closed","Paid/ Closed", "Still_Outstanding")</f>
        <v>Still_Outstanding</v>
      </c>
      <c r="N326" s="33">
        <f>IF(_xlfn.XLOOKUP(C326,Raw_Data_Paid_23!$C$4:$C$2114,Raw_Data_Paid_23!$C$4:$C$2114,1)= 1,1,0)</f>
        <v>1</v>
      </c>
      <c r="O326" t="str">
        <f>IF(M326=$W$7,IF(AND(N326,_xlfn.XLOOKUP(C326,Raw_Data_OS_23!$C$7:$C$4518,Raw_Data_OS_23!$G$7:$G$4518,0)=G326),"A",IF(_xlfn.XLOOKUP(C326,Raw_Data_Paid_23!$C$4:$C$2114,Raw_Data_Paid_23!$C$4:$C$2114,"B1")="B1","B1","B2")),IF(_xlfn.XLOOKUP(C326,Raw_Data_Paid_23!$C$4:$C$2114,Raw_Data_Paid_23!$C$4:$C$2114,"C1")="C1","C1","C2"))</f>
        <v>B1</v>
      </c>
      <c r="P326" t="str">
        <f t="shared" ref="P326:P389" si="55">H326&amp;O326&amp;F326</f>
        <v>2020B1Motor Commercial</v>
      </c>
    </row>
    <row r="327" spans="3:16" x14ac:dyDescent="0.35">
      <c r="C327" s="6" t="s">
        <v>721</v>
      </c>
      <c r="D327" s="7" t="s">
        <v>4235</v>
      </c>
      <c r="E327" s="7" t="s">
        <v>4235</v>
      </c>
      <c r="F327" s="8" t="s">
        <v>3908</v>
      </c>
      <c r="G327" s="9">
        <v>6500</v>
      </c>
      <c r="H327" s="10">
        <v>2020</v>
      </c>
      <c r="I327" s="10">
        <v>2020</v>
      </c>
      <c r="J327" s="11" t="s">
        <v>28</v>
      </c>
      <c r="K327" s="12">
        <v>6500</v>
      </c>
      <c r="L327" s="12">
        <v>1</v>
      </c>
      <c r="M327" s="33" t="str">
        <f>IF(_xlfn.XLOOKUP(C327,Raw_Data_OS_23!$C$7:$C$4518,Raw_Data_OS_23!$G$7:$G$4518,"Paid/ Closed")="Paid/ Closed","Paid/ Closed", "Still_Outstanding")</f>
        <v>Still_Outstanding</v>
      </c>
      <c r="N327" s="33">
        <f>IF(_xlfn.XLOOKUP(C327,Raw_Data_Paid_23!$C$4:$C$2114,Raw_Data_Paid_23!$C$4:$C$2114,1)= 1,1,0)</f>
        <v>1</v>
      </c>
      <c r="O327" t="str">
        <f>IF(M327=$W$7,IF(AND(N327,_xlfn.XLOOKUP(C327,Raw_Data_OS_23!$C$7:$C$4518,Raw_Data_OS_23!$G$7:$G$4518,0)=G327),"A",IF(_xlfn.XLOOKUP(C327,Raw_Data_Paid_23!$C$4:$C$2114,Raw_Data_Paid_23!$C$4:$C$2114,"B1")="B1","B1","B2")),IF(_xlfn.XLOOKUP(C327,Raw_Data_Paid_23!$C$4:$C$2114,Raw_Data_Paid_23!$C$4:$C$2114,"C1")="C1","C1","C2"))</f>
        <v>B1</v>
      </c>
      <c r="P327" t="str">
        <f t="shared" si="55"/>
        <v>2020B1Motor Commercial</v>
      </c>
    </row>
    <row r="328" spans="3:16" x14ac:dyDescent="0.35">
      <c r="C328" s="6" t="s">
        <v>722</v>
      </c>
      <c r="D328" s="7" t="s">
        <v>4236</v>
      </c>
      <c r="E328" s="7" t="s">
        <v>4236</v>
      </c>
      <c r="F328" s="8" t="s">
        <v>3908</v>
      </c>
      <c r="G328" s="9">
        <v>472</v>
      </c>
      <c r="H328" s="10">
        <v>2020</v>
      </c>
      <c r="I328" s="10">
        <v>2020</v>
      </c>
      <c r="J328" s="11" t="s">
        <v>28</v>
      </c>
      <c r="K328" s="12">
        <v>472</v>
      </c>
      <c r="L328" s="12">
        <v>1</v>
      </c>
      <c r="M328" s="33" t="str">
        <f>IF(_xlfn.XLOOKUP(C328,Raw_Data_OS_23!$C$7:$C$4518,Raw_Data_OS_23!$G$7:$G$4518,"Paid/ Closed")="Paid/ Closed","Paid/ Closed", "Still_Outstanding")</f>
        <v>Still_Outstanding</v>
      </c>
      <c r="N328" s="33">
        <f>IF(_xlfn.XLOOKUP(C328,Raw_Data_Paid_23!$C$4:$C$2114,Raw_Data_Paid_23!$C$4:$C$2114,1)= 1,1,0)</f>
        <v>1</v>
      </c>
      <c r="O328" t="str">
        <f>IF(M328=$W$7,IF(AND(N328,_xlfn.XLOOKUP(C328,Raw_Data_OS_23!$C$7:$C$4518,Raw_Data_OS_23!$G$7:$G$4518,0)=G328),"A",IF(_xlfn.XLOOKUP(C328,Raw_Data_Paid_23!$C$4:$C$2114,Raw_Data_Paid_23!$C$4:$C$2114,"B1")="B1","B1","B2")),IF(_xlfn.XLOOKUP(C328,Raw_Data_Paid_23!$C$4:$C$2114,Raw_Data_Paid_23!$C$4:$C$2114,"C1")="C1","C1","C2"))</f>
        <v>B1</v>
      </c>
      <c r="P328" t="str">
        <f t="shared" si="55"/>
        <v>2020B1Motor Commercial</v>
      </c>
    </row>
    <row r="329" spans="3:16" x14ac:dyDescent="0.35">
      <c r="C329" s="6" t="s">
        <v>723</v>
      </c>
      <c r="D329" s="7" t="s">
        <v>4237</v>
      </c>
      <c r="E329" s="7" t="s">
        <v>4237</v>
      </c>
      <c r="F329" s="8" t="s">
        <v>3908</v>
      </c>
      <c r="G329" s="9">
        <v>1000</v>
      </c>
      <c r="H329" s="10">
        <v>2020</v>
      </c>
      <c r="I329" s="10">
        <v>2020</v>
      </c>
      <c r="J329" s="11" t="s">
        <v>28</v>
      </c>
      <c r="K329" s="12">
        <v>1000</v>
      </c>
      <c r="L329" s="12">
        <v>1</v>
      </c>
      <c r="M329" s="33" t="str">
        <f>IF(_xlfn.XLOOKUP(C329,Raw_Data_OS_23!$C$7:$C$4518,Raw_Data_OS_23!$G$7:$G$4518,"Paid/ Closed")="Paid/ Closed","Paid/ Closed", "Still_Outstanding")</f>
        <v>Still_Outstanding</v>
      </c>
      <c r="N329" s="33">
        <f>IF(_xlfn.XLOOKUP(C329,Raw_Data_Paid_23!$C$4:$C$2114,Raw_Data_Paid_23!$C$4:$C$2114,1)= 1,1,0)</f>
        <v>1</v>
      </c>
      <c r="O329" t="str">
        <f>IF(M329=$W$7,IF(AND(N329,_xlfn.XLOOKUP(C329,Raw_Data_OS_23!$C$7:$C$4518,Raw_Data_OS_23!$G$7:$G$4518,0)=G329),"A",IF(_xlfn.XLOOKUP(C329,Raw_Data_Paid_23!$C$4:$C$2114,Raw_Data_Paid_23!$C$4:$C$2114,"B1")="B1","B1","B2")),IF(_xlfn.XLOOKUP(C329,Raw_Data_Paid_23!$C$4:$C$2114,Raw_Data_Paid_23!$C$4:$C$2114,"C1")="C1","C1","C2"))</f>
        <v>B1</v>
      </c>
      <c r="P329" t="str">
        <f t="shared" si="55"/>
        <v>2020B1Motor Commercial</v>
      </c>
    </row>
    <row r="330" spans="3:16" x14ac:dyDescent="0.35">
      <c r="C330" s="6" t="s">
        <v>724</v>
      </c>
      <c r="D330" s="7" t="s">
        <v>4040</v>
      </c>
      <c r="E330" s="7" t="s">
        <v>4040</v>
      </c>
      <c r="F330" s="8" t="s">
        <v>3908</v>
      </c>
      <c r="G330" s="9">
        <v>5000</v>
      </c>
      <c r="H330" s="10">
        <v>2019</v>
      </c>
      <c r="I330" s="10">
        <v>2019</v>
      </c>
      <c r="J330" s="11" t="s">
        <v>25</v>
      </c>
      <c r="K330" s="12">
        <v>5000</v>
      </c>
      <c r="L330" s="12">
        <v>1</v>
      </c>
      <c r="M330" s="33" t="str">
        <f>IF(_xlfn.XLOOKUP(C330,Raw_Data_OS_23!$C$7:$C$4518,Raw_Data_OS_23!$G$7:$G$4518,"Paid/ Closed")="Paid/ Closed","Paid/ Closed", "Still_Outstanding")</f>
        <v>Paid/ Closed</v>
      </c>
      <c r="N330" s="33">
        <f>IF(_xlfn.XLOOKUP(C330,Raw_Data_Paid_23!$C$4:$C$2114,Raw_Data_Paid_23!$C$4:$C$2114,1)= 1,1,0)</f>
        <v>1</v>
      </c>
      <c r="O330" t="str">
        <f>IF(M330=$W$7,IF(AND(N330,_xlfn.XLOOKUP(C330,Raw_Data_OS_23!$C$7:$C$4518,Raw_Data_OS_23!$G$7:$G$4518,0)=G330),"A",IF(_xlfn.XLOOKUP(C330,Raw_Data_Paid_23!$C$4:$C$2114,Raw_Data_Paid_23!$C$4:$C$2114,"B1")="B1","B1","B2")),IF(_xlfn.XLOOKUP(C330,Raw_Data_Paid_23!$C$4:$C$2114,Raw_Data_Paid_23!$C$4:$C$2114,"C1")="C1","C1","C2"))</f>
        <v>C1</v>
      </c>
      <c r="P330" t="str">
        <f t="shared" si="55"/>
        <v>2019C1Motor Commercial</v>
      </c>
    </row>
    <row r="331" spans="3:16" x14ac:dyDescent="0.35">
      <c r="C331" s="6" t="s">
        <v>725</v>
      </c>
      <c r="D331" s="7" t="s">
        <v>4067</v>
      </c>
      <c r="E331" s="7" t="s">
        <v>4067</v>
      </c>
      <c r="F331" s="8" t="s">
        <v>4238</v>
      </c>
      <c r="G331" s="9">
        <v>100000</v>
      </c>
      <c r="H331" s="10">
        <v>2019</v>
      </c>
      <c r="I331" s="10">
        <v>2019</v>
      </c>
      <c r="J331" s="11" t="s">
        <v>25</v>
      </c>
      <c r="K331" s="12">
        <v>100000</v>
      </c>
      <c r="L331" s="12">
        <v>1</v>
      </c>
      <c r="M331" s="33" t="str">
        <f>IF(_xlfn.XLOOKUP(C331,Raw_Data_OS_23!$C$7:$C$4518,Raw_Data_OS_23!$G$7:$G$4518,"Paid/ Closed")="Paid/ Closed","Paid/ Closed", "Still_Outstanding")</f>
        <v>Still_Outstanding</v>
      </c>
      <c r="N331" s="33">
        <f>IF(_xlfn.XLOOKUP(C331,Raw_Data_Paid_23!$C$4:$C$2114,Raw_Data_Paid_23!$C$4:$C$2114,1)= 1,1,0)</f>
        <v>1</v>
      </c>
      <c r="O331" t="str">
        <f>IF(M331=$W$7,IF(AND(N331,_xlfn.XLOOKUP(C331,Raw_Data_OS_23!$C$7:$C$4518,Raw_Data_OS_23!$G$7:$G$4518,0)=G331),"A",IF(_xlfn.XLOOKUP(C331,Raw_Data_Paid_23!$C$4:$C$2114,Raw_Data_Paid_23!$C$4:$C$2114,"B1")="B1","B1","B2")),IF(_xlfn.XLOOKUP(C331,Raw_Data_Paid_23!$C$4:$C$2114,Raw_Data_Paid_23!$C$4:$C$2114,"C1")="C1","C1","C2"))</f>
        <v>B1</v>
      </c>
      <c r="P331" t="str">
        <f t="shared" si="55"/>
        <v>2019B1Fire Domestic</v>
      </c>
    </row>
    <row r="332" spans="3:16" x14ac:dyDescent="0.35">
      <c r="C332" s="6" t="s">
        <v>726</v>
      </c>
      <c r="D332" s="7" t="s">
        <v>4134</v>
      </c>
      <c r="E332" s="7" t="s">
        <v>4134</v>
      </c>
      <c r="F332" s="8" t="s">
        <v>3908</v>
      </c>
      <c r="G332" s="9">
        <v>1000</v>
      </c>
      <c r="H332" s="10">
        <v>2020</v>
      </c>
      <c r="I332" s="10">
        <v>2020</v>
      </c>
      <c r="J332" s="11" t="s">
        <v>28</v>
      </c>
      <c r="K332" s="12">
        <v>1000</v>
      </c>
      <c r="L332" s="12">
        <v>1</v>
      </c>
      <c r="M332" s="33" t="str">
        <f>IF(_xlfn.XLOOKUP(C332,Raw_Data_OS_23!$C$7:$C$4518,Raw_Data_OS_23!$G$7:$G$4518,"Paid/ Closed")="Paid/ Closed","Paid/ Closed", "Still_Outstanding")</f>
        <v>Still_Outstanding</v>
      </c>
      <c r="N332" s="33">
        <f>IF(_xlfn.XLOOKUP(C332,Raw_Data_Paid_23!$C$4:$C$2114,Raw_Data_Paid_23!$C$4:$C$2114,1)= 1,1,0)</f>
        <v>1</v>
      </c>
      <c r="O332" t="str">
        <f>IF(M332=$W$7,IF(AND(N332,_xlfn.XLOOKUP(C332,Raw_Data_OS_23!$C$7:$C$4518,Raw_Data_OS_23!$G$7:$G$4518,0)=G332),"A",IF(_xlfn.XLOOKUP(C332,Raw_Data_Paid_23!$C$4:$C$2114,Raw_Data_Paid_23!$C$4:$C$2114,"B1")="B1","B1","B2")),IF(_xlfn.XLOOKUP(C332,Raw_Data_Paid_23!$C$4:$C$2114,Raw_Data_Paid_23!$C$4:$C$2114,"C1")="C1","C1","C2"))</f>
        <v>B1</v>
      </c>
      <c r="P332" t="str">
        <f t="shared" si="55"/>
        <v>2020B1Motor Commercial</v>
      </c>
    </row>
    <row r="333" spans="3:16" x14ac:dyDescent="0.35">
      <c r="C333" s="6" t="s">
        <v>727</v>
      </c>
      <c r="D333" s="7" t="s">
        <v>4239</v>
      </c>
      <c r="E333" s="7" t="s">
        <v>4239</v>
      </c>
      <c r="F333" s="8" t="s">
        <v>3908</v>
      </c>
      <c r="G333" s="9">
        <v>420</v>
      </c>
      <c r="H333" s="10">
        <v>2020</v>
      </c>
      <c r="I333" s="10">
        <v>2020</v>
      </c>
      <c r="J333" s="11" t="s">
        <v>28</v>
      </c>
      <c r="K333" s="12">
        <v>420</v>
      </c>
      <c r="L333" s="12">
        <v>1</v>
      </c>
      <c r="M333" s="33" t="str">
        <f>IF(_xlfn.XLOOKUP(C333,Raw_Data_OS_23!$C$7:$C$4518,Raw_Data_OS_23!$G$7:$G$4518,"Paid/ Closed")="Paid/ Closed","Paid/ Closed", "Still_Outstanding")</f>
        <v>Still_Outstanding</v>
      </c>
      <c r="N333" s="33">
        <f>IF(_xlfn.XLOOKUP(C333,Raw_Data_Paid_23!$C$4:$C$2114,Raw_Data_Paid_23!$C$4:$C$2114,1)= 1,1,0)</f>
        <v>1</v>
      </c>
      <c r="O333" t="str">
        <f>IF(M333=$W$7,IF(AND(N333,_xlfn.XLOOKUP(C333,Raw_Data_OS_23!$C$7:$C$4518,Raw_Data_OS_23!$G$7:$G$4518,0)=G333),"A",IF(_xlfn.XLOOKUP(C333,Raw_Data_Paid_23!$C$4:$C$2114,Raw_Data_Paid_23!$C$4:$C$2114,"B1")="B1","B1","B2")),IF(_xlfn.XLOOKUP(C333,Raw_Data_Paid_23!$C$4:$C$2114,Raw_Data_Paid_23!$C$4:$C$2114,"C1")="C1","C1","C2"))</f>
        <v>B1</v>
      </c>
      <c r="P333" t="str">
        <f t="shared" si="55"/>
        <v>2020B1Motor Commercial</v>
      </c>
    </row>
    <row r="334" spans="3:16" x14ac:dyDescent="0.35">
      <c r="C334" s="6" t="s">
        <v>156</v>
      </c>
      <c r="D334" s="7" t="s">
        <v>4240</v>
      </c>
      <c r="E334" s="7" t="s">
        <v>4240</v>
      </c>
      <c r="F334" s="8" t="s">
        <v>3908</v>
      </c>
      <c r="G334" s="9">
        <v>3370000</v>
      </c>
      <c r="H334" s="10">
        <v>2020</v>
      </c>
      <c r="I334" s="10">
        <v>2020</v>
      </c>
      <c r="J334" s="11" t="s">
        <v>28</v>
      </c>
      <c r="K334" s="12">
        <v>539100</v>
      </c>
      <c r="L334" s="12">
        <v>1</v>
      </c>
      <c r="M334" s="33" t="str">
        <f>IF(_xlfn.XLOOKUP(C334,Raw_Data_OS_23!$C$7:$C$4518,Raw_Data_OS_23!$G$7:$G$4518,"Paid/ Closed")="Paid/ Closed","Paid/ Closed", "Still_Outstanding")</f>
        <v>Still_Outstanding</v>
      </c>
      <c r="N334" s="33">
        <f>IF(_xlfn.XLOOKUP(C334,Raw_Data_Paid_23!$C$4:$C$2114,Raw_Data_Paid_23!$C$4:$C$2114,1)= 1,1,0)</f>
        <v>0</v>
      </c>
      <c r="O334" t="str">
        <f>IF(M334=$W$7,IF(AND(N334,_xlfn.XLOOKUP(C334,Raw_Data_OS_23!$C$7:$C$4518,Raw_Data_OS_23!$G$7:$G$4518,0)=G334),"A",IF(_xlfn.XLOOKUP(C334,Raw_Data_Paid_23!$C$4:$C$2114,Raw_Data_Paid_23!$C$4:$C$2114,"B1")="B1","B1","B2")),IF(_xlfn.XLOOKUP(C334,Raw_Data_Paid_23!$C$4:$C$2114,Raw_Data_Paid_23!$C$4:$C$2114,"C1")="C1","C1","C2"))</f>
        <v>B2</v>
      </c>
      <c r="P334" t="str">
        <f t="shared" si="55"/>
        <v>2020B2Motor Commercial</v>
      </c>
    </row>
    <row r="335" spans="3:16" x14ac:dyDescent="0.35">
      <c r="C335" s="6" t="s">
        <v>728</v>
      </c>
      <c r="D335" s="7" t="s">
        <v>4057</v>
      </c>
      <c r="E335" s="7" t="s">
        <v>4057</v>
      </c>
      <c r="F335" s="8" t="s">
        <v>3908</v>
      </c>
      <c r="G335" s="9">
        <v>50000</v>
      </c>
      <c r="H335" s="10">
        <v>2020</v>
      </c>
      <c r="I335" s="10">
        <v>2020</v>
      </c>
      <c r="J335" s="11" t="s">
        <v>28</v>
      </c>
      <c r="K335" s="12">
        <v>50000</v>
      </c>
      <c r="L335" s="12">
        <v>1</v>
      </c>
      <c r="M335" s="33" t="str">
        <f>IF(_xlfn.XLOOKUP(C335,Raw_Data_OS_23!$C$7:$C$4518,Raw_Data_OS_23!$G$7:$G$4518,"Paid/ Closed")="Paid/ Closed","Paid/ Closed", "Still_Outstanding")</f>
        <v>Still_Outstanding</v>
      </c>
      <c r="N335" s="33">
        <f>IF(_xlfn.XLOOKUP(C335,Raw_Data_Paid_23!$C$4:$C$2114,Raw_Data_Paid_23!$C$4:$C$2114,1)= 1,1,0)</f>
        <v>1</v>
      </c>
      <c r="O335" t="str">
        <f>IF(M335=$W$7,IF(AND(N335,_xlfn.XLOOKUP(C335,Raw_Data_OS_23!$C$7:$C$4518,Raw_Data_OS_23!$G$7:$G$4518,0)=G335),"A",IF(_xlfn.XLOOKUP(C335,Raw_Data_Paid_23!$C$4:$C$2114,Raw_Data_Paid_23!$C$4:$C$2114,"B1")="B1","B1","B2")),IF(_xlfn.XLOOKUP(C335,Raw_Data_Paid_23!$C$4:$C$2114,Raw_Data_Paid_23!$C$4:$C$2114,"C1")="C1","C1","C2"))</f>
        <v>B1</v>
      </c>
      <c r="P335" t="str">
        <f t="shared" si="55"/>
        <v>2020B1Motor Commercial</v>
      </c>
    </row>
    <row r="336" spans="3:16" x14ac:dyDescent="0.35">
      <c r="C336" s="6" t="s">
        <v>729</v>
      </c>
      <c r="D336" s="7" t="s">
        <v>4135</v>
      </c>
      <c r="E336" s="7" t="s">
        <v>4135</v>
      </c>
      <c r="F336" s="8" t="s">
        <v>3910</v>
      </c>
      <c r="G336" s="9">
        <v>10</v>
      </c>
      <c r="H336" s="10">
        <v>2020</v>
      </c>
      <c r="I336" s="10">
        <v>2020</v>
      </c>
      <c r="J336" s="11" t="s">
        <v>28</v>
      </c>
      <c r="K336" s="12">
        <v>10</v>
      </c>
      <c r="L336" s="12">
        <v>1</v>
      </c>
      <c r="M336" s="33" t="str">
        <f>IF(_xlfn.XLOOKUP(C336,Raw_Data_OS_23!$C$7:$C$4518,Raw_Data_OS_23!$G$7:$G$4518,"Paid/ Closed")="Paid/ Closed","Paid/ Closed", "Still_Outstanding")</f>
        <v>Still_Outstanding</v>
      </c>
      <c r="N336" s="33">
        <f>IF(_xlfn.XLOOKUP(C336,Raw_Data_Paid_23!$C$4:$C$2114,Raw_Data_Paid_23!$C$4:$C$2114,1)= 1,1,0)</f>
        <v>1</v>
      </c>
      <c r="O336" t="str">
        <f>IF(M336=$W$7,IF(AND(N336,_xlfn.XLOOKUP(C336,Raw_Data_OS_23!$C$7:$C$4518,Raw_Data_OS_23!$G$7:$G$4518,0)=G336),"A",IF(_xlfn.XLOOKUP(C336,Raw_Data_Paid_23!$C$4:$C$2114,Raw_Data_Paid_23!$C$4:$C$2114,"B1")="B1","B1","B2")),IF(_xlfn.XLOOKUP(C336,Raw_Data_Paid_23!$C$4:$C$2114,Raw_Data_Paid_23!$C$4:$C$2114,"C1")="C1","C1","C2"))</f>
        <v>B1</v>
      </c>
      <c r="P336" t="str">
        <f t="shared" si="55"/>
        <v>2020B1Motor Private</v>
      </c>
    </row>
    <row r="337" spans="3:16" x14ac:dyDescent="0.35">
      <c r="C337" s="6" t="s">
        <v>730</v>
      </c>
      <c r="D337" s="7" t="s">
        <v>4241</v>
      </c>
      <c r="E337" s="7" t="s">
        <v>4241</v>
      </c>
      <c r="F337" s="8" t="s">
        <v>3908</v>
      </c>
      <c r="G337" s="9">
        <v>100000</v>
      </c>
      <c r="H337" s="10">
        <v>2020</v>
      </c>
      <c r="I337" s="10">
        <v>2020</v>
      </c>
      <c r="J337" s="11" t="s">
        <v>28</v>
      </c>
      <c r="K337" s="12">
        <v>100000</v>
      </c>
      <c r="L337" s="12">
        <v>1</v>
      </c>
      <c r="M337" s="33" t="str">
        <f>IF(_xlfn.XLOOKUP(C337,Raw_Data_OS_23!$C$7:$C$4518,Raw_Data_OS_23!$G$7:$G$4518,"Paid/ Closed")="Paid/ Closed","Paid/ Closed", "Still_Outstanding")</f>
        <v>Still_Outstanding</v>
      </c>
      <c r="N337" s="33">
        <f>IF(_xlfn.XLOOKUP(C337,Raw_Data_Paid_23!$C$4:$C$2114,Raw_Data_Paid_23!$C$4:$C$2114,1)= 1,1,0)</f>
        <v>1</v>
      </c>
      <c r="O337" t="str">
        <f>IF(M337=$W$7,IF(AND(N337,_xlfn.XLOOKUP(C337,Raw_Data_OS_23!$C$7:$C$4518,Raw_Data_OS_23!$G$7:$G$4518,0)=G337),"A",IF(_xlfn.XLOOKUP(C337,Raw_Data_Paid_23!$C$4:$C$2114,Raw_Data_Paid_23!$C$4:$C$2114,"B1")="B1","B1","B2")),IF(_xlfn.XLOOKUP(C337,Raw_Data_Paid_23!$C$4:$C$2114,Raw_Data_Paid_23!$C$4:$C$2114,"C1")="C1","C1","C2"))</f>
        <v>B1</v>
      </c>
      <c r="P337" t="str">
        <f t="shared" si="55"/>
        <v>2020B1Motor Commercial</v>
      </c>
    </row>
    <row r="338" spans="3:16" x14ac:dyDescent="0.35">
      <c r="C338" s="6" t="s">
        <v>731</v>
      </c>
      <c r="D338" s="7" t="s">
        <v>4042</v>
      </c>
      <c r="E338" s="7" t="s">
        <v>4042</v>
      </c>
      <c r="F338" s="8" t="s">
        <v>3910</v>
      </c>
      <c r="G338" s="9">
        <v>50000</v>
      </c>
      <c r="H338" s="10">
        <v>2019</v>
      </c>
      <c r="I338" s="10">
        <v>2019</v>
      </c>
      <c r="J338" s="11" t="s">
        <v>25</v>
      </c>
      <c r="K338" s="12">
        <v>50000</v>
      </c>
      <c r="L338" s="12">
        <v>1</v>
      </c>
      <c r="M338" s="33" t="str">
        <f>IF(_xlfn.XLOOKUP(C338,Raw_Data_OS_23!$C$7:$C$4518,Raw_Data_OS_23!$G$7:$G$4518,"Paid/ Closed")="Paid/ Closed","Paid/ Closed", "Still_Outstanding")</f>
        <v>Paid/ Closed</v>
      </c>
      <c r="N338" s="33">
        <f>IF(_xlfn.XLOOKUP(C338,Raw_Data_Paid_23!$C$4:$C$2114,Raw_Data_Paid_23!$C$4:$C$2114,1)= 1,1,0)</f>
        <v>1</v>
      </c>
      <c r="O338" t="str">
        <f>IF(M338=$W$7,IF(AND(N338,_xlfn.XLOOKUP(C338,Raw_Data_OS_23!$C$7:$C$4518,Raw_Data_OS_23!$G$7:$G$4518,0)=G338),"A",IF(_xlfn.XLOOKUP(C338,Raw_Data_Paid_23!$C$4:$C$2114,Raw_Data_Paid_23!$C$4:$C$2114,"B1")="B1","B1","B2")),IF(_xlfn.XLOOKUP(C338,Raw_Data_Paid_23!$C$4:$C$2114,Raw_Data_Paid_23!$C$4:$C$2114,"C1")="C1","C1","C2"))</f>
        <v>C1</v>
      </c>
      <c r="P338" t="str">
        <f t="shared" si="55"/>
        <v>2019C1Motor Private</v>
      </c>
    </row>
    <row r="339" spans="3:16" x14ac:dyDescent="0.35">
      <c r="C339" s="6" t="s">
        <v>732</v>
      </c>
      <c r="D339" s="7" t="s">
        <v>4059</v>
      </c>
      <c r="E339" s="7" t="s">
        <v>4059</v>
      </c>
      <c r="F339" s="8" t="s">
        <v>3908</v>
      </c>
      <c r="G339" s="9">
        <v>40</v>
      </c>
      <c r="H339" s="10">
        <v>2020</v>
      </c>
      <c r="I339" s="10">
        <v>2020</v>
      </c>
      <c r="J339" s="11" t="s">
        <v>28</v>
      </c>
      <c r="K339" s="12">
        <v>40</v>
      </c>
      <c r="L339" s="12">
        <v>1</v>
      </c>
      <c r="M339" s="33" t="str">
        <f>IF(_xlfn.XLOOKUP(C339,Raw_Data_OS_23!$C$7:$C$4518,Raw_Data_OS_23!$G$7:$G$4518,"Paid/ Closed")="Paid/ Closed","Paid/ Closed", "Still_Outstanding")</f>
        <v>Still_Outstanding</v>
      </c>
      <c r="N339" s="33">
        <f>IF(_xlfn.XLOOKUP(C339,Raw_Data_Paid_23!$C$4:$C$2114,Raw_Data_Paid_23!$C$4:$C$2114,1)= 1,1,0)</f>
        <v>1</v>
      </c>
      <c r="O339" t="str">
        <f>IF(M339=$W$7,IF(AND(N339,_xlfn.XLOOKUP(C339,Raw_Data_OS_23!$C$7:$C$4518,Raw_Data_OS_23!$G$7:$G$4518,0)=G339),"A",IF(_xlfn.XLOOKUP(C339,Raw_Data_Paid_23!$C$4:$C$2114,Raw_Data_Paid_23!$C$4:$C$2114,"B1")="B1","B1","B2")),IF(_xlfn.XLOOKUP(C339,Raw_Data_Paid_23!$C$4:$C$2114,Raw_Data_Paid_23!$C$4:$C$2114,"C1")="C1","C1","C2"))</f>
        <v>B1</v>
      </c>
      <c r="P339" t="str">
        <f t="shared" si="55"/>
        <v>2020B1Motor Commercial</v>
      </c>
    </row>
    <row r="340" spans="3:16" x14ac:dyDescent="0.35">
      <c r="C340" s="6" t="s">
        <v>733</v>
      </c>
      <c r="D340" s="7" t="s">
        <v>4137</v>
      </c>
      <c r="E340" s="7" t="s">
        <v>4137</v>
      </c>
      <c r="F340" s="8" t="s">
        <v>3910</v>
      </c>
      <c r="G340" s="9">
        <v>8700</v>
      </c>
      <c r="H340" s="10">
        <v>2020</v>
      </c>
      <c r="I340" s="10">
        <v>2020</v>
      </c>
      <c r="J340" s="11" t="s">
        <v>28</v>
      </c>
      <c r="K340" s="12">
        <v>8700</v>
      </c>
      <c r="L340" s="12">
        <v>1</v>
      </c>
      <c r="M340" s="33" t="str">
        <f>IF(_xlfn.XLOOKUP(C340,Raw_Data_OS_23!$C$7:$C$4518,Raw_Data_OS_23!$G$7:$G$4518,"Paid/ Closed")="Paid/ Closed","Paid/ Closed", "Still_Outstanding")</f>
        <v>Still_Outstanding</v>
      </c>
      <c r="N340" s="33">
        <f>IF(_xlfn.XLOOKUP(C340,Raw_Data_Paid_23!$C$4:$C$2114,Raw_Data_Paid_23!$C$4:$C$2114,1)= 1,1,0)</f>
        <v>1</v>
      </c>
      <c r="O340" t="str">
        <f>IF(M340=$W$7,IF(AND(N340,_xlfn.XLOOKUP(C340,Raw_Data_OS_23!$C$7:$C$4518,Raw_Data_OS_23!$G$7:$G$4518,0)=G340),"A",IF(_xlfn.XLOOKUP(C340,Raw_Data_Paid_23!$C$4:$C$2114,Raw_Data_Paid_23!$C$4:$C$2114,"B1")="B1","B1","B2")),IF(_xlfn.XLOOKUP(C340,Raw_Data_Paid_23!$C$4:$C$2114,Raw_Data_Paid_23!$C$4:$C$2114,"C1")="C1","C1","C2"))</f>
        <v>B1</v>
      </c>
      <c r="P340" t="str">
        <f t="shared" si="55"/>
        <v>2020B1Motor Private</v>
      </c>
    </row>
    <row r="341" spans="3:16" x14ac:dyDescent="0.35">
      <c r="C341" s="6" t="s">
        <v>734</v>
      </c>
      <c r="D341" s="7" t="s">
        <v>4060</v>
      </c>
      <c r="E341" s="7" t="s">
        <v>4060</v>
      </c>
      <c r="F341" s="8" t="s">
        <v>3910</v>
      </c>
      <c r="G341" s="9">
        <v>130000</v>
      </c>
      <c r="H341" s="10">
        <v>2020</v>
      </c>
      <c r="I341" s="10">
        <v>2020</v>
      </c>
      <c r="J341" s="11" t="s">
        <v>28</v>
      </c>
      <c r="K341" s="12">
        <v>130000</v>
      </c>
      <c r="L341" s="12">
        <v>1</v>
      </c>
      <c r="M341" s="33" t="str">
        <f>IF(_xlfn.XLOOKUP(C341,Raw_Data_OS_23!$C$7:$C$4518,Raw_Data_OS_23!$G$7:$G$4518,"Paid/ Closed")="Paid/ Closed","Paid/ Closed", "Still_Outstanding")</f>
        <v>Still_Outstanding</v>
      </c>
      <c r="N341" s="33">
        <f>IF(_xlfn.XLOOKUP(C341,Raw_Data_Paid_23!$C$4:$C$2114,Raw_Data_Paid_23!$C$4:$C$2114,1)= 1,1,0)</f>
        <v>1</v>
      </c>
      <c r="O341" t="str">
        <f>IF(M341=$W$7,IF(AND(N341,_xlfn.XLOOKUP(C341,Raw_Data_OS_23!$C$7:$C$4518,Raw_Data_OS_23!$G$7:$G$4518,0)=G341),"A",IF(_xlfn.XLOOKUP(C341,Raw_Data_Paid_23!$C$4:$C$2114,Raw_Data_Paid_23!$C$4:$C$2114,"B1")="B1","B1","B2")),IF(_xlfn.XLOOKUP(C341,Raw_Data_Paid_23!$C$4:$C$2114,Raw_Data_Paid_23!$C$4:$C$2114,"C1")="C1","C1","C2"))</f>
        <v>B1</v>
      </c>
      <c r="P341" t="str">
        <f t="shared" si="55"/>
        <v>2020B1Motor Private</v>
      </c>
    </row>
    <row r="342" spans="3:16" x14ac:dyDescent="0.35">
      <c r="C342" s="6" t="s">
        <v>735</v>
      </c>
      <c r="D342" s="7" t="s">
        <v>4084</v>
      </c>
      <c r="E342" s="7" t="s">
        <v>4084</v>
      </c>
      <c r="F342" s="8" t="s">
        <v>3908</v>
      </c>
      <c r="G342" s="9">
        <v>1000</v>
      </c>
      <c r="H342" s="10">
        <v>2020</v>
      </c>
      <c r="I342" s="10">
        <v>2020</v>
      </c>
      <c r="J342" s="11" t="s">
        <v>28</v>
      </c>
      <c r="K342" s="12">
        <v>1000</v>
      </c>
      <c r="L342" s="12">
        <v>1</v>
      </c>
      <c r="M342" s="33" t="str">
        <f>IF(_xlfn.XLOOKUP(C342,Raw_Data_OS_23!$C$7:$C$4518,Raw_Data_OS_23!$G$7:$G$4518,"Paid/ Closed")="Paid/ Closed","Paid/ Closed", "Still_Outstanding")</f>
        <v>Still_Outstanding</v>
      </c>
      <c r="N342" s="33">
        <f>IF(_xlfn.XLOOKUP(C342,Raw_Data_Paid_23!$C$4:$C$2114,Raw_Data_Paid_23!$C$4:$C$2114,1)= 1,1,0)</f>
        <v>1</v>
      </c>
      <c r="O342" t="str">
        <f>IF(M342=$W$7,IF(AND(N342,_xlfn.XLOOKUP(C342,Raw_Data_OS_23!$C$7:$C$4518,Raw_Data_OS_23!$G$7:$G$4518,0)=G342),"A",IF(_xlfn.XLOOKUP(C342,Raw_Data_Paid_23!$C$4:$C$2114,Raw_Data_Paid_23!$C$4:$C$2114,"B1")="B1","B1","B2")),IF(_xlfn.XLOOKUP(C342,Raw_Data_Paid_23!$C$4:$C$2114,Raw_Data_Paid_23!$C$4:$C$2114,"C1")="C1","C1","C2"))</f>
        <v>B1</v>
      </c>
      <c r="P342" t="str">
        <f t="shared" si="55"/>
        <v>2020B1Motor Commercial</v>
      </c>
    </row>
    <row r="343" spans="3:16" x14ac:dyDescent="0.35">
      <c r="C343" s="6" t="s">
        <v>736</v>
      </c>
      <c r="D343" s="7" t="s">
        <v>4060</v>
      </c>
      <c r="E343" s="7" t="s">
        <v>4060</v>
      </c>
      <c r="F343" s="8" t="s">
        <v>3908</v>
      </c>
      <c r="G343" s="9">
        <v>10996</v>
      </c>
      <c r="H343" s="10">
        <v>2020</v>
      </c>
      <c r="I343" s="10">
        <v>2020</v>
      </c>
      <c r="J343" s="11" t="s">
        <v>28</v>
      </c>
      <c r="K343" s="12">
        <v>10996</v>
      </c>
      <c r="L343" s="12">
        <v>1</v>
      </c>
      <c r="M343" s="33" t="str">
        <f>IF(_xlfn.XLOOKUP(C343,Raw_Data_OS_23!$C$7:$C$4518,Raw_Data_OS_23!$G$7:$G$4518,"Paid/ Closed")="Paid/ Closed","Paid/ Closed", "Still_Outstanding")</f>
        <v>Still_Outstanding</v>
      </c>
      <c r="N343" s="33">
        <f>IF(_xlfn.XLOOKUP(C343,Raw_Data_Paid_23!$C$4:$C$2114,Raw_Data_Paid_23!$C$4:$C$2114,1)= 1,1,0)</f>
        <v>1</v>
      </c>
      <c r="O343" t="str">
        <f>IF(M343=$W$7,IF(AND(N343,_xlfn.XLOOKUP(C343,Raw_Data_OS_23!$C$7:$C$4518,Raw_Data_OS_23!$G$7:$G$4518,0)=G343),"A",IF(_xlfn.XLOOKUP(C343,Raw_Data_Paid_23!$C$4:$C$2114,Raw_Data_Paid_23!$C$4:$C$2114,"B1")="B1","B1","B2")),IF(_xlfn.XLOOKUP(C343,Raw_Data_Paid_23!$C$4:$C$2114,Raw_Data_Paid_23!$C$4:$C$2114,"C1")="C1","C1","C2"))</f>
        <v>B1</v>
      </c>
      <c r="P343" t="str">
        <f t="shared" si="55"/>
        <v>2020B1Motor Commercial</v>
      </c>
    </row>
    <row r="344" spans="3:16" x14ac:dyDescent="0.35">
      <c r="C344" s="6" t="s">
        <v>157</v>
      </c>
      <c r="D344" s="7" t="s">
        <v>4128</v>
      </c>
      <c r="E344" s="7" t="s">
        <v>4128</v>
      </c>
      <c r="F344" s="8" t="s">
        <v>3910</v>
      </c>
      <c r="G344" s="9">
        <v>8660</v>
      </c>
      <c r="H344" s="10">
        <v>2020</v>
      </c>
      <c r="I344" s="10">
        <v>2020</v>
      </c>
      <c r="J344" s="11" t="s">
        <v>28</v>
      </c>
      <c r="K344" s="12">
        <v>8660</v>
      </c>
      <c r="L344" s="12">
        <v>1</v>
      </c>
      <c r="M344" s="33" t="str">
        <f>IF(_xlfn.XLOOKUP(C344,Raw_Data_OS_23!$C$7:$C$4518,Raw_Data_OS_23!$G$7:$G$4518,"Paid/ Closed")="Paid/ Closed","Paid/ Closed", "Still_Outstanding")</f>
        <v>Still_Outstanding</v>
      </c>
      <c r="N344" s="33">
        <f>IF(_xlfn.XLOOKUP(C344,Raw_Data_Paid_23!$C$4:$C$2114,Raw_Data_Paid_23!$C$4:$C$2114,1)= 1,1,0)</f>
        <v>1</v>
      </c>
      <c r="O344" t="str">
        <f>IF(M344=$W$7,IF(AND(N344,_xlfn.XLOOKUP(C344,Raw_Data_OS_23!$C$7:$C$4518,Raw_Data_OS_23!$G$7:$G$4518,0)=G344),"A",IF(_xlfn.XLOOKUP(C344,Raw_Data_Paid_23!$C$4:$C$2114,Raw_Data_Paid_23!$C$4:$C$2114,"B1")="B1","B1","B2")),IF(_xlfn.XLOOKUP(C344,Raw_Data_Paid_23!$C$4:$C$2114,Raw_Data_Paid_23!$C$4:$C$2114,"C1")="C1","C1","C2"))</f>
        <v>A</v>
      </c>
      <c r="P344" t="str">
        <f t="shared" si="55"/>
        <v>2020AMotor Private</v>
      </c>
    </row>
    <row r="345" spans="3:16" x14ac:dyDescent="0.35">
      <c r="C345" s="6" t="s">
        <v>737</v>
      </c>
      <c r="D345" s="7" t="s">
        <v>4147</v>
      </c>
      <c r="E345" s="7" t="s">
        <v>4147</v>
      </c>
      <c r="F345" s="8" t="s">
        <v>3908</v>
      </c>
      <c r="G345" s="9">
        <v>5000</v>
      </c>
      <c r="H345" s="10">
        <v>2020</v>
      </c>
      <c r="I345" s="10">
        <v>2020</v>
      </c>
      <c r="J345" s="11" t="s">
        <v>28</v>
      </c>
      <c r="K345" s="12">
        <v>5000</v>
      </c>
      <c r="L345" s="12">
        <v>1</v>
      </c>
      <c r="M345" s="33" t="str">
        <f>IF(_xlfn.XLOOKUP(C345,Raw_Data_OS_23!$C$7:$C$4518,Raw_Data_OS_23!$G$7:$G$4518,"Paid/ Closed")="Paid/ Closed","Paid/ Closed", "Still_Outstanding")</f>
        <v>Still_Outstanding</v>
      </c>
      <c r="N345" s="33">
        <f>IF(_xlfn.XLOOKUP(C345,Raw_Data_Paid_23!$C$4:$C$2114,Raw_Data_Paid_23!$C$4:$C$2114,1)= 1,1,0)</f>
        <v>1</v>
      </c>
      <c r="O345" t="str">
        <f>IF(M345=$W$7,IF(AND(N345,_xlfn.XLOOKUP(C345,Raw_Data_OS_23!$C$7:$C$4518,Raw_Data_OS_23!$G$7:$G$4518,0)=G345),"A",IF(_xlfn.XLOOKUP(C345,Raw_Data_Paid_23!$C$4:$C$2114,Raw_Data_Paid_23!$C$4:$C$2114,"B1")="B1","B1","B2")),IF(_xlfn.XLOOKUP(C345,Raw_Data_Paid_23!$C$4:$C$2114,Raw_Data_Paid_23!$C$4:$C$2114,"C1")="C1","C1","C2"))</f>
        <v>B1</v>
      </c>
      <c r="P345" t="str">
        <f t="shared" si="55"/>
        <v>2020B1Motor Commercial</v>
      </c>
    </row>
    <row r="346" spans="3:16" x14ac:dyDescent="0.35">
      <c r="C346" s="6" t="s">
        <v>158</v>
      </c>
      <c r="D346" s="7" t="s">
        <v>4059</v>
      </c>
      <c r="E346" s="7" t="s">
        <v>4059</v>
      </c>
      <c r="F346" s="8" t="s">
        <v>3910</v>
      </c>
      <c r="G346" s="9">
        <v>2251</v>
      </c>
      <c r="H346" s="10">
        <v>2020</v>
      </c>
      <c r="I346" s="10">
        <v>2020</v>
      </c>
      <c r="J346" s="11" t="s">
        <v>28</v>
      </c>
      <c r="K346" s="12">
        <v>2251</v>
      </c>
      <c r="L346" s="12">
        <v>1</v>
      </c>
      <c r="M346" s="33" t="str">
        <f>IF(_xlfn.XLOOKUP(C346,Raw_Data_OS_23!$C$7:$C$4518,Raw_Data_OS_23!$G$7:$G$4518,"Paid/ Closed")="Paid/ Closed","Paid/ Closed", "Still_Outstanding")</f>
        <v>Still_Outstanding</v>
      </c>
      <c r="N346" s="33">
        <f>IF(_xlfn.XLOOKUP(C346,Raw_Data_Paid_23!$C$4:$C$2114,Raw_Data_Paid_23!$C$4:$C$2114,1)= 1,1,0)</f>
        <v>1</v>
      </c>
      <c r="O346" t="str">
        <f>IF(M346=$W$7,IF(AND(N346,_xlfn.XLOOKUP(C346,Raw_Data_OS_23!$C$7:$C$4518,Raw_Data_OS_23!$G$7:$G$4518,0)=G346),"A",IF(_xlfn.XLOOKUP(C346,Raw_Data_Paid_23!$C$4:$C$2114,Raw_Data_Paid_23!$C$4:$C$2114,"B1")="B1","B1","B2")),IF(_xlfn.XLOOKUP(C346,Raw_Data_Paid_23!$C$4:$C$2114,Raw_Data_Paid_23!$C$4:$C$2114,"C1")="C1","C1","C2"))</f>
        <v>B1</v>
      </c>
      <c r="P346" t="str">
        <f t="shared" si="55"/>
        <v>2020B1Motor Private</v>
      </c>
    </row>
    <row r="347" spans="3:16" x14ac:dyDescent="0.35">
      <c r="C347" s="6" t="s">
        <v>738</v>
      </c>
      <c r="D347" s="7" t="s">
        <v>4147</v>
      </c>
      <c r="E347" s="7" t="s">
        <v>4147</v>
      </c>
      <c r="F347" s="8" t="s">
        <v>3910</v>
      </c>
      <c r="G347" s="9">
        <v>34682</v>
      </c>
      <c r="H347" s="10">
        <v>2020</v>
      </c>
      <c r="I347" s="10">
        <v>2020</v>
      </c>
      <c r="J347" s="11" t="s">
        <v>28</v>
      </c>
      <c r="K347" s="12">
        <v>34682</v>
      </c>
      <c r="L347" s="12">
        <v>1</v>
      </c>
      <c r="M347" s="33" t="str">
        <f>IF(_xlfn.XLOOKUP(C347,Raw_Data_OS_23!$C$7:$C$4518,Raw_Data_OS_23!$G$7:$G$4518,"Paid/ Closed")="Paid/ Closed","Paid/ Closed", "Still_Outstanding")</f>
        <v>Still_Outstanding</v>
      </c>
      <c r="N347" s="33">
        <f>IF(_xlfn.XLOOKUP(C347,Raw_Data_Paid_23!$C$4:$C$2114,Raw_Data_Paid_23!$C$4:$C$2114,1)= 1,1,0)</f>
        <v>1</v>
      </c>
      <c r="O347" t="str">
        <f>IF(M347=$W$7,IF(AND(N347,_xlfn.XLOOKUP(C347,Raw_Data_OS_23!$C$7:$C$4518,Raw_Data_OS_23!$G$7:$G$4518,0)=G347),"A",IF(_xlfn.XLOOKUP(C347,Raw_Data_Paid_23!$C$4:$C$2114,Raw_Data_Paid_23!$C$4:$C$2114,"B1")="B1","B1","B2")),IF(_xlfn.XLOOKUP(C347,Raw_Data_Paid_23!$C$4:$C$2114,Raw_Data_Paid_23!$C$4:$C$2114,"C1")="C1","C1","C2"))</f>
        <v>B1</v>
      </c>
      <c r="P347" t="str">
        <f t="shared" si="55"/>
        <v>2020B1Motor Private</v>
      </c>
    </row>
    <row r="348" spans="3:16" x14ac:dyDescent="0.35">
      <c r="C348" s="6" t="s">
        <v>739</v>
      </c>
      <c r="D348" s="7" t="s">
        <v>4242</v>
      </c>
      <c r="E348" s="7" t="s">
        <v>4242</v>
      </c>
      <c r="F348" s="8" t="s">
        <v>3910</v>
      </c>
      <c r="G348" s="9">
        <v>132352.9412</v>
      </c>
      <c r="H348" s="10">
        <v>2019</v>
      </c>
      <c r="I348" s="10">
        <v>2019</v>
      </c>
      <c r="J348" s="11" t="s">
        <v>140</v>
      </c>
      <c r="K348" s="12">
        <v>132352.9412</v>
      </c>
      <c r="L348" s="12">
        <v>1</v>
      </c>
      <c r="M348" s="33" t="str">
        <f>IF(_xlfn.XLOOKUP(C348,Raw_Data_OS_23!$C$7:$C$4518,Raw_Data_OS_23!$G$7:$G$4518,"Paid/ Closed")="Paid/ Closed","Paid/ Closed", "Still_Outstanding")</f>
        <v>Still_Outstanding</v>
      </c>
      <c r="N348" s="33">
        <f>IF(_xlfn.XLOOKUP(C348,Raw_Data_Paid_23!$C$4:$C$2114,Raw_Data_Paid_23!$C$4:$C$2114,1)= 1,1,0)</f>
        <v>1</v>
      </c>
      <c r="O348" t="str">
        <f>IF(M348=$W$7,IF(AND(N348,_xlfn.XLOOKUP(C348,Raw_Data_OS_23!$C$7:$C$4518,Raw_Data_OS_23!$G$7:$G$4518,0)=G348),"A",IF(_xlfn.XLOOKUP(C348,Raw_Data_Paid_23!$C$4:$C$2114,Raw_Data_Paid_23!$C$4:$C$2114,"B1")="B1","B1","B2")),IF(_xlfn.XLOOKUP(C348,Raw_Data_Paid_23!$C$4:$C$2114,Raw_Data_Paid_23!$C$4:$C$2114,"C1")="C1","C1","C2"))</f>
        <v>B1</v>
      </c>
      <c r="P348" t="str">
        <f t="shared" si="55"/>
        <v>2019B1Motor Private</v>
      </c>
    </row>
    <row r="349" spans="3:16" x14ac:dyDescent="0.35">
      <c r="C349" s="6" t="s">
        <v>740</v>
      </c>
      <c r="D349" s="7" t="s">
        <v>4243</v>
      </c>
      <c r="E349" s="7" t="s">
        <v>4243</v>
      </c>
      <c r="F349" s="8" t="s">
        <v>3910</v>
      </c>
      <c r="G349" s="9">
        <v>400000</v>
      </c>
      <c r="H349" s="10">
        <v>2020</v>
      </c>
      <c r="I349" s="10">
        <v>2020</v>
      </c>
      <c r="J349" s="11" t="s">
        <v>28</v>
      </c>
      <c r="K349" s="12">
        <v>400000</v>
      </c>
      <c r="L349" s="12">
        <v>1</v>
      </c>
      <c r="M349" s="33" t="str">
        <f>IF(_xlfn.XLOOKUP(C349,Raw_Data_OS_23!$C$7:$C$4518,Raw_Data_OS_23!$G$7:$G$4518,"Paid/ Closed")="Paid/ Closed","Paid/ Closed", "Still_Outstanding")</f>
        <v>Still_Outstanding</v>
      </c>
      <c r="N349" s="33">
        <f>IF(_xlfn.XLOOKUP(C349,Raw_Data_Paid_23!$C$4:$C$2114,Raw_Data_Paid_23!$C$4:$C$2114,1)= 1,1,0)</f>
        <v>0</v>
      </c>
      <c r="O349" t="str">
        <f>IF(M349=$W$7,IF(AND(N349,_xlfn.XLOOKUP(C349,Raw_Data_OS_23!$C$7:$C$4518,Raw_Data_OS_23!$G$7:$G$4518,0)=G349),"A",IF(_xlfn.XLOOKUP(C349,Raw_Data_Paid_23!$C$4:$C$2114,Raw_Data_Paid_23!$C$4:$C$2114,"B1")="B1","B1","B2")),IF(_xlfn.XLOOKUP(C349,Raw_Data_Paid_23!$C$4:$C$2114,Raw_Data_Paid_23!$C$4:$C$2114,"C1")="C1","C1","C2"))</f>
        <v>B2</v>
      </c>
      <c r="P349" t="str">
        <f t="shared" si="55"/>
        <v>2020B2Motor Private</v>
      </c>
    </row>
    <row r="350" spans="3:16" x14ac:dyDescent="0.35">
      <c r="C350" s="6" t="s">
        <v>741</v>
      </c>
      <c r="D350" s="7" t="s">
        <v>3988</v>
      </c>
      <c r="E350" s="7" t="s">
        <v>3988</v>
      </c>
      <c r="F350" s="8" t="s">
        <v>3908</v>
      </c>
      <c r="G350" s="9">
        <v>5000</v>
      </c>
      <c r="H350" s="10">
        <v>2020</v>
      </c>
      <c r="I350" s="10">
        <v>2020</v>
      </c>
      <c r="J350" s="11" t="s">
        <v>33</v>
      </c>
      <c r="K350" s="12">
        <v>5000</v>
      </c>
      <c r="L350" s="12">
        <v>1</v>
      </c>
      <c r="M350" s="33" t="str">
        <f>IF(_xlfn.XLOOKUP(C350,Raw_Data_OS_23!$C$7:$C$4518,Raw_Data_OS_23!$G$7:$G$4518,"Paid/ Closed")="Paid/ Closed","Paid/ Closed", "Still_Outstanding")</f>
        <v>Still_Outstanding</v>
      </c>
      <c r="N350" s="33">
        <f>IF(_xlfn.XLOOKUP(C350,Raw_Data_Paid_23!$C$4:$C$2114,Raw_Data_Paid_23!$C$4:$C$2114,1)= 1,1,0)</f>
        <v>1</v>
      </c>
      <c r="O350" t="str">
        <f>IF(M350=$W$7,IF(AND(N350,_xlfn.XLOOKUP(C350,Raw_Data_OS_23!$C$7:$C$4518,Raw_Data_OS_23!$G$7:$G$4518,0)=G350),"A",IF(_xlfn.XLOOKUP(C350,Raw_Data_Paid_23!$C$4:$C$2114,Raw_Data_Paid_23!$C$4:$C$2114,"B1")="B1","B1","B2")),IF(_xlfn.XLOOKUP(C350,Raw_Data_Paid_23!$C$4:$C$2114,Raw_Data_Paid_23!$C$4:$C$2114,"C1")="C1","C1","C2"))</f>
        <v>B1</v>
      </c>
      <c r="P350" t="str">
        <f t="shared" si="55"/>
        <v>2020B1Motor Commercial</v>
      </c>
    </row>
    <row r="351" spans="3:16" x14ac:dyDescent="0.35">
      <c r="C351" s="6" t="s">
        <v>742</v>
      </c>
      <c r="D351" s="7" t="s">
        <v>3988</v>
      </c>
      <c r="E351" s="7" t="s">
        <v>3988</v>
      </c>
      <c r="F351" s="8" t="s">
        <v>3908</v>
      </c>
      <c r="G351" s="9">
        <v>5000</v>
      </c>
      <c r="H351" s="10">
        <v>2020</v>
      </c>
      <c r="I351" s="10">
        <v>2020</v>
      </c>
      <c r="J351" s="11" t="s">
        <v>33</v>
      </c>
      <c r="K351" s="12">
        <v>5000</v>
      </c>
      <c r="L351" s="12">
        <v>1</v>
      </c>
      <c r="M351" s="33" t="str">
        <f>IF(_xlfn.XLOOKUP(C351,Raw_Data_OS_23!$C$7:$C$4518,Raw_Data_OS_23!$G$7:$G$4518,"Paid/ Closed")="Paid/ Closed","Paid/ Closed", "Still_Outstanding")</f>
        <v>Still_Outstanding</v>
      </c>
      <c r="N351" s="33">
        <f>IF(_xlfn.XLOOKUP(C351,Raw_Data_Paid_23!$C$4:$C$2114,Raw_Data_Paid_23!$C$4:$C$2114,1)= 1,1,0)</f>
        <v>1</v>
      </c>
      <c r="O351" t="str">
        <f>IF(M351=$W$7,IF(AND(N351,_xlfn.XLOOKUP(C351,Raw_Data_OS_23!$C$7:$C$4518,Raw_Data_OS_23!$G$7:$G$4518,0)=G351),"A",IF(_xlfn.XLOOKUP(C351,Raw_Data_Paid_23!$C$4:$C$2114,Raw_Data_Paid_23!$C$4:$C$2114,"B1")="B1","B1","B2")),IF(_xlfn.XLOOKUP(C351,Raw_Data_Paid_23!$C$4:$C$2114,Raw_Data_Paid_23!$C$4:$C$2114,"C1")="C1","C1","C2"))</f>
        <v>B1</v>
      </c>
      <c r="P351" t="str">
        <f t="shared" si="55"/>
        <v>2020B1Motor Commercial</v>
      </c>
    </row>
    <row r="352" spans="3:16" x14ac:dyDescent="0.35">
      <c r="C352" s="6" t="s">
        <v>743</v>
      </c>
      <c r="D352" s="7" t="s">
        <v>3944</v>
      </c>
      <c r="E352" s="7" t="s">
        <v>3944</v>
      </c>
      <c r="F352" s="8" t="s">
        <v>4244</v>
      </c>
      <c r="G352" s="9">
        <v>100000</v>
      </c>
      <c r="H352" s="10">
        <v>2020</v>
      </c>
      <c r="I352" s="10">
        <v>2020</v>
      </c>
      <c r="J352" s="11" t="s">
        <v>28</v>
      </c>
      <c r="K352" s="12">
        <v>37670</v>
      </c>
      <c r="L352" s="12">
        <v>1</v>
      </c>
      <c r="M352" s="33" t="str">
        <f>IF(_xlfn.XLOOKUP(C352,Raw_Data_OS_23!$C$7:$C$4518,Raw_Data_OS_23!$G$7:$G$4518,"Paid/ Closed")="Paid/ Closed","Paid/ Closed", "Still_Outstanding")</f>
        <v>Still_Outstanding</v>
      </c>
      <c r="N352" s="33">
        <f>IF(_xlfn.XLOOKUP(C352,Raw_Data_Paid_23!$C$4:$C$2114,Raw_Data_Paid_23!$C$4:$C$2114,1)= 1,1,0)</f>
        <v>1</v>
      </c>
      <c r="O352" t="str">
        <f>IF(M352=$W$7,IF(AND(N352,_xlfn.XLOOKUP(C352,Raw_Data_OS_23!$C$7:$C$4518,Raw_Data_OS_23!$G$7:$G$4518,0)=G352),"A",IF(_xlfn.XLOOKUP(C352,Raw_Data_Paid_23!$C$4:$C$2114,Raw_Data_Paid_23!$C$4:$C$2114,"B1")="B1","B1","B2")),IF(_xlfn.XLOOKUP(C352,Raw_Data_Paid_23!$C$4:$C$2114,Raw_Data_Paid_23!$C$4:$C$2114,"C1")="C1","C1","C2"))</f>
        <v>B1</v>
      </c>
      <c r="P352" t="str">
        <f t="shared" si="55"/>
        <v>2020B1Marine</v>
      </c>
    </row>
    <row r="353" spans="3:16" x14ac:dyDescent="0.35">
      <c r="C353" s="6" t="s">
        <v>745</v>
      </c>
      <c r="D353" s="7" t="s">
        <v>4061</v>
      </c>
      <c r="E353" s="7" t="s">
        <v>4061</v>
      </c>
      <c r="F353" s="8" t="s">
        <v>4244</v>
      </c>
      <c r="G353" s="9">
        <v>100000</v>
      </c>
      <c r="H353" s="10">
        <v>2020</v>
      </c>
      <c r="I353" s="10">
        <v>2020</v>
      </c>
      <c r="J353" s="11" t="s">
        <v>28</v>
      </c>
      <c r="K353" s="12">
        <v>37670</v>
      </c>
      <c r="L353" s="12">
        <v>1</v>
      </c>
      <c r="M353" s="33" t="str">
        <f>IF(_xlfn.XLOOKUP(C353,Raw_Data_OS_23!$C$7:$C$4518,Raw_Data_OS_23!$G$7:$G$4518,"Paid/ Closed")="Paid/ Closed","Paid/ Closed", "Still_Outstanding")</f>
        <v>Still_Outstanding</v>
      </c>
      <c r="N353" s="33">
        <f>IF(_xlfn.XLOOKUP(C353,Raw_Data_Paid_23!$C$4:$C$2114,Raw_Data_Paid_23!$C$4:$C$2114,1)= 1,1,0)</f>
        <v>1</v>
      </c>
      <c r="O353" t="str">
        <f>IF(M353=$W$7,IF(AND(N353,_xlfn.XLOOKUP(C353,Raw_Data_OS_23!$C$7:$C$4518,Raw_Data_OS_23!$G$7:$G$4518,0)=G353),"A",IF(_xlfn.XLOOKUP(C353,Raw_Data_Paid_23!$C$4:$C$2114,Raw_Data_Paid_23!$C$4:$C$2114,"B1")="B1","B1","B2")),IF(_xlfn.XLOOKUP(C353,Raw_Data_Paid_23!$C$4:$C$2114,Raw_Data_Paid_23!$C$4:$C$2114,"C1")="C1","C1","C2"))</f>
        <v>B1</v>
      </c>
      <c r="P353" t="str">
        <f t="shared" si="55"/>
        <v>2020B1Marine</v>
      </c>
    </row>
    <row r="354" spans="3:16" x14ac:dyDescent="0.35">
      <c r="C354" s="6" t="s">
        <v>746</v>
      </c>
      <c r="D354" s="7" t="s">
        <v>4245</v>
      </c>
      <c r="E354" s="7" t="s">
        <v>4245</v>
      </c>
      <c r="F354" s="8" t="s">
        <v>3908</v>
      </c>
      <c r="G354" s="9">
        <v>50</v>
      </c>
      <c r="H354" s="10">
        <v>2020</v>
      </c>
      <c r="I354" s="10">
        <v>2020</v>
      </c>
      <c r="J354" s="11" t="s">
        <v>33</v>
      </c>
      <c r="K354" s="12">
        <v>50</v>
      </c>
      <c r="L354" s="12">
        <v>1</v>
      </c>
      <c r="M354" s="33" t="str">
        <f>IF(_xlfn.XLOOKUP(C354,Raw_Data_OS_23!$C$7:$C$4518,Raw_Data_OS_23!$G$7:$G$4518,"Paid/ Closed")="Paid/ Closed","Paid/ Closed", "Still_Outstanding")</f>
        <v>Still_Outstanding</v>
      </c>
      <c r="N354" s="33">
        <f>IF(_xlfn.XLOOKUP(C354,Raw_Data_Paid_23!$C$4:$C$2114,Raw_Data_Paid_23!$C$4:$C$2114,1)= 1,1,0)</f>
        <v>1</v>
      </c>
      <c r="O354" t="str">
        <f>IF(M354=$W$7,IF(AND(N354,_xlfn.XLOOKUP(C354,Raw_Data_OS_23!$C$7:$C$4518,Raw_Data_OS_23!$G$7:$G$4518,0)=G354),"A",IF(_xlfn.XLOOKUP(C354,Raw_Data_Paid_23!$C$4:$C$2114,Raw_Data_Paid_23!$C$4:$C$2114,"B1")="B1","B1","B2")),IF(_xlfn.XLOOKUP(C354,Raw_Data_Paid_23!$C$4:$C$2114,Raw_Data_Paid_23!$C$4:$C$2114,"C1")="C1","C1","C2"))</f>
        <v>B1</v>
      </c>
      <c r="P354" t="str">
        <f t="shared" si="55"/>
        <v>2020B1Motor Commercial</v>
      </c>
    </row>
    <row r="355" spans="3:16" x14ac:dyDescent="0.35">
      <c r="C355" s="6" t="s">
        <v>747</v>
      </c>
      <c r="D355" s="7" t="s">
        <v>4065</v>
      </c>
      <c r="E355" s="7" t="s">
        <v>4065</v>
      </c>
      <c r="F355" s="8" t="s">
        <v>3908</v>
      </c>
      <c r="G355" s="9">
        <v>1000</v>
      </c>
      <c r="H355" s="10">
        <v>2020</v>
      </c>
      <c r="I355" s="10">
        <v>2020</v>
      </c>
      <c r="J355" s="11" t="s">
        <v>33</v>
      </c>
      <c r="K355" s="12">
        <v>1000</v>
      </c>
      <c r="L355" s="12">
        <v>1</v>
      </c>
      <c r="M355" s="33" t="str">
        <f>IF(_xlfn.XLOOKUP(C355,Raw_Data_OS_23!$C$7:$C$4518,Raw_Data_OS_23!$G$7:$G$4518,"Paid/ Closed")="Paid/ Closed","Paid/ Closed", "Still_Outstanding")</f>
        <v>Still_Outstanding</v>
      </c>
      <c r="N355" s="33">
        <f>IF(_xlfn.XLOOKUP(C355,Raw_Data_Paid_23!$C$4:$C$2114,Raw_Data_Paid_23!$C$4:$C$2114,1)= 1,1,0)</f>
        <v>1</v>
      </c>
      <c r="O355" t="str">
        <f>IF(M355=$W$7,IF(AND(N355,_xlfn.XLOOKUP(C355,Raw_Data_OS_23!$C$7:$C$4518,Raw_Data_OS_23!$G$7:$G$4518,0)=G355),"A",IF(_xlfn.XLOOKUP(C355,Raw_Data_Paid_23!$C$4:$C$2114,Raw_Data_Paid_23!$C$4:$C$2114,"B1")="B1","B1","B2")),IF(_xlfn.XLOOKUP(C355,Raw_Data_Paid_23!$C$4:$C$2114,Raw_Data_Paid_23!$C$4:$C$2114,"C1")="C1","C1","C2"))</f>
        <v>B1</v>
      </c>
      <c r="P355" t="str">
        <f t="shared" si="55"/>
        <v>2020B1Motor Commercial</v>
      </c>
    </row>
    <row r="356" spans="3:16" x14ac:dyDescent="0.35">
      <c r="C356" s="6" t="s">
        <v>748</v>
      </c>
      <c r="D356" s="7" t="s">
        <v>4065</v>
      </c>
      <c r="E356" s="7" t="s">
        <v>4065</v>
      </c>
      <c r="F356" s="8" t="s">
        <v>3910</v>
      </c>
      <c r="G356" s="9">
        <v>1000</v>
      </c>
      <c r="H356" s="10">
        <v>2020</v>
      </c>
      <c r="I356" s="10">
        <v>2020</v>
      </c>
      <c r="J356" s="11" t="s">
        <v>33</v>
      </c>
      <c r="K356" s="12">
        <v>1000</v>
      </c>
      <c r="L356" s="12">
        <v>1</v>
      </c>
      <c r="M356" s="33" t="str">
        <f>IF(_xlfn.XLOOKUP(C356,Raw_Data_OS_23!$C$7:$C$4518,Raw_Data_OS_23!$G$7:$G$4518,"Paid/ Closed")="Paid/ Closed","Paid/ Closed", "Still_Outstanding")</f>
        <v>Still_Outstanding</v>
      </c>
      <c r="N356" s="33">
        <f>IF(_xlfn.XLOOKUP(C356,Raw_Data_Paid_23!$C$4:$C$2114,Raw_Data_Paid_23!$C$4:$C$2114,1)= 1,1,0)</f>
        <v>1</v>
      </c>
      <c r="O356" t="str">
        <f>IF(M356=$W$7,IF(AND(N356,_xlfn.XLOOKUP(C356,Raw_Data_OS_23!$C$7:$C$4518,Raw_Data_OS_23!$G$7:$G$4518,0)=G356),"A",IF(_xlfn.XLOOKUP(C356,Raw_Data_Paid_23!$C$4:$C$2114,Raw_Data_Paid_23!$C$4:$C$2114,"B1")="B1","B1","B2")),IF(_xlfn.XLOOKUP(C356,Raw_Data_Paid_23!$C$4:$C$2114,Raw_Data_Paid_23!$C$4:$C$2114,"C1")="C1","C1","C2"))</f>
        <v>B1</v>
      </c>
      <c r="P356" t="str">
        <f t="shared" si="55"/>
        <v>2020B1Motor Private</v>
      </c>
    </row>
    <row r="357" spans="3:16" x14ac:dyDescent="0.35">
      <c r="C357" s="6" t="s">
        <v>749</v>
      </c>
      <c r="D357" s="7" t="s">
        <v>4139</v>
      </c>
      <c r="E357" s="7" t="s">
        <v>4139</v>
      </c>
      <c r="F357" s="8" t="s">
        <v>3910</v>
      </c>
      <c r="G357" s="9">
        <v>1000</v>
      </c>
      <c r="H357" s="10">
        <v>2020</v>
      </c>
      <c r="I357" s="10">
        <v>2020</v>
      </c>
      <c r="J357" s="11" t="s">
        <v>33</v>
      </c>
      <c r="K357" s="12">
        <v>1000</v>
      </c>
      <c r="L357" s="12">
        <v>1</v>
      </c>
      <c r="M357" s="33" t="str">
        <f>IF(_xlfn.XLOOKUP(C357,Raw_Data_OS_23!$C$7:$C$4518,Raw_Data_OS_23!$G$7:$G$4518,"Paid/ Closed")="Paid/ Closed","Paid/ Closed", "Still_Outstanding")</f>
        <v>Still_Outstanding</v>
      </c>
      <c r="N357" s="33">
        <f>IF(_xlfn.XLOOKUP(C357,Raw_Data_Paid_23!$C$4:$C$2114,Raw_Data_Paid_23!$C$4:$C$2114,1)= 1,1,0)</f>
        <v>1</v>
      </c>
      <c r="O357" t="str">
        <f>IF(M357=$W$7,IF(AND(N357,_xlfn.XLOOKUP(C357,Raw_Data_OS_23!$C$7:$C$4518,Raw_Data_OS_23!$G$7:$G$4518,0)=G357),"A",IF(_xlfn.XLOOKUP(C357,Raw_Data_Paid_23!$C$4:$C$2114,Raw_Data_Paid_23!$C$4:$C$2114,"B1")="B1","B1","B2")),IF(_xlfn.XLOOKUP(C357,Raw_Data_Paid_23!$C$4:$C$2114,Raw_Data_Paid_23!$C$4:$C$2114,"C1")="C1","C1","C2"))</f>
        <v>B1</v>
      </c>
      <c r="P357" t="str">
        <f t="shared" si="55"/>
        <v>2020B1Motor Private</v>
      </c>
    </row>
    <row r="358" spans="3:16" x14ac:dyDescent="0.35">
      <c r="C358" s="6" t="s">
        <v>750</v>
      </c>
      <c r="D358" s="7" t="s">
        <v>3990</v>
      </c>
      <c r="E358" s="7" t="s">
        <v>3990</v>
      </c>
      <c r="F358" s="8" t="s">
        <v>3910</v>
      </c>
      <c r="G358" s="9">
        <v>100</v>
      </c>
      <c r="H358" s="10">
        <v>2020</v>
      </c>
      <c r="I358" s="10">
        <v>2020</v>
      </c>
      <c r="J358" s="11" t="s">
        <v>33</v>
      </c>
      <c r="K358" s="12">
        <v>100</v>
      </c>
      <c r="L358" s="12">
        <v>1</v>
      </c>
      <c r="M358" s="33" t="str">
        <f>IF(_xlfn.XLOOKUP(C358,Raw_Data_OS_23!$C$7:$C$4518,Raw_Data_OS_23!$G$7:$G$4518,"Paid/ Closed")="Paid/ Closed","Paid/ Closed", "Still_Outstanding")</f>
        <v>Still_Outstanding</v>
      </c>
      <c r="N358" s="33">
        <f>IF(_xlfn.XLOOKUP(C358,Raw_Data_Paid_23!$C$4:$C$2114,Raw_Data_Paid_23!$C$4:$C$2114,1)= 1,1,0)</f>
        <v>1</v>
      </c>
      <c r="O358" t="str">
        <f>IF(M358=$W$7,IF(AND(N358,_xlfn.XLOOKUP(C358,Raw_Data_OS_23!$C$7:$C$4518,Raw_Data_OS_23!$G$7:$G$4518,0)=G358),"A",IF(_xlfn.XLOOKUP(C358,Raw_Data_Paid_23!$C$4:$C$2114,Raw_Data_Paid_23!$C$4:$C$2114,"B1")="B1","B1","B2")),IF(_xlfn.XLOOKUP(C358,Raw_Data_Paid_23!$C$4:$C$2114,Raw_Data_Paid_23!$C$4:$C$2114,"C1")="C1","C1","C2"))</f>
        <v>B1</v>
      </c>
      <c r="P358" t="str">
        <f t="shared" si="55"/>
        <v>2020B1Motor Private</v>
      </c>
    </row>
    <row r="359" spans="3:16" x14ac:dyDescent="0.35">
      <c r="C359" s="6" t="s">
        <v>751</v>
      </c>
      <c r="D359" s="7" t="s">
        <v>4246</v>
      </c>
      <c r="E359" s="7" t="s">
        <v>4246</v>
      </c>
      <c r="F359" s="8" t="s">
        <v>3908</v>
      </c>
      <c r="G359" s="9">
        <v>5000</v>
      </c>
      <c r="H359" s="10">
        <v>2020</v>
      </c>
      <c r="I359" s="10">
        <v>2020</v>
      </c>
      <c r="J359" s="11" t="s">
        <v>33</v>
      </c>
      <c r="K359" s="12">
        <v>5000</v>
      </c>
      <c r="L359" s="12">
        <v>1</v>
      </c>
      <c r="M359" s="33" t="str">
        <f>IF(_xlfn.XLOOKUP(C359,Raw_Data_OS_23!$C$7:$C$4518,Raw_Data_OS_23!$G$7:$G$4518,"Paid/ Closed")="Paid/ Closed","Paid/ Closed", "Still_Outstanding")</f>
        <v>Still_Outstanding</v>
      </c>
      <c r="N359" s="33">
        <f>IF(_xlfn.XLOOKUP(C359,Raw_Data_Paid_23!$C$4:$C$2114,Raw_Data_Paid_23!$C$4:$C$2114,1)= 1,1,0)</f>
        <v>1</v>
      </c>
      <c r="O359" t="str">
        <f>IF(M359=$W$7,IF(AND(N359,_xlfn.XLOOKUP(C359,Raw_Data_OS_23!$C$7:$C$4518,Raw_Data_OS_23!$G$7:$G$4518,0)=G359),"A",IF(_xlfn.XLOOKUP(C359,Raw_Data_Paid_23!$C$4:$C$2114,Raw_Data_Paid_23!$C$4:$C$2114,"B1")="B1","B1","B2")),IF(_xlfn.XLOOKUP(C359,Raw_Data_Paid_23!$C$4:$C$2114,Raw_Data_Paid_23!$C$4:$C$2114,"C1")="C1","C1","C2"))</f>
        <v>B1</v>
      </c>
      <c r="P359" t="str">
        <f t="shared" si="55"/>
        <v>2020B1Motor Commercial</v>
      </c>
    </row>
    <row r="360" spans="3:16" x14ac:dyDescent="0.35">
      <c r="C360" s="6" t="s">
        <v>752</v>
      </c>
      <c r="D360" s="7" t="s">
        <v>4247</v>
      </c>
      <c r="E360" s="7" t="s">
        <v>4247</v>
      </c>
      <c r="F360" s="8" t="s">
        <v>3910</v>
      </c>
      <c r="G360" s="9">
        <v>1171042.8570999999</v>
      </c>
      <c r="H360" s="10">
        <v>2020</v>
      </c>
      <c r="I360" s="10">
        <v>2020</v>
      </c>
      <c r="J360" s="11" t="s">
        <v>33</v>
      </c>
      <c r="K360" s="12">
        <v>1171042.8570999999</v>
      </c>
      <c r="L360" s="12">
        <v>1</v>
      </c>
      <c r="M360" s="33" t="str">
        <f>IF(_xlfn.XLOOKUP(C360,Raw_Data_OS_23!$C$7:$C$4518,Raw_Data_OS_23!$G$7:$G$4518,"Paid/ Closed")="Paid/ Closed","Paid/ Closed", "Still_Outstanding")</f>
        <v>Still_Outstanding</v>
      </c>
      <c r="N360" s="33">
        <f>IF(_xlfn.XLOOKUP(C360,Raw_Data_Paid_23!$C$4:$C$2114,Raw_Data_Paid_23!$C$4:$C$2114,1)= 1,1,0)</f>
        <v>0</v>
      </c>
      <c r="O360" t="str">
        <f>IF(M360=$W$7,IF(AND(N360,_xlfn.XLOOKUP(C360,Raw_Data_OS_23!$C$7:$C$4518,Raw_Data_OS_23!$G$7:$G$4518,0)=G360),"A",IF(_xlfn.XLOOKUP(C360,Raw_Data_Paid_23!$C$4:$C$2114,Raw_Data_Paid_23!$C$4:$C$2114,"B1")="B1","B1","B2")),IF(_xlfn.XLOOKUP(C360,Raw_Data_Paid_23!$C$4:$C$2114,Raw_Data_Paid_23!$C$4:$C$2114,"C1")="C1","C1","C2"))</f>
        <v>B2</v>
      </c>
      <c r="P360" t="str">
        <f t="shared" si="55"/>
        <v>2020B2Motor Private</v>
      </c>
    </row>
    <row r="361" spans="3:16" x14ac:dyDescent="0.35">
      <c r="C361" s="6" t="s">
        <v>753</v>
      </c>
      <c r="D361" s="7" t="s">
        <v>4245</v>
      </c>
      <c r="E361" s="7" t="s">
        <v>4245</v>
      </c>
      <c r="F361" s="8" t="s">
        <v>3908</v>
      </c>
      <c r="G361" s="9">
        <v>500000</v>
      </c>
      <c r="H361" s="10">
        <v>2020</v>
      </c>
      <c r="I361" s="10">
        <v>2020</v>
      </c>
      <c r="J361" s="11" t="s">
        <v>33</v>
      </c>
      <c r="K361" s="12">
        <v>500000</v>
      </c>
      <c r="L361" s="12">
        <v>1</v>
      </c>
      <c r="M361" s="33" t="str">
        <f>IF(_xlfn.XLOOKUP(C361,Raw_Data_OS_23!$C$7:$C$4518,Raw_Data_OS_23!$G$7:$G$4518,"Paid/ Closed")="Paid/ Closed","Paid/ Closed", "Still_Outstanding")</f>
        <v>Still_Outstanding</v>
      </c>
      <c r="N361" s="33">
        <f>IF(_xlfn.XLOOKUP(C361,Raw_Data_Paid_23!$C$4:$C$2114,Raw_Data_Paid_23!$C$4:$C$2114,1)= 1,1,0)</f>
        <v>1</v>
      </c>
      <c r="O361" t="str">
        <f>IF(M361=$W$7,IF(AND(N361,_xlfn.XLOOKUP(C361,Raw_Data_OS_23!$C$7:$C$4518,Raw_Data_OS_23!$G$7:$G$4518,0)=G361),"A",IF(_xlfn.XLOOKUP(C361,Raw_Data_Paid_23!$C$4:$C$2114,Raw_Data_Paid_23!$C$4:$C$2114,"B1")="B1","B1","B2")),IF(_xlfn.XLOOKUP(C361,Raw_Data_Paid_23!$C$4:$C$2114,Raw_Data_Paid_23!$C$4:$C$2114,"C1")="C1","C1","C2"))</f>
        <v>B1</v>
      </c>
      <c r="P361" t="str">
        <f t="shared" si="55"/>
        <v>2020B1Motor Commercial</v>
      </c>
    </row>
    <row r="362" spans="3:16" x14ac:dyDescent="0.35">
      <c r="C362" s="6" t="s">
        <v>159</v>
      </c>
      <c r="D362" s="7" t="s">
        <v>4064</v>
      </c>
      <c r="E362" s="7" t="s">
        <v>4064</v>
      </c>
      <c r="F362" s="8" t="s">
        <v>4248</v>
      </c>
      <c r="G362" s="9">
        <v>163267</v>
      </c>
      <c r="H362" s="10">
        <v>2020</v>
      </c>
      <c r="I362" s="10">
        <v>2020</v>
      </c>
      <c r="J362" s="11" t="s">
        <v>33</v>
      </c>
      <c r="K362" s="12">
        <v>0</v>
      </c>
      <c r="L362" s="12">
        <v>1</v>
      </c>
      <c r="M362" s="33" t="str">
        <f>IF(_xlfn.XLOOKUP(C362,Raw_Data_OS_23!$C$7:$C$4518,Raw_Data_OS_23!$G$7:$G$4518,"Paid/ Closed")="Paid/ Closed","Paid/ Closed", "Still_Outstanding")</f>
        <v>Still_Outstanding</v>
      </c>
      <c r="N362" s="33">
        <f>IF(_xlfn.XLOOKUP(C362,Raw_Data_Paid_23!$C$4:$C$2114,Raw_Data_Paid_23!$C$4:$C$2114,1)= 1,1,0)</f>
        <v>1</v>
      </c>
      <c r="O362" t="str">
        <f>IF(M362=$W$7,IF(AND(N362,_xlfn.XLOOKUP(C362,Raw_Data_OS_23!$C$7:$C$4518,Raw_Data_OS_23!$G$7:$G$4518,0)=G362),"A",IF(_xlfn.XLOOKUP(C362,Raw_Data_Paid_23!$C$4:$C$2114,Raw_Data_Paid_23!$C$4:$C$2114,"B1")="B1","B1","B2")),IF(_xlfn.XLOOKUP(C362,Raw_Data_Paid_23!$C$4:$C$2114,Raw_Data_Paid_23!$C$4:$C$2114,"C1")="C1","C1","C2"))</f>
        <v>B1</v>
      </c>
      <c r="P362" t="str">
        <f t="shared" si="55"/>
        <v>2020B1Fire Industrial</v>
      </c>
    </row>
    <row r="363" spans="3:16" x14ac:dyDescent="0.35">
      <c r="C363" s="6" t="s">
        <v>754</v>
      </c>
      <c r="D363" s="7" t="s">
        <v>4249</v>
      </c>
      <c r="E363" s="7" t="s">
        <v>4249</v>
      </c>
      <c r="F363" s="8" t="s">
        <v>3908</v>
      </c>
      <c r="G363" s="9">
        <v>1000</v>
      </c>
      <c r="H363" s="10">
        <v>2020</v>
      </c>
      <c r="I363" s="10">
        <v>2020</v>
      </c>
      <c r="J363" s="11" t="s">
        <v>33</v>
      </c>
      <c r="K363" s="12">
        <v>1000</v>
      </c>
      <c r="L363" s="12">
        <v>1</v>
      </c>
      <c r="M363" s="33" t="str">
        <f>IF(_xlfn.XLOOKUP(C363,Raw_Data_OS_23!$C$7:$C$4518,Raw_Data_OS_23!$G$7:$G$4518,"Paid/ Closed")="Paid/ Closed","Paid/ Closed", "Still_Outstanding")</f>
        <v>Still_Outstanding</v>
      </c>
      <c r="N363" s="33">
        <f>IF(_xlfn.XLOOKUP(C363,Raw_Data_Paid_23!$C$4:$C$2114,Raw_Data_Paid_23!$C$4:$C$2114,1)= 1,1,0)</f>
        <v>1</v>
      </c>
      <c r="O363" t="str">
        <f>IF(M363=$W$7,IF(AND(N363,_xlfn.XLOOKUP(C363,Raw_Data_OS_23!$C$7:$C$4518,Raw_Data_OS_23!$G$7:$G$4518,0)=G363),"A",IF(_xlfn.XLOOKUP(C363,Raw_Data_Paid_23!$C$4:$C$2114,Raw_Data_Paid_23!$C$4:$C$2114,"B1")="B1","B1","B2")),IF(_xlfn.XLOOKUP(C363,Raw_Data_Paid_23!$C$4:$C$2114,Raw_Data_Paid_23!$C$4:$C$2114,"C1")="C1","C1","C2"))</f>
        <v>B1</v>
      </c>
      <c r="P363" t="str">
        <f t="shared" si="55"/>
        <v>2020B1Motor Commercial</v>
      </c>
    </row>
    <row r="364" spans="3:16" x14ac:dyDescent="0.35">
      <c r="C364" s="6" t="s">
        <v>755</v>
      </c>
      <c r="D364" s="7" t="s">
        <v>4110</v>
      </c>
      <c r="E364" s="7" t="s">
        <v>4110</v>
      </c>
      <c r="F364" s="8" t="s">
        <v>3908</v>
      </c>
      <c r="G364" s="9">
        <v>10000</v>
      </c>
      <c r="H364" s="10">
        <v>2020</v>
      </c>
      <c r="I364" s="10">
        <v>2020</v>
      </c>
      <c r="J364" s="11" t="s">
        <v>28</v>
      </c>
      <c r="K364" s="12">
        <v>10000</v>
      </c>
      <c r="L364" s="12">
        <v>1</v>
      </c>
      <c r="M364" s="33" t="str">
        <f>IF(_xlfn.XLOOKUP(C364,Raw_Data_OS_23!$C$7:$C$4518,Raw_Data_OS_23!$G$7:$G$4518,"Paid/ Closed")="Paid/ Closed","Paid/ Closed", "Still_Outstanding")</f>
        <v>Still_Outstanding</v>
      </c>
      <c r="N364" s="33">
        <f>IF(_xlfn.XLOOKUP(C364,Raw_Data_Paid_23!$C$4:$C$2114,Raw_Data_Paid_23!$C$4:$C$2114,1)= 1,1,0)</f>
        <v>1</v>
      </c>
      <c r="O364" t="str">
        <f>IF(M364=$W$7,IF(AND(N364,_xlfn.XLOOKUP(C364,Raw_Data_OS_23!$C$7:$C$4518,Raw_Data_OS_23!$G$7:$G$4518,0)=G364),"A",IF(_xlfn.XLOOKUP(C364,Raw_Data_Paid_23!$C$4:$C$2114,Raw_Data_Paid_23!$C$4:$C$2114,"B1")="B1","B1","B2")),IF(_xlfn.XLOOKUP(C364,Raw_Data_Paid_23!$C$4:$C$2114,Raw_Data_Paid_23!$C$4:$C$2114,"C1")="C1","C1","C2"))</f>
        <v>B1</v>
      </c>
      <c r="P364" t="str">
        <f t="shared" si="55"/>
        <v>2020B1Motor Commercial</v>
      </c>
    </row>
    <row r="365" spans="3:16" x14ac:dyDescent="0.35">
      <c r="C365" s="6" t="s">
        <v>756</v>
      </c>
      <c r="D365" s="7" t="s">
        <v>4062</v>
      </c>
      <c r="E365" s="7" t="s">
        <v>4062</v>
      </c>
      <c r="F365" s="8" t="s">
        <v>3910</v>
      </c>
      <c r="G365" s="9">
        <v>6300</v>
      </c>
      <c r="H365" s="10">
        <v>2020</v>
      </c>
      <c r="I365" s="10">
        <v>2020</v>
      </c>
      <c r="J365" s="11" t="s">
        <v>33</v>
      </c>
      <c r="K365" s="12">
        <v>6300</v>
      </c>
      <c r="L365" s="12">
        <v>1</v>
      </c>
      <c r="M365" s="33" t="str">
        <f>IF(_xlfn.XLOOKUP(C365,Raw_Data_OS_23!$C$7:$C$4518,Raw_Data_OS_23!$G$7:$G$4518,"Paid/ Closed")="Paid/ Closed","Paid/ Closed", "Still_Outstanding")</f>
        <v>Still_Outstanding</v>
      </c>
      <c r="N365" s="33">
        <f>IF(_xlfn.XLOOKUP(C365,Raw_Data_Paid_23!$C$4:$C$2114,Raw_Data_Paid_23!$C$4:$C$2114,1)= 1,1,0)</f>
        <v>1</v>
      </c>
      <c r="O365" t="str">
        <f>IF(M365=$W$7,IF(AND(N365,_xlfn.XLOOKUP(C365,Raw_Data_OS_23!$C$7:$C$4518,Raw_Data_OS_23!$G$7:$G$4518,0)=G365),"A",IF(_xlfn.XLOOKUP(C365,Raw_Data_Paid_23!$C$4:$C$2114,Raw_Data_Paid_23!$C$4:$C$2114,"B1")="B1","B1","B2")),IF(_xlfn.XLOOKUP(C365,Raw_Data_Paid_23!$C$4:$C$2114,Raw_Data_Paid_23!$C$4:$C$2114,"C1")="C1","C1","C2"))</f>
        <v>B1</v>
      </c>
      <c r="P365" t="str">
        <f t="shared" si="55"/>
        <v>2020B1Motor Private</v>
      </c>
    </row>
    <row r="366" spans="3:16" x14ac:dyDescent="0.35">
      <c r="C366" s="6" t="s">
        <v>757</v>
      </c>
      <c r="D366" s="7" t="s">
        <v>4250</v>
      </c>
      <c r="E366" s="7" t="s">
        <v>4250</v>
      </c>
      <c r="F366" s="8" t="s">
        <v>3910</v>
      </c>
      <c r="G366" s="9">
        <v>1000</v>
      </c>
      <c r="H366" s="10">
        <v>2020</v>
      </c>
      <c r="I366" s="10">
        <v>2020</v>
      </c>
      <c r="J366" s="11" t="s">
        <v>33</v>
      </c>
      <c r="K366" s="12">
        <v>1000</v>
      </c>
      <c r="L366" s="12">
        <v>1</v>
      </c>
      <c r="M366" s="33" t="str">
        <f>IF(_xlfn.XLOOKUP(C366,Raw_Data_OS_23!$C$7:$C$4518,Raw_Data_OS_23!$G$7:$G$4518,"Paid/ Closed")="Paid/ Closed","Paid/ Closed", "Still_Outstanding")</f>
        <v>Still_Outstanding</v>
      </c>
      <c r="N366" s="33">
        <f>IF(_xlfn.XLOOKUP(C366,Raw_Data_Paid_23!$C$4:$C$2114,Raw_Data_Paid_23!$C$4:$C$2114,1)= 1,1,0)</f>
        <v>1</v>
      </c>
      <c r="O366" t="str">
        <f>IF(M366=$W$7,IF(AND(N366,_xlfn.XLOOKUP(C366,Raw_Data_OS_23!$C$7:$C$4518,Raw_Data_OS_23!$G$7:$G$4518,0)=G366),"A",IF(_xlfn.XLOOKUP(C366,Raw_Data_Paid_23!$C$4:$C$2114,Raw_Data_Paid_23!$C$4:$C$2114,"B1")="B1","B1","B2")),IF(_xlfn.XLOOKUP(C366,Raw_Data_Paid_23!$C$4:$C$2114,Raw_Data_Paid_23!$C$4:$C$2114,"C1")="C1","C1","C2"))</f>
        <v>B1</v>
      </c>
      <c r="P366" t="str">
        <f t="shared" si="55"/>
        <v>2020B1Motor Private</v>
      </c>
    </row>
    <row r="367" spans="3:16" x14ac:dyDescent="0.35">
      <c r="C367" s="6" t="s">
        <v>758</v>
      </c>
      <c r="D367" s="7" t="s">
        <v>4151</v>
      </c>
      <c r="E367" s="7" t="s">
        <v>4151</v>
      </c>
      <c r="F367" s="8" t="s">
        <v>658</v>
      </c>
      <c r="G367" s="9">
        <v>5000</v>
      </c>
      <c r="H367" s="10">
        <v>2020</v>
      </c>
      <c r="I367" s="10">
        <v>2020</v>
      </c>
      <c r="J367" s="11" t="s">
        <v>28</v>
      </c>
      <c r="K367" s="12">
        <v>5000</v>
      </c>
      <c r="L367" s="12">
        <v>1</v>
      </c>
      <c r="M367" s="33" t="str">
        <f>IF(_xlfn.XLOOKUP(C367,Raw_Data_OS_23!$C$7:$C$4518,Raw_Data_OS_23!$G$7:$G$4518,"Paid/ Closed")="Paid/ Closed","Paid/ Closed", "Still_Outstanding")</f>
        <v>Still_Outstanding</v>
      </c>
      <c r="N367" s="33">
        <f>IF(_xlfn.XLOOKUP(C367,Raw_Data_Paid_23!$C$4:$C$2114,Raw_Data_Paid_23!$C$4:$C$2114,1)= 1,1,0)</f>
        <v>1</v>
      </c>
      <c r="O367" t="str">
        <f>IF(M367=$W$7,IF(AND(N367,_xlfn.XLOOKUP(C367,Raw_Data_OS_23!$C$7:$C$4518,Raw_Data_OS_23!$G$7:$G$4518,0)=G367),"A",IF(_xlfn.XLOOKUP(C367,Raw_Data_Paid_23!$C$4:$C$2114,Raw_Data_Paid_23!$C$4:$C$2114,"B1")="B1","B1","B2")),IF(_xlfn.XLOOKUP(C367,Raw_Data_Paid_23!$C$4:$C$2114,Raw_Data_Paid_23!$C$4:$C$2114,"C1")="C1","C1","C2"))</f>
        <v>A</v>
      </c>
      <c r="P367" t="str">
        <f t="shared" si="55"/>
        <v>2020AWorkmen's Compensation</v>
      </c>
    </row>
    <row r="368" spans="3:16" x14ac:dyDescent="0.35">
      <c r="C368" s="6" t="s">
        <v>759</v>
      </c>
      <c r="D368" s="7" t="s">
        <v>4249</v>
      </c>
      <c r="E368" s="7" t="s">
        <v>4249</v>
      </c>
      <c r="F368" s="8" t="s">
        <v>4199</v>
      </c>
      <c r="G368" s="9">
        <v>100000</v>
      </c>
      <c r="H368" s="10">
        <v>2020</v>
      </c>
      <c r="I368" s="10">
        <v>2020</v>
      </c>
      <c r="J368" s="11" t="s">
        <v>33</v>
      </c>
      <c r="K368" s="12">
        <v>100000</v>
      </c>
      <c r="L368" s="12">
        <v>1</v>
      </c>
      <c r="M368" s="33" t="str">
        <f>IF(_xlfn.XLOOKUP(C368,Raw_Data_OS_23!$C$7:$C$4518,Raw_Data_OS_23!$G$7:$G$4518,"Paid/ Closed")="Paid/ Closed","Paid/ Closed", "Still_Outstanding")</f>
        <v>Still_Outstanding</v>
      </c>
      <c r="N368" s="33">
        <f>IF(_xlfn.XLOOKUP(C368,Raw_Data_Paid_23!$C$4:$C$2114,Raw_Data_Paid_23!$C$4:$C$2114,1)= 1,1,0)</f>
        <v>1</v>
      </c>
      <c r="O368" t="str">
        <f>IF(M368=$W$7,IF(AND(N368,_xlfn.XLOOKUP(C368,Raw_Data_OS_23!$C$7:$C$4518,Raw_Data_OS_23!$G$7:$G$4518,0)=G368),"A",IF(_xlfn.XLOOKUP(C368,Raw_Data_Paid_23!$C$4:$C$2114,Raw_Data_Paid_23!$C$4:$C$2114,"B1")="B1","B1","B2")),IF(_xlfn.XLOOKUP(C368,Raw_Data_Paid_23!$C$4:$C$2114,Raw_Data_Paid_23!$C$4:$C$2114,"C1")="C1","C1","C2"))</f>
        <v>B1</v>
      </c>
      <c r="P368" t="str">
        <f t="shared" si="55"/>
        <v>2020B1Theft</v>
      </c>
    </row>
    <row r="369" spans="3:16" x14ac:dyDescent="0.35">
      <c r="C369" s="6" t="s">
        <v>161</v>
      </c>
      <c r="D369" s="7" t="s">
        <v>4128</v>
      </c>
      <c r="E369" s="7" t="s">
        <v>4128</v>
      </c>
      <c r="F369" s="8" t="s">
        <v>3908</v>
      </c>
      <c r="G369" s="9">
        <v>448399</v>
      </c>
      <c r="H369" s="10">
        <v>2020</v>
      </c>
      <c r="I369" s="10">
        <v>2020</v>
      </c>
      <c r="J369" s="11" t="s">
        <v>28</v>
      </c>
      <c r="K369" s="12">
        <v>1378800</v>
      </c>
      <c r="L369" s="12">
        <v>1</v>
      </c>
      <c r="M369" s="33" t="str">
        <f>IF(_xlfn.XLOOKUP(C369,Raw_Data_OS_23!$C$7:$C$4518,Raw_Data_OS_23!$G$7:$G$4518,"Paid/ Closed")="Paid/ Closed","Paid/ Closed", "Still_Outstanding")</f>
        <v>Still_Outstanding</v>
      </c>
      <c r="N369" s="33">
        <f>IF(_xlfn.XLOOKUP(C369,Raw_Data_Paid_23!$C$4:$C$2114,Raw_Data_Paid_23!$C$4:$C$2114,1)= 1,1,0)</f>
        <v>0</v>
      </c>
      <c r="O369" t="str">
        <f>IF(M369=$W$7,IF(AND(N369,_xlfn.XLOOKUP(C369,Raw_Data_OS_23!$C$7:$C$4518,Raw_Data_OS_23!$G$7:$G$4518,0)=G369),"A",IF(_xlfn.XLOOKUP(C369,Raw_Data_Paid_23!$C$4:$C$2114,Raw_Data_Paid_23!$C$4:$C$2114,"B1")="B1","B1","B2")),IF(_xlfn.XLOOKUP(C369,Raw_Data_Paid_23!$C$4:$C$2114,Raw_Data_Paid_23!$C$4:$C$2114,"C1")="C1","C1","C2"))</f>
        <v>B2</v>
      </c>
      <c r="P369" t="str">
        <f t="shared" si="55"/>
        <v>2020B2Motor Commercial</v>
      </c>
    </row>
    <row r="370" spans="3:16" x14ac:dyDescent="0.35">
      <c r="C370" s="6" t="s">
        <v>760</v>
      </c>
      <c r="D370" s="7" t="s">
        <v>4251</v>
      </c>
      <c r="E370" s="7" t="s">
        <v>4251</v>
      </c>
      <c r="F370" s="8" t="s">
        <v>3908</v>
      </c>
      <c r="G370" s="9">
        <v>378000</v>
      </c>
      <c r="H370" s="10">
        <v>2020</v>
      </c>
      <c r="I370" s="10">
        <v>2020</v>
      </c>
      <c r="J370" s="11" t="s">
        <v>33</v>
      </c>
      <c r="K370" s="12">
        <v>378000</v>
      </c>
      <c r="L370" s="12">
        <v>1</v>
      </c>
      <c r="M370" s="33" t="str">
        <f>IF(_xlfn.XLOOKUP(C370,Raw_Data_OS_23!$C$7:$C$4518,Raw_Data_OS_23!$G$7:$G$4518,"Paid/ Closed")="Paid/ Closed","Paid/ Closed", "Still_Outstanding")</f>
        <v>Still_Outstanding</v>
      </c>
      <c r="N370" s="33">
        <f>IF(_xlfn.XLOOKUP(C370,Raw_Data_Paid_23!$C$4:$C$2114,Raw_Data_Paid_23!$C$4:$C$2114,1)= 1,1,0)</f>
        <v>1</v>
      </c>
      <c r="O370" t="str">
        <f>IF(M370=$W$7,IF(AND(N370,_xlfn.XLOOKUP(C370,Raw_Data_OS_23!$C$7:$C$4518,Raw_Data_OS_23!$G$7:$G$4518,0)=G370),"A",IF(_xlfn.XLOOKUP(C370,Raw_Data_Paid_23!$C$4:$C$2114,Raw_Data_Paid_23!$C$4:$C$2114,"B1")="B1","B1","B2")),IF(_xlfn.XLOOKUP(C370,Raw_Data_Paid_23!$C$4:$C$2114,Raw_Data_Paid_23!$C$4:$C$2114,"C1")="C1","C1","C2"))</f>
        <v>B1</v>
      </c>
      <c r="P370" t="str">
        <f t="shared" si="55"/>
        <v>2020B1Motor Commercial</v>
      </c>
    </row>
    <row r="371" spans="3:16" x14ac:dyDescent="0.35">
      <c r="C371" s="6" t="s">
        <v>761</v>
      </c>
      <c r="D371" s="7" t="s">
        <v>4070</v>
      </c>
      <c r="E371" s="7" t="s">
        <v>4070</v>
      </c>
      <c r="F371" s="8" t="s">
        <v>3908</v>
      </c>
      <c r="G371" s="9">
        <v>180</v>
      </c>
      <c r="H371" s="10">
        <v>2020</v>
      </c>
      <c r="I371" s="10">
        <v>2020</v>
      </c>
      <c r="J371" s="11" t="s">
        <v>33</v>
      </c>
      <c r="K371" s="12">
        <v>180</v>
      </c>
      <c r="L371" s="12">
        <v>1</v>
      </c>
      <c r="M371" s="33" t="str">
        <f>IF(_xlfn.XLOOKUP(C371,Raw_Data_OS_23!$C$7:$C$4518,Raw_Data_OS_23!$G$7:$G$4518,"Paid/ Closed")="Paid/ Closed","Paid/ Closed", "Still_Outstanding")</f>
        <v>Still_Outstanding</v>
      </c>
      <c r="N371" s="33">
        <f>IF(_xlfn.XLOOKUP(C371,Raw_Data_Paid_23!$C$4:$C$2114,Raw_Data_Paid_23!$C$4:$C$2114,1)= 1,1,0)</f>
        <v>1</v>
      </c>
      <c r="O371" t="str">
        <f>IF(M371=$W$7,IF(AND(N371,_xlfn.XLOOKUP(C371,Raw_Data_OS_23!$C$7:$C$4518,Raw_Data_OS_23!$G$7:$G$4518,0)=G371),"A",IF(_xlfn.XLOOKUP(C371,Raw_Data_Paid_23!$C$4:$C$2114,Raw_Data_Paid_23!$C$4:$C$2114,"B1")="B1","B1","B2")),IF(_xlfn.XLOOKUP(C371,Raw_Data_Paid_23!$C$4:$C$2114,Raw_Data_Paid_23!$C$4:$C$2114,"C1")="C1","C1","C2"))</f>
        <v>B1</v>
      </c>
      <c r="P371" t="str">
        <f t="shared" si="55"/>
        <v>2020B1Motor Commercial</v>
      </c>
    </row>
    <row r="372" spans="3:16" x14ac:dyDescent="0.35">
      <c r="C372" s="6" t="s">
        <v>762</v>
      </c>
      <c r="D372" s="7" t="s">
        <v>3995</v>
      </c>
      <c r="E372" s="7" t="s">
        <v>3995</v>
      </c>
      <c r="F372" s="8" t="s">
        <v>3908</v>
      </c>
      <c r="G372" s="9">
        <v>58450</v>
      </c>
      <c r="H372" s="10">
        <v>2020</v>
      </c>
      <c r="I372" s="10">
        <v>2020</v>
      </c>
      <c r="J372" s="11" t="s">
        <v>33</v>
      </c>
      <c r="K372" s="12">
        <v>58450</v>
      </c>
      <c r="L372" s="12">
        <v>1</v>
      </c>
      <c r="M372" s="33" t="str">
        <f>IF(_xlfn.XLOOKUP(C372,Raw_Data_OS_23!$C$7:$C$4518,Raw_Data_OS_23!$G$7:$G$4518,"Paid/ Closed")="Paid/ Closed","Paid/ Closed", "Still_Outstanding")</f>
        <v>Still_Outstanding</v>
      </c>
      <c r="N372" s="33">
        <f>IF(_xlfn.XLOOKUP(C372,Raw_Data_Paid_23!$C$4:$C$2114,Raw_Data_Paid_23!$C$4:$C$2114,1)= 1,1,0)</f>
        <v>1</v>
      </c>
      <c r="O372" t="str">
        <f>IF(M372=$W$7,IF(AND(N372,_xlfn.XLOOKUP(C372,Raw_Data_OS_23!$C$7:$C$4518,Raw_Data_OS_23!$G$7:$G$4518,0)=G372),"A",IF(_xlfn.XLOOKUP(C372,Raw_Data_Paid_23!$C$4:$C$2114,Raw_Data_Paid_23!$C$4:$C$2114,"B1")="B1","B1","B2")),IF(_xlfn.XLOOKUP(C372,Raw_Data_Paid_23!$C$4:$C$2114,Raw_Data_Paid_23!$C$4:$C$2114,"C1")="C1","C1","C2"))</f>
        <v>B1</v>
      </c>
      <c r="P372" t="str">
        <f t="shared" si="55"/>
        <v>2020B1Motor Commercial</v>
      </c>
    </row>
    <row r="373" spans="3:16" x14ac:dyDescent="0.35">
      <c r="C373" s="6" t="s">
        <v>763</v>
      </c>
      <c r="D373" s="7" t="s">
        <v>4252</v>
      </c>
      <c r="E373" s="7" t="s">
        <v>4252</v>
      </c>
      <c r="F373" s="8" t="s">
        <v>3908</v>
      </c>
      <c r="G373" s="9">
        <v>1000</v>
      </c>
      <c r="H373" s="10">
        <v>2020</v>
      </c>
      <c r="I373" s="10">
        <v>2020</v>
      </c>
      <c r="J373" s="11" t="s">
        <v>28</v>
      </c>
      <c r="K373" s="12">
        <v>1000</v>
      </c>
      <c r="L373" s="12">
        <v>1</v>
      </c>
      <c r="M373" s="33" t="str">
        <f>IF(_xlfn.XLOOKUP(C373,Raw_Data_OS_23!$C$7:$C$4518,Raw_Data_OS_23!$G$7:$G$4518,"Paid/ Closed")="Paid/ Closed","Paid/ Closed", "Still_Outstanding")</f>
        <v>Still_Outstanding</v>
      </c>
      <c r="N373" s="33">
        <f>IF(_xlfn.XLOOKUP(C373,Raw_Data_Paid_23!$C$4:$C$2114,Raw_Data_Paid_23!$C$4:$C$2114,1)= 1,1,0)</f>
        <v>1</v>
      </c>
      <c r="O373" t="str">
        <f>IF(M373=$W$7,IF(AND(N373,_xlfn.XLOOKUP(C373,Raw_Data_OS_23!$C$7:$C$4518,Raw_Data_OS_23!$G$7:$G$4518,0)=G373),"A",IF(_xlfn.XLOOKUP(C373,Raw_Data_Paid_23!$C$4:$C$2114,Raw_Data_Paid_23!$C$4:$C$2114,"B1")="B1","B1","B2")),IF(_xlfn.XLOOKUP(C373,Raw_Data_Paid_23!$C$4:$C$2114,Raw_Data_Paid_23!$C$4:$C$2114,"C1")="C1","C1","C2"))</f>
        <v>B1</v>
      </c>
      <c r="P373" t="str">
        <f t="shared" si="55"/>
        <v>2020B1Motor Commercial</v>
      </c>
    </row>
    <row r="374" spans="3:16" x14ac:dyDescent="0.35">
      <c r="C374" s="6" t="s">
        <v>764</v>
      </c>
      <c r="D374" s="7" t="s">
        <v>4253</v>
      </c>
      <c r="E374" s="7" t="s">
        <v>4253</v>
      </c>
      <c r="F374" s="8" t="s">
        <v>3908</v>
      </c>
      <c r="G374" s="9">
        <v>5000</v>
      </c>
      <c r="H374" s="10">
        <v>2020</v>
      </c>
      <c r="I374" s="10">
        <v>2020</v>
      </c>
      <c r="J374" s="11" t="s">
        <v>33</v>
      </c>
      <c r="K374" s="12">
        <v>5000</v>
      </c>
      <c r="L374" s="12">
        <v>1</v>
      </c>
      <c r="M374" s="33" t="str">
        <f>IF(_xlfn.XLOOKUP(C374,Raw_Data_OS_23!$C$7:$C$4518,Raw_Data_OS_23!$G$7:$G$4518,"Paid/ Closed")="Paid/ Closed","Paid/ Closed", "Still_Outstanding")</f>
        <v>Still_Outstanding</v>
      </c>
      <c r="N374" s="33">
        <f>IF(_xlfn.XLOOKUP(C374,Raw_Data_Paid_23!$C$4:$C$2114,Raw_Data_Paid_23!$C$4:$C$2114,1)= 1,1,0)</f>
        <v>1</v>
      </c>
      <c r="O374" t="str">
        <f>IF(M374=$W$7,IF(AND(N374,_xlfn.XLOOKUP(C374,Raw_Data_OS_23!$C$7:$C$4518,Raw_Data_OS_23!$G$7:$G$4518,0)=G374),"A",IF(_xlfn.XLOOKUP(C374,Raw_Data_Paid_23!$C$4:$C$2114,Raw_Data_Paid_23!$C$4:$C$2114,"B1")="B1","B1","B2")),IF(_xlfn.XLOOKUP(C374,Raw_Data_Paid_23!$C$4:$C$2114,Raw_Data_Paid_23!$C$4:$C$2114,"C1")="C1","C1","C2"))</f>
        <v>B1</v>
      </c>
      <c r="P374" t="str">
        <f t="shared" si="55"/>
        <v>2020B1Motor Commercial</v>
      </c>
    </row>
    <row r="375" spans="3:16" x14ac:dyDescent="0.35">
      <c r="C375" s="6" t="s">
        <v>765</v>
      </c>
      <c r="D375" s="7" t="s">
        <v>4250</v>
      </c>
      <c r="E375" s="7" t="s">
        <v>4250</v>
      </c>
      <c r="F375" s="8" t="s">
        <v>3908</v>
      </c>
      <c r="G375" s="9">
        <v>50000</v>
      </c>
      <c r="H375" s="10">
        <v>2020</v>
      </c>
      <c r="I375" s="10">
        <v>2020</v>
      </c>
      <c r="J375" s="11" t="s">
        <v>33</v>
      </c>
      <c r="K375" s="12">
        <v>50000</v>
      </c>
      <c r="L375" s="12">
        <v>1</v>
      </c>
      <c r="M375" s="33" t="str">
        <f>IF(_xlfn.XLOOKUP(C375,Raw_Data_OS_23!$C$7:$C$4518,Raw_Data_OS_23!$G$7:$G$4518,"Paid/ Closed")="Paid/ Closed","Paid/ Closed", "Still_Outstanding")</f>
        <v>Still_Outstanding</v>
      </c>
      <c r="N375" s="33">
        <f>IF(_xlfn.XLOOKUP(C375,Raw_Data_Paid_23!$C$4:$C$2114,Raw_Data_Paid_23!$C$4:$C$2114,1)= 1,1,0)</f>
        <v>1</v>
      </c>
      <c r="O375" t="str">
        <f>IF(M375=$W$7,IF(AND(N375,_xlfn.XLOOKUP(C375,Raw_Data_OS_23!$C$7:$C$4518,Raw_Data_OS_23!$G$7:$G$4518,0)=G375),"A",IF(_xlfn.XLOOKUP(C375,Raw_Data_Paid_23!$C$4:$C$2114,Raw_Data_Paid_23!$C$4:$C$2114,"B1")="B1","B1","B2")),IF(_xlfn.XLOOKUP(C375,Raw_Data_Paid_23!$C$4:$C$2114,Raw_Data_Paid_23!$C$4:$C$2114,"C1")="C1","C1","C2"))</f>
        <v>B1</v>
      </c>
      <c r="P375" t="str">
        <f t="shared" si="55"/>
        <v>2020B1Motor Commercial</v>
      </c>
    </row>
    <row r="376" spans="3:16" x14ac:dyDescent="0.35">
      <c r="C376" s="6" t="s">
        <v>766</v>
      </c>
      <c r="D376" s="7" t="s">
        <v>4185</v>
      </c>
      <c r="E376" s="7" t="s">
        <v>4185</v>
      </c>
      <c r="F376" s="8" t="s">
        <v>3910</v>
      </c>
      <c r="G376" s="9">
        <v>10000</v>
      </c>
      <c r="H376" s="10">
        <v>2020</v>
      </c>
      <c r="I376" s="10">
        <v>2020</v>
      </c>
      <c r="J376" s="11" t="s">
        <v>28</v>
      </c>
      <c r="K376" s="12">
        <v>10000</v>
      </c>
      <c r="L376" s="12">
        <v>1</v>
      </c>
      <c r="M376" s="33" t="str">
        <f>IF(_xlfn.XLOOKUP(C376,Raw_Data_OS_23!$C$7:$C$4518,Raw_Data_OS_23!$G$7:$G$4518,"Paid/ Closed")="Paid/ Closed","Paid/ Closed", "Still_Outstanding")</f>
        <v>Still_Outstanding</v>
      </c>
      <c r="N376" s="33">
        <f>IF(_xlfn.XLOOKUP(C376,Raw_Data_Paid_23!$C$4:$C$2114,Raw_Data_Paid_23!$C$4:$C$2114,1)= 1,1,0)</f>
        <v>1</v>
      </c>
      <c r="O376" t="str">
        <f>IF(M376=$W$7,IF(AND(N376,_xlfn.XLOOKUP(C376,Raw_Data_OS_23!$C$7:$C$4518,Raw_Data_OS_23!$G$7:$G$4518,0)=G376),"A",IF(_xlfn.XLOOKUP(C376,Raw_Data_Paid_23!$C$4:$C$2114,Raw_Data_Paid_23!$C$4:$C$2114,"B1")="B1","B1","B2")),IF(_xlfn.XLOOKUP(C376,Raw_Data_Paid_23!$C$4:$C$2114,Raw_Data_Paid_23!$C$4:$C$2114,"C1")="C1","C1","C2"))</f>
        <v>B1</v>
      </c>
      <c r="P376" t="str">
        <f t="shared" si="55"/>
        <v>2020B1Motor Private</v>
      </c>
    </row>
    <row r="377" spans="3:16" x14ac:dyDescent="0.35">
      <c r="C377" s="6" t="s">
        <v>3870</v>
      </c>
      <c r="D377" s="7" t="s">
        <v>4254</v>
      </c>
      <c r="E377" s="7" t="s">
        <v>4254</v>
      </c>
      <c r="F377" s="8" t="s">
        <v>3908</v>
      </c>
      <c r="G377" s="9">
        <v>0</v>
      </c>
      <c r="H377" s="10">
        <v>2020</v>
      </c>
      <c r="I377" s="10">
        <v>2020</v>
      </c>
      <c r="J377" s="11" t="s">
        <v>33</v>
      </c>
      <c r="K377" s="12">
        <v>638294</v>
      </c>
      <c r="L377" s="12">
        <v>1</v>
      </c>
      <c r="M377" s="33" t="str">
        <f>IF(_xlfn.XLOOKUP(C377,Raw_Data_OS_23!$C$7:$C$4518,Raw_Data_OS_23!$G$7:$G$4518,"Paid/ Closed")="Paid/ Closed","Paid/ Closed", "Still_Outstanding")</f>
        <v>Still_Outstanding</v>
      </c>
      <c r="N377" s="33">
        <f>IF(_xlfn.XLOOKUP(C377,Raw_Data_Paid_23!$C$4:$C$2114,Raw_Data_Paid_23!$C$4:$C$2114,1)= 1,1,0)</f>
        <v>1</v>
      </c>
      <c r="O377" t="str">
        <f>IF(M377=$W$7,IF(AND(N377,_xlfn.XLOOKUP(C377,Raw_Data_OS_23!$C$7:$C$4518,Raw_Data_OS_23!$G$7:$G$4518,0)=G377),"A",IF(_xlfn.XLOOKUP(C377,Raw_Data_Paid_23!$C$4:$C$2114,Raw_Data_Paid_23!$C$4:$C$2114,"B1")="B1","B1","B2")),IF(_xlfn.XLOOKUP(C377,Raw_Data_Paid_23!$C$4:$C$2114,Raw_Data_Paid_23!$C$4:$C$2114,"C1")="C1","C1","C2"))</f>
        <v>A</v>
      </c>
      <c r="P377" t="str">
        <f t="shared" si="55"/>
        <v>2020AMotor Commercial</v>
      </c>
    </row>
    <row r="378" spans="3:16" x14ac:dyDescent="0.35">
      <c r="C378" s="6" t="s">
        <v>767</v>
      </c>
      <c r="D378" s="7" t="s">
        <v>4189</v>
      </c>
      <c r="E378" s="7" t="s">
        <v>4189</v>
      </c>
      <c r="F378" s="8" t="s">
        <v>658</v>
      </c>
      <c r="G378" s="9">
        <v>55351.764710000003</v>
      </c>
      <c r="H378" s="10">
        <v>2020</v>
      </c>
      <c r="I378" s="10">
        <v>2020</v>
      </c>
      <c r="J378" s="11" t="s">
        <v>33</v>
      </c>
      <c r="K378" s="12">
        <v>55351.764710000003</v>
      </c>
      <c r="L378" s="12">
        <v>1</v>
      </c>
      <c r="M378" s="33" t="str">
        <f>IF(_xlfn.XLOOKUP(C378,Raw_Data_OS_23!$C$7:$C$4518,Raw_Data_OS_23!$G$7:$G$4518,"Paid/ Closed")="Paid/ Closed","Paid/ Closed", "Still_Outstanding")</f>
        <v>Still_Outstanding</v>
      </c>
      <c r="N378" s="33">
        <f>IF(_xlfn.XLOOKUP(C378,Raw_Data_Paid_23!$C$4:$C$2114,Raw_Data_Paid_23!$C$4:$C$2114,1)= 1,1,0)</f>
        <v>1</v>
      </c>
      <c r="O378" t="str">
        <f>IF(M378=$W$7,IF(AND(N378,_xlfn.XLOOKUP(C378,Raw_Data_OS_23!$C$7:$C$4518,Raw_Data_OS_23!$G$7:$G$4518,0)=G378),"A",IF(_xlfn.XLOOKUP(C378,Raw_Data_Paid_23!$C$4:$C$2114,Raw_Data_Paid_23!$C$4:$C$2114,"B1")="B1","B1","B2")),IF(_xlfn.XLOOKUP(C378,Raw_Data_Paid_23!$C$4:$C$2114,Raw_Data_Paid_23!$C$4:$C$2114,"C1")="C1","C1","C2"))</f>
        <v>B1</v>
      </c>
      <c r="P378" t="str">
        <f t="shared" si="55"/>
        <v>2020B1Workmen's Compensation</v>
      </c>
    </row>
    <row r="379" spans="3:16" x14ac:dyDescent="0.35">
      <c r="C379" s="6" t="s">
        <v>768</v>
      </c>
      <c r="D379" s="7" t="s">
        <v>4255</v>
      </c>
      <c r="E379" s="7" t="s">
        <v>4255</v>
      </c>
      <c r="F379" s="8" t="s">
        <v>3908</v>
      </c>
      <c r="G379" s="9">
        <v>100000</v>
      </c>
      <c r="H379" s="10">
        <v>2019</v>
      </c>
      <c r="I379" s="10">
        <v>2019</v>
      </c>
      <c r="J379" s="11" t="s">
        <v>25</v>
      </c>
      <c r="K379" s="12">
        <v>100000</v>
      </c>
      <c r="L379" s="12">
        <v>1</v>
      </c>
      <c r="M379" s="33" t="str">
        <f>IF(_xlfn.XLOOKUP(C379,Raw_Data_OS_23!$C$7:$C$4518,Raw_Data_OS_23!$G$7:$G$4518,"Paid/ Closed")="Paid/ Closed","Paid/ Closed", "Still_Outstanding")</f>
        <v>Still_Outstanding</v>
      </c>
      <c r="N379" s="33">
        <f>IF(_xlfn.XLOOKUP(C379,Raw_Data_Paid_23!$C$4:$C$2114,Raw_Data_Paid_23!$C$4:$C$2114,1)= 1,1,0)</f>
        <v>1</v>
      </c>
      <c r="O379" t="str">
        <f>IF(M379=$W$7,IF(AND(N379,_xlfn.XLOOKUP(C379,Raw_Data_OS_23!$C$7:$C$4518,Raw_Data_OS_23!$G$7:$G$4518,0)=G379),"A",IF(_xlfn.XLOOKUP(C379,Raw_Data_Paid_23!$C$4:$C$2114,Raw_Data_Paid_23!$C$4:$C$2114,"B1")="B1","B1","B2")),IF(_xlfn.XLOOKUP(C379,Raw_Data_Paid_23!$C$4:$C$2114,Raw_Data_Paid_23!$C$4:$C$2114,"C1")="C1","C1","C2"))</f>
        <v>A</v>
      </c>
      <c r="P379" t="str">
        <f t="shared" si="55"/>
        <v>2019AMotor Commercial</v>
      </c>
    </row>
    <row r="380" spans="3:16" x14ac:dyDescent="0.35">
      <c r="C380" s="6" t="s">
        <v>769</v>
      </c>
      <c r="D380" s="7" t="s">
        <v>4189</v>
      </c>
      <c r="E380" s="7" t="s">
        <v>4189</v>
      </c>
      <c r="F380" s="8" t="s">
        <v>3910</v>
      </c>
      <c r="G380" s="9">
        <v>8600</v>
      </c>
      <c r="H380" s="10">
        <v>2020</v>
      </c>
      <c r="I380" s="10">
        <v>2020</v>
      </c>
      <c r="J380" s="11" t="s">
        <v>33</v>
      </c>
      <c r="K380" s="12">
        <v>8600</v>
      </c>
      <c r="L380" s="12">
        <v>1</v>
      </c>
      <c r="M380" s="33" t="str">
        <f>IF(_xlfn.XLOOKUP(C380,Raw_Data_OS_23!$C$7:$C$4518,Raw_Data_OS_23!$G$7:$G$4518,"Paid/ Closed")="Paid/ Closed","Paid/ Closed", "Still_Outstanding")</f>
        <v>Still_Outstanding</v>
      </c>
      <c r="N380" s="33">
        <f>IF(_xlfn.XLOOKUP(C380,Raw_Data_Paid_23!$C$4:$C$2114,Raw_Data_Paid_23!$C$4:$C$2114,1)= 1,1,0)</f>
        <v>1</v>
      </c>
      <c r="O380" t="str">
        <f>IF(M380=$W$7,IF(AND(N380,_xlfn.XLOOKUP(C380,Raw_Data_OS_23!$C$7:$C$4518,Raw_Data_OS_23!$G$7:$G$4518,0)=G380),"A",IF(_xlfn.XLOOKUP(C380,Raw_Data_Paid_23!$C$4:$C$2114,Raw_Data_Paid_23!$C$4:$C$2114,"B1")="B1","B1","B2")),IF(_xlfn.XLOOKUP(C380,Raw_Data_Paid_23!$C$4:$C$2114,Raw_Data_Paid_23!$C$4:$C$2114,"C1")="C1","C1","C2"))</f>
        <v>B1</v>
      </c>
      <c r="P380" t="str">
        <f t="shared" si="55"/>
        <v>2020B1Motor Private</v>
      </c>
    </row>
    <row r="381" spans="3:16" x14ac:dyDescent="0.35">
      <c r="C381" s="6" t="s">
        <v>770</v>
      </c>
      <c r="D381" s="7" t="s">
        <v>4071</v>
      </c>
      <c r="E381" s="7" t="s">
        <v>4071</v>
      </c>
      <c r="F381" s="8" t="s">
        <v>3908</v>
      </c>
      <c r="G381" s="9">
        <v>10000</v>
      </c>
      <c r="H381" s="10">
        <v>2020</v>
      </c>
      <c r="I381" s="10">
        <v>2020</v>
      </c>
      <c r="J381" s="11" t="s">
        <v>33</v>
      </c>
      <c r="K381" s="12">
        <v>10000</v>
      </c>
      <c r="L381" s="12">
        <v>1</v>
      </c>
      <c r="M381" s="33" t="str">
        <f>IF(_xlfn.XLOOKUP(C381,Raw_Data_OS_23!$C$7:$C$4518,Raw_Data_OS_23!$G$7:$G$4518,"Paid/ Closed")="Paid/ Closed","Paid/ Closed", "Still_Outstanding")</f>
        <v>Still_Outstanding</v>
      </c>
      <c r="N381" s="33">
        <f>IF(_xlfn.XLOOKUP(C381,Raw_Data_Paid_23!$C$4:$C$2114,Raw_Data_Paid_23!$C$4:$C$2114,1)= 1,1,0)</f>
        <v>1</v>
      </c>
      <c r="O381" t="str">
        <f>IF(M381=$W$7,IF(AND(N381,_xlfn.XLOOKUP(C381,Raw_Data_OS_23!$C$7:$C$4518,Raw_Data_OS_23!$G$7:$G$4518,0)=G381),"A",IF(_xlfn.XLOOKUP(C381,Raw_Data_Paid_23!$C$4:$C$2114,Raw_Data_Paid_23!$C$4:$C$2114,"B1")="B1","B1","B2")),IF(_xlfn.XLOOKUP(C381,Raw_Data_Paid_23!$C$4:$C$2114,Raw_Data_Paid_23!$C$4:$C$2114,"C1")="C1","C1","C2"))</f>
        <v>B1</v>
      </c>
      <c r="P381" t="str">
        <f t="shared" si="55"/>
        <v>2020B1Motor Commercial</v>
      </c>
    </row>
    <row r="382" spans="3:16" x14ac:dyDescent="0.35">
      <c r="C382" s="6" t="s">
        <v>771</v>
      </c>
      <c r="D382" s="7" t="s">
        <v>3948</v>
      </c>
      <c r="E382" s="7" t="s">
        <v>3948</v>
      </c>
      <c r="F382" s="8" t="s">
        <v>3908</v>
      </c>
      <c r="G382" s="9">
        <v>1000</v>
      </c>
      <c r="H382" s="10">
        <v>2020</v>
      </c>
      <c r="I382" s="10">
        <v>2020</v>
      </c>
      <c r="J382" s="11" t="s">
        <v>33</v>
      </c>
      <c r="K382" s="12">
        <v>1000</v>
      </c>
      <c r="L382" s="12">
        <v>1</v>
      </c>
      <c r="M382" s="33" t="str">
        <f>IF(_xlfn.XLOOKUP(C382,Raw_Data_OS_23!$C$7:$C$4518,Raw_Data_OS_23!$G$7:$G$4518,"Paid/ Closed")="Paid/ Closed","Paid/ Closed", "Still_Outstanding")</f>
        <v>Still_Outstanding</v>
      </c>
      <c r="N382" s="33">
        <f>IF(_xlfn.XLOOKUP(C382,Raw_Data_Paid_23!$C$4:$C$2114,Raw_Data_Paid_23!$C$4:$C$2114,1)= 1,1,0)</f>
        <v>1</v>
      </c>
      <c r="O382" t="str">
        <f>IF(M382=$W$7,IF(AND(N382,_xlfn.XLOOKUP(C382,Raw_Data_OS_23!$C$7:$C$4518,Raw_Data_OS_23!$G$7:$G$4518,0)=G382),"A",IF(_xlfn.XLOOKUP(C382,Raw_Data_Paid_23!$C$4:$C$2114,Raw_Data_Paid_23!$C$4:$C$2114,"B1")="B1","B1","B2")),IF(_xlfn.XLOOKUP(C382,Raw_Data_Paid_23!$C$4:$C$2114,Raw_Data_Paid_23!$C$4:$C$2114,"C1")="C1","C1","C2"))</f>
        <v>B1</v>
      </c>
      <c r="P382" t="str">
        <f t="shared" si="55"/>
        <v>2020B1Motor Commercial</v>
      </c>
    </row>
    <row r="383" spans="3:16" x14ac:dyDescent="0.35">
      <c r="C383" s="6" t="s">
        <v>772</v>
      </c>
      <c r="D383" s="7" t="s">
        <v>4256</v>
      </c>
      <c r="E383" s="7" t="s">
        <v>4256</v>
      </c>
      <c r="F383" s="8" t="s">
        <v>3908</v>
      </c>
      <c r="G383" s="9">
        <v>130</v>
      </c>
      <c r="H383" s="10">
        <v>2020</v>
      </c>
      <c r="I383" s="10">
        <v>2020</v>
      </c>
      <c r="J383" s="11" t="s">
        <v>33</v>
      </c>
      <c r="K383" s="12">
        <v>130</v>
      </c>
      <c r="L383" s="12">
        <v>1</v>
      </c>
      <c r="M383" s="33" t="str">
        <f>IF(_xlfn.XLOOKUP(C383,Raw_Data_OS_23!$C$7:$C$4518,Raw_Data_OS_23!$G$7:$G$4518,"Paid/ Closed")="Paid/ Closed","Paid/ Closed", "Still_Outstanding")</f>
        <v>Still_Outstanding</v>
      </c>
      <c r="N383" s="33">
        <f>IF(_xlfn.XLOOKUP(C383,Raw_Data_Paid_23!$C$4:$C$2114,Raw_Data_Paid_23!$C$4:$C$2114,1)= 1,1,0)</f>
        <v>1</v>
      </c>
      <c r="O383" t="str">
        <f>IF(M383=$W$7,IF(AND(N383,_xlfn.XLOOKUP(C383,Raw_Data_OS_23!$C$7:$C$4518,Raw_Data_OS_23!$G$7:$G$4518,0)=G383),"A",IF(_xlfn.XLOOKUP(C383,Raw_Data_Paid_23!$C$4:$C$2114,Raw_Data_Paid_23!$C$4:$C$2114,"B1")="B1","B1","B2")),IF(_xlfn.XLOOKUP(C383,Raw_Data_Paid_23!$C$4:$C$2114,Raw_Data_Paid_23!$C$4:$C$2114,"C1")="C1","C1","C2"))</f>
        <v>B1</v>
      </c>
      <c r="P383" t="str">
        <f t="shared" si="55"/>
        <v>2020B1Motor Commercial</v>
      </c>
    </row>
    <row r="384" spans="3:16" x14ac:dyDescent="0.35">
      <c r="C384" s="6" t="s">
        <v>773</v>
      </c>
      <c r="D384" s="7" t="s">
        <v>4066</v>
      </c>
      <c r="E384" s="7" t="s">
        <v>4066</v>
      </c>
      <c r="F384" s="8" t="s">
        <v>3908</v>
      </c>
      <c r="G384" s="9">
        <v>1141850</v>
      </c>
      <c r="H384" s="10">
        <v>2020</v>
      </c>
      <c r="I384" s="10">
        <v>2020</v>
      </c>
      <c r="J384" s="11" t="s">
        <v>33</v>
      </c>
      <c r="K384" s="12">
        <v>1750000</v>
      </c>
      <c r="L384" s="12">
        <v>1</v>
      </c>
      <c r="M384" s="33" t="str">
        <f>IF(_xlfn.XLOOKUP(C384,Raw_Data_OS_23!$C$7:$C$4518,Raw_Data_OS_23!$G$7:$G$4518,"Paid/ Closed")="Paid/ Closed","Paid/ Closed", "Still_Outstanding")</f>
        <v>Still_Outstanding</v>
      </c>
      <c r="N384" s="33">
        <f>IF(_xlfn.XLOOKUP(C384,Raw_Data_Paid_23!$C$4:$C$2114,Raw_Data_Paid_23!$C$4:$C$2114,1)= 1,1,0)</f>
        <v>1</v>
      </c>
      <c r="O384" t="str">
        <f>IF(M384=$W$7,IF(AND(N384,_xlfn.XLOOKUP(C384,Raw_Data_OS_23!$C$7:$C$4518,Raw_Data_OS_23!$G$7:$G$4518,0)=G384),"A",IF(_xlfn.XLOOKUP(C384,Raw_Data_Paid_23!$C$4:$C$2114,Raw_Data_Paid_23!$C$4:$C$2114,"B1")="B1","B1","B2")),IF(_xlfn.XLOOKUP(C384,Raw_Data_Paid_23!$C$4:$C$2114,Raw_Data_Paid_23!$C$4:$C$2114,"C1")="C1","C1","C2"))</f>
        <v>B1</v>
      </c>
      <c r="P384" t="str">
        <f t="shared" si="55"/>
        <v>2020B1Motor Commercial</v>
      </c>
    </row>
    <row r="385" spans="3:16" x14ac:dyDescent="0.35">
      <c r="C385" s="6" t="s">
        <v>774</v>
      </c>
      <c r="D385" s="7" t="s">
        <v>4257</v>
      </c>
      <c r="E385" s="7" t="s">
        <v>4257</v>
      </c>
      <c r="F385" s="8" t="s">
        <v>658</v>
      </c>
      <c r="G385" s="9">
        <v>25280</v>
      </c>
      <c r="H385" s="10">
        <v>2020</v>
      </c>
      <c r="I385" s="10">
        <v>2020</v>
      </c>
      <c r="J385" s="11" t="s">
        <v>33</v>
      </c>
      <c r="K385" s="12">
        <v>25280</v>
      </c>
      <c r="L385" s="12">
        <v>1</v>
      </c>
      <c r="M385" s="33" t="str">
        <f>IF(_xlfn.XLOOKUP(C385,Raw_Data_OS_23!$C$7:$C$4518,Raw_Data_OS_23!$G$7:$G$4518,"Paid/ Closed")="Paid/ Closed","Paid/ Closed", "Still_Outstanding")</f>
        <v>Still_Outstanding</v>
      </c>
      <c r="N385" s="33">
        <f>IF(_xlfn.XLOOKUP(C385,Raw_Data_Paid_23!$C$4:$C$2114,Raw_Data_Paid_23!$C$4:$C$2114,1)= 1,1,0)</f>
        <v>1</v>
      </c>
      <c r="O385" t="str">
        <f>IF(M385=$W$7,IF(AND(N385,_xlfn.XLOOKUP(C385,Raw_Data_OS_23!$C$7:$C$4518,Raw_Data_OS_23!$G$7:$G$4518,0)=G385),"A",IF(_xlfn.XLOOKUP(C385,Raw_Data_Paid_23!$C$4:$C$2114,Raw_Data_Paid_23!$C$4:$C$2114,"B1")="B1","B1","B2")),IF(_xlfn.XLOOKUP(C385,Raw_Data_Paid_23!$C$4:$C$2114,Raw_Data_Paid_23!$C$4:$C$2114,"C1")="C1","C1","C2"))</f>
        <v>A</v>
      </c>
      <c r="P385" t="str">
        <f t="shared" si="55"/>
        <v>2020AWorkmen's Compensation</v>
      </c>
    </row>
    <row r="386" spans="3:16" x14ac:dyDescent="0.35">
      <c r="C386" s="6" t="s">
        <v>162</v>
      </c>
      <c r="D386" s="7" t="s">
        <v>4147</v>
      </c>
      <c r="E386" s="7" t="s">
        <v>4147</v>
      </c>
      <c r="F386" s="8" t="s">
        <v>3910</v>
      </c>
      <c r="G386" s="9">
        <v>12520</v>
      </c>
      <c r="H386" s="10">
        <v>2020</v>
      </c>
      <c r="I386" s="10">
        <v>2020</v>
      </c>
      <c r="J386" s="11" t="s">
        <v>28</v>
      </c>
      <c r="K386" s="12">
        <v>12520</v>
      </c>
      <c r="L386" s="12">
        <v>1</v>
      </c>
      <c r="M386" s="33" t="str">
        <f>IF(_xlfn.XLOOKUP(C386,Raw_Data_OS_23!$C$7:$C$4518,Raw_Data_OS_23!$G$7:$G$4518,"Paid/ Closed")="Paid/ Closed","Paid/ Closed", "Still_Outstanding")</f>
        <v>Still_Outstanding</v>
      </c>
      <c r="N386" s="33">
        <f>IF(_xlfn.XLOOKUP(C386,Raw_Data_Paid_23!$C$4:$C$2114,Raw_Data_Paid_23!$C$4:$C$2114,1)= 1,1,0)</f>
        <v>1</v>
      </c>
      <c r="O386" t="str">
        <f>IF(M386=$W$7,IF(AND(N386,_xlfn.XLOOKUP(C386,Raw_Data_OS_23!$C$7:$C$4518,Raw_Data_OS_23!$G$7:$G$4518,0)=G386),"A",IF(_xlfn.XLOOKUP(C386,Raw_Data_Paid_23!$C$4:$C$2114,Raw_Data_Paid_23!$C$4:$C$2114,"B1")="B1","B1","B2")),IF(_xlfn.XLOOKUP(C386,Raw_Data_Paid_23!$C$4:$C$2114,Raw_Data_Paid_23!$C$4:$C$2114,"C1")="C1","C1","C2"))</f>
        <v>B1</v>
      </c>
      <c r="P386" t="str">
        <f t="shared" si="55"/>
        <v>2020B1Motor Private</v>
      </c>
    </row>
    <row r="387" spans="3:16" x14ac:dyDescent="0.35">
      <c r="C387" s="6" t="s">
        <v>775</v>
      </c>
      <c r="D387" s="7" t="s">
        <v>4258</v>
      </c>
      <c r="E387" s="7" t="s">
        <v>4258</v>
      </c>
      <c r="F387" s="8" t="s">
        <v>3908</v>
      </c>
      <c r="G387" s="9">
        <v>1000</v>
      </c>
      <c r="H387" s="10">
        <v>2020</v>
      </c>
      <c r="I387" s="10">
        <v>2020</v>
      </c>
      <c r="J387" s="11" t="s">
        <v>35</v>
      </c>
      <c r="K387" s="12">
        <v>1000</v>
      </c>
      <c r="L387" s="12">
        <v>1</v>
      </c>
      <c r="M387" s="33" t="str">
        <f>IF(_xlfn.XLOOKUP(C387,Raw_Data_OS_23!$C$7:$C$4518,Raw_Data_OS_23!$G$7:$G$4518,"Paid/ Closed")="Paid/ Closed","Paid/ Closed", "Still_Outstanding")</f>
        <v>Still_Outstanding</v>
      </c>
      <c r="N387" s="33">
        <f>IF(_xlfn.XLOOKUP(C387,Raw_Data_Paid_23!$C$4:$C$2114,Raw_Data_Paid_23!$C$4:$C$2114,1)= 1,1,0)</f>
        <v>1</v>
      </c>
      <c r="O387" t="str">
        <f>IF(M387=$W$7,IF(AND(N387,_xlfn.XLOOKUP(C387,Raw_Data_OS_23!$C$7:$C$4518,Raw_Data_OS_23!$G$7:$G$4518,0)=G387),"A",IF(_xlfn.XLOOKUP(C387,Raw_Data_Paid_23!$C$4:$C$2114,Raw_Data_Paid_23!$C$4:$C$2114,"B1")="B1","B1","B2")),IF(_xlfn.XLOOKUP(C387,Raw_Data_Paid_23!$C$4:$C$2114,Raw_Data_Paid_23!$C$4:$C$2114,"C1")="C1","C1","C2"))</f>
        <v>B1</v>
      </c>
      <c r="P387" t="str">
        <f t="shared" si="55"/>
        <v>2020B1Motor Commercial</v>
      </c>
    </row>
    <row r="388" spans="3:16" x14ac:dyDescent="0.35">
      <c r="C388" s="6" t="s">
        <v>163</v>
      </c>
      <c r="D388" s="7" t="s">
        <v>4259</v>
      </c>
      <c r="E388" s="7" t="s">
        <v>4259</v>
      </c>
      <c r="F388" s="8" t="s">
        <v>3910</v>
      </c>
      <c r="G388" s="9">
        <v>61000</v>
      </c>
      <c r="H388" s="10">
        <v>2020</v>
      </c>
      <c r="I388" s="10">
        <v>2020</v>
      </c>
      <c r="J388" s="11" t="s">
        <v>35</v>
      </c>
      <c r="K388" s="12">
        <v>61000</v>
      </c>
      <c r="L388" s="12">
        <v>1</v>
      </c>
      <c r="M388" s="33" t="str">
        <f>IF(_xlfn.XLOOKUP(C388,Raw_Data_OS_23!$C$7:$C$4518,Raw_Data_OS_23!$G$7:$G$4518,"Paid/ Closed")="Paid/ Closed","Paid/ Closed", "Still_Outstanding")</f>
        <v>Still_Outstanding</v>
      </c>
      <c r="N388" s="33">
        <f>IF(_xlfn.XLOOKUP(C388,Raw_Data_Paid_23!$C$4:$C$2114,Raw_Data_Paid_23!$C$4:$C$2114,1)= 1,1,0)</f>
        <v>1</v>
      </c>
      <c r="O388" t="str">
        <f>IF(M388=$W$7,IF(AND(N388,_xlfn.XLOOKUP(C388,Raw_Data_OS_23!$C$7:$C$4518,Raw_Data_OS_23!$G$7:$G$4518,0)=G388),"A",IF(_xlfn.XLOOKUP(C388,Raw_Data_Paid_23!$C$4:$C$2114,Raw_Data_Paid_23!$C$4:$C$2114,"B1")="B1","B1","B2")),IF(_xlfn.XLOOKUP(C388,Raw_Data_Paid_23!$C$4:$C$2114,Raw_Data_Paid_23!$C$4:$C$2114,"C1")="C1","C1","C2"))</f>
        <v>B1</v>
      </c>
      <c r="P388" t="str">
        <f t="shared" si="55"/>
        <v>2020B1Motor Private</v>
      </c>
    </row>
    <row r="389" spans="3:16" x14ac:dyDescent="0.35">
      <c r="C389" s="6" t="s">
        <v>164</v>
      </c>
      <c r="D389" s="7" t="s">
        <v>4077</v>
      </c>
      <c r="E389" s="7" t="s">
        <v>4077</v>
      </c>
      <c r="F389" s="8" t="s">
        <v>3908</v>
      </c>
      <c r="G389" s="9">
        <v>2533310.5882000001</v>
      </c>
      <c r="H389" s="10">
        <v>2020</v>
      </c>
      <c r="I389" s="10">
        <v>2020</v>
      </c>
      <c r="J389" s="11" t="s">
        <v>35</v>
      </c>
      <c r="K389" s="12">
        <v>1220640.5882000001</v>
      </c>
      <c r="L389" s="12">
        <v>1</v>
      </c>
      <c r="M389" s="33" t="str">
        <f>IF(_xlfn.XLOOKUP(C389,Raw_Data_OS_23!$C$7:$C$4518,Raw_Data_OS_23!$G$7:$G$4518,"Paid/ Closed")="Paid/ Closed","Paid/ Closed", "Still_Outstanding")</f>
        <v>Still_Outstanding</v>
      </c>
      <c r="N389" s="33">
        <f>IF(_xlfn.XLOOKUP(C389,Raw_Data_Paid_23!$C$4:$C$2114,Raw_Data_Paid_23!$C$4:$C$2114,1)= 1,1,0)</f>
        <v>0</v>
      </c>
      <c r="O389" t="str">
        <f>IF(M389=$W$7,IF(AND(N389,_xlfn.XLOOKUP(C389,Raw_Data_OS_23!$C$7:$C$4518,Raw_Data_OS_23!$G$7:$G$4518,0)=G389),"A",IF(_xlfn.XLOOKUP(C389,Raw_Data_Paid_23!$C$4:$C$2114,Raw_Data_Paid_23!$C$4:$C$2114,"B1")="B1","B1","B2")),IF(_xlfn.XLOOKUP(C389,Raw_Data_Paid_23!$C$4:$C$2114,Raw_Data_Paid_23!$C$4:$C$2114,"C1")="C1","C1","C2"))</f>
        <v>B2</v>
      </c>
      <c r="P389" t="str">
        <f t="shared" si="55"/>
        <v>2020B2Motor Commercial</v>
      </c>
    </row>
    <row r="390" spans="3:16" x14ac:dyDescent="0.35">
      <c r="C390" s="6" t="s">
        <v>776</v>
      </c>
      <c r="D390" s="7" t="s">
        <v>4260</v>
      </c>
      <c r="E390" s="7" t="s">
        <v>4260</v>
      </c>
      <c r="F390" s="8" t="s">
        <v>3910</v>
      </c>
      <c r="G390" s="9">
        <v>10000</v>
      </c>
      <c r="H390" s="10">
        <v>2020</v>
      </c>
      <c r="I390" s="10">
        <v>2020</v>
      </c>
      <c r="J390" s="11" t="s">
        <v>35</v>
      </c>
      <c r="K390" s="12">
        <v>10000</v>
      </c>
      <c r="L390" s="12">
        <v>1</v>
      </c>
      <c r="M390" s="33" t="str">
        <f>IF(_xlfn.XLOOKUP(C390,Raw_Data_OS_23!$C$7:$C$4518,Raw_Data_OS_23!$G$7:$G$4518,"Paid/ Closed")="Paid/ Closed","Paid/ Closed", "Still_Outstanding")</f>
        <v>Still_Outstanding</v>
      </c>
      <c r="N390" s="33">
        <f>IF(_xlfn.XLOOKUP(C390,Raw_Data_Paid_23!$C$4:$C$2114,Raw_Data_Paid_23!$C$4:$C$2114,1)= 1,1,0)</f>
        <v>1</v>
      </c>
      <c r="O390" t="str">
        <f>IF(M390=$W$7,IF(AND(N390,_xlfn.XLOOKUP(C390,Raw_Data_OS_23!$C$7:$C$4518,Raw_Data_OS_23!$G$7:$G$4518,0)=G390),"A",IF(_xlfn.XLOOKUP(C390,Raw_Data_Paid_23!$C$4:$C$2114,Raw_Data_Paid_23!$C$4:$C$2114,"B1")="B1","B1","B2")),IF(_xlfn.XLOOKUP(C390,Raw_Data_Paid_23!$C$4:$C$2114,Raw_Data_Paid_23!$C$4:$C$2114,"C1")="C1","C1","C2"))</f>
        <v>A</v>
      </c>
      <c r="P390" t="str">
        <f t="shared" ref="P390:P453" si="56">H390&amp;O390&amp;F390</f>
        <v>2020AMotor Private</v>
      </c>
    </row>
    <row r="391" spans="3:16" x14ac:dyDescent="0.35">
      <c r="C391" s="6" t="s">
        <v>777</v>
      </c>
      <c r="D391" s="7" t="s">
        <v>4076</v>
      </c>
      <c r="E391" s="7" t="s">
        <v>4076</v>
      </c>
      <c r="F391" s="8" t="s">
        <v>3908</v>
      </c>
      <c r="G391" s="9">
        <v>1000</v>
      </c>
      <c r="H391" s="10">
        <v>2020</v>
      </c>
      <c r="I391" s="10">
        <v>2020</v>
      </c>
      <c r="J391" s="11" t="s">
        <v>35</v>
      </c>
      <c r="K391" s="12">
        <v>1000</v>
      </c>
      <c r="L391" s="12">
        <v>1</v>
      </c>
      <c r="M391" s="33" t="str">
        <f>IF(_xlfn.XLOOKUP(C391,Raw_Data_OS_23!$C$7:$C$4518,Raw_Data_OS_23!$G$7:$G$4518,"Paid/ Closed")="Paid/ Closed","Paid/ Closed", "Still_Outstanding")</f>
        <v>Still_Outstanding</v>
      </c>
      <c r="N391" s="33">
        <f>IF(_xlfn.XLOOKUP(C391,Raw_Data_Paid_23!$C$4:$C$2114,Raw_Data_Paid_23!$C$4:$C$2114,1)= 1,1,0)</f>
        <v>1</v>
      </c>
      <c r="O391" t="str">
        <f>IF(M391=$W$7,IF(AND(N391,_xlfn.XLOOKUP(C391,Raw_Data_OS_23!$C$7:$C$4518,Raw_Data_OS_23!$G$7:$G$4518,0)=G391),"A",IF(_xlfn.XLOOKUP(C391,Raw_Data_Paid_23!$C$4:$C$2114,Raw_Data_Paid_23!$C$4:$C$2114,"B1")="B1","B1","B2")),IF(_xlfn.XLOOKUP(C391,Raw_Data_Paid_23!$C$4:$C$2114,Raw_Data_Paid_23!$C$4:$C$2114,"C1")="C1","C1","C2"))</f>
        <v>B1</v>
      </c>
      <c r="P391" t="str">
        <f t="shared" si="56"/>
        <v>2020B1Motor Commercial</v>
      </c>
    </row>
    <row r="392" spans="3:16" x14ac:dyDescent="0.35">
      <c r="C392" s="6" t="s">
        <v>778</v>
      </c>
      <c r="D392" s="7" t="s">
        <v>4261</v>
      </c>
      <c r="E392" s="7" t="s">
        <v>4261</v>
      </c>
      <c r="F392" s="8" t="s">
        <v>3908</v>
      </c>
      <c r="G392" s="9">
        <v>955886</v>
      </c>
      <c r="H392" s="10">
        <v>2020</v>
      </c>
      <c r="I392" s="10">
        <v>2020</v>
      </c>
      <c r="J392" s="11" t="s">
        <v>33</v>
      </c>
      <c r="K392" s="12">
        <v>1000000</v>
      </c>
      <c r="L392" s="12">
        <v>1</v>
      </c>
      <c r="M392" s="33" t="str">
        <f>IF(_xlfn.XLOOKUP(C392,Raw_Data_OS_23!$C$7:$C$4518,Raw_Data_OS_23!$G$7:$G$4518,"Paid/ Closed")="Paid/ Closed","Paid/ Closed", "Still_Outstanding")</f>
        <v>Still_Outstanding</v>
      </c>
      <c r="N392" s="33">
        <f>IF(_xlfn.XLOOKUP(C392,Raw_Data_Paid_23!$C$4:$C$2114,Raw_Data_Paid_23!$C$4:$C$2114,1)= 1,1,0)</f>
        <v>1</v>
      </c>
      <c r="O392" t="str">
        <f>IF(M392=$W$7,IF(AND(N392,_xlfn.XLOOKUP(C392,Raw_Data_OS_23!$C$7:$C$4518,Raw_Data_OS_23!$G$7:$G$4518,0)=G392),"A",IF(_xlfn.XLOOKUP(C392,Raw_Data_Paid_23!$C$4:$C$2114,Raw_Data_Paid_23!$C$4:$C$2114,"B1")="B1","B1","B2")),IF(_xlfn.XLOOKUP(C392,Raw_Data_Paid_23!$C$4:$C$2114,Raw_Data_Paid_23!$C$4:$C$2114,"C1")="C1","C1","C2"))</f>
        <v>B1</v>
      </c>
      <c r="P392" t="str">
        <f t="shared" si="56"/>
        <v>2020B1Motor Commercial</v>
      </c>
    </row>
    <row r="393" spans="3:16" x14ac:dyDescent="0.35">
      <c r="C393" s="6" t="s">
        <v>165</v>
      </c>
      <c r="D393" s="7" t="s">
        <v>4262</v>
      </c>
      <c r="E393" s="7" t="s">
        <v>4262</v>
      </c>
      <c r="F393" s="8" t="s">
        <v>3910</v>
      </c>
      <c r="G393" s="9">
        <v>2730</v>
      </c>
      <c r="H393" s="10">
        <v>2020</v>
      </c>
      <c r="I393" s="10">
        <v>2020</v>
      </c>
      <c r="J393" s="11" t="s">
        <v>35</v>
      </c>
      <c r="K393" s="12">
        <v>2730</v>
      </c>
      <c r="L393" s="12">
        <v>1</v>
      </c>
      <c r="M393" s="33" t="str">
        <f>IF(_xlfn.XLOOKUP(C393,Raw_Data_OS_23!$C$7:$C$4518,Raw_Data_OS_23!$G$7:$G$4518,"Paid/ Closed")="Paid/ Closed","Paid/ Closed", "Still_Outstanding")</f>
        <v>Still_Outstanding</v>
      </c>
      <c r="N393" s="33">
        <f>IF(_xlfn.XLOOKUP(C393,Raw_Data_Paid_23!$C$4:$C$2114,Raw_Data_Paid_23!$C$4:$C$2114,1)= 1,1,0)</f>
        <v>1</v>
      </c>
      <c r="O393" t="str">
        <f>IF(M393=$W$7,IF(AND(N393,_xlfn.XLOOKUP(C393,Raw_Data_OS_23!$C$7:$C$4518,Raw_Data_OS_23!$G$7:$G$4518,0)=G393),"A",IF(_xlfn.XLOOKUP(C393,Raw_Data_Paid_23!$C$4:$C$2114,Raw_Data_Paid_23!$C$4:$C$2114,"B1")="B1","B1","B2")),IF(_xlfn.XLOOKUP(C393,Raw_Data_Paid_23!$C$4:$C$2114,Raw_Data_Paid_23!$C$4:$C$2114,"C1")="C1","C1","C2"))</f>
        <v>B1</v>
      </c>
      <c r="P393" t="str">
        <f t="shared" si="56"/>
        <v>2020B1Motor Private</v>
      </c>
    </row>
    <row r="394" spans="3:16" x14ac:dyDescent="0.35">
      <c r="C394" s="6" t="s">
        <v>779</v>
      </c>
      <c r="D394" s="7" t="s">
        <v>4028</v>
      </c>
      <c r="E394" s="7" t="s">
        <v>4028</v>
      </c>
      <c r="F394" s="8" t="s">
        <v>3908</v>
      </c>
      <c r="G394" s="9">
        <v>1830</v>
      </c>
      <c r="H394" s="10">
        <v>2020</v>
      </c>
      <c r="I394" s="10">
        <v>2020</v>
      </c>
      <c r="J394" s="11" t="s">
        <v>35</v>
      </c>
      <c r="K394" s="12">
        <v>1830</v>
      </c>
      <c r="L394" s="12">
        <v>1</v>
      </c>
      <c r="M394" s="33" t="str">
        <f>IF(_xlfn.XLOOKUP(C394,Raw_Data_OS_23!$C$7:$C$4518,Raw_Data_OS_23!$G$7:$G$4518,"Paid/ Closed")="Paid/ Closed","Paid/ Closed", "Still_Outstanding")</f>
        <v>Still_Outstanding</v>
      </c>
      <c r="N394" s="33">
        <f>IF(_xlfn.XLOOKUP(C394,Raw_Data_Paid_23!$C$4:$C$2114,Raw_Data_Paid_23!$C$4:$C$2114,1)= 1,1,0)</f>
        <v>1</v>
      </c>
      <c r="O394" t="str">
        <f>IF(M394=$W$7,IF(AND(N394,_xlfn.XLOOKUP(C394,Raw_Data_OS_23!$C$7:$C$4518,Raw_Data_OS_23!$G$7:$G$4518,0)=G394),"A",IF(_xlfn.XLOOKUP(C394,Raw_Data_Paid_23!$C$4:$C$2114,Raw_Data_Paid_23!$C$4:$C$2114,"B1")="B1","B1","B2")),IF(_xlfn.XLOOKUP(C394,Raw_Data_Paid_23!$C$4:$C$2114,Raw_Data_Paid_23!$C$4:$C$2114,"C1")="C1","C1","C2"))</f>
        <v>B1</v>
      </c>
      <c r="P394" t="str">
        <f t="shared" si="56"/>
        <v>2020B1Motor Commercial</v>
      </c>
    </row>
    <row r="395" spans="3:16" x14ac:dyDescent="0.35">
      <c r="C395" s="6" t="s">
        <v>780</v>
      </c>
      <c r="D395" s="7" t="s">
        <v>4030</v>
      </c>
      <c r="E395" s="7" t="s">
        <v>4030</v>
      </c>
      <c r="F395" s="8" t="s">
        <v>3908</v>
      </c>
      <c r="G395" s="9">
        <v>20000</v>
      </c>
      <c r="H395" s="10">
        <v>2020</v>
      </c>
      <c r="I395" s="10">
        <v>2020</v>
      </c>
      <c r="J395" s="11" t="s">
        <v>35</v>
      </c>
      <c r="K395" s="12">
        <v>20000</v>
      </c>
      <c r="L395" s="12">
        <v>1</v>
      </c>
      <c r="M395" s="33" t="str">
        <f>IF(_xlfn.XLOOKUP(C395,Raw_Data_OS_23!$C$7:$C$4518,Raw_Data_OS_23!$G$7:$G$4518,"Paid/ Closed")="Paid/ Closed","Paid/ Closed", "Still_Outstanding")</f>
        <v>Still_Outstanding</v>
      </c>
      <c r="N395" s="33">
        <f>IF(_xlfn.XLOOKUP(C395,Raw_Data_Paid_23!$C$4:$C$2114,Raw_Data_Paid_23!$C$4:$C$2114,1)= 1,1,0)</f>
        <v>1</v>
      </c>
      <c r="O395" t="str">
        <f>IF(M395=$W$7,IF(AND(N395,_xlfn.XLOOKUP(C395,Raw_Data_OS_23!$C$7:$C$4518,Raw_Data_OS_23!$G$7:$G$4518,0)=G395),"A",IF(_xlfn.XLOOKUP(C395,Raw_Data_Paid_23!$C$4:$C$2114,Raw_Data_Paid_23!$C$4:$C$2114,"B1")="B1","B1","B2")),IF(_xlfn.XLOOKUP(C395,Raw_Data_Paid_23!$C$4:$C$2114,Raw_Data_Paid_23!$C$4:$C$2114,"C1")="C1","C1","C2"))</f>
        <v>B1</v>
      </c>
      <c r="P395" t="str">
        <f t="shared" si="56"/>
        <v>2020B1Motor Commercial</v>
      </c>
    </row>
    <row r="396" spans="3:16" x14ac:dyDescent="0.35">
      <c r="C396" s="6" t="s">
        <v>166</v>
      </c>
      <c r="D396" s="7" t="s">
        <v>4028</v>
      </c>
      <c r="E396" s="7" t="s">
        <v>4028</v>
      </c>
      <c r="F396" s="8" t="s">
        <v>3908</v>
      </c>
      <c r="G396" s="9">
        <v>3010</v>
      </c>
      <c r="H396" s="10">
        <v>2020</v>
      </c>
      <c r="I396" s="10">
        <v>2020</v>
      </c>
      <c r="J396" s="11" t="s">
        <v>35</v>
      </c>
      <c r="K396" s="12">
        <v>3010</v>
      </c>
      <c r="L396" s="12">
        <v>1</v>
      </c>
      <c r="M396" s="33" t="str">
        <f>IF(_xlfn.XLOOKUP(C396,Raw_Data_OS_23!$C$7:$C$4518,Raw_Data_OS_23!$G$7:$G$4518,"Paid/ Closed")="Paid/ Closed","Paid/ Closed", "Still_Outstanding")</f>
        <v>Still_Outstanding</v>
      </c>
      <c r="N396" s="33">
        <f>IF(_xlfn.XLOOKUP(C396,Raw_Data_Paid_23!$C$4:$C$2114,Raw_Data_Paid_23!$C$4:$C$2114,1)= 1,1,0)</f>
        <v>1</v>
      </c>
      <c r="O396" t="str">
        <f>IF(M396=$W$7,IF(AND(N396,_xlfn.XLOOKUP(C396,Raw_Data_OS_23!$C$7:$C$4518,Raw_Data_OS_23!$G$7:$G$4518,0)=G396),"A",IF(_xlfn.XLOOKUP(C396,Raw_Data_Paid_23!$C$4:$C$2114,Raw_Data_Paid_23!$C$4:$C$2114,"B1")="B1","B1","B2")),IF(_xlfn.XLOOKUP(C396,Raw_Data_Paid_23!$C$4:$C$2114,Raw_Data_Paid_23!$C$4:$C$2114,"C1")="C1","C1","C2"))</f>
        <v>B1</v>
      </c>
      <c r="P396" t="str">
        <f t="shared" si="56"/>
        <v>2020B1Motor Commercial</v>
      </c>
    </row>
    <row r="397" spans="3:16" x14ac:dyDescent="0.35">
      <c r="C397" s="6" t="s">
        <v>167</v>
      </c>
      <c r="D397" s="7" t="s">
        <v>4081</v>
      </c>
      <c r="E397" s="7" t="s">
        <v>4081</v>
      </c>
      <c r="F397" s="8" t="s">
        <v>3910</v>
      </c>
      <c r="G397" s="9">
        <v>3840</v>
      </c>
      <c r="H397" s="10">
        <v>2020</v>
      </c>
      <c r="I397" s="10">
        <v>2020</v>
      </c>
      <c r="J397" s="11" t="s">
        <v>35</v>
      </c>
      <c r="K397" s="12">
        <v>3840</v>
      </c>
      <c r="L397" s="12">
        <v>1</v>
      </c>
      <c r="M397" s="33" t="str">
        <f>IF(_xlfn.XLOOKUP(C397,Raw_Data_OS_23!$C$7:$C$4518,Raw_Data_OS_23!$G$7:$G$4518,"Paid/ Closed")="Paid/ Closed","Paid/ Closed", "Still_Outstanding")</f>
        <v>Still_Outstanding</v>
      </c>
      <c r="N397" s="33">
        <f>IF(_xlfn.XLOOKUP(C397,Raw_Data_Paid_23!$C$4:$C$2114,Raw_Data_Paid_23!$C$4:$C$2114,1)= 1,1,0)</f>
        <v>1</v>
      </c>
      <c r="O397" t="str">
        <f>IF(M397=$W$7,IF(AND(N397,_xlfn.XLOOKUP(C397,Raw_Data_OS_23!$C$7:$C$4518,Raw_Data_OS_23!$G$7:$G$4518,0)=G397),"A",IF(_xlfn.XLOOKUP(C397,Raw_Data_Paid_23!$C$4:$C$2114,Raw_Data_Paid_23!$C$4:$C$2114,"B1")="B1","B1","B2")),IF(_xlfn.XLOOKUP(C397,Raw_Data_Paid_23!$C$4:$C$2114,Raw_Data_Paid_23!$C$4:$C$2114,"C1")="C1","C1","C2"))</f>
        <v>B1</v>
      </c>
      <c r="P397" t="str">
        <f t="shared" si="56"/>
        <v>2020B1Motor Private</v>
      </c>
    </row>
    <row r="398" spans="3:16" x14ac:dyDescent="0.35">
      <c r="C398" s="6" t="s">
        <v>781</v>
      </c>
      <c r="D398" s="7" t="s">
        <v>4000</v>
      </c>
      <c r="E398" s="7" t="s">
        <v>4000</v>
      </c>
      <c r="F398" s="8" t="s">
        <v>4263</v>
      </c>
      <c r="G398" s="9">
        <v>20000</v>
      </c>
      <c r="H398" s="10">
        <v>2020</v>
      </c>
      <c r="I398" s="10">
        <v>2020</v>
      </c>
      <c r="J398" s="11" t="s">
        <v>33</v>
      </c>
      <c r="K398" s="12">
        <v>20000</v>
      </c>
      <c r="L398" s="12">
        <v>1</v>
      </c>
      <c r="M398" s="33" t="str">
        <f>IF(_xlfn.XLOOKUP(C398,Raw_Data_OS_23!$C$7:$C$4518,Raw_Data_OS_23!$G$7:$G$4518,"Paid/ Closed")="Paid/ Closed","Paid/ Closed", "Still_Outstanding")</f>
        <v>Still_Outstanding</v>
      </c>
      <c r="N398" s="33">
        <f>IF(_xlfn.XLOOKUP(C398,Raw_Data_Paid_23!$C$4:$C$2114,Raw_Data_Paid_23!$C$4:$C$2114,1)= 1,1,0)</f>
        <v>1</v>
      </c>
      <c r="O398" t="str">
        <f>IF(M398=$W$7,IF(AND(N398,_xlfn.XLOOKUP(C398,Raw_Data_OS_23!$C$7:$C$4518,Raw_Data_OS_23!$G$7:$G$4518,0)=G398),"A",IF(_xlfn.XLOOKUP(C398,Raw_Data_Paid_23!$C$4:$C$2114,Raw_Data_Paid_23!$C$4:$C$2114,"B1")="B1","B1","B2")),IF(_xlfn.XLOOKUP(C398,Raw_Data_Paid_23!$C$4:$C$2114,Raw_Data_Paid_23!$C$4:$C$2114,"C1")="C1","C1","C2"))</f>
        <v>B1</v>
      </c>
      <c r="P398" t="str">
        <f t="shared" si="56"/>
        <v>2020B1Personal Accident</v>
      </c>
    </row>
    <row r="399" spans="3:16" x14ac:dyDescent="0.35">
      <c r="C399" s="6" t="s">
        <v>783</v>
      </c>
      <c r="D399" s="7" t="s">
        <v>4264</v>
      </c>
      <c r="E399" s="7" t="s">
        <v>4264</v>
      </c>
      <c r="F399" s="8" t="s">
        <v>3910</v>
      </c>
      <c r="G399" s="9">
        <v>25000</v>
      </c>
      <c r="H399" s="10">
        <v>2020</v>
      </c>
      <c r="I399" s="10">
        <v>2020</v>
      </c>
      <c r="J399" s="11" t="s">
        <v>35</v>
      </c>
      <c r="K399" s="12">
        <v>25000</v>
      </c>
      <c r="L399" s="12">
        <v>1</v>
      </c>
      <c r="M399" s="33" t="str">
        <f>IF(_xlfn.XLOOKUP(C399,Raw_Data_OS_23!$C$7:$C$4518,Raw_Data_OS_23!$G$7:$G$4518,"Paid/ Closed")="Paid/ Closed","Paid/ Closed", "Still_Outstanding")</f>
        <v>Still_Outstanding</v>
      </c>
      <c r="N399" s="33">
        <f>IF(_xlfn.XLOOKUP(C399,Raw_Data_Paid_23!$C$4:$C$2114,Raw_Data_Paid_23!$C$4:$C$2114,1)= 1,1,0)</f>
        <v>1</v>
      </c>
      <c r="O399" t="str">
        <f>IF(M399=$W$7,IF(AND(N399,_xlfn.XLOOKUP(C399,Raw_Data_OS_23!$C$7:$C$4518,Raw_Data_OS_23!$G$7:$G$4518,0)=G399),"A",IF(_xlfn.XLOOKUP(C399,Raw_Data_Paid_23!$C$4:$C$2114,Raw_Data_Paid_23!$C$4:$C$2114,"B1")="B1","B1","B2")),IF(_xlfn.XLOOKUP(C399,Raw_Data_Paid_23!$C$4:$C$2114,Raw_Data_Paid_23!$C$4:$C$2114,"C1")="C1","C1","C2"))</f>
        <v>A</v>
      </c>
      <c r="P399" t="str">
        <f t="shared" si="56"/>
        <v>2020AMotor Private</v>
      </c>
    </row>
    <row r="400" spans="3:16" x14ac:dyDescent="0.35">
      <c r="C400" s="6" t="s">
        <v>168</v>
      </c>
      <c r="D400" s="7" t="s">
        <v>4005</v>
      </c>
      <c r="E400" s="7" t="s">
        <v>4005</v>
      </c>
      <c r="F400" s="8" t="s">
        <v>3908</v>
      </c>
      <c r="G400" s="9">
        <v>171070</v>
      </c>
      <c r="H400" s="10">
        <v>2020</v>
      </c>
      <c r="I400" s="10">
        <v>2020</v>
      </c>
      <c r="J400" s="11" t="s">
        <v>35</v>
      </c>
      <c r="K400" s="12">
        <v>171070</v>
      </c>
      <c r="L400" s="12">
        <v>1</v>
      </c>
      <c r="M400" s="33" t="str">
        <f>IF(_xlfn.XLOOKUP(C400,Raw_Data_OS_23!$C$7:$C$4518,Raw_Data_OS_23!$G$7:$G$4518,"Paid/ Closed")="Paid/ Closed","Paid/ Closed", "Still_Outstanding")</f>
        <v>Still_Outstanding</v>
      </c>
      <c r="N400" s="33">
        <f>IF(_xlfn.XLOOKUP(C400,Raw_Data_Paid_23!$C$4:$C$2114,Raw_Data_Paid_23!$C$4:$C$2114,1)= 1,1,0)</f>
        <v>1</v>
      </c>
      <c r="O400" t="str">
        <f>IF(M400=$W$7,IF(AND(N400,_xlfn.XLOOKUP(C400,Raw_Data_OS_23!$C$7:$C$4518,Raw_Data_OS_23!$G$7:$G$4518,0)=G400),"A",IF(_xlfn.XLOOKUP(C400,Raw_Data_Paid_23!$C$4:$C$2114,Raw_Data_Paid_23!$C$4:$C$2114,"B1")="B1","B1","B2")),IF(_xlfn.XLOOKUP(C400,Raw_Data_Paid_23!$C$4:$C$2114,Raw_Data_Paid_23!$C$4:$C$2114,"C1")="C1","C1","C2"))</f>
        <v>B1</v>
      </c>
      <c r="P400" t="str">
        <f t="shared" si="56"/>
        <v>2020B1Motor Commercial</v>
      </c>
    </row>
    <row r="401" spans="3:16" x14ac:dyDescent="0.35">
      <c r="C401" s="6" t="s">
        <v>169</v>
      </c>
      <c r="D401" s="7" t="s">
        <v>4265</v>
      </c>
      <c r="E401" s="7" t="s">
        <v>4265</v>
      </c>
      <c r="F401" s="8" t="s">
        <v>3910</v>
      </c>
      <c r="G401" s="9">
        <v>298</v>
      </c>
      <c r="H401" s="10">
        <v>2020</v>
      </c>
      <c r="I401" s="10">
        <v>2020</v>
      </c>
      <c r="J401" s="11" t="s">
        <v>28</v>
      </c>
      <c r="K401" s="12">
        <v>298</v>
      </c>
      <c r="L401" s="12">
        <v>1</v>
      </c>
      <c r="M401" s="33" t="str">
        <f>IF(_xlfn.XLOOKUP(C401,Raw_Data_OS_23!$C$7:$C$4518,Raw_Data_OS_23!$G$7:$G$4518,"Paid/ Closed")="Paid/ Closed","Paid/ Closed", "Still_Outstanding")</f>
        <v>Still_Outstanding</v>
      </c>
      <c r="N401" s="33">
        <f>IF(_xlfn.XLOOKUP(C401,Raw_Data_Paid_23!$C$4:$C$2114,Raw_Data_Paid_23!$C$4:$C$2114,1)= 1,1,0)</f>
        <v>1</v>
      </c>
      <c r="O401" t="str">
        <f>IF(M401=$W$7,IF(AND(N401,_xlfn.XLOOKUP(C401,Raw_Data_OS_23!$C$7:$C$4518,Raw_Data_OS_23!$G$7:$G$4518,0)=G401),"A",IF(_xlfn.XLOOKUP(C401,Raw_Data_Paid_23!$C$4:$C$2114,Raw_Data_Paid_23!$C$4:$C$2114,"B1")="B1","B1","B2")),IF(_xlfn.XLOOKUP(C401,Raw_Data_Paid_23!$C$4:$C$2114,Raw_Data_Paid_23!$C$4:$C$2114,"C1")="C1","C1","C2"))</f>
        <v>B1</v>
      </c>
      <c r="P401" t="str">
        <f t="shared" si="56"/>
        <v>2020B1Motor Private</v>
      </c>
    </row>
    <row r="402" spans="3:16" x14ac:dyDescent="0.35">
      <c r="C402" s="6" t="s">
        <v>784</v>
      </c>
      <c r="D402" s="7" t="s">
        <v>4266</v>
      </c>
      <c r="E402" s="7" t="s">
        <v>4266</v>
      </c>
      <c r="F402" s="8" t="s">
        <v>4244</v>
      </c>
      <c r="G402" s="9">
        <v>10000</v>
      </c>
      <c r="H402" s="10">
        <v>2020</v>
      </c>
      <c r="I402" s="10">
        <v>2020</v>
      </c>
      <c r="J402" s="11" t="s">
        <v>35</v>
      </c>
      <c r="K402" s="12">
        <v>10000</v>
      </c>
      <c r="L402" s="12">
        <v>1</v>
      </c>
      <c r="M402" s="33" t="str">
        <f>IF(_xlfn.XLOOKUP(C402,Raw_Data_OS_23!$C$7:$C$4518,Raw_Data_OS_23!$G$7:$G$4518,"Paid/ Closed")="Paid/ Closed","Paid/ Closed", "Still_Outstanding")</f>
        <v>Paid/ Closed</v>
      </c>
      <c r="N402" s="33">
        <f>IF(_xlfn.XLOOKUP(C402,Raw_Data_Paid_23!$C$4:$C$2114,Raw_Data_Paid_23!$C$4:$C$2114,1)= 1,1,0)</f>
        <v>1</v>
      </c>
      <c r="O402" t="str">
        <f>IF(M402=$W$7,IF(AND(N402,_xlfn.XLOOKUP(C402,Raw_Data_OS_23!$C$7:$C$4518,Raw_Data_OS_23!$G$7:$G$4518,0)=G402),"A",IF(_xlfn.XLOOKUP(C402,Raw_Data_Paid_23!$C$4:$C$2114,Raw_Data_Paid_23!$C$4:$C$2114,"B1")="B1","B1","B2")),IF(_xlfn.XLOOKUP(C402,Raw_Data_Paid_23!$C$4:$C$2114,Raw_Data_Paid_23!$C$4:$C$2114,"C1")="C1","C1","C2"))</f>
        <v>C1</v>
      </c>
      <c r="P402" t="str">
        <f t="shared" si="56"/>
        <v>2020C1Marine</v>
      </c>
    </row>
    <row r="403" spans="3:16" x14ac:dyDescent="0.35">
      <c r="C403" s="6" t="s">
        <v>785</v>
      </c>
      <c r="D403" s="7" t="s">
        <v>4005</v>
      </c>
      <c r="E403" s="7" t="s">
        <v>4005</v>
      </c>
      <c r="F403" s="8" t="s">
        <v>3908</v>
      </c>
      <c r="G403" s="9">
        <v>5000</v>
      </c>
      <c r="H403" s="10">
        <v>2020</v>
      </c>
      <c r="I403" s="10">
        <v>2020</v>
      </c>
      <c r="J403" s="11" t="s">
        <v>35</v>
      </c>
      <c r="K403" s="12">
        <v>5000</v>
      </c>
      <c r="L403" s="12">
        <v>1</v>
      </c>
      <c r="M403" s="33" t="str">
        <f>IF(_xlfn.XLOOKUP(C403,Raw_Data_OS_23!$C$7:$C$4518,Raw_Data_OS_23!$G$7:$G$4518,"Paid/ Closed")="Paid/ Closed","Paid/ Closed", "Still_Outstanding")</f>
        <v>Still_Outstanding</v>
      </c>
      <c r="N403" s="33">
        <f>IF(_xlfn.XLOOKUP(C403,Raw_Data_Paid_23!$C$4:$C$2114,Raw_Data_Paid_23!$C$4:$C$2114,1)= 1,1,0)</f>
        <v>1</v>
      </c>
      <c r="O403" t="str">
        <f>IF(M403=$W$7,IF(AND(N403,_xlfn.XLOOKUP(C403,Raw_Data_OS_23!$C$7:$C$4518,Raw_Data_OS_23!$G$7:$G$4518,0)=G403),"A",IF(_xlfn.XLOOKUP(C403,Raw_Data_Paid_23!$C$4:$C$2114,Raw_Data_Paid_23!$C$4:$C$2114,"B1")="B1","B1","B2")),IF(_xlfn.XLOOKUP(C403,Raw_Data_Paid_23!$C$4:$C$2114,Raw_Data_Paid_23!$C$4:$C$2114,"C1")="C1","C1","C2"))</f>
        <v>B1</v>
      </c>
      <c r="P403" t="str">
        <f t="shared" si="56"/>
        <v>2020B1Motor Commercial</v>
      </c>
    </row>
    <row r="404" spans="3:16" x14ac:dyDescent="0.35">
      <c r="C404" s="6" t="s">
        <v>786</v>
      </c>
      <c r="D404" s="7" t="s">
        <v>4007</v>
      </c>
      <c r="E404" s="7" t="s">
        <v>4007</v>
      </c>
      <c r="F404" s="8" t="s">
        <v>3908</v>
      </c>
      <c r="G404" s="9">
        <v>263000</v>
      </c>
      <c r="H404" s="10">
        <v>2020</v>
      </c>
      <c r="I404" s="10">
        <v>2020</v>
      </c>
      <c r="J404" s="11" t="s">
        <v>35</v>
      </c>
      <c r="K404" s="12">
        <v>263000</v>
      </c>
      <c r="L404" s="12">
        <v>1</v>
      </c>
      <c r="M404" s="33" t="str">
        <f>IF(_xlfn.XLOOKUP(C404,Raw_Data_OS_23!$C$7:$C$4518,Raw_Data_OS_23!$G$7:$G$4518,"Paid/ Closed")="Paid/ Closed","Paid/ Closed", "Still_Outstanding")</f>
        <v>Still_Outstanding</v>
      </c>
      <c r="N404" s="33">
        <f>IF(_xlfn.XLOOKUP(C404,Raw_Data_Paid_23!$C$4:$C$2114,Raw_Data_Paid_23!$C$4:$C$2114,1)= 1,1,0)</f>
        <v>1</v>
      </c>
      <c r="O404" t="str">
        <f>IF(M404=$W$7,IF(AND(N404,_xlfn.XLOOKUP(C404,Raw_Data_OS_23!$C$7:$C$4518,Raw_Data_OS_23!$G$7:$G$4518,0)=G404),"A",IF(_xlfn.XLOOKUP(C404,Raw_Data_Paid_23!$C$4:$C$2114,Raw_Data_Paid_23!$C$4:$C$2114,"B1")="B1","B1","B2")),IF(_xlfn.XLOOKUP(C404,Raw_Data_Paid_23!$C$4:$C$2114,Raw_Data_Paid_23!$C$4:$C$2114,"C1")="C1","C1","C2"))</f>
        <v>B1</v>
      </c>
      <c r="P404" t="str">
        <f t="shared" si="56"/>
        <v>2020B1Motor Commercial</v>
      </c>
    </row>
    <row r="405" spans="3:16" x14ac:dyDescent="0.35">
      <c r="C405" s="6" t="s">
        <v>170</v>
      </c>
      <c r="D405" s="7" t="s">
        <v>4267</v>
      </c>
      <c r="E405" s="7" t="s">
        <v>4267</v>
      </c>
      <c r="F405" s="8" t="s">
        <v>3910</v>
      </c>
      <c r="G405" s="9">
        <v>820</v>
      </c>
      <c r="H405" s="10">
        <v>2020</v>
      </c>
      <c r="I405" s="10">
        <v>2020</v>
      </c>
      <c r="J405" s="11" t="s">
        <v>35</v>
      </c>
      <c r="K405" s="12">
        <v>820</v>
      </c>
      <c r="L405" s="12">
        <v>1</v>
      </c>
      <c r="M405" s="33" t="str">
        <f>IF(_xlfn.XLOOKUP(C405,Raw_Data_OS_23!$C$7:$C$4518,Raw_Data_OS_23!$G$7:$G$4518,"Paid/ Closed")="Paid/ Closed","Paid/ Closed", "Still_Outstanding")</f>
        <v>Still_Outstanding</v>
      </c>
      <c r="N405" s="33">
        <f>IF(_xlfn.XLOOKUP(C405,Raw_Data_Paid_23!$C$4:$C$2114,Raw_Data_Paid_23!$C$4:$C$2114,1)= 1,1,0)</f>
        <v>1</v>
      </c>
      <c r="O405" t="str">
        <f>IF(M405=$W$7,IF(AND(N405,_xlfn.XLOOKUP(C405,Raw_Data_OS_23!$C$7:$C$4518,Raw_Data_OS_23!$G$7:$G$4518,0)=G405),"A",IF(_xlfn.XLOOKUP(C405,Raw_Data_Paid_23!$C$4:$C$2114,Raw_Data_Paid_23!$C$4:$C$2114,"B1")="B1","B1","B2")),IF(_xlfn.XLOOKUP(C405,Raw_Data_Paid_23!$C$4:$C$2114,Raw_Data_Paid_23!$C$4:$C$2114,"C1")="C1","C1","C2"))</f>
        <v>B1</v>
      </c>
      <c r="P405" t="str">
        <f t="shared" si="56"/>
        <v>2020B1Motor Private</v>
      </c>
    </row>
    <row r="406" spans="3:16" x14ac:dyDescent="0.35">
      <c r="C406" s="6" t="s">
        <v>787</v>
      </c>
      <c r="D406" s="7" t="s">
        <v>4031</v>
      </c>
      <c r="E406" s="7" t="s">
        <v>4031</v>
      </c>
      <c r="F406" s="8" t="s">
        <v>3908</v>
      </c>
      <c r="G406" s="9">
        <v>34000</v>
      </c>
      <c r="H406" s="10">
        <v>2020</v>
      </c>
      <c r="I406" s="10">
        <v>2020</v>
      </c>
      <c r="J406" s="11" t="s">
        <v>35</v>
      </c>
      <c r="K406" s="12">
        <v>34000</v>
      </c>
      <c r="L406" s="12">
        <v>1</v>
      </c>
      <c r="M406" s="33" t="str">
        <f>IF(_xlfn.XLOOKUP(C406,Raw_Data_OS_23!$C$7:$C$4518,Raw_Data_OS_23!$G$7:$G$4518,"Paid/ Closed")="Paid/ Closed","Paid/ Closed", "Still_Outstanding")</f>
        <v>Still_Outstanding</v>
      </c>
      <c r="N406" s="33">
        <f>IF(_xlfn.XLOOKUP(C406,Raw_Data_Paid_23!$C$4:$C$2114,Raw_Data_Paid_23!$C$4:$C$2114,1)= 1,1,0)</f>
        <v>0</v>
      </c>
      <c r="O406" t="str">
        <f>IF(M406=$W$7,IF(AND(N406,_xlfn.XLOOKUP(C406,Raw_Data_OS_23!$C$7:$C$4518,Raw_Data_OS_23!$G$7:$G$4518,0)=G406),"A",IF(_xlfn.XLOOKUP(C406,Raw_Data_Paid_23!$C$4:$C$2114,Raw_Data_Paid_23!$C$4:$C$2114,"B1")="B1","B1","B2")),IF(_xlfn.XLOOKUP(C406,Raw_Data_Paid_23!$C$4:$C$2114,Raw_Data_Paid_23!$C$4:$C$2114,"C1")="C1","C1","C2"))</f>
        <v>B2</v>
      </c>
      <c r="P406" t="str">
        <f t="shared" si="56"/>
        <v>2020B2Motor Commercial</v>
      </c>
    </row>
    <row r="407" spans="3:16" x14ac:dyDescent="0.35">
      <c r="C407" s="6" t="s">
        <v>171</v>
      </c>
      <c r="D407" s="7" t="s">
        <v>4011</v>
      </c>
      <c r="E407" s="7" t="s">
        <v>4011</v>
      </c>
      <c r="F407" s="8" t="s">
        <v>3910</v>
      </c>
      <c r="G407" s="9">
        <v>26130</v>
      </c>
      <c r="H407" s="10">
        <v>2020</v>
      </c>
      <c r="I407" s="10">
        <v>2020</v>
      </c>
      <c r="J407" s="11" t="s">
        <v>35</v>
      </c>
      <c r="K407" s="12">
        <v>26130</v>
      </c>
      <c r="L407" s="12">
        <v>1</v>
      </c>
      <c r="M407" s="33" t="str">
        <f>IF(_xlfn.XLOOKUP(C407,Raw_Data_OS_23!$C$7:$C$4518,Raw_Data_OS_23!$G$7:$G$4518,"Paid/ Closed")="Paid/ Closed","Paid/ Closed", "Still_Outstanding")</f>
        <v>Still_Outstanding</v>
      </c>
      <c r="N407" s="33">
        <f>IF(_xlfn.XLOOKUP(C407,Raw_Data_Paid_23!$C$4:$C$2114,Raw_Data_Paid_23!$C$4:$C$2114,1)= 1,1,0)</f>
        <v>1</v>
      </c>
      <c r="O407" t="str">
        <f>IF(M407=$W$7,IF(AND(N407,_xlfn.XLOOKUP(C407,Raw_Data_OS_23!$C$7:$C$4518,Raw_Data_OS_23!$G$7:$G$4518,0)=G407),"A",IF(_xlfn.XLOOKUP(C407,Raw_Data_Paid_23!$C$4:$C$2114,Raw_Data_Paid_23!$C$4:$C$2114,"B1")="B1","B1","B2")),IF(_xlfn.XLOOKUP(C407,Raw_Data_Paid_23!$C$4:$C$2114,Raw_Data_Paid_23!$C$4:$C$2114,"C1")="C1","C1","C2"))</f>
        <v>B1</v>
      </c>
      <c r="P407" t="str">
        <f t="shared" si="56"/>
        <v>2020B1Motor Private</v>
      </c>
    </row>
    <row r="408" spans="3:16" x14ac:dyDescent="0.35">
      <c r="C408" s="6" t="s">
        <v>172</v>
      </c>
      <c r="D408" s="7" t="s">
        <v>4140</v>
      </c>
      <c r="E408" s="7" t="s">
        <v>4140</v>
      </c>
      <c r="F408" s="8" t="s">
        <v>3910</v>
      </c>
      <c r="G408" s="9">
        <v>15000</v>
      </c>
      <c r="H408" s="10">
        <v>2020</v>
      </c>
      <c r="I408" s="10">
        <v>2020</v>
      </c>
      <c r="J408" s="11" t="s">
        <v>35</v>
      </c>
      <c r="K408" s="12">
        <v>15000</v>
      </c>
      <c r="L408" s="12">
        <v>1</v>
      </c>
      <c r="M408" s="33" t="str">
        <f>IF(_xlfn.XLOOKUP(C408,Raw_Data_OS_23!$C$7:$C$4518,Raw_Data_OS_23!$G$7:$G$4518,"Paid/ Closed")="Paid/ Closed","Paid/ Closed", "Still_Outstanding")</f>
        <v>Still_Outstanding</v>
      </c>
      <c r="N408" s="33">
        <f>IF(_xlfn.XLOOKUP(C408,Raw_Data_Paid_23!$C$4:$C$2114,Raw_Data_Paid_23!$C$4:$C$2114,1)= 1,1,0)</f>
        <v>1</v>
      </c>
      <c r="O408" t="str">
        <f>IF(M408=$W$7,IF(AND(N408,_xlfn.XLOOKUP(C408,Raw_Data_OS_23!$C$7:$C$4518,Raw_Data_OS_23!$G$7:$G$4518,0)=G408),"A",IF(_xlfn.XLOOKUP(C408,Raw_Data_Paid_23!$C$4:$C$2114,Raw_Data_Paid_23!$C$4:$C$2114,"B1")="B1","B1","B2")),IF(_xlfn.XLOOKUP(C408,Raw_Data_Paid_23!$C$4:$C$2114,Raw_Data_Paid_23!$C$4:$C$2114,"C1")="C1","C1","C2"))</f>
        <v>B1</v>
      </c>
      <c r="P408" t="str">
        <f t="shared" si="56"/>
        <v>2020B1Motor Private</v>
      </c>
    </row>
    <row r="409" spans="3:16" x14ac:dyDescent="0.35">
      <c r="C409" s="6" t="s">
        <v>788</v>
      </c>
      <c r="D409" s="7" t="s">
        <v>4268</v>
      </c>
      <c r="E409" s="7" t="s">
        <v>4268</v>
      </c>
      <c r="F409" s="8" t="s">
        <v>3908</v>
      </c>
      <c r="G409" s="9">
        <v>2000</v>
      </c>
      <c r="H409" s="10">
        <v>2020</v>
      </c>
      <c r="I409" s="10">
        <v>2020</v>
      </c>
      <c r="J409" s="11" t="s">
        <v>35</v>
      </c>
      <c r="K409" s="12">
        <v>2000</v>
      </c>
      <c r="L409" s="12">
        <v>1</v>
      </c>
      <c r="M409" s="33" t="str">
        <f>IF(_xlfn.XLOOKUP(C409,Raw_Data_OS_23!$C$7:$C$4518,Raw_Data_OS_23!$G$7:$G$4518,"Paid/ Closed")="Paid/ Closed","Paid/ Closed", "Still_Outstanding")</f>
        <v>Still_Outstanding</v>
      </c>
      <c r="N409" s="33">
        <f>IF(_xlfn.XLOOKUP(C409,Raw_Data_Paid_23!$C$4:$C$2114,Raw_Data_Paid_23!$C$4:$C$2114,1)= 1,1,0)</f>
        <v>1</v>
      </c>
      <c r="O409" t="str">
        <f>IF(M409=$W$7,IF(AND(N409,_xlfn.XLOOKUP(C409,Raw_Data_OS_23!$C$7:$C$4518,Raw_Data_OS_23!$G$7:$G$4518,0)=G409),"A",IF(_xlfn.XLOOKUP(C409,Raw_Data_Paid_23!$C$4:$C$2114,Raw_Data_Paid_23!$C$4:$C$2114,"B1")="B1","B1","B2")),IF(_xlfn.XLOOKUP(C409,Raw_Data_Paid_23!$C$4:$C$2114,Raw_Data_Paid_23!$C$4:$C$2114,"C1")="C1","C1","C2"))</f>
        <v>B1</v>
      </c>
      <c r="P409" t="str">
        <f t="shared" si="56"/>
        <v>2020B1Motor Commercial</v>
      </c>
    </row>
    <row r="410" spans="3:16" x14ac:dyDescent="0.35">
      <c r="C410" s="6" t="s">
        <v>789</v>
      </c>
      <c r="D410" s="7" t="s">
        <v>4269</v>
      </c>
      <c r="E410" s="7" t="s">
        <v>4269</v>
      </c>
      <c r="F410" s="8" t="s">
        <v>3908</v>
      </c>
      <c r="G410" s="9">
        <v>50000</v>
      </c>
      <c r="H410" s="10">
        <v>2020</v>
      </c>
      <c r="I410" s="10">
        <v>2020</v>
      </c>
      <c r="J410" s="11" t="s">
        <v>35</v>
      </c>
      <c r="K410" s="12">
        <v>50000</v>
      </c>
      <c r="L410" s="12">
        <v>1</v>
      </c>
      <c r="M410" s="33" t="str">
        <f>IF(_xlfn.XLOOKUP(C410,Raw_Data_OS_23!$C$7:$C$4518,Raw_Data_OS_23!$G$7:$G$4518,"Paid/ Closed")="Paid/ Closed","Paid/ Closed", "Still_Outstanding")</f>
        <v>Still_Outstanding</v>
      </c>
      <c r="N410" s="33">
        <f>IF(_xlfn.XLOOKUP(C410,Raw_Data_Paid_23!$C$4:$C$2114,Raw_Data_Paid_23!$C$4:$C$2114,1)= 1,1,0)</f>
        <v>1</v>
      </c>
      <c r="O410" t="str">
        <f>IF(M410=$W$7,IF(AND(N410,_xlfn.XLOOKUP(C410,Raw_Data_OS_23!$C$7:$C$4518,Raw_Data_OS_23!$G$7:$G$4518,0)=G410),"A",IF(_xlfn.XLOOKUP(C410,Raw_Data_Paid_23!$C$4:$C$2114,Raw_Data_Paid_23!$C$4:$C$2114,"B1")="B1","B1","B2")),IF(_xlfn.XLOOKUP(C410,Raw_Data_Paid_23!$C$4:$C$2114,Raw_Data_Paid_23!$C$4:$C$2114,"C1")="C1","C1","C2"))</f>
        <v>B1</v>
      </c>
      <c r="P410" t="str">
        <f t="shared" si="56"/>
        <v>2020B1Motor Commercial</v>
      </c>
    </row>
    <row r="411" spans="3:16" x14ac:dyDescent="0.35">
      <c r="C411" s="6" t="s">
        <v>173</v>
      </c>
      <c r="D411" s="7" t="s">
        <v>4268</v>
      </c>
      <c r="E411" s="7" t="s">
        <v>4268</v>
      </c>
      <c r="F411" s="8" t="s">
        <v>3910</v>
      </c>
      <c r="G411" s="9">
        <v>11010</v>
      </c>
      <c r="H411" s="10">
        <v>2020</v>
      </c>
      <c r="I411" s="10">
        <v>2020</v>
      </c>
      <c r="J411" s="11" t="s">
        <v>35</v>
      </c>
      <c r="K411" s="12">
        <v>11010</v>
      </c>
      <c r="L411" s="12">
        <v>1</v>
      </c>
      <c r="M411" s="33" t="str">
        <f>IF(_xlfn.XLOOKUP(C411,Raw_Data_OS_23!$C$7:$C$4518,Raw_Data_OS_23!$G$7:$G$4518,"Paid/ Closed")="Paid/ Closed","Paid/ Closed", "Still_Outstanding")</f>
        <v>Still_Outstanding</v>
      </c>
      <c r="N411" s="33">
        <f>IF(_xlfn.XLOOKUP(C411,Raw_Data_Paid_23!$C$4:$C$2114,Raw_Data_Paid_23!$C$4:$C$2114,1)= 1,1,0)</f>
        <v>1</v>
      </c>
      <c r="O411" t="str">
        <f>IF(M411=$W$7,IF(AND(N411,_xlfn.XLOOKUP(C411,Raw_Data_OS_23!$C$7:$C$4518,Raw_Data_OS_23!$G$7:$G$4518,0)=G411),"A",IF(_xlfn.XLOOKUP(C411,Raw_Data_Paid_23!$C$4:$C$2114,Raw_Data_Paid_23!$C$4:$C$2114,"B1")="B1","B1","B2")),IF(_xlfn.XLOOKUP(C411,Raw_Data_Paid_23!$C$4:$C$2114,Raw_Data_Paid_23!$C$4:$C$2114,"C1")="C1","C1","C2"))</f>
        <v>B1</v>
      </c>
      <c r="P411" t="str">
        <f t="shared" si="56"/>
        <v>2020B1Motor Private</v>
      </c>
    </row>
    <row r="412" spans="3:16" x14ac:dyDescent="0.35">
      <c r="C412" s="6" t="s">
        <v>790</v>
      </c>
      <c r="D412" s="7" t="s">
        <v>4083</v>
      </c>
      <c r="E412" s="7" t="s">
        <v>4083</v>
      </c>
      <c r="F412" s="8" t="s">
        <v>3910</v>
      </c>
      <c r="G412" s="9">
        <v>15000</v>
      </c>
      <c r="H412" s="10">
        <v>2020</v>
      </c>
      <c r="I412" s="10">
        <v>2020</v>
      </c>
      <c r="J412" s="11" t="s">
        <v>35</v>
      </c>
      <c r="K412" s="12">
        <v>15000</v>
      </c>
      <c r="L412" s="12">
        <v>1</v>
      </c>
      <c r="M412" s="33" t="str">
        <f>IF(_xlfn.XLOOKUP(C412,Raw_Data_OS_23!$C$7:$C$4518,Raw_Data_OS_23!$G$7:$G$4518,"Paid/ Closed")="Paid/ Closed","Paid/ Closed", "Still_Outstanding")</f>
        <v>Still_Outstanding</v>
      </c>
      <c r="N412" s="33">
        <f>IF(_xlfn.XLOOKUP(C412,Raw_Data_Paid_23!$C$4:$C$2114,Raw_Data_Paid_23!$C$4:$C$2114,1)= 1,1,0)</f>
        <v>1</v>
      </c>
      <c r="O412" t="str">
        <f>IF(M412=$W$7,IF(AND(N412,_xlfn.XLOOKUP(C412,Raw_Data_OS_23!$C$7:$C$4518,Raw_Data_OS_23!$G$7:$G$4518,0)=G412),"A",IF(_xlfn.XLOOKUP(C412,Raw_Data_Paid_23!$C$4:$C$2114,Raw_Data_Paid_23!$C$4:$C$2114,"B1")="B1","B1","B2")),IF(_xlfn.XLOOKUP(C412,Raw_Data_Paid_23!$C$4:$C$2114,Raw_Data_Paid_23!$C$4:$C$2114,"C1")="C1","C1","C2"))</f>
        <v>B1</v>
      </c>
      <c r="P412" t="str">
        <f t="shared" si="56"/>
        <v>2020B1Motor Private</v>
      </c>
    </row>
    <row r="413" spans="3:16" x14ac:dyDescent="0.35">
      <c r="C413" s="6" t="s">
        <v>791</v>
      </c>
      <c r="D413" s="7" t="s">
        <v>3925</v>
      </c>
      <c r="E413" s="7" t="s">
        <v>3925</v>
      </c>
      <c r="F413" s="8" t="s">
        <v>3908</v>
      </c>
      <c r="G413" s="9">
        <v>189000</v>
      </c>
      <c r="H413" s="10">
        <v>2020</v>
      </c>
      <c r="I413" s="10">
        <v>2020</v>
      </c>
      <c r="J413" s="11" t="s">
        <v>35</v>
      </c>
      <c r="K413" s="12">
        <v>189000</v>
      </c>
      <c r="L413" s="12">
        <v>1</v>
      </c>
      <c r="M413" s="33" t="str">
        <f>IF(_xlfn.XLOOKUP(C413,Raw_Data_OS_23!$C$7:$C$4518,Raw_Data_OS_23!$G$7:$G$4518,"Paid/ Closed")="Paid/ Closed","Paid/ Closed", "Still_Outstanding")</f>
        <v>Still_Outstanding</v>
      </c>
      <c r="N413" s="33">
        <f>IF(_xlfn.XLOOKUP(C413,Raw_Data_Paid_23!$C$4:$C$2114,Raw_Data_Paid_23!$C$4:$C$2114,1)= 1,1,0)</f>
        <v>1</v>
      </c>
      <c r="O413" t="str">
        <f>IF(M413=$W$7,IF(AND(N413,_xlfn.XLOOKUP(C413,Raw_Data_OS_23!$C$7:$C$4518,Raw_Data_OS_23!$G$7:$G$4518,0)=G413),"A",IF(_xlfn.XLOOKUP(C413,Raw_Data_Paid_23!$C$4:$C$2114,Raw_Data_Paid_23!$C$4:$C$2114,"B1")="B1","B1","B2")),IF(_xlfn.XLOOKUP(C413,Raw_Data_Paid_23!$C$4:$C$2114,Raw_Data_Paid_23!$C$4:$C$2114,"C1")="C1","C1","C2"))</f>
        <v>B1</v>
      </c>
      <c r="P413" t="str">
        <f t="shared" si="56"/>
        <v>2020B1Motor Commercial</v>
      </c>
    </row>
    <row r="414" spans="3:16" x14ac:dyDescent="0.35">
      <c r="C414" s="6" t="s">
        <v>792</v>
      </c>
      <c r="D414" s="7" t="s">
        <v>4262</v>
      </c>
      <c r="E414" s="7" t="s">
        <v>4262</v>
      </c>
      <c r="F414" s="8" t="s">
        <v>658</v>
      </c>
      <c r="G414" s="9">
        <v>20000</v>
      </c>
      <c r="H414" s="10">
        <v>2020</v>
      </c>
      <c r="I414" s="10">
        <v>2020</v>
      </c>
      <c r="J414" s="11" t="s">
        <v>35</v>
      </c>
      <c r="K414" s="12">
        <v>20000</v>
      </c>
      <c r="L414" s="12">
        <v>1</v>
      </c>
      <c r="M414" s="33" t="str">
        <f>IF(_xlfn.XLOOKUP(C414,Raw_Data_OS_23!$C$7:$C$4518,Raw_Data_OS_23!$G$7:$G$4518,"Paid/ Closed")="Paid/ Closed","Paid/ Closed", "Still_Outstanding")</f>
        <v>Still_Outstanding</v>
      </c>
      <c r="N414" s="33">
        <f>IF(_xlfn.XLOOKUP(C414,Raw_Data_Paid_23!$C$4:$C$2114,Raw_Data_Paid_23!$C$4:$C$2114,1)= 1,1,0)</f>
        <v>1</v>
      </c>
      <c r="O414" t="str">
        <f>IF(M414=$W$7,IF(AND(N414,_xlfn.XLOOKUP(C414,Raw_Data_OS_23!$C$7:$C$4518,Raw_Data_OS_23!$G$7:$G$4518,0)=G414),"A",IF(_xlfn.XLOOKUP(C414,Raw_Data_Paid_23!$C$4:$C$2114,Raw_Data_Paid_23!$C$4:$C$2114,"B1")="B1","B1","B2")),IF(_xlfn.XLOOKUP(C414,Raw_Data_Paid_23!$C$4:$C$2114,Raw_Data_Paid_23!$C$4:$C$2114,"C1")="C1","C1","C2"))</f>
        <v>B1</v>
      </c>
      <c r="P414" t="str">
        <f t="shared" si="56"/>
        <v>2020B1Workmen's Compensation</v>
      </c>
    </row>
    <row r="415" spans="3:16" x14ac:dyDescent="0.35">
      <c r="C415" s="6" t="s">
        <v>793</v>
      </c>
      <c r="D415" s="7" t="s">
        <v>4123</v>
      </c>
      <c r="E415" s="7" t="s">
        <v>4123</v>
      </c>
      <c r="F415" s="8" t="s">
        <v>3910</v>
      </c>
      <c r="G415" s="9">
        <v>1000</v>
      </c>
      <c r="H415" s="10">
        <v>2020</v>
      </c>
      <c r="I415" s="10">
        <v>2020</v>
      </c>
      <c r="J415" s="11" t="s">
        <v>35</v>
      </c>
      <c r="K415" s="12">
        <v>1000</v>
      </c>
      <c r="L415" s="12">
        <v>1</v>
      </c>
      <c r="M415" s="33" t="str">
        <f>IF(_xlfn.XLOOKUP(C415,Raw_Data_OS_23!$C$7:$C$4518,Raw_Data_OS_23!$G$7:$G$4518,"Paid/ Closed")="Paid/ Closed","Paid/ Closed", "Still_Outstanding")</f>
        <v>Still_Outstanding</v>
      </c>
      <c r="N415" s="33">
        <f>IF(_xlfn.XLOOKUP(C415,Raw_Data_Paid_23!$C$4:$C$2114,Raw_Data_Paid_23!$C$4:$C$2114,1)= 1,1,0)</f>
        <v>1</v>
      </c>
      <c r="O415" t="str">
        <f>IF(M415=$W$7,IF(AND(N415,_xlfn.XLOOKUP(C415,Raw_Data_OS_23!$C$7:$C$4518,Raw_Data_OS_23!$G$7:$G$4518,0)=G415),"A",IF(_xlfn.XLOOKUP(C415,Raw_Data_Paid_23!$C$4:$C$2114,Raw_Data_Paid_23!$C$4:$C$2114,"B1")="B1","B1","B2")),IF(_xlfn.XLOOKUP(C415,Raw_Data_Paid_23!$C$4:$C$2114,Raw_Data_Paid_23!$C$4:$C$2114,"C1")="C1","C1","C2"))</f>
        <v>B1</v>
      </c>
      <c r="P415" t="str">
        <f t="shared" si="56"/>
        <v>2020B1Motor Private</v>
      </c>
    </row>
    <row r="416" spans="3:16" x14ac:dyDescent="0.35">
      <c r="C416" s="6" t="s">
        <v>174</v>
      </c>
      <c r="D416" s="7" t="s">
        <v>4270</v>
      </c>
      <c r="E416" s="7" t="s">
        <v>4270</v>
      </c>
      <c r="F416" s="8" t="s">
        <v>3910</v>
      </c>
      <c r="G416" s="9">
        <v>5880</v>
      </c>
      <c r="H416" s="10">
        <v>2020</v>
      </c>
      <c r="I416" s="10">
        <v>2020</v>
      </c>
      <c r="J416" s="11" t="s">
        <v>33</v>
      </c>
      <c r="K416" s="12">
        <v>5880</v>
      </c>
      <c r="L416" s="12">
        <v>1</v>
      </c>
      <c r="M416" s="33" t="str">
        <f>IF(_xlfn.XLOOKUP(C416,Raw_Data_OS_23!$C$7:$C$4518,Raw_Data_OS_23!$G$7:$G$4518,"Paid/ Closed")="Paid/ Closed","Paid/ Closed", "Still_Outstanding")</f>
        <v>Still_Outstanding</v>
      </c>
      <c r="N416" s="33">
        <f>IF(_xlfn.XLOOKUP(C416,Raw_Data_Paid_23!$C$4:$C$2114,Raw_Data_Paid_23!$C$4:$C$2114,1)= 1,1,0)</f>
        <v>1</v>
      </c>
      <c r="O416" t="str">
        <f>IF(M416=$W$7,IF(AND(N416,_xlfn.XLOOKUP(C416,Raw_Data_OS_23!$C$7:$C$4518,Raw_Data_OS_23!$G$7:$G$4518,0)=G416),"A",IF(_xlfn.XLOOKUP(C416,Raw_Data_Paid_23!$C$4:$C$2114,Raw_Data_Paid_23!$C$4:$C$2114,"B1")="B1","B1","B2")),IF(_xlfn.XLOOKUP(C416,Raw_Data_Paid_23!$C$4:$C$2114,Raw_Data_Paid_23!$C$4:$C$2114,"C1")="C1","C1","C2"))</f>
        <v>B1</v>
      </c>
      <c r="P416" t="str">
        <f t="shared" si="56"/>
        <v>2020B1Motor Private</v>
      </c>
    </row>
    <row r="417" spans="3:16" x14ac:dyDescent="0.35">
      <c r="C417" s="6" t="s">
        <v>175</v>
      </c>
      <c r="D417" s="7" t="s">
        <v>4123</v>
      </c>
      <c r="E417" s="7" t="s">
        <v>4123</v>
      </c>
      <c r="F417" s="8" t="s">
        <v>3910</v>
      </c>
      <c r="G417" s="9">
        <v>10000</v>
      </c>
      <c r="H417" s="10">
        <v>2020</v>
      </c>
      <c r="I417" s="10">
        <v>2020</v>
      </c>
      <c r="J417" s="11" t="s">
        <v>35</v>
      </c>
      <c r="K417" s="12">
        <v>10000</v>
      </c>
      <c r="L417" s="12">
        <v>1</v>
      </c>
      <c r="M417" s="33" t="str">
        <f>IF(_xlfn.XLOOKUP(C417,Raw_Data_OS_23!$C$7:$C$4518,Raw_Data_OS_23!$G$7:$G$4518,"Paid/ Closed")="Paid/ Closed","Paid/ Closed", "Still_Outstanding")</f>
        <v>Still_Outstanding</v>
      </c>
      <c r="N417" s="33">
        <f>IF(_xlfn.XLOOKUP(C417,Raw_Data_Paid_23!$C$4:$C$2114,Raw_Data_Paid_23!$C$4:$C$2114,1)= 1,1,0)</f>
        <v>1</v>
      </c>
      <c r="O417" t="str">
        <f>IF(M417=$W$7,IF(AND(N417,_xlfn.XLOOKUP(C417,Raw_Data_OS_23!$C$7:$C$4518,Raw_Data_OS_23!$G$7:$G$4518,0)=G417),"A",IF(_xlfn.XLOOKUP(C417,Raw_Data_Paid_23!$C$4:$C$2114,Raw_Data_Paid_23!$C$4:$C$2114,"B1")="B1","B1","B2")),IF(_xlfn.XLOOKUP(C417,Raw_Data_Paid_23!$C$4:$C$2114,Raw_Data_Paid_23!$C$4:$C$2114,"C1")="C1","C1","C2"))</f>
        <v>B1</v>
      </c>
      <c r="P417" t="str">
        <f t="shared" si="56"/>
        <v>2020B1Motor Private</v>
      </c>
    </row>
    <row r="418" spans="3:16" x14ac:dyDescent="0.35">
      <c r="C418" s="6" t="s">
        <v>794</v>
      </c>
      <c r="D418" s="7" t="s">
        <v>4086</v>
      </c>
      <c r="E418" s="7" t="s">
        <v>4086</v>
      </c>
      <c r="F418" s="8" t="s">
        <v>3908</v>
      </c>
      <c r="G418" s="9">
        <v>541206.14040000003</v>
      </c>
      <c r="H418" s="10">
        <v>2020</v>
      </c>
      <c r="I418" s="10">
        <v>2020</v>
      </c>
      <c r="J418" s="11" t="s">
        <v>35</v>
      </c>
      <c r="K418" s="12">
        <v>541206.14040000003</v>
      </c>
      <c r="L418" s="12">
        <v>1</v>
      </c>
      <c r="M418" s="33" t="str">
        <f>IF(_xlfn.XLOOKUP(C418,Raw_Data_OS_23!$C$7:$C$4518,Raw_Data_OS_23!$G$7:$G$4518,"Paid/ Closed")="Paid/ Closed","Paid/ Closed", "Still_Outstanding")</f>
        <v>Still_Outstanding</v>
      </c>
      <c r="N418" s="33">
        <f>IF(_xlfn.XLOOKUP(C418,Raw_Data_Paid_23!$C$4:$C$2114,Raw_Data_Paid_23!$C$4:$C$2114,1)= 1,1,0)</f>
        <v>1</v>
      </c>
      <c r="O418" t="str">
        <f>IF(M418=$W$7,IF(AND(N418,_xlfn.XLOOKUP(C418,Raw_Data_OS_23!$C$7:$C$4518,Raw_Data_OS_23!$G$7:$G$4518,0)=G418),"A",IF(_xlfn.XLOOKUP(C418,Raw_Data_Paid_23!$C$4:$C$2114,Raw_Data_Paid_23!$C$4:$C$2114,"B1")="B1","B1","B2")),IF(_xlfn.XLOOKUP(C418,Raw_Data_Paid_23!$C$4:$C$2114,Raw_Data_Paid_23!$C$4:$C$2114,"C1")="C1","C1","C2"))</f>
        <v>B1</v>
      </c>
      <c r="P418" t="str">
        <f t="shared" si="56"/>
        <v>2020B1Motor Commercial</v>
      </c>
    </row>
    <row r="419" spans="3:16" x14ac:dyDescent="0.35">
      <c r="C419" s="6" t="s">
        <v>795</v>
      </c>
      <c r="D419" s="7" t="s">
        <v>4086</v>
      </c>
      <c r="E419" s="7" t="s">
        <v>4086</v>
      </c>
      <c r="F419" s="8" t="s">
        <v>3910</v>
      </c>
      <c r="G419" s="9">
        <v>8600</v>
      </c>
      <c r="H419" s="10">
        <v>2020</v>
      </c>
      <c r="I419" s="10">
        <v>2020</v>
      </c>
      <c r="J419" s="11" t="s">
        <v>35</v>
      </c>
      <c r="K419" s="12">
        <v>8600</v>
      </c>
      <c r="L419" s="12">
        <v>1</v>
      </c>
      <c r="M419" s="33" t="str">
        <f>IF(_xlfn.XLOOKUP(C419,Raw_Data_OS_23!$C$7:$C$4518,Raw_Data_OS_23!$G$7:$G$4518,"Paid/ Closed")="Paid/ Closed","Paid/ Closed", "Still_Outstanding")</f>
        <v>Still_Outstanding</v>
      </c>
      <c r="N419" s="33">
        <f>IF(_xlfn.XLOOKUP(C419,Raw_Data_Paid_23!$C$4:$C$2114,Raw_Data_Paid_23!$C$4:$C$2114,1)= 1,1,0)</f>
        <v>0</v>
      </c>
      <c r="O419" t="str">
        <f>IF(M419=$W$7,IF(AND(N419,_xlfn.XLOOKUP(C419,Raw_Data_OS_23!$C$7:$C$4518,Raw_Data_OS_23!$G$7:$G$4518,0)=G419),"A",IF(_xlfn.XLOOKUP(C419,Raw_Data_Paid_23!$C$4:$C$2114,Raw_Data_Paid_23!$C$4:$C$2114,"B1")="B1","B1","B2")),IF(_xlfn.XLOOKUP(C419,Raw_Data_Paid_23!$C$4:$C$2114,Raw_Data_Paid_23!$C$4:$C$2114,"C1")="C1","C1","C2"))</f>
        <v>B2</v>
      </c>
      <c r="P419" t="str">
        <f t="shared" si="56"/>
        <v>2020B2Motor Private</v>
      </c>
    </row>
    <row r="420" spans="3:16" x14ac:dyDescent="0.35">
      <c r="C420" s="6" t="s">
        <v>796</v>
      </c>
      <c r="D420" s="7" t="s">
        <v>4271</v>
      </c>
      <c r="E420" s="7" t="s">
        <v>4271</v>
      </c>
      <c r="F420" s="8" t="s">
        <v>658</v>
      </c>
      <c r="G420" s="9">
        <v>30000</v>
      </c>
      <c r="H420" s="10">
        <v>2020</v>
      </c>
      <c r="I420" s="10">
        <v>2020</v>
      </c>
      <c r="J420" s="11" t="s">
        <v>35</v>
      </c>
      <c r="K420" s="12">
        <v>30000</v>
      </c>
      <c r="L420" s="12">
        <v>1</v>
      </c>
      <c r="M420" s="33" t="str">
        <f>IF(_xlfn.XLOOKUP(C420,Raw_Data_OS_23!$C$7:$C$4518,Raw_Data_OS_23!$G$7:$G$4518,"Paid/ Closed")="Paid/ Closed","Paid/ Closed", "Still_Outstanding")</f>
        <v>Still_Outstanding</v>
      </c>
      <c r="N420" s="33">
        <f>IF(_xlfn.XLOOKUP(C420,Raw_Data_Paid_23!$C$4:$C$2114,Raw_Data_Paid_23!$C$4:$C$2114,1)= 1,1,0)</f>
        <v>1</v>
      </c>
      <c r="O420" t="str">
        <f>IF(M420=$W$7,IF(AND(N420,_xlfn.XLOOKUP(C420,Raw_Data_OS_23!$C$7:$C$4518,Raw_Data_OS_23!$G$7:$G$4518,0)=G420),"A",IF(_xlfn.XLOOKUP(C420,Raw_Data_Paid_23!$C$4:$C$2114,Raw_Data_Paid_23!$C$4:$C$2114,"B1")="B1","B1","B2")),IF(_xlfn.XLOOKUP(C420,Raw_Data_Paid_23!$C$4:$C$2114,Raw_Data_Paid_23!$C$4:$C$2114,"C1")="C1","C1","C2"))</f>
        <v>B1</v>
      </c>
      <c r="P420" t="str">
        <f t="shared" si="56"/>
        <v>2020B1Workmen's Compensation</v>
      </c>
    </row>
    <row r="421" spans="3:16" x14ac:dyDescent="0.35">
      <c r="C421" s="6" t="s">
        <v>176</v>
      </c>
      <c r="D421" s="7" t="s">
        <v>4272</v>
      </c>
      <c r="E421" s="7" t="s">
        <v>4272</v>
      </c>
      <c r="F421" s="8" t="s">
        <v>4214</v>
      </c>
      <c r="G421" s="9">
        <v>123578</v>
      </c>
      <c r="H421" s="10">
        <v>2020</v>
      </c>
      <c r="I421" s="10">
        <v>2020</v>
      </c>
      <c r="J421" s="11" t="s">
        <v>35</v>
      </c>
      <c r="K421" s="12">
        <v>123578</v>
      </c>
      <c r="L421" s="12">
        <v>1</v>
      </c>
      <c r="M421" s="33" t="str">
        <f>IF(_xlfn.XLOOKUP(C421,Raw_Data_OS_23!$C$7:$C$4518,Raw_Data_OS_23!$G$7:$G$4518,"Paid/ Closed")="Paid/ Closed","Paid/ Closed", "Still_Outstanding")</f>
        <v>Still_Outstanding</v>
      </c>
      <c r="N421" s="33">
        <f>IF(_xlfn.XLOOKUP(C421,Raw_Data_Paid_23!$C$4:$C$2114,Raw_Data_Paid_23!$C$4:$C$2114,1)= 1,1,0)</f>
        <v>1</v>
      </c>
      <c r="O421" t="str">
        <f>IF(M421=$W$7,IF(AND(N421,_xlfn.XLOOKUP(C421,Raw_Data_OS_23!$C$7:$C$4518,Raw_Data_OS_23!$G$7:$G$4518,0)=G421),"A",IF(_xlfn.XLOOKUP(C421,Raw_Data_Paid_23!$C$4:$C$2114,Raw_Data_Paid_23!$C$4:$C$2114,"B1")="B1","B1","B2")),IF(_xlfn.XLOOKUP(C421,Raw_Data_Paid_23!$C$4:$C$2114,Raw_Data_Paid_23!$C$4:$C$2114,"C1")="C1","C1","C2"))</f>
        <v>B1</v>
      </c>
      <c r="P421" t="str">
        <f t="shared" si="56"/>
        <v>2020B1Liability</v>
      </c>
    </row>
    <row r="422" spans="3:16" x14ac:dyDescent="0.35">
      <c r="C422" s="6" t="s">
        <v>797</v>
      </c>
      <c r="D422" s="7" t="s">
        <v>4190</v>
      </c>
      <c r="E422" s="7" t="s">
        <v>4190</v>
      </c>
      <c r="F422" s="8" t="s">
        <v>3908</v>
      </c>
      <c r="G422" s="9">
        <v>5000</v>
      </c>
      <c r="H422" s="10">
        <v>2020</v>
      </c>
      <c r="I422" s="10">
        <v>2020</v>
      </c>
      <c r="J422" s="11" t="s">
        <v>35</v>
      </c>
      <c r="K422" s="12">
        <v>5000</v>
      </c>
      <c r="L422" s="12">
        <v>1</v>
      </c>
      <c r="M422" s="33" t="str">
        <f>IF(_xlfn.XLOOKUP(C422,Raw_Data_OS_23!$C$7:$C$4518,Raw_Data_OS_23!$G$7:$G$4518,"Paid/ Closed")="Paid/ Closed","Paid/ Closed", "Still_Outstanding")</f>
        <v>Still_Outstanding</v>
      </c>
      <c r="N422" s="33">
        <f>IF(_xlfn.XLOOKUP(C422,Raw_Data_Paid_23!$C$4:$C$2114,Raw_Data_Paid_23!$C$4:$C$2114,1)= 1,1,0)</f>
        <v>1</v>
      </c>
      <c r="O422" t="str">
        <f>IF(M422=$W$7,IF(AND(N422,_xlfn.XLOOKUP(C422,Raw_Data_OS_23!$C$7:$C$4518,Raw_Data_OS_23!$G$7:$G$4518,0)=G422),"A",IF(_xlfn.XLOOKUP(C422,Raw_Data_Paid_23!$C$4:$C$2114,Raw_Data_Paid_23!$C$4:$C$2114,"B1")="B1","B1","B2")),IF(_xlfn.XLOOKUP(C422,Raw_Data_Paid_23!$C$4:$C$2114,Raw_Data_Paid_23!$C$4:$C$2114,"C1")="C1","C1","C2"))</f>
        <v>B1</v>
      </c>
      <c r="P422" t="str">
        <f t="shared" si="56"/>
        <v>2020B1Motor Commercial</v>
      </c>
    </row>
    <row r="423" spans="3:16" x14ac:dyDescent="0.35">
      <c r="C423" s="6" t="s">
        <v>178</v>
      </c>
      <c r="D423" s="7" t="s">
        <v>4273</v>
      </c>
      <c r="E423" s="7" t="s">
        <v>4273</v>
      </c>
      <c r="F423" s="8" t="s">
        <v>3908</v>
      </c>
      <c r="G423" s="9">
        <v>61000</v>
      </c>
      <c r="H423" s="10">
        <v>2020</v>
      </c>
      <c r="I423" s="10">
        <v>2020</v>
      </c>
      <c r="J423" s="11" t="s">
        <v>35</v>
      </c>
      <c r="K423" s="12">
        <v>61000</v>
      </c>
      <c r="L423" s="12">
        <v>1</v>
      </c>
      <c r="M423" s="33" t="str">
        <f>IF(_xlfn.XLOOKUP(C423,Raw_Data_OS_23!$C$7:$C$4518,Raw_Data_OS_23!$G$7:$G$4518,"Paid/ Closed")="Paid/ Closed","Paid/ Closed", "Still_Outstanding")</f>
        <v>Still_Outstanding</v>
      </c>
      <c r="N423" s="33">
        <f>IF(_xlfn.XLOOKUP(C423,Raw_Data_Paid_23!$C$4:$C$2114,Raw_Data_Paid_23!$C$4:$C$2114,1)= 1,1,0)</f>
        <v>1</v>
      </c>
      <c r="O423" t="str">
        <f>IF(M423=$W$7,IF(AND(N423,_xlfn.XLOOKUP(C423,Raw_Data_OS_23!$C$7:$C$4518,Raw_Data_OS_23!$G$7:$G$4518,0)=G423),"A",IF(_xlfn.XLOOKUP(C423,Raw_Data_Paid_23!$C$4:$C$2114,Raw_Data_Paid_23!$C$4:$C$2114,"B1")="B1","B1","B2")),IF(_xlfn.XLOOKUP(C423,Raw_Data_Paid_23!$C$4:$C$2114,Raw_Data_Paid_23!$C$4:$C$2114,"C1")="C1","C1","C2"))</f>
        <v>A</v>
      </c>
      <c r="P423" t="str">
        <f t="shared" si="56"/>
        <v>2020AMotor Commercial</v>
      </c>
    </row>
    <row r="424" spans="3:16" x14ac:dyDescent="0.35">
      <c r="C424" s="6" t="s">
        <v>798</v>
      </c>
      <c r="D424" s="7" t="s">
        <v>4264</v>
      </c>
      <c r="E424" s="7" t="s">
        <v>4264</v>
      </c>
      <c r="F424" s="8" t="s">
        <v>3908</v>
      </c>
      <c r="G424" s="9">
        <v>5000</v>
      </c>
      <c r="H424" s="10">
        <v>2020</v>
      </c>
      <c r="I424" s="10">
        <v>2020</v>
      </c>
      <c r="J424" s="11" t="s">
        <v>35</v>
      </c>
      <c r="K424" s="12">
        <v>5000</v>
      </c>
      <c r="L424" s="12">
        <v>1</v>
      </c>
      <c r="M424" s="33" t="str">
        <f>IF(_xlfn.XLOOKUP(C424,Raw_Data_OS_23!$C$7:$C$4518,Raw_Data_OS_23!$G$7:$G$4518,"Paid/ Closed")="Paid/ Closed","Paid/ Closed", "Still_Outstanding")</f>
        <v>Still_Outstanding</v>
      </c>
      <c r="N424" s="33">
        <f>IF(_xlfn.XLOOKUP(C424,Raw_Data_Paid_23!$C$4:$C$2114,Raw_Data_Paid_23!$C$4:$C$2114,1)= 1,1,0)</f>
        <v>1</v>
      </c>
      <c r="O424" t="str">
        <f>IF(M424=$W$7,IF(AND(N424,_xlfn.XLOOKUP(C424,Raw_Data_OS_23!$C$7:$C$4518,Raw_Data_OS_23!$G$7:$G$4518,0)=G424),"A",IF(_xlfn.XLOOKUP(C424,Raw_Data_Paid_23!$C$4:$C$2114,Raw_Data_Paid_23!$C$4:$C$2114,"B1")="B1","B1","B2")),IF(_xlfn.XLOOKUP(C424,Raw_Data_Paid_23!$C$4:$C$2114,Raw_Data_Paid_23!$C$4:$C$2114,"C1")="C1","C1","C2"))</f>
        <v>B1</v>
      </c>
      <c r="P424" t="str">
        <f t="shared" si="56"/>
        <v>2020B1Motor Commercial</v>
      </c>
    </row>
    <row r="425" spans="3:16" x14ac:dyDescent="0.35">
      <c r="C425" s="6" t="s">
        <v>799</v>
      </c>
      <c r="D425" s="7" t="s">
        <v>4190</v>
      </c>
      <c r="E425" s="7" t="s">
        <v>4190</v>
      </c>
      <c r="F425" s="8" t="s">
        <v>3908</v>
      </c>
      <c r="G425" s="9">
        <v>3996</v>
      </c>
      <c r="H425" s="10">
        <v>2020</v>
      </c>
      <c r="I425" s="10">
        <v>2020</v>
      </c>
      <c r="J425" s="11" t="s">
        <v>35</v>
      </c>
      <c r="K425" s="12">
        <v>3996</v>
      </c>
      <c r="L425" s="12">
        <v>1</v>
      </c>
      <c r="M425" s="33" t="str">
        <f>IF(_xlfn.XLOOKUP(C425,Raw_Data_OS_23!$C$7:$C$4518,Raw_Data_OS_23!$G$7:$G$4518,"Paid/ Closed")="Paid/ Closed","Paid/ Closed", "Still_Outstanding")</f>
        <v>Still_Outstanding</v>
      </c>
      <c r="N425" s="33">
        <f>IF(_xlfn.XLOOKUP(C425,Raw_Data_Paid_23!$C$4:$C$2114,Raw_Data_Paid_23!$C$4:$C$2114,1)= 1,1,0)</f>
        <v>1</v>
      </c>
      <c r="O425" t="str">
        <f>IF(M425=$W$7,IF(AND(N425,_xlfn.XLOOKUP(C425,Raw_Data_OS_23!$C$7:$C$4518,Raw_Data_OS_23!$G$7:$G$4518,0)=G425),"A",IF(_xlfn.XLOOKUP(C425,Raw_Data_Paid_23!$C$4:$C$2114,Raw_Data_Paid_23!$C$4:$C$2114,"B1")="B1","B1","B2")),IF(_xlfn.XLOOKUP(C425,Raw_Data_Paid_23!$C$4:$C$2114,Raw_Data_Paid_23!$C$4:$C$2114,"C1")="C1","C1","C2"))</f>
        <v>B1</v>
      </c>
      <c r="P425" t="str">
        <f t="shared" si="56"/>
        <v>2020B1Motor Commercial</v>
      </c>
    </row>
    <row r="426" spans="3:16" x14ac:dyDescent="0.35">
      <c r="C426" s="6" t="s">
        <v>3871</v>
      </c>
      <c r="D426" s="7" t="s">
        <v>4087</v>
      </c>
      <c r="E426" s="7" t="s">
        <v>4087</v>
      </c>
      <c r="F426" s="8" t="s">
        <v>3908</v>
      </c>
      <c r="G426" s="9">
        <v>0</v>
      </c>
      <c r="H426" s="10">
        <v>2020</v>
      </c>
      <c r="I426" s="10">
        <v>2020</v>
      </c>
      <c r="J426" s="11" t="s">
        <v>35</v>
      </c>
      <c r="K426" s="12">
        <v>347000</v>
      </c>
      <c r="L426" s="12">
        <v>1</v>
      </c>
      <c r="M426" s="33" t="str">
        <f>IF(_xlfn.XLOOKUP(C426,Raw_Data_OS_23!$C$7:$C$4518,Raw_Data_OS_23!$G$7:$G$4518,"Paid/ Closed")="Paid/ Closed","Paid/ Closed", "Still_Outstanding")</f>
        <v>Still_Outstanding</v>
      </c>
      <c r="N426" s="33">
        <f>IF(_xlfn.XLOOKUP(C426,Raw_Data_Paid_23!$C$4:$C$2114,Raw_Data_Paid_23!$C$4:$C$2114,1)= 1,1,0)</f>
        <v>1</v>
      </c>
      <c r="O426" t="str">
        <f>IF(M426=$W$7,IF(AND(N426,_xlfn.XLOOKUP(C426,Raw_Data_OS_23!$C$7:$C$4518,Raw_Data_OS_23!$G$7:$G$4518,0)=G426),"A",IF(_xlfn.XLOOKUP(C426,Raw_Data_Paid_23!$C$4:$C$2114,Raw_Data_Paid_23!$C$4:$C$2114,"B1")="B1","B1","B2")),IF(_xlfn.XLOOKUP(C426,Raw_Data_Paid_23!$C$4:$C$2114,Raw_Data_Paid_23!$C$4:$C$2114,"C1")="C1","C1","C2"))</f>
        <v>A</v>
      </c>
      <c r="P426" t="str">
        <f t="shared" si="56"/>
        <v>2020AMotor Commercial</v>
      </c>
    </row>
    <row r="427" spans="3:16" x14ac:dyDescent="0.35">
      <c r="C427" s="6" t="s">
        <v>800</v>
      </c>
      <c r="D427" s="7" t="s">
        <v>4087</v>
      </c>
      <c r="E427" s="7" t="s">
        <v>4087</v>
      </c>
      <c r="F427" s="8" t="s">
        <v>3908</v>
      </c>
      <c r="G427" s="9">
        <v>1000</v>
      </c>
      <c r="H427" s="10">
        <v>2020</v>
      </c>
      <c r="I427" s="10">
        <v>2020</v>
      </c>
      <c r="J427" s="11" t="s">
        <v>35</v>
      </c>
      <c r="K427" s="12">
        <v>1000</v>
      </c>
      <c r="L427" s="12">
        <v>1</v>
      </c>
      <c r="M427" s="33" t="str">
        <f>IF(_xlfn.XLOOKUP(C427,Raw_Data_OS_23!$C$7:$C$4518,Raw_Data_OS_23!$G$7:$G$4518,"Paid/ Closed")="Paid/ Closed","Paid/ Closed", "Still_Outstanding")</f>
        <v>Still_Outstanding</v>
      </c>
      <c r="N427" s="33">
        <f>IF(_xlfn.XLOOKUP(C427,Raw_Data_Paid_23!$C$4:$C$2114,Raw_Data_Paid_23!$C$4:$C$2114,1)= 1,1,0)</f>
        <v>1</v>
      </c>
      <c r="O427" t="str">
        <f>IF(M427=$W$7,IF(AND(N427,_xlfn.XLOOKUP(C427,Raw_Data_OS_23!$C$7:$C$4518,Raw_Data_OS_23!$G$7:$G$4518,0)=G427),"A",IF(_xlfn.XLOOKUP(C427,Raw_Data_Paid_23!$C$4:$C$2114,Raw_Data_Paid_23!$C$4:$C$2114,"B1")="B1","B1","B2")),IF(_xlfn.XLOOKUP(C427,Raw_Data_Paid_23!$C$4:$C$2114,Raw_Data_Paid_23!$C$4:$C$2114,"C1")="C1","C1","C2"))</f>
        <v>B1</v>
      </c>
      <c r="P427" t="str">
        <f t="shared" si="56"/>
        <v>2020B1Motor Commercial</v>
      </c>
    </row>
    <row r="428" spans="3:16" x14ac:dyDescent="0.35">
      <c r="C428" s="6" t="s">
        <v>801</v>
      </c>
      <c r="D428" s="7" t="s">
        <v>4274</v>
      </c>
      <c r="E428" s="7" t="s">
        <v>4274</v>
      </c>
      <c r="F428" s="8" t="s">
        <v>3910</v>
      </c>
      <c r="G428" s="9">
        <v>1000</v>
      </c>
      <c r="H428" s="10">
        <v>2020</v>
      </c>
      <c r="I428" s="10">
        <v>2020</v>
      </c>
      <c r="J428" s="11" t="s">
        <v>35</v>
      </c>
      <c r="K428" s="12">
        <v>1000</v>
      </c>
      <c r="L428" s="12">
        <v>1</v>
      </c>
      <c r="M428" s="33" t="str">
        <f>IF(_xlfn.XLOOKUP(C428,Raw_Data_OS_23!$C$7:$C$4518,Raw_Data_OS_23!$G$7:$G$4518,"Paid/ Closed")="Paid/ Closed","Paid/ Closed", "Still_Outstanding")</f>
        <v>Still_Outstanding</v>
      </c>
      <c r="N428" s="33">
        <f>IF(_xlfn.XLOOKUP(C428,Raw_Data_Paid_23!$C$4:$C$2114,Raw_Data_Paid_23!$C$4:$C$2114,1)= 1,1,0)</f>
        <v>1</v>
      </c>
      <c r="O428" t="str">
        <f>IF(M428=$W$7,IF(AND(N428,_xlfn.XLOOKUP(C428,Raw_Data_OS_23!$C$7:$C$4518,Raw_Data_OS_23!$G$7:$G$4518,0)=G428),"A",IF(_xlfn.XLOOKUP(C428,Raw_Data_Paid_23!$C$4:$C$2114,Raw_Data_Paid_23!$C$4:$C$2114,"B1")="B1","B1","B2")),IF(_xlfn.XLOOKUP(C428,Raw_Data_Paid_23!$C$4:$C$2114,Raw_Data_Paid_23!$C$4:$C$2114,"C1")="C1","C1","C2"))</f>
        <v>B1</v>
      </c>
      <c r="P428" t="str">
        <f t="shared" si="56"/>
        <v>2020B1Motor Private</v>
      </c>
    </row>
    <row r="429" spans="3:16" x14ac:dyDescent="0.35">
      <c r="C429" s="6" t="s">
        <v>802</v>
      </c>
      <c r="D429" s="7" t="s">
        <v>4275</v>
      </c>
      <c r="E429" s="7" t="s">
        <v>4275</v>
      </c>
      <c r="F429" s="8" t="s">
        <v>4244</v>
      </c>
      <c r="G429" s="9">
        <v>292105.26319999999</v>
      </c>
      <c r="H429" s="10">
        <v>2020</v>
      </c>
      <c r="I429" s="10">
        <v>2020</v>
      </c>
      <c r="J429" s="11" t="s">
        <v>35</v>
      </c>
      <c r="K429" s="12">
        <v>292105.26319999999</v>
      </c>
      <c r="L429" s="12">
        <v>1</v>
      </c>
      <c r="M429" s="33" t="str">
        <f>IF(_xlfn.XLOOKUP(C429,Raw_Data_OS_23!$C$7:$C$4518,Raw_Data_OS_23!$G$7:$G$4518,"Paid/ Closed")="Paid/ Closed","Paid/ Closed", "Still_Outstanding")</f>
        <v>Still_Outstanding</v>
      </c>
      <c r="N429" s="33">
        <f>IF(_xlfn.XLOOKUP(C429,Raw_Data_Paid_23!$C$4:$C$2114,Raw_Data_Paid_23!$C$4:$C$2114,1)= 1,1,0)</f>
        <v>1</v>
      </c>
      <c r="O429" t="str">
        <f>IF(M429=$W$7,IF(AND(N429,_xlfn.XLOOKUP(C429,Raw_Data_OS_23!$C$7:$C$4518,Raw_Data_OS_23!$G$7:$G$4518,0)=G429),"A",IF(_xlfn.XLOOKUP(C429,Raw_Data_Paid_23!$C$4:$C$2114,Raw_Data_Paid_23!$C$4:$C$2114,"B1")="B1","B1","B2")),IF(_xlfn.XLOOKUP(C429,Raw_Data_Paid_23!$C$4:$C$2114,Raw_Data_Paid_23!$C$4:$C$2114,"C1")="C1","C1","C2"))</f>
        <v>B1</v>
      </c>
      <c r="P429" t="str">
        <f t="shared" si="56"/>
        <v>2020B1Marine</v>
      </c>
    </row>
    <row r="430" spans="3:16" x14ac:dyDescent="0.35">
      <c r="C430" s="6" t="s">
        <v>803</v>
      </c>
      <c r="D430" s="7" t="s">
        <v>3999</v>
      </c>
      <c r="E430" s="7" t="s">
        <v>3999</v>
      </c>
      <c r="F430" s="8" t="s">
        <v>4248</v>
      </c>
      <c r="G430" s="9">
        <v>1</v>
      </c>
      <c r="H430" s="10">
        <v>2020</v>
      </c>
      <c r="I430" s="10">
        <v>2020</v>
      </c>
      <c r="J430" s="11" t="s">
        <v>35</v>
      </c>
      <c r="K430" s="12">
        <v>0.28999999999999998</v>
      </c>
      <c r="L430" s="12">
        <v>1</v>
      </c>
      <c r="M430" s="33" t="str">
        <f>IF(_xlfn.XLOOKUP(C430,Raw_Data_OS_23!$C$7:$C$4518,Raw_Data_OS_23!$G$7:$G$4518,"Paid/ Closed")="Paid/ Closed","Paid/ Closed", "Still_Outstanding")</f>
        <v>Still_Outstanding</v>
      </c>
      <c r="N430" s="33">
        <f>IF(_xlfn.XLOOKUP(C430,Raw_Data_Paid_23!$C$4:$C$2114,Raw_Data_Paid_23!$C$4:$C$2114,1)= 1,1,0)</f>
        <v>1</v>
      </c>
      <c r="O430" t="str">
        <f>IF(M430=$W$7,IF(AND(N430,_xlfn.XLOOKUP(C430,Raw_Data_OS_23!$C$7:$C$4518,Raw_Data_OS_23!$G$7:$G$4518,0)=G430),"A",IF(_xlfn.XLOOKUP(C430,Raw_Data_Paid_23!$C$4:$C$2114,Raw_Data_Paid_23!$C$4:$C$2114,"B1")="B1","B1","B2")),IF(_xlfn.XLOOKUP(C430,Raw_Data_Paid_23!$C$4:$C$2114,Raw_Data_Paid_23!$C$4:$C$2114,"C1")="C1","C1","C2"))</f>
        <v>B1</v>
      </c>
      <c r="P430" t="str">
        <f t="shared" si="56"/>
        <v>2020B1Fire Industrial</v>
      </c>
    </row>
    <row r="431" spans="3:16" x14ac:dyDescent="0.35">
      <c r="C431" s="6" t="s">
        <v>804</v>
      </c>
      <c r="D431" s="7" t="s">
        <v>4275</v>
      </c>
      <c r="E431" s="7" t="s">
        <v>4275</v>
      </c>
      <c r="F431" s="8" t="s">
        <v>3908</v>
      </c>
      <c r="G431" s="9">
        <v>1000</v>
      </c>
      <c r="H431" s="10">
        <v>2020</v>
      </c>
      <c r="I431" s="10">
        <v>2020</v>
      </c>
      <c r="J431" s="11" t="s">
        <v>35</v>
      </c>
      <c r="K431" s="12">
        <v>1000</v>
      </c>
      <c r="L431" s="12">
        <v>1</v>
      </c>
      <c r="M431" s="33" t="str">
        <f>IF(_xlfn.XLOOKUP(C431,Raw_Data_OS_23!$C$7:$C$4518,Raw_Data_OS_23!$G$7:$G$4518,"Paid/ Closed")="Paid/ Closed","Paid/ Closed", "Still_Outstanding")</f>
        <v>Still_Outstanding</v>
      </c>
      <c r="N431" s="33">
        <f>IF(_xlfn.XLOOKUP(C431,Raw_Data_Paid_23!$C$4:$C$2114,Raw_Data_Paid_23!$C$4:$C$2114,1)= 1,1,0)</f>
        <v>1</v>
      </c>
      <c r="O431" t="str">
        <f>IF(M431=$W$7,IF(AND(N431,_xlfn.XLOOKUP(C431,Raw_Data_OS_23!$C$7:$C$4518,Raw_Data_OS_23!$G$7:$G$4518,0)=G431),"A",IF(_xlfn.XLOOKUP(C431,Raw_Data_Paid_23!$C$4:$C$2114,Raw_Data_Paid_23!$C$4:$C$2114,"B1")="B1","B1","B2")),IF(_xlfn.XLOOKUP(C431,Raw_Data_Paid_23!$C$4:$C$2114,Raw_Data_Paid_23!$C$4:$C$2114,"C1")="C1","C1","C2"))</f>
        <v>B1</v>
      </c>
      <c r="P431" t="str">
        <f t="shared" si="56"/>
        <v>2020B1Motor Commercial</v>
      </c>
    </row>
    <row r="432" spans="3:16" x14ac:dyDescent="0.35">
      <c r="C432" s="6" t="s">
        <v>805</v>
      </c>
      <c r="D432" s="7" t="s">
        <v>4275</v>
      </c>
      <c r="E432" s="7" t="s">
        <v>4275</v>
      </c>
      <c r="F432" s="8" t="s">
        <v>658</v>
      </c>
      <c r="G432" s="9">
        <v>150000</v>
      </c>
      <c r="H432" s="10">
        <v>2020</v>
      </c>
      <c r="I432" s="10">
        <v>2020</v>
      </c>
      <c r="J432" s="11" t="s">
        <v>35</v>
      </c>
      <c r="K432" s="12">
        <v>150000</v>
      </c>
      <c r="L432" s="12">
        <v>1</v>
      </c>
      <c r="M432" s="33" t="str">
        <f>IF(_xlfn.XLOOKUP(C432,Raw_Data_OS_23!$C$7:$C$4518,Raw_Data_OS_23!$G$7:$G$4518,"Paid/ Closed")="Paid/ Closed","Paid/ Closed", "Still_Outstanding")</f>
        <v>Still_Outstanding</v>
      </c>
      <c r="N432" s="33">
        <f>IF(_xlfn.XLOOKUP(C432,Raw_Data_Paid_23!$C$4:$C$2114,Raw_Data_Paid_23!$C$4:$C$2114,1)= 1,1,0)</f>
        <v>1</v>
      </c>
      <c r="O432" t="str">
        <f>IF(M432=$W$7,IF(AND(N432,_xlfn.XLOOKUP(C432,Raw_Data_OS_23!$C$7:$C$4518,Raw_Data_OS_23!$G$7:$G$4518,0)=G432),"A",IF(_xlfn.XLOOKUP(C432,Raw_Data_Paid_23!$C$4:$C$2114,Raw_Data_Paid_23!$C$4:$C$2114,"B1")="B1","B1","B2")),IF(_xlfn.XLOOKUP(C432,Raw_Data_Paid_23!$C$4:$C$2114,Raw_Data_Paid_23!$C$4:$C$2114,"C1")="C1","C1","C2"))</f>
        <v>B1</v>
      </c>
      <c r="P432" t="str">
        <f t="shared" si="56"/>
        <v>2020B1Workmen's Compensation</v>
      </c>
    </row>
    <row r="433" spans="3:16" x14ac:dyDescent="0.35">
      <c r="C433" s="6" t="s">
        <v>179</v>
      </c>
      <c r="D433" s="7" t="s">
        <v>4276</v>
      </c>
      <c r="E433" s="7" t="s">
        <v>4276</v>
      </c>
      <c r="F433" s="8" t="s">
        <v>3908</v>
      </c>
      <c r="G433" s="9">
        <v>219</v>
      </c>
      <c r="H433" s="10">
        <v>2020</v>
      </c>
      <c r="I433" s="10">
        <v>2020</v>
      </c>
      <c r="J433" s="11" t="s">
        <v>35</v>
      </c>
      <c r="K433" s="12">
        <v>219</v>
      </c>
      <c r="L433" s="12">
        <v>1</v>
      </c>
      <c r="M433" s="33" t="str">
        <f>IF(_xlfn.XLOOKUP(C433,Raw_Data_OS_23!$C$7:$C$4518,Raw_Data_OS_23!$G$7:$G$4518,"Paid/ Closed")="Paid/ Closed","Paid/ Closed", "Still_Outstanding")</f>
        <v>Still_Outstanding</v>
      </c>
      <c r="N433" s="33">
        <f>IF(_xlfn.XLOOKUP(C433,Raw_Data_Paid_23!$C$4:$C$2114,Raw_Data_Paid_23!$C$4:$C$2114,1)= 1,1,0)</f>
        <v>1</v>
      </c>
      <c r="O433" t="str">
        <f>IF(M433=$W$7,IF(AND(N433,_xlfn.XLOOKUP(C433,Raw_Data_OS_23!$C$7:$C$4518,Raw_Data_OS_23!$G$7:$G$4518,0)=G433),"A",IF(_xlfn.XLOOKUP(C433,Raw_Data_Paid_23!$C$4:$C$2114,Raw_Data_Paid_23!$C$4:$C$2114,"B1")="B1","B1","B2")),IF(_xlfn.XLOOKUP(C433,Raw_Data_Paid_23!$C$4:$C$2114,Raw_Data_Paid_23!$C$4:$C$2114,"C1")="C1","C1","C2"))</f>
        <v>B1</v>
      </c>
      <c r="P433" t="str">
        <f t="shared" si="56"/>
        <v>2020B1Motor Commercial</v>
      </c>
    </row>
    <row r="434" spans="3:16" x14ac:dyDescent="0.35">
      <c r="C434" s="6" t="s">
        <v>180</v>
      </c>
      <c r="D434" s="7" t="s">
        <v>4089</v>
      </c>
      <c r="E434" s="7" t="s">
        <v>4089</v>
      </c>
      <c r="F434" s="8" t="s">
        <v>3908</v>
      </c>
      <c r="G434" s="9">
        <v>10006</v>
      </c>
      <c r="H434" s="10">
        <v>2020</v>
      </c>
      <c r="I434" s="10">
        <v>2020</v>
      </c>
      <c r="J434" s="11" t="s">
        <v>35</v>
      </c>
      <c r="K434" s="12">
        <v>10006</v>
      </c>
      <c r="L434" s="12">
        <v>1</v>
      </c>
      <c r="M434" s="33" t="str">
        <f>IF(_xlfn.XLOOKUP(C434,Raw_Data_OS_23!$C$7:$C$4518,Raw_Data_OS_23!$G$7:$G$4518,"Paid/ Closed")="Paid/ Closed","Paid/ Closed", "Still_Outstanding")</f>
        <v>Still_Outstanding</v>
      </c>
      <c r="N434" s="33">
        <f>IF(_xlfn.XLOOKUP(C434,Raw_Data_Paid_23!$C$4:$C$2114,Raw_Data_Paid_23!$C$4:$C$2114,1)= 1,1,0)</f>
        <v>1</v>
      </c>
      <c r="O434" t="str">
        <f>IF(M434=$W$7,IF(AND(N434,_xlfn.XLOOKUP(C434,Raw_Data_OS_23!$C$7:$C$4518,Raw_Data_OS_23!$G$7:$G$4518,0)=G434),"A",IF(_xlfn.XLOOKUP(C434,Raw_Data_Paid_23!$C$4:$C$2114,Raw_Data_Paid_23!$C$4:$C$2114,"B1")="B1","B1","B2")),IF(_xlfn.XLOOKUP(C434,Raw_Data_Paid_23!$C$4:$C$2114,Raw_Data_Paid_23!$C$4:$C$2114,"C1")="C1","C1","C2"))</f>
        <v>B1</v>
      </c>
      <c r="P434" t="str">
        <f t="shared" si="56"/>
        <v>2020B1Motor Commercial</v>
      </c>
    </row>
    <row r="435" spans="3:16" x14ac:dyDescent="0.35">
      <c r="C435" s="6" t="s">
        <v>181</v>
      </c>
      <c r="D435" s="7" t="s">
        <v>4277</v>
      </c>
      <c r="E435" s="7" t="s">
        <v>4277</v>
      </c>
      <c r="F435" s="8" t="s">
        <v>3910</v>
      </c>
      <c r="G435" s="9">
        <v>121000</v>
      </c>
      <c r="H435" s="10">
        <v>2020</v>
      </c>
      <c r="I435" s="10">
        <v>2020</v>
      </c>
      <c r="J435" s="11" t="s">
        <v>35</v>
      </c>
      <c r="K435" s="12">
        <v>121000</v>
      </c>
      <c r="L435" s="12">
        <v>1</v>
      </c>
      <c r="M435" s="33" t="str">
        <f>IF(_xlfn.XLOOKUP(C435,Raw_Data_OS_23!$C$7:$C$4518,Raw_Data_OS_23!$G$7:$G$4518,"Paid/ Closed")="Paid/ Closed","Paid/ Closed", "Still_Outstanding")</f>
        <v>Still_Outstanding</v>
      </c>
      <c r="N435" s="33">
        <f>IF(_xlfn.XLOOKUP(C435,Raw_Data_Paid_23!$C$4:$C$2114,Raw_Data_Paid_23!$C$4:$C$2114,1)= 1,1,0)</f>
        <v>1</v>
      </c>
      <c r="O435" t="str">
        <f>IF(M435=$W$7,IF(AND(N435,_xlfn.XLOOKUP(C435,Raw_Data_OS_23!$C$7:$C$4518,Raw_Data_OS_23!$G$7:$G$4518,0)=G435),"A",IF(_xlfn.XLOOKUP(C435,Raw_Data_Paid_23!$C$4:$C$2114,Raw_Data_Paid_23!$C$4:$C$2114,"B1")="B1","B1","B2")),IF(_xlfn.XLOOKUP(C435,Raw_Data_Paid_23!$C$4:$C$2114,Raw_Data_Paid_23!$C$4:$C$2114,"C1")="C1","C1","C2"))</f>
        <v>B1</v>
      </c>
      <c r="P435" t="str">
        <f t="shared" si="56"/>
        <v>2020B1Motor Private</v>
      </c>
    </row>
    <row r="436" spans="3:16" x14ac:dyDescent="0.35">
      <c r="C436" s="6" t="s">
        <v>182</v>
      </c>
      <c r="D436" s="7" t="s">
        <v>3951</v>
      </c>
      <c r="E436" s="7" t="s">
        <v>3951</v>
      </c>
      <c r="F436" s="8" t="s">
        <v>3910</v>
      </c>
      <c r="G436" s="9">
        <v>1000</v>
      </c>
      <c r="H436" s="10">
        <v>2020</v>
      </c>
      <c r="I436" s="10">
        <v>2020</v>
      </c>
      <c r="J436" s="11" t="s">
        <v>11</v>
      </c>
      <c r="K436" s="12">
        <v>1000</v>
      </c>
      <c r="L436" s="12">
        <v>1</v>
      </c>
      <c r="M436" s="33" t="str">
        <f>IF(_xlfn.XLOOKUP(C436,Raw_Data_OS_23!$C$7:$C$4518,Raw_Data_OS_23!$G$7:$G$4518,"Paid/ Closed")="Paid/ Closed","Paid/ Closed", "Still_Outstanding")</f>
        <v>Still_Outstanding</v>
      </c>
      <c r="N436" s="33">
        <f>IF(_xlfn.XLOOKUP(C436,Raw_Data_Paid_23!$C$4:$C$2114,Raw_Data_Paid_23!$C$4:$C$2114,1)= 1,1,0)</f>
        <v>1</v>
      </c>
      <c r="O436" t="str">
        <f>IF(M436=$W$7,IF(AND(N436,_xlfn.XLOOKUP(C436,Raw_Data_OS_23!$C$7:$C$4518,Raw_Data_OS_23!$G$7:$G$4518,0)=G436),"A",IF(_xlfn.XLOOKUP(C436,Raw_Data_Paid_23!$C$4:$C$2114,Raw_Data_Paid_23!$C$4:$C$2114,"B1")="B1","B1","B2")),IF(_xlfn.XLOOKUP(C436,Raw_Data_Paid_23!$C$4:$C$2114,Raw_Data_Paid_23!$C$4:$C$2114,"C1")="C1","C1","C2"))</f>
        <v>B1</v>
      </c>
      <c r="P436" t="str">
        <f t="shared" si="56"/>
        <v>2020B1Motor Private</v>
      </c>
    </row>
    <row r="437" spans="3:16" x14ac:dyDescent="0.35">
      <c r="C437" s="6" t="s">
        <v>806</v>
      </c>
      <c r="D437" s="7" t="s">
        <v>4092</v>
      </c>
      <c r="E437" s="7" t="s">
        <v>4092</v>
      </c>
      <c r="F437" s="8" t="s">
        <v>3910</v>
      </c>
      <c r="G437" s="9">
        <v>40000</v>
      </c>
      <c r="H437" s="10">
        <v>2020</v>
      </c>
      <c r="I437" s="10">
        <v>2020</v>
      </c>
      <c r="J437" s="11" t="s">
        <v>11</v>
      </c>
      <c r="K437" s="12">
        <v>40000</v>
      </c>
      <c r="L437" s="12">
        <v>1</v>
      </c>
      <c r="M437" s="33" t="str">
        <f>IF(_xlfn.XLOOKUP(C437,Raw_Data_OS_23!$C$7:$C$4518,Raw_Data_OS_23!$G$7:$G$4518,"Paid/ Closed")="Paid/ Closed","Paid/ Closed", "Still_Outstanding")</f>
        <v>Still_Outstanding</v>
      </c>
      <c r="N437" s="33">
        <f>IF(_xlfn.XLOOKUP(C437,Raw_Data_Paid_23!$C$4:$C$2114,Raw_Data_Paid_23!$C$4:$C$2114,1)= 1,1,0)</f>
        <v>1</v>
      </c>
      <c r="O437" t="str">
        <f>IF(M437=$W$7,IF(AND(N437,_xlfn.XLOOKUP(C437,Raw_Data_OS_23!$C$7:$C$4518,Raw_Data_OS_23!$G$7:$G$4518,0)=G437),"A",IF(_xlfn.XLOOKUP(C437,Raw_Data_Paid_23!$C$4:$C$2114,Raw_Data_Paid_23!$C$4:$C$2114,"B1")="B1","B1","B2")),IF(_xlfn.XLOOKUP(C437,Raw_Data_Paid_23!$C$4:$C$2114,Raw_Data_Paid_23!$C$4:$C$2114,"C1")="C1","C1","C2"))</f>
        <v>B1</v>
      </c>
      <c r="P437" t="str">
        <f t="shared" si="56"/>
        <v>2020B1Motor Private</v>
      </c>
    </row>
    <row r="438" spans="3:16" x14ac:dyDescent="0.35">
      <c r="C438" s="6" t="s">
        <v>183</v>
      </c>
      <c r="D438" s="7" t="s">
        <v>4093</v>
      </c>
      <c r="E438" s="7" t="s">
        <v>4093</v>
      </c>
      <c r="F438" s="8" t="s">
        <v>3910</v>
      </c>
      <c r="G438" s="9">
        <v>3438</v>
      </c>
      <c r="H438" s="10">
        <v>2020</v>
      </c>
      <c r="I438" s="10">
        <v>2020</v>
      </c>
      <c r="J438" s="11" t="s">
        <v>11</v>
      </c>
      <c r="K438" s="12">
        <v>3438</v>
      </c>
      <c r="L438" s="12">
        <v>1</v>
      </c>
      <c r="M438" s="33" t="str">
        <f>IF(_xlfn.XLOOKUP(C438,Raw_Data_OS_23!$C$7:$C$4518,Raw_Data_OS_23!$G$7:$G$4518,"Paid/ Closed")="Paid/ Closed","Paid/ Closed", "Still_Outstanding")</f>
        <v>Still_Outstanding</v>
      </c>
      <c r="N438" s="33">
        <f>IF(_xlfn.XLOOKUP(C438,Raw_Data_Paid_23!$C$4:$C$2114,Raw_Data_Paid_23!$C$4:$C$2114,1)= 1,1,0)</f>
        <v>1</v>
      </c>
      <c r="O438" t="str">
        <f>IF(M438=$W$7,IF(AND(N438,_xlfn.XLOOKUP(C438,Raw_Data_OS_23!$C$7:$C$4518,Raw_Data_OS_23!$G$7:$G$4518,0)=G438),"A",IF(_xlfn.XLOOKUP(C438,Raw_Data_Paid_23!$C$4:$C$2114,Raw_Data_Paid_23!$C$4:$C$2114,"B1")="B1","B1","B2")),IF(_xlfn.XLOOKUP(C438,Raw_Data_Paid_23!$C$4:$C$2114,Raw_Data_Paid_23!$C$4:$C$2114,"C1")="C1","C1","C2"))</f>
        <v>B1</v>
      </c>
      <c r="P438" t="str">
        <f t="shared" si="56"/>
        <v>2020B1Motor Private</v>
      </c>
    </row>
    <row r="439" spans="3:16" x14ac:dyDescent="0.35">
      <c r="C439" s="6" t="s">
        <v>807</v>
      </c>
      <c r="D439" s="7" t="s">
        <v>4094</v>
      </c>
      <c r="E439" s="7" t="s">
        <v>4094</v>
      </c>
      <c r="F439" s="8" t="s">
        <v>3910</v>
      </c>
      <c r="G439" s="9">
        <v>110000</v>
      </c>
      <c r="H439" s="10">
        <v>2020</v>
      </c>
      <c r="I439" s="10">
        <v>2020</v>
      </c>
      <c r="J439" s="11" t="s">
        <v>11</v>
      </c>
      <c r="K439" s="12">
        <v>110000</v>
      </c>
      <c r="L439" s="12">
        <v>1</v>
      </c>
      <c r="M439" s="33" t="str">
        <f>IF(_xlfn.XLOOKUP(C439,Raw_Data_OS_23!$C$7:$C$4518,Raw_Data_OS_23!$G$7:$G$4518,"Paid/ Closed")="Paid/ Closed","Paid/ Closed", "Still_Outstanding")</f>
        <v>Still_Outstanding</v>
      </c>
      <c r="N439" s="33">
        <f>IF(_xlfn.XLOOKUP(C439,Raw_Data_Paid_23!$C$4:$C$2114,Raw_Data_Paid_23!$C$4:$C$2114,1)= 1,1,0)</f>
        <v>1</v>
      </c>
      <c r="O439" t="str">
        <f>IF(M439=$W$7,IF(AND(N439,_xlfn.XLOOKUP(C439,Raw_Data_OS_23!$C$7:$C$4518,Raw_Data_OS_23!$G$7:$G$4518,0)=G439),"A",IF(_xlfn.XLOOKUP(C439,Raw_Data_Paid_23!$C$4:$C$2114,Raw_Data_Paid_23!$C$4:$C$2114,"B1")="B1","B1","B2")),IF(_xlfn.XLOOKUP(C439,Raw_Data_Paid_23!$C$4:$C$2114,Raw_Data_Paid_23!$C$4:$C$2114,"C1")="C1","C1","C2"))</f>
        <v>A</v>
      </c>
      <c r="P439" t="str">
        <f t="shared" si="56"/>
        <v>2020AMotor Private</v>
      </c>
    </row>
    <row r="440" spans="3:16" x14ac:dyDescent="0.35">
      <c r="C440" s="6" t="s">
        <v>808</v>
      </c>
      <c r="D440" s="7" t="s">
        <v>4091</v>
      </c>
      <c r="E440" s="7" t="s">
        <v>4091</v>
      </c>
      <c r="F440" s="8" t="s">
        <v>4199</v>
      </c>
      <c r="G440" s="9">
        <v>533208.02</v>
      </c>
      <c r="H440" s="10">
        <v>2020</v>
      </c>
      <c r="I440" s="10">
        <v>2020</v>
      </c>
      <c r="J440" s="11" t="s">
        <v>11</v>
      </c>
      <c r="K440" s="12">
        <v>283208.02</v>
      </c>
      <c r="L440" s="12">
        <v>1</v>
      </c>
      <c r="M440" s="33" t="str">
        <f>IF(_xlfn.XLOOKUP(C440,Raw_Data_OS_23!$C$7:$C$4518,Raw_Data_OS_23!$G$7:$G$4518,"Paid/ Closed")="Paid/ Closed","Paid/ Closed", "Still_Outstanding")</f>
        <v>Still_Outstanding</v>
      </c>
      <c r="N440" s="33">
        <f>IF(_xlfn.XLOOKUP(C440,Raw_Data_Paid_23!$C$4:$C$2114,Raw_Data_Paid_23!$C$4:$C$2114,1)= 1,1,0)</f>
        <v>1</v>
      </c>
      <c r="O440" t="str">
        <f>IF(M440=$W$7,IF(AND(N440,_xlfn.XLOOKUP(C440,Raw_Data_OS_23!$C$7:$C$4518,Raw_Data_OS_23!$G$7:$G$4518,0)=G440),"A",IF(_xlfn.XLOOKUP(C440,Raw_Data_Paid_23!$C$4:$C$2114,Raw_Data_Paid_23!$C$4:$C$2114,"B1")="B1","B1","B2")),IF(_xlfn.XLOOKUP(C440,Raw_Data_Paid_23!$C$4:$C$2114,Raw_Data_Paid_23!$C$4:$C$2114,"C1")="C1","C1","C2"))</f>
        <v>B1</v>
      </c>
      <c r="P440" t="str">
        <f t="shared" si="56"/>
        <v>2020B1Theft</v>
      </c>
    </row>
    <row r="441" spans="3:16" x14ac:dyDescent="0.35">
      <c r="C441" s="6" t="s">
        <v>809</v>
      </c>
      <c r="D441" s="7" t="s">
        <v>4278</v>
      </c>
      <c r="E441" s="7" t="s">
        <v>4278</v>
      </c>
      <c r="F441" s="8" t="s">
        <v>4238</v>
      </c>
      <c r="G441" s="9">
        <v>6000</v>
      </c>
      <c r="H441" s="10">
        <v>2020</v>
      </c>
      <c r="I441" s="10">
        <v>2020</v>
      </c>
      <c r="J441" s="11" t="s">
        <v>11</v>
      </c>
      <c r="K441" s="12">
        <v>6000</v>
      </c>
      <c r="L441" s="12">
        <v>1</v>
      </c>
      <c r="M441" s="33" t="str">
        <f>IF(_xlfn.XLOOKUP(C441,Raw_Data_OS_23!$C$7:$C$4518,Raw_Data_OS_23!$G$7:$G$4518,"Paid/ Closed")="Paid/ Closed","Paid/ Closed", "Still_Outstanding")</f>
        <v>Paid/ Closed</v>
      </c>
      <c r="N441" s="33">
        <f>IF(_xlfn.XLOOKUP(C441,Raw_Data_Paid_23!$C$4:$C$2114,Raw_Data_Paid_23!$C$4:$C$2114,1)= 1,1,0)</f>
        <v>1</v>
      </c>
      <c r="O441" t="str">
        <f>IF(M441=$W$7,IF(AND(N441,_xlfn.XLOOKUP(C441,Raw_Data_OS_23!$C$7:$C$4518,Raw_Data_OS_23!$G$7:$G$4518,0)=G441),"A",IF(_xlfn.XLOOKUP(C441,Raw_Data_Paid_23!$C$4:$C$2114,Raw_Data_Paid_23!$C$4:$C$2114,"B1")="B1","B1","B2")),IF(_xlfn.XLOOKUP(C441,Raw_Data_Paid_23!$C$4:$C$2114,Raw_Data_Paid_23!$C$4:$C$2114,"C1")="C1","C1","C2"))</f>
        <v>C1</v>
      </c>
      <c r="P441" t="str">
        <f t="shared" si="56"/>
        <v>2020C1Fire Domestic</v>
      </c>
    </row>
    <row r="442" spans="3:16" x14ac:dyDescent="0.35">
      <c r="C442" s="6" t="s">
        <v>810</v>
      </c>
      <c r="D442" s="7" t="s">
        <v>4278</v>
      </c>
      <c r="E442" s="7" t="s">
        <v>4278</v>
      </c>
      <c r="F442" s="8" t="s">
        <v>3910</v>
      </c>
      <c r="G442" s="9">
        <v>148000</v>
      </c>
      <c r="H442" s="10">
        <v>2020</v>
      </c>
      <c r="I442" s="10">
        <v>2020</v>
      </c>
      <c r="J442" s="11" t="s">
        <v>11</v>
      </c>
      <c r="K442" s="12">
        <v>148000</v>
      </c>
      <c r="L442" s="12">
        <v>1</v>
      </c>
      <c r="M442" s="33" t="str">
        <f>IF(_xlfn.XLOOKUP(C442,Raw_Data_OS_23!$C$7:$C$4518,Raw_Data_OS_23!$G$7:$G$4518,"Paid/ Closed")="Paid/ Closed","Paid/ Closed", "Still_Outstanding")</f>
        <v>Still_Outstanding</v>
      </c>
      <c r="N442" s="33">
        <f>IF(_xlfn.XLOOKUP(C442,Raw_Data_Paid_23!$C$4:$C$2114,Raw_Data_Paid_23!$C$4:$C$2114,1)= 1,1,0)</f>
        <v>1</v>
      </c>
      <c r="O442" t="str">
        <f>IF(M442=$W$7,IF(AND(N442,_xlfn.XLOOKUP(C442,Raw_Data_OS_23!$C$7:$C$4518,Raw_Data_OS_23!$G$7:$G$4518,0)=G442),"A",IF(_xlfn.XLOOKUP(C442,Raw_Data_Paid_23!$C$4:$C$2114,Raw_Data_Paid_23!$C$4:$C$2114,"B1")="B1","B1","B2")),IF(_xlfn.XLOOKUP(C442,Raw_Data_Paid_23!$C$4:$C$2114,Raw_Data_Paid_23!$C$4:$C$2114,"C1")="C1","C1","C2"))</f>
        <v>B1</v>
      </c>
      <c r="P442" t="str">
        <f t="shared" si="56"/>
        <v>2020B1Motor Private</v>
      </c>
    </row>
    <row r="443" spans="3:16" x14ac:dyDescent="0.35">
      <c r="C443" s="6" t="s">
        <v>184</v>
      </c>
      <c r="D443" s="7" t="s">
        <v>4150</v>
      </c>
      <c r="E443" s="7" t="s">
        <v>4150</v>
      </c>
      <c r="F443" s="8" t="s">
        <v>3910</v>
      </c>
      <c r="G443" s="9">
        <v>8670</v>
      </c>
      <c r="H443" s="10">
        <v>2020</v>
      </c>
      <c r="I443" s="10">
        <v>2020</v>
      </c>
      <c r="J443" s="11" t="s">
        <v>11</v>
      </c>
      <c r="K443" s="12">
        <v>8670</v>
      </c>
      <c r="L443" s="12">
        <v>1</v>
      </c>
      <c r="M443" s="33" t="str">
        <f>IF(_xlfn.XLOOKUP(C443,Raw_Data_OS_23!$C$7:$C$4518,Raw_Data_OS_23!$G$7:$G$4518,"Paid/ Closed")="Paid/ Closed","Paid/ Closed", "Still_Outstanding")</f>
        <v>Still_Outstanding</v>
      </c>
      <c r="N443" s="33">
        <f>IF(_xlfn.XLOOKUP(C443,Raw_Data_Paid_23!$C$4:$C$2114,Raw_Data_Paid_23!$C$4:$C$2114,1)= 1,1,0)</f>
        <v>1</v>
      </c>
      <c r="O443" t="str">
        <f>IF(M443=$W$7,IF(AND(N443,_xlfn.XLOOKUP(C443,Raw_Data_OS_23!$C$7:$C$4518,Raw_Data_OS_23!$G$7:$G$4518,0)=G443),"A",IF(_xlfn.XLOOKUP(C443,Raw_Data_Paid_23!$C$4:$C$2114,Raw_Data_Paid_23!$C$4:$C$2114,"B1")="B1","B1","B2")),IF(_xlfn.XLOOKUP(C443,Raw_Data_Paid_23!$C$4:$C$2114,Raw_Data_Paid_23!$C$4:$C$2114,"C1")="C1","C1","C2"))</f>
        <v>B1</v>
      </c>
      <c r="P443" t="str">
        <f t="shared" si="56"/>
        <v>2020B1Motor Private</v>
      </c>
    </row>
    <row r="444" spans="3:16" x14ac:dyDescent="0.35">
      <c r="C444" s="6" t="s">
        <v>185</v>
      </c>
      <c r="D444" s="7" t="s">
        <v>4279</v>
      </c>
      <c r="E444" s="7" t="s">
        <v>4279</v>
      </c>
      <c r="F444" s="8" t="s">
        <v>3910</v>
      </c>
      <c r="G444" s="9">
        <v>152</v>
      </c>
      <c r="H444" s="10">
        <v>2020</v>
      </c>
      <c r="I444" s="10">
        <v>2020</v>
      </c>
      <c r="J444" s="11" t="s">
        <v>11</v>
      </c>
      <c r="K444" s="12">
        <v>152</v>
      </c>
      <c r="L444" s="12">
        <v>1</v>
      </c>
      <c r="M444" s="33" t="str">
        <f>IF(_xlfn.XLOOKUP(C444,Raw_Data_OS_23!$C$7:$C$4518,Raw_Data_OS_23!$G$7:$G$4518,"Paid/ Closed")="Paid/ Closed","Paid/ Closed", "Still_Outstanding")</f>
        <v>Still_Outstanding</v>
      </c>
      <c r="N444" s="33">
        <f>IF(_xlfn.XLOOKUP(C444,Raw_Data_Paid_23!$C$4:$C$2114,Raw_Data_Paid_23!$C$4:$C$2114,1)= 1,1,0)</f>
        <v>1</v>
      </c>
      <c r="O444" t="str">
        <f>IF(M444=$W$7,IF(AND(N444,_xlfn.XLOOKUP(C444,Raw_Data_OS_23!$C$7:$C$4518,Raw_Data_OS_23!$G$7:$G$4518,0)=G444),"A",IF(_xlfn.XLOOKUP(C444,Raw_Data_Paid_23!$C$4:$C$2114,Raw_Data_Paid_23!$C$4:$C$2114,"B1")="B1","B1","B2")),IF(_xlfn.XLOOKUP(C444,Raw_Data_Paid_23!$C$4:$C$2114,Raw_Data_Paid_23!$C$4:$C$2114,"C1")="C1","C1","C2"))</f>
        <v>B1</v>
      </c>
      <c r="P444" t="str">
        <f t="shared" si="56"/>
        <v>2020B1Motor Private</v>
      </c>
    </row>
    <row r="445" spans="3:16" x14ac:dyDescent="0.35">
      <c r="C445" s="6" t="s">
        <v>186</v>
      </c>
      <c r="D445" s="7" t="s">
        <v>3940</v>
      </c>
      <c r="E445" s="7" t="s">
        <v>3940</v>
      </c>
      <c r="F445" s="8" t="s">
        <v>3908</v>
      </c>
      <c r="G445" s="9">
        <v>13008</v>
      </c>
      <c r="H445" s="10">
        <v>2020</v>
      </c>
      <c r="I445" s="10">
        <v>2020</v>
      </c>
      <c r="J445" s="11" t="s">
        <v>11</v>
      </c>
      <c r="K445" s="12">
        <v>13008</v>
      </c>
      <c r="L445" s="12">
        <v>1</v>
      </c>
      <c r="M445" s="33" t="str">
        <f>IF(_xlfn.XLOOKUP(C445,Raw_Data_OS_23!$C$7:$C$4518,Raw_Data_OS_23!$G$7:$G$4518,"Paid/ Closed")="Paid/ Closed","Paid/ Closed", "Still_Outstanding")</f>
        <v>Still_Outstanding</v>
      </c>
      <c r="N445" s="33">
        <f>IF(_xlfn.XLOOKUP(C445,Raw_Data_Paid_23!$C$4:$C$2114,Raw_Data_Paid_23!$C$4:$C$2114,1)= 1,1,0)</f>
        <v>1</v>
      </c>
      <c r="O445" t="str">
        <f>IF(M445=$W$7,IF(AND(N445,_xlfn.XLOOKUP(C445,Raw_Data_OS_23!$C$7:$C$4518,Raw_Data_OS_23!$G$7:$G$4518,0)=G445),"A",IF(_xlfn.XLOOKUP(C445,Raw_Data_Paid_23!$C$4:$C$2114,Raw_Data_Paid_23!$C$4:$C$2114,"B1")="B1","B1","B2")),IF(_xlfn.XLOOKUP(C445,Raw_Data_Paid_23!$C$4:$C$2114,Raw_Data_Paid_23!$C$4:$C$2114,"C1")="C1","C1","C2"))</f>
        <v>B1</v>
      </c>
      <c r="P445" t="str">
        <f t="shared" si="56"/>
        <v>2020B1Motor Commercial</v>
      </c>
    </row>
    <row r="446" spans="3:16" x14ac:dyDescent="0.35">
      <c r="C446" s="6" t="s">
        <v>187</v>
      </c>
      <c r="D446" s="7" t="s">
        <v>4280</v>
      </c>
      <c r="E446" s="7" t="s">
        <v>4280</v>
      </c>
      <c r="F446" s="8" t="s">
        <v>3910</v>
      </c>
      <c r="G446" s="9">
        <v>1788</v>
      </c>
      <c r="H446" s="10">
        <v>2020</v>
      </c>
      <c r="I446" s="10">
        <v>2020</v>
      </c>
      <c r="J446" s="11" t="s">
        <v>11</v>
      </c>
      <c r="K446" s="12">
        <v>1788</v>
      </c>
      <c r="L446" s="12">
        <v>1</v>
      </c>
      <c r="M446" s="33" t="str">
        <f>IF(_xlfn.XLOOKUP(C446,Raw_Data_OS_23!$C$7:$C$4518,Raw_Data_OS_23!$G$7:$G$4518,"Paid/ Closed")="Paid/ Closed","Paid/ Closed", "Still_Outstanding")</f>
        <v>Still_Outstanding</v>
      </c>
      <c r="N446" s="33">
        <f>IF(_xlfn.XLOOKUP(C446,Raw_Data_Paid_23!$C$4:$C$2114,Raw_Data_Paid_23!$C$4:$C$2114,1)= 1,1,0)</f>
        <v>1</v>
      </c>
      <c r="O446" t="str">
        <f>IF(M446=$W$7,IF(AND(N446,_xlfn.XLOOKUP(C446,Raw_Data_OS_23!$C$7:$C$4518,Raw_Data_OS_23!$G$7:$G$4518,0)=G446),"A",IF(_xlfn.XLOOKUP(C446,Raw_Data_Paid_23!$C$4:$C$2114,Raw_Data_Paid_23!$C$4:$C$2114,"B1")="B1","B1","B2")),IF(_xlfn.XLOOKUP(C446,Raw_Data_Paid_23!$C$4:$C$2114,Raw_Data_Paid_23!$C$4:$C$2114,"C1")="C1","C1","C2"))</f>
        <v>B1</v>
      </c>
      <c r="P446" t="str">
        <f t="shared" si="56"/>
        <v>2020B1Motor Private</v>
      </c>
    </row>
    <row r="447" spans="3:16" x14ac:dyDescent="0.35">
      <c r="C447" s="6" t="s">
        <v>188</v>
      </c>
      <c r="D447" s="7" t="s">
        <v>4015</v>
      </c>
      <c r="E447" s="7" t="s">
        <v>4015</v>
      </c>
      <c r="F447" s="8" t="s">
        <v>3908</v>
      </c>
      <c r="G447" s="9">
        <v>2688</v>
      </c>
      <c r="H447" s="10">
        <v>2020</v>
      </c>
      <c r="I447" s="10">
        <v>2020</v>
      </c>
      <c r="J447" s="11" t="s">
        <v>11</v>
      </c>
      <c r="K447" s="12">
        <v>2688</v>
      </c>
      <c r="L447" s="12">
        <v>1</v>
      </c>
      <c r="M447" s="33" t="str">
        <f>IF(_xlfn.XLOOKUP(C447,Raw_Data_OS_23!$C$7:$C$4518,Raw_Data_OS_23!$G$7:$G$4518,"Paid/ Closed")="Paid/ Closed","Paid/ Closed", "Still_Outstanding")</f>
        <v>Still_Outstanding</v>
      </c>
      <c r="N447" s="33">
        <f>IF(_xlfn.XLOOKUP(C447,Raw_Data_Paid_23!$C$4:$C$2114,Raw_Data_Paid_23!$C$4:$C$2114,1)= 1,1,0)</f>
        <v>1</v>
      </c>
      <c r="O447" t="str">
        <f>IF(M447=$W$7,IF(AND(N447,_xlfn.XLOOKUP(C447,Raw_Data_OS_23!$C$7:$C$4518,Raw_Data_OS_23!$G$7:$G$4518,0)=G447),"A",IF(_xlfn.XLOOKUP(C447,Raw_Data_Paid_23!$C$4:$C$2114,Raw_Data_Paid_23!$C$4:$C$2114,"B1")="B1","B1","B2")),IF(_xlfn.XLOOKUP(C447,Raw_Data_Paid_23!$C$4:$C$2114,Raw_Data_Paid_23!$C$4:$C$2114,"C1")="C1","C1","C2"))</f>
        <v>B1</v>
      </c>
      <c r="P447" t="str">
        <f t="shared" si="56"/>
        <v>2020B1Motor Commercial</v>
      </c>
    </row>
    <row r="448" spans="3:16" x14ac:dyDescent="0.35">
      <c r="C448" s="6" t="s">
        <v>189</v>
      </c>
      <c r="D448" s="7" t="s">
        <v>4088</v>
      </c>
      <c r="E448" s="7" t="s">
        <v>4088</v>
      </c>
      <c r="F448" s="8" t="s">
        <v>3908</v>
      </c>
      <c r="G448" s="9">
        <v>39020</v>
      </c>
      <c r="H448" s="10">
        <v>2020</v>
      </c>
      <c r="I448" s="10">
        <v>2020</v>
      </c>
      <c r="J448" s="11" t="s">
        <v>35</v>
      </c>
      <c r="K448" s="12">
        <v>39020</v>
      </c>
      <c r="L448" s="12">
        <v>1</v>
      </c>
      <c r="M448" s="33" t="str">
        <f>IF(_xlfn.XLOOKUP(C448,Raw_Data_OS_23!$C$7:$C$4518,Raw_Data_OS_23!$G$7:$G$4518,"Paid/ Closed")="Paid/ Closed","Paid/ Closed", "Still_Outstanding")</f>
        <v>Still_Outstanding</v>
      </c>
      <c r="N448" s="33">
        <f>IF(_xlfn.XLOOKUP(C448,Raw_Data_Paid_23!$C$4:$C$2114,Raw_Data_Paid_23!$C$4:$C$2114,1)= 1,1,0)</f>
        <v>1</v>
      </c>
      <c r="O448" t="str">
        <f>IF(M448=$W$7,IF(AND(N448,_xlfn.XLOOKUP(C448,Raw_Data_OS_23!$C$7:$C$4518,Raw_Data_OS_23!$G$7:$G$4518,0)=G448),"A",IF(_xlfn.XLOOKUP(C448,Raw_Data_Paid_23!$C$4:$C$2114,Raw_Data_Paid_23!$C$4:$C$2114,"B1")="B1","B1","B2")),IF(_xlfn.XLOOKUP(C448,Raw_Data_Paid_23!$C$4:$C$2114,Raw_Data_Paid_23!$C$4:$C$2114,"C1")="C1","C1","C2"))</f>
        <v>B1</v>
      </c>
      <c r="P448" t="str">
        <f t="shared" si="56"/>
        <v>2020B1Motor Commercial</v>
      </c>
    </row>
    <row r="449" spans="3:16" x14ac:dyDescent="0.35">
      <c r="C449" s="6" t="s">
        <v>3872</v>
      </c>
      <c r="D449" s="7" t="s">
        <v>4063</v>
      </c>
      <c r="E449" s="7" t="s">
        <v>4063</v>
      </c>
      <c r="F449" s="8" t="s">
        <v>3910</v>
      </c>
      <c r="G449" s="9">
        <v>0</v>
      </c>
      <c r="H449" s="10">
        <v>2020</v>
      </c>
      <c r="I449" s="10">
        <v>2020</v>
      </c>
      <c r="J449" s="11" t="s">
        <v>33</v>
      </c>
      <c r="K449" s="12">
        <v>6270</v>
      </c>
      <c r="L449" s="12">
        <v>1</v>
      </c>
      <c r="M449" s="33" t="str">
        <f>IF(_xlfn.XLOOKUP(C449,Raw_Data_OS_23!$C$7:$C$4518,Raw_Data_OS_23!$G$7:$G$4518,"Paid/ Closed")="Paid/ Closed","Paid/ Closed", "Still_Outstanding")</f>
        <v>Still_Outstanding</v>
      </c>
      <c r="N449" s="33">
        <f>IF(_xlfn.XLOOKUP(C449,Raw_Data_Paid_23!$C$4:$C$2114,Raw_Data_Paid_23!$C$4:$C$2114,1)= 1,1,0)</f>
        <v>1</v>
      </c>
      <c r="O449" t="str">
        <f>IF(M449=$W$7,IF(AND(N449,_xlfn.XLOOKUP(C449,Raw_Data_OS_23!$C$7:$C$4518,Raw_Data_OS_23!$G$7:$G$4518,0)=G449),"A",IF(_xlfn.XLOOKUP(C449,Raw_Data_Paid_23!$C$4:$C$2114,Raw_Data_Paid_23!$C$4:$C$2114,"B1")="B1","B1","B2")),IF(_xlfn.XLOOKUP(C449,Raw_Data_Paid_23!$C$4:$C$2114,Raw_Data_Paid_23!$C$4:$C$2114,"C1")="C1","C1","C2"))</f>
        <v>A</v>
      </c>
      <c r="P449" t="str">
        <f t="shared" si="56"/>
        <v>2020AMotor Private</v>
      </c>
    </row>
    <row r="450" spans="3:16" x14ac:dyDescent="0.35">
      <c r="C450" s="6" t="s">
        <v>811</v>
      </c>
      <c r="D450" s="7" t="s">
        <v>4096</v>
      </c>
      <c r="E450" s="7" t="s">
        <v>4096</v>
      </c>
      <c r="F450" s="8" t="s">
        <v>3908</v>
      </c>
      <c r="G450" s="9">
        <v>10000</v>
      </c>
      <c r="H450" s="10">
        <v>2020</v>
      </c>
      <c r="I450" s="10">
        <v>2020</v>
      </c>
      <c r="J450" s="11" t="s">
        <v>11</v>
      </c>
      <c r="K450" s="12">
        <v>10000</v>
      </c>
      <c r="L450" s="12">
        <v>1</v>
      </c>
      <c r="M450" s="33" t="str">
        <f>IF(_xlfn.XLOOKUP(C450,Raw_Data_OS_23!$C$7:$C$4518,Raw_Data_OS_23!$G$7:$G$4518,"Paid/ Closed")="Paid/ Closed","Paid/ Closed", "Still_Outstanding")</f>
        <v>Still_Outstanding</v>
      </c>
      <c r="N450" s="33">
        <f>IF(_xlfn.XLOOKUP(C450,Raw_Data_Paid_23!$C$4:$C$2114,Raw_Data_Paid_23!$C$4:$C$2114,1)= 1,1,0)</f>
        <v>1</v>
      </c>
      <c r="O450" t="str">
        <f>IF(M450=$W$7,IF(AND(N450,_xlfn.XLOOKUP(C450,Raw_Data_OS_23!$C$7:$C$4518,Raw_Data_OS_23!$G$7:$G$4518,0)=G450),"A",IF(_xlfn.XLOOKUP(C450,Raw_Data_Paid_23!$C$4:$C$2114,Raw_Data_Paid_23!$C$4:$C$2114,"B1")="B1","B1","B2")),IF(_xlfn.XLOOKUP(C450,Raw_Data_Paid_23!$C$4:$C$2114,Raw_Data_Paid_23!$C$4:$C$2114,"C1")="C1","C1","C2"))</f>
        <v>B1</v>
      </c>
      <c r="P450" t="str">
        <f t="shared" si="56"/>
        <v>2020B1Motor Commercial</v>
      </c>
    </row>
    <row r="451" spans="3:16" x14ac:dyDescent="0.35">
      <c r="C451" s="6" t="s">
        <v>190</v>
      </c>
      <c r="D451" s="7" t="s">
        <v>4098</v>
      </c>
      <c r="E451" s="7" t="s">
        <v>4098</v>
      </c>
      <c r="F451" s="8" t="s">
        <v>3910</v>
      </c>
      <c r="G451" s="9">
        <v>9922</v>
      </c>
      <c r="H451" s="10">
        <v>2020</v>
      </c>
      <c r="I451" s="10">
        <v>2020</v>
      </c>
      <c r="J451" s="11" t="s">
        <v>11</v>
      </c>
      <c r="K451" s="12">
        <v>9922</v>
      </c>
      <c r="L451" s="12">
        <v>1</v>
      </c>
      <c r="M451" s="33" t="str">
        <f>IF(_xlfn.XLOOKUP(C451,Raw_Data_OS_23!$C$7:$C$4518,Raw_Data_OS_23!$G$7:$G$4518,"Paid/ Closed")="Paid/ Closed","Paid/ Closed", "Still_Outstanding")</f>
        <v>Still_Outstanding</v>
      </c>
      <c r="N451" s="33">
        <f>IF(_xlfn.XLOOKUP(C451,Raw_Data_Paid_23!$C$4:$C$2114,Raw_Data_Paid_23!$C$4:$C$2114,1)= 1,1,0)</f>
        <v>1</v>
      </c>
      <c r="O451" t="str">
        <f>IF(M451=$W$7,IF(AND(N451,_xlfn.XLOOKUP(C451,Raw_Data_OS_23!$C$7:$C$4518,Raw_Data_OS_23!$G$7:$G$4518,0)=G451),"A",IF(_xlfn.XLOOKUP(C451,Raw_Data_Paid_23!$C$4:$C$2114,Raw_Data_Paid_23!$C$4:$C$2114,"B1")="B1","B1","B2")),IF(_xlfn.XLOOKUP(C451,Raw_Data_Paid_23!$C$4:$C$2114,Raw_Data_Paid_23!$C$4:$C$2114,"C1")="C1","C1","C2"))</f>
        <v>B1</v>
      </c>
      <c r="P451" t="str">
        <f t="shared" si="56"/>
        <v>2020B1Motor Private</v>
      </c>
    </row>
    <row r="452" spans="3:16" x14ac:dyDescent="0.35">
      <c r="C452" s="6" t="s">
        <v>191</v>
      </c>
      <c r="D452" s="7" t="s">
        <v>3906</v>
      </c>
      <c r="E452" s="7" t="s">
        <v>3906</v>
      </c>
      <c r="F452" s="8" t="s">
        <v>3910</v>
      </c>
      <c r="G452" s="9">
        <v>23958</v>
      </c>
      <c r="H452" s="10">
        <v>2020</v>
      </c>
      <c r="I452" s="10">
        <v>2020</v>
      </c>
      <c r="J452" s="11" t="s">
        <v>11</v>
      </c>
      <c r="K452" s="12">
        <v>23958</v>
      </c>
      <c r="L452" s="12">
        <v>1</v>
      </c>
      <c r="M452" s="33" t="str">
        <f>IF(_xlfn.XLOOKUP(C452,Raw_Data_OS_23!$C$7:$C$4518,Raw_Data_OS_23!$G$7:$G$4518,"Paid/ Closed")="Paid/ Closed","Paid/ Closed", "Still_Outstanding")</f>
        <v>Still_Outstanding</v>
      </c>
      <c r="N452" s="33">
        <f>IF(_xlfn.XLOOKUP(C452,Raw_Data_Paid_23!$C$4:$C$2114,Raw_Data_Paid_23!$C$4:$C$2114,1)= 1,1,0)</f>
        <v>1</v>
      </c>
      <c r="O452" t="str">
        <f>IF(M452=$W$7,IF(AND(N452,_xlfn.XLOOKUP(C452,Raw_Data_OS_23!$C$7:$C$4518,Raw_Data_OS_23!$G$7:$G$4518,0)=G452),"A",IF(_xlfn.XLOOKUP(C452,Raw_Data_Paid_23!$C$4:$C$2114,Raw_Data_Paid_23!$C$4:$C$2114,"B1")="B1","B1","B2")),IF(_xlfn.XLOOKUP(C452,Raw_Data_Paid_23!$C$4:$C$2114,Raw_Data_Paid_23!$C$4:$C$2114,"C1")="C1","C1","C2"))</f>
        <v>B1</v>
      </c>
      <c r="P452" t="str">
        <f t="shared" si="56"/>
        <v>2020B1Motor Private</v>
      </c>
    </row>
    <row r="453" spans="3:16" x14ac:dyDescent="0.35">
      <c r="C453" s="6" t="s">
        <v>813</v>
      </c>
      <c r="D453" s="7" t="s">
        <v>4281</v>
      </c>
      <c r="E453" s="7" t="s">
        <v>4281</v>
      </c>
      <c r="F453" s="8" t="s">
        <v>3910</v>
      </c>
      <c r="G453" s="9">
        <v>6300</v>
      </c>
      <c r="H453" s="10">
        <v>2020</v>
      </c>
      <c r="I453" s="10">
        <v>2020</v>
      </c>
      <c r="J453" s="11" t="s">
        <v>33</v>
      </c>
      <c r="K453" s="12">
        <v>6300</v>
      </c>
      <c r="L453" s="12">
        <v>1</v>
      </c>
      <c r="M453" s="33" t="str">
        <f>IF(_xlfn.XLOOKUP(C453,Raw_Data_OS_23!$C$7:$C$4518,Raw_Data_OS_23!$G$7:$G$4518,"Paid/ Closed")="Paid/ Closed","Paid/ Closed", "Still_Outstanding")</f>
        <v>Still_Outstanding</v>
      </c>
      <c r="N453" s="33">
        <f>IF(_xlfn.XLOOKUP(C453,Raw_Data_Paid_23!$C$4:$C$2114,Raw_Data_Paid_23!$C$4:$C$2114,1)= 1,1,0)</f>
        <v>1</v>
      </c>
      <c r="O453" t="str">
        <f>IF(M453=$W$7,IF(AND(N453,_xlfn.XLOOKUP(C453,Raw_Data_OS_23!$C$7:$C$4518,Raw_Data_OS_23!$G$7:$G$4518,0)=G453),"A",IF(_xlfn.XLOOKUP(C453,Raw_Data_Paid_23!$C$4:$C$2114,Raw_Data_Paid_23!$C$4:$C$2114,"B1")="B1","B1","B2")),IF(_xlfn.XLOOKUP(C453,Raw_Data_Paid_23!$C$4:$C$2114,Raw_Data_Paid_23!$C$4:$C$2114,"C1")="C1","C1","C2"))</f>
        <v>B1</v>
      </c>
      <c r="P453" t="str">
        <f t="shared" si="56"/>
        <v>2020B1Motor Private</v>
      </c>
    </row>
    <row r="454" spans="3:16" x14ac:dyDescent="0.35">
      <c r="C454" s="6" t="s">
        <v>203</v>
      </c>
      <c r="D454" s="7" t="s">
        <v>4121</v>
      </c>
      <c r="E454" s="7" t="s">
        <v>4121</v>
      </c>
      <c r="F454" s="8" t="s">
        <v>3910</v>
      </c>
      <c r="G454" s="9">
        <v>11450</v>
      </c>
      <c r="H454" s="10">
        <v>2020</v>
      </c>
      <c r="I454" s="10">
        <v>2020</v>
      </c>
      <c r="J454" s="11" t="s">
        <v>33</v>
      </c>
      <c r="K454" s="12">
        <v>11450</v>
      </c>
      <c r="L454" s="12">
        <v>1</v>
      </c>
      <c r="M454" s="33" t="str">
        <f>IF(_xlfn.XLOOKUP(C454,Raw_Data_OS_23!$C$7:$C$4518,Raw_Data_OS_23!$G$7:$G$4518,"Paid/ Closed")="Paid/ Closed","Paid/ Closed", "Still_Outstanding")</f>
        <v>Still_Outstanding</v>
      </c>
      <c r="N454" s="33">
        <f>IF(_xlfn.XLOOKUP(C454,Raw_Data_Paid_23!$C$4:$C$2114,Raw_Data_Paid_23!$C$4:$C$2114,1)= 1,1,0)</f>
        <v>1</v>
      </c>
      <c r="O454" t="str">
        <f>IF(M454=$W$7,IF(AND(N454,_xlfn.XLOOKUP(C454,Raw_Data_OS_23!$C$7:$C$4518,Raw_Data_OS_23!$G$7:$G$4518,0)=G454),"A",IF(_xlfn.XLOOKUP(C454,Raw_Data_Paid_23!$C$4:$C$2114,Raw_Data_Paid_23!$C$4:$C$2114,"B1")="B1","B1","B2")),IF(_xlfn.XLOOKUP(C454,Raw_Data_Paid_23!$C$4:$C$2114,Raw_Data_Paid_23!$C$4:$C$2114,"C1")="C1","C1","C2"))</f>
        <v>B1</v>
      </c>
      <c r="P454" t="str">
        <f t="shared" ref="P454:P517" si="57">H454&amp;O454&amp;F454</f>
        <v>2020B1Motor Private</v>
      </c>
    </row>
    <row r="455" spans="3:16" x14ac:dyDescent="0.35">
      <c r="C455" s="6" t="s">
        <v>824</v>
      </c>
      <c r="D455" s="7" t="s">
        <v>4139</v>
      </c>
      <c r="E455" s="7" t="s">
        <v>4139</v>
      </c>
      <c r="F455" s="8" t="s">
        <v>3910</v>
      </c>
      <c r="G455" s="9">
        <v>550000</v>
      </c>
      <c r="H455" s="10">
        <v>2020</v>
      </c>
      <c r="I455" s="10">
        <v>2020</v>
      </c>
      <c r="J455" s="11" t="s">
        <v>33</v>
      </c>
      <c r="K455" s="12">
        <v>550000</v>
      </c>
      <c r="L455" s="12">
        <v>1</v>
      </c>
      <c r="M455" s="33" t="str">
        <f>IF(_xlfn.XLOOKUP(C455,Raw_Data_OS_23!$C$7:$C$4518,Raw_Data_OS_23!$G$7:$G$4518,"Paid/ Closed")="Paid/ Closed","Paid/ Closed", "Still_Outstanding")</f>
        <v>Still_Outstanding</v>
      </c>
      <c r="N455" s="33">
        <f>IF(_xlfn.XLOOKUP(C455,Raw_Data_Paid_23!$C$4:$C$2114,Raw_Data_Paid_23!$C$4:$C$2114,1)= 1,1,0)</f>
        <v>0</v>
      </c>
      <c r="O455" t="str">
        <f>IF(M455=$W$7,IF(AND(N455,_xlfn.XLOOKUP(C455,Raw_Data_OS_23!$C$7:$C$4518,Raw_Data_OS_23!$G$7:$G$4518,0)=G455),"A",IF(_xlfn.XLOOKUP(C455,Raw_Data_Paid_23!$C$4:$C$2114,Raw_Data_Paid_23!$C$4:$C$2114,"B1")="B1","B1","B2")),IF(_xlfn.XLOOKUP(C455,Raw_Data_Paid_23!$C$4:$C$2114,Raw_Data_Paid_23!$C$4:$C$2114,"C1")="C1","C1","C2"))</f>
        <v>B2</v>
      </c>
      <c r="P455" t="str">
        <f t="shared" si="57"/>
        <v>2020B2Motor Private</v>
      </c>
    </row>
    <row r="456" spans="3:16" x14ac:dyDescent="0.35">
      <c r="C456" s="6" t="s">
        <v>827</v>
      </c>
      <c r="D456" s="7" t="s">
        <v>4282</v>
      </c>
      <c r="E456" s="7" t="s">
        <v>4282</v>
      </c>
      <c r="F456" s="8" t="s">
        <v>3910</v>
      </c>
      <c r="G456" s="9">
        <v>110000</v>
      </c>
      <c r="H456" s="10">
        <v>2020</v>
      </c>
      <c r="I456" s="10">
        <v>2020</v>
      </c>
      <c r="J456" s="11" t="s">
        <v>33</v>
      </c>
      <c r="K456" s="12">
        <v>110000</v>
      </c>
      <c r="L456" s="12">
        <v>1</v>
      </c>
      <c r="M456" s="33" t="str">
        <f>IF(_xlfn.XLOOKUP(C456,Raw_Data_OS_23!$C$7:$C$4518,Raw_Data_OS_23!$G$7:$G$4518,"Paid/ Closed")="Paid/ Closed","Paid/ Closed", "Still_Outstanding")</f>
        <v>Still_Outstanding</v>
      </c>
      <c r="N456" s="33">
        <f>IF(_xlfn.XLOOKUP(C456,Raw_Data_Paid_23!$C$4:$C$2114,Raw_Data_Paid_23!$C$4:$C$2114,1)= 1,1,0)</f>
        <v>0</v>
      </c>
      <c r="O456" t="str">
        <f>IF(M456=$W$7,IF(AND(N456,_xlfn.XLOOKUP(C456,Raw_Data_OS_23!$C$7:$C$4518,Raw_Data_OS_23!$G$7:$G$4518,0)=G456),"A",IF(_xlfn.XLOOKUP(C456,Raw_Data_Paid_23!$C$4:$C$2114,Raw_Data_Paid_23!$C$4:$C$2114,"B1")="B1","B1","B2")),IF(_xlfn.XLOOKUP(C456,Raw_Data_Paid_23!$C$4:$C$2114,Raw_Data_Paid_23!$C$4:$C$2114,"C1")="C1","C1","C2"))</f>
        <v>B2</v>
      </c>
      <c r="P456" t="str">
        <f t="shared" si="57"/>
        <v>2020B2Motor Private</v>
      </c>
    </row>
    <row r="457" spans="3:16" x14ac:dyDescent="0.35">
      <c r="C457" s="6" t="s">
        <v>828</v>
      </c>
      <c r="D457" s="7" t="s">
        <v>4283</v>
      </c>
      <c r="E457" s="7" t="s">
        <v>4283</v>
      </c>
      <c r="F457" s="8" t="s">
        <v>3910</v>
      </c>
      <c r="G457" s="9">
        <v>5000</v>
      </c>
      <c r="H457" s="10">
        <v>2020</v>
      </c>
      <c r="I457" s="10">
        <v>2020</v>
      </c>
      <c r="J457" s="11" t="s">
        <v>33</v>
      </c>
      <c r="K457" s="12">
        <v>5000</v>
      </c>
      <c r="L457" s="12">
        <v>1</v>
      </c>
      <c r="M457" s="33" t="str">
        <f>IF(_xlfn.XLOOKUP(C457,Raw_Data_OS_23!$C$7:$C$4518,Raw_Data_OS_23!$G$7:$G$4518,"Paid/ Closed")="Paid/ Closed","Paid/ Closed", "Still_Outstanding")</f>
        <v>Still_Outstanding</v>
      </c>
      <c r="N457" s="33">
        <f>IF(_xlfn.XLOOKUP(C457,Raw_Data_Paid_23!$C$4:$C$2114,Raw_Data_Paid_23!$C$4:$C$2114,1)= 1,1,0)</f>
        <v>1</v>
      </c>
      <c r="O457" t="str">
        <f>IF(M457=$W$7,IF(AND(N457,_xlfn.XLOOKUP(C457,Raw_Data_OS_23!$C$7:$C$4518,Raw_Data_OS_23!$G$7:$G$4518,0)=G457),"A",IF(_xlfn.XLOOKUP(C457,Raw_Data_Paid_23!$C$4:$C$2114,Raw_Data_Paid_23!$C$4:$C$2114,"B1")="B1","B1","B2")),IF(_xlfn.XLOOKUP(C457,Raw_Data_Paid_23!$C$4:$C$2114,Raw_Data_Paid_23!$C$4:$C$2114,"C1")="C1","C1","C2"))</f>
        <v>B1</v>
      </c>
      <c r="P457" t="str">
        <f t="shared" si="57"/>
        <v>2020B1Motor Private</v>
      </c>
    </row>
    <row r="458" spans="3:16" x14ac:dyDescent="0.35">
      <c r="C458" s="6" t="s">
        <v>829</v>
      </c>
      <c r="D458" s="7" t="s">
        <v>4187</v>
      </c>
      <c r="E458" s="7" t="s">
        <v>4187</v>
      </c>
      <c r="F458" s="8" t="s">
        <v>3908</v>
      </c>
      <c r="G458" s="9">
        <v>3730</v>
      </c>
      <c r="H458" s="10">
        <v>2020</v>
      </c>
      <c r="I458" s="10">
        <v>2020</v>
      </c>
      <c r="J458" s="11" t="s">
        <v>33</v>
      </c>
      <c r="K458" s="12">
        <v>3730</v>
      </c>
      <c r="L458" s="12">
        <v>1</v>
      </c>
      <c r="M458" s="33" t="str">
        <f>IF(_xlfn.XLOOKUP(C458,Raw_Data_OS_23!$C$7:$C$4518,Raw_Data_OS_23!$G$7:$G$4518,"Paid/ Closed")="Paid/ Closed","Paid/ Closed", "Still_Outstanding")</f>
        <v>Still_Outstanding</v>
      </c>
      <c r="N458" s="33">
        <f>IF(_xlfn.XLOOKUP(C458,Raw_Data_Paid_23!$C$4:$C$2114,Raw_Data_Paid_23!$C$4:$C$2114,1)= 1,1,0)</f>
        <v>1</v>
      </c>
      <c r="O458" t="str">
        <f>IF(M458=$W$7,IF(AND(N458,_xlfn.XLOOKUP(C458,Raw_Data_OS_23!$C$7:$C$4518,Raw_Data_OS_23!$G$7:$G$4518,0)=G458),"A",IF(_xlfn.XLOOKUP(C458,Raw_Data_Paid_23!$C$4:$C$2114,Raw_Data_Paid_23!$C$4:$C$2114,"B1")="B1","B1","B2")),IF(_xlfn.XLOOKUP(C458,Raw_Data_Paid_23!$C$4:$C$2114,Raw_Data_Paid_23!$C$4:$C$2114,"C1")="C1","C1","C2"))</f>
        <v>B1</v>
      </c>
      <c r="P458" t="str">
        <f t="shared" si="57"/>
        <v>2020B1Motor Commercial</v>
      </c>
    </row>
    <row r="459" spans="3:16" x14ac:dyDescent="0.35">
      <c r="C459" s="6" t="s">
        <v>830</v>
      </c>
      <c r="D459" s="7" t="s">
        <v>4231</v>
      </c>
      <c r="E459" s="7" t="s">
        <v>4231</v>
      </c>
      <c r="F459" s="8" t="s">
        <v>3910</v>
      </c>
      <c r="G459" s="9">
        <v>216600</v>
      </c>
      <c r="H459" s="10">
        <v>2019</v>
      </c>
      <c r="I459" s="10">
        <v>2019</v>
      </c>
      <c r="J459" s="11" t="s">
        <v>25</v>
      </c>
      <c r="K459" s="12">
        <v>216600</v>
      </c>
      <c r="L459" s="12">
        <v>1</v>
      </c>
      <c r="M459" s="33" t="str">
        <f>IF(_xlfn.XLOOKUP(C459,Raw_Data_OS_23!$C$7:$C$4518,Raw_Data_OS_23!$G$7:$G$4518,"Paid/ Closed")="Paid/ Closed","Paid/ Closed", "Still_Outstanding")</f>
        <v>Paid/ Closed</v>
      </c>
      <c r="N459" s="33">
        <f>IF(_xlfn.XLOOKUP(C459,Raw_Data_Paid_23!$C$4:$C$2114,Raw_Data_Paid_23!$C$4:$C$2114,1)= 1,1,0)</f>
        <v>1</v>
      </c>
      <c r="O459" t="str">
        <f>IF(M459=$W$7,IF(AND(N459,_xlfn.XLOOKUP(C459,Raw_Data_OS_23!$C$7:$C$4518,Raw_Data_OS_23!$G$7:$G$4518,0)=G459),"A",IF(_xlfn.XLOOKUP(C459,Raw_Data_Paid_23!$C$4:$C$2114,Raw_Data_Paid_23!$C$4:$C$2114,"B1")="B1","B1","B2")),IF(_xlfn.XLOOKUP(C459,Raw_Data_Paid_23!$C$4:$C$2114,Raw_Data_Paid_23!$C$4:$C$2114,"C1")="C1","C1","C2"))</f>
        <v>C1</v>
      </c>
      <c r="P459" t="str">
        <f t="shared" si="57"/>
        <v>2019C1Motor Private</v>
      </c>
    </row>
    <row r="460" spans="3:16" x14ac:dyDescent="0.35">
      <c r="C460" s="6" t="s">
        <v>216</v>
      </c>
      <c r="D460" s="7" t="s">
        <v>4121</v>
      </c>
      <c r="E460" s="7" t="s">
        <v>4121</v>
      </c>
      <c r="F460" s="8" t="s">
        <v>3908</v>
      </c>
      <c r="G460" s="9">
        <v>11410</v>
      </c>
      <c r="H460" s="10">
        <v>2020</v>
      </c>
      <c r="I460" s="10">
        <v>2020</v>
      </c>
      <c r="J460" s="11" t="s">
        <v>33</v>
      </c>
      <c r="K460" s="12">
        <v>11410</v>
      </c>
      <c r="L460" s="12">
        <v>1</v>
      </c>
      <c r="M460" s="33" t="str">
        <f>IF(_xlfn.XLOOKUP(C460,Raw_Data_OS_23!$C$7:$C$4518,Raw_Data_OS_23!$G$7:$G$4518,"Paid/ Closed")="Paid/ Closed","Paid/ Closed", "Still_Outstanding")</f>
        <v>Still_Outstanding</v>
      </c>
      <c r="N460" s="33">
        <f>IF(_xlfn.XLOOKUP(C460,Raw_Data_Paid_23!$C$4:$C$2114,Raw_Data_Paid_23!$C$4:$C$2114,1)= 1,1,0)</f>
        <v>1</v>
      </c>
      <c r="O460" t="str">
        <f>IF(M460=$W$7,IF(AND(N460,_xlfn.XLOOKUP(C460,Raw_Data_OS_23!$C$7:$C$4518,Raw_Data_OS_23!$G$7:$G$4518,0)=G460),"A",IF(_xlfn.XLOOKUP(C460,Raw_Data_Paid_23!$C$4:$C$2114,Raw_Data_Paid_23!$C$4:$C$2114,"B1")="B1","B1","B2")),IF(_xlfn.XLOOKUP(C460,Raw_Data_Paid_23!$C$4:$C$2114,Raw_Data_Paid_23!$C$4:$C$2114,"C1")="C1","C1","C2"))</f>
        <v>B1</v>
      </c>
      <c r="P460" t="str">
        <f t="shared" si="57"/>
        <v>2020B1Motor Commercial</v>
      </c>
    </row>
    <row r="461" spans="3:16" x14ac:dyDescent="0.35">
      <c r="C461" s="6" t="s">
        <v>831</v>
      </c>
      <c r="D461" s="7" t="s">
        <v>4284</v>
      </c>
      <c r="E461" s="7" t="s">
        <v>4284</v>
      </c>
      <c r="F461" s="8" t="s">
        <v>3908</v>
      </c>
      <c r="G461" s="9">
        <v>130</v>
      </c>
      <c r="H461" s="10">
        <v>2020</v>
      </c>
      <c r="I461" s="10">
        <v>2020</v>
      </c>
      <c r="J461" s="11" t="s">
        <v>33</v>
      </c>
      <c r="K461" s="12">
        <v>130</v>
      </c>
      <c r="L461" s="12">
        <v>1</v>
      </c>
      <c r="M461" s="33" t="str">
        <f>IF(_xlfn.XLOOKUP(C461,Raw_Data_OS_23!$C$7:$C$4518,Raw_Data_OS_23!$G$7:$G$4518,"Paid/ Closed")="Paid/ Closed","Paid/ Closed", "Still_Outstanding")</f>
        <v>Still_Outstanding</v>
      </c>
      <c r="N461" s="33">
        <f>IF(_xlfn.XLOOKUP(C461,Raw_Data_Paid_23!$C$4:$C$2114,Raw_Data_Paid_23!$C$4:$C$2114,1)= 1,1,0)</f>
        <v>1</v>
      </c>
      <c r="O461" t="str">
        <f>IF(M461=$W$7,IF(AND(N461,_xlfn.XLOOKUP(C461,Raw_Data_OS_23!$C$7:$C$4518,Raw_Data_OS_23!$G$7:$G$4518,0)=G461),"A",IF(_xlfn.XLOOKUP(C461,Raw_Data_Paid_23!$C$4:$C$2114,Raw_Data_Paid_23!$C$4:$C$2114,"B1")="B1","B1","B2")),IF(_xlfn.XLOOKUP(C461,Raw_Data_Paid_23!$C$4:$C$2114,Raw_Data_Paid_23!$C$4:$C$2114,"C1")="C1","C1","C2"))</f>
        <v>B1</v>
      </c>
      <c r="P461" t="str">
        <f t="shared" si="57"/>
        <v>2020B1Motor Commercial</v>
      </c>
    </row>
    <row r="462" spans="3:16" x14ac:dyDescent="0.35">
      <c r="C462" s="6" t="s">
        <v>832</v>
      </c>
      <c r="D462" s="7" t="s">
        <v>4281</v>
      </c>
      <c r="E462" s="7" t="s">
        <v>4281</v>
      </c>
      <c r="F462" s="8" t="s">
        <v>3908</v>
      </c>
      <c r="G462" s="9">
        <v>50000</v>
      </c>
      <c r="H462" s="10">
        <v>2020</v>
      </c>
      <c r="I462" s="10">
        <v>2020</v>
      </c>
      <c r="J462" s="11" t="s">
        <v>33</v>
      </c>
      <c r="K462" s="12">
        <v>50000</v>
      </c>
      <c r="L462" s="12">
        <v>1</v>
      </c>
      <c r="M462" s="33" t="str">
        <f>IF(_xlfn.XLOOKUP(C462,Raw_Data_OS_23!$C$7:$C$4518,Raw_Data_OS_23!$G$7:$G$4518,"Paid/ Closed")="Paid/ Closed","Paid/ Closed", "Still_Outstanding")</f>
        <v>Still_Outstanding</v>
      </c>
      <c r="N462" s="33">
        <f>IF(_xlfn.XLOOKUP(C462,Raw_Data_Paid_23!$C$4:$C$2114,Raw_Data_Paid_23!$C$4:$C$2114,1)= 1,1,0)</f>
        <v>1</v>
      </c>
      <c r="O462" t="str">
        <f>IF(M462=$W$7,IF(AND(N462,_xlfn.XLOOKUP(C462,Raw_Data_OS_23!$C$7:$C$4518,Raw_Data_OS_23!$G$7:$G$4518,0)=G462),"A",IF(_xlfn.XLOOKUP(C462,Raw_Data_Paid_23!$C$4:$C$2114,Raw_Data_Paid_23!$C$4:$C$2114,"B1")="B1","B1","B2")),IF(_xlfn.XLOOKUP(C462,Raw_Data_Paid_23!$C$4:$C$2114,Raw_Data_Paid_23!$C$4:$C$2114,"C1")="C1","C1","C2"))</f>
        <v>B1</v>
      </c>
      <c r="P462" t="str">
        <f t="shared" si="57"/>
        <v>2020B1Motor Commercial</v>
      </c>
    </row>
    <row r="463" spans="3:16" x14ac:dyDescent="0.35">
      <c r="C463" s="6" t="s">
        <v>217</v>
      </c>
      <c r="D463" s="7" t="s">
        <v>4281</v>
      </c>
      <c r="E463" s="7" t="s">
        <v>4281</v>
      </c>
      <c r="F463" s="8" t="s">
        <v>3910</v>
      </c>
      <c r="G463" s="9">
        <v>50</v>
      </c>
      <c r="H463" s="10">
        <v>2020</v>
      </c>
      <c r="I463" s="10">
        <v>2020</v>
      </c>
      <c r="J463" s="11" t="s">
        <v>33</v>
      </c>
      <c r="K463" s="12">
        <v>50</v>
      </c>
      <c r="L463" s="12">
        <v>1</v>
      </c>
      <c r="M463" s="33" t="str">
        <f>IF(_xlfn.XLOOKUP(C463,Raw_Data_OS_23!$C$7:$C$4518,Raw_Data_OS_23!$G$7:$G$4518,"Paid/ Closed")="Paid/ Closed","Paid/ Closed", "Still_Outstanding")</f>
        <v>Still_Outstanding</v>
      </c>
      <c r="N463" s="33">
        <f>IF(_xlfn.XLOOKUP(C463,Raw_Data_Paid_23!$C$4:$C$2114,Raw_Data_Paid_23!$C$4:$C$2114,1)= 1,1,0)</f>
        <v>1</v>
      </c>
      <c r="O463" t="str">
        <f>IF(M463=$W$7,IF(AND(N463,_xlfn.XLOOKUP(C463,Raw_Data_OS_23!$C$7:$C$4518,Raw_Data_OS_23!$G$7:$G$4518,0)=G463),"A",IF(_xlfn.XLOOKUP(C463,Raw_Data_Paid_23!$C$4:$C$2114,Raw_Data_Paid_23!$C$4:$C$2114,"B1")="B1","B1","B2")),IF(_xlfn.XLOOKUP(C463,Raw_Data_Paid_23!$C$4:$C$2114,Raw_Data_Paid_23!$C$4:$C$2114,"C1")="C1","C1","C2"))</f>
        <v>B1</v>
      </c>
      <c r="P463" t="str">
        <f t="shared" si="57"/>
        <v>2020B1Motor Private</v>
      </c>
    </row>
    <row r="464" spans="3:16" x14ac:dyDescent="0.35">
      <c r="C464" s="6" t="s">
        <v>833</v>
      </c>
      <c r="D464" s="7" t="s">
        <v>3989</v>
      </c>
      <c r="E464" s="7" t="s">
        <v>3989</v>
      </c>
      <c r="F464" s="8" t="s">
        <v>3908</v>
      </c>
      <c r="G464" s="9">
        <v>15000</v>
      </c>
      <c r="H464" s="10">
        <v>2020</v>
      </c>
      <c r="I464" s="10">
        <v>2020</v>
      </c>
      <c r="J464" s="11" t="s">
        <v>33</v>
      </c>
      <c r="K464" s="12">
        <v>15000</v>
      </c>
      <c r="L464" s="12">
        <v>1</v>
      </c>
      <c r="M464" s="33" t="str">
        <f>IF(_xlfn.XLOOKUP(C464,Raw_Data_OS_23!$C$7:$C$4518,Raw_Data_OS_23!$G$7:$G$4518,"Paid/ Closed")="Paid/ Closed","Paid/ Closed", "Still_Outstanding")</f>
        <v>Still_Outstanding</v>
      </c>
      <c r="N464" s="33">
        <f>IF(_xlfn.XLOOKUP(C464,Raw_Data_Paid_23!$C$4:$C$2114,Raw_Data_Paid_23!$C$4:$C$2114,1)= 1,1,0)</f>
        <v>1</v>
      </c>
      <c r="O464" t="str">
        <f>IF(M464=$W$7,IF(AND(N464,_xlfn.XLOOKUP(C464,Raw_Data_OS_23!$C$7:$C$4518,Raw_Data_OS_23!$G$7:$G$4518,0)=G464),"A",IF(_xlfn.XLOOKUP(C464,Raw_Data_Paid_23!$C$4:$C$2114,Raw_Data_Paid_23!$C$4:$C$2114,"B1")="B1","B1","B2")),IF(_xlfn.XLOOKUP(C464,Raw_Data_Paid_23!$C$4:$C$2114,Raw_Data_Paid_23!$C$4:$C$2114,"C1")="C1","C1","C2"))</f>
        <v>B1</v>
      </c>
      <c r="P464" t="str">
        <f t="shared" si="57"/>
        <v>2020B1Motor Commercial</v>
      </c>
    </row>
    <row r="465" spans="3:16" x14ac:dyDescent="0.35">
      <c r="C465" s="6" t="s">
        <v>218</v>
      </c>
      <c r="D465" s="7" t="s">
        <v>4285</v>
      </c>
      <c r="E465" s="7" t="s">
        <v>4285</v>
      </c>
      <c r="F465" s="8" t="s">
        <v>3908</v>
      </c>
      <c r="G465" s="9">
        <v>1106667.6470999999</v>
      </c>
      <c r="H465" s="10">
        <v>2020</v>
      </c>
      <c r="I465" s="10">
        <v>2020</v>
      </c>
      <c r="J465" s="11" t="s">
        <v>33</v>
      </c>
      <c r="K465" s="12">
        <v>1106667.6470999999</v>
      </c>
      <c r="L465" s="12">
        <v>1</v>
      </c>
      <c r="M465" s="33" t="str">
        <f>IF(_xlfn.XLOOKUP(C465,Raw_Data_OS_23!$C$7:$C$4518,Raw_Data_OS_23!$G$7:$G$4518,"Paid/ Closed")="Paid/ Closed","Paid/ Closed", "Still_Outstanding")</f>
        <v>Still_Outstanding</v>
      </c>
      <c r="N465" s="33">
        <f>IF(_xlfn.XLOOKUP(C465,Raw_Data_Paid_23!$C$4:$C$2114,Raw_Data_Paid_23!$C$4:$C$2114,1)= 1,1,0)</f>
        <v>0</v>
      </c>
      <c r="O465" t="str">
        <f>IF(M465=$W$7,IF(AND(N465,_xlfn.XLOOKUP(C465,Raw_Data_OS_23!$C$7:$C$4518,Raw_Data_OS_23!$G$7:$G$4518,0)=G465),"A",IF(_xlfn.XLOOKUP(C465,Raw_Data_Paid_23!$C$4:$C$2114,Raw_Data_Paid_23!$C$4:$C$2114,"B1")="B1","B1","B2")),IF(_xlfn.XLOOKUP(C465,Raw_Data_Paid_23!$C$4:$C$2114,Raw_Data_Paid_23!$C$4:$C$2114,"C1")="C1","C1","C2"))</f>
        <v>B2</v>
      </c>
      <c r="P465" t="str">
        <f t="shared" si="57"/>
        <v>2020B2Motor Commercial</v>
      </c>
    </row>
    <row r="466" spans="3:16" x14ac:dyDescent="0.35">
      <c r="C466" s="6" t="s">
        <v>834</v>
      </c>
      <c r="D466" s="7" t="s">
        <v>4286</v>
      </c>
      <c r="E466" s="7" t="s">
        <v>4286</v>
      </c>
      <c r="F466" s="8" t="s">
        <v>3908</v>
      </c>
      <c r="G466" s="9">
        <v>650</v>
      </c>
      <c r="H466" s="10">
        <v>2020</v>
      </c>
      <c r="I466" s="10">
        <v>2020</v>
      </c>
      <c r="J466" s="11" t="s">
        <v>33</v>
      </c>
      <c r="K466" s="12">
        <v>650</v>
      </c>
      <c r="L466" s="12">
        <v>1</v>
      </c>
      <c r="M466" s="33" t="str">
        <f>IF(_xlfn.XLOOKUP(C466,Raw_Data_OS_23!$C$7:$C$4518,Raw_Data_OS_23!$G$7:$G$4518,"Paid/ Closed")="Paid/ Closed","Paid/ Closed", "Still_Outstanding")</f>
        <v>Still_Outstanding</v>
      </c>
      <c r="N466" s="33">
        <f>IF(_xlfn.XLOOKUP(C466,Raw_Data_Paid_23!$C$4:$C$2114,Raw_Data_Paid_23!$C$4:$C$2114,1)= 1,1,0)</f>
        <v>1</v>
      </c>
      <c r="O466" t="str">
        <f>IF(M466=$W$7,IF(AND(N466,_xlfn.XLOOKUP(C466,Raw_Data_OS_23!$C$7:$C$4518,Raw_Data_OS_23!$G$7:$G$4518,0)=G466),"A",IF(_xlfn.XLOOKUP(C466,Raw_Data_Paid_23!$C$4:$C$2114,Raw_Data_Paid_23!$C$4:$C$2114,"B1")="B1","B1","B2")),IF(_xlfn.XLOOKUP(C466,Raw_Data_Paid_23!$C$4:$C$2114,Raw_Data_Paid_23!$C$4:$C$2114,"C1")="C1","C1","C2"))</f>
        <v>B1</v>
      </c>
      <c r="P466" t="str">
        <f t="shared" si="57"/>
        <v>2020B1Motor Commercial</v>
      </c>
    </row>
    <row r="467" spans="3:16" x14ac:dyDescent="0.35">
      <c r="C467" s="6" t="s">
        <v>835</v>
      </c>
      <c r="D467" s="7" t="s">
        <v>4281</v>
      </c>
      <c r="E467" s="7" t="s">
        <v>4281</v>
      </c>
      <c r="F467" s="8" t="s">
        <v>3908</v>
      </c>
      <c r="G467" s="9">
        <v>50</v>
      </c>
      <c r="H467" s="10">
        <v>2020</v>
      </c>
      <c r="I467" s="10">
        <v>2020</v>
      </c>
      <c r="J467" s="11" t="s">
        <v>33</v>
      </c>
      <c r="K467" s="12">
        <v>50</v>
      </c>
      <c r="L467" s="12">
        <v>1</v>
      </c>
      <c r="M467" s="33" t="str">
        <f>IF(_xlfn.XLOOKUP(C467,Raw_Data_OS_23!$C$7:$C$4518,Raw_Data_OS_23!$G$7:$G$4518,"Paid/ Closed")="Paid/ Closed","Paid/ Closed", "Still_Outstanding")</f>
        <v>Still_Outstanding</v>
      </c>
      <c r="N467" s="33">
        <f>IF(_xlfn.XLOOKUP(C467,Raw_Data_Paid_23!$C$4:$C$2114,Raw_Data_Paid_23!$C$4:$C$2114,1)= 1,1,0)</f>
        <v>1</v>
      </c>
      <c r="O467" t="str">
        <f>IF(M467=$W$7,IF(AND(N467,_xlfn.XLOOKUP(C467,Raw_Data_OS_23!$C$7:$C$4518,Raw_Data_OS_23!$G$7:$G$4518,0)=G467),"A",IF(_xlfn.XLOOKUP(C467,Raw_Data_Paid_23!$C$4:$C$2114,Raw_Data_Paid_23!$C$4:$C$2114,"B1")="B1","B1","B2")),IF(_xlfn.XLOOKUP(C467,Raw_Data_Paid_23!$C$4:$C$2114,Raw_Data_Paid_23!$C$4:$C$2114,"C1")="C1","C1","C2"))</f>
        <v>B1</v>
      </c>
      <c r="P467" t="str">
        <f t="shared" si="57"/>
        <v>2020B1Motor Commercial</v>
      </c>
    </row>
    <row r="468" spans="3:16" x14ac:dyDescent="0.35">
      <c r="C468" s="6" t="s">
        <v>836</v>
      </c>
      <c r="D468" s="7" t="s">
        <v>4270</v>
      </c>
      <c r="E468" s="7" t="s">
        <v>4270</v>
      </c>
      <c r="F468" s="8" t="s">
        <v>3908</v>
      </c>
      <c r="G468" s="9">
        <v>50</v>
      </c>
      <c r="H468" s="10">
        <v>2020</v>
      </c>
      <c r="I468" s="10">
        <v>2020</v>
      </c>
      <c r="J468" s="11" t="s">
        <v>33</v>
      </c>
      <c r="K468" s="12">
        <v>50</v>
      </c>
      <c r="L468" s="12">
        <v>1</v>
      </c>
      <c r="M468" s="33" t="str">
        <f>IF(_xlfn.XLOOKUP(C468,Raw_Data_OS_23!$C$7:$C$4518,Raw_Data_OS_23!$G$7:$G$4518,"Paid/ Closed")="Paid/ Closed","Paid/ Closed", "Still_Outstanding")</f>
        <v>Still_Outstanding</v>
      </c>
      <c r="N468" s="33">
        <f>IF(_xlfn.XLOOKUP(C468,Raw_Data_Paid_23!$C$4:$C$2114,Raw_Data_Paid_23!$C$4:$C$2114,1)= 1,1,0)</f>
        <v>1</v>
      </c>
      <c r="O468" t="str">
        <f>IF(M468=$W$7,IF(AND(N468,_xlfn.XLOOKUP(C468,Raw_Data_OS_23!$C$7:$C$4518,Raw_Data_OS_23!$G$7:$G$4518,0)=G468),"A",IF(_xlfn.XLOOKUP(C468,Raw_Data_Paid_23!$C$4:$C$2114,Raw_Data_Paid_23!$C$4:$C$2114,"B1")="B1","B1","B2")),IF(_xlfn.XLOOKUP(C468,Raw_Data_Paid_23!$C$4:$C$2114,Raw_Data_Paid_23!$C$4:$C$2114,"C1")="C1","C1","C2"))</f>
        <v>B1</v>
      </c>
      <c r="P468" t="str">
        <f t="shared" si="57"/>
        <v>2020B1Motor Commercial</v>
      </c>
    </row>
    <row r="469" spans="3:16" x14ac:dyDescent="0.35">
      <c r="C469" s="6" t="s">
        <v>837</v>
      </c>
      <c r="D469" s="7" t="s">
        <v>4286</v>
      </c>
      <c r="E469" s="7" t="s">
        <v>4286</v>
      </c>
      <c r="F469" s="8" t="s">
        <v>3910</v>
      </c>
      <c r="G469" s="9">
        <v>5194</v>
      </c>
      <c r="H469" s="10">
        <v>2020</v>
      </c>
      <c r="I469" s="10">
        <v>2020</v>
      </c>
      <c r="J469" s="11" t="s">
        <v>33</v>
      </c>
      <c r="K469" s="12">
        <v>5194</v>
      </c>
      <c r="L469" s="12">
        <v>1</v>
      </c>
      <c r="M469" s="33" t="str">
        <f>IF(_xlfn.XLOOKUP(C469,Raw_Data_OS_23!$C$7:$C$4518,Raw_Data_OS_23!$G$7:$G$4518,"Paid/ Closed")="Paid/ Closed","Paid/ Closed", "Still_Outstanding")</f>
        <v>Still_Outstanding</v>
      </c>
      <c r="N469" s="33">
        <f>IF(_xlfn.XLOOKUP(C469,Raw_Data_Paid_23!$C$4:$C$2114,Raw_Data_Paid_23!$C$4:$C$2114,1)= 1,1,0)</f>
        <v>1</v>
      </c>
      <c r="O469" t="str">
        <f>IF(M469=$W$7,IF(AND(N469,_xlfn.XLOOKUP(C469,Raw_Data_OS_23!$C$7:$C$4518,Raw_Data_OS_23!$G$7:$G$4518,0)=G469),"A",IF(_xlfn.XLOOKUP(C469,Raw_Data_Paid_23!$C$4:$C$2114,Raw_Data_Paid_23!$C$4:$C$2114,"B1")="B1","B1","B2")),IF(_xlfn.XLOOKUP(C469,Raw_Data_Paid_23!$C$4:$C$2114,Raw_Data_Paid_23!$C$4:$C$2114,"C1")="C1","C1","C2"))</f>
        <v>B1</v>
      </c>
      <c r="P469" t="str">
        <f t="shared" si="57"/>
        <v>2020B1Motor Private</v>
      </c>
    </row>
    <row r="470" spans="3:16" x14ac:dyDescent="0.35">
      <c r="C470" s="6" t="s">
        <v>838</v>
      </c>
      <c r="D470" s="7" t="s">
        <v>4045</v>
      </c>
      <c r="E470" s="7" t="s">
        <v>4045</v>
      </c>
      <c r="F470" s="8" t="s">
        <v>3908</v>
      </c>
      <c r="G470" s="9">
        <v>5000</v>
      </c>
      <c r="H470" s="10">
        <v>2019</v>
      </c>
      <c r="I470" s="10">
        <v>2019</v>
      </c>
      <c r="J470" s="11" t="s">
        <v>25</v>
      </c>
      <c r="K470" s="12">
        <v>5000</v>
      </c>
      <c r="L470" s="12">
        <v>1</v>
      </c>
      <c r="M470" s="33" t="str">
        <f>IF(_xlfn.XLOOKUP(C470,Raw_Data_OS_23!$C$7:$C$4518,Raw_Data_OS_23!$G$7:$G$4518,"Paid/ Closed")="Paid/ Closed","Paid/ Closed", "Still_Outstanding")</f>
        <v>Still_Outstanding</v>
      </c>
      <c r="N470" s="33">
        <f>IF(_xlfn.XLOOKUP(C470,Raw_Data_Paid_23!$C$4:$C$2114,Raw_Data_Paid_23!$C$4:$C$2114,1)= 1,1,0)</f>
        <v>0</v>
      </c>
      <c r="O470" t="str">
        <f>IF(M470=$W$7,IF(AND(N470,_xlfn.XLOOKUP(C470,Raw_Data_OS_23!$C$7:$C$4518,Raw_Data_OS_23!$G$7:$G$4518,0)=G470),"A",IF(_xlfn.XLOOKUP(C470,Raw_Data_Paid_23!$C$4:$C$2114,Raw_Data_Paid_23!$C$4:$C$2114,"B1")="B1","B1","B2")),IF(_xlfn.XLOOKUP(C470,Raw_Data_Paid_23!$C$4:$C$2114,Raw_Data_Paid_23!$C$4:$C$2114,"C1")="C1","C1","C2"))</f>
        <v>B2</v>
      </c>
      <c r="P470" t="str">
        <f t="shared" si="57"/>
        <v>2019B2Motor Commercial</v>
      </c>
    </row>
    <row r="471" spans="3:16" x14ac:dyDescent="0.35">
      <c r="C471" s="6" t="s">
        <v>219</v>
      </c>
      <c r="D471" s="7" t="s">
        <v>4287</v>
      </c>
      <c r="E471" s="7" t="s">
        <v>4287</v>
      </c>
      <c r="F471" s="8" t="s">
        <v>3910</v>
      </c>
      <c r="G471" s="9">
        <v>8620</v>
      </c>
      <c r="H471" s="10">
        <v>2020</v>
      </c>
      <c r="I471" s="10">
        <v>2020</v>
      </c>
      <c r="J471" s="11" t="s">
        <v>33</v>
      </c>
      <c r="K471" s="12">
        <v>8620</v>
      </c>
      <c r="L471" s="12">
        <v>1</v>
      </c>
      <c r="M471" s="33" t="str">
        <f>IF(_xlfn.XLOOKUP(C471,Raw_Data_OS_23!$C$7:$C$4518,Raw_Data_OS_23!$G$7:$G$4518,"Paid/ Closed")="Paid/ Closed","Paid/ Closed", "Still_Outstanding")</f>
        <v>Still_Outstanding</v>
      </c>
      <c r="N471" s="33">
        <f>IF(_xlfn.XLOOKUP(C471,Raw_Data_Paid_23!$C$4:$C$2114,Raw_Data_Paid_23!$C$4:$C$2114,1)= 1,1,0)</f>
        <v>1</v>
      </c>
      <c r="O471" t="str">
        <f>IF(M471=$W$7,IF(AND(N471,_xlfn.XLOOKUP(C471,Raw_Data_OS_23!$C$7:$C$4518,Raw_Data_OS_23!$G$7:$G$4518,0)=G471),"A",IF(_xlfn.XLOOKUP(C471,Raw_Data_Paid_23!$C$4:$C$2114,Raw_Data_Paid_23!$C$4:$C$2114,"B1")="B1","B1","B2")),IF(_xlfn.XLOOKUP(C471,Raw_Data_Paid_23!$C$4:$C$2114,Raw_Data_Paid_23!$C$4:$C$2114,"C1")="C1","C1","C2"))</f>
        <v>B1</v>
      </c>
      <c r="P471" t="str">
        <f t="shared" si="57"/>
        <v>2020B1Motor Private</v>
      </c>
    </row>
    <row r="472" spans="3:16" x14ac:dyDescent="0.35">
      <c r="C472" s="6" t="s">
        <v>839</v>
      </c>
      <c r="D472" s="7" t="s">
        <v>4286</v>
      </c>
      <c r="E472" s="7" t="s">
        <v>4286</v>
      </c>
      <c r="F472" s="8" t="s">
        <v>3908</v>
      </c>
      <c r="G472" s="9">
        <v>5310</v>
      </c>
      <c r="H472" s="10">
        <v>2020</v>
      </c>
      <c r="I472" s="10">
        <v>2020</v>
      </c>
      <c r="J472" s="11" t="s">
        <v>33</v>
      </c>
      <c r="K472" s="12">
        <v>5310</v>
      </c>
      <c r="L472" s="12">
        <v>1</v>
      </c>
      <c r="M472" s="33" t="str">
        <f>IF(_xlfn.XLOOKUP(C472,Raw_Data_OS_23!$C$7:$C$4518,Raw_Data_OS_23!$G$7:$G$4518,"Paid/ Closed")="Paid/ Closed","Paid/ Closed", "Still_Outstanding")</f>
        <v>Still_Outstanding</v>
      </c>
      <c r="N472" s="33">
        <f>IF(_xlfn.XLOOKUP(C472,Raw_Data_Paid_23!$C$4:$C$2114,Raw_Data_Paid_23!$C$4:$C$2114,1)= 1,1,0)</f>
        <v>1</v>
      </c>
      <c r="O472" t="str">
        <f>IF(M472=$W$7,IF(AND(N472,_xlfn.XLOOKUP(C472,Raw_Data_OS_23!$C$7:$C$4518,Raw_Data_OS_23!$G$7:$G$4518,0)=G472),"A",IF(_xlfn.XLOOKUP(C472,Raw_Data_Paid_23!$C$4:$C$2114,Raw_Data_Paid_23!$C$4:$C$2114,"B1")="B1","B1","B2")),IF(_xlfn.XLOOKUP(C472,Raw_Data_Paid_23!$C$4:$C$2114,Raw_Data_Paid_23!$C$4:$C$2114,"C1")="C1","C1","C2"))</f>
        <v>B1</v>
      </c>
      <c r="P472" t="str">
        <f t="shared" si="57"/>
        <v>2020B1Motor Commercial</v>
      </c>
    </row>
    <row r="473" spans="3:16" x14ac:dyDescent="0.35">
      <c r="C473" s="6" t="s">
        <v>840</v>
      </c>
      <c r="D473" s="7" t="s">
        <v>4288</v>
      </c>
      <c r="E473" s="7" t="s">
        <v>4288</v>
      </c>
      <c r="F473" s="8" t="s">
        <v>3908</v>
      </c>
      <c r="G473" s="9">
        <v>6330</v>
      </c>
      <c r="H473" s="10">
        <v>2020</v>
      </c>
      <c r="I473" s="10">
        <v>2020</v>
      </c>
      <c r="J473" s="11" t="s">
        <v>33</v>
      </c>
      <c r="K473" s="12">
        <v>6330</v>
      </c>
      <c r="L473" s="12">
        <v>1</v>
      </c>
      <c r="M473" s="33" t="str">
        <f>IF(_xlfn.XLOOKUP(C473,Raw_Data_OS_23!$C$7:$C$4518,Raw_Data_OS_23!$G$7:$G$4518,"Paid/ Closed")="Paid/ Closed","Paid/ Closed", "Still_Outstanding")</f>
        <v>Paid/ Closed</v>
      </c>
      <c r="N473" s="33">
        <f>IF(_xlfn.XLOOKUP(C473,Raw_Data_Paid_23!$C$4:$C$2114,Raw_Data_Paid_23!$C$4:$C$2114,1)= 1,1,0)</f>
        <v>1</v>
      </c>
      <c r="O473" t="str">
        <f>IF(M473=$W$7,IF(AND(N473,_xlfn.XLOOKUP(C473,Raw_Data_OS_23!$C$7:$C$4518,Raw_Data_OS_23!$G$7:$G$4518,0)=G473),"A",IF(_xlfn.XLOOKUP(C473,Raw_Data_Paid_23!$C$4:$C$2114,Raw_Data_Paid_23!$C$4:$C$2114,"B1")="B1","B1","B2")),IF(_xlfn.XLOOKUP(C473,Raw_Data_Paid_23!$C$4:$C$2114,Raw_Data_Paid_23!$C$4:$C$2114,"C1")="C1","C1","C2"))</f>
        <v>C1</v>
      </c>
      <c r="P473" t="str">
        <f t="shared" si="57"/>
        <v>2020C1Motor Commercial</v>
      </c>
    </row>
    <row r="474" spans="3:16" x14ac:dyDescent="0.35">
      <c r="C474" s="6" t="s">
        <v>841</v>
      </c>
      <c r="D474" s="7" t="s">
        <v>4286</v>
      </c>
      <c r="E474" s="7" t="s">
        <v>4286</v>
      </c>
      <c r="F474" s="8" t="s">
        <v>3908</v>
      </c>
      <c r="G474" s="9">
        <v>100000</v>
      </c>
      <c r="H474" s="10">
        <v>2020</v>
      </c>
      <c r="I474" s="10">
        <v>2020</v>
      </c>
      <c r="J474" s="11" t="s">
        <v>33</v>
      </c>
      <c r="K474" s="12">
        <v>100000</v>
      </c>
      <c r="L474" s="12">
        <v>1</v>
      </c>
      <c r="M474" s="33" t="str">
        <f>IF(_xlfn.XLOOKUP(C474,Raw_Data_OS_23!$C$7:$C$4518,Raw_Data_OS_23!$G$7:$G$4518,"Paid/ Closed")="Paid/ Closed","Paid/ Closed", "Still_Outstanding")</f>
        <v>Still_Outstanding</v>
      </c>
      <c r="N474" s="33">
        <f>IF(_xlfn.XLOOKUP(C474,Raw_Data_Paid_23!$C$4:$C$2114,Raw_Data_Paid_23!$C$4:$C$2114,1)= 1,1,0)</f>
        <v>1</v>
      </c>
      <c r="O474" t="str">
        <f>IF(M474=$W$7,IF(AND(N474,_xlfn.XLOOKUP(C474,Raw_Data_OS_23!$C$7:$C$4518,Raw_Data_OS_23!$G$7:$G$4518,0)=G474),"A",IF(_xlfn.XLOOKUP(C474,Raw_Data_Paid_23!$C$4:$C$2114,Raw_Data_Paid_23!$C$4:$C$2114,"B1")="B1","B1","B2")),IF(_xlfn.XLOOKUP(C474,Raw_Data_Paid_23!$C$4:$C$2114,Raw_Data_Paid_23!$C$4:$C$2114,"C1")="C1","C1","C2"))</f>
        <v>B1</v>
      </c>
      <c r="P474" t="str">
        <f t="shared" si="57"/>
        <v>2020B1Motor Commercial</v>
      </c>
    </row>
    <row r="475" spans="3:16" x14ac:dyDescent="0.35">
      <c r="C475" s="6" t="s">
        <v>842</v>
      </c>
      <c r="D475" s="7" t="s">
        <v>4289</v>
      </c>
      <c r="E475" s="7" t="s">
        <v>4289</v>
      </c>
      <c r="F475" s="8" t="s">
        <v>3910</v>
      </c>
      <c r="G475" s="9">
        <v>10500</v>
      </c>
      <c r="H475" s="10">
        <v>2020</v>
      </c>
      <c r="I475" s="10">
        <v>2020</v>
      </c>
      <c r="J475" s="11" t="s">
        <v>33</v>
      </c>
      <c r="K475" s="12">
        <v>10500</v>
      </c>
      <c r="L475" s="12">
        <v>1</v>
      </c>
      <c r="M475" s="33" t="str">
        <f>IF(_xlfn.XLOOKUP(C475,Raw_Data_OS_23!$C$7:$C$4518,Raw_Data_OS_23!$G$7:$G$4518,"Paid/ Closed")="Paid/ Closed","Paid/ Closed", "Still_Outstanding")</f>
        <v>Still_Outstanding</v>
      </c>
      <c r="N475" s="33">
        <f>IF(_xlfn.XLOOKUP(C475,Raw_Data_Paid_23!$C$4:$C$2114,Raw_Data_Paid_23!$C$4:$C$2114,1)= 1,1,0)</f>
        <v>1</v>
      </c>
      <c r="O475" t="str">
        <f>IF(M475=$W$7,IF(AND(N475,_xlfn.XLOOKUP(C475,Raw_Data_OS_23!$C$7:$C$4518,Raw_Data_OS_23!$G$7:$G$4518,0)=G475),"A",IF(_xlfn.XLOOKUP(C475,Raw_Data_Paid_23!$C$4:$C$2114,Raw_Data_Paid_23!$C$4:$C$2114,"B1")="B1","B1","B2")),IF(_xlfn.XLOOKUP(C475,Raw_Data_Paid_23!$C$4:$C$2114,Raw_Data_Paid_23!$C$4:$C$2114,"C1")="C1","C1","C2"))</f>
        <v>A</v>
      </c>
      <c r="P475" t="str">
        <f t="shared" si="57"/>
        <v>2020AMotor Private</v>
      </c>
    </row>
    <row r="476" spans="3:16" x14ac:dyDescent="0.35">
      <c r="C476" s="6" t="s">
        <v>843</v>
      </c>
      <c r="D476" s="7" t="s">
        <v>4137</v>
      </c>
      <c r="E476" s="7" t="s">
        <v>4137</v>
      </c>
      <c r="F476" s="8" t="s">
        <v>3910</v>
      </c>
      <c r="G476" s="9">
        <v>450</v>
      </c>
      <c r="H476" s="10">
        <v>2020</v>
      </c>
      <c r="I476" s="10">
        <v>2020</v>
      </c>
      <c r="J476" s="11" t="s">
        <v>28</v>
      </c>
      <c r="K476" s="12">
        <v>450</v>
      </c>
      <c r="L476" s="12">
        <v>1</v>
      </c>
      <c r="M476" s="33" t="str">
        <f>IF(_xlfn.XLOOKUP(C476,Raw_Data_OS_23!$C$7:$C$4518,Raw_Data_OS_23!$G$7:$G$4518,"Paid/ Closed")="Paid/ Closed","Paid/ Closed", "Still_Outstanding")</f>
        <v>Still_Outstanding</v>
      </c>
      <c r="N476" s="33">
        <f>IF(_xlfn.XLOOKUP(C476,Raw_Data_Paid_23!$C$4:$C$2114,Raw_Data_Paid_23!$C$4:$C$2114,1)= 1,1,0)</f>
        <v>1</v>
      </c>
      <c r="O476" t="str">
        <f>IF(M476=$W$7,IF(AND(N476,_xlfn.XLOOKUP(C476,Raw_Data_OS_23!$C$7:$C$4518,Raw_Data_OS_23!$G$7:$G$4518,0)=G476),"A",IF(_xlfn.XLOOKUP(C476,Raw_Data_Paid_23!$C$4:$C$2114,Raw_Data_Paid_23!$C$4:$C$2114,"B1")="B1","B1","B2")),IF(_xlfn.XLOOKUP(C476,Raw_Data_Paid_23!$C$4:$C$2114,Raw_Data_Paid_23!$C$4:$C$2114,"C1")="C1","C1","C2"))</f>
        <v>B1</v>
      </c>
      <c r="P476" t="str">
        <f t="shared" si="57"/>
        <v>2020B1Motor Private</v>
      </c>
    </row>
    <row r="477" spans="3:16" x14ac:dyDescent="0.35">
      <c r="C477" s="6" t="s">
        <v>220</v>
      </c>
      <c r="D477" s="7" t="s">
        <v>4289</v>
      </c>
      <c r="E477" s="7" t="s">
        <v>4289</v>
      </c>
      <c r="F477" s="8" t="s">
        <v>3910</v>
      </c>
      <c r="G477" s="9">
        <v>6060</v>
      </c>
      <c r="H477" s="10">
        <v>2020</v>
      </c>
      <c r="I477" s="10">
        <v>2020</v>
      </c>
      <c r="J477" s="11" t="s">
        <v>33</v>
      </c>
      <c r="K477" s="12">
        <v>6060</v>
      </c>
      <c r="L477" s="12">
        <v>1</v>
      </c>
      <c r="M477" s="33" t="str">
        <f>IF(_xlfn.XLOOKUP(C477,Raw_Data_OS_23!$C$7:$C$4518,Raw_Data_OS_23!$G$7:$G$4518,"Paid/ Closed")="Paid/ Closed","Paid/ Closed", "Still_Outstanding")</f>
        <v>Still_Outstanding</v>
      </c>
      <c r="N477" s="33">
        <f>IF(_xlfn.XLOOKUP(C477,Raw_Data_Paid_23!$C$4:$C$2114,Raw_Data_Paid_23!$C$4:$C$2114,1)= 1,1,0)</f>
        <v>1</v>
      </c>
      <c r="O477" t="str">
        <f>IF(M477=$W$7,IF(AND(N477,_xlfn.XLOOKUP(C477,Raw_Data_OS_23!$C$7:$C$4518,Raw_Data_OS_23!$G$7:$G$4518,0)=G477),"A",IF(_xlfn.XLOOKUP(C477,Raw_Data_Paid_23!$C$4:$C$2114,Raw_Data_Paid_23!$C$4:$C$2114,"B1")="B1","B1","B2")),IF(_xlfn.XLOOKUP(C477,Raw_Data_Paid_23!$C$4:$C$2114,Raw_Data_Paid_23!$C$4:$C$2114,"C1")="C1","C1","C2"))</f>
        <v>A</v>
      </c>
      <c r="P477" t="str">
        <f t="shared" si="57"/>
        <v>2020AMotor Private</v>
      </c>
    </row>
    <row r="478" spans="3:16" x14ac:dyDescent="0.35">
      <c r="C478" s="6" t="s">
        <v>221</v>
      </c>
      <c r="D478" s="7" t="s">
        <v>4049</v>
      </c>
      <c r="E478" s="7" t="s">
        <v>4049</v>
      </c>
      <c r="F478" s="8" t="s">
        <v>3910</v>
      </c>
      <c r="G478" s="9">
        <v>1951</v>
      </c>
      <c r="H478" s="10">
        <v>2019</v>
      </c>
      <c r="I478" s="10">
        <v>2019</v>
      </c>
      <c r="J478" s="11" t="s">
        <v>25</v>
      </c>
      <c r="K478" s="12">
        <v>1951</v>
      </c>
      <c r="L478" s="12">
        <v>1</v>
      </c>
      <c r="M478" s="33" t="str">
        <f>IF(_xlfn.XLOOKUP(C478,Raw_Data_OS_23!$C$7:$C$4518,Raw_Data_OS_23!$G$7:$G$4518,"Paid/ Closed")="Paid/ Closed","Paid/ Closed", "Still_Outstanding")</f>
        <v>Paid/ Closed</v>
      </c>
      <c r="N478" s="33">
        <f>IF(_xlfn.XLOOKUP(C478,Raw_Data_Paid_23!$C$4:$C$2114,Raw_Data_Paid_23!$C$4:$C$2114,1)= 1,1,0)</f>
        <v>1</v>
      </c>
      <c r="O478" t="str">
        <f>IF(M478=$W$7,IF(AND(N478,_xlfn.XLOOKUP(C478,Raw_Data_OS_23!$C$7:$C$4518,Raw_Data_OS_23!$G$7:$G$4518,0)=G478),"A",IF(_xlfn.XLOOKUP(C478,Raw_Data_Paid_23!$C$4:$C$2114,Raw_Data_Paid_23!$C$4:$C$2114,"B1")="B1","B1","B2")),IF(_xlfn.XLOOKUP(C478,Raw_Data_Paid_23!$C$4:$C$2114,Raw_Data_Paid_23!$C$4:$C$2114,"C1")="C1","C1","C2"))</f>
        <v>C1</v>
      </c>
      <c r="P478" t="str">
        <f t="shared" si="57"/>
        <v>2019C1Motor Private</v>
      </c>
    </row>
    <row r="479" spans="3:16" x14ac:dyDescent="0.35">
      <c r="C479" s="6" t="s">
        <v>3873</v>
      </c>
      <c r="D479" s="7" t="s">
        <v>4290</v>
      </c>
      <c r="E479" s="7" t="s">
        <v>4290</v>
      </c>
      <c r="F479" s="8" t="s">
        <v>3910</v>
      </c>
      <c r="G479" s="9">
        <v>0</v>
      </c>
      <c r="H479" s="10">
        <v>2020</v>
      </c>
      <c r="I479" s="10">
        <v>2020</v>
      </c>
      <c r="J479" s="11" t="s">
        <v>33</v>
      </c>
      <c r="K479" s="12">
        <v>3550</v>
      </c>
      <c r="L479" s="12">
        <v>1</v>
      </c>
      <c r="M479" s="33" t="str">
        <f>IF(_xlfn.XLOOKUP(C479,Raw_Data_OS_23!$C$7:$C$4518,Raw_Data_OS_23!$G$7:$G$4518,"Paid/ Closed")="Paid/ Closed","Paid/ Closed", "Still_Outstanding")</f>
        <v>Still_Outstanding</v>
      </c>
      <c r="N479" s="33">
        <f>IF(_xlfn.XLOOKUP(C479,Raw_Data_Paid_23!$C$4:$C$2114,Raw_Data_Paid_23!$C$4:$C$2114,1)= 1,1,0)</f>
        <v>1</v>
      </c>
      <c r="O479" t="str">
        <f>IF(M479=$W$7,IF(AND(N479,_xlfn.XLOOKUP(C479,Raw_Data_OS_23!$C$7:$C$4518,Raw_Data_OS_23!$G$7:$G$4518,0)=G479),"A",IF(_xlfn.XLOOKUP(C479,Raw_Data_Paid_23!$C$4:$C$2114,Raw_Data_Paid_23!$C$4:$C$2114,"B1")="B1","B1","B2")),IF(_xlfn.XLOOKUP(C479,Raw_Data_Paid_23!$C$4:$C$2114,Raw_Data_Paid_23!$C$4:$C$2114,"C1")="C1","C1","C2"))</f>
        <v>A</v>
      </c>
      <c r="P479" t="str">
        <f t="shared" si="57"/>
        <v>2020AMotor Private</v>
      </c>
    </row>
    <row r="480" spans="3:16" x14ac:dyDescent="0.35">
      <c r="C480" s="6" t="s">
        <v>844</v>
      </c>
      <c r="D480" s="7" t="s">
        <v>4291</v>
      </c>
      <c r="E480" s="7" t="s">
        <v>4291</v>
      </c>
      <c r="F480" s="8" t="s">
        <v>3910</v>
      </c>
      <c r="G480" s="9">
        <v>15000</v>
      </c>
      <c r="H480" s="10">
        <v>2020</v>
      </c>
      <c r="I480" s="10">
        <v>2020</v>
      </c>
      <c r="J480" s="11" t="s">
        <v>33</v>
      </c>
      <c r="K480" s="12">
        <v>15000</v>
      </c>
      <c r="L480" s="12">
        <v>1</v>
      </c>
      <c r="M480" s="33" t="str">
        <f>IF(_xlfn.XLOOKUP(C480,Raw_Data_OS_23!$C$7:$C$4518,Raw_Data_OS_23!$G$7:$G$4518,"Paid/ Closed")="Paid/ Closed","Paid/ Closed", "Still_Outstanding")</f>
        <v>Still_Outstanding</v>
      </c>
      <c r="N480" s="33">
        <f>IF(_xlfn.XLOOKUP(C480,Raw_Data_Paid_23!$C$4:$C$2114,Raw_Data_Paid_23!$C$4:$C$2114,1)= 1,1,0)</f>
        <v>1</v>
      </c>
      <c r="O480" t="str">
        <f>IF(M480=$W$7,IF(AND(N480,_xlfn.XLOOKUP(C480,Raw_Data_OS_23!$C$7:$C$4518,Raw_Data_OS_23!$G$7:$G$4518,0)=G480),"A",IF(_xlfn.XLOOKUP(C480,Raw_Data_Paid_23!$C$4:$C$2114,Raw_Data_Paid_23!$C$4:$C$2114,"B1")="B1","B1","B2")),IF(_xlfn.XLOOKUP(C480,Raw_Data_Paid_23!$C$4:$C$2114,Raw_Data_Paid_23!$C$4:$C$2114,"C1")="C1","C1","C2"))</f>
        <v>B1</v>
      </c>
      <c r="P480" t="str">
        <f t="shared" si="57"/>
        <v>2020B1Motor Private</v>
      </c>
    </row>
    <row r="481" spans="3:16" x14ac:dyDescent="0.35">
      <c r="C481" s="6" t="s">
        <v>845</v>
      </c>
      <c r="D481" s="7" t="s">
        <v>4227</v>
      </c>
      <c r="E481" s="7" t="s">
        <v>4227</v>
      </c>
      <c r="F481" s="8" t="s">
        <v>3908</v>
      </c>
      <c r="G481" s="9">
        <v>1000</v>
      </c>
      <c r="H481" s="10">
        <v>2020</v>
      </c>
      <c r="I481" s="10">
        <v>2020</v>
      </c>
      <c r="J481" s="11" t="s">
        <v>28</v>
      </c>
      <c r="K481" s="12">
        <v>1000</v>
      </c>
      <c r="L481" s="12">
        <v>1</v>
      </c>
      <c r="M481" s="33" t="str">
        <f>IF(_xlfn.XLOOKUP(C481,Raw_Data_OS_23!$C$7:$C$4518,Raw_Data_OS_23!$G$7:$G$4518,"Paid/ Closed")="Paid/ Closed","Paid/ Closed", "Still_Outstanding")</f>
        <v>Still_Outstanding</v>
      </c>
      <c r="N481" s="33">
        <f>IF(_xlfn.XLOOKUP(C481,Raw_Data_Paid_23!$C$4:$C$2114,Raw_Data_Paid_23!$C$4:$C$2114,1)= 1,1,0)</f>
        <v>1</v>
      </c>
      <c r="O481" t="str">
        <f>IF(M481=$W$7,IF(AND(N481,_xlfn.XLOOKUP(C481,Raw_Data_OS_23!$C$7:$C$4518,Raw_Data_OS_23!$G$7:$G$4518,0)=G481),"A",IF(_xlfn.XLOOKUP(C481,Raw_Data_Paid_23!$C$4:$C$2114,Raw_Data_Paid_23!$C$4:$C$2114,"B1")="B1","B1","B2")),IF(_xlfn.XLOOKUP(C481,Raw_Data_Paid_23!$C$4:$C$2114,Raw_Data_Paid_23!$C$4:$C$2114,"C1")="C1","C1","C2"))</f>
        <v>B1</v>
      </c>
      <c r="P481" t="str">
        <f t="shared" si="57"/>
        <v>2020B1Motor Commercial</v>
      </c>
    </row>
    <row r="482" spans="3:16" x14ac:dyDescent="0.35">
      <c r="C482" s="6" t="s">
        <v>846</v>
      </c>
      <c r="D482" s="7" t="s">
        <v>4065</v>
      </c>
      <c r="E482" s="7" t="s">
        <v>4065</v>
      </c>
      <c r="F482" s="8" t="s">
        <v>3908</v>
      </c>
      <c r="G482" s="9">
        <v>1000</v>
      </c>
      <c r="H482" s="10">
        <v>2020</v>
      </c>
      <c r="I482" s="10">
        <v>2020</v>
      </c>
      <c r="J482" s="11" t="s">
        <v>33</v>
      </c>
      <c r="K482" s="12">
        <v>1000</v>
      </c>
      <c r="L482" s="12">
        <v>1</v>
      </c>
      <c r="M482" s="33" t="str">
        <f>IF(_xlfn.XLOOKUP(C482,Raw_Data_OS_23!$C$7:$C$4518,Raw_Data_OS_23!$G$7:$G$4518,"Paid/ Closed")="Paid/ Closed","Paid/ Closed", "Still_Outstanding")</f>
        <v>Still_Outstanding</v>
      </c>
      <c r="N482" s="33">
        <f>IF(_xlfn.XLOOKUP(C482,Raw_Data_Paid_23!$C$4:$C$2114,Raw_Data_Paid_23!$C$4:$C$2114,1)= 1,1,0)</f>
        <v>1</v>
      </c>
      <c r="O482" t="str">
        <f>IF(M482=$W$7,IF(AND(N482,_xlfn.XLOOKUP(C482,Raw_Data_OS_23!$C$7:$C$4518,Raw_Data_OS_23!$G$7:$G$4518,0)=G482),"A",IF(_xlfn.XLOOKUP(C482,Raw_Data_Paid_23!$C$4:$C$2114,Raw_Data_Paid_23!$C$4:$C$2114,"B1")="B1","B1","B2")),IF(_xlfn.XLOOKUP(C482,Raw_Data_Paid_23!$C$4:$C$2114,Raw_Data_Paid_23!$C$4:$C$2114,"C1")="C1","C1","C2"))</f>
        <v>B1</v>
      </c>
      <c r="P482" t="str">
        <f t="shared" si="57"/>
        <v>2020B1Motor Commercial</v>
      </c>
    </row>
    <row r="483" spans="3:16" x14ac:dyDescent="0.35">
      <c r="C483" s="6" t="s">
        <v>222</v>
      </c>
      <c r="D483" s="7" t="s">
        <v>4286</v>
      </c>
      <c r="E483" s="7" t="s">
        <v>4286</v>
      </c>
      <c r="F483" s="8" t="s">
        <v>3910</v>
      </c>
      <c r="G483" s="9">
        <v>85900</v>
      </c>
      <c r="H483" s="10">
        <v>2020</v>
      </c>
      <c r="I483" s="10">
        <v>2020</v>
      </c>
      <c r="J483" s="11" t="s">
        <v>33</v>
      </c>
      <c r="K483" s="12">
        <v>85900</v>
      </c>
      <c r="L483" s="12">
        <v>1</v>
      </c>
      <c r="M483" s="33" t="str">
        <f>IF(_xlfn.XLOOKUP(C483,Raw_Data_OS_23!$C$7:$C$4518,Raw_Data_OS_23!$G$7:$G$4518,"Paid/ Closed")="Paid/ Closed","Paid/ Closed", "Still_Outstanding")</f>
        <v>Still_Outstanding</v>
      </c>
      <c r="N483" s="33">
        <f>IF(_xlfn.XLOOKUP(C483,Raw_Data_Paid_23!$C$4:$C$2114,Raw_Data_Paid_23!$C$4:$C$2114,1)= 1,1,0)</f>
        <v>1</v>
      </c>
      <c r="O483" t="str">
        <f>IF(M483=$W$7,IF(AND(N483,_xlfn.XLOOKUP(C483,Raw_Data_OS_23!$C$7:$C$4518,Raw_Data_OS_23!$G$7:$G$4518,0)=G483),"A",IF(_xlfn.XLOOKUP(C483,Raw_Data_Paid_23!$C$4:$C$2114,Raw_Data_Paid_23!$C$4:$C$2114,"B1")="B1","B1","B2")),IF(_xlfn.XLOOKUP(C483,Raw_Data_Paid_23!$C$4:$C$2114,Raw_Data_Paid_23!$C$4:$C$2114,"C1")="C1","C1","C2"))</f>
        <v>A</v>
      </c>
      <c r="P483" t="str">
        <f t="shared" si="57"/>
        <v>2020AMotor Private</v>
      </c>
    </row>
    <row r="484" spans="3:16" x14ac:dyDescent="0.35">
      <c r="C484" s="6" t="s">
        <v>223</v>
      </c>
      <c r="D484" s="7" t="s">
        <v>4249</v>
      </c>
      <c r="E484" s="7" t="s">
        <v>4249</v>
      </c>
      <c r="F484" s="8" t="s">
        <v>3910</v>
      </c>
      <c r="G484" s="9">
        <v>1000</v>
      </c>
      <c r="H484" s="10">
        <v>2020</v>
      </c>
      <c r="I484" s="10">
        <v>2020</v>
      </c>
      <c r="J484" s="11" t="s">
        <v>33</v>
      </c>
      <c r="K484" s="12">
        <v>1000</v>
      </c>
      <c r="L484" s="12">
        <v>1</v>
      </c>
      <c r="M484" s="33" t="str">
        <f>IF(_xlfn.XLOOKUP(C484,Raw_Data_OS_23!$C$7:$C$4518,Raw_Data_OS_23!$G$7:$G$4518,"Paid/ Closed")="Paid/ Closed","Paid/ Closed", "Still_Outstanding")</f>
        <v>Still_Outstanding</v>
      </c>
      <c r="N484" s="33">
        <f>IF(_xlfn.XLOOKUP(C484,Raw_Data_Paid_23!$C$4:$C$2114,Raw_Data_Paid_23!$C$4:$C$2114,1)= 1,1,0)</f>
        <v>1</v>
      </c>
      <c r="O484" t="str">
        <f>IF(M484=$W$7,IF(AND(N484,_xlfn.XLOOKUP(C484,Raw_Data_OS_23!$C$7:$C$4518,Raw_Data_OS_23!$G$7:$G$4518,0)=G484),"A",IF(_xlfn.XLOOKUP(C484,Raw_Data_Paid_23!$C$4:$C$2114,Raw_Data_Paid_23!$C$4:$C$2114,"B1")="B1","B1","B2")),IF(_xlfn.XLOOKUP(C484,Raw_Data_Paid_23!$C$4:$C$2114,Raw_Data_Paid_23!$C$4:$C$2114,"C1")="C1","C1","C2"))</f>
        <v>B1</v>
      </c>
      <c r="P484" t="str">
        <f t="shared" si="57"/>
        <v>2020B1Motor Private</v>
      </c>
    </row>
    <row r="485" spans="3:16" x14ac:dyDescent="0.35">
      <c r="C485" s="6" t="s">
        <v>847</v>
      </c>
      <c r="D485" s="7" t="s">
        <v>4292</v>
      </c>
      <c r="E485" s="7" t="s">
        <v>4292</v>
      </c>
      <c r="F485" s="8" t="s">
        <v>3910</v>
      </c>
      <c r="G485" s="9">
        <v>100</v>
      </c>
      <c r="H485" s="10">
        <v>2020</v>
      </c>
      <c r="I485" s="10">
        <v>2020</v>
      </c>
      <c r="J485" s="11" t="s">
        <v>33</v>
      </c>
      <c r="K485" s="12">
        <v>100</v>
      </c>
      <c r="L485" s="12">
        <v>1</v>
      </c>
      <c r="M485" s="33" t="str">
        <f>IF(_xlfn.XLOOKUP(C485,Raw_Data_OS_23!$C$7:$C$4518,Raw_Data_OS_23!$G$7:$G$4518,"Paid/ Closed")="Paid/ Closed","Paid/ Closed", "Still_Outstanding")</f>
        <v>Still_Outstanding</v>
      </c>
      <c r="N485" s="33">
        <f>IF(_xlfn.XLOOKUP(C485,Raw_Data_Paid_23!$C$4:$C$2114,Raw_Data_Paid_23!$C$4:$C$2114,1)= 1,1,0)</f>
        <v>1</v>
      </c>
      <c r="O485" t="str">
        <f>IF(M485=$W$7,IF(AND(N485,_xlfn.XLOOKUP(C485,Raw_Data_OS_23!$C$7:$C$4518,Raw_Data_OS_23!$G$7:$G$4518,0)=G485),"A",IF(_xlfn.XLOOKUP(C485,Raw_Data_Paid_23!$C$4:$C$2114,Raw_Data_Paid_23!$C$4:$C$2114,"B1")="B1","B1","B2")),IF(_xlfn.XLOOKUP(C485,Raw_Data_Paid_23!$C$4:$C$2114,Raw_Data_Paid_23!$C$4:$C$2114,"C1")="C1","C1","C2"))</f>
        <v>B1</v>
      </c>
      <c r="P485" t="str">
        <f t="shared" si="57"/>
        <v>2020B1Motor Private</v>
      </c>
    </row>
    <row r="486" spans="3:16" x14ac:dyDescent="0.35">
      <c r="C486" s="6" t="s">
        <v>848</v>
      </c>
      <c r="D486" s="7" t="s">
        <v>4293</v>
      </c>
      <c r="E486" s="7" t="s">
        <v>4293</v>
      </c>
      <c r="F486" s="8" t="s">
        <v>3910</v>
      </c>
      <c r="G486" s="9">
        <v>50000</v>
      </c>
      <c r="H486" s="10">
        <v>2020</v>
      </c>
      <c r="I486" s="10">
        <v>2020</v>
      </c>
      <c r="J486" s="11" t="s">
        <v>33</v>
      </c>
      <c r="K486" s="12">
        <v>50000</v>
      </c>
      <c r="L486" s="12">
        <v>1</v>
      </c>
      <c r="M486" s="33" t="str">
        <f>IF(_xlfn.XLOOKUP(C486,Raw_Data_OS_23!$C$7:$C$4518,Raw_Data_OS_23!$G$7:$G$4518,"Paid/ Closed")="Paid/ Closed","Paid/ Closed", "Still_Outstanding")</f>
        <v>Still_Outstanding</v>
      </c>
      <c r="N486" s="33">
        <f>IF(_xlfn.XLOOKUP(C486,Raw_Data_Paid_23!$C$4:$C$2114,Raw_Data_Paid_23!$C$4:$C$2114,1)= 1,1,0)</f>
        <v>1</v>
      </c>
      <c r="O486" t="str">
        <f>IF(M486=$W$7,IF(AND(N486,_xlfn.XLOOKUP(C486,Raw_Data_OS_23!$C$7:$C$4518,Raw_Data_OS_23!$G$7:$G$4518,0)=G486),"A",IF(_xlfn.XLOOKUP(C486,Raw_Data_Paid_23!$C$4:$C$2114,Raw_Data_Paid_23!$C$4:$C$2114,"B1")="B1","B1","B2")),IF(_xlfn.XLOOKUP(C486,Raw_Data_Paid_23!$C$4:$C$2114,Raw_Data_Paid_23!$C$4:$C$2114,"C1")="C1","C1","C2"))</f>
        <v>B1</v>
      </c>
      <c r="P486" t="str">
        <f t="shared" si="57"/>
        <v>2020B1Motor Private</v>
      </c>
    </row>
    <row r="487" spans="3:16" x14ac:dyDescent="0.35">
      <c r="C487" s="6" t="s">
        <v>849</v>
      </c>
      <c r="D487" s="7" t="s">
        <v>4293</v>
      </c>
      <c r="E487" s="7" t="s">
        <v>4293</v>
      </c>
      <c r="F487" s="8" t="s">
        <v>3910</v>
      </c>
      <c r="G487" s="9">
        <v>8610</v>
      </c>
      <c r="H487" s="10">
        <v>2020</v>
      </c>
      <c r="I487" s="10">
        <v>2020</v>
      </c>
      <c r="J487" s="11" t="s">
        <v>33</v>
      </c>
      <c r="K487" s="12">
        <v>8610</v>
      </c>
      <c r="L487" s="12">
        <v>1</v>
      </c>
      <c r="M487" s="33" t="str">
        <f>IF(_xlfn.XLOOKUP(C487,Raw_Data_OS_23!$C$7:$C$4518,Raw_Data_OS_23!$G$7:$G$4518,"Paid/ Closed")="Paid/ Closed","Paid/ Closed", "Still_Outstanding")</f>
        <v>Still_Outstanding</v>
      </c>
      <c r="N487" s="33">
        <f>IF(_xlfn.XLOOKUP(C487,Raw_Data_Paid_23!$C$4:$C$2114,Raw_Data_Paid_23!$C$4:$C$2114,1)= 1,1,0)</f>
        <v>1</v>
      </c>
      <c r="O487" t="str">
        <f>IF(M487=$W$7,IF(AND(N487,_xlfn.XLOOKUP(C487,Raw_Data_OS_23!$C$7:$C$4518,Raw_Data_OS_23!$G$7:$G$4518,0)=G487),"A",IF(_xlfn.XLOOKUP(C487,Raw_Data_Paid_23!$C$4:$C$2114,Raw_Data_Paid_23!$C$4:$C$2114,"B1")="B1","B1","B2")),IF(_xlfn.XLOOKUP(C487,Raw_Data_Paid_23!$C$4:$C$2114,Raw_Data_Paid_23!$C$4:$C$2114,"C1")="C1","C1","C2"))</f>
        <v>B1</v>
      </c>
      <c r="P487" t="str">
        <f t="shared" si="57"/>
        <v>2020B1Motor Private</v>
      </c>
    </row>
    <row r="488" spans="3:16" x14ac:dyDescent="0.35">
      <c r="C488" s="6" t="s">
        <v>3874</v>
      </c>
      <c r="D488" s="7" t="s">
        <v>4011</v>
      </c>
      <c r="E488" s="7" t="s">
        <v>4294</v>
      </c>
      <c r="F488" s="8" t="s">
        <v>3908</v>
      </c>
      <c r="G488" s="9">
        <v>0</v>
      </c>
      <c r="H488" s="10">
        <v>2020</v>
      </c>
      <c r="I488" s="10">
        <v>2020</v>
      </c>
      <c r="J488" s="11" t="s">
        <v>35</v>
      </c>
      <c r="K488" s="12">
        <v>22800</v>
      </c>
      <c r="L488" s="12">
        <v>1</v>
      </c>
      <c r="M488" s="33" t="str">
        <f>IF(_xlfn.XLOOKUP(C488,Raw_Data_OS_23!$C$7:$C$4518,Raw_Data_OS_23!$G$7:$G$4518,"Paid/ Closed")="Paid/ Closed","Paid/ Closed", "Still_Outstanding")</f>
        <v>Still_Outstanding</v>
      </c>
      <c r="N488" s="33">
        <f>IF(_xlfn.XLOOKUP(C488,Raw_Data_Paid_23!$C$4:$C$2114,Raw_Data_Paid_23!$C$4:$C$2114,1)= 1,1,0)</f>
        <v>1</v>
      </c>
      <c r="O488" t="str">
        <f>IF(M488=$W$7,IF(AND(N488,_xlfn.XLOOKUP(C488,Raw_Data_OS_23!$C$7:$C$4518,Raw_Data_OS_23!$G$7:$G$4518,0)=G488),"A",IF(_xlfn.XLOOKUP(C488,Raw_Data_Paid_23!$C$4:$C$2114,Raw_Data_Paid_23!$C$4:$C$2114,"B1")="B1","B1","B2")),IF(_xlfn.XLOOKUP(C488,Raw_Data_Paid_23!$C$4:$C$2114,Raw_Data_Paid_23!$C$4:$C$2114,"C1")="C1","C1","C2"))</f>
        <v>A</v>
      </c>
      <c r="P488" t="str">
        <f t="shared" si="57"/>
        <v>2020AMotor Commercial</v>
      </c>
    </row>
    <row r="489" spans="3:16" x14ac:dyDescent="0.35">
      <c r="C489" s="6" t="s">
        <v>850</v>
      </c>
      <c r="D489" s="7" t="s">
        <v>4295</v>
      </c>
      <c r="E489" s="7" t="s">
        <v>4295</v>
      </c>
      <c r="F489" s="8" t="s">
        <v>3910</v>
      </c>
      <c r="G489" s="9">
        <v>820</v>
      </c>
      <c r="H489" s="10">
        <v>2019</v>
      </c>
      <c r="I489" s="10">
        <v>2019</v>
      </c>
      <c r="J489" s="11" t="s">
        <v>25</v>
      </c>
      <c r="K489" s="12">
        <v>820</v>
      </c>
      <c r="L489" s="12">
        <v>1</v>
      </c>
      <c r="M489" s="33" t="str">
        <f>IF(_xlfn.XLOOKUP(C489,Raw_Data_OS_23!$C$7:$C$4518,Raw_Data_OS_23!$G$7:$G$4518,"Paid/ Closed")="Paid/ Closed","Paid/ Closed", "Still_Outstanding")</f>
        <v>Paid/ Closed</v>
      </c>
      <c r="N489" s="33">
        <f>IF(_xlfn.XLOOKUP(C489,Raw_Data_Paid_23!$C$4:$C$2114,Raw_Data_Paid_23!$C$4:$C$2114,1)= 1,1,0)</f>
        <v>1</v>
      </c>
      <c r="O489" t="str">
        <f>IF(M489=$W$7,IF(AND(N489,_xlfn.XLOOKUP(C489,Raw_Data_OS_23!$C$7:$C$4518,Raw_Data_OS_23!$G$7:$G$4518,0)=G489),"A",IF(_xlfn.XLOOKUP(C489,Raw_Data_Paid_23!$C$4:$C$2114,Raw_Data_Paid_23!$C$4:$C$2114,"B1")="B1","B1","B2")),IF(_xlfn.XLOOKUP(C489,Raw_Data_Paid_23!$C$4:$C$2114,Raw_Data_Paid_23!$C$4:$C$2114,"C1")="C1","C1","C2"))</f>
        <v>C1</v>
      </c>
      <c r="P489" t="str">
        <f t="shared" si="57"/>
        <v>2019C1Motor Private</v>
      </c>
    </row>
    <row r="490" spans="3:16" x14ac:dyDescent="0.35">
      <c r="C490" s="6" t="s">
        <v>851</v>
      </c>
      <c r="D490" s="7" t="s">
        <v>4066</v>
      </c>
      <c r="E490" s="7" t="s">
        <v>4066</v>
      </c>
      <c r="F490" s="8" t="s">
        <v>3910</v>
      </c>
      <c r="G490" s="9">
        <v>6000</v>
      </c>
      <c r="H490" s="10">
        <v>2020</v>
      </c>
      <c r="I490" s="10">
        <v>2020</v>
      </c>
      <c r="J490" s="11" t="s">
        <v>33</v>
      </c>
      <c r="K490" s="12">
        <v>6000</v>
      </c>
      <c r="L490" s="12">
        <v>1</v>
      </c>
      <c r="M490" s="33" t="str">
        <f>IF(_xlfn.XLOOKUP(C490,Raw_Data_OS_23!$C$7:$C$4518,Raw_Data_OS_23!$G$7:$G$4518,"Paid/ Closed")="Paid/ Closed","Paid/ Closed", "Still_Outstanding")</f>
        <v>Still_Outstanding</v>
      </c>
      <c r="N490" s="33">
        <f>IF(_xlfn.XLOOKUP(C490,Raw_Data_Paid_23!$C$4:$C$2114,Raw_Data_Paid_23!$C$4:$C$2114,1)= 1,1,0)</f>
        <v>1</v>
      </c>
      <c r="O490" t="str">
        <f>IF(M490=$W$7,IF(AND(N490,_xlfn.XLOOKUP(C490,Raw_Data_OS_23!$C$7:$C$4518,Raw_Data_OS_23!$G$7:$G$4518,0)=G490),"A",IF(_xlfn.XLOOKUP(C490,Raw_Data_Paid_23!$C$4:$C$2114,Raw_Data_Paid_23!$C$4:$C$2114,"B1")="B1","B1","B2")),IF(_xlfn.XLOOKUP(C490,Raw_Data_Paid_23!$C$4:$C$2114,Raw_Data_Paid_23!$C$4:$C$2114,"C1")="C1","C1","C2"))</f>
        <v>B1</v>
      </c>
      <c r="P490" t="str">
        <f t="shared" si="57"/>
        <v>2020B1Motor Private</v>
      </c>
    </row>
    <row r="491" spans="3:16" x14ac:dyDescent="0.35">
      <c r="C491" s="6" t="s">
        <v>224</v>
      </c>
      <c r="D491" s="7" t="s">
        <v>4296</v>
      </c>
      <c r="E491" s="7" t="s">
        <v>4296</v>
      </c>
      <c r="F491" s="8" t="s">
        <v>3910</v>
      </c>
      <c r="G491" s="9">
        <v>136730</v>
      </c>
      <c r="H491" s="10">
        <v>2020</v>
      </c>
      <c r="I491" s="10">
        <v>2020</v>
      </c>
      <c r="J491" s="11" t="s">
        <v>33</v>
      </c>
      <c r="K491" s="12">
        <v>136730</v>
      </c>
      <c r="L491" s="12">
        <v>1</v>
      </c>
      <c r="M491" s="33" t="str">
        <f>IF(_xlfn.XLOOKUP(C491,Raw_Data_OS_23!$C$7:$C$4518,Raw_Data_OS_23!$G$7:$G$4518,"Paid/ Closed")="Paid/ Closed","Paid/ Closed", "Still_Outstanding")</f>
        <v>Still_Outstanding</v>
      </c>
      <c r="N491" s="33">
        <f>IF(_xlfn.XLOOKUP(C491,Raw_Data_Paid_23!$C$4:$C$2114,Raw_Data_Paid_23!$C$4:$C$2114,1)= 1,1,0)</f>
        <v>0</v>
      </c>
      <c r="O491" t="str">
        <f>IF(M491=$W$7,IF(AND(N491,_xlfn.XLOOKUP(C491,Raw_Data_OS_23!$C$7:$C$4518,Raw_Data_OS_23!$G$7:$G$4518,0)=G491),"A",IF(_xlfn.XLOOKUP(C491,Raw_Data_Paid_23!$C$4:$C$2114,Raw_Data_Paid_23!$C$4:$C$2114,"B1")="B1","B1","B2")),IF(_xlfn.XLOOKUP(C491,Raw_Data_Paid_23!$C$4:$C$2114,Raw_Data_Paid_23!$C$4:$C$2114,"C1")="C1","C1","C2"))</f>
        <v>B2</v>
      </c>
      <c r="P491" t="str">
        <f t="shared" si="57"/>
        <v>2020B2Motor Private</v>
      </c>
    </row>
    <row r="492" spans="3:16" x14ac:dyDescent="0.35">
      <c r="C492" s="6" t="s">
        <v>225</v>
      </c>
      <c r="D492" s="7" t="s">
        <v>4297</v>
      </c>
      <c r="E492" s="7" t="s">
        <v>4297</v>
      </c>
      <c r="F492" s="8" t="s">
        <v>3910</v>
      </c>
      <c r="G492" s="9">
        <v>1515</v>
      </c>
      <c r="H492" s="10">
        <v>2020</v>
      </c>
      <c r="I492" s="10">
        <v>2020</v>
      </c>
      <c r="J492" s="11" t="s">
        <v>33</v>
      </c>
      <c r="K492" s="12">
        <v>1515</v>
      </c>
      <c r="L492" s="12">
        <v>1</v>
      </c>
      <c r="M492" s="33" t="str">
        <f>IF(_xlfn.XLOOKUP(C492,Raw_Data_OS_23!$C$7:$C$4518,Raw_Data_OS_23!$G$7:$G$4518,"Paid/ Closed")="Paid/ Closed","Paid/ Closed", "Still_Outstanding")</f>
        <v>Still_Outstanding</v>
      </c>
      <c r="N492" s="33">
        <f>IF(_xlfn.XLOOKUP(C492,Raw_Data_Paid_23!$C$4:$C$2114,Raw_Data_Paid_23!$C$4:$C$2114,1)= 1,1,0)</f>
        <v>1</v>
      </c>
      <c r="O492" t="str">
        <f>IF(M492=$W$7,IF(AND(N492,_xlfn.XLOOKUP(C492,Raw_Data_OS_23!$C$7:$C$4518,Raw_Data_OS_23!$G$7:$G$4518,0)=G492),"A",IF(_xlfn.XLOOKUP(C492,Raw_Data_Paid_23!$C$4:$C$2114,Raw_Data_Paid_23!$C$4:$C$2114,"B1")="B1","B1","B2")),IF(_xlfn.XLOOKUP(C492,Raw_Data_Paid_23!$C$4:$C$2114,Raw_Data_Paid_23!$C$4:$C$2114,"C1")="C1","C1","C2"))</f>
        <v>B1</v>
      </c>
      <c r="P492" t="str">
        <f t="shared" si="57"/>
        <v>2020B1Motor Private</v>
      </c>
    </row>
    <row r="493" spans="3:16" x14ac:dyDescent="0.35">
      <c r="C493" s="6" t="s">
        <v>852</v>
      </c>
      <c r="D493" s="7" t="s">
        <v>4298</v>
      </c>
      <c r="E493" s="7" t="s">
        <v>4298</v>
      </c>
      <c r="F493" s="8" t="s">
        <v>3908</v>
      </c>
      <c r="G493" s="9">
        <v>5000</v>
      </c>
      <c r="H493" s="10">
        <v>2020</v>
      </c>
      <c r="I493" s="10">
        <v>2020</v>
      </c>
      <c r="J493" s="11" t="s">
        <v>28</v>
      </c>
      <c r="K493" s="12">
        <v>5000</v>
      </c>
      <c r="L493" s="12">
        <v>1</v>
      </c>
      <c r="M493" s="33" t="str">
        <f>IF(_xlfn.XLOOKUP(C493,Raw_Data_OS_23!$C$7:$C$4518,Raw_Data_OS_23!$G$7:$G$4518,"Paid/ Closed")="Paid/ Closed","Paid/ Closed", "Still_Outstanding")</f>
        <v>Still_Outstanding</v>
      </c>
      <c r="N493" s="33">
        <f>IF(_xlfn.XLOOKUP(C493,Raw_Data_Paid_23!$C$4:$C$2114,Raw_Data_Paid_23!$C$4:$C$2114,1)= 1,1,0)</f>
        <v>1</v>
      </c>
      <c r="O493" t="str">
        <f>IF(M493=$W$7,IF(AND(N493,_xlfn.XLOOKUP(C493,Raw_Data_OS_23!$C$7:$C$4518,Raw_Data_OS_23!$G$7:$G$4518,0)=G493),"A",IF(_xlfn.XLOOKUP(C493,Raw_Data_Paid_23!$C$4:$C$2114,Raw_Data_Paid_23!$C$4:$C$2114,"B1")="B1","B1","B2")),IF(_xlfn.XLOOKUP(C493,Raw_Data_Paid_23!$C$4:$C$2114,Raw_Data_Paid_23!$C$4:$C$2114,"C1")="C1","C1","C2"))</f>
        <v>B1</v>
      </c>
      <c r="P493" t="str">
        <f t="shared" si="57"/>
        <v>2020B1Motor Commercial</v>
      </c>
    </row>
    <row r="494" spans="3:16" x14ac:dyDescent="0.35">
      <c r="C494" s="6" t="s">
        <v>853</v>
      </c>
      <c r="D494" s="7" t="s">
        <v>3994</v>
      </c>
      <c r="E494" s="7" t="s">
        <v>3994</v>
      </c>
      <c r="F494" s="8" t="s">
        <v>3910</v>
      </c>
      <c r="G494" s="9">
        <v>1000</v>
      </c>
      <c r="H494" s="10">
        <v>2020</v>
      </c>
      <c r="I494" s="10">
        <v>2020</v>
      </c>
      <c r="J494" s="11" t="s">
        <v>33</v>
      </c>
      <c r="K494" s="12">
        <v>1000</v>
      </c>
      <c r="L494" s="12">
        <v>1</v>
      </c>
      <c r="M494" s="33" t="str">
        <f>IF(_xlfn.XLOOKUP(C494,Raw_Data_OS_23!$C$7:$C$4518,Raw_Data_OS_23!$G$7:$G$4518,"Paid/ Closed")="Paid/ Closed","Paid/ Closed", "Still_Outstanding")</f>
        <v>Still_Outstanding</v>
      </c>
      <c r="N494" s="33">
        <f>IF(_xlfn.XLOOKUP(C494,Raw_Data_Paid_23!$C$4:$C$2114,Raw_Data_Paid_23!$C$4:$C$2114,1)= 1,1,0)</f>
        <v>1</v>
      </c>
      <c r="O494" t="str">
        <f>IF(M494=$W$7,IF(AND(N494,_xlfn.XLOOKUP(C494,Raw_Data_OS_23!$C$7:$C$4518,Raw_Data_OS_23!$G$7:$G$4518,0)=G494),"A",IF(_xlfn.XLOOKUP(C494,Raw_Data_Paid_23!$C$4:$C$2114,Raw_Data_Paid_23!$C$4:$C$2114,"B1")="B1","B1","B2")),IF(_xlfn.XLOOKUP(C494,Raw_Data_Paid_23!$C$4:$C$2114,Raw_Data_Paid_23!$C$4:$C$2114,"C1")="C1","C1","C2"))</f>
        <v>B1</v>
      </c>
      <c r="P494" t="str">
        <f t="shared" si="57"/>
        <v>2020B1Motor Private</v>
      </c>
    </row>
    <row r="495" spans="3:16" x14ac:dyDescent="0.35">
      <c r="C495" s="6" t="s">
        <v>854</v>
      </c>
      <c r="D495" s="7" t="s">
        <v>3993</v>
      </c>
      <c r="E495" s="7" t="s">
        <v>3993</v>
      </c>
      <c r="F495" s="8" t="s">
        <v>3908</v>
      </c>
      <c r="G495" s="9">
        <v>11270</v>
      </c>
      <c r="H495" s="10">
        <v>2020</v>
      </c>
      <c r="I495" s="10">
        <v>2020</v>
      </c>
      <c r="J495" s="11" t="s">
        <v>33</v>
      </c>
      <c r="K495" s="12">
        <v>11270</v>
      </c>
      <c r="L495" s="12">
        <v>1</v>
      </c>
      <c r="M495" s="33" t="str">
        <f>IF(_xlfn.XLOOKUP(C495,Raw_Data_OS_23!$C$7:$C$4518,Raw_Data_OS_23!$G$7:$G$4518,"Paid/ Closed")="Paid/ Closed","Paid/ Closed", "Still_Outstanding")</f>
        <v>Still_Outstanding</v>
      </c>
      <c r="N495" s="33">
        <f>IF(_xlfn.XLOOKUP(C495,Raw_Data_Paid_23!$C$4:$C$2114,Raw_Data_Paid_23!$C$4:$C$2114,1)= 1,1,0)</f>
        <v>1</v>
      </c>
      <c r="O495" t="str">
        <f>IF(M495=$W$7,IF(AND(N495,_xlfn.XLOOKUP(C495,Raw_Data_OS_23!$C$7:$C$4518,Raw_Data_OS_23!$G$7:$G$4518,0)=G495),"A",IF(_xlfn.XLOOKUP(C495,Raw_Data_Paid_23!$C$4:$C$2114,Raw_Data_Paid_23!$C$4:$C$2114,"B1")="B1","B1","B2")),IF(_xlfn.XLOOKUP(C495,Raw_Data_Paid_23!$C$4:$C$2114,Raw_Data_Paid_23!$C$4:$C$2114,"C1")="C1","C1","C2"))</f>
        <v>B1</v>
      </c>
      <c r="P495" t="str">
        <f t="shared" si="57"/>
        <v>2020B1Motor Commercial</v>
      </c>
    </row>
    <row r="496" spans="3:16" x14ac:dyDescent="0.35">
      <c r="C496" s="6" t="s">
        <v>226</v>
      </c>
      <c r="D496" s="7" t="s">
        <v>4009</v>
      </c>
      <c r="E496" s="7" t="s">
        <v>4009</v>
      </c>
      <c r="F496" s="8" t="s">
        <v>3910</v>
      </c>
      <c r="G496" s="9">
        <v>100</v>
      </c>
      <c r="H496" s="10">
        <v>2020</v>
      </c>
      <c r="I496" s="10">
        <v>2020</v>
      </c>
      <c r="J496" s="11" t="s">
        <v>33</v>
      </c>
      <c r="K496" s="12">
        <v>0</v>
      </c>
      <c r="L496" s="12">
        <v>1</v>
      </c>
      <c r="M496" s="33" t="str">
        <f>IF(_xlfn.XLOOKUP(C496,Raw_Data_OS_23!$C$7:$C$4518,Raw_Data_OS_23!$G$7:$G$4518,"Paid/ Closed")="Paid/ Closed","Paid/ Closed", "Still_Outstanding")</f>
        <v>Paid/ Closed</v>
      </c>
      <c r="N496" s="33">
        <f>IF(_xlfn.XLOOKUP(C496,Raw_Data_Paid_23!$C$4:$C$2114,Raw_Data_Paid_23!$C$4:$C$2114,1)= 1,1,0)</f>
        <v>1</v>
      </c>
      <c r="O496" t="str">
        <f>IF(M496=$W$7,IF(AND(N496,_xlfn.XLOOKUP(C496,Raw_Data_OS_23!$C$7:$C$4518,Raw_Data_OS_23!$G$7:$G$4518,0)=G496),"A",IF(_xlfn.XLOOKUP(C496,Raw_Data_Paid_23!$C$4:$C$2114,Raw_Data_Paid_23!$C$4:$C$2114,"B1")="B1","B1","B2")),IF(_xlfn.XLOOKUP(C496,Raw_Data_Paid_23!$C$4:$C$2114,Raw_Data_Paid_23!$C$4:$C$2114,"C1")="C1","C1","C2"))</f>
        <v>C1</v>
      </c>
      <c r="P496" t="str">
        <f t="shared" si="57"/>
        <v>2020C1Motor Private</v>
      </c>
    </row>
    <row r="497" spans="3:16" x14ac:dyDescent="0.35">
      <c r="C497" s="6" t="s">
        <v>227</v>
      </c>
      <c r="D497" s="7" t="s">
        <v>4073</v>
      </c>
      <c r="E497" s="7" t="s">
        <v>4073</v>
      </c>
      <c r="F497" s="8" t="s">
        <v>3910</v>
      </c>
      <c r="G497" s="9">
        <v>30</v>
      </c>
      <c r="H497" s="10">
        <v>2020</v>
      </c>
      <c r="I497" s="10">
        <v>2020</v>
      </c>
      <c r="J497" s="11" t="s">
        <v>33</v>
      </c>
      <c r="K497" s="12">
        <v>30</v>
      </c>
      <c r="L497" s="12">
        <v>1</v>
      </c>
      <c r="M497" s="33" t="str">
        <f>IF(_xlfn.XLOOKUP(C497,Raw_Data_OS_23!$C$7:$C$4518,Raw_Data_OS_23!$G$7:$G$4518,"Paid/ Closed")="Paid/ Closed","Paid/ Closed", "Still_Outstanding")</f>
        <v>Still_Outstanding</v>
      </c>
      <c r="N497" s="33">
        <f>IF(_xlfn.XLOOKUP(C497,Raw_Data_Paid_23!$C$4:$C$2114,Raw_Data_Paid_23!$C$4:$C$2114,1)= 1,1,0)</f>
        <v>1</v>
      </c>
      <c r="O497" t="str">
        <f>IF(M497=$W$7,IF(AND(N497,_xlfn.XLOOKUP(C497,Raw_Data_OS_23!$C$7:$C$4518,Raw_Data_OS_23!$G$7:$G$4518,0)=G497),"A",IF(_xlfn.XLOOKUP(C497,Raw_Data_Paid_23!$C$4:$C$2114,Raw_Data_Paid_23!$C$4:$C$2114,"B1")="B1","B1","B2")),IF(_xlfn.XLOOKUP(C497,Raw_Data_Paid_23!$C$4:$C$2114,Raw_Data_Paid_23!$C$4:$C$2114,"C1")="C1","C1","C2"))</f>
        <v>B1</v>
      </c>
      <c r="P497" t="str">
        <f t="shared" si="57"/>
        <v>2020B1Motor Private</v>
      </c>
    </row>
    <row r="498" spans="3:16" x14ac:dyDescent="0.35">
      <c r="C498" s="6" t="s">
        <v>228</v>
      </c>
      <c r="D498" s="7" t="s">
        <v>4299</v>
      </c>
      <c r="E498" s="7" t="s">
        <v>4299</v>
      </c>
      <c r="F498" s="8" t="s">
        <v>3910</v>
      </c>
      <c r="G498" s="9">
        <v>428864</v>
      </c>
      <c r="H498" s="10">
        <v>2020</v>
      </c>
      <c r="I498" s="10">
        <v>2020</v>
      </c>
      <c r="J498" s="11" t="s">
        <v>33</v>
      </c>
      <c r="K498" s="12">
        <v>0</v>
      </c>
      <c r="L498" s="12">
        <v>1</v>
      </c>
      <c r="M498" s="33" t="str">
        <f>IF(_xlfn.XLOOKUP(C498,Raw_Data_OS_23!$C$7:$C$4518,Raw_Data_OS_23!$G$7:$G$4518,"Paid/ Closed")="Paid/ Closed","Paid/ Closed", "Still_Outstanding")</f>
        <v>Still_Outstanding</v>
      </c>
      <c r="N498" s="33">
        <f>IF(_xlfn.XLOOKUP(C498,Raw_Data_Paid_23!$C$4:$C$2114,Raw_Data_Paid_23!$C$4:$C$2114,1)= 1,1,0)</f>
        <v>1</v>
      </c>
      <c r="O498" t="str">
        <f>IF(M498=$W$7,IF(AND(N498,_xlfn.XLOOKUP(C498,Raw_Data_OS_23!$C$7:$C$4518,Raw_Data_OS_23!$G$7:$G$4518,0)=G498),"A",IF(_xlfn.XLOOKUP(C498,Raw_Data_Paid_23!$C$4:$C$2114,Raw_Data_Paid_23!$C$4:$C$2114,"B1")="B1","B1","B2")),IF(_xlfn.XLOOKUP(C498,Raw_Data_Paid_23!$C$4:$C$2114,Raw_Data_Paid_23!$C$4:$C$2114,"C1")="C1","C1","C2"))</f>
        <v>B1</v>
      </c>
      <c r="P498" t="str">
        <f t="shared" si="57"/>
        <v>2020B1Motor Private</v>
      </c>
    </row>
    <row r="499" spans="3:16" x14ac:dyDescent="0.35">
      <c r="C499" s="6" t="s">
        <v>855</v>
      </c>
      <c r="D499" s="7" t="s">
        <v>4300</v>
      </c>
      <c r="E499" s="7" t="s">
        <v>4300</v>
      </c>
      <c r="F499" s="8" t="s">
        <v>3908</v>
      </c>
      <c r="G499" s="9">
        <v>49</v>
      </c>
      <c r="H499" s="10">
        <v>2020</v>
      </c>
      <c r="I499" s="10">
        <v>2020</v>
      </c>
      <c r="J499" s="11" t="s">
        <v>33</v>
      </c>
      <c r="K499" s="12">
        <v>49</v>
      </c>
      <c r="L499" s="12">
        <v>1</v>
      </c>
      <c r="M499" s="33" t="str">
        <f>IF(_xlfn.XLOOKUP(C499,Raw_Data_OS_23!$C$7:$C$4518,Raw_Data_OS_23!$G$7:$G$4518,"Paid/ Closed")="Paid/ Closed","Paid/ Closed", "Still_Outstanding")</f>
        <v>Still_Outstanding</v>
      </c>
      <c r="N499" s="33">
        <f>IF(_xlfn.XLOOKUP(C499,Raw_Data_Paid_23!$C$4:$C$2114,Raw_Data_Paid_23!$C$4:$C$2114,1)= 1,1,0)</f>
        <v>1</v>
      </c>
      <c r="O499" t="str">
        <f>IF(M499=$W$7,IF(AND(N499,_xlfn.XLOOKUP(C499,Raw_Data_OS_23!$C$7:$C$4518,Raw_Data_OS_23!$G$7:$G$4518,0)=G499),"A",IF(_xlfn.XLOOKUP(C499,Raw_Data_Paid_23!$C$4:$C$2114,Raw_Data_Paid_23!$C$4:$C$2114,"B1")="B1","B1","B2")),IF(_xlfn.XLOOKUP(C499,Raw_Data_Paid_23!$C$4:$C$2114,Raw_Data_Paid_23!$C$4:$C$2114,"C1")="C1","C1","C2"))</f>
        <v>B1</v>
      </c>
      <c r="P499" t="str">
        <f t="shared" si="57"/>
        <v>2020B1Motor Commercial</v>
      </c>
    </row>
    <row r="500" spans="3:16" x14ac:dyDescent="0.35">
      <c r="C500" s="6" t="s">
        <v>856</v>
      </c>
      <c r="D500" s="7" t="s">
        <v>4299</v>
      </c>
      <c r="E500" s="7" t="s">
        <v>4299</v>
      </c>
      <c r="F500" s="8" t="s">
        <v>3910</v>
      </c>
      <c r="G500" s="9">
        <v>7000</v>
      </c>
      <c r="H500" s="10">
        <v>2020</v>
      </c>
      <c r="I500" s="10">
        <v>2020</v>
      </c>
      <c r="J500" s="11" t="s">
        <v>33</v>
      </c>
      <c r="K500" s="12">
        <v>7000</v>
      </c>
      <c r="L500" s="12">
        <v>1</v>
      </c>
      <c r="M500" s="33" t="str">
        <f>IF(_xlfn.XLOOKUP(C500,Raw_Data_OS_23!$C$7:$C$4518,Raw_Data_OS_23!$G$7:$G$4518,"Paid/ Closed")="Paid/ Closed","Paid/ Closed", "Still_Outstanding")</f>
        <v>Still_Outstanding</v>
      </c>
      <c r="N500" s="33">
        <f>IF(_xlfn.XLOOKUP(C500,Raw_Data_Paid_23!$C$4:$C$2114,Raw_Data_Paid_23!$C$4:$C$2114,1)= 1,1,0)</f>
        <v>1</v>
      </c>
      <c r="O500" t="str">
        <f>IF(M500=$W$7,IF(AND(N500,_xlfn.XLOOKUP(C500,Raw_Data_OS_23!$C$7:$C$4518,Raw_Data_OS_23!$G$7:$G$4518,0)=G500),"A",IF(_xlfn.XLOOKUP(C500,Raw_Data_Paid_23!$C$4:$C$2114,Raw_Data_Paid_23!$C$4:$C$2114,"B1")="B1","B1","B2")),IF(_xlfn.XLOOKUP(C500,Raw_Data_Paid_23!$C$4:$C$2114,Raw_Data_Paid_23!$C$4:$C$2114,"C1")="C1","C1","C2"))</f>
        <v>B1</v>
      </c>
      <c r="P500" t="str">
        <f t="shared" si="57"/>
        <v>2020B1Motor Private</v>
      </c>
    </row>
    <row r="501" spans="3:16" x14ac:dyDescent="0.35">
      <c r="C501" s="6" t="s">
        <v>857</v>
      </c>
      <c r="D501" s="7" t="s">
        <v>4293</v>
      </c>
      <c r="E501" s="7" t="s">
        <v>4293</v>
      </c>
      <c r="F501" s="8" t="s">
        <v>3908</v>
      </c>
      <c r="G501" s="9">
        <v>5000</v>
      </c>
      <c r="H501" s="10">
        <v>2020</v>
      </c>
      <c r="I501" s="10">
        <v>2020</v>
      </c>
      <c r="J501" s="11" t="s">
        <v>33</v>
      </c>
      <c r="K501" s="12">
        <v>5000</v>
      </c>
      <c r="L501" s="12">
        <v>1</v>
      </c>
      <c r="M501" s="33" t="str">
        <f>IF(_xlfn.XLOOKUP(C501,Raw_Data_OS_23!$C$7:$C$4518,Raw_Data_OS_23!$G$7:$G$4518,"Paid/ Closed")="Paid/ Closed","Paid/ Closed", "Still_Outstanding")</f>
        <v>Still_Outstanding</v>
      </c>
      <c r="N501" s="33">
        <f>IF(_xlfn.XLOOKUP(C501,Raw_Data_Paid_23!$C$4:$C$2114,Raw_Data_Paid_23!$C$4:$C$2114,1)= 1,1,0)</f>
        <v>1</v>
      </c>
      <c r="O501" t="str">
        <f>IF(M501=$W$7,IF(AND(N501,_xlfn.XLOOKUP(C501,Raw_Data_OS_23!$C$7:$C$4518,Raw_Data_OS_23!$G$7:$G$4518,0)=G501),"A",IF(_xlfn.XLOOKUP(C501,Raw_Data_Paid_23!$C$4:$C$2114,Raw_Data_Paid_23!$C$4:$C$2114,"B1")="B1","B1","B2")),IF(_xlfn.XLOOKUP(C501,Raw_Data_Paid_23!$C$4:$C$2114,Raw_Data_Paid_23!$C$4:$C$2114,"C1")="C1","C1","C2"))</f>
        <v>B1</v>
      </c>
      <c r="P501" t="str">
        <f t="shared" si="57"/>
        <v>2020B1Motor Commercial</v>
      </c>
    </row>
    <row r="502" spans="3:16" x14ac:dyDescent="0.35">
      <c r="C502" s="6" t="s">
        <v>858</v>
      </c>
      <c r="D502" s="7" t="s">
        <v>4296</v>
      </c>
      <c r="E502" s="7" t="s">
        <v>4296</v>
      </c>
      <c r="F502" s="8" t="s">
        <v>3908</v>
      </c>
      <c r="G502" s="9">
        <v>5000</v>
      </c>
      <c r="H502" s="10">
        <v>2020</v>
      </c>
      <c r="I502" s="10">
        <v>2020</v>
      </c>
      <c r="J502" s="11" t="s">
        <v>33</v>
      </c>
      <c r="K502" s="12">
        <v>5000</v>
      </c>
      <c r="L502" s="12">
        <v>1</v>
      </c>
      <c r="M502" s="33" t="str">
        <f>IF(_xlfn.XLOOKUP(C502,Raw_Data_OS_23!$C$7:$C$4518,Raw_Data_OS_23!$G$7:$G$4518,"Paid/ Closed")="Paid/ Closed","Paid/ Closed", "Still_Outstanding")</f>
        <v>Still_Outstanding</v>
      </c>
      <c r="N502" s="33">
        <f>IF(_xlfn.XLOOKUP(C502,Raw_Data_Paid_23!$C$4:$C$2114,Raw_Data_Paid_23!$C$4:$C$2114,1)= 1,1,0)</f>
        <v>1</v>
      </c>
      <c r="O502" t="str">
        <f>IF(M502=$W$7,IF(AND(N502,_xlfn.XLOOKUP(C502,Raw_Data_OS_23!$C$7:$C$4518,Raw_Data_OS_23!$G$7:$G$4518,0)=G502),"A",IF(_xlfn.XLOOKUP(C502,Raw_Data_Paid_23!$C$4:$C$2114,Raw_Data_Paid_23!$C$4:$C$2114,"B1")="B1","B1","B2")),IF(_xlfn.XLOOKUP(C502,Raw_Data_Paid_23!$C$4:$C$2114,Raw_Data_Paid_23!$C$4:$C$2114,"C1")="C1","C1","C2"))</f>
        <v>B1</v>
      </c>
      <c r="P502" t="str">
        <f t="shared" si="57"/>
        <v>2020B1Motor Commercial</v>
      </c>
    </row>
    <row r="503" spans="3:16" x14ac:dyDescent="0.35">
      <c r="C503" s="6" t="s">
        <v>229</v>
      </c>
      <c r="D503" s="7" t="s">
        <v>4301</v>
      </c>
      <c r="E503" s="7" t="s">
        <v>4301</v>
      </c>
      <c r="F503" s="8" t="s">
        <v>3910</v>
      </c>
      <c r="G503" s="9">
        <v>615000</v>
      </c>
      <c r="H503" s="10">
        <v>2020</v>
      </c>
      <c r="I503" s="10">
        <v>2020</v>
      </c>
      <c r="J503" s="11" t="s">
        <v>28</v>
      </c>
      <c r="K503" s="12">
        <v>315000</v>
      </c>
      <c r="L503" s="12">
        <v>1</v>
      </c>
      <c r="M503" s="33" t="str">
        <f>IF(_xlfn.XLOOKUP(C503,Raw_Data_OS_23!$C$7:$C$4518,Raw_Data_OS_23!$G$7:$G$4518,"Paid/ Closed")="Paid/ Closed","Paid/ Closed", "Still_Outstanding")</f>
        <v>Still_Outstanding</v>
      </c>
      <c r="N503" s="33">
        <f>IF(_xlfn.XLOOKUP(C503,Raw_Data_Paid_23!$C$4:$C$2114,Raw_Data_Paid_23!$C$4:$C$2114,1)= 1,1,0)</f>
        <v>0</v>
      </c>
      <c r="O503" t="str">
        <f>IF(M503=$W$7,IF(AND(N503,_xlfn.XLOOKUP(C503,Raw_Data_OS_23!$C$7:$C$4518,Raw_Data_OS_23!$G$7:$G$4518,0)=G503),"A",IF(_xlfn.XLOOKUP(C503,Raw_Data_Paid_23!$C$4:$C$2114,Raw_Data_Paid_23!$C$4:$C$2114,"B1")="B1","B1","B2")),IF(_xlfn.XLOOKUP(C503,Raw_Data_Paid_23!$C$4:$C$2114,Raw_Data_Paid_23!$C$4:$C$2114,"C1")="C1","C1","C2"))</f>
        <v>B2</v>
      </c>
      <c r="P503" t="str">
        <f t="shared" si="57"/>
        <v>2020B2Motor Private</v>
      </c>
    </row>
    <row r="504" spans="3:16" x14ac:dyDescent="0.35">
      <c r="C504" s="6" t="s">
        <v>859</v>
      </c>
      <c r="D504" s="7" t="s">
        <v>4295</v>
      </c>
      <c r="E504" s="7" t="s">
        <v>4295</v>
      </c>
      <c r="F504" s="8" t="s">
        <v>3908</v>
      </c>
      <c r="G504" s="9">
        <v>5000</v>
      </c>
      <c r="H504" s="10">
        <v>2019</v>
      </c>
      <c r="I504" s="10">
        <v>2019</v>
      </c>
      <c r="J504" s="11" t="s">
        <v>25</v>
      </c>
      <c r="K504" s="12">
        <v>5000</v>
      </c>
      <c r="L504" s="12">
        <v>1</v>
      </c>
      <c r="M504" s="33" t="str">
        <f>IF(_xlfn.XLOOKUP(C504,Raw_Data_OS_23!$C$7:$C$4518,Raw_Data_OS_23!$G$7:$G$4518,"Paid/ Closed")="Paid/ Closed","Paid/ Closed", "Still_Outstanding")</f>
        <v>Paid/ Closed</v>
      </c>
      <c r="N504" s="33">
        <f>IF(_xlfn.XLOOKUP(C504,Raw_Data_Paid_23!$C$4:$C$2114,Raw_Data_Paid_23!$C$4:$C$2114,1)= 1,1,0)</f>
        <v>1</v>
      </c>
      <c r="O504" t="str">
        <f>IF(M504=$W$7,IF(AND(N504,_xlfn.XLOOKUP(C504,Raw_Data_OS_23!$C$7:$C$4518,Raw_Data_OS_23!$G$7:$G$4518,0)=G504),"A",IF(_xlfn.XLOOKUP(C504,Raw_Data_Paid_23!$C$4:$C$2114,Raw_Data_Paid_23!$C$4:$C$2114,"B1")="B1","B1","B2")),IF(_xlfn.XLOOKUP(C504,Raw_Data_Paid_23!$C$4:$C$2114,Raw_Data_Paid_23!$C$4:$C$2114,"C1")="C1","C1","C2"))</f>
        <v>C1</v>
      </c>
      <c r="P504" t="str">
        <f t="shared" si="57"/>
        <v>2019C1Motor Commercial</v>
      </c>
    </row>
    <row r="505" spans="3:16" x14ac:dyDescent="0.35">
      <c r="C505" s="6" t="s">
        <v>860</v>
      </c>
      <c r="D505" s="7" t="s">
        <v>4063</v>
      </c>
      <c r="E505" s="7" t="s">
        <v>4063</v>
      </c>
      <c r="F505" s="8" t="s">
        <v>3910</v>
      </c>
      <c r="G505" s="9">
        <v>50000</v>
      </c>
      <c r="H505" s="10">
        <v>2020</v>
      </c>
      <c r="I505" s="10">
        <v>2020</v>
      </c>
      <c r="J505" s="11" t="s">
        <v>33</v>
      </c>
      <c r="K505" s="12">
        <v>50000</v>
      </c>
      <c r="L505" s="12">
        <v>1</v>
      </c>
      <c r="M505" s="33" t="str">
        <f>IF(_xlfn.XLOOKUP(C505,Raw_Data_OS_23!$C$7:$C$4518,Raw_Data_OS_23!$G$7:$G$4518,"Paid/ Closed")="Paid/ Closed","Paid/ Closed", "Still_Outstanding")</f>
        <v>Still_Outstanding</v>
      </c>
      <c r="N505" s="33">
        <f>IF(_xlfn.XLOOKUP(C505,Raw_Data_Paid_23!$C$4:$C$2114,Raw_Data_Paid_23!$C$4:$C$2114,1)= 1,1,0)</f>
        <v>1</v>
      </c>
      <c r="O505" t="str">
        <f>IF(M505=$W$7,IF(AND(N505,_xlfn.XLOOKUP(C505,Raw_Data_OS_23!$C$7:$C$4518,Raw_Data_OS_23!$G$7:$G$4518,0)=G505),"A",IF(_xlfn.XLOOKUP(C505,Raw_Data_Paid_23!$C$4:$C$2114,Raw_Data_Paid_23!$C$4:$C$2114,"B1")="B1","B1","B2")),IF(_xlfn.XLOOKUP(C505,Raw_Data_Paid_23!$C$4:$C$2114,Raw_Data_Paid_23!$C$4:$C$2114,"C1")="C1","C1","C2"))</f>
        <v>B1</v>
      </c>
      <c r="P505" t="str">
        <f t="shared" si="57"/>
        <v>2020B1Motor Private</v>
      </c>
    </row>
    <row r="506" spans="3:16" x14ac:dyDescent="0.35">
      <c r="C506" s="6" t="s">
        <v>861</v>
      </c>
      <c r="D506" s="7" t="s">
        <v>4251</v>
      </c>
      <c r="E506" s="7" t="s">
        <v>4251</v>
      </c>
      <c r="F506" s="8" t="s">
        <v>3910</v>
      </c>
      <c r="G506" s="9">
        <v>107000</v>
      </c>
      <c r="H506" s="10">
        <v>2020</v>
      </c>
      <c r="I506" s="10">
        <v>2020</v>
      </c>
      <c r="J506" s="11" t="s">
        <v>33</v>
      </c>
      <c r="K506" s="12">
        <v>107000</v>
      </c>
      <c r="L506" s="12">
        <v>1</v>
      </c>
      <c r="M506" s="33" t="str">
        <f>IF(_xlfn.XLOOKUP(C506,Raw_Data_OS_23!$C$7:$C$4518,Raw_Data_OS_23!$G$7:$G$4518,"Paid/ Closed")="Paid/ Closed","Paid/ Closed", "Still_Outstanding")</f>
        <v>Still_Outstanding</v>
      </c>
      <c r="N506" s="33">
        <f>IF(_xlfn.XLOOKUP(C506,Raw_Data_Paid_23!$C$4:$C$2114,Raw_Data_Paid_23!$C$4:$C$2114,1)= 1,1,0)</f>
        <v>0</v>
      </c>
      <c r="O506" t="str">
        <f>IF(M506=$W$7,IF(AND(N506,_xlfn.XLOOKUP(C506,Raw_Data_OS_23!$C$7:$C$4518,Raw_Data_OS_23!$G$7:$G$4518,0)=G506),"A",IF(_xlfn.XLOOKUP(C506,Raw_Data_Paid_23!$C$4:$C$2114,Raw_Data_Paid_23!$C$4:$C$2114,"B1")="B1","B1","B2")),IF(_xlfn.XLOOKUP(C506,Raw_Data_Paid_23!$C$4:$C$2114,Raw_Data_Paid_23!$C$4:$C$2114,"C1")="C1","C1","C2"))</f>
        <v>B2</v>
      </c>
      <c r="P506" t="str">
        <f t="shared" si="57"/>
        <v>2020B2Motor Private</v>
      </c>
    </row>
    <row r="507" spans="3:16" x14ac:dyDescent="0.35">
      <c r="C507" s="6" t="s">
        <v>230</v>
      </c>
      <c r="D507" s="7" t="s">
        <v>4068</v>
      </c>
      <c r="E507" s="7" t="s">
        <v>4068</v>
      </c>
      <c r="F507" s="8" t="s">
        <v>3910</v>
      </c>
      <c r="G507" s="9">
        <v>1000</v>
      </c>
      <c r="H507" s="10">
        <v>2020</v>
      </c>
      <c r="I507" s="10">
        <v>2020</v>
      </c>
      <c r="J507" s="11" t="s">
        <v>33</v>
      </c>
      <c r="K507" s="12">
        <v>1000</v>
      </c>
      <c r="L507" s="12">
        <v>1</v>
      </c>
      <c r="M507" s="33" t="str">
        <f>IF(_xlfn.XLOOKUP(C507,Raw_Data_OS_23!$C$7:$C$4518,Raw_Data_OS_23!$G$7:$G$4518,"Paid/ Closed")="Paid/ Closed","Paid/ Closed", "Still_Outstanding")</f>
        <v>Still_Outstanding</v>
      </c>
      <c r="N507" s="33">
        <f>IF(_xlfn.XLOOKUP(C507,Raw_Data_Paid_23!$C$4:$C$2114,Raw_Data_Paid_23!$C$4:$C$2114,1)= 1,1,0)</f>
        <v>1</v>
      </c>
      <c r="O507" t="str">
        <f>IF(M507=$W$7,IF(AND(N507,_xlfn.XLOOKUP(C507,Raw_Data_OS_23!$C$7:$C$4518,Raw_Data_OS_23!$G$7:$G$4518,0)=G507),"A",IF(_xlfn.XLOOKUP(C507,Raw_Data_Paid_23!$C$4:$C$2114,Raw_Data_Paid_23!$C$4:$C$2114,"B1")="B1","B1","B2")),IF(_xlfn.XLOOKUP(C507,Raw_Data_Paid_23!$C$4:$C$2114,Raw_Data_Paid_23!$C$4:$C$2114,"C1")="C1","C1","C2"))</f>
        <v>B1</v>
      </c>
      <c r="P507" t="str">
        <f t="shared" si="57"/>
        <v>2020B1Motor Private</v>
      </c>
    </row>
    <row r="508" spans="3:16" x14ac:dyDescent="0.35">
      <c r="C508" s="6" t="s">
        <v>862</v>
      </c>
      <c r="D508" s="7" t="s">
        <v>4068</v>
      </c>
      <c r="E508" s="7" t="s">
        <v>4068</v>
      </c>
      <c r="F508" s="8" t="s">
        <v>3910</v>
      </c>
      <c r="G508" s="9">
        <v>10000</v>
      </c>
      <c r="H508" s="10">
        <v>2020</v>
      </c>
      <c r="I508" s="10">
        <v>2020</v>
      </c>
      <c r="J508" s="11" t="s">
        <v>33</v>
      </c>
      <c r="K508" s="12">
        <v>10000</v>
      </c>
      <c r="L508" s="12">
        <v>1</v>
      </c>
      <c r="M508" s="33" t="str">
        <f>IF(_xlfn.XLOOKUP(C508,Raw_Data_OS_23!$C$7:$C$4518,Raw_Data_OS_23!$G$7:$G$4518,"Paid/ Closed")="Paid/ Closed","Paid/ Closed", "Still_Outstanding")</f>
        <v>Still_Outstanding</v>
      </c>
      <c r="N508" s="33">
        <f>IF(_xlfn.XLOOKUP(C508,Raw_Data_Paid_23!$C$4:$C$2114,Raw_Data_Paid_23!$C$4:$C$2114,1)= 1,1,0)</f>
        <v>1</v>
      </c>
      <c r="O508" t="str">
        <f>IF(M508=$W$7,IF(AND(N508,_xlfn.XLOOKUP(C508,Raw_Data_OS_23!$C$7:$C$4518,Raw_Data_OS_23!$G$7:$G$4518,0)=G508),"A",IF(_xlfn.XLOOKUP(C508,Raw_Data_Paid_23!$C$4:$C$2114,Raw_Data_Paid_23!$C$4:$C$2114,"B1")="B1","B1","B2")),IF(_xlfn.XLOOKUP(C508,Raw_Data_Paid_23!$C$4:$C$2114,Raw_Data_Paid_23!$C$4:$C$2114,"C1")="C1","C1","C2"))</f>
        <v>B1</v>
      </c>
      <c r="P508" t="str">
        <f t="shared" si="57"/>
        <v>2020B1Motor Private</v>
      </c>
    </row>
    <row r="509" spans="3:16" x14ac:dyDescent="0.35">
      <c r="C509" s="6" t="s">
        <v>863</v>
      </c>
      <c r="D509" s="7" t="s">
        <v>4070</v>
      </c>
      <c r="E509" s="7" t="s">
        <v>4070</v>
      </c>
      <c r="F509" s="8" t="s">
        <v>3908</v>
      </c>
      <c r="G509" s="9">
        <v>14450</v>
      </c>
      <c r="H509" s="10">
        <v>2020</v>
      </c>
      <c r="I509" s="10">
        <v>2020</v>
      </c>
      <c r="J509" s="11" t="s">
        <v>33</v>
      </c>
      <c r="K509" s="12">
        <v>14450</v>
      </c>
      <c r="L509" s="12">
        <v>1</v>
      </c>
      <c r="M509" s="33" t="str">
        <f>IF(_xlfn.XLOOKUP(C509,Raw_Data_OS_23!$C$7:$C$4518,Raw_Data_OS_23!$G$7:$G$4518,"Paid/ Closed")="Paid/ Closed","Paid/ Closed", "Still_Outstanding")</f>
        <v>Paid/ Closed</v>
      </c>
      <c r="N509" s="33">
        <f>IF(_xlfn.XLOOKUP(C509,Raw_Data_Paid_23!$C$4:$C$2114,Raw_Data_Paid_23!$C$4:$C$2114,1)= 1,1,0)</f>
        <v>1</v>
      </c>
      <c r="O509" t="str">
        <f>IF(M509=$W$7,IF(AND(N509,_xlfn.XLOOKUP(C509,Raw_Data_OS_23!$C$7:$C$4518,Raw_Data_OS_23!$G$7:$G$4518,0)=G509),"A",IF(_xlfn.XLOOKUP(C509,Raw_Data_Paid_23!$C$4:$C$2114,Raw_Data_Paid_23!$C$4:$C$2114,"B1")="B1","B1","B2")),IF(_xlfn.XLOOKUP(C509,Raw_Data_Paid_23!$C$4:$C$2114,Raw_Data_Paid_23!$C$4:$C$2114,"C1")="C1","C1","C2"))</f>
        <v>C1</v>
      </c>
      <c r="P509" t="str">
        <f t="shared" si="57"/>
        <v>2020C1Motor Commercial</v>
      </c>
    </row>
    <row r="510" spans="3:16" x14ac:dyDescent="0.35">
      <c r="C510" s="6" t="s">
        <v>231</v>
      </c>
      <c r="D510" s="7" t="s">
        <v>4254</v>
      </c>
      <c r="E510" s="7" t="s">
        <v>4254</v>
      </c>
      <c r="F510" s="8" t="s">
        <v>3910</v>
      </c>
      <c r="G510" s="9">
        <v>1157392</v>
      </c>
      <c r="H510" s="10">
        <v>2020</v>
      </c>
      <c r="I510" s="10">
        <v>2020</v>
      </c>
      <c r="J510" s="11" t="s">
        <v>33</v>
      </c>
      <c r="K510" s="12">
        <v>1190912</v>
      </c>
      <c r="L510" s="12">
        <v>1</v>
      </c>
      <c r="M510" s="33" t="str">
        <f>IF(_xlfn.XLOOKUP(C510,Raw_Data_OS_23!$C$7:$C$4518,Raw_Data_OS_23!$G$7:$G$4518,"Paid/ Closed")="Paid/ Closed","Paid/ Closed", "Still_Outstanding")</f>
        <v>Still_Outstanding</v>
      </c>
      <c r="N510" s="33">
        <f>IF(_xlfn.XLOOKUP(C510,Raw_Data_Paid_23!$C$4:$C$2114,Raw_Data_Paid_23!$C$4:$C$2114,1)= 1,1,0)</f>
        <v>0</v>
      </c>
      <c r="O510" t="str">
        <f>IF(M510=$W$7,IF(AND(N510,_xlfn.XLOOKUP(C510,Raw_Data_OS_23!$C$7:$C$4518,Raw_Data_OS_23!$G$7:$G$4518,0)=G510),"A",IF(_xlfn.XLOOKUP(C510,Raw_Data_Paid_23!$C$4:$C$2114,Raw_Data_Paid_23!$C$4:$C$2114,"B1")="B1","B1","B2")),IF(_xlfn.XLOOKUP(C510,Raw_Data_Paid_23!$C$4:$C$2114,Raw_Data_Paid_23!$C$4:$C$2114,"C1")="C1","C1","C2"))</f>
        <v>B2</v>
      </c>
      <c r="P510" t="str">
        <f t="shared" si="57"/>
        <v>2020B2Motor Private</v>
      </c>
    </row>
    <row r="511" spans="3:16" x14ac:dyDescent="0.35">
      <c r="C511" s="6" t="s">
        <v>864</v>
      </c>
      <c r="D511" s="7" t="s">
        <v>4302</v>
      </c>
      <c r="E511" s="7" t="s">
        <v>4302</v>
      </c>
      <c r="F511" s="8" t="s">
        <v>3910</v>
      </c>
      <c r="G511" s="9">
        <v>45450</v>
      </c>
      <c r="H511" s="10">
        <v>2020</v>
      </c>
      <c r="I511" s="10">
        <v>2020</v>
      </c>
      <c r="J511" s="11" t="s">
        <v>33</v>
      </c>
      <c r="K511" s="12">
        <v>45450</v>
      </c>
      <c r="L511" s="12">
        <v>1</v>
      </c>
      <c r="M511" s="33" t="str">
        <f>IF(_xlfn.XLOOKUP(C511,Raw_Data_OS_23!$C$7:$C$4518,Raw_Data_OS_23!$G$7:$G$4518,"Paid/ Closed")="Paid/ Closed","Paid/ Closed", "Still_Outstanding")</f>
        <v>Still_Outstanding</v>
      </c>
      <c r="N511" s="33">
        <f>IF(_xlfn.XLOOKUP(C511,Raw_Data_Paid_23!$C$4:$C$2114,Raw_Data_Paid_23!$C$4:$C$2114,1)= 1,1,0)</f>
        <v>0</v>
      </c>
      <c r="O511" t="str">
        <f>IF(M511=$W$7,IF(AND(N511,_xlfn.XLOOKUP(C511,Raw_Data_OS_23!$C$7:$C$4518,Raw_Data_OS_23!$G$7:$G$4518,0)=G511),"A",IF(_xlfn.XLOOKUP(C511,Raw_Data_Paid_23!$C$4:$C$2114,Raw_Data_Paid_23!$C$4:$C$2114,"B1")="B1","B1","B2")),IF(_xlfn.XLOOKUP(C511,Raw_Data_Paid_23!$C$4:$C$2114,Raw_Data_Paid_23!$C$4:$C$2114,"C1")="C1","C1","C2"))</f>
        <v>B2</v>
      </c>
      <c r="P511" t="str">
        <f t="shared" si="57"/>
        <v>2020B2Motor Private</v>
      </c>
    </row>
    <row r="512" spans="3:16" x14ac:dyDescent="0.35">
      <c r="C512" s="6" t="s">
        <v>3875</v>
      </c>
      <c r="D512" s="7" t="s">
        <v>3996</v>
      </c>
      <c r="E512" s="7" t="s">
        <v>3996</v>
      </c>
      <c r="F512" s="8" t="s">
        <v>3910</v>
      </c>
      <c r="G512" s="9">
        <v>0</v>
      </c>
      <c r="H512" s="10">
        <v>2020</v>
      </c>
      <c r="I512" s="10">
        <v>2020</v>
      </c>
      <c r="J512" s="11" t="s">
        <v>33</v>
      </c>
      <c r="K512" s="12">
        <v>6270</v>
      </c>
      <c r="L512" s="12">
        <v>1</v>
      </c>
      <c r="M512" s="33" t="str">
        <f>IF(_xlfn.XLOOKUP(C512,Raw_Data_OS_23!$C$7:$C$4518,Raw_Data_OS_23!$G$7:$G$4518,"Paid/ Closed")="Paid/ Closed","Paid/ Closed", "Still_Outstanding")</f>
        <v>Still_Outstanding</v>
      </c>
      <c r="N512" s="33">
        <f>IF(_xlfn.XLOOKUP(C512,Raw_Data_Paid_23!$C$4:$C$2114,Raw_Data_Paid_23!$C$4:$C$2114,1)= 1,1,0)</f>
        <v>1</v>
      </c>
      <c r="O512" t="str">
        <f>IF(M512=$W$7,IF(AND(N512,_xlfn.XLOOKUP(C512,Raw_Data_OS_23!$C$7:$C$4518,Raw_Data_OS_23!$G$7:$G$4518,0)=G512),"A",IF(_xlfn.XLOOKUP(C512,Raw_Data_Paid_23!$C$4:$C$2114,Raw_Data_Paid_23!$C$4:$C$2114,"B1")="B1","B1","B2")),IF(_xlfn.XLOOKUP(C512,Raw_Data_Paid_23!$C$4:$C$2114,Raw_Data_Paid_23!$C$4:$C$2114,"C1")="C1","C1","C2"))</f>
        <v>A</v>
      </c>
      <c r="P512" t="str">
        <f t="shared" si="57"/>
        <v>2020AMotor Private</v>
      </c>
    </row>
    <row r="513" spans="3:16" x14ac:dyDescent="0.35">
      <c r="C513" s="6" t="s">
        <v>232</v>
      </c>
      <c r="D513" s="7" t="s">
        <v>4302</v>
      </c>
      <c r="E513" s="7" t="s">
        <v>4302</v>
      </c>
      <c r="F513" s="8" t="s">
        <v>3908</v>
      </c>
      <c r="G513" s="9">
        <v>40</v>
      </c>
      <c r="H513" s="10">
        <v>2020</v>
      </c>
      <c r="I513" s="10">
        <v>2020</v>
      </c>
      <c r="J513" s="11" t="s">
        <v>33</v>
      </c>
      <c r="K513" s="12">
        <v>40</v>
      </c>
      <c r="L513" s="12">
        <v>1</v>
      </c>
      <c r="M513" s="33" t="str">
        <f>IF(_xlfn.XLOOKUP(C513,Raw_Data_OS_23!$C$7:$C$4518,Raw_Data_OS_23!$G$7:$G$4518,"Paid/ Closed")="Paid/ Closed","Paid/ Closed", "Still_Outstanding")</f>
        <v>Still_Outstanding</v>
      </c>
      <c r="N513" s="33">
        <f>IF(_xlfn.XLOOKUP(C513,Raw_Data_Paid_23!$C$4:$C$2114,Raw_Data_Paid_23!$C$4:$C$2114,1)= 1,1,0)</f>
        <v>1</v>
      </c>
      <c r="O513" t="str">
        <f>IF(M513=$W$7,IF(AND(N513,_xlfn.XLOOKUP(C513,Raw_Data_OS_23!$C$7:$C$4518,Raw_Data_OS_23!$G$7:$G$4518,0)=G513),"A",IF(_xlfn.XLOOKUP(C513,Raw_Data_Paid_23!$C$4:$C$2114,Raw_Data_Paid_23!$C$4:$C$2114,"B1")="B1","B1","B2")),IF(_xlfn.XLOOKUP(C513,Raw_Data_Paid_23!$C$4:$C$2114,Raw_Data_Paid_23!$C$4:$C$2114,"C1")="C1","C1","C2"))</f>
        <v>B1</v>
      </c>
      <c r="P513" t="str">
        <f t="shared" si="57"/>
        <v>2020B1Motor Commercial</v>
      </c>
    </row>
    <row r="514" spans="3:16" x14ac:dyDescent="0.35">
      <c r="C514" s="6" t="s">
        <v>865</v>
      </c>
      <c r="D514" s="7" t="s">
        <v>4303</v>
      </c>
      <c r="E514" s="7" t="s">
        <v>4303</v>
      </c>
      <c r="F514" s="8" t="s">
        <v>3908</v>
      </c>
      <c r="G514" s="9">
        <v>190</v>
      </c>
      <c r="H514" s="10">
        <v>2020</v>
      </c>
      <c r="I514" s="10">
        <v>2020</v>
      </c>
      <c r="J514" s="11" t="s">
        <v>33</v>
      </c>
      <c r="K514" s="12">
        <v>190</v>
      </c>
      <c r="L514" s="12">
        <v>1</v>
      </c>
      <c r="M514" s="33" t="str">
        <f>IF(_xlfn.XLOOKUP(C514,Raw_Data_OS_23!$C$7:$C$4518,Raw_Data_OS_23!$G$7:$G$4518,"Paid/ Closed")="Paid/ Closed","Paid/ Closed", "Still_Outstanding")</f>
        <v>Still_Outstanding</v>
      </c>
      <c r="N514" s="33">
        <f>IF(_xlfn.XLOOKUP(C514,Raw_Data_Paid_23!$C$4:$C$2114,Raw_Data_Paid_23!$C$4:$C$2114,1)= 1,1,0)</f>
        <v>1</v>
      </c>
      <c r="O514" t="str">
        <f>IF(M514=$W$7,IF(AND(N514,_xlfn.XLOOKUP(C514,Raw_Data_OS_23!$C$7:$C$4518,Raw_Data_OS_23!$G$7:$G$4518,0)=G514),"A",IF(_xlfn.XLOOKUP(C514,Raw_Data_Paid_23!$C$4:$C$2114,Raw_Data_Paid_23!$C$4:$C$2114,"B1")="B1","B1","B2")),IF(_xlfn.XLOOKUP(C514,Raw_Data_Paid_23!$C$4:$C$2114,Raw_Data_Paid_23!$C$4:$C$2114,"C1")="C1","C1","C2"))</f>
        <v>B1</v>
      </c>
      <c r="P514" t="str">
        <f t="shared" si="57"/>
        <v>2020B1Motor Commercial</v>
      </c>
    </row>
    <row r="515" spans="3:16" x14ac:dyDescent="0.35">
      <c r="C515" s="6" t="s">
        <v>233</v>
      </c>
      <c r="D515" s="7" t="s">
        <v>4001</v>
      </c>
      <c r="E515" s="7" t="s">
        <v>4001</v>
      </c>
      <c r="F515" s="8" t="s">
        <v>3910</v>
      </c>
      <c r="G515" s="9">
        <v>1000</v>
      </c>
      <c r="H515" s="10">
        <v>2020</v>
      </c>
      <c r="I515" s="10">
        <v>2020</v>
      </c>
      <c r="J515" s="11" t="s">
        <v>33</v>
      </c>
      <c r="K515" s="12">
        <v>1000</v>
      </c>
      <c r="L515" s="12">
        <v>1</v>
      </c>
      <c r="M515" s="33" t="str">
        <f>IF(_xlfn.XLOOKUP(C515,Raw_Data_OS_23!$C$7:$C$4518,Raw_Data_OS_23!$G$7:$G$4518,"Paid/ Closed")="Paid/ Closed","Paid/ Closed", "Still_Outstanding")</f>
        <v>Still_Outstanding</v>
      </c>
      <c r="N515" s="33">
        <f>IF(_xlfn.XLOOKUP(C515,Raw_Data_Paid_23!$C$4:$C$2114,Raw_Data_Paid_23!$C$4:$C$2114,1)= 1,1,0)</f>
        <v>1</v>
      </c>
      <c r="O515" t="str">
        <f>IF(M515=$W$7,IF(AND(N515,_xlfn.XLOOKUP(C515,Raw_Data_OS_23!$C$7:$C$4518,Raw_Data_OS_23!$G$7:$G$4518,0)=G515),"A",IF(_xlfn.XLOOKUP(C515,Raw_Data_Paid_23!$C$4:$C$2114,Raw_Data_Paid_23!$C$4:$C$2114,"B1")="B1","B1","B2")),IF(_xlfn.XLOOKUP(C515,Raw_Data_Paid_23!$C$4:$C$2114,Raw_Data_Paid_23!$C$4:$C$2114,"C1")="C1","C1","C2"))</f>
        <v>B1</v>
      </c>
      <c r="P515" t="str">
        <f t="shared" si="57"/>
        <v>2020B1Motor Private</v>
      </c>
    </row>
    <row r="516" spans="3:16" x14ac:dyDescent="0.35">
      <c r="C516" s="6" t="s">
        <v>234</v>
      </c>
      <c r="D516" s="7" t="s">
        <v>4068</v>
      </c>
      <c r="E516" s="7" t="s">
        <v>4068</v>
      </c>
      <c r="F516" s="8" t="s">
        <v>3910</v>
      </c>
      <c r="G516" s="9">
        <v>106270</v>
      </c>
      <c r="H516" s="10">
        <v>2020</v>
      </c>
      <c r="I516" s="10">
        <v>2020</v>
      </c>
      <c r="J516" s="11" t="s">
        <v>33</v>
      </c>
      <c r="K516" s="12">
        <v>106270</v>
      </c>
      <c r="L516" s="12">
        <v>1</v>
      </c>
      <c r="M516" s="33" t="str">
        <f>IF(_xlfn.XLOOKUP(C516,Raw_Data_OS_23!$C$7:$C$4518,Raw_Data_OS_23!$G$7:$G$4518,"Paid/ Closed")="Paid/ Closed","Paid/ Closed", "Still_Outstanding")</f>
        <v>Still_Outstanding</v>
      </c>
      <c r="N516" s="33">
        <f>IF(_xlfn.XLOOKUP(C516,Raw_Data_Paid_23!$C$4:$C$2114,Raw_Data_Paid_23!$C$4:$C$2114,1)= 1,1,0)</f>
        <v>1</v>
      </c>
      <c r="O516" t="str">
        <f>IF(M516=$W$7,IF(AND(N516,_xlfn.XLOOKUP(C516,Raw_Data_OS_23!$C$7:$C$4518,Raw_Data_OS_23!$G$7:$G$4518,0)=G516),"A",IF(_xlfn.XLOOKUP(C516,Raw_Data_Paid_23!$C$4:$C$2114,Raw_Data_Paid_23!$C$4:$C$2114,"B1")="B1","B1","B2")),IF(_xlfn.XLOOKUP(C516,Raw_Data_Paid_23!$C$4:$C$2114,Raw_Data_Paid_23!$C$4:$C$2114,"C1")="C1","C1","C2"))</f>
        <v>B1</v>
      </c>
      <c r="P516" t="str">
        <f t="shared" si="57"/>
        <v>2020B1Motor Private</v>
      </c>
    </row>
    <row r="517" spans="3:16" x14ac:dyDescent="0.35">
      <c r="C517" s="6" t="s">
        <v>235</v>
      </c>
      <c r="D517" s="7" t="s">
        <v>4304</v>
      </c>
      <c r="E517" s="7" t="s">
        <v>4304</v>
      </c>
      <c r="F517" s="8" t="s">
        <v>3910</v>
      </c>
      <c r="G517" s="9">
        <v>8842</v>
      </c>
      <c r="H517" s="10">
        <v>2020</v>
      </c>
      <c r="I517" s="10">
        <v>2020</v>
      </c>
      <c r="J517" s="11" t="s">
        <v>33</v>
      </c>
      <c r="K517" s="12">
        <v>8842</v>
      </c>
      <c r="L517" s="12">
        <v>1</v>
      </c>
      <c r="M517" s="33" t="str">
        <f>IF(_xlfn.XLOOKUP(C517,Raw_Data_OS_23!$C$7:$C$4518,Raw_Data_OS_23!$G$7:$G$4518,"Paid/ Closed")="Paid/ Closed","Paid/ Closed", "Still_Outstanding")</f>
        <v>Still_Outstanding</v>
      </c>
      <c r="N517" s="33">
        <f>IF(_xlfn.XLOOKUP(C517,Raw_Data_Paid_23!$C$4:$C$2114,Raw_Data_Paid_23!$C$4:$C$2114,1)= 1,1,0)</f>
        <v>1</v>
      </c>
      <c r="O517" t="str">
        <f>IF(M517=$W$7,IF(AND(N517,_xlfn.XLOOKUP(C517,Raw_Data_OS_23!$C$7:$C$4518,Raw_Data_OS_23!$G$7:$G$4518,0)=G517),"A",IF(_xlfn.XLOOKUP(C517,Raw_Data_Paid_23!$C$4:$C$2114,Raw_Data_Paid_23!$C$4:$C$2114,"B1")="B1","B1","B2")),IF(_xlfn.XLOOKUP(C517,Raw_Data_Paid_23!$C$4:$C$2114,Raw_Data_Paid_23!$C$4:$C$2114,"C1")="C1","C1","C2"))</f>
        <v>B1</v>
      </c>
      <c r="P517" t="str">
        <f t="shared" si="57"/>
        <v>2020B1Motor Private</v>
      </c>
    </row>
    <row r="518" spans="3:16" x14ac:dyDescent="0.35">
      <c r="C518" s="6" t="s">
        <v>236</v>
      </c>
      <c r="D518" s="7" t="s">
        <v>4304</v>
      </c>
      <c r="E518" s="7" t="s">
        <v>4304</v>
      </c>
      <c r="F518" s="8" t="s">
        <v>3910</v>
      </c>
      <c r="G518" s="9">
        <v>1000</v>
      </c>
      <c r="H518" s="10">
        <v>2020</v>
      </c>
      <c r="I518" s="10">
        <v>2020</v>
      </c>
      <c r="J518" s="11" t="s">
        <v>33</v>
      </c>
      <c r="K518" s="12">
        <v>1000</v>
      </c>
      <c r="L518" s="12">
        <v>1</v>
      </c>
      <c r="M518" s="33" t="str">
        <f>IF(_xlfn.XLOOKUP(C518,Raw_Data_OS_23!$C$7:$C$4518,Raw_Data_OS_23!$G$7:$G$4518,"Paid/ Closed")="Paid/ Closed","Paid/ Closed", "Still_Outstanding")</f>
        <v>Still_Outstanding</v>
      </c>
      <c r="N518" s="33">
        <f>IF(_xlfn.XLOOKUP(C518,Raw_Data_Paid_23!$C$4:$C$2114,Raw_Data_Paid_23!$C$4:$C$2114,1)= 1,1,0)</f>
        <v>1</v>
      </c>
      <c r="O518" t="str">
        <f>IF(M518=$W$7,IF(AND(N518,_xlfn.XLOOKUP(C518,Raw_Data_OS_23!$C$7:$C$4518,Raw_Data_OS_23!$G$7:$G$4518,0)=G518),"A",IF(_xlfn.XLOOKUP(C518,Raw_Data_Paid_23!$C$4:$C$2114,Raw_Data_Paid_23!$C$4:$C$2114,"B1")="B1","B1","B2")),IF(_xlfn.XLOOKUP(C518,Raw_Data_Paid_23!$C$4:$C$2114,Raw_Data_Paid_23!$C$4:$C$2114,"C1")="C1","C1","C2"))</f>
        <v>B1</v>
      </c>
      <c r="P518" t="str">
        <f t="shared" ref="P518:P581" si="58">H518&amp;O518&amp;F518</f>
        <v>2020B1Motor Private</v>
      </c>
    </row>
    <row r="519" spans="3:16" x14ac:dyDescent="0.35">
      <c r="C519" s="6" t="s">
        <v>866</v>
      </c>
      <c r="D519" s="7" t="s">
        <v>4305</v>
      </c>
      <c r="E519" s="7" t="s">
        <v>4305</v>
      </c>
      <c r="F519" s="8" t="s">
        <v>3910</v>
      </c>
      <c r="G519" s="9">
        <v>20440</v>
      </c>
      <c r="H519" s="10">
        <v>2020</v>
      </c>
      <c r="I519" s="10">
        <v>2020</v>
      </c>
      <c r="J519" s="11" t="s">
        <v>28</v>
      </c>
      <c r="K519" s="12">
        <v>20440</v>
      </c>
      <c r="L519" s="12">
        <v>1</v>
      </c>
      <c r="M519" s="33" t="str">
        <f>IF(_xlfn.XLOOKUP(C519,Raw_Data_OS_23!$C$7:$C$4518,Raw_Data_OS_23!$G$7:$G$4518,"Paid/ Closed")="Paid/ Closed","Paid/ Closed", "Still_Outstanding")</f>
        <v>Still_Outstanding</v>
      </c>
      <c r="N519" s="33">
        <f>IF(_xlfn.XLOOKUP(C519,Raw_Data_Paid_23!$C$4:$C$2114,Raw_Data_Paid_23!$C$4:$C$2114,1)= 1,1,0)</f>
        <v>1</v>
      </c>
      <c r="O519" t="str">
        <f>IF(M519=$W$7,IF(AND(N519,_xlfn.XLOOKUP(C519,Raw_Data_OS_23!$C$7:$C$4518,Raw_Data_OS_23!$G$7:$G$4518,0)=G519),"A",IF(_xlfn.XLOOKUP(C519,Raw_Data_Paid_23!$C$4:$C$2114,Raw_Data_Paid_23!$C$4:$C$2114,"B1")="B1","B1","B2")),IF(_xlfn.XLOOKUP(C519,Raw_Data_Paid_23!$C$4:$C$2114,Raw_Data_Paid_23!$C$4:$C$2114,"C1")="C1","C1","C2"))</f>
        <v>A</v>
      </c>
      <c r="P519" t="str">
        <f t="shared" si="58"/>
        <v>2020AMotor Private</v>
      </c>
    </row>
    <row r="520" spans="3:16" x14ac:dyDescent="0.35">
      <c r="C520" s="6" t="s">
        <v>237</v>
      </c>
      <c r="D520" s="7" t="s">
        <v>4069</v>
      </c>
      <c r="E520" s="7" t="s">
        <v>4069</v>
      </c>
      <c r="F520" s="8" t="s">
        <v>3910</v>
      </c>
      <c r="G520" s="9">
        <v>2735955.2940000002</v>
      </c>
      <c r="H520" s="10">
        <v>2020</v>
      </c>
      <c r="I520" s="10">
        <v>2020</v>
      </c>
      <c r="J520" s="11" t="s">
        <v>33</v>
      </c>
      <c r="K520" s="12">
        <v>385955.29399999999</v>
      </c>
      <c r="L520" s="12">
        <v>1</v>
      </c>
      <c r="M520" s="33" t="str">
        <f>IF(_xlfn.XLOOKUP(C520,Raw_Data_OS_23!$C$7:$C$4518,Raw_Data_OS_23!$G$7:$G$4518,"Paid/ Closed")="Paid/ Closed","Paid/ Closed", "Still_Outstanding")</f>
        <v>Still_Outstanding</v>
      </c>
      <c r="N520" s="33">
        <f>IF(_xlfn.XLOOKUP(C520,Raw_Data_Paid_23!$C$4:$C$2114,Raw_Data_Paid_23!$C$4:$C$2114,1)= 1,1,0)</f>
        <v>1</v>
      </c>
      <c r="O520" t="str">
        <f>IF(M520=$W$7,IF(AND(N520,_xlfn.XLOOKUP(C520,Raw_Data_OS_23!$C$7:$C$4518,Raw_Data_OS_23!$G$7:$G$4518,0)=G520),"A",IF(_xlfn.XLOOKUP(C520,Raw_Data_Paid_23!$C$4:$C$2114,Raw_Data_Paid_23!$C$4:$C$2114,"B1")="B1","B1","B2")),IF(_xlfn.XLOOKUP(C520,Raw_Data_Paid_23!$C$4:$C$2114,Raw_Data_Paid_23!$C$4:$C$2114,"C1")="C1","C1","C2"))</f>
        <v>B1</v>
      </c>
      <c r="P520" t="str">
        <f t="shared" si="58"/>
        <v>2020B1Motor Private</v>
      </c>
    </row>
    <row r="521" spans="3:16" x14ac:dyDescent="0.35">
      <c r="C521" s="6" t="s">
        <v>867</v>
      </c>
      <c r="D521" s="7" t="s">
        <v>4306</v>
      </c>
      <c r="E521" s="7" t="s">
        <v>4306</v>
      </c>
      <c r="F521" s="8" t="s">
        <v>3910</v>
      </c>
      <c r="G521" s="9">
        <v>1000</v>
      </c>
      <c r="H521" s="10">
        <v>2020</v>
      </c>
      <c r="I521" s="10">
        <v>2020</v>
      </c>
      <c r="J521" s="11" t="s">
        <v>33</v>
      </c>
      <c r="K521" s="12">
        <v>1000</v>
      </c>
      <c r="L521" s="12">
        <v>1</v>
      </c>
      <c r="M521" s="33" t="str">
        <f>IF(_xlfn.XLOOKUP(C521,Raw_Data_OS_23!$C$7:$C$4518,Raw_Data_OS_23!$G$7:$G$4518,"Paid/ Closed")="Paid/ Closed","Paid/ Closed", "Still_Outstanding")</f>
        <v>Still_Outstanding</v>
      </c>
      <c r="N521" s="33">
        <f>IF(_xlfn.XLOOKUP(C521,Raw_Data_Paid_23!$C$4:$C$2114,Raw_Data_Paid_23!$C$4:$C$2114,1)= 1,1,0)</f>
        <v>1</v>
      </c>
      <c r="O521" t="str">
        <f>IF(M521=$W$7,IF(AND(N521,_xlfn.XLOOKUP(C521,Raw_Data_OS_23!$C$7:$C$4518,Raw_Data_OS_23!$G$7:$G$4518,0)=G521),"A",IF(_xlfn.XLOOKUP(C521,Raw_Data_Paid_23!$C$4:$C$2114,Raw_Data_Paid_23!$C$4:$C$2114,"B1")="B1","B1","B2")),IF(_xlfn.XLOOKUP(C521,Raw_Data_Paid_23!$C$4:$C$2114,Raw_Data_Paid_23!$C$4:$C$2114,"C1")="C1","C1","C2"))</f>
        <v>B1</v>
      </c>
      <c r="P521" t="str">
        <f t="shared" si="58"/>
        <v>2020B1Motor Private</v>
      </c>
    </row>
    <row r="522" spans="3:16" x14ac:dyDescent="0.35">
      <c r="C522" s="6" t="s">
        <v>238</v>
      </c>
      <c r="D522" s="7" t="s">
        <v>4303</v>
      </c>
      <c r="E522" s="7" t="s">
        <v>4303</v>
      </c>
      <c r="F522" s="8" t="s">
        <v>3908</v>
      </c>
      <c r="G522" s="9">
        <v>2581</v>
      </c>
      <c r="H522" s="10">
        <v>2020</v>
      </c>
      <c r="I522" s="10">
        <v>2020</v>
      </c>
      <c r="J522" s="11" t="s">
        <v>33</v>
      </c>
      <c r="K522" s="12">
        <v>2581</v>
      </c>
      <c r="L522" s="12">
        <v>1</v>
      </c>
      <c r="M522" s="33" t="str">
        <f>IF(_xlfn.XLOOKUP(C522,Raw_Data_OS_23!$C$7:$C$4518,Raw_Data_OS_23!$G$7:$G$4518,"Paid/ Closed")="Paid/ Closed","Paid/ Closed", "Still_Outstanding")</f>
        <v>Still_Outstanding</v>
      </c>
      <c r="N522" s="33">
        <f>IF(_xlfn.XLOOKUP(C522,Raw_Data_Paid_23!$C$4:$C$2114,Raw_Data_Paid_23!$C$4:$C$2114,1)= 1,1,0)</f>
        <v>1</v>
      </c>
      <c r="O522" t="str">
        <f>IF(M522=$W$7,IF(AND(N522,_xlfn.XLOOKUP(C522,Raw_Data_OS_23!$C$7:$C$4518,Raw_Data_OS_23!$G$7:$G$4518,0)=G522),"A",IF(_xlfn.XLOOKUP(C522,Raw_Data_Paid_23!$C$4:$C$2114,Raw_Data_Paid_23!$C$4:$C$2114,"B1")="B1","B1","B2")),IF(_xlfn.XLOOKUP(C522,Raw_Data_Paid_23!$C$4:$C$2114,Raw_Data_Paid_23!$C$4:$C$2114,"C1")="C1","C1","C2"))</f>
        <v>B1</v>
      </c>
      <c r="P522" t="str">
        <f t="shared" si="58"/>
        <v>2020B1Motor Commercial</v>
      </c>
    </row>
    <row r="523" spans="3:16" x14ac:dyDescent="0.35">
      <c r="C523" s="6" t="s">
        <v>239</v>
      </c>
      <c r="D523" s="7" t="s">
        <v>4257</v>
      </c>
      <c r="E523" s="7" t="s">
        <v>4257</v>
      </c>
      <c r="F523" s="8" t="s">
        <v>3910</v>
      </c>
      <c r="G523" s="9">
        <v>34271</v>
      </c>
      <c r="H523" s="10">
        <v>2020</v>
      </c>
      <c r="I523" s="10">
        <v>2020</v>
      </c>
      <c r="J523" s="11" t="s">
        <v>33</v>
      </c>
      <c r="K523" s="12">
        <v>34271</v>
      </c>
      <c r="L523" s="12">
        <v>1</v>
      </c>
      <c r="M523" s="33" t="str">
        <f>IF(_xlfn.XLOOKUP(C523,Raw_Data_OS_23!$C$7:$C$4518,Raw_Data_OS_23!$G$7:$G$4518,"Paid/ Closed")="Paid/ Closed","Paid/ Closed", "Still_Outstanding")</f>
        <v>Still_Outstanding</v>
      </c>
      <c r="N523" s="33">
        <f>IF(_xlfn.XLOOKUP(C523,Raw_Data_Paid_23!$C$4:$C$2114,Raw_Data_Paid_23!$C$4:$C$2114,1)= 1,1,0)</f>
        <v>1</v>
      </c>
      <c r="O523" t="str">
        <f>IF(M523=$W$7,IF(AND(N523,_xlfn.XLOOKUP(C523,Raw_Data_OS_23!$C$7:$C$4518,Raw_Data_OS_23!$G$7:$G$4518,0)=G523),"A",IF(_xlfn.XLOOKUP(C523,Raw_Data_Paid_23!$C$4:$C$2114,Raw_Data_Paid_23!$C$4:$C$2114,"B1")="B1","B1","B2")),IF(_xlfn.XLOOKUP(C523,Raw_Data_Paid_23!$C$4:$C$2114,Raw_Data_Paid_23!$C$4:$C$2114,"C1")="C1","C1","C2"))</f>
        <v>B1</v>
      </c>
      <c r="P523" t="str">
        <f t="shared" si="58"/>
        <v>2020B1Motor Private</v>
      </c>
    </row>
    <row r="524" spans="3:16" x14ac:dyDescent="0.35">
      <c r="C524" s="6" t="s">
        <v>868</v>
      </c>
      <c r="D524" s="7" t="s">
        <v>4303</v>
      </c>
      <c r="E524" s="7" t="s">
        <v>4303</v>
      </c>
      <c r="F524" s="8" t="s">
        <v>3908</v>
      </c>
      <c r="G524" s="9">
        <v>20000</v>
      </c>
      <c r="H524" s="10">
        <v>2020</v>
      </c>
      <c r="I524" s="10">
        <v>2020</v>
      </c>
      <c r="J524" s="11" t="s">
        <v>33</v>
      </c>
      <c r="K524" s="12">
        <v>20000</v>
      </c>
      <c r="L524" s="12">
        <v>1</v>
      </c>
      <c r="M524" s="33" t="str">
        <f>IF(_xlfn.XLOOKUP(C524,Raw_Data_OS_23!$C$7:$C$4518,Raw_Data_OS_23!$G$7:$G$4518,"Paid/ Closed")="Paid/ Closed","Paid/ Closed", "Still_Outstanding")</f>
        <v>Still_Outstanding</v>
      </c>
      <c r="N524" s="33">
        <f>IF(_xlfn.XLOOKUP(C524,Raw_Data_Paid_23!$C$4:$C$2114,Raw_Data_Paid_23!$C$4:$C$2114,1)= 1,1,0)</f>
        <v>1</v>
      </c>
      <c r="O524" t="str">
        <f>IF(M524=$W$7,IF(AND(N524,_xlfn.XLOOKUP(C524,Raw_Data_OS_23!$C$7:$C$4518,Raw_Data_OS_23!$G$7:$G$4518,0)=G524),"A",IF(_xlfn.XLOOKUP(C524,Raw_Data_Paid_23!$C$4:$C$2114,Raw_Data_Paid_23!$C$4:$C$2114,"B1")="B1","B1","B2")),IF(_xlfn.XLOOKUP(C524,Raw_Data_Paid_23!$C$4:$C$2114,Raw_Data_Paid_23!$C$4:$C$2114,"C1")="C1","C1","C2"))</f>
        <v>B1</v>
      </c>
      <c r="P524" t="str">
        <f t="shared" si="58"/>
        <v>2020B1Motor Commercial</v>
      </c>
    </row>
    <row r="525" spans="3:16" x14ac:dyDescent="0.35">
      <c r="C525" s="6" t="s">
        <v>869</v>
      </c>
      <c r="D525" s="7" t="s">
        <v>4189</v>
      </c>
      <c r="E525" s="7" t="s">
        <v>4189</v>
      </c>
      <c r="F525" s="8" t="s">
        <v>3908</v>
      </c>
      <c r="G525" s="9">
        <v>1000</v>
      </c>
      <c r="H525" s="10">
        <v>2020</v>
      </c>
      <c r="I525" s="10">
        <v>2020</v>
      </c>
      <c r="J525" s="11" t="s">
        <v>33</v>
      </c>
      <c r="K525" s="12">
        <v>1000</v>
      </c>
      <c r="L525" s="12">
        <v>1</v>
      </c>
      <c r="M525" s="33" t="str">
        <f>IF(_xlfn.XLOOKUP(C525,Raw_Data_OS_23!$C$7:$C$4518,Raw_Data_OS_23!$G$7:$G$4518,"Paid/ Closed")="Paid/ Closed","Paid/ Closed", "Still_Outstanding")</f>
        <v>Still_Outstanding</v>
      </c>
      <c r="N525" s="33">
        <f>IF(_xlfn.XLOOKUP(C525,Raw_Data_Paid_23!$C$4:$C$2114,Raw_Data_Paid_23!$C$4:$C$2114,1)= 1,1,0)</f>
        <v>1</v>
      </c>
      <c r="O525" t="str">
        <f>IF(M525=$W$7,IF(AND(N525,_xlfn.XLOOKUP(C525,Raw_Data_OS_23!$C$7:$C$4518,Raw_Data_OS_23!$G$7:$G$4518,0)=G525),"A",IF(_xlfn.XLOOKUP(C525,Raw_Data_Paid_23!$C$4:$C$2114,Raw_Data_Paid_23!$C$4:$C$2114,"B1")="B1","B1","B2")),IF(_xlfn.XLOOKUP(C525,Raw_Data_Paid_23!$C$4:$C$2114,Raw_Data_Paid_23!$C$4:$C$2114,"C1")="C1","C1","C2"))</f>
        <v>A</v>
      </c>
      <c r="P525" t="str">
        <f t="shared" si="58"/>
        <v>2020AMotor Commercial</v>
      </c>
    </row>
    <row r="526" spans="3:16" x14ac:dyDescent="0.35">
      <c r="C526" s="6" t="s">
        <v>870</v>
      </c>
      <c r="D526" s="7" t="s">
        <v>4307</v>
      </c>
      <c r="E526" s="7" t="s">
        <v>4307</v>
      </c>
      <c r="F526" s="8" t="s">
        <v>3910</v>
      </c>
      <c r="G526" s="9">
        <v>1000000</v>
      </c>
      <c r="H526" s="10">
        <v>2020</v>
      </c>
      <c r="I526" s="10">
        <v>2020</v>
      </c>
      <c r="J526" s="11" t="s">
        <v>28</v>
      </c>
      <c r="K526" s="12">
        <v>1000000</v>
      </c>
      <c r="L526" s="12">
        <v>1</v>
      </c>
      <c r="M526" s="33" t="str">
        <f>IF(_xlfn.XLOOKUP(C526,Raw_Data_OS_23!$C$7:$C$4518,Raw_Data_OS_23!$G$7:$G$4518,"Paid/ Closed")="Paid/ Closed","Paid/ Closed", "Still_Outstanding")</f>
        <v>Still_Outstanding</v>
      </c>
      <c r="N526" s="33">
        <f>IF(_xlfn.XLOOKUP(C526,Raw_Data_Paid_23!$C$4:$C$2114,Raw_Data_Paid_23!$C$4:$C$2114,1)= 1,1,0)</f>
        <v>1</v>
      </c>
      <c r="O526" t="str">
        <f>IF(M526=$W$7,IF(AND(N526,_xlfn.XLOOKUP(C526,Raw_Data_OS_23!$C$7:$C$4518,Raw_Data_OS_23!$G$7:$G$4518,0)=G526),"A",IF(_xlfn.XLOOKUP(C526,Raw_Data_Paid_23!$C$4:$C$2114,Raw_Data_Paid_23!$C$4:$C$2114,"B1")="B1","B1","B2")),IF(_xlfn.XLOOKUP(C526,Raw_Data_Paid_23!$C$4:$C$2114,Raw_Data_Paid_23!$C$4:$C$2114,"C1")="C1","C1","C2"))</f>
        <v>A</v>
      </c>
      <c r="P526" t="str">
        <f t="shared" si="58"/>
        <v>2020AMotor Private</v>
      </c>
    </row>
    <row r="527" spans="3:16" x14ac:dyDescent="0.35">
      <c r="C527" s="6" t="s">
        <v>871</v>
      </c>
      <c r="D527" s="7" t="s">
        <v>3944</v>
      </c>
      <c r="E527" s="7" t="s">
        <v>3944</v>
      </c>
      <c r="F527" s="8" t="s">
        <v>3910</v>
      </c>
      <c r="G527" s="9">
        <v>100000</v>
      </c>
      <c r="H527" s="10">
        <v>2020</v>
      </c>
      <c r="I527" s="10">
        <v>2020</v>
      </c>
      <c r="J527" s="11" t="s">
        <v>28</v>
      </c>
      <c r="K527" s="12">
        <v>100000</v>
      </c>
      <c r="L527" s="12">
        <v>1</v>
      </c>
      <c r="M527" s="33" t="str">
        <f>IF(_xlfn.XLOOKUP(C527,Raw_Data_OS_23!$C$7:$C$4518,Raw_Data_OS_23!$G$7:$G$4518,"Paid/ Closed")="Paid/ Closed","Paid/ Closed", "Still_Outstanding")</f>
        <v>Paid/ Closed</v>
      </c>
      <c r="N527" s="33">
        <f>IF(_xlfn.XLOOKUP(C527,Raw_Data_Paid_23!$C$4:$C$2114,Raw_Data_Paid_23!$C$4:$C$2114,1)= 1,1,0)</f>
        <v>1</v>
      </c>
      <c r="O527" t="str">
        <f>IF(M527=$W$7,IF(AND(N527,_xlfn.XLOOKUP(C527,Raw_Data_OS_23!$C$7:$C$4518,Raw_Data_OS_23!$G$7:$G$4518,0)=G527),"A",IF(_xlfn.XLOOKUP(C527,Raw_Data_Paid_23!$C$4:$C$2114,Raw_Data_Paid_23!$C$4:$C$2114,"B1")="B1","B1","B2")),IF(_xlfn.XLOOKUP(C527,Raw_Data_Paid_23!$C$4:$C$2114,Raw_Data_Paid_23!$C$4:$C$2114,"C1")="C1","C1","C2"))</f>
        <v>C1</v>
      </c>
      <c r="P527" t="str">
        <f t="shared" si="58"/>
        <v>2020C1Motor Private</v>
      </c>
    </row>
    <row r="528" spans="3:16" x14ac:dyDescent="0.35">
      <c r="C528" s="6" t="s">
        <v>872</v>
      </c>
      <c r="D528" s="7" t="s">
        <v>4308</v>
      </c>
      <c r="E528" s="7" t="s">
        <v>4308</v>
      </c>
      <c r="F528" s="8" t="s">
        <v>3910</v>
      </c>
      <c r="G528" s="9">
        <v>101450</v>
      </c>
      <c r="H528" s="10">
        <v>2020</v>
      </c>
      <c r="I528" s="10">
        <v>2020</v>
      </c>
      <c r="J528" s="11" t="s">
        <v>33</v>
      </c>
      <c r="K528" s="12">
        <v>101450</v>
      </c>
      <c r="L528" s="12">
        <v>1</v>
      </c>
      <c r="M528" s="33" t="str">
        <f>IF(_xlfn.XLOOKUP(C528,Raw_Data_OS_23!$C$7:$C$4518,Raw_Data_OS_23!$G$7:$G$4518,"Paid/ Closed")="Paid/ Closed","Paid/ Closed", "Still_Outstanding")</f>
        <v>Still_Outstanding</v>
      </c>
      <c r="N528" s="33">
        <f>IF(_xlfn.XLOOKUP(C528,Raw_Data_Paid_23!$C$4:$C$2114,Raw_Data_Paid_23!$C$4:$C$2114,1)= 1,1,0)</f>
        <v>1</v>
      </c>
      <c r="O528" t="str">
        <f>IF(M528=$W$7,IF(AND(N528,_xlfn.XLOOKUP(C528,Raw_Data_OS_23!$C$7:$C$4518,Raw_Data_OS_23!$G$7:$G$4518,0)=G528),"A",IF(_xlfn.XLOOKUP(C528,Raw_Data_Paid_23!$C$4:$C$2114,Raw_Data_Paid_23!$C$4:$C$2114,"B1")="B1","B1","B2")),IF(_xlfn.XLOOKUP(C528,Raw_Data_Paid_23!$C$4:$C$2114,Raw_Data_Paid_23!$C$4:$C$2114,"C1")="C1","C1","C2"))</f>
        <v>B1</v>
      </c>
      <c r="P528" t="str">
        <f t="shared" si="58"/>
        <v>2020B1Motor Private</v>
      </c>
    </row>
    <row r="529" spans="3:16" x14ac:dyDescent="0.35">
      <c r="C529" s="6" t="s">
        <v>873</v>
      </c>
      <c r="D529" s="7" t="s">
        <v>3947</v>
      </c>
      <c r="E529" s="7" t="s">
        <v>3947</v>
      </c>
      <c r="F529" s="8" t="s">
        <v>3908</v>
      </c>
      <c r="G529" s="9">
        <v>1000</v>
      </c>
      <c r="H529" s="10">
        <v>2020</v>
      </c>
      <c r="I529" s="10">
        <v>2020</v>
      </c>
      <c r="J529" s="11" t="s">
        <v>33</v>
      </c>
      <c r="K529" s="12">
        <v>1000</v>
      </c>
      <c r="L529" s="12">
        <v>1</v>
      </c>
      <c r="M529" s="33" t="str">
        <f>IF(_xlfn.XLOOKUP(C529,Raw_Data_OS_23!$C$7:$C$4518,Raw_Data_OS_23!$G$7:$G$4518,"Paid/ Closed")="Paid/ Closed","Paid/ Closed", "Still_Outstanding")</f>
        <v>Still_Outstanding</v>
      </c>
      <c r="N529" s="33">
        <f>IF(_xlfn.XLOOKUP(C529,Raw_Data_Paid_23!$C$4:$C$2114,Raw_Data_Paid_23!$C$4:$C$2114,1)= 1,1,0)</f>
        <v>1</v>
      </c>
      <c r="O529" t="str">
        <f>IF(M529=$W$7,IF(AND(N529,_xlfn.XLOOKUP(C529,Raw_Data_OS_23!$C$7:$C$4518,Raw_Data_OS_23!$G$7:$G$4518,0)=G529),"A",IF(_xlfn.XLOOKUP(C529,Raw_Data_Paid_23!$C$4:$C$2114,Raw_Data_Paid_23!$C$4:$C$2114,"B1")="B1","B1","B2")),IF(_xlfn.XLOOKUP(C529,Raw_Data_Paid_23!$C$4:$C$2114,Raw_Data_Paid_23!$C$4:$C$2114,"C1")="C1","C1","C2"))</f>
        <v>B1</v>
      </c>
      <c r="P529" t="str">
        <f t="shared" si="58"/>
        <v>2020B1Motor Commercial</v>
      </c>
    </row>
    <row r="530" spans="3:16" x14ac:dyDescent="0.35">
      <c r="C530" s="6" t="s">
        <v>874</v>
      </c>
      <c r="D530" s="7" t="s">
        <v>4189</v>
      </c>
      <c r="E530" s="7" t="s">
        <v>4189</v>
      </c>
      <c r="F530" s="8" t="s">
        <v>3908</v>
      </c>
      <c r="G530" s="9">
        <v>1000</v>
      </c>
      <c r="H530" s="10">
        <v>2020</v>
      </c>
      <c r="I530" s="10">
        <v>2020</v>
      </c>
      <c r="J530" s="11" t="s">
        <v>33</v>
      </c>
      <c r="K530" s="12">
        <v>1000</v>
      </c>
      <c r="L530" s="12">
        <v>1</v>
      </c>
      <c r="M530" s="33" t="str">
        <f>IF(_xlfn.XLOOKUP(C530,Raw_Data_OS_23!$C$7:$C$4518,Raw_Data_OS_23!$G$7:$G$4518,"Paid/ Closed")="Paid/ Closed","Paid/ Closed", "Still_Outstanding")</f>
        <v>Still_Outstanding</v>
      </c>
      <c r="N530" s="33">
        <f>IF(_xlfn.XLOOKUP(C530,Raw_Data_Paid_23!$C$4:$C$2114,Raw_Data_Paid_23!$C$4:$C$2114,1)= 1,1,0)</f>
        <v>1</v>
      </c>
      <c r="O530" t="str">
        <f>IF(M530=$W$7,IF(AND(N530,_xlfn.XLOOKUP(C530,Raw_Data_OS_23!$C$7:$C$4518,Raw_Data_OS_23!$G$7:$G$4518,0)=G530),"A",IF(_xlfn.XLOOKUP(C530,Raw_Data_Paid_23!$C$4:$C$2114,Raw_Data_Paid_23!$C$4:$C$2114,"B1")="B1","B1","B2")),IF(_xlfn.XLOOKUP(C530,Raw_Data_Paid_23!$C$4:$C$2114,Raw_Data_Paid_23!$C$4:$C$2114,"C1")="C1","C1","C2"))</f>
        <v>B1</v>
      </c>
      <c r="P530" t="str">
        <f t="shared" si="58"/>
        <v>2020B1Motor Commercial</v>
      </c>
    </row>
    <row r="531" spans="3:16" x14ac:dyDescent="0.35">
      <c r="C531" s="6" t="s">
        <v>240</v>
      </c>
      <c r="D531" s="7" t="s">
        <v>4306</v>
      </c>
      <c r="E531" s="7" t="s">
        <v>4306</v>
      </c>
      <c r="F531" s="8" t="s">
        <v>3910</v>
      </c>
      <c r="G531" s="9">
        <v>15688</v>
      </c>
      <c r="H531" s="10">
        <v>2020</v>
      </c>
      <c r="I531" s="10">
        <v>2020</v>
      </c>
      <c r="J531" s="11" t="s">
        <v>33</v>
      </c>
      <c r="K531" s="12">
        <v>15688</v>
      </c>
      <c r="L531" s="12">
        <v>1</v>
      </c>
      <c r="M531" s="33" t="str">
        <f>IF(_xlfn.XLOOKUP(C531,Raw_Data_OS_23!$C$7:$C$4518,Raw_Data_OS_23!$G$7:$G$4518,"Paid/ Closed")="Paid/ Closed","Paid/ Closed", "Still_Outstanding")</f>
        <v>Still_Outstanding</v>
      </c>
      <c r="N531" s="33">
        <f>IF(_xlfn.XLOOKUP(C531,Raw_Data_Paid_23!$C$4:$C$2114,Raw_Data_Paid_23!$C$4:$C$2114,1)= 1,1,0)</f>
        <v>1</v>
      </c>
      <c r="O531" t="str">
        <f>IF(M531=$W$7,IF(AND(N531,_xlfn.XLOOKUP(C531,Raw_Data_OS_23!$C$7:$C$4518,Raw_Data_OS_23!$G$7:$G$4518,0)=G531),"A",IF(_xlfn.XLOOKUP(C531,Raw_Data_Paid_23!$C$4:$C$2114,Raw_Data_Paid_23!$C$4:$C$2114,"B1")="B1","B1","B2")),IF(_xlfn.XLOOKUP(C531,Raw_Data_Paid_23!$C$4:$C$2114,Raw_Data_Paid_23!$C$4:$C$2114,"C1")="C1","C1","C2"))</f>
        <v>B1</v>
      </c>
      <c r="P531" t="str">
        <f t="shared" si="58"/>
        <v>2020B1Motor Private</v>
      </c>
    </row>
    <row r="532" spans="3:16" x14ac:dyDescent="0.35">
      <c r="C532" s="6" t="s">
        <v>875</v>
      </c>
      <c r="D532" s="7" t="s">
        <v>4309</v>
      </c>
      <c r="E532" s="7" t="s">
        <v>4309</v>
      </c>
      <c r="F532" s="8" t="s">
        <v>3910</v>
      </c>
      <c r="G532" s="9">
        <v>254000</v>
      </c>
      <c r="H532" s="10">
        <v>2020</v>
      </c>
      <c r="I532" s="10">
        <v>2020</v>
      </c>
      <c r="J532" s="11" t="s">
        <v>33</v>
      </c>
      <c r="K532" s="12">
        <v>254000</v>
      </c>
      <c r="L532" s="12">
        <v>1</v>
      </c>
      <c r="M532" s="33" t="str">
        <f>IF(_xlfn.XLOOKUP(C532,Raw_Data_OS_23!$C$7:$C$4518,Raw_Data_OS_23!$G$7:$G$4518,"Paid/ Closed")="Paid/ Closed","Paid/ Closed", "Still_Outstanding")</f>
        <v>Still_Outstanding</v>
      </c>
      <c r="N532" s="33">
        <f>IF(_xlfn.XLOOKUP(C532,Raw_Data_Paid_23!$C$4:$C$2114,Raw_Data_Paid_23!$C$4:$C$2114,1)= 1,1,0)</f>
        <v>1</v>
      </c>
      <c r="O532" t="str">
        <f>IF(M532=$W$7,IF(AND(N532,_xlfn.XLOOKUP(C532,Raw_Data_OS_23!$C$7:$C$4518,Raw_Data_OS_23!$G$7:$G$4518,0)=G532),"A",IF(_xlfn.XLOOKUP(C532,Raw_Data_Paid_23!$C$4:$C$2114,Raw_Data_Paid_23!$C$4:$C$2114,"B1")="B1","B1","B2")),IF(_xlfn.XLOOKUP(C532,Raw_Data_Paid_23!$C$4:$C$2114,Raw_Data_Paid_23!$C$4:$C$2114,"C1")="C1","C1","C2"))</f>
        <v>B1</v>
      </c>
      <c r="P532" t="str">
        <f t="shared" si="58"/>
        <v>2020B1Motor Private</v>
      </c>
    </row>
    <row r="533" spans="3:16" x14ac:dyDescent="0.35">
      <c r="C533" s="6" t="s">
        <v>241</v>
      </c>
      <c r="D533" s="7" t="s">
        <v>3948</v>
      </c>
      <c r="E533" s="7" t="s">
        <v>3948</v>
      </c>
      <c r="F533" s="8" t="s">
        <v>3910</v>
      </c>
      <c r="G533" s="9">
        <v>1000</v>
      </c>
      <c r="H533" s="10">
        <v>2020</v>
      </c>
      <c r="I533" s="10">
        <v>2020</v>
      </c>
      <c r="J533" s="11" t="s">
        <v>33</v>
      </c>
      <c r="K533" s="12">
        <v>1000</v>
      </c>
      <c r="L533" s="12">
        <v>1</v>
      </c>
      <c r="M533" s="33" t="str">
        <f>IF(_xlfn.XLOOKUP(C533,Raw_Data_OS_23!$C$7:$C$4518,Raw_Data_OS_23!$G$7:$G$4518,"Paid/ Closed")="Paid/ Closed","Paid/ Closed", "Still_Outstanding")</f>
        <v>Still_Outstanding</v>
      </c>
      <c r="N533" s="33">
        <f>IF(_xlfn.XLOOKUP(C533,Raw_Data_Paid_23!$C$4:$C$2114,Raw_Data_Paid_23!$C$4:$C$2114,1)= 1,1,0)</f>
        <v>1</v>
      </c>
      <c r="O533" t="str">
        <f>IF(M533=$W$7,IF(AND(N533,_xlfn.XLOOKUP(C533,Raw_Data_OS_23!$C$7:$C$4518,Raw_Data_OS_23!$G$7:$G$4518,0)=G533),"A",IF(_xlfn.XLOOKUP(C533,Raw_Data_Paid_23!$C$4:$C$2114,Raw_Data_Paid_23!$C$4:$C$2114,"B1")="B1","B1","B2")),IF(_xlfn.XLOOKUP(C533,Raw_Data_Paid_23!$C$4:$C$2114,Raw_Data_Paid_23!$C$4:$C$2114,"C1")="C1","C1","C2"))</f>
        <v>B1</v>
      </c>
      <c r="P533" t="str">
        <f t="shared" si="58"/>
        <v>2020B1Motor Private</v>
      </c>
    </row>
    <row r="534" spans="3:16" x14ac:dyDescent="0.35">
      <c r="C534" s="6" t="s">
        <v>876</v>
      </c>
      <c r="D534" s="7" t="s">
        <v>3948</v>
      </c>
      <c r="E534" s="7" t="s">
        <v>3948</v>
      </c>
      <c r="F534" s="8" t="s">
        <v>3910</v>
      </c>
      <c r="G534" s="9">
        <v>2220588.2352999998</v>
      </c>
      <c r="H534" s="10">
        <v>2020</v>
      </c>
      <c r="I534" s="10">
        <v>2020</v>
      </c>
      <c r="J534" s="11" t="s">
        <v>33</v>
      </c>
      <c r="K534" s="12">
        <v>0</v>
      </c>
      <c r="L534" s="12">
        <v>1</v>
      </c>
      <c r="M534" s="33" t="str">
        <f>IF(_xlfn.XLOOKUP(C534,Raw_Data_OS_23!$C$7:$C$4518,Raw_Data_OS_23!$G$7:$G$4518,"Paid/ Closed")="Paid/ Closed","Paid/ Closed", "Still_Outstanding")</f>
        <v>Still_Outstanding</v>
      </c>
      <c r="N534" s="33">
        <f>IF(_xlfn.XLOOKUP(C534,Raw_Data_Paid_23!$C$4:$C$2114,Raw_Data_Paid_23!$C$4:$C$2114,1)= 1,1,0)</f>
        <v>1</v>
      </c>
      <c r="O534" t="str">
        <f>IF(M534=$W$7,IF(AND(N534,_xlfn.XLOOKUP(C534,Raw_Data_OS_23!$C$7:$C$4518,Raw_Data_OS_23!$G$7:$G$4518,0)=G534),"A",IF(_xlfn.XLOOKUP(C534,Raw_Data_Paid_23!$C$4:$C$2114,Raw_Data_Paid_23!$C$4:$C$2114,"B1")="B1","B1","B2")),IF(_xlfn.XLOOKUP(C534,Raw_Data_Paid_23!$C$4:$C$2114,Raw_Data_Paid_23!$C$4:$C$2114,"C1")="C1","C1","C2"))</f>
        <v>B1</v>
      </c>
      <c r="P534" t="str">
        <f t="shared" si="58"/>
        <v>2020B1Motor Private</v>
      </c>
    </row>
    <row r="535" spans="3:16" x14ac:dyDescent="0.35">
      <c r="C535" s="6" t="s">
        <v>242</v>
      </c>
      <c r="D535" s="7" t="s">
        <v>3947</v>
      </c>
      <c r="E535" s="7" t="s">
        <v>3947</v>
      </c>
      <c r="F535" s="8" t="s">
        <v>3910</v>
      </c>
      <c r="G535" s="9">
        <v>9290</v>
      </c>
      <c r="H535" s="10">
        <v>2020</v>
      </c>
      <c r="I535" s="10">
        <v>2020</v>
      </c>
      <c r="J535" s="11" t="s">
        <v>33</v>
      </c>
      <c r="K535" s="12">
        <v>9290</v>
      </c>
      <c r="L535" s="12">
        <v>1</v>
      </c>
      <c r="M535" s="33" t="str">
        <f>IF(_xlfn.XLOOKUP(C535,Raw_Data_OS_23!$C$7:$C$4518,Raw_Data_OS_23!$G$7:$G$4518,"Paid/ Closed")="Paid/ Closed","Paid/ Closed", "Still_Outstanding")</f>
        <v>Still_Outstanding</v>
      </c>
      <c r="N535" s="33">
        <f>IF(_xlfn.XLOOKUP(C535,Raw_Data_Paid_23!$C$4:$C$2114,Raw_Data_Paid_23!$C$4:$C$2114,1)= 1,1,0)</f>
        <v>1</v>
      </c>
      <c r="O535" t="str">
        <f>IF(M535=$W$7,IF(AND(N535,_xlfn.XLOOKUP(C535,Raw_Data_OS_23!$C$7:$C$4518,Raw_Data_OS_23!$G$7:$G$4518,0)=G535),"A",IF(_xlfn.XLOOKUP(C535,Raw_Data_Paid_23!$C$4:$C$2114,Raw_Data_Paid_23!$C$4:$C$2114,"B1")="B1","B1","B2")),IF(_xlfn.XLOOKUP(C535,Raw_Data_Paid_23!$C$4:$C$2114,Raw_Data_Paid_23!$C$4:$C$2114,"C1")="C1","C1","C2"))</f>
        <v>B1</v>
      </c>
      <c r="P535" t="str">
        <f t="shared" si="58"/>
        <v>2020B1Motor Private</v>
      </c>
    </row>
    <row r="536" spans="3:16" x14ac:dyDescent="0.35">
      <c r="C536" s="6" t="s">
        <v>243</v>
      </c>
      <c r="D536" s="7" t="s">
        <v>4308</v>
      </c>
      <c r="E536" s="7" t="s">
        <v>4308</v>
      </c>
      <c r="F536" s="8" t="s">
        <v>3910</v>
      </c>
      <c r="G536" s="9">
        <v>43168</v>
      </c>
      <c r="H536" s="10">
        <v>2020</v>
      </c>
      <c r="I536" s="10">
        <v>2020</v>
      </c>
      <c r="J536" s="11" t="s">
        <v>33</v>
      </c>
      <c r="K536" s="12">
        <v>43168</v>
      </c>
      <c r="L536" s="12">
        <v>1</v>
      </c>
      <c r="M536" s="33" t="str">
        <f>IF(_xlfn.XLOOKUP(C536,Raw_Data_OS_23!$C$7:$C$4518,Raw_Data_OS_23!$G$7:$G$4518,"Paid/ Closed")="Paid/ Closed","Paid/ Closed", "Still_Outstanding")</f>
        <v>Still_Outstanding</v>
      </c>
      <c r="N536" s="33">
        <f>IF(_xlfn.XLOOKUP(C536,Raw_Data_Paid_23!$C$4:$C$2114,Raw_Data_Paid_23!$C$4:$C$2114,1)= 1,1,0)</f>
        <v>1</v>
      </c>
      <c r="O536" t="str">
        <f>IF(M536=$W$7,IF(AND(N536,_xlfn.XLOOKUP(C536,Raw_Data_OS_23!$C$7:$C$4518,Raw_Data_OS_23!$G$7:$G$4518,0)=G536),"A",IF(_xlfn.XLOOKUP(C536,Raw_Data_Paid_23!$C$4:$C$2114,Raw_Data_Paid_23!$C$4:$C$2114,"B1")="B1","B1","B2")),IF(_xlfn.XLOOKUP(C536,Raw_Data_Paid_23!$C$4:$C$2114,Raw_Data_Paid_23!$C$4:$C$2114,"C1")="C1","C1","C2"))</f>
        <v>B1</v>
      </c>
      <c r="P536" t="str">
        <f t="shared" si="58"/>
        <v>2020B1Motor Private</v>
      </c>
    </row>
    <row r="537" spans="3:16" x14ac:dyDescent="0.35">
      <c r="C537" s="6" t="s">
        <v>877</v>
      </c>
      <c r="D537" s="7" t="s">
        <v>4071</v>
      </c>
      <c r="E537" s="7" t="s">
        <v>4071</v>
      </c>
      <c r="F537" s="8" t="s">
        <v>3910</v>
      </c>
      <c r="G537" s="9">
        <v>100</v>
      </c>
      <c r="H537" s="10">
        <v>2020</v>
      </c>
      <c r="I537" s="10">
        <v>2020</v>
      </c>
      <c r="J537" s="11" t="s">
        <v>33</v>
      </c>
      <c r="K537" s="12">
        <v>100</v>
      </c>
      <c r="L537" s="12">
        <v>1</v>
      </c>
      <c r="M537" s="33" t="str">
        <f>IF(_xlfn.XLOOKUP(C537,Raw_Data_OS_23!$C$7:$C$4518,Raw_Data_OS_23!$G$7:$G$4518,"Paid/ Closed")="Paid/ Closed","Paid/ Closed", "Still_Outstanding")</f>
        <v>Still_Outstanding</v>
      </c>
      <c r="N537" s="33">
        <f>IF(_xlfn.XLOOKUP(C537,Raw_Data_Paid_23!$C$4:$C$2114,Raw_Data_Paid_23!$C$4:$C$2114,1)= 1,1,0)</f>
        <v>1</v>
      </c>
      <c r="O537" t="str">
        <f>IF(M537=$W$7,IF(AND(N537,_xlfn.XLOOKUP(C537,Raw_Data_OS_23!$C$7:$C$4518,Raw_Data_OS_23!$G$7:$G$4518,0)=G537),"A",IF(_xlfn.XLOOKUP(C537,Raw_Data_Paid_23!$C$4:$C$2114,Raw_Data_Paid_23!$C$4:$C$2114,"B1")="B1","B1","B2")),IF(_xlfn.XLOOKUP(C537,Raw_Data_Paid_23!$C$4:$C$2114,Raw_Data_Paid_23!$C$4:$C$2114,"C1")="C1","C1","C2"))</f>
        <v>B1</v>
      </c>
      <c r="P537" t="str">
        <f t="shared" si="58"/>
        <v>2020B1Motor Private</v>
      </c>
    </row>
    <row r="538" spans="3:16" x14ac:dyDescent="0.35">
      <c r="C538" s="6" t="s">
        <v>878</v>
      </c>
      <c r="D538" s="7" t="s">
        <v>4308</v>
      </c>
      <c r="E538" s="7" t="s">
        <v>4308</v>
      </c>
      <c r="F538" s="8" t="s">
        <v>3908</v>
      </c>
      <c r="G538" s="9">
        <v>5000</v>
      </c>
      <c r="H538" s="10">
        <v>2020</v>
      </c>
      <c r="I538" s="10">
        <v>2020</v>
      </c>
      <c r="J538" s="11" t="s">
        <v>33</v>
      </c>
      <c r="K538" s="12">
        <v>5000</v>
      </c>
      <c r="L538" s="12">
        <v>1</v>
      </c>
      <c r="M538" s="33" t="str">
        <f>IF(_xlfn.XLOOKUP(C538,Raw_Data_OS_23!$C$7:$C$4518,Raw_Data_OS_23!$G$7:$G$4518,"Paid/ Closed")="Paid/ Closed","Paid/ Closed", "Still_Outstanding")</f>
        <v>Still_Outstanding</v>
      </c>
      <c r="N538" s="33">
        <f>IF(_xlfn.XLOOKUP(C538,Raw_Data_Paid_23!$C$4:$C$2114,Raw_Data_Paid_23!$C$4:$C$2114,1)= 1,1,0)</f>
        <v>1</v>
      </c>
      <c r="O538" t="str">
        <f>IF(M538=$W$7,IF(AND(N538,_xlfn.XLOOKUP(C538,Raw_Data_OS_23!$C$7:$C$4518,Raw_Data_OS_23!$G$7:$G$4518,0)=G538),"A",IF(_xlfn.XLOOKUP(C538,Raw_Data_Paid_23!$C$4:$C$2114,Raw_Data_Paid_23!$C$4:$C$2114,"B1")="B1","B1","B2")),IF(_xlfn.XLOOKUP(C538,Raw_Data_Paid_23!$C$4:$C$2114,Raw_Data_Paid_23!$C$4:$C$2114,"C1")="C1","C1","C2"))</f>
        <v>B1</v>
      </c>
      <c r="P538" t="str">
        <f t="shared" si="58"/>
        <v>2020B1Motor Commercial</v>
      </c>
    </row>
    <row r="539" spans="3:16" x14ac:dyDescent="0.35">
      <c r="C539" s="6" t="s">
        <v>879</v>
      </c>
      <c r="D539" s="7" t="s">
        <v>3948</v>
      </c>
      <c r="E539" s="7" t="s">
        <v>3948</v>
      </c>
      <c r="F539" s="8" t="s">
        <v>3910</v>
      </c>
      <c r="G539" s="9">
        <v>62</v>
      </c>
      <c r="H539" s="10">
        <v>2020</v>
      </c>
      <c r="I539" s="10">
        <v>2020</v>
      </c>
      <c r="J539" s="11" t="s">
        <v>33</v>
      </c>
      <c r="K539" s="12">
        <v>62</v>
      </c>
      <c r="L539" s="12">
        <v>1</v>
      </c>
      <c r="M539" s="33" t="str">
        <f>IF(_xlfn.XLOOKUP(C539,Raw_Data_OS_23!$C$7:$C$4518,Raw_Data_OS_23!$G$7:$G$4518,"Paid/ Closed")="Paid/ Closed","Paid/ Closed", "Still_Outstanding")</f>
        <v>Still_Outstanding</v>
      </c>
      <c r="N539" s="33">
        <f>IF(_xlfn.XLOOKUP(C539,Raw_Data_Paid_23!$C$4:$C$2114,Raw_Data_Paid_23!$C$4:$C$2114,1)= 1,1,0)</f>
        <v>1</v>
      </c>
      <c r="O539" t="str">
        <f>IF(M539=$W$7,IF(AND(N539,_xlfn.XLOOKUP(C539,Raw_Data_OS_23!$C$7:$C$4518,Raw_Data_OS_23!$G$7:$G$4518,0)=G539),"A",IF(_xlfn.XLOOKUP(C539,Raw_Data_Paid_23!$C$4:$C$2114,Raw_Data_Paid_23!$C$4:$C$2114,"B1")="B1","B1","B2")),IF(_xlfn.XLOOKUP(C539,Raw_Data_Paid_23!$C$4:$C$2114,Raw_Data_Paid_23!$C$4:$C$2114,"C1")="C1","C1","C2"))</f>
        <v>B1</v>
      </c>
      <c r="P539" t="str">
        <f t="shared" si="58"/>
        <v>2020B1Motor Private</v>
      </c>
    </row>
    <row r="540" spans="3:16" x14ac:dyDescent="0.35">
      <c r="C540" s="6" t="s">
        <v>244</v>
      </c>
      <c r="D540" s="7" t="s">
        <v>3947</v>
      </c>
      <c r="E540" s="7" t="s">
        <v>3947</v>
      </c>
      <c r="F540" s="8" t="s">
        <v>3908</v>
      </c>
      <c r="G540" s="9">
        <v>190</v>
      </c>
      <c r="H540" s="10">
        <v>2020</v>
      </c>
      <c r="I540" s="10">
        <v>2020</v>
      </c>
      <c r="J540" s="11" t="s">
        <v>33</v>
      </c>
      <c r="K540" s="12">
        <v>190</v>
      </c>
      <c r="L540" s="12">
        <v>1</v>
      </c>
      <c r="M540" s="33" t="str">
        <f>IF(_xlfn.XLOOKUP(C540,Raw_Data_OS_23!$C$7:$C$4518,Raw_Data_OS_23!$G$7:$G$4518,"Paid/ Closed")="Paid/ Closed","Paid/ Closed", "Still_Outstanding")</f>
        <v>Still_Outstanding</v>
      </c>
      <c r="N540" s="33">
        <f>IF(_xlfn.XLOOKUP(C540,Raw_Data_Paid_23!$C$4:$C$2114,Raw_Data_Paid_23!$C$4:$C$2114,1)= 1,1,0)</f>
        <v>1</v>
      </c>
      <c r="O540" t="str">
        <f>IF(M540=$W$7,IF(AND(N540,_xlfn.XLOOKUP(C540,Raw_Data_OS_23!$C$7:$C$4518,Raw_Data_OS_23!$G$7:$G$4518,0)=G540),"A",IF(_xlfn.XLOOKUP(C540,Raw_Data_Paid_23!$C$4:$C$2114,Raw_Data_Paid_23!$C$4:$C$2114,"B1")="B1","B1","B2")),IF(_xlfn.XLOOKUP(C540,Raw_Data_Paid_23!$C$4:$C$2114,Raw_Data_Paid_23!$C$4:$C$2114,"C1")="C1","C1","C2"))</f>
        <v>B1</v>
      </c>
      <c r="P540" t="str">
        <f t="shared" si="58"/>
        <v>2020B1Motor Commercial</v>
      </c>
    </row>
    <row r="541" spans="3:16" x14ac:dyDescent="0.35">
      <c r="C541" s="6" t="s">
        <v>880</v>
      </c>
      <c r="D541" s="7" t="s">
        <v>4056</v>
      </c>
      <c r="E541" s="7" t="s">
        <v>4056</v>
      </c>
      <c r="F541" s="8" t="s">
        <v>3908</v>
      </c>
      <c r="G541" s="9">
        <v>100000</v>
      </c>
      <c r="H541" s="10">
        <v>2020</v>
      </c>
      <c r="I541" s="10">
        <v>2020</v>
      </c>
      <c r="J541" s="11" t="s">
        <v>28</v>
      </c>
      <c r="K541" s="12">
        <v>100000</v>
      </c>
      <c r="L541" s="12">
        <v>1</v>
      </c>
      <c r="M541" s="33" t="str">
        <f>IF(_xlfn.XLOOKUP(C541,Raw_Data_OS_23!$C$7:$C$4518,Raw_Data_OS_23!$G$7:$G$4518,"Paid/ Closed")="Paid/ Closed","Paid/ Closed", "Still_Outstanding")</f>
        <v>Still_Outstanding</v>
      </c>
      <c r="N541" s="33">
        <f>IF(_xlfn.XLOOKUP(C541,Raw_Data_Paid_23!$C$4:$C$2114,Raw_Data_Paid_23!$C$4:$C$2114,1)= 1,1,0)</f>
        <v>1</v>
      </c>
      <c r="O541" t="str">
        <f>IF(M541=$W$7,IF(AND(N541,_xlfn.XLOOKUP(C541,Raw_Data_OS_23!$C$7:$C$4518,Raw_Data_OS_23!$G$7:$G$4518,0)=G541),"A",IF(_xlfn.XLOOKUP(C541,Raw_Data_Paid_23!$C$4:$C$2114,Raw_Data_Paid_23!$C$4:$C$2114,"B1")="B1","B1","B2")),IF(_xlfn.XLOOKUP(C541,Raw_Data_Paid_23!$C$4:$C$2114,Raw_Data_Paid_23!$C$4:$C$2114,"C1")="C1","C1","C2"))</f>
        <v>B1</v>
      </c>
      <c r="P541" t="str">
        <f t="shared" si="58"/>
        <v>2020B1Motor Commercial</v>
      </c>
    </row>
    <row r="542" spans="3:16" x14ac:dyDescent="0.35">
      <c r="C542" s="6" t="s">
        <v>881</v>
      </c>
      <c r="D542" s="7" t="s">
        <v>4310</v>
      </c>
      <c r="E542" s="7" t="s">
        <v>4310</v>
      </c>
      <c r="F542" s="8" t="s">
        <v>3908</v>
      </c>
      <c r="G542" s="9">
        <v>5000</v>
      </c>
      <c r="H542" s="10">
        <v>2019</v>
      </c>
      <c r="I542" s="10">
        <v>2019</v>
      </c>
      <c r="J542" s="11" t="s">
        <v>25</v>
      </c>
      <c r="K542" s="12">
        <v>5000</v>
      </c>
      <c r="L542" s="12">
        <v>1</v>
      </c>
      <c r="M542" s="33" t="str">
        <f>IF(_xlfn.XLOOKUP(C542,Raw_Data_OS_23!$C$7:$C$4518,Raw_Data_OS_23!$G$7:$G$4518,"Paid/ Closed")="Paid/ Closed","Paid/ Closed", "Still_Outstanding")</f>
        <v>Paid/ Closed</v>
      </c>
      <c r="N542" s="33">
        <f>IF(_xlfn.XLOOKUP(C542,Raw_Data_Paid_23!$C$4:$C$2114,Raw_Data_Paid_23!$C$4:$C$2114,1)= 1,1,0)</f>
        <v>1</v>
      </c>
      <c r="O542" t="str">
        <f>IF(M542=$W$7,IF(AND(N542,_xlfn.XLOOKUP(C542,Raw_Data_OS_23!$C$7:$C$4518,Raw_Data_OS_23!$G$7:$G$4518,0)=G542),"A",IF(_xlfn.XLOOKUP(C542,Raw_Data_Paid_23!$C$4:$C$2114,Raw_Data_Paid_23!$C$4:$C$2114,"B1")="B1","B1","B2")),IF(_xlfn.XLOOKUP(C542,Raw_Data_Paid_23!$C$4:$C$2114,Raw_Data_Paid_23!$C$4:$C$2114,"C1")="C1","C1","C2"))</f>
        <v>C1</v>
      </c>
      <c r="P542" t="str">
        <f t="shared" si="58"/>
        <v>2019C1Motor Commercial</v>
      </c>
    </row>
    <row r="543" spans="3:16" x14ac:dyDescent="0.35">
      <c r="C543" s="6" t="s">
        <v>245</v>
      </c>
      <c r="D543" s="7" t="s">
        <v>4075</v>
      </c>
      <c r="E543" s="7" t="s">
        <v>4075</v>
      </c>
      <c r="F543" s="8" t="s">
        <v>3910</v>
      </c>
      <c r="G543" s="9">
        <v>1000</v>
      </c>
      <c r="H543" s="10">
        <v>2020</v>
      </c>
      <c r="I543" s="10">
        <v>2020</v>
      </c>
      <c r="J543" s="11" t="s">
        <v>35</v>
      </c>
      <c r="K543" s="12">
        <v>1000</v>
      </c>
      <c r="L543" s="12">
        <v>1</v>
      </c>
      <c r="M543" s="33" t="str">
        <f>IF(_xlfn.XLOOKUP(C543,Raw_Data_OS_23!$C$7:$C$4518,Raw_Data_OS_23!$G$7:$G$4518,"Paid/ Closed")="Paid/ Closed","Paid/ Closed", "Still_Outstanding")</f>
        <v>Still_Outstanding</v>
      </c>
      <c r="N543" s="33">
        <f>IF(_xlfn.XLOOKUP(C543,Raw_Data_Paid_23!$C$4:$C$2114,Raw_Data_Paid_23!$C$4:$C$2114,1)= 1,1,0)</f>
        <v>1</v>
      </c>
      <c r="O543" t="str">
        <f>IF(M543=$W$7,IF(AND(N543,_xlfn.XLOOKUP(C543,Raw_Data_OS_23!$C$7:$C$4518,Raw_Data_OS_23!$G$7:$G$4518,0)=G543),"A",IF(_xlfn.XLOOKUP(C543,Raw_Data_Paid_23!$C$4:$C$2114,Raw_Data_Paid_23!$C$4:$C$2114,"B1")="B1","B1","B2")),IF(_xlfn.XLOOKUP(C543,Raw_Data_Paid_23!$C$4:$C$2114,Raw_Data_Paid_23!$C$4:$C$2114,"C1")="C1","C1","C2"))</f>
        <v>B1</v>
      </c>
      <c r="P543" t="str">
        <f t="shared" si="58"/>
        <v>2020B1Motor Private</v>
      </c>
    </row>
    <row r="544" spans="3:16" x14ac:dyDescent="0.35">
      <c r="C544" s="6" t="s">
        <v>882</v>
      </c>
      <c r="D544" s="7" t="s">
        <v>3998</v>
      </c>
      <c r="E544" s="7" t="s">
        <v>3998</v>
      </c>
      <c r="F544" s="8" t="s">
        <v>3910</v>
      </c>
      <c r="G544" s="9">
        <v>373245.614</v>
      </c>
      <c r="H544" s="10">
        <v>2020</v>
      </c>
      <c r="I544" s="10">
        <v>2020</v>
      </c>
      <c r="J544" s="11" t="s">
        <v>33</v>
      </c>
      <c r="K544" s="12">
        <v>373245.614</v>
      </c>
      <c r="L544" s="12">
        <v>1</v>
      </c>
      <c r="M544" s="33" t="str">
        <f>IF(_xlfn.XLOOKUP(C544,Raw_Data_OS_23!$C$7:$C$4518,Raw_Data_OS_23!$G$7:$G$4518,"Paid/ Closed")="Paid/ Closed","Paid/ Closed", "Still_Outstanding")</f>
        <v>Still_Outstanding</v>
      </c>
      <c r="N544" s="33">
        <f>IF(_xlfn.XLOOKUP(C544,Raw_Data_Paid_23!$C$4:$C$2114,Raw_Data_Paid_23!$C$4:$C$2114,1)= 1,1,0)</f>
        <v>1</v>
      </c>
      <c r="O544" t="str">
        <f>IF(M544=$W$7,IF(AND(N544,_xlfn.XLOOKUP(C544,Raw_Data_OS_23!$C$7:$C$4518,Raw_Data_OS_23!$G$7:$G$4518,0)=G544),"A",IF(_xlfn.XLOOKUP(C544,Raw_Data_Paid_23!$C$4:$C$2114,Raw_Data_Paid_23!$C$4:$C$2114,"B1")="B1","B1","B2")),IF(_xlfn.XLOOKUP(C544,Raw_Data_Paid_23!$C$4:$C$2114,Raw_Data_Paid_23!$C$4:$C$2114,"C1")="C1","C1","C2"))</f>
        <v>B1</v>
      </c>
      <c r="P544" t="str">
        <f t="shared" si="58"/>
        <v>2020B1Motor Private</v>
      </c>
    </row>
    <row r="545" spans="3:16" x14ac:dyDescent="0.35">
      <c r="C545" s="6" t="s">
        <v>883</v>
      </c>
      <c r="D545" s="7" t="s">
        <v>4311</v>
      </c>
      <c r="E545" s="7" t="s">
        <v>4311</v>
      </c>
      <c r="F545" s="8" t="s">
        <v>3910</v>
      </c>
      <c r="G545" s="9">
        <v>5000</v>
      </c>
      <c r="H545" s="10">
        <v>2020</v>
      </c>
      <c r="I545" s="10">
        <v>2020</v>
      </c>
      <c r="J545" s="11" t="s">
        <v>35</v>
      </c>
      <c r="K545" s="12">
        <v>5000</v>
      </c>
      <c r="L545" s="12">
        <v>1</v>
      </c>
      <c r="M545" s="33" t="str">
        <f>IF(_xlfn.XLOOKUP(C545,Raw_Data_OS_23!$C$7:$C$4518,Raw_Data_OS_23!$G$7:$G$4518,"Paid/ Closed")="Paid/ Closed","Paid/ Closed", "Still_Outstanding")</f>
        <v>Still_Outstanding</v>
      </c>
      <c r="N545" s="33">
        <f>IF(_xlfn.XLOOKUP(C545,Raw_Data_Paid_23!$C$4:$C$2114,Raw_Data_Paid_23!$C$4:$C$2114,1)= 1,1,0)</f>
        <v>1</v>
      </c>
      <c r="O545" t="str">
        <f>IF(M545=$W$7,IF(AND(N545,_xlfn.XLOOKUP(C545,Raw_Data_OS_23!$C$7:$C$4518,Raw_Data_OS_23!$G$7:$G$4518,0)=G545),"A",IF(_xlfn.XLOOKUP(C545,Raw_Data_Paid_23!$C$4:$C$2114,Raw_Data_Paid_23!$C$4:$C$2114,"B1")="B1","B1","B2")),IF(_xlfn.XLOOKUP(C545,Raw_Data_Paid_23!$C$4:$C$2114,Raw_Data_Paid_23!$C$4:$C$2114,"C1")="C1","C1","C2"))</f>
        <v>B1</v>
      </c>
      <c r="P545" t="str">
        <f t="shared" si="58"/>
        <v>2020B1Motor Private</v>
      </c>
    </row>
    <row r="546" spans="3:16" x14ac:dyDescent="0.35">
      <c r="C546" s="6" t="s">
        <v>246</v>
      </c>
      <c r="D546" s="7" t="s">
        <v>4307</v>
      </c>
      <c r="E546" s="7" t="s">
        <v>4307</v>
      </c>
      <c r="F546" s="8" t="s">
        <v>3908</v>
      </c>
      <c r="G546" s="9">
        <v>20</v>
      </c>
      <c r="H546" s="10">
        <v>2020</v>
      </c>
      <c r="I546" s="10">
        <v>2020</v>
      </c>
      <c r="J546" s="11" t="s">
        <v>28</v>
      </c>
      <c r="K546" s="12">
        <v>20</v>
      </c>
      <c r="L546" s="12">
        <v>1</v>
      </c>
      <c r="M546" s="33" t="str">
        <f>IF(_xlfn.XLOOKUP(C546,Raw_Data_OS_23!$C$7:$C$4518,Raw_Data_OS_23!$G$7:$G$4518,"Paid/ Closed")="Paid/ Closed","Paid/ Closed", "Still_Outstanding")</f>
        <v>Still_Outstanding</v>
      </c>
      <c r="N546" s="33">
        <f>IF(_xlfn.XLOOKUP(C546,Raw_Data_Paid_23!$C$4:$C$2114,Raw_Data_Paid_23!$C$4:$C$2114,1)= 1,1,0)</f>
        <v>1</v>
      </c>
      <c r="O546" t="str">
        <f>IF(M546=$W$7,IF(AND(N546,_xlfn.XLOOKUP(C546,Raw_Data_OS_23!$C$7:$C$4518,Raw_Data_OS_23!$G$7:$G$4518,0)=G546),"A",IF(_xlfn.XLOOKUP(C546,Raw_Data_Paid_23!$C$4:$C$2114,Raw_Data_Paid_23!$C$4:$C$2114,"B1")="B1","B1","B2")),IF(_xlfn.XLOOKUP(C546,Raw_Data_Paid_23!$C$4:$C$2114,Raw_Data_Paid_23!$C$4:$C$2114,"C1")="C1","C1","C2"))</f>
        <v>B1</v>
      </c>
      <c r="P546" t="str">
        <f t="shared" si="58"/>
        <v>2020B1Motor Commercial</v>
      </c>
    </row>
    <row r="547" spans="3:16" x14ac:dyDescent="0.35">
      <c r="C547" s="6" t="s">
        <v>884</v>
      </c>
      <c r="D547" s="7" t="s">
        <v>4188</v>
      </c>
      <c r="E547" s="7" t="s">
        <v>4188</v>
      </c>
      <c r="F547" s="8" t="s">
        <v>3910</v>
      </c>
      <c r="G547" s="9">
        <v>1000</v>
      </c>
      <c r="H547" s="10">
        <v>2020</v>
      </c>
      <c r="I547" s="10">
        <v>2020</v>
      </c>
      <c r="J547" s="11" t="s">
        <v>33</v>
      </c>
      <c r="K547" s="12">
        <v>1000</v>
      </c>
      <c r="L547" s="12">
        <v>1</v>
      </c>
      <c r="M547" s="33" t="str">
        <f>IF(_xlfn.XLOOKUP(C547,Raw_Data_OS_23!$C$7:$C$4518,Raw_Data_OS_23!$G$7:$G$4518,"Paid/ Closed")="Paid/ Closed","Paid/ Closed", "Still_Outstanding")</f>
        <v>Still_Outstanding</v>
      </c>
      <c r="N547" s="33">
        <f>IF(_xlfn.XLOOKUP(C547,Raw_Data_Paid_23!$C$4:$C$2114,Raw_Data_Paid_23!$C$4:$C$2114,1)= 1,1,0)</f>
        <v>1</v>
      </c>
      <c r="O547" t="str">
        <f>IF(M547=$W$7,IF(AND(N547,_xlfn.XLOOKUP(C547,Raw_Data_OS_23!$C$7:$C$4518,Raw_Data_OS_23!$G$7:$G$4518,0)=G547),"A",IF(_xlfn.XLOOKUP(C547,Raw_Data_Paid_23!$C$4:$C$2114,Raw_Data_Paid_23!$C$4:$C$2114,"B1")="B1","B1","B2")),IF(_xlfn.XLOOKUP(C547,Raw_Data_Paid_23!$C$4:$C$2114,Raw_Data_Paid_23!$C$4:$C$2114,"C1")="C1","C1","C2"))</f>
        <v>B1</v>
      </c>
      <c r="P547" t="str">
        <f t="shared" si="58"/>
        <v>2020B1Motor Private</v>
      </c>
    </row>
    <row r="548" spans="3:16" x14ac:dyDescent="0.35">
      <c r="C548" s="6" t="s">
        <v>885</v>
      </c>
      <c r="D548" s="7" t="s">
        <v>4133</v>
      </c>
      <c r="E548" s="7" t="s">
        <v>4133</v>
      </c>
      <c r="F548" s="8" t="s">
        <v>3910</v>
      </c>
      <c r="G548" s="9">
        <v>1547558.4106999999</v>
      </c>
      <c r="H548" s="10">
        <v>2020</v>
      </c>
      <c r="I548" s="10">
        <v>2020</v>
      </c>
      <c r="J548" s="11" t="s">
        <v>28</v>
      </c>
      <c r="K548" s="12">
        <v>250488.41070000001</v>
      </c>
      <c r="L548" s="12">
        <v>1</v>
      </c>
      <c r="M548" s="33" t="str">
        <f>IF(_xlfn.XLOOKUP(C548,Raw_Data_OS_23!$C$7:$C$4518,Raw_Data_OS_23!$G$7:$G$4518,"Paid/ Closed")="Paid/ Closed","Paid/ Closed", "Still_Outstanding")</f>
        <v>Still_Outstanding</v>
      </c>
      <c r="N548" s="33">
        <f>IF(_xlfn.XLOOKUP(C548,Raw_Data_Paid_23!$C$4:$C$2114,Raw_Data_Paid_23!$C$4:$C$2114,1)= 1,1,0)</f>
        <v>1</v>
      </c>
      <c r="O548" t="str">
        <f>IF(M548=$W$7,IF(AND(N548,_xlfn.XLOOKUP(C548,Raw_Data_OS_23!$C$7:$C$4518,Raw_Data_OS_23!$G$7:$G$4518,0)=G548),"A",IF(_xlfn.XLOOKUP(C548,Raw_Data_Paid_23!$C$4:$C$2114,Raw_Data_Paid_23!$C$4:$C$2114,"B1")="B1","B1","B2")),IF(_xlfn.XLOOKUP(C548,Raw_Data_Paid_23!$C$4:$C$2114,Raw_Data_Paid_23!$C$4:$C$2114,"C1")="C1","C1","C2"))</f>
        <v>B1</v>
      </c>
      <c r="P548" t="str">
        <f t="shared" si="58"/>
        <v>2020B1Motor Private</v>
      </c>
    </row>
    <row r="549" spans="3:16" x14ac:dyDescent="0.35">
      <c r="C549" s="6" t="s">
        <v>247</v>
      </c>
      <c r="D549" s="7" t="s">
        <v>4311</v>
      </c>
      <c r="E549" s="7" t="s">
        <v>4311</v>
      </c>
      <c r="F549" s="8" t="s">
        <v>3910</v>
      </c>
      <c r="G549" s="9">
        <v>1808</v>
      </c>
      <c r="H549" s="10">
        <v>2020</v>
      </c>
      <c r="I549" s="10">
        <v>2020</v>
      </c>
      <c r="J549" s="11" t="s">
        <v>35</v>
      </c>
      <c r="K549" s="12">
        <v>1808</v>
      </c>
      <c r="L549" s="12">
        <v>1</v>
      </c>
      <c r="M549" s="33" t="str">
        <f>IF(_xlfn.XLOOKUP(C549,Raw_Data_OS_23!$C$7:$C$4518,Raw_Data_OS_23!$G$7:$G$4518,"Paid/ Closed")="Paid/ Closed","Paid/ Closed", "Still_Outstanding")</f>
        <v>Still_Outstanding</v>
      </c>
      <c r="N549" s="33">
        <f>IF(_xlfn.XLOOKUP(C549,Raw_Data_Paid_23!$C$4:$C$2114,Raw_Data_Paid_23!$C$4:$C$2114,1)= 1,1,0)</f>
        <v>1</v>
      </c>
      <c r="O549" t="str">
        <f>IF(M549=$W$7,IF(AND(N549,_xlfn.XLOOKUP(C549,Raw_Data_OS_23!$C$7:$C$4518,Raw_Data_OS_23!$G$7:$G$4518,0)=G549),"A",IF(_xlfn.XLOOKUP(C549,Raw_Data_Paid_23!$C$4:$C$2114,Raw_Data_Paid_23!$C$4:$C$2114,"B1")="B1","B1","B2")),IF(_xlfn.XLOOKUP(C549,Raw_Data_Paid_23!$C$4:$C$2114,Raw_Data_Paid_23!$C$4:$C$2114,"C1")="C1","C1","C2"))</f>
        <v>B1</v>
      </c>
      <c r="P549" t="str">
        <f t="shared" si="58"/>
        <v>2020B1Motor Private</v>
      </c>
    </row>
    <row r="550" spans="3:16" x14ac:dyDescent="0.35">
      <c r="C550" s="6" t="s">
        <v>248</v>
      </c>
      <c r="D550" s="7" t="s">
        <v>4312</v>
      </c>
      <c r="E550" s="7" t="s">
        <v>4312</v>
      </c>
      <c r="F550" s="8" t="s">
        <v>3908</v>
      </c>
      <c r="G550" s="9">
        <v>133450</v>
      </c>
      <c r="H550" s="10">
        <v>2020</v>
      </c>
      <c r="I550" s="10">
        <v>2020</v>
      </c>
      <c r="J550" s="11" t="s">
        <v>35</v>
      </c>
      <c r="K550" s="12">
        <v>133450</v>
      </c>
      <c r="L550" s="12">
        <v>1</v>
      </c>
      <c r="M550" s="33" t="str">
        <f>IF(_xlfn.XLOOKUP(C550,Raw_Data_OS_23!$C$7:$C$4518,Raw_Data_OS_23!$G$7:$G$4518,"Paid/ Closed")="Paid/ Closed","Paid/ Closed", "Still_Outstanding")</f>
        <v>Still_Outstanding</v>
      </c>
      <c r="N550" s="33">
        <f>IF(_xlfn.XLOOKUP(C550,Raw_Data_Paid_23!$C$4:$C$2114,Raw_Data_Paid_23!$C$4:$C$2114,1)= 1,1,0)</f>
        <v>1</v>
      </c>
      <c r="O550" t="str">
        <f>IF(M550=$W$7,IF(AND(N550,_xlfn.XLOOKUP(C550,Raw_Data_OS_23!$C$7:$C$4518,Raw_Data_OS_23!$G$7:$G$4518,0)=G550),"A",IF(_xlfn.XLOOKUP(C550,Raw_Data_Paid_23!$C$4:$C$2114,Raw_Data_Paid_23!$C$4:$C$2114,"B1")="B1","B1","B2")),IF(_xlfn.XLOOKUP(C550,Raw_Data_Paid_23!$C$4:$C$2114,Raw_Data_Paid_23!$C$4:$C$2114,"C1")="C1","C1","C2"))</f>
        <v>B1</v>
      </c>
      <c r="P550" t="str">
        <f t="shared" si="58"/>
        <v>2020B1Motor Commercial</v>
      </c>
    </row>
    <row r="551" spans="3:16" x14ac:dyDescent="0.35">
      <c r="C551" s="6" t="s">
        <v>886</v>
      </c>
      <c r="D551" s="7" t="s">
        <v>4000</v>
      </c>
      <c r="E551" s="7" t="s">
        <v>4000</v>
      </c>
      <c r="F551" s="8" t="s">
        <v>3908</v>
      </c>
      <c r="G551" s="9">
        <v>1000</v>
      </c>
      <c r="H551" s="10">
        <v>2020</v>
      </c>
      <c r="I551" s="10">
        <v>2020</v>
      </c>
      <c r="J551" s="11" t="s">
        <v>33</v>
      </c>
      <c r="K551" s="12">
        <v>1000</v>
      </c>
      <c r="L551" s="12">
        <v>1</v>
      </c>
      <c r="M551" s="33" t="str">
        <f>IF(_xlfn.XLOOKUP(C551,Raw_Data_OS_23!$C$7:$C$4518,Raw_Data_OS_23!$G$7:$G$4518,"Paid/ Closed")="Paid/ Closed","Paid/ Closed", "Still_Outstanding")</f>
        <v>Still_Outstanding</v>
      </c>
      <c r="N551" s="33">
        <f>IF(_xlfn.XLOOKUP(C551,Raw_Data_Paid_23!$C$4:$C$2114,Raw_Data_Paid_23!$C$4:$C$2114,1)= 1,1,0)</f>
        <v>1</v>
      </c>
      <c r="O551" t="str">
        <f>IF(M551=$W$7,IF(AND(N551,_xlfn.XLOOKUP(C551,Raw_Data_OS_23!$C$7:$C$4518,Raw_Data_OS_23!$G$7:$G$4518,0)=G551),"A",IF(_xlfn.XLOOKUP(C551,Raw_Data_Paid_23!$C$4:$C$2114,Raw_Data_Paid_23!$C$4:$C$2114,"B1")="B1","B1","B2")),IF(_xlfn.XLOOKUP(C551,Raw_Data_Paid_23!$C$4:$C$2114,Raw_Data_Paid_23!$C$4:$C$2114,"C1")="C1","C1","C2"))</f>
        <v>B1</v>
      </c>
      <c r="P551" t="str">
        <f t="shared" si="58"/>
        <v>2020B1Motor Commercial</v>
      </c>
    </row>
    <row r="552" spans="3:16" x14ac:dyDescent="0.35">
      <c r="C552" s="6" t="s">
        <v>887</v>
      </c>
      <c r="D552" s="7" t="s">
        <v>4313</v>
      </c>
      <c r="E552" s="7" t="s">
        <v>4313</v>
      </c>
      <c r="F552" s="8" t="s">
        <v>3908</v>
      </c>
      <c r="G552" s="9">
        <v>1000</v>
      </c>
      <c r="H552" s="10">
        <v>2019</v>
      </c>
      <c r="I552" s="10">
        <v>2019</v>
      </c>
      <c r="J552" s="11" t="s">
        <v>681</v>
      </c>
      <c r="K552" s="12">
        <v>1000</v>
      </c>
      <c r="L552" s="12">
        <v>1</v>
      </c>
      <c r="M552" s="33" t="str">
        <f>IF(_xlfn.XLOOKUP(C552,Raw_Data_OS_23!$C$7:$C$4518,Raw_Data_OS_23!$G$7:$G$4518,"Paid/ Closed")="Paid/ Closed","Paid/ Closed", "Still_Outstanding")</f>
        <v>Paid/ Closed</v>
      </c>
      <c r="N552" s="33">
        <f>IF(_xlfn.XLOOKUP(C552,Raw_Data_Paid_23!$C$4:$C$2114,Raw_Data_Paid_23!$C$4:$C$2114,1)= 1,1,0)</f>
        <v>1</v>
      </c>
      <c r="O552" t="str">
        <f>IF(M552=$W$7,IF(AND(N552,_xlfn.XLOOKUP(C552,Raw_Data_OS_23!$C$7:$C$4518,Raw_Data_OS_23!$G$7:$G$4518,0)=G552),"A",IF(_xlfn.XLOOKUP(C552,Raw_Data_Paid_23!$C$4:$C$2114,Raw_Data_Paid_23!$C$4:$C$2114,"B1")="B1","B1","B2")),IF(_xlfn.XLOOKUP(C552,Raw_Data_Paid_23!$C$4:$C$2114,Raw_Data_Paid_23!$C$4:$C$2114,"C1")="C1","C1","C2"))</f>
        <v>C1</v>
      </c>
      <c r="P552" t="str">
        <f t="shared" si="58"/>
        <v>2019C1Motor Commercial</v>
      </c>
    </row>
    <row r="553" spans="3:16" x14ac:dyDescent="0.35">
      <c r="C553" s="6" t="s">
        <v>888</v>
      </c>
      <c r="D553" s="7" t="s">
        <v>4314</v>
      </c>
      <c r="E553" s="7" t="s">
        <v>4314</v>
      </c>
      <c r="F553" s="8" t="s">
        <v>3910</v>
      </c>
      <c r="G553" s="9">
        <v>124800</v>
      </c>
      <c r="H553" s="10">
        <v>2019</v>
      </c>
      <c r="I553" s="10">
        <v>2019</v>
      </c>
      <c r="J553" s="11" t="s">
        <v>681</v>
      </c>
      <c r="K553" s="12">
        <v>124800</v>
      </c>
      <c r="L553" s="12">
        <v>1</v>
      </c>
      <c r="M553" s="33" t="str">
        <f>IF(_xlfn.XLOOKUP(C553,Raw_Data_OS_23!$C$7:$C$4518,Raw_Data_OS_23!$G$7:$G$4518,"Paid/ Closed")="Paid/ Closed","Paid/ Closed", "Still_Outstanding")</f>
        <v>Still_Outstanding</v>
      </c>
      <c r="N553" s="33">
        <f>IF(_xlfn.XLOOKUP(C553,Raw_Data_Paid_23!$C$4:$C$2114,Raw_Data_Paid_23!$C$4:$C$2114,1)= 1,1,0)</f>
        <v>1</v>
      </c>
      <c r="O553" t="str">
        <f>IF(M553=$W$7,IF(AND(N553,_xlfn.XLOOKUP(C553,Raw_Data_OS_23!$C$7:$C$4518,Raw_Data_OS_23!$G$7:$G$4518,0)=G553),"A",IF(_xlfn.XLOOKUP(C553,Raw_Data_Paid_23!$C$4:$C$2114,Raw_Data_Paid_23!$C$4:$C$2114,"B1")="B1","B1","B2")),IF(_xlfn.XLOOKUP(C553,Raw_Data_Paid_23!$C$4:$C$2114,Raw_Data_Paid_23!$C$4:$C$2114,"C1")="C1","C1","C2"))</f>
        <v>B1</v>
      </c>
      <c r="P553" t="str">
        <f t="shared" si="58"/>
        <v>2019B1Motor Private</v>
      </c>
    </row>
    <row r="554" spans="3:16" x14ac:dyDescent="0.35">
      <c r="C554" s="6" t="s">
        <v>889</v>
      </c>
      <c r="D554" s="7" t="s">
        <v>4315</v>
      </c>
      <c r="E554" s="7" t="s">
        <v>4315</v>
      </c>
      <c r="F554" s="8" t="s">
        <v>3910</v>
      </c>
      <c r="G554" s="9">
        <v>5000</v>
      </c>
      <c r="H554" s="10">
        <v>2019</v>
      </c>
      <c r="I554" s="10">
        <v>2019</v>
      </c>
      <c r="J554" s="11" t="s">
        <v>51</v>
      </c>
      <c r="K554" s="12">
        <v>5000</v>
      </c>
      <c r="L554" s="12">
        <v>1</v>
      </c>
      <c r="M554" s="33" t="str">
        <f>IF(_xlfn.XLOOKUP(C554,Raw_Data_OS_23!$C$7:$C$4518,Raw_Data_OS_23!$G$7:$G$4518,"Paid/ Closed")="Paid/ Closed","Paid/ Closed", "Still_Outstanding")</f>
        <v>Paid/ Closed</v>
      </c>
      <c r="N554" s="33">
        <f>IF(_xlfn.XLOOKUP(C554,Raw_Data_Paid_23!$C$4:$C$2114,Raw_Data_Paid_23!$C$4:$C$2114,1)= 1,1,0)</f>
        <v>1</v>
      </c>
      <c r="O554" t="str">
        <f>IF(M554=$W$7,IF(AND(N554,_xlfn.XLOOKUP(C554,Raw_Data_OS_23!$C$7:$C$4518,Raw_Data_OS_23!$G$7:$G$4518,0)=G554),"A",IF(_xlfn.XLOOKUP(C554,Raw_Data_Paid_23!$C$4:$C$2114,Raw_Data_Paid_23!$C$4:$C$2114,"B1")="B1","B1","B2")),IF(_xlfn.XLOOKUP(C554,Raw_Data_Paid_23!$C$4:$C$2114,Raw_Data_Paid_23!$C$4:$C$2114,"C1")="C1","C1","C2"))</f>
        <v>C1</v>
      </c>
      <c r="P554" t="str">
        <f t="shared" si="58"/>
        <v>2019C1Motor Private</v>
      </c>
    </row>
    <row r="555" spans="3:16" x14ac:dyDescent="0.35">
      <c r="C555" s="6" t="s">
        <v>890</v>
      </c>
      <c r="D555" s="7" t="s">
        <v>4316</v>
      </c>
      <c r="E555" s="7" t="s">
        <v>4316</v>
      </c>
      <c r="F555" s="8" t="s">
        <v>3910</v>
      </c>
      <c r="G555" s="9">
        <v>11912</v>
      </c>
      <c r="H555" s="10">
        <v>2019</v>
      </c>
      <c r="I555" s="10">
        <v>2019</v>
      </c>
      <c r="J555" s="11" t="s">
        <v>51</v>
      </c>
      <c r="K555" s="12">
        <v>11912</v>
      </c>
      <c r="L555" s="12">
        <v>1</v>
      </c>
      <c r="M555" s="33" t="str">
        <f>IF(_xlfn.XLOOKUP(C555,Raw_Data_OS_23!$C$7:$C$4518,Raw_Data_OS_23!$G$7:$G$4518,"Paid/ Closed")="Paid/ Closed","Paid/ Closed", "Still_Outstanding")</f>
        <v>Paid/ Closed</v>
      </c>
      <c r="N555" s="33">
        <f>IF(_xlfn.XLOOKUP(C555,Raw_Data_Paid_23!$C$4:$C$2114,Raw_Data_Paid_23!$C$4:$C$2114,1)= 1,1,0)</f>
        <v>1</v>
      </c>
      <c r="O555" t="str">
        <f>IF(M555=$W$7,IF(AND(N555,_xlfn.XLOOKUP(C555,Raw_Data_OS_23!$C$7:$C$4518,Raw_Data_OS_23!$G$7:$G$4518,0)=G555),"A",IF(_xlfn.XLOOKUP(C555,Raw_Data_Paid_23!$C$4:$C$2114,Raw_Data_Paid_23!$C$4:$C$2114,"B1")="B1","B1","B2")),IF(_xlfn.XLOOKUP(C555,Raw_Data_Paid_23!$C$4:$C$2114,Raw_Data_Paid_23!$C$4:$C$2114,"C1")="C1","C1","C2"))</f>
        <v>C1</v>
      </c>
      <c r="P555" t="str">
        <f t="shared" si="58"/>
        <v>2019C1Motor Private</v>
      </c>
    </row>
    <row r="556" spans="3:16" x14ac:dyDescent="0.35">
      <c r="C556" s="6" t="s">
        <v>3876</v>
      </c>
      <c r="D556" s="7" t="s">
        <v>4017</v>
      </c>
      <c r="E556" s="7" t="s">
        <v>4294</v>
      </c>
      <c r="F556" s="8" t="s">
        <v>3908</v>
      </c>
      <c r="G556" s="9">
        <v>0</v>
      </c>
      <c r="H556" s="10">
        <v>2020</v>
      </c>
      <c r="I556" s="10">
        <v>2020</v>
      </c>
      <c r="J556" s="11" t="s">
        <v>11</v>
      </c>
      <c r="K556" s="12">
        <v>22800</v>
      </c>
      <c r="L556" s="12">
        <v>1</v>
      </c>
      <c r="M556" s="33" t="str">
        <f>IF(_xlfn.XLOOKUP(C556,Raw_Data_OS_23!$C$7:$C$4518,Raw_Data_OS_23!$G$7:$G$4518,"Paid/ Closed")="Paid/ Closed","Paid/ Closed", "Still_Outstanding")</f>
        <v>Still_Outstanding</v>
      </c>
      <c r="N556" s="33">
        <f>IF(_xlfn.XLOOKUP(C556,Raw_Data_Paid_23!$C$4:$C$2114,Raw_Data_Paid_23!$C$4:$C$2114,1)= 1,1,0)</f>
        <v>1</v>
      </c>
      <c r="O556" t="str">
        <f>IF(M556=$W$7,IF(AND(N556,_xlfn.XLOOKUP(C556,Raw_Data_OS_23!$C$7:$C$4518,Raw_Data_OS_23!$G$7:$G$4518,0)=G556),"A",IF(_xlfn.XLOOKUP(C556,Raw_Data_Paid_23!$C$4:$C$2114,Raw_Data_Paid_23!$C$4:$C$2114,"B1")="B1","B1","B2")),IF(_xlfn.XLOOKUP(C556,Raw_Data_Paid_23!$C$4:$C$2114,Raw_Data_Paid_23!$C$4:$C$2114,"C1")="C1","C1","C2"))</f>
        <v>A</v>
      </c>
      <c r="P556" t="str">
        <f t="shared" si="58"/>
        <v>2020AMotor Commercial</v>
      </c>
    </row>
    <row r="557" spans="3:16" x14ac:dyDescent="0.35">
      <c r="C557" s="6" t="s">
        <v>891</v>
      </c>
      <c r="D557" s="7" t="s">
        <v>4317</v>
      </c>
      <c r="E557" s="7" t="s">
        <v>4317</v>
      </c>
      <c r="F557" s="8" t="s">
        <v>3910</v>
      </c>
      <c r="G557" s="9">
        <v>9360</v>
      </c>
      <c r="H557" s="10">
        <v>2019</v>
      </c>
      <c r="I557" s="10">
        <v>2019</v>
      </c>
      <c r="J557" s="11" t="s">
        <v>51</v>
      </c>
      <c r="K557" s="12">
        <v>9360</v>
      </c>
      <c r="L557" s="12">
        <v>1</v>
      </c>
      <c r="M557" s="33" t="str">
        <f>IF(_xlfn.XLOOKUP(C557,Raw_Data_OS_23!$C$7:$C$4518,Raw_Data_OS_23!$G$7:$G$4518,"Paid/ Closed")="Paid/ Closed","Paid/ Closed", "Still_Outstanding")</f>
        <v>Paid/ Closed</v>
      </c>
      <c r="N557" s="33">
        <f>IF(_xlfn.XLOOKUP(C557,Raw_Data_Paid_23!$C$4:$C$2114,Raw_Data_Paid_23!$C$4:$C$2114,1)= 1,1,0)</f>
        <v>1</v>
      </c>
      <c r="O557" t="str">
        <f>IF(M557=$W$7,IF(AND(N557,_xlfn.XLOOKUP(C557,Raw_Data_OS_23!$C$7:$C$4518,Raw_Data_OS_23!$G$7:$G$4518,0)=G557),"A",IF(_xlfn.XLOOKUP(C557,Raw_Data_Paid_23!$C$4:$C$2114,Raw_Data_Paid_23!$C$4:$C$2114,"B1")="B1","B1","B2")),IF(_xlfn.XLOOKUP(C557,Raw_Data_Paid_23!$C$4:$C$2114,Raw_Data_Paid_23!$C$4:$C$2114,"C1")="C1","C1","C2"))</f>
        <v>C1</v>
      </c>
      <c r="P557" t="str">
        <f t="shared" si="58"/>
        <v>2019C1Motor Private</v>
      </c>
    </row>
    <row r="558" spans="3:16" x14ac:dyDescent="0.35">
      <c r="C558" s="6" t="s">
        <v>249</v>
      </c>
      <c r="D558" s="7" t="s">
        <v>4117</v>
      </c>
      <c r="E558" s="7" t="s">
        <v>4117</v>
      </c>
      <c r="F558" s="8" t="s">
        <v>3910</v>
      </c>
      <c r="G558" s="9">
        <v>3523211.7647099998</v>
      </c>
      <c r="H558" s="10">
        <v>2019</v>
      </c>
      <c r="I558" s="10">
        <v>2019</v>
      </c>
      <c r="J558" s="11" t="s">
        <v>51</v>
      </c>
      <c r="K558" s="12">
        <v>1452613.76471</v>
      </c>
      <c r="L558" s="12">
        <v>1</v>
      </c>
      <c r="M558" s="33" t="str">
        <f>IF(_xlfn.XLOOKUP(C558,Raw_Data_OS_23!$C$7:$C$4518,Raw_Data_OS_23!$G$7:$G$4518,"Paid/ Closed")="Paid/ Closed","Paid/ Closed", "Still_Outstanding")</f>
        <v>Still_Outstanding</v>
      </c>
      <c r="N558" s="33">
        <f>IF(_xlfn.XLOOKUP(C558,Raw_Data_Paid_23!$C$4:$C$2114,Raw_Data_Paid_23!$C$4:$C$2114,1)= 1,1,0)</f>
        <v>1</v>
      </c>
      <c r="O558" t="str">
        <f>IF(M558=$W$7,IF(AND(N558,_xlfn.XLOOKUP(C558,Raw_Data_OS_23!$C$7:$C$4518,Raw_Data_OS_23!$G$7:$G$4518,0)=G558),"A",IF(_xlfn.XLOOKUP(C558,Raw_Data_Paid_23!$C$4:$C$2114,Raw_Data_Paid_23!$C$4:$C$2114,"B1")="B1","B1","B2")),IF(_xlfn.XLOOKUP(C558,Raw_Data_Paid_23!$C$4:$C$2114,Raw_Data_Paid_23!$C$4:$C$2114,"C1")="C1","C1","C2"))</f>
        <v>B1</v>
      </c>
      <c r="P558" t="str">
        <f t="shared" si="58"/>
        <v>2019B1Motor Private</v>
      </c>
    </row>
    <row r="559" spans="3:16" x14ac:dyDescent="0.35">
      <c r="C559" s="6" t="s">
        <v>892</v>
      </c>
      <c r="D559" s="7" t="s">
        <v>4318</v>
      </c>
      <c r="E559" s="7" t="s">
        <v>4318</v>
      </c>
      <c r="F559" s="8" t="s">
        <v>3910</v>
      </c>
      <c r="G559" s="9">
        <v>2200</v>
      </c>
      <c r="H559" s="10">
        <v>2019</v>
      </c>
      <c r="I559" s="10">
        <v>2019</v>
      </c>
      <c r="J559" s="11" t="s">
        <v>51</v>
      </c>
      <c r="K559" s="12">
        <v>2200</v>
      </c>
      <c r="L559" s="12">
        <v>1</v>
      </c>
      <c r="M559" s="33" t="str">
        <f>IF(_xlfn.XLOOKUP(C559,Raw_Data_OS_23!$C$7:$C$4518,Raw_Data_OS_23!$G$7:$G$4518,"Paid/ Closed")="Paid/ Closed","Paid/ Closed", "Still_Outstanding")</f>
        <v>Paid/ Closed</v>
      </c>
      <c r="N559" s="33">
        <f>IF(_xlfn.XLOOKUP(C559,Raw_Data_Paid_23!$C$4:$C$2114,Raw_Data_Paid_23!$C$4:$C$2114,1)= 1,1,0)</f>
        <v>1</v>
      </c>
      <c r="O559" t="str">
        <f>IF(M559=$W$7,IF(AND(N559,_xlfn.XLOOKUP(C559,Raw_Data_OS_23!$C$7:$C$4518,Raw_Data_OS_23!$G$7:$G$4518,0)=G559),"A",IF(_xlfn.XLOOKUP(C559,Raw_Data_Paid_23!$C$4:$C$2114,Raw_Data_Paid_23!$C$4:$C$2114,"B1")="B1","B1","B2")),IF(_xlfn.XLOOKUP(C559,Raw_Data_Paid_23!$C$4:$C$2114,Raw_Data_Paid_23!$C$4:$C$2114,"C1")="C1","C1","C2"))</f>
        <v>C1</v>
      </c>
      <c r="P559" t="str">
        <f t="shared" si="58"/>
        <v>2019C1Motor Private</v>
      </c>
    </row>
    <row r="560" spans="3:16" x14ac:dyDescent="0.35">
      <c r="C560" s="6" t="s">
        <v>893</v>
      </c>
      <c r="D560" s="7" t="s">
        <v>4319</v>
      </c>
      <c r="E560" s="7" t="s">
        <v>4319</v>
      </c>
      <c r="F560" s="8" t="s">
        <v>3908</v>
      </c>
      <c r="G560" s="9">
        <v>1000</v>
      </c>
      <c r="H560" s="10">
        <v>2019</v>
      </c>
      <c r="I560" s="10">
        <v>2019</v>
      </c>
      <c r="J560" s="11" t="s">
        <v>51</v>
      </c>
      <c r="K560" s="12">
        <v>1000</v>
      </c>
      <c r="L560" s="12">
        <v>1</v>
      </c>
      <c r="M560" s="33" t="str">
        <f>IF(_xlfn.XLOOKUP(C560,Raw_Data_OS_23!$C$7:$C$4518,Raw_Data_OS_23!$G$7:$G$4518,"Paid/ Closed")="Paid/ Closed","Paid/ Closed", "Still_Outstanding")</f>
        <v>Paid/ Closed</v>
      </c>
      <c r="N560" s="33">
        <f>IF(_xlfn.XLOOKUP(C560,Raw_Data_Paid_23!$C$4:$C$2114,Raw_Data_Paid_23!$C$4:$C$2114,1)= 1,1,0)</f>
        <v>1</v>
      </c>
      <c r="O560" t="str">
        <f>IF(M560=$W$7,IF(AND(N560,_xlfn.XLOOKUP(C560,Raw_Data_OS_23!$C$7:$C$4518,Raw_Data_OS_23!$G$7:$G$4518,0)=G560),"A",IF(_xlfn.XLOOKUP(C560,Raw_Data_Paid_23!$C$4:$C$2114,Raw_Data_Paid_23!$C$4:$C$2114,"B1")="B1","B1","B2")),IF(_xlfn.XLOOKUP(C560,Raw_Data_Paid_23!$C$4:$C$2114,Raw_Data_Paid_23!$C$4:$C$2114,"C1")="C1","C1","C2"))</f>
        <v>C1</v>
      </c>
      <c r="P560" t="str">
        <f t="shared" si="58"/>
        <v>2019C1Motor Commercial</v>
      </c>
    </row>
    <row r="561" spans="3:16" x14ac:dyDescent="0.35">
      <c r="C561" s="6" t="s">
        <v>894</v>
      </c>
      <c r="D561" s="7" t="s">
        <v>4320</v>
      </c>
      <c r="E561" s="7" t="s">
        <v>4320</v>
      </c>
      <c r="F561" s="8" t="s">
        <v>3910</v>
      </c>
      <c r="G561" s="9">
        <v>4000</v>
      </c>
      <c r="H561" s="10">
        <v>2019</v>
      </c>
      <c r="I561" s="10">
        <v>2019</v>
      </c>
      <c r="J561" s="11" t="s">
        <v>51</v>
      </c>
      <c r="K561" s="12">
        <v>4000</v>
      </c>
      <c r="L561" s="12">
        <v>1</v>
      </c>
      <c r="M561" s="33" t="str">
        <f>IF(_xlfn.XLOOKUP(C561,Raw_Data_OS_23!$C$7:$C$4518,Raw_Data_OS_23!$G$7:$G$4518,"Paid/ Closed")="Paid/ Closed","Paid/ Closed", "Still_Outstanding")</f>
        <v>Still_Outstanding</v>
      </c>
      <c r="N561" s="33">
        <f>IF(_xlfn.XLOOKUP(C561,Raw_Data_Paid_23!$C$4:$C$2114,Raw_Data_Paid_23!$C$4:$C$2114,1)= 1,1,0)</f>
        <v>1</v>
      </c>
      <c r="O561" t="str">
        <f>IF(M561=$W$7,IF(AND(N561,_xlfn.XLOOKUP(C561,Raw_Data_OS_23!$C$7:$C$4518,Raw_Data_OS_23!$G$7:$G$4518,0)=G561),"A",IF(_xlfn.XLOOKUP(C561,Raw_Data_Paid_23!$C$4:$C$2114,Raw_Data_Paid_23!$C$4:$C$2114,"B1")="B1","B1","B2")),IF(_xlfn.XLOOKUP(C561,Raw_Data_Paid_23!$C$4:$C$2114,Raw_Data_Paid_23!$C$4:$C$2114,"C1")="C1","C1","C2"))</f>
        <v>A</v>
      </c>
      <c r="P561" t="str">
        <f t="shared" si="58"/>
        <v>2019AMotor Private</v>
      </c>
    </row>
    <row r="562" spans="3:16" x14ac:dyDescent="0.35">
      <c r="C562" s="6" t="s">
        <v>895</v>
      </c>
      <c r="D562" s="7" t="s">
        <v>4321</v>
      </c>
      <c r="E562" s="7" t="s">
        <v>4321</v>
      </c>
      <c r="F562" s="8" t="s">
        <v>3910</v>
      </c>
      <c r="G562" s="9">
        <v>5000</v>
      </c>
      <c r="H562" s="10">
        <v>2019</v>
      </c>
      <c r="I562" s="10">
        <v>2019</v>
      </c>
      <c r="J562" s="11" t="s">
        <v>51</v>
      </c>
      <c r="K562" s="12">
        <v>5000</v>
      </c>
      <c r="L562" s="12">
        <v>1</v>
      </c>
      <c r="M562" s="33" t="str">
        <f>IF(_xlfn.XLOOKUP(C562,Raw_Data_OS_23!$C$7:$C$4518,Raw_Data_OS_23!$G$7:$G$4518,"Paid/ Closed")="Paid/ Closed","Paid/ Closed", "Still_Outstanding")</f>
        <v>Paid/ Closed</v>
      </c>
      <c r="N562" s="33">
        <f>IF(_xlfn.XLOOKUP(C562,Raw_Data_Paid_23!$C$4:$C$2114,Raw_Data_Paid_23!$C$4:$C$2114,1)= 1,1,0)</f>
        <v>1</v>
      </c>
      <c r="O562" t="str">
        <f>IF(M562=$W$7,IF(AND(N562,_xlfn.XLOOKUP(C562,Raw_Data_OS_23!$C$7:$C$4518,Raw_Data_OS_23!$G$7:$G$4518,0)=G562),"A",IF(_xlfn.XLOOKUP(C562,Raw_Data_Paid_23!$C$4:$C$2114,Raw_Data_Paid_23!$C$4:$C$2114,"B1")="B1","B1","B2")),IF(_xlfn.XLOOKUP(C562,Raw_Data_Paid_23!$C$4:$C$2114,Raw_Data_Paid_23!$C$4:$C$2114,"C1")="C1","C1","C2"))</f>
        <v>C1</v>
      </c>
      <c r="P562" t="str">
        <f t="shared" si="58"/>
        <v>2019C1Motor Private</v>
      </c>
    </row>
    <row r="563" spans="3:16" x14ac:dyDescent="0.35">
      <c r="C563" s="6" t="s">
        <v>896</v>
      </c>
      <c r="D563" s="7" t="s">
        <v>4322</v>
      </c>
      <c r="E563" s="7" t="s">
        <v>4322</v>
      </c>
      <c r="F563" s="8" t="s">
        <v>3910</v>
      </c>
      <c r="G563" s="9">
        <v>1000</v>
      </c>
      <c r="H563" s="10">
        <v>2019</v>
      </c>
      <c r="I563" s="10">
        <v>2019</v>
      </c>
      <c r="J563" s="11" t="s">
        <v>51</v>
      </c>
      <c r="K563" s="12">
        <v>1000</v>
      </c>
      <c r="L563" s="12">
        <v>1</v>
      </c>
      <c r="M563" s="33" t="str">
        <f>IF(_xlfn.XLOOKUP(C563,Raw_Data_OS_23!$C$7:$C$4518,Raw_Data_OS_23!$G$7:$G$4518,"Paid/ Closed")="Paid/ Closed","Paid/ Closed", "Still_Outstanding")</f>
        <v>Paid/ Closed</v>
      </c>
      <c r="N563" s="33">
        <f>IF(_xlfn.XLOOKUP(C563,Raw_Data_Paid_23!$C$4:$C$2114,Raw_Data_Paid_23!$C$4:$C$2114,1)= 1,1,0)</f>
        <v>1</v>
      </c>
      <c r="O563" t="str">
        <f>IF(M563=$W$7,IF(AND(N563,_xlfn.XLOOKUP(C563,Raw_Data_OS_23!$C$7:$C$4518,Raw_Data_OS_23!$G$7:$G$4518,0)=G563),"A",IF(_xlfn.XLOOKUP(C563,Raw_Data_Paid_23!$C$4:$C$2114,Raw_Data_Paid_23!$C$4:$C$2114,"B1")="B1","B1","B2")),IF(_xlfn.XLOOKUP(C563,Raw_Data_Paid_23!$C$4:$C$2114,Raw_Data_Paid_23!$C$4:$C$2114,"C1")="C1","C1","C2"))</f>
        <v>C1</v>
      </c>
      <c r="P563" t="str">
        <f t="shared" si="58"/>
        <v>2019C1Motor Private</v>
      </c>
    </row>
    <row r="564" spans="3:16" x14ac:dyDescent="0.35">
      <c r="C564" s="6" t="s">
        <v>897</v>
      </c>
      <c r="D564" s="7" t="s">
        <v>4323</v>
      </c>
      <c r="E564" s="7" t="s">
        <v>4323</v>
      </c>
      <c r="F564" s="8" t="s">
        <v>3910</v>
      </c>
      <c r="G564" s="9">
        <v>3000</v>
      </c>
      <c r="H564" s="10">
        <v>2019</v>
      </c>
      <c r="I564" s="10">
        <v>2019</v>
      </c>
      <c r="J564" s="11" t="s">
        <v>51</v>
      </c>
      <c r="K564" s="12">
        <v>3000</v>
      </c>
      <c r="L564" s="12">
        <v>1</v>
      </c>
      <c r="M564" s="33" t="str">
        <f>IF(_xlfn.XLOOKUP(C564,Raw_Data_OS_23!$C$7:$C$4518,Raw_Data_OS_23!$G$7:$G$4518,"Paid/ Closed")="Paid/ Closed","Paid/ Closed", "Still_Outstanding")</f>
        <v>Paid/ Closed</v>
      </c>
      <c r="N564" s="33">
        <f>IF(_xlfn.XLOOKUP(C564,Raw_Data_Paid_23!$C$4:$C$2114,Raw_Data_Paid_23!$C$4:$C$2114,1)= 1,1,0)</f>
        <v>1</v>
      </c>
      <c r="O564" t="str">
        <f>IF(M564=$W$7,IF(AND(N564,_xlfn.XLOOKUP(C564,Raw_Data_OS_23!$C$7:$C$4518,Raw_Data_OS_23!$G$7:$G$4518,0)=G564),"A",IF(_xlfn.XLOOKUP(C564,Raw_Data_Paid_23!$C$4:$C$2114,Raw_Data_Paid_23!$C$4:$C$2114,"B1")="B1","B1","B2")),IF(_xlfn.XLOOKUP(C564,Raw_Data_Paid_23!$C$4:$C$2114,Raw_Data_Paid_23!$C$4:$C$2114,"C1")="C1","C1","C2"))</f>
        <v>C1</v>
      </c>
      <c r="P564" t="str">
        <f t="shared" si="58"/>
        <v>2019C1Motor Private</v>
      </c>
    </row>
    <row r="565" spans="3:16" x14ac:dyDescent="0.35">
      <c r="C565" s="6" t="s">
        <v>898</v>
      </c>
      <c r="D565" s="7" t="s">
        <v>4324</v>
      </c>
      <c r="E565" s="7" t="s">
        <v>4324</v>
      </c>
      <c r="F565" s="8" t="s">
        <v>3908</v>
      </c>
      <c r="G565" s="9">
        <v>100</v>
      </c>
      <c r="H565" s="10">
        <v>2020</v>
      </c>
      <c r="I565" s="10">
        <v>2020</v>
      </c>
      <c r="J565" s="11" t="s">
        <v>28</v>
      </c>
      <c r="K565" s="12">
        <v>100</v>
      </c>
      <c r="L565" s="12">
        <v>1</v>
      </c>
      <c r="M565" s="33" t="str">
        <f>IF(_xlfn.XLOOKUP(C565,Raw_Data_OS_23!$C$7:$C$4518,Raw_Data_OS_23!$G$7:$G$4518,"Paid/ Closed")="Paid/ Closed","Paid/ Closed", "Still_Outstanding")</f>
        <v>Still_Outstanding</v>
      </c>
      <c r="N565" s="33">
        <f>IF(_xlfn.XLOOKUP(C565,Raw_Data_Paid_23!$C$4:$C$2114,Raw_Data_Paid_23!$C$4:$C$2114,1)= 1,1,0)</f>
        <v>1</v>
      </c>
      <c r="O565" t="str">
        <f>IF(M565=$W$7,IF(AND(N565,_xlfn.XLOOKUP(C565,Raw_Data_OS_23!$C$7:$C$4518,Raw_Data_OS_23!$G$7:$G$4518,0)=G565),"A",IF(_xlfn.XLOOKUP(C565,Raw_Data_Paid_23!$C$4:$C$2114,Raw_Data_Paid_23!$C$4:$C$2114,"B1")="B1","B1","B2")),IF(_xlfn.XLOOKUP(C565,Raw_Data_Paid_23!$C$4:$C$2114,Raw_Data_Paid_23!$C$4:$C$2114,"C1")="C1","C1","C2"))</f>
        <v>B1</v>
      </c>
      <c r="P565" t="str">
        <f t="shared" si="58"/>
        <v>2020B1Motor Commercial</v>
      </c>
    </row>
    <row r="566" spans="3:16" x14ac:dyDescent="0.35">
      <c r="C566" s="6" t="s">
        <v>899</v>
      </c>
      <c r="D566" s="7" t="s">
        <v>4213</v>
      </c>
      <c r="E566" s="7" t="s">
        <v>4213</v>
      </c>
      <c r="F566" s="8" t="s">
        <v>3910</v>
      </c>
      <c r="G566" s="9">
        <v>1000</v>
      </c>
      <c r="H566" s="10">
        <v>2019</v>
      </c>
      <c r="I566" s="10">
        <v>2019</v>
      </c>
      <c r="J566" s="11" t="s">
        <v>51</v>
      </c>
      <c r="K566" s="12">
        <v>1000</v>
      </c>
      <c r="L566" s="12">
        <v>1</v>
      </c>
      <c r="M566" s="33" t="str">
        <f>IF(_xlfn.XLOOKUP(C566,Raw_Data_OS_23!$C$7:$C$4518,Raw_Data_OS_23!$G$7:$G$4518,"Paid/ Closed")="Paid/ Closed","Paid/ Closed", "Still_Outstanding")</f>
        <v>Still_Outstanding</v>
      </c>
      <c r="N566" s="33">
        <f>IF(_xlfn.XLOOKUP(C566,Raw_Data_Paid_23!$C$4:$C$2114,Raw_Data_Paid_23!$C$4:$C$2114,1)= 1,1,0)</f>
        <v>1</v>
      </c>
      <c r="O566" t="str">
        <f>IF(M566=$W$7,IF(AND(N566,_xlfn.XLOOKUP(C566,Raw_Data_OS_23!$C$7:$C$4518,Raw_Data_OS_23!$G$7:$G$4518,0)=G566),"A",IF(_xlfn.XLOOKUP(C566,Raw_Data_Paid_23!$C$4:$C$2114,Raw_Data_Paid_23!$C$4:$C$2114,"B1")="B1","B1","B2")),IF(_xlfn.XLOOKUP(C566,Raw_Data_Paid_23!$C$4:$C$2114,Raw_Data_Paid_23!$C$4:$C$2114,"C1")="C1","C1","C2"))</f>
        <v>B1</v>
      </c>
      <c r="P566" t="str">
        <f t="shared" si="58"/>
        <v>2019B1Motor Private</v>
      </c>
    </row>
    <row r="567" spans="3:16" x14ac:dyDescent="0.35">
      <c r="C567" s="6" t="s">
        <v>250</v>
      </c>
      <c r="D567" s="7" t="s">
        <v>4325</v>
      </c>
      <c r="E567" s="7" t="s">
        <v>4325</v>
      </c>
      <c r="F567" s="8" t="s">
        <v>3908</v>
      </c>
      <c r="G567" s="9">
        <v>50000</v>
      </c>
      <c r="H567" s="10">
        <v>2019</v>
      </c>
      <c r="I567" s="10">
        <v>2019</v>
      </c>
      <c r="J567" s="11" t="s">
        <v>51</v>
      </c>
      <c r="K567" s="12">
        <v>1195706</v>
      </c>
      <c r="L567" s="12">
        <v>1</v>
      </c>
      <c r="M567" s="33" t="str">
        <f>IF(_xlfn.XLOOKUP(C567,Raw_Data_OS_23!$C$7:$C$4518,Raw_Data_OS_23!$G$7:$G$4518,"Paid/ Closed")="Paid/ Closed","Paid/ Closed", "Still_Outstanding")</f>
        <v>Still_Outstanding</v>
      </c>
      <c r="N567" s="33">
        <f>IF(_xlfn.XLOOKUP(C567,Raw_Data_Paid_23!$C$4:$C$2114,Raw_Data_Paid_23!$C$4:$C$2114,1)= 1,1,0)</f>
        <v>1</v>
      </c>
      <c r="O567" t="str">
        <f>IF(M567=$W$7,IF(AND(N567,_xlfn.XLOOKUP(C567,Raw_Data_OS_23!$C$7:$C$4518,Raw_Data_OS_23!$G$7:$G$4518,0)=G567),"A",IF(_xlfn.XLOOKUP(C567,Raw_Data_Paid_23!$C$4:$C$2114,Raw_Data_Paid_23!$C$4:$C$2114,"B1")="B1","B1","B2")),IF(_xlfn.XLOOKUP(C567,Raw_Data_Paid_23!$C$4:$C$2114,Raw_Data_Paid_23!$C$4:$C$2114,"C1")="C1","C1","C2"))</f>
        <v>B1</v>
      </c>
      <c r="P567" t="str">
        <f t="shared" si="58"/>
        <v>2019B1Motor Commercial</v>
      </c>
    </row>
    <row r="568" spans="3:16" x14ac:dyDescent="0.35">
      <c r="C568" s="6" t="s">
        <v>900</v>
      </c>
      <c r="D568" s="7" t="s">
        <v>4326</v>
      </c>
      <c r="E568" s="7" t="s">
        <v>4326</v>
      </c>
      <c r="F568" s="8" t="s">
        <v>3910</v>
      </c>
      <c r="G568" s="9">
        <v>5000</v>
      </c>
      <c r="H568" s="10">
        <v>2019</v>
      </c>
      <c r="I568" s="10">
        <v>2019</v>
      </c>
      <c r="J568" s="11" t="s">
        <v>140</v>
      </c>
      <c r="K568" s="12">
        <v>5000</v>
      </c>
      <c r="L568" s="12">
        <v>1</v>
      </c>
      <c r="M568" s="33" t="str">
        <f>IF(_xlfn.XLOOKUP(C568,Raw_Data_OS_23!$C$7:$C$4518,Raw_Data_OS_23!$G$7:$G$4518,"Paid/ Closed")="Paid/ Closed","Paid/ Closed", "Still_Outstanding")</f>
        <v>Paid/ Closed</v>
      </c>
      <c r="N568" s="33">
        <f>IF(_xlfn.XLOOKUP(C568,Raw_Data_Paid_23!$C$4:$C$2114,Raw_Data_Paid_23!$C$4:$C$2114,1)= 1,1,0)</f>
        <v>1</v>
      </c>
      <c r="O568" t="str">
        <f>IF(M568=$W$7,IF(AND(N568,_xlfn.XLOOKUP(C568,Raw_Data_OS_23!$C$7:$C$4518,Raw_Data_OS_23!$G$7:$G$4518,0)=G568),"A",IF(_xlfn.XLOOKUP(C568,Raw_Data_Paid_23!$C$4:$C$2114,Raw_Data_Paid_23!$C$4:$C$2114,"B1")="B1","B1","B2")),IF(_xlfn.XLOOKUP(C568,Raw_Data_Paid_23!$C$4:$C$2114,Raw_Data_Paid_23!$C$4:$C$2114,"C1")="C1","C1","C2"))</f>
        <v>C1</v>
      </c>
      <c r="P568" t="str">
        <f t="shared" si="58"/>
        <v>2019C1Motor Private</v>
      </c>
    </row>
    <row r="569" spans="3:16" x14ac:dyDescent="0.35">
      <c r="C569" s="6" t="s">
        <v>901</v>
      </c>
      <c r="D569" s="7" t="s">
        <v>4144</v>
      </c>
      <c r="E569" s="7" t="s">
        <v>4144</v>
      </c>
      <c r="F569" s="8" t="s">
        <v>3910</v>
      </c>
      <c r="G569" s="9">
        <v>4500</v>
      </c>
      <c r="H569" s="10">
        <v>2019</v>
      </c>
      <c r="I569" s="10">
        <v>2019</v>
      </c>
      <c r="J569" s="11" t="s">
        <v>51</v>
      </c>
      <c r="K569" s="12">
        <v>4500</v>
      </c>
      <c r="L569" s="12">
        <v>1</v>
      </c>
      <c r="M569" s="33" t="str">
        <f>IF(_xlfn.XLOOKUP(C569,Raw_Data_OS_23!$C$7:$C$4518,Raw_Data_OS_23!$G$7:$G$4518,"Paid/ Closed")="Paid/ Closed","Paid/ Closed", "Still_Outstanding")</f>
        <v>Paid/ Closed</v>
      </c>
      <c r="N569" s="33">
        <f>IF(_xlfn.XLOOKUP(C569,Raw_Data_Paid_23!$C$4:$C$2114,Raw_Data_Paid_23!$C$4:$C$2114,1)= 1,1,0)</f>
        <v>1</v>
      </c>
      <c r="O569" t="str">
        <f>IF(M569=$W$7,IF(AND(N569,_xlfn.XLOOKUP(C569,Raw_Data_OS_23!$C$7:$C$4518,Raw_Data_OS_23!$G$7:$G$4518,0)=G569),"A",IF(_xlfn.XLOOKUP(C569,Raw_Data_Paid_23!$C$4:$C$2114,Raw_Data_Paid_23!$C$4:$C$2114,"B1")="B1","B1","B2")),IF(_xlfn.XLOOKUP(C569,Raw_Data_Paid_23!$C$4:$C$2114,Raw_Data_Paid_23!$C$4:$C$2114,"C1")="C1","C1","C2"))</f>
        <v>C1</v>
      </c>
      <c r="P569" t="str">
        <f t="shared" si="58"/>
        <v>2019C1Motor Private</v>
      </c>
    </row>
    <row r="570" spans="3:16" x14ac:dyDescent="0.35">
      <c r="C570" s="6" t="s">
        <v>902</v>
      </c>
      <c r="D570" s="7" t="s">
        <v>4327</v>
      </c>
      <c r="E570" s="7" t="s">
        <v>4327</v>
      </c>
      <c r="F570" s="8" t="s">
        <v>3910</v>
      </c>
      <c r="G570" s="9">
        <v>1000</v>
      </c>
      <c r="H570" s="10">
        <v>2019</v>
      </c>
      <c r="I570" s="10">
        <v>2019</v>
      </c>
      <c r="J570" s="11" t="s">
        <v>51</v>
      </c>
      <c r="K570" s="12">
        <v>1000</v>
      </c>
      <c r="L570" s="12">
        <v>1</v>
      </c>
      <c r="M570" s="33" t="str">
        <f>IF(_xlfn.XLOOKUP(C570,Raw_Data_OS_23!$C$7:$C$4518,Raw_Data_OS_23!$G$7:$G$4518,"Paid/ Closed")="Paid/ Closed","Paid/ Closed", "Still_Outstanding")</f>
        <v>Paid/ Closed</v>
      </c>
      <c r="N570" s="33">
        <f>IF(_xlfn.XLOOKUP(C570,Raw_Data_Paid_23!$C$4:$C$2114,Raw_Data_Paid_23!$C$4:$C$2114,1)= 1,1,0)</f>
        <v>1</v>
      </c>
      <c r="O570" t="str">
        <f>IF(M570=$W$7,IF(AND(N570,_xlfn.XLOOKUP(C570,Raw_Data_OS_23!$C$7:$C$4518,Raw_Data_OS_23!$G$7:$G$4518,0)=G570),"A",IF(_xlfn.XLOOKUP(C570,Raw_Data_Paid_23!$C$4:$C$2114,Raw_Data_Paid_23!$C$4:$C$2114,"B1")="B1","B1","B2")),IF(_xlfn.XLOOKUP(C570,Raw_Data_Paid_23!$C$4:$C$2114,Raw_Data_Paid_23!$C$4:$C$2114,"C1")="C1","C1","C2"))</f>
        <v>C1</v>
      </c>
      <c r="P570" t="str">
        <f t="shared" si="58"/>
        <v>2019C1Motor Private</v>
      </c>
    </row>
    <row r="571" spans="3:16" x14ac:dyDescent="0.35">
      <c r="C571" s="6" t="s">
        <v>903</v>
      </c>
      <c r="D571" s="7" t="s">
        <v>4328</v>
      </c>
      <c r="E571" s="7" t="s">
        <v>4328</v>
      </c>
      <c r="F571" s="8" t="s">
        <v>3910</v>
      </c>
      <c r="G571" s="9">
        <v>10000</v>
      </c>
      <c r="H571" s="10">
        <v>2019</v>
      </c>
      <c r="I571" s="10">
        <v>2019</v>
      </c>
      <c r="J571" s="11" t="s">
        <v>140</v>
      </c>
      <c r="K571" s="12">
        <v>10000</v>
      </c>
      <c r="L571" s="12">
        <v>1</v>
      </c>
      <c r="M571" s="33" t="str">
        <f>IF(_xlfn.XLOOKUP(C571,Raw_Data_OS_23!$C$7:$C$4518,Raw_Data_OS_23!$G$7:$G$4518,"Paid/ Closed")="Paid/ Closed","Paid/ Closed", "Still_Outstanding")</f>
        <v>Still_Outstanding</v>
      </c>
      <c r="N571" s="33">
        <f>IF(_xlfn.XLOOKUP(C571,Raw_Data_Paid_23!$C$4:$C$2114,Raw_Data_Paid_23!$C$4:$C$2114,1)= 1,1,0)</f>
        <v>1</v>
      </c>
      <c r="O571" t="str">
        <f>IF(M571=$W$7,IF(AND(N571,_xlfn.XLOOKUP(C571,Raw_Data_OS_23!$C$7:$C$4518,Raw_Data_OS_23!$G$7:$G$4518,0)=G571),"A",IF(_xlfn.XLOOKUP(C571,Raw_Data_Paid_23!$C$4:$C$2114,Raw_Data_Paid_23!$C$4:$C$2114,"B1")="B1","B1","B2")),IF(_xlfn.XLOOKUP(C571,Raw_Data_Paid_23!$C$4:$C$2114,Raw_Data_Paid_23!$C$4:$C$2114,"C1")="C1","C1","C2"))</f>
        <v>A</v>
      </c>
      <c r="P571" t="str">
        <f t="shared" si="58"/>
        <v>2019AMotor Private</v>
      </c>
    </row>
    <row r="572" spans="3:16" x14ac:dyDescent="0.35">
      <c r="C572" s="6" t="s">
        <v>904</v>
      </c>
      <c r="D572" s="7" t="s">
        <v>4328</v>
      </c>
      <c r="E572" s="7" t="s">
        <v>4328</v>
      </c>
      <c r="F572" s="8" t="s">
        <v>3910</v>
      </c>
      <c r="G572" s="9">
        <v>3000</v>
      </c>
      <c r="H572" s="10">
        <v>2019</v>
      </c>
      <c r="I572" s="10">
        <v>2019</v>
      </c>
      <c r="J572" s="11" t="s">
        <v>140</v>
      </c>
      <c r="K572" s="12">
        <v>3000</v>
      </c>
      <c r="L572" s="12">
        <v>1</v>
      </c>
      <c r="M572" s="33" t="str">
        <f>IF(_xlfn.XLOOKUP(C572,Raw_Data_OS_23!$C$7:$C$4518,Raw_Data_OS_23!$G$7:$G$4518,"Paid/ Closed")="Paid/ Closed","Paid/ Closed", "Still_Outstanding")</f>
        <v>Paid/ Closed</v>
      </c>
      <c r="N572" s="33">
        <f>IF(_xlfn.XLOOKUP(C572,Raw_Data_Paid_23!$C$4:$C$2114,Raw_Data_Paid_23!$C$4:$C$2114,1)= 1,1,0)</f>
        <v>1</v>
      </c>
      <c r="O572" t="str">
        <f>IF(M572=$W$7,IF(AND(N572,_xlfn.XLOOKUP(C572,Raw_Data_OS_23!$C$7:$C$4518,Raw_Data_OS_23!$G$7:$G$4518,0)=G572),"A",IF(_xlfn.XLOOKUP(C572,Raw_Data_Paid_23!$C$4:$C$2114,Raw_Data_Paid_23!$C$4:$C$2114,"B1")="B1","B1","B2")),IF(_xlfn.XLOOKUP(C572,Raw_Data_Paid_23!$C$4:$C$2114,Raw_Data_Paid_23!$C$4:$C$2114,"C1")="C1","C1","C2"))</f>
        <v>C1</v>
      </c>
      <c r="P572" t="str">
        <f t="shared" si="58"/>
        <v>2019C1Motor Private</v>
      </c>
    </row>
    <row r="573" spans="3:16" x14ac:dyDescent="0.35">
      <c r="C573" s="6" t="s">
        <v>905</v>
      </c>
      <c r="D573" s="7" t="s">
        <v>4329</v>
      </c>
      <c r="E573" s="7" t="s">
        <v>4329</v>
      </c>
      <c r="F573" s="8" t="s">
        <v>3908</v>
      </c>
      <c r="G573" s="9">
        <v>200000</v>
      </c>
      <c r="H573" s="10">
        <v>2019</v>
      </c>
      <c r="I573" s="10">
        <v>2019</v>
      </c>
      <c r="J573" s="11" t="s">
        <v>140</v>
      </c>
      <c r="K573" s="12">
        <v>200000</v>
      </c>
      <c r="L573" s="12">
        <v>1</v>
      </c>
      <c r="M573" s="33" t="str">
        <f>IF(_xlfn.XLOOKUP(C573,Raw_Data_OS_23!$C$7:$C$4518,Raw_Data_OS_23!$G$7:$G$4518,"Paid/ Closed")="Paid/ Closed","Paid/ Closed", "Still_Outstanding")</f>
        <v>Still_Outstanding</v>
      </c>
      <c r="N573" s="33">
        <f>IF(_xlfn.XLOOKUP(C573,Raw_Data_Paid_23!$C$4:$C$2114,Raw_Data_Paid_23!$C$4:$C$2114,1)= 1,1,0)</f>
        <v>1</v>
      </c>
      <c r="O573" t="str">
        <f>IF(M573=$W$7,IF(AND(N573,_xlfn.XLOOKUP(C573,Raw_Data_OS_23!$C$7:$C$4518,Raw_Data_OS_23!$G$7:$G$4518,0)=G573),"A",IF(_xlfn.XLOOKUP(C573,Raw_Data_Paid_23!$C$4:$C$2114,Raw_Data_Paid_23!$C$4:$C$2114,"B1")="B1","B1","B2")),IF(_xlfn.XLOOKUP(C573,Raw_Data_Paid_23!$C$4:$C$2114,Raw_Data_Paid_23!$C$4:$C$2114,"C1")="C1","C1","C2"))</f>
        <v>B1</v>
      </c>
      <c r="P573" t="str">
        <f t="shared" si="58"/>
        <v>2019B1Motor Commercial</v>
      </c>
    </row>
    <row r="574" spans="3:16" x14ac:dyDescent="0.35">
      <c r="C574" s="6" t="s">
        <v>906</v>
      </c>
      <c r="D574" s="7" t="s">
        <v>4219</v>
      </c>
      <c r="E574" s="7" t="s">
        <v>4219</v>
      </c>
      <c r="F574" s="8" t="s">
        <v>3910</v>
      </c>
      <c r="G574" s="9">
        <v>1.1641532182692999E-10</v>
      </c>
      <c r="H574" s="10">
        <v>2019</v>
      </c>
      <c r="I574" s="10">
        <v>2019</v>
      </c>
      <c r="J574" s="11" t="s">
        <v>140</v>
      </c>
      <c r="K574" s="12">
        <v>1.1641532182692999E-10</v>
      </c>
      <c r="L574" s="12">
        <v>1</v>
      </c>
      <c r="M574" s="33" t="str">
        <f>IF(_xlfn.XLOOKUP(C574,Raw_Data_OS_23!$C$7:$C$4518,Raw_Data_OS_23!$G$7:$G$4518,"Paid/ Closed")="Paid/ Closed","Paid/ Closed", "Still_Outstanding")</f>
        <v>Still_Outstanding</v>
      </c>
      <c r="N574" s="33">
        <f>IF(_xlfn.XLOOKUP(C574,Raw_Data_Paid_23!$C$4:$C$2114,Raw_Data_Paid_23!$C$4:$C$2114,1)= 1,1,0)</f>
        <v>1</v>
      </c>
      <c r="O574" t="str">
        <f>IF(M574=$W$7,IF(AND(N574,_xlfn.XLOOKUP(C574,Raw_Data_OS_23!$C$7:$C$4518,Raw_Data_OS_23!$G$7:$G$4518,0)=G574),"A",IF(_xlfn.XLOOKUP(C574,Raw_Data_Paid_23!$C$4:$C$2114,Raw_Data_Paid_23!$C$4:$C$2114,"B1")="B1","B1","B2")),IF(_xlfn.XLOOKUP(C574,Raw_Data_Paid_23!$C$4:$C$2114,Raw_Data_Paid_23!$C$4:$C$2114,"C1")="C1","C1","C2"))</f>
        <v>B1</v>
      </c>
      <c r="P574" t="str">
        <f t="shared" si="58"/>
        <v>2019B1Motor Private</v>
      </c>
    </row>
    <row r="575" spans="3:16" x14ac:dyDescent="0.35">
      <c r="C575" s="6" t="s">
        <v>907</v>
      </c>
      <c r="D575" s="7" t="s">
        <v>4049</v>
      </c>
      <c r="E575" s="7" t="s">
        <v>4049</v>
      </c>
      <c r="F575" s="8" t="s">
        <v>3908</v>
      </c>
      <c r="G575" s="9">
        <v>10000</v>
      </c>
      <c r="H575" s="10">
        <v>2019</v>
      </c>
      <c r="I575" s="10">
        <v>2019</v>
      </c>
      <c r="J575" s="11" t="s">
        <v>25</v>
      </c>
      <c r="K575" s="12">
        <v>10000</v>
      </c>
      <c r="L575" s="12">
        <v>1</v>
      </c>
      <c r="M575" s="33" t="str">
        <f>IF(_xlfn.XLOOKUP(C575,Raw_Data_OS_23!$C$7:$C$4518,Raw_Data_OS_23!$G$7:$G$4518,"Paid/ Closed")="Paid/ Closed","Paid/ Closed", "Still_Outstanding")</f>
        <v>Paid/ Closed</v>
      </c>
      <c r="N575" s="33">
        <f>IF(_xlfn.XLOOKUP(C575,Raw_Data_Paid_23!$C$4:$C$2114,Raw_Data_Paid_23!$C$4:$C$2114,1)= 1,1,0)</f>
        <v>1</v>
      </c>
      <c r="O575" t="str">
        <f>IF(M575=$W$7,IF(AND(N575,_xlfn.XLOOKUP(C575,Raw_Data_OS_23!$C$7:$C$4518,Raw_Data_OS_23!$G$7:$G$4518,0)=G575),"A",IF(_xlfn.XLOOKUP(C575,Raw_Data_Paid_23!$C$4:$C$2114,Raw_Data_Paid_23!$C$4:$C$2114,"B1")="B1","B1","B2")),IF(_xlfn.XLOOKUP(C575,Raw_Data_Paid_23!$C$4:$C$2114,Raw_Data_Paid_23!$C$4:$C$2114,"C1")="C1","C1","C2"))</f>
        <v>C1</v>
      </c>
      <c r="P575" t="str">
        <f t="shared" si="58"/>
        <v>2019C1Motor Commercial</v>
      </c>
    </row>
    <row r="576" spans="3:16" x14ac:dyDescent="0.35">
      <c r="C576" s="6" t="s">
        <v>908</v>
      </c>
      <c r="D576" s="7" t="s">
        <v>4330</v>
      </c>
      <c r="E576" s="7" t="s">
        <v>4330</v>
      </c>
      <c r="F576" s="8" t="s">
        <v>3908</v>
      </c>
      <c r="G576" s="9">
        <v>260000</v>
      </c>
      <c r="H576" s="10">
        <v>2019</v>
      </c>
      <c r="I576" s="10">
        <v>2019</v>
      </c>
      <c r="J576" s="11" t="s">
        <v>140</v>
      </c>
      <c r="K576" s="12">
        <v>260000</v>
      </c>
      <c r="L576" s="12">
        <v>1</v>
      </c>
      <c r="M576" s="33" t="str">
        <f>IF(_xlfn.XLOOKUP(C576,Raw_Data_OS_23!$C$7:$C$4518,Raw_Data_OS_23!$G$7:$G$4518,"Paid/ Closed")="Paid/ Closed","Paid/ Closed", "Still_Outstanding")</f>
        <v>Paid/ Closed</v>
      </c>
      <c r="N576" s="33">
        <f>IF(_xlfn.XLOOKUP(C576,Raw_Data_Paid_23!$C$4:$C$2114,Raw_Data_Paid_23!$C$4:$C$2114,1)= 1,1,0)</f>
        <v>1</v>
      </c>
      <c r="O576" t="str">
        <f>IF(M576=$W$7,IF(AND(N576,_xlfn.XLOOKUP(C576,Raw_Data_OS_23!$C$7:$C$4518,Raw_Data_OS_23!$G$7:$G$4518,0)=G576),"A",IF(_xlfn.XLOOKUP(C576,Raw_Data_Paid_23!$C$4:$C$2114,Raw_Data_Paid_23!$C$4:$C$2114,"B1")="B1","B1","B2")),IF(_xlfn.XLOOKUP(C576,Raw_Data_Paid_23!$C$4:$C$2114,Raw_Data_Paid_23!$C$4:$C$2114,"C1")="C1","C1","C2"))</f>
        <v>C1</v>
      </c>
      <c r="P576" t="str">
        <f t="shared" si="58"/>
        <v>2019C1Motor Commercial</v>
      </c>
    </row>
    <row r="577" spans="3:16" x14ac:dyDescent="0.35">
      <c r="C577" s="6" t="s">
        <v>909</v>
      </c>
      <c r="D577" s="7" t="s">
        <v>4331</v>
      </c>
      <c r="E577" s="7" t="s">
        <v>4331</v>
      </c>
      <c r="F577" s="8" t="s">
        <v>3908</v>
      </c>
      <c r="G577" s="9">
        <v>175</v>
      </c>
      <c r="H577" s="10">
        <v>2019</v>
      </c>
      <c r="I577" s="10">
        <v>2019</v>
      </c>
      <c r="J577" s="11" t="s">
        <v>140</v>
      </c>
      <c r="K577" s="12">
        <v>175</v>
      </c>
      <c r="L577" s="12">
        <v>1</v>
      </c>
      <c r="M577" s="33" t="str">
        <f>IF(_xlfn.XLOOKUP(C577,Raw_Data_OS_23!$C$7:$C$4518,Raw_Data_OS_23!$G$7:$G$4518,"Paid/ Closed")="Paid/ Closed","Paid/ Closed", "Still_Outstanding")</f>
        <v>Paid/ Closed</v>
      </c>
      <c r="N577" s="33">
        <f>IF(_xlfn.XLOOKUP(C577,Raw_Data_Paid_23!$C$4:$C$2114,Raw_Data_Paid_23!$C$4:$C$2114,1)= 1,1,0)</f>
        <v>1</v>
      </c>
      <c r="O577" t="str">
        <f>IF(M577=$W$7,IF(AND(N577,_xlfn.XLOOKUP(C577,Raw_Data_OS_23!$C$7:$C$4518,Raw_Data_OS_23!$G$7:$G$4518,0)=G577),"A",IF(_xlfn.XLOOKUP(C577,Raw_Data_Paid_23!$C$4:$C$2114,Raw_Data_Paid_23!$C$4:$C$2114,"B1")="B1","B1","B2")),IF(_xlfn.XLOOKUP(C577,Raw_Data_Paid_23!$C$4:$C$2114,Raw_Data_Paid_23!$C$4:$C$2114,"C1")="C1","C1","C2"))</f>
        <v>C1</v>
      </c>
      <c r="P577" t="str">
        <f t="shared" si="58"/>
        <v>2019C1Motor Commercial</v>
      </c>
    </row>
    <row r="578" spans="3:16" x14ac:dyDescent="0.35">
      <c r="C578" s="6" t="s">
        <v>910</v>
      </c>
      <c r="D578" s="7" t="s">
        <v>4331</v>
      </c>
      <c r="E578" s="7" t="s">
        <v>4331</v>
      </c>
      <c r="F578" s="8" t="s">
        <v>3910</v>
      </c>
      <c r="G578" s="9">
        <v>5000</v>
      </c>
      <c r="H578" s="10">
        <v>2019</v>
      </c>
      <c r="I578" s="10">
        <v>2019</v>
      </c>
      <c r="J578" s="11" t="s">
        <v>140</v>
      </c>
      <c r="K578" s="12">
        <v>5000</v>
      </c>
      <c r="L578" s="12">
        <v>1</v>
      </c>
      <c r="M578" s="33" t="str">
        <f>IF(_xlfn.XLOOKUP(C578,Raw_Data_OS_23!$C$7:$C$4518,Raw_Data_OS_23!$G$7:$G$4518,"Paid/ Closed")="Paid/ Closed","Paid/ Closed", "Still_Outstanding")</f>
        <v>Paid/ Closed</v>
      </c>
      <c r="N578" s="33">
        <f>IF(_xlfn.XLOOKUP(C578,Raw_Data_Paid_23!$C$4:$C$2114,Raw_Data_Paid_23!$C$4:$C$2114,1)= 1,1,0)</f>
        <v>1</v>
      </c>
      <c r="O578" t="str">
        <f>IF(M578=$W$7,IF(AND(N578,_xlfn.XLOOKUP(C578,Raw_Data_OS_23!$C$7:$C$4518,Raw_Data_OS_23!$G$7:$G$4518,0)=G578),"A",IF(_xlfn.XLOOKUP(C578,Raw_Data_Paid_23!$C$4:$C$2114,Raw_Data_Paid_23!$C$4:$C$2114,"B1")="B1","B1","B2")),IF(_xlfn.XLOOKUP(C578,Raw_Data_Paid_23!$C$4:$C$2114,Raw_Data_Paid_23!$C$4:$C$2114,"C1")="C1","C1","C2"))</f>
        <v>C1</v>
      </c>
      <c r="P578" t="str">
        <f t="shared" si="58"/>
        <v>2019C1Motor Private</v>
      </c>
    </row>
    <row r="579" spans="3:16" x14ac:dyDescent="0.35">
      <c r="C579" s="6" t="s">
        <v>911</v>
      </c>
      <c r="D579" s="7" t="s">
        <v>4332</v>
      </c>
      <c r="E579" s="7" t="s">
        <v>4332</v>
      </c>
      <c r="F579" s="8" t="s">
        <v>3910</v>
      </c>
      <c r="G579" s="9">
        <v>20</v>
      </c>
      <c r="H579" s="10">
        <v>2019</v>
      </c>
      <c r="I579" s="10">
        <v>2019</v>
      </c>
      <c r="J579" s="11" t="s">
        <v>140</v>
      </c>
      <c r="K579" s="12">
        <v>0</v>
      </c>
      <c r="L579" s="12">
        <v>1</v>
      </c>
      <c r="M579" s="33" t="str">
        <f>IF(_xlfn.XLOOKUP(C579,Raw_Data_OS_23!$C$7:$C$4518,Raw_Data_OS_23!$G$7:$G$4518,"Paid/ Closed")="Paid/ Closed","Paid/ Closed", "Still_Outstanding")</f>
        <v>Still_Outstanding</v>
      </c>
      <c r="N579" s="33">
        <f>IF(_xlfn.XLOOKUP(C579,Raw_Data_Paid_23!$C$4:$C$2114,Raw_Data_Paid_23!$C$4:$C$2114,1)= 1,1,0)</f>
        <v>1</v>
      </c>
      <c r="O579" t="str">
        <f>IF(M579=$W$7,IF(AND(N579,_xlfn.XLOOKUP(C579,Raw_Data_OS_23!$C$7:$C$4518,Raw_Data_OS_23!$G$7:$G$4518,0)=G579),"A",IF(_xlfn.XLOOKUP(C579,Raw_Data_Paid_23!$C$4:$C$2114,Raw_Data_Paid_23!$C$4:$C$2114,"B1")="B1","B1","B2")),IF(_xlfn.XLOOKUP(C579,Raw_Data_Paid_23!$C$4:$C$2114,Raw_Data_Paid_23!$C$4:$C$2114,"C1")="C1","C1","C2"))</f>
        <v>B1</v>
      </c>
      <c r="P579" t="str">
        <f t="shared" si="58"/>
        <v>2019B1Motor Private</v>
      </c>
    </row>
    <row r="580" spans="3:16" x14ac:dyDescent="0.35">
      <c r="C580" s="6" t="s">
        <v>912</v>
      </c>
      <c r="D580" s="7" t="s">
        <v>4333</v>
      </c>
      <c r="E580" s="7" t="s">
        <v>4333</v>
      </c>
      <c r="F580" s="8" t="s">
        <v>3910</v>
      </c>
      <c r="G580" s="9">
        <v>1000</v>
      </c>
      <c r="H580" s="10">
        <v>2019</v>
      </c>
      <c r="I580" s="10">
        <v>2019</v>
      </c>
      <c r="J580" s="11" t="s">
        <v>140</v>
      </c>
      <c r="K580" s="12">
        <v>1000</v>
      </c>
      <c r="L580" s="12">
        <v>1</v>
      </c>
      <c r="M580" s="33" t="str">
        <f>IF(_xlfn.XLOOKUP(C580,Raw_Data_OS_23!$C$7:$C$4518,Raw_Data_OS_23!$G$7:$G$4518,"Paid/ Closed")="Paid/ Closed","Paid/ Closed", "Still_Outstanding")</f>
        <v>Paid/ Closed</v>
      </c>
      <c r="N580" s="33">
        <f>IF(_xlfn.XLOOKUP(C580,Raw_Data_Paid_23!$C$4:$C$2114,Raw_Data_Paid_23!$C$4:$C$2114,1)= 1,1,0)</f>
        <v>1</v>
      </c>
      <c r="O580" t="str">
        <f>IF(M580=$W$7,IF(AND(N580,_xlfn.XLOOKUP(C580,Raw_Data_OS_23!$C$7:$C$4518,Raw_Data_OS_23!$G$7:$G$4518,0)=G580),"A",IF(_xlfn.XLOOKUP(C580,Raw_Data_Paid_23!$C$4:$C$2114,Raw_Data_Paid_23!$C$4:$C$2114,"B1")="B1","B1","B2")),IF(_xlfn.XLOOKUP(C580,Raw_Data_Paid_23!$C$4:$C$2114,Raw_Data_Paid_23!$C$4:$C$2114,"C1")="C1","C1","C2"))</f>
        <v>C1</v>
      </c>
      <c r="P580" t="str">
        <f t="shared" si="58"/>
        <v>2019C1Motor Private</v>
      </c>
    </row>
    <row r="581" spans="3:16" x14ac:dyDescent="0.35">
      <c r="C581" s="6" t="s">
        <v>251</v>
      </c>
      <c r="D581" s="7" t="s">
        <v>4334</v>
      </c>
      <c r="E581" s="7" t="s">
        <v>4334</v>
      </c>
      <c r="F581" s="8" t="s">
        <v>3910</v>
      </c>
      <c r="G581" s="9">
        <v>314560</v>
      </c>
      <c r="H581" s="10">
        <v>2019</v>
      </c>
      <c r="I581" s="10">
        <v>2019</v>
      </c>
      <c r="J581" s="11" t="s">
        <v>140</v>
      </c>
      <c r="K581" s="12">
        <v>314560</v>
      </c>
      <c r="L581" s="12">
        <v>1</v>
      </c>
      <c r="M581" s="33" t="str">
        <f>IF(_xlfn.XLOOKUP(C581,Raw_Data_OS_23!$C$7:$C$4518,Raw_Data_OS_23!$G$7:$G$4518,"Paid/ Closed")="Paid/ Closed","Paid/ Closed", "Still_Outstanding")</f>
        <v>Still_Outstanding</v>
      </c>
      <c r="N581" s="33">
        <f>IF(_xlfn.XLOOKUP(C581,Raw_Data_Paid_23!$C$4:$C$2114,Raw_Data_Paid_23!$C$4:$C$2114,1)= 1,1,0)</f>
        <v>1</v>
      </c>
      <c r="O581" t="str">
        <f>IF(M581=$W$7,IF(AND(N581,_xlfn.XLOOKUP(C581,Raw_Data_OS_23!$C$7:$C$4518,Raw_Data_OS_23!$G$7:$G$4518,0)=G581),"A",IF(_xlfn.XLOOKUP(C581,Raw_Data_Paid_23!$C$4:$C$2114,Raw_Data_Paid_23!$C$4:$C$2114,"B1")="B1","B1","B2")),IF(_xlfn.XLOOKUP(C581,Raw_Data_Paid_23!$C$4:$C$2114,Raw_Data_Paid_23!$C$4:$C$2114,"C1")="C1","C1","C2"))</f>
        <v>B1</v>
      </c>
      <c r="P581" t="str">
        <f t="shared" si="58"/>
        <v>2019B1Motor Private</v>
      </c>
    </row>
    <row r="582" spans="3:16" x14ac:dyDescent="0.35">
      <c r="C582" s="6" t="s">
        <v>913</v>
      </c>
      <c r="D582" s="7" t="s">
        <v>4331</v>
      </c>
      <c r="E582" s="7" t="s">
        <v>4331</v>
      </c>
      <c r="F582" s="8" t="s">
        <v>3908</v>
      </c>
      <c r="G582" s="9">
        <v>1000</v>
      </c>
      <c r="H582" s="10">
        <v>2019</v>
      </c>
      <c r="I582" s="10">
        <v>2019</v>
      </c>
      <c r="J582" s="11" t="s">
        <v>140</v>
      </c>
      <c r="K582" s="12">
        <v>1000</v>
      </c>
      <c r="L582" s="12">
        <v>1</v>
      </c>
      <c r="M582" s="33" t="str">
        <f>IF(_xlfn.XLOOKUP(C582,Raw_Data_OS_23!$C$7:$C$4518,Raw_Data_OS_23!$G$7:$G$4518,"Paid/ Closed")="Paid/ Closed","Paid/ Closed", "Still_Outstanding")</f>
        <v>Paid/ Closed</v>
      </c>
      <c r="N582" s="33">
        <f>IF(_xlfn.XLOOKUP(C582,Raw_Data_Paid_23!$C$4:$C$2114,Raw_Data_Paid_23!$C$4:$C$2114,1)= 1,1,0)</f>
        <v>1</v>
      </c>
      <c r="O582" t="str">
        <f>IF(M582=$W$7,IF(AND(N582,_xlfn.XLOOKUP(C582,Raw_Data_OS_23!$C$7:$C$4518,Raw_Data_OS_23!$G$7:$G$4518,0)=G582),"A",IF(_xlfn.XLOOKUP(C582,Raw_Data_Paid_23!$C$4:$C$2114,Raw_Data_Paid_23!$C$4:$C$2114,"B1")="B1","B1","B2")),IF(_xlfn.XLOOKUP(C582,Raw_Data_Paid_23!$C$4:$C$2114,Raw_Data_Paid_23!$C$4:$C$2114,"C1")="C1","C1","C2"))</f>
        <v>C1</v>
      </c>
      <c r="P582" t="str">
        <f t="shared" ref="P582:P645" si="59">H582&amp;O582&amp;F582</f>
        <v>2019C1Motor Commercial</v>
      </c>
    </row>
    <row r="583" spans="3:16" x14ac:dyDescent="0.35">
      <c r="C583" s="6" t="s">
        <v>914</v>
      </c>
      <c r="D583" s="7" t="s">
        <v>4335</v>
      </c>
      <c r="E583" s="7" t="s">
        <v>4335</v>
      </c>
      <c r="F583" s="8" t="s">
        <v>3910</v>
      </c>
      <c r="G583" s="9">
        <v>20</v>
      </c>
      <c r="H583" s="10">
        <v>2019</v>
      </c>
      <c r="I583" s="10">
        <v>2019</v>
      </c>
      <c r="J583" s="11" t="s">
        <v>140</v>
      </c>
      <c r="K583" s="12">
        <v>20</v>
      </c>
      <c r="L583" s="12">
        <v>1</v>
      </c>
      <c r="M583" s="33" t="str">
        <f>IF(_xlfn.XLOOKUP(C583,Raw_Data_OS_23!$C$7:$C$4518,Raw_Data_OS_23!$G$7:$G$4518,"Paid/ Closed")="Paid/ Closed","Paid/ Closed", "Still_Outstanding")</f>
        <v>Paid/ Closed</v>
      </c>
      <c r="N583" s="33">
        <f>IF(_xlfn.XLOOKUP(C583,Raw_Data_Paid_23!$C$4:$C$2114,Raw_Data_Paid_23!$C$4:$C$2114,1)= 1,1,0)</f>
        <v>1</v>
      </c>
      <c r="O583" t="str">
        <f>IF(M583=$W$7,IF(AND(N583,_xlfn.XLOOKUP(C583,Raw_Data_OS_23!$C$7:$C$4518,Raw_Data_OS_23!$G$7:$G$4518,0)=G583),"A",IF(_xlfn.XLOOKUP(C583,Raw_Data_Paid_23!$C$4:$C$2114,Raw_Data_Paid_23!$C$4:$C$2114,"B1")="B1","B1","B2")),IF(_xlfn.XLOOKUP(C583,Raw_Data_Paid_23!$C$4:$C$2114,Raw_Data_Paid_23!$C$4:$C$2114,"C1")="C1","C1","C2"))</f>
        <v>C1</v>
      </c>
      <c r="P583" t="str">
        <f t="shared" si="59"/>
        <v>2019C1Motor Private</v>
      </c>
    </row>
    <row r="584" spans="3:16" x14ac:dyDescent="0.35">
      <c r="C584" s="6" t="s">
        <v>915</v>
      </c>
      <c r="D584" s="7" t="s">
        <v>4336</v>
      </c>
      <c r="E584" s="7" t="s">
        <v>4336</v>
      </c>
      <c r="F584" s="8" t="s">
        <v>3910</v>
      </c>
      <c r="G584" s="9">
        <v>1000</v>
      </c>
      <c r="H584" s="10">
        <v>2019</v>
      </c>
      <c r="I584" s="10">
        <v>2019</v>
      </c>
      <c r="J584" s="11" t="s">
        <v>140</v>
      </c>
      <c r="K584" s="12">
        <v>1000</v>
      </c>
      <c r="L584" s="12">
        <v>1</v>
      </c>
      <c r="M584" s="33" t="str">
        <f>IF(_xlfn.XLOOKUP(C584,Raw_Data_OS_23!$C$7:$C$4518,Raw_Data_OS_23!$G$7:$G$4518,"Paid/ Closed")="Paid/ Closed","Paid/ Closed", "Still_Outstanding")</f>
        <v>Paid/ Closed</v>
      </c>
      <c r="N584" s="33">
        <f>IF(_xlfn.XLOOKUP(C584,Raw_Data_Paid_23!$C$4:$C$2114,Raw_Data_Paid_23!$C$4:$C$2114,1)= 1,1,0)</f>
        <v>1</v>
      </c>
      <c r="O584" t="str">
        <f>IF(M584=$W$7,IF(AND(N584,_xlfn.XLOOKUP(C584,Raw_Data_OS_23!$C$7:$C$4518,Raw_Data_OS_23!$G$7:$G$4518,0)=G584),"A",IF(_xlfn.XLOOKUP(C584,Raw_Data_Paid_23!$C$4:$C$2114,Raw_Data_Paid_23!$C$4:$C$2114,"B1")="B1","B1","B2")),IF(_xlfn.XLOOKUP(C584,Raw_Data_Paid_23!$C$4:$C$2114,Raw_Data_Paid_23!$C$4:$C$2114,"C1")="C1","C1","C2"))</f>
        <v>C1</v>
      </c>
      <c r="P584" t="str">
        <f t="shared" si="59"/>
        <v>2019C1Motor Private</v>
      </c>
    </row>
    <row r="585" spans="3:16" x14ac:dyDescent="0.35">
      <c r="C585" s="6" t="s">
        <v>916</v>
      </c>
      <c r="D585" s="7" t="s">
        <v>4235</v>
      </c>
      <c r="E585" s="7" t="s">
        <v>4235</v>
      </c>
      <c r="F585" s="8" t="s">
        <v>3910</v>
      </c>
      <c r="G585" s="9">
        <v>9480</v>
      </c>
      <c r="H585" s="10">
        <v>2020</v>
      </c>
      <c r="I585" s="10">
        <v>2020</v>
      </c>
      <c r="J585" s="11" t="s">
        <v>28</v>
      </c>
      <c r="K585" s="12">
        <v>9480</v>
      </c>
      <c r="L585" s="12">
        <v>1</v>
      </c>
      <c r="M585" s="33" t="str">
        <f>IF(_xlfn.XLOOKUP(C585,Raw_Data_OS_23!$C$7:$C$4518,Raw_Data_OS_23!$G$7:$G$4518,"Paid/ Closed")="Paid/ Closed","Paid/ Closed", "Still_Outstanding")</f>
        <v>Still_Outstanding</v>
      </c>
      <c r="N585" s="33">
        <f>IF(_xlfn.XLOOKUP(C585,Raw_Data_Paid_23!$C$4:$C$2114,Raw_Data_Paid_23!$C$4:$C$2114,1)= 1,1,0)</f>
        <v>1</v>
      </c>
      <c r="O585" t="str">
        <f>IF(M585=$W$7,IF(AND(N585,_xlfn.XLOOKUP(C585,Raw_Data_OS_23!$C$7:$C$4518,Raw_Data_OS_23!$G$7:$G$4518,0)=G585),"A",IF(_xlfn.XLOOKUP(C585,Raw_Data_Paid_23!$C$4:$C$2114,Raw_Data_Paid_23!$C$4:$C$2114,"B1")="B1","B1","B2")),IF(_xlfn.XLOOKUP(C585,Raw_Data_Paid_23!$C$4:$C$2114,Raw_Data_Paid_23!$C$4:$C$2114,"C1")="C1","C1","C2"))</f>
        <v>A</v>
      </c>
      <c r="P585" t="str">
        <f t="shared" si="59"/>
        <v>2020AMotor Private</v>
      </c>
    </row>
    <row r="586" spans="3:16" x14ac:dyDescent="0.35">
      <c r="C586" s="6" t="s">
        <v>917</v>
      </c>
      <c r="D586" s="7" t="s">
        <v>4336</v>
      </c>
      <c r="E586" s="7" t="s">
        <v>4336</v>
      </c>
      <c r="F586" s="8" t="s">
        <v>3908</v>
      </c>
      <c r="G586" s="9">
        <v>1000</v>
      </c>
      <c r="H586" s="10">
        <v>2019</v>
      </c>
      <c r="I586" s="10">
        <v>2019</v>
      </c>
      <c r="J586" s="11" t="s">
        <v>140</v>
      </c>
      <c r="K586" s="12">
        <v>1000</v>
      </c>
      <c r="L586" s="12">
        <v>1</v>
      </c>
      <c r="M586" s="33" t="str">
        <f>IF(_xlfn.XLOOKUP(C586,Raw_Data_OS_23!$C$7:$C$4518,Raw_Data_OS_23!$G$7:$G$4518,"Paid/ Closed")="Paid/ Closed","Paid/ Closed", "Still_Outstanding")</f>
        <v>Paid/ Closed</v>
      </c>
      <c r="N586" s="33">
        <f>IF(_xlfn.XLOOKUP(C586,Raw_Data_Paid_23!$C$4:$C$2114,Raw_Data_Paid_23!$C$4:$C$2114,1)= 1,1,0)</f>
        <v>1</v>
      </c>
      <c r="O586" t="str">
        <f>IF(M586=$W$7,IF(AND(N586,_xlfn.XLOOKUP(C586,Raw_Data_OS_23!$C$7:$C$4518,Raw_Data_OS_23!$G$7:$G$4518,0)=G586),"A",IF(_xlfn.XLOOKUP(C586,Raw_Data_Paid_23!$C$4:$C$2114,Raw_Data_Paid_23!$C$4:$C$2114,"B1")="B1","B1","B2")),IF(_xlfn.XLOOKUP(C586,Raw_Data_Paid_23!$C$4:$C$2114,Raw_Data_Paid_23!$C$4:$C$2114,"C1")="C1","C1","C2"))</f>
        <v>C1</v>
      </c>
      <c r="P586" t="str">
        <f t="shared" si="59"/>
        <v>2019C1Motor Commercial</v>
      </c>
    </row>
    <row r="587" spans="3:16" x14ac:dyDescent="0.35">
      <c r="C587" s="6" t="s">
        <v>918</v>
      </c>
      <c r="D587" s="7" t="s">
        <v>4158</v>
      </c>
      <c r="E587" s="7" t="s">
        <v>4158</v>
      </c>
      <c r="F587" s="8" t="s">
        <v>3908</v>
      </c>
      <c r="G587" s="9">
        <v>1000</v>
      </c>
      <c r="H587" s="10">
        <v>2019</v>
      </c>
      <c r="I587" s="10">
        <v>2019</v>
      </c>
      <c r="J587" s="11" t="s">
        <v>140</v>
      </c>
      <c r="K587" s="12">
        <v>1000</v>
      </c>
      <c r="L587" s="12">
        <v>1</v>
      </c>
      <c r="M587" s="33" t="str">
        <f>IF(_xlfn.XLOOKUP(C587,Raw_Data_OS_23!$C$7:$C$4518,Raw_Data_OS_23!$G$7:$G$4518,"Paid/ Closed")="Paid/ Closed","Paid/ Closed", "Still_Outstanding")</f>
        <v>Paid/ Closed</v>
      </c>
      <c r="N587" s="33">
        <f>IF(_xlfn.XLOOKUP(C587,Raw_Data_Paid_23!$C$4:$C$2114,Raw_Data_Paid_23!$C$4:$C$2114,1)= 1,1,0)</f>
        <v>1</v>
      </c>
      <c r="O587" t="str">
        <f>IF(M587=$W$7,IF(AND(N587,_xlfn.XLOOKUP(C587,Raw_Data_OS_23!$C$7:$C$4518,Raw_Data_OS_23!$G$7:$G$4518,0)=G587),"A",IF(_xlfn.XLOOKUP(C587,Raw_Data_Paid_23!$C$4:$C$2114,Raw_Data_Paid_23!$C$4:$C$2114,"B1")="B1","B1","B2")),IF(_xlfn.XLOOKUP(C587,Raw_Data_Paid_23!$C$4:$C$2114,Raw_Data_Paid_23!$C$4:$C$2114,"C1")="C1","C1","C2"))</f>
        <v>C1</v>
      </c>
      <c r="P587" t="str">
        <f t="shared" si="59"/>
        <v>2019C1Motor Commercial</v>
      </c>
    </row>
    <row r="588" spans="3:16" x14ac:dyDescent="0.35">
      <c r="C588" s="6" t="s">
        <v>919</v>
      </c>
      <c r="D588" s="7" t="s">
        <v>3980</v>
      </c>
      <c r="E588" s="7" t="s">
        <v>3980</v>
      </c>
      <c r="F588" s="8" t="s">
        <v>3910</v>
      </c>
      <c r="G588" s="9">
        <v>300</v>
      </c>
      <c r="H588" s="10">
        <v>2019</v>
      </c>
      <c r="I588" s="10">
        <v>2019</v>
      </c>
      <c r="J588" s="11" t="s">
        <v>140</v>
      </c>
      <c r="K588" s="12">
        <v>300</v>
      </c>
      <c r="L588" s="12">
        <v>1</v>
      </c>
      <c r="M588" s="33" t="str">
        <f>IF(_xlfn.XLOOKUP(C588,Raw_Data_OS_23!$C$7:$C$4518,Raw_Data_OS_23!$G$7:$G$4518,"Paid/ Closed")="Paid/ Closed","Paid/ Closed", "Still_Outstanding")</f>
        <v>Paid/ Closed</v>
      </c>
      <c r="N588" s="33">
        <f>IF(_xlfn.XLOOKUP(C588,Raw_Data_Paid_23!$C$4:$C$2114,Raw_Data_Paid_23!$C$4:$C$2114,1)= 1,1,0)</f>
        <v>1</v>
      </c>
      <c r="O588" t="str">
        <f>IF(M588=$W$7,IF(AND(N588,_xlfn.XLOOKUP(C588,Raw_Data_OS_23!$C$7:$C$4518,Raw_Data_OS_23!$G$7:$G$4518,0)=G588),"A",IF(_xlfn.XLOOKUP(C588,Raw_Data_Paid_23!$C$4:$C$2114,Raw_Data_Paid_23!$C$4:$C$2114,"B1")="B1","B1","B2")),IF(_xlfn.XLOOKUP(C588,Raw_Data_Paid_23!$C$4:$C$2114,Raw_Data_Paid_23!$C$4:$C$2114,"C1")="C1","C1","C2"))</f>
        <v>C1</v>
      </c>
      <c r="P588" t="str">
        <f t="shared" si="59"/>
        <v>2019C1Motor Private</v>
      </c>
    </row>
    <row r="589" spans="3:16" x14ac:dyDescent="0.35">
      <c r="C589" s="6" t="s">
        <v>920</v>
      </c>
      <c r="D589" s="7" t="s">
        <v>4182</v>
      </c>
      <c r="E589" s="7" t="s">
        <v>4182</v>
      </c>
      <c r="F589" s="8" t="s">
        <v>3910</v>
      </c>
      <c r="G589" s="9">
        <v>9000</v>
      </c>
      <c r="H589" s="10">
        <v>2019</v>
      </c>
      <c r="I589" s="10">
        <v>2019</v>
      </c>
      <c r="J589" s="11" t="s">
        <v>140</v>
      </c>
      <c r="K589" s="12">
        <v>9000</v>
      </c>
      <c r="L589" s="12">
        <v>1</v>
      </c>
      <c r="M589" s="33" t="str">
        <f>IF(_xlfn.XLOOKUP(C589,Raw_Data_OS_23!$C$7:$C$4518,Raw_Data_OS_23!$G$7:$G$4518,"Paid/ Closed")="Paid/ Closed","Paid/ Closed", "Still_Outstanding")</f>
        <v>Still_Outstanding</v>
      </c>
      <c r="N589" s="33">
        <f>IF(_xlfn.XLOOKUP(C589,Raw_Data_Paid_23!$C$4:$C$2114,Raw_Data_Paid_23!$C$4:$C$2114,1)= 1,1,0)</f>
        <v>1</v>
      </c>
      <c r="O589" t="str">
        <f>IF(M589=$W$7,IF(AND(N589,_xlfn.XLOOKUP(C589,Raw_Data_OS_23!$C$7:$C$4518,Raw_Data_OS_23!$G$7:$G$4518,0)=G589),"A",IF(_xlfn.XLOOKUP(C589,Raw_Data_Paid_23!$C$4:$C$2114,Raw_Data_Paid_23!$C$4:$C$2114,"B1")="B1","B1","B2")),IF(_xlfn.XLOOKUP(C589,Raw_Data_Paid_23!$C$4:$C$2114,Raw_Data_Paid_23!$C$4:$C$2114,"C1")="C1","C1","C2"))</f>
        <v>B1</v>
      </c>
      <c r="P589" t="str">
        <f t="shared" si="59"/>
        <v>2019B1Motor Private</v>
      </c>
    </row>
    <row r="590" spans="3:16" x14ac:dyDescent="0.35">
      <c r="C590" s="6" t="s">
        <v>921</v>
      </c>
      <c r="D590" s="7" t="s">
        <v>4337</v>
      </c>
      <c r="E590" s="7" t="s">
        <v>4337</v>
      </c>
      <c r="F590" s="8" t="s">
        <v>3910</v>
      </c>
      <c r="G590" s="9">
        <v>8840</v>
      </c>
      <c r="H590" s="10">
        <v>2019</v>
      </c>
      <c r="I590" s="10">
        <v>2019</v>
      </c>
      <c r="J590" s="11" t="s">
        <v>140</v>
      </c>
      <c r="K590" s="12">
        <v>8840</v>
      </c>
      <c r="L590" s="12">
        <v>1</v>
      </c>
      <c r="M590" s="33" t="str">
        <f>IF(_xlfn.XLOOKUP(C590,Raw_Data_OS_23!$C$7:$C$4518,Raw_Data_OS_23!$G$7:$G$4518,"Paid/ Closed")="Paid/ Closed","Paid/ Closed", "Still_Outstanding")</f>
        <v>Paid/ Closed</v>
      </c>
      <c r="N590" s="33">
        <f>IF(_xlfn.XLOOKUP(C590,Raw_Data_Paid_23!$C$4:$C$2114,Raw_Data_Paid_23!$C$4:$C$2114,1)= 1,1,0)</f>
        <v>1</v>
      </c>
      <c r="O590" t="str">
        <f>IF(M590=$W$7,IF(AND(N590,_xlfn.XLOOKUP(C590,Raw_Data_OS_23!$C$7:$C$4518,Raw_Data_OS_23!$G$7:$G$4518,0)=G590),"A",IF(_xlfn.XLOOKUP(C590,Raw_Data_Paid_23!$C$4:$C$2114,Raw_Data_Paid_23!$C$4:$C$2114,"B1")="B1","B1","B2")),IF(_xlfn.XLOOKUP(C590,Raw_Data_Paid_23!$C$4:$C$2114,Raw_Data_Paid_23!$C$4:$C$2114,"C1")="C1","C1","C2"))</f>
        <v>C1</v>
      </c>
      <c r="P590" t="str">
        <f t="shared" si="59"/>
        <v>2019C1Motor Private</v>
      </c>
    </row>
    <row r="591" spans="3:16" x14ac:dyDescent="0.35">
      <c r="C591" s="6" t="s">
        <v>922</v>
      </c>
      <c r="D591" s="7" t="s">
        <v>4146</v>
      </c>
      <c r="E591" s="7" t="s">
        <v>4146</v>
      </c>
      <c r="F591" s="8" t="s">
        <v>3908</v>
      </c>
      <c r="G591" s="9">
        <v>1000</v>
      </c>
      <c r="H591" s="10">
        <v>2019</v>
      </c>
      <c r="I591" s="10">
        <v>2019</v>
      </c>
      <c r="J591" s="11" t="s">
        <v>140</v>
      </c>
      <c r="K591" s="12">
        <v>1000</v>
      </c>
      <c r="L591" s="12">
        <v>1</v>
      </c>
      <c r="M591" s="33" t="str">
        <f>IF(_xlfn.XLOOKUP(C591,Raw_Data_OS_23!$C$7:$C$4518,Raw_Data_OS_23!$G$7:$G$4518,"Paid/ Closed")="Paid/ Closed","Paid/ Closed", "Still_Outstanding")</f>
        <v>Paid/ Closed</v>
      </c>
      <c r="N591" s="33">
        <f>IF(_xlfn.XLOOKUP(C591,Raw_Data_Paid_23!$C$4:$C$2114,Raw_Data_Paid_23!$C$4:$C$2114,1)= 1,1,0)</f>
        <v>1</v>
      </c>
      <c r="O591" t="str">
        <f>IF(M591=$W$7,IF(AND(N591,_xlfn.XLOOKUP(C591,Raw_Data_OS_23!$C$7:$C$4518,Raw_Data_OS_23!$G$7:$G$4518,0)=G591),"A",IF(_xlfn.XLOOKUP(C591,Raw_Data_Paid_23!$C$4:$C$2114,Raw_Data_Paid_23!$C$4:$C$2114,"B1")="B1","B1","B2")),IF(_xlfn.XLOOKUP(C591,Raw_Data_Paid_23!$C$4:$C$2114,Raw_Data_Paid_23!$C$4:$C$2114,"C1")="C1","C1","C2"))</f>
        <v>C1</v>
      </c>
      <c r="P591" t="str">
        <f t="shared" si="59"/>
        <v>2019C1Motor Commercial</v>
      </c>
    </row>
    <row r="592" spans="3:16" x14ac:dyDescent="0.35">
      <c r="C592" s="6" t="s">
        <v>923</v>
      </c>
      <c r="D592" s="7" t="s">
        <v>4338</v>
      </c>
      <c r="E592" s="7" t="s">
        <v>4338</v>
      </c>
      <c r="F592" s="8" t="s">
        <v>3910</v>
      </c>
      <c r="G592" s="9">
        <v>1000</v>
      </c>
      <c r="H592" s="10">
        <v>2019</v>
      </c>
      <c r="I592" s="10">
        <v>2019</v>
      </c>
      <c r="J592" s="11" t="s">
        <v>140</v>
      </c>
      <c r="K592" s="12">
        <v>1000</v>
      </c>
      <c r="L592" s="12">
        <v>1</v>
      </c>
      <c r="M592" s="33" t="str">
        <f>IF(_xlfn.XLOOKUP(C592,Raw_Data_OS_23!$C$7:$C$4518,Raw_Data_OS_23!$G$7:$G$4518,"Paid/ Closed")="Paid/ Closed","Paid/ Closed", "Still_Outstanding")</f>
        <v>Paid/ Closed</v>
      </c>
      <c r="N592" s="33">
        <f>IF(_xlfn.XLOOKUP(C592,Raw_Data_Paid_23!$C$4:$C$2114,Raw_Data_Paid_23!$C$4:$C$2114,1)= 1,1,0)</f>
        <v>1</v>
      </c>
      <c r="O592" t="str">
        <f>IF(M592=$W$7,IF(AND(N592,_xlfn.XLOOKUP(C592,Raw_Data_OS_23!$C$7:$C$4518,Raw_Data_OS_23!$G$7:$G$4518,0)=G592),"A",IF(_xlfn.XLOOKUP(C592,Raw_Data_Paid_23!$C$4:$C$2114,Raw_Data_Paid_23!$C$4:$C$2114,"B1")="B1","B1","B2")),IF(_xlfn.XLOOKUP(C592,Raw_Data_Paid_23!$C$4:$C$2114,Raw_Data_Paid_23!$C$4:$C$2114,"C1")="C1","C1","C2"))</f>
        <v>C1</v>
      </c>
      <c r="P592" t="str">
        <f t="shared" si="59"/>
        <v>2019C1Motor Private</v>
      </c>
    </row>
    <row r="593" spans="3:16" x14ac:dyDescent="0.35">
      <c r="C593" s="6" t="s">
        <v>924</v>
      </c>
      <c r="D593" s="7" t="s">
        <v>4216</v>
      </c>
      <c r="E593" s="7" t="s">
        <v>4216</v>
      </c>
      <c r="F593" s="8" t="s">
        <v>3908</v>
      </c>
      <c r="G593" s="9">
        <v>15000</v>
      </c>
      <c r="H593" s="10">
        <v>2019</v>
      </c>
      <c r="I593" s="10">
        <v>2019</v>
      </c>
      <c r="J593" s="11" t="s">
        <v>140</v>
      </c>
      <c r="K593" s="12">
        <v>15000</v>
      </c>
      <c r="L593" s="12">
        <v>1</v>
      </c>
      <c r="M593" s="33" t="str">
        <f>IF(_xlfn.XLOOKUP(C593,Raw_Data_OS_23!$C$7:$C$4518,Raw_Data_OS_23!$G$7:$G$4518,"Paid/ Closed")="Paid/ Closed","Paid/ Closed", "Still_Outstanding")</f>
        <v>Paid/ Closed</v>
      </c>
      <c r="N593" s="33">
        <f>IF(_xlfn.XLOOKUP(C593,Raw_Data_Paid_23!$C$4:$C$2114,Raw_Data_Paid_23!$C$4:$C$2114,1)= 1,1,0)</f>
        <v>1</v>
      </c>
      <c r="O593" t="str">
        <f>IF(M593=$W$7,IF(AND(N593,_xlfn.XLOOKUP(C593,Raw_Data_OS_23!$C$7:$C$4518,Raw_Data_OS_23!$G$7:$G$4518,0)=G593),"A",IF(_xlfn.XLOOKUP(C593,Raw_Data_Paid_23!$C$4:$C$2114,Raw_Data_Paid_23!$C$4:$C$2114,"B1")="B1","B1","B2")),IF(_xlfn.XLOOKUP(C593,Raw_Data_Paid_23!$C$4:$C$2114,Raw_Data_Paid_23!$C$4:$C$2114,"C1")="C1","C1","C2"))</f>
        <v>C1</v>
      </c>
      <c r="P593" t="str">
        <f t="shared" si="59"/>
        <v>2019C1Motor Commercial</v>
      </c>
    </row>
    <row r="594" spans="3:16" x14ac:dyDescent="0.35">
      <c r="C594" s="6" t="s">
        <v>925</v>
      </c>
      <c r="D594" s="7" t="s">
        <v>4179</v>
      </c>
      <c r="E594" s="7" t="s">
        <v>4179</v>
      </c>
      <c r="F594" s="8" t="s">
        <v>3908</v>
      </c>
      <c r="G594" s="9">
        <v>2000</v>
      </c>
      <c r="H594" s="10">
        <v>2019</v>
      </c>
      <c r="I594" s="10">
        <v>2019</v>
      </c>
      <c r="J594" s="11" t="s">
        <v>25</v>
      </c>
      <c r="K594" s="12">
        <v>2000</v>
      </c>
      <c r="L594" s="12">
        <v>1</v>
      </c>
      <c r="M594" s="33" t="str">
        <f>IF(_xlfn.XLOOKUP(C594,Raw_Data_OS_23!$C$7:$C$4518,Raw_Data_OS_23!$G$7:$G$4518,"Paid/ Closed")="Paid/ Closed","Paid/ Closed", "Still_Outstanding")</f>
        <v>Paid/ Closed</v>
      </c>
      <c r="N594" s="33">
        <f>IF(_xlfn.XLOOKUP(C594,Raw_Data_Paid_23!$C$4:$C$2114,Raw_Data_Paid_23!$C$4:$C$2114,1)= 1,1,0)</f>
        <v>1</v>
      </c>
      <c r="O594" t="str">
        <f>IF(M594=$W$7,IF(AND(N594,_xlfn.XLOOKUP(C594,Raw_Data_OS_23!$C$7:$C$4518,Raw_Data_OS_23!$G$7:$G$4518,0)=G594),"A",IF(_xlfn.XLOOKUP(C594,Raw_Data_Paid_23!$C$4:$C$2114,Raw_Data_Paid_23!$C$4:$C$2114,"B1")="B1","B1","B2")),IF(_xlfn.XLOOKUP(C594,Raw_Data_Paid_23!$C$4:$C$2114,Raw_Data_Paid_23!$C$4:$C$2114,"C1")="C1","C1","C2"))</f>
        <v>C1</v>
      </c>
      <c r="P594" t="str">
        <f t="shared" si="59"/>
        <v>2019C1Motor Commercial</v>
      </c>
    </row>
    <row r="595" spans="3:16" x14ac:dyDescent="0.35">
      <c r="C595" s="6" t="s">
        <v>926</v>
      </c>
      <c r="D595" s="7" t="s">
        <v>4180</v>
      </c>
      <c r="E595" s="7" t="s">
        <v>4180</v>
      </c>
      <c r="F595" s="8" t="s">
        <v>3910</v>
      </c>
      <c r="G595" s="9">
        <v>1000</v>
      </c>
      <c r="H595" s="10">
        <v>2019</v>
      </c>
      <c r="I595" s="10">
        <v>2019</v>
      </c>
      <c r="J595" s="11" t="s">
        <v>140</v>
      </c>
      <c r="K595" s="12">
        <v>1000</v>
      </c>
      <c r="L595" s="12">
        <v>1</v>
      </c>
      <c r="M595" s="33" t="str">
        <f>IF(_xlfn.XLOOKUP(C595,Raw_Data_OS_23!$C$7:$C$4518,Raw_Data_OS_23!$G$7:$G$4518,"Paid/ Closed")="Paid/ Closed","Paid/ Closed", "Still_Outstanding")</f>
        <v>Paid/ Closed</v>
      </c>
      <c r="N595" s="33">
        <f>IF(_xlfn.XLOOKUP(C595,Raw_Data_Paid_23!$C$4:$C$2114,Raw_Data_Paid_23!$C$4:$C$2114,1)= 1,1,0)</f>
        <v>1</v>
      </c>
      <c r="O595" t="str">
        <f>IF(M595=$W$7,IF(AND(N595,_xlfn.XLOOKUP(C595,Raw_Data_OS_23!$C$7:$C$4518,Raw_Data_OS_23!$G$7:$G$4518,0)=G595),"A",IF(_xlfn.XLOOKUP(C595,Raw_Data_Paid_23!$C$4:$C$2114,Raw_Data_Paid_23!$C$4:$C$2114,"B1")="B1","B1","B2")),IF(_xlfn.XLOOKUP(C595,Raw_Data_Paid_23!$C$4:$C$2114,Raw_Data_Paid_23!$C$4:$C$2114,"C1")="C1","C1","C2"))</f>
        <v>C1</v>
      </c>
      <c r="P595" t="str">
        <f t="shared" si="59"/>
        <v>2019C1Motor Private</v>
      </c>
    </row>
    <row r="596" spans="3:16" x14ac:dyDescent="0.35">
      <c r="C596" s="6" t="s">
        <v>927</v>
      </c>
      <c r="D596" s="7" t="s">
        <v>4339</v>
      </c>
      <c r="E596" s="7" t="s">
        <v>4339</v>
      </c>
      <c r="F596" s="8" t="s">
        <v>3910</v>
      </c>
      <c r="G596" s="9">
        <v>20</v>
      </c>
      <c r="H596" s="10">
        <v>2019</v>
      </c>
      <c r="I596" s="10">
        <v>2019</v>
      </c>
      <c r="J596" s="11" t="s">
        <v>140</v>
      </c>
      <c r="K596" s="12">
        <v>20</v>
      </c>
      <c r="L596" s="12">
        <v>1</v>
      </c>
      <c r="M596" s="33" t="str">
        <f>IF(_xlfn.XLOOKUP(C596,Raw_Data_OS_23!$C$7:$C$4518,Raw_Data_OS_23!$G$7:$G$4518,"Paid/ Closed")="Paid/ Closed","Paid/ Closed", "Still_Outstanding")</f>
        <v>Paid/ Closed</v>
      </c>
      <c r="N596" s="33">
        <f>IF(_xlfn.XLOOKUP(C596,Raw_Data_Paid_23!$C$4:$C$2114,Raw_Data_Paid_23!$C$4:$C$2114,1)= 1,1,0)</f>
        <v>1</v>
      </c>
      <c r="O596" t="str">
        <f>IF(M596=$W$7,IF(AND(N596,_xlfn.XLOOKUP(C596,Raw_Data_OS_23!$C$7:$C$4518,Raw_Data_OS_23!$G$7:$G$4518,0)=G596),"A",IF(_xlfn.XLOOKUP(C596,Raw_Data_Paid_23!$C$4:$C$2114,Raw_Data_Paid_23!$C$4:$C$2114,"B1")="B1","B1","B2")),IF(_xlfn.XLOOKUP(C596,Raw_Data_Paid_23!$C$4:$C$2114,Raw_Data_Paid_23!$C$4:$C$2114,"C1")="C1","C1","C2"))</f>
        <v>C1</v>
      </c>
      <c r="P596" t="str">
        <f t="shared" si="59"/>
        <v>2019C1Motor Private</v>
      </c>
    </row>
    <row r="597" spans="3:16" x14ac:dyDescent="0.35">
      <c r="C597" s="6" t="s">
        <v>928</v>
      </c>
      <c r="D597" s="7" t="s">
        <v>4340</v>
      </c>
      <c r="E597" s="7" t="s">
        <v>4340</v>
      </c>
      <c r="F597" s="8" t="s">
        <v>3910</v>
      </c>
      <c r="G597" s="9">
        <v>50000</v>
      </c>
      <c r="H597" s="10">
        <v>2019</v>
      </c>
      <c r="I597" s="10">
        <v>2019</v>
      </c>
      <c r="J597" s="11" t="s">
        <v>51</v>
      </c>
      <c r="K597" s="12">
        <v>50000</v>
      </c>
      <c r="L597" s="12">
        <v>1</v>
      </c>
      <c r="M597" s="33" t="str">
        <f>IF(_xlfn.XLOOKUP(C597,Raw_Data_OS_23!$C$7:$C$4518,Raw_Data_OS_23!$G$7:$G$4518,"Paid/ Closed")="Paid/ Closed","Paid/ Closed", "Still_Outstanding")</f>
        <v>Paid/ Closed</v>
      </c>
      <c r="N597" s="33">
        <f>IF(_xlfn.XLOOKUP(C597,Raw_Data_Paid_23!$C$4:$C$2114,Raw_Data_Paid_23!$C$4:$C$2114,1)= 1,1,0)</f>
        <v>1</v>
      </c>
      <c r="O597" t="str">
        <f>IF(M597=$W$7,IF(AND(N597,_xlfn.XLOOKUP(C597,Raw_Data_OS_23!$C$7:$C$4518,Raw_Data_OS_23!$G$7:$G$4518,0)=G597),"A",IF(_xlfn.XLOOKUP(C597,Raw_Data_Paid_23!$C$4:$C$2114,Raw_Data_Paid_23!$C$4:$C$2114,"B1")="B1","B1","B2")),IF(_xlfn.XLOOKUP(C597,Raw_Data_Paid_23!$C$4:$C$2114,Raw_Data_Paid_23!$C$4:$C$2114,"C1")="C1","C1","C2"))</f>
        <v>C1</v>
      </c>
      <c r="P597" t="str">
        <f t="shared" si="59"/>
        <v>2019C1Motor Private</v>
      </c>
    </row>
    <row r="598" spans="3:16" x14ac:dyDescent="0.35">
      <c r="C598" s="6" t="s">
        <v>929</v>
      </c>
      <c r="D598" s="7" t="s">
        <v>4341</v>
      </c>
      <c r="E598" s="7" t="s">
        <v>4341</v>
      </c>
      <c r="F598" s="8" t="s">
        <v>3910</v>
      </c>
      <c r="G598" s="9">
        <v>276470.5882</v>
      </c>
      <c r="H598" s="10">
        <v>2019</v>
      </c>
      <c r="I598" s="10">
        <v>2019</v>
      </c>
      <c r="J598" s="11" t="s">
        <v>140</v>
      </c>
      <c r="K598" s="12">
        <v>276470.5882</v>
      </c>
      <c r="L598" s="12">
        <v>1</v>
      </c>
      <c r="M598" s="33" t="str">
        <f>IF(_xlfn.XLOOKUP(C598,Raw_Data_OS_23!$C$7:$C$4518,Raw_Data_OS_23!$G$7:$G$4518,"Paid/ Closed")="Paid/ Closed","Paid/ Closed", "Still_Outstanding")</f>
        <v>Paid/ Closed</v>
      </c>
      <c r="N598" s="33">
        <f>IF(_xlfn.XLOOKUP(C598,Raw_Data_Paid_23!$C$4:$C$2114,Raw_Data_Paid_23!$C$4:$C$2114,1)= 1,1,0)</f>
        <v>1</v>
      </c>
      <c r="O598" t="str">
        <f>IF(M598=$W$7,IF(AND(N598,_xlfn.XLOOKUP(C598,Raw_Data_OS_23!$C$7:$C$4518,Raw_Data_OS_23!$G$7:$G$4518,0)=G598),"A",IF(_xlfn.XLOOKUP(C598,Raw_Data_Paid_23!$C$4:$C$2114,Raw_Data_Paid_23!$C$4:$C$2114,"B1")="B1","B1","B2")),IF(_xlfn.XLOOKUP(C598,Raw_Data_Paid_23!$C$4:$C$2114,Raw_Data_Paid_23!$C$4:$C$2114,"C1")="C1","C1","C2"))</f>
        <v>C1</v>
      </c>
      <c r="P598" t="str">
        <f t="shared" si="59"/>
        <v>2019C1Motor Private</v>
      </c>
    </row>
    <row r="599" spans="3:16" x14ac:dyDescent="0.35">
      <c r="C599" s="6" t="s">
        <v>930</v>
      </c>
      <c r="D599" s="7" t="s">
        <v>4342</v>
      </c>
      <c r="E599" s="7" t="s">
        <v>4342</v>
      </c>
      <c r="F599" s="8" t="s">
        <v>3910</v>
      </c>
      <c r="G599" s="9">
        <v>20</v>
      </c>
      <c r="H599" s="10">
        <v>2019</v>
      </c>
      <c r="I599" s="10">
        <v>2019</v>
      </c>
      <c r="J599" s="11" t="s">
        <v>140</v>
      </c>
      <c r="K599" s="12">
        <v>20</v>
      </c>
      <c r="L599" s="12">
        <v>1</v>
      </c>
      <c r="M599" s="33" t="str">
        <f>IF(_xlfn.XLOOKUP(C599,Raw_Data_OS_23!$C$7:$C$4518,Raw_Data_OS_23!$G$7:$G$4518,"Paid/ Closed")="Paid/ Closed","Paid/ Closed", "Still_Outstanding")</f>
        <v>Paid/ Closed</v>
      </c>
      <c r="N599" s="33">
        <f>IF(_xlfn.XLOOKUP(C599,Raw_Data_Paid_23!$C$4:$C$2114,Raw_Data_Paid_23!$C$4:$C$2114,1)= 1,1,0)</f>
        <v>1</v>
      </c>
      <c r="O599" t="str">
        <f>IF(M599=$W$7,IF(AND(N599,_xlfn.XLOOKUP(C599,Raw_Data_OS_23!$C$7:$C$4518,Raw_Data_OS_23!$G$7:$G$4518,0)=G599),"A",IF(_xlfn.XLOOKUP(C599,Raw_Data_Paid_23!$C$4:$C$2114,Raw_Data_Paid_23!$C$4:$C$2114,"B1")="B1","B1","B2")),IF(_xlfn.XLOOKUP(C599,Raw_Data_Paid_23!$C$4:$C$2114,Raw_Data_Paid_23!$C$4:$C$2114,"C1")="C1","C1","C2"))</f>
        <v>C1</v>
      </c>
      <c r="P599" t="str">
        <f t="shared" si="59"/>
        <v>2019C1Motor Private</v>
      </c>
    </row>
    <row r="600" spans="3:16" x14ac:dyDescent="0.35">
      <c r="C600" s="6" t="s">
        <v>931</v>
      </c>
      <c r="D600" s="7" t="s">
        <v>4335</v>
      </c>
      <c r="E600" s="7" t="s">
        <v>4335</v>
      </c>
      <c r="F600" s="8" t="s">
        <v>3910</v>
      </c>
      <c r="G600" s="9">
        <v>3000</v>
      </c>
      <c r="H600" s="10">
        <v>2019</v>
      </c>
      <c r="I600" s="10">
        <v>2019</v>
      </c>
      <c r="J600" s="11" t="s">
        <v>140</v>
      </c>
      <c r="K600" s="12">
        <v>3000</v>
      </c>
      <c r="L600" s="12">
        <v>1</v>
      </c>
      <c r="M600" s="33" t="str">
        <f>IF(_xlfn.XLOOKUP(C600,Raw_Data_OS_23!$C$7:$C$4518,Raw_Data_OS_23!$G$7:$G$4518,"Paid/ Closed")="Paid/ Closed","Paid/ Closed", "Still_Outstanding")</f>
        <v>Paid/ Closed</v>
      </c>
      <c r="N600" s="33">
        <f>IF(_xlfn.XLOOKUP(C600,Raw_Data_Paid_23!$C$4:$C$2114,Raw_Data_Paid_23!$C$4:$C$2114,1)= 1,1,0)</f>
        <v>1</v>
      </c>
      <c r="O600" t="str">
        <f>IF(M600=$W$7,IF(AND(N600,_xlfn.XLOOKUP(C600,Raw_Data_OS_23!$C$7:$C$4518,Raw_Data_OS_23!$G$7:$G$4518,0)=G600),"A",IF(_xlfn.XLOOKUP(C600,Raw_Data_Paid_23!$C$4:$C$2114,Raw_Data_Paid_23!$C$4:$C$2114,"B1")="B1","B1","B2")),IF(_xlfn.XLOOKUP(C600,Raw_Data_Paid_23!$C$4:$C$2114,Raw_Data_Paid_23!$C$4:$C$2114,"C1")="C1","C1","C2"))</f>
        <v>C1</v>
      </c>
      <c r="P600" t="str">
        <f t="shared" si="59"/>
        <v>2019C1Motor Private</v>
      </c>
    </row>
    <row r="601" spans="3:16" x14ac:dyDescent="0.35">
      <c r="C601" s="6" t="s">
        <v>932</v>
      </c>
      <c r="D601" s="7" t="s">
        <v>4343</v>
      </c>
      <c r="E601" s="7" t="s">
        <v>4343</v>
      </c>
      <c r="F601" s="8" t="s">
        <v>3908</v>
      </c>
      <c r="G601" s="9">
        <v>6284</v>
      </c>
      <c r="H601" s="10">
        <v>2019</v>
      </c>
      <c r="I601" s="10">
        <v>2019</v>
      </c>
      <c r="J601" s="11" t="s">
        <v>140</v>
      </c>
      <c r="K601" s="12">
        <v>6284</v>
      </c>
      <c r="L601" s="12">
        <v>1</v>
      </c>
      <c r="M601" s="33" t="str">
        <f>IF(_xlfn.XLOOKUP(C601,Raw_Data_OS_23!$C$7:$C$4518,Raw_Data_OS_23!$G$7:$G$4518,"Paid/ Closed")="Paid/ Closed","Paid/ Closed", "Still_Outstanding")</f>
        <v>Paid/ Closed</v>
      </c>
      <c r="N601" s="33">
        <f>IF(_xlfn.XLOOKUP(C601,Raw_Data_Paid_23!$C$4:$C$2114,Raw_Data_Paid_23!$C$4:$C$2114,1)= 1,1,0)</f>
        <v>1</v>
      </c>
      <c r="O601" t="str">
        <f>IF(M601=$W$7,IF(AND(N601,_xlfn.XLOOKUP(C601,Raw_Data_OS_23!$C$7:$C$4518,Raw_Data_OS_23!$G$7:$G$4518,0)=G601),"A",IF(_xlfn.XLOOKUP(C601,Raw_Data_Paid_23!$C$4:$C$2114,Raw_Data_Paid_23!$C$4:$C$2114,"B1")="B1","B1","B2")),IF(_xlfn.XLOOKUP(C601,Raw_Data_Paid_23!$C$4:$C$2114,Raw_Data_Paid_23!$C$4:$C$2114,"C1")="C1","C1","C2"))</f>
        <v>C1</v>
      </c>
      <c r="P601" t="str">
        <f t="shared" si="59"/>
        <v>2019C1Motor Commercial</v>
      </c>
    </row>
    <row r="602" spans="3:16" x14ac:dyDescent="0.35">
      <c r="C602" s="6" t="s">
        <v>933</v>
      </c>
      <c r="D602" s="7" t="s">
        <v>4344</v>
      </c>
      <c r="E602" s="7" t="s">
        <v>4344</v>
      </c>
      <c r="F602" s="8" t="s">
        <v>3910</v>
      </c>
      <c r="G602" s="9">
        <v>20</v>
      </c>
      <c r="H602" s="10">
        <v>2019</v>
      </c>
      <c r="I602" s="10">
        <v>2019</v>
      </c>
      <c r="J602" s="11" t="s">
        <v>25</v>
      </c>
      <c r="K602" s="12">
        <v>20</v>
      </c>
      <c r="L602" s="12">
        <v>1</v>
      </c>
      <c r="M602" s="33" t="str">
        <f>IF(_xlfn.XLOOKUP(C602,Raw_Data_OS_23!$C$7:$C$4518,Raw_Data_OS_23!$G$7:$G$4518,"Paid/ Closed")="Paid/ Closed","Paid/ Closed", "Still_Outstanding")</f>
        <v>Paid/ Closed</v>
      </c>
      <c r="N602" s="33">
        <f>IF(_xlfn.XLOOKUP(C602,Raw_Data_Paid_23!$C$4:$C$2114,Raw_Data_Paid_23!$C$4:$C$2114,1)= 1,1,0)</f>
        <v>1</v>
      </c>
      <c r="O602" t="str">
        <f>IF(M602=$W$7,IF(AND(N602,_xlfn.XLOOKUP(C602,Raw_Data_OS_23!$C$7:$C$4518,Raw_Data_OS_23!$G$7:$G$4518,0)=G602),"A",IF(_xlfn.XLOOKUP(C602,Raw_Data_Paid_23!$C$4:$C$2114,Raw_Data_Paid_23!$C$4:$C$2114,"B1")="B1","B1","B2")),IF(_xlfn.XLOOKUP(C602,Raw_Data_Paid_23!$C$4:$C$2114,Raw_Data_Paid_23!$C$4:$C$2114,"C1")="C1","C1","C2"))</f>
        <v>C1</v>
      </c>
      <c r="P602" t="str">
        <f t="shared" si="59"/>
        <v>2019C1Motor Private</v>
      </c>
    </row>
    <row r="603" spans="3:16" x14ac:dyDescent="0.35">
      <c r="C603" s="6" t="s">
        <v>934</v>
      </c>
      <c r="D603" s="7" t="s">
        <v>4223</v>
      </c>
      <c r="E603" s="7" t="s">
        <v>4223</v>
      </c>
      <c r="F603" s="8" t="s">
        <v>3910</v>
      </c>
      <c r="G603" s="9">
        <v>832</v>
      </c>
      <c r="H603" s="10">
        <v>2019</v>
      </c>
      <c r="I603" s="10">
        <v>2019</v>
      </c>
      <c r="J603" s="11" t="s">
        <v>140</v>
      </c>
      <c r="K603" s="12">
        <v>832</v>
      </c>
      <c r="L603" s="12">
        <v>1</v>
      </c>
      <c r="M603" s="33" t="str">
        <f>IF(_xlfn.XLOOKUP(C603,Raw_Data_OS_23!$C$7:$C$4518,Raw_Data_OS_23!$G$7:$G$4518,"Paid/ Closed")="Paid/ Closed","Paid/ Closed", "Still_Outstanding")</f>
        <v>Paid/ Closed</v>
      </c>
      <c r="N603" s="33">
        <f>IF(_xlfn.XLOOKUP(C603,Raw_Data_Paid_23!$C$4:$C$2114,Raw_Data_Paid_23!$C$4:$C$2114,1)= 1,1,0)</f>
        <v>1</v>
      </c>
      <c r="O603" t="str">
        <f>IF(M603=$W$7,IF(AND(N603,_xlfn.XLOOKUP(C603,Raw_Data_OS_23!$C$7:$C$4518,Raw_Data_OS_23!$G$7:$G$4518,0)=G603),"A",IF(_xlfn.XLOOKUP(C603,Raw_Data_Paid_23!$C$4:$C$2114,Raw_Data_Paid_23!$C$4:$C$2114,"B1")="B1","B1","B2")),IF(_xlfn.XLOOKUP(C603,Raw_Data_Paid_23!$C$4:$C$2114,Raw_Data_Paid_23!$C$4:$C$2114,"C1")="C1","C1","C2"))</f>
        <v>C1</v>
      </c>
      <c r="P603" t="str">
        <f t="shared" si="59"/>
        <v>2019C1Motor Private</v>
      </c>
    </row>
    <row r="604" spans="3:16" x14ac:dyDescent="0.35">
      <c r="C604" s="6" t="s">
        <v>252</v>
      </c>
      <c r="D604" s="7" t="s">
        <v>4345</v>
      </c>
      <c r="E604" s="7" t="s">
        <v>4345</v>
      </c>
      <c r="F604" s="8" t="s">
        <v>3910</v>
      </c>
      <c r="G604" s="9">
        <v>155440</v>
      </c>
      <c r="H604" s="10">
        <v>2019</v>
      </c>
      <c r="I604" s="10">
        <v>2019</v>
      </c>
      <c r="J604" s="11" t="s">
        <v>140</v>
      </c>
      <c r="K604" s="12">
        <v>155440</v>
      </c>
      <c r="L604" s="12">
        <v>1</v>
      </c>
      <c r="M604" s="33" t="str">
        <f>IF(_xlfn.XLOOKUP(C604,Raw_Data_OS_23!$C$7:$C$4518,Raw_Data_OS_23!$G$7:$G$4518,"Paid/ Closed")="Paid/ Closed","Paid/ Closed", "Still_Outstanding")</f>
        <v>Still_Outstanding</v>
      </c>
      <c r="N604" s="33">
        <f>IF(_xlfn.XLOOKUP(C604,Raw_Data_Paid_23!$C$4:$C$2114,Raw_Data_Paid_23!$C$4:$C$2114,1)= 1,1,0)</f>
        <v>1</v>
      </c>
      <c r="O604" t="str">
        <f>IF(M604=$W$7,IF(AND(N604,_xlfn.XLOOKUP(C604,Raw_Data_OS_23!$C$7:$C$4518,Raw_Data_OS_23!$G$7:$G$4518,0)=G604),"A",IF(_xlfn.XLOOKUP(C604,Raw_Data_Paid_23!$C$4:$C$2114,Raw_Data_Paid_23!$C$4:$C$2114,"B1")="B1","B1","B2")),IF(_xlfn.XLOOKUP(C604,Raw_Data_Paid_23!$C$4:$C$2114,Raw_Data_Paid_23!$C$4:$C$2114,"C1")="C1","C1","C2"))</f>
        <v>B1</v>
      </c>
      <c r="P604" t="str">
        <f t="shared" si="59"/>
        <v>2019B1Motor Private</v>
      </c>
    </row>
    <row r="605" spans="3:16" x14ac:dyDescent="0.35">
      <c r="C605" s="6" t="s">
        <v>253</v>
      </c>
      <c r="D605" s="7" t="s">
        <v>4035</v>
      </c>
      <c r="E605" s="7" t="s">
        <v>4035</v>
      </c>
      <c r="F605" s="8" t="s">
        <v>3910</v>
      </c>
      <c r="G605" s="9">
        <v>80</v>
      </c>
      <c r="H605" s="10">
        <v>2019</v>
      </c>
      <c r="I605" s="10">
        <v>2019</v>
      </c>
      <c r="J605" s="11" t="s">
        <v>25</v>
      </c>
      <c r="K605" s="12">
        <v>80</v>
      </c>
      <c r="L605" s="12">
        <v>1</v>
      </c>
      <c r="M605" s="33" t="str">
        <f>IF(_xlfn.XLOOKUP(C605,Raw_Data_OS_23!$C$7:$C$4518,Raw_Data_OS_23!$G$7:$G$4518,"Paid/ Closed")="Paid/ Closed","Paid/ Closed", "Still_Outstanding")</f>
        <v>Paid/ Closed</v>
      </c>
      <c r="N605" s="33">
        <f>IF(_xlfn.XLOOKUP(C605,Raw_Data_Paid_23!$C$4:$C$2114,Raw_Data_Paid_23!$C$4:$C$2114,1)= 1,1,0)</f>
        <v>1</v>
      </c>
      <c r="O605" t="str">
        <f>IF(M605=$W$7,IF(AND(N605,_xlfn.XLOOKUP(C605,Raw_Data_OS_23!$C$7:$C$4518,Raw_Data_OS_23!$G$7:$G$4518,0)=G605),"A",IF(_xlfn.XLOOKUP(C605,Raw_Data_Paid_23!$C$4:$C$2114,Raw_Data_Paid_23!$C$4:$C$2114,"B1")="B1","B1","B2")),IF(_xlfn.XLOOKUP(C605,Raw_Data_Paid_23!$C$4:$C$2114,Raw_Data_Paid_23!$C$4:$C$2114,"C1")="C1","C1","C2"))</f>
        <v>C1</v>
      </c>
      <c r="P605" t="str">
        <f t="shared" si="59"/>
        <v>2019C1Motor Private</v>
      </c>
    </row>
    <row r="606" spans="3:16" x14ac:dyDescent="0.35">
      <c r="C606" s="6" t="s">
        <v>935</v>
      </c>
      <c r="D606" s="7" t="s">
        <v>4346</v>
      </c>
      <c r="E606" s="7" t="s">
        <v>4346</v>
      </c>
      <c r="F606" s="8" t="s">
        <v>3908</v>
      </c>
      <c r="G606" s="9">
        <v>1000</v>
      </c>
      <c r="H606" s="10">
        <v>2019</v>
      </c>
      <c r="I606" s="10">
        <v>2019</v>
      </c>
      <c r="J606" s="11" t="s">
        <v>140</v>
      </c>
      <c r="K606" s="12">
        <v>1000</v>
      </c>
      <c r="L606" s="12">
        <v>1</v>
      </c>
      <c r="M606" s="33" t="str">
        <f>IF(_xlfn.XLOOKUP(C606,Raw_Data_OS_23!$C$7:$C$4518,Raw_Data_OS_23!$G$7:$G$4518,"Paid/ Closed")="Paid/ Closed","Paid/ Closed", "Still_Outstanding")</f>
        <v>Paid/ Closed</v>
      </c>
      <c r="N606" s="33">
        <f>IF(_xlfn.XLOOKUP(C606,Raw_Data_Paid_23!$C$4:$C$2114,Raw_Data_Paid_23!$C$4:$C$2114,1)= 1,1,0)</f>
        <v>1</v>
      </c>
      <c r="O606" t="str">
        <f>IF(M606=$W$7,IF(AND(N606,_xlfn.XLOOKUP(C606,Raw_Data_OS_23!$C$7:$C$4518,Raw_Data_OS_23!$G$7:$G$4518,0)=G606),"A",IF(_xlfn.XLOOKUP(C606,Raw_Data_Paid_23!$C$4:$C$2114,Raw_Data_Paid_23!$C$4:$C$2114,"B1")="B1","B1","B2")),IF(_xlfn.XLOOKUP(C606,Raw_Data_Paid_23!$C$4:$C$2114,Raw_Data_Paid_23!$C$4:$C$2114,"C1")="C1","C1","C2"))</f>
        <v>C1</v>
      </c>
      <c r="P606" t="str">
        <f t="shared" si="59"/>
        <v>2019C1Motor Commercial</v>
      </c>
    </row>
    <row r="607" spans="3:16" x14ac:dyDescent="0.35">
      <c r="C607" s="6" t="s">
        <v>254</v>
      </c>
      <c r="D607" s="7" t="s">
        <v>4347</v>
      </c>
      <c r="E607" s="7" t="s">
        <v>4347</v>
      </c>
      <c r="F607" s="8" t="s">
        <v>3910</v>
      </c>
      <c r="G607" s="9">
        <v>16230</v>
      </c>
      <c r="H607" s="10">
        <v>2019</v>
      </c>
      <c r="I607" s="10">
        <v>2019</v>
      </c>
      <c r="J607" s="11" t="s">
        <v>25</v>
      </c>
      <c r="K607" s="12">
        <v>16230</v>
      </c>
      <c r="L607" s="12">
        <v>1</v>
      </c>
      <c r="M607" s="33" t="str">
        <f>IF(_xlfn.XLOOKUP(C607,Raw_Data_OS_23!$C$7:$C$4518,Raw_Data_OS_23!$G$7:$G$4518,"Paid/ Closed")="Paid/ Closed","Paid/ Closed", "Still_Outstanding")</f>
        <v>Paid/ Closed</v>
      </c>
      <c r="N607" s="33">
        <f>IF(_xlfn.XLOOKUP(C607,Raw_Data_Paid_23!$C$4:$C$2114,Raw_Data_Paid_23!$C$4:$C$2114,1)= 1,1,0)</f>
        <v>1</v>
      </c>
      <c r="O607" t="str">
        <f>IF(M607=$W$7,IF(AND(N607,_xlfn.XLOOKUP(C607,Raw_Data_OS_23!$C$7:$C$4518,Raw_Data_OS_23!$G$7:$G$4518,0)=G607),"A",IF(_xlfn.XLOOKUP(C607,Raw_Data_Paid_23!$C$4:$C$2114,Raw_Data_Paid_23!$C$4:$C$2114,"B1")="B1","B1","B2")),IF(_xlfn.XLOOKUP(C607,Raw_Data_Paid_23!$C$4:$C$2114,Raw_Data_Paid_23!$C$4:$C$2114,"C1")="C1","C1","C2"))</f>
        <v>C1</v>
      </c>
      <c r="P607" t="str">
        <f t="shared" si="59"/>
        <v>2019C1Motor Private</v>
      </c>
    </row>
    <row r="608" spans="3:16" x14ac:dyDescent="0.35">
      <c r="C608" s="6" t="s">
        <v>255</v>
      </c>
      <c r="D608" s="7" t="s">
        <v>4348</v>
      </c>
      <c r="E608" s="7" t="s">
        <v>4348</v>
      </c>
      <c r="F608" s="8" t="s">
        <v>3908</v>
      </c>
      <c r="G608" s="9">
        <v>9404</v>
      </c>
      <c r="H608" s="10">
        <v>2019</v>
      </c>
      <c r="I608" s="10">
        <v>2019</v>
      </c>
      <c r="J608" s="11" t="s">
        <v>25</v>
      </c>
      <c r="K608" s="12">
        <v>9404</v>
      </c>
      <c r="L608" s="12">
        <v>1</v>
      </c>
      <c r="M608" s="33" t="str">
        <f>IF(_xlfn.XLOOKUP(C608,Raw_Data_OS_23!$C$7:$C$4518,Raw_Data_OS_23!$G$7:$G$4518,"Paid/ Closed")="Paid/ Closed","Paid/ Closed", "Still_Outstanding")</f>
        <v>Paid/ Closed</v>
      </c>
      <c r="N608" s="33">
        <f>IF(_xlfn.XLOOKUP(C608,Raw_Data_Paid_23!$C$4:$C$2114,Raw_Data_Paid_23!$C$4:$C$2114,1)= 1,1,0)</f>
        <v>1</v>
      </c>
      <c r="O608" t="str">
        <f>IF(M608=$W$7,IF(AND(N608,_xlfn.XLOOKUP(C608,Raw_Data_OS_23!$C$7:$C$4518,Raw_Data_OS_23!$G$7:$G$4518,0)=G608),"A",IF(_xlfn.XLOOKUP(C608,Raw_Data_Paid_23!$C$4:$C$2114,Raw_Data_Paid_23!$C$4:$C$2114,"B1")="B1","B1","B2")),IF(_xlfn.XLOOKUP(C608,Raw_Data_Paid_23!$C$4:$C$2114,Raw_Data_Paid_23!$C$4:$C$2114,"C1")="C1","C1","C2"))</f>
        <v>C1</v>
      </c>
      <c r="P608" t="str">
        <f t="shared" si="59"/>
        <v>2019C1Motor Commercial</v>
      </c>
    </row>
    <row r="609" spans="3:16" x14ac:dyDescent="0.35">
      <c r="C609" s="6" t="s">
        <v>3877</v>
      </c>
      <c r="D609" s="7" t="s">
        <v>4118</v>
      </c>
      <c r="E609" s="7" t="s">
        <v>4118</v>
      </c>
      <c r="F609" s="8" t="s">
        <v>3910</v>
      </c>
      <c r="G609" s="9">
        <v>0</v>
      </c>
      <c r="H609" s="10">
        <v>2019</v>
      </c>
      <c r="I609" s="10">
        <v>2019</v>
      </c>
      <c r="J609" s="11" t="s">
        <v>25</v>
      </c>
      <c r="K609" s="12">
        <v>6860</v>
      </c>
      <c r="L609" s="12">
        <v>1</v>
      </c>
      <c r="M609" s="33" t="str">
        <f>IF(_xlfn.XLOOKUP(C609,Raw_Data_OS_23!$C$7:$C$4518,Raw_Data_OS_23!$G$7:$G$4518,"Paid/ Closed")="Paid/ Closed","Paid/ Closed", "Still_Outstanding")</f>
        <v>Still_Outstanding</v>
      </c>
      <c r="N609" s="33">
        <f>IF(_xlfn.XLOOKUP(C609,Raw_Data_Paid_23!$C$4:$C$2114,Raw_Data_Paid_23!$C$4:$C$2114,1)= 1,1,0)</f>
        <v>1</v>
      </c>
      <c r="O609" t="str">
        <f>IF(M609=$W$7,IF(AND(N609,_xlfn.XLOOKUP(C609,Raw_Data_OS_23!$C$7:$C$4518,Raw_Data_OS_23!$G$7:$G$4518,0)=G609),"A",IF(_xlfn.XLOOKUP(C609,Raw_Data_Paid_23!$C$4:$C$2114,Raw_Data_Paid_23!$C$4:$C$2114,"B1")="B1","B1","B2")),IF(_xlfn.XLOOKUP(C609,Raw_Data_Paid_23!$C$4:$C$2114,Raw_Data_Paid_23!$C$4:$C$2114,"C1")="C1","C1","C2"))</f>
        <v>A</v>
      </c>
      <c r="P609" t="str">
        <f t="shared" si="59"/>
        <v>2019AMotor Private</v>
      </c>
    </row>
    <row r="610" spans="3:16" x14ac:dyDescent="0.35">
      <c r="C610" s="6" t="s">
        <v>936</v>
      </c>
      <c r="D610" s="7" t="s">
        <v>4067</v>
      </c>
      <c r="E610" s="7" t="s">
        <v>4067</v>
      </c>
      <c r="F610" s="8" t="s">
        <v>3910</v>
      </c>
      <c r="G610" s="9">
        <v>672605.7794</v>
      </c>
      <c r="H610" s="10">
        <v>2019</v>
      </c>
      <c r="I610" s="10">
        <v>2019</v>
      </c>
      <c r="J610" s="11" t="s">
        <v>25</v>
      </c>
      <c r="K610" s="12">
        <v>-77394.220600000001</v>
      </c>
      <c r="L610" s="12">
        <v>1</v>
      </c>
      <c r="M610" s="33" t="str">
        <f>IF(_xlfn.XLOOKUP(C610,Raw_Data_OS_23!$C$7:$C$4518,Raw_Data_OS_23!$G$7:$G$4518,"Paid/ Closed")="Paid/ Closed","Paid/ Closed", "Still_Outstanding")</f>
        <v>Still_Outstanding</v>
      </c>
      <c r="N610" s="33">
        <f>IF(_xlfn.XLOOKUP(C610,Raw_Data_Paid_23!$C$4:$C$2114,Raw_Data_Paid_23!$C$4:$C$2114,1)= 1,1,0)</f>
        <v>1</v>
      </c>
      <c r="O610" t="str">
        <f>IF(M610=$W$7,IF(AND(N610,_xlfn.XLOOKUP(C610,Raw_Data_OS_23!$C$7:$C$4518,Raw_Data_OS_23!$G$7:$G$4518,0)=G610),"A",IF(_xlfn.XLOOKUP(C610,Raw_Data_Paid_23!$C$4:$C$2114,Raw_Data_Paid_23!$C$4:$C$2114,"B1")="B1","B1","B2")),IF(_xlfn.XLOOKUP(C610,Raw_Data_Paid_23!$C$4:$C$2114,Raw_Data_Paid_23!$C$4:$C$2114,"C1")="C1","C1","C2"))</f>
        <v>B1</v>
      </c>
      <c r="P610" t="str">
        <f t="shared" si="59"/>
        <v>2019B1Motor Private</v>
      </c>
    </row>
    <row r="611" spans="3:16" x14ac:dyDescent="0.35">
      <c r="C611" s="6" t="s">
        <v>937</v>
      </c>
      <c r="D611" s="7" t="s">
        <v>4222</v>
      </c>
      <c r="E611" s="7" t="s">
        <v>4222</v>
      </c>
      <c r="F611" s="8" t="s">
        <v>3910</v>
      </c>
      <c r="G611" s="9">
        <v>40</v>
      </c>
      <c r="H611" s="10">
        <v>2019</v>
      </c>
      <c r="I611" s="10">
        <v>2019</v>
      </c>
      <c r="J611" s="11" t="s">
        <v>25</v>
      </c>
      <c r="K611" s="12">
        <v>40</v>
      </c>
      <c r="L611" s="12">
        <v>1</v>
      </c>
      <c r="M611" s="33" t="str">
        <f>IF(_xlfn.XLOOKUP(C611,Raw_Data_OS_23!$C$7:$C$4518,Raw_Data_OS_23!$G$7:$G$4518,"Paid/ Closed")="Paid/ Closed","Paid/ Closed", "Still_Outstanding")</f>
        <v>Paid/ Closed</v>
      </c>
      <c r="N611" s="33">
        <f>IF(_xlfn.XLOOKUP(C611,Raw_Data_Paid_23!$C$4:$C$2114,Raw_Data_Paid_23!$C$4:$C$2114,1)= 1,1,0)</f>
        <v>1</v>
      </c>
      <c r="O611" t="str">
        <f>IF(M611=$W$7,IF(AND(N611,_xlfn.XLOOKUP(C611,Raw_Data_OS_23!$C$7:$C$4518,Raw_Data_OS_23!$G$7:$G$4518,0)=G611),"A",IF(_xlfn.XLOOKUP(C611,Raw_Data_Paid_23!$C$4:$C$2114,Raw_Data_Paid_23!$C$4:$C$2114,"B1")="B1","B1","B2")),IF(_xlfn.XLOOKUP(C611,Raw_Data_Paid_23!$C$4:$C$2114,Raw_Data_Paid_23!$C$4:$C$2114,"C1")="C1","C1","C2"))</f>
        <v>C1</v>
      </c>
      <c r="P611" t="str">
        <f t="shared" si="59"/>
        <v>2019C1Motor Private</v>
      </c>
    </row>
    <row r="612" spans="3:16" x14ac:dyDescent="0.35">
      <c r="C612" s="6" t="s">
        <v>938</v>
      </c>
      <c r="D612" s="7" t="s">
        <v>4347</v>
      </c>
      <c r="E612" s="7" t="s">
        <v>4347</v>
      </c>
      <c r="F612" s="8" t="s">
        <v>3910</v>
      </c>
      <c r="G612" s="9">
        <v>8000</v>
      </c>
      <c r="H612" s="10">
        <v>2019</v>
      </c>
      <c r="I612" s="10">
        <v>2019</v>
      </c>
      <c r="J612" s="11" t="s">
        <v>25</v>
      </c>
      <c r="K612" s="12">
        <v>8000</v>
      </c>
      <c r="L612" s="12">
        <v>1</v>
      </c>
      <c r="M612" s="33" t="str">
        <f>IF(_xlfn.XLOOKUP(C612,Raw_Data_OS_23!$C$7:$C$4518,Raw_Data_OS_23!$G$7:$G$4518,"Paid/ Closed")="Paid/ Closed","Paid/ Closed", "Still_Outstanding")</f>
        <v>Paid/ Closed</v>
      </c>
      <c r="N612" s="33">
        <f>IF(_xlfn.XLOOKUP(C612,Raw_Data_Paid_23!$C$4:$C$2114,Raw_Data_Paid_23!$C$4:$C$2114,1)= 1,1,0)</f>
        <v>1</v>
      </c>
      <c r="O612" t="str">
        <f>IF(M612=$W$7,IF(AND(N612,_xlfn.XLOOKUP(C612,Raw_Data_OS_23!$C$7:$C$4518,Raw_Data_OS_23!$G$7:$G$4518,0)=G612),"A",IF(_xlfn.XLOOKUP(C612,Raw_Data_Paid_23!$C$4:$C$2114,Raw_Data_Paid_23!$C$4:$C$2114,"B1")="B1","B1","B2")),IF(_xlfn.XLOOKUP(C612,Raw_Data_Paid_23!$C$4:$C$2114,Raw_Data_Paid_23!$C$4:$C$2114,"C1")="C1","C1","C2"))</f>
        <v>C1</v>
      </c>
      <c r="P612" t="str">
        <f t="shared" si="59"/>
        <v>2019C1Motor Private</v>
      </c>
    </row>
    <row r="613" spans="3:16" x14ac:dyDescent="0.35">
      <c r="C613" s="6" t="s">
        <v>939</v>
      </c>
      <c r="D613" s="7" t="s">
        <v>4219</v>
      </c>
      <c r="E613" s="7" t="s">
        <v>4219</v>
      </c>
      <c r="F613" s="8" t="s">
        <v>3910</v>
      </c>
      <c r="G613" s="9">
        <v>1823588.2350000001</v>
      </c>
      <c r="H613" s="10">
        <v>2019</v>
      </c>
      <c r="I613" s="10">
        <v>2019</v>
      </c>
      <c r="J613" s="11" t="s">
        <v>140</v>
      </c>
      <c r="K613" s="12">
        <v>570588.23499999999</v>
      </c>
      <c r="L613" s="12">
        <v>1</v>
      </c>
      <c r="M613" s="33" t="str">
        <f>IF(_xlfn.XLOOKUP(C613,Raw_Data_OS_23!$C$7:$C$4518,Raw_Data_OS_23!$G$7:$G$4518,"Paid/ Closed")="Paid/ Closed","Paid/ Closed", "Still_Outstanding")</f>
        <v>Still_Outstanding</v>
      </c>
      <c r="N613" s="33">
        <f>IF(_xlfn.XLOOKUP(C613,Raw_Data_Paid_23!$C$4:$C$2114,Raw_Data_Paid_23!$C$4:$C$2114,1)= 1,1,0)</f>
        <v>0</v>
      </c>
      <c r="O613" t="str">
        <f>IF(M613=$W$7,IF(AND(N613,_xlfn.XLOOKUP(C613,Raw_Data_OS_23!$C$7:$C$4518,Raw_Data_OS_23!$G$7:$G$4518,0)=G613),"A",IF(_xlfn.XLOOKUP(C613,Raw_Data_Paid_23!$C$4:$C$2114,Raw_Data_Paid_23!$C$4:$C$2114,"B1")="B1","B1","B2")),IF(_xlfn.XLOOKUP(C613,Raw_Data_Paid_23!$C$4:$C$2114,Raw_Data_Paid_23!$C$4:$C$2114,"C1")="C1","C1","C2"))</f>
        <v>B2</v>
      </c>
      <c r="P613" t="str">
        <f t="shared" si="59"/>
        <v>2019B2Motor Private</v>
      </c>
    </row>
    <row r="614" spans="3:16" x14ac:dyDescent="0.35">
      <c r="C614" s="6" t="s">
        <v>940</v>
      </c>
      <c r="D614" s="7" t="s">
        <v>4349</v>
      </c>
      <c r="E614" s="7" t="s">
        <v>4349</v>
      </c>
      <c r="F614" s="8" t="s">
        <v>3910</v>
      </c>
      <c r="G614" s="9">
        <v>5000</v>
      </c>
      <c r="H614" s="10">
        <v>2019</v>
      </c>
      <c r="I614" s="10">
        <v>2019</v>
      </c>
      <c r="J614" s="11" t="s">
        <v>140</v>
      </c>
      <c r="K614" s="12">
        <v>5000</v>
      </c>
      <c r="L614" s="12">
        <v>1</v>
      </c>
      <c r="M614" s="33" t="str">
        <f>IF(_xlfn.XLOOKUP(C614,Raw_Data_OS_23!$C$7:$C$4518,Raw_Data_OS_23!$G$7:$G$4518,"Paid/ Closed")="Paid/ Closed","Paid/ Closed", "Still_Outstanding")</f>
        <v>Paid/ Closed</v>
      </c>
      <c r="N614" s="33">
        <f>IF(_xlfn.XLOOKUP(C614,Raw_Data_Paid_23!$C$4:$C$2114,Raw_Data_Paid_23!$C$4:$C$2114,1)= 1,1,0)</f>
        <v>1</v>
      </c>
      <c r="O614" t="str">
        <f>IF(M614=$W$7,IF(AND(N614,_xlfn.XLOOKUP(C614,Raw_Data_OS_23!$C$7:$C$4518,Raw_Data_OS_23!$G$7:$G$4518,0)=G614),"A",IF(_xlfn.XLOOKUP(C614,Raw_Data_Paid_23!$C$4:$C$2114,Raw_Data_Paid_23!$C$4:$C$2114,"B1")="B1","B1","B2")),IF(_xlfn.XLOOKUP(C614,Raw_Data_Paid_23!$C$4:$C$2114,Raw_Data_Paid_23!$C$4:$C$2114,"C1")="C1","C1","C2"))</f>
        <v>C1</v>
      </c>
      <c r="P614" t="str">
        <f t="shared" si="59"/>
        <v>2019C1Motor Private</v>
      </c>
    </row>
    <row r="615" spans="3:16" x14ac:dyDescent="0.35">
      <c r="C615" s="6" t="s">
        <v>941</v>
      </c>
      <c r="D615" s="7" t="s">
        <v>4222</v>
      </c>
      <c r="E615" s="7" t="s">
        <v>4222</v>
      </c>
      <c r="F615" s="8" t="s">
        <v>3910</v>
      </c>
      <c r="G615" s="9">
        <v>32376</v>
      </c>
      <c r="H615" s="10">
        <v>2019</v>
      </c>
      <c r="I615" s="10">
        <v>2019</v>
      </c>
      <c r="J615" s="11" t="s">
        <v>25</v>
      </c>
      <c r="K615" s="12">
        <v>32376</v>
      </c>
      <c r="L615" s="12">
        <v>1</v>
      </c>
      <c r="M615" s="33" t="str">
        <f>IF(_xlfn.XLOOKUP(C615,Raw_Data_OS_23!$C$7:$C$4518,Raw_Data_OS_23!$G$7:$G$4518,"Paid/ Closed")="Paid/ Closed","Paid/ Closed", "Still_Outstanding")</f>
        <v>Still_Outstanding</v>
      </c>
      <c r="N615" s="33">
        <f>IF(_xlfn.XLOOKUP(C615,Raw_Data_Paid_23!$C$4:$C$2114,Raw_Data_Paid_23!$C$4:$C$2114,1)= 1,1,0)</f>
        <v>0</v>
      </c>
      <c r="O615" t="str">
        <f>IF(M615=$W$7,IF(AND(N615,_xlfn.XLOOKUP(C615,Raw_Data_OS_23!$C$7:$C$4518,Raw_Data_OS_23!$G$7:$G$4518,0)=G615),"A",IF(_xlfn.XLOOKUP(C615,Raw_Data_Paid_23!$C$4:$C$2114,Raw_Data_Paid_23!$C$4:$C$2114,"B1")="B1","B1","B2")),IF(_xlfn.XLOOKUP(C615,Raw_Data_Paid_23!$C$4:$C$2114,Raw_Data_Paid_23!$C$4:$C$2114,"C1")="C1","C1","C2"))</f>
        <v>B2</v>
      </c>
      <c r="P615" t="str">
        <f t="shared" si="59"/>
        <v>2019B2Motor Private</v>
      </c>
    </row>
    <row r="616" spans="3:16" x14ac:dyDescent="0.35">
      <c r="C616" s="6" t="s">
        <v>942</v>
      </c>
      <c r="D616" s="7" t="s">
        <v>4350</v>
      </c>
      <c r="E616" s="7" t="s">
        <v>4350</v>
      </c>
      <c r="F616" s="8" t="s">
        <v>3910</v>
      </c>
      <c r="G616" s="9">
        <v>243820</v>
      </c>
      <c r="H616" s="10">
        <v>2019</v>
      </c>
      <c r="I616" s="10">
        <v>2019</v>
      </c>
      <c r="J616" s="11" t="s">
        <v>25</v>
      </c>
      <c r="K616" s="12">
        <v>243820</v>
      </c>
      <c r="L616" s="12">
        <v>1</v>
      </c>
      <c r="M616" s="33" t="str">
        <f>IF(_xlfn.XLOOKUP(C616,Raw_Data_OS_23!$C$7:$C$4518,Raw_Data_OS_23!$G$7:$G$4518,"Paid/ Closed")="Paid/ Closed","Paid/ Closed", "Still_Outstanding")</f>
        <v>Paid/ Closed</v>
      </c>
      <c r="N616" s="33">
        <f>IF(_xlfn.XLOOKUP(C616,Raw_Data_Paid_23!$C$4:$C$2114,Raw_Data_Paid_23!$C$4:$C$2114,1)= 1,1,0)</f>
        <v>1</v>
      </c>
      <c r="O616" t="str">
        <f>IF(M616=$W$7,IF(AND(N616,_xlfn.XLOOKUP(C616,Raw_Data_OS_23!$C$7:$C$4518,Raw_Data_OS_23!$G$7:$G$4518,0)=G616),"A",IF(_xlfn.XLOOKUP(C616,Raw_Data_Paid_23!$C$4:$C$2114,Raw_Data_Paid_23!$C$4:$C$2114,"B1")="B1","B1","B2")),IF(_xlfn.XLOOKUP(C616,Raw_Data_Paid_23!$C$4:$C$2114,Raw_Data_Paid_23!$C$4:$C$2114,"C1")="C1","C1","C2"))</f>
        <v>C1</v>
      </c>
      <c r="P616" t="str">
        <f t="shared" si="59"/>
        <v>2019C1Motor Private</v>
      </c>
    </row>
    <row r="617" spans="3:16" x14ac:dyDescent="0.35">
      <c r="C617" s="6" t="s">
        <v>256</v>
      </c>
      <c r="D617" s="7" t="s">
        <v>4349</v>
      </c>
      <c r="E617" s="7" t="s">
        <v>4349</v>
      </c>
      <c r="F617" s="8" t="s">
        <v>3910</v>
      </c>
      <c r="G617" s="9">
        <v>400820</v>
      </c>
      <c r="H617" s="10">
        <v>2019</v>
      </c>
      <c r="I617" s="10">
        <v>2019</v>
      </c>
      <c r="J617" s="11" t="s">
        <v>140</v>
      </c>
      <c r="K617" s="12">
        <v>400820</v>
      </c>
      <c r="L617" s="12">
        <v>1</v>
      </c>
      <c r="M617" s="33" t="str">
        <f>IF(_xlfn.XLOOKUP(C617,Raw_Data_OS_23!$C$7:$C$4518,Raw_Data_OS_23!$G$7:$G$4518,"Paid/ Closed")="Paid/ Closed","Paid/ Closed", "Still_Outstanding")</f>
        <v>Still_Outstanding</v>
      </c>
      <c r="N617" s="33">
        <f>IF(_xlfn.XLOOKUP(C617,Raw_Data_Paid_23!$C$4:$C$2114,Raw_Data_Paid_23!$C$4:$C$2114,1)= 1,1,0)</f>
        <v>1</v>
      </c>
      <c r="O617" t="str">
        <f>IF(M617=$W$7,IF(AND(N617,_xlfn.XLOOKUP(C617,Raw_Data_OS_23!$C$7:$C$4518,Raw_Data_OS_23!$G$7:$G$4518,0)=G617),"A",IF(_xlfn.XLOOKUP(C617,Raw_Data_Paid_23!$C$4:$C$2114,Raw_Data_Paid_23!$C$4:$C$2114,"B1")="B1","B1","B2")),IF(_xlfn.XLOOKUP(C617,Raw_Data_Paid_23!$C$4:$C$2114,Raw_Data_Paid_23!$C$4:$C$2114,"C1")="C1","C1","C2"))</f>
        <v>A</v>
      </c>
      <c r="P617" t="str">
        <f t="shared" si="59"/>
        <v>2019AMotor Private</v>
      </c>
    </row>
    <row r="618" spans="3:16" x14ac:dyDescent="0.35">
      <c r="C618" s="6" t="s">
        <v>943</v>
      </c>
      <c r="D618" s="7" t="s">
        <v>4351</v>
      </c>
      <c r="E618" s="7" t="s">
        <v>4351</v>
      </c>
      <c r="F618" s="8" t="s">
        <v>3910</v>
      </c>
      <c r="G618" s="9">
        <v>2320</v>
      </c>
      <c r="H618" s="10">
        <v>2019</v>
      </c>
      <c r="I618" s="10">
        <v>2019</v>
      </c>
      <c r="J618" s="11" t="s">
        <v>25</v>
      </c>
      <c r="K618" s="12">
        <v>2320</v>
      </c>
      <c r="L618" s="12">
        <v>1</v>
      </c>
      <c r="M618" s="33" t="str">
        <f>IF(_xlfn.XLOOKUP(C618,Raw_Data_OS_23!$C$7:$C$4518,Raw_Data_OS_23!$G$7:$G$4518,"Paid/ Closed")="Paid/ Closed","Paid/ Closed", "Still_Outstanding")</f>
        <v>Paid/ Closed</v>
      </c>
      <c r="N618" s="33">
        <f>IF(_xlfn.XLOOKUP(C618,Raw_Data_Paid_23!$C$4:$C$2114,Raw_Data_Paid_23!$C$4:$C$2114,1)= 1,1,0)</f>
        <v>1</v>
      </c>
      <c r="O618" t="str">
        <f>IF(M618=$W$7,IF(AND(N618,_xlfn.XLOOKUP(C618,Raw_Data_OS_23!$C$7:$C$4518,Raw_Data_OS_23!$G$7:$G$4518,0)=G618),"A",IF(_xlfn.XLOOKUP(C618,Raw_Data_Paid_23!$C$4:$C$2114,Raw_Data_Paid_23!$C$4:$C$2114,"B1")="B1","B1","B2")),IF(_xlfn.XLOOKUP(C618,Raw_Data_Paid_23!$C$4:$C$2114,Raw_Data_Paid_23!$C$4:$C$2114,"C1")="C1","C1","C2"))</f>
        <v>C1</v>
      </c>
      <c r="P618" t="str">
        <f t="shared" si="59"/>
        <v>2019C1Motor Private</v>
      </c>
    </row>
    <row r="619" spans="3:16" x14ac:dyDescent="0.35">
      <c r="C619" s="6" t="s">
        <v>944</v>
      </c>
      <c r="D619" s="7" t="s">
        <v>4344</v>
      </c>
      <c r="E619" s="7" t="s">
        <v>4344</v>
      </c>
      <c r="F619" s="8" t="s">
        <v>3910</v>
      </c>
      <c r="G619" s="9">
        <v>324561.40350000001</v>
      </c>
      <c r="H619" s="10">
        <v>2019</v>
      </c>
      <c r="I619" s="10">
        <v>2019</v>
      </c>
      <c r="J619" s="11" t="s">
        <v>25</v>
      </c>
      <c r="K619" s="12">
        <v>324561.40350000001</v>
      </c>
      <c r="L619" s="12">
        <v>1</v>
      </c>
      <c r="M619" s="33" t="str">
        <f>IF(_xlfn.XLOOKUP(C619,Raw_Data_OS_23!$C$7:$C$4518,Raw_Data_OS_23!$G$7:$G$4518,"Paid/ Closed")="Paid/ Closed","Paid/ Closed", "Still_Outstanding")</f>
        <v>Paid/ Closed</v>
      </c>
      <c r="N619" s="33">
        <f>IF(_xlfn.XLOOKUP(C619,Raw_Data_Paid_23!$C$4:$C$2114,Raw_Data_Paid_23!$C$4:$C$2114,1)= 1,1,0)</f>
        <v>1</v>
      </c>
      <c r="O619" t="str">
        <f>IF(M619=$W$7,IF(AND(N619,_xlfn.XLOOKUP(C619,Raw_Data_OS_23!$C$7:$C$4518,Raw_Data_OS_23!$G$7:$G$4518,0)=G619),"A",IF(_xlfn.XLOOKUP(C619,Raw_Data_Paid_23!$C$4:$C$2114,Raw_Data_Paid_23!$C$4:$C$2114,"B1")="B1","B1","B2")),IF(_xlfn.XLOOKUP(C619,Raw_Data_Paid_23!$C$4:$C$2114,Raw_Data_Paid_23!$C$4:$C$2114,"C1")="C1","C1","C2"))</f>
        <v>C1</v>
      </c>
      <c r="P619" t="str">
        <f t="shared" si="59"/>
        <v>2019C1Motor Private</v>
      </c>
    </row>
    <row r="620" spans="3:16" x14ac:dyDescent="0.35">
      <c r="C620" s="6" t="s">
        <v>257</v>
      </c>
      <c r="D620" s="7" t="s">
        <v>4324</v>
      </c>
      <c r="E620" s="7" t="s">
        <v>4324</v>
      </c>
      <c r="F620" s="8" t="s">
        <v>3910</v>
      </c>
      <c r="G620" s="9">
        <v>13113</v>
      </c>
      <c r="H620" s="10">
        <v>2020</v>
      </c>
      <c r="I620" s="10">
        <v>2020</v>
      </c>
      <c r="J620" s="11" t="s">
        <v>28</v>
      </c>
      <c r="K620" s="12">
        <v>13113</v>
      </c>
      <c r="L620" s="12">
        <v>1</v>
      </c>
      <c r="M620" s="33" t="str">
        <f>IF(_xlfn.XLOOKUP(C620,Raw_Data_OS_23!$C$7:$C$4518,Raw_Data_OS_23!$G$7:$G$4518,"Paid/ Closed")="Paid/ Closed","Paid/ Closed", "Still_Outstanding")</f>
        <v>Still_Outstanding</v>
      </c>
      <c r="N620" s="33">
        <f>IF(_xlfn.XLOOKUP(C620,Raw_Data_Paid_23!$C$4:$C$2114,Raw_Data_Paid_23!$C$4:$C$2114,1)= 1,1,0)</f>
        <v>1</v>
      </c>
      <c r="O620" t="str">
        <f>IF(M620=$W$7,IF(AND(N620,_xlfn.XLOOKUP(C620,Raw_Data_OS_23!$C$7:$C$4518,Raw_Data_OS_23!$G$7:$G$4518,0)=G620),"A",IF(_xlfn.XLOOKUP(C620,Raw_Data_Paid_23!$C$4:$C$2114,Raw_Data_Paid_23!$C$4:$C$2114,"B1")="B1","B1","B2")),IF(_xlfn.XLOOKUP(C620,Raw_Data_Paid_23!$C$4:$C$2114,Raw_Data_Paid_23!$C$4:$C$2114,"C1")="C1","C1","C2"))</f>
        <v>B1</v>
      </c>
      <c r="P620" t="str">
        <f t="shared" si="59"/>
        <v>2020B1Motor Private</v>
      </c>
    </row>
    <row r="621" spans="3:16" x14ac:dyDescent="0.35">
      <c r="C621" s="6" t="s">
        <v>945</v>
      </c>
      <c r="D621" s="7" t="s">
        <v>4352</v>
      </c>
      <c r="E621" s="7" t="s">
        <v>4352</v>
      </c>
      <c r="F621" s="8" t="s">
        <v>3910</v>
      </c>
      <c r="G621" s="9">
        <v>1300</v>
      </c>
      <c r="H621" s="10">
        <v>2019</v>
      </c>
      <c r="I621" s="10">
        <v>2019</v>
      </c>
      <c r="J621" s="11" t="s">
        <v>25</v>
      </c>
      <c r="K621" s="12">
        <v>1300</v>
      </c>
      <c r="L621" s="12">
        <v>1</v>
      </c>
      <c r="M621" s="33" t="str">
        <f>IF(_xlfn.XLOOKUP(C621,Raw_Data_OS_23!$C$7:$C$4518,Raw_Data_OS_23!$G$7:$G$4518,"Paid/ Closed")="Paid/ Closed","Paid/ Closed", "Still_Outstanding")</f>
        <v>Paid/ Closed</v>
      </c>
      <c r="N621" s="33">
        <f>IF(_xlfn.XLOOKUP(C621,Raw_Data_Paid_23!$C$4:$C$2114,Raw_Data_Paid_23!$C$4:$C$2114,1)= 1,1,0)</f>
        <v>1</v>
      </c>
      <c r="O621" t="str">
        <f>IF(M621=$W$7,IF(AND(N621,_xlfn.XLOOKUP(C621,Raw_Data_OS_23!$C$7:$C$4518,Raw_Data_OS_23!$G$7:$G$4518,0)=G621),"A",IF(_xlfn.XLOOKUP(C621,Raw_Data_Paid_23!$C$4:$C$2114,Raw_Data_Paid_23!$C$4:$C$2114,"B1")="B1","B1","B2")),IF(_xlfn.XLOOKUP(C621,Raw_Data_Paid_23!$C$4:$C$2114,Raw_Data_Paid_23!$C$4:$C$2114,"C1")="C1","C1","C2"))</f>
        <v>C1</v>
      </c>
      <c r="P621" t="str">
        <f t="shared" si="59"/>
        <v>2019C1Motor Private</v>
      </c>
    </row>
    <row r="622" spans="3:16" x14ac:dyDescent="0.35">
      <c r="C622" s="6" t="s">
        <v>946</v>
      </c>
      <c r="D622" s="7" t="s">
        <v>4038</v>
      </c>
      <c r="E622" s="7" t="s">
        <v>4038</v>
      </c>
      <c r="F622" s="8" t="s">
        <v>3908</v>
      </c>
      <c r="G622" s="9">
        <v>151520</v>
      </c>
      <c r="H622" s="10">
        <v>2019</v>
      </c>
      <c r="I622" s="10">
        <v>2019</v>
      </c>
      <c r="J622" s="11" t="s">
        <v>25</v>
      </c>
      <c r="K622" s="12">
        <v>151520</v>
      </c>
      <c r="L622" s="12">
        <v>1</v>
      </c>
      <c r="M622" s="33" t="str">
        <f>IF(_xlfn.XLOOKUP(C622,Raw_Data_OS_23!$C$7:$C$4518,Raw_Data_OS_23!$G$7:$G$4518,"Paid/ Closed")="Paid/ Closed","Paid/ Closed", "Still_Outstanding")</f>
        <v>Still_Outstanding</v>
      </c>
      <c r="N622" s="33">
        <f>IF(_xlfn.XLOOKUP(C622,Raw_Data_Paid_23!$C$4:$C$2114,Raw_Data_Paid_23!$C$4:$C$2114,1)= 1,1,0)</f>
        <v>1</v>
      </c>
      <c r="O622" t="str">
        <f>IF(M622=$W$7,IF(AND(N622,_xlfn.XLOOKUP(C622,Raw_Data_OS_23!$C$7:$C$4518,Raw_Data_OS_23!$G$7:$G$4518,0)=G622),"A",IF(_xlfn.XLOOKUP(C622,Raw_Data_Paid_23!$C$4:$C$2114,Raw_Data_Paid_23!$C$4:$C$2114,"B1")="B1","B1","B2")),IF(_xlfn.XLOOKUP(C622,Raw_Data_Paid_23!$C$4:$C$2114,Raw_Data_Paid_23!$C$4:$C$2114,"C1")="C1","C1","C2"))</f>
        <v>B1</v>
      </c>
      <c r="P622" t="str">
        <f t="shared" si="59"/>
        <v>2019B1Motor Commercial</v>
      </c>
    </row>
    <row r="623" spans="3:16" x14ac:dyDescent="0.35">
      <c r="C623" s="6" t="s">
        <v>947</v>
      </c>
      <c r="D623" s="7" t="s">
        <v>3936</v>
      </c>
      <c r="E623" s="7" t="s">
        <v>3936</v>
      </c>
      <c r="F623" s="8" t="s">
        <v>3910</v>
      </c>
      <c r="G623" s="9">
        <v>860</v>
      </c>
      <c r="H623" s="10">
        <v>2019</v>
      </c>
      <c r="I623" s="10">
        <v>2019</v>
      </c>
      <c r="J623" s="11" t="s">
        <v>25</v>
      </c>
      <c r="K623" s="12">
        <v>860</v>
      </c>
      <c r="L623" s="12">
        <v>1</v>
      </c>
      <c r="M623" s="33" t="str">
        <f>IF(_xlfn.XLOOKUP(C623,Raw_Data_OS_23!$C$7:$C$4518,Raw_Data_OS_23!$G$7:$G$4518,"Paid/ Closed")="Paid/ Closed","Paid/ Closed", "Still_Outstanding")</f>
        <v>Still_Outstanding</v>
      </c>
      <c r="N623" s="33">
        <f>IF(_xlfn.XLOOKUP(C623,Raw_Data_Paid_23!$C$4:$C$2114,Raw_Data_Paid_23!$C$4:$C$2114,1)= 1,1,0)</f>
        <v>1</v>
      </c>
      <c r="O623" t="str">
        <f>IF(M623=$W$7,IF(AND(N623,_xlfn.XLOOKUP(C623,Raw_Data_OS_23!$C$7:$C$4518,Raw_Data_OS_23!$G$7:$G$4518,0)=G623),"A",IF(_xlfn.XLOOKUP(C623,Raw_Data_Paid_23!$C$4:$C$2114,Raw_Data_Paid_23!$C$4:$C$2114,"B1")="B1","B1","B2")),IF(_xlfn.XLOOKUP(C623,Raw_Data_Paid_23!$C$4:$C$2114,Raw_Data_Paid_23!$C$4:$C$2114,"C1")="C1","C1","C2"))</f>
        <v>A</v>
      </c>
      <c r="P623" t="str">
        <f t="shared" si="59"/>
        <v>2019AMotor Private</v>
      </c>
    </row>
    <row r="624" spans="3:16" x14ac:dyDescent="0.35">
      <c r="C624" s="6" t="s">
        <v>948</v>
      </c>
      <c r="D624" s="7" t="s">
        <v>4353</v>
      </c>
      <c r="E624" s="7" t="s">
        <v>4353</v>
      </c>
      <c r="F624" s="8" t="s">
        <v>3910</v>
      </c>
      <c r="G624" s="9">
        <v>2900</v>
      </c>
      <c r="H624" s="10">
        <v>2019</v>
      </c>
      <c r="I624" s="10">
        <v>2019</v>
      </c>
      <c r="J624" s="11" t="s">
        <v>25</v>
      </c>
      <c r="K624" s="12">
        <v>2900</v>
      </c>
      <c r="L624" s="12">
        <v>1</v>
      </c>
      <c r="M624" s="33" t="str">
        <f>IF(_xlfn.XLOOKUP(C624,Raw_Data_OS_23!$C$7:$C$4518,Raw_Data_OS_23!$G$7:$G$4518,"Paid/ Closed")="Paid/ Closed","Paid/ Closed", "Still_Outstanding")</f>
        <v>Paid/ Closed</v>
      </c>
      <c r="N624" s="33">
        <f>IF(_xlfn.XLOOKUP(C624,Raw_Data_Paid_23!$C$4:$C$2114,Raw_Data_Paid_23!$C$4:$C$2114,1)= 1,1,0)</f>
        <v>1</v>
      </c>
      <c r="O624" t="str">
        <f>IF(M624=$W$7,IF(AND(N624,_xlfn.XLOOKUP(C624,Raw_Data_OS_23!$C$7:$C$4518,Raw_Data_OS_23!$G$7:$G$4518,0)=G624),"A",IF(_xlfn.XLOOKUP(C624,Raw_Data_Paid_23!$C$4:$C$2114,Raw_Data_Paid_23!$C$4:$C$2114,"B1")="B1","B1","B2")),IF(_xlfn.XLOOKUP(C624,Raw_Data_Paid_23!$C$4:$C$2114,Raw_Data_Paid_23!$C$4:$C$2114,"C1")="C1","C1","C2"))</f>
        <v>C1</v>
      </c>
      <c r="P624" t="str">
        <f t="shared" si="59"/>
        <v>2019C1Motor Private</v>
      </c>
    </row>
    <row r="625" spans="3:16" x14ac:dyDescent="0.35">
      <c r="C625" s="6" t="s">
        <v>949</v>
      </c>
      <c r="D625" s="7" t="s">
        <v>3982</v>
      </c>
      <c r="E625" s="7" t="s">
        <v>3982</v>
      </c>
      <c r="F625" s="8" t="s">
        <v>3908</v>
      </c>
      <c r="G625" s="9">
        <v>100</v>
      </c>
      <c r="H625" s="10">
        <v>2019</v>
      </c>
      <c r="I625" s="10">
        <v>2019</v>
      </c>
      <c r="J625" s="11" t="s">
        <v>25</v>
      </c>
      <c r="K625" s="12">
        <v>100</v>
      </c>
      <c r="L625" s="12">
        <v>1</v>
      </c>
      <c r="M625" s="33" t="str">
        <f>IF(_xlfn.XLOOKUP(C625,Raw_Data_OS_23!$C$7:$C$4518,Raw_Data_OS_23!$G$7:$G$4518,"Paid/ Closed")="Paid/ Closed","Paid/ Closed", "Still_Outstanding")</f>
        <v>Paid/ Closed</v>
      </c>
      <c r="N625" s="33">
        <f>IF(_xlfn.XLOOKUP(C625,Raw_Data_Paid_23!$C$4:$C$2114,Raw_Data_Paid_23!$C$4:$C$2114,1)= 1,1,0)</f>
        <v>1</v>
      </c>
      <c r="O625" t="str">
        <f>IF(M625=$W$7,IF(AND(N625,_xlfn.XLOOKUP(C625,Raw_Data_OS_23!$C$7:$C$4518,Raw_Data_OS_23!$G$7:$G$4518,0)=G625),"A",IF(_xlfn.XLOOKUP(C625,Raw_Data_Paid_23!$C$4:$C$2114,Raw_Data_Paid_23!$C$4:$C$2114,"B1")="B1","B1","B2")),IF(_xlfn.XLOOKUP(C625,Raw_Data_Paid_23!$C$4:$C$2114,Raw_Data_Paid_23!$C$4:$C$2114,"C1")="C1","C1","C2"))</f>
        <v>C1</v>
      </c>
      <c r="P625" t="str">
        <f t="shared" si="59"/>
        <v>2019C1Motor Commercial</v>
      </c>
    </row>
    <row r="626" spans="3:16" x14ac:dyDescent="0.35">
      <c r="C626" s="6" t="s">
        <v>950</v>
      </c>
      <c r="D626" s="7" t="s">
        <v>3981</v>
      </c>
      <c r="E626" s="7" t="s">
        <v>3981</v>
      </c>
      <c r="F626" s="8" t="s">
        <v>3910</v>
      </c>
      <c r="G626" s="9">
        <v>5000</v>
      </c>
      <c r="H626" s="10">
        <v>2019</v>
      </c>
      <c r="I626" s="10">
        <v>2019</v>
      </c>
      <c r="J626" s="11" t="s">
        <v>25</v>
      </c>
      <c r="K626" s="12">
        <v>5000</v>
      </c>
      <c r="L626" s="12">
        <v>1</v>
      </c>
      <c r="M626" s="33" t="str">
        <f>IF(_xlfn.XLOOKUP(C626,Raw_Data_OS_23!$C$7:$C$4518,Raw_Data_OS_23!$G$7:$G$4518,"Paid/ Closed")="Paid/ Closed","Paid/ Closed", "Still_Outstanding")</f>
        <v>Paid/ Closed</v>
      </c>
      <c r="N626" s="33">
        <f>IF(_xlfn.XLOOKUP(C626,Raw_Data_Paid_23!$C$4:$C$2114,Raw_Data_Paid_23!$C$4:$C$2114,1)= 1,1,0)</f>
        <v>1</v>
      </c>
      <c r="O626" t="str">
        <f>IF(M626=$W$7,IF(AND(N626,_xlfn.XLOOKUP(C626,Raw_Data_OS_23!$C$7:$C$4518,Raw_Data_OS_23!$G$7:$G$4518,0)=G626),"A",IF(_xlfn.XLOOKUP(C626,Raw_Data_Paid_23!$C$4:$C$2114,Raw_Data_Paid_23!$C$4:$C$2114,"B1")="B1","B1","B2")),IF(_xlfn.XLOOKUP(C626,Raw_Data_Paid_23!$C$4:$C$2114,Raw_Data_Paid_23!$C$4:$C$2114,"C1")="C1","C1","C2"))</f>
        <v>C1</v>
      </c>
      <c r="P626" t="str">
        <f t="shared" si="59"/>
        <v>2019C1Motor Private</v>
      </c>
    </row>
    <row r="627" spans="3:16" x14ac:dyDescent="0.35">
      <c r="C627" s="6" t="s">
        <v>951</v>
      </c>
      <c r="D627" s="7" t="s">
        <v>4354</v>
      </c>
      <c r="E627" s="7" t="s">
        <v>4354</v>
      </c>
      <c r="F627" s="8" t="s">
        <v>3910</v>
      </c>
      <c r="G627" s="9">
        <v>5000</v>
      </c>
      <c r="H627" s="10">
        <v>2019</v>
      </c>
      <c r="I627" s="10">
        <v>2019</v>
      </c>
      <c r="J627" s="11" t="s">
        <v>25</v>
      </c>
      <c r="K627" s="12">
        <v>5000</v>
      </c>
      <c r="L627" s="12">
        <v>1</v>
      </c>
      <c r="M627" s="33" t="str">
        <f>IF(_xlfn.XLOOKUP(C627,Raw_Data_OS_23!$C$7:$C$4518,Raw_Data_OS_23!$G$7:$G$4518,"Paid/ Closed")="Paid/ Closed","Paid/ Closed", "Still_Outstanding")</f>
        <v>Paid/ Closed</v>
      </c>
      <c r="N627" s="33">
        <f>IF(_xlfn.XLOOKUP(C627,Raw_Data_Paid_23!$C$4:$C$2114,Raw_Data_Paid_23!$C$4:$C$2114,1)= 1,1,0)</f>
        <v>1</v>
      </c>
      <c r="O627" t="str">
        <f>IF(M627=$W$7,IF(AND(N627,_xlfn.XLOOKUP(C627,Raw_Data_OS_23!$C$7:$C$4518,Raw_Data_OS_23!$G$7:$G$4518,0)=G627),"A",IF(_xlfn.XLOOKUP(C627,Raw_Data_Paid_23!$C$4:$C$2114,Raw_Data_Paid_23!$C$4:$C$2114,"B1")="B1","B1","B2")),IF(_xlfn.XLOOKUP(C627,Raw_Data_Paid_23!$C$4:$C$2114,Raw_Data_Paid_23!$C$4:$C$2114,"C1")="C1","C1","C2"))</f>
        <v>C1</v>
      </c>
      <c r="P627" t="str">
        <f t="shared" si="59"/>
        <v>2019C1Motor Private</v>
      </c>
    </row>
    <row r="628" spans="3:16" x14ac:dyDescent="0.35">
      <c r="C628" s="6" t="s">
        <v>952</v>
      </c>
      <c r="D628" s="7" t="s">
        <v>4038</v>
      </c>
      <c r="E628" s="7" t="s">
        <v>4038</v>
      </c>
      <c r="F628" s="8" t="s">
        <v>3908</v>
      </c>
      <c r="G628" s="9">
        <v>10000</v>
      </c>
      <c r="H628" s="10">
        <v>2019</v>
      </c>
      <c r="I628" s="10">
        <v>2019</v>
      </c>
      <c r="J628" s="11" t="s">
        <v>25</v>
      </c>
      <c r="K628" s="12">
        <v>10000</v>
      </c>
      <c r="L628" s="12">
        <v>1</v>
      </c>
      <c r="M628" s="33" t="str">
        <f>IF(_xlfn.XLOOKUP(C628,Raw_Data_OS_23!$C$7:$C$4518,Raw_Data_OS_23!$G$7:$G$4518,"Paid/ Closed")="Paid/ Closed","Paid/ Closed", "Still_Outstanding")</f>
        <v>Paid/ Closed</v>
      </c>
      <c r="N628" s="33">
        <f>IF(_xlfn.XLOOKUP(C628,Raw_Data_Paid_23!$C$4:$C$2114,Raw_Data_Paid_23!$C$4:$C$2114,1)= 1,1,0)</f>
        <v>1</v>
      </c>
      <c r="O628" t="str">
        <f>IF(M628=$W$7,IF(AND(N628,_xlfn.XLOOKUP(C628,Raw_Data_OS_23!$C$7:$C$4518,Raw_Data_OS_23!$G$7:$G$4518,0)=G628),"A",IF(_xlfn.XLOOKUP(C628,Raw_Data_Paid_23!$C$4:$C$2114,Raw_Data_Paid_23!$C$4:$C$2114,"B1")="B1","B1","B2")),IF(_xlfn.XLOOKUP(C628,Raw_Data_Paid_23!$C$4:$C$2114,Raw_Data_Paid_23!$C$4:$C$2114,"C1")="C1","C1","C2"))</f>
        <v>C1</v>
      </c>
      <c r="P628" t="str">
        <f t="shared" si="59"/>
        <v>2019C1Motor Commercial</v>
      </c>
    </row>
    <row r="629" spans="3:16" x14ac:dyDescent="0.35">
      <c r="C629" s="6" t="s">
        <v>953</v>
      </c>
      <c r="D629" s="7" t="s">
        <v>4355</v>
      </c>
      <c r="E629" s="7" t="s">
        <v>4355</v>
      </c>
      <c r="F629" s="8" t="s">
        <v>3908</v>
      </c>
      <c r="G629" s="9">
        <v>500</v>
      </c>
      <c r="H629" s="10">
        <v>2019</v>
      </c>
      <c r="I629" s="10">
        <v>2019</v>
      </c>
      <c r="J629" s="11" t="s">
        <v>25</v>
      </c>
      <c r="K629" s="12">
        <v>500</v>
      </c>
      <c r="L629" s="12">
        <v>1</v>
      </c>
      <c r="M629" s="33" t="str">
        <f>IF(_xlfn.XLOOKUP(C629,Raw_Data_OS_23!$C$7:$C$4518,Raw_Data_OS_23!$G$7:$G$4518,"Paid/ Closed")="Paid/ Closed","Paid/ Closed", "Still_Outstanding")</f>
        <v>Paid/ Closed</v>
      </c>
      <c r="N629" s="33">
        <f>IF(_xlfn.XLOOKUP(C629,Raw_Data_Paid_23!$C$4:$C$2114,Raw_Data_Paid_23!$C$4:$C$2114,1)= 1,1,0)</f>
        <v>1</v>
      </c>
      <c r="O629" t="str">
        <f>IF(M629=$W$7,IF(AND(N629,_xlfn.XLOOKUP(C629,Raw_Data_OS_23!$C$7:$C$4518,Raw_Data_OS_23!$G$7:$G$4518,0)=G629),"A",IF(_xlfn.XLOOKUP(C629,Raw_Data_Paid_23!$C$4:$C$2114,Raw_Data_Paid_23!$C$4:$C$2114,"B1")="B1","B1","B2")),IF(_xlfn.XLOOKUP(C629,Raw_Data_Paid_23!$C$4:$C$2114,Raw_Data_Paid_23!$C$4:$C$2114,"C1")="C1","C1","C2"))</f>
        <v>C1</v>
      </c>
      <c r="P629" t="str">
        <f t="shared" si="59"/>
        <v>2019C1Motor Commercial</v>
      </c>
    </row>
    <row r="630" spans="3:16" x14ac:dyDescent="0.35">
      <c r="C630" s="6" t="s">
        <v>954</v>
      </c>
      <c r="D630" s="7" t="s">
        <v>4055</v>
      </c>
      <c r="E630" s="7" t="s">
        <v>4055</v>
      </c>
      <c r="F630" s="8" t="s">
        <v>3910</v>
      </c>
      <c r="G630" s="9">
        <v>2980</v>
      </c>
      <c r="H630" s="10">
        <v>2020</v>
      </c>
      <c r="I630" s="10">
        <v>2020</v>
      </c>
      <c r="J630" s="11" t="s">
        <v>28</v>
      </c>
      <c r="K630" s="12">
        <v>2980</v>
      </c>
      <c r="L630" s="12">
        <v>1</v>
      </c>
      <c r="M630" s="33" t="str">
        <f>IF(_xlfn.XLOOKUP(C630,Raw_Data_OS_23!$C$7:$C$4518,Raw_Data_OS_23!$G$7:$G$4518,"Paid/ Closed")="Paid/ Closed","Paid/ Closed", "Still_Outstanding")</f>
        <v>Still_Outstanding</v>
      </c>
      <c r="N630" s="33">
        <f>IF(_xlfn.XLOOKUP(C630,Raw_Data_Paid_23!$C$4:$C$2114,Raw_Data_Paid_23!$C$4:$C$2114,1)= 1,1,0)</f>
        <v>1</v>
      </c>
      <c r="O630" t="str">
        <f>IF(M630=$W$7,IF(AND(N630,_xlfn.XLOOKUP(C630,Raw_Data_OS_23!$C$7:$C$4518,Raw_Data_OS_23!$G$7:$G$4518,0)=G630),"A",IF(_xlfn.XLOOKUP(C630,Raw_Data_Paid_23!$C$4:$C$2114,Raw_Data_Paid_23!$C$4:$C$2114,"B1")="B1","B1","B2")),IF(_xlfn.XLOOKUP(C630,Raw_Data_Paid_23!$C$4:$C$2114,Raw_Data_Paid_23!$C$4:$C$2114,"C1")="C1","C1","C2"))</f>
        <v>B1</v>
      </c>
      <c r="P630" t="str">
        <f t="shared" si="59"/>
        <v>2020B1Motor Private</v>
      </c>
    </row>
    <row r="631" spans="3:16" x14ac:dyDescent="0.35">
      <c r="C631" s="6" t="s">
        <v>955</v>
      </c>
      <c r="D631" s="7" t="s">
        <v>4356</v>
      </c>
      <c r="E631" s="7" t="s">
        <v>4356</v>
      </c>
      <c r="F631" s="8" t="s">
        <v>3910</v>
      </c>
      <c r="G631" s="9">
        <v>7212</v>
      </c>
      <c r="H631" s="10">
        <v>2019</v>
      </c>
      <c r="I631" s="10">
        <v>2019</v>
      </c>
      <c r="J631" s="11" t="s">
        <v>25</v>
      </c>
      <c r="K631" s="12">
        <v>7212</v>
      </c>
      <c r="L631" s="12">
        <v>1</v>
      </c>
      <c r="M631" s="33" t="str">
        <f>IF(_xlfn.XLOOKUP(C631,Raw_Data_OS_23!$C$7:$C$4518,Raw_Data_OS_23!$G$7:$G$4518,"Paid/ Closed")="Paid/ Closed","Paid/ Closed", "Still_Outstanding")</f>
        <v>Still_Outstanding</v>
      </c>
      <c r="N631" s="33">
        <f>IF(_xlfn.XLOOKUP(C631,Raw_Data_Paid_23!$C$4:$C$2114,Raw_Data_Paid_23!$C$4:$C$2114,1)= 1,1,0)</f>
        <v>1</v>
      </c>
      <c r="O631" t="str">
        <f>IF(M631=$W$7,IF(AND(N631,_xlfn.XLOOKUP(C631,Raw_Data_OS_23!$C$7:$C$4518,Raw_Data_OS_23!$G$7:$G$4518,0)=G631),"A",IF(_xlfn.XLOOKUP(C631,Raw_Data_Paid_23!$C$4:$C$2114,Raw_Data_Paid_23!$C$4:$C$2114,"B1")="B1","B1","B2")),IF(_xlfn.XLOOKUP(C631,Raw_Data_Paid_23!$C$4:$C$2114,Raw_Data_Paid_23!$C$4:$C$2114,"C1")="C1","C1","C2"))</f>
        <v>B1</v>
      </c>
      <c r="P631" t="str">
        <f t="shared" si="59"/>
        <v>2019B1Motor Private</v>
      </c>
    </row>
    <row r="632" spans="3:16" x14ac:dyDescent="0.35">
      <c r="C632" s="6" t="s">
        <v>956</v>
      </c>
      <c r="D632" s="7" t="s">
        <v>3982</v>
      </c>
      <c r="E632" s="7" t="s">
        <v>3982</v>
      </c>
      <c r="F632" s="8" t="s">
        <v>3910</v>
      </c>
      <c r="G632" s="9">
        <v>4500</v>
      </c>
      <c r="H632" s="10">
        <v>2019</v>
      </c>
      <c r="I632" s="10">
        <v>2019</v>
      </c>
      <c r="J632" s="11" t="s">
        <v>25</v>
      </c>
      <c r="K632" s="12">
        <v>4500</v>
      </c>
      <c r="L632" s="12">
        <v>1</v>
      </c>
      <c r="M632" s="33" t="str">
        <f>IF(_xlfn.XLOOKUP(C632,Raw_Data_OS_23!$C$7:$C$4518,Raw_Data_OS_23!$G$7:$G$4518,"Paid/ Closed")="Paid/ Closed","Paid/ Closed", "Still_Outstanding")</f>
        <v>Still_Outstanding</v>
      </c>
      <c r="N632" s="33">
        <f>IF(_xlfn.XLOOKUP(C632,Raw_Data_Paid_23!$C$4:$C$2114,Raw_Data_Paid_23!$C$4:$C$2114,1)= 1,1,0)</f>
        <v>1</v>
      </c>
      <c r="O632" t="str">
        <f>IF(M632=$W$7,IF(AND(N632,_xlfn.XLOOKUP(C632,Raw_Data_OS_23!$C$7:$C$4518,Raw_Data_OS_23!$G$7:$G$4518,0)=G632),"A",IF(_xlfn.XLOOKUP(C632,Raw_Data_Paid_23!$C$4:$C$2114,Raw_Data_Paid_23!$C$4:$C$2114,"B1")="B1","B1","B2")),IF(_xlfn.XLOOKUP(C632,Raw_Data_Paid_23!$C$4:$C$2114,Raw_Data_Paid_23!$C$4:$C$2114,"C1")="C1","C1","C2"))</f>
        <v>A</v>
      </c>
      <c r="P632" t="str">
        <f t="shared" si="59"/>
        <v>2019AMotor Private</v>
      </c>
    </row>
    <row r="633" spans="3:16" x14ac:dyDescent="0.35">
      <c r="C633" s="6" t="s">
        <v>957</v>
      </c>
      <c r="D633" s="7" t="s">
        <v>4357</v>
      </c>
      <c r="E633" s="7" t="s">
        <v>4357</v>
      </c>
      <c r="F633" s="8" t="s">
        <v>3910</v>
      </c>
      <c r="G633" s="9">
        <v>1000</v>
      </c>
      <c r="H633" s="10">
        <v>2019</v>
      </c>
      <c r="I633" s="10">
        <v>2019</v>
      </c>
      <c r="J633" s="11" t="s">
        <v>25</v>
      </c>
      <c r="K633" s="12">
        <v>1000</v>
      </c>
      <c r="L633" s="12">
        <v>1</v>
      </c>
      <c r="M633" s="33" t="str">
        <f>IF(_xlfn.XLOOKUP(C633,Raw_Data_OS_23!$C$7:$C$4518,Raw_Data_OS_23!$G$7:$G$4518,"Paid/ Closed")="Paid/ Closed","Paid/ Closed", "Still_Outstanding")</f>
        <v>Paid/ Closed</v>
      </c>
      <c r="N633" s="33">
        <f>IF(_xlfn.XLOOKUP(C633,Raw_Data_Paid_23!$C$4:$C$2114,Raw_Data_Paid_23!$C$4:$C$2114,1)= 1,1,0)</f>
        <v>1</v>
      </c>
      <c r="O633" t="str">
        <f>IF(M633=$W$7,IF(AND(N633,_xlfn.XLOOKUP(C633,Raw_Data_OS_23!$C$7:$C$4518,Raw_Data_OS_23!$G$7:$G$4518,0)=G633),"A",IF(_xlfn.XLOOKUP(C633,Raw_Data_Paid_23!$C$4:$C$2114,Raw_Data_Paid_23!$C$4:$C$2114,"B1")="B1","B1","B2")),IF(_xlfn.XLOOKUP(C633,Raw_Data_Paid_23!$C$4:$C$2114,Raw_Data_Paid_23!$C$4:$C$2114,"C1")="C1","C1","C2"))</f>
        <v>C1</v>
      </c>
      <c r="P633" t="str">
        <f t="shared" si="59"/>
        <v>2019C1Motor Private</v>
      </c>
    </row>
    <row r="634" spans="3:16" x14ac:dyDescent="0.35">
      <c r="C634" s="6" t="s">
        <v>958</v>
      </c>
      <c r="D634" s="7" t="s">
        <v>4358</v>
      </c>
      <c r="E634" s="7" t="s">
        <v>4358</v>
      </c>
      <c r="F634" s="8" t="s">
        <v>3910</v>
      </c>
      <c r="G634" s="9">
        <v>1000</v>
      </c>
      <c r="H634" s="10">
        <v>2019</v>
      </c>
      <c r="I634" s="10">
        <v>2019</v>
      </c>
      <c r="J634" s="11" t="s">
        <v>25</v>
      </c>
      <c r="K634" s="12">
        <v>1000</v>
      </c>
      <c r="L634" s="12">
        <v>1</v>
      </c>
      <c r="M634" s="33" t="str">
        <f>IF(_xlfn.XLOOKUP(C634,Raw_Data_OS_23!$C$7:$C$4518,Raw_Data_OS_23!$G$7:$G$4518,"Paid/ Closed")="Paid/ Closed","Paid/ Closed", "Still_Outstanding")</f>
        <v>Paid/ Closed</v>
      </c>
      <c r="N634" s="33">
        <f>IF(_xlfn.XLOOKUP(C634,Raw_Data_Paid_23!$C$4:$C$2114,Raw_Data_Paid_23!$C$4:$C$2114,1)= 1,1,0)</f>
        <v>1</v>
      </c>
      <c r="O634" t="str">
        <f>IF(M634=$W$7,IF(AND(N634,_xlfn.XLOOKUP(C634,Raw_Data_OS_23!$C$7:$C$4518,Raw_Data_OS_23!$G$7:$G$4518,0)=G634),"A",IF(_xlfn.XLOOKUP(C634,Raw_Data_Paid_23!$C$4:$C$2114,Raw_Data_Paid_23!$C$4:$C$2114,"B1")="B1","B1","B2")),IF(_xlfn.XLOOKUP(C634,Raw_Data_Paid_23!$C$4:$C$2114,Raw_Data_Paid_23!$C$4:$C$2114,"C1")="C1","C1","C2"))</f>
        <v>C1</v>
      </c>
      <c r="P634" t="str">
        <f t="shared" si="59"/>
        <v>2019C1Motor Private</v>
      </c>
    </row>
    <row r="635" spans="3:16" x14ac:dyDescent="0.35">
      <c r="C635" s="6" t="s">
        <v>258</v>
      </c>
      <c r="D635" s="7" t="s">
        <v>4255</v>
      </c>
      <c r="E635" s="7" t="s">
        <v>4255</v>
      </c>
      <c r="F635" s="8" t="s">
        <v>3910</v>
      </c>
      <c r="G635" s="9">
        <v>37200</v>
      </c>
      <c r="H635" s="10">
        <v>2019</v>
      </c>
      <c r="I635" s="10">
        <v>2019</v>
      </c>
      <c r="J635" s="11" t="s">
        <v>25</v>
      </c>
      <c r="K635" s="12">
        <v>37200</v>
      </c>
      <c r="L635" s="12">
        <v>1</v>
      </c>
      <c r="M635" s="33" t="str">
        <f>IF(_xlfn.XLOOKUP(C635,Raw_Data_OS_23!$C$7:$C$4518,Raw_Data_OS_23!$G$7:$G$4518,"Paid/ Closed")="Paid/ Closed","Paid/ Closed", "Still_Outstanding")</f>
        <v>Paid/ Closed</v>
      </c>
      <c r="N635" s="33">
        <f>IF(_xlfn.XLOOKUP(C635,Raw_Data_Paid_23!$C$4:$C$2114,Raw_Data_Paid_23!$C$4:$C$2114,1)= 1,1,0)</f>
        <v>1</v>
      </c>
      <c r="O635" t="str">
        <f>IF(M635=$W$7,IF(AND(N635,_xlfn.XLOOKUP(C635,Raw_Data_OS_23!$C$7:$C$4518,Raw_Data_OS_23!$G$7:$G$4518,0)=G635),"A",IF(_xlfn.XLOOKUP(C635,Raw_Data_Paid_23!$C$4:$C$2114,Raw_Data_Paid_23!$C$4:$C$2114,"B1")="B1","B1","B2")),IF(_xlfn.XLOOKUP(C635,Raw_Data_Paid_23!$C$4:$C$2114,Raw_Data_Paid_23!$C$4:$C$2114,"C1")="C1","C1","C2"))</f>
        <v>C1</v>
      </c>
      <c r="P635" t="str">
        <f t="shared" si="59"/>
        <v>2019C1Motor Private</v>
      </c>
    </row>
    <row r="636" spans="3:16" x14ac:dyDescent="0.35">
      <c r="C636" s="6" t="s">
        <v>959</v>
      </c>
      <c r="D636" s="7" t="s">
        <v>4226</v>
      </c>
      <c r="E636" s="7" t="s">
        <v>4226</v>
      </c>
      <c r="F636" s="8" t="s">
        <v>3910</v>
      </c>
      <c r="G636" s="9">
        <v>1000</v>
      </c>
      <c r="H636" s="10">
        <v>2019</v>
      </c>
      <c r="I636" s="10">
        <v>2019</v>
      </c>
      <c r="J636" s="11" t="s">
        <v>25</v>
      </c>
      <c r="K636" s="12">
        <v>1000</v>
      </c>
      <c r="L636" s="12">
        <v>1</v>
      </c>
      <c r="M636" s="33" t="str">
        <f>IF(_xlfn.XLOOKUP(C636,Raw_Data_OS_23!$C$7:$C$4518,Raw_Data_OS_23!$G$7:$G$4518,"Paid/ Closed")="Paid/ Closed","Paid/ Closed", "Still_Outstanding")</f>
        <v>Paid/ Closed</v>
      </c>
      <c r="N636" s="33">
        <f>IF(_xlfn.XLOOKUP(C636,Raw_Data_Paid_23!$C$4:$C$2114,Raw_Data_Paid_23!$C$4:$C$2114,1)= 1,1,0)</f>
        <v>1</v>
      </c>
      <c r="O636" t="str">
        <f>IF(M636=$W$7,IF(AND(N636,_xlfn.XLOOKUP(C636,Raw_Data_OS_23!$C$7:$C$4518,Raw_Data_OS_23!$G$7:$G$4518,0)=G636),"A",IF(_xlfn.XLOOKUP(C636,Raw_Data_Paid_23!$C$4:$C$2114,Raw_Data_Paid_23!$C$4:$C$2114,"B1")="B1","B1","B2")),IF(_xlfn.XLOOKUP(C636,Raw_Data_Paid_23!$C$4:$C$2114,Raw_Data_Paid_23!$C$4:$C$2114,"C1")="C1","C1","C2"))</f>
        <v>C1</v>
      </c>
      <c r="P636" t="str">
        <f t="shared" si="59"/>
        <v>2019C1Motor Private</v>
      </c>
    </row>
    <row r="637" spans="3:16" x14ac:dyDescent="0.35">
      <c r="C637" s="6" t="s">
        <v>960</v>
      </c>
      <c r="D637" s="7" t="s">
        <v>4054</v>
      </c>
      <c r="E637" s="7" t="s">
        <v>4054</v>
      </c>
      <c r="F637" s="8" t="s">
        <v>3910</v>
      </c>
      <c r="G637" s="9">
        <v>220000</v>
      </c>
      <c r="H637" s="10">
        <v>2020</v>
      </c>
      <c r="I637" s="10">
        <v>2020</v>
      </c>
      <c r="J637" s="11" t="s">
        <v>28</v>
      </c>
      <c r="K637" s="12">
        <v>220000</v>
      </c>
      <c r="L637" s="12">
        <v>1</v>
      </c>
      <c r="M637" s="33" t="str">
        <f>IF(_xlfn.XLOOKUP(C637,Raw_Data_OS_23!$C$7:$C$4518,Raw_Data_OS_23!$G$7:$G$4518,"Paid/ Closed")="Paid/ Closed","Paid/ Closed", "Still_Outstanding")</f>
        <v>Still_Outstanding</v>
      </c>
      <c r="N637" s="33">
        <f>IF(_xlfn.XLOOKUP(C637,Raw_Data_Paid_23!$C$4:$C$2114,Raw_Data_Paid_23!$C$4:$C$2114,1)= 1,1,0)</f>
        <v>0</v>
      </c>
      <c r="O637" t="str">
        <f>IF(M637=$W$7,IF(AND(N637,_xlfn.XLOOKUP(C637,Raw_Data_OS_23!$C$7:$C$4518,Raw_Data_OS_23!$G$7:$G$4518,0)=G637),"A",IF(_xlfn.XLOOKUP(C637,Raw_Data_Paid_23!$C$4:$C$2114,Raw_Data_Paid_23!$C$4:$C$2114,"B1")="B1","B1","B2")),IF(_xlfn.XLOOKUP(C637,Raw_Data_Paid_23!$C$4:$C$2114,Raw_Data_Paid_23!$C$4:$C$2114,"C1")="C1","C1","C2"))</f>
        <v>B2</v>
      </c>
      <c r="P637" t="str">
        <f t="shared" si="59"/>
        <v>2020B2Motor Private</v>
      </c>
    </row>
    <row r="638" spans="3:16" x14ac:dyDescent="0.35">
      <c r="C638" s="6" t="s">
        <v>259</v>
      </c>
      <c r="D638" s="7" t="s">
        <v>4310</v>
      </c>
      <c r="E638" s="7" t="s">
        <v>4310</v>
      </c>
      <c r="F638" s="8" t="s">
        <v>3910</v>
      </c>
      <c r="G638" s="9">
        <v>460</v>
      </c>
      <c r="H638" s="10">
        <v>2019</v>
      </c>
      <c r="I638" s="10">
        <v>2019</v>
      </c>
      <c r="J638" s="11" t="s">
        <v>25</v>
      </c>
      <c r="K638" s="12">
        <v>460</v>
      </c>
      <c r="L638" s="12">
        <v>1</v>
      </c>
      <c r="M638" s="33" t="str">
        <f>IF(_xlfn.XLOOKUP(C638,Raw_Data_OS_23!$C$7:$C$4518,Raw_Data_OS_23!$G$7:$G$4518,"Paid/ Closed")="Paid/ Closed","Paid/ Closed", "Still_Outstanding")</f>
        <v>Paid/ Closed</v>
      </c>
      <c r="N638" s="33">
        <f>IF(_xlfn.XLOOKUP(C638,Raw_Data_Paid_23!$C$4:$C$2114,Raw_Data_Paid_23!$C$4:$C$2114,1)= 1,1,0)</f>
        <v>1</v>
      </c>
      <c r="O638" t="str">
        <f>IF(M638=$W$7,IF(AND(N638,_xlfn.XLOOKUP(C638,Raw_Data_OS_23!$C$7:$C$4518,Raw_Data_OS_23!$G$7:$G$4518,0)=G638),"A",IF(_xlfn.XLOOKUP(C638,Raw_Data_Paid_23!$C$4:$C$2114,Raw_Data_Paid_23!$C$4:$C$2114,"B1")="B1","B1","B2")),IF(_xlfn.XLOOKUP(C638,Raw_Data_Paid_23!$C$4:$C$2114,Raw_Data_Paid_23!$C$4:$C$2114,"C1")="C1","C1","C2"))</f>
        <v>C1</v>
      </c>
      <c r="P638" t="str">
        <f t="shared" si="59"/>
        <v>2019C1Motor Private</v>
      </c>
    </row>
    <row r="639" spans="3:16" x14ac:dyDescent="0.35">
      <c r="C639" s="6" t="s">
        <v>961</v>
      </c>
      <c r="D639" s="7" t="s">
        <v>4357</v>
      </c>
      <c r="E639" s="7" t="s">
        <v>4357</v>
      </c>
      <c r="F639" s="8" t="s">
        <v>3910</v>
      </c>
      <c r="G639" s="9">
        <v>1000</v>
      </c>
      <c r="H639" s="10">
        <v>2019</v>
      </c>
      <c r="I639" s="10">
        <v>2019</v>
      </c>
      <c r="J639" s="11" t="s">
        <v>25</v>
      </c>
      <c r="K639" s="12">
        <v>1000</v>
      </c>
      <c r="L639" s="12">
        <v>1</v>
      </c>
      <c r="M639" s="33" t="str">
        <f>IF(_xlfn.XLOOKUP(C639,Raw_Data_OS_23!$C$7:$C$4518,Raw_Data_OS_23!$G$7:$G$4518,"Paid/ Closed")="Paid/ Closed","Paid/ Closed", "Still_Outstanding")</f>
        <v>Paid/ Closed</v>
      </c>
      <c r="N639" s="33">
        <f>IF(_xlfn.XLOOKUP(C639,Raw_Data_Paid_23!$C$4:$C$2114,Raw_Data_Paid_23!$C$4:$C$2114,1)= 1,1,0)</f>
        <v>1</v>
      </c>
      <c r="O639" t="str">
        <f>IF(M639=$W$7,IF(AND(N639,_xlfn.XLOOKUP(C639,Raw_Data_OS_23!$C$7:$C$4518,Raw_Data_OS_23!$G$7:$G$4518,0)=G639),"A",IF(_xlfn.XLOOKUP(C639,Raw_Data_Paid_23!$C$4:$C$2114,Raw_Data_Paid_23!$C$4:$C$2114,"B1")="B1","B1","B2")),IF(_xlfn.XLOOKUP(C639,Raw_Data_Paid_23!$C$4:$C$2114,Raw_Data_Paid_23!$C$4:$C$2114,"C1")="C1","C1","C2"))</f>
        <v>C1</v>
      </c>
      <c r="P639" t="str">
        <f t="shared" si="59"/>
        <v>2019C1Motor Private</v>
      </c>
    </row>
    <row r="640" spans="3:16" x14ac:dyDescent="0.35">
      <c r="C640" s="6" t="s">
        <v>260</v>
      </c>
      <c r="D640" s="7" t="s">
        <v>4359</v>
      </c>
      <c r="E640" s="7" t="s">
        <v>4359</v>
      </c>
      <c r="F640" s="8" t="s">
        <v>3910</v>
      </c>
      <c r="G640" s="9">
        <v>706776</v>
      </c>
      <c r="H640" s="10">
        <v>2019</v>
      </c>
      <c r="I640" s="10">
        <v>2019</v>
      </c>
      <c r="J640" s="11" t="s">
        <v>140</v>
      </c>
      <c r="K640" s="12">
        <v>706776</v>
      </c>
      <c r="L640" s="12">
        <v>1</v>
      </c>
      <c r="M640" s="33" t="str">
        <f>IF(_xlfn.XLOOKUP(C640,Raw_Data_OS_23!$C$7:$C$4518,Raw_Data_OS_23!$G$7:$G$4518,"Paid/ Closed")="Paid/ Closed","Paid/ Closed", "Still_Outstanding")</f>
        <v>Still_Outstanding</v>
      </c>
      <c r="N640" s="33">
        <f>IF(_xlfn.XLOOKUP(C640,Raw_Data_Paid_23!$C$4:$C$2114,Raw_Data_Paid_23!$C$4:$C$2114,1)= 1,1,0)</f>
        <v>0</v>
      </c>
      <c r="O640" t="str">
        <f>IF(M640=$W$7,IF(AND(N640,_xlfn.XLOOKUP(C640,Raw_Data_OS_23!$C$7:$C$4518,Raw_Data_OS_23!$G$7:$G$4518,0)=G640),"A",IF(_xlfn.XLOOKUP(C640,Raw_Data_Paid_23!$C$4:$C$2114,Raw_Data_Paid_23!$C$4:$C$2114,"B1")="B1","B1","B2")),IF(_xlfn.XLOOKUP(C640,Raw_Data_Paid_23!$C$4:$C$2114,Raw_Data_Paid_23!$C$4:$C$2114,"C1")="C1","C1","C2"))</f>
        <v>B2</v>
      </c>
      <c r="P640" t="str">
        <f t="shared" si="59"/>
        <v>2019B2Motor Private</v>
      </c>
    </row>
    <row r="641" spans="3:16" x14ac:dyDescent="0.35">
      <c r="C641" s="6" t="s">
        <v>962</v>
      </c>
      <c r="D641" s="7" t="s">
        <v>4360</v>
      </c>
      <c r="E641" s="7" t="s">
        <v>4360</v>
      </c>
      <c r="F641" s="8" t="s">
        <v>3910</v>
      </c>
      <c r="G641" s="9">
        <v>10000</v>
      </c>
      <c r="H641" s="10">
        <v>2019</v>
      </c>
      <c r="I641" s="10">
        <v>2019</v>
      </c>
      <c r="J641" s="11" t="s">
        <v>140</v>
      </c>
      <c r="K641" s="12">
        <v>10000</v>
      </c>
      <c r="L641" s="12">
        <v>1</v>
      </c>
      <c r="M641" s="33" t="str">
        <f>IF(_xlfn.XLOOKUP(C641,Raw_Data_OS_23!$C$7:$C$4518,Raw_Data_OS_23!$G$7:$G$4518,"Paid/ Closed")="Paid/ Closed","Paid/ Closed", "Still_Outstanding")</f>
        <v>Paid/ Closed</v>
      </c>
      <c r="N641" s="33">
        <f>IF(_xlfn.XLOOKUP(C641,Raw_Data_Paid_23!$C$4:$C$2114,Raw_Data_Paid_23!$C$4:$C$2114,1)= 1,1,0)</f>
        <v>1</v>
      </c>
      <c r="O641" t="str">
        <f>IF(M641=$W$7,IF(AND(N641,_xlfn.XLOOKUP(C641,Raw_Data_OS_23!$C$7:$C$4518,Raw_Data_OS_23!$G$7:$G$4518,0)=G641),"A",IF(_xlfn.XLOOKUP(C641,Raw_Data_Paid_23!$C$4:$C$2114,Raw_Data_Paid_23!$C$4:$C$2114,"B1")="B1","B1","B2")),IF(_xlfn.XLOOKUP(C641,Raw_Data_Paid_23!$C$4:$C$2114,Raw_Data_Paid_23!$C$4:$C$2114,"C1")="C1","C1","C2"))</f>
        <v>C1</v>
      </c>
      <c r="P641" t="str">
        <f t="shared" si="59"/>
        <v>2019C1Motor Private</v>
      </c>
    </row>
    <row r="642" spans="3:16" x14ac:dyDescent="0.35">
      <c r="C642" s="6" t="s">
        <v>261</v>
      </c>
      <c r="D642" s="7" t="s">
        <v>4361</v>
      </c>
      <c r="E642" s="7" t="s">
        <v>4361</v>
      </c>
      <c r="F642" s="8" t="s">
        <v>3908</v>
      </c>
      <c r="G642" s="9">
        <v>6980</v>
      </c>
      <c r="H642" s="10">
        <v>2019</v>
      </c>
      <c r="I642" s="10">
        <v>2019</v>
      </c>
      <c r="J642" s="11" t="s">
        <v>25</v>
      </c>
      <c r="K642" s="12">
        <v>6980</v>
      </c>
      <c r="L642" s="12">
        <v>1</v>
      </c>
      <c r="M642" s="33" t="str">
        <f>IF(_xlfn.XLOOKUP(C642,Raw_Data_OS_23!$C$7:$C$4518,Raw_Data_OS_23!$G$7:$G$4518,"Paid/ Closed")="Paid/ Closed","Paid/ Closed", "Still_Outstanding")</f>
        <v>Still_Outstanding</v>
      </c>
      <c r="N642" s="33">
        <f>IF(_xlfn.XLOOKUP(C642,Raw_Data_Paid_23!$C$4:$C$2114,Raw_Data_Paid_23!$C$4:$C$2114,1)= 1,1,0)</f>
        <v>1</v>
      </c>
      <c r="O642" t="str">
        <f>IF(M642=$W$7,IF(AND(N642,_xlfn.XLOOKUP(C642,Raw_Data_OS_23!$C$7:$C$4518,Raw_Data_OS_23!$G$7:$G$4518,0)=G642),"A",IF(_xlfn.XLOOKUP(C642,Raw_Data_Paid_23!$C$4:$C$2114,Raw_Data_Paid_23!$C$4:$C$2114,"B1")="B1","B1","B2")),IF(_xlfn.XLOOKUP(C642,Raw_Data_Paid_23!$C$4:$C$2114,Raw_Data_Paid_23!$C$4:$C$2114,"C1")="C1","C1","C2"))</f>
        <v>A</v>
      </c>
      <c r="P642" t="str">
        <f t="shared" si="59"/>
        <v>2019AMotor Commercial</v>
      </c>
    </row>
    <row r="643" spans="3:16" x14ac:dyDescent="0.35">
      <c r="C643" s="6" t="s">
        <v>262</v>
      </c>
      <c r="D643" s="7" t="s">
        <v>4362</v>
      </c>
      <c r="E643" s="7" t="s">
        <v>4362</v>
      </c>
      <c r="F643" s="8" t="s">
        <v>3910</v>
      </c>
      <c r="G643" s="9">
        <v>500000</v>
      </c>
      <c r="H643" s="10">
        <v>2019</v>
      </c>
      <c r="I643" s="10">
        <v>2019</v>
      </c>
      <c r="J643" s="11" t="s">
        <v>25</v>
      </c>
      <c r="K643" s="12">
        <v>500000</v>
      </c>
      <c r="L643" s="12">
        <v>1</v>
      </c>
      <c r="M643" s="33" t="str">
        <f>IF(_xlfn.XLOOKUP(C643,Raw_Data_OS_23!$C$7:$C$4518,Raw_Data_OS_23!$G$7:$G$4518,"Paid/ Closed")="Paid/ Closed","Paid/ Closed", "Still_Outstanding")</f>
        <v>Still_Outstanding</v>
      </c>
      <c r="N643" s="33">
        <f>IF(_xlfn.XLOOKUP(C643,Raw_Data_Paid_23!$C$4:$C$2114,Raw_Data_Paid_23!$C$4:$C$2114,1)= 1,1,0)</f>
        <v>1</v>
      </c>
      <c r="O643" t="str">
        <f>IF(M643=$W$7,IF(AND(N643,_xlfn.XLOOKUP(C643,Raw_Data_OS_23!$C$7:$C$4518,Raw_Data_OS_23!$G$7:$G$4518,0)=G643),"A",IF(_xlfn.XLOOKUP(C643,Raw_Data_Paid_23!$C$4:$C$2114,Raw_Data_Paid_23!$C$4:$C$2114,"B1")="B1","B1","B2")),IF(_xlfn.XLOOKUP(C643,Raw_Data_Paid_23!$C$4:$C$2114,Raw_Data_Paid_23!$C$4:$C$2114,"C1")="C1","C1","C2"))</f>
        <v>A</v>
      </c>
      <c r="P643" t="str">
        <f t="shared" si="59"/>
        <v>2019AMotor Private</v>
      </c>
    </row>
    <row r="644" spans="3:16" x14ac:dyDescent="0.35">
      <c r="C644" s="6" t="s">
        <v>963</v>
      </c>
      <c r="D644" s="7" t="s">
        <v>4308</v>
      </c>
      <c r="E644" s="7" t="s">
        <v>4308</v>
      </c>
      <c r="F644" s="8" t="s">
        <v>3908</v>
      </c>
      <c r="G644" s="9">
        <v>5000</v>
      </c>
      <c r="H644" s="10">
        <v>2020</v>
      </c>
      <c r="I644" s="10">
        <v>2020</v>
      </c>
      <c r="J644" s="11" t="s">
        <v>33</v>
      </c>
      <c r="K644" s="12">
        <v>5000</v>
      </c>
      <c r="L644" s="12">
        <v>1</v>
      </c>
      <c r="M644" s="33" t="str">
        <f>IF(_xlfn.XLOOKUP(C644,Raw_Data_OS_23!$C$7:$C$4518,Raw_Data_OS_23!$G$7:$G$4518,"Paid/ Closed")="Paid/ Closed","Paid/ Closed", "Still_Outstanding")</f>
        <v>Still_Outstanding</v>
      </c>
      <c r="N644" s="33">
        <f>IF(_xlfn.XLOOKUP(C644,Raw_Data_Paid_23!$C$4:$C$2114,Raw_Data_Paid_23!$C$4:$C$2114,1)= 1,1,0)</f>
        <v>1</v>
      </c>
      <c r="O644" t="str">
        <f>IF(M644=$W$7,IF(AND(N644,_xlfn.XLOOKUP(C644,Raw_Data_OS_23!$C$7:$C$4518,Raw_Data_OS_23!$G$7:$G$4518,0)=G644),"A",IF(_xlfn.XLOOKUP(C644,Raw_Data_Paid_23!$C$4:$C$2114,Raw_Data_Paid_23!$C$4:$C$2114,"B1")="B1","B1","B2")),IF(_xlfn.XLOOKUP(C644,Raw_Data_Paid_23!$C$4:$C$2114,Raw_Data_Paid_23!$C$4:$C$2114,"C1")="C1","C1","C2"))</f>
        <v>B1</v>
      </c>
      <c r="P644" t="str">
        <f t="shared" si="59"/>
        <v>2020B1Motor Commercial</v>
      </c>
    </row>
    <row r="645" spans="3:16" x14ac:dyDescent="0.35">
      <c r="C645" s="6" t="s">
        <v>964</v>
      </c>
      <c r="D645" s="7" t="s">
        <v>4260</v>
      </c>
      <c r="E645" s="7" t="s">
        <v>4260</v>
      </c>
      <c r="F645" s="8" t="s">
        <v>3910</v>
      </c>
      <c r="G645" s="9">
        <v>1000</v>
      </c>
      <c r="H645" s="10">
        <v>2020</v>
      </c>
      <c r="I645" s="10">
        <v>2020</v>
      </c>
      <c r="J645" s="11" t="s">
        <v>35</v>
      </c>
      <c r="K645" s="12">
        <v>1000</v>
      </c>
      <c r="L645" s="12">
        <v>1</v>
      </c>
      <c r="M645" s="33" t="str">
        <f>IF(_xlfn.XLOOKUP(C645,Raw_Data_OS_23!$C$7:$C$4518,Raw_Data_OS_23!$G$7:$G$4518,"Paid/ Closed")="Paid/ Closed","Paid/ Closed", "Still_Outstanding")</f>
        <v>Still_Outstanding</v>
      </c>
      <c r="N645" s="33">
        <f>IF(_xlfn.XLOOKUP(C645,Raw_Data_Paid_23!$C$4:$C$2114,Raw_Data_Paid_23!$C$4:$C$2114,1)= 1,1,0)</f>
        <v>1</v>
      </c>
      <c r="O645" t="str">
        <f>IF(M645=$W$7,IF(AND(N645,_xlfn.XLOOKUP(C645,Raw_Data_OS_23!$C$7:$C$4518,Raw_Data_OS_23!$G$7:$G$4518,0)=G645),"A",IF(_xlfn.XLOOKUP(C645,Raw_Data_Paid_23!$C$4:$C$2114,Raw_Data_Paid_23!$C$4:$C$2114,"B1")="B1","B1","B2")),IF(_xlfn.XLOOKUP(C645,Raw_Data_Paid_23!$C$4:$C$2114,Raw_Data_Paid_23!$C$4:$C$2114,"C1")="C1","C1","C2"))</f>
        <v>B1</v>
      </c>
      <c r="P645" t="str">
        <f t="shared" si="59"/>
        <v>2020B1Motor Private</v>
      </c>
    </row>
    <row r="646" spans="3:16" x14ac:dyDescent="0.35">
      <c r="C646" s="6" t="s">
        <v>3878</v>
      </c>
      <c r="D646" s="7" t="s">
        <v>4191</v>
      </c>
      <c r="E646" s="7" t="s">
        <v>4294</v>
      </c>
      <c r="F646" s="8" t="s">
        <v>3908</v>
      </c>
      <c r="G646" s="9">
        <v>0</v>
      </c>
      <c r="H646" s="10">
        <v>2020</v>
      </c>
      <c r="I646" s="10">
        <v>2020</v>
      </c>
      <c r="J646" s="11" t="s">
        <v>35</v>
      </c>
      <c r="K646" s="12">
        <v>22800</v>
      </c>
      <c r="L646" s="12">
        <v>1</v>
      </c>
      <c r="M646" s="33" t="str">
        <f>IF(_xlfn.XLOOKUP(C646,Raw_Data_OS_23!$C$7:$C$4518,Raw_Data_OS_23!$G$7:$G$4518,"Paid/ Closed")="Paid/ Closed","Paid/ Closed", "Still_Outstanding")</f>
        <v>Still_Outstanding</v>
      </c>
      <c r="N646" s="33">
        <f>IF(_xlfn.XLOOKUP(C646,Raw_Data_Paid_23!$C$4:$C$2114,Raw_Data_Paid_23!$C$4:$C$2114,1)= 1,1,0)</f>
        <v>1</v>
      </c>
      <c r="O646" t="str">
        <f>IF(M646=$W$7,IF(AND(N646,_xlfn.XLOOKUP(C646,Raw_Data_OS_23!$C$7:$C$4518,Raw_Data_OS_23!$G$7:$G$4518,0)=G646),"A",IF(_xlfn.XLOOKUP(C646,Raw_Data_Paid_23!$C$4:$C$2114,Raw_Data_Paid_23!$C$4:$C$2114,"B1")="B1","B1","B2")),IF(_xlfn.XLOOKUP(C646,Raw_Data_Paid_23!$C$4:$C$2114,Raw_Data_Paid_23!$C$4:$C$2114,"C1")="C1","C1","C2"))</f>
        <v>A</v>
      </c>
      <c r="P646" t="str">
        <f t="shared" ref="P646:P709" si="60">H646&amp;O646&amp;F646</f>
        <v>2020AMotor Commercial</v>
      </c>
    </row>
    <row r="647" spans="3:16" x14ac:dyDescent="0.35">
      <c r="C647" s="6" t="s">
        <v>965</v>
      </c>
      <c r="D647" s="7" t="s">
        <v>4054</v>
      </c>
      <c r="E647" s="7" t="s">
        <v>4054</v>
      </c>
      <c r="F647" s="8" t="s">
        <v>3910</v>
      </c>
      <c r="G647" s="9">
        <v>10000</v>
      </c>
      <c r="H647" s="10">
        <v>2020</v>
      </c>
      <c r="I647" s="10">
        <v>2020</v>
      </c>
      <c r="J647" s="11" t="s">
        <v>28</v>
      </c>
      <c r="K647" s="12">
        <v>10000</v>
      </c>
      <c r="L647" s="12">
        <v>1</v>
      </c>
      <c r="M647" s="33" t="str">
        <f>IF(_xlfn.XLOOKUP(C647,Raw_Data_OS_23!$C$7:$C$4518,Raw_Data_OS_23!$G$7:$G$4518,"Paid/ Closed")="Paid/ Closed","Paid/ Closed", "Still_Outstanding")</f>
        <v>Paid/ Closed</v>
      </c>
      <c r="N647" s="33">
        <f>IF(_xlfn.XLOOKUP(C647,Raw_Data_Paid_23!$C$4:$C$2114,Raw_Data_Paid_23!$C$4:$C$2114,1)= 1,1,0)</f>
        <v>1</v>
      </c>
      <c r="O647" t="str">
        <f>IF(M647=$W$7,IF(AND(N647,_xlfn.XLOOKUP(C647,Raw_Data_OS_23!$C$7:$C$4518,Raw_Data_OS_23!$G$7:$G$4518,0)=G647),"A",IF(_xlfn.XLOOKUP(C647,Raw_Data_Paid_23!$C$4:$C$2114,Raw_Data_Paid_23!$C$4:$C$2114,"B1")="B1","B1","B2")),IF(_xlfn.XLOOKUP(C647,Raw_Data_Paid_23!$C$4:$C$2114,Raw_Data_Paid_23!$C$4:$C$2114,"C1")="C1","C1","C2"))</f>
        <v>C1</v>
      </c>
      <c r="P647" t="str">
        <f t="shared" si="60"/>
        <v>2020C1Motor Private</v>
      </c>
    </row>
    <row r="648" spans="3:16" x14ac:dyDescent="0.35">
      <c r="C648" s="6" t="s">
        <v>263</v>
      </c>
      <c r="D648" s="7" t="s">
        <v>4312</v>
      </c>
      <c r="E648" s="7" t="s">
        <v>4312</v>
      </c>
      <c r="F648" s="8" t="s">
        <v>3910</v>
      </c>
      <c r="G648" s="9">
        <v>1000</v>
      </c>
      <c r="H648" s="10">
        <v>2020</v>
      </c>
      <c r="I648" s="10">
        <v>2020</v>
      </c>
      <c r="J648" s="11" t="s">
        <v>35</v>
      </c>
      <c r="K648" s="12">
        <v>1000</v>
      </c>
      <c r="L648" s="12">
        <v>1</v>
      </c>
      <c r="M648" s="33" t="str">
        <f>IF(_xlfn.XLOOKUP(C648,Raw_Data_OS_23!$C$7:$C$4518,Raw_Data_OS_23!$G$7:$G$4518,"Paid/ Closed")="Paid/ Closed","Paid/ Closed", "Still_Outstanding")</f>
        <v>Still_Outstanding</v>
      </c>
      <c r="N648" s="33">
        <f>IF(_xlfn.XLOOKUP(C648,Raw_Data_Paid_23!$C$4:$C$2114,Raw_Data_Paid_23!$C$4:$C$2114,1)= 1,1,0)</f>
        <v>1</v>
      </c>
      <c r="O648" t="str">
        <f>IF(M648=$W$7,IF(AND(N648,_xlfn.XLOOKUP(C648,Raw_Data_OS_23!$C$7:$C$4518,Raw_Data_OS_23!$G$7:$G$4518,0)=G648),"A",IF(_xlfn.XLOOKUP(C648,Raw_Data_Paid_23!$C$4:$C$2114,Raw_Data_Paid_23!$C$4:$C$2114,"B1")="B1","B1","B2")),IF(_xlfn.XLOOKUP(C648,Raw_Data_Paid_23!$C$4:$C$2114,Raw_Data_Paid_23!$C$4:$C$2114,"C1")="C1","C1","C2"))</f>
        <v>B1</v>
      </c>
      <c r="P648" t="str">
        <f t="shared" si="60"/>
        <v>2020B1Motor Private</v>
      </c>
    </row>
    <row r="649" spans="3:16" x14ac:dyDescent="0.35">
      <c r="C649" s="6" t="s">
        <v>966</v>
      </c>
      <c r="D649" s="7" t="s">
        <v>4260</v>
      </c>
      <c r="E649" s="7" t="s">
        <v>4260</v>
      </c>
      <c r="F649" s="8" t="s">
        <v>3908</v>
      </c>
      <c r="G649" s="9">
        <v>6270</v>
      </c>
      <c r="H649" s="10">
        <v>2020</v>
      </c>
      <c r="I649" s="10">
        <v>2020</v>
      </c>
      <c r="J649" s="11" t="s">
        <v>35</v>
      </c>
      <c r="K649" s="12">
        <v>6270</v>
      </c>
      <c r="L649" s="12">
        <v>1</v>
      </c>
      <c r="M649" s="33" t="str">
        <f>IF(_xlfn.XLOOKUP(C649,Raw_Data_OS_23!$C$7:$C$4518,Raw_Data_OS_23!$G$7:$G$4518,"Paid/ Closed")="Paid/ Closed","Paid/ Closed", "Still_Outstanding")</f>
        <v>Still_Outstanding</v>
      </c>
      <c r="N649" s="33">
        <f>IF(_xlfn.XLOOKUP(C649,Raw_Data_Paid_23!$C$4:$C$2114,Raw_Data_Paid_23!$C$4:$C$2114,1)= 1,1,0)</f>
        <v>1</v>
      </c>
      <c r="O649" t="str">
        <f>IF(M649=$W$7,IF(AND(N649,_xlfn.XLOOKUP(C649,Raw_Data_OS_23!$C$7:$C$4518,Raw_Data_OS_23!$G$7:$G$4518,0)=G649),"A",IF(_xlfn.XLOOKUP(C649,Raw_Data_Paid_23!$C$4:$C$2114,Raw_Data_Paid_23!$C$4:$C$2114,"B1")="B1","B1","B2")),IF(_xlfn.XLOOKUP(C649,Raw_Data_Paid_23!$C$4:$C$2114,Raw_Data_Paid_23!$C$4:$C$2114,"C1")="C1","C1","C2"))</f>
        <v>A</v>
      </c>
      <c r="P649" t="str">
        <f t="shared" si="60"/>
        <v>2020AMotor Commercial</v>
      </c>
    </row>
    <row r="650" spans="3:16" x14ac:dyDescent="0.35">
      <c r="C650" s="6" t="s">
        <v>264</v>
      </c>
      <c r="D650" s="7" t="s">
        <v>4363</v>
      </c>
      <c r="E650" s="7" t="s">
        <v>4363</v>
      </c>
      <c r="F650" s="8" t="s">
        <v>3908</v>
      </c>
      <c r="G650" s="9">
        <v>380000</v>
      </c>
      <c r="H650" s="10">
        <v>2020</v>
      </c>
      <c r="I650" s="10">
        <v>2020</v>
      </c>
      <c r="J650" s="11" t="s">
        <v>33</v>
      </c>
      <c r="K650" s="12">
        <v>380000</v>
      </c>
      <c r="L650" s="12">
        <v>1</v>
      </c>
      <c r="M650" s="33" t="str">
        <f>IF(_xlfn.XLOOKUP(C650,Raw_Data_OS_23!$C$7:$C$4518,Raw_Data_OS_23!$G$7:$G$4518,"Paid/ Closed")="Paid/ Closed","Paid/ Closed", "Still_Outstanding")</f>
        <v>Still_Outstanding</v>
      </c>
      <c r="N650" s="33">
        <f>IF(_xlfn.XLOOKUP(C650,Raw_Data_Paid_23!$C$4:$C$2114,Raw_Data_Paid_23!$C$4:$C$2114,1)= 1,1,0)</f>
        <v>1</v>
      </c>
      <c r="O650" t="str">
        <f>IF(M650=$W$7,IF(AND(N650,_xlfn.XLOOKUP(C650,Raw_Data_OS_23!$C$7:$C$4518,Raw_Data_OS_23!$G$7:$G$4518,0)=G650),"A",IF(_xlfn.XLOOKUP(C650,Raw_Data_Paid_23!$C$4:$C$2114,Raw_Data_Paid_23!$C$4:$C$2114,"B1")="B1","B1","B2")),IF(_xlfn.XLOOKUP(C650,Raw_Data_Paid_23!$C$4:$C$2114,Raw_Data_Paid_23!$C$4:$C$2114,"C1")="C1","C1","C2"))</f>
        <v>B1</v>
      </c>
      <c r="P650" t="str">
        <f t="shared" si="60"/>
        <v>2020B1Motor Commercial</v>
      </c>
    </row>
    <row r="651" spans="3:16" x14ac:dyDescent="0.35">
      <c r="C651" s="6" t="s">
        <v>967</v>
      </c>
      <c r="D651" s="7" t="s">
        <v>4308</v>
      </c>
      <c r="E651" s="7" t="s">
        <v>4308</v>
      </c>
      <c r="F651" s="8" t="s">
        <v>3908</v>
      </c>
      <c r="G651" s="9">
        <v>12000</v>
      </c>
      <c r="H651" s="10">
        <v>2020</v>
      </c>
      <c r="I651" s="10">
        <v>2020</v>
      </c>
      <c r="J651" s="11" t="s">
        <v>33</v>
      </c>
      <c r="K651" s="12">
        <v>12000</v>
      </c>
      <c r="L651" s="12">
        <v>1</v>
      </c>
      <c r="M651" s="33" t="str">
        <f>IF(_xlfn.XLOOKUP(C651,Raw_Data_OS_23!$C$7:$C$4518,Raw_Data_OS_23!$G$7:$G$4518,"Paid/ Closed")="Paid/ Closed","Paid/ Closed", "Still_Outstanding")</f>
        <v>Still_Outstanding</v>
      </c>
      <c r="N651" s="33">
        <f>IF(_xlfn.XLOOKUP(C651,Raw_Data_Paid_23!$C$4:$C$2114,Raw_Data_Paid_23!$C$4:$C$2114,1)= 1,1,0)</f>
        <v>1</v>
      </c>
      <c r="O651" t="str">
        <f>IF(M651=$W$7,IF(AND(N651,_xlfn.XLOOKUP(C651,Raw_Data_OS_23!$C$7:$C$4518,Raw_Data_OS_23!$G$7:$G$4518,0)=G651),"A",IF(_xlfn.XLOOKUP(C651,Raw_Data_Paid_23!$C$4:$C$2114,Raw_Data_Paid_23!$C$4:$C$2114,"B1")="B1","B1","B2")),IF(_xlfn.XLOOKUP(C651,Raw_Data_Paid_23!$C$4:$C$2114,Raw_Data_Paid_23!$C$4:$C$2114,"C1")="C1","C1","C2"))</f>
        <v>B1</v>
      </c>
      <c r="P651" t="str">
        <f t="shared" si="60"/>
        <v>2020B1Motor Commercial</v>
      </c>
    </row>
    <row r="652" spans="3:16" x14ac:dyDescent="0.35">
      <c r="C652" s="6" t="s">
        <v>968</v>
      </c>
      <c r="D652" s="7" t="s">
        <v>4078</v>
      </c>
      <c r="E652" s="7" t="s">
        <v>4078</v>
      </c>
      <c r="F652" s="8" t="s">
        <v>3910</v>
      </c>
      <c r="G652" s="9">
        <v>1000</v>
      </c>
      <c r="H652" s="10">
        <v>2020</v>
      </c>
      <c r="I652" s="10">
        <v>2020</v>
      </c>
      <c r="J652" s="11" t="s">
        <v>35</v>
      </c>
      <c r="K652" s="12">
        <v>1000</v>
      </c>
      <c r="L652" s="12">
        <v>1</v>
      </c>
      <c r="M652" s="33" t="str">
        <f>IF(_xlfn.XLOOKUP(C652,Raw_Data_OS_23!$C$7:$C$4518,Raw_Data_OS_23!$G$7:$G$4518,"Paid/ Closed")="Paid/ Closed","Paid/ Closed", "Still_Outstanding")</f>
        <v>Still_Outstanding</v>
      </c>
      <c r="N652" s="33">
        <f>IF(_xlfn.XLOOKUP(C652,Raw_Data_Paid_23!$C$4:$C$2114,Raw_Data_Paid_23!$C$4:$C$2114,1)= 1,1,0)</f>
        <v>1</v>
      </c>
      <c r="O652" t="str">
        <f>IF(M652=$W$7,IF(AND(N652,_xlfn.XLOOKUP(C652,Raw_Data_OS_23!$C$7:$C$4518,Raw_Data_OS_23!$G$7:$G$4518,0)=G652),"A",IF(_xlfn.XLOOKUP(C652,Raw_Data_Paid_23!$C$4:$C$2114,Raw_Data_Paid_23!$C$4:$C$2114,"B1")="B1","B1","B2")),IF(_xlfn.XLOOKUP(C652,Raw_Data_Paid_23!$C$4:$C$2114,Raw_Data_Paid_23!$C$4:$C$2114,"C1")="C1","C1","C2"))</f>
        <v>B1</v>
      </c>
      <c r="P652" t="str">
        <f t="shared" si="60"/>
        <v>2020B1Motor Private</v>
      </c>
    </row>
    <row r="653" spans="3:16" x14ac:dyDescent="0.35">
      <c r="C653" s="6" t="s">
        <v>969</v>
      </c>
      <c r="D653" s="7" t="s">
        <v>4364</v>
      </c>
      <c r="E653" s="7" t="s">
        <v>4364</v>
      </c>
      <c r="F653" s="8" t="s">
        <v>3910</v>
      </c>
      <c r="G653" s="9">
        <v>60000</v>
      </c>
      <c r="H653" s="10">
        <v>2020</v>
      </c>
      <c r="I653" s="10">
        <v>2020</v>
      </c>
      <c r="J653" s="11" t="s">
        <v>35</v>
      </c>
      <c r="K653" s="12">
        <v>60000</v>
      </c>
      <c r="L653" s="12">
        <v>1</v>
      </c>
      <c r="M653" s="33" t="str">
        <f>IF(_xlfn.XLOOKUP(C653,Raw_Data_OS_23!$C$7:$C$4518,Raw_Data_OS_23!$G$7:$G$4518,"Paid/ Closed")="Paid/ Closed","Paid/ Closed", "Still_Outstanding")</f>
        <v>Still_Outstanding</v>
      </c>
      <c r="N653" s="33">
        <f>IF(_xlfn.XLOOKUP(C653,Raw_Data_Paid_23!$C$4:$C$2114,Raw_Data_Paid_23!$C$4:$C$2114,1)= 1,1,0)</f>
        <v>1</v>
      </c>
      <c r="O653" t="str">
        <f>IF(M653=$W$7,IF(AND(N653,_xlfn.XLOOKUP(C653,Raw_Data_OS_23!$C$7:$C$4518,Raw_Data_OS_23!$G$7:$G$4518,0)=G653),"A",IF(_xlfn.XLOOKUP(C653,Raw_Data_Paid_23!$C$4:$C$2114,Raw_Data_Paid_23!$C$4:$C$2114,"B1")="B1","B1","B2")),IF(_xlfn.XLOOKUP(C653,Raw_Data_Paid_23!$C$4:$C$2114,Raw_Data_Paid_23!$C$4:$C$2114,"C1")="C1","C1","C2"))</f>
        <v>B1</v>
      </c>
      <c r="P653" t="str">
        <f t="shared" si="60"/>
        <v>2020B1Motor Private</v>
      </c>
    </row>
    <row r="654" spans="3:16" x14ac:dyDescent="0.35">
      <c r="C654" s="6" t="s">
        <v>970</v>
      </c>
      <c r="D654" s="7" t="s">
        <v>4078</v>
      </c>
      <c r="E654" s="7" t="s">
        <v>4078</v>
      </c>
      <c r="F654" s="8" t="s">
        <v>3908</v>
      </c>
      <c r="G654" s="9">
        <v>1000</v>
      </c>
      <c r="H654" s="10">
        <v>2020</v>
      </c>
      <c r="I654" s="10">
        <v>2020</v>
      </c>
      <c r="J654" s="11" t="s">
        <v>35</v>
      </c>
      <c r="K654" s="12">
        <v>1000</v>
      </c>
      <c r="L654" s="12">
        <v>1</v>
      </c>
      <c r="M654" s="33" t="str">
        <f>IF(_xlfn.XLOOKUP(C654,Raw_Data_OS_23!$C$7:$C$4518,Raw_Data_OS_23!$G$7:$G$4518,"Paid/ Closed")="Paid/ Closed","Paid/ Closed", "Still_Outstanding")</f>
        <v>Still_Outstanding</v>
      </c>
      <c r="N654" s="33">
        <f>IF(_xlfn.XLOOKUP(C654,Raw_Data_Paid_23!$C$4:$C$2114,Raw_Data_Paid_23!$C$4:$C$2114,1)= 1,1,0)</f>
        <v>1</v>
      </c>
      <c r="O654" t="str">
        <f>IF(M654=$W$7,IF(AND(N654,_xlfn.XLOOKUP(C654,Raw_Data_OS_23!$C$7:$C$4518,Raw_Data_OS_23!$G$7:$G$4518,0)=G654),"A",IF(_xlfn.XLOOKUP(C654,Raw_Data_Paid_23!$C$4:$C$2114,Raw_Data_Paid_23!$C$4:$C$2114,"B1")="B1","B1","B2")),IF(_xlfn.XLOOKUP(C654,Raw_Data_Paid_23!$C$4:$C$2114,Raw_Data_Paid_23!$C$4:$C$2114,"C1")="C1","C1","C2"))</f>
        <v>B1</v>
      </c>
      <c r="P654" t="str">
        <f t="shared" si="60"/>
        <v>2020B1Motor Commercial</v>
      </c>
    </row>
    <row r="655" spans="3:16" x14ac:dyDescent="0.35">
      <c r="C655" s="6" t="s">
        <v>971</v>
      </c>
      <c r="D655" s="7" t="s">
        <v>4131</v>
      </c>
      <c r="E655" s="7" t="s">
        <v>4131</v>
      </c>
      <c r="F655" s="8" t="s">
        <v>3910</v>
      </c>
      <c r="G655" s="9">
        <v>552</v>
      </c>
      <c r="H655" s="10">
        <v>2020</v>
      </c>
      <c r="I655" s="10">
        <v>2020</v>
      </c>
      <c r="J655" s="11" t="s">
        <v>28</v>
      </c>
      <c r="K655" s="12">
        <v>552</v>
      </c>
      <c r="L655" s="12">
        <v>1</v>
      </c>
      <c r="M655" s="33" t="str">
        <f>IF(_xlfn.XLOOKUP(C655,Raw_Data_OS_23!$C$7:$C$4518,Raw_Data_OS_23!$G$7:$G$4518,"Paid/ Closed")="Paid/ Closed","Paid/ Closed", "Still_Outstanding")</f>
        <v>Still_Outstanding</v>
      </c>
      <c r="N655" s="33">
        <f>IF(_xlfn.XLOOKUP(C655,Raw_Data_Paid_23!$C$4:$C$2114,Raw_Data_Paid_23!$C$4:$C$2114,1)= 1,1,0)</f>
        <v>1</v>
      </c>
      <c r="O655" t="str">
        <f>IF(M655=$W$7,IF(AND(N655,_xlfn.XLOOKUP(C655,Raw_Data_OS_23!$C$7:$C$4518,Raw_Data_OS_23!$G$7:$G$4518,0)=G655),"A",IF(_xlfn.XLOOKUP(C655,Raw_Data_Paid_23!$C$4:$C$2114,Raw_Data_Paid_23!$C$4:$C$2114,"B1")="B1","B1","B2")),IF(_xlfn.XLOOKUP(C655,Raw_Data_Paid_23!$C$4:$C$2114,Raw_Data_Paid_23!$C$4:$C$2114,"C1")="C1","C1","C2"))</f>
        <v>B1</v>
      </c>
      <c r="P655" t="str">
        <f t="shared" si="60"/>
        <v>2020B1Motor Private</v>
      </c>
    </row>
    <row r="656" spans="3:16" x14ac:dyDescent="0.35">
      <c r="C656" s="6" t="s">
        <v>265</v>
      </c>
      <c r="D656" s="7" t="s">
        <v>4260</v>
      </c>
      <c r="E656" s="7" t="s">
        <v>4260</v>
      </c>
      <c r="F656" s="8" t="s">
        <v>3910</v>
      </c>
      <c r="G656" s="9">
        <v>1000</v>
      </c>
      <c r="H656" s="10">
        <v>2020</v>
      </c>
      <c r="I656" s="10">
        <v>2020</v>
      </c>
      <c r="J656" s="11" t="s">
        <v>35</v>
      </c>
      <c r="K656" s="12">
        <v>1000</v>
      </c>
      <c r="L656" s="12">
        <v>1</v>
      </c>
      <c r="M656" s="33" t="str">
        <f>IF(_xlfn.XLOOKUP(C656,Raw_Data_OS_23!$C$7:$C$4518,Raw_Data_OS_23!$G$7:$G$4518,"Paid/ Closed")="Paid/ Closed","Paid/ Closed", "Still_Outstanding")</f>
        <v>Still_Outstanding</v>
      </c>
      <c r="N656" s="33">
        <f>IF(_xlfn.XLOOKUP(C656,Raw_Data_Paid_23!$C$4:$C$2114,Raw_Data_Paid_23!$C$4:$C$2114,1)= 1,1,0)</f>
        <v>1</v>
      </c>
      <c r="O656" t="str">
        <f>IF(M656=$W$7,IF(AND(N656,_xlfn.XLOOKUP(C656,Raw_Data_OS_23!$C$7:$C$4518,Raw_Data_OS_23!$G$7:$G$4518,0)=G656),"A",IF(_xlfn.XLOOKUP(C656,Raw_Data_Paid_23!$C$4:$C$2114,Raw_Data_Paid_23!$C$4:$C$2114,"B1")="B1","B1","B2")),IF(_xlfn.XLOOKUP(C656,Raw_Data_Paid_23!$C$4:$C$2114,Raw_Data_Paid_23!$C$4:$C$2114,"C1")="C1","C1","C2"))</f>
        <v>B1</v>
      </c>
      <c r="P656" t="str">
        <f t="shared" si="60"/>
        <v>2020B1Motor Private</v>
      </c>
    </row>
    <row r="657" spans="3:16" x14ac:dyDescent="0.35">
      <c r="C657" s="6" t="s">
        <v>266</v>
      </c>
      <c r="D657" s="7" t="s">
        <v>4264</v>
      </c>
      <c r="E657" s="7" t="s">
        <v>4264</v>
      </c>
      <c r="F657" s="8" t="s">
        <v>3908</v>
      </c>
      <c r="G657" s="9">
        <v>3000000</v>
      </c>
      <c r="H657" s="10">
        <v>2020</v>
      </c>
      <c r="I657" s="10">
        <v>2020</v>
      </c>
      <c r="J657" s="11" t="s">
        <v>35</v>
      </c>
      <c r="K657" s="12">
        <v>1733000</v>
      </c>
      <c r="L657" s="12">
        <v>1</v>
      </c>
      <c r="M657" s="33" t="str">
        <f>IF(_xlfn.XLOOKUP(C657,Raw_Data_OS_23!$C$7:$C$4518,Raw_Data_OS_23!$G$7:$G$4518,"Paid/ Closed")="Paid/ Closed","Paid/ Closed", "Still_Outstanding")</f>
        <v>Still_Outstanding</v>
      </c>
      <c r="N657" s="33">
        <f>IF(_xlfn.XLOOKUP(C657,Raw_Data_Paid_23!$C$4:$C$2114,Raw_Data_Paid_23!$C$4:$C$2114,1)= 1,1,0)</f>
        <v>1</v>
      </c>
      <c r="O657" t="str">
        <f>IF(M657=$W$7,IF(AND(N657,_xlfn.XLOOKUP(C657,Raw_Data_OS_23!$C$7:$C$4518,Raw_Data_OS_23!$G$7:$G$4518,0)=G657),"A",IF(_xlfn.XLOOKUP(C657,Raw_Data_Paid_23!$C$4:$C$2114,Raw_Data_Paid_23!$C$4:$C$2114,"B1")="B1","B1","B2")),IF(_xlfn.XLOOKUP(C657,Raw_Data_Paid_23!$C$4:$C$2114,Raw_Data_Paid_23!$C$4:$C$2114,"C1")="C1","C1","C2"))</f>
        <v>A</v>
      </c>
      <c r="P657" t="str">
        <f t="shared" si="60"/>
        <v>2020AMotor Commercial</v>
      </c>
    </row>
    <row r="658" spans="3:16" x14ac:dyDescent="0.35">
      <c r="C658" s="6" t="s">
        <v>972</v>
      </c>
      <c r="D658" s="7" t="s">
        <v>4264</v>
      </c>
      <c r="E658" s="7" t="s">
        <v>4264</v>
      </c>
      <c r="F658" s="8" t="s">
        <v>3908</v>
      </c>
      <c r="G658" s="9">
        <v>50000</v>
      </c>
      <c r="H658" s="10">
        <v>2020</v>
      </c>
      <c r="I658" s="10">
        <v>2020</v>
      </c>
      <c r="J658" s="11" t="s">
        <v>35</v>
      </c>
      <c r="K658" s="12">
        <v>50000</v>
      </c>
      <c r="L658" s="12">
        <v>1</v>
      </c>
      <c r="M658" s="33" t="str">
        <f>IF(_xlfn.XLOOKUP(C658,Raw_Data_OS_23!$C$7:$C$4518,Raw_Data_OS_23!$G$7:$G$4518,"Paid/ Closed")="Paid/ Closed","Paid/ Closed", "Still_Outstanding")</f>
        <v>Still_Outstanding</v>
      </c>
      <c r="N658" s="33">
        <f>IF(_xlfn.XLOOKUP(C658,Raw_Data_Paid_23!$C$4:$C$2114,Raw_Data_Paid_23!$C$4:$C$2114,1)= 1,1,0)</f>
        <v>1</v>
      </c>
      <c r="O658" t="str">
        <f>IF(M658=$W$7,IF(AND(N658,_xlfn.XLOOKUP(C658,Raw_Data_OS_23!$C$7:$C$4518,Raw_Data_OS_23!$G$7:$G$4518,0)=G658),"A",IF(_xlfn.XLOOKUP(C658,Raw_Data_Paid_23!$C$4:$C$2114,Raw_Data_Paid_23!$C$4:$C$2114,"B1")="B1","B1","B2")),IF(_xlfn.XLOOKUP(C658,Raw_Data_Paid_23!$C$4:$C$2114,Raw_Data_Paid_23!$C$4:$C$2114,"C1")="C1","C1","C2"))</f>
        <v>B1</v>
      </c>
      <c r="P658" t="str">
        <f t="shared" si="60"/>
        <v>2020B1Motor Commercial</v>
      </c>
    </row>
    <row r="659" spans="3:16" x14ac:dyDescent="0.35">
      <c r="C659" s="6" t="s">
        <v>267</v>
      </c>
      <c r="D659" s="7" t="s">
        <v>4077</v>
      </c>
      <c r="E659" s="7" t="s">
        <v>4077</v>
      </c>
      <c r="F659" s="8" t="s">
        <v>3910</v>
      </c>
      <c r="G659" s="9">
        <v>16230</v>
      </c>
      <c r="H659" s="10">
        <v>2020</v>
      </c>
      <c r="I659" s="10">
        <v>2020</v>
      </c>
      <c r="J659" s="11" t="s">
        <v>35</v>
      </c>
      <c r="K659" s="12">
        <v>16230</v>
      </c>
      <c r="L659" s="12">
        <v>1</v>
      </c>
      <c r="M659" s="33" t="str">
        <f>IF(_xlfn.XLOOKUP(C659,Raw_Data_OS_23!$C$7:$C$4518,Raw_Data_OS_23!$G$7:$G$4518,"Paid/ Closed")="Paid/ Closed","Paid/ Closed", "Still_Outstanding")</f>
        <v>Still_Outstanding</v>
      </c>
      <c r="N659" s="33">
        <f>IF(_xlfn.XLOOKUP(C659,Raw_Data_Paid_23!$C$4:$C$2114,Raw_Data_Paid_23!$C$4:$C$2114,1)= 1,1,0)</f>
        <v>0</v>
      </c>
      <c r="O659" t="str">
        <f>IF(M659=$W$7,IF(AND(N659,_xlfn.XLOOKUP(C659,Raw_Data_OS_23!$C$7:$C$4518,Raw_Data_OS_23!$G$7:$G$4518,0)=G659),"A",IF(_xlfn.XLOOKUP(C659,Raw_Data_Paid_23!$C$4:$C$2114,Raw_Data_Paid_23!$C$4:$C$2114,"B1")="B1","B1","B2")),IF(_xlfn.XLOOKUP(C659,Raw_Data_Paid_23!$C$4:$C$2114,Raw_Data_Paid_23!$C$4:$C$2114,"C1")="C1","C1","C2"))</f>
        <v>B2</v>
      </c>
      <c r="P659" t="str">
        <f t="shared" si="60"/>
        <v>2020B2Motor Private</v>
      </c>
    </row>
    <row r="660" spans="3:16" x14ac:dyDescent="0.35">
      <c r="C660" s="6" t="s">
        <v>268</v>
      </c>
      <c r="D660" s="7" t="s">
        <v>4264</v>
      </c>
      <c r="E660" s="7" t="s">
        <v>4264</v>
      </c>
      <c r="F660" s="8" t="s">
        <v>3910</v>
      </c>
      <c r="G660" s="9">
        <v>10450</v>
      </c>
      <c r="H660" s="10">
        <v>2020</v>
      </c>
      <c r="I660" s="10">
        <v>2020</v>
      </c>
      <c r="J660" s="11" t="s">
        <v>35</v>
      </c>
      <c r="K660" s="12">
        <v>10450</v>
      </c>
      <c r="L660" s="12">
        <v>1</v>
      </c>
      <c r="M660" s="33" t="str">
        <f>IF(_xlfn.XLOOKUP(C660,Raw_Data_OS_23!$C$7:$C$4518,Raw_Data_OS_23!$G$7:$G$4518,"Paid/ Closed")="Paid/ Closed","Paid/ Closed", "Still_Outstanding")</f>
        <v>Still_Outstanding</v>
      </c>
      <c r="N660" s="33">
        <f>IF(_xlfn.XLOOKUP(C660,Raw_Data_Paid_23!$C$4:$C$2114,Raw_Data_Paid_23!$C$4:$C$2114,1)= 1,1,0)</f>
        <v>1</v>
      </c>
      <c r="O660" t="str">
        <f>IF(M660=$W$7,IF(AND(N660,_xlfn.XLOOKUP(C660,Raw_Data_OS_23!$C$7:$C$4518,Raw_Data_OS_23!$G$7:$G$4518,0)=G660),"A",IF(_xlfn.XLOOKUP(C660,Raw_Data_Paid_23!$C$4:$C$2114,Raw_Data_Paid_23!$C$4:$C$2114,"B1")="B1","B1","B2")),IF(_xlfn.XLOOKUP(C660,Raw_Data_Paid_23!$C$4:$C$2114,Raw_Data_Paid_23!$C$4:$C$2114,"C1")="C1","C1","C2"))</f>
        <v>B1</v>
      </c>
      <c r="P660" t="str">
        <f t="shared" si="60"/>
        <v>2020B1Motor Private</v>
      </c>
    </row>
    <row r="661" spans="3:16" x14ac:dyDescent="0.35">
      <c r="C661" s="6" t="s">
        <v>973</v>
      </c>
      <c r="D661" s="7" t="s">
        <v>4077</v>
      </c>
      <c r="E661" s="7" t="s">
        <v>4077</v>
      </c>
      <c r="F661" s="8" t="s">
        <v>3910</v>
      </c>
      <c r="G661" s="9">
        <v>14000</v>
      </c>
      <c r="H661" s="10">
        <v>2020</v>
      </c>
      <c r="I661" s="10">
        <v>2020</v>
      </c>
      <c r="J661" s="11" t="s">
        <v>35</v>
      </c>
      <c r="K661" s="12">
        <v>14000</v>
      </c>
      <c r="L661" s="12">
        <v>1</v>
      </c>
      <c r="M661" s="33" t="str">
        <f>IF(_xlfn.XLOOKUP(C661,Raw_Data_OS_23!$C$7:$C$4518,Raw_Data_OS_23!$G$7:$G$4518,"Paid/ Closed")="Paid/ Closed","Paid/ Closed", "Still_Outstanding")</f>
        <v>Still_Outstanding</v>
      </c>
      <c r="N661" s="33">
        <f>IF(_xlfn.XLOOKUP(C661,Raw_Data_Paid_23!$C$4:$C$2114,Raw_Data_Paid_23!$C$4:$C$2114,1)= 1,1,0)</f>
        <v>1</v>
      </c>
      <c r="O661" t="str">
        <f>IF(M661=$W$7,IF(AND(N661,_xlfn.XLOOKUP(C661,Raw_Data_OS_23!$C$7:$C$4518,Raw_Data_OS_23!$G$7:$G$4518,0)=G661),"A",IF(_xlfn.XLOOKUP(C661,Raw_Data_Paid_23!$C$4:$C$2114,Raw_Data_Paid_23!$C$4:$C$2114,"B1")="B1","B1","B2")),IF(_xlfn.XLOOKUP(C661,Raw_Data_Paid_23!$C$4:$C$2114,Raw_Data_Paid_23!$C$4:$C$2114,"C1")="C1","C1","C2"))</f>
        <v>B1</v>
      </c>
      <c r="P661" t="str">
        <f t="shared" si="60"/>
        <v>2020B1Motor Private</v>
      </c>
    </row>
    <row r="662" spans="3:16" x14ac:dyDescent="0.35">
      <c r="C662" s="6" t="s">
        <v>270</v>
      </c>
      <c r="D662" s="7" t="s">
        <v>4076</v>
      </c>
      <c r="E662" s="7" t="s">
        <v>4076</v>
      </c>
      <c r="F662" s="8" t="s">
        <v>3910</v>
      </c>
      <c r="G662" s="9">
        <v>156390</v>
      </c>
      <c r="H662" s="10">
        <v>2020</v>
      </c>
      <c r="I662" s="10">
        <v>2020</v>
      </c>
      <c r="J662" s="11" t="s">
        <v>35</v>
      </c>
      <c r="K662" s="12">
        <v>156390</v>
      </c>
      <c r="L662" s="12">
        <v>1</v>
      </c>
      <c r="M662" s="33" t="str">
        <f>IF(_xlfn.XLOOKUP(C662,Raw_Data_OS_23!$C$7:$C$4518,Raw_Data_OS_23!$G$7:$G$4518,"Paid/ Closed")="Paid/ Closed","Paid/ Closed", "Still_Outstanding")</f>
        <v>Still_Outstanding</v>
      </c>
      <c r="N662" s="33">
        <f>IF(_xlfn.XLOOKUP(C662,Raw_Data_Paid_23!$C$4:$C$2114,Raw_Data_Paid_23!$C$4:$C$2114,1)= 1,1,0)</f>
        <v>1</v>
      </c>
      <c r="O662" t="str">
        <f>IF(M662=$W$7,IF(AND(N662,_xlfn.XLOOKUP(C662,Raw_Data_OS_23!$C$7:$C$4518,Raw_Data_OS_23!$G$7:$G$4518,0)=G662),"A",IF(_xlfn.XLOOKUP(C662,Raw_Data_Paid_23!$C$4:$C$2114,Raw_Data_Paid_23!$C$4:$C$2114,"B1")="B1","B1","B2")),IF(_xlfn.XLOOKUP(C662,Raw_Data_Paid_23!$C$4:$C$2114,Raw_Data_Paid_23!$C$4:$C$2114,"C1")="C1","C1","C2"))</f>
        <v>B1</v>
      </c>
      <c r="P662" t="str">
        <f t="shared" si="60"/>
        <v>2020B1Motor Private</v>
      </c>
    </row>
    <row r="663" spans="3:16" x14ac:dyDescent="0.35">
      <c r="C663" s="6" t="s">
        <v>974</v>
      </c>
      <c r="D663" s="7" t="s">
        <v>4051</v>
      </c>
      <c r="E663" s="7" t="s">
        <v>4051</v>
      </c>
      <c r="F663" s="8" t="s">
        <v>3910</v>
      </c>
      <c r="G663" s="9">
        <v>20</v>
      </c>
      <c r="H663" s="10">
        <v>2019</v>
      </c>
      <c r="I663" s="10">
        <v>2019</v>
      </c>
      <c r="J663" s="11" t="s">
        <v>25</v>
      </c>
      <c r="K663" s="12">
        <v>20</v>
      </c>
      <c r="L663" s="12">
        <v>1</v>
      </c>
      <c r="M663" s="33" t="str">
        <f>IF(_xlfn.XLOOKUP(C663,Raw_Data_OS_23!$C$7:$C$4518,Raw_Data_OS_23!$G$7:$G$4518,"Paid/ Closed")="Paid/ Closed","Paid/ Closed", "Still_Outstanding")</f>
        <v>Paid/ Closed</v>
      </c>
      <c r="N663" s="33">
        <f>IF(_xlfn.XLOOKUP(C663,Raw_Data_Paid_23!$C$4:$C$2114,Raw_Data_Paid_23!$C$4:$C$2114,1)= 1,1,0)</f>
        <v>1</v>
      </c>
      <c r="O663" t="str">
        <f>IF(M663=$W$7,IF(AND(N663,_xlfn.XLOOKUP(C663,Raw_Data_OS_23!$C$7:$C$4518,Raw_Data_OS_23!$G$7:$G$4518,0)=G663),"A",IF(_xlfn.XLOOKUP(C663,Raw_Data_Paid_23!$C$4:$C$2114,Raw_Data_Paid_23!$C$4:$C$2114,"B1")="B1","B1","B2")),IF(_xlfn.XLOOKUP(C663,Raw_Data_Paid_23!$C$4:$C$2114,Raw_Data_Paid_23!$C$4:$C$2114,"C1")="C1","C1","C2"))</f>
        <v>C1</v>
      </c>
      <c r="P663" t="str">
        <f t="shared" si="60"/>
        <v>2019C1Motor Private</v>
      </c>
    </row>
    <row r="664" spans="3:16" x14ac:dyDescent="0.35">
      <c r="C664" s="6" t="s">
        <v>975</v>
      </c>
      <c r="D664" s="7" t="s">
        <v>4365</v>
      </c>
      <c r="E664" s="7" t="s">
        <v>4365</v>
      </c>
      <c r="F664" s="8" t="s">
        <v>3910</v>
      </c>
      <c r="G664" s="9">
        <v>1554770</v>
      </c>
      <c r="H664" s="10">
        <v>2019</v>
      </c>
      <c r="I664" s="10">
        <v>2019</v>
      </c>
      <c r="J664" s="11" t="s">
        <v>25</v>
      </c>
      <c r="K664" s="12">
        <v>1500000</v>
      </c>
      <c r="L664" s="12">
        <v>1</v>
      </c>
      <c r="M664" s="33" t="str">
        <f>IF(_xlfn.XLOOKUP(C664,Raw_Data_OS_23!$C$7:$C$4518,Raw_Data_OS_23!$G$7:$G$4518,"Paid/ Closed")="Paid/ Closed","Paid/ Closed", "Still_Outstanding")</f>
        <v>Still_Outstanding</v>
      </c>
      <c r="N664" s="33">
        <f>IF(_xlfn.XLOOKUP(C664,Raw_Data_Paid_23!$C$4:$C$2114,Raw_Data_Paid_23!$C$4:$C$2114,1)= 1,1,0)</f>
        <v>1</v>
      </c>
      <c r="O664" t="str">
        <f>IF(M664=$W$7,IF(AND(N664,_xlfn.XLOOKUP(C664,Raw_Data_OS_23!$C$7:$C$4518,Raw_Data_OS_23!$G$7:$G$4518,0)=G664),"A",IF(_xlfn.XLOOKUP(C664,Raw_Data_Paid_23!$C$4:$C$2114,Raw_Data_Paid_23!$C$4:$C$2114,"B1")="B1","B1","B2")),IF(_xlfn.XLOOKUP(C664,Raw_Data_Paid_23!$C$4:$C$2114,Raw_Data_Paid_23!$C$4:$C$2114,"C1")="C1","C1","C2"))</f>
        <v>A</v>
      </c>
      <c r="P664" t="str">
        <f t="shared" si="60"/>
        <v>2019AMotor Private</v>
      </c>
    </row>
    <row r="665" spans="3:16" x14ac:dyDescent="0.35">
      <c r="C665" s="6" t="s">
        <v>271</v>
      </c>
      <c r="D665" s="7" t="s">
        <v>4312</v>
      </c>
      <c r="E665" s="7" t="s">
        <v>4312</v>
      </c>
      <c r="F665" s="8" t="s">
        <v>3908</v>
      </c>
      <c r="G665" s="9">
        <v>10590</v>
      </c>
      <c r="H665" s="10">
        <v>2020</v>
      </c>
      <c r="I665" s="10">
        <v>2020</v>
      </c>
      <c r="J665" s="11" t="s">
        <v>35</v>
      </c>
      <c r="K665" s="12">
        <v>10590</v>
      </c>
      <c r="L665" s="12">
        <v>1</v>
      </c>
      <c r="M665" s="33" t="str">
        <f>IF(_xlfn.XLOOKUP(C665,Raw_Data_OS_23!$C$7:$C$4518,Raw_Data_OS_23!$G$7:$G$4518,"Paid/ Closed")="Paid/ Closed","Paid/ Closed", "Still_Outstanding")</f>
        <v>Still_Outstanding</v>
      </c>
      <c r="N665" s="33">
        <f>IF(_xlfn.XLOOKUP(C665,Raw_Data_Paid_23!$C$4:$C$2114,Raw_Data_Paid_23!$C$4:$C$2114,1)= 1,1,0)</f>
        <v>1</v>
      </c>
      <c r="O665" t="str">
        <f>IF(M665=$W$7,IF(AND(N665,_xlfn.XLOOKUP(C665,Raw_Data_OS_23!$C$7:$C$4518,Raw_Data_OS_23!$G$7:$G$4518,0)=G665),"A",IF(_xlfn.XLOOKUP(C665,Raw_Data_Paid_23!$C$4:$C$2114,Raw_Data_Paid_23!$C$4:$C$2114,"B1")="B1","B1","B2")),IF(_xlfn.XLOOKUP(C665,Raw_Data_Paid_23!$C$4:$C$2114,Raw_Data_Paid_23!$C$4:$C$2114,"C1")="C1","C1","C2"))</f>
        <v>B1</v>
      </c>
      <c r="P665" t="str">
        <f t="shared" si="60"/>
        <v>2020B1Motor Commercial</v>
      </c>
    </row>
    <row r="666" spans="3:16" x14ac:dyDescent="0.35">
      <c r="C666" s="6" t="s">
        <v>272</v>
      </c>
      <c r="D666" s="7" t="s">
        <v>4028</v>
      </c>
      <c r="E666" s="7" t="s">
        <v>4028</v>
      </c>
      <c r="F666" s="8" t="s">
        <v>3908</v>
      </c>
      <c r="G666" s="9">
        <v>50</v>
      </c>
      <c r="H666" s="10">
        <v>2020</v>
      </c>
      <c r="I666" s="10">
        <v>2020</v>
      </c>
      <c r="J666" s="11" t="s">
        <v>35</v>
      </c>
      <c r="K666" s="12">
        <v>50</v>
      </c>
      <c r="L666" s="12">
        <v>1</v>
      </c>
      <c r="M666" s="33" t="str">
        <f>IF(_xlfn.XLOOKUP(C666,Raw_Data_OS_23!$C$7:$C$4518,Raw_Data_OS_23!$G$7:$G$4518,"Paid/ Closed")="Paid/ Closed","Paid/ Closed", "Still_Outstanding")</f>
        <v>Still_Outstanding</v>
      </c>
      <c r="N666" s="33">
        <f>IF(_xlfn.XLOOKUP(C666,Raw_Data_Paid_23!$C$4:$C$2114,Raw_Data_Paid_23!$C$4:$C$2114,1)= 1,1,0)</f>
        <v>1</v>
      </c>
      <c r="O666" t="str">
        <f>IF(M666=$W$7,IF(AND(N666,_xlfn.XLOOKUP(C666,Raw_Data_OS_23!$C$7:$C$4518,Raw_Data_OS_23!$G$7:$G$4518,0)=G666),"A",IF(_xlfn.XLOOKUP(C666,Raw_Data_Paid_23!$C$4:$C$2114,Raw_Data_Paid_23!$C$4:$C$2114,"B1")="B1","B1","B2")),IF(_xlfn.XLOOKUP(C666,Raw_Data_Paid_23!$C$4:$C$2114,Raw_Data_Paid_23!$C$4:$C$2114,"C1")="C1","C1","C2"))</f>
        <v>B1</v>
      </c>
      <c r="P666" t="str">
        <f t="shared" si="60"/>
        <v>2020B1Motor Commercial</v>
      </c>
    </row>
    <row r="667" spans="3:16" x14ac:dyDescent="0.35">
      <c r="C667" s="6" t="s">
        <v>976</v>
      </c>
      <c r="D667" s="7" t="s">
        <v>4296</v>
      </c>
      <c r="E667" s="7" t="s">
        <v>4296</v>
      </c>
      <c r="F667" s="8" t="s">
        <v>3908</v>
      </c>
      <c r="G667" s="9">
        <v>5000</v>
      </c>
      <c r="H667" s="10">
        <v>2020</v>
      </c>
      <c r="I667" s="10">
        <v>2020</v>
      </c>
      <c r="J667" s="11" t="s">
        <v>33</v>
      </c>
      <c r="K667" s="12">
        <v>5000</v>
      </c>
      <c r="L667" s="12">
        <v>1</v>
      </c>
      <c r="M667" s="33" t="str">
        <f>IF(_xlfn.XLOOKUP(C667,Raw_Data_OS_23!$C$7:$C$4518,Raw_Data_OS_23!$G$7:$G$4518,"Paid/ Closed")="Paid/ Closed","Paid/ Closed", "Still_Outstanding")</f>
        <v>Still_Outstanding</v>
      </c>
      <c r="N667" s="33">
        <f>IF(_xlfn.XLOOKUP(C667,Raw_Data_Paid_23!$C$4:$C$2114,Raw_Data_Paid_23!$C$4:$C$2114,1)= 1,1,0)</f>
        <v>1</v>
      </c>
      <c r="O667" t="str">
        <f>IF(M667=$W$7,IF(AND(N667,_xlfn.XLOOKUP(C667,Raw_Data_OS_23!$C$7:$C$4518,Raw_Data_OS_23!$G$7:$G$4518,0)=G667),"A",IF(_xlfn.XLOOKUP(C667,Raw_Data_Paid_23!$C$4:$C$2114,Raw_Data_Paid_23!$C$4:$C$2114,"B1")="B1","B1","B2")),IF(_xlfn.XLOOKUP(C667,Raw_Data_Paid_23!$C$4:$C$2114,Raw_Data_Paid_23!$C$4:$C$2114,"C1")="C1","C1","C2"))</f>
        <v>B1</v>
      </c>
      <c r="P667" t="str">
        <f t="shared" si="60"/>
        <v>2020B1Motor Commercial</v>
      </c>
    </row>
    <row r="668" spans="3:16" x14ac:dyDescent="0.35">
      <c r="C668" s="6" t="s">
        <v>977</v>
      </c>
      <c r="D668" s="7" t="s">
        <v>4076</v>
      </c>
      <c r="E668" s="7" t="s">
        <v>4076</v>
      </c>
      <c r="F668" s="8" t="s">
        <v>3908</v>
      </c>
      <c r="G668" s="9">
        <v>1450</v>
      </c>
      <c r="H668" s="10">
        <v>2020</v>
      </c>
      <c r="I668" s="10">
        <v>2020</v>
      </c>
      <c r="J668" s="11" t="s">
        <v>35</v>
      </c>
      <c r="K668" s="12">
        <v>1450</v>
      </c>
      <c r="L668" s="12">
        <v>1</v>
      </c>
      <c r="M668" s="33" t="str">
        <f>IF(_xlfn.XLOOKUP(C668,Raw_Data_OS_23!$C$7:$C$4518,Raw_Data_OS_23!$G$7:$G$4518,"Paid/ Closed")="Paid/ Closed","Paid/ Closed", "Still_Outstanding")</f>
        <v>Still_Outstanding</v>
      </c>
      <c r="N668" s="33">
        <f>IF(_xlfn.XLOOKUP(C668,Raw_Data_Paid_23!$C$4:$C$2114,Raw_Data_Paid_23!$C$4:$C$2114,1)= 1,1,0)</f>
        <v>1</v>
      </c>
      <c r="O668" t="str">
        <f>IF(M668=$W$7,IF(AND(N668,_xlfn.XLOOKUP(C668,Raw_Data_OS_23!$C$7:$C$4518,Raw_Data_OS_23!$G$7:$G$4518,0)=G668),"A",IF(_xlfn.XLOOKUP(C668,Raw_Data_Paid_23!$C$4:$C$2114,Raw_Data_Paid_23!$C$4:$C$2114,"B1")="B1","B1","B2")),IF(_xlfn.XLOOKUP(C668,Raw_Data_Paid_23!$C$4:$C$2114,Raw_Data_Paid_23!$C$4:$C$2114,"C1")="C1","C1","C2"))</f>
        <v>B1</v>
      </c>
      <c r="P668" t="str">
        <f t="shared" si="60"/>
        <v>2020B1Motor Commercial</v>
      </c>
    </row>
    <row r="669" spans="3:16" x14ac:dyDescent="0.35">
      <c r="C669" s="6" t="s">
        <v>273</v>
      </c>
      <c r="D669" s="7" t="s">
        <v>4366</v>
      </c>
      <c r="E669" s="7" t="s">
        <v>4366</v>
      </c>
      <c r="F669" s="8" t="s">
        <v>3910</v>
      </c>
      <c r="G669" s="9">
        <v>8550</v>
      </c>
      <c r="H669" s="10">
        <v>2020</v>
      </c>
      <c r="I669" s="10">
        <v>2020</v>
      </c>
      <c r="J669" s="11" t="s">
        <v>35</v>
      </c>
      <c r="K669" s="12">
        <v>8550</v>
      </c>
      <c r="L669" s="12">
        <v>1</v>
      </c>
      <c r="M669" s="33" t="str">
        <f>IF(_xlfn.XLOOKUP(C669,Raw_Data_OS_23!$C$7:$C$4518,Raw_Data_OS_23!$G$7:$G$4518,"Paid/ Closed")="Paid/ Closed","Paid/ Closed", "Still_Outstanding")</f>
        <v>Still_Outstanding</v>
      </c>
      <c r="N669" s="33">
        <f>IF(_xlfn.XLOOKUP(C669,Raw_Data_Paid_23!$C$4:$C$2114,Raw_Data_Paid_23!$C$4:$C$2114,1)= 1,1,0)</f>
        <v>1</v>
      </c>
      <c r="O669" t="str">
        <f>IF(M669=$W$7,IF(AND(N669,_xlfn.XLOOKUP(C669,Raw_Data_OS_23!$C$7:$C$4518,Raw_Data_OS_23!$G$7:$G$4518,0)=G669),"A",IF(_xlfn.XLOOKUP(C669,Raw_Data_Paid_23!$C$4:$C$2114,Raw_Data_Paid_23!$C$4:$C$2114,"B1")="B1","B1","B2")),IF(_xlfn.XLOOKUP(C669,Raw_Data_Paid_23!$C$4:$C$2114,Raw_Data_Paid_23!$C$4:$C$2114,"C1")="C1","C1","C2"))</f>
        <v>B1</v>
      </c>
      <c r="P669" t="str">
        <f t="shared" si="60"/>
        <v>2020B1Motor Private</v>
      </c>
    </row>
    <row r="670" spans="3:16" x14ac:dyDescent="0.35">
      <c r="C670" s="6" t="s">
        <v>274</v>
      </c>
      <c r="D670" s="7" t="s">
        <v>4366</v>
      </c>
      <c r="E670" s="7" t="s">
        <v>4366</v>
      </c>
      <c r="F670" s="8" t="s">
        <v>3910</v>
      </c>
      <c r="G670" s="9">
        <v>7000</v>
      </c>
      <c r="H670" s="10">
        <v>2020</v>
      </c>
      <c r="I670" s="10">
        <v>2020</v>
      </c>
      <c r="J670" s="11" t="s">
        <v>35</v>
      </c>
      <c r="K670" s="12">
        <v>7000</v>
      </c>
      <c r="L670" s="12">
        <v>1</v>
      </c>
      <c r="M670" s="33" t="str">
        <f>IF(_xlfn.XLOOKUP(C670,Raw_Data_OS_23!$C$7:$C$4518,Raw_Data_OS_23!$G$7:$G$4518,"Paid/ Closed")="Paid/ Closed","Paid/ Closed", "Still_Outstanding")</f>
        <v>Still_Outstanding</v>
      </c>
      <c r="N670" s="33">
        <f>IF(_xlfn.XLOOKUP(C670,Raw_Data_Paid_23!$C$4:$C$2114,Raw_Data_Paid_23!$C$4:$C$2114,1)= 1,1,0)</f>
        <v>1</v>
      </c>
      <c r="O670" t="str">
        <f>IF(M670=$W$7,IF(AND(N670,_xlfn.XLOOKUP(C670,Raw_Data_OS_23!$C$7:$C$4518,Raw_Data_OS_23!$G$7:$G$4518,0)=G670),"A",IF(_xlfn.XLOOKUP(C670,Raw_Data_Paid_23!$C$4:$C$2114,Raw_Data_Paid_23!$C$4:$C$2114,"B1")="B1","B1","B2")),IF(_xlfn.XLOOKUP(C670,Raw_Data_Paid_23!$C$4:$C$2114,Raw_Data_Paid_23!$C$4:$C$2114,"C1")="C1","C1","C2"))</f>
        <v>B1</v>
      </c>
      <c r="P670" t="str">
        <f t="shared" si="60"/>
        <v>2020B1Motor Private</v>
      </c>
    </row>
    <row r="671" spans="3:16" x14ac:dyDescent="0.35">
      <c r="C671" s="6" t="s">
        <v>978</v>
      </c>
      <c r="D671" s="7" t="s">
        <v>4367</v>
      </c>
      <c r="E671" s="7" t="s">
        <v>4367</v>
      </c>
      <c r="F671" s="8" t="s">
        <v>3908</v>
      </c>
      <c r="G671" s="9">
        <v>894617.64709999994</v>
      </c>
      <c r="H671" s="10">
        <v>2020</v>
      </c>
      <c r="I671" s="10">
        <v>2020</v>
      </c>
      <c r="J671" s="11" t="s">
        <v>35</v>
      </c>
      <c r="K671" s="12">
        <v>894617.64709999994</v>
      </c>
      <c r="L671" s="12">
        <v>1</v>
      </c>
      <c r="M671" s="33" t="str">
        <f>IF(_xlfn.XLOOKUP(C671,Raw_Data_OS_23!$C$7:$C$4518,Raw_Data_OS_23!$G$7:$G$4518,"Paid/ Closed")="Paid/ Closed","Paid/ Closed", "Still_Outstanding")</f>
        <v>Still_Outstanding</v>
      </c>
      <c r="N671" s="33">
        <f>IF(_xlfn.XLOOKUP(C671,Raw_Data_Paid_23!$C$4:$C$2114,Raw_Data_Paid_23!$C$4:$C$2114,1)= 1,1,0)</f>
        <v>0</v>
      </c>
      <c r="O671" t="str">
        <f>IF(M671=$W$7,IF(AND(N671,_xlfn.XLOOKUP(C671,Raw_Data_OS_23!$C$7:$C$4518,Raw_Data_OS_23!$G$7:$G$4518,0)=G671),"A",IF(_xlfn.XLOOKUP(C671,Raw_Data_Paid_23!$C$4:$C$2114,Raw_Data_Paid_23!$C$4:$C$2114,"B1")="B1","B1","B2")),IF(_xlfn.XLOOKUP(C671,Raw_Data_Paid_23!$C$4:$C$2114,Raw_Data_Paid_23!$C$4:$C$2114,"C1")="C1","C1","C2"))</f>
        <v>B2</v>
      </c>
      <c r="P671" t="str">
        <f t="shared" si="60"/>
        <v>2020B2Motor Commercial</v>
      </c>
    </row>
    <row r="672" spans="3:16" x14ac:dyDescent="0.35">
      <c r="C672" s="6" t="s">
        <v>275</v>
      </c>
      <c r="D672" s="7" t="s">
        <v>4079</v>
      </c>
      <c r="E672" s="7" t="s">
        <v>4079</v>
      </c>
      <c r="F672" s="8" t="s">
        <v>3908</v>
      </c>
      <c r="G672" s="9">
        <v>2900</v>
      </c>
      <c r="H672" s="10">
        <v>2020</v>
      </c>
      <c r="I672" s="10">
        <v>2020</v>
      </c>
      <c r="J672" s="11" t="s">
        <v>35</v>
      </c>
      <c r="K672" s="12">
        <v>2900</v>
      </c>
      <c r="L672" s="12">
        <v>1</v>
      </c>
      <c r="M672" s="33" t="str">
        <f>IF(_xlfn.XLOOKUP(C672,Raw_Data_OS_23!$C$7:$C$4518,Raw_Data_OS_23!$G$7:$G$4518,"Paid/ Closed")="Paid/ Closed","Paid/ Closed", "Still_Outstanding")</f>
        <v>Still_Outstanding</v>
      </c>
      <c r="N672" s="33">
        <f>IF(_xlfn.XLOOKUP(C672,Raw_Data_Paid_23!$C$4:$C$2114,Raw_Data_Paid_23!$C$4:$C$2114,1)= 1,1,0)</f>
        <v>1</v>
      </c>
      <c r="O672" t="str">
        <f>IF(M672=$W$7,IF(AND(N672,_xlfn.XLOOKUP(C672,Raw_Data_OS_23!$C$7:$C$4518,Raw_Data_OS_23!$G$7:$G$4518,0)=G672),"A",IF(_xlfn.XLOOKUP(C672,Raw_Data_Paid_23!$C$4:$C$2114,Raw_Data_Paid_23!$C$4:$C$2114,"B1")="B1","B1","B2")),IF(_xlfn.XLOOKUP(C672,Raw_Data_Paid_23!$C$4:$C$2114,Raw_Data_Paid_23!$C$4:$C$2114,"C1")="C1","C1","C2"))</f>
        <v>B1</v>
      </c>
      <c r="P672" t="str">
        <f t="shared" si="60"/>
        <v>2020B1Motor Commercial</v>
      </c>
    </row>
    <row r="673" spans="3:16" x14ac:dyDescent="0.35">
      <c r="C673" s="6" t="s">
        <v>979</v>
      </c>
      <c r="D673" s="7" t="s">
        <v>4074</v>
      </c>
      <c r="E673" s="7" t="s">
        <v>4074</v>
      </c>
      <c r="F673" s="8" t="s">
        <v>3910</v>
      </c>
      <c r="G673" s="9">
        <v>1000</v>
      </c>
      <c r="H673" s="10">
        <v>2020</v>
      </c>
      <c r="I673" s="10">
        <v>2020</v>
      </c>
      <c r="J673" s="11" t="s">
        <v>35</v>
      </c>
      <c r="K673" s="12">
        <v>1000</v>
      </c>
      <c r="L673" s="12">
        <v>1</v>
      </c>
      <c r="M673" s="33" t="str">
        <f>IF(_xlfn.XLOOKUP(C673,Raw_Data_OS_23!$C$7:$C$4518,Raw_Data_OS_23!$G$7:$G$4518,"Paid/ Closed")="Paid/ Closed","Paid/ Closed", "Still_Outstanding")</f>
        <v>Still_Outstanding</v>
      </c>
      <c r="N673" s="33">
        <f>IF(_xlfn.XLOOKUP(C673,Raw_Data_Paid_23!$C$4:$C$2114,Raw_Data_Paid_23!$C$4:$C$2114,1)= 1,1,0)</f>
        <v>1</v>
      </c>
      <c r="O673" t="str">
        <f>IF(M673=$W$7,IF(AND(N673,_xlfn.XLOOKUP(C673,Raw_Data_OS_23!$C$7:$C$4518,Raw_Data_OS_23!$G$7:$G$4518,0)=G673),"A",IF(_xlfn.XLOOKUP(C673,Raw_Data_Paid_23!$C$4:$C$2114,Raw_Data_Paid_23!$C$4:$C$2114,"B1")="B1","B1","B2")),IF(_xlfn.XLOOKUP(C673,Raw_Data_Paid_23!$C$4:$C$2114,Raw_Data_Paid_23!$C$4:$C$2114,"C1")="C1","C1","C2"))</f>
        <v>B1</v>
      </c>
      <c r="P673" t="str">
        <f t="shared" si="60"/>
        <v>2020B1Motor Private</v>
      </c>
    </row>
    <row r="674" spans="3:16" x14ac:dyDescent="0.35">
      <c r="C674" s="6" t="s">
        <v>980</v>
      </c>
      <c r="D674" s="7" t="s">
        <v>4368</v>
      </c>
      <c r="E674" s="7" t="s">
        <v>4368</v>
      </c>
      <c r="F674" s="8" t="s">
        <v>3908</v>
      </c>
      <c r="G674" s="9">
        <v>608</v>
      </c>
      <c r="H674" s="10">
        <v>2020</v>
      </c>
      <c r="I674" s="10">
        <v>2020</v>
      </c>
      <c r="J674" s="11" t="s">
        <v>28</v>
      </c>
      <c r="K674" s="12">
        <v>608</v>
      </c>
      <c r="L674" s="12">
        <v>1</v>
      </c>
      <c r="M674" s="33" t="str">
        <f>IF(_xlfn.XLOOKUP(C674,Raw_Data_OS_23!$C$7:$C$4518,Raw_Data_OS_23!$G$7:$G$4518,"Paid/ Closed")="Paid/ Closed","Paid/ Closed", "Still_Outstanding")</f>
        <v>Still_Outstanding</v>
      </c>
      <c r="N674" s="33">
        <f>IF(_xlfn.XLOOKUP(C674,Raw_Data_Paid_23!$C$4:$C$2114,Raw_Data_Paid_23!$C$4:$C$2114,1)= 1,1,0)</f>
        <v>1</v>
      </c>
      <c r="O674" t="str">
        <f>IF(M674=$W$7,IF(AND(N674,_xlfn.XLOOKUP(C674,Raw_Data_OS_23!$C$7:$C$4518,Raw_Data_OS_23!$G$7:$G$4518,0)=G674),"A",IF(_xlfn.XLOOKUP(C674,Raw_Data_Paid_23!$C$4:$C$2114,Raw_Data_Paid_23!$C$4:$C$2114,"B1")="B1","B1","B2")),IF(_xlfn.XLOOKUP(C674,Raw_Data_Paid_23!$C$4:$C$2114,Raw_Data_Paid_23!$C$4:$C$2114,"C1")="C1","C1","C2"))</f>
        <v>B1</v>
      </c>
      <c r="P674" t="str">
        <f t="shared" si="60"/>
        <v>2020B1Motor Commercial</v>
      </c>
    </row>
    <row r="675" spans="3:16" x14ac:dyDescent="0.35">
      <c r="C675" s="6" t="s">
        <v>981</v>
      </c>
      <c r="D675" s="7" t="s">
        <v>4324</v>
      </c>
      <c r="E675" s="7" t="s">
        <v>4324</v>
      </c>
      <c r="F675" s="8" t="s">
        <v>3910</v>
      </c>
      <c r="G675" s="9">
        <v>15000</v>
      </c>
      <c r="H675" s="10">
        <v>2020</v>
      </c>
      <c r="I675" s="10">
        <v>2020</v>
      </c>
      <c r="J675" s="11" t="s">
        <v>28</v>
      </c>
      <c r="K675" s="12">
        <v>15000</v>
      </c>
      <c r="L675" s="12">
        <v>1</v>
      </c>
      <c r="M675" s="33" t="str">
        <f>IF(_xlfn.XLOOKUP(C675,Raw_Data_OS_23!$C$7:$C$4518,Raw_Data_OS_23!$G$7:$G$4518,"Paid/ Closed")="Paid/ Closed","Paid/ Closed", "Still_Outstanding")</f>
        <v>Still_Outstanding</v>
      </c>
      <c r="N675" s="33">
        <f>IF(_xlfn.XLOOKUP(C675,Raw_Data_Paid_23!$C$4:$C$2114,Raw_Data_Paid_23!$C$4:$C$2114,1)= 1,1,0)</f>
        <v>1</v>
      </c>
      <c r="O675" t="str">
        <f>IF(M675=$W$7,IF(AND(N675,_xlfn.XLOOKUP(C675,Raw_Data_OS_23!$C$7:$C$4518,Raw_Data_OS_23!$G$7:$G$4518,0)=G675),"A",IF(_xlfn.XLOOKUP(C675,Raw_Data_Paid_23!$C$4:$C$2114,Raw_Data_Paid_23!$C$4:$C$2114,"B1")="B1","B1","B2")),IF(_xlfn.XLOOKUP(C675,Raw_Data_Paid_23!$C$4:$C$2114,Raw_Data_Paid_23!$C$4:$C$2114,"C1")="C1","C1","C2"))</f>
        <v>B1</v>
      </c>
      <c r="P675" t="str">
        <f t="shared" si="60"/>
        <v>2020B1Motor Private</v>
      </c>
    </row>
    <row r="676" spans="3:16" x14ac:dyDescent="0.35">
      <c r="C676" s="6" t="s">
        <v>982</v>
      </c>
      <c r="D676" s="7" t="s">
        <v>3998</v>
      </c>
      <c r="E676" s="7" t="s">
        <v>3998</v>
      </c>
      <c r="F676" s="8" t="s">
        <v>3910</v>
      </c>
      <c r="G676" s="9">
        <v>10000</v>
      </c>
      <c r="H676" s="10">
        <v>2020</v>
      </c>
      <c r="I676" s="10">
        <v>2020</v>
      </c>
      <c r="J676" s="11" t="s">
        <v>33</v>
      </c>
      <c r="K676" s="12">
        <v>10000</v>
      </c>
      <c r="L676" s="12">
        <v>1</v>
      </c>
      <c r="M676" s="33" t="str">
        <f>IF(_xlfn.XLOOKUP(C676,Raw_Data_OS_23!$C$7:$C$4518,Raw_Data_OS_23!$G$7:$G$4518,"Paid/ Closed")="Paid/ Closed","Paid/ Closed", "Still_Outstanding")</f>
        <v>Still_Outstanding</v>
      </c>
      <c r="N676" s="33">
        <f>IF(_xlfn.XLOOKUP(C676,Raw_Data_Paid_23!$C$4:$C$2114,Raw_Data_Paid_23!$C$4:$C$2114,1)= 1,1,0)</f>
        <v>1</v>
      </c>
      <c r="O676" t="str">
        <f>IF(M676=$W$7,IF(AND(N676,_xlfn.XLOOKUP(C676,Raw_Data_OS_23!$C$7:$C$4518,Raw_Data_OS_23!$G$7:$G$4518,0)=G676),"A",IF(_xlfn.XLOOKUP(C676,Raw_Data_Paid_23!$C$4:$C$2114,Raw_Data_Paid_23!$C$4:$C$2114,"B1")="B1","B1","B2")),IF(_xlfn.XLOOKUP(C676,Raw_Data_Paid_23!$C$4:$C$2114,Raw_Data_Paid_23!$C$4:$C$2114,"C1")="C1","C1","C2"))</f>
        <v>B1</v>
      </c>
      <c r="P676" t="str">
        <f t="shared" si="60"/>
        <v>2020B1Motor Private</v>
      </c>
    </row>
    <row r="677" spans="3:16" x14ac:dyDescent="0.35">
      <c r="C677" s="6" t="s">
        <v>276</v>
      </c>
      <c r="D677" s="7" t="s">
        <v>4366</v>
      </c>
      <c r="E677" s="7" t="s">
        <v>4366</v>
      </c>
      <c r="F677" s="8" t="s">
        <v>3910</v>
      </c>
      <c r="G677" s="9">
        <v>100000</v>
      </c>
      <c r="H677" s="10">
        <v>2020</v>
      </c>
      <c r="I677" s="10">
        <v>2020</v>
      </c>
      <c r="J677" s="11" t="s">
        <v>35</v>
      </c>
      <c r="K677" s="12">
        <v>100000</v>
      </c>
      <c r="L677" s="12">
        <v>1</v>
      </c>
      <c r="M677" s="33" t="str">
        <f>IF(_xlfn.XLOOKUP(C677,Raw_Data_OS_23!$C$7:$C$4518,Raw_Data_OS_23!$G$7:$G$4518,"Paid/ Closed")="Paid/ Closed","Paid/ Closed", "Still_Outstanding")</f>
        <v>Still_Outstanding</v>
      </c>
      <c r="N677" s="33">
        <f>IF(_xlfn.XLOOKUP(C677,Raw_Data_Paid_23!$C$4:$C$2114,Raw_Data_Paid_23!$C$4:$C$2114,1)= 1,1,0)</f>
        <v>1</v>
      </c>
      <c r="O677" t="str">
        <f>IF(M677=$W$7,IF(AND(N677,_xlfn.XLOOKUP(C677,Raw_Data_OS_23!$C$7:$C$4518,Raw_Data_OS_23!$G$7:$G$4518,0)=G677),"A",IF(_xlfn.XLOOKUP(C677,Raw_Data_Paid_23!$C$4:$C$2114,Raw_Data_Paid_23!$C$4:$C$2114,"B1")="B1","B1","B2")),IF(_xlfn.XLOOKUP(C677,Raw_Data_Paid_23!$C$4:$C$2114,Raw_Data_Paid_23!$C$4:$C$2114,"C1")="C1","C1","C2"))</f>
        <v>B1</v>
      </c>
      <c r="P677" t="str">
        <f t="shared" si="60"/>
        <v>2020B1Motor Private</v>
      </c>
    </row>
    <row r="678" spans="3:16" x14ac:dyDescent="0.35">
      <c r="C678" s="6" t="s">
        <v>983</v>
      </c>
      <c r="D678" s="7" t="s">
        <v>4080</v>
      </c>
      <c r="E678" s="7" t="s">
        <v>4080</v>
      </c>
      <c r="F678" s="8" t="s">
        <v>3908</v>
      </c>
      <c r="G678" s="9">
        <v>7000</v>
      </c>
      <c r="H678" s="10">
        <v>2020</v>
      </c>
      <c r="I678" s="10">
        <v>2020</v>
      </c>
      <c r="J678" s="11" t="s">
        <v>35</v>
      </c>
      <c r="K678" s="12">
        <v>7000</v>
      </c>
      <c r="L678" s="12">
        <v>1</v>
      </c>
      <c r="M678" s="33" t="str">
        <f>IF(_xlfn.XLOOKUP(C678,Raw_Data_OS_23!$C$7:$C$4518,Raw_Data_OS_23!$G$7:$G$4518,"Paid/ Closed")="Paid/ Closed","Paid/ Closed", "Still_Outstanding")</f>
        <v>Still_Outstanding</v>
      </c>
      <c r="N678" s="33">
        <f>IF(_xlfn.XLOOKUP(C678,Raw_Data_Paid_23!$C$4:$C$2114,Raw_Data_Paid_23!$C$4:$C$2114,1)= 1,1,0)</f>
        <v>1</v>
      </c>
      <c r="O678" t="str">
        <f>IF(M678=$W$7,IF(AND(N678,_xlfn.XLOOKUP(C678,Raw_Data_OS_23!$C$7:$C$4518,Raw_Data_OS_23!$G$7:$G$4518,0)=G678),"A",IF(_xlfn.XLOOKUP(C678,Raw_Data_Paid_23!$C$4:$C$2114,Raw_Data_Paid_23!$C$4:$C$2114,"B1")="B1","B1","B2")),IF(_xlfn.XLOOKUP(C678,Raw_Data_Paid_23!$C$4:$C$2114,Raw_Data_Paid_23!$C$4:$C$2114,"C1")="C1","C1","C2"))</f>
        <v>B1</v>
      </c>
      <c r="P678" t="str">
        <f t="shared" si="60"/>
        <v>2020B1Motor Commercial</v>
      </c>
    </row>
    <row r="679" spans="3:16" x14ac:dyDescent="0.35">
      <c r="C679" s="6" t="s">
        <v>984</v>
      </c>
      <c r="D679" s="7" t="s">
        <v>4258</v>
      </c>
      <c r="E679" s="7" t="s">
        <v>4258</v>
      </c>
      <c r="F679" s="8" t="s">
        <v>3910</v>
      </c>
      <c r="G679" s="9">
        <v>7000</v>
      </c>
      <c r="H679" s="10">
        <v>2020</v>
      </c>
      <c r="I679" s="10">
        <v>2020</v>
      </c>
      <c r="J679" s="11" t="s">
        <v>35</v>
      </c>
      <c r="K679" s="12">
        <v>7000</v>
      </c>
      <c r="L679" s="12">
        <v>1</v>
      </c>
      <c r="M679" s="33" t="str">
        <f>IF(_xlfn.XLOOKUP(C679,Raw_Data_OS_23!$C$7:$C$4518,Raw_Data_OS_23!$G$7:$G$4518,"Paid/ Closed")="Paid/ Closed","Paid/ Closed", "Still_Outstanding")</f>
        <v>Still_Outstanding</v>
      </c>
      <c r="N679" s="33">
        <f>IF(_xlfn.XLOOKUP(C679,Raw_Data_Paid_23!$C$4:$C$2114,Raw_Data_Paid_23!$C$4:$C$2114,1)= 1,1,0)</f>
        <v>1</v>
      </c>
      <c r="O679" t="str">
        <f>IF(M679=$W$7,IF(AND(N679,_xlfn.XLOOKUP(C679,Raw_Data_OS_23!$C$7:$C$4518,Raw_Data_OS_23!$G$7:$G$4518,0)=G679),"A",IF(_xlfn.XLOOKUP(C679,Raw_Data_Paid_23!$C$4:$C$2114,Raw_Data_Paid_23!$C$4:$C$2114,"B1")="B1","B1","B2")),IF(_xlfn.XLOOKUP(C679,Raw_Data_Paid_23!$C$4:$C$2114,Raw_Data_Paid_23!$C$4:$C$2114,"C1")="C1","C1","C2"))</f>
        <v>B1</v>
      </c>
      <c r="P679" t="str">
        <f t="shared" si="60"/>
        <v>2020B1Motor Private</v>
      </c>
    </row>
    <row r="680" spans="3:16" x14ac:dyDescent="0.35">
      <c r="C680" s="6" t="s">
        <v>985</v>
      </c>
      <c r="D680" s="7" t="s">
        <v>4071</v>
      </c>
      <c r="E680" s="7" t="s">
        <v>4071</v>
      </c>
      <c r="F680" s="8" t="s">
        <v>3908</v>
      </c>
      <c r="G680" s="9">
        <v>280000</v>
      </c>
      <c r="H680" s="10">
        <v>2020</v>
      </c>
      <c r="I680" s="10">
        <v>2020</v>
      </c>
      <c r="J680" s="11" t="s">
        <v>33</v>
      </c>
      <c r="K680" s="12">
        <v>280000</v>
      </c>
      <c r="L680" s="12">
        <v>1</v>
      </c>
      <c r="M680" s="33" t="str">
        <f>IF(_xlfn.XLOOKUP(C680,Raw_Data_OS_23!$C$7:$C$4518,Raw_Data_OS_23!$G$7:$G$4518,"Paid/ Closed")="Paid/ Closed","Paid/ Closed", "Still_Outstanding")</f>
        <v>Still_Outstanding</v>
      </c>
      <c r="N680" s="33">
        <f>IF(_xlfn.XLOOKUP(C680,Raw_Data_Paid_23!$C$4:$C$2114,Raw_Data_Paid_23!$C$4:$C$2114,1)= 1,1,0)</f>
        <v>1</v>
      </c>
      <c r="O680" t="str">
        <f>IF(M680=$W$7,IF(AND(N680,_xlfn.XLOOKUP(C680,Raw_Data_OS_23!$C$7:$C$4518,Raw_Data_OS_23!$G$7:$G$4518,0)=G680),"A",IF(_xlfn.XLOOKUP(C680,Raw_Data_Paid_23!$C$4:$C$2114,Raw_Data_Paid_23!$C$4:$C$2114,"B1")="B1","B1","B2")),IF(_xlfn.XLOOKUP(C680,Raw_Data_Paid_23!$C$4:$C$2114,Raw_Data_Paid_23!$C$4:$C$2114,"C1")="C1","C1","C2"))</f>
        <v>B1</v>
      </c>
      <c r="P680" t="str">
        <f t="shared" si="60"/>
        <v>2020B1Motor Commercial</v>
      </c>
    </row>
    <row r="681" spans="3:16" x14ac:dyDescent="0.35">
      <c r="C681" s="6" t="s">
        <v>986</v>
      </c>
      <c r="D681" s="7" t="s">
        <v>4029</v>
      </c>
      <c r="E681" s="7" t="s">
        <v>4029</v>
      </c>
      <c r="F681" s="8" t="s">
        <v>3908</v>
      </c>
      <c r="G681" s="9">
        <v>7500</v>
      </c>
      <c r="H681" s="10">
        <v>2020</v>
      </c>
      <c r="I681" s="10">
        <v>2020</v>
      </c>
      <c r="J681" s="11" t="s">
        <v>35</v>
      </c>
      <c r="K681" s="12">
        <v>7500</v>
      </c>
      <c r="L681" s="12">
        <v>1</v>
      </c>
      <c r="M681" s="33" t="str">
        <f>IF(_xlfn.XLOOKUP(C681,Raw_Data_OS_23!$C$7:$C$4518,Raw_Data_OS_23!$G$7:$G$4518,"Paid/ Closed")="Paid/ Closed","Paid/ Closed", "Still_Outstanding")</f>
        <v>Still_Outstanding</v>
      </c>
      <c r="N681" s="33">
        <f>IF(_xlfn.XLOOKUP(C681,Raw_Data_Paid_23!$C$4:$C$2114,Raw_Data_Paid_23!$C$4:$C$2114,1)= 1,1,0)</f>
        <v>1</v>
      </c>
      <c r="O681" t="str">
        <f>IF(M681=$W$7,IF(AND(N681,_xlfn.XLOOKUP(C681,Raw_Data_OS_23!$C$7:$C$4518,Raw_Data_OS_23!$G$7:$G$4518,0)=G681),"A",IF(_xlfn.XLOOKUP(C681,Raw_Data_Paid_23!$C$4:$C$2114,Raw_Data_Paid_23!$C$4:$C$2114,"B1")="B1","B1","B2")),IF(_xlfn.XLOOKUP(C681,Raw_Data_Paid_23!$C$4:$C$2114,Raw_Data_Paid_23!$C$4:$C$2114,"C1")="C1","C1","C2"))</f>
        <v>B1</v>
      </c>
      <c r="P681" t="str">
        <f t="shared" si="60"/>
        <v>2020B1Motor Commercial</v>
      </c>
    </row>
    <row r="682" spans="3:16" x14ac:dyDescent="0.35">
      <c r="C682" s="6" t="s">
        <v>987</v>
      </c>
      <c r="D682" s="7" t="s">
        <v>4189</v>
      </c>
      <c r="E682" s="7" t="s">
        <v>4189</v>
      </c>
      <c r="F682" s="8" t="s">
        <v>3908</v>
      </c>
      <c r="G682" s="9">
        <v>15000</v>
      </c>
      <c r="H682" s="10">
        <v>2020</v>
      </c>
      <c r="I682" s="10">
        <v>2020</v>
      </c>
      <c r="J682" s="11" t="s">
        <v>33</v>
      </c>
      <c r="K682" s="12">
        <v>15000</v>
      </c>
      <c r="L682" s="12">
        <v>1</v>
      </c>
      <c r="M682" s="33" t="str">
        <f>IF(_xlfn.XLOOKUP(C682,Raw_Data_OS_23!$C$7:$C$4518,Raw_Data_OS_23!$G$7:$G$4518,"Paid/ Closed")="Paid/ Closed","Paid/ Closed", "Still_Outstanding")</f>
        <v>Still_Outstanding</v>
      </c>
      <c r="N682" s="33">
        <f>IF(_xlfn.XLOOKUP(C682,Raw_Data_Paid_23!$C$4:$C$2114,Raw_Data_Paid_23!$C$4:$C$2114,1)= 1,1,0)</f>
        <v>1</v>
      </c>
      <c r="O682" t="str">
        <f>IF(M682=$W$7,IF(AND(N682,_xlfn.XLOOKUP(C682,Raw_Data_OS_23!$C$7:$C$4518,Raw_Data_OS_23!$G$7:$G$4518,0)=G682),"A",IF(_xlfn.XLOOKUP(C682,Raw_Data_Paid_23!$C$4:$C$2114,Raw_Data_Paid_23!$C$4:$C$2114,"B1")="B1","B1","B2")),IF(_xlfn.XLOOKUP(C682,Raw_Data_Paid_23!$C$4:$C$2114,Raw_Data_Paid_23!$C$4:$C$2114,"C1")="C1","C1","C2"))</f>
        <v>A</v>
      </c>
      <c r="P682" t="str">
        <f t="shared" si="60"/>
        <v>2020AMotor Commercial</v>
      </c>
    </row>
    <row r="683" spans="3:16" x14ac:dyDescent="0.35">
      <c r="C683" s="6" t="s">
        <v>277</v>
      </c>
      <c r="D683" s="7" t="s">
        <v>4369</v>
      </c>
      <c r="E683" s="7" t="s">
        <v>4369</v>
      </c>
      <c r="F683" s="8" t="s">
        <v>3910</v>
      </c>
      <c r="G683" s="9">
        <v>341450</v>
      </c>
      <c r="H683" s="10">
        <v>2020</v>
      </c>
      <c r="I683" s="10">
        <v>2020</v>
      </c>
      <c r="J683" s="11" t="s">
        <v>35</v>
      </c>
      <c r="K683" s="12">
        <v>341450</v>
      </c>
      <c r="L683" s="12">
        <v>1</v>
      </c>
      <c r="M683" s="33" t="str">
        <f>IF(_xlfn.XLOOKUP(C683,Raw_Data_OS_23!$C$7:$C$4518,Raw_Data_OS_23!$G$7:$G$4518,"Paid/ Closed")="Paid/ Closed","Paid/ Closed", "Still_Outstanding")</f>
        <v>Still_Outstanding</v>
      </c>
      <c r="N683" s="33">
        <f>IF(_xlfn.XLOOKUP(C683,Raw_Data_Paid_23!$C$4:$C$2114,Raw_Data_Paid_23!$C$4:$C$2114,1)= 1,1,0)</f>
        <v>1</v>
      </c>
      <c r="O683" t="str">
        <f>IF(M683=$W$7,IF(AND(N683,_xlfn.XLOOKUP(C683,Raw_Data_OS_23!$C$7:$C$4518,Raw_Data_OS_23!$G$7:$G$4518,0)=G683),"A",IF(_xlfn.XLOOKUP(C683,Raw_Data_Paid_23!$C$4:$C$2114,Raw_Data_Paid_23!$C$4:$C$2114,"B1")="B1","B1","B2")),IF(_xlfn.XLOOKUP(C683,Raw_Data_Paid_23!$C$4:$C$2114,Raw_Data_Paid_23!$C$4:$C$2114,"C1")="C1","C1","C2"))</f>
        <v>B1</v>
      </c>
      <c r="P683" t="str">
        <f t="shared" si="60"/>
        <v>2020B1Motor Private</v>
      </c>
    </row>
    <row r="684" spans="3:16" x14ac:dyDescent="0.35">
      <c r="C684" s="6" t="s">
        <v>278</v>
      </c>
      <c r="D684" s="7" t="s">
        <v>4272</v>
      </c>
      <c r="E684" s="7" t="s">
        <v>4272</v>
      </c>
      <c r="F684" s="8" t="s">
        <v>3908</v>
      </c>
      <c r="G684" s="9">
        <v>1538141.1765000001</v>
      </c>
      <c r="H684" s="10">
        <v>2020</v>
      </c>
      <c r="I684" s="10">
        <v>2020</v>
      </c>
      <c r="J684" s="11" t="s">
        <v>35</v>
      </c>
      <c r="K684" s="12">
        <v>938141.17649999994</v>
      </c>
      <c r="L684" s="12">
        <v>1</v>
      </c>
      <c r="M684" s="33" t="str">
        <f>IF(_xlfn.XLOOKUP(C684,Raw_Data_OS_23!$C$7:$C$4518,Raw_Data_OS_23!$G$7:$G$4518,"Paid/ Closed")="Paid/ Closed","Paid/ Closed", "Still_Outstanding")</f>
        <v>Still_Outstanding</v>
      </c>
      <c r="N684" s="33">
        <f>IF(_xlfn.XLOOKUP(C684,Raw_Data_Paid_23!$C$4:$C$2114,Raw_Data_Paid_23!$C$4:$C$2114,1)= 1,1,0)</f>
        <v>1</v>
      </c>
      <c r="O684" t="str">
        <f>IF(M684=$W$7,IF(AND(N684,_xlfn.XLOOKUP(C684,Raw_Data_OS_23!$C$7:$C$4518,Raw_Data_OS_23!$G$7:$G$4518,0)=G684),"A",IF(_xlfn.XLOOKUP(C684,Raw_Data_Paid_23!$C$4:$C$2114,Raw_Data_Paid_23!$C$4:$C$2114,"B1")="B1","B1","B2")),IF(_xlfn.XLOOKUP(C684,Raw_Data_Paid_23!$C$4:$C$2114,Raw_Data_Paid_23!$C$4:$C$2114,"C1")="C1","C1","C2"))</f>
        <v>B1</v>
      </c>
      <c r="P684" t="str">
        <f t="shared" si="60"/>
        <v>2020B1Motor Commercial</v>
      </c>
    </row>
    <row r="685" spans="3:16" x14ac:dyDescent="0.35">
      <c r="C685" s="6" t="s">
        <v>279</v>
      </c>
      <c r="D685" s="7" t="s">
        <v>4029</v>
      </c>
      <c r="E685" s="7" t="s">
        <v>4029</v>
      </c>
      <c r="F685" s="8" t="s">
        <v>3908</v>
      </c>
      <c r="G685" s="9">
        <v>58</v>
      </c>
      <c r="H685" s="10">
        <v>2020</v>
      </c>
      <c r="I685" s="10">
        <v>2020</v>
      </c>
      <c r="J685" s="11" t="s">
        <v>35</v>
      </c>
      <c r="K685" s="12">
        <v>58</v>
      </c>
      <c r="L685" s="12">
        <v>1</v>
      </c>
      <c r="M685" s="33" t="str">
        <f>IF(_xlfn.XLOOKUP(C685,Raw_Data_OS_23!$C$7:$C$4518,Raw_Data_OS_23!$G$7:$G$4518,"Paid/ Closed")="Paid/ Closed","Paid/ Closed", "Still_Outstanding")</f>
        <v>Still_Outstanding</v>
      </c>
      <c r="N685" s="33">
        <f>IF(_xlfn.XLOOKUP(C685,Raw_Data_Paid_23!$C$4:$C$2114,Raw_Data_Paid_23!$C$4:$C$2114,1)= 1,1,0)</f>
        <v>1</v>
      </c>
      <c r="O685" t="str">
        <f>IF(M685=$W$7,IF(AND(N685,_xlfn.XLOOKUP(C685,Raw_Data_OS_23!$C$7:$C$4518,Raw_Data_OS_23!$G$7:$G$4518,0)=G685),"A",IF(_xlfn.XLOOKUP(C685,Raw_Data_Paid_23!$C$4:$C$2114,Raw_Data_Paid_23!$C$4:$C$2114,"B1")="B1","B1","B2")),IF(_xlfn.XLOOKUP(C685,Raw_Data_Paid_23!$C$4:$C$2114,Raw_Data_Paid_23!$C$4:$C$2114,"C1")="C1","C1","C2"))</f>
        <v>B1</v>
      </c>
      <c r="P685" t="str">
        <f t="shared" si="60"/>
        <v>2020B1Motor Commercial</v>
      </c>
    </row>
    <row r="686" spans="3:16" x14ac:dyDescent="0.35">
      <c r="C686" s="6" t="s">
        <v>988</v>
      </c>
      <c r="D686" s="7" t="s">
        <v>4081</v>
      </c>
      <c r="E686" s="7" t="s">
        <v>4081</v>
      </c>
      <c r="F686" s="8" t="s">
        <v>3910</v>
      </c>
      <c r="G686" s="9">
        <v>14000</v>
      </c>
      <c r="H686" s="10">
        <v>2020</v>
      </c>
      <c r="I686" s="10">
        <v>2020</v>
      </c>
      <c r="J686" s="11" t="s">
        <v>35</v>
      </c>
      <c r="K686" s="12">
        <v>14000</v>
      </c>
      <c r="L686" s="12">
        <v>1</v>
      </c>
      <c r="M686" s="33" t="str">
        <f>IF(_xlfn.XLOOKUP(C686,Raw_Data_OS_23!$C$7:$C$4518,Raw_Data_OS_23!$G$7:$G$4518,"Paid/ Closed")="Paid/ Closed","Paid/ Closed", "Still_Outstanding")</f>
        <v>Still_Outstanding</v>
      </c>
      <c r="N686" s="33">
        <f>IF(_xlfn.XLOOKUP(C686,Raw_Data_Paid_23!$C$4:$C$2114,Raw_Data_Paid_23!$C$4:$C$2114,1)= 1,1,0)</f>
        <v>1</v>
      </c>
      <c r="O686" t="str">
        <f>IF(M686=$W$7,IF(AND(N686,_xlfn.XLOOKUP(C686,Raw_Data_OS_23!$C$7:$C$4518,Raw_Data_OS_23!$G$7:$G$4518,0)=G686),"A",IF(_xlfn.XLOOKUP(C686,Raw_Data_Paid_23!$C$4:$C$2114,Raw_Data_Paid_23!$C$4:$C$2114,"B1")="B1","B1","B2")),IF(_xlfn.XLOOKUP(C686,Raw_Data_Paid_23!$C$4:$C$2114,Raw_Data_Paid_23!$C$4:$C$2114,"C1")="C1","C1","C2"))</f>
        <v>B1</v>
      </c>
      <c r="P686" t="str">
        <f t="shared" si="60"/>
        <v>2020B1Motor Private</v>
      </c>
    </row>
    <row r="687" spans="3:16" x14ac:dyDescent="0.35">
      <c r="C687" s="6" t="s">
        <v>989</v>
      </c>
      <c r="D687" s="7" t="s">
        <v>4272</v>
      </c>
      <c r="E687" s="7" t="s">
        <v>4272</v>
      </c>
      <c r="F687" s="8" t="s">
        <v>3908</v>
      </c>
      <c r="G687" s="9">
        <v>1000</v>
      </c>
      <c r="H687" s="10">
        <v>2020</v>
      </c>
      <c r="I687" s="10">
        <v>2020</v>
      </c>
      <c r="J687" s="11" t="s">
        <v>35</v>
      </c>
      <c r="K687" s="12">
        <v>1000</v>
      </c>
      <c r="L687" s="12">
        <v>1</v>
      </c>
      <c r="M687" s="33" t="str">
        <f>IF(_xlfn.XLOOKUP(C687,Raw_Data_OS_23!$C$7:$C$4518,Raw_Data_OS_23!$G$7:$G$4518,"Paid/ Closed")="Paid/ Closed","Paid/ Closed", "Still_Outstanding")</f>
        <v>Still_Outstanding</v>
      </c>
      <c r="N687" s="33">
        <f>IF(_xlfn.XLOOKUP(C687,Raw_Data_Paid_23!$C$4:$C$2114,Raw_Data_Paid_23!$C$4:$C$2114,1)= 1,1,0)</f>
        <v>1</v>
      </c>
      <c r="O687" t="str">
        <f>IF(M687=$W$7,IF(AND(N687,_xlfn.XLOOKUP(C687,Raw_Data_OS_23!$C$7:$C$4518,Raw_Data_OS_23!$G$7:$G$4518,0)=G687),"A",IF(_xlfn.XLOOKUP(C687,Raw_Data_Paid_23!$C$4:$C$2114,Raw_Data_Paid_23!$C$4:$C$2114,"B1")="B1","B1","B2")),IF(_xlfn.XLOOKUP(C687,Raw_Data_Paid_23!$C$4:$C$2114,Raw_Data_Paid_23!$C$4:$C$2114,"C1")="C1","C1","C2"))</f>
        <v>B1</v>
      </c>
      <c r="P687" t="str">
        <f t="shared" si="60"/>
        <v>2020B1Motor Commercial</v>
      </c>
    </row>
    <row r="688" spans="3:16" x14ac:dyDescent="0.35">
      <c r="C688" s="6" t="s">
        <v>990</v>
      </c>
      <c r="D688" s="7" t="s">
        <v>4004</v>
      </c>
      <c r="E688" s="7" t="s">
        <v>4004</v>
      </c>
      <c r="F688" s="8" t="s">
        <v>3908</v>
      </c>
      <c r="G688" s="9">
        <v>1000</v>
      </c>
      <c r="H688" s="10">
        <v>2020</v>
      </c>
      <c r="I688" s="10">
        <v>2020</v>
      </c>
      <c r="J688" s="11" t="s">
        <v>35</v>
      </c>
      <c r="K688" s="12">
        <v>1000</v>
      </c>
      <c r="L688" s="12">
        <v>1</v>
      </c>
      <c r="M688" s="33" t="str">
        <f>IF(_xlfn.XLOOKUP(C688,Raw_Data_OS_23!$C$7:$C$4518,Raw_Data_OS_23!$G$7:$G$4518,"Paid/ Closed")="Paid/ Closed","Paid/ Closed", "Still_Outstanding")</f>
        <v>Still_Outstanding</v>
      </c>
      <c r="N688" s="33">
        <f>IF(_xlfn.XLOOKUP(C688,Raw_Data_Paid_23!$C$4:$C$2114,Raw_Data_Paid_23!$C$4:$C$2114,1)= 1,1,0)</f>
        <v>1</v>
      </c>
      <c r="O688" t="str">
        <f>IF(M688=$W$7,IF(AND(N688,_xlfn.XLOOKUP(C688,Raw_Data_OS_23!$C$7:$C$4518,Raw_Data_OS_23!$G$7:$G$4518,0)=G688),"A",IF(_xlfn.XLOOKUP(C688,Raw_Data_Paid_23!$C$4:$C$2114,Raw_Data_Paid_23!$C$4:$C$2114,"B1")="B1","B1","B2")),IF(_xlfn.XLOOKUP(C688,Raw_Data_Paid_23!$C$4:$C$2114,Raw_Data_Paid_23!$C$4:$C$2114,"C1")="C1","C1","C2"))</f>
        <v>B1</v>
      </c>
      <c r="P688" t="str">
        <f t="shared" si="60"/>
        <v>2020B1Motor Commercial</v>
      </c>
    </row>
    <row r="689" spans="3:16" x14ac:dyDescent="0.35">
      <c r="C689" s="6" t="s">
        <v>3879</v>
      </c>
      <c r="D689" s="7" t="s">
        <v>4370</v>
      </c>
      <c r="E689" s="7" t="s">
        <v>4370</v>
      </c>
      <c r="F689" s="8" t="s">
        <v>3908</v>
      </c>
      <c r="G689" s="9">
        <v>0</v>
      </c>
      <c r="H689" s="10">
        <v>2020</v>
      </c>
      <c r="I689" s="10">
        <v>2020</v>
      </c>
      <c r="J689" s="11" t="s">
        <v>35</v>
      </c>
      <c r="K689" s="12">
        <v>117752</v>
      </c>
      <c r="L689" s="12">
        <v>1</v>
      </c>
      <c r="M689" s="33" t="str">
        <f>IF(_xlfn.XLOOKUP(C689,Raw_Data_OS_23!$C$7:$C$4518,Raw_Data_OS_23!$G$7:$G$4518,"Paid/ Closed")="Paid/ Closed","Paid/ Closed", "Still_Outstanding")</f>
        <v>Still_Outstanding</v>
      </c>
      <c r="N689" s="33">
        <f>IF(_xlfn.XLOOKUP(C689,Raw_Data_Paid_23!$C$4:$C$2114,Raw_Data_Paid_23!$C$4:$C$2114,1)= 1,1,0)</f>
        <v>1</v>
      </c>
      <c r="O689" t="str">
        <f>IF(M689=$W$7,IF(AND(N689,_xlfn.XLOOKUP(C689,Raw_Data_OS_23!$C$7:$C$4518,Raw_Data_OS_23!$G$7:$G$4518,0)=G689),"A",IF(_xlfn.XLOOKUP(C689,Raw_Data_Paid_23!$C$4:$C$2114,Raw_Data_Paid_23!$C$4:$C$2114,"B1")="B1","B1","B2")),IF(_xlfn.XLOOKUP(C689,Raw_Data_Paid_23!$C$4:$C$2114,Raw_Data_Paid_23!$C$4:$C$2114,"C1")="C1","C1","C2"))</f>
        <v>A</v>
      </c>
      <c r="P689" t="str">
        <f t="shared" si="60"/>
        <v>2020AMotor Commercial</v>
      </c>
    </row>
    <row r="690" spans="3:16" x14ac:dyDescent="0.35">
      <c r="C690" s="6" t="s">
        <v>280</v>
      </c>
      <c r="D690" s="7" t="s">
        <v>4002</v>
      </c>
      <c r="E690" s="7" t="s">
        <v>4002</v>
      </c>
      <c r="F690" s="8" t="s">
        <v>3908</v>
      </c>
      <c r="G690" s="9">
        <v>20979</v>
      </c>
      <c r="H690" s="10">
        <v>2020</v>
      </c>
      <c r="I690" s="10">
        <v>2020</v>
      </c>
      <c r="J690" s="11" t="s">
        <v>35</v>
      </c>
      <c r="K690" s="12">
        <v>20979</v>
      </c>
      <c r="L690" s="12">
        <v>1</v>
      </c>
      <c r="M690" s="33" t="str">
        <f>IF(_xlfn.XLOOKUP(C690,Raw_Data_OS_23!$C$7:$C$4518,Raw_Data_OS_23!$G$7:$G$4518,"Paid/ Closed")="Paid/ Closed","Paid/ Closed", "Still_Outstanding")</f>
        <v>Still_Outstanding</v>
      </c>
      <c r="N690" s="33">
        <f>IF(_xlfn.XLOOKUP(C690,Raw_Data_Paid_23!$C$4:$C$2114,Raw_Data_Paid_23!$C$4:$C$2114,1)= 1,1,0)</f>
        <v>1</v>
      </c>
      <c r="O690" t="str">
        <f>IF(M690=$W$7,IF(AND(N690,_xlfn.XLOOKUP(C690,Raw_Data_OS_23!$C$7:$C$4518,Raw_Data_OS_23!$G$7:$G$4518,0)=G690),"A",IF(_xlfn.XLOOKUP(C690,Raw_Data_Paid_23!$C$4:$C$2114,Raw_Data_Paid_23!$C$4:$C$2114,"B1")="B1","B1","B2")),IF(_xlfn.XLOOKUP(C690,Raw_Data_Paid_23!$C$4:$C$2114,Raw_Data_Paid_23!$C$4:$C$2114,"C1")="C1","C1","C2"))</f>
        <v>B1</v>
      </c>
      <c r="P690" t="str">
        <f t="shared" si="60"/>
        <v>2020B1Motor Commercial</v>
      </c>
    </row>
    <row r="691" spans="3:16" x14ac:dyDescent="0.35">
      <c r="C691" s="6" t="s">
        <v>991</v>
      </c>
      <c r="D691" s="7" t="s">
        <v>4368</v>
      </c>
      <c r="E691" s="7" t="s">
        <v>4368</v>
      </c>
      <c r="F691" s="8" t="s">
        <v>3910</v>
      </c>
      <c r="G691" s="9">
        <v>60</v>
      </c>
      <c r="H691" s="10">
        <v>2020</v>
      </c>
      <c r="I691" s="10">
        <v>2020</v>
      </c>
      <c r="J691" s="11" t="s">
        <v>28</v>
      </c>
      <c r="K691" s="12">
        <v>60</v>
      </c>
      <c r="L691" s="12">
        <v>1</v>
      </c>
      <c r="M691" s="33" t="str">
        <f>IF(_xlfn.XLOOKUP(C691,Raw_Data_OS_23!$C$7:$C$4518,Raw_Data_OS_23!$G$7:$G$4518,"Paid/ Closed")="Paid/ Closed","Paid/ Closed", "Still_Outstanding")</f>
        <v>Still_Outstanding</v>
      </c>
      <c r="N691" s="33">
        <f>IF(_xlfn.XLOOKUP(C691,Raw_Data_Paid_23!$C$4:$C$2114,Raw_Data_Paid_23!$C$4:$C$2114,1)= 1,1,0)</f>
        <v>1</v>
      </c>
      <c r="O691" t="str">
        <f>IF(M691=$W$7,IF(AND(N691,_xlfn.XLOOKUP(C691,Raw_Data_OS_23!$C$7:$C$4518,Raw_Data_OS_23!$G$7:$G$4518,0)=G691),"A",IF(_xlfn.XLOOKUP(C691,Raw_Data_Paid_23!$C$4:$C$2114,Raw_Data_Paid_23!$C$4:$C$2114,"B1")="B1","B1","B2")),IF(_xlfn.XLOOKUP(C691,Raw_Data_Paid_23!$C$4:$C$2114,Raw_Data_Paid_23!$C$4:$C$2114,"C1")="C1","C1","C2"))</f>
        <v>B1</v>
      </c>
      <c r="P691" t="str">
        <f t="shared" si="60"/>
        <v>2020B1Motor Private</v>
      </c>
    </row>
    <row r="692" spans="3:16" x14ac:dyDescent="0.35">
      <c r="C692" s="6" t="s">
        <v>281</v>
      </c>
      <c r="D692" s="7" t="s">
        <v>4371</v>
      </c>
      <c r="E692" s="7" t="s">
        <v>4371</v>
      </c>
      <c r="F692" s="8" t="s">
        <v>3908</v>
      </c>
      <c r="G692" s="9">
        <v>18450</v>
      </c>
      <c r="H692" s="10">
        <v>2020</v>
      </c>
      <c r="I692" s="10">
        <v>2020</v>
      </c>
      <c r="J692" s="11" t="s">
        <v>35</v>
      </c>
      <c r="K692" s="12">
        <v>18450</v>
      </c>
      <c r="L692" s="12">
        <v>1</v>
      </c>
      <c r="M692" s="33" t="str">
        <f>IF(_xlfn.XLOOKUP(C692,Raw_Data_OS_23!$C$7:$C$4518,Raw_Data_OS_23!$G$7:$G$4518,"Paid/ Closed")="Paid/ Closed","Paid/ Closed", "Still_Outstanding")</f>
        <v>Still_Outstanding</v>
      </c>
      <c r="N692" s="33">
        <f>IF(_xlfn.XLOOKUP(C692,Raw_Data_Paid_23!$C$4:$C$2114,Raw_Data_Paid_23!$C$4:$C$2114,1)= 1,1,0)</f>
        <v>1</v>
      </c>
      <c r="O692" t="str">
        <f>IF(M692=$W$7,IF(AND(N692,_xlfn.XLOOKUP(C692,Raw_Data_OS_23!$C$7:$C$4518,Raw_Data_OS_23!$G$7:$G$4518,0)=G692),"A",IF(_xlfn.XLOOKUP(C692,Raw_Data_Paid_23!$C$4:$C$2114,Raw_Data_Paid_23!$C$4:$C$2114,"B1")="B1","B1","B2")),IF(_xlfn.XLOOKUP(C692,Raw_Data_Paid_23!$C$4:$C$2114,Raw_Data_Paid_23!$C$4:$C$2114,"C1")="C1","C1","C2"))</f>
        <v>B1</v>
      </c>
      <c r="P692" t="str">
        <f t="shared" si="60"/>
        <v>2020B1Motor Commercial</v>
      </c>
    </row>
    <row r="693" spans="3:16" x14ac:dyDescent="0.35">
      <c r="C693" s="6" t="s">
        <v>992</v>
      </c>
      <c r="D693" s="7" t="s">
        <v>4081</v>
      </c>
      <c r="E693" s="7" t="s">
        <v>4081</v>
      </c>
      <c r="F693" s="8" t="s">
        <v>3908</v>
      </c>
      <c r="G693" s="9">
        <v>2000</v>
      </c>
      <c r="H693" s="10">
        <v>2020</v>
      </c>
      <c r="I693" s="10">
        <v>2020</v>
      </c>
      <c r="J693" s="11" t="s">
        <v>35</v>
      </c>
      <c r="K693" s="12">
        <v>2000</v>
      </c>
      <c r="L693" s="12">
        <v>1</v>
      </c>
      <c r="M693" s="33" t="str">
        <f>IF(_xlfn.XLOOKUP(C693,Raw_Data_OS_23!$C$7:$C$4518,Raw_Data_OS_23!$G$7:$G$4518,"Paid/ Closed")="Paid/ Closed","Paid/ Closed", "Still_Outstanding")</f>
        <v>Still_Outstanding</v>
      </c>
      <c r="N693" s="33">
        <f>IF(_xlfn.XLOOKUP(C693,Raw_Data_Paid_23!$C$4:$C$2114,Raw_Data_Paid_23!$C$4:$C$2114,1)= 1,1,0)</f>
        <v>1</v>
      </c>
      <c r="O693" t="str">
        <f>IF(M693=$W$7,IF(AND(N693,_xlfn.XLOOKUP(C693,Raw_Data_OS_23!$C$7:$C$4518,Raw_Data_OS_23!$G$7:$G$4518,0)=G693),"A",IF(_xlfn.XLOOKUP(C693,Raw_Data_Paid_23!$C$4:$C$2114,Raw_Data_Paid_23!$C$4:$C$2114,"B1")="B1","B1","B2")),IF(_xlfn.XLOOKUP(C693,Raw_Data_Paid_23!$C$4:$C$2114,Raw_Data_Paid_23!$C$4:$C$2114,"C1")="C1","C1","C2"))</f>
        <v>B1</v>
      </c>
      <c r="P693" t="str">
        <f t="shared" si="60"/>
        <v>2020B1Motor Commercial</v>
      </c>
    </row>
    <row r="694" spans="3:16" x14ac:dyDescent="0.35">
      <c r="C694" s="6" t="s">
        <v>993</v>
      </c>
      <c r="D694" s="7" t="s">
        <v>4372</v>
      </c>
      <c r="E694" s="7" t="s">
        <v>4372</v>
      </c>
      <c r="F694" s="8" t="s">
        <v>3908</v>
      </c>
      <c r="G694" s="9">
        <v>15000</v>
      </c>
      <c r="H694" s="10">
        <v>2020</v>
      </c>
      <c r="I694" s="10">
        <v>2020</v>
      </c>
      <c r="J694" s="11" t="s">
        <v>35</v>
      </c>
      <c r="K694" s="12">
        <v>15000</v>
      </c>
      <c r="L694" s="12">
        <v>1</v>
      </c>
      <c r="M694" s="33" t="str">
        <f>IF(_xlfn.XLOOKUP(C694,Raw_Data_OS_23!$C$7:$C$4518,Raw_Data_OS_23!$G$7:$G$4518,"Paid/ Closed")="Paid/ Closed","Paid/ Closed", "Still_Outstanding")</f>
        <v>Still_Outstanding</v>
      </c>
      <c r="N694" s="33">
        <f>IF(_xlfn.XLOOKUP(C694,Raw_Data_Paid_23!$C$4:$C$2114,Raw_Data_Paid_23!$C$4:$C$2114,1)= 1,1,0)</f>
        <v>1</v>
      </c>
      <c r="O694" t="str">
        <f>IF(M694=$W$7,IF(AND(N694,_xlfn.XLOOKUP(C694,Raw_Data_OS_23!$C$7:$C$4518,Raw_Data_OS_23!$G$7:$G$4518,0)=G694),"A",IF(_xlfn.XLOOKUP(C694,Raw_Data_Paid_23!$C$4:$C$2114,Raw_Data_Paid_23!$C$4:$C$2114,"B1")="B1","B1","B2")),IF(_xlfn.XLOOKUP(C694,Raw_Data_Paid_23!$C$4:$C$2114,Raw_Data_Paid_23!$C$4:$C$2114,"C1")="C1","C1","C2"))</f>
        <v>B1</v>
      </c>
      <c r="P694" t="str">
        <f t="shared" si="60"/>
        <v>2020B1Motor Commercial</v>
      </c>
    </row>
    <row r="695" spans="3:16" x14ac:dyDescent="0.35">
      <c r="C695" s="6" t="s">
        <v>282</v>
      </c>
      <c r="D695" s="7" t="s">
        <v>4373</v>
      </c>
      <c r="E695" s="7" t="s">
        <v>4373</v>
      </c>
      <c r="F695" s="8" t="s">
        <v>3910</v>
      </c>
      <c r="G695" s="9">
        <v>9918</v>
      </c>
      <c r="H695" s="10">
        <v>2020</v>
      </c>
      <c r="I695" s="10">
        <v>2020</v>
      </c>
      <c r="J695" s="11" t="s">
        <v>35</v>
      </c>
      <c r="K695" s="12">
        <v>9918</v>
      </c>
      <c r="L695" s="12">
        <v>1</v>
      </c>
      <c r="M695" s="33" t="str">
        <f>IF(_xlfn.XLOOKUP(C695,Raw_Data_OS_23!$C$7:$C$4518,Raw_Data_OS_23!$G$7:$G$4518,"Paid/ Closed")="Paid/ Closed","Paid/ Closed", "Still_Outstanding")</f>
        <v>Still_Outstanding</v>
      </c>
      <c r="N695" s="33">
        <f>IF(_xlfn.XLOOKUP(C695,Raw_Data_Paid_23!$C$4:$C$2114,Raw_Data_Paid_23!$C$4:$C$2114,1)= 1,1,0)</f>
        <v>1</v>
      </c>
      <c r="O695" t="str">
        <f>IF(M695=$W$7,IF(AND(N695,_xlfn.XLOOKUP(C695,Raw_Data_OS_23!$C$7:$C$4518,Raw_Data_OS_23!$G$7:$G$4518,0)=G695),"A",IF(_xlfn.XLOOKUP(C695,Raw_Data_Paid_23!$C$4:$C$2114,Raw_Data_Paid_23!$C$4:$C$2114,"B1")="B1","B1","B2")),IF(_xlfn.XLOOKUP(C695,Raw_Data_Paid_23!$C$4:$C$2114,Raw_Data_Paid_23!$C$4:$C$2114,"C1")="C1","C1","C2"))</f>
        <v>B1</v>
      </c>
      <c r="P695" t="str">
        <f t="shared" si="60"/>
        <v>2020B1Motor Private</v>
      </c>
    </row>
    <row r="696" spans="3:16" x14ac:dyDescent="0.35">
      <c r="C696" s="6" t="s">
        <v>283</v>
      </c>
      <c r="D696" s="7" t="s">
        <v>4372</v>
      </c>
      <c r="E696" s="7" t="s">
        <v>4372</v>
      </c>
      <c r="F696" s="8" t="s">
        <v>3910</v>
      </c>
      <c r="G696" s="9">
        <v>-6750</v>
      </c>
      <c r="H696" s="10">
        <v>2020</v>
      </c>
      <c r="I696" s="10">
        <v>2020</v>
      </c>
      <c r="J696" s="11" t="s">
        <v>35</v>
      </c>
      <c r="K696" s="12">
        <v>-6750</v>
      </c>
      <c r="L696" s="12">
        <v>1</v>
      </c>
      <c r="M696" s="33" t="str">
        <f>IF(_xlfn.XLOOKUP(C696,Raw_Data_OS_23!$C$7:$C$4518,Raw_Data_OS_23!$G$7:$G$4518,"Paid/ Closed")="Paid/ Closed","Paid/ Closed", "Still_Outstanding")</f>
        <v>Still_Outstanding</v>
      </c>
      <c r="N696" s="33">
        <f>IF(_xlfn.XLOOKUP(C696,Raw_Data_Paid_23!$C$4:$C$2114,Raw_Data_Paid_23!$C$4:$C$2114,1)= 1,1,0)</f>
        <v>1</v>
      </c>
      <c r="O696" t="str">
        <f>IF(M696=$W$7,IF(AND(N696,_xlfn.XLOOKUP(C696,Raw_Data_OS_23!$C$7:$C$4518,Raw_Data_OS_23!$G$7:$G$4518,0)=G696),"A",IF(_xlfn.XLOOKUP(C696,Raw_Data_Paid_23!$C$4:$C$2114,Raw_Data_Paid_23!$C$4:$C$2114,"B1")="B1","B1","B2")),IF(_xlfn.XLOOKUP(C696,Raw_Data_Paid_23!$C$4:$C$2114,Raw_Data_Paid_23!$C$4:$C$2114,"C1")="C1","C1","C2"))</f>
        <v>B1</v>
      </c>
      <c r="P696" t="str">
        <f t="shared" si="60"/>
        <v>2020B1Motor Private</v>
      </c>
    </row>
    <row r="697" spans="3:16" x14ac:dyDescent="0.35">
      <c r="C697" s="6" t="s">
        <v>284</v>
      </c>
      <c r="D697" s="7" t="s">
        <v>4081</v>
      </c>
      <c r="E697" s="7" t="s">
        <v>4081</v>
      </c>
      <c r="F697" s="8" t="s">
        <v>3910</v>
      </c>
      <c r="G697" s="9">
        <v>10000</v>
      </c>
      <c r="H697" s="10">
        <v>2020</v>
      </c>
      <c r="I697" s="10">
        <v>2020</v>
      </c>
      <c r="J697" s="11" t="s">
        <v>35</v>
      </c>
      <c r="K697" s="12">
        <v>10000</v>
      </c>
      <c r="L697" s="12">
        <v>1</v>
      </c>
      <c r="M697" s="33" t="str">
        <f>IF(_xlfn.XLOOKUP(C697,Raw_Data_OS_23!$C$7:$C$4518,Raw_Data_OS_23!$G$7:$G$4518,"Paid/ Closed")="Paid/ Closed","Paid/ Closed", "Still_Outstanding")</f>
        <v>Still_Outstanding</v>
      </c>
      <c r="N697" s="33">
        <f>IF(_xlfn.XLOOKUP(C697,Raw_Data_Paid_23!$C$4:$C$2114,Raw_Data_Paid_23!$C$4:$C$2114,1)= 1,1,0)</f>
        <v>1</v>
      </c>
      <c r="O697" t="str">
        <f>IF(M697=$W$7,IF(AND(N697,_xlfn.XLOOKUP(C697,Raw_Data_OS_23!$C$7:$C$4518,Raw_Data_OS_23!$G$7:$G$4518,0)=G697),"A",IF(_xlfn.XLOOKUP(C697,Raw_Data_Paid_23!$C$4:$C$2114,Raw_Data_Paid_23!$C$4:$C$2114,"B1")="B1","B1","B2")),IF(_xlfn.XLOOKUP(C697,Raw_Data_Paid_23!$C$4:$C$2114,Raw_Data_Paid_23!$C$4:$C$2114,"C1")="C1","C1","C2"))</f>
        <v>B1</v>
      </c>
      <c r="P697" t="str">
        <f t="shared" si="60"/>
        <v>2020B1Motor Private</v>
      </c>
    </row>
    <row r="698" spans="3:16" x14ac:dyDescent="0.35">
      <c r="C698" s="6" t="s">
        <v>285</v>
      </c>
      <c r="D698" s="7" t="s">
        <v>4004</v>
      </c>
      <c r="E698" s="7" t="s">
        <v>4004</v>
      </c>
      <c r="F698" s="8" t="s">
        <v>3910</v>
      </c>
      <c r="G698" s="9">
        <v>71450</v>
      </c>
      <c r="H698" s="10">
        <v>2020</v>
      </c>
      <c r="I698" s="10">
        <v>2020</v>
      </c>
      <c r="J698" s="11" t="s">
        <v>35</v>
      </c>
      <c r="K698" s="12">
        <v>71450</v>
      </c>
      <c r="L698" s="12">
        <v>1</v>
      </c>
      <c r="M698" s="33" t="str">
        <f>IF(_xlfn.XLOOKUP(C698,Raw_Data_OS_23!$C$7:$C$4518,Raw_Data_OS_23!$G$7:$G$4518,"Paid/ Closed")="Paid/ Closed","Paid/ Closed", "Still_Outstanding")</f>
        <v>Still_Outstanding</v>
      </c>
      <c r="N698" s="33">
        <f>IF(_xlfn.XLOOKUP(C698,Raw_Data_Paid_23!$C$4:$C$2114,Raw_Data_Paid_23!$C$4:$C$2114,1)= 1,1,0)</f>
        <v>1</v>
      </c>
      <c r="O698" t="str">
        <f>IF(M698=$W$7,IF(AND(N698,_xlfn.XLOOKUP(C698,Raw_Data_OS_23!$C$7:$C$4518,Raw_Data_OS_23!$G$7:$G$4518,0)=G698),"A",IF(_xlfn.XLOOKUP(C698,Raw_Data_Paid_23!$C$4:$C$2114,Raw_Data_Paid_23!$C$4:$C$2114,"B1")="B1","B1","B2")),IF(_xlfn.XLOOKUP(C698,Raw_Data_Paid_23!$C$4:$C$2114,Raw_Data_Paid_23!$C$4:$C$2114,"C1")="C1","C1","C2"))</f>
        <v>B1</v>
      </c>
      <c r="P698" t="str">
        <f t="shared" si="60"/>
        <v>2020B1Motor Private</v>
      </c>
    </row>
    <row r="699" spans="3:16" x14ac:dyDescent="0.35">
      <c r="C699" s="6" t="s">
        <v>3880</v>
      </c>
      <c r="D699" s="7" t="s">
        <v>4374</v>
      </c>
      <c r="E699" s="7" t="s">
        <v>4374</v>
      </c>
      <c r="F699" s="8" t="s">
        <v>3908</v>
      </c>
      <c r="G699" s="9">
        <v>-8550</v>
      </c>
      <c r="H699" s="10">
        <v>2020</v>
      </c>
      <c r="I699" s="10">
        <v>2020</v>
      </c>
      <c r="J699" s="11" t="s">
        <v>35</v>
      </c>
      <c r="K699" s="12">
        <v>0</v>
      </c>
      <c r="L699" s="12">
        <v>1</v>
      </c>
      <c r="M699" s="33" t="str">
        <f>IF(_xlfn.XLOOKUP(C699,Raw_Data_OS_23!$C$7:$C$4518,Raw_Data_OS_23!$G$7:$G$4518,"Paid/ Closed")="Paid/ Closed","Paid/ Closed", "Still_Outstanding")</f>
        <v>Paid/ Closed</v>
      </c>
      <c r="N699" s="33">
        <f>IF(_xlfn.XLOOKUP(C699,Raw_Data_Paid_23!$C$4:$C$2114,Raw_Data_Paid_23!$C$4:$C$2114,1)= 1,1,0)</f>
        <v>1</v>
      </c>
      <c r="O699" t="str">
        <f>IF(M699=$W$7,IF(AND(N699,_xlfn.XLOOKUP(C699,Raw_Data_OS_23!$C$7:$C$4518,Raw_Data_OS_23!$G$7:$G$4518,0)=G699),"A",IF(_xlfn.XLOOKUP(C699,Raw_Data_Paid_23!$C$4:$C$2114,Raw_Data_Paid_23!$C$4:$C$2114,"B1")="B1","B1","B2")),IF(_xlfn.XLOOKUP(C699,Raw_Data_Paid_23!$C$4:$C$2114,Raw_Data_Paid_23!$C$4:$C$2114,"C1")="C1","C1","C2"))</f>
        <v>C1</v>
      </c>
      <c r="P699" t="str">
        <f t="shared" si="60"/>
        <v>2020C1Motor Commercial</v>
      </c>
    </row>
    <row r="700" spans="3:16" x14ac:dyDescent="0.35">
      <c r="C700" s="6" t="s">
        <v>994</v>
      </c>
      <c r="D700" s="7" t="s">
        <v>4004</v>
      </c>
      <c r="E700" s="7" t="s">
        <v>4004</v>
      </c>
      <c r="F700" s="8" t="s">
        <v>3908</v>
      </c>
      <c r="G700" s="9">
        <v>460050</v>
      </c>
      <c r="H700" s="10">
        <v>2020</v>
      </c>
      <c r="I700" s="10">
        <v>2020</v>
      </c>
      <c r="J700" s="11" t="s">
        <v>35</v>
      </c>
      <c r="K700" s="12">
        <v>460050</v>
      </c>
      <c r="L700" s="12">
        <v>1</v>
      </c>
      <c r="M700" s="33" t="str">
        <f>IF(_xlfn.XLOOKUP(C700,Raw_Data_OS_23!$C$7:$C$4518,Raw_Data_OS_23!$G$7:$G$4518,"Paid/ Closed")="Paid/ Closed","Paid/ Closed", "Still_Outstanding")</f>
        <v>Still_Outstanding</v>
      </c>
      <c r="N700" s="33">
        <f>IF(_xlfn.XLOOKUP(C700,Raw_Data_Paid_23!$C$4:$C$2114,Raw_Data_Paid_23!$C$4:$C$2114,1)= 1,1,0)</f>
        <v>1</v>
      </c>
      <c r="O700" t="str">
        <f>IF(M700=$W$7,IF(AND(N700,_xlfn.XLOOKUP(C700,Raw_Data_OS_23!$C$7:$C$4518,Raw_Data_OS_23!$G$7:$G$4518,0)=G700),"A",IF(_xlfn.XLOOKUP(C700,Raw_Data_Paid_23!$C$4:$C$2114,Raw_Data_Paid_23!$C$4:$C$2114,"B1")="B1","B1","B2")),IF(_xlfn.XLOOKUP(C700,Raw_Data_Paid_23!$C$4:$C$2114,Raw_Data_Paid_23!$C$4:$C$2114,"C1")="C1","C1","C2"))</f>
        <v>A</v>
      </c>
      <c r="P700" t="str">
        <f t="shared" si="60"/>
        <v>2020AMotor Commercial</v>
      </c>
    </row>
    <row r="701" spans="3:16" x14ac:dyDescent="0.35">
      <c r="C701" s="6" t="s">
        <v>286</v>
      </c>
      <c r="D701" s="7" t="s">
        <v>4006</v>
      </c>
      <c r="E701" s="7" t="s">
        <v>4006</v>
      </c>
      <c r="F701" s="8" t="s">
        <v>3908</v>
      </c>
      <c r="G701" s="9">
        <v>3730</v>
      </c>
      <c r="H701" s="10">
        <v>2020</v>
      </c>
      <c r="I701" s="10">
        <v>2020</v>
      </c>
      <c r="J701" s="11" t="s">
        <v>35</v>
      </c>
      <c r="K701" s="12">
        <v>3730</v>
      </c>
      <c r="L701" s="12">
        <v>1</v>
      </c>
      <c r="M701" s="33" t="str">
        <f>IF(_xlfn.XLOOKUP(C701,Raw_Data_OS_23!$C$7:$C$4518,Raw_Data_OS_23!$G$7:$G$4518,"Paid/ Closed")="Paid/ Closed","Paid/ Closed", "Still_Outstanding")</f>
        <v>Still_Outstanding</v>
      </c>
      <c r="N701" s="33">
        <f>IF(_xlfn.XLOOKUP(C701,Raw_Data_Paid_23!$C$4:$C$2114,Raw_Data_Paid_23!$C$4:$C$2114,1)= 1,1,0)</f>
        <v>1</v>
      </c>
      <c r="O701" t="str">
        <f>IF(M701=$W$7,IF(AND(N701,_xlfn.XLOOKUP(C701,Raw_Data_OS_23!$C$7:$C$4518,Raw_Data_OS_23!$G$7:$G$4518,0)=G701),"A",IF(_xlfn.XLOOKUP(C701,Raw_Data_Paid_23!$C$4:$C$2114,Raw_Data_Paid_23!$C$4:$C$2114,"B1")="B1","B1","B2")),IF(_xlfn.XLOOKUP(C701,Raw_Data_Paid_23!$C$4:$C$2114,Raw_Data_Paid_23!$C$4:$C$2114,"C1")="C1","C1","C2"))</f>
        <v>B1</v>
      </c>
      <c r="P701" t="str">
        <f t="shared" si="60"/>
        <v>2020B1Motor Commercial</v>
      </c>
    </row>
    <row r="702" spans="3:16" x14ac:dyDescent="0.35">
      <c r="C702" s="6" t="s">
        <v>995</v>
      </c>
      <c r="D702" s="7" t="s">
        <v>4375</v>
      </c>
      <c r="E702" s="7" t="s">
        <v>4375</v>
      </c>
      <c r="F702" s="8" t="s">
        <v>3910</v>
      </c>
      <c r="G702" s="9">
        <v>3000</v>
      </c>
      <c r="H702" s="10">
        <v>2019</v>
      </c>
      <c r="I702" s="10">
        <v>2019</v>
      </c>
      <c r="J702" s="11" t="s">
        <v>25</v>
      </c>
      <c r="K702" s="12">
        <v>3000</v>
      </c>
      <c r="L702" s="12">
        <v>1</v>
      </c>
      <c r="M702" s="33" t="str">
        <f>IF(_xlfn.XLOOKUP(C702,Raw_Data_OS_23!$C$7:$C$4518,Raw_Data_OS_23!$G$7:$G$4518,"Paid/ Closed")="Paid/ Closed","Paid/ Closed", "Still_Outstanding")</f>
        <v>Paid/ Closed</v>
      </c>
      <c r="N702" s="33">
        <f>IF(_xlfn.XLOOKUP(C702,Raw_Data_Paid_23!$C$4:$C$2114,Raw_Data_Paid_23!$C$4:$C$2114,1)= 1,1,0)</f>
        <v>1</v>
      </c>
      <c r="O702" t="str">
        <f>IF(M702=$W$7,IF(AND(N702,_xlfn.XLOOKUP(C702,Raw_Data_OS_23!$C$7:$C$4518,Raw_Data_OS_23!$G$7:$G$4518,0)=G702),"A",IF(_xlfn.XLOOKUP(C702,Raw_Data_Paid_23!$C$4:$C$2114,Raw_Data_Paid_23!$C$4:$C$2114,"B1")="B1","B1","B2")),IF(_xlfn.XLOOKUP(C702,Raw_Data_Paid_23!$C$4:$C$2114,Raw_Data_Paid_23!$C$4:$C$2114,"C1")="C1","C1","C2"))</f>
        <v>C1</v>
      </c>
      <c r="P702" t="str">
        <f t="shared" si="60"/>
        <v>2019C1Motor Private</v>
      </c>
    </row>
    <row r="703" spans="3:16" x14ac:dyDescent="0.35">
      <c r="C703" s="6" t="s">
        <v>996</v>
      </c>
      <c r="D703" s="7" t="s">
        <v>4376</v>
      </c>
      <c r="E703" s="7" t="s">
        <v>4376</v>
      </c>
      <c r="F703" s="8" t="s">
        <v>3910</v>
      </c>
      <c r="G703" s="9">
        <v>8600</v>
      </c>
      <c r="H703" s="10">
        <v>2020</v>
      </c>
      <c r="I703" s="10">
        <v>2020</v>
      </c>
      <c r="J703" s="11" t="s">
        <v>35</v>
      </c>
      <c r="K703" s="12">
        <v>8600</v>
      </c>
      <c r="L703" s="12">
        <v>1</v>
      </c>
      <c r="M703" s="33" t="str">
        <f>IF(_xlfn.XLOOKUP(C703,Raw_Data_OS_23!$C$7:$C$4518,Raw_Data_OS_23!$G$7:$G$4518,"Paid/ Closed")="Paid/ Closed","Paid/ Closed", "Still_Outstanding")</f>
        <v>Still_Outstanding</v>
      </c>
      <c r="N703" s="33">
        <f>IF(_xlfn.XLOOKUP(C703,Raw_Data_Paid_23!$C$4:$C$2114,Raw_Data_Paid_23!$C$4:$C$2114,1)= 1,1,0)</f>
        <v>1</v>
      </c>
      <c r="O703" t="str">
        <f>IF(M703=$W$7,IF(AND(N703,_xlfn.XLOOKUP(C703,Raw_Data_OS_23!$C$7:$C$4518,Raw_Data_OS_23!$G$7:$G$4518,0)=G703),"A",IF(_xlfn.XLOOKUP(C703,Raw_Data_Paid_23!$C$4:$C$2114,Raw_Data_Paid_23!$C$4:$C$2114,"B1")="B1","B1","B2")),IF(_xlfn.XLOOKUP(C703,Raw_Data_Paid_23!$C$4:$C$2114,Raw_Data_Paid_23!$C$4:$C$2114,"C1")="C1","C1","C2"))</f>
        <v>A</v>
      </c>
      <c r="P703" t="str">
        <f t="shared" si="60"/>
        <v>2020AMotor Private</v>
      </c>
    </row>
    <row r="704" spans="3:16" x14ac:dyDescent="0.35">
      <c r="C704" s="6" t="s">
        <v>287</v>
      </c>
      <c r="D704" s="7" t="s">
        <v>4377</v>
      </c>
      <c r="E704" s="7" t="s">
        <v>4377</v>
      </c>
      <c r="F704" s="8" t="s">
        <v>3910</v>
      </c>
      <c r="G704" s="9">
        <v>165450</v>
      </c>
      <c r="H704" s="10">
        <v>2020</v>
      </c>
      <c r="I704" s="10">
        <v>2020</v>
      </c>
      <c r="J704" s="11" t="s">
        <v>35</v>
      </c>
      <c r="K704" s="12">
        <v>165450</v>
      </c>
      <c r="L704" s="12">
        <v>1</v>
      </c>
      <c r="M704" s="33" t="str">
        <f>IF(_xlfn.XLOOKUP(C704,Raw_Data_OS_23!$C$7:$C$4518,Raw_Data_OS_23!$G$7:$G$4518,"Paid/ Closed")="Paid/ Closed","Paid/ Closed", "Still_Outstanding")</f>
        <v>Still_Outstanding</v>
      </c>
      <c r="N704" s="33">
        <f>IF(_xlfn.XLOOKUP(C704,Raw_Data_Paid_23!$C$4:$C$2114,Raw_Data_Paid_23!$C$4:$C$2114,1)= 1,1,0)</f>
        <v>0</v>
      </c>
      <c r="O704" t="str">
        <f>IF(M704=$W$7,IF(AND(N704,_xlfn.XLOOKUP(C704,Raw_Data_OS_23!$C$7:$C$4518,Raw_Data_OS_23!$G$7:$G$4518,0)=G704),"A",IF(_xlfn.XLOOKUP(C704,Raw_Data_Paid_23!$C$4:$C$2114,Raw_Data_Paid_23!$C$4:$C$2114,"B1")="B1","B1","B2")),IF(_xlfn.XLOOKUP(C704,Raw_Data_Paid_23!$C$4:$C$2114,Raw_Data_Paid_23!$C$4:$C$2114,"C1")="C1","C1","C2"))</f>
        <v>B2</v>
      </c>
      <c r="P704" t="str">
        <f t="shared" si="60"/>
        <v>2020B2Motor Private</v>
      </c>
    </row>
    <row r="705" spans="3:16" x14ac:dyDescent="0.35">
      <c r="C705" s="6" t="s">
        <v>288</v>
      </c>
      <c r="D705" s="7" t="s">
        <v>4029</v>
      </c>
      <c r="E705" s="7" t="s">
        <v>4029</v>
      </c>
      <c r="F705" s="8" t="s">
        <v>3910</v>
      </c>
      <c r="G705" s="9">
        <v>2590</v>
      </c>
      <c r="H705" s="10">
        <v>2020</v>
      </c>
      <c r="I705" s="10">
        <v>2020</v>
      </c>
      <c r="J705" s="11" t="s">
        <v>35</v>
      </c>
      <c r="K705" s="12">
        <v>2590</v>
      </c>
      <c r="L705" s="12">
        <v>1</v>
      </c>
      <c r="M705" s="33" t="str">
        <f>IF(_xlfn.XLOOKUP(C705,Raw_Data_OS_23!$C$7:$C$4518,Raw_Data_OS_23!$G$7:$G$4518,"Paid/ Closed")="Paid/ Closed","Paid/ Closed", "Still_Outstanding")</f>
        <v>Still_Outstanding</v>
      </c>
      <c r="N705" s="33">
        <f>IF(_xlfn.XLOOKUP(C705,Raw_Data_Paid_23!$C$4:$C$2114,Raw_Data_Paid_23!$C$4:$C$2114,1)= 1,1,0)</f>
        <v>1</v>
      </c>
      <c r="O705" t="str">
        <f>IF(M705=$W$7,IF(AND(N705,_xlfn.XLOOKUP(C705,Raw_Data_OS_23!$C$7:$C$4518,Raw_Data_OS_23!$G$7:$G$4518,0)=G705),"A",IF(_xlfn.XLOOKUP(C705,Raw_Data_Paid_23!$C$4:$C$2114,Raw_Data_Paid_23!$C$4:$C$2114,"B1")="B1","B1","B2")),IF(_xlfn.XLOOKUP(C705,Raw_Data_Paid_23!$C$4:$C$2114,Raw_Data_Paid_23!$C$4:$C$2114,"C1")="C1","C1","C2"))</f>
        <v>B1</v>
      </c>
      <c r="P705" t="str">
        <f t="shared" si="60"/>
        <v>2020B1Motor Private</v>
      </c>
    </row>
    <row r="706" spans="3:16" x14ac:dyDescent="0.35">
      <c r="C706" s="6" t="s">
        <v>289</v>
      </c>
      <c r="D706" s="7" t="s">
        <v>4373</v>
      </c>
      <c r="E706" s="7" t="s">
        <v>4373</v>
      </c>
      <c r="F706" s="8" t="s">
        <v>3908</v>
      </c>
      <c r="G706" s="9">
        <v>10794</v>
      </c>
      <c r="H706" s="10">
        <v>2020</v>
      </c>
      <c r="I706" s="10">
        <v>2020</v>
      </c>
      <c r="J706" s="11" t="s">
        <v>35</v>
      </c>
      <c r="K706" s="12">
        <v>10794</v>
      </c>
      <c r="L706" s="12">
        <v>1</v>
      </c>
      <c r="M706" s="33" t="str">
        <f>IF(_xlfn.XLOOKUP(C706,Raw_Data_OS_23!$C$7:$C$4518,Raw_Data_OS_23!$G$7:$G$4518,"Paid/ Closed")="Paid/ Closed","Paid/ Closed", "Still_Outstanding")</f>
        <v>Still_Outstanding</v>
      </c>
      <c r="N706" s="33">
        <f>IF(_xlfn.XLOOKUP(C706,Raw_Data_Paid_23!$C$4:$C$2114,Raw_Data_Paid_23!$C$4:$C$2114,1)= 1,1,0)</f>
        <v>1</v>
      </c>
      <c r="O706" t="str">
        <f>IF(M706=$W$7,IF(AND(N706,_xlfn.XLOOKUP(C706,Raw_Data_OS_23!$C$7:$C$4518,Raw_Data_OS_23!$G$7:$G$4518,0)=G706),"A",IF(_xlfn.XLOOKUP(C706,Raw_Data_Paid_23!$C$4:$C$2114,Raw_Data_Paid_23!$C$4:$C$2114,"B1")="B1","B1","B2")),IF(_xlfn.XLOOKUP(C706,Raw_Data_Paid_23!$C$4:$C$2114,Raw_Data_Paid_23!$C$4:$C$2114,"C1")="C1","C1","C2"))</f>
        <v>B1</v>
      </c>
      <c r="P706" t="str">
        <f t="shared" si="60"/>
        <v>2020B1Motor Commercial</v>
      </c>
    </row>
    <row r="707" spans="3:16" x14ac:dyDescent="0.35">
      <c r="C707" s="6" t="s">
        <v>997</v>
      </c>
      <c r="D707" s="7" t="s">
        <v>4376</v>
      </c>
      <c r="E707" s="7" t="s">
        <v>4376</v>
      </c>
      <c r="F707" s="8" t="s">
        <v>3910</v>
      </c>
      <c r="G707" s="9">
        <v>50</v>
      </c>
      <c r="H707" s="10">
        <v>2020</v>
      </c>
      <c r="I707" s="10">
        <v>2020</v>
      </c>
      <c r="J707" s="11" t="s">
        <v>35</v>
      </c>
      <c r="K707" s="12">
        <v>50</v>
      </c>
      <c r="L707" s="12">
        <v>1</v>
      </c>
      <c r="M707" s="33" t="str">
        <f>IF(_xlfn.XLOOKUP(C707,Raw_Data_OS_23!$C$7:$C$4518,Raw_Data_OS_23!$G$7:$G$4518,"Paid/ Closed")="Paid/ Closed","Paid/ Closed", "Still_Outstanding")</f>
        <v>Still_Outstanding</v>
      </c>
      <c r="N707" s="33">
        <f>IF(_xlfn.XLOOKUP(C707,Raw_Data_Paid_23!$C$4:$C$2114,Raw_Data_Paid_23!$C$4:$C$2114,1)= 1,1,0)</f>
        <v>1</v>
      </c>
      <c r="O707" t="str">
        <f>IF(M707=$W$7,IF(AND(N707,_xlfn.XLOOKUP(C707,Raw_Data_OS_23!$C$7:$C$4518,Raw_Data_OS_23!$G$7:$G$4518,0)=G707),"A",IF(_xlfn.XLOOKUP(C707,Raw_Data_Paid_23!$C$4:$C$2114,Raw_Data_Paid_23!$C$4:$C$2114,"B1")="B1","B1","B2")),IF(_xlfn.XLOOKUP(C707,Raw_Data_Paid_23!$C$4:$C$2114,Raw_Data_Paid_23!$C$4:$C$2114,"C1")="C1","C1","C2"))</f>
        <v>B1</v>
      </c>
      <c r="P707" t="str">
        <f t="shared" si="60"/>
        <v>2020B1Motor Private</v>
      </c>
    </row>
    <row r="708" spans="3:16" x14ac:dyDescent="0.35">
      <c r="C708" s="6" t="s">
        <v>3881</v>
      </c>
      <c r="D708" s="7" t="s">
        <v>4377</v>
      </c>
      <c r="E708" s="7" t="s">
        <v>4377</v>
      </c>
      <c r="F708" s="8" t="s">
        <v>3910</v>
      </c>
      <c r="G708" s="9">
        <v>0</v>
      </c>
      <c r="H708" s="10">
        <v>2020</v>
      </c>
      <c r="I708" s="10">
        <v>2020</v>
      </c>
      <c r="J708" s="11" t="s">
        <v>35</v>
      </c>
      <c r="K708" s="12">
        <v>51330</v>
      </c>
      <c r="L708" s="12">
        <v>1</v>
      </c>
      <c r="M708" s="33" t="str">
        <f>IF(_xlfn.XLOOKUP(C708,Raw_Data_OS_23!$C$7:$C$4518,Raw_Data_OS_23!$G$7:$G$4518,"Paid/ Closed")="Paid/ Closed","Paid/ Closed", "Still_Outstanding")</f>
        <v>Still_Outstanding</v>
      </c>
      <c r="N708" s="33">
        <f>IF(_xlfn.XLOOKUP(C708,Raw_Data_Paid_23!$C$4:$C$2114,Raw_Data_Paid_23!$C$4:$C$2114,1)= 1,1,0)</f>
        <v>1</v>
      </c>
      <c r="O708" t="str">
        <f>IF(M708=$W$7,IF(AND(N708,_xlfn.XLOOKUP(C708,Raw_Data_OS_23!$C$7:$C$4518,Raw_Data_OS_23!$G$7:$G$4518,0)=G708),"A",IF(_xlfn.XLOOKUP(C708,Raw_Data_Paid_23!$C$4:$C$2114,Raw_Data_Paid_23!$C$4:$C$2114,"B1")="B1","B1","B2")),IF(_xlfn.XLOOKUP(C708,Raw_Data_Paid_23!$C$4:$C$2114,Raw_Data_Paid_23!$C$4:$C$2114,"C1")="C1","C1","C2"))</f>
        <v>B1</v>
      </c>
      <c r="P708" t="str">
        <f t="shared" si="60"/>
        <v>2020B1Motor Private</v>
      </c>
    </row>
    <row r="709" spans="3:16" x14ac:dyDescent="0.35">
      <c r="C709" s="6" t="s">
        <v>290</v>
      </c>
      <c r="D709" s="7" t="s">
        <v>4007</v>
      </c>
      <c r="E709" s="7" t="s">
        <v>4007</v>
      </c>
      <c r="F709" s="8" t="s">
        <v>3910</v>
      </c>
      <c r="G709" s="9">
        <v>2668</v>
      </c>
      <c r="H709" s="10">
        <v>2020</v>
      </c>
      <c r="I709" s="10">
        <v>2020</v>
      </c>
      <c r="J709" s="11" t="s">
        <v>35</v>
      </c>
      <c r="K709" s="12">
        <v>2668</v>
      </c>
      <c r="L709" s="12">
        <v>1</v>
      </c>
      <c r="M709" s="33" t="str">
        <f>IF(_xlfn.XLOOKUP(C709,Raw_Data_OS_23!$C$7:$C$4518,Raw_Data_OS_23!$G$7:$G$4518,"Paid/ Closed")="Paid/ Closed","Paid/ Closed", "Still_Outstanding")</f>
        <v>Still_Outstanding</v>
      </c>
      <c r="N709" s="33">
        <f>IF(_xlfn.XLOOKUP(C709,Raw_Data_Paid_23!$C$4:$C$2114,Raw_Data_Paid_23!$C$4:$C$2114,1)= 1,1,0)</f>
        <v>1</v>
      </c>
      <c r="O709" t="str">
        <f>IF(M709=$W$7,IF(AND(N709,_xlfn.XLOOKUP(C709,Raw_Data_OS_23!$C$7:$C$4518,Raw_Data_OS_23!$G$7:$G$4518,0)=G709),"A",IF(_xlfn.XLOOKUP(C709,Raw_Data_Paid_23!$C$4:$C$2114,Raw_Data_Paid_23!$C$4:$C$2114,"B1")="B1","B1","B2")),IF(_xlfn.XLOOKUP(C709,Raw_Data_Paid_23!$C$4:$C$2114,Raw_Data_Paid_23!$C$4:$C$2114,"C1")="C1","C1","C2"))</f>
        <v>A</v>
      </c>
      <c r="P709" t="str">
        <f t="shared" si="60"/>
        <v>2020AMotor Private</v>
      </c>
    </row>
    <row r="710" spans="3:16" x14ac:dyDescent="0.35">
      <c r="C710" s="6" t="s">
        <v>291</v>
      </c>
      <c r="D710" s="7" t="s">
        <v>4007</v>
      </c>
      <c r="E710" s="7" t="s">
        <v>4007</v>
      </c>
      <c r="F710" s="8" t="s">
        <v>3910</v>
      </c>
      <c r="G710" s="9">
        <v>19340</v>
      </c>
      <c r="H710" s="10">
        <v>2020</v>
      </c>
      <c r="I710" s="10">
        <v>2020</v>
      </c>
      <c r="J710" s="11" t="s">
        <v>35</v>
      </c>
      <c r="K710" s="12">
        <v>19340</v>
      </c>
      <c r="L710" s="12">
        <v>1</v>
      </c>
      <c r="M710" s="33" t="str">
        <f>IF(_xlfn.XLOOKUP(C710,Raw_Data_OS_23!$C$7:$C$4518,Raw_Data_OS_23!$G$7:$G$4518,"Paid/ Closed")="Paid/ Closed","Paid/ Closed", "Still_Outstanding")</f>
        <v>Still_Outstanding</v>
      </c>
      <c r="N710" s="33">
        <f>IF(_xlfn.XLOOKUP(C710,Raw_Data_Paid_23!$C$4:$C$2114,Raw_Data_Paid_23!$C$4:$C$2114,1)= 1,1,0)</f>
        <v>1</v>
      </c>
      <c r="O710" t="str">
        <f>IF(M710=$W$7,IF(AND(N710,_xlfn.XLOOKUP(C710,Raw_Data_OS_23!$C$7:$C$4518,Raw_Data_OS_23!$G$7:$G$4518,0)=G710),"A",IF(_xlfn.XLOOKUP(C710,Raw_Data_Paid_23!$C$4:$C$2114,Raw_Data_Paid_23!$C$4:$C$2114,"B1")="B1","B1","B2")),IF(_xlfn.XLOOKUP(C710,Raw_Data_Paid_23!$C$4:$C$2114,Raw_Data_Paid_23!$C$4:$C$2114,"C1")="C1","C1","C2"))</f>
        <v>B1</v>
      </c>
      <c r="P710" t="str">
        <f t="shared" ref="P710:P773" si="61">H710&amp;O710&amp;F710</f>
        <v>2020B1Motor Private</v>
      </c>
    </row>
    <row r="711" spans="3:16" x14ac:dyDescent="0.35">
      <c r="C711" s="6" t="s">
        <v>998</v>
      </c>
      <c r="D711" s="7" t="s">
        <v>4006</v>
      </c>
      <c r="E711" s="7" t="s">
        <v>4006</v>
      </c>
      <c r="F711" s="8" t="s">
        <v>3910</v>
      </c>
      <c r="G711" s="9">
        <v>13730</v>
      </c>
      <c r="H711" s="10">
        <v>2020</v>
      </c>
      <c r="I711" s="10">
        <v>2020</v>
      </c>
      <c r="J711" s="11" t="s">
        <v>35</v>
      </c>
      <c r="K711" s="12">
        <v>13730</v>
      </c>
      <c r="L711" s="12">
        <v>1</v>
      </c>
      <c r="M711" s="33" t="str">
        <f>IF(_xlfn.XLOOKUP(C711,Raw_Data_OS_23!$C$7:$C$4518,Raw_Data_OS_23!$G$7:$G$4518,"Paid/ Closed")="Paid/ Closed","Paid/ Closed", "Still_Outstanding")</f>
        <v>Still_Outstanding</v>
      </c>
      <c r="N711" s="33">
        <f>IF(_xlfn.XLOOKUP(C711,Raw_Data_Paid_23!$C$4:$C$2114,Raw_Data_Paid_23!$C$4:$C$2114,1)= 1,1,0)</f>
        <v>1</v>
      </c>
      <c r="O711" t="str">
        <f>IF(M711=$W$7,IF(AND(N711,_xlfn.XLOOKUP(C711,Raw_Data_OS_23!$C$7:$C$4518,Raw_Data_OS_23!$G$7:$G$4518,0)=G711),"A",IF(_xlfn.XLOOKUP(C711,Raw_Data_Paid_23!$C$4:$C$2114,Raw_Data_Paid_23!$C$4:$C$2114,"B1")="B1","B1","B2")),IF(_xlfn.XLOOKUP(C711,Raw_Data_Paid_23!$C$4:$C$2114,Raw_Data_Paid_23!$C$4:$C$2114,"C1")="C1","C1","C2"))</f>
        <v>B1</v>
      </c>
      <c r="P711" t="str">
        <f t="shared" si="61"/>
        <v>2020B1Motor Private</v>
      </c>
    </row>
    <row r="712" spans="3:16" x14ac:dyDescent="0.35">
      <c r="C712" s="6" t="s">
        <v>292</v>
      </c>
      <c r="D712" s="7" t="s">
        <v>4378</v>
      </c>
      <c r="E712" s="7" t="s">
        <v>4378</v>
      </c>
      <c r="F712" s="8" t="s">
        <v>3908</v>
      </c>
      <c r="G712" s="9">
        <v>4450</v>
      </c>
      <c r="H712" s="10">
        <v>2020</v>
      </c>
      <c r="I712" s="10">
        <v>2020</v>
      </c>
      <c r="J712" s="11" t="s">
        <v>35</v>
      </c>
      <c r="K712" s="12">
        <v>4450</v>
      </c>
      <c r="L712" s="12">
        <v>1</v>
      </c>
      <c r="M712" s="33" t="str">
        <f>IF(_xlfn.XLOOKUP(C712,Raw_Data_OS_23!$C$7:$C$4518,Raw_Data_OS_23!$G$7:$G$4518,"Paid/ Closed")="Paid/ Closed","Paid/ Closed", "Still_Outstanding")</f>
        <v>Paid/ Closed</v>
      </c>
      <c r="N712" s="33">
        <f>IF(_xlfn.XLOOKUP(C712,Raw_Data_Paid_23!$C$4:$C$2114,Raw_Data_Paid_23!$C$4:$C$2114,1)= 1,1,0)</f>
        <v>1</v>
      </c>
      <c r="O712" t="str">
        <f>IF(M712=$W$7,IF(AND(N712,_xlfn.XLOOKUP(C712,Raw_Data_OS_23!$C$7:$C$4518,Raw_Data_OS_23!$G$7:$G$4518,0)=G712),"A",IF(_xlfn.XLOOKUP(C712,Raw_Data_Paid_23!$C$4:$C$2114,Raw_Data_Paid_23!$C$4:$C$2114,"B1")="B1","B1","B2")),IF(_xlfn.XLOOKUP(C712,Raw_Data_Paid_23!$C$4:$C$2114,Raw_Data_Paid_23!$C$4:$C$2114,"C1")="C1","C1","C2"))</f>
        <v>C1</v>
      </c>
      <c r="P712" t="str">
        <f t="shared" si="61"/>
        <v>2020C1Motor Commercial</v>
      </c>
    </row>
    <row r="713" spans="3:16" x14ac:dyDescent="0.35">
      <c r="C713" s="6" t="s">
        <v>3882</v>
      </c>
      <c r="D713" s="7" t="s">
        <v>4376</v>
      </c>
      <c r="E713" s="7" t="s">
        <v>4376</v>
      </c>
      <c r="F713" s="8" t="s">
        <v>3908</v>
      </c>
      <c r="G713" s="9">
        <v>-9210</v>
      </c>
      <c r="H713" s="10">
        <v>2020</v>
      </c>
      <c r="I713" s="10">
        <v>2020</v>
      </c>
      <c r="J713" s="11" t="s">
        <v>35</v>
      </c>
      <c r="K713" s="12">
        <v>0</v>
      </c>
      <c r="L713" s="12">
        <v>1</v>
      </c>
      <c r="M713" s="33" t="str">
        <f>IF(_xlfn.XLOOKUP(C713,Raw_Data_OS_23!$C$7:$C$4518,Raw_Data_OS_23!$G$7:$G$4518,"Paid/ Closed")="Paid/ Closed","Paid/ Closed", "Still_Outstanding")</f>
        <v>Paid/ Closed</v>
      </c>
      <c r="N713" s="33">
        <f>IF(_xlfn.XLOOKUP(C713,Raw_Data_Paid_23!$C$4:$C$2114,Raw_Data_Paid_23!$C$4:$C$2114,1)= 1,1,0)</f>
        <v>1</v>
      </c>
      <c r="O713" t="str">
        <f>IF(M713=$W$7,IF(AND(N713,_xlfn.XLOOKUP(C713,Raw_Data_OS_23!$C$7:$C$4518,Raw_Data_OS_23!$G$7:$G$4518,0)=G713),"A",IF(_xlfn.XLOOKUP(C713,Raw_Data_Paid_23!$C$4:$C$2114,Raw_Data_Paid_23!$C$4:$C$2114,"B1")="B1","B1","B2")),IF(_xlfn.XLOOKUP(C713,Raw_Data_Paid_23!$C$4:$C$2114,Raw_Data_Paid_23!$C$4:$C$2114,"C1")="C1","C1","C2"))</f>
        <v>C1</v>
      </c>
      <c r="P713" t="str">
        <f t="shared" si="61"/>
        <v>2020C1Motor Commercial</v>
      </c>
    </row>
    <row r="714" spans="3:16" x14ac:dyDescent="0.35">
      <c r="C714" s="6" t="s">
        <v>293</v>
      </c>
      <c r="D714" s="7" t="s">
        <v>4007</v>
      </c>
      <c r="E714" s="7" t="s">
        <v>4007</v>
      </c>
      <c r="F714" s="8" t="s">
        <v>3908</v>
      </c>
      <c r="G714" s="9">
        <v>4530</v>
      </c>
      <c r="H714" s="10">
        <v>2020</v>
      </c>
      <c r="I714" s="10">
        <v>2020</v>
      </c>
      <c r="J714" s="11" t="s">
        <v>35</v>
      </c>
      <c r="K714" s="12">
        <v>4530</v>
      </c>
      <c r="L714" s="12">
        <v>1</v>
      </c>
      <c r="M714" s="33" t="str">
        <f>IF(_xlfn.XLOOKUP(C714,Raw_Data_OS_23!$C$7:$C$4518,Raw_Data_OS_23!$G$7:$G$4518,"Paid/ Closed")="Paid/ Closed","Paid/ Closed", "Still_Outstanding")</f>
        <v>Still_Outstanding</v>
      </c>
      <c r="N714" s="33">
        <f>IF(_xlfn.XLOOKUP(C714,Raw_Data_Paid_23!$C$4:$C$2114,Raw_Data_Paid_23!$C$4:$C$2114,1)= 1,1,0)</f>
        <v>1</v>
      </c>
      <c r="O714" t="str">
        <f>IF(M714=$W$7,IF(AND(N714,_xlfn.XLOOKUP(C714,Raw_Data_OS_23!$C$7:$C$4518,Raw_Data_OS_23!$G$7:$G$4518,0)=G714),"A",IF(_xlfn.XLOOKUP(C714,Raw_Data_Paid_23!$C$4:$C$2114,Raw_Data_Paid_23!$C$4:$C$2114,"B1")="B1","B1","B2")),IF(_xlfn.XLOOKUP(C714,Raw_Data_Paid_23!$C$4:$C$2114,Raw_Data_Paid_23!$C$4:$C$2114,"C1")="C1","C1","C2"))</f>
        <v>B1</v>
      </c>
      <c r="P714" t="str">
        <f t="shared" si="61"/>
        <v>2020B1Motor Commercial</v>
      </c>
    </row>
    <row r="715" spans="3:16" x14ac:dyDescent="0.35">
      <c r="C715" s="6" t="s">
        <v>999</v>
      </c>
      <c r="D715" s="7" t="s">
        <v>4008</v>
      </c>
      <c r="E715" s="7" t="s">
        <v>4008</v>
      </c>
      <c r="F715" s="8" t="s">
        <v>3908</v>
      </c>
      <c r="G715" s="9">
        <v>6300</v>
      </c>
      <c r="H715" s="10">
        <v>2020</v>
      </c>
      <c r="I715" s="10">
        <v>2020</v>
      </c>
      <c r="J715" s="11" t="s">
        <v>35</v>
      </c>
      <c r="K715" s="12">
        <v>6300</v>
      </c>
      <c r="L715" s="12">
        <v>1</v>
      </c>
      <c r="M715" s="33" t="str">
        <f>IF(_xlfn.XLOOKUP(C715,Raw_Data_OS_23!$C$7:$C$4518,Raw_Data_OS_23!$G$7:$G$4518,"Paid/ Closed")="Paid/ Closed","Paid/ Closed", "Still_Outstanding")</f>
        <v>Still_Outstanding</v>
      </c>
      <c r="N715" s="33">
        <f>IF(_xlfn.XLOOKUP(C715,Raw_Data_Paid_23!$C$4:$C$2114,Raw_Data_Paid_23!$C$4:$C$2114,1)= 1,1,0)</f>
        <v>1</v>
      </c>
      <c r="O715" t="str">
        <f>IF(M715=$W$7,IF(AND(N715,_xlfn.XLOOKUP(C715,Raw_Data_OS_23!$C$7:$C$4518,Raw_Data_OS_23!$G$7:$G$4518,0)=G715),"A",IF(_xlfn.XLOOKUP(C715,Raw_Data_Paid_23!$C$4:$C$2114,Raw_Data_Paid_23!$C$4:$C$2114,"B1")="B1","B1","B2")),IF(_xlfn.XLOOKUP(C715,Raw_Data_Paid_23!$C$4:$C$2114,Raw_Data_Paid_23!$C$4:$C$2114,"C1")="C1","C1","C2"))</f>
        <v>B1</v>
      </c>
      <c r="P715" t="str">
        <f t="shared" si="61"/>
        <v>2020B1Motor Commercial</v>
      </c>
    </row>
    <row r="716" spans="3:16" x14ac:dyDescent="0.35">
      <c r="C716" s="6" t="s">
        <v>294</v>
      </c>
      <c r="D716" s="7" t="s">
        <v>4029</v>
      </c>
      <c r="E716" s="7" t="s">
        <v>4029</v>
      </c>
      <c r="F716" s="8" t="s">
        <v>3910</v>
      </c>
      <c r="G716" s="9">
        <v>6730</v>
      </c>
      <c r="H716" s="10">
        <v>2020</v>
      </c>
      <c r="I716" s="10">
        <v>2020</v>
      </c>
      <c r="J716" s="11" t="s">
        <v>35</v>
      </c>
      <c r="K716" s="12">
        <v>13000</v>
      </c>
      <c r="L716" s="12">
        <v>1</v>
      </c>
      <c r="M716" s="33" t="str">
        <f>IF(_xlfn.XLOOKUP(C716,Raw_Data_OS_23!$C$7:$C$4518,Raw_Data_OS_23!$G$7:$G$4518,"Paid/ Closed")="Paid/ Closed","Paid/ Closed", "Still_Outstanding")</f>
        <v>Still_Outstanding</v>
      </c>
      <c r="N716" s="33">
        <f>IF(_xlfn.XLOOKUP(C716,Raw_Data_Paid_23!$C$4:$C$2114,Raw_Data_Paid_23!$C$4:$C$2114,1)= 1,1,0)</f>
        <v>1</v>
      </c>
      <c r="O716" t="str">
        <f>IF(M716=$W$7,IF(AND(N716,_xlfn.XLOOKUP(C716,Raw_Data_OS_23!$C$7:$C$4518,Raw_Data_OS_23!$G$7:$G$4518,0)=G716),"A",IF(_xlfn.XLOOKUP(C716,Raw_Data_Paid_23!$C$4:$C$2114,Raw_Data_Paid_23!$C$4:$C$2114,"B1")="B1","B1","B2")),IF(_xlfn.XLOOKUP(C716,Raw_Data_Paid_23!$C$4:$C$2114,Raw_Data_Paid_23!$C$4:$C$2114,"C1")="C1","C1","C2"))</f>
        <v>B1</v>
      </c>
      <c r="P716" t="str">
        <f t="shared" si="61"/>
        <v>2020B1Motor Private</v>
      </c>
    </row>
    <row r="717" spans="3:16" x14ac:dyDescent="0.35">
      <c r="C717" s="6" t="s">
        <v>1000</v>
      </c>
      <c r="D717" s="7" t="s">
        <v>3947</v>
      </c>
      <c r="E717" s="7" t="s">
        <v>3947</v>
      </c>
      <c r="F717" s="8" t="s">
        <v>3908</v>
      </c>
      <c r="G717" s="9">
        <v>50000</v>
      </c>
      <c r="H717" s="10">
        <v>2020</v>
      </c>
      <c r="I717" s="10">
        <v>2020</v>
      </c>
      <c r="J717" s="11" t="s">
        <v>33</v>
      </c>
      <c r="K717" s="12">
        <v>50000</v>
      </c>
      <c r="L717" s="12">
        <v>1</v>
      </c>
      <c r="M717" s="33" t="str">
        <f>IF(_xlfn.XLOOKUP(C717,Raw_Data_OS_23!$C$7:$C$4518,Raw_Data_OS_23!$G$7:$G$4518,"Paid/ Closed")="Paid/ Closed","Paid/ Closed", "Still_Outstanding")</f>
        <v>Still_Outstanding</v>
      </c>
      <c r="N717" s="33">
        <f>IF(_xlfn.XLOOKUP(C717,Raw_Data_Paid_23!$C$4:$C$2114,Raw_Data_Paid_23!$C$4:$C$2114,1)= 1,1,0)</f>
        <v>1</v>
      </c>
      <c r="O717" t="str">
        <f>IF(M717=$W$7,IF(AND(N717,_xlfn.XLOOKUP(C717,Raw_Data_OS_23!$C$7:$C$4518,Raw_Data_OS_23!$G$7:$G$4518,0)=G717),"A",IF(_xlfn.XLOOKUP(C717,Raw_Data_Paid_23!$C$4:$C$2114,Raw_Data_Paid_23!$C$4:$C$2114,"B1")="B1","B1","B2")),IF(_xlfn.XLOOKUP(C717,Raw_Data_Paid_23!$C$4:$C$2114,Raw_Data_Paid_23!$C$4:$C$2114,"C1")="C1","C1","C2"))</f>
        <v>B1</v>
      </c>
      <c r="P717" t="str">
        <f t="shared" si="61"/>
        <v>2020B1Motor Commercial</v>
      </c>
    </row>
    <row r="718" spans="3:16" x14ac:dyDescent="0.35">
      <c r="C718" s="6" t="s">
        <v>1001</v>
      </c>
      <c r="D718" s="7" t="s">
        <v>4379</v>
      </c>
      <c r="E718" s="7" t="s">
        <v>4379</v>
      </c>
      <c r="F718" s="8" t="s">
        <v>3908</v>
      </c>
      <c r="G718" s="9">
        <v>100000</v>
      </c>
      <c r="H718" s="10">
        <v>2020</v>
      </c>
      <c r="I718" s="10">
        <v>2020</v>
      </c>
      <c r="J718" s="11" t="s">
        <v>35</v>
      </c>
      <c r="K718" s="12">
        <v>100000</v>
      </c>
      <c r="L718" s="12">
        <v>1</v>
      </c>
      <c r="M718" s="33" t="str">
        <f>IF(_xlfn.XLOOKUP(C718,Raw_Data_OS_23!$C$7:$C$4518,Raw_Data_OS_23!$G$7:$G$4518,"Paid/ Closed")="Paid/ Closed","Paid/ Closed", "Still_Outstanding")</f>
        <v>Still_Outstanding</v>
      </c>
      <c r="N718" s="33">
        <f>IF(_xlfn.XLOOKUP(C718,Raw_Data_Paid_23!$C$4:$C$2114,Raw_Data_Paid_23!$C$4:$C$2114,1)= 1,1,0)</f>
        <v>1</v>
      </c>
      <c r="O718" t="str">
        <f>IF(M718=$W$7,IF(AND(N718,_xlfn.XLOOKUP(C718,Raw_Data_OS_23!$C$7:$C$4518,Raw_Data_OS_23!$G$7:$G$4518,0)=G718),"A",IF(_xlfn.XLOOKUP(C718,Raw_Data_Paid_23!$C$4:$C$2114,Raw_Data_Paid_23!$C$4:$C$2114,"B1")="B1","B1","B2")),IF(_xlfn.XLOOKUP(C718,Raw_Data_Paid_23!$C$4:$C$2114,Raw_Data_Paid_23!$C$4:$C$2114,"C1")="C1","C1","C2"))</f>
        <v>B1</v>
      </c>
      <c r="P718" t="str">
        <f t="shared" si="61"/>
        <v>2020B1Motor Commercial</v>
      </c>
    </row>
    <row r="719" spans="3:16" x14ac:dyDescent="0.35">
      <c r="C719" s="6" t="s">
        <v>295</v>
      </c>
      <c r="D719" s="7" t="s">
        <v>4266</v>
      </c>
      <c r="E719" s="7" t="s">
        <v>4266</v>
      </c>
      <c r="F719" s="8" t="s">
        <v>3908</v>
      </c>
      <c r="G719" s="9">
        <v>460</v>
      </c>
      <c r="H719" s="10">
        <v>2020</v>
      </c>
      <c r="I719" s="10">
        <v>2020</v>
      </c>
      <c r="J719" s="11" t="s">
        <v>35</v>
      </c>
      <c r="K719" s="12">
        <v>13000</v>
      </c>
      <c r="L719" s="12">
        <v>1</v>
      </c>
      <c r="M719" s="33" t="str">
        <f>IF(_xlfn.XLOOKUP(C719,Raw_Data_OS_23!$C$7:$C$4518,Raw_Data_OS_23!$G$7:$G$4518,"Paid/ Closed")="Paid/ Closed","Paid/ Closed", "Still_Outstanding")</f>
        <v>Still_Outstanding</v>
      </c>
      <c r="N719" s="33">
        <f>IF(_xlfn.XLOOKUP(C719,Raw_Data_Paid_23!$C$4:$C$2114,Raw_Data_Paid_23!$C$4:$C$2114,1)= 1,1,0)</f>
        <v>1</v>
      </c>
      <c r="O719" t="str">
        <f>IF(M719=$W$7,IF(AND(N719,_xlfn.XLOOKUP(C719,Raw_Data_OS_23!$C$7:$C$4518,Raw_Data_OS_23!$G$7:$G$4518,0)=G719),"A",IF(_xlfn.XLOOKUP(C719,Raw_Data_Paid_23!$C$4:$C$2114,Raw_Data_Paid_23!$C$4:$C$2114,"B1")="B1","B1","B2")),IF(_xlfn.XLOOKUP(C719,Raw_Data_Paid_23!$C$4:$C$2114,Raw_Data_Paid_23!$C$4:$C$2114,"C1")="C1","C1","C2"))</f>
        <v>B1</v>
      </c>
      <c r="P719" t="str">
        <f t="shared" si="61"/>
        <v>2020B1Motor Commercial</v>
      </c>
    </row>
    <row r="720" spans="3:16" x14ac:dyDescent="0.35">
      <c r="C720" s="6" t="s">
        <v>1002</v>
      </c>
      <c r="D720" s="7" t="s">
        <v>4131</v>
      </c>
      <c r="E720" s="7" t="s">
        <v>4131</v>
      </c>
      <c r="F720" s="8" t="s">
        <v>3910</v>
      </c>
      <c r="G720" s="9">
        <v>100</v>
      </c>
      <c r="H720" s="10">
        <v>2020</v>
      </c>
      <c r="I720" s="10">
        <v>2020</v>
      </c>
      <c r="J720" s="11" t="s">
        <v>28</v>
      </c>
      <c r="K720" s="12">
        <v>100</v>
      </c>
      <c r="L720" s="12">
        <v>1</v>
      </c>
      <c r="M720" s="33" t="str">
        <f>IF(_xlfn.XLOOKUP(C720,Raw_Data_OS_23!$C$7:$C$4518,Raw_Data_OS_23!$G$7:$G$4518,"Paid/ Closed")="Paid/ Closed","Paid/ Closed", "Still_Outstanding")</f>
        <v>Still_Outstanding</v>
      </c>
      <c r="N720" s="33">
        <f>IF(_xlfn.XLOOKUP(C720,Raw_Data_Paid_23!$C$4:$C$2114,Raw_Data_Paid_23!$C$4:$C$2114,1)= 1,1,0)</f>
        <v>1</v>
      </c>
      <c r="O720" t="str">
        <f>IF(M720=$W$7,IF(AND(N720,_xlfn.XLOOKUP(C720,Raw_Data_OS_23!$C$7:$C$4518,Raw_Data_OS_23!$G$7:$G$4518,0)=G720),"A",IF(_xlfn.XLOOKUP(C720,Raw_Data_Paid_23!$C$4:$C$2114,Raw_Data_Paid_23!$C$4:$C$2114,"B1")="B1","B1","B2")),IF(_xlfn.XLOOKUP(C720,Raw_Data_Paid_23!$C$4:$C$2114,Raw_Data_Paid_23!$C$4:$C$2114,"C1")="C1","C1","C2"))</f>
        <v>B1</v>
      </c>
      <c r="P720" t="str">
        <f t="shared" si="61"/>
        <v>2020B1Motor Private</v>
      </c>
    </row>
    <row r="721" spans="3:16" x14ac:dyDescent="0.35">
      <c r="C721" s="6" t="s">
        <v>1003</v>
      </c>
      <c r="D721" s="7" t="s">
        <v>4007</v>
      </c>
      <c r="E721" s="7" t="s">
        <v>4007</v>
      </c>
      <c r="F721" s="8" t="s">
        <v>3910</v>
      </c>
      <c r="G721" s="9">
        <v>95000</v>
      </c>
      <c r="H721" s="10">
        <v>2020</v>
      </c>
      <c r="I721" s="10">
        <v>2020</v>
      </c>
      <c r="J721" s="11" t="s">
        <v>35</v>
      </c>
      <c r="K721" s="12">
        <v>95000</v>
      </c>
      <c r="L721" s="12">
        <v>1</v>
      </c>
      <c r="M721" s="33" t="str">
        <f>IF(_xlfn.XLOOKUP(C721,Raw_Data_OS_23!$C$7:$C$4518,Raw_Data_OS_23!$G$7:$G$4518,"Paid/ Closed")="Paid/ Closed","Paid/ Closed", "Still_Outstanding")</f>
        <v>Still_Outstanding</v>
      </c>
      <c r="N721" s="33">
        <f>IF(_xlfn.XLOOKUP(C721,Raw_Data_Paid_23!$C$4:$C$2114,Raw_Data_Paid_23!$C$4:$C$2114,1)= 1,1,0)</f>
        <v>1</v>
      </c>
      <c r="O721" t="str">
        <f>IF(M721=$W$7,IF(AND(N721,_xlfn.XLOOKUP(C721,Raw_Data_OS_23!$C$7:$C$4518,Raw_Data_OS_23!$G$7:$G$4518,0)=G721),"A",IF(_xlfn.XLOOKUP(C721,Raw_Data_Paid_23!$C$4:$C$2114,Raw_Data_Paid_23!$C$4:$C$2114,"B1")="B1","B1","B2")),IF(_xlfn.XLOOKUP(C721,Raw_Data_Paid_23!$C$4:$C$2114,Raw_Data_Paid_23!$C$4:$C$2114,"C1")="C1","C1","C2"))</f>
        <v>B1</v>
      </c>
      <c r="P721" t="str">
        <f t="shared" si="61"/>
        <v>2020B1Motor Private</v>
      </c>
    </row>
    <row r="722" spans="3:16" x14ac:dyDescent="0.35">
      <c r="C722" s="6" t="s">
        <v>296</v>
      </c>
      <c r="D722" s="7" t="s">
        <v>4031</v>
      </c>
      <c r="E722" s="7" t="s">
        <v>4031</v>
      </c>
      <c r="F722" s="8" t="s">
        <v>3910</v>
      </c>
      <c r="G722" s="9">
        <v>8869</v>
      </c>
      <c r="H722" s="10">
        <v>2020</v>
      </c>
      <c r="I722" s="10">
        <v>2020</v>
      </c>
      <c r="J722" s="11" t="s">
        <v>35</v>
      </c>
      <c r="K722" s="12">
        <v>8869</v>
      </c>
      <c r="L722" s="12">
        <v>1</v>
      </c>
      <c r="M722" s="33" t="str">
        <f>IF(_xlfn.XLOOKUP(C722,Raw_Data_OS_23!$C$7:$C$4518,Raw_Data_OS_23!$G$7:$G$4518,"Paid/ Closed")="Paid/ Closed","Paid/ Closed", "Still_Outstanding")</f>
        <v>Still_Outstanding</v>
      </c>
      <c r="N722" s="33">
        <f>IF(_xlfn.XLOOKUP(C722,Raw_Data_Paid_23!$C$4:$C$2114,Raw_Data_Paid_23!$C$4:$C$2114,1)= 1,1,0)</f>
        <v>1</v>
      </c>
      <c r="O722" t="str">
        <f>IF(M722=$W$7,IF(AND(N722,_xlfn.XLOOKUP(C722,Raw_Data_OS_23!$C$7:$C$4518,Raw_Data_OS_23!$G$7:$G$4518,0)=G722),"A",IF(_xlfn.XLOOKUP(C722,Raw_Data_Paid_23!$C$4:$C$2114,Raw_Data_Paid_23!$C$4:$C$2114,"B1")="B1","B1","B2")),IF(_xlfn.XLOOKUP(C722,Raw_Data_Paid_23!$C$4:$C$2114,Raw_Data_Paid_23!$C$4:$C$2114,"C1")="C1","C1","C2"))</f>
        <v>B1</v>
      </c>
      <c r="P722" t="str">
        <f t="shared" si="61"/>
        <v>2020B1Motor Private</v>
      </c>
    </row>
    <row r="723" spans="3:16" x14ac:dyDescent="0.35">
      <c r="C723" s="6" t="s">
        <v>297</v>
      </c>
      <c r="D723" s="7" t="s">
        <v>4266</v>
      </c>
      <c r="E723" s="7" t="s">
        <v>4266</v>
      </c>
      <c r="F723" s="8" t="s">
        <v>3910</v>
      </c>
      <c r="G723" s="9">
        <v>10578</v>
      </c>
      <c r="H723" s="10">
        <v>2020</v>
      </c>
      <c r="I723" s="10">
        <v>2020</v>
      </c>
      <c r="J723" s="11" t="s">
        <v>35</v>
      </c>
      <c r="K723" s="12">
        <v>10578</v>
      </c>
      <c r="L723" s="12">
        <v>1</v>
      </c>
      <c r="M723" s="33" t="str">
        <f>IF(_xlfn.XLOOKUP(C723,Raw_Data_OS_23!$C$7:$C$4518,Raw_Data_OS_23!$G$7:$G$4518,"Paid/ Closed")="Paid/ Closed","Paid/ Closed", "Still_Outstanding")</f>
        <v>Still_Outstanding</v>
      </c>
      <c r="N723" s="33">
        <f>IF(_xlfn.XLOOKUP(C723,Raw_Data_Paid_23!$C$4:$C$2114,Raw_Data_Paid_23!$C$4:$C$2114,1)= 1,1,0)</f>
        <v>1</v>
      </c>
      <c r="O723" t="str">
        <f>IF(M723=$W$7,IF(AND(N723,_xlfn.XLOOKUP(C723,Raw_Data_OS_23!$C$7:$C$4518,Raw_Data_OS_23!$G$7:$G$4518,0)=G723),"A",IF(_xlfn.XLOOKUP(C723,Raw_Data_Paid_23!$C$4:$C$2114,Raw_Data_Paid_23!$C$4:$C$2114,"B1")="B1","B1","B2")),IF(_xlfn.XLOOKUP(C723,Raw_Data_Paid_23!$C$4:$C$2114,Raw_Data_Paid_23!$C$4:$C$2114,"C1")="C1","C1","C2"))</f>
        <v>B1</v>
      </c>
      <c r="P723" t="str">
        <f t="shared" si="61"/>
        <v>2020B1Motor Private</v>
      </c>
    </row>
    <row r="724" spans="3:16" x14ac:dyDescent="0.35">
      <c r="C724" s="6" t="s">
        <v>298</v>
      </c>
      <c r="D724" s="7" t="s">
        <v>4002</v>
      </c>
      <c r="E724" s="7" t="s">
        <v>4002</v>
      </c>
      <c r="F724" s="8" t="s">
        <v>3910</v>
      </c>
      <c r="G724" s="9">
        <v>6270</v>
      </c>
      <c r="H724" s="10">
        <v>2020</v>
      </c>
      <c r="I724" s="10">
        <v>2020</v>
      </c>
      <c r="J724" s="11" t="s">
        <v>35</v>
      </c>
      <c r="K724" s="12">
        <v>6270</v>
      </c>
      <c r="L724" s="12">
        <v>1</v>
      </c>
      <c r="M724" s="33" t="str">
        <f>IF(_xlfn.XLOOKUP(C724,Raw_Data_OS_23!$C$7:$C$4518,Raw_Data_OS_23!$G$7:$G$4518,"Paid/ Closed")="Paid/ Closed","Paid/ Closed", "Still_Outstanding")</f>
        <v>Still_Outstanding</v>
      </c>
      <c r="N724" s="33">
        <f>IF(_xlfn.XLOOKUP(C724,Raw_Data_Paid_23!$C$4:$C$2114,Raw_Data_Paid_23!$C$4:$C$2114,1)= 1,1,0)</f>
        <v>1</v>
      </c>
      <c r="O724" t="str">
        <f>IF(M724=$W$7,IF(AND(N724,_xlfn.XLOOKUP(C724,Raw_Data_OS_23!$C$7:$C$4518,Raw_Data_OS_23!$G$7:$G$4518,0)=G724),"A",IF(_xlfn.XLOOKUP(C724,Raw_Data_Paid_23!$C$4:$C$2114,Raw_Data_Paid_23!$C$4:$C$2114,"B1")="B1","B1","B2")),IF(_xlfn.XLOOKUP(C724,Raw_Data_Paid_23!$C$4:$C$2114,Raw_Data_Paid_23!$C$4:$C$2114,"C1")="C1","C1","C2"))</f>
        <v>A</v>
      </c>
      <c r="P724" t="str">
        <f t="shared" si="61"/>
        <v>2020AMotor Private</v>
      </c>
    </row>
    <row r="725" spans="3:16" x14ac:dyDescent="0.35">
      <c r="C725" s="6" t="s">
        <v>299</v>
      </c>
      <c r="D725" s="7" t="s">
        <v>4008</v>
      </c>
      <c r="E725" s="7" t="s">
        <v>4008</v>
      </c>
      <c r="F725" s="8" t="s">
        <v>3910</v>
      </c>
      <c r="G725" s="9">
        <v>92000</v>
      </c>
      <c r="H725" s="10">
        <v>2020</v>
      </c>
      <c r="I725" s="10">
        <v>2020</v>
      </c>
      <c r="J725" s="11" t="s">
        <v>35</v>
      </c>
      <c r="K725" s="12">
        <v>92000</v>
      </c>
      <c r="L725" s="12">
        <v>1</v>
      </c>
      <c r="M725" s="33" t="str">
        <f>IF(_xlfn.XLOOKUP(C725,Raw_Data_OS_23!$C$7:$C$4518,Raw_Data_OS_23!$G$7:$G$4518,"Paid/ Closed")="Paid/ Closed","Paid/ Closed", "Still_Outstanding")</f>
        <v>Still_Outstanding</v>
      </c>
      <c r="N725" s="33">
        <f>IF(_xlfn.XLOOKUP(C725,Raw_Data_Paid_23!$C$4:$C$2114,Raw_Data_Paid_23!$C$4:$C$2114,1)= 1,1,0)</f>
        <v>1</v>
      </c>
      <c r="O725" t="str">
        <f>IF(M725=$W$7,IF(AND(N725,_xlfn.XLOOKUP(C725,Raw_Data_OS_23!$C$7:$C$4518,Raw_Data_OS_23!$G$7:$G$4518,0)=G725),"A",IF(_xlfn.XLOOKUP(C725,Raw_Data_Paid_23!$C$4:$C$2114,Raw_Data_Paid_23!$C$4:$C$2114,"B1")="B1","B1","B2")),IF(_xlfn.XLOOKUP(C725,Raw_Data_Paid_23!$C$4:$C$2114,Raw_Data_Paid_23!$C$4:$C$2114,"C1")="C1","C1","C2"))</f>
        <v>A</v>
      </c>
      <c r="P725" t="str">
        <f t="shared" si="61"/>
        <v>2020AMotor Private</v>
      </c>
    </row>
    <row r="726" spans="3:16" x14ac:dyDescent="0.35">
      <c r="C726" s="6" t="s">
        <v>300</v>
      </c>
      <c r="D726" s="7" t="s">
        <v>4377</v>
      </c>
      <c r="E726" s="7" t="s">
        <v>4377</v>
      </c>
      <c r="F726" s="8" t="s">
        <v>3910</v>
      </c>
      <c r="G726" s="9">
        <v>11300</v>
      </c>
      <c r="H726" s="10">
        <v>2020</v>
      </c>
      <c r="I726" s="10">
        <v>2020</v>
      </c>
      <c r="J726" s="11" t="s">
        <v>35</v>
      </c>
      <c r="K726" s="12">
        <v>11300</v>
      </c>
      <c r="L726" s="12">
        <v>1</v>
      </c>
      <c r="M726" s="33" t="str">
        <f>IF(_xlfn.XLOOKUP(C726,Raw_Data_OS_23!$C$7:$C$4518,Raw_Data_OS_23!$G$7:$G$4518,"Paid/ Closed")="Paid/ Closed","Paid/ Closed", "Still_Outstanding")</f>
        <v>Still_Outstanding</v>
      </c>
      <c r="N726" s="33">
        <f>IF(_xlfn.XLOOKUP(C726,Raw_Data_Paid_23!$C$4:$C$2114,Raw_Data_Paid_23!$C$4:$C$2114,1)= 1,1,0)</f>
        <v>1</v>
      </c>
      <c r="O726" t="str">
        <f>IF(M726=$W$7,IF(AND(N726,_xlfn.XLOOKUP(C726,Raw_Data_OS_23!$C$7:$C$4518,Raw_Data_OS_23!$G$7:$G$4518,0)=G726),"A",IF(_xlfn.XLOOKUP(C726,Raw_Data_Paid_23!$C$4:$C$2114,Raw_Data_Paid_23!$C$4:$C$2114,"B1")="B1","B1","B2")),IF(_xlfn.XLOOKUP(C726,Raw_Data_Paid_23!$C$4:$C$2114,Raw_Data_Paid_23!$C$4:$C$2114,"C1")="C1","C1","C2"))</f>
        <v>B1</v>
      </c>
      <c r="P726" t="str">
        <f t="shared" si="61"/>
        <v>2020B1Motor Private</v>
      </c>
    </row>
    <row r="727" spans="3:16" x14ac:dyDescent="0.35">
      <c r="C727" s="6" t="s">
        <v>301</v>
      </c>
      <c r="D727" s="7" t="s">
        <v>4380</v>
      </c>
      <c r="E727" s="7" t="s">
        <v>4380</v>
      </c>
      <c r="F727" s="8" t="s">
        <v>3908</v>
      </c>
      <c r="G727" s="9">
        <v>897000</v>
      </c>
      <c r="H727" s="10">
        <v>2020</v>
      </c>
      <c r="I727" s="10">
        <v>2020</v>
      </c>
      <c r="J727" s="11" t="s">
        <v>33</v>
      </c>
      <c r="K727" s="12">
        <v>897000</v>
      </c>
      <c r="L727" s="12">
        <v>1</v>
      </c>
      <c r="M727" s="33" t="str">
        <f>IF(_xlfn.XLOOKUP(C727,Raw_Data_OS_23!$C$7:$C$4518,Raw_Data_OS_23!$G$7:$G$4518,"Paid/ Closed")="Paid/ Closed","Paid/ Closed", "Still_Outstanding")</f>
        <v>Still_Outstanding</v>
      </c>
      <c r="N727" s="33">
        <f>IF(_xlfn.XLOOKUP(C727,Raw_Data_Paid_23!$C$4:$C$2114,Raw_Data_Paid_23!$C$4:$C$2114,1)= 1,1,0)</f>
        <v>1</v>
      </c>
      <c r="O727" t="str">
        <f>IF(M727=$W$7,IF(AND(N727,_xlfn.XLOOKUP(C727,Raw_Data_OS_23!$C$7:$C$4518,Raw_Data_OS_23!$G$7:$G$4518,0)=G727),"A",IF(_xlfn.XLOOKUP(C727,Raw_Data_Paid_23!$C$4:$C$2114,Raw_Data_Paid_23!$C$4:$C$2114,"B1")="B1","B1","B2")),IF(_xlfn.XLOOKUP(C727,Raw_Data_Paid_23!$C$4:$C$2114,Raw_Data_Paid_23!$C$4:$C$2114,"C1")="C1","C1","C2"))</f>
        <v>A</v>
      </c>
      <c r="P727" t="str">
        <f t="shared" si="61"/>
        <v>2020AMotor Commercial</v>
      </c>
    </row>
    <row r="728" spans="3:16" x14ac:dyDescent="0.35">
      <c r="C728" s="6" t="s">
        <v>302</v>
      </c>
      <c r="D728" s="7" t="s">
        <v>4266</v>
      </c>
      <c r="E728" s="7" t="s">
        <v>4266</v>
      </c>
      <c r="F728" s="8" t="s">
        <v>3908</v>
      </c>
      <c r="G728" s="9">
        <v>2070</v>
      </c>
      <c r="H728" s="10">
        <v>2020</v>
      </c>
      <c r="I728" s="10">
        <v>2020</v>
      </c>
      <c r="J728" s="11" t="s">
        <v>35</v>
      </c>
      <c r="K728" s="12">
        <v>2070</v>
      </c>
      <c r="L728" s="12">
        <v>1</v>
      </c>
      <c r="M728" s="33" t="str">
        <f>IF(_xlfn.XLOOKUP(C728,Raw_Data_OS_23!$C$7:$C$4518,Raw_Data_OS_23!$G$7:$G$4518,"Paid/ Closed")="Paid/ Closed","Paid/ Closed", "Still_Outstanding")</f>
        <v>Still_Outstanding</v>
      </c>
      <c r="N728" s="33">
        <f>IF(_xlfn.XLOOKUP(C728,Raw_Data_Paid_23!$C$4:$C$2114,Raw_Data_Paid_23!$C$4:$C$2114,1)= 1,1,0)</f>
        <v>1</v>
      </c>
      <c r="O728" t="str">
        <f>IF(M728=$W$7,IF(AND(N728,_xlfn.XLOOKUP(C728,Raw_Data_OS_23!$C$7:$C$4518,Raw_Data_OS_23!$G$7:$G$4518,0)=G728),"A",IF(_xlfn.XLOOKUP(C728,Raw_Data_Paid_23!$C$4:$C$2114,Raw_Data_Paid_23!$C$4:$C$2114,"B1")="B1","B1","B2")),IF(_xlfn.XLOOKUP(C728,Raw_Data_Paid_23!$C$4:$C$2114,Raw_Data_Paid_23!$C$4:$C$2114,"C1")="C1","C1","C2"))</f>
        <v>B1</v>
      </c>
      <c r="P728" t="str">
        <f t="shared" si="61"/>
        <v>2020B1Motor Commercial</v>
      </c>
    </row>
    <row r="729" spans="3:16" x14ac:dyDescent="0.35">
      <c r="C729" s="6" t="s">
        <v>303</v>
      </c>
      <c r="D729" s="7" t="s">
        <v>4251</v>
      </c>
      <c r="E729" s="7" t="s">
        <v>4251</v>
      </c>
      <c r="F729" s="8" t="s">
        <v>3908</v>
      </c>
      <c r="G729" s="9">
        <v>7506</v>
      </c>
      <c r="H729" s="10">
        <v>2020</v>
      </c>
      <c r="I729" s="10">
        <v>2020</v>
      </c>
      <c r="J729" s="11" t="s">
        <v>33</v>
      </c>
      <c r="K729" s="12">
        <v>7506</v>
      </c>
      <c r="L729" s="12">
        <v>1</v>
      </c>
      <c r="M729" s="33" t="str">
        <f>IF(_xlfn.XLOOKUP(C729,Raw_Data_OS_23!$C$7:$C$4518,Raw_Data_OS_23!$G$7:$G$4518,"Paid/ Closed")="Paid/ Closed","Paid/ Closed", "Still_Outstanding")</f>
        <v>Still_Outstanding</v>
      </c>
      <c r="N729" s="33">
        <f>IF(_xlfn.XLOOKUP(C729,Raw_Data_Paid_23!$C$4:$C$2114,Raw_Data_Paid_23!$C$4:$C$2114,1)= 1,1,0)</f>
        <v>1</v>
      </c>
      <c r="O729" t="str">
        <f>IF(M729=$W$7,IF(AND(N729,_xlfn.XLOOKUP(C729,Raw_Data_OS_23!$C$7:$C$4518,Raw_Data_OS_23!$G$7:$G$4518,0)=G729),"A",IF(_xlfn.XLOOKUP(C729,Raw_Data_Paid_23!$C$4:$C$2114,Raw_Data_Paid_23!$C$4:$C$2114,"B1")="B1","B1","B2")),IF(_xlfn.XLOOKUP(C729,Raw_Data_Paid_23!$C$4:$C$2114,Raw_Data_Paid_23!$C$4:$C$2114,"C1")="C1","C1","C2"))</f>
        <v>B1</v>
      </c>
      <c r="P729" t="str">
        <f t="shared" si="61"/>
        <v>2020B1Motor Commercial</v>
      </c>
    </row>
    <row r="730" spans="3:16" x14ac:dyDescent="0.35">
      <c r="C730" s="6" t="s">
        <v>1004</v>
      </c>
      <c r="D730" s="7" t="s">
        <v>4078</v>
      </c>
      <c r="E730" s="7" t="s">
        <v>4078</v>
      </c>
      <c r="F730" s="8" t="s">
        <v>3908</v>
      </c>
      <c r="G730" s="9">
        <v>5000</v>
      </c>
      <c r="H730" s="10">
        <v>2020</v>
      </c>
      <c r="I730" s="10">
        <v>2020</v>
      </c>
      <c r="J730" s="11" t="s">
        <v>35</v>
      </c>
      <c r="K730" s="12">
        <v>5000</v>
      </c>
      <c r="L730" s="12">
        <v>1</v>
      </c>
      <c r="M730" s="33" t="str">
        <f>IF(_xlfn.XLOOKUP(C730,Raw_Data_OS_23!$C$7:$C$4518,Raw_Data_OS_23!$G$7:$G$4518,"Paid/ Closed")="Paid/ Closed","Paid/ Closed", "Still_Outstanding")</f>
        <v>Still_Outstanding</v>
      </c>
      <c r="N730" s="33">
        <f>IF(_xlfn.XLOOKUP(C730,Raw_Data_Paid_23!$C$4:$C$2114,Raw_Data_Paid_23!$C$4:$C$2114,1)= 1,1,0)</f>
        <v>1</v>
      </c>
      <c r="O730" t="str">
        <f>IF(M730=$W$7,IF(AND(N730,_xlfn.XLOOKUP(C730,Raw_Data_OS_23!$C$7:$C$4518,Raw_Data_OS_23!$G$7:$G$4518,0)=G730),"A",IF(_xlfn.XLOOKUP(C730,Raw_Data_Paid_23!$C$4:$C$2114,Raw_Data_Paid_23!$C$4:$C$2114,"B1")="B1","B1","B2")),IF(_xlfn.XLOOKUP(C730,Raw_Data_Paid_23!$C$4:$C$2114,Raw_Data_Paid_23!$C$4:$C$2114,"C1")="C1","C1","C2"))</f>
        <v>B1</v>
      </c>
      <c r="P730" t="str">
        <f t="shared" si="61"/>
        <v>2020B1Motor Commercial</v>
      </c>
    </row>
    <row r="731" spans="3:16" x14ac:dyDescent="0.35">
      <c r="C731" s="6" t="s">
        <v>304</v>
      </c>
      <c r="D731" s="7" t="s">
        <v>3998</v>
      </c>
      <c r="E731" s="7" t="s">
        <v>3998</v>
      </c>
      <c r="F731" s="8" t="s">
        <v>3910</v>
      </c>
      <c r="G731" s="9">
        <v>2000000</v>
      </c>
      <c r="H731" s="10">
        <v>2020</v>
      </c>
      <c r="I731" s="10">
        <v>2020</v>
      </c>
      <c r="J731" s="11" t="s">
        <v>33</v>
      </c>
      <c r="K731" s="12">
        <v>1968360</v>
      </c>
      <c r="L731" s="12">
        <v>1</v>
      </c>
      <c r="M731" s="33" t="str">
        <f>IF(_xlfn.XLOOKUP(C731,Raw_Data_OS_23!$C$7:$C$4518,Raw_Data_OS_23!$G$7:$G$4518,"Paid/ Closed")="Paid/ Closed","Paid/ Closed", "Still_Outstanding")</f>
        <v>Still_Outstanding</v>
      </c>
      <c r="N731" s="33">
        <f>IF(_xlfn.XLOOKUP(C731,Raw_Data_Paid_23!$C$4:$C$2114,Raw_Data_Paid_23!$C$4:$C$2114,1)= 1,1,0)</f>
        <v>1</v>
      </c>
      <c r="O731" t="str">
        <f>IF(M731=$W$7,IF(AND(N731,_xlfn.XLOOKUP(C731,Raw_Data_OS_23!$C$7:$C$4518,Raw_Data_OS_23!$G$7:$G$4518,0)=G731),"A",IF(_xlfn.XLOOKUP(C731,Raw_Data_Paid_23!$C$4:$C$2114,Raw_Data_Paid_23!$C$4:$C$2114,"B1")="B1","B1","B2")),IF(_xlfn.XLOOKUP(C731,Raw_Data_Paid_23!$C$4:$C$2114,Raw_Data_Paid_23!$C$4:$C$2114,"C1")="C1","C1","C2"))</f>
        <v>B1</v>
      </c>
      <c r="P731" t="str">
        <f t="shared" si="61"/>
        <v>2020B1Motor Private</v>
      </c>
    </row>
    <row r="732" spans="3:16" x14ac:dyDescent="0.35">
      <c r="C732" s="6" t="s">
        <v>305</v>
      </c>
      <c r="D732" s="7" t="s">
        <v>4031</v>
      </c>
      <c r="E732" s="7" t="s">
        <v>4031</v>
      </c>
      <c r="F732" s="8" t="s">
        <v>3910</v>
      </c>
      <c r="G732" s="9">
        <v>452506</v>
      </c>
      <c r="H732" s="10">
        <v>2020</v>
      </c>
      <c r="I732" s="10">
        <v>2020</v>
      </c>
      <c r="J732" s="11" t="s">
        <v>35</v>
      </c>
      <c r="K732" s="12">
        <v>0</v>
      </c>
      <c r="L732" s="12">
        <v>1</v>
      </c>
      <c r="M732" s="33" t="str">
        <f>IF(_xlfn.XLOOKUP(C732,Raw_Data_OS_23!$C$7:$C$4518,Raw_Data_OS_23!$G$7:$G$4518,"Paid/ Closed")="Paid/ Closed","Paid/ Closed", "Still_Outstanding")</f>
        <v>Still_Outstanding</v>
      </c>
      <c r="N732" s="33">
        <f>IF(_xlfn.XLOOKUP(C732,Raw_Data_Paid_23!$C$4:$C$2114,Raw_Data_Paid_23!$C$4:$C$2114,1)= 1,1,0)</f>
        <v>1</v>
      </c>
      <c r="O732" t="str">
        <f>IF(M732=$W$7,IF(AND(N732,_xlfn.XLOOKUP(C732,Raw_Data_OS_23!$C$7:$C$4518,Raw_Data_OS_23!$G$7:$G$4518,0)=G732),"A",IF(_xlfn.XLOOKUP(C732,Raw_Data_Paid_23!$C$4:$C$2114,Raw_Data_Paid_23!$C$4:$C$2114,"B1")="B1","B1","B2")),IF(_xlfn.XLOOKUP(C732,Raw_Data_Paid_23!$C$4:$C$2114,Raw_Data_Paid_23!$C$4:$C$2114,"C1")="C1","C1","C2"))</f>
        <v>B1</v>
      </c>
      <c r="P732" t="str">
        <f t="shared" si="61"/>
        <v>2020B1Motor Private</v>
      </c>
    </row>
    <row r="733" spans="3:16" x14ac:dyDescent="0.35">
      <c r="C733" s="6" t="s">
        <v>1005</v>
      </c>
      <c r="D733" s="7" t="s">
        <v>4381</v>
      </c>
      <c r="E733" s="7" t="s">
        <v>4381</v>
      </c>
      <c r="F733" s="8" t="s">
        <v>3910</v>
      </c>
      <c r="G733" s="9">
        <v>86000</v>
      </c>
      <c r="H733" s="10">
        <v>2020</v>
      </c>
      <c r="I733" s="10">
        <v>2020</v>
      </c>
      <c r="J733" s="11" t="s">
        <v>35</v>
      </c>
      <c r="K733" s="12">
        <v>86000</v>
      </c>
      <c r="L733" s="12">
        <v>1</v>
      </c>
      <c r="M733" s="33" t="str">
        <f>IF(_xlfn.XLOOKUP(C733,Raw_Data_OS_23!$C$7:$C$4518,Raw_Data_OS_23!$G$7:$G$4518,"Paid/ Closed")="Paid/ Closed","Paid/ Closed", "Still_Outstanding")</f>
        <v>Still_Outstanding</v>
      </c>
      <c r="N733" s="33">
        <f>IF(_xlfn.XLOOKUP(C733,Raw_Data_Paid_23!$C$4:$C$2114,Raw_Data_Paid_23!$C$4:$C$2114,1)= 1,1,0)</f>
        <v>1</v>
      </c>
      <c r="O733" t="str">
        <f>IF(M733=$W$7,IF(AND(N733,_xlfn.XLOOKUP(C733,Raw_Data_OS_23!$C$7:$C$4518,Raw_Data_OS_23!$G$7:$G$4518,0)=G733),"A",IF(_xlfn.XLOOKUP(C733,Raw_Data_Paid_23!$C$4:$C$2114,Raw_Data_Paid_23!$C$4:$C$2114,"B1")="B1","B1","B2")),IF(_xlfn.XLOOKUP(C733,Raw_Data_Paid_23!$C$4:$C$2114,Raw_Data_Paid_23!$C$4:$C$2114,"C1")="C1","C1","C2"))</f>
        <v>B1</v>
      </c>
      <c r="P733" t="str">
        <f t="shared" si="61"/>
        <v>2020B1Motor Private</v>
      </c>
    </row>
    <row r="734" spans="3:16" x14ac:dyDescent="0.35">
      <c r="C734" s="6" t="s">
        <v>3883</v>
      </c>
      <c r="D734" s="7" t="s">
        <v>4382</v>
      </c>
      <c r="E734" s="7" t="s">
        <v>4382</v>
      </c>
      <c r="F734" s="8" t="s">
        <v>3908</v>
      </c>
      <c r="G734" s="9">
        <v>-8550</v>
      </c>
      <c r="H734" s="10">
        <v>2020</v>
      </c>
      <c r="I734" s="10">
        <v>2020</v>
      </c>
      <c r="J734" s="11" t="s">
        <v>35</v>
      </c>
      <c r="K734" s="12">
        <v>0</v>
      </c>
      <c r="L734" s="12">
        <v>1</v>
      </c>
      <c r="M734" s="33" t="str">
        <f>IF(_xlfn.XLOOKUP(C734,Raw_Data_OS_23!$C$7:$C$4518,Raw_Data_OS_23!$G$7:$G$4518,"Paid/ Closed")="Paid/ Closed","Paid/ Closed", "Still_Outstanding")</f>
        <v>Paid/ Closed</v>
      </c>
      <c r="N734" s="33">
        <f>IF(_xlfn.XLOOKUP(C734,Raw_Data_Paid_23!$C$4:$C$2114,Raw_Data_Paid_23!$C$4:$C$2114,1)= 1,1,0)</f>
        <v>1</v>
      </c>
      <c r="O734" t="str">
        <f>IF(M734=$W$7,IF(AND(N734,_xlfn.XLOOKUP(C734,Raw_Data_OS_23!$C$7:$C$4518,Raw_Data_OS_23!$G$7:$G$4518,0)=G734),"A",IF(_xlfn.XLOOKUP(C734,Raw_Data_Paid_23!$C$4:$C$2114,Raw_Data_Paid_23!$C$4:$C$2114,"B1")="B1","B1","B2")),IF(_xlfn.XLOOKUP(C734,Raw_Data_Paid_23!$C$4:$C$2114,Raw_Data_Paid_23!$C$4:$C$2114,"C1")="C1","C1","C2"))</f>
        <v>C1</v>
      </c>
      <c r="P734" t="str">
        <f t="shared" si="61"/>
        <v>2020C1Motor Commercial</v>
      </c>
    </row>
    <row r="735" spans="3:16" x14ac:dyDescent="0.35">
      <c r="C735" s="6" t="s">
        <v>1006</v>
      </c>
      <c r="D735" s="7" t="s">
        <v>4381</v>
      </c>
      <c r="E735" s="7" t="s">
        <v>4381</v>
      </c>
      <c r="F735" s="8" t="s">
        <v>3908</v>
      </c>
      <c r="G735" s="9">
        <v>305469.55619999999</v>
      </c>
      <c r="H735" s="10">
        <v>2020</v>
      </c>
      <c r="I735" s="10">
        <v>2020</v>
      </c>
      <c r="J735" s="11" t="s">
        <v>35</v>
      </c>
      <c r="K735" s="12">
        <v>305469.55619999999</v>
      </c>
      <c r="L735" s="12">
        <v>1</v>
      </c>
      <c r="M735" s="33" t="str">
        <f>IF(_xlfn.XLOOKUP(C735,Raw_Data_OS_23!$C$7:$C$4518,Raw_Data_OS_23!$G$7:$G$4518,"Paid/ Closed")="Paid/ Closed","Paid/ Closed", "Still_Outstanding")</f>
        <v>Still_Outstanding</v>
      </c>
      <c r="N735" s="33">
        <f>IF(_xlfn.XLOOKUP(C735,Raw_Data_Paid_23!$C$4:$C$2114,Raw_Data_Paid_23!$C$4:$C$2114,1)= 1,1,0)</f>
        <v>0</v>
      </c>
      <c r="O735" t="str">
        <f>IF(M735=$W$7,IF(AND(N735,_xlfn.XLOOKUP(C735,Raw_Data_OS_23!$C$7:$C$4518,Raw_Data_OS_23!$G$7:$G$4518,0)=G735),"A",IF(_xlfn.XLOOKUP(C735,Raw_Data_Paid_23!$C$4:$C$2114,Raw_Data_Paid_23!$C$4:$C$2114,"B1")="B1","B1","B2")),IF(_xlfn.XLOOKUP(C735,Raw_Data_Paid_23!$C$4:$C$2114,Raw_Data_Paid_23!$C$4:$C$2114,"C1")="C1","C1","C2"))</f>
        <v>B2</v>
      </c>
      <c r="P735" t="str">
        <f t="shared" si="61"/>
        <v>2020B2Motor Commercial</v>
      </c>
    </row>
    <row r="736" spans="3:16" x14ac:dyDescent="0.35">
      <c r="C736" s="6" t="s">
        <v>306</v>
      </c>
      <c r="D736" s="7" t="s">
        <v>3949</v>
      </c>
      <c r="E736" s="7" t="s">
        <v>3949</v>
      </c>
      <c r="F736" s="8" t="s">
        <v>3910</v>
      </c>
      <c r="G736" s="9">
        <v>10000</v>
      </c>
      <c r="H736" s="10">
        <v>2020</v>
      </c>
      <c r="I736" s="10">
        <v>2020</v>
      </c>
      <c r="J736" s="11" t="s">
        <v>35</v>
      </c>
      <c r="K736" s="12">
        <v>10000</v>
      </c>
      <c r="L736" s="12">
        <v>1</v>
      </c>
      <c r="M736" s="33" t="str">
        <f>IF(_xlfn.XLOOKUP(C736,Raw_Data_OS_23!$C$7:$C$4518,Raw_Data_OS_23!$G$7:$G$4518,"Paid/ Closed")="Paid/ Closed","Paid/ Closed", "Still_Outstanding")</f>
        <v>Still_Outstanding</v>
      </c>
      <c r="N736" s="33">
        <f>IF(_xlfn.XLOOKUP(C736,Raw_Data_Paid_23!$C$4:$C$2114,Raw_Data_Paid_23!$C$4:$C$2114,1)= 1,1,0)</f>
        <v>1</v>
      </c>
      <c r="O736" t="str">
        <f>IF(M736=$W$7,IF(AND(N736,_xlfn.XLOOKUP(C736,Raw_Data_OS_23!$C$7:$C$4518,Raw_Data_OS_23!$G$7:$G$4518,0)=G736),"A",IF(_xlfn.XLOOKUP(C736,Raw_Data_Paid_23!$C$4:$C$2114,Raw_Data_Paid_23!$C$4:$C$2114,"B1")="B1","B1","B2")),IF(_xlfn.XLOOKUP(C736,Raw_Data_Paid_23!$C$4:$C$2114,Raw_Data_Paid_23!$C$4:$C$2114,"C1")="C1","C1","C2"))</f>
        <v>B1</v>
      </c>
      <c r="P736" t="str">
        <f t="shared" si="61"/>
        <v>2020B1Motor Private</v>
      </c>
    </row>
    <row r="737" spans="3:16" x14ac:dyDescent="0.35">
      <c r="C737" s="6" t="s">
        <v>307</v>
      </c>
      <c r="D737" s="7" t="s">
        <v>4383</v>
      </c>
      <c r="E737" s="7" t="s">
        <v>4294</v>
      </c>
      <c r="F737" s="8" t="s">
        <v>3908</v>
      </c>
      <c r="G737" s="9">
        <v>200</v>
      </c>
      <c r="H737" s="10">
        <v>2020</v>
      </c>
      <c r="I737" s="10">
        <v>2020</v>
      </c>
      <c r="J737" s="11" t="s">
        <v>11</v>
      </c>
      <c r="K737" s="12">
        <v>200</v>
      </c>
      <c r="L737" s="12">
        <v>1</v>
      </c>
      <c r="M737" s="33" t="str">
        <f>IF(_xlfn.XLOOKUP(C737,Raw_Data_OS_23!$C$7:$C$4518,Raw_Data_OS_23!$G$7:$G$4518,"Paid/ Closed")="Paid/ Closed","Paid/ Closed", "Still_Outstanding")</f>
        <v>Still_Outstanding</v>
      </c>
      <c r="N737" s="33">
        <f>IF(_xlfn.XLOOKUP(C737,Raw_Data_Paid_23!$C$4:$C$2114,Raw_Data_Paid_23!$C$4:$C$2114,1)= 1,1,0)</f>
        <v>1</v>
      </c>
      <c r="O737" t="str">
        <f>IF(M737=$W$7,IF(AND(N737,_xlfn.XLOOKUP(C737,Raw_Data_OS_23!$C$7:$C$4518,Raw_Data_OS_23!$G$7:$G$4518,0)=G737),"A",IF(_xlfn.XLOOKUP(C737,Raw_Data_Paid_23!$C$4:$C$2114,Raw_Data_Paid_23!$C$4:$C$2114,"B1")="B1","B1","B2")),IF(_xlfn.XLOOKUP(C737,Raw_Data_Paid_23!$C$4:$C$2114,Raw_Data_Paid_23!$C$4:$C$2114,"C1")="C1","C1","C2"))</f>
        <v>B1</v>
      </c>
      <c r="P737" t="str">
        <f t="shared" si="61"/>
        <v>2020B1Motor Commercial</v>
      </c>
    </row>
    <row r="738" spans="3:16" x14ac:dyDescent="0.35">
      <c r="C738" s="6" t="s">
        <v>308</v>
      </c>
      <c r="D738" s="7" t="s">
        <v>4384</v>
      </c>
      <c r="E738" s="7" t="s">
        <v>4384</v>
      </c>
      <c r="F738" s="8" t="s">
        <v>3908</v>
      </c>
      <c r="G738" s="9">
        <v>1000000</v>
      </c>
      <c r="H738" s="10">
        <v>2020</v>
      </c>
      <c r="I738" s="10">
        <v>2020</v>
      </c>
      <c r="J738" s="11" t="s">
        <v>28</v>
      </c>
      <c r="K738" s="12">
        <v>1000000</v>
      </c>
      <c r="L738" s="12">
        <v>1</v>
      </c>
      <c r="M738" s="33" t="str">
        <f>IF(_xlfn.XLOOKUP(C738,Raw_Data_OS_23!$C$7:$C$4518,Raw_Data_OS_23!$G$7:$G$4518,"Paid/ Closed")="Paid/ Closed","Paid/ Closed", "Still_Outstanding")</f>
        <v>Still_Outstanding</v>
      </c>
      <c r="N738" s="33">
        <f>IF(_xlfn.XLOOKUP(C738,Raw_Data_Paid_23!$C$4:$C$2114,Raw_Data_Paid_23!$C$4:$C$2114,1)= 1,1,0)</f>
        <v>1</v>
      </c>
      <c r="O738" t="str">
        <f>IF(M738=$W$7,IF(AND(N738,_xlfn.XLOOKUP(C738,Raw_Data_OS_23!$C$7:$C$4518,Raw_Data_OS_23!$G$7:$G$4518,0)=G738),"A",IF(_xlfn.XLOOKUP(C738,Raw_Data_Paid_23!$C$4:$C$2114,Raw_Data_Paid_23!$C$4:$C$2114,"B1")="B1","B1","B2")),IF(_xlfn.XLOOKUP(C738,Raw_Data_Paid_23!$C$4:$C$2114,Raw_Data_Paid_23!$C$4:$C$2114,"C1")="C1","C1","C2"))</f>
        <v>A</v>
      </c>
      <c r="P738" t="str">
        <f t="shared" si="61"/>
        <v>2020AMotor Commercial</v>
      </c>
    </row>
    <row r="739" spans="3:16" x14ac:dyDescent="0.35">
      <c r="C739" s="6" t="s">
        <v>309</v>
      </c>
      <c r="D739" s="7" t="s">
        <v>4007</v>
      </c>
      <c r="E739" s="7" t="s">
        <v>4007</v>
      </c>
      <c r="F739" s="8" t="s">
        <v>3910</v>
      </c>
      <c r="G739" s="9">
        <v>9650</v>
      </c>
      <c r="H739" s="10">
        <v>2020</v>
      </c>
      <c r="I739" s="10">
        <v>2020</v>
      </c>
      <c r="J739" s="11" t="s">
        <v>35</v>
      </c>
      <c r="K739" s="12">
        <v>9650</v>
      </c>
      <c r="L739" s="12">
        <v>1</v>
      </c>
      <c r="M739" s="33" t="str">
        <f>IF(_xlfn.XLOOKUP(C739,Raw_Data_OS_23!$C$7:$C$4518,Raw_Data_OS_23!$G$7:$G$4518,"Paid/ Closed")="Paid/ Closed","Paid/ Closed", "Still_Outstanding")</f>
        <v>Still_Outstanding</v>
      </c>
      <c r="N739" s="33">
        <f>IF(_xlfn.XLOOKUP(C739,Raw_Data_Paid_23!$C$4:$C$2114,Raw_Data_Paid_23!$C$4:$C$2114,1)= 1,1,0)</f>
        <v>0</v>
      </c>
      <c r="O739" t="str">
        <f>IF(M739=$W$7,IF(AND(N739,_xlfn.XLOOKUP(C739,Raw_Data_OS_23!$C$7:$C$4518,Raw_Data_OS_23!$G$7:$G$4518,0)=G739),"A",IF(_xlfn.XLOOKUP(C739,Raw_Data_Paid_23!$C$4:$C$2114,Raw_Data_Paid_23!$C$4:$C$2114,"B1")="B1","B1","B2")),IF(_xlfn.XLOOKUP(C739,Raw_Data_Paid_23!$C$4:$C$2114,Raw_Data_Paid_23!$C$4:$C$2114,"C1")="C1","C1","C2"))</f>
        <v>B2</v>
      </c>
      <c r="P739" t="str">
        <f t="shared" si="61"/>
        <v>2020B2Motor Private</v>
      </c>
    </row>
    <row r="740" spans="3:16" x14ac:dyDescent="0.35">
      <c r="C740" s="6" t="s">
        <v>310</v>
      </c>
      <c r="D740" s="7" t="s">
        <v>3949</v>
      </c>
      <c r="E740" s="7" t="s">
        <v>3949</v>
      </c>
      <c r="F740" s="8" t="s">
        <v>3910</v>
      </c>
      <c r="G740" s="9">
        <v>211450</v>
      </c>
      <c r="H740" s="10">
        <v>2020</v>
      </c>
      <c r="I740" s="10">
        <v>2020</v>
      </c>
      <c r="J740" s="11" t="s">
        <v>35</v>
      </c>
      <c r="K740" s="12">
        <v>211450</v>
      </c>
      <c r="L740" s="12">
        <v>1</v>
      </c>
      <c r="M740" s="33" t="str">
        <f>IF(_xlfn.XLOOKUP(C740,Raw_Data_OS_23!$C$7:$C$4518,Raw_Data_OS_23!$G$7:$G$4518,"Paid/ Closed")="Paid/ Closed","Paid/ Closed", "Still_Outstanding")</f>
        <v>Still_Outstanding</v>
      </c>
      <c r="N740" s="33">
        <f>IF(_xlfn.XLOOKUP(C740,Raw_Data_Paid_23!$C$4:$C$2114,Raw_Data_Paid_23!$C$4:$C$2114,1)= 1,1,0)</f>
        <v>1</v>
      </c>
      <c r="O740" t="str">
        <f>IF(M740=$W$7,IF(AND(N740,_xlfn.XLOOKUP(C740,Raw_Data_OS_23!$C$7:$C$4518,Raw_Data_OS_23!$G$7:$G$4518,0)=G740),"A",IF(_xlfn.XLOOKUP(C740,Raw_Data_Paid_23!$C$4:$C$2114,Raw_Data_Paid_23!$C$4:$C$2114,"B1")="B1","B1","B2")),IF(_xlfn.XLOOKUP(C740,Raw_Data_Paid_23!$C$4:$C$2114,Raw_Data_Paid_23!$C$4:$C$2114,"C1")="C1","C1","C2"))</f>
        <v>B1</v>
      </c>
      <c r="P740" t="str">
        <f t="shared" si="61"/>
        <v>2020B1Motor Private</v>
      </c>
    </row>
    <row r="741" spans="3:16" x14ac:dyDescent="0.35">
      <c r="C741" s="6" t="s">
        <v>311</v>
      </c>
      <c r="D741" s="7" t="s">
        <v>4267</v>
      </c>
      <c r="E741" s="7" t="s">
        <v>4267</v>
      </c>
      <c r="F741" s="8" t="s">
        <v>3910</v>
      </c>
      <c r="G741" s="9">
        <v>119730</v>
      </c>
      <c r="H741" s="10">
        <v>2020</v>
      </c>
      <c r="I741" s="10">
        <v>2020</v>
      </c>
      <c r="J741" s="11" t="s">
        <v>35</v>
      </c>
      <c r="K741" s="12">
        <v>119730</v>
      </c>
      <c r="L741" s="12">
        <v>1</v>
      </c>
      <c r="M741" s="33" t="str">
        <f>IF(_xlfn.XLOOKUP(C741,Raw_Data_OS_23!$C$7:$C$4518,Raw_Data_OS_23!$G$7:$G$4518,"Paid/ Closed")="Paid/ Closed","Paid/ Closed", "Still_Outstanding")</f>
        <v>Still_Outstanding</v>
      </c>
      <c r="N741" s="33">
        <f>IF(_xlfn.XLOOKUP(C741,Raw_Data_Paid_23!$C$4:$C$2114,Raw_Data_Paid_23!$C$4:$C$2114,1)= 1,1,0)</f>
        <v>1</v>
      </c>
      <c r="O741" t="str">
        <f>IF(M741=$W$7,IF(AND(N741,_xlfn.XLOOKUP(C741,Raw_Data_OS_23!$C$7:$C$4518,Raw_Data_OS_23!$G$7:$G$4518,0)=G741),"A",IF(_xlfn.XLOOKUP(C741,Raw_Data_Paid_23!$C$4:$C$2114,Raw_Data_Paid_23!$C$4:$C$2114,"B1")="B1","B1","B2")),IF(_xlfn.XLOOKUP(C741,Raw_Data_Paid_23!$C$4:$C$2114,Raw_Data_Paid_23!$C$4:$C$2114,"C1")="C1","C1","C2"))</f>
        <v>B1</v>
      </c>
      <c r="P741" t="str">
        <f t="shared" si="61"/>
        <v>2020B1Motor Private</v>
      </c>
    </row>
    <row r="742" spans="3:16" x14ac:dyDescent="0.35">
      <c r="C742" s="6" t="s">
        <v>1007</v>
      </c>
      <c r="D742" s="7" t="s">
        <v>4146</v>
      </c>
      <c r="E742" s="7" t="s">
        <v>4146</v>
      </c>
      <c r="F742" s="8" t="s">
        <v>3910</v>
      </c>
      <c r="G742" s="9">
        <v>5089</v>
      </c>
      <c r="H742" s="10">
        <v>2019</v>
      </c>
      <c r="I742" s="10">
        <v>2019</v>
      </c>
      <c r="J742" s="11" t="s">
        <v>140</v>
      </c>
      <c r="K742" s="12">
        <v>5089</v>
      </c>
      <c r="L742" s="12">
        <v>1</v>
      </c>
      <c r="M742" s="33" t="str">
        <f>IF(_xlfn.XLOOKUP(C742,Raw_Data_OS_23!$C$7:$C$4518,Raw_Data_OS_23!$G$7:$G$4518,"Paid/ Closed")="Paid/ Closed","Paid/ Closed", "Still_Outstanding")</f>
        <v>Paid/ Closed</v>
      </c>
      <c r="N742" s="33">
        <f>IF(_xlfn.XLOOKUP(C742,Raw_Data_Paid_23!$C$4:$C$2114,Raw_Data_Paid_23!$C$4:$C$2114,1)= 1,1,0)</f>
        <v>1</v>
      </c>
      <c r="O742" t="str">
        <f>IF(M742=$W$7,IF(AND(N742,_xlfn.XLOOKUP(C742,Raw_Data_OS_23!$C$7:$C$4518,Raw_Data_OS_23!$G$7:$G$4518,0)=G742),"A",IF(_xlfn.XLOOKUP(C742,Raw_Data_Paid_23!$C$4:$C$2114,Raw_Data_Paid_23!$C$4:$C$2114,"B1")="B1","B1","B2")),IF(_xlfn.XLOOKUP(C742,Raw_Data_Paid_23!$C$4:$C$2114,Raw_Data_Paid_23!$C$4:$C$2114,"C1")="C1","C1","C2"))</f>
        <v>C1</v>
      </c>
      <c r="P742" t="str">
        <f t="shared" si="61"/>
        <v>2019C1Motor Private</v>
      </c>
    </row>
    <row r="743" spans="3:16" x14ac:dyDescent="0.35">
      <c r="C743" s="6" t="s">
        <v>312</v>
      </c>
      <c r="D743" s="7" t="s">
        <v>4381</v>
      </c>
      <c r="E743" s="7" t="s">
        <v>4381</v>
      </c>
      <c r="F743" s="8" t="s">
        <v>3910</v>
      </c>
      <c r="G743" s="9">
        <v>3560</v>
      </c>
      <c r="H743" s="10">
        <v>2020</v>
      </c>
      <c r="I743" s="10">
        <v>2020</v>
      </c>
      <c r="J743" s="11" t="s">
        <v>35</v>
      </c>
      <c r="K743" s="12">
        <v>3560</v>
      </c>
      <c r="L743" s="12">
        <v>1</v>
      </c>
      <c r="M743" s="33" t="str">
        <f>IF(_xlfn.XLOOKUP(C743,Raw_Data_OS_23!$C$7:$C$4518,Raw_Data_OS_23!$G$7:$G$4518,"Paid/ Closed")="Paid/ Closed","Paid/ Closed", "Still_Outstanding")</f>
        <v>Still_Outstanding</v>
      </c>
      <c r="N743" s="33">
        <f>IF(_xlfn.XLOOKUP(C743,Raw_Data_Paid_23!$C$4:$C$2114,Raw_Data_Paid_23!$C$4:$C$2114,1)= 1,1,0)</f>
        <v>1</v>
      </c>
      <c r="O743" t="str">
        <f>IF(M743=$W$7,IF(AND(N743,_xlfn.XLOOKUP(C743,Raw_Data_OS_23!$C$7:$C$4518,Raw_Data_OS_23!$G$7:$G$4518,0)=G743),"A",IF(_xlfn.XLOOKUP(C743,Raw_Data_Paid_23!$C$4:$C$2114,Raw_Data_Paid_23!$C$4:$C$2114,"B1")="B1","B1","B2")),IF(_xlfn.XLOOKUP(C743,Raw_Data_Paid_23!$C$4:$C$2114,Raw_Data_Paid_23!$C$4:$C$2114,"C1")="C1","C1","C2"))</f>
        <v>B1</v>
      </c>
      <c r="P743" t="str">
        <f t="shared" si="61"/>
        <v>2020B1Motor Private</v>
      </c>
    </row>
    <row r="744" spans="3:16" x14ac:dyDescent="0.35">
      <c r="C744" s="6" t="s">
        <v>313</v>
      </c>
      <c r="D744" s="7" t="s">
        <v>4385</v>
      </c>
      <c r="E744" s="7" t="s">
        <v>4385</v>
      </c>
      <c r="F744" s="8" t="s">
        <v>3910</v>
      </c>
      <c r="G744" s="9">
        <v>1000</v>
      </c>
      <c r="H744" s="10">
        <v>2020</v>
      </c>
      <c r="I744" s="10">
        <v>2020</v>
      </c>
      <c r="J744" s="11" t="s">
        <v>35</v>
      </c>
      <c r="K744" s="12">
        <v>1000</v>
      </c>
      <c r="L744" s="12">
        <v>1</v>
      </c>
      <c r="M744" s="33" t="str">
        <f>IF(_xlfn.XLOOKUP(C744,Raw_Data_OS_23!$C$7:$C$4518,Raw_Data_OS_23!$G$7:$G$4518,"Paid/ Closed")="Paid/ Closed","Paid/ Closed", "Still_Outstanding")</f>
        <v>Still_Outstanding</v>
      </c>
      <c r="N744" s="33">
        <f>IF(_xlfn.XLOOKUP(C744,Raw_Data_Paid_23!$C$4:$C$2114,Raw_Data_Paid_23!$C$4:$C$2114,1)= 1,1,0)</f>
        <v>1</v>
      </c>
      <c r="O744" t="str">
        <f>IF(M744=$W$7,IF(AND(N744,_xlfn.XLOOKUP(C744,Raw_Data_OS_23!$C$7:$C$4518,Raw_Data_OS_23!$G$7:$G$4518,0)=G744),"A",IF(_xlfn.XLOOKUP(C744,Raw_Data_Paid_23!$C$4:$C$2114,Raw_Data_Paid_23!$C$4:$C$2114,"B1")="B1","B1","B2")),IF(_xlfn.XLOOKUP(C744,Raw_Data_Paid_23!$C$4:$C$2114,Raw_Data_Paid_23!$C$4:$C$2114,"C1")="C1","C1","C2"))</f>
        <v>B1</v>
      </c>
      <c r="P744" t="str">
        <f t="shared" si="61"/>
        <v>2020B1Motor Private</v>
      </c>
    </row>
    <row r="745" spans="3:16" x14ac:dyDescent="0.35">
      <c r="C745" s="6" t="s">
        <v>314</v>
      </c>
      <c r="D745" s="7" t="s">
        <v>4010</v>
      </c>
      <c r="E745" s="7" t="s">
        <v>4010</v>
      </c>
      <c r="F745" s="8" t="s">
        <v>3910</v>
      </c>
      <c r="G745" s="9">
        <v>10000</v>
      </c>
      <c r="H745" s="10">
        <v>2020</v>
      </c>
      <c r="I745" s="10">
        <v>2020</v>
      </c>
      <c r="J745" s="11" t="s">
        <v>35</v>
      </c>
      <c r="K745" s="12">
        <v>10000</v>
      </c>
      <c r="L745" s="12">
        <v>1</v>
      </c>
      <c r="M745" s="33" t="str">
        <f>IF(_xlfn.XLOOKUP(C745,Raw_Data_OS_23!$C$7:$C$4518,Raw_Data_OS_23!$G$7:$G$4518,"Paid/ Closed")="Paid/ Closed","Paid/ Closed", "Still_Outstanding")</f>
        <v>Still_Outstanding</v>
      </c>
      <c r="N745" s="33">
        <f>IF(_xlfn.XLOOKUP(C745,Raw_Data_Paid_23!$C$4:$C$2114,Raw_Data_Paid_23!$C$4:$C$2114,1)= 1,1,0)</f>
        <v>1</v>
      </c>
      <c r="O745" t="str">
        <f>IF(M745=$W$7,IF(AND(N745,_xlfn.XLOOKUP(C745,Raw_Data_OS_23!$C$7:$C$4518,Raw_Data_OS_23!$G$7:$G$4518,0)=G745),"A",IF(_xlfn.XLOOKUP(C745,Raw_Data_Paid_23!$C$4:$C$2114,Raw_Data_Paid_23!$C$4:$C$2114,"B1")="B1","B1","B2")),IF(_xlfn.XLOOKUP(C745,Raw_Data_Paid_23!$C$4:$C$2114,Raw_Data_Paid_23!$C$4:$C$2114,"C1")="C1","C1","C2"))</f>
        <v>B1</v>
      </c>
      <c r="P745" t="str">
        <f t="shared" si="61"/>
        <v>2020B1Motor Private</v>
      </c>
    </row>
    <row r="746" spans="3:16" x14ac:dyDescent="0.35">
      <c r="C746" s="6" t="s">
        <v>315</v>
      </c>
      <c r="D746" s="7" t="s">
        <v>4385</v>
      </c>
      <c r="E746" s="7" t="s">
        <v>4385</v>
      </c>
      <c r="F746" s="8" t="s">
        <v>3910</v>
      </c>
      <c r="G746" s="9">
        <v>30</v>
      </c>
      <c r="H746" s="10">
        <v>2020</v>
      </c>
      <c r="I746" s="10">
        <v>2020</v>
      </c>
      <c r="J746" s="11" t="s">
        <v>35</v>
      </c>
      <c r="K746" s="12">
        <v>30</v>
      </c>
      <c r="L746" s="12">
        <v>1</v>
      </c>
      <c r="M746" s="33" t="str">
        <f>IF(_xlfn.XLOOKUP(C746,Raw_Data_OS_23!$C$7:$C$4518,Raw_Data_OS_23!$G$7:$G$4518,"Paid/ Closed")="Paid/ Closed","Paid/ Closed", "Still_Outstanding")</f>
        <v>Still_Outstanding</v>
      </c>
      <c r="N746" s="33">
        <f>IF(_xlfn.XLOOKUP(C746,Raw_Data_Paid_23!$C$4:$C$2114,Raw_Data_Paid_23!$C$4:$C$2114,1)= 1,1,0)</f>
        <v>1</v>
      </c>
      <c r="O746" t="str">
        <f>IF(M746=$W$7,IF(AND(N746,_xlfn.XLOOKUP(C746,Raw_Data_OS_23!$C$7:$C$4518,Raw_Data_OS_23!$G$7:$G$4518,0)=G746),"A",IF(_xlfn.XLOOKUP(C746,Raw_Data_Paid_23!$C$4:$C$2114,Raw_Data_Paid_23!$C$4:$C$2114,"B1")="B1","B1","B2")),IF(_xlfn.XLOOKUP(C746,Raw_Data_Paid_23!$C$4:$C$2114,Raw_Data_Paid_23!$C$4:$C$2114,"C1")="C1","C1","C2"))</f>
        <v>B1</v>
      </c>
      <c r="P746" t="str">
        <f t="shared" si="61"/>
        <v>2020B1Motor Private</v>
      </c>
    </row>
    <row r="747" spans="3:16" x14ac:dyDescent="0.35">
      <c r="C747" s="6" t="s">
        <v>1008</v>
      </c>
      <c r="D747" s="7" t="s">
        <v>4385</v>
      </c>
      <c r="E747" s="7" t="s">
        <v>4385</v>
      </c>
      <c r="F747" s="8" t="s">
        <v>3910</v>
      </c>
      <c r="G747" s="9">
        <v>1000</v>
      </c>
      <c r="H747" s="10">
        <v>2020</v>
      </c>
      <c r="I747" s="10">
        <v>2020</v>
      </c>
      <c r="J747" s="11" t="s">
        <v>35</v>
      </c>
      <c r="K747" s="12">
        <v>1000</v>
      </c>
      <c r="L747" s="12">
        <v>1</v>
      </c>
      <c r="M747" s="33" t="str">
        <f>IF(_xlfn.XLOOKUP(C747,Raw_Data_OS_23!$C$7:$C$4518,Raw_Data_OS_23!$G$7:$G$4518,"Paid/ Closed")="Paid/ Closed","Paid/ Closed", "Still_Outstanding")</f>
        <v>Still_Outstanding</v>
      </c>
      <c r="N747" s="33">
        <f>IF(_xlfn.XLOOKUP(C747,Raw_Data_Paid_23!$C$4:$C$2114,Raw_Data_Paid_23!$C$4:$C$2114,1)= 1,1,0)</f>
        <v>1</v>
      </c>
      <c r="O747" t="str">
        <f>IF(M747=$W$7,IF(AND(N747,_xlfn.XLOOKUP(C747,Raw_Data_OS_23!$C$7:$C$4518,Raw_Data_OS_23!$G$7:$G$4518,0)=G747),"A",IF(_xlfn.XLOOKUP(C747,Raw_Data_Paid_23!$C$4:$C$2114,Raw_Data_Paid_23!$C$4:$C$2114,"B1")="B1","B1","B2")),IF(_xlfn.XLOOKUP(C747,Raw_Data_Paid_23!$C$4:$C$2114,Raw_Data_Paid_23!$C$4:$C$2114,"C1")="C1","C1","C2"))</f>
        <v>B1</v>
      </c>
      <c r="P747" t="str">
        <f t="shared" si="61"/>
        <v>2020B1Motor Private</v>
      </c>
    </row>
    <row r="748" spans="3:16" x14ac:dyDescent="0.35">
      <c r="C748" s="6" t="s">
        <v>1009</v>
      </c>
      <c r="D748" s="7" t="s">
        <v>4051</v>
      </c>
      <c r="E748" s="7" t="s">
        <v>4051</v>
      </c>
      <c r="F748" s="8" t="s">
        <v>3910</v>
      </c>
      <c r="G748" s="9">
        <v>20610</v>
      </c>
      <c r="H748" s="10">
        <v>2019</v>
      </c>
      <c r="I748" s="10">
        <v>2019</v>
      </c>
      <c r="J748" s="11" t="s">
        <v>25</v>
      </c>
      <c r="K748" s="12">
        <v>20610</v>
      </c>
      <c r="L748" s="12">
        <v>1</v>
      </c>
      <c r="M748" s="33" t="str">
        <f>IF(_xlfn.XLOOKUP(C748,Raw_Data_OS_23!$C$7:$C$4518,Raw_Data_OS_23!$G$7:$G$4518,"Paid/ Closed")="Paid/ Closed","Paid/ Closed", "Still_Outstanding")</f>
        <v>Still_Outstanding</v>
      </c>
      <c r="N748" s="33">
        <f>IF(_xlfn.XLOOKUP(C748,Raw_Data_Paid_23!$C$4:$C$2114,Raw_Data_Paid_23!$C$4:$C$2114,1)= 1,1,0)</f>
        <v>1</v>
      </c>
      <c r="O748" t="str">
        <f>IF(M748=$W$7,IF(AND(N748,_xlfn.XLOOKUP(C748,Raw_Data_OS_23!$C$7:$C$4518,Raw_Data_OS_23!$G$7:$G$4518,0)=G748),"A",IF(_xlfn.XLOOKUP(C748,Raw_Data_Paid_23!$C$4:$C$2114,Raw_Data_Paid_23!$C$4:$C$2114,"B1")="B1","B1","B2")),IF(_xlfn.XLOOKUP(C748,Raw_Data_Paid_23!$C$4:$C$2114,Raw_Data_Paid_23!$C$4:$C$2114,"C1")="C1","C1","C2"))</f>
        <v>B1</v>
      </c>
      <c r="P748" t="str">
        <f t="shared" si="61"/>
        <v>2019B1Motor Private</v>
      </c>
    </row>
    <row r="749" spans="3:16" x14ac:dyDescent="0.35">
      <c r="C749" s="6" t="s">
        <v>316</v>
      </c>
      <c r="D749" s="7" t="s">
        <v>4382</v>
      </c>
      <c r="E749" s="7" t="s">
        <v>4382</v>
      </c>
      <c r="F749" s="8" t="s">
        <v>3908</v>
      </c>
      <c r="G749" s="9">
        <v>54374</v>
      </c>
      <c r="H749" s="10">
        <v>2020</v>
      </c>
      <c r="I749" s="10">
        <v>2020</v>
      </c>
      <c r="J749" s="11" t="s">
        <v>35</v>
      </c>
      <c r="K749" s="12">
        <v>54374</v>
      </c>
      <c r="L749" s="12">
        <v>1</v>
      </c>
      <c r="M749" s="33" t="str">
        <f>IF(_xlfn.XLOOKUP(C749,Raw_Data_OS_23!$C$7:$C$4518,Raw_Data_OS_23!$G$7:$G$4518,"Paid/ Closed")="Paid/ Closed","Paid/ Closed", "Still_Outstanding")</f>
        <v>Still_Outstanding</v>
      </c>
      <c r="N749" s="33">
        <f>IF(_xlfn.XLOOKUP(C749,Raw_Data_Paid_23!$C$4:$C$2114,Raw_Data_Paid_23!$C$4:$C$2114,1)= 1,1,0)</f>
        <v>1</v>
      </c>
      <c r="O749" t="str">
        <f>IF(M749=$W$7,IF(AND(N749,_xlfn.XLOOKUP(C749,Raw_Data_OS_23!$C$7:$C$4518,Raw_Data_OS_23!$G$7:$G$4518,0)=G749),"A",IF(_xlfn.XLOOKUP(C749,Raw_Data_Paid_23!$C$4:$C$2114,Raw_Data_Paid_23!$C$4:$C$2114,"B1")="B1","B1","B2")),IF(_xlfn.XLOOKUP(C749,Raw_Data_Paid_23!$C$4:$C$2114,Raw_Data_Paid_23!$C$4:$C$2114,"C1")="C1","C1","C2"))</f>
        <v>B1</v>
      </c>
      <c r="P749" t="str">
        <f t="shared" si="61"/>
        <v>2020B1Motor Commercial</v>
      </c>
    </row>
    <row r="750" spans="3:16" x14ac:dyDescent="0.35">
      <c r="C750" s="6" t="s">
        <v>1010</v>
      </c>
      <c r="D750" s="7" t="s">
        <v>4386</v>
      </c>
      <c r="E750" s="7" t="s">
        <v>4386</v>
      </c>
      <c r="F750" s="8" t="s">
        <v>3908</v>
      </c>
      <c r="G750" s="9">
        <v>1000</v>
      </c>
      <c r="H750" s="10">
        <v>2020</v>
      </c>
      <c r="I750" s="10">
        <v>2020</v>
      </c>
      <c r="J750" s="11" t="s">
        <v>35</v>
      </c>
      <c r="K750" s="12">
        <v>1000</v>
      </c>
      <c r="L750" s="12">
        <v>1</v>
      </c>
      <c r="M750" s="33" t="str">
        <f>IF(_xlfn.XLOOKUP(C750,Raw_Data_OS_23!$C$7:$C$4518,Raw_Data_OS_23!$G$7:$G$4518,"Paid/ Closed")="Paid/ Closed","Paid/ Closed", "Still_Outstanding")</f>
        <v>Still_Outstanding</v>
      </c>
      <c r="N750" s="33">
        <f>IF(_xlfn.XLOOKUP(C750,Raw_Data_Paid_23!$C$4:$C$2114,Raw_Data_Paid_23!$C$4:$C$2114,1)= 1,1,0)</f>
        <v>1</v>
      </c>
      <c r="O750" t="str">
        <f>IF(M750=$W$7,IF(AND(N750,_xlfn.XLOOKUP(C750,Raw_Data_OS_23!$C$7:$C$4518,Raw_Data_OS_23!$G$7:$G$4518,0)=G750),"A",IF(_xlfn.XLOOKUP(C750,Raw_Data_Paid_23!$C$4:$C$2114,Raw_Data_Paid_23!$C$4:$C$2114,"B1")="B1","B1","B2")),IF(_xlfn.XLOOKUP(C750,Raw_Data_Paid_23!$C$4:$C$2114,Raw_Data_Paid_23!$C$4:$C$2114,"C1")="C1","C1","C2"))</f>
        <v>B1</v>
      </c>
      <c r="P750" t="str">
        <f t="shared" si="61"/>
        <v>2020B1Motor Commercial</v>
      </c>
    </row>
    <row r="751" spans="3:16" x14ac:dyDescent="0.35">
      <c r="C751" s="6" t="s">
        <v>317</v>
      </c>
      <c r="D751" s="7" t="s">
        <v>4387</v>
      </c>
      <c r="E751" s="7" t="s">
        <v>4387</v>
      </c>
      <c r="F751" s="8" t="s">
        <v>3908</v>
      </c>
      <c r="G751" s="9">
        <v>1000</v>
      </c>
      <c r="H751" s="10">
        <v>2020</v>
      </c>
      <c r="I751" s="10">
        <v>2020</v>
      </c>
      <c r="J751" s="11" t="s">
        <v>35</v>
      </c>
      <c r="K751" s="12">
        <v>1000</v>
      </c>
      <c r="L751" s="12">
        <v>1</v>
      </c>
      <c r="M751" s="33" t="str">
        <f>IF(_xlfn.XLOOKUP(C751,Raw_Data_OS_23!$C$7:$C$4518,Raw_Data_OS_23!$G$7:$G$4518,"Paid/ Closed")="Paid/ Closed","Paid/ Closed", "Still_Outstanding")</f>
        <v>Still_Outstanding</v>
      </c>
      <c r="N751" s="33">
        <f>IF(_xlfn.XLOOKUP(C751,Raw_Data_Paid_23!$C$4:$C$2114,Raw_Data_Paid_23!$C$4:$C$2114,1)= 1,1,0)</f>
        <v>1</v>
      </c>
      <c r="O751" t="str">
        <f>IF(M751=$W$7,IF(AND(N751,_xlfn.XLOOKUP(C751,Raw_Data_OS_23!$C$7:$C$4518,Raw_Data_OS_23!$G$7:$G$4518,0)=G751),"A",IF(_xlfn.XLOOKUP(C751,Raw_Data_Paid_23!$C$4:$C$2114,Raw_Data_Paid_23!$C$4:$C$2114,"B1")="B1","B1","B2")),IF(_xlfn.XLOOKUP(C751,Raw_Data_Paid_23!$C$4:$C$2114,Raw_Data_Paid_23!$C$4:$C$2114,"C1")="C1","C1","C2"))</f>
        <v>B1</v>
      </c>
      <c r="P751" t="str">
        <f t="shared" si="61"/>
        <v>2020B1Motor Commercial</v>
      </c>
    </row>
    <row r="752" spans="3:16" x14ac:dyDescent="0.35">
      <c r="C752" s="6" t="s">
        <v>318</v>
      </c>
      <c r="D752" s="7" t="s">
        <v>3949</v>
      </c>
      <c r="E752" s="7" t="s">
        <v>3949</v>
      </c>
      <c r="F752" s="8" t="s">
        <v>3908</v>
      </c>
      <c r="G752" s="9">
        <v>103774</v>
      </c>
      <c r="H752" s="10">
        <v>2020</v>
      </c>
      <c r="I752" s="10">
        <v>2020</v>
      </c>
      <c r="J752" s="11" t="s">
        <v>35</v>
      </c>
      <c r="K752" s="12">
        <v>103774</v>
      </c>
      <c r="L752" s="12">
        <v>1</v>
      </c>
      <c r="M752" s="33" t="str">
        <f>IF(_xlfn.XLOOKUP(C752,Raw_Data_OS_23!$C$7:$C$4518,Raw_Data_OS_23!$G$7:$G$4518,"Paid/ Closed")="Paid/ Closed","Paid/ Closed", "Still_Outstanding")</f>
        <v>Still_Outstanding</v>
      </c>
      <c r="N752" s="33">
        <f>IF(_xlfn.XLOOKUP(C752,Raw_Data_Paid_23!$C$4:$C$2114,Raw_Data_Paid_23!$C$4:$C$2114,1)= 1,1,0)</f>
        <v>1</v>
      </c>
      <c r="O752" t="str">
        <f>IF(M752=$W$7,IF(AND(N752,_xlfn.XLOOKUP(C752,Raw_Data_OS_23!$C$7:$C$4518,Raw_Data_OS_23!$G$7:$G$4518,0)=G752),"A",IF(_xlfn.XLOOKUP(C752,Raw_Data_Paid_23!$C$4:$C$2114,Raw_Data_Paid_23!$C$4:$C$2114,"B1")="B1","B1","B2")),IF(_xlfn.XLOOKUP(C752,Raw_Data_Paid_23!$C$4:$C$2114,Raw_Data_Paid_23!$C$4:$C$2114,"C1")="C1","C1","C2"))</f>
        <v>B1</v>
      </c>
      <c r="P752" t="str">
        <f t="shared" si="61"/>
        <v>2020B1Motor Commercial</v>
      </c>
    </row>
    <row r="753" spans="3:16" x14ac:dyDescent="0.35">
      <c r="C753" s="6" t="s">
        <v>319</v>
      </c>
      <c r="D753" s="7" t="s">
        <v>4008</v>
      </c>
      <c r="E753" s="7" t="s">
        <v>4008</v>
      </c>
      <c r="F753" s="8" t="s">
        <v>3910</v>
      </c>
      <c r="G753" s="9">
        <v>9770</v>
      </c>
      <c r="H753" s="10">
        <v>2020</v>
      </c>
      <c r="I753" s="10">
        <v>2020</v>
      </c>
      <c r="J753" s="11" t="s">
        <v>35</v>
      </c>
      <c r="K753" s="12">
        <v>9770</v>
      </c>
      <c r="L753" s="12">
        <v>1</v>
      </c>
      <c r="M753" s="33" t="str">
        <f>IF(_xlfn.XLOOKUP(C753,Raw_Data_OS_23!$C$7:$C$4518,Raw_Data_OS_23!$G$7:$G$4518,"Paid/ Closed")="Paid/ Closed","Paid/ Closed", "Still_Outstanding")</f>
        <v>Still_Outstanding</v>
      </c>
      <c r="N753" s="33">
        <f>IF(_xlfn.XLOOKUP(C753,Raw_Data_Paid_23!$C$4:$C$2114,Raw_Data_Paid_23!$C$4:$C$2114,1)= 1,1,0)</f>
        <v>1</v>
      </c>
      <c r="O753" t="str">
        <f>IF(M753=$W$7,IF(AND(N753,_xlfn.XLOOKUP(C753,Raw_Data_OS_23!$C$7:$C$4518,Raw_Data_OS_23!$G$7:$G$4518,0)=G753),"A",IF(_xlfn.XLOOKUP(C753,Raw_Data_Paid_23!$C$4:$C$2114,Raw_Data_Paid_23!$C$4:$C$2114,"B1")="B1","B1","B2")),IF(_xlfn.XLOOKUP(C753,Raw_Data_Paid_23!$C$4:$C$2114,Raw_Data_Paid_23!$C$4:$C$2114,"C1")="C1","C1","C2"))</f>
        <v>B1</v>
      </c>
      <c r="P753" t="str">
        <f t="shared" si="61"/>
        <v>2020B1Motor Private</v>
      </c>
    </row>
    <row r="754" spans="3:16" x14ac:dyDescent="0.35">
      <c r="C754" s="6" t="s">
        <v>320</v>
      </c>
      <c r="D754" s="7" t="s">
        <v>4273</v>
      </c>
      <c r="E754" s="7" t="s">
        <v>4273</v>
      </c>
      <c r="F754" s="8" t="s">
        <v>3910</v>
      </c>
      <c r="G754" s="9">
        <v>128730</v>
      </c>
      <c r="H754" s="10">
        <v>2020</v>
      </c>
      <c r="I754" s="10">
        <v>2020</v>
      </c>
      <c r="J754" s="11" t="s">
        <v>35</v>
      </c>
      <c r="K754" s="12">
        <v>128730</v>
      </c>
      <c r="L754" s="12">
        <v>1</v>
      </c>
      <c r="M754" s="33" t="str">
        <f>IF(_xlfn.XLOOKUP(C754,Raw_Data_OS_23!$C$7:$C$4518,Raw_Data_OS_23!$G$7:$G$4518,"Paid/ Closed")="Paid/ Closed","Paid/ Closed", "Still_Outstanding")</f>
        <v>Still_Outstanding</v>
      </c>
      <c r="N754" s="33">
        <f>IF(_xlfn.XLOOKUP(C754,Raw_Data_Paid_23!$C$4:$C$2114,Raw_Data_Paid_23!$C$4:$C$2114,1)= 1,1,0)</f>
        <v>1</v>
      </c>
      <c r="O754" t="str">
        <f>IF(M754=$W$7,IF(AND(N754,_xlfn.XLOOKUP(C754,Raw_Data_OS_23!$C$7:$C$4518,Raw_Data_OS_23!$G$7:$G$4518,0)=G754),"A",IF(_xlfn.XLOOKUP(C754,Raw_Data_Paid_23!$C$4:$C$2114,Raw_Data_Paid_23!$C$4:$C$2114,"B1")="B1","B1","B2")),IF(_xlfn.XLOOKUP(C754,Raw_Data_Paid_23!$C$4:$C$2114,Raw_Data_Paid_23!$C$4:$C$2114,"C1")="C1","C1","C2"))</f>
        <v>B1</v>
      </c>
      <c r="P754" t="str">
        <f t="shared" si="61"/>
        <v>2020B1Motor Private</v>
      </c>
    </row>
    <row r="755" spans="3:16" x14ac:dyDescent="0.35">
      <c r="C755" s="6" t="s">
        <v>3884</v>
      </c>
      <c r="D755" s="7" t="s">
        <v>4273</v>
      </c>
      <c r="E755" s="7" t="s">
        <v>4273</v>
      </c>
      <c r="F755" s="8" t="s">
        <v>3908</v>
      </c>
      <c r="G755" s="9">
        <v>0</v>
      </c>
      <c r="H755" s="10">
        <v>2020</v>
      </c>
      <c r="I755" s="10">
        <v>2020</v>
      </c>
      <c r="J755" s="11" t="s">
        <v>35</v>
      </c>
      <c r="K755" s="12">
        <v>152667</v>
      </c>
      <c r="L755" s="12">
        <v>1</v>
      </c>
      <c r="M755" s="33" t="str">
        <f>IF(_xlfn.XLOOKUP(C755,Raw_Data_OS_23!$C$7:$C$4518,Raw_Data_OS_23!$G$7:$G$4518,"Paid/ Closed")="Paid/ Closed","Paid/ Closed", "Still_Outstanding")</f>
        <v>Still_Outstanding</v>
      </c>
      <c r="N755" s="33">
        <f>IF(_xlfn.XLOOKUP(C755,Raw_Data_Paid_23!$C$4:$C$2114,Raw_Data_Paid_23!$C$4:$C$2114,1)= 1,1,0)</f>
        <v>1</v>
      </c>
      <c r="O755" t="str">
        <f>IF(M755=$W$7,IF(AND(N755,_xlfn.XLOOKUP(C755,Raw_Data_OS_23!$C$7:$C$4518,Raw_Data_OS_23!$G$7:$G$4518,0)=G755),"A",IF(_xlfn.XLOOKUP(C755,Raw_Data_Paid_23!$C$4:$C$2114,Raw_Data_Paid_23!$C$4:$C$2114,"B1")="B1","B1","B2")),IF(_xlfn.XLOOKUP(C755,Raw_Data_Paid_23!$C$4:$C$2114,Raw_Data_Paid_23!$C$4:$C$2114,"C1")="C1","C1","C2"))</f>
        <v>B1</v>
      </c>
      <c r="P755" t="str">
        <f t="shared" si="61"/>
        <v>2020B1Motor Commercial</v>
      </c>
    </row>
    <row r="756" spans="3:16" x14ac:dyDescent="0.35">
      <c r="C756" s="6" t="s">
        <v>321</v>
      </c>
      <c r="D756" s="7" t="s">
        <v>4387</v>
      </c>
      <c r="E756" s="7" t="s">
        <v>4387</v>
      </c>
      <c r="F756" s="8" t="s">
        <v>3910</v>
      </c>
      <c r="G756" s="9">
        <v>1000</v>
      </c>
      <c r="H756" s="10">
        <v>2020</v>
      </c>
      <c r="I756" s="10">
        <v>2020</v>
      </c>
      <c r="J756" s="11" t="s">
        <v>35</v>
      </c>
      <c r="K756" s="12">
        <v>1000</v>
      </c>
      <c r="L756" s="12">
        <v>1</v>
      </c>
      <c r="M756" s="33" t="str">
        <f>IF(_xlfn.XLOOKUP(C756,Raw_Data_OS_23!$C$7:$C$4518,Raw_Data_OS_23!$G$7:$G$4518,"Paid/ Closed")="Paid/ Closed","Paid/ Closed", "Still_Outstanding")</f>
        <v>Still_Outstanding</v>
      </c>
      <c r="N756" s="33">
        <f>IF(_xlfn.XLOOKUP(C756,Raw_Data_Paid_23!$C$4:$C$2114,Raw_Data_Paid_23!$C$4:$C$2114,1)= 1,1,0)</f>
        <v>1</v>
      </c>
      <c r="O756" t="str">
        <f>IF(M756=$W$7,IF(AND(N756,_xlfn.XLOOKUP(C756,Raw_Data_OS_23!$C$7:$C$4518,Raw_Data_OS_23!$G$7:$G$4518,0)=G756),"A",IF(_xlfn.XLOOKUP(C756,Raw_Data_Paid_23!$C$4:$C$2114,Raw_Data_Paid_23!$C$4:$C$2114,"B1")="B1","B1","B2")),IF(_xlfn.XLOOKUP(C756,Raw_Data_Paid_23!$C$4:$C$2114,Raw_Data_Paid_23!$C$4:$C$2114,"C1")="C1","C1","C2"))</f>
        <v>B1</v>
      </c>
      <c r="P756" t="str">
        <f t="shared" si="61"/>
        <v>2020B1Motor Private</v>
      </c>
    </row>
    <row r="757" spans="3:16" x14ac:dyDescent="0.35">
      <c r="C757" s="6" t="s">
        <v>1011</v>
      </c>
      <c r="D757" s="7" t="s">
        <v>4388</v>
      </c>
      <c r="E757" s="7" t="s">
        <v>4388</v>
      </c>
      <c r="F757" s="8" t="s">
        <v>3908</v>
      </c>
      <c r="G757" s="9">
        <v>1000</v>
      </c>
      <c r="H757" s="10">
        <v>2020</v>
      </c>
      <c r="I757" s="10">
        <v>2020</v>
      </c>
      <c r="J757" s="11" t="s">
        <v>35</v>
      </c>
      <c r="K757" s="12">
        <v>1000</v>
      </c>
      <c r="L757" s="12">
        <v>1</v>
      </c>
      <c r="M757" s="33" t="str">
        <f>IF(_xlfn.XLOOKUP(C757,Raw_Data_OS_23!$C$7:$C$4518,Raw_Data_OS_23!$G$7:$G$4518,"Paid/ Closed")="Paid/ Closed","Paid/ Closed", "Still_Outstanding")</f>
        <v>Still_Outstanding</v>
      </c>
      <c r="N757" s="33">
        <f>IF(_xlfn.XLOOKUP(C757,Raw_Data_Paid_23!$C$4:$C$2114,Raw_Data_Paid_23!$C$4:$C$2114,1)= 1,1,0)</f>
        <v>1</v>
      </c>
      <c r="O757" t="str">
        <f>IF(M757=$W$7,IF(AND(N757,_xlfn.XLOOKUP(C757,Raw_Data_OS_23!$C$7:$C$4518,Raw_Data_OS_23!$G$7:$G$4518,0)=G757),"A",IF(_xlfn.XLOOKUP(C757,Raw_Data_Paid_23!$C$4:$C$2114,Raw_Data_Paid_23!$C$4:$C$2114,"B1")="B1","B1","B2")),IF(_xlfn.XLOOKUP(C757,Raw_Data_Paid_23!$C$4:$C$2114,Raw_Data_Paid_23!$C$4:$C$2114,"C1")="C1","C1","C2"))</f>
        <v>B1</v>
      </c>
      <c r="P757" t="str">
        <f t="shared" si="61"/>
        <v>2020B1Motor Commercial</v>
      </c>
    </row>
    <row r="758" spans="3:16" x14ac:dyDescent="0.35">
      <c r="C758" s="6" t="s">
        <v>322</v>
      </c>
      <c r="D758" s="7" t="s">
        <v>4140</v>
      </c>
      <c r="E758" s="7" t="s">
        <v>4140</v>
      </c>
      <c r="F758" s="8" t="s">
        <v>3908</v>
      </c>
      <c r="G758" s="9">
        <v>30187</v>
      </c>
      <c r="H758" s="10">
        <v>2020</v>
      </c>
      <c r="I758" s="10">
        <v>2020</v>
      </c>
      <c r="J758" s="11" t="s">
        <v>35</v>
      </c>
      <c r="K758" s="12">
        <v>30187</v>
      </c>
      <c r="L758" s="12">
        <v>1</v>
      </c>
      <c r="M758" s="33" t="str">
        <f>IF(_xlfn.XLOOKUP(C758,Raw_Data_OS_23!$C$7:$C$4518,Raw_Data_OS_23!$G$7:$G$4518,"Paid/ Closed")="Paid/ Closed","Paid/ Closed", "Still_Outstanding")</f>
        <v>Still_Outstanding</v>
      </c>
      <c r="N758" s="33">
        <f>IF(_xlfn.XLOOKUP(C758,Raw_Data_Paid_23!$C$4:$C$2114,Raw_Data_Paid_23!$C$4:$C$2114,1)= 1,1,0)</f>
        <v>1</v>
      </c>
      <c r="O758" t="str">
        <f>IF(M758=$W$7,IF(AND(N758,_xlfn.XLOOKUP(C758,Raw_Data_OS_23!$C$7:$C$4518,Raw_Data_OS_23!$G$7:$G$4518,0)=G758),"A",IF(_xlfn.XLOOKUP(C758,Raw_Data_Paid_23!$C$4:$C$2114,Raw_Data_Paid_23!$C$4:$C$2114,"B1")="B1","B1","B2")),IF(_xlfn.XLOOKUP(C758,Raw_Data_Paid_23!$C$4:$C$2114,Raw_Data_Paid_23!$C$4:$C$2114,"C1")="C1","C1","C2"))</f>
        <v>B1</v>
      </c>
      <c r="P758" t="str">
        <f t="shared" si="61"/>
        <v>2020B1Motor Commercial</v>
      </c>
    </row>
    <row r="759" spans="3:16" x14ac:dyDescent="0.35">
      <c r="C759" s="6" t="s">
        <v>323</v>
      </c>
      <c r="D759" s="7" t="s">
        <v>4266</v>
      </c>
      <c r="E759" s="7" t="s">
        <v>4266</v>
      </c>
      <c r="F759" s="8" t="s">
        <v>3910</v>
      </c>
      <c r="G759" s="9">
        <v>72000</v>
      </c>
      <c r="H759" s="10">
        <v>2020</v>
      </c>
      <c r="I759" s="10">
        <v>2020</v>
      </c>
      <c r="J759" s="11" t="s">
        <v>35</v>
      </c>
      <c r="K759" s="12">
        <v>72000</v>
      </c>
      <c r="L759" s="12">
        <v>1</v>
      </c>
      <c r="M759" s="33" t="str">
        <f>IF(_xlfn.XLOOKUP(C759,Raw_Data_OS_23!$C$7:$C$4518,Raw_Data_OS_23!$G$7:$G$4518,"Paid/ Closed")="Paid/ Closed","Paid/ Closed", "Still_Outstanding")</f>
        <v>Still_Outstanding</v>
      </c>
      <c r="N759" s="33">
        <f>IF(_xlfn.XLOOKUP(C759,Raw_Data_Paid_23!$C$4:$C$2114,Raw_Data_Paid_23!$C$4:$C$2114,1)= 1,1,0)</f>
        <v>1</v>
      </c>
      <c r="O759" t="str">
        <f>IF(M759=$W$7,IF(AND(N759,_xlfn.XLOOKUP(C759,Raw_Data_OS_23!$C$7:$C$4518,Raw_Data_OS_23!$G$7:$G$4518,0)=G759),"A",IF(_xlfn.XLOOKUP(C759,Raw_Data_Paid_23!$C$4:$C$2114,Raw_Data_Paid_23!$C$4:$C$2114,"B1")="B1","B1","B2")),IF(_xlfn.XLOOKUP(C759,Raw_Data_Paid_23!$C$4:$C$2114,Raw_Data_Paid_23!$C$4:$C$2114,"C1")="C1","C1","C2"))</f>
        <v>A</v>
      </c>
      <c r="P759" t="str">
        <f t="shared" si="61"/>
        <v>2020AMotor Private</v>
      </c>
    </row>
    <row r="760" spans="3:16" x14ac:dyDescent="0.35">
      <c r="C760" s="6" t="s">
        <v>324</v>
      </c>
      <c r="D760" s="7" t="s">
        <v>4389</v>
      </c>
      <c r="E760" s="7" t="s">
        <v>4389</v>
      </c>
      <c r="F760" s="8" t="s">
        <v>3910</v>
      </c>
      <c r="G760" s="9">
        <v>10000</v>
      </c>
      <c r="H760" s="10">
        <v>2020</v>
      </c>
      <c r="I760" s="10">
        <v>2020</v>
      </c>
      <c r="J760" s="11" t="s">
        <v>35</v>
      </c>
      <c r="K760" s="12">
        <v>10000</v>
      </c>
      <c r="L760" s="12">
        <v>1</v>
      </c>
      <c r="M760" s="33" t="str">
        <f>IF(_xlfn.XLOOKUP(C760,Raw_Data_OS_23!$C$7:$C$4518,Raw_Data_OS_23!$G$7:$G$4518,"Paid/ Closed")="Paid/ Closed","Paid/ Closed", "Still_Outstanding")</f>
        <v>Still_Outstanding</v>
      </c>
      <c r="N760" s="33">
        <f>IF(_xlfn.XLOOKUP(C760,Raw_Data_Paid_23!$C$4:$C$2114,Raw_Data_Paid_23!$C$4:$C$2114,1)= 1,1,0)</f>
        <v>1</v>
      </c>
      <c r="O760" t="str">
        <f>IF(M760=$W$7,IF(AND(N760,_xlfn.XLOOKUP(C760,Raw_Data_OS_23!$C$7:$C$4518,Raw_Data_OS_23!$G$7:$G$4518,0)=G760),"A",IF(_xlfn.XLOOKUP(C760,Raw_Data_Paid_23!$C$4:$C$2114,Raw_Data_Paid_23!$C$4:$C$2114,"B1")="B1","B1","B2")),IF(_xlfn.XLOOKUP(C760,Raw_Data_Paid_23!$C$4:$C$2114,Raw_Data_Paid_23!$C$4:$C$2114,"C1")="C1","C1","C2"))</f>
        <v>B1</v>
      </c>
      <c r="P760" t="str">
        <f t="shared" si="61"/>
        <v>2020B1Motor Private</v>
      </c>
    </row>
    <row r="761" spans="3:16" x14ac:dyDescent="0.35">
      <c r="C761" s="6" t="s">
        <v>1012</v>
      </c>
      <c r="D761" s="7" t="s">
        <v>4122</v>
      </c>
      <c r="E761" s="7" t="s">
        <v>4122</v>
      </c>
      <c r="F761" s="8" t="s">
        <v>3910</v>
      </c>
      <c r="G761" s="9">
        <v>8550</v>
      </c>
      <c r="H761" s="10">
        <v>2020</v>
      </c>
      <c r="I761" s="10">
        <v>2020</v>
      </c>
      <c r="J761" s="11" t="s">
        <v>35</v>
      </c>
      <c r="K761" s="12">
        <v>8550</v>
      </c>
      <c r="L761" s="12">
        <v>1</v>
      </c>
      <c r="M761" s="33" t="str">
        <f>IF(_xlfn.XLOOKUP(C761,Raw_Data_OS_23!$C$7:$C$4518,Raw_Data_OS_23!$G$7:$G$4518,"Paid/ Closed")="Paid/ Closed","Paid/ Closed", "Still_Outstanding")</f>
        <v>Still_Outstanding</v>
      </c>
      <c r="N761" s="33">
        <f>IF(_xlfn.XLOOKUP(C761,Raw_Data_Paid_23!$C$4:$C$2114,Raw_Data_Paid_23!$C$4:$C$2114,1)= 1,1,0)</f>
        <v>1</v>
      </c>
      <c r="O761" t="str">
        <f>IF(M761=$W$7,IF(AND(N761,_xlfn.XLOOKUP(C761,Raw_Data_OS_23!$C$7:$C$4518,Raw_Data_OS_23!$G$7:$G$4518,0)=G761),"A",IF(_xlfn.XLOOKUP(C761,Raw_Data_Paid_23!$C$4:$C$2114,Raw_Data_Paid_23!$C$4:$C$2114,"B1")="B1","B1","B2")),IF(_xlfn.XLOOKUP(C761,Raw_Data_Paid_23!$C$4:$C$2114,Raw_Data_Paid_23!$C$4:$C$2114,"C1")="C1","C1","C2"))</f>
        <v>B1</v>
      </c>
      <c r="P761" t="str">
        <f t="shared" si="61"/>
        <v>2020B1Motor Private</v>
      </c>
    </row>
    <row r="762" spans="3:16" x14ac:dyDescent="0.35">
      <c r="C762" s="6" t="s">
        <v>325</v>
      </c>
      <c r="D762" s="7" t="s">
        <v>4011</v>
      </c>
      <c r="E762" s="7" t="s">
        <v>4011</v>
      </c>
      <c r="F762" s="8" t="s">
        <v>3910</v>
      </c>
      <c r="G762" s="9">
        <v>11390</v>
      </c>
      <c r="H762" s="10">
        <v>2020</v>
      </c>
      <c r="I762" s="10">
        <v>2020</v>
      </c>
      <c r="J762" s="11" t="s">
        <v>35</v>
      </c>
      <c r="K762" s="12">
        <v>11390</v>
      </c>
      <c r="L762" s="12">
        <v>1</v>
      </c>
      <c r="M762" s="33" t="str">
        <f>IF(_xlfn.XLOOKUP(C762,Raw_Data_OS_23!$C$7:$C$4518,Raw_Data_OS_23!$G$7:$G$4518,"Paid/ Closed")="Paid/ Closed","Paid/ Closed", "Still_Outstanding")</f>
        <v>Still_Outstanding</v>
      </c>
      <c r="N762" s="33">
        <f>IF(_xlfn.XLOOKUP(C762,Raw_Data_Paid_23!$C$4:$C$2114,Raw_Data_Paid_23!$C$4:$C$2114,1)= 1,1,0)</f>
        <v>1</v>
      </c>
      <c r="O762" t="str">
        <f>IF(M762=$W$7,IF(AND(N762,_xlfn.XLOOKUP(C762,Raw_Data_OS_23!$C$7:$C$4518,Raw_Data_OS_23!$G$7:$G$4518,0)=G762),"A",IF(_xlfn.XLOOKUP(C762,Raw_Data_Paid_23!$C$4:$C$2114,Raw_Data_Paid_23!$C$4:$C$2114,"B1")="B1","B1","B2")),IF(_xlfn.XLOOKUP(C762,Raw_Data_Paid_23!$C$4:$C$2114,Raw_Data_Paid_23!$C$4:$C$2114,"C1")="C1","C1","C2"))</f>
        <v>B1</v>
      </c>
      <c r="P762" t="str">
        <f t="shared" si="61"/>
        <v>2020B1Motor Private</v>
      </c>
    </row>
    <row r="763" spans="3:16" x14ac:dyDescent="0.35">
      <c r="C763" s="6" t="s">
        <v>1013</v>
      </c>
      <c r="D763" s="7" t="s">
        <v>4390</v>
      </c>
      <c r="E763" s="7" t="s">
        <v>4390</v>
      </c>
      <c r="F763" s="8" t="s">
        <v>3910</v>
      </c>
      <c r="G763" s="9">
        <v>90000</v>
      </c>
      <c r="H763" s="10">
        <v>2020</v>
      </c>
      <c r="I763" s="10">
        <v>2020</v>
      </c>
      <c r="J763" s="11" t="s">
        <v>35</v>
      </c>
      <c r="K763" s="12">
        <v>90000</v>
      </c>
      <c r="L763" s="12">
        <v>1</v>
      </c>
      <c r="M763" s="33" t="str">
        <f>IF(_xlfn.XLOOKUP(C763,Raw_Data_OS_23!$C$7:$C$4518,Raw_Data_OS_23!$G$7:$G$4518,"Paid/ Closed")="Paid/ Closed","Paid/ Closed", "Still_Outstanding")</f>
        <v>Still_Outstanding</v>
      </c>
      <c r="N763" s="33">
        <f>IF(_xlfn.XLOOKUP(C763,Raw_Data_Paid_23!$C$4:$C$2114,Raw_Data_Paid_23!$C$4:$C$2114,1)= 1,1,0)</f>
        <v>0</v>
      </c>
      <c r="O763" t="str">
        <f>IF(M763=$W$7,IF(AND(N763,_xlfn.XLOOKUP(C763,Raw_Data_OS_23!$C$7:$C$4518,Raw_Data_OS_23!$G$7:$G$4518,0)=G763),"A",IF(_xlfn.XLOOKUP(C763,Raw_Data_Paid_23!$C$4:$C$2114,Raw_Data_Paid_23!$C$4:$C$2114,"B1")="B1","B1","B2")),IF(_xlfn.XLOOKUP(C763,Raw_Data_Paid_23!$C$4:$C$2114,Raw_Data_Paid_23!$C$4:$C$2114,"C1")="C1","C1","C2"))</f>
        <v>B2</v>
      </c>
      <c r="P763" t="str">
        <f t="shared" si="61"/>
        <v>2020B2Motor Private</v>
      </c>
    </row>
    <row r="764" spans="3:16" x14ac:dyDescent="0.35">
      <c r="C764" s="6" t="s">
        <v>326</v>
      </c>
      <c r="D764" s="7" t="s">
        <v>4010</v>
      </c>
      <c r="E764" s="7" t="s">
        <v>4010</v>
      </c>
      <c r="F764" s="8" t="s">
        <v>3908</v>
      </c>
      <c r="G764" s="9">
        <v>4000</v>
      </c>
      <c r="H764" s="10">
        <v>2020</v>
      </c>
      <c r="I764" s="10">
        <v>2020</v>
      </c>
      <c r="J764" s="11" t="s">
        <v>35</v>
      </c>
      <c r="K764" s="12">
        <v>4000</v>
      </c>
      <c r="L764" s="12">
        <v>1</v>
      </c>
      <c r="M764" s="33" t="str">
        <f>IF(_xlfn.XLOOKUP(C764,Raw_Data_OS_23!$C$7:$C$4518,Raw_Data_OS_23!$G$7:$G$4518,"Paid/ Closed")="Paid/ Closed","Paid/ Closed", "Still_Outstanding")</f>
        <v>Still_Outstanding</v>
      </c>
      <c r="N764" s="33">
        <f>IF(_xlfn.XLOOKUP(C764,Raw_Data_Paid_23!$C$4:$C$2114,Raw_Data_Paid_23!$C$4:$C$2114,1)= 1,1,0)</f>
        <v>1</v>
      </c>
      <c r="O764" t="str">
        <f>IF(M764=$W$7,IF(AND(N764,_xlfn.XLOOKUP(C764,Raw_Data_OS_23!$C$7:$C$4518,Raw_Data_OS_23!$G$7:$G$4518,0)=G764),"A",IF(_xlfn.XLOOKUP(C764,Raw_Data_Paid_23!$C$4:$C$2114,Raw_Data_Paid_23!$C$4:$C$2114,"B1")="B1","B1","B2")),IF(_xlfn.XLOOKUP(C764,Raw_Data_Paid_23!$C$4:$C$2114,Raw_Data_Paid_23!$C$4:$C$2114,"C1")="C1","C1","C2"))</f>
        <v>B1</v>
      </c>
      <c r="P764" t="str">
        <f t="shared" si="61"/>
        <v>2020B1Motor Commercial</v>
      </c>
    </row>
    <row r="765" spans="3:16" x14ac:dyDescent="0.35">
      <c r="C765" s="6" t="s">
        <v>1014</v>
      </c>
      <c r="D765" s="7" t="s">
        <v>4186</v>
      </c>
      <c r="E765" s="7" t="s">
        <v>4186</v>
      </c>
      <c r="F765" s="8" t="s">
        <v>3910</v>
      </c>
      <c r="G765" s="9">
        <v>31300</v>
      </c>
      <c r="H765" s="10">
        <v>2020</v>
      </c>
      <c r="I765" s="10">
        <v>2020</v>
      </c>
      <c r="J765" s="11" t="s">
        <v>28</v>
      </c>
      <c r="K765" s="12">
        <v>31300</v>
      </c>
      <c r="L765" s="12">
        <v>1</v>
      </c>
      <c r="M765" s="33" t="str">
        <f>IF(_xlfn.XLOOKUP(C765,Raw_Data_OS_23!$C$7:$C$4518,Raw_Data_OS_23!$G$7:$G$4518,"Paid/ Closed")="Paid/ Closed","Paid/ Closed", "Still_Outstanding")</f>
        <v>Still_Outstanding</v>
      </c>
      <c r="N765" s="33">
        <f>IF(_xlfn.XLOOKUP(C765,Raw_Data_Paid_23!$C$4:$C$2114,Raw_Data_Paid_23!$C$4:$C$2114,1)= 1,1,0)</f>
        <v>1</v>
      </c>
      <c r="O765" t="str">
        <f>IF(M765=$W$7,IF(AND(N765,_xlfn.XLOOKUP(C765,Raw_Data_OS_23!$C$7:$C$4518,Raw_Data_OS_23!$G$7:$G$4518,0)=G765),"A",IF(_xlfn.XLOOKUP(C765,Raw_Data_Paid_23!$C$4:$C$2114,Raw_Data_Paid_23!$C$4:$C$2114,"B1")="B1","B1","B2")),IF(_xlfn.XLOOKUP(C765,Raw_Data_Paid_23!$C$4:$C$2114,Raw_Data_Paid_23!$C$4:$C$2114,"C1")="C1","C1","C2"))</f>
        <v>B1</v>
      </c>
      <c r="P765" t="str">
        <f t="shared" si="61"/>
        <v>2020B1Motor Private</v>
      </c>
    </row>
    <row r="766" spans="3:16" x14ac:dyDescent="0.35">
      <c r="C766" s="6" t="s">
        <v>1015</v>
      </c>
      <c r="D766" s="7" t="s">
        <v>4391</v>
      </c>
      <c r="E766" s="7" t="s">
        <v>4391</v>
      </c>
      <c r="F766" s="8" t="s">
        <v>3908</v>
      </c>
      <c r="G766" s="9">
        <v>150000</v>
      </c>
      <c r="H766" s="10">
        <v>2020</v>
      </c>
      <c r="I766" s="10">
        <v>2020</v>
      </c>
      <c r="J766" s="11" t="s">
        <v>35</v>
      </c>
      <c r="K766" s="12">
        <v>150000</v>
      </c>
      <c r="L766" s="12">
        <v>1</v>
      </c>
      <c r="M766" s="33" t="str">
        <f>IF(_xlfn.XLOOKUP(C766,Raw_Data_OS_23!$C$7:$C$4518,Raw_Data_OS_23!$G$7:$G$4518,"Paid/ Closed")="Paid/ Closed","Paid/ Closed", "Still_Outstanding")</f>
        <v>Still_Outstanding</v>
      </c>
      <c r="N766" s="33">
        <f>IF(_xlfn.XLOOKUP(C766,Raw_Data_Paid_23!$C$4:$C$2114,Raw_Data_Paid_23!$C$4:$C$2114,1)= 1,1,0)</f>
        <v>1</v>
      </c>
      <c r="O766" t="str">
        <f>IF(M766=$W$7,IF(AND(N766,_xlfn.XLOOKUP(C766,Raw_Data_OS_23!$C$7:$C$4518,Raw_Data_OS_23!$G$7:$G$4518,0)=G766),"A",IF(_xlfn.XLOOKUP(C766,Raw_Data_Paid_23!$C$4:$C$2114,Raw_Data_Paid_23!$C$4:$C$2114,"B1")="B1","B1","B2")),IF(_xlfn.XLOOKUP(C766,Raw_Data_Paid_23!$C$4:$C$2114,Raw_Data_Paid_23!$C$4:$C$2114,"C1")="C1","C1","C2"))</f>
        <v>B1</v>
      </c>
      <c r="P766" t="str">
        <f t="shared" si="61"/>
        <v>2020B1Motor Commercial</v>
      </c>
    </row>
    <row r="767" spans="3:16" x14ac:dyDescent="0.35">
      <c r="C767" s="6" t="s">
        <v>327</v>
      </c>
      <c r="D767" s="7" t="s">
        <v>4392</v>
      </c>
      <c r="E767" s="7" t="s">
        <v>4392</v>
      </c>
      <c r="F767" s="8" t="s">
        <v>3910</v>
      </c>
      <c r="G767" s="9">
        <v>100050</v>
      </c>
      <c r="H767" s="10">
        <v>2020</v>
      </c>
      <c r="I767" s="10">
        <v>2020</v>
      </c>
      <c r="J767" s="11" t="s">
        <v>35</v>
      </c>
      <c r="K767" s="12">
        <v>100050</v>
      </c>
      <c r="L767" s="12">
        <v>1</v>
      </c>
      <c r="M767" s="33" t="str">
        <f>IF(_xlfn.XLOOKUP(C767,Raw_Data_OS_23!$C$7:$C$4518,Raw_Data_OS_23!$G$7:$G$4518,"Paid/ Closed")="Paid/ Closed","Paid/ Closed", "Still_Outstanding")</f>
        <v>Still_Outstanding</v>
      </c>
      <c r="N767" s="33">
        <f>IF(_xlfn.XLOOKUP(C767,Raw_Data_Paid_23!$C$4:$C$2114,Raw_Data_Paid_23!$C$4:$C$2114,1)= 1,1,0)</f>
        <v>1</v>
      </c>
      <c r="O767" t="str">
        <f>IF(M767=$W$7,IF(AND(N767,_xlfn.XLOOKUP(C767,Raw_Data_OS_23!$C$7:$C$4518,Raw_Data_OS_23!$G$7:$G$4518,0)=G767),"A",IF(_xlfn.XLOOKUP(C767,Raw_Data_Paid_23!$C$4:$C$2114,Raw_Data_Paid_23!$C$4:$C$2114,"B1")="B1","B1","B2")),IF(_xlfn.XLOOKUP(C767,Raw_Data_Paid_23!$C$4:$C$2114,Raw_Data_Paid_23!$C$4:$C$2114,"C1")="C1","C1","C2"))</f>
        <v>B1</v>
      </c>
      <c r="P767" t="str">
        <f t="shared" si="61"/>
        <v>2020B1Motor Private</v>
      </c>
    </row>
    <row r="768" spans="3:16" x14ac:dyDescent="0.35">
      <c r="C768" s="6" t="s">
        <v>3885</v>
      </c>
      <c r="D768" s="7" t="s">
        <v>4392</v>
      </c>
      <c r="E768" s="7" t="s">
        <v>4392</v>
      </c>
      <c r="F768" s="8" t="s">
        <v>3910</v>
      </c>
      <c r="G768" s="9">
        <v>5000</v>
      </c>
      <c r="H768" s="10">
        <v>2020</v>
      </c>
      <c r="I768" s="10">
        <v>2020</v>
      </c>
      <c r="J768" s="11" t="s">
        <v>35</v>
      </c>
      <c r="K768" s="12">
        <v>12550</v>
      </c>
      <c r="L768" s="12">
        <v>1</v>
      </c>
      <c r="M768" s="33" t="str">
        <f>IF(_xlfn.XLOOKUP(C768,Raw_Data_OS_23!$C$7:$C$4518,Raw_Data_OS_23!$G$7:$G$4518,"Paid/ Closed")="Paid/ Closed","Paid/ Closed", "Still_Outstanding")</f>
        <v>Still_Outstanding</v>
      </c>
      <c r="N768" s="33">
        <f>IF(_xlfn.XLOOKUP(C768,Raw_Data_Paid_23!$C$4:$C$2114,Raw_Data_Paid_23!$C$4:$C$2114,1)= 1,1,0)</f>
        <v>1</v>
      </c>
      <c r="O768" t="str">
        <f>IF(M768=$W$7,IF(AND(N768,_xlfn.XLOOKUP(C768,Raw_Data_OS_23!$C$7:$C$4518,Raw_Data_OS_23!$G$7:$G$4518,0)=G768),"A",IF(_xlfn.XLOOKUP(C768,Raw_Data_Paid_23!$C$4:$C$2114,Raw_Data_Paid_23!$C$4:$C$2114,"B1")="B1","B1","B2")),IF(_xlfn.XLOOKUP(C768,Raw_Data_Paid_23!$C$4:$C$2114,Raw_Data_Paid_23!$C$4:$C$2114,"C1")="C1","C1","C2"))</f>
        <v>B1</v>
      </c>
      <c r="P768" t="str">
        <f t="shared" si="61"/>
        <v>2020B1Motor Private</v>
      </c>
    </row>
    <row r="769" spans="3:16" x14ac:dyDescent="0.35">
      <c r="C769" s="6" t="s">
        <v>1016</v>
      </c>
      <c r="D769" s="7" t="s">
        <v>4392</v>
      </c>
      <c r="E769" s="7" t="s">
        <v>4392</v>
      </c>
      <c r="F769" s="8" t="s">
        <v>3910</v>
      </c>
      <c r="G769" s="9">
        <v>1000</v>
      </c>
      <c r="H769" s="10">
        <v>2020</v>
      </c>
      <c r="I769" s="10">
        <v>2020</v>
      </c>
      <c r="J769" s="11" t="s">
        <v>35</v>
      </c>
      <c r="K769" s="12">
        <v>1000</v>
      </c>
      <c r="L769" s="12">
        <v>1</v>
      </c>
      <c r="M769" s="33" t="str">
        <f>IF(_xlfn.XLOOKUP(C769,Raw_Data_OS_23!$C$7:$C$4518,Raw_Data_OS_23!$G$7:$G$4518,"Paid/ Closed")="Paid/ Closed","Paid/ Closed", "Still_Outstanding")</f>
        <v>Still_Outstanding</v>
      </c>
      <c r="N769" s="33">
        <f>IF(_xlfn.XLOOKUP(C769,Raw_Data_Paid_23!$C$4:$C$2114,Raw_Data_Paid_23!$C$4:$C$2114,1)= 1,1,0)</f>
        <v>1</v>
      </c>
      <c r="O769" t="str">
        <f>IF(M769=$W$7,IF(AND(N769,_xlfn.XLOOKUP(C769,Raw_Data_OS_23!$C$7:$C$4518,Raw_Data_OS_23!$G$7:$G$4518,0)=G769),"A",IF(_xlfn.XLOOKUP(C769,Raw_Data_Paid_23!$C$4:$C$2114,Raw_Data_Paid_23!$C$4:$C$2114,"B1")="B1","B1","B2")),IF(_xlfn.XLOOKUP(C769,Raw_Data_Paid_23!$C$4:$C$2114,Raw_Data_Paid_23!$C$4:$C$2114,"C1")="C1","C1","C2"))</f>
        <v>B1</v>
      </c>
      <c r="P769" t="str">
        <f t="shared" si="61"/>
        <v>2020B1Motor Private</v>
      </c>
    </row>
    <row r="770" spans="3:16" x14ac:dyDescent="0.35">
      <c r="C770" s="6" t="s">
        <v>328</v>
      </c>
      <c r="D770" s="7" t="s">
        <v>4122</v>
      </c>
      <c r="E770" s="7" t="s">
        <v>4122</v>
      </c>
      <c r="F770" s="8" t="s">
        <v>3910</v>
      </c>
      <c r="G770" s="9">
        <v>1406</v>
      </c>
      <c r="H770" s="10">
        <v>2020</v>
      </c>
      <c r="I770" s="10">
        <v>2020</v>
      </c>
      <c r="J770" s="11" t="s">
        <v>35</v>
      </c>
      <c r="K770" s="12">
        <v>1406</v>
      </c>
      <c r="L770" s="12">
        <v>1</v>
      </c>
      <c r="M770" s="33" t="str">
        <f>IF(_xlfn.XLOOKUP(C770,Raw_Data_OS_23!$C$7:$C$4518,Raw_Data_OS_23!$G$7:$G$4518,"Paid/ Closed")="Paid/ Closed","Paid/ Closed", "Still_Outstanding")</f>
        <v>Still_Outstanding</v>
      </c>
      <c r="N770" s="33">
        <f>IF(_xlfn.XLOOKUP(C770,Raw_Data_Paid_23!$C$4:$C$2114,Raw_Data_Paid_23!$C$4:$C$2114,1)= 1,1,0)</f>
        <v>1</v>
      </c>
      <c r="O770" t="str">
        <f>IF(M770=$W$7,IF(AND(N770,_xlfn.XLOOKUP(C770,Raw_Data_OS_23!$C$7:$C$4518,Raw_Data_OS_23!$G$7:$G$4518,0)=G770),"A",IF(_xlfn.XLOOKUP(C770,Raw_Data_Paid_23!$C$4:$C$2114,Raw_Data_Paid_23!$C$4:$C$2114,"B1")="B1","B1","B2")),IF(_xlfn.XLOOKUP(C770,Raw_Data_Paid_23!$C$4:$C$2114,Raw_Data_Paid_23!$C$4:$C$2114,"C1")="C1","C1","C2"))</f>
        <v>B1</v>
      </c>
      <c r="P770" t="str">
        <f t="shared" si="61"/>
        <v>2020B1Motor Private</v>
      </c>
    </row>
    <row r="771" spans="3:16" x14ac:dyDescent="0.35">
      <c r="C771" s="6" t="s">
        <v>329</v>
      </c>
      <c r="D771" s="7" t="s">
        <v>4392</v>
      </c>
      <c r="E771" s="7" t="s">
        <v>4392</v>
      </c>
      <c r="F771" s="8" t="s">
        <v>3910</v>
      </c>
      <c r="G771" s="9">
        <v>6270</v>
      </c>
      <c r="H771" s="10">
        <v>2020</v>
      </c>
      <c r="I771" s="10">
        <v>2020</v>
      </c>
      <c r="J771" s="11" t="s">
        <v>35</v>
      </c>
      <c r="K771" s="12">
        <v>6270</v>
      </c>
      <c r="L771" s="12">
        <v>1</v>
      </c>
      <c r="M771" s="33" t="str">
        <f>IF(_xlfn.XLOOKUP(C771,Raw_Data_OS_23!$C$7:$C$4518,Raw_Data_OS_23!$G$7:$G$4518,"Paid/ Closed")="Paid/ Closed","Paid/ Closed", "Still_Outstanding")</f>
        <v>Still_Outstanding</v>
      </c>
      <c r="N771" s="33">
        <f>IF(_xlfn.XLOOKUP(C771,Raw_Data_Paid_23!$C$4:$C$2114,Raw_Data_Paid_23!$C$4:$C$2114,1)= 1,1,0)</f>
        <v>1</v>
      </c>
      <c r="O771" t="str">
        <f>IF(M771=$W$7,IF(AND(N771,_xlfn.XLOOKUP(C771,Raw_Data_OS_23!$C$7:$C$4518,Raw_Data_OS_23!$G$7:$G$4518,0)=G771),"A",IF(_xlfn.XLOOKUP(C771,Raw_Data_Paid_23!$C$4:$C$2114,Raw_Data_Paid_23!$C$4:$C$2114,"B1")="B1","B1","B2")),IF(_xlfn.XLOOKUP(C771,Raw_Data_Paid_23!$C$4:$C$2114,Raw_Data_Paid_23!$C$4:$C$2114,"C1")="C1","C1","C2"))</f>
        <v>B1</v>
      </c>
      <c r="P771" t="str">
        <f t="shared" si="61"/>
        <v>2020B1Motor Private</v>
      </c>
    </row>
    <row r="772" spans="3:16" x14ac:dyDescent="0.35">
      <c r="C772" s="6" t="s">
        <v>330</v>
      </c>
      <c r="D772" s="7" t="s">
        <v>4083</v>
      </c>
      <c r="E772" s="7" t="s">
        <v>4083</v>
      </c>
      <c r="F772" s="8" t="s">
        <v>3910</v>
      </c>
      <c r="G772" s="9">
        <v>44950</v>
      </c>
      <c r="H772" s="10">
        <v>2020</v>
      </c>
      <c r="I772" s="10">
        <v>2020</v>
      </c>
      <c r="J772" s="11" t="s">
        <v>35</v>
      </c>
      <c r="K772" s="12">
        <v>44950</v>
      </c>
      <c r="L772" s="12">
        <v>1</v>
      </c>
      <c r="M772" s="33" t="str">
        <f>IF(_xlfn.XLOOKUP(C772,Raw_Data_OS_23!$C$7:$C$4518,Raw_Data_OS_23!$G$7:$G$4518,"Paid/ Closed")="Paid/ Closed","Paid/ Closed", "Still_Outstanding")</f>
        <v>Still_Outstanding</v>
      </c>
      <c r="N772" s="33">
        <f>IF(_xlfn.XLOOKUP(C772,Raw_Data_Paid_23!$C$4:$C$2114,Raw_Data_Paid_23!$C$4:$C$2114,1)= 1,1,0)</f>
        <v>0</v>
      </c>
      <c r="O772" t="str">
        <f>IF(M772=$W$7,IF(AND(N772,_xlfn.XLOOKUP(C772,Raw_Data_OS_23!$C$7:$C$4518,Raw_Data_OS_23!$G$7:$G$4518,0)=G772),"A",IF(_xlfn.XLOOKUP(C772,Raw_Data_Paid_23!$C$4:$C$2114,Raw_Data_Paid_23!$C$4:$C$2114,"B1")="B1","B1","B2")),IF(_xlfn.XLOOKUP(C772,Raw_Data_Paid_23!$C$4:$C$2114,Raw_Data_Paid_23!$C$4:$C$2114,"C1")="C1","C1","C2"))</f>
        <v>B2</v>
      </c>
      <c r="P772" t="str">
        <f t="shared" si="61"/>
        <v>2020B2Motor Private</v>
      </c>
    </row>
    <row r="773" spans="3:16" x14ac:dyDescent="0.35">
      <c r="C773" s="6" t="s">
        <v>331</v>
      </c>
      <c r="D773" s="7" t="s">
        <v>4268</v>
      </c>
      <c r="E773" s="7" t="s">
        <v>4268</v>
      </c>
      <c r="F773" s="8" t="s">
        <v>3910</v>
      </c>
      <c r="G773" s="9">
        <v>760</v>
      </c>
      <c r="H773" s="10">
        <v>2020</v>
      </c>
      <c r="I773" s="10">
        <v>2020</v>
      </c>
      <c r="J773" s="11" t="s">
        <v>35</v>
      </c>
      <c r="K773" s="12">
        <v>760</v>
      </c>
      <c r="L773" s="12">
        <v>1</v>
      </c>
      <c r="M773" s="33" t="str">
        <f>IF(_xlfn.XLOOKUP(C773,Raw_Data_OS_23!$C$7:$C$4518,Raw_Data_OS_23!$G$7:$G$4518,"Paid/ Closed")="Paid/ Closed","Paid/ Closed", "Still_Outstanding")</f>
        <v>Still_Outstanding</v>
      </c>
      <c r="N773" s="33">
        <f>IF(_xlfn.XLOOKUP(C773,Raw_Data_Paid_23!$C$4:$C$2114,Raw_Data_Paid_23!$C$4:$C$2114,1)= 1,1,0)</f>
        <v>1</v>
      </c>
      <c r="O773" t="str">
        <f>IF(M773=$W$7,IF(AND(N773,_xlfn.XLOOKUP(C773,Raw_Data_OS_23!$C$7:$C$4518,Raw_Data_OS_23!$G$7:$G$4518,0)=G773),"A",IF(_xlfn.XLOOKUP(C773,Raw_Data_Paid_23!$C$4:$C$2114,Raw_Data_Paid_23!$C$4:$C$2114,"B1")="B1","B1","B2")),IF(_xlfn.XLOOKUP(C773,Raw_Data_Paid_23!$C$4:$C$2114,Raw_Data_Paid_23!$C$4:$C$2114,"C1")="C1","C1","C2"))</f>
        <v>B1</v>
      </c>
      <c r="P773" t="str">
        <f t="shared" si="61"/>
        <v>2020B1Motor Private</v>
      </c>
    </row>
    <row r="774" spans="3:16" x14ac:dyDescent="0.35">
      <c r="C774" s="6" t="s">
        <v>1017</v>
      </c>
      <c r="D774" s="7" t="s">
        <v>3984</v>
      </c>
      <c r="E774" s="7" t="s">
        <v>3984</v>
      </c>
      <c r="F774" s="8" t="s">
        <v>3908</v>
      </c>
      <c r="G774" s="9">
        <v>20</v>
      </c>
      <c r="H774" s="10">
        <v>2020</v>
      </c>
      <c r="I774" s="10">
        <v>2020</v>
      </c>
      <c r="J774" s="11" t="s">
        <v>28</v>
      </c>
      <c r="K774" s="12">
        <v>20</v>
      </c>
      <c r="L774" s="12">
        <v>1</v>
      </c>
      <c r="M774" s="33" t="str">
        <f>IF(_xlfn.XLOOKUP(C774,Raw_Data_OS_23!$C$7:$C$4518,Raw_Data_OS_23!$G$7:$G$4518,"Paid/ Closed")="Paid/ Closed","Paid/ Closed", "Still_Outstanding")</f>
        <v>Still_Outstanding</v>
      </c>
      <c r="N774" s="33">
        <f>IF(_xlfn.XLOOKUP(C774,Raw_Data_Paid_23!$C$4:$C$2114,Raw_Data_Paid_23!$C$4:$C$2114,1)= 1,1,0)</f>
        <v>1</v>
      </c>
      <c r="O774" t="str">
        <f>IF(M774=$W$7,IF(AND(N774,_xlfn.XLOOKUP(C774,Raw_Data_OS_23!$C$7:$C$4518,Raw_Data_OS_23!$G$7:$G$4518,0)=G774),"A",IF(_xlfn.XLOOKUP(C774,Raw_Data_Paid_23!$C$4:$C$2114,Raw_Data_Paid_23!$C$4:$C$2114,"B1")="B1","B1","B2")),IF(_xlfn.XLOOKUP(C774,Raw_Data_Paid_23!$C$4:$C$2114,Raw_Data_Paid_23!$C$4:$C$2114,"C1")="C1","C1","C2"))</f>
        <v>B1</v>
      </c>
      <c r="P774" t="str">
        <f t="shared" ref="P774:P837" si="62">H774&amp;O774&amp;F774</f>
        <v>2020B1Motor Commercial</v>
      </c>
    </row>
    <row r="775" spans="3:16" x14ac:dyDescent="0.35">
      <c r="C775" s="6" t="s">
        <v>1018</v>
      </c>
      <c r="D775" s="7" t="s">
        <v>4269</v>
      </c>
      <c r="E775" s="7" t="s">
        <v>4269</v>
      </c>
      <c r="F775" s="8" t="s">
        <v>3910</v>
      </c>
      <c r="G775" s="9">
        <v>1000</v>
      </c>
      <c r="H775" s="10">
        <v>2020</v>
      </c>
      <c r="I775" s="10">
        <v>2020</v>
      </c>
      <c r="J775" s="11" t="s">
        <v>35</v>
      </c>
      <c r="K775" s="12">
        <v>1000</v>
      </c>
      <c r="L775" s="12">
        <v>1</v>
      </c>
      <c r="M775" s="33" t="str">
        <f>IF(_xlfn.XLOOKUP(C775,Raw_Data_OS_23!$C$7:$C$4518,Raw_Data_OS_23!$G$7:$G$4518,"Paid/ Closed")="Paid/ Closed","Paid/ Closed", "Still_Outstanding")</f>
        <v>Still_Outstanding</v>
      </c>
      <c r="N775" s="33">
        <f>IF(_xlfn.XLOOKUP(C775,Raw_Data_Paid_23!$C$4:$C$2114,Raw_Data_Paid_23!$C$4:$C$2114,1)= 1,1,0)</f>
        <v>1</v>
      </c>
      <c r="O775" t="str">
        <f>IF(M775=$W$7,IF(AND(N775,_xlfn.XLOOKUP(C775,Raw_Data_OS_23!$C$7:$C$4518,Raw_Data_OS_23!$G$7:$G$4518,0)=G775),"A",IF(_xlfn.XLOOKUP(C775,Raw_Data_Paid_23!$C$4:$C$2114,Raw_Data_Paid_23!$C$4:$C$2114,"B1")="B1","B1","B2")),IF(_xlfn.XLOOKUP(C775,Raw_Data_Paid_23!$C$4:$C$2114,Raw_Data_Paid_23!$C$4:$C$2114,"C1")="C1","C1","C2"))</f>
        <v>B1</v>
      </c>
      <c r="P775" t="str">
        <f t="shared" si="62"/>
        <v>2020B1Motor Private</v>
      </c>
    </row>
    <row r="776" spans="3:16" x14ac:dyDescent="0.35">
      <c r="C776" s="6" t="s">
        <v>1019</v>
      </c>
      <c r="D776" s="7" t="s">
        <v>4083</v>
      </c>
      <c r="E776" s="7" t="s">
        <v>4083</v>
      </c>
      <c r="F776" s="8" t="s">
        <v>3910</v>
      </c>
      <c r="G776" s="9">
        <v>1000</v>
      </c>
      <c r="H776" s="10">
        <v>2020</v>
      </c>
      <c r="I776" s="10">
        <v>2020</v>
      </c>
      <c r="J776" s="11" t="s">
        <v>35</v>
      </c>
      <c r="K776" s="12">
        <v>1000</v>
      </c>
      <c r="L776" s="12">
        <v>1</v>
      </c>
      <c r="M776" s="33" t="str">
        <f>IF(_xlfn.XLOOKUP(C776,Raw_Data_OS_23!$C$7:$C$4518,Raw_Data_OS_23!$G$7:$G$4518,"Paid/ Closed")="Paid/ Closed","Paid/ Closed", "Still_Outstanding")</f>
        <v>Still_Outstanding</v>
      </c>
      <c r="N776" s="33">
        <f>IF(_xlfn.XLOOKUP(C776,Raw_Data_Paid_23!$C$4:$C$2114,Raw_Data_Paid_23!$C$4:$C$2114,1)= 1,1,0)</f>
        <v>1</v>
      </c>
      <c r="O776" t="str">
        <f>IF(M776=$W$7,IF(AND(N776,_xlfn.XLOOKUP(C776,Raw_Data_OS_23!$C$7:$C$4518,Raw_Data_OS_23!$G$7:$G$4518,0)=G776),"A",IF(_xlfn.XLOOKUP(C776,Raw_Data_Paid_23!$C$4:$C$2114,Raw_Data_Paid_23!$C$4:$C$2114,"B1")="B1","B1","B2")),IF(_xlfn.XLOOKUP(C776,Raw_Data_Paid_23!$C$4:$C$2114,Raw_Data_Paid_23!$C$4:$C$2114,"C1")="C1","C1","C2"))</f>
        <v>B1</v>
      </c>
      <c r="P776" t="str">
        <f t="shared" si="62"/>
        <v>2020B1Motor Private</v>
      </c>
    </row>
    <row r="777" spans="3:16" x14ac:dyDescent="0.35">
      <c r="C777" s="6" t="s">
        <v>332</v>
      </c>
      <c r="D777" s="7" t="s">
        <v>4083</v>
      </c>
      <c r="E777" s="7" t="s">
        <v>4083</v>
      </c>
      <c r="F777" s="8" t="s">
        <v>3910</v>
      </c>
      <c r="G777" s="9">
        <v>175730</v>
      </c>
      <c r="H777" s="10">
        <v>2020</v>
      </c>
      <c r="I777" s="10">
        <v>2020</v>
      </c>
      <c r="J777" s="11" t="s">
        <v>35</v>
      </c>
      <c r="K777" s="12">
        <v>175730</v>
      </c>
      <c r="L777" s="12">
        <v>1</v>
      </c>
      <c r="M777" s="33" t="str">
        <f>IF(_xlfn.XLOOKUP(C777,Raw_Data_OS_23!$C$7:$C$4518,Raw_Data_OS_23!$G$7:$G$4518,"Paid/ Closed")="Paid/ Closed","Paid/ Closed", "Still_Outstanding")</f>
        <v>Still_Outstanding</v>
      </c>
      <c r="N777" s="33">
        <f>IF(_xlfn.XLOOKUP(C777,Raw_Data_Paid_23!$C$4:$C$2114,Raw_Data_Paid_23!$C$4:$C$2114,1)= 1,1,0)</f>
        <v>1</v>
      </c>
      <c r="O777" t="str">
        <f>IF(M777=$W$7,IF(AND(N777,_xlfn.XLOOKUP(C777,Raw_Data_OS_23!$C$7:$C$4518,Raw_Data_OS_23!$G$7:$G$4518,0)=G777),"A",IF(_xlfn.XLOOKUP(C777,Raw_Data_Paid_23!$C$4:$C$2114,Raw_Data_Paid_23!$C$4:$C$2114,"B1")="B1","B1","B2")),IF(_xlfn.XLOOKUP(C777,Raw_Data_Paid_23!$C$4:$C$2114,Raw_Data_Paid_23!$C$4:$C$2114,"C1")="C1","C1","C2"))</f>
        <v>B1</v>
      </c>
      <c r="P777" t="str">
        <f t="shared" si="62"/>
        <v>2020B1Motor Private</v>
      </c>
    </row>
    <row r="778" spans="3:16" x14ac:dyDescent="0.35">
      <c r="C778" s="6" t="s">
        <v>333</v>
      </c>
      <c r="D778" s="7" t="s">
        <v>4269</v>
      </c>
      <c r="E778" s="7" t="s">
        <v>4269</v>
      </c>
      <c r="F778" s="8" t="s">
        <v>3910</v>
      </c>
      <c r="G778" s="9">
        <v>21270</v>
      </c>
      <c r="H778" s="10">
        <v>2020</v>
      </c>
      <c r="I778" s="10">
        <v>2020</v>
      </c>
      <c r="J778" s="11" t="s">
        <v>35</v>
      </c>
      <c r="K778" s="12">
        <v>21270</v>
      </c>
      <c r="L778" s="12">
        <v>1</v>
      </c>
      <c r="M778" s="33" t="str">
        <f>IF(_xlfn.XLOOKUP(C778,Raw_Data_OS_23!$C$7:$C$4518,Raw_Data_OS_23!$G$7:$G$4518,"Paid/ Closed")="Paid/ Closed","Paid/ Closed", "Still_Outstanding")</f>
        <v>Still_Outstanding</v>
      </c>
      <c r="N778" s="33">
        <f>IF(_xlfn.XLOOKUP(C778,Raw_Data_Paid_23!$C$4:$C$2114,Raw_Data_Paid_23!$C$4:$C$2114,1)= 1,1,0)</f>
        <v>1</v>
      </c>
      <c r="O778" t="str">
        <f>IF(M778=$W$7,IF(AND(N778,_xlfn.XLOOKUP(C778,Raw_Data_OS_23!$C$7:$C$4518,Raw_Data_OS_23!$G$7:$G$4518,0)=G778),"A",IF(_xlfn.XLOOKUP(C778,Raw_Data_Paid_23!$C$4:$C$2114,Raw_Data_Paid_23!$C$4:$C$2114,"B1")="B1","B1","B2")),IF(_xlfn.XLOOKUP(C778,Raw_Data_Paid_23!$C$4:$C$2114,Raw_Data_Paid_23!$C$4:$C$2114,"C1")="C1","C1","C2"))</f>
        <v>B1</v>
      </c>
      <c r="P778" t="str">
        <f t="shared" si="62"/>
        <v>2020B1Motor Private</v>
      </c>
    </row>
    <row r="779" spans="3:16" x14ac:dyDescent="0.35">
      <c r="C779" s="6" t="s">
        <v>334</v>
      </c>
      <c r="D779" s="7" t="s">
        <v>4122</v>
      </c>
      <c r="E779" s="7" t="s">
        <v>4122</v>
      </c>
      <c r="F779" s="8" t="s">
        <v>3908</v>
      </c>
      <c r="G779" s="9">
        <v>50</v>
      </c>
      <c r="H779" s="10">
        <v>2020</v>
      </c>
      <c r="I779" s="10">
        <v>2020</v>
      </c>
      <c r="J779" s="11" t="s">
        <v>35</v>
      </c>
      <c r="K779" s="12">
        <v>50</v>
      </c>
      <c r="L779" s="12">
        <v>1</v>
      </c>
      <c r="M779" s="33" t="str">
        <f>IF(_xlfn.XLOOKUP(C779,Raw_Data_OS_23!$C$7:$C$4518,Raw_Data_OS_23!$G$7:$G$4518,"Paid/ Closed")="Paid/ Closed","Paid/ Closed", "Still_Outstanding")</f>
        <v>Still_Outstanding</v>
      </c>
      <c r="N779" s="33">
        <f>IF(_xlfn.XLOOKUP(C779,Raw_Data_Paid_23!$C$4:$C$2114,Raw_Data_Paid_23!$C$4:$C$2114,1)= 1,1,0)</f>
        <v>1</v>
      </c>
      <c r="O779" t="str">
        <f>IF(M779=$W$7,IF(AND(N779,_xlfn.XLOOKUP(C779,Raw_Data_OS_23!$C$7:$C$4518,Raw_Data_OS_23!$G$7:$G$4518,0)=G779),"A",IF(_xlfn.XLOOKUP(C779,Raw_Data_Paid_23!$C$4:$C$2114,Raw_Data_Paid_23!$C$4:$C$2114,"B1")="B1","B1","B2")),IF(_xlfn.XLOOKUP(C779,Raw_Data_Paid_23!$C$4:$C$2114,Raw_Data_Paid_23!$C$4:$C$2114,"C1")="C1","C1","C2"))</f>
        <v>B1</v>
      </c>
      <c r="P779" t="str">
        <f t="shared" si="62"/>
        <v>2020B1Motor Commercial</v>
      </c>
    </row>
    <row r="780" spans="3:16" x14ac:dyDescent="0.35">
      <c r="C780" s="6" t="s">
        <v>1020</v>
      </c>
      <c r="D780" s="7" t="s">
        <v>4268</v>
      </c>
      <c r="E780" s="7" t="s">
        <v>4268</v>
      </c>
      <c r="F780" s="8" t="s">
        <v>3908</v>
      </c>
      <c r="G780" s="9">
        <v>1300</v>
      </c>
      <c r="H780" s="10">
        <v>2020</v>
      </c>
      <c r="I780" s="10">
        <v>2020</v>
      </c>
      <c r="J780" s="11" t="s">
        <v>35</v>
      </c>
      <c r="K780" s="12">
        <v>1300</v>
      </c>
      <c r="L780" s="12">
        <v>1</v>
      </c>
      <c r="M780" s="33" t="str">
        <f>IF(_xlfn.XLOOKUP(C780,Raw_Data_OS_23!$C$7:$C$4518,Raw_Data_OS_23!$G$7:$G$4518,"Paid/ Closed")="Paid/ Closed","Paid/ Closed", "Still_Outstanding")</f>
        <v>Still_Outstanding</v>
      </c>
      <c r="N780" s="33">
        <f>IF(_xlfn.XLOOKUP(C780,Raw_Data_Paid_23!$C$4:$C$2114,Raw_Data_Paid_23!$C$4:$C$2114,1)= 1,1,0)</f>
        <v>1</v>
      </c>
      <c r="O780" t="str">
        <f>IF(M780=$W$7,IF(AND(N780,_xlfn.XLOOKUP(C780,Raw_Data_OS_23!$C$7:$C$4518,Raw_Data_OS_23!$G$7:$G$4518,0)=G780),"A",IF(_xlfn.XLOOKUP(C780,Raw_Data_Paid_23!$C$4:$C$2114,Raw_Data_Paid_23!$C$4:$C$2114,"B1")="B1","B1","B2")),IF(_xlfn.XLOOKUP(C780,Raw_Data_Paid_23!$C$4:$C$2114,Raw_Data_Paid_23!$C$4:$C$2114,"C1")="C1","C1","C2"))</f>
        <v>B1</v>
      </c>
      <c r="P780" t="str">
        <f t="shared" si="62"/>
        <v>2020B1Motor Commercial</v>
      </c>
    </row>
    <row r="781" spans="3:16" x14ac:dyDescent="0.35">
      <c r="C781" s="6" t="s">
        <v>3886</v>
      </c>
      <c r="D781" s="7" t="s">
        <v>4085</v>
      </c>
      <c r="E781" s="7" t="s">
        <v>4085</v>
      </c>
      <c r="F781" s="8" t="s">
        <v>3908</v>
      </c>
      <c r="G781" s="9">
        <v>-8550</v>
      </c>
      <c r="H781" s="10">
        <v>2020</v>
      </c>
      <c r="I781" s="10">
        <v>2020</v>
      </c>
      <c r="J781" s="11" t="s">
        <v>35</v>
      </c>
      <c r="K781" s="12">
        <v>0</v>
      </c>
      <c r="L781" s="12">
        <v>1</v>
      </c>
      <c r="M781" s="33" t="str">
        <f>IF(_xlfn.XLOOKUP(C781,Raw_Data_OS_23!$C$7:$C$4518,Raw_Data_OS_23!$G$7:$G$4518,"Paid/ Closed")="Paid/ Closed","Paid/ Closed", "Still_Outstanding")</f>
        <v>Paid/ Closed</v>
      </c>
      <c r="N781" s="33">
        <f>IF(_xlfn.XLOOKUP(C781,Raw_Data_Paid_23!$C$4:$C$2114,Raw_Data_Paid_23!$C$4:$C$2114,1)= 1,1,0)</f>
        <v>1</v>
      </c>
      <c r="O781" t="str">
        <f>IF(M781=$W$7,IF(AND(N781,_xlfn.XLOOKUP(C781,Raw_Data_OS_23!$C$7:$C$4518,Raw_Data_OS_23!$G$7:$G$4518,0)=G781),"A",IF(_xlfn.XLOOKUP(C781,Raw_Data_Paid_23!$C$4:$C$2114,Raw_Data_Paid_23!$C$4:$C$2114,"B1")="B1","B1","B2")),IF(_xlfn.XLOOKUP(C781,Raw_Data_Paid_23!$C$4:$C$2114,Raw_Data_Paid_23!$C$4:$C$2114,"C1")="C1","C1","C2"))</f>
        <v>C1</v>
      </c>
      <c r="P781" t="str">
        <f t="shared" si="62"/>
        <v>2020C1Motor Commercial</v>
      </c>
    </row>
    <row r="782" spans="3:16" x14ac:dyDescent="0.35">
      <c r="C782" s="6" t="s">
        <v>3887</v>
      </c>
      <c r="D782" s="7" t="s">
        <v>4083</v>
      </c>
      <c r="E782" s="7" t="s">
        <v>4083</v>
      </c>
      <c r="F782" s="8" t="s">
        <v>3908</v>
      </c>
      <c r="G782" s="9">
        <v>-8550</v>
      </c>
      <c r="H782" s="10">
        <v>2020</v>
      </c>
      <c r="I782" s="10">
        <v>2020</v>
      </c>
      <c r="J782" s="11" t="s">
        <v>35</v>
      </c>
      <c r="K782" s="12">
        <v>0</v>
      </c>
      <c r="L782" s="12">
        <v>1</v>
      </c>
      <c r="M782" s="33" t="str">
        <f>IF(_xlfn.XLOOKUP(C782,Raw_Data_OS_23!$C$7:$C$4518,Raw_Data_OS_23!$G$7:$G$4518,"Paid/ Closed")="Paid/ Closed","Paid/ Closed", "Still_Outstanding")</f>
        <v>Paid/ Closed</v>
      </c>
      <c r="N782" s="33">
        <f>IF(_xlfn.XLOOKUP(C782,Raw_Data_Paid_23!$C$4:$C$2114,Raw_Data_Paid_23!$C$4:$C$2114,1)= 1,1,0)</f>
        <v>1</v>
      </c>
      <c r="O782" t="str">
        <f>IF(M782=$W$7,IF(AND(N782,_xlfn.XLOOKUP(C782,Raw_Data_OS_23!$C$7:$C$4518,Raw_Data_OS_23!$G$7:$G$4518,0)=G782),"A",IF(_xlfn.XLOOKUP(C782,Raw_Data_Paid_23!$C$4:$C$2114,Raw_Data_Paid_23!$C$4:$C$2114,"B1")="B1","B1","B2")),IF(_xlfn.XLOOKUP(C782,Raw_Data_Paid_23!$C$4:$C$2114,Raw_Data_Paid_23!$C$4:$C$2114,"C1")="C1","C1","C2"))</f>
        <v>C1</v>
      </c>
      <c r="P782" t="str">
        <f t="shared" si="62"/>
        <v>2020C1Motor Commercial</v>
      </c>
    </row>
    <row r="783" spans="3:16" x14ac:dyDescent="0.35">
      <c r="C783" s="6" t="s">
        <v>1021</v>
      </c>
      <c r="D783" s="7" t="s">
        <v>4237</v>
      </c>
      <c r="E783" s="7" t="s">
        <v>4237</v>
      </c>
      <c r="F783" s="8" t="s">
        <v>3910</v>
      </c>
      <c r="G783" s="9">
        <v>920</v>
      </c>
      <c r="H783" s="10">
        <v>2020</v>
      </c>
      <c r="I783" s="10">
        <v>2020</v>
      </c>
      <c r="J783" s="11" t="s">
        <v>28</v>
      </c>
      <c r="K783" s="12">
        <v>920</v>
      </c>
      <c r="L783" s="12">
        <v>1</v>
      </c>
      <c r="M783" s="33" t="str">
        <f>IF(_xlfn.XLOOKUP(C783,Raw_Data_OS_23!$C$7:$C$4518,Raw_Data_OS_23!$G$7:$G$4518,"Paid/ Closed")="Paid/ Closed","Paid/ Closed", "Still_Outstanding")</f>
        <v>Still_Outstanding</v>
      </c>
      <c r="N783" s="33">
        <f>IF(_xlfn.XLOOKUP(C783,Raw_Data_Paid_23!$C$4:$C$2114,Raw_Data_Paid_23!$C$4:$C$2114,1)= 1,1,0)</f>
        <v>1</v>
      </c>
      <c r="O783" t="str">
        <f>IF(M783=$W$7,IF(AND(N783,_xlfn.XLOOKUP(C783,Raw_Data_OS_23!$C$7:$C$4518,Raw_Data_OS_23!$G$7:$G$4518,0)=G783),"A",IF(_xlfn.XLOOKUP(C783,Raw_Data_Paid_23!$C$4:$C$2114,Raw_Data_Paid_23!$C$4:$C$2114,"B1")="B1","B1","B2")),IF(_xlfn.XLOOKUP(C783,Raw_Data_Paid_23!$C$4:$C$2114,Raw_Data_Paid_23!$C$4:$C$2114,"C1")="C1","C1","C2"))</f>
        <v>B1</v>
      </c>
      <c r="P783" t="str">
        <f t="shared" si="62"/>
        <v>2020B1Motor Private</v>
      </c>
    </row>
    <row r="784" spans="3:16" x14ac:dyDescent="0.35">
      <c r="C784" s="6" t="s">
        <v>335</v>
      </c>
      <c r="D784" s="7" t="s">
        <v>4082</v>
      </c>
      <c r="E784" s="7" t="s">
        <v>4082</v>
      </c>
      <c r="F784" s="8" t="s">
        <v>3908</v>
      </c>
      <c r="G784" s="9">
        <v>183190</v>
      </c>
      <c r="H784" s="10">
        <v>2020</v>
      </c>
      <c r="I784" s="10">
        <v>2020</v>
      </c>
      <c r="J784" s="11" t="s">
        <v>35</v>
      </c>
      <c r="K784" s="12">
        <v>183190</v>
      </c>
      <c r="L784" s="12">
        <v>1</v>
      </c>
      <c r="M784" s="33" t="str">
        <f>IF(_xlfn.XLOOKUP(C784,Raw_Data_OS_23!$C$7:$C$4518,Raw_Data_OS_23!$G$7:$G$4518,"Paid/ Closed")="Paid/ Closed","Paid/ Closed", "Still_Outstanding")</f>
        <v>Still_Outstanding</v>
      </c>
      <c r="N784" s="33">
        <f>IF(_xlfn.XLOOKUP(C784,Raw_Data_Paid_23!$C$4:$C$2114,Raw_Data_Paid_23!$C$4:$C$2114,1)= 1,1,0)</f>
        <v>1</v>
      </c>
      <c r="O784" t="str">
        <f>IF(M784=$W$7,IF(AND(N784,_xlfn.XLOOKUP(C784,Raw_Data_OS_23!$C$7:$C$4518,Raw_Data_OS_23!$G$7:$G$4518,0)=G784),"A",IF(_xlfn.XLOOKUP(C784,Raw_Data_Paid_23!$C$4:$C$2114,Raw_Data_Paid_23!$C$4:$C$2114,"B1")="B1","B1","B2")),IF(_xlfn.XLOOKUP(C784,Raw_Data_Paid_23!$C$4:$C$2114,Raw_Data_Paid_23!$C$4:$C$2114,"C1")="C1","C1","C2"))</f>
        <v>B1</v>
      </c>
      <c r="P784" t="str">
        <f t="shared" si="62"/>
        <v>2020B1Motor Commercial</v>
      </c>
    </row>
    <row r="785" spans="3:16" x14ac:dyDescent="0.35">
      <c r="C785" s="6" t="s">
        <v>1022</v>
      </c>
      <c r="D785" s="7" t="s">
        <v>4083</v>
      </c>
      <c r="E785" s="7" t="s">
        <v>4083</v>
      </c>
      <c r="F785" s="8" t="s">
        <v>3910</v>
      </c>
      <c r="G785" s="9">
        <v>1000</v>
      </c>
      <c r="H785" s="10">
        <v>2020</v>
      </c>
      <c r="I785" s="10">
        <v>2020</v>
      </c>
      <c r="J785" s="11" t="s">
        <v>35</v>
      </c>
      <c r="K785" s="12">
        <v>1000</v>
      </c>
      <c r="L785" s="12">
        <v>1</v>
      </c>
      <c r="M785" s="33" t="str">
        <f>IF(_xlfn.XLOOKUP(C785,Raw_Data_OS_23!$C$7:$C$4518,Raw_Data_OS_23!$G$7:$G$4518,"Paid/ Closed")="Paid/ Closed","Paid/ Closed", "Still_Outstanding")</f>
        <v>Still_Outstanding</v>
      </c>
      <c r="N785" s="33">
        <f>IF(_xlfn.XLOOKUP(C785,Raw_Data_Paid_23!$C$4:$C$2114,Raw_Data_Paid_23!$C$4:$C$2114,1)= 1,1,0)</f>
        <v>1</v>
      </c>
      <c r="O785" t="str">
        <f>IF(M785=$W$7,IF(AND(N785,_xlfn.XLOOKUP(C785,Raw_Data_OS_23!$C$7:$C$4518,Raw_Data_OS_23!$G$7:$G$4518,0)=G785),"A",IF(_xlfn.XLOOKUP(C785,Raw_Data_Paid_23!$C$4:$C$2114,Raw_Data_Paid_23!$C$4:$C$2114,"B1")="B1","B1","B2")),IF(_xlfn.XLOOKUP(C785,Raw_Data_Paid_23!$C$4:$C$2114,Raw_Data_Paid_23!$C$4:$C$2114,"C1")="C1","C1","C2"))</f>
        <v>B1</v>
      </c>
      <c r="P785" t="str">
        <f t="shared" si="62"/>
        <v>2020B1Motor Private</v>
      </c>
    </row>
    <row r="786" spans="3:16" x14ac:dyDescent="0.35">
      <c r="C786" s="6" t="s">
        <v>1023</v>
      </c>
      <c r="D786" s="7" t="s">
        <v>4140</v>
      </c>
      <c r="E786" s="7" t="s">
        <v>4140</v>
      </c>
      <c r="F786" s="8" t="s">
        <v>3910</v>
      </c>
      <c r="G786" s="9">
        <v>7000</v>
      </c>
      <c r="H786" s="10">
        <v>2020</v>
      </c>
      <c r="I786" s="10">
        <v>2020</v>
      </c>
      <c r="J786" s="11" t="s">
        <v>35</v>
      </c>
      <c r="K786" s="12">
        <v>7000</v>
      </c>
      <c r="L786" s="12">
        <v>1</v>
      </c>
      <c r="M786" s="33" t="str">
        <f>IF(_xlfn.XLOOKUP(C786,Raw_Data_OS_23!$C$7:$C$4518,Raw_Data_OS_23!$G$7:$G$4518,"Paid/ Closed")="Paid/ Closed","Paid/ Closed", "Still_Outstanding")</f>
        <v>Still_Outstanding</v>
      </c>
      <c r="N786" s="33">
        <f>IF(_xlfn.XLOOKUP(C786,Raw_Data_Paid_23!$C$4:$C$2114,Raw_Data_Paid_23!$C$4:$C$2114,1)= 1,1,0)</f>
        <v>1</v>
      </c>
      <c r="O786" t="str">
        <f>IF(M786=$W$7,IF(AND(N786,_xlfn.XLOOKUP(C786,Raw_Data_OS_23!$C$7:$C$4518,Raw_Data_OS_23!$G$7:$G$4518,0)=G786),"A",IF(_xlfn.XLOOKUP(C786,Raw_Data_Paid_23!$C$4:$C$2114,Raw_Data_Paid_23!$C$4:$C$2114,"B1")="B1","B1","B2")),IF(_xlfn.XLOOKUP(C786,Raw_Data_Paid_23!$C$4:$C$2114,Raw_Data_Paid_23!$C$4:$C$2114,"C1")="C1","C1","C2"))</f>
        <v>A</v>
      </c>
      <c r="P786" t="str">
        <f t="shared" si="62"/>
        <v>2020AMotor Private</v>
      </c>
    </row>
    <row r="787" spans="3:16" x14ac:dyDescent="0.35">
      <c r="C787" s="6" t="s">
        <v>336</v>
      </c>
      <c r="D787" s="7" t="s">
        <v>4393</v>
      </c>
      <c r="E787" s="7" t="s">
        <v>4393</v>
      </c>
      <c r="F787" s="8" t="s">
        <v>3910</v>
      </c>
      <c r="G787" s="9">
        <v>3050</v>
      </c>
      <c r="H787" s="10">
        <v>2020</v>
      </c>
      <c r="I787" s="10">
        <v>2020</v>
      </c>
      <c r="J787" s="11" t="s">
        <v>35</v>
      </c>
      <c r="K787" s="12">
        <v>271350</v>
      </c>
      <c r="L787" s="12">
        <v>1</v>
      </c>
      <c r="M787" s="33" t="str">
        <f>IF(_xlfn.XLOOKUP(C787,Raw_Data_OS_23!$C$7:$C$4518,Raw_Data_OS_23!$G$7:$G$4518,"Paid/ Closed")="Paid/ Closed","Paid/ Closed", "Still_Outstanding")</f>
        <v>Still_Outstanding</v>
      </c>
      <c r="N787" s="33">
        <f>IF(_xlfn.XLOOKUP(C787,Raw_Data_Paid_23!$C$4:$C$2114,Raw_Data_Paid_23!$C$4:$C$2114,1)= 1,1,0)</f>
        <v>1</v>
      </c>
      <c r="O787" t="str">
        <f>IF(M787=$W$7,IF(AND(N787,_xlfn.XLOOKUP(C787,Raw_Data_OS_23!$C$7:$C$4518,Raw_Data_OS_23!$G$7:$G$4518,0)=G787),"A",IF(_xlfn.XLOOKUP(C787,Raw_Data_Paid_23!$C$4:$C$2114,Raw_Data_Paid_23!$C$4:$C$2114,"B1")="B1","B1","B2")),IF(_xlfn.XLOOKUP(C787,Raw_Data_Paid_23!$C$4:$C$2114,Raw_Data_Paid_23!$C$4:$C$2114,"C1")="C1","C1","C2"))</f>
        <v>B1</v>
      </c>
      <c r="P787" t="str">
        <f t="shared" si="62"/>
        <v>2020B1Motor Private</v>
      </c>
    </row>
    <row r="788" spans="3:16" x14ac:dyDescent="0.35">
      <c r="C788" s="6" t="s">
        <v>3888</v>
      </c>
      <c r="D788" s="7" t="s">
        <v>4110</v>
      </c>
      <c r="E788" s="7" t="s">
        <v>4110</v>
      </c>
      <c r="F788" s="8" t="s">
        <v>3908</v>
      </c>
      <c r="G788" s="9">
        <v>0</v>
      </c>
      <c r="H788" s="10">
        <v>2020</v>
      </c>
      <c r="I788" s="10">
        <v>2020</v>
      </c>
      <c r="J788" s="11" t="s">
        <v>28</v>
      </c>
      <c r="K788" s="12">
        <v>716280</v>
      </c>
      <c r="L788" s="12">
        <v>1</v>
      </c>
      <c r="M788" s="33" t="str">
        <f>IF(_xlfn.XLOOKUP(C788,Raw_Data_OS_23!$C$7:$C$4518,Raw_Data_OS_23!$G$7:$G$4518,"Paid/ Closed")="Paid/ Closed","Paid/ Closed", "Still_Outstanding")</f>
        <v>Still_Outstanding</v>
      </c>
      <c r="N788" s="33">
        <f>IF(_xlfn.XLOOKUP(C788,Raw_Data_Paid_23!$C$4:$C$2114,Raw_Data_Paid_23!$C$4:$C$2114,1)= 1,1,0)</f>
        <v>1</v>
      </c>
      <c r="O788" t="str">
        <f>IF(M788=$W$7,IF(AND(N788,_xlfn.XLOOKUP(C788,Raw_Data_OS_23!$C$7:$C$4518,Raw_Data_OS_23!$G$7:$G$4518,0)=G788),"A",IF(_xlfn.XLOOKUP(C788,Raw_Data_Paid_23!$C$4:$C$2114,Raw_Data_Paid_23!$C$4:$C$2114,"B1")="B1","B1","B2")),IF(_xlfn.XLOOKUP(C788,Raw_Data_Paid_23!$C$4:$C$2114,Raw_Data_Paid_23!$C$4:$C$2114,"C1")="C1","C1","C2"))</f>
        <v>A</v>
      </c>
      <c r="P788" t="str">
        <f t="shared" si="62"/>
        <v>2020AMotor Commercial</v>
      </c>
    </row>
    <row r="789" spans="3:16" x14ac:dyDescent="0.35">
      <c r="C789" s="6" t="s">
        <v>337</v>
      </c>
      <c r="D789" s="7" t="s">
        <v>4271</v>
      </c>
      <c r="E789" s="7" t="s">
        <v>4271</v>
      </c>
      <c r="F789" s="8" t="s">
        <v>3910</v>
      </c>
      <c r="G789" s="9">
        <v>30</v>
      </c>
      <c r="H789" s="10">
        <v>2020</v>
      </c>
      <c r="I789" s="10">
        <v>2020</v>
      </c>
      <c r="J789" s="11" t="s">
        <v>35</v>
      </c>
      <c r="K789" s="12">
        <v>30</v>
      </c>
      <c r="L789" s="12">
        <v>1</v>
      </c>
      <c r="M789" s="33" t="str">
        <f>IF(_xlfn.XLOOKUP(C789,Raw_Data_OS_23!$C$7:$C$4518,Raw_Data_OS_23!$G$7:$G$4518,"Paid/ Closed")="Paid/ Closed","Paid/ Closed", "Still_Outstanding")</f>
        <v>Still_Outstanding</v>
      </c>
      <c r="N789" s="33">
        <f>IF(_xlfn.XLOOKUP(C789,Raw_Data_Paid_23!$C$4:$C$2114,Raw_Data_Paid_23!$C$4:$C$2114,1)= 1,1,0)</f>
        <v>1</v>
      </c>
      <c r="O789" t="str">
        <f>IF(M789=$W$7,IF(AND(N789,_xlfn.XLOOKUP(C789,Raw_Data_OS_23!$C$7:$C$4518,Raw_Data_OS_23!$G$7:$G$4518,0)=G789),"A",IF(_xlfn.XLOOKUP(C789,Raw_Data_Paid_23!$C$4:$C$2114,Raw_Data_Paid_23!$C$4:$C$2114,"B1")="B1","B1","B2")),IF(_xlfn.XLOOKUP(C789,Raw_Data_Paid_23!$C$4:$C$2114,Raw_Data_Paid_23!$C$4:$C$2114,"C1")="C1","C1","C2"))</f>
        <v>B1</v>
      </c>
      <c r="P789" t="str">
        <f t="shared" si="62"/>
        <v>2020B1Motor Private</v>
      </c>
    </row>
    <row r="790" spans="3:16" x14ac:dyDescent="0.35">
      <c r="C790" s="6" t="s">
        <v>338</v>
      </c>
      <c r="D790" s="7" t="s">
        <v>4123</v>
      </c>
      <c r="E790" s="7" t="s">
        <v>4123</v>
      </c>
      <c r="F790" s="8" t="s">
        <v>3910</v>
      </c>
      <c r="G790" s="9">
        <v>9550</v>
      </c>
      <c r="H790" s="10">
        <v>2020</v>
      </c>
      <c r="I790" s="10">
        <v>2020</v>
      </c>
      <c r="J790" s="11" t="s">
        <v>35</v>
      </c>
      <c r="K790" s="12">
        <v>9550</v>
      </c>
      <c r="L790" s="12">
        <v>1</v>
      </c>
      <c r="M790" s="33" t="str">
        <f>IF(_xlfn.XLOOKUP(C790,Raw_Data_OS_23!$C$7:$C$4518,Raw_Data_OS_23!$G$7:$G$4518,"Paid/ Closed")="Paid/ Closed","Paid/ Closed", "Still_Outstanding")</f>
        <v>Still_Outstanding</v>
      </c>
      <c r="N790" s="33">
        <f>IF(_xlfn.XLOOKUP(C790,Raw_Data_Paid_23!$C$4:$C$2114,Raw_Data_Paid_23!$C$4:$C$2114,1)= 1,1,0)</f>
        <v>1</v>
      </c>
      <c r="O790" t="str">
        <f>IF(M790=$W$7,IF(AND(N790,_xlfn.XLOOKUP(C790,Raw_Data_OS_23!$C$7:$C$4518,Raw_Data_OS_23!$G$7:$G$4518,0)=G790),"A",IF(_xlfn.XLOOKUP(C790,Raw_Data_Paid_23!$C$4:$C$2114,Raw_Data_Paid_23!$C$4:$C$2114,"B1")="B1","B1","B2")),IF(_xlfn.XLOOKUP(C790,Raw_Data_Paid_23!$C$4:$C$2114,Raw_Data_Paid_23!$C$4:$C$2114,"C1")="C1","C1","C2"))</f>
        <v>B1</v>
      </c>
      <c r="P790" t="str">
        <f t="shared" si="62"/>
        <v>2020B1Motor Private</v>
      </c>
    </row>
    <row r="791" spans="3:16" x14ac:dyDescent="0.35">
      <c r="C791" s="6" t="s">
        <v>339</v>
      </c>
      <c r="D791" s="7" t="s">
        <v>4394</v>
      </c>
      <c r="E791" s="7" t="s">
        <v>4394</v>
      </c>
      <c r="F791" s="8" t="s">
        <v>3908</v>
      </c>
      <c r="G791" s="9">
        <v>1190120</v>
      </c>
      <c r="H791" s="10">
        <v>2020</v>
      </c>
      <c r="I791" s="10">
        <v>2020</v>
      </c>
      <c r="J791" s="11" t="s">
        <v>35</v>
      </c>
      <c r="K791" s="12">
        <v>1190120</v>
      </c>
      <c r="L791" s="12">
        <v>1</v>
      </c>
      <c r="M791" s="33" t="str">
        <f>IF(_xlfn.XLOOKUP(C791,Raw_Data_OS_23!$C$7:$C$4518,Raw_Data_OS_23!$G$7:$G$4518,"Paid/ Closed")="Paid/ Closed","Paid/ Closed", "Still_Outstanding")</f>
        <v>Still_Outstanding</v>
      </c>
      <c r="N791" s="33">
        <f>IF(_xlfn.XLOOKUP(C791,Raw_Data_Paid_23!$C$4:$C$2114,Raw_Data_Paid_23!$C$4:$C$2114,1)= 1,1,0)</f>
        <v>0</v>
      </c>
      <c r="O791" t="str">
        <f>IF(M791=$W$7,IF(AND(N791,_xlfn.XLOOKUP(C791,Raw_Data_OS_23!$C$7:$C$4518,Raw_Data_OS_23!$G$7:$G$4518,0)=G791),"A",IF(_xlfn.XLOOKUP(C791,Raw_Data_Paid_23!$C$4:$C$2114,Raw_Data_Paid_23!$C$4:$C$2114,"B1")="B1","B1","B2")),IF(_xlfn.XLOOKUP(C791,Raw_Data_Paid_23!$C$4:$C$2114,Raw_Data_Paid_23!$C$4:$C$2114,"C1")="C1","C1","C2"))</f>
        <v>B2</v>
      </c>
      <c r="P791" t="str">
        <f t="shared" si="62"/>
        <v>2020B2Motor Commercial</v>
      </c>
    </row>
    <row r="792" spans="3:16" x14ac:dyDescent="0.35">
      <c r="C792" s="6" t="s">
        <v>340</v>
      </c>
      <c r="D792" s="7" t="s">
        <v>4086</v>
      </c>
      <c r="E792" s="7" t="s">
        <v>4086</v>
      </c>
      <c r="F792" s="8" t="s">
        <v>3910</v>
      </c>
      <c r="G792" s="9">
        <v>6950</v>
      </c>
      <c r="H792" s="10">
        <v>2020</v>
      </c>
      <c r="I792" s="10">
        <v>2020</v>
      </c>
      <c r="J792" s="11" t="s">
        <v>35</v>
      </c>
      <c r="K792" s="12">
        <v>6950</v>
      </c>
      <c r="L792" s="12">
        <v>1</v>
      </c>
      <c r="M792" s="33" t="str">
        <f>IF(_xlfn.XLOOKUP(C792,Raw_Data_OS_23!$C$7:$C$4518,Raw_Data_OS_23!$G$7:$G$4518,"Paid/ Closed")="Paid/ Closed","Paid/ Closed", "Still_Outstanding")</f>
        <v>Still_Outstanding</v>
      </c>
      <c r="N792" s="33">
        <f>IF(_xlfn.XLOOKUP(C792,Raw_Data_Paid_23!$C$4:$C$2114,Raw_Data_Paid_23!$C$4:$C$2114,1)= 1,1,0)</f>
        <v>1</v>
      </c>
      <c r="O792" t="str">
        <f>IF(M792=$W$7,IF(AND(N792,_xlfn.XLOOKUP(C792,Raw_Data_OS_23!$C$7:$C$4518,Raw_Data_OS_23!$G$7:$G$4518,0)=G792),"A",IF(_xlfn.XLOOKUP(C792,Raw_Data_Paid_23!$C$4:$C$2114,Raw_Data_Paid_23!$C$4:$C$2114,"B1")="B1","B1","B2")),IF(_xlfn.XLOOKUP(C792,Raw_Data_Paid_23!$C$4:$C$2114,Raw_Data_Paid_23!$C$4:$C$2114,"C1")="C1","C1","C2"))</f>
        <v>B1</v>
      </c>
      <c r="P792" t="str">
        <f t="shared" si="62"/>
        <v>2020B1Motor Private</v>
      </c>
    </row>
    <row r="793" spans="3:16" x14ac:dyDescent="0.35">
      <c r="C793" s="6" t="s">
        <v>1024</v>
      </c>
      <c r="D793" s="7" t="s">
        <v>4394</v>
      </c>
      <c r="E793" s="7" t="s">
        <v>4394</v>
      </c>
      <c r="F793" s="8" t="s">
        <v>3910</v>
      </c>
      <c r="G793" s="9">
        <v>6300</v>
      </c>
      <c r="H793" s="10">
        <v>2020</v>
      </c>
      <c r="I793" s="10">
        <v>2020</v>
      </c>
      <c r="J793" s="11" t="s">
        <v>35</v>
      </c>
      <c r="K793" s="12">
        <v>6300</v>
      </c>
      <c r="L793" s="12">
        <v>1</v>
      </c>
      <c r="M793" s="33" t="str">
        <f>IF(_xlfn.XLOOKUP(C793,Raw_Data_OS_23!$C$7:$C$4518,Raw_Data_OS_23!$G$7:$G$4518,"Paid/ Closed")="Paid/ Closed","Paid/ Closed", "Still_Outstanding")</f>
        <v>Still_Outstanding</v>
      </c>
      <c r="N793" s="33">
        <f>IF(_xlfn.XLOOKUP(C793,Raw_Data_Paid_23!$C$4:$C$2114,Raw_Data_Paid_23!$C$4:$C$2114,1)= 1,1,0)</f>
        <v>1</v>
      </c>
      <c r="O793" t="str">
        <f>IF(M793=$W$7,IF(AND(N793,_xlfn.XLOOKUP(C793,Raw_Data_OS_23!$C$7:$C$4518,Raw_Data_OS_23!$G$7:$G$4518,0)=G793),"A",IF(_xlfn.XLOOKUP(C793,Raw_Data_Paid_23!$C$4:$C$2114,Raw_Data_Paid_23!$C$4:$C$2114,"B1")="B1","B1","B2")),IF(_xlfn.XLOOKUP(C793,Raw_Data_Paid_23!$C$4:$C$2114,Raw_Data_Paid_23!$C$4:$C$2114,"C1")="C1","C1","C2"))</f>
        <v>B1</v>
      </c>
      <c r="P793" t="str">
        <f t="shared" si="62"/>
        <v>2020B1Motor Private</v>
      </c>
    </row>
    <row r="794" spans="3:16" x14ac:dyDescent="0.35">
      <c r="C794" s="6" t="s">
        <v>341</v>
      </c>
      <c r="D794" s="7" t="s">
        <v>4085</v>
      </c>
      <c r="E794" s="7" t="s">
        <v>4085</v>
      </c>
      <c r="F794" s="8" t="s">
        <v>3908</v>
      </c>
      <c r="G794" s="9">
        <v>1620</v>
      </c>
      <c r="H794" s="10">
        <v>2020</v>
      </c>
      <c r="I794" s="10">
        <v>2020</v>
      </c>
      <c r="J794" s="11" t="s">
        <v>35</v>
      </c>
      <c r="K794" s="12">
        <v>1620</v>
      </c>
      <c r="L794" s="12">
        <v>1</v>
      </c>
      <c r="M794" s="33" t="str">
        <f>IF(_xlfn.XLOOKUP(C794,Raw_Data_OS_23!$C$7:$C$4518,Raw_Data_OS_23!$G$7:$G$4518,"Paid/ Closed")="Paid/ Closed","Paid/ Closed", "Still_Outstanding")</f>
        <v>Still_Outstanding</v>
      </c>
      <c r="N794" s="33">
        <f>IF(_xlfn.XLOOKUP(C794,Raw_Data_Paid_23!$C$4:$C$2114,Raw_Data_Paid_23!$C$4:$C$2114,1)= 1,1,0)</f>
        <v>1</v>
      </c>
      <c r="O794" t="str">
        <f>IF(M794=$W$7,IF(AND(N794,_xlfn.XLOOKUP(C794,Raw_Data_OS_23!$C$7:$C$4518,Raw_Data_OS_23!$G$7:$G$4518,0)=G794),"A",IF(_xlfn.XLOOKUP(C794,Raw_Data_Paid_23!$C$4:$C$2114,Raw_Data_Paid_23!$C$4:$C$2114,"B1")="B1","B1","B2")),IF(_xlfn.XLOOKUP(C794,Raw_Data_Paid_23!$C$4:$C$2114,Raw_Data_Paid_23!$C$4:$C$2114,"C1")="C1","C1","C2"))</f>
        <v>B1</v>
      </c>
      <c r="P794" t="str">
        <f t="shared" si="62"/>
        <v>2020B1Motor Commercial</v>
      </c>
    </row>
    <row r="795" spans="3:16" x14ac:dyDescent="0.35">
      <c r="C795" s="6" t="s">
        <v>1025</v>
      </c>
      <c r="D795" s="7" t="s">
        <v>4395</v>
      </c>
      <c r="E795" s="7" t="s">
        <v>4395</v>
      </c>
      <c r="F795" s="8" t="s">
        <v>3908</v>
      </c>
      <c r="G795" s="9">
        <v>150000</v>
      </c>
      <c r="H795" s="10">
        <v>2019</v>
      </c>
      <c r="I795" s="10">
        <v>2019</v>
      </c>
      <c r="J795" s="11" t="s">
        <v>25</v>
      </c>
      <c r="K795" s="12">
        <v>150000</v>
      </c>
      <c r="L795" s="12">
        <v>1</v>
      </c>
      <c r="M795" s="33" t="str">
        <f>IF(_xlfn.XLOOKUP(C795,Raw_Data_OS_23!$C$7:$C$4518,Raw_Data_OS_23!$G$7:$G$4518,"Paid/ Closed")="Paid/ Closed","Paid/ Closed", "Still_Outstanding")</f>
        <v>Still_Outstanding</v>
      </c>
      <c r="N795" s="33">
        <f>IF(_xlfn.XLOOKUP(C795,Raw_Data_Paid_23!$C$4:$C$2114,Raw_Data_Paid_23!$C$4:$C$2114,1)= 1,1,0)</f>
        <v>1</v>
      </c>
      <c r="O795" t="str">
        <f>IF(M795=$W$7,IF(AND(N795,_xlfn.XLOOKUP(C795,Raw_Data_OS_23!$C$7:$C$4518,Raw_Data_OS_23!$G$7:$G$4518,0)=G795),"A",IF(_xlfn.XLOOKUP(C795,Raw_Data_Paid_23!$C$4:$C$2114,Raw_Data_Paid_23!$C$4:$C$2114,"B1")="B1","B1","B2")),IF(_xlfn.XLOOKUP(C795,Raw_Data_Paid_23!$C$4:$C$2114,Raw_Data_Paid_23!$C$4:$C$2114,"C1")="C1","C1","C2"))</f>
        <v>B1</v>
      </c>
      <c r="P795" t="str">
        <f t="shared" si="62"/>
        <v>2019B1Motor Commercial</v>
      </c>
    </row>
    <row r="796" spans="3:16" x14ac:dyDescent="0.35">
      <c r="C796" s="6" t="s">
        <v>342</v>
      </c>
      <c r="D796" s="7" t="s">
        <v>4085</v>
      </c>
      <c r="E796" s="7" t="s">
        <v>4085</v>
      </c>
      <c r="F796" s="8" t="s">
        <v>3910</v>
      </c>
      <c r="G796" s="9">
        <v>9860</v>
      </c>
      <c r="H796" s="10">
        <v>2020</v>
      </c>
      <c r="I796" s="10">
        <v>2020</v>
      </c>
      <c r="J796" s="11" t="s">
        <v>35</v>
      </c>
      <c r="K796" s="12">
        <v>9860</v>
      </c>
      <c r="L796" s="12">
        <v>1</v>
      </c>
      <c r="M796" s="33" t="str">
        <f>IF(_xlfn.XLOOKUP(C796,Raw_Data_OS_23!$C$7:$C$4518,Raw_Data_OS_23!$G$7:$G$4518,"Paid/ Closed")="Paid/ Closed","Paid/ Closed", "Still_Outstanding")</f>
        <v>Still_Outstanding</v>
      </c>
      <c r="N796" s="33">
        <f>IF(_xlfn.XLOOKUP(C796,Raw_Data_Paid_23!$C$4:$C$2114,Raw_Data_Paid_23!$C$4:$C$2114,1)= 1,1,0)</f>
        <v>1</v>
      </c>
      <c r="O796" t="str">
        <f>IF(M796=$W$7,IF(AND(N796,_xlfn.XLOOKUP(C796,Raw_Data_OS_23!$C$7:$C$4518,Raw_Data_OS_23!$G$7:$G$4518,0)=G796),"A",IF(_xlfn.XLOOKUP(C796,Raw_Data_Paid_23!$C$4:$C$2114,Raw_Data_Paid_23!$C$4:$C$2114,"B1")="B1","B1","B2")),IF(_xlfn.XLOOKUP(C796,Raw_Data_Paid_23!$C$4:$C$2114,Raw_Data_Paid_23!$C$4:$C$2114,"C1")="C1","C1","C2"))</f>
        <v>B1</v>
      </c>
      <c r="P796" t="str">
        <f t="shared" si="62"/>
        <v>2020B1Motor Private</v>
      </c>
    </row>
    <row r="797" spans="3:16" x14ac:dyDescent="0.35">
      <c r="C797" s="6" t="s">
        <v>343</v>
      </c>
      <c r="D797" s="7" t="s">
        <v>4274</v>
      </c>
      <c r="E797" s="7" t="s">
        <v>4274</v>
      </c>
      <c r="F797" s="8" t="s">
        <v>3910</v>
      </c>
      <c r="G797" s="9">
        <v>22281</v>
      </c>
      <c r="H797" s="10">
        <v>2020</v>
      </c>
      <c r="I797" s="10">
        <v>2020</v>
      </c>
      <c r="J797" s="11" t="s">
        <v>35</v>
      </c>
      <c r="K797" s="12">
        <v>22281</v>
      </c>
      <c r="L797" s="12">
        <v>1</v>
      </c>
      <c r="M797" s="33" t="str">
        <f>IF(_xlfn.XLOOKUP(C797,Raw_Data_OS_23!$C$7:$C$4518,Raw_Data_OS_23!$G$7:$G$4518,"Paid/ Closed")="Paid/ Closed","Paid/ Closed", "Still_Outstanding")</f>
        <v>Still_Outstanding</v>
      </c>
      <c r="N797" s="33">
        <f>IF(_xlfn.XLOOKUP(C797,Raw_Data_Paid_23!$C$4:$C$2114,Raw_Data_Paid_23!$C$4:$C$2114,1)= 1,1,0)</f>
        <v>1</v>
      </c>
      <c r="O797" t="str">
        <f>IF(M797=$W$7,IF(AND(N797,_xlfn.XLOOKUP(C797,Raw_Data_OS_23!$C$7:$C$4518,Raw_Data_OS_23!$G$7:$G$4518,0)=G797),"A",IF(_xlfn.XLOOKUP(C797,Raw_Data_Paid_23!$C$4:$C$2114,Raw_Data_Paid_23!$C$4:$C$2114,"B1")="B1","B1","B2")),IF(_xlfn.XLOOKUP(C797,Raw_Data_Paid_23!$C$4:$C$2114,Raw_Data_Paid_23!$C$4:$C$2114,"C1")="C1","C1","C2"))</f>
        <v>B1</v>
      </c>
      <c r="P797" t="str">
        <f t="shared" si="62"/>
        <v>2020B1Motor Private</v>
      </c>
    </row>
    <row r="798" spans="3:16" x14ac:dyDescent="0.35">
      <c r="C798" s="6" t="s">
        <v>3889</v>
      </c>
      <c r="D798" s="7" t="s">
        <v>4123</v>
      </c>
      <c r="E798" s="7" t="s">
        <v>4123</v>
      </c>
      <c r="F798" s="8" t="s">
        <v>3910</v>
      </c>
      <c r="G798" s="9">
        <v>0</v>
      </c>
      <c r="H798" s="10">
        <v>2020</v>
      </c>
      <c r="I798" s="10">
        <v>2020</v>
      </c>
      <c r="J798" s="11" t="s">
        <v>35</v>
      </c>
      <c r="K798" s="12">
        <v>92860</v>
      </c>
      <c r="L798" s="12">
        <v>1</v>
      </c>
      <c r="M798" s="33" t="str">
        <f>IF(_xlfn.XLOOKUP(C798,Raw_Data_OS_23!$C$7:$C$4518,Raw_Data_OS_23!$G$7:$G$4518,"Paid/ Closed")="Paid/ Closed","Paid/ Closed", "Still_Outstanding")</f>
        <v>Still_Outstanding</v>
      </c>
      <c r="N798" s="33">
        <f>IF(_xlfn.XLOOKUP(C798,Raw_Data_Paid_23!$C$4:$C$2114,Raw_Data_Paid_23!$C$4:$C$2114,1)= 1,1,0)</f>
        <v>1</v>
      </c>
      <c r="O798" t="str">
        <f>IF(M798=$W$7,IF(AND(N798,_xlfn.XLOOKUP(C798,Raw_Data_OS_23!$C$7:$C$4518,Raw_Data_OS_23!$G$7:$G$4518,0)=G798),"A",IF(_xlfn.XLOOKUP(C798,Raw_Data_Paid_23!$C$4:$C$2114,Raw_Data_Paid_23!$C$4:$C$2114,"B1")="B1","B1","B2")),IF(_xlfn.XLOOKUP(C798,Raw_Data_Paid_23!$C$4:$C$2114,Raw_Data_Paid_23!$C$4:$C$2114,"C1")="C1","C1","C2"))</f>
        <v>A</v>
      </c>
      <c r="P798" t="str">
        <f t="shared" si="62"/>
        <v>2020AMotor Private</v>
      </c>
    </row>
    <row r="799" spans="3:16" x14ac:dyDescent="0.35">
      <c r="C799" s="6" t="s">
        <v>344</v>
      </c>
      <c r="D799" s="7" t="s">
        <v>4086</v>
      </c>
      <c r="E799" s="7" t="s">
        <v>4086</v>
      </c>
      <c r="F799" s="8" t="s">
        <v>3908</v>
      </c>
      <c r="G799" s="9">
        <v>1130</v>
      </c>
      <c r="H799" s="10">
        <v>2020</v>
      </c>
      <c r="I799" s="10">
        <v>2020</v>
      </c>
      <c r="J799" s="11" t="s">
        <v>35</v>
      </c>
      <c r="K799" s="12">
        <v>1130</v>
      </c>
      <c r="L799" s="12">
        <v>1</v>
      </c>
      <c r="M799" s="33" t="str">
        <f>IF(_xlfn.XLOOKUP(C799,Raw_Data_OS_23!$C$7:$C$4518,Raw_Data_OS_23!$G$7:$G$4518,"Paid/ Closed")="Paid/ Closed","Paid/ Closed", "Still_Outstanding")</f>
        <v>Still_Outstanding</v>
      </c>
      <c r="N799" s="33">
        <f>IF(_xlfn.XLOOKUP(C799,Raw_Data_Paid_23!$C$4:$C$2114,Raw_Data_Paid_23!$C$4:$C$2114,1)= 1,1,0)</f>
        <v>1</v>
      </c>
      <c r="O799" t="str">
        <f>IF(M799=$W$7,IF(AND(N799,_xlfn.XLOOKUP(C799,Raw_Data_OS_23!$C$7:$C$4518,Raw_Data_OS_23!$G$7:$G$4518,0)=G799),"A",IF(_xlfn.XLOOKUP(C799,Raw_Data_Paid_23!$C$4:$C$2114,Raw_Data_Paid_23!$C$4:$C$2114,"B1")="B1","B1","B2")),IF(_xlfn.XLOOKUP(C799,Raw_Data_Paid_23!$C$4:$C$2114,Raw_Data_Paid_23!$C$4:$C$2114,"C1")="C1","C1","C2"))</f>
        <v>A</v>
      </c>
      <c r="P799" t="str">
        <f t="shared" si="62"/>
        <v>2020AMotor Commercial</v>
      </c>
    </row>
    <row r="800" spans="3:16" x14ac:dyDescent="0.35">
      <c r="C800" s="6" t="s">
        <v>345</v>
      </c>
      <c r="D800" s="7" t="s">
        <v>4190</v>
      </c>
      <c r="E800" s="7" t="s">
        <v>4190</v>
      </c>
      <c r="F800" s="8" t="s">
        <v>3908</v>
      </c>
      <c r="G800" s="9">
        <v>51980</v>
      </c>
      <c r="H800" s="10">
        <v>2020</v>
      </c>
      <c r="I800" s="10">
        <v>2020</v>
      </c>
      <c r="J800" s="11" t="s">
        <v>35</v>
      </c>
      <c r="K800" s="12">
        <v>51980</v>
      </c>
      <c r="L800" s="12">
        <v>1</v>
      </c>
      <c r="M800" s="33" t="str">
        <f>IF(_xlfn.XLOOKUP(C800,Raw_Data_OS_23!$C$7:$C$4518,Raw_Data_OS_23!$G$7:$G$4518,"Paid/ Closed")="Paid/ Closed","Paid/ Closed", "Still_Outstanding")</f>
        <v>Still_Outstanding</v>
      </c>
      <c r="N800" s="33">
        <f>IF(_xlfn.XLOOKUP(C800,Raw_Data_Paid_23!$C$4:$C$2114,Raw_Data_Paid_23!$C$4:$C$2114,1)= 1,1,0)</f>
        <v>1</v>
      </c>
      <c r="O800" t="str">
        <f>IF(M800=$W$7,IF(AND(N800,_xlfn.XLOOKUP(C800,Raw_Data_OS_23!$C$7:$C$4518,Raw_Data_OS_23!$G$7:$G$4518,0)=G800),"A",IF(_xlfn.XLOOKUP(C800,Raw_Data_Paid_23!$C$4:$C$2114,Raw_Data_Paid_23!$C$4:$C$2114,"B1")="B1","B1","B2")),IF(_xlfn.XLOOKUP(C800,Raw_Data_Paid_23!$C$4:$C$2114,Raw_Data_Paid_23!$C$4:$C$2114,"C1")="C1","C1","C2"))</f>
        <v>B1</v>
      </c>
      <c r="P800" t="str">
        <f t="shared" si="62"/>
        <v>2020B1Motor Commercial</v>
      </c>
    </row>
    <row r="801" spans="3:16" x14ac:dyDescent="0.35">
      <c r="C801" s="6" t="s">
        <v>1026</v>
      </c>
      <c r="D801" s="7" t="s">
        <v>4396</v>
      </c>
      <c r="E801" s="7" t="s">
        <v>4396</v>
      </c>
      <c r="F801" s="8" t="s">
        <v>3910</v>
      </c>
      <c r="G801" s="9">
        <v>900000</v>
      </c>
      <c r="H801" s="10">
        <v>2020</v>
      </c>
      <c r="I801" s="10">
        <v>2020</v>
      </c>
      <c r="J801" s="11" t="s">
        <v>35</v>
      </c>
      <c r="K801" s="12">
        <v>900000</v>
      </c>
      <c r="L801" s="12">
        <v>1</v>
      </c>
      <c r="M801" s="33" t="str">
        <f>IF(_xlfn.XLOOKUP(C801,Raw_Data_OS_23!$C$7:$C$4518,Raw_Data_OS_23!$G$7:$G$4518,"Paid/ Closed")="Paid/ Closed","Paid/ Closed", "Still_Outstanding")</f>
        <v>Still_Outstanding</v>
      </c>
      <c r="N801" s="33">
        <f>IF(_xlfn.XLOOKUP(C801,Raw_Data_Paid_23!$C$4:$C$2114,Raw_Data_Paid_23!$C$4:$C$2114,1)= 1,1,0)</f>
        <v>0</v>
      </c>
      <c r="O801" t="str">
        <f>IF(M801=$W$7,IF(AND(N801,_xlfn.XLOOKUP(C801,Raw_Data_OS_23!$C$7:$C$4518,Raw_Data_OS_23!$G$7:$G$4518,0)=G801),"A",IF(_xlfn.XLOOKUP(C801,Raw_Data_Paid_23!$C$4:$C$2114,Raw_Data_Paid_23!$C$4:$C$2114,"B1")="B1","B1","B2")),IF(_xlfn.XLOOKUP(C801,Raw_Data_Paid_23!$C$4:$C$2114,Raw_Data_Paid_23!$C$4:$C$2114,"C1")="C1","C1","C2"))</f>
        <v>B2</v>
      </c>
      <c r="P801" t="str">
        <f t="shared" si="62"/>
        <v>2020B2Motor Private</v>
      </c>
    </row>
    <row r="802" spans="3:16" x14ac:dyDescent="0.35">
      <c r="C802" s="6" t="s">
        <v>1027</v>
      </c>
      <c r="D802" s="7" t="s">
        <v>4370</v>
      </c>
      <c r="E802" s="7" t="s">
        <v>4370</v>
      </c>
      <c r="F802" s="8" t="s">
        <v>3910</v>
      </c>
      <c r="G802" s="9">
        <v>288859.64909999998</v>
      </c>
      <c r="H802" s="10">
        <v>2020</v>
      </c>
      <c r="I802" s="10">
        <v>2020</v>
      </c>
      <c r="J802" s="11" t="s">
        <v>35</v>
      </c>
      <c r="K802" s="12">
        <v>288859.64909999998</v>
      </c>
      <c r="L802" s="12">
        <v>1</v>
      </c>
      <c r="M802" s="33" t="str">
        <f>IF(_xlfn.XLOOKUP(C802,Raw_Data_OS_23!$C$7:$C$4518,Raw_Data_OS_23!$G$7:$G$4518,"Paid/ Closed")="Paid/ Closed","Paid/ Closed", "Still_Outstanding")</f>
        <v>Still_Outstanding</v>
      </c>
      <c r="N802" s="33">
        <f>IF(_xlfn.XLOOKUP(C802,Raw_Data_Paid_23!$C$4:$C$2114,Raw_Data_Paid_23!$C$4:$C$2114,1)= 1,1,0)</f>
        <v>1</v>
      </c>
      <c r="O802" t="str">
        <f>IF(M802=$W$7,IF(AND(N802,_xlfn.XLOOKUP(C802,Raw_Data_OS_23!$C$7:$C$4518,Raw_Data_OS_23!$G$7:$G$4518,0)=G802),"A",IF(_xlfn.XLOOKUP(C802,Raw_Data_Paid_23!$C$4:$C$2114,Raw_Data_Paid_23!$C$4:$C$2114,"B1")="B1","B1","B2")),IF(_xlfn.XLOOKUP(C802,Raw_Data_Paid_23!$C$4:$C$2114,Raw_Data_Paid_23!$C$4:$C$2114,"C1")="C1","C1","C2"))</f>
        <v>B1</v>
      </c>
      <c r="P802" t="str">
        <f t="shared" si="62"/>
        <v>2020B1Motor Private</v>
      </c>
    </row>
    <row r="803" spans="3:16" x14ac:dyDescent="0.35">
      <c r="C803" s="6" t="s">
        <v>1028</v>
      </c>
      <c r="D803" s="7" t="s">
        <v>4392</v>
      </c>
      <c r="E803" s="7" t="s">
        <v>4392</v>
      </c>
      <c r="F803" s="8" t="s">
        <v>3910</v>
      </c>
      <c r="G803" s="9">
        <v>1000</v>
      </c>
      <c r="H803" s="10">
        <v>2020</v>
      </c>
      <c r="I803" s="10">
        <v>2020</v>
      </c>
      <c r="J803" s="11" t="s">
        <v>35</v>
      </c>
      <c r="K803" s="12">
        <v>1000</v>
      </c>
      <c r="L803" s="12">
        <v>1</v>
      </c>
      <c r="M803" s="33" t="str">
        <f>IF(_xlfn.XLOOKUP(C803,Raw_Data_OS_23!$C$7:$C$4518,Raw_Data_OS_23!$G$7:$G$4518,"Paid/ Closed")="Paid/ Closed","Paid/ Closed", "Still_Outstanding")</f>
        <v>Still_Outstanding</v>
      </c>
      <c r="N803" s="33">
        <f>IF(_xlfn.XLOOKUP(C803,Raw_Data_Paid_23!$C$4:$C$2114,Raw_Data_Paid_23!$C$4:$C$2114,1)= 1,1,0)</f>
        <v>1</v>
      </c>
      <c r="O803" t="str">
        <f>IF(M803=$W$7,IF(AND(N803,_xlfn.XLOOKUP(C803,Raw_Data_OS_23!$C$7:$C$4518,Raw_Data_OS_23!$G$7:$G$4518,0)=G803),"A",IF(_xlfn.XLOOKUP(C803,Raw_Data_Paid_23!$C$4:$C$2114,Raw_Data_Paid_23!$C$4:$C$2114,"B1")="B1","B1","B2")),IF(_xlfn.XLOOKUP(C803,Raw_Data_Paid_23!$C$4:$C$2114,Raw_Data_Paid_23!$C$4:$C$2114,"C1")="C1","C1","C2"))</f>
        <v>A</v>
      </c>
      <c r="P803" t="str">
        <f t="shared" si="62"/>
        <v>2020AMotor Private</v>
      </c>
    </row>
    <row r="804" spans="3:16" x14ac:dyDescent="0.35">
      <c r="C804" s="6" t="s">
        <v>1029</v>
      </c>
      <c r="D804" s="7" t="s">
        <v>4191</v>
      </c>
      <c r="E804" s="7" t="s">
        <v>4191</v>
      </c>
      <c r="F804" s="8" t="s">
        <v>3910</v>
      </c>
      <c r="G804" s="9">
        <v>1000</v>
      </c>
      <c r="H804" s="10">
        <v>2020</v>
      </c>
      <c r="I804" s="10">
        <v>2020</v>
      </c>
      <c r="J804" s="11" t="s">
        <v>35</v>
      </c>
      <c r="K804" s="12">
        <v>1000</v>
      </c>
      <c r="L804" s="12">
        <v>1</v>
      </c>
      <c r="M804" s="33" t="str">
        <f>IF(_xlfn.XLOOKUP(C804,Raw_Data_OS_23!$C$7:$C$4518,Raw_Data_OS_23!$G$7:$G$4518,"Paid/ Closed")="Paid/ Closed","Paid/ Closed", "Still_Outstanding")</f>
        <v>Still_Outstanding</v>
      </c>
      <c r="N804" s="33">
        <f>IF(_xlfn.XLOOKUP(C804,Raw_Data_Paid_23!$C$4:$C$2114,Raw_Data_Paid_23!$C$4:$C$2114,1)= 1,1,0)</f>
        <v>1</v>
      </c>
      <c r="O804" t="str">
        <f>IF(M804=$W$7,IF(AND(N804,_xlfn.XLOOKUP(C804,Raw_Data_OS_23!$C$7:$C$4518,Raw_Data_OS_23!$G$7:$G$4518,0)=G804),"A",IF(_xlfn.XLOOKUP(C804,Raw_Data_Paid_23!$C$4:$C$2114,Raw_Data_Paid_23!$C$4:$C$2114,"B1")="B1","B1","B2")),IF(_xlfn.XLOOKUP(C804,Raw_Data_Paid_23!$C$4:$C$2114,Raw_Data_Paid_23!$C$4:$C$2114,"C1")="C1","C1","C2"))</f>
        <v>B1</v>
      </c>
      <c r="P804" t="str">
        <f t="shared" si="62"/>
        <v>2020B1Motor Private</v>
      </c>
    </row>
    <row r="805" spans="3:16" x14ac:dyDescent="0.35">
      <c r="C805" s="6" t="s">
        <v>346</v>
      </c>
      <c r="D805" s="7" t="s">
        <v>4087</v>
      </c>
      <c r="E805" s="7" t="s">
        <v>4087</v>
      </c>
      <c r="F805" s="8" t="s">
        <v>3910</v>
      </c>
      <c r="G805" s="9">
        <v>41504</v>
      </c>
      <c r="H805" s="10">
        <v>2020</v>
      </c>
      <c r="I805" s="10">
        <v>2020</v>
      </c>
      <c r="J805" s="11" t="s">
        <v>35</v>
      </c>
      <c r="K805" s="12">
        <v>41504</v>
      </c>
      <c r="L805" s="12">
        <v>1</v>
      </c>
      <c r="M805" s="33" t="str">
        <f>IF(_xlfn.XLOOKUP(C805,Raw_Data_OS_23!$C$7:$C$4518,Raw_Data_OS_23!$G$7:$G$4518,"Paid/ Closed")="Paid/ Closed","Paid/ Closed", "Still_Outstanding")</f>
        <v>Still_Outstanding</v>
      </c>
      <c r="N805" s="33">
        <f>IF(_xlfn.XLOOKUP(C805,Raw_Data_Paid_23!$C$4:$C$2114,Raw_Data_Paid_23!$C$4:$C$2114,1)= 1,1,0)</f>
        <v>1</v>
      </c>
      <c r="O805" t="str">
        <f>IF(M805=$W$7,IF(AND(N805,_xlfn.XLOOKUP(C805,Raw_Data_OS_23!$C$7:$C$4518,Raw_Data_OS_23!$G$7:$G$4518,0)=G805),"A",IF(_xlfn.XLOOKUP(C805,Raw_Data_Paid_23!$C$4:$C$2114,Raw_Data_Paid_23!$C$4:$C$2114,"B1")="B1","B1","B2")),IF(_xlfn.XLOOKUP(C805,Raw_Data_Paid_23!$C$4:$C$2114,Raw_Data_Paid_23!$C$4:$C$2114,"C1")="C1","C1","C2"))</f>
        <v>B1</v>
      </c>
      <c r="P805" t="str">
        <f t="shared" si="62"/>
        <v>2020B1Motor Private</v>
      </c>
    </row>
    <row r="806" spans="3:16" x14ac:dyDescent="0.35">
      <c r="C806" s="6" t="s">
        <v>1030</v>
      </c>
      <c r="D806" s="7" t="s">
        <v>4397</v>
      </c>
      <c r="E806" s="7" t="s">
        <v>4397</v>
      </c>
      <c r="F806" s="8" t="s">
        <v>3910</v>
      </c>
      <c r="G806" s="9">
        <v>1000</v>
      </c>
      <c r="H806" s="10">
        <v>2020</v>
      </c>
      <c r="I806" s="10">
        <v>2020</v>
      </c>
      <c r="J806" s="11" t="s">
        <v>35</v>
      </c>
      <c r="K806" s="12">
        <v>1000</v>
      </c>
      <c r="L806" s="12">
        <v>1</v>
      </c>
      <c r="M806" s="33" t="str">
        <f>IF(_xlfn.XLOOKUP(C806,Raw_Data_OS_23!$C$7:$C$4518,Raw_Data_OS_23!$G$7:$G$4518,"Paid/ Closed")="Paid/ Closed","Paid/ Closed", "Still_Outstanding")</f>
        <v>Still_Outstanding</v>
      </c>
      <c r="N806" s="33">
        <f>IF(_xlfn.XLOOKUP(C806,Raw_Data_Paid_23!$C$4:$C$2114,Raw_Data_Paid_23!$C$4:$C$2114,1)= 1,1,0)</f>
        <v>1</v>
      </c>
      <c r="O806" t="str">
        <f>IF(M806=$W$7,IF(AND(N806,_xlfn.XLOOKUP(C806,Raw_Data_OS_23!$C$7:$C$4518,Raw_Data_OS_23!$G$7:$G$4518,0)=G806),"A",IF(_xlfn.XLOOKUP(C806,Raw_Data_Paid_23!$C$4:$C$2114,Raw_Data_Paid_23!$C$4:$C$2114,"B1")="B1","B1","B2")),IF(_xlfn.XLOOKUP(C806,Raw_Data_Paid_23!$C$4:$C$2114,Raw_Data_Paid_23!$C$4:$C$2114,"C1")="C1","C1","C2"))</f>
        <v>B1</v>
      </c>
      <c r="P806" t="str">
        <f t="shared" si="62"/>
        <v>2020B1Motor Private</v>
      </c>
    </row>
    <row r="807" spans="3:16" x14ac:dyDescent="0.35">
      <c r="C807" s="6" t="s">
        <v>1031</v>
      </c>
      <c r="D807" s="7" t="s">
        <v>4384</v>
      </c>
      <c r="E807" s="7" t="s">
        <v>4384</v>
      </c>
      <c r="F807" s="8" t="s">
        <v>3910</v>
      </c>
      <c r="G807" s="9">
        <v>1000</v>
      </c>
      <c r="H807" s="10">
        <v>2020</v>
      </c>
      <c r="I807" s="10">
        <v>2020</v>
      </c>
      <c r="J807" s="11" t="s">
        <v>28</v>
      </c>
      <c r="K807" s="12">
        <v>1000</v>
      </c>
      <c r="L807" s="12">
        <v>1</v>
      </c>
      <c r="M807" s="33" t="str">
        <f>IF(_xlfn.XLOOKUP(C807,Raw_Data_OS_23!$C$7:$C$4518,Raw_Data_OS_23!$G$7:$G$4518,"Paid/ Closed")="Paid/ Closed","Paid/ Closed", "Still_Outstanding")</f>
        <v>Still_Outstanding</v>
      </c>
      <c r="N807" s="33">
        <f>IF(_xlfn.XLOOKUP(C807,Raw_Data_Paid_23!$C$4:$C$2114,Raw_Data_Paid_23!$C$4:$C$2114,1)= 1,1,0)</f>
        <v>1</v>
      </c>
      <c r="O807" t="str">
        <f>IF(M807=$W$7,IF(AND(N807,_xlfn.XLOOKUP(C807,Raw_Data_OS_23!$C$7:$C$4518,Raw_Data_OS_23!$G$7:$G$4518,0)=G807),"A",IF(_xlfn.XLOOKUP(C807,Raw_Data_Paid_23!$C$4:$C$2114,Raw_Data_Paid_23!$C$4:$C$2114,"B1")="B1","B1","B2")),IF(_xlfn.XLOOKUP(C807,Raw_Data_Paid_23!$C$4:$C$2114,Raw_Data_Paid_23!$C$4:$C$2114,"C1")="C1","C1","C2"))</f>
        <v>B1</v>
      </c>
      <c r="P807" t="str">
        <f t="shared" si="62"/>
        <v>2020B1Motor Private</v>
      </c>
    </row>
    <row r="808" spans="3:16" x14ac:dyDescent="0.35">
      <c r="C808" s="6" t="s">
        <v>347</v>
      </c>
      <c r="D808" s="7" t="s">
        <v>4082</v>
      </c>
      <c r="E808" s="7" t="s">
        <v>4082</v>
      </c>
      <c r="F808" s="8" t="s">
        <v>3910</v>
      </c>
      <c r="G808" s="9">
        <v>184950</v>
      </c>
      <c r="H808" s="10">
        <v>2020</v>
      </c>
      <c r="I808" s="10">
        <v>2020</v>
      </c>
      <c r="J808" s="11" t="s">
        <v>35</v>
      </c>
      <c r="K808" s="12">
        <v>184950</v>
      </c>
      <c r="L808" s="12">
        <v>1</v>
      </c>
      <c r="M808" s="33" t="str">
        <f>IF(_xlfn.XLOOKUP(C808,Raw_Data_OS_23!$C$7:$C$4518,Raw_Data_OS_23!$G$7:$G$4518,"Paid/ Closed")="Paid/ Closed","Paid/ Closed", "Still_Outstanding")</f>
        <v>Still_Outstanding</v>
      </c>
      <c r="N808" s="33">
        <f>IF(_xlfn.XLOOKUP(C808,Raw_Data_Paid_23!$C$4:$C$2114,Raw_Data_Paid_23!$C$4:$C$2114,1)= 1,1,0)</f>
        <v>1</v>
      </c>
      <c r="O808" t="str">
        <f>IF(M808=$W$7,IF(AND(N808,_xlfn.XLOOKUP(C808,Raw_Data_OS_23!$C$7:$C$4518,Raw_Data_OS_23!$G$7:$G$4518,0)=G808),"A",IF(_xlfn.XLOOKUP(C808,Raw_Data_Paid_23!$C$4:$C$2114,Raw_Data_Paid_23!$C$4:$C$2114,"B1")="B1","B1","B2")),IF(_xlfn.XLOOKUP(C808,Raw_Data_Paid_23!$C$4:$C$2114,Raw_Data_Paid_23!$C$4:$C$2114,"C1")="C1","C1","C2"))</f>
        <v>B1</v>
      </c>
      <c r="P808" t="str">
        <f t="shared" si="62"/>
        <v>2020B1Motor Private</v>
      </c>
    </row>
    <row r="809" spans="3:16" x14ac:dyDescent="0.35">
      <c r="C809" s="6" t="s">
        <v>348</v>
      </c>
      <c r="D809" s="7" t="s">
        <v>4382</v>
      </c>
      <c r="E809" s="7" t="s">
        <v>4382</v>
      </c>
      <c r="F809" s="8" t="s">
        <v>3910</v>
      </c>
      <c r="G809" s="9">
        <v>30000</v>
      </c>
      <c r="H809" s="10">
        <v>2020</v>
      </c>
      <c r="I809" s="10">
        <v>2020</v>
      </c>
      <c r="J809" s="11" t="s">
        <v>35</v>
      </c>
      <c r="K809" s="12">
        <v>30000</v>
      </c>
      <c r="L809" s="12">
        <v>1</v>
      </c>
      <c r="M809" s="33" t="str">
        <f>IF(_xlfn.XLOOKUP(C809,Raw_Data_OS_23!$C$7:$C$4518,Raw_Data_OS_23!$G$7:$G$4518,"Paid/ Closed")="Paid/ Closed","Paid/ Closed", "Still_Outstanding")</f>
        <v>Still_Outstanding</v>
      </c>
      <c r="N809" s="33">
        <f>IF(_xlfn.XLOOKUP(C809,Raw_Data_Paid_23!$C$4:$C$2114,Raw_Data_Paid_23!$C$4:$C$2114,1)= 1,1,0)</f>
        <v>1</v>
      </c>
      <c r="O809" t="str">
        <f>IF(M809=$W$7,IF(AND(N809,_xlfn.XLOOKUP(C809,Raw_Data_OS_23!$C$7:$C$4518,Raw_Data_OS_23!$G$7:$G$4518,0)=G809),"A",IF(_xlfn.XLOOKUP(C809,Raw_Data_Paid_23!$C$4:$C$2114,Raw_Data_Paid_23!$C$4:$C$2114,"B1")="B1","B1","B2")),IF(_xlfn.XLOOKUP(C809,Raw_Data_Paid_23!$C$4:$C$2114,Raw_Data_Paid_23!$C$4:$C$2114,"C1")="C1","C1","C2"))</f>
        <v>B1</v>
      </c>
      <c r="P809" t="str">
        <f t="shared" si="62"/>
        <v>2020B1Motor Private</v>
      </c>
    </row>
    <row r="810" spans="3:16" x14ac:dyDescent="0.35">
      <c r="C810" s="6" t="s">
        <v>349</v>
      </c>
      <c r="D810" s="7" t="s">
        <v>4398</v>
      </c>
      <c r="E810" s="7" t="s">
        <v>4398</v>
      </c>
      <c r="F810" s="8" t="s">
        <v>3910</v>
      </c>
      <c r="G810" s="9">
        <v>7000</v>
      </c>
      <c r="H810" s="10">
        <v>2020</v>
      </c>
      <c r="I810" s="10">
        <v>2020</v>
      </c>
      <c r="J810" s="11" t="s">
        <v>35</v>
      </c>
      <c r="K810" s="12">
        <v>7000</v>
      </c>
      <c r="L810" s="12">
        <v>1</v>
      </c>
      <c r="M810" s="33" t="str">
        <f>IF(_xlfn.XLOOKUP(C810,Raw_Data_OS_23!$C$7:$C$4518,Raw_Data_OS_23!$G$7:$G$4518,"Paid/ Closed")="Paid/ Closed","Paid/ Closed", "Still_Outstanding")</f>
        <v>Still_Outstanding</v>
      </c>
      <c r="N810" s="33">
        <f>IF(_xlfn.XLOOKUP(C810,Raw_Data_Paid_23!$C$4:$C$2114,Raw_Data_Paid_23!$C$4:$C$2114,1)= 1,1,0)</f>
        <v>1</v>
      </c>
      <c r="O810" t="str">
        <f>IF(M810=$W$7,IF(AND(N810,_xlfn.XLOOKUP(C810,Raw_Data_OS_23!$C$7:$C$4518,Raw_Data_OS_23!$G$7:$G$4518,0)=G810),"A",IF(_xlfn.XLOOKUP(C810,Raw_Data_Paid_23!$C$4:$C$2114,Raw_Data_Paid_23!$C$4:$C$2114,"B1")="B1","B1","B2")),IF(_xlfn.XLOOKUP(C810,Raw_Data_Paid_23!$C$4:$C$2114,Raw_Data_Paid_23!$C$4:$C$2114,"C1")="C1","C1","C2"))</f>
        <v>B1</v>
      </c>
      <c r="P810" t="str">
        <f t="shared" si="62"/>
        <v>2020B1Motor Private</v>
      </c>
    </row>
    <row r="811" spans="3:16" x14ac:dyDescent="0.35">
      <c r="C811" s="6" t="s">
        <v>1032</v>
      </c>
      <c r="D811" s="7" t="s">
        <v>4399</v>
      </c>
      <c r="E811" s="7" t="s">
        <v>4399</v>
      </c>
      <c r="F811" s="8" t="s">
        <v>3910</v>
      </c>
      <c r="G811" s="9">
        <v>6500</v>
      </c>
      <c r="H811" s="10">
        <v>2020</v>
      </c>
      <c r="I811" s="10">
        <v>2020</v>
      </c>
      <c r="J811" s="11" t="s">
        <v>35</v>
      </c>
      <c r="K811" s="12">
        <v>6500</v>
      </c>
      <c r="L811" s="12">
        <v>1</v>
      </c>
      <c r="M811" s="33" t="str">
        <f>IF(_xlfn.XLOOKUP(C811,Raw_Data_OS_23!$C$7:$C$4518,Raw_Data_OS_23!$G$7:$G$4518,"Paid/ Closed")="Paid/ Closed","Paid/ Closed", "Still_Outstanding")</f>
        <v>Still_Outstanding</v>
      </c>
      <c r="N811" s="33">
        <f>IF(_xlfn.XLOOKUP(C811,Raw_Data_Paid_23!$C$4:$C$2114,Raw_Data_Paid_23!$C$4:$C$2114,1)= 1,1,0)</f>
        <v>1</v>
      </c>
      <c r="O811" t="str">
        <f>IF(M811=$W$7,IF(AND(N811,_xlfn.XLOOKUP(C811,Raw_Data_OS_23!$C$7:$C$4518,Raw_Data_OS_23!$G$7:$G$4518,0)=G811),"A",IF(_xlfn.XLOOKUP(C811,Raw_Data_Paid_23!$C$4:$C$2114,Raw_Data_Paid_23!$C$4:$C$2114,"B1")="B1","B1","B2")),IF(_xlfn.XLOOKUP(C811,Raw_Data_Paid_23!$C$4:$C$2114,Raw_Data_Paid_23!$C$4:$C$2114,"C1")="C1","C1","C2"))</f>
        <v>B1</v>
      </c>
      <c r="P811" t="str">
        <f t="shared" si="62"/>
        <v>2020B1Motor Private</v>
      </c>
    </row>
    <row r="812" spans="3:16" x14ac:dyDescent="0.35">
      <c r="C812" s="6" t="s">
        <v>350</v>
      </c>
      <c r="D812" s="7" t="s">
        <v>4274</v>
      </c>
      <c r="E812" s="7" t="s">
        <v>4274</v>
      </c>
      <c r="F812" s="8" t="s">
        <v>3908</v>
      </c>
      <c r="G812" s="9">
        <v>31450</v>
      </c>
      <c r="H812" s="10">
        <v>2020</v>
      </c>
      <c r="I812" s="10">
        <v>2020</v>
      </c>
      <c r="J812" s="11" t="s">
        <v>35</v>
      </c>
      <c r="K812" s="12">
        <v>31450</v>
      </c>
      <c r="L812" s="12">
        <v>1</v>
      </c>
      <c r="M812" s="33" t="str">
        <f>IF(_xlfn.XLOOKUP(C812,Raw_Data_OS_23!$C$7:$C$4518,Raw_Data_OS_23!$G$7:$G$4518,"Paid/ Closed")="Paid/ Closed","Paid/ Closed", "Still_Outstanding")</f>
        <v>Still_Outstanding</v>
      </c>
      <c r="N812" s="33">
        <f>IF(_xlfn.XLOOKUP(C812,Raw_Data_Paid_23!$C$4:$C$2114,Raw_Data_Paid_23!$C$4:$C$2114,1)= 1,1,0)</f>
        <v>1</v>
      </c>
      <c r="O812" t="str">
        <f>IF(M812=$W$7,IF(AND(N812,_xlfn.XLOOKUP(C812,Raw_Data_OS_23!$C$7:$C$4518,Raw_Data_OS_23!$G$7:$G$4518,0)=G812),"A",IF(_xlfn.XLOOKUP(C812,Raw_Data_Paid_23!$C$4:$C$2114,Raw_Data_Paid_23!$C$4:$C$2114,"B1")="B1","B1","B2")),IF(_xlfn.XLOOKUP(C812,Raw_Data_Paid_23!$C$4:$C$2114,Raw_Data_Paid_23!$C$4:$C$2114,"C1")="C1","C1","C2"))</f>
        <v>B1</v>
      </c>
      <c r="P812" t="str">
        <f t="shared" si="62"/>
        <v>2020B1Motor Commercial</v>
      </c>
    </row>
    <row r="813" spans="3:16" x14ac:dyDescent="0.35">
      <c r="C813" s="6" t="s">
        <v>351</v>
      </c>
      <c r="D813" s="7" t="s">
        <v>4397</v>
      </c>
      <c r="E813" s="7" t="s">
        <v>4397</v>
      </c>
      <c r="F813" s="8" t="s">
        <v>3910</v>
      </c>
      <c r="G813" s="9">
        <v>10000</v>
      </c>
      <c r="H813" s="10">
        <v>2020</v>
      </c>
      <c r="I813" s="10">
        <v>2020</v>
      </c>
      <c r="J813" s="11" t="s">
        <v>35</v>
      </c>
      <c r="K813" s="12">
        <v>10000</v>
      </c>
      <c r="L813" s="12">
        <v>1</v>
      </c>
      <c r="M813" s="33" t="str">
        <f>IF(_xlfn.XLOOKUP(C813,Raw_Data_OS_23!$C$7:$C$4518,Raw_Data_OS_23!$G$7:$G$4518,"Paid/ Closed")="Paid/ Closed","Paid/ Closed", "Still_Outstanding")</f>
        <v>Still_Outstanding</v>
      </c>
      <c r="N813" s="33">
        <f>IF(_xlfn.XLOOKUP(C813,Raw_Data_Paid_23!$C$4:$C$2114,Raw_Data_Paid_23!$C$4:$C$2114,1)= 1,1,0)</f>
        <v>1</v>
      </c>
      <c r="O813" t="str">
        <f>IF(M813=$W$7,IF(AND(N813,_xlfn.XLOOKUP(C813,Raw_Data_OS_23!$C$7:$C$4518,Raw_Data_OS_23!$G$7:$G$4518,0)=G813),"A",IF(_xlfn.XLOOKUP(C813,Raw_Data_Paid_23!$C$4:$C$2114,Raw_Data_Paid_23!$C$4:$C$2114,"B1")="B1","B1","B2")),IF(_xlfn.XLOOKUP(C813,Raw_Data_Paid_23!$C$4:$C$2114,Raw_Data_Paid_23!$C$4:$C$2114,"C1")="C1","C1","C2"))</f>
        <v>B1</v>
      </c>
      <c r="P813" t="str">
        <f t="shared" si="62"/>
        <v>2020B1Motor Private</v>
      </c>
    </row>
    <row r="814" spans="3:16" x14ac:dyDescent="0.35">
      <c r="C814" s="6" t="s">
        <v>1033</v>
      </c>
      <c r="D814" s="7" t="s">
        <v>4274</v>
      </c>
      <c r="E814" s="7" t="s">
        <v>4274</v>
      </c>
      <c r="F814" s="8" t="s">
        <v>3910</v>
      </c>
      <c r="G814" s="9">
        <v>3093429.4117999999</v>
      </c>
      <c r="H814" s="10">
        <v>2020</v>
      </c>
      <c r="I814" s="10">
        <v>2020</v>
      </c>
      <c r="J814" s="11" t="s">
        <v>35</v>
      </c>
      <c r="K814" s="12">
        <v>1234979.4117999999</v>
      </c>
      <c r="L814" s="12">
        <v>1</v>
      </c>
      <c r="M814" s="33" t="str">
        <f>IF(_xlfn.XLOOKUP(C814,Raw_Data_OS_23!$C$7:$C$4518,Raw_Data_OS_23!$G$7:$G$4518,"Paid/ Closed")="Paid/ Closed","Paid/ Closed", "Still_Outstanding")</f>
        <v>Still_Outstanding</v>
      </c>
      <c r="N814" s="33">
        <f>IF(_xlfn.XLOOKUP(C814,Raw_Data_Paid_23!$C$4:$C$2114,Raw_Data_Paid_23!$C$4:$C$2114,1)= 1,1,0)</f>
        <v>0</v>
      </c>
      <c r="O814" t="str">
        <f>IF(M814=$W$7,IF(AND(N814,_xlfn.XLOOKUP(C814,Raw_Data_OS_23!$C$7:$C$4518,Raw_Data_OS_23!$G$7:$G$4518,0)=G814),"A",IF(_xlfn.XLOOKUP(C814,Raw_Data_Paid_23!$C$4:$C$2114,Raw_Data_Paid_23!$C$4:$C$2114,"B1")="B1","B1","B2")),IF(_xlfn.XLOOKUP(C814,Raw_Data_Paid_23!$C$4:$C$2114,Raw_Data_Paid_23!$C$4:$C$2114,"C1")="C1","C1","C2"))</f>
        <v>B2</v>
      </c>
      <c r="P814" t="str">
        <f t="shared" si="62"/>
        <v>2020B2Motor Private</v>
      </c>
    </row>
    <row r="815" spans="3:16" x14ac:dyDescent="0.35">
      <c r="C815" s="6" t="s">
        <v>3890</v>
      </c>
      <c r="D815" s="7" t="s">
        <v>4087</v>
      </c>
      <c r="E815" s="7" t="s">
        <v>4294</v>
      </c>
      <c r="F815" s="8" t="s">
        <v>3908</v>
      </c>
      <c r="G815" s="9">
        <v>0</v>
      </c>
      <c r="H815" s="10">
        <v>2020</v>
      </c>
      <c r="I815" s="10">
        <v>2020</v>
      </c>
      <c r="J815" s="11" t="s">
        <v>35</v>
      </c>
      <c r="K815" s="12">
        <v>22800</v>
      </c>
      <c r="L815" s="12">
        <v>1</v>
      </c>
      <c r="M815" s="33" t="str">
        <f>IF(_xlfn.XLOOKUP(C815,Raw_Data_OS_23!$C$7:$C$4518,Raw_Data_OS_23!$G$7:$G$4518,"Paid/ Closed")="Paid/ Closed","Paid/ Closed", "Still_Outstanding")</f>
        <v>Still_Outstanding</v>
      </c>
      <c r="N815" s="33">
        <f>IF(_xlfn.XLOOKUP(C815,Raw_Data_Paid_23!$C$4:$C$2114,Raw_Data_Paid_23!$C$4:$C$2114,1)= 1,1,0)</f>
        <v>1</v>
      </c>
      <c r="O815" t="str">
        <f>IF(M815=$W$7,IF(AND(N815,_xlfn.XLOOKUP(C815,Raw_Data_OS_23!$C$7:$C$4518,Raw_Data_OS_23!$G$7:$G$4518,0)=G815),"A",IF(_xlfn.XLOOKUP(C815,Raw_Data_Paid_23!$C$4:$C$2114,Raw_Data_Paid_23!$C$4:$C$2114,"B1")="B1","B1","B2")),IF(_xlfn.XLOOKUP(C815,Raw_Data_Paid_23!$C$4:$C$2114,Raw_Data_Paid_23!$C$4:$C$2114,"C1")="C1","C1","C2"))</f>
        <v>A</v>
      </c>
      <c r="P815" t="str">
        <f t="shared" si="62"/>
        <v>2020AMotor Commercial</v>
      </c>
    </row>
    <row r="816" spans="3:16" x14ac:dyDescent="0.35">
      <c r="C816" s="6" t="s">
        <v>1034</v>
      </c>
      <c r="D816" s="7" t="s">
        <v>4179</v>
      </c>
      <c r="E816" s="7" t="s">
        <v>4179</v>
      </c>
      <c r="F816" s="8" t="s">
        <v>3910</v>
      </c>
      <c r="G816" s="9">
        <v>10000</v>
      </c>
      <c r="H816" s="10">
        <v>2019</v>
      </c>
      <c r="I816" s="10">
        <v>2019</v>
      </c>
      <c r="J816" s="11" t="s">
        <v>25</v>
      </c>
      <c r="K816" s="12">
        <v>10000</v>
      </c>
      <c r="L816" s="12">
        <v>1</v>
      </c>
      <c r="M816" s="33" t="str">
        <f>IF(_xlfn.XLOOKUP(C816,Raw_Data_OS_23!$C$7:$C$4518,Raw_Data_OS_23!$G$7:$G$4518,"Paid/ Closed")="Paid/ Closed","Paid/ Closed", "Still_Outstanding")</f>
        <v>Paid/ Closed</v>
      </c>
      <c r="N816" s="33">
        <f>IF(_xlfn.XLOOKUP(C816,Raw_Data_Paid_23!$C$4:$C$2114,Raw_Data_Paid_23!$C$4:$C$2114,1)= 1,1,0)</f>
        <v>1</v>
      </c>
      <c r="O816" t="str">
        <f>IF(M816=$W$7,IF(AND(N816,_xlfn.XLOOKUP(C816,Raw_Data_OS_23!$C$7:$C$4518,Raw_Data_OS_23!$G$7:$G$4518,0)=G816),"A",IF(_xlfn.XLOOKUP(C816,Raw_Data_Paid_23!$C$4:$C$2114,Raw_Data_Paid_23!$C$4:$C$2114,"B1")="B1","B1","B2")),IF(_xlfn.XLOOKUP(C816,Raw_Data_Paid_23!$C$4:$C$2114,Raw_Data_Paid_23!$C$4:$C$2114,"C1")="C1","C1","C2"))</f>
        <v>C1</v>
      </c>
      <c r="P816" t="str">
        <f t="shared" si="62"/>
        <v>2019C1Motor Private</v>
      </c>
    </row>
    <row r="817" spans="3:16" x14ac:dyDescent="0.35">
      <c r="C817" s="6" t="s">
        <v>352</v>
      </c>
      <c r="D817" s="7" t="s">
        <v>4088</v>
      </c>
      <c r="E817" s="7" t="s">
        <v>4088</v>
      </c>
      <c r="F817" s="8" t="s">
        <v>3910</v>
      </c>
      <c r="G817" s="9">
        <v>1986235.294</v>
      </c>
      <c r="H817" s="10">
        <v>2020</v>
      </c>
      <c r="I817" s="10">
        <v>2020</v>
      </c>
      <c r="J817" s="11" t="s">
        <v>35</v>
      </c>
      <c r="K817" s="12">
        <v>202716.29399999999</v>
      </c>
      <c r="L817" s="12">
        <v>1</v>
      </c>
      <c r="M817" s="33" t="str">
        <f>IF(_xlfn.XLOOKUP(C817,Raw_Data_OS_23!$C$7:$C$4518,Raw_Data_OS_23!$G$7:$G$4518,"Paid/ Closed")="Paid/ Closed","Paid/ Closed", "Still_Outstanding")</f>
        <v>Still_Outstanding</v>
      </c>
      <c r="N817" s="33">
        <f>IF(_xlfn.XLOOKUP(C817,Raw_Data_Paid_23!$C$4:$C$2114,Raw_Data_Paid_23!$C$4:$C$2114,1)= 1,1,0)</f>
        <v>1</v>
      </c>
      <c r="O817" t="str">
        <f>IF(M817=$W$7,IF(AND(N817,_xlfn.XLOOKUP(C817,Raw_Data_OS_23!$C$7:$C$4518,Raw_Data_OS_23!$G$7:$G$4518,0)=G817),"A",IF(_xlfn.XLOOKUP(C817,Raw_Data_Paid_23!$C$4:$C$2114,Raw_Data_Paid_23!$C$4:$C$2114,"B1")="B1","B1","B2")),IF(_xlfn.XLOOKUP(C817,Raw_Data_Paid_23!$C$4:$C$2114,Raw_Data_Paid_23!$C$4:$C$2114,"C1")="C1","C1","C2"))</f>
        <v>B1</v>
      </c>
      <c r="P817" t="str">
        <f t="shared" si="62"/>
        <v>2020B1Motor Private</v>
      </c>
    </row>
    <row r="818" spans="3:16" x14ac:dyDescent="0.35">
      <c r="C818" s="6" t="s">
        <v>353</v>
      </c>
      <c r="D818" s="7" t="s">
        <v>4191</v>
      </c>
      <c r="E818" s="7" t="s">
        <v>4191</v>
      </c>
      <c r="F818" s="8" t="s">
        <v>3910</v>
      </c>
      <c r="G818" s="9">
        <v>10000</v>
      </c>
      <c r="H818" s="10">
        <v>2020</v>
      </c>
      <c r="I818" s="10">
        <v>2020</v>
      </c>
      <c r="J818" s="11" t="s">
        <v>35</v>
      </c>
      <c r="K818" s="12">
        <v>10000</v>
      </c>
      <c r="L818" s="12">
        <v>1</v>
      </c>
      <c r="M818" s="33" t="str">
        <f>IF(_xlfn.XLOOKUP(C818,Raw_Data_OS_23!$C$7:$C$4518,Raw_Data_OS_23!$G$7:$G$4518,"Paid/ Closed")="Paid/ Closed","Paid/ Closed", "Still_Outstanding")</f>
        <v>Still_Outstanding</v>
      </c>
      <c r="N818" s="33">
        <f>IF(_xlfn.XLOOKUP(C818,Raw_Data_Paid_23!$C$4:$C$2114,Raw_Data_Paid_23!$C$4:$C$2114,1)= 1,1,0)</f>
        <v>1</v>
      </c>
      <c r="O818" t="str">
        <f>IF(M818=$W$7,IF(AND(N818,_xlfn.XLOOKUP(C818,Raw_Data_OS_23!$C$7:$C$4518,Raw_Data_OS_23!$G$7:$G$4518,0)=G818),"A",IF(_xlfn.XLOOKUP(C818,Raw_Data_Paid_23!$C$4:$C$2114,Raw_Data_Paid_23!$C$4:$C$2114,"B1")="B1","B1","B2")),IF(_xlfn.XLOOKUP(C818,Raw_Data_Paid_23!$C$4:$C$2114,Raw_Data_Paid_23!$C$4:$C$2114,"C1")="C1","C1","C2"))</f>
        <v>B1</v>
      </c>
      <c r="P818" t="str">
        <f t="shared" si="62"/>
        <v>2020B1Motor Private</v>
      </c>
    </row>
    <row r="819" spans="3:16" x14ac:dyDescent="0.35">
      <c r="C819" s="6" t="s">
        <v>354</v>
      </c>
      <c r="D819" s="7" t="s">
        <v>4012</v>
      </c>
      <c r="E819" s="7" t="s">
        <v>4012</v>
      </c>
      <c r="F819" s="8" t="s">
        <v>3910</v>
      </c>
      <c r="G819" s="9">
        <v>30654</v>
      </c>
      <c r="H819" s="10">
        <v>2020</v>
      </c>
      <c r="I819" s="10">
        <v>2020</v>
      </c>
      <c r="J819" s="11" t="s">
        <v>35</v>
      </c>
      <c r="K819" s="12">
        <v>30654</v>
      </c>
      <c r="L819" s="12">
        <v>1</v>
      </c>
      <c r="M819" s="33" t="str">
        <f>IF(_xlfn.XLOOKUP(C819,Raw_Data_OS_23!$C$7:$C$4518,Raw_Data_OS_23!$G$7:$G$4518,"Paid/ Closed")="Paid/ Closed","Paid/ Closed", "Still_Outstanding")</f>
        <v>Still_Outstanding</v>
      </c>
      <c r="N819" s="33">
        <f>IF(_xlfn.XLOOKUP(C819,Raw_Data_Paid_23!$C$4:$C$2114,Raw_Data_Paid_23!$C$4:$C$2114,1)= 1,1,0)</f>
        <v>1</v>
      </c>
      <c r="O819" t="str">
        <f>IF(M819=$W$7,IF(AND(N819,_xlfn.XLOOKUP(C819,Raw_Data_OS_23!$C$7:$C$4518,Raw_Data_OS_23!$G$7:$G$4518,0)=G819),"A",IF(_xlfn.XLOOKUP(C819,Raw_Data_Paid_23!$C$4:$C$2114,Raw_Data_Paid_23!$C$4:$C$2114,"B1")="B1","B1","B2")),IF(_xlfn.XLOOKUP(C819,Raw_Data_Paid_23!$C$4:$C$2114,Raw_Data_Paid_23!$C$4:$C$2114,"C1")="C1","C1","C2"))</f>
        <v>B1</v>
      </c>
      <c r="P819" t="str">
        <f t="shared" si="62"/>
        <v>2020B1Motor Private</v>
      </c>
    </row>
    <row r="820" spans="3:16" x14ac:dyDescent="0.35">
      <c r="C820" s="6" t="s">
        <v>355</v>
      </c>
      <c r="D820" s="7" t="s">
        <v>4190</v>
      </c>
      <c r="E820" s="7" t="s">
        <v>4190</v>
      </c>
      <c r="F820" s="8" t="s">
        <v>3910</v>
      </c>
      <c r="G820" s="9">
        <v>7596</v>
      </c>
      <c r="H820" s="10">
        <v>2020</v>
      </c>
      <c r="I820" s="10">
        <v>2020</v>
      </c>
      <c r="J820" s="11" t="s">
        <v>35</v>
      </c>
      <c r="K820" s="12">
        <v>7596</v>
      </c>
      <c r="L820" s="12">
        <v>1</v>
      </c>
      <c r="M820" s="33" t="str">
        <f>IF(_xlfn.XLOOKUP(C820,Raw_Data_OS_23!$C$7:$C$4518,Raw_Data_OS_23!$G$7:$G$4518,"Paid/ Closed")="Paid/ Closed","Paid/ Closed", "Still_Outstanding")</f>
        <v>Still_Outstanding</v>
      </c>
      <c r="N820" s="33">
        <f>IF(_xlfn.XLOOKUP(C820,Raw_Data_Paid_23!$C$4:$C$2114,Raw_Data_Paid_23!$C$4:$C$2114,1)= 1,1,0)</f>
        <v>1</v>
      </c>
      <c r="O820" t="str">
        <f>IF(M820=$W$7,IF(AND(N820,_xlfn.XLOOKUP(C820,Raw_Data_OS_23!$C$7:$C$4518,Raw_Data_OS_23!$G$7:$G$4518,0)=G820),"A",IF(_xlfn.XLOOKUP(C820,Raw_Data_Paid_23!$C$4:$C$2114,Raw_Data_Paid_23!$C$4:$C$2114,"B1")="B1","B1","B2")),IF(_xlfn.XLOOKUP(C820,Raw_Data_Paid_23!$C$4:$C$2114,Raw_Data_Paid_23!$C$4:$C$2114,"C1")="C1","C1","C2"))</f>
        <v>B1</v>
      </c>
      <c r="P820" t="str">
        <f t="shared" si="62"/>
        <v>2020B1Motor Private</v>
      </c>
    </row>
    <row r="821" spans="3:16" x14ac:dyDescent="0.35">
      <c r="C821" s="6" t="s">
        <v>356</v>
      </c>
      <c r="D821" s="7" t="s">
        <v>4087</v>
      </c>
      <c r="E821" s="7" t="s">
        <v>4087</v>
      </c>
      <c r="F821" s="8" t="s">
        <v>3910</v>
      </c>
      <c r="G821" s="9">
        <v>9640</v>
      </c>
      <c r="H821" s="10">
        <v>2020</v>
      </c>
      <c r="I821" s="10">
        <v>2020</v>
      </c>
      <c r="J821" s="11" t="s">
        <v>35</v>
      </c>
      <c r="K821" s="12">
        <v>9640</v>
      </c>
      <c r="L821" s="12">
        <v>1</v>
      </c>
      <c r="M821" s="33" t="str">
        <f>IF(_xlfn.XLOOKUP(C821,Raw_Data_OS_23!$C$7:$C$4518,Raw_Data_OS_23!$G$7:$G$4518,"Paid/ Closed")="Paid/ Closed","Paid/ Closed", "Still_Outstanding")</f>
        <v>Still_Outstanding</v>
      </c>
      <c r="N821" s="33">
        <f>IF(_xlfn.XLOOKUP(C821,Raw_Data_Paid_23!$C$4:$C$2114,Raw_Data_Paid_23!$C$4:$C$2114,1)= 1,1,0)</f>
        <v>1</v>
      </c>
      <c r="O821" t="str">
        <f>IF(M821=$W$7,IF(AND(N821,_xlfn.XLOOKUP(C821,Raw_Data_OS_23!$C$7:$C$4518,Raw_Data_OS_23!$G$7:$G$4518,0)=G821),"A",IF(_xlfn.XLOOKUP(C821,Raw_Data_Paid_23!$C$4:$C$2114,Raw_Data_Paid_23!$C$4:$C$2114,"B1")="B1","B1","B2")),IF(_xlfn.XLOOKUP(C821,Raw_Data_Paid_23!$C$4:$C$2114,Raw_Data_Paid_23!$C$4:$C$2114,"C1")="C1","C1","C2"))</f>
        <v>B1</v>
      </c>
      <c r="P821" t="str">
        <f t="shared" si="62"/>
        <v>2020B1Motor Private</v>
      </c>
    </row>
    <row r="822" spans="3:16" x14ac:dyDescent="0.35">
      <c r="C822" s="6" t="s">
        <v>357</v>
      </c>
      <c r="D822" s="7" t="s">
        <v>4277</v>
      </c>
      <c r="E822" s="7" t="s">
        <v>4277</v>
      </c>
      <c r="F822" s="8" t="s">
        <v>3908</v>
      </c>
      <c r="G822" s="9">
        <v>-9210</v>
      </c>
      <c r="H822" s="10">
        <v>2020</v>
      </c>
      <c r="I822" s="10">
        <v>2020</v>
      </c>
      <c r="J822" s="11" t="s">
        <v>35</v>
      </c>
      <c r="K822" s="12">
        <v>-9210</v>
      </c>
      <c r="L822" s="12">
        <v>1</v>
      </c>
      <c r="M822" s="33" t="str">
        <f>IF(_xlfn.XLOOKUP(C822,Raw_Data_OS_23!$C$7:$C$4518,Raw_Data_OS_23!$G$7:$G$4518,"Paid/ Closed")="Paid/ Closed","Paid/ Closed", "Still_Outstanding")</f>
        <v>Still_Outstanding</v>
      </c>
      <c r="N822" s="33">
        <f>IF(_xlfn.XLOOKUP(C822,Raw_Data_Paid_23!$C$4:$C$2114,Raw_Data_Paid_23!$C$4:$C$2114,1)= 1,1,0)</f>
        <v>1</v>
      </c>
      <c r="O822" t="str">
        <f>IF(M822=$W$7,IF(AND(N822,_xlfn.XLOOKUP(C822,Raw_Data_OS_23!$C$7:$C$4518,Raw_Data_OS_23!$G$7:$G$4518,0)=G822),"A",IF(_xlfn.XLOOKUP(C822,Raw_Data_Paid_23!$C$4:$C$2114,Raw_Data_Paid_23!$C$4:$C$2114,"B1")="B1","B1","B2")),IF(_xlfn.XLOOKUP(C822,Raw_Data_Paid_23!$C$4:$C$2114,Raw_Data_Paid_23!$C$4:$C$2114,"C1")="C1","C1","C2"))</f>
        <v>B1</v>
      </c>
      <c r="P822" t="str">
        <f t="shared" si="62"/>
        <v>2020B1Motor Commercial</v>
      </c>
    </row>
    <row r="823" spans="3:16" x14ac:dyDescent="0.35">
      <c r="C823" s="6" t="s">
        <v>358</v>
      </c>
      <c r="D823" s="7" t="s">
        <v>4276</v>
      </c>
      <c r="E823" s="7" t="s">
        <v>4276</v>
      </c>
      <c r="F823" s="8" t="s">
        <v>3908</v>
      </c>
      <c r="G823" s="9">
        <v>47500</v>
      </c>
      <c r="H823" s="10">
        <v>2020</v>
      </c>
      <c r="I823" s="10">
        <v>2020</v>
      </c>
      <c r="J823" s="11" t="s">
        <v>35</v>
      </c>
      <c r="K823" s="12">
        <v>47500</v>
      </c>
      <c r="L823" s="12">
        <v>1</v>
      </c>
      <c r="M823" s="33" t="str">
        <f>IF(_xlfn.XLOOKUP(C823,Raw_Data_OS_23!$C$7:$C$4518,Raw_Data_OS_23!$G$7:$G$4518,"Paid/ Closed")="Paid/ Closed","Paid/ Closed", "Still_Outstanding")</f>
        <v>Still_Outstanding</v>
      </c>
      <c r="N823" s="33">
        <f>IF(_xlfn.XLOOKUP(C823,Raw_Data_Paid_23!$C$4:$C$2114,Raw_Data_Paid_23!$C$4:$C$2114,1)= 1,1,0)</f>
        <v>1</v>
      </c>
      <c r="O823" t="str">
        <f>IF(M823=$W$7,IF(AND(N823,_xlfn.XLOOKUP(C823,Raw_Data_OS_23!$C$7:$C$4518,Raw_Data_OS_23!$G$7:$G$4518,0)=G823),"A",IF(_xlfn.XLOOKUP(C823,Raw_Data_Paid_23!$C$4:$C$2114,Raw_Data_Paid_23!$C$4:$C$2114,"B1")="B1","B1","B2")),IF(_xlfn.XLOOKUP(C823,Raw_Data_Paid_23!$C$4:$C$2114,Raw_Data_Paid_23!$C$4:$C$2114,"C1")="C1","C1","C2"))</f>
        <v>B1</v>
      </c>
      <c r="P823" t="str">
        <f t="shared" si="62"/>
        <v>2020B1Motor Commercial</v>
      </c>
    </row>
    <row r="824" spans="3:16" x14ac:dyDescent="0.35">
      <c r="C824" s="6" t="s">
        <v>359</v>
      </c>
      <c r="D824" s="7" t="s">
        <v>4277</v>
      </c>
      <c r="E824" s="7" t="s">
        <v>4277</v>
      </c>
      <c r="F824" s="8" t="s">
        <v>3910</v>
      </c>
      <c r="G824" s="9">
        <v>24760</v>
      </c>
      <c r="H824" s="10">
        <v>2020</v>
      </c>
      <c r="I824" s="10">
        <v>2020</v>
      </c>
      <c r="J824" s="11" t="s">
        <v>35</v>
      </c>
      <c r="K824" s="12">
        <v>24760</v>
      </c>
      <c r="L824" s="12">
        <v>1</v>
      </c>
      <c r="M824" s="33" t="str">
        <f>IF(_xlfn.XLOOKUP(C824,Raw_Data_OS_23!$C$7:$C$4518,Raw_Data_OS_23!$G$7:$G$4518,"Paid/ Closed")="Paid/ Closed","Paid/ Closed", "Still_Outstanding")</f>
        <v>Still_Outstanding</v>
      </c>
      <c r="N824" s="33">
        <f>IF(_xlfn.XLOOKUP(C824,Raw_Data_Paid_23!$C$4:$C$2114,Raw_Data_Paid_23!$C$4:$C$2114,1)= 1,1,0)</f>
        <v>1</v>
      </c>
      <c r="O824" t="str">
        <f>IF(M824=$W$7,IF(AND(N824,_xlfn.XLOOKUP(C824,Raw_Data_OS_23!$C$7:$C$4518,Raw_Data_OS_23!$G$7:$G$4518,0)=G824),"A",IF(_xlfn.XLOOKUP(C824,Raw_Data_Paid_23!$C$4:$C$2114,Raw_Data_Paid_23!$C$4:$C$2114,"B1")="B1","B1","B2")),IF(_xlfn.XLOOKUP(C824,Raw_Data_Paid_23!$C$4:$C$2114,Raw_Data_Paid_23!$C$4:$C$2114,"C1")="C1","C1","C2"))</f>
        <v>B1</v>
      </c>
      <c r="P824" t="str">
        <f t="shared" si="62"/>
        <v>2020B1Motor Private</v>
      </c>
    </row>
    <row r="825" spans="3:16" x14ac:dyDescent="0.35">
      <c r="C825" s="6" t="s">
        <v>1035</v>
      </c>
      <c r="D825" s="7" t="s">
        <v>4053</v>
      </c>
      <c r="E825" s="7" t="s">
        <v>4053</v>
      </c>
      <c r="F825" s="8" t="s">
        <v>3910</v>
      </c>
      <c r="G825" s="9">
        <v>129411.7647</v>
      </c>
      <c r="H825" s="10">
        <v>2020</v>
      </c>
      <c r="I825" s="10">
        <v>2020</v>
      </c>
      <c r="J825" s="11" t="s">
        <v>28</v>
      </c>
      <c r="K825" s="12">
        <v>129411.7647</v>
      </c>
      <c r="L825" s="12">
        <v>1</v>
      </c>
      <c r="M825" s="33" t="str">
        <f>IF(_xlfn.XLOOKUP(C825,Raw_Data_OS_23!$C$7:$C$4518,Raw_Data_OS_23!$G$7:$G$4518,"Paid/ Closed")="Paid/ Closed","Paid/ Closed", "Still_Outstanding")</f>
        <v>Still_Outstanding</v>
      </c>
      <c r="N825" s="33">
        <f>IF(_xlfn.XLOOKUP(C825,Raw_Data_Paid_23!$C$4:$C$2114,Raw_Data_Paid_23!$C$4:$C$2114,1)= 1,1,0)</f>
        <v>1</v>
      </c>
      <c r="O825" t="str">
        <f>IF(M825=$W$7,IF(AND(N825,_xlfn.XLOOKUP(C825,Raw_Data_OS_23!$C$7:$C$4518,Raw_Data_OS_23!$G$7:$G$4518,0)=G825),"A",IF(_xlfn.XLOOKUP(C825,Raw_Data_Paid_23!$C$4:$C$2114,Raw_Data_Paid_23!$C$4:$C$2114,"B1")="B1","B1","B2")),IF(_xlfn.XLOOKUP(C825,Raw_Data_Paid_23!$C$4:$C$2114,Raw_Data_Paid_23!$C$4:$C$2114,"C1")="C1","C1","C2"))</f>
        <v>B1</v>
      </c>
      <c r="P825" t="str">
        <f t="shared" si="62"/>
        <v>2020B1Motor Private</v>
      </c>
    </row>
    <row r="826" spans="3:16" x14ac:dyDescent="0.35">
      <c r="C826" s="6" t="s">
        <v>1036</v>
      </c>
      <c r="D826" s="7" t="s">
        <v>4277</v>
      </c>
      <c r="E826" s="7" t="s">
        <v>4277</v>
      </c>
      <c r="F826" s="8" t="s">
        <v>3910</v>
      </c>
      <c r="G826" s="9">
        <v>1000</v>
      </c>
      <c r="H826" s="10">
        <v>2020</v>
      </c>
      <c r="I826" s="10">
        <v>2020</v>
      </c>
      <c r="J826" s="11" t="s">
        <v>35</v>
      </c>
      <c r="K826" s="12">
        <v>1000</v>
      </c>
      <c r="L826" s="12">
        <v>1</v>
      </c>
      <c r="M826" s="33" t="str">
        <f>IF(_xlfn.XLOOKUP(C826,Raw_Data_OS_23!$C$7:$C$4518,Raw_Data_OS_23!$G$7:$G$4518,"Paid/ Closed")="Paid/ Closed","Paid/ Closed", "Still_Outstanding")</f>
        <v>Still_Outstanding</v>
      </c>
      <c r="N826" s="33">
        <f>IF(_xlfn.XLOOKUP(C826,Raw_Data_Paid_23!$C$4:$C$2114,Raw_Data_Paid_23!$C$4:$C$2114,1)= 1,1,0)</f>
        <v>1</v>
      </c>
      <c r="O826" t="str">
        <f>IF(M826=$W$7,IF(AND(N826,_xlfn.XLOOKUP(C826,Raw_Data_OS_23!$C$7:$C$4518,Raw_Data_OS_23!$G$7:$G$4518,0)=G826),"A",IF(_xlfn.XLOOKUP(C826,Raw_Data_Paid_23!$C$4:$C$2114,Raw_Data_Paid_23!$C$4:$C$2114,"B1")="B1","B1","B2")),IF(_xlfn.XLOOKUP(C826,Raw_Data_Paid_23!$C$4:$C$2114,Raw_Data_Paid_23!$C$4:$C$2114,"C1")="C1","C1","C2"))</f>
        <v>B1</v>
      </c>
      <c r="P826" t="str">
        <f t="shared" si="62"/>
        <v>2020B1Motor Private</v>
      </c>
    </row>
    <row r="827" spans="3:16" x14ac:dyDescent="0.35">
      <c r="C827" s="6" t="s">
        <v>360</v>
      </c>
      <c r="D827" s="7" t="s">
        <v>4099</v>
      </c>
      <c r="E827" s="7" t="s">
        <v>4099</v>
      </c>
      <c r="F827" s="8" t="s">
        <v>3910</v>
      </c>
      <c r="G827" s="9">
        <v>9281</v>
      </c>
      <c r="H827" s="10">
        <v>2020</v>
      </c>
      <c r="I827" s="10">
        <v>2020</v>
      </c>
      <c r="J827" s="11" t="s">
        <v>35</v>
      </c>
      <c r="K827" s="12">
        <v>9281</v>
      </c>
      <c r="L827" s="12">
        <v>1</v>
      </c>
      <c r="M827" s="33" t="str">
        <f>IF(_xlfn.XLOOKUP(C827,Raw_Data_OS_23!$C$7:$C$4518,Raw_Data_OS_23!$G$7:$G$4518,"Paid/ Closed")="Paid/ Closed","Paid/ Closed", "Still_Outstanding")</f>
        <v>Still_Outstanding</v>
      </c>
      <c r="N827" s="33">
        <f>IF(_xlfn.XLOOKUP(C827,Raw_Data_Paid_23!$C$4:$C$2114,Raw_Data_Paid_23!$C$4:$C$2114,1)= 1,1,0)</f>
        <v>1</v>
      </c>
      <c r="O827" t="str">
        <f>IF(M827=$W$7,IF(AND(N827,_xlfn.XLOOKUP(C827,Raw_Data_OS_23!$C$7:$C$4518,Raw_Data_OS_23!$G$7:$G$4518,0)=G827),"A",IF(_xlfn.XLOOKUP(C827,Raw_Data_Paid_23!$C$4:$C$2114,Raw_Data_Paid_23!$C$4:$C$2114,"B1")="B1","B1","B2")),IF(_xlfn.XLOOKUP(C827,Raw_Data_Paid_23!$C$4:$C$2114,Raw_Data_Paid_23!$C$4:$C$2114,"C1")="C1","C1","C2"))</f>
        <v>B1</v>
      </c>
      <c r="P827" t="str">
        <f t="shared" si="62"/>
        <v>2020B1Motor Private</v>
      </c>
    </row>
    <row r="828" spans="3:16" x14ac:dyDescent="0.35">
      <c r="C828" s="6" t="s">
        <v>361</v>
      </c>
      <c r="D828" s="7" t="s">
        <v>4012</v>
      </c>
      <c r="E828" s="7" t="s">
        <v>4012</v>
      </c>
      <c r="F828" s="8" t="s">
        <v>3910</v>
      </c>
      <c r="G828" s="9">
        <v>8504</v>
      </c>
      <c r="H828" s="10">
        <v>2020</v>
      </c>
      <c r="I828" s="10">
        <v>2020</v>
      </c>
      <c r="J828" s="11" t="s">
        <v>35</v>
      </c>
      <c r="K828" s="12">
        <v>8504</v>
      </c>
      <c r="L828" s="12">
        <v>1</v>
      </c>
      <c r="M828" s="33" t="str">
        <f>IF(_xlfn.XLOOKUP(C828,Raw_Data_OS_23!$C$7:$C$4518,Raw_Data_OS_23!$G$7:$G$4518,"Paid/ Closed")="Paid/ Closed","Paid/ Closed", "Still_Outstanding")</f>
        <v>Still_Outstanding</v>
      </c>
      <c r="N828" s="33">
        <f>IF(_xlfn.XLOOKUP(C828,Raw_Data_Paid_23!$C$4:$C$2114,Raw_Data_Paid_23!$C$4:$C$2114,1)= 1,1,0)</f>
        <v>1</v>
      </c>
      <c r="O828" t="str">
        <f>IF(M828=$W$7,IF(AND(N828,_xlfn.XLOOKUP(C828,Raw_Data_OS_23!$C$7:$C$4518,Raw_Data_OS_23!$G$7:$G$4518,0)=G828),"A",IF(_xlfn.XLOOKUP(C828,Raw_Data_Paid_23!$C$4:$C$2114,Raw_Data_Paid_23!$C$4:$C$2114,"B1")="B1","B1","B2")),IF(_xlfn.XLOOKUP(C828,Raw_Data_Paid_23!$C$4:$C$2114,Raw_Data_Paid_23!$C$4:$C$2114,"C1")="C1","C1","C2"))</f>
        <v>B1</v>
      </c>
      <c r="P828" t="str">
        <f t="shared" si="62"/>
        <v>2020B1Motor Private</v>
      </c>
    </row>
    <row r="829" spans="3:16" x14ac:dyDescent="0.35">
      <c r="C829" s="6" t="s">
        <v>362</v>
      </c>
      <c r="D829" s="7" t="s">
        <v>4087</v>
      </c>
      <c r="E829" s="7" t="s">
        <v>4087</v>
      </c>
      <c r="F829" s="8" t="s">
        <v>3908</v>
      </c>
      <c r="G829" s="9">
        <v>144730</v>
      </c>
      <c r="H829" s="10">
        <v>2020</v>
      </c>
      <c r="I829" s="10">
        <v>2020</v>
      </c>
      <c r="J829" s="11" t="s">
        <v>35</v>
      </c>
      <c r="K829" s="12">
        <v>144730</v>
      </c>
      <c r="L829" s="12">
        <v>1</v>
      </c>
      <c r="M829" s="33" t="str">
        <f>IF(_xlfn.XLOOKUP(C829,Raw_Data_OS_23!$C$7:$C$4518,Raw_Data_OS_23!$G$7:$G$4518,"Paid/ Closed")="Paid/ Closed","Paid/ Closed", "Still_Outstanding")</f>
        <v>Still_Outstanding</v>
      </c>
      <c r="N829" s="33">
        <f>IF(_xlfn.XLOOKUP(C829,Raw_Data_Paid_23!$C$4:$C$2114,Raw_Data_Paid_23!$C$4:$C$2114,1)= 1,1,0)</f>
        <v>1</v>
      </c>
      <c r="O829" t="str">
        <f>IF(M829=$W$7,IF(AND(N829,_xlfn.XLOOKUP(C829,Raw_Data_OS_23!$C$7:$C$4518,Raw_Data_OS_23!$G$7:$G$4518,0)=G829),"A",IF(_xlfn.XLOOKUP(C829,Raw_Data_Paid_23!$C$4:$C$2114,Raw_Data_Paid_23!$C$4:$C$2114,"B1")="B1","B1","B2")),IF(_xlfn.XLOOKUP(C829,Raw_Data_Paid_23!$C$4:$C$2114,Raw_Data_Paid_23!$C$4:$C$2114,"C1")="C1","C1","C2"))</f>
        <v>B1</v>
      </c>
      <c r="P829" t="str">
        <f t="shared" si="62"/>
        <v>2020B1Motor Commercial</v>
      </c>
    </row>
    <row r="830" spans="3:16" x14ac:dyDescent="0.35">
      <c r="C830" s="6" t="s">
        <v>1037</v>
      </c>
      <c r="D830" s="7" t="s">
        <v>4392</v>
      </c>
      <c r="E830" s="7" t="s">
        <v>4392</v>
      </c>
      <c r="F830" s="8" t="s">
        <v>3908</v>
      </c>
      <c r="G830" s="9">
        <v>50000</v>
      </c>
      <c r="H830" s="10">
        <v>2020</v>
      </c>
      <c r="I830" s="10">
        <v>2020</v>
      </c>
      <c r="J830" s="11" t="s">
        <v>35</v>
      </c>
      <c r="K830" s="12">
        <v>50000</v>
      </c>
      <c r="L830" s="12">
        <v>1</v>
      </c>
      <c r="M830" s="33" t="str">
        <f>IF(_xlfn.XLOOKUP(C830,Raw_Data_OS_23!$C$7:$C$4518,Raw_Data_OS_23!$G$7:$G$4518,"Paid/ Closed")="Paid/ Closed","Paid/ Closed", "Still_Outstanding")</f>
        <v>Still_Outstanding</v>
      </c>
      <c r="N830" s="33">
        <f>IF(_xlfn.XLOOKUP(C830,Raw_Data_Paid_23!$C$4:$C$2114,Raw_Data_Paid_23!$C$4:$C$2114,1)= 1,1,0)</f>
        <v>1</v>
      </c>
      <c r="O830" t="str">
        <f>IF(M830=$W$7,IF(AND(N830,_xlfn.XLOOKUP(C830,Raw_Data_OS_23!$C$7:$C$4518,Raw_Data_OS_23!$G$7:$G$4518,0)=G830),"A",IF(_xlfn.XLOOKUP(C830,Raw_Data_Paid_23!$C$4:$C$2114,Raw_Data_Paid_23!$C$4:$C$2114,"B1")="B1","B1","B2")),IF(_xlfn.XLOOKUP(C830,Raw_Data_Paid_23!$C$4:$C$2114,Raw_Data_Paid_23!$C$4:$C$2114,"C1")="C1","C1","C2"))</f>
        <v>B1</v>
      </c>
      <c r="P830" t="str">
        <f t="shared" si="62"/>
        <v>2020B1Motor Commercial</v>
      </c>
    </row>
    <row r="831" spans="3:16" x14ac:dyDescent="0.35">
      <c r="C831" s="6" t="s">
        <v>363</v>
      </c>
      <c r="D831" s="7" t="s">
        <v>4389</v>
      </c>
      <c r="E831" s="7" t="s">
        <v>4389</v>
      </c>
      <c r="F831" s="8" t="s">
        <v>3908</v>
      </c>
      <c r="G831" s="9">
        <v>760966</v>
      </c>
      <c r="H831" s="10">
        <v>2020</v>
      </c>
      <c r="I831" s="10">
        <v>2020</v>
      </c>
      <c r="J831" s="11" t="s">
        <v>35</v>
      </c>
      <c r="K831" s="12">
        <v>760966</v>
      </c>
      <c r="L831" s="12">
        <v>1</v>
      </c>
      <c r="M831" s="33" t="str">
        <f>IF(_xlfn.XLOOKUP(C831,Raw_Data_OS_23!$C$7:$C$4518,Raw_Data_OS_23!$G$7:$G$4518,"Paid/ Closed")="Paid/ Closed","Paid/ Closed", "Still_Outstanding")</f>
        <v>Still_Outstanding</v>
      </c>
      <c r="N831" s="33">
        <f>IF(_xlfn.XLOOKUP(C831,Raw_Data_Paid_23!$C$4:$C$2114,Raw_Data_Paid_23!$C$4:$C$2114,1)= 1,1,0)</f>
        <v>1</v>
      </c>
      <c r="O831" t="str">
        <f>IF(M831=$W$7,IF(AND(N831,_xlfn.XLOOKUP(C831,Raw_Data_OS_23!$C$7:$C$4518,Raw_Data_OS_23!$G$7:$G$4518,0)=G831),"A",IF(_xlfn.XLOOKUP(C831,Raw_Data_Paid_23!$C$4:$C$2114,Raw_Data_Paid_23!$C$4:$C$2114,"B1")="B1","B1","B2")),IF(_xlfn.XLOOKUP(C831,Raw_Data_Paid_23!$C$4:$C$2114,Raw_Data_Paid_23!$C$4:$C$2114,"C1")="C1","C1","C2"))</f>
        <v>B1</v>
      </c>
      <c r="P831" t="str">
        <f t="shared" si="62"/>
        <v>2020B1Motor Commercial</v>
      </c>
    </row>
    <row r="832" spans="3:16" x14ac:dyDescent="0.35">
      <c r="C832" s="6" t="s">
        <v>364</v>
      </c>
      <c r="D832" s="7" t="s">
        <v>4099</v>
      </c>
      <c r="E832" s="7" t="s">
        <v>4099</v>
      </c>
      <c r="F832" s="8" t="s">
        <v>3908</v>
      </c>
      <c r="G832" s="9">
        <v>8864</v>
      </c>
      <c r="H832" s="10">
        <v>2020</v>
      </c>
      <c r="I832" s="10">
        <v>2020</v>
      </c>
      <c r="J832" s="11" t="s">
        <v>35</v>
      </c>
      <c r="K832" s="12">
        <v>8864</v>
      </c>
      <c r="L832" s="12">
        <v>1</v>
      </c>
      <c r="M832" s="33" t="str">
        <f>IF(_xlfn.XLOOKUP(C832,Raw_Data_OS_23!$C$7:$C$4518,Raw_Data_OS_23!$G$7:$G$4518,"Paid/ Closed")="Paid/ Closed","Paid/ Closed", "Still_Outstanding")</f>
        <v>Still_Outstanding</v>
      </c>
      <c r="N832" s="33">
        <f>IF(_xlfn.XLOOKUP(C832,Raw_Data_Paid_23!$C$4:$C$2114,Raw_Data_Paid_23!$C$4:$C$2114,1)= 1,1,0)</f>
        <v>1</v>
      </c>
      <c r="O832" t="str">
        <f>IF(M832=$W$7,IF(AND(N832,_xlfn.XLOOKUP(C832,Raw_Data_OS_23!$C$7:$C$4518,Raw_Data_OS_23!$G$7:$G$4518,0)=G832),"A",IF(_xlfn.XLOOKUP(C832,Raw_Data_Paid_23!$C$4:$C$2114,Raw_Data_Paid_23!$C$4:$C$2114,"B1")="B1","B1","B2")),IF(_xlfn.XLOOKUP(C832,Raw_Data_Paid_23!$C$4:$C$2114,Raw_Data_Paid_23!$C$4:$C$2114,"C1")="C1","C1","C2"))</f>
        <v>A</v>
      </c>
      <c r="P832" t="str">
        <f t="shared" si="62"/>
        <v>2020AMotor Commercial</v>
      </c>
    </row>
    <row r="833" spans="3:16" x14ac:dyDescent="0.35">
      <c r="C833" s="6" t="s">
        <v>365</v>
      </c>
      <c r="D833" s="7" t="s">
        <v>4099</v>
      </c>
      <c r="E833" s="7" t="s">
        <v>4099</v>
      </c>
      <c r="F833" s="8" t="s">
        <v>3910</v>
      </c>
      <c r="G833" s="9">
        <v>3254</v>
      </c>
      <c r="H833" s="10">
        <v>2020</v>
      </c>
      <c r="I833" s="10">
        <v>2020</v>
      </c>
      <c r="J833" s="11" t="s">
        <v>35</v>
      </c>
      <c r="K833" s="12">
        <v>3254</v>
      </c>
      <c r="L833" s="12">
        <v>1</v>
      </c>
      <c r="M833" s="33" t="str">
        <f>IF(_xlfn.XLOOKUP(C833,Raw_Data_OS_23!$C$7:$C$4518,Raw_Data_OS_23!$G$7:$G$4518,"Paid/ Closed")="Paid/ Closed","Paid/ Closed", "Still_Outstanding")</f>
        <v>Still_Outstanding</v>
      </c>
      <c r="N833" s="33">
        <f>IF(_xlfn.XLOOKUP(C833,Raw_Data_Paid_23!$C$4:$C$2114,Raw_Data_Paid_23!$C$4:$C$2114,1)= 1,1,0)</f>
        <v>1</v>
      </c>
      <c r="O833" t="str">
        <f>IF(M833=$W$7,IF(AND(N833,_xlfn.XLOOKUP(C833,Raw_Data_OS_23!$C$7:$C$4518,Raw_Data_OS_23!$G$7:$G$4518,0)=G833),"A",IF(_xlfn.XLOOKUP(C833,Raw_Data_Paid_23!$C$4:$C$2114,Raw_Data_Paid_23!$C$4:$C$2114,"B1")="B1","B1","B2")),IF(_xlfn.XLOOKUP(C833,Raw_Data_Paid_23!$C$4:$C$2114,Raw_Data_Paid_23!$C$4:$C$2114,"C1")="C1","C1","C2"))</f>
        <v>B1</v>
      </c>
      <c r="P833" t="str">
        <f t="shared" si="62"/>
        <v>2020B1Motor Private</v>
      </c>
    </row>
    <row r="834" spans="3:16" x14ac:dyDescent="0.35">
      <c r="C834" s="6" t="s">
        <v>366</v>
      </c>
      <c r="D834" s="7" t="s">
        <v>4099</v>
      </c>
      <c r="E834" s="7" t="s">
        <v>4099</v>
      </c>
      <c r="F834" s="8" t="s">
        <v>3910</v>
      </c>
      <c r="G834" s="9">
        <v>13130</v>
      </c>
      <c r="H834" s="10">
        <v>2020</v>
      </c>
      <c r="I834" s="10">
        <v>2020</v>
      </c>
      <c r="J834" s="11" t="s">
        <v>35</v>
      </c>
      <c r="K834" s="12">
        <v>13130</v>
      </c>
      <c r="L834" s="12">
        <v>1</v>
      </c>
      <c r="M834" s="33" t="str">
        <f>IF(_xlfn.XLOOKUP(C834,Raw_Data_OS_23!$C$7:$C$4518,Raw_Data_OS_23!$G$7:$G$4518,"Paid/ Closed")="Paid/ Closed","Paid/ Closed", "Still_Outstanding")</f>
        <v>Still_Outstanding</v>
      </c>
      <c r="N834" s="33">
        <f>IF(_xlfn.XLOOKUP(C834,Raw_Data_Paid_23!$C$4:$C$2114,Raw_Data_Paid_23!$C$4:$C$2114,1)= 1,1,0)</f>
        <v>1</v>
      </c>
      <c r="O834" t="str">
        <f>IF(M834=$W$7,IF(AND(N834,_xlfn.XLOOKUP(C834,Raw_Data_OS_23!$C$7:$C$4518,Raw_Data_OS_23!$G$7:$G$4518,0)=G834),"A",IF(_xlfn.XLOOKUP(C834,Raw_Data_Paid_23!$C$4:$C$2114,Raw_Data_Paid_23!$C$4:$C$2114,"B1")="B1","B1","B2")),IF(_xlfn.XLOOKUP(C834,Raw_Data_Paid_23!$C$4:$C$2114,Raw_Data_Paid_23!$C$4:$C$2114,"C1")="C1","C1","C2"))</f>
        <v>B1</v>
      </c>
      <c r="P834" t="str">
        <f t="shared" si="62"/>
        <v>2020B1Motor Private</v>
      </c>
    </row>
    <row r="835" spans="3:16" x14ac:dyDescent="0.35">
      <c r="C835" s="6" t="s">
        <v>367</v>
      </c>
      <c r="D835" s="7" t="s">
        <v>4394</v>
      </c>
      <c r="E835" s="7" t="s">
        <v>4394</v>
      </c>
      <c r="F835" s="8" t="s">
        <v>3910</v>
      </c>
      <c r="G835" s="9">
        <v>3250</v>
      </c>
      <c r="H835" s="10">
        <v>2020</v>
      </c>
      <c r="I835" s="10">
        <v>2020</v>
      </c>
      <c r="J835" s="11" t="s">
        <v>35</v>
      </c>
      <c r="K835" s="12">
        <v>3250</v>
      </c>
      <c r="L835" s="12">
        <v>1</v>
      </c>
      <c r="M835" s="33" t="str">
        <f>IF(_xlfn.XLOOKUP(C835,Raw_Data_OS_23!$C$7:$C$4518,Raw_Data_OS_23!$G$7:$G$4518,"Paid/ Closed")="Paid/ Closed","Paid/ Closed", "Still_Outstanding")</f>
        <v>Still_Outstanding</v>
      </c>
      <c r="N835" s="33">
        <f>IF(_xlfn.XLOOKUP(C835,Raw_Data_Paid_23!$C$4:$C$2114,Raw_Data_Paid_23!$C$4:$C$2114,1)= 1,1,0)</f>
        <v>1</v>
      </c>
      <c r="O835" t="str">
        <f>IF(M835=$W$7,IF(AND(N835,_xlfn.XLOOKUP(C835,Raw_Data_OS_23!$C$7:$C$4518,Raw_Data_OS_23!$G$7:$G$4518,0)=G835),"A",IF(_xlfn.XLOOKUP(C835,Raw_Data_Paid_23!$C$4:$C$2114,Raw_Data_Paid_23!$C$4:$C$2114,"B1")="B1","B1","B2")),IF(_xlfn.XLOOKUP(C835,Raw_Data_Paid_23!$C$4:$C$2114,Raw_Data_Paid_23!$C$4:$C$2114,"C1")="C1","C1","C2"))</f>
        <v>B1</v>
      </c>
      <c r="P835" t="str">
        <f t="shared" si="62"/>
        <v>2020B1Motor Private</v>
      </c>
    </row>
    <row r="836" spans="3:16" x14ac:dyDescent="0.35">
      <c r="C836" s="6" t="s">
        <v>1038</v>
      </c>
      <c r="D836" s="7" t="s">
        <v>4012</v>
      </c>
      <c r="E836" s="7" t="s">
        <v>4012</v>
      </c>
      <c r="F836" s="8" t="s">
        <v>3910</v>
      </c>
      <c r="G836" s="9">
        <v>7000</v>
      </c>
      <c r="H836" s="10">
        <v>2020</v>
      </c>
      <c r="I836" s="10">
        <v>2020</v>
      </c>
      <c r="J836" s="11" t="s">
        <v>35</v>
      </c>
      <c r="K836" s="12">
        <v>7000</v>
      </c>
      <c r="L836" s="12">
        <v>1</v>
      </c>
      <c r="M836" s="33" t="str">
        <f>IF(_xlfn.XLOOKUP(C836,Raw_Data_OS_23!$C$7:$C$4518,Raw_Data_OS_23!$G$7:$G$4518,"Paid/ Closed")="Paid/ Closed","Paid/ Closed", "Still_Outstanding")</f>
        <v>Still_Outstanding</v>
      </c>
      <c r="N836" s="33">
        <f>IF(_xlfn.XLOOKUP(C836,Raw_Data_Paid_23!$C$4:$C$2114,Raw_Data_Paid_23!$C$4:$C$2114,1)= 1,1,0)</f>
        <v>1</v>
      </c>
      <c r="O836" t="str">
        <f>IF(M836=$W$7,IF(AND(N836,_xlfn.XLOOKUP(C836,Raw_Data_OS_23!$C$7:$C$4518,Raw_Data_OS_23!$G$7:$G$4518,0)=G836),"A",IF(_xlfn.XLOOKUP(C836,Raw_Data_Paid_23!$C$4:$C$2114,Raw_Data_Paid_23!$C$4:$C$2114,"B1")="B1","B1","B2")),IF(_xlfn.XLOOKUP(C836,Raw_Data_Paid_23!$C$4:$C$2114,Raw_Data_Paid_23!$C$4:$C$2114,"C1")="C1","C1","C2"))</f>
        <v>B1</v>
      </c>
      <c r="P836" t="str">
        <f t="shared" si="62"/>
        <v>2020B1Motor Private</v>
      </c>
    </row>
    <row r="837" spans="3:16" x14ac:dyDescent="0.35">
      <c r="C837" s="6" t="s">
        <v>3891</v>
      </c>
      <c r="D837" s="7" t="s">
        <v>3939</v>
      </c>
      <c r="E837" s="7" t="s">
        <v>3939</v>
      </c>
      <c r="F837" s="8" t="s">
        <v>3910</v>
      </c>
      <c r="G837" s="9">
        <v>0</v>
      </c>
      <c r="H837" s="10">
        <v>2020</v>
      </c>
      <c r="I837" s="10">
        <v>2020</v>
      </c>
      <c r="J837" s="11" t="s">
        <v>11</v>
      </c>
      <c r="K837" s="12">
        <v>44458</v>
      </c>
      <c r="L837" s="12">
        <v>1</v>
      </c>
      <c r="M837" s="33" t="str">
        <f>IF(_xlfn.XLOOKUP(C837,Raw_Data_OS_23!$C$7:$C$4518,Raw_Data_OS_23!$G$7:$G$4518,"Paid/ Closed")="Paid/ Closed","Paid/ Closed", "Still_Outstanding")</f>
        <v>Still_Outstanding</v>
      </c>
      <c r="N837" s="33">
        <f>IF(_xlfn.XLOOKUP(C837,Raw_Data_Paid_23!$C$4:$C$2114,Raw_Data_Paid_23!$C$4:$C$2114,1)= 1,1,0)</f>
        <v>1</v>
      </c>
      <c r="O837" t="str">
        <f>IF(M837=$W$7,IF(AND(N837,_xlfn.XLOOKUP(C837,Raw_Data_OS_23!$C$7:$C$4518,Raw_Data_OS_23!$G$7:$G$4518,0)=G837),"A",IF(_xlfn.XLOOKUP(C837,Raw_Data_Paid_23!$C$4:$C$2114,Raw_Data_Paid_23!$C$4:$C$2114,"B1")="B1","B1","B2")),IF(_xlfn.XLOOKUP(C837,Raw_Data_Paid_23!$C$4:$C$2114,Raw_Data_Paid_23!$C$4:$C$2114,"C1")="C1","C1","C2"))</f>
        <v>B1</v>
      </c>
      <c r="P837" t="str">
        <f t="shared" si="62"/>
        <v>2020B1Motor Private</v>
      </c>
    </row>
    <row r="838" spans="3:16" x14ac:dyDescent="0.35">
      <c r="C838" s="6" t="s">
        <v>1039</v>
      </c>
      <c r="D838" s="7" t="s">
        <v>4400</v>
      </c>
      <c r="E838" s="7" t="s">
        <v>4400</v>
      </c>
      <c r="F838" s="8" t="s">
        <v>3910</v>
      </c>
      <c r="G838" s="9">
        <v>11300</v>
      </c>
      <c r="H838" s="10">
        <v>2020</v>
      </c>
      <c r="I838" s="10">
        <v>2020</v>
      </c>
      <c r="J838" s="11" t="s">
        <v>28</v>
      </c>
      <c r="K838" s="12">
        <v>11300</v>
      </c>
      <c r="L838" s="12">
        <v>1</v>
      </c>
      <c r="M838" s="33" t="str">
        <f>IF(_xlfn.XLOOKUP(C838,Raw_Data_OS_23!$C$7:$C$4518,Raw_Data_OS_23!$G$7:$G$4518,"Paid/ Closed")="Paid/ Closed","Paid/ Closed", "Still_Outstanding")</f>
        <v>Still_Outstanding</v>
      </c>
      <c r="N838" s="33">
        <f>IF(_xlfn.XLOOKUP(C838,Raw_Data_Paid_23!$C$4:$C$2114,Raw_Data_Paid_23!$C$4:$C$2114,1)= 1,1,0)</f>
        <v>1</v>
      </c>
      <c r="O838" t="str">
        <f>IF(M838=$W$7,IF(AND(N838,_xlfn.XLOOKUP(C838,Raw_Data_OS_23!$C$7:$C$4518,Raw_Data_OS_23!$G$7:$G$4518,0)=G838),"A",IF(_xlfn.XLOOKUP(C838,Raw_Data_Paid_23!$C$4:$C$2114,Raw_Data_Paid_23!$C$4:$C$2114,"B1")="B1","B1","B2")),IF(_xlfn.XLOOKUP(C838,Raw_Data_Paid_23!$C$4:$C$2114,Raw_Data_Paid_23!$C$4:$C$2114,"C1")="C1","C1","C2"))</f>
        <v>B1</v>
      </c>
      <c r="P838" t="str">
        <f t="shared" ref="P838:P901" si="63">H838&amp;O838&amp;F838</f>
        <v>2020B1Motor Private</v>
      </c>
    </row>
    <row r="839" spans="3:16" x14ac:dyDescent="0.35">
      <c r="C839" s="6" t="s">
        <v>1040</v>
      </c>
      <c r="D839" s="7" t="s">
        <v>4013</v>
      </c>
      <c r="E839" s="7" t="s">
        <v>4013</v>
      </c>
      <c r="F839" s="8" t="s">
        <v>3908</v>
      </c>
      <c r="G839" s="9">
        <v>50000</v>
      </c>
      <c r="H839" s="10">
        <v>2020</v>
      </c>
      <c r="I839" s="10">
        <v>2020</v>
      </c>
      <c r="J839" s="11" t="s">
        <v>35</v>
      </c>
      <c r="K839" s="12">
        <v>50000</v>
      </c>
      <c r="L839" s="12">
        <v>1</v>
      </c>
      <c r="M839" s="33" t="str">
        <f>IF(_xlfn.XLOOKUP(C839,Raw_Data_OS_23!$C$7:$C$4518,Raw_Data_OS_23!$G$7:$G$4518,"Paid/ Closed")="Paid/ Closed","Paid/ Closed", "Still_Outstanding")</f>
        <v>Still_Outstanding</v>
      </c>
      <c r="N839" s="33">
        <f>IF(_xlfn.XLOOKUP(C839,Raw_Data_Paid_23!$C$4:$C$2114,Raw_Data_Paid_23!$C$4:$C$2114,1)= 1,1,0)</f>
        <v>1</v>
      </c>
      <c r="O839" t="str">
        <f>IF(M839=$W$7,IF(AND(N839,_xlfn.XLOOKUP(C839,Raw_Data_OS_23!$C$7:$C$4518,Raw_Data_OS_23!$G$7:$G$4518,0)=G839),"A",IF(_xlfn.XLOOKUP(C839,Raw_Data_Paid_23!$C$4:$C$2114,Raw_Data_Paid_23!$C$4:$C$2114,"B1")="B1","B1","B2")),IF(_xlfn.XLOOKUP(C839,Raw_Data_Paid_23!$C$4:$C$2114,Raw_Data_Paid_23!$C$4:$C$2114,"C1")="C1","C1","C2"))</f>
        <v>B1</v>
      </c>
      <c r="P839" t="str">
        <f t="shared" si="63"/>
        <v>2020B1Motor Commercial</v>
      </c>
    </row>
    <row r="840" spans="3:16" x14ac:dyDescent="0.35">
      <c r="C840" s="6" t="s">
        <v>1041</v>
      </c>
      <c r="D840" s="7" t="s">
        <v>4279</v>
      </c>
      <c r="E840" s="7" t="s">
        <v>4279</v>
      </c>
      <c r="F840" s="8" t="s">
        <v>3908</v>
      </c>
      <c r="G840" s="9">
        <v>5000</v>
      </c>
      <c r="H840" s="10">
        <v>2020</v>
      </c>
      <c r="I840" s="10">
        <v>2020</v>
      </c>
      <c r="J840" s="11" t="s">
        <v>11</v>
      </c>
      <c r="K840" s="12">
        <v>5000</v>
      </c>
      <c r="L840" s="12">
        <v>1</v>
      </c>
      <c r="M840" s="33" t="str">
        <f>IF(_xlfn.XLOOKUP(C840,Raw_Data_OS_23!$C$7:$C$4518,Raw_Data_OS_23!$G$7:$G$4518,"Paid/ Closed")="Paid/ Closed","Paid/ Closed", "Still_Outstanding")</f>
        <v>Still_Outstanding</v>
      </c>
      <c r="N840" s="33">
        <f>IF(_xlfn.XLOOKUP(C840,Raw_Data_Paid_23!$C$4:$C$2114,Raw_Data_Paid_23!$C$4:$C$2114,1)= 1,1,0)</f>
        <v>1</v>
      </c>
      <c r="O840" t="str">
        <f>IF(M840=$W$7,IF(AND(N840,_xlfn.XLOOKUP(C840,Raw_Data_OS_23!$C$7:$C$4518,Raw_Data_OS_23!$G$7:$G$4518,0)=G840),"A",IF(_xlfn.XLOOKUP(C840,Raw_Data_Paid_23!$C$4:$C$2114,Raw_Data_Paid_23!$C$4:$C$2114,"B1")="B1","B1","B2")),IF(_xlfn.XLOOKUP(C840,Raw_Data_Paid_23!$C$4:$C$2114,Raw_Data_Paid_23!$C$4:$C$2114,"C1")="C1","C1","C2"))</f>
        <v>B1</v>
      </c>
      <c r="P840" t="str">
        <f t="shared" si="63"/>
        <v>2020B1Motor Commercial</v>
      </c>
    </row>
    <row r="841" spans="3:16" x14ac:dyDescent="0.35">
      <c r="C841" s="6" t="s">
        <v>1042</v>
      </c>
      <c r="D841" s="7" t="s">
        <v>3951</v>
      </c>
      <c r="E841" s="7" t="s">
        <v>3951</v>
      </c>
      <c r="F841" s="8" t="s">
        <v>3908</v>
      </c>
      <c r="G841" s="9">
        <v>1000</v>
      </c>
      <c r="H841" s="10">
        <v>2020</v>
      </c>
      <c r="I841" s="10">
        <v>2020</v>
      </c>
      <c r="J841" s="11" t="s">
        <v>11</v>
      </c>
      <c r="K841" s="12">
        <v>1000</v>
      </c>
      <c r="L841" s="12">
        <v>1</v>
      </c>
      <c r="M841" s="33" t="str">
        <f>IF(_xlfn.XLOOKUP(C841,Raw_Data_OS_23!$C$7:$C$4518,Raw_Data_OS_23!$G$7:$G$4518,"Paid/ Closed")="Paid/ Closed","Paid/ Closed", "Still_Outstanding")</f>
        <v>Still_Outstanding</v>
      </c>
      <c r="N841" s="33">
        <f>IF(_xlfn.XLOOKUP(C841,Raw_Data_Paid_23!$C$4:$C$2114,Raw_Data_Paid_23!$C$4:$C$2114,1)= 1,1,0)</f>
        <v>1</v>
      </c>
      <c r="O841" t="str">
        <f>IF(M841=$W$7,IF(AND(N841,_xlfn.XLOOKUP(C841,Raw_Data_OS_23!$C$7:$C$4518,Raw_Data_OS_23!$G$7:$G$4518,0)=G841),"A",IF(_xlfn.XLOOKUP(C841,Raw_Data_Paid_23!$C$4:$C$2114,Raw_Data_Paid_23!$C$4:$C$2114,"B1")="B1","B1","B2")),IF(_xlfn.XLOOKUP(C841,Raw_Data_Paid_23!$C$4:$C$2114,Raw_Data_Paid_23!$C$4:$C$2114,"C1")="C1","C1","C2"))</f>
        <v>A</v>
      </c>
      <c r="P841" t="str">
        <f t="shared" si="63"/>
        <v>2020AMotor Commercial</v>
      </c>
    </row>
    <row r="842" spans="3:16" x14ac:dyDescent="0.35">
      <c r="C842" s="6" t="s">
        <v>1043</v>
      </c>
      <c r="D842" s="7" t="s">
        <v>4279</v>
      </c>
      <c r="E842" s="7" t="s">
        <v>4279</v>
      </c>
      <c r="F842" s="8" t="s">
        <v>3910</v>
      </c>
      <c r="G842" s="9">
        <v>7000</v>
      </c>
      <c r="H842" s="10">
        <v>2020</v>
      </c>
      <c r="I842" s="10">
        <v>2020</v>
      </c>
      <c r="J842" s="11" t="s">
        <v>11</v>
      </c>
      <c r="K842" s="12">
        <v>7000</v>
      </c>
      <c r="L842" s="12">
        <v>1</v>
      </c>
      <c r="M842" s="33" t="str">
        <f>IF(_xlfn.XLOOKUP(C842,Raw_Data_OS_23!$C$7:$C$4518,Raw_Data_OS_23!$G$7:$G$4518,"Paid/ Closed")="Paid/ Closed","Paid/ Closed", "Still_Outstanding")</f>
        <v>Still_Outstanding</v>
      </c>
      <c r="N842" s="33">
        <f>IF(_xlfn.XLOOKUP(C842,Raw_Data_Paid_23!$C$4:$C$2114,Raw_Data_Paid_23!$C$4:$C$2114,1)= 1,1,0)</f>
        <v>1</v>
      </c>
      <c r="O842" t="str">
        <f>IF(M842=$W$7,IF(AND(N842,_xlfn.XLOOKUP(C842,Raw_Data_OS_23!$C$7:$C$4518,Raw_Data_OS_23!$G$7:$G$4518,0)=G842),"A",IF(_xlfn.XLOOKUP(C842,Raw_Data_Paid_23!$C$4:$C$2114,Raw_Data_Paid_23!$C$4:$C$2114,"B1")="B1","B1","B2")),IF(_xlfn.XLOOKUP(C842,Raw_Data_Paid_23!$C$4:$C$2114,Raw_Data_Paid_23!$C$4:$C$2114,"C1")="C1","C1","C2"))</f>
        <v>B1</v>
      </c>
      <c r="P842" t="str">
        <f t="shared" si="63"/>
        <v>2020B1Motor Private</v>
      </c>
    </row>
    <row r="843" spans="3:16" x14ac:dyDescent="0.35">
      <c r="C843" s="6" t="s">
        <v>368</v>
      </c>
      <c r="D843" s="7" t="s">
        <v>4011</v>
      </c>
      <c r="E843" s="7" t="s">
        <v>4011</v>
      </c>
      <c r="F843" s="8" t="s">
        <v>3908</v>
      </c>
      <c r="G843" s="9">
        <v>14860</v>
      </c>
      <c r="H843" s="10">
        <v>2020</v>
      </c>
      <c r="I843" s="10">
        <v>2020</v>
      </c>
      <c r="J843" s="11" t="s">
        <v>35</v>
      </c>
      <c r="K843" s="12">
        <v>14860</v>
      </c>
      <c r="L843" s="12">
        <v>1</v>
      </c>
      <c r="M843" s="33" t="str">
        <f>IF(_xlfn.XLOOKUP(C843,Raw_Data_OS_23!$C$7:$C$4518,Raw_Data_OS_23!$G$7:$G$4518,"Paid/ Closed")="Paid/ Closed","Paid/ Closed", "Still_Outstanding")</f>
        <v>Still_Outstanding</v>
      </c>
      <c r="N843" s="33">
        <f>IF(_xlfn.XLOOKUP(C843,Raw_Data_Paid_23!$C$4:$C$2114,Raw_Data_Paid_23!$C$4:$C$2114,1)= 1,1,0)</f>
        <v>1</v>
      </c>
      <c r="O843" t="str">
        <f>IF(M843=$W$7,IF(AND(N843,_xlfn.XLOOKUP(C843,Raw_Data_OS_23!$C$7:$C$4518,Raw_Data_OS_23!$G$7:$G$4518,0)=G843),"A",IF(_xlfn.XLOOKUP(C843,Raw_Data_Paid_23!$C$4:$C$2114,Raw_Data_Paid_23!$C$4:$C$2114,"B1")="B1","B1","B2")),IF(_xlfn.XLOOKUP(C843,Raw_Data_Paid_23!$C$4:$C$2114,Raw_Data_Paid_23!$C$4:$C$2114,"C1")="C1","C1","C2"))</f>
        <v>B1</v>
      </c>
      <c r="P843" t="str">
        <f t="shared" si="63"/>
        <v>2020B1Motor Commercial</v>
      </c>
    </row>
    <row r="844" spans="3:16" x14ac:dyDescent="0.35">
      <c r="C844" s="6" t="s">
        <v>369</v>
      </c>
      <c r="D844" s="7" t="s">
        <v>4150</v>
      </c>
      <c r="E844" s="7" t="s">
        <v>4150</v>
      </c>
      <c r="F844" s="8" t="s">
        <v>3908</v>
      </c>
      <c r="G844" s="9">
        <v>1438</v>
      </c>
      <c r="H844" s="10">
        <v>2020</v>
      </c>
      <c r="I844" s="10">
        <v>2020</v>
      </c>
      <c r="J844" s="11" t="s">
        <v>11</v>
      </c>
      <c r="K844" s="12">
        <v>1438</v>
      </c>
      <c r="L844" s="12">
        <v>1</v>
      </c>
      <c r="M844" s="33" t="str">
        <f>IF(_xlfn.XLOOKUP(C844,Raw_Data_OS_23!$C$7:$C$4518,Raw_Data_OS_23!$G$7:$G$4518,"Paid/ Closed")="Paid/ Closed","Paid/ Closed", "Still_Outstanding")</f>
        <v>Still_Outstanding</v>
      </c>
      <c r="N844" s="33">
        <f>IF(_xlfn.XLOOKUP(C844,Raw_Data_Paid_23!$C$4:$C$2114,Raw_Data_Paid_23!$C$4:$C$2114,1)= 1,1,0)</f>
        <v>1</v>
      </c>
      <c r="O844" t="str">
        <f>IF(M844=$W$7,IF(AND(N844,_xlfn.XLOOKUP(C844,Raw_Data_OS_23!$C$7:$C$4518,Raw_Data_OS_23!$G$7:$G$4518,0)=G844),"A",IF(_xlfn.XLOOKUP(C844,Raw_Data_Paid_23!$C$4:$C$2114,Raw_Data_Paid_23!$C$4:$C$2114,"B1")="B1","B1","B2")),IF(_xlfn.XLOOKUP(C844,Raw_Data_Paid_23!$C$4:$C$2114,Raw_Data_Paid_23!$C$4:$C$2114,"C1")="C1","C1","C2"))</f>
        <v>B1</v>
      </c>
      <c r="P844" t="str">
        <f t="shared" si="63"/>
        <v>2020B1Motor Commercial</v>
      </c>
    </row>
    <row r="845" spans="3:16" x14ac:dyDescent="0.35">
      <c r="C845" s="6" t="s">
        <v>370</v>
      </c>
      <c r="D845" s="7" t="s">
        <v>4088</v>
      </c>
      <c r="E845" s="7" t="s">
        <v>4088</v>
      </c>
      <c r="F845" s="8" t="s">
        <v>3910</v>
      </c>
      <c r="G845" s="9">
        <v>210</v>
      </c>
      <c r="H845" s="10">
        <v>2020</v>
      </c>
      <c r="I845" s="10">
        <v>2020</v>
      </c>
      <c r="J845" s="11" t="s">
        <v>35</v>
      </c>
      <c r="K845" s="12">
        <v>210</v>
      </c>
      <c r="L845" s="12">
        <v>1</v>
      </c>
      <c r="M845" s="33" t="str">
        <f>IF(_xlfn.XLOOKUP(C845,Raw_Data_OS_23!$C$7:$C$4518,Raw_Data_OS_23!$G$7:$G$4518,"Paid/ Closed")="Paid/ Closed","Paid/ Closed", "Still_Outstanding")</f>
        <v>Still_Outstanding</v>
      </c>
      <c r="N845" s="33">
        <f>IF(_xlfn.XLOOKUP(C845,Raw_Data_Paid_23!$C$4:$C$2114,Raw_Data_Paid_23!$C$4:$C$2114,1)= 1,1,0)</f>
        <v>1</v>
      </c>
      <c r="O845" t="str">
        <f>IF(M845=$W$7,IF(AND(N845,_xlfn.XLOOKUP(C845,Raw_Data_OS_23!$C$7:$C$4518,Raw_Data_OS_23!$G$7:$G$4518,0)=G845),"A",IF(_xlfn.XLOOKUP(C845,Raw_Data_Paid_23!$C$4:$C$2114,Raw_Data_Paid_23!$C$4:$C$2114,"B1")="B1","B1","B2")),IF(_xlfn.XLOOKUP(C845,Raw_Data_Paid_23!$C$4:$C$2114,Raw_Data_Paid_23!$C$4:$C$2114,"C1")="C1","C1","C2"))</f>
        <v>B1</v>
      </c>
      <c r="P845" t="str">
        <f t="shared" si="63"/>
        <v>2020B1Motor Private</v>
      </c>
    </row>
    <row r="846" spans="3:16" x14ac:dyDescent="0.35">
      <c r="C846" s="6" t="s">
        <v>1044</v>
      </c>
      <c r="D846" s="7" t="s">
        <v>4401</v>
      </c>
      <c r="E846" s="7" t="s">
        <v>4401</v>
      </c>
      <c r="F846" s="8" t="s">
        <v>3908</v>
      </c>
      <c r="G846" s="9">
        <v>100</v>
      </c>
      <c r="H846" s="10">
        <v>2020</v>
      </c>
      <c r="I846" s="10">
        <v>2020</v>
      </c>
      <c r="J846" s="11" t="s">
        <v>28</v>
      </c>
      <c r="K846" s="12">
        <v>100</v>
      </c>
      <c r="L846" s="12">
        <v>1</v>
      </c>
      <c r="M846" s="33" t="str">
        <f>IF(_xlfn.XLOOKUP(C846,Raw_Data_OS_23!$C$7:$C$4518,Raw_Data_OS_23!$G$7:$G$4518,"Paid/ Closed")="Paid/ Closed","Paid/ Closed", "Still_Outstanding")</f>
        <v>Still_Outstanding</v>
      </c>
      <c r="N846" s="33">
        <f>IF(_xlfn.XLOOKUP(C846,Raw_Data_Paid_23!$C$4:$C$2114,Raw_Data_Paid_23!$C$4:$C$2114,1)= 1,1,0)</f>
        <v>1</v>
      </c>
      <c r="O846" t="str">
        <f>IF(M846=$W$7,IF(AND(N846,_xlfn.XLOOKUP(C846,Raw_Data_OS_23!$C$7:$C$4518,Raw_Data_OS_23!$G$7:$G$4518,0)=G846),"A",IF(_xlfn.XLOOKUP(C846,Raw_Data_Paid_23!$C$4:$C$2114,Raw_Data_Paid_23!$C$4:$C$2114,"B1")="B1","B1","B2")),IF(_xlfn.XLOOKUP(C846,Raw_Data_Paid_23!$C$4:$C$2114,Raw_Data_Paid_23!$C$4:$C$2114,"C1")="C1","C1","C2"))</f>
        <v>B1</v>
      </c>
      <c r="P846" t="str">
        <f t="shared" si="63"/>
        <v>2020B1Motor Commercial</v>
      </c>
    </row>
    <row r="847" spans="3:16" x14ac:dyDescent="0.35">
      <c r="C847" s="6" t="s">
        <v>371</v>
      </c>
      <c r="D847" s="7" t="s">
        <v>4099</v>
      </c>
      <c r="E847" s="7" t="s">
        <v>4099</v>
      </c>
      <c r="F847" s="8" t="s">
        <v>3910</v>
      </c>
      <c r="G847" s="9">
        <v>8550</v>
      </c>
      <c r="H847" s="10">
        <v>2020</v>
      </c>
      <c r="I847" s="10">
        <v>2020</v>
      </c>
      <c r="J847" s="11" t="s">
        <v>35</v>
      </c>
      <c r="K847" s="12">
        <v>8550</v>
      </c>
      <c r="L847" s="12">
        <v>1</v>
      </c>
      <c r="M847" s="33" t="str">
        <f>IF(_xlfn.XLOOKUP(C847,Raw_Data_OS_23!$C$7:$C$4518,Raw_Data_OS_23!$G$7:$G$4518,"Paid/ Closed")="Paid/ Closed","Paid/ Closed", "Still_Outstanding")</f>
        <v>Still_Outstanding</v>
      </c>
      <c r="N847" s="33">
        <f>IF(_xlfn.XLOOKUP(C847,Raw_Data_Paid_23!$C$4:$C$2114,Raw_Data_Paid_23!$C$4:$C$2114,1)= 1,1,0)</f>
        <v>1</v>
      </c>
      <c r="O847" t="str">
        <f>IF(M847=$W$7,IF(AND(N847,_xlfn.XLOOKUP(C847,Raw_Data_OS_23!$C$7:$C$4518,Raw_Data_OS_23!$G$7:$G$4518,0)=G847),"A",IF(_xlfn.XLOOKUP(C847,Raw_Data_Paid_23!$C$4:$C$2114,Raw_Data_Paid_23!$C$4:$C$2114,"B1")="B1","B1","B2")),IF(_xlfn.XLOOKUP(C847,Raw_Data_Paid_23!$C$4:$C$2114,Raw_Data_Paid_23!$C$4:$C$2114,"C1")="C1","C1","C2"))</f>
        <v>A</v>
      </c>
      <c r="P847" t="str">
        <f t="shared" si="63"/>
        <v>2020AMotor Private</v>
      </c>
    </row>
    <row r="848" spans="3:16" x14ac:dyDescent="0.35">
      <c r="C848" s="6" t="s">
        <v>372</v>
      </c>
      <c r="D848" s="7" t="s">
        <v>4150</v>
      </c>
      <c r="E848" s="7" t="s">
        <v>4150</v>
      </c>
      <c r="F848" s="8" t="s">
        <v>3908</v>
      </c>
      <c r="G848" s="9">
        <v>2898020</v>
      </c>
      <c r="H848" s="10">
        <v>2020</v>
      </c>
      <c r="I848" s="10">
        <v>2020</v>
      </c>
      <c r="J848" s="11" t="s">
        <v>11</v>
      </c>
      <c r="K848" s="12">
        <v>1898020</v>
      </c>
      <c r="L848" s="12">
        <v>1</v>
      </c>
      <c r="M848" s="33" t="str">
        <f>IF(_xlfn.XLOOKUP(C848,Raw_Data_OS_23!$C$7:$C$4518,Raw_Data_OS_23!$G$7:$G$4518,"Paid/ Closed")="Paid/ Closed","Paid/ Closed", "Still_Outstanding")</f>
        <v>Still_Outstanding</v>
      </c>
      <c r="N848" s="33">
        <f>IF(_xlfn.XLOOKUP(C848,Raw_Data_Paid_23!$C$4:$C$2114,Raw_Data_Paid_23!$C$4:$C$2114,1)= 1,1,0)</f>
        <v>0</v>
      </c>
      <c r="O848" t="str">
        <f>IF(M848=$W$7,IF(AND(N848,_xlfn.XLOOKUP(C848,Raw_Data_OS_23!$C$7:$C$4518,Raw_Data_OS_23!$G$7:$G$4518,0)=G848),"A",IF(_xlfn.XLOOKUP(C848,Raw_Data_Paid_23!$C$4:$C$2114,Raw_Data_Paid_23!$C$4:$C$2114,"B1")="B1","B1","B2")),IF(_xlfn.XLOOKUP(C848,Raw_Data_Paid_23!$C$4:$C$2114,Raw_Data_Paid_23!$C$4:$C$2114,"C1")="C1","C1","C2"))</f>
        <v>B2</v>
      </c>
      <c r="P848" t="str">
        <f t="shared" si="63"/>
        <v>2020B2Motor Commercial</v>
      </c>
    </row>
    <row r="849" spans="3:16" x14ac:dyDescent="0.35">
      <c r="C849" s="6" t="s">
        <v>1045</v>
      </c>
      <c r="D849" s="7" t="s">
        <v>4098</v>
      </c>
      <c r="E849" s="7" t="s">
        <v>4098</v>
      </c>
      <c r="F849" s="8" t="s">
        <v>3910</v>
      </c>
      <c r="G849" s="9">
        <v>7270</v>
      </c>
      <c r="H849" s="10">
        <v>2020</v>
      </c>
      <c r="I849" s="10">
        <v>2020</v>
      </c>
      <c r="J849" s="11" t="s">
        <v>11</v>
      </c>
      <c r="K849" s="12">
        <v>7270</v>
      </c>
      <c r="L849" s="12">
        <v>1</v>
      </c>
      <c r="M849" s="33" t="str">
        <f>IF(_xlfn.XLOOKUP(C849,Raw_Data_OS_23!$C$7:$C$4518,Raw_Data_OS_23!$G$7:$G$4518,"Paid/ Closed")="Paid/ Closed","Paid/ Closed", "Still_Outstanding")</f>
        <v>Still_Outstanding</v>
      </c>
      <c r="N849" s="33">
        <f>IF(_xlfn.XLOOKUP(C849,Raw_Data_Paid_23!$C$4:$C$2114,Raw_Data_Paid_23!$C$4:$C$2114,1)= 1,1,0)</f>
        <v>1</v>
      </c>
      <c r="O849" t="str">
        <f>IF(M849=$W$7,IF(AND(N849,_xlfn.XLOOKUP(C849,Raw_Data_OS_23!$C$7:$C$4518,Raw_Data_OS_23!$G$7:$G$4518,0)=G849),"A",IF(_xlfn.XLOOKUP(C849,Raw_Data_Paid_23!$C$4:$C$2114,Raw_Data_Paid_23!$C$4:$C$2114,"B1")="B1","B1","B2")),IF(_xlfn.XLOOKUP(C849,Raw_Data_Paid_23!$C$4:$C$2114,Raw_Data_Paid_23!$C$4:$C$2114,"C1")="C1","C1","C2"))</f>
        <v>B1</v>
      </c>
      <c r="P849" t="str">
        <f t="shared" si="63"/>
        <v>2020B1Motor Private</v>
      </c>
    </row>
    <row r="850" spans="3:16" x14ac:dyDescent="0.35">
      <c r="C850" s="6" t="s">
        <v>373</v>
      </c>
      <c r="D850" s="7" t="s">
        <v>4279</v>
      </c>
      <c r="E850" s="7" t="s">
        <v>4279</v>
      </c>
      <c r="F850" s="8" t="s">
        <v>3910</v>
      </c>
      <c r="G850" s="9">
        <v>6280</v>
      </c>
      <c r="H850" s="10">
        <v>2020</v>
      </c>
      <c r="I850" s="10">
        <v>2020</v>
      </c>
      <c r="J850" s="11" t="s">
        <v>11</v>
      </c>
      <c r="K850" s="12">
        <v>6280</v>
      </c>
      <c r="L850" s="12">
        <v>1</v>
      </c>
      <c r="M850" s="33" t="str">
        <f>IF(_xlfn.XLOOKUP(C850,Raw_Data_OS_23!$C$7:$C$4518,Raw_Data_OS_23!$G$7:$G$4518,"Paid/ Closed")="Paid/ Closed","Paid/ Closed", "Still_Outstanding")</f>
        <v>Still_Outstanding</v>
      </c>
      <c r="N850" s="33">
        <f>IF(_xlfn.XLOOKUP(C850,Raw_Data_Paid_23!$C$4:$C$2114,Raw_Data_Paid_23!$C$4:$C$2114,1)= 1,1,0)</f>
        <v>1</v>
      </c>
      <c r="O850" t="str">
        <f>IF(M850=$W$7,IF(AND(N850,_xlfn.XLOOKUP(C850,Raw_Data_OS_23!$C$7:$C$4518,Raw_Data_OS_23!$G$7:$G$4518,0)=G850),"A",IF(_xlfn.XLOOKUP(C850,Raw_Data_Paid_23!$C$4:$C$2114,Raw_Data_Paid_23!$C$4:$C$2114,"B1")="B1","B1","B2")),IF(_xlfn.XLOOKUP(C850,Raw_Data_Paid_23!$C$4:$C$2114,Raw_Data_Paid_23!$C$4:$C$2114,"C1")="C1","C1","C2"))</f>
        <v>B1</v>
      </c>
      <c r="P850" t="str">
        <f t="shared" si="63"/>
        <v>2020B1Motor Private</v>
      </c>
    </row>
    <row r="851" spans="3:16" x14ac:dyDescent="0.35">
      <c r="C851" s="6" t="s">
        <v>374</v>
      </c>
      <c r="D851" s="7" t="s">
        <v>4089</v>
      </c>
      <c r="E851" s="7" t="s">
        <v>4089</v>
      </c>
      <c r="F851" s="8" t="s">
        <v>3910</v>
      </c>
      <c r="G851" s="9">
        <v>6270</v>
      </c>
      <c r="H851" s="10">
        <v>2020</v>
      </c>
      <c r="I851" s="10">
        <v>2020</v>
      </c>
      <c r="J851" s="11" t="s">
        <v>35</v>
      </c>
      <c r="K851" s="12">
        <v>6270</v>
      </c>
      <c r="L851" s="12">
        <v>1</v>
      </c>
      <c r="M851" s="33" t="str">
        <f>IF(_xlfn.XLOOKUP(C851,Raw_Data_OS_23!$C$7:$C$4518,Raw_Data_OS_23!$G$7:$G$4518,"Paid/ Closed")="Paid/ Closed","Paid/ Closed", "Still_Outstanding")</f>
        <v>Still_Outstanding</v>
      </c>
      <c r="N851" s="33">
        <f>IF(_xlfn.XLOOKUP(C851,Raw_Data_Paid_23!$C$4:$C$2114,Raw_Data_Paid_23!$C$4:$C$2114,1)= 1,1,0)</f>
        <v>1</v>
      </c>
      <c r="O851" t="str">
        <f>IF(M851=$W$7,IF(AND(N851,_xlfn.XLOOKUP(C851,Raw_Data_OS_23!$C$7:$C$4518,Raw_Data_OS_23!$G$7:$G$4518,0)=G851),"A",IF(_xlfn.XLOOKUP(C851,Raw_Data_Paid_23!$C$4:$C$2114,Raw_Data_Paid_23!$C$4:$C$2114,"B1")="B1","B1","B2")),IF(_xlfn.XLOOKUP(C851,Raw_Data_Paid_23!$C$4:$C$2114,Raw_Data_Paid_23!$C$4:$C$2114,"C1")="C1","C1","C2"))</f>
        <v>A</v>
      </c>
      <c r="P851" t="str">
        <f t="shared" si="63"/>
        <v>2020AMotor Private</v>
      </c>
    </row>
    <row r="852" spans="3:16" x14ac:dyDescent="0.35">
      <c r="C852" s="6" t="s">
        <v>1046</v>
      </c>
      <c r="D852" s="7" t="s">
        <v>4250</v>
      </c>
      <c r="E852" s="7" t="s">
        <v>4250</v>
      </c>
      <c r="F852" s="8" t="s">
        <v>3908</v>
      </c>
      <c r="G852" s="9">
        <v>200000</v>
      </c>
      <c r="H852" s="10">
        <v>2020</v>
      </c>
      <c r="I852" s="10">
        <v>2020</v>
      </c>
      <c r="J852" s="11" t="s">
        <v>33</v>
      </c>
      <c r="K852" s="12">
        <v>200000</v>
      </c>
      <c r="L852" s="12">
        <v>1</v>
      </c>
      <c r="M852" s="33" t="str">
        <f>IF(_xlfn.XLOOKUP(C852,Raw_Data_OS_23!$C$7:$C$4518,Raw_Data_OS_23!$G$7:$G$4518,"Paid/ Closed")="Paid/ Closed","Paid/ Closed", "Still_Outstanding")</f>
        <v>Still_Outstanding</v>
      </c>
      <c r="N852" s="33">
        <f>IF(_xlfn.XLOOKUP(C852,Raw_Data_Paid_23!$C$4:$C$2114,Raw_Data_Paid_23!$C$4:$C$2114,1)= 1,1,0)</f>
        <v>1</v>
      </c>
      <c r="O852" t="str">
        <f>IF(M852=$W$7,IF(AND(N852,_xlfn.XLOOKUP(C852,Raw_Data_OS_23!$C$7:$C$4518,Raw_Data_OS_23!$G$7:$G$4518,0)=G852),"A",IF(_xlfn.XLOOKUP(C852,Raw_Data_Paid_23!$C$4:$C$2114,Raw_Data_Paid_23!$C$4:$C$2114,"B1")="B1","B1","B2")),IF(_xlfn.XLOOKUP(C852,Raw_Data_Paid_23!$C$4:$C$2114,Raw_Data_Paid_23!$C$4:$C$2114,"C1")="C1","C1","C2"))</f>
        <v>A</v>
      </c>
      <c r="P852" t="str">
        <f t="shared" si="63"/>
        <v>2020AMotor Commercial</v>
      </c>
    </row>
    <row r="853" spans="3:16" x14ac:dyDescent="0.35">
      <c r="C853" s="6" t="s">
        <v>1047</v>
      </c>
      <c r="D853" s="7" t="s">
        <v>4402</v>
      </c>
      <c r="E853" s="7" t="s">
        <v>4402</v>
      </c>
      <c r="F853" s="8" t="s">
        <v>3910</v>
      </c>
      <c r="G853" s="9">
        <v>2465</v>
      </c>
      <c r="H853" s="10">
        <v>2020</v>
      </c>
      <c r="I853" s="10">
        <v>2020</v>
      </c>
      <c r="J853" s="11" t="s">
        <v>28</v>
      </c>
      <c r="K853" s="12">
        <v>2465</v>
      </c>
      <c r="L853" s="12">
        <v>1</v>
      </c>
      <c r="M853" s="33" t="str">
        <f>IF(_xlfn.XLOOKUP(C853,Raw_Data_OS_23!$C$7:$C$4518,Raw_Data_OS_23!$G$7:$G$4518,"Paid/ Closed")="Paid/ Closed","Paid/ Closed", "Still_Outstanding")</f>
        <v>Still_Outstanding</v>
      </c>
      <c r="N853" s="33">
        <f>IF(_xlfn.XLOOKUP(C853,Raw_Data_Paid_23!$C$4:$C$2114,Raw_Data_Paid_23!$C$4:$C$2114,1)= 1,1,0)</f>
        <v>1</v>
      </c>
      <c r="O853" t="str">
        <f>IF(M853=$W$7,IF(AND(N853,_xlfn.XLOOKUP(C853,Raw_Data_OS_23!$C$7:$C$4518,Raw_Data_OS_23!$G$7:$G$4518,0)=G853),"A",IF(_xlfn.XLOOKUP(C853,Raw_Data_Paid_23!$C$4:$C$2114,Raw_Data_Paid_23!$C$4:$C$2114,"B1")="B1","B1","B2")),IF(_xlfn.XLOOKUP(C853,Raw_Data_Paid_23!$C$4:$C$2114,Raw_Data_Paid_23!$C$4:$C$2114,"C1")="C1","C1","C2"))</f>
        <v>B1</v>
      </c>
      <c r="P853" t="str">
        <f t="shared" si="63"/>
        <v>2020B1Motor Private</v>
      </c>
    </row>
    <row r="854" spans="3:16" x14ac:dyDescent="0.35">
      <c r="C854" s="6" t="s">
        <v>1048</v>
      </c>
      <c r="D854" s="7" t="s">
        <v>4403</v>
      </c>
      <c r="E854" s="7" t="s">
        <v>4403</v>
      </c>
      <c r="F854" s="8" t="s">
        <v>3908</v>
      </c>
      <c r="G854" s="9">
        <v>7000</v>
      </c>
      <c r="H854" s="10">
        <v>2020</v>
      </c>
      <c r="I854" s="10">
        <v>2020</v>
      </c>
      <c r="J854" s="11" t="s">
        <v>35</v>
      </c>
      <c r="K854" s="12">
        <v>7000</v>
      </c>
      <c r="L854" s="12">
        <v>1</v>
      </c>
      <c r="M854" s="33" t="str">
        <f>IF(_xlfn.XLOOKUP(C854,Raw_Data_OS_23!$C$7:$C$4518,Raw_Data_OS_23!$G$7:$G$4518,"Paid/ Closed")="Paid/ Closed","Paid/ Closed", "Still_Outstanding")</f>
        <v>Still_Outstanding</v>
      </c>
      <c r="N854" s="33">
        <f>IF(_xlfn.XLOOKUP(C854,Raw_Data_Paid_23!$C$4:$C$2114,Raw_Data_Paid_23!$C$4:$C$2114,1)= 1,1,0)</f>
        <v>1</v>
      </c>
      <c r="O854" t="str">
        <f>IF(M854=$W$7,IF(AND(N854,_xlfn.XLOOKUP(C854,Raw_Data_OS_23!$C$7:$C$4518,Raw_Data_OS_23!$G$7:$G$4518,0)=G854),"A",IF(_xlfn.XLOOKUP(C854,Raw_Data_Paid_23!$C$4:$C$2114,Raw_Data_Paid_23!$C$4:$C$2114,"B1")="B1","B1","B2")),IF(_xlfn.XLOOKUP(C854,Raw_Data_Paid_23!$C$4:$C$2114,Raw_Data_Paid_23!$C$4:$C$2114,"C1")="C1","C1","C2"))</f>
        <v>B1</v>
      </c>
      <c r="P854" t="str">
        <f t="shared" si="63"/>
        <v>2020B1Motor Commercial</v>
      </c>
    </row>
    <row r="855" spans="3:16" x14ac:dyDescent="0.35">
      <c r="C855" s="6" t="s">
        <v>1049</v>
      </c>
      <c r="D855" s="7" t="s">
        <v>4269</v>
      </c>
      <c r="E855" s="7" t="s">
        <v>4269</v>
      </c>
      <c r="F855" s="8" t="s">
        <v>3910</v>
      </c>
      <c r="G855" s="9">
        <v>1000</v>
      </c>
      <c r="H855" s="10">
        <v>2020</v>
      </c>
      <c r="I855" s="10">
        <v>2020</v>
      </c>
      <c r="J855" s="11" t="s">
        <v>35</v>
      </c>
      <c r="K855" s="12">
        <v>1000</v>
      </c>
      <c r="L855" s="12">
        <v>1</v>
      </c>
      <c r="M855" s="33" t="str">
        <f>IF(_xlfn.XLOOKUP(C855,Raw_Data_OS_23!$C$7:$C$4518,Raw_Data_OS_23!$G$7:$G$4518,"Paid/ Closed")="Paid/ Closed","Paid/ Closed", "Still_Outstanding")</f>
        <v>Still_Outstanding</v>
      </c>
      <c r="N855" s="33">
        <f>IF(_xlfn.XLOOKUP(C855,Raw_Data_Paid_23!$C$4:$C$2114,Raw_Data_Paid_23!$C$4:$C$2114,1)= 1,1,0)</f>
        <v>1</v>
      </c>
      <c r="O855" t="str">
        <f>IF(M855=$W$7,IF(AND(N855,_xlfn.XLOOKUP(C855,Raw_Data_OS_23!$C$7:$C$4518,Raw_Data_OS_23!$G$7:$G$4518,0)=G855),"A",IF(_xlfn.XLOOKUP(C855,Raw_Data_Paid_23!$C$4:$C$2114,Raw_Data_Paid_23!$C$4:$C$2114,"B1")="B1","B1","B2")),IF(_xlfn.XLOOKUP(C855,Raw_Data_Paid_23!$C$4:$C$2114,Raw_Data_Paid_23!$C$4:$C$2114,"C1")="C1","C1","C2"))</f>
        <v>B1</v>
      </c>
      <c r="P855" t="str">
        <f t="shared" si="63"/>
        <v>2020B1Motor Private</v>
      </c>
    </row>
    <row r="856" spans="3:16" x14ac:dyDescent="0.35">
      <c r="C856" s="6" t="s">
        <v>375</v>
      </c>
      <c r="D856" s="7" t="s">
        <v>4093</v>
      </c>
      <c r="E856" s="7" t="s">
        <v>4093</v>
      </c>
      <c r="F856" s="8" t="s">
        <v>3910</v>
      </c>
      <c r="G856" s="9">
        <v>7000</v>
      </c>
      <c r="H856" s="10">
        <v>2020</v>
      </c>
      <c r="I856" s="10">
        <v>2020</v>
      </c>
      <c r="J856" s="11" t="s">
        <v>11</v>
      </c>
      <c r="K856" s="12">
        <v>7000</v>
      </c>
      <c r="L856" s="12">
        <v>1</v>
      </c>
      <c r="M856" s="33" t="str">
        <f>IF(_xlfn.XLOOKUP(C856,Raw_Data_OS_23!$C$7:$C$4518,Raw_Data_OS_23!$G$7:$G$4518,"Paid/ Closed")="Paid/ Closed","Paid/ Closed", "Still_Outstanding")</f>
        <v>Still_Outstanding</v>
      </c>
      <c r="N856" s="33">
        <f>IF(_xlfn.XLOOKUP(C856,Raw_Data_Paid_23!$C$4:$C$2114,Raw_Data_Paid_23!$C$4:$C$2114,1)= 1,1,0)</f>
        <v>1</v>
      </c>
      <c r="O856" t="str">
        <f>IF(M856=$W$7,IF(AND(N856,_xlfn.XLOOKUP(C856,Raw_Data_OS_23!$C$7:$C$4518,Raw_Data_OS_23!$G$7:$G$4518,0)=G856),"A",IF(_xlfn.XLOOKUP(C856,Raw_Data_Paid_23!$C$4:$C$2114,Raw_Data_Paid_23!$C$4:$C$2114,"B1")="B1","B1","B2")),IF(_xlfn.XLOOKUP(C856,Raw_Data_Paid_23!$C$4:$C$2114,Raw_Data_Paid_23!$C$4:$C$2114,"C1")="C1","C1","C2"))</f>
        <v>B1</v>
      </c>
      <c r="P856" t="str">
        <f t="shared" si="63"/>
        <v>2020B1Motor Private</v>
      </c>
    </row>
    <row r="857" spans="3:16" x14ac:dyDescent="0.35">
      <c r="C857" s="6" t="s">
        <v>376</v>
      </c>
      <c r="D857" s="7" t="s">
        <v>4279</v>
      </c>
      <c r="E857" s="7" t="s">
        <v>4279</v>
      </c>
      <c r="F857" s="8" t="s">
        <v>3908</v>
      </c>
      <c r="G857" s="9">
        <v>10500</v>
      </c>
      <c r="H857" s="10">
        <v>2020</v>
      </c>
      <c r="I857" s="10">
        <v>2020</v>
      </c>
      <c r="J857" s="11" t="s">
        <v>11</v>
      </c>
      <c r="K857" s="12">
        <v>0</v>
      </c>
      <c r="L857" s="12">
        <v>1</v>
      </c>
      <c r="M857" s="33" t="str">
        <f>IF(_xlfn.XLOOKUP(C857,Raw_Data_OS_23!$C$7:$C$4518,Raw_Data_OS_23!$G$7:$G$4518,"Paid/ Closed")="Paid/ Closed","Paid/ Closed", "Still_Outstanding")</f>
        <v>Paid/ Closed</v>
      </c>
      <c r="N857" s="33">
        <f>IF(_xlfn.XLOOKUP(C857,Raw_Data_Paid_23!$C$4:$C$2114,Raw_Data_Paid_23!$C$4:$C$2114,1)= 1,1,0)</f>
        <v>1</v>
      </c>
      <c r="O857" t="str">
        <f>IF(M857=$W$7,IF(AND(N857,_xlfn.XLOOKUP(C857,Raw_Data_OS_23!$C$7:$C$4518,Raw_Data_OS_23!$G$7:$G$4518,0)=G857),"A",IF(_xlfn.XLOOKUP(C857,Raw_Data_Paid_23!$C$4:$C$2114,Raw_Data_Paid_23!$C$4:$C$2114,"B1")="B1","B1","B2")),IF(_xlfn.XLOOKUP(C857,Raw_Data_Paid_23!$C$4:$C$2114,Raw_Data_Paid_23!$C$4:$C$2114,"C1")="C1","C1","C2"))</f>
        <v>C1</v>
      </c>
      <c r="P857" t="str">
        <f t="shared" si="63"/>
        <v>2020C1Motor Commercial</v>
      </c>
    </row>
    <row r="858" spans="3:16" x14ac:dyDescent="0.35">
      <c r="C858" s="6" t="s">
        <v>377</v>
      </c>
      <c r="D858" s="7" t="s">
        <v>4098</v>
      </c>
      <c r="E858" s="7" t="s">
        <v>4098</v>
      </c>
      <c r="F858" s="8" t="s">
        <v>3908</v>
      </c>
      <c r="G858" s="9">
        <v>3950</v>
      </c>
      <c r="H858" s="10">
        <v>2020</v>
      </c>
      <c r="I858" s="10">
        <v>2020</v>
      </c>
      <c r="J858" s="11" t="s">
        <v>11</v>
      </c>
      <c r="K858" s="12">
        <v>3950</v>
      </c>
      <c r="L858" s="12">
        <v>1</v>
      </c>
      <c r="M858" s="33" t="str">
        <f>IF(_xlfn.XLOOKUP(C858,Raw_Data_OS_23!$C$7:$C$4518,Raw_Data_OS_23!$G$7:$G$4518,"Paid/ Closed")="Paid/ Closed","Paid/ Closed", "Still_Outstanding")</f>
        <v>Still_Outstanding</v>
      </c>
      <c r="N858" s="33">
        <f>IF(_xlfn.XLOOKUP(C858,Raw_Data_Paid_23!$C$4:$C$2114,Raw_Data_Paid_23!$C$4:$C$2114,1)= 1,1,0)</f>
        <v>0</v>
      </c>
      <c r="O858" t="str">
        <f>IF(M858=$W$7,IF(AND(N858,_xlfn.XLOOKUP(C858,Raw_Data_OS_23!$C$7:$C$4518,Raw_Data_OS_23!$G$7:$G$4518,0)=G858),"A",IF(_xlfn.XLOOKUP(C858,Raw_Data_Paid_23!$C$4:$C$2114,Raw_Data_Paid_23!$C$4:$C$2114,"B1")="B1","B1","B2")),IF(_xlfn.XLOOKUP(C858,Raw_Data_Paid_23!$C$4:$C$2114,Raw_Data_Paid_23!$C$4:$C$2114,"C1")="C1","C1","C2"))</f>
        <v>B2</v>
      </c>
      <c r="P858" t="str">
        <f t="shared" si="63"/>
        <v>2020B2Motor Commercial</v>
      </c>
    </row>
    <row r="859" spans="3:16" x14ac:dyDescent="0.35">
      <c r="C859" s="6" t="s">
        <v>378</v>
      </c>
      <c r="D859" s="7" t="s">
        <v>3940</v>
      </c>
      <c r="E859" s="7" t="s">
        <v>3940</v>
      </c>
      <c r="F859" s="8" t="s">
        <v>3910</v>
      </c>
      <c r="G859" s="9">
        <v>149450</v>
      </c>
      <c r="H859" s="10">
        <v>2020</v>
      </c>
      <c r="I859" s="10">
        <v>2020</v>
      </c>
      <c r="J859" s="11" t="s">
        <v>11</v>
      </c>
      <c r="K859" s="12">
        <v>149450</v>
      </c>
      <c r="L859" s="12">
        <v>1</v>
      </c>
      <c r="M859" s="33" t="str">
        <f>IF(_xlfn.XLOOKUP(C859,Raw_Data_OS_23!$C$7:$C$4518,Raw_Data_OS_23!$G$7:$G$4518,"Paid/ Closed")="Paid/ Closed","Paid/ Closed", "Still_Outstanding")</f>
        <v>Still_Outstanding</v>
      </c>
      <c r="N859" s="33">
        <f>IF(_xlfn.XLOOKUP(C859,Raw_Data_Paid_23!$C$4:$C$2114,Raw_Data_Paid_23!$C$4:$C$2114,1)= 1,1,0)</f>
        <v>1</v>
      </c>
      <c r="O859" t="str">
        <f>IF(M859=$W$7,IF(AND(N859,_xlfn.XLOOKUP(C859,Raw_Data_OS_23!$C$7:$C$4518,Raw_Data_OS_23!$G$7:$G$4518,0)=G859),"A",IF(_xlfn.XLOOKUP(C859,Raw_Data_Paid_23!$C$4:$C$2114,Raw_Data_Paid_23!$C$4:$C$2114,"B1")="B1","B1","B2")),IF(_xlfn.XLOOKUP(C859,Raw_Data_Paid_23!$C$4:$C$2114,Raw_Data_Paid_23!$C$4:$C$2114,"C1")="C1","C1","C2"))</f>
        <v>B1</v>
      </c>
      <c r="P859" t="str">
        <f t="shared" si="63"/>
        <v>2020B1Motor Private</v>
      </c>
    </row>
    <row r="860" spans="3:16" x14ac:dyDescent="0.35">
      <c r="C860" s="6" t="s">
        <v>1050</v>
      </c>
      <c r="D860" s="7" t="s">
        <v>4134</v>
      </c>
      <c r="E860" s="7" t="s">
        <v>4134</v>
      </c>
      <c r="F860" s="8" t="s">
        <v>3910</v>
      </c>
      <c r="G860" s="9">
        <v>15000</v>
      </c>
      <c r="H860" s="10">
        <v>2020</v>
      </c>
      <c r="I860" s="10">
        <v>2020</v>
      </c>
      <c r="J860" s="11" t="s">
        <v>28</v>
      </c>
      <c r="K860" s="12">
        <v>15000</v>
      </c>
      <c r="L860" s="12">
        <v>1</v>
      </c>
      <c r="M860" s="33" t="str">
        <f>IF(_xlfn.XLOOKUP(C860,Raw_Data_OS_23!$C$7:$C$4518,Raw_Data_OS_23!$G$7:$G$4518,"Paid/ Closed")="Paid/ Closed","Paid/ Closed", "Still_Outstanding")</f>
        <v>Still_Outstanding</v>
      </c>
      <c r="N860" s="33">
        <f>IF(_xlfn.XLOOKUP(C860,Raw_Data_Paid_23!$C$4:$C$2114,Raw_Data_Paid_23!$C$4:$C$2114,1)= 1,1,0)</f>
        <v>1</v>
      </c>
      <c r="O860" t="str">
        <f>IF(M860=$W$7,IF(AND(N860,_xlfn.XLOOKUP(C860,Raw_Data_OS_23!$C$7:$C$4518,Raw_Data_OS_23!$G$7:$G$4518,0)=G860),"A",IF(_xlfn.XLOOKUP(C860,Raw_Data_Paid_23!$C$4:$C$2114,Raw_Data_Paid_23!$C$4:$C$2114,"B1")="B1","B1","B2")),IF(_xlfn.XLOOKUP(C860,Raw_Data_Paid_23!$C$4:$C$2114,Raw_Data_Paid_23!$C$4:$C$2114,"C1")="C1","C1","C2"))</f>
        <v>B1</v>
      </c>
      <c r="P860" t="str">
        <f t="shared" si="63"/>
        <v>2020B1Motor Private</v>
      </c>
    </row>
    <row r="861" spans="3:16" x14ac:dyDescent="0.35">
      <c r="C861" s="6" t="s">
        <v>379</v>
      </c>
      <c r="D861" s="7" t="s">
        <v>4007</v>
      </c>
      <c r="E861" s="7" t="s">
        <v>4007</v>
      </c>
      <c r="F861" s="8" t="s">
        <v>3910</v>
      </c>
      <c r="G861" s="9">
        <v>100000</v>
      </c>
      <c r="H861" s="10">
        <v>2020</v>
      </c>
      <c r="I861" s="10">
        <v>2020</v>
      </c>
      <c r="J861" s="11" t="s">
        <v>35</v>
      </c>
      <c r="K861" s="12">
        <v>100000</v>
      </c>
      <c r="L861" s="12">
        <v>1</v>
      </c>
      <c r="M861" s="33" t="str">
        <f>IF(_xlfn.XLOOKUP(C861,Raw_Data_OS_23!$C$7:$C$4518,Raw_Data_OS_23!$G$7:$G$4518,"Paid/ Closed")="Paid/ Closed","Paid/ Closed", "Still_Outstanding")</f>
        <v>Still_Outstanding</v>
      </c>
      <c r="N861" s="33">
        <f>IF(_xlfn.XLOOKUP(C861,Raw_Data_Paid_23!$C$4:$C$2114,Raw_Data_Paid_23!$C$4:$C$2114,1)= 1,1,0)</f>
        <v>1</v>
      </c>
      <c r="O861" t="str">
        <f>IF(M861=$W$7,IF(AND(N861,_xlfn.XLOOKUP(C861,Raw_Data_OS_23!$C$7:$C$4518,Raw_Data_OS_23!$G$7:$G$4518,0)=G861),"A",IF(_xlfn.XLOOKUP(C861,Raw_Data_Paid_23!$C$4:$C$2114,Raw_Data_Paid_23!$C$4:$C$2114,"B1")="B1","B1","B2")),IF(_xlfn.XLOOKUP(C861,Raw_Data_Paid_23!$C$4:$C$2114,Raw_Data_Paid_23!$C$4:$C$2114,"C1")="C1","C1","C2"))</f>
        <v>B1</v>
      </c>
      <c r="P861" t="str">
        <f t="shared" si="63"/>
        <v>2020B1Motor Private</v>
      </c>
    </row>
    <row r="862" spans="3:16" x14ac:dyDescent="0.35">
      <c r="C862" s="6" t="s">
        <v>1051</v>
      </c>
      <c r="D862" s="7" t="s">
        <v>4275</v>
      </c>
      <c r="E862" s="7" t="s">
        <v>4275</v>
      </c>
      <c r="F862" s="8" t="s">
        <v>3908</v>
      </c>
      <c r="G862" s="9">
        <v>100000</v>
      </c>
      <c r="H862" s="10">
        <v>2020</v>
      </c>
      <c r="I862" s="10">
        <v>2020</v>
      </c>
      <c r="J862" s="11" t="s">
        <v>35</v>
      </c>
      <c r="K862" s="12">
        <v>100000</v>
      </c>
      <c r="L862" s="12">
        <v>1</v>
      </c>
      <c r="M862" s="33" t="str">
        <f>IF(_xlfn.XLOOKUP(C862,Raw_Data_OS_23!$C$7:$C$4518,Raw_Data_OS_23!$G$7:$G$4518,"Paid/ Closed")="Paid/ Closed","Paid/ Closed", "Still_Outstanding")</f>
        <v>Still_Outstanding</v>
      </c>
      <c r="N862" s="33">
        <f>IF(_xlfn.XLOOKUP(C862,Raw_Data_Paid_23!$C$4:$C$2114,Raw_Data_Paid_23!$C$4:$C$2114,1)= 1,1,0)</f>
        <v>1</v>
      </c>
      <c r="O862" t="str">
        <f>IF(M862=$W$7,IF(AND(N862,_xlfn.XLOOKUP(C862,Raw_Data_OS_23!$C$7:$C$4518,Raw_Data_OS_23!$G$7:$G$4518,0)=G862),"A",IF(_xlfn.XLOOKUP(C862,Raw_Data_Paid_23!$C$4:$C$2114,Raw_Data_Paid_23!$C$4:$C$2114,"B1")="B1","B1","B2")),IF(_xlfn.XLOOKUP(C862,Raw_Data_Paid_23!$C$4:$C$2114,Raw_Data_Paid_23!$C$4:$C$2114,"C1")="C1","C1","C2"))</f>
        <v>B1</v>
      </c>
      <c r="P862" t="str">
        <f t="shared" si="63"/>
        <v>2020B1Motor Commercial</v>
      </c>
    </row>
    <row r="863" spans="3:16" x14ac:dyDescent="0.35">
      <c r="C863" s="6" t="s">
        <v>380</v>
      </c>
      <c r="D863" s="7" t="s">
        <v>3940</v>
      </c>
      <c r="E863" s="7" t="s">
        <v>3940</v>
      </c>
      <c r="F863" s="8" t="s">
        <v>3910</v>
      </c>
      <c r="G863" s="9">
        <v>49260</v>
      </c>
      <c r="H863" s="10">
        <v>2020</v>
      </c>
      <c r="I863" s="10">
        <v>2020</v>
      </c>
      <c r="J863" s="11" t="s">
        <v>11</v>
      </c>
      <c r="K863" s="12">
        <v>49260</v>
      </c>
      <c r="L863" s="12">
        <v>1</v>
      </c>
      <c r="M863" s="33" t="str">
        <f>IF(_xlfn.XLOOKUP(C863,Raw_Data_OS_23!$C$7:$C$4518,Raw_Data_OS_23!$G$7:$G$4518,"Paid/ Closed")="Paid/ Closed","Paid/ Closed", "Still_Outstanding")</f>
        <v>Still_Outstanding</v>
      </c>
      <c r="N863" s="33">
        <f>IF(_xlfn.XLOOKUP(C863,Raw_Data_Paid_23!$C$4:$C$2114,Raw_Data_Paid_23!$C$4:$C$2114,1)= 1,1,0)</f>
        <v>1</v>
      </c>
      <c r="O863" t="str">
        <f>IF(M863=$W$7,IF(AND(N863,_xlfn.XLOOKUP(C863,Raw_Data_OS_23!$C$7:$C$4518,Raw_Data_OS_23!$G$7:$G$4518,0)=G863),"A",IF(_xlfn.XLOOKUP(C863,Raw_Data_Paid_23!$C$4:$C$2114,Raw_Data_Paid_23!$C$4:$C$2114,"B1")="B1","B1","B2")),IF(_xlfn.XLOOKUP(C863,Raw_Data_Paid_23!$C$4:$C$2114,Raw_Data_Paid_23!$C$4:$C$2114,"C1")="C1","C1","C2"))</f>
        <v>B1</v>
      </c>
      <c r="P863" t="str">
        <f t="shared" si="63"/>
        <v>2020B1Motor Private</v>
      </c>
    </row>
    <row r="864" spans="3:16" x14ac:dyDescent="0.35">
      <c r="C864" s="6" t="s">
        <v>1052</v>
      </c>
      <c r="D864" s="7" t="s">
        <v>4278</v>
      </c>
      <c r="E864" s="7" t="s">
        <v>4278</v>
      </c>
      <c r="F864" s="8" t="s">
        <v>3910</v>
      </c>
      <c r="G864" s="9">
        <v>1000</v>
      </c>
      <c r="H864" s="10">
        <v>2020</v>
      </c>
      <c r="I864" s="10">
        <v>2020</v>
      </c>
      <c r="J864" s="11" t="s">
        <v>11</v>
      </c>
      <c r="K864" s="12">
        <v>1000</v>
      </c>
      <c r="L864" s="12">
        <v>1</v>
      </c>
      <c r="M864" s="33" t="str">
        <f>IF(_xlfn.XLOOKUP(C864,Raw_Data_OS_23!$C$7:$C$4518,Raw_Data_OS_23!$G$7:$G$4518,"Paid/ Closed")="Paid/ Closed","Paid/ Closed", "Still_Outstanding")</f>
        <v>Still_Outstanding</v>
      </c>
      <c r="N864" s="33">
        <f>IF(_xlfn.XLOOKUP(C864,Raw_Data_Paid_23!$C$4:$C$2114,Raw_Data_Paid_23!$C$4:$C$2114,1)= 1,1,0)</f>
        <v>1</v>
      </c>
      <c r="O864" t="str">
        <f>IF(M864=$W$7,IF(AND(N864,_xlfn.XLOOKUP(C864,Raw_Data_OS_23!$C$7:$C$4518,Raw_Data_OS_23!$G$7:$G$4518,0)=G864),"A",IF(_xlfn.XLOOKUP(C864,Raw_Data_Paid_23!$C$4:$C$2114,Raw_Data_Paid_23!$C$4:$C$2114,"B1")="B1","B1","B2")),IF(_xlfn.XLOOKUP(C864,Raw_Data_Paid_23!$C$4:$C$2114,Raw_Data_Paid_23!$C$4:$C$2114,"C1")="C1","C1","C2"))</f>
        <v>B1</v>
      </c>
      <c r="P864" t="str">
        <f t="shared" si="63"/>
        <v>2020B1Motor Private</v>
      </c>
    </row>
    <row r="865" spans="3:16" x14ac:dyDescent="0.35">
      <c r="C865" s="6" t="s">
        <v>381</v>
      </c>
      <c r="D865" s="7" t="s">
        <v>3939</v>
      </c>
      <c r="E865" s="7" t="s">
        <v>3939</v>
      </c>
      <c r="F865" s="8" t="s">
        <v>3908</v>
      </c>
      <c r="G865" s="9">
        <v>136</v>
      </c>
      <c r="H865" s="10">
        <v>2020</v>
      </c>
      <c r="I865" s="10">
        <v>2020</v>
      </c>
      <c r="J865" s="11" t="s">
        <v>11</v>
      </c>
      <c r="K865" s="12">
        <v>136</v>
      </c>
      <c r="L865" s="12">
        <v>1</v>
      </c>
      <c r="M865" s="33" t="str">
        <f>IF(_xlfn.XLOOKUP(C865,Raw_Data_OS_23!$C$7:$C$4518,Raw_Data_OS_23!$G$7:$G$4518,"Paid/ Closed")="Paid/ Closed","Paid/ Closed", "Still_Outstanding")</f>
        <v>Still_Outstanding</v>
      </c>
      <c r="N865" s="33">
        <f>IF(_xlfn.XLOOKUP(C865,Raw_Data_Paid_23!$C$4:$C$2114,Raw_Data_Paid_23!$C$4:$C$2114,1)= 1,1,0)</f>
        <v>1</v>
      </c>
      <c r="O865" t="str">
        <f>IF(M865=$W$7,IF(AND(N865,_xlfn.XLOOKUP(C865,Raw_Data_OS_23!$C$7:$C$4518,Raw_Data_OS_23!$G$7:$G$4518,0)=G865),"A",IF(_xlfn.XLOOKUP(C865,Raw_Data_Paid_23!$C$4:$C$2114,Raw_Data_Paid_23!$C$4:$C$2114,"B1")="B1","B1","B2")),IF(_xlfn.XLOOKUP(C865,Raw_Data_Paid_23!$C$4:$C$2114,Raw_Data_Paid_23!$C$4:$C$2114,"C1")="C1","C1","C2"))</f>
        <v>B1</v>
      </c>
      <c r="P865" t="str">
        <f t="shared" si="63"/>
        <v>2020B1Motor Commercial</v>
      </c>
    </row>
    <row r="866" spans="3:16" x14ac:dyDescent="0.35">
      <c r="C866" s="6" t="s">
        <v>1053</v>
      </c>
      <c r="D866" s="7" t="s">
        <v>4231</v>
      </c>
      <c r="E866" s="7" t="s">
        <v>4231</v>
      </c>
      <c r="F866" s="8" t="s">
        <v>3908</v>
      </c>
      <c r="G866" s="9">
        <v>26</v>
      </c>
      <c r="H866" s="10">
        <v>2019</v>
      </c>
      <c r="I866" s="10">
        <v>2019</v>
      </c>
      <c r="J866" s="11" t="s">
        <v>25</v>
      </c>
      <c r="K866" s="12">
        <v>26</v>
      </c>
      <c r="L866" s="12">
        <v>1</v>
      </c>
      <c r="M866" s="33" t="str">
        <f>IF(_xlfn.XLOOKUP(C866,Raw_Data_OS_23!$C$7:$C$4518,Raw_Data_OS_23!$G$7:$G$4518,"Paid/ Closed")="Paid/ Closed","Paid/ Closed", "Still_Outstanding")</f>
        <v>Paid/ Closed</v>
      </c>
      <c r="N866" s="33">
        <f>IF(_xlfn.XLOOKUP(C866,Raw_Data_Paid_23!$C$4:$C$2114,Raw_Data_Paid_23!$C$4:$C$2114,1)= 1,1,0)</f>
        <v>1</v>
      </c>
      <c r="O866" t="str">
        <f>IF(M866=$W$7,IF(AND(N866,_xlfn.XLOOKUP(C866,Raw_Data_OS_23!$C$7:$C$4518,Raw_Data_OS_23!$G$7:$G$4518,0)=G866),"A",IF(_xlfn.XLOOKUP(C866,Raw_Data_Paid_23!$C$4:$C$2114,Raw_Data_Paid_23!$C$4:$C$2114,"B1")="B1","B1","B2")),IF(_xlfn.XLOOKUP(C866,Raw_Data_Paid_23!$C$4:$C$2114,Raw_Data_Paid_23!$C$4:$C$2114,"C1")="C1","C1","C2"))</f>
        <v>C1</v>
      </c>
      <c r="P866" t="str">
        <f t="shared" si="63"/>
        <v>2019C1Motor Commercial</v>
      </c>
    </row>
    <row r="867" spans="3:16" x14ac:dyDescent="0.35">
      <c r="C867" s="6" t="s">
        <v>382</v>
      </c>
      <c r="D867" s="7" t="s">
        <v>3940</v>
      </c>
      <c r="E867" s="7" t="s">
        <v>3940</v>
      </c>
      <c r="F867" s="8" t="s">
        <v>3908</v>
      </c>
      <c r="G867" s="9">
        <v>226950</v>
      </c>
      <c r="H867" s="10">
        <v>2020</v>
      </c>
      <c r="I867" s="10">
        <v>2020</v>
      </c>
      <c r="J867" s="11" t="s">
        <v>11</v>
      </c>
      <c r="K867" s="12">
        <v>226950</v>
      </c>
      <c r="L867" s="12">
        <v>1</v>
      </c>
      <c r="M867" s="33" t="str">
        <f>IF(_xlfn.XLOOKUP(C867,Raw_Data_OS_23!$C$7:$C$4518,Raw_Data_OS_23!$G$7:$G$4518,"Paid/ Closed")="Paid/ Closed","Paid/ Closed", "Still_Outstanding")</f>
        <v>Still_Outstanding</v>
      </c>
      <c r="N867" s="33">
        <f>IF(_xlfn.XLOOKUP(C867,Raw_Data_Paid_23!$C$4:$C$2114,Raw_Data_Paid_23!$C$4:$C$2114,1)= 1,1,0)</f>
        <v>1</v>
      </c>
      <c r="O867" t="str">
        <f>IF(M867=$W$7,IF(AND(N867,_xlfn.XLOOKUP(C867,Raw_Data_OS_23!$C$7:$C$4518,Raw_Data_OS_23!$G$7:$G$4518,0)=G867),"A",IF(_xlfn.XLOOKUP(C867,Raw_Data_Paid_23!$C$4:$C$2114,Raw_Data_Paid_23!$C$4:$C$2114,"B1")="B1","B1","B2")),IF(_xlfn.XLOOKUP(C867,Raw_Data_Paid_23!$C$4:$C$2114,Raw_Data_Paid_23!$C$4:$C$2114,"C1")="C1","C1","C2"))</f>
        <v>B1</v>
      </c>
      <c r="P867" t="str">
        <f t="shared" si="63"/>
        <v>2020B1Motor Commercial</v>
      </c>
    </row>
    <row r="868" spans="3:16" x14ac:dyDescent="0.35">
      <c r="C868" s="6" t="s">
        <v>1054</v>
      </c>
      <c r="D868" s="7" t="s">
        <v>4098</v>
      </c>
      <c r="E868" s="7" t="s">
        <v>4098</v>
      </c>
      <c r="F868" s="8" t="s">
        <v>3910</v>
      </c>
      <c r="G868" s="9">
        <v>6500</v>
      </c>
      <c r="H868" s="10">
        <v>2020</v>
      </c>
      <c r="I868" s="10">
        <v>2020</v>
      </c>
      <c r="J868" s="11" t="s">
        <v>11</v>
      </c>
      <c r="K868" s="12">
        <v>6500</v>
      </c>
      <c r="L868" s="12">
        <v>1</v>
      </c>
      <c r="M868" s="33" t="str">
        <f>IF(_xlfn.XLOOKUP(C868,Raw_Data_OS_23!$C$7:$C$4518,Raw_Data_OS_23!$G$7:$G$4518,"Paid/ Closed")="Paid/ Closed","Paid/ Closed", "Still_Outstanding")</f>
        <v>Still_Outstanding</v>
      </c>
      <c r="N868" s="33">
        <f>IF(_xlfn.XLOOKUP(C868,Raw_Data_Paid_23!$C$4:$C$2114,Raw_Data_Paid_23!$C$4:$C$2114,1)= 1,1,0)</f>
        <v>1</v>
      </c>
      <c r="O868" t="str">
        <f>IF(M868=$W$7,IF(AND(N868,_xlfn.XLOOKUP(C868,Raw_Data_OS_23!$C$7:$C$4518,Raw_Data_OS_23!$G$7:$G$4518,0)=G868),"A",IF(_xlfn.XLOOKUP(C868,Raw_Data_Paid_23!$C$4:$C$2114,Raw_Data_Paid_23!$C$4:$C$2114,"B1")="B1","B1","B2")),IF(_xlfn.XLOOKUP(C868,Raw_Data_Paid_23!$C$4:$C$2114,Raw_Data_Paid_23!$C$4:$C$2114,"C1")="C1","C1","C2"))</f>
        <v>B1</v>
      </c>
      <c r="P868" t="str">
        <f t="shared" si="63"/>
        <v>2020B1Motor Private</v>
      </c>
    </row>
    <row r="869" spans="3:16" x14ac:dyDescent="0.35">
      <c r="C869" s="6" t="s">
        <v>1055</v>
      </c>
      <c r="D869" s="7" t="s">
        <v>4094</v>
      </c>
      <c r="E869" s="7" t="s">
        <v>4094</v>
      </c>
      <c r="F869" s="8" t="s">
        <v>3910</v>
      </c>
      <c r="G869" s="9">
        <v>51000</v>
      </c>
      <c r="H869" s="10">
        <v>2020</v>
      </c>
      <c r="I869" s="10">
        <v>2020</v>
      </c>
      <c r="J869" s="11" t="s">
        <v>11</v>
      </c>
      <c r="K869" s="12">
        <v>51000</v>
      </c>
      <c r="L869" s="12">
        <v>1</v>
      </c>
      <c r="M869" s="33" t="str">
        <f>IF(_xlfn.XLOOKUP(C869,Raw_Data_OS_23!$C$7:$C$4518,Raw_Data_OS_23!$G$7:$G$4518,"Paid/ Closed")="Paid/ Closed","Paid/ Closed", "Still_Outstanding")</f>
        <v>Still_Outstanding</v>
      </c>
      <c r="N869" s="33">
        <f>IF(_xlfn.XLOOKUP(C869,Raw_Data_Paid_23!$C$4:$C$2114,Raw_Data_Paid_23!$C$4:$C$2114,1)= 1,1,0)</f>
        <v>1</v>
      </c>
      <c r="O869" t="str">
        <f>IF(M869=$W$7,IF(AND(N869,_xlfn.XLOOKUP(C869,Raw_Data_OS_23!$C$7:$C$4518,Raw_Data_OS_23!$G$7:$G$4518,0)=G869),"A",IF(_xlfn.XLOOKUP(C869,Raw_Data_Paid_23!$C$4:$C$2114,Raw_Data_Paid_23!$C$4:$C$2114,"B1")="B1","B1","B2")),IF(_xlfn.XLOOKUP(C869,Raw_Data_Paid_23!$C$4:$C$2114,Raw_Data_Paid_23!$C$4:$C$2114,"C1")="C1","C1","C2"))</f>
        <v>B1</v>
      </c>
      <c r="P869" t="str">
        <f t="shared" si="63"/>
        <v>2020B1Motor Private</v>
      </c>
    </row>
    <row r="870" spans="3:16" x14ac:dyDescent="0.35">
      <c r="C870" s="6" t="s">
        <v>383</v>
      </c>
      <c r="D870" s="7" t="s">
        <v>4396</v>
      </c>
      <c r="E870" s="7" t="s">
        <v>4396</v>
      </c>
      <c r="F870" s="8" t="s">
        <v>3910</v>
      </c>
      <c r="G870" s="9">
        <v>505000</v>
      </c>
      <c r="H870" s="10">
        <v>2020</v>
      </c>
      <c r="I870" s="10">
        <v>2020</v>
      </c>
      <c r="J870" s="11" t="s">
        <v>35</v>
      </c>
      <c r="K870" s="12">
        <v>505000</v>
      </c>
      <c r="L870" s="12">
        <v>1</v>
      </c>
      <c r="M870" s="33" t="str">
        <f>IF(_xlfn.XLOOKUP(C870,Raw_Data_OS_23!$C$7:$C$4518,Raw_Data_OS_23!$G$7:$G$4518,"Paid/ Closed")="Paid/ Closed","Paid/ Closed", "Still_Outstanding")</f>
        <v>Still_Outstanding</v>
      </c>
      <c r="N870" s="33">
        <f>IF(_xlfn.XLOOKUP(C870,Raw_Data_Paid_23!$C$4:$C$2114,Raw_Data_Paid_23!$C$4:$C$2114,1)= 1,1,0)</f>
        <v>0</v>
      </c>
      <c r="O870" t="str">
        <f>IF(M870=$W$7,IF(AND(N870,_xlfn.XLOOKUP(C870,Raw_Data_OS_23!$C$7:$C$4518,Raw_Data_OS_23!$G$7:$G$4518,0)=G870),"A",IF(_xlfn.XLOOKUP(C870,Raw_Data_Paid_23!$C$4:$C$2114,Raw_Data_Paid_23!$C$4:$C$2114,"B1")="B1","B1","B2")),IF(_xlfn.XLOOKUP(C870,Raw_Data_Paid_23!$C$4:$C$2114,Raw_Data_Paid_23!$C$4:$C$2114,"C1")="C1","C1","C2"))</f>
        <v>B2</v>
      </c>
      <c r="P870" t="str">
        <f t="shared" si="63"/>
        <v>2020B2Motor Private</v>
      </c>
    </row>
    <row r="871" spans="3:16" x14ac:dyDescent="0.35">
      <c r="C871" s="6" t="s">
        <v>3892</v>
      </c>
      <c r="D871" s="7" t="s">
        <v>3906</v>
      </c>
      <c r="E871" s="7" t="s">
        <v>3906</v>
      </c>
      <c r="F871" s="8" t="s">
        <v>3908</v>
      </c>
      <c r="G871" s="9">
        <v>0</v>
      </c>
      <c r="H871" s="10">
        <v>2020</v>
      </c>
      <c r="I871" s="10">
        <v>2020</v>
      </c>
      <c r="J871" s="11" t="s">
        <v>11</v>
      </c>
      <c r="K871" s="12">
        <v>5270</v>
      </c>
      <c r="L871" s="12">
        <v>1</v>
      </c>
      <c r="M871" s="33" t="str">
        <f>IF(_xlfn.XLOOKUP(C871,Raw_Data_OS_23!$C$7:$C$4518,Raw_Data_OS_23!$G$7:$G$4518,"Paid/ Closed")="Paid/ Closed","Paid/ Closed", "Still_Outstanding")</f>
        <v>Still_Outstanding</v>
      </c>
      <c r="N871" s="33">
        <f>IF(_xlfn.XLOOKUP(C871,Raw_Data_Paid_23!$C$4:$C$2114,Raw_Data_Paid_23!$C$4:$C$2114,1)= 1,1,0)</f>
        <v>1</v>
      </c>
      <c r="O871" t="str">
        <f>IF(M871=$W$7,IF(AND(N871,_xlfn.XLOOKUP(C871,Raw_Data_OS_23!$C$7:$C$4518,Raw_Data_OS_23!$G$7:$G$4518,0)=G871),"A",IF(_xlfn.XLOOKUP(C871,Raw_Data_Paid_23!$C$4:$C$2114,Raw_Data_Paid_23!$C$4:$C$2114,"B1")="B1","B1","B2")),IF(_xlfn.XLOOKUP(C871,Raw_Data_Paid_23!$C$4:$C$2114,Raw_Data_Paid_23!$C$4:$C$2114,"C1")="C1","C1","C2"))</f>
        <v>A</v>
      </c>
      <c r="P871" t="str">
        <f t="shared" si="63"/>
        <v>2020AMotor Commercial</v>
      </c>
    </row>
    <row r="872" spans="3:16" x14ac:dyDescent="0.35">
      <c r="C872" s="6" t="s">
        <v>1056</v>
      </c>
      <c r="D872" s="7" t="s">
        <v>3940</v>
      </c>
      <c r="E872" s="7" t="s">
        <v>3940</v>
      </c>
      <c r="F872" s="8" t="s">
        <v>3910</v>
      </c>
      <c r="G872" s="9">
        <v>6270</v>
      </c>
      <c r="H872" s="10">
        <v>2020</v>
      </c>
      <c r="I872" s="10">
        <v>2020</v>
      </c>
      <c r="J872" s="11" t="s">
        <v>11</v>
      </c>
      <c r="K872" s="12">
        <v>6270</v>
      </c>
      <c r="L872" s="12">
        <v>1</v>
      </c>
      <c r="M872" s="33" t="str">
        <f>IF(_xlfn.XLOOKUP(C872,Raw_Data_OS_23!$C$7:$C$4518,Raw_Data_OS_23!$G$7:$G$4518,"Paid/ Closed")="Paid/ Closed","Paid/ Closed", "Still_Outstanding")</f>
        <v>Still_Outstanding</v>
      </c>
      <c r="N872" s="33">
        <f>IF(_xlfn.XLOOKUP(C872,Raw_Data_Paid_23!$C$4:$C$2114,Raw_Data_Paid_23!$C$4:$C$2114,1)= 1,1,0)</f>
        <v>1</v>
      </c>
      <c r="O872" t="str">
        <f>IF(M872=$W$7,IF(AND(N872,_xlfn.XLOOKUP(C872,Raw_Data_OS_23!$C$7:$C$4518,Raw_Data_OS_23!$G$7:$G$4518,0)=G872),"A",IF(_xlfn.XLOOKUP(C872,Raw_Data_Paid_23!$C$4:$C$2114,Raw_Data_Paid_23!$C$4:$C$2114,"B1")="B1","B1","B2")),IF(_xlfn.XLOOKUP(C872,Raw_Data_Paid_23!$C$4:$C$2114,Raw_Data_Paid_23!$C$4:$C$2114,"C1")="C1","C1","C2"))</f>
        <v>B1</v>
      </c>
      <c r="P872" t="str">
        <f t="shared" si="63"/>
        <v>2020B1Motor Private</v>
      </c>
    </row>
    <row r="873" spans="3:16" x14ac:dyDescent="0.35">
      <c r="C873" s="6" t="s">
        <v>384</v>
      </c>
      <c r="D873" s="7" t="s">
        <v>4404</v>
      </c>
      <c r="E873" s="7" t="s">
        <v>4404</v>
      </c>
      <c r="F873" s="8" t="s">
        <v>3910</v>
      </c>
      <c r="G873" s="9">
        <v>159000</v>
      </c>
      <c r="H873" s="10">
        <v>2020</v>
      </c>
      <c r="I873" s="10">
        <v>2020</v>
      </c>
      <c r="J873" s="11" t="s">
        <v>11</v>
      </c>
      <c r="K873" s="12">
        <v>159000</v>
      </c>
      <c r="L873" s="12">
        <v>1</v>
      </c>
      <c r="M873" s="33" t="str">
        <f>IF(_xlfn.XLOOKUP(C873,Raw_Data_OS_23!$C$7:$C$4518,Raw_Data_OS_23!$G$7:$G$4518,"Paid/ Closed")="Paid/ Closed","Paid/ Closed", "Still_Outstanding")</f>
        <v>Still_Outstanding</v>
      </c>
      <c r="N873" s="33">
        <f>IF(_xlfn.XLOOKUP(C873,Raw_Data_Paid_23!$C$4:$C$2114,Raw_Data_Paid_23!$C$4:$C$2114,1)= 1,1,0)</f>
        <v>1</v>
      </c>
      <c r="O873" t="str">
        <f>IF(M873=$W$7,IF(AND(N873,_xlfn.XLOOKUP(C873,Raw_Data_OS_23!$C$7:$C$4518,Raw_Data_OS_23!$G$7:$G$4518,0)=G873),"A",IF(_xlfn.XLOOKUP(C873,Raw_Data_Paid_23!$C$4:$C$2114,Raw_Data_Paid_23!$C$4:$C$2114,"B1")="B1","B1","B2")),IF(_xlfn.XLOOKUP(C873,Raw_Data_Paid_23!$C$4:$C$2114,Raw_Data_Paid_23!$C$4:$C$2114,"C1")="C1","C1","C2"))</f>
        <v>B1</v>
      </c>
      <c r="P873" t="str">
        <f t="shared" si="63"/>
        <v>2020B1Motor Private</v>
      </c>
    </row>
    <row r="874" spans="3:16" x14ac:dyDescent="0.35">
      <c r="C874" s="6" t="s">
        <v>385</v>
      </c>
      <c r="D874" s="7" t="s">
        <v>4405</v>
      </c>
      <c r="E874" s="7" t="s">
        <v>4405</v>
      </c>
      <c r="F874" s="8" t="s">
        <v>3910</v>
      </c>
      <c r="G874" s="9">
        <v>14122</v>
      </c>
      <c r="H874" s="10">
        <v>2020</v>
      </c>
      <c r="I874" s="10">
        <v>2020</v>
      </c>
      <c r="J874" s="11" t="s">
        <v>28</v>
      </c>
      <c r="K874" s="12">
        <v>14122</v>
      </c>
      <c r="L874" s="12">
        <v>1</v>
      </c>
      <c r="M874" s="33" t="str">
        <f>IF(_xlfn.XLOOKUP(C874,Raw_Data_OS_23!$C$7:$C$4518,Raw_Data_OS_23!$G$7:$G$4518,"Paid/ Closed")="Paid/ Closed","Paid/ Closed", "Still_Outstanding")</f>
        <v>Still_Outstanding</v>
      </c>
      <c r="N874" s="33">
        <f>IF(_xlfn.XLOOKUP(C874,Raw_Data_Paid_23!$C$4:$C$2114,Raw_Data_Paid_23!$C$4:$C$2114,1)= 1,1,0)</f>
        <v>1</v>
      </c>
      <c r="O874" t="str">
        <f>IF(M874=$W$7,IF(AND(N874,_xlfn.XLOOKUP(C874,Raw_Data_OS_23!$C$7:$C$4518,Raw_Data_OS_23!$G$7:$G$4518,0)=G874),"A",IF(_xlfn.XLOOKUP(C874,Raw_Data_Paid_23!$C$4:$C$2114,Raw_Data_Paid_23!$C$4:$C$2114,"B1")="B1","B1","B2")),IF(_xlfn.XLOOKUP(C874,Raw_Data_Paid_23!$C$4:$C$2114,Raw_Data_Paid_23!$C$4:$C$2114,"C1")="C1","C1","C2"))</f>
        <v>B1</v>
      </c>
      <c r="P874" t="str">
        <f t="shared" si="63"/>
        <v>2020B1Motor Private</v>
      </c>
    </row>
    <row r="875" spans="3:16" x14ac:dyDescent="0.35">
      <c r="C875" s="6" t="s">
        <v>386</v>
      </c>
      <c r="D875" s="7" t="s">
        <v>4397</v>
      </c>
      <c r="E875" s="7" t="s">
        <v>4397</v>
      </c>
      <c r="F875" s="8" t="s">
        <v>3908</v>
      </c>
      <c r="G875" s="9">
        <v>41108</v>
      </c>
      <c r="H875" s="10">
        <v>2020</v>
      </c>
      <c r="I875" s="10">
        <v>2020</v>
      </c>
      <c r="J875" s="11" t="s">
        <v>35</v>
      </c>
      <c r="K875" s="12">
        <v>41108</v>
      </c>
      <c r="L875" s="12">
        <v>1</v>
      </c>
      <c r="M875" s="33" t="str">
        <f>IF(_xlfn.XLOOKUP(C875,Raw_Data_OS_23!$C$7:$C$4518,Raw_Data_OS_23!$G$7:$G$4518,"Paid/ Closed")="Paid/ Closed","Paid/ Closed", "Still_Outstanding")</f>
        <v>Still_Outstanding</v>
      </c>
      <c r="N875" s="33">
        <f>IF(_xlfn.XLOOKUP(C875,Raw_Data_Paid_23!$C$4:$C$2114,Raw_Data_Paid_23!$C$4:$C$2114,1)= 1,1,0)</f>
        <v>1</v>
      </c>
      <c r="O875" t="str">
        <f>IF(M875=$W$7,IF(AND(N875,_xlfn.XLOOKUP(C875,Raw_Data_OS_23!$C$7:$C$4518,Raw_Data_OS_23!$G$7:$G$4518,0)=G875),"A",IF(_xlfn.XLOOKUP(C875,Raw_Data_Paid_23!$C$4:$C$2114,Raw_Data_Paid_23!$C$4:$C$2114,"B1")="B1","B1","B2")),IF(_xlfn.XLOOKUP(C875,Raw_Data_Paid_23!$C$4:$C$2114,Raw_Data_Paid_23!$C$4:$C$2114,"C1")="C1","C1","C2"))</f>
        <v>B1</v>
      </c>
      <c r="P875" t="str">
        <f t="shared" si="63"/>
        <v>2020B1Motor Commercial</v>
      </c>
    </row>
    <row r="876" spans="3:16" x14ac:dyDescent="0.35">
      <c r="C876" s="6" t="s">
        <v>387</v>
      </c>
      <c r="D876" s="7" t="s">
        <v>3906</v>
      </c>
      <c r="E876" s="7" t="s">
        <v>3906</v>
      </c>
      <c r="F876" s="8" t="s">
        <v>3910</v>
      </c>
      <c r="G876" s="9">
        <v>2630</v>
      </c>
      <c r="H876" s="10">
        <v>2020</v>
      </c>
      <c r="I876" s="10">
        <v>2020</v>
      </c>
      <c r="J876" s="11" t="s">
        <v>11</v>
      </c>
      <c r="K876" s="12">
        <v>2630</v>
      </c>
      <c r="L876" s="12">
        <v>1</v>
      </c>
      <c r="M876" s="33" t="str">
        <f>IF(_xlfn.XLOOKUP(C876,Raw_Data_OS_23!$C$7:$C$4518,Raw_Data_OS_23!$G$7:$G$4518,"Paid/ Closed")="Paid/ Closed","Paid/ Closed", "Still_Outstanding")</f>
        <v>Still_Outstanding</v>
      </c>
      <c r="N876" s="33">
        <f>IF(_xlfn.XLOOKUP(C876,Raw_Data_Paid_23!$C$4:$C$2114,Raw_Data_Paid_23!$C$4:$C$2114,1)= 1,1,0)</f>
        <v>1</v>
      </c>
      <c r="O876" t="str">
        <f>IF(M876=$W$7,IF(AND(N876,_xlfn.XLOOKUP(C876,Raw_Data_OS_23!$C$7:$C$4518,Raw_Data_OS_23!$G$7:$G$4518,0)=G876),"A",IF(_xlfn.XLOOKUP(C876,Raw_Data_Paid_23!$C$4:$C$2114,Raw_Data_Paid_23!$C$4:$C$2114,"B1")="B1","B1","B2")),IF(_xlfn.XLOOKUP(C876,Raw_Data_Paid_23!$C$4:$C$2114,Raw_Data_Paid_23!$C$4:$C$2114,"C1")="C1","C1","C2"))</f>
        <v>B1</v>
      </c>
      <c r="P876" t="str">
        <f t="shared" si="63"/>
        <v>2020B1Motor Private</v>
      </c>
    </row>
    <row r="877" spans="3:16" x14ac:dyDescent="0.35">
      <c r="C877" s="6" t="s">
        <v>1057</v>
      </c>
      <c r="D877" s="7" t="s">
        <v>4278</v>
      </c>
      <c r="E877" s="7" t="s">
        <v>4278</v>
      </c>
      <c r="F877" s="8" t="s">
        <v>3910</v>
      </c>
      <c r="G877" s="9">
        <v>10000</v>
      </c>
      <c r="H877" s="10">
        <v>2020</v>
      </c>
      <c r="I877" s="10">
        <v>2020</v>
      </c>
      <c r="J877" s="11" t="s">
        <v>11</v>
      </c>
      <c r="K877" s="12">
        <v>10000</v>
      </c>
      <c r="L877" s="12">
        <v>1</v>
      </c>
      <c r="M877" s="33" t="str">
        <f>IF(_xlfn.XLOOKUP(C877,Raw_Data_OS_23!$C$7:$C$4518,Raw_Data_OS_23!$G$7:$G$4518,"Paid/ Closed")="Paid/ Closed","Paid/ Closed", "Still_Outstanding")</f>
        <v>Still_Outstanding</v>
      </c>
      <c r="N877" s="33">
        <f>IF(_xlfn.XLOOKUP(C877,Raw_Data_Paid_23!$C$4:$C$2114,Raw_Data_Paid_23!$C$4:$C$2114,1)= 1,1,0)</f>
        <v>1</v>
      </c>
      <c r="O877" t="str">
        <f>IF(M877=$W$7,IF(AND(N877,_xlfn.XLOOKUP(C877,Raw_Data_OS_23!$C$7:$C$4518,Raw_Data_OS_23!$G$7:$G$4518,0)=G877),"A",IF(_xlfn.XLOOKUP(C877,Raw_Data_Paid_23!$C$4:$C$2114,Raw_Data_Paid_23!$C$4:$C$2114,"B1")="B1","B1","B2")),IF(_xlfn.XLOOKUP(C877,Raw_Data_Paid_23!$C$4:$C$2114,Raw_Data_Paid_23!$C$4:$C$2114,"C1")="C1","C1","C2"))</f>
        <v>B1</v>
      </c>
      <c r="P877" t="str">
        <f t="shared" si="63"/>
        <v>2020B1Motor Private</v>
      </c>
    </row>
    <row r="878" spans="3:16" x14ac:dyDescent="0.35">
      <c r="C878" s="6" t="s">
        <v>388</v>
      </c>
      <c r="D878" s="7" t="s">
        <v>3906</v>
      </c>
      <c r="E878" s="7" t="s">
        <v>3906</v>
      </c>
      <c r="F878" s="8" t="s">
        <v>3910</v>
      </c>
      <c r="G878" s="9">
        <v>9884</v>
      </c>
      <c r="H878" s="10">
        <v>2020</v>
      </c>
      <c r="I878" s="10">
        <v>2020</v>
      </c>
      <c r="J878" s="11" t="s">
        <v>11</v>
      </c>
      <c r="K878" s="12">
        <v>9884</v>
      </c>
      <c r="L878" s="12">
        <v>1</v>
      </c>
      <c r="M878" s="33" t="str">
        <f>IF(_xlfn.XLOOKUP(C878,Raw_Data_OS_23!$C$7:$C$4518,Raw_Data_OS_23!$G$7:$G$4518,"Paid/ Closed")="Paid/ Closed","Paid/ Closed", "Still_Outstanding")</f>
        <v>Still_Outstanding</v>
      </c>
      <c r="N878" s="33">
        <f>IF(_xlfn.XLOOKUP(C878,Raw_Data_Paid_23!$C$4:$C$2114,Raw_Data_Paid_23!$C$4:$C$2114,1)= 1,1,0)</f>
        <v>1</v>
      </c>
      <c r="O878" t="str">
        <f>IF(M878=$W$7,IF(AND(N878,_xlfn.XLOOKUP(C878,Raw_Data_OS_23!$C$7:$C$4518,Raw_Data_OS_23!$G$7:$G$4518,0)=G878),"A",IF(_xlfn.XLOOKUP(C878,Raw_Data_Paid_23!$C$4:$C$2114,Raw_Data_Paid_23!$C$4:$C$2114,"B1")="B1","B1","B2")),IF(_xlfn.XLOOKUP(C878,Raw_Data_Paid_23!$C$4:$C$2114,Raw_Data_Paid_23!$C$4:$C$2114,"C1")="C1","C1","C2"))</f>
        <v>A</v>
      </c>
      <c r="P878" t="str">
        <f t="shared" si="63"/>
        <v>2020AMotor Private</v>
      </c>
    </row>
    <row r="879" spans="3:16" x14ac:dyDescent="0.35">
      <c r="C879" s="6" t="s">
        <v>389</v>
      </c>
      <c r="D879" s="7" t="s">
        <v>4141</v>
      </c>
      <c r="E879" s="7" t="s">
        <v>4141</v>
      </c>
      <c r="F879" s="8" t="s">
        <v>3910</v>
      </c>
      <c r="G879" s="9">
        <v>165018</v>
      </c>
      <c r="H879" s="10">
        <v>2020</v>
      </c>
      <c r="I879" s="10">
        <v>2020</v>
      </c>
      <c r="J879" s="11" t="s">
        <v>35</v>
      </c>
      <c r="K879" s="12">
        <v>165018</v>
      </c>
      <c r="L879" s="12">
        <v>1</v>
      </c>
      <c r="M879" s="33" t="str">
        <f>IF(_xlfn.XLOOKUP(C879,Raw_Data_OS_23!$C$7:$C$4518,Raw_Data_OS_23!$G$7:$G$4518,"Paid/ Closed")="Paid/ Closed","Paid/ Closed", "Still_Outstanding")</f>
        <v>Still_Outstanding</v>
      </c>
      <c r="N879" s="33">
        <f>IF(_xlfn.XLOOKUP(C879,Raw_Data_Paid_23!$C$4:$C$2114,Raw_Data_Paid_23!$C$4:$C$2114,1)= 1,1,0)</f>
        <v>1</v>
      </c>
      <c r="O879" t="str">
        <f>IF(M879=$W$7,IF(AND(N879,_xlfn.XLOOKUP(C879,Raw_Data_OS_23!$C$7:$C$4518,Raw_Data_OS_23!$G$7:$G$4518,0)=G879),"A",IF(_xlfn.XLOOKUP(C879,Raw_Data_Paid_23!$C$4:$C$2114,Raw_Data_Paid_23!$C$4:$C$2114,"B1")="B1","B1","B2")),IF(_xlfn.XLOOKUP(C879,Raw_Data_Paid_23!$C$4:$C$2114,Raw_Data_Paid_23!$C$4:$C$2114,"C1")="C1","C1","C2"))</f>
        <v>B1</v>
      </c>
      <c r="P879" t="str">
        <f t="shared" si="63"/>
        <v>2020B1Motor Private</v>
      </c>
    </row>
    <row r="880" spans="3:16" x14ac:dyDescent="0.35">
      <c r="C880" s="6" t="s">
        <v>1058</v>
      </c>
      <c r="D880" s="7" t="s">
        <v>4404</v>
      </c>
      <c r="E880" s="7" t="s">
        <v>4404</v>
      </c>
      <c r="F880" s="8" t="s">
        <v>3908</v>
      </c>
      <c r="G880" s="9">
        <v>100000</v>
      </c>
      <c r="H880" s="10">
        <v>2020</v>
      </c>
      <c r="I880" s="10">
        <v>2020</v>
      </c>
      <c r="J880" s="11" t="s">
        <v>11</v>
      </c>
      <c r="K880" s="12">
        <v>100000</v>
      </c>
      <c r="L880" s="12">
        <v>1</v>
      </c>
      <c r="M880" s="33" t="str">
        <f>IF(_xlfn.XLOOKUP(C880,Raw_Data_OS_23!$C$7:$C$4518,Raw_Data_OS_23!$G$7:$G$4518,"Paid/ Closed")="Paid/ Closed","Paid/ Closed", "Still_Outstanding")</f>
        <v>Still_Outstanding</v>
      </c>
      <c r="N880" s="33">
        <f>IF(_xlfn.XLOOKUP(C880,Raw_Data_Paid_23!$C$4:$C$2114,Raw_Data_Paid_23!$C$4:$C$2114,1)= 1,1,0)</f>
        <v>1</v>
      </c>
      <c r="O880" t="str">
        <f>IF(M880=$W$7,IF(AND(N880,_xlfn.XLOOKUP(C880,Raw_Data_OS_23!$C$7:$C$4518,Raw_Data_OS_23!$G$7:$G$4518,0)=G880),"A",IF(_xlfn.XLOOKUP(C880,Raw_Data_Paid_23!$C$4:$C$2114,Raw_Data_Paid_23!$C$4:$C$2114,"B1")="B1","B1","B2")),IF(_xlfn.XLOOKUP(C880,Raw_Data_Paid_23!$C$4:$C$2114,Raw_Data_Paid_23!$C$4:$C$2114,"C1")="C1","C1","C2"))</f>
        <v>B1</v>
      </c>
      <c r="P880" t="str">
        <f t="shared" si="63"/>
        <v>2020B1Motor Commercial</v>
      </c>
    </row>
    <row r="881" spans="3:16" x14ac:dyDescent="0.35">
      <c r="C881" s="6" t="s">
        <v>390</v>
      </c>
      <c r="D881" s="7" t="s">
        <v>4096</v>
      </c>
      <c r="E881" s="7" t="s">
        <v>4096</v>
      </c>
      <c r="F881" s="8" t="s">
        <v>3910</v>
      </c>
      <c r="G881" s="9">
        <v>43730</v>
      </c>
      <c r="H881" s="10">
        <v>2020</v>
      </c>
      <c r="I881" s="10">
        <v>2020</v>
      </c>
      <c r="J881" s="11" t="s">
        <v>11</v>
      </c>
      <c r="K881" s="12">
        <v>43730</v>
      </c>
      <c r="L881" s="12">
        <v>1</v>
      </c>
      <c r="M881" s="33" t="str">
        <f>IF(_xlfn.XLOOKUP(C881,Raw_Data_OS_23!$C$7:$C$4518,Raw_Data_OS_23!$G$7:$G$4518,"Paid/ Closed")="Paid/ Closed","Paid/ Closed", "Still_Outstanding")</f>
        <v>Still_Outstanding</v>
      </c>
      <c r="N881" s="33">
        <f>IF(_xlfn.XLOOKUP(C881,Raw_Data_Paid_23!$C$4:$C$2114,Raw_Data_Paid_23!$C$4:$C$2114,1)= 1,1,0)</f>
        <v>1</v>
      </c>
      <c r="O881" t="str">
        <f>IF(M881=$W$7,IF(AND(N881,_xlfn.XLOOKUP(C881,Raw_Data_OS_23!$C$7:$C$4518,Raw_Data_OS_23!$G$7:$G$4518,0)=G881),"A",IF(_xlfn.XLOOKUP(C881,Raw_Data_Paid_23!$C$4:$C$2114,Raw_Data_Paid_23!$C$4:$C$2114,"B1")="B1","B1","B2")),IF(_xlfn.XLOOKUP(C881,Raw_Data_Paid_23!$C$4:$C$2114,Raw_Data_Paid_23!$C$4:$C$2114,"C1")="C1","C1","C2"))</f>
        <v>B1</v>
      </c>
      <c r="P881" t="str">
        <f t="shared" si="63"/>
        <v>2020B1Motor Private</v>
      </c>
    </row>
    <row r="882" spans="3:16" x14ac:dyDescent="0.35">
      <c r="C882" s="6" t="s">
        <v>391</v>
      </c>
      <c r="D882" s="7" t="s">
        <v>4278</v>
      </c>
      <c r="E882" s="7" t="s">
        <v>4278</v>
      </c>
      <c r="F882" s="8" t="s">
        <v>3910</v>
      </c>
      <c r="G882" s="9">
        <v>13190</v>
      </c>
      <c r="H882" s="10">
        <v>2020</v>
      </c>
      <c r="I882" s="10">
        <v>2020</v>
      </c>
      <c r="J882" s="11" t="s">
        <v>11</v>
      </c>
      <c r="K882" s="12">
        <v>13190</v>
      </c>
      <c r="L882" s="12">
        <v>1</v>
      </c>
      <c r="M882" s="33" t="str">
        <f>IF(_xlfn.XLOOKUP(C882,Raw_Data_OS_23!$C$7:$C$4518,Raw_Data_OS_23!$G$7:$G$4518,"Paid/ Closed")="Paid/ Closed","Paid/ Closed", "Still_Outstanding")</f>
        <v>Still_Outstanding</v>
      </c>
      <c r="N882" s="33">
        <f>IF(_xlfn.XLOOKUP(C882,Raw_Data_Paid_23!$C$4:$C$2114,Raw_Data_Paid_23!$C$4:$C$2114,1)= 1,1,0)</f>
        <v>1</v>
      </c>
      <c r="O882" t="str">
        <f>IF(M882=$W$7,IF(AND(N882,_xlfn.XLOOKUP(C882,Raw_Data_OS_23!$C$7:$C$4518,Raw_Data_OS_23!$G$7:$G$4518,0)=G882),"A",IF(_xlfn.XLOOKUP(C882,Raw_Data_Paid_23!$C$4:$C$2114,Raw_Data_Paid_23!$C$4:$C$2114,"B1")="B1","B1","B2")),IF(_xlfn.XLOOKUP(C882,Raw_Data_Paid_23!$C$4:$C$2114,Raw_Data_Paid_23!$C$4:$C$2114,"C1")="C1","C1","C2"))</f>
        <v>B1</v>
      </c>
      <c r="P882" t="str">
        <f t="shared" si="63"/>
        <v>2020B1Motor Private</v>
      </c>
    </row>
    <row r="883" spans="3:16" x14ac:dyDescent="0.35">
      <c r="C883" s="6" t="s">
        <v>1059</v>
      </c>
      <c r="D883" s="7" t="s">
        <v>4406</v>
      </c>
      <c r="E883" s="7" t="s">
        <v>4406</v>
      </c>
      <c r="F883" s="8" t="s">
        <v>3910</v>
      </c>
      <c r="G883" s="9">
        <v>70000</v>
      </c>
      <c r="H883" s="10">
        <v>2020</v>
      </c>
      <c r="I883" s="10">
        <v>2020</v>
      </c>
      <c r="J883" s="11" t="s">
        <v>11</v>
      </c>
      <c r="K883" s="12">
        <v>70000</v>
      </c>
      <c r="L883" s="12">
        <v>1</v>
      </c>
      <c r="M883" s="33" t="str">
        <f>IF(_xlfn.XLOOKUP(C883,Raw_Data_OS_23!$C$7:$C$4518,Raw_Data_OS_23!$G$7:$G$4518,"Paid/ Closed")="Paid/ Closed","Paid/ Closed", "Still_Outstanding")</f>
        <v>Still_Outstanding</v>
      </c>
      <c r="N883" s="33">
        <f>IF(_xlfn.XLOOKUP(C883,Raw_Data_Paid_23!$C$4:$C$2114,Raw_Data_Paid_23!$C$4:$C$2114,1)= 1,1,0)</f>
        <v>1</v>
      </c>
      <c r="O883" t="str">
        <f>IF(M883=$W$7,IF(AND(N883,_xlfn.XLOOKUP(C883,Raw_Data_OS_23!$C$7:$C$4518,Raw_Data_OS_23!$G$7:$G$4518,0)=G883),"A",IF(_xlfn.XLOOKUP(C883,Raw_Data_Paid_23!$C$4:$C$2114,Raw_Data_Paid_23!$C$4:$C$2114,"B1")="B1","B1","B2")),IF(_xlfn.XLOOKUP(C883,Raw_Data_Paid_23!$C$4:$C$2114,Raw_Data_Paid_23!$C$4:$C$2114,"C1")="C1","C1","C2"))</f>
        <v>B1</v>
      </c>
      <c r="P883" t="str">
        <f t="shared" si="63"/>
        <v>2020B1Motor Private</v>
      </c>
    </row>
    <row r="884" spans="3:16" x14ac:dyDescent="0.35">
      <c r="C884" s="6" t="s">
        <v>392</v>
      </c>
      <c r="D884" s="7" t="s">
        <v>4406</v>
      </c>
      <c r="E884" s="7" t="s">
        <v>4406</v>
      </c>
      <c r="F884" s="8" t="s">
        <v>3910</v>
      </c>
      <c r="G884" s="9">
        <v>7000</v>
      </c>
      <c r="H884" s="10">
        <v>2020</v>
      </c>
      <c r="I884" s="10">
        <v>2020</v>
      </c>
      <c r="J884" s="11" t="s">
        <v>11</v>
      </c>
      <c r="K884" s="12">
        <v>7000</v>
      </c>
      <c r="L884" s="12">
        <v>1</v>
      </c>
      <c r="M884" s="33" t="str">
        <f>IF(_xlfn.XLOOKUP(C884,Raw_Data_OS_23!$C$7:$C$4518,Raw_Data_OS_23!$G$7:$G$4518,"Paid/ Closed")="Paid/ Closed","Paid/ Closed", "Still_Outstanding")</f>
        <v>Still_Outstanding</v>
      </c>
      <c r="N884" s="33">
        <f>IF(_xlfn.XLOOKUP(C884,Raw_Data_Paid_23!$C$4:$C$2114,Raw_Data_Paid_23!$C$4:$C$2114,1)= 1,1,0)</f>
        <v>1</v>
      </c>
      <c r="O884" t="str">
        <f>IF(M884=$W$7,IF(AND(N884,_xlfn.XLOOKUP(C884,Raw_Data_OS_23!$C$7:$C$4518,Raw_Data_OS_23!$G$7:$G$4518,0)=G884),"A",IF(_xlfn.XLOOKUP(C884,Raw_Data_Paid_23!$C$4:$C$2114,Raw_Data_Paid_23!$C$4:$C$2114,"B1")="B1","B1","B2")),IF(_xlfn.XLOOKUP(C884,Raw_Data_Paid_23!$C$4:$C$2114,Raw_Data_Paid_23!$C$4:$C$2114,"C1")="C1","C1","C2"))</f>
        <v>B1</v>
      </c>
      <c r="P884" t="str">
        <f t="shared" si="63"/>
        <v>2020B1Motor Private</v>
      </c>
    </row>
    <row r="885" spans="3:16" x14ac:dyDescent="0.35">
      <c r="C885" s="6" t="s">
        <v>393</v>
      </c>
      <c r="D885" s="7" t="s">
        <v>4015</v>
      </c>
      <c r="E885" s="7" t="s">
        <v>4015</v>
      </c>
      <c r="F885" s="8" t="s">
        <v>3908</v>
      </c>
      <c r="G885" s="9">
        <v>98400</v>
      </c>
      <c r="H885" s="10">
        <v>2020</v>
      </c>
      <c r="I885" s="10">
        <v>2020</v>
      </c>
      <c r="J885" s="11" t="s">
        <v>11</v>
      </c>
      <c r="K885" s="12">
        <v>98400</v>
      </c>
      <c r="L885" s="12">
        <v>1</v>
      </c>
      <c r="M885" s="33" t="str">
        <f>IF(_xlfn.XLOOKUP(C885,Raw_Data_OS_23!$C$7:$C$4518,Raw_Data_OS_23!$G$7:$G$4518,"Paid/ Closed")="Paid/ Closed","Paid/ Closed", "Still_Outstanding")</f>
        <v>Still_Outstanding</v>
      </c>
      <c r="N885" s="33">
        <f>IF(_xlfn.XLOOKUP(C885,Raw_Data_Paid_23!$C$4:$C$2114,Raw_Data_Paid_23!$C$4:$C$2114,1)= 1,1,0)</f>
        <v>1</v>
      </c>
      <c r="O885" t="str">
        <f>IF(M885=$W$7,IF(AND(N885,_xlfn.XLOOKUP(C885,Raw_Data_OS_23!$C$7:$C$4518,Raw_Data_OS_23!$G$7:$G$4518,0)=G885),"A",IF(_xlfn.XLOOKUP(C885,Raw_Data_Paid_23!$C$4:$C$2114,Raw_Data_Paid_23!$C$4:$C$2114,"B1")="B1","B1","B2")),IF(_xlfn.XLOOKUP(C885,Raw_Data_Paid_23!$C$4:$C$2114,Raw_Data_Paid_23!$C$4:$C$2114,"C1")="C1","C1","C2"))</f>
        <v>B1</v>
      </c>
      <c r="P885" t="str">
        <f t="shared" si="63"/>
        <v>2020B1Motor Commercial</v>
      </c>
    </row>
    <row r="886" spans="3:16" x14ac:dyDescent="0.35">
      <c r="C886" s="6" t="s">
        <v>1060</v>
      </c>
      <c r="D886" s="7" t="s">
        <v>4280</v>
      </c>
      <c r="E886" s="7" t="s">
        <v>4280</v>
      </c>
      <c r="F886" s="8" t="s">
        <v>3910</v>
      </c>
      <c r="G886" s="9">
        <v>7000</v>
      </c>
      <c r="H886" s="10">
        <v>2020</v>
      </c>
      <c r="I886" s="10">
        <v>2020</v>
      </c>
      <c r="J886" s="11" t="s">
        <v>11</v>
      </c>
      <c r="K886" s="12">
        <v>7000</v>
      </c>
      <c r="L886" s="12">
        <v>1</v>
      </c>
      <c r="M886" s="33" t="str">
        <f>IF(_xlfn.XLOOKUP(C886,Raw_Data_OS_23!$C$7:$C$4518,Raw_Data_OS_23!$G$7:$G$4518,"Paid/ Closed")="Paid/ Closed","Paid/ Closed", "Still_Outstanding")</f>
        <v>Still_Outstanding</v>
      </c>
      <c r="N886" s="33">
        <f>IF(_xlfn.XLOOKUP(C886,Raw_Data_Paid_23!$C$4:$C$2114,Raw_Data_Paid_23!$C$4:$C$2114,1)= 1,1,0)</f>
        <v>1</v>
      </c>
      <c r="O886" t="str">
        <f>IF(M886=$W$7,IF(AND(N886,_xlfn.XLOOKUP(C886,Raw_Data_OS_23!$C$7:$C$4518,Raw_Data_OS_23!$G$7:$G$4518,0)=G886),"A",IF(_xlfn.XLOOKUP(C886,Raw_Data_Paid_23!$C$4:$C$2114,Raw_Data_Paid_23!$C$4:$C$2114,"B1")="B1","B1","B2")),IF(_xlfn.XLOOKUP(C886,Raw_Data_Paid_23!$C$4:$C$2114,Raw_Data_Paid_23!$C$4:$C$2114,"C1")="C1","C1","C2"))</f>
        <v>B1</v>
      </c>
      <c r="P886" t="str">
        <f t="shared" si="63"/>
        <v>2020B1Motor Private</v>
      </c>
    </row>
    <row r="887" spans="3:16" x14ac:dyDescent="0.35">
      <c r="C887" s="6" t="s">
        <v>394</v>
      </c>
      <c r="D887" s="7" t="s">
        <v>4406</v>
      </c>
      <c r="E887" s="7" t="s">
        <v>4406</v>
      </c>
      <c r="F887" s="8" t="s">
        <v>3910</v>
      </c>
      <c r="G887" s="9">
        <v>3150</v>
      </c>
      <c r="H887" s="10">
        <v>2020</v>
      </c>
      <c r="I887" s="10">
        <v>2020</v>
      </c>
      <c r="J887" s="11" t="s">
        <v>11</v>
      </c>
      <c r="K887" s="12">
        <v>3150</v>
      </c>
      <c r="L887" s="12">
        <v>1</v>
      </c>
      <c r="M887" s="33" t="str">
        <f>IF(_xlfn.XLOOKUP(C887,Raw_Data_OS_23!$C$7:$C$4518,Raw_Data_OS_23!$G$7:$G$4518,"Paid/ Closed")="Paid/ Closed","Paid/ Closed", "Still_Outstanding")</f>
        <v>Still_Outstanding</v>
      </c>
      <c r="N887" s="33">
        <f>IF(_xlfn.XLOOKUP(C887,Raw_Data_Paid_23!$C$4:$C$2114,Raw_Data_Paid_23!$C$4:$C$2114,1)= 1,1,0)</f>
        <v>1</v>
      </c>
      <c r="O887" t="str">
        <f>IF(M887=$W$7,IF(AND(N887,_xlfn.XLOOKUP(C887,Raw_Data_OS_23!$C$7:$C$4518,Raw_Data_OS_23!$G$7:$G$4518,0)=G887),"A",IF(_xlfn.XLOOKUP(C887,Raw_Data_Paid_23!$C$4:$C$2114,Raw_Data_Paid_23!$C$4:$C$2114,"B1")="B1","B1","B2")),IF(_xlfn.XLOOKUP(C887,Raw_Data_Paid_23!$C$4:$C$2114,Raw_Data_Paid_23!$C$4:$C$2114,"C1")="C1","C1","C2"))</f>
        <v>B1</v>
      </c>
      <c r="P887" t="str">
        <f t="shared" si="63"/>
        <v>2020B1Motor Private</v>
      </c>
    </row>
    <row r="888" spans="3:16" x14ac:dyDescent="0.35">
      <c r="C888" s="6" t="s">
        <v>395</v>
      </c>
      <c r="D888" s="7" t="s">
        <v>4280</v>
      </c>
      <c r="E888" s="7" t="s">
        <v>4096</v>
      </c>
      <c r="F888" s="8" t="s">
        <v>3908</v>
      </c>
      <c r="G888" s="9">
        <v>12000</v>
      </c>
      <c r="H888" s="10">
        <v>2020</v>
      </c>
      <c r="I888" s="10">
        <v>2020</v>
      </c>
      <c r="J888" s="11" t="s">
        <v>11</v>
      </c>
      <c r="K888" s="12">
        <v>12000</v>
      </c>
      <c r="L888" s="12">
        <v>1</v>
      </c>
      <c r="M888" s="33" t="str">
        <f>IF(_xlfn.XLOOKUP(C888,Raw_Data_OS_23!$C$7:$C$4518,Raw_Data_OS_23!$G$7:$G$4518,"Paid/ Closed")="Paid/ Closed","Paid/ Closed", "Still_Outstanding")</f>
        <v>Still_Outstanding</v>
      </c>
      <c r="N888" s="33">
        <f>IF(_xlfn.XLOOKUP(C888,Raw_Data_Paid_23!$C$4:$C$2114,Raw_Data_Paid_23!$C$4:$C$2114,1)= 1,1,0)</f>
        <v>1</v>
      </c>
      <c r="O888" t="str">
        <f>IF(M888=$W$7,IF(AND(N888,_xlfn.XLOOKUP(C888,Raw_Data_OS_23!$C$7:$C$4518,Raw_Data_OS_23!$G$7:$G$4518,0)=G888),"A",IF(_xlfn.XLOOKUP(C888,Raw_Data_Paid_23!$C$4:$C$2114,Raw_Data_Paid_23!$C$4:$C$2114,"B1")="B1","B1","B2")),IF(_xlfn.XLOOKUP(C888,Raw_Data_Paid_23!$C$4:$C$2114,Raw_Data_Paid_23!$C$4:$C$2114,"C1")="C1","C1","C2"))</f>
        <v>B1</v>
      </c>
      <c r="P888" t="str">
        <f t="shared" si="63"/>
        <v>2020B1Motor Commercial</v>
      </c>
    </row>
    <row r="889" spans="3:16" x14ac:dyDescent="0.35">
      <c r="C889" s="6" t="s">
        <v>1061</v>
      </c>
      <c r="D889" s="7" t="s">
        <v>4239</v>
      </c>
      <c r="E889" s="7" t="s">
        <v>4239</v>
      </c>
      <c r="F889" s="8" t="s">
        <v>3910</v>
      </c>
      <c r="G889" s="9">
        <v>1000</v>
      </c>
      <c r="H889" s="10">
        <v>2020</v>
      </c>
      <c r="I889" s="10">
        <v>2020</v>
      </c>
      <c r="J889" s="11" t="s">
        <v>28</v>
      </c>
      <c r="K889" s="12">
        <v>1000</v>
      </c>
      <c r="L889" s="12">
        <v>1</v>
      </c>
      <c r="M889" s="33" t="str">
        <f>IF(_xlfn.XLOOKUP(C889,Raw_Data_OS_23!$C$7:$C$4518,Raw_Data_OS_23!$G$7:$G$4518,"Paid/ Closed")="Paid/ Closed","Paid/ Closed", "Still_Outstanding")</f>
        <v>Still_Outstanding</v>
      </c>
      <c r="N889" s="33">
        <f>IF(_xlfn.XLOOKUP(C889,Raw_Data_Paid_23!$C$4:$C$2114,Raw_Data_Paid_23!$C$4:$C$2114,1)= 1,1,0)</f>
        <v>1</v>
      </c>
      <c r="O889" t="str">
        <f>IF(M889=$W$7,IF(AND(N889,_xlfn.XLOOKUP(C889,Raw_Data_OS_23!$C$7:$C$4518,Raw_Data_OS_23!$G$7:$G$4518,0)=G889),"A",IF(_xlfn.XLOOKUP(C889,Raw_Data_Paid_23!$C$4:$C$2114,Raw_Data_Paid_23!$C$4:$C$2114,"B1")="B1","B1","B2")),IF(_xlfn.XLOOKUP(C889,Raw_Data_Paid_23!$C$4:$C$2114,Raw_Data_Paid_23!$C$4:$C$2114,"C1")="C1","C1","C2"))</f>
        <v>B1</v>
      </c>
      <c r="P889" t="str">
        <f t="shared" si="63"/>
        <v>2020B1Motor Private</v>
      </c>
    </row>
    <row r="890" spans="3:16" x14ac:dyDescent="0.35">
      <c r="C890" s="6" t="s">
        <v>1062</v>
      </c>
      <c r="D890" s="7" t="s">
        <v>4017</v>
      </c>
      <c r="E890" s="7" t="s">
        <v>4017</v>
      </c>
      <c r="F890" s="8" t="s">
        <v>3910</v>
      </c>
      <c r="G890" s="9">
        <v>146000</v>
      </c>
      <c r="H890" s="10">
        <v>2020</v>
      </c>
      <c r="I890" s="10">
        <v>2020</v>
      </c>
      <c r="J890" s="11" t="s">
        <v>11</v>
      </c>
      <c r="K890" s="12">
        <v>146000</v>
      </c>
      <c r="L890" s="12">
        <v>1</v>
      </c>
      <c r="M890" s="33" t="str">
        <f>IF(_xlfn.XLOOKUP(C890,Raw_Data_OS_23!$C$7:$C$4518,Raw_Data_OS_23!$G$7:$G$4518,"Paid/ Closed")="Paid/ Closed","Paid/ Closed", "Still_Outstanding")</f>
        <v>Still_Outstanding</v>
      </c>
      <c r="N890" s="33">
        <f>IF(_xlfn.XLOOKUP(C890,Raw_Data_Paid_23!$C$4:$C$2114,Raw_Data_Paid_23!$C$4:$C$2114,1)= 1,1,0)</f>
        <v>1</v>
      </c>
      <c r="O890" t="str">
        <f>IF(M890=$W$7,IF(AND(N890,_xlfn.XLOOKUP(C890,Raw_Data_OS_23!$C$7:$C$4518,Raw_Data_OS_23!$G$7:$G$4518,0)=G890),"A",IF(_xlfn.XLOOKUP(C890,Raw_Data_Paid_23!$C$4:$C$2114,Raw_Data_Paid_23!$C$4:$C$2114,"B1")="B1","B1","B2")),IF(_xlfn.XLOOKUP(C890,Raw_Data_Paid_23!$C$4:$C$2114,Raw_Data_Paid_23!$C$4:$C$2114,"C1")="C1","C1","C2"))</f>
        <v>A</v>
      </c>
      <c r="P890" t="str">
        <f t="shared" si="63"/>
        <v>2020AMotor Private</v>
      </c>
    </row>
    <row r="891" spans="3:16" x14ac:dyDescent="0.35">
      <c r="C891" s="6" t="s">
        <v>1063</v>
      </c>
      <c r="D891" s="7" t="s">
        <v>4017</v>
      </c>
      <c r="E891" s="7" t="s">
        <v>4017</v>
      </c>
      <c r="F891" s="8" t="s">
        <v>3910</v>
      </c>
      <c r="G891" s="9">
        <v>10</v>
      </c>
      <c r="H891" s="10">
        <v>2020</v>
      </c>
      <c r="I891" s="10">
        <v>2020</v>
      </c>
      <c r="J891" s="11" t="s">
        <v>11</v>
      </c>
      <c r="K891" s="12">
        <v>10</v>
      </c>
      <c r="L891" s="12">
        <v>1</v>
      </c>
      <c r="M891" s="33" t="str">
        <f>IF(_xlfn.XLOOKUP(C891,Raw_Data_OS_23!$C$7:$C$4518,Raw_Data_OS_23!$G$7:$G$4518,"Paid/ Closed")="Paid/ Closed","Paid/ Closed", "Still_Outstanding")</f>
        <v>Still_Outstanding</v>
      </c>
      <c r="N891" s="33">
        <f>IF(_xlfn.XLOOKUP(C891,Raw_Data_Paid_23!$C$4:$C$2114,Raw_Data_Paid_23!$C$4:$C$2114,1)= 1,1,0)</f>
        <v>1</v>
      </c>
      <c r="O891" t="str">
        <f>IF(M891=$W$7,IF(AND(N891,_xlfn.XLOOKUP(C891,Raw_Data_OS_23!$C$7:$C$4518,Raw_Data_OS_23!$G$7:$G$4518,0)=G891),"A",IF(_xlfn.XLOOKUP(C891,Raw_Data_Paid_23!$C$4:$C$2114,Raw_Data_Paid_23!$C$4:$C$2114,"B1")="B1","B1","B2")),IF(_xlfn.XLOOKUP(C891,Raw_Data_Paid_23!$C$4:$C$2114,Raw_Data_Paid_23!$C$4:$C$2114,"C1")="C1","C1","C2"))</f>
        <v>B1</v>
      </c>
      <c r="P891" t="str">
        <f t="shared" si="63"/>
        <v>2020B1Motor Private</v>
      </c>
    </row>
    <row r="892" spans="3:16" x14ac:dyDescent="0.35">
      <c r="C892" s="6" t="s">
        <v>1064</v>
      </c>
      <c r="D892" s="7" t="s">
        <v>4280</v>
      </c>
      <c r="E892" s="7" t="s">
        <v>4280</v>
      </c>
      <c r="F892" s="8" t="s">
        <v>3910</v>
      </c>
      <c r="G892" s="9">
        <v>1000</v>
      </c>
      <c r="H892" s="10">
        <v>2020</v>
      </c>
      <c r="I892" s="10">
        <v>2020</v>
      </c>
      <c r="J892" s="11" t="s">
        <v>11</v>
      </c>
      <c r="K892" s="12">
        <v>1000</v>
      </c>
      <c r="L892" s="12">
        <v>1</v>
      </c>
      <c r="M892" s="33" t="str">
        <f>IF(_xlfn.XLOOKUP(C892,Raw_Data_OS_23!$C$7:$C$4518,Raw_Data_OS_23!$G$7:$G$4518,"Paid/ Closed")="Paid/ Closed","Paid/ Closed", "Still_Outstanding")</f>
        <v>Still_Outstanding</v>
      </c>
      <c r="N892" s="33">
        <f>IF(_xlfn.XLOOKUP(C892,Raw_Data_Paid_23!$C$4:$C$2114,Raw_Data_Paid_23!$C$4:$C$2114,1)= 1,1,0)</f>
        <v>1</v>
      </c>
      <c r="O892" t="str">
        <f>IF(M892=$W$7,IF(AND(N892,_xlfn.XLOOKUP(C892,Raw_Data_OS_23!$C$7:$C$4518,Raw_Data_OS_23!$G$7:$G$4518,0)=G892),"A",IF(_xlfn.XLOOKUP(C892,Raw_Data_Paid_23!$C$4:$C$2114,Raw_Data_Paid_23!$C$4:$C$2114,"B1")="B1","B1","B2")),IF(_xlfn.XLOOKUP(C892,Raw_Data_Paid_23!$C$4:$C$2114,Raw_Data_Paid_23!$C$4:$C$2114,"C1")="C1","C1","C2"))</f>
        <v>A</v>
      </c>
      <c r="P892" t="str">
        <f t="shared" si="63"/>
        <v>2020AMotor Private</v>
      </c>
    </row>
    <row r="893" spans="3:16" x14ac:dyDescent="0.35">
      <c r="C893" s="6" t="s">
        <v>396</v>
      </c>
      <c r="D893" s="7" t="s">
        <v>4363</v>
      </c>
      <c r="E893" s="7" t="s">
        <v>4363</v>
      </c>
      <c r="F893" s="8" t="s">
        <v>3910</v>
      </c>
      <c r="G893" s="9">
        <v>640204.70589999994</v>
      </c>
      <c r="H893" s="10">
        <v>2020</v>
      </c>
      <c r="I893" s="10">
        <v>2020</v>
      </c>
      <c r="J893" s="11" t="s">
        <v>33</v>
      </c>
      <c r="K893" s="12">
        <v>640204.70589999994</v>
      </c>
      <c r="L893" s="12">
        <v>1</v>
      </c>
      <c r="M893" s="33" t="str">
        <f>IF(_xlfn.XLOOKUP(C893,Raw_Data_OS_23!$C$7:$C$4518,Raw_Data_OS_23!$G$7:$G$4518,"Paid/ Closed")="Paid/ Closed","Paid/ Closed", "Still_Outstanding")</f>
        <v>Still_Outstanding</v>
      </c>
      <c r="N893" s="33">
        <f>IF(_xlfn.XLOOKUP(C893,Raw_Data_Paid_23!$C$4:$C$2114,Raw_Data_Paid_23!$C$4:$C$2114,1)= 1,1,0)</f>
        <v>1</v>
      </c>
      <c r="O893" t="str">
        <f>IF(M893=$W$7,IF(AND(N893,_xlfn.XLOOKUP(C893,Raw_Data_OS_23!$C$7:$C$4518,Raw_Data_OS_23!$G$7:$G$4518,0)=G893),"A",IF(_xlfn.XLOOKUP(C893,Raw_Data_Paid_23!$C$4:$C$2114,Raw_Data_Paid_23!$C$4:$C$2114,"B1")="B1","B1","B2")),IF(_xlfn.XLOOKUP(C893,Raw_Data_Paid_23!$C$4:$C$2114,Raw_Data_Paid_23!$C$4:$C$2114,"C1")="C1","C1","C2"))</f>
        <v>B1</v>
      </c>
      <c r="P893" t="str">
        <f t="shared" si="63"/>
        <v>2020B1Motor Private</v>
      </c>
    </row>
    <row r="894" spans="3:16" x14ac:dyDescent="0.35">
      <c r="C894" s="6" t="s">
        <v>397</v>
      </c>
      <c r="D894" s="7" t="s">
        <v>4262</v>
      </c>
      <c r="E894" s="7" t="s">
        <v>4262</v>
      </c>
      <c r="F894" s="8" t="s">
        <v>3910</v>
      </c>
      <c r="G894" s="9">
        <v>6380</v>
      </c>
      <c r="H894" s="10">
        <v>2020</v>
      </c>
      <c r="I894" s="10">
        <v>2020</v>
      </c>
      <c r="J894" s="11" t="s">
        <v>35</v>
      </c>
      <c r="K894" s="12">
        <v>6380</v>
      </c>
      <c r="L894" s="12">
        <v>1</v>
      </c>
      <c r="M894" s="33" t="str">
        <f>IF(_xlfn.XLOOKUP(C894,Raw_Data_OS_23!$C$7:$C$4518,Raw_Data_OS_23!$G$7:$G$4518,"Paid/ Closed")="Paid/ Closed","Paid/ Closed", "Still_Outstanding")</f>
        <v>Still_Outstanding</v>
      </c>
      <c r="N894" s="33">
        <f>IF(_xlfn.XLOOKUP(C894,Raw_Data_Paid_23!$C$4:$C$2114,Raw_Data_Paid_23!$C$4:$C$2114,1)= 1,1,0)</f>
        <v>1</v>
      </c>
      <c r="O894" t="str">
        <f>IF(M894=$W$7,IF(AND(N894,_xlfn.XLOOKUP(C894,Raw_Data_OS_23!$C$7:$C$4518,Raw_Data_OS_23!$G$7:$G$4518,0)=G894),"A",IF(_xlfn.XLOOKUP(C894,Raw_Data_Paid_23!$C$4:$C$2114,Raw_Data_Paid_23!$C$4:$C$2114,"B1")="B1","B1","B2")),IF(_xlfn.XLOOKUP(C894,Raw_Data_Paid_23!$C$4:$C$2114,Raw_Data_Paid_23!$C$4:$C$2114,"C1")="C1","C1","C2"))</f>
        <v>A</v>
      </c>
      <c r="P894" t="str">
        <f t="shared" si="63"/>
        <v>2020AMotor Private</v>
      </c>
    </row>
    <row r="895" spans="3:16" x14ac:dyDescent="0.35">
      <c r="C895" s="6" t="s">
        <v>398</v>
      </c>
      <c r="D895" s="7" t="s">
        <v>4278</v>
      </c>
      <c r="E895" s="7" t="s">
        <v>4278</v>
      </c>
      <c r="F895" s="8" t="s">
        <v>3908</v>
      </c>
      <c r="G895" s="9">
        <v>87750</v>
      </c>
      <c r="H895" s="10">
        <v>2020</v>
      </c>
      <c r="I895" s="10">
        <v>2020</v>
      </c>
      <c r="J895" s="11" t="s">
        <v>11</v>
      </c>
      <c r="K895" s="12">
        <v>87750</v>
      </c>
      <c r="L895" s="12">
        <v>1</v>
      </c>
      <c r="M895" s="33" t="str">
        <f>IF(_xlfn.XLOOKUP(C895,Raw_Data_OS_23!$C$7:$C$4518,Raw_Data_OS_23!$G$7:$G$4518,"Paid/ Closed")="Paid/ Closed","Paid/ Closed", "Still_Outstanding")</f>
        <v>Still_Outstanding</v>
      </c>
      <c r="N895" s="33">
        <f>IF(_xlfn.XLOOKUP(C895,Raw_Data_Paid_23!$C$4:$C$2114,Raw_Data_Paid_23!$C$4:$C$2114,1)= 1,1,0)</f>
        <v>1</v>
      </c>
      <c r="O895" t="str">
        <f>IF(M895=$W$7,IF(AND(N895,_xlfn.XLOOKUP(C895,Raw_Data_OS_23!$C$7:$C$4518,Raw_Data_OS_23!$G$7:$G$4518,0)=G895),"A",IF(_xlfn.XLOOKUP(C895,Raw_Data_Paid_23!$C$4:$C$2114,Raw_Data_Paid_23!$C$4:$C$2114,"B1")="B1","B1","B2")),IF(_xlfn.XLOOKUP(C895,Raw_Data_Paid_23!$C$4:$C$2114,Raw_Data_Paid_23!$C$4:$C$2114,"C1")="C1","C1","C2"))</f>
        <v>A</v>
      </c>
      <c r="P895" t="str">
        <f t="shared" si="63"/>
        <v>2020AMotor Commercial</v>
      </c>
    </row>
    <row r="896" spans="3:16" x14ac:dyDescent="0.35">
      <c r="C896" s="6" t="s">
        <v>1065</v>
      </c>
      <c r="D896" s="7" t="s">
        <v>4407</v>
      </c>
      <c r="E896" s="7" t="s">
        <v>4407</v>
      </c>
      <c r="F896" s="8" t="s">
        <v>3910</v>
      </c>
      <c r="G896" s="9">
        <v>10000</v>
      </c>
      <c r="H896" s="10">
        <v>2020</v>
      </c>
      <c r="I896" s="10">
        <v>2020</v>
      </c>
      <c r="J896" s="11" t="s">
        <v>28</v>
      </c>
      <c r="K896" s="12">
        <v>10000</v>
      </c>
      <c r="L896" s="12">
        <v>1</v>
      </c>
      <c r="M896" s="33" t="str">
        <f>IF(_xlfn.XLOOKUP(C896,Raw_Data_OS_23!$C$7:$C$4518,Raw_Data_OS_23!$G$7:$G$4518,"Paid/ Closed")="Paid/ Closed","Paid/ Closed", "Still_Outstanding")</f>
        <v>Still_Outstanding</v>
      </c>
      <c r="N896" s="33">
        <f>IF(_xlfn.XLOOKUP(C896,Raw_Data_Paid_23!$C$4:$C$2114,Raw_Data_Paid_23!$C$4:$C$2114,1)= 1,1,0)</f>
        <v>1</v>
      </c>
      <c r="O896" t="str">
        <f>IF(M896=$W$7,IF(AND(N896,_xlfn.XLOOKUP(C896,Raw_Data_OS_23!$C$7:$C$4518,Raw_Data_OS_23!$G$7:$G$4518,0)=G896),"A",IF(_xlfn.XLOOKUP(C896,Raw_Data_Paid_23!$C$4:$C$2114,Raw_Data_Paid_23!$C$4:$C$2114,"B1")="B1","B1","B2")),IF(_xlfn.XLOOKUP(C896,Raw_Data_Paid_23!$C$4:$C$2114,Raw_Data_Paid_23!$C$4:$C$2114,"C1")="C1","C1","C2"))</f>
        <v>A</v>
      </c>
      <c r="P896" t="str">
        <f t="shared" si="63"/>
        <v>2020AMotor Private</v>
      </c>
    </row>
    <row r="897" spans="3:16" x14ac:dyDescent="0.35">
      <c r="C897" s="6" t="s">
        <v>1066</v>
      </c>
      <c r="D897" s="7" t="s">
        <v>4096</v>
      </c>
      <c r="E897" s="7" t="s">
        <v>4096</v>
      </c>
      <c r="F897" s="8" t="s">
        <v>3908</v>
      </c>
      <c r="G897" s="9">
        <v>2000</v>
      </c>
      <c r="H897" s="10">
        <v>2020</v>
      </c>
      <c r="I897" s="10">
        <v>2020</v>
      </c>
      <c r="J897" s="11" t="s">
        <v>11</v>
      </c>
      <c r="K897" s="12">
        <v>2000</v>
      </c>
      <c r="L897" s="12">
        <v>1</v>
      </c>
      <c r="M897" s="33" t="str">
        <f>IF(_xlfn.XLOOKUP(C897,Raw_Data_OS_23!$C$7:$C$4518,Raw_Data_OS_23!$G$7:$G$4518,"Paid/ Closed")="Paid/ Closed","Paid/ Closed", "Still_Outstanding")</f>
        <v>Still_Outstanding</v>
      </c>
      <c r="N897" s="33">
        <f>IF(_xlfn.XLOOKUP(C897,Raw_Data_Paid_23!$C$4:$C$2114,Raw_Data_Paid_23!$C$4:$C$2114,1)= 1,1,0)</f>
        <v>1</v>
      </c>
      <c r="O897" t="str">
        <f>IF(M897=$W$7,IF(AND(N897,_xlfn.XLOOKUP(C897,Raw_Data_OS_23!$C$7:$C$4518,Raw_Data_OS_23!$G$7:$G$4518,0)=G897),"A",IF(_xlfn.XLOOKUP(C897,Raw_Data_Paid_23!$C$4:$C$2114,Raw_Data_Paid_23!$C$4:$C$2114,"B1")="B1","B1","B2")),IF(_xlfn.XLOOKUP(C897,Raw_Data_Paid_23!$C$4:$C$2114,Raw_Data_Paid_23!$C$4:$C$2114,"C1")="C1","C1","C2"))</f>
        <v>B1</v>
      </c>
      <c r="P897" t="str">
        <f t="shared" si="63"/>
        <v>2020B1Motor Commercial</v>
      </c>
    </row>
    <row r="898" spans="3:16" x14ac:dyDescent="0.35">
      <c r="C898" s="6" t="s">
        <v>1067</v>
      </c>
      <c r="D898" s="7" t="s">
        <v>3907</v>
      </c>
      <c r="E898" s="7" t="s">
        <v>3907</v>
      </c>
      <c r="F898" s="8" t="s">
        <v>3910</v>
      </c>
      <c r="G898" s="9">
        <v>730</v>
      </c>
      <c r="H898" s="10">
        <v>2020</v>
      </c>
      <c r="I898" s="10">
        <v>2020</v>
      </c>
      <c r="J898" s="11" t="s">
        <v>11</v>
      </c>
      <c r="K898" s="12">
        <v>730</v>
      </c>
      <c r="L898" s="12">
        <v>1</v>
      </c>
      <c r="M898" s="33" t="str">
        <f>IF(_xlfn.XLOOKUP(C898,Raw_Data_OS_23!$C$7:$C$4518,Raw_Data_OS_23!$G$7:$G$4518,"Paid/ Closed")="Paid/ Closed","Paid/ Closed", "Still_Outstanding")</f>
        <v>Still_Outstanding</v>
      </c>
      <c r="N898" s="33">
        <f>IF(_xlfn.XLOOKUP(C898,Raw_Data_Paid_23!$C$4:$C$2114,Raw_Data_Paid_23!$C$4:$C$2114,1)= 1,1,0)</f>
        <v>1</v>
      </c>
      <c r="O898" t="str">
        <f>IF(M898=$W$7,IF(AND(N898,_xlfn.XLOOKUP(C898,Raw_Data_OS_23!$C$7:$C$4518,Raw_Data_OS_23!$G$7:$G$4518,0)=G898),"A",IF(_xlfn.XLOOKUP(C898,Raw_Data_Paid_23!$C$4:$C$2114,Raw_Data_Paid_23!$C$4:$C$2114,"B1")="B1","B1","B2")),IF(_xlfn.XLOOKUP(C898,Raw_Data_Paid_23!$C$4:$C$2114,Raw_Data_Paid_23!$C$4:$C$2114,"C1")="C1","C1","C2"))</f>
        <v>B1</v>
      </c>
      <c r="P898" t="str">
        <f t="shared" si="63"/>
        <v>2020B1Motor Private</v>
      </c>
    </row>
    <row r="899" spans="3:16" x14ac:dyDescent="0.35">
      <c r="C899" s="6" t="s">
        <v>399</v>
      </c>
      <c r="D899" s="7" t="s">
        <v>4408</v>
      </c>
      <c r="E899" s="7" t="s">
        <v>4408</v>
      </c>
      <c r="F899" s="8" t="s">
        <v>3910</v>
      </c>
      <c r="G899" s="9">
        <v>55240</v>
      </c>
      <c r="H899" s="10">
        <v>2020</v>
      </c>
      <c r="I899" s="10">
        <v>2020</v>
      </c>
      <c r="J899" s="11" t="s">
        <v>11</v>
      </c>
      <c r="K899" s="12">
        <v>55240</v>
      </c>
      <c r="L899" s="12">
        <v>1</v>
      </c>
      <c r="M899" s="33" t="str">
        <f>IF(_xlfn.XLOOKUP(C899,Raw_Data_OS_23!$C$7:$C$4518,Raw_Data_OS_23!$G$7:$G$4518,"Paid/ Closed")="Paid/ Closed","Paid/ Closed", "Still_Outstanding")</f>
        <v>Still_Outstanding</v>
      </c>
      <c r="N899" s="33">
        <f>IF(_xlfn.XLOOKUP(C899,Raw_Data_Paid_23!$C$4:$C$2114,Raw_Data_Paid_23!$C$4:$C$2114,1)= 1,1,0)</f>
        <v>1</v>
      </c>
      <c r="O899" t="str">
        <f>IF(M899=$W$7,IF(AND(N899,_xlfn.XLOOKUP(C899,Raw_Data_OS_23!$C$7:$C$4518,Raw_Data_OS_23!$G$7:$G$4518,0)=G899),"A",IF(_xlfn.XLOOKUP(C899,Raw_Data_Paid_23!$C$4:$C$2114,Raw_Data_Paid_23!$C$4:$C$2114,"B1")="B1","B1","B2")),IF(_xlfn.XLOOKUP(C899,Raw_Data_Paid_23!$C$4:$C$2114,Raw_Data_Paid_23!$C$4:$C$2114,"C1")="C1","C1","C2"))</f>
        <v>B1</v>
      </c>
      <c r="P899" t="str">
        <f t="shared" si="63"/>
        <v>2020B1Motor Private</v>
      </c>
    </row>
    <row r="900" spans="3:16" x14ac:dyDescent="0.35">
      <c r="C900" s="6" t="s">
        <v>400</v>
      </c>
      <c r="D900" s="7" t="s">
        <v>4018</v>
      </c>
      <c r="E900" s="7" t="s">
        <v>4018</v>
      </c>
      <c r="F900" s="8" t="s">
        <v>3910</v>
      </c>
      <c r="G900" s="9">
        <v>485450</v>
      </c>
      <c r="H900" s="10">
        <v>2020</v>
      </c>
      <c r="I900" s="10">
        <v>2020</v>
      </c>
      <c r="J900" s="11" t="s">
        <v>11</v>
      </c>
      <c r="K900" s="12">
        <v>485450</v>
      </c>
      <c r="L900" s="12">
        <v>1</v>
      </c>
      <c r="M900" s="33" t="str">
        <f>IF(_xlfn.XLOOKUP(C900,Raw_Data_OS_23!$C$7:$C$4518,Raw_Data_OS_23!$G$7:$G$4518,"Paid/ Closed")="Paid/ Closed","Paid/ Closed", "Still_Outstanding")</f>
        <v>Still_Outstanding</v>
      </c>
      <c r="N900" s="33">
        <f>IF(_xlfn.XLOOKUP(C900,Raw_Data_Paid_23!$C$4:$C$2114,Raw_Data_Paid_23!$C$4:$C$2114,1)= 1,1,0)</f>
        <v>0</v>
      </c>
      <c r="O900" t="str">
        <f>IF(M900=$W$7,IF(AND(N900,_xlfn.XLOOKUP(C900,Raw_Data_OS_23!$C$7:$C$4518,Raw_Data_OS_23!$G$7:$G$4518,0)=G900),"A",IF(_xlfn.XLOOKUP(C900,Raw_Data_Paid_23!$C$4:$C$2114,Raw_Data_Paid_23!$C$4:$C$2114,"B1")="B1","B1","B2")),IF(_xlfn.XLOOKUP(C900,Raw_Data_Paid_23!$C$4:$C$2114,Raw_Data_Paid_23!$C$4:$C$2114,"C1")="C1","C1","C2"))</f>
        <v>B2</v>
      </c>
      <c r="P900" t="str">
        <f t="shared" si="63"/>
        <v>2020B2Motor Private</v>
      </c>
    </row>
    <row r="901" spans="3:16" x14ac:dyDescent="0.35">
      <c r="C901" s="6" t="s">
        <v>401</v>
      </c>
      <c r="D901" s="7" t="s">
        <v>4015</v>
      </c>
      <c r="E901" s="7" t="s">
        <v>4015</v>
      </c>
      <c r="F901" s="8" t="s">
        <v>3910</v>
      </c>
      <c r="G901" s="9">
        <v>8118</v>
      </c>
      <c r="H901" s="10">
        <v>2020</v>
      </c>
      <c r="I901" s="10">
        <v>2020</v>
      </c>
      <c r="J901" s="11" t="s">
        <v>11</v>
      </c>
      <c r="K901" s="12">
        <v>8118</v>
      </c>
      <c r="L901" s="12">
        <v>1</v>
      </c>
      <c r="M901" s="33" t="str">
        <f>IF(_xlfn.XLOOKUP(C901,Raw_Data_OS_23!$C$7:$C$4518,Raw_Data_OS_23!$G$7:$G$4518,"Paid/ Closed")="Paid/ Closed","Paid/ Closed", "Still_Outstanding")</f>
        <v>Still_Outstanding</v>
      </c>
      <c r="N901" s="33">
        <f>IF(_xlfn.XLOOKUP(C901,Raw_Data_Paid_23!$C$4:$C$2114,Raw_Data_Paid_23!$C$4:$C$2114,1)= 1,1,0)</f>
        <v>1</v>
      </c>
      <c r="O901" t="str">
        <f>IF(M901=$W$7,IF(AND(N901,_xlfn.XLOOKUP(C901,Raw_Data_OS_23!$C$7:$C$4518,Raw_Data_OS_23!$G$7:$G$4518,0)=G901),"A",IF(_xlfn.XLOOKUP(C901,Raw_Data_Paid_23!$C$4:$C$2114,Raw_Data_Paid_23!$C$4:$C$2114,"B1")="B1","B1","B2")),IF(_xlfn.XLOOKUP(C901,Raw_Data_Paid_23!$C$4:$C$2114,Raw_Data_Paid_23!$C$4:$C$2114,"C1")="C1","C1","C2"))</f>
        <v>B1</v>
      </c>
      <c r="P901" t="str">
        <f t="shared" si="63"/>
        <v>2020B1Motor Private</v>
      </c>
    </row>
    <row r="902" spans="3:16" x14ac:dyDescent="0.35">
      <c r="C902" s="6" t="s">
        <v>402</v>
      </c>
      <c r="D902" s="7" t="s">
        <v>4404</v>
      </c>
      <c r="E902" s="7" t="s">
        <v>4404</v>
      </c>
      <c r="F902" s="8" t="s">
        <v>3910</v>
      </c>
      <c r="G902" s="9">
        <v>30000</v>
      </c>
      <c r="H902" s="10">
        <v>2020</v>
      </c>
      <c r="I902" s="10">
        <v>2020</v>
      </c>
      <c r="J902" s="11" t="s">
        <v>11</v>
      </c>
      <c r="K902" s="12">
        <v>30000</v>
      </c>
      <c r="L902" s="12">
        <v>1</v>
      </c>
      <c r="M902" s="33" t="str">
        <f>IF(_xlfn.XLOOKUP(C902,Raw_Data_OS_23!$C$7:$C$4518,Raw_Data_OS_23!$G$7:$G$4518,"Paid/ Closed")="Paid/ Closed","Paid/ Closed", "Still_Outstanding")</f>
        <v>Still_Outstanding</v>
      </c>
      <c r="N902" s="33">
        <f>IF(_xlfn.XLOOKUP(C902,Raw_Data_Paid_23!$C$4:$C$2114,Raw_Data_Paid_23!$C$4:$C$2114,1)= 1,1,0)</f>
        <v>1</v>
      </c>
      <c r="O902" t="str">
        <f>IF(M902=$W$7,IF(AND(N902,_xlfn.XLOOKUP(C902,Raw_Data_OS_23!$C$7:$C$4518,Raw_Data_OS_23!$G$7:$G$4518,0)=G902),"A",IF(_xlfn.XLOOKUP(C902,Raw_Data_Paid_23!$C$4:$C$2114,Raw_Data_Paid_23!$C$4:$C$2114,"B1")="B1","B1","B2")),IF(_xlfn.XLOOKUP(C902,Raw_Data_Paid_23!$C$4:$C$2114,Raw_Data_Paid_23!$C$4:$C$2114,"C1")="C1","C1","C2"))</f>
        <v>B1</v>
      </c>
      <c r="P902" t="str">
        <f t="shared" ref="P902:P965" si="64">H902&amp;O902&amp;F902</f>
        <v>2020B1Motor Private</v>
      </c>
    </row>
    <row r="903" spans="3:16" x14ac:dyDescent="0.35">
      <c r="C903" s="6" t="s">
        <v>403</v>
      </c>
      <c r="D903" s="7" t="s">
        <v>4408</v>
      </c>
      <c r="E903" s="7" t="s">
        <v>4408</v>
      </c>
      <c r="F903" s="8" t="s">
        <v>3910</v>
      </c>
      <c r="G903" s="9">
        <v>7000</v>
      </c>
      <c r="H903" s="10">
        <v>2020</v>
      </c>
      <c r="I903" s="10">
        <v>2020</v>
      </c>
      <c r="J903" s="11" t="s">
        <v>11</v>
      </c>
      <c r="K903" s="12">
        <v>7000</v>
      </c>
      <c r="L903" s="12">
        <v>1</v>
      </c>
      <c r="M903" s="33" t="str">
        <f>IF(_xlfn.XLOOKUP(C903,Raw_Data_OS_23!$C$7:$C$4518,Raw_Data_OS_23!$G$7:$G$4518,"Paid/ Closed")="Paid/ Closed","Paid/ Closed", "Still_Outstanding")</f>
        <v>Still_Outstanding</v>
      </c>
      <c r="N903" s="33">
        <f>IF(_xlfn.XLOOKUP(C903,Raw_Data_Paid_23!$C$4:$C$2114,Raw_Data_Paid_23!$C$4:$C$2114,1)= 1,1,0)</f>
        <v>1</v>
      </c>
      <c r="O903" t="str">
        <f>IF(M903=$W$7,IF(AND(N903,_xlfn.XLOOKUP(C903,Raw_Data_OS_23!$C$7:$C$4518,Raw_Data_OS_23!$G$7:$G$4518,0)=G903),"A",IF(_xlfn.XLOOKUP(C903,Raw_Data_Paid_23!$C$4:$C$2114,Raw_Data_Paid_23!$C$4:$C$2114,"B1")="B1","B1","B2")),IF(_xlfn.XLOOKUP(C903,Raw_Data_Paid_23!$C$4:$C$2114,Raw_Data_Paid_23!$C$4:$C$2114,"C1")="C1","C1","C2"))</f>
        <v>B1</v>
      </c>
      <c r="P903" t="str">
        <f t="shared" si="64"/>
        <v>2020B1Motor Private</v>
      </c>
    </row>
    <row r="904" spans="3:16" x14ac:dyDescent="0.35">
      <c r="C904" s="6" t="s">
        <v>1068</v>
      </c>
      <c r="D904" s="7" t="s">
        <v>3906</v>
      </c>
      <c r="E904" s="7" t="s">
        <v>3906</v>
      </c>
      <c r="F904" s="8" t="s">
        <v>3910</v>
      </c>
      <c r="G904" s="9">
        <v>217000</v>
      </c>
      <c r="H904" s="10">
        <v>2020</v>
      </c>
      <c r="I904" s="10">
        <v>2020</v>
      </c>
      <c r="J904" s="11" t="s">
        <v>11</v>
      </c>
      <c r="K904" s="12">
        <v>217000</v>
      </c>
      <c r="L904" s="12">
        <v>1</v>
      </c>
      <c r="M904" s="33" t="str">
        <f>IF(_xlfn.XLOOKUP(C904,Raw_Data_OS_23!$C$7:$C$4518,Raw_Data_OS_23!$G$7:$G$4518,"Paid/ Closed")="Paid/ Closed","Paid/ Closed", "Still_Outstanding")</f>
        <v>Still_Outstanding</v>
      </c>
      <c r="N904" s="33">
        <f>IF(_xlfn.XLOOKUP(C904,Raw_Data_Paid_23!$C$4:$C$2114,Raw_Data_Paid_23!$C$4:$C$2114,1)= 1,1,0)</f>
        <v>1</v>
      </c>
      <c r="O904" t="str">
        <f>IF(M904=$W$7,IF(AND(N904,_xlfn.XLOOKUP(C904,Raw_Data_OS_23!$C$7:$C$4518,Raw_Data_OS_23!$G$7:$G$4518,0)=G904),"A",IF(_xlfn.XLOOKUP(C904,Raw_Data_Paid_23!$C$4:$C$2114,Raw_Data_Paid_23!$C$4:$C$2114,"B1")="B1","B1","B2")),IF(_xlfn.XLOOKUP(C904,Raw_Data_Paid_23!$C$4:$C$2114,Raw_Data_Paid_23!$C$4:$C$2114,"C1")="C1","C1","C2"))</f>
        <v>B1</v>
      </c>
      <c r="P904" t="str">
        <f t="shared" si="64"/>
        <v>2020B1Motor Private</v>
      </c>
    </row>
    <row r="905" spans="3:16" x14ac:dyDescent="0.35">
      <c r="C905" s="6" t="s">
        <v>404</v>
      </c>
      <c r="D905" s="7" t="s">
        <v>4097</v>
      </c>
      <c r="E905" s="7" t="s">
        <v>4097</v>
      </c>
      <c r="F905" s="8" t="s">
        <v>3910</v>
      </c>
      <c r="G905" s="9">
        <v>1509</v>
      </c>
      <c r="H905" s="10">
        <v>2020</v>
      </c>
      <c r="I905" s="10">
        <v>2020</v>
      </c>
      <c r="J905" s="11" t="s">
        <v>11</v>
      </c>
      <c r="K905" s="12">
        <v>1509</v>
      </c>
      <c r="L905" s="12">
        <v>1</v>
      </c>
      <c r="M905" s="33" t="str">
        <f>IF(_xlfn.XLOOKUP(C905,Raw_Data_OS_23!$C$7:$C$4518,Raw_Data_OS_23!$G$7:$G$4518,"Paid/ Closed")="Paid/ Closed","Paid/ Closed", "Still_Outstanding")</f>
        <v>Still_Outstanding</v>
      </c>
      <c r="N905" s="33">
        <f>IF(_xlfn.XLOOKUP(C905,Raw_Data_Paid_23!$C$4:$C$2114,Raw_Data_Paid_23!$C$4:$C$2114,1)= 1,1,0)</f>
        <v>1</v>
      </c>
      <c r="O905" t="str">
        <f>IF(M905=$W$7,IF(AND(N905,_xlfn.XLOOKUP(C905,Raw_Data_OS_23!$C$7:$C$4518,Raw_Data_OS_23!$G$7:$G$4518,0)=G905),"A",IF(_xlfn.XLOOKUP(C905,Raw_Data_Paid_23!$C$4:$C$2114,Raw_Data_Paid_23!$C$4:$C$2114,"B1")="B1","B1","B2")),IF(_xlfn.XLOOKUP(C905,Raw_Data_Paid_23!$C$4:$C$2114,Raw_Data_Paid_23!$C$4:$C$2114,"C1")="C1","C1","C2"))</f>
        <v>B1</v>
      </c>
      <c r="P905" t="str">
        <f t="shared" si="64"/>
        <v>2020B1Motor Private</v>
      </c>
    </row>
    <row r="906" spans="3:16" x14ac:dyDescent="0.35">
      <c r="C906" s="6" t="s">
        <v>1069</v>
      </c>
      <c r="D906" s="7" t="s">
        <v>3907</v>
      </c>
      <c r="E906" s="7" t="s">
        <v>3907</v>
      </c>
      <c r="F906" s="8" t="s">
        <v>3908</v>
      </c>
      <c r="G906" s="9">
        <v>15000</v>
      </c>
      <c r="H906" s="10">
        <v>2020</v>
      </c>
      <c r="I906" s="10">
        <v>2020</v>
      </c>
      <c r="J906" s="11" t="s">
        <v>11</v>
      </c>
      <c r="K906" s="12">
        <v>15000</v>
      </c>
      <c r="L906" s="12">
        <v>1</v>
      </c>
      <c r="M906" s="33" t="str">
        <f>IF(_xlfn.XLOOKUP(C906,Raw_Data_OS_23!$C$7:$C$4518,Raw_Data_OS_23!$G$7:$G$4518,"Paid/ Closed")="Paid/ Closed","Paid/ Closed", "Still_Outstanding")</f>
        <v>Still_Outstanding</v>
      </c>
      <c r="N906" s="33">
        <f>IF(_xlfn.XLOOKUP(C906,Raw_Data_Paid_23!$C$4:$C$2114,Raw_Data_Paid_23!$C$4:$C$2114,1)= 1,1,0)</f>
        <v>1</v>
      </c>
      <c r="O906" t="str">
        <f>IF(M906=$W$7,IF(AND(N906,_xlfn.XLOOKUP(C906,Raw_Data_OS_23!$C$7:$C$4518,Raw_Data_OS_23!$G$7:$G$4518,0)=G906),"A",IF(_xlfn.XLOOKUP(C906,Raw_Data_Paid_23!$C$4:$C$2114,Raw_Data_Paid_23!$C$4:$C$2114,"B1")="B1","B1","B2")),IF(_xlfn.XLOOKUP(C906,Raw_Data_Paid_23!$C$4:$C$2114,Raw_Data_Paid_23!$C$4:$C$2114,"C1")="C1","C1","C2"))</f>
        <v>B1</v>
      </c>
      <c r="P906" t="str">
        <f t="shared" si="64"/>
        <v>2020B1Motor Commercial</v>
      </c>
    </row>
    <row r="907" spans="3:16" x14ac:dyDescent="0.35">
      <c r="C907" s="6" t="s">
        <v>405</v>
      </c>
      <c r="D907" s="7" t="s">
        <v>3907</v>
      </c>
      <c r="E907" s="7" t="s">
        <v>3907</v>
      </c>
      <c r="F907" s="8" t="s">
        <v>3908</v>
      </c>
      <c r="G907" s="9">
        <v>1308</v>
      </c>
      <c r="H907" s="10">
        <v>2020</v>
      </c>
      <c r="I907" s="10">
        <v>2020</v>
      </c>
      <c r="J907" s="11" t="s">
        <v>11</v>
      </c>
      <c r="K907" s="12">
        <v>1308</v>
      </c>
      <c r="L907" s="12">
        <v>1</v>
      </c>
      <c r="M907" s="33" t="str">
        <f>IF(_xlfn.XLOOKUP(C907,Raw_Data_OS_23!$C$7:$C$4518,Raw_Data_OS_23!$G$7:$G$4518,"Paid/ Closed")="Paid/ Closed","Paid/ Closed", "Still_Outstanding")</f>
        <v>Still_Outstanding</v>
      </c>
      <c r="N907" s="33">
        <f>IF(_xlfn.XLOOKUP(C907,Raw_Data_Paid_23!$C$4:$C$2114,Raw_Data_Paid_23!$C$4:$C$2114,1)= 1,1,0)</f>
        <v>1</v>
      </c>
      <c r="O907" t="str">
        <f>IF(M907=$W$7,IF(AND(N907,_xlfn.XLOOKUP(C907,Raw_Data_OS_23!$C$7:$C$4518,Raw_Data_OS_23!$G$7:$G$4518,0)=G907),"A",IF(_xlfn.XLOOKUP(C907,Raw_Data_Paid_23!$C$4:$C$2114,Raw_Data_Paid_23!$C$4:$C$2114,"B1")="B1","B1","B2")),IF(_xlfn.XLOOKUP(C907,Raw_Data_Paid_23!$C$4:$C$2114,Raw_Data_Paid_23!$C$4:$C$2114,"C1")="C1","C1","C2"))</f>
        <v>B1</v>
      </c>
      <c r="P907" t="str">
        <f t="shared" si="64"/>
        <v>2020B1Motor Commercial</v>
      </c>
    </row>
    <row r="908" spans="3:16" x14ac:dyDescent="0.35">
      <c r="C908" s="6" t="s">
        <v>1070</v>
      </c>
      <c r="D908" s="7" t="s">
        <v>4097</v>
      </c>
      <c r="E908" s="7" t="s">
        <v>4097</v>
      </c>
      <c r="F908" s="8" t="s">
        <v>3910</v>
      </c>
      <c r="G908" s="9">
        <v>1000</v>
      </c>
      <c r="H908" s="10">
        <v>2020</v>
      </c>
      <c r="I908" s="10">
        <v>2020</v>
      </c>
      <c r="J908" s="11" t="s">
        <v>11</v>
      </c>
      <c r="K908" s="12">
        <v>1000</v>
      </c>
      <c r="L908" s="12">
        <v>1</v>
      </c>
      <c r="M908" s="33" t="str">
        <f>IF(_xlfn.XLOOKUP(C908,Raw_Data_OS_23!$C$7:$C$4518,Raw_Data_OS_23!$G$7:$G$4518,"Paid/ Closed")="Paid/ Closed","Paid/ Closed", "Still_Outstanding")</f>
        <v>Still_Outstanding</v>
      </c>
      <c r="N908" s="33">
        <f>IF(_xlfn.XLOOKUP(C908,Raw_Data_Paid_23!$C$4:$C$2114,Raw_Data_Paid_23!$C$4:$C$2114,1)= 1,1,0)</f>
        <v>1</v>
      </c>
      <c r="O908" t="str">
        <f>IF(M908=$W$7,IF(AND(N908,_xlfn.XLOOKUP(C908,Raw_Data_OS_23!$C$7:$C$4518,Raw_Data_OS_23!$G$7:$G$4518,0)=G908),"A",IF(_xlfn.XLOOKUP(C908,Raw_Data_Paid_23!$C$4:$C$2114,Raw_Data_Paid_23!$C$4:$C$2114,"B1")="B1","B1","B2")),IF(_xlfn.XLOOKUP(C908,Raw_Data_Paid_23!$C$4:$C$2114,Raw_Data_Paid_23!$C$4:$C$2114,"C1")="C1","C1","C2"))</f>
        <v>B1</v>
      </c>
      <c r="P908" t="str">
        <f t="shared" si="64"/>
        <v>2020B1Motor Private</v>
      </c>
    </row>
    <row r="909" spans="3:16" x14ac:dyDescent="0.35">
      <c r="C909" s="6" t="s">
        <v>406</v>
      </c>
      <c r="D909" s="7" t="s">
        <v>4096</v>
      </c>
      <c r="E909" s="7" t="s">
        <v>4096</v>
      </c>
      <c r="F909" s="8" t="s">
        <v>3910</v>
      </c>
      <c r="G909" s="9">
        <v>1000</v>
      </c>
      <c r="H909" s="10">
        <v>2020</v>
      </c>
      <c r="I909" s="10">
        <v>2020</v>
      </c>
      <c r="J909" s="11" t="s">
        <v>11</v>
      </c>
      <c r="K909" s="12">
        <v>1000</v>
      </c>
      <c r="L909" s="12">
        <v>1</v>
      </c>
      <c r="M909" s="33" t="str">
        <f>IF(_xlfn.XLOOKUP(C909,Raw_Data_OS_23!$C$7:$C$4518,Raw_Data_OS_23!$G$7:$G$4518,"Paid/ Closed")="Paid/ Closed","Paid/ Closed", "Still_Outstanding")</f>
        <v>Still_Outstanding</v>
      </c>
      <c r="N909" s="33">
        <f>IF(_xlfn.XLOOKUP(C909,Raw_Data_Paid_23!$C$4:$C$2114,Raw_Data_Paid_23!$C$4:$C$2114,1)= 1,1,0)</f>
        <v>1</v>
      </c>
      <c r="O909" t="str">
        <f>IF(M909=$W$7,IF(AND(N909,_xlfn.XLOOKUP(C909,Raw_Data_OS_23!$C$7:$C$4518,Raw_Data_OS_23!$G$7:$G$4518,0)=G909),"A",IF(_xlfn.XLOOKUP(C909,Raw_Data_Paid_23!$C$4:$C$2114,Raw_Data_Paid_23!$C$4:$C$2114,"B1")="B1","B1","B2")),IF(_xlfn.XLOOKUP(C909,Raw_Data_Paid_23!$C$4:$C$2114,Raw_Data_Paid_23!$C$4:$C$2114,"C1")="C1","C1","C2"))</f>
        <v>B1</v>
      </c>
      <c r="P909" t="str">
        <f t="shared" si="64"/>
        <v>2020B1Motor Private</v>
      </c>
    </row>
    <row r="910" spans="3:16" x14ac:dyDescent="0.35">
      <c r="C910" s="6" t="s">
        <v>1071</v>
      </c>
      <c r="D910" s="7" t="s">
        <v>3940</v>
      </c>
      <c r="E910" s="7" t="s">
        <v>3940</v>
      </c>
      <c r="F910" s="8" t="s">
        <v>3910</v>
      </c>
      <c r="G910" s="9">
        <v>15000</v>
      </c>
      <c r="H910" s="10">
        <v>2020</v>
      </c>
      <c r="I910" s="10">
        <v>2020</v>
      </c>
      <c r="J910" s="11" t="s">
        <v>11</v>
      </c>
      <c r="K910" s="12">
        <v>15000</v>
      </c>
      <c r="L910" s="12">
        <v>1</v>
      </c>
      <c r="M910" s="33" t="str">
        <f>IF(_xlfn.XLOOKUP(C910,Raw_Data_OS_23!$C$7:$C$4518,Raw_Data_OS_23!$G$7:$G$4518,"Paid/ Closed")="Paid/ Closed","Paid/ Closed", "Still_Outstanding")</f>
        <v>Still_Outstanding</v>
      </c>
      <c r="N910" s="33">
        <f>IF(_xlfn.XLOOKUP(C910,Raw_Data_Paid_23!$C$4:$C$2114,Raw_Data_Paid_23!$C$4:$C$2114,1)= 1,1,0)</f>
        <v>1</v>
      </c>
      <c r="O910" t="str">
        <f>IF(M910=$W$7,IF(AND(N910,_xlfn.XLOOKUP(C910,Raw_Data_OS_23!$C$7:$C$4518,Raw_Data_OS_23!$G$7:$G$4518,0)=G910),"A",IF(_xlfn.XLOOKUP(C910,Raw_Data_Paid_23!$C$4:$C$2114,Raw_Data_Paid_23!$C$4:$C$2114,"B1")="B1","B1","B2")),IF(_xlfn.XLOOKUP(C910,Raw_Data_Paid_23!$C$4:$C$2114,Raw_Data_Paid_23!$C$4:$C$2114,"C1")="C1","C1","C2"))</f>
        <v>B1</v>
      </c>
      <c r="P910" t="str">
        <f t="shared" si="64"/>
        <v>2020B1Motor Private</v>
      </c>
    </row>
    <row r="911" spans="3:16" x14ac:dyDescent="0.35">
      <c r="C911" s="6" t="s">
        <v>407</v>
      </c>
      <c r="D911" s="7" t="s">
        <v>4409</v>
      </c>
      <c r="E911" s="7" t="s">
        <v>4409</v>
      </c>
      <c r="F911" s="8" t="s">
        <v>3910</v>
      </c>
      <c r="G911" s="9">
        <v>3000</v>
      </c>
      <c r="H911" s="10">
        <v>2020</v>
      </c>
      <c r="I911" s="10">
        <v>2020</v>
      </c>
      <c r="J911" s="11" t="s">
        <v>11</v>
      </c>
      <c r="K911" s="12">
        <v>3000</v>
      </c>
      <c r="L911" s="12">
        <v>1</v>
      </c>
      <c r="M911" s="33" t="str">
        <f>IF(_xlfn.XLOOKUP(C911,Raw_Data_OS_23!$C$7:$C$4518,Raw_Data_OS_23!$G$7:$G$4518,"Paid/ Closed")="Paid/ Closed","Paid/ Closed", "Still_Outstanding")</f>
        <v>Still_Outstanding</v>
      </c>
      <c r="N911" s="33">
        <f>IF(_xlfn.XLOOKUP(C911,Raw_Data_Paid_23!$C$4:$C$2114,Raw_Data_Paid_23!$C$4:$C$2114,1)= 1,1,0)</f>
        <v>1</v>
      </c>
      <c r="O911" t="str">
        <f>IF(M911=$W$7,IF(AND(N911,_xlfn.XLOOKUP(C911,Raw_Data_OS_23!$C$7:$C$4518,Raw_Data_OS_23!$G$7:$G$4518,0)=G911),"A",IF(_xlfn.XLOOKUP(C911,Raw_Data_Paid_23!$C$4:$C$2114,Raw_Data_Paid_23!$C$4:$C$2114,"B1")="B1","B1","B2")),IF(_xlfn.XLOOKUP(C911,Raw_Data_Paid_23!$C$4:$C$2114,Raw_Data_Paid_23!$C$4:$C$2114,"C1")="C1","C1","C2"))</f>
        <v>B1</v>
      </c>
      <c r="P911" t="str">
        <f t="shared" si="64"/>
        <v>2020B1Motor Private</v>
      </c>
    </row>
    <row r="912" spans="3:16" x14ac:dyDescent="0.35">
      <c r="C912" s="6" t="s">
        <v>408</v>
      </c>
      <c r="D912" s="7" t="s">
        <v>4019</v>
      </c>
      <c r="E912" s="7" t="s">
        <v>4019</v>
      </c>
      <c r="F912" s="8" t="s">
        <v>3910</v>
      </c>
      <c r="G912" s="9">
        <v>196986</v>
      </c>
      <c r="H912" s="10">
        <v>2020</v>
      </c>
      <c r="I912" s="10">
        <v>2020</v>
      </c>
      <c r="J912" s="11" t="s">
        <v>11</v>
      </c>
      <c r="K912" s="12">
        <v>196986</v>
      </c>
      <c r="L912" s="12">
        <v>1</v>
      </c>
      <c r="M912" s="33" t="str">
        <f>IF(_xlfn.XLOOKUP(C912,Raw_Data_OS_23!$C$7:$C$4518,Raw_Data_OS_23!$G$7:$G$4518,"Paid/ Closed")="Paid/ Closed","Paid/ Closed", "Still_Outstanding")</f>
        <v>Still_Outstanding</v>
      </c>
      <c r="N912" s="33">
        <f>IF(_xlfn.XLOOKUP(C912,Raw_Data_Paid_23!$C$4:$C$2114,Raw_Data_Paid_23!$C$4:$C$2114,1)= 1,1,0)</f>
        <v>1</v>
      </c>
      <c r="O912" t="str">
        <f>IF(M912=$W$7,IF(AND(N912,_xlfn.XLOOKUP(C912,Raw_Data_OS_23!$C$7:$C$4518,Raw_Data_OS_23!$G$7:$G$4518,0)=G912),"A",IF(_xlfn.XLOOKUP(C912,Raw_Data_Paid_23!$C$4:$C$2114,Raw_Data_Paid_23!$C$4:$C$2114,"B1")="B1","B1","B2")),IF(_xlfn.XLOOKUP(C912,Raw_Data_Paid_23!$C$4:$C$2114,Raw_Data_Paid_23!$C$4:$C$2114,"C1")="C1","C1","C2"))</f>
        <v>B1</v>
      </c>
      <c r="P912" t="str">
        <f t="shared" si="64"/>
        <v>2020B1Motor Private</v>
      </c>
    </row>
    <row r="913" spans="3:16" x14ac:dyDescent="0.35">
      <c r="C913" s="6" t="s">
        <v>1072</v>
      </c>
      <c r="D913" s="7" t="s">
        <v>4020</v>
      </c>
      <c r="E913" s="7" t="s">
        <v>4020</v>
      </c>
      <c r="F913" s="8" t="s">
        <v>3908</v>
      </c>
      <c r="G913" s="9">
        <v>10000</v>
      </c>
      <c r="H913" s="10">
        <v>2020</v>
      </c>
      <c r="I913" s="10">
        <v>2020</v>
      </c>
      <c r="J913" s="11" t="s">
        <v>11</v>
      </c>
      <c r="K913" s="12">
        <v>10000</v>
      </c>
      <c r="L913" s="12">
        <v>1</v>
      </c>
      <c r="M913" s="33" t="str">
        <f>IF(_xlfn.XLOOKUP(C913,Raw_Data_OS_23!$C$7:$C$4518,Raw_Data_OS_23!$G$7:$G$4518,"Paid/ Closed")="Paid/ Closed","Paid/ Closed", "Still_Outstanding")</f>
        <v>Still_Outstanding</v>
      </c>
      <c r="N913" s="33">
        <f>IF(_xlfn.XLOOKUP(C913,Raw_Data_Paid_23!$C$4:$C$2114,Raw_Data_Paid_23!$C$4:$C$2114,1)= 1,1,0)</f>
        <v>1</v>
      </c>
      <c r="O913" t="str">
        <f>IF(M913=$W$7,IF(AND(N913,_xlfn.XLOOKUP(C913,Raw_Data_OS_23!$C$7:$C$4518,Raw_Data_OS_23!$G$7:$G$4518,0)=G913),"A",IF(_xlfn.XLOOKUP(C913,Raw_Data_Paid_23!$C$4:$C$2114,Raw_Data_Paid_23!$C$4:$C$2114,"B1")="B1","B1","B2")),IF(_xlfn.XLOOKUP(C913,Raw_Data_Paid_23!$C$4:$C$2114,Raw_Data_Paid_23!$C$4:$C$2114,"C1")="C1","C1","C2"))</f>
        <v>B1</v>
      </c>
      <c r="P913" t="str">
        <f t="shared" si="64"/>
        <v>2020B1Motor Commercial</v>
      </c>
    </row>
    <row r="914" spans="3:16" x14ac:dyDescent="0.35">
      <c r="C914" s="6" t="s">
        <v>1073</v>
      </c>
      <c r="D914" s="7" t="s">
        <v>4409</v>
      </c>
      <c r="E914" s="7" t="s">
        <v>4409</v>
      </c>
      <c r="F914" s="8" t="s">
        <v>3908</v>
      </c>
      <c r="G914" s="9">
        <v>90000</v>
      </c>
      <c r="H914" s="10">
        <v>2020</v>
      </c>
      <c r="I914" s="10">
        <v>2020</v>
      </c>
      <c r="J914" s="11" t="s">
        <v>11</v>
      </c>
      <c r="K914" s="12">
        <v>90000</v>
      </c>
      <c r="L914" s="12">
        <v>1</v>
      </c>
      <c r="M914" s="33" t="str">
        <f>IF(_xlfn.XLOOKUP(C914,Raw_Data_OS_23!$C$7:$C$4518,Raw_Data_OS_23!$G$7:$G$4518,"Paid/ Closed")="Paid/ Closed","Paid/ Closed", "Still_Outstanding")</f>
        <v>Still_Outstanding</v>
      </c>
      <c r="N914" s="33">
        <f>IF(_xlfn.XLOOKUP(C914,Raw_Data_Paid_23!$C$4:$C$2114,Raw_Data_Paid_23!$C$4:$C$2114,1)= 1,1,0)</f>
        <v>1</v>
      </c>
      <c r="O914" t="str">
        <f>IF(M914=$W$7,IF(AND(N914,_xlfn.XLOOKUP(C914,Raw_Data_OS_23!$C$7:$C$4518,Raw_Data_OS_23!$G$7:$G$4518,0)=G914),"A",IF(_xlfn.XLOOKUP(C914,Raw_Data_Paid_23!$C$4:$C$2114,Raw_Data_Paid_23!$C$4:$C$2114,"B1")="B1","B1","B2")),IF(_xlfn.XLOOKUP(C914,Raw_Data_Paid_23!$C$4:$C$2114,Raw_Data_Paid_23!$C$4:$C$2114,"C1")="C1","C1","C2"))</f>
        <v>B1</v>
      </c>
      <c r="P914" t="str">
        <f t="shared" si="64"/>
        <v>2020B1Motor Commercial</v>
      </c>
    </row>
    <row r="915" spans="3:16" x14ac:dyDescent="0.35">
      <c r="C915" s="6" t="s">
        <v>409</v>
      </c>
      <c r="D915" s="7" t="s">
        <v>3943</v>
      </c>
      <c r="E915" s="7" t="s">
        <v>3943</v>
      </c>
      <c r="F915" s="8" t="s">
        <v>3908</v>
      </c>
      <c r="G915" s="9">
        <v>30</v>
      </c>
      <c r="H915" s="10">
        <v>2020</v>
      </c>
      <c r="I915" s="10">
        <v>2020</v>
      </c>
      <c r="J915" s="11" t="s">
        <v>11</v>
      </c>
      <c r="K915" s="12">
        <v>30</v>
      </c>
      <c r="L915" s="12">
        <v>1</v>
      </c>
      <c r="M915" s="33" t="str">
        <f>IF(_xlfn.XLOOKUP(C915,Raw_Data_OS_23!$C$7:$C$4518,Raw_Data_OS_23!$G$7:$G$4518,"Paid/ Closed")="Paid/ Closed","Paid/ Closed", "Still_Outstanding")</f>
        <v>Still_Outstanding</v>
      </c>
      <c r="N915" s="33">
        <f>IF(_xlfn.XLOOKUP(C915,Raw_Data_Paid_23!$C$4:$C$2114,Raw_Data_Paid_23!$C$4:$C$2114,1)= 1,1,0)</f>
        <v>1</v>
      </c>
      <c r="O915" t="str">
        <f>IF(M915=$W$7,IF(AND(N915,_xlfn.XLOOKUP(C915,Raw_Data_OS_23!$C$7:$C$4518,Raw_Data_OS_23!$G$7:$G$4518,0)=G915),"A",IF(_xlfn.XLOOKUP(C915,Raw_Data_Paid_23!$C$4:$C$2114,Raw_Data_Paid_23!$C$4:$C$2114,"B1")="B1","B1","B2")),IF(_xlfn.XLOOKUP(C915,Raw_Data_Paid_23!$C$4:$C$2114,Raw_Data_Paid_23!$C$4:$C$2114,"C1")="C1","C1","C2"))</f>
        <v>B1</v>
      </c>
      <c r="P915" t="str">
        <f t="shared" si="64"/>
        <v>2020B1Motor Commercial</v>
      </c>
    </row>
    <row r="916" spans="3:16" x14ac:dyDescent="0.35">
      <c r="C916" s="6" t="s">
        <v>1074</v>
      </c>
      <c r="D916" s="7" t="s">
        <v>4020</v>
      </c>
      <c r="E916" s="7" t="s">
        <v>4020</v>
      </c>
      <c r="F916" s="8" t="s">
        <v>3908</v>
      </c>
      <c r="G916" s="9">
        <v>150000</v>
      </c>
      <c r="H916" s="10">
        <v>2020</v>
      </c>
      <c r="I916" s="10">
        <v>2020</v>
      </c>
      <c r="J916" s="11" t="s">
        <v>11</v>
      </c>
      <c r="K916" s="12">
        <v>150000</v>
      </c>
      <c r="L916" s="12">
        <v>1</v>
      </c>
      <c r="M916" s="33" t="str">
        <f>IF(_xlfn.XLOOKUP(C916,Raw_Data_OS_23!$C$7:$C$4518,Raw_Data_OS_23!$G$7:$G$4518,"Paid/ Closed")="Paid/ Closed","Paid/ Closed", "Still_Outstanding")</f>
        <v>Still_Outstanding</v>
      </c>
      <c r="N916" s="33">
        <f>IF(_xlfn.XLOOKUP(C916,Raw_Data_Paid_23!$C$4:$C$2114,Raw_Data_Paid_23!$C$4:$C$2114,1)= 1,1,0)</f>
        <v>1</v>
      </c>
      <c r="O916" t="str">
        <f>IF(M916=$W$7,IF(AND(N916,_xlfn.XLOOKUP(C916,Raw_Data_OS_23!$C$7:$C$4518,Raw_Data_OS_23!$G$7:$G$4518,0)=G916),"A",IF(_xlfn.XLOOKUP(C916,Raw_Data_Paid_23!$C$4:$C$2114,Raw_Data_Paid_23!$C$4:$C$2114,"B1")="B1","B1","B2")),IF(_xlfn.XLOOKUP(C916,Raw_Data_Paid_23!$C$4:$C$2114,Raw_Data_Paid_23!$C$4:$C$2114,"C1")="C1","C1","C2"))</f>
        <v>B1</v>
      </c>
      <c r="P916" t="str">
        <f t="shared" si="64"/>
        <v>2020B1Motor Commercial</v>
      </c>
    </row>
    <row r="917" spans="3:16" x14ac:dyDescent="0.35">
      <c r="C917" s="6" t="s">
        <v>410</v>
      </c>
      <c r="D917" s="7" t="s">
        <v>4018</v>
      </c>
      <c r="E917" s="7" t="s">
        <v>4018</v>
      </c>
      <c r="F917" s="8" t="s">
        <v>3910</v>
      </c>
      <c r="G917" s="9">
        <v>1000</v>
      </c>
      <c r="H917" s="10">
        <v>2020</v>
      </c>
      <c r="I917" s="10">
        <v>2020</v>
      </c>
      <c r="J917" s="11" t="s">
        <v>11</v>
      </c>
      <c r="K917" s="12">
        <v>1000</v>
      </c>
      <c r="L917" s="12">
        <v>1</v>
      </c>
      <c r="M917" s="33" t="str">
        <f>IF(_xlfn.XLOOKUP(C917,Raw_Data_OS_23!$C$7:$C$4518,Raw_Data_OS_23!$G$7:$G$4518,"Paid/ Closed")="Paid/ Closed","Paid/ Closed", "Still_Outstanding")</f>
        <v>Still_Outstanding</v>
      </c>
      <c r="N917" s="33">
        <f>IF(_xlfn.XLOOKUP(C917,Raw_Data_Paid_23!$C$4:$C$2114,Raw_Data_Paid_23!$C$4:$C$2114,1)= 1,1,0)</f>
        <v>1</v>
      </c>
      <c r="O917" t="str">
        <f>IF(M917=$W$7,IF(AND(N917,_xlfn.XLOOKUP(C917,Raw_Data_OS_23!$C$7:$C$4518,Raw_Data_OS_23!$G$7:$G$4518,0)=G917),"A",IF(_xlfn.XLOOKUP(C917,Raw_Data_Paid_23!$C$4:$C$2114,Raw_Data_Paid_23!$C$4:$C$2114,"B1")="B1","B1","B2")),IF(_xlfn.XLOOKUP(C917,Raw_Data_Paid_23!$C$4:$C$2114,Raw_Data_Paid_23!$C$4:$C$2114,"C1")="C1","C1","C2"))</f>
        <v>B1</v>
      </c>
      <c r="P917" t="str">
        <f t="shared" si="64"/>
        <v>2020B1Motor Private</v>
      </c>
    </row>
    <row r="918" spans="3:16" x14ac:dyDescent="0.35">
      <c r="C918" s="6" t="s">
        <v>411</v>
      </c>
      <c r="D918" s="7" t="s">
        <v>4409</v>
      </c>
      <c r="E918" s="7" t="s">
        <v>4409</v>
      </c>
      <c r="F918" s="8" t="s">
        <v>3910</v>
      </c>
      <c r="G918" s="9">
        <v>1810</v>
      </c>
      <c r="H918" s="10">
        <v>2020</v>
      </c>
      <c r="I918" s="10">
        <v>2020</v>
      </c>
      <c r="J918" s="11" t="s">
        <v>11</v>
      </c>
      <c r="K918" s="12">
        <v>1810</v>
      </c>
      <c r="L918" s="12">
        <v>1</v>
      </c>
      <c r="M918" s="33" t="str">
        <f>IF(_xlfn.XLOOKUP(C918,Raw_Data_OS_23!$C$7:$C$4518,Raw_Data_OS_23!$G$7:$G$4518,"Paid/ Closed")="Paid/ Closed","Paid/ Closed", "Still_Outstanding")</f>
        <v>Still_Outstanding</v>
      </c>
      <c r="N918" s="33">
        <f>IF(_xlfn.XLOOKUP(C918,Raw_Data_Paid_23!$C$4:$C$2114,Raw_Data_Paid_23!$C$4:$C$2114,1)= 1,1,0)</f>
        <v>1</v>
      </c>
      <c r="O918" t="str">
        <f>IF(M918=$W$7,IF(AND(N918,_xlfn.XLOOKUP(C918,Raw_Data_OS_23!$C$7:$C$4518,Raw_Data_OS_23!$G$7:$G$4518,0)=G918),"A",IF(_xlfn.XLOOKUP(C918,Raw_Data_Paid_23!$C$4:$C$2114,Raw_Data_Paid_23!$C$4:$C$2114,"B1")="B1","B1","B2")),IF(_xlfn.XLOOKUP(C918,Raw_Data_Paid_23!$C$4:$C$2114,Raw_Data_Paid_23!$C$4:$C$2114,"C1")="C1","C1","C2"))</f>
        <v>B1</v>
      </c>
      <c r="P918" t="str">
        <f t="shared" si="64"/>
        <v>2020B1Motor Private</v>
      </c>
    </row>
    <row r="919" spans="3:16" x14ac:dyDescent="0.35">
      <c r="C919" s="6" t="s">
        <v>412</v>
      </c>
      <c r="D919" s="7" t="s">
        <v>4137</v>
      </c>
      <c r="E919" s="7" t="s">
        <v>4137</v>
      </c>
      <c r="F919" s="8" t="s">
        <v>3910</v>
      </c>
      <c r="G919" s="9">
        <v>3120</v>
      </c>
      <c r="H919" s="10">
        <v>2020</v>
      </c>
      <c r="I919" s="10">
        <v>2020</v>
      </c>
      <c r="J919" s="11" t="s">
        <v>28</v>
      </c>
      <c r="K919" s="12">
        <v>3120</v>
      </c>
      <c r="L919" s="12">
        <v>1</v>
      </c>
      <c r="M919" s="33" t="str">
        <f>IF(_xlfn.XLOOKUP(C919,Raw_Data_OS_23!$C$7:$C$4518,Raw_Data_OS_23!$G$7:$G$4518,"Paid/ Closed")="Paid/ Closed","Paid/ Closed", "Still_Outstanding")</f>
        <v>Still_Outstanding</v>
      </c>
      <c r="N919" s="33">
        <f>IF(_xlfn.XLOOKUP(C919,Raw_Data_Paid_23!$C$4:$C$2114,Raw_Data_Paid_23!$C$4:$C$2114,1)= 1,1,0)</f>
        <v>1</v>
      </c>
      <c r="O919" t="str">
        <f>IF(M919=$W$7,IF(AND(N919,_xlfn.XLOOKUP(C919,Raw_Data_OS_23!$C$7:$C$4518,Raw_Data_OS_23!$G$7:$G$4518,0)=G919),"A",IF(_xlfn.XLOOKUP(C919,Raw_Data_Paid_23!$C$4:$C$2114,Raw_Data_Paid_23!$C$4:$C$2114,"B1")="B1","B1","B2")),IF(_xlfn.XLOOKUP(C919,Raw_Data_Paid_23!$C$4:$C$2114,Raw_Data_Paid_23!$C$4:$C$2114,"C1")="C1","C1","C2"))</f>
        <v>B1</v>
      </c>
      <c r="P919" t="str">
        <f t="shared" si="64"/>
        <v>2020B1Motor Private</v>
      </c>
    </row>
    <row r="920" spans="3:16" x14ac:dyDescent="0.35">
      <c r="C920" s="6" t="s">
        <v>3893</v>
      </c>
      <c r="D920" s="7" t="s">
        <v>4404</v>
      </c>
      <c r="E920" s="7" t="s">
        <v>4404</v>
      </c>
      <c r="F920" s="8" t="s">
        <v>3910</v>
      </c>
      <c r="G920" s="9">
        <v>0</v>
      </c>
      <c r="H920" s="10">
        <v>2020</v>
      </c>
      <c r="I920" s="10">
        <v>2020</v>
      </c>
      <c r="J920" s="11" t="s">
        <v>11</v>
      </c>
      <c r="K920" s="12">
        <v>35000</v>
      </c>
      <c r="L920" s="12">
        <v>1</v>
      </c>
      <c r="M920" s="33" t="str">
        <f>IF(_xlfn.XLOOKUP(C920,Raw_Data_OS_23!$C$7:$C$4518,Raw_Data_OS_23!$G$7:$G$4518,"Paid/ Closed")="Paid/ Closed","Paid/ Closed", "Still_Outstanding")</f>
        <v>Still_Outstanding</v>
      </c>
      <c r="N920" s="33">
        <f>IF(_xlfn.XLOOKUP(C920,Raw_Data_Paid_23!$C$4:$C$2114,Raw_Data_Paid_23!$C$4:$C$2114,1)= 1,1,0)</f>
        <v>1</v>
      </c>
      <c r="O920" t="str">
        <f>IF(M920=$W$7,IF(AND(N920,_xlfn.XLOOKUP(C920,Raw_Data_OS_23!$C$7:$C$4518,Raw_Data_OS_23!$G$7:$G$4518,0)=G920),"A",IF(_xlfn.XLOOKUP(C920,Raw_Data_Paid_23!$C$4:$C$2114,Raw_Data_Paid_23!$C$4:$C$2114,"B1")="B1","B1","B2")),IF(_xlfn.XLOOKUP(C920,Raw_Data_Paid_23!$C$4:$C$2114,Raw_Data_Paid_23!$C$4:$C$2114,"C1")="C1","C1","C2"))</f>
        <v>A</v>
      </c>
      <c r="P920" t="str">
        <f t="shared" si="64"/>
        <v>2020AMotor Private</v>
      </c>
    </row>
    <row r="921" spans="3:16" x14ac:dyDescent="0.35">
      <c r="C921" s="6" t="s">
        <v>413</v>
      </c>
      <c r="D921" s="7" t="s">
        <v>4020</v>
      </c>
      <c r="E921" s="7" t="s">
        <v>4020</v>
      </c>
      <c r="F921" s="8" t="s">
        <v>3910</v>
      </c>
      <c r="G921" s="9">
        <v>7910</v>
      </c>
      <c r="H921" s="10">
        <v>2020</v>
      </c>
      <c r="I921" s="10">
        <v>2020</v>
      </c>
      <c r="J921" s="11" t="s">
        <v>11</v>
      </c>
      <c r="K921" s="12">
        <v>7910</v>
      </c>
      <c r="L921" s="12">
        <v>1</v>
      </c>
      <c r="M921" s="33" t="str">
        <f>IF(_xlfn.XLOOKUP(C921,Raw_Data_OS_23!$C$7:$C$4518,Raw_Data_OS_23!$G$7:$G$4518,"Paid/ Closed")="Paid/ Closed","Paid/ Closed", "Still_Outstanding")</f>
        <v>Still_Outstanding</v>
      </c>
      <c r="N921" s="33">
        <f>IF(_xlfn.XLOOKUP(C921,Raw_Data_Paid_23!$C$4:$C$2114,Raw_Data_Paid_23!$C$4:$C$2114,1)= 1,1,0)</f>
        <v>0</v>
      </c>
      <c r="O921" t="str">
        <f>IF(M921=$W$7,IF(AND(N921,_xlfn.XLOOKUP(C921,Raw_Data_OS_23!$C$7:$C$4518,Raw_Data_OS_23!$G$7:$G$4518,0)=G921),"A",IF(_xlfn.XLOOKUP(C921,Raw_Data_Paid_23!$C$4:$C$2114,Raw_Data_Paid_23!$C$4:$C$2114,"B1")="B1","B1","B2")),IF(_xlfn.XLOOKUP(C921,Raw_Data_Paid_23!$C$4:$C$2114,Raw_Data_Paid_23!$C$4:$C$2114,"C1")="C1","C1","C2"))</f>
        <v>B2</v>
      </c>
      <c r="P921" t="str">
        <f t="shared" si="64"/>
        <v>2020B2Motor Private</v>
      </c>
    </row>
    <row r="922" spans="3:16" x14ac:dyDescent="0.35">
      <c r="C922" s="6" t="s">
        <v>414</v>
      </c>
      <c r="D922" s="7" t="s">
        <v>4409</v>
      </c>
      <c r="E922" s="7" t="s">
        <v>4409</v>
      </c>
      <c r="F922" s="8" t="s">
        <v>3910</v>
      </c>
      <c r="G922" s="9">
        <v>113000</v>
      </c>
      <c r="H922" s="10">
        <v>2020</v>
      </c>
      <c r="I922" s="10">
        <v>2020</v>
      </c>
      <c r="J922" s="11" t="s">
        <v>11</v>
      </c>
      <c r="K922" s="12">
        <v>113000</v>
      </c>
      <c r="L922" s="12">
        <v>1</v>
      </c>
      <c r="M922" s="33" t="str">
        <f>IF(_xlfn.XLOOKUP(C922,Raw_Data_OS_23!$C$7:$C$4518,Raw_Data_OS_23!$G$7:$G$4518,"Paid/ Closed")="Paid/ Closed","Paid/ Closed", "Still_Outstanding")</f>
        <v>Still_Outstanding</v>
      </c>
      <c r="N922" s="33">
        <f>IF(_xlfn.XLOOKUP(C922,Raw_Data_Paid_23!$C$4:$C$2114,Raw_Data_Paid_23!$C$4:$C$2114,1)= 1,1,0)</f>
        <v>1</v>
      </c>
      <c r="O922" t="str">
        <f>IF(M922=$W$7,IF(AND(N922,_xlfn.XLOOKUP(C922,Raw_Data_OS_23!$C$7:$C$4518,Raw_Data_OS_23!$G$7:$G$4518,0)=G922),"A",IF(_xlfn.XLOOKUP(C922,Raw_Data_Paid_23!$C$4:$C$2114,Raw_Data_Paid_23!$C$4:$C$2114,"B1")="B1","B1","B2")),IF(_xlfn.XLOOKUP(C922,Raw_Data_Paid_23!$C$4:$C$2114,Raw_Data_Paid_23!$C$4:$C$2114,"C1")="C1","C1","C2"))</f>
        <v>A</v>
      </c>
      <c r="P922" t="str">
        <f t="shared" si="64"/>
        <v>2020AMotor Private</v>
      </c>
    </row>
    <row r="923" spans="3:16" x14ac:dyDescent="0.35">
      <c r="C923" s="6" t="s">
        <v>415</v>
      </c>
      <c r="D923" s="7" t="s">
        <v>3943</v>
      </c>
      <c r="E923" s="7" t="s">
        <v>3943</v>
      </c>
      <c r="F923" s="8" t="s">
        <v>3910</v>
      </c>
      <c r="G923" s="9">
        <v>6270</v>
      </c>
      <c r="H923" s="10">
        <v>2020</v>
      </c>
      <c r="I923" s="10">
        <v>2020</v>
      </c>
      <c r="J923" s="11" t="s">
        <v>11</v>
      </c>
      <c r="K923" s="12">
        <v>6270</v>
      </c>
      <c r="L923" s="12">
        <v>1</v>
      </c>
      <c r="M923" s="33" t="str">
        <f>IF(_xlfn.XLOOKUP(C923,Raw_Data_OS_23!$C$7:$C$4518,Raw_Data_OS_23!$G$7:$G$4518,"Paid/ Closed")="Paid/ Closed","Paid/ Closed", "Still_Outstanding")</f>
        <v>Still_Outstanding</v>
      </c>
      <c r="N923" s="33">
        <f>IF(_xlfn.XLOOKUP(C923,Raw_Data_Paid_23!$C$4:$C$2114,Raw_Data_Paid_23!$C$4:$C$2114,1)= 1,1,0)</f>
        <v>1</v>
      </c>
      <c r="O923" t="str">
        <f>IF(M923=$W$7,IF(AND(N923,_xlfn.XLOOKUP(C923,Raw_Data_OS_23!$C$7:$C$4518,Raw_Data_OS_23!$G$7:$G$4518,0)=G923),"A",IF(_xlfn.XLOOKUP(C923,Raw_Data_Paid_23!$C$4:$C$2114,Raw_Data_Paid_23!$C$4:$C$2114,"B1")="B1","B1","B2")),IF(_xlfn.XLOOKUP(C923,Raw_Data_Paid_23!$C$4:$C$2114,Raw_Data_Paid_23!$C$4:$C$2114,"C1")="C1","C1","C2"))</f>
        <v>A</v>
      </c>
      <c r="P923" t="str">
        <f t="shared" si="64"/>
        <v>2020AMotor Private</v>
      </c>
    </row>
    <row r="924" spans="3:16" x14ac:dyDescent="0.35">
      <c r="C924" s="6" t="s">
        <v>416</v>
      </c>
      <c r="D924" s="7" t="s">
        <v>4406</v>
      </c>
      <c r="E924" s="7" t="s">
        <v>4406</v>
      </c>
      <c r="F924" s="8" t="s">
        <v>3910</v>
      </c>
      <c r="G924" s="9">
        <v>53817</v>
      </c>
      <c r="H924" s="10">
        <v>2020</v>
      </c>
      <c r="I924" s="10">
        <v>2020</v>
      </c>
      <c r="J924" s="11" t="s">
        <v>11</v>
      </c>
      <c r="K924" s="12">
        <v>53817</v>
      </c>
      <c r="L924" s="12">
        <v>1</v>
      </c>
      <c r="M924" s="33" t="str">
        <f>IF(_xlfn.XLOOKUP(C924,Raw_Data_OS_23!$C$7:$C$4518,Raw_Data_OS_23!$G$7:$G$4518,"Paid/ Closed")="Paid/ Closed","Paid/ Closed", "Still_Outstanding")</f>
        <v>Still_Outstanding</v>
      </c>
      <c r="N924" s="33">
        <f>IF(_xlfn.XLOOKUP(C924,Raw_Data_Paid_23!$C$4:$C$2114,Raw_Data_Paid_23!$C$4:$C$2114,1)= 1,1,0)</f>
        <v>1</v>
      </c>
      <c r="O924" t="str">
        <f>IF(M924=$W$7,IF(AND(N924,_xlfn.XLOOKUP(C924,Raw_Data_OS_23!$C$7:$C$4518,Raw_Data_OS_23!$G$7:$G$4518,0)=G924),"A",IF(_xlfn.XLOOKUP(C924,Raw_Data_Paid_23!$C$4:$C$2114,Raw_Data_Paid_23!$C$4:$C$2114,"B1")="B1","B1","B2")),IF(_xlfn.XLOOKUP(C924,Raw_Data_Paid_23!$C$4:$C$2114,Raw_Data_Paid_23!$C$4:$C$2114,"C1")="C1","C1","C2"))</f>
        <v>B1</v>
      </c>
      <c r="P924" t="str">
        <f t="shared" si="64"/>
        <v>2020B1Motor Private</v>
      </c>
    </row>
    <row r="925" spans="3:16" x14ac:dyDescent="0.35">
      <c r="C925" s="6" t="s">
        <v>417</v>
      </c>
      <c r="D925" s="7" t="s">
        <v>4096</v>
      </c>
      <c r="E925" s="7" t="s">
        <v>4096</v>
      </c>
      <c r="F925" s="8" t="s">
        <v>3910</v>
      </c>
      <c r="G925" s="9">
        <v>1750</v>
      </c>
      <c r="H925" s="10">
        <v>2020</v>
      </c>
      <c r="I925" s="10">
        <v>2020</v>
      </c>
      <c r="J925" s="11" t="s">
        <v>11</v>
      </c>
      <c r="K925" s="12">
        <v>1750</v>
      </c>
      <c r="L925" s="12">
        <v>1</v>
      </c>
      <c r="M925" s="33" t="str">
        <f>IF(_xlfn.XLOOKUP(C925,Raw_Data_OS_23!$C$7:$C$4518,Raw_Data_OS_23!$G$7:$G$4518,"Paid/ Closed")="Paid/ Closed","Paid/ Closed", "Still_Outstanding")</f>
        <v>Still_Outstanding</v>
      </c>
      <c r="N925" s="33">
        <f>IF(_xlfn.XLOOKUP(C925,Raw_Data_Paid_23!$C$4:$C$2114,Raw_Data_Paid_23!$C$4:$C$2114,1)= 1,1,0)</f>
        <v>1</v>
      </c>
      <c r="O925" t="str">
        <f>IF(M925=$W$7,IF(AND(N925,_xlfn.XLOOKUP(C925,Raw_Data_OS_23!$C$7:$C$4518,Raw_Data_OS_23!$G$7:$G$4518,0)=G925),"A",IF(_xlfn.XLOOKUP(C925,Raw_Data_Paid_23!$C$4:$C$2114,Raw_Data_Paid_23!$C$4:$C$2114,"B1")="B1","B1","B2")),IF(_xlfn.XLOOKUP(C925,Raw_Data_Paid_23!$C$4:$C$2114,Raw_Data_Paid_23!$C$4:$C$2114,"C1")="C1","C1","C2"))</f>
        <v>B1</v>
      </c>
      <c r="P925" t="str">
        <f t="shared" si="64"/>
        <v>2020B1Motor Private</v>
      </c>
    </row>
    <row r="926" spans="3:16" x14ac:dyDescent="0.35">
      <c r="C926" s="6" t="s">
        <v>1075</v>
      </c>
      <c r="D926" s="7" t="s">
        <v>4410</v>
      </c>
      <c r="E926" s="7" t="s">
        <v>4410</v>
      </c>
      <c r="F926" s="8" t="s">
        <v>3910</v>
      </c>
      <c r="G926" s="9">
        <v>1000</v>
      </c>
      <c r="H926" s="10">
        <v>2020</v>
      </c>
      <c r="I926" s="10">
        <v>2020</v>
      </c>
      <c r="J926" s="11" t="s">
        <v>11</v>
      </c>
      <c r="K926" s="12">
        <v>1000</v>
      </c>
      <c r="L926" s="12">
        <v>1</v>
      </c>
      <c r="M926" s="33" t="str">
        <f>IF(_xlfn.XLOOKUP(C926,Raw_Data_OS_23!$C$7:$C$4518,Raw_Data_OS_23!$G$7:$G$4518,"Paid/ Closed")="Paid/ Closed","Paid/ Closed", "Still_Outstanding")</f>
        <v>Still_Outstanding</v>
      </c>
      <c r="N926" s="33">
        <f>IF(_xlfn.XLOOKUP(C926,Raw_Data_Paid_23!$C$4:$C$2114,Raw_Data_Paid_23!$C$4:$C$2114,1)= 1,1,0)</f>
        <v>1</v>
      </c>
      <c r="O926" t="str">
        <f>IF(M926=$W$7,IF(AND(N926,_xlfn.XLOOKUP(C926,Raw_Data_OS_23!$C$7:$C$4518,Raw_Data_OS_23!$G$7:$G$4518,0)=G926),"A",IF(_xlfn.XLOOKUP(C926,Raw_Data_Paid_23!$C$4:$C$2114,Raw_Data_Paid_23!$C$4:$C$2114,"B1")="B1","B1","B2")),IF(_xlfn.XLOOKUP(C926,Raw_Data_Paid_23!$C$4:$C$2114,Raw_Data_Paid_23!$C$4:$C$2114,"C1")="C1","C1","C2"))</f>
        <v>B1</v>
      </c>
      <c r="P926" t="str">
        <f t="shared" si="64"/>
        <v>2020B1Motor Private</v>
      </c>
    </row>
    <row r="927" spans="3:16" x14ac:dyDescent="0.35">
      <c r="C927" s="6" t="s">
        <v>1076</v>
      </c>
      <c r="D927" s="7" t="s">
        <v>4411</v>
      </c>
      <c r="E927" s="7" t="s">
        <v>4411</v>
      </c>
      <c r="F927" s="8" t="s">
        <v>3910</v>
      </c>
      <c r="G927" s="9">
        <v>1000</v>
      </c>
      <c r="H927" s="10">
        <v>2020</v>
      </c>
      <c r="I927" s="10">
        <v>2020</v>
      </c>
      <c r="J927" s="11" t="s">
        <v>11</v>
      </c>
      <c r="K927" s="12">
        <v>1000</v>
      </c>
      <c r="L927" s="12">
        <v>1</v>
      </c>
      <c r="M927" s="33" t="str">
        <f>IF(_xlfn.XLOOKUP(C927,Raw_Data_OS_23!$C$7:$C$4518,Raw_Data_OS_23!$G$7:$G$4518,"Paid/ Closed")="Paid/ Closed","Paid/ Closed", "Still_Outstanding")</f>
        <v>Still_Outstanding</v>
      </c>
      <c r="N927" s="33">
        <f>IF(_xlfn.XLOOKUP(C927,Raw_Data_Paid_23!$C$4:$C$2114,Raw_Data_Paid_23!$C$4:$C$2114,1)= 1,1,0)</f>
        <v>0</v>
      </c>
      <c r="O927" t="str">
        <f>IF(M927=$W$7,IF(AND(N927,_xlfn.XLOOKUP(C927,Raw_Data_OS_23!$C$7:$C$4518,Raw_Data_OS_23!$G$7:$G$4518,0)=G927),"A",IF(_xlfn.XLOOKUP(C927,Raw_Data_Paid_23!$C$4:$C$2114,Raw_Data_Paid_23!$C$4:$C$2114,"B1")="B1","B1","B2")),IF(_xlfn.XLOOKUP(C927,Raw_Data_Paid_23!$C$4:$C$2114,Raw_Data_Paid_23!$C$4:$C$2114,"C1")="C1","C1","C2"))</f>
        <v>B2</v>
      </c>
      <c r="P927" t="str">
        <f t="shared" si="64"/>
        <v>2020B2Motor Private</v>
      </c>
    </row>
    <row r="928" spans="3:16" x14ac:dyDescent="0.35">
      <c r="C928" s="6" t="s">
        <v>1077</v>
      </c>
      <c r="D928" s="7" t="s">
        <v>3907</v>
      </c>
      <c r="E928" s="7" t="s">
        <v>3907</v>
      </c>
      <c r="F928" s="8" t="s">
        <v>3910</v>
      </c>
      <c r="G928" s="9">
        <v>324561.40350000001</v>
      </c>
      <c r="H928" s="10">
        <v>2020</v>
      </c>
      <c r="I928" s="10">
        <v>2020</v>
      </c>
      <c r="J928" s="11" t="s">
        <v>11</v>
      </c>
      <c r="K928" s="12">
        <v>324561.40350000001</v>
      </c>
      <c r="L928" s="12">
        <v>1</v>
      </c>
      <c r="M928" s="33" t="str">
        <f>IF(_xlfn.XLOOKUP(C928,Raw_Data_OS_23!$C$7:$C$4518,Raw_Data_OS_23!$G$7:$G$4518,"Paid/ Closed")="Paid/ Closed","Paid/ Closed", "Still_Outstanding")</f>
        <v>Still_Outstanding</v>
      </c>
      <c r="N928" s="33">
        <f>IF(_xlfn.XLOOKUP(C928,Raw_Data_Paid_23!$C$4:$C$2114,Raw_Data_Paid_23!$C$4:$C$2114,1)= 1,1,0)</f>
        <v>1</v>
      </c>
      <c r="O928" t="str">
        <f>IF(M928=$W$7,IF(AND(N928,_xlfn.XLOOKUP(C928,Raw_Data_OS_23!$C$7:$C$4518,Raw_Data_OS_23!$G$7:$G$4518,0)=G928),"A",IF(_xlfn.XLOOKUP(C928,Raw_Data_Paid_23!$C$4:$C$2114,Raw_Data_Paid_23!$C$4:$C$2114,"B1")="B1","B1","B2")),IF(_xlfn.XLOOKUP(C928,Raw_Data_Paid_23!$C$4:$C$2114,Raw_Data_Paid_23!$C$4:$C$2114,"C1")="C1","C1","C2"))</f>
        <v>B1</v>
      </c>
      <c r="P928" t="str">
        <f t="shared" si="64"/>
        <v>2020B1Motor Private</v>
      </c>
    </row>
    <row r="929" spans="3:16" x14ac:dyDescent="0.35">
      <c r="C929" s="6" t="s">
        <v>1078</v>
      </c>
      <c r="D929" s="7" t="s">
        <v>3984</v>
      </c>
      <c r="E929" s="7" t="s">
        <v>3984</v>
      </c>
      <c r="F929" s="8" t="s">
        <v>3910</v>
      </c>
      <c r="G929" s="9">
        <v>11300</v>
      </c>
      <c r="H929" s="10">
        <v>2020</v>
      </c>
      <c r="I929" s="10">
        <v>2020</v>
      </c>
      <c r="J929" s="11" t="s">
        <v>28</v>
      </c>
      <c r="K929" s="12">
        <v>11300</v>
      </c>
      <c r="L929" s="12">
        <v>1</v>
      </c>
      <c r="M929" s="33" t="str">
        <f>IF(_xlfn.XLOOKUP(C929,Raw_Data_OS_23!$C$7:$C$4518,Raw_Data_OS_23!$G$7:$G$4518,"Paid/ Closed")="Paid/ Closed","Paid/ Closed", "Still_Outstanding")</f>
        <v>Still_Outstanding</v>
      </c>
      <c r="N929" s="33">
        <f>IF(_xlfn.XLOOKUP(C929,Raw_Data_Paid_23!$C$4:$C$2114,Raw_Data_Paid_23!$C$4:$C$2114,1)= 1,1,0)</f>
        <v>1</v>
      </c>
      <c r="O929" t="str">
        <f>IF(M929=$W$7,IF(AND(N929,_xlfn.XLOOKUP(C929,Raw_Data_OS_23!$C$7:$C$4518,Raw_Data_OS_23!$G$7:$G$4518,0)=G929),"A",IF(_xlfn.XLOOKUP(C929,Raw_Data_Paid_23!$C$4:$C$2114,Raw_Data_Paid_23!$C$4:$C$2114,"B1")="B1","B1","B2")),IF(_xlfn.XLOOKUP(C929,Raw_Data_Paid_23!$C$4:$C$2114,Raw_Data_Paid_23!$C$4:$C$2114,"C1")="C1","C1","C2"))</f>
        <v>B1</v>
      </c>
      <c r="P929" t="str">
        <f t="shared" si="64"/>
        <v>2020B1Motor Private</v>
      </c>
    </row>
    <row r="930" spans="3:16" x14ac:dyDescent="0.35">
      <c r="C930" s="6" t="s">
        <v>418</v>
      </c>
      <c r="D930" s="7" t="s">
        <v>4410</v>
      </c>
      <c r="E930" s="7" t="s">
        <v>4410</v>
      </c>
      <c r="F930" s="8" t="s">
        <v>3910</v>
      </c>
      <c r="G930" s="9">
        <v>46700</v>
      </c>
      <c r="H930" s="10">
        <v>2020</v>
      </c>
      <c r="I930" s="10">
        <v>2020</v>
      </c>
      <c r="J930" s="11" t="s">
        <v>11</v>
      </c>
      <c r="K930" s="12">
        <v>46700</v>
      </c>
      <c r="L930" s="12">
        <v>1</v>
      </c>
      <c r="M930" s="33" t="str">
        <f>IF(_xlfn.XLOOKUP(C930,Raw_Data_OS_23!$C$7:$C$4518,Raw_Data_OS_23!$G$7:$G$4518,"Paid/ Closed")="Paid/ Closed","Paid/ Closed", "Still_Outstanding")</f>
        <v>Still_Outstanding</v>
      </c>
      <c r="N930" s="33">
        <f>IF(_xlfn.XLOOKUP(C930,Raw_Data_Paid_23!$C$4:$C$2114,Raw_Data_Paid_23!$C$4:$C$2114,1)= 1,1,0)</f>
        <v>1</v>
      </c>
      <c r="O930" t="str">
        <f>IF(M930=$W$7,IF(AND(N930,_xlfn.XLOOKUP(C930,Raw_Data_OS_23!$C$7:$C$4518,Raw_Data_OS_23!$G$7:$G$4518,0)=G930),"A",IF(_xlfn.XLOOKUP(C930,Raw_Data_Paid_23!$C$4:$C$2114,Raw_Data_Paid_23!$C$4:$C$2114,"B1")="B1","B1","B2")),IF(_xlfn.XLOOKUP(C930,Raw_Data_Paid_23!$C$4:$C$2114,Raw_Data_Paid_23!$C$4:$C$2114,"C1")="C1","C1","C2"))</f>
        <v>B1</v>
      </c>
      <c r="P930" t="str">
        <f t="shared" si="64"/>
        <v>2020B1Motor Private</v>
      </c>
    </row>
    <row r="931" spans="3:16" x14ac:dyDescent="0.35">
      <c r="C931" s="6" t="s">
        <v>1079</v>
      </c>
      <c r="D931" s="7" t="s">
        <v>4019</v>
      </c>
      <c r="E931" s="7" t="s">
        <v>4019</v>
      </c>
      <c r="F931" s="8" t="s">
        <v>3910</v>
      </c>
      <c r="G931" s="9">
        <v>200000</v>
      </c>
      <c r="H931" s="10">
        <v>2020</v>
      </c>
      <c r="I931" s="10">
        <v>2020</v>
      </c>
      <c r="J931" s="11" t="s">
        <v>11</v>
      </c>
      <c r="K931" s="12">
        <v>200000</v>
      </c>
      <c r="L931" s="12">
        <v>1</v>
      </c>
      <c r="M931" s="33" t="str">
        <f>IF(_xlfn.XLOOKUP(C931,Raw_Data_OS_23!$C$7:$C$4518,Raw_Data_OS_23!$G$7:$G$4518,"Paid/ Closed")="Paid/ Closed","Paid/ Closed", "Still_Outstanding")</f>
        <v>Still_Outstanding</v>
      </c>
      <c r="N931" s="33">
        <f>IF(_xlfn.XLOOKUP(C931,Raw_Data_Paid_23!$C$4:$C$2114,Raw_Data_Paid_23!$C$4:$C$2114,1)= 1,1,0)</f>
        <v>1</v>
      </c>
      <c r="O931" t="str">
        <f>IF(M931=$W$7,IF(AND(N931,_xlfn.XLOOKUP(C931,Raw_Data_OS_23!$C$7:$C$4518,Raw_Data_OS_23!$G$7:$G$4518,0)=G931),"A",IF(_xlfn.XLOOKUP(C931,Raw_Data_Paid_23!$C$4:$C$2114,Raw_Data_Paid_23!$C$4:$C$2114,"B1")="B1","B1","B2")),IF(_xlfn.XLOOKUP(C931,Raw_Data_Paid_23!$C$4:$C$2114,Raw_Data_Paid_23!$C$4:$C$2114,"C1")="C1","C1","C2"))</f>
        <v>A</v>
      </c>
      <c r="P931" t="str">
        <f t="shared" si="64"/>
        <v>2020AMotor Private</v>
      </c>
    </row>
    <row r="932" spans="3:16" x14ac:dyDescent="0.35">
      <c r="C932" s="6" t="s">
        <v>1080</v>
      </c>
      <c r="D932" s="7" t="s">
        <v>3991</v>
      </c>
      <c r="E932" s="7" t="s">
        <v>3991</v>
      </c>
      <c r="F932" s="8" t="s">
        <v>3910</v>
      </c>
      <c r="G932" s="9">
        <v>1000</v>
      </c>
      <c r="H932" s="10">
        <v>2020</v>
      </c>
      <c r="I932" s="10">
        <v>2020</v>
      </c>
      <c r="J932" s="11" t="s">
        <v>11</v>
      </c>
      <c r="K932" s="12">
        <v>1000</v>
      </c>
      <c r="L932" s="12">
        <v>1</v>
      </c>
      <c r="M932" s="33" t="str">
        <f>IF(_xlfn.XLOOKUP(C932,Raw_Data_OS_23!$C$7:$C$4518,Raw_Data_OS_23!$G$7:$G$4518,"Paid/ Closed")="Paid/ Closed","Paid/ Closed", "Still_Outstanding")</f>
        <v>Still_Outstanding</v>
      </c>
      <c r="N932" s="33">
        <f>IF(_xlfn.XLOOKUP(C932,Raw_Data_Paid_23!$C$4:$C$2114,Raw_Data_Paid_23!$C$4:$C$2114,1)= 1,1,0)</f>
        <v>1</v>
      </c>
      <c r="O932" t="str">
        <f>IF(M932=$W$7,IF(AND(N932,_xlfn.XLOOKUP(C932,Raw_Data_OS_23!$C$7:$C$4518,Raw_Data_OS_23!$G$7:$G$4518,0)=G932),"A",IF(_xlfn.XLOOKUP(C932,Raw_Data_Paid_23!$C$4:$C$2114,Raw_Data_Paid_23!$C$4:$C$2114,"B1")="B1","B1","B2")),IF(_xlfn.XLOOKUP(C932,Raw_Data_Paid_23!$C$4:$C$2114,Raw_Data_Paid_23!$C$4:$C$2114,"C1")="C1","C1","C2"))</f>
        <v>B1</v>
      </c>
      <c r="P932" t="str">
        <f t="shared" si="64"/>
        <v>2020B1Motor Private</v>
      </c>
    </row>
    <row r="933" spans="3:16" x14ac:dyDescent="0.35">
      <c r="C933" s="6" t="s">
        <v>419</v>
      </c>
      <c r="D933" s="7" t="s">
        <v>3991</v>
      </c>
      <c r="E933" s="7" t="s">
        <v>3991</v>
      </c>
      <c r="F933" s="8" t="s">
        <v>3908</v>
      </c>
      <c r="G933" s="9">
        <v>730</v>
      </c>
      <c r="H933" s="10">
        <v>2020</v>
      </c>
      <c r="I933" s="10">
        <v>2020</v>
      </c>
      <c r="J933" s="11" t="s">
        <v>11</v>
      </c>
      <c r="K933" s="12">
        <v>730</v>
      </c>
      <c r="L933" s="12">
        <v>1</v>
      </c>
      <c r="M933" s="33" t="str">
        <f>IF(_xlfn.XLOOKUP(C933,Raw_Data_OS_23!$C$7:$C$4518,Raw_Data_OS_23!$G$7:$G$4518,"Paid/ Closed")="Paid/ Closed","Paid/ Closed", "Still_Outstanding")</f>
        <v>Still_Outstanding</v>
      </c>
      <c r="N933" s="33">
        <f>IF(_xlfn.XLOOKUP(C933,Raw_Data_Paid_23!$C$4:$C$2114,Raw_Data_Paid_23!$C$4:$C$2114,1)= 1,1,0)</f>
        <v>1</v>
      </c>
      <c r="O933" t="str">
        <f>IF(M933=$W$7,IF(AND(N933,_xlfn.XLOOKUP(C933,Raw_Data_OS_23!$C$7:$C$4518,Raw_Data_OS_23!$G$7:$G$4518,0)=G933),"A",IF(_xlfn.XLOOKUP(C933,Raw_Data_Paid_23!$C$4:$C$2114,Raw_Data_Paid_23!$C$4:$C$2114,"B1")="B1","B1","B2")),IF(_xlfn.XLOOKUP(C933,Raw_Data_Paid_23!$C$4:$C$2114,Raw_Data_Paid_23!$C$4:$C$2114,"C1")="C1","C1","C2"))</f>
        <v>B1</v>
      </c>
      <c r="P933" t="str">
        <f t="shared" si="64"/>
        <v>2020B1Motor Commercial</v>
      </c>
    </row>
    <row r="934" spans="3:16" x14ac:dyDescent="0.35">
      <c r="C934" s="6" t="s">
        <v>1081</v>
      </c>
      <c r="D934" s="7" t="s">
        <v>4410</v>
      </c>
      <c r="E934" s="7" t="s">
        <v>4410</v>
      </c>
      <c r="F934" s="8" t="s">
        <v>3908</v>
      </c>
      <c r="G934" s="9">
        <v>100000</v>
      </c>
      <c r="H934" s="10">
        <v>2020</v>
      </c>
      <c r="I934" s="10">
        <v>2020</v>
      </c>
      <c r="J934" s="11" t="s">
        <v>11</v>
      </c>
      <c r="K934" s="12">
        <v>100000</v>
      </c>
      <c r="L934" s="12">
        <v>1</v>
      </c>
      <c r="M934" s="33" t="str">
        <f>IF(_xlfn.XLOOKUP(C934,Raw_Data_OS_23!$C$7:$C$4518,Raw_Data_OS_23!$G$7:$G$4518,"Paid/ Closed")="Paid/ Closed","Paid/ Closed", "Still_Outstanding")</f>
        <v>Still_Outstanding</v>
      </c>
      <c r="N934" s="33">
        <f>IF(_xlfn.XLOOKUP(C934,Raw_Data_Paid_23!$C$4:$C$2114,Raw_Data_Paid_23!$C$4:$C$2114,1)= 1,1,0)</f>
        <v>1</v>
      </c>
      <c r="O934" t="str">
        <f>IF(M934=$W$7,IF(AND(N934,_xlfn.XLOOKUP(C934,Raw_Data_OS_23!$C$7:$C$4518,Raw_Data_OS_23!$G$7:$G$4518,0)=G934),"A",IF(_xlfn.XLOOKUP(C934,Raw_Data_Paid_23!$C$4:$C$2114,Raw_Data_Paid_23!$C$4:$C$2114,"B1")="B1","B1","B2")),IF(_xlfn.XLOOKUP(C934,Raw_Data_Paid_23!$C$4:$C$2114,Raw_Data_Paid_23!$C$4:$C$2114,"C1")="C1","C1","C2"))</f>
        <v>B1</v>
      </c>
      <c r="P934" t="str">
        <f t="shared" si="64"/>
        <v>2020B1Motor Commercial</v>
      </c>
    </row>
    <row r="935" spans="3:16" x14ac:dyDescent="0.35">
      <c r="C935" s="6" t="s">
        <v>420</v>
      </c>
      <c r="D935" s="7" t="s">
        <v>4102</v>
      </c>
      <c r="E935" s="7" t="s">
        <v>4102</v>
      </c>
      <c r="F935" s="8" t="s">
        <v>3908</v>
      </c>
      <c r="G935" s="9">
        <v>210000</v>
      </c>
      <c r="H935" s="10">
        <v>2020</v>
      </c>
      <c r="I935" s="10">
        <v>2020</v>
      </c>
      <c r="J935" s="11" t="s">
        <v>11</v>
      </c>
      <c r="K935" s="12">
        <v>210000</v>
      </c>
      <c r="L935" s="12">
        <v>1</v>
      </c>
      <c r="M935" s="33" t="str">
        <f>IF(_xlfn.XLOOKUP(C935,Raw_Data_OS_23!$C$7:$C$4518,Raw_Data_OS_23!$G$7:$G$4518,"Paid/ Closed")="Paid/ Closed","Paid/ Closed", "Still_Outstanding")</f>
        <v>Still_Outstanding</v>
      </c>
      <c r="N935" s="33">
        <f>IF(_xlfn.XLOOKUP(C935,Raw_Data_Paid_23!$C$4:$C$2114,Raw_Data_Paid_23!$C$4:$C$2114,1)= 1,1,0)</f>
        <v>1</v>
      </c>
      <c r="O935" t="str">
        <f>IF(M935=$W$7,IF(AND(N935,_xlfn.XLOOKUP(C935,Raw_Data_OS_23!$C$7:$C$4518,Raw_Data_OS_23!$G$7:$G$4518,0)=G935),"A",IF(_xlfn.XLOOKUP(C935,Raw_Data_Paid_23!$C$4:$C$2114,Raw_Data_Paid_23!$C$4:$C$2114,"B1")="B1","B1","B2")),IF(_xlfn.XLOOKUP(C935,Raw_Data_Paid_23!$C$4:$C$2114,Raw_Data_Paid_23!$C$4:$C$2114,"C1")="C1","C1","C2"))</f>
        <v>B1</v>
      </c>
      <c r="P935" t="str">
        <f t="shared" si="64"/>
        <v>2020B1Motor Commercial</v>
      </c>
    </row>
    <row r="936" spans="3:16" x14ac:dyDescent="0.35">
      <c r="C936" s="6" t="s">
        <v>1082</v>
      </c>
      <c r="D936" s="7" t="s">
        <v>4412</v>
      </c>
      <c r="E936" s="7" t="s">
        <v>4412</v>
      </c>
      <c r="F936" s="8" t="s">
        <v>3908</v>
      </c>
      <c r="G936" s="9">
        <v>620</v>
      </c>
      <c r="H936" s="10">
        <v>2020</v>
      </c>
      <c r="I936" s="10">
        <v>2020</v>
      </c>
      <c r="J936" s="11" t="s">
        <v>28</v>
      </c>
      <c r="K936" s="12">
        <v>620</v>
      </c>
      <c r="L936" s="12">
        <v>1</v>
      </c>
      <c r="M936" s="33" t="str">
        <f>IF(_xlfn.XLOOKUP(C936,Raw_Data_OS_23!$C$7:$C$4518,Raw_Data_OS_23!$G$7:$G$4518,"Paid/ Closed")="Paid/ Closed","Paid/ Closed", "Still_Outstanding")</f>
        <v>Still_Outstanding</v>
      </c>
      <c r="N936" s="33">
        <f>IF(_xlfn.XLOOKUP(C936,Raw_Data_Paid_23!$C$4:$C$2114,Raw_Data_Paid_23!$C$4:$C$2114,1)= 1,1,0)</f>
        <v>1</v>
      </c>
      <c r="O936" t="str">
        <f>IF(M936=$W$7,IF(AND(N936,_xlfn.XLOOKUP(C936,Raw_Data_OS_23!$C$7:$C$4518,Raw_Data_OS_23!$G$7:$G$4518,0)=G936),"A",IF(_xlfn.XLOOKUP(C936,Raw_Data_Paid_23!$C$4:$C$2114,Raw_Data_Paid_23!$C$4:$C$2114,"B1")="B1","B1","B2")),IF(_xlfn.XLOOKUP(C936,Raw_Data_Paid_23!$C$4:$C$2114,Raw_Data_Paid_23!$C$4:$C$2114,"C1")="C1","C1","C2"))</f>
        <v>B1</v>
      </c>
      <c r="P936" t="str">
        <f t="shared" si="64"/>
        <v>2020B1Motor Commercial</v>
      </c>
    </row>
    <row r="937" spans="3:16" x14ac:dyDescent="0.35">
      <c r="C937" s="6" t="s">
        <v>421</v>
      </c>
      <c r="D937" s="7" t="s">
        <v>4103</v>
      </c>
      <c r="E937" s="7" t="s">
        <v>4103</v>
      </c>
      <c r="F937" s="8" t="s">
        <v>3908</v>
      </c>
      <c r="G937" s="9">
        <v>48954</v>
      </c>
      <c r="H937" s="10">
        <v>2020</v>
      </c>
      <c r="I937" s="10">
        <v>2020</v>
      </c>
      <c r="J937" s="11" t="s">
        <v>11</v>
      </c>
      <c r="K937" s="12">
        <v>48954</v>
      </c>
      <c r="L937" s="12">
        <v>1</v>
      </c>
      <c r="M937" s="33" t="str">
        <f>IF(_xlfn.XLOOKUP(C937,Raw_Data_OS_23!$C$7:$C$4518,Raw_Data_OS_23!$G$7:$G$4518,"Paid/ Closed")="Paid/ Closed","Paid/ Closed", "Still_Outstanding")</f>
        <v>Still_Outstanding</v>
      </c>
      <c r="N937" s="33">
        <f>IF(_xlfn.XLOOKUP(C937,Raw_Data_Paid_23!$C$4:$C$2114,Raw_Data_Paid_23!$C$4:$C$2114,1)= 1,1,0)</f>
        <v>1</v>
      </c>
      <c r="O937" t="str">
        <f>IF(M937=$W$7,IF(AND(N937,_xlfn.XLOOKUP(C937,Raw_Data_OS_23!$C$7:$C$4518,Raw_Data_OS_23!$G$7:$G$4518,0)=G937),"A",IF(_xlfn.XLOOKUP(C937,Raw_Data_Paid_23!$C$4:$C$2114,Raw_Data_Paid_23!$C$4:$C$2114,"B1")="B1","B1","B2")),IF(_xlfn.XLOOKUP(C937,Raw_Data_Paid_23!$C$4:$C$2114,Raw_Data_Paid_23!$C$4:$C$2114,"C1")="C1","C1","C2"))</f>
        <v>B1</v>
      </c>
      <c r="P937" t="str">
        <f t="shared" si="64"/>
        <v>2020B1Motor Commercial</v>
      </c>
    </row>
    <row r="938" spans="3:16" x14ac:dyDescent="0.35">
      <c r="C938" s="6" t="s">
        <v>422</v>
      </c>
      <c r="D938" s="7" t="s">
        <v>4383</v>
      </c>
      <c r="E938" s="7" t="s">
        <v>4383</v>
      </c>
      <c r="F938" s="8" t="s">
        <v>3908</v>
      </c>
      <c r="G938" s="9">
        <v>8620</v>
      </c>
      <c r="H938" s="10">
        <v>2020</v>
      </c>
      <c r="I938" s="10">
        <v>2020</v>
      </c>
      <c r="J938" s="11" t="s">
        <v>11</v>
      </c>
      <c r="K938" s="12">
        <v>8620</v>
      </c>
      <c r="L938" s="12">
        <v>1</v>
      </c>
      <c r="M938" s="33" t="str">
        <f>IF(_xlfn.XLOOKUP(C938,Raw_Data_OS_23!$C$7:$C$4518,Raw_Data_OS_23!$G$7:$G$4518,"Paid/ Closed")="Paid/ Closed","Paid/ Closed", "Still_Outstanding")</f>
        <v>Still_Outstanding</v>
      </c>
      <c r="N938" s="33">
        <f>IF(_xlfn.XLOOKUP(C938,Raw_Data_Paid_23!$C$4:$C$2114,Raw_Data_Paid_23!$C$4:$C$2114,1)= 1,1,0)</f>
        <v>1</v>
      </c>
      <c r="O938" t="str">
        <f>IF(M938=$W$7,IF(AND(N938,_xlfn.XLOOKUP(C938,Raw_Data_OS_23!$C$7:$C$4518,Raw_Data_OS_23!$G$7:$G$4518,0)=G938),"A",IF(_xlfn.XLOOKUP(C938,Raw_Data_Paid_23!$C$4:$C$2114,Raw_Data_Paid_23!$C$4:$C$2114,"B1")="B1","B1","B2")),IF(_xlfn.XLOOKUP(C938,Raw_Data_Paid_23!$C$4:$C$2114,Raw_Data_Paid_23!$C$4:$C$2114,"C1")="C1","C1","C2"))</f>
        <v>B1</v>
      </c>
      <c r="P938" t="str">
        <f t="shared" si="64"/>
        <v>2020B1Motor Commercial</v>
      </c>
    </row>
    <row r="939" spans="3:16" x14ac:dyDescent="0.35">
      <c r="C939" s="6" t="s">
        <v>423</v>
      </c>
      <c r="D939" s="7" t="s">
        <v>3991</v>
      </c>
      <c r="E939" s="7" t="s">
        <v>3991</v>
      </c>
      <c r="F939" s="8" t="s">
        <v>3908</v>
      </c>
      <c r="G939" s="9">
        <v>10872</v>
      </c>
      <c r="H939" s="10">
        <v>2020</v>
      </c>
      <c r="I939" s="10">
        <v>2020</v>
      </c>
      <c r="J939" s="11" t="s">
        <v>11</v>
      </c>
      <c r="K939" s="12">
        <v>10872</v>
      </c>
      <c r="L939" s="12">
        <v>1</v>
      </c>
      <c r="M939" s="33" t="str">
        <f>IF(_xlfn.XLOOKUP(C939,Raw_Data_OS_23!$C$7:$C$4518,Raw_Data_OS_23!$G$7:$G$4518,"Paid/ Closed")="Paid/ Closed","Paid/ Closed", "Still_Outstanding")</f>
        <v>Still_Outstanding</v>
      </c>
      <c r="N939" s="33">
        <f>IF(_xlfn.XLOOKUP(C939,Raw_Data_Paid_23!$C$4:$C$2114,Raw_Data_Paid_23!$C$4:$C$2114,1)= 1,1,0)</f>
        <v>1</v>
      </c>
      <c r="O939" t="str">
        <f>IF(M939=$W$7,IF(AND(N939,_xlfn.XLOOKUP(C939,Raw_Data_OS_23!$C$7:$C$4518,Raw_Data_OS_23!$G$7:$G$4518,0)=G939),"A",IF(_xlfn.XLOOKUP(C939,Raw_Data_Paid_23!$C$4:$C$2114,Raw_Data_Paid_23!$C$4:$C$2114,"B1")="B1","B1","B2")),IF(_xlfn.XLOOKUP(C939,Raw_Data_Paid_23!$C$4:$C$2114,Raw_Data_Paid_23!$C$4:$C$2114,"C1")="C1","C1","C2"))</f>
        <v>B1</v>
      </c>
      <c r="P939" t="str">
        <f t="shared" si="64"/>
        <v>2020B1Motor Commercial</v>
      </c>
    </row>
    <row r="940" spans="3:16" x14ac:dyDescent="0.35">
      <c r="C940" s="6" t="s">
        <v>424</v>
      </c>
      <c r="D940" s="7" t="s">
        <v>4383</v>
      </c>
      <c r="E940" s="7" t="s">
        <v>4383</v>
      </c>
      <c r="F940" s="8" t="s">
        <v>3910</v>
      </c>
      <c r="G940" s="9">
        <v>59700</v>
      </c>
      <c r="H940" s="10">
        <v>2020</v>
      </c>
      <c r="I940" s="10">
        <v>2020</v>
      </c>
      <c r="J940" s="11" t="s">
        <v>11</v>
      </c>
      <c r="K940" s="12">
        <v>59700</v>
      </c>
      <c r="L940" s="12">
        <v>1</v>
      </c>
      <c r="M940" s="33" t="str">
        <f>IF(_xlfn.XLOOKUP(C940,Raw_Data_OS_23!$C$7:$C$4518,Raw_Data_OS_23!$G$7:$G$4518,"Paid/ Closed")="Paid/ Closed","Paid/ Closed", "Still_Outstanding")</f>
        <v>Still_Outstanding</v>
      </c>
      <c r="N940" s="33">
        <f>IF(_xlfn.XLOOKUP(C940,Raw_Data_Paid_23!$C$4:$C$2114,Raw_Data_Paid_23!$C$4:$C$2114,1)= 1,1,0)</f>
        <v>1</v>
      </c>
      <c r="O940" t="str">
        <f>IF(M940=$W$7,IF(AND(N940,_xlfn.XLOOKUP(C940,Raw_Data_OS_23!$C$7:$C$4518,Raw_Data_OS_23!$G$7:$G$4518,0)=G940),"A",IF(_xlfn.XLOOKUP(C940,Raw_Data_Paid_23!$C$4:$C$2114,Raw_Data_Paid_23!$C$4:$C$2114,"B1")="B1","B1","B2")),IF(_xlfn.XLOOKUP(C940,Raw_Data_Paid_23!$C$4:$C$2114,Raw_Data_Paid_23!$C$4:$C$2114,"C1")="C1","C1","C2"))</f>
        <v>B1</v>
      </c>
      <c r="P940" t="str">
        <f t="shared" si="64"/>
        <v>2020B1Motor Private</v>
      </c>
    </row>
    <row r="941" spans="3:16" x14ac:dyDescent="0.35">
      <c r="C941" s="6" t="s">
        <v>425</v>
      </c>
      <c r="D941" s="7" t="s">
        <v>4020</v>
      </c>
      <c r="E941" s="7" t="s">
        <v>4020</v>
      </c>
      <c r="F941" s="8" t="s">
        <v>3910</v>
      </c>
      <c r="G941" s="9">
        <v>9284</v>
      </c>
      <c r="H941" s="10">
        <v>2020</v>
      </c>
      <c r="I941" s="10">
        <v>2020</v>
      </c>
      <c r="J941" s="11" t="s">
        <v>11</v>
      </c>
      <c r="K941" s="12">
        <v>9284</v>
      </c>
      <c r="L941" s="12">
        <v>1</v>
      </c>
      <c r="M941" s="33" t="str">
        <f>IF(_xlfn.XLOOKUP(C941,Raw_Data_OS_23!$C$7:$C$4518,Raw_Data_OS_23!$G$7:$G$4518,"Paid/ Closed")="Paid/ Closed","Paid/ Closed", "Still_Outstanding")</f>
        <v>Still_Outstanding</v>
      </c>
      <c r="N941" s="33">
        <f>IF(_xlfn.XLOOKUP(C941,Raw_Data_Paid_23!$C$4:$C$2114,Raw_Data_Paid_23!$C$4:$C$2114,1)= 1,1,0)</f>
        <v>1</v>
      </c>
      <c r="O941" t="str">
        <f>IF(M941=$W$7,IF(AND(N941,_xlfn.XLOOKUP(C941,Raw_Data_OS_23!$C$7:$C$4518,Raw_Data_OS_23!$G$7:$G$4518,0)=G941),"A",IF(_xlfn.XLOOKUP(C941,Raw_Data_Paid_23!$C$4:$C$2114,Raw_Data_Paid_23!$C$4:$C$2114,"B1")="B1","B1","B2")),IF(_xlfn.XLOOKUP(C941,Raw_Data_Paid_23!$C$4:$C$2114,Raw_Data_Paid_23!$C$4:$C$2114,"C1")="C1","C1","C2"))</f>
        <v>B1</v>
      </c>
      <c r="P941" t="str">
        <f t="shared" si="64"/>
        <v>2020B1Motor Private</v>
      </c>
    </row>
    <row r="942" spans="3:16" x14ac:dyDescent="0.35">
      <c r="C942" s="6" t="s">
        <v>1083</v>
      </c>
      <c r="D942" s="7" t="s">
        <v>4412</v>
      </c>
      <c r="E942" s="7" t="s">
        <v>4412</v>
      </c>
      <c r="F942" s="8" t="s">
        <v>3910</v>
      </c>
      <c r="G942" s="9">
        <v>210000</v>
      </c>
      <c r="H942" s="10">
        <v>2020</v>
      </c>
      <c r="I942" s="10">
        <v>2020</v>
      </c>
      <c r="J942" s="11" t="s">
        <v>28</v>
      </c>
      <c r="K942" s="12">
        <v>210000</v>
      </c>
      <c r="L942" s="12">
        <v>1</v>
      </c>
      <c r="M942" s="33" t="str">
        <f>IF(_xlfn.XLOOKUP(C942,Raw_Data_OS_23!$C$7:$C$4518,Raw_Data_OS_23!$G$7:$G$4518,"Paid/ Closed")="Paid/ Closed","Paid/ Closed", "Still_Outstanding")</f>
        <v>Still_Outstanding</v>
      </c>
      <c r="N942" s="33">
        <f>IF(_xlfn.XLOOKUP(C942,Raw_Data_Paid_23!$C$4:$C$2114,Raw_Data_Paid_23!$C$4:$C$2114,1)= 1,1,0)</f>
        <v>1</v>
      </c>
      <c r="O942" t="str">
        <f>IF(M942=$W$7,IF(AND(N942,_xlfn.XLOOKUP(C942,Raw_Data_OS_23!$C$7:$C$4518,Raw_Data_OS_23!$G$7:$G$4518,0)=G942),"A",IF(_xlfn.XLOOKUP(C942,Raw_Data_Paid_23!$C$4:$C$2114,Raw_Data_Paid_23!$C$4:$C$2114,"B1")="B1","B1","B2")),IF(_xlfn.XLOOKUP(C942,Raw_Data_Paid_23!$C$4:$C$2114,Raw_Data_Paid_23!$C$4:$C$2114,"C1")="C1","C1","C2"))</f>
        <v>B1</v>
      </c>
      <c r="P942" t="str">
        <f t="shared" si="64"/>
        <v>2020B1Motor Private</v>
      </c>
    </row>
    <row r="943" spans="3:16" x14ac:dyDescent="0.35">
      <c r="C943" s="6" t="s">
        <v>426</v>
      </c>
      <c r="D943" s="7" t="s">
        <v>4152</v>
      </c>
      <c r="E943" s="7" t="s">
        <v>4152</v>
      </c>
      <c r="F943" s="8" t="s">
        <v>3910</v>
      </c>
      <c r="G943" s="9">
        <v>144000</v>
      </c>
      <c r="H943" s="10">
        <v>2020</v>
      </c>
      <c r="I943" s="10">
        <v>2020</v>
      </c>
      <c r="J943" s="11" t="s">
        <v>11</v>
      </c>
      <c r="K943" s="12">
        <v>144000</v>
      </c>
      <c r="L943" s="12">
        <v>1</v>
      </c>
      <c r="M943" s="33" t="str">
        <f>IF(_xlfn.XLOOKUP(C943,Raw_Data_OS_23!$C$7:$C$4518,Raw_Data_OS_23!$G$7:$G$4518,"Paid/ Closed")="Paid/ Closed","Paid/ Closed", "Still_Outstanding")</f>
        <v>Still_Outstanding</v>
      </c>
      <c r="N943" s="33">
        <f>IF(_xlfn.XLOOKUP(C943,Raw_Data_Paid_23!$C$4:$C$2114,Raw_Data_Paid_23!$C$4:$C$2114,1)= 1,1,0)</f>
        <v>1</v>
      </c>
      <c r="O943" t="str">
        <f>IF(M943=$W$7,IF(AND(N943,_xlfn.XLOOKUP(C943,Raw_Data_OS_23!$C$7:$C$4518,Raw_Data_OS_23!$G$7:$G$4518,0)=G943),"A",IF(_xlfn.XLOOKUP(C943,Raw_Data_Paid_23!$C$4:$C$2114,Raw_Data_Paid_23!$C$4:$C$2114,"B1")="B1","B1","B2")),IF(_xlfn.XLOOKUP(C943,Raw_Data_Paid_23!$C$4:$C$2114,Raw_Data_Paid_23!$C$4:$C$2114,"C1")="C1","C1","C2"))</f>
        <v>A</v>
      </c>
      <c r="P943" t="str">
        <f t="shared" si="64"/>
        <v>2020AMotor Private</v>
      </c>
    </row>
    <row r="944" spans="3:16" x14ac:dyDescent="0.35">
      <c r="C944" s="6" t="s">
        <v>1084</v>
      </c>
      <c r="D944" s="7" t="s">
        <v>4383</v>
      </c>
      <c r="E944" s="7" t="s">
        <v>4383</v>
      </c>
      <c r="F944" s="8" t="s">
        <v>3910</v>
      </c>
      <c r="G944" s="9">
        <v>190000</v>
      </c>
      <c r="H944" s="10">
        <v>2020</v>
      </c>
      <c r="I944" s="10">
        <v>2020</v>
      </c>
      <c r="J944" s="11" t="s">
        <v>11</v>
      </c>
      <c r="K944" s="12">
        <v>190000</v>
      </c>
      <c r="L944" s="12">
        <v>1</v>
      </c>
      <c r="M944" s="33" t="str">
        <f>IF(_xlfn.XLOOKUP(C944,Raw_Data_OS_23!$C$7:$C$4518,Raw_Data_OS_23!$G$7:$G$4518,"Paid/ Closed")="Paid/ Closed","Paid/ Closed", "Still_Outstanding")</f>
        <v>Still_Outstanding</v>
      </c>
      <c r="N944" s="33">
        <f>IF(_xlfn.XLOOKUP(C944,Raw_Data_Paid_23!$C$4:$C$2114,Raw_Data_Paid_23!$C$4:$C$2114,1)= 1,1,0)</f>
        <v>1</v>
      </c>
      <c r="O944" t="str">
        <f>IF(M944=$W$7,IF(AND(N944,_xlfn.XLOOKUP(C944,Raw_Data_OS_23!$C$7:$C$4518,Raw_Data_OS_23!$G$7:$G$4518,0)=G944),"A",IF(_xlfn.XLOOKUP(C944,Raw_Data_Paid_23!$C$4:$C$2114,Raw_Data_Paid_23!$C$4:$C$2114,"B1")="B1","B1","B2")),IF(_xlfn.XLOOKUP(C944,Raw_Data_Paid_23!$C$4:$C$2114,Raw_Data_Paid_23!$C$4:$C$2114,"C1")="C1","C1","C2"))</f>
        <v>A</v>
      </c>
      <c r="P944" t="str">
        <f t="shared" si="64"/>
        <v>2020AMotor Private</v>
      </c>
    </row>
    <row r="945" spans="3:16" x14ac:dyDescent="0.35">
      <c r="C945" s="6" t="s">
        <v>427</v>
      </c>
      <c r="D945" s="7" t="s">
        <v>4103</v>
      </c>
      <c r="E945" s="7" t="s">
        <v>4103</v>
      </c>
      <c r="F945" s="8" t="s">
        <v>3910</v>
      </c>
      <c r="G945" s="9">
        <v>9240</v>
      </c>
      <c r="H945" s="10">
        <v>2020</v>
      </c>
      <c r="I945" s="10">
        <v>2020</v>
      </c>
      <c r="J945" s="11" t="s">
        <v>11</v>
      </c>
      <c r="K945" s="12">
        <v>9240</v>
      </c>
      <c r="L945" s="12">
        <v>1</v>
      </c>
      <c r="M945" s="33" t="str">
        <f>IF(_xlfn.XLOOKUP(C945,Raw_Data_OS_23!$C$7:$C$4518,Raw_Data_OS_23!$G$7:$G$4518,"Paid/ Closed")="Paid/ Closed","Paid/ Closed", "Still_Outstanding")</f>
        <v>Still_Outstanding</v>
      </c>
      <c r="N945" s="33">
        <f>IF(_xlfn.XLOOKUP(C945,Raw_Data_Paid_23!$C$4:$C$2114,Raw_Data_Paid_23!$C$4:$C$2114,1)= 1,1,0)</f>
        <v>1</v>
      </c>
      <c r="O945" t="str">
        <f>IF(M945=$W$7,IF(AND(N945,_xlfn.XLOOKUP(C945,Raw_Data_OS_23!$C$7:$C$4518,Raw_Data_OS_23!$G$7:$G$4518,0)=G945),"A",IF(_xlfn.XLOOKUP(C945,Raw_Data_Paid_23!$C$4:$C$2114,Raw_Data_Paid_23!$C$4:$C$2114,"B1")="B1","B1","B2")),IF(_xlfn.XLOOKUP(C945,Raw_Data_Paid_23!$C$4:$C$2114,Raw_Data_Paid_23!$C$4:$C$2114,"C1")="C1","C1","C2"))</f>
        <v>B1</v>
      </c>
      <c r="P945" t="str">
        <f t="shared" si="64"/>
        <v>2020B1Motor Private</v>
      </c>
    </row>
    <row r="946" spans="3:16" x14ac:dyDescent="0.35">
      <c r="C946" s="6" t="s">
        <v>428</v>
      </c>
      <c r="D946" s="7" t="s">
        <v>4101</v>
      </c>
      <c r="E946" s="7" t="s">
        <v>4101</v>
      </c>
      <c r="F946" s="8" t="s">
        <v>3910</v>
      </c>
      <c r="G946" s="9">
        <v>8550</v>
      </c>
      <c r="H946" s="10">
        <v>2020</v>
      </c>
      <c r="I946" s="10">
        <v>2020</v>
      </c>
      <c r="J946" s="11" t="s">
        <v>11</v>
      </c>
      <c r="K946" s="12">
        <v>8550</v>
      </c>
      <c r="L946" s="12">
        <v>1</v>
      </c>
      <c r="M946" s="33" t="str">
        <f>IF(_xlfn.XLOOKUP(C946,Raw_Data_OS_23!$C$7:$C$4518,Raw_Data_OS_23!$G$7:$G$4518,"Paid/ Closed")="Paid/ Closed","Paid/ Closed", "Still_Outstanding")</f>
        <v>Still_Outstanding</v>
      </c>
      <c r="N946" s="33">
        <f>IF(_xlfn.XLOOKUP(C946,Raw_Data_Paid_23!$C$4:$C$2114,Raw_Data_Paid_23!$C$4:$C$2114,1)= 1,1,0)</f>
        <v>1</v>
      </c>
      <c r="O946" t="str">
        <f>IF(M946=$W$7,IF(AND(N946,_xlfn.XLOOKUP(C946,Raw_Data_OS_23!$C$7:$C$4518,Raw_Data_OS_23!$G$7:$G$4518,0)=G946),"A",IF(_xlfn.XLOOKUP(C946,Raw_Data_Paid_23!$C$4:$C$2114,Raw_Data_Paid_23!$C$4:$C$2114,"B1")="B1","B1","B2")),IF(_xlfn.XLOOKUP(C946,Raw_Data_Paid_23!$C$4:$C$2114,Raw_Data_Paid_23!$C$4:$C$2114,"C1")="C1","C1","C2"))</f>
        <v>A</v>
      </c>
      <c r="P946" t="str">
        <f t="shared" si="64"/>
        <v>2020AMotor Private</v>
      </c>
    </row>
    <row r="947" spans="3:16" x14ac:dyDescent="0.35">
      <c r="C947" s="6" t="s">
        <v>1085</v>
      </c>
      <c r="D947" s="7" t="s">
        <v>4413</v>
      </c>
      <c r="E947" s="7" t="s">
        <v>4413</v>
      </c>
      <c r="F947" s="8" t="s">
        <v>3910</v>
      </c>
      <c r="G947" s="9">
        <v>8550</v>
      </c>
      <c r="H947" s="10">
        <v>2020</v>
      </c>
      <c r="I947" s="10">
        <v>2020</v>
      </c>
      <c r="J947" s="11" t="s">
        <v>11</v>
      </c>
      <c r="K947" s="12">
        <v>8550</v>
      </c>
      <c r="L947" s="12">
        <v>1</v>
      </c>
      <c r="M947" s="33" t="str">
        <f>IF(_xlfn.XLOOKUP(C947,Raw_Data_OS_23!$C$7:$C$4518,Raw_Data_OS_23!$G$7:$G$4518,"Paid/ Closed")="Paid/ Closed","Paid/ Closed", "Still_Outstanding")</f>
        <v>Still_Outstanding</v>
      </c>
      <c r="N947" s="33">
        <f>IF(_xlfn.XLOOKUP(C947,Raw_Data_Paid_23!$C$4:$C$2114,Raw_Data_Paid_23!$C$4:$C$2114,1)= 1,1,0)</f>
        <v>1</v>
      </c>
      <c r="O947" t="str">
        <f>IF(M947=$W$7,IF(AND(N947,_xlfn.XLOOKUP(C947,Raw_Data_OS_23!$C$7:$C$4518,Raw_Data_OS_23!$G$7:$G$4518,0)=G947),"A",IF(_xlfn.XLOOKUP(C947,Raw_Data_Paid_23!$C$4:$C$2114,Raw_Data_Paid_23!$C$4:$C$2114,"B1")="B1","B1","B2")),IF(_xlfn.XLOOKUP(C947,Raw_Data_Paid_23!$C$4:$C$2114,Raw_Data_Paid_23!$C$4:$C$2114,"C1")="C1","C1","C2"))</f>
        <v>A</v>
      </c>
      <c r="P947" t="str">
        <f t="shared" si="64"/>
        <v>2020AMotor Private</v>
      </c>
    </row>
    <row r="948" spans="3:16" x14ac:dyDescent="0.35">
      <c r="C948" s="6" t="s">
        <v>429</v>
      </c>
      <c r="D948" s="7" t="s">
        <v>4101</v>
      </c>
      <c r="E948" s="7" t="s">
        <v>4101</v>
      </c>
      <c r="F948" s="8" t="s">
        <v>3910</v>
      </c>
      <c r="G948" s="9">
        <v>1000</v>
      </c>
      <c r="H948" s="10">
        <v>2020</v>
      </c>
      <c r="I948" s="10">
        <v>2020</v>
      </c>
      <c r="J948" s="11" t="s">
        <v>11</v>
      </c>
      <c r="K948" s="12">
        <v>1000</v>
      </c>
      <c r="L948" s="12">
        <v>1</v>
      </c>
      <c r="M948" s="33" t="str">
        <f>IF(_xlfn.XLOOKUP(C948,Raw_Data_OS_23!$C$7:$C$4518,Raw_Data_OS_23!$G$7:$G$4518,"Paid/ Closed")="Paid/ Closed","Paid/ Closed", "Still_Outstanding")</f>
        <v>Still_Outstanding</v>
      </c>
      <c r="N948" s="33">
        <f>IF(_xlfn.XLOOKUP(C948,Raw_Data_Paid_23!$C$4:$C$2114,Raw_Data_Paid_23!$C$4:$C$2114,1)= 1,1,0)</f>
        <v>1</v>
      </c>
      <c r="O948" t="str">
        <f>IF(M948=$W$7,IF(AND(N948,_xlfn.XLOOKUP(C948,Raw_Data_OS_23!$C$7:$C$4518,Raw_Data_OS_23!$G$7:$G$4518,0)=G948),"A",IF(_xlfn.XLOOKUP(C948,Raw_Data_Paid_23!$C$4:$C$2114,Raw_Data_Paid_23!$C$4:$C$2114,"B1")="B1","B1","B2")),IF(_xlfn.XLOOKUP(C948,Raw_Data_Paid_23!$C$4:$C$2114,Raw_Data_Paid_23!$C$4:$C$2114,"C1")="C1","C1","C2"))</f>
        <v>B1</v>
      </c>
      <c r="P948" t="str">
        <f t="shared" si="64"/>
        <v>2020B1Motor Private</v>
      </c>
    </row>
    <row r="949" spans="3:16" x14ac:dyDescent="0.35">
      <c r="C949" s="6" t="s">
        <v>430</v>
      </c>
      <c r="D949" s="7" t="s">
        <v>4102</v>
      </c>
      <c r="E949" s="7" t="s">
        <v>4102</v>
      </c>
      <c r="F949" s="8" t="s">
        <v>3910</v>
      </c>
      <c r="G949" s="9">
        <v>8410</v>
      </c>
      <c r="H949" s="10">
        <v>2020</v>
      </c>
      <c r="I949" s="10">
        <v>2020</v>
      </c>
      <c r="J949" s="11" t="s">
        <v>11</v>
      </c>
      <c r="K949" s="12">
        <v>8410</v>
      </c>
      <c r="L949" s="12">
        <v>1</v>
      </c>
      <c r="M949" s="33" t="str">
        <f>IF(_xlfn.XLOOKUP(C949,Raw_Data_OS_23!$C$7:$C$4518,Raw_Data_OS_23!$G$7:$G$4518,"Paid/ Closed")="Paid/ Closed","Paid/ Closed", "Still_Outstanding")</f>
        <v>Still_Outstanding</v>
      </c>
      <c r="N949" s="33">
        <f>IF(_xlfn.XLOOKUP(C949,Raw_Data_Paid_23!$C$4:$C$2114,Raw_Data_Paid_23!$C$4:$C$2114,1)= 1,1,0)</f>
        <v>1</v>
      </c>
      <c r="O949" t="str">
        <f>IF(M949=$W$7,IF(AND(N949,_xlfn.XLOOKUP(C949,Raw_Data_OS_23!$C$7:$C$4518,Raw_Data_OS_23!$G$7:$G$4518,0)=G949),"A",IF(_xlfn.XLOOKUP(C949,Raw_Data_Paid_23!$C$4:$C$2114,Raw_Data_Paid_23!$C$4:$C$2114,"B1")="B1","B1","B2")),IF(_xlfn.XLOOKUP(C949,Raw_Data_Paid_23!$C$4:$C$2114,Raw_Data_Paid_23!$C$4:$C$2114,"C1")="C1","C1","C2"))</f>
        <v>B1</v>
      </c>
      <c r="P949" t="str">
        <f t="shared" si="64"/>
        <v>2020B1Motor Private</v>
      </c>
    </row>
    <row r="950" spans="3:16" x14ac:dyDescent="0.35">
      <c r="C950" s="6" t="s">
        <v>1086</v>
      </c>
      <c r="D950" s="7" t="s">
        <v>4414</v>
      </c>
      <c r="E950" s="7" t="s">
        <v>4414</v>
      </c>
      <c r="F950" s="8" t="s">
        <v>3910</v>
      </c>
      <c r="G950" s="9">
        <v>1474280</v>
      </c>
      <c r="H950" s="10">
        <v>2020</v>
      </c>
      <c r="I950" s="10">
        <v>2020</v>
      </c>
      <c r="J950" s="11" t="s">
        <v>28</v>
      </c>
      <c r="K950" s="12">
        <v>1122820</v>
      </c>
      <c r="L950" s="12">
        <v>1</v>
      </c>
      <c r="M950" s="33" t="str">
        <f>IF(_xlfn.XLOOKUP(C950,Raw_Data_OS_23!$C$7:$C$4518,Raw_Data_OS_23!$G$7:$G$4518,"Paid/ Closed")="Paid/ Closed","Paid/ Closed", "Still_Outstanding")</f>
        <v>Still_Outstanding</v>
      </c>
      <c r="N950" s="33">
        <f>IF(_xlfn.XLOOKUP(C950,Raw_Data_Paid_23!$C$4:$C$2114,Raw_Data_Paid_23!$C$4:$C$2114,1)= 1,1,0)</f>
        <v>0</v>
      </c>
      <c r="O950" t="str">
        <f>IF(M950=$W$7,IF(AND(N950,_xlfn.XLOOKUP(C950,Raw_Data_OS_23!$C$7:$C$4518,Raw_Data_OS_23!$G$7:$G$4518,0)=G950),"A",IF(_xlfn.XLOOKUP(C950,Raw_Data_Paid_23!$C$4:$C$2114,Raw_Data_Paid_23!$C$4:$C$2114,"B1")="B1","B1","B2")),IF(_xlfn.XLOOKUP(C950,Raw_Data_Paid_23!$C$4:$C$2114,Raw_Data_Paid_23!$C$4:$C$2114,"C1")="C1","C1","C2"))</f>
        <v>B2</v>
      </c>
      <c r="P950" t="str">
        <f t="shared" si="64"/>
        <v>2020B2Motor Private</v>
      </c>
    </row>
    <row r="951" spans="3:16" x14ac:dyDescent="0.35">
      <c r="C951" s="6" t="s">
        <v>431</v>
      </c>
      <c r="D951" s="7" t="s">
        <v>4124</v>
      </c>
      <c r="E951" s="7" t="s">
        <v>4124</v>
      </c>
      <c r="F951" s="8" t="s">
        <v>3910</v>
      </c>
      <c r="G951" s="9">
        <v>8590</v>
      </c>
      <c r="H951" s="10">
        <v>2020</v>
      </c>
      <c r="I951" s="10">
        <v>2020</v>
      </c>
      <c r="J951" s="11" t="s">
        <v>11</v>
      </c>
      <c r="K951" s="12">
        <v>8590</v>
      </c>
      <c r="L951" s="12">
        <v>1</v>
      </c>
      <c r="M951" s="33" t="str">
        <f>IF(_xlfn.XLOOKUP(C951,Raw_Data_OS_23!$C$7:$C$4518,Raw_Data_OS_23!$G$7:$G$4518,"Paid/ Closed")="Paid/ Closed","Paid/ Closed", "Still_Outstanding")</f>
        <v>Still_Outstanding</v>
      </c>
      <c r="N951" s="33">
        <f>IF(_xlfn.XLOOKUP(C951,Raw_Data_Paid_23!$C$4:$C$2114,Raw_Data_Paid_23!$C$4:$C$2114,1)= 1,1,0)</f>
        <v>1</v>
      </c>
      <c r="O951" t="str">
        <f>IF(M951=$W$7,IF(AND(N951,_xlfn.XLOOKUP(C951,Raw_Data_OS_23!$C$7:$C$4518,Raw_Data_OS_23!$G$7:$G$4518,0)=G951),"A",IF(_xlfn.XLOOKUP(C951,Raw_Data_Paid_23!$C$4:$C$2114,Raw_Data_Paid_23!$C$4:$C$2114,"B1")="B1","B1","B2")),IF(_xlfn.XLOOKUP(C951,Raw_Data_Paid_23!$C$4:$C$2114,Raw_Data_Paid_23!$C$4:$C$2114,"C1")="C1","C1","C2"))</f>
        <v>A</v>
      </c>
      <c r="P951" t="str">
        <f t="shared" si="64"/>
        <v>2020AMotor Private</v>
      </c>
    </row>
    <row r="952" spans="3:16" x14ac:dyDescent="0.35">
      <c r="C952" s="6" t="s">
        <v>1087</v>
      </c>
      <c r="D952" s="7" t="s">
        <v>3906</v>
      </c>
      <c r="E952" s="7" t="s">
        <v>3906</v>
      </c>
      <c r="F952" s="8" t="s">
        <v>3910</v>
      </c>
      <c r="G952" s="9">
        <v>1000</v>
      </c>
      <c r="H952" s="10">
        <v>2020</v>
      </c>
      <c r="I952" s="10">
        <v>2020</v>
      </c>
      <c r="J952" s="11" t="s">
        <v>11</v>
      </c>
      <c r="K952" s="12">
        <v>1000</v>
      </c>
      <c r="L952" s="12">
        <v>1</v>
      </c>
      <c r="M952" s="33" t="str">
        <f>IF(_xlfn.XLOOKUP(C952,Raw_Data_OS_23!$C$7:$C$4518,Raw_Data_OS_23!$G$7:$G$4518,"Paid/ Closed")="Paid/ Closed","Paid/ Closed", "Still_Outstanding")</f>
        <v>Still_Outstanding</v>
      </c>
      <c r="N952" s="33">
        <f>IF(_xlfn.XLOOKUP(C952,Raw_Data_Paid_23!$C$4:$C$2114,Raw_Data_Paid_23!$C$4:$C$2114,1)= 1,1,0)</f>
        <v>1</v>
      </c>
      <c r="O952" t="str">
        <f>IF(M952=$W$7,IF(AND(N952,_xlfn.XLOOKUP(C952,Raw_Data_OS_23!$C$7:$C$4518,Raw_Data_OS_23!$G$7:$G$4518,0)=G952),"A",IF(_xlfn.XLOOKUP(C952,Raw_Data_Paid_23!$C$4:$C$2114,Raw_Data_Paid_23!$C$4:$C$2114,"B1")="B1","B1","B2")),IF(_xlfn.XLOOKUP(C952,Raw_Data_Paid_23!$C$4:$C$2114,Raw_Data_Paid_23!$C$4:$C$2114,"C1")="C1","C1","C2"))</f>
        <v>B1</v>
      </c>
      <c r="P952" t="str">
        <f t="shared" si="64"/>
        <v>2020B1Motor Private</v>
      </c>
    </row>
    <row r="953" spans="3:16" x14ac:dyDescent="0.35">
      <c r="C953" s="6" t="s">
        <v>1088</v>
      </c>
      <c r="D953" s="7" t="s">
        <v>4124</v>
      </c>
      <c r="E953" s="7" t="s">
        <v>4124</v>
      </c>
      <c r="F953" s="8" t="s">
        <v>3910</v>
      </c>
      <c r="G953" s="9">
        <v>75250</v>
      </c>
      <c r="H953" s="10">
        <v>2020</v>
      </c>
      <c r="I953" s="10">
        <v>2020</v>
      </c>
      <c r="J953" s="11" t="s">
        <v>11</v>
      </c>
      <c r="K953" s="12">
        <v>75250</v>
      </c>
      <c r="L953" s="12">
        <v>1</v>
      </c>
      <c r="M953" s="33" t="str">
        <f>IF(_xlfn.XLOOKUP(C953,Raw_Data_OS_23!$C$7:$C$4518,Raw_Data_OS_23!$G$7:$G$4518,"Paid/ Closed")="Paid/ Closed","Paid/ Closed", "Still_Outstanding")</f>
        <v>Still_Outstanding</v>
      </c>
      <c r="N953" s="33">
        <f>IF(_xlfn.XLOOKUP(C953,Raw_Data_Paid_23!$C$4:$C$2114,Raw_Data_Paid_23!$C$4:$C$2114,1)= 1,1,0)</f>
        <v>0</v>
      </c>
      <c r="O953" t="str">
        <f>IF(M953=$W$7,IF(AND(N953,_xlfn.XLOOKUP(C953,Raw_Data_OS_23!$C$7:$C$4518,Raw_Data_OS_23!$G$7:$G$4518,0)=G953),"A",IF(_xlfn.XLOOKUP(C953,Raw_Data_Paid_23!$C$4:$C$2114,Raw_Data_Paid_23!$C$4:$C$2114,"B1")="B1","B1","B2")),IF(_xlfn.XLOOKUP(C953,Raw_Data_Paid_23!$C$4:$C$2114,Raw_Data_Paid_23!$C$4:$C$2114,"C1")="C1","C1","C2"))</f>
        <v>B2</v>
      </c>
      <c r="P953" t="str">
        <f t="shared" si="64"/>
        <v>2020B2Motor Private</v>
      </c>
    </row>
    <row r="954" spans="3:16" x14ac:dyDescent="0.35">
      <c r="C954" s="6" t="s">
        <v>432</v>
      </c>
      <c r="D954" s="7" t="s">
        <v>4404</v>
      </c>
      <c r="E954" s="7" t="s">
        <v>4404</v>
      </c>
      <c r="F954" s="8" t="s">
        <v>3910</v>
      </c>
      <c r="G954" s="9">
        <v>306900</v>
      </c>
      <c r="H954" s="10">
        <v>2020</v>
      </c>
      <c r="I954" s="10">
        <v>2020</v>
      </c>
      <c r="J954" s="11" t="s">
        <v>11</v>
      </c>
      <c r="K954" s="12">
        <v>306900</v>
      </c>
      <c r="L954" s="12">
        <v>1</v>
      </c>
      <c r="M954" s="33" t="str">
        <f>IF(_xlfn.XLOOKUP(C954,Raw_Data_OS_23!$C$7:$C$4518,Raw_Data_OS_23!$G$7:$G$4518,"Paid/ Closed")="Paid/ Closed","Paid/ Closed", "Still_Outstanding")</f>
        <v>Still_Outstanding</v>
      </c>
      <c r="N954" s="33">
        <f>IF(_xlfn.XLOOKUP(C954,Raw_Data_Paid_23!$C$4:$C$2114,Raw_Data_Paid_23!$C$4:$C$2114,1)= 1,1,0)</f>
        <v>0</v>
      </c>
      <c r="O954" t="str">
        <f>IF(M954=$W$7,IF(AND(N954,_xlfn.XLOOKUP(C954,Raw_Data_OS_23!$C$7:$C$4518,Raw_Data_OS_23!$G$7:$G$4518,0)=G954),"A",IF(_xlfn.XLOOKUP(C954,Raw_Data_Paid_23!$C$4:$C$2114,Raw_Data_Paid_23!$C$4:$C$2114,"B1")="B1","B1","B2")),IF(_xlfn.XLOOKUP(C954,Raw_Data_Paid_23!$C$4:$C$2114,Raw_Data_Paid_23!$C$4:$C$2114,"C1")="C1","C1","C2"))</f>
        <v>B2</v>
      </c>
      <c r="P954" t="str">
        <f t="shared" si="64"/>
        <v>2020B2Motor Private</v>
      </c>
    </row>
    <row r="955" spans="3:16" x14ac:dyDescent="0.35">
      <c r="C955" s="6" t="s">
        <v>433</v>
      </c>
      <c r="D955" s="7" t="s">
        <v>4105</v>
      </c>
      <c r="E955" s="7" t="s">
        <v>4105</v>
      </c>
      <c r="F955" s="8" t="s">
        <v>3910</v>
      </c>
      <c r="G955" s="9">
        <v>8780</v>
      </c>
      <c r="H955" s="10">
        <v>2020</v>
      </c>
      <c r="I955" s="10">
        <v>2020</v>
      </c>
      <c r="J955" s="11" t="s">
        <v>11</v>
      </c>
      <c r="K955" s="12">
        <v>8780</v>
      </c>
      <c r="L955" s="12">
        <v>1</v>
      </c>
      <c r="M955" s="33" t="str">
        <f>IF(_xlfn.XLOOKUP(C955,Raw_Data_OS_23!$C$7:$C$4518,Raw_Data_OS_23!$G$7:$G$4518,"Paid/ Closed")="Paid/ Closed","Paid/ Closed", "Still_Outstanding")</f>
        <v>Still_Outstanding</v>
      </c>
      <c r="N955" s="33">
        <f>IF(_xlfn.XLOOKUP(C955,Raw_Data_Paid_23!$C$4:$C$2114,Raw_Data_Paid_23!$C$4:$C$2114,1)= 1,1,0)</f>
        <v>1</v>
      </c>
      <c r="O955" t="str">
        <f>IF(M955=$W$7,IF(AND(N955,_xlfn.XLOOKUP(C955,Raw_Data_OS_23!$C$7:$C$4518,Raw_Data_OS_23!$G$7:$G$4518,0)=G955),"A",IF(_xlfn.XLOOKUP(C955,Raw_Data_Paid_23!$C$4:$C$2114,Raw_Data_Paid_23!$C$4:$C$2114,"B1")="B1","B1","B2")),IF(_xlfn.XLOOKUP(C955,Raw_Data_Paid_23!$C$4:$C$2114,Raw_Data_Paid_23!$C$4:$C$2114,"C1")="C1","C1","C2"))</f>
        <v>A</v>
      </c>
      <c r="P955" t="str">
        <f t="shared" si="64"/>
        <v>2020AMotor Private</v>
      </c>
    </row>
    <row r="956" spans="3:16" x14ac:dyDescent="0.35">
      <c r="C956" s="6" t="s">
        <v>434</v>
      </c>
      <c r="D956" s="7" t="s">
        <v>4152</v>
      </c>
      <c r="E956" s="7" t="s">
        <v>4152</v>
      </c>
      <c r="F956" s="8" t="s">
        <v>3908</v>
      </c>
      <c r="G956" s="9">
        <v>44690</v>
      </c>
      <c r="H956" s="10">
        <v>2020</v>
      </c>
      <c r="I956" s="10">
        <v>2020</v>
      </c>
      <c r="J956" s="11" t="s">
        <v>11</v>
      </c>
      <c r="K956" s="12">
        <v>44690</v>
      </c>
      <c r="L956" s="12">
        <v>1</v>
      </c>
      <c r="M956" s="33" t="str">
        <f>IF(_xlfn.XLOOKUP(C956,Raw_Data_OS_23!$C$7:$C$4518,Raw_Data_OS_23!$G$7:$G$4518,"Paid/ Closed")="Paid/ Closed","Paid/ Closed", "Still_Outstanding")</f>
        <v>Still_Outstanding</v>
      </c>
      <c r="N956" s="33">
        <f>IF(_xlfn.XLOOKUP(C956,Raw_Data_Paid_23!$C$4:$C$2114,Raw_Data_Paid_23!$C$4:$C$2114,1)= 1,1,0)</f>
        <v>0</v>
      </c>
      <c r="O956" t="str">
        <f>IF(M956=$W$7,IF(AND(N956,_xlfn.XLOOKUP(C956,Raw_Data_OS_23!$C$7:$C$4518,Raw_Data_OS_23!$G$7:$G$4518,0)=G956),"A",IF(_xlfn.XLOOKUP(C956,Raw_Data_Paid_23!$C$4:$C$2114,Raw_Data_Paid_23!$C$4:$C$2114,"B1")="B1","B1","B2")),IF(_xlfn.XLOOKUP(C956,Raw_Data_Paid_23!$C$4:$C$2114,Raw_Data_Paid_23!$C$4:$C$2114,"C1")="C1","C1","C2"))</f>
        <v>B2</v>
      </c>
      <c r="P956" t="str">
        <f t="shared" si="64"/>
        <v>2020B2Motor Commercial</v>
      </c>
    </row>
    <row r="957" spans="3:16" x14ac:dyDescent="0.35">
      <c r="C957" s="6" t="s">
        <v>1089</v>
      </c>
      <c r="D957" s="7" t="s">
        <v>4105</v>
      </c>
      <c r="E957" s="7" t="s">
        <v>4105</v>
      </c>
      <c r="F957" s="8" t="s">
        <v>3910</v>
      </c>
      <c r="G957" s="9">
        <v>10374</v>
      </c>
      <c r="H957" s="10">
        <v>2020</v>
      </c>
      <c r="I957" s="10">
        <v>2020</v>
      </c>
      <c r="J957" s="11" t="s">
        <v>11</v>
      </c>
      <c r="K957" s="12">
        <v>10374</v>
      </c>
      <c r="L957" s="12">
        <v>1</v>
      </c>
      <c r="M957" s="33" t="str">
        <f>IF(_xlfn.XLOOKUP(C957,Raw_Data_OS_23!$C$7:$C$4518,Raw_Data_OS_23!$G$7:$G$4518,"Paid/ Closed")="Paid/ Closed","Paid/ Closed", "Still_Outstanding")</f>
        <v>Still_Outstanding</v>
      </c>
      <c r="N957" s="33">
        <f>IF(_xlfn.XLOOKUP(C957,Raw_Data_Paid_23!$C$4:$C$2114,Raw_Data_Paid_23!$C$4:$C$2114,1)= 1,1,0)</f>
        <v>1</v>
      </c>
      <c r="O957" t="str">
        <f>IF(M957=$W$7,IF(AND(N957,_xlfn.XLOOKUP(C957,Raw_Data_OS_23!$C$7:$C$4518,Raw_Data_OS_23!$G$7:$G$4518,0)=G957),"A",IF(_xlfn.XLOOKUP(C957,Raw_Data_Paid_23!$C$4:$C$2114,Raw_Data_Paid_23!$C$4:$C$2114,"B1")="B1","B1","B2")),IF(_xlfn.XLOOKUP(C957,Raw_Data_Paid_23!$C$4:$C$2114,Raw_Data_Paid_23!$C$4:$C$2114,"C1")="C1","C1","C2"))</f>
        <v>A</v>
      </c>
      <c r="P957" t="str">
        <f t="shared" si="64"/>
        <v>2020AMotor Private</v>
      </c>
    </row>
    <row r="958" spans="3:16" x14ac:dyDescent="0.35">
      <c r="C958" s="6" t="s">
        <v>1090</v>
      </c>
      <c r="D958" s="7" t="s">
        <v>4136</v>
      </c>
      <c r="E958" s="7" t="s">
        <v>4136</v>
      </c>
      <c r="F958" s="8" t="s">
        <v>3910</v>
      </c>
      <c r="G958" s="9">
        <v>1000</v>
      </c>
      <c r="H958" s="10">
        <v>2019</v>
      </c>
      <c r="I958" s="10">
        <v>2019</v>
      </c>
      <c r="J958" s="11" t="s">
        <v>25</v>
      </c>
      <c r="K958" s="12">
        <v>1000</v>
      </c>
      <c r="L958" s="12">
        <v>1</v>
      </c>
      <c r="M958" s="33" t="str">
        <f>IF(_xlfn.XLOOKUP(C958,Raw_Data_OS_23!$C$7:$C$4518,Raw_Data_OS_23!$G$7:$G$4518,"Paid/ Closed")="Paid/ Closed","Paid/ Closed", "Still_Outstanding")</f>
        <v>Paid/ Closed</v>
      </c>
      <c r="N958" s="33">
        <f>IF(_xlfn.XLOOKUP(C958,Raw_Data_Paid_23!$C$4:$C$2114,Raw_Data_Paid_23!$C$4:$C$2114,1)= 1,1,0)</f>
        <v>1</v>
      </c>
      <c r="O958" t="str">
        <f>IF(M958=$W$7,IF(AND(N958,_xlfn.XLOOKUP(C958,Raw_Data_OS_23!$C$7:$C$4518,Raw_Data_OS_23!$G$7:$G$4518,0)=G958),"A",IF(_xlfn.XLOOKUP(C958,Raw_Data_Paid_23!$C$4:$C$2114,Raw_Data_Paid_23!$C$4:$C$2114,"B1")="B1","B1","B2")),IF(_xlfn.XLOOKUP(C958,Raw_Data_Paid_23!$C$4:$C$2114,Raw_Data_Paid_23!$C$4:$C$2114,"C1")="C1","C1","C2"))</f>
        <v>C1</v>
      </c>
      <c r="P958" t="str">
        <f t="shared" si="64"/>
        <v>2019C1Motor Private</v>
      </c>
    </row>
    <row r="959" spans="3:16" x14ac:dyDescent="0.35">
      <c r="C959" s="6" t="s">
        <v>1091</v>
      </c>
      <c r="D959" s="7" t="s">
        <v>4269</v>
      </c>
      <c r="E959" s="7" t="s">
        <v>4269</v>
      </c>
      <c r="F959" s="8" t="s">
        <v>3910</v>
      </c>
      <c r="G959" s="9">
        <v>89000</v>
      </c>
      <c r="H959" s="10">
        <v>2020</v>
      </c>
      <c r="I959" s="10">
        <v>2020</v>
      </c>
      <c r="J959" s="11" t="s">
        <v>35</v>
      </c>
      <c r="K959" s="12">
        <v>89000</v>
      </c>
      <c r="L959" s="12">
        <v>1</v>
      </c>
      <c r="M959" s="33" t="str">
        <f>IF(_xlfn.XLOOKUP(C959,Raw_Data_OS_23!$C$7:$C$4518,Raw_Data_OS_23!$G$7:$G$4518,"Paid/ Closed")="Paid/ Closed","Paid/ Closed", "Still_Outstanding")</f>
        <v>Still_Outstanding</v>
      </c>
      <c r="N959" s="33">
        <f>IF(_xlfn.XLOOKUP(C959,Raw_Data_Paid_23!$C$4:$C$2114,Raw_Data_Paid_23!$C$4:$C$2114,1)= 1,1,0)</f>
        <v>1</v>
      </c>
      <c r="O959" t="str">
        <f>IF(M959=$W$7,IF(AND(N959,_xlfn.XLOOKUP(C959,Raw_Data_OS_23!$C$7:$C$4518,Raw_Data_OS_23!$G$7:$G$4518,0)=G959),"A",IF(_xlfn.XLOOKUP(C959,Raw_Data_Paid_23!$C$4:$C$2114,Raw_Data_Paid_23!$C$4:$C$2114,"B1")="B1","B1","B2")),IF(_xlfn.XLOOKUP(C959,Raw_Data_Paid_23!$C$4:$C$2114,Raw_Data_Paid_23!$C$4:$C$2114,"C1")="C1","C1","C2"))</f>
        <v>A</v>
      </c>
      <c r="P959" t="str">
        <f t="shared" si="64"/>
        <v>2020AMotor Private</v>
      </c>
    </row>
    <row r="960" spans="3:16" x14ac:dyDescent="0.35">
      <c r="C960" s="6" t="s">
        <v>435</v>
      </c>
      <c r="D960" s="7" t="s">
        <v>3951</v>
      </c>
      <c r="E960" s="7" t="s">
        <v>3951</v>
      </c>
      <c r="F960" s="8" t="s">
        <v>3908</v>
      </c>
      <c r="G960" s="9">
        <v>120690</v>
      </c>
      <c r="H960" s="10">
        <v>2020</v>
      </c>
      <c r="I960" s="10">
        <v>2020</v>
      </c>
      <c r="J960" s="11" t="s">
        <v>11</v>
      </c>
      <c r="K960" s="12">
        <v>120690</v>
      </c>
      <c r="L960" s="12">
        <v>1</v>
      </c>
      <c r="M960" s="33" t="str">
        <f>IF(_xlfn.XLOOKUP(C960,Raw_Data_OS_23!$C$7:$C$4518,Raw_Data_OS_23!$G$7:$G$4518,"Paid/ Closed")="Paid/ Closed","Paid/ Closed", "Still_Outstanding")</f>
        <v>Still_Outstanding</v>
      </c>
      <c r="N960" s="33">
        <f>IF(_xlfn.XLOOKUP(C960,Raw_Data_Paid_23!$C$4:$C$2114,Raw_Data_Paid_23!$C$4:$C$2114,1)= 1,1,0)</f>
        <v>1</v>
      </c>
      <c r="O960" t="str">
        <f>IF(M960=$W$7,IF(AND(N960,_xlfn.XLOOKUP(C960,Raw_Data_OS_23!$C$7:$C$4518,Raw_Data_OS_23!$G$7:$G$4518,0)=G960),"A",IF(_xlfn.XLOOKUP(C960,Raw_Data_Paid_23!$C$4:$C$2114,Raw_Data_Paid_23!$C$4:$C$2114,"B1")="B1","B1","B2")),IF(_xlfn.XLOOKUP(C960,Raw_Data_Paid_23!$C$4:$C$2114,Raw_Data_Paid_23!$C$4:$C$2114,"C1")="C1","C1","C2"))</f>
        <v>A</v>
      </c>
      <c r="P960" t="str">
        <f t="shared" si="64"/>
        <v>2020AMotor Commercial</v>
      </c>
    </row>
    <row r="961" spans="3:16" x14ac:dyDescent="0.35">
      <c r="C961" s="6" t="s">
        <v>436</v>
      </c>
      <c r="D961" s="7" t="s">
        <v>4415</v>
      </c>
      <c r="E961" s="7" t="s">
        <v>4415</v>
      </c>
      <c r="F961" s="8" t="s">
        <v>3908</v>
      </c>
      <c r="G961" s="9">
        <v>207446</v>
      </c>
      <c r="H961" s="10">
        <v>2020</v>
      </c>
      <c r="I961" s="10">
        <v>2020</v>
      </c>
      <c r="J961" s="11" t="s">
        <v>11</v>
      </c>
      <c r="K961" s="12">
        <v>207446</v>
      </c>
      <c r="L961" s="12">
        <v>1</v>
      </c>
      <c r="M961" s="33" t="str">
        <f>IF(_xlfn.XLOOKUP(C961,Raw_Data_OS_23!$C$7:$C$4518,Raw_Data_OS_23!$G$7:$G$4518,"Paid/ Closed")="Paid/ Closed","Paid/ Closed", "Still_Outstanding")</f>
        <v>Still_Outstanding</v>
      </c>
      <c r="N961" s="33">
        <f>IF(_xlfn.XLOOKUP(C961,Raw_Data_Paid_23!$C$4:$C$2114,Raw_Data_Paid_23!$C$4:$C$2114,1)= 1,1,0)</f>
        <v>1</v>
      </c>
      <c r="O961" t="str">
        <f>IF(M961=$W$7,IF(AND(N961,_xlfn.XLOOKUP(C961,Raw_Data_OS_23!$C$7:$C$4518,Raw_Data_OS_23!$G$7:$G$4518,0)=G961),"A",IF(_xlfn.XLOOKUP(C961,Raw_Data_Paid_23!$C$4:$C$2114,Raw_Data_Paid_23!$C$4:$C$2114,"B1")="B1","B1","B2")),IF(_xlfn.XLOOKUP(C961,Raw_Data_Paid_23!$C$4:$C$2114,Raw_Data_Paid_23!$C$4:$C$2114,"C1")="C1","C1","C2"))</f>
        <v>B1</v>
      </c>
      <c r="P961" t="str">
        <f t="shared" si="64"/>
        <v>2020B1Motor Commercial</v>
      </c>
    </row>
    <row r="962" spans="3:16" x14ac:dyDescent="0.35">
      <c r="C962" s="6" t="s">
        <v>1092</v>
      </c>
      <c r="D962" s="7" t="s">
        <v>4085</v>
      </c>
      <c r="E962" s="7" t="s">
        <v>4085</v>
      </c>
      <c r="F962" s="8" t="s">
        <v>3908</v>
      </c>
      <c r="G962" s="9">
        <v>1000000</v>
      </c>
      <c r="H962" s="10">
        <v>2020</v>
      </c>
      <c r="I962" s="10">
        <v>2020</v>
      </c>
      <c r="J962" s="11" t="s">
        <v>35</v>
      </c>
      <c r="K962" s="12">
        <v>1000000</v>
      </c>
      <c r="L962" s="12">
        <v>1</v>
      </c>
      <c r="M962" s="33" t="str">
        <f>IF(_xlfn.XLOOKUP(C962,Raw_Data_OS_23!$C$7:$C$4518,Raw_Data_OS_23!$G$7:$G$4518,"Paid/ Closed")="Paid/ Closed","Paid/ Closed", "Still_Outstanding")</f>
        <v>Still_Outstanding</v>
      </c>
      <c r="N962" s="33">
        <f>IF(_xlfn.XLOOKUP(C962,Raw_Data_Paid_23!$C$4:$C$2114,Raw_Data_Paid_23!$C$4:$C$2114,1)= 1,1,0)</f>
        <v>0</v>
      </c>
      <c r="O962" t="str">
        <f>IF(M962=$W$7,IF(AND(N962,_xlfn.XLOOKUP(C962,Raw_Data_OS_23!$C$7:$C$4518,Raw_Data_OS_23!$G$7:$G$4518,0)=G962),"A",IF(_xlfn.XLOOKUP(C962,Raw_Data_Paid_23!$C$4:$C$2114,Raw_Data_Paid_23!$C$4:$C$2114,"B1")="B1","B1","B2")),IF(_xlfn.XLOOKUP(C962,Raw_Data_Paid_23!$C$4:$C$2114,Raw_Data_Paid_23!$C$4:$C$2114,"C1")="C1","C1","C2"))</f>
        <v>B2</v>
      </c>
      <c r="P962" t="str">
        <f t="shared" si="64"/>
        <v>2020B2Motor Commercial</v>
      </c>
    </row>
    <row r="963" spans="3:16" x14ac:dyDescent="0.35">
      <c r="C963" s="6" t="s">
        <v>1093</v>
      </c>
      <c r="D963" s="7" t="s">
        <v>4416</v>
      </c>
      <c r="E963" s="7" t="s">
        <v>4416</v>
      </c>
      <c r="F963" s="8" t="s">
        <v>3908</v>
      </c>
      <c r="G963" s="9">
        <v>156000</v>
      </c>
      <c r="H963" s="10">
        <v>2020</v>
      </c>
      <c r="I963" s="10">
        <v>2020</v>
      </c>
      <c r="J963" s="11" t="s">
        <v>11</v>
      </c>
      <c r="K963" s="12">
        <v>156000</v>
      </c>
      <c r="L963" s="12">
        <v>1</v>
      </c>
      <c r="M963" s="33" t="str">
        <f>IF(_xlfn.XLOOKUP(C963,Raw_Data_OS_23!$C$7:$C$4518,Raw_Data_OS_23!$G$7:$G$4518,"Paid/ Closed")="Paid/ Closed","Paid/ Closed", "Still_Outstanding")</f>
        <v>Still_Outstanding</v>
      </c>
      <c r="N963" s="33">
        <f>IF(_xlfn.XLOOKUP(C963,Raw_Data_Paid_23!$C$4:$C$2114,Raw_Data_Paid_23!$C$4:$C$2114,1)= 1,1,0)</f>
        <v>1</v>
      </c>
      <c r="O963" t="str">
        <f>IF(M963=$W$7,IF(AND(N963,_xlfn.XLOOKUP(C963,Raw_Data_OS_23!$C$7:$C$4518,Raw_Data_OS_23!$G$7:$G$4518,0)=G963),"A",IF(_xlfn.XLOOKUP(C963,Raw_Data_Paid_23!$C$4:$C$2114,Raw_Data_Paid_23!$C$4:$C$2114,"B1")="B1","B1","B2")),IF(_xlfn.XLOOKUP(C963,Raw_Data_Paid_23!$C$4:$C$2114,Raw_Data_Paid_23!$C$4:$C$2114,"C1")="C1","C1","C2"))</f>
        <v>B1</v>
      </c>
      <c r="P963" t="str">
        <f t="shared" si="64"/>
        <v>2020B1Motor Commercial</v>
      </c>
    </row>
    <row r="964" spans="3:16" x14ac:dyDescent="0.35">
      <c r="C964" s="6" t="s">
        <v>437</v>
      </c>
      <c r="D964" s="7" t="s">
        <v>4152</v>
      </c>
      <c r="E964" s="7" t="s">
        <v>4152</v>
      </c>
      <c r="F964" s="8" t="s">
        <v>3910</v>
      </c>
      <c r="G964" s="9">
        <v>1000</v>
      </c>
      <c r="H964" s="10">
        <v>2020</v>
      </c>
      <c r="I964" s="10">
        <v>2020</v>
      </c>
      <c r="J964" s="11" t="s">
        <v>11</v>
      </c>
      <c r="K964" s="12">
        <v>1000</v>
      </c>
      <c r="L964" s="12">
        <v>1</v>
      </c>
      <c r="M964" s="33" t="str">
        <f>IF(_xlfn.XLOOKUP(C964,Raw_Data_OS_23!$C$7:$C$4518,Raw_Data_OS_23!$G$7:$G$4518,"Paid/ Closed")="Paid/ Closed","Paid/ Closed", "Still_Outstanding")</f>
        <v>Still_Outstanding</v>
      </c>
      <c r="N964" s="33">
        <f>IF(_xlfn.XLOOKUP(C964,Raw_Data_Paid_23!$C$4:$C$2114,Raw_Data_Paid_23!$C$4:$C$2114,1)= 1,1,0)</f>
        <v>1</v>
      </c>
      <c r="O964" t="str">
        <f>IF(M964=$W$7,IF(AND(N964,_xlfn.XLOOKUP(C964,Raw_Data_OS_23!$C$7:$C$4518,Raw_Data_OS_23!$G$7:$G$4518,0)=G964),"A",IF(_xlfn.XLOOKUP(C964,Raw_Data_Paid_23!$C$4:$C$2114,Raw_Data_Paid_23!$C$4:$C$2114,"B1")="B1","B1","B2")),IF(_xlfn.XLOOKUP(C964,Raw_Data_Paid_23!$C$4:$C$2114,Raw_Data_Paid_23!$C$4:$C$2114,"C1")="C1","C1","C2"))</f>
        <v>B1</v>
      </c>
      <c r="P964" t="str">
        <f t="shared" si="64"/>
        <v>2020B1Motor Private</v>
      </c>
    </row>
    <row r="965" spans="3:16" x14ac:dyDescent="0.35">
      <c r="C965" s="6" t="s">
        <v>438</v>
      </c>
      <c r="D965" s="7" t="s">
        <v>4417</v>
      </c>
      <c r="E965" s="7" t="s">
        <v>4111</v>
      </c>
      <c r="F965" s="8" t="s">
        <v>3910</v>
      </c>
      <c r="G965" s="9">
        <v>10500</v>
      </c>
      <c r="H965" s="10">
        <v>2020</v>
      </c>
      <c r="I965" s="10">
        <v>2020</v>
      </c>
      <c r="J965" s="11" t="s">
        <v>11</v>
      </c>
      <c r="K965" s="12">
        <v>10500</v>
      </c>
      <c r="L965" s="12">
        <v>1</v>
      </c>
      <c r="M965" s="33" t="str">
        <f>IF(_xlfn.XLOOKUP(C965,Raw_Data_OS_23!$C$7:$C$4518,Raw_Data_OS_23!$G$7:$G$4518,"Paid/ Closed")="Paid/ Closed","Paid/ Closed", "Still_Outstanding")</f>
        <v>Still_Outstanding</v>
      </c>
      <c r="N965" s="33">
        <f>IF(_xlfn.XLOOKUP(C965,Raw_Data_Paid_23!$C$4:$C$2114,Raw_Data_Paid_23!$C$4:$C$2114,1)= 1,1,0)</f>
        <v>1</v>
      </c>
      <c r="O965" t="str">
        <f>IF(M965=$W$7,IF(AND(N965,_xlfn.XLOOKUP(C965,Raw_Data_OS_23!$C$7:$C$4518,Raw_Data_OS_23!$G$7:$G$4518,0)=G965),"A",IF(_xlfn.XLOOKUP(C965,Raw_Data_Paid_23!$C$4:$C$2114,Raw_Data_Paid_23!$C$4:$C$2114,"B1")="B1","B1","B2")),IF(_xlfn.XLOOKUP(C965,Raw_Data_Paid_23!$C$4:$C$2114,Raw_Data_Paid_23!$C$4:$C$2114,"C1")="C1","C1","C2"))</f>
        <v>B1</v>
      </c>
      <c r="P965" t="str">
        <f t="shared" si="64"/>
        <v>2020B1Motor Private</v>
      </c>
    </row>
    <row r="966" spans="3:16" x14ac:dyDescent="0.35">
      <c r="C966" s="6" t="s">
        <v>1094</v>
      </c>
      <c r="D966" s="7" t="s">
        <v>4056</v>
      </c>
      <c r="E966" s="7" t="s">
        <v>4056</v>
      </c>
      <c r="F966" s="8" t="s">
        <v>3908</v>
      </c>
      <c r="G966" s="9">
        <v>1000</v>
      </c>
      <c r="H966" s="10">
        <v>2020</v>
      </c>
      <c r="I966" s="10">
        <v>2020</v>
      </c>
      <c r="J966" s="11" t="s">
        <v>28</v>
      </c>
      <c r="K966" s="12">
        <v>1000</v>
      </c>
      <c r="L966" s="12">
        <v>1</v>
      </c>
      <c r="M966" s="33" t="str">
        <f>IF(_xlfn.XLOOKUP(C966,Raw_Data_OS_23!$C$7:$C$4518,Raw_Data_OS_23!$G$7:$G$4518,"Paid/ Closed")="Paid/ Closed","Paid/ Closed", "Still_Outstanding")</f>
        <v>Still_Outstanding</v>
      </c>
      <c r="N966" s="33">
        <f>IF(_xlfn.XLOOKUP(C966,Raw_Data_Paid_23!$C$4:$C$2114,Raw_Data_Paid_23!$C$4:$C$2114,1)= 1,1,0)</f>
        <v>1</v>
      </c>
      <c r="O966" t="str">
        <f>IF(M966=$W$7,IF(AND(N966,_xlfn.XLOOKUP(C966,Raw_Data_OS_23!$C$7:$C$4518,Raw_Data_OS_23!$G$7:$G$4518,0)=G966),"A",IF(_xlfn.XLOOKUP(C966,Raw_Data_Paid_23!$C$4:$C$2114,Raw_Data_Paid_23!$C$4:$C$2114,"B1")="B1","B1","B2")),IF(_xlfn.XLOOKUP(C966,Raw_Data_Paid_23!$C$4:$C$2114,Raw_Data_Paid_23!$C$4:$C$2114,"C1")="C1","C1","C2"))</f>
        <v>B1</v>
      </c>
      <c r="P966" t="str">
        <f t="shared" ref="P966:P1029" si="65">H966&amp;O966&amp;F966</f>
        <v>2020B1Motor Commercial</v>
      </c>
    </row>
    <row r="967" spans="3:16" x14ac:dyDescent="0.35">
      <c r="C967" s="6" t="s">
        <v>1095</v>
      </c>
      <c r="D967" s="7" t="s">
        <v>4102</v>
      </c>
      <c r="E967" s="7" t="s">
        <v>4102</v>
      </c>
      <c r="F967" s="8" t="s">
        <v>3910</v>
      </c>
      <c r="G967" s="9">
        <v>16000</v>
      </c>
      <c r="H967" s="10">
        <v>2020</v>
      </c>
      <c r="I967" s="10">
        <v>2020</v>
      </c>
      <c r="J967" s="11" t="s">
        <v>11</v>
      </c>
      <c r="K967" s="12">
        <v>16000</v>
      </c>
      <c r="L967" s="12">
        <v>1</v>
      </c>
      <c r="M967" s="33" t="str">
        <f>IF(_xlfn.XLOOKUP(C967,Raw_Data_OS_23!$C$7:$C$4518,Raw_Data_OS_23!$G$7:$G$4518,"Paid/ Closed")="Paid/ Closed","Paid/ Closed", "Still_Outstanding")</f>
        <v>Still_Outstanding</v>
      </c>
      <c r="N967" s="33">
        <f>IF(_xlfn.XLOOKUP(C967,Raw_Data_Paid_23!$C$4:$C$2114,Raw_Data_Paid_23!$C$4:$C$2114,1)= 1,1,0)</f>
        <v>1</v>
      </c>
      <c r="O967" t="str">
        <f>IF(M967=$W$7,IF(AND(N967,_xlfn.XLOOKUP(C967,Raw_Data_OS_23!$C$7:$C$4518,Raw_Data_OS_23!$G$7:$G$4518,0)=G967),"A",IF(_xlfn.XLOOKUP(C967,Raw_Data_Paid_23!$C$4:$C$2114,Raw_Data_Paid_23!$C$4:$C$2114,"B1")="B1","B1","B2")),IF(_xlfn.XLOOKUP(C967,Raw_Data_Paid_23!$C$4:$C$2114,Raw_Data_Paid_23!$C$4:$C$2114,"C1")="C1","C1","C2"))</f>
        <v>B1</v>
      </c>
      <c r="P967" t="str">
        <f t="shared" si="65"/>
        <v>2020B1Motor Private</v>
      </c>
    </row>
    <row r="968" spans="3:16" x14ac:dyDescent="0.35">
      <c r="C968" s="6" t="s">
        <v>439</v>
      </c>
      <c r="D968" s="7" t="s">
        <v>4418</v>
      </c>
      <c r="E968" s="7" t="s">
        <v>4418</v>
      </c>
      <c r="F968" s="8" t="s">
        <v>3910</v>
      </c>
      <c r="G968" s="9">
        <v>9000</v>
      </c>
      <c r="H968" s="10">
        <v>2020</v>
      </c>
      <c r="I968" s="10">
        <v>2020</v>
      </c>
      <c r="J968" s="11" t="s">
        <v>11</v>
      </c>
      <c r="K968" s="12">
        <v>9000</v>
      </c>
      <c r="L968" s="12">
        <v>1</v>
      </c>
      <c r="M968" s="33" t="str">
        <f>IF(_xlfn.XLOOKUP(C968,Raw_Data_OS_23!$C$7:$C$4518,Raw_Data_OS_23!$G$7:$G$4518,"Paid/ Closed")="Paid/ Closed","Paid/ Closed", "Still_Outstanding")</f>
        <v>Still_Outstanding</v>
      </c>
      <c r="N968" s="33">
        <f>IF(_xlfn.XLOOKUP(C968,Raw_Data_Paid_23!$C$4:$C$2114,Raw_Data_Paid_23!$C$4:$C$2114,1)= 1,1,0)</f>
        <v>1</v>
      </c>
      <c r="O968" t="str">
        <f>IF(M968=$W$7,IF(AND(N968,_xlfn.XLOOKUP(C968,Raw_Data_OS_23!$C$7:$C$4518,Raw_Data_OS_23!$G$7:$G$4518,0)=G968),"A",IF(_xlfn.XLOOKUP(C968,Raw_Data_Paid_23!$C$4:$C$2114,Raw_Data_Paid_23!$C$4:$C$2114,"B1")="B1","B1","B2")),IF(_xlfn.XLOOKUP(C968,Raw_Data_Paid_23!$C$4:$C$2114,Raw_Data_Paid_23!$C$4:$C$2114,"C1")="C1","C1","C2"))</f>
        <v>B1</v>
      </c>
      <c r="P968" t="str">
        <f t="shared" si="65"/>
        <v>2020B1Motor Private</v>
      </c>
    </row>
    <row r="969" spans="3:16" x14ac:dyDescent="0.35">
      <c r="C969" s="6" t="s">
        <v>2858</v>
      </c>
      <c r="D969" s="7" t="s">
        <v>4133</v>
      </c>
      <c r="E969" s="7" t="s">
        <v>4125</v>
      </c>
      <c r="F969" s="8" t="s">
        <v>3910</v>
      </c>
      <c r="G969" s="9">
        <v>241176.4706</v>
      </c>
      <c r="H969" s="10">
        <v>2020</v>
      </c>
      <c r="I969" s="10">
        <v>2020</v>
      </c>
      <c r="J969" s="11" t="s">
        <v>28</v>
      </c>
      <c r="K969" s="12">
        <v>241176.4706</v>
      </c>
      <c r="L969" s="12">
        <v>1</v>
      </c>
      <c r="M969" s="33" t="str">
        <f>IF(_xlfn.XLOOKUP(C969,Raw_Data_OS_23!$C$7:$C$4518,Raw_Data_OS_23!$G$7:$G$4518,"Paid/ Closed")="Paid/ Closed","Paid/ Closed", "Still_Outstanding")</f>
        <v>Still_Outstanding</v>
      </c>
      <c r="N969" s="33">
        <f>IF(_xlfn.XLOOKUP(C969,Raw_Data_Paid_23!$C$4:$C$2114,Raw_Data_Paid_23!$C$4:$C$2114,1)= 1,1,0)</f>
        <v>1</v>
      </c>
      <c r="O969" t="str">
        <f>IF(M969=$W$7,IF(AND(N969,_xlfn.XLOOKUP(C969,Raw_Data_OS_23!$C$7:$C$4518,Raw_Data_OS_23!$G$7:$G$4518,0)=G969),"A",IF(_xlfn.XLOOKUP(C969,Raw_Data_Paid_23!$C$4:$C$2114,Raw_Data_Paid_23!$C$4:$C$2114,"B1")="B1","B1","B2")),IF(_xlfn.XLOOKUP(C969,Raw_Data_Paid_23!$C$4:$C$2114,Raw_Data_Paid_23!$C$4:$C$2114,"C1")="C1","C1","C2"))</f>
        <v>B1</v>
      </c>
      <c r="P969" t="str">
        <f t="shared" si="65"/>
        <v>2020B1Motor Private</v>
      </c>
    </row>
    <row r="970" spans="3:16" x14ac:dyDescent="0.35">
      <c r="C970" s="6" t="s">
        <v>1096</v>
      </c>
      <c r="D970" s="7" t="s">
        <v>3991</v>
      </c>
      <c r="E970" s="7" t="s">
        <v>3991</v>
      </c>
      <c r="F970" s="8" t="s">
        <v>3910</v>
      </c>
      <c r="G970" s="9">
        <v>1000</v>
      </c>
      <c r="H970" s="10">
        <v>2020</v>
      </c>
      <c r="I970" s="10">
        <v>2020</v>
      </c>
      <c r="J970" s="11" t="s">
        <v>11</v>
      </c>
      <c r="K970" s="12">
        <v>1000</v>
      </c>
      <c r="L970" s="12">
        <v>1</v>
      </c>
      <c r="M970" s="33" t="str">
        <f>IF(_xlfn.XLOOKUP(C970,Raw_Data_OS_23!$C$7:$C$4518,Raw_Data_OS_23!$G$7:$G$4518,"Paid/ Closed")="Paid/ Closed","Paid/ Closed", "Still_Outstanding")</f>
        <v>Still_Outstanding</v>
      </c>
      <c r="N970" s="33">
        <f>IF(_xlfn.XLOOKUP(C970,Raw_Data_Paid_23!$C$4:$C$2114,Raw_Data_Paid_23!$C$4:$C$2114,1)= 1,1,0)</f>
        <v>1</v>
      </c>
      <c r="O970" t="str">
        <f>IF(M970=$W$7,IF(AND(N970,_xlfn.XLOOKUP(C970,Raw_Data_OS_23!$C$7:$C$4518,Raw_Data_OS_23!$G$7:$G$4518,0)=G970),"A",IF(_xlfn.XLOOKUP(C970,Raw_Data_Paid_23!$C$4:$C$2114,Raw_Data_Paid_23!$C$4:$C$2114,"B1")="B1","B1","B2")),IF(_xlfn.XLOOKUP(C970,Raw_Data_Paid_23!$C$4:$C$2114,Raw_Data_Paid_23!$C$4:$C$2114,"C1")="C1","C1","C2"))</f>
        <v>B1</v>
      </c>
      <c r="P970" t="str">
        <f t="shared" si="65"/>
        <v>2020B1Motor Private</v>
      </c>
    </row>
    <row r="971" spans="3:16" x14ac:dyDescent="0.35">
      <c r="C971" s="6" t="s">
        <v>1097</v>
      </c>
      <c r="D971" s="7" t="s">
        <v>3952</v>
      </c>
      <c r="E971" s="7" t="s">
        <v>3952</v>
      </c>
      <c r="F971" s="8" t="s">
        <v>3910</v>
      </c>
      <c r="G971" s="9">
        <v>644920</v>
      </c>
      <c r="H971" s="10">
        <v>2020</v>
      </c>
      <c r="I971" s="10">
        <v>2020</v>
      </c>
      <c r="J971" s="11" t="s">
        <v>11</v>
      </c>
      <c r="K971" s="12">
        <v>644920</v>
      </c>
      <c r="L971" s="12">
        <v>1</v>
      </c>
      <c r="M971" s="33" t="str">
        <f>IF(_xlfn.XLOOKUP(C971,Raw_Data_OS_23!$C$7:$C$4518,Raw_Data_OS_23!$G$7:$G$4518,"Paid/ Closed")="Paid/ Closed","Paid/ Closed", "Still_Outstanding")</f>
        <v>Still_Outstanding</v>
      </c>
      <c r="N971" s="33">
        <f>IF(_xlfn.XLOOKUP(C971,Raw_Data_Paid_23!$C$4:$C$2114,Raw_Data_Paid_23!$C$4:$C$2114,1)= 1,1,0)</f>
        <v>1</v>
      </c>
      <c r="O971" t="str">
        <f>IF(M971=$W$7,IF(AND(N971,_xlfn.XLOOKUP(C971,Raw_Data_OS_23!$C$7:$C$4518,Raw_Data_OS_23!$G$7:$G$4518,0)=G971),"A",IF(_xlfn.XLOOKUP(C971,Raw_Data_Paid_23!$C$4:$C$2114,Raw_Data_Paid_23!$C$4:$C$2114,"B1")="B1","B1","B2")),IF(_xlfn.XLOOKUP(C971,Raw_Data_Paid_23!$C$4:$C$2114,Raw_Data_Paid_23!$C$4:$C$2114,"C1")="C1","C1","C2"))</f>
        <v>A</v>
      </c>
      <c r="P971" t="str">
        <f t="shared" si="65"/>
        <v>2020AMotor Private</v>
      </c>
    </row>
    <row r="972" spans="3:16" x14ac:dyDescent="0.35">
      <c r="C972" s="6" t="s">
        <v>440</v>
      </c>
      <c r="D972" s="7" t="s">
        <v>3911</v>
      </c>
      <c r="E972" s="7" t="s">
        <v>3911</v>
      </c>
      <c r="F972" s="8" t="s">
        <v>3910</v>
      </c>
      <c r="G972" s="9">
        <v>29950</v>
      </c>
      <c r="H972" s="10">
        <v>2020</v>
      </c>
      <c r="I972" s="10">
        <v>2020</v>
      </c>
      <c r="J972" s="11" t="s">
        <v>11</v>
      </c>
      <c r="K972" s="12">
        <v>29950</v>
      </c>
      <c r="L972" s="12">
        <v>1</v>
      </c>
      <c r="M972" s="33" t="str">
        <f>IF(_xlfn.XLOOKUP(C972,Raw_Data_OS_23!$C$7:$C$4518,Raw_Data_OS_23!$G$7:$G$4518,"Paid/ Closed")="Paid/ Closed","Paid/ Closed", "Still_Outstanding")</f>
        <v>Still_Outstanding</v>
      </c>
      <c r="N972" s="33">
        <f>IF(_xlfn.XLOOKUP(C972,Raw_Data_Paid_23!$C$4:$C$2114,Raw_Data_Paid_23!$C$4:$C$2114,1)= 1,1,0)</f>
        <v>1</v>
      </c>
      <c r="O972" t="str">
        <f>IF(M972=$W$7,IF(AND(N972,_xlfn.XLOOKUP(C972,Raw_Data_OS_23!$C$7:$C$4518,Raw_Data_OS_23!$G$7:$G$4518,0)=G972),"A",IF(_xlfn.XLOOKUP(C972,Raw_Data_Paid_23!$C$4:$C$2114,Raw_Data_Paid_23!$C$4:$C$2114,"B1")="B1","B1","B2")),IF(_xlfn.XLOOKUP(C972,Raw_Data_Paid_23!$C$4:$C$2114,Raw_Data_Paid_23!$C$4:$C$2114,"C1")="C1","C1","C2"))</f>
        <v>B1</v>
      </c>
      <c r="P972" t="str">
        <f t="shared" si="65"/>
        <v>2020B1Motor Private</v>
      </c>
    </row>
    <row r="973" spans="3:16" x14ac:dyDescent="0.35">
      <c r="C973" s="6" t="s">
        <v>441</v>
      </c>
      <c r="D973" s="7" t="s">
        <v>4102</v>
      </c>
      <c r="E973" s="7" t="s">
        <v>4102</v>
      </c>
      <c r="F973" s="8" t="s">
        <v>3908</v>
      </c>
      <c r="G973" s="9">
        <v>26419</v>
      </c>
      <c r="H973" s="10">
        <v>2020</v>
      </c>
      <c r="I973" s="10">
        <v>2020</v>
      </c>
      <c r="J973" s="11" t="s">
        <v>11</v>
      </c>
      <c r="K973" s="12">
        <v>26419</v>
      </c>
      <c r="L973" s="12">
        <v>1</v>
      </c>
      <c r="M973" s="33" t="str">
        <f>IF(_xlfn.XLOOKUP(C973,Raw_Data_OS_23!$C$7:$C$4518,Raw_Data_OS_23!$G$7:$G$4518,"Paid/ Closed")="Paid/ Closed","Paid/ Closed", "Still_Outstanding")</f>
        <v>Still_Outstanding</v>
      </c>
      <c r="N973" s="33">
        <f>IF(_xlfn.XLOOKUP(C973,Raw_Data_Paid_23!$C$4:$C$2114,Raw_Data_Paid_23!$C$4:$C$2114,1)= 1,1,0)</f>
        <v>1</v>
      </c>
      <c r="O973" t="str">
        <f>IF(M973=$W$7,IF(AND(N973,_xlfn.XLOOKUP(C973,Raw_Data_OS_23!$C$7:$C$4518,Raw_Data_OS_23!$G$7:$G$4518,0)=G973),"A",IF(_xlfn.XLOOKUP(C973,Raw_Data_Paid_23!$C$4:$C$2114,Raw_Data_Paid_23!$C$4:$C$2114,"B1")="B1","B1","B2")),IF(_xlfn.XLOOKUP(C973,Raw_Data_Paid_23!$C$4:$C$2114,Raw_Data_Paid_23!$C$4:$C$2114,"C1")="C1","C1","C2"))</f>
        <v>B1</v>
      </c>
      <c r="P973" t="str">
        <f t="shared" si="65"/>
        <v>2020B1Motor Commercial</v>
      </c>
    </row>
    <row r="974" spans="3:16" x14ac:dyDescent="0.35">
      <c r="C974" s="6" t="s">
        <v>1098</v>
      </c>
      <c r="D974" s="7" t="s">
        <v>4054</v>
      </c>
      <c r="E974" s="7" t="s">
        <v>4054</v>
      </c>
      <c r="F974" s="8" t="s">
        <v>3910</v>
      </c>
      <c r="G974" s="9">
        <v>11300</v>
      </c>
      <c r="H974" s="10">
        <v>2020</v>
      </c>
      <c r="I974" s="10">
        <v>2020</v>
      </c>
      <c r="J974" s="11" t="s">
        <v>28</v>
      </c>
      <c r="K974" s="12">
        <v>11300</v>
      </c>
      <c r="L974" s="12">
        <v>1</v>
      </c>
      <c r="M974" s="33" t="str">
        <f>IF(_xlfn.XLOOKUP(C974,Raw_Data_OS_23!$C$7:$C$4518,Raw_Data_OS_23!$G$7:$G$4518,"Paid/ Closed")="Paid/ Closed","Paid/ Closed", "Still_Outstanding")</f>
        <v>Still_Outstanding</v>
      </c>
      <c r="N974" s="33">
        <f>IF(_xlfn.XLOOKUP(C974,Raw_Data_Paid_23!$C$4:$C$2114,Raw_Data_Paid_23!$C$4:$C$2114,1)= 1,1,0)</f>
        <v>1</v>
      </c>
      <c r="O974" t="str">
        <f>IF(M974=$W$7,IF(AND(N974,_xlfn.XLOOKUP(C974,Raw_Data_OS_23!$C$7:$C$4518,Raw_Data_OS_23!$G$7:$G$4518,0)=G974),"A",IF(_xlfn.XLOOKUP(C974,Raw_Data_Paid_23!$C$4:$C$2114,Raw_Data_Paid_23!$C$4:$C$2114,"B1")="B1","B1","B2")),IF(_xlfn.XLOOKUP(C974,Raw_Data_Paid_23!$C$4:$C$2114,Raw_Data_Paid_23!$C$4:$C$2114,"C1")="C1","C1","C2"))</f>
        <v>B1</v>
      </c>
      <c r="P974" t="str">
        <f t="shared" si="65"/>
        <v>2020B1Motor Private</v>
      </c>
    </row>
    <row r="975" spans="3:16" x14ac:dyDescent="0.35">
      <c r="C975" s="6" t="s">
        <v>442</v>
      </c>
      <c r="D975" s="7" t="s">
        <v>4015</v>
      </c>
      <c r="E975" s="7" t="s">
        <v>4015</v>
      </c>
      <c r="F975" s="8" t="s">
        <v>3908</v>
      </c>
      <c r="G975" s="9">
        <v>150893</v>
      </c>
      <c r="H975" s="10">
        <v>2020</v>
      </c>
      <c r="I975" s="10">
        <v>2020</v>
      </c>
      <c r="J975" s="11" t="s">
        <v>11</v>
      </c>
      <c r="K975" s="12">
        <v>150893</v>
      </c>
      <c r="L975" s="12">
        <v>1</v>
      </c>
      <c r="M975" s="33" t="str">
        <f>IF(_xlfn.XLOOKUP(C975,Raw_Data_OS_23!$C$7:$C$4518,Raw_Data_OS_23!$G$7:$G$4518,"Paid/ Closed")="Paid/ Closed","Paid/ Closed", "Still_Outstanding")</f>
        <v>Still_Outstanding</v>
      </c>
      <c r="N975" s="33">
        <f>IF(_xlfn.XLOOKUP(C975,Raw_Data_Paid_23!$C$4:$C$2114,Raw_Data_Paid_23!$C$4:$C$2114,1)= 1,1,0)</f>
        <v>1</v>
      </c>
      <c r="O975" t="str">
        <f>IF(M975=$W$7,IF(AND(N975,_xlfn.XLOOKUP(C975,Raw_Data_OS_23!$C$7:$C$4518,Raw_Data_OS_23!$G$7:$G$4518,0)=G975),"A",IF(_xlfn.XLOOKUP(C975,Raw_Data_Paid_23!$C$4:$C$2114,Raw_Data_Paid_23!$C$4:$C$2114,"B1")="B1","B1","B2")),IF(_xlfn.XLOOKUP(C975,Raw_Data_Paid_23!$C$4:$C$2114,Raw_Data_Paid_23!$C$4:$C$2114,"C1")="C1","C1","C2"))</f>
        <v>B1</v>
      </c>
      <c r="P975" t="str">
        <f t="shared" si="65"/>
        <v>2020B1Motor Commercial</v>
      </c>
    </row>
    <row r="976" spans="3:16" x14ac:dyDescent="0.35">
      <c r="C976" s="6" t="s">
        <v>443</v>
      </c>
      <c r="D976" s="7" t="s">
        <v>4125</v>
      </c>
      <c r="E976" s="7" t="s">
        <v>4125</v>
      </c>
      <c r="F976" s="8" t="s">
        <v>3908</v>
      </c>
      <c r="G976" s="9">
        <v>720</v>
      </c>
      <c r="H976" s="10">
        <v>2020</v>
      </c>
      <c r="I976" s="10">
        <v>2020</v>
      </c>
      <c r="J976" s="11" t="s">
        <v>11</v>
      </c>
      <c r="K976" s="12">
        <v>720</v>
      </c>
      <c r="L976" s="12">
        <v>1</v>
      </c>
      <c r="M976" s="33" t="str">
        <f>IF(_xlfn.XLOOKUP(C976,Raw_Data_OS_23!$C$7:$C$4518,Raw_Data_OS_23!$G$7:$G$4518,"Paid/ Closed")="Paid/ Closed","Paid/ Closed", "Still_Outstanding")</f>
        <v>Still_Outstanding</v>
      </c>
      <c r="N976" s="33">
        <f>IF(_xlfn.XLOOKUP(C976,Raw_Data_Paid_23!$C$4:$C$2114,Raw_Data_Paid_23!$C$4:$C$2114,1)= 1,1,0)</f>
        <v>1</v>
      </c>
      <c r="O976" t="str">
        <f>IF(M976=$W$7,IF(AND(N976,_xlfn.XLOOKUP(C976,Raw_Data_OS_23!$C$7:$C$4518,Raw_Data_OS_23!$G$7:$G$4518,0)=G976),"A",IF(_xlfn.XLOOKUP(C976,Raw_Data_Paid_23!$C$4:$C$2114,Raw_Data_Paid_23!$C$4:$C$2114,"B1")="B1","B1","B2")),IF(_xlfn.XLOOKUP(C976,Raw_Data_Paid_23!$C$4:$C$2114,Raw_Data_Paid_23!$C$4:$C$2114,"C1")="C1","C1","C2"))</f>
        <v>B1</v>
      </c>
      <c r="P976" t="str">
        <f t="shared" si="65"/>
        <v>2020B1Motor Commercial</v>
      </c>
    </row>
    <row r="977" spans="3:16" x14ac:dyDescent="0.35">
      <c r="C977" s="6" t="s">
        <v>444</v>
      </c>
      <c r="D977" s="7" t="s">
        <v>4419</v>
      </c>
      <c r="E977" s="7" t="s">
        <v>4419</v>
      </c>
      <c r="F977" s="8" t="s">
        <v>3908</v>
      </c>
      <c r="G977" s="9">
        <v>3930</v>
      </c>
      <c r="H977" s="10">
        <v>2020</v>
      </c>
      <c r="I977" s="10">
        <v>2020</v>
      </c>
      <c r="J977" s="11" t="s">
        <v>11</v>
      </c>
      <c r="K977" s="12">
        <v>3930</v>
      </c>
      <c r="L977" s="12">
        <v>1</v>
      </c>
      <c r="M977" s="33" t="str">
        <f>IF(_xlfn.XLOOKUP(C977,Raw_Data_OS_23!$C$7:$C$4518,Raw_Data_OS_23!$G$7:$G$4518,"Paid/ Closed")="Paid/ Closed","Paid/ Closed", "Still_Outstanding")</f>
        <v>Still_Outstanding</v>
      </c>
      <c r="N977" s="33">
        <f>IF(_xlfn.XLOOKUP(C977,Raw_Data_Paid_23!$C$4:$C$2114,Raw_Data_Paid_23!$C$4:$C$2114,1)= 1,1,0)</f>
        <v>1</v>
      </c>
      <c r="O977" t="str">
        <f>IF(M977=$W$7,IF(AND(N977,_xlfn.XLOOKUP(C977,Raw_Data_OS_23!$C$7:$C$4518,Raw_Data_OS_23!$G$7:$G$4518,0)=G977),"A",IF(_xlfn.XLOOKUP(C977,Raw_Data_Paid_23!$C$4:$C$2114,Raw_Data_Paid_23!$C$4:$C$2114,"B1")="B1","B1","B2")),IF(_xlfn.XLOOKUP(C977,Raw_Data_Paid_23!$C$4:$C$2114,Raw_Data_Paid_23!$C$4:$C$2114,"C1")="C1","C1","C2"))</f>
        <v>B1</v>
      </c>
      <c r="P977" t="str">
        <f t="shared" si="65"/>
        <v>2020B1Motor Commercial</v>
      </c>
    </row>
    <row r="978" spans="3:16" x14ac:dyDescent="0.35">
      <c r="C978" s="6" t="s">
        <v>1099</v>
      </c>
      <c r="D978" s="7" t="s">
        <v>4154</v>
      </c>
      <c r="E978" s="7" t="s">
        <v>4154</v>
      </c>
      <c r="F978" s="8" t="s">
        <v>3908</v>
      </c>
      <c r="G978" s="9">
        <v>177000</v>
      </c>
      <c r="H978" s="10">
        <v>2020</v>
      </c>
      <c r="I978" s="10">
        <v>2020</v>
      </c>
      <c r="J978" s="11" t="s">
        <v>11</v>
      </c>
      <c r="K978" s="12">
        <v>177000</v>
      </c>
      <c r="L978" s="12">
        <v>1</v>
      </c>
      <c r="M978" s="33" t="str">
        <f>IF(_xlfn.XLOOKUP(C978,Raw_Data_OS_23!$C$7:$C$4518,Raw_Data_OS_23!$G$7:$G$4518,"Paid/ Closed")="Paid/ Closed","Paid/ Closed", "Still_Outstanding")</f>
        <v>Still_Outstanding</v>
      </c>
      <c r="N978" s="33">
        <f>IF(_xlfn.XLOOKUP(C978,Raw_Data_Paid_23!$C$4:$C$2114,Raw_Data_Paid_23!$C$4:$C$2114,1)= 1,1,0)</f>
        <v>1</v>
      </c>
      <c r="O978" t="str">
        <f>IF(M978=$W$7,IF(AND(N978,_xlfn.XLOOKUP(C978,Raw_Data_OS_23!$C$7:$C$4518,Raw_Data_OS_23!$G$7:$G$4518,0)=G978),"A",IF(_xlfn.XLOOKUP(C978,Raw_Data_Paid_23!$C$4:$C$2114,Raw_Data_Paid_23!$C$4:$C$2114,"B1")="B1","B1","B2")),IF(_xlfn.XLOOKUP(C978,Raw_Data_Paid_23!$C$4:$C$2114,Raw_Data_Paid_23!$C$4:$C$2114,"C1")="C1","C1","C2"))</f>
        <v>B1</v>
      </c>
      <c r="P978" t="str">
        <f t="shared" si="65"/>
        <v>2020B1Motor Commercial</v>
      </c>
    </row>
    <row r="979" spans="3:16" x14ac:dyDescent="0.35">
      <c r="C979" s="6" t="s">
        <v>445</v>
      </c>
      <c r="D979" s="7" t="s">
        <v>4126</v>
      </c>
      <c r="E979" s="7" t="s">
        <v>4126</v>
      </c>
      <c r="F979" s="8" t="s">
        <v>3908</v>
      </c>
      <c r="G979" s="9">
        <v>4200</v>
      </c>
      <c r="H979" s="10">
        <v>2020</v>
      </c>
      <c r="I979" s="10">
        <v>2020</v>
      </c>
      <c r="J979" s="11" t="s">
        <v>11</v>
      </c>
      <c r="K979" s="12">
        <v>4200</v>
      </c>
      <c r="L979" s="12">
        <v>1</v>
      </c>
      <c r="M979" s="33" t="str">
        <f>IF(_xlfn.XLOOKUP(C979,Raw_Data_OS_23!$C$7:$C$4518,Raw_Data_OS_23!$G$7:$G$4518,"Paid/ Closed")="Paid/ Closed","Paid/ Closed", "Still_Outstanding")</f>
        <v>Still_Outstanding</v>
      </c>
      <c r="N979" s="33">
        <f>IF(_xlfn.XLOOKUP(C979,Raw_Data_Paid_23!$C$4:$C$2114,Raw_Data_Paid_23!$C$4:$C$2114,1)= 1,1,0)</f>
        <v>1</v>
      </c>
      <c r="O979" t="str">
        <f>IF(M979=$W$7,IF(AND(N979,_xlfn.XLOOKUP(C979,Raw_Data_OS_23!$C$7:$C$4518,Raw_Data_OS_23!$G$7:$G$4518,0)=G979),"A",IF(_xlfn.XLOOKUP(C979,Raw_Data_Paid_23!$C$4:$C$2114,Raw_Data_Paid_23!$C$4:$C$2114,"B1")="B1","B1","B2")),IF(_xlfn.XLOOKUP(C979,Raw_Data_Paid_23!$C$4:$C$2114,Raw_Data_Paid_23!$C$4:$C$2114,"C1")="C1","C1","C2"))</f>
        <v>B1</v>
      </c>
      <c r="P979" t="str">
        <f t="shared" si="65"/>
        <v>2020B1Motor Commercial</v>
      </c>
    </row>
    <row r="980" spans="3:16" x14ac:dyDescent="0.35">
      <c r="C980" s="6" t="s">
        <v>1100</v>
      </c>
      <c r="D980" s="7" t="s">
        <v>4418</v>
      </c>
      <c r="E980" s="7" t="s">
        <v>4418</v>
      </c>
      <c r="F980" s="8" t="s">
        <v>3910</v>
      </c>
      <c r="G980" s="9">
        <v>560000</v>
      </c>
      <c r="H980" s="10">
        <v>2020</v>
      </c>
      <c r="I980" s="10">
        <v>2020</v>
      </c>
      <c r="J980" s="11" t="s">
        <v>11</v>
      </c>
      <c r="K980" s="12">
        <v>560000</v>
      </c>
      <c r="L980" s="12">
        <v>1</v>
      </c>
      <c r="M980" s="33" t="str">
        <f>IF(_xlfn.XLOOKUP(C980,Raw_Data_OS_23!$C$7:$C$4518,Raw_Data_OS_23!$G$7:$G$4518,"Paid/ Closed")="Paid/ Closed","Paid/ Closed", "Still_Outstanding")</f>
        <v>Still_Outstanding</v>
      </c>
      <c r="N980" s="33">
        <f>IF(_xlfn.XLOOKUP(C980,Raw_Data_Paid_23!$C$4:$C$2114,Raw_Data_Paid_23!$C$4:$C$2114,1)= 1,1,0)</f>
        <v>1</v>
      </c>
      <c r="O980" t="str">
        <f>IF(M980=$W$7,IF(AND(N980,_xlfn.XLOOKUP(C980,Raw_Data_OS_23!$C$7:$C$4518,Raw_Data_OS_23!$G$7:$G$4518,0)=G980),"A",IF(_xlfn.XLOOKUP(C980,Raw_Data_Paid_23!$C$4:$C$2114,Raw_Data_Paid_23!$C$4:$C$2114,"B1")="B1","B1","B2")),IF(_xlfn.XLOOKUP(C980,Raw_Data_Paid_23!$C$4:$C$2114,Raw_Data_Paid_23!$C$4:$C$2114,"C1")="C1","C1","C2"))</f>
        <v>B1</v>
      </c>
      <c r="P980" t="str">
        <f t="shared" si="65"/>
        <v>2020B1Motor Private</v>
      </c>
    </row>
    <row r="981" spans="3:16" x14ac:dyDescent="0.35">
      <c r="C981" s="6" t="s">
        <v>446</v>
      </c>
      <c r="D981" s="7" t="s">
        <v>4126</v>
      </c>
      <c r="E981" s="7" t="s">
        <v>4126</v>
      </c>
      <c r="F981" s="8" t="s">
        <v>3910</v>
      </c>
      <c r="G981" s="9">
        <v>500000</v>
      </c>
      <c r="H981" s="10">
        <v>2020</v>
      </c>
      <c r="I981" s="10">
        <v>2020</v>
      </c>
      <c r="J981" s="11" t="s">
        <v>11</v>
      </c>
      <c r="K981" s="12">
        <v>500000</v>
      </c>
      <c r="L981" s="12">
        <v>1</v>
      </c>
      <c r="M981" s="33" t="str">
        <f>IF(_xlfn.XLOOKUP(C981,Raw_Data_OS_23!$C$7:$C$4518,Raw_Data_OS_23!$G$7:$G$4518,"Paid/ Closed")="Paid/ Closed","Paid/ Closed", "Still_Outstanding")</f>
        <v>Still_Outstanding</v>
      </c>
      <c r="N981" s="33">
        <f>IF(_xlfn.XLOOKUP(C981,Raw_Data_Paid_23!$C$4:$C$2114,Raw_Data_Paid_23!$C$4:$C$2114,1)= 1,1,0)</f>
        <v>0</v>
      </c>
      <c r="O981" t="str">
        <f>IF(M981=$W$7,IF(AND(N981,_xlfn.XLOOKUP(C981,Raw_Data_OS_23!$C$7:$C$4518,Raw_Data_OS_23!$G$7:$G$4518,0)=G981),"A",IF(_xlfn.XLOOKUP(C981,Raw_Data_Paid_23!$C$4:$C$2114,Raw_Data_Paid_23!$C$4:$C$2114,"B1")="B1","B1","B2")),IF(_xlfn.XLOOKUP(C981,Raw_Data_Paid_23!$C$4:$C$2114,Raw_Data_Paid_23!$C$4:$C$2114,"C1")="C1","C1","C2"))</f>
        <v>B2</v>
      </c>
      <c r="P981" t="str">
        <f t="shared" si="65"/>
        <v>2020B2Motor Private</v>
      </c>
    </row>
    <row r="982" spans="3:16" x14ac:dyDescent="0.35">
      <c r="C982" s="6" t="s">
        <v>447</v>
      </c>
      <c r="D982" s="7" t="s">
        <v>4056</v>
      </c>
      <c r="E982" s="7" t="s">
        <v>4056</v>
      </c>
      <c r="F982" s="8" t="s">
        <v>3908</v>
      </c>
      <c r="G982" s="9">
        <v>35614</v>
      </c>
      <c r="H982" s="10">
        <v>2020</v>
      </c>
      <c r="I982" s="10">
        <v>2020</v>
      </c>
      <c r="J982" s="11" t="s">
        <v>28</v>
      </c>
      <c r="K982" s="12">
        <v>35614</v>
      </c>
      <c r="L982" s="12">
        <v>1</v>
      </c>
      <c r="M982" s="33" t="str">
        <f>IF(_xlfn.XLOOKUP(C982,Raw_Data_OS_23!$C$7:$C$4518,Raw_Data_OS_23!$G$7:$G$4518,"Paid/ Closed")="Paid/ Closed","Paid/ Closed", "Still_Outstanding")</f>
        <v>Still_Outstanding</v>
      </c>
      <c r="N982" s="33">
        <f>IF(_xlfn.XLOOKUP(C982,Raw_Data_Paid_23!$C$4:$C$2114,Raw_Data_Paid_23!$C$4:$C$2114,1)= 1,1,0)</f>
        <v>1</v>
      </c>
      <c r="O982" t="str">
        <f>IF(M982=$W$7,IF(AND(N982,_xlfn.XLOOKUP(C982,Raw_Data_OS_23!$C$7:$C$4518,Raw_Data_OS_23!$G$7:$G$4518,0)=G982),"A",IF(_xlfn.XLOOKUP(C982,Raw_Data_Paid_23!$C$4:$C$2114,Raw_Data_Paid_23!$C$4:$C$2114,"B1")="B1","B1","B2")),IF(_xlfn.XLOOKUP(C982,Raw_Data_Paid_23!$C$4:$C$2114,Raw_Data_Paid_23!$C$4:$C$2114,"C1")="C1","C1","C2"))</f>
        <v>B1</v>
      </c>
      <c r="P982" t="str">
        <f t="shared" si="65"/>
        <v>2020B1Motor Commercial</v>
      </c>
    </row>
    <row r="983" spans="3:16" x14ac:dyDescent="0.35">
      <c r="C983" s="6" t="s">
        <v>448</v>
      </c>
      <c r="D983" s="7" t="s">
        <v>4124</v>
      </c>
      <c r="E983" s="7" t="s">
        <v>4124</v>
      </c>
      <c r="F983" s="8" t="s">
        <v>3910</v>
      </c>
      <c r="G983" s="9">
        <v>90</v>
      </c>
      <c r="H983" s="10">
        <v>2020</v>
      </c>
      <c r="I983" s="10">
        <v>2020</v>
      </c>
      <c r="J983" s="11" t="s">
        <v>11</v>
      </c>
      <c r="K983" s="12">
        <v>90</v>
      </c>
      <c r="L983" s="12">
        <v>1</v>
      </c>
      <c r="M983" s="33" t="str">
        <f>IF(_xlfn.XLOOKUP(C983,Raw_Data_OS_23!$C$7:$C$4518,Raw_Data_OS_23!$G$7:$G$4518,"Paid/ Closed")="Paid/ Closed","Paid/ Closed", "Still_Outstanding")</f>
        <v>Still_Outstanding</v>
      </c>
      <c r="N983" s="33">
        <f>IF(_xlfn.XLOOKUP(C983,Raw_Data_Paid_23!$C$4:$C$2114,Raw_Data_Paid_23!$C$4:$C$2114,1)= 1,1,0)</f>
        <v>1</v>
      </c>
      <c r="O983" t="str">
        <f>IF(M983=$W$7,IF(AND(N983,_xlfn.XLOOKUP(C983,Raw_Data_OS_23!$C$7:$C$4518,Raw_Data_OS_23!$G$7:$G$4518,0)=G983),"A",IF(_xlfn.XLOOKUP(C983,Raw_Data_Paid_23!$C$4:$C$2114,Raw_Data_Paid_23!$C$4:$C$2114,"B1")="B1","B1","B2")),IF(_xlfn.XLOOKUP(C983,Raw_Data_Paid_23!$C$4:$C$2114,Raw_Data_Paid_23!$C$4:$C$2114,"C1")="C1","C1","C2"))</f>
        <v>B1</v>
      </c>
      <c r="P983" t="str">
        <f t="shared" si="65"/>
        <v>2020B1Motor Private</v>
      </c>
    </row>
    <row r="984" spans="3:16" x14ac:dyDescent="0.35">
      <c r="C984" s="6" t="s">
        <v>449</v>
      </c>
      <c r="D984" s="7" t="s">
        <v>4418</v>
      </c>
      <c r="E984" s="7" t="s">
        <v>4418</v>
      </c>
      <c r="F984" s="8" t="s">
        <v>3910</v>
      </c>
      <c r="G984" s="9">
        <v>9000</v>
      </c>
      <c r="H984" s="10">
        <v>2020</v>
      </c>
      <c r="I984" s="10">
        <v>2020</v>
      </c>
      <c r="J984" s="11" t="s">
        <v>11</v>
      </c>
      <c r="K984" s="12">
        <v>9000</v>
      </c>
      <c r="L984" s="12">
        <v>1</v>
      </c>
      <c r="M984" s="33" t="str">
        <f>IF(_xlfn.XLOOKUP(C984,Raw_Data_OS_23!$C$7:$C$4518,Raw_Data_OS_23!$G$7:$G$4518,"Paid/ Closed")="Paid/ Closed","Paid/ Closed", "Still_Outstanding")</f>
        <v>Still_Outstanding</v>
      </c>
      <c r="N984" s="33">
        <f>IF(_xlfn.XLOOKUP(C984,Raw_Data_Paid_23!$C$4:$C$2114,Raw_Data_Paid_23!$C$4:$C$2114,1)= 1,1,0)</f>
        <v>1</v>
      </c>
      <c r="O984" t="str">
        <f>IF(M984=$W$7,IF(AND(N984,_xlfn.XLOOKUP(C984,Raw_Data_OS_23!$C$7:$C$4518,Raw_Data_OS_23!$G$7:$G$4518,0)=G984),"A",IF(_xlfn.XLOOKUP(C984,Raw_Data_Paid_23!$C$4:$C$2114,Raw_Data_Paid_23!$C$4:$C$2114,"B1")="B1","B1","B2")),IF(_xlfn.XLOOKUP(C984,Raw_Data_Paid_23!$C$4:$C$2114,Raw_Data_Paid_23!$C$4:$C$2114,"C1")="C1","C1","C2"))</f>
        <v>A</v>
      </c>
      <c r="P984" t="str">
        <f t="shared" si="65"/>
        <v>2020AMotor Private</v>
      </c>
    </row>
    <row r="985" spans="3:16" x14ac:dyDescent="0.35">
      <c r="C985" s="6" t="s">
        <v>450</v>
      </c>
      <c r="D985" s="7" t="s">
        <v>3911</v>
      </c>
      <c r="E985" s="7" t="s">
        <v>3911</v>
      </c>
      <c r="F985" s="8" t="s">
        <v>3910</v>
      </c>
      <c r="G985" s="9">
        <v>17668</v>
      </c>
      <c r="H985" s="10">
        <v>2020</v>
      </c>
      <c r="I985" s="10">
        <v>2020</v>
      </c>
      <c r="J985" s="11" t="s">
        <v>11</v>
      </c>
      <c r="K985" s="12">
        <v>17668</v>
      </c>
      <c r="L985" s="12">
        <v>1</v>
      </c>
      <c r="M985" s="33" t="str">
        <f>IF(_xlfn.XLOOKUP(C985,Raw_Data_OS_23!$C$7:$C$4518,Raw_Data_OS_23!$G$7:$G$4518,"Paid/ Closed")="Paid/ Closed","Paid/ Closed", "Still_Outstanding")</f>
        <v>Still_Outstanding</v>
      </c>
      <c r="N985" s="33">
        <f>IF(_xlfn.XLOOKUP(C985,Raw_Data_Paid_23!$C$4:$C$2114,Raw_Data_Paid_23!$C$4:$C$2114,1)= 1,1,0)</f>
        <v>1</v>
      </c>
      <c r="O985" t="str">
        <f>IF(M985=$W$7,IF(AND(N985,_xlfn.XLOOKUP(C985,Raw_Data_OS_23!$C$7:$C$4518,Raw_Data_OS_23!$G$7:$G$4518,0)=G985),"A",IF(_xlfn.XLOOKUP(C985,Raw_Data_Paid_23!$C$4:$C$2114,Raw_Data_Paid_23!$C$4:$C$2114,"B1")="B1","B1","B2")),IF(_xlfn.XLOOKUP(C985,Raw_Data_Paid_23!$C$4:$C$2114,Raw_Data_Paid_23!$C$4:$C$2114,"C1")="C1","C1","C2"))</f>
        <v>B1</v>
      </c>
      <c r="P985" t="str">
        <f t="shared" si="65"/>
        <v>2020B1Motor Private</v>
      </c>
    </row>
    <row r="986" spans="3:16" x14ac:dyDescent="0.35">
      <c r="C986" s="6" t="s">
        <v>451</v>
      </c>
      <c r="D986" s="7" t="s">
        <v>4417</v>
      </c>
      <c r="E986" s="7" t="s">
        <v>4417</v>
      </c>
      <c r="F986" s="8" t="s">
        <v>3910</v>
      </c>
      <c r="G986" s="9">
        <v>3000</v>
      </c>
      <c r="H986" s="10">
        <v>2020</v>
      </c>
      <c r="I986" s="10">
        <v>2020</v>
      </c>
      <c r="J986" s="11" t="s">
        <v>11</v>
      </c>
      <c r="K986" s="12">
        <v>3000</v>
      </c>
      <c r="L986" s="12">
        <v>1</v>
      </c>
      <c r="M986" s="33" t="str">
        <f>IF(_xlfn.XLOOKUP(C986,Raw_Data_OS_23!$C$7:$C$4518,Raw_Data_OS_23!$G$7:$G$4518,"Paid/ Closed")="Paid/ Closed","Paid/ Closed", "Still_Outstanding")</f>
        <v>Still_Outstanding</v>
      </c>
      <c r="N986" s="33">
        <f>IF(_xlfn.XLOOKUP(C986,Raw_Data_Paid_23!$C$4:$C$2114,Raw_Data_Paid_23!$C$4:$C$2114,1)= 1,1,0)</f>
        <v>1</v>
      </c>
      <c r="O986" t="str">
        <f>IF(M986=$W$7,IF(AND(N986,_xlfn.XLOOKUP(C986,Raw_Data_OS_23!$C$7:$C$4518,Raw_Data_OS_23!$G$7:$G$4518,0)=G986),"A",IF(_xlfn.XLOOKUP(C986,Raw_Data_Paid_23!$C$4:$C$2114,Raw_Data_Paid_23!$C$4:$C$2114,"B1")="B1","B1","B2")),IF(_xlfn.XLOOKUP(C986,Raw_Data_Paid_23!$C$4:$C$2114,Raw_Data_Paid_23!$C$4:$C$2114,"C1")="C1","C1","C2"))</f>
        <v>B1</v>
      </c>
      <c r="P986" t="str">
        <f t="shared" si="65"/>
        <v>2020B1Motor Private</v>
      </c>
    </row>
    <row r="987" spans="3:16" x14ac:dyDescent="0.35">
      <c r="C987" s="6" t="s">
        <v>452</v>
      </c>
      <c r="D987" s="7" t="s">
        <v>4154</v>
      </c>
      <c r="E987" s="7" t="s">
        <v>4154</v>
      </c>
      <c r="F987" s="8" t="s">
        <v>3910</v>
      </c>
      <c r="G987" s="9">
        <v>501358.2353</v>
      </c>
      <c r="H987" s="10">
        <v>2020</v>
      </c>
      <c r="I987" s="10">
        <v>2020</v>
      </c>
      <c r="J987" s="11" t="s">
        <v>11</v>
      </c>
      <c r="K987" s="12">
        <v>501358.2353</v>
      </c>
      <c r="L987" s="12">
        <v>1</v>
      </c>
      <c r="M987" s="33" t="str">
        <f>IF(_xlfn.XLOOKUP(C987,Raw_Data_OS_23!$C$7:$C$4518,Raw_Data_OS_23!$G$7:$G$4518,"Paid/ Closed")="Paid/ Closed","Paid/ Closed", "Still_Outstanding")</f>
        <v>Still_Outstanding</v>
      </c>
      <c r="N987" s="33">
        <f>IF(_xlfn.XLOOKUP(C987,Raw_Data_Paid_23!$C$4:$C$2114,Raw_Data_Paid_23!$C$4:$C$2114,1)= 1,1,0)</f>
        <v>0</v>
      </c>
      <c r="O987" t="str">
        <f>IF(M987=$W$7,IF(AND(N987,_xlfn.XLOOKUP(C987,Raw_Data_OS_23!$C$7:$C$4518,Raw_Data_OS_23!$G$7:$G$4518,0)=G987),"A",IF(_xlfn.XLOOKUP(C987,Raw_Data_Paid_23!$C$4:$C$2114,Raw_Data_Paid_23!$C$4:$C$2114,"B1")="B1","B1","B2")),IF(_xlfn.XLOOKUP(C987,Raw_Data_Paid_23!$C$4:$C$2114,Raw_Data_Paid_23!$C$4:$C$2114,"C1")="C1","C1","C2"))</f>
        <v>B2</v>
      </c>
      <c r="P987" t="str">
        <f t="shared" si="65"/>
        <v>2020B2Motor Private</v>
      </c>
    </row>
    <row r="988" spans="3:16" x14ac:dyDescent="0.35">
      <c r="C988" s="6" t="s">
        <v>1101</v>
      </c>
      <c r="D988" s="7" t="s">
        <v>3911</v>
      </c>
      <c r="E988" s="7" t="s">
        <v>3911</v>
      </c>
      <c r="F988" s="8" t="s">
        <v>3910</v>
      </c>
      <c r="G988" s="9">
        <v>2000</v>
      </c>
      <c r="H988" s="10">
        <v>2020</v>
      </c>
      <c r="I988" s="10">
        <v>2020</v>
      </c>
      <c r="J988" s="11" t="s">
        <v>11</v>
      </c>
      <c r="K988" s="12">
        <v>2000</v>
      </c>
      <c r="L988" s="12">
        <v>1</v>
      </c>
      <c r="M988" s="33" t="str">
        <f>IF(_xlfn.XLOOKUP(C988,Raw_Data_OS_23!$C$7:$C$4518,Raw_Data_OS_23!$G$7:$G$4518,"Paid/ Closed")="Paid/ Closed","Paid/ Closed", "Still_Outstanding")</f>
        <v>Still_Outstanding</v>
      </c>
      <c r="N988" s="33">
        <f>IF(_xlfn.XLOOKUP(C988,Raw_Data_Paid_23!$C$4:$C$2114,Raw_Data_Paid_23!$C$4:$C$2114,1)= 1,1,0)</f>
        <v>1</v>
      </c>
      <c r="O988" t="str">
        <f>IF(M988=$W$7,IF(AND(N988,_xlfn.XLOOKUP(C988,Raw_Data_OS_23!$C$7:$C$4518,Raw_Data_OS_23!$G$7:$G$4518,0)=G988),"A",IF(_xlfn.XLOOKUP(C988,Raw_Data_Paid_23!$C$4:$C$2114,Raw_Data_Paid_23!$C$4:$C$2114,"B1")="B1","B1","B2")),IF(_xlfn.XLOOKUP(C988,Raw_Data_Paid_23!$C$4:$C$2114,Raw_Data_Paid_23!$C$4:$C$2114,"C1")="C1","C1","C2"))</f>
        <v>B1</v>
      </c>
      <c r="P988" t="str">
        <f t="shared" si="65"/>
        <v>2020B1Motor Private</v>
      </c>
    </row>
    <row r="989" spans="3:16" x14ac:dyDescent="0.35">
      <c r="C989" s="6" t="s">
        <v>453</v>
      </c>
      <c r="D989" s="7" t="s">
        <v>3943</v>
      </c>
      <c r="E989" s="7" t="s">
        <v>3943</v>
      </c>
      <c r="F989" s="8" t="s">
        <v>3910</v>
      </c>
      <c r="G989" s="9">
        <v>4000</v>
      </c>
      <c r="H989" s="10">
        <v>2020</v>
      </c>
      <c r="I989" s="10">
        <v>2020</v>
      </c>
      <c r="J989" s="11" t="s">
        <v>11</v>
      </c>
      <c r="K989" s="12">
        <v>4000</v>
      </c>
      <c r="L989" s="12">
        <v>1</v>
      </c>
      <c r="M989" s="33" t="str">
        <f>IF(_xlfn.XLOOKUP(C989,Raw_Data_OS_23!$C$7:$C$4518,Raw_Data_OS_23!$G$7:$G$4518,"Paid/ Closed")="Paid/ Closed","Paid/ Closed", "Still_Outstanding")</f>
        <v>Still_Outstanding</v>
      </c>
      <c r="N989" s="33">
        <f>IF(_xlfn.XLOOKUP(C989,Raw_Data_Paid_23!$C$4:$C$2114,Raw_Data_Paid_23!$C$4:$C$2114,1)= 1,1,0)</f>
        <v>1</v>
      </c>
      <c r="O989" t="str">
        <f>IF(M989=$W$7,IF(AND(N989,_xlfn.XLOOKUP(C989,Raw_Data_OS_23!$C$7:$C$4518,Raw_Data_OS_23!$G$7:$G$4518,0)=G989),"A",IF(_xlfn.XLOOKUP(C989,Raw_Data_Paid_23!$C$4:$C$2114,Raw_Data_Paid_23!$C$4:$C$2114,"B1")="B1","B1","B2")),IF(_xlfn.XLOOKUP(C989,Raw_Data_Paid_23!$C$4:$C$2114,Raw_Data_Paid_23!$C$4:$C$2114,"C1")="C1","C1","C2"))</f>
        <v>B1</v>
      </c>
      <c r="P989" t="str">
        <f t="shared" si="65"/>
        <v>2020B1Motor Private</v>
      </c>
    </row>
    <row r="990" spans="3:16" x14ac:dyDescent="0.35">
      <c r="C990" s="6" t="s">
        <v>1102</v>
      </c>
      <c r="D990" s="7" t="s">
        <v>4420</v>
      </c>
      <c r="E990" s="7" t="s">
        <v>4420</v>
      </c>
      <c r="F990" s="8" t="s">
        <v>3910</v>
      </c>
      <c r="G990" s="9">
        <v>5000</v>
      </c>
      <c r="H990" s="10">
        <v>2020</v>
      </c>
      <c r="I990" s="10">
        <v>2020</v>
      </c>
      <c r="J990" s="11" t="s">
        <v>28</v>
      </c>
      <c r="K990" s="12">
        <v>5000</v>
      </c>
      <c r="L990" s="12">
        <v>1</v>
      </c>
      <c r="M990" s="33" t="str">
        <f>IF(_xlfn.XLOOKUP(C990,Raw_Data_OS_23!$C$7:$C$4518,Raw_Data_OS_23!$G$7:$G$4518,"Paid/ Closed")="Paid/ Closed","Paid/ Closed", "Still_Outstanding")</f>
        <v>Still_Outstanding</v>
      </c>
      <c r="N990" s="33">
        <f>IF(_xlfn.XLOOKUP(C990,Raw_Data_Paid_23!$C$4:$C$2114,Raw_Data_Paid_23!$C$4:$C$2114,1)= 1,1,0)</f>
        <v>1</v>
      </c>
      <c r="O990" t="str">
        <f>IF(M990=$W$7,IF(AND(N990,_xlfn.XLOOKUP(C990,Raw_Data_OS_23!$C$7:$C$4518,Raw_Data_OS_23!$G$7:$G$4518,0)=G990),"A",IF(_xlfn.XLOOKUP(C990,Raw_Data_Paid_23!$C$4:$C$2114,Raw_Data_Paid_23!$C$4:$C$2114,"B1")="B1","B1","B2")),IF(_xlfn.XLOOKUP(C990,Raw_Data_Paid_23!$C$4:$C$2114,Raw_Data_Paid_23!$C$4:$C$2114,"C1")="C1","C1","C2"))</f>
        <v>B1</v>
      </c>
      <c r="P990" t="str">
        <f t="shared" si="65"/>
        <v>2020B1Motor Private</v>
      </c>
    </row>
    <row r="991" spans="3:16" x14ac:dyDescent="0.35">
      <c r="C991" s="6" t="s">
        <v>1103</v>
      </c>
      <c r="D991" s="7" t="s">
        <v>4108</v>
      </c>
      <c r="E991" s="7" t="s">
        <v>4108</v>
      </c>
      <c r="F991" s="8" t="s">
        <v>3910</v>
      </c>
      <c r="G991" s="9">
        <v>1000</v>
      </c>
      <c r="H991" s="10">
        <v>2020</v>
      </c>
      <c r="I991" s="10">
        <v>2020</v>
      </c>
      <c r="J991" s="11" t="s">
        <v>11</v>
      </c>
      <c r="K991" s="12">
        <v>1000</v>
      </c>
      <c r="L991" s="12">
        <v>1</v>
      </c>
      <c r="M991" s="33" t="str">
        <f>IF(_xlfn.XLOOKUP(C991,Raw_Data_OS_23!$C$7:$C$4518,Raw_Data_OS_23!$G$7:$G$4518,"Paid/ Closed")="Paid/ Closed","Paid/ Closed", "Still_Outstanding")</f>
        <v>Still_Outstanding</v>
      </c>
      <c r="N991" s="33">
        <f>IF(_xlfn.XLOOKUP(C991,Raw_Data_Paid_23!$C$4:$C$2114,Raw_Data_Paid_23!$C$4:$C$2114,1)= 1,1,0)</f>
        <v>1</v>
      </c>
      <c r="O991" t="str">
        <f>IF(M991=$W$7,IF(AND(N991,_xlfn.XLOOKUP(C991,Raw_Data_OS_23!$C$7:$C$4518,Raw_Data_OS_23!$G$7:$G$4518,0)=G991),"A",IF(_xlfn.XLOOKUP(C991,Raw_Data_Paid_23!$C$4:$C$2114,Raw_Data_Paid_23!$C$4:$C$2114,"B1")="B1","B1","B2")),IF(_xlfn.XLOOKUP(C991,Raw_Data_Paid_23!$C$4:$C$2114,Raw_Data_Paid_23!$C$4:$C$2114,"C1")="C1","C1","C2"))</f>
        <v>B1</v>
      </c>
      <c r="P991" t="str">
        <f t="shared" si="65"/>
        <v>2020B1Motor Private</v>
      </c>
    </row>
    <row r="992" spans="3:16" x14ac:dyDescent="0.35">
      <c r="C992" s="6" t="s">
        <v>1104</v>
      </c>
      <c r="D992" s="7" t="s">
        <v>3906</v>
      </c>
      <c r="E992" s="7" t="s">
        <v>3906</v>
      </c>
      <c r="F992" s="8" t="s">
        <v>3910</v>
      </c>
      <c r="G992" s="9">
        <v>1000</v>
      </c>
      <c r="H992" s="10">
        <v>2020</v>
      </c>
      <c r="I992" s="10">
        <v>2020</v>
      </c>
      <c r="J992" s="11" t="s">
        <v>11</v>
      </c>
      <c r="K992" s="12">
        <v>1000</v>
      </c>
      <c r="L992" s="12">
        <v>1</v>
      </c>
      <c r="M992" s="33" t="str">
        <f>IF(_xlfn.XLOOKUP(C992,Raw_Data_OS_23!$C$7:$C$4518,Raw_Data_OS_23!$G$7:$G$4518,"Paid/ Closed")="Paid/ Closed","Paid/ Closed", "Still_Outstanding")</f>
        <v>Still_Outstanding</v>
      </c>
      <c r="N992" s="33">
        <f>IF(_xlfn.XLOOKUP(C992,Raw_Data_Paid_23!$C$4:$C$2114,Raw_Data_Paid_23!$C$4:$C$2114,1)= 1,1,0)</f>
        <v>1</v>
      </c>
      <c r="O992" t="str">
        <f>IF(M992=$W$7,IF(AND(N992,_xlfn.XLOOKUP(C992,Raw_Data_OS_23!$C$7:$C$4518,Raw_Data_OS_23!$G$7:$G$4518,0)=G992),"A",IF(_xlfn.XLOOKUP(C992,Raw_Data_Paid_23!$C$4:$C$2114,Raw_Data_Paid_23!$C$4:$C$2114,"B1")="B1","B1","B2")),IF(_xlfn.XLOOKUP(C992,Raw_Data_Paid_23!$C$4:$C$2114,Raw_Data_Paid_23!$C$4:$C$2114,"C1")="C1","C1","C2"))</f>
        <v>B1</v>
      </c>
      <c r="P992" t="str">
        <f t="shared" si="65"/>
        <v>2020B1Motor Private</v>
      </c>
    </row>
    <row r="993" spans="3:16" x14ac:dyDescent="0.35">
      <c r="C993" s="6" t="s">
        <v>454</v>
      </c>
      <c r="D993" s="7" t="s">
        <v>4108</v>
      </c>
      <c r="E993" s="7" t="s">
        <v>4108</v>
      </c>
      <c r="F993" s="8" t="s">
        <v>3910</v>
      </c>
      <c r="G993" s="9">
        <v>76300</v>
      </c>
      <c r="H993" s="10">
        <v>2020</v>
      </c>
      <c r="I993" s="10">
        <v>2020</v>
      </c>
      <c r="J993" s="11" t="s">
        <v>11</v>
      </c>
      <c r="K993" s="12">
        <v>76300</v>
      </c>
      <c r="L993" s="12">
        <v>1</v>
      </c>
      <c r="M993" s="33" t="str">
        <f>IF(_xlfn.XLOOKUP(C993,Raw_Data_OS_23!$C$7:$C$4518,Raw_Data_OS_23!$G$7:$G$4518,"Paid/ Closed")="Paid/ Closed","Paid/ Closed", "Still_Outstanding")</f>
        <v>Still_Outstanding</v>
      </c>
      <c r="N993" s="33">
        <f>IF(_xlfn.XLOOKUP(C993,Raw_Data_Paid_23!$C$4:$C$2114,Raw_Data_Paid_23!$C$4:$C$2114,1)= 1,1,0)</f>
        <v>0</v>
      </c>
      <c r="O993" t="str">
        <f>IF(M993=$W$7,IF(AND(N993,_xlfn.XLOOKUP(C993,Raw_Data_OS_23!$C$7:$C$4518,Raw_Data_OS_23!$G$7:$G$4518,0)=G993),"A",IF(_xlfn.XLOOKUP(C993,Raw_Data_Paid_23!$C$4:$C$2114,Raw_Data_Paid_23!$C$4:$C$2114,"B1")="B1","B1","B2")),IF(_xlfn.XLOOKUP(C993,Raw_Data_Paid_23!$C$4:$C$2114,Raw_Data_Paid_23!$C$4:$C$2114,"C1")="C1","C1","C2"))</f>
        <v>B2</v>
      </c>
      <c r="P993" t="str">
        <f t="shared" si="65"/>
        <v>2020B2Motor Private</v>
      </c>
    </row>
    <row r="994" spans="3:16" x14ac:dyDescent="0.35">
      <c r="C994" s="6" t="s">
        <v>1105</v>
      </c>
      <c r="D994" s="7" t="s">
        <v>4107</v>
      </c>
      <c r="E994" s="7" t="s">
        <v>4107</v>
      </c>
      <c r="F994" s="8" t="s">
        <v>3910</v>
      </c>
      <c r="G994" s="9">
        <v>7000</v>
      </c>
      <c r="H994" s="10">
        <v>2020</v>
      </c>
      <c r="I994" s="10">
        <v>2020</v>
      </c>
      <c r="J994" s="11" t="s">
        <v>11</v>
      </c>
      <c r="K994" s="12">
        <v>7000</v>
      </c>
      <c r="L994" s="12">
        <v>1</v>
      </c>
      <c r="M994" s="33" t="str">
        <f>IF(_xlfn.XLOOKUP(C994,Raw_Data_OS_23!$C$7:$C$4518,Raw_Data_OS_23!$G$7:$G$4518,"Paid/ Closed")="Paid/ Closed","Paid/ Closed", "Still_Outstanding")</f>
        <v>Still_Outstanding</v>
      </c>
      <c r="N994" s="33">
        <f>IF(_xlfn.XLOOKUP(C994,Raw_Data_Paid_23!$C$4:$C$2114,Raw_Data_Paid_23!$C$4:$C$2114,1)= 1,1,0)</f>
        <v>1</v>
      </c>
      <c r="O994" t="str">
        <f>IF(M994=$W$7,IF(AND(N994,_xlfn.XLOOKUP(C994,Raw_Data_OS_23!$C$7:$C$4518,Raw_Data_OS_23!$G$7:$G$4518,0)=G994),"A",IF(_xlfn.XLOOKUP(C994,Raw_Data_Paid_23!$C$4:$C$2114,Raw_Data_Paid_23!$C$4:$C$2114,"B1")="B1","B1","B2")),IF(_xlfn.XLOOKUP(C994,Raw_Data_Paid_23!$C$4:$C$2114,Raw_Data_Paid_23!$C$4:$C$2114,"C1")="C1","C1","C2"))</f>
        <v>A</v>
      </c>
      <c r="P994" t="str">
        <f t="shared" si="65"/>
        <v>2020AMotor Private</v>
      </c>
    </row>
    <row r="995" spans="3:16" x14ac:dyDescent="0.35">
      <c r="C995" s="6" t="s">
        <v>1106</v>
      </c>
      <c r="D995" s="7" t="s">
        <v>4421</v>
      </c>
      <c r="E995" s="7" t="s">
        <v>4421</v>
      </c>
      <c r="F995" s="8" t="s">
        <v>3910</v>
      </c>
      <c r="G995" s="9">
        <v>84983</v>
      </c>
      <c r="H995" s="10">
        <v>2020</v>
      </c>
      <c r="I995" s="10">
        <v>2020</v>
      </c>
      <c r="J995" s="11" t="s">
        <v>11</v>
      </c>
      <c r="K995" s="12">
        <v>84983</v>
      </c>
      <c r="L995" s="12">
        <v>1</v>
      </c>
      <c r="M995" s="33" t="str">
        <f>IF(_xlfn.XLOOKUP(C995,Raw_Data_OS_23!$C$7:$C$4518,Raw_Data_OS_23!$G$7:$G$4518,"Paid/ Closed")="Paid/ Closed","Paid/ Closed", "Still_Outstanding")</f>
        <v>Still_Outstanding</v>
      </c>
      <c r="N995" s="33">
        <f>IF(_xlfn.XLOOKUP(C995,Raw_Data_Paid_23!$C$4:$C$2114,Raw_Data_Paid_23!$C$4:$C$2114,1)= 1,1,0)</f>
        <v>1</v>
      </c>
      <c r="O995" t="str">
        <f>IF(M995=$W$7,IF(AND(N995,_xlfn.XLOOKUP(C995,Raw_Data_OS_23!$C$7:$C$4518,Raw_Data_OS_23!$G$7:$G$4518,0)=G995),"A",IF(_xlfn.XLOOKUP(C995,Raw_Data_Paid_23!$C$4:$C$2114,Raw_Data_Paid_23!$C$4:$C$2114,"B1")="B1","B1","B2")),IF(_xlfn.XLOOKUP(C995,Raw_Data_Paid_23!$C$4:$C$2114,Raw_Data_Paid_23!$C$4:$C$2114,"C1")="C1","C1","C2"))</f>
        <v>B1</v>
      </c>
      <c r="P995" t="str">
        <f t="shared" si="65"/>
        <v>2020B1Motor Private</v>
      </c>
    </row>
    <row r="996" spans="3:16" x14ac:dyDescent="0.35">
      <c r="C996" s="6" t="s">
        <v>455</v>
      </c>
      <c r="D996" s="7" t="s">
        <v>3991</v>
      </c>
      <c r="E996" s="7" t="s">
        <v>3991</v>
      </c>
      <c r="F996" s="8" t="s">
        <v>3910</v>
      </c>
      <c r="G996" s="9">
        <v>10846</v>
      </c>
      <c r="H996" s="10">
        <v>2020</v>
      </c>
      <c r="I996" s="10">
        <v>2020</v>
      </c>
      <c r="J996" s="11" t="s">
        <v>11</v>
      </c>
      <c r="K996" s="12">
        <v>10846</v>
      </c>
      <c r="L996" s="12">
        <v>1</v>
      </c>
      <c r="M996" s="33" t="str">
        <f>IF(_xlfn.XLOOKUP(C996,Raw_Data_OS_23!$C$7:$C$4518,Raw_Data_OS_23!$G$7:$G$4518,"Paid/ Closed")="Paid/ Closed","Paid/ Closed", "Still_Outstanding")</f>
        <v>Still_Outstanding</v>
      </c>
      <c r="N996" s="33">
        <f>IF(_xlfn.XLOOKUP(C996,Raw_Data_Paid_23!$C$4:$C$2114,Raw_Data_Paid_23!$C$4:$C$2114,1)= 1,1,0)</f>
        <v>1</v>
      </c>
      <c r="O996" t="str">
        <f>IF(M996=$W$7,IF(AND(N996,_xlfn.XLOOKUP(C996,Raw_Data_OS_23!$C$7:$C$4518,Raw_Data_OS_23!$G$7:$G$4518,0)=G996),"A",IF(_xlfn.XLOOKUP(C996,Raw_Data_Paid_23!$C$4:$C$2114,Raw_Data_Paid_23!$C$4:$C$2114,"B1")="B1","B1","B2")),IF(_xlfn.XLOOKUP(C996,Raw_Data_Paid_23!$C$4:$C$2114,Raw_Data_Paid_23!$C$4:$C$2114,"C1")="C1","C1","C2"))</f>
        <v>B1</v>
      </c>
      <c r="P996" t="str">
        <f t="shared" si="65"/>
        <v>2020B1Motor Private</v>
      </c>
    </row>
    <row r="997" spans="3:16" x14ac:dyDescent="0.35">
      <c r="C997" s="6" t="s">
        <v>1107</v>
      </c>
      <c r="D997" s="7" t="s">
        <v>4421</v>
      </c>
      <c r="E997" s="7" t="s">
        <v>4421</v>
      </c>
      <c r="F997" s="8" t="s">
        <v>3910</v>
      </c>
      <c r="G997" s="9">
        <v>135000</v>
      </c>
      <c r="H997" s="10">
        <v>2020</v>
      </c>
      <c r="I997" s="10">
        <v>2020</v>
      </c>
      <c r="J997" s="11" t="s">
        <v>11</v>
      </c>
      <c r="K997" s="12">
        <v>135000</v>
      </c>
      <c r="L997" s="12">
        <v>1</v>
      </c>
      <c r="M997" s="33" t="str">
        <f>IF(_xlfn.XLOOKUP(C997,Raw_Data_OS_23!$C$7:$C$4518,Raw_Data_OS_23!$G$7:$G$4518,"Paid/ Closed")="Paid/ Closed","Paid/ Closed", "Still_Outstanding")</f>
        <v>Still_Outstanding</v>
      </c>
      <c r="N997" s="33">
        <f>IF(_xlfn.XLOOKUP(C997,Raw_Data_Paid_23!$C$4:$C$2114,Raw_Data_Paid_23!$C$4:$C$2114,1)= 1,1,0)</f>
        <v>0</v>
      </c>
      <c r="O997" t="str">
        <f>IF(M997=$W$7,IF(AND(N997,_xlfn.XLOOKUP(C997,Raw_Data_OS_23!$C$7:$C$4518,Raw_Data_OS_23!$G$7:$G$4518,0)=G997),"A",IF(_xlfn.XLOOKUP(C997,Raw_Data_Paid_23!$C$4:$C$2114,Raw_Data_Paid_23!$C$4:$C$2114,"B1")="B1","B1","B2")),IF(_xlfn.XLOOKUP(C997,Raw_Data_Paid_23!$C$4:$C$2114,Raw_Data_Paid_23!$C$4:$C$2114,"C1")="C1","C1","C2"))</f>
        <v>B2</v>
      </c>
      <c r="P997" t="str">
        <f t="shared" si="65"/>
        <v>2020B2Motor Private</v>
      </c>
    </row>
    <row r="998" spans="3:16" x14ac:dyDescent="0.35">
      <c r="C998" s="6" t="s">
        <v>456</v>
      </c>
      <c r="D998" s="7" t="s">
        <v>4414</v>
      </c>
      <c r="E998" s="7" t="s">
        <v>4414</v>
      </c>
      <c r="F998" s="8" t="s">
        <v>3910</v>
      </c>
      <c r="G998" s="9">
        <v>1327663</v>
      </c>
      <c r="H998" s="10">
        <v>2020</v>
      </c>
      <c r="I998" s="10">
        <v>2020</v>
      </c>
      <c r="J998" s="11" t="s">
        <v>28</v>
      </c>
      <c r="K998" s="12">
        <v>1715650</v>
      </c>
      <c r="L998" s="12">
        <v>1</v>
      </c>
      <c r="M998" s="33" t="str">
        <f>IF(_xlfn.XLOOKUP(C998,Raw_Data_OS_23!$C$7:$C$4518,Raw_Data_OS_23!$G$7:$G$4518,"Paid/ Closed")="Paid/ Closed","Paid/ Closed", "Still_Outstanding")</f>
        <v>Still_Outstanding</v>
      </c>
      <c r="N998" s="33">
        <f>IF(_xlfn.XLOOKUP(C998,Raw_Data_Paid_23!$C$4:$C$2114,Raw_Data_Paid_23!$C$4:$C$2114,1)= 1,1,0)</f>
        <v>0</v>
      </c>
      <c r="O998" t="str">
        <f>IF(M998=$W$7,IF(AND(N998,_xlfn.XLOOKUP(C998,Raw_Data_OS_23!$C$7:$C$4518,Raw_Data_OS_23!$G$7:$G$4518,0)=G998),"A",IF(_xlfn.XLOOKUP(C998,Raw_Data_Paid_23!$C$4:$C$2114,Raw_Data_Paid_23!$C$4:$C$2114,"B1")="B1","B1","B2")),IF(_xlfn.XLOOKUP(C998,Raw_Data_Paid_23!$C$4:$C$2114,Raw_Data_Paid_23!$C$4:$C$2114,"C1")="C1","C1","C2"))</f>
        <v>B2</v>
      </c>
      <c r="P998" t="str">
        <f t="shared" si="65"/>
        <v>2020B2Motor Private</v>
      </c>
    </row>
    <row r="999" spans="3:16" x14ac:dyDescent="0.35">
      <c r="C999" s="6" t="s">
        <v>457</v>
      </c>
      <c r="D999" s="7" t="s">
        <v>4018</v>
      </c>
      <c r="E999" s="7" t="s">
        <v>4018</v>
      </c>
      <c r="F999" s="8" t="s">
        <v>3908</v>
      </c>
      <c r="G999" s="9">
        <v>860077</v>
      </c>
      <c r="H999" s="10">
        <v>2020</v>
      </c>
      <c r="I999" s="10">
        <v>2020</v>
      </c>
      <c r="J999" s="11" t="s">
        <v>11</v>
      </c>
      <c r="K999" s="12">
        <v>860077</v>
      </c>
      <c r="L999" s="12">
        <v>1</v>
      </c>
      <c r="M999" s="33" t="str">
        <f>IF(_xlfn.XLOOKUP(C999,Raw_Data_OS_23!$C$7:$C$4518,Raw_Data_OS_23!$G$7:$G$4518,"Paid/ Closed")="Paid/ Closed","Paid/ Closed", "Still_Outstanding")</f>
        <v>Still_Outstanding</v>
      </c>
      <c r="N999" s="33">
        <f>IF(_xlfn.XLOOKUP(C999,Raw_Data_Paid_23!$C$4:$C$2114,Raw_Data_Paid_23!$C$4:$C$2114,1)= 1,1,0)</f>
        <v>1</v>
      </c>
      <c r="O999" t="str">
        <f>IF(M999=$W$7,IF(AND(N999,_xlfn.XLOOKUP(C999,Raw_Data_OS_23!$C$7:$C$4518,Raw_Data_OS_23!$G$7:$G$4518,0)=G999),"A",IF(_xlfn.XLOOKUP(C999,Raw_Data_Paid_23!$C$4:$C$2114,Raw_Data_Paid_23!$C$4:$C$2114,"B1")="B1","B1","B2")),IF(_xlfn.XLOOKUP(C999,Raw_Data_Paid_23!$C$4:$C$2114,Raw_Data_Paid_23!$C$4:$C$2114,"C1")="C1","C1","C2"))</f>
        <v>A</v>
      </c>
      <c r="P999" t="str">
        <f t="shared" si="65"/>
        <v>2020AMotor Commercial</v>
      </c>
    </row>
    <row r="1000" spans="3:16" x14ac:dyDescent="0.35">
      <c r="C1000" s="6" t="s">
        <v>458</v>
      </c>
      <c r="D1000" s="7" t="s">
        <v>4417</v>
      </c>
      <c r="E1000" s="7" t="s">
        <v>4417</v>
      </c>
      <c r="F1000" s="8" t="s">
        <v>3908</v>
      </c>
      <c r="G1000" s="9">
        <v>910</v>
      </c>
      <c r="H1000" s="10">
        <v>2020</v>
      </c>
      <c r="I1000" s="10">
        <v>2020</v>
      </c>
      <c r="J1000" s="11" t="s">
        <v>11</v>
      </c>
      <c r="K1000" s="12">
        <v>910</v>
      </c>
      <c r="L1000" s="12">
        <v>1</v>
      </c>
      <c r="M1000" s="33" t="str">
        <f>IF(_xlfn.XLOOKUP(C1000,Raw_Data_OS_23!$C$7:$C$4518,Raw_Data_OS_23!$G$7:$G$4518,"Paid/ Closed")="Paid/ Closed","Paid/ Closed", "Still_Outstanding")</f>
        <v>Still_Outstanding</v>
      </c>
      <c r="N1000" s="33">
        <f>IF(_xlfn.XLOOKUP(C1000,Raw_Data_Paid_23!$C$4:$C$2114,Raw_Data_Paid_23!$C$4:$C$2114,1)= 1,1,0)</f>
        <v>1</v>
      </c>
      <c r="O1000" t="str">
        <f>IF(M1000=$W$7,IF(AND(N1000,_xlfn.XLOOKUP(C1000,Raw_Data_OS_23!$C$7:$C$4518,Raw_Data_OS_23!$G$7:$G$4518,0)=G1000),"A",IF(_xlfn.XLOOKUP(C1000,Raw_Data_Paid_23!$C$4:$C$2114,Raw_Data_Paid_23!$C$4:$C$2114,"B1")="B1","B1","B2")),IF(_xlfn.XLOOKUP(C1000,Raw_Data_Paid_23!$C$4:$C$2114,Raw_Data_Paid_23!$C$4:$C$2114,"C1")="C1","C1","C2"))</f>
        <v>B1</v>
      </c>
      <c r="P1000" t="str">
        <f t="shared" si="65"/>
        <v>2020B1Motor Commercial</v>
      </c>
    </row>
    <row r="1001" spans="3:16" x14ac:dyDescent="0.35">
      <c r="C1001" s="6" t="s">
        <v>1108</v>
      </c>
      <c r="D1001" s="7" t="s">
        <v>4421</v>
      </c>
      <c r="E1001" s="7" t="s">
        <v>4421</v>
      </c>
      <c r="F1001" s="8" t="s">
        <v>3908</v>
      </c>
      <c r="G1001" s="9">
        <v>10000</v>
      </c>
      <c r="H1001" s="10">
        <v>2020</v>
      </c>
      <c r="I1001" s="10">
        <v>2020</v>
      </c>
      <c r="J1001" s="11" t="s">
        <v>11</v>
      </c>
      <c r="K1001" s="12">
        <v>10000</v>
      </c>
      <c r="L1001" s="12">
        <v>1</v>
      </c>
      <c r="M1001" s="33" t="str">
        <f>IF(_xlfn.XLOOKUP(C1001,Raw_Data_OS_23!$C$7:$C$4518,Raw_Data_OS_23!$G$7:$G$4518,"Paid/ Closed")="Paid/ Closed","Paid/ Closed", "Still_Outstanding")</f>
        <v>Still_Outstanding</v>
      </c>
      <c r="N1001" s="33">
        <f>IF(_xlfn.XLOOKUP(C1001,Raw_Data_Paid_23!$C$4:$C$2114,Raw_Data_Paid_23!$C$4:$C$2114,1)= 1,1,0)</f>
        <v>1</v>
      </c>
      <c r="O1001" t="str">
        <f>IF(M1001=$W$7,IF(AND(N1001,_xlfn.XLOOKUP(C1001,Raw_Data_OS_23!$C$7:$C$4518,Raw_Data_OS_23!$G$7:$G$4518,0)=G1001),"A",IF(_xlfn.XLOOKUP(C1001,Raw_Data_Paid_23!$C$4:$C$2114,Raw_Data_Paid_23!$C$4:$C$2114,"B1")="B1","B1","B2")),IF(_xlfn.XLOOKUP(C1001,Raw_Data_Paid_23!$C$4:$C$2114,Raw_Data_Paid_23!$C$4:$C$2114,"C1")="C1","C1","C2"))</f>
        <v>B1</v>
      </c>
      <c r="P1001" t="str">
        <f t="shared" si="65"/>
        <v>2020B1Motor Commercial</v>
      </c>
    </row>
    <row r="1002" spans="3:16" x14ac:dyDescent="0.35">
      <c r="C1002" s="6" t="s">
        <v>459</v>
      </c>
      <c r="D1002" s="7" t="s">
        <v>4394</v>
      </c>
      <c r="E1002" s="7" t="s">
        <v>4394</v>
      </c>
      <c r="F1002" s="8" t="s">
        <v>3908</v>
      </c>
      <c r="G1002" s="9">
        <v>1500000</v>
      </c>
      <c r="H1002" s="10">
        <v>2020</v>
      </c>
      <c r="I1002" s="10">
        <v>2020</v>
      </c>
      <c r="J1002" s="11" t="s">
        <v>35</v>
      </c>
      <c r="K1002" s="12">
        <v>1500000</v>
      </c>
      <c r="L1002" s="12">
        <v>1</v>
      </c>
      <c r="M1002" s="33" t="str">
        <f>IF(_xlfn.XLOOKUP(C1002,Raw_Data_OS_23!$C$7:$C$4518,Raw_Data_OS_23!$G$7:$G$4518,"Paid/ Closed")="Paid/ Closed","Paid/ Closed", "Still_Outstanding")</f>
        <v>Still_Outstanding</v>
      </c>
      <c r="N1002" s="33">
        <f>IF(_xlfn.XLOOKUP(C1002,Raw_Data_Paid_23!$C$4:$C$2114,Raw_Data_Paid_23!$C$4:$C$2114,1)= 1,1,0)</f>
        <v>1</v>
      </c>
      <c r="O1002" t="str">
        <f>IF(M1002=$W$7,IF(AND(N1002,_xlfn.XLOOKUP(C1002,Raw_Data_OS_23!$C$7:$C$4518,Raw_Data_OS_23!$G$7:$G$4518,0)=G1002),"A",IF(_xlfn.XLOOKUP(C1002,Raw_Data_Paid_23!$C$4:$C$2114,Raw_Data_Paid_23!$C$4:$C$2114,"B1")="B1","B1","B2")),IF(_xlfn.XLOOKUP(C1002,Raw_Data_Paid_23!$C$4:$C$2114,Raw_Data_Paid_23!$C$4:$C$2114,"C1")="C1","C1","C2"))</f>
        <v>B1</v>
      </c>
      <c r="P1002" t="str">
        <f t="shared" si="65"/>
        <v>2020B1Motor Commercial</v>
      </c>
    </row>
    <row r="1003" spans="3:16" x14ac:dyDescent="0.35">
      <c r="C1003" s="6" t="s">
        <v>1109</v>
      </c>
      <c r="D1003" s="7" t="s">
        <v>4422</v>
      </c>
      <c r="E1003" s="7" t="s">
        <v>4422</v>
      </c>
      <c r="F1003" s="8" t="s">
        <v>3910</v>
      </c>
      <c r="G1003" s="9">
        <v>120000</v>
      </c>
      <c r="H1003" s="10">
        <v>2020</v>
      </c>
      <c r="I1003" s="10">
        <v>2020</v>
      </c>
      <c r="J1003" s="11" t="s">
        <v>11</v>
      </c>
      <c r="K1003" s="12">
        <v>120000</v>
      </c>
      <c r="L1003" s="12">
        <v>1</v>
      </c>
      <c r="M1003" s="33" t="str">
        <f>IF(_xlfn.XLOOKUP(C1003,Raw_Data_OS_23!$C$7:$C$4518,Raw_Data_OS_23!$G$7:$G$4518,"Paid/ Closed")="Paid/ Closed","Paid/ Closed", "Still_Outstanding")</f>
        <v>Still_Outstanding</v>
      </c>
      <c r="N1003" s="33">
        <f>IF(_xlfn.XLOOKUP(C1003,Raw_Data_Paid_23!$C$4:$C$2114,Raw_Data_Paid_23!$C$4:$C$2114,1)= 1,1,0)</f>
        <v>1</v>
      </c>
      <c r="O1003" t="str">
        <f>IF(M1003=$W$7,IF(AND(N1003,_xlfn.XLOOKUP(C1003,Raw_Data_OS_23!$C$7:$C$4518,Raw_Data_OS_23!$G$7:$G$4518,0)=G1003),"A",IF(_xlfn.XLOOKUP(C1003,Raw_Data_Paid_23!$C$4:$C$2114,Raw_Data_Paid_23!$C$4:$C$2114,"B1")="B1","B1","B2")),IF(_xlfn.XLOOKUP(C1003,Raw_Data_Paid_23!$C$4:$C$2114,Raw_Data_Paid_23!$C$4:$C$2114,"C1")="C1","C1","C2"))</f>
        <v>A</v>
      </c>
      <c r="P1003" t="str">
        <f t="shared" si="65"/>
        <v>2020AMotor Private</v>
      </c>
    </row>
    <row r="1004" spans="3:16" x14ac:dyDescent="0.35">
      <c r="C1004" s="6" t="s">
        <v>460</v>
      </c>
      <c r="D1004" s="7" t="s">
        <v>4278</v>
      </c>
      <c r="E1004" s="7" t="s">
        <v>4278</v>
      </c>
      <c r="F1004" s="8" t="s">
        <v>3910</v>
      </c>
      <c r="G1004" s="9">
        <v>200000</v>
      </c>
      <c r="H1004" s="10">
        <v>2020</v>
      </c>
      <c r="I1004" s="10">
        <v>2020</v>
      </c>
      <c r="J1004" s="11" t="s">
        <v>11</v>
      </c>
      <c r="K1004" s="12">
        <v>200000</v>
      </c>
      <c r="L1004" s="12">
        <v>1</v>
      </c>
      <c r="M1004" s="33" t="str">
        <f>IF(_xlfn.XLOOKUP(C1004,Raw_Data_OS_23!$C$7:$C$4518,Raw_Data_OS_23!$G$7:$G$4518,"Paid/ Closed")="Paid/ Closed","Paid/ Closed", "Still_Outstanding")</f>
        <v>Still_Outstanding</v>
      </c>
      <c r="N1004" s="33">
        <f>IF(_xlfn.XLOOKUP(C1004,Raw_Data_Paid_23!$C$4:$C$2114,Raw_Data_Paid_23!$C$4:$C$2114,1)= 1,1,0)</f>
        <v>1</v>
      </c>
      <c r="O1004" t="str">
        <f>IF(M1004=$W$7,IF(AND(N1004,_xlfn.XLOOKUP(C1004,Raw_Data_OS_23!$C$7:$C$4518,Raw_Data_OS_23!$G$7:$G$4518,0)=G1004),"A",IF(_xlfn.XLOOKUP(C1004,Raw_Data_Paid_23!$C$4:$C$2114,Raw_Data_Paid_23!$C$4:$C$2114,"B1")="B1","B1","B2")),IF(_xlfn.XLOOKUP(C1004,Raw_Data_Paid_23!$C$4:$C$2114,Raw_Data_Paid_23!$C$4:$C$2114,"C1")="C1","C1","C2"))</f>
        <v>B1</v>
      </c>
      <c r="P1004" t="str">
        <f t="shared" si="65"/>
        <v>2020B1Motor Private</v>
      </c>
    </row>
    <row r="1005" spans="3:16" x14ac:dyDescent="0.35">
      <c r="C1005" s="6" t="s">
        <v>1110</v>
      </c>
      <c r="D1005" s="7" t="s">
        <v>4029</v>
      </c>
      <c r="E1005" s="7" t="s">
        <v>4029</v>
      </c>
      <c r="F1005" s="8" t="s">
        <v>3910</v>
      </c>
      <c r="G1005" s="9">
        <v>1000</v>
      </c>
      <c r="H1005" s="10">
        <v>2020</v>
      </c>
      <c r="I1005" s="10">
        <v>2020</v>
      </c>
      <c r="J1005" s="11" t="s">
        <v>35</v>
      </c>
      <c r="K1005" s="12">
        <v>1000</v>
      </c>
      <c r="L1005" s="12">
        <v>1</v>
      </c>
      <c r="M1005" s="33" t="str">
        <f>IF(_xlfn.XLOOKUP(C1005,Raw_Data_OS_23!$C$7:$C$4518,Raw_Data_OS_23!$G$7:$G$4518,"Paid/ Closed")="Paid/ Closed","Paid/ Closed", "Still_Outstanding")</f>
        <v>Still_Outstanding</v>
      </c>
      <c r="N1005" s="33">
        <f>IF(_xlfn.XLOOKUP(C1005,Raw_Data_Paid_23!$C$4:$C$2114,Raw_Data_Paid_23!$C$4:$C$2114,1)= 1,1,0)</f>
        <v>1</v>
      </c>
      <c r="O1005" t="str">
        <f>IF(M1005=$W$7,IF(AND(N1005,_xlfn.XLOOKUP(C1005,Raw_Data_OS_23!$C$7:$C$4518,Raw_Data_OS_23!$G$7:$G$4518,0)=G1005),"A",IF(_xlfn.XLOOKUP(C1005,Raw_Data_Paid_23!$C$4:$C$2114,Raw_Data_Paid_23!$C$4:$C$2114,"B1")="B1","B1","B2")),IF(_xlfn.XLOOKUP(C1005,Raw_Data_Paid_23!$C$4:$C$2114,Raw_Data_Paid_23!$C$4:$C$2114,"C1")="C1","C1","C2"))</f>
        <v>B1</v>
      </c>
      <c r="P1005" t="str">
        <f t="shared" si="65"/>
        <v>2020B1Motor Private</v>
      </c>
    </row>
    <row r="1006" spans="3:16" x14ac:dyDescent="0.35">
      <c r="C1006" s="6" t="s">
        <v>1111</v>
      </c>
      <c r="D1006" s="7" t="s">
        <v>4241</v>
      </c>
      <c r="E1006" s="7" t="s">
        <v>4241</v>
      </c>
      <c r="F1006" s="8" t="s">
        <v>3910</v>
      </c>
      <c r="G1006" s="9">
        <v>40</v>
      </c>
      <c r="H1006" s="10">
        <v>2020</v>
      </c>
      <c r="I1006" s="10">
        <v>2020</v>
      </c>
      <c r="J1006" s="11" t="s">
        <v>28</v>
      </c>
      <c r="K1006" s="12">
        <v>40</v>
      </c>
      <c r="L1006" s="12">
        <v>1</v>
      </c>
      <c r="M1006" s="33" t="str">
        <f>IF(_xlfn.XLOOKUP(C1006,Raw_Data_OS_23!$C$7:$C$4518,Raw_Data_OS_23!$G$7:$G$4518,"Paid/ Closed")="Paid/ Closed","Paid/ Closed", "Still_Outstanding")</f>
        <v>Still_Outstanding</v>
      </c>
      <c r="N1006" s="33">
        <f>IF(_xlfn.XLOOKUP(C1006,Raw_Data_Paid_23!$C$4:$C$2114,Raw_Data_Paid_23!$C$4:$C$2114,1)= 1,1,0)</f>
        <v>1</v>
      </c>
      <c r="O1006" t="str">
        <f>IF(M1006=$W$7,IF(AND(N1006,_xlfn.XLOOKUP(C1006,Raw_Data_OS_23!$C$7:$C$4518,Raw_Data_OS_23!$G$7:$G$4518,0)=G1006),"A",IF(_xlfn.XLOOKUP(C1006,Raw_Data_Paid_23!$C$4:$C$2114,Raw_Data_Paid_23!$C$4:$C$2114,"B1")="B1","B1","B2")),IF(_xlfn.XLOOKUP(C1006,Raw_Data_Paid_23!$C$4:$C$2114,Raw_Data_Paid_23!$C$4:$C$2114,"C1")="C1","C1","C2"))</f>
        <v>B1</v>
      </c>
      <c r="P1006" t="str">
        <f t="shared" si="65"/>
        <v>2020B1Motor Private</v>
      </c>
    </row>
    <row r="1007" spans="3:16" x14ac:dyDescent="0.35">
      <c r="C1007" s="6" t="s">
        <v>461</v>
      </c>
      <c r="D1007" s="7" t="s">
        <v>4018</v>
      </c>
      <c r="E1007" s="7" t="s">
        <v>4018</v>
      </c>
      <c r="F1007" s="8" t="s">
        <v>3910</v>
      </c>
      <c r="G1007" s="9">
        <v>2038500</v>
      </c>
      <c r="H1007" s="10">
        <v>2020</v>
      </c>
      <c r="I1007" s="10">
        <v>2020</v>
      </c>
      <c r="J1007" s="11" t="s">
        <v>11</v>
      </c>
      <c r="K1007" s="12">
        <v>1293250</v>
      </c>
      <c r="L1007" s="12">
        <v>1</v>
      </c>
      <c r="M1007" s="33" t="str">
        <f>IF(_xlfn.XLOOKUP(C1007,Raw_Data_OS_23!$C$7:$C$4518,Raw_Data_OS_23!$G$7:$G$4518,"Paid/ Closed")="Paid/ Closed","Paid/ Closed", "Still_Outstanding")</f>
        <v>Still_Outstanding</v>
      </c>
      <c r="N1007" s="33">
        <f>IF(_xlfn.XLOOKUP(C1007,Raw_Data_Paid_23!$C$4:$C$2114,Raw_Data_Paid_23!$C$4:$C$2114,1)= 1,1,0)</f>
        <v>1</v>
      </c>
      <c r="O1007" t="str">
        <f>IF(M1007=$W$7,IF(AND(N1007,_xlfn.XLOOKUP(C1007,Raw_Data_OS_23!$C$7:$C$4518,Raw_Data_OS_23!$G$7:$G$4518,0)=G1007),"A",IF(_xlfn.XLOOKUP(C1007,Raw_Data_Paid_23!$C$4:$C$2114,Raw_Data_Paid_23!$C$4:$C$2114,"B1")="B1","B1","B2")),IF(_xlfn.XLOOKUP(C1007,Raw_Data_Paid_23!$C$4:$C$2114,Raw_Data_Paid_23!$C$4:$C$2114,"C1")="C1","C1","C2"))</f>
        <v>A</v>
      </c>
      <c r="P1007" t="str">
        <f t="shared" si="65"/>
        <v>2020AMotor Private</v>
      </c>
    </row>
    <row r="1008" spans="3:16" x14ac:dyDescent="0.35">
      <c r="C1008" s="6" t="s">
        <v>462</v>
      </c>
      <c r="D1008" s="7" t="s">
        <v>4154</v>
      </c>
      <c r="E1008" s="7" t="s">
        <v>4154</v>
      </c>
      <c r="F1008" s="8" t="s">
        <v>3910</v>
      </c>
      <c r="G1008" s="9">
        <v>10340</v>
      </c>
      <c r="H1008" s="10">
        <v>2020</v>
      </c>
      <c r="I1008" s="10">
        <v>2020</v>
      </c>
      <c r="J1008" s="11" t="s">
        <v>11</v>
      </c>
      <c r="K1008" s="12">
        <v>10340</v>
      </c>
      <c r="L1008" s="12">
        <v>1</v>
      </c>
      <c r="M1008" s="33" t="str">
        <f>IF(_xlfn.XLOOKUP(C1008,Raw_Data_OS_23!$C$7:$C$4518,Raw_Data_OS_23!$G$7:$G$4518,"Paid/ Closed")="Paid/ Closed","Paid/ Closed", "Still_Outstanding")</f>
        <v>Still_Outstanding</v>
      </c>
      <c r="N1008" s="33">
        <f>IF(_xlfn.XLOOKUP(C1008,Raw_Data_Paid_23!$C$4:$C$2114,Raw_Data_Paid_23!$C$4:$C$2114,1)= 1,1,0)</f>
        <v>1</v>
      </c>
      <c r="O1008" t="str">
        <f>IF(M1008=$W$7,IF(AND(N1008,_xlfn.XLOOKUP(C1008,Raw_Data_OS_23!$C$7:$C$4518,Raw_Data_OS_23!$G$7:$G$4518,0)=G1008),"A",IF(_xlfn.XLOOKUP(C1008,Raw_Data_Paid_23!$C$4:$C$2114,Raw_Data_Paid_23!$C$4:$C$2114,"B1")="B1","B1","B2")),IF(_xlfn.XLOOKUP(C1008,Raw_Data_Paid_23!$C$4:$C$2114,Raw_Data_Paid_23!$C$4:$C$2114,"C1")="C1","C1","C2"))</f>
        <v>B1</v>
      </c>
      <c r="P1008" t="str">
        <f t="shared" si="65"/>
        <v>2020B1Motor Private</v>
      </c>
    </row>
    <row r="1009" spans="3:16" x14ac:dyDescent="0.35">
      <c r="C1009" s="6" t="s">
        <v>463</v>
      </c>
      <c r="D1009" s="7" t="s">
        <v>4324</v>
      </c>
      <c r="E1009" s="7" t="s">
        <v>4324</v>
      </c>
      <c r="F1009" s="8" t="s">
        <v>3910</v>
      </c>
      <c r="G1009" s="9">
        <v>630000</v>
      </c>
      <c r="H1009" s="10">
        <v>2020</v>
      </c>
      <c r="I1009" s="10">
        <v>2020</v>
      </c>
      <c r="J1009" s="11" t="s">
        <v>28</v>
      </c>
      <c r="K1009" s="12">
        <v>500000</v>
      </c>
      <c r="L1009" s="12">
        <v>1</v>
      </c>
      <c r="M1009" s="33" t="str">
        <f>IF(_xlfn.XLOOKUP(C1009,Raw_Data_OS_23!$C$7:$C$4518,Raw_Data_OS_23!$G$7:$G$4518,"Paid/ Closed")="Paid/ Closed","Paid/ Closed", "Still_Outstanding")</f>
        <v>Still_Outstanding</v>
      </c>
      <c r="N1009" s="33">
        <f>IF(_xlfn.XLOOKUP(C1009,Raw_Data_Paid_23!$C$4:$C$2114,Raw_Data_Paid_23!$C$4:$C$2114,1)= 1,1,0)</f>
        <v>1</v>
      </c>
      <c r="O1009" t="str">
        <f>IF(M1009=$W$7,IF(AND(N1009,_xlfn.XLOOKUP(C1009,Raw_Data_OS_23!$C$7:$C$4518,Raw_Data_OS_23!$G$7:$G$4518,0)=G1009),"A",IF(_xlfn.XLOOKUP(C1009,Raw_Data_Paid_23!$C$4:$C$2114,Raw_Data_Paid_23!$C$4:$C$2114,"B1")="B1","B1","B2")),IF(_xlfn.XLOOKUP(C1009,Raw_Data_Paid_23!$C$4:$C$2114,Raw_Data_Paid_23!$C$4:$C$2114,"C1")="C1","C1","C2"))</f>
        <v>A</v>
      </c>
      <c r="P1009" t="str">
        <f t="shared" si="65"/>
        <v>2020AMotor Private</v>
      </c>
    </row>
    <row r="1010" spans="3:16" x14ac:dyDescent="0.35">
      <c r="C1010" s="6" t="s">
        <v>464</v>
      </c>
      <c r="D1010" s="7" t="s">
        <v>4021</v>
      </c>
      <c r="E1010" s="7" t="s">
        <v>4021</v>
      </c>
      <c r="F1010" s="8" t="s">
        <v>3910</v>
      </c>
      <c r="G1010" s="9">
        <v>7000</v>
      </c>
      <c r="H1010" s="10">
        <v>2020</v>
      </c>
      <c r="I1010" s="10">
        <v>2020</v>
      </c>
      <c r="J1010" s="11" t="s">
        <v>11</v>
      </c>
      <c r="K1010" s="12">
        <v>7000</v>
      </c>
      <c r="L1010" s="12">
        <v>1</v>
      </c>
      <c r="M1010" s="33" t="str">
        <f>IF(_xlfn.XLOOKUP(C1010,Raw_Data_OS_23!$C$7:$C$4518,Raw_Data_OS_23!$G$7:$G$4518,"Paid/ Closed")="Paid/ Closed","Paid/ Closed", "Still_Outstanding")</f>
        <v>Still_Outstanding</v>
      </c>
      <c r="N1010" s="33">
        <f>IF(_xlfn.XLOOKUP(C1010,Raw_Data_Paid_23!$C$4:$C$2114,Raw_Data_Paid_23!$C$4:$C$2114,1)= 1,1,0)</f>
        <v>1</v>
      </c>
      <c r="O1010" t="str">
        <f>IF(M1010=$W$7,IF(AND(N1010,_xlfn.XLOOKUP(C1010,Raw_Data_OS_23!$C$7:$C$4518,Raw_Data_OS_23!$G$7:$G$4518,0)=G1010),"A",IF(_xlfn.XLOOKUP(C1010,Raw_Data_Paid_23!$C$4:$C$2114,Raw_Data_Paid_23!$C$4:$C$2114,"B1")="B1","B1","B2")),IF(_xlfn.XLOOKUP(C1010,Raw_Data_Paid_23!$C$4:$C$2114,Raw_Data_Paid_23!$C$4:$C$2114,"C1")="C1","C1","C2"))</f>
        <v>B1</v>
      </c>
      <c r="P1010" t="str">
        <f t="shared" si="65"/>
        <v>2020B1Motor Private</v>
      </c>
    </row>
    <row r="1011" spans="3:16" x14ac:dyDescent="0.35">
      <c r="C1011" s="6" t="s">
        <v>465</v>
      </c>
      <c r="D1011" s="7" t="s">
        <v>4154</v>
      </c>
      <c r="E1011" s="7" t="s">
        <v>4154</v>
      </c>
      <c r="F1011" s="8" t="s">
        <v>3910</v>
      </c>
      <c r="G1011" s="9">
        <v>8500</v>
      </c>
      <c r="H1011" s="10">
        <v>2020</v>
      </c>
      <c r="I1011" s="10">
        <v>2020</v>
      </c>
      <c r="J1011" s="11" t="s">
        <v>11</v>
      </c>
      <c r="K1011" s="12">
        <v>8500</v>
      </c>
      <c r="L1011" s="12">
        <v>1</v>
      </c>
      <c r="M1011" s="33" t="str">
        <f>IF(_xlfn.XLOOKUP(C1011,Raw_Data_OS_23!$C$7:$C$4518,Raw_Data_OS_23!$G$7:$G$4518,"Paid/ Closed")="Paid/ Closed","Paid/ Closed", "Still_Outstanding")</f>
        <v>Still_Outstanding</v>
      </c>
      <c r="N1011" s="33">
        <f>IF(_xlfn.XLOOKUP(C1011,Raw_Data_Paid_23!$C$4:$C$2114,Raw_Data_Paid_23!$C$4:$C$2114,1)= 1,1,0)</f>
        <v>1</v>
      </c>
      <c r="O1011" t="str">
        <f>IF(M1011=$W$7,IF(AND(N1011,_xlfn.XLOOKUP(C1011,Raw_Data_OS_23!$C$7:$C$4518,Raw_Data_OS_23!$G$7:$G$4518,0)=G1011),"A",IF(_xlfn.XLOOKUP(C1011,Raw_Data_Paid_23!$C$4:$C$2114,Raw_Data_Paid_23!$C$4:$C$2114,"B1")="B1","B1","B2")),IF(_xlfn.XLOOKUP(C1011,Raw_Data_Paid_23!$C$4:$C$2114,Raw_Data_Paid_23!$C$4:$C$2114,"C1")="C1","C1","C2"))</f>
        <v>A</v>
      </c>
      <c r="P1011" t="str">
        <f t="shared" si="65"/>
        <v>2020AMotor Private</v>
      </c>
    </row>
    <row r="1012" spans="3:16" x14ac:dyDescent="0.35">
      <c r="C1012" s="6" t="s">
        <v>466</v>
      </c>
      <c r="D1012" s="7" t="s">
        <v>4423</v>
      </c>
      <c r="E1012" s="7" t="s">
        <v>4423</v>
      </c>
      <c r="F1012" s="8" t="s">
        <v>3908</v>
      </c>
      <c r="G1012" s="9">
        <v>366650</v>
      </c>
      <c r="H1012" s="10">
        <v>2020</v>
      </c>
      <c r="I1012" s="10">
        <v>2020</v>
      </c>
      <c r="J1012" s="11" t="s">
        <v>11</v>
      </c>
      <c r="K1012" s="12">
        <v>366650</v>
      </c>
      <c r="L1012" s="12">
        <v>1</v>
      </c>
      <c r="M1012" s="33" t="str">
        <f>IF(_xlfn.XLOOKUP(C1012,Raw_Data_OS_23!$C$7:$C$4518,Raw_Data_OS_23!$G$7:$G$4518,"Paid/ Closed")="Paid/ Closed","Paid/ Closed", "Still_Outstanding")</f>
        <v>Still_Outstanding</v>
      </c>
      <c r="N1012" s="33">
        <f>IF(_xlfn.XLOOKUP(C1012,Raw_Data_Paid_23!$C$4:$C$2114,Raw_Data_Paid_23!$C$4:$C$2114,1)= 1,1,0)</f>
        <v>1</v>
      </c>
      <c r="O1012" t="str">
        <f>IF(M1012=$W$7,IF(AND(N1012,_xlfn.XLOOKUP(C1012,Raw_Data_OS_23!$C$7:$C$4518,Raw_Data_OS_23!$G$7:$G$4518,0)=G1012),"A",IF(_xlfn.XLOOKUP(C1012,Raw_Data_Paid_23!$C$4:$C$2114,Raw_Data_Paid_23!$C$4:$C$2114,"B1")="B1","B1","B2")),IF(_xlfn.XLOOKUP(C1012,Raw_Data_Paid_23!$C$4:$C$2114,Raw_Data_Paid_23!$C$4:$C$2114,"C1")="C1","C1","C2"))</f>
        <v>A</v>
      </c>
      <c r="P1012" t="str">
        <f t="shared" si="65"/>
        <v>2020AMotor Commercial</v>
      </c>
    </row>
    <row r="1013" spans="3:16" x14ac:dyDescent="0.35">
      <c r="C1013" s="6" t="s">
        <v>467</v>
      </c>
      <c r="D1013" s="7" t="s">
        <v>4111</v>
      </c>
      <c r="E1013" s="7" t="s">
        <v>4111</v>
      </c>
      <c r="F1013" s="8" t="s">
        <v>3908</v>
      </c>
      <c r="G1013" s="9">
        <v>412500</v>
      </c>
      <c r="H1013" s="10">
        <v>2020</v>
      </c>
      <c r="I1013" s="10">
        <v>2020</v>
      </c>
      <c r="J1013" s="11" t="s">
        <v>11</v>
      </c>
      <c r="K1013" s="12">
        <v>412500</v>
      </c>
      <c r="L1013" s="12">
        <v>1</v>
      </c>
      <c r="M1013" s="33" t="str">
        <f>IF(_xlfn.XLOOKUP(C1013,Raw_Data_OS_23!$C$7:$C$4518,Raw_Data_OS_23!$G$7:$G$4518,"Paid/ Closed")="Paid/ Closed","Paid/ Closed", "Still_Outstanding")</f>
        <v>Still_Outstanding</v>
      </c>
      <c r="N1013" s="33">
        <f>IF(_xlfn.XLOOKUP(C1013,Raw_Data_Paid_23!$C$4:$C$2114,Raw_Data_Paid_23!$C$4:$C$2114,1)= 1,1,0)</f>
        <v>0</v>
      </c>
      <c r="O1013" t="str">
        <f>IF(M1013=$W$7,IF(AND(N1013,_xlfn.XLOOKUP(C1013,Raw_Data_OS_23!$C$7:$C$4518,Raw_Data_OS_23!$G$7:$G$4518,0)=G1013),"A",IF(_xlfn.XLOOKUP(C1013,Raw_Data_Paid_23!$C$4:$C$2114,Raw_Data_Paid_23!$C$4:$C$2114,"B1")="B1","B1","B2")),IF(_xlfn.XLOOKUP(C1013,Raw_Data_Paid_23!$C$4:$C$2114,Raw_Data_Paid_23!$C$4:$C$2114,"C1")="C1","C1","C2"))</f>
        <v>B2</v>
      </c>
      <c r="P1013" t="str">
        <f t="shared" si="65"/>
        <v>2020B2Motor Commercial</v>
      </c>
    </row>
    <row r="1014" spans="3:16" x14ac:dyDescent="0.35">
      <c r="C1014" s="6" t="s">
        <v>468</v>
      </c>
      <c r="D1014" s="7" t="s">
        <v>3952</v>
      </c>
      <c r="E1014" s="7" t="s">
        <v>3952</v>
      </c>
      <c r="F1014" s="8" t="s">
        <v>3908</v>
      </c>
      <c r="G1014" s="9">
        <v>9880</v>
      </c>
      <c r="H1014" s="10">
        <v>2020</v>
      </c>
      <c r="I1014" s="10">
        <v>2020</v>
      </c>
      <c r="J1014" s="11" t="s">
        <v>11</v>
      </c>
      <c r="K1014" s="12">
        <v>9880</v>
      </c>
      <c r="L1014" s="12">
        <v>1</v>
      </c>
      <c r="M1014" s="33" t="str">
        <f>IF(_xlfn.XLOOKUP(C1014,Raw_Data_OS_23!$C$7:$C$4518,Raw_Data_OS_23!$G$7:$G$4518,"Paid/ Closed")="Paid/ Closed","Paid/ Closed", "Still_Outstanding")</f>
        <v>Still_Outstanding</v>
      </c>
      <c r="N1014" s="33">
        <f>IF(_xlfn.XLOOKUP(C1014,Raw_Data_Paid_23!$C$4:$C$2114,Raw_Data_Paid_23!$C$4:$C$2114,1)= 1,1,0)</f>
        <v>1</v>
      </c>
      <c r="O1014" t="str">
        <f>IF(M1014=$W$7,IF(AND(N1014,_xlfn.XLOOKUP(C1014,Raw_Data_OS_23!$C$7:$C$4518,Raw_Data_OS_23!$G$7:$G$4518,0)=G1014),"A",IF(_xlfn.XLOOKUP(C1014,Raw_Data_Paid_23!$C$4:$C$2114,Raw_Data_Paid_23!$C$4:$C$2114,"B1")="B1","B1","B2")),IF(_xlfn.XLOOKUP(C1014,Raw_Data_Paid_23!$C$4:$C$2114,Raw_Data_Paid_23!$C$4:$C$2114,"C1")="C1","C1","C2"))</f>
        <v>A</v>
      </c>
      <c r="P1014" t="str">
        <f t="shared" si="65"/>
        <v>2020AMotor Commercial</v>
      </c>
    </row>
    <row r="1015" spans="3:16" x14ac:dyDescent="0.35">
      <c r="C1015" s="6" t="s">
        <v>1112</v>
      </c>
      <c r="D1015" s="7" t="s">
        <v>4057</v>
      </c>
      <c r="E1015" s="7" t="s">
        <v>4057</v>
      </c>
      <c r="F1015" s="8" t="s">
        <v>3910</v>
      </c>
      <c r="G1015" s="9">
        <v>58340</v>
      </c>
      <c r="H1015" s="10">
        <v>2020</v>
      </c>
      <c r="I1015" s="10">
        <v>2020</v>
      </c>
      <c r="J1015" s="11" t="s">
        <v>28</v>
      </c>
      <c r="K1015" s="12">
        <v>58340</v>
      </c>
      <c r="L1015" s="12">
        <v>1</v>
      </c>
      <c r="M1015" s="33" t="str">
        <f>IF(_xlfn.XLOOKUP(C1015,Raw_Data_OS_23!$C$7:$C$4518,Raw_Data_OS_23!$G$7:$G$4518,"Paid/ Closed")="Paid/ Closed","Paid/ Closed", "Still_Outstanding")</f>
        <v>Still_Outstanding</v>
      </c>
      <c r="N1015" s="33">
        <f>IF(_xlfn.XLOOKUP(C1015,Raw_Data_Paid_23!$C$4:$C$2114,Raw_Data_Paid_23!$C$4:$C$2114,1)= 1,1,0)</f>
        <v>1</v>
      </c>
      <c r="O1015" t="str">
        <f>IF(M1015=$W$7,IF(AND(N1015,_xlfn.XLOOKUP(C1015,Raw_Data_OS_23!$C$7:$C$4518,Raw_Data_OS_23!$G$7:$G$4518,0)=G1015),"A",IF(_xlfn.XLOOKUP(C1015,Raw_Data_Paid_23!$C$4:$C$2114,Raw_Data_Paid_23!$C$4:$C$2114,"B1")="B1","B1","B2")),IF(_xlfn.XLOOKUP(C1015,Raw_Data_Paid_23!$C$4:$C$2114,Raw_Data_Paid_23!$C$4:$C$2114,"C1")="C1","C1","C2"))</f>
        <v>B1</v>
      </c>
      <c r="P1015" t="str">
        <f t="shared" si="65"/>
        <v>2020B1Motor Private</v>
      </c>
    </row>
    <row r="1016" spans="3:16" x14ac:dyDescent="0.35">
      <c r="C1016" s="6" t="s">
        <v>469</v>
      </c>
      <c r="D1016" s="7" t="s">
        <v>4422</v>
      </c>
      <c r="E1016" s="7" t="s">
        <v>4422</v>
      </c>
      <c r="F1016" s="8" t="s">
        <v>3910</v>
      </c>
      <c r="G1016" s="9">
        <v>300129</v>
      </c>
      <c r="H1016" s="10">
        <v>2020</v>
      </c>
      <c r="I1016" s="10">
        <v>2020</v>
      </c>
      <c r="J1016" s="11" t="s">
        <v>11</v>
      </c>
      <c r="K1016" s="12">
        <v>300129</v>
      </c>
      <c r="L1016" s="12">
        <v>1</v>
      </c>
      <c r="M1016" s="33" t="str">
        <f>IF(_xlfn.XLOOKUP(C1016,Raw_Data_OS_23!$C$7:$C$4518,Raw_Data_OS_23!$G$7:$G$4518,"Paid/ Closed")="Paid/ Closed","Paid/ Closed", "Still_Outstanding")</f>
        <v>Still_Outstanding</v>
      </c>
      <c r="N1016" s="33">
        <f>IF(_xlfn.XLOOKUP(C1016,Raw_Data_Paid_23!$C$4:$C$2114,Raw_Data_Paid_23!$C$4:$C$2114,1)= 1,1,0)</f>
        <v>1</v>
      </c>
      <c r="O1016" t="str">
        <f>IF(M1016=$W$7,IF(AND(N1016,_xlfn.XLOOKUP(C1016,Raw_Data_OS_23!$C$7:$C$4518,Raw_Data_OS_23!$G$7:$G$4518,0)=G1016),"A",IF(_xlfn.XLOOKUP(C1016,Raw_Data_Paid_23!$C$4:$C$2114,Raw_Data_Paid_23!$C$4:$C$2114,"B1")="B1","B1","B2")),IF(_xlfn.XLOOKUP(C1016,Raw_Data_Paid_23!$C$4:$C$2114,Raw_Data_Paid_23!$C$4:$C$2114,"C1")="C1","C1","C2"))</f>
        <v>A</v>
      </c>
      <c r="P1016" t="str">
        <f t="shared" si="65"/>
        <v>2020AMotor Private</v>
      </c>
    </row>
    <row r="1017" spans="3:16" x14ac:dyDescent="0.35">
      <c r="C1017" s="6" t="s">
        <v>1113</v>
      </c>
      <c r="D1017" s="7" t="s">
        <v>3942</v>
      </c>
      <c r="E1017" s="7" t="s">
        <v>3942</v>
      </c>
      <c r="F1017" s="8" t="s">
        <v>3910</v>
      </c>
      <c r="G1017" s="9">
        <v>89000</v>
      </c>
      <c r="H1017" s="10">
        <v>2020</v>
      </c>
      <c r="I1017" s="10">
        <v>2020</v>
      </c>
      <c r="J1017" s="11" t="s">
        <v>11</v>
      </c>
      <c r="K1017" s="12">
        <v>89000</v>
      </c>
      <c r="L1017" s="12">
        <v>1</v>
      </c>
      <c r="M1017" s="33" t="str">
        <f>IF(_xlfn.XLOOKUP(C1017,Raw_Data_OS_23!$C$7:$C$4518,Raw_Data_OS_23!$G$7:$G$4518,"Paid/ Closed")="Paid/ Closed","Paid/ Closed", "Still_Outstanding")</f>
        <v>Still_Outstanding</v>
      </c>
      <c r="N1017" s="33">
        <f>IF(_xlfn.XLOOKUP(C1017,Raw_Data_Paid_23!$C$4:$C$2114,Raw_Data_Paid_23!$C$4:$C$2114,1)= 1,1,0)</f>
        <v>0</v>
      </c>
      <c r="O1017" t="str">
        <f>IF(M1017=$W$7,IF(AND(N1017,_xlfn.XLOOKUP(C1017,Raw_Data_OS_23!$C$7:$C$4518,Raw_Data_OS_23!$G$7:$G$4518,0)=G1017),"A",IF(_xlfn.XLOOKUP(C1017,Raw_Data_Paid_23!$C$4:$C$2114,Raw_Data_Paid_23!$C$4:$C$2114,"B1")="B1","B1","B2")),IF(_xlfn.XLOOKUP(C1017,Raw_Data_Paid_23!$C$4:$C$2114,Raw_Data_Paid_23!$C$4:$C$2114,"C1")="C1","C1","C2"))</f>
        <v>B2</v>
      </c>
      <c r="P1017" t="str">
        <f t="shared" si="65"/>
        <v>2020B2Motor Private</v>
      </c>
    </row>
    <row r="1018" spans="3:16" x14ac:dyDescent="0.35">
      <c r="C1018" s="6" t="s">
        <v>1114</v>
      </c>
      <c r="D1018" s="7" t="s">
        <v>4142</v>
      </c>
      <c r="E1018" s="7" t="s">
        <v>4142</v>
      </c>
      <c r="F1018" s="8" t="s">
        <v>3910</v>
      </c>
      <c r="G1018" s="9">
        <v>23000</v>
      </c>
      <c r="H1018" s="10">
        <v>2020</v>
      </c>
      <c r="I1018" s="10">
        <v>2020</v>
      </c>
      <c r="J1018" s="11" t="s">
        <v>11</v>
      </c>
      <c r="K1018" s="12">
        <v>23000</v>
      </c>
      <c r="L1018" s="12">
        <v>1</v>
      </c>
      <c r="M1018" s="33" t="str">
        <f>IF(_xlfn.XLOOKUP(C1018,Raw_Data_OS_23!$C$7:$C$4518,Raw_Data_OS_23!$G$7:$G$4518,"Paid/ Closed")="Paid/ Closed","Paid/ Closed", "Still_Outstanding")</f>
        <v>Still_Outstanding</v>
      </c>
      <c r="N1018" s="33">
        <f>IF(_xlfn.XLOOKUP(C1018,Raw_Data_Paid_23!$C$4:$C$2114,Raw_Data_Paid_23!$C$4:$C$2114,1)= 1,1,0)</f>
        <v>1</v>
      </c>
      <c r="O1018" t="str">
        <f>IF(M1018=$W$7,IF(AND(N1018,_xlfn.XLOOKUP(C1018,Raw_Data_OS_23!$C$7:$C$4518,Raw_Data_OS_23!$G$7:$G$4518,0)=G1018),"A",IF(_xlfn.XLOOKUP(C1018,Raw_Data_Paid_23!$C$4:$C$2114,Raw_Data_Paid_23!$C$4:$C$2114,"B1")="B1","B1","B2")),IF(_xlfn.XLOOKUP(C1018,Raw_Data_Paid_23!$C$4:$C$2114,Raw_Data_Paid_23!$C$4:$C$2114,"C1")="C1","C1","C2"))</f>
        <v>B1</v>
      </c>
      <c r="P1018" t="str">
        <f t="shared" si="65"/>
        <v>2020B1Motor Private</v>
      </c>
    </row>
    <row r="1019" spans="3:16" x14ac:dyDescent="0.35">
      <c r="C1019" s="6" t="s">
        <v>470</v>
      </c>
      <c r="D1019" s="7" t="s">
        <v>4099</v>
      </c>
      <c r="E1019" s="7" t="s">
        <v>4099</v>
      </c>
      <c r="F1019" s="8" t="s">
        <v>3910</v>
      </c>
      <c r="G1019" s="9">
        <v>450000</v>
      </c>
      <c r="H1019" s="10">
        <v>2020</v>
      </c>
      <c r="I1019" s="10">
        <v>2020</v>
      </c>
      <c r="J1019" s="11" t="s">
        <v>35</v>
      </c>
      <c r="K1019" s="12">
        <v>450000</v>
      </c>
      <c r="L1019" s="12">
        <v>1</v>
      </c>
      <c r="M1019" s="33" t="str">
        <f>IF(_xlfn.XLOOKUP(C1019,Raw_Data_OS_23!$C$7:$C$4518,Raw_Data_OS_23!$G$7:$G$4518,"Paid/ Closed")="Paid/ Closed","Paid/ Closed", "Still_Outstanding")</f>
        <v>Still_Outstanding</v>
      </c>
      <c r="N1019" s="33">
        <f>IF(_xlfn.XLOOKUP(C1019,Raw_Data_Paid_23!$C$4:$C$2114,Raw_Data_Paid_23!$C$4:$C$2114,1)= 1,1,0)</f>
        <v>1</v>
      </c>
      <c r="O1019" t="str">
        <f>IF(M1019=$W$7,IF(AND(N1019,_xlfn.XLOOKUP(C1019,Raw_Data_OS_23!$C$7:$C$4518,Raw_Data_OS_23!$G$7:$G$4518,0)=G1019),"A",IF(_xlfn.XLOOKUP(C1019,Raw_Data_Paid_23!$C$4:$C$2114,Raw_Data_Paid_23!$C$4:$C$2114,"B1")="B1","B1","B2")),IF(_xlfn.XLOOKUP(C1019,Raw_Data_Paid_23!$C$4:$C$2114,Raw_Data_Paid_23!$C$4:$C$2114,"C1")="C1","C1","C2"))</f>
        <v>B1</v>
      </c>
      <c r="P1019" t="str">
        <f t="shared" si="65"/>
        <v>2020B1Motor Private</v>
      </c>
    </row>
    <row r="1020" spans="3:16" x14ac:dyDescent="0.35">
      <c r="C1020" s="6" t="s">
        <v>1115</v>
      </c>
      <c r="D1020" s="7" t="s">
        <v>4423</v>
      </c>
      <c r="E1020" s="7" t="s">
        <v>4423</v>
      </c>
      <c r="F1020" s="8" t="s">
        <v>3910</v>
      </c>
      <c r="G1020" s="9">
        <v>9256</v>
      </c>
      <c r="H1020" s="10">
        <v>2020</v>
      </c>
      <c r="I1020" s="10">
        <v>2020</v>
      </c>
      <c r="J1020" s="11" t="s">
        <v>11</v>
      </c>
      <c r="K1020" s="12">
        <v>9256</v>
      </c>
      <c r="L1020" s="12">
        <v>1</v>
      </c>
      <c r="M1020" s="33" t="str">
        <f>IF(_xlfn.XLOOKUP(C1020,Raw_Data_OS_23!$C$7:$C$4518,Raw_Data_OS_23!$G$7:$G$4518,"Paid/ Closed")="Paid/ Closed","Paid/ Closed", "Still_Outstanding")</f>
        <v>Still_Outstanding</v>
      </c>
      <c r="N1020" s="33">
        <f>IF(_xlfn.XLOOKUP(C1020,Raw_Data_Paid_23!$C$4:$C$2114,Raw_Data_Paid_23!$C$4:$C$2114,1)= 1,1,0)</f>
        <v>1</v>
      </c>
      <c r="O1020" t="str">
        <f>IF(M1020=$W$7,IF(AND(N1020,_xlfn.XLOOKUP(C1020,Raw_Data_OS_23!$C$7:$C$4518,Raw_Data_OS_23!$G$7:$G$4518,0)=G1020),"A",IF(_xlfn.XLOOKUP(C1020,Raw_Data_Paid_23!$C$4:$C$2114,Raw_Data_Paid_23!$C$4:$C$2114,"B1")="B1","B1","B2")),IF(_xlfn.XLOOKUP(C1020,Raw_Data_Paid_23!$C$4:$C$2114,Raw_Data_Paid_23!$C$4:$C$2114,"C1")="C1","C1","C2"))</f>
        <v>A</v>
      </c>
      <c r="P1020" t="str">
        <f t="shared" si="65"/>
        <v>2020AMotor Private</v>
      </c>
    </row>
    <row r="1021" spans="3:16" x14ac:dyDescent="0.35">
      <c r="C1021" s="6" t="s">
        <v>1116</v>
      </c>
      <c r="D1021" s="7" t="s">
        <v>4422</v>
      </c>
      <c r="E1021" s="7" t="s">
        <v>4422</v>
      </c>
      <c r="F1021" s="8" t="s">
        <v>3910</v>
      </c>
      <c r="G1021" s="9">
        <v>5000</v>
      </c>
      <c r="H1021" s="10">
        <v>2020</v>
      </c>
      <c r="I1021" s="10">
        <v>2020</v>
      </c>
      <c r="J1021" s="11" t="s">
        <v>11</v>
      </c>
      <c r="K1021" s="12">
        <v>5000</v>
      </c>
      <c r="L1021" s="12">
        <v>1</v>
      </c>
      <c r="M1021" s="33" t="str">
        <f>IF(_xlfn.XLOOKUP(C1021,Raw_Data_OS_23!$C$7:$C$4518,Raw_Data_OS_23!$G$7:$G$4518,"Paid/ Closed")="Paid/ Closed","Paid/ Closed", "Still_Outstanding")</f>
        <v>Still_Outstanding</v>
      </c>
      <c r="N1021" s="33">
        <f>IF(_xlfn.XLOOKUP(C1021,Raw_Data_Paid_23!$C$4:$C$2114,Raw_Data_Paid_23!$C$4:$C$2114,1)= 1,1,0)</f>
        <v>1</v>
      </c>
      <c r="O1021" t="str">
        <f>IF(M1021=$W$7,IF(AND(N1021,_xlfn.XLOOKUP(C1021,Raw_Data_OS_23!$C$7:$C$4518,Raw_Data_OS_23!$G$7:$G$4518,0)=G1021),"A",IF(_xlfn.XLOOKUP(C1021,Raw_Data_Paid_23!$C$4:$C$2114,Raw_Data_Paid_23!$C$4:$C$2114,"B1")="B1","B1","B2")),IF(_xlfn.XLOOKUP(C1021,Raw_Data_Paid_23!$C$4:$C$2114,Raw_Data_Paid_23!$C$4:$C$2114,"C1")="C1","C1","C2"))</f>
        <v>B1</v>
      </c>
      <c r="P1021" t="str">
        <f t="shared" si="65"/>
        <v>2020B1Motor Private</v>
      </c>
    </row>
    <row r="1022" spans="3:16" x14ac:dyDescent="0.35">
      <c r="C1022" s="6" t="s">
        <v>472</v>
      </c>
      <c r="D1022" s="7" t="s">
        <v>4424</v>
      </c>
      <c r="E1022" s="7" t="s">
        <v>4424</v>
      </c>
      <c r="F1022" s="8" t="s">
        <v>3910</v>
      </c>
      <c r="G1022" s="9">
        <v>120470</v>
      </c>
      <c r="H1022" s="10">
        <v>2020</v>
      </c>
      <c r="I1022" s="10">
        <v>2020</v>
      </c>
      <c r="J1022" s="11" t="s">
        <v>11</v>
      </c>
      <c r="K1022" s="12">
        <v>120470</v>
      </c>
      <c r="L1022" s="12">
        <v>1</v>
      </c>
      <c r="M1022" s="33" t="str">
        <f>IF(_xlfn.XLOOKUP(C1022,Raw_Data_OS_23!$C$7:$C$4518,Raw_Data_OS_23!$G$7:$G$4518,"Paid/ Closed")="Paid/ Closed","Paid/ Closed", "Still_Outstanding")</f>
        <v>Still_Outstanding</v>
      </c>
      <c r="N1022" s="33">
        <f>IF(_xlfn.XLOOKUP(C1022,Raw_Data_Paid_23!$C$4:$C$2114,Raw_Data_Paid_23!$C$4:$C$2114,1)= 1,1,0)</f>
        <v>1</v>
      </c>
      <c r="O1022" t="str">
        <f>IF(M1022=$W$7,IF(AND(N1022,_xlfn.XLOOKUP(C1022,Raw_Data_OS_23!$C$7:$C$4518,Raw_Data_OS_23!$G$7:$G$4518,0)=G1022),"A",IF(_xlfn.XLOOKUP(C1022,Raw_Data_Paid_23!$C$4:$C$2114,Raw_Data_Paid_23!$C$4:$C$2114,"B1")="B1","B1","B2")),IF(_xlfn.XLOOKUP(C1022,Raw_Data_Paid_23!$C$4:$C$2114,Raw_Data_Paid_23!$C$4:$C$2114,"C1")="C1","C1","C2"))</f>
        <v>A</v>
      </c>
      <c r="P1022" t="str">
        <f t="shared" si="65"/>
        <v>2020AMotor Private</v>
      </c>
    </row>
    <row r="1023" spans="3:16" x14ac:dyDescent="0.35">
      <c r="C1023" s="6" t="s">
        <v>473</v>
      </c>
      <c r="D1023" s="7" t="s">
        <v>4109</v>
      </c>
      <c r="E1023" s="7" t="s">
        <v>4109</v>
      </c>
      <c r="F1023" s="8" t="s">
        <v>3910</v>
      </c>
      <c r="G1023" s="9">
        <v>5000</v>
      </c>
      <c r="H1023" s="10">
        <v>2020</v>
      </c>
      <c r="I1023" s="10">
        <v>2020</v>
      </c>
      <c r="J1023" s="11" t="s">
        <v>11</v>
      </c>
      <c r="K1023" s="12">
        <v>5000</v>
      </c>
      <c r="L1023" s="12">
        <v>1</v>
      </c>
      <c r="M1023" s="33" t="str">
        <f>IF(_xlfn.XLOOKUP(C1023,Raw_Data_OS_23!$C$7:$C$4518,Raw_Data_OS_23!$G$7:$G$4518,"Paid/ Closed")="Paid/ Closed","Paid/ Closed", "Still_Outstanding")</f>
        <v>Still_Outstanding</v>
      </c>
      <c r="N1023" s="33">
        <f>IF(_xlfn.XLOOKUP(C1023,Raw_Data_Paid_23!$C$4:$C$2114,Raw_Data_Paid_23!$C$4:$C$2114,1)= 1,1,0)</f>
        <v>1</v>
      </c>
      <c r="O1023" t="str">
        <f>IF(M1023=$W$7,IF(AND(N1023,_xlfn.XLOOKUP(C1023,Raw_Data_OS_23!$C$7:$C$4518,Raw_Data_OS_23!$G$7:$G$4518,0)=G1023),"A",IF(_xlfn.XLOOKUP(C1023,Raw_Data_Paid_23!$C$4:$C$2114,Raw_Data_Paid_23!$C$4:$C$2114,"B1")="B1","B1","B2")),IF(_xlfn.XLOOKUP(C1023,Raw_Data_Paid_23!$C$4:$C$2114,Raw_Data_Paid_23!$C$4:$C$2114,"C1")="C1","C1","C2"))</f>
        <v>B1</v>
      </c>
      <c r="P1023" t="str">
        <f t="shared" si="65"/>
        <v>2020B1Motor Private</v>
      </c>
    </row>
    <row r="1024" spans="3:16" x14ac:dyDescent="0.35">
      <c r="C1024" s="6" t="s">
        <v>474</v>
      </c>
      <c r="D1024" s="7" t="s">
        <v>3991</v>
      </c>
      <c r="E1024" s="7" t="s">
        <v>3991</v>
      </c>
      <c r="F1024" s="8" t="s">
        <v>3910</v>
      </c>
      <c r="G1024" s="9">
        <v>303960</v>
      </c>
      <c r="H1024" s="10">
        <v>2020</v>
      </c>
      <c r="I1024" s="10">
        <v>2020</v>
      </c>
      <c r="J1024" s="11" t="s">
        <v>11</v>
      </c>
      <c r="K1024" s="12">
        <v>303960</v>
      </c>
      <c r="L1024" s="12">
        <v>1</v>
      </c>
      <c r="M1024" s="33" t="str">
        <f>IF(_xlfn.XLOOKUP(C1024,Raw_Data_OS_23!$C$7:$C$4518,Raw_Data_OS_23!$G$7:$G$4518,"Paid/ Closed")="Paid/ Closed","Paid/ Closed", "Still_Outstanding")</f>
        <v>Still_Outstanding</v>
      </c>
      <c r="N1024" s="33">
        <f>IF(_xlfn.XLOOKUP(C1024,Raw_Data_Paid_23!$C$4:$C$2114,Raw_Data_Paid_23!$C$4:$C$2114,1)= 1,1,0)</f>
        <v>1</v>
      </c>
      <c r="O1024" t="str">
        <f>IF(M1024=$W$7,IF(AND(N1024,_xlfn.XLOOKUP(C1024,Raw_Data_OS_23!$C$7:$C$4518,Raw_Data_OS_23!$G$7:$G$4518,0)=G1024),"A",IF(_xlfn.XLOOKUP(C1024,Raw_Data_Paid_23!$C$4:$C$2114,Raw_Data_Paid_23!$C$4:$C$2114,"B1")="B1","B1","B2")),IF(_xlfn.XLOOKUP(C1024,Raw_Data_Paid_23!$C$4:$C$2114,Raw_Data_Paid_23!$C$4:$C$2114,"C1")="C1","C1","C2"))</f>
        <v>B1</v>
      </c>
      <c r="P1024" t="str">
        <f t="shared" si="65"/>
        <v>2020B1Motor Private</v>
      </c>
    </row>
    <row r="1025" spans="3:16" x14ac:dyDescent="0.35">
      <c r="C1025" s="6" t="s">
        <v>475</v>
      </c>
      <c r="D1025" s="7" t="s">
        <v>4415</v>
      </c>
      <c r="E1025" s="7" t="s">
        <v>4415</v>
      </c>
      <c r="F1025" s="8" t="s">
        <v>3908</v>
      </c>
      <c r="G1025" s="9">
        <v>7000</v>
      </c>
      <c r="H1025" s="10">
        <v>2020</v>
      </c>
      <c r="I1025" s="10">
        <v>2020</v>
      </c>
      <c r="J1025" s="11" t="s">
        <v>11</v>
      </c>
      <c r="K1025" s="12">
        <v>7000</v>
      </c>
      <c r="L1025" s="12">
        <v>1</v>
      </c>
      <c r="M1025" s="33" t="str">
        <f>IF(_xlfn.XLOOKUP(C1025,Raw_Data_OS_23!$C$7:$C$4518,Raw_Data_OS_23!$G$7:$G$4518,"Paid/ Closed")="Paid/ Closed","Paid/ Closed", "Still_Outstanding")</f>
        <v>Still_Outstanding</v>
      </c>
      <c r="N1025" s="33">
        <f>IF(_xlfn.XLOOKUP(C1025,Raw_Data_Paid_23!$C$4:$C$2114,Raw_Data_Paid_23!$C$4:$C$2114,1)= 1,1,0)</f>
        <v>1</v>
      </c>
      <c r="O1025" t="str">
        <f>IF(M1025=$W$7,IF(AND(N1025,_xlfn.XLOOKUP(C1025,Raw_Data_OS_23!$C$7:$C$4518,Raw_Data_OS_23!$G$7:$G$4518,0)=G1025),"A",IF(_xlfn.XLOOKUP(C1025,Raw_Data_Paid_23!$C$4:$C$2114,Raw_Data_Paid_23!$C$4:$C$2114,"B1")="B1","B1","B2")),IF(_xlfn.XLOOKUP(C1025,Raw_Data_Paid_23!$C$4:$C$2114,Raw_Data_Paid_23!$C$4:$C$2114,"C1")="C1","C1","C2"))</f>
        <v>B1</v>
      </c>
      <c r="P1025" t="str">
        <f t="shared" si="65"/>
        <v>2020B1Motor Commercial</v>
      </c>
    </row>
    <row r="1026" spans="3:16" x14ac:dyDescent="0.35">
      <c r="C1026" s="6" t="s">
        <v>476</v>
      </c>
      <c r="D1026" s="7" t="s">
        <v>4422</v>
      </c>
      <c r="E1026" s="7" t="s">
        <v>4422</v>
      </c>
      <c r="F1026" s="8" t="s">
        <v>3908</v>
      </c>
      <c r="G1026" s="9">
        <v>248166</v>
      </c>
      <c r="H1026" s="10">
        <v>2020</v>
      </c>
      <c r="I1026" s="10">
        <v>2020</v>
      </c>
      <c r="J1026" s="11" t="s">
        <v>11</v>
      </c>
      <c r="K1026" s="12">
        <v>248166</v>
      </c>
      <c r="L1026" s="12">
        <v>1</v>
      </c>
      <c r="M1026" s="33" t="str">
        <f>IF(_xlfn.XLOOKUP(C1026,Raw_Data_OS_23!$C$7:$C$4518,Raw_Data_OS_23!$G$7:$G$4518,"Paid/ Closed")="Paid/ Closed","Paid/ Closed", "Still_Outstanding")</f>
        <v>Still_Outstanding</v>
      </c>
      <c r="N1026" s="33">
        <f>IF(_xlfn.XLOOKUP(C1026,Raw_Data_Paid_23!$C$4:$C$2114,Raw_Data_Paid_23!$C$4:$C$2114,1)= 1,1,0)</f>
        <v>1</v>
      </c>
      <c r="O1026" t="str">
        <f>IF(M1026=$W$7,IF(AND(N1026,_xlfn.XLOOKUP(C1026,Raw_Data_OS_23!$C$7:$C$4518,Raw_Data_OS_23!$G$7:$G$4518,0)=G1026),"A",IF(_xlfn.XLOOKUP(C1026,Raw_Data_Paid_23!$C$4:$C$2114,Raw_Data_Paid_23!$C$4:$C$2114,"B1")="B1","B1","B2")),IF(_xlfn.XLOOKUP(C1026,Raw_Data_Paid_23!$C$4:$C$2114,Raw_Data_Paid_23!$C$4:$C$2114,"C1")="C1","C1","C2"))</f>
        <v>B1</v>
      </c>
      <c r="P1026" t="str">
        <f t="shared" si="65"/>
        <v>2020B1Motor Commercial</v>
      </c>
    </row>
    <row r="1027" spans="3:16" x14ac:dyDescent="0.35">
      <c r="C1027" s="6" t="s">
        <v>477</v>
      </c>
      <c r="D1027" s="7" t="s">
        <v>4176</v>
      </c>
      <c r="E1027" s="7" t="s">
        <v>4176</v>
      </c>
      <c r="F1027" s="8" t="s">
        <v>3908</v>
      </c>
      <c r="G1027" s="9">
        <v>39500</v>
      </c>
      <c r="H1027" s="10">
        <v>2020</v>
      </c>
      <c r="I1027" s="10">
        <v>2020</v>
      </c>
      <c r="J1027" s="11" t="s">
        <v>11</v>
      </c>
      <c r="K1027" s="12">
        <v>39500</v>
      </c>
      <c r="L1027" s="12">
        <v>1</v>
      </c>
      <c r="M1027" s="33" t="str">
        <f>IF(_xlfn.XLOOKUP(C1027,Raw_Data_OS_23!$C$7:$C$4518,Raw_Data_OS_23!$G$7:$G$4518,"Paid/ Closed")="Paid/ Closed","Paid/ Closed", "Still_Outstanding")</f>
        <v>Still_Outstanding</v>
      </c>
      <c r="N1027" s="33">
        <f>IF(_xlfn.XLOOKUP(C1027,Raw_Data_Paid_23!$C$4:$C$2114,Raw_Data_Paid_23!$C$4:$C$2114,1)= 1,1,0)</f>
        <v>1</v>
      </c>
      <c r="O1027" t="str">
        <f>IF(M1027=$W$7,IF(AND(N1027,_xlfn.XLOOKUP(C1027,Raw_Data_OS_23!$C$7:$C$4518,Raw_Data_OS_23!$G$7:$G$4518,0)=G1027),"A",IF(_xlfn.XLOOKUP(C1027,Raw_Data_Paid_23!$C$4:$C$2114,Raw_Data_Paid_23!$C$4:$C$2114,"B1")="B1","B1","B2")),IF(_xlfn.XLOOKUP(C1027,Raw_Data_Paid_23!$C$4:$C$2114,Raw_Data_Paid_23!$C$4:$C$2114,"C1")="C1","C1","C2"))</f>
        <v>B1</v>
      </c>
      <c r="P1027" t="str">
        <f t="shared" si="65"/>
        <v>2020B1Motor Commercial</v>
      </c>
    </row>
    <row r="1028" spans="3:16" x14ac:dyDescent="0.35">
      <c r="C1028" s="6" t="s">
        <v>478</v>
      </c>
      <c r="D1028" s="7" t="s">
        <v>4058</v>
      </c>
      <c r="E1028" s="7" t="s">
        <v>4058</v>
      </c>
      <c r="F1028" s="8" t="s">
        <v>3910</v>
      </c>
      <c r="G1028" s="9">
        <v>40</v>
      </c>
      <c r="H1028" s="10">
        <v>2020</v>
      </c>
      <c r="I1028" s="10">
        <v>2020</v>
      </c>
      <c r="J1028" s="11" t="s">
        <v>28</v>
      </c>
      <c r="K1028" s="12">
        <v>40</v>
      </c>
      <c r="L1028" s="12">
        <v>1</v>
      </c>
      <c r="M1028" s="33" t="str">
        <f>IF(_xlfn.XLOOKUP(C1028,Raw_Data_OS_23!$C$7:$C$4518,Raw_Data_OS_23!$G$7:$G$4518,"Paid/ Closed")="Paid/ Closed","Paid/ Closed", "Still_Outstanding")</f>
        <v>Still_Outstanding</v>
      </c>
      <c r="N1028" s="33">
        <f>IF(_xlfn.XLOOKUP(C1028,Raw_Data_Paid_23!$C$4:$C$2114,Raw_Data_Paid_23!$C$4:$C$2114,1)= 1,1,0)</f>
        <v>1</v>
      </c>
      <c r="O1028" t="str">
        <f>IF(M1028=$W$7,IF(AND(N1028,_xlfn.XLOOKUP(C1028,Raw_Data_OS_23!$C$7:$C$4518,Raw_Data_OS_23!$G$7:$G$4518,0)=G1028),"A",IF(_xlfn.XLOOKUP(C1028,Raw_Data_Paid_23!$C$4:$C$2114,Raw_Data_Paid_23!$C$4:$C$2114,"B1")="B1","B1","B2")),IF(_xlfn.XLOOKUP(C1028,Raw_Data_Paid_23!$C$4:$C$2114,Raw_Data_Paid_23!$C$4:$C$2114,"C1")="C1","C1","C2"))</f>
        <v>B1</v>
      </c>
      <c r="P1028" t="str">
        <f t="shared" si="65"/>
        <v>2020B1Motor Private</v>
      </c>
    </row>
    <row r="1029" spans="3:16" x14ac:dyDescent="0.35">
      <c r="C1029" s="6" t="s">
        <v>479</v>
      </c>
      <c r="D1029" s="7" t="s">
        <v>4423</v>
      </c>
      <c r="E1029" s="7" t="s">
        <v>4423</v>
      </c>
      <c r="F1029" s="8" t="s">
        <v>3908</v>
      </c>
      <c r="G1029" s="9">
        <v>924</v>
      </c>
      <c r="H1029" s="10">
        <v>2020</v>
      </c>
      <c r="I1029" s="10">
        <v>2020</v>
      </c>
      <c r="J1029" s="11" t="s">
        <v>11</v>
      </c>
      <c r="K1029" s="12">
        <v>924</v>
      </c>
      <c r="L1029" s="12">
        <v>1</v>
      </c>
      <c r="M1029" s="33" t="str">
        <f>IF(_xlfn.XLOOKUP(C1029,Raw_Data_OS_23!$C$7:$C$4518,Raw_Data_OS_23!$G$7:$G$4518,"Paid/ Closed")="Paid/ Closed","Paid/ Closed", "Still_Outstanding")</f>
        <v>Still_Outstanding</v>
      </c>
      <c r="N1029" s="33">
        <f>IF(_xlfn.XLOOKUP(C1029,Raw_Data_Paid_23!$C$4:$C$2114,Raw_Data_Paid_23!$C$4:$C$2114,1)= 1,1,0)</f>
        <v>1</v>
      </c>
      <c r="O1029" t="str">
        <f>IF(M1029=$W$7,IF(AND(N1029,_xlfn.XLOOKUP(C1029,Raw_Data_OS_23!$C$7:$C$4518,Raw_Data_OS_23!$G$7:$G$4518,0)=G1029),"A",IF(_xlfn.XLOOKUP(C1029,Raw_Data_Paid_23!$C$4:$C$2114,Raw_Data_Paid_23!$C$4:$C$2114,"B1")="B1","B1","B2")),IF(_xlfn.XLOOKUP(C1029,Raw_Data_Paid_23!$C$4:$C$2114,Raw_Data_Paid_23!$C$4:$C$2114,"C1")="C1","C1","C2"))</f>
        <v>B1</v>
      </c>
      <c r="P1029" t="str">
        <f t="shared" si="65"/>
        <v>2020B1Motor Commercial</v>
      </c>
    </row>
    <row r="1030" spans="3:16" x14ac:dyDescent="0.35">
      <c r="C1030" s="6" t="s">
        <v>1117</v>
      </c>
      <c r="D1030" s="7" t="s">
        <v>4142</v>
      </c>
      <c r="E1030" s="7" t="s">
        <v>4142</v>
      </c>
      <c r="F1030" s="8" t="s">
        <v>3908</v>
      </c>
      <c r="G1030" s="9">
        <v>10000</v>
      </c>
      <c r="H1030" s="10">
        <v>2020</v>
      </c>
      <c r="I1030" s="10">
        <v>2020</v>
      </c>
      <c r="J1030" s="11" t="s">
        <v>11</v>
      </c>
      <c r="K1030" s="12">
        <v>10000</v>
      </c>
      <c r="L1030" s="12">
        <v>1</v>
      </c>
      <c r="M1030" s="33" t="str">
        <f>IF(_xlfn.XLOOKUP(C1030,Raw_Data_OS_23!$C$7:$C$4518,Raw_Data_OS_23!$G$7:$G$4518,"Paid/ Closed")="Paid/ Closed","Paid/ Closed", "Still_Outstanding")</f>
        <v>Still_Outstanding</v>
      </c>
      <c r="N1030" s="33">
        <f>IF(_xlfn.XLOOKUP(C1030,Raw_Data_Paid_23!$C$4:$C$2114,Raw_Data_Paid_23!$C$4:$C$2114,1)= 1,1,0)</f>
        <v>1</v>
      </c>
      <c r="O1030" t="str">
        <f>IF(M1030=$W$7,IF(AND(N1030,_xlfn.XLOOKUP(C1030,Raw_Data_OS_23!$C$7:$C$4518,Raw_Data_OS_23!$G$7:$G$4518,0)=G1030),"A",IF(_xlfn.XLOOKUP(C1030,Raw_Data_Paid_23!$C$4:$C$2114,Raw_Data_Paid_23!$C$4:$C$2114,"B1")="B1","B1","B2")),IF(_xlfn.XLOOKUP(C1030,Raw_Data_Paid_23!$C$4:$C$2114,Raw_Data_Paid_23!$C$4:$C$2114,"C1")="C1","C1","C2"))</f>
        <v>B1</v>
      </c>
      <c r="P1030" t="str">
        <f t="shared" ref="P1030:P1093" si="66">H1030&amp;O1030&amp;F1030</f>
        <v>2020B1Motor Commercial</v>
      </c>
    </row>
    <row r="1031" spans="3:16" x14ac:dyDescent="0.35">
      <c r="C1031" s="6" t="s">
        <v>480</v>
      </c>
      <c r="D1031" s="7" t="s">
        <v>4176</v>
      </c>
      <c r="E1031" s="7" t="s">
        <v>4176</v>
      </c>
      <c r="F1031" s="8" t="s">
        <v>3908</v>
      </c>
      <c r="G1031" s="9">
        <v>6410</v>
      </c>
      <c r="H1031" s="10">
        <v>2020</v>
      </c>
      <c r="I1031" s="10">
        <v>2020</v>
      </c>
      <c r="J1031" s="11" t="s">
        <v>11</v>
      </c>
      <c r="K1031" s="12">
        <v>6410</v>
      </c>
      <c r="L1031" s="12">
        <v>1</v>
      </c>
      <c r="M1031" s="33" t="str">
        <f>IF(_xlfn.XLOOKUP(C1031,Raw_Data_OS_23!$C$7:$C$4518,Raw_Data_OS_23!$G$7:$G$4518,"Paid/ Closed")="Paid/ Closed","Paid/ Closed", "Still_Outstanding")</f>
        <v>Still_Outstanding</v>
      </c>
      <c r="N1031" s="33">
        <f>IF(_xlfn.XLOOKUP(C1031,Raw_Data_Paid_23!$C$4:$C$2114,Raw_Data_Paid_23!$C$4:$C$2114,1)= 1,1,0)</f>
        <v>1</v>
      </c>
      <c r="O1031" t="str">
        <f>IF(M1031=$W$7,IF(AND(N1031,_xlfn.XLOOKUP(C1031,Raw_Data_OS_23!$C$7:$C$4518,Raw_Data_OS_23!$G$7:$G$4518,0)=G1031),"A",IF(_xlfn.XLOOKUP(C1031,Raw_Data_Paid_23!$C$4:$C$2114,Raw_Data_Paid_23!$C$4:$C$2114,"B1")="B1","B1","B2")),IF(_xlfn.XLOOKUP(C1031,Raw_Data_Paid_23!$C$4:$C$2114,Raw_Data_Paid_23!$C$4:$C$2114,"C1")="C1","C1","C2"))</f>
        <v>B1</v>
      </c>
      <c r="P1031" t="str">
        <f t="shared" si="66"/>
        <v>2020B1Motor Commercial</v>
      </c>
    </row>
    <row r="1032" spans="3:16" x14ac:dyDescent="0.35">
      <c r="C1032" s="6" t="s">
        <v>481</v>
      </c>
      <c r="D1032" s="7" t="s">
        <v>4424</v>
      </c>
      <c r="E1032" s="7" t="s">
        <v>4424</v>
      </c>
      <c r="F1032" s="8" t="s">
        <v>3910</v>
      </c>
      <c r="G1032" s="9">
        <v>730</v>
      </c>
      <c r="H1032" s="10">
        <v>2020</v>
      </c>
      <c r="I1032" s="10">
        <v>2020</v>
      </c>
      <c r="J1032" s="11" t="s">
        <v>11</v>
      </c>
      <c r="K1032" s="12">
        <v>730</v>
      </c>
      <c r="L1032" s="12">
        <v>1</v>
      </c>
      <c r="M1032" s="33" t="str">
        <f>IF(_xlfn.XLOOKUP(C1032,Raw_Data_OS_23!$C$7:$C$4518,Raw_Data_OS_23!$G$7:$G$4518,"Paid/ Closed")="Paid/ Closed","Paid/ Closed", "Still_Outstanding")</f>
        <v>Still_Outstanding</v>
      </c>
      <c r="N1032" s="33">
        <f>IF(_xlfn.XLOOKUP(C1032,Raw_Data_Paid_23!$C$4:$C$2114,Raw_Data_Paid_23!$C$4:$C$2114,1)= 1,1,0)</f>
        <v>1</v>
      </c>
      <c r="O1032" t="str">
        <f>IF(M1032=$W$7,IF(AND(N1032,_xlfn.XLOOKUP(C1032,Raw_Data_OS_23!$C$7:$C$4518,Raw_Data_OS_23!$G$7:$G$4518,0)=G1032),"A",IF(_xlfn.XLOOKUP(C1032,Raw_Data_Paid_23!$C$4:$C$2114,Raw_Data_Paid_23!$C$4:$C$2114,"B1")="B1","B1","B2")),IF(_xlfn.XLOOKUP(C1032,Raw_Data_Paid_23!$C$4:$C$2114,Raw_Data_Paid_23!$C$4:$C$2114,"C1")="C1","C1","C2"))</f>
        <v>B1</v>
      </c>
      <c r="P1032" t="str">
        <f t="shared" si="66"/>
        <v>2020B1Motor Private</v>
      </c>
    </row>
    <row r="1033" spans="3:16" x14ac:dyDescent="0.35">
      <c r="C1033" s="6" t="s">
        <v>482</v>
      </c>
      <c r="D1033" s="7" t="s">
        <v>3948</v>
      </c>
      <c r="E1033" s="7" t="s">
        <v>3948</v>
      </c>
      <c r="F1033" s="8" t="s">
        <v>3910</v>
      </c>
      <c r="G1033" s="9">
        <v>668782.35290000006</v>
      </c>
      <c r="H1033" s="10">
        <v>2020</v>
      </c>
      <c r="I1033" s="10">
        <v>2020</v>
      </c>
      <c r="J1033" s="11" t="s">
        <v>33</v>
      </c>
      <c r="K1033" s="12">
        <v>668782.35290000006</v>
      </c>
      <c r="L1033" s="12">
        <v>1</v>
      </c>
      <c r="M1033" s="33" t="str">
        <f>IF(_xlfn.XLOOKUP(C1033,Raw_Data_OS_23!$C$7:$C$4518,Raw_Data_OS_23!$G$7:$G$4518,"Paid/ Closed")="Paid/ Closed","Paid/ Closed", "Still_Outstanding")</f>
        <v>Still_Outstanding</v>
      </c>
      <c r="N1033" s="33">
        <f>IF(_xlfn.XLOOKUP(C1033,Raw_Data_Paid_23!$C$4:$C$2114,Raw_Data_Paid_23!$C$4:$C$2114,1)= 1,1,0)</f>
        <v>0</v>
      </c>
      <c r="O1033" t="str">
        <f>IF(M1033=$W$7,IF(AND(N1033,_xlfn.XLOOKUP(C1033,Raw_Data_OS_23!$C$7:$C$4518,Raw_Data_OS_23!$G$7:$G$4518,0)=G1033),"A",IF(_xlfn.XLOOKUP(C1033,Raw_Data_Paid_23!$C$4:$C$2114,Raw_Data_Paid_23!$C$4:$C$2114,"B1")="B1","B1","B2")),IF(_xlfn.XLOOKUP(C1033,Raw_Data_Paid_23!$C$4:$C$2114,Raw_Data_Paid_23!$C$4:$C$2114,"C1")="C1","C1","C2"))</f>
        <v>B2</v>
      </c>
      <c r="P1033" t="str">
        <f t="shared" si="66"/>
        <v>2020B2Motor Private</v>
      </c>
    </row>
    <row r="1034" spans="3:16" x14ac:dyDescent="0.35">
      <c r="C1034" s="6" t="s">
        <v>483</v>
      </c>
      <c r="D1034" s="7" t="s">
        <v>4021</v>
      </c>
      <c r="E1034" s="7" t="s">
        <v>4021</v>
      </c>
      <c r="F1034" s="8" t="s">
        <v>3910</v>
      </c>
      <c r="G1034" s="9">
        <v>2476169.4117999999</v>
      </c>
      <c r="H1034" s="10">
        <v>2020</v>
      </c>
      <c r="I1034" s="10">
        <v>2020</v>
      </c>
      <c r="J1034" s="11" t="s">
        <v>11</v>
      </c>
      <c r="K1034" s="12">
        <v>1226169.4117999999</v>
      </c>
      <c r="L1034" s="12">
        <v>1</v>
      </c>
      <c r="M1034" s="33" t="str">
        <f>IF(_xlfn.XLOOKUP(C1034,Raw_Data_OS_23!$C$7:$C$4518,Raw_Data_OS_23!$G$7:$G$4518,"Paid/ Closed")="Paid/ Closed","Paid/ Closed", "Still_Outstanding")</f>
        <v>Still_Outstanding</v>
      </c>
      <c r="N1034" s="33">
        <f>IF(_xlfn.XLOOKUP(C1034,Raw_Data_Paid_23!$C$4:$C$2114,Raw_Data_Paid_23!$C$4:$C$2114,1)= 1,1,0)</f>
        <v>1</v>
      </c>
      <c r="O1034" t="str">
        <f>IF(M1034=$W$7,IF(AND(N1034,_xlfn.XLOOKUP(C1034,Raw_Data_OS_23!$C$7:$C$4518,Raw_Data_OS_23!$G$7:$G$4518,0)=G1034),"A",IF(_xlfn.XLOOKUP(C1034,Raw_Data_Paid_23!$C$4:$C$2114,Raw_Data_Paid_23!$C$4:$C$2114,"B1")="B1","B1","B2")),IF(_xlfn.XLOOKUP(C1034,Raw_Data_Paid_23!$C$4:$C$2114,Raw_Data_Paid_23!$C$4:$C$2114,"C1")="C1","C1","C2"))</f>
        <v>A</v>
      </c>
      <c r="P1034" t="str">
        <f t="shared" si="66"/>
        <v>2020AMotor Private</v>
      </c>
    </row>
    <row r="1035" spans="3:16" x14ac:dyDescent="0.35">
      <c r="C1035" s="6" t="s">
        <v>484</v>
      </c>
      <c r="D1035" s="7" t="s">
        <v>4142</v>
      </c>
      <c r="E1035" s="7" t="s">
        <v>4142</v>
      </c>
      <c r="F1035" s="8" t="s">
        <v>3910</v>
      </c>
      <c r="G1035" s="9">
        <v>30000</v>
      </c>
      <c r="H1035" s="10">
        <v>2020</v>
      </c>
      <c r="I1035" s="10">
        <v>2020</v>
      </c>
      <c r="J1035" s="11" t="s">
        <v>11</v>
      </c>
      <c r="K1035" s="12">
        <v>30000</v>
      </c>
      <c r="L1035" s="12">
        <v>1</v>
      </c>
      <c r="M1035" s="33" t="str">
        <f>IF(_xlfn.XLOOKUP(C1035,Raw_Data_OS_23!$C$7:$C$4518,Raw_Data_OS_23!$G$7:$G$4518,"Paid/ Closed")="Paid/ Closed","Paid/ Closed", "Still_Outstanding")</f>
        <v>Still_Outstanding</v>
      </c>
      <c r="N1035" s="33">
        <f>IF(_xlfn.XLOOKUP(C1035,Raw_Data_Paid_23!$C$4:$C$2114,Raw_Data_Paid_23!$C$4:$C$2114,1)= 1,1,0)</f>
        <v>1</v>
      </c>
      <c r="O1035" t="str">
        <f>IF(M1035=$W$7,IF(AND(N1035,_xlfn.XLOOKUP(C1035,Raw_Data_OS_23!$C$7:$C$4518,Raw_Data_OS_23!$G$7:$G$4518,0)=G1035),"A",IF(_xlfn.XLOOKUP(C1035,Raw_Data_Paid_23!$C$4:$C$2114,Raw_Data_Paid_23!$C$4:$C$2114,"B1")="B1","B1","B2")),IF(_xlfn.XLOOKUP(C1035,Raw_Data_Paid_23!$C$4:$C$2114,Raw_Data_Paid_23!$C$4:$C$2114,"C1")="C1","C1","C2"))</f>
        <v>B1</v>
      </c>
      <c r="P1035" t="str">
        <f t="shared" si="66"/>
        <v>2020B1Motor Private</v>
      </c>
    </row>
    <row r="1036" spans="3:16" x14ac:dyDescent="0.35">
      <c r="C1036" s="6" t="s">
        <v>493</v>
      </c>
      <c r="D1036" s="7" t="s">
        <v>4424</v>
      </c>
      <c r="E1036" s="7" t="s">
        <v>4155</v>
      </c>
      <c r="F1036" s="8" t="s">
        <v>3910</v>
      </c>
      <c r="G1036" s="9">
        <v>120000</v>
      </c>
      <c r="H1036" s="10">
        <v>2020</v>
      </c>
      <c r="I1036" s="10">
        <v>2020</v>
      </c>
      <c r="J1036" s="11" t="s">
        <v>11</v>
      </c>
      <c r="K1036" s="12">
        <v>120000</v>
      </c>
      <c r="L1036" s="12">
        <v>1</v>
      </c>
      <c r="M1036" s="33" t="str">
        <f>IF(_xlfn.XLOOKUP(C1036,Raw_Data_OS_23!$C$7:$C$4518,Raw_Data_OS_23!$G$7:$G$4518,"Paid/ Closed")="Paid/ Closed","Paid/ Closed", "Still_Outstanding")</f>
        <v>Still_Outstanding</v>
      </c>
      <c r="N1036" s="33">
        <f>IF(_xlfn.XLOOKUP(C1036,Raw_Data_Paid_23!$C$4:$C$2114,Raw_Data_Paid_23!$C$4:$C$2114,1)= 1,1,0)</f>
        <v>1</v>
      </c>
      <c r="O1036" t="str">
        <f>IF(M1036=$W$7,IF(AND(N1036,_xlfn.XLOOKUP(C1036,Raw_Data_OS_23!$C$7:$C$4518,Raw_Data_OS_23!$G$7:$G$4518,0)=G1036),"A",IF(_xlfn.XLOOKUP(C1036,Raw_Data_Paid_23!$C$4:$C$2114,Raw_Data_Paid_23!$C$4:$C$2114,"B1")="B1","B1","B2")),IF(_xlfn.XLOOKUP(C1036,Raw_Data_Paid_23!$C$4:$C$2114,Raw_Data_Paid_23!$C$4:$C$2114,"C1")="C1","C1","C2"))</f>
        <v>B1</v>
      </c>
      <c r="P1036" t="str">
        <f t="shared" si="66"/>
        <v>2020B1Motor Private</v>
      </c>
    </row>
    <row r="1037" spans="3:16" x14ac:dyDescent="0.35">
      <c r="C1037" s="6" t="s">
        <v>1118</v>
      </c>
      <c r="D1037" s="7" t="s">
        <v>4358</v>
      </c>
      <c r="E1037" s="7" t="s">
        <v>4358</v>
      </c>
      <c r="F1037" s="8" t="s">
        <v>3910</v>
      </c>
      <c r="G1037" s="9">
        <v>139528</v>
      </c>
      <c r="H1037" s="10">
        <v>2019</v>
      </c>
      <c r="I1037" s="10">
        <v>2019</v>
      </c>
      <c r="J1037" s="11" t="s">
        <v>25</v>
      </c>
      <c r="K1037" s="12">
        <v>139528</v>
      </c>
      <c r="L1037" s="12">
        <v>1</v>
      </c>
      <c r="M1037" s="33" t="str">
        <f>IF(_xlfn.XLOOKUP(C1037,Raw_Data_OS_23!$C$7:$C$4518,Raw_Data_OS_23!$G$7:$G$4518,"Paid/ Closed")="Paid/ Closed","Paid/ Closed", "Still_Outstanding")</f>
        <v>Still_Outstanding</v>
      </c>
      <c r="N1037" s="33">
        <f>IF(_xlfn.XLOOKUP(C1037,Raw_Data_Paid_23!$C$4:$C$2114,Raw_Data_Paid_23!$C$4:$C$2114,1)= 1,1,0)</f>
        <v>1</v>
      </c>
      <c r="O1037" t="str">
        <f>IF(M1037=$W$7,IF(AND(N1037,_xlfn.XLOOKUP(C1037,Raw_Data_OS_23!$C$7:$C$4518,Raw_Data_OS_23!$G$7:$G$4518,0)=G1037),"A",IF(_xlfn.XLOOKUP(C1037,Raw_Data_Paid_23!$C$4:$C$2114,Raw_Data_Paid_23!$C$4:$C$2114,"B1")="B1","B1","B2")),IF(_xlfn.XLOOKUP(C1037,Raw_Data_Paid_23!$C$4:$C$2114,Raw_Data_Paid_23!$C$4:$C$2114,"C1")="C1","C1","C2"))</f>
        <v>A</v>
      </c>
      <c r="P1037" t="str">
        <f t="shared" si="66"/>
        <v>2019AMotor Private</v>
      </c>
    </row>
    <row r="1038" spans="3:16" x14ac:dyDescent="0.35">
      <c r="C1038" s="6" t="s">
        <v>1119</v>
      </c>
      <c r="D1038" s="7" t="s">
        <v>4152</v>
      </c>
      <c r="E1038" s="7" t="s">
        <v>4152</v>
      </c>
      <c r="F1038" s="8" t="s">
        <v>3910</v>
      </c>
      <c r="G1038" s="9">
        <v>102800</v>
      </c>
      <c r="H1038" s="10">
        <v>2020</v>
      </c>
      <c r="I1038" s="10">
        <v>2020</v>
      </c>
      <c r="J1038" s="11" t="s">
        <v>11</v>
      </c>
      <c r="K1038" s="12">
        <v>102800</v>
      </c>
      <c r="L1038" s="12">
        <v>1</v>
      </c>
      <c r="M1038" s="33" t="str">
        <f>IF(_xlfn.XLOOKUP(C1038,Raw_Data_OS_23!$C$7:$C$4518,Raw_Data_OS_23!$G$7:$G$4518,"Paid/ Closed")="Paid/ Closed","Paid/ Closed", "Still_Outstanding")</f>
        <v>Still_Outstanding</v>
      </c>
      <c r="N1038" s="33">
        <f>IF(_xlfn.XLOOKUP(C1038,Raw_Data_Paid_23!$C$4:$C$2114,Raw_Data_Paid_23!$C$4:$C$2114,1)= 1,1,0)</f>
        <v>1</v>
      </c>
      <c r="O1038" t="str">
        <f>IF(M1038=$W$7,IF(AND(N1038,_xlfn.XLOOKUP(C1038,Raw_Data_OS_23!$C$7:$C$4518,Raw_Data_OS_23!$G$7:$G$4518,0)=G1038),"A",IF(_xlfn.XLOOKUP(C1038,Raw_Data_Paid_23!$C$4:$C$2114,Raw_Data_Paid_23!$C$4:$C$2114,"B1")="B1","B1","B2")),IF(_xlfn.XLOOKUP(C1038,Raw_Data_Paid_23!$C$4:$C$2114,Raw_Data_Paid_23!$C$4:$C$2114,"C1")="C1","C1","C2"))</f>
        <v>B1</v>
      </c>
      <c r="P1038" t="str">
        <f t="shared" si="66"/>
        <v>2020B1Motor Private</v>
      </c>
    </row>
    <row r="1039" spans="3:16" x14ac:dyDescent="0.35">
      <c r="C1039" s="6" t="s">
        <v>485</v>
      </c>
      <c r="D1039" s="7" t="s">
        <v>4423</v>
      </c>
      <c r="E1039" s="7" t="s">
        <v>4423</v>
      </c>
      <c r="F1039" s="8" t="s">
        <v>3910</v>
      </c>
      <c r="G1039" s="9">
        <v>1270</v>
      </c>
      <c r="H1039" s="10">
        <v>2020</v>
      </c>
      <c r="I1039" s="10">
        <v>2020</v>
      </c>
      <c r="J1039" s="11" t="s">
        <v>11</v>
      </c>
      <c r="K1039" s="12">
        <v>1270</v>
      </c>
      <c r="L1039" s="12">
        <v>1</v>
      </c>
      <c r="M1039" s="33" t="str">
        <f>IF(_xlfn.XLOOKUP(C1039,Raw_Data_OS_23!$C$7:$C$4518,Raw_Data_OS_23!$G$7:$G$4518,"Paid/ Closed")="Paid/ Closed","Paid/ Closed", "Still_Outstanding")</f>
        <v>Still_Outstanding</v>
      </c>
      <c r="N1039" s="33">
        <f>IF(_xlfn.XLOOKUP(C1039,Raw_Data_Paid_23!$C$4:$C$2114,Raw_Data_Paid_23!$C$4:$C$2114,1)= 1,1,0)</f>
        <v>1</v>
      </c>
      <c r="O1039" t="str">
        <f>IF(M1039=$W$7,IF(AND(N1039,_xlfn.XLOOKUP(C1039,Raw_Data_OS_23!$C$7:$C$4518,Raw_Data_OS_23!$G$7:$G$4518,0)=G1039),"A",IF(_xlfn.XLOOKUP(C1039,Raw_Data_Paid_23!$C$4:$C$2114,Raw_Data_Paid_23!$C$4:$C$2114,"B1")="B1","B1","B2")),IF(_xlfn.XLOOKUP(C1039,Raw_Data_Paid_23!$C$4:$C$2114,Raw_Data_Paid_23!$C$4:$C$2114,"C1")="C1","C1","C2"))</f>
        <v>B1</v>
      </c>
      <c r="P1039" t="str">
        <f t="shared" si="66"/>
        <v>2020B1Motor Private</v>
      </c>
    </row>
    <row r="1040" spans="3:16" x14ac:dyDescent="0.35">
      <c r="C1040" s="6" t="s">
        <v>486</v>
      </c>
      <c r="D1040" s="7" t="s">
        <v>4021</v>
      </c>
      <c r="E1040" s="7" t="s">
        <v>4021</v>
      </c>
      <c r="F1040" s="8" t="s">
        <v>3910</v>
      </c>
      <c r="G1040" s="9">
        <v>95308</v>
      </c>
      <c r="H1040" s="10">
        <v>2020</v>
      </c>
      <c r="I1040" s="10">
        <v>2020</v>
      </c>
      <c r="J1040" s="11" t="s">
        <v>11</v>
      </c>
      <c r="K1040" s="12">
        <v>95308</v>
      </c>
      <c r="L1040" s="12">
        <v>1</v>
      </c>
      <c r="M1040" s="33" t="str">
        <f>IF(_xlfn.XLOOKUP(C1040,Raw_Data_OS_23!$C$7:$C$4518,Raw_Data_OS_23!$G$7:$G$4518,"Paid/ Closed")="Paid/ Closed","Paid/ Closed", "Still_Outstanding")</f>
        <v>Still_Outstanding</v>
      </c>
      <c r="N1040" s="33">
        <f>IF(_xlfn.XLOOKUP(C1040,Raw_Data_Paid_23!$C$4:$C$2114,Raw_Data_Paid_23!$C$4:$C$2114,1)= 1,1,0)</f>
        <v>1</v>
      </c>
      <c r="O1040" t="str">
        <f>IF(M1040=$W$7,IF(AND(N1040,_xlfn.XLOOKUP(C1040,Raw_Data_OS_23!$C$7:$C$4518,Raw_Data_OS_23!$G$7:$G$4518,0)=G1040),"A",IF(_xlfn.XLOOKUP(C1040,Raw_Data_Paid_23!$C$4:$C$2114,Raw_Data_Paid_23!$C$4:$C$2114,"B1")="B1","B1","B2")),IF(_xlfn.XLOOKUP(C1040,Raw_Data_Paid_23!$C$4:$C$2114,Raw_Data_Paid_23!$C$4:$C$2114,"C1")="C1","C1","C2"))</f>
        <v>B1</v>
      </c>
      <c r="P1040" t="str">
        <f t="shared" si="66"/>
        <v>2020B1Motor Private</v>
      </c>
    </row>
    <row r="1041" spans="3:16" x14ac:dyDescent="0.35">
      <c r="C1041" s="6" t="s">
        <v>487</v>
      </c>
      <c r="D1041" s="7" t="s">
        <v>4155</v>
      </c>
      <c r="E1041" s="7" t="s">
        <v>4155</v>
      </c>
      <c r="F1041" s="8" t="s">
        <v>3910</v>
      </c>
      <c r="G1041" s="9">
        <v>430</v>
      </c>
      <c r="H1041" s="10">
        <v>2020</v>
      </c>
      <c r="I1041" s="10">
        <v>2020</v>
      </c>
      <c r="J1041" s="11" t="s">
        <v>11</v>
      </c>
      <c r="K1041" s="12">
        <v>430</v>
      </c>
      <c r="L1041" s="12">
        <v>1</v>
      </c>
      <c r="M1041" s="33" t="str">
        <f>IF(_xlfn.XLOOKUP(C1041,Raw_Data_OS_23!$C$7:$C$4518,Raw_Data_OS_23!$G$7:$G$4518,"Paid/ Closed")="Paid/ Closed","Paid/ Closed", "Still_Outstanding")</f>
        <v>Still_Outstanding</v>
      </c>
      <c r="N1041" s="33">
        <f>IF(_xlfn.XLOOKUP(C1041,Raw_Data_Paid_23!$C$4:$C$2114,Raw_Data_Paid_23!$C$4:$C$2114,1)= 1,1,0)</f>
        <v>1</v>
      </c>
      <c r="O1041" t="str">
        <f>IF(M1041=$W$7,IF(AND(N1041,_xlfn.XLOOKUP(C1041,Raw_Data_OS_23!$C$7:$C$4518,Raw_Data_OS_23!$G$7:$G$4518,0)=G1041),"A",IF(_xlfn.XLOOKUP(C1041,Raw_Data_Paid_23!$C$4:$C$2114,Raw_Data_Paid_23!$C$4:$C$2114,"B1")="B1","B1","B2")),IF(_xlfn.XLOOKUP(C1041,Raw_Data_Paid_23!$C$4:$C$2114,Raw_Data_Paid_23!$C$4:$C$2114,"C1")="C1","C1","C2"))</f>
        <v>B1</v>
      </c>
      <c r="P1041" t="str">
        <f t="shared" si="66"/>
        <v>2020B1Motor Private</v>
      </c>
    </row>
    <row r="1042" spans="3:16" x14ac:dyDescent="0.35">
      <c r="C1042" s="6" t="s">
        <v>488</v>
      </c>
      <c r="D1042" s="7" t="s">
        <v>4109</v>
      </c>
      <c r="E1042" s="7" t="s">
        <v>4109</v>
      </c>
      <c r="F1042" s="8" t="s">
        <v>3910</v>
      </c>
      <c r="G1042" s="9">
        <v>10600</v>
      </c>
      <c r="H1042" s="10">
        <v>2020</v>
      </c>
      <c r="I1042" s="10">
        <v>2020</v>
      </c>
      <c r="J1042" s="11" t="s">
        <v>11</v>
      </c>
      <c r="K1042" s="12">
        <v>10600</v>
      </c>
      <c r="L1042" s="12">
        <v>1</v>
      </c>
      <c r="M1042" s="33" t="str">
        <f>IF(_xlfn.XLOOKUP(C1042,Raw_Data_OS_23!$C$7:$C$4518,Raw_Data_OS_23!$G$7:$G$4518,"Paid/ Closed")="Paid/ Closed","Paid/ Closed", "Still_Outstanding")</f>
        <v>Still_Outstanding</v>
      </c>
      <c r="N1042" s="33">
        <f>IF(_xlfn.XLOOKUP(C1042,Raw_Data_Paid_23!$C$4:$C$2114,Raw_Data_Paid_23!$C$4:$C$2114,1)= 1,1,0)</f>
        <v>1</v>
      </c>
      <c r="O1042" t="str">
        <f>IF(M1042=$W$7,IF(AND(N1042,_xlfn.XLOOKUP(C1042,Raw_Data_OS_23!$C$7:$C$4518,Raw_Data_OS_23!$G$7:$G$4518,0)=G1042),"A",IF(_xlfn.XLOOKUP(C1042,Raw_Data_Paid_23!$C$4:$C$2114,Raw_Data_Paid_23!$C$4:$C$2114,"B1")="B1","B1","B2")),IF(_xlfn.XLOOKUP(C1042,Raw_Data_Paid_23!$C$4:$C$2114,Raw_Data_Paid_23!$C$4:$C$2114,"C1")="C1","C1","C2"))</f>
        <v>B1</v>
      </c>
      <c r="P1042" t="str">
        <f t="shared" si="66"/>
        <v>2020B1Motor Private</v>
      </c>
    </row>
    <row r="1043" spans="3:16" x14ac:dyDescent="0.35">
      <c r="C1043" s="6" t="s">
        <v>489</v>
      </c>
      <c r="D1043" s="7" t="s">
        <v>4155</v>
      </c>
      <c r="E1043" s="7" t="s">
        <v>4155</v>
      </c>
      <c r="F1043" s="8" t="s">
        <v>3908</v>
      </c>
      <c r="G1043" s="9">
        <v>2720</v>
      </c>
      <c r="H1043" s="10">
        <v>2020</v>
      </c>
      <c r="I1043" s="10">
        <v>2020</v>
      </c>
      <c r="J1043" s="11" t="s">
        <v>11</v>
      </c>
      <c r="K1043" s="12">
        <v>2720</v>
      </c>
      <c r="L1043" s="12">
        <v>1</v>
      </c>
      <c r="M1043" s="33" t="str">
        <f>IF(_xlfn.XLOOKUP(C1043,Raw_Data_OS_23!$C$7:$C$4518,Raw_Data_OS_23!$G$7:$G$4518,"Paid/ Closed")="Paid/ Closed","Paid/ Closed", "Still_Outstanding")</f>
        <v>Still_Outstanding</v>
      </c>
      <c r="N1043" s="33">
        <f>IF(_xlfn.XLOOKUP(C1043,Raw_Data_Paid_23!$C$4:$C$2114,Raw_Data_Paid_23!$C$4:$C$2114,1)= 1,1,0)</f>
        <v>1</v>
      </c>
      <c r="O1043" t="str">
        <f>IF(M1043=$W$7,IF(AND(N1043,_xlfn.XLOOKUP(C1043,Raw_Data_OS_23!$C$7:$C$4518,Raw_Data_OS_23!$G$7:$G$4518,0)=G1043),"A",IF(_xlfn.XLOOKUP(C1043,Raw_Data_Paid_23!$C$4:$C$2114,Raw_Data_Paid_23!$C$4:$C$2114,"B1")="B1","B1","B2")),IF(_xlfn.XLOOKUP(C1043,Raw_Data_Paid_23!$C$4:$C$2114,Raw_Data_Paid_23!$C$4:$C$2114,"C1")="C1","C1","C2"))</f>
        <v>B1</v>
      </c>
      <c r="P1043" t="str">
        <f t="shared" si="66"/>
        <v>2020B1Motor Commercial</v>
      </c>
    </row>
    <row r="1044" spans="3:16" x14ac:dyDescent="0.35">
      <c r="C1044" s="6" t="s">
        <v>1120</v>
      </c>
      <c r="D1044" s="7" t="s">
        <v>4124</v>
      </c>
      <c r="E1044" s="7" t="s">
        <v>4124</v>
      </c>
      <c r="F1044" s="8" t="s">
        <v>3908</v>
      </c>
      <c r="G1044" s="9">
        <v>50000</v>
      </c>
      <c r="H1044" s="10">
        <v>2020</v>
      </c>
      <c r="I1044" s="10">
        <v>2020</v>
      </c>
      <c r="J1044" s="11" t="s">
        <v>11</v>
      </c>
      <c r="K1044" s="12">
        <v>50000</v>
      </c>
      <c r="L1044" s="12">
        <v>1</v>
      </c>
      <c r="M1044" s="33" t="str">
        <f>IF(_xlfn.XLOOKUP(C1044,Raw_Data_OS_23!$C$7:$C$4518,Raw_Data_OS_23!$G$7:$G$4518,"Paid/ Closed")="Paid/ Closed","Paid/ Closed", "Still_Outstanding")</f>
        <v>Still_Outstanding</v>
      </c>
      <c r="N1044" s="33">
        <f>IF(_xlfn.XLOOKUP(C1044,Raw_Data_Paid_23!$C$4:$C$2114,Raw_Data_Paid_23!$C$4:$C$2114,1)= 1,1,0)</f>
        <v>1</v>
      </c>
      <c r="O1044" t="str">
        <f>IF(M1044=$W$7,IF(AND(N1044,_xlfn.XLOOKUP(C1044,Raw_Data_OS_23!$C$7:$C$4518,Raw_Data_OS_23!$G$7:$G$4518,0)=G1044),"A",IF(_xlfn.XLOOKUP(C1044,Raw_Data_Paid_23!$C$4:$C$2114,Raw_Data_Paid_23!$C$4:$C$2114,"B1")="B1","B1","B2")),IF(_xlfn.XLOOKUP(C1044,Raw_Data_Paid_23!$C$4:$C$2114,Raw_Data_Paid_23!$C$4:$C$2114,"C1")="C1","C1","C2"))</f>
        <v>B1</v>
      </c>
      <c r="P1044" t="str">
        <f t="shared" si="66"/>
        <v>2020B1Motor Commercial</v>
      </c>
    </row>
    <row r="1045" spans="3:16" x14ac:dyDescent="0.35">
      <c r="C1045" s="6" t="s">
        <v>490</v>
      </c>
      <c r="D1045" s="7" t="s">
        <v>4109</v>
      </c>
      <c r="E1045" s="7" t="s">
        <v>4109</v>
      </c>
      <c r="F1045" s="8" t="s">
        <v>3908</v>
      </c>
      <c r="G1045" s="9">
        <v>3730</v>
      </c>
      <c r="H1045" s="10">
        <v>2020</v>
      </c>
      <c r="I1045" s="10">
        <v>2020</v>
      </c>
      <c r="J1045" s="11" t="s">
        <v>11</v>
      </c>
      <c r="K1045" s="12">
        <v>3730</v>
      </c>
      <c r="L1045" s="12">
        <v>1</v>
      </c>
      <c r="M1045" s="33" t="str">
        <f>IF(_xlfn.XLOOKUP(C1045,Raw_Data_OS_23!$C$7:$C$4518,Raw_Data_OS_23!$G$7:$G$4518,"Paid/ Closed")="Paid/ Closed","Paid/ Closed", "Still_Outstanding")</f>
        <v>Still_Outstanding</v>
      </c>
      <c r="N1045" s="33">
        <f>IF(_xlfn.XLOOKUP(C1045,Raw_Data_Paid_23!$C$4:$C$2114,Raw_Data_Paid_23!$C$4:$C$2114,1)= 1,1,0)</f>
        <v>1</v>
      </c>
      <c r="O1045" t="str">
        <f>IF(M1045=$W$7,IF(AND(N1045,_xlfn.XLOOKUP(C1045,Raw_Data_OS_23!$C$7:$C$4518,Raw_Data_OS_23!$G$7:$G$4518,0)=G1045),"A",IF(_xlfn.XLOOKUP(C1045,Raw_Data_Paid_23!$C$4:$C$2114,Raw_Data_Paid_23!$C$4:$C$2114,"B1")="B1","B1","B2")),IF(_xlfn.XLOOKUP(C1045,Raw_Data_Paid_23!$C$4:$C$2114,Raw_Data_Paid_23!$C$4:$C$2114,"C1")="C1","C1","C2"))</f>
        <v>B1</v>
      </c>
      <c r="P1045" t="str">
        <f t="shared" si="66"/>
        <v>2020B1Motor Commercial</v>
      </c>
    </row>
    <row r="1046" spans="3:16" x14ac:dyDescent="0.35">
      <c r="C1046" s="6" t="s">
        <v>491</v>
      </c>
      <c r="D1046" s="7" t="s">
        <v>4425</v>
      </c>
      <c r="E1046" s="7" t="s">
        <v>4425</v>
      </c>
      <c r="F1046" s="8" t="s">
        <v>3910</v>
      </c>
      <c r="G1046" s="9">
        <v>4528</v>
      </c>
      <c r="H1046" s="10">
        <v>2020</v>
      </c>
      <c r="I1046" s="10">
        <v>2020</v>
      </c>
      <c r="J1046" s="11" t="s">
        <v>28</v>
      </c>
      <c r="K1046" s="12">
        <v>4528</v>
      </c>
      <c r="L1046" s="12">
        <v>1</v>
      </c>
      <c r="M1046" s="33" t="str">
        <f>IF(_xlfn.XLOOKUP(C1046,Raw_Data_OS_23!$C$7:$C$4518,Raw_Data_OS_23!$G$7:$G$4518,"Paid/ Closed")="Paid/ Closed","Paid/ Closed", "Still_Outstanding")</f>
        <v>Still_Outstanding</v>
      </c>
      <c r="N1046" s="33">
        <f>IF(_xlfn.XLOOKUP(C1046,Raw_Data_Paid_23!$C$4:$C$2114,Raw_Data_Paid_23!$C$4:$C$2114,1)= 1,1,0)</f>
        <v>1</v>
      </c>
      <c r="O1046" t="str">
        <f>IF(M1046=$W$7,IF(AND(N1046,_xlfn.XLOOKUP(C1046,Raw_Data_OS_23!$C$7:$C$4518,Raw_Data_OS_23!$G$7:$G$4518,0)=G1046),"A",IF(_xlfn.XLOOKUP(C1046,Raw_Data_Paid_23!$C$4:$C$2114,Raw_Data_Paid_23!$C$4:$C$2114,"B1")="B1","B1","B2")),IF(_xlfn.XLOOKUP(C1046,Raw_Data_Paid_23!$C$4:$C$2114,Raw_Data_Paid_23!$C$4:$C$2114,"C1")="C1","C1","C2"))</f>
        <v>B1</v>
      </c>
      <c r="P1046" t="str">
        <f t="shared" si="66"/>
        <v>2020B1Motor Private</v>
      </c>
    </row>
    <row r="1047" spans="3:16" x14ac:dyDescent="0.35">
      <c r="C1047" s="6" t="s">
        <v>1121</v>
      </c>
      <c r="D1047" s="7" t="s">
        <v>4413</v>
      </c>
      <c r="E1047" s="7" t="s">
        <v>4413</v>
      </c>
      <c r="F1047" s="8" t="s">
        <v>3908</v>
      </c>
      <c r="G1047" s="9">
        <v>259649.12280000001</v>
      </c>
      <c r="H1047" s="10">
        <v>2020</v>
      </c>
      <c r="I1047" s="10">
        <v>2020</v>
      </c>
      <c r="J1047" s="11" t="s">
        <v>11</v>
      </c>
      <c r="K1047" s="12">
        <v>259649.12280000001</v>
      </c>
      <c r="L1047" s="12">
        <v>1</v>
      </c>
      <c r="M1047" s="33" t="str">
        <f>IF(_xlfn.XLOOKUP(C1047,Raw_Data_OS_23!$C$7:$C$4518,Raw_Data_OS_23!$G$7:$G$4518,"Paid/ Closed")="Paid/ Closed","Paid/ Closed", "Still_Outstanding")</f>
        <v>Still_Outstanding</v>
      </c>
      <c r="N1047" s="33">
        <f>IF(_xlfn.XLOOKUP(C1047,Raw_Data_Paid_23!$C$4:$C$2114,Raw_Data_Paid_23!$C$4:$C$2114,1)= 1,1,0)</f>
        <v>1</v>
      </c>
      <c r="O1047" t="str">
        <f>IF(M1047=$W$7,IF(AND(N1047,_xlfn.XLOOKUP(C1047,Raw_Data_OS_23!$C$7:$C$4518,Raw_Data_OS_23!$G$7:$G$4518,0)=G1047),"A",IF(_xlfn.XLOOKUP(C1047,Raw_Data_Paid_23!$C$4:$C$2114,Raw_Data_Paid_23!$C$4:$C$2114,"B1")="B1","B1","B2")),IF(_xlfn.XLOOKUP(C1047,Raw_Data_Paid_23!$C$4:$C$2114,Raw_Data_Paid_23!$C$4:$C$2114,"C1")="C1","C1","C2"))</f>
        <v>B1</v>
      </c>
      <c r="P1047" t="str">
        <f t="shared" si="66"/>
        <v>2020B1Motor Commercial</v>
      </c>
    </row>
    <row r="1048" spans="3:16" x14ac:dyDescent="0.35">
      <c r="C1048" s="6" t="s">
        <v>492</v>
      </c>
      <c r="D1048" s="7" t="s">
        <v>4423</v>
      </c>
      <c r="E1048" s="7" t="s">
        <v>4423</v>
      </c>
      <c r="F1048" s="8" t="s">
        <v>3908</v>
      </c>
      <c r="G1048" s="9">
        <v>49730</v>
      </c>
      <c r="H1048" s="10">
        <v>2020</v>
      </c>
      <c r="I1048" s="10">
        <v>2020</v>
      </c>
      <c r="J1048" s="11" t="s">
        <v>11</v>
      </c>
      <c r="K1048" s="12">
        <v>49730</v>
      </c>
      <c r="L1048" s="12">
        <v>1</v>
      </c>
      <c r="M1048" s="33" t="str">
        <f>IF(_xlfn.XLOOKUP(C1048,Raw_Data_OS_23!$C$7:$C$4518,Raw_Data_OS_23!$G$7:$G$4518,"Paid/ Closed")="Paid/ Closed","Paid/ Closed", "Still_Outstanding")</f>
        <v>Still_Outstanding</v>
      </c>
      <c r="N1048" s="33">
        <f>IF(_xlfn.XLOOKUP(C1048,Raw_Data_Paid_23!$C$4:$C$2114,Raw_Data_Paid_23!$C$4:$C$2114,1)= 1,1,0)</f>
        <v>1</v>
      </c>
      <c r="O1048" t="str">
        <f>IF(M1048=$W$7,IF(AND(N1048,_xlfn.XLOOKUP(C1048,Raw_Data_OS_23!$C$7:$C$4518,Raw_Data_OS_23!$G$7:$G$4518,0)=G1048),"A",IF(_xlfn.XLOOKUP(C1048,Raw_Data_Paid_23!$C$4:$C$2114,Raw_Data_Paid_23!$C$4:$C$2114,"B1")="B1","B1","B2")),IF(_xlfn.XLOOKUP(C1048,Raw_Data_Paid_23!$C$4:$C$2114,Raw_Data_Paid_23!$C$4:$C$2114,"C1")="C1","C1","C2"))</f>
        <v>B1</v>
      </c>
      <c r="P1048" t="str">
        <f t="shared" si="66"/>
        <v>2020B1Motor Commercial</v>
      </c>
    </row>
    <row r="1049" spans="3:16" x14ac:dyDescent="0.35">
      <c r="C1049" s="6" t="s">
        <v>1122</v>
      </c>
      <c r="D1049" s="7" t="s">
        <v>4155</v>
      </c>
      <c r="E1049" s="7" t="s">
        <v>4155</v>
      </c>
      <c r="F1049" s="8" t="s">
        <v>3908</v>
      </c>
      <c r="G1049" s="9">
        <v>267680</v>
      </c>
      <c r="H1049" s="10">
        <v>2020</v>
      </c>
      <c r="I1049" s="10">
        <v>2020</v>
      </c>
      <c r="J1049" s="11" t="s">
        <v>11</v>
      </c>
      <c r="K1049" s="12">
        <v>267680</v>
      </c>
      <c r="L1049" s="12">
        <v>1</v>
      </c>
      <c r="M1049" s="33" t="str">
        <f>IF(_xlfn.XLOOKUP(C1049,Raw_Data_OS_23!$C$7:$C$4518,Raw_Data_OS_23!$G$7:$G$4518,"Paid/ Closed")="Paid/ Closed","Paid/ Closed", "Still_Outstanding")</f>
        <v>Still_Outstanding</v>
      </c>
      <c r="N1049" s="33">
        <f>IF(_xlfn.XLOOKUP(C1049,Raw_Data_Paid_23!$C$4:$C$2114,Raw_Data_Paid_23!$C$4:$C$2114,1)= 1,1,0)</f>
        <v>1</v>
      </c>
      <c r="O1049" t="str">
        <f>IF(M1049=$W$7,IF(AND(N1049,_xlfn.XLOOKUP(C1049,Raw_Data_OS_23!$C$7:$C$4518,Raw_Data_OS_23!$G$7:$G$4518,0)=G1049),"A",IF(_xlfn.XLOOKUP(C1049,Raw_Data_Paid_23!$C$4:$C$2114,Raw_Data_Paid_23!$C$4:$C$2114,"B1")="B1","B1","B2")),IF(_xlfn.XLOOKUP(C1049,Raw_Data_Paid_23!$C$4:$C$2114,Raw_Data_Paid_23!$C$4:$C$2114,"C1")="C1","C1","C2"))</f>
        <v>B1</v>
      </c>
      <c r="P1049" t="str">
        <f t="shared" si="66"/>
        <v>2020B1Motor Commercial</v>
      </c>
    </row>
    <row r="1050" spans="3:16" x14ac:dyDescent="0.35">
      <c r="C1050" s="6" t="s">
        <v>493</v>
      </c>
      <c r="D1050" s="7" t="s">
        <v>4424</v>
      </c>
      <c r="E1050" s="7" t="s">
        <v>4424</v>
      </c>
      <c r="F1050" s="8" t="s">
        <v>3910</v>
      </c>
      <c r="G1050" s="9">
        <v>7270</v>
      </c>
      <c r="H1050" s="10">
        <v>2020</v>
      </c>
      <c r="I1050" s="10">
        <v>2020</v>
      </c>
      <c r="J1050" s="11" t="s">
        <v>11</v>
      </c>
      <c r="K1050" s="12">
        <v>7270</v>
      </c>
      <c r="L1050" s="12">
        <v>0</v>
      </c>
      <c r="M1050" s="33" t="str">
        <f>IF(_xlfn.XLOOKUP(C1050,Raw_Data_OS_23!$C$7:$C$4518,Raw_Data_OS_23!$G$7:$G$4518,"Paid/ Closed")="Paid/ Closed","Paid/ Closed", "Still_Outstanding")</f>
        <v>Still_Outstanding</v>
      </c>
      <c r="N1050" s="33">
        <f>IF(_xlfn.XLOOKUP(C1050,Raw_Data_Paid_23!$C$4:$C$2114,Raw_Data_Paid_23!$C$4:$C$2114,1)= 1,1,0)</f>
        <v>1</v>
      </c>
      <c r="O1050" t="str">
        <f>IF(M1050=$W$7,IF(AND(N1050,_xlfn.XLOOKUP(C1050,Raw_Data_OS_23!$C$7:$C$4518,Raw_Data_OS_23!$G$7:$G$4518,0)=G1050),"A",IF(_xlfn.XLOOKUP(C1050,Raw_Data_Paid_23!$C$4:$C$2114,Raw_Data_Paid_23!$C$4:$C$2114,"B1")="B1","B1","B2")),IF(_xlfn.XLOOKUP(C1050,Raw_Data_Paid_23!$C$4:$C$2114,Raw_Data_Paid_23!$C$4:$C$2114,"C1")="C1","C1","C2"))</f>
        <v>B1</v>
      </c>
      <c r="P1050" t="str">
        <f t="shared" si="66"/>
        <v>2020B1Motor Private</v>
      </c>
    </row>
    <row r="1051" spans="3:16" x14ac:dyDescent="0.35">
      <c r="C1051" s="6" t="s">
        <v>1123</v>
      </c>
      <c r="D1051" s="7" t="s">
        <v>4367</v>
      </c>
      <c r="E1051" s="7" t="s">
        <v>4367</v>
      </c>
      <c r="F1051" s="8" t="s">
        <v>3910</v>
      </c>
      <c r="G1051" s="9">
        <v>500000</v>
      </c>
      <c r="H1051" s="10">
        <v>2020</v>
      </c>
      <c r="I1051" s="10">
        <v>2020</v>
      </c>
      <c r="J1051" s="11" t="s">
        <v>35</v>
      </c>
      <c r="K1051" s="12">
        <v>500000</v>
      </c>
      <c r="L1051" s="12">
        <v>1</v>
      </c>
      <c r="M1051" s="33" t="str">
        <f>IF(_xlfn.XLOOKUP(C1051,Raw_Data_OS_23!$C$7:$C$4518,Raw_Data_OS_23!$G$7:$G$4518,"Paid/ Closed")="Paid/ Closed","Paid/ Closed", "Still_Outstanding")</f>
        <v>Still_Outstanding</v>
      </c>
      <c r="N1051" s="33">
        <f>IF(_xlfn.XLOOKUP(C1051,Raw_Data_Paid_23!$C$4:$C$2114,Raw_Data_Paid_23!$C$4:$C$2114,1)= 1,1,0)</f>
        <v>1</v>
      </c>
      <c r="O1051" t="str">
        <f>IF(M1051=$W$7,IF(AND(N1051,_xlfn.XLOOKUP(C1051,Raw_Data_OS_23!$C$7:$C$4518,Raw_Data_OS_23!$G$7:$G$4518,0)=G1051),"A",IF(_xlfn.XLOOKUP(C1051,Raw_Data_Paid_23!$C$4:$C$2114,Raw_Data_Paid_23!$C$4:$C$2114,"B1")="B1","B1","B2")),IF(_xlfn.XLOOKUP(C1051,Raw_Data_Paid_23!$C$4:$C$2114,Raw_Data_Paid_23!$C$4:$C$2114,"C1")="C1","C1","C2"))</f>
        <v>A</v>
      </c>
      <c r="P1051" t="str">
        <f t="shared" si="66"/>
        <v>2020AMotor Private</v>
      </c>
    </row>
    <row r="1052" spans="3:16" x14ac:dyDescent="0.35">
      <c r="C1052" s="6" t="s">
        <v>1124</v>
      </c>
      <c r="D1052" s="7" t="s">
        <v>4426</v>
      </c>
      <c r="E1052" s="7" t="s">
        <v>4426</v>
      </c>
      <c r="F1052" s="8" t="s">
        <v>3910</v>
      </c>
      <c r="G1052" s="9">
        <v>1000</v>
      </c>
      <c r="H1052" s="10">
        <v>2020</v>
      </c>
      <c r="I1052" s="10">
        <v>2020</v>
      </c>
      <c r="J1052" s="11" t="s">
        <v>11</v>
      </c>
      <c r="K1052" s="12">
        <v>1000</v>
      </c>
      <c r="L1052" s="12">
        <v>1</v>
      </c>
      <c r="M1052" s="33" t="str">
        <f>IF(_xlfn.XLOOKUP(C1052,Raw_Data_OS_23!$C$7:$C$4518,Raw_Data_OS_23!$G$7:$G$4518,"Paid/ Closed")="Paid/ Closed","Paid/ Closed", "Still_Outstanding")</f>
        <v>Still_Outstanding</v>
      </c>
      <c r="N1052" s="33">
        <f>IF(_xlfn.XLOOKUP(C1052,Raw_Data_Paid_23!$C$4:$C$2114,Raw_Data_Paid_23!$C$4:$C$2114,1)= 1,1,0)</f>
        <v>1</v>
      </c>
      <c r="O1052" t="str">
        <f>IF(M1052=$W$7,IF(AND(N1052,_xlfn.XLOOKUP(C1052,Raw_Data_OS_23!$C$7:$C$4518,Raw_Data_OS_23!$G$7:$G$4518,0)=G1052),"A",IF(_xlfn.XLOOKUP(C1052,Raw_Data_Paid_23!$C$4:$C$2114,Raw_Data_Paid_23!$C$4:$C$2114,"B1")="B1","B1","B2")),IF(_xlfn.XLOOKUP(C1052,Raw_Data_Paid_23!$C$4:$C$2114,Raw_Data_Paid_23!$C$4:$C$2114,"C1")="C1","C1","C2"))</f>
        <v>B1</v>
      </c>
      <c r="P1052" t="str">
        <f t="shared" si="66"/>
        <v>2020B1Motor Private</v>
      </c>
    </row>
    <row r="1053" spans="3:16" x14ac:dyDescent="0.35">
      <c r="C1053" s="6" t="s">
        <v>1125</v>
      </c>
      <c r="D1053" s="7" t="s">
        <v>4111</v>
      </c>
      <c r="E1053" s="7" t="s">
        <v>4111</v>
      </c>
      <c r="F1053" s="8" t="s">
        <v>3910</v>
      </c>
      <c r="G1053" s="9">
        <v>10000</v>
      </c>
      <c r="H1053" s="10">
        <v>2020</v>
      </c>
      <c r="I1053" s="10">
        <v>2020</v>
      </c>
      <c r="J1053" s="11" t="s">
        <v>11</v>
      </c>
      <c r="K1053" s="12">
        <v>10000</v>
      </c>
      <c r="L1053" s="12">
        <v>1</v>
      </c>
      <c r="M1053" s="33" t="str">
        <f>IF(_xlfn.XLOOKUP(C1053,Raw_Data_OS_23!$C$7:$C$4518,Raw_Data_OS_23!$G$7:$G$4518,"Paid/ Closed")="Paid/ Closed","Paid/ Closed", "Still_Outstanding")</f>
        <v>Still_Outstanding</v>
      </c>
      <c r="N1053" s="33">
        <f>IF(_xlfn.XLOOKUP(C1053,Raw_Data_Paid_23!$C$4:$C$2114,Raw_Data_Paid_23!$C$4:$C$2114,1)= 1,1,0)</f>
        <v>1</v>
      </c>
      <c r="O1053" t="str">
        <f>IF(M1053=$W$7,IF(AND(N1053,_xlfn.XLOOKUP(C1053,Raw_Data_OS_23!$C$7:$C$4518,Raw_Data_OS_23!$G$7:$G$4518,0)=G1053),"A",IF(_xlfn.XLOOKUP(C1053,Raw_Data_Paid_23!$C$4:$C$2114,Raw_Data_Paid_23!$C$4:$C$2114,"B1")="B1","B1","B2")),IF(_xlfn.XLOOKUP(C1053,Raw_Data_Paid_23!$C$4:$C$2114,Raw_Data_Paid_23!$C$4:$C$2114,"C1")="C1","C1","C2"))</f>
        <v>B1</v>
      </c>
      <c r="P1053" t="str">
        <f t="shared" si="66"/>
        <v>2020B1Motor Private</v>
      </c>
    </row>
    <row r="1054" spans="3:16" x14ac:dyDescent="0.35">
      <c r="C1054" s="6" t="s">
        <v>1126</v>
      </c>
      <c r="D1054" s="7" t="s">
        <v>3933</v>
      </c>
      <c r="E1054" s="7" t="s">
        <v>3933</v>
      </c>
      <c r="F1054" s="8" t="s">
        <v>3910</v>
      </c>
      <c r="G1054" s="9">
        <v>10000</v>
      </c>
      <c r="H1054" s="10">
        <v>2020</v>
      </c>
      <c r="I1054" s="10">
        <v>2020</v>
      </c>
      <c r="J1054" s="11" t="s">
        <v>28</v>
      </c>
      <c r="K1054" s="12">
        <v>10000</v>
      </c>
      <c r="L1054" s="12">
        <v>1</v>
      </c>
      <c r="M1054" s="33" t="str">
        <f>IF(_xlfn.XLOOKUP(C1054,Raw_Data_OS_23!$C$7:$C$4518,Raw_Data_OS_23!$G$7:$G$4518,"Paid/ Closed")="Paid/ Closed","Paid/ Closed", "Still_Outstanding")</f>
        <v>Still_Outstanding</v>
      </c>
      <c r="N1054" s="33">
        <f>IF(_xlfn.XLOOKUP(C1054,Raw_Data_Paid_23!$C$4:$C$2114,Raw_Data_Paid_23!$C$4:$C$2114,1)= 1,1,0)</f>
        <v>1</v>
      </c>
      <c r="O1054" t="str">
        <f>IF(M1054=$W$7,IF(AND(N1054,_xlfn.XLOOKUP(C1054,Raw_Data_OS_23!$C$7:$C$4518,Raw_Data_OS_23!$G$7:$G$4518,0)=G1054),"A",IF(_xlfn.XLOOKUP(C1054,Raw_Data_Paid_23!$C$4:$C$2114,Raw_Data_Paid_23!$C$4:$C$2114,"B1")="B1","B1","B2")),IF(_xlfn.XLOOKUP(C1054,Raw_Data_Paid_23!$C$4:$C$2114,Raw_Data_Paid_23!$C$4:$C$2114,"C1")="C1","C1","C2"))</f>
        <v>B1</v>
      </c>
      <c r="P1054" t="str">
        <f t="shared" si="66"/>
        <v>2020B1Motor Private</v>
      </c>
    </row>
    <row r="1055" spans="3:16" x14ac:dyDescent="0.35">
      <c r="C1055" s="6" t="s">
        <v>3894</v>
      </c>
      <c r="D1055" s="7" t="s">
        <v>4022</v>
      </c>
      <c r="E1055" s="7" t="s">
        <v>4022</v>
      </c>
      <c r="F1055" s="8" t="s">
        <v>3908</v>
      </c>
      <c r="G1055" s="9">
        <v>0</v>
      </c>
      <c r="H1055" s="10">
        <v>2020</v>
      </c>
      <c r="I1055" s="10">
        <v>2020</v>
      </c>
      <c r="J1055" s="11" t="s">
        <v>11</v>
      </c>
      <c r="K1055" s="12">
        <v>49720</v>
      </c>
      <c r="L1055" s="12">
        <v>1</v>
      </c>
      <c r="M1055" s="33" t="str">
        <f>IF(_xlfn.XLOOKUP(C1055,Raw_Data_OS_23!$C$7:$C$4518,Raw_Data_OS_23!$G$7:$G$4518,"Paid/ Closed")="Paid/ Closed","Paid/ Closed", "Still_Outstanding")</f>
        <v>Still_Outstanding</v>
      </c>
      <c r="N1055" s="33">
        <f>IF(_xlfn.XLOOKUP(C1055,Raw_Data_Paid_23!$C$4:$C$2114,Raw_Data_Paid_23!$C$4:$C$2114,1)= 1,1,0)</f>
        <v>1</v>
      </c>
      <c r="O1055" t="str">
        <f>IF(M1055=$W$7,IF(AND(N1055,_xlfn.XLOOKUP(C1055,Raw_Data_OS_23!$C$7:$C$4518,Raw_Data_OS_23!$G$7:$G$4518,0)=G1055),"A",IF(_xlfn.XLOOKUP(C1055,Raw_Data_Paid_23!$C$4:$C$2114,Raw_Data_Paid_23!$C$4:$C$2114,"B1")="B1","B1","B2")),IF(_xlfn.XLOOKUP(C1055,Raw_Data_Paid_23!$C$4:$C$2114,Raw_Data_Paid_23!$C$4:$C$2114,"C1")="C1","C1","C2"))</f>
        <v>A</v>
      </c>
      <c r="P1055" t="str">
        <f t="shared" si="66"/>
        <v>2020AMotor Commercial</v>
      </c>
    </row>
    <row r="1056" spans="3:16" x14ac:dyDescent="0.35">
      <c r="C1056" s="6" t="s">
        <v>494</v>
      </c>
      <c r="D1056" s="7" t="s">
        <v>4427</v>
      </c>
      <c r="E1056" s="7" t="s">
        <v>4427</v>
      </c>
      <c r="F1056" s="8" t="s">
        <v>3910</v>
      </c>
      <c r="G1056" s="9">
        <v>112500</v>
      </c>
      <c r="H1056" s="10">
        <v>2020</v>
      </c>
      <c r="I1056" s="10">
        <v>2020</v>
      </c>
      <c r="J1056" s="11" t="s">
        <v>11</v>
      </c>
      <c r="K1056" s="12">
        <v>112500</v>
      </c>
      <c r="L1056" s="12">
        <v>1</v>
      </c>
      <c r="M1056" s="33" t="str">
        <f>IF(_xlfn.XLOOKUP(C1056,Raw_Data_OS_23!$C$7:$C$4518,Raw_Data_OS_23!$G$7:$G$4518,"Paid/ Closed")="Paid/ Closed","Paid/ Closed", "Still_Outstanding")</f>
        <v>Still_Outstanding</v>
      </c>
      <c r="N1056" s="33">
        <f>IF(_xlfn.XLOOKUP(C1056,Raw_Data_Paid_23!$C$4:$C$2114,Raw_Data_Paid_23!$C$4:$C$2114,1)= 1,1,0)</f>
        <v>0</v>
      </c>
      <c r="O1056" t="str">
        <f>IF(M1056=$W$7,IF(AND(N1056,_xlfn.XLOOKUP(C1056,Raw_Data_OS_23!$C$7:$C$4518,Raw_Data_OS_23!$G$7:$G$4518,0)=G1056),"A",IF(_xlfn.XLOOKUP(C1056,Raw_Data_Paid_23!$C$4:$C$2114,Raw_Data_Paid_23!$C$4:$C$2114,"B1")="B1","B1","B2")),IF(_xlfn.XLOOKUP(C1056,Raw_Data_Paid_23!$C$4:$C$2114,Raw_Data_Paid_23!$C$4:$C$2114,"C1")="C1","C1","C2"))</f>
        <v>B2</v>
      </c>
      <c r="P1056" t="str">
        <f t="shared" si="66"/>
        <v>2020B2Motor Private</v>
      </c>
    </row>
    <row r="1057" spans="3:16" x14ac:dyDescent="0.35">
      <c r="C1057" s="6" t="s">
        <v>495</v>
      </c>
      <c r="D1057" s="7" t="s">
        <v>4129</v>
      </c>
      <c r="E1057" s="7" t="s">
        <v>4129</v>
      </c>
      <c r="F1057" s="8" t="s">
        <v>3910</v>
      </c>
      <c r="G1057" s="9">
        <v>9000</v>
      </c>
      <c r="H1057" s="10">
        <v>2020</v>
      </c>
      <c r="I1057" s="10">
        <v>2020</v>
      </c>
      <c r="J1057" s="11" t="s">
        <v>11</v>
      </c>
      <c r="K1057" s="12">
        <v>9000</v>
      </c>
      <c r="L1057" s="12">
        <v>1</v>
      </c>
      <c r="M1057" s="33" t="str">
        <f>IF(_xlfn.XLOOKUP(C1057,Raw_Data_OS_23!$C$7:$C$4518,Raw_Data_OS_23!$G$7:$G$4518,"Paid/ Closed")="Paid/ Closed","Paid/ Closed", "Still_Outstanding")</f>
        <v>Still_Outstanding</v>
      </c>
      <c r="N1057" s="33">
        <f>IF(_xlfn.XLOOKUP(C1057,Raw_Data_Paid_23!$C$4:$C$2114,Raw_Data_Paid_23!$C$4:$C$2114,1)= 1,1,0)</f>
        <v>1</v>
      </c>
      <c r="O1057" t="str">
        <f>IF(M1057=$W$7,IF(AND(N1057,_xlfn.XLOOKUP(C1057,Raw_Data_OS_23!$C$7:$C$4518,Raw_Data_OS_23!$G$7:$G$4518,0)=G1057),"A",IF(_xlfn.XLOOKUP(C1057,Raw_Data_Paid_23!$C$4:$C$2114,Raw_Data_Paid_23!$C$4:$C$2114,"B1")="B1","B1","B2")),IF(_xlfn.XLOOKUP(C1057,Raw_Data_Paid_23!$C$4:$C$2114,Raw_Data_Paid_23!$C$4:$C$2114,"C1")="C1","C1","C2"))</f>
        <v>B1</v>
      </c>
      <c r="P1057" t="str">
        <f t="shared" si="66"/>
        <v>2020B1Motor Private</v>
      </c>
    </row>
    <row r="1058" spans="3:16" x14ac:dyDescent="0.35">
      <c r="C1058" s="6" t="s">
        <v>496</v>
      </c>
      <c r="D1058" s="7" t="s">
        <v>4129</v>
      </c>
      <c r="E1058" s="7" t="s">
        <v>4129</v>
      </c>
      <c r="F1058" s="8" t="s">
        <v>3910</v>
      </c>
      <c r="G1058" s="9">
        <v>1000</v>
      </c>
      <c r="H1058" s="10">
        <v>2020</v>
      </c>
      <c r="I1058" s="10">
        <v>2020</v>
      </c>
      <c r="J1058" s="11" t="s">
        <v>11</v>
      </c>
      <c r="K1058" s="12">
        <v>1000</v>
      </c>
      <c r="L1058" s="12">
        <v>1</v>
      </c>
      <c r="M1058" s="33" t="str">
        <f>IF(_xlfn.XLOOKUP(C1058,Raw_Data_OS_23!$C$7:$C$4518,Raw_Data_OS_23!$G$7:$G$4518,"Paid/ Closed")="Paid/ Closed","Paid/ Closed", "Still_Outstanding")</f>
        <v>Still_Outstanding</v>
      </c>
      <c r="N1058" s="33">
        <f>IF(_xlfn.XLOOKUP(C1058,Raw_Data_Paid_23!$C$4:$C$2114,Raw_Data_Paid_23!$C$4:$C$2114,1)= 1,1,0)</f>
        <v>0</v>
      </c>
      <c r="O1058" t="str">
        <f>IF(M1058=$W$7,IF(AND(N1058,_xlfn.XLOOKUP(C1058,Raw_Data_OS_23!$C$7:$C$4518,Raw_Data_OS_23!$G$7:$G$4518,0)=G1058),"A",IF(_xlfn.XLOOKUP(C1058,Raw_Data_Paid_23!$C$4:$C$2114,Raw_Data_Paid_23!$C$4:$C$2114,"B1")="B1","B1","B2")),IF(_xlfn.XLOOKUP(C1058,Raw_Data_Paid_23!$C$4:$C$2114,Raw_Data_Paid_23!$C$4:$C$2114,"C1")="C1","C1","C2"))</f>
        <v>B2</v>
      </c>
      <c r="P1058" t="str">
        <f t="shared" si="66"/>
        <v>2020B2Motor Private</v>
      </c>
    </row>
    <row r="1059" spans="3:16" x14ac:dyDescent="0.35">
      <c r="C1059" s="6" t="s">
        <v>497</v>
      </c>
      <c r="D1059" s="7" t="s">
        <v>4428</v>
      </c>
      <c r="E1059" s="7" t="s">
        <v>4428</v>
      </c>
      <c r="F1059" s="8" t="s">
        <v>3910</v>
      </c>
      <c r="G1059" s="9">
        <v>12556</v>
      </c>
      <c r="H1059" s="10">
        <v>2020</v>
      </c>
      <c r="I1059" s="10">
        <v>2020</v>
      </c>
      <c r="J1059" s="11" t="s">
        <v>11</v>
      </c>
      <c r="K1059" s="12">
        <v>12556</v>
      </c>
      <c r="L1059" s="12">
        <v>1</v>
      </c>
      <c r="M1059" s="33" t="str">
        <f>IF(_xlfn.XLOOKUP(C1059,Raw_Data_OS_23!$C$7:$C$4518,Raw_Data_OS_23!$G$7:$G$4518,"Paid/ Closed")="Paid/ Closed","Paid/ Closed", "Still_Outstanding")</f>
        <v>Still_Outstanding</v>
      </c>
      <c r="N1059" s="33">
        <f>IF(_xlfn.XLOOKUP(C1059,Raw_Data_Paid_23!$C$4:$C$2114,Raw_Data_Paid_23!$C$4:$C$2114,1)= 1,1,0)</f>
        <v>1</v>
      </c>
      <c r="O1059" t="str">
        <f>IF(M1059=$W$7,IF(AND(N1059,_xlfn.XLOOKUP(C1059,Raw_Data_OS_23!$C$7:$C$4518,Raw_Data_OS_23!$G$7:$G$4518,0)=G1059),"A",IF(_xlfn.XLOOKUP(C1059,Raw_Data_Paid_23!$C$4:$C$2114,Raw_Data_Paid_23!$C$4:$C$2114,"B1")="B1","B1","B2")),IF(_xlfn.XLOOKUP(C1059,Raw_Data_Paid_23!$C$4:$C$2114,Raw_Data_Paid_23!$C$4:$C$2114,"C1")="C1","C1","C2"))</f>
        <v>B1</v>
      </c>
      <c r="P1059" t="str">
        <f t="shared" si="66"/>
        <v>2020B1Motor Private</v>
      </c>
    </row>
    <row r="1060" spans="3:16" x14ac:dyDescent="0.35">
      <c r="C1060" s="6" t="s">
        <v>1127</v>
      </c>
      <c r="D1060" s="7" t="s">
        <v>3941</v>
      </c>
      <c r="E1060" s="7" t="s">
        <v>3941</v>
      </c>
      <c r="F1060" s="8" t="s">
        <v>3910</v>
      </c>
      <c r="G1060" s="9">
        <v>-4960</v>
      </c>
      <c r="H1060" s="10">
        <v>2020</v>
      </c>
      <c r="I1060" s="10">
        <v>2020</v>
      </c>
      <c r="J1060" s="11" t="s">
        <v>28</v>
      </c>
      <c r="K1060" s="12">
        <v>-4960</v>
      </c>
      <c r="L1060" s="12">
        <v>1</v>
      </c>
      <c r="M1060" s="33" t="str">
        <f>IF(_xlfn.XLOOKUP(C1060,Raw_Data_OS_23!$C$7:$C$4518,Raw_Data_OS_23!$G$7:$G$4518,"Paid/ Closed")="Paid/ Closed","Paid/ Closed", "Still_Outstanding")</f>
        <v>Paid/ Closed</v>
      </c>
      <c r="N1060" s="33">
        <f>IF(_xlfn.XLOOKUP(C1060,Raw_Data_Paid_23!$C$4:$C$2114,Raw_Data_Paid_23!$C$4:$C$2114,1)= 1,1,0)</f>
        <v>1</v>
      </c>
      <c r="O1060" t="str">
        <f>IF(M1060=$W$7,IF(AND(N1060,_xlfn.XLOOKUP(C1060,Raw_Data_OS_23!$C$7:$C$4518,Raw_Data_OS_23!$G$7:$G$4518,0)=G1060),"A",IF(_xlfn.XLOOKUP(C1060,Raw_Data_Paid_23!$C$4:$C$2114,Raw_Data_Paid_23!$C$4:$C$2114,"B1")="B1","B1","B2")),IF(_xlfn.XLOOKUP(C1060,Raw_Data_Paid_23!$C$4:$C$2114,Raw_Data_Paid_23!$C$4:$C$2114,"C1")="C1","C1","C2"))</f>
        <v>C1</v>
      </c>
      <c r="P1060" t="str">
        <f t="shared" si="66"/>
        <v>2020C1Motor Private</v>
      </c>
    </row>
    <row r="1061" spans="3:16" x14ac:dyDescent="0.35">
      <c r="C1061" s="6" t="s">
        <v>498</v>
      </c>
      <c r="D1061" s="7" t="s">
        <v>4426</v>
      </c>
      <c r="E1061" s="7" t="s">
        <v>4426</v>
      </c>
      <c r="F1061" s="8" t="s">
        <v>3910</v>
      </c>
      <c r="G1061" s="9">
        <v>20860</v>
      </c>
      <c r="H1061" s="10">
        <v>2020</v>
      </c>
      <c r="I1061" s="10">
        <v>2020</v>
      </c>
      <c r="J1061" s="11" t="s">
        <v>11</v>
      </c>
      <c r="K1061" s="12">
        <v>20860</v>
      </c>
      <c r="L1061" s="12">
        <v>1</v>
      </c>
      <c r="M1061" s="33" t="str">
        <f>IF(_xlfn.XLOOKUP(C1061,Raw_Data_OS_23!$C$7:$C$4518,Raw_Data_OS_23!$G$7:$G$4518,"Paid/ Closed")="Paid/ Closed","Paid/ Closed", "Still_Outstanding")</f>
        <v>Still_Outstanding</v>
      </c>
      <c r="N1061" s="33">
        <f>IF(_xlfn.XLOOKUP(C1061,Raw_Data_Paid_23!$C$4:$C$2114,Raw_Data_Paid_23!$C$4:$C$2114,1)= 1,1,0)</f>
        <v>1</v>
      </c>
      <c r="O1061" t="str">
        <f>IF(M1061=$W$7,IF(AND(N1061,_xlfn.XLOOKUP(C1061,Raw_Data_OS_23!$C$7:$C$4518,Raw_Data_OS_23!$G$7:$G$4518,0)=G1061),"A",IF(_xlfn.XLOOKUP(C1061,Raw_Data_Paid_23!$C$4:$C$2114,Raw_Data_Paid_23!$C$4:$C$2114,"B1")="B1","B1","B2")),IF(_xlfn.XLOOKUP(C1061,Raw_Data_Paid_23!$C$4:$C$2114,Raw_Data_Paid_23!$C$4:$C$2114,"C1")="C1","C1","C2"))</f>
        <v>B1</v>
      </c>
      <c r="P1061" t="str">
        <f t="shared" si="66"/>
        <v>2020B1Motor Private</v>
      </c>
    </row>
    <row r="1062" spans="3:16" x14ac:dyDescent="0.35">
      <c r="C1062" s="6" t="s">
        <v>1128</v>
      </c>
      <c r="D1062" s="7" t="s">
        <v>4426</v>
      </c>
      <c r="E1062" s="7" t="s">
        <v>4426</v>
      </c>
      <c r="F1062" s="8" t="s">
        <v>3910</v>
      </c>
      <c r="G1062" s="9">
        <v>5722</v>
      </c>
      <c r="H1062" s="10">
        <v>2020</v>
      </c>
      <c r="I1062" s="10">
        <v>2020</v>
      </c>
      <c r="J1062" s="11" t="s">
        <v>11</v>
      </c>
      <c r="K1062" s="12">
        <v>5722</v>
      </c>
      <c r="L1062" s="12">
        <v>1</v>
      </c>
      <c r="M1062" s="33" t="str">
        <f>IF(_xlfn.XLOOKUP(C1062,Raw_Data_OS_23!$C$7:$C$4518,Raw_Data_OS_23!$G$7:$G$4518,"Paid/ Closed")="Paid/ Closed","Paid/ Closed", "Still_Outstanding")</f>
        <v>Still_Outstanding</v>
      </c>
      <c r="N1062" s="33">
        <f>IF(_xlfn.XLOOKUP(C1062,Raw_Data_Paid_23!$C$4:$C$2114,Raw_Data_Paid_23!$C$4:$C$2114,1)= 1,1,0)</f>
        <v>0</v>
      </c>
      <c r="O1062" t="str">
        <f>IF(M1062=$W$7,IF(AND(N1062,_xlfn.XLOOKUP(C1062,Raw_Data_OS_23!$C$7:$C$4518,Raw_Data_OS_23!$G$7:$G$4518,0)=G1062),"A",IF(_xlfn.XLOOKUP(C1062,Raw_Data_Paid_23!$C$4:$C$2114,Raw_Data_Paid_23!$C$4:$C$2114,"B1")="B1","B1","B2")),IF(_xlfn.XLOOKUP(C1062,Raw_Data_Paid_23!$C$4:$C$2114,Raw_Data_Paid_23!$C$4:$C$2114,"C1")="C1","C1","C2"))</f>
        <v>B2</v>
      </c>
      <c r="P1062" t="str">
        <f t="shared" si="66"/>
        <v>2020B2Motor Private</v>
      </c>
    </row>
    <row r="1063" spans="3:16" x14ac:dyDescent="0.35">
      <c r="C1063" s="6" t="s">
        <v>1129</v>
      </c>
      <c r="D1063" s="7" t="s">
        <v>4079</v>
      </c>
      <c r="E1063" s="7" t="s">
        <v>4079</v>
      </c>
      <c r="F1063" s="8" t="s">
        <v>3910</v>
      </c>
      <c r="G1063" s="9">
        <v>1000</v>
      </c>
      <c r="H1063" s="10">
        <v>2020</v>
      </c>
      <c r="I1063" s="10">
        <v>2020</v>
      </c>
      <c r="J1063" s="11" t="s">
        <v>35</v>
      </c>
      <c r="K1063" s="12">
        <v>1000</v>
      </c>
      <c r="L1063" s="12">
        <v>1</v>
      </c>
      <c r="M1063" s="33" t="str">
        <f>IF(_xlfn.XLOOKUP(C1063,Raw_Data_OS_23!$C$7:$C$4518,Raw_Data_OS_23!$G$7:$G$4518,"Paid/ Closed")="Paid/ Closed","Paid/ Closed", "Still_Outstanding")</f>
        <v>Still_Outstanding</v>
      </c>
      <c r="N1063" s="33">
        <f>IF(_xlfn.XLOOKUP(C1063,Raw_Data_Paid_23!$C$4:$C$2114,Raw_Data_Paid_23!$C$4:$C$2114,1)= 1,1,0)</f>
        <v>1</v>
      </c>
      <c r="O1063" t="str">
        <f>IF(M1063=$W$7,IF(AND(N1063,_xlfn.XLOOKUP(C1063,Raw_Data_OS_23!$C$7:$C$4518,Raw_Data_OS_23!$G$7:$G$4518,0)=G1063),"A",IF(_xlfn.XLOOKUP(C1063,Raw_Data_Paid_23!$C$4:$C$2114,Raw_Data_Paid_23!$C$4:$C$2114,"B1")="B1","B1","B2")),IF(_xlfn.XLOOKUP(C1063,Raw_Data_Paid_23!$C$4:$C$2114,Raw_Data_Paid_23!$C$4:$C$2114,"C1")="C1","C1","C2"))</f>
        <v>B1</v>
      </c>
      <c r="P1063" t="str">
        <f t="shared" si="66"/>
        <v>2020B1Motor Private</v>
      </c>
    </row>
    <row r="1064" spans="3:16" x14ac:dyDescent="0.35">
      <c r="C1064" s="6" t="s">
        <v>499</v>
      </c>
      <c r="D1064" s="7" t="s">
        <v>4424</v>
      </c>
      <c r="E1064" s="7" t="s">
        <v>4424</v>
      </c>
      <c r="F1064" s="8" t="s">
        <v>3908</v>
      </c>
      <c r="G1064" s="9">
        <v>9832</v>
      </c>
      <c r="H1064" s="10">
        <v>2020</v>
      </c>
      <c r="I1064" s="10">
        <v>2020</v>
      </c>
      <c r="J1064" s="11" t="s">
        <v>11</v>
      </c>
      <c r="K1064" s="12">
        <v>9832</v>
      </c>
      <c r="L1064" s="12">
        <v>1</v>
      </c>
      <c r="M1064" s="33" t="str">
        <f>IF(_xlfn.XLOOKUP(C1064,Raw_Data_OS_23!$C$7:$C$4518,Raw_Data_OS_23!$G$7:$G$4518,"Paid/ Closed")="Paid/ Closed","Paid/ Closed", "Still_Outstanding")</f>
        <v>Still_Outstanding</v>
      </c>
      <c r="N1064" s="33">
        <f>IF(_xlfn.XLOOKUP(C1064,Raw_Data_Paid_23!$C$4:$C$2114,Raw_Data_Paid_23!$C$4:$C$2114,1)= 1,1,0)</f>
        <v>1</v>
      </c>
      <c r="O1064" t="str">
        <f>IF(M1064=$W$7,IF(AND(N1064,_xlfn.XLOOKUP(C1064,Raw_Data_OS_23!$C$7:$C$4518,Raw_Data_OS_23!$G$7:$G$4518,0)=G1064),"A",IF(_xlfn.XLOOKUP(C1064,Raw_Data_Paid_23!$C$4:$C$2114,Raw_Data_Paid_23!$C$4:$C$2114,"B1")="B1","B1","B2")),IF(_xlfn.XLOOKUP(C1064,Raw_Data_Paid_23!$C$4:$C$2114,Raw_Data_Paid_23!$C$4:$C$2114,"C1")="C1","C1","C2"))</f>
        <v>B1</v>
      </c>
      <c r="P1064" t="str">
        <f t="shared" si="66"/>
        <v>2020B1Motor Commercial</v>
      </c>
    </row>
    <row r="1065" spans="3:16" x14ac:dyDescent="0.35">
      <c r="C1065" s="6" t="s">
        <v>500</v>
      </c>
      <c r="D1065" s="7" t="s">
        <v>4154</v>
      </c>
      <c r="E1065" s="7" t="s">
        <v>4154</v>
      </c>
      <c r="F1065" s="8" t="s">
        <v>3908</v>
      </c>
      <c r="G1065" s="9">
        <v>873906</v>
      </c>
      <c r="H1065" s="10">
        <v>2020</v>
      </c>
      <c r="I1065" s="10">
        <v>2020</v>
      </c>
      <c r="J1065" s="11" t="s">
        <v>11</v>
      </c>
      <c r="K1065" s="12">
        <v>873906</v>
      </c>
      <c r="L1065" s="12">
        <v>1</v>
      </c>
      <c r="M1065" s="33" t="str">
        <f>IF(_xlfn.XLOOKUP(C1065,Raw_Data_OS_23!$C$7:$C$4518,Raw_Data_OS_23!$G$7:$G$4518,"Paid/ Closed")="Paid/ Closed","Paid/ Closed", "Still_Outstanding")</f>
        <v>Still_Outstanding</v>
      </c>
      <c r="N1065" s="33">
        <f>IF(_xlfn.XLOOKUP(C1065,Raw_Data_Paid_23!$C$4:$C$2114,Raw_Data_Paid_23!$C$4:$C$2114,1)= 1,1,0)</f>
        <v>1</v>
      </c>
      <c r="O1065" t="str">
        <f>IF(M1065=$W$7,IF(AND(N1065,_xlfn.XLOOKUP(C1065,Raw_Data_OS_23!$C$7:$C$4518,Raw_Data_OS_23!$G$7:$G$4518,0)=G1065),"A",IF(_xlfn.XLOOKUP(C1065,Raw_Data_Paid_23!$C$4:$C$2114,Raw_Data_Paid_23!$C$4:$C$2114,"B1")="B1","B1","B2")),IF(_xlfn.XLOOKUP(C1065,Raw_Data_Paid_23!$C$4:$C$2114,Raw_Data_Paid_23!$C$4:$C$2114,"C1")="C1","C1","C2"))</f>
        <v>A</v>
      </c>
      <c r="P1065" t="str">
        <f t="shared" si="66"/>
        <v>2020AMotor Commercial</v>
      </c>
    </row>
    <row r="1066" spans="3:16" x14ac:dyDescent="0.35">
      <c r="C1066" s="6" t="s">
        <v>501</v>
      </c>
      <c r="D1066" s="7" t="s">
        <v>4129</v>
      </c>
      <c r="E1066" s="7" t="s">
        <v>4129</v>
      </c>
      <c r="F1066" s="8" t="s">
        <v>3908</v>
      </c>
      <c r="G1066" s="9">
        <v>635000</v>
      </c>
      <c r="H1066" s="10">
        <v>2020</v>
      </c>
      <c r="I1066" s="10">
        <v>2020</v>
      </c>
      <c r="J1066" s="11" t="s">
        <v>11</v>
      </c>
      <c r="K1066" s="12">
        <v>635000</v>
      </c>
      <c r="L1066" s="12">
        <v>1</v>
      </c>
      <c r="M1066" s="33" t="str">
        <f>IF(_xlfn.XLOOKUP(C1066,Raw_Data_OS_23!$C$7:$C$4518,Raw_Data_OS_23!$G$7:$G$4518,"Paid/ Closed")="Paid/ Closed","Paid/ Closed", "Still_Outstanding")</f>
        <v>Still_Outstanding</v>
      </c>
      <c r="N1066" s="33">
        <f>IF(_xlfn.XLOOKUP(C1066,Raw_Data_Paid_23!$C$4:$C$2114,Raw_Data_Paid_23!$C$4:$C$2114,1)= 1,1,0)</f>
        <v>1</v>
      </c>
      <c r="O1066" t="str">
        <f>IF(M1066=$W$7,IF(AND(N1066,_xlfn.XLOOKUP(C1066,Raw_Data_OS_23!$C$7:$C$4518,Raw_Data_OS_23!$G$7:$G$4518,0)=G1066),"A",IF(_xlfn.XLOOKUP(C1066,Raw_Data_Paid_23!$C$4:$C$2114,Raw_Data_Paid_23!$C$4:$C$2114,"B1")="B1","B1","B2")),IF(_xlfn.XLOOKUP(C1066,Raw_Data_Paid_23!$C$4:$C$2114,Raw_Data_Paid_23!$C$4:$C$2114,"C1")="C1","C1","C2"))</f>
        <v>B1</v>
      </c>
      <c r="P1066" t="str">
        <f t="shared" si="66"/>
        <v>2020B1Motor Commercial</v>
      </c>
    </row>
    <row r="1067" spans="3:16" x14ac:dyDescent="0.35">
      <c r="C1067" s="6" t="s">
        <v>502</v>
      </c>
      <c r="D1067" s="7" t="s">
        <v>4424</v>
      </c>
      <c r="E1067" s="7" t="s">
        <v>4424</v>
      </c>
      <c r="F1067" s="8" t="s">
        <v>3908</v>
      </c>
      <c r="G1067" s="9">
        <v>59730</v>
      </c>
      <c r="H1067" s="10">
        <v>2020</v>
      </c>
      <c r="I1067" s="10">
        <v>2020</v>
      </c>
      <c r="J1067" s="11" t="s">
        <v>11</v>
      </c>
      <c r="K1067" s="12">
        <v>59730</v>
      </c>
      <c r="L1067" s="12">
        <v>1</v>
      </c>
      <c r="M1067" s="33" t="str">
        <f>IF(_xlfn.XLOOKUP(C1067,Raw_Data_OS_23!$C$7:$C$4518,Raw_Data_OS_23!$G$7:$G$4518,"Paid/ Closed")="Paid/ Closed","Paid/ Closed", "Still_Outstanding")</f>
        <v>Still_Outstanding</v>
      </c>
      <c r="N1067" s="33">
        <f>IF(_xlfn.XLOOKUP(C1067,Raw_Data_Paid_23!$C$4:$C$2114,Raw_Data_Paid_23!$C$4:$C$2114,1)= 1,1,0)</f>
        <v>1</v>
      </c>
      <c r="O1067" t="str">
        <f>IF(M1067=$W$7,IF(AND(N1067,_xlfn.XLOOKUP(C1067,Raw_Data_OS_23!$C$7:$C$4518,Raw_Data_OS_23!$G$7:$G$4518,0)=G1067),"A",IF(_xlfn.XLOOKUP(C1067,Raw_Data_Paid_23!$C$4:$C$2114,Raw_Data_Paid_23!$C$4:$C$2114,"B1")="B1","B1","B2")),IF(_xlfn.XLOOKUP(C1067,Raw_Data_Paid_23!$C$4:$C$2114,Raw_Data_Paid_23!$C$4:$C$2114,"C1")="C1","C1","C2"))</f>
        <v>B1</v>
      </c>
      <c r="P1067" t="str">
        <f t="shared" si="66"/>
        <v>2020B1Motor Commercial</v>
      </c>
    </row>
    <row r="1068" spans="3:16" x14ac:dyDescent="0.35">
      <c r="C1068" s="6" t="s">
        <v>503</v>
      </c>
      <c r="D1068" s="7" t="s">
        <v>4023</v>
      </c>
      <c r="E1068" s="7" t="s">
        <v>4023</v>
      </c>
      <c r="F1068" s="8" t="s">
        <v>3910</v>
      </c>
      <c r="G1068" s="9">
        <v>12210</v>
      </c>
      <c r="H1068" s="10">
        <v>2020</v>
      </c>
      <c r="I1068" s="10">
        <v>2020</v>
      </c>
      <c r="J1068" s="11" t="s">
        <v>11</v>
      </c>
      <c r="K1068" s="12">
        <v>12210</v>
      </c>
      <c r="L1068" s="12">
        <v>1</v>
      </c>
      <c r="M1068" s="33" t="str">
        <f>IF(_xlfn.XLOOKUP(C1068,Raw_Data_OS_23!$C$7:$C$4518,Raw_Data_OS_23!$G$7:$G$4518,"Paid/ Closed")="Paid/ Closed","Paid/ Closed", "Still_Outstanding")</f>
        <v>Still_Outstanding</v>
      </c>
      <c r="N1068" s="33">
        <f>IF(_xlfn.XLOOKUP(C1068,Raw_Data_Paid_23!$C$4:$C$2114,Raw_Data_Paid_23!$C$4:$C$2114,1)= 1,1,0)</f>
        <v>0</v>
      </c>
      <c r="O1068" t="str">
        <f>IF(M1068=$W$7,IF(AND(N1068,_xlfn.XLOOKUP(C1068,Raw_Data_OS_23!$C$7:$C$4518,Raw_Data_OS_23!$G$7:$G$4518,0)=G1068),"A",IF(_xlfn.XLOOKUP(C1068,Raw_Data_Paid_23!$C$4:$C$2114,Raw_Data_Paid_23!$C$4:$C$2114,"B1")="B1","B1","B2")),IF(_xlfn.XLOOKUP(C1068,Raw_Data_Paid_23!$C$4:$C$2114,Raw_Data_Paid_23!$C$4:$C$2114,"C1")="C1","C1","C2"))</f>
        <v>B2</v>
      </c>
      <c r="P1068" t="str">
        <f t="shared" si="66"/>
        <v>2020B2Motor Private</v>
      </c>
    </row>
    <row r="1069" spans="3:16" x14ac:dyDescent="0.35">
      <c r="C1069" s="6" t="s">
        <v>1130</v>
      </c>
      <c r="D1069" s="7" t="s">
        <v>3944</v>
      </c>
      <c r="E1069" s="7" t="s">
        <v>3944</v>
      </c>
      <c r="F1069" s="8" t="s">
        <v>3910</v>
      </c>
      <c r="G1069" s="9">
        <v>1000</v>
      </c>
      <c r="H1069" s="10">
        <v>2020</v>
      </c>
      <c r="I1069" s="10">
        <v>2020</v>
      </c>
      <c r="J1069" s="11" t="s">
        <v>28</v>
      </c>
      <c r="K1069" s="12">
        <v>1000</v>
      </c>
      <c r="L1069" s="12">
        <v>1</v>
      </c>
      <c r="M1069" s="33" t="str">
        <f>IF(_xlfn.XLOOKUP(C1069,Raw_Data_OS_23!$C$7:$C$4518,Raw_Data_OS_23!$G$7:$G$4518,"Paid/ Closed")="Paid/ Closed","Paid/ Closed", "Still_Outstanding")</f>
        <v>Still_Outstanding</v>
      </c>
      <c r="N1069" s="33">
        <f>IF(_xlfn.XLOOKUP(C1069,Raw_Data_Paid_23!$C$4:$C$2114,Raw_Data_Paid_23!$C$4:$C$2114,1)= 1,1,0)</f>
        <v>1</v>
      </c>
      <c r="O1069" t="str">
        <f>IF(M1069=$W$7,IF(AND(N1069,_xlfn.XLOOKUP(C1069,Raw_Data_OS_23!$C$7:$C$4518,Raw_Data_OS_23!$G$7:$G$4518,0)=G1069),"A",IF(_xlfn.XLOOKUP(C1069,Raw_Data_Paid_23!$C$4:$C$2114,Raw_Data_Paid_23!$C$4:$C$2114,"B1")="B1","B1","B2")),IF(_xlfn.XLOOKUP(C1069,Raw_Data_Paid_23!$C$4:$C$2114,Raw_Data_Paid_23!$C$4:$C$2114,"C1")="C1","C1","C2"))</f>
        <v>B1</v>
      </c>
      <c r="P1069" t="str">
        <f t="shared" si="66"/>
        <v>2020B1Motor Private</v>
      </c>
    </row>
    <row r="1070" spans="3:16" x14ac:dyDescent="0.35">
      <c r="C1070" s="6" t="s">
        <v>504</v>
      </c>
      <c r="D1070" s="7" t="s">
        <v>4428</v>
      </c>
      <c r="E1070" s="7" t="s">
        <v>4428</v>
      </c>
      <c r="F1070" s="8" t="s">
        <v>3910</v>
      </c>
      <c r="G1070" s="9">
        <v>23700</v>
      </c>
      <c r="H1070" s="10">
        <v>2020</v>
      </c>
      <c r="I1070" s="10">
        <v>2020</v>
      </c>
      <c r="J1070" s="11" t="s">
        <v>11</v>
      </c>
      <c r="K1070" s="12">
        <v>23700</v>
      </c>
      <c r="L1070" s="12">
        <v>1</v>
      </c>
      <c r="M1070" s="33" t="str">
        <f>IF(_xlfn.XLOOKUP(C1070,Raw_Data_OS_23!$C$7:$C$4518,Raw_Data_OS_23!$G$7:$G$4518,"Paid/ Closed")="Paid/ Closed","Paid/ Closed", "Still_Outstanding")</f>
        <v>Still_Outstanding</v>
      </c>
      <c r="N1070" s="33">
        <f>IF(_xlfn.XLOOKUP(C1070,Raw_Data_Paid_23!$C$4:$C$2114,Raw_Data_Paid_23!$C$4:$C$2114,1)= 1,1,0)</f>
        <v>1</v>
      </c>
      <c r="O1070" t="str">
        <f>IF(M1070=$W$7,IF(AND(N1070,_xlfn.XLOOKUP(C1070,Raw_Data_OS_23!$C$7:$C$4518,Raw_Data_OS_23!$G$7:$G$4518,0)=G1070),"A",IF(_xlfn.XLOOKUP(C1070,Raw_Data_Paid_23!$C$4:$C$2114,Raw_Data_Paid_23!$C$4:$C$2114,"B1")="B1","B1","B2")),IF(_xlfn.XLOOKUP(C1070,Raw_Data_Paid_23!$C$4:$C$2114,Raw_Data_Paid_23!$C$4:$C$2114,"C1")="C1","C1","C2"))</f>
        <v>B1</v>
      </c>
      <c r="P1070" t="str">
        <f t="shared" si="66"/>
        <v>2020B1Motor Private</v>
      </c>
    </row>
    <row r="1071" spans="3:16" x14ac:dyDescent="0.35">
      <c r="C1071" s="6" t="s">
        <v>1131</v>
      </c>
      <c r="D1071" s="7" t="s">
        <v>4129</v>
      </c>
      <c r="E1071" s="7" t="s">
        <v>4129</v>
      </c>
      <c r="F1071" s="8" t="s">
        <v>3910</v>
      </c>
      <c r="G1071" s="9">
        <v>9000</v>
      </c>
      <c r="H1071" s="10">
        <v>2020</v>
      </c>
      <c r="I1071" s="10">
        <v>2020</v>
      </c>
      <c r="J1071" s="11" t="s">
        <v>11</v>
      </c>
      <c r="K1071" s="12">
        <v>9000</v>
      </c>
      <c r="L1071" s="12">
        <v>1</v>
      </c>
      <c r="M1071" s="33" t="str">
        <f>IF(_xlfn.XLOOKUP(C1071,Raw_Data_OS_23!$C$7:$C$4518,Raw_Data_OS_23!$G$7:$G$4518,"Paid/ Closed")="Paid/ Closed","Paid/ Closed", "Still_Outstanding")</f>
        <v>Still_Outstanding</v>
      </c>
      <c r="N1071" s="33">
        <f>IF(_xlfn.XLOOKUP(C1071,Raw_Data_Paid_23!$C$4:$C$2114,Raw_Data_Paid_23!$C$4:$C$2114,1)= 1,1,0)</f>
        <v>1</v>
      </c>
      <c r="O1071" t="str">
        <f>IF(M1071=$W$7,IF(AND(N1071,_xlfn.XLOOKUP(C1071,Raw_Data_OS_23!$C$7:$C$4518,Raw_Data_OS_23!$G$7:$G$4518,0)=G1071),"A",IF(_xlfn.XLOOKUP(C1071,Raw_Data_Paid_23!$C$4:$C$2114,Raw_Data_Paid_23!$C$4:$C$2114,"B1")="B1","B1","B2")),IF(_xlfn.XLOOKUP(C1071,Raw_Data_Paid_23!$C$4:$C$2114,Raw_Data_Paid_23!$C$4:$C$2114,"C1")="C1","C1","C2"))</f>
        <v>B1</v>
      </c>
      <c r="P1071" t="str">
        <f t="shared" si="66"/>
        <v>2020B1Motor Private</v>
      </c>
    </row>
    <row r="1072" spans="3:16" x14ac:dyDescent="0.35">
      <c r="C1072" s="6" t="s">
        <v>1132</v>
      </c>
      <c r="D1072" s="7" t="s">
        <v>4129</v>
      </c>
      <c r="E1072" s="7" t="s">
        <v>4129</v>
      </c>
      <c r="F1072" s="8" t="s">
        <v>3910</v>
      </c>
      <c r="G1072" s="9">
        <v>2320</v>
      </c>
      <c r="H1072" s="10">
        <v>2020</v>
      </c>
      <c r="I1072" s="10">
        <v>2020</v>
      </c>
      <c r="J1072" s="11" t="s">
        <v>11</v>
      </c>
      <c r="K1072" s="12">
        <v>2320</v>
      </c>
      <c r="L1072" s="12">
        <v>1</v>
      </c>
      <c r="M1072" s="33" t="str">
        <f>IF(_xlfn.XLOOKUP(C1072,Raw_Data_OS_23!$C$7:$C$4518,Raw_Data_OS_23!$G$7:$G$4518,"Paid/ Closed")="Paid/ Closed","Paid/ Closed", "Still_Outstanding")</f>
        <v>Still_Outstanding</v>
      </c>
      <c r="N1072" s="33">
        <f>IF(_xlfn.XLOOKUP(C1072,Raw_Data_Paid_23!$C$4:$C$2114,Raw_Data_Paid_23!$C$4:$C$2114,1)= 1,1,0)</f>
        <v>1</v>
      </c>
      <c r="O1072" t="str">
        <f>IF(M1072=$W$7,IF(AND(N1072,_xlfn.XLOOKUP(C1072,Raw_Data_OS_23!$C$7:$C$4518,Raw_Data_OS_23!$G$7:$G$4518,0)=G1072),"A",IF(_xlfn.XLOOKUP(C1072,Raw_Data_Paid_23!$C$4:$C$2114,Raw_Data_Paid_23!$C$4:$C$2114,"B1")="B1","B1","B2")),IF(_xlfn.XLOOKUP(C1072,Raw_Data_Paid_23!$C$4:$C$2114,Raw_Data_Paid_23!$C$4:$C$2114,"C1")="C1","C1","C2"))</f>
        <v>A</v>
      </c>
      <c r="P1072" t="str">
        <f t="shared" si="66"/>
        <v>2020AMotor Private</v>
      </c>
    </row>
    <row r="1073" spans="3:16" x14ac:dyDescent="0.35">
      <c r="C1073" s="6" t="s">
        <v>1133</v>
      </c>
      <c r="D1073" s="7" t="s">
        <v>4129</v>
      </c>
      <c r="E1073" s="7" t="s">
        <v>4129</v>
      </c>
      <c r="F1073" s="8" t="s">
        <v>3910</v>
      </c>
      <c r="G1073" s="9">
        <v>10000</v>
      </c>
      <c r="H1073" s="10">
        <v>2020</v>
      </c>
      <c r="I1073" s="10">
        <v>2020</v>
      </c>
      <c r="J1073" s="11" t="s">
        <v>11</v>
      </c>
      <c r="K1073" s="12">
        <v>10000</v>
      </c>
      <c r="L1073" s="12">
        <v>1</v>
      </c>
      <c r="M1073" s="33" t="str">
        <f>IF(_xlfn.XLOOKUP(C1073,Raw_Data_OS_23!$C$7:$C$4518,Raw_Data_OS_23!$G$7:$G$4518,"Paid/ Closed")="Paid/ Closed","Paid/ Closed", "Still_Outstanding")</f>
        <v>Still_Outstanding</v>
      </c>
      <c r="N1073" s="33">
        <f>IF(_xlfn.XLOOKUP(C1073,Raw_Data_Paid_23!$C$4:$C$2114,Raw_Data_Paid_23!$C$4:$C$2114,1)= 1,1,0)</f>
        <v>1</v>
      </c>
      <c r="O1073" t="str">
        <f>IF(M1073=$W$7,IF(AND(N1073,_xlfn.XLOOKUP(C1073,Raw_Data_OS_23!$C$7:$C$4518,Raw_Data_OS_23!$G$7:$G$4518,0)=G1073),"A",IF(_xlfn.XLOOKUP(C1073,Raw_Data_Paid_23!$C$4:$C$2114,Raw_Data_Paid_23!$C$4:$C$2114,"B1")="B1","B1","B2")),IF(_xlfn.XLOOKUP(C1073,Raw_Data_Paid_23!$C$4:$C$2114,Raw_Data_Paid_23!$C$4:$C$2114,"C1")="C1","C1","C2"))</f>
        <v>B1</v>
      </c>
      <c r="P1073" t="str">
        <f t="shared" si="66"/>
        <v>2020B1Motor Private</v>
      </c>
    </row>
    <row r="1074" spans="3:16" x14ac:dyDescent="0.35">
      <c r="C1074" s="6" t="s">
        <v>3895</v>
      </c>
      <c r="D1074" s="7" t="s">
        <v>4026</v>
      </c>
      <c r="E1074" s="7" t="s">
        <v>4026</v>
      </c>
      <c r="F1074" s="8" t="s">
        <v>3908</v>
      </c>
      <c r="G1074" s="9">
        <v>0</v>
      </c>
      <c r="H1074" s="10">
        <v>2020</v>
      </c>
      <c r="I1074" s="10">
        <v>2020</v>
      </c>
      <c r="J1074" s="11" t="s">
        <v>11</v>
      </c>
      <c r="K1074" s="12">
        <v>296897</v>
      </c>
      <c r="L1074" s="12">
        <v>1</v>
      </c>
      <c r="M1074" s="33" t="str">
        <f>IF(_xlfn.XLOOKUP(C1074,Raw_Data_OS_23!$C$7:$C$4518,Raw_Data_OS_23!$G$7:$G$4518,"Paid/ Closed")="Paid/ Closed","Paid/ Closed", "Still_Outstanding")</f>
        <v>Still_Outstanding</v>
      </c>
      <c r="N1074" s="33">
        <f>IF(_xlfn.XLOOKUP(C1074,Raw_Data_Paid_23!$C$4:$C$2114,Raw_Data_Paid_23!$C$4:$C$2114,1)= 1,1,0)</f>
        <v>1</v>
      </c>
      <c r="O1074" t="str">
        <f>IF(M1074=$W$7,IF(AND(N1074,_xlfn.XLOOKUP(C1074,Raw_Data_OS_23!$C$7:$C$4518,Raw_Data_OS_23!$G$7:$G$4518,0)=G1074),"A",IF(_xlfn.XLOOKUP(C1074,Raw_Data_Paid_23!$C$4:$C$2114,Raw_Data_Paid_23!$C$4:$C$2114,"B1")="B1","B1","B2")),IF(_xlfn.XLOOKUP(C1074,Raw_Data_Paid_23!$C$4:$C$2114,Raw_Data_Paid_23!$C$4:$C$2114,"C1")="C1","C1","C2"))</f>
        <v>A</v>
      </c>
      <c r="P1074" t="str">
        <f t="shared" si="66"/>
        <v>2020AMotor Commercial</v>
      </c>
    </row>
    <row r="1075" spans="3:16" x14ac:dyDescent="0.35">
      <c r="C1075" s="6" t="s">
        <v>1134</v>
      </c>
      <c r="D1075" s="7" t="s">
        <v>4026</v>
      </c>
      <c r="E1075" s="7" t="s">
        <v>4026</v>
      </c>
      <c r="F1075" s="8" t="s">
        <v>3908</v>
      </c>
      <c r="G1075" s="9">
        <v>100000</v>
      </c>
      <c r="H1075" s="10">
        <v>2020</v>
      </c>
      <c r="I1075" s="10">
        <v>2020</v>
      </c>
      <c r="J1075" s="11" t="s">
        <v>11</v>
      </c>
      <c r="K1075" s="12">
        <v>100000</v>
      </c>
      <c r="L1075" s="12">
        <v>1</v>
      </c>
      <c r="M1075" s="33" t="str">
        <f>IF(_xlfn.XLOOKUP(C1075,Raw_Data_OS_23!$C$7:$C$4518,Raw_Data_OS_23!$G$7:$G$4518,"Paid/ Closed")="Paid/ Closed","Paid/ Closed", "Still_Outstanding")</f>
        <v>Still_Outstanding</v>
      </c>
      <c r="N1075" s="33">
        <f>IF(_xlfn.XLOOKUP(C1075,Raw_Data_Paid_23!$C$4:$C$2114,Raw_Data_Paid_23!$C$4:$C$2114,1)= 1,1,0)</f>
        <v>1</v>
      </c>
      <c r="O1075" t="str">
        <f>IF(M1075=$W$7,IF(AND(N1075,_xlfn.XLOOKUP(C1075,Raw_Data_OS_23!$C$7:$C$4518,Raw_Data_OS_23!$G$7:$G$4518,0)=G1075),"A",IF(_xlfn.XLOOKUP(C1075,Raw_Data_Paid_23!$C$4:$C$2114,Raw_Data_Paid_23!$C$4:$C$2114,"B1")="B1","B1","B2")),IF(_xlfn.XLOOKUP(C1075,Raw_Data_Paid_23!$C$4:$C$2114,Raw_Data_Paid_23!$C$4:$C$2114,"C1")="C1","C1","C2"))</f>
        <v>B1</v>
      </c>
      <c r="P1075" t="str">
        <f t="shared" si="66"/>
        <v>2020B1Motor Commercial</v>
      </c>
    </row>
    <row r="1076" spans="3:16" x14ac:dyDescent="0.35">
      <c r="C1076" s="6" t="s">
        <v>505</v>
      </c>
      <c r="D1076" s="7" t="s">
        <v>4428</v>
      </c>
      <c r="E1076" s="7" t="s">
        <v>4428</v>
      </c>
      <c r="F1076" s="8" t="s">
        <v>3908</v>
      </c>
      <c r="G1076" s="9">
        <v>1073</v>
      </c>
      <c r="H1076" s="10">
        <v>2020</v>
      </c>
      <c r="I1076" s="10">
        <v>2020</v>
      </c>
      <c r="J1076" s="11" t="s">
        <v>11</v>
      </c>
      <c r="K1076" s="12">
        <v>1073</v>
      </c>
      <c r="L1076" s="12">
        <v>1</v>
      </c>
      <c r="M1076" s="33" t="str">
        <f>IF(_xlfn.XLOOKUP(C1076,Raw_Data_OS_23!$C$7:$C$4518,Raw_Data_OS_23!$G$7:$G$4518,"Paid/ Closed")="Paid/ Closed","Paid/ Closed", "Still_Outstanding")</f>
        <v>Still_Outstanding</v>
      </c>
      <c r="N1076" s="33">
        <f>IF(_xlfn.XLOOKUP(C1076,Raw_Data_Paid_23!$C$4:$C$2114,Raw_Data_Paid_23!$C$4:$C$2114,1)= 1,1,0)</f>
        <v>1</v>
      </c>
      <c r="O1076" t="str">
        <f>IF(M1076=$W$7,IF(AND(N1076,_xlfn.XLOOKUP(C1076,Raw_Data_OS_23!$C$7:$C$4518,Raw_Data_OS_23!$G$7:$G$4518,0)=G1076),"A",IF(_xlfn.XLOOKUP(C1076,Raw_Data_Paid_23!$C$4:$C$2114,Raw_Data_Paid_23!$C$4:$C$2114,"B1")="B1","B1","B2")),IF(_xlfn.XLOOKUP(C1076,Raw_Data_Paid_23!$C$4:$C$2114,Raw_Data_Paid_23!$C$4:$C$2114,"C1")="C1","C1","C2"))</f>
        <v>B1</v>
      </c>
      <c r="P1076" t="str">
        <f t="shared" si="66"/>
        <v>2020B1Motor Commercial</v>
      </c>
    </row>
    <row r="1077" spans="3:16" x14ac:dyDescent="0.35">
      <c r="C1077" s="6" t="s">
        <v>1135</v>
      </c>
      <c r="D1077" s="7" t="s">
        <v>4022</v>
      </c>
      <c r="E1077" s="7" t="s">
        <v>4022</v>
      </c>
      <c r="F1077" s="8" t="s">
        <v>3910</v>
      </c>
      <c r="G1077" s="9">
        <v>1000</v>
      </c>
      <c r="H1077" s="10">
        <v>2020</v>
      </c>
      <c r="I1077" s="10">
        <v>2020</v>
      </c>
      <c r="J1077" s="11" t="s">
        <v>11</v>
      </c>
      <c r="K1077" s="12">
        <v>1000</v>
      </c>
      <c r="L1077" s="12">
        <v>1</v>
      </c>
      <c r="M1077" s="33" t="str">
        <f>IF(_xlfn.XLOOKUP(C1077,Raw_Data_OS_23!$C$7:$C$4518,Raw_Data_OS_23!$G$7:$G$4518,"Paid/ Closed")="Paid/ Closed","Paid/ Closed", "Still_Outstanding")</f>
        <v>Paid/ Closed</v>
      </c>
      <c r="N1077" s="33">
        <f>IF(_xlfn.XLOOKUP(C1077,Raw_Data_Paid_23!$C$4:$C$2114,Raw_Data_Paid_23!$C$4:$C$2114,1)= 1,1,0)</f>
        <v>1</v>
      </c>
      <c r="O1077" t="str">
        <f>IF(M1077=$W$7,IF(AND(N1077,_xlfn.XLOOKUP(C1077,Raw_Data_OS_23!$C$7:$C$4518,Raw_Data_OS_23!$G$7:$G$4518,0)=G1077),"A",IF(_xlfn.XLOOKUP(C1077,Raw_Data_Paid_23!$C$4:$C$2114,Raw_Data_Paid_23!$C$4:$C$2114,"B1")="B1","B1","B2")),IF(_xlfn.XLOOKUP(C1077,Raw_Data_Paid_23!$C$4:$C$2114,Raw_Data_Paid_23!$C$4:$C$2114,"C1")="C1","C1","C2"))</f>
        <v>C1</v>
      </c>
      <c r="P1077" t="str">
        <f t="shared" si="66"/>
        <v>2020C1Motor Private</v>
      </c>
    </row>
    <row r="1078" spans="3:16" x14ac:dyDescent="0.35">
      <c r="C1078" s="6" t="s">
        <v>506</v>
      </c>
      <c r="D1078" s="7" t="s">
        <v>4153</v>
      </c>
      <c r="E1078" s="7" t="s">
        <v>4153</v>
      </c>
      <c r="F1078" s="8" t="s">
        <v>3908</v>
      </c>
      <c r="G1078" s="9">
        <v>16228</v>
      </c>
      <c r="H1078" s="10">
        <v>2020</v>
      </c>
      <c r="I1078" s="10">
        <v>2020</v>
      </c>
      <c r="J1078" s="11" t="s">
        <v>11</v>
      </c>
      <c r="K1078" s="12">
        <v>16228</v>
      </c>
      <c r="L1078" s="12">
        <v>1</v>
      </c>
      <c r="M1078" s="33" t="str">
        <f>IF(_xlfn.XLOOKUP(C1078,Raw_Data_OS_23!$C$7:$C$4518,Raw_Data_OS_23!$G$7:$G$4518,"Paid/ Closed")="Paid/ Closed","Paid/ Closed", "Still_Outstanding")</f>
        <v>Still_Outstanding</v>
      </c>
      <c r="N1078" s="33">
        <f>IF(_xlfn.XLOOKUP(C1078,Raw_Data_Paid_23!$C$4:$C$2114,Raw_Data_Paid_23!$C$4:$C$2114,1)= 1,1,0)</f>
        <v>1</v>
      </c>
      <c r="O1078" t="str">
        <f>IF(M1078=$W$7,IF(AND(N1078,_xlfn.XLOOKUP(C1078,Raw_Data_OS_23!$C$7:$C$4518,Raw_Data_OS_23!$G$7:$G$4518,0)=G1078),"A",IF(_xlfn.XLOOKUP(C1078,Raw_Data_Paid_23!$C$4:$C$2114,Raw_Data_Paid_23!$C$4:$C$2114,"B1")="B1","B1","B2")),IF(_xlfn.XLOOKUP(C1078,Raw_Data_Paid_23!$C$4:$C$2114,Raw_Data_Paid_23!$C$4:$C$2114,"C1")="C1","C1","C2"))</f>
        <v>B1</v>
      </c>
      <c r="P1078" t="str">
        <f t="shared" si="66"/>
        <v>2020B1Motor Commercial</v>
      </c>
    </row>
    <row r="1079" spans="3:16" x14ac:dyDescent="0.35">
      <c r="C1079" s="6" t="s">
        <v>1136</v>
      </c>
      <c r="D1079" s="7" t="s">
        <v>4129</v>
      </c>
      <c r="E1079" s="7" t="s">
        <v>4129</v>
      </c>
      <c r="F1079" s="8" t="s">
        <v>3908</v>
      </c>
      <c r="G1079" s="9">
        <v>100000</v>
      </c>
      <c r="H1079" s="10">
        <v>2020</v>
      </c>
      <c r="I1079" s="10">
        <v>2020</v>
      </c>
      <c r="J1079" s="11" t="s">
        <v>11</v>
      </c>
      <c r="K1079" s="12">
        <v>100000</v>
      </c>
      <c r="L1079" s="12">
        <v>1</v>
      </c>
      <c r="M1079" s="33" t="str">
        <f>IF(_xlfn.XLOOKUP(C1079,Raw_Data_OS_23!$C$7:$C$4518,Raw_Data_OS_23!$G$7:$G$4518,"Paid/ Closed")="Paid/ Closed","Paid/ Closed", "Still_Outstanding")</f>
        <v>Still_Outstanding</v>
      </c>
      <c r="N1079" s="33">
        <f>IF(_xlfn.XLOOKUP(C1079,Raw_Data_Paid_23!$C$4:$C$2114,Raw_Data_Paid_23!$C$4:$C$2114,1)= 1,1,0)</f>
        <v>1</v>
      </c>
      <c r="O1079" t="str">
        <f>IF(M1079=$W$7,IF(AND(N1079,_xlfn.XLOOKUP(C1079,Raw_Data_OS_23!$C$7:$C$4518,Raw_Data_OS_23!$G$7:$G$4518,0)=G1079),"A",IF(_xlfn.XLOOKUP(C1079,Raw_Data_Paid_23!$C$4:$C$2114,Raw_Data_Paid_23!$C$4:$C$2114,"B1")="B1","B1","B2")),IF(_xlfn.XLOOKUP(C1079,Raw_Data_Paid_23!$C$4:$C$2114,Raw_Data_Paid_23!$C$4:$C$2114,"C1")="C1","C1","C2"))</f>
        <v>B1</v>
      </c>
      <c r="P1079" t="str">
        <f t="shared" si="66"/>
        <v>2020B1Motor Commercial</v>
      </c>
    </row>
    <row r="1080" spans="3:16" x14ac:dyDescent="0.35">
      <c r="C1080" s="6" t="s">
        <v>507</v>
      </c>
      <c r="D1080" s="7" t="s">
        <v>4408</v>
      </c>
      <c r="E1080" s="7" t="s">
        <v>4408</v>
      </c>
      <c r="F1080" s="8" t="s">
        <v>3908</v>
      </c>
      <c r="G1080" s="9">
        <v>500000</v>
      </c>
      <c r="H1080" s="10">
        <v>2020</v>
      </c>
      <c r="I1080" s="10">
        <v>2020</v>
      </c>
      <c r="J1080" s="11" t="s">
        <v>11</v>
      </c>
      <c r="K1080" s="12">
        <v>500000</v>
      </c>
      <c r="L1080" s="12">
        <v>1</v>
      </c>
      <c r="M1080" s="33" t="str">
        <f>IF(_xlfn.XLOOKUP(C1080,Raw_Data_OS_23!$C$7:$C$4518,Raw_Data_OS_23!$G$7:$G$4518,"Paid/ Closed")="Paid/ Closed","Paid/ Closed", "Still_Outstanding")</f>
        <v>Still_Outstanding</v>
      </c>
      <c r="N1080" s="33">
        <f>IF(_xlfn.XLOOKUP(C1080,Raw_Data_Paid_23!$C$4:$C$2114,Raw_Data_Paid_23!$C$4:$C$2114,1)= 1,1,0)</f>
        <v>1</v>
      </c>
      <c r="O1080" t="str">
        <f>IF(M1080=$W$7,IF(AND(N1080,_xlfn.XLOOKUP(C1080,Raw_Data_OS_23!$C$7:$C$4518,Raw_Data_OS_23!$G$7:$G$4518,0)=G1080),"A",IF(_xlfn.XLOOKUP(C1080,Raw_Data_Paid_23!$C$4:$C$2114,Raw_Data_Paid_23!$C$4:$C$2114,"B1")="B1","B1","B2")),IF(_xlfn.XLOOKUP(C1080,Raw_Data_Paid_23!$C$4:$C$2114,Raw_Data_Paid_23!$C$4:$C$2114,"C1")="C1","C1","C2"))</f>
        <v>B1</v>
      </c>
      <c r="P1080" t="str">
        <f t="shared" si="66"/>
        <v>2020B1Motor Commercial</v>
      </c>
    </row>
    <row r="1081" spans="3:16" x14ac:dyDescent="0.35">
      <c r="C1081" s="6" t="s">
        <v>508</v>
      </c>
      <c r="D1081" s="7" t="s">
        <v>4412</v>
      </c>
      <c r="E1081" s="7" t="s">
        <v>4412</v>
      </c>
      <c r="F1081" s="8" t="s">
        <v>3908</v>
      </c>
      <c r="G1081" s="9">
        <v>879200</v>
      </c>
      <c r="H1081" s="10">
        <v>2020</v>
      </c>
      <c r="I1081" s="10">
        <v>2020</v>
      </c>
      <c r="J1081" s="11" t="s">
        <v>28</v>
      </c>
      <c r="K1081" s="12">
        <v>879200</v>
      </c>
      <c r="L1081" s="12">
        <v>1</v>
      </c>
      <c r="M1081" s="33" t="str">
        <f>IF(_xlfn.XLOOKUP(C1081,Raw_Data_OS_23!$C$7:$C$4518,Raw_Data_OS_23!$G$7:$G$4518,"Paid/ Closed")="Paid/ Closed","Paid/ Closed", "Still_Outstanding")</f>
        <v>Still_Outstanding</v>
      </c>
      <c r="N1081" s="33">
        <f>IF(_xlfn.XLOOKUP(C1081,Raw_Data_Paid_23!$C$4:$C$2114,Raw_Data_Paid_23!$C$4:$C$2114,1)= 1,1,0)</f>
        <v>1</v>
      </c>
      <c r="O1081" t="str">
        <f>IF(M1081=$W$7,IF(AND(N1081,_xlfn.XLOOKUP(C1081,Raw_Data_OS_23!$C$7:$C$4518,Raw_Data_OS_23!$G$7:$G$4518,0)=G1081),"A",IF(_xlfn.XLOOKUP(C1081,Raw_Data_Paid_23!$C$4:$C$2114,Raw_Data_Paid_23!$C$4:$C$2114,"B1")="B1","B1","B2")),IF(_xlfn.XLOOKUP(C1081,Raw_Data_Paid_23!$C$4:$C$2114,Raw_Data_Paid_23!$C$4:$C$2114,"C1")="C1","C1","C2"))</f>
        <v>B1</v>
      </c>
      <c r="P1081" t="str">
        <f t="shared" si="66"/>
        <v>2020B1Motor Commercial</v>
      </c>
    </row>
    <row r="1082" spans="3:16" x14ac:dyDescent="0.35">
      <c r="C1082" s="6" t="s">
        <v>509</v>
      </c>
      <c r="D1082" s="7" t="s">
        <v>4409</v>
      </c>
      <c r="E1082" s="7" t="s">
        <v>4409</v>
      </c>
      <c r="F1082" s="8" t="s">
        <v>3908</v>
      </c>
      <c r="G1082" s="9">
        <v>9024346.4710000008</v>
      </c>
      <c r="H1082" s="10">
        <v>2020</v>
      </c>
      <c r="I1082" s="10">
        <v>2020</v>
      </c>
      <c r="J1082" s="11" t="s">
        <v>11</v>
      </c>
      <c r="K1082" s="12">
        <v>0</v>
      </c>
      <c r="L1082" s="12">
        <v>1</v>
      </c>
      <c r="M1082" s="33" t="str">
        <f>IF(_xlfn.XLOOKUP(C1082,Raw_Data_OS_23!$C$7:$C$4518,Raw_Data_OS_23!$G$7:$G$4518,"Paid/ Closed")="Paid/ Closed","Paid/ Closed", "Still_Outstanding")</f>
        <v>Still_Outstanding</v>
      </c>
      <c r="N1082" s="33">
        <f>IF(_xlfn.XLOOKUP(C1082,Raw_Data_Paid_23!$C$4:$C$2114,Raw_Data_Paid_23!$C$4:$C$2114,1)= 1,1,0)</f>
        <v>0</v>
      </c>
      <c r="O1082" t="str">
        <f>IF(M1082=$W$7,IF(AND(N1082,_xlfn.XLOOKUP(C1082,Raw_Data_OS_23!$C$7:$C$4518,Raw_Data_OS_23!$G$7:$G$4518,0)=G1082),"A",IF(_xlfn.XLOOKUP(C1082,Raw_Data_Paid_23!$C$4:$C$2114,Raw_Data_Paid_23!$C$4:$C$2114,"B1")="B1","B1","B2")),IF(_xlfn.XLOOKUP(C1082,Raw_Data_Paid_23!$C$4:$C$2114,Raw_Data_Paid_23!$C$4:$C$2114,"C1")="C1","C1","C2"))</f>
        <v>B2</v>
      </c>
      <c r="P1082" t="str">
        <f t="shared" si="66"/>
        <v>2020B2Motor Commercial</v>
      </c>
    </row>
    <row r="1083" spans="3:16" x14ac:dyDescent="0.35">
      <c r="C1083" s="6" t="s">
        <v>510</v>
      </c>
      <c r="D1083" s="7" t="s">
        <v>3920</v>
      </c>
      <c r="E1083" s="7" t="s">
        <v>3920</v>
      </c>
      <c r="F1083" s="8" t="s">
        <v>3908</v>
      </c>
      <c r="G1083" s="9">
        <v>90500.039999999004</v>
      </c>
      <c r="H1083" s="10">
        <v>2020</v>
      </c>
      <c r="I1083" s="10">
        <v>2020</v>
      </c>
      <c r="J1083" s="11" t="s">
        <v>11</v>
      </c>
      <c r="K1083" s="12">
        <v>0</v>
      </c>
      <c r="L1083" s="12">
        <v>1</v>
      </c>
      <c r="M1083" s="33" t="str">
        <f>IF(_xlfn.XLOOKUP(C1083,Raw_Data_OS_23!$C$7:$C$4518,Raw_Data_OS_23!$G$7:$G$4518,"Paid/ Closed")="Paid/ Closed","Paid/ Closed", "Still_Outstanding")</f>
        <v>Still_Outstanding</v>
      </c>
      <c r="N1083" s="33">
        <f>IF(_xlfn.XLOOKUP(C1083,Raw_Data_Paid_23!$C$4:$C$2114,Raw_Data_Paid_23!$C$4:$C$2114,1)= 1,1,0)</f>
        <v>1</v>
      </c>
      <c r="O1083" t="str">
        <f>IF(M1083=$W$7,IF(AND(N1083,_xlfn.XLOOKUP(C1083,Raw_Data_OS_23!$C$7:$C$4518,Raw_Data_OS_23!$G$7:$G$4518,0)=G1083),"A",IF(_xlfn.XLOOKUP(C1083,Raw_Data_Paid_23!$C$4:$C$2114,Raw_Data_Paid_23!$C$4:$C$2114,"B1")="B1","B1","B2")),IF(_xlfn.XLOOKUP(C1083,Raw_Data_Paid_23!$C$4:$C$2114,Raw_Data_Paid_23!$C$4:$C$2114,"C1")="C1","C1","C2"))</f>
        <v>B1</v>
      </c>
      <c r="P1083" t="str">
        <f t="shared" si="66"/>
        <v>2020B1Motor Commercial</v>
      </c>
    </row>
    <row r="1084" spans="3:16" x14ac:dyDescent="0.35">
      <c r="C1084" s="6" t="s">
        <v>1137</v>
      </c>
      <c r="D1084" s="7" t="s">
        <v>3915</v>
      </c>
      <c r="E1084" s="7" t="s">
        <v>3915</v>
      </c>
      <c r="F1084" s="8" t="s">
        <v>3908</v>
      </c>
      <c r="G1084" s="9">
        <v>2000</v>
      </c>
      <c r="H1084" s="10">
        <v>2020</v>
      </c>
      <c r="I1084" s="10">
        <v>2020</v>
      </c>
      <c r="J1084" s="11" t="s">
        <v>11</v>
      </c>
      <c r="K1084" s="12">
        <v>2000</v>
      </c>
      <c r="L1084" s="12">
        <v>1</v>
      </c>
      <c r="M1084" s="33" t="str">
        <f>IF(_xlfn.XLOOKUP(C1084,Raw_Data_OS_23!$C$7:$C$4518,Raw_Data_OS_23!$G$7:$G$4518,"Paid/ Closed")="Paid/ Closed","Paid/ Closed", "Still_Outstanding")</f>
        <v>Still_Outstanding</v>
      </c>
      <c r="N1084" s="33">
        <f>IF(_xlfn.XLOOKUP(C1084,Raw_Data_Paid_23!$C$4:$C$2114,Raw_Data_Paid_23!$C$4:$C$2114,1)= 1,1,0)</f>
        <v>1</v>
      </c>
      <c r="O1084" t="str">
        <f>IF(M1084=$W$7,IF(AND(N1084,_xlfn.XLOOKUP(C1084,Raw_Data_OS_23!$C$7:$C$4518,Raw_Data_OS_23!$G$7:$G$4518,0)=G1084),"A",IF(_xlfn.XLOOKUP(C1084,Raw_Data_Paid_23!$C$4:$C$2114,Raw_Data_Paid_23!$C$4:$C$2114,"B1")="B1","B1","B2")),IF(_xlfn.XLOOKUP(C1084,Raw_Data_Paid_23!$C$4:$C$2114,Raw_Data_Paid_23!$C$4:$C$2114,"C1")="C1","C1","C2"))</f>
        <v>B1</v>
      </c>
      <c r="P1084" t="str">
        <f t="shared" si="66"/>
        <v>2020B1Motor Commercial</v>
      </c>
    </row>
    <row r="1085" spans="3:16" x14ac:dyDescent="0.35">
      <c r="C1085" s="6" t="s">
        <v>1138</v>
      </c>
      <c r="D1085" s="7" t="s">
        <v>3919</v>
      </c>
      <c r="E1085" s="7" t="s">
        <v>3919</v>
      </c>
      <c r="F1085" s="8" t="s">
        <v>3908</v>
      </c>
      <c r="G1085" s="9">
        <v>163140</v>
      </c>
      <c r="H1085" s="10">
        <v>2020</v>
      </c>
      <c r="I1085" s="10">
        <v>2020</v>
      </c>
      <c r="J1085" s="11" t="s">
        <v>11</v>
      </c>
      <c r="K1085" s="12">
        <v>163140</v>
      </c>
      <c r="L1085" s="12">
        <v>1</v>
      </c>
      <c r="M1085" s="33" t="str">
        <f>IF(_xlfn.XLOOKUP(C1085,Raw_Data_OS_23!$C$7:$C$4518,Raw_Data_OS_23!$G$7:$G$4518,"Paid/ Closed")="Paid/ Closed","Paid/ Closed", "Still_Outstanding")</f>
        <v>Still_Outstanding</v>
      </c>
      <c r="N1085" s="33">
        <f>IF(_xlfn.XLOOKUP(C1085,Raw_Data_Paid_23!$C$4:$C$2114,Raw_Data_Paid_23!$C$4:$C$2114,1)= 1,1,0)</f>
        <v>1</v>
      </c>
      <c r="O1085" t="str">
        <f>IF(M1085=$W$7,IF(AND(N1085,_xlfn.XLOOKUP(C1085,Raw_Data_OS_23!$C$7:$C$4518,Raw_Data_OS_23!$G$7:$G$4518,0)=G1085),"A",IF(_xlfn.XLOOKUP(C1085,Raw_Data_Paid_23!$C$4:$C$2114,Raw_Data_Paid_23!$C$4:$C$2114,"B1")="B1","B1","B2")),IF(_xlfn.XLOOKUP(C1085,Raw_Data_Paid_23!$C$4:$C$2114,Raw_Data_Paid_23!$C$4:$C$2114,"C1")="C1","C1","C2"))</f>
        <v>A</v>
      </c>
      <c r="P1085" t="str">
        <f t="shared" si="66"/>
        <v>2020AMotor Commercial</v>
      </c>
    </row>
    <row r="1086" spans="3:16" x14ac:dyDescent="0.35">
      <c r="C1086" s="6" t="s">
        <v>1139</v>
      </c>
      <c r="D1086" s="7" t="s">
        <v>4424</v>
      </c>
      <c r="E1086" s="7" t="s">
        <v>4424</v>
      </c>
      <c r="F1086" s="8" t="s">
        <v>3908</v>
      </c>
      <c r="G1086" s="9">
        <v>12000</v>
      </c>
      <c r="H1086" s="10">
        <v>2020</v>
      </c>
      <c r="I1086" s="10">
        <v>2020</v>
      </c>
      <c r="J1086" s="11" t="s">
        <v>11</v>
      </c>
      <c r="K1086" s="12">
        <v>12000</v>
      </c>
      <c r="L1086" s="12">
        <v>1</v>
      </c>
      <c r="M1086" s="33" t="str">
        <f>IF(_xlfn.XLOOKUP(C1086,Raw_Data_OS_23!$C$7:$C$4518,Raw_Data_OS_23!$G$7:$G$4518,"Paid/ Closed")="Paid/ Closed","Paid/ Closed", "Still_Outstanding")</f>
        <v>Still_Outstanding</v>
      </c>
      <c r="N1086" s="33">
        <f>IF(_xlfn.XLOOKUP(C1086,Raw_Data_Paid_23!$C$4:$C$2114,Raw_Data_Paid_23!$C$4:$C$2114,1)= 1,1,0)</f>
        <v>1</v>
      </c>
      <c r="O1086" t="str">
        <f>IF(M1086=$W$7,IF(AND(N1086,_xlfn.XLOOKUP(C1086,Raw_Data_OS_23!$C$7:$C$4518,Raw_Data_OS_23!$G$7:$G$4518,0)=G1086),"A",IF(_xlfn.XLOOKUP(C1086,Raw_Data_Paid_23!$C$4:$C$2114,Raw_Data_Paid_23!$C$4:$C$2114,"B1")="B1","B1","B2")),IF(_xlfn.XLOOKUP(C1086,Raw_Data_Paid_23!$C$4:$C$2114,Raw_Data_Paid_23!$C$4:$C$2114,"C1")="C1","C1","C2"))</f>
        <v>B1</v>
      </c>
      <c r="P1086" t="str">
        <f t="shared" si="66"/>
        <v>2020B1Motor Commercial</v>
      </c>
    </row>
    <row r="1087" spans="3:16" x14ac:dyDescent="0.35">
      <c r="C1087" s="6" t="s">
        <v>1140</v>
      </c>
      <c r="D1087" s="7" t="s">
        <v>3915</v>
      </c>
      <c r="E1087" s="7" t="s">
        <v>3915</v>
      </c>
      <c r="F1087" s="8" t="s">
        <v>3908</v>
      </c>
      <c r="G1087" s="9">
        <v>9280</v>
      </c>
      <c r="H1087" s="10">
        <v>2020</v>
      </c>
      <c r="I1087" s="10">
        <v>2020</v>
      </c>
      <c r="J1087" s="11" t="s">
        <v>11</v>
      </c>
      <c r="K1087" s="12">
        <v>9280</v>
      </c>
      <c r="L1087" s="12">
        <v>1</v>
      </c>
      <c r="M1087" s="33" t="str">
        <f>IF(_xlfn.XLOOKUP(C1087,Raw_Data_OS_23!$C$7:$C$4518,Raw_Data_OS_23!$G$7:$G$4518,"Paid/ Closed")="Paid/ Closed","Paid/ Closed", "Still_Outstanding")</f>
        <v>Still_Outstanding</v>
      </c>
      <c r="N1087" s="33">
        <f>IF(_xlfn.XLOOKUP(C1087,Raw_Data_Paid_23!$C$4:$C$2114,Raw_Data_Paid_23!$C$4:$C$2114,1)= 1,1,0)</f>
        <v>1</v>
      </c>
      <c r="O1087" t="str">
        <f>IF(M1087=$W$7,IF(AND(N1087,_xlfn.XLOOKUP(C1087,Raw_Data_OS_23!$C$7:$C$4518,Raw_Data_OS_23!$G$7:$G$4518,0)=G1087),"A",IF(_xlfn.XLOOKUP(C1087,Raw_Data_Paid_23!$C$4:$C$2114,Raw_Data_Paid_23!$C$4:$C$2114,"B1")="B1","B1","B2")),IF(_xlfn.XLOOKUP(C1087,Raw_Data_Paid_23!$C$4:$C$2114,Raw_Data_Paid_23!$C$4:$C$2114,"C1")="C1","C1","C2"))</f>
        <v>A</v>
      </c>
      <c r="P1087" t="str">
        <f t="shared" si="66"/>
        <v>2020AMotor Commercial</v>
      </c>
    </row>
    <row r="1088" spans="3:16" x14ac:dyDescent="0.35">
      <c r="C1088" s="6" t="s">
        <v>511</v>
      </c>
      <c r="D1088" s="7" t="s">
        <v>3914</v>
      </c>
      <c r="E1088" s="7" t="s">
        <v>3914</v>
      </c>
      <c r="F1088" s="8" t="s">
        <v>3910</v>
      </c>
      <c r="G1088" s="9">
        <v>7000</v>
      </c>
      <c r="H1088" s="10">
        <v>2020</v>
      </c>
      <c r="I1088" s="10">
        <v>2020</v>
      </c>
      <c r="J1088" s="11" t="s">
        <v>11</v>
      </c>
      <c r="K1088" s="12">
        <v>7000</v>
      </c>
      <c r="L1088" s="12">
        <v>1</v>
      </c>
      <c r="M1088" s="33" t="str">
        <f>IF(_xlfn.XLOOKUP(C1088,Raw_Data_OS_23!$C$7:$C$4518,Raw_Data_OS_23!$G$7:$G$4518,"Paid/ Closed")="Paid/ Closed","Paid/ Closed", "Still_Outstanding")</f>
        <v>Still_Outstanding</v>
      </c>
      <c r="N1088" s="33">
        <f>IF(_xlfn.XLOOKUP(C1088,Raw_Data_Paid_23!$C$4:$C$2114,Raw_Data_Paid_23!$C$4:$C$2114,1)= 1,1,0)</f>
        <v>1</v>
      </c>
      <c r="O1088" t="str">
        <f>IF(M1088=$W$7,IF(AND(N1088,_xlfn.XLOOKUP(C1088,Raw_Data_OS_23!$C$7:$C$4518,Raw_Data_OS_23!$G$7:$G$4518,0)=G1088),"A",IF(_xlfn.XLOOKUP(C1088,Raw_Data_Paid_23!$C$4:$C$2114,Raw_Data_Paid_23!$C$4:$C$2114,"B1")="B1","B1","B2")),IF(_xlfn.XLOOKUP(C1088,Raw_Data_Paid_23!$C$4:$C$2114,Raw_Data_Paid_23!$C$4:$C$2114,"C1")="C1","C1","C2"))</f>
        <v>B1</v>
      </c>
      <c r="P1088" t="str">
        <f t="shared" si="66"/>
        <v>2020B1Motor Private</v>
      </c>
    </row>
    <row r="1089" spans="3:16" x14ac:dyDescent="0.35">
      <c r="C1089" s="6" t="s">
        <v>512</v>
      </c>
      <c r="D1089" s="7" t="s">
        <v>4026</v>
      </c>
      <c r="E1089" s="7" t="s">
        <v>4026</v>
      </c>
      <c r="F1089" s="8" t="s">
        <v>3910</v>
      </c>
      <c r="G1089" s="9">
        <v>10000</v>
      </c>
      <c r="H1089" s="10">
        <v>2020</v>
      </c>
      <c r="I1089" s="10">
        <v>2020</v>
      </c>
      <c r="J1089" s="11" t="s">
        <v>11</v>
      </c>
      <c r="K1089" s="12">
        <v>10000</v>
      </c>
      <c r="L1089" s="12">
        <v>1</v>
      </c>
      <c r="M1089" s="33" t="str">
        <f>IF(_xlfn.XLOOKUP(C1089,Raw_Data_OS_23!$C$7:$C$4518,Raw_Data_OS_23!$G$7:$G$4518,"Paid/ Closed")="Paid/ Closed","Paid/ Closed", "Still_Outstanding")</f>
        <v>Still_Outstanding</v>
      </c>
      <c r="N1089" s="33">
        <f>IF(_xlfn.XLOOKUP(C1089,Raw_Data_Paid_23!$C$4:$C$2114,Raw_Data_Paid_23!$C$4:$C$2114,1)= 1,1,0)</f>
        <v>1</v>
      </c>
      <c r="O1089" t="str">
        <f>IF(M1089=$W$7,IF(AND(N1089,_xlfn.XLOOKUP(C1089,Raw_Data_OS_23!$C$7:$C$4518,Raw_Data_OS_23!$G$7:$G$4518,0)=G1089),"A",IF(_xlfn.XLOOKUP(C1089,Raw_Data_Paid_23!$C$4:$C$2114,Raw_Data_Paid_23!$C$4:$C$2114,"B1")="B1","B1","B2")),IF(_xlfn.XLOOKUP(C1089,Raw_Data_Paid_23!$C$4:$C$2114,Raw_Data_Paid_23!$C$4:$C$2114,"C1")="C1","C1","C2"))</f>
        <v>B1</v>
      </c>
      <c r="P1089" t="str">
        <f t="shared" si="66"/>
        <v>2020B1Motor Private</v>
      </c>
    </row>
    <row r="1090" spans="3:16" x14ac:dyDescent="0.35">
      <c r="C1090" s="6" t="s">
        <v>1141</v>
      </c>
      <c r="D1090" s="7" t="s">
        <v>4059</v>
      </c>
      <c r="E1090" s="7" t="s">
        <v>4059</v>
      </c>
      <c r="F1090" s="8" t="s">
        <v>3908</v>
      </c>
      <c r="G1090" s="9">
        <v>20</v>
      </c>
      <c r="H1090" s="10">
        <v>2020</v>
      </c>
      <c r="I1090" s="10">
        <v>2020</v>
      </c>
      <c r="J1090" s="11" t="s">
        <v>28</v>
      </c>
      <c r="K1090" s="12">
        <v>20</v>
      </c>
      <c r="L1090" s="12">
        <v>1</v>
      </c>
      <c r="M1090" s="33" t="str">
        <f>IF(_xlfn.XLOOKUP(C1090,Raw_Data_OS_23!$C$7:$C$4518,Raw_Data_OS_23!$G$7:$G$4518,"Paid/ Closed")="Paid/ Closed","Paid/ Closed", "Still_Outstanding")</f>
        <v>Still_Outstanding</v>
      </c>
      <c r="N1090" s="33">
        <f>IF(_xlfn.XLOOKUP(C1090,Raw_Data_Paid_23!$C$4:$C$2114,Raw_Data_Paid_23!$C$4:$C$2114,1)= 1,1,0)</f>
        <v>1</v>
      </c>
      <c r="O1090" t="str">
        <f>IF(M1090=$W$7,IF(AND(N1090,_xlfn.XLOOKUP(C1090,Raw_Data_OS_23!$C$7:$C$4518,Raw_Data_OS_23!$G$7:$G$4518,0)=G1090),"A",IF(_xlfn.XLOOKUP(C1090,Raw_Data_Paid_23!$C$4:$C$2114,Raw_Data_Paid_23!$C$4:$C$2114,"B1")="B1","B1","B2")),IF(_xlfn.XLOOKUP(C1090,Raw_Data_Paid_23!$C$4:$C$2114,Raw_Data_Paid_23!$C$4:$C$2114,"C1")="C1","C1","C2"))</f>
        <v>B1</v>
      </c>
      <c r="P1090" t="str">
        <f t="shared" si="66"/>
        <v>2020B1Motor Commercial</v>
      </c>
    </row>
    <row r="1091" spans="3:16" x14ac:dyDescent="0.35">
      <c r="C1091" s="6" t="s">
        <v>1142</v>
      </c>
      <c r="D1091" s="7" t="s">
        <v>3946</v>
      </c>
      <c r="E1091" s="7" t="s">
        <v>3946</v>
      </c>
      <c r="F1091" s="8" t="s">
        <v>3910</v>
      </c>
      <c r="G1091" s="9">
        <v>20000</v>
      </c>
      <c r="H1091" s="10">
        <v>2020</v>
      </c>
      <c r="I1091" s="10">
        <v>2020</v>
      </c>
      <c r="J1091" s="11" t="s">
        <v>11</v>
      </c>
      <c r="K1091" s="12">
        <v>20000</v>
      </c>
      <c r="L1091" s="12">
        <v>1</v>
      </c>
      <c r="M1091" s="33" t="str">
        <f>IF(_xlfn.XLOOKUP(C1091,Raw_Data_OS_23!$C$7:$C$4518,Raw_Data_OS_23!$G$7:$G$4518,"Paid/ Closed")="Paid/ Closed","Paid/ Closed", "Still_Outstanding")</f>
        <v>Still_Outstanding</v>
      </c>
      <c r="N1091" s="33">
        <f>IF(_xlfn.XLOOKUP(C1091,Raw_Data_Paid_23!$C$4:$C$2114,Raw_Data_Paid_23!$C$4:$C$2114,1)= 1,1,0)</f>
        <v>1</v>
      </c>
      <c r="O1091" t="str">
        <f>IF(M1091=$W$7,IF(AND(N1091,_xlfn.XLOOKUP(C1091,Raw_Data_OS_23!$C$7:$C$4518,Raw_Data_OS_23!$G$7:$G$4518,0)=G1091),"A",IF(_xlfn.XLOOKUP(C1091,Raw_Data_Paid_23!$C$4:$C$2114,Raw_Data_Paid_23!$C$4:$C$2114,"B1")="B1","B1","B2")),IF(_xlfn.XLOOKUP(C1091,Raw_Data_Paid_23!$C$4:$C$2114,Raw_Data_Paid_23!$C$4:$C$2114,"C1")="C1","C1","C2"))</f>
        <v>B1</v>
      </c>
      <c r="P1091" t="str">
        <f t="shared" si="66"/>
        <v>2020B1Motor Private</v>
      </c>
    </row>
    <row r="1092" spans="3:16" x14ac:dyDescent="0.35">
      <c r="C1092" s="6" t="s">
        <v>513</v>
      </c>
      <c r="D1092" s="7" t="s">
        <v>4166</v>
      </c>
      <c r="E1092" s="7" t="s">
        <v>4166</v>
      </c>
      <c r="F1092" s="8" t="s">
        <v>3910</v>
      </c>
      <c r="G1092" s="9">
        <v>6380</v>
      </c>
      <c r="H1092" s="10">
        <v>2020</v>
      </c>
      <c r="I1092" s="10">
        <v>2020</v>
      </c>
      <c r="J1092" s="11" t="s">
        <v>11</v>
      </c>
      <c r="K1092" s="12">
        <v>6380</v>
      </c>
      <c r="L1092" s="12">
        <v>1</v>
      </c>
      <c r="M1092" s="33" t="str">
        <f>IF(_xlfn.XLOOKUP(C1092,Raw_Data_OS_23!$C$7:$C$4518,Raw_Data_OS_23!$G$7:$G$4518,"Paid/ Closed")="Paid/ Closed","Paid/ Closed", "Still_Outstanding")</f>
        <v>Still_Outstanding</v>
      </c>
      <c r="N1092" s="33">
        <f>IF(_xlfn.XLOOKUP(C1092,Raw_Data_Paid_23!$C$4:$C$2114,Raw_Data_Paid_23!$C$4:$C$2114,1)= 1,1,0)</f>
        <v>1</v>
      </c>
      <c r="O1092" t="str">
        <f>IF(M1092=$W$7,IF(AND(N1092,_xlfn.XLOOKUP(C1092,Raw_Data_OS_23!$C$7:$C$4518,Raw_Data_OS_23!$G$7:$G$4518,0)=G1092),"A",IF(_xlfn.XLOOKUP(C1092,Raw_Data_Paid_23!$C$4:$C$2114,Raw_Data_Paid_23!$C$4:$C$2114,"B1")="B1","B1","B2")),IF(_xlfn.XLOOKUP(C1092,Raw_Data_Paid_23!$C$4:$C$2114,Raw_Data_Paid_23!$C$4:$C$2114,"C1")="C1","C1","C2"))</f>
        <v>A</v>
      </c>
      <c r="P1092" t="str">
        <f t="shared" si="66"/>
        <v>2020AMotor Private</v>
      </c>
    </row>
    <row r="1093" spans="3:16" x14ac:dyDescent="0.35">
      <c r="C1093" s="6" t="s">
        <v>1143</v>
      </c>
      <c r="D1093" s="7" t="s">
        <v>4419</v>
      </c>
      <c r="E1093" s="7" t="s">
        <v>4419</v>
      </c>
      <c r="F1093" s="8" t="s">
        <v>3910</v>
      </c>
      <c r="G1093" s="9">
        <v>3024440</v>
      </c>
      <c r="H1093" s="10">
        <v>2020</v>
      </c>
      <c r="I1093" s="10">
        <v>2020</v>
      </c>
      <c r="J1093" s="11" t="s">
        <v>11</v>
      </c>
      <c r="K1093" s="12">
        <v>1324440</v>
      </c>
      <c r="L1093" s="12">
        <v>1</v>
      </c>
      <c r="M1093" s="33" t="str">
        <f>IF(_xlfn.XLOOKUP(C1093,Raw_Data_OS_23!$C$7:$C$4518,Raw_Data_OS_23!$G$7:$G$4518,"Paid/ Closed")="Paid/ Closed","Paid/ Closed", "Still_Outstanding")</f>
        <v>Still_Outstanding</v>
      </c>
      <c r="N1093" s="33">
        <f>IF(_xlfn.XLOOKUP(C1093,Raw_Data_Paid_23!$C$4:$C$2114,Raw_Data_Paid_23!$C$4:$C$2114,1)= 1,1,0)</f>
        <v>1</v>
      </c>
      <c r="O1093" t="str">
        <f>IF(M1093=$W$7,IF(AND(N1093,_xlfn.XLOOKUP(C1093,Raw_Data_OS_23!$C$7:$C$4518,Raw_Data_OS_23!$G$7:$G$4518,0)=G1093),"A",IF(_xlfn.XLOOKUP(C1093,Raw_Data_Paid_23!$C$4:$C$2114,Raw_Data_Paid_23!$C$4:$C$2114,"B1")="B1","B1","B2")),IF(_xlfn.XLOOKUP(C1093,Raw_Data_Paid_23!$C$4:$C$2114,Raw_Data_Paid_23!$C$4:$C$2114,"C1")="C1","C1","C2"))</f>
        <v>B1</v>
      </c>
      <c r="P1093" t="str">
        <f t="shared" si="66"/>
        <v>2020B1Motor Private</v>
      </c>
    </row>
    <row r="1094" spans="3:16" x14ac:dyDescent="0.35">
      <c r="C1094" s="6" t="s">
        <v>514</v>
      </c>
      <c r="D1094" s="7" t="s">
        <v>3920</v>
      </c>
      <c r="E1094" s="7" t="s">
        <v>3920</v>
      </c>
      <c r="F1094" s="8" t="s">
        <v>3910</v>
      </c>
      <c r="G1094" s="9">
        <v>8590</v>
      </c>
      <c r="H1094" s="10">
        <v>2020</v>
      </c>
      <c r="I1094" s="10">
        <v>2020</v>
      </c>
      <c r="J1094" s="11" t="s">
        <v>11</v>
      </c>
      <c r="K1094" s="12">
        <v>8590</v>
      </c>
      <c r="L1094" s="12">
        <v>1</v>
      </c>
      <c r="M1094" s="33" t="str">
        <f>IF(_xlfn.XLOOKUP(C1094,Raw_Data_OS_23!$C$7:$C$4518,Raw_Data_OS_23!$G$7:$G$4518,"Paid/ Closed")="Paid/ Closed","Paid/ Closed", "Still_Outstanding")</f>
        <v>Still_Outstanding</v>
      </c>
      <c r="N1094" s="33">
        <f>IF(_xlfn.XLOOKUP(C1094,Raw_Data_Paid_23!$C$4:$C$2114,Raw_Data_Paid_23!$C$4:$C$2114,1)= 1,1,0)</f>
        <v>1</v>
      </c>
      <c r="O1094" t="str">
        <f>IF(M1094=$W$7,IF(AND(N1094,_xlfn.XLOOKUP(C1094,Raw_Data_OS_23!$C$7:$C$4518,Raw_Data_OS_23!$G$7:$G$4518,0)=G1094),"A",IF(_xlfn.XLOOKUP(C1094,Raw_Data_Paid_23!$C$4:$C$2114,Raw_Data_Paid_23!$C$4:$C$2114,"B1")="B1","B1","B2")),IF(_xlfn.XLOOKUP(C1094,Raw_Data_Paid_23!$C$4:$C$2114,Raw_Data_Paid_23!$C$4:$C$2114,"C1")="C1","C1","C2"))</f>
        <v>A</v>
      </c>
      <c r="P1094" t="str">
        <f t="shared" ref="P1094:P1157" si="67">H1094&amp;O1094&amp;F1094</f>
        <v>2020AMotor Private</v>
      </c>
    </row>
    <row r="1095" spans="3:16" x14ac:dyDescent="0.35">
      <c r="C1095" s="6" t="s">
        <v>1144</v>
      </c>
      <c r="D1095" s="7" t="s">
        <v>3922</v>
      </c>
      <c r="E1095" s="7" t="s">
        <v>3922</v>
      </c>
      <c r="F1095" s="8" t="s">
        <v>3910</v>
      </c>
      <c r="G1095" s="9">
        <v>188500</v>
      </c>
      <c r="H1095" s="10">
        <v>2020</v>
      </c>
      <c r="I1095" s="10">
        <v>2020</v>
      </c>
      <c r="J1095" s="11" t="s">
        <v>11</v>
      </c>
      <c r="K1095" s="12">
        <v>188500</v>
      </c>
      <c r="L1095" s="12">
        <v>1</v>
      </c>
      <c r="M1095" s="33" t="str">
        <f>IF(_xlfn.XLOOKUP(C1095,Raw_Data_OS_23!$C$7:$C$4518,Raw_Data_OS_23!$G$7:$G$4518,"Paid/ Closed")="Paid/ Closed","Paid/ Closed", "Still_Outstanding")</f>
        <v>Still_Outstanding</v>
      </c>
      <c r="N1095" s="33">
        <f>IF(_xlfn.XLOOKUP(C1095,Raw_Data_Paid_23!$C$4:$C$2114,Raw_Data_Paid_23!$C$4:$C$2114,1)= 1,1,0)</f>
        <v>0</v>
      </c>
      <c r="O1095" t="str">
        <f>IF(M1095=$W$7,IF(AND(N1095,_xlfn.XLOOKUP(C1095,Raw_Data_OS_23!$C$7:$C$4518,Raw_Data_OS_23!$G$7:$G$4518,0)=G1095),"A",IF(_xlfn.XLOOKUP(C1095,Raw_Data_Paid_23!$C$4:$C$2114,Raw_Data_Paid_23!$C$4:$C$2114,"B1")="B1","B1","B2")),IF(_xlfn.XLOOKUP(C1095,Raw_Data_Paid_23!$C$4:$C$2114,Raw_Data_Paid_23!$C$4:$C$2114,"C1")="C1","C1","C2"))</f>
        <v>B2</v>
      </c>
      <c r="P1095" t="str">
        <f t="shared" si="67"/>
        <v>2020B2Motor Private</v>
      </c>
    </row>
    <row r="1096" spans="3:16" x14ac:dyDescent="0.35">
      <c r="C1096" s="6" t="s">
        <v>1145</v>
      </c>
      <c r="D1096" s="7" t="s">
        <v>4429</v>
      </c>
      <c r="E1096" s="7" t="s">
        <v>4429</v>
      </c>
      <c r="F1096" s="8" t="s">
        <v>3908</v>
      </c>
      <c r="G1096" s="9">
        <v>620</v>
      </c>
      <c r="H1096" s="10">
        <v>2020</v>
      </c>
      <c r="I1096" s="10">
        <v>2020</v>
      </c>
      <c r="J1096" s="11" t="s">
        <v>28</v>
      </c>
      <c r="K1096" s="12">
        <v>620</v>
      </c>
      <c r="L1096" s="12">
        <v>1</v>
      </c>
      <c r="M1096" s="33" t="str">
        <f>IF(_xlfn.XLOOKUP(C1096,Raw_Data_OS_23!$C$7:$C$4518,Raw_Data_OS_23!$G$7:$G$4518,"Paid/ Closed")="Paid/ Closed","Paid/ Closed", "Still_Outstanding")</f>
        <v>Still_Outstanding</v>
      </c>
      <c r="N1096" s="33">
        <f>IF(_xlfn.XLOOKUP(C1096,Raw_Data_Paid_23!$C$4:$C$2114,Raw_Data_Paid_23!$C$4:$C$2114,1)= 1,1,0)</f>
        <v>1</v>
      </c>
      <c r="O1096" t="str">
        <f>IF(M1096=$W$7,IF(AND(N1096,_xlfn.XLOOKUP(C1096,Raw_Data_OS_23!$C$7:$C$4518,Raw_Data_OS_23!$G$7:$G$4518,0)=G1096),"A",IF(_xlfn.XLOOKUP(C1096,Raw_Data_Paid_23!$C$4:$C$2114,Raw_Data_Paid_23!$C$4:$C$2114,"B1")="B1","B1","B2")),IF(_xlfn.XLOOKUP(C1096,Raw_Data_Paid_23!$C$4:$C$2114,Raw_Data_Paid_23!$C$4:$C$2114,"C1")="C1","C1","C2"))</f>
        <v>B1</v>
      </c>
      <c r="P1096" t="str">
        <f t="shared" si="67"/>
        <v>2020B1Motor Commercial</v>
      </c>
    </row>
    <row r="1097" spans="3:16" x14ac:dyDescent="0.35">
      <c r="C1097" s="6" t="s">
        <v>515</v>
      </c>
      <c r="D1097" s="7" t="s">
        <v>4027</v>
      </c>
      <c r="E1097" s="7" t="s">
        <v>4027</v>
      </c>
      <c r="F1097" s="8" t="s">
        <v>3910</v>
      </c>
      <c r="G1097" s="9">
        <v>1000</v>
      </c>
      <c r="H1097" s="10">
        <v>2020</v>
      </c>
      <c r="I1097" s="10">
        <v>2020</v>
      </c>
      <c r="J1097" s="11" t="s">
        <v>11</v>
      </c>
      <c r="K1097" s="12">
        <v>1000</v>
      </c>
      <c r="L1097" s="12">
        <v>1</v>
      </c>
      <c r="M1097" s="33" t="str">
        <f>IF(_xlfn.XLOOKUP(C1097,Raw_Data_OS_23!$C$7:$C$4518,Raw_Data_OS_23!$G$7:$G$4518,"Paid/ Closed")="Paid/ Closed","Paid/ Closed", "Still_Outstanding")</f>
        <v>Still_Outstanding</v>
      </c>
      <c r="N1097" s="33">
        <f>IF(_xlfn.XLOOKUP(C1097,Raw_Data_Paid_23!$C$4:$C$2114,Raw_Data_Paid_23!$C$4:$C$2114,1)= 1,1,0)</f>
        <v>1</v>
      </c>
      <c r="O1097" t="str">
        <f>IF(M1097=$W$7,IF(AND(N1097,_xlfn.XLOOKUP(C1097,Raw_Data_OS_23!$C$7:$C$4518,Raw_Data_OS_23!$G$7:$G$4518,0)=G1097),"A",IF(_xlfn.XLOOKUP(C1097,Raw_Data_Paid_23!$C$4:$C$2114,Raw_Data_Paid_23!$C$4:$C$2114,"B1")="B1","B1","B2")),IF(_xlfn.XLOOKUP(C1097,Raw_Data_Paid_23!$C$4:$C$2114,Raw_Data_Paid_23!$C$4:$C$2114,"C1")="C1","C1","C2"))</f>
        <v>B1</v>
      </c>
      <c r="P1097" t="str">
        <f t="shared" si="67"/>
        <v>2020B1Motor Private</v>
      </c>
    </row>
    <row r="1098" spans="3:16" x14ac:dyDescent="0.35">
      <c r="C1098" s="6" t="s">
        <v>1146</v>
      </c>
      <c r="D1098" s="7" t="s">
        <v>4024</v>
      </c>
      <c r="E1098" s="7" t="s">
        <v>4024</v>
      </c>
      <c r="F1098" s="8" t="s">
        <v>3910</v>
      </c>
      <c r="G1098" s="9">
        <v>156000</v>
      </c>
      <c r="H1098" s="10">
        <v>2020</v>
      </c>
      <c r="I1098" s="10">
        <v>2020</v>
      </c>
      <c r="J1098" s="11" t="s">
        <v>11</v>
      </c>
      <c r="K1098" s="12">
        <v>156000</v>
      </c>
      <c r="L1098" s="12">
        <v>1</v>
      </c>
      <c r="M1098" s="33" t="str">
        <f>IF(_xlfn.XLOOKUP(C1098,Raw_Data_OS_23!$C$7:$C$4518,Raw_Data_OS_23!$G$7:$G$4518,"Paid/ Closed")="Paid/ Closed","Paid/ Closed", "Still_Outstanding")</f>
        <v>Still_Outstanding</v>
      </c>
      <c r="N1098" s="33">
        <f>IF(_xlfn.XLOOKUP(C1098,Raw_Data_Paid_23!$C$4:$C$2114,Raw_Data_Paid_23!$C$4:$C$2114,1)= 1,1,0)</f>
        <v>0</v>
      </c>
      <c r="O1098" t="str">
        <f>IF(M1098=$W$7,IF(AND(N1098,_xlfn.XLOOKUP(C1098,Raw_Data_OS_23!$C$7:$C$4518,Raw_Data_OS_23!$G$7:$G$4518,0)=G1098),"A",IF(_xlfn.XLOOKUP(C1098,Raw_Data_Paid_23!$C$4:$C$2114,Raw_Data_Paid_23!$C$4:$C$2114,"B1")="B1","B1","B2")),IF(_xlfn.XLOOKUP(C1098,Raw_Data_Paid_23!$C$4:$C$2114,Raw_Data_Paid_23!$C$4:$C$2114,"C1")="C1","C1","C2"))</f>
        <v>B2</v>
      </c>
      <c r="P1098" t="str">
        <f t="shared" si="67"/>
        <v>2020B2Motor Private</v>
      </c>
    </row>
    <row r="1099" spans="3:16" x14ac:dyDescent="0.35">
      <c r="C1099" s="6" t="s">
        <v>516</v>
      </c>
      <c r="D1099" s="7" t="s">
        <v>4427</v>
      </c>
      <c r="E1099" s="7" t="s">
        <v>4427</v>
      </c>
      <c r="F1099" s="8" t="s">
        <v>3910</v>
      </c>
      <c r="G1099" s="9">
        <v>7000</v>
      </c>
      <c r="H1099" s="10">
        <v>2020</v>
      </c>
      <c r="I1099" s="10">
        <v>2020</v>
      </c>
      <c r="J1099" s="11" t="s">
        <v>11</v>
      </c>
      <c r="K1099" s="12">
        <v>7000</v>
      </c>
      <c r="L1099" s="12">
        <v>1</v>
      </c>
      <c r="M1099" s="33" t="str">
        <f>IF(_xlfn.XLOOKUP(C1099,Raw_Data_OS_23!$C$7:$C$4518,Raw_Data_OS_23!$G$7:$G$4518,"Paid/ Closed")="Paid/ Closed","Paid/ Closed", "Still_Outstanding")</f>
        <v>Still_Outstanding</v>
      </c>
      <c r="N1099" s="33">
        <f>IF(_xlfn.XLOOKUP(C1099,Raw_Data_Paid_23!$C$4:$C$2114,Raw_Data_Paid_23!$C$4:$C$2114,1)= 1,1,0)</f>
        <v>1</v>
      </c>
      <c r="O1099" t="str">
        <f>IF(M1099=$W$7,IF(AND(N1099,_xlfn.XLOOKUP(C1099,Raw_Data_OS_23!$C$7:$C$4518,Raw_Data_OS_23!$G$7:$G$4518,0)=G1099),"A",IF(_xlfn.XLOOKUP(C1099,Raw_Data_Paid_23!$C$4:$C$2114,Raw_Data_Paid_23!$C$4:$C$2114,"B1")="B1","B1","B2")),IF(_xlfn.XLOOKUP(C1099,Raw_Data_Paid_23!$C$4:$C$2114,Raw_Data_Paid_23!$C$4:$C$2114,"C1")="C1","C1","C2"))</f>
        <v>B1</v>
      </c>
      <c r="P1099" t="str">
        <f t="shared" si="67"/>
        <v>2020B1Motor Private</v>
      </c>
    </row>
    <row r="1100" spans="3:16" x14ac:dyDescent="0.35">
      <c r="C1100" s="6" t="s">
        <v>517</v>
      </c>
      <c r="D1100" s="7" t="s">
        <v>4109</v>
      </c>
      <c r="E1100" s="7" t="s">
        <v>4109</v>
      </c>
      <c r="F1100" s="8" t="s">
        <v>3910</v>
      </c>
      <c r="G1100" s="9">
        <v>7000</v>
      </c>
      <c r="H1100" s="10">
        <v>2020</v>
      </c>
      <c r="I1100" s="10">
        <v>2020</v>
      </c>
      <c r="J1100" s="11" t="s">
        <v>11</v>
      </c>
      <c r="K1100" s="12">
        <v>7000</v>
      </c>
      <c r="L1100" s="12">
        <v>1</v>
      </c>
      <c r="M1100" s="33" t="str">
        <f>IF(_xlfn.XLOOKUP(C1100,Raw_Data_OS_23!$C$7:$C$4518,Raw_Data_OS_23!$G$7:$G$4518,"Paid/ Closed")="Paid/ Closed","Paid/ Closed", "Still_Outstanding")</f>
        <v>Still_Outstanding</v>
      </c>
      <c r="N1100" s="33">
        <f>IF(_xlfn.XLOOKUP(C1100,Raw_Data_Paid_23!$C$4:$C$2114,Raw_Data_Paid_23!$C$4:$C$2114,1)= 1,1,0)</f>
        <v>1</v>
      </c>
      <c r="O1100" t="str">
        <f>IF(M1100=$W$7,IF(AND(N1100,_xlfn.XLOOKUP(C1100,Raw_Data_OS_23!$C$7:$C$4518,Raw_Data_OS_23!$G$7:$G$4518,0)=G1100),"A",IF(_xlfn.XLOOKUP(C1100,Raw_Data_Paid_23!$C$4:$C$2114,Raw_Data_Paid_23!$C$4:$C$2114,"B1")="B1","B1","B2")),IF(_xlfn.XLOOKUP(C1100,Raw_Data_Paid_23!$C$4:$C$2114,Raw_Data_Paid_23!$C$4:$C$2114,"C1")="C1","C1","C2"))</f>
        <v>B1</v>
      </c>
      <c r="P1100" t="str">
        <f t="shared" si="67"/>
        <v>2020B1Motor Private</v>
      </c>
    </row>
    <row r="1101" spans="3:16" x14ac:dyDescent="0.35">
      <c r="C1101" s="6" t="s">
        <v>518</v>
      </c>
      <c r="D1101" s="7" t="s">
        <v>3915</v>
      </c>
      <c r="E1101" s="7" t="s">
        <v>3915</v>
      </c>
      <c r="F1101" s="8" t="s">
        <v>3910</v>
      </c>
      <c r="G1101" s="9">
        <v>6380</v>
      </c>
      <c r="H1101" s="10">
        <v>2020</v>
      </c>
      <c r="I1101" s="10">
        <v>2020</v>
      </c>
      <c r="J1101" s="11" t="s">
        <v>11</v>
      </c>
      <c r="K1101" s="12">
        <v>6380</v>
      </c>
      <c r="L1101" s="12">
        <v>1</v>
      </c>
      <c r="M1101" s="33" t="str">
        <f>IF(_xlfn.XLOOKUP(C1101,Raw_Data_OS_23!$C$7:$C$4518,Raw_Data_OS_23!$G$7:$G$4518,"Paid/ Closed")="Paid/ Closed","Paid/ Closed", "Still_Outstanding")</f>
        <v>Still_Outstanding</v>
      </c>
      <c r="N1101" s="33">
        <f>IF(_xlfn.XLOOKUP(C1101,Raw_Data_Paid_23!$C$4:$C$2114,Raw_Data_Paid_23!$C$4:$C$2114,1)= 1,1,0)</f>
        <v>1</v>
      </c>
      <c r="O1101" t="str">
        <f>IF(M1101=$W$7,IF(AND(N1101,_xlfn.XLOOKUP(C1101,Raw_Data_OS_23!$C$7:$C$4518,Raw_Data_OS_23!$G$7:$G$4518,0)=G1101),"A",IF(_xlfn.XLOOKUP(C1101,Raw_Data_Paid_23!$C$4:$C$2114,Raw_Data_Paid_23!$C$4:$C$2114,"B1")="B1","B1","B2")),IF(_xlfn.XLOOKUP(C1101,Raw_Data_Paid_23!$C$4:$C$2114,Raw_Data_Paid_23!$C$4:$C$2114,"C1")="C1","C1","C2"))</f>
        <v>B1</v>
      </c>
      <c r="P1101" t="str">
        <f t="shared" si="67"/>
        <v>2020B1Motor Private</v>
      </c>
    </row>
    <row r="1102" spans="3:16" x14ac:dyDescent="0.35">
      <c r="C1102" s="6" t="s">
        <v>1147</v>
      </c>
      <c r="D1102" s="7" t="s">
        <v>4027</v>
      </c>
      <c r="E1102" s="7" t="s">
        <v>4027</v>
      </c>
      <c r="F1102" s="8" t="s">
        <v>3910</v>
      </c>
      <c r="G1102" s="9">
        <v>3000</v>
      </c>
      <c r="H1102" s="10">
        <v>2020</v>
      </c>
      <c r="I1102" s="10">
        <v>2020</v>
      </c>
      <c r="J1102" s="11" t="s">
        <v>11</v>
      </c>
      <c r="K1102" s="12">
        <v>3000</v>
      </c>
      <c r="L1102" s="12">
        <v>1</v>
      </c>
      <c r="M1102" s="33" t="str">
        <f>IF(_xlfn.XLOOKUP(C1102,Raw_Data_OS_23!$C$7:$C$4518,Raw_Data_OS_23!$G$7:$G$4518,"Paid/ Closed")="Paid/ Closed","Paid/ Closed", "Still_Outstanding")</f>
        <v>Still_Outstanding</v>
      </c>
      <c r="N1102" s="33">
        <f>IF(_xlfn.XLOOKUP(C1102,Raw_Data_Paid_23!$C$4:$C$2114,Raw_Data_Paid_23!$C$4:$C$2114,1)= 1,1,0)</f>
        <v>1</v>
      </c>
      <c r="O1102" t="str">
        <f>IF(M1102=$W$7,IF(AND(N1102,_xlfn.XLOOKUP(C1102,Raw_Data_OS_23!$C$7:$C$4518,Raw_Data_OS_23!$G$7:$G$4518,0)=G1102),"A",IF(_xlfn.XLOOKUP(C1102,Raw_Data_Paid_23!$C$4:$C$2114,Raw_Data_Paid_23!$C$4:$C$2114,"B1")="B1","B1","B2")),IF(_xlfn.XLOOKUP(C1102,Raw_Data_Paid_23!$C$4:$C$2114,Raw_Data_Paid_23!$C$4:$C$2114,"C1")="C1","C1","C2"))</f>
        <v>B1</v>
      </c>
      <c r="P1102" t="str">
        <f t="shared" si="67"/>
        <v>2020B1Motor Private</v>
      </c>
    </row>
    <row r="1103" spans="3:16" x14ac:dyDescent="0.35">
      <c r="C1103" s="6" t="s">
        <v>519</v>
      </c>
      <c r="D1103" s="7" t="s">
        <v>4426</v>
      </c>
      <c r="E1103" s="7" t="s">
        <v>4426</v>
      </c>
      <c r="F1103" s="8" t="s">
        <v>3910</v>
      </c>
      <c r="G1103" s="9">
        <v>2410</v>
      </c>
      <c r="H1103" s="10">
        <v>2020</v>
      </c>
      <c r="I1103" s="10">
        <v>2020</v>
      </c>
      <c r="J1103" s="11" t="s">
        <v>11</v>
      </c>
      <c r="K1103" s="12">
        <v>2410</v>
      </c>
      <c r="L1103" s="12">
        <v>1</v>
      </c>
      <c r="M1103" s="33" t="str">
        <f>IF(_xlfn.XLOOKUP(C1103,Raw_Data_OS_23!$C$7:$C$4518,Raw_Data_OS_23!$G$7:$G$4518,"Paid/ Closed")="Paid/ Closed","Paid/ Closed", "Still_Outstanding")</f>
        <v>Still_Outstanding</v>
      </c>
      <c r="N1103" s="33">
        <f>IF(_xlfn.XLOOKUP(C1103,Raw_Data_Paid_23!$C$4:$C$2114,Raw_Data_Paid_23!$C$4:$C$2114,1)= 1,1,0)</f>
        <v>1</v>
      </c>
      <c r="O1103" t="str">
        <f>IF(M1103=$W$7,IF(AND(N1103,_xlfn.XLOOKUP(C1103,Raw_Data_OS_23!$C$7:$C$4518,Raw_Data_OS_23!$G$7:$G$4518,0)=G1103),"A",IF(_xlfn.XLOOKUP(C1103,Raw_Data_Paid_23!$C$4:$C$2114,Raw_Data_Paid_23!$C$4:$C$2114,"B1")="B1","B1","B2")),IF(_xlfn.XLOOKUP(C1103,Raw_Data_Paid_23!$C$4:$C$2114,Raw_Data_Paid_23!$C$4:$C$2114,"C1")="C1","C1","C2"))</f>
        <v>B1</v>
      </c>
      <c r="P1103" t="str">
        <f t="shared" si="67"/>
        <v>2020B1Motor Private</v>
      </c>
    </row>
    <row r="1104" spans="3:16" x14ac:dyDescent="0.35">
      <c r="C1104" s="6" t="s">
        <v>1148</v>
      </c>
      <c r="D1104" s="7" t="s">
        <v>4239</v>
      </c>
      <c r="E1104" s="7" t="s">
        <v>4239</v>
      </c>
      <c r="F1104" s="8" t="s">
        <v>3910</v>
      </c>
      <c r="G1104" s="9">
        <v>62352.941180000002</v>
      </c>
      <c r="H1104" s="10">
        <v>2020</v>
      </c>
      <c r="I1104" s="10">
        <v>2020</v>
      </c>
      <c r="J1104" s="11" t="s">
        <v>28</v>
      </c>
      <c r="K1104" s="12">
        <v>62352.941180000002</v>
      </c>
      <c r="L1104" s="12">
        <v>1</v>
      </c>
      <c r="M1104" s="33" t="str">
        <f>IF(_xlfn.XLOOKUP(C1104,Raw_Data_OS_23!$C$7:$C$4518,Raw_Data_OS_23!$G$7:$G$4518,"Paid/ Closed")="Paid/ Closed","Paid/ Closed", "Still_Outstanding")</f>
        <v>Still_Outstanding</v>
      </c>
      <c r="N1104" s="33">
        <f>IF(_xlfn.XLOOKUP(C1104,Raw_Data_Paid_23!$C$4:$C$2114,Raw_Data_Paid_23!$C$4:$C$2114,1)= 1,1,0)</f>
        <v>1</v>
      </c>
      <c r="O1104" t="str">
        <f>IF(M1104=$W$7,IF(AND(N1104,_xlfn.XLOOKUP(C1104,Raw_Data_OS_23!$C$7:$C$4518,Raw_Data_OS_23!$G$7:$G$4518,0)=G1104),"A",IF(_xlfn.XLOOKUP(C1104,Raw_Data_Paid_23!$C$4:$C$2114,Raw_Data_Paid_23!$C$4:$C$2114,"B1")="B1","B1","B2")),IF(_xlfn.XLOOKUP(C1104,Raw_Data_Paid_23!$C$4:$C$2114,Raw_Data_Paid_23!$C$4:$C$2114,"C1")="C1","C1","C2"))</f>
        <v>B1</v>
      </c>
      <c r="P1104" t="str">
        <f t="shared" si="67"/>
        <v>2020B1Motor Private</v>
      </c>
    </row>
    <row r="1105" spans="3:16" x14ac:dyDescent="0.35">
      <c r="C1105" s="6" t="s">
        <v>520</v>
      </c>
      <c r="D1105" s="7" t="s">
        <v>3918</v>
      </c>
      <c r="E1105" s="7" t="s">
        <v>3918</v>
      </c>
      <c r="F1105" s="8" t="s">
        <v>3910</v>
      </c>
      <c r="G1105" s="9">
        <v>1002020</v>
      </c>
      <c r="H1105" s="10">
        <v>2020</v>
      </c>
      <c r="I1105" s="10">
        <v>2020</v>
      </c>
      <c r="J1105" s="11" t="s">
        <v>11</v>
      </c>
      <c r="K1105" s="12">
        <v>1002020</v>
      </c>
      <c r="L1105" s="12">
        <v>1</v>
      </c>
      <c r="M1105" s="33" t="str">
        <f>IF(_xlfn.XLOOKUP(C1105,Raw_Data_OS_23!$C$7:$C$4518,Raw_Data_OS_23!$G$7:$G$4518,"Paid/ Closed")="Paid/ Closed","Paid/ Closed", "Still_Outstanding")</f>
        <v>Still_Outstanding</v>
      </c>
      <c r="N1105" s="33">
        <f>IF(_xlfn.XLOOKUP(C1105,Raw_Data_Paid_23!$C$4:$C$2114,Raw_Data_Paid_23!$C$4:$C$2114,1)= 1,1,0)</f>
        <v>1</v>
      </c>
      <c r="O1105" t="str">
        <f>IF(M1105=$W$7,IF(AND(N1105,_xlfn.XLOOKUP(C1105,Raw_Data_OS_23!$C$7:$C$4518,Raw_Data_OS_23!$G$7:$G$4518,0)=G1105),"A",IF(_xlfn.XLOOKUP(C1105,Raw_Data_Paid_23!$C$4:$C$2114,Raw_Data_Paid_23!$C$4:$C$2114,"B1")="B1","B1","B2")),IF(_xlfn.XLOOKUP(C1105,Raw_Data_Paid_23!$C$4:$C$2114,Raw_Data_Paid_23!$C$4:$C$2114,"C1")="C1","C1","C2"))</f>
        <v>A</v>
      </c>
      <c r="P1105" t="str">
        <f t="shared" si="67"/>
        <v>2020AMotor Private</v>
      </c>
    </row>
    <row r="1106" spans="3:16" x14ac:dyDescent="0.35">
      <c r="C1106" s="6" t="s">
        <v>521</v>
      </c>
      <c r="D1106" s="7" t="s">
        <v>3912</v>
      </c>
      <c r="E1106" s="7" t="s">
        <v>3912</v>
      </c>
      <c r="F1106" s="8" t="s">
        <v>3910</v>
      </c>
      <c r="G1106" s="9">
        <v>23260</v>
      </c>
      <c r="H1106" s="10">
        <v>2020</v>
      </c>
      <c r="I1106" s="10">
        <v>2020</v>
      </c>
      <c r="J1106" s="11" t="s">
        <v>11</v>
      </c>
      <c r="K1106" s="12">
        <v>23260</v>
      </c>
      <c r="L1106" s="12">
        <v>1</v>
      </c>
      <c r="M1106" s="33" t="str">
        <f>IF(_xlfn.XLOOKUP(C1106,Raw_Data_OS_23!$C$7:$C$4518,Raw_Data_OS_23!$G$7:$G$4518,"Paid/ Closed")="Paid/ Closed","Paid/ Closed", "Still_Outstanding")</f>
        <v>Still_Outstanding</v>
      </c>
      <c r="N1106" s="33">
        <f>IF(_xlfn.XLOOKUP(C1106,Raw_Data_Paid_23!$C$4:$C$2114,Raw_Data_Paid_23!$C$4:$C$2114,1)= 1,1,0)</f>
        <v>1</v>
      </c>
      <c r="O1106" t="str">
        <f>IF(M1106=$W$7,IF(AND(N1106,_xlfn.XLOOKUP(C1106,Raw_Data_OS_23!$C$7:$C$4518,Raw_Data_OS_23!$G$7:$G$4518,0)=G1106),"A",IF(_xlfn.XLOOKUP(C1106,Raw_Data_Paid_23!$C$4:$C$2114,Raw_Data_Paid_23!$C$4:$C$2114,"B1")="B1","B1","B2")),IF(_xlfn.XLOOKUP(C1106,Raw_Data_Paid_23!$C$4:$C$2114,Raw_Data_Paid_23!$C$4:$C$2114,"C1")="C1","C1","C2"))</f>
        <v>B1</v>
      </c>
      <c r="P1106" t="str">
        <f t="shared" si="67"/>
        <v>2020B1Motor Private</v>
      </c>
    </row>
    <row r="1107" spans="3:16" x14ac:dyDescent="0.35">
      <c r="C1107" s="6" t="s">
        <v>522</v>
      </c>
      <c r="D1107" s="7" t="s">
        <v>3916</v>
      </c>
      <c r="E1107" s="7" t="s">
        <v>3916</v>
      </c>
      <c r="F1107" s="8" t="s">
        <v>3910</v>
      </c>
      <c r="G1107" s="9">
        <v>12448</v>
      </c>
      <c r="H1107" s="10">
        <v>2020</v>
      </c>
      <c r="I1107" s="10">
        <v>2020</v>
      </c>
      <c r="J1107" s="11" t="s">
        <v>11</v>
      </c>
      <c r="K1107" s="12">
        <v>12448</v>
      </c>
      <c r="L1107" s="12">
        <v>1</v>
      </c>
      <c r="M1107" s="33" t="str">
        <f>IF(_xlfn.XLOOKUP(C1107,Raw_Data_OS_23!$C$7:$C$4518,Raw_Data_OS_23!$G$7:$G$4518,"Paid/ Closed")="Paid/ Closed","Paid/ Closed", "Still_Outstanding")</f>
        <v>Still_Outstanding</v>
      </c>
      <c r="N1107" s="33">
        <f>IF(_xlfn.XLOOKUP(C1107,Raw_Data_Paid_23!$C$4:$C$2114,Raw_Data_Paid_23!$C$4:$C$2114,1)= 1,1,0)</f>
        <v>1</v>
      </c>
      <c r="O1107" t="str">
        <f>IF(M1107=$W$7,IF(AND(N1107,_xlfn.XLOOKUP(C1107,Raw_Data_OS_23!$C$7:$C$4518,Raw_Data_OS_23!$G$7:$G$4518,0)=G1107),"A",IF(_xlfn.XLOOKUP(C1107,Raw_Data_Paid_23!$C$4:$C$2114,Raw_Data_Paid_23!$C$4:$C$2114,"B1")="B1","B1","B2")),IF(_xlfn.XLOOKUP(C1107,Raw_Data_Paid_23!$C$4:$C$2114,Raw_Data_Paid_23!$C$4:$C$2114,"C1")="C1","C1","C2"))</f>
        <v>B1</v>
      </c>
      <c r="P1107" t="str">
        <f t="shared" si="67"/>
        <v>2020B1Motor Private</v>
      </c>
    </row>
    <row r="1108" spans="3:16" x14ac:dyDescent="0.35">
      <c r="C1108" s="6" t="s">
        <v>523</v>
      </c>
      <c r="D1108" s="7" t="s">
        <v>3915</v>
      </c>
      <c r="E1108" s="7" t="s">
        <v>3915</v>
      </c>
      <c r="F1108" s="8" t="s">
        <v>3910</v>
      </c>
      <c r="G1108" s="9">
        <v>13220</v>
      </c>
      <c r="H1108" s="10">
        <v>2020</v>
      </c>
      <c r="I1108" s="10">
        <v>2020</v>
      </c>
      <c r="J1108" s="11" t="s">
        <v>11</v>
      </c>
      <c r="K1108" s="12">
        <v>13220</v>
      </c>
      <c r="L1108" s="12">
        <v>1</v>
      </c>
      <c r="M1108" s="33" t="str">
        <f>IF(_xlfn.XLOOKUP(C1108,Raw_Data_OS_23!$C$7:$C$4518,Raw_Data_OS_23!$G$7:$G$4518,"Paid/ Closed")="Paid/ Closed","Paid/ Closed", "Still_Outstanding")</f>
        <v>Still_Outstanding</v>
      </c>
      <c r="N1108" s="33">
        <f>IF(_xlfn.XLOOKUP(C1108,Raw_Data_Paid_23!$C$4:$C$2114,Raw_Data_Paid_23!$C$4:$C$2114,1)= 1,1,0)</f>
        <v>1</v>
      </c>
      <c r="O1108" t="str">
        <f>IF(M1108=$W$7,IF(AND(N1108,_xlfn.XLOOKUP(C1108,Raw_Data_OS_23!$C$7:$C$4518,Raw_Data_OS_23!$G$7:$G$4518,0)=G1108),"A",IF(_xlfn.XLOOKUP(C1108,Raw_Data_Paid_23!$C$4:$C$2114,Raw_Data_Paid_23!$C$4:$C$2114,"B1")="B1","B1","B2")),IF(_xlfn.XLOOKUP(C1108,Raw_Data_Paid_23!$C$4:$C$2114,Raw_Data_Paid_23!$C$4:$C$2114,"C1")="C1","C1","C2"))</f>
        <v>B1</v>
      </c>
      <c r="P1108" t="str">
        <f t="shared" si="67"/>
        <v>2020B1Motor Private</v>
      </c>
    </row>
    <row r="1109" spans="3:16" x14ac:dyDescent="0.35">
      <c r="C1109" s="6" t="s">
        <v>1149</v>
      </c>
      <c r="D1109" s="7" t="s">
        <v>3912</v>
      </c>
      <c r="E1109" s="7" t="s">
        <v>3912</v>
      </c>
      <c r="F1109" s="8" t="s">
        <v>3910</v>
      </c>
      <c r="G1109" s="9">
        <v>110000</v>
      </c>
      <c r="H1109" s="10">
        <v>2020</v>
      </c>
      <c r="I1109" s="10">
        <v>2020</v>
      </c>
      <c r="J1109" s="11" t="s">
        <v>11</v>
      </c>
      <c r="K1109" s="12">
        <v>110000</v>
      </c>
      <c r="L1109" s="12">
        <v>1</v>
      </c>
      <c r="M1109" s="33" t="str">
        <f>IF(_xlfn.XLOOKUP(C1109,Raw_Data_OS_23!$C$7:$C$4518,Raw_Data_OS_23!$G$7:$G$4518,"Paid/ Closed")="Paid/ Closed","Paid/ Closed", "Still_Outstanding")</f>
        <v>Still_Outstanding</v>
      </c>
      <c r="N1109" s="33">
        <f>IF(_xlfn.XLOOKUP(C1109,Raw_Data_Paid_23!$C$4:$C$2114,Raw_Data_Paid_23!$C$4:$C$2114,1)= 1,1,0)</f>
        <v>1</v>
      </c>
      <c r="O1109" t="str">
        <f>IF(M1109=$W$7,IF(AND(N1109,_xlfn.XLOOKUP(C1109,Raw_Data_OS_23!$C$7:$C$4518,Raw_Data_OS_23!$G$7:$G$4518,0)=G1109),"A",IF(_xlfn.XLOOKUP(C1109,Raw_Data_Paid_23!$C$4:$C$2114,Raw_Data_Paid_23!$C$4:$C$2114,"B1")="B1","B1","B2")),IF(_xlfn.XLOOKUP(C1109,Raw_Data_Paid_23!$C$4:$C$2114,Raw_Data_Paid_23!$C$4:$C$2114,"C1")="C1","C1","C2"))</f>
        <v>B1</v>
      </c>
      <c r="P1109" t="str">
        <f t="shared" si="67"/>
        <v>2020B1Motor Private</v>
      </c>
    </row>
    <row r="1110" spans="3:16" x14ac:dyDescent="0.35">
      <c r="C1110" s="6" t="s">
        <v>524</v>
      </c>
      <c r="D1110" s="7" t="s">
        <v>3922</v>
      </c>
      <c r="E1110" s="7" t="s">
        <v>3922</v>
      </c>
      <c r="F1110" s="8" t="s">
        <v>3910</v>
      </c>
      <c r="G1110" s="9">
        <v>3140</v>
      </c>
      <c r="H1110" s="10">
        <v>2020</v>
      </c>
      <c r="I1110" s="10">
        <v>2020</v>
      </c>
      <c r="J1110" s="11" t="s">
        <v>11</v>
      </c>
      <c r="K1110" s="12">
        <v>3140</v>
      </c>
      <c r="L1110" s="12">
        <v>1</v>
      </c>
      <c r="M1110" s="33" t="str">
        <f>IF(_xlfn.XLOOKUP(C1110,Raw_Data_OS_23!$C$7:$C$4518,Raw_Data_OS_23!$G$7:$G$4518,"Paid/ Closed")="Paid/ Closed","Paid/ Closed", "Still_Outstanding")</f>
        <v>Still_Outstanding</v>
      </c>
      <c r="N1110" s="33">
        <f>IF(_xlfn.XLOOKUP(C1110,Raw_Data_Paid_23!$C$4:$C$2114,Raw_Data_Paid_23!$C$4:$C$2114,1)= 1,1,0)</f>
        <v>1</v>
      </c>
      <c r="O1110" t="str">
        <f>IF(M1110=$W$7,IF(AND(N1110,_xlfn.XLOOKUP(C1110,Raw_Data_OS_23!$C$7:$C$4518,Raw_Data_OS_23!$G$7:$G$4518,0)=G1110),"A",IF(_xlfn.XLOOKUP(C1110,Raw_Data_Paid_23!$C$4:$C$2114,Raw_Data_Paid_23!$C$4:$C$2114,"B1")="B1","B1","B2")),IF(_xlfn.XLOOKUP(C1110,Raw_Data_Paid_23!$C$4:$C$2114,Raw_Data_Paid_23!$C$4:$C$2114,"C1")="C1","C1","C2"))</f>
        <v>B1</v>
      </c>
      <c r="P1110" t="str">
        <f t="shared" si="67"/>
        <v>2020B1Motor Private</v>
      </c>
    </row>
    <row r="1111" spans="3:16" x14ac:dyDescent="0.35">
      <c r="C1111" s="6" t="s">
        <v>192</v>
      </c>
      <c r="D1111" s="7" t="s">
        <v>4406</v>
      </c>
      <c r="E1111" s="7" t="s">
        <v>4406</v>
      </c>
      <c r="F1111" s="8" t="s">
        <v>3910</v>
      </c>
      <c r="G1111" s="9">
        <v>1000</v>
      </c>
      <c r="H1111" s="10">
        <v>2020</v>
      </c>
      <c r="I1111" s="10">
        <v>2020</v>
      </c>
      <c r="J1111" s="11" t="s">
        <v>11</v>
      </c>
      <c r="K1111" s="12">
        <v>1000</v>
      </c>
      <c r="L1111" s="12">
        <v>1</v>
      </c>
      <c r="M1111" s="33" t="str">
        <f>IF(_xlfn.XLOOKUP(C1111,Raw_Data_OS_23!$C$7:$C$4518,Raw_Data_OS_23!$G$7:$G$4518,"Paid/ Closed")="Paid/ Closed","Paid/ Closed", "Still_Outstanding")</f>
        <v>Still_Outstanding</v>
      </c>
      <c r="N1111" s="33">
        <f>IF(_xlfn.XLOOKUP(C1111,Raw_Data_Paid_23!$C$4:$C$2114,Raw_Data_Paid_23!$C$4:$C$2114,1)= 1,1,0)</f>
        <v>1</v>
      </c>
      <c r="O1111" t="str">
        <f>IF(M1111=$W$7,IF(AND(N1111,_xlfn.XLOOKUP(C1111,Raw_Data_OS_23!$C$7:$C$4518,Raw_Data_OS_23!$G$7:$G$4518,0)=G1111),"A",IF(_xlfn.XLOOKUP(C1111,Raw_Data_Paid_23!$C$4:$C$2114,Raw_Data_Paid_23!$C$4:$C$2114,"B1")="B1","B1","B2")),IF(_xlfn.XLOOKUP(C1111,Raw_Data_Paid_23!$C$4:$C$2114,Raw_Data_Paid_23!$C$4:$C$2114,"C1")="C1","C1","C2"))</f>
        <v>B1</v>
      </c>
      <c r="P1111" t="str">
        <f t="shared" si="67"/>
        <v>2020B1Motor Private</v>
      </c>
    </row>
    <row r="1112" spans="3:16" x14ac:dyDescent="0.35">
      <c r="C1112" s="6" t="s">
        <v>812</v>
      </c>
      <c r="D1112" s="7" t="s">
        <v>4097</v>
      </c>
      <c r="E1112" s="7" t="s">
        <v>4097</v>
      </c>
      <c r="F1112" s="8" t="s">
        <v>3908</v>
      </c>
      <c r="G1112" s="9">
        <v>100000</v>
      </c>
      <c r="H1112" s="10">
        <v>2020</v>
      </c>
      <c r="I1112" s="10">
        <v>2020</v>
      </c>
      <c r="J1112" s="11" t="s">
        <v>11</v>
      </c>
      <c r="K1112" s="12">
        <v>100000</v>
      </c>
      <c r="L1112" s="12">
        <v>1</v>
      </c>
      <c r="M1112" s="33" t="str">
        <f>IF(_xlfn.XLOOKUP(C1112,Raw_Data_OS_23!$C$7:$C$4518,Raw_Data_OS_23!$G$7:$G$4518,"Paid/ Closed")="Paid/ Closed","Paid/ Closed", "Still_Outstanding")</f>
        <v>Still_Outstanding</v>
      </c>
      <c r="N1112" s="33">
        <f>IF(_xlfn.XLOOKUP(C1112,Raw_Data_Paid_23!$C$4:$C$2114,Raw_Data_Paid_23!$C$4:$C$2114,1)= 1,1,0)</f>
        <v>1</v>
      </c>
      <c r="O1112" t="str">
        <f>IF(M1112=$W$7,IF(AND(N1112,_xlfn.XLOOKUP(C1112,Raw_Data_OS_23!$C$7:$C$4518,Raw_Data_OS_23!$G$7:$G$4518,0)=G1112),"A",IF(_xlfn.XLOOKUP(C1112,Raw_Data_Paid_23!$C$4:$C$2114,Raw_Data_Paid_23!$C$4:$C$2114,"B1")="B1","B1","B2")),IF(_xlfn.XLOOKUP(C1112,Raw_Data_Paid_23!$C$4:$C$2114,Raw_Data_Paid_23!$C$4:$C$2114,"C1")="C1","C1","C2"))</f>
        <v>B1</v>
      </c>
      <c r="P1112" t="str">
        <f t="shared" si="67"/>
        <v>2020B1Motor Commercial</v>
      </c>
    </row>
    <row r="1113" spans="3:16" x14ac:dyDescent="0.35">
      <c r="C1113" s="6" t="s">
        <v>193</v>
      </c>
      <c r="D1113" s="7" t="s">
        <v>3906</v>
      </c>
      <c r="E1113" s="7" t="s">
        <v>3906</v>
      </c>
      <c r="F1113" s="8" t="s">
        <v>3908</v>
      </c>
      <c r="G1113" s="9">
        <v>3060000</v>
      </c>
      <c r="H1113" s="10">
        <v>2020</v>
      </c>
      <c r="I1113" s="10">
        <v>2020</v>
      </c>
      <c r="J1113" s="11" t="s">
        <v>11</v>
      </c>
      <c r="K1113" s="12">
        <v>1750000</v>
      </c>
      <c r="L1113" s="12">
        <v>1</v>
      </c>
      <c r="M1113" s="33" t="str">
        <f>IF(_xlfn.XLOOKUP(C1113,Raw_Data_OS_23!$C$7:$C$4518,Raw_Data_OS_23!$G$7:$G$4518,"Paid/ Closed")="Paid/ Closed","Paid/ Closed", "Still_Outstanding")</f>
        <v>Still_Outstanding</v>
      </c>
      <c r="N1113" s="33">
        <f>IF(_xlfn.XLOOKUP(C1113,Raw_Data_Paid_23!$C$4:$C$2114,Raw_Data_Paid_23!$C$4:$C$2114,1)= 1,1,0)</f>
        <v>1</v>
      </c>
      <c r="O1113" t="str">
        <f>IF(M1113=$W$7,IF(AND(N1113,_xlfn.XLOOKUP(C1113,Raw_Data_OS_23!$C$7:$C$4518,Raw_Data_OS_23!$G$7:$G$4518,0)=G1113),"A",IF(_xlfn.XLOOKUP(C1113,Raw_Data_Paid_23!$C$4:$C$2114,Raw_Data_Paid_23!$C$4:$C$2114,"B1")="B1","B1","B2")),IF(_xlfn.XLOOKUP(C1113,Raw_Data_Paid_23!$C$4:$C$2114,Raw_Data_Paid_23!$C$4:$C$2114,"C1")="C1","C1","C2"))</f>
        <v>B1</v>
      </c>
      <c r="P1113" t="str">
        <f t="shared" si="67"/>
        <v>2020B1Motor Commercial</v>
      </c>
    </row>
    <row r="1114" spans="3:16" x14ac:dyDescent="0.35">
      <c r="C1114" s="6" t="s">
        <v>194</v>
      </c>
      <c r="D1114" s="7" t="s">
        <v>4408</v>
      </c>
      <c r="E1114" s="7" t="s">
        <v>4408</v>
      </c>
      <c r="F1114" s="8" t="s">
        <v>3910</v>
      </c>
      <c r="G1114" s="9">
        <v>138500</v>
      </c>
      <c r="H1114" s="10">
        <v>2020</v>
      </c>
      <c r="I1114" s="10">
        <v>2020</v>
      </c>
      <c r="J1114" s="11" t="s">
        <v>11</v>
      </c>
      <c r="K1114" s="12">
        <v>138500</v>
      </c>
      <c r="L1114" s="12">
        <v>1</v>
      </c>
      <c r="M1114" s="33" t="str">
        <f>IF(_xlfn.XLOOKUP(C1114,Raw_Data_OS_23!$C$7:$C$4518,Raw_Data_OS_23!$G$7:$G$4518,"Paid/ Closed")="Paid/ Closed","Paid/ Closed", "Still_Outstanding")</f>
        <v>Still_Outstanding</v>
      </c>
      <c r="N1114" s="33">
        <f>IF(_xlfn.XLOOKUP(C1114,Raw_Data_Paid_23!$C$4:$C$2114,Raw_Data_Paid_23!$C$4:$C$2114,1)= 1,1,0)</f>
        <v>1</v>
      </c>
      <c r="O1114" t="str">
        <f>IF(M1114=$W$7,IF(AND(N1114,_xlfn.XLOOKUP(C1114,Raw_Data_OS_23!$C$7:$C$4518,Raw_Data_OS_23!$G$7:$G$4518,0)=G1114),"A",IF(_xlfn.XLOOKUP(C1114,Raw_Data_Paid_23!$C$4:$C$2114,Raw_Data_Paid_23!$C$4:$C$2114,"B1")="B1","B1","B2")),IF(_xlfn.XLOOKUP(C1114,Raw_Data_Paid_23!$C$4:$C$2114,Raw_Data_Paid_23!$C$4:$C$2114,"C1")="C1","C1","C2"))</f>
        <v>B1</v>
      </c>
      <c r="P1114" t="str">
        <f t="shared" si="67"/>
        <v>2020B1Motor Private</v>
      </c>
    </row>
    <row r="1115" spans="3:16" x14ac:dyDescent="0.35">
      <c r="C1115" s="6" t="s">
        <v>195</v>
      </c>
      <c r="D1115" s="7" t="s">
        <v>3907</v>
      </c>
      <c r="E1115" s="7" t="s">
        <v>3907</v>
      </c>
      <c r="F1115" s="8" t="s">
        <v>3908</v>
      </c>
      <c r="G1115" s="9">
        <v>27010</v>
      </c>
      <c r="H1115" s="10">
        <v>2020</v>
      </c>
      <c r="I1115" s="10">
        <v>2020</v>
      </c>
      <c r="J1115" s="11" t="s">
        <v>11</v>
      </c>
      <c r="K1115" s="12">
        <v>27010</v>
      </c>
      <c r="L1115" s="12">
        <v>1</v>
      </c>
      <c r="M1115" s="33" t="str">
        <f>IF(_xlfn.XLOOKUP(C1115,Raw_Data_OS_23!$C$7:$C$4518,Raw_Data_OS_23!$G$7:$G$4518,"Paid/ Closed")="Paid/ Closed","Paid/ Closed", "Still_Outstanding")</f>
        <v>Still_Outstanding</v>
      </c>
      <c r="N1115" s="33">
        <f>IF(_xlfn.XLOOKUP(C1115,Raw_Data_Paid_23!$C$4:$C$2114,Raw_Data_Paid_23!$C$4:$C$2114,1)= 1,1,0)</f>
        <v>1</v>
      </c>
      <c r="O1115" t="str">
        <f>IF(M1115=$W$7,IF(AND(N1115,_xlfn.XLOOKUP(C1115,Raw_Data_OS_23!$C$7:$C$4518,Raw_Data_OS_23!$G$7:$G$4518,0)=G1115),"A",IF(_xlfn.XLOOKUP(C1115,Raw_Data_Paid_23!$C$4:$C$2114,Raw_Data_Paid_23!$C$4:$C$2114,"B1")="B1","B1","B2")),IF(_xlfn.XLOOKUP(C1115,Raw_Data_Paid_23!$C$4:$C$2114,Raw_Data_Paid_23!$C$4:$C$2114,"C1")="C1","C1","C2"))</f>
        <v>B1</v>
      </c>
      <c r="P1115" t="str">
        <f t="shared" si="67"/>
        <v>2020B1Motor Commercial</v>
      </c>
    </row>
    <row r="1116" spans="3:16" x14ac:dyDescent="0.35">
      <c r="C1116" s="6" t="s">
        <v>196</v>
      </c>
      <c r="D1116" s="7" t="s">
        <v>4408</v>
      </c>
      <c r="E1116" s="7" t="s">
        <v>4408</v>
      </c>
      <c r="F1116" s="8" t="s">
        <v>4238</v>
      </c>
      <c r="G1116" s="9">
        <v>63400</v>
      </c>
      <c r="H1116" s="10">
        <v>2020</v>
      </c>
      <c r="I1116" s="10">
        <v>2020</v>
      </c>
      <c r="J1116" s="11" t="s">
        <v>11</v>
      </c>
      <c r="K1116" s="12">
        <v>63400</v>
      </c>
      <c r="L1116" s="12">
        <v>1</v>
      </c>
      <c r="M1116" s="33" t="str">
        <f>IF(_xlfn.XLOOKUP(C1116,Raw_Data_OS_23!$C$7:$C$4518,Raw_Data_OS_23!$G$7:$G$4518,"Paid/ Closed")="Paid/ Closed","Paid/ Closed", "Still_Outstanding")</f>
        <v>Still_Outstanding</v>
      </c>
      <c r="N1116" s="33">
        <f>IF(_xlfn.XLOOKUP(C1116,Raw_Data_Paid_23!$C$4:$C$2114,Raw_Data_Paid_23!$C$4:$C$2114,1)= 1,1,0)</f>
        <v>1</v>
      </c>
      <c r="O1116" t="str">
        <f>IF(M1116=$W$7,IF(AND(N1116,_xlfn.XLOOKUP(C1116,Raw_Data_OS_23!$C$7:$C$4518,Raw_Data_OS_23!$G$7:$G$4518,0)=G1116),"A",IF(_xlfn.XLOOKUP(C1116,Raw_Data_Paid_23!$C$4:$C$2114,Raw_Data_Paid_23!$C$4:$C$2114,"B1")="B1","B1","B2")),IF(_xlfn.XLOOKUP(C1116,Raw_Data_Paid_23!$C$4:$C$2114,Raw_Data_Paid_23!$C$4:$C$2114,"C1")="C1","C1","C2"))</f>
        <v>B1</v>
      </c>
      <c r="P1116" t="str">
        <f t="shared" si="67"/>
        <v>2020B1Fire Domestic</v>
      </c>
    </row>
    <row r="1117" spans="3:16" x14ac:dyDescent="0.35">
      <c r="C1117" s="6" t="s">
        <v>198</v>
      </c>
      <c r="D1117" s="7" t="s">
        <v>4409</v>
      </c>
      <c r="E1117" s="7" t="s">
        <v>4409</v>
      </c>
      <c r="F1117" s="8" t="s">
        <v>3910</v>
      </c>
      <c r="G1117" s="9">
        <v>9000</v>
      </c>
      <c r="H1117" s="10">
        <v>2020</v>
      </c>
      <c r="I1117" s="10">
        <v>2020</v>
      </c>
      <c r="J1117" s="11" t="s">
        <v>11</v>
      </c>
      <c r="K1117" s="12">
        <v>9000</v>
      </c>
      <c r="L1117" s="12">
        <v>1</v>
      </c>
      <c r="M1117" s="33" t="str">
        <f>IF(_xlfn.XLOOKUP(C1117,Raw_Data_OS_23!$C$7:$C$4518,Raw_Data_OS_23!$G$7:$G$4518,"Paid/ Closed")="Paid/ Closed","Paid/ Closed", "Still_Outstanding")</f>
        <v>Still_Outstanding</v>
      </c>
      <c r="N1117" s="33">
        <f>IF(_xlfn.XLOOKUP(C1117,Raw_Data_Paid_23!$C$4:$C$2114,Raw_Data_Paid_23!$C$4:$C$2114,1)= 1,1,0)</f>
        <v>1</v>
      </c>
      <c r="O1117" t="str">
        <f>IF(M1117=$W$7,IF(AND(N1117,_xlfn.XLOOKUP(C1117,Raw_Data_OS_23!$C$7:$C$4518,Raw_Data_OS_23!$G$7:$G$4518,0)=G1117),"A",IF(_xlfn.XLOOKUP(C1117,Raw_Data_Paid_23!$C$4:$C$2114,Raw_Data_Paid_23!$C$4:$C$2114,"B1")="B1","B1","B2")),IF(_xlfn.XLOOKUP(C1117,Raw_Data_Paid_23!$C$4:$C$2114,Raw_Data_Paid_23!$C$4:$C$2114,"C1")="C1","C1","C2"))</f>
        <v>A</v>
      </c>
      <c r="P1117" t="str">
        <f t="shared" si="67"/>
        <v>2020AMotor Private</v>
      </c>
    </row>
    <row r="1118" spans="3:16" x14ac:dyDescent="0.35">
      <c r="C1118" s="6" t="s">
        <v>199</v>
      </c>
      <c r="D1118" s="7" t="s">
        <v>4408</v>
      </c>
      <c r="E1118" s="7" t="s">
        <v>4408</v>
      </c>
      <c r="F1118" s="8" t="s">
        <v>3910</v>
      </c>
      <c r="G1118" s="9">
        <v>174950</v>
      </c>
      <c r="H1118" s="10">
        <v>2020</v>
      </c>
      <c r="I1118" s="10">
        <v>2020</v>
      </c>
      <c r="J1118" s="11" t="s">
        <v>11</v>
      </c>
      <c r="K1118" s="12">
        <v>174950</v>
      </c>
      <c r="L1118" s="12">
        <v>1</v>
      </c>
      <c r="M1118" s="33" t="str">
        <f>IF(_xlfn.XLOOKUP(C1118,Raw_Data_OS_23!$C$7:$C$4518,Raw_Data_OS_23!$G$7:$G$4518,"Paid/ Closed")="Paid/ Closed","Paid/ Closed", "Still_Outstanding")</f>
        <v>Still_Outstanding</v>
      </c>
      <c r="N1118" s="33">
        <f>IF(_xlfn.XLOOKUP(C1118,Raw_Data_Paid_23!$C$4:$C$2114,Raw_Data_Paid_23!$C$4:$C$2114,1)= 1,1,0)</f>
        <v>1</v>
      </c>
      <c r="O1118" t="str">
        <f>IF(M1118=$W$7,IF(AND(N1118,_xlfn.XLOOKUP(C1118,Raw_Data_OS_23!$C$7:$C$4518,Raw_Data_OS_23!$G$7:$G$4518,0)=G1118),"A",IF(_xlfn.XLOOKUP(C1118,Raw_Data_Paid_23!$C$4:$C$2114,Raw_Data_Paid_23!$C$4:$C$2114,"B1")="B1","B1","B2")),IF(_xlfn.XLOOKUP(C1118,Raw_Data_Paid_23!$C$4:$C$2114,Raw_Data_Paid_23!$C$4:$C$2114,"C1")="C1","C1","C2"))</f>
        <v>B1</v>
      </c>
      <c r="P1118" t="str">
        <f t="shared" si="67"/>
        <v>2020B1Motor Private</v>
      </c>
    </row>
    <row r="1119" spans="3:16" x14ac:dyDescent="0.35">
      <c r="C1119" s="6" t="s">
        <v>814</v>
      </c>
      <c r="D1119" s="7" t="s">
        <v>3991</v>
      </c>
      <c r="E1119" s="7" t="s">
        <v>3991</v>
      </c>
      <c r="F1119" s="8" t="s">
        <v>3908</v>
      </c>
      <c r="G1119" s="9">
        <v>150000</v>
      </c>
      <c r="H1119" s="10">
        <v>2020</v>
      </c>
      <c r="I1119" s="10">
        <v>2020</v>
      </c>
      <c r="J1119" s="11" t="s">
        <v>11</v>
      </c>
      <c r="K1119" s="12">
        <v>150000</v>
      </c>
      <c r="L1119" s="12">
        <v>1</v>
      </c>
      <c r="M1119" s="33" t="str">
        <f>IF(_xlfn.XLOOKUP(C1119,Raw_Data_OS_23!$C$7:$C$4518,Raw_Data_OS_23!$G$7:$G$4518,"Paid/ Closed")="Paid/ Closed","Paid/ Closed", "Still_Outstanding")</f>
        <v>Still_Outstanding</v>
      </c>
      <c r="N1119" s="33">
        <f>IF(_xlfn.XLOOKUP(C1119,Raw_Data_Paid_23!$C$4:$C$2114,Raw_Data_Paid_23!$C$4:$C$2114,1)= 1,1,0)</f>
        <v>1</v>
      </c>
      <c r="O1119" t="str">
        <f>IF(M1119=$W$7,IF(AND(N1119,_xlfn.XLOOKUP(C1119,Raw_Data_OS_23!$C$7:$C$4518,Raw_Data_OS_23!$G$7:$G$4518,0)=G1119),"A",IF(_xlfn.XLOOKUP(C1119,Raw_Data_Paid_23!$C$4:$C$2114,Raw_Data_Paid_23!$C$4:$C$2114,"B1")="B1","B1","B2")),IF(_xlfn.XLOOKUP(C1119,Raw_Data_Paid_23!$C$4:$C$2114,Raw_Data_Paid_23!$C$4:$C$2114,"C1")="C1","C1","C2"))</f>
        <v>A</v>
      </c>
      <c r="P1119" t="str">
        <f t="shared" si="67"/>
        <v>2020AMotor Commercial</v>
      </c>
    </row>
    <row r="1120" spans="3:16" x14ac:dyDescent="0.35">
      <c r="C1120" s="6" t="s">
        <v>200</v>
      </c>
      <c r="D1120" s="7" t="s">
        <v>4410</v>
      </c>
      <c r="E1120" s="7" t="s">
        <v>4410</v>
      </c>
      <c r="F1120" s="8" t="s">
        <v>3908</v>
      </c>
      <c r="G1120" s="9">
        <v>57960</v>
      </c>
      <c r="H1120" s="10">
        <v>2020</v>
      </c>
      <c r="I1120" s="10">
        <v>2020</v>
      </c>
      <c r="J1120" s="11" t="s">
        <v>11</v>
      </c>
      <c r="K1120" s="12">
        <v>57960</v>
      </c>
      <c r="L1120" s="12">
        <v>1</v>
      </c>
      <c r="M1120" s="33" t="str">
        <f>IF(_xlfn.XLOOKUP(C1120,Raw_Data_OS_23!$C$7:$C$4518,Raw_Data_OS_23!$G$7:$G$4518,"Paid/ Closed")="Paid/ Closed","Paid/ Closed", "Still_Outstanding")</f>
        <v>Still_Outstanding</v>
      </c>
      <c r="N1120" s="33">
        <f>IF(_xlfn.XLOOKUP(C1120,Raw_Data_Paid_23!$C$4:$C$2114,Raw_Data_Paid_23!$C$4:$C$2114,1)= 1,1,0)</f>
        <v>1</v>
      </c>
      <c r="O1120" t="str">
        <f>IF(M1120=$W$7,IF(AND(N1120,_xlfn.XLOOKUP(C1120,Raw_Data_OS_23!$C$7:$C$4518,Raw_Data_OS_23!$G$7:$G$4518,0)=G1120),"A",IF(_xlfn.XLOOKUP(C1120,Raw_Data_Paid_23!$C$4:$C$2114,Raw_Data_Paid_23!$C$4:$C$2114,"B1")="B1","B1","B2")),IF(_xlfn.XLOOKUP(C1120,Raw_Data_Paid_23!$C$4:$C$2114,Raw_Data_Paid_23!$C$4:$C$2114,"C1")="C1","C1","C2"))</f>
        <v>B1</v>
      </c>
      <c r="P1120" t="str">
        <f t="shared" si="67"/>
        <v>2020B1Motor Commercial</v>
      </c>
    </row>
    <row r="1121" spans="3:16" x14ac:dyDescent="0.35">
      <c r="C1121" s="6" t="s">
        <v>201</v>
      </c>
      <c r="D1121" s="7" t="s">
        <v>4100</v>
      </c>
      <c r="E1121" s="7" t="s">
        <v>4100</v>
      </c>
      <c r="F1121" s="8" t="s">
        <v>3908</v>
      </c>
      <c r="G1121" s="9">
        <v>119000</v>
      </c>
      <c r="H1121" s="10">
        <v>2020</v>
      </c>
      <c r="I1121" s="10">
        <v>2020</v>
      </c>
      <c r="J1121" s="11" t="s">
        <v>11</v>
      </c>
      <c r="K1121" s="12">
        <v>119000</v>
      </c>
      <c r="L1121" s="12">
        <v>1</v>
      </c>
      <c r="M1121" s="33" t="str">
        <f>IF(_xlfn.XLOOKUP(C1121,Raw_Data_OS_23!$C$7:$C$4518,Raw_Data_OS_23!$G$7:$G$4518,"Paid/ Closed")="Paid/ Closed","Paid/ Closed", "Still_Outstanding")</f>
        <v>Still_Outstanding</v>
      </c>
      <c r="N1121" s="33">
        <f>IF(_xlfn.XLOOKUP(C1121,Raw_Data_Paid_23!$C$4:$C$2114,Raw_Data_Paid_23!$C$4:$C$2114,1)= 1,1,0)</f>
        <v>0</v>
      </c>
      <c r="O1121" t="str">
        <f>IF(M1121=$W$7,IF(AND(N1121,_xlfn.XLOOKUP(C1121,Raw_Data_OS_23!$C$7:$C$4518,Raw_Data_OS_23!$G$7:$G$4518,0)=G1121),"A",IF(_xlfn.XLOOKUP(C1121,Raw_Data_Paid_23!$C$4:$C$2114,Raw_Data_Paid_23!$C$4:$C$2114,"B1")="B1","B1","B2")),IF(_xlfn.XLOOKUP(C1121,Raw_Data_Paid_23!$C$4:$C$2114,Raw_Data_Paid_23!$C$4:$C$2114,"C1")="C1","C1","C2"))</f>
        <v>B2</v>
      </c>
      <c r="P1121" t="str">
        <f t="shared" si="67"/>
        <v>2020B2Motor Commercial</v>
      </c>
    </row>
    <row r="1122" spans="3:16" x14ac:dyDescent="0.35">
      <c r="C1122" s="6" t="s">
        <v>202</v>
      </c>
      <c r="D1122" s="7" t="s">
        <v>4016</v>
      </c>
      <c r="E1122" s="7" t="s">
        <v>4016</v>
      </c>
      <c r="F1122" s="8" t="s">
        <v>4195</v>
      </c>
      <c r="G1122" s="9">
        <v>246444</v>
      </c>
      <c r="H1122" s="10">
        <v>2020</v>
      </c>
      <c r="I1122" s="10">
        <v>2020</v>
      </c>
      <c r="J1122" s="11" t="s">
        <v>11</v>
      </c>
      <c r="K1122" s="12">
        <v>874147.50840000005</v>
      </c>
      <c r="L1122" s="12">
        <v>1</v>
      </c>
      <c r="M1122" s="33" t="str">
        <f>IF(_xlfn.XLOOKUP(C1122,Raw_Data_OS_23!$C$7:$C$4518,Raw_Data_OS_23!$G$7:$G$4518,"Paid/ Closed")="Paid/ Closed","Paid/ Closed", "Still_Outstanding")</f>
        <v>Still_Outstanding</v>
      </c>
      <c r="N1122" s="33">
        <f>IF(_xlfn.XLOOKUP(C1122,Raw_Data_Paid_23!$C$4:$C$2114,Raw_Data_Paid_23!$C$4:$C$2114,1)= 1,1,0)</f>
        <v>0</v>
      </c>
      <c r="O1122" t="str">
        <f>IF(M1122=$W$7,IF(AND(N1122,_xlfn.XLOOKUP(C1122,Raw_Data_OS_23!$C$7:$C$4518,Raw_Data_OS_23!$G$7:$G$4518,0)=G1122),"A",IF(_xlfn.XLOOKUP(C1122,Raw_Data_Paid_23!$C$4:$C$2114,Raw_Data_Paid_23!$C$4:$C$2114,"B1")="B1","B1","B2")),IF(_xlfn.XLOOKUP(C1122,Raw_Data_Paid_23!$C$4:$C$2114,Raw_Data_Paid_23!$C$4:$C$2114,"C1")="C1","C1","C2"))</f>
        <v>B2</v>
      </c>
      <c r="P1122" t="str">
        <f t="shared" si="67"/>
        <v>2020B2Engineering</v>
      </c>
    </row>
    <row r="1123" spans="3:16" x14ac:dyDescent="0.35">
      <c r="C1123" s="6" t="s">
        <v>815</v>
      </c>
      <c r="D1123" s="7" t="s">
        <v>4383</v>
      </c>
      <c r="E1123" s="7" t="s">
        <v>4383</v>
      </c>
      <c r="F1123" s="8" t="s">
        <v>3908</v>
      </c>
      <c r="G1123" s="9">
        <v>250000</v>
      </c>
      <c r="H1123" s="10">
        <v>2020</v>
      </c>
      <c r="I1123" s="10">
        <v>2020</v>
      </c>
      <c r="J1123" s="11" t="s">
        <v>11</v>
      </c>
      <c r="K1123" s="12">
        <v>250000</v>
      </c>
      <c r="L1123" s="12">
        <v>1</v>
      </c>
      <c r="M1123" s="33" t="str">
        <f>IF(_xlfn.XLOOKUP(C1123,Raw_Data_OS_23!$C$7:$C$4518,Raw_Data_OS_23!$G$7:$G$4518,"Paid/ Closed")="Paid/ Closed","Paid/ Closed", "Still_Outstanding")</f>
        <v>Still_Outstanding</v>
      </c>
      <c r="N1123" s="33">
        <f>IF(_xlfn.XLOOKUP(C1123,Raw_Data_Paid_23!$C$4:$C$2114,Raw_Data_Paid_23!$C$4:$C$2114,1)= 1,1,0)</f>
        <v>1</v>
      </c>
      <c r="O1123" t="str">
        <f>IF(M1123=$W$7,IF(AND(N1123,_xlfn.XLOOKUP(C1123,Raw_Data_OS_23!$C$7:$C$4518,Raw_Data_OS_23!$G$7:$G$4518,0)=G1123),"A",IF(_xlfn.XLOOKUP(C1123,Raw_Data_Paid_23!$C$4:$C$2114,Raw_Data_Paid_23!$C$4:$C$2114,"B1")="B1","B1","B2")),IF(_xlfn.XLOOKUP(C1123,Raw_Data_Paid_23!$C$4:$C$2114,Raw_Data_Paid_23!$C$4:$C$2114,"C1")="C1","C1","C2"))</f>
        <v>B1</v>
      </c>
      <c r="P1123" t="str">
        <f t="shared" si="67"/>
        <v>2020B1Motor Commercial</v>
      </c>
    </row>
    <row r="1124" spans="3:16" x14ac:dyDescent="0.35">
      <c r="C1124" s="6" t="s">
        <v>816</v>
      </c>
      <c r="D1124" s="7" t="s">
        <v>4103</v>
      </c>
      <c r="E1124" s="7" t="s">
        <v>4103</v>
      </c>
      <c r="F1124" s="8" t="s">
        <v>3910</v>
      </c>
      <c r="G1124" s="9">
        <v>1000</v>
      </c>
      <c r="H1124" s="10">
        <v>2020</v>
      </c>
      <c r="I1124" s="10">
        <v>2020</v>
      </c>
      <c r="J1124" s="11" t="s">
        <v>11</v>
      </c>
      <c r="K1124" s="12">
        <v>1000</v>
      </c>
      <c r="L1124" s="12">
        <v>1</v>
      </c>
      <c r="M1124" s="33" t="str">
        <f>IF(_xlfn.XLOOKUP(C1124,Raw_Data_OS_23!$C$7:$C$4518,Raw_Data_OS_23!$G$7:$G$4518,"Paid/ Closed")="Paid/ Closed","Paid/ Closed", "Still_Outstanding")</f>
        <v>Still_Outstanding</v>
      </c>
      <c r="N1124" s="33">
        <f>IF(_xlfn.XLOOKUP(C1124,Raw_Data_Paid_23!$C$4:$C$2114,Raw_Data_Paid_23!$C$4:$C$2114,1)= 1,1,0)</f>
        <v>1</v>
      </c>
      <c r="O1124" t="str">
        <f>IF(M1124=$W$7,IF(AND(N1124,_xlfn.XLOOKUP(C1124,Raw_Data_OS_23!$C$7:$C$4518,Raw_Data_OS_23!$G$7:$G$4518,0)=G1124),"A",IF(_xlfn.XLOOKUP(C1124,Raw_Data_Paid_23!$C$4:$C$2114,Raw_Data_Paid_23!$C$4:$C$2114,"B1")="B1","B1","B2")),IF(_xlfn.XLOOKUP(C1124,Raw_Data_Paid_23!$C$4:$C$2114,Raw_Data_Paid_23!$C$4:$C$2114,"C1")="C1","C1","C2"))</f>
        <v>B1</v>
      </c>
      <c r="P1124" t="str">
        <f t="shared" si="67"/>
        <v>2020B1Motor Private</v>
      </c>
    </row>
    <row r="1125" spans="3:16" x14ac:dyDescent="0.35">
      <c r="C1125" s="6" t="s">
        <v>204</v>
      </c>
      <c r="D1125" s="7" t="s">
        <v>4102</v>
      </c>
      <c r="E1125" s="7" t="s">
        <v>4102</v>
      </c>
      <c r="F1125" s="8" t="s">
        <v>3910</v>
      </c>
      <c r="G1125" s="9">
        <v>2213058.824</v>
      </c>
      <c r="H1125" s="10">
        <v>2020</v>
      </c>
      <c r="I1125" s="10">
        <v>2020</v>
      </c>
      <c r="J1125" s="11" t="s">
        <v>11</v>
      </c>
      <c r="K1125" s="12">
        <v>489508.82400000002</v>
      </c>
      <c r="L1125" s="12">
        <v>1</v>
      </c>
      <c r="M1125" s="33" t="str">
        <f>IF(_xlfn.XLOOKUP(C1125,Raw_Data_OS_23!$C$7:$C$4518,Raw_Data_OS_23!$G$7:$G$4518,"Paid/ Closed")="Paid/ Closed","Paid/ Closed", "Still_Outstanding")</f>
        <v>Still_Outstanding</v>
      </c>
      <c r="N1125" s="33">
        <f>IF(_xlfn.XLOOKUP(C1125,Raw_Data_Paid_23!$C$4:$C$2114,Raw_Data_Paid_23!$C$4:$C$2114,1)= 1,1,0)</f>
        <v>0</v>
      </c>
      <c r="O1125" t="str">
        <f>IF(M1125=$W$7,IF(AND(N1125,_xlfn.XLOOKUP(C1125,Raw_Data_OS_23!$C$7:$C$4518,Raw_Data_OS_23!$G$7:$G$4518,0)=G1125),"A",IF(_xlfn.XLOOKUP(C1125,Raw_Data_Paid_23!$C$4:$C$2114,Raw_Data_Paid_23!$C$4:$C$2114,"B1")="B1","B1","B2")),IF(_xlfn.XLOOKUP(C1125,Raw_Data_Paid_23!$C$4:$C$2114,Raw_Data_Paid_23!$C$4:$C$2114,"C1")="C1","C1","C2"))</f>
        <v>B2</v>
      </c>
      <c r="P1125" t="str">
        <f t="shared" si="67"/>
        <v>2020B2Motor Private</v>
      </c>
    </row>
    <row r="1126" spans="3:16" x14ac:dyDescent="0.35">
      <c r="C1126" s="6" t="s">
        <v>817</v>
      </c>
      <c r="D1126" s="7" t="s">
        <v>4411</v>
      </c>
      <c r="E1126" s="7" t="s">
        <v>4411</v>
      </c>
      <c r="F1126" s="8" t="s">
        <v>3908</v>
      </c>
      <c r="G1126" s="9">
        <v>100000</v>
      </c>
      <c r="H1126" s="10">
        <v>2020</v>
      </c>
      <c r="I1126" s="10">
        <v>2020</v>
      </c>
      <c r="J1126" s="11" t="s">
        <v>11</v>
      </c>
      <c r="K1126" s="12">
        <v>100000</v>
      </c>
      <c r="L1126" s="12">
        <v>1</v>
      </c>
      <c r="M1126" s="33" t="str">
        <f>IF(_xlfn.XLOOKUP(C1126,Raw_Data_OS_23!$C$7:$C$4518,Raw_Data_OS_23!$G$7:$G$4518,"Paid/ Closed")="Paid/ Closed","Paid/ Closed", "Still_Outstanding")</f>
        <v>Still_Outstanding</v>
      </c>
      <c r="N1126" s="33">
        <f>IF(_xlfn.XLOOKUP(C1126,Raw_Data_Paid_23!$C$4:$C$2114,Raw_Data_Paid_23!$C$4:$C$2114,1)= 1,1,0)</f>
        <v>1</v>
      </c>
      <c r="O1126" t="str">
        <f>IF(M1126=$W$7,IF(AND(N1126,_xlfn.XLOOKUP(C1126,Raw_Data_OS_23!$C$7:$C$4518,Raw_Data_OS_23!$G$7:$G$4518,0)=G1126),"A",IF(_xlfn.XLOOKUP(C1126,Raw_Data_Paid_23!$C$4:$C$2114,Raw_Data_Paid_23!$C$4:$C$2114,"B1")="B1","B1","B2")),IF(_xlfn.XLOOKUP(C1126,Raw_Data_Paid_23!$C$4:$C$2114,Raw_Data_Paid_23!$C$4:$C$2114,"C1")="C1","C1","C2"))</f>
        <v>B1</v>
      </c>
      <c r="P1126" t="str">
        <f t="shared" si="67"/>
        <v>2020B1Motor Commercial</v>
      </c>
    </row>
    <row r="1127" spans="3:16" x14ac:dyDescent="0.35">
      <c r="C1127" s="6" t="s">
        <v>205</v>
      </c>
      <c r="D1127" s="7" t="s">
        <v>4269</v>
      </c>
      <c r="E1127" s="7" t="s">
        <v>4269</v>
      </c>
      <c r="F1127" s="8" t="s">
        <v>3908</v>
      </c>
      <c r="G1127" s="9">
        <v>239220</v>
      </c>
      <c r="H1127" s="10">
        <v>2020</v>
      </c>
      <c r="I1127" s="10">
        <v>2020</v>
      </c>
      <c r="J1127" s="11" t="s">
        <v>35</v>
      </c>
      <c r="K1127" s="12">
        <v>239220</v>
      </c>
      <c r="L1127" s="12">
        <v>1</v>
      </c>
      <c r="M1127" s="33" t="str">
        <f>IF(_xlfn.XLOOKUP(C1127,Raw_Data_OS_23!$C$7:$C$4518,Raw_Data_OS_23!$G$7:$G$4518,"Paid/ Closed")="Paid/ Closed","Paid/ Closed", "Still_Outstanding")</f>
        <v>Still_Outstanding</v>
      </c>
      <c r="N1127" s="33">
        <f>IF(_xlfn.XLOOKUP(C1127,Raw_Data_Paid_23!$C$4:$C$2114,Raw_Data_Paid_23!$C$4:$C$2114,1)= 1,1,0)</f>
        <v>1</v>
      </c>
      <c r="O1127" t="str">
        <f>IF(M1127=$W$7,IF(AND(N1127,_xlfn.XLOOKUP(C1127,Raw_Data_OS_23!$C$7:$C$4518,Raw_Data_OS_23!$G$7:$G$4518,0)=G1127),"A",IF(_xlfn.XLOOKUP(C1127,Raw_Data_Paid_23!$C$4:$C$2114,Raw_Data_Paid_23!$C$4:$C$2114,"B1")="B1","B1","B2")),IF(_xlfn.XLOOKUP(C1127,Raw_Data_Paid_23!$C$4:$C$2114,Raw_Data_Paid_23!$C$4:$C$2114,"C1")="C1","C1","C2"))</f>
        <v>B1</v>
      </c>
      <c r="P1127" t="str">
        <f t="shared" si="67"/>
        <v>2020B1Motor Commercial</v>
      </c>
    </row>
    <row r="1128" spans="3:16" x14ac:dyDescent="0.35">
      <c r="C1128" s="6" t="s">
        <v>818</v>
      </c>
      <c r="D1128" s="7" t="s">
        <v>4419</v>
      </c>
      <c r="E1128" s="7" t="s">
        <v>4419</v>
      </c>
      <c r="F1128" s="8" t="s">
        <v>3910</v>
      </c>
      <c r="G1128" s="9">
        <v>-5468</v>
      </c>
      <c r="H1128" s="10">
        <v>2020</v>
      </c>
      <c r="I1128" s="10">
        <v>2020</v>
      </c>
      <c r="J1128" s="11" t="s">
        <v>11</v>
      </c>
      <c r="K1128" s="12">
        <v>0</v>
      </c>
      <c r="L1128" s="12">
        <v>1</v>
      </c>
      <c r="M1128" s="33" t="str">
        <f>IF(_xlfn.XLOOKUP(C1128,Raw_Data_OS_23!$C$7:$C$4518,Raw_Data_OS_23!$G$7:$G$4518,"Paid/ Closed")="Paid/ Closed","Paid/ Closed", "Still_Outstanding")</f>
        <v>Paid/ Closed</v>
      </c>
      <c r="N1128" s="33">
        <f>IF(_xlfn.XLOOKUP(C1128,Raw_Data_Paid_23!$C$4:$C$2114,Raw_Data_Paid_23!$C$4:$C$2114,1)= 1,1,0)</f>
        <v>1</v>
      </c>
      <c r="O1128" t="str">
        <f>IF(M1128=$W$7,IF(AND(N1128,_xlfn.XLOOKUP(C1128,Raw_Data_OS_23!$C$7:$C$4518,Raw_Data_OS_23!$G$7:$G$4518,0)=G1128),"A",IF(_xlfn.XLOOKUP(C1128,Raw_Data_Paid_23!$C$4:$C$2114,Raw_Data_Paid_23!$C$4:$C$2114,"B1")="B1","B1","B2")),IF(_xlfn.XLOOKUP(C1128,Raw_Data_Paid_23!$C$4:$C$2114,Raw_Data_Paid_23!$C$4:$C$2114,"C1")="C1","C1","C2"))</f>
        <v>C1</v>
      </c>
      <c r="P1128" t="str">
        <f t="shared" si="67"/>
        <v>2020C1Motor Private</v>
      </c>
    </row>
    <row r="1129" spans="3:16" x14ac:dyDescent="0.35">
      <c r="C1129" s="6" t="s">
        <v>206</v>
      </c>
      <c r="D1129" s="7" t="s">
        <v>4125</v>
      </c>
      <c r="E1129" s="7" t="s">
        <v>4125</v>
      </c>
      <c r="F1129" s="8" t="s">
        <v>3910</v>
      </c>
      <c r="G1129" s="9">
        <v>1000</v>
      </c>
      <c r="H1129" s="10">
        <v>2020</v>
      </c>
      <c r="I1129" s="10">
        <v>2020</v>
      </c>
      <c r="J1129" s="11" t="s">
        <v>11</v>
      </c>
      <c r="K1129" s="12">
        <v>1000</v>
      </c>
      <c r="L1129" s="12">
        <v>1</v>
      </c>
      <c r="M1129" s="33" t="str">
        <f>IF(_xlfn.XLOOKUP(C1129,Raw_Data_OS_23!$C$7:$C$4518,Raw_Data_OS_23!$G$7:$G$4518,"Paid/ Closed")="Paid/ Closed","Paid/ Closed", "Still_Outstanding")</f>
        <v>Still_Outstanding</v>
      </c>
      <c r="N1129" s="33">
        <f>IF(_xlfn.XLOOKUP(C1129,Raw_Data_Paid_23!$C$4:$C$2114,Raw_Data_Paid_23!$C$4:$C$2114,1)= 1,1,0)</f>
        <v>1</v>
      </c>
      <c r="O1129" t="str">
        <f>IF(M1129=$W$7,IF(AND(N1129,_xlfn.XLOOKUP(C1129,Raw_Data_OS_23!$C$7:$C$4518,Raw_Data_OS_23!$G$7:$G$4518,0)=G1129),"A",IF(_xlfn.XLOOKUP(C1129,Raw_Data_Paid_23!$C$4:$C$2114,Raw_Data_Paid_23!$C$4:$C$2114,"B1")="B1","B1","B2")),IF(_xlfn.XLOOKUP(C1129,Raw_Data_Paid_23!$C$4:$C$2114,Raw_Data_Paid_23!$C$4:$C$2114,"C1")="C1","C1","C2"))</f>
        <v>B1</v>
      </c>
      <c r="P1129" t="str">
        <f t="shared" si="67"/>
        <v>2020B1Motor Private</v>
      </c>
    </row>
    <row r="1130" spans="3:16" x14ac:dyDescent="0.35">
      <c r="C1130" s="6" t="s">
        <v>819</v>
      </c>
      <c r="D1130" s="7" t="s">
        <v>4152</v>
      </c>
      <c r="E1130" s="7" t="s">
        <v>4152</v>
      </c>
      <c r="F1130" s="8" t="s">
        <v>3910</v>
      </c>
      <c r="G1130" s="9">
        <v>6270</v>
      </c>
      <c r="H1130" s="10">
        <v>2020</v>
      </c>
      <c r="I1130" s="10">
        <v>2020</v>
      </c>
      <c r="J1130" s="11" t="s">
        <v>11</v>
      </c>
      <c r="K1130" s="12">
        <v>6270</v>
      </c>
      <c r="L1130" s="12">
        <v>1</v>
      </c>
      <c r="M1130" s="33" t="str">
        <f>IF(_xlfn.XLOOKUP(C1130,Raw_Data_OS_23!$C$7:$C$4518,Raw_Data_OS_23!$G$7:$G$4518,"Paid/ Closed")="Paid/ Closed","Paid/ Closed", "Still_Outstanding")</f>
        <v>Still_Outstanding</v>
      </c>
      <c r="N1130" s="33">
        <f>IF(_xlfn.XLOOKUP(C1130,Raw_Data_Paid_23!$C$4:$C$2114,Raw_Data_Paid_23!$C$4:$C$2114,1)= 1,1,0)</f>
        <v>1</v>
      </c>
      <c r="O1130" t="str">
        <f>IF(M1130=$W$7,IF(AND(N1130,_xlfn.XLOOKUP(C1130,Raw_Data_OS_23!$C$7:$C$4518,Raw_Data_OS_23!$G$7:$G$4518,0)=G1130),"A",IF(_xlfn.XLOOKUP(C1130,Raw_Data_Paid_23!$C$4:$C$2114,Raw_Data_Paid_23!$C$4:$C$2114,"B1")="B1","B1","B2")),IF(_xlfn.XLOOKUP(C1130,Raw_Data_Paid_23!$C$4:$C$2114,Raw_Data_Paid_23!$C$4:$C$2114,"C1")="C1","C1","C2"))</f>
        <v>A</v>
      </c>
      <c r="P1130" t="str">
        <f t="shared" si="67"/>
        <v>2020AMotor Private</v>
      </c>
    </row>
    <row r="1131" spans="3:16" x14ac:dyDescent="0.35">
      <c r="C1131" s="6" t="s">
        <v>820</v>
      </c>
      <c r="D1131" s="7" t="s">
        <v>4125</v>
      </c>
      <c r="E1131" s="7" t="s">
        <v>4125</v>
      </c>
      <c r="F1131" s="8" t="s">
        <v>3908</v>
      </c>
      <c r="G1131" s="9">
        <v>4014692</v>
      </c>
      <c r="H1131" s="10">
        <v>2020</v>
      </c>
      <c r="I1131" s="10">
        <v>2020</v>
      </c>
      <c r="J1131" s="11" t="s">
        <v>11</v>
      </c>
      <c r="K1131" s="12">
        <v>1954692</v>
      </c>
      <c r="L1131" s="12">
        <v>1</v>
      </c>
      <c r="M1131" s="33" t="str">
        <f>IF(_xlfn.XLOOKUP(C1131,Raw_Data_OS_23!$C$7:$C$4518,Raw_Data_OS_23!$G$7:$G$4518,"Paid/ Closed")="Paid/ Closed","Paid/ Closed", "Still_Outstanding")</f>
        <v>Still_Outstanding</v>
      </c>
      <c r="N1131" s="33">
        <f>IF(_xlfn.XLOOKUP(C1131,Raw_Data_Paid_23!$C$4:$C$2114,Raw_Data_Paid_23!$C$4:$C$2114,1)= 1,1,0)</f>
        <v>1</v>
      </c>
      <c r="O1131" t="str">
        <f>IF(M1131=$W$7,IF(AND(N1131,_xlfn.XLOOKUP(C1131,Raw_Data_OS_23!$C$7:$C$4518,Raw_Data_OS_23!$G$7:$G$4518,0)=G1131),"A",IF(_xlfn.XLOOKUP(C1131,Raw_Data_Paid_23!$C$4:$C$2114,Raw_Data_Paid_23!$C$4:$C$2114,"B1")="B1","B1","B2")),IF(_xlfn.XLOOKUP(C1131,Raw_Data_Paid_23!$C$4:$C$2114,Raw_Data_Paid_23!$C$4:$C$2114,"C1")="C1","C1","C2"))</f>
        <v>A</v>
      </c>
      <c r="P1131" t="str">
        <f t="shared" si="67"/>
        <v>2020AMotor Commercial</v>
      </c>
    </row>
    <row r="1132" spans="3:16" x14ac:dyDescent="0.35">
      <c r="C1132" s="6" t="s">
        <v>821</v>
      </c>
      <c r="D1132" s="7" t="s">
        <v>4411</v>
      </c>
      <c r="E1132" s="7" t="s">
        <v>4411</v>
      </c>
      <c r="F1132" s="8" t="s">
        <v>3908</v>
      </c>
      <c r="G1132" s="9">
        <v>40000</v>
      </c>
      <c r="H1132" s="10">
        <v>2020</v>
      </c>
      <c r="I1132" s="10">
        <v>2020</v>
      </c>
      <c r="J1132" s="11" t="s">
        <v>11</v>
      </c>
      <c r="K1132" s="12">
        <v>40000</v>
      </c>
      <c r="L1132" s="12">
        <v>1</v>
      </c>
      <c r="M1132" s="33" t="str">
        <f>IF(_xlfn.XLOOKUP(C1132,Raw_Data_OS_23!$C$7:$C$4518,Raw_Data_OS_23!$G$7:$G$4518,"Paid/ Closed")="Paid/ Closed","Paid/ Closed", "Still_Outstanding")</f>
        <v>Still_Outstanding</v>
      </c>
      <c r="N1132" s="33">
        <f>IF(_xlfn.XLOOKUP(C1132,Raw_Data_Paid_23!$C$4:$C$2114,Raw_Data_Paid_23!$C$4:$C$2114,1)= 1,1,0)</f>
        <v>1</v>
      </c>
      <c r="O1132" t="str">
        <f>IF(M1132=$W$7,IF(AND(N1132,_xlfn.XLOOKUP(C1132,Raw_Data_OS_23!$C$7:$C$4518,Raw_Data_OS_23!$G$7:$G$4518,0)=G1132),"A",IF(_xlfn.XLOOKUP(C1132,Raw_Data_Paid_23!$C$4:$C$2114,Raw_Data_Paid_23!$C$4:$C$2114,"B1")="B1","B1","B2")),IF(_xlfn.XLOOKUP(C1132,Raw_Data_Paid_23!$C$4:$C$2114,Raw_Data_Paid_23!$C$4:$C$2114,"C1")="C1","C1","C2"))</f>
        <v>B1</v>
      </c>
      <c r="P1132" t="str">
        <f t="shared" si="67"/>
        <v>2020B1Motor Commercial</v>
      </c>
    </row>
    <row r="1133" spans="3:16" x14ac:dyDescent="0.35">
      <c r="C1133" s="6" t="s">
        <v>207</v>
      </c>
      <c r="D1133" s="7" t="s">
        <v>4105</v>
      </c>
      <c r="E1133" s="7" t="s">
        <v>4105</v>
      </c>
      <c r="F1133" s="8" t="s">
        <v>3908</v>
      </c>
      <c r="G1133" s="9">
        <v>5690</v>
      </c>
      <c r="H1133" s="10">
        <v>2020</v>
      </c>
      <c r="I1133" s="10">
        <v>2020</v>
      </c>
      <c r="J1133" s="11" t="s">
        <v>11</v>
      </c>
      <c r="K1133" s="12">
        <v>5690</v>
      </c>
      <c r="L1133" s="12">
        <v>1</v>
      </c>
      <c r="M1133" s="33" t="str">
        <f>IF(_xlfn.XLOOKUP(C1133,Raw_Data_OS_23!$C$7:$C$4518,Raw_Data_OS_23!$G$7:$G$4518,"Paid/ Closed")="Paid/ Closed","Paid/ Closed", "Still_Outstanding")</f>
        <v>Still_Outstanding</v>
      </c>
      <c r="N1133" s="33">
        <f>IF(_xlfn.XLOOKUP(C1133,Raw_Data_Paid_23!$C$4:$C$2114,Raw_Data_Paid_23!$C$4:$C$2114,1)= 1,1,0)</f>
        <v>1</v>
      </c>
      <c r="O1133" t="str">
        <f>IF(M1133=$W$7,IF(AND(N1133,_xlfn.XLOOKUP(C1133,Raw_Data_OS_23!$C$7:$C$4518,Raw_Data_OS_23!$G$7:$G$4518,0)=G1133),"A",IF(_xlfn.XLOOKUP(C1133,Raw_Data_Paid_23!$C$4:$C$2114,Raw_Data_Paid_23!$C$4:$C$2114,"B1")="B1","B1","B2")),IF(_xlfn.XLOOKUP(C1133,Raw_Data_Paid_23!$C$4:$C$2114,Raw_Data_Paid_23!$C$4:$C$2114,"C1")="C1","C1","C2"))</f>
        <v>B1</v>
      </c>
      <c r="P1133" t="str">
        <f t="shared" si="67"/>
        <v>2020B1Motor Commercial</v>
      </c>
    </row>
    <row r="1134" spans="3:16" x14ac:dyDescent="0.35">
      <c r="C1134" s="6" t="s">
        <v>208</v>
      </c>
      <c r="D1134" s="7" t="s">
        <v>4129</v>
      </c>
      <c r="E1134" s="7" t="s">
        <v>4129</v>
      </c>
      <c r="F1134" s="8" t="s">
        <v>3908</v>
      </c>
      <c r="G1134" s="9">
        <v>62500</v>
      </c>
      <c r="H1134" s="10">
        <v>2020</v>
      </c>
      <c r="I1134" s="10">
        <v>2020</v>
      </c>
      <c r="J1134" s="11" t="s">
        <v>11</v>
      </c>
      <c r="K1134" s="12">
        <v>62500</v>
      </c>
      <c r="L1134" s="12">
        <v>1</v>
      </c>
      <c r="M1134" s="33" t="str">
        <f>IF(_xlfn.XLOOKUP(C1134,Raw_Data_OS_23!$C$7:$C$4518,Raw_Data_OS_23!$G$7:$G$4518,"Paid/ Closed")="Paid/ Closed","Paid/ Closed", "Still_Outstanding")</f>
        <v>Still_Outstanding</v>
      </c>
      <c r="N1134" s="33">
        <f>IF(_xlfn.XLOOKUP(C1134,Raw_Data_Paid_23!$C$4:$C$2114,Raw_Data_Paid_23!$C$4:$C$2114,1)= 1,1,0)</f>
        <v>1</v>
      </c>
      <c r="O1134" t="str">
        <f>IF(M1134=$W$7,IF(AND(N1134,_xlfn.XLOOKUP(C1134,Raw_Data_OS_23!$C$7:$C$4518,Raw_Data_OS_23!$G$7:$G$4518,0)=G1134),"A",IF(_xlfn.XLOOKUP(C1134,Raw_Data_Paid_23!$C$4:$C$2114,Raw_Data_Paid_23!$C$4:$C$2114,"B1")="B1","B1","B2")),IF(_xlfn.XLOOKUP(C1134,Raw_Data_Paid_23!$C$4:$C$2114,Raw_Data_Paid_23!$C$4:$C$2114,"C1")="C1","C1","C2"))</f>
        <v>B1</v>
      </c>
      <c r="P1134" t="str">
        <f t="shared" si="67"/>
        <v>2020B1Motor Commercial</v>
      </c>
    </row>
    <row r="1135" spans="3:16" x14ac:dyDescent="0.35">
      <c r="C1135" s="6" t="s">
        <v>822</v>
      </c>
      <c r="D1135" s="7" t="s">
        <v>4125</v>
      </c>
      <c r="E1135" s="7" t="s">
        <v>4125</v>
      </c>
      <c r="F1135" s="8" t="s">
        <v>3908</v>
      </c>
      <c r="G1135" s="9">
        <v>58435</v>
      </c>
      <c r="H1135" s="10">
        <v>2020</v>
      </c>
      <c r="I1135" s="10">
        <v>2020</v>
      </c>
      <c r="J1135" s="11" t="s">
        <v>11</v>
      </c>
      <c r="K1135" s="12">
        <v>90000</v>
      </c>
      <c r="L1135" s="12">
        <v>1</v>
      </c>
      <c r="M1135" s="33" t="str">
        <f>IF(_xlfn.XLOOKUP(C1135,Raw_Data_OS_23!$C$7:$C$4518,Raw_Data_OS_23!$G$7:$G$4518,"Paid/ Closed")="Paid/ Closed","Paid/ Closed", "Still_Outstanding")</f>
        <v>Still_Outstanding</v>
      </c>
      <c r="N1135" s="33">
        <f>IF(_xlfn.XLOOKUP(C1135,Raw_Data_Paid_23!$C$4:$C$2114,Raw_Data_Paid_23!$C$4:$C$2114,1)= 1,1,0)</f>
        <v>1</v>
      </c>
      <c r="O1135" t="str">
        <f>IF(M1135=$W$7,IF(AND(N1135,_xlfn.XLOOKUP(C1135,Raw_Data_OS_23!$C$7:$C$4518,Raw_Data_OS_23!$G$7:$G$4518,0)=G1135),"A",IF(_xlfn.XLOOKUP(C1135,Raw_Data_Paid_23!$C$4:$C$2114,Raw_Data_Paid_23!$C$4:$C$2114,"B1")="B1","B1","B2")),IF(_xlfn.XLOOKUP(C1135,Raw_Data_Paid_23!$C$4:$C$2114,Raw_Data_Paid_23!$C$4:$C$2114,"C1")="C1","C1","C2"))</f>
        <v>B1</v>
      </c>
      <c r="P1135" t="str">
        <f t="shared" si="67"/>
        <v>2020B1Motor Commercial</v>
      </c>
    </row>
    <row r="1136" spans="3:16" x14ac:dyDescent="0.35">
      <c r="C1136" s="6" t="s">
        <v>823</v>
      </c>
      <c r="D1136" s="7" t="s">
        <v>4419</v>
      </c>
      <c r="E1136" s="7" t="s">
        <v>4419</v>
      </c>
      <c r="F1136" s="8" t="s">
        <v>3908</v>
      </c>
      <c r="G1136" s="9">
        <v>100000</v>
      </c>
      <c r="H1136" s="10">
        <v>2020</v>
      </c>
      <c r="I1136" s="10">
        <v>2020</v>
      </c>
      <c r="J1136" s="11" t="s">
        <v>11</v>
      </c>
      <c r="K1136" s="12">
        <v>100000</v>
      </c>
      <c r="L1136" s="12">
        <v>1</v>
      </c>
      <c r="M1136" s="33" t="str">
        <f>IF(_xlfn.XLOOKUP(C1136,Raw_Data_OS_23!$C$7:$C$4518,Raw_Data_OS_23!$G$7:$G$4518,"Paid/ Closed")="Paid/ Closed","Paid/ Closed", "Still_Outstanding")</f>
        <v>Still_Outstanding</v>
      </c>
      <c r="N1136" s="33">
        <f>IF(_xlfn.XLOOKUP(C1136,Raw_Data_Paid_23!$C$4:$C$2114,Raw_Data_Paid_23!$C$4:$C$2114,1)= 1,1,0)</f>
        <v>1</v>
      </c>
      <c r="O1136" t="str">
        <f>IF(M1136=$W$7,IF(AND(N1136,_xlfn.XLOOKUP(C1136,Raw_Data_OS_23!$C$7:$C$4518,Raw_Data_OS_23!$G$7:$G$4518,0)=G1136),"A",IF(_xlfn.XLOOKUP(C1136,Raw_Data_Paid_23!$C$4:$C$2114,Raw_Data_Paid_23!$C$4:$C$2114,"B1")="B1","B1","B2")),IF(_xlfn.XLOOKUP(C1136,Raw_Data_Paid_23!$C$4:$C$2114,Raw_Data_Paid_23!$C$4:$C$2114,"C1")="C1","C1","C2"))</f>
        <v>B1</v>
      </c>
      <c r="P1136" t="str">
        <f t="shared" si="67"/>
        <v>2020B1Motor Commercial</v>
      </c>
    </row>
    <row r="1137" spans="3:16" x14ac:dyDescent="0.35">
      <c r="C1137" s="6" t="s">
        <v>209</v>
      </c>
      <c r="D1137" s="7" t="s">
        <v>4421</v>
      </c>
      <c r="E1137" s="7" t="s">
        <v>4421</v>
      </c>
      <c r="F1137" s="8" t="s">
        <v>3908</v>
      </c>
      <c r="G1137" s="9">
        <v>8550</v>
      </c>
      <c r="H1137" s="10">
        <v>2020</v>
      </c>
      <c r="I1137" s="10">
        <v>2020</v>
      </c>
      <c r="J1137" s="11" t="s">
        <v>11</v>
      </c>
      <c r="K1137" s="12">
        <v>8550</v>
      </c>
      <c r="L1137" s="12">
        <v>1</v>
      </c>
      <c r="M1137" s="33" t="str">
        <f>IF(_xlfn.XLOOKUP(C1137,Raw_Data_OS_23!$C$7:$C$4518,Raw_Data_OS_23!$G$7:$G$4518,"Paid/ Closed")="Paid/ Closed","Paid/ Closed", "Still_Outstanding")</f>
        <v>Still_Outstanding</v>
      </c>
      <c r="N1137" s="33">
        <f>IF(_xlfn.XLOOKUP(C1137,Raw_Data_Paid_23!$C$4:$C$2114,Raw_Data_Paid_23!$C$4:$C$2114,1)= 1,1,0)</f>
        <v>1</v>
      </c>
      <c r="O1137" t="str">
        <f>IF(M1137=$W$7,IF(AND(N1137,_xlfn.XLOOKUP(C1137,Raw_Data_OS_23!$C$7:$C$4518,Raw_Data_OS_23!$G$7:$G$4518,0)=G1137),"A",IF(_xlfn.XLOOKUP(C1137,Raw_Data_Paid_23!$C$4:$C$2114,Raw_Data_Paid_23!$C$4:$C$2114,"B1")="B1","B1","B2")),IF(_xlfn.XLOOKUP(C1137,Raw_Data_Paid_23!$C$4:$C$2114,Raw_Data_Paid_23!$C$4:$C$2114,"C1")="C1","C1","C2"))</f>
        <v>A</v>
      </c>
      <c r="P1137" t="str">
        <f t="shared" si="67"/>
        <v>2020AMotor Commercial</v>
      </c>
    </row>
    <row r="1138" spans="3:16" x14ac:dyDescent="0.35">
      <c r="C1138" s="6" t="s">
        <v>825</v>
      </c>
      <c r="D1138" s="7" t="s">
        <v>4108</v>
      </c>
      <c r="E1138" s="7" t="s">
        <v>4108</v>
      </c>
      <c r="F1138" s="8" t="s">
        <v>3910</v>
      </c>
      <c r="G1138" s="9">
        <v>1000</v>
      </c>
      <c r="H1138" s="10">
        <v>2020</v>
      </c>
      <c r="I1138" s="10">
        <v>2020</v>
      </c>
      <c r="J1138" s="11" t="s">
        <v>11</v>
      </c>
      <c r="K1138" s="12">
        <v>1000</v>
      </c>
      <c r="L1138" s="12">
        <v>1</v>
      </c>
      <c r="M1138" s="33" t="str">
        <f>IF(_xlfn.XLOOKUP(C1138,Raw_Data_OS_23!$C$7:$C$4518,Raw_Data_OS_23!$G$7:$G$4518,"Paid/ Closed")="Paid/ Closed","Paid/ Closed", "Still_Outstanding")</f>
        <v>Still_Outstanding</v>
      </c>
      <c r="N1138" s="33">
        <f>IF(_xlfn.XLOOKUP(C1138,Raw_Data_Paid_23!$C$4:$C$2114,Raw_Data_Paid_23!$C$4:$C$2114,1)= 1,1,0)</f>
        <v>1</v>
      </c>
      <c r="O1138" t="str">
        <f>IF(M1138=$W$7,IF(AND(N1138,_xlfn.XLOOKUP(C1138,Raw_Data_OS_23!$C$7:$C$4518,Raw_Data_OS_23!$G$7:$G$4518,0)=G1138),"A",IF(_xlfn.XLOOKUP(C1138,Raw_Data_Paid_23!$C$4:$C$2114,Raw_Data_Paid_23!$C$4:$C$2114,"B1")="B1","B1","B2")),IF(_xlfn.XLOOKUP(C1138,Raw_Data_Paid_23!$C$4:$C$2114,Raw_Data_Paid_23!$C$4:$C$2114,"C1")="C1","C1","C2"))</f>
        <v>B1</v>
      </c>
      <c r="P1138" t="str">
        <f t="shared" si="67"/>
        <v>2020B1Motor Private</v>
      </c>
    </row>
    <row r="1139" spans="3:16" x14ac:dyDescent="0.35">
      <c r="C1139" s="6" t="s">
        <v>210</v>
      </c>
      <c r="D1139" s="7" t="s">
        <v>4152</v>
      </c>
      <c r="E1139" s="7" t="s">
        <v>4152</v>
      </c>
      <c r="F1139" s="8" t="s">
        <v>3910</v>
      </c>
      <c r="G1139" s="9">
        <v>14730</v>
      </c>
      <c r="H1139" s="10">
        <v>2020</v>
      </c>
      <c r="I1139" s="10">
        <v>2020</v>
      </c>
      <c r="J1139" s="11" t="s">
        <v>11</v>
      </c>
      <c r="K1139" s="12">
        <v>14730</v>
      </c>
      <c r="L1139" s="12">
        <v>1</v>
      </c>
      <c r="M1139" s="33" t="str">
        <f>IF(_xlfn.XLOOKUP(C1139,Raw_Data_OS_23!$C$7:$C$4518,Raw_Data_OS_23!$G$7:$G$4518,"Paid/ Closed")="Paid/ Closed","Paid/ Closed", "Still_Outstanding")</f>
        <v>Still_Outstanding</v>
      </c>
      <c r="N1139" s="33">
        <f>IF(_xlfn.XLOOKUP(C1139,Raw_Data_Paid_23!$C$4:$C$2114,Raw_Data_Paid_23!$C$4:$C$2114,1)= 1,1,0)</f>
        <v>1</v>
      </c>
      <c r="O1139" t="str">
        <f>IF(M1139=$W$7,IF(AND(N1139,_xlfn.XLOOKUP(C1139,Raw_Data_OS_23!$C$7:$C$4518,Raw_Data_OS_23!$G$7:$G$4518,0)=G1139),"A",IF(_xlfn.XLOOKUP(C1139,Raw_Data_Paid_23!$C$4:$C$2114,Raw_Data_Paid_23!$C$4:$C$2114,"B1")="B1","B1","B2")),IF(_xlfn.XLOOKUP(C1139,Raw_Data_Paid_23!$C$4:$C$2114,Raw_Data_Paid_23!$C$4:$C$2114,"C1")="C1","C1","C2"))</f>
        <v>B1</v>
      </c>
      <c r="P1139" t="str">
        <f t="shared" si="67"/>
        <v>2020B1Motor Private</v>
      </c>
    </row>
    <row r="1140" spans="3:16" x14ac:dyDescent="0.35">
      <c r="C1140" s="6" t="s">
        <v>826</v>
      </c>
      <c r="D1140" s="7" t="s">
        <v>4153</v>
      </c>
      <c r="E1140" s="7" t="s">
        <v>4153</v>
      </c>
      <c r="F1140" s="8" t="s">
        <v>3910</v>
      </c>
      <c r="G1140" s="9">
        <v>440517</v>
      </c>
      <c r="H1140" s="10">
        <v>2020</v>
      </c>
      <c r="I1140" s="10">
        <v>2020</v>
      </c>
      <c r="J1140" s="11" t="s">
        <v>11</v>
      </c>
      <c r="K1140" s="12">
        <v>440517</v>
      </c>
      <c r="L1140" s="12">
        <v>1</v>
      </c>
      <c r="M1140" s="33" t="str">
        <f>IF(_xlfn.XLOOKUP(C1140,Raw_Data_OS_23!$C$7:$C$4518,Raw_Data_OS_23!$G$7:$G$4518,"Paid/ Closed")="Paid/ Closed","Paid/ Closed", "Still_Outstanding")</f>
        <v>Still_Outstanding</v>
      </c>
      <c r="N1140" s="33">
        <f>IF(_xlfn.XLOOKUP(C1140,Raw_Data_Paid_23!$C$4:$C$2114,Raw_Data_Paid_23!$C$4:$C$2114,1)= 1,1,0)</f>
        <v>0</v>
      </c>
      <c r="O1140" t="str">
        <f>IF(M1140=$W$7,IF(AND(N1140,_xlfn.XLOOKUP(C1140,Raw_Data_OS_23!$C$7:$C$4518,Raw_Data_OS_23!$G$7:$G$4518,0)=G1140),"A",IF(_xlfn.XLOOKUP(C1140,Raw_Data_Paid_23!$C$4:$C$2114,Raw_Data_Paid_23!$C$4:$C$2114,"B1")="B1","B1","B2")),IF(_xlfn.XLOOKUP(C1140,Raw_Data_Paid_23!$C$4:$C$2114,Raw_Data_Paid_23!$C$4:$C$2114,"C1")="C1","C1","C2"))</f>
        <v>B2</v>
      </c>
      <c r="P1140" t="str">
        <f t="shared" si="67"/>
        <v>2020B2Motor Private</v>
      </c>
    </row>
    <row r="1141" spans="3:16" x14ac:dyDescent="0.35">
      <c r="C1141" s="6" t="s">
        <v>211</v>
      </c>
      <c r="D1141" s="7" t="s">
        <v>3907</v>
      </c>
      <c r="E1141" s="7" t="s">
        <v>3907</v>
      </c>
      <c r="F1141" s="8" t="s">
        <v>3910</v>
      </c>
      <c r="G1141" s="9">
        <v>1000</v>
      </c>
      <c r="H1141" s="10">
        <v>2020</v>
      </c>
      <c r="I1141" s="10">
        <v>2020</v>
      </c>
      <c r="J1141" s="11" t="s">
        <v>11</v>
      </c>
      <c r="K1141" s="12">
        <v>1000</v>
      </c>
      <c r="L1141" s="12">
        <v>1</v>
      </c>
      <c r="M1141" s="33" t="str">
        <f>IF(_xlfn.XLOOKUP(C1141,Raw_Data_OS_23!$C$7:$C$4518,Raw_Data_OS_23!$G$7:$G$4518,"Paid/ Closed")="Paid/ Closed","Paid/ Closed", "Still_Outstanding")</f>
        <v>Still_Outstanding</v>
      </c>
      <c r="N1141" s="33">
        <f>IF(_xlfn.XLOOKUP(C1141,Raw_Data_Paid_23!$C$4:$C$2114,Raw_Data_Paid_23!$C$4:$C$2114,1)= 1,1,0)</f>
        <v>1</v>
      </c>
      <c r="O1141" t="str">
        <f>IF(M1141=$W$7,IF(AND(N1141,_xlfn.XLOOKUP(C1141,Raw_Data_OS_23!$C$7:$C$4518,Raw_Data_OS_23!$G$7:$G$4518,0)=G1141),"A",IF(_xlfn.XLOOKUP(C1141,Raw_Data_Paid_23!$C$4:$C$2114,Raw_Data_Paid_23!$C$4:$C$2114,"B1")="B1","B1","B2")),IF(_xlfn.XLOOKUP(C1141,Raw_Data_Paid_23!$C$4:$C$2114,Raw_Data_Paid_23!$C$4:$C$2114,"C1")="C1","C1","C2"))</f>
        <v>B1</v>
      </c>
      <c r="P1141" t="str">
        <f t="shared" si="67"/>
        <v>2020B1Motor Private</v>
      </c>
    </row>
    <row r="1142" spans="3:16" x14ac:dyDescent="0.35">
      <c r="C1142" s="6" t="s">
        <v>212</v>
      </c>
      <c r="D1142" s="7" t="s">
        <v>4153</v>
      </c>
      <c r="E1142" s="7" t="s">
        <v>4153</v>
      </c>
      <c r="F1142" s="8" t="s">
        <v>3910</v>
      </c>
      <c r="G1142" s="9">
        <v>27300</v>
      </c>
      <c r="H1142" s="10">
        <v>2020</v>
      </c>
      <c r="I1142" s="10">
        <v>2020</v>
      </c>
      <c r="J1142" s="11" t="s">
        <v>11</v>
      </c>
      <c r="K1142" s="12">
        <v>27300</v>
      </c>
      <c r="L1142" s="12">
        <v>1</v>
      </c>
      <c r="M1142" s="33" t="str">
        <f>IF(_xlfn.XLOOKUP(C1142,Raw_Data_OS_23!$C$7:$C$4518,Raw_Data_OS_23!$G$7:$G$4518,"Paid/ Closed")="Paid/ Closed","Paid/ Closed", "Still_Outstanding")</f>
        <v>Still_Outstanding</v>
      </c>
      <c r="N1142" s="33">
        <f>IF(_xlfn.XLOOKUP(C1142,Raw_Data_Paid_23!$C$4:$C$2114,Raw_Data_Paid_23!$C$4:$C$2114,1)= 1,1,0)</f>
        <v>1</v>
      </c>
      <c r="O1142" t="str">
        <f>IF(M1142=$W$7,IF(AND(N1142,_xlfn.XLOOKUP(C1142,Raw_Data_OS_23!$C$7:$C$4518,Raw_Data_OS_23!$G$7:$G$4518,0)=G1142),"A",IF(_xlfn.XLOOKUP(C1142,Raw_Data_Paid_23!$C$4:$C$2114,Raw_Data_Paid_23!$C$4:$C$2114,"B1")="B1","B1","B2")),IF(_xlfn.XLOOKUP(C1142,Raw_Data_Paid_23!$C$4:$C$2114,Raw_Data_Paid_23!$C$4:$C$2114,"C1")="C1","C1","C2"))</f>
        <v>A</v>
      </c>
      <c r="P1142" t="str">
        <f t="shared" si="67"/>
        <v>2020AMotor Private</v>
      </c>
    </row>
    <row r="1143" spans="3:16" x14ac:dyDescent="0.35">
      <c r="C1143" s="6" t="s">
        <v>213</v>
      </c>
      <c r="D1143" s="7" t="s">
        <v>4153</v>
      </c>
      <c r="E1143" s="7" t="s">
        <v>4153</v>
      </c>
      <c r="F1143" s="8" t="s">
        <v>3908</v>
      </c>
      <c r="G1143" s="9">
        <v>8590</v>
      </c>
      <c r="H1143" s="10">
        <v>2020</v>
      </c>
      <c r="I1143" s="10">
        <v>2020</v>
      </c>
      <c r="J1143" s="11" t="s">
        <v>11</v>
      </c>
      <c r="K1143" s="12">
        <v>8590</v>
      </c>
      <c r="L1143" s="12">
        <v>1</v>
      </c>
      <c r="M1143" s="33" t="str">
        <f>IF(_xlfn.XLOOKUP(C1143,Raw_Data_OS_23!$C$7:$C$4518,Raw_Data_OS_23!$G$7:$G$4518,"Paid/ Closed")="Paid/ Closed","Paid/ Closed", "Still_Outstanding")</f>
        <v>Still_Outstanding</v>
      </c>
      <c r="N1143" s="33">
        <f>IF(_xlfn.XLOOKUP(C1143,Raw_Data_Paid_23!$C$4:$C$2114,Raw_Data_Paid_23!$C$4:$C$2114,1)= 1,1,0)</f>
        <v>1</v>
      </c>
      <c r="O1143" t="str">
        <f>IF(M1143=$W$7,IF(AND(N1143,_xlfn.XLOOKUP(C1143,Raw_Data_OS_23!$C$7:$C$4518,Raw_Data_OS_23!$G$7:$G$4518,0)=G1143),"A",IF(_xlfn.XLOOKUP(C1143,Raw_Data_Paid_23!$C$4:$C$2114,Raw_Data_Paid_23!$C$4:$C$2114,"B1")="B1","B1","B2")),IF(_xlfn.XLOOKUP(C1143,Raw_Data_Paid_23!$C$4:$C$2114,Raw_Data_Paid_23!$C$4:$C$2114,"C1")="C1","C1","C2"))</f>
        <v>A</v>
      </c>
      <c r="P1143" t="str">
        <f t="shared" si="67"/>
        <v>2020AMotor Commercial</v>
      </c>
    </row>
    <row r="1144" spans="3:16" x14ac:dyDescent="0.35">
      <c r="C1144" s="6" t="s">
        <v>214</v>
      </c>
      <c r="D1144" s="7" t="s">
        <v>4154</v>
      </c>
      <c r="E1144" s="7" t="s">
        <v>4154</v>
      </c>
      <c r="F1144" s="8" t="s">
        <v>3910</v>
      </c>
      <c r="G1144" s="9">
        <v>310</v>
      </c>
      <c r="H1144" s="10">
        <v>2020</v>
      </c>
      <c r="I1144" s="10">
        <v>2020</v>
      </c>
      <c r="J1144" s="11" t="s">
        <v>11</v>
      </c>
      <c r="K1144" s="12">
        <v>310</v>
      </c>
      <c r="L1144" s="12">
        <v>1</v>
      </c>
      <c r="M1144" s="33" t="str">
        <f>IF(_xlfn.XLOOKUP(C1144,Raw_Data_OS_23!$C$7:$C$4518,Raw_Data_OS_23!$G$7:$G$4518,"Paid/ Closed")="Paid/ Closed","Paid/ Closed", "Still_Outstanding")</f>
        <v>Still_Outstanding</v>
      </c>
      <c r="N1144" s="33">
        <f>IF(_xlfn.XLOOKUP(C1144,Raw_Data_Paid_23!$C$4:$C$2114,Raw_Data_Paid_23!$C$4:$C$2114,1)= 1,1,0)</f>
        <v>1</v>
      </c>
      <c r="O1144" t="str">
        <f>IF(M1144=$W$7,IF(AND(N1144,_xlfn.XLOOKUP(C1144,Raw_Data_OS_23!$C$7:$C$4518,Raw_Data_OS_23!$G$7:$G$4518,0)=G1144),"A",IF(_xlfn.XLOOKUP(C1144,Raw_Data_Paid_23!$C$4:$C$2114,Raw_Data_Paid_23!$C$4:$C$2114,"B1")="B1","B1","B2")),IF(_xlfn.XLOOKUP(C1144,Raw_Data_Paid_23!$C$4:$C$2114,Raw_Data_Paid_23!$C$4:$C$2114,"C1")="C1","C1","C2"))</f>
        <v>B1</v>
      </c>
      <c r="P1144" t="str">
        <f t="shared" si="67"/>
        <v>2020B1Motor Private</v>
      </c>
    </row>
    <row r="1145" spans="3:16" x14ac:dyDescent="0.35">
      <c r="C1145" s="6" t="s">
        <v>215</v>
      </c>
      <c r="D1145" s="7" t="s">
        <v>4415</v>
      </c>
      <c r="E1145" s="7" t="s">
        <v>4415</v>
      </c>
      <c r="F1145" s="8" t="s">
        <v>3910</v>
      </c>
      <c r="G1145" s="9">
        <v>635650</v>
      </c>
      <c r="H1145" s="10">
        <v>2020</v>
      </c>
      <c r="I1145" s="10">
        <v>2020</v>
      </c>
      <c r="J1145" s="11" t="s">
        <v>11</v>
      </c>
      <c r="K1145" s="12">
        <v>635650</v>
      </c>
      <c r="L1145" s="12">
        <v>1</v>
      </c>
      <c r="M1145" s="33" t="str">
        <f>IF(_xlfn.XLOOKUP(C1145,Raw_Data_OS_23!$C$7:$C$4518,Raw_Data_OS_23!$G$7:$G$4518,"Paid/ Closed")="Paid/ Closed","Paid/ Closed", "Still_Outstanding")</f>
        <v>Still_Outstanding</v>
      </c>
      <c r="N1145" s="33">
        <f>IF(_xlfn.XLOOKUP(C1145,Raw_Data_Paid_23!$C$4:$C$2114,Raw_Data_Paid_23!$C$4:$C$2114,1)= 1,1,0)</f>
        <v>1</v>
      </c>
      <c r="O1145" t="str">
        <f>IF(M1145=$W$7,IF(AND(N1145,_xlfn.XLOOKUP(C1145,Raw_Data_OS_23!$C$7:$C$4518,Raw_Data_OS_23!$G$7:$G$4518,0)=G1145),"A",IF(_xlfn.XLOOKUP(C1145,Raw_Data_Paid_23!$C$4:$C$2114,Raw_Data_Paid_23!$C$4:$C$2114,"B1")="B1","B1","B2")),IF(_xlfn.XLOOKUP(C1145,Raw_Data_Paid_23!$C$4:$C$2114,Raw_Data_Paid_23!$C$4:$C$2114,"C1")="C1","C1","C2"))</f>
        <v>B1</v>
      </c>
      <c r="P1145" t="str">
        <f t="shared" si="67"/>
        <v>2020B1Motor Private</v>
      </c>
    </row>
    <row r="1146" spans="3:16" x14ac:dyDescent="0.35">
      <c r="C1146" s="6" t="s">
        <v>1150</v>
      </c>
      <c r="D1146" s="7" t="s">
        <v>4021</v>
      </c>
      <c r="E1146" s="7" t="s">
        <v>4021</v>
      </c>
      <c r="F1146" s="8" t="s">
        <v>3910</v>
      </c>
      <c r="G1146" s="9">
        <v>8590</v>
      </c>
      <c r="H1146" s="10">
        <v>2020</v>
      </c>
      <c r="I1146" s="10">
        <v>2020</v>
      </c>
      <c r="J1146" s="11" t="s">
        <v>11</v>
      </c>
      <c r="K1146" s="12">
        <v>8590</v>
      </c>
      <c r="L1146" s="12">
        <v>1</v>
      </c>
      <c r="M1146" s="33" t="str">
        <f>IF(_xlfn.XLOOKUP(C1146,Raw_Data_OS_23!$C$7:$C$4518,Raw_Data_OS_23!$G$7:$G$4518,"Paid/ Closed")="Paid/ Closed","Paid/ Closed", "Still_Outstanding")</f>
        <v>Still_Outstanding</v>
      </c>
      <c r="N1146" s="33">
        <f>IF(_xlfn.XLOOKUP(C1146,Raw_Data_Paid_23!$C$4:$C$2114,Raw_Data_Paid_23!$C$4:$C$2114,1)= 1,1,0)</f>
        <v>1</v>
      </c>
      <c r="O1146" t="str">
        <f>IF(M1146=$W$7,IF(AND(N1146,_xlfn.XLOOKUP(C1146,Raw_Data_OS_23!$C$7:$C$4518,Raw_Data_OS_23!$G$7:$G$4518,0)=G1146),"A",IF(_xlfn.XLOOKUP(C1146,Raw_Data_Paid_23!$C$4:$C$2114,Raw_Data_Paid_23!$C$4:$C$2114,"B1")="B1","B1","B2")),IF(_xlfn.XLOOKUP(C1146,Raw_Data_Paid_23!$C$4:$C$2114,Raw_Data_Paid_23!$C$4:$C$2114,"C1")="C1","C1","C2"))</f>
        <v>A</v>
      </c>
      <c r="P1146" t="str">
        <f t="shared" si="67"/>
        <v>2020AMotor Private</v>
      </c>
    </row>
    <row r="1147" spans="3:16" x14ac:dyDescent="0.35">
      <c r="C1147" s="6" t="s">
        <v>1464</v>
      </c>
      <c r="D1147" s="7" t="s">
        <v>3942</v>
      </c>
      <c r="E1147" s="7" t="s">
        <v>3942</v>
      </c>
      <c r="F1147" s="8" t="s">
        <v>3910</v>
      </c>
      <c r="G1147" s="9">
        <v>7000</v>
      </c>
      <c r="H1147" s="10">
        <v>2020</v>
      </c>
      <c r="I1147" s="10">
        <v>2020</v>
      </c>
      <c r="J1147" s="11" t="s">
        <v>11</v>
      </c>
      <c r="K1147" s="12">
        <v>7000</v>
      </c>
      <c r="L1147" s="12">
        <v>1</v>
      </c>
      <c r="M1147" s="33" t="str">
        <f>IF(_xlfn.XLOOKUP(C1147,Raw_Data_OS_23!$C$7:$C$4518,Raw_Data_OS_23!$G$7:$G$4518,"Paid/ Closed")="Paid/ Closed","Paid/ Closed", "Still_Outstanding")</f>
        <v>Still_Outstanding</v>
      </c>
      <c r="N1147" s="33">
        <f>IF(_xlfn.XLOOKUP(C1147,Raw_Data_Paid_23!$C$4:$C$2114,Raw_Data_Paid_23!$C$4:$C$2114,1)= 1,1,0)</f>
        <v>1</v>
      </c>
      <c r="O1147" t="str">
        <f>IF(M1147=$W$7,IF(AND(N1147,_xlfn.XLOOKUP(C1147,Raw_Data_OS_23!$C$7:$C$4518,Raw_Data_OS_23!$G$7:$G$4518,0)=G1147),"A",IF(_xlfn.XLOOKUP(C1147,Raw_Data_Paid_23!$C$4:$C$2114,Raw_Data_Paid_23!$C$4:$C$2114,"B1")="B1","B1","B2")),IF(_xlfn.XLOOKUP(C1147,Raw_Data_Paid_23!$C$4:$C$2114,Raw_Data_Paid_23!$C$4:$C$2114,"C1")="C1","C1","C2"))</f>
        <v>A</v>
      </c>
      <c r="P1147" t="str">
        <f t="shared" si="67"/>
        <v>2020AMotor Private</v>
      </c>
    </row>
    <row r="1148" spans="3:16" x14ac:dyDescent="0.35">
      <c r="C1148" s="6" t="s">
        <v>1465</v>
      </c>
      <c r="D1148" s="7" t="s">
        <v>4423</v>
      </c>
      <c r="E1148" s="7" t="s">
        <v>4423</v>
      </c>
      <c r="F1148" s="8" t="s">
        <v>3908</v>
      </c>
      <c r="G1148" s="9">
        <v>2460</v>
      </c>
      <c r="H1148" s="10">
        <v>2020</v>
      </c>
      <c r="I1148" s="10">
        <v>2020</v>
      </c>
      <c r="J1148" s="11" t="s">
        <v>11</v>
      </c>
      <c r="K1148" s="12">
        <v>465000</v>
      </c>
      <c r="L1148" s="12">
        <v>1</v>
      </c>
      <c r="M1148" s="33" t="str">
        <f>IF(_xlfn.XLOOKUP(C1148,Raw_Data_OS_23!$C$7:$C$4518,Raw_Data_OS_23!$G$7:$G$4518,"Paid/ Closed")="Paid/ Closed","Paid/ Closed", "Still_Outstanding")</f>
        <v>Still_Outstanding</v>
      </c>
      <c r="N1148" s="33">
        <f>IF(_xlfn.XLOOKUP(C1148,Raw_Data_Paid_23!$C$4:$C$2114,Raw_Data_Paid_23!$C$4:$C$2114,1)= 1,1,0)</f>
        <v>1</v>
      </c>
      <c r="O1148" t="str">
        <f>IF(M1148=$W$7,IF(AND(N1148,_xlfn.XLOOKUP(C1148,Raw_Data_OS_23!$C$7:$C$4518,Raw_Data_OS_23!$G$7:$G$4518,0)=G1148),"A",IF(_xlfn.XLOOKUP(C1148,Raw_Data_Paid_23!$C$4:$C$2114,Raw_Data_Paid_23!$C$4:$C$2114,"B1")="B1","B1","B2")),IF(_xlfn.XLOOKUP(C1148,Raw_Data_Paid_23!$C$4:$C$2114,Raw_Data_Paid_23!$C$4:$C$2114,"C1")="C1","C1","C2"))</f>
        <v>B1</v>
      </c>
      <c r="P1148" t="str">
        <f t="shared" si="67"/>
        <v>2020B1Motor Commercial</v>
      </c>
    </row>
    <row r="1149" spans="3:16" x14ac:dyDescent="0.35">
      <c r="C1149" s="6" t="s">
        <v>1151</v>
      </c>
      <c r="D1149" s="7" t="s">
        <v>4424</v>
      </c>
      <c r="E1149" s="7" t="s">
        <v>4424</v>
      </c>
      <c r="F1149" s="8" t="s">
        <v>3910</v>
      </c>
      <c r="G1149" s="9">
        <v>0</v>
      </c>
      <c r="H1149" s="10">
        <v>2020</v>
      </c>
      <c r="I1149" s="10">
        <v>2020</v>
      </c>
      <c r="J1149" s="11" t="s">
        <v>11</v>
      </c>
      <c r="K1149" s="12">
        <v>8590</v>
      </c>
      <c r="L1149" s="12">
        <v>1</v>
      </c>
      <c r="M1149" s="33" t="str">
        <f>IF(_xlfn.XLOOKUP(C1149,Raw_Data_OS_23!$C$7:$C$4518,Raw_Data_OS_23!$G$7:$G$4518,"Paid/ Closed")="Paid/ Closed","Paid/ Closed", "Still_Outstanding")</f>
        <v>Still_Outstanding</v>
      </c>
      <c r="N1149" s="33">
        <f>IF(_xlfn.XLOOKUP(C1149,Raw_Data_Paid_23!$C$4:$C$2114,Raw_Data_Paid_23!$C$4:$C$2114,1)= 1,1,0)</f>
        <v>1</v>
      </c>
      <c r="O1149" t="str">
        <f>IF(M1149=$W$7,IF(AND(N1149,_xlfn.XLOOKUP(C1149,Raw_Data_OS_23!$C$7:$C$4518,Raw_Data_OS_23!$G$7:$G$4518,0)=G1149),"A",IF(_xlfn.XLOOKUP(C1149,Raw_Data_Paid_23!$C$4:$C$2114,Raw_Data_Paid_23!$C$4:$C$2114,"B1")="B1","B1","B2")),IF(_xlfn.XLOOKUP(C1149,Raw_Data_Paid_23!$C$4:$C$2114,Raw_Data_Paid_23!$C$4:$C$2114,"C1")="C1","C1","C2"))</f>
        <v>A</v>
      </c>
      <c r="P1149" t="str">
        <f t="shared" si="67"/>
        <v>2020AMotor Private</v>
      </c>
    </row>
    <row r="1150" spans="3:16" x14ac:dyDescent="0.35">
      <c r="C1150" s="6" t="s">
        <v>1466</v>
      </c>
      <c r="D1150" s="7" t="s">
        <v>4426</v>
      </c>
      <c r="E1150" s="7" t="s">
        <v>4426</v>
      </c>
      <c r="F1150" s="8" t="s">
        <v>3908</v>
      </c>
      <c r="G1150" s="9">
        <v>100000</v>
      </c>
      <c r="H1150" s="10">
        <v>2020</v>
      </c>
      <c r="I1150" s="10">
        <v>2020</v>
      </c>
      <c r="J1150" s="11" t="s">
        <v>11</v>
      </c>
      <c r="K1150" s="12">
        <v>100000</v>
      </c>
      <c r="L1150" s="12">
        <v>1</v>
      </c>
      <c r="M1150" s="33" t="str">
        <f>IF(_xlfn.XLOOKUP(C1150,Raw_Data_OS_23!$C$7:$C$4518,Raw_Data_OS_23!$G$7:$G$4518,"Paid/ Closed")="Paid/ Closed","Paid/ Closed", "Still_Outstanding")</f>
        <v>Still_Outstanding</v>
      </c>
      <c r="N1150" s="33">
        <f>IF(_xlfn.XLOOKUP(C1150,Raw_Data_Paid_23!$C$4:$C$2114,Raw_Data_Paid_23!$C$4:$C$2114,1)= 1,1,0)</f>
        <v>1</v>
      </c>
      <c r="O1150" t="str">
        <f>IF(M1150=$W$7,IF(AND(N1150,_xlfn.XLOOKUP(C1150,Raw_Data_OS_23!$C$7:$C$4518,Raw_Data_OS_23!$G$7:$G$4518,0)=G1150),"A",IF(_xlfn.XLOOKUP(C1150,Raw_Data_Paid_23!$C$4:$C$2114,Raw_Data_Paid_23!$C$4:$C$2114,"B1")="B1","B1","B2")),IF(_xlfn.XLOOKUP(C1150,Raw_Data_Paid_23!$C$4:$C$2114,Raw_Data_Paid_23!$C$4:$C$2114,"C1")="C1","C1","C2"))</f>
        <v>B1</v>
      </c>
      <c r="P1150" t="str">
        <f t="shared" si="67"/>
        <v>2020B1Motor Commercial</v>
      </c>
    </row>
    <row r="1151" spans="3:16" x14ac:dyDescent="0.35">
      <c r="C1151" s="6" t="s">
        <v>1467</v>
      </c>
      <c r="D1151" s="7" t="s">
        <v>4021</v>
      </c>
      <c r="E1151" s="7" t="s">
        <v>4021</v>
      </c>
      <c r="F1151" s="8" t="s">
        <v>3908</v>
      </c>
      <c r="G1151" s="9">
        <v>124000</v>
      </c>
      <c r="H1151" s="10">
        <v>2020</v>
      </c>
      <c r="I1151" s="10">
        <v>2020</v>
      </c>
      <c r="J1151" s="11" t="s">
        <v>11</v>
      </c>
      <c r="K1151" s="12">
        <v>124000</v>
      </c>
      <c r="L1151" s="12">
        <v>1</v>
      </c>
      <c r="M1151" s="33" t="str">
        <f>IF(_xlfn.XLOOKUP(C1151,Raw_Data_OS_23!$C$7:$C$4518,Raw_Data_OS_23!$G$7:$G$4518,"Paid/ Closed")="Paid/ Closed","Paid/ Closed", "Still_Outstanding")</f>
        <v>Still_Outstanding</v>
      </c>
      <c r="N1151" s="33">
        <f>IF(_xlfn.XLOOKUP(C1151,Raw_Data_Paid_23!$C$4:$C$2114,Raw_Data_Paid_23!$C$4:$C$2114,1)= 1,1,0)</f>
        <v>1</v>
      </c>
      <c r="O1151" t="str">
        <f>IF(M1151=$W$7,IF(AND(N1151,_xlfn.XLOOKUP(C1151,Raw_Data_OS_23!$C$7:$C$4518,Raw_Data_OS_23!$G$7:$G$4518,0)=G1151),"A",IF(_xlfn.XLOOKUP(C1151,Raw_Data_Paid_23!$C$4:$C$2114,Raw_Data_Paid_23!$C$4:$C$2114,"B1")="B1","B1","B2")),IF(_xlfn.XLOOKUP(C1151,Raw_Data_Paid_23!$C$4:$C$2114,Raw_Data_Paid_23!$C$4:$C$2114,"C1")="C1","C1","C2"))</f>
        <v>B1</v>
      </c>
      <c r="P1151" t="str">
        <f t="shared" si="67"/>
        <v>2020B1Motor Commercial</v>
      </c>
    </row>
    <row r="1152" spans="3:16" x14ac:dyDescent="0.35">
      <c r="C1152" s="6" t="s">
        <v>1152</v>
      </c>
      <c r="D1152" s="7" t="s">
        <v>4423</v>
      </c>
      <c r="E1152" s="7" t="s">
        <v>4423</v>
      </c>
      <c r="F1152" s="8" t="s">
        <v>3908</v>
      </c>
      <c r="G1152" s="9">
        <v>6312</v>
      </c>
      <c r="H1152" s="10">
        <v>2020</v>
      </c>
      <c r="I1152" s="10">
        <v>2020</v>
      </c>
      <c r="J1152" s="11" t="s">
        <v>11</v>
      </c>
      <c r="K1152" s="12">
        <v>6312</v>
      </c>
      <c r="L1152" s="12">
        <v>1</v>
      </c>
      <c r="M1152" s="33" t="str">
        <f>IF(_xlfn.XLOOKUP(C1152,Raw_Data_OS_23!$C$7:$C$4518,Raw_Data_OS_23!$G$7:$G$4518,"Paid/ Closed")="Paid/ Closed","Paid/ Closed", "Still_Outstanding")</f>
        <v>Still_Outstanding</v>
      </c>
      <c r="N1152" s="33">
        <f>IF(_xlfn.XLOOKUP(C1152,Raw_Data_Paid_23!$C$4:$C$2114,Raw_Data_Paid_23!$C$4:$C$2114,1)= 1,1,0)</f>
        <v>1</v>
      </c>
      <c r="O1152" t="str">
        <f>IF(M1152=$W$7,IF(AND(N1152,_xlfn.XLOOKUP(C1152,Raw_Data_OS_23!$C$7:$C$4518,Raw_Data_OS_23!$G$7:$G$4518,0)=G1152),"A",IF(_xlfn.XLOOKUP(C1152,Raw_Data_Paid_23!$C$4:$C$2114,Raw_Data_Paid_23!$C$4:$C$2114,"B1")="B1","B1","B2")),IF(_xlfn.XLOOKUP(C1152,Raw_Data_Paid_23!$C$4:$C$2114,Raw_Data_Paid_23!$C$4:$C$2114,"C1")="C1","C1","C2"))</f>
        <v>A</v>
      </c>
      <c r="P1152" t="str">
        <f t="shared" si="67"/>
        <v>2020AMotor Commercial</v>
      </c>
    </row>
    <row r="1153" spans="3:16" x14ac:dyDescent="0.35">
      <c r="C1153" s="6" t="s">
        <v>1468</v>
      </c>
      <c r="D1153" s="7" t="s">
        <v>4376</v>
      </c>
      <c r="E1153" s="7" t="s">
        <v>4376</v>
      </c>
      <c r="F1153" s="8" t="s">
        <v>4199</v>
      </c>
      <c r="G1153" s="9">
        <v>50000</v>
      </c>
      <c r="H1153" s="10">
        <v>2020</v>
      </c>
      <c r="I1153" s="10">
        <v>2020</v>
      </c>
      <c r="J1153" s="11" t="s">
        <v>35</v>
      </c>
      <c r="K1153" s="12">
        <v>50000</v>
      </c>
      <c r="L1153" s="12">
        <v>1</v>
      </c>
      <c r="M1153" s="33" t="str">
        <f>IF(_xlfn.XLOOKUP(C1153,Raw_Data_OS_23!$C$7:$C$4518,Raw_Data_OS_23!$G$7:$G$4518,"Paid/ Closed")="Paid/ Closed","Paid/ Closed", "Still_Outstanding")</f>
        <v>Still_Outstanding</v>
      </c>
      <c r="N1153" s="33">
        <f>IF(_xlfn.XLOOKUP(C1153,Raw_Data_Paid_23!$C$4:$C$2114,Raw_Data_Paid_23!$C$4:$C$2114,1)= 1,1,0)</f>
        <v>1</v>
      </c>
      <c r="O1153" t="str">
        <f>IF(M1153=$W$7,IF(AND(N1153,_xlfn.XLOOKUP(C1153,Raw_Data_OS_23!$C$7:$C$4518,Raw_Data_OS_23!$G$7:$G$4518,0)=G1153),"A",IF(_xlfn.XLOOKUP(C1153,Raw_Data_Paid_23!$C$4:$C$2114,Raw_Data_Paid_23!$C$4:$C$2114,"B1")="B1","B1","B2")),IF(_xlfn.XLOOKUP(C1153,Raw_Data_Paid_23!$C$4:$C$2114,Raw_Data_Paid_23!$C$4:$C$2114,"C1")="C1","C1","C2"))</f>
        <v>B1</v>
      </c>
      <c r="P1153" t="str">
        <f t="shared" si="67"/>
        <v>2020B1Theft</v>
      </c>
    </row>
    <row r="1154" spans="3:16" x14ac:dyDescent="0.35">
      <c r="C1154" s="6" t="s">
        <v>1153</v>
      </c>
      <c r="D1154" s="7" t="s">
        <v>4383</v>
      </c>
      <c r="E1154" s="7" t="s">
        <v>4383</v>
      </c>
      <c r="F1154" s="8" t="s">
        <v>658</v>
      </c>
      <c r="G1154" s="9">
        <v>517360</v>
      </c>
      <c r="H1154" s="10">
        <v>2020</v>
      </c>
      <c r="I1154" s="10">
        <v>2020</v>
      </c>
      <c r="J1154" s="11" t="s">
        <v>11</v>
      </c>
      <c r="K1154" s="12">
        <v>517360</v>
      </c>
      <c r="L1154" s="12">
        <v>1</v>
      </c>
      <c r="M1154" s="33" t="str">
        <f>IF(_xlfn.XLOOKUP(C1154,Raw_Data_OS_23!$C$7:$C$4518,Raw_Data_OS_23!$G$7:$G$4518,"Paid/ Closed")="Paid/ Closed","Paid/ Closed", "Still_Outstanding")</f>
        <v>Still_Outstanding</v>
      </c>
      <c r="N1154" s="33">
        <f>IF(_xlfn.XLOOKUP(C1154,Raw_Data_Paid_23!$C$4:$C$2114,Raw_Data_Paid_23!$C$4:$C$2114,1)= 1,1,0)</f>
        <v>1</v>
      </c>
      <c r="O1154" t="str">
        <f>IF(M1154=$W$7,IF(AND(N1154,_xlfn.XLOOKUP(C1154,Raw_Data_OS_23!$C$7:$C$4518,Raw_Data_OS_23!$G$7:$G$4518,0)=G1154),"A",IF(_xlfn.XLOOKUP(C1154,Raw_Data_Paid_23!$C$4:$C$2114,Raw_Data_Paid_23!$C$4:$C$2114,"B1")="B1","B1","B2")),IF(_xlfn.XLOOKUP(C1154,Raw_Data_Paid_23!$C$4:$C$2114,Raw_Data_Paid_23!$C$4:$C$2114,"C1")="C1","C1","C2"))</f>
        <v>B1</v>
      </c>
      <c r="P1154" t="str">
        <f t="shared" si="67"/>
        <v>2020B1Workmen's Compensation</v>
      </c>
    </row>
    <row r="1155" spans="3:16" x14ac:dyDescent="0.35">
      <c r="C1155" s="6" t="s">
        <v>1469</v>
      </c>
      <c r="D1155" s="7" t="s">
        <v>4085</v>
      </c>
      <c r="E1155" s="7" t="s">
        <v>4085</v>
      </c>
      <c r="F1155" s="8" t="s">
        <v>658</v>
      </c>
      <c r="G1155" s="9">
        <v>30000</v>
      </c>
      <c r="H1155" s="10">
        <v>2020</v>
      </c>
      <c r="I1155" s="10">
        <v>2020</v>
      </c>
      <c r="J1155" s="11" t="s">
        <v>35</v>
      </c>
      <c r="K1155" s="12">
        <v>30000</v>
      </c>
      <c r="L1155" s="12">
        <v>1</v>
      </c>
      <c r="M1155" s="33" t="str">
        <f>IF(_xlfn.XLOOKUP(C1155,Raw_Data_OS_23!$C$7:$C$4518,Raw_Data_OS_23!$G$7:$G$4518,"Paid/ Closed")="Paid/ Closed","Paid/ Closed", "Still_Outstanding")</f>
        <v>Still_Outstanding</v>
      </c>
      <c r="N1155" s="33">
        <f>IF(_xlfn.XLOOKUP(C1155,Raw_Data_Paid_23!$C$4:$C$2114,Raw_Data_Paid_23!$C$4:$C$2114,1)= 1,1,0)</f>
        <v>1</v>
      </c>
      <c r="O1155" t="str">
        <f>IF(M1155=$W$7,IF(AND(N1155,_xlfn.XLOOKUP(C1155,Raw_Data_OS_23!$C$7:$C$4518,Raw_Data_OS_23!$G$7:$G$4518,0)=G1155),"A",IF(_xlfn.XLOOKUP(C1155,Raw_Data_Paid_23!$C$4:$C$2114,Raw_Data_Paid_23!$C$4:$C$2114,"B1")="B1","B1","B2")),IF(_xlfn.XLOOKUP(C1155,Raw_Data_Paid_23!$C$4:$C$2114,Raw_Data_Paid_23!$C$4:$C$2114,"C1")="C1","C1","C2"))</f>
        <v>B1</v>
      </c>
      <c r="P1155" t="str">
        <f t="shared" si="67"/>
        <v>2020B1Workmen's Compensation</v>
      </c>
    </row>
    <row r="1156" spans="3:16" x14ac:dyDescent="0.35">
      <c r="C1156" s="6" t="s">
        <v>1470</v>
      </c>
      <c r="D1156" s="7" t="s">
        <v>4082</v>
      </c>
      <c r="E1156" s="7" t="s">
        <v>4082</v>
      </c>
      <c r="F1156" s="8" t="s">
        <v>658</v>
      </c>
      <c r="G1156" s="9">
        <v>10000</v>
      </c>
      <c r="H1156" s="10">
        <v>2020</v>
      </c>
      <c r="I1156" s="10">
        <v>2020</v>
      </c>
      <c r="J1156" s="11" t="s">
        <v>35</v>
      </c>
      <c r="K1156" s="12">
        <v>10000</v>
      </c>
      <c r="L1156" s="12">
        <v>1</v>
      </c>
      <c r="M1156" s="33" t="str">
        <f>IF(_xlfn.XLOOKUP(C1156,Raw_Data_OS_23!$C$7:$C$4518,Raw_Data_OS_23!$G$7:$G$4518,"Paid/ Closed")="Paid/ Closed","Paid/ Closed", "Still_Outstanding")</f>
        <v>Still_Outstanding</v>
      </c>
      <c r="N1156" s="33">
        <f>IF(_xlfn.XLOOKUP(C1156,Raw_Data_Paid_23!$C$4:$C$2114,Raw_Data_Paid_23!$C$4:$C$2114,1)= 1,1,0)</f>
        <v>1</v>
      </c>
      <c r="O1156" t="str">
        <f>IF(M1156=$W$7,IF(AND(N1156,_xlfn.XLOOKUP(C1156,Raw_Data_OS_23!$C$7:$C$4518,Raw_Data_OS_23!$G$7:$G$4518,0)=G1156),"A",IF(_xlfn.XLOOKUP(C1156,Raw_Data_Paid_23!$C$4:$C$2114,Raw_Data_Paid_23!$C$4:$C$2114,"B1")="B1","B1","B2")),IF(_xlfn.XLOOKUP(C1156,Raw_Data_Paid_23!$C$4:$C$2114,Raw_Data_Paid_23!$C$4:$C$2114,"C1")="C1","C1","C2"))</f>
        <v>B1</v>
      </c>
      <c r="P1156" t="str">
        <f t="shared" si="67"/>
        <v>2020B1Workmen's Compensation</v>
      </c>
    </row>
    <row r="1157" spans="3:16" x14ac:dyDescent="0.35">
      <c r="C1157" s="6" t="s">
        <v>1154</v>
      </c>
      <c r="D1157" s="7" t="s">
        <v>4426</v>
      </c>
      <c r="E1157" s="7" t="s">
        <v>4426</v>
      </c>
      <c r="F1157" s="8" t="s">
        <v>3910</v>
      </c>
      <c r="G1157" s="9">
        <v>6270</v>
      </c>
      <c r="H1157" s="10">
        <v>2020</v>
      </c>
      <c r="I1157" s="10">
        <v>2020</v>
      </c>
      <c r="J1157" s="11" t="s">
        <v>11</v>
      </c>
      <c r="K1157" s="12">
        <v>6270</v>
      </c>
      <c r="L1157" s="12">
        <v>1</v>
      </c>
      <c r="M1157" s="33" t="str">
        <f>IF(_xlfn.XLOOKUP(C1157,Raw_Data_OS_23!$C$7:$C$4518,Raw_Data_OS_23!$G$7:$G$4518,"Paid/ Closed")="Paid/ Closed","Paid/ Closed", "Still_Outstanding")</f>
        <v>Still_Outstanding</v>
      </c>
      <c r="N1157" s="33">
        <f>IF(_xlfn.XLOOKUP(C1157,Raw_Data_Paid_23!$C$4:$C$2114,Raw_Data_Paid_23!$C$4:$C$2114,1)= 1,1,0)</f>
        <v>1</v>
      </c>
      <c r="O1157" t="str">
        <f>IF(M1157=$W$7,IF(AND(N1157,_xlfn.XLOOKUP(C1157,Raw_Data_OS_23!$C$7:$C$4518,Raw_Data_OS_23!$G$7:$G$4518,0)=G1157),"A",IF(_xlfn.XLOOKUP(C1157,Raw_Data_Paid_23!$C$4:$C$2114,Raw_Data_Paid_23!$C$4:$C$2114,"B1")="B1","B1","B2")),IF(_xlfn.XLOOKUP(C1157,Raw_Data_Paid_23!$C$4:$C$2114,Raw_Data_Paid_23!$C$4:$C$2114,"C1")="C1","C1","C2"))</f>
        <v>A</v>
      </c>
      <c r="P1157" t="str">
        <f t="shared" si="67"/>
        <v>2020AMotor Private</v>
      </c>
    </row>
    <row r="1158" spans="3:16" x14ac:dyDescent="0.35">
      <c r="C1158" s="6" t="s">
        <v>1471</v>
      </c>
      <c r="D1158" s="7" t="s">
        <v>4090</v>
      </c>
      <c r="E1158" s="7" t="s">
        <v>4090</v>
      </c>
      <c r="F1158" s="8" t="s">
        <v>3908</v>
      </c>
      <c r="G1158" s="9">
        <v>40000</v>
      </c>
      <c r="H1158" s="10">
        <v>2020</v>
      </c>
      <c r="I1158" s="10">
        <v>2020</v>
      </c>
      <c r="J1158" s="11" t="s">
        <v>11</v>
      </c>
      <c r="K1158" s="12">
        <v>40000</v>
      </c>
      <c r="L1158" s="12">
        <v>1</v>
      </c>
      <c r="M1158" s="33" t="str">
        <f>IF(_xlfn.XLOOKUP(C1158,Raw_Data_OS_23!$C$7:$C$4518,Raw_Data_OS_23!$G$7:$G$4518,"Paid/ Closed")="Paid/ Closed","Paid/ Closed", "Still_Outstanding")</f>
        <v>Still_Outstanding</v>
      </c>
      <c r="N1158" s="33">
        <f>IF(_xlfn.XLOOKUP(C1158,Raw_Data_Paid_23!$C$4:$C$2114,Raw_Data_Paid_23!$C$4:$C$2114,1)= 1,1,0)</f>
        <v>1</v>
      </c>
      <c r="O1158" t="str">
        <f>IF(M1158=$W$7,IF(AND(N1158,_xlfn.XLOOKUP(C1158,Raw_Data_OS_23!$C$7:$C$4518,Raw_Data_OS_23!$G$7:$G$4518,0)=G1158),"A",IF(_xlfn.XLOOKUP(C1158,Raw_Data_Paid_23!$C$4:$C$2114,Raw_Data_Paid_23!$C$4:$C$2114,"B1")="B1","B1","B2")),IF(_xlfn.XLOOKUP(C1158,Raw_Data_Paid_23!$C$4:$C$2114,Raw_Data_Paid_23!$C$4:$C$2114,"C1")="C1","C1","C2"))</f>
        <v>B1</v>
      </c>
      <c r="P1158" t="str">
        <f t="shared" ref="P1158:P1221" si="68">H1158&amp;O1158&amp;F1158</f>
        <v>2020B1Motor Commercial</v>
      </c>
    </row>
    <row r="1159" spans="3:16" x14ac:dyDescent="0.35">
      <c r="C1159" s="6" t="s">
        <v>1155</v>
      </c>
      <c r="D1159" s="7" t="s">
        <v>4176</v>
      </c>
      <c r="E1159" s="7" t="s">
        <v>4176</v>
      </c>
      <c r="F1159" s="8" t="s">
        <v>3910</v>
      </c>
      <c r="G1159" s="9">
        <v>5000</v>
      </c>
      <c r="H1159" s="10">
        <v>2020</v>
      </c>
      <c r="I1159" s="10">
        <v>2020</v>
      </c>
      <c r="J1159" s="11" t="s">
        <v>11</v>
      </c>
      <c r="K1159" s="12">
        <v>5000</v>
      </c>
      <c r="L1159" s="12">
        <v>1</v>
      </c>
      <c r="M1159" s="33" t="str">
        <f>IF(_xlfn.XLOOKUP(C1159,Raw_Data_OS_23!$C$7:$C$4518,Raw_Data_OS_23!$G$7:$G$4518,"Paid/ Closed")="Paid/ Closed","Paid/ Closed", "Still_Outstanding")</f>
        <v>Still_Outstanding</v>
      </c>
      <c r="N1159" s="33">
        <f>IF(_xlfn.XLOOKUP(C1159,Raw_Data_Paid_23!$C$4:$C$2114,Raw_Data_Paid_23!$C$4:$C$2114,1)= 1,1,0)</f>
        <v>1</v>
      </c>
      <c r="O1159" t="str">
        <f>IF(M1159=$W$7,IF(AND(N1159,_xlfn.XLOOKUP(C1159,Raw_Data_OS_23!$C$7:$C$4518,Raw_Data_OS_23!$G$7:$G$4518,0)=G1159),"A",IF(_xlfn.XLOOKUP(C1159,Raw_Data_Paid_23!$C$4:$C$2114,Raw_Data_Paid_23!$C$4:$C$2114,"B1")="B1","B1","B2")),IF(_xlfn.XLOOKUP(C1159,Raw_Data_Paid_23!$C$4:$C$2114,Raw_Data_Paid_23!$C$4:$C$2114,"C1")="C1","C1","C2"))</f>
        <v>B1</v>
      </c>
      <c r="P1159" t="str">
        <f t="shared" si="68"/>
        <v>2020B1Motor Private</v>
      </c>
    </row>
    <row r="1160" spans="3:16" x14ac:dyDescent="0.35">
      <c r="C1160" s="6" t="s">
        <v>1156</v>
      </c>
      <c r="D1160" s="7" t="s">
        <v>4155</v>
      </c>
      <c r="E1160" s="7" t="s">
        <v>4155</v>
      </c>
      <c r="F1160" s="8" t="s">
        <v>3908</v>
      </c>
      <c r="G1160" s="9">
        <v>790</v>
      </c>
      <c r="H1160" s="10">
        <v>2020</v>
      </c>
      <c r="I1160" s="10">
        <v>2020</v>
      </c>
      <c r="J1160" s="11" t="s">
        <v>11</v>
      </c>
      <c r="K1160" s="12">
        <v>790</v>
      </c>
      <c r="L1160" s="12">
        <v>1</v>
      </c>
      <c r="M1160" s="33" t="str">
        <f>IF(_xlfn.XLOOKUP(C1160,Raw_Data_OS_23!$C$7:$C$4518,Raw_Data_OS_23!$G$7:$G$4518,"Paid/ Closed")="Paid/ Closed","Paid/ Closed", "Still_Outstanding")</f>
        <v>Still_Outstanding</v>
      </c>
      <c r="N1160" s="33">
        <f>IF(_xlfn.XLOOKUP(C1160,Raw_Data_Paid_23!$C$4:$C$2114,Raw_Data_Paid_23!$C$4:$C$2114,1)= 1,1,0)</f>
        <v>1</v>
      </c>
      <c r="O1160" t="str">
        <f>IF(M1160=$W$7,IF(AND(N1160,_xlfn.XLOOKUP(C1160,Raw_Data_OS_23!$C$7:$C$4518,Raw_Data_OS_23!$G$7:$G$4518,0)=G1160),"A",IF(_xlfn.XLOOKUP(C1160,Raw_Data_Paid_23!$C$4:$C$2114,Raw_Data_Paid_23!$C$4:$C$2114,"B1")="B1","B1","B2")),IF(_xlfn.XLOOKUP(C1160,Raw_Data_Paid_23!$C$4:$C$2114,Raw_Data_Paid_23!$C$4:$C$2114,"C1")="C1","C1","C2"))</f>
        <v>B1</v>
      </c>
      <c r="P1160" t="str">
        <f t="shared" si="68"/>
        <v>2020B1Motor Commercial</v>
      </c>
    </row>
    <row r="1161" spans="3:16" x14ac:dyDescent="0.35">
      <c r="C1161" s="6" t="s">
        <v>1157</v>
      </c>
      <c r="D1161" s="7" t="s">
        <v>4024</v>
      </c>
      <c r="E1161" s="7" t="s">
        <v>4024</v>
      </c>
      <c r="F1161" s="8" t="s">
        <v>3908</v>
      </c>
      <c r="G1161" s="9">
        <v>4390</v>
      </c>
      <c r="H1161" s="10">
        <v>2020</v>
      </c>
      <c r="I1161" s="10">
        <v>2020</v>
      </c>
      <c r="J1161" s="11" t="s">
        <v>11</v>
      </c>
      <c r="K1161" s="12">
        <v>4390</v>
      </c>
      <c r="L1161" s="12">
        <v>1</v>
      </c>
      <c r="M1161" s="33" t="str">
        <f>IF(_xlfn.XLOOKUP(C1161,Raw_Data_OS_23!$C$7:$C$4518,Raw_Data_OS_23!$G$7:$G$4518,"Paid/ Closed")="Paid/ Closed","Paid/ Closed", "Still_Outstanding")</f>
        <v>Still_Outstanding</v>
      </c>
      <c r="N1161" s="33">
        <f>IF(_xlfn.XLOOKUP(C1161,Raw_Data_Paid_23!$C$4:$C$2114,Raw_Data_Paid_23!$C$4:$C$2114,1)= 1,1,0)</f>
        <v>1</v>
      </c>
      <c r="O1161" t="str">
        <f>IF(M1161=$W$7,IF(AND(N1161,_xlfn.XLOOKUP(C1161,Raw_Data_OS_23!$C$7:$C$4518,Raw_Data_OS_23!$G$7:$G$4518,0)=G1161),"A",IF(_xlfn.XLOOKUP(C1161,Raw_Data_Paid_23!$C$4:$C$2114,Raw_Data_Paid_23!$C$4:$C$2114,"B1")="B1","B1","B2")),IF(_xlfn.XLOOKUP(C1161,Raw_Data_Paid_23!$C$4:$C$2114,Raw_Data_Paid_23!$C$4:$C$2114,"C1")="C1","C1","C2"))</f>
        <v>B1</v>
      </c>
      <c r="P1161" t="str">
        <f t="shared" si="68"/>
        <v>2020B1Motor Commercial</v>
      </c>
    </row>
    <row r="1162" spans="3:16" x14ac:dyDescent="0.35">
      <c r="C1162" s="6" t="s">
        <v>1158</v>
      </c>
      <c r="D1162" s="7" t="s">
        <v>3946</v>
      </c>
      <c r="E1162" s="7" t="s">
        <v>3946</v>
      </c>
      <c r="F1162" s="8" t="s">
        <v>3910</v>
      </c>
      <c r="G1162" s="9">
        <v>76000</v>
      </c>
      <c r="H1162" s="10">
        <v>2020</v>
      </c>
      <c r="I1162" s="10">
        <v>2020</v>
      </c>
      <c r="J1162" s="11" t="s">
        <v>11</v>
      </c>
      <c r="K1162" s="12">
        <v>76000</v>
      </c>
      <c r="L1162" s="12">
        <v>1</v>
      </c>
      <c r="M1162" s="33" t="str">
        <f>IF(_xlfn.XLOOKUP(C1162,Raw_Data_OS_23!$C$7:$C$4518,Raw_Data_OS_23!$G$7:$G$4518,"Paid/ Closed")="Paid/ Closed","Paid/ Closed", "Still_Outstanding")</f>
        <v>Still_Outstanding</v>
      </c>
      <c r="N1162" s="33">
        <f>IF(_xlfn.XLOOKUP(C1162,Raw_Data_Paid_23!$C$4:$C$2114,Raw_Data_Paid_23!$C$4:$C$2114,1)= 1,1,0)</f>
        <v>1</v>
      </c>
      <c r="O1162" t="str">
        <f>IF(M1162=$W$7,IF(AND(N1162,_xlfn.XLOOKUP(C1162,Raw_Data_OS_23!$C$7:$C$4518,Raw_Data_OS_23!$G$7:$G$4518,0)=G1162),"A",IF(_xlfn.XLOOKUP(C1162,Raw_Data_Paid_23!$C$4:$C$2114,Raw_Data_Paid_23!$C$4:$C$2114,"B1")="B1","B1","B2")),IF(_xlfn.XLOOKUP(C1162,Raw_Data_Paid_23!$C$4:$C$2114,Raw_Data_Paid_23!$C$4:$C$2114,"C1")="C1","C1","C2"))</f>
        <v>B1</v>
      </c>
      <c r="P1162" t="str">
        <f t="shared" si="68"/>
        <v>2020B1Motor Private</v>
      </c>
    </row>
    <row r="1163" spans="3:16" x14ac:dyDescent="0.35">
      <c r="C1163" s="6" t="s">
        <v>1472</v>
      </c>
      <c r="D1163" s="7" t="s">
        <v>4023</v>
      </c>
      <c r="E1163" s="7" t="s">
        <v>4023</v>
      </c>
      <c r="F1163" s="8" t="s">
        <v>3908</v>
      </c>
      <c r="G1163" s="9">
        <v>100000</v>
      </c>
      <c r="H1163" s="10">
        <v>2020</v>
      </c>
      <c r="I1163" s="10">
        <v>2020</v>
      </c>
      <c r="J1163" s="11" t="s">
        <v>11</v>
      </c>
      <c r="K1163" s="12">
        <v>100000</v>
      </c>
      <c r="L1163" s="12">
        <v>1</v>
      </c>
      <c r="M1163" s="33" t="str">
        <f>IF(_xlfn.XLOOKUP(C1163,Raw_Data_OS_23!$C$7:$C$4518,Raw_Data_OS_23!$G$7:$G$4518,"Paid/ Closed")="Paid/ Closed","Paid/ Closed", "Still_Outstanding")</f>
        <v>Still_Outstanding</v>
      </c>
      <c r="N1163" s="33">
        <f>IF(_xlfn.XLOOKUP(C1163,Raw_Data_Paid_23!$C$4:$C$2114,Raw_Data_Paid_23!$C$4:$C$2114,1)= 1,1,0)</f>
        <v>1</v>
      </c>
      <c r="O1163" t="str">
        <f>IF(M1163=$W$7,IF(AND(N1163,_xlfn.XLOOKUP(C1163,Raw_Data_OS_23!$C$7:$C$4518,Raw_Data_OS_23!$G$7:$G$4518,0)=G1163),"A",IF(_xlfn.XLOOKUP(C1163,Raw_Data_Paid_23!$C$4:$C$2114,Raw_Data_Paid_23!$C$4:$C$2114,"B1")="B1","B1","B2")),IF(_xlfn.XLOOKUP(C1163,Raw_Data_Paid_23!$C$4:$C$2114,Raw_Data_Paid_23!$C$4:$C$2114,"C1")="C1","C1","C2"))</f>
        <v>B1</v>
      </c>
      <c r="P1163" t="str">
        <f t="shared" si="68"/>
        <v>2020B1Motor Commercial</v>
      </c>
    </row>
    <row r="1164" spans="3:16" x14ac:dyDescent="0.35">
      <c r="C1164" s="6" t="s">
        <v>1473</v>
      </c>
      <c r="D1164" s="7" t="s">
        <v>4418</v>
      </c>
      <c r="E1164" s="7" t="s">
        <v>4418</v>
      </c>
      <c r="F1164" s="8" t="s">
        <v>3908</v>
      </c>
      <c r="G1164" s="9">
        <v>9536</v>
      </c>
      <c r="H1164" s="10">
        <v>2020</v>
      </c>
      <c r="I1164" s="10">
        <v>2020</v>
      </c>
      <c r="J1164" s="11" t="s">
        <v>11</v>
      </c>
      <c r="K1164" s="12">
        <v>9536</v>
      </c>
      <c r="L1164" s="12">
        <v>1</v>
      </c>
      <c r="M1164" s="33" t="str">
        <f>IF(_xlfn.XLOOKUP(C1164,Raw_Data_OS_23!$C$7:$C$4518,Raw_Data_OS_23!$G$7:$G$4518,"Paid/ Closed")="Paid/ Closed","Paid/ Closed", "Still_Outstanding")</f>
        <v>Still_Outstanding</v>
      </c>
      <c r="N1164" s="33">
        <f>IF(_xlfn.XLOOKUP(C1164,Raw_Data_Paid_23!$C$4:$C$2114,Raw_Data_Paid_23!$C$4:$C$2114,1)= 1,1,0)</f>
        <v>1</v>
      </c>
      <c r="O1164" t="str">
        <f>IF(M1164=$W$7,IF(AND(N1164,_xlfn.XLOOKUP(C1164,Raw_Data_OS_23!$C$7:$C$4518,Raw_Data_OS_23!$G$7:$G$4518,0)=G1164),"A",IF(_xlfn.XLOOKUP(C1164,Raw_Data_Paid_23!$C$4:$C$2114,Raw_Data_Paid_23!$C$4:$C$2114,"B1")="B1","B1","B2")),IF(_xlfn.XLOOKUP(C1164,Raw_Data_Paid_23!$C$4:$C$2114,Raw_Data_Paid_23!$C$4:$C$2114,"C1")="C1","C1","C2"))</f>
        <v>B1</v>
      </c>
      <c r="P1164" t="str">
        <f t="shared" si="68"/>
        <v>2020B1Motor Commercial</v>
      </c>
    </row>
    <row r="1165" spans="3:16" x14ac:dyDescent="0.35">
      <c r="C1165" s="6" t="s">
        <v>1159</v>
      </c>
      <c r="D1165" s="7" t="s">
        <v>4023</v>
      </c>
      <c r="E1165" s="7" t="s">
        <v>4023</v>
      </c>
      <c r="F1165" s="8" t="s">
        <v>3910</v>
      </c>
      <c r="G1165" s="9">
        <v>18500</v>
      </c>
      <c r="H1165" s="10">
        <v>2020</v>
      </c>
      <c r="I1165" s="10">
        <v>2020</v>
      </c>
      <c r="J1165" s="11" t="s">
        <v>11</v>
      </c>
      <c r="K1165" s="12">
        <v>18500</v>
      </c>
      <c r="L1165" s="12">
        <v>1</v>
      </c>
      <c r="M1165" s="33" t="str">
        <f>IF(_xlfn.XLOOKUP(C1165,Raw_Data_OS_23!$C$7:$C$4518,Raw_Data_OS_23!$G$7:$G$4518,"Paid/ Closed")="Paid/ Closed","Paid/ Closed", "Still_Outstanding")</f>
        <v>Still_Outstanding</v>
      </c>
      <c r="N1165" s="33">
        <f>IF(_xlfn.XLOOKUP(C1165,Raw_Data_Paid_23!$C$4:$C$2114,Raw_Data_Paid_23!$C$4:$C$2114,1)= 1,1,0)</f>
        <v>1</v>
      </c>
      <c r="O1165" t="str">
        <f>IF(M1165=$W$7,IF(AND(N1165,_xlfn.XLOOKUP(C1165,Raw_Data_OS_23!$C$7:$C$4518,Raw_Data_OS_23!$G$7:$G$4518,0)=G1165),"A",IF(_xlfn.XLOOKUP(C1165,Raw_Data_Paid_23!$C$4:$C$2114,Raw_Data_Paid_23!$C$4:$C$2114,"B1")="B1","B1","B2")),IF(_xlfn.XLOOKUP(C1165,Raw_Data_Paid_23!$C$4:$C$2114,Raw_Data_Paid_23!$C$4:$C$2114,"C1")="C1","C1","C2"))</f>
        <v>B1</v>
      </c>
      <c r="P1165" t="str">
        <f t="shared" si="68"/>
        <v>2020B1Motor Private</v>
      </c>
    </row>
    <row r="1166" spans="3:16" x14ac:dyDescent="0.35">
      <c r="C1166" s="6" t="s">
        <v>1160</v>
      </c>
      <c r="D1166" s="7" t="s">
        <v>4129</v>
      </c>
      <c r="E1166" s="7" t="s">
        <v>4129</v>
      </c>
      <c r="F1166" s="8" t="s">
        <v>3910</v>
      </c>
      <c r="G1166" s="9">
        <v>6380</v>
      </c>
      <c r="H1166" s="10">
        <v>2020</v>
      </c>
      <c r="I1166" s="10">
        <v>2020</v>
      </c>
      <c r="J1166" s="11" t="s">
        <v>11</v>
      </c>
      <c r="K1166" s="12">
        <v>6380</v>
      </c>
      <c r="L1166" s="12">
        <v>1</v>
      </c>
      <c r="M1166" s="33" t="str">
        <f>IF(_xlfn.XLOOKUP(C1166,Raw_Data_OS_23!$C$7:$C$4518,Raw_Data_OS_23!$G$7:$G$4518,"Paid/ Closed")="Paid/ Closed","Paid/ Closed", "Still_Outstanding")</f>
        <v>Still_Outstanding</v>
      </c>
      <c r="N1166" s="33">
        <f>IF(_xlfn.XLOOKUP(C1166,Raw_Data_Paid_23!$C$4:$C$2114,Raw_Data_Paid_23!$C$4:$C$2114,1)= 1,1,0)</f>
        <v>1</v>
      </c>
      <c r="O1166" t="str">
        <f>IF(M1166=$W$7,IF(AND(N1166,_xlfn.XLOOKUP(C1166,Raw_Data_OS_23!$C$7:$C$4518,Raw_Data_OS_23!$G$7:$G$4518,0)=G1166),"A",IF(_xlfn.XLOOKUP(C1166,Raw_Data_Paid_23!$C$4:$C$2114,Raw_Data_Paid_23!$C$4:$C$2114,"B1")="B1","B1","B2")),IF(_xlfn.XLOOKUP(C1166,Raw_Data_Paid_23!$C$4:$C$2114,Raw_Data_Paid_23!$C$4:$C$2114,"C1")="C1","C1","C2"))</f>
        <v>A</v>
      </c>
      <c r="P1166" t="str">
        <f t="shared" si="68"/>
        <v>2020AMotor Private</v>
      </c>
    </row>
    <row r="1167" spans="3:16" x14ac:dyDescent="0.35">
      <c r="C1167" s="6" t="s">
        <v>1474</v>
      </c>
      <c r="D1167" s="7" t="s">
        <v>3920</v>
      </c>
      <c r="E1167" s="7" t="s">
        <v>3920</v>
      </c>
      <c r="F1167" s="8" t="s">
        <v>3908</v>
      </c>
      <c r="G1167" s="9">
        <v>100000</v>
      </c>
      <c r="H1167" s="10">
        <v>2020</v>
      </c>
      <c r="I1167" s="10">
        <v>2020</v>
      </c>
      <c r="J1167" s="11" t="s">
        <v>11</v>
      </c>
      <c r="K1167" s="12">
        <v>100000</v>
      </c>
      <c r="L1167" s="12">
        <v>1</v>
      </c>
      <c r="M1167" s="33" t="str">
        <f>IF(_xlfn.XLOOKUP(C1167,Raw_Data_OS_23!$C$7:$C$4518,Raw_Data_OS_23!$G$7:$G$4518,"Paid/ Closed")="Paid/ Closed","Paid/ Closed", "Still_Outstanding")</f>
        <v>Still_Outstanding</v>
      </c>
      <c r="N1167" s="33">
        <f>IF(_xlfn.XLOOKUP(C1167,Raw_Data_Paid_23!$C$4:$C$2114,Raw_Data_Paid_23!$C$4:$C$2114,1)= 1,1,0)</f>
        <v>1</v>
      </c>
      <c r="O1167" t="str">
        <f>IF(M1167=$W$7,IF(AND(N1167,_xlfn.XLOOKUP(C1167,Raw_Data_OS_23!$C$7:$C$4518,Raw_Data_OS_23!$G$7:$G$4518,0)=G1167),"A",IF(_xlfn.XLOOKUP(C1167,Raw_Data_Paid_23!$C$4:$C$2114,Raw_Data_Paid_23!$C$4:$C$2114,"B1")="B1","B1","B2")),IF(_xlfn.XLOOKUP(C1167,Raw_Data_Paid_23!$C$4:$C$2114,Raw_Data_Paid_23!$C$4:$C$2114,"C1")="C1","C1","C2"))</f>
        <v>B1</v>
      </c>
      <c r="P1167" t="str">
        <f t="shared" si="68"/>
        <v>2020B1Motor Commercial</v>
      </c>
    </row>
    <row r="1168" spans="3:16" x14ac:dyDescent="0.35">
      <c r="C1168" s="6" t="s">
        <v>1161</v>
      </c>
      <c r="D1168" s="7" t="s">
        <v>3920</v>
      </c>
      <c r="E1168" s="7" t="s">
        <v>3920</v>
      </c>
      <c r="F1168" s="8" t="s">
        <v>3908</v>
      </c>
      <c r="G1168" s="9">
        <v>710000</v>
      </c>
      <c r="H1168" s="10">
        <v>2020</v>
      </c>
      <c r="I1168" s="10">
        <v>2020</v>
      </c>
      <c r="J1168" s="11" t="s">
        <v>11</v>
      </c>
      <c r="K1168" s="12">
        <v>0</v>
      </c>
      <c r="L1168" s="12">
        <v>1</v>
      </c>
      <c r="M1168" s="33" t="str">
        <f>IF(_xlfn.XLOOKUP(C1168,Raw_Data_OS_23!$C$7:$C$4518,Raw_Data_OS_23!$G$7:$G$4518,"Paid/ Closed")="Paid/ Closed","Paid/ Closed", "Still_Outstanding")</f>
        <v>Still_Outstanding</v>
      </c>
      <c r="N1168" s="33">
        <f>IF(_xlfn.XLOOKUP(C1168,Raw_Data_Paid_23!$C$4:$C$2114,Raw_Data_Paid_23!$C$4:$C$2114,1)= 1,1,0)</f>
        <v>0</v>
      </c>
      <c r="O1168" t="str">
        <f>IF(M1168=$W$7,IF(AND(N1168,_xlfn.XLOOKUP(C1168,Raw_Data_OS_23!$C$7:$C$4518,Raw_Data_OS_23!$G$7:$G$4518,0)=G1168),"A",IF(_xlfn.XLOOKUP(C1168,Raw_Data_Paid_23!$C$4:$C$2114,Raw_Data_Paid_23!$C$4:$C$2114,"B1")="B1","B1","B2")),IF(_xlfn.XLOOKUP(C1168,Raw_Data_Paid_23!$C$4:$C$2114,Raw_Data_Paid_23!$C$4:$C$2114,"C1")="C1","C1","C2"))</f>
        <v>B2</v>
      </c>
      <c r="P1168" t="str">
        <f t="shared" si="68"/>
        <v>2020B2Motor Commercial</v>
      </c>
    </row>
    <row r="1169" spans="3:16" x14ac:dyDescent="0.35">
      <c r="C1169" s="6" t="s">
        <v>1162</v>
      </c>
      <c r="D1169" s="7" t="s">
        <v>4024</v>
      </c>
      <c r="E1169" s="7" t="s">
        <v>4024</v>
      </c>
      <c r="F1169" s="8" t="s">
        <v>3908</v>
      </c>
      <c r="G1169" s="9">
        <v>3012</v>
      </c>
      <c r="H1169" s="10">
        <v>2020</v>
      </c>
      <c r="I1169" s="10">
        <v>2020</v>
      </c>
      <c r="J1169" s="11" t="s">
        <v>11</v>
      </c>
      <c r="K1169" s="12">
        <v>3012</v>
      </c>
      <c r="L1169" s="12">
        <v>1</v>
      </c>
      <c r="M1169" s="33" t="str">
        <f>IF(_xlfn.XLOOKUP(C1169,Raw_Data_OS_23!$C$7:$C$4518,Raw_Data_OS_23!$G$7:$G$4518,"Paid/ Closed")="Paid/ Closed","Paid/ Closed", "Still_Outstanding")</f>
        <v>Still_Outstanding</v>
      </c>
      <c r="N1169" s="33">
        <f>IF(_xlfn.XLOOKUP(C1169,Raw_Data_Paid_23!$C$4:$C$2114,Raw_Data_Paid_23!$C$4:$C$2114,1)= 1,1,0)</f>
        <v>1</v>
      </c>
      <c r="O1169" t="str">
        <f>IF(M1169=$W$7,IF(AND(N1169,_xlfn.XLOOKUP(C1169,Raw_Data_OS_23!$C$7:$C$4518,Raw_Data_OS_23!$G$7:$G$4518,0)=G1169),"A",IF(_xlfn.XLOOKUP(C1169,Raw_Data_Paid_23!$C$4:$C$2114,Raw_Data_Paid_23!$C$4:$C$2114,"B1")="B1","B1","B2")),IF(_xlfn.XLOOKUP(C1169,Raw_Data_Paid_23!$C$4:$C$2114,Raw_Data_Paid_23!$C$4:$C$2114,"C1")="C1","C1","C2"))</f>
        <v>B1</v>
      </c>
      <c r="P1169" t="str">
        <f t="shared" si="68"/>
        <v>2020B1Motor Commercial</v>
      </c>
    </row>
    <row r="1170" spans="3:16" x14ac:dyDescent="0.35">
      <c r="C1170" s="6" t="s">
        <v>1475</v>
      </c>
      <c r="D1170" s="7" t="s">
        <v>4023</v>
      </c>
      <c r="E1170" s="7" t="s">
        <v>4023</v>
      </c>
      <c r="F1170" s="8" t="s">
        <v>3908</v>
      </c>
      <c r="G1170" s="9">
        <v>300000</v>
      </c>
      <c r="H1170" s="10">
        <v>2020</v>
      </c>
      <c r="I1170" s="10">
        <v>2020</v>
      </c>
      <c r="J1170" s="11" t="s">
        <v>11</v>
      </c>
      <c r="K1170" s="12">
        <v>300000</v>
      </c>
      <c r="L1170" s="12">
        <v>1</v>
      </c>
      <c r="M1170" s="33" t="str">
        <f>IF(_xlfn.XLOOKUP(C1170,Raw_Data_OS_23!$C$7:$C$4518,Raw_Data_OS_23!$G$7:$G$4518,"Paid/ Closed")="Paid/ Closed","Paid/ Closed", "Still_Outstanding")</f>
        <v>Still_Outstanding</v>
      </c>
      <c r="N1170" s="33">
        <f>IF(_xlfn.XLOOKUP(C1170,Raw_Data_Paid_23!$C$4:$C$2114,Raw_Data_Paid_23!$C$4:$C$2114,1)= 1,1,0)</f>
        <v>1</v>
      </c>
      <c r="O1170" t="str">
        <f>IF(M1170=$W$7,IF(AND(N1170,_xlfn.XLOOKUP(C1170,Raw_Data_OS_23!$C$7:$C$4518,Raw_Data_OS_23!$G$7:$G$4518,0)=G1170),"A",IF(_xlfn.XLOOKUP(C1170,Raw_Data_Paid_23!$C$4:$C$2114,Raw_Data_Paid_23!$C$4:$C$2114,"B1")="B1","B1","B2")),IF(_xlfn.XLOOKUP(C1170,Raw_Data_Paid_23!$C$4:$C$2114,Raw_Data_Paid_23!$C$4:$C$2114,"C1")="C1","C1","C2"))</f>
        <v>B1</v>
      </c>
      <c r="P1170" t="str">
        <f t="shared" si="68"/>
        <v>2020B1Motor Commercial</v>
      </c>
    </row>
    <row r="1171" spans="3:16" x14ac:dyDescent="0.35">
      <c r="C1171" s="6" t="s">
        <v>1476</v>
      </c>
      <c r="D1171" s="7" t="s">
        <v>3914</v>
      </c>
      <c r="E1171" s="7" t="s">
        <v>3914</v>
      </c>
      <c r="F1171" s="8" t="s">
        <v>3908</v>
      </c>
      <c r="G1171" s="9">
        <v>14616</v>
      </c>
      <c r="H1171" s="10">
        <v>2020</v>
      </c>
      <c r="I1171" s="10">
        <v>2020</v>
      </c>
      <c r="J1171" s="11" t="s">
        <v>11</v>
      </c>
      <c r="K1171" s="12">
        <v>14616</v>
      </c>
      <c r="L1171" s="12">
        <v>1</v>
      </c>
      <c r="M1171" s="33" t="str">
        <f>IF(_xlfn.XLOOKUP(C1171,Raw_Data_OS_23!$C$7:$C$4518,Raw_Data_OS_23!$G$7:$G$4518,"Paid/ Closed")="Paid/ Closed","Paid/ Closed", "Still_Outstanding")</f>
        <v>Still_Outstanding</v>
      </c>
      <c r="N1171" s="33">
        <f>IF(_xlfn.XLOOKUP(C1171,Raw_Data_Paid_23!$C$4:$C$2114,Raw_Data_Paid_23!$C$4:$C$2114,1)= 1,1,0)</f>
        <v>1</v>
      </c>
      <c r="O1171" t="str">
        <f>IF(M1171=$W$7,IF(AND(N1171,_xlfn.XLOOKUP(C1171,Raw_Data_OS_23!$C$7:$C$4518,Raw_Data_OS_23!$G$7:$G$4518,0)=G1171),"A",IF(_xlfn.XLOOKUP(C1171,Raw_Data_Paid_23!$C$4:$C$2114,Raw_Data_Paid_23!$C$4:$C$2114,"B1")="B1","B1","B2")),IF(_xlfn.XLOOKUP(C1171,Raw_Data_Paid_23!$C$4:$C$2114,Raw_Data_Paid_23!$C$4:$C$2114,"C1")="C1","C1","C2"))</f>
        <v>B1</v>
      </c>
      <c r="P1171" t="str">
        <f t="shared" si="68"/>
        <v>2020B1Motor Commercial</v>
      </c>
    </row>
    <row r="1172" spans="3:16" x14ac:dyDescent="0.35">
      <c r="C1172" s="6" t="s">
        <v>1163</v>
      </c>
      <c r="D1172" s="7" t="s">
        <v>4294</v>
      </c>
      <c r="E1172" s="7" t="s">
        <v>4294</v>
      </c>
      <c r="F1172" s="8" t="s">
        <v>3910</v>
      </c>
      <c r="G1172" s="9">
        <v>2189</v>
      </c>
      <c r="H1172" s="10">
        <v>2020</v>
      </c>
      <c r="I1172" s="10">
        <v>2020</v>
      </c>
      <c r="J1172" s="11" t="s">
        <v>11</v>
      </c>
      <c r="K1172" s="12">
        <v>2189</v>
      </c>
      <c r="L1172" s="12">
        <v>1</v>
      </c>
      <c r="M1172" s="33" t="str">
        <f>IF(_xlfn.XLOOKUP(C1172,Raw_Data_OS_23!$C$7:$C$4518,Raw_Data_OS_23!$G$7:$G$4518,"Paid/ Closed")="Paid/ Closed","Paid/ Closed", "Still_Outstanding")</f>
        <v>Still_Outstanding</v>
      </c>
      <c r="N1172" s="33">
        <f>IF(_xlfn.XLOOKUP(C1172,Raw_Data_Paid_23!$C$4:$C$2114,Raw_Data_Paid_23!$C$4:$C$2114,1)= 1,1,0)</f>
        <v>1</v>
      </c>
      <c r="O1172" t="str">
        <f>IF(M1172=$W$7,IF(AND(N1172,_xlfn.XLOOKUP(C1172,Raw_Data_OS_23!$C$7:$C$4518,Raw_Data_OS_23!$G$7:$G$4518,0)=G1172),"A",IF(_xlfn.XLOOKUP(C1172,Raw_Data_Paid_23!$C$4:$C$2114,Raw_Data_Paid_23!$C$4:$C$2114,"B1")="B1","B1","B2")),IF(_xlfn.XLOOKUP(C1172,Raw_Data_Paid_23!$C$4:$C$2114,Raw_Data_Paid_23!$C$4:$C$2114,"C1")="C1","C1","C2"))</f>
        <v>B1</v>
      </c>
      <c r="P1172" t="str">
        <f t="shared" si="68"/>
        <v>2020B1Motor Private</v>
      </c>
    </row>
    <row r="1173" spans="3:16" x14ac:dyDescent="0.35">
      <c r="C1173" s="6" t="s">
        <v>1477</v>
      </c>
      <c r="D1173" s="7" t="s">
        <v>4427</v>
      </c>
      <c r="E1173" s="7" t="s">
        <v>4427</v>
      </c>
      <c r="F1173" s="8" t="s">
        <v>658</v>
      </c>
      <c r="G1173" s="9">
        <v>120000</v>
      </c>
      <c r="H1173" s="10">
        <v>2020</v>
      </c>
      <c r="I1173" s="10">
        <v>2020</v>
      </c>
      <c r="J1173" s="11" t="s">
        <v>11</v>
      </c>
      <c r="K1173" s="12">
        <v>120000</v>
      </c>
      <c r="L1173" s="12">
        <v>1</v>
      </c>
      <c r="M1173" s="33" t="str">
        <f>IF(_xlfn.XLOOKUP(C1173,Raw_Data_OS_23!$C$7:$C$4518,Raw_Data_OS_23!$G$7:$G$4518,"Paid/ Closed")="Paid/ Closed","Paid/ Closed", "Still_Outstanding")</f>
        <v>Still_Outstanding</v>
      </c>
      <c r="N1173" s="33">
        <f>IF(_xlfn.XLOOKUP(C1173,Raw_Data_Paid_23!$C$4:$C$2114,Raw_Data_Paid_23!$C$4:$C$2114,1)= 1,1,0)</f>
        <v>1</v>
      </c>
      <c r="O1173" t="str">
        <f>IF(M1173=$W$7,IF(AND(N1173,_xlfn.XLOOKUP(C1173,Raw_Data_OS_23!$C$7:$C$4518,Raw_Data_OS_23!$G$7:$G$4518,0)=G1173),"A",IF(_xlfn.XLOOKUP(C1173,Raw_Data_Paid_23!$C$4:$C$2114,Raw_Data_Paid_23!$C$4:$C$2114,"B1")="B1","B1","B2")),IF(_xlfn.XLOOKUP(C1173,Raw_Data_Paid_23!$C$4:$C$2114,Raw_Data_Paid_23!$C$4:$C$2114,"C1")="C1","C1","C2"))</f>
        <v>B1</v>
      </c>
      <c r="P1173" t="str">
        <f t="shared" si="68"/>
        <v>2020B1Workmen's Compensation</v>
      </c>
    </row>
    <row r="1174" spans="3:16" x14ac:dyDescent="0.35">
      <c r="C1174" s="6" t="s">
        <v>1478</v>
      </c>
      <c r="D1174" s="7" t="s">
        <v>3918</v>
      </c>
      <c r="E1174" s="7" t="s">
        <v>3918</v>
      </c>
      <c r="F1174" s="8" t="s">
        <v>4214</v>
      </c>
      <c r="G1174" s="9">
        <v>260000</v>
      </c>
      <c r="H1174" s="10">
        <v>2020</v>
      </c>
      <c r="I1174" s="10">
        <v>2020</v>
      </c>
      <c r="J1174" s="11" t="s">
        <v>11</v>
      </c>
      <c r="K1174" s="12">
        <v>260000</v>
      </c>
      <c r="L1174" s="12">
        <v>1</v>
      </c>
      <c r="M1174" s="33" t="str">
        <f>IF(_xlfn.XLOOKUP(C1174,Raw_Data_OS_23!$C$7:$C$4518,Raw_Data_OS_23!$G$7:$G$4518,"Paid/ Closed")="Paid/ Closed","Paid/ Closed", "Still_Outstanding")</f>
        <v>Still_Outstanding</v>
      </c>
      <c r="N1174" s="33">
        <f>IF(_xlfn.XLOOKUP(C1174,Raw_Data_Paid_23!$C$4:$C$2114,Raw_Data_Paid_23!$C$4:$C$2114,1)= 1,1,0)</f>
        <v>1</v>
      </c>
      <c r="O1174" t="str">
        <f>IF(M1174=$W$7,IF(AND(N1174,_xlfn.XLOOKUP(C1174,Raw_Data_OS_23!$C$7:$C$4518,Raw_Data_OS_23!$G$7:$G$4518,0)=G1174),"A",IF(_xlfn.XLOOKUP(C1174,Raw_Data_Paid_23!$C$4:$C$2114,Raw_Data_Paid_23!$C$4:$C$2114,"B1")="B1","B1","B2")),IF(_xlfn.XLOOKUP(C1174,Raw_Data_Paid_23!$C$4:$C$2114,Raw_Data_Paid_23!$C$4:$C$2114,"C1")="C1","C1","C2"))</f>
        <v>B1</v>
      </c>
      <c r="P1174" t="str">
        <f t="shared" si="68"/>
        <v>2020B1Liability</v>
      </c>
    </row>
    <row r="1175" spans="3:16" x14ac:dyDescent="0.35">
      <c r="C1175" s="6" t="s">
        <v>1479</v>
      </c>
      <c r="D1175" s="7" t="s">
        <v>4024</v>
      </c>
      <c r="E1175" s="7" t="s">
        <v>4024</v>
      </c>
      <c r="F1175" s="8" t="s">
        <v>4195</v>
      </c>
      <c r="G1175" s="9">
        <v>150000</v>
      </c>
      <c r="H1175" s="10">
        <v>2020</v>
      </c>
      <c r="I1175" s="10">
        <v>2020</v>
      </c>
      <c r="J1175" s="11" t="s">
        <v>11</v>
      </c>
      <c r="K1175" s="12">
        <v>79875</v>
      </c>
      <c r="L1175" s="12">
        <v>1</v>
      </c>
      <c r="M1175" s="33" t="str">
        <f>IF(_xlfn.XLOOKUP(C1175,Raw_Data_OS_23!$C$7:$C$4518,Raw_Data_OS_23!$G$7:$G$4518,"Paid/ Closed")="Paid/ Closed","Paid/ Closed", "Still_Outstanding")</f>
        <v>Still_Outstanding</v>
      </c>
      <c r="N1175" s="33">
        <f>IF(_xlfn.XLOOKUP(C1175,Raw_Data_Paid_23!$C$4:$C$2114,Raw_Data_Paid_23!$C$4:$C$2114,1)= 1,1,0)</f>
        <v>1</v>
      </c>
      <c r="O1175" t="str">
        <f>IF(M1175=$W$7,IF(AND(N1175,_xlfn.XLOOKUP(C1175,Raw_Data_OS_23!$C$7:$C$4518,Raw_Data_OS_23!$G$7:$G$4518,0)=G1175),"A",IF(_xlfn.XLOOKUP(C1175,Raw_Data_Paid_23!$C$4:$C$2114,Raw_Data_Paid_23!$C$4:$C$2114,"B1")="B1","B1","B2")),IF(_xlfn.XLOOKUP(C1175,Raw_Data_Paid_23!$C$4:$C$2114,Raw_Data_Paid_23!$C$4:$C$2114,"C1")="C1","C1","C2"))</f>
        <v>B1</v>
      </c>
      <c r="P1175" t="str">
        <f t="shared" si="68"/>
        <v>2020B1Engineering</v>
      </c>
    </row>
    <row r="1176" spans="3:16" x14ac:dyDescent="0.35">
      <c r="C1176" s="6" t="s">
        <v>1480</v>
      </c>
      <c r="D1176" s="7" t="s">
        <v>3920</v>
      </c>
      <c r="E1176" s="7" t="s">
        <v>3920</v>
      </c>
      <c r="F1176" s="8" t="s">
        <v>3910</v>
      </c>
      <c r="G1176" s="9">
        <v>4684</v>
      </c>
      <c r="H1176" s="10">
        <v>2020</v>
      </c>
      <c r="I1176" s="10">
        <v>2020</v>
      </c>
      <c r="J1176" s="11" t="s">
        <v>11</v>
      </c>
      <c r="K1176" s="12">
        <v>4684</v>
      </c>
      <c r="L1176" s="12">
        <v>1</v>
      </c>
      <c r="M1176" s="33" t="str">
        <f>IF(_xlfn.XLOOKUP(C1176,Raw_Data_OS_23!$C$7:$C$4518,Raw_Data_OS_23!$G$7:$G$4518,"Paid/ Closed")="Paid/ Closed","Paid/ Closed", "Still_Outstanding")</f>
        <v>Still_Outstanding</v>
      </c>
      <c r="N1176" s="33">
        <f>IF(_xlfn.XLOOKUP(C1176,Raw_Data_Paid_23!$C$4:$C$2114,Raw_Data_Paid_23!$C$4:$C$2114,1)= 1,1,0)</f>
        <v>1</v>
      </c>
      <c r="O1176" t="str">
        <f>IF(M1176=$W$7,IF(AND(N1176,_xlfn.XLOOKUP(C1176,Raw_Data_OS_23!$C$7:$C$4518,Raw_Data_OS_23!$G$7:$G$4518,0)=G1176),"A",IF(_xlfn.XLOOKUP(C1176,Raw_Data_Paid_23!$C$4:$C$2114,Raw_Data_Paid_23!$C$4:$C$2114,"B1")="B1","B1","B2")),IF(_xlfn.XLOOKUP(C1176,Raw_Data_Paid_23!$C$4:$C$2114,Raw_Data_Paid_23!$C$4:$C$2114,"C1")="C1","C1","C2"))</f>
        <v>B1</v>
      </c>
      <c r="P1176" t="str">
        <f t="shared" si="68"/>
        <v>2020B1Motor Private</v>
      </c>
    </row>
    <row r="1177" spans="3:16" x14ac:dyDescent="0.35">
      <c r="C1177" s="6" t="s">
        <v>1164</v>
      </c>
      <c r="D1177" s="7" t="s">
        <v>4129</v>
      </c>
      <c r="E1177" s="7" t="s">
        <v>4129</v>
      </c>
      <c r="F1177" s="8" t="s">
        <v>3910</v>
      </c>
      <c r="G1177" s="9">
        <v>300000</v>
      </c>
      <c r="H1177" s="10">
        <v>2020</v>
      </c>
      <c r="I1177" s="10">
        <v>2020</v>
      </c>
      <c r="J1177" s="11" t="s">
        <v>11</v>
      </c>
      <c r="K1177" s="12">
        <v>300000</v>
      </c>
      <c r="L1177" s="12">
        <v>1</v>
      </c>
      <c r="M1177" s="33" t="str">
        <f>IF(_xlfn.XLOOKUP(C1177,Raw_Data_OS_23!$C$7:$C$4518,Raw_Data_OS_23!$G$7:$G$4518,"Paid/ Closed")="Paid/ Closed","Paid/ Closed", "Still_Outstanding")</f>
        <v>Still_Outstanding</v>
      </c>
      <c r="N1177" s="33">
        <f>IF(_xlfn.XLOOKUP(C1177,Raw_Data_Paid_23!$C$4:$C$2114,Raw_Data_Paid_23!$C$4:$C$2114,1)= 1,1,0)</f>
        <v>1</v>
      </c>
      <c r="O1177" t="str">
        <f>IF(M1177=$W$7,IF(AND(N1177,_xlfn.XLOOKUP(C1177,Raw_Data_OS_23!$C$7:$C$4518,Raw_Data_OS_23!$G$7:$G$4518,0)=G1177),"A",IF(_xlfn.XLOOKUP(C1177,Raw_Data_Paid_23!$C$4:$C$2114,Raw_Data_Paid_23!$C$4:$C$2114,"B1")="B1","B1","B2")),IF(_xlfn.XLOOKUP(C1177,Raw_Data_Paid_23!$C$4:$C$2114,Raw_Data_Paid_23!$C$4:$C$2114,"C1")="C1","C1","C2"))</f>
        <v>A</v>
      </c>
      <c r="P1177" t="str">
        <f t="shared" si="68"/>
        <v>2020AMotor Private</v>
      </c>
    </row>
    <row r="1178" spans="3:16" x14ac:dyDescent="0.35">
      <c r="C1178" s="6" t="s">
        <v>1165</v>
      </c>
      <c r="D1178" s="7" t="s">
        <v>3920</v>
      </c>
      <c r="E1178" s="7" t="s">
        <v>3920</v>
      </c>
      <c r="F1178" s="8" t="s">
        <v>3910</v>
      </c>
      <c r="G1178" s="9">
        <v>235500</v>
      </c>
      <c r="H1178" s="10">
        <v>2020</v>
      </c>
      <c r="I1178" s="10">
        <v>2020</v>
      </c>
      <c r="J1178" s="11" t="s">
        <v>11</v>
      </c>
      <c r="K1178" s="12">
        <v>235500</v>
      </c>
      <c r="L1178" s="12">
        <v>1</v>
      </c>
      <c r="M1178" s="33" t="str">
        <f>IF(_xlfn.XLOOKUP(C1178,Raw_Data_OS_23!$C$7:$C$4518,Raw_Data_OS_23!$G$7:$G$4518,"Paid/ Closed")="Paid/ Closed","Paid/ Closed", "Still_Outstanding")</f>
        <v>Still_Outstanding</v>
      </c>
      <c r="N1178" s="33">
        <f>IF(_xlfn.XLOOKUP(C1178,Raw_Data_Paid_23!$C$4:$C$2114,Raw_Data_Paid_23!$C$4:$C$2114,1)= 1,1,0)</f>
        <v>1</v>
      </c>
      <c r="O1178" t="str">
        <f>IF(M1178=$W$7,IF(AND(N1178,_xlfn.XLOOKUP(C1178,Raw_Data_OS_23!$C$7:$C$4518,Raw_Data_OS_23!$G$7:$G$4518,0)=G1178),"A",IF(_xlfn.XLOOKUP(C1178,Raw_Data_Paid_23!$C$4:$C$2114,Raw_Data_Paid_23!$C$4:$C$2114,"B1")="B1","B1","B2")),IF(_xlfn.XLOOKUP(C1178,Raw_Data_Paid_23!$C$4:$C$2114,Raw_Data_Paid_23!$C$4:$C$2114,"C1")="C1","C1","C2"))</f>
        <v>A</v>
      </c>
      <c r="P1178" t="str">
        <f t="shared" si="68"/>
        <v>2020AMotor Private</v>
      </c>
    </row>
    <row r="1179" spans="3:16" x14ac:dyDescent="0.35">
      <c r="C1179" s="6" t="s">
        <v>1166</v>
      </c>
      <c r="D1179" s="7" t="s">
        <v>4307</v>
      </c>
      <c r="E1179" s="7" t="s">
        <v>4307</v>
      </c>
      <c r="F1179" s="8" t="s">
        <v>3910</v>
      </c>
      <c r="G1179" s="9">
        <v>549581</v>
      </c>
      <c r="H1179" s="10">
        <v>2020</v>
      </c>
      <c r="I1179" s="10">
        <v>2020</v>
      </c>
      <c r="J1179" s="11" t="s">
        <v>28</v>
      </c>
      <c r="K1179" s="12">
        <v>549581</v>
      </c>
      <c r="L1179" s="12">
        <v>1</v>
      </c>
      <c r="M1179" s="33" t="str">
        <f>IF(_xlfn.XLOOKUP(C1179,Raw_Data_OS_23!$C$7:$C$4518,Raw_Data_OS_23!$G$7:$G$4518,"Paid/ Closed")="Paid/ Closed","Paid/ Closed", "Still_Outstanding")</f>
        <v>Still_Outstanding</v>
      </c>
      <c r="N1179" s="33">
        <f>IF(_xlfn.XLOOKUP(C1179,Raw_Data_Paid_23!$C$4:$C$2114,Raw_Data_Paid_23!$C$4:$C$2114,1)= 1,1,0)</f>
        <v>1</v>
      </c>
      <c r="O1179" t="str">
        <f>IF(M1179=$W$7,IF(AND(N1179,_xlfn.XLOOKUP(C1179,Raw_Data_OS_23!$C$7:$C$4518,Raw_Data_OS_23!$G$7:$G$4518,0)=G1179),"A",IF(_xlfn.XLOOKUP(C1179,Raw_Data_Paid_23!$C$4:$C$2114,Raw_Data_Paid_23!$C$4:$C$2114,"B1")="B1","B1","B2")),IF(_xlfn.XLOOKUP(C1179,Raw_Data_Paid_23!$C$4:$C$2114,Raw_Data_Paid_23!$C$4:$C$2114,"C1")="C1","C1","C2"))</f>
        <v>A</v>
      </c>
      <c r="P1179" t="str">
        <f t="shared" si="68"/>
        <v>2020AMotor Private</v>
      </c>
    </row>
    <row r="1180" spans="3:16" x14ac:dyDescent="0.35">
      <c r="C1180" s="6" t="s">
        <v>1167</v>
      </c>
      <c r="D1180" s="7" t="s">
        <v>3912</v>
      </c>
      <c r="E1180" s="7" t="s">
        <v>3912</v>
      </c>
      <c r="F1180" s="8" t="s">
        <v>3910</v>
      </c>
      <c r="G1180" s="9">
        <v>14800</v>
      </c>
      <c r="H1180" s="10">
        <v>2020</v>
      </c>
      <c r="I1180" s="10">
        <v>2020</v>
      </c>
      <c r="J1180" s="11" t="s">
        <v>11</v>
      </c>
      <c r="K1180" s="12">
        <v>14800</v>
      </c>
      <c r="L1180" s="12">
        <v>1</v>
      </c>
      <c r="M1180" s="33" t="str">
        <f>IF(_xlfn.XLOOKUP(C1180,Raw_Data_OS_23!$C$7:$C$4518,Raw_Data_OS_23!$G$7:$G$4518,"Paid/ Closed")="Paid/ Closed","Paid/ Closed", "Still_Outstanding")</f>
        <v>Still_Outstanding</v>
      </c>
      <c r="N1180" s="33">
        <f>IF(_xlfn.XLOOKUP(C1180,Raw_Data_Paid_23!$C$4:$C$2114,Raw_Data_Paid_23!$C$4:$C$2114,1)= 1,1,0)</f>
        <v>1</v>
      </c>
      <c r="O1180" t="str">
        <f>IF(M1180=$W$7,IF(AND(N1180,_xlfn.XLOOKUP(C1180,Raw_Data_OS_23!$C$7:$C$4518,Raw_Data_OS_23!$G$7:$G$4518,0)=G1180),"A",IF(_xlfn.XLOOKUP(C1180,Raw_Data_Paid_23!$C$4:$C$2114,Raw_Data_Paid_23!$C$4:$C$2114,"B1")="B1","B1","B2")),IF(_xlfn.XLOOKUP(C1180,Raw_Data_Paid_23!$C$4:$C$2114,Raw_Data_Paid_23!$C$4:$C$2114,"C1")="C1","C1","C2"))</f>
        <v>B1</v>
      </c>
      <c r="P1180" t="str">
        <f t="shared" si="68"/>
        <v>2020B1Motor Private</v>
      </c>
    </row>
    <row r="1181" spans="3:16" x14ac:dyDescent="0.35">
      <c r="C1181" s="6" t="s">
        <v>1168</v>
      </c>
      <c r="D1181" s="7" t="s">
        <v>4154</v>
      </c>
      <c r="E1181" s="7" t="s">
        <v>4154</v>
      </c>
      <c r="F1181" s="8" t="s">
        <v>3908</v>
      </c>
      <c r="G1181" s="9">
        <v>500000</v>
      </c>
      <c r="H1181" s="10">
        <v>2020</v>
      </c>
      <c r="I1181" s="10">
        <v>2020</v>
      </c>
      <c r="J1181" s="11" t="s">
        <v>11</v>
      </c>
      <c r="K1181" s="12">
        <v>807196</v>
      </c>
      <c r="L1181" s="12">
        <v>1</v>
      </c>
      <c r="M1181" s="33" t="str">
        <f>IF(_xlfn.XLOOKUP(C1181,Raw_Data_OS_23!$C$7:$C$4518,Raw_Data_OS_23!$G$7:$G$4518,"Paid/ Closed")="Paid/ Closed","Paid/ Closed", "Still_Outstanding")</f>
        <v>Still_Outstanding</v>
      </c>
      <c r="N1181" s="33">
        <f>IF(_xlfn.XLOOKUP(C1181,Raw_Data_Paid_23!$C$4:$C$2114,Raw_Data_Paid_23!$C$4:$C$2114,1)= 1,1,0)</f>
        <v>0</v>
      </c>
      <c r="O1181" t="str">
        <f>IF(M1181=$W$7,IF(AND(N1181,_xlfn.XLOOKUP(C1181,Raw_Data_OS_23!$C$7:$C$4518,Raw_Data_OS_23!$G$7:$G$4518,0)=G1181),"A",IF(_xlfn.XLOOKUP(C1181,Raw_Data_Paid_23!$C$4:$C$2114,Raw_Data_Paid_23!$C$4:$C$2114,"B1")="B1","B1","B2")),IF(_xlfn.XLOOKUP(C1181,Raw_Data_Paid_23!$C$4:$C$2114,Raw_Data_Paid_23!$C$4:$C$2114,"C1")="C1","C1","C2"))</f>
        <v>B2</v>
      </c>
      <c r="P1181" t="str">
        <f t="shared" si="68"/>
        <v>2020B2Motor Commercial</v>
      </c>
    </row>
    <row r="1182" spans="3:16" x14ac:dyDescent="0.35">
      <c r="C1182" s="6" t="s">
        <v>1169</v>
      </c>
      <c r="D1182" s="7" t="s">
        <v>4129</v>
      </c>
      <c r="E1182" s="7" t="s">
        <v>4129</v>
      </c>
      <c r="F1182" s="8" t="s">
        <v>3908</v>
      </c>
      <c r="G1182" s="9">
        <v>34900</v>
      </c>
      <c r="H1182" s="10">
        <v>2020</v>
      </c>
      <c r="I1182" s="10">
        <v>2020</v>
      </c>
      <c r="J1182" s="11" t="s">
        <v>11</v>
      </c>
      <c r="K1182" s="12">
        <v>34900</v>
      </c>
      <c r="L1182" s="12">
        <v>1</v>
      </c>
      <c r="M1182" s="33" t="str">
        <f>IF(_xlfn.XLOOKUP(C1182,Raw_Data_OS_23!$C$7:$C$4518,Raw_Data_OS_23!$G$7:$G$4518,"Paid/ Closed")="Paid/ Closed","Paid/ Closed", "Still_Outstanding")</f>
        <v>Still_Outstanding</v>
      </c>
      <c r="N1182" s="33">
        <f>IF(_xlfn.XLOOKUP(C1182,Raw_Data_Paid_23!$C$4:$C$2114,Raw_Data_Paid_23!$C$4:$C$2114,1)= 1,1,0)</f>
        <v>1</v>
      </c>
      <c r="O1182" t="str">
        <f>IF(M1182=$W$7,IF(AND(N1182,_xlfn.XLOOKUP(C1182,Raw_Data_OS_23!$C$7:$C$4518,Raw_Data_OS_23!$G$7:$G$4518,0)=G1182),"A",IF(_xlfn.XLOOKUP(C1182,Raw_Data_Paid_23!$C$4:$C$2114,Raw_Data_Paid_23!$C$4:$C$2114,"B1")="B1","B1","B2")),IF(_xlfn.XLOOKUP(C1182,Raw_Data_Paid_23!$C$4:$C$2114,Raw_Data_Paid_23!$C$4:$C$2114,"C1")="C1","C1","C2"))</f>
        <v>B1</v>
      </c>
      <c r="P1182" t="str">
        <f t="shared" si="68"/>
        <v>2020B1Motor Commercial</v>
      </c>
    </row>
    <row r="1183" spans="3:16" x14ac:dyDescent="0.35">
      <c r="C1183" s="6" t="s">
        <v>1481</v>
      </c>
      <c r="D1183" s="7" t="s">
        <v>4430</v>
      </c>
      <c r="E1183" s="7" t="s">
        <v>4430</v>
      </c>
      <c r="F1183" s="8" t="s">
        <v>4248</v>
      </c>
      <c r="G1183" s="9">
        <v>5000</v>
      </c>
      <c r="H1183" s="10">
        <v>2014</v>
      </c>
      <c r="I1183" s="10">
        <v>2014</v>
      </c>
      <c r="J1183" s="11" t="s">
        <v>1238</v>
      </c>
      <c r="K1183" s="12">
        <v>739</v>
      </c>
      <c r="L1183" s="12">
        <v>1</v>
      </c>
      <c r="M1183" s="33" t="str">
        <f>IF(_xlfn.XLOOKUP(C1183,Raw_Data_OS_23!$C$7:$C$4518,Raw_Data_OS_23!$G$7:$G$4518,"Paid/ Closed")="Paid/ Closed","Paid/ Closed", "Still_Outstanding")</f>
        <v>Still_Outstanding</v>
      </c>
      <c r="N1183" s="33">
        <f>IF(_xlfn.XLOOKUP(C1183,Raw_Data_Paid_23!$C$4:$C$2114,Raw_Data_Paid_23!$C$4:$C$2114,1)= 1,1,0)</f>
        <v>1</v>
      </c>
      <c r="O1183" t="str">
        <f>IF(M1183=$W$7,IF(AND(N1183,_xlfn.XLOOKUP(C1183,Raw_Data_OS_23!$C$7:$C$4518,Raw_Data_OS_23!$G$7:$G$4518,0)=G1183),"A",IF(_xlfn.XLOOKUP(C1183,Raw_Data_Paid_23!$C$4:$C$2114,Raw_Data_Paid_23!$C$4:$C$2114,"B1")="B1","B1","B2")),IF(_xlfn.XLOOKUP(C1183,Raw_Data_Paid_23!$C$4:$C$2114,Raw_Data_Paid_23!$C$4:$C$2114,"C1")="C1","C1","C2"))</f>
        <v>B1</v>
      </c>
      <c r="P1183" t="str">
        <f t="shared" si="68"/>
        <v>2014B1Fire Industrial</v>
      </c>
    </row>
    <row r="1184" spans="3:16" x14ac:dyDescent="0.35">
      <c r="C1184" s="6" t="s">
        <v>1482</v>
      </c>
      <c r="D1184" s="7" t="s">
        <v>4431</v>
      </c>
      <c r="E1184" s="7" t="s">
        <v>4431</v>
      </c>
      <c r="F1184" s="8" t="s">
        <v>658</v>
      </c>
      <c r="G1184" s="9">
        <v>1000</v>
      </c>
      <c r="H1184" s="10">
        <v>2016</v>
      </c>
      <c r="I1184" s="10">
        <v>2016</v>
      </c>
      <c r="J1184" s="11" t="s">
        <v>47</v>
      </c>
      <c r="K1184" s="12">
        <v>1000</v>
      </c>
      <c r="L1184" s="12">
        <v>1</v>
      </c>
      <c r="M1184" s="33" t="str">
        <f>IF(_xlfn.XLOOKUP(C1184,Raw_Data_OS_23!$C$7:$C$4518,Raw_Data_OS_23!$G$7:$G$4518,"Paid/ Closed")="Paid/ Closed","Paid/ Closed", "Still_Outstanding")</f>
        <v>Paid/ Closed</v>
      </c>
      <c r="N1184" s="33">
        <f>IF(_xlfn.XLOOKUP(C1184,Raw_Data_Paid_23!$C$4:$C$2114,Raw_Data_Paid_23!$C$4:$C$2114,1)= 1,1,0)</f>
        <v>1</v>
      </c>
      <c r="O1184" t="str">
        <f>IF(M1184=$W$7,IF(AND(N1184,_xlfn.XLOOKUP(C1184,Raw_Data_OS_23!$C$7:$C$4518,Raw_Data_OS_23!$G$7:$G$4518,0)=G1184),"A",IF(_xlfn.XLOOKUP(C1184,Raw_Data_Paid_23!$C$4:$C$2114,Raw_Data_Paid_23!$C$4:$C$2114,"B1")="B1","B1","B2")),IF(_xlfn.XLOOKUP(C1184,Raw_Data_Paid_23!$C$4:$C$2114,Raw_Data_Paid_23!$C$4:$C$2114,"C1")="C1","C1","C2"))</f>
        <v>C1</v>
      </c>
      <c r="P1184" t="str">
        <f t="shared" si="68"/>
        <v>2016C1Workmen's Compensation</v>
      </c>
    </row>
    <row r="1185" spans="3:16" x14ac:dyDescent="0.35">
      <c r="C1185" s="6" t="s">
        <v>1483</v>
      </c>
      <c r="D1185" s="7" t="s">
        <v>3969</v>
      </c>
      <c r="E1185" s="7" t="s">
        <v>3969</v>
      </c>
      <c r="F1185" s="8" t="s">
        <v>658</v>
      </c>
      <c r="G1185" s="9">
        <v>250000</v>
      </c>
      <c r="H1185" s="10">
        <v>2016</v>
      </c>
      <c r="I1185" s="10">
        <v>2016</v>
      </c>
      <c r="J1185" s="11" t="s">
        <v>47</v>
      </c>
      <c r="K1185" s="12">
        <v>250000</v>
      </c>
      <c r="L1185" s="12">
        <v>1</v>
      </c>
      <c r="M1185" s="33" t="str">
        <f>IF(_xlfn.XLOOKUP(C1185,Raw_Data_OS_23!$C$7:$C$4518,Raw_Data_OS_23!$G$7:$G$4518,"Paid/ Closed")="Paid/ Closed","Paid/ Closed", "Still_Outstanding")</f>
        <v>Still_Outstanding</v>
      </c>
      <c r="N1185" s="33">
        <f>IF(_xlfn.XLOOKUP(C1185,Raw_Data_Paid_23!$C$4:$C$2114,Raw_Data_Paid_23!$C$4:$C$2114,1)= 1,1,0)</f>
        <v>1</v>
      </c>
      <c r="O1185" t="str">
        <f>IF(M1185=$W$7,IF(AND(N1185,_xlfn.XLOOKUP(C1185,Raw_Data_OS_23!$C$7:$C$4518,Raw_Data_OS_23!$G$7:$G$4518,0)=G1185),"A",IF(_xlfn.XLOOKUP(C1185,Raw_Data_Paid_23!$C$4:$C$2114,Raw_Data_Paid_23!$C$4:$C$2114,"B1")="B1","B1","B2")),IF(_xlfn.XLOOKUP(C1185,Raw_Data_Paid_23!$C$4:$C$2114,Raw_Data_Paid_23!$C$4:$C$2114,"C1")="C1","C1","C2"))</f>
        <v>A</v>
      </c>
      <c r="P1185" t="str">
        <f t="shared" si="68"/>
        <v>2016AWorkmen's Compensation</v>
      </c>
    </row>
    <row r="1186" spans="3:16" x14ac:dyDescent="0.35">
      <c r="C1186" s="6" t="s">
        <v>1484</v>
      </c>
      <c r="D1186" s="7" t="s">
        <v>4432</v>
      </c>
      <c r="E1186" s="7" t="s">
        <v>4432</v>
      </c>
      <c r="F1186" s="8" t="s">
        <v>658</v>
      </c>
      <c r="G1186" s="9">
        <v>389473.68420000002</v>
      </c>
      <c r="H1186" s="10">
        <v>2016</v>
      </c>
      <c r="I1186" s="10">
        <v>2016</v>
      </c>
      <c r="J1186" s="11" t="s">
        <v>1485</v>
      </c>
      <c r="K1186" s="12">
        <v>389473.68420000002</v>
      </c>
      <c r="L1186" s="12">
        <v>1</v>
      </c>
      <c r="M1186" s="33" t="str">
        <f>IF(_xlfn.XLOOKUP(C1186,Raw_Data_OS_23!$C$7:$C$4518,Raw_Data_OS_23!$G$7:$G$4518,"Paid/ Closed")="Paid/ Closed","Paid/ Closed", "Still_Outstanding")</f>
        <v>Still_Outstanding</v>
      </c>
      <c r="N1186" s="33">
        <f>IF(_xlfn.XLOOKUP(C1186,Raw_Data_Paid_23!$C$4:$C$2114,Raw_Data_Paid_23!$C$4:$C$2114,1)= 1,1,0)</f>
        <v>1</v>
      </c>
      <c r="O1186" t="str">
        <f>IF(M1186=$W$7,IF(AND(N1186,_xlfn.XLOOKUP(C1186,Raw_Data_OS_23!$C$7:$C$4518,Raw_Data_OS_23!$G$7:$G$4518,0)=G1186),"A",IF(_xlfn.XLOOKUP(C1186,Raw_Data_Paid_23!$C$4:$C$2114,Raw_Data_Paid_23!$C$4:$C$2114,"B1")="B1","B1","B2")),IF(_xlfn.XLOOKUP(C1186,Raw_Data_Paid_23!$C$4:$C$2114,Raw_Data_Paid_23!$C$4:$C$2114,"C1")="C1","C1","C2"))</f>
        <v>B1</v>
      </c>
      <c r="P1186" t="str">
        <f t="shared" si="68"/>
        <v>2016B1Workmen's Compensation</v>
      </c>
    </row>
    <row r="1187" spans="3:16" x14ac:dyDescent="0.35">
      <c r="C1187" s="6" t="s">
        <v>1486</v>
      </c>
      <c r="D1187" s="7" t="s">
        <v>3969</v>
      </c>
      <c r="E1187" s="7" t="s">
        <v>3969</v>
      </c>
      <c r="F1187" s="8" t="s">
        <v>658</v>
      </c>
      <c r="G1187" s="9">
        <v>11700</v>
      </c>
      <c r="H1187" s="10">
        <v>2016</v>
      </c>
      <c r="I1187" s="10">
        <v>2016</v>
      </c>
      <c r="J1187" s="11" t="s">
        <v>47</v>
      </c>
      <c r="K1187" s="12">
        <v>11700</v>
      </c>
      <c r="L1187" s="12">
        <v>1</v>
      </c>
      <c r="M1187" s="33" t="str">
        <f>IF(_xlfn.XLOOKUP(C1187,Raw_Data_OS_23!$C$7:$C$4518,Raw_Data_OS_23!$G$7:$G$4518,"Paid/ Closed")="Paid/ Closed","Paid/ Closed", "Still_Outstanding")</f>
        <v>Still_Outstanding</v>
      </c>
      <c r="N1187" s="33">
        <f>IF(_xlfn.XLOOKUP(C1187,Raw_Data_Paid_23!$C$4:$C$2114,Raw_Data_Paid_23!$C$4:$C$2114,1)= 1,1,0)</f>
        <v>1</v>
      </c>
      <c r="O1187" t="str">
        <f>IF(M1187=$W$7,IF(AND(N1187,_xlfn.XLOOKUP(C1187,Raw_Data_OS_23!$C$7:$C$4518,Raw_Data_OS_23!$G$7:$G$4518,0)=G1187),"A",IF(_xlfn.XLOOKUP(C1187,Raw_Data_Paid_23!$C$4:$C$2114,Raw_Data_Paid_23!$C$4:$C$2114,"B1")="B1","B1","B2")),IF(_xlfn.XLOOKUP(C1187,Raw_Data_Paid_23!$C$4:$C$2114,Raw_Data_Paid_23!$C$4:$C$2114,"C1")="C1","C1","C2"))</f>
        <v>B1</v>
      </c>
      <c r="P1187" t="str">
        <f t="shared" si="68"/>
        <v>2016B1Workmen's Compensation</v>
      </c>
    </row>
    <row r="1188" spans="3:16" x14ac:dyDescent="0.35">
      <c r="C1188" s="6" t="s">
        <v>1487</v>
      </c>
      <c r="D1188" s="7" t="s">
        <v>4433</v>
      </c>
      <c r="E1188" s="7" t="s">
        <v>4433</v>
      </c>
      <c r="F1188" s="8" t="s">
        <v>4248</v>
      </c>
      <c r="G1188" s="9">
        <v>2320</v>
      </c>
      <c r="H1188" s="10">
        <v>2015</v>
      </c>
      <c r="I1188" s="10">
        <v>2015</v>
      </c>
      <c r="J1188" s="11" t="s">
        <v>1241</v>
      </c>
      <c r="K1188" s="12">
        <v>59.39</v>
      </c>
      <c r="L1188" s="12">
        <v>1</v>
      </c>
      <c r="M1188" s="33" t="str">
        <f>IF(_xlfn.XLOOKUP(C1188,Raw_Data_OS_23!$C$7:$C$4518,Raw_Data_OS_23!$G$7:$G$4518,"Paid/ Closed")="Paid/ Closed","Paid/ Closed", "Still_Outstanding")</f>
        <v>Still_Outstanding</v>
      </c>
      <c r="N1188" s="33">
        <f>IF(_xlfn.XLOOKUP(C1188,Raw_Data_Paid_23!$C$4:$C$2114,Raw_Data_Paid_23!$C$4:$C$2114,1)= 1,1,0)</f>
        <v>1</v>
      </c>
      <c r="O1188" t="str">
        <f>IF(M1188=$W$7,IF(AND(N1188,_xlfn.XLOOKUP(C1188,Raw_Data_OS_23!$C$7:$C$4518,Raw_Data_OS_23!$G$7:$G$4518,0)=G1188),"A",IF(_xlfn.XLOOKUP(C1188,Raw_Data_Paid_23!$C$4:$C$2114,Raw_Data_Paid_23!$C$4:$C$2114,"B1")="B1","B1","B2")),IF(_xlfn.XLOOKUP(C1188,Raw_Data_Paid_23!$C$4:$C$2114,Raw_Data_Paid_23!$C$4:$C$2114,"C1")="C1","C1","C2"))</f>
        <v>B1</v>
      </c>
      <c r="P1188" t="str">
        <f t="shared" si="68"/>
        <v>2015B1Fire Industrial</v>
      </c>
    </row>
    <row r="1189" spans="3:16" x14ac:dyDescent="0.35">
      <c r="C1189" s="6" t="s">
        <v>1488</v>
      </c>
      <c r="D1189" s="7" t="s">
        <v>4434</v>
      </c>
      <c r="E1189" s="7" t="s">
        <v>4434</v>
      </c>
      <c r="F1189" s="8" t="s">
        <v>658</v>
      </c>
      <c r="G1189" s="9">
        <v>200000</v>
      </c>
      <c r="H1189" s="10">
        <v>2018</v>
      </c>
      <c r="I1189" s="10">
        <v>2018</v>
      </c>
      <c r="J1189" s="11" t="s">
        <v>674</v>
      </c>
      <c r="K1189" s="12">
        <v>200000</v>
      </c>
      <c r="L1189" s="12">
        <v>1</v>
      </c>
      <c r="M1189" s="33" t="str">
        <f>IF(_xlfn.XLOOKUP(C1189,Raw_Data_OS_23!$C$7:$C$4518,Raw_Data_OS_23!$G$7:$G$4518,"Paid/ Closed")="Paid/ Closed","Paid/ Closed", "Still_Outstanding")</f>
        <v>Paid/ Closed</v>
      </c>
      <c r="N1189" s="33">
        <f>IF(_xlfn.XLOOKUP(C1189,Raw_Data_Paid_23!$C$4:$C$2114,Raw_Data_Paid_23!$C$4:$C$2114,1)= 1,1,0)</f>
        <v>1</v>
      </c>
      <c r="O1189" t="str">
        <f>IF(M1189=$W$7,IF(AND(N1189,_xlfn.XLOOKUP(C1189,Raw_Data_OS_23!$C$7:$C$4518,Raw_Data_OS_23!$G$7:$G$4518,0)=G1189),"A",IF(_xlfn.XLOOKUP(C1189,Raw_Data_Paid_23!$C$4:$C$2114,Raw_Data_Paid_23!$C$4:$C$2114,"B1")="B1","B1","B2")),IF(_xlfn.XLOOKUP(C1189,Raw_Data_Paid_23!$C$4:$C$2114,Raw_Data_Paid_23!$C$4:$C$2114,"C1")="C1","C1","C2"))</f>
        <v>C1</v>
      </c>
      <c r="P1189" t="str">
        <f t="shared" si="68"/>
        <v>2018C1Workmen's Compensation</v>
      </c>
    </row>
    <row r="1190" spans="3:16" x14ac:dyDescent="0.35">
      <c r="C1190" s="6" t="s">
        <v>1489</v>
      </c>
      <c r="D1190" s="7" t="s">
        <v>4435</v>
      </c>
      <c r="E1190" s="7" t="s">
        <v>4435</v>
      </c>
      <c r="F1190" s="8" t="s">
        <v>658</v>
      </c>
      <c r="G1190" s="9">
        <v>259649.12280000001</v>
      </c>
      <c r="H1190" s="10">
        <v>2016</v>
      </c>
      <c r="I1190" s="10">
        <v>2016</v>
      </c>
      <c r="J1190" s="11" t="s">
        <v>47</v>
      </c>
      <c r="K1190" s="12">
        <v>259649.12280000001</v>
      </c>
      <c r="L1190" s="12">
        <v>1</v>
      </c>
      <c r="M1190" s="33" t="str">
        <f>IF(_xlfn.XLOOKUP(C1190,Raw_Data_OS_23!$C$7:$C$4518,Raw_Data_OS_23!$G$7:$G$4518,"Paid/ Closed")="Paid/ Closed","Paid/ Closed", "Still_Outstanding")</f>
        <v>Still_Outstanding</v>
      </c>
      <c r="N1190" s="33">
        <f>IF(_xlfn.XLOOKUP(C1190,Raw_Data_Paid_23!$C$4:$C$2114,Raw_Data_Paid_23!$C$4:$C$2114,1)= 1,1,0)</f>
        <v>1</v>
      </c>
      <c r="O1190" t="str">
        <f>IF(M1190=$W$7,IF(AND(N1190,_xlfn.XLOOKUP(C1190,Raw_Data_OS_23!$C$7:$C$4518,Raw_Data_OS_23!$G$7:$G$4518,0)=G1190),"A",IF(_xlfn.XLOOKUP(C1190,Raw_Data_Paid_23!$C$4:$C$2114,Raw_Data_Paid_23!$C$4:$C$2114,"B1")="B1","B1","B2")),IF(_xlfn.XLOOKUP(C1190,Raw_Data_Paid_23!$C$4:$C$2114,Raw_Data_Paid_23!$C$4:$C$2114,"C1")="C1","C1","C2"))</f>
        <v>A</v>
      </c>
      <c r="P1190" t="str">
        <f t="shared" si="68"/>
        <v>2016AWorkmen's Compensation</v>
      </c>
    </row>
    <row r="1191" spans="3:16" x14ac:dyDescent="0.35">
      <c r="C1191" s="6" t="s">
        <v>1490</v>
      </c>
      <c r="D1191" s="7" t="s">
        <v>4436</v>
      </c>
      <c r="E1191" s="7" t="s">
        <v>4436</v>
      </c>
      <c r="F1191" s="8" t="s">
        <v>658</v>
      </c>
      <c r="G1191" s="9">
        <v>50000</v>
      </c>
      <c r="H1191" s="10">
        <v>2016</v>
      </c>
      <c r="I1191" s="10">
        <v>2016</v>
      </c>
      <c r="J1191" s="11" t="s">
        <v>1491</v>
      </c>
      <c r="K1191" s="12">
        <v>50000</v>
      </c>
      <c r="L1191" s="12">
        <v>1</v>
      </c>
      <c r="M1191" s="33" t="str">
        <f>IF(_xlfn.XLOOKUP(C1191,Raw_Data_OS_23!$C$7:$C$4518,Raw_Data_OS_23!$G$7:$G$4518,"Paid/ Closed")="Paid/ Closed","Paid/ Closed", "Still_Outstanding")</f>
        <v>Paid/ Closed</v>
      </c>
      <c r="N1191" s="33">
        <f>IF(_xlfn.XLOOKUP(C1191,Raw_Data_Paid_23!$C$4:$C$2114,Raw_Data_Paid_23!$C$4:$C$2114,1)= 1,1,0)</f>
        <v>1</v>
      </c>
      <c r="O1191" t="str">
        <f>IF(M1191=$W$7,IF(AND(N1191,_xlfn.XLOOKUP(C1191,Raw_Data_OS_23!$C$7:$C$4518,Raw_Data_OS_23!$G$7:$G$4518,0)=G1191),"A",IF(_xlfn.XLOOKUP(C1191,Raw_Data_Paid_23!$C$4:$C$2114,Raw_Data_Paid_23!$C$4:$C$2114,"B1")="B1","B1","B2")),IF(_xlfn.XLOOKUP(C1191,Raw_Data_Paid_23!$C$4:$C$2114,Raw_Data_Paid_23!$C$4:$C$2114,"C1")="C1","C1","C2"))</f>
        <v>C1</v>
      </c>
      <c r="P1191" t="str">
        <f t="shared" si="68"/>
        <v>2016C1Workmen's Compensation</v>
      </c>
    </row>
    <row r="1192" spans="3:16" x14ac:dyDescent="0.35">
      <c r="C1192" s="6" t="s">
        <v>1492</v>
      </c>
      <c r="D1192" s="7" t="s">
        <v>4315</v>
      </c>
      <c r="E1192" s="7" t="s">
        <v>4315</v>
      </c>
      <c r="F1192" s="8" t="s">
        <v>658</v>
      </c>
      <c r="G1192" s="9">
        <v>5000</v>
      </c>
      <c r="H1192" s="10">
        <v>2019</v>
      </c>
      <c r="I1192" s="10">
        <v>2019</v>
      </c>
      <c r="J1192" s="11" t="s">
        <v>51</v>
      </c>
      <c r="K1192" s="12">
        <v>5000</v>
      </c>
      <c r="L1192" s="12">
        <v>1</v>
      </c>
      <c r="M1192" s="33" t="str">
        <f>IF(_xlfn.XLOOKUP(C1192,Raw_Data_OS_23!$C$7:$C$4518,Raw_Data_OS_23!$G$7:$G$4518,"Paid/ Closed")="Paid/ Closed","Paid/ Closed", "Still_Outstanding")</f>
        <v>Paid/ Closed</v>
      </c>
      <c r="N1192" s="33">
        <f>IF(_xlfn.XLOOKUP(C1192,Raw_Data_Paid_23!$C$4:$C$2114,Raw_Data_Paid_23!$C$4:$C$2114,1)= 1,1,0)</f>
        <v>1</v>
      </c>
      <c r="O1192" t="str">
        <f>IF(M1192=$W$7,IF(AND(N1192,_xlfn.XLOOKUP(C1192,Raw_Data_OS_23!$C$7:$C$4518,Raw_Data_OS_23!$G$7:$G$4518,0)=G1192),"A",IF(_xlfn.XLOOKUP(C1192,Raw_Data_Paid_23!$C$4:$C$2114,Raw_Data_Paid_23!$C$4:$C$2114,"B1")="B1","B1","B2")),IF(_xlfn.XLOOKUP(C1192,Raw_Data_Paid_23!$C$4:$C$2114,Raw_Data_Paid_23!$C$4:$C$2114,"C1")="C1","C1","C2"))</f>
        <v>C1</v>
      </c>
      <c r="P1192" t="str">
        <f t="shared" si="68"/>
        <v>2019C1Workmen's Compensation</v>
      </c>
    </row>
    <row r="1193" spans="3:16" x14ac:dyDescent="0.35">
      <c r="C1193" s="6" t="s">
        <v>1493</v>
      </c>
      <c r="D1193" s="7" t="s">
        <v>4437</v>
      </c>
      <c r="E1193" s="7" t="s">
        <v>4437</v>
      </c>
      <c r="F1193" s="8" t="s">
        <v>4248</v>
      </c>
      <c r="G1193" s="9">
        <v>354050.12530000001</v>
      </c>
      <c r="H1193" s="10">
        <v>2018</v>
      </c>
      <c r="I1193" s="10">
        <v>2018</v>
      </c>
      <c r="J1193" s="11" t="s">
        <v>674</v>
      </c>
      <c r="K1193" s="12">
        <v>-191378.4461</v>
      </c>
      <c r="L1193" s="12">
        <v>1</v>
      </c>
      <c r="M1193" s="33" t="str">
        <f>IF(_xlfn.XLOOKUP(C1193,Raw_Data_OS_23!$C$7:$C$4518,Raw_Data_OS_23!$G$7:$G$4518,"Paid/ Closed")="Paid/ Closed","Paid/ Closed", "Still_Outstanding")</f>
        <v>Still_Outstanding</v>
      </c>
      <c r="N1193" s="33">
        <f>IF(_xlfn.XLOOKUP(C1193,Raw_Data_Paid_23!$C$4:$C$2114,Raw_Data_Paid_23!$C$4:$C$2114,1)= 1,1,0)</f>
        <v>1</v>
      </c>
      <c r="O1193" t="str">
        <f>IF(M1193=$W$7,IF(AND(N1193,_xlfn.XLOOKUP(C1193,Raw_Data_OS_23!$C$7:$C$4518,Raw_Data_OS_23!$G$7:$G$4518,0)=G1193),"A",IF(_xlfn.XLOOKUP(C1193,Raw_Data_Paid_23!$C$4:$C$2114,Raw_Data_Paid_23!$C$4:$C$2114,"B1")="B1","B1","B2")),IF(_xlfn.XLOOKUP(C1193,Raw_Data_Paid_23!$C$4:$C$2114,Raw_Data_Paid_23!$C$4:$C$2114,"C1")="C1","C1","C2"))</f>
        <v>A</v>
      </c>
      <c r="P1193" t="str">
        <f t="shared" si="68"/>
        <v>2018AFire Industrial</v>
      </c>
    </row>
    <row r="1194" spans="3:16" x14ac:dyDescent="0.35">
      <c r="C1194" s="6" t="s">
        <v>1494</v>
      </c>
      <c r="D1194" s="7" t="s">
        <v>4438</v>
      </c>
      <c r="E1194" s="7" t="s">
        <v>4438</v>
      </c>
      <c r="F1194" s="8" t="s">
        <v>4248</v>
      </c>
      <c r="G1194" s="9">
        <v>34000</v>
      </c>
      <c r="H1194" s="10">
        <v>2018</v>
      </c>
      <c r="I1194" s="10">
        <v>2018</v>
      </c>
      <c r="J1194" s="11" t="s">
        <v>49</v>
      </c>
      <c r="K1194" s="12">
        <v>2509.1999999999998</v>
      </c>
      <c r="L1194" s="12">
        <v>1</v>
      </c>
      <c r="M1194" s="33" t="str">
        <f>IF(_xlfn.XLOOKUP(C1194,Raw_Data_OS_23!$C$7:$C$4518,Raw_Data_OS_23!$G$7:$G$4518,"Paid/ Closed")="Paid/ Closed","Paid/ Closed", "Still_Outstanding")</f>
        <v>Still_Outstanding</v>
      </c>
      <c r="N1194" s="33">
        <f>IF(_xlfn.XLOOKUP(C1194,Raw_Data_Paid_23!$C$4:$C$2114,Raw_Data_Paid_23!$C$4:$C$2114,1)= 1,1,0)</f>
        <v>1</v>
      </c>
      <c r="O1194" t="str">
        <f>IF(M1194=$W$7,IF(AND(N1194,_xlfn.XLOOKUP(C1194,Raw_Data_OS_23!$C$7:$C$4518,Raw_Data_OS_23!$G$7:$G$4518,0)=G1194),"A",IF(_xlfn.XLOOKUP(C1194,Raw_Data_Paid_23!$C$4:$C$2114,Raw_Data_Paid_23!$C$4:$C$2114,"B1")="B1","B1","B2")),IF(_xlfn.XLOOKUP(C1194,Raw_Data_Paid_23!$C$4:$C$2114,Raw_Data_Paid_23!$C$4:$C$2114,"C1")="C1","C1","C2"))</f>
        <v>B1</v>
      </c>
      <c r="P1194" t="str">
        <f t="shared" si="68"/>
        <v>2018B1Fire Industrial</v>
      </c>
    </row>
    <row r="1195" spans="3:16" x14ac:dyDescent="0.35">
      <c r="C1195" s="6" t="s">
        <v>1495</v>
      </c>
      <c r="D1195" s="7" t="s">
        <v>4331</v>
      </c>
      <c r="E1195" s="7" t="s">
        <v>4331</v>
      </c>
      <c r="F1195" s="8" t="s">
        <v>4214</v>
      </c>
      <c r="G1195" s="9">
        <v>10000</v>
      </c>
      <c r="H1195" s="10">
        <v>2019</v>
      </c>
      <c r="I1195" s="10">
        <v>2019</v>
      </c>
      <c r="J1195" s="11" t="s">
        <v>140</v>
      </c>
      <c r="K1195" s="12">
        <v>10000</v>
      </c>
      <c r="L1195" s="12">
        <v>1</v>
      </c>
      <c r="M1195" s="33" t="str">
        <f>IF(_xlfn.XLOOKUP(C1195,Raw_Data_OS_23!$C$7:$C$4518,Raw_Data_OS_23!$G$7:$G$4518,"Paid/ Closed")="Paid/ Closed","Paid/ Closed", "Still_Outstanding")</f>
        <v>Paid/ Closed</v>
      </c>
      <c r="N1195" s="33">
        <f>IF(_xlfn.XLOOKUP(C1195,Raw_Data_Paid_23!$C$4:$C$2114,Raw_Data_Paid_23!$C$4:$C$2114,1)= 1,1,0)</f>
        <v>1</v>
      </c>
      <c r="O1195" t="str">
        <f>IF(M1195=$W$7,IF(AND(N1195,_xlfn.XLOOKUP(C1195,Raw_Data_OS_23!$C$7:$C$4518,Raw_Data_OS_23!$G$7:$G$4518,0)=G1195),"A",IF(_xlfn.XLOOKUP(C1195,Raw_Data_Paid_23!$C$4:$C$2114,Raw_Data_Paid_23!$C$4:$C$2114,"B1")="B1","B1","B2")),IF(_xlfn.XLOOKUP(C1195,Raw_Data_Paid_23!$C$4:$C$2114,Raw_Data_Paid_23!$C$4:$C$2114,"C1")="C1","C1","C2"))</f>
        <v>C1</v>
      </c>
      <c r="P1195" t="str">
        <f t="shared" si="68"/>
        <v>2019C1Liability</v>
      </c>
    </row>
    <row r="1196" spans="3:16" x14ac:dyDescent="0.35">
      <c r="C1196" s="6" t="s">
        <v>1496</v>
      </c>
      <c r="D1196" s="7" t="s">
        <v>4435</v>
      </c>
      <c r="E1196" s="7" t="s">
        <v>4435</v>
      </c>
      <c r="F1196" s="8" t="s">
        <v>658</v>
      </c>
      <c r="G1196" s="9">
        <v>1000</v>
      </c>
      <c r="H1196" s="10">
        <v>2016</v>
      </c>
      <c r="I1196" s="10">
        <v>2016</v>
      </c>
      <c r="J1196" s="11" t="s">
        <v>47</v>
      </c>
      <c r="K1196" s="12">
        <v>1000</v>
      </c>
      <c r="L1196" s="12">
        <v>1</v>
      </c>
      <c r="M1196" s="33" t="str">
        <f>IF(_xlfn.XLOOKUP(C1196,Raw_Data_OS_23!$C$7:$C$4518,Raw_Data_OS_23!$G$7:$G$4518,"Paid/ Closed")="Paid/ Closed","Paid/ Closed", "Still_Outstanding")</f>
        <v>Paid/ Closed</v>
      </c>
      <c r="N1196" s="33">
        <f>IF(_xlfn.XLOOKUP(C1196,Raw_Data_Paid_23!$C$4:$C$2114,Raw_Data_Paid_23!$C$4:$C$2114,1)= 1,1,0)</f>
        <v>1</v>
      </c>
      <c r="O1196" t="str">
        <f>IF(M1196=$W$7,IF(AND(N1196,_xlfn.XLOOKUP(C1196,Raw_Data_OS_23!$C$7:$C$4518,Raw_Data_OS_23!$G$7:$G$4518,0)=G1196),"A",IF(_xlfn.XLOOKUP(C1196,Raw_Data_Paid_23!$C$4:$C$2114,Raw_Data_Paid_23!$C$4:$C$2114,"B1")="B1","B1","B2")),IF(_xlfn.XLOOKUP(C1196,Raw_Data_Paid_23!$C$4:$C$2114,Raw_Data_Paid_23!$C$4:$C$2114,"C1")="C1","C1","C2"))</f>
        <v>C1</v>
      </c>
      <c r="P1196" t="str">
        <f t="shared" si="68"/>
        <v>2016C1Workmen's Compensation</v>
      </c>
    </row>
    <row r="1197" spans="3:16" x14ac:dyDescent="0.35">
      <c r="C1197" s="6" t="s">
        <v>1497</v>
      </c>
      <c r="D1197" s="7" t="s">
        <v>4235</v>
      </c>
      <c r="E1197" s="7" t="s">
        <v>4235</v>
      </c>
      <c r="F1197" s="8" t="s">
        <v>4248</v>
      </c>
      <c r="G1197" s="9">
        <v>100000</v>
      </c>
      <c r="H1197" s="10">
        <v>2020</v>
      </c>
      <c r="I1197" s="10">
        <v>2020</v>
      </c>
      <c r="J1197" s="11" t="s">
        <v>28</v>
      </c>
      <c r="K1197" s="12">
        <v>1980</v>
      </c>
      <c r="L1197" s="12">
        <v>1</v>
      </c>
      <c r="M1197" s="33" t="str">
        <f>IF(_xlfn.XLOOKUP(C1197,Raw_Data_OS_23!$C$7:$C$4518,Raw_Data_OS_23!$G$7:$G$4518,"Paid/ Closed")="Paid/ Closed","Paid/ Closed", "Still_Outstanding")</f>
        <v>Still_Outstanding</v>
      </c>
      <c r="N1197" s="33">
        <f>IF(_xlfn.XLOOKUP(C1197,Raw_Data_Paid_23!$C$4:$C$2114,Raw_Data_Paid_23!$C$4:$C$2114,1)= 1,1,0)</f>
        <v>1</v>
      </c>
      <c r="O1197" t="str">
        <f>IF(M1197=$W$7,IF(AND(N1197,_xlfn.XLOOKUP(C1197,Raw_Data_OS_23!$C$7:$C$4518,Raw_Data_OS_23!$G$7:$G$4518,0)=G1197),"A",IF(_xlfn.XLOOKUP(C1197,Raw_Data_Paid_23!$C$4:$C$2114,Raw_Data_Paid_23!$C$4:$C$2114,"B1")="B1","B1","B2")),IF(_xlfn.XLOOKUP(C1197,Raw_Data_Paid_23!$C$4:$C$2114,Raw_Data_Paid_23!$C$4:$C$2114,"C1")="C1","C1","C2"))</f>
        <v>B1</v>
      </c>
      <c r="P1197" t="str">
        <f t="shared" si="68"/>
        <v>2020B1Fire Industrial</v>
      </c>
    </row>
    <row r="1198" spans="3:16" x14ac:dyDescent="0.35">
      <c r="C1198" s="6" t="s">
        <v>1498</v>
      </c>
      <c r="D1198" s="7" t="s">
        <v>4439</v>
      </c>
      <c r="E1198" s="7" t="s">
        <v>4439</v>
      </c>
      <c r="F1198" s="8" t="s">
        <v>4248</v>
      </c>
      <c r="G1198" s="9">
        <v>100000</v>
      </c>
      <c r="H1198" s="10">
        <v>2018</v>
      </c>
      <c r="I1198" s="10">
        <v>2018</v>
      </c>
      <c r="J1198" s="11" t="s">
        <v>49</v>
      </c>
      <c r="K1198" s="12">
        <v>7380</v>
      </c>
      <c r="L1198" s="12">
        <v>1</v>
      </c>
      <c r="M1198" s="33" t="str">
        <f>IF(_xlfn.XLOOKUP(C1198,Raw_Data_OS_23!$C$7:$C$4518,Raw_Data_OS_23!$G$7:$G$4518,"Paid/ Closed")="Paid/ Closed","Paid/ Closed", "Still_Outstanding")</f>
        <v>Still_Outstanding</v>
      </c>
      <c r="N1198" s="33">
        <f>IF(_xlfn.XLOOKUP(C1198,Raw_Data_Paid_23!$C$4:$C$2114,Raw_Data_Paid_23!$C$4:$C$2114,1)= 1,1,0)</f>
        <v>1</v>
      </c>
      <c r="O1198" t="str">
        <f>IF(M1198=$W$7,IF(AND(N1198,_xlfn.XLOOKUP(C1198,Raw_Data_OS_23!$C$7:$C$4518,Raw_Data_OS_23!$G$7:$G$4518,0)=G1198),"A",IF(_xlfn.XLOOKUP(C1198,Raw_Data_Paid_23!$C$4:$C$2114,Raw_Data_Paid_23!$C$4:$C$2114,"B1")="B1","B1","B2")),IF(_xlfn.XLOOKUP(C1198,Raw_Data_Paid_23!$C$4:$C$2114,Raw_Data_Paid_23!$C$4:$C$2114,"C1")="C1","C1","C2"))</f>
        <v>B1</v>
      </c>
      <c r="P1198" t="str">
        <f t="shared" si="68"/>
        <v>2018B1Fire Industrial</v>
      </c>
    </row>
    <row r="1199" spans="3:16" x14ac:dyDescent="0.35">
      <c r="C1199" s="6" t="s">
        <v>1499</v>
      </c>
      <c r="D1199" s="7" t="s">
        <v>4440</v>
      </c>
      <c r="E1199" s="7" t="s">
        <v>4440</v>
      </c>
      <c r="F1199" s="8" t="s">
        <v>4248</v>
      </c>
      <c r="G1199" s="9">
        <v>100000</v>
      </c>
      <c r="H1199" s="10">
        <v>2017</v>
      </c>
      <c r="I1199" s="10">
        <v>2017</v>
      </c>
      <c r="J1199" s="11" t="s">
        <v>671</v>
      </c>
      <c r="K1199" s="12">
        <v>7380</v>
      </c>
      <c r="L1199" s="12">
        <v>1</v>
      </c>
      <c r="M1199" s="33" t="str">
        <f>IF(_xlfn.XLOOKUP(C1199,Raw_Data_OS_23!$C$7:$C$4518,Raw_Data_OS_23!$G$7:$G$4518,"Paid/ Closed")="Paid/ Closed","Paid/ Closed", "Still_Outstanding")</f>
        <v>Still_Outstanding</v>
      </c>
      <c r="N1199" s="33">
        <f>IF(_xlfn.XLOOKUP(C1199,Raw_Data_Paid_23!$C$4:$C$2114,Raw_Data_Paid_23!$C$4:$C$2114,1)= 1,1,0)</f>
        <v>1</v>
      </c>
      <c r="O1199" t="str">
        <f>IF(M1199=$W$7,IF(AND(N1199,_xlfn.XLOOKUP(C1199,Raw_Data_OS_23!$C$7:$C$4518,Raw_Data_OS_23!$G$7:$G$4518,0)=G1199),"A",IF(_xlfn.XLOOKUP(C1199,Raw_Data_Paid_23!$C$4:$C$2114,Raw_Data_Paid_23!$C$4:$C$2114,"B1")="B1","B1","B2")),IF(_xlfn.XLOOKUP(C1199,Raw_Data_Paid_23!$C$4:$C$2114,Raw_Data_Paid_23!$C$4:$C$2114,"C1")="C1","C1","C2"))</f>
        <v>B1</v>
      </c>
      <c r="P1199" t="str">
        <f t="shared" si="68"/>
        <v>2017B1Fire Industrial</v>
      </c>
    </row>
    <row r="1200" spans="3:16" x14ac:dyDescent="0.35">
      <c r="C1200" s="6" t="s">
        <v>1500</v>
      </c>
      <c r="D1200" s="7" t="s">
        <v>4146</v>
      </c>
      <c r="E1200" s="7" t="s">
        <v>4146</v>
      </c>
      <c r="F1200" s="8" t="s">
        <v>658</v>
      </c>
      <c r="G1200" s="9">
        <v>373245.614</v>
      </c>
      <c r="H1200" s="10">
        <v>2019</v>
      </c>
      <c r="I1200" s="10">
        <v>2019</v>
      </c>
      <c r="J1200" s="11" t="s">
        <v>140</v>
      </c>
      <c r="K1200" s="12">
        <v>373245.614</v>
      </c>
      <c r="L1200" s="12">
        <v>1</v>
      </c>
      <c r="M1200" s="33" t="str">
        <f>IF(_xlfn.XLOOKUP(C1200,Raw_Data_OS_23!$C$7:$C$4518,Raw_Data_OS_23!$G$7:$G$4518,"Paid/ Closed")="Paid/ Closed","Paid/ Closed", "Still_Outstanding")</f>
        <v>Still_Outstanding</v>
      </c>
      <c r="N1200" s="33">
        <f>IF(_xlfn.XLOOKUP(C1200,Raw_Data_Paid_23!$C$4:$C$2114,Raw_Data_Paid_23!$C$4:$C$2114,1)= 1,1,0)</f>
        <v>1</v>
      </c>
      <c r="O1200" t="str">
        <f>IF(M1200=$W$7,IF(AND(N1200,_xlfn.XLOOKUP(C1200,Raw_Data_OS_23!$C$7:$C$4518,Raw_Data_OS_23!$G$7:$G$4518,0)=G1200),"A",IF(_xlfn.XLOOKUP(C1200,Raw_Data_Paid_23!$C$4:$C$2114,Raw_Data_Paid_23!$C$4:$C$2114,"B1")="B1","B1","B2")),IF(_xlfn.XLOOKUP(C1200,Raw_Data_Paid_23!$C$4:$C$2114,Raw_Data_Paid_23!$C$4:$C$2114,"C1")="C1","C1","C2"))</f>
        <v>B1</v>
      </c>
      <c r="P1200" t="str">
        <f t="shared" si="68"/>
        <v>2019B1Workmen's Compensation</v>
      </c>
    </row>
    <row r="1201" spans="3:16" x14ac:dyDescent="0.35">
      <c r="C1201" s="6" t="s">
        <v>1501</v>
      </c>
      <c r="D1201" s="7" t="s">
        <v>4441</v>
      </c>
      <c r="E1201" s="7" t="s">
        <v>4441</v>
      </c>
      <c r="F1201" s="8" t="s">
        <v>4199</v>
      </c>
      <c r="G1201" s="9">
        <v>500000</v>
      </c>
      <c r="H1201" s="10">
        <v>2020</v>
      </c>
      <c r="I1201" s="10">
        <v>2020</v>
      </c>
      <c r="J1201" s="11" t="s">
        <v>28</v>
      </c>
      <c r="K1201" s="12">
        <v>500000</v>
      </c>
      <c r="L1201" s="12">
        <v>1</v>
      </c>
      <c r="M1201" s="33" t="str">
        <f>IF(_xlfn.XLOOKUP(C1201,Raw_Data_OS_23!$C$7:$C$4518,Raw_Data_OS_23!$G$7:$G$4518,"Paid/ Closed")="Paid/ Closed","Paid/ Closed", "Still_Outstanding")</f>
        <v>Still_Outstanding</v>
      </c>
      <c r="N1201" s="33">
        <f>IF(_xlfn.XLOOKUP(C1201,Raw_Data_Paid_23!$C$4:$C$2114,Raw_Data_Paid_23!$C$4:$C$2114,1)= 1,1,0)</f>
        <v>1</v>
      </c>
      <c r="O1201" t="str">
        <f>IF(M1201=$W$7,IF(AND(N1201,_xlfn.XLOOKUP(C1201,Raw_Data_OS_23!$C$7:$C$4518,Raw_Data_OS_23!$G$7:$G$4518,0)=G1201),"A",IF(_xlfn.XLOOKUP(C1201,Raw_Data_Paid_23!$C$4:$C$2114,Raw_Data_Paid_23!$C$4:$C$2114,"B1")="B1","B1","B2")),IF(_xlfn.XLOOKUP(C1201,Raw_Data_Paid_23!$C$4:$C$2114,Raw_Data_Paid_23!$C$4:$C$2114,"C1")="C1","C1","C2"))</f>
        <v>B1</v>
      </c>
      <c r="P1201" t="str">
        <f t="shared" si="68"/>
        <v>2020B1Theft</v>
      </c>
    </row>
    <row r="1202" spans="3:16" x14ac:dyDescent="0.35">
      <c r="C1202" s="6" t="s">
        <v>1502</v>
      </c>
      <c r="D1202" s="7" t="s">
        <v>4061</v>
      </c>
      <c r="E1202" s="7" t="s">
        <v>4061</v>
      </c>
      <c r="F1202" s="8" t="s">
        <v>658</v>
      </c>
      <c r="G1202" s="9">
        <v>5000</v>
      </c>
      <c r="H1202" s="10">
        <v>2020</v>
      </c>
      <c r="I1202" s="10">
        <v>2020</v>
      </c>
      <c r="J1202" s="11" t="s">
        <v>28</v>
      </c>
      <c r="K1202" s="12">
        <v>5000</v>
      </c>
      <c r="L1202" s="12">
        <v>1</v>
      </c>
      <c r="M1202" s="33" t="str">
        <f>IF(_xlfn.XLOOKUP(C1202,Raw_Data_OS_23!$C$7:$C$4518,Raw_Data_OS_23!$G$7:$G$4518,"Paid/ Closed")="Paid/ Closed","Paid/ Closed", "Still_Outstanding")</f>
        <v>Still_Outstanding</v>
      </c>
      <c r="N1202" s="33">
        <f>IF(_xlfn.XLOOKUP(C1202,Raw_Data_Paid_23!$C$4:$C$2114,Raw_Data_Paid_23!$C$4:$C$2114,1)= 1,1,0)</f>
        <v>1</v>
      </c>
      <c r="O1202" t="str">
        <f>IF(M1202=$W$7,IF(AND(N1202,_xlfn.XLOOKUP(C1202,Raw_Data_OS_23!$C$7:$C$4518,Raw_Data_OS_23!$G$7:$G$4518,0)=G1202),"A",IF(_xlfn.XLOOKUP(C1202,Raw_Data_Paid_23!$C$4:$C$2114,Raw_Data_Paid_23!$C$4:$C$2114,"B1")="B1","B1","B2")),IF(_xlfn.XLOOKUP(C1202,Raw_Data_Paid_23!$C$4:$C$2114,Raw_Data_Paid_23!$C$4:$C$2114,"C1")="C1","C1","C2"))</f>
        <v>B1</v>
      </c>
      <c r="P1202" t="str">
        <f t="shared" si="68"/>
        <v>2020B1Workmen's Compensation</v>
      </c>
    </row>
    <row r="1203" spans="3:16" x14ac:dyDescent="0.35">
      <c r="C1203" s="6" t="s">
        <v>1503</v>
      </c>
      <c r="D1203" s="7" t="s">
        <v>4233</v>
      </c>
      <c r="E1203" s="7" t="s">
        <v>4233</v>
      </c>
      <c r="F1203" s="8" t="s">
        <v>658</v>
      </c>
      <c r="G1203" s="9">
        <v>379217.54389999999</v>
      </c>
      <c r="H1203" s="10">
        <v>2020</v>
      </c>
      <c r="I1203" s="10">
        <v>2020</v>
      </c>
      <c r="J1203" s="11" t="s">
        <v>28</v>
      </c>
      <c r="K1203" s="12">
        <v>379217.54389999999</v>
      </c>
      <c r="L1203" s="12">
        <v>1</v>
      </c>
      <c r="M1203" s="33" t="str">
        <f>IF(_xlfn.XLOOKUP(C1203,Raw_Data_OS_23!$C$7:$C$4518,Raw_Data_OS_23!$G$7:$G$4518,"Paid/ Closed")="Paid/ Closed","Paid/ Closed", "Still_Outstanding")</f>
        <v>Still_Outstanding</v>
      </c>
      <c r="N1203" s="33">
        <f>IF(_xlfn.XLOOKUP(C1203,Raw_Data_Paid_23!$C$4:$C$2114,Raw_Data_Paid_23!$C$4:$C$2114,1)= 1,1,0)</f>
        <v>1</v>
      </c>
      <c r="O1203" t="str">
        <f>IF(M1203=$W$7,IF(AND(N1203,_xlfn.XLOOKUP(C1203,Raw_Data_OS_23!$C$7:$C$4518,Raw_Data_OS_23!$G$7:$G$4518,0)=G1203),"A",IF(_xlfn.XLOOKUP(C1203,Raw_Data_Paid_23!$C$4:$C$2114,Raw_Data_Paid_23!$C$4:$C$2114,"B1")="B1","B1","B2")),IF(_xlfn.XLOOKUP(C1203,Raw_Data_Paid_23!$C$4:$C$2114,Raw_Data_Paid_23!$C$4:$C$2114,"C1")="C1","C1","C2"))</f>
        <v>A</v>
      </c>
      <c r="P1203" t="str">
        <f t="shared" si="68"/>
        <v>2020AWorkmen's Compensation</v>
      </c>
    </row>
    <row r="1204" spans="3:16" x14ac:dyDescent="0.35">
      <c r="C1204" s="6" t="s">
        <v>1504</v>
      </c>
      <c r="D1204" s="7" t="s">
        <v>4405</v>
      </c>
      <c r="E1204" s="7" t="s">
        <v>4405</v>
      </c>
      <c r="F1204" s="8" t="s">
        <v>658</v>
      </c>
      <c r="G1204" s="9">
        <v>10000</v>
      </c>
      <c r="H1204" s="10">
        <v>2020</v>
      </c>
      <c r="I1204" s="10">
        <v>2020</v>
      </c>
      <c r="J1204" s="11" t="s">
        <v>28</v>
      </c>
      <c r="K1204" s="12">
        <v>10000</v>
      </c>
      <c r="L1204" s="12">
        <v>1</v>
      </c>
      <c r="M1204" s="33" t="str">
        <f>IF(_xlfn.XLOOKUP(C1204,Raw_Data_OS_23!$C$7:$C$4518,Raw_Data_OS_23!$G$7:$G$4518,"Paid/ Closed")="Paid/ Closed","Paid/ Closed", "Still_Outstanding")</f>
        <v>Still_Outstanding</v>
      </c>
      <c r="N1204" s="33">
        <f>IF(_xlfn.XLOOKUP(C1204,Raw_Data_Paid_23!$C$4:$C$2114,Raw_Data_Paid_23!$C$4:$C$2114,1)= 1,1,0)</f>
        <v>1</v>
      </c>
      <c r="O1204" t="str">
        <f>IF(M1204=$W$7,IF(AND(N1204,_xlfn.XLOOKUP(C1204,Raw_Data_OS_23!$C$7:$C$4518,Raw_Data_OS_23!$G$7:$G$4518,0)=G1204),"A",IF(_xlfn.XLOOKUP(C1204,Raw_Data_Paid_23!$C$4:$C$2114,Raw_Data_Paid_23!$C$4:$C$2114,"B1")="B1","B1","B2")),IF(_xlfn.XLOOKUP(C1204,Raw_Data_Paid_23!$C$4:$C$2114,Raw_Data_Paid_23!$C$4:$C$2114,"C1")="C1","C1","C2"))</f>
        <v>B1</v>
      </c>
      <c r="P1204" t="str">
        <f t="shared" si="68"/>
        <v>2020B1Workmen's Compensation</v>
      </c>
    </row>
    <row r="1205" spans="3:16" x14ac:dyDescent="0.35">
      <c r="C1205" s="6" t="s">
        <v>1505</v>
      </c>
      <c r="D1205" s="7" t="s">
        <v>4270</v>
      </c>
      <c r="E1205" s="7" t="s">
        <v>4270</v>
      </c>
      <c r="F1205" s="8" t="s">
        <v>658</v>
      </c>
      <c r="G1205" s="9">
        <v>100000</v>
      </c>
      <c r="H1205" s="10">
        <v>2020</v>
      </c>
      <c r="I1205" s="10">
        <v>2020</v>
      </c>
      <c r="J1205" s="11" t="s">
        <v>33</v>
      </c>
      <c r="K1205" s="12">
        <v>100000</v>
      </c>
      <c r="L1205" s="12">
        <v>1</v>
      </c>
      <c r="M1205" s="33" t="str">
        <f>IF(_xlfn.XLOOKUP(C1205,Raw_Data_OS_23!$C$7:$C$4518,Raw_Data_OS_23!$G$7:$G$4518,"Paid/ Closed")="Paid/ Closed","Paid/ Closed", "Still_Outstanding")</f>
        <v>Still_Outstanding</v>
      </c>
      <c r="N1205" s="33">
        <f>IF(_xlfn.XLOOKUP(C1205,Raw_Data_Paid_23!$C$4:$C$2114,Raw_Data_Paid_23!$C$4:$C$2114,1)= 1,1,0)</f>
        <v>1</v>
      </c>
      <c r="O1205" t="str">
        <f>IF(M1205=$W$7,IF(AND(N1205,_xlfn.XLOOKUP(C1205,Raw_Data_OS_23!$C$7:$C$4518,Raw_Data_OS_23!$G$7:$G$4518,0)=G1205),"A",IF(_xlfn.XLOOKUP(C1205,Raw_Data_Paid_23!$C$4:$C$2114,Raw_Data_Paid_23!$C$4:$C$2114,"B1")="B1","B1","B2")),IF(_xlfn.XLOOKUP(C1205,Raw_Data_Paid_23!$C$4:$C$2114,Raw_Data_Paid_23!$C$4:$C$2114,"C1")="C1","C1","C2"))</f>
        <v>B1</v>
      </c>
      <c r="P1205" t="str">
        <f t="shared" si="68"/>
        <v>2020B1Workmen's Compensation</v>
      </c>
    </row>
    <row r="1206" spans="3:16" x14ac:dyDescent="0.35">
      <c r="C1206" s="6" t="s">
        <v>1506</v>
      </c>
      <c r="D1206" s="7" t="s">
        <v>4285</v>
      </c>
      <c r="E1206" s="7" t="s">
        <v>4285</v>
      </c>
      <c r="F1206" s="8" t="s">
        <v>658</v>
      </c>
      <c r="G1206" s="9">
        <v>5000</v>
      </c>
      <c r="H1206" s="10">
        <v>2020</v>
      </c>
      <c r="I1206" s="10">
        <v>2020</v>
      </c>
      <c r="J1206" s="11" t="s">
        <v>33</v>
      </c>
      <c r="K1206" s="12">
        <v>5000</v>
      </c>
      <c r="L1206" s="12">
        <v>1</v>
      </c>
      <c r="M1206" s="33" t="str">
        <f>IF(_xlfn.XLOOKUP(C1206,Raw_Data_OS_23!$C$7:$C$4518,Raw_Data_OS_23!$G$7:$G$4518,"Paid/ Closed")="Paid/ Closed","Paid/ Closed", "Still_Outstanding")</f>
        <v>Still_Outstanding</v>
      </c>
      <c r="N1206" s="33">
        <f>IF(_xlfn.XLOOKUP(C1206,Raw_Data_Paid_23!$C$4:$C$2114,Raw_Data_Paid_23!$C$4:$C$2114,1)= 1,1,0)</f>
        <v>1</v>
      </c>
      <c r="O1206" t="str">
        <f>IF(M1206=$W$7,IF(AND(N1206,_xlfn.XLOOKUP(C1206,Raw_Data_OS_23!$C$7:$C$4518,Raw_Data_OS_23!$G$7:$G$4518,0)=G1206),"A",IF(_xlfn.XLOOKUP(C1206,Raw_Data_Paid_23!$C$4:$C$2114,Raw_Data_Paid_23!$C$4:$C$2114,"B1")="B1","B1","B2")),IF(_xlfn.XLOOKUP(C1206,Raw_Data_Paid_23!$C$4:$C$2114,Raw_Data_Paid_23!$C$4:$C$2114,"C1")="C1","C1","C2"))</f>
        <v>B1</v>
      </c>
      <c r="P1206" t="str">
        <f t="shared" si="68"/>
        <v>2020B1Workmen's Compensation</v>
      </c>
    </row>
    <row r="1207" spans="3:16" x14ac:dyDescent="0.35">
      <c r="C1207" s="6" t="s">
        <v>1507</v>
      </c>
      <c r="D1207" s="7" t="s">
        <v>4442</v>
      </c>
      <c r="E1207" s="7" t="s">
        <v>4442</v>
      </c>
      <c r="F1207" s="8" t="s">
        <v>658</v>
      </c>
      <c r="G1207" s="9">
        <v>30000</v>
      </c>
      <c r="H1207" s="10">
        <v>2020</v>
      </c>
      <c r="I1207" s="10">
        <v>2020</v>
      </c>
      <c r="J1207" s="11" t="s">
        <v>33</v>
      </c>
      <c r="K1207" s="12">
        <v>30000</v>
      </c>
      <c r="L1207" s="12">
        <v>1</v>
      </c>
      <c r="M1207" s="33" t="str">
        <f>IF(_xlfn.XLOOKUP(C1207,Raw_Data_OS_23!$C$7:$C$4518,Raw_Data_OS_23!$G$7:$G$4518,"Paid/ Closed")="Paid/ Closed","Paid/ Closed", "Still_Outstanding")</f>
        <v>Still_Outstanding</v>
      </c>
      <c r="N1207" s="33">
        <f>IF(_xlfn.XLOOKUP(C1207,Raw_Data_Paid_23!$C$4:$C$2114,Raw_Data_Paid_23!$C$4:$C$2114,1)= 1,1,0)</f>
        <v>1</v>
      </c>
      <c r="O1207" t="str">
        <f>IF(M1207=$W$7,IF(AND(N1207,_xlfn.XLOOKUP(C1207,Raw_Data_OS_23!$C$7:$C$4518,Raw_Data_OS_23!$G$7:$G$4518,0)=G1207),"A",IF(_xlfn.XLOOKUP(C1207,Raw_Data_Paid_23!$C$4:$C$2114,Raw_Data_Paid_23!$C$4:$C$2114,"B1")="B1","B1","B2")),IF(_xlfn.XLOOKUP(C1207,Raw_Data_Paid_23!$C$4:$C$2114,Raw_Data_Paid_23!$C$4:$C$2114,"C1")="C1","C1","C2"))</f>
        <v>B1</v>
      </c>
      <c r="P1207" t="str">
        <f t="shared" si="68"/>
        <v>2020B1Workmen's Compensation</v>
      </c>
    </row>
    <row r="1208" spans="3:16" x14ac:dyDescent="0.35">
      <c r="C1208" s="6" t="s">
        <v>1508</v>
      </c>
      <c r="D1208" s="7" t="s">
        <v>4264</v>
      </c>
      <c r="E1208" s="7" t="s">
        <v>4264</v>
      </c>
      <c r="F1208" s="8" t="s">
        <v>4199</v>
      </c>
      <c r="G1208" s="9">
        <v>130000</v>
      </c>
      <c r="H1208" s="10">
        <v>2020</v>
      </c>
      <c r="I1208" s="10">
        <v>2020</v>
      </c>
      <c r="J1208" s="11" t="s">
        <v>35</v>
      </c>
      <c r="K1208" s="12">
        <v>130000</v>
      </c>
      <c r="L1208" s="12">
        <v>1</v>
      </c>
      <c r="M1208" s="33" t="str">
        <f>IF(_xlfn.XLOOKUP(C1208,Raw_Data_OS_23!$C$7:$C$4518,Raw_Data_OS_23!$G$7:$G$4518,"Paid/ Closed")="Paid/ Closed","Paid/ Closed", "Still_Outstanding")</f>
        <v>Still_Outstanding</v>
      </c>
      <c r="N1208" s="33">
        <f>IF(_xlfn.XLOOKUP(C1208,Raw_Data_Paid_23!$C$4:$C$2114,Raw_Data_Paid_23!$C$4:$C$2114,1)= 1,1,0)</f>
        <v>1</v>
      </c>
      <c r="O1208" t="str">
        <f>IF(M1208=$W$7,IF(AND(N1208,_xlfn.XLOOKUP(C1208,Raw_Data_OS_23!$C$7:$C$4518,Raw_Data_OS_23!$G$7:$G$4518,0)=G1208),"A",IF(_xlfn.XLOOKUP(C1208,Raw_Data_Paid_23!$C$4:$C$2114,Raw_Data_Paid_23!$C$4:$C$2114,"B1")="B1","B1","B2")),IF(_xlfn.XLOOKUP(C1208,Raw_Data_Paid_23!$C$4:$C$2114,Raw_Data_Paid_23!$C$4:$C$2114,"C1")="C1","C1","C2"))</f>
        <v>B1</v>
      </c>
      <c r="P1208" t="str">
        <f t="shared" si="68"/>
        <v>2020B1Theft</v>
      </c>
    </row>
    <row r="1209" spans="3:16" x14ac:dyDescent="0.35">
      <c r="C1209" s="6" t="s">
        <v>1170</v>
      </c>
      <c r="D1209" s="7" t="s">
        <v>4264</v>
      </c>
      <c r="E1209" s="7" t="s">
        <v>4264</v>
      </c>
      <c r="F1209" s="8" t="s">
        <v>658</v>
      </c>
      <c r="G1209" s="9">
        <v>3406312</v>
      </c>
      <c r="H1209" s="10">
        <v>2020</v>
      </c>
      <c r="I1209" s="10">
        <v>2020</v>
      </c>
      <c r="J1209" s="11" t="s">
        <v>35</v>
      </c>
      <c r="K1209" s="12">
        <v>1750000</v>
      </c>
      <c r="L1209" s="12">
        <v>1</v>
      </c>
      <c r="M1209" s="33" t="str">
        <f>IF(_xlfn.XLOOKUP(C1209,Raw_Data_OS_23!$C$7:$C$4518,Raw_Data_OS_23!$G$7:$G$4518,"Paid/ Closed")="Paid/ Closed","Paid/ Closed", "Still_Outstanding")</f>
        <v>Still_Outstanding</v>
      </c>
      <c r="N1209" s="33">
        <f>IF(_xlfn.XLOOKUP(C1209,Raw_Data_Paid_23!$C$4:$C$2114,Raw_Data_Paid_23!$C$4:$C$2114,1)= 1,1,0)</f>
        <v>0</v>
      </c>
      <c r="O1209" t="str">
        <f>IF(M1209=$W$7,IF(AND(N1209,_xlfn.XLOOKUP(C1209,Raw_Data_OS_23!$C$7:$C$4518,Raw_Data_OS_23!$G$7:$G$4518,0)=G1209),"A",IF(_xlfn.XLOOKUP(C1209,Raw_Data_Paid_23!$C$4:$C$2114,Raw_Data_Paid_23!$C$4:$C$2114,"B1")="B1","B1","B2")),IF(_xlfn.XLOOKUP(C1209,Raw_Data_Paid_23!$C$4:$C$2114,Raw_Data_Paid_23!$C$4:$C$2114,"C1")="C1","C1","C2"))</f>
        <v>B2</v>
      </c>
      <c r="P1209" t="str">
        <f t="shared" si="68"/>
        <v>2020B2Workmen's Compensation</v>
      </c>
    </row>
    <row r="1210" spans="3:16" x14ac:dyDescent="0.35">
      <c r="C1210" s="6" t="s">
        <v>1509</v>
      </c>
      <c r="D1210" s="7" t="s">
        <v>4264</v>
      </c>
      <c r="E1210" s="7" t="s">
        <v>4264</v>
      </c>
      <c r="F1210" s="8" t="s">
        <v>4244</v>
      </c>
      <c r="G1210" s="9">
        <v>210000</v>
      </c>
      <c r="H1210" s="10">
        <v>2020</v>
      </c>
      <c r="I1210" s="10">
        <v>2020</v>
      </c>
      <c r="J1210" s="11" t="s">
        <v>35</v>
      </c>
      <c r="K1210" s="12">
        <v>210000</v>
      </c>
      <c r="L1210" s="12">
        <v>1</v>
      </c>
      <c r="M1210" s="33" t="str">
        <f>IF(_xlfn.XLOOKUP(C1210,Raw_Data_OS_23!$C$7:$C$4518,Raw_Data_OS_23!$G$7:$G$4518,"Paid/ Closed")="Paid/ Closed","Paid/ Closed", "Still_Outstanding")</f>
        <v>Still_Outstanding</v>
      </c>
      <c r="N1210" s="33">
        <f>IF(_xlfn.XLOOKUP(C1210,Raw_Data_Paid_23!$C$4:$C$2114,Raw_Data_Paid_23!$C$4:$C$2114,1)= 1,1,0)</f>
        <v>1</v>
      </c>
      <c r="O1210" t="str">
        <f>IF(M1210=$W$7,IF(AND(N1210,_xlfn.XLOOKUP(C1210,Raw_Data_OS_23!$C$7:$C$4518,Raw_Data_OS_23!$G$7:$G$4518,0)=G1210),"A",IF(_xlfn.XLOOKUP(C1210,Raw_Data_Paid_23!$C$4:$C$2114,Raw_Data_Paid_23!$C$4:$C$2114,"B1")="B1","B1","B2")),IF(_xlfn.XLOOKUP(C1210,Raw_Data_Paid_23!$C$4:$C$2114,Raw_Data_Paid_23!$C$4:$C$2114,"C1")="C1","C1","C2"))</f>
        <v>B1</v>
      </c>
      <c r="P1210" t="str">
        <f t="shared" si="68"/>
        <v>2020B1Marine</v>
      </c>
    </row>
    <row r="1211" spans="3:16" x14ac:dyDescent="0.35">
      <c r="C1211" s="6" t="s">
        <v>1171</v>
      </c>
      <c r="D1211" s="7" t="s">
        <v>4028</v>
      </c>
      <c r="E1211" s="7" t="s">
        <v>4028</v>
      </c>
      <c r="F1211" s="8" t="s">
        <v>658</v>
      </c>
      <c r="G1211" s="9">
        <v>2621</v>
      </c>
      <c r="H1211" s="10">
        <v>2020</v>
      </c>
      <c r="I1211" s="10">
        <v>2020</v>
      </c>
      <c r="J1211" s="11" t="s">
        <v>35</v>
      </c>
      <c r="K1211" s="12">
        <v>2621</v>
      </c>
      <c r="L1211" s="12">
        <v>1</v>
      </c>
      <c r="M1211" s="33" t="str">
        <f>IF(_xlfn.XLOOKUP(C1211,Raw_Data_OS_23!$C$7:$C$4518,Raw_Data_OS_23!$G$7:$G$4518,"Paid/ Closed")="Paid/ Closed","Paid/ Closed", "Still_Outstanding")</f>
        <v>Still_Outstanding</v>
      </c>
      <c r="N1211" s="33">
        <f>IF(_xlfn.XLOOKUP(C1211,Raw_Data_Paid_23!$C$4:$C$2114,Raw_Data_Paid_23!$C$4:$C$2114,1)= 1,1,0)</f>
        <v>1</v>
      </c>
      <c r="O1211" t="str">
        <f>IF(M1211=$W$7,IF(AND(N1211,_xlfn.XLOOKUP(C1211,Raw_Data_OS_23!$C$7:$C$4518,Raw_Data_OS_23!$G$7:$G$4518,0)=G1211),"A",IF(_xlfn.XLOOKUP(C1211,Raw_Data_Paid_23!$C$4:$C$2114,Raw_Data_Paid_23!$C$4:$C$2114,"B1")="B1","B1","B2")),IF(_xlfn.XLOOKUP(C1211,Raw_Data_Paid_23!$C$4:$C$2114,Raw_Data_Paid_23!$C$4:$C$2114,"C1")="C1","C1","C2"))</f>
        <v>B1</v>
      </c>
      <c r="P1211" t="str">
        <f t="shared" si="68"/>
        <v>2020B1Workmen's Compensation</v>
      </c>
    </row>
    <row r="1212" spans="3:16" x14ac:dyDescent="0.35">
      <c r="C1212" s="6" t="s">
        <v>1510</v>
      </c>
      <c r="D1212" s="7" t="s">
        <v>4311</v>
      </c>
      <c r="E1212" s="7" t="s">
        <v>4311</v>
      </c>
      <c r="F1212" s="8" t="s">
        <v>658</v>
      </c>
      <c r="G1212" s="9">
        <v>100000</v>
      </c>
      <c r="H1212" s="10">
        <v>2020</v>
      </c>
      <c r="I1212" s="10">
        <v>2020</v>
      </c>
      <c r="J1212" s="11" t="s">
        <v>35</v>
      </c>
      <c r="K1212" s="12">
        <v>100000</v>
      </c>
      <c r="L1212" s="12">
        <v>1</v>
      </c>
      <c r="M1212" s="33" t="str">
        <f>IF(_xlfn.XLOOKUP(C1212,Raw_Data_OS_23!$C$7:$C$4518,Raw_Data_OS_23!$G$7:$G$4518,"Paid/ Closed")="Paid/ Closed","Paid/ Closed", "Still_Outstanding")</f>
        <v>Still_Outstanding</v>
      </c>
      <c r="N1212" s="33">
        <f>IF(_xlfn.XLOOKUP(C1212,Raw_Data_Paid_23!$C$4:$C$2114,Raw_Data_Paid_23!$C$4:$C$2114,1)= 1,1,0)</f>
        <v>1</v>
      </c>
      <c r="O1212" t="str">
        <f>IF(M1212=$W$7,IF(AND(N1212,_xlfn.XLOOKUP(C1212,Raw_Data_OS_23!$C$7:$C$4518,Raw_Data_OS_23!$G$7:$G$4518,0)=G1212),"A",IF(_xlfn.XLOOKUP(C1212,Raw_Data_Paid_23!$C$4:$C$2114,Raw_Data_Paid_23!$C$4:$C$2114,"B1")="B1","B1","B2")),IF(_xlfn.XLOOKUP(C1212,Raw_Data_Paid_23!$C$4:$C$2114,Raw_Data_Paid_23!$C$4:$C$2114,"C1")="C1","C1","C2"))</f>
        <v>B1</v>
      </c>
      <c r="P1212" t="str">
        <f t="shared" si="68"/>
        <v>2020B1Workmen's Compensation</v>
      </c>
    </row>
    <row r="1213" spans="3:16" x14ac:dyDescent="0.35">
      <c r="C1213" s="6" t="s">
        <v>1511</v>
      </c>
      <c r="D1213" s="7" t="s">
        <v>4078</v>
      </c>
      <c r="E1213" s="7" t="s">
        <v>4078</v>
      </c>
      <c r="F1213" s="8" t="s">
        <v>658</v>
      </c>
      <c r="G1213" s="9">
        <v>10000</v>
      </c>
      <c r="H1213" s="10">
        <v>2020</v>
      </c>
      <c r="I1213" s="10">
        <v>2020</v>
      </c>
      <c r="J1213" s="11" t="s">
        <v>35</v>
      </c>
      <c r="K1213" s="12">
        <v>10000</v>
      </c>
      <c r="L1213" s="12">
        <v>1</v>
      </c>
      <c r="M1213" s="33" t="str">
        <f>IF(_xlfn.XLOOKUP(C1213,Raw_Data_OS_23!$C$7:$C$4518,Raw_Data_OS_23!$G$7:$G$4518,"Paid/ Closed")="Paid/ Closed","Paid/ Closed", "Still_Outstanding")</f>
        <v>Still_Outstanding</v>
      </c>
      <c r="N1213" s="33">
        <f>IF(_xlfn.XLOOKUP(C1213,Raw_Data_Paid_23!$C$4:$C$2114,Raw_Data_Paid_23!$C$4:$C$2114,1)= 1,1,0)</f>
        <v>1</v>
      </c>
      <c r="O1213" t="str">
        <f>IF(M1213=$W$7,IF(AND(N1213,_xlfn.XLOOKUP(C1213,Raw_Data_OS_23!$C$7:$C$4518,Raw_Data_OS_23!$G$7:$G$4518,0)=G1213),"A",IF(_xlfn.XLOOKUP(C1213,Raw_Data_Paid_23!$C$4:$C$2114,Raw_Data_Paid_23!$C$4:$C$2114,"B1")="B1","B1","B2")),IF(_xlfn.XLOOKUP(C1213,Raw_Data_Paid_23!$C$4:$C$2114,Raw_Data_Paid_23!$C$4:$C$2114,"C1")="C1","C1","C2"))</f>
        <v>B1</v>
      </c>
      <c r="P1213" t="str">
        <f t="shared" si="68"/>
        <v>2020B1Workmen's Compensation</v>
      </c>
    </row>
    <row r="1214" spans="3:16" x14ac:dyDescent="0.35">
      <c r="C1214" s="6" t="s">
        <v>1512</v>
      </c>
      <c r="D1214" s="7" t="s">
        <v>4073</v>
      </c>
      <c r="E1214" s="7" t="s">
        <v>4073</v>
      </c>
      <c r="F1214" s="8" t="s">
        <v>658</v>
      </c>
      <c r="G1214" s="9">
        <v>10000</v>
      </c>
      <c r="H1214" s="10">
        <v>2020</v>
      </c>
      <c r="I1214" s="10">
        <v>2020</v>
      </c>
      <c r="J1214" s="11" t="s">
        <v>33</v>
      </c>
      <c r="K1214" s="12">
        <v>10000</v>
      </c>
      <c r="L1214" s="12">
        <v>1</v>
      </c>
      <c r="M1214" s="33" t="str">
        <f>IF(_xlfn.XLOOKUP(C1214,Raw_Data_OS_23!$C$7:$C$4518,Raw_Data_OS_23!$G$7:$G$4518,"Paid/ Closed")="Paid/ Closed","Paid/ Closed", "Still_Outstanding")</f>
        <v>Still_Outstanding</v>
      </c>
      <c r="N1214" s="33">
        <f>IF(_xlfn.XLOOKUP(C1214,Raw_Data_Paid_23!$C$4:$C$2114,Raw_Data_Paid_23!$C$4:$C$2114,1)= 1,1,0)</f>
        <v>1</v>
      </c>
      <c r="O1214" t="str">
        <f>IF(M1214=$W$7,IF(AND(N1214,_xlfn.XLOOKUP(C1214,Raw_Data_OS_23!$C$7:$C$4518,Raw_Data_OS_23!$G$7:$G$4518,0)=G1214),"A",IF(_xlfn.XLOOKUP(C1214,Raw_Data_Paid_23!$C$4:$C$2114,Raw_Data_Paid_23!$C$4:$C$2114,"B1")="B1","B1","B2")),IF(_xlfn.XLOOKUP(C1214,Raw_Data_Paid_23!$C$4:$C$2114,Raw_Data_Paid_23!$C$4:$C$2114,"C1")="C1","C1","C2"))</f>
        <v>B1</v>
      </c>
      <c r="P1214" t="str">
        <f t="shared" si="68"/>
        <v>2020B1Workmen's Compensation</v>
      </c>
    </row>
    <row r="1215" spans="3:16" x14ac:dyDescent="0.35">
      <c r="C1215" s="6" t="s">
        <v>1513</v>
      </c>
      <c r="D1215" s="7" t="s">
        <v>4443</v>
      </c>
      <c r="E1215" s="7" t="s">
        <v>4443</v>
      </c>
      <c r="F1215" s="8" t="s">
        <v>658</v>
      </c>
      <c r="G1215" s="9">
        <v>20000</v>
      </c>
      <c r="H1215" s="10">
        <v>2020</v>
      </c>
      <c r="I1215" s="10">
        <v>2020</v>
      </c>
      <c r="J1215" s="11" t="s">
        <v>35</v>
      </c>
      <c r="K1215" s="12">
        <v>20000</v>
      </c>
      <c r="L1215" s="12">
        <v>1</v>
      </c>
      <c r="M1215" s="33" t="str">
        <f>IF(_xlfn.XLOOKUP(C1215,Raw_Data_OS_23!$C$7:$C$4518,Raw_Data_OS_23!$G$7:$G$4518,"Paid/ Closed")="Paid/ Closed","Paid/ Closed", "Still_Outstanding")</f>
        <v>Still_Outstanding</v>
      </c>
      <c r="N1215" s="33">
        <f>IF(_xlfn.XLOOKUP(C1215,Raw_Data_Paid_23!$C$4:$C$2114,Raw_Data_Paid_23!$C$4:$C$2114,1)= 1,1,0)</f>
        <v>1</v>
      </c>
      <c r="O1215" t="str">
        <f>IF(M1215=$W$7,IF(AND(N1215,_xlfn.XLOOKUP(C1215,Raw_Data_OS_23!$C$7:$C$4518,Raw_Data_OS_23!$G$7:$G$4518,0)=G1215),"A",IF(_xlfn.XLOOKUP(C1215,Raw_Data_Paid_23!$C$4:$C$2114,Raw_Data_Paid_23!$C$4:$C$2114,"B1")="B1","B1","B2")),IF(_xlfn.XLOOKUP(C1215,Raw_Data_Paid_23!$C$4:$C$2114,Raw_Data_Paid_23!$C$4:$C$2114,"C1")="C1","C1","C2"))</f>
        <v>B1</v>
      </c>
      <c r="P1215" t="str">
        <f t="shared" si="68"/>
        <v>2020B1Workmen's Compensation</v>
      </c>
    </row>
    <row r="1216" spans="3:16" x14ac:dyDescent="0.35">
      <c r="C1216" s="6" t="s">
        <v>1514</v>
      </c>
      <c r="D1216" s="7" t="s">
        <v>4311</v>
      </c>
      <c r="E1216" s="7" t="s">
        <v>4311</v>
      </c>
      <c r="F1216" s="8" t="s">
        <v>658</v>
      </c>
      <c r="G1216" s="9">
        <v>50000</v>
      </c>
      <c r="H1216" s="10">
        <v>2020</v>
      </c>
      <c r="I1216" s="10">
        <v>2020</v>
      </c>
      <c r="J1216" s="11" t="s">
        <v>35</v>
      </c>
      <c r="K1216" s="12">
        <v>50000</v>
      </c>
      <c r="L1216" s="12">
        <v>1</v>
      </c>
      <c r="M1216" s="33" t="str">
        <f>IF(_xlfn.XLOOKUP(C1216,Raw_Data_OS_23!$C$7:$C$4518,Raw_Data_OS_23!$G$7:$G$4518,"Paid/ Closed")="Paid/ Closed","Paid/ Closed", "Still_Outstanding")</f>
        <v>Still_Outstanding</v>
      </c>
      <c r="N1216" s="33">
        <f>IF(_xlfn.XLOOKUP(C1216,Raw_Data_Paid_23!$C$4:$C$2114,Raw_Data_Paid_23!$C$4:$C$2114,1)= 1,1,0)</f>
        <v>1</v>
      </c>
      <c r="O1216" t="str">
        <f>IF(M1216=$W$7,IF(AND(N1216,_xlfn.XLOOKUP(C1216,Raw_Data_OS_23!$C$7:$C$4518,Raw_Data_OS_23!$G$7:$G$4518,0)=G1216),"A",IF(_xlfn.XLOOKUP(C1216,Raw_Data_Paid_23!$C$4:$C$2114,Raw_Data_Paid_23!$C$4:$C$2114,"B1")="B1","B1","B2")),IF(_xlfn.XLOOKUP(C1216,Raw_Data_Paid_23!$C$4:$C$2114,Raw_Data_Paid_23!$C$4:$C$2114,"C1")="C1","C1","C2"))</f>
        <v>B1</v>
      </c>
      <c r="P1216" t="str">
        <f t="shared" si="68"/>
        <v>2020B1Workmen's Compensation</v>
      </c>
    </row>
    <row r="1217" spans="3:16" x14ac:dyDescent="0.35">
      <c r="C1217" s="6" t="s">
        <v>1515</v>
      </c>
      <c r="D1217" s="7" t="s">
        <v>4257</v>
      </c>
      <c r="E1217" s="7" t="s">
        <v>4257</v>
      </c>
      <c r="F1217" s="8" t="s">
        <v>658</v>
      </c>
      <c r="G1217" s="9">
        <v>30000</v>
      </c>
      <c r="H1217" s="10">
        <v>2020</v>
      </c>
      <c r="I1217" s="10">
        <v>2020</v>
      </c>
      <c r="J1217" s="11" t="s">
        <v>33</v>
      </c>
      <c r="K1217" s="12">
        <v>30000</v>
      </c>
      <c r="L1217" s="12">
        <v>1</v>
      </c>
      <c r="M1217" s="33" t="str">
        <f>IF(_xlfn.XLOOKUP(C1217,Raw_Data_OS_23!$C$7:$C$4518,Raw_Data_OS_23!$G$7:$G$4518,"Paid/ Closed")="Paid/ Closed","Paid/ Closed", "Still_Outstanding")</f>
        <v>Still_Outstanding</v>
      </c>
      <c r="N1217" s="33">
        <f>IF(_xlfn.XLOOKUP(C1217,Raw_Data_Paid_23!$C$4:$C$2114,Raw_Data_Paid_23!$C$4:$C$2114,1)= 1,1,0)</f>
        <v>1</v>
      </c>
      <c r="O1217" t="str">
        <f>IF(M1217=$W$7,IF(AND(N1217,_xlfn.XLOOKUP(C1217,Raw_Data_OS_23!$C$7:$C$4518,Raw_Data_OS_23!$G$7:$G$4518,0)=G1217),"A",IF(_xlfn.XLOOKUP(C1217,Raw_Data_Paid_23!$C$4:$C$2114,Raw_Data_Paid_23!$C$4:$C$2114,"B1")="B1","B1","B2")),IF(_xlfn.XLOOKUP(C1217,Raw_Data_Paid_23!$C$4:$C$2114,Raw_Data_Paid_23!$C$4:$C$2114,"C1")="C1","C1","C2"))</f>
        <v>B1</v>
      </c>
      <c r="P1217" t="str">
        <f t="shared" si="68"/>
        <v>2020B1Workmen's Compensation</v>
      </c>
    </row>
    <row r="1218" spans="3:16" x14ac:dyDescent="0.35">
      <c r="C1218" s="6" t="s">
        <v>1516</v>
      </c>
      <c r="D1218" s="7" t="s">
        <v>4185</v>
      </c>
      <c r="E1218" s="7" t="s">
        <v>4185</v>
      </c>
      <c r="F1218" s="8" t="s">
        <v>658</v>
      </c>
      <c r="G1218" s="9">
        <v>30000</v>
      </c>
      <c r="H1218" s="10">
        <v>2020</v>
      </c>
      <c r="I1218" s="10">
        <v>2020</v>
      </c>
      <c r="J1218" s="11" t="s">
        <v>28</v>
      </c>
      <c r="K1218" s="12">
        <v>30000</v>
      </c>
      <c r="L1218" s="12">
        <v>1</v>
      </c>
      <c r="M1218" s="33" t="str">
        <f>IF(_xlfn.XLOOKUP(C1218,Raw_Data_OS_23!$C$7:$C$4518,Raw_Data_OS_23!$G$7:$G$4518,"Paid/ Closed")="Paid/ Closed","Paid/ Closed", "Still_Outstanding")</f>
        <v>Still_Outstanding</v>
      </c>
      <c r="N1218" s="33">
        <f>IF(_xlfn.XLOOKUP(C1218,Raw_Data_Paid_23!$C$4:$C$2114,Raw_Data_Paid_23!$C$4:$C$2114,1)= 1,1,0)</f>
        <v>1</v>
      </c>
      <c r="O1218" t="str">
        <f>IF(M1218=$W$7,IF(AND(N1218,_xlfn.XLOOKUP(C1218,Raw_Data_OS_23!$C$7:$C$4518,Raw_Data_OS_23!$G$7:$G$4518,0)=G1218),"A",IF(_xlfn.XLOOKUP(C1218,Raw_Data_Paid_23!$C$4:$C$2114,Raw_Data_Paid_23!$C$4:$C$2114,"B1")="B1","B1","B2")),IF(_xlfn.XLOOKUP(C1218,Raw_Data_Paid_23!$C$4:$C$2114,Raw_Data_Paid_23!$C$4:$C$2114,"C1")="C1","C1","C2"))</f>
        <v>B1</v>
      </c>
      <c r="P1218" t="str">
        <f t="shared" si="68"/>
        <v>2020B1Workmen's Compensation</v>
      </c>
    </row>
    <row r="1219" spans="3:16" x14ac:dyDescent="0.35">
      <c r="C1219" s="6" t="s">
        <v>1517</v>
      </c>
      <c r="D1219" s="7" t="s">
        <v>4185</v>
      </c>
      <c r="E1219" s="7" t="s">
        <v>4185</v>
      </c>
      <c r="F1219" s="8" t="s">
        <v>658</v>
      </c>
      <c r="G1219" s="9">
        <v>50000</v>
      </c>
      <c r="H1219" s="10">
        <v>2020</v>
      </c>
      <c r="I1219" s="10">
        <v>2020</v>
      </c>
      <c r="J1219" s="11" t="s">
        <v>28</v>
      </c>
      <c r="K1219" s="12">
        <v>50000</v>
      </c>
      <c r="L1219" s="12">
        <v>1</v>
      </c>
      <c r="M1219" s="33" t="str">
        <f>IF(_xlfn.XLOOKUP(C1219,Raw_Data_OS_23!$C$7:$C$4518,Raw_Data_OS_23!$G$7:$G$4518,"Paid/ Closed")="Paid/ Closed","Paid/ Closed", "Still_Outstanding")</f>
        <v>Still_Outstanding</v>
      </c>
      <c r="N1219" s="33">
        <f>IF(_xlfn.XLOOKUP(C1219,Raw_Data_Paid_23!$C$4:$C$2114,Raw_Data_Paid_23!$C$4:$C$2114,1)= 1,1,0)</f>
        <v>1</v>
      </c>
      <c r="O1219" t="str">
        <f>IF(M1219=$W$7,IF(AND(N1219,_xlfn.XLOOKUP(C1219,Raw_Data_OS_23!$C$7:$C$4518,Raw_Data_OS_23!$G$7:$G$4518,0)=G1219),"A",IF(_xlfn.XLOOKUP(C1219,Raw_Data_Paid_23!$C$4:$C$2114,Raw_Data_Paid_23!$C$4:$C$2114,"B1")="B1","B1","B2")),IF(_xlfn.XLOOKUP(C1219,Raw_Data_Paid_23!$C$4:$C$2114,Raw_Data_Paid_23!$C$4:$C$2114,"C1")="C1","C1","C2"))</f>
        <v>B1</v>
      </c>
      <c r="P1219" t="str">
        <f t="shared" si="68"/>
        <v>2020B1Workmen's Compensation</v>
      </c>
    </row>
    <row r="1220" spans="3:16" x14ac:dyDescent="0.35">
      <c r="C1220" s="6" t="s">
        <v>1518</v>
      </c>
      <c r="D1220" s="7" t="s">
        <v>3928</v>
      </c>
      <c r="E1220" s="7" t="s">
        <v>3928</v>
      </c>
      <c r="F1220" s="8" t="s">
        <v>658</v>
      </c>
      <c r="G1220" s="9">
        <v>20000</v>
      </c>
      <c r="H1220" s="10">
        <v>2020</v>
      </c>
      <c r="I1220" s="10">
        <v>2020</v>
      </c>
      <c r="J1220" s="11" t="s">
        <v>28</v>
      </c>
      <c r="K1220" s="12">
        <v>20000</v>
      </c>
      <c r="L1220" s="12">
        <v>1</v>
      </c>
      <c r="M1220" s="33" t="str">
        <f>IF(_xlfn.XLOOKUP(C1220,Raw_Data_OS_23!$C$7:$C$4518,Raw_Data_OS_23!$G$7:$G$4518,"Paid/ Closed")="Paid/ Closed","Paid/ Closed", "Still_Outstanding")</f>
        <v>Still_Outstanding</v>
      </c>
      <c r="N1220" s="33">
        <f>IF(_xlfn.XLOOKUP(C1220,Raw_Data_Paid_23!$C$4:$C$2114,Raw_Data_Paid_23!$C$4:$C$2114,1)= 1,1,0)</f>
        <v>1</v>
      </c>
      <c r="O1220" t="str">
        <f>IF(M1220=$W$7,IF(AND(N1220,_xlfn.XLOOKUP(C1220,Raw_Data_OS_23!$C$7:$C$4518,Raw_Data_OS_23!$G$7:$G$4518,0)=G1220),"A",IF(_xlfn.XLOOKUP(C1220,Raw_Data_Paid_23!$C$4:$C$2114,Raw_Data_Paid_23!$C$4:$C$2114,"B1")="B1","B1","B2")),IF(_xlfn.XLOOKUP(C1220,Raw_Data_Paid_23!$C$4:$C$2114,Raw_Data_Paid_23!$C$4:$C$2114,"C1")="C1","C1","C2"))</f>
        <v>B1</v>
      </c>
      <c r="P1220" t="str">
        <f t="shared" si="68"/>
        <v>2020B1Workmen's Compensation</v>
      </c>
    </row>
    <row r="1221" spans="3:16" x14ac:dyDescent="0.35">
      <c r="C1221" s="6" t="s">
        <v>1519</v>
      </c>
      <c r="D1221" s="7" t="s">
        <v>4064</v>
      </c>
      <c r="E1221" s="7" t="s">
        <v>4064</v>
      </c>
      <c r="F1221" s="8" t="s">
        <v>658</v>
      </c>
      <c r="G1221" s="9">
        <v>50000</v>
      </c>
      <c r="H1221" s="10">
        <v>2020</v>
      </c>
      <c r="I1221" s="10">
        <v>2020</v>
      </c>
      <c r="J1221" s="11" t="s">
        <v>33</v>
      </c>
      <c r="K1221" s="12">
        <v>50000</v>
      </c>
      <c r="L1221" s="12">
        <v>1</v>
      </c>
      <c r="M1221" s="33" t="str">
        <f>IF(_xlfn.XLOOKUP(C1221,Raw_Data_OS_23!$C$7:$C$4518,Raw_Data_OS_23!$G$7:$G$4518,"Paid/ Closed")="Paid/ Closed","Paid/ Closed", "Still_Outstanding")</f>
        <v>Still_Outstanding</v>
      </c>
      <c r="N1221" s="33">
        <f>IF(_xlfn.XLOOKUP(C1221,Raw_Data_Paid_23!$C$4:$C$2114,Raw_Data_Paid_23!$C$4:$C$2114,1)= 1,1,0)</f>
        <v>1</v>
      </c>
      <c r="O1221" t="str">
        <f>IF(M1221=$W$7,IF(AND(N1221,_xlfn.XLOOKUP(C1221,Raw_Data_OS_23!$C$7:$C$4518,Raw_Data_OS_23!$G$7:$G$4518,0)=G1221),"A",IF(_xlfn.XLOOKUP(C1221,Raw_Data_Paid_23!$C$4:$C$2114,Raw_Data_Paid_23!$C$4:$C$2114,"B1")="B1","B1","B2")),IF(_xlfn.XLOOKUP(C1221,Raw_Data_Paid_23!$C$4:$C$2114,Raw_Data_Paid_23!$C$4:$C$2114,"C1")="C1","C1","C2"))</f>
        <v>B1</v>
      </c>
      <c r="P1221" t="str">
        <f t="shared" si="68"/>
        <v>2020B1Workmen's Compensation</v>
      </c>
    </row>
    <row r="1222" spans="3:16" x14ac:dyDescent="0.35">
      <c r="C1222" s="6" t="s">
        <v>1520</v>
      </c>
      <c r="D1222" s="7" t="s">
        <v>4186</v>
      </c>
      <c r="E1222" s="7" t="s">
        <v>4186</v>
      </c>
      <c r="F1222" s="8" t="s">
        <v>658</v>
      </c>
      <c r="G1222" s="9">
        <v>20000</v>
      </c>
      <c r="H1222" s="10">
        <v>2020</v>
      </c>
      <c r="I1222" s="10">
        <v>2020</v>
      </c>
      <c r="J1222" s="11" t="s">
        <v>28</v>
      </c>
      <c r="K1222" s="12">
        <v>20000</v>
      </c>
      <c r="L1222" s="12">
        <v>1</v>
      </c>
      <c r="M1222" s="33" t="str">
        <f>IF(_xlfn.XLOOKUP(C1222,Raw_Data_OS_23!$C$7:$C$4518,Raw_Data_OS_23!$G$7:$G$4518,"Paid/ Closed")="Paid/ Closed","Paid/ Closed", "Still_Outstanding")</f>
        <v>Still_Outstanding</v>
      </c>
      <c r="N1222" s="33">
        <f>IF(_xlfn.XLOOKUP(C1222,Raw_Data_Paid_23!$C$4:$C$2114,Raw_Data_Paid_23!$C$4:$C$2114,1)= 1,1,0)</f>
        <v>1</v>
      </c>
      <c r="O1222" t="str">
        <f>IF(M1222=$W$7,IF(AND(N1222,_xlfn.XLOOKUP(C1222,Raw_Data_OS_23!$C$7:$C$4518,Raw_Data_OS_23!$G$7:$G$4518,0)=G1222),"A",IF(_xlfn.XLOOKUP(C1222,Raw_Data_Paid_23!$C$4:$C$2114,Raw_Data_Paid_23!$C$4:$C$2114,"B1")="B1","B1","B2")),IF(_xlfn.XLOOKUP(C1222,Raw_Data_Paid_23!$C$4:$C$2114,Raw_Data_Paid_23!$C$4:$C$2114,"C1")="C1","C1","C2"))</f>
        <v>B1</v>
      </c>
      <c r="P1222" t="str">
        <f t="shared" ref="P1222:P1285" si="69">H1222&amp;O1222&amp;F1222</f>
        <v>2020B1Workmen's Compensation</v>
      </c>
    </row>
    <row r="1223" spans="3:16" x14ac:dyDescent="0.35">
      <c r="C1223" s="6" t="s">
        <v>1521</v>
      </c>
      <c r="D1223" s="7" t="s">
        <v>3947</v>
      </c>
      <c r="E1223" s="7" t="s">
        <v>3947</v>
      </c>
      <c r="F1223" s="8" t="s">
        <v>658</v>
      </c>
      <c r="G1223" s="9">
        <v>50000</v>
      </c>
      <c r="H1223" s="10">
        <v>2020</v>
      </c>
      <c r="I1223" s="10">
        <v>2020</v>
      </c>
      <c r="J1223" s="11" t="s">
        <v>33</v>
      </c>
      <c r="K1223" s="12">
        <v>50000</v>
      </c>
      <c r="L1223" s="12">
        <v>1</v>
      </c>
      <c r="M1223" s="33" t="str">
        <f>IF(_xlfn.XLOOKUP(C1223,Raw_Data_OS_23!$C$7:$C$4518,Raw_Data_OS_23!$G$7:$G$4518,"Paid/ Closed")="Paid/ Closed","Paid/ Closed", "Still_Outstanding")</f>
        <v>Still_Outstanding</v>
      </c>
      <c r="N1223" s="33">
        <f>IF(_xlfn.XLOOKUP(C1223,Raw_Data_Paid_23!$C$4:$C$2114,Raw_Data_Paid_23!$C$4:$C$2114,1)= 1,1,0)</f>
        <v>1</v>
      </c>
      <c r="O1223" t="str">
        <f>IF(M1223=$W$7,IF(AND(N1223,_xlfn.XLOOKUP(C1223,Raw_Data_OS_23!$C$7:$C$4518,Raw_Data_OS_23!$G$7:$G$4518,0)=G1223),"A",IF(_xlfn.XLOOKUP(C1223,Raw_Data_Paid_23!$C$4:$C$2114,Raw_Data_Paid_23!$C$4:$C$2114,"B1")="B1","B1","B2")),IF(_xlfn.XLOOKUP(C1223,Raw_Data_Paid_23!$C$4:$C$2114,Raw_Data_Paid_23!$C$4:$C$2114,"C1")="C1","C1","C2"))</f>
        <v>B1</v>
      </c>
      <c r="P1223" t="str">
        <f t="shared" si="69"/>
        <v>2020B1Workmen's Compensation</v>
      </c>
    </row>
    <row r="1224" spans="3:16" x14ac:dyDescent="0.35">
      <c r="C1224" s="6" t="s">
        <v>1522</v>
      </c>
      <c r="D1224" s="7" t="s">
        <v>4262</v>
      </c>
      <c r="E1224" s="7" t="s">
        <v>4262</v>
      </c>
      <c r="F1224" s="8" t="s">
        <v>658</v>
      </c>
      <c r="G1224" s="9">
        <v>40000</v>
      </c>
      <c r="H1224" s="10">
        <v>2020</v>
      </c>
      <c r="I1224" s="10">
        <v>2020</v>
      </c>
      <c r="J1224" s="11" t="s">
        <v>35</v>
      </c>
      <c r="K1224" s="12">
        <v>40000</v>
      </c>
      <c r="L1224" s="12">
        <v>1</v>
      </c>
      <c r="M1224" s="33" t="str">
        <f>IF(_xlfn.XLOOKUP(C1224,Raw_Data_OS_23!$C$7:$C$4518,Raw_Data_OS_23!$G$7:$G$4518,"Paid/ Closed")="Paid/ Closed","Paid/ Closed", "Still_Outstanding")</f>
        <v>Still_Outstanding</v>
      </c>
      <c r="N1224" s="33">
        <f>IF(_xlfn.XLOOKUP(C1224,Raw_Data_Paid_23!$C$4:$C$2114,Raw_Data_Paid_23!$C$4:$C$2114,1)= 1,1,0)</f>
        <v>1</v>
      </c>
      <c r="O1224" t="str">
        <f>IF(M1224=$W$7,IF(AND(N1224,_xlfn.XLOOKUP(C1224,Raw_Data_OS_23!$C$7:$C$4518,Raw_Data_OS_23!$G$7:$G$4518,0)=G1224),"A",IF(_xlfn.XLOOKUP(C1224,Raw_Data_Paid_23!$C$4:$C$2114,Raw_Data_Paid_23!$C$4:$C$2114,"B1")="B1","B1","B2")),IF(_xlfn.XLOOKUP(C1224,Raw_Data_Paid_23!$C$4:$C$2114,Raw_Data_Paid_23!$C$4:$C$2114,"C1")="C1","C1","C2"))</f>
        <v>B1</v>
      </c>
      <c r="P1224" t="str">
        <f t="shared" si="69"/>
        <v>2020B1Workmen's Compensation</v>
      </c>
    </row>
    <row r="1225" spans="3:16" x14ac:dyDescent="0.35">
      <c r="C1225" s="6" t="s">
        <v>1523</v>
      </c>
      <c r="D1225" s="7" t="s">
        <v>4311</v>
      </c>
      <c r="E1225" s="7" t="s">
        <v>4311</v>
      </c>
      <c r="F1225" s="8" t="s">
        <v>658</v>
      </c>
      <c r="G1225" s="9">
        <v>30000</v>
      </c>
      <c r="H1225" s="10">
        <v>2020</v>
      </c>
      <c r="I1225" s="10">
        <v>2020</v>
      </c>
      <c r="J1225" s="11" t="s">
        <v>35</v>
      </c>
      <c r="K1225" s="12">
        <v>30000</v>
      </c>
      <c r="L1225" s="12">
        <v>1</v>
      </c>
      <c r="M1225" s="33" t="str">
        <f>IF(_xlfn.XLOOKUP(C1225,Raw_Data_OS_23!$C$7:$C$4518,Raw_Data_OS_23!$G$7:$G$4518,"Paid/ Closed")="Paid/ Closed","Paid/ Closed", "Still_Outstanding")</f>
        <v>Still_Outstanding</v>
      </c>
      <c r="N1225" s="33">
        <f>IF(_xlfn.XLOOKUP(C1225,Raw_Data_Paid_23!$C$4:$C$2114,Raw_Data_Paid_23!$C$4:$C$2114,1)= 1,1,0)</f>
        <v>1</v>
      </c>
      <c r="O1225" t="str">
        <f>IF(M1225=$W$7,IF(AND(N1225,_xlfn.XLOOKUP(C1225,Raw_Data_OS_23!$C$7:$C$4518,Raw_Data_OS_23!$G$7:$G$4518,0)=G1225),"A",IF(_xlfn.XLOOKUP(C1225,Raw_Data_Paid_23!$C$4:$C$2114,Raw_Data_Paid_23!$C$4:$C$2114,"B1")="B1","B1","B2")),IF(_xlfn.XLOOKUP(C1225,Raw_Data_Paid_23!$C$4:$C$2114,Raw_Data_Paid_23!$C$4:$C$2114,"C1")="C1","C1","C2"))</f>
        <v>B1</v>
      </c>
      <c r="P1225" t="str">
        <f t="shared" si="69"/>
        <v>2020B1Workmen's Compensation</v>
      </c>
    </row>
    <row r="1226" spans="3:16" x14ac:dyDescent="0.35">
      <c r="C1226" s="6" t="s">
        <v>1524</v>
      </c>
      <c r="D1226" s="7" t="s">
        <v>4444</v>
      </c>
      <c r="E1226" s="7" t="s">
        <v>4444</v>
      </c>
      <c r="F1226" s="8" t="s">
        <v>658</v>
      </c>
      <c r="G1226" s="9">
        <v>30000</v>
      </c>
      <c r="H1226" s="10">
        <v>2020</v>
      </c>
      <c r="I1226" s="10">
        <v>2020</v>
      </c>
      <c r="J1226" s="11" t="s">
        <v>33</v>
      </c>
      <c r="K1226" s="12">
        <v>30000</v>
      </c>
      <c r="L1226" s="12">
        <v>1</v>
      </c>
      <c r="M1226" s="33" t="str">
        <f>IF(_xlfn.XLOOKUP(C1226,Raw_Data_OS_23!$C$7:$C$4518,Raw_Data_OS_23!$G$7:$G$4518,"Paid/ Closed")="Paid/ Closed","Paid/ Closed", "Still_Outstanding")</f>
        <v>Still_Outstanding</v>
      </c>
      <c r="N1226" s="33">
        <f>IF(_xlfn.XLOOKUP(C1226,Raw_Data_Paid_23!$C$4:$C$2114,Raw_Data_Paid_23!$C$4:$C$2114,1)= 1,1,0)</f>
        <v>1</v>
      </c>
      <c r="O1226" t="str">
        <f>IF(M1226=$W$7,IF(AND(N1226,_xlfn.XLOOKUP(C1226,Raw_Data_OS_23!$C$7:$C$4518,Raw_Data_OS_23!$G$7:$G$4518,0)=G1226),"A",IF(_xlfn.XLOOKUP(C1226,Raw_Data_Paid_23!$C$4:$C$2114,Raw_Data_Paid_23!$C$4:$C$2114,"B1")="B1","B1","B2")),IF(_xlfn.XLOOKUP(C1226,Raw_Data_Paid_23!$C$4:$C$2114,Raw_Data_Paid_23!$C$4:$C$2114,"C1")="C1","C1","C2"))</f>
        <v>B1</v>
      </c>
      <c r="P1226" t="str">
        <f t="shared" si="69"/>
        <v>2020B1Workmen's Compensation</v>
      </c>
    </row>
    <row r="1227" spans="3:16" x14ac:dyDescent="0.35">
      <c r="C1227" s="6" t="s">
        <v>1525</v>
      </c>
      <c r="D1227" s="7" t="s">
        <v>4006</v>
      </c>
      <c r="E1227" s="7" t="s">
        <v>4006</v>
      </c>
      <c r="F1227" s="8" t="s">
        <v>658</v>
      </c>
      <c r="G1227" s="9">
        <v>15000</v>
      </c>
      <c r="H1227" s="10">
        <v>2020</v>
      </c>
      <c r="I1227" s="10">
        <v>2020</v>
      </c>
      <c r="J1227" s="11" t="s">
        <v>35</v>
      </c>
      <c r="K1227" s="12">
        <v>15000</v>
      </c>
      <c r="L1227" s="12">
        <v>1</v>
      </c>
      <c r="M1227" s="33" t="str">
        <f>IF(_xlfn.XLOOKUP(C1227,Raw_Data_OS_23!$C$7:$C$4518,Raw_Data_OS_23!$G$7:$G$4518,"Paid/ Closed")="Paid/ Closed","Paid/ Closed", "Still_Outstanding")</f>
        <v>Still_Outstanding</v>
      </c>
      <c r="N1227" s="33">
        <f>IF(_xlfn.XLOOKUP(C1227,Raw_Data_Paid_23!$C$4:$C$2114,Raw_Data_Paid_23!$C$4:$C$2114,1)= 1,1,0)</f>
        <v>1</v>
      </c>
      <c r="O1227" t="str">
        <f>IF(M1227=$W$7,IF(AND(N1227,_xlfn.XLOOKUP(C1227,Raw_Data_OS_23!$C$7:$C$4518,Raw_Data_OS_23!$G$7:$G$4518,0)=G1227),"A",IF(_xlfn.XLOOKUP(C1227,Raw_Data_Paid_23!$C$4:$C$2114,Raw_Data_Paid_23!$C$4:$C$2114,"B1")="B1","B1","B2")),IF(_xlfn.XLOOKUP(C1227,Raw_Data_Paid_23!$C$4:$C$2114,Raw_Data_Paid_23!$C$4:$C$2114,"C1")="C1","C1","C2"))</f>
        <v>B1</v>
      </c>
      <c r="P1227" t="str">
        <f t="shared" si="69"/>
        <v>2020B1Workmen's Compensation</v>
      </c>
    </row>
    <row r="1228" spans="3:16" x14ac:dyDescent="0.35">
      <c r="C1228" s="6" t="s">
        <v>1526</v>
      </c>
      <c r="D1228" s="7" t="s">
        <v>4080</v>
      </c>
      <c r="E1228" s="7" t="s">
        <v>4080</v>
      </c>
      <c r="F1228" s="8" t="s">
        <v>658</v>
      </c>
      <c r="G1228" s="9">
        <v>150000</v>
      </c>
      <c r="H1228" s="10">
        <v>2020</v>
      </c>
      <c r="I1228" s="10">
        <v>2020</v>
      </c>
      <c r="J1228" s="11" t="s">
        <v>35</v>
      </c>
      <c r="K1228" s="12">
        <v>150000</v>
      </c>
      <c r="L1228" s="12">
        <v>1</v>
      </c>
      <c r="M1228" s="33" t="str">
        <f>IF(_xlfn.XLOOKUP(C1228,Raw_Data_OS_23!$C$7:$C$4518,Raw_Data_OS_23!$G$7:$G$4518,"Paid/ Closed")="Paid/ Closed","Paid/ Closed", "Still_Outstanding")</f>
        <v>Still_Outstanding</v>
      </c>
      <c r="N1228" s="33">
        <f>IF(_xlfn.XLOOKUP(C1228,Raw_Data_Paid_23!$C$4:$C$2114,Raw_Data_Paid_23!$C$4:$C$2114,1)= 1,1,0)</f>
        <v>1</v>
      </c>
      <c r="O1228" t="str">
        <f>IF(M1228=$W$7,IF(AND(N1228,_xlfn.XLOOKUP(C1228,Raw_Data_OS_23!$C$7:$C$4518,Raw_Data_OS_23!$G$7:$G$4518,0)=G1228),"A",IF(_xlfn.XLOOKUP(C1228,Raw_Data_Paid_23!$C$4:$C$2114,Raw_Data_Paid_23!$C$4:$C$2114,"B1")="B1","B1","B2")),IF(_xlfn.XLOOKUP(C1228,Raw_Data_Paid_23!$C$4:$C$2114,Raw_Data_Paid_23!$C$4:$C$2114,"C1")="C1","C1","C2"))</f>
        <v>B1</v>
      </c>
      <c r="P1228" t="str">
        <f t="shared" si="69"/>
        <v>2020B1Workmen's Compensation</v>
      </c>
    </row>
    <row r="1229" spans="3:16" x14ac:dyDescent="0.35">
      <c r="C1229" s="6" t="s">
        <v>1527</v>
      </c>
      <c r="D1229" s="7" t="s">
        <v>4141</v>
      </c>
      <c r="E1229" s="7" t="s">
        <v>4141</v>
      </c>
      <c r="F1229" s="8" t="s">
        <v>658</v>
      </c>
      <c r="G1229" s="9">
        <v>40000</v>
      </c>
      <c r="H1229" s="10">
        <v>2020</v>
      </c>
      <c r="I1229" s="10">
        <v>2020</v>
      </c>
      <c r="J1229" s="11" t="s">
        <v>35</v>
      </c>
      <c r="K1229" s="12">
        <v>40000</v>
      </c>
      <c r="L1229" s="12">
        <v>1</v>
      </c>
      <c r="M1229" s="33" t="str">
        <f>IF(_xlfn.XLOOKUP(C1229,Raw_Data_OS_23!$C$7:$C$4518,Raw_Data_OS_23!$G$7:$G$4518,"Paid/ Closed")="Paid/ Closed","Paid/ Closed", "Still_Outstanding")</f>
        <v>Still_Outstanding</v>
      </c>
      <c r="N1229" s="33">
        <f>IF(_xlfn.XLOOKUP(C1229,Raw_Data_Paid_23!$C$4:$C$2114,Raw_Data_Paid_23!$C$4:$C$2114,1)= 1,1,0)</f>
        <v>1</v>
      </c>
      <c r="O1229" t="str">
        <f>IF(M1229=$W$7,IF(AND(N1229,_xlfn.XLOOKUP(C1229,Raw_Data_OS_23!$C$7:$C$4518,Raw_Data_OS_23!$G$7:$G$4518,0)=G1229),"A",IF(_xlfn.XLOOKUP(C1229,Raw_Data_Paid_23!$C$4:$C$2114,Raw_Data_Paid_23!$C$4:$C$2114,"B1")="B1","B1","B2")),IF(_xlfn.XLOOKUP(C1229,Raw_Data_Paid_23!$C$4:$C$2114,Raw_Data_Paid_23!$C$4:$C$2114,"C1")="C1","C1","C2"))</f>
        <v>B1</v>
      </c>
      <c r="P1229" t="str">
        <f t="shared" si="69"/>
        <v>2020B1Workmen's Compensation</v>
      </c>
    </row>
    <row r="1230" spans="3:16" x14ac:dyDescent="0.35">
      <c r="C1230" s="6" t="s">
        <v>1528</v>
      </c>
      <c r="D1230" s="7" t="s">
        <v>4399</v>
      </c>
      <c r="E1230" s="7" t="s">
        <v>4399</v>
      </c>
      <c r="F1230" s="8" t="s">
        <v>4244</v>
      </c>
      <c r="G1230" s="9">
        <v>150000</v>
      </c>
      <c r="H1230" s="10">
        <v>2020</v>
      </c>
      <c r="I1230" s="10">
        <v>2020</v>
      </c>
      <c r="J1230" s="11" t="s">
        <v>35</v>
      </c>
      <c r="K1230" s="12">
        <v>150000</v>
      </c>
      <c r="L1230" s="12">
        <v>1</v>
      </c>
      <c r="M1230" s="33" t="str">
        <f>IF(_xlfn.XLOOKUP(C1230,Raw_Data_OS_23!$C$7:$C$4518,Raw_Data_OS_23!$G$7:$G$4518,"Paid/ Closed")="Paid/ Closed","Paid/ Closed", "Still_Outstanding")</f>
        <v>Paid/ Closed</v>
      </c>
      <c r="N1230" s="33">
        <f>IF(_xlfn.XLOOKUP(C1230,Raw_Data_Paid_23!$C$4:$C$2114,Raw_Data_Paid_23!$C$4:$C$2114,1)= 1,1,0)</f>
        <v>1</v>
      </c>
      <c r="O1230" t="str">
        <f>IF(M1230=$W$7,IF(AND(N1230,_xlfn.XLOOKUP(C1230,Raw_Data_OS_23!$C$7:$C$4518,Raw_Data_OS_23!$G$7:$G$4518,0)=G1230),"A",IF(_xlfn.XLOOKUP(C1230,Raw_Data_Paid_23!$C$4:$C$2114,Raw_Data_Paid_23!$C$4:$C$2114,"B1")="B1","B1","B2")),IF(_xlfn.XLOOKUP(C1230,Raw_Data_Paid_23!$C$4:$C$2114,Raw_Data_Paid_23!$C$4:$C$2114,"C1")="C1","C1","C2"))</f>
        <v>C1</v>
      </c>
      <c r="P1230" t="str">
        <f t="shared" si="69"/>
        <v>2020C1Marine</v>
      </c>
    </row>
    <row r="1231" spans="3:16" x14ac:dyDescent="0.35">
      <c r="C1231" s="6" t="s">
        <v>1529</v>
      </c>
      <c r="D1231" s="7" t="s">
        <v>3991</v>
      </c>
      <c r="E1231" s="7" t="s">
        <v>3991</v>
      </c>
      <c r="F1231" s="8" t="s">
        <v>4248</v>
      </c>
      <c r="G1231" s="9">
        <v>200000</v>
      </c>
      <c r="H1231" s="10">
        <v>2020</v>
      </c>
      <c r="I1231" s="10">
        <v>2020</v>
      </c>
      <c r="J1231" s="11" t="s">
        <v>11</v>
      </c>
      <c r="K1231" s="12">
        <v>17480</v>
      </c>
      <c r="L1231" s="12">
        <v>1</v>
      </c>
      <c r="M1231" s="33" t="str">
        <f>IF(_xlfn.XLOOKUP(C1231,Raw_Data_OS_23!$C$7:$C$4518,Raw_Data_OS_23!$G$7:$G$4518,"Paid/ Closed")="Paid/ Closed","Paid/ Closed", "Still_Outstanding")</f>
        <v>Still_Outstanding</v>
      </c>
      <c r="N1231" s="33">
        <f>IF(_xlfn.XLOOKUP(C1231,Raw_Data_Paid_23!$C$4:$C$2114,Raw_Data_Paid_23!$C$4:$C$2114,1)= 1,1,0)</f>
        <v>1</v>
      </c>
      <c r="O1231" t="str">
        <f>IF(M1231=$W$7,IF(AND(N1231,_xlfn.XLOOKUP(C1231,Raw_Data_OS_23!$C$7:$C$4518,Raw_Data_OS_23!$G$7:$G$4518,0)=G1231),"A",IF(_xlfn.XLOOKUP(C1231,Raw_Data_Paid_23!$C$4:$C$2114,Raw_Data_Paid_23!$C$4:$C$2114,"B1")="B1","B1","B2")),IF(_xlfn.XLOOKUP(C1231,Raw_Data_Paid_23!$C$4:$C$2114,Raw_Data_Paid_23!$C$4:$C$2114,"C1")="C1","C1","C2"))</f>
        <v>B1</v>
      </c>
      <c r="P1231" t="str">
        <f t="shared" si="69"/>
        <v>2020B1Fire Industrial</v>
      </c>
    </row>
    <row r="1232" spans="3:16" x14ac:dyDescent="0.35">
      <c r="C1232" s="6" t="s">
        <v>1530</v>
      </c>
      <c r="D1232" s="7" t="s">
        <v>4276</v>
      </c>
      <c r="E1232" s="7" t="s">
        <v>4276</v>
      </c>
      <c r="F1232" s="8" t="s">
        <v>658</v>
      </c>
      <c r="G1232" s="9">
        <v>50000</v>
      </c>
      <c r="H1232" s="10">
        <v>2020</v>
      </c>
      <c r="I1232" s="10">
        <v>2020</v>
      </c>
      <c r="J1232" s="11" t="s">
        <v>35</v>
      </c>
      <c r="K1232" s="12">
        <v>50000</v>
      </c>
      <c r="L1232" s="12">
        <v>1</v>
      </c>
      <c r="M1232" s="33" t="str">
        <f>IF(_xlfn.XLOOKUP(C1232,Raw_Data_OS_23!$C$7:$C$4518,Raw_Data_OS_23!$G$7:$G$4518,"Paid/ Closed")="Paid/ Closed","Paid/ Closed", "Still_Outstanding")</f>
        <v>Still_Outstanding</v>
      </c>
      <c r="N1232" s="33">
        <f>IF(_xlfn.XLOOKUP(C1232,Raw_Data_Paid_23!$C$4:$C$2114,Raw_Data_Paid_23!$C$4:$C$2114,1)= 1,1,0)</f>
        <v>1</v>
      </c>
      <c r="O1232" t="str">
        <f>IF(M1232=$W$7,IF(AND(N1232,_xlfn.XLOOKUP(C1232,Raw_Data_OS_23!$C$7:$C$4518,Raw_Data_OS_23!$G$7:$G$4518,0)=G1232),"A",IF(_xlfn.XLOOKUP(C1232,Raw_Data_Paid_23!$C$4:$C$2114,Raw_Data_Paid_23!$C$4:$C$2114,"B1")="B1","B1","B2")),IF(_xlfn.XLOOKUP(C1232,Raw_Data_Paid_23!$C$4:$C$2114,Raw_Data_Paid_23!$C$4:$C$2114,"C1")="C1","C1","C2"))</f>
        <v>B1</v>
      </c>
      <c r="P1232" t="str">
        <f t="shared" si="69"/>
        <v>2020B1Workmen's Compensation</v>
      </c>
    </row>
    <row r="1233" spans="3:16" x14ac:dyDescent="0.35">
      <c r="C1233" s="6" t="s">
        <v>1531</v>
      </c>
      <c r="D1233" s="7" t="s">
        <v>4020</v>
      </c>
      <c r="E1233" s="7" t="s">
        <v>4020</v>
      </c>
      <c r="F1233" s="8" t="s">
        <v>658</v>
      </c>
      <c r="G1233" s="9">
        <v>145000</v>
      </c>
      <c r="H1233" s="10">
        <v>2020</v>
      </c>
      <c r="I1233" s="10">
        <v>2020</v>
      </c>
      <c r="J1233" s="11" t="s">
        <v>11</v>
      </c>
      <c r="K1233" s="12">
        <v>145000</v>
      </c>
      <c r="L1233" s="12">
        <v>1</v>
      </c>
      <c r="M1233" s="33" t="str">
        <f>IF(_xlfn.XLOOKUP(C1233,Raw_Data_OS_23!$C$7:$C$4518,Raw_Data_OS_23!$G$7:$G$4518,"Paid/ Closed")="Paid/ Closed","Paid/ Closed", "Still_Outstanding")</f>
        <v>Still_Outstanding</v>
      </c>
      <c r="N1233" s="33">
        <f>IF(_xlfn.XLOOKUP(C1233,Raw_Data_Paid_23!$C$4:$C$2114,Raw_Data_Paid_23!$C$4:$C$2114,1)= 1,1,0)</f>
        <v>1</v>
      </c>
      <c r="O1233" t="str">
        <f>IF(M1233=$W$7,IF(AND(N1233,_xlfn.XLOOKUP(C1233,Raw_Data_OS_23!$C$7:$C$4518,Raw_Data_OS_23!$G$7:$G$4518,0)=G1233),"A",IF(_xlfn.XLOOKUP(C1233,Raw_Data_Paid_23!$C$4:$C$2114,Raw_Data_Paid_23!$C$4:$C$2114,"B1")="B1","B1","B2")),IF(_xlfn.XLOOKUP(C1233,Raw_Data_Paid_23!$C$4:$C$2114,Raw_Data_Paid_23!$C$4:$C$2114,"C1")="C1","C1","C2"))</f>
        <v>B1</v>
      </c>
      <c r="P1233" t="str">
        <f t="shared" si="69"/>
        <v>2020B1Workmen's Compensation</v>
      </c>
    </row>
    <row r="1234" spans="3:16" x14ac:dyDescent="0.35">
      <c r="C1234" s="6" t="s">
        <v>1532</v>
      </c>
      <c r="D1234" s="7" t="s">
        <v>4129</v>
      </c>
      <c r="E1234" s="7" t="s">
        <v>4129</v>
      </c>
      <c r="F1234" s="8" t="s">
        <v>658</v>
      </c>
      <c r="G1234" s="9">
        <v>149000</v>
      </c>
      <c r="H1234" s="10">
        <v>2020</v>
      </c>
      <c r="I1234" s="10">
        <v>2020</v>
      </c>
      <c r="J1234" s="11" t="s">
        <v>11</v>
      </c>
      <c r="K1234" s="12">
        <v>149000</v>
      </c>
      <c r="L1234" s="12">
        <v>1</v>
      </c>
      <c r="M1234" s="33" t="str">
        <f>IF(_xlfn.XLOOKUP(C1234,Raw_Data_OS_23!$C$7:$C$4518,Raw_Data_OS_23!$G$7:$G$4518,"Paid/ Closed")="Paid/ Closed","Paid/ Closed", "Still_Outstanding")</f>
        <v>Still_Outstanding</v>
      </c>
      <c r="N1234" s="33">
        <f>IF(_xlfn.XLOOKUP(C1234,Raw_Data_Paid_23!$C$4:$C$2114,Raw_Data_Paid_23!$C$4:$C$2114,1)= 1,1,0)</f>
        <v>1</v>
      </c>
      <c r="O1234" t="str">
        <f>IF(M1234=$W$7,IF(AND(N1234,_xlfn.XLOOKUP(C1234,Raw_Data_OS_23!$C$7:$C$4518,Raw_Data_OS_23!$G$7:$G$4518,0)=G1234),"A",IF(_xlfn.XLOOKUP(C1234,Raw_Data_Paid_23!$C$4:$C$2114,Raw_Data_Paid_23!$C$4:$C$2114,"B1")="B1","B1","B2")),IF(_xlfn.XLOOKUP(C1234,Raw_Data_Paid_23!$C$4:$C$2114,Raw_Data_Paid_23!$C$4:$C$2114,"C1")="C1","C1","C2"))</f>
        <v>B1</v>
      </c>
      <c r="P1234" t="str">
        <f t="shared" si="69"/>
        <v>2020B1Workmen's Compensation</v>
      </c>
    </row>
    <row r="1235" spans="3:16" x14ac:dyDescent="0.35">
      <c r="C1235" s="6" t="s">
        <v>1533</v>
      </c>
      <c r="D1235" s="7" t="s">
        <v>3920</v>
      </c>
      <c r="E1235" s="7" t="s">
        <v>3920</v>
      </c>
      <c r="F1235" s="8" t="s">
        <v>658</v>
      </c>
      <c r="G1235" s="9">
        <v>160000</v>
      </c>
      <c r="H1235" s="10">
        <v>2020</v>
      </c>
      <c r="I1235" s="10">
        <v>2020</v>
      </c>
      <c r="J1235" s="11" t="s">
        <v>11</v>
      </c>
      <c r="K1235" s="12">
        <v>160000</v>
      </c>
      <c r="L1235" s="12">
        <v>1</v>
      </c>
      <c r="M1235" s="33" t="str">
        <f>IF(_xlfn.XLOOKUP(C1235,Raw_Data_OS_23!$C$7:$C$4518,Raw_Data_OS_23!$G$7:$G$4518,"Paid/ Closed")="Paid/ Closed","Paid/ Closed", "Still_Outstanding")</f>
        <v>Still_Outstanding</v>
      </c>
      <c r="N1235" s="33">
        <f>IF(_xlfn.XLOOKUP(C1235,Raw_Data_Paid_23!$C$4:$C$2114,Raw_Data_Paid_23!$C$4:$C$2114,1)= 1,1,0)</f>
        <v>1</v>
      </c>
      <c r="O1235" t="str">
        <f>IF(M1235=$W$7,IF(AND(N1235,_xlfn.XLOOKUP(C1235,Raw_Data_OS_23!$C$7:$C$4518,Raw_Data_OS_23!$G$7:$G$4518,0)=G1235),"A",IF(_xlfn.XLOOKUP(C1235,Raw_Data_Paid_23!$C$4:$C$2114,Raw_Data_Paid_23!$C$4:$C$2114,"B1")="B1","B1","B2")),IF(_xlfn.XLOOKUP(C1235,Raw_Data_Paid_23!$C$4:$C$2114,Raw_Data_Paid_23!$C$4:$C$2114,"C1")="C1","C1","C2"))</f>
        <v>B1</v>
      </c>
      <c r="P1235" t="str">
        <f t="shared" si="69"/>
        <v>2020B1Workmen's Compensation</v>
      </c>
    </row>
    <row r="1236" spans="3:16" x14ac:dyDescent="0.35">
      <c r="C1236" s="6" t="s">
        <v>1534</v>
      </c>
      <c r="D1236" s="7" t="s">
        <v>4023</v>
      </c>
      <c r="E1236" s="7" t="s">
        <v>4023</v>
      </c>
      <c r="F1236" s="8" t="s">
        <v>4199</v>
      </c>
      <c r="G1236" s="9">
        <v>145000</v>
      </c>
      <c r="H1236" s="10">
        <v>2020</v>
      </c>
      <c r="I1236" s="10">
        <v>2020</v>
      </c>
      <c r="J1236" s="11" t="s">
        <v>11</v>
      </c>
      <c r="K1236" s="12">
        <v>145000</v>
      </c>
      <c r="L1236" s="12">
        <v>1</v>
      </c>
      <c r="M1236" s="33" t="str">
        <f>IF(_xlfn.XLOOKUP(C1236,Raw_Data_OS_23!$C$7:$C$4518,Raw_Data_OS_23!$G$7:$G$4518,"Paid/ Closed")="Paid/ Closed","Paid/ Closed", "Still_Outstanding")</f>
        <v>Still_Outstanding</v>
      </c>
      <c r="N1236" s="33">
        <f>IF(_xlfn.XLOOKUP(C1236,Raw_Data_Paid_23!$C$4:$C$2114,Raw_Data_Paid_23!$C$4:$C$2114,1)= 1,1,0)</f>
        <v>1</v>
      </c>
      <c r="O1236" t="str">
        <f>IF(M1236=$W$7,IF(AND(N1236,_xlfn.XLOOKUP(C1236,Raw_Data_OS_23!$C$7:$C$4518,Raw_Data_OS_23!$G$7:$G$4518,0)=G1236),"A",IF(_xlfn.XLOOKUP(C1236,Raw_Data_Paid_23!$C$4:$C$2114,Raw_Data_Paid_23!$C$4:$C$2114,"B1")="B1","B1","B2")),IF(_xlfn.XLOOKUP(C1236,Raw_Data_Paid_23!$C$4:$C$2114,Raw_Data_Paid_23!$C$4:$C$2114,"C1")="C1","C1","C2"))</f>
        <v>B1</v>
      </c>
      <c r="P1236" t="str">
        <f t="shared" si="69"/>
        <v>2020B1Theft</v>
      </c>
    </row>
    <row r="1237" spans="3:16" x14ac:dyDescent="0.35">
      <c r="C1237" s="6" t="s">
        <v>1535</v>
      </c>
      <c r="D1237" s="7" t="s">
        <v>4129</v>
      </c>
      <c r="E1237" s="7" t="s">
        <v>4129</v>
      </c>
      <c r="F1237" s="8" t="s">
        <v>4199</v>
      </c>
      <c r="G1237" s="9">
        <v>160000</v>
      </c>
      <c r="H1237" s="10">
        <v>2020</v>
      </c>
      <c r="I1237" s="10">
        <v>2020</v>
      </c>
      <c r="J1237" s="11" t="s">
        <v>11</v>
      </c>
      <c r="K1237" s="12">
        <v>160000</v>
      </c>
      <c r="L1237" s="12">
        <v>1</v>
      </c>
      <c r="M1237" s="33" t="str">
        <f>IF(_xlfn.XLOOKUP(C1237,Raw_Data_OS_23!$C$7:$C$4518,Raw_Data_OS_23!$G$7:$G$4518,"Paid/ Closed")="Paid/ Closed","Paid/ Closed", "Still_Outstanding")</f>
        <v>Still_Outstanding</v>
      </c>
      <c r="N1237" s="33">
        <f>IF(_xlfn.XLOOKUP(C1237,Raw_Data_Paid_23!$C$4:$C$2114,Raw_Data_Paid_23!$C$4:$C$2114,1)= 1,1,0)</f>
        <v>1</v>
      </c>
      <c r="O1237" t="str">
        <f>IF(M1237=$W$7,IF(AND(N1237,_xlfn.XLOOKUP(C1237,Raw_Data_OS_23!$C$7:$C$4518,Raw_Data_OS_23!$G$7:$G$4518,0)=G1237),"A",IF(_xlfn.XLOOKUP(C1237,Raw_Data_Paid_23!$C$4:$C$2114,Raw_Data_Paid_23!$C$4:$C$2114,"B1")="B1","B1","B2")),IF(_xlfn.XLOOKUP(C1237,Raw_Data_Paid_23!$C$4:$C$2114,Raw_Data_Paid_23!$C$4:$C$2114,"C1")="C1","C1","C2"))</f>
        <v>B1</v>
      </c>
      <c r="P1237" t="str">
        <f t="shared" si="69"/>
        <v>2020B1Theft</v>
      </c>
    </row>
    <row r="1238" spans="3:16" x14ac:dyDescent="0.35">
      <c r="C1238" s="6" t="s">
        <v>1536</v>
      </c>
      <c r="D1238" s="7" t="s">
        <v>3920</v>
      </c>
      <c r="E1238" s="7" t="s">
        <v>3920</v>
      </c>
      <c r="F1238" s="8" t="s">
        <v>4199</v>
      </c>
      <c r="G1238" s="9">
        <v>158000</v>
      </c>
      <c r="H1238" s="10">
        <v>2020</v>
      </c>
      <c r="I1238" s="10">
        <v>2020</v>
      </c>
      <c r="J1238" s="11" t="s">
        <v>11</v>
      </c>
      <c r="K1238" s="12">
        <v>158000</v>
      </c>
      <c r="L1238" s="12">
        <v>1</v>
      </c>
      <c r="M1238" s="33" t="str">
        <f>IF(_xlfn.XLOOKUP(C1238,Raw_Data_OS_23!$C$7:$C$4518,Raw_Data_OS_23!$G$7:$G$4518,"Paid/ Closed")="Paid/ Closed","Paid/ Closed", "Still_Outstanding")</f>
        <v>Still_Outstanding</v>
      </c>
      <c r="N1238" s="33">
        <f>IF(_xlfn.XLOOKUP(C1238,Raw_Data_Paid_23!$C$4:$C$2114,Raw_Data_Paid_23!$C$4:$C$2114,1)= 1,1,0)</f>
        <v>1</v>
      </c>
      <c r="O1238" t="str">
        <f>IF(M1238=$W$7,IF(AND(N1238,_xlfn.XLOOKUP(C1238,Raw_Data_OS_23!$C$7:$C$4518,Raw_Data_OS_23!$G$7:$G$4518,0)=G1238),"A",IF(_xlfn.XLOOKUP(C1238,Raw_Data_Paid_23!$C$4:$C$2114,Raw_Data_Paid_23!$C$4:$C$2114,"B1")="B1","B1","B2")),IF(_xlfn.XLOOKUP(C1238,Raw_Data_Paid_23!$C$4:$C$2114,Raw_Data_Paid_23!$C$4:$C$2114,"C1")="C1","C1","C2"))</f>
        <v>B1</v>
      </c>
      <c r="P1238" t="str">
        <f t="shared" si="69"/>
        <v>2020B1Theft</v>
      </c>
    </row>
    <row r="1239" spans="3:16" x14ac:dyDescent="0.35">
      <c r="C1239" s="6" t="s">
        <v>1537</v>
      </c>
      <c r="D1239" s="7" t="s">
        <v>4023</v>
      </c>
      <c r="E1239" s="7" t="s">
        <v>4023</v>
      </c>
      <c r="F1239" s="8" t="s">
        <v>4244</v>
      </c>
      <c r="G1239" s="9">
        <v>130000</v>
      </c>
      <c r="H1239" s="10">
        <v>2020</v>
      </c>
      <c r="I1239" s="10">
        <v>2020</v>
      </c>
      <c r="J1239" s="11" t="s">
        <v>11</v>
      </c>
      <c r="K1239" s="12">
        <v>130000</v>
      </c>
      <c r="L1239" s="12">
        <v>1</v>
      </c>
      <c r="M1239" s="33" t="str">
        <f>IF(_xlfn.XLOOKUP(C1239,Raw_Data_OS_23!$C$7:$C$4518,Raw_Data_OS_23!$G$7:$G$4518,"Paid/ Closed")="Paid/ Closed","Paid/ Closed", "Still_Outstanding")</f>
        <v>Still_Outstanding</v>
      </c>
      <c r="N1239" s="33">
        <f>IF(_xlfn.XLOOKUP(C1239,Raw_Data_Paid_23!$C$4:$C$2114,Raw_Data_Paid_23!$C$4:$C$2114,1)= 1,1,0)</f>
        <v>1</v>
      </c>
      <c r="O1239" t="str">
        <f>IF(M1239=$W$7,IF(AND(N1239,_xlfn.XLOOKUP(C1239,Raw_Data_OS_23!$C$7:$C$4518,Raw_Data_OS_23!$G$7:$G$4518,0)=G1239),"A",IF(_xlfn.XLOOKUP(C1239,Raw_Data_Paid_23!$C$4:$C$2114,Raw_Data_Paid_23!$C$4:$C$2114,"B1")="B1","B1","B2")),IF(_xlfn.XLOOKUP(C1239,Raw_Data_Paid_23!$C$4:$C$2114,Raw_Data_Paid_23!$C$4:$C$2114,"C1")="C1","C1","C2"))</f>
        <v>A</v>
      </c>
      <c r="P1239" t="str">
        <f t="shared" si="69"/>
        <v>2020AMarine</v>
      </c>
    </row>
    <row r="1240" spans="3:16" x14ac:dyDescent="0.35">
      <c r="C1240" s="6" t="s">
        <v>1538</v>
      </c>
      <c r="D1240" s="7" t="s">
        <v>4129</v>
      </c>
      <c r="E1240" s="7" t="s">
        <v>4129</v>
      </c>
      <c r="F1240" s="8" t="s">
        <v>4244</v>
      </c>
      <c r="G1240" s="9">
        <v>156000</v>
      </c>
      <c r="H1240" s="10">
        <v>2020</v>
      </c>
      <c r="I1240" s="10">
        <v>2020</v>
      </c>
      <c r="J1240" s="11" t="s">
        <v>11</v>
      </c>
      <c r="K1240" s="12">
        <v>156000</v>
      </c>
      <c r="L1240" s="12">
        <v>1</v>
      </c>
      <c r="M1240" s="33" t="str">
        <f>IF(_xlfn.XLOOKUP(C1240,Raw_Data_OS_23!$C$7:$C$4518,Raw_Data_OS_23!$G$7:$G$4518,"Paid/ Closed")="Paid/ Closed","Paid/ Closed", "Still_Outstanding")</f>
        <v>Paid/ Closed</v>
      </c>
      <c r="N1240" s="33">
        <f>IF(_xlfn.XLOOKUP(C1240,Raw_Data_Paid_23!$C$4:$C$2114,Raw_Data_Paid_23!$C$4:$C$2114,1)= 1,1,0)</f>
        <v>1</v>
      </c>
      <c r="O1240" t="str">
        <f>IF(M1240=$W$7,IF(AND(N1240,_xlfn.XLOOKUP(C1240,Raw_Data_OS_23!$C$7:$C$4518,Raw_Data_OS_23!$G$7:$G$4518,0)=G1240),"A",IF(_xlfn.XLOOKUP(C1240,Raw_Data_Paid_23!$C$4:$C$2114,Raw_Data_Paid_23!$C$4:$C$2114,"B1")="B1","B1","B2")),IF(_xlfn.XLOOKUP(C1240,Raw_Data_Paid_23!$C$4:$C$2114,Raw_Data_Paid_23!$C$4:$C$2114,"C1")="C1","C1","C2"))</f>
        <v>C1</v>
      </c>
      <c r="P1240" t="str">
        <f t="shared" si="69"/>
        <v>2020C1Marine</v>
      </c>
    </row>
    <row r="1241" spans="3:16" x14ac:dyDescent="0.35">
      <c r="C1241" s="6" t="s">
        <v>1539</v>
      </c>
      <c r="D1241" s="7" t="s">
        <v>3920</v>
      </c>
      <c r="E1241" s="7" t="s">
        <v>3920</v>
      </c>
      <c r="F1241" s="8" t="s">
        <v>4244</v>
      </c>
      <c r="G1241" s="9">
        <v>156000</v>
      </c>
      <c r="H1241" s="10">
        <v>2020</v>
      </c>
      <c r="I1241" s="10">
        <v>2020</v>
      </c>
      <c r="J1241" s="11" t="s">
        <v>11</v>
      </c>
      <c r="K1241" s="12">
        <v>156000</v>
      </c>
      <c r="L1241" s="12">
        <v>1</v>
      </c>
      <c r="M1241" s="33" t="str">
        <f>IF(_xlfn.XLOOKUP(C1241,Raw_Data_OS_23!$C$7:$C$4518,Raw_Data_OS_23!$G$7:$G$4518,"Paid/ Closed")="Paid/ Closed","Paid/ Closed", "Still_Outstanding")</f>
        <v>Paid/ Closed</v>
      </c>
      <c r="N1241" s="33">
        <f>IF(_xlfn.XLOOKUP(C1241,Raw_Data_Paid_23!$C$4:$C$2114,Raw_Data_Paid_23!$C$4:$C$2114,1)= 1,1,0)</f>
        <v>1</v>
      </c>
      <c r="O1241" t="str">
        <f>IF(M1241=$W$7,IF(AND(N1241,_xlfn.XLOOKUP(C1241,Raw_Data_OS_23!$C$7:$C$4518,Raw_Data_OS_23!$G$7:$G$4518,0)=G1241),"A",IF(_xlfn.XLOOKUP(C1241,Raw_Data_Paid_23!$C$4:$C$2114,Raw_Data_Paid_23!$C$4:$C$2114,"B1")="B1","B1","B2")),IF(_xlfn.XLOOKUP(C1241,Raw_Data_Paid_23!$C$4:$C$2114,Raw_Data_Paid_23!$C$4:$C$2114,"C1")="C1","C1","C2"))</f>
        <v>C1</v>
      </c>
      <c r="P1241" t="str">
        <f t="shared" si="69"/>
        <v>2020C1Marine</v>
      </c>
    </row>
    <row r="1242" spans="3:16" x14ac:dyDescent="0.35">
      <c r="C1242" s="6" t="s">
        <v>1540</v>
      </c>
      <c r="D1242" s="7" t="s">
        <v>3919</v>
      </c>
      <c r="E1242" s="7" t="s">
        <v>3919</v>
      </c>
      <c r="F1242" s="8" t="s">
        <v>4248</v>
      </c>
      <c r="G1242" s="9">
        <v>300000</v>
      </c>
      <c r="H1242" s="10">
        <v>2020</v>
      </c>
      <c r="I1242" s="10">
        <v>2020</v>
      </c>
      <c r="J1242" s="11" t="s">
        <v>11</v>
      </c>
      <c r="K1242" s="12">
        <v>69240</v>
      </c>
      <c r="L1242" s="12">
        <v>1</v>
      </c>
      <c r="M1242" s="33" t="str">
        <f>IF(_xlfn.XLOOKUP(C1242,Raw_Data_OS_23!$C$7:$C$4518,Raw_Data_OS_23!$G$7:$G$4518,"Paid/ Closed")="Paid/ Closed","Paid/ Closed", "Still_Outstanding")</f>
        <v>Still_Outstanding</v>
      </c>
      <c r="N1242" s="33">
        <f>IF(_xlfn.XLOOKUP(C1242,Raw_Data_Paid_23!$C$4:$C$2114,Raw_Data_Paid_23!$C$4:$C$2114,1)= 1,1,0)</f>
        <v>1</v>
      </c>
      <c r="O1242" t="str">
        <f>IF(M1242=$W$7,IF(AND(N1242,_xlfn.XLOOKUP(C1242,Raw_Data_OS_23!$C$7:$C$4518,Raw_Data_OS_23!$G$7:$G$4518,0)=G1242),"A",IF(_xlfn.XLOOKUP(C1242,Raw_Data_Paid_23!$C$4:$C$2114,Raw_Data_Paid_23!$C$4:$C$2114,"B1")="B1","B1","B2")),IF(_xlfn.XLOOKUP(C1242,Raw_Data_Paid_23!$C$4:$C$2114,Raw_Data_Paid_23!$C$4:$C$2114,"C1")="C1","C1","C2"))</f>
        <v>B1</v>
      </c>
      <c r="P1242" t="str">
        <f t="shared" si="69"/>
        <v>2020B1Fire Industrial</v>
      </c>
    </row>
    <row r="1243" spans="3:16" x14ac:dyDescent="0.35">
      <c r="C1243" s="6" t="s">
        <v>1172</v>
      </c>
      <c r="D1243" s="7" t="s">
        <v>4172</v>
      </c>
      <c r="E1243" s="7" t="s">
        <v>4445</v>
      </c>
      <c r="F1243" s="8" t="s">
        <v>3908</v>
      </c>
      <c r="G1243" s="9">
        <v>3120</v>
      </c>
      <c r="H1243" s="10">
        <v>2021</v>
      </c>
      <c r="I1243" s="10">
        <v>2021</v>
      </c>
      <c r="J1243" s="11" t="s">
        <v>21</v>
      </c>
      <c r="K1243" s="12">
        <v>3120</v>
      </c>
      <c r="L1243" s="12">
        <v>1</v>
      </c>
      <c r="M1243" s="33" t="str">
        <f>IF(_xlfn.XLOOKUP(C1243,Raw_Data_OS_23!$C$7:$C$4518,Raw_Data_OS_23!$G$7:$G$4518,"Paid/ Closed")="Paid/ Closed","Paid/ Closed", "Still_Outstanding")</f>
        <v>Paid/ Closed</v>
      </c>
      <c r="N1243" s="33">
        <f>IF(_xlfn.XLOOKUP(C1243,Raw_Data_Paid_23!$C$4:$C$2114,Raw_Data_Paid_23!$C$4:$C$2114,1)= 1,1,0)</f>
        <v>1</v>
      </c>
      <c r="O1243" t="str">
        <f>IF(M1243=$W$7,IF(AND(N1243,_xlfn.XLOOKUP(C1243,Raw_Data_OS_23!$C$7:$C$4518,Raw_Data_OS_23!$G$7:$G$4518,0)=G1243),"A",IF(_xlfn.XLOOKUP(C1243,Raw_Data_Paid_23!$C$4:$C$2114,Raw_Data_Paid_23!$C$4:$C$2114,"B1")="B1","B1","B2")),IF(_xlfn.XLOOKUP(C1243,Raw_Data_Paid_23!$C$4:$C$2114,Raw_Data_Paid_23!$C$4:$C$2114,"C1")="C1","C1","C2"))</f>
        <v>C1</v>
      </c>
      <c r="P1243" t="str">
        <f t="shared" si="69"/>
        <v>2021C1Motor Commercial</v>
      </c>
    </row>
    <row r="1244" spans="3:16" x14ac:dyDescent="0.35">
      <c r="C1244" s="6" t="s">
        <v>1173</v>
      </c>
      <c r="D1244" s="7" t="s">
        <v>4113</v>
      </c>
      <c r="E1244" s="7" t="s">
        <v>4171</v>
      </c>
      <c r="F1244" s="8" t="s">
        <v>3910</v>
      </c>
      <c r="G1244" s="9">
        <v>26976</v>
      </c>
      <c r="H1244" s="10">
        <v>2020</v>
      </c>
      <c r="I1244" s="10">
        <v>2021</v>
      </c>
      <c r="J1244" s="11" t="s">
        <v>11</v>
      </c>
      <c r="K1244" s="12">
        <v>26976</v>
      </c>
      <c r="L1244" s="12">
        <v>1</v>
      </c>
      <c r="M1244" s="33" t="str">
        <f>IF(_xlfn.XLOOKUP(C1244,Raw_Data_OS_23!$C$7:$C$4518,Raw_Data_OS_23!$G$7:$G$4518,"Paid/ Closed")="Paid/ Closed","Paid/ Closed", "Still_Outstanding")</f>
        <v>Still_Outstanding</v>
      </c>
      <c r="N1244" s="33">
        <f>IF(_xlfn.XLOOKUP(C1244,Raw_Data_Paid_23!$C$4:$C$2114,Raw_Data_Paid_23!$C$4:$C$2114,1)= 1,1,0)</f>
        <v>1</v>
      </c>
      <c r="O1244" t="str">
        <f>IF(M1244=$W$7,IF(AND(N1244,_xlfn.XLOOKUP(C1244,Raw_Data_OS_23!$C$7:$C$4518,Raw_Data_OS_23!$G$7:$G$4518,0)=G1244),"A",IF(_xlfn.XLOOKUP(C1244,Raw_Data_Paid_23!$C$4:$C$2114,Raw_Data_Paid_23!$C$4:$C$2114,"B1")="B1","B1","B2")),IF(_xlfn.XLOOKUP(C1244,Raw_Data_Paid_23!$C$4:$C$2114,Raw_Data_Paid_23!$C$4:$C$2114,"C1")="C1","C1","C2"))</f>
        <v>B1</v>
      </c>
      <c r="P1244" t="str">
        <f t="shared" si="69"/>
        <v>2020B1Motor Private</v>
      </c>
    </row>
    <row r="1245" spans="3:16" x14ac:dyDescent="0.35">
      <c r="C1245" s="6" t="s">
        <v>4446</v>
      </c>
      <c r="D1245" s="7" t="s">
        <v>4397</v>
      </c>
      <c r="E1245" s="7" t="s">
        <v>3923</v>
      </c>
      <c r="F1245" s="8" t="s">
        <v>3908</v>
      </c>
      <c r="G1245" s="9">
        <v>224858.8235</v>
      </c>
      <c r="H1245" s="10">
        <v>2020</v>
      </c>
      <c r="I1245" s="10">
        <v>2020</v>
      </c>
      <c r="J1245" s="11" t="s">
        <v>35</v>
      </c>
      <c r="K1245" s="12">
        <v>224858.8235</v>
      </c>
      <c r="L1245" s="12">
        <v>1</v>
      </c>
      <c r="M1245" s="33" t="str">
        <f>IF(_xlfn.XLOOKUP(C1245,Raw_Data_OS_23!$C$7:$C$4518,Raw_Data_OS_23!$G$7:$G$4518,"Paid/ Closed")="Paid/ Closed","Paid/ Closed", "Still_Outstanding")</f>
        <v>Still_Outstanding</v>
      </c>
      <c r="N1245" s="33">
        <f>IF(_xlfn.XLOOKUP(C1245,Raw_Data_Paid_23!$C$4:$C$2114,Raw_Data_Paid_23!$C$4:$C$2114,1)= 1,1,0)</f>
        <v>1</v>
      </c>
      <c r="O1245" t="str">
        <f>IF(M1245=$W$7,IF(AND(N1245,_xlfn.XLOOKUP(C1245,Raw_Data_OS_23!$C$7:$C$4518,Raw_Data_OS_23!$G$7:$G$4518,0)=G1245),"A",IF(_xlfn.XLOOKUP(C1245,Raw_Data_Paid_23!$C$4:$C$2114,Raw_Data_Paid_23!$C$4:$C$2114,"B1")="B1","B1","B2")),IF(_xlfn.XLOOKUP(C1245,Raw_Data_Paid_23!$C$4:$C$2114,Raw_Data_Paid_23!$C$4:$C$2114,"C1")="C1","C1","C2"))</f>
        <v>A</v>
      </c>
      <c r="P1245" t="str">
        <f t="shared" si="69"/>
        <v>2020AMotor Commercial</v>
      </c>
    </row>
    <row r="1246" spans="3:16" x14ac:dyDescent="0.35">
      <c r="C1246" s="6" t="s">
        <v>1174</v>
      </c>
      <c r="D1246" s="7" t="s">
        <v>3931</v>
      </c>
      <c r="E1246" s="7" t="s">
        <v>4178</v>
      </c>
      <c r="F1246" s="8" t="s">
        <v>3910</v>
      </c>
      <c r="G1246" s="9">
        <v>290</v>
      </c>
      <c r="H1246" s="10">
        <v>2021</v>
      </c>
      <c r="I1246" s="10">
        <v>2021</v>
      </c>
      <c r="J1246" s="11" t="s">
        <v>21</v>
      </c>
      <c r="K1246" s="12">
        <v>290</v>
      </c>
      <c r="L1246" s="12">
        <v>1</v>
      </c>
      <c r="M1246" s="33" t="str">
        <f>IF(_xlfn.XLOOKUP(C1246,Raw_Data_OS_23!$C$7:$C$4518,Raw_Data_OS_23!$G$7:$G$4518,"Paid/ Closed")="Paid/ Closed","Paid/ Closed", "Still_Outstanding")</f>
        <v>Paid/ Closed</v>
      </c>
      <c r="N1246" s="33">
        <f>IF(_xlfn.XLOOKUP(C1246,Raw_Data_Paid_23!$C$4:$C$2114,Raw_Data_Paid_23!$C$4:$C$2114,1)= 1,1,0)</f>
        <v>1</v>
      </c>
      <c r="O1246" t="str">
        <f>IF(M1246=$W$7,IF(AND(N1246,_xlfn.XLOOKUP(C1246,Raw_Data_OS_23!$C$7:$C$4518,Raw_Data_OS_23!$G$7:$G$4518,0)=G1246),"A",IF(_xlfn.XLOOKUP(C1246,Raw_Data_Paid_23!$C$4:$C$2114,Raw_Data_Paid_23!$C$4:$C$2114,"B1")="B1","B1","B2")),IF(_xlfn.XLOOKUP(C1246,Raw_Data_Paid_23!$C$4:$C$2114,Raw_Data_Paid_23!$C$4:$C$2114,"C1")="C1","C1","C2"))</f>
        <v>C1</v>
      </c>
      <c r="P1246" t="str">
        <f t="shared" si="69"/>
        <v>2021C1Motor Private</v>
      </c>
    </row>
    <row r="1247" spans="3:16" x14ac:dyDescent="0.35">
      <c r="C1247" s="6" t="s">
        <v>1541</v>
      </c>
      <c r="D1247" s="7" t="s">
        <v>4163</v>
      </c>
      <c r="E1247" s="7" t="s">
        <v>4178</v>
      </c>
      <c r="F1247" s="8" t="s">
        <v>3908</v>
      </c>
      <c r="G1247" s="9">
        <v>104075</v>
      </c>
      <c r="H1247" s="10">
        <v>2021</v>
      </c>
      <c r="I1247" s="10">
        <v>2021</v>
      </c>
      <c r="J1247" s="11" t="s">
        <v>21</v>
      </c>
      <c r="K1247" s="12">
        <v>104075</v>
      </c>
      <c r="L1247" s="12">
        <v>1</v>
      </c>
      <c r="M1247" s="33" t="str">
        <f>IF(_xlfn.XLOOKUP(C1247,Raw_Data_OS_23!$C$7:$C$4518,Raw_Data_OS_23!$G$7:$G$4518,"Paid/ Closed")="Paid/ Closed","Paid/ Closed", "Still_Outstanding")</f>
        <v>Still_Outstanding</v>
      </c>
      <c r="N1247" s="33">
        <f>IF(_xlfn.XLOOKUP(C1247,Raw_Data_Paid_23!$C$4:$C$2114,Raw_Data_Paid_23!$C$4:$C$2114,1)= 1,1,0)</f>
        <v>1</v>
      </c>
      <c r="O1247" t="str">
        <f>IF(M1247=$W$7,IF(AND(N1247,_xlfn.XLOOKUP(C1247,Raw_Data_OS_23!$C$7:$C$4518,Raw_Data_OS_23!$G$7:$G$4518,0)=G1247),"A",IF(_xlfn.XLOOKUP(C1247,Raw_Data_Paid_23!$C$4:$C$2114,Raw_Data_Paid_23!$C$4:$C$2114,"B1")="B1","B1","B2")),IF(_xlfn.XLOOKUP(C1247,Raw_Data_Paid_23!$C$4:$C$2114,Raw_Data_Paid_23!$C$4:$C$2114,"C1")="C1","C1","C2"))</f>
        <v>B1</v>
      </c>
      <c r="P1247" t="str">
        <f t="shared" si="69"/>
        <v>2021B1Motor Commercial</v>
      </c>
    </row>
    <row r="1248" spans="3:16" x14ac:dyDescent="0.35">
      <c r="C1248" s="6" t="s">
        <v>1175</v>
      </c>
      <c r="D1248" s="7" t="s">
        <v>3914</v>
      </c>
      <c r="E1248" s="7" t="s">
        <v>4172</v>
      </c>
      <c r="F1248" s="8" t="s">
        <v>3910</v>
      </c>
      <c r="G1248" s="9">
        <v>2639775</v>
      </c>
      <c r="H1248" s="10">
        <v>2020</v>
      </c>
      <c r="I1248" s="10">
        <v>2021</v>
      </c>
      <c r="J1248" s="11" t="s">
        <v>11</v>
      </c>
      <c r="K1248" s="12">
        <v>1139775</v>
      </c>
      <c r="L1248" s="12">
        <v>1</v>
      </c>
      <c r="M1248" s="33" t="str">
        <f>IF(_xlfn.XLOOKUP(C1248,Raw_Data_OS_23!$C$7:$C$4518,Raw_Data_OS_23!$G$7:$G$4518,"Paid/ Closed")="Paid/ Closed","Paid/ Closed", "Still_Outstanding")</f>
        <v>Still_Outstanding</v>
      </c>
      <c r="N1248" s="33">
        <f>IF(_xlfn.XLOOKUP(C1248,Raw_Data_Paid_23!$C$4:$C$2114,Raw_Data_Paid_23!$C$4:$C$2114,1)= 1,1,0)</f>
        <v>0</v>
      </c>
      <c r="O1248" t="str">
        <f>IF(M1248=$W$7,IF(AND(N1248,_xlfn.XLOOKUP(C1248,Raw_Data_OS_23!$C$7:$C$4518,Raw_Data_OS_23!$G$7:$G$4518,0)=G1248),"A",IF(_xlfn.XLOOKUP(C1248,Raw_Data_Paid_23!$C$4:$C$2114,Raw_Data_Paid_23!$C$4:$C$2114,"B1")="B1","B1","B2")),IF(_xlfn.XLOOKUP(C1248,Raw_Data_Paid_23!$C$4:$C$2114,Raw_Data_Paid_23!$C$4:$C$2114,"C1")="C1","C1","C2"))</f>
        <v>B2</v>
      </c>
      <c r="P1248" t="str">
        <f t="shared" si="69"/>
        <v>2020B2Motor Private</v>
      </c>
    </row>
    <row r="1249" spans="3:16" x14ac:dyDescent="0.35">
      <c r="C1249" s="6" t="s">
        <v>1542</v>
      </c>
      <c r="D1249" s="7" t="s">
        <v>4406</v>
      </c>
      <c r="E1249" s="7" t="s">
        <v>4165</v>
      </c>
      <c r="F1249" s="8" t="s">
        <v>3910</v>
      </c>
      <c r="G1249" s="9">
        <v>50000</v>
      </c>
      <c r="H1249" s="10">
        <v>2020</v>
      </c>
      <c r="I1249" s="10">
        <v>2021</v>
      </c>
      <c r="J1249" s="11" t="s">
        <v>11</v>
      </c>
      <c r="K1249" s="12">
        <v>50000</v>
      </c>
      <c r="L1249" s="12">
        <v>1</v>
      </c>
      <c r="M1249" s="33" t="str">
        <f>IF(_xlfn.XLOOKUP(C1249,Raw_Data_OS_23!$C$7:$C$4518,Raw_Data_OS_23!$G$7:$G$4518,"Paid/ Closed")="Paid/ Closed","Paid/ Closed", "Still_Outstanding")</f>
        <v>Still_Outstanding</v>
      </c>
      <c r="N1249" s="33">
        <f>IF(_xlfn.XLOOKUP(C1249,Raw_Data_Paid_23!$C$4:$C$2114,Raw_Data_Paid_23!$C$4:$C$2114,1)= 1,1,0)</f>
        <v>1</v>
      </c>
      <c r="O1249" t="str">
        <f>IF(M1249=$W$7,IF(AND(N1249,_xlfn.XLOOKUP(C1249,Raw_Data_OS_23!$C$7:$C$4518,Raw_Data_OS_23!$G$7:$G$4518,0)=G1249),"A",IF(_xlfn.XLOOKUP(C1249,Raw_Data_Paid_23!$C$4:$C$2114,Raw_Data_Paid_23!$C$4:$C$2114,"B1")="B1","B1","B2")),IF(_xlfn.XLOOKUP(C1249,Raw_Data_Paid_23!$C$4:$C$2114,Raw_Data_Paid_23!$C$4:$C$2114,"C1")="C1","C1","C2"))</f>
        <v>B1</v>
      </c>
      <c r="P1249" t="str">
        <f t="shared" si="69"/>
        <v>2020B1Motor Private</v>
      </c>
    </row>
    <row r="1250" spans="3:16" x14ac:dyDescent="0.35">
      <c r="C1250" s="6" t="s">
        <v>1176</v>
      </c>
      <c r="D1250" s="7" t="s">
        <v>4172</v>
      </c>
      <c r="E1250" s="7" t="s">
        <v>4445</v>
      </c>
      <c r="F1250" s="8" t="s">
        <v>3910</v>
      </c>
      <c r="G1250" s="9">
        <v>20780</v>
      </c>
      <c r="H1250" s="10">
        <v>2021</v>
      </c>
      <c r="I1250" s="10">
        <v>2021</v>
      </c>
      <c r="J1250" s="11" t="s">
        <v>21</v>
      </c>
      <c r="K1250" s="12">
        <v>20780</v>
      </c>
      <c r="L1250" s="12">
        <v>1</v>
      </c>
      <c r="M1250" s="33" t="str">
        <f>IF(_xlfn.XLOOKUP(C1250,Raw_Data_OS_23!$C$7:$C$4518,Raw_Data_OS_23!$G$7:$G$4518,"Paid/ Closed")="Paid/ Closed","Paid/ Closed", "Still_Outstanding")</f>
        <v>Still_Outstanding</v>
      </c>
      <c r="N1250" s="33">
        <f>IF(_xlfn.XLOOKUP(C1250,Raw_Data_Paid_23!$C$4:$C$2114,Raw_Data_Paid_23!$C$4:$C$2114,1)= 1,1,0)</f>
        <v>1</v>
      </c>
      <c r="O1250" t="str">
        <f>IF(M1250=$W$7,IF(AND(N1250,_xlfn.XLOOKUP(C1250,Raw_Data_OS_23!$C$7:$C$4518,Raw_Data_OS_23!$G$7:$G$4518,0)=G1250),"A",IF(_xlfn.XLOOKUP(C1250,Raw_Data_Paid_23!$C$4:$C$2114,Raw_Data_Paid_23!$C$4:$C$2114,"B1")="B1","B1","B2")),IF(_xlfn.XLOOKUP(C1250,Raw_Data_Paid_23!$C$4:$C$2114,Raw_Data_Paid_23!$C$4:$C$2114,"C1")="C1","C1","C2"))</f>
        <v>A</v>
      </c>
      <c r="P1250" t="str">
        <f t="shared" si="69"/>
        <v>2021AMotor Private</v>
      </c>
    </row>
    <row r="1251" spans="3:16" x14ac:dyDescent="0.35">
      <c r="C1251" s="6" t="s">
        <v>1177</v>
      </c>
      <c r="D1251" s="7" t="s">
        <v>4163</v>
      </c>
      <c r="E1251" s="7" t="s">
        <v>4175</v>
      </c>
      <c r="F1251" s="8" t="s">
        <v>3910</v>
      </c>
      <c r="G1251" s="9">
        <v>200000</v>
      </c>
      <c r="H1251" s="10">
        <v>2021</v>
      </c>
      <c r="I1251" s="10">
        <v>2021</v>
      </c>
      <c r="J1251" s="11" t="s">
        <v>21</v>
      </c>
      <c r="K1251" s="12">
        <v>200000</v>
      </c>
      <c r="L1251" s="12">
        <v>1</v>
      </c>
      <c r="M1251" s="33" t="str">
        <f>IF(_xlfn.XLOOKUP(C1251,Raw_Data_OS_23!$C$7:$C$4518,Raw_Data_OS_23!$G$7:$G$4518,"Paid/ Closed")="Paid/ Closed","Paid/ Closed", "Still_Outstanding")</f>
        <v>Still_Outstanding</v>
      </c>
      <c r="N1251" s="33">
        <f>IF(_xlfn.XLOOKUP(C1251,Raw_Data_Paid_23!$C$4:$C$2114,Raw_Data_Paid_23!$C$4:$C$2114,1)= 1,1,0)</f>
        <v>1</v>
      </c>
      <c r="O1251" t="str">
        <f>IF(M1251=$W$7,IF(AND(N1251,_xlfn.XLOOKUP(C1251,Raw_Data_OS_23!$C$7:$C$4518,Raw_Data_OS_23!$G$7:$G$4518,0)=G1251),"A",IF(_xlfn.XLOOKUP(C1251,Raw_Data_Paid_23!$C$4:$C$2114,Raw_Data_Paid_23!$C$4:$C$2114,"B1")="B1","B1","B2")),IF(_xlfn.XLOOKUP(C1251,Raw_Data_Paid_23!$C$4:$C$2114,Raw_Data_Paid_23!$C$4:$C$2114,"C1")="C1","C1","C2"))</f>
        <v>B1</v>
      </c>
      <c r="P1251" t="str">
        <f t="shared" si="69"/>
        <v>2021B1Motor Private</v>
      </c>
    </row>
    <row r="1252" spans="3:16" x14ac:dyDescent="0.35">
      <c r="C1252" s="6" t="s">
        <v>1178</v>
      </c>
      <c r="D1252" s="7" t="s">
        <v>4168</v>
      </c>
      <c r="E1252" s="7" t="s">
        <v>4445</v>
      </c>
      <c r="F1252" s="8" t="s">
        <v>3910</v>
      </c>
      <c r="G1252" s="9">
        <v>404100</v>
      </c>
      <c r="H1252" s="10">
        <v>2021</v>
      </c>
      <c r="I1252" s="10">
        <v>2021</v>
      </c>
      <c r="J1252" s="11" t="s">
        <v>21</v>
      </c>
      <c r="K1252" s="12">
        <v>404100</v>
      </c>
      <c r="L1252" s="12">
        <v>1</v>
      </c>
      <c r="M1252" s="33" t="str">
        <f>IF(_xlfn.XLOOKUP(C1252,Raw_Data_OS_23!$C$7:$C$4518,Raw_Data_OS_23!$G$7:$G$4518,"Paid/ Closed")="Paid/ Closed","Paid/ Closed", "Still_Outstanding")</f>
        <v>Still_Outstanding</v>
      </c>
      <c r="N1252" s="33">
        <f>IF(_xlfn.XLOOKUP(C1252,Raw_Data_Paid_23!$C$4:$C$2114,Raw_Data_Paid_23!$C$4:$C$2114,1)= 1,1,0)</f>
        <v>1</v>
      </c>
      <c r="O1252" t="str">
        <f>IF(M1252=$W$7,IF(AND(N1252,_xlfn.XLOOKUP(C1252,Raw_Data_OS_23!$C$7:$C$4518,Raw_Data_OS_23!$G$7:$G$4518,0)=G1252),"A",IF(_xlfn.XLOOKUP(C1252,Raw_Data_Paid_23!$C$4:$C$2114,Raw_Data_Paid_23!$C$4:$C$2114,"B1")="B1","B1","B2")),IF(_xlfn.XLOOKUP(C1252,Raw_Data_Paid_23!$C$4:$C$2114,Raw_Data_Paid_23!$C$4:$C$2114,"C1")="C1","C1","C2"))</f>
        <v>B1</v>
      </c>
      <c r="P1252" t="str">
        <f t="shared" si="69"/>
        <v>2021B1Motor Private</v>
      </c>
    </row>
    <row r="1253" spans="3:16" x14ac:dyDescent="0.35">
      <c r="C1253" s="6" t="s">
        <v>1179</v>
      </c>
      <c r="D1253" s="7" t="s">
        <v>4114</v>
      </c>
      <c r="E1253" s="7" t="s">
        <v>4175</v>
      </c>
      <c r="F1253" s="8" t="s">
        <v>3908</v>
      </c>
      <c r="G1253" s="9">
        <v>7000</v>
      </c>
      <c r="H1253" s="10">
        <v>2020</v>
      </c>
      <c r="I1253" s="10">
        <v>2021</v>
      </c>
      <c r="J1253" s="11" t="s">
        <v>11</v>
      </c>
      <c r="K1253" s="12">
        <v>7000</v>
      </c>
      <c r="L1253" s="12">
        <v>1</v>
      </c>
      <c r="M1253" s="33" t="str">
        <f>IF(_xlfn.XLOOKUP(C1253,Raw_Data_OS_23!$C$7:$C$4518,Raw_Data_OS_23!$G$7:$G$4518,"Paid/ Closed")="Paid/ Closed","Paid/ Closed", "Still_Outstanding")</f>
        <v>Still_Outstanding</v>
      </c>
      <c r="N1253" s="33">
        <f>IF(_xlfn.XLOOKUP(C1253,Raw_Data_Paid_23!$C$4:$C$2114,Raw_Data_Paid_23!$C$4:$C$2114,1)= 1,1,0)</f>
        <v>1</v>
      </c>
      <c r="O1253" t="str">
        <f>IF(M1253=$W$7,IF(AND(N1253,_xlfn.XLOOKUP(C1253,Raw_Data_OS_23!$C$7:$C$4518,Raw_Data_OS_23!$G$7:$G$4518,0)=G1253),"A",IF(_xlfn.XLOOKUP(C1253,Raw_Data_Paid_23!$C$4:$C$2114,Raw_Data_Paid_23!$C$4:$C$2114,"B1")="B1","B1","B2")),IF(_xlfn.XLOOKUP(C1253,Raw_Data_Paid_23!$C$4:$C$2114,Raw_Data_Paid_23!$C$4:$C$2114,"C1")="C1","C1","C2"))</f>
        <v>B1</v>
      </c>
      <c r="P1253" t="str">
        <f t="shared" si="69"/>
        <v>2020B1Motor Commercial</v>
      </c>
    </row>
    <row r="1254" spans="3:16" x14ac:dyDescent="0.35">
      <c r="C1254" s="6" t="s">
        <v>1180</v>
      </c>
      <c r="D1254" s="7" t="s">
        <v>3915</v>
      </c>
      <c r="E1254" s="7" t="s">
        <v>4178</v>
      </c>
      <c r="F1254" s="8" t="s">
        <v>3910</v>
      </c>
      <c r="G1254" s="9">
        <v>4200</v>
      </c>
      <c r="H1254" s="10">
        <v>2020</v>
      </c>
      <c r="I1254" s="10">
        <v>2021</v>
      </c>
      <c r="J1254" s="11" t="s">
        <v>11</v>
      </c>
      <c r="K1254" s="12">
        <v>4200</v>
      </c>
      <c r="L1254" s="12">
        <v>1</v>
      </c>
      <c r="M1254" s="33" t="str">
        <f>IF(_xlfn.XLOOKUP(C1254,Raw_Data_OS_23!$C$7:$C$4518,Raw_Data_OS_23!$G$7:$G$4518,"Paid/ Closed")="Paid/ Closed","Paid/ Closed", "Still_Outstanding")</f>
        <v>Still_Outstanding</v>
      </c>
      <c r="N1254" s="33">
        <f>IF(_xlfn.XLOOKUP(C1254,Raw_Data_Paid_23!$C$4:$C$2114,Raw_Data_Paid_23!$C$4:$C$2114,1)= 1,1,0)</f>
        <v>1</v>
      </c>
      <c r="O1254" t="str">
        <f>IF(M1254=$W$7,IF(AND(N1254,_xlfn.XLOOKUP(C1254,Raw_Data_OS_23!$C$7:$C$4518,Raw_Data_OS_23!$G$7:$G$4518,0)=G1254),"A",IF(_xlfn.XLOOKUP(C1254,Raw_Data_Paid_23!$C$4:$C$2114,Raw_Data_Paid_23!$C$4:$C$2114,"B1")="B1","B1","B2")),IF(_xlfn.XLOOKUP(C1254,Raw_Data_Paid_23!$C$4:$C$2114,Raw_Data_Paid_23!$C$4:$C$2114,"C1")="C1","C1","C2"))</f>
        <v>B1</v>
      </c>
      <c r="P1254" t="str">
        <f t="shared" si="69"/>
        <v>2020B1Motor Private</v>
      </c>
    </row>
    <row r="1255" spans="3:16" x14ac:dyDescent="0.35">
      <c r="C1255" s="6" t="s">
        <v>1181</v>
      </c>
      <c r="D1255" s="7" t="s">
        <v>4302</v>
      </c>
      <c r="E1255" s="7" t="s">
        <v>4175</v>
      </c>
      <c r="F1255" s="8" t="s">
        <v>3910</v>
      </c>
      <c r="G1255" s="9">
        <v>100000</v>
      </c>
      <c r="H1255" s="10">
        <v>2020</v>
      </c>
      <c r="I1255" s="10">
        <v>2021</v>
      </c>
      <c r="J1255" s="11" t="s">
        <v>33</v>
      </c>
      <c r="K1255" s="12">
        <v>100000</v>
      </c>
      <c r="L1255" s="12">
        <v>1</v>
      </c>
      <c r="M1255" s="33" t="str">
        <f>IF(_xlfn.XLOOKUP(C1255,Raw_Data_OS_23!$C$7:$C$4518,Raw_Data_OS_23!$G$7:$G$4518,"Paid/ Closed")="Paid/ Closed","Paid/ Closed", "Still_Outstanding")</f>
        <v>Still_Outstanding</v>
      </c>
      <c r="N1255" s="33">
        <f>IF(_xlfn.XLOOKUP(C1255,Raw_Data_Paid_23!$C$4:$C$2114,Raw_Data_Paid_23!$C$4:$C$2114,1)= 1,1,0)</f>
        <v>1</v>
      </c>
      <c r="O1255" t="str">
        <f>IF(M1255=$W$7,IF(AND(N1255,_xlfn.XLOOKUP(C1255,Raw_Data_OS_23!$C$7:$C$4518,Raw_Data_OS_23!$G$7:$G$4518,0)=G1255),"A",IF(_xlfn.XLOOKUP(C1255,Raw_Data_Paid_23!$C$4:$C$2114,Raw_Data_Paid_23!$C$4:$C$2114,"B1")="B1","B1","B2")),IF(_xlfn.XLOOKUP(C1255,Raw_Data_Paid_23!$C$4:$C$2114,Raw_Data_Paid_23!$C$4:$C$2114,"C1")="C1","C1","C2"))</f>
        <v>B1</v>
      </c>
      <c r="P1255" t="str">
        <f t="shared" si="69"/>
        <v>2020B1Motor Private</v>
      </c>
    </row>
    <row r="1256" spans="3:16" x14ac:dyDescent="0.35">
      <c r="C1256" s="6" t="s">
        <v>1182</v>
      </c>
      <c r="D1256" s="7" t="s">
        <v>4023</v>
      </c>
      <c r="E1256" s="7" t="s">
        <v>4174</v>
      </c>
      <c r="F1256" s="8" t="s">
        <v>3910</v>
      </c>
      <c r="G1256" s="9">
        <v>7520</v>
      </c>
      <c r="H1256" s="10">
        <v>2020</v>
      </c>
      <c r="I1256" s="10">
        <v>2021</v>
      </c>
      <c r="J1256" s="11" t="s">
        <v>11</v>
      </c>
      <c r="K1256" s="12">
        <v>7520</v>
      </c>
      <c r="L1256" s="12">
        <v>1</v>
      </c>
      <c r="M1256" s="33" t="str">
        <f>IF(_xlfn.XLOOKUP(C1256,Raw_Data_OS_23!$C$7:$C$4518,Raw_Data_OS_23!$G$7:$G$4518,"Paid/ Closed")="Paid/ Closed","Paid/ Closed", "Still_Outstanding")</f>
        <v>Still_Outstanding</v>
      </c>
      <c r="N1256" s="33">
        <f>IF(_xlfn.XLOOKUP(C1256,Raw_Data_Paid_23!$C$4:$C$2114,Raw_Data_Paid_23!$C$4:$C$2114,1)= 1,1,0)</f>
        <v>1</v>
      </c>
      <c r="O1256" t="str">
        <f>IF(M1256=$W$7,IF(AND(N1256,_xlfn.XLOOKUP(C1256,Raw_Data_OS_23!$C$7:$C$4518,Raw_Data_OS_23!$G$7:$G$4518,0)=G1256),"A",IF(_xlfn.XLOOKUP(C1256,Raw_Data_Paid_23!$C$4:$C$2114,Raw_Data_Paid_23!$C$4:$C$2114,"B1")="B1","B1","B2")),IF(_xlfn.XLOOKUP(C1256,Raw_Data_Paid_23!$C$4:$C$2114,Raw_Data_Paid_23!$C$4:$C$2114,"C1")="C1","C1","C2"))</f>
        <v>B1</v>
      </c>
      <c r="P1256" t="str">
        <f t="shared" si="69"/>
        <v>2020B1Motor Private</v>
      </c>
    </row>
    <row r="1257" spans="3:16" x14ac:dyDescent="0.35">
      <c r="C1257" s="6" t="s">
        <v>1183</v>
      </c>
      <c r="D1257" s="7" t="s">
        <v>4167</v>
      </c>
      <c r="E1257" s="7" t="s">
        <v>4178</v>
      </c>
      <c r="F1257" s="8" t="s">
        <v>3910</v>
      </c>
      <c r="G1257" s="9">
        <v>80</v>
      </c>
      <c r="H1257" s="10">
        <v>2021</v>
      </c>
      <c r="I1257" s="10">
        <v>2021</v>
      </c>
      <c r="J1257" s="11" t="s">
        <v>21</v>
      </c>
      <c r="K1257" s="12">
        <v>80</v>
      </c>
      <c r="L1257" s="12">
        <v>1</v>
      </c>
      <c r="M1257" s="33" t="str">
        <f>IF(_xlfn.XLOOKUP(C1257,Raw_Data_OS_23!$C$7:$C$4518,Raw_Data_OS_23!$G$7:$G$4518,"Paid/ Closed")="Paid/ Closed","Paid/ Closed", "Still_Outstanding")</f>
        <v>Paid/ Closed</v>
      </c>
      <c r="N1257" s="33">
        <f>IF(_xlfn.XLOOKUP(C1257,Raw_Data_Paid_23!$C$4:$C$2114,Raw_Data_Paid_23!$C$4:$C$2114,1)= 1,1,0)</f>
        <v>1</v>
      </c>
      <c r="O1257" t="str">
        <f>IF(M1257=$W$7,IF(AND(N1257,_xlfn.XLOOKUP(C1257,Raw_Data_OS_23!$C$7:$C$4518,Raw_Data_OS_23!$G$7:$G$4518,0)=G1257),"A",IF(_xlfn.XLOOKUP(C1257,Raw_Data_Paid_23!$C$4:$C$2114,Raw_Data_Paid_23!$C$4:$C$2114,"B1")="B1","B1","B2")),IF(_xlfn.XLOOKUP(C1257,Raw_Data_Paid_23!$C$4:$C$2114,Raw_Data_Paid_23!$C$4:$C$2114,"C1")="C1","C1","C2"))</f>
        <v>C1</v>
      </c>
      <c r="P1257" t="str">
        <f t="shared" si="69"/>
        <v>2021C1Motor Private</v>
      </c>
    </row>
    <row r="1258" spans="3:16" x14ac:dyDescent="0.35">
      <c r="C1258" s="6" t="s">
        <v>1184</v>
      </c>
      <c r="D1258" s="7" t="s">
        <v>4174</v>
      </c>
      <c r="E1258" s="7" t="s">
        <v>4445</v>
      </c>
      <c r="F1258" s="8" t="s">
        <v>3908</v>
      </c>
      <c r="G1258" s="9">
        <v>40</v>
      </c>
      <c r="H1258" s="10">
        <v>2021</v>
      </c>
      <c r="I1258" s="10">
        <v>2021</v>
      </c>
      <c r="J1258" s="11" t="s">
        <v>21</v>
      </c>
      <c r="K1258" s="12">
        <v>40</v>
      </c>
      <c r="L1258" s="12">
        <v>1</v>
      </c>
      <c r="M1258" s="33" t="str">
        <f>IF(_xlfn.XLOOKUP(C1258,Raw_Data_OS_23!$C$7:$C$4518,Raw_Data_OS_23!$G$7:$G$4518,"Paid/ Closed")="Paid/ Closed","Paid/ Closed", "Still_Outstanding")</f>
        <v>Paid/ Closed</v>
      </c>
      <c r="N1258" s="33">
        <f>IF(_xlfn.XLOOKUP(C1258,Raw_Data_Paid_23!$C$4:$C$2114,Raw_Data_Paid_23!$C$4:$C$2114,1)= 1,1,0)</f>
        <v>1</v>
      </c>
      <c r="O1258" t="str">
        <f>IF(M1258=$W$7,IF(AND(N1258,_xlfn.XLOOKUP(C1258,Raw_Data_OS_23!$C$7:$C$4518,Raw_Data_OS_23!$G$7:$G$4518,0)=G1258),"A",IF(_xlfn.XLOOKUP(C1258,Raw_Data_Paid_23!$C$4:$C$2114,Raw_Data_Paid_23!$C$4:$C$2114,"B1")="B1","B1","B2")),IF(_xlfn.XLOOKUP(C1258,Raw_Data_Paid_23!$C$4:$C$2114,Raw_Data_Paid_23!$C$4:$C$2114,"C1")="C1","C1","C2"))</f>
        <v>C1</v>
      </c>
      <c r="P1258" t="str">
        <f t="shared" si="69"/>
        <v>2021C1Motor Commercial</v>
      </c>
    </row>
    <row r="1259" spans="3:16" x14ac:dyDescent="0.35">
      <c r="C1259" s="6" t="s">
        <v>1185</v>
      </c>
      <c r="D1259" s="7" t="s">
        <v>3929</v>
      </c>
      <c r="E1259" s="7" t="s">
        <v>4447</v>
      </c>
      <c r="F1259" s="8" t="s">
        <v>3910</v>
      </c>
      <c r="G1259" s="9">
        <v>500000</v>
      </c>
      <c r="H1259" s="10">
        <v>2021</v>
      </c>
      <c r="I1259" s="10">
        <v>2021</v>
      </c>
      <c r="J1259" s="11" t="s">
        <v>21</v>
      </c>
      <c r="K1259" s="12">
        <v>500000</v>
      </c>
      <c r="L1259" s="12">
        <v>1</v>
      </c>
      <c r="M1259" s="33" t="str">
        <f>IF(_xlfn.XLOOKUP(C1259,Raw_Data_OS_23!$C$7:$C$4518,Raw_Data_OS_23!$G$7:$G$4518,"Paid/ Closed")="Paid/ Closed","Paid/ Closed", "Still_Outstanding")</f>
        <v>Still_Outstanding</v>
      </c>
      <c r="N1259" s="33">
        <f>IF(_xlfn.XLOOKUP(C1259,Raw_Data_Paid_23!$C$4:$C$2114,Raw_Data_Paid_23!$C$4:$C$2114,1)= 1,1,0)</f>
        <v>1</v>
      </c>
      <c r="O1259" t="str">
        <f>IF(M1259=$W$7,IF(AND(N1259,_xlfn.XLOOKUP(C1259,Raw_Data_OS_23!$C$7:$C$4518,Raw_Data_OS_23!$G$7:$G$4518,0)=G1259),"A",IF(_xlfn.XLOOKUP(C1259,Raw_Data_Paid_23!$C$4:$C$2114,Raw_Data_Paid_23!$C$4:$C$2114,"B1")="B1","B1","B2")),IF(_xlfn.XLOOKUP(C1259,Raw_Data_Paid_23!$C$4:$C$2114,Raw_Data_Paid_23!$C$4:$C$2114,"C1")="C1","C1","C2"))</f>
        <v>A</v>
      </c>
      <c r="P1259" t="str">
        <f t="shared" si="69"/>
        <v>2021AMotor Private</v>
      </c>
    </row>
    <row r="1260" spans="3:16" x14ac:dyDescent="0.35">
      <c r="C1260" s="6" t="s">
        <v>1186</v>
      </c>
      <c r="D1260" s="7" t="s">
        <v>4172</v>
      </c>
      <c r="E1260" s="7" t="s">
        <v>4178</v>
      </c>
      <c r="F1260" s="8" t="s">
        <v>3910</v>
      </c>
      <c r="G1260" s="9">
        <v>8700</v>
      </c>
      <c r="H1260" s="10">
        <v>2021</v>
      </c>
      <c r="I1260" s="10">
        <v>2021</v>
      </c>
      <c r="J1260" s="11" t="s">
        <v>21</v>
      </c>
      <c r="K1260" s="12">
        <v>8700</v>
      </c>
      <c r="L1260" s="12">
        <v>1</v>
      </c>
      <c r="M1260" s="33" t="str">
        <f>IF(_xlfn.XLOOKUP(C1260,Raw_Data_OS_23!$C$7:$C$4518,Raw_Data_OS_23!$G$7:$G$4518,"Paid/ Closed")="Paid/ Closed","Paid/ Closed", "Still_Outstanding")</f>
        <v>Paid/ Closed</v>
      </c>
      <c r="N1260" s="33">
        <f>IF(_xlfn.XLOOKUP(C1260,Raw_Data_Paid_23!$C$4:$C$2114,Raw_Data_Paid_23!$C$4:$C$2114,1)= 1,1,0)</f>
        <v>1</v>
      </c>
      <c r="O1260" t="str">
        <f>IF(M1260=$W$7,IF(AND(N1260,_xlfn.XLOOKUP(C1260,Raw_Data_OS_23!$C$7:$C$4518,Raw_Data_OS_23!$G$7:$G$4518,0)=G1260),"A",IF(_xlfn.XLOOKUP(C1260,Raw_Data_Paid_23!$C$4:$C$2114,Raw_Data_Paid_23!$C$4:$C$2114,"B1")="B1","B1","B2")),IF(_xlfn.XLOOKUP(C1260,Raw_Data_Paid_23!$C$4:$C$2114,Raw_Data_Paid_23!$C$4:$C$2114,"C1")="C1","C1","C2"))</f>
        <v>C1</v>
      </c>
      <c r="P1260" t="str">
        <f t="shared" si="69"/>
        <v>2021C1Motor Private</v>
      </c>
    </row>
    <row r="1261" spans="3:16" x14ac:dyDescent="0.35">
      <c r="C1261" s="6" t="s">
        <v>1543</v>
      </c>
      <c r="D1261" s="7" t="s">
        <v>3912</v>
      </c>
      <c r="E1261" s="7" t="s">
        <v>4163</v>
      </c>
      <c r="F1261" s="8" t="s">
        <v>3908</v>
      </c>
      <c r="G1261" s="9">
        <v>123000</v>
      </c>
      <c r="H1261" s="10">
        <v>2020</v>
      </c>
      <c r="I1261" s="10">
        <v>2021</v>
      </c>
      <c r="J1261" s="11" t="s">
        <v>11</v>
      </c>
      <c r="K1261" s="12">
        <v>123000</v>
      </c>
      <c r="L1261" s="12">
        <v>1</v>
      </c>
      <c r="M1261" s="33" t="str">
        <f>IF(_xlfn.XLOOKUP(C1261,Raw_Data_OS_23!$C$7:$C$4518,Raw_Data_OS_23!$G$7:$G$4518,"Paid/ Closed")="Paid/ Closed","Paid/ Closed", "Still_Outstanding")</f>
        <v>Still_Outstanding</v>
      </c>
      <c r="N1261" s="33">
        <f>IF(_xlfn.XLOOKUP(C1261,Raw_Data_Paid_23!$C$4:$C$2114,Raw_Data_Paid_23!$C$4:$C$2114,1)= 1,1,0)</f>
        <v>1</v>
      </c>
      <c r="O1261" t="str">
        <f>IF(M1261=$W$7,IF(AND(N1261,_xlfn.XLOOKUP(C1261,Raw_Data_OS_23!$C$7:$C$4518,Raw_Data_OS_23!$G$7:$G$4518,0)=G1261),"A",IF(_xlfn.XLOOKUP(C1261,Raw_Data_Paid_23!$C$4:$C$2114,Raw_Data_Paid_23!$C$4:$C$2114,"B1")="B1","B1","B2")),IF(_xlfn.XLOOKUP(C1261,Raw_Data_Paid_23!$C$4:$C$2114,Raw_Data_Paid_23!$C$4:$C$2114,"C1")="C1","C1","C2"))</f>
        <v>B1</v>
      </c>
      <c r="P1261" t="str">
        <f t="shared" si="69"/>
        <v>2020B1Motor Commercial</v>
      </c>
    </row>
    <row r="1262" spans="3:16" x14ac:dyDescent="0.35">
      <c r="C1262" s="6" t="s">
        <v>1187</v>
      </c>
      <c r="D1262" s="7" t="s">
        <v>4167</v>
      </c>
      <c r="E1262" s="7" t="s">
        <v>4175</v>
      </c>
      <c r="F1262" s="8" t="s">
        <v>3910</v>
      </c>
      <c r="G1262" s="9">
        <v>53300</v>
      </c>
      <c r="H1262" s="10">
        <v>2021</v>
      </c>
      <c r="I1262" s="10">
        <v>2021</v>
      </c>
      <c r="J1262" s="11" t="s">
        <v>21</v>
      </c>
      <c r="K1262" s="12">
        <v>53300</v>
      </c>
      <c r="L1262" s="12">
        <v>1</v>
      </c>
      <c r="M1262" s="33" t="str">
        <f>IF(_xlfn.XLOOKUP(C1262,Raw_Data_OS_23!$C$7:$C$4518,Raw_Data_OS_23!$G$7:$G$4518,"Paid/ Closed")="Paid/ Closed","Paid/ Closed", "Still_Outstanding")</f>
        <v>Paid/ Closed</v>
      </c>
      <c r="N1262" s="33">
        <f>IF(_xlfn.XLOOKUP(C1262,Raw_Data_Paid_23!$C$4:$C$2114,Raw_Data_Paid_23!$C$4:$C$2114,1)= 1,1,0)</f>
        <v>1</v>
      </c>
      <c r="O1262" t="str">
        <f>IF(M1262=$W$7,IF(AND(N1262,_xlfn.XLOOKUP(C1262,Raw_Data_OS_23!$C$7:$C$4518,Raw_Data_OS_23!$G$7:$G$4518,0)=G1262),"A",IF(_xlfn.XLOOKUP(C1262,Raw_Data_Paid_23!$C$4:$C$2114,Raw_Data_Paid_23!$C$4:$C$2114,"B1")="B1","B1","B2")),IF(_xlfn.XLOOKUP(C1262,Raw_Data_Paid_23!$C$4:$C$2114,Raw_Data_Paid_23!$C$4:$C$2114,"C1")="C1","C1","C2"))</f>
        <v>C1</v>
      </c>
      <c r="P1262" t="str">
        <f t="shared" si="69"/>
        <v>2021C1Motor Private</v>
      </c>
    </row>
    <row r="1263" spans="3:16" x14ac:dyDescent="0.35">
      <c r="C1263" s="6" t="s">
        <v>1188</v>
      </c>
      <c r="D1263" s="7" t="s">
        <v>4172</v>
      </c>
      <c r="E1263" s="7" t="s">
        <v>4175</v>
      </c>
      <c r="F1263" s="8" t="s">
        <v>3908</v>
      </c>
      <c r="G1263" s="9">
        <v>42</v>
      </c>
      <c r="H1263" s="10">
        <v>2021</v>
      </c>
      <c r="I1263" s="10">
        <v>2021</v>
      </c>
      <c r="J1263" s="11" t="s">
        <v>21</v>
      </c>
      <c r="K1263" s="12">
        <v>42</v>
      </c>
      <c r="L1263" s="12">
        <v>1</v>
      </c>
      <c r="M1263" s="33" t="str">
        <f>IF(_xlfn.XLOOKUP(C1263,Raw_Data_OS_23!$C$7:$C$4518,Raw_Data_OS_23!$G$7:$G$4518,"Paid/ Closed")="Paid/ Closed","Paid/ Closed", "Still_Outstanding")</f>
        <v>Paid/ Closed</v>
      </c>
      <c r="N1263" s="33">
        <f>IF(_xlfn.XLOOKUP(C1263,Raw_Data_Paid_23!$C$4:$C$2114,Raw_Data_Paid_23!$C$4:$C$2114,1)= 1,1,0)</f>
        <v>1</v>
      </c>
      <c r="O1263" t="str">
        <f>IF(M1263=$W$7,IF(AND(N1263,_xlfn.XLOOKUP(C1263,Raw_Data_OS_23!$C$7:$C$4518,Raw_Data_OS_23!$G$7:$G$4518,0)=G1263),"A",IF(_xlfn.XLOOKUP(C1263,Raw_Data_Paid_23!$C$4:$C$2114,Raw_Data_Paid_23!$C$4:$C$2114,"B1")="B1","B1","B2")),IF(_xlfn.XLOOKUP(C1263,Raw_Data_Paid_23!$C$4:$C$2114,Raw_Data_Paid_23!$C$4:$C$2114,"C1")="C1","C1","C2"))</f>
        <v>C1</v>
      </c>
      <c r="P1263" t="str">
        <f t="shared" si="69"/>
        <v>2021C1Motor Commercial</v>
      </c>
    </row>
    <row r="1264" spans="3:16" x14ac:dyDescent="0.35">
      <c r="C1264" s="6" t="s">
        <v>1189</v>
      </c>
      <c r="D1264" s="7" t="s">
        <v>4177</v>
      </c>
      <c r="E1264" s="7" t="s">
        <v>4445</v>
      </c>
      <c r="F1264" s="8" t="s">
        <v>3910</v>
      </c>
      <c r="G1264" s="9">
        <v>12</v>
      </c>
      <c r="H1264" s="10">
        <v>2021</v>
      </c>
      <c r="I1264" s="10">
        <v>2021</v>
      </c>
      <c r="J1264" s="11" t="s">
        <v>21</v>
      </c>
      <c r="K1264" s="12">
        <v>12</v>
      </c>
      <c r="L1264" s="12">
        <v>1</v>
      </c>
      <c r="M1264" s="33" t="str">
        <f>IF(_xlfn.XLOOKUP(C1264,Raw_Data_OS_23!$C$7:$C$4518,Raw_Data_OS_23!$G$7:$G$4518,"Paid/ Closed")="Paid/ Closed","Paid/ Closed", "Still_Outstanding")</f>
        <v>Paid/ Closed</v>
      </c>
      <c r="N1264" s="33">
        <f>IF(_xlfn.XLOOKUP(C1264,Raw_Data_Paid_23!$C$4:$C$2114,Raw_Data_Paid_23!$C$4:$C$2114,1)= 1,1,0)</f>
        <v>1</v>
      </c>
      <c r="O1264" t="str">
        <f>IF(M1264=$W$7,IF(AND(N1264,_xlfn.XLOOKUP(C1264,Raw_Data_OS_23!$C$7:$C$4518,Raw_Data_OS_23!$G$7:$G$4518,0)=G1264),"A",IF(_xlfn.XLOOKUP(C1264,Raw_Data_Paid_23!$C$4:$C$2114,Raw_Data_Paid_23!$C$4:$C$2114,"B1")="B1","B1","B2")),IF(_xlfn.XLOOKUP(C1264,Raw_Data_Paid_23!$C$4:$C$2114,Raw_Data_Paid_23!$C$4:$C$2114,"C1")="C1","C1","C2"))</f>
        <v>C1</v>
      </c>
      <c r="P1264" t="str">
        <f t="shared" si="69"/>
        <v>2021C1Motor Private</v>
      </c>
    </row>
    <row r="1265" spans="3:16" x14ac:dyDescent="0.35">
      <c r="C1265" s="6" t="s">
        <v>1190</v>
      </c>
      <c r="D1265" s="7" t="s">
        <v>4168</v>
      </c>
      <c r="E1265" s="7" t="s">
        <v>4165</v>
      </c>
      <c r="F1265" s="8" t="s">
        <v>3910</v>
      </c>
      <c r="G1265" s="9">
        <v>10940</v>
      </c>
      <c r="H1265" s="10">
        <v>2021</v>
      </c>
      <c r="I1265" s="10">
        <v>2021</v>
      </c>
      <c r="J1265" s="11" t="s">
        <v>21</v>
      </c>
      <c r="K1265" s="12">
        <v>10940</v>
      </c>
      <c r="L1265" s="12">
        <v>1</v>
      </c>
      <c r="M1265" s="33" t="str">
        <f>IF(_xlfn.XLOOKUP(C1265,Raw_Data_OS_23!$C$7:$C$4518,Raw_Data_OS_23!$G$7:$G$4518,"Paid/ Closed")="Paid/ Closed","Paid/ Closed", "Still_Outstanding")</f>
        <v>Still_Outstanding</v>
      </c>
      <c r="N1265" s="33">
        <f>IF(_xlfn.XLOOKUP(C1265,Raw_Data_Paid_23!$C$4:$C$2114,Raw_Data_Paid_23!$C$4:$C$2114,1)= 1,1,0)</f>
        <v>1</v>
      </c>
      <c r="O1265" t="str">
        <f>IF(M1265=$W$7,IF(AND(N1265,_xlfn.XLOOKUP(C1265,Raw_Data_OS_23!$C$7:$C$4518,Raw_Data_OS_23!$G$7:$G$4518,0)=G1265),"A",IF(_xlfn.XLOOKUP(C1265,Raw_Data_Paid_23!$C$4:$C$2114,Raw_Data_Paid_23!$C$4:$C$2114,"B1")="B1","B1","B2")),IF(_xlfn.XLOOKUP(C1265,Raw_Data_Paid_23!$C$4:$C$2114,Raw_Data_Paid_23!$C$4:$C$2114,"C1")="C1","C1","C2"))</f>
        <v>B1</v>
      </c>
      <c r="P1265" t="str">
        <f t="shared" si="69"/>
        <v>2021B1Motor Private</v>
      </c>
    </row>
    <row r="1266" spans="3:16" x14ac:dyDescent="0.35">
      <c r="C1266" s="6" t="s">
        <v>4448</v>
      </c>
      <c r="D1266" s="7" t="s">
        <v>4163</v>
      </c>
      <c r="E1266" s="7" t="s">
        <v>4178</v>
      </c>
      <c r="F1266" s="8" t="s">
        <v>3910</v>
      </c>
      <c r="G1266" s="9">
        <v>6860</v>
      </c>
      <c r="H1266" s="10">
        <v>2021</v>
      </c>
      <c r="I1266" s="10">
        <v>2021</v>
      </c>
      <c r="J1266" s="11" t="s">
        <v>21</v>
      </c>
      <c r="K1266" s="12">
        <v>6860</v>
      </c>
      <c r="L1266" s="12">
        <v>1</v>
      </c>
      <c r="M1266" s="33" t="str">
        <f>IF(_xlfn.XLOOKUP(C1266,Raw_Data_OS_23!$C$7:$C$4518,Raw_Data_OS_23!$G$7:$G$4518,"Paid/ Closed")="Paid/ Closed","Paid/ Closed", "Still_Outstanding")</f>
        <v>Still_Outstanding</v>
      </c>
      <c r="N1266" s="33">
        <f>IF(_xlfn.XLOOKUP(C1266,Raw_Data_Paid_23!$C$4:$C$2114,Raw_Data_Paid_23!$C$4:$C$2114,1)= 1,1,0)</f>
        <v>1</v>
      </c>
      <c r="O1266" t="str">
        <f>IF(M1266=$W$7,IF(AND(N1266,_xlfn.XLOOKUP(C1266,Raw_Data_OS_23!$C$7:$C$4518,Raw_Data_OS_23!$G$7:$G$4518,0)=G1266),"A",IF(_xlfn.XLOOKUP(C1266,Raw_Data_Paid_23!$C$4:$C$2114,Raw_Data_Paid_23!$C$4:$C$2114,"B1")="B1","B1","B2")),IF(_xlfn.XLOOKUP(C1266,Raw_Data_Paid_23!$C$4:$C$2114,Raw_Data_Paid_23!$C$4:$C$2114,"C1")="C1","C1","C2"))</f>
        <v>B1</v>
      </c>
      <c r="P1266" t="str">
        <f t="shared" si="69"/>
        <v>2021B1Motor Private</v>
      </c>
    </row>
    <row r="1267" spans="3:16" x14ac:dyDescent="0.35">
      <c r="C1267" s="6" t="s">
        <v>1191</v>
      </c>
      <c r="D1267" s="7" t="s">
        <v>3916</v>
      </c>
      <c r="E1267" s="7" t="s">
        <v>4449</v>
      </c>
      <c r="F1267" s="8" t="s">
        <v>3910</v>
      </c>
      <c r="G1267" s="9">
        <v>195000</v>
      </c>
      <c r="H1267" s="10">
        <v>2020</v>
      </c>
      <c r="I1267" s="10">
        <v>2021</v>
      </c>
      <c r="J1267" s="11" t="s">
        <v>11</v>
      </c>
      <c r="K1267" s="12">
        <v>195000</v>
      </c>
      <c r="L1267" s="12">
        <v>1</v>
      </c>
      <c r="M1267" s="33" t="str">
        <f>IF(_xlfn.XLOOKUP(C1267,Raw_Data_OS_23!$C$7:$C$4518,Raw_Data_OS_23!$G$7:$G$4518,"Paid/ Closed")="Paid/ Closed","Paid/ Closed", "Still_Outstanding")</f>
        <v>Still_Outstanding</v>
      </c>
      <c r="N1267" s="33">
        <f>IF(_xlfn.XLOOKUP(C1267,Raw_Data_Paid_23!$C$4:$C$2114,Raw_Data_Paid_23!$C$4:$C$2114,1)= 1,1,0)</f>
        <v>0</v>
      </c>
      <c r="O1267" t="str">
        <f>IF(M1267=$W$7,IF(AND(N1267,_xlfn.XLOOKUP(C1267,Raw_Data_OS_23!$C$7:$C$4518,Raw_Data_OS_23!$G$7:$G$4518,0)=G1267),"A",IF(_xlfn.XLOOKUP(C1267,Raw_Data_Paid_23!$C$4:$C$2114,Raw_Data_Paid_23!$C$4:$C$2114,"B1")="B1","B1","B2")),IF(_xlfn.XLOOKUP(C1267,Raw_Data_Paid_23!$C$4:$C$2114,Raw_Data_Paid_23!$C$4:$C$2114,"C1")="C1","C1","C2"))</f>
        <v>B2</v>
      </c>
      <c r="P1267" t="str">
        <f t="shared" si="69"/>
        <v>2020B2Motor Private</v>
      </c>
    </row>
    <row r="1268" spans="3:16" x14ac:dyDescent="0.35">
      <c r="C1268" s="6" t="s">
        <v>1192</v>
      </c>
      <c r="D1268" s="7" t="s">
        <v>4178</v>
      </c>
      <c r="E1268" s="7" t="s">
        <v>4178</v>
      </c>
      <c r="F1268" s="8" t="s">
        <v>3910</v>
      </c>
      <c r="G1268" s="9">
        <v>61000</v>
      </c>
      <c r="H1268" s="10">
        <v>2021</v>
      </c>
      <c r="I1268" s="10">
        <v>2021</v>
      </c>
      <c r="J1268" s="11" t="s">
        <v>21</v>
      </c>
      <c r="K1268" s="12">
        <v>61000</v>
      </c>
      <c r="L1268" s="12">
        <v>1</v>
      </c>
      <c r="M1268" s="33" t="str">
        <f>IF(_xlfn.XLOOKUP(C1268,Raw_Data_OS_23!$C$7:$C$4518,Raw_Data_OS_23!$G$7:$G$4518,"Paid/ Closed")="Paid/ Closed","Paid/ Closed", "Still_Outstanding")</f>
        <v>Still_Outstanding</v>
      </c>
      <c r="N1268" s="33">
        <f>IF(_xlfn.XLOOKUP(C1268,Raw_Data_Paid_23!$C$4:$C$2114,Raw_Data_Paid_23!$C$4:$C$2114,1)= 1,1,0)</f>
        <v>1</v>
      </c>
      <c r="O1268" t="str">
        <f>IF(M1268=$W$7,IF(AND(N1268,_xlfn.XLOOKUP(C1268,Raw_Data_OS_23!$C$7:$C$4518,Raw_Data_OS_23!$G$7:$G$4518,0)=G1268),"A",IF(_xlfn.XLOOKUP(C1268,Raw_Data_Paid_23!$C$4:$C$2114,Raw_Data_Paid_23!$C$4:$C$2114,"B1")="B1","B1","B2")),IF(_xlfn.XLOOKUP(C1268,Raw_Data_Paid_23!$C$4:$C$2114,Raw_Data_Paid_23!$C$4:$C$2114,"C1")="C1","C1","C2"))</f>
        <v>A</v>
      </c>
      <c r="P1268" t="str">
        <f t="shared" si="69"/>
        <v>2021AMotor Private</v>
      </c>
    </row>
    <row r="1269" spans="3:16" x14ac:dyDescent="0.35">
      <c r="C1269" s="6" t="s">
        <v>1193</v>
      </c>
      <c r="D1269" s="7" t="s">
        <v>4177</v>
      </c>
      <c r="E1269" s="7" t="s">
        <v>4178</v>
      </c>
      <c r="F1269" s="8" t="s">
        <v>3910</v>
      </c>
      <c r="G1269" s="9">
        <v>2492</v>
      </c>
      <c r="H1269" s="10">
        <v>2021</v>
      </c>
      <c r="I1269" s="10">
        <v>2021</v>
      </c>
      <c r="J1269" s="11" t="s">
        <v>21</v>
      </c>
      <c r="K1269" s="12">
        <v>2492</v>
      </c>
      <c r="L1269" s="12">
        <v>1</v>
      </c>
      <c r="M1269" s="33" t="str">
        <f>IF(_xlfn.XLOOKUP(C1269,Raw_Data_OS_23!$C$7:$C$4518,Raw_Data_OS_23!$G$7:$G$4518,"Paid/ Closed")="Paid/ Closed","Paid/ Closed", "Still_Outstanding")</f>
        <v>Paid/ Closed</v>
      </c>
      <c r="N1269" s="33">
        <f>IF(_xlfn.XLOOKUP(C1269,Raw_Data_Paid_23!$C$4:$C$2114,Raw_Data_Paid_23!$C$4:$C$2114,1)= 1,1,0)</f>
        <v>1</v>
      </c>
      <c r="O1269" t="str">
        <f>IF(M1269=$W$7,IF(AND(N1269,_xlfn.XLOOKUP(C1269,Raw_Data_OS_23!$C$7:$C$4518,Raw_Data_OS_23!$G$7:$G$4518,0)=G1269),"A",IF(_xlfn.XLOOKUP(C1269,Raw_Data_Paid_23!$C$4:$C$2114,Raw_Data_Paid_23!$C$4:$C$2114,"B1")="B1","B1","B2")),IF(_xlfn.XLOOKUP(C1269,Raw_Data_Paid_23!$C$4:$C$2114,Raw_Data_Paid_23!$C$4:$C$2114,"C1")="C1","C1","C2"))</f>
        <v>C1</v>
      </c>
      <c r="P1269" t="str">
        <f t="shared" si="69"/>
        <v>2021C1Motor Private</v>
      </c>
    </row>
    <row r="1270" spans="3:16" x14ac:dyDescent="0.35">
      <c r="C1270" s="6" t="s">
        <v>1194</v>
      </c>
      <c r="D1270" s="7" t="s">
        <v>4168</v>
      </c>
      <c r="E1270" s="7" t="s">
        <v>4178</v>
      </c>
      <c r="F1270" s="8" t="s">
        <v>3910</v>
      </c>
      <c r="G1270" s="9">
        <v>5520</v>
      </c>
      <c r="H1270" s="10">
        <v>2021</v>
      </c>
      <c r="I1270" s="10">
        <v>2021</v>
      </c>
      <c r="J1270" s="11" t="s">
        <v>21</v>
      </c>
      <c r="K1270" s="12">
        <v>5520</v>
      </c>
      <c r="L1270" s="12">
        <v>1</v>
      </c>
      <c r="M1270" s="33" t="str">
        <f>IF(_xlfn.XLOOKUP(C1270,Raw_Data_OS_23!$C$7:$C$4518,Raw_Data_OS_23!$G$7:$G$4518,"Paid/ Closed")="Paid/ Closed","Paid/ Closed", "Still_Outstanding")</f>
        <v>Paid/ Closed</v>
      </c>
      <c r="N1270" s="33">
        <f>IF(_xlfn.XLOOKUP(C1270,Raw_Data_Paid_23!$C$4:$C$2114,Raw_Data_Paid_23!$C$4:$C$2114,1)= 1,1,0)</f>
        <v>1</v>
      </c>
      <c r="O1270" t="str">
        <f>IF(M1270=$W$7,IF(AND(N1270,_xlfn.XLOOKUP(C1270,Raw_Data_OS_23!$C$7:$C$4518,Raw_Data_OS_23!$G$7:$G$4518,0)=G1270),"A",IF(_xlfn.XLOOKUP(C1270,Raw_Data_Paid_23!$C$4:$C$2114,Raw_Data_Paid_23!$C$4:$C$2114,"B1")="B1","B1","B2")),IF(_xlfn.XLOOKUP(C1270,Raw_Data_Paid_23!$C$4:$C$2114,Raw_Data_Paid_23!$C$4:$C$2114,"C1")="C1","C1","C2"))</f>
        <v>C1</v>
      </c>
      <c r="P1270" t="str">
        <f t="shared" si="69"/>
        <v>2021C1Motor Private</v>
      </c>
    </row>
    <row r="1271" spans="3:16" x14ac:dyDescent="0.35">
      <c r="C1271" s="6" t="s">
        <v>1195</v>
      </c>
      <c r="D1271" s="7" t="s">
        <v>4024</v>
      </c>
      <c r="E1271" s="7" t="s">
        <v>4450</v>
      </c>
      <c r="F1271" s="8" t="s">
        <v>3910</v>
      </c>
      <c r="G1271" s="9">
        <v>526540</v>
      </c>
      <c r="H1271" s="10">
        <v>2020</v>
      </c>
      <c r="I1271" s="10">
        <v>2021</v>
      </c>
      <c r="J1271" s="11" t="s">
        <v>11</v>
      </c>
      <c r="K1271" s="12">
        <v>526540</v>
      </c>
      <c r="L1271" s="12">
        <v>1</v>
      </c>
      <c r="M1271" s="33" t="str">
        <f>IF(_xlfn.XLOOKUP(C1271,Raw_Data_OS_23!$C$7:$C$4518,Raw_Data_OS_23!$G$7:$G$4518,"Paid/ Closed")="Paid/ Closed","Paid/ Closed", "Still_Outstanding")</f>
        <v>Still_Outstanding</v>
      </c>
      <c r="N1271" s="33">
        <f>IF(_xlfn.XLOOKUP(C1271,Raw_Data_Paid_23!$C$4:$C$2114,Raw_Data_Paid_23!$C$4:$C$2114,1)= 1,1,0)</f>
        <v>1</v>
      </c>
      <c r="O1271" t="str">
        <f>IF(M1271=$W$7,IF(AND(N1271,_xlfn.XLOOKUP(C1271,Raw_Data_OS_23!$C$7:$C$4518,Raw_Data_OS_23!$G$7:$G$4518,0)=G1271),"A",IF(_xlfn.XLOOKUP(C1271,Raw_Data_Paid_23!$C$4:$C$2114,Raw_Data_Paid_23!$C$4:$C$2114,"B1")="B1","B1","B2")),IF(_xlfn.XLOOKUP(C1271,Raw_Data_Paid_23!$C$4:$C$2114,Raw_Data_Paid_23!$C$4:$C$2114,"C1")="C1","C1","C2"))</f>
        <v>A</v>
      </c>
      <c r="P1271" t="str">
        <f t="shared" si="69"/>
        <v>2020AMotor Private</v>
      </c>
    </row>
    <row r="1272" spans="3:16" x14ac:dyDescent="0.35">
      <c r="C1272" s="6" t="s">
        <v>1544</v>
      </c>
      <c r="D1272" s="7" t="s">
        <v>4410</v>
      </c>
      <c r="E1272" s="7" t="s">
        <v>4175</v>
      </c>
      <c r="F1272" s="8" t="s">
        <v>658</v>
      </c>
      <c r="G1272" s="9">
        <v>150000</v>
      </c>
      <c r="H1272" s="10">
        <v>2020</v>
      </c>
      <c r="I1272" s="10">
        <v>2021</v>
      </c>
      <c r="J1272" s="11" t="s">
        <v>11</v>
      </c>
      <c r="K1272" s="12">
        <v>150000</v>
      </c>
      <c r="L1272" s="12">
        <v>1</v>
      </c>
      <c r="M1272" s="33" t="str">
        <f>IF(_xlfn.XLOOKUP(C1272,Raw_Data_OS_23!$C$7:$C$4518,Raw_Data_OS_23!$G$7:$G$4518,"Paid/ Closed")="Paid/ Closed","Paid/ Closed", "Still_Outstanding")</f>
        <v>Still_Outstanding</v>
      </c>
      <c r="N1272" s="33">
        <f>IF(_xlfn.XLOOKUP(C1272,Raw_Data_Paid_23!$C$4:$C$2114,Raw_Data_Paid_23!$C$4:$C$2114,1)= 1,1,0)</f>
        <v>1</v>
      </c>
      <c r="O1272" t="str">
        <f>IF(M1272=$W$7,IF(AND(N1272,_xlfn.XLOOKUP(C1272,Raw_Data_OS_23!$C$7:$C$4518,Raw_Data_OS_23!$G$7:$G$4518,0)=G1272),"A",IF(_xlfn.XLOOKUP(C1272,Raw_Data_Paid_23!$C$4:$C$2114,Raw_Data_Paid_23!$C$4:$C$2114,"B1")="B1","B1","B2")),IF(_xlfn.XLOOKUP(C1272,Raw_Data_Paid_23!$C$4:$C$2114,Raw_Data_Paid_23!$C$4:$C$2114,"C1")="C1","C1","C2"))</f>
        <v>B1</v>
      </c>
      <c r="P1272" t="str">
        <f t="shared" si="69"/>
        <v>2020B1Workmen's Compensation</v>
      </c>
    </row>
    <row r="1273" spans="3:16" x14ac:dyDescent="0.35">
      <c r="C1273" s="6" t="s">
        <v>1196</v>
      </c>
      <c r="D1273" s="7" t="s">
        <v>3927</v>
      </c>
      <c r="E1273" s="7" t="s">
        <v>4163</v>
      </c>
      <c r="F1273" s="8" t="s">
        <v>3908</v>
      </c>
      <c r="G1273" s="9">
        <v>13000</v>
      </c>
      <c r="H1273" s="10">
        <v>2021</v>
      </c>
      <c r="I1273" s="10">
        <v>2021</v>
      </c>
      <c r="J1273" s="11" t="s">
        <v>21</v>
      </c>
      <c r="K1273" s="12">
        <v>13000</v>
      </c>
      <c r="L1273" s="12">
        <v>1</v>
      </c>
      <c r="M1273" s="33" t="str">
        <f>IF(_xlfn.XLOOKUP(C1273,Raw_Data_OS_23!$C$7:$C$4518,Raw_Data_OS_23!$G$7:$G$4518,"Paid/ Closed")="Paid/ Closed","Paid/ Closed", "Still_Outstanding")</f>
        <v>Paid/ Closed</v>
      </c>
      <c r="N1273" s="33">
        <f>IF(_xlfn.XLOOKUP(C1273,Raw_Data_Paid_23!$C$4:$C$2114,Raw_Data_Paid_23!$C$4:$C$2114,1)= 1,1,0)</f>
        <v>1</v>
      </c>
      <c r="O1273" t="str">
        <f>IF(M1273=$W$7,IF(AND(N1273,_xlfn.XLOOKUP(C1273,Raw_Data_OS_23!$C$7:$C$4518,Raw_Data_OS_23!$G$7:$G$4518,0)=G1273),"A",IF(_xlfn.XLOOKUP(C1273,Raw_Data_Paid_23!$C$4:$C$2114,Raw_Data_Paid_23!$C$4:$C$2114,"B1")="B1","B1","B2")),IF(_xlfn.XLOOKUP(C1273,Raw_Data_Paid_23!$C$4:$C$2114,Raw_Data_Paid_23!$C$4:$C$2114,"C1")="C1","C1","C2"))</f>
        <v>C1</v>
      </c>
      <c r="P1273" t="str">
        <f t="shared" si="69"/>
        <v>2021C1Motor Commercial</v>
      </c>
    </row>
    <row r="1274" spans="3:16" x14ac:dyDescent="0.35">
      <c r="C1274" s="6" t="s">
        <v>1197</v>
      </c>
      <c r="D1274" s="7" t="s">
        <v>3920</v>
      </c>
      <c r="E1274" s="7" t="s">
        <v>3920</v>
      </c>
      <c r="F1274" s="8" t="s">
        <v>3910</v>
      </c>
      <c r="G1274" s="9">
        <v>44910</v>
      </c>
      <c r="H1274" s="10">
        <v>2020</v>
      </c>
      <c r="I1274" s="10">
        <v>2020</v>
      </c>
      <c r="J1274" s="11" t="s">
        <v>11</v>
      </c>
      <c r="K1274" s="12">
        <v>44910</v>
      </c>
      <c r="L1274" s="12">
        <v>1</v>
      </c>
      <c r="M1274" s="33" t="str">
        <f>IF(_xlfn.XLOOKUP(C1274,Raw_Data_OS_23!$C$7:$C$4518,Raw_Data_OS_23!$G$7:$G$4518,"Paid/ Closed")="Paid/ Closed","Paid/ Closed", "Still_Outstanding")</f>
        <v>Still_Outstanding</v>
      </c>
      <c r="N1274" s="33">
        <f>IF(_xlfn.XLOOKUP(C1274,Raw_Data_Paid_23!$C$4:$C$2114,Raw_Data_Paid_23!$C$4:$C$2114,1)= 1,1,0)</f>
        <v>0</v>
      </c>
      <c r="O1274" t="str">
        <f>IF(M1274=$W$7,IF(AND(N1274,_xlfn.XLOOKUP(C1274,Raw_Data_OS_23!$C$7:$C$4518,Raw_Data_OS_23!$G$7:$G$4518,0)=G1274),"A",IF(_xlfn.XLOOKUP(C1274,Raw_Data_Paid_23!$C$4:$C$2114,Raw_Data_Paid_23!$C$4:$C$2114,"B1")="B1","B1","B2")),IF(_xlfn.XLOOKUP(C1274,Raw_Data_Paid_23!$C$4:$C$2114,Raw_Data_Paid_23!$C$4:$C$2114,"C1")="C1","C1","C2"))</f>
        <v>B2</v>
      </c>
      <c r="P1274" t="str">
        <f t="shared" si="69"/>
        <v>2020B2Motor Private</v>
      </c>
    </row>
    <row r="1275" spans="3:16" x14ac:dyDescent="0.35">
      <c r="C1275" s="6" t="s">
        <v>1198</v>
      </c>
      <c r="D1275" s="7" t="s">
        <v>3918</v>
      </c>
      <c r="E1275" s="7" t="s">
        <v>3930</v>
      </c>
      <c r="F1275" s="8" t="s">
        <v>3910</v>
      </c>
      <c r="G1275" s="9">
        <v>2980</v>
      </c>
      <c r="H1275" s="10">
        <v>2020</v>
      </c>
      <c r="I1275" s="10">
        <v>2021</v>
      </c>
      <c r="J1275" s="11" t="s">
        <v>11</v>
      </c>
      <c r="K1275" s="12">
        <v>2980</v>
      </c>
      <c r="L1275" s="12">
        <v>1</v>
      </c>
      <c r="M1275" s="33" t="str">
        <f>IF(_xlfn.XLOOKUP(C1275,Raw_Data_OS_23!$C$7:$C$4518,Raw_Data_OS_23!$G$7:$G$4518,"Paid/ Closed")="Paid/ Closed","Paid/ Closed", "Still_Outstanding")</f>
        <v>Still_Outstanding</v>
      </c>
      <c r="N1275" s="33">
        <f>IF(_xlfn.XLOOKUP(C1275,Raw_Data_Paid_23!$C$4:$C$2114,Raw_Data_Paid_23!$C$4:$C$2114,1)= 1,1,0)</f>
        <v>1</v>
      </c>
      <c r="O1275" t="str">
        <f>IF(M1275=$W$7,IF(AND(N1275,_xlfn.XLOOKUP(C1275,Raw_Data_OS_23!$C$7:$C$4518,Raw_Data_OS_23!$G$7:$G$4518,0)=G1275),"A",IF(_xlfn.XLOOKUP(C1275,Raw_Data_Paid_23!$C$4:$C$2114,Raw_Data_Paid_23!$C$4:$C$2114,"B1")="B1","B1","B2")),IF(_xlfn.XLOOKUP(C1275,Raw_Data_Paid_23!$C$4:$C$2114,Raw_Data_Paid_23!$C$4:$C$2114,"C1")="C1","C1","C2"))</f>
        <v>B1</v>
      </c>
      <c r="P1275" t="str">
        <f t="shared" si="69"/>
        <v>2020B1Motor Private</v>
      </c>
    </row>
    <row r="1276" spans="3:16" x14ac:dyDescent="0.35">
      <c r="C1276" s="6" t="s">
        <v>1545</v>
      </c>
      <c r="D1276" s="7" t="s">
        <v>4449</v>
      </c>
      <c r="E1276" s="7" t="s">
        <v>4450</v>
      </c>
      <c r="F1276" s="8" t="s">
        <v>3908</v>
      </c>
      <c r="G1276" s="9">
        <v>80</v>
      </c>
      <c r="H1276" s="10">
        <v>2021</v>
      </c>
      <c r="I1276" s="10">
        <v>2021</v>
      </c>
      <c r="J1276" s="11" t="s">
        <v>21</v>
      </c>
      <c r="K1276" s="12">
        <v>80</v>
      </c>
      <c r="L1276" s="12">
        <v>1</v>
      </c>
      <c r="M1276" s="33" t="str">
        <f>IF(_xlfn.XLOOKUP(C1276,Raw_Data_OS_23!$C$7:$C$4518,Raw_Data_OS_23!$G$7:$G$4518,"Paid/ Closed")="Paid/ Closed","Paid/ Closed", "Still_Outstanding")</f>
        <v>Paid/ Closed</v>
      </c>
      <c r="N1276" s="33">
        <f>IF(_xlfn.XLOOKUP(C1276,Raw_Data_Paid_23!$C$4:$C$2114,Raw_Data_Paid_23!$C$4:$C$2114,1)= 1,1,0)</f>
        <v>1</v>
      </c>
      <c r="O1276" t="str">
        <f>IF(M1276=$W$7,IF(AND(N1276,_xlfn.XLOOKUP(C1276,Raw_Data_OS_23!$C$7:$C$4518,Raw_Data_OS_23!$G$7:$G$4518,0)=G1276),"A",IF(_xlfn.XLOOKUP(C1276,Raw_Data_Paid_23!$C$4:$C$2114,Raw_Data_Paid_23!$C$4:$C$2114,"B1")="B1","B1","B2")),IF(_xlfn.XLOOKUP(C1276,Raw_Data_Paid_23!$C$4:$C$2114,Raw_Data_Paid_23!$C$4:$C$2114,"C1")="C1","C1","C2"))</f>
        <v>C1</v>
      </c>
      <c r="P1276" t="str">
        <f t="shared" si="69"/>
        <v>2021C1Motor Commercial</v>
      </c>
    </row>
    <row r="1277" spans="3:16" x14ac:dyDescent="0.35">
      <c r="C1277" s="6" t="s">
        <v>1199</v>
      </c>
      <c r="D1277" s="7" t="s">
        <v>4040</v>
      </c>
      <c r="E1277" s="7" t="s">
        <v>4375</v>
      </c>
      <c r="F1277" s="8" t="s">
        <v>4199</v>
      </c>
      <c r="G1277" s="9">
        <v>396617</v>
      </c>
      <c r="H1277" s="10">
        <v>2019</v>
      </c>
      <c r="I1277" s="10">
        <v>2019</v>
      </c>
      <c r="J1277" s="11" t="s">
        <v>25</v>
      </c>
      <c r="K1277" s="12">
        <v>0</v>
      </c>
      <c r="L1277" s="12">
        <v>1</v>
      </c>
      <c r="M1277" s="33" t="str">
        <f>IF(_xlfn.XLOOKUP(C1277,Raw_Data_OS_23!$C$7:$C$4518,Raw_Data_OS_23!$G$7:$G$4518,"Paid/ Closed")="Paid/ Closed","Paid/ Closed", "Still_Outstanding")</f>
        <v>Still_Outstanding</v>
      </c>
      <c r="N1277" s="33">
        <f>IF(_xlfn.XLOOKUP(C1277,Raw_Data_Paid_23!$C$4:$C$2114,Raw_Data_Paid_23!$C$4:$C$2114,1)= 1,1,0)</f>
        <v>1</v>
      </c>
      <c r="O1277" t="str">
        <f>IF(M1277=$W$7,IF(AND(N1277,_xlfn.XLOOKUP(C1277,Raw_Data_OS_23!$C$7:$C$4518,Raw_Data_OS_23!$G$7:$G$4518,0)=G1277),"A",IF(_xlfn.XLOOKUP(C1277,Raw_Data_Paid_23!$C$4:$C$2114,Raw_Data_Paid_23!$C$4:$C$2114,"B1")="B1","B1","B2")),IF(_xlfn.XLOOKUP(C1277,Raw_Data_Paid_23!$C$4:$C$2114,Raw_Data_Paid_23!$C$4:$C$2114,"C1")="C1","C1","C2"))</f>
        <v>B1</v>
      </c>
      <c r="P1277" t="str">
        <f t="shared" si="69"/>
        <v>2019B1Theft</v>
      </c>
    </row>
    <row r="1278" spans="3:16" x14ac:dyDescent="0.35">
      <c r="C1278" s="6" t="s">
        <v>3896</v>
      </c>
      <c r="D1278" s="7" t="s">
        <v>4172</v>
      </c>
      <c r="E1278" s="7" t="s">
        <v>4445</v>
      </c>
      <c r="F1278" s="8" t="s">
        <v>3910</v>
      </c>
      <c r="G1278" s="9">
        <v>-8700</v>
      </c>
      <c r="H1278" s="10">
        <v>2021</v>
      </c>
      <c r="I1278" s="10">
        <v>2021</v>
      </c>
      <c r="J1278" s="11" t="s">
        <v>21</v>
      </c>
      <c r="K1278" s="12">
        <v>0</v>
      </c>
      <c r="L1278" s="12">
        <v>1</v>
      </c>
      <c r="M1278" s="33" t="str">
        <f>IF(_xlfn.XLOOKUP(C1278,Raw_Data_OS_23!$C$7:$C$4518,Raw_Data_OS_23!$G$7:$G$4518,"Paid/ Closed")="Paid/ Closed","Paid/ Closed", "Still_Outstanding")</f>
        <v>Still_Outstanding</v>
      </c>
      <c r="N1278" s="33">
        <f>IF(_xlfn.XLOOKUP(C1278,Raw_Data_Paid_23!$C$4:$C$2114,Raw_Data_Paid_23!$C$4:$C$2114,1)= 1,1,0)</f>
        <v>1</v>
      </c>
      <c r="O1278" t="str">
        <f>IF(M1278=$W$7,IF(AND(N1278,_xlfn.XLOOKUP(C1278,Raw_Data_OS_23!$C$7:$C$4518,Raw_Data_OS_23!$G$7:$G$4518,0)=G1278),"A",IF(_xlfn.XLOOKUP(C1278,Raw_Data_Paid_23!$C$4:$C$2114,Raw_Data_Paid_23!$C$4:$C$2114,"B1")="B1","B1","B2")),IF(_xlfn.XLOOKUP(C1278,Raw_Data_Paid_23!$C$4:$C$2114,Raw_Data_Paid_23!$C$4:$C$2114,"C1")="C1","C1","C2"))</f>
        <v>B1</v>
      </c>
      <c r="P1278" t="str">
        <f t="shared" si="69"/>
        <v>2021B1Motor Private</v>
      </c>
    </row>
    <row r="1279" spans="3:16" x14ac:dyDescent="0.35">
      <c r="C1279" s="6" t="s">
        <v>4451</v>
      </c>
      <c r="D1279" s="7" t="s">
        <v>4177</v>
      </c>
      <c r="E1279" s="7" t="s">
        <v>4449</v>
      </c>
      <c r="F1279" s="8" t="s">
        <v>3910</v>
      </c>
      <c r="G1279" s="9">
        <v>10000</v>
      </c>
      <c r="H1279" s="10">
        <v>2021</v>
      </c>
      <c r="I1279" s="10">
        <v>2021</v>
      </c>
      <c r="J1279" s="11" t="s">
        <v>21</v>
      </c>
      <c r="K1279" s="12">
        <v>10000</v>
      </c>
      <c r="L1279" s="12">
        <v>1</v>
      </c>
      <c r="M1279" s="33" t="str">
        <f>IF(_xlfn.XLOOKUP(C1279,Raw_Data_OS_23!$C$7:$C$4518,Raw_Data_OS_23!$G$7:$G$4518,"Paid/ Closed")="Paid/ Closed","Paid/ Closed", "Still_Outstanding")</f>
        <v>Paid/ Closed</v>
      </c>
      <c r="N1279" s="33">
        <f>IF(_xlfn.XLOOKUP(C1279,Raw_Data_Paid_23!$C$4:$C$2114,Raw_Data_Paid_23!$C$4:$C$2114,1)= 1,1,0)</f>
        <v>1</v>
      </c>
      <c r="O1279" t="str">
        <f>IF(M1279=$W$7,IF(AND(N1279,_xlfn.XLOOKUP(C1279,Raw_Data_OS_23!$C$7:$C$4518,Raw_Data_OS_23!$G$7:$G$4518,0)=G1279),"A",IF(_xlfn.XLOOKUP(C1279,Raw_Data_Paid_23!$C$4:$C$2114,Raw_Data_Paid_23!$C$4:$C$2114,"B1")="B1","B1","B2")),IF(_xlfn.XLOOKUP(C1279,Raw_Data_Paid_23!$C$4:$C$2114,Raw_Data_Paid_23!$C$4:$C$2114,"C1")="C1","C1","C2"))</f>
        <v>C1</v>
      </c>
      <c r="P1279" t="str">
        <f t="shared" si="69"/>
        <v>2021C1Motor Private</v>
      </c>
    </row>
    <row r="1280" spans="3:16" x14ac:dyDescent="0.35">
      <c r="C1280" s="6" t="s">
        <v>1200</v>
      </c>
      <c r="D1280" s="7" t="s">
        <v>4449</v>
      </c>
      <c r="E1280" s="7" t="s">
        <v>4452</v>
      </c>
      <c r="F1280" s="8" t="s">
        <v>3908</v>
      </c>
      <c r="G1280" s="9">
        <v>5512</v>
      </c>
      <c r="H1280" s="10">
        <v>2021</v>
      </c>
      <c r="I1280" s="10">
        <v>2021</v>
      </c>
      <c r="J1280" s="11" t="s">
        <v>21</v>
      </c>
      <c r="K1280" s="12">
        <v>5512</v>
      </c>
      <c r="L1280" s="12">
        <v>1</v>
      </c>
      <c r="M1280" s="33" t="str">
        <f>IF(_xlfn.XLOOKUP(C1280,Raw_Data_OS_23!$C$7:$C$4518,Raw_Data_OS_23!$G$7:$G$4518,"Paid/ Closed")="Paid/ Closed","Paid/ Closed", "Still_Outstanding")</f>
        <v>Still_Outstanding</v>
      </c>
      <c r="N1280" s="33">
        <f>IF(_xlfn.XLOOKUP(C1280,Raw_Data_Paid_23!$C$4:$C$2114,Raw_Data_Paid_23!$C$4:$C$2114,1)= 1,1,0)</f>
        <v>1</v>
      </c>
      <c r="O1280" t="str">
        <f>IF(M1280=$W$7,IF(AND(N1280,_xlfn.XLOOKUP(C1280,Raw_Data_OS_23!$C$7:$C$4518,Raw_Data_OS_23!$G$7:$G$4518,0)=G1280),"A",IF(_xlfn.XLOOKUP(C1280,Raw_Data_Paid_23!$C$4:$C$2114,Raw_Data_Paid_23!$C$4:$C$2114,"B1")="B1","B1","B2")),IF(_xlfn.XLOOKUP(C1280,Raw_Data_Paid_23!$C$4:$C$2114,Raw_Data_Paid_23!$C$4:$C$2114,"C1")="C1","C1","C2"))</f>
        <v>A</v>
      </c>
      <c r="P1280" t="str">
        <f t="shared" si="69"/>
        <v>2021AMotor Commercial</v>
      </c>
    </row>
    <row r="1281" spans="3:16" x14ac:dyDescent="0.35">
      <c r="C1281" s="6" t="s">
        <v>1201</v>
      </c>
      <c r="D1281" s="7" t="s">
        <v>4449</v>
      </c>
      <c r="E1281" s="7" t="s">
        <v>4449</v>
      </c>
      <c r="F1281" s="8" t="s">
        <v>3910</v>
      </c>
      <c r="G1281" s="9">
        <v>1340</v>
      </c>
      <c r="H1281" s="10">
        <v>2021</v>
      </c>
      <c r="I1281" s="10">
        <v>2021</v>
      </c>
      <c r="J1281" s="11" t="s">
        <v>21</v>
      </c>
      <c r="K1281" s="12">
        <v>1340</v>
      </c>
      <c r="L1281" s="12">
        <v>1</v>
      </c>
      <c r="M1281" s="33" t="str">
        <f>IF(_xlfn.XLOOKUP(C1281,Raw_Data_OS_23!$C$7:$C$4518,Raw_Data_OS_23!$G$7:$G$4518,"Paid/ Closed")="Paid/ Closed","Paid/ Closed", "Still_Outstanding")</f>
        <v>Paid/ Closed</v>
      </c>
      <c r="N1281" s="33">
        <f>IF(_xlfn.XLOOKUP(C1281,Raw_Data_Paid_23!$C$4:$C$2114,Raw_Data_Paid_23!$C$4:$C$2114,1)= 1,1,0)</f>
        <v>1</v>
      </c>
      <c r="O1281" t="str">
        <f>IF(M1281=$W$7,IF(AND(N1281,_xlfn.XLOOKUP(C1281,Raw_Data_OS_23!$C$7:$C$4518,Raw_Data_OS_23!$G$7:$G$4518,0)=G1281),"A",IF(_xlfn.XLOOKUP(C1281,Raw_Data_Paid_23!$C$4:$C$2114,Raw_Data_Paid_23!$C$4:$C$2114,"B1")="B1","B1","B2")),IF(_xlfn.XLOOKUP(C1281,Raw_Data_Paid_23!$C$4:$C$2114,Raw_Data_Paid_23!$C$4:$C$2114,"C1")="C1","C1","C2"))</f>
        <v>C1</v>
      </c>
      <c r="P1281" t="str">
        <f t="shared" si="69"/>
        <v>2021C1Motor Private</v>
      </c>
    </row>
    <row r="1282" spans="3:16" x14ac:dyDescent="0.35">
      <c r="C1282" s="6" t="s">
        <v>1546</v>
      </c>
      <c r="D1282" s="7" t="s">
        <v>4171</v>
      </c>
      <c r="E1282" s="7" t="s">
        <v>4163</v>
      </c>
      <c r="F1282" s="8" t="s">
        <v>3910</v>
      </c>
      <c r="G1282" s="9">
        <v>10000</v>
      </c>
      <c r="H1282" s="10">
        <v>2021</v>
      </c>
      <c r="I1282" s="10">
        <v>2021</v>
      </c>
      <c r="J1282" s="11" t="s">
        <v>21</v>
      </c>
      <c r="K1282" s="12">
        <v>10000</v>
      </c>
      <c r="L1282" s="12">
        <v>1</v>
      </c>
      <c r="M1282" s="33" t="str">
        <f>IF(_xlfn.XLOOKUP(C1282,Raw_Data_OS_23!$C$7:$C$4518,Raw_Data_OS_23!$G$7:$G$4518,"Paid/ Closed")="Paid/ Closed","Paid/ Closed", "Still_Outstanding")</f>
        <v>Paid/ Closed</v>
      </c>
      <c r="N1282" s="33">
        <f>IF(_xlfn.XLOOKUP(C1282,Raw_Data_Paid_23!$C$4:$C$2114,Raw_Data_Paid_23!$C$4:$C$2114,1)= 1,1,0)</f>
        <v>0</v>
      </c>
      <c r="O1282" t="str">
        <f>IF(M1282=$W$7,IF(AND(N1282,_xlfn.XLOOKUP(C1282,Raw_Data_OS_23!$C$7:$C$4518,Raw_Data_OS_23!$G$7:$G$4518,0)=G1282),"A",IF(_xlfn.XLOOKUP(C1282,Raw_Data_Paid_23!$C$4:$C$2114,Raw_Data_Paid_23!$C$4:$C$2114,"B1")="B1","B1","B2")),IF(_xlfn.XLOOKUP(C1282,Raw_Data_Paid_23!$C$4:$C$2114,Raw_Data_Paid_23!$C$4:$C$2114,"C1")="C1","C1","C2"))</f>
        <v>C2</v>
      </c>
      <c r="P1282" t="str">
        <f t="shared" si="69"/>
        <v>2021C2Motor Private</v>
      </c>
    </row>
    <row r="1283" spans="3:16" x14ac:dyDescent="0.35">
      <c r="C1283" s="6" t="s">
        <v>1202</v>
      </c>
      <c r="D1283" s="7" t="s">
        <v>3926</v>
      </c>
      <c r="E1283" s="7" t="s">
        <v>4453</v>
      </c>
      <c r="F1283" s="8" t="s">
        <v>3910</v>
      </c>
      <c r="G1283" s="9">
        <v>18876</v>
      </c>
      <c r="H1283" s="10">
        <v>2021</v>
      </c>
      <c r="I1283" s="10">
        <v>2021</v>
      </c>
      <c r="J1283" s="11" t="s">
        <v>21</v>
      </c>
      <c r="K1283" s="12">
        <v>18876</v>
      </c>
      <c r="L1283" s="12">
        <v>1</v>
      </c>
      <c r="M1283" s="33" t="str">
        <f>IF(_xlfn.XLOOKUP(C1283,Raw_Data_OS_23!$C$7:$C$4518,Raw_Data_OS_23!$G$7:$G$4518,"Paid/ Closed")="Paid/ Closed","Paid/ Closed", "Still_Outstanding")</f>
        <v>Still_Outstanding</v>
      </c>
      <c r="N1283" s="33">
        <f>IF(_xlfn.XLOOKUP(C1283,Raw_Data_Paid_23!$C$4:$C$2114,Raw_Data_Paid_23!$C$4:$C$2114,1)= 1,1,0)</f>
        <v>0</v>
      </c>
      <c r="O1283" t="str">
        <f>IF(M1283=$W$7,IF(AND(N1283,_xlfn.XLOOKUP(C1283,Raw_Data_OS_23!$C$7:$C$4518,Raw_Data_OS_23!$G$7:$G$4518,0)=G1283),"A",IF(_xlfn.XLOOKUP(C1283,Raw_Data_Paid_23!$C$4:$C$2114,Raw_Data_Paid_23!$C$4:$C$2114,"B1")="B1","B1","B2")),IF(_xlfn.XLOOKUP(C1283,Raw_Data_Paid_23!$C$4:$C$2114,Raw_Data_Paid_23!$C$4:$C$2114,"C1")="C1","C1","C2"))</f>
        <v>B2</v>
      </c>
      <c r="P1283" t="str">
        <f t="shared" si="69"/>
        <v>2021B2Motor Private</v>
      </c>
    </row>
    <row r="1284" spans="3:16" x14ac:dyDescent="0.35">
      <c r="C1284" s="6" t="s">
        <v>1203</v>
      </c>
      <c r="D1284" s="7" t="s">
        <v>4168</v>
      </c>
      <c r="E1284" s="7" t="s">
        <v>4449</v>
      </c>
      <c r="F1284" s="8" t="s">
        <v>3910</v>
      </c>
      <c r="G1284" s="9">
        <v>908</v>
      </c>
      <c r="H1284" s="10">
        <v>2021</v>
      </c>
      <c r="I1284" s="10">
        <v>2021</v>
      </c>
      <c r="J1284" s="11" t="s">
        <v>21</v>
      </c>
      <c r="K1284" s="12">
        <v>908</v>
      </c>
      <c r="L1284" s="12">
        <v>1</v>
      </c>
      <c r="M1284" s="33" t="str">
        <f>IF(_xlfn.XLOOKUP(C1284,Raw_Data_OS_23!$C$7:$C$4518,Raw_Data_OS_23!$G$7:$G$4518,"Paid/ Closed")="Paid/ Closed","Paid/ Closed", "Still_Outstanding")</f>
        <v>Paid/ Closed</v>
      </c>
      <c r="N1284" s="33">
        <f>IF(_xlfn.XLOOKUP(C1284,Raw_Data_Paid_23!$C$4:$C$2114,Raw_Data_Paid_23!$C$4:$C$2114,1)= 1,1,0)</f>
        <v>1</v>
      </c>
      <c r="O1284" t="str">
        <f>IF(M1284=$W$7,IF(AND(N1284,_xlfn.XLOOKUP(C1284,Raw_Data_OS_23!$C$7:$C$4518,Raw_Data_OS_23!$G$7:$G$4518,0)=G1284),"A",IF(_xlfn.XLOOKUP(C1284,Raw_Data_Paid_23!$C$4:$C$2114,Raw_Data_Paid_23!$C$4:$C$2114,"B1")="B1","B1","B2")),IF(_xlfn.XLOOKUP(C1284,Raw_Data_Paid_23!$C$4:$C$2114,Raw_Data_Paid_23!$C$4:$C$2114,"C1")="C1","C1","C2"))</f>
        <v>C1</v>
      </c>
      <c r="P1284" t="str">
        <f t="shared" si="69"/>
        <v>2021C1Motor Private</v>
      </c>
    </row>
    <row r="1285" spans="3:16" x14ac:dyDescent="0.35">
      <c r="C1285" s="6" t="s">
        <v>1204</v>
      </c>
      <c r="D1285" s="7" t="s">
        <v>4142</v>
      </c>
      <c r="E1285" s="7" t="s">
        <v>4165</v>
      </c>
      <c r="F1285" s="8" t="s">
        <v>3908</v>
      </c>
      <c r="G1285" s="9">
        <v>164660</v>
      </c>
      <c r="H1285" s="10">
        <v>2020</v>
      </c>
      <c r="I1285" s="10">
        <v>2021</v>
      </c>
      <c r="J1285" s="11" t="s">
        <v>11</v>
      </c>
      <c r="K1285" s="12">
        <v>0</v>
      </c>
      <c r="L1285" s="12">
        <v>1</v>
      </c>
      <c r="M1285" s="33" t="str">
        <f>IF(_xlfn.XLOOKUP(C1285,Raw_Data_OS_23!$C$7:$C$4518,Raw_Data_OS_23!$G$7:$G$4518,"Paid/ Closed")="Paid/ Closed","Paid/ Closed", "Still_Outstanding")</f>
        <v>Paid/ Closed</v>
      </c>
      <c r="N1285" s="33">
        <f>IF(_xlfn.XLOOKUP(C1285,Raw_Data_Paid_23!$C$4:$C$2114,Raw_Data_Paid_23!$C$4:$C$2114,1)= 1,1,0)</f>
        <v>1</v>
      </c>
      <c r="O1285" t="str">
        <f>IF(M1285=$W$7,IF(AND(N1285,_xlfn.XLOOKUP(C1285,Raw_Data_OS_23!$C$7:$C$4518,Raw_Data_OS_23!$G$7:$G$4518,0)=G1285),"A",IF(_xlfn.XLOOKUP(C1285,Raw_Data_Paid_23!$C$4:$C$2114,Raw_Data_Paid_23!$C$4:$C$2114,"B1")="B1","B1","B2")),IF(_xlfn.XLOOKUP(C1285,Raw_Data_Paid_23!$C$4:$C$2114,Raw_Data_Paid_23!$C$4:$C$2114,"C1")="C1","C1","C2"))</f>
        <v>C1</v>
      </c>
      <c r="P1285" t="str">
        <f t="shared" si="69"/>
        <v>2020C1Motor Commercial</v>
      </c>
    </row>
    <row r="1286" spans="3:16" x14ac:dyDescent="0.35">
      <c r="C1286" s="6" t="s">
        <v>1205</v>
      </c>
      <c r="D1286" s="7" t="s">
        <v>4174</v>
      </c>
      <c r="E1286" s="7" t="s">
        <v>4453</v>
      </c>
      <c r="F1286" s="8" t="s">
        <v>3910</v>
      </c>
      <c r="G1286" s="9">
        <v>6380</v>
      </c>
      <c r="H1286" s="10">
        <v>2021</v>
      </c>
      <c r="I1286" s="10">
        <v>2021</v>
      </c>
      <c r="J1286" s="11" t="s">
        <v>21</v>
      </c>
      <c r="K1286" s="12">
        <v>6380</v>
      </c>
      <c r="L1286" s="12">
        <v>1</v>
      </c>
      <c r="M1286" s="33" t="str">
        <f>IF(_xlfn.XLOOKUP(C1286,Raw_Data_OS_23!$C$7:$C$4518,Raw_Data_OS_23!$G$7:$G$4518,"Paid/ Closed")="Paid/ Closed","Paid/ Closed", "Still_Outstanding")</f>
        <v>Still_Outstanding</v>
      </c>
      <c r="N1286" s="33">
        <f>IF(_xlfn.XLOOKUP(C1286,Raw_Data_Paid_23!$C$4:$C$2114,Raw_Data_Paid_23!$C$4:$C$2114,1)= 1,1,0)</f>
        <v>1</v>
      </c>
      <c r="O1286" t="str">
        <f>IF(M1286=$W$7,IF(AND(N1286,_xlfn.XLOOKUP(C1286,Raw_Data_OS_23!$C$7:$C$4518,Raw_Data_OS_23!$G$7:$G$4518,0)=G1286),"A",IF(_xlfn.XLOOKUP(C1286,Raw_Data_Paid_23!$C$4:$C$2114,Raw_Data_Paid_23!$C$4:$C$2114,"B1")="B1","B1","B2")),IF(_xlfn.XLOOKUP(C1286,Raw_Data_Paid_23!$C$4:$C$2114,Raw_Data_Paid_23!$C$4:$C$2114,"C1")="C1","C1","C2"))</f>
        <v>A</v>
      </c>
      <c r="P1286" t="str">
        <f t="shared" ref="P1286:P1349" si="70">H1286&amp;O1286&amp;F1286</f>
        <v>2021AMotor Private</v>
      </c>
    </row>
    <row r="1287" spans="3:16" x14ac:dyDescent="0.35">
      <c r="C1287" s="6" t="s">
        <v>1206</v>
      </c>
      <c r="D1287" s="7" t="s">
        <v>4174</v>
      </c>
      <c r="E1287" s="7" t="s">
        <v>4447</v>
      </c>
      <c r="F1287" s="8" t="s">
        <v>3910</v>
      </c>
      <c r="G1287" s="9">
        <v>30620</v>
      </c>
      <c r="H1287" s="10">
        <v>2021</v>
      </c>
      <c r="I1287" s="10">
        <v>2021</v>
      </c>
      <c r="J1287" s="11" t="s">
        <v>21</v>
      </c>
      <c r="K1287" s="12">
        <v>30620</v>
      </c>
      <c r="L1287" s="12">
        <v>1</v>
      </c>
      <c r="M1287" s="33" t="str">
        <f>IF(_xlfn.XLOOKUP(C1287,Raw_Data_OS_23!$C$7:$C$4518,Raw_Data_OS_23!$G$7:$G$4518,"Paid/ Closed")="Paid/ Closed","Paid/ Closed", "Still_Outstanding")</f>
        <v>Paid/ Closed</v>
      </c>
      <c r="N1287" s="33">
        <f>IF(_xlfn.XLOOKUP(C1287,Raw_Data_Paid_23!$C$4:$C$2114,Raw_Data_Paid_23!$C$4:$C$2114,1)= 1,1,0)</f>
        <v>1</v>
      </c>
      <c r="O1287" t="str">
        <f>IF(M1287=$W$7,IF(AND(N1287,_xlfn.XLOOKUP(C1287,Raw_Data_OS_23!$C$7:$C$4518,Raw_Data_OS_23!$G$7:$G$4518,0)=G1287),"A",IF(_xlfn.XLOOKUP(C1287,Raw_Data_Paid_23!$C$4:$C$2114,Raw_Data_Paid_23!$C$4:$C$2114,"B1")="B1","B1","B2")),IF(_xlfn.XLOOKUP(C1287,Raw_Data_Paid_23!$C$4:$C$2114,Raw_Data_Paid_23!$C$4:$C$2114,"C1")="C1","C1","C2"))</f>
        <v>C1</v>
      </c>
      <c r="P1287" t="str">
        <f t="shared" si="70"/>
        <v>2021C1Motor Private</v>
      </c>
    </row>
    <row r="1288" spans="3:16" x14ac:dyDescent="0.35">
      <c r="C1288" s="6" t="s">
        <v>1207</v>
      </c>
      <c r="D1288" s="7" t="s">
        <v>3922</v>
      </c>
      <c r="E1288" s="7" t="s">
        <v>3916</v>
      </c>
      <c r="F1288" s="8" t="s">
        <v>3910</v>
      </c>
      <c r="G1288" s="9">
        <v>620</v>
      </c>
      <c r="H1288" s="10">
        <v>2020</v>
      </c>
      <c r="I1288" s="10">
        <v>2020</v>
      </c>
      <c r="J1288" s="11" t="s">
        <v>11</v>
      </c>
      <c r="K1288" s="12">
        <v>620</v>
      </c>
      <c r="L1288" s="12">
        <v>1</v>
      </c>
      <c r="M1288" s="33" t="str">
        <f>IF(_xlfn.XLOOKUP(C1288,Raw_Data_OS_23!$C$7:$C$4518,Raw_Data_OS_23!$G$7:$G$4518,"Paid/ Closed")="Paid/ Closed","Paid/ Closed", "Still_Outstanding")</f>
        <v>Still_Outstanding</v>
      </c>
      <c r="N1288" s="33">
        <f>IF(_xlfn.XLOOKUP(C1288,Raw_Data_Paid_23!$C$4:$C$2114,Raw_Data_Paid_23!$C$4:$C$2114,1)= 1,1,0)</f>
        <v>1</v>
      </c>
      <c r="O1288" t="str">
        <f>IF(M1288=$W$7,IF(AND(N1288,_xlfn.XLOOKUP(C1288,Raw_Data_OS_23!$C$7:$C$4518,Raw_Data_OS_23!$G$7:$G$4518,0)=G1288),"A",IF(_xlfn.XLOOKUP(C1288,Raw_Data_Paid_23!$C$4:$C$2114,Raw_Data_Paid_23!$C$4:$C$2114,"B1")="B1","B1","B2")),IF(_xlfn.XLOOKUP(C1288,Raw_Data_Paid_23!$C$4:$C$2114,Raw_Data_Paid_23!$C$4:$C$2114,"C1")="C1","C1","C2"))</f>
        <v>B1</v>
      </c>
      <c r="P1288" t="str">
        <f t="shared" si="70"/>
        <v>2020B1Motor Private</v>
      </c>
    </row>
    <row r="1289" spans="3:16" x14ac:dyDescent="0.35">
      <c r="C1289" s="6" t="s">
        <v>1208</v>
      </c>
      <c r="D1289" s="7" t="s">
        <v>4453</v>
      </c>
      <c r="E1289" s="7" t="s">
        <v>4454</v>
      </c>
      <c r="F1289" s="8" t="s">
        <v>3910</v>
      </c>
      <c r="G1289" s="9">
        <v>87005</v>
      </c>
      <c r="H1289" s="10">
        <v>2021</v>
      </c>
      <c r="I1289" s="10">
        <v>2021</v>
      </c>
      <c r="J1289" s="11" t="s">
        <v>21</v>
      </c>
      <c r="K1289" s="12">
        <v>87005</v>
      </c>
      <c r="L1289" s="12">
        <v>1</v>
      </c>
      <c r="M1289" s="33" t="str">
        <f>IF(_xlfn.XLOOKUP(C1289,Raw_Data_OS_23!$C$7:$C$4518,Raw_Data_OS_23!$G$7:$G$4518,"Paid/ Closed")="Paid/ Closed","Paid/ Closed", "Still_Outstanding")</f>
        <v>Paid/ Closed</v>
      </c>
      <c r="N1289" s="33">
        <f>IF(_xlfn.XLOOKUP(C1289,Raw_Data_Paid_23!$C$4:$C$2114,Raw_Data_Paid_23!$C$4:$C$2114,1)= 1,1,0)</f>
        <v>1</v>
      </c>
      <c r="O1289" t="str">
        <f>IF(M1289=$W$7,IF(AND(N1289,_xlfn.XLOOKUP(C1289,Raw_Data_OS_23!$C$7:$C$4518,Raw_Data_OS_23!$G$7:$G$4518,0)=G1289),"A",IF(_xlfn.XLOOKUP(C1289,Raw_Data_Paid_23!$C$4:$C$2114,Raw_Data_Paid_23!$C$4:$C$2114,"B1")="B1","B1","B2")),IF(_xlfn.XLOOKUP(C1289,Raw_Data_Paid_23!$C$4:$C$2114,Raw_Data_Paid_23!$C$4:$C$2114,"C1")="C1","C1","C2"))</f>
        <v>C1</v>
      </c>
      <c r="P1289" t="str">
        <f t="shared" si="70"/>
        <v>2021C1Motor Private</v>
      </c>
    </row>
    <row r="1290" spans="3:16" x14ac:dyDescent="0.35">
      <c r="C1290" s="6" t="s">
        <v>1209</v>
      </c>
      <c r="D1290" s="7" t="s">
        <v>4166</v>
      </c>
      <c r="E1290" s="7" t="s">
        <v>4113</v>
      </c>
      <c r="F1290" s="8" t="s">
        <v>3910</v>
      </c>
      <c r="G1290" s="9">
        <v>852</v>
      </c>
      <c r="H1290" s="10">
        <v>2020</v>
      </c>
      <c r="I1290" s="10">
        <v>2020</v>
      </c>
      <c r="J1290" s="11" t="s">
        <v>11</v>
      </c>
      <c r="K1290" s="12">
        <v>852</v>
      </c>
      <c r="L1290" s="12">
        <v>1</v>
      </c>
      <c r="M1290" s="33" t="str">
        <f>IF(_xlfn.XLOOKUP(C1290,Raw_Data_OS_23!$C$7:$C$4518,Raw_Data_OS_23!$G$7:$G$4518,"Paid/ Closed")="Paid/ Closed","Paid/ Closed", "Still_Outstanding")</f>
        <v>Still_Outstanding</v>
      </c>
      <c r="N1290" s="33">
        <f>IF(_xlfn.XLOOKUP(C1290,Raw_Data_Paid_23!$C$4:$C$2114,Raw_Data_Paid_23!$C$4:$C$2114,1)= 1,1,0)</f>
        <v>1</v>
      </c>
      <c r="O1290" t="str">
        <f>IF(M1290=$W$7,IF(AND(N1290,_xlfn.XLOOKUP(C1290,Raw_Data_OS_23!$C$7:$C$4518,Raw_Data_OS_23!$G$7:$G$4518,0)=G1290),"A",IF(_xlfn.XLOOKUP(C1290,Raw_Data_Paid_23!$C$4:$C$2114,Raw_Data_Paid_23!$C$4:$C$2114,"B1")="B1","B1","B2")),IF(_xlfn.XLOOKUP(C1290,Raw_Data_Paid_23!$C$4:$C$2114,Raw_Data_Paid_23!$C$4:$C$2114,"C1")="C1","C1","C2"))</f>
        <v>B1</v>
      </c>
      <c r="P1290" t="str">
        <f t="shared" si="70"/>
        <v>2020B1Motor Private</v>
      </c>
    </row>
    <row r="1291" spans="3:16" x14ac:dyDescent="0.35">
      <c r="C1291" s="6" t="s">
        <v>1547</v>
      </c>
      <c r="D1291" s="7" t="s">
        <v>3932</v>
      </c>
      <c r="E1291" s="7" t="s">
        <v>4454</v>
      </c>
      <c r="F1291" s="8" t="s">
        <v>3910</v>
      </c>
      <c r="G1291" s="9">
        <v>34125</v>
      </c>
      <c r="H1291" s="10">
        <v>2021</v>
      </c>
      <c r="I1291" s="10">
        <v>2021</v>
      </c>
      <c r="J1291" s="11" t="s">
        <v>21</v>
      </c>
      <c r="K1291" s="12">
        <v>34125</v>
      </c>
      <c r="L1291" s="12">
        <v>1</v>
      </c>
      <c r="M1291" s="33" t="str">
        <f>IF(_xlfn.XLOOKUP(C1291,Raw_Data_OS_23!$C$7:$C$4518,Raw_Data_OS_23!$G$7:$G$4518,"Paid/ Closed")="Paid/ Closed","Paid/ Closed", "Still_Outstanding")</f>
        <v>Paid/ Closed</v>
      </c>
      <c r="N1291" s="33">
        <f>IF(_xlfn.XLOOKUP(C1291,Raw_Data_Paid_23!$C$4:$C$2114,Raw_Data_Paid_23!$C$4:$C$2114,1)= 1,1,0)</f>
        <v>1</v>
      </c>
      <c r="O1291" t="str">
        <f>IF(M1291=$W$7,IF(AND(N1291,_xlfn.XLOOKUP(C1291,Raw_Data_OS_23!$C$7:$C$4518,Raw_Data_OS_23!$G$7:$G$4518,0)=G1291),"A",IF(_xlfn.XLOOKUP(C1291,Raw_Data_Paid_23!$C$4:$C$2114,Raw_Data_Paid_23!$C$4:$C$2114,"B1")="B1","B1","B2")),IF(_xlfn.XLOOKUP(C1291,Raw_Data_Paid_23!$C$4:$C$2114,Raw_Data_Paid_23!$C$4:$C$2114,"C1")="C1","C1","C2"))</f>
        <v>C1</v>
      </c>
      <c r="P1291" t="str">
        <f t="shared" si="70"/>
        <v>2021C1Motor Private</v>
      </c>
    </row>
    <row r="1292" spans="3:16" x14ac:dyDescent="0.35">
      <c r="C1292" s="6" t="s">
        <v>1210</v>
      </c>
      <c r="D1292" s="7" t="s">
        <v>4445</v>
      </c>
      <c r="E1292" s="7" t="s">
        <v>4449</v>
      </c>
      <c r="F1292" s="8" t="s">
        <v>3910</v>
      </c>
      <c r="G1292" s="9">
        <v>8700</v>
      </c>
      <c r="H1292" s="10">
        <v>2021</v>
      </c>
      <c r="I1292" s="10">
        <v>2021</v>
      </c>
      <c r="J1292" s="11" t="s">
        <v>21</v>
      </c>
      <c r="K1292" s="12">
        <v>8700</v>
      </c>
      <c r="L1292" s="12">
        <v>1</v>
      </c>
      <c r="M1292" s="33" t="str">
        <f>IF(_xlfn.XLOOKUP(C1292,Raw_Data_OS_23!$C$7:$C$4518,Raw_Data_OS_23!$G$7:$G$4518,"Paid/ Closed")="Paid/ Closed","Paid/ Closed", "Still_Outstanding")</f>
        <v>Still_Outstanding</v>
      </c>
      <c r="N1292" s="33">
        <f>IF(_xlfn.XLOOKUP(C1292,Raw_Data_Paid_23!$C$4:$C$2114,Raw_Data_Paid_23!$C$4:$C$2114,1)= 1,1,0)</f>
        <v>1</v>
      </c>
      <c r="O1292" t="str">
        <f>IF(M1292=$W$7,IF(AND(N1292,_xlfn.XLOOKUP(C1292,Raw_Data_OS_23!$C$7:$C$4518,Raw_Data_OS_23!$G$7:$G$4518,0)=G1292),"A",IF(_xlfn.XLOOKUP(C1292,Raw_Data_Paid_23!$C$4:$C$2114,Raw_Data_Paid_23!$C$4:$C$2114,"B1")="B1","B1","B2")),IF(_xlfn.XLOOKUP(C1292,Raw_Data_Paid_23!$C$4:$C$2114,Raw_Data_Paid_23!$C$4:$C$2114,"C1")="C1","C1","C2"))</f>
        <v>A</v>
      </c>
      <c r="P1292" t="str">
        <f t="shared" si="70"/>
        <v>2021AMotor Private</v>
      </c>
    </row>
    <row r="1293" spans="3:16" x14ac:dyDescent="0.35">
      <c r="C1293" s="6" t="s">
        <v>1211</v>
      </c>
      <c r="D1293" s="7" t="s">
        <v>4113</v>
      </c>
      <c r="E1293" s="7" t="s">
        <v>4454</v>
      </c>
      <c r="F1293" s="8" t="s">
        <v>3910</v>
      </c>
      <c r="G1293" s="9">
        <v>1000</v>
      </c>
      <c r="H1293" s="10">
        <v>2020</v>
      </c>
      <c r="I1293" s="10">
        <v>2021</v>
      </c>
      <c r="J1293" s="11" t="s">
        <v>11</v>
      </c>
      <c r="K1293" s="12">
        <v>1000</v>
      </c>
      <c r="L1293" s="12">
        <v>1</v>
      </c>
      <c r="M1293" s="33" t="str">
        <f>IF(_xlfn.XLOOKUP(C1293,Raw_Data_OS_23!$C$7:$C$4518,Raw_Data_OS_23!$G$7:$G$4518,"Paid/ Closed")="Paid/ Closed","Paid/ Closed", "Still_Outstanding")</f>
        <v>Still_Outstanding</v>
      </c>
      <c r="N1293" s="33">
        <f>IF(_xlfn.XLOOKUP(C1293,Raw_Data_Paid_23!$C$4:$C$2114,Raw_Data_Paid_23!$C$4:$C$2114,1)= 1,1,0)</f>
        <v>1</v>
      </c>
      <c r="O1293" t="str">
        <f>IF(M1293=$W$7,IF(AND(N1293,_xlfn.XLOOKUP(C1293,Raw_Data_OS_23!$C$7:$C$4518,Raw_Data_OS_23!$G$7:$G$4518,0)=G1293),"A",IF(_xlfn.XLOOKUP(C1293,Raw_Data_Paid_23!$C$4:$C$2114,Raw_Data_Paid_23!$C$4:$C$2114,"B1")="B1","B1","B2")),IF(_xlfn.XLOOKUP(C1293,Raw_Data_Paid_23!$C$4:$C$2114,Raw_Data_Paid_23!$C$4:$C$2114,"C1")="C1","C1","C2"))</f>
        <v>B1</v>
      </c>
      <c r="P1293" t="str">
        <f t="shared" si="70"/>
        <v>2020B1Motor Private</v>
      </c>
    </row>
    <row r="1294" spans="3:16" x14ac:dyDescent="0.35">
      <c r="C1294" s="6" t="s">
        <v>4455</v>
      </c>
      <c r="D1294" s="7" t="s">
        <v>3915</v>
      </c>
      <c r="E1294" s="7" t="s">
        <v>3912</v>
      </c>
      <c r="F1294" s="8" t="s">
        <v>3908</v>
      </c>
      <c r="G1294" s="9">
        <v>3248</v>
      </c>
      <c r="H1294" s="10">
        <v>2020</v>
      </c>
      <c r="I1294" s="10">
        <v>2020</v>
      </c>
      <c r="J1294" s="11" t="s">
        <v>11</v>
      </c>
      <c r="K1294" s="12">
        <v>3248</v>
      </c>
      <c r="L1294" s="12">
        <v>1</v>
      </c>
      <c r="M1294" s="33" t="str">
        <f>IF(_xlfn.XLOOKUP(C1294,Raw_Data_OS_23!$C$7:$C$4518,Raw_Data_OS_23!$G$7:$G$4518,"Paid/ Closed")="Paid/ Closed","Paid/ Closed", "Still_Outstanding")</f>
        <v>Still_Outstanding</v>
      </c>
      <c r="N1294" s="33">
        <f>IF(_xlfn.XLOOKUP(C1294,Raw_Data_Paid_23!$C$4:$C$2114,Raw_Data_Paid_23!$C$4:$C$2114,1)= 1,1,0)</f>
        <v>1</v>
      </c>
      <c r="O1294" t="str">
        <f>IF(M1294=$W$7,IF(AND(N1294,_xlfn.XLOOKUP(C1294,Raw_Data_OS_23!$C$7:$C$4518,Raw_Data_OS_23!$G$7:$G$4518,0)=G1294),"A",IF(_xlfn.XLOOKUP(C1294,Raw_Data_Paid_23!$C$4:$C$2114,Raw_Data_Paid_23!$C$4:$C$2114,"B1")="B1","B1","B2")),IF(_xlfn.XLOOKUP(C1294,Raw_Data_Paid_23!$C$4:$C$2114,Raw_Data_Paid_23!$C$4:$C$2114,"C1")="C1","C1","C2"))</f>
        <v>B1</v>
      </c>
      <c r="P1294" t="str">
        <f t="shared" si="70"/>
        <v>2020B1Motor Commercial</v>
      </c>
    </row>
    <row r="1295" spans="3:16" x14ac:dyDescent="0.35">
      <c r="C1295" s="6" t="s">
        <v>1212</v>
      </c>
      <c r="D1295" s="7" t="s">
        <v>3923</v>
      </c>
      <c r="E1295" s="7" t="s">
        <v>4170</v>
      </c>
      <c r="F1295" s="8" t="s">
        <v>3910</v>
      </c>
      <c r="G1295" s="9">
        <v>51620</v>
      </c>
      <c r="H1295" s="10">
        <v>2020</v>
      </c>
      <c r="I1295" s="10">
        <v>2021</v>
      </c>
      <c r="J1295" s="11" t="s">
        <v>11</v>
      </c>
      <c r="K1295" s="12">
        <v>51620</v>
      </c>
      <c r="L1295" s="12">
        <v>1</v>
      </c>
      <c r="M1295" s="33" t="str">
        <f>IF(_xlfn.XLOOKUP(C1295,Raw_Data_OS_23!$C$7:$C$4518,Raw_Data_OS_23!$G$7:$G$4518,"Paid/ Closed")="Paid/ Closed","Paid/ Closed", "Still_Outstanding")</f>
        <v>Still_Outstanding</v>
      </c>
      <c r="N1295" s="33">
        <f>IF(_xlfn.XLOOKUP(C1295,Raw_Data_Paid_23!$C$4:$C$2114,Raw_Data_Paid_23!$C$4:$C$2114,1)= 1,1,0)</f>
        <v>1</v>
      </c>
      <c r="O1295" t="str">
        <f>IF(M1295=$W$7,IF(AND(N1295,_xlfn.XLOOKUP(C1295,Raw_Data_OS_23!$C$7:$C$4518,Raw_Data_OS_23!$G$7:$G$4518,0)=G1295),"A",IF(_xlfn.XLOOKUP(C1295,Raw_Data_Paid_23!$C$4:$C$2114,Raw_Data_Paid_23!$C$4:$C$2114,"B1")="B1","B1","B2")),IF(_xlfn.XLOOKUP(C1295,Raw_Data_Paid_23!$C$4:$C$2114,Raw_Data_Paid_23!$C$4:$C$2114,"C1")="C1","C1","C2"))</f>
        <v>B1</v>
      </c>
      <c r="P1295" t="str">
        <f t="shared" si="70"/>
        <v>2020B1Motor Private</v>
      </c>
    </row>
    <row r="1296" spans="3:16" x14ac:dyDescent="0.35">
      <c r="C1296" s="6" t="s">
        <v>1213</v>
      </c>
      <c r="D1296" s="7" t="s">
        <v>4213</v>
      </c>
      <c r="E1296" s="7" t="s">
        <v>4456</v>
      </c>
      <c r="F1296" s="8" t="s">
        <v>3908</v>
      </c>
      <c r="G1296" s="9">
        <v>580472</v>
      </c>
      <c r="H1296" s="10">
        <v>2019</v>
      </c>
      <c r="I1296" s="10">
        <v>2019</v>
      </c>
      <c r="J1296" s="11" t="s">
        <v>51</v>
      </c>
      <c r="K1296" s="12">
        <v>580472</v>
      </c>
      <c r="L1296" s="12">
        <v>1</v>
      </c>
      <c r="M1296" s="33" t="str">
        <f>IF(_xlfn.XLOOKUP(C1296,Raw_Data_OS_23!$C$7:$C$4518,Raw_Data_OS_23!$G$7:$G$4518,"Paid/ Closed")="Paid/ Closed","Paid/ Closed", "Still_Outstanding")</f>
        <v>Still_Outstanding</v>
      </c>
      <c r="N1296" s="33">
        <f>IF(_xlfn.XLOOKUP(C1296,Raw_Data_Paid_23!$C$4:$C$2114,Raw_Data_Paid_23!$C$4:$C$2114,1)= 1,1,0)</f>
        <v>1</v>
      </c>
      <c r="O1296" t="str">
        <f>IF(M1296=$W$7,IF(AND(N1296,_xlfn.XLOOKUP(C1296,Raw_Data_OS_23!$C$7:$C$4518,Raw_Data_OS_23!$G$7:$G$4518,0)=G1296),"A",IF(_xlfn.XLOOKUP(C1296,Raw_Data_Paid_23!$C$4:$C$2114,Raw_Data_Paid_23!$C$4:$C$2114,"B1")="B1","B1","B2")),IF(_xlfn.XLOOKUP(C1296,Raw_Data_Paid_23!$C$4:$C$2114,Raw_Data_Paid_23!$C$4:$C$2114,"C1")="C1","C1","C2"))</f>
        <v>B1</v>
      </c>
      <c r="P1296" t="str">
        <f t="shared" si="70"/>
        <v>2019B1Motor Commercial</v>
      </c>
    </row>
    <row r="1297" spans="3:16" x14ac:dyDescent="0.35">
      <c r="C1297" s="6" t="s">
        <v>1214</v>
      </c>
      <c r="D1297" s="7" t="s">
        <v>4170</v>
      </c>
      <c r="E1297" s="7" t="s">
        <v>4457</v>
      </c>
      <c r="F1297" s="8" t="s">
        <v>3910</v>
      </c>
      <c r="G1297" s="9">
        <v>12460</v>
      </c>
      <c r="H1297" s="10">
        <v>2021</v>
      </c>
      <c r="I1297" s="10">
        <v>2021</v>
      </c>
      <c r="J1297" s="11" t="s">
        <v>21</v>
      </c>
      <c r="K1297" s="12">
        <v>12460</v>
      </c>
      <c r="L1297" s="12">
        <v>1</v>
      </c>
      <c r="M1297" s="33" t="str">
        <f>IF(_xlfn.XLOOKUP(C1297,Raw_Data_OS_23!$C$7:$C$4518,Raw_Data_OS_23!$G$7:$G$4518,"Paid/ Closed")="Paid/ Closed","Paid/ Closed", "Still_Outstanding")</f>
        <v>Paid/ Closed</v>
      </c>
      <c r="N1297" s="33">
        <f>IF(_xlfn.XLOOKUP(C1297,Raw_Data_Paid_23!$C$4:$C$2114,Raw_Data_Paid_23!$C$4:$C$2114,1)= 1,1,0)</f>
        <v>1</v>
      </c>
      <c r="O1297" t="str">
        <f>IF(M1297=$W$7,IF(AND(N1297,_xlfn.XLOOKUP(C1297,Raw_Data_OS_23!$C$7:$C$4518,Raw_Data_OS_23!$G$7:$G$4518,0)=G1297),"A",IF(_xlfn.XLOOKUP(C1297,Raw_Data_Paid_23!$C$4:$C$2114,Raw_Data_Paid_23!$C$4:$C$2114,"B1")="B1","B1","B2")),IF(_xlfn.XLOOKUP(C1297,Raw_Data_Paid_23!$C$4:$C$2114,Raw_Data_Paid_23!$C$4:$C$2114,"C1")="C1","C1","C2"))</f>
        <v>C1</v>
      </c>
      <c r="P1297" t="str">
        <f t="shared" si="70"/>
        <v>2021C1Motor Private</v>
      </c>
    </row>
    <row r="1298" spans="3:16" x14ac:dyDescent="0.35">
      <c r="C1298" s="6" t="s">
        <v>1215</v>
      </c>
      <c r="D1298" s="7" t="s">
        <v>4452</v>
      </c>
      <c r="E1298" s="7" t="s">
        <v>4453</v>
      </c>
      <c r="F1298" s="8" t="s">
        <v>3908</v>
      </c>
      <c r="G1298" s="9">
        <v>20000</v>
      </c>
      <c r="H1298" s="10">
        <v>2021</v>
      </c>
      <c r="I1298" s="10">
        <v>2021</v>
      </c>
      <c r="J1298" s="11" t="s">
        <v>21</v>
      </c>
      <c r="K1298" s="12">
        <v>20000</v>
      </c>
      <c r="L1298" s="12">
        <v>1</v>
      </c>
      <c r="M1298" s="33" t="str">
        <f>IF(_xlfn.XLOOKUP(C1298,Raw_Data_OS_23!$C$7:$C$4518,Raw_Data_OS_23!$G$7:$G$4518,"Paid/ Closed")="Paid/ Closed","Paid/ Closed", "Still_Outstanding")</f>
        <v>Paid/ Closed</v>
      </c>
      <c r="N1298" s="33">
        <f>IF(_xlfn.XLOOKUP(C1298,Raw_Data_Paid_23!$C$4:$C$2114,Raw_Data_Paid_23!$C$4:$C$2114,1)= 1,1,0)</f>
        <v>1</v>
      </c>
      <c r="O1298" t="str">
        <f>IF(M1298=$W$7,IF(AND(N1298,_xlfn.XLOOKUP(C1298,Raw_Data_OS_23!$C$7:$C$4518,Raw_Data_OS_23!$G$7:$G$4518,0)=G1298),"A",IF(_xlfn.XLOOKUP(C1298,Raw_Data_Paid_23!$C$4:$C$2114,Raw_Data_Paid_23!$C$4:$C$2114,"B1")="B1","B1","B2")),IF(_xlfn.XLOOKUP(C1298,Raw_Data_Paid_23!$C$4:$C$2114,Raw_Data_Paid_23!$C$4:$C$2114,"C1")="C1","C1","C2"))</f>
        <v>C1</v>
      </c>
      <c r="P1298" t="str">
        <f t="shared" si="70"/>
        <v>2021C1Motor Commercial</v>
      </c>
    </row>
    <row r="1299" spans="3:16" x14ac:dyDescent="0.35">
      <c r="C1299" s="6" t="s">
        <v>1216</v>
      </c>
      <c r="D1299" s="7" t="s">
        <v>4172</v>
      </c>
      <c r="E1299" s="7" t="s">
        <v>4449</v>
      </c>
      <c r="F1299" s="8" t="s">
        <v>3910</v>
      </c>
      <c r="G1299" s="9">
        <v>3112</v>
      </c>
      <c r="H1299" s="10">
        <v>2021</v>
      </c>
      <c r="I1299" s="10">
        <v>2021</v>
      </c>
      <c r="J1299" s="11" t="s">
        <v>21</v>
      </c>
      <c r="K1299" s="12">
        <v>3112</v>
      </c>
      <c r="L1299" s="12">
        <v>1</v>
      </c>
      <c r="M1299" s="33" t="str">
        <f>IF(_xlfn.XLOOKUP(C1299,Raw_Data_OS_23!$C$7:$C$4518,Raw_Data_OS_23!$G$7:$G$4518,"Paid/ Closed")="Paid/ Closed","Paid/ Closed", "Still_Outstanding")</f>
        <v>Paid/ Closed</v>
      </c>
      <c r="N1299" s="33">
        <f>IF(_xlfn.XLOOKUP(C1299,Raw_Data_Paid_23!$C$4:$C$2114,Raw_Data_Paid_23!$C$4:$C$2114,1)= 1,1,0)</f>
        <v>1</v>
      </c>
      <c r="O1299" t="str">
        <f>IF(M1299=$W$7,IF(AND(N1299,_xlfn.XLOOKUP(C1299,Raw_Data_OS_23!$C$7:$C$4518,Raw_Data_OS_23!$G$7:$G$4518,0)=G1299),"A",IF(_xlfn.XLOOKUP(C1299,Raw_Data_Paid_23!$C$4:$C$2114,Raw_Data_Paid_23!$C$4:$C$2114,"B1")="B1","B1","B2")),IF(_xlfn.XLOOKUP(C1299,Raw_Data_Paid_23!$C$4:$C$2114,Raw_Data_Paid_23!$C$4:$C$2114,"C1")="C1","C1","C2"))</f>
        <v>C1</v>
      </c>
      <c r="P1299" t="str">
        <f t="shared" si="70"/>
        <v>2021C1Motor Private</v>
      </c>
    </row>
    <row r="1300" spans="3:16" x14ac:dyDescent="0.35">
      <c r="C1300" s="6" t="s">
        <v>1217</v>
      </c>
      <c r="D1300" s="7" t="s">
        <v>4449</v>
      </c>
      <c r="E1300" s="7" t="s">
        <v>4454</v>
      </c>
      <c r="F1300" s="8" t="s">
        <v>3910</v>
      </c>
      <c r="G1300" s="9">
        <v>10240</v>
      </c>
      <c r="H1300" s="10">
        <v>2021</v>
      </c>
      <c r="I1300" s="10">
        <v>2021</v>
      </c>
      <c r="J1300" s="11" t="s">
        <v>21</v>
      </c>
      <c r="K1300" s="12">
        <v>10240</v>
      </c>
      <c r="L1300" s="12">
        <v>1</v>
      </c>
      <c r="M1300" s="33" t="str">
        <f>IF(_xlfn.XLOOKUP(C1300,Raw_Data_OS_23!$C$7:$C$4518,Raw_Data_OS_23!$G$7:$G$4518,"Paid/ Closed")="Paid/ Closed","Paid/ Closed", "Still_Outstanding")</f>
        <v>Still_Outstanding</v>
      </c>
      <c r="N1300" s="33">
        <f>IF(_xlfn.XLOOKUP(C1300,Raw_Data_Paid_23!$C$4:$C$2114,Raw_Data_Paid_23!$C$4:$C$2114,1)= 1,1,0)</f>
        <v>1</v>
      </c>
      <c r="O1300" t="str">
        <f>IF(M1300=$W$7,IF(AND(N1300,_xlfn.XLOOKUP(C1300,Raw_Data_OS_23!$C$7:$C$4518,Raw_Data_OS_23!$G$7:$G$4518,0)=G1300),"A",IF(_xlfn.XLOOKUP(C1300,Raw_Data_Paid_23!$C$4:$C$2114,Raw_Data_Paid_23!$C$4:$C$2114,"B1")="B1","B1","B2")),IF(_xlfn.XLOOKUP(C1300,Raw_Data_Paid_23!$C$4:$C$2114,Raw_Data_Paid_23!$C$4:$C$2114,"C1")="C1","C1","C2"))</f>
        <v>B1</v>
      </c>
      <c r="P1300" t="str">
        <f t="shared" si="70"/>
        <v>2021B1Motor Private</v>
      </c>
    </row>
    <row r="1301" spans="3:16" x14ac:dyDescent="0.35">
      <c r="C1301" s="6" t="s">
        <v>1548</v>
      </c>
      <c r="D1301" s="7" t="s">
        <v>3916</v>
      </c>
      <c r="E1301" s="7" t="s">
        <v>4163</v>
      </c>
      <c r="F1301" s="8" t="s">
        <v>3910</v>
      </c>
      <c r="G1301" s="9">
        <v>1470160</v>
      </c>
      <c r="H1301" s="10">
        <v>2020</v>
      </c>
      <c r="I1301" s="10">
        <v>2021</v>
      </c>
      <c r="J1301" s="11" t="s">
        <v>11</v>
      </c>
      <c r="K1301" s="12">
        <v>1470160</v>
      </c>
      <c r="L1301" s="12">
        <v>1</v>
      </c>
      <c r="M1301" s="33" t="str">
        <f>IF(_xlfn.XLOOKUP(C1301,Raw_Data_OS_23!$C$7:$C$4518,Raw_Data_OS_23!$G$7:$G$4518,"Paid/ Closed")="Paid/ Closed","Paid/ Closed", "Still_Outstanding")</f>
        <v>Still_Outstanding</v>
      </c>
      <c r="N1301" s="33">
        <f>IF(_xlfn.XLOOKUP(C1301,Raw_Data_Paid_23!$C$4:$C$2114,Raw_Data_Paid_23!$C$4:$C$2114,1)= 1,1,0)</f>
        <v>1</v>
      </c>
      <c r="O1301" t="str">
        <f>IF(M1301=$W$7,IF(AND(N1301,_xlfn.XLOOKUP(C1301,Raw_Data_OS_23!$C$7:$C$4518,Raw_Data_OS_23!$G$7:$G$4518,0)=G1301),"A",IF(_xlfn.XLOOKUP(C1301,Raw_Data_Paid_23!$C$4:$C$2114,Raw_Data_Paid_23!$C$4:$C$2114,"B1")="B1","B1","B2")),IF(_xlfn.XLOOKUP(C1301,Raw_Data_Paid_23!$C$4:$C$2114,Raw_Data_Paid_23!$C$4:$C$2114,"C1")="C1","C1","C2"))</f>
        <v>A</v>
      </c>
      <c r="P1301" t="str">
        <f t="shared" si="70"/>
        <v>2020AMotor Private</v>
      </c>
    </row>
    <row r="1302" spans="3:16" x14ac:dyDescent="0.35">
      <c r="C1302" s="6" t="s">
        <v>1218</v>
      </c>
      <c r="D1302" s="7" t="s">
        <v>3920</v>
      </c>
      <c r="E1302" s="7" t="s">
        <v>4177</v>
      </c>
      <c r="F1302" s="8" t="s">
        <v>3910</v>
      </c>
      <c r="G1302" s="9">
        <v>300</v>
      </c>
      <c r="H1302" s="10">
        <v>2020</v>
      </c>
      <c r="I1302" s="10">
        <v>2021</v>
      </c>
      <c r="J1302" s="11" t="s">
        <v>11</v>
      </c>
      <c r="K1302" s="12">
        <v>300</v>
      </c>
      <c r="L1302" s="12">
        <v>1</v>
      </c>
      <c r="M1302" s="33" t="str">
        <f>IF(_xlfn.XLOOKUP(C1302,Raw_Data_OS_23!$C$7:$C$4518,Raw_Data_OS_23!$G$7:$G$4518,"Paid/ Closed")="Paid/ Closed","Paid/ Closed", "Still_Outstanding")</f>
        <v>Still_Outstanding</v>
      </c>
      <c r="N1302" s="33">
        <f>IF(_xlfn.XLOOKUP(C1302,Raw_Data_Paid_23!$C$4:$C$2114,Raw_Data_Paid_23!$C$4:$C$2114,1)= 1,1,0)</f>
        <v>1</v>
      </c>
      <c r="O1302" t="str">
        <f>IF(M1302=$W$7,IF(AND(N1302,_xlfn.XLOOKUP(C1302,Raw_Data_OS_23!$C$7:$C$4518,Raw_Data_OS_23!$G$7:$G$4518,0)=G1302),"A",IF(_xlfn.XLOOKUP(C1302,Raw_Data_Paid_23!$C$4:$C$2114,Raw_Data_Paid_23!$C$4:$C$2114,"B1")="B1","B1","B2")),IF(_xlfn.XLOOKUP(C1302,Raw_Data_Paid_23!$C$4:$C$2114,Raw_Data_Paid_23!$C$4:$C$2114,"C1")="C1","C1","C2"))</f>
        <v>B1</v>
      </c>
      <c r="P1302" t="str">
        <f t="shared" si="70"/>
        <v>2020B1Motor Private</v>
      </c>
    </row>
    <row r="1303" spans="3:16" x14ac:dyDescent="0.35">
      <c r="C1303" s="6" t="s">
        <v>1219</v>
      </c>
      <c r="D1303" s="7" t="s">
        <v>4172</v>
      </c>
      <c r="E1303" s="7" t="s">
        <v>4457</v>
      </c>
      <c r="F1303" s="8" t="s">
        <v>3910</v>
      </c>
      <c r="G1303" s="9">
        <v>1361990</v>
      </c>
      <c r="H1303" s="10">
        <v>2021</v>
      </c>
      <c r="I1303" s="10">
        <v>2021</v>
      </c>
      <c r="J1303" s="11" t="s">
        <v>21</v>
      </c>
      <c r="K1303" s="12">
        <v>1361990</v>
      </c>
      <c r="L1303" s="12">
        <v>1</v>
      </c>
      <c r="M1303" s="33" t="str">
        <f>IF(_xlfn.XLOOKUP(C1303,Raw_Data_OS_23!$C$7:$C$4518,Raw_Data_OS_23!$G$7:$G$4518,"Paid/ Closed")="Paid/ Closed","Paid/ Closed", "Still_Outstanding")</f>
        <v>Still_Outstanding</v>
      </c>
      <c r="N1303" s="33">
        <f>IF(_xlfn.XLOOKUP(C1303,Raw_Data_Paid_23!$C$4:$C$2114,Raw_Data_Paid_23!$C$4:$C$2114,1)= 1,1,0)</f>
        <v>1</v>
      </c>
      <c r="O1303" t="str">
        <f>IF(M1303=$W$7,IF(AND(N1303,_xlfn.XLOOKUP(C1303,Raw_Data_OS_23!$C$7:$C$4518,Raw_Data_OS_23!$G$7:$G$4518,0)=G1303),"A",IF(_xlfn.XLOOKUP(C1303,Raw_Data_Paid_23!$C$4:$C$2114,Raw_Data_Paid_23!$C$4:$C$2114,"B1")="B1","B1","B2")),IF(_xlfn.XLOOKUP(C1303,Raw_Data_Paid_23!$C$4:$C$2114,Raw_Data_Paid_23!$C$4:$C$2114,"C1")="C1","C1","C2"))</f>
        <v>A</v>
      </c>
      <c r="P1303" t="str">
        <f t="shared" si="70"/>
        <v>2021AMotor Private</v>
      </c>
    </row>
    <row r="1304" spans="3:16" x14ac:dyDescent="0.35">
      <c r="C1304" s="6" t="s">
        <v>1220</v>
      </c>
      <c r="D1304" s="7" t="s">
        <v>4453</v>
      </c>
      <c r="E1304" s="7" t="s">
        <v>4457</v>
      </c>
      <c r="F1304" s="8" t="s">
        <v>3910</v>
      </c>
      <c r="G1304" s="9">
        <v>25800</v>
      </c>
      <c r="H1304" s="10">
        <v>2021</v>
      </c>
      <c r="I1304" s="10">
        <v>2021</v>
      </c>
      <c r="J1304" s="11" t="s">
        <v>21</v>
      </c>
      <c r="K1304" s="12">
        <v>25800</v>
      </c>
      <c r="L1304" s="12">
        <v>1</v>
      </c>
      <c r="M1304" s="33" t="str">
        <f>IF(_xlfn.XLOOKUP(C1304,Raw_Data_OS_23!$C$7:$C$4518,Raw_Data_OS_23!$G$7:$G$4518,"Paid/ Closed")="Paid/ Closed","Paid/ Closed", "Still_Outstanding")</f>
        <v>Paid/ Closed</v>
      </c>
      <c r="N1304" s="33">
        <f>IF(_xlfn.XLOOKUP(C1304,Raw_Data_Paid_23!$C$4:$C$2114,Raw_Data_Paid_23!$C$4:$C$2114,1)= 1,1,0)</f>
        <v>1</v>
      </c>
      <c r="O1304" t="str">
        <f>IF(M1304=$W$7,IF(AND(N1304,_xlfn.XLOOKUP(C1304,Raw_Data_OS_23!$C$7:$C$4518,Raw_Data_OS_23!$G$7:$G$4518,0)=G1304),"A",IF(_xlfn.XLOOKUP(C1304,Raw_Data_Paid_23!$C$4:$C$2114,Raw_Data_Paid_23!$C$4:$C$2114,"B1")="B1","B1","B2")),IF(_xlfn.XLOOKUP(C1304,Raw_Data_Paid_23!$C$4:$C$2114,Raw_Data_Paid_23!$C$4:$C$2114,"C1")="C1","C1","C2"))</f>
        <v>C1</v>
      </c>
      <c r="P1304" t="str">
        <f t="shared" si="70"/>
        <v>2021C1Motor Private</v>
      </c>
    </row>
    <row r="1305" spans="3:16" x14ac:dyDescent="0.35">
      <c r="C1305" s="6" t="s">
        <v>1221</v>
      </c>
      <c r="D1305" s="7" t="s">
        <v>4457</v>
      </c>
      <c r="E1305" s="7" t="s">
        <v>4458</v>
      </c>
      <c r="F1305" s="8" t="s">
        <v>3908</v>
      </c>
      <c r="G1305" s="9">
        <v>10120</v>
      </c>
      <c r="H1305" s="10">
        <v>2021</v>
      </c>
      <c r="I1305" s="10">
        <v>2021</v>
      </c>
      <c r="J1305" s="11" t="s">
        <v>21</v>
      </c>
      <c r="K1305" s="12">
        <v>10120</v>
      </c>
      <c r="L1305" s="12">
        <v>1</v>
      </c>
      <c r="M1305" s="33" t="str">
        <f>IF(_xlfn.XLOOKUP(C1305,Raw_Data_OS_23!$C$7:$C$4518,Raw_Data_OS_23!$G$7:$G$4518,"Paid/ Closed")="Paid/ Closed","Paid/ Closed", "Still_Outstanding")</f>
        <v>Paid/ Closed</v>
      </c>
      <c r="N1305" s="33">
        <f>IF(_xlfn.XLOOKUP(C1305,Raw_Data_Paid_23!$C$4:$C$2114,Raw_Data_Paid_23!$C$4:$C$2114,1)= 1,1,0)</f>
        <v>1</v>
      </c>
      <c r="O1305" t="str">
        <f>IF(M1305=$W$7,IF(AND(N1305,_xlfn.XLOOKUP(C1305,Raw_Data_OS_23!$C$7:$C$4518,Raw_Data_OS_23!$G$7:$G$4518,0)=G1305),"A",IF(_xlfn.XLOOKUP(C1305,Raw_Data_Paid_23!$C$4:$C$2114,Raw_Data_Paid_23!$C$4:$C$2114,"B1")="B1","B1","B2")),IF(_xlfn.XLOOKUP(C1305,Raw_Data_Paid_23!$C$4:$C$2114,Raw_Data_Paid_23!$C$4:$C$2114,"C1")="C1","C1","C2"))</f>
        <v>C1</v>
      </c>
      <c r="P1305" t="str">
        <f t="shared" si="70"/>
        <v>2021C1Motor Commercial</v>
      </c>
    </row>
    <row r="1306" spans="3:16" x14ac:dyDescent="0.35">
      <c r="C1306" s="6" t="s">
        <v>1222</v>
      </c>
      <c r="D1306" s="7" t="s">
        <v>4449</v>
      </c>
      <c r="E1306" s="7" t="s">
        <v>4454</v>
      </c>
      <c r="F1306" s="8" t="s">
        <v>3910</v>
      </c>
      <c r="G1306" s="9">
        <v>10186</v>
      </c>
      <c r="H1306" s="10">
        <v>2021</v>
      </c>
      <c r="I1306" s="10">
        <v>2021</v>
      </c>
      <c r="J1306" s="11" t="s">
        <v>21</v>
      </c>
      <c r="K1306" s="12">
        <v>10186</v>
      </c>
      <c r="L1306" s="12">
        <v>1</v>
      </c>
      <c r="M1306" s="33" t="str">
        <f>IF(_xlfn.XLOOKUP(C1306,Raw_Data_OS_23!$C$7:$C$4518,Raw_Data_OS_23!$G$7:$G$4518,"Paid/ Closed")="Paid/ Closed","Paid/ Closed", "Still_Outstanding")</f>
        <v>Still_Outstanding</v>
      </c>
      <c r="N1306" s="33">
        <f>IF(_xlfn.XLOOKUP(C1306,Raw_Data_Paid_23!$C$4:$C$2114,Raw_Data_Paid_23!$C$4:$C$2114,1)= 1,1,0)</f>
        <v>1</v>
      </c>
      <c r="O1306" t="str">
        <f>IF(M1306=$W$7,IF(AND(N1306,_xlfn.XLOOKUP(C1306,Raw_Data_OS_23!$C$7:$C$4518,Raw_Data_OS_23!$G$7:$G$4518,0)=G1306),"A",IF(_xlfn.XLOOKUP(C1306,Raw_Data_Paid_23!$C$4:$C$2114,Raw_Data_Paid_23!$C$4:$C$2114,"B1")="B1","B1","B2")),IF(_xlfn.XLOOKUP(C1306,Raw_Data_Paid_23!$C$4:$C$2114,Raw_Data_Paid_23!$C$4:$C$2114,"C1")="C1","C1","C2"))</f>
        <v>B1</v>
      </c>
      <c r="P1306" t="str">
        <f t="shared" si="70"/>
        <v>2021B1Motor Private</v>
      </c>
    </row>
    <row r="1307" spans="3:16" x14ac:dyDescent="0.35">
      <c r="C1307" s="6" t="s">
        <v>1223</v>
      </c>
      <c r="D1307" s="7" t="s">
        <v>4178</v>
      </c>
      <c r="E1307" s="7" t="s">
        <v>4447</v>
      </c>
      <c r="F1307" s="8" t="s">
        <v>3908</v>
      </c>
      <c r="G1307" s="9">
        <v>392</v>
      </c>
      <c r="H1307" s="10">
        <v>2021</v>
      </c>
      <c r="I1307" s="10">
        <v>2021</v>
      </c>
      <c r="J1307" s="11" t="s">
        <v>21</v>
      </c>
      <c r="K1307" s="12">
        <v>392</v>
      </c>
      <c r="L1307" s="12">
        <v>1</v>
      </c>
      <c r="M1307" s="33" t="str">
        <f>IF(_xlfn.XLOOKUP(C1307,Raw_Data_OS_23!$C$7:$C$4518,Raw_Data_OS_23!$G$7:$G$4518,"Paid/ Closed")="Paid/ Closed","Paid/ Closed", "Still_Outstanding")</f>
        <v>Paid/ Closed</v>
      </c>
      <c r="N1307" s="33">
        <f>IF(_xlfn.XLOOKUP(C1307,Raw_Data_Paid_23!$C$4:$C$2114,Raw_Data_Paid_23!$C$4:$C$2114,1)= 1,1,0)</f>
        <v>1</v>
      </c>
      <c r="O1307" t="str">
        <f>IF(M1307=$W$7,IF(AND(N1307,_xlfn.XLOOKUP(C1307,Raw_Data_OS_23!$C$7:$C$4518,Raw_Data_OS_23!$G$7:$G$4518,0)=G1307),"A",IF(_xlfn.XLOOKUP(C1307,Raw_Data_Paid_23!$C$4:$C$2114,Raw_Data_Paid_23!$C$4:$C$2114,"B1")="B1","B1","B2")),IF(_xlfn.XLOOKUP(C1307,Raw_Data_Paid_23!$C$4:$C$2114,Raw_Data_Paid_23!$C$4:$C$2114,"C1")="C1","C1","C2"))</f>
        <v>C1</v>
      </c>
      <c r="P1307" t="str">
        <f t="shared" si="70"/>
        <v>2021C1Motor Commercial</v>
      </c>
    </row>
    <row r="1308" spans="3:16" x14ac:dyDescent="0.35">
      <c r="C1308" s="6" t="s">
        <v>1224</v>
      </c>
      <c r="D1308" s="7" t="s">
        <v>4459</v>
      </c>
      <c r="E1308" s="7" t="s">
        <v>4460</v>
      </c>
      <c r="F1308" s="8" t="s">
        <v>3910</v>
      </c>
      <c r="G1308" s="9">
        <v>423475</v>
      </c>
      <c r="H1308" s="10">
        <v>2010</v>
      </c>
      <c r="I1308" s="10">
        <v>2010</v>
      </c>
      <c r="J1308" s="11" t="s">
        <v>1225</v>
      </c>
      <c r="K1308" s="12">
        <v>413377</v>
      </c>
      <c r="L1308" s="12">
        <v>1</v>
      </c>
      <c r="M1308" s="33" t="str">
        <f>IF(_xlfn.XLOOKUP(C1308,Raw_Data_OS_23!$C$7:$C$4518,Raw_Data_OS_23!$G$7:$G$4518,"Paid/ Closed")="Paid/ Closed","Paid/ Closed", "Still_Outstanding")</f>
        <v>Still_Outstanding</v>
      </c>
      <c r="N1308" s="33">
        <f>IF(_xlfn.XLOOKUP(C1308,Raw_Data_Paid_23!$C$4:$C$2114,Raw_Data_Paid_23!$C$4:$C$2114,1)= 1,1,0)</f>
        <v>1</v>
      </c>
      <c r="O1308" t="str">
        <f>IF(M1308=$W$7,IF(AND(N1308,_xlfn.XLOOKUP(C1308,Raw_Data_OS_23!$C$7:$C$4518,Raw_Data_OS_23!$G$7:$G$4518,0)=G1308),"A",IF(_xlfn.XLOOKUP(C1308,Raw_Data_Paid_23!$C$4:$C$2114,Raw_Data_Paid_23!$C$4:$C$2114,"B1")="B1","B1","B2")),IF(_xlfn.XLOOKUP(C1308,Raw_Data_Paid_23!$C$4:$C$2114,Raw_Data_Paid_23!$C$4:$C$2114,"C1")="C1","C1","C2"))</f>
        <v>B1</v>
      </c>
      <c r="P1308" t="str">
        <f t="shared" si="70"/>
        <v>2010B1Motor Private</v>
      </c>
    </row>
    <row r="1309" spans="3:16" x14ac:dyDescent="0.35">
      <c r="C1309" s="6" t="s">
        <v>1549</v>
      </c>
      <c r="D1309" s="7" t="s">
        <v>4461</v>
      </c>
      <c r="E1309" s="7" t="s">
        <v>4462</v>
      </c>
      <c r="F1309" s="8" t="s">
        <v>3908</v>
      </c>
      <c r="G1309" s="9">
        <v>80000</v>
      </c>
      <c r="H1309" s="10">
        <v>2010</v>
      </c>
      <c r="I1309" s="10">
        <v>2010</v>
      </c>
      <c r="J1309" s="11" t="s">
        <v>1225</v>
      </c>
      <c r="K1309" s="12">
        <v>80000</v>
      </c>
      <c r="L1309" s="12">
        <v>1</v>
      </c>
      <c r="M1309" s="33" t="str">
        <f>IF(_xlfn.XLOOKUP(C1309,Raw_Data_OS_23!$C$7:$C$4518,Raw_Data_OS_23!$G$7:$G$4518,"Paid/ Closed")="Paid/ Closed","Paid/ Closed", "Still_Outstanding")</f>
        <v>Still_Outstanding</v>
      </c>
      <c r="N1309" s="33">
        <f>IF(_xlfn.XLOOKUP(C1309,Raw_Data_Paid_23!$C$4:$C$2114,Raw_Data_Paid_23!$C$4:$C$2114,1)= 1,1,0)</f>
        <v>1</v>
      </c>
      <c r="O1309" t="str">
        <f>IF(M1309=$W$7,IF(AND(N1309,_xlfn.XLOOKUP(C1309,Raw_Data_OS_23!$C$7:$C$4518,Raw_Data_OS_23!$G$7:$G$4518,0)=G1309),"A",IF(_xlfn.XLOOKUP(C1309,Raw_Data_Paid_23!$C$4:$C$2114,Raw_Data_Paid_23!$C$4:$C$2114,"B1")="B1","B1","B2")),IF(_xlfn.XLOOKUP(C1309,Raw_Data_Paid_23!$C$4:$C$2114,Raw_Data_Paid_23!$C$4:$C$2114,"C1")="C1","C1","C2"))</f>
        <v>B1</v>
      </c>
      <c r="P1309" t="str">
        <f t="shared" si="70"/>
        <v>2010B1Motor Commercial</v>
      </c>
    </row>
    <row r="1310" spans="3:16" x14ac:dyDescent="0.35">
      <c r="C1310" s="6" t="s">
        <v>1550</v>
      </c>
      <c r="D1310" s="7" t="s">
        <v>4463</v>
      </c>
      <c r="E1310" s="7" t="s">
        <v>4464</v>
      </c>
      <c r="F1310" s="8" t="s">
        <v>3908</v>
      </c>
      <c r="G1310" s="9">
        <v>180000</v>
      </c>
      <c r="H1310" s="10">
        <v>2010</v>
      </c>
      <c r="I1310" s="10">
        <v>2010</v>
      </c>
      <c r="J1310" s="11" t="s">
        <v>1225</v>
      </c>
      <c r="K1310" s="12">
        <v>180000</v>
      </c>
      <c r="L1310" s="12">
        <v>1</v>
      </c>
      <c r="M1310" s="33" t="str">
        <f>IF(_xlfn.XLOOKUP(C1310,Raw_Data_OS_23!$C$7:$C$4518,Raw_Data_OS_23!$G$7:$G$4518,"Paid/ Closed")="Paid/ Closed","Paid/ Closed", "Still_Outstanding")</f>
        <v>Still_Outstanding</v>
      </c>
      <c r="N1310" s="33">
        <f>IF(_xlfn.XLOOKUP(C1310,Raw_Data_Paid_23!$C$4:$C$2114,Raw_Data_Paid_23!$C$4:$C$2114,1)= 1,1,0)</f>
        <v>1</v>
      </c>
      <c r="O1310" t="str">
        <f>IF(M1310=$W$7,IF(AND(N1310,_xlfn.XLOOKUP(C1310,Raw_Data_OS_23!$C$7:$C$4518,Raw_Data_OS_23!$G$7:$G$4518,0)=G1310),"A",IF(_xlfn.XLOOKUP(C1310,Raw_Data_Paid_23!$C$4:$C$2114,Raw_Data_Paid_23!$C$4:$C$2114,"B1")="B1","B1","B2")),IF(_xlfn.XLOOKUP(C1310,Raw_Data_Paid_23!$C$4:$C$2114,Raw_Data_Paid_23!$C$4:$C$2114,"C1")="C1","C1","C2"))</f>
        <v>B1</v>
      </c>
      <c r="P1310" t="str">
        <f t="shared" si="70"/>
        <v>2010B1Motor Commercial</v>
      </c>
    </row>
    <row r="1311" spans="3:16" x14ac:dyDescent="0.35">
      <c r="C1311" s="6" t="s">
        <v>1226</v>
      </c>
      <c r="D1311" s="7" t="s">
        <v>4465</v>
      </c>
      <c r="E1311" s="7" t="s">
        <v>4466</v>
      </c>
      <c r="F1311" s="8" t="s">
        <v>3908</v>
      </c>
      <c r="G1311" s="9">
        <v>314376</v>
      </c>
      <c r="H1311" s="10">
        <v>2010</v>
      </c>
      <c r="I1311" s="10">
        <v>2010</v>
      </c>
      <c r="J1311" s="11" t="s">
        <v>1227</v>
      </c>
      <c r="K1311" s="12">
        <v>0</v>
      </c>
      <c r="L1311" s="12">
        <v>1</v>
      </c>
      <c r="M1311" s="33" t="str">
        <f>IF(_xlfn.XLOOKUP(C1311,Raw_Data_OS_23!$C$7:$C$4518,Raw_Data_OS_23!$G$7:$G$4518,"Paid/ Closed")="Paid/ Closed","Paid/ Closed", "Still_Outstanding")</f>
        <v>Still_Outstanding</v>
      </c>
      <c r="N1311" s="33">
        <f>IF(_xlfn.XLOOKUP(C1311,Raw_Data_Paid_23!$C$4:$C$2114,Raw_Data_Paid_23!$C$4:$C$2114,1)= 1,1,0)</f>
        <v>1</v>
      </c>
      <c r="O1311" t="str">
        <f>IF(M1311=$W$7,IF(AND(N1311,_xlfn.XLOOKUP(C1311,Raw_Data_OS_23!$C$7:$C$4518,Raw_Data_OS_23!$G$7:$G$4518,0)=G1311),"A",IF(_xlfn.XLOOKUP(C1311,Raw_Data_Paid_23!$C$4:$C$2114,Raw_Data_Paid_23!$C$4:$C$2114,"B1")="B1","B1","B2")),IF(_xlfn.XLOOKUP(C1311,Raw_Data_Paid_23!$C$4:$C$2114,Raw_Data_Paid_23!$C$4:$C$2114,"C1")="C1","C1","C2"))</f>
        <v>B1</v>
      </c>
      <c r="P1311" t="str">
        <f t="shared" si="70"/>
        <v>2010B1Motor Commercial</v>
      </c>
    </row>
    <row r="1312" spans="3:16" x14ac:dyDescent="0.35">
      <c r="C1312" s="6" t="s">
        <v>1551</v>
      </c>
      <c r="D1312" s="7" t="s">
        <v>4467</v>
      </c>
      <c r="E1312" s="7" t="s">
        <v>4468</v>
      </c>
      <c r="F1312" s="8" t="s">
        <v>3910</v>
      </c>
      <c r="G1312" s="9">
        <v>80000</v>
      </c>
      <c r="H1312" s="10">
        <v>2010</v>
      </c>
      <c r="I1312" s="10">
        <v>2010</v>
      </c>
      <c r="J1312" s="11" t="s">
        <v>1227</v>
      </c>
      <c r="K1312" s="12">
        <v>80000</v>
      </c>
      <c r="L1312" s="12">
        <v>1</v>
      </c>
      <c r="M1312" s="33" t="str">
        <f>IF(_xlfn.XLOOKUP(C1312,Raw_Data_OS_23!$C$7:$C$4518,Raw_Data_OS_23!$G$7:$G$4518,"Paid/ Closed")="Paid/ Closed","Paid/ Closed", "Still_Outstanding")</f>
        <v>Still_Outstanding</v>
      </c>
      <c r="N1312" s="33">
        <f>IF(_xlfn.XLOOKUP(C1312,Raw_Data_Paid_23!$C$4:$C$2114,Raw_Data_Paid_23!$C$4:$C$2114,1)= 1,1,0)</f>
        <v>1</v>
      </c>
      <c r="O1312" t="str">
        <f>IF(M1312=$W$7,IF(AND(N1312,_xlfn.XLOOKUP(C1312,Raw_Data_OS_23!$C$7:$C$4518,Raw_Data_OS_23!$G$7:$G$4518,0)=G1312),"A",IF(_xlfn.XLOOKUP(C1312,Raw_Data_Paid_23!$C$4:$C$2114,Raw_Data_Paid_23!$C$4:$C$2114,"B1")="B1","B1","B2")),IF(_xlfn.XLOOKUP(C1312,Raw_Data_Paid_23!$C$4:$C$2114,Raw_Data_Paid_23!$C$4:$C$2114,"C1")="C1","C1","C2"))</f>
        <v>A</v>
      </c>
      <c r="P1312" t="str">
        <f t="shared" si="70"/>
        <v>2010AMotor Private</v>
      </c>
    </row>
    <row r="1313" spans="3:16" x14ac:dyDescent="0.35">
      <c r="C1313" s="6" t="s">
        <v>1552</v>
      </c>
      <c r="D1313" s="7" t="s">
        <v>4469</v>
      </c>
      <c r="E1313" s="7" t="s">
        <v>4468</v>
      </c>
      <c r="F1313" s="8" t="s">
        <v>3910</v>
      </c>
      <c r="G1313" s="9">
        <v>60000</v>
      </c>
      <c r="H1313" s="10">
        <v>2010</v>
      </c>
      <c r="I1313" s="10">
        <v>2010</v>
      </c>
      <c r="J1313" s="11" t="s">
        <v>1227</v>
      </c>
      <c r="K1313" s="12">
        <v>60000</v>
      </c>
      <c r="L1313" s="12">
        <v>1</v>
      </c>
      <c r="M1313" s="33" t="str">
        <f>IF(_xlfn.XLOOKUP(C1313,Raw_Data_OS_23!$C$7:$C$4518,Raw_Data_OS_23!$G$7:$G$4518,"Paid/ Closed")="Paid/ Closed","Paid/ Closed", "Still_Outstanding")</f>
        <v>Still_Outstanding</v>
      </c>
      <c r="N1313" s="33">
        <f>IF(_xlfn.XLOOKUP(C1313,Raw_Data_Paid_23!$C$4:$C$2114,Raw_Data_Paid_23!$C$4:$C$2114,1)= 1,1,0)</f>
        <v>1</v>
      </c>
      <c r="O1313" t="str">
        <f>IF(M1313=$W$7,IF(AND(N1313,_xlfn.XLOOKUP(C1313,Raw_Data_OS_23!$C$7:$C$4518,Raw_Data_OS_23!$G$7:$G$4518,0)=G1313),"A",IF(_xlfn.XLOOKUP(C1313,Raw_Data_Paid_23!$C$4:$C$2114,Raw_Data_Paid_23!$C$4:$C$2114,"B1")="B1","B1","B2")),IF(_xlfn.XLOOKUP(C1313,Raw_Data_Paid_23!$C$4:$C$2114,Raw_Data_Paid_23!$C$4:$C$2114,"C1")="C1","C1","C2"))</f>
        <v>B1</v>
      </c>
      <c r="P1313" t="str">
        <f t="shared" si="70"/>
        <v>2010B1Motor Private</v>
      </c>
    </row>
    <row r="1314" spans="3:16" x14ac:dyDescent="0.35">
      <c r="C1314" s="6" t="s">
        <v>1553</v>
      </c>
      <c r="D1314" s="7" t="s">
        <v>4470</v>
      </c>
      <c r="E1314" s="7" t="s">
        <v>4471</v>
      </c>
      <c r="F1314" s="8" t="s">
        <v>3908</v>
      </c>
      <c r="G1314" s="9">
        <v>79760</v>
      </c>
      <c r="H1314" s="10">
        <v>2010</v>
      </c>
      <c r="I1314" s="10">
        <v>2010</v>
      </c>
      <c r="J1314" s="11" t="s">
        <v>1227</v>
      </c>
      <c r="K1314" s="12">
        <v>79760</v>
      </c>
      <c r="L1314" s="12">
        <v>1</v>
      </c>
      <c r="M1314" s="33" t="str">
        <f>IF(_xlfn.XLOOKUP(C1314,Raw_Data_OS_23!$C$7:$C$4518,Raw_Data_OS_23!$G$7:$G$4518,"Paid/ Closed")="Paid/ Closed","Paid/ Closed", "Still_Outstanding")</f>
        <v>Still_Outstanding</v>
      </c>
      <c r="N1314" s="33">
        <f>IF(_xlfn.XLOOKUP(C1314,Raw_Data_Paid_23!$C$4:$C$2114,Raw_Data_Paid_23!$C$4:$C$2114,1)= 1,1,0)</f>
        <v>1</v>
      </c>
      <c r="O1314" t="str">
        <f>IF(M1314=$W$7,IF(AND(N1314,_xlfn.XLOOKUP(C1314,Raw_Data_OS_23!$C$7:$C$4518,Raw_Data_OS_23!$G$7:$G$4518,0)=G1314),"A",IF(_xlfn.XLOOKUP(C1314,Raw_Data_Paid_23!$C$4:$C$2114,Raw_Data_Paid_23!$C$4:$C$2114,"B1")="B1","B1","B2")),IF(_xlfn.XLOOKUP(C1314,Raw_Data_Paid_23!$C$4:$C$2114,Raw_Data_Paid_23!$C$4:$C$2114,"C1")="C1","C1","C2"))</f>
        <v>B1</v>
      </c>
      <c r="P1314" t="str">
        <f t="shared" si="70"/>
        <v>2010B1Motor Commercial</v>
      </c>
    </row>
    <row r="1315" spans="3:16" x14ac:dyDescent="0.35">
      <c r="C1315" s="6" t="s">
        <v>1554</v>
      </c>
      <c r="D1315" s="7" t="s">
        <v>4472</v>
      </c>
      <c r="E1315" s="7" t="s">
        <v>4473</v>
      </c>
      <c r="F1315" s="8" t="s">
        <v>3908</v>
      </c>
      <c r="G1315" s="9">
        <v>227192.98250000001</v>
      </c>
      <c r="H1315" s="10">
        <v>2010</v>
      </c>
      <c r="I1315" s="10">
        <v>2010</v>
      </c>
      <c r="J1315" s="11" t="s">
        <v>1227</v>
      </c>
      <c r="K1315" s="12">
        <v>227192.98250000001</v>
      </c>
      <c r="L1315" s="12">
        <v>1</v>
      </c>
      <c r="M1315" s="33" t="str">
        <f>IF(_xlfn.XLOOKUP(C1315,Raw_Data_OS_23!$C$7:$C$4518,Raw_Data_OS_23!$G$7:$G$4518,"Paid/ Closed")="Paid/ Closed","Paid/ Closed", "Still_Outstanding")</f>
        <v>Still_Outstanding</v>
      </c>
      <c r="N1315" s="33">
        <f>IF(_xlfn.XLOOKUP(C1315,Raw_Data_Paid_23!$C$4:$C$2114,Raw_Data_Paid_23!$C$4:$C$2114,1)= 1,1,0)</f>
        <v>1</v>
      </c>
      <c r="O1315" t="str">
        <f>IF(M1315=$W$7,IF(AND(N1315,_xlfn.XLOOKUP(C1315,Raw_Data_OS_23!$C$7:$C$4518,Raw_Data_OS_23!$G$7:$G$4518,0)=G1315),"A",IF(_xlfn.XLOOKUP(C1315,Raw_Data_Paid_23!$C$4:$C$2114,Raw_Data_Paid_23!$C$4:$C$2114,"B1")="B1","B1","B2")),IF(_xlfn.XLOOKUP(C1315,Raw_Data_Paid_23!$C$4:$C$2114,Raw_Data_Paid_23!$C$4:$C$2114,"C1")="C1","C1","C2"))</f>
        <v>B1</v>
      </c>
      <c r="P1315" t="str">
        <f t="shared" si="70"/>
        <v>2010B1Motor Commercial</v>
      </c>
    </row>
    <row r="1316" spans="3:16" x14ac:dyDescent="0.35">
      <c r="C1316" s="6" t="s">
        <v>1555</v>
      </c>
      <c r="D1316" s="7" t="s">
        <v>4474</v>
      </c>
      <c r="E1316" s="7" t="s">
        <v>4475</v>
      </c>
      <c r="F1316" s="8" t="s">
        <v>3910</v>
      </c>
      <c r="G1316" s="9">
        <v>410570.17540000001</v>
      </c>
      <c r="H1316" s="10">
        <v>2010</v>
      </c>
      <c r="I1316" s="10">
        <v>2010</v>
      </c>
      <c r="J1316" s="11" t="s">
        <v>1227</v>
      </c>
      <c r="K1316" s="12">
        <v>410570.17540000001</v>
      </c>
      <c r="L1316" s="12">
        <v>1</v>
      </c>
      <c r="M1316" s="33" t="str">
        <f>IF(_xlfn.XLOOKUP(C1316,Raw_Data_OS_23!$C$7:$C$4518,Raw_Data_OS_23!$G$7:$G$4518,"Paid/ Closed")="Paid/ Closed","Paid/ Closed", "Still_Outstanding")</f>
        <v>Still_Outstanding</v>
      </c>
      <c r="N1316" s="33">
        <f>IF(_xlfn.XLOOKUP(C1316,Raw_Data_Paid_23!$C$4:$C$2114,Raw_Data_Paid_23!$C$4:$C$2114,1)= 1,1,0)</f>
        <v>1</v>
      </c>
      <c r="O1316" t="str">
        <f>IF(M1316=$W$7,IF(AND(N1316,_xlfn.XLOOKUP(C1316,Raw_Data_OS_23!$C$7:$C$4518,Raw_Data_OS_23!$G$7:$G$4518,0)=G1316),"A",IF(_xlfn.XLOOKUP(C1316,Raw_Data_Paid_23!$C$4:$C$2114,Raw_Data_Paid_23!$C$4:$C$2114,"B1")="B1","B1","B2")),IF(_xlfn.XLOOKUP(C1316,Raw_Data_Paid_23!$C$4:$C$2114,Raw_Data_Paid_23!$C$4:$C$2114,"C1")="C1","C1","C2"))</f>
        <v>A</v>
      </c>
      <c r="P1316" t="str">
        <f t="shared" si="70"/>
        <v>2010AMotor Private</v>
      </c>
    </row>
    <row r="1317" spans="3:16" x14ac:dyDescent="0.35">
      <c r="C1317" s="6" t="s">
        <v>1556</v>
      </c>
      <c r="D1317" s="7" t="s">
        <v>4476</v>
      </c>
      <c r="E1317" s="7" t="s">
        <v>4477</v>
      </c>
      <c r="F1317" s="8" t="s">
        <v>3908</v>
      </c>
      <c r="G1317" s="9">
        <v>195650.807</v>
      </c>
      <c r="H1317" s="10">
        <v>2010</v>
      </c>
      <c r="I1317" s="10">
        <v>2010</v>
      </c>
      <c r="J1317" s="11" t="s">
        <v>1557</v>
      </c>
      <c r="K1317" s="12">
        <v>-105757.193</v>
      </c>
      <c r="L1317" s="12">
        <v>1</v>
      </c>
      <c r="M1317" s="33" t="str">
        <f>IF(_xlfn.XLOOKUP(C1317,Raw_Data_OS_23!$C$7:$C$4518,Raw_Data_OS_23!$G$7:$G$4518,"Paid/ Closed")="Paid/ Closed","Paid/ Closed", "Still_Outstanding")</f>
        <v>Still_Outstanding</v>
      </c>
      <c r="N1317" s="33">
        <f>IF(_xlfn.XLOOKUP(C1317,Raw_Data_Paid_23!$C$4:$C$2114,Raw_Data_Paid_23!$C$4:$C$2114,1)= 1,1,0)</f>
        <v>1</v>
      </c>
      <c r="O1317" t="str">
        <f>IF(M1317=$W$7,IF(AND(N1317,_xlfn.XLOOKUP(C1317,Raw_Data_OS_23!$C$7:$C$4518,Raw_Data_OS_23!$G$7:$G$4518,0)=G1317),"A",IF(_xlfn.XLOOKUP(C1317,Raw_Data_Paid_23!$C$4:$C$2114,Raw_Data_Paid_23!$C$4:$C$2114,"B1")="B1","B1","B2")),IF(_xlfn.XLOOKUP(C1317,Raw_Data_Paid_23!$C$4:$C$2114,Raw_Data_Paid_23!$C$4:$C$2114,"C1")="C1","C1","C2"))</f>
        <v>B1</v>
      </c>
      <c r="P1317" t="str">
        <f t="shared" si="70"/>
        <v>2010B1Motor Commercial</v>
      </c>
    </row>
    <row r="1318" spans="3:16" x14ac:dyDescent="0.35">
      <c r="C1318" s="6" t="s">
        <v>1558</v>
      </c>
      <c r="D1318" s="7" t="s">
        <v>4478</v>
      </c>
      <c r="E1318" s="7" t="s">
        <v>4479</v>
      </c>
      <c r="F1318" s="8" t="s">
        <v>3910</v>
      </c>
      <c r="G1318" s="9">
        <v>25075</v>
      </c>
      <c r="H1318" s="10">
        <v>2010</v>
      </c>
      <c r="I1318" s="10">
        <v>2010</v>
      </c>
      <c r="J1318" s="11" t="s">
        <v>1557</v>
      </c>
      <c r="K1318" s="12">
        <v>25075</v>
      </c>
      <c r="L1318" s="12">
        <v>1</v>
      </c>
      <c r="M1318" s="33" t="str">
        <f>IF(_xlfn.XLOOKUP(C1318,Raw_Data_OS_23!$C$7:$C$4518,Raw_Data_OS_23!$G$7:$G$4518,"Paid/ Closed")="Paid/ Closed","Paid/ Closed", "Still_Outstanding")</f>
        <v>Still_Outstanding</v>
      </c>
      <c r="N1318" s="33">
        <f>IF(_xlfn.XLOOKUP(C1318,Raw_Data_Paid_23!$C$4:$C$2114,Raw_Data_Paid_23!$C$4:$C$2114,1)= 1,1,0)</f>
        <v>1</v>
      </c>
      <c r="O1318" t="str">
        <f>IF(M1318=$W$7,IF(AND(N1318,_xlfn.XLOOKUP(C1318,Raw_Data_OS_23!$C$7:$C$4518,Raw_Data_OS_23!$G$7:$G$4518,0)=G1318),"A",IF(_xlfn.XLOOKUP(C1318,Raw_Data_Paid_23!$C$4:$C$2114,Raw_Data_Paid_23!$C$4:$C$2114,"B1")="B1","B1","B2")),IF(_xlfn.XLOOKUP(C1318,Raw_Data_Paid_23!$C$4:$C$2114,Raw_Data_Paid_23!$C$4:$C$2114,"C1")="C1","C1","C2"))</f>
        <v>B1</v>
      </c>
      <c r="P1318" t="str">
        <f t="shared" si="70"/>
        <v>2010B1Motor Private</v>
      </c>
    </row>
    <row r="1319" spans="3:16" x14ac:dyDescent="0.35">
      <c r="C1319" s="6" t="s">
        <v>1559</v>
      </c>
      <c r="D1319" s="7" t="s">
        <v>4480</v>
      </c>
      <c r="E1319" s="7" t="s">
        <v>4481</v>
      </c>
      <c r="F1319" s="8" t="s">
        <v>3908</v>
      </c>
      <c r="G1319" s="9">
        <v>1500000</v>
      </c>
      <c r="H1319" s="10">
        <v>2010</v>
      </c>
      <c r="I1319" s="10">
        <v>2010</v>
      </c>
      <c r="J1319" s="11" t="s">
        <v>1560</v>
      </c>
      <c r="K1319" s="12">
        <v>200000</v>
      </c>
      <c r="L1319" s="12">
        <v>1</v>
      </c>
      <c r="M1319" s="33" t="str">
        <f>IF(_xlfn.XLOOKUP(C1319,Raw_Data_OS_23!$C$7:$C$4518,Raw_Data_OS_23!$G$7:$G$4518,"Paid/ Closed")="Paid/ Closed","Paid/ Closed", "Still_Outstanding")</f>
        <v>Still_Outstanding</v>
      </c>
      <c r="N1319" s="33">
        <f>IF(_xlfn.XLOOKUP(C1319,Raw_Data_Paid_23!$C$4:$C$2114,Raw_Data_Paid_23!$C$4:$C$2114,1)= 1,1,0)</f>
        <v>0</v>
      </c>
      <c r="O1319" t="str">
        <f>IF(M1319=$W$7,IF(AND(N1319,_xlfn.XLOOKUP(C1319,Raw_Data_OS_23!$C$7:$C$4518,Raw_Data_OS_23!$G$7:$G$4518,0)=G1319),"A",IF(_xlfn.XLOOKUP(C1319,Raw_Data_Paid_23!$C$4:$C$2114,Raw_Data_Paid_23!$C$4:$C$2114,"B1")="B1","B1","B2")),IF(_xlfn.XLOOKUP(C1319,Raw_Data_Paid_23!$C$4:$C$2114,Raw_Data_Paid_23!$C$4:$C$2114,"C1")="C1","C1","C2"))</f>
        <v>B2</v>
      </c>
      <c r="P1319" t="str">
        <f t="shared" si="70"/>
        <v>2010B2Motor Commercial</v>
      </c>
    </row>
    <row r="1320" spans="3:16" x14ac:dyDescent="0.35">
      <c r="C1320" s="6" t="s">
        <v>1561</v>
      </c>
      <c r="D1320" s="7" t="s">
        <v>4482</v>
      </c>
      <c r="E1320" s="7" t="s">
        <v>4483</v>
      </c>
      <c r="F1320" s="8" t="s">
        <v>3908</v>
      </c>
      <c r="G1320" s="9">
        <v>250000</v>
      </c>
      <c r="H1320" s="10">
        <v>2010</v>
      </c>
      <c r="I1320" s="10">
        <v>2010</v>
      </c>
      <c r="J1320" s="11" t="s">
        <v>1560</v>
      </c>
      <c r="K1320" s="12">
        <v>250000</v>
      </c>
      <c r="L1320" s="12">
        <v>1</v>
      </c>
      <c r="M1320" s="33" t="str">
        <f>IF(_xlfn.XLOOKUP(C1320,Raw_Data_OS_23!$C$7:$C$4518,Raw_Data_OS_23!$G$7:$G$4518,"Paid/ Closed")="Paid/ Closed","Paid/ Closed", "Still_Outstanding")</f>
        <v>Still_Outstanding</v>
      </c>
      <c r="N1320" s="33">
        <f>IF(_xlfn.XLOOKUP(C1320,Raw_Data_Paid_23!$C$4:$C$2114,Raw_Data_Paid_23!$C$4:$C$2114,1)= 1,1,0)</f>
        <v>1</v>
      </c>
      <c r="O1320" t="str">
        <f>IF(M1320=$W$7,IF(AND(N1320,_xlfn.XLOOKUP(C1320,Raw_Data_OS_23!$C$7:$C$4518,Raw_Data_OS_23!$G$7:$G$4518,0)=G1320),"A",IF(_xlfn.XLOOKUP(C1320,Raw_Data_Paid_23!$C$4:$C$2114,Raw_Data_Paid_23!$C$4:$C$2114,"B1")="B1","B1","B2")),IF(_xlfn.XLOOKUP(C1320,Raw_Data_Paid_23!$C$4:$C$2114,Raw_Data_Paid_23!$C$4:$C$2114,"C1")="C1","C1","C2"))</f>
        <v>B1</v>
      </c>
      <c r="P1320" t="str">
        <f t="shared" si="70"/>
        <v>2010B1Motor Commercial</v>
      </c>
    </row>
    <row r="1321" spans="3:16" x14ac:dyDescent="0.35">
      <c r="C1321" s="6" t="s">
        <v>1562</v>
      </c>
      <c r="D1321" s="7" t="s">
        <v>4484</v>
      </c>
      <c r="E1321" s="7" t="s">
        <v>4485</v>
      </c>
      <c r="F1321" s="8" t="s">
        <v>3910</v>
      </c>
      <c r="G1321" s="9">
        <v>57740</v>
      </c>
      <c r="H1321" s="10">
        <v>2010</v>
      </c>
      <c r="I1321" s="10">
        <v>2010</v>
      </c>
      <c r="J1321" s="11" t="s">
        <v>1560</v>
      </c>
      <c r="K1321" s="12">
        <v>57740</v>
      </c>
      <c r="L1321" s="12">
        <v>1</v>
      </c>
      <c r="M1321" s="33" t="str">
        <f>IF(_xlfn.XLOOKUP(C1321,Raw_Data_OS_23!$C$7:$C$4518,Raw_Data_OS_23!$G$7:$G$4518,"Paid/ Closed")="Paid/ Closed","Paid/ Closed", "Still_Outstanding")</f>
        <v>Still_Outstanding</v>
      </c>
      <c r="N1321" s="33">
        <f>IF(_xlfn.XLOOKUP(C1321,Raw_Data_Paid_23!$C$4:$C$2114,Raw_Data_Paid_23!$C$4:$C$2114,1)= 1,1,0)</f>
        <v>1</v>
      </c>
      <c r="O1321" t="str">
        <f>IF(M1321=$W$7,IF(AND(N1321,_xlfn.XLOOKUP(C1321,Raw_Data_OS_23!$C$7:$C$4518,Raw_Data_OS_23!$G$7:$G$4518,0)=G1321),"A",IF(_xlfn.XLOOKUP(C1321,Raw_Data_Paid_23!$C$4:$C$2114,Raw_Data_Paid_23!$C$4:$C$2114,"B1")="B1","B1","B2")),IF(_xlfn.XLOOKUP(C1321,Raw_Data_Paid_23!$C$4:$C$2114,Raw_Data_Paid_23!$C$4:$C$2114,"C1")="C1","C1","C2"))</f>
        <v>A</v>
      </c>
      <c r="P1321" t="str">
        <f t="shared" si="70"/>
        <v>2010AMotor Private</v>
      </c>
    </row>
    <row r="1322" spans="3:16" x14ac:dyDescent="0.35">
      <c r="C1322" s="6" t="s">
        <v>1563</v>
      </c>
      <c r="D1322" s="7" t="s">
        <v>4486</v>
      </c>
      <c r="E1322" s="7" t="s">
        <v>4487</v>
      </c>
      <c r="F1322" s="8" t="s">
        <v>3908</v>
      </c>
      <c r="G1322" s="9">
        <v>2900</v>
      </c>
      <c r="H1322" s="10">
        <v>2010</v>
      </c>
      <c r="I1322" s="10">
        <v>2010</v>
      </c>
      <c r="J1322" s="11" t="s">
        <v>1560</v>
      </c>
      <c r="K1322" s="12">
        <v>2900</v>
      </c>
      <c r="L1322" s="12">
        <v>1</v>
      </c>
      <c r="M1322" s="33" t="str">
        <f>IF(_xlfn.XLOOKUP(C1322,Raw_Data_OS_23!$C$7:$C$4518,Raw_Data_OS_23!$G$7:$G$4518,"Paid/ Closed")="Paid/ Closed","Paid/ Closed", "Still_Outstanding")</f>
        <v>Still_Outstanding</v>
      </c>
      <c r="N1322" s="33">
        <f>IF(_xlfn.XLOOKUP(C1322,Raw_Data_Paid_23!$C$4:$C$2114,Raw_Data_Paid_23!$C$4:$C$2114,1)= 1,1,0)</f>
        <v>1</v>
      </c>
      <c r="O1322" t="str">
        <f>IF(M1322=$W$7,IF(AND(N1322,_xlfn.XLOOKUP(C1322,Raw_Data_OS_23!$C$7:$C$4518,Raw_Data_OS_23!$G$7:$G$4518,0)=G1322),"A",IF(_xlfn.XLOOKUP(C1322,Raw_Data_Paid_23!$C$4:$C$2114,Raw_Data_Paid_23!$C$4:$C$2114,"B1")="B1","B1","B2")),IF(_xlfn.XLOOKUP(C1322,Raw_Data_Paid_23!$C$4:$C$2114,Raw_Data_Paid_23!$C$4:$C$2114,"C1")="C1","C1","C2"))</f>
        <v>B1</v>
      </c>
      <c r="P1322" t="str">
        <f t="shared" si="70"/>
        <v>2010B1Motor Commercial</v>
      </c>
    </row>
    <row r="1323" spans="3:16" x14ac:dyDescent="0.35">
      <c r="C1323" s="6" t="s">
        <v>1564</v>
      </c>
      <c r="D1323" s="7" t="s">
        <v>4488</v>
      </c>
      <c r="E1323" s="7" t="s">
        <v>4489</v>
      </c>
      <c r="F1323" s="8" t="s">
        <v>3910</v>
      </c>
      <c r="G1323" s="9">
        <v>80000</v>
      </c>
      <c r="H1323" s="10">
        <v>2010</v>
      </c>
      <c r="I1323" s="10">
        <v>2010</v>
      </c>
      <c r="J1323" s="11" t="s">
        <v>1560</v>
      </c>
      <c r="K1323" s="12">
        <v>80000</v>
      </c>
      <c r="L1323" s="12">
        <v>1</v>
      </c>
      <c r="M1323" s="33" t="str">
        <f>IF(_xlfn.XLOOKUP(C1323,Raw_Data_OS_23!$C$7:$C$4518,Raw_Data_OS_23!$G$7:$G$4518,"Paid/ Closed")="Paid/ Closed","Paid/ Closed", "Still_Outstanding")</f>
        <v>Still_Outstanding</v>
      </c>
      <c r="N1323" s="33">
        <f>IF(_xlfn.XLOOKUP(C1323,Raw_Data_Paid_23!$C$4:$C$2114,Raw_Data_Paid_23!$C$4:$C$2114,1)= 1,1,0)</f>
        <v>1</v>
      </c>
      <c r="O1323" t="str">
        <f>IF(M1323=$W$7,IF(AND(N1323,_xlfn.XLOOKUP(C1323,Raw_Data_OS_23!$C$7:$C$4518,Raw_Data_OS_23!$G$7:$G$4518,0)=G1323),"A",IF(_xlfn.XLOOKUP(C1323,Raw_Data_Paid_23!$C$4:$C$2114,Raw_Data_Paid_23!$C$4:$C$2114,"B1")="B1","B1","B2")),IF(_xlfn.XLOOKUP(C1323,Raw_Data_Paid_23!$C$4:$C$2114,Raw_Data_Paid_23!$C$4:$C$2114,"C1")="C1","C1","C2"))</f>
        <v>B1</v>
      </c>
      <c r="P1323" t="str">
        <f t="shared" si="70"/>
        <v>2010B1Motor Private</v>
      </c>
    </row>
    <row r="1324" spans="3:16" x14ac:dyDescent="0.35">
      <c r="C1324" s="6" t="s">
        <v>1565</v>
      </c>
      <c r="D1324" s="7" t="s">
        <v>4490</v>
      </c>
      <c r="E1324" s="7" t="s">
        <v>4489</v>
      </c>
      <c r="F1324" s="8" t="s">
        <v>3910</v>
      </c>
      <c r="G1324" s="9">
        <v>500000</v>
      </c>
      <c r="H1324" s="10">
        <v>2010</v>
      </c>
      <c r="I1324" s="10">
        <v>2010</v>
      </c>
      <c r="J1324" s="11" t="s">
        <v>1560</v>
      </c>
      <c r="K1324" s="12">
        <v>400000</v>
      </c>
      <c r="L1324" s="12">
        <v>1</v>
      </c>
      <c r="M1324" s="33" t="str">
        <f>IF(_xlfn.XLOOKUP(C1324,Raw_Data_OS_23!$C$7:$C$4518,Raw_Data_OS_23!$G$7:$G$4518,"Paid/ Closed")="Paid/ Closed","Paid/ Closed", "Still_Outstanding")</f>
        <v>Still_Outstanding</v>
      </c>
      <c r="N1324" s="33">
        <f>IF(_xlfn.XLOOKUP(C1324,Raw_Data_Paid_23!$C$4:$C$2114,Raw_Data_Paid_23!$C$4:$C$2114,1)= 1,1,0)</f>
        <v>0</v>
      </c>
      <c r="O1324" t="str">
        <f>IF(M1324=$W$7,IF(AND(N1324,_xlfn.XLOOKUP(C1324,Raw_Data_OS_23!$C$7:$C$4518,Raw_Data_OS_23!$G$7:$G$4518,0)=G1324),"A",IF(_xlfn.XLOOKUP(C1324,Raw_Data_Paid_23!$C$4:$C$2114,Raw_Data_Paid_23!$C$4:$C$2114,"B1")="B1","B1","B2")),IF(_xlfn.XLOOKUP(C1324,Raw_Data_Paid_23!$C$4:$C$2114,Raw_Data_Paid_23!$C$4:$C$2114,"C1")="C1","C1","C2"))</f>
        <v>B2</v>
      </c>
      <c r="P1324" t="str">
        <f t="shared" si="70"/>
        <v>2010B2Motor Private</v>
      </c>
    </row>
    <row r="1325" spans="3:16" x14ac:dyDescent="0.35">
      <c r="C1325" s="6" t="s">
        <v>1566</v>
      </c>
      <c r="D1325" s="7" t="s">
        <v>4491</v>
      </c>
      <c r="E1325" s="7" t="s">
        <v>4489</v>
      </c>
      <c r="F1325" s="8" t="s">
        <v>3910</v>
      </c>
      <c r="G1325" s="9">
        <v>150000</v>
      </c>
      <c r="H1325" s="10">
        <v>2010</v>
      </c>
      <c r="I1325" s="10">
        <v>2010</v>
      </c>
      <c r="J1325" s="11" t="s">
        <v>1560</v>
      </c>
      <c r="K1325" s="12">
        <v>150000</v>
      </c>
      <c r="L1325" s="12">
        <v>1</v>
      </c>
      <c r="M1325" s="33" t="str">
        <f>IF(_xlfn.XLOOKUP(C1325,Raw_Data_OS_23!$C$7:$C$4518,Raw_Data_OS_23!$G$7:$G$4518,"Paid/ Closed")="Paid/ Closed","Paid/ Closed", "Still_Outstanding")</f>
        <v>Still_Outstanding</v>
      </c>
      <c r="N1325" s="33">
        <f>IF(_xlfn.XLOOKUP(C1325,Raw_Data_Paid_23!$C$4:$C$2114,Raw_Data_Paid_23!$C$4:$C$2114,1)= 1,1,0)</f>
        <v>1</v>
      </c>
      <c r="O1325" t="str">
        <f>IF(M1325=$W$7,IF(AND(N1325,_xlfn.XLOOKUP(C1325,Raw_Data_OS_23!$C$7:$C$4518,Raw_Data_OS_23!$G$7:$G$4518,0)=G1325),"A",IF(_xlfn.XLOOKUP(C1325,Raw_Data_Paid_23!$C$4:$C$2114,Raw_Data_Paid_23!$C$4:$C$2114,"B1")="B1","B1","B2")),IF(_xlfn.XLOOKUP(C1325,Raw_Data_Paid_23!$C$4:$C$2114,Raw_Data_Paid_23!$C$4:$C$2114,"C1")="C1","C1","C2"))</f>
        <v>A</v>
      </c>
      <c r="P1325" t="str">
        <f t="shared" si="70"/>
        <v>2010AMotor Private</v>
      </c>
    </row>
    <row r="1326" spans="3:16" x14ac:dyDescent="0.35">
      <c r="C1326" s="6" t="s">
        <v>1567</v>
      </c>
      <c r="D1326" s="7" t="s">
        <v>4492</v>
      </c>
      <c r="E1326" s="7" t="s">
        <v>4493</v>
      </c>
      <c r="F1326" s="8" t="s">
        <v>3910</v>
      </c>
      <c r="G1326" s="9">
        <v>200000</v>
      </c>
      <c r="H1326" s="10">
        <v>2010</v>
      </c>
      <c r="I1326" s="10">
        <v>2010</v>
      </c>
      <c r="J1326" s="11" t="s">
        <v>1557</v>
      </c>
      <c r="K1326" s="12">
        <v>200000</v>
      </c>
      <c r="L1326" s="12">
        <v>1</v>
      </c>
      <c r="M1326" s="33" t="str">
        <f>IF(_xlfn.XLOOKUP(C1326,Raw_Data_OS_23!$C$7:$C$4518,Raw_Data_OS_23!$G$7:$G$4518,"Paid/ Closed")="Paid/ Closed","Paid/ Closed", "Still_Outstanding")</f>
        <v>Still_Outstanding</v>
      </c>
      <c r="N1326" s="33">
        <f>IF(_xlfn.XLOOKUP(C1326,Raw_Data_Paid_23!$C$4:$C$2114,Raw_Data_Paid_23!$C$4:$C$2114,1)= 1,1,0)</f>
        <v>1</v>
      </c>
      <c r="O1326" t="str">
        <f>IF(M1326=$W$7,IF(AND(N1326,_xlfn.XLOOKUP(C1326,Raw_Data_OS_23!$C$7:$C$4518,Raw_Data_OS_23!$G$7:$G$4518,0)=G1326),"A",IF(_xlfn.XLOOKUP(C1326,Raw_Data_Paid_23!$C$4:$C$2114,Raw_Data_Paid_23!$C$4:$C$2114,"B1")="B1","B1","B2")),IF(_xlfn.XLOOKUP(C1326,Raw_Data_Paid_23!$C$4:$C$2114,Raw_Data_Paid_23!$C$4:$C$2114,"C1")="C1","C1","C2"))</f>
        <v>B1</v>
      </c>
      <c r="P1326" t="str">
        <f t="shared" si="70"/>
        <v>2010B1Motor Private</v>
      </c>
    </row>
    <row r="1327" spans="3:16" x14ac:dyDescent="0.35">
      <c r="C1327" s="6" t="s">
        <v>1568</v>
      </c>
      <c r="D1327" s="7" t="s">
        <v>4494</v>
      </c>
      <c r="E1327" s="7" t="s">
        <v>4495</v>
      </c>
      <c r="F1327" s="8" t="s">
        <v>3908</v>
      </c>
      <c r="G1327" s="9">
        <v>150000</v>
      </c>
      <c r="H1327" s="10">
        <v>2011</v>
      </c>
      <c r="I1327" s="10">
        <v>2011</v>
      </c>
      <c r="J1327" s="11" t="s">
        <v>1569</v>
      </c>
      <c r="K1327" s="12">
        <v>150000</v>
      </c>
      <c r="L1327" s="12">
        <v>1</v>
      </c>
      <c r="M1327" s="33" t="str">
        <f>IF(_xlfn.XLOOKUP(C1327,Raw_Data_OS_23!$C$7:$C$4518,Raw_Data_OS_23!$G$7:$G$4518,"Paid/ Closed")="Paid/ Closed","Paid/ Closed", "Still_Outstanding")</f>
        <v>Paid/ Closed</v>
      </c>
      <c r="N1327" s="33">
        <f>IF(_xlfn.XLOOKUP(C1327,Raw_Data_Paid_23!$C$4:$C$2114,Raw_Data_Paid_23!$C$4:$C$2114,1)= 1,1,0)</f>
        <v>1</v>
      </c>
      <c r="O1327" t="str">
        <f>IF(M1327=$W$7,IF(AND(N1327,_xlfn.XLOOKUP(C1327,Raw_Data_OS_23!$C$7:$C$4518,Raw_Data_OS_23!$G$7:$G$4518,0)=G1327),"A",IF(_xlfn.XLOOKUP(C1327,Raw_Data_Paid_23!$C$4:$C$2114,Raw_Data_Paid_23!$C$4:$C$2114,"B1")="B1","B1","B2")),IF(_xlfn.XLOOKUP(C1327,Raw_Data_Paid_23!$C$4:$C$2114,Raw_Data_Paid_23!$C$4:$C$2114,"C1")="C1","C1","C2"))</f>
        <v>C1</v>
      </c>
      <c r="P1327" t="str">
        <f t="shared" si="70"/>
        <v>2011C1Motor Commercial</v>
      </c>
    </row>
    <row r="1328" spans="3:16" x14ac:dyDescent="0.35">
      <c r="C1328" s="6" t="s">
        <v>1570</v>
      </c>
      <c r="D1328" s="7" t="s">
        <v>4496</v>
      </c>
      <c r="E1328" s="7" t="s">
        <v>4497</v>
      </c>
      <c r="F1328" s="8" t="s">
        <v>3908</v>
      </c>
      <c r="G1328" s="9">
        <v>100000</v>
      </c>
      <c r="H1328" s="10">
        <v>2011</v>
      </c>
      <c r="I1328" s="10">
        <v>2011</v>
      </c>
      <c r="J1328" s="11" t="s">
        <v>1569</v>
      </c>
      <c r="K1328" s="12">
        <v>100000</v>
      </c>
      <c r="L1328" s="12">
        <v>1</v>
      </c>
      <c r="M1328" s="33" t="str">
        <f>IF(_xlfn.XLOOKUP(C1328,Raw_Data_OS_23!$C$7:$C$4518,Raw_Data_OS_23!$G$7:$G$4518,"Paid/ Closed")="Paid/ Closed","Paid/ Closed", "Still_Outstanding")</f>
        <v>Paid/ Closed</v>
      </c>
      <c r="N1328" s="33">
        <f>IF(_xlfn.XLOOKUP(C1328,Raw_Data_Paid_23!$C$4:$C$2114,Raw_Data_Paid_23!$C$4:$C$2114,1)= 1,1,0)</f>
        <v>1</v>
      </c>
      <c r="O1328" t="str">
        <f>IF(M1328=$W$7,IF(AND(N1328,_xlfn.XLOOKUP(C1328,Raw_Data_OS_23!$C$7:$C$4518,Raw_Data_OS_23!$G$7:$G$4518,0)=G1328),"A",IF(_xlfn.XLOOKUP(C1328,Raw_Data_Paid_23!$C$4:$C$2114,Raw_Data_Paid_23!$C$4:$C$2114,"B1")="B1","B1","B2")),IF(_xlfn.XLOOKUP(C1328,Raw_Data_Paid_23!$C$4:$C$2114,Raw_Data_Paid_23!$C$4:$C$2114,"C1")="C1","C1","C2"))</f>
        <v>C1</v>
      </c>
      <c r="P1328" t="str">
        <f t="shared" si="70"/>
        <v>2011C1Motor Commercial</v>
      </c>
    </row>
    <row r="1329" spans="3:16" x14ac:dyDescent="0.35">
      <c r="C1329" s="6" t="s">
        <v>1571</v>
      </c>
      <c r="D1329" s="7" t="s">
        <v>4498</v>
      </c>
      <c r="E1329" s="7" t="s">
        <v>4499</v>
      </c>
      <c r="F1329" s="8" t="s">
        <v>3908</v>
      </c>
      <c r="G1329" s="9">
        <v>5800</v>
      </c>
      <c r="H1329" s="10">
        <v>2011</v>
      </c>
      <c r="I1329" s="10">
        <v>2011</v>
      </c>
      <c r="J1329" s="11" t="s">
        <v>1569</v>
      </c>
      <c r="K1329" s="12">
        <v>5800</v>
      </c>
      <c r="L1329" s="12">
        <v>1</v>
      </c>
      <c r="M1329" s="33" t="str">
        <f>IF(_xlfn.XLOOKUP(C1329,Raw_Data_OS_23!$C$7:$C$4518,Raw_Data_OS_23!$G$7:$G$4518,"Paid/ Closed")="Paid/ Closed","Paid/ Closed", "Still_Outstanding")</f>
        <v>Paid/ Closed</v>
      </c>
      <c r="N1329" s="33">
        <f>IF(_xlfn.XLOOKUP(C1329,Raw_Data_Paid_23!$C$4:$C$2114,Raw_Data_Paid_23!$C$4:$C$2114,1)= 1,1,0)</f>
        <v>1</v>
      </c>
      <c r="O1329" t="str">
        <f>IF(M1329=$W$7,IF(AND(N1329,_xlfn.XLOOKUP(C1329,Raw_Data_OS_23!$C$7:$C$4518,Raw_Data_OS_23!$G$7:$G$4518,0)=G1329),"A",IF(_xlfn.XLOOKUP(C1329,Raw_Data_Paid_23!$C$4:$C$2114,Raw_Data_Paid_23!$C$4:$C$2114,"B1")="B1","B1","B2")),IF(_xlfn.XLOOKUP(C1329,Raw_Data_Paid_23!$C$4:$C$2114,Raw_Data_Paid_23!$C$4:$C$2114,"C1")="C1","C1","C2"))</f>
        <v>C1</v>
      </c>
      <c r="P1329" t="str">
        <f t="shared" si="70"/>
        <v>2011C1Motor Commercial</v>
      </c>
    </row>
    <row r="1330" spans="3:16" x14ac:dyDescent="0.35">
      <c r="C1330" s="6" t="s">
        <v>1572</v>
      </c>
      <c r="D1330" s="7" t="s">
        <v>4500</v>
      </c>
      <c r="E1330" s="7" t="s">
        <v>4501</v>
      </c>
      <c r="F1330" s="8" t="s">
        <v>3908</v>
      </c>
      <c r="G1330" s="9">
        <v>120200</v>
      </c>
      <c r="H1330" s="10">
        <v>2011</v>
      </c>
      <c r="I1330" s="10">
        <v>2011</v>
      </c>
      <c r="J1330" s="11" t="s">
        <v>1569</v>
      </c>
      <c r="K1330" s="12">
        <v>80098</v>
      </c>
      <c r="L1330" s="12">
        <v>1</v>
      </c>
      <c r="M1330" s="33" t="str">
        <f>IF(_xlfn.XLOOKUP(C1330,Raw_Data_OS_23!$C$7:$C$4518,Raw_Data_OS_23!$G$7:$G$4518,"Paid/ Closed")="Paid/ Closed","Paid/ Closed", "Still_Outstanding")</f>
        <v>Still_Outstanding</v>
      </c>
      <c r="N1330" s="33">
        <f>IF(_xlfn.XLOOKUP(C1330,Raw_Data_Paid_23!$C$4:$C$2114,Raw_Data_Paid_23!$C$4:$C$2114,1)= 1,1,0)</f>
        <v>1</v>
      </c>
      <c r="O1330" t="str">
        <f>IF(M1330=$W$7,IF(AND(N1330,_xlfn.XLOOKUP(C1330,Raw_Data_OS_23!$C$7:$C$4518,Raw_Data_OS_23!$G$7:$G$4518,0)=G1330),"A",IF(_xlfn.XLOOKUP(C1330,Raw_Data_Paid_23!$C$4:$C$2114,Raw_Data_Paid_23!$C$4:$C$2114,"B1")="B1","B1","B2")),IF(_xlfn.XLOOKUP(C1330,Raw_Data_Paid_23!$C$4:$C$2114,Raw_Data_Paid_23!$C$4:$C$2114,"C1")="C1","C1","C2"))</f>
        <v>B1</v>
      </c>
      <c r="P1330" t="str">
        <f t="shared" si="70"/>
        <v>2011B1Motor Commercial</v>
      </c>
    </row>
    <row r="1331" spans="3:16" x14ac:dyDescent="0.35">
      <c r="C1331" s="6" t="s">
        <v>1573</v>
      </c>
      <c r="D1331" s="7" t="s">
        <v>4500</v>
      </c>
      <c r="E1331" s="7" t="s">
        <v>4502</v>
      </c>
      <c r="F1331" s="8" t="s">
        <v>3908</v>
      </c>
      <c r="G1331" s="9">
        <v>245400</v>
      </c>
      <c r="H1331" s="10">
        <v>2011</v>
      </c>
      <c r="I1331" s="10">
        <v>2011</v>
      </c>
      <c r="J1331" s="11" t="s">
        <v>1569</v>
      </c>
      <c r="K1331" s="12">
        <v>245400</v>
      </c>
      <c r="L1331" s="12">
        <v>1</v>
      </c>
      <c r="M1331" s="33" t="str">
        <f>IF(_xlfn.XLOOKUP(C1331,Raw_Data_OS_23!$C$7:$C$4518,Raw_Data_OS_23!$G$7:$G$4518,"Paid/ Closed")="Paid/ Closed","Paid/ Closed", "Still_Outstanding")</f>
        <v>Still_Outstanding</v>
      </c>
      <c r="N1331" s="33">
        <f>IF(_xlfn.XLOOKUP(C1331,Raw_Data_Paid_23!$C$4:$C$2114,Raw_Data_Paid_23!$C$4:$C$2114,1)= 1,1,0)</f>
        <v>1</v>
      </c>
      <c r="O1331" t="str">
        <f>IF(M1331=$W$7,IF(AND(N1331,_xlfn.XLOOKUP(C1331,Raw_Data_OS_23!$C$7:$C$4518,Raw_Data_OS_23!$G$7:$G$4518,0)=G1331),"A",IF(_xlfn.XLOOKUP(C1331,Raw_Data_Paid_23!$C$4:$C$2114,Raw_Data_Paid_23!$C$4:$C$2114,"B1")="B1","B1","B2")),IF(_xlfn.XLOOKUP(C1331,Raw_Data_Paid_23!$C$4:$C$2114,Raw_Data_Paid_23!$C$4:$C$2114,"C1")="C1","C1","C2"))</f>
        <v>A</v>
      </c>
      <c r="P1331" t="str">
        <f t="shared" si="70"/>
        <v>2011AMotor Commercial</v>
      </c>
    </row>
    <row r="1332" spans="3:16" x14ac:dyDescent="0.35">
      <c r="C1332" s="6" t="s">
        <v>1574</v>
      </c>
      <c r="D1332" s="7" t="s">
        <v>4503</v>
      </c>
      <c r="E1332" s="7" t="s">
        <v>4504</v>
      </c>
      <c r="F1332" s="8" t="s">
        <v>3910</v>
      </c>
      <c r="G1332" s="9">
        <v>40000</v>
      </c>
      <c r="H1332" s="10">
        <v>2011</v>
      </c>
      <c r="I1332" s="10">
        <v>2011</v>
      </c>
      <c r="J1332" s="11" t="s">
        <v>659</v>
      </c>
      <c r="K1332" s="12">
        <v>40000</v>
      </c>
      <c r="L1332" s="12">
        <v>1</v>
      </c>
      <c r="M1332" s="33" t="str">
        <f>IF(_xlfn.XLOOKUP(C1332,Raw_Data_OS_23!$C$7:$C$4518,Raw_Data_OS_23!$G$7:$G$4518,"Paid/ Closed")="Paid/ Closed","Paid/ Closed", "Still_Outstanding")</f>
        <v>Still_Outstanding</v>
      </c>
      <c r="N1332" s="33">
        <f>IF(_xlfn.XLOOKUP(C1332,Raw_Data_Paid_23!$C$4:$C$2114,Raw_Data_Paid_23!$C$4:$C$2114,1)= 1,1,0)</f>
        <v>1</v>
      </c>
      <c r="O1332" t="str">
        <f>IF(M1332=$W$7,IF(AND(N1332,_xlfn.XLOOKUP(C1332,Raw_Data_OS_23!$C$7:$C$4518,Raw_Data_OS_23!$G$7:$G$4518,0)=G1332),"A",IF(_xlfn.XLOOKUP(C1332,Raw_Data_Paid_23!$C$4:$C$2114,Raw_Data_Paid_23!$C$4:$C$2114,"B1")="B1","B1","B2")),IF(_xlfn.XLOOKUP(C1332,Raw_Data_Paid_23!$C$4:$C$2114,Raw_Data_Paid_23!$C$4:$C$2114,"C1")="C1","C1","C2"))</f>
        <v>B1</v>
      </c>
      <c r="P1332" t="str">
        <f t="shared" si="70"/>
        <v>2011B1Motor Private</v>
      </c>
    </row>
    <row r="1333" spans="3:16" x14ac:dyDescent="0.35">
      <c r="C1333" s="6" t="s">
        <v>1575</v>
      </c>
      <c r="D1333" s="7" t="s">
        <v>4505</v>
      </c>
      <c r="E1333" s="7" t="s">
        <v>4505</v>
      </c>
      <c r="F1333" s="8" t="s">
        <v>3908</v>
      </c>
      <c r="G1333" s="9">
        <v>235600</v>
      </c>
      <c r="H1333" s="10">
        <v>2011</v>
      </c>
      <c r="I1333" s="10">
        <v>2011</v>
      </c>
      <c r="J1333" s="11" t="s">
        <v>659</v>
      </c>
      <c r="K1333" s="12">
        <v>0</v>
      </c>
      <c r="L1333" s="12">
        <v>1</v>
      </c>
      <c r="M1333" s="33" t="str">
        <f>IF(_xlfn.XLOOKUP(C1333,Raw_Data_OS_23!$C$7:$C$4518,Raw_Data_OS_23!$G$7:$G$4518,"Paid/ Closed")="Paid/ Closed","Paid/ Closed", "Still_Outstanding")</f>
        <v>Still_Outstanding</v>
      </c>
      <c r="N1333" s="33">
        <f>IF(_xlfn.XLOOKUP(C1333,Raw_Data_Paid_23!$C$4:$C$2114,Raw_Data_Paid_23!$C$4:$C$2114,1)= 1,1,0)</f>
        <v>1</v>
      </c>
      <c r="O1333" t="str">
        <f>IF(M1333=$W$7,IF(AND(N1333,_xlfn.XLOOKUP(C1333,Raw_Data_OS_23!$C$7:$C$4518,Raw_Data_OS_23!$G$7:$G$4518,0)=G1333),"A",IF(_xlfn.XLOOKUP(C1333,Raw_Data_Paid_23!$C$4:$C$2114,Raw_Data_Paid_23!$C$4:$C$2114,"B1")="B1","B1","B2")),IF(_xlfn.XLOOKUP(C1333,Raw_Data_Paid_23!$C$4:$C$2114,Raw_Data_Paid_23!$C$4:$C$2114,"C1")="C1","C1","C2"))</f>
        <v>B1</v>
      </c>
      <c r="P1333" t="str">
        <f t="shared" si="70"/>
        <v>2011B1Motor Commercial</v>
      </c>
    </row>
    <row r="1334" spans="3:16" x14ac:dyDescent="0.35">
      <c r="C1334" s="6" t="s">
        <v>1576</v>
      </c>
      <c r="D1334" s="7" t="s">
        <v>4506</v>
      </c>
      <c r="E1334" s="7" t="s">
        <v>4507</v>
      </c>
      <c r="F1334" s="8" t="s">
        <v>3910</v>
      </c>
      <c r="G1334" s="9">
        <v>319924.81209999998</v>
      </c>
      <c r="H1334" s="10">
        <v>2011</v>
      </c>
      <c r="I1334" s="10">
        <v>2011</v>
      </c>
      <c r="J1334" s="11" t="s">
        <v>659</v>
      </c>
      <c r="K1334" s="12">
        <v>319924.81209999998</v>
      </c>
      <c r="L1334" s="12">
        <v>1</v>
      </c>
      <c r="M1334" s="33" t="str">
        <f>IF(_xlfn.XLOOKUP(C1334,Raw_Data_OS_23!$C$7:$C$4518,Raw_Data_OS_23!$G$7:$G$4518,"Paid/ Closed")="Paid/ Closed","Paid/ Closed", "Still_Outstanding")</f>
        <v>Still_Outstanding</v>
      </c>
      <c r="N1334" s="33">
        <f>IF(_xlfn.XLOOKUP(C1334,Raw_Data_Paid_23!$C$4:$C$2114,Raw_Data_Paid_23!$C$4:$C$2114,1)= 1,1,0)</f>
        <v>1</v>
      </c>
      <c r="O1334" t="str">
        <f>IF(M1334=$W$7,IF(AND(N1334,_xlfn.XLOOKUP(C1334,Raw_Data_OS_23!$C$7:$C$4518,Raw_Data_OS_23!$G$7:$G$4518,0)=G1334),"A",IF(_xlfn.XLOOKUP(C1334,Raw_Data_Paid_23!$C$4:$C$2114,Raw_Data_Paid_23!$C$4:$C$2114,"B1")="B1","B1","B2")),IF(_xlfn.XLOOKUP(C1334,Raw_Data_Paid_23!$C$4:$C$2114,Raw_Data_Paid_23!$C$4:$C$2114,"C1")="C1","C1","C2"))</f>
        <v>A</v>
      </c>
      <c r="P1334" t="str">
        <f t="shared" si="70"/>
        <v>2011AMotor Private</v>
      </c>
    </row>
    <row r="1335" spans="3:16" x14ac:dyDescent="0.35">
      <c r="C1335" s="6" t="s">
        <v>1577</v>
      </c>
      <c r="D1335" s="7" t="s">
        <v>4508</v>
      </c>
      <c r="E1335" s="7" t="s">
        <v>4506</v>
      </c>
      <c r="F1335" s="8" t="s">
        <v>3908</v>
      </c>
      <c r="G1335" s="9">
        <v>884634</v>
      </c>
      <c r="H1335" s="10">
        <v>2011</v>
      </c>
      <c r="I1335" s="10">
        <v>2011</v>
      </c>
      <c r="J1335" s="11" t="s">
        <v>1569</v>
      </c>
      <c r="K1335" s="12">
        <v>1064984</v>
      </c>
      <c r="L1335" s="12">
        <v>1</v>
      </c>
      <c r="M1335" s="33" t="str">
        <f>IF(_xlfn.XLOOKUP(C1335,Raw_Data_OS_23!$C$7:$C$4518,Raw_Data_OS_23!$G$7:$G$4518,"Paid/ Closed")="Paid/ Closed","Paid/ Closed", "Still_Outstanding")</f>
        <v>Still_Outstanding</v>
      </c>
      <c r="N1335" s="33">
        <f>IF(_xlfn.XLOOKUP(C1335,Raw_Data_Paid_23!$C$4:$C$2114,Raw_Data_Paid_23!$C$4:$C$2114,1)= 1,1,0)</f>
        <v>1</v>
      </c>
      <c r="O1335" t="str">
        <f>IF(M1335=$W$7,IF(AND(N1335,_xlfn.XLOOKUP(C1335,Raw_Data_OS_23!$C$7:$C$4518,Raw_Data_OS_23!$G$7:$G$4518,0)=G1335),"A",IF(_xlfn.XLOOKUP(C1335,Raw_Data_Paid_23!$C$4:$C$2114,Raw_Data_Paid_23!$C$4:$C$2114,"B1")="B1","B1","B2")),IF(_xlfn.XLOOKUP(C1335,Raw_Data_Paid_23!$C$4:$C$2114,Raw_Data_Paid_23!$C$4:$C$2114,"C1")="C1","C1","C2"))</f>
        <v>B1</v>
      </c>
      <c r="P1335" t="str">
        <f t="shared" si="70"/>
        <v>2011B1Motor Commercial</v>
      </c>
    </row>
    <row r="1336" spans="3:16" x14ac:dyDescent="0.35">
      <c r="C1336" s="6" t="s">
        <v>1228</v>
      </c>
      <c r="D1336" s="7" t="s">
        <v>4509</v>
      </c>
      <c r="E1336" s="7" t="s">
        <v>4510</v>
      </c>
      <c r="F1336" s="8" t="s">
        <v>3908</v>
      </c>
      <c r="G1336" s="9">
        <v>148200</v>
      </c>
      <c r="H1336" s="10">
        <v>2011</v>
      </c>
      <c r="I1336" s="10">
        <v>2011</v>
      </c>
      <c r="J1336" s="11" t="s">
        <v>659</v>
      </c>
      <c r="K1336" s="12">
        <v>148200</v>
      </c>
      <c r="L1336" s="12">
        <v>1</v>
      </c>
      <c r="M1336" s="33" t="str">
        <f>IF(_xlfn.XLOOKUP(C1336,Raw_Data_OS_23!$C$7:$C$4518,Raw_Data_OS_23!$G$7:$G$4518,"Paid/ Closed")="Paid/ Closed","Paid/ Closed", "Still_Outstanding")</f>
        <v>Still_Outstanding</v>
      </c>
      <c r="N1336" s="33">
        <f>IF(_xlfn.XLOOKUP(C1336,Raw_Data_Paid_23!$C$4:$C$2114,Raw_Data_Paid_23!$C$4:$C$2114,1)= 1,1,0)</f>
        <v>1</v>
      </c>
      <c r="O1336" t="str">
        <f>IF(M1336=$W$7,IF(AND(N1336,_xlfn.XLOOKUP(C1336,Raw_Data_OS_23!$C$7:$C$4518,Raw_Data_OS_23!$G$7:$G$4518,0)=G1336),"A",IF(_xlfn.XLOOKUP(C1336,Raw_Data_Paid_23!$C$4:$C$2114,Raw_Data_Paid_23!$C$4:$C$2114,"B1")="B1","B1","B2")),IF(_xlfn.XLOOKUP(C1336,Raw_Data_Paid_23!$C$4:$C$2114,Raw_Data_Paid_23!$C$4:$C$2114,"C1")="C1","C1","C2"))</f>
        <v>B1</v>
      </c>
      <c r="P1336" t="str">
        <f t="shared" si="70"/>
        <v>2011B1Motor Commercial</v>
      </c>
    </row>
    <row r="1337" spans="3:16" x14ac:dyDescent="0.35">
      <c r="C1337" s="6" t="s">
        <v>1578</v>
      </c>
      <c r="D1337" s="7" t="s">
        <v>4511</v>
      </c>
      <c r="E1337" s="7" t="s">
        <v>4512</v>
      </c>
      <c r="F1337" s="8" t="s">
        <v>3910</v>
      </c>
      <c r="G1337" s="9">
        <v>36550</v>
      </c>
      <c r="H1337" s="10">
        <v>2011</v>
      </c>
      <c r="I1337" s="10">
        <v>2011</v>
      </c>
      <c r="J1337" s="11" t="s">
        <v>659</v>
      </c>
      <c r="K1337" s="12">
        <v>36550</v>
      </c>
      <c r="L1337" s="12">
        <v>1</v>
      </c>
      <c r="M1337" s="33" t="str">
        <f>IF(_xlfn.XLOOKUP(C1337,Raw_Data_OS_23!$C$7:$C$4518,Raw_Data_OS_23!$G$7:$G$4518,"Paid/ Closed")="Paid/ Closed","Paid/ Closed", "Still_Outstanding")</f>
        <v>Paid/ Closed</v>
      </c>
      <c r="N1337" s="33">
        <f>IF(_xlfn.XLOOKUP(C1337,Raw_Data_Paid_23!$C$4:$C$2114,Raw_Data_Paid_23!$C$4:$C$2114,1)= 1,1,0)</f>
        <v>1</v>
      </c>
      <c r="O1337" t="str">
        <f>IF(M1337=$W$7,IF(AND(N1337,_xlfn.XLOOKUP(C1337,Raw_Data_OS_23!$C$7:$C$4518,Raw_Data_OS_23!$G$7:$G$4518,0)=G1337),"A",IF(_xlfn.XLOOKUP(C1337,Raw_Data_Paid_23!$C$4:$C$2114,Raw_Data_Paid_23!$C$4:$C$2114,"B1")="B1","B1","B2")),IF(_xlfn.XLOOKUP(C1337,Raw_Data_Paid_23!$C$4:$C$2114,Raw_Data_Paid_23!$C$4:$C$2114,"C1")="C1","C1","C2"))</f>
        <v>C1</v>
      </c>
      <c r="P1337" t="str">
        <f t="shared" si="70"/>
        <v>2011C1Motor Private</v>
      </c>
    </row>
    <row r="1338" spans="3:16" x14ac:dyDescent="0.35">
      <c r="C1338" s="6" t="s">
        <v>1579</v>
      </c>
      <c r="D1338" s="7" t="s">
        <v>4507</v>
      </c>
      <c r="E1338" s="7" t="s">
        <v>4513</v>
      </c>
      <c r="F1338" s="8" t="s">
        <v>3910</v>
      </c>
      <c r="G1338" s="9">
        <v>50000</v>
      </c>
      <c r="H1338" s="10">
        <v>2011</v>
      </c>
      <c r="I1338" s="10">
        <v>2011</v>
      </c>
      <c r="J1338" s="11" t="s">
        <v>659</v>
      </c>
      <c r="K1338" s="12">
        <v>50000</v>
      </c>
      <c r="L1338" s="12">
        <v>1</v>
      </c>
      <c r="M1338" s="33" t="str">
        <f>IF(_xlfn.XLOOKUP(C1338,Raw_Data_OS_23!$C$7:$C$4518,Raw_Data_OS_23!$G$7:$G$4518,"Paid/ Closed")="Paid/ Closed","Paid/ Closed", "Still_Outstanding")</f>
        <v>Still_Outstanding</v>
      </c>
      <c r="N1338" s="33">
        <f>IF(_xlfn.XLOOKUP(C1338,Raw_Data_Paid_23!$C$4:$C$2114,Raw_Data_Paid_23!$C$4:$C$2114,1)= 1,1,0)</f>
        <v>1</v>
      </c>
      <c r="O1338" t="str">
        <f>IF(M1338=$W$7,IF(AND(N1338,_xlfn.XLOOKUP(C1338,Raw_Data_OS_23!$C$7:$C$4518,Raw_Data_OS_23!$G$7:$G$4518,0)=G1338),"A",IF(_xlfn.XLOOKUP(C1338,Raw_Data_Paid_23!$C$4:$C$2114,Raw_Data_Paid_23!$C$4:$C$2114,"B1")="B1","B1","B2")),IF(_xlfn.XLOOKUP(C1338,Raw_Data_Paid_23!$C$4:$C$2114,Raw_Data_Paid_23!$C$4:$C$2114,"C1")="C1","C1","C2"))</f>
        <v>A</v>
      </c>
      <c r="P1338" t="str">
        <f t="shared" si="70"/>
        <v>2011AMotor Private</v>
      </c>
    </row>
    <row r="1339" spans="3:16" x14ac:dyDescent="0.35">
      <c r="C1339" s="6" t="s">
        <v>1580</v>
      </c>
      <c r="D1339" s="7" t="s">
        <v>4514</v>
      </c>
      <c r="E1339" s="7" t="s">
        <v>4515</v>
      </c>
      <c r="F1339" s="8" t="s">
        <v>3910</v>
      </c>
      <c r="G1339" s="9">
        <v>100000</v>
      </c>
      <c r="H1339" s="10">
        <v>2010</v>
      </c>
      <c r="I1339" s="10">
        <v>2011</v>
      </c>
      <c r="J1339" s="11" t="s">
        <v>1560</v>
      </c>
      <c r="K1339" s="12">
        <v>100000</v>
      </c>
      <c r="L1339" s="12">
        <v>1</v>
      </c>
      <c r="M1339" s="33" t="str">
        <f>IF(_xlfn.XLOOKUP(C1339,Raw_Data_OS_23!$C$7:$C$4518,Raw_Data_OS_23!$G$7:$G$4518,"Paid/ Closed")="Paid/ Closed","Paid/ Closed", "Still_Outstanding")</f>
        <v>Paid/ Closed</v>
      </c>
      <c r="N1339" s="33">
        <f>IF(_xlfn.XLOOKUP(C1339,Raw_Data_Paid_23!$C$4:$C$2114,Raw_Data_Paid_23!$C$4:$C$2114,1)= 1,1,0)</f>
        <v>1</v>
      </c>
      <c r="O1339" t="str">
        <f>IF(M1339=$W$7,IF(AND(N1339,_xlfn.XLOOKUP(C1339,Raw_Data_OS_23!$C$7:$C$4518,Raw_Data_OS_23!$G$7:$G$4518,0)=G1339),"A",IF(_xlfn.XLOOKUP(C1339,Raw_Data_Paid_23!$C$4:$C$2114,Raw_Data_Paid_23!$C$4:$C$2114,"B1")="B1","B1","B2")),IF(_xlfn.XLOOKUP(C1339,Raw_Data_Paid_23!$C$4:$C$2114,Raw_Data_Paid_23!$C$4:$C$2114,"C1")="C1","C1","C2"))</f>
        <v>C1</v>
      </c>
      <c r="P1339" t="str">
        <f t="shared" si="70"/>
        <v>2010C1Motor Private</v>
      </c>
    </row>
    <row r="1340" spans="3:16" x14ac:dyDescent="0.35">
      <c r="C1340" s="6" t="s">
        <v>1229</v>
      </c>
      <c r="D1340" s="7" t="s">
        <v>4516</v>
      </c>
      <c r="E1340" s="7" t="s">
        <v>4517</v>
      </c>
      <c r="F1340" s="8" t="s">
        <v>3908</v>
      </c>
      <c r="G1340" s="9">
        <v>2921148.8235300002</v>
      </c>
      <c r="H1340" s="10">
        <v>2011</v>
      </c>
      <c r="I1340" s="10">
        <v>2011</v>
      </c>
      <c r="J1340" s="11" t="s">
        <v>1230</v>
      </c>
      <c r="K1340" s="12">
        <v>1421148.8235299999</v>
      </c>
      <c r="L1340" s="12">
        <v>1</v>
      </c>
      <c r="M1340" s="33" t="str">
        <f>IF(_xlfn.XLOOKUP(C1340,Raw_Data_OS_23!$C$7:$C$4518,Raw_Data_OS_23!$G$7:$G$4518,"Paid/ Closed")="Paid/ Closed","Paid/ Closed", "Still_Outstanding")</f>
        <v>Still_Outstanding</v>
      </c>
      <c r="N1340" s="33">
        <f>IF(_xlfn.XLOOKUP(C1340,Raw_Data_Paid_23!$C$4:$C$2114,Raw_Data_Paid_23!$C$4:$C$2114,1)= 1,1,0)</f>
        <v>0</v>
      </c>
      <c r="O1340" t="str">
        <f>IF(M1340=$W$7,IF(AND(N1340,_xlfn.XLOOKUP(C1340,Raw_Data_OS_23!$C$7:$C$4518,Raw_Data_OS_23!$G$7:$G$4518,0)=G1340),"A",IF(_xlfn.XLOOKUP(C1340,Raw_Data_Paid_23!$C$4:$C$2114,Raw_Data_Paid_23!$C$4:$C$2114,"B1")="B1","B1","B2")),IF(_xlfn.XLOOKUP(C1340,Raw_Data_Paid_23!$C$4:$C$2114,Raw_Data_Paid_23!$C$4:$C$2114,"C1")="C1","C1","C2"))</f>
        <v>B2</v>
      </c>
      <c r="P1340" t="str">
        <f t="shared" si="70"/>
        <v>2011B2Motor Commercial</v>
      </c>
    </row>
    <row r="1341" spans="3:16" x14ac:dyDescent="0.35">
      <c r="C1341" s="6" t="s">
        <v>1581</v>
      </c>
      <c r="D1341" s="7" t="s">
        <v>4518</v>
      </c>
      <c r="E1341" s="7" t="s">
        <v>4519</v>
      </c>
      <c r="F1341" s="8" t="s">
        <v>3910</v>
      </c>
      <c r="G1341" s="9">
        <v>195360</v>
      </c>
      <c r="H1341" s="10">
        <v>2011</v>
      </c>
      <c r="I1341" s="10">
        <v>2011</v>
      </c>
      <c r="J1341" s="11" t="s">
        <v>1230</v>
      </c>
      <c r="K1341" s="12">
        <v>195360</v>
      </c>
      <c r="L1341" s="12">
        <v>1</v>
      </c>
      <c r="M1341" s="33" t="str">
        <f>IF(_xlfn.XLOOKUP(C1341,Raw_Data_OS_23!$C$7:$C$4518,Raw_Data_OS_23!$G$7:$G$4518,"Paid/ Closed")="Paid/ Closed","Paid/ Closed", "Still_Outstanding")</f>
        <v>Still_Outstanding</v>
      </c>
      <c r="N1341" s="33">
        <f>IF(_xlfn.XLOOKUP(C1341,Raw_Data_Paid_23!$C$4:$C$2114,Raw_Data_Paid_23!$C$4:$C$2114,1)= 1,1,0)</f>
        <v>1</v>
      </c>
      <c r="O1341" t="str">
        <f>IF(M1341=$W$7,IF(AND(N1341,_xlfn.XLOOKUP(C1341,Raw_Data_OS_23!$C$7:$C$4518,Raw_Data_OS_23!$G$7:$G$4518,0)=G1341),"A",IF(_xlfn.XLOOKUP(C1341,Raw_Data_Paid_23!$C$4:$C$2114,Raw_Data_Paid_23!$C$4:$C$2114,"B1")="B1","B1","B2")),IF(_xlfn.XLOOKUP(C1341,Raw_Data_Paid_23!$C$4:$C$2114,Raw_Data_Paid_23!$C$4:$C$2114,"C1")="C1","C1","C2"))</f>
        <v>B1</v>
      </c>
      <c r="P1341" t="str">
        <f t="shared" si="70"/>
        <v>2011B1Motor Private</v>
      </c>
    </row>
    <row r="1342" spans="3:16" x14ac:dyDescent="0.35">
      <c r="C1342" s="6" t="s">
        <v>1582</v>
      </c>
      <c r="D1342" s="7" t="s">
        <v>4520</v>
      </c>
      <c r="E1342" s="7" t="s">
        <v>4519</v>
      </c>
      <c r="F1342" s="8" t="s">
        <v>3908</v>
      </c>
      <c r="G1342" s="9">
        <v>500000</v>
      </c>
      <c r="H1342" s="10">
        <v>2011</v>
      </c>
      <c r="I1342" s="10">
        <v>2011</v>
      </c>
      <c r="J1342" s="11" t="s">
        <v>1230</v>
      </c>
      <c r="K1342" s="12">
        <v>499995</v>
      </c>
      <c r="L1342" s="12">
        <v>1</v>
      </c>
      <c r="M1342" s="33" t="str">
        <f>IF(_xlfn.XLOOKUP(C1342,Raw_Data_OS_23!$C$7:$C$4518,Raw_Data_OS_23!$G$7:$G$4518,"Paid/ Closed")="Paid/ Closed","Paid/ Closed", "Still_Outstanding")</f>
        <v>Still_Outstanding</v>
      </c>
      <c r="N1342" s="33">
        <f>IF(_xlfn.XLOOKUP(C1342,Raw_Data_Paid_23!$C$4:$C$2114,Raw_Data_Paid_23!$C$4:$C$2114,1)= 1,1,0)</f>
        <v>1</v>
      </c>
      <c r="O1342" t="str">
        <f>IF(M1342=$W$7,IF(AND(N1342,_xlfn.XLOOKUP(C1342,Raw_Data_OS_23!$C$7:$C$4518,Raw_Data_OS_23!$G$7:$G$4518,0)=G1342),"A",IF(_xlfn.XLOOKUP(C1342,Raw_Data_Paid_23!$C$4:$C$2114,Raw_Data_Paid_23!$C$4:$C$2114,"B1")="B1","B1","B2")),IF(_xlfn.XLOOKUP(C1342,Raw_Data_Paid_23!$C$4:$C$2114,Raw_Data_Paid_23!$C$4:$C$2114,"C1")="C1","C1","C2"))</f>
        <v>A</v>
      </c>
      <c r="P1342" t="str">
        <f t="shared" si="70"/>
        <v>2011AMotor Commercial</v>
      </c>
    </row>
    <row r="1343" spans="3:16" x14ac:dyDescent="0.35">
      <c r="C1343" s="6" t="s">
        <v>1583</v>
      </c>
      <c r="D1343" s="7" t="s">
        <v>4521</v>
      </c>
      <c r="E1343" s="7" t="s">
        <v>4522</v>
      </c>
      <c r="F1343" s="8" t="s">
        <v>3908</v>
      </c>
      <c r="G1343" s="9">
        <v>4000</v>
      </c>
      <c r="H1343" s="10">
        <v>2011</v>
      </c>
      <c r="I1343" s="10">
        <v>2011</v>
      </c>
      <c r="J1343" s="11" t="s">
        <v>1230</v>
      </c>
      <c r="K1343" s="12">
        <v>4000</v>
      </c>
      <c r="L1343" s="12">
        <v>1</v>
      </c>
      <c r="M1343" s="33" t="str">
        <f>IF(_xlfn.XLOOKUP(C1343,Raw_Data_OS_23!$C$7:$C$4518,Raw_Data_OS_23!$G$7:$G$4518,"Paid/ Closed")="Paid/ Closed","Paid/ Closed", "Still_Outstanding")</f>
        <v>Paid/ Closed</v>
      </c>
      <c r="N1343" s="33">
        <f>IF(_xlfn.XLOOKUP(C1343,Raw_Data_Paid_23!$C$4:$C$2114,Raw_Data_Paid_23!$C$4:$C$2114,1)= 1,1,0)</f>
        <v>1</v>
      </c>
      <c r="O1343" t="str">
        <f>IF(M1343=$W$7,IF(AND(N1343,_xlfn.XLOOKUP(C1343,Raw_Data_OS_23!$C$7:$C$4518,Raw_Data_OS_23!$G$7:$G$4518,0)=G1343),"A",IF(_xlfn.XLOOKUP(C1343,Raw_Data_Paid_23!$C$4:$C$2114,Raw_Data_Paid_23!$C$4:$C$2114,"B1")="B1","B1","B2")),IF(_xlfn.XLOOKUP(C1343,Raw_Data_Paid_23!$C$4:$C$2114,Raw_Data_Paid_23!$C$4:$C$2114,"C1")="C1","C1","C2"))</f>
        <v>C1</v>
      </c>
      <c r="P1343" t="str">
        <f t="shared" si="70"/>
        <v>2011C1Motor Commercial</v>
      </c>
    </row>
    <row r="1344" spans="3:16" x14ac:dyDescent="0.35">
      <c r="C1344" s="6" t="s">
        <v>1584</v>
      </c>
      <c r="D1344" s="7" t="s">
        <v>4523</v>
      </c>
      <c r="E1344" s="7" t="s">
        <v>4522</v>
      </c>
      <c r="F1344" s="8" t="s">
        <v>3910</v>
      </c>
      <c r="G1344" s="9">
        <v>298596.49119999999</v>
      </c>
      <c r="H1344" s="10">
        <v>2011</v>
      </c>
      <c r="I1344" s="10">
        <v>2011</v>
      </c>
      <c r="J1344" s="11" t="s">
        <v>1230</v>
      </c>
      <c r="K1344" s="12">
        <v>298596.49119999999</v>
      </c>
      <c r="L1344" s="12">
        <v>1</v>
      </c>
      <c r="M1344" s="33" t="str">
        <f>IF(_xlfn.XLOOKUP(C1344,Raw_Data_OS_23!$C$7:$C$4518,Raw_Data_OS_23!$G$7:$G$4518,"Paid/ Closed")="Paid/ Closed","Paid/ Closed", "Still_Outstanding")</f>
        <v>Still_Outstanding</v>
      </c>
      <c r="N1344" s="33">
        <f>IF(_xlfn.XLOOKUP(C1344,Raw_Data_Paid_23!$C$4:$C$2114,Raw_Data_Paid_23!$C$4:$C$2114,1)= 1,1,0)</f>
        <v>1</v>
      </c>
      <c r="O1344" t="str">
        <f>IF(M1344=$W$7,IF(AND(N1344,_xlfn.XLOOKUP(C1344,Raw_Data_OS_23!$C$7:$C$4518,Raw_Data_OS_23!$G$7:$G$4518,0)=G1344),"A",IF(_xlfn.XLOOKUP(C1344,Raw_Data_Paid_23!$C$4:$C$2114,Raw_Data_Paid_23!$C$4:$C$2114,"B1")="B1","B1","B2")),IF(_xlfn.XLOOKUP(C1344,Raw_Data_Paid_23!$C$4:$C$2114,Raw_Data_Paid_23!$C$4:$C$2114,"C1")="C1","C1","C2"))</f>
        <v>B1</v>
      </c>
      <c r="P1344" t="str">
        <f t="shared" si="70"/>
        <v>2011B1Motor Private</v>
      </c>
    </row>
    <row r="1345" spans="3:16" x14ac:dyDescent="0.35">
      <c r="C1345" s="6" t="s">
        <v>1585</v>
      </c>
      <c r="D1345" s="7" t="s">
        <v>4524</v>
      </c>
      <c r="E1345" s="7" t="s">
        <v>4525</v>
      </c>
      <c r="F1345" s="8" t="s">
        <v>3910</v>
      </c>
      <c r="G1345" s="9">
        <v>143000</v>
      </c>
      <c r="H1345" s="10">
        <v>2011</v>
      </c>
      <c r="I1345" s="10">
        <v>2011</v>
      </c>
      <c r="J1345" s="11" t="s">
        <v>1586</v>
      </c>
      <c r="K1345" s="12">
        <v>143000</v>
      </c>
      <c r="L1345" s="12">
        <v>1</v>
      </c>
      <c r="M1345" s="33" t="str">
        <f>IF(_xlfn.XLOOKUP(C1345,Raw_Data_OS_23!$C$7:$C$4518,Raw_Data_OS_23!$G$7:$G$4518,"Paid/ Closed")="Paid/ Closed","Paid/ Closed", "Still_Outstanding")</f>
        <v>Paid/ Closed</v>
      </c>
      <c r="N1345" s="33">
        <f>IF(_xlfn.XLOOKUP(C1345,Raw_Data_Paid_23!$C$4:$C$2114,Raw_Data_Paid_23!$C$4:$C$2114,1)= 1,1,0)</f>
        <v>1</v>
      </c>
      <c r="O1345" t="str">
        <f>IF(M1345=$W$7,IF(AND(N1345,_xlfn.XLOOKUP(C1345,Raw_Data_OS_23!$C$7:$C$4518,Raw_Data_OS_23!$G$7:$G$4518,0)=G1345),"A",IF(_xlfn.XLOOKUP(C1345,Raw_Data_Paid_23!$C$4:$C$2114,Raw_Data_Paid_23!$C$4:$C$2114,"B1")="B1","B1","B2")),IF(_xlfn.XLOOKUP(C1345,Raw_Data_Paid_23!$C$4:$C$2114,Raw_Data_Paid_23!$C$4:$C$2114,"C1")="C1","C1","C2"))</f>
        <v>C1</v>
      </c>
      <c r="P1345" t="str">
        <f t="shared" si="70"/>
        <v>2011C1Motor Private</v>
      </c>
    </row>
    <row r="1346" spans="3:16" x14ac:dyDescent="0.35">
      <c r="C1346" s="6" t="s">
        <v>1587</v>
      </c>
      <c r="D1346" s="7" t="s">
        <v>4526</v>
      </c>
      <c r="E1346" s="7" t="s">
        <v>4527</v>
      </c>
      <c r="F1346" s="8" t="s">
        <v>3910</v>
      </c>
      <c r="G1346" s="9">
        <v>3000000</v>
      </c>
      <c r="H1346" s="10">
        <v>2011</v>
      </c>
      <c r="I1346" s="10">
        <v>2011</v>
      </c>
      <c r="J1346" s="11" t="s">
        <v>1586</v>
      </c>
      <c r="K1346" s="12">
        <v>541914</v>
      </c>
      <c r="L1346" s="12">
        <v>1</v>
      </c>
      <c r="M1346" s="33" t="str">
        <f>IF(_xlfn.XLOOKUP(C1346,Raw_Data_OS_23!$C$7:$C$4518,Raw_Data_OS_23!$G$7:$G$4518,"Paid/ Closed")="Paid/ Closed","Paid/ Closed", "Still_Outstanding")</f>
        <v>Still_Outstanding</v>
      </c>
      <c r="N1346" s="33">
        <f>IF(_xlfn.XLOOKUP(C1346,Raw_Data_Paid_23!$C$4:$C$2114,Raw_Data_Paid_23!$C$4:$C$2114,1)= 1,1,0)</f>
        <v>1</v>
      </c>
      <c r="O1346" t="str">
        <f>IF(M1346=$W$7,IF(AND(N1346,_xlfn.XLOOKUP(C1346,Raw_Data_OS_23!$C$7:$C$4518,Raw_Data_OS_23!$G$7:$G$4518,0)=G1346),"A",IF(_xlfn.XLOOKUP(C1346,Raw_Data_Paid_23!$C$4:$C$2114,Raw_Data_Paid_23!$C$4:$C$2114,"B1")="B1","B1","B2")),IF(_xlfn.XLOOKUP(C1346,Raw_Data_Paid_23!$C$4:$C$2114,Raw_Data_Paid_23!$C$4:$C$2114,"C1")="C1","C1","C2"))</f>
        <v>B1</v>
      </c>
      <c r="P1346" t="str">
        <f t="shared" si="70"/>
        <v>2011B1Motor Private</v>
      </c>
    </row>
    <row r="1347" spans="3:16" x14ac:dyDescent="0.35">
      <c r="C1347" s="6" t="s">
        <v>1588</v>
      </c>
      <c r="D1347" s="7" t="s">
        <v>4528</v>
      </c>
      <c r="E1347" s="7" t="s">
        <v>4529</v>
      </c>
      <c r="F1347" s="8" t="s">
        <v>3908</v>
      </c>
      <c r="G1347" s="9">
        <v>384962.8603</v>
      </c>
      <c r="H1347" s="10">
        <v>2011</v>
      </c>
      <c r="I1347" s="10">
        <v>2011</v>
      </c>
      <c r="J1347" s="11" t="s">
        <v>1586</v>
      </c>
      <c r="K1347" s="12">
        <v>-208088.03260000001</v>
      </c>
      <c r="L1347" s="12">
        <v>1</v>
      </c>
      <c r="M1347" s="33" t="str">
        <f>IF(_xlfn.XLOOKUP(C1347,Raw_Data_OS_23!$C$7:$C$4518,Raw_Data_OS_23!$G$7:$G$4518,"Paid/ Closed")="Paid/ Closed","Paid/ Closed", "Still_Outstanding")</f>
        <v>Still_Outstanding</v>
      </c>
      <c r="N1347" s="33">
        <f>IF(_xlfn.XLOOKUP(C1347,Raw_Data_Paid_23!$C$4:$C$2114,Raw_Data_Paid_23!$C$4:$C$2114,1)= 1,1,0)</f>
        <v>1</v>
      </c>
      <c r="O1347" t="str">
        <f>IF(M1347=$W$7,IF(AND(N1347,_xlfn.XLOOKUP(C1347,Raw_Data_OS_23!$C$7:$C$4518,Raw_Data_OS_23!$G$7:$G$4518,0)=G1347),"A",IF(_xlfn.XLOOKUP(C1347,Raw_Data_Paid_23!$C$4:$C$2114,Raw_Data_Paid_23!$C$4:$C$2114,"B1")="B1","B1","B2")),IF(_xlfn.XLOOKUP(C1347,Raw_Data_Paid_23!$C$4:$C$2114,Raw_Data_Paid_23!$C$4:$C$2114,"C1")="C1","C1","C2"))</f>
        <v>B1</v>
      </c>
      <c r="P1347" t="str">
        <f t="shared" si="70"/>
        <v>2011B1Motor Commercial</v>
      </c>
    </row>
    <row r="1348" spans="3:16" x14ac:dyDescent="0.35">
      <c r="C1348" s="6" t="s">
        <v>1589</v>
      </c>
      <c r="D1348" s="7" t="s">
        <v>4530</v>
      </c>
      <c r="E1348" s="7" t="s">
        <v>4531</v>
      </c>
      <c r="F1348" s="8" t="s">
        <v>3910</v>
      </c>
      <c r="G1348" s="9">
        <v>80000</v>
      </c>
      <c r="H1348" s="10">
        <v>2011</v>
      </c>
      <c r="I1348" s="10">
        <v>2011</v>
      </c>
      <c r="J1348" s="11" t="s">
        <v>1586</v>
      </c>
      <c r="K1348" s="12">
        <v>80000</v>
      </c>
      <c r="L1348" s="12">
        <v>1</v>
      </c>
      <c r="M1348" s="33" t="str">
        <f>IF(_xlfn.XLOOKUP(C1348,Raw_Data_OS_23!$C$7:$C$4518,Raw_Data_OS_23!$G$7:$G$4518,"Paid/ Closed")="Paid/ Closed","Paid/ Closed", "Still_Outstanding")</f>
        <v>Still_Outstanding</v>
      </c>
      <c r="N1348" s="33">
        <f>IF(_xlfn.XLOOKUP(C1348,Raw_Data_Paid_23!$C$4:$C$2114,Raw_Data_Paid_23!$C$4:$C$2114,1)= 1,1,0)</f>
        <v>1</v>
      </c>
      <c r="O1348" t="str">
        <f>IF(M1348=$W$7,IF(AND(N1348,_xlfn.XLOOKUP(C1348,Raw_Data_OS_23!$C$7:$C$4518,Raw_Data_OS_23!$G$7:$G$4518,0)=G1348),"A",IF(_xlfn.XLOOKUP(C1348,Raw_Data_Paid_23!$C$4:$C$2114,Raw_Data_Paid_23!$C$4:$C$2114,"B1")="B1","B1","B2")),IF(_xlfn.XLOOKUP(C1348,Raw_Data_Paid_23!$C$4:$C$2114,Raw_Data_Paid_23!$C$4:$C$2114,"C1")="C1","C1","C2"))</f>
        <v>A</v>
      </c>
      <c r="P1348" t="str">
        <f t="shared" si="70"/>
        <v>2011AMotor Private</v>
      </c>
    </row>
    <row r="1349" spans="3:16" x14ac:dyDescent="0.35">
      <c r="C1349" s="6" t="s">
        <v>1590</v>
      </c>
      <c r="D1349" s="7" t="s">
        <v>4532</v>
      </c>
      <c r="E1349" s="7" t="s">
        <v>4530</v>
      </c>
      <c r="F1349" s="8" t="s">
        <v>3910</v>
      </c>
      <c r="G1349" s="9">
        <v>200000</v>
      </c>
      <c r="H1349" s="10">
        <v>2011</v>
      </c>
      <c r="I1349" s="10">
        <v>2011</v>
      </c>
      <c r="J1349" s="11" t="s">
        <v>1586</v>
      </c>
      <c r="K1349" s="12">
        <v>200000</v>
      </c>
      <c r="L1349" s="12">
        <v>1</v>
      </c>
      <c r="M1349" s="33" t="str">
        <f>IF(_xlfn.XLOOKUP(C1349,Raw_Data_OS_23!$C$7:$C$4518,Raw_Data_OS_23!$G$7:$G$4518,"Paid/ Closed")="Paid/ Closed","Paid/ Closed", "Still_Outstanding")</f>
        <v>Still_Outstanding</v>
      </c>
      <c r="N1349" s="33">
        <f>IF(_xlfn.XLOOKUP(C1349,Raw_Data_Paid_23!$C$4:$C$2114,Raw_Data_Paid_23!$C$4:$C$2114,1)= 1,1,0)</f>
        <v>1</v>
      </c>
      <c r="O1349" t="str">
        <f>IF(M1349=$W$7,IF(AND(N1349,_xlfn.XLOOKUP(C1349,Raw_Data_OS_23!$C$7:$C$4518,Raw_Data_OS_23!$G$7:$G$4518,0)=G1349),"A",IF(_xlfn.XLOOKUP(C1349,Raw_Data_Paid_23!$C$4:$C$2114,Raw_Data_Paid_23!$C$4:$C$2114,"B1")="B1","B1","B2")),IF(_xlfn.XLOOKUP(C1349,Raw_Data_Paid_23!$C$4:$C$2114,Raw_Data_Paid_23!$C$4:$C$2114,"C1")="C1","C1","C2"))</f>
        <v>B1</v>
      </c>
      <c r="P1349" t="str">
        <f t="shared" si="70"/>
        <v>2011B1Motor Private</v>
      </c>
    </row>
    <row r="1350" spans="3:16" x14ac:dyDescent="0.35">
      <c r="C1350" s="6" t="s">
        <v>1591</v>
      </c>
      <c r="D1350" s="7" t="s">
        <v>4530</v>
      </c>
      <c r="E1350" s="7" t="s">
        <v>4533</v>
      </c>
      <c r="F1350" s="8" t="s">
        <v>3910</v>
      </c>
      <c r="G1350" s="9">
        <v>80000</v>
      </c>
      <c r="H1350" s="10">
        <v>2011</v>
      </c>
      <c r="I1350" s="10">
        <v>2012</v>
      </c>
      <c r="J1350" s="11" t="s">
        <v>1586</v>
      </c>
      <c r="K1350" s="12">
        <v>80000</v>
      </c>
      <c r="L1350" s="12">
        <v>1</v>
      </c>
      <c r="M1350" s="33" t="str">
        <f>IF(_xlfn.XLOOKUP(C1350,Raw_Data_OS_23!$C$7:$C$4518,Raw_Data_OS_23!$G$7:$G$4518,"Paid/ Closed")="Paid/ Closed","Paid/ Closed", "Still_Outstanding")</f>
        <v>Paid/ Closed</v>
      </c>
      <c r="N1350" s="33">
        <f>IF(_xlfn.XLOOKUP(C1350,Raw_Data_Paid_23!$C$4:$C$2114,Raw_Data_Paid_23!$C$4:$C$2114,1)= 1,1,0)</f>
        <v>1</v>
      </c>
      <c r="O1350" t="str">
        <f>IF(M1350=$W$7,IF(AND(N1350,_xlfn.XLOOKUP(C1350,Raw_Data_OS_23!$C$7:$C$4518,Raw_Data_OS_23!$G$7:$G$4518,0)=G1350),"A",IF(_xlfn.XLOOKUP(C1350,Raw_Data_Paid_23!$C$4:$C$2114,Raw_Data_Paid_23!$C$4:$C$2114,"B1")="B1","B1","B2")),IF(_xlfn.XLOOKUP(C1350,Raw_Data_Paid_23!$C$4:$C$2114,Raw_Data_Paid_23!$C$4:$C$2114,"C1")="C1","C1","C2"))</f>
        <v>C1</v>
      </c>
      <c r="P1350" t="str">
        <f t="shared" ref="P1350:P1413" si="71">H1350&amp;O1350&amp;F1350</f>
        <v>2011C1Motor Private</v>
      </c>
    </row>
    <row r="1351" spans="3:16" x14ac:dyDescent="0.35">
      <c r="C1351" s="6" t="s">
        <v>1592</v>
      </c>
      <c r="D1351" s="7" t="s">
        <v>4534</v>
      </c>
      <c r="E1351" s="7" t="s">
        <v>4533</v>
      </c>
      <c r="F1351" s="8" t="s">
        <v>4214</v>
      </c>
      <c r="G1351" s="9">
        <v>3273082.9410000001</v>
      </c>
      <c r="H1351" s="10">
        <v>2010</v>
      </c>
      <c r="I1351" s="10">
        <v>2012</v>
      </c>
      <c r="J1351" s="11" t="s">
        <v>1560</v>
      </c>
      <c r="K1351" s="12">
        <v>-4.0000025182962E-4</v>
      </c>
      <c r="L1351" s="12">
        <v>1</v>
      </c>
      <c r="M1351" s="33" t="str">
        <f>IF(_xlfn.XLOOKUP(C1351,Raw_Data_OS_23!$C$7:$C$4518,Raw_Data_OS_23!$G$7:$G$4518,"Paid/ Closed")="Paid/ Closed","Paid/ Closed", "Still_Outstanding")</f>
        <v>Still_Outstanding</v>
      </c>
      <c r="N1351" s="33">
        <f>IF(_xlfn.XLOOKUP(C1351,Raw_Data_Paid_23!$C$4:$C$2114,Raw_Data_Paid_23!$C$4:$C$2114,1)= 1,1,0)</f>
        <v>0</v>
      </c>
      <c r="O1351" t="str">
        <f>IF(M1351=$W$7,IF(AND(N1351,_xlfn.XLOOKUP(C1351,Raw_Data_OS_23!$C$7:$C$4518,Raw_Data_OS_23!$G$7:$G$4518,0)=G1351),"A",IF(_xlfn.XLOOKUP(C1351,Raw_Data_Paid_23!$C$4:$C$2114,Raw_Data_Paid_23!$C$4:$C$2114,"B1")="B1","B1","B2")),IF(_xlfn.XLOOKUP(C1351,Raw_Data_Paid_23!$C$4:$C$2114,Raw_Data_Paid_23!$C$4:$C$2114,"C1")="C1","C1","C2"))</f>
        <v>B2</v>
      </c>
      <c r="P1351" t="str">
        <f t="shared" si="71"/>
        <v>2010B2Liability</v>
      </c>
    </row>
    <row r="1352" spans="3:16" x14ac:dyDescent="0.35">
      <c r="C1352" s="6" t="s">
        <v>1593</v>
      </c>
      <c r="D1352" s="7" t="s">
        <v>4535</v>
      </c>
      <c r="E1352" s="7" t="s">
        <v>4536</v>
      </c>
      <c r="F1352" s="8" t="s">
        <v>3910</v>
      </c>
      <c r="G1352" s="9">
        <v>100000</v>
      </c>
      <c r="H1352" s="10">
        <v>2012</v>
      </c>
      <c r="I1352" s="10">
        <v>2012</v>
      </c>
      <c r="J1352" s="11" t="s">
        <v>1232</v>
      </c>
      <c r="K1352" s="12">
        <v>100000</v>
      </c>
      <c r="L1352" s="12">
        <v>1</v>
      </c>
      <c r="M1352" s="33" t="str">
        <f>IF(_xlfn.XLOOKUP(C1352,Raw_Data_OS_23!$C$7:$C$4518,Raw_Data_OS_23!$G$7:$G$4518,"Paid/ Closed")="Paid/ Closed","Paid/ Closed", "Still_Outstanding")</f>
        <v>Still_Outstanding</v>
      </c>
      <c r="N1352" s="33">
        <f>IF(_xlfn.XLOOKUP(C1352,Raw_Data_Paid_23!$C$4:$C$2114,Raw_Data_Paid_23!$C$4:$C$2114,1)= 1,1,0)</f>
        <v>1</v>
      </c>
      <c r="O1352" t="str">
        <f>IF(M1352=$W$7,IF(AND(N1352,_xlfn.XLOOKUP(C1352,Raw_Data_OS_23!$C$7:$C$4518,Raw_Data_OS_23!$G$7:$G$4518,0)=G1352),"A",IF(_xlfn.XLOOKUP(C1352,Raw_Data_Paid_23!$C$4:$C$2114,Raw_Data_Paid_23!$C$4:$C$2114,"B1")="B1","B1","B2")),IF(_xlfn.XLOOKUP(C1352,Raw_Data_Paid_23!$C$4:$C$2114,Raw_Data_Paid_23!$C$4:$C$2114,"C1")="C1","C1","C2"))</f>
        <v>B1</v>
      </c>
      <c r="P1352" t="str">
        <f t="shared" si="71"/>
        <v>2012B1Motor Private</v>
      </c>
    </row>
    <row r="1353" spans="3:16" x14ac:dyDescent="0.35">
      <c r="C1353" s="6" t="s">
        <v>1594</v>
      </c>
      <c r="D1353" s="7" t="s">
        <v>4537</v>
      </c>
      <c r="E1353" s="7" t="s">
        <v>4538</v>
      </c>
      <c r="F1353" s="8" t="s">
        <v>3908</v>
      </c>
      <c r="G1353" s="9">
        <v>100000</v>
      </c>
      <c r="H1353" s="10">
        <v>2012</v>
      </c>
      <c r="I1353" s="10">
        <v>2012</v>
      </c>
      <c r="J1353" s="11" t="s">
        <v>1232</v>
      </c>
      <c r="K1353" s="12">
        <v>100000</v>
      </c>
      <c r="L1353" s="12">
        <v>1</v>
      </c>
      <c r="M1353" s="33" t="str">
        <f>IF(_xlfn.XLOOKUP(C1353,Raw_Data_OS_23!$C$7:$C$4518,Raw_Data_OS_23!$G$7:$G$4518,"Paid/ Closed")="Paid/ Closed","Paid/ Closed", "Still_Outstanding")</f>
        <v>Still_Outstanding</v>
      </c>
      <c r="N1353" s="33">
        <f>IF(_xlfn.XLOOKUP(C1353,Raw_Data_Paid_23!$C$4:$C$2114,Raw_Data_Paid_23!$C$4:$C$2114,1)= 1,1,0)</f>
        <v>1</v>
      </c>
      <c r="O1353" t="str">
        <f>IF(M1353=$W$7,IF(AND(N1353,_xlfn.XLOOKUP(C1353,Raw_Data_OS_23!$C$7:$C$4518,Raw_Data_OS_23!$G$7:$G$4518,0)=G1353),"A",IF(_xlfn.XLOOKUP(C1353,Raw_Data_Paid_23!$C$4:$C$2114,Raw_Data_Paid_23!$C$4:$C$2114,"B1")="B1","B1","B2")),IF(_xlfn.XLOOKUP(C1353,Raw_Data_Paid_23!$C$4:$C$2114,Raw_Data_Paid_23!$C$4:$C$2114,"C1")="C1","C1","C2"))</f>
        <v>B1</v>
      </c>
      <c r="P1353" t="str">
        <f t="shared" si="71"/>
        <v>2012B1Motor Commercial</v>
      </c>
    </row>
    <row r="1354" spans="3:16" x14ac:dyDescent="0.35">
      <c r="C1354" s="6" t="s">
        <v>1595</v>
      </c>
      <c r="D1354" s="7" t="s">
        <v>4539</v>
      </c>
      <c r="E1354" s="7" t="s">
        <v>4540</v>
      </c>
      <c r="F1354" s="8" t="s">
        <v>3910</v>
      </c>
      <c r="G1354" s="9">
        <v>60000</v>
      </c>
      <c r="H1354" s="10">
        <v>2012</v>
      </c>
      <c r="I1354" s="10">
        <v>2012</v>
      </c>
      <c r="J1354" s="11" t="s">
        <v>1232</v>
      </c>
      <c r="K1354" s="12">
        <v>60000</v>
      </c>
      <c r="L1354" s="12">
        <v>1</v>
      </c>
      <c r="M1354" s="33" t="str">
        <f>IF(_xlfn.XLOOKUP(C1354,Raw_Data_OS_23!$C$7:$C$4518,Raw_Data_OS_23!$G$7:$G$4518,"Paid/ Closed")="Paid/ Closed","Paid/ Closed", "Still_Outstanding")</f>
        <v>Still_Outstanding</v>
      </c>
      <c r="N1354" s="33">
        <f>IF(_xlfn.XLOOKUP(C1354,Raw_Data_Paid_23!$C$4:$C$2114,Raw_Data_Paid_23!$C$4:$C$2114,1)= 1,1,0)</f>
        <v>1</v>
      </c>
      <c r="O1354" t="str">
        <f>IF(M1354=$W$7,IF(AND(N1354,_xlfn.XLOOKUP(C1354,Raw_Data_OS_23!$C$7:$C$4518,Raw_Data_OS_23!$G$7:$G$4518,0)=G1354),"A",IF(_xlfn.XLOOKUP(C1354,Raw_Data_Paid_23!$C$4:$C$2114,Raw_Data_Paid_23!$C$4:$C$2114,"B1")="B1","B1","B2")),IF(_xlfn.XLOOKUP(C1354,Raw_Data_Paid_23!$C$4:$C$2114,Raw_Data_Paid_23!$C$4:$C$2114,"C1")="C1","C1","C2"))</f>
        <v>B1</v>
      </c>
      <c r="P1354" t="str">
        <f t="shared" si="71"/>
        <v>2012B1Motor Private</v>
      </c>
    </row>
    <row r="1355" spans="3:16" x14ac:dyDescent="0.35">
      <c r="C1355" s="6" t="s">
        <v>1231</v>
      </c>
      <c r="D1355" s="7" t="s">
        <v>4541</v>
      </c>
      <c r="E1355" s="7" t="s">
        <v>4542</v>
      </c>
      <c r="F1355" s="8" t="s">
        <v>3908</v>
      </c>
      <c r="G1355" s="9">
        <v>3475674.26</v>
      </c>
      <c r="H1355" s="10">
        <v>2012</v>
      </c>
      <c r="I1355" s="10">
        <v>2012</v>
      </c>
      <c r="J1355" s="11" t="s">
        <v>1232</v>
      </c>
      <c r="K1355" s="12">
        <v>207612</v>
      </c>
      <c r="L1355" s="12">
        <v>1</v>
      </c>
      <c r="M1355" s="33" t="str">
        <f>IF(_xlfn.XLOOKUP(C1355,Raw_Data_OS_23!$C$7:$C$4518,Raw_Data_OS_23!$G$7:$G$4518,"Paid/ Closed")="Paid/ Closed","Paid/ Closed", "Still_Outstanding")</f>
        <v>Still_Outstanding</v>
      </c>
      <c r="N1355" s="33">
        <f>IF(_xlfn.XLOOKUP(C1355,Raw_Data_Paid_23!$C$4:$C$2114,Raw_Data_Paid_23!$C$4:$C$2114,1)= 1,1,0)</f>
        <v>1</v>
      </c>
      <c r="O1355" t="str">
        <f>IF(M1355=$W$7,IF(AND(N1355,_xlfn.XLOOKUP(C1355,Raw_Data_OS_23!$C$7:$C$4518,Raw_Data_OS_23!$G$7:$G$4518,0)=G1355),"A",IF(_xlfn.XLOOKUP(C1355,Raw_Data_Paid_23!$C$4:$C$2114,Raw_Data_Paid_23!$C$4:$C$2114,"B1")="B1","B1","B2")),IF(_xlfn.XLOOKUP(C1355,Raw_Data_Paid_23!$C$4:$C$2114,Raw_Data_Paid_23!$C$4:$C$2114,"C1")="C1","C1","C2"))</f>
        <v>A</v>
      </c>
      <c r="P1355" t="str">
        <f t="shared" si="71"/>
        <v>2012AMotor Commercial</v>
      </c>
    </row>
    <row r="1356" spans="3:16" x14ac:dyDescent="0.35">
      <c r="C1356" s="6" t="s">
        <v>1596</v>
      </c>
      <c r="D1356" s="7" t="s">
        <v>4540</v>
      </c>
      <c r="E1356" s="7" t="s">
        <v>4543</v>
      </c>
      <c r="F1356" s="8" t="s">
        <v>3908</v>
      </c>
      <c r="G1356" s="9">
        <v>5000</v>
      </c>
      <c r="H1356" s="10">
        <v>2012</v>
      </c>
      <c r="I1356" s="10">
        <v>2012</v>
      </c>
      <c r="J1356" s="11" t="s">
        <v>1232</v>
      </c>
      <c r="K1356" s="12">
        <v>5000</v>
      </c>
      <c r="L1356" s="12">
        <v>1</v>
      </c>
      <c r="M1356" s="33" t="str">
        <f>IF(_xlfn.XLOOKUP(C1356,Raw_Data_OS_23!$C$7:$C$4518,Raw_Data_OS_23!$G$7:$G$4518,"Paid/ Closed")="Paid/ Closed","Paid/ Closed", "Still_Outstanding")</f>
        <v>Paid/ Closed</v>
      </c>
      <c r="N1356" s="33">
        <f>IF(_xlfn.XLOOKUP(C1356,Raw_Data_Paid_23!$C$4:$C$2114,Raw_Data_Paid_23!$C$4:$C$2114,1)= 1,1,0)</f>
        <v>1</v>
      </c>
      <c r="O1356" t="str">
        <f>IF(M1356=$W$7,IF(AND(N1356,_xlfn.XLOOKUP(C1356,Raw_Data_OS_23!$C$7:$C$4518,Raw_Data_OS_23!$G$7:$G$4518,0)=G1356),"A",IF(_xlfn.XLOOKUP(C1356,Raw_Data_Paid_23!$C$4:$C$2114,Raw_Data_Paid_23!$C$4:$C$2114,"B1")="B1","B1","B2")),IF(_xlfn.XLOOKUP(C1356,Raw_Data_Paid_23!$C$4:$C$2114,Raw_Data_Paid_23!$C$4:$C$2114,"C1")="C1","C1","C2"))</f>
        <v>C1</v>
      </c>
      <c r="P1356" t="str">
        <f t="shared" si="71"/>
        <v>2012C1Motor Commercial</v>
      </c>
    </row>
    <row r="1357" spans="3:16" x14ac:dyDescent="0.35">
      <c r="C1357" s="6" t="s">
        <v>1597</v>
      </c>
      <c r="D1357" s="7" t="s">
        <v>4544</v>
      </c>
      <c r="E1357" s="7" t="s">
        <v>4545</v>
      </c>
      <c r="F1357" s="8" t="s">
        <v>3908</v>
      </c>
      <c r="G1357" s="9">
        <v>100000</v>
      </c>
      <c r="H1357" s="10">
        <v>2012</v>
      </c>
      <c r="I1357" s="10">
        <v>2012</v>
      </c>
      <c r="J1357" s="11" t="s">
        <v>1232</v>
      </c>
      <c r="K1357" s="12">
        <v>100000</v>
      </c>
      <c r="L1357" s="12">
        <v>1</v>
      </c>
      <c r="M1357" s="33" t="str">
        <f>IF(_xlfn.XLOOKUP(C1357,Raw_Data_OS_23!$C$7:$C$4518,Raw_Data_OS_23!$G$7:$G$4518,"Paid/ Closed")="Paid/ Closed","Paid/ Closed", "Still_Outstanding")</f>
        <v>Still_Outstanding</v>
      </c>
      <c r="N1357" s="33">
        <f>IF(_xlfn.XLOOKUP(C1357,Raw_Data_Paid_23!$C$4:$C$2114,Raw_Data_Paid_23!$C$4:$C$2114,1)= 1,1,0)</f>
        <v>1</v>
      </c>
      <c r="O1357" t="str">
        <f>IF(M1357=$W$7,IF(AND(N1357,_xlfn.XLOOKUP(C1357,Raw_Data_OS_23!$C$7:$C$4518,Raw_Data_OS_23!$G$7:$G$4518,0)=G1357),"A",IF(_xlfn.XLOOKUP(C1357,Raw_Data_Paid_23!$C$4:$C$2114,Raw_Data_Paid_23!$C$4:$C$2114,"B1")="B1","B1","B2")),IF(_xlfn.XLOOKUP(C1357,Raw_Data_Paid_23!$C$4:$C$2114,Raw_Data_Paid_23!$C$4:$C$2114,"C1")="C1","C1","C2"))</f>
        <v>B1</v>
      </c>
      <c r="P1357" t="str">
        <f t="shared" si="71"/>
        <v>2012B1Motor Commercial</v>
      </c>
    </row>
    <row r="1358" spans="3:16" x14ac:dyDescent="0.35">
      <c r="C1358" s="6" t="s">
        <v>1598</v>
      </c>
      <c r="D1358" s="7" t="s">
        <v>4546</v>
      </c>
      <c r="E1358" s="7" t="s">
        <v>4544</v>
      </c>
      <c r="F1358" s="8" t="s">
        <v>3908</v>
      </c>
      <c r="G1358" s="9">
        <v>300000</v>
      </c>
      <c r="H1358" s="10">
        <v>2011</v>
      </c>
      <c r="I1358" s="10">
        <v>2012</v>
      </c>
      <c r="J1358" s="11" t="s">
        <v>1230</v>
      </c>
      <c r="K1358" s="12">
        <v>300000</v>
      </c>
      <c r="L1358" s="12">
        <v>1</v>
      </c>
      <c r="M1358" s="33" t="str">
        <f>IF(_xlfn.XLOOKUP(C1358,Raw_Data_OS_23!$C$7:$C$4518,Raw_Data_OS_23!$G$7:$G$4518,"Paid/ Closed")="Paid/ Closed","Paid/ Closed", "Still_Outstanding")</f>
        <v>Still_Outstanding</v>
      </c>
      <c r="N1358" s="33">
        <f>IF(_xlfn.XLOOKUP(C1358,Raw_Data_Paid_23!$C$4:$C$2114,Raw_Data_Paid_23!$C$4:$C$2114,1)= 1,1,0)</f>
        <v>1</v>
      </c>
      <c r="O1358" t="str">
        <f>IF(M1358=$W$7,IF(AND(N1358,_xlfn.XLOOKUP(C1358,Raw_Data_OS_23!$C$7:$C$4518,Raw_Data_OS_23!$G$7:$G$4518,0)=G1358),"A",IF(_xlfn.XLOOKUP(C1358,Raw_Data_Paid_23!$C$4:$C$2114,Raw_Data_Paid_23!$C$4:$C$2114,"B1")="B1","B1","B2")),IF(_xlfn.XLOOKUP(C1358,Raw_Data_Paid_23!$C$4:$C$2114,Raw_Data_Paid_23!$C$4:$C$2114,"C1")="C1","C1","C2"))</f>
        <v>A</v>
      </c>
      <c r="P1358" t="str">
        <f t="shared" si="71"/>
        <v>2011AMotor Commercial</v>
      </c>
    </row>
    <row r="1359" spans="3:16" x14ac:dyDescent="0.35">
      <c r="C1359" s="6" t="s">
        <v>1599</v>
      </c>
      <c r="D1359" s="7" t="s">
        <v>4547</v>
      </c>
      <c r="E1359" s="7" t="s">
        <v>4548</v>
      </c>
      <c r="F1359" s="8" t="s">
        <v>3910</v>
      </c>
      <c r="G1359" s="9">
        <v>218000</v>
      </c>
      <c r="H1359" s="10">
        <v>2012</v>
      </c>
      <c r="I1359" s="10">
        <v>2012</v>
      </c>
      <c r="J1359" s="11" t="s">
        <v>1232</v>
      </c>
      <c r="K1359" s="12">
        <v>218000</v>
      </c>
      <c r="L1359" s="12">
        <v>1</v>
      </c>
      <c r="M1359" s="33" t="str">
        <f>IF(_xlfn.XLOOKUP(C1359,Raw_Data_OS_23!$C$7:$C$4518,Raw_Data_OS_23!$G$7:$G$4518,"Paid/ Closed")="Paid/ Closed","Paid/ Closed", "Still_Outstanding")</f>
        <v>Still_Outstanding</v>
      </c>
      <c r="N1359" s="33">
        <f>IF(_xlfn.XLOOKUP(C1359,Raw_Data_Paid_23!$C$4:$C$2114,Raw_Data_Paid_23!$C$4:$C$2114,1)= 1,1,0)</f>
        <v>1</v>
      </c>
      <c r="O1359" t="str">
        <f>IF(M1359=$W$7,IF(AND(N1359,_xlfn.XLOOKUP(C1359,Raw_Data_OS_23!$C$7:$C$4518,Raw_Data_OS_23!$G$7:$G$4518,0)=G1359),"A",IF(_xlfn.XLOOKUP(C1359,Raw_Data_Paid_23!$C$4:$C$2114,Raw_Data_Paid_23!$C$4:$C$2114,"B1")="B1","B1","B2")),IF(_xlfn.XLOOKUP(C1359,Raw_Data_Paid_23!$C$4:$C$2114,Raw_Data_Paid_23!$C$4:$C$2114,"C1")="C1","C1","C2"))</f>
        <v>A</v>
      </c>
      <c r="P1359" t="str">
        <f t="shared" si="71"/>
        <v>2012AMotor Private</v>
      </c>
    </row>
    <row r="1360" spans="3:16" x14ac:dyDescent="0.35">
      <c r="C1360" s="6" t="s">
        <v>1600</v>
      </c>
      <c r="D1360" s="7" t="s">
        <v>4549</v>
      </c>
      <c r="E1360" s="7" t="s">
        <v>4550</v>
      </c>
      <c r="F1360" s="8" t="s">
        <v>3910</v>
      </c>
      <c r="G1360" s="9">
        <v>60000</v>
      </c>
      <c r="H1360" s="10">
        <v>2012</v>
      </c>
      <c r="I1360" s="10">
        <v>2012</v>
      </c>
      <c r="J1360" s="11" t="s">
        <v>1232</v>
      </c>
      <c r="K1360" s="12">
        <v>60000</v>
      </c>
      <c r="L1360" s="12">
        <v>1</v>
      </c>
      <c r="M1360" s="33" t="str">
        <f>IF(_xlfn.XLOOKUP(C1360,Raw_Data_OS_23!$C$7:$C$4518,Raw_Data_OS_23!$G$7:$G$4518,"Paid/ Closed")="Paid/ Closed","Paid/ Closed", "Still_Outstanding")</f>
        <v>Still_Outstanding</v>
      </c>
      <c r="N1360" s="33">
        <f>IF(_xlfn.XLOOKUP(C1360,Raw_Data_Paid_23!$C$4:$C$2114,Raw_Data_Paid_23!$C$4:$C$2114,1)= 1,1,0)</f>
        <v>1</v>
      </c>
      <c r="O1360" t="str">
        <f>IF(M1360=$W$7,IF(AND(N1360,_xlfn.XLOOKUP(C1360,Raw_Data_OS_23!$C$7:$C$4518,Raw_Data_OS_23!$G$7:$G$4518,0)=G1360),"A",IF(_xlfn.XLOOKUP(C1360,Raw_Data_Paid_23!$C$4:$C$2114,Raw_Data_Paid_23!$C$4:$C$2114,"B1")="B1","B1","B2")),IF(_xlfn.XLOOKUP(C1360,Raw_Data_Paid_23!$C$4:$C$2114,Raw_Data_Paid_23!$C$4:$C$2114,"C1")="C1","C1","C2"))</f>
        <v>A</v>
      </c>
      <c r="P1360" t="str">
        <f t="shared" si="71"/>
        <v>2012AMotor Private</v>
      </c>
    </row>
    <row r="1361" spans="3:16" x14ac:dyDescent="0.35">
      <c r="C1361" s="6" t="s">
        <v>1601</v>
      </c>
      <c r="D1361" s="7" t="s">
        <v>4551</v>
      </c>
      <c r="E1361" s="7" t="s">
        <v>4536</v>
      </c>
      <c r="F1361" s="8" t="s">
        <v>3910</v>
      </c>
      <c r="G1361" s="9">
        <v>324561.40350000001</v>
      </c>
      <c r="H1361" s="10">
        <v>2011</v>
      </c>
      <c r="I1361" s="10">
        <v>2012</v>
      </c>
      <c r="J1361" s="11" t="s">
        <v>1230</v>
      </c>
      <c r="K1361" s="12">
        <v>324561.40350000001</v>
      </c>
      <c r="L1361" s="12">
        <v>1</v>
      </c>
      <c r="M1361" s="33" t="str">
        <f>IF(_xlfn.XLOOKUP(C1361,Raw_Data_OS_23!$C$7:$C$4518,Raw_Data_OS_23!$G$7:$G$4518,"Paid/ Closed")="Paid/ Closed","Paid/ Closed", "Still_Outstanding")</f>
        <v>Paid/ Closed</v>
      </c>
      <c r="N1361" s="33">
        <f>IF(_xlfn.XLOOKUP(C1361,Raw_Data_Paid_23!$C$4:$C$2114,Raw_Data_Paid_23!$C$4:$C$2114,1)= 1,1,0)</f>
        <v>1</v>
      </c>
      <c r="O1361" t="str">
        <f>IF(M1361=$W$7,IF(AND(N1361,_xlfn.XLOOKUP(C1361,Raw_Data_OS_23!$C$7:$C$4518,Raw_Data_OS_23!$G$7:$G$4518,0)=G1361),"A",IF(_xlfn.XLOOKUP(C1361,Raw_Data_Paid_23!$C$4:$C$2114,Raw_Data_Paid_23!$C$4:$C$2114,"B1")="B1","B1","B2")),IF(_xlfn.XLOOKUP(C1361,Raw_Data_Paid_23!$C$4:$C$2114,Raw_Data_Paid_23!$C$4:$C$2114,"C1")="C1","C1","C2"))</f>
        <v>C1</v>
      </c>
      <c r="P1361" t="str">
        <f t="shared" si="71"/>
        <v>2011C1Motor Private</v>
      </c>
    </row>
    <row r="1362" spans="3:16" x14ac:dyDescent="0.35">
      <c r="C1362" s="6" t="s">
        <v>1233</v>
      </c>
      <c r="D1362" s="7" t="s">
        <v>4552</v>
      </c>
      <c r="E1362" s="7" t="s">
        <v>4553</v>
      </c>
      <c r="F1362" s="8" t="s">
        <v>3910</v>
      </c>
      <c r="G1362" s="9">
        <v>3992000</v>
      </c>
      <c r="H1362" s="10">
        <v>2012</v>
      </c>
      <c r="I1362" s="10">
        <v>2012</v>
      </c>
      <c r="J1362" s="11" t="s">
        <v>1232</v>
      </c>
      <c r="K1362" s="12">
        <v>0</v>
      </c>
      <c r="L1362" s="12">
        <v>1</v>
      </c>
      <c r="M1362" s="33" t="str">
        <f>IF(_xlfn.XLOOKUP(C1362,Raw_Data_OS_23!$C$7:$C$4518,Raw_Data_OS_23!$G$7:$G$4518,"Paid/ Closed")="Paid/ Closed","Paid/ Closed", "Still_Outstanding")</f>
        <v>Still_Outstanding</v>
      </c>
      <c r="N1362" s="33">
        <f>IF(_xlfn.XLOOKUP(C1362,Raw_Data_Paid_23!$C$4:$C$2114,Raw_Data_Paid_23!$C$4:$C$2114,1)= 1,1,0)</f>
        <v>1</v>
      </c>
      <c r="O1362" t="str">
        <f>IF(M1362=$W$7,IF(AND(N1362,_xlfn.XLOOKUP(C1362,Raw_Data_OS_23!$C$7:$C$4518,Raw_Data_OS_23!$G$7:$G$4518,0)=G1362),"A",IF(_xlfn.XLOOKUP(C1362,Raw_Data_Paid_23!$C$4:$C$2114,Raw_Data_Paid_23!$C$4:$C$2114,"B1")="B1","B1","B2")),IF(_xlfn.XLOOKUP(C1362,Raw_Data_Paid_23!$C$4:$C$2114,Raw_Data_Paid_23!$C$4:$C$2114,"C1")="C1","C1","C2"))</f>
        <v>B1</v>
      </c>
      <c r="P1362" t="str">
        <f t="shared" si="71"/>
        <v>2012B1Motor Private</v>
      </c>
    </row>
    <row r="1363" spans="3:16" x14ac:dyDescent="0.35">
      <c r="C1363" s="6" t="s">
        <v>1602</v>
      </c>
      <c r="D1363" s="7" t="s">
        <v>4554</v>
      </c>
      <c r="E1363" s="7" t="s">
        <v>4555</v>
      </c>
      <c r="F1363" s="8" t="s">
        <v>3910</v>
      </c>
      <c r="G1363" s="9">
        <v>72400</v>
      </c>
      <c r="H1363" s="10">
        <v>2012</v>
      </c>
      <c r="I1363" s="10">
        <v>2012</v>
      </c>
      <c r="J1363" s="11" t="s">
        <v>1232</v>
      </c>
      <c r="K1363" s="12">
        <v>72400</v>
      </c>
      <c r="L1363" s="12">
        <v>1</v>
      </c>
      <c r="M1363" s="33" t="str">
        <f>IF(_xlfn.XLOOKUP(C1363,Raw_Data_OS_23!$C$7:$C$4518,Raw_Data_OS_23!$G$7:$G$4518,"Paid/ Closed")="Paid/ Closed","Paid/ Closed", "Still_Outstanding")</f>
        <v>Still_Outstanding</v>
      </c>
      <c r="N1363" s="33">
        <f>IF(_xlfn.XLOOKUP(C1363,Raw_Data_Paid_23!$C$4:$C$2114,Raw_Data_Paid_23!$C$4:$C$2114,1)= 1,1,0)</f>
        <v>1</v>
      </c>
      <c r="O1363" t="str">
        <f>IF(M1363=$W$7,IF(AND(N1363,_xlfn.XLOOKUP(C1363,Raw_Data_OS_23!$C$7:$C$4518,Raw_Data_OS_23!$G$7:$G$4518,0)=G1363),"A",IF(_xlfn.XLOOKUP(C1363,Raw_Data_Paid_23!$C$4:$C$2114,Raw_Data_Paid_23!$C$4:$C$2114,"B1")="B1","B1","B2")),IF(_xlfn.XLOOKUP(C1363,Raw_Data_Paid_23!$C$4:$C$2114,Raw_Data_Paid_23!$C$4:$C$2114,"C1")="C1","C1","C2"))</f>
        <v>B1</v>
      </c>
      <c r="P1363" t="str">
        <f t="shared" si="71"/>
        <v>2012B1Motor Private</v>
      </c>
    </row>
    <row r="1364" spans="3:16" x14ac:dyDescent="0.35">
      <c r="C1364" s="6" t="s">
        <v>1603</v>
      </c>
      <c r="D1364" s="7" t="s">
        <v>4556</v>
      </c>
      <c r="E1364" s="7" t="s">
        <v>4557</v>
      </c>
      <c r="F1364" s="8" t="s">
        <v>3910</v>
      </c>
      <c r="G1364" s="9">
        <v>463997.61910000001</v>
      </c>
      <c r="H1364" s="10">
        <v>2012</v>
      </c>
      <c r="I1364" s="10">
        <v>2012</v>
      </c>
      <c r="J1364" s="11" t="s">
        <v>1604</v>
      </c>
      <c r="K1364" s="12">
        <v>-250809.5238</v>
      </c>
      <c r="L1364" s="12">
        <v>1</v>
      </c>
      <c r="M1364" s="33" t="str">
        <f>IF(_xlfn.XLOOKUP(C1364,Raw_Data_OS_23!$C$7:$C$4518,Raw_Data_OS_23!$G$7:$G$4518,"Paid/ Closed")="Paid/ Closed","Paid/ Closed", "Still_Outstanding")</f>
        <v>Still_Outstanding</v>
      </c>
      <c r="N1364" s="33">
        <f>IF(_xlfn.XLOOKUP(C1364,Raw_Data_Paid_23!$C$4:$C$2114,Raw_Data_Paid_23!$C$4:$C$2114,1)= 1,1,0)</f>
        <v>1</v>
      </c>
      <c r="O1364" t="str">
        <f>IF(M1364=$W$7,IF(AND(N1364,_xlfn.XLOOKUP(C1364,Raw_Data_OS_23!$C$7:$C$4518,Raw_Data_OS_23!$G$7:$G$4518,0)=G1364),"A",IF(_xlfn.XLOOKUP(C1364,Raw_Data_Paid_23!$C$4:$C$2114,Raw_Data_Paid_23!$C$4:$C$2114,"B1")="B1","B1","B2")),IF(_xlfn.XLOOKUP(C1364,Raw_Data_Paid_23!$C$4:$C$2114,Raw_Data_Paid_23!$C$4:$C$2114,"C1")="C1","C1","C2"))</f>
        <v>B1</v>
      </c>
      <c r="P1364" t="str">
        <f t="shared" si="71"/>
        <v>2012B1Motor Private</v>
      </c>
    </row>
    <row r="1365" spans="3:16" x14ac:dyDescent="0.35">
      <c r="C1365" s="6" t="s">
        <v>1605</v>
      </c>
      <c r="D1365" s="7" t="s">
        <v>4558</v>
      </c>
      <c r="E1365" s="7" t="s">
        <v>4559</v>
      </c>
      <c r="F1365" s="8" t="s">
        <v>3908</v>
      </c>
      <c r="G1365" s="9">
        <v>324561.40350000001</v>
      </c>
      <c r="H1365" s="10">
        <v>2012</v>
      </c>
      <c r="I1365" s="10">
        <v>2012</v>
      </c>
      <c r="J1365" s="11" t="s">
        <v>1604</v>
      </c>
      <c r="K1365" s="12">
        <v>292561.40350000001</v>
      </c>
      <c r="L1365" s="12">
        <v>1</v>
      </c>
      <c r="M1365" s="33" t="str">
        <f>IF(_xlfn.XLOOKUP(C1365,Raw_Data_OS_23!$C$7:$C$4518,Raw_Data_OS_23!$G$7:$G$4518,"Paid/ Closed")="Paid/ Closed","Paid/ Closed", "Still_Outstanding")</f>
        <v>Still_Outstanding</v>
      </c>
      <c r="N1365" s="33">
        <f>IF(_xlfn.XLOOKUP(C1365,Raw_Data_Paid_23!$C$4:$C$2114,Raw_Data_Paid_23!$C$4:$C$2114,1)= 1,1,0)</f>
        <v>1</v>
      </c>
      <c r="O1365" t="str">
        <f>IF(M1365=$W$7,IF(AND(N1365,_xlfn.XLOOKUP(C1365,Raw_Data_OS_23!$C$7:$C$4518,Raw_Data_OS_23!$G$7:$G$4518,0)=G1365),"A",IF(_xlfn.XLOOKUP(C1365,Raw_Data_Paid_23!$C$4:$C$2114,Raw_Data_Paid_23!$C$4:$C$2114,"B1")="B1","B1","B2")),IF(_xlfn.XLOOKUP(C1365,Raw_Data_Paid_23!$C$4:$C$2114,Raw_Data_Paid_23!$C$4:$C$2114,"C1")="C1","C1","C2"))</f>
        <v>A</v>
      </c>
      <c r="P1365" t="str">
        <f t="shared" si="71"/>
        <v>2012AMotor Commercial</v>
      </c>
    </row>
    <row r="1366" spans="3:16" x14ac:dyDescent="0.35">
      <c r="C1366" s="6" t="s">
        <v>1606</v>
      </c>
      <c r="D1366" s="7" t="s">
        <v>4560</v>
      </c>
      <c r="E1366" s="7" t="s">
        <v>4561</v>
      </c>
      <c r="F1366" s="8" t="s">
        <v>3908</v>
      </c>
      <c r="G1366" s="9">
        <v>1232142.8570999999</v>
      </c>
      <c r="H1366" s="10">
        <v>2012</v>
      </c>
      <c r="I1366" s="10">
        <v>2012</v>
      </c>
      <c r="J1366" s="11" t="s">
        <v>1604</v>
      </c>
      <c r="K1366" s="12">
        <v>0</v>
      </c>
      <c r="L1366" s="12">
        <v>1</v>
      </c>
      <c r="M1366" s="33" t="str">
        <f>IF(_xlfn.XLOOKUP(C1366,Raw_Data_OS_23!$C$7:$C$4518,Raw_Data_OS_23!$G$7:$G$4518,"Paid/ Closed")="Paid/ Closed","Paid/ Closed", "Still_Outstanding")</f>
        <v>Still_Outstanding</v>
      </c>
      <c r="N1366" s="33">
        <f>IF(_xlfn.XLOOKUP(C1366,Raw_Data_Paid_23!$C$4:$C$2114,Raw_Data_Paid_23!$C$4:$C$2114,1)= 1,1,0)</f>
        <v>1</v>
      </c>
      <c r="O1366" t="str">
        <f>IF(M1366=$W$7,IF(AND(N1366,_xlfn.XLOOKUP(C1366,Raw_Data_OS_23!$C$7:$C$4518,Raw_Data_OS_23!$G$7:$G$4518,0)=G1366),"A",IF(_xlfn.XLOOKUP(C1366,Raw_Data_Paid_23!$C$4:$C$2114,Raw_Data_Paid_23!$C$4:$C$2114,"B1")="B1","B1","B2")),IF(_xlfn.XLOOKUP(C1366,Raw_Data_Paid_23!$C$4:$C$2114,Raw_Data_Paid_23!$C$4:$C$2114,"C1")="C1","C1","C2"))</f>
        <v>B1</v>
      </c>
      <c r="P1366" t="str">
        <f t="shared" si="71"/>
        <v>2012B1Motor Commercial</v>
      </c>
    </row>
    <row r="1367" spans="3:16" x14ac:dyDescent="0.35">
      <c r="C1367" s="6" t="s">
        <v>1607</v>
      </c>
      <c r="D1367" s="7" t="s">
        <v>4562</v>
      </c>
      <c r="E1367" s="7" t="s">
        <v>4563</v>
      </c>
      <c r="F1367" s="8" t="s">
        <v>3910</v>
      </c>
      <c r="G1367" s="9">
        <v>72400</v>
      </c>
      <c r="H1367" s="10">
        <v>2012</v>
      </c>
      <c r="I1367" s="10">
        <v>2012</v>
      </c>
      <c r="J1367" s="11" t="s">
        <v>1604</v>
      </c>
      <c r="K1367" s="12">
        <v>72400</v>
      </c>
      <c r="L1367" s="12">
        <v>1</v>
      </c>
      <c r="M1367" s="33" t="str">
        <f>IF(_xlfn.XLOOKUP(C1367,Raw_Data_OS_23!$C$7:$C$4518,Raw_Data_OS_23!$G$7:$G$4518,"Paid/ Closed")="Paid/ Closed","Paid/ Closed", "Still_Outstanding")</f>
        <v>Still_Outstanding</v>
      </c>
      <c r="N1367" s="33">
        <f>IF(_xlfn.XLOOKUP(C1367,Raw_Data_Paid_23!$C$4:$C$2114,Raw_Data_Paid_23!$C$4:$C$2114,1)= 1,1,0)</f>
        <v>1</v>
      </c>
      <c r="O1367" t="str">
        <f>IF(M1367=$W$7,IF(AND(N1367,_xlfn.XLOOKUP(C1367,Raw_Data_OS_23!$C$7:$C$4518,Raw_Data_OS_23!$G$7:$G$4518,0)=G1367),"A",IF(_xlfn.XLOOKUP(C1367,Raw_Data_Paid_23!$C$4:$C$2114,Raw_Data_Paid_23!$C$4:$C$2114,"B1")="B1","B1","B2")),IF(_xlfn.XLOOKUP(C1367,Raw_Data_Paid_23!$C$4:$C$2114,Raw_Data_Paid_23!$C$4:$C$2114,"C1")="C1","C1","C2"))</f>
        <v>B1</v>
      </c>
      <c r="P1367" t="str">
        <f t="shared" si="71"/>
        <v>2012B1Motor Private</v>
      </c>
    </row>
    <row r="1368" spans="3:16" x14ac:dyDescent="0.35">
      <c r="C1368" s="6" t="s">
        <v>1608</v>
      </c>
      <c r="D1368" s="7" t="s">
        <v>4564</v>
      </c>
      <c r="E1368" s="7" t="s">
        <v>4565</v>
      </c>
      <c r="F1368" s="8" t="s">
        <v>3908</v>
      </c>
      <c r="G1368" s="9">
        <v>127542</v>
      </c>
      <c r="H1368" s="10">
        <v>2012</v>
      </c>
      <c r="I1368" s="10">
        <v>2012</v>
      </c>
      <c r="J1368" s="11" t="s">
        <v>1604</v>
      </c>
      <c r="K1368" s="12">
        <v>127542</v>
      </c>
      <c r="L1368" s="12">
        <v>1</v>
      </c>
      <c r="M1368" s="33" t="str">
        <f>IF(_xlfn.XLOOKUP(C1368,Raw_Data_OS_23!$C$7:$C$4518,Raw_Data_OS_23!$G$7:$G$4518,"Paid/ Closed")="Paid/ Closed","Paid/ Closed", "Still_Outstanding")</f>
        <v>Paid/ Closed</v>
      </c>
      <c r="N1368" s="33">
        <f>IF(_xlfn.XLOOKUP(C1368,Raw_Data_Paid_23!$C$4:$C$2114,Raw_Data_Paid_23!$C$4:$C$2114,1)= 1,1,0)</f>
        <v>1</v>
      </c>
      <c r="O1368" t="str">
        <f>IF(M1368=$W$7,IF(AND(N1368,_xlfn.XLOOKUP(C1368,Raw_Data_OS_23!$C$7:$C$4518,Raw_Data_OS_23!$G$7:$G$4518,0)=G1368),"A",IF(_xlfn.XLOOKUP(C1368,Raw_Data_Paid_23!$C$4:$C$2114,Raw_Data_Paid_23!$C$4:$C$2114,"B1")="B1","B1","B2")),IF(_xlfn.XLOOKUP(C1368,Raw_Data_Paid_23!$C$4:$C$2114,Raw_Data_Paid_23!$C$4:$C$2114,"C1")="C1","C1","C2"))</f>
        <v>C1</v>
      </c>
      <c r="P1368" t="str">
        <f t="shared" si="71"/>
        <v>2012C1Motor Commercial</v>
      </c>
    </row>
    <row r="1369" spans="3:16" x14ac:dyDescent="0.35">
      <c r="C1369" s="6" t="s">
        <v>1609</v>
      </c>
      <c r="D1369" s="7" t="s">
        <v>4566</v>
      </c>
      <c r="E1369" s="7" t="s">
        <v>4566</v>
      </c>
      <c r="F1369" s="8" t="s">
        <v>3910</v>
      </c>
      <c r="G1369" s="9">
        <v>500000</v>
      </c>
      <c r="H1369" s="10">
        <v>2012</v>
      </c>
      <c r="I1369" s="10">
        <v>2012</v>
      </c>
      <c r="J1369" s="11" t="s">
        <v>1604</v>
      </c>
      <c r="K1369" s="12">
        <v>500000</v>
      </c>
      <c r="L1369" s="12">
        <v>1</v>
      </c>
      <c r="M1369" s="33" t="str">
        <f>IF(_xlfn.XLOOKUP(C1369,Raw_Data_OS_23!$C$7:$C$4518,Raw_Data_OS_23!$G$7:$G$4518,"Paid/ Closed")="Paid/ Closed","Paid/ Closed", "Still_Outstanding")</f>
        <v>Still_Outstanding</v>
      </c>
      <c r="N1369" s="33">
        <f>IF(_xlfn.XLOOKUP(C1369,Raw_Data_Paid_23!$C$4:$C$2114,Raw_Data_Paid_23!$C$4:$C$2114,1)= 1,1,0)</f>
        <v>1</v>
      </c>
      <c r="O1369" t="str">
        <f>IF(M1369=$W$7,IF(AND(N1369,_xlfn.XLOOKUP(C1369,Raw_Data_OS_23!$C$7:$C$4518,Raw_Data_OS_23!$G$7:$G$4518,0)=G1369),"A",IF(_xlfn.XLOOKUP(C1369,Raw_Data_Paid_23!$C$4:$C$2114,Raw_Data_Paid_23!$C$4:$C$2114,"B1")="B1","B1","B2")),IF(_xlfn.XLOOKUP(C1369,Raw_Data_Paid_23!$C$4:$C$2114,Raw_Data_Paid_23!$C$4:$C$2114,"C1")="C1","C1","C2"))</f>
        <v>B1</v>
      </c>
      <c r="P1369" t="str">
        <f t="shared" si="71"/>
        <v>2012B1Motor Private</v>
      </c>
    </row>
    <row r="1370" spans="3:16" x14ac:dyDescent="0.35">
      <c r="C1370" s="6" t="s">
        <v>1610</v>
      </c>
      <c r="D1370" s="7" t="s">
        <v>4567</v>
      </c>
      <c r="E1370" s="7" t="s">
        <v>4568</v>
      </c>
      <c r="F1370" s="8" t="s">
        <v>3910</v>
      </c>
      <c r="G1370" s="9">
        <v>60000</v>
      </c>
      <c r="H1370" s="10">
        <v>2012</v>
      </c>
      <c r="I1370" s="10">
        <v>2012</v>
      </c>
      <c r="J1370" s="11" t="s">
        <v>1611</v>
      </c>
      <c r="K1370" s="12">
        <v>60000</v>
      </c>
      <c r="L1370" s="12">
        <v>1</v>
      </c>
      <c r="M1370" s="33" t="str">
        <f>IF(_xlfn.XLOOKUP(C1370,Raw_Data_OS_23!$C$7:$C$4518,Raw_Data_OS_23!$G$7:$G$4518,"Paid/ Closed")="Paid/ Closed","Paid/ Closed", "Still_Outstanding")</f>
        <v>Paid/ Closed</v>
      </c>
      <c r="N1370" s="33">
        <f>IF(_xlfn.XLOOKUP(C1370,Raw_Data_Paid_23!$C$4:$C$2114,Raw_Data_Paid_23!$C$4:$C$2114,1)= 1,1,0)</f>
        <v>1</v>
      </c>
      <c r="O1370" t="str">
        <f>IF(M1370=$W$7,IF(AND(N1370,_xlfn.XLOOKUP(C1370,Raw_Data_OS_23!$C$7:$C$4518,Raw_Data_OS_23!$G$7:$G$4518,0)=G1370),"A",IF(_xlfn.XLOOKUP(C1370,Raw_Data_Paid_23!$C$4:$C$2114,Raw_Data_Paid_23!$C$4:$C$2114,"B1")="B1","B1","B2")),IF(_xlfn.XLOOKUP(C1370,Raw_Data_Paid_23!$C$4:$C$2114,Raw_Data_Paid_23!$C$4:$C$2114,"C1")="C1","C1","C2"))</f>
        <v>C1</v>
      </c>
      <c r="P1370" t="str">
        <f t="shared" si="71"/>
        <v>2012C1Motor Private</v>
      </c>
    </row>
    <row r="1371" spans="3:16" x14ac:dyDescent="0.35">
      <c r="C1371" s="6" t="s">
        <v>1612</v>
      </c>
      <c r="D1371" s="7" t="s">
        <v>4569</v>
      </c>
      <c r="E1371" s="7" t="s">
        <v>4570</v>
      </c>
      <c r="F1371" s="8" t="s">
        <v>3908</v>
      </c>
      <c r="G1371" s="9">
        <v>100000</v>
      </c>
      <c r="H1371" s="10">
        <v>2012</v>
      </c>
      <c r="I1371" s="10">
        <v>2012</v>
      </c>
      <c r="J1371" s="11" t="s">
        <v>1611</v>
      </c>
      <c r="K1371" s="12">
        <v>100000</v>
      </c>
      <c r="L1371" s="12">
        <v>1</v>
      </c>
      <c r="M1371" s="33" t="str">
        <f>IF(_xlfn.XLOOKUP(C1371,Raw_Data_OS_23!$C$7:$C$4518,Raw_Data_OS_23!$G$7:$G$4518,"Paid/ Closed")="Paid/ Closed","Paid/ Closed", "Still_Outstanding")</f>
        <v>Still_Outstanding</v>
      </c>
      <c r="N1371" s="33">
        <f>IF(_xlfn.XLOOKUP(C1371,Raw_Data_Paid_23!$C$4:$C$2114,Raw_Data_Paid_23!$C$4:$C$2114,1)= 1,1,0)</f>
        <v>1</v>
      </c>
      <c r="O1371" t="str">
        <f>IF(M1371=$W$7,IF(AND(N1371,_xlfn.XLOOKUP(C1371,Raw_Data_OS_23!$C$7:$C$4518,Raw_Data_OS_23!$G$7:$G$4518,0)=G1371),"A",IF(_xlfn.XLOOKUP(C1371,Raw_Data_Paid_23!$C$4:$C$2114,Raw_Data_Paid_23!$C$4:$C$2114,"B1")="B1","B1","B2")),IF(_xlfn.XLOOKUP(C1371,Raw_Data_Paid_23!$C$4:$C$2114,Raw_Data_Paid_23!$C$4:$C$2114,"C1")="C1","C1","C2"))</f>
        <v>B1</v>
      </c>
      <c r="P1371" t="str">
        <f t="shared" si="71"/>
        <v>2012B1Motor Commercial</v>
      </c>
    </row>
    <row r="1372" spans="3:16" x14ac:dyDescent="0.35">
      <c r="C1372" s="6" t="s">
        <v>1613</v>
      </c>
      <c r="D1372" s="7" t="s">
        <v>4571</v>
      </c>
      <c r="E1372" s="7" t="s">
        <v>4572</v>
      </c>
      <c r="F1372" s="8" t="s">
        <v>3910</v>
      </c>
      <c r="G1372" s="9">
        <v>5800</v>
      </c>
      <c r="H1372" s="10">
        <v>2012</v>
      </c>
      <c r="I1372" s="10">
        <v>2012</v>
      </c>
      <c r="J1372" s="11" t="s">
        <v>1611</v>
      </c>
      <c r="K1372" s="12">
        <v>5800</v>
      </c>
      <c r="L1372" s="12">
        <v>1</v>
      </c>
      <c r="M1372" s="33" t="str">
        <f>IF(_xlfn.XLOOKUP(C1372,Raw_Data_OS_23!$C$7:$C$4518,Raw_Data_OS_23!$G$7:$G$4518,"Paid/ Closed")="Paid/ Closed","Paid/ Closed", "Still_Outstanding")</f>
        <v>Still_Outstanding</v>
      </c>
      <c r="N1372" s="33">
        <f>IF(_xlfn.XLOOKUP(C1372,Raw_Data_Paid_23!$C$4:$C$2114,Raw_Data_Paid_23!$C$4:$C$2114,1)= 1,1,0)</f>
        <v>1</v>
      </c>
      <c r="O1372" t="str">
        <f>IF(M1372=$W$7,IF(AND(N1372,_xlfn.XLOOKUP(C1372,Raw_Data_OS_23!$C$7:$C$4518,Raw_Data_OS_23!$G$7:$G$4518,0)=G1372),"A",IF(_xlfn.XLOOKUP(C1372,Raw_Data_Paid_23!$C$4:$C$2114,Raw_Data_Paid_23!$C$4:$C$2114,"B1")="B1","B1","B2")),IF(_xlfn.XLOOKUP(C1372,Raw_Data_Paid_23!$C$4:$C$2114,Raw_Data_Paid_23!$C$4:$C$2114,"C1")="C1","C1","C2"))</f>
        <v>A</v>
      </c>
      <c r="P1372" t="str">
        <f t="shared" si="71"/>
        <v>2012AMotor Private</v>
      </c>
    </row>
    <row r="1373" spans="3:16" x14ac:dyDescent="0.35">
      <c r="C1373" s="6" t="s">
        <v>1614</v>
      </c>
      <c r="D1373" s="7" t="s">
        <v>4570</v>
      </c>
      <c r="E1373" s="7" t="s">
        <v>4573</v>
      </c>
      <c r="F1373" s="8" t="s">
        <v>3910</v>
      </c>
      <c r="G1373" s="9">
        <v>5800</v>
      </c>
      <c r="H1373" s="10">
        <v>2012</v>
      </c>
      <c r="I1373" s="10">
        <v>2012</v>
      </c>
      <c r="J1373" s="11" t="s">
        <v>1611</v>
      </c>
      <c r="K1373" s="12">
        <v>5800</v>
      </c>
      <c r="L1373" s="12">
        <v>1</v>
      </c>
      <c r="M1373" s="33" t="str">
        <f>IF(_xlfn.XLOOKUP(C1373,Raw_Data_OS_23!$C$7:$C$4518,Raw_Data_OS_23!$G$7:$G$4518,"Paid/ Closed")="Paid/ Closed","Paid/ Closed", "Still_Outstanding")</f>
        <v>Still_Outstanding</v>
      </c>
      <c r="N1373" s="33">
        <f>IF(_xlfn.XLOOKUP(C1373,Raw_Data_Paid_23!$C$4:$C$2114,Raw_Data_Paid_23!$C$4:$C$2114,1)= 1,1,0)</f>
        <v>1</v>
      </c>
      <c r="O1373" t="str">
        <f>IF(M1373=$W$7,IF(AND(N1373,_xlfn.XLOOKUP(C1373,Raw_Data_OS_23!$C$7:$C$4518,Raw_Data_OS_23!$G$7:$G$4518,0)=G1373),"A",IF(_xlfn.XLOOKUP(C1373,Raw_Data_Paid_23!$C$4:$C$2114,Raw_Data_Paid_23!$C$4:$C$2114,"B1")="B1","B1","B2")),IF(_xlfn.XLOOKUP(C1373,Raw_Data_Paid_23!$C$4:$C$2114,Raw_Data_Paid_23!$C$4:$C$2114,"C1")="C1","C1","C2"))</f>
        <v>A</v>
      </c>
      <c r="P1373" t="str">
        <f t="shared" si="71"/>
        <v>2012AMotor Private</v>
      </c>
    </row>
    <row r="1374" spans="3:16" x14ac:dyDescent="0.35">
      <c r="C1374" s="6" t="s">
        <v>1615</v>
      </c>
      <c r="D1374" s="7" t="s">
        <v>4574</v>
      </c>
      <c r="E1374" s="7" t="s">
        <v>4573</v>
      </c>
      <c r="F1374" s="8" t="s">
        <v>3910</v>
      </c>
      <c r="G1374" s="9">
        <v>115405</v>
      </c>
      <c r="H1374" s="10">
        <v>2012</v>
      </c>
      <c r="I1374" s="10">
        <v>2012</v>
      </c>
      <c r="J1374" s="11" t="s">
        <v>1611</v>
      </c>
      <c r="K1374" s="12">
        <v>115405</v>
      </c>
      <c r="L1374" s="12">
        <v>1</v>
      </c>
      <c r="M1374" s="33" t="str">
        <f>IF(_xlfn.XLOOKUP(C1374,Raw_Data_OS_23!$C$7:$C$4518,Raw_Data_OS_23!$G$7:$G$4518,"Paid/ Closed")="Paid/ Closed","Paid/ Closed", "Still_Outstanding")</f>
        <v>Still_Outstanding</v>
      </c>
      <c r="N1374" s="33">
        <f>IF(_xlfn.XLOOKUP(C1374,Raw_Data_Paid_23!$C$4:$C$2114,Raw_Data_Paid_23!$C$4:$C$2114,1)= 1,1,0)</f>
        <v>1</v>
      </c>
      <c r="O1374" t="str">
        <f>IF(M1374=$W$7,IF(AND(N1374,_xlfn.XLOOKUP(C1374,Raw_Data_OS_23!$C$7:$C$4518,Raw_Data_OS_23!$G$7:$G$4518,0)=G1374),"A",IF(_xlfn.XLOOKUP(C1374,Raw_Data_Paid_23!$C$4:$C$2114,Raw_Data_Paid_23!$C$4:$C$2114,"B1")="B1","B1","B2")),IF(_xlfn.XLOOKUP(C1374,Raw_Data_Paid_23!$C$4:$C$2114,Raw_Data_Paid_23!$C$4:$C$2114,"C1")="C1","C1","C2"))</f>
        <v>B1</v>
      </c>
      <c r="P1374" t="str">
        <f t="shared" si="71"/>
        <v>2012B1Motor Private</v>
      </c>
    </row>
    <row r="1375" spans="3:16" x14ac:dyDescent="0.35">
      <c r="C1375" s="6" t="s">
        <v>1616</v>
      </c>
      <c r="D1375" s="7" t="s">
        <v>4575</v>
      </c>
      <c r="E1375" s="7" t="s">
        <v>4576</v>
      </c>
      <c r="F1375" s="8" t="s">
        <v>3908</v>
      </c>
      <c r="G1375" s="9">
        <v>5000</v>
      </c>
      <c r="H1375" s="10">
        <v>2012</v>
      </c>
      <c r="I1375" s="10">
        <v>2012</v>
      </c>
      <c r="J1375" s="11" t="s">
        <v>1611</v>
      </c>
      <c r="K1375" s="12">
        <v>0</v>
      </c>
      <c r="L1375" s="12">
        <v>1</v>
      </c>
      <c r="M1375" s="33" t="str">
        <f>IF(_xlfn.XLOOKUP(C1375,Raw_Data_OS_23!$C$7:$C$4518,Raw_Data_OS_23!$G$7:$G$4518,"Paid/ Closed")="Paid/ Closed","Paid/ Closed", "Still_Outstanding")</f>
        <v>Still_Outstanding</v>
      </c>
      <c r="N1375" s="33">
        <f>IF(_xlfn.XLOOKUP(C1375,Raw_Data_Paid_23!$C$4:$C$2114,Raw_Data_Paid_23!$C$4:$C$2114,1)= 1,1,0)</f>
        <v>1</v>
      </c>
      <c r="O1375" t="str">
        <f>IF(M1375=$W$7,IF(AND(N1375,_xlfn.XLOOKUP(C1375,Raw_Data_OS_23!$C$7:$C$4518,Raw_Data_OS_23!$G$7:$G$4518,0)=G1375),"A",IF(_xlfn.XLOOKUP(C1375,Raw_Data_Paid_23!$C$4:$C$2114,Raw_Data_Paid_23!$C$4:$C$2114,"B1")="B1","B1","B2")),IF(_xlfn.XLOOKUP(C1375,Raw_Data_Paid_23!$C$4:$C$2114,Raw_Data_Paid_23!$C$4:$C$2114,"C1")="C1","C1","C2"))</f>
        <v>B1</v>
      </c>
      <c r="P1375" t="str">
        <f t="shared" si="71"/>
        <v>2012B1Motor Commercial</v>
      </c>
    </row>
    <row r="1376" spans="3:16" x14ac:dyDescent="0.35">
      <c r="C1376" s="6" t="s">
        <v>1617</v>
      </c>
      <c r="D1376" s="7" t="s">
        <v>4577</v>
      </c>
      <c r="E1376" s="7" t="s">
        <v>4578</v>
      </c>
      <c r="F1376" s="8" t="s">
        <v>3910</v>
      </c>
      <c r="G1376" s="9">
        <v>75360</v>
      </c>
      <c r="H1376" s="10">
        <v>2012</v>
      </c>
      <c r="I1376" s="10">
        <v>2012</v>
      </c>
      <c r="J1376" s="11" t="s">
        <v>1611</v>
      </c>
      <c r="K1376" s="12">
        <v>75360</v>
      </c>
      <c r="L1376" s="12">
        <v>1</v>
      </c>
      <c r="M1376" s="33" t="str">
        <f>IF(_xlfn.XLOOKUP(C1376,Raw_Data_OS_23!$C$7:$C$4518,Raw_Data_OS_23!$G$7:$G$4518,"Paid/ Closed")="Paid/ Closed","Paid/ Closed", "Still_Outstanding")</f>
        <v>Still_Outstanding</v>
      </c>
      <c r="N1376" s="33">
        <f>IF(_xlfn.XLOOKUP(C1376,Raw_Data_Paid_23!$C$4:$C$2114,Raw_Data_Paid_23!$C$4:$C$2114,1)= 1,1,0)</f>
        <v>1</v>
      </c>
      <c r="O1376" t="str">
        <f>IF(M1376=$W$7,IF(AND(N1376,_xlfn.XLOOKUP(C1376,Raw_Data_OS_23!$C$7:$C$4518,Raw_Data_OS_23!$G$7:$G$4518,0)=G1376),"A",IF(_xlfn.XLOOKUP(C1376,Raw_Data_Paid_23!$C$4:$C$2114,Raw_Data_Paid_23!$C$4:$C$2114,"B1")="B1","B1","B2")),IF(_xlfn.XLOOKUP(C1376,Raw_Data_Paid_23!$C$4:$C$2114,Raw_Data_Paid_23!$C$4:$C$2114,"C1")="C1","C1","C2"))</f>
        <v>B1</v>
      </c>
      <c r="P1376" t="str">
        <f t="shared" si="71"/>
        <v>2012B1Motor Private</v>
      </c>
    </row>
    <row r="1377" spans="3:16" x14ac:dyDescent="0.35">
      <c r="C1377" s="6" t="s">
        <v>1618</v>
      </c>
      <c r="D1377" s="7" t="s">
        <v>4579</v>
      </c>
      <c r="E1377" s="7" t="s">
        <v>4580</v>
      </c>
      <c r="F1377" s="8" t="s">
        <v>3910</v>
      </c>
      <c r="G1377" s="9">
        <v>25000</v>
      </c>
      <c r="H1377" s="10">
        <v>2012</v>
      </c>
      <c r="I1377" s="10">
        <v>2012</v>
      </c>
      <c r="J1377" s="11" t="s">
        <v>1611</v>
      </c>
      <c r="K1377" s="12">
        <v>25000</v>
      </c>
      <c r="L1377" s="12">
        <v>1</v>
      </c>
      <c r="M1377" s="33" t="str">
        <f>IF(_xlfn.XLOOKUP(C1377,Raw_Data_OS_23!$C$7:$C$4518,Raw_Data_OS_23!$G$7:$G$4518,"Paid/ Closed")="Paid/ Closed","Paid/ Closed", "Still_Outstanding")</f>
        <v>Still_Outstanding</v>
      </c>
      <c r="N1377" s="33">
        <f>IF(_xlfn.XLOOKUP(C1377,Raw_Data_Paid_23!$C$4:$C$2114,Raw_Data_Paid_23!$C$4:$C$2114,1)= 1,1,0)</f>
        <v>1</v>
      </c>
      <c r="O1377" t="str">
        <f>IF(M1377=$W$7,IF(AND(N1377,_xlfn.XLOOKUP(C1377,Raw_Data_OS_23!$C$7:$C$4518,Raw_Data_OS_23!$G$7:$G$4518,0)=G1377),"A",IF(_xlfn.XLOOKUP(C1377,Raw_Data_Paid_23!$C$4:$C$2114,Raw_Data_Paid_23!$C$4:$C$2114,"B1")="B1","B1","B2")),IF(_xlfn.XLOOKUP(C1377,Raw_Data_Paid_23!$C$4:$C$2114,Raw_Data_Paid_23!$C$4:$C$2114,"C1")="C1","C1","C2"))</f>
        <v>B1</v>
      </c>
      <c r="P1377" t="str">
        <f t="shared" si="71"/>
        <v>2012B1Motor Private</v>
      </c>
    </row>
    <row r="1378" spans="3:16" x14ac:dyDescent="0.35">
      <c r="C1378" s="6" t="s">
        <v>1619</v>
      </c>
      <c r="D1378" s="7" t="s">
        <v>4581</v>
      </c>
      <c r="E1378" s="7" t="s">
        <v>4580</v>
      </c>
      <c r="F1378" s="8" t="s">
        <v>3910</v>
      </c>
      <c r="G1378" s="9">
        <v>1232142.8570999999</v>
      </c>
      <c r="H1378" s="10">
        <v>2012</v>
      </c>
      <c r="I1378" s="10">
        <v>2012</v>
      </c>
      <c r="J1378" s="11" t="s">
        <v>1611</v>
      </c>
      <c r="K1378" s="12">
        <v>332142.85710000002</v>
      </c>
      <c r="L1378" s="12">
        <v>1</v>
      </c>
      <c r="M1378" s="33" t="str">
        <f>IF(_xlfn.XLOOKUP(C1378,Raw_Data_OS_23!$C$7:$C$4518,Raw_Data_OS_23!$G$7:$G$4518,"Paid/ Closed")="Paid/ Closed","Paid/ Closed", "Still_Outstanding")</f>
        <v>Still_Outstanding</v>
      </c>
      <c r="N1378" s="33">
        <f>IF(_xlfn.XLOOKUP(C1378,Raw_Data_Paid_23!$C$4:$C$2114,Raw_Data_Paid_23!$C$4:$C$2114,1)= 1,1,0)</f>
        <v>0</v>
      </c>
      <c r="O1378" t="str">
        <f>IF(M1378=$W$7,IF(AND(N1378,_xlfn.XLOOKUP(C1378,Raw_Data_OS_23!$C$7:$C$4518,Raw_Data_OS_23!$G$7:$G$4518,0)=G1378),"A",IF(_xlfn.XLOOKUP(C1378,Raw_Data_Paid_23!$C$4:$C$2114,Raw_Data_Paid_23!$C$4:$C$2114,"B1")="B1","B1","B2")),IF(_xlfn.XLOOKUP(C1378,Raw_Data_Paid_23!$C$4:$C$2114,Raw_Data_Paid_23!$C$4:$C$2114,"C1")="C1","C1","C2"))</f>
        <v>B2</v>
      </c>
      <c r="P1378" t="str">
        <f t="shared" si="71"/>
        <v>2012B2Motor Private</v>
      </c>
    </row>
    <row r="1379" spans="3:16" x14ac:dyDescent="0.35">
      <c r="C1379" s="6" t="s">
        <v>1620</v>
      </c>
      <c r="D1379" s="7" t="s">
        <v>4582</v>
      </c>
      <c r="E1379" s="7" t="s">
        <v>4582</v>
      </c>
      <c r="F1379" s="8" t="s">
        <v>3910</v>
      </c>
      <c r="G1379" s="9">
        <v>50000</v>
      </c>
      <c r="H1379" s="10">
        <v>2012</v>
      </c>
      <c r="I1379" s="10">
        <v>2012</v>
      </c>
      <c r="J1379" s="11" t="s">
        <v>1611</v>
      </c>
      <c r="K1379" s="12">
        <v>50000</v>
      </c>
      <c r="L1379" s="12">
        <v>1</v>
      </c>
      <c r="M1379" s="33" t="str">
        <f>IF(_xlfn.XLOOKUP(C1379,Raw_Data_OS_23!$C$7:$C$4518,Raw_Data_OS_23!$G$7:$G$4518,"Paid/ Closed")="Paid/ Closed","Paid/ Closed", "Still_Outstanding")</f>
        <v>Still_Outstanding</v>
      </c>
      <c r="N1379" s="33">
        <f>IF(_xlfn.XLOOKUP(C1379,Raw_Data_Paid_23!$C$4:$C$2114,Raw_Data_Paid_23!$C$4:$C$2114,1)= 1,1,0)</f>
        <v>1</v>
      </c>
      <c r="O1379" t="str">
        <f>IF(M1379=$W$7,IF(AND(N1379,_xlfn.XLOOKUP(C1379,Raw_Data_OS_23!$C$7:$C$4518,Raw_Data_OS_23!$G$7:$G$4518,0)=G1379),"A",IF(_xlfn.XLOOKUP(C1379,Raw_Data_Paid_23!$C$4:$C$2114,Raw_Data_Paid_23!$C$4:$C$2114,"B1")="B1","B1","B2")),IF(_xlfn.XLOOKUP(C1379,Raw_Data_Paid_23!$C$4:$C$2114,Raw_Data_Paid_23!$C$4:$C$2114,"C1")="C1","C1","C2"))</f>
        <v>B1</v>
      </c>
      <c r="P1379" t="str">
        <f t="shared" si="71"/>
        <v>2012B1Motor Private</v>
      </c>
    </row>
    <row r="1380" spans="3:16" x14ac:dyDescent="0.35">
      <c r="C1380" s="6" t="s">
        <v>1621</v>
      </c>
      <c r="D1380" s="7" t="s">
        <v>4583</v>
      </c>
      <c r="E1380" s="7" t="s">
        <v>4584</v>
      </c>
      <c r="F1380" s="8" t="s">
        <v>3910</v>
      </c>
      <c r="G1380" s="9">
        <v>100000</v>
      </c>
      <c r="H1380" s="10">
        <v>2012</v>
      </c>
      <c r="I1380" s="10">
        <v>2012</v>
      </c>
      <c r="J1380" s="11" t="s">
        <v>45</v>
      </c>
      <c r="K1380" s="12">
        <v>100000</v>
      </c>
      <c r="L1380" s="12">
        <v>1</v>
      </c>
      <c r="M1380" s="33" t="str">
        <f>IF(_xlfn.XLOOKUP(C1380,Raw_Data_OS_23!$C$7:$C$4518,Raw_Data_OS_23!$G$7:$G$4518,"Paid/ Closed")="Paid/ Closed","Paid/ Closed", "Still_Outstanding")</f>
        <v>Still_Outstanding</v>
      </c>
      <c r="N1380" s="33">
        <f>IF(_xlfn.XLOOKUP(C1380,Raw_Data_Paid_23!$C$4:$C$2114,Raw_Data_Paid_23!$C$4:$C$2114,1)= 1,1,0)</f>
        <v>1</v>
      </c>
      <c r="O1380" t="str">
        <f>IF(M1380=$W$7,IF(AND(N1380,_xlfn.XLOOKUP(C1380,Raw_Data_OS_23!$C$7:$C$4518,Raw_Data_OS_23!$G$7:$G$4518,0)=G1380),"A",IF(_xlfn.XLOOKUP(C1380,Raw_Data_Paid_23!$C$4:$C$2114,Raw_Data_Paid_23!$C$4:$C$2114,"B1")="B1","B1","B2")),IF(_xlfn.XLOOKUP(C1380,Raw_Data_Paid_23!$C$4:$C$2114,Raw_Data_Paid_23!$C$4:$C$2114,"C1")="C1","C1","C2"))</f>
        <v>B1</v>
      </c>
      <c r="P1380" t="str">
        <f t="shared" si="71"/>
        <v>2012B1Motor Private</v>
      </c>
    </row>
    <row r="1381" spans="3:16" x14ac:dyDescent="0.35">
      <c r="C1381" s="6" t="s">
        <v>1622</v>
      </c>
      <c r="D1381" s="7" t="s">
        <v>4583</v>
      </c>
      <c r="E1381" s="7" t="s">
        <v>4585</v>
      </c>
      <c r="F1381" s="8" t="s">
        <v>3908</v>
      </c>
      <c r="G1381" s="9">
        <v>57750</v>
      </c>
      <c r="H1381" s="10">
        <v>2012</v>
      </c>
      <c r="I1381" s="10">
        <v>2012</v>
      </c>
      <c r="J1381" s="11" t="s">
        <v>45</v>
      </c>
      <c r="K1381" s="12">
        <v>57750</v>
      </c>
      <c r="L1381" s="12">
        <v>1</v>
      </c>
      <c r="M1381" s="33" t="str">
        <f>IF(_xlfn.XLOOKUP(C1381,Raw_Data_OS_23!$C$7:$C$4518,Raw_Data_OS_23!$G$7:$G$4518,"Paid/ Closed")="Paid/ Closed","Paid/ Closed", "Still_Outstanding")</f>
        <v>Paid/ Closed</v>
      </c>
      <c r="N1381" s="33">
        <f>IF(_xlfn.XLOOKUP(C1381,Raw_Data_Paid_23!$C$4:$C$2114,Raw_Data_Paid_23!$C$4:$C$2114,1)= 1,1,0)</f>
        <v>1</v>
      </c>
      <c r="O1381" t="str">
        <f>IF(M1381=$W$7,IF(AND(N1381,_xlfn.XLOOKUP(C1381,Raw_Data_OS_23!$C$7:$C$4518,Raw_Data_OS_23!$G$7:$G$4518,0)=G1381),"A",IF(_xlfn.XLOOKUP(C1381,Raw_Data_Paid_23!$C$4:$C$2114,Raw_Data_Paid_23!$C$4:$C$2114,"B1")="B1","B1","B2")),IF(_xlfn.XLOOKUP(C1381,Raw_Data_Paid_23!$C$4:$C$2114,Raw_Data_Paid_23!$C$4:$C$2114,"C1")="C1","C1","C2"))</f>
        <v>C1</v>
      </c>
      <c r="P1381" t="str">
        <f t="shared" si="71"/>
        <v>2012C1Motor Commercial</v>
      </c>
    </row>
    <row r="1382" spans="3:16" x14ac:dyDescent="0.35">
      <c r="C1382" s="6" t="s">
        <v>1623</v>
      </c>
      <c r="D1382" s="7" t="s">
        <v>4586</v>
      </c>
      <c r="E1382" s="7" t="s">
        <v>4587</v>
      </c>
      <c r="F1382" s="8" t="s">
        <v>3908</v>
      </c>
      <c r="G1382" s="9">
        <v>42630</v>
      </c>
      <c r="H1382" s="10">
        <v>2012</v>
      </c>
      <c r="I1382" s="10">
        <v>2012</v>
      </c>
      <c r="J1382" s="11" t="s">
        <v>45</v>
      </c>
      <c r="K1382" s="12">
        <v>42630</v>
      </c>
      <c r="L1382" s="12">
        <v>1</v>
      </c>
      <c r="M1382" s="33" t="str">
        <f>IF(_xlfn.XLOOKUP(C1382,Raw_Data_OS_23!$C$7:$C$4518,Raw_Data_OS_23!$G$7:$G$4518,"Paid/ Closed")="Paid/ Closed","Paid/ Closed", "Still_Outstanding")</f>
        <v>Still_Outstanding</v>
      </c>
      <c r="N1382" s="33">
        <f>IF(_xlfn.XLOOKUP(C1382,Raw_Data_Paid_23!$C$4:$C$2114,Raw_Data_Paid_23!$C$4:$C$2114,1)= 1,1,0)</f>
        <v>1</v>
      </c>
      <c r="O1382" t="str">
        <f>IF(M1382=$W$7,IF(AND(N1382,_xlfn.XLOOKUP(C1382,Raw_Data_OS_23!$C$7:$C$4518,Raw_Data_OS_23!$G$7:$G$4518,0)=G1382),"A",IF(_xlfn.XLOOKUP(C1382,Raw_Data_Paid_23!$C$4:$C$2114,Raw_Data_Paid_23!$C$4:$C$2114,"B1")="B1","B1","B2")),IF(_xlfn.XLOOKUP(C1382,Raw_Data_Paid_23!$C$4:$C$2114,Raw_Data_Paid_23!$C$4:$C$2114,"C1")="C1","C1","C2"))</f>
        <v>A</v>
      </c>
      <c r="P1382" t="str">
        <f t="shared" si="71"/>
        <v>2012AMotor Commercial</v>
      </c>
    </row>
    <row r="1383" spans="3:16" x14ac:dyDescent="0.35">
      <c r="C1383" s="6" t="s">
        <v>1624</v>
      </c>
      <c r="D1383" s="7" t="s">
        <v>4588</v>
      </c>
      <c r="E1383" s="7" t="s">
        <v>3967</v>
      </c>
      <c r="F1383" s="8" t="s">
        <v>3910</v>
      </c>
      <c r="G1383" s="9">
        <v>60000</v>
      </c>
      <c r="H1383" s="10">
        <v>2012</v>
      </c>
      <c r="I1383" s="10">
        <v>2012</v>
      </c>
      <c r="J1383" s="11" t="s">
        <v>45</v>
      </c>
      <c r="K1383" s="12">
        <v>60000</v>
      </c>
      <c r="L1383" s="12">
        <v>1</v>
      </c>
      <c r="M1383" s="33" t="str">
        <f>IF(_xlfn.XLOOKUP(C1383,Raw_Data_OS_23!$C$7:$C$4518,Raw_Data_OS_23!$G$7:$G$4518,"Paid/ Closed")="Paid/ Closed","Paid/ Closed", "Still_Outstanding")</f>
        <v>Paid/ Closed</v>
      </c>
      <c r="N1383" s="33">
        <f>IF(_xlfn.XLOOKUP(C1383,Raw_Data_Paid_23!$C$4:$C$2114,Raw_Data_Paid_23!$C$4:$C$2114,1)= 1,1,0)</f>
        <v>1</v>
      </c>
      <c r="O1383" t="str">
        <f>IF(M1383=$W$7,IF(AND(N1383,_xlfn.XLOOKUP(C1383,Raw_Data_OS_23!$C$7:$C$4518,Raw_Data_OS_23!$G$7:$G$4518,0)=G1383),"A",IF(_xlfn.XLOOKUP(C1383,Raw_Data_Paid_23!$C$4:$C$2114,Raw_Data_Paid_23!$C$4:$C$2114,"B1")="B1","B1","B2")),IF(_xlfn.XLOOKUP(C1383,Raw_Data_Paid_23!$C$4:$C$2114,Raw_Data_Paid_23!$C$4:$C$2114,"C1")="C1","C1","C2"))</f>
        <v>C1</v>
      </c>
      <c r="P1383" t="str">
        <f t="shared" si="71"/>
        <v>2012C1Motor Private</v>
      </c>
    </row>
    <row r="1384" spans="3:16" x14ac:dyDescent="0.35">
      <c r="C1384" s="6" t="s">
        <v>1625</v>
      </c>
      <c r="D1384" s="7" t="s">
        <v>4589</v>
      </c>
      <c r="E1384" s="7" t="s">
        <v>4590</v>
      </c>
      <c r="F1384" s="8" t="s">
        <v>3910</v>
      </c>
      <c r="G1384" s="9">
        <v>60000</v>
      </c>
      <c r="H1384" s="10">
        <v>2012</v>
      </c>
      <c r="I1384" s="10">
        <v>2012</v>
      </c>
      <c r="J1384" s="11" t="s">
        <v>45</v>
      </c>
      <c r="K1384" s="12">
        <v>60000</v>
      </c>
      <c r="L1384" s="12">
        <v>1</v>
      </c>
      <c r="M1384" s="33" t="str">
        <f>IF(_xlfn.XLOOKUP(C1384,Raw_Data_OS_23!$C$7:$C$4518,Raw_Data_OS_23!$G$7:$G$4518,"Paid/ Closed")="Paid/ Closed","Paid/ Closed", "Still_Outstanding")</f>
        <v>Still_Outstanding</v>
      </c>
      <c r="N1384" s="33">
        <f>IF(_xlfn.XLOOKUP(C1384,Raw_Data_Paid_23!$C$4:$C$2114,Raw_Data_Paid_23!$C$4:$C$2114,1)= 1,1,0)</f>
        <v>1</v>
      </c>
      <c r="O1384" t="str">
        <f>IF(M1384=$W$7,IF(AND(N1384,_xlfn.XLOOKUP(C1384,Raw_Data_OS_23!$C$7:$C$4518,Raw_Data_OS_23!$G$7:$G$4518,0)=G1384),"A",IF(_xlfn.XLOOKUP(C1384,Raw_Data_Paid_23!$C$4:$C$2114,Raw_Data_Paid_23!$C$4:$C$2114,"B1")="B1","B1","B2")),IF(_xlfn.XLOOKUP(C1384,Raw_Data_Paid_23!$C$4:$C$2114,Raw_Data_Paid_23!$C$4:$C$2114,"C1")="C1","C1","C2"))</f>
        <v>A</v>
      </c>
      <c r="P1384" t="str">
        <f t="shared" si="71"/>
        <v>2012AMotor Private</v>
      </c>
    </row>
    <row r="1385" spans="3:16" x14ac:dyDescent="0.35">
      <c r="C1385" s="6" t="s">
        <v>1626</v>
      </c>
      <c r="D1385" s="7" t="s">
        <v>4591</v>
      </c>
      <c r="E1385" s="7" t="s">
        <v>4592</v>
      </c>
      <c r="F1385" s="8" t="s">
        <v>3908</v>
      </c>
      <c r="G1385" s="9">
        <v>71950</v>
      </c>
      <c r="H1385" s="10">
        <v>2012</v>
      </c>
      <c r="I1385" s="10">
        <v>2012</v>
      </c>
      <c r="J1385" s="11" t="s">
        <v>45</v>
      </c>
      <c r="K1385" s="12">
        <v>71950</v>
      </c>
      <c r="L1385" s="12">
        <v>1</v>
      </c>
      <c r="M1385" s="33" t="str">
        <f>IF(_xlfn.XLOOKUP(C1385,Raw_Data_OS_23!$C$7:$C$4518,Raw_Data_OS_23!$G$7:$G$4518,"Paid/ Closed")="Paid/ Closed","Paid/ Closed", "Still_Outstanding")</f>
        <v>Still_Outstanding</v>
      </c>
      <c r="N1385" s="33">
        <f>IF(_xlfn.XLOOKUP(C1385,Raw_Data_Paid_23!$C$4:$C$2114,Raw_Data_Paid_23!$C$4:$C$2114,1)= 1,1,0)</f>
        <v>1</v>
      </c>
      <c r="O1385" t="str">
        <f>IF(M1385=$W$7,IF(AND(N1385,_xlfn.XLOOKUP(C1385,Raw_Data_OS_23!$C$7:$C$4518,Raw_Data_OS_23!$G$7:$G$4518,0)=G1385),"A",IF(_xlfn.XLOOKUP(C1385,Raw_Data_Paid_23!$C$4:$C$2114,Raw_Data_Paid_23!$C$4:$C$2114,"B1")="B1","B1","B2")),IF(_xlfn.XLOOKUP(C1385,Raw_Data_Paid_23!$C$4:$C$2114,Raw_Data_Paid_23!$C$4:$C$2114,"C1")="C1","C1","C2"))</f>
        <v>B1</v>
      </c>
      <c r="P1385" t="str">
        <f t="shared" si="71"/>
        <v>2012B1Motor Commercial</v>
      </c>
    </row>
    <row r="1386" spans="3:16" x14ac:dyDescent="0.35">
      <c r="C1386" s="6" t="s">
        <v>1627</v>
      </c>
      <c r="D1386" s="7" t="s">
        <v>4593</v>
      </c>
      <c r="E1386" s="7" t="s">
        <v>4594</v>
      </c>
      <c r="F1386" s="8" t="s">
        <v>658</v>
      </c>
      <c r="G1386" s="9">
        <v>100000</v>
      </c>
      <c r="H1386" s="10">
        <v>2010</v>
      </c>
      <c r="I1386" s="10">
        <v>2012</v>
      </c>
      <c r="J1386" s="11" t="s">
        <v>1560</v>
      </c>
      <c r="K1386" s="12">
        <v>100000</v>
      </c>
      <c r="L1386" s="12">
        <v>1</v>
      </c>
      <c r="M1386" s="33" t="str">
        <f>IF(_xlfn.XLOOKUP(C1386,Raw_Data_OS_23!$C$7:$C$4518,Raw_Data_OS_23!$G$7:$G$4518,"Paid/ Closed")="Paid/ Closed","Paid/ Closed", "Still_Outstanding")</f>
        <v>Still_Outstanding</v>
      </c>
      <c r="N1386" s="33">
        <f>IF(_xlfn.XLOOKUP(C1386,Raw_Data_Paid_23!$C$4:$C$2114,Raw_Data_Paid_23!$C$4:$C$2114,1)= 1,1,0)</f>
        <v>1</v>
      </c>
      <c r="O1386" t="str">
        <f>IF(M1386=$W$7,IF(AND(N1386,_xlfn.XLOOKUP(C1386,Raw_Data_OS_23!$C$7:$C$4518,Raw_Data_OS_23!$G$7:$G$4518,0)=G1386),"A",IF(_xlfn.XLOOKUP(C1386,Raw_Data_Paid_23!$C$4:$C$2114,Raw_Data_Paid_23!$C$4:$C$2114,"B1")="B1","B1","B2")),IF(_xlfn.XLOOKUP(C1386,Raw_Data_Paid_23!$C$4:$C$2114,Raw_Data_Paid_23!$C$4:$C$2114,"C1")="C1","C1","C2"))</f>
        <v>B1</v>
      </c>
      <c r="P1386" t="str">
        <f t="shared" si="71"/>
        <v>2010B1Workmen's Compensation</v>
      </c>
    </row>
    <row r="1387" spans="3:16" x14ac:dyDescent="0.35">
      <c r="C1387" s="6" t="s">
        <v>1628</v>
      </c>
      <c r="D1387" s="7" t="s">
        <v>4595</v>
      </c>
      <c r="E1387" s="7" t="s">
        <v>4596</v>
      </c>
      <c r="F1387" s="8" t="s">
        <v>3910</v>
      </c>
      <c r="G1387" s="9">
        <v>324561.40350000001</v>
      </c>
      <c r="H1387" s="10">
        <v>2012</v>
      </c>
      <c r="I1387" s="10">
        <v>2012</v>
      </c>
      <c r="J1387" s="11" t="s">
        <v>45</v>
      </c>
      <c r="K1387" s="12">
        <v>324561.40350000001</v>
      </c>
      <c r="L1387" s="12">
        <v>1</v>
      </c>
      <c r="M1387" s="33" t="str">
        <f>IF(_xlfn.XLOOKUP(C1387,Raw_Data_OS_23!$C$7:$C$4518,Raw_Data_OS_23!$G$7:$G$4518,"Paid/ Closed")="Paid/ Closed","Paid/ Closed", "Still_Outstanding")</f>
        <v>Still_Outstanding</v>
      </c>
      <c r="N1387" s="33">
        <f>IF(_xlfn.XLOOKUP(C1387,Raw_Data_Paid_23!$C$4:$C$2114,Raw_Data_Paid_23!$C$4:$C$2114,1)= 1,1,0)</f>
        <v>1</v>
      </c>
      <c r="O1387" t="str">
        <f>IF(M1387=$W$7,IF(AND(N1387,_xlfn.XLOOKUP(C1387,Raw_Data_OS_23!$C$7:$C$4518,Raw_Data_OS_23!$G$7:$G$4518,0)=G1387),"A",IF(_xlfn.XLOOKUP(C1387,Raw_Data_Paid_23!$C$4:$C$2114,Raw_Data_Paid_23!$C$4:$C$2114,"B1")="B1","B1","B2")),IF(_xlfn.XLOOKUP(C1387,Raw_Data_Paid_23!$C$4:$C$2114,Raw_Data_Paid_23!$C$4:$C$2114,"C1")="C1","C1","C2"))</f>
        <v>B1</v>
      </c>
      <c r="P1387" t="str">
        <f t="shared" si="71"/>
        <v>2012B1Motor Private</v>
      </c>
    </row>
    <row r="1388" spans="3:16" x14ac:dyDescent="0.35">
      <c r="C1388" s="6" t="s">
        <v>1629</v>
      </c>
      <c r="D1388" s="7" t="s">
        <v>4597</v>
      </c>
      <c r="E1388" s="7" t="s">
        <v>4598</v>
      </c>
      <c r="F1388" s="8" t="s">
        <v>3908</v>
      </c>
      <c r="G1388" s="9">
        <v>243000</v>
      </c>
      <c r="H1388" s="10">
        <v>2012</v>
      </c>
      <c r="I1388" s="10">
        <v>2012</v>
      </c>
      <c r="J1388" s="11" t="s">
        <v>45</v>
      </c>
      <c r="K1388" s="12">
        <v>143555</v>
      </c>
      <c r="L1388" s="12">
        <v>1</v>
      </c>
      <c r="M1388" s="33" t="str">
        <f>IF(_xlfn.XLOOKUP(C1388,Raw_Data_OS_23!$C$7:$C$4518,Raw_Data_OS_23!$G$7:$G$4518,"Paid/ Closed")="Paid/ Closed","Paid/ Closed", "Still_Outstanding")</f>
        <v>Still_Outstanding</v>
      </c>
      <c r="N1388" s="33">
        <f>IF(_xlfn.XLOOKUP(C1388,Raw_Data_Paid_23!$C$4:$C$2114,Raw_Data_Paid_23!$C$4:$C$2114,1)= 1,1,0)</f>
        <v>1</v>
      </c>
      <c r="O1388" t="str">
        <f>IF(M1388=$W$7,IF(AND(N1388,_xlfn.XLOOKUP(C1388,Raw_Data_OS_23!$C$7:$C$4518,Raw_Data_OS_23!$G$7:$G$4518,0)=G1388),"A",IF(_xlfn.XLOOKUP(C1388,Raw_Data_Paid_23!$C$4:$C$2114,Raw_Data_Paid_23!$C$4:$C$2114,"B1")="B1","B1","B2")),IF(_xlfn.XLOOKUP(C1388,Raw_Data_Paid_23!$C$4:$C$2114,Raw_Data_Paid_23!$C$4:$C$2114,"C1")="C1","C1","C2"))</f>
        <v>A</v>
      </c>
      <c r="P1388" t="str">
        <f t="shared" si="71"/>
        <v>2012AMotor Commercial</v>
      </c>
    </row>
    <row r="1389" spans="3:16" x14ac:dyDescent="0.35">
      <c r="C1389" s="6" t="s">
        <v>1630</v>
      </c>
      <c r="D1389" s="7" t="s">
        <v>4599</v>
      </c>
      <c r="E1389" s="7" t="s">
        <v>4600</v>
      </c>
      <c r="F1389" s="8" t="s">
        <v>3908</v>
      </c>
      <c r="G1389" s="9">
        <v>300000</v>
      </c>
      <c r="H1389" s="10">
        <v>2012</v>
      </c>
      <c r="I1389" s="10">
        <v>2012</v>
      </c>
      <c r="J1389" s="11" t="s">
        <v>45</v>
      </c>
      <c r="K1389" s="12">
        <v>0</v>
      </c>
      <c r="L1389" s="12">
        <v>1</v>
      </c>
      <c r="M1389" s="33" t="str">
        <f>IF(_xlfn.XLOOKUP(C1389,Raw_Data_OS_23!$C$7:$C$4518,Raw_Data_OS_23!$G$7:$G$4518,"Paid/ Closed")="Paid/ Closed","Paid/ Closed", "Still_Outstanding")</f>
        <v>Still_Outstanding</v>
      </c>
      <c r="N1389" s="33">
        <f>IF(_xlfn.XLOOKUP(C1389,Raw_Data_Paid_23!$C$4:$C$2114,Raw_Data_Paid_23!$C$4:$C$2114,1)= 1,1,0)</f>
        <v>1</v>
      </c>
      <c r="O1389" t="str">
        <f>IF(M1389=$W$7,IF(AND(N1389,_xlfn.XLOOKUP(C1389,Raw_Data_OS_23!$C$7:$C$4518,Raw_Data_OS_23!$G$7:$G$4518,0)=G1389),"A",IF(_xlfn.XLOOKUP(C1389,Raw_Data_Paid_23!$C$4:$C$2114,Raw_Data_Paid_23!$C$4:$C$2114,"B1")="B1","B1","B2")),IF(_xlfn.XLOOKUP(C1389,Raw_Data_Paid_23!$C$4:$C$2114,Raw_Data_Paid_23!$C$4:$C$2114,"C1")="C1","C1","C2"))</f>
        <v>A</v>
      </c>
      <c r="P1389" t="str">
        <f t="shared" si="71"/>
        <v>2012AMotor Commercial</v>
      </c>
    </row>
    <row r="1390" spans="3:16" x14ac:dyDescent="0.35">
      <c r="C1390" s="6" t="s">
        <v>1631</v>
      </c>
      <c r="D1390" s="7" t="s">
        <v>4600</v>
      </c>
      <c r="E1390" s="7" t="s">
        <v>4601</v>
      </c>
      <c r="F1390" s="8" t="s">
        <v>3910</v>
      </c>
      <c r="G1390" s="9">
        <v>60000</v>
      </c>
      <c r="H1390" s="10">
        <v>2012</v>
      </c>
      <c r="I1390" s="10">
        <v>2013</v>
      </c>
      <c r="J1390" s="11" t="s">
        <v>45</v>
      </c>
      <c r="K1390" s="12">
        <v>60000</v>
      </c>
      <c r="L1390" s="12">
        <v>1</v>
      </c>
      <c r="M1390" s="33" t="str">
        <f>IF(_xlfn.XLOOKUP(C1390,Raw_Data_OS_23!$C$7:$C$4518,Raw_Data_OS_23!$G$7:$G$4518,"Paid/ Closed")="Paid/ Closed","Paid/ Closed", "Still_Outstanding")</f>
        <v>Still_Outstanding</v>
      </c>
      <c r="N1390" s="33">
        <f>IF(_xlfn.XLOOKUP(C1390,Raw_Data_Paid_23!$C$4:$C$2114,Raw_Data_Paid_23!$C$4:$C$2114,1)= 1,1,0)</f>
        <v>1</v>
      </c>
      <c r="O1390" t="str">
        <f>IF(M1390=$W$7,IF(AND(N1390,_xlfn.XLOOKUP(C1390,Raw_Data_OS_23!$C$7:$C$4518,Raw_Data_OS_23!$G$7:$G$4518,0)=G1390),"A",IF(_xlfn.XLOOKUP(C1390,Raw_Data_Paid_23!$C$4:$C$2114,Raw_Data_Paid_23!$C$4:$C$2114,"B1")="B1","B1","B2")),IF(_xlfn.XLOOKUP(C1390,Raw_Data_Paid_23!$C$4:$C$2114,Raw_Data_Paid_23!$C$4:$C$2114,"C1")="C1","C1","C2"))</f>
        <v>B1</v>
      </c>
      <c r="P1390" t="str">
        <f t="shared" si="71"/>
        <v>2012B1Motor Private</v>
      </c>
    </row>
    <row r="1391" spans="3:16" x14ac:dyDescent="0.35">
      <c r="C1391" s="6" t="s">
        <v>1632</v>
      </c>
      <c r="D1391" s="7" t="s">
        <v>4602</v>
      </c>
      <c r="E1391" s="7" t="s">
        <v>4603</v>
      </c>
      <c r="F1391" s="8" t="s">
        <v>3910</v>
      </c>
      <c r="G1391" s="9">
        <v>324561.40350000001</v>
      </c>
      <c r="H1391" s="10">
        <v>2013</v>
      </c>
      <c r="I1391" s="10">
        <v>2013</v>
      </c>
      <c r="J1391" s="11" t="s">
        <v>1234</v>
      </c>
      <c r="K1391" s="12">
        <v>324561.40350000001</v>
      </c>
      <c r="L1391" s="12">
        <v>1</v>
      </c>
      <c r="M1391" s="33" t="str">
        <f>IF(_xlfn.XLOOKUP(C1391,Raw_Data_OS_23!$C$7:$C$4518,Raw_Data_OS_23!$G$7:$G$4518,"Paid/ Closed")="Paid/ Closed","Paid/ Closed", "Still_Outstanding")</f>
        <v>Still_Outstanding</v>
      </c>
      <c r="N1391" s="33">
        <f>IF(_xlfn.XLOOKUP(C1391,Raw_Data_Paid_23!$C$4:$C$2114,Raw_Data_Paid_23!$C$4:$C$2114,1)= 1,1,0)</f>
        <v>1</v>
      </c>
      <c r="O1391" t="str">
        <f>IF(M1391=$W$7,IF(AND(N1391,_xlfn.XLOOKUP(C1391,Raw_Data_OS_23!$C$7:$C$4518,Raw_Data_OS_23!$G$7:$G$4518,0)=G1391),"A",IF(_xlfn.XLOOKUP(C1391,Raw_Data_Paid_23!$C$4:$C$2114,Raw_Data_Paid_23!$C$4:$C$2114,"B1")="B1","B1","B2")),IF(_xlfn.XLOOKUP(C1391,Raw_Data_Paid_23!$C$4:$C$2114,Raw_Data_Paid_23!$C$4:$C$2114,"C1")="C1","C1","C2"))</f>
        <v>B1</v>
      </c>
      <c r="P1391" t="str">
        <f t="shared" si="71"/>
        <v>2013B1Motor Private</v>
      </c>
    </row>
    <row r="1392" spans="3:16" x14ac:dyDescent="0.35">
      <c r="C1392" s="6" t="s">
        <v>1633</v>
      </c>
      <c r="D1392" s="7" t="s">
        <v>4493</v>
      </c>
      <c r="E1392" s="7" t="s">
        <v>4604</v>
      </c>
      <c r="F1392" s="8" t="s">
        <v>658</v>
      </c>
      <c r="G1392" s="9">
        <v>50000</v>
      </c>
      <c r="H1392" s="10">
        <v>2010</v>
      </c>
      <c r="I1392" s="10">
        <v>2013</v>
      </c>
      <c r="J1392" s="11" t="s">
        <v>1560</v>
      </c>
      <c r="K1392" s="12">
        <v>50000</v>
      </c>
      <c r="L1392" s="12">
        <v>1</v>
      </c>
      <c r="M1392" s="33" t="str">
        <f>IF(_xlfn.XLOOKUP(C1392,Raw_Data_OS_23!$C$7:$C$4518,Raw_Data_OS_23!$G$7:$G$4518,"Paid/ Closed")="Paid/ Closed","Paid/ Closed", "Still_Outstanding")</f>
        <v>Still_Outstanding</v>
      </c>
      <c r="N1392" s="33">
        <f>IF(_xlfn.XLOOKUP(C1392,Raw_Data_Paid_23!$C$4:$C$2114,Raw_Data_Paid_23!$C$4:$C$2114,1)= 1,1,0)</f>
        <v>1</v>
      </c>
      <c r="O1392" t="str">
        <f>IF(M1392=$W$7,IF(AND(N1392,_xlfn.XLOOKUP(C1392,Raw_Data_OS_23!$C$7:$C$4518,Raw_Data_OS_23!$G$7:$G$4518,0)=G1392),"A",IF(_xlfn.XLOOKUP(C1392,Raw_Data_Paid_23!$C$4:$C$2114,Raw_Data_Paid_23!$C$4:$C$2114,"B1")="B1","B1","B2")),IF(_xlfn.XLOOKUP(C1392,Raw_Data_Paid_23!$C$4:$C$2114,Raw_Data_Paid_23!$C$4:$C$2114,"C1")="C1","C1","C2"))</f>
        <v>B1</v>
      </c>
      <c r="P1392" t="str">
        <f t="shared" si="71"/>
        <v>2010B1Workmen's Compensation</v>
      </c>
    </row>
    <row r="1393" spans="3:16" x14ac:dyDescent="0.35">
      <c r="C1393" s="6" t="s">
        <v>1634</v>
      </c>
      <c r="D1393" s="7" t="s">
        <v>4605</v>
      </c>
      <c r="E1393" s="7" t="s">
        <v>4606</v>
      </c>
      <c r="F1393" s="8" t="s">
        <v>3908</v>
      </c>
      <c r="G1393" s="9">
        <v>9687</v>
      </c>
      <c r="H1393" s="10">
        <v>2013</v>
      </c>
      <c r="I1393" s="10">
        <v>2013</v>
      </c>
      <c r="J1393" s="11" t="s">
        <v>1234</v>
      </c>
      <c r="K1393" s="12">
        <v>860000</v>
      </c>
      <c r="L1393" s="12">
        <v>1</v>
      </c>
      <c r="M1393" s="33" t="str">
        <f>IF(_xlfn.XLOOKUP(C1393,Raw_Data_OS_23!$C$7:$C$4518,Raw_Data_OS_23!$G$7:$G$4518,"Paid/ Closed")="Paid/ Closed","Paid/ Closed", "Still_Outstanding")</f>
        <v>Still_Outstanding</v>
      </c>
      <c r="N1393" s="33">
        <f>IF(_xlfn.XLOOKUP(C1393,Raw_Data_Paid_23!$C$4:$C$2114,Raw_Data_Paid_23!$C$4:$C$2114,1)= 1,1,0)</f>
        <v>1</v>
      </c>
      <c r="O1393" t="str">
        <f>IF(M1393=$W$7,IF(AND(N1393,_xlfn.XLOOKUP(C1393,Raw_Data_OS_23!$C$7:$C$4518,Raw_Data_OS_23!$G$7:$G$4518,0)=G1393),"A",IF(_xlfn.XLOOKUP(C1393,Raw_Data_Paid_23!$C$4:$C$2114,Raw_Data_Paid_23!$C$4:$C$2114,"B1")="B1","B1","B2")),IF(_xlfn.XLOOKUP(C1393,Raw_Data_Paid_23!$C$4:$C$2114,Raw_Data_Paid_23!$C$4:$C$2114,"C1")="C1","C1","C2"))</f>
        <v>B1</v>
      </c>
      <c r="P1393" t="str">
        <f t="shared" si="71"/>
        <v>2013B1Motor Commercial</v>
      </c>
    </row>
    <row r="1394" spans="3:16" x14ac:dyDescent="0.35">
      <c r="C1394" s="6" t="s">
        <v>1635</v>
      </c>
      <c r="D1394" s="7" t="s">
        <v>4607</v>
      </c>
      <c r="E1394" s="7" t="s">
        <v>4608</v>
      </c>
      <c r="F1394" s="8" t="s">
        <v>3908</v>
      </c>
      <c r="G1394" s="9">
        <v>572755.41799999995</v>
      </c>
      <c r="H1394" s="10">
        <v>2013</v>
      </c>
      <c r="I1394" s="10">
        <v>2013</v>
      </c>
      <c r="J1394" s="11" t="s">
        <v>1234</v>
      </c>
      <c r="K1394" s="12">
        <v>572755.41799999995</v>
      </c>
      <c r="L1394" s="12">
        <v>1</v>
      </c>
      <c r="M1394" s="33" t="str">
        <f>IF(_xlfn.XLOOKUP(C1394,Raw_Data_OS_23!$C$7:$C$4518,Raw_Data_OS_23!$G$7:$G$4518,"Paid/ Closed")="Paid/ Closed","Paid/ Closed", "Still_Outstanding")</f>
        <v>Still_Outstanding</v>
      </c>
      <c r="N1394" s="33">
        <f>IF(_xlfn.XLOOKUP(C1394,Raw_Data_Paid_23!$C$4:$C$2114,Raw_Data_Paid_23!$C$4:$C$2114,1)= 1,1,0)</f>
        <v>1</v>
      </c>
      <c r="O1394" t="str">
        <f>IF(M1394=$W$7,IF(AND(N1394,_xlfn.XLOOKUP(C1394,Raw_Data_OS_23!$C$7:$C$4518,Raw_Data_OS_23!$G$7:$G$4518,0)=G1394),"A",IF(_xlfn.XLOOKUP(C1394,Raw_Data_Paid_23!$C$4:$C$2114,Raw_Data_Paid_23!$C$4:$C$2114,"B1")="B1","B1","B2")),IF(_xlfn.XLOOKUP(C1394,Raw_Data_Paid_23!$C$4:$C$2114,Raw_Data_Paid_23!$C$4:$C$2114,"C1")="C1","C1","C2"))</f>
        <v>A</v>
      </c>
      <c r="P1394" t="str">
        <f t="shared" si="71"/>
        <v>2013AMotor Commercial</v>
      </c>
    </row>
    <row r="1395" spans="3:16" x14ac:dyDescent="0.35">
      <c r="C1395" s="6" t="s">
        <v>1636</v>
      </c>
      <c r="D1395" s="7" t="s">
        <v>4609</v>
      </c>
      <c r="E1395" s="7" t="s">
        <v>4610</v>
      </c>
      <c r="F1395" s="8" t="s">
        <v>658</v>
      </c>
      <c r="G1395" s="9">
        <v>184813</v>
      </c>
      <c r="H1395" s="10">
        <v>2013</v>
      </c>
      <c r="I1395" s="10">
        <v>2013</v>
      </c>
      <c r="J1395" s="11" t="s">
        <v>1234</v>
      </c>
      <c r="K1395" s="12">
        <v>184813</v>
      </c>
      <c r="L1395" s="12">
        <v>1</v>
      </c>
      <c r="M1395" s="33" t="str">
        <f>IF(_xlfn.XLOOKUP(C1395,Raw_Data_OS_23!$C$7:$C$4518,Raw_Data_OS_23!$G$7:$G$4518,"Paid/ Closed")="Paid/ Closed","Paid/ Closed", "Still_Outstanding")</f>
        <v>Still_Outstanding</v>
      </c>
      <c r="N1395" s="33">
        <f>IF(_xlfn.XLOOKUP(C1395,Raw_Data_Paid_23!$C$4:$C$2114,Raw_Data_Paid_23!$C$4:$C$2114,1)= 1,1,0)</f>
        <v>1</v>
      </c>
      <c r="O1395" t="str">
        <f>IF(M1395=$W$7,IF(AND(N1395,_xlfn.XLOOKUP(C1395,Raw_Data_OS_23!$C$7:$C$4518,Raw_Data_OS_23!$G$7:$G$4518,0)=G1395),"A",IF(_xlfn.XLOOKUP(C1395,Raw_Data_Paid_23!$C$4:$C$2114,Raw_Data_Paid_23!$C$4:$C$2114,"B1")="B1","B1","B2")),IF(_xlfn.XLOOKUP(C1395,Raw_Data_Paid_23!$C$4:$C$2114,Raw_Data_Paid_23!$C$4:$C$2114,"C1")="C1","C1","C2"))</f>
        <v>A</v>
      </c>
      <c r="P1395" t="str">
        <f t="shared" si="71"/>
        <v>2013AWorkmen's Compensation</v>
      </c>
    </row>
    <row r="1396" spans="3:16" x14ac:dyDescent="0.35">
      <c r="C1396" s="6" t="s">
        <v>1637</v>
      </c>
      <c r="D1396" s="7" t="s">
        <v>4610</v>
      </c>
      <c r="E1396" s="7" t="s">
        <v>4611</v>
      </c>
      <c r="F1396" s="8" t="s">
        <v>3908</v>
      </c>
      <c r="G1396" s="9">
        <v>300000</v>
      </c>
      <c r="H1396" s="10">
        <v>2013</v>
      </c>
      <c r="I1396" s="10">
        <v>2013</v>
      </c>
      <c r="J1396" s="11" t="s">
        <v>1638</v>
      </c>
      <c r="K1396" s="12">
        <v>0</v>
      </c>
      <c r="L1396" s="12">
        <v>1</v>
      </c>
      <c r="M1396" s="33" t="str">
        <f>IF(_xlfn.XLOOKUP(C1396,Raw_Data_OS_23!$C$7:$C$4518,Raw_Data_OS_23!$G$7:$G$4518,"Paid/ Closed")="Paid/ Closed","Paid/ Closed", "Still_Outstanding")</f>
        <v>Still_Outstanding</v>
      </c>
      <c r="N1396" s="33">
        <f>IF(_xlfn.XLOOKUP(C1396,Raw_Data_Paid_23!$C$4:$C$2114,Raw_Data_Paid_23!$C$4:$C$2114,1)= 1,1,0)</f>
        <v>1</v>
      </c>
      <c r="O1396" t="str">
        <f>IF(M1396=$W$7,IF(AND(N1396,_xlfn.XLOOKUP(C1396,Raw_Data_OS_23!$C$7:$C$4518,Raw_Data_OS_23!$G$7:$G$4518,0)=G1396),"A",IF(_xlfn.XLOOKUP(C1396,Raw_Data_Paid_23!$C$4:$C$2114,Raw_Data_Paid_23!$C$4:$C$2114,"B1")="B1","B1","B2")),IF(_xlfn.XLOOKUP(C1396,Raw_Data_Paid_23!$C$4:$C$2114,Raw_Data_Paid_23!$C$4:$C$2114,"C1")="C1","C1","C2"))</f>
        <v>A</v>
      </c>
      <c r="P1396" t="str">
        <f t="shared" si="71"/>
        <v>2013AMotor Commercial</v>
      </c>
    </row>
    <row r="1397" spans="3:16" x14ac:dyDescent="0.35">
      <c r="C1397" s="6" t="s">
        <v>1639</v>
      </c>
      <c r="D1397" s="7" t="s">
        <v>4612</v>
      </c>
      <c r="E1397" s="7" t="s">
        <v>4613</v>
      </c>
      <c r="F1397" s="8" t="s">
        <v>3908</v>
      </c>
      <c r="G1397" s="9">
        <v>100000</v>
      </c>
      <c r="H1397" s="10">
        <v>2013</v>
      </c>
      <c r="I1397" s="10">
        <v>2013</v>
      </c>
      <c r="J1397" s="11" t="s">
        <v>1638</v>
      </c>
      <c r="K1397" s="12">
        <v>100000</v>
      </c>
      <c r="L1397" s="12">
        <v>1</v>
      </c>
      <c r="M1397" s="33" t="str">
        <f>IF(_xlfn.XLOOKUP(C1397,Raw_Data_OS_23!$C$7:$C$4518,Raw_Data_OS_23!$G$7:$G$4518,"Paid/ Closed")="Paid/ Closed","Paid/ Closed", "Still_Outstanding")</f>
        <v>Still_Outstanding</v>
      </c>
      <c r="N1397" s="33">
        <f>IF(_xlfn.XLOOKUP(C1397,Raw_Data_Paid_23!$C$4:$C$2114,Raw_Data_Paid_23!$C$4:$C$2114,1)= 1,1,0)</f>
        <v>1</v>
      </c>
      <c r="O1397" t="str">
        <f>IF(M1397=$W$7,IF(AND(N1397,_xlfn.XLOOKUP(C1397,Raw_Data_OS_23!$C$7:$C$4518,Raw_Data_OS_23!$G$7:$G$4518,0)=G1397),"A",IF(_xlfn.XLOOKUP(C1397,Raw_Data_Paid_23!$C$4:$C$2114,Raw_Data_Paid_23!$C$4:$C$2114,"B1")="B1","B1","B2")),IF(_xlfn.XLOOKUP(C1397,Raw_Data_Paid_23!$C$4:$C$2114,Raw_Data_Paid_23!$C$4:$C$2114,"C1")="C1","C1","C2"))</f>
        <v>A</v>
      </c>
      <c r="P1397" t="str">
        <f t="shared" si="71"/>
        <v>2013AMotor Commercial</v>
      </c>
    </row>
    <row r="1398" spans="3:16" x14ac:dyDescent="0.35">
      <c r="C1398" s="6" t="s">
        <v>1640</v>
      </c>
      <c r="D1398" s="7" t="s">
        <v>4614</v>
      </c>
      <c r="E1398" s="7" t="s">
        <v>4615</v>
      </c>
      <c r="F1398" s="8" t="s">
        <v>658</v>
      </c>
      <c r="G1398" s="9">
        <v>120000</v>
      </c>
      <c r="H1398" s="10">
        <v>2012</v>
      </c>
      <c r="I1398" s="10">
        <v>2013</v>
      </c>
      <c r="J1398" s="11" t="s">
        <v>1232</v>
      </c>
      <c r="K1398" s="12">
        <v>120000</v>
      </c>
      <c r="L1398" s="12">
        <v>1</v>
      </c>
      <c r="M1398" s="33" t="str">
        <f>IF(_xlfn.XLOOKUP(C1398,Raw_Data_OS_23!$C$7:$C$4518,Raw_Data_OS_23!$G$7:$G$4518,"Paid/ Closed")="Paid/ Closed","Paid/ Closed", "Still_Outstanding")</f>
        <v>Still_Outstanding</v>
      </c>
      <c r="N1398" s="33">
        <f>IF(_xlfn.XLOOKUP(C1398,Raw_Data_Paid_23!$C$4:$C$2114,Raw_Data_Paid_23!$C$4:$C$2114,1)= 1,1,0)</f>
        <v>1</v>
      </c>
      <c r="O1398" t="str">
        <f>IF(M1398=$W$7,IF(AND(N1398,_xlfn.XLOOKUP(C1398,Raw_Data_OS_23!$C$7:$C$4518,Raw_Data_OS_23!$G$7:$G$4518,0)=G1398),"A",IF(_xlfn.XLOOKUP(C1398,Raw_Data_Paid_23!$C$4:$C$2114,Raw_Data_Paid_23!$C$4:$C$2114,"B1")="B1","B1","B2")),IF(_xlfn.XLOOKUP(C1398,Raw_Data_Paid_23!$C$4:$C$2114,Raw_Data_Paid_23!$C$4:$C$2114,"C1")="C1","C1","C2"))</f>
        <v>B1</v>
      </c>
      <c r="P1398" t="str">
        <f t="shared" si="71"/>
        <v>2012B1Workmen's Compensation</v>
      </c>
    </row>
    <row r="1399" spans="3:16" x14ac:dyDescent="0.35">
      <c r="C1399" s="6" t="s">
        <v>1235</v>
      </c>
      <c r="D1399" s="7" t="s">
        <v>4616</v>
      </c>
      <c r="E1399" s="7" t="s">
        <v>3968</v>
      </c>
      <c r="F1399" s="8" t="s">
        <v>3908</v>
      </c>
      <c r="G1399" s="9">
        <v>122000</v>
      </c>
      <c r="H1399" s="10">
        <v>2012</v>
      </c>
      <c r="I1399" s="10">
        <v>2013</v>
      </c>
      <c r="J1399" s="11" t="s">
        <v>45</v>
      </c>
      <c r="K1399" s="12">
        <v>122000</v>
      </c>
      <c r="L1399" s="12">
        <v>1</v>
      </c>
      <c r="M1399" s="33" t="str">
        <f>IF(_xlfn.XLOOKUP(C1399,Raw_Data_OS_23!$C$7:$C$4518,Raw_Data_OS_23!$G$7:$G$4518,"Paid/ Closed")="Paid/ Closed","Paid/ Closed", "Still_Outstanding")</f>
        <v>Still_Outstanding</v>
      </c>
      <c r="N1399" s="33">
        <f>IF(_xlfn.XLOOKUP(C1399,Raw_Data_Paid_23!$C$4:$C$2114,Raw_Data_Paid_23!$C$4:$C$2114,1)= 1,1,0)</f>
        <v>1</v>
      </c>
      <c r="O1399" t="str">
        <f>IF(M1399=$W$7,IF(AND(N1399,_xlfn.XLOOKUP(C1399,Raw_Data_OS_23!$C$7:$C$4518,Raw_Data_OS_23!$G$7:$G$4518,0)=G1399),"A",IF(_xlfn.XLOOKUP(C1399,Raw_Data_Paid_23!$C$4:$C$2114,Raw_Data_Paid_23!$C$4:$C$2114,"B1")="B1","B1","B2")),IF(_xlfn.XLOOKUP(C1399,Raw_Data_Paid_23!$C$4:$C$2114,Raw_Data_Paid_23!$C$4:$C$2114,"C1")="C1","C1","C2"))</f>
        <v>A</v>
      </c>
      <c r="P1399" t="str">
        <f t="shared" si="71"/>
        <v>2012AMotor Commercial</v>
      </c>
    </row>
    <row r="1400" spans="3:16" x14ac:dyDescent="0.35">
      <c r="C1400" s="6" t="s">
        <v>1641</v>
      </c>
      <c r="D1400" s="7" t="s">
        <v>4617</v>
      </c>
      <c r="E1400" s="7" t="s">
        <v>4618</v>
      </c>
      <c r="F1400" s="8" t="s">
        <v>658</v>
      </c>
      <c r="G1400" s="9">
        <v>47548</v>
      </c>
      <c r="H1400" s="10">
        <v>2011</v>
      </c>
      <c r="I1400" s="10">
        <v>2013</v>
      </c>
      <c r="J1400" s="11" t="s">
        <v>1586</v>
      </c>
      <c r="K1400" s="12">
        <v>47548</v>
      </c>
      <c r="L1400" s="12">
        <v>1</v>
      </c>
      <c r="M1400" s="33" t="str">
        <f>IF(_xlfn.XLOOKUP(C1400,Raw_Data_OS_23!$C$7:$C$4518,Raw_Data_OS_23!$G$7:$G$4518,"Paid/ Closed")="Paid/ Closed","Paid/ Closed", "Still_Outstanding")</f>
        <v>Paid/ Closed</v>
      </c>
      <c r="N1400" s="33">
        <f>IF(_xlfn.XLOOKUP(C1400,Raw_Data_Paid_23!$C$4:$C$2114,Raw_Data_Paid_23!$C$4:$C$2114,1)= 1,1,0)</f>
        <v>1</v>
      </c>
      <c r="O1400" t="str">
        <f>IF(M1400=$W$7,IF(AND(N1400,_xlfn.XLOOKUP(C1400,Raw_Data_OS_23!$C$7:$C$4518,Raw_Data_OS_23!$G$7:$G$4518,0)=G1400),"A",IF(_xlfn.XLOOKUP(C1400,Raw_Data_Paid_23!$C$4:$C$2114,Raw_Data_Paid_23!$C$4:$C$2114,"B1")="B1","B1","B2")),IF(_xlfn.XLOOKUP(C1400,Raw_Data_Paid_23!$C$4:$C$2114,Raw_Data_Paid_23!$C$4:$C$2114,"C1")="C1","C1","C2"))</f>
        <v>C1</v>
      </c>
      <c r="P1400" t="str">
        <f t="shared" si="71"/>
        <v>2011C1Workmen's Compensation</v>
      </c>
    </row>
    <row r="1401" spans="3:16" x14ac:dyDescent="0.35">
      <c r="C1401" s="6" t="s">
        <v>1642</v>
      </c>
      <c r="D1401" s="7" t="s">
        <v>4619</v>
      </c>
      <c r="E1401" s="7" t="s">
        <v>4620</v>
      </c>
      <c r="F1401" s="8" t="s">
        <v>3908</v>
      </c>
      <c r="G1401" s="9">
        <v>100000</v>
      </c>
      <c r="H1401" s="10">
        <v>2013</v>
      </c>
      <c r="I1401" s="10">
        <v>2013</v>
      </c>
      <c r="J1401" s="11" t="s">
        <v>1638</v>
      </c>
      <c r="K1401" s="12">
        <v>100000</v>
      </c>
      <c r="L1401" s="12">
        <v>1</v>
      </c>
      <c r="M1401" s="33" t="str">
        <f>IF(_xlfn.XLOOKUP(C1401,Raw_Data_OS_23!$C$7:$C$4518,Raw_Data_OS_23!$G$7:$G$4518,"Paid/ Closed")="Paid/ Closed","Paid/ Closed", "Still_Outstanding")</f>
        <v>Still_Outstanding</v>
      </c>
      <c r="N1401" s="33">
        <f>IF(_xlfn.XLOOKUP(C1401,Raw_Data_Paid_23!$C$4:$C$2114,Raw_Data_Paid_23!$C$4:$C$2114,1)= 1,1,0)</f>
        <v>1</v>
      </c>
      <c r="O1401" t="str">
        <f>IF(M1401=$W$7,IF(AND(N1401,_xlfn.XLOOKUP(C1401,Raw_Data_OS_23!$C$7:$C$4518,Raw_Data_OS_23!$G$7:$G$4518,0)=G1401),"A",IF(_xlfn.XLOOKUP(C1401,Raw_Data_Paid_23!$C$4:$C$2114,Raw_Data_Paid_23!$C$4:$C$2114,"B1")="B1","B1","B2")),IF(_xlfn.XLOOKUP(C1401,Raw_Data_Paid_23!$C$4:$C$2114,Raw_Data_Paid_23!$C$4:$C$2114,"C1")="C1","C1","C2"))</f>
        <v>B1</v>
      </c>
      <c r="P1401" t="str">
        <f t="shared" si="71"/>
        <v>2013B1Motor Commercial</v>
      </c>
    </row>
    <row r="1402" spans="3:16" x14ac:dyDescent="0.35">
      <c r="C1402" s="6" t="s">
        <v>1643</v>
      </c>
      <c r="D1402" s="7" t="s">
        <v>4621</v>
      </c>
      <c r="E1402" s="7" t="s">
        <v>4622</v>
      </c>
      <c r="F1402" s="8" t="s">
        <v>3910</v>
      </c>
      <c r="G1402" s="9">
        <v>100000</v>
      </c>
      <c r="H1402" s="10">
        <v>2013</v>
      </c>
      <c r="I1402" s="10">
        <v>2013</v>
      </c>
      <c r="J1402" s="11" t="s">
        <v>1638</v>
      </c>
      <c r="K1402" s="12">
        <v>100000</v>
      </c>
      <c r="L1402" s="12">
        <v>1</v>
      </c>
      <c r="M1402" s="33" t="str">
        <f>IF(_xlfn.XLOOKUP(C1402,Raw_Data_OS_23!$C$7:$C$4518,Raw_Data_OS_23!$G$7:$G$4518,"Paid/ Closed")="Paid/ Closed","Paid/ Closed", "Still_Outstanding")</f>
        <v>Paid/ Closed</v>
      </c>
      <c r="N1402" s="33">
        <f>IF(_xlfn.XLOOKUP(C1402,Raw_Data_Paid_23!$C$4:$C$2114,Raw_Data_Paid_23!$C$4:$C$2114,1)= 1,1,0)</f>
        <v>1</v>
      </c>
      <c r="O1402" t="str">
        <f>IF(M1402=$W$7,IF(AND(N1402,_xlfn.XLOOKUP(C1402,Raw_Data_OS_23!$C$7:$C$4518,Raw_Data_OS_23!$G$7:$G$4518,0)=G1402),"A",IF(_xlfn.XLOOKUP(C1402,Raw_Data_Paid_23!$C$4:$C$2114,Raw_Data_Paid_23!$C$4:$C$2114,"B1")="B1","B1","B2")),IF(_xlfn.XLOOKUP(C1402,Raw_Data_Paid_23!$C$4:$C$2114,Raw_Data_Paid_23!$C$4:$C$2114,"C1")="C1","C1","C2"))</f>
        <v>C1</v>
      </c>
      <c r="P1402" t="str">
        <f t="shared" si="71"/>
        <v>2013C1Motor Private</v>
      </c>
    </row>
    <row r="1403" spans="3:16" x14ac:dyDescent="0.35">
      <c r="C1403" s="6" t="s">
        <v>1644</v>
      </c>
      <c r="D1403" s="7" t="s">
        <v>4623</v>
      </c>
      <c r="E1403" s="7" t="s">
        <v>4624</v>
      </c>
      <c r="F1403" s="8" t="s">
        <v>658</v>
      </c>
      <c r="G1403" s="9">
        <v>100000</v>
      </c>
      <c r="H1403" s="10">
        <v>2011</v>
      </c>
      <c r="I1403" s="10">
        <v>2013</v>
      </c>
      <c r="J1403" s="11" t="s">
        <v>1230</v>
      </c>
      <c r="K1403" s="12">
        <v>100000</v>
      </c>
      <c r="L1403" s="12">
        <v>1</v>
      </c>
      <c r="M1403" s="33" t="str">
        <f>IF(_xlfn.XLOOKUP(C1403,Raw_Data_OS_23!$C$7:$C$4518,Raw_Data_OS_23!$G$7:$G$4518,"Paid/ Closed")="Paid/ Closed","Paid/ Closed", "Still_Outstanding")</f>
        <v>Paid/ Closed</v>
      </c>
      <c r="N1403" s="33">
        <f>IF(_xlfn.XLOOKUP(C1403,Raw_Data_Paid_23!$C$4:$C$2114,Raw_Data_Paid_23!$C$4:$C$2114,1)= 1,1,0)</f>
        <v>1</v>
      </c>
      <c r="O1403" t="str">
        <f>IF(M1403=$W$7,IF(AND(N1403,_xlfn.XLOOKUP(C1403,Raw_Data_OS_23!$C$7:$C$4518,Raw_Data_OS_23!$G$7:$G$4518,0)=G1403),"A",IF(_xlfn.XLOOKUP(C1403,Raw_Data_Paid_23!$C$4:$C$2114,Raw_Data_Paid_23!$C$4:$C$2114,"B1")="B1","B1","B2")),IF(_xlfn.XLOOKUP(C1403,Raw_Data_Paid_23!$C$4:$C$2114,Raw_Data_Paid_23!$C$4:$C$2114,"C1")="C1","C1","C2"))</f>
        <v>C1</v>
      </c>
      <c r="P1403" t="str">
        <f t="shared" si="71"/>
        <v>2011C1Workmen's Compensation</v>
      </c>
    </row>
    <row r="1404" spans="3:16" x14ac:dyDescent="0.35">
      <c r="C1404" s="6" t="s">
        <v>1645</v>
      </c>
      <c r="D1404" s="7" t="s">
        <v>4625</v>
      </c>
      <c r="E1404" s="7" t="s">
        <v>4626</v>
      </c>
      <c r="F1404" s="8" t="s">
        <v>3908</v>
      </c>
      <c r="G1404" s="9">
        <v>1500000</v>
      </c>
      <c r="H1404" s="10">
        <v>2013</v>
      </c>
      <c r="I1404" s="10">
        <v>2013</v>
      </c>
      <c r="J1404" s="11" t="s">
        <v>153</v>
      </c>
      <c r="K1404" s="12">
        <v>1500000</v>
      </c>
      <c r="L1404" s="12">
        <v>1</v>
      </c>
      <c r="M1404" s="33" t="str">
        <f>IF(_xlfn.XLOOKUP(C1404,Raw_Data_OS_23!$C$7:$C$4518,Raw_Data_OS_23!$G$7:$G$4518,"Paid/ Closed")="Paid/ Closed","Paid/ Closed", "Still_Outstanding")</f>
        <v>Still_Outstanding</v>
      </c>
      <c r="N1404" s="33">
        <f>IF(_xlfn.XLOOKUP(C1404,Raw_Data_Paid_23!$C$4:$C$2114,Raw_Data_Paid_23!$C$4:$C$2114,1)= 1,1,0)</f>
        <v>0</v>
      </c>
      <c r="O1404" t="str">
        <f>IF(M1404=$W$7,IF(AND(N1404,_xlfn.XLOOKUP(C1404,Raw_Data_OS_23!$C$7:$C$4518,Raw_Data_OS_23!$G$7:$G$4518,0)=G1404),"A",IF(_xlfn.XLOOKUP(C1404,Raw_Data_Paid_23!$C$4:$C$2114,Raw_Data_Paid_23!$C$4:$C$2114,"B1")="B1","B1","B2")),IF(_xlfn.XLOOKUP(C1404,Raw_Data_Paid_23!$C$4:$C$2114,Raw_Data_Paid_23!$C$4:$C$2114,"C1")="C1","C1","C2"))</f>
        <v>B2</v>
      </c>
      <c r="P1404" t="str">
        <f t="shared" si="71"/>
        <v>2013B2Motor Commercial</v>
      </c>
    </row>
    <row r="1405" spans="3:16" x14ac:dyDescent="0.35">
      <c r="C1405" s="6" t="s">
        <v>1646</v>
      </c>
      <c r="D1405" s="7" t="s">
        <v>4627</v>
      </c>
      <c r="E1405" s="7" t="s">
        <v>4628</v>
      </c>
      <c r="F1405" s="8" t="s">
        <v>4248</v>
      </c>
      <c r="G1405" s="9">
        <v>1000</v>
      </c>
      <c r="H1405" s="10">
        <v>2013</v>
      </c>
      <c r="I1405" s="10">
        <v>2013</v>
      </c>
      <c r="J1405" s="11" t="s">
        <v>1638</v>
      </c>
      <c r="K1405" s="12">
        <v>89.4</v>
      </c>
      <c r="L1405" s="12">
        <v>1</v>
      </c>
      <c r="M1405" s="33" t="str">
        <f>IF(_xlfn.XLOOKUP(C1405,Raw_Data_OS_23!$C$7:$C$4518,Raw_Data_OS_23!$G$7:$G$4518,"Paid/ Closed")="Paid/ Closed","Paid/ Closed", "Still_Outstanding")</f>
        <v>Still_Outstanding</v>
      </c>
      <c r="N1405" s="33">
        <f>IF(_xlfn.XLOOKUP(C1405,Raw_Data_Paid_23!$C$4:$C$2114,Raw_Data_Paid_23!$C$4:$C$2114,1)= 1,1,0)</f>
        <v>1</v>
      </c>
      <c r="O1405" t="str">
        <f>IF(M1405=$W$7,IF(AND(N1405,_xlfn.XLOOKUP(C1405,Raw_Data_OS_23!$C$7:$C$4518,Raw_Data_OS_23!$G$7:$G$4518,0)=G1405),"A",IF(_xlfn.XLOOKUP(C1405,Raw_Data_Paid_23!$C$4:$C$2114,Raw_Data_Paid_23!$C$4:$C$2114,"B1")="B1","B1","B2")),IF(_xlfn.XLOOKUP(C1405,Raw_Data_Paid_23!$C$4:$C$2114,Raw_Data_Paid_23!$C$4:$C$2114,"C1")="C1","C1","C2"))</f>
        <v>B1</v>
      </c>
      <c r="P1405" t="str">
        <f t="shared" si="71"/>
        <v>2013B1Fire Industrial</v>
      </c>
    </row>
    <row r="1406" spans="3:16" x14ac:dyDescent="0.35">
      <c r="C1406" s="6" t="s">
        <v>1647</v>
      </c>
      <c r="D1406" s="7" t="s">
        <v>4629</v>
      </c>
      <c r="E1406" s="7" t="s">
        <v>4630</v>
      </c>
      <c r="F1406" s="8" t="s">
        <v>3908</v>
      </c>
      <c r="G1406" s="9">
        <v>130000</v>
      </c>
      <c r="H1406" s="10">
        <v>2013</v>
      </c>
      <c r="I1406" s="10">
        <v>2013</v>
      </c>
      <c r="J1406" s="11" t="s">
        <v>153</v>
      </c>
      <c r="K1406" s="12">
        <v>130000</v>
      </c>
      <c r="L1406" s="12">
        <v>1</v>
      </c>
      <c r="M1406" s="33" t="str">
        <f>IF(_xlfn.XLOOKUP(C1406,Raw_Data_OS_23!$C$7:$C$4518,Raw_Data_OS_23!$G$7:$G$4518,"Paid/ Closed")="Paid/ Closed","Paid/ Closed", "Still_Outstanding")</f>
        <v>Still_Outstanding</v>
      </c>
      <c r="N1406" s="33">
        <f>IF(_xlfn.XLOOKUP(C1406,Raw_Data_Paid_23!$C$4:$C$2114,Raw_Data_Paid_23!$C$4:$C$2114,1)= 1,1,0)</f>
        <v>1</v>
      </c>
      <c r="O1406" t="str">
        <f>IF(M1406=$W$7,IF(AND(N1406,_xlfn.XLOOKUP(C1406,Raw_Data_OS_23!$C$7:$C$4518,Raw_Data_OS_23!$G$7:$G$4518,0)=G1406),"A",IF(_xlfn.XLOOKUP(C1406,Raw_Data_Paid_23!$C$4:$C$2114,Raw_Data_Paid_23!$C$4:$C$2114,"B1")="B1","B1","B2")),IF(_xlfn.XLOOKUP(C1406,Raw_Data_Paid_23!$C$4:$C$2114,Raw_Data_Paid_23!$C$4:$C$2114,"C1")="C1","C1","C2"))</f>
        <v>B1</v>
      </c>
      <c r="P1406" t="str">
        <f t="shared" si="71"/>
        <v>2013B1Motor Commercial</v>
      </c>
    </row>
    <row r="1407" spans="3:16" x14ac:dyDescent="0.35">
      <c r="C1407" s="6" t="s">
        <v>1648</v>
      </c>
      <c r="D1407" s="7" t="s">
        <v>4631</v>
      </c>
      <c r="E1407" s="7" t="s">
        <v>4632</v>
      </c>
      <c r="F1407" s="8" t="s">
        <v>3908</v>
      </c>
      <c r="G1407" s="9">
        <v>200000</v>
      </c>
      <c r="H1407" s="10">
        <v>2013</v>
      </c>
      <c r="I1407" s="10">
        <v>2013</v>
      </c>
      <c r="J1407" s="11" t="s">
        <v>153</v>
      </c>
      <c r="K1407" s="12">
        <v>200000</v>
      </c>
      <c r="L1407" s="12">
        <v>1</v>
      </c>
      <c r="M1407" s="33" t="str">
        <f>IF(_xlfn.XLOOKUP(C1407,Raw_Data_OS_23!$C$7:$C$4518,Raw_Data_OS_23!$G$7:$G$4518,"Paid/ Closed")="Paid/ Closed","Paid/ Closed", "Still_Outstanding")</f>
        <v>Still_Outstanding</v>
      </c>
      <c r="N1407" s="33">
        <f>IF(_xlfn.XLOOKUP(C1407,Raw_Data_Paid_23!$C$4:$C$2114,Raw_Data_Paid_23!$C$4:$C$2114,1)= 1,1,0)</f>
        <v>1</v>
      </c>
      <c r="O1407" t="str">
        <f>IF(M1407=$W$7,IF(AND(N1407,_xlfn.XLOOKUP(C1407,Raw_Data_OS_23!$C$7:$C$4518,Raw_Data_OS_23!$G$7:$G$4518,0)=G1407),"A",IF(_xlfn.XLOOKUP(C1407,Raw_Data_Paid_23!$C$4:$C$2114,Raw_Data_Paid_23!$C$4:$C$2114,"B1")="B1","B1","B2")),IF(_xlfn.XLOOKUP(C1407,Raw_Data_Paid_23!$C$4:$C$2114,Raw_Data_Paid_23!$C$4:$C$2114,"C1")="C1","C1","C2"))</f>
        <v>A</v>
      </c>
      <c r="P1407" t="str">
        <f t="shared" si="71"/>
        <v>2013AMotor Commercial</v>
      </c>
    </row>
    <row r="1408" spans="3:16" x14ac:dyDescent="0.35">
      <c r="C1408" s="6" t="s">
        <v>1649</v>
      </c>
      <c r="D1408" s="7" t="s">
        <v>4633</v>
      </c>
      <c r="E1408" s="7" t="s">
        <v>4633</v>
      </c>
      <c r="F1408" s="8" t="s">
        <v>3910</v>
      </c>
      <c r="G1408" s="9">
        <v>90000</v>
      </c>
      <c r="H1408" s="10">
        <v>2013</v>
      </c>
      <c r="I1408" s="10">
        <v>2013</v>
      </c>
      <c r="J1408" s="11" t="s">
        <v>153</v>
      </c>
      <c r="K1408" s="12">
        <v>90000</v>
      </c>
      <c r="L1408" s="12">
        <v>1</v>
      </c>
      <c r="M1408" s="33" t="str">
        <f>IF(_xlfn.XLOOKUP(C1408,Raw_Data_OS_23!$C$7:$C$4518,Raw_Data_OS_23!$G$7:$G$4518,"Paid/ Closed")="Paid/ Closed","Paid/ Closed", "Still_Outstanding")</f>
        <v>Still_Outstanding</v>
      </c>
      <c r="N1408" s="33">
        <f>IF(_xlfn.XLOOKUP(C1408,Raw_Data_Paid_23!$C$4:$C$2114,Raw_Data_Paid_23!$C$4:$C$2114,1)= 1,1,0)</f>
        <v>1</v>
      </c>
      <c r="O1408" t="str">
        <f>IF(M1408=$W$7,IF(AND(N1408,_xlfn.XLOOKUP(C1408,Raw_Data_OS_23!$C$7:$C$4518,Raw_Data_OS_23!$G$7:$G$4518,0)=G1408),"A",IF(_xlfn.XLOOKUP(C1408,Raw_Data_Paid_23!$C$4:$C$2114,Raw_Data_Paid_23!$C$4:$C$2114,"B1")="B1","B1","B2")),IF(_xlfn.XLOOKUP(C1408,Raw_Data_Paid_23!$C$4:$C$2114,Raw_Data_Paid_23!$C$4:$C$2114,"C1")="C1","C1","C2"))</f>
        <v>B1</v>
      </c>
      <c r="P1408" t="str">
        <f t="shared" si="71"/>
        <v>2013B1Motor Private</v>
      </c>
    </row>
    <row r="1409" spans="3:16" x14ac:dyDescent="0.35">
      <c r="C1409" s="6" t="s">
        <v>1650</v>
      </c>
      <c r="D1409" s="7" t="s">
        <v>4634</v>
      </c>
      <c r="E1409" s="7" t="s">
        <v>4635</v>
      </c>
      <c r="F1409" s="8" t="s">
        <v>3908</v>
      </c>
      <c r="G1409" s="9">
        <v>7800</v>
      </c>
      <c r="H1409" s="10">
        <v>2013</v>
      </c>
      <c r="I1409" s="10">
        <v>2013</v>
      </c>
      <c r="J1409" s="11" t="s">
        <v>153</v>
      </c>
      <c r="K1409" s="12">
        <v>7800</v>
      </c>
      <c r="L1409" s="12">
        <v>1</v>
      </c>
      <c r="M1409" s="33" t="str">
        <f>IF(_xlfn.XLOOKUP(C1409,Raw_Data_OS_23!$C$7:$C$4518,Raw_Data_OS_23!$G$7:$G$4518,"Paid/ Closed")="Paid/ Closed","Paid/ Closed", "Still_Outstanding")</f>
        <v>Paid/ Closed</v>
      </c>
      <c r="N1409" s="33">
        <f>IF(_xlfn.XLOOKUP(C1409,Raw_Data_Paid_23!$C$4:$C$2114,Raw_Data_Paid_23!$C$4:$C$2114,1)= 1,1,0)</f>
        <v>1</v>
      </c>
      <c r="O1409" t="str">
        <f>IF(M1409=$W$7,IF(AND(N1409,_xlfn.XLOOKUP(C1409,Raw_Data_OS_23!$C$7:$C$4518,Raw_Data_OS_23!$G$7:$G$4518,0)=G1409),"A",IF(_xlfn.XLOOKUP(C1409,Raw_Data_Paid_23!$C$4:$C$2114,Raw_Data_Paid_23!$C$4:$C$2114,"B1")="B1","B1","B2")),IF(_xlfn.XLOOKUP(C1409,Raw_Data_Paid_23!$C$4:$C$2114,Raw_Data_Paid_23!$C$4:$C$2114,"C1")="C1","C1","C2"))</f>
        <v>C1</v>
      </c>
      <c r="P1409" t="str">
        <f t="shared" si="71"/>
        <v>2013C1Motor Commercial</v>
      </c>
    </row>
    <row r="1410" spans="3:16" x14ac:dyDescent="0.35">
      <c r="C1410" s="6" t="s">
        <v>1651</v>
      </c>
      <c r="D1410" s="7" t="s">
        <v>4636</v>
      </c>
      <c r="E1410" s="7" t="s">
        <v>4637</v>
      </c>
      <c r="F1410" s="8" t="s">
        <v>3910</v>
      </c>
      <c r="G1410" s="9">
        <v>40000</v>
      </c>
      <c r="H1410" s="10">
        <v>2013</v>
      </c>
      <c r="I1410" s="10">
        <v>2013</v>
      </c>
      <c r="J1410" s="11" t="s">
        <v>1638</v>
      </c>
      <c r="K1410" s="12">
        <v>40000</v>
      </c>
      <c r="L1410" s="12">
        <v>1</v>
      </c>
      <c r="M1410" s="33" t="str">
        <f>IF(_xlfn.XLOOKUP(C1410,Raw_Data_OS_23!$C$7:$C$4518,Raw_Data_OS_23!$G$7:$G$4518,"Paid/ Closed")="Paid/ Closed","Paid/ Closed", "Still_Outstanding")</f>
        <v>Still_Outstanding</v>
      </c>
      <c r="N1410" s="33">
        <f>IF(_xlfn.XLOOKUP(C1410,Raw_Data_Paid_23!$C$4:$C$2114,Raw_Data_Paid_23!$C$4:$C$2114,1)= 1,1,0)</f>
        <v>1</v>
      </c>
      <c r="O1410" t="str">
        <f>IF(M1410=$W$7,IF(AND(N1410,_xlfn.XLOOKUP(C1410,Raw_Data_OS_23!$C$7:$C$4518,Raw_Data_OS_23!$G$7:$G$4518,0)=G1410),"A",IF(_xlfn.XLOOKUP(C1410,Raw_Data_Paid_23!$C$4:$C$2114,Raw_Data_Paid_23!$C$4:$C$2114,"B1")="B1","B1","B2")),IF(_xlfn.XLOOKUP(C1410,Raw_Data_Paid_23!$C$4:$C$2114,Raw_Data_Paid_23!$C$4:$C$2114,"C1")="C1","C1","C2"))</f>
        <v>A</v>
      </c>
      <c r="P1410" t="str">
        <f t="shared" si="71"/>
        <v>2013AMotor Private</v>
      </c>
    </row>
    <row r="1411" spans="3:16" x14ac:dyDescent="0.35">
      <c r="C1411" s="6" t="s">
        <v>1652</v>
      </c>
      <c r="D1411" s="7" t="s">
        <v>4638</v>
      </c>
      <c r="E1411" s="7" t="s">
        <v>4639</v>
      </c>
      <c r="F1411" s="8" t="s">
        <v>3910</v>
      </c>
      <c r="G1411" s="9">
        <v>6300</v>
      </c>
      <c r="H1411" s="10">
        <v>2013</v>
      </c>
      <c r="I1411" s="10">
        <v>2013</v>
      </c>
      <c r="J1411" s="11" t="s">
        <v>1249</v>
      </c>
      <c r="K1411" s="12">
        <v>6300</v>
      </c>
      <c r="L1411" s="12">
        <v>1</v>
      </c>
      <c r="M1411" s="33" t="str">
        <f>IF(_xlfn.XLOOKUP(C1411,Raw_Data_OS_23!$C$7:$C$4518,Raw_Data_OS_23!$G$7:$G$4518,"Paid/ Closed")="Paid/ Closed","Paid/ Closed", "Still_Outstanding")</f>
        <v>Paid/ Closed</v>
      </c>
      <c r="N1411" s="33">
        <f>IF(_xlfn.XLOOKUP(C1411,Raw_Data_Paid_23!$C$4:$C$2114,Raw_Data_Paid_23!$C$4:$C$2114,1)= 1,1,0)</f>
        <v>1</v>
      </c>
      <c r="O1411" t="str">
        <f>IF(M1411=$W$7,IF(AND(N1411,_xlfn.XLOOKUP(C1411,Raw_Data_OS_23!$C$7:$C$4518,Raw_Data_OS_23!$G$7:$G$4518,0)=G1411),"A",IF(_xlfn.XLOOKUP(C1411,Raw_Data_Paid_23!$C$4:$C$2114,Raw_Data_Paid_23!$C$4:$C$2114,"B1")="B1","B1","B2")),IF(_xlfn.XLOOKUP(C1411,Raw_Data_Paid_23!$C$4:$C$2114,Raw_Data_Paid_23!$C$4:$C$2114,"C1")="C1","C1","C2"))</f>
        <v>C1</v>
      </c>
      <c r="P1411" t="str">
        <f t="shared" si="71"/>
        <v>2013C1Motor Private</v>
      </c>
    </row>
    <row r="1412" spans="3:16" x14ac:dyDescent="0.35">
      <c r="C1412" s="6" t="s">
        <v>1653</v>
      </c>
      <c r="D1412" s="7" t="s">
        <v>4640</v>
      </c>
      <c r="E1412" s="7" t="s">
        <v>4641</v>
      </c>
      <c r="F1412" s="8" t="s">
        <v>3910</v>
      </c>
      <c r="G1412" s="9">
        <v>100000</v>
      </c>
      <c r="H1412" s="10">
        <v>2013</v>
      </c>
      <c r="I1412" s="10">
        <v>2013</v>
      </c>
      <c r="J1412" s="11" t="s">
        <v>153</v>
      </c>
      <c r="K1412" s="12">
        <v>100000</v>
      </c>
      <c r="L1412" s="12">
        <v>1</v>
      </c>
      <c r="M1412" s="33" t="str">
        <f>IF(_xlfn.XLOOKUP(C1412,Raw_Data_OS_23!$C$7:$C$4518,Raw_Data_OS_23!$G$7:$G$4518,"Paid/ Closed")="Paid/ Closed","Paid/ Closed", "Still_Outstanding")</f>
        <v>Still_Outstanding</v>
      </c>
      <c r="N1412" s="33">
        <f>IF(_xlfn.XLOOKUP(C1412,Raw_Data_Paid_23!$C$4:$C$2114,Raw_Data_Paid_23!$C$4:$C$2114,1)= 1,1,0)</f>
        <v>1</v>
      </c>
      <c r="O1412" t="str">
        <f>IF(M1412=$W$7,IF(AND(N1412,_xlfn.XLOOKUP(C1412,Raw_Data_OS_23!$C$7:$C$4518,Raw_Data_OS_23!$G$7:$G$4518,0)=G1412),"A",IF(_xlfn.XLOOKUP(C1412,Raw_Data_Paid_23!$C$4:$C$2114,Raw_Data_Paid_23!$C$4:$C$2114,"B1")="B1","B1","B2")),IF(_xlfn.XLOOKUP(C1412,Raw_Data_Paid_23!$C$4:$C$2114,Raw_Data_Paid_23!$C$4:$C$2114,"C1")="C1","C1","C2"))</f>
        <v>B1</v>
      </c>
      <c r="P1412" t="str">
        <f t="shared" si="71"/>
        <v>2013B1Motor Private</v>
      </c>
    </row>
    <row r="1413" spans="3:16" x14ac:dyDescent="0.35">
      <c r="C1413" s="6" t="s">
        <v>1654</v>
      </c>
      <c r="D1413" s="7" t="s">
        <v>4642</v>
      </c>
      <c r="E1413" s="7" t="s">
        <v>4643</v>
      </c>
      <c r="F1413" s="8" t="s">
        <v>3908</v>
      </c>
      <c r="G1413" s="9">
        <v>211776.31580000001</v>
      </c>
      <c r="H1413" s="10">
        <v>2013</v>
      </c>
      <c r="I1413" s="10">
        <v>2013</v>
      </c>
      <c r="J1413" s="11" t="s">
        <v>1249</v>
      </c>
      <c r="K1413" s="12">
        <v>211776.31580000001</v>
      </c>
      <c r="L1413" s="12">
        <v>1</v>
      </c>
      <c r="M1413" s="33" t="str">
        <f>IF(_xlfn.XLOOKUP(C1413,Raw_Data_OS_23!$C$7:$C$4518,Raw_Data_OS_23!$G$7:$G$4518,"Paid/ Closed")="Paid/ Closed","Paid/ Closed", "Still_Outstanding")</f>
        <v>Still_Outstanding</v>
      </c>
      <c r="N1413" s="33">
        <f>IF(_xlfn.XLOOKUP(C1413,Raw_Data_Paid_23!$C$4:$C$2114,Raw_Data_Paid_23!$C$4:$C$2114,1)= 1,1,0)</f>
        <v>1</v>
      </c>
      <c r="O1413" t="str">
        <f>IF(M1413=$W$7,IF(AND(N1413,_xlfn.XLOOKUP(C1413,Raw_Data_OS_23!$C$7:$C$4518,Raw_Data_OS_23!$G$7:$G$4518,0)=G1413),"A",IF(_xlfn.XLOOKUP(C1413,Raw_Data_Paid_23!$C$4:$C$2114,Raw_Data_Paid_23!$C$4:$C$2114,"B1")="B1","B1","B2")),IF(_xlfn.XLOOKUP(C1413,Raw_Data_Paid_23!$C$4:$C$2114,Raw_Data_Paid_23!$C$4:$C$2114,"C1")="C1","C1","C2"))</f>
        <v>A</v>
      </c>
      <c r="P1413" t="str">
        <f t="shared" si="71"/>
        <v>2013AMotor Commercial</v>
      </c>
    </row>
    <row r="1414" spans="3:16" x14ac:dyDescent="0.35">
      <c r="C1414" s="6" t="s">
        <v>1655</v>
      </c>
      <c r="D1414" s="7" t="s">
        <v>4644</v>
      </c>
      <c r="E1414" s="7" t="s">
        <v>4645</v>
      </c>
      <c r="F1414" s="8" t="s">
        <v>3910</v>
      </c>
      <c r="G1414" s="9">
        <v>100000</v>
      </c>
      <c r="H1414" s="10">
        <v>2013</v>
      </c>
      <c r="I1414" s="10">
        <v>2013</v>
      </c>
      <c r="J1414" s="11" t="s">
        <v>1249</v>
      </c>
      <c r="K1414" s="12">
        <v>100000</v>
      </c>
      <c r="L1414" s="12">
        <v>1</v>
      </c>
      <c r="M1414" s="33" t="str">
        <f>IF(_xlfn.XLOOKUP(C1414,Raw_Data_OS_23!$C$7:$C$4518,Raw_Data_OS_23!$G$7:$G$4518,"Paid/ Closed")="Paid/ Closed","Paid/ Closed", "Still_Outstanding")</f>
        <v>Still_Outstanding</v>
      </c>
      <c r="N1414" s="33">
        <f>IF(_xlfn.XLOOKUP(C1414,Raw_Data_Paid_23!$C$4:$C$2114,Raw_Data_Paid_23!$C$4:$C$2114,1)= 1,1,0)</f>
        <v>1</v>
      </c>
      <c r="O1414" t="str">
        <f>IF(M1414=$W$7,IF(AND(N1414,_xlfn.XLOOKUP(C1414,Raw_Data_OS_23!$C$7:$C$4518,Raw_Data_OS_23!$G$7:$G$4518,0)=G1414),"A",IF(_xlfn.XLOOKUP(C1414,Raw_Data_Paid_23!$C$4:$C$2114,Raw_Data_Paid_23!$C$4:$C$2114,"B1")="B1","B1","B2")),IF(_xlfn.XLOOKUP(C1414,Raw_Data_Paid_23!$C$4:$C$2114,Raw_Data_Paid_23!$C$4:$C$2114,"C1")="C1","C1","C2"))</f>
        <v>B1</v>
      </c>
      <c r="P1414" t="str">
        <f t="shared" ref="P1414:P1477" si="72">H1414&amp;O1414&amp;F1414</f>
        <v>2013B1Motor Private</v>
      </c>
    </row>
    <row r="1415" spans="3:16" x14ac:dyDescent="0.35">
      <c r="C1415" s="6" t="s">
        <v>1656</v>
      </c>
      <c r="D1415" s="7" t="s">
        <v>4595</v>
      </c>
      <c r="E1415" s="7" t="s">
        <v>4646</v>
      </c>
      <c r="F1415" s="8" t="s">
        <v>658</v>
      </c>
      <c r="G1415" s="9">
        <v>150000</v>
      </c>
      <c r="H1415" s="10">
        <v>2012</v>
      </c>
      <c r="I1415" s="10">
        <v>2013</v>
      </c>
      <c r="J1415" s="11" t="s">
        <v>45</v>
      </c>
      <c r="K1415" s="12">
        <v>150000</v>
      </c>
      <c r="L1415" s="12">
        <v>1</v>
      </c>
      <c r="M1415" s="33" t="str">
        <f>IF(_xlfn.XLOOKUP(C1415,Raw_Data_OS_23!$C$7:$C$4518,Raw_Data_OS_23!$G$7:$G$4518,"Paid/ Closed")="Paid/ Closed","Paid/ Closed", "Still_Outstanding")</f>
        <v>Still_Outstanding</v>
      </c>
      <c r="N1415" s="33">
        <f>IF(_xlfn.XLOOKUP(C1415,Raw_Data_Paid_23!$C$4:$C$2114,Raw_Data_Paid_23!$C$4:$C$2114,1)= 1,1,0)</f>
        <v>1</v>
      </c>
      <c r="O1415" t="str">
        <f>IF(M1415=$W$7,IF(AND(N1415,_xlfn.XLOOKUP(C1415,Raw_Data_OS_23!$C$7:$C$4518,Raw_Data_OS_23!$G$7:$G$4518,0)=G1415),"A",IF(_xlfn.XLOOKUP(C1415,Raw_Data_Paid_23!$C$4:$C$2114,Raw_Data_Paid_23!$C$4:$C$2114,"B1")="B1","B1","B2")),IF(_xlfn.XLOOKUP(C1415,Raw_Data_Paid_23!$C$4:$C$2114,Raw_Data_Paid_23!$C$4:$C$2114,"C1")="C1","C1","C2"))</f>
        <v>B1</v>
      </c>
      <c r="P1415" t="str">
        <f t="shared" si="72"/>
        <v>2012B1Workmen's Compensation</v>
      </c>
    </row>
    <row r="1416" spans="3:16" x14ac:dyDescent="0.35">
      <c r="C1416" s="6" t="s">
        <v>1657</v>
      </c>
      <c r="D1416" s="7" t="s">
        <v>4647</v>
      </c>
      <c r="E1416" s="7" t="s">
        <v>4648</v>
      </c>
      <c r="F1416" s="8" t="s">
        <v>3908</v>
      </c>
      <c r="G1416" s="9">
        <v>50000</v>
      </c>
      <c r="H1416" s="10">
        <v>2013</v>
      </c>
      <c r="I1416" s="10">
        <v>2013</v>
      </c>
      <c r="J1416" s="11" t="s">
        <v>1249</v>
      </c>
      <c r="K1416" s="12">
        <v>50000</v>
      </c>
      <c r="L1416" s="12">
        <v>1</v>
      </c>
      <c r="M1416" s="33" t="str">
        <f>IF(_xlfn.XLOOKUP(C1416,Raw_Data_OS_23!$C$7:$C$4518,Raw_Data_OS_23!$G$7:$G$4518,"Paid/ Closed")="Paid/ Closed","Paid/ Closed", "Still_Outstanding")</f>
        <v>Still_Outstanding</v>
      </c>
      <c r="N1416" s="33">
        <f>IF(_xlfn.XLOOKUP(C1416,Raw_Data_Paid_23!$C$4:$C$2114,Raw_Data_Paid_23!$C$4:$C$2114,1)= 1,1,0)</f>
        <v>1</v>
      </c>
      <c r="O1416" t="str">
        <f>IF(M1416=$W$7,IF(AND(N1416,_xlfn.XLOOKUP(C1416,Raw_Data_OS_23!$C$7:$C$4518,Raw_Data_OS_23!$G$7:$G$4518,0)=G1416),"A",IF(_xlfn.XLOOKUP(C1416,Raw_Data_Paid_23!$C$4:$C$2114,Raw_Data_Paid_23!$C$4:$C$2114,"B1")="B1","B1","B2")),IF(_xlfn.XLOOKUP(C1416,Raw_Data_Paid_23!$C$4:$C$2114,Raw_Data_Paid_23!$C$4:$C$2114,"C1")="C1","C1","C2"))</f>
        <v>A</v>
      </c>
      <c r="P1416" t="str">
        <f t="shared" si="72"/>
        <v>2013AMotor Commercial</v>
      </c>
    </row>
    <row r="1417" spans="3:16" x14ac:dyDescent="0.35">
      <c r="C1417" s="6" t="s">
        <v>1658</v>
      </c>
      <c r="D1417" s="7" t="s">
        <v>4649</v>
      </c>
      <c r="E1417" s="7" t="s">
        <v>4650</v>
      </c>
      <c r="F1417" s="8" t="s">
        <v>658</v>
      </c>
      <c r="G1417" s="9">
        <v>150000</v>
      </c>
      <c r="H1417" s="10">
        <v>2011</v>
      </c>
      <c r="I1417" s="10">
        <v>2013</v>
      </c>
      <c r="J1417" s="11" t="s">
        <v>1586</v>
      </c>
      <c r="K1417" s="12">
        <v>150000</v>
      </c>
      <c r="L1417" s="12">
        <v>1</v>
      </c>
      <c r="M1417" s="33" t="str">
        <f>IF(_xlfn.XLOOKUP(C1417,Raw_Data_OS_23!$C$7:$C$4518,Raw_Data_OS_23!$G$7:$G$4518,"Paid/ Closed")="Paid/ Closed","Paid/ Closed", "Still_Outstanding")</f>
        <v>Still_Outstanding</v>
      </c>
      <c r="N1417" s="33">
        <f>IF(_xlfn.XLOOKUP(C1417,Raw_Data_Paid_23!$C$4:$C$2114,Raw_Data_Paid_23!$C$4:$C$2114,1)= 1,1,0)</f>
        <v>1</v>
      </c>
      <c r="O1417" t="str">
        <f>IF(M1417=$W$7,IF(AND(N1417,_xlfn.XLOOKUP(C1417,Raw_Data_OS_23!$C$7:$C$4518,Raw_Data_OS_23!$G$7:$G$4518,0)=G1417),"A",IF(_xlfn.XLOOKUP(C1417,Raw_Data_Paid_23!$C$4:$C$2114,Raw_Data_Paid_23!$C$4:$C$2114,"B1")="B1","B1","B2")),IF(_xlfn.XLOOKUP(C1417,Raw_Data_Paid_23!$C$4:$C$2114,Raw_Data_Paid_23!$C$4:$C$2114,"C1")="C1","C1","C2"))</f>
        <v>B1</v>
      </c>
      <c r="P1417" t="str">
        <f t="shared" si="72"/>
        <v>2011B1Workmen's Compensation</v>
      </c>
    </row>
    <row r="1418" spans="3:16" x14ac:dyDescent="0.35">
      <c r="C1418" s="6" t="s">
        <v>1659</v>
      </c>
      <c r="D1418" s="7" t="s">
        <v>4593</v>
      </c>
      <c r="E1418" s="7" t="s">
        <v>4650</v>
      </c>
      <c r="F1418" s="8" t="s">
        <v>658</v>
      </c>
      <c r="G1418" s="9">
        <v>90874</v>
      </c>
      <c r="H1418" s="10">
        <v>2010</v>
      </c>
      <c r="I1418" s="10">
        <v>2013</v>
      </c>
      <c r="J1418" s="11" t="s">
        <v>1560</v>
      </c>
      <c r="K1418" s="12">
        <v>90874</v>
      </c>
      <c r="L1418" s="12">
        <v>1</v>
      </c>
      <c r="M1418" s="33" t="str">
        <f>IF(_xlfn.XLOOKUP(C1418,Raw_Data_OS_23!$C$7:$C$4518,Raw_Data_OS_23!$G$7:$G$4518,"Paid/ Closed")="Paid/ Closed","Paid/ Closed", "Still_Outstanding")</f>
        <v>Still_Outstanding</v>
      </c>
      <c r="N1418" s="33">
        <f>IF(_xlfn.XLOOKUP(C1418,Raw_Data_Paid_23!$C$4:$C$2114,Raw_Data_Paid_23!$C$4:$C$2114,1)= 1,1,0)</f>
        <v>1</v>
      </c>
      <c r="O1418" t="str">
        <f>IF(M1418=$W$7,IF(AND(N1418,_xlfn.XLOOKUP(C1418,Raw_Data_OS_23!$C$7:$C$4518,Raw_Data_OS_23!$G$7:$G$4518,0)=G1418),"A",IF(_xlfn.XLOOKUP(C1418,Raw_Data_Paid_23!$C$4:$C$2114,Raw_Data_Paid_23!$C$4:$C$2114,"B1")="B1","B1","B2")),IF(_xlfn.XLOOKUP(C1418,Raw_Data_Paid_23!$C$4:$C$2114,Raw_Data_Paid_23!$C$4:$C$2114,"C1")="C1","C1","C2"))</f>
        <v>B1</v>
      </c>
      <c r="P1418" t="str">
        <f t="shared" si="72"/>
        <v>2010B1Workmen's Compensation</v>
      </c>
    </row>
    <row r="1419" spans="3:16" x14ac:dyDescent="0.35">
      <c r="C1419" s="6" t="s">
        <v>1660</v>
      </c>
      <c r="D1419" s="7" t="s">
        <v>4651</v>
      </c>
      <c r="E1419" s="7" t="s">
        <v>4652</v>
      </c>
      <c r="F1419" s="8" t="s">
        <v>3908</v>
      </c>
      <c r="G1419" s="9">
        <v>50000</v>
      </c>
      <c r="H1419" s="10">
        <v>2014</v>
      </c>
      <c r="I1419" s="10">
        <v>2014</v>
      </c>
      <c r="J1419" s="11" t="s">
        <v>1661</v>
      </c>
      <c r="K1419" s="12">
        <v>50000</v>
      </c>
      <c r="L1419" s="12">
        <v>1</v>
      </c>
      <c r="M1419" s="33" t="str">
        <f>IF(_xlfn.XLOOKUP(C1419,Raw_Data_OS_23!$C$7:$C$4518,Raw_Data_OS_23!$G$7:$G$4518,"Paid/ Closed")="Paid/ Closed","Paid/ Closed", "Still_Outstanding")</f>
        <v>Still_Outstanding</v>
      </c>
      <c r="N1419" s="33">
        <f>IF(_xlfn.XLOOKUP(C1419,Raw_Data_Paid_23!$C$4:$C$2114,Raw_Data_Paid_23!$C$4:$C$2114,1)= 1,1,0)</f>
        <v>1</v>
      </c>
      <c r="O1419" t="str">
        <f>IF(M1419=$W$7,IF(AND(N1419,_xlfn.XLOOKUP(C1419,Raw_Data_OS_23!$C$7:$C$4518,Raw_Data_OS_23!$G$7:$G$4518,0)=G1419),"A",IF(_xlfn.XLOOKUP(C1419,Raw_Data_Paid_23!$C$4:$C$2114,Raw_Data_Paid_23!$C$4:$C$2114,"B1")="B1","B1","B2")),IF(_xlfn.XLOOKUP(C1419,Raw_Data_Paid_23!$C$4:$C$2114,Raw_Data_Paid_23!$C$4:$C$2114,"C1")="C1","C1","C2"))</f>
        <v>A</v>
      </c>
      <c r="P1419" t="str">
        <f t="shared" si="72"/>
        <v>2014AMotor Commercial</v>
      </c>
    </row>
    <row r="1420" spans="3:16" x14ac:dyDescent="0.35">
      <c r="C1420" s="6" t="s">
        <v>1662</v>
      </c>
      <c r="D1420" s="7" t="s">
        <v>4642</v>
      </c>
      <c r="E1420" s="7" t="s">
        <v>4653</v>
      </c>
      <c r="F1420" s="8" t="s">
        <v>658</v>
      </c>
      <c r="G1420" s="9">
        <v>150000</v>
      </c>
      <c r="H1420" s="10">
        <v>2013</v>
      </c>
      <c r="I1420" s="10">
        <v>2014</v>
      </c>
      <c r="J1420" s="11" t="s">
        <v>1249</v>
      </c>
      <c r="K1420" s="12">
        <v>150000</v>
      </c>
      <c r="L1420" s="12">
        <v>1</v>
      </c>
      <c r="M1420" s="33" t="str">
        <f>IF(_xlfn.XLOOKUP(C1420,Raw_Data_OS_23!$C$7:$C$4518,Raw_Data_OS_23!$G$7:$G$4518,"Paid/ Closed")="Paid/ Closed","Paid/ Closed", "Still_Outstanding")</f>
        <v>Paid/ Closed</v>
      </c>
      <c r="N1420" s="33">
        <f>IF(_xlfn.XLOOKUP(C1420,Raw_Data_Paid_23!$C$4:$C$2114,Raw_Data_Paid_23!$C$4:$C$2114,1)= 1,1,0)</f>
        <v>1</v>
      </c>
      <c r="O1420" t="str">
        <f>IF(M1420=$W$7,IF(AND(N1420,_xlfn.XLOOKUP(C1420,Raw_Data_OS_23!$C$7:$C$4518,Raw_Data_OS_23!$G$7:$G$4518,0)=G1420),"A",IF(_xlfn.XLOOKUP(C1420,Raw_Data_Paid_23!$C$4:$C$2114,Raw_Data_Paid_23!$C$4:$C$2114,"B1")="B1","B1","B2")),IF(_xlfn.XLOOKUP(C1420,Raw_Data_Paid_23!$C$4:$C$2114,Raw_Data_Paid_23!$C$4:$C$2114,"C1")="C1","C1","C2"))</f>
        <v>C1</v>
      </c>
      <c r="P1420" t="str">
        <f t="shared" si="72"/>
        <v>2013C1Workmen's Compensation</v>
      </c>
    </row>
    <row r="1421" spans="3:16" x14ac:dyDescent="0.35">
      <c r="C1421" s="6" t="s">
        <v>1663</v>
      </c>
      <c r="D1421" s="7" t="s">
        <v>4654</v>
      </c>
      <c r="E1421" s="7" t="s">
        <v>4655</v>
      </c>
      <c r="F1421" s="8" t="s">
        <v>3908</v>
      </c>
      <c r="G1421" s="9">
        <v>324561.40350000001</v>
      </c>
      <c r="H1421" s="10">
        <v>2013</v>
      </c>
      <c r="I1421" s="10">
        <v>2014</v>
      </c>
      <c r="J1421" s="11" t="s">
        <v>1234</v>
      </c>
      <c r="K1421" s="12">
        <v>324561.40350000001</v>
      </c>
      <c r="L1421" s="12">
        <v>1</v>
      </c>
      <c r="M1421" s="33" t="str">
        <f>IF(_xlfn.XLOOKUP(C1421,Raw_Data_OS_23!$C$7:$C$4518,Raw_Data_OS_23!$G$7:$G$4518,"Paid/ Closed")="Paid/ Closed","Paid/ Closed", "Still_Outstanding")</f>
        <v>Still_Outstanding</v>
      </c>
      <c r="N1421" s="33">
        <f>IF(_xlfn.XLOOKUP(C1421,Raw_Data_Paid_23!$C$4:$C$2114,Raw_Data_Paid_23!$C$4:$C$2114,1)= 1,1,0)</f>
        <v>1</v>
      </c>
      <c r="O1421" t="str">
        <f>IF(M1421=$W$7,IF(AND(N1421,_xlfn.XLOOKUP(C1421,Raw_Data_OS_23!$C$7:$C$4518,Raw_Data_OS_23!$G$7:$G$4518,0)=G1421),"A",IF(_xlfn.XLOOKUP(C1421,Raw_Data_Paid_23!$C$4:$C$2114,Raw_Data_Paid_23!$C$4:$C$2114,"B1")="B1","B1","B2")),IF(_xlfn.XLOOKUP(C1421,Raw_Data_Paid_23!$C$4:$C$2114,Raw_Data_Paid_23!$C$4:$C$2114,"C1")="C1","C1","C2"))</f>
        <v>A</v>
      </c>
      <c r="P1421" t="str">
        <f t="shared" si="72"/>
        <v>2013AMotor Commercial</v>
      </c>
    </row>
    <row r="1422" spans="3:16" x14ac:dyDescent="0.35">
      <c r="C1422" s="6" t="s">
        <v>1664</v>
      </c>
      <c r="D1422" s="7" t="s">
        <v>4656</v>
      </c>
      <c r="E1422" s="7" t="s">
        <v>4657</v>
      </c>
      <c r="F1422" s="8" t="s">
        <v>3908</v>
      </c>
      <c r="G1422" s="9">
        <v>100000</v>
      </c>
      <c r="H1422" s="10">
        <v>2014</v>
      </c>
      <c r="I1422" s="10">
        <v>2014</v>
      </c>
      <c r="J1422" s="11" t="s">
        <v>1661</v>
      </c>
      <c r="K1422" s="12">
        <v>100000</v>
      </c>
      <c r="L1422" s="12">
        <v>1</v>
      </c>
      <c r="M1422" s="33" t="str">
        <f>IF(_xlfn.XLOOKUP(C1422,Raw_Data_OS_23!$C$7:$C$4518,Raw_Data_OS_23!$G$7:$G$4518,"Paid/ Closed")="Paid/ Closed","Paid/ Closed", "Still_Outstanding")</f>
        <v>Still_Outstanding</v>
      </c>
      <c r="N1422" s="33">
        <f>IF(_xlfn.XLOOKUP(C1422,Raw_Data_Paid_23!$C$4:$C$2114,Raw_Data_Paid_23!$C$4:$C$2114,1)= 1,1,0)</f>
        <v>1</v>
      </c>
      <c r="O1422" t="str">
        <f>IF(M1422=$W$7,IF(AND(N1422,_xlfn.XLOOKUP(C1422,Raw_Data_OS_23!$C$7:$C$4518,Raw_Data_OS_23!$G$7:$G$4518,0)=G1422),"A",IF(_xlfn.XLOOKUP(C1422,Raw_Data_Paid_23!$C$4:$C$2114,Raw_Data_Paid_23!$C$4:$C$2114,"B1")="B1","B1","B2")),IF(_xlfn.XLOOKUP(C1422,Raw_Data_Paid_23!$C$4:$C$2114,Raw_Data_Paid_23!$C$4:$C$2114,"C1")="C1","C1","C2"))</f>
        <v>A</v>
      </c>
      <c r="P1422" t="str">
        <f t="shared" si="72"/>
        <v>2014AMotor Commercial</v>
      </c>
    </row>
    <row r="1423" spans="3:16" x14ac:dyDescent="0.35">
      <c r="C1423" s="6" t="s">
        <v>1665</v>
      </c>
      <c r="D1423" s="7" t="s">
        <v>4658</v>
      </c>
      <c r="E1423" s="7" t="s">
        <v>4659</v>
      </c>
      <c r="F1423" s="8" t="s">
        <v>3910</v>
      </c>
      <c r="G1423" s="9">
        <v>300000</v>
      </c>
      <c r="H1423" s="10">
        <v>2013</v>
      </c>
      <c r="I1423" s="10">
        <v>2014</v>
      </c>
      <c r="J1423" s="11" t="s">
        <v>1249</v>
      </c>
      <c r="K1423" s="12">
        <v>300000</v>
      </c>
      <c r="L1423" s="12">
        <v>1</v>
      </c>
      <c r="M1423" s="33" t="str">
        <f>IF(_xlfn.XLOOKUP(C1423,Raw_Data_OS_23!$C$7:$C$4518,Raw_Data_OS_23!$G$7:$G$4518,"Paid/ Closed")="Paid/ Closed","Paid/ Closed", "Still_Outstanding")</f>
        <v>Still_Outstanding</v>
      </c>
      <c r="N1423" s="33">
        <f>IF(_xlfn.XLOOKUP(C1423,Raw_Data_Paid_23!$C$4:$C$2114,Raw_Data_Paid_23!$C$4:$C$2114,1)= 1,1,0)</f>
        <v>1</v>
      </c>
      <c r="O1423" t="str">
        <f>IF(M1423=$W$7,IF(AND(N1423,_xlfn.XLOOKUP(C1423,Raw_Data_OS_23!$C$7:$C$4518,Raw_Data_OS_23!$G$7:$G$4518,0)=G1423),"A",IF(_xlfn.XLOOKUP(C1423,Raw_Data_Paid_23!$C$4:$C$2114,Raw_Data_Paid_23!$C$4:$C$2114,"B1")="B1","B1","B2")),IF(_xlfn.XLOOKUP(C1423,Raw_Data_Paid_23!$C$4:$C$2114,Raw_Data_Paid_23!$C$4:$C$2114,"C1")="C1","C1","C2"))</f>
        <v>A</v>
      </c>
      <c r="P1423" t="str">
        <f t="shared" si="72"/>
        <v>2013AMotor Private</v>
      </c>
    </row>
    <row r="1424" spans="3:16" x14ac:dyDescent="0.35">
      <c r="C1424" s="6" t="s">
        <v>1666</v>
      </c>
      <c r="D1424" s="7" t="s">
        <v>4660</v>
      </c>
      <c r="E1424" s="7" t="s">
        <v>4196</v>
      </c>
      <c r="F1424" s="8" t="s">
        <v>3910</v>
      </c>
      <c r="G1424" s="9">
        <v>50000</v>
      </c>
      <c r="H1424" s="10">
        <v>2014</v>
      </c>
      <c r="I1424" s="10">
        <v>2014</v>
      </c>
      <c r="J1424" s="11" t="s">
        <v>661</v>
      </c>
      <c r="K1424" s="12">
        <v>50000</v>
      </c>
      <c r="L1424" s="12">
        <v>1</v>
      </c>
      <c r="M1424" s="33" t="str">
        <f>IF(_xlfn.XLOOKUP(C1424,Raw_Data_OS_23!$C$7:$C$4518,Raw_Data_OS_23!$G$7:$G$4518,"Paid/ Closed")="Paid/ Closed","Paid/ Closed", "Still_Outstanding")</f>
        <v>Still_Outstanding</v>
      </c>
      <c r="N1424" s="33">
        <f>IF(_xlfn.XLOOKUP(C1424,Raw_Data_Paid_23!$C$4:$C$2114,Raw_Data_Paid_23!$C$4:$C$2114,1)= 1,1,0)</f>
        <v>1</v>
      </c>
      <c r="O1424" t="str">
        <f>IF(M1424=$W$7,IF(AND(N1424,_xlfn.XLOOKUP(C1424,Raw_Data_OS_23!$C$7:$C$4518,Raw_Data_OS_23!$G$7:$G$4518,0)=G1424),"A",IF(_xlfn.XLOOKUP(C1424,Raw_Data_Paid_23!$C$4:$C$2114,Raw_Data_Paid_23!$C$4:$C$2114,"B1")="B1","B1","B2")),IF(_xlfn.XLOOKUP(C1424,Raw_Data_Paid_23!$C$4:$C$2114,Raw_Data_Paid_23!$C$4:$C$2114,"C1")="C1","C1","C2"))</f>
        <v>A</v>
      </c>
      <c r="P1424" t="str">
        <f t="shared" si="72"/>
        <v>2014AMotor Private</v>
      </c>
    </row>
    <row r="1425" spans="3:16" x14ac:dyDescent="0.35">
      <c r="C1425" s="6" t="s">
        <v>1667</v>
      </c>
      <c r="D1425" s="7" t="s">
        <v>4661</v>
      </c>
      <c r="E1425" s="7" t="s">
        <v>4662</v>
      </c>
      <c r="F1425" s="8" t="s">
        <v>3908</v>
      </c>
      <c r="G1425" s="9">
        <v>300000</v>
      </c>
      <c r="H1425" s="10">
        <v>2014</v>
      </c>
      <c r="I1425" s="10">
        <v>2014</v>
      </c>
      <c r="J1425" s="11" t="s">
        <v>1661</v>
      </c>
      <c r="K1425" s="12">
        <v>300000</v>
      </c>
      <c r="L1425" s="12">
        <v>1</v>
      </c>
      <c r="M1425" s="33" t="str">
        <f>IF(_xlfn.XLOOKUP(C1425,Raw_Data_OS_23!$C$7:$C$4518,Raw_Data_OS_23!$G$7:$G$4518,"Paid/ Closed")="Paid/ Closed","Paid/ Closed", "Still_Outstanding")</f>
        <v>Still_Outstanding</v>
      </c>
      <c r="N1425" s="33">
        <f>IF(_xlfn.XLOOKUP(C1425,Raw_Data_Paid_23!$C$4:$C$2114,Raw_Data_Paid_23!$C$4:$C$2114,1)= 1,1,0)</f>
        <v>1</v>
      </c>
      <c r="O1425" t="str">
        <f>IF(M1425=$W$7,IF(AND(N1425,_xlfn.XLOOKUP(C1425,Raw_Data_OS_23!$C$7:$C$4518,Raw_Data_OS_23!$G$7:$G$4518,0)=G1425),"A",IF(_xlfn.XLOOKUP(C1425,Raw_Data_Paid_23!$C$4:$C$2114,Raw_Data_Paid_23!$C$4:$C$2114,"B1")="B1","B1","B2")),IF(_xlfn.XLOOKUP(C1425,Raw_Data_Paid_23!$C$4:$C$2114,Raw_Data_Paid_23!$C$4:$C$2114,"C1")="C1","C1","C2"))</f>
        <v>A</v>
      </c>
      <c r="P1425" t="str">
        <f t="shared" si="72"/>
        <v>2014AMotor Commercial</v>
      </c>
    </row>
    <row r="1426" spans="3:16" x14ac:dyDescent="0.35">
      <c r="C1426" s="6" t="s">
        <v>1668</v>
      </c>
      <c r="D1426" s="7" t="s">
        <v>4663</v>
      </c>
      <c r="E1426" s="7" t="s">
        <v>4664</v>
      </c>
      <c r="F1426" s="8" t="s">
        <v>3910</v>
      </c>
      <c r="G1426" s="9">
        <v>100000</v>
      </c>
      <c r="H1426" s="10">
        <v>2014</v>
      </c>
      <c r="I1426" s="10">
        <v>2014</v>
      </c>
      <c r="J1426" s="11" t="s">
        <v>661</v>
      </c>
      <c r="K1426" s="12">
        <v>100000</v>
      </c>
      <c r="L1426" s="12">
        <v>1</v>
      </c>
      <c r="M1426" s="33" t="str">
        <f>IF(_xlfn.XLOOKUP(C1426,Raw_Data_OS_23!$C$7:$C$4518,Raw_Data_OS_23!$G$7:$G$4518,"Paid/ Closed")="Paid/ Closed","Paid/ Closed", "Still_Outstanding")</f>
        <v>Paid/ Closed</v>
      </c>
      <c r="N1426" s="33">
        <f>IF(_xlfn.XLOOKUP(C1426,Raw_Data_Paid_23!$C$4:$C$2114,Raw_Data_Paid_23!$C$4:$C$2114,1)= 1,1,0)</f>
        <v>1</v>
      </c>
      <c r="O1426" t="str">
        <f>IF(M1426=$W$7,IF(AND(N1426,_xlfn.XLOOKUP(C1426,Raw_Data_OS_23!$C$7:$C$4518,Raw_Data_OS_23!$G$7:$G$4518,0)=G1426),"A",IF(_xlfn.XLOOKUP(C1426,Raw_Data_Paid_23!$C$4:$C$2114,Raw_Data_Paid_23!$C$4:$C$2114,"B1")="B1","B1","B2")),IF(_xlfn.XLOOKUP(C1426,Raw_Data_Paid_23!$C$4:$C$2114,Raw_Data_Paid_23!$C$4:$C$2114,"C1")="C1","C1","C2"))</f>
        <v>C1</v>
      </c>
      <c r="P1426" t="str">
        <f t="shared" si="72"/>
        <v>2014C1Motor Private</v>
      </c>
    </row>
    <row r="1427" spans="3:16" x14ac:dyDescent="0.35">
      <c r="C1427" s="6" t="s">
        <v>1669</v>
      </c>
      <c r="D1427" s="7" t="s">
        <v>4665</v>
      </c>
      <c r="E1427" s="7" t="s">
        <v>4665</v>
      </c>
      <c r="F1427" s="8" t="s">
        <v>3910</v>
      </c>
      <c r="G1427" s="9">
        <v>150000</v>
      </c>
      <c r="H1427" s="10">
        <v>2014</v>
      </c>
      <c r="I1427" s="10">
        <v>2014</v>
      </c>
      <c r="J1427" s="11" t="s">
        <v>661</v>
      </c>
      <c r="K1427" s="12">
        <v>150000</v>
      </c>
      <c r="L1427" s="12">
        <v>1</v>
      </c>
      <c r="M1427" s="33" t="str">
        <f>IF(_xlfn.XLOOKUP(C1427,Raw_Data_OS_23!$C$7:$C$4518,Raw_Data_OS_23!$G$7:$G$4518,"Paid/ Closed")="Paid/ Closed","Paid/ Closed", "Still_Outstanding")</f>
        <v>Still_Outstanding</v>
      </c>
      <c r="N1427" s="33">
        <f>IF(_xlfn.XLOOKUP(C1427,Raw_Data_Paid_23!$C$4:$C$2114,Raw_Data_Paid_23!$C$4:$C$2114,1)= 1,1,0)</f>
        <v>1</v>
      </c>
      <c r="O1427" t="str">
        <f>IF(M1427=$W$7,IF(AND(N1427,_xlfn.XLOOKUP(C1427,Raw_Data_OS_23!$C$7:$C$4518,Raw_Data_OS_23!$G$7:$G$4518,0)=G1427),"A",IF(_xlfn.XLOOKUP(C1427,Raw_Data_Paid_23!$C$4:$C$2114,Raw_Data_Paid_23!$C$4:$C$2114,"B1")="B1","B1","B2")),IF(_xlfn.XLOOKUP(C1427,Raw_Data_Paid_23!$C$4:$C$2114,Raw_Data_Paid_23!$C$4:$C$2114,"C1")="C1","C1","C2"))</f>
        <v>B1</v>
      </c>
      <c r="P1427" t="str">
        <f t="shared" si="72"/>
        <v>2014B1Motor Private</v>
      </c>
    </row>
    <row r="1428" spans="3:16" x14ac:dyDescent="0.35">
      <c r="C1428" s="6" t="s">
        <v>1236</v>
      </c>
      <c r="D1428" s="7" t="s">
        <v>4665</v>
      </c>
      <c r="E1428" s="7" t="s">
        <v>4666</v>
      </c>
      <c r="F1428" s="8" t="s">
        <v>3908</v>
      </c>
      <c r="G1428" s="9">
        <v>167100</v>
      </c>
      <c r="H1428" s="10">
        <v>2014</v>
      </c>
      <c r="I1428" s="10">
        <v>2014</v>
      </c>
      <c r="J1428" s="11" t="s">
        <v>661</v>
      </c>
      <c r="K1428" s="12">
        <v>167100</v>
      </c>
      <c r="L1428" s="12">
        <v>1</v>
      </c>
      <c r="M1428" s="33" t="str">
        <f>IF(_xlfn.XLOOKUP(C1428,Raw_Data_OS_23!$C$7:$C$4518,Raw_Data_OS_23!$G$7:$G$4518,"Paid/ Closed")="Paid/ Closed","Paid/ Closed", "Still_Outstanding")</f>
        <v>Still_Outstanding</v>
      </c>
      <c r="N1428" s="33">
        <f>IF(_xlfn.XLOOKUP(C1428,Raw_Data_Paid_23!$C$4:$C$2114,Raw_Data_Paid_23!$C$4:$C$2114,1)= 1,1,0)</f>
        <v>1</v>
      </c>
      <c r="O1428" t="str">
        <f>IF(M1428=$W$7,IF(AND(N1428,_xlfn.XLOOKUP(C1428,Raw_Data_OS_23!$C$7:$C$4518,Raw_Data_OS_23!$G$7:$G$4518,0)=G1428),"A",IF(_xlfn.XLOOKUP(C1428,Raw_Data_Paid_23!$C$4:$C$2114,Raw_Data_Paid_23!$C$4:$C$2114,"B1")="B1","B1","B2")),IF(_xlfn.XLOOKUP(C1428,Raw_Data_Paid_23!$C$4:$C$2114,Raw_Data_Paid_23!$C$4:$C$2114,"C1")="C1","C1","C2"))</f>
        <v>A</v>
      </c>
      <c r="P1428" t="str">
        <f t="shared" si="72"/>
        <v>2014AMotor Commercial</v>
      </c>
    </row>
    <row r="1429" spans="3:16" x14ac:dyDescent="0.35">
      <c r="C1429" s="6" t="s">
        <v>1670</v>
      </c>
      <c r="D1429" s="7" t="s">
        <v>4667</v>
      </c>
      <c r="E1429" s="7" t="s">
        <v>4668</v>
      </c>
      <c r="F1429" s="8" t="s">
        <v>3908</v>
      </c>
      <c r="G1429" s="9">
        <v>1000</v>
      </c>
      <c r="H1429" s="10">
        <v>2013</v>
      </c>
      <c r="I1429" s="10">
        <v>2014</v>
      </c>
      <c r="J1429" s="11" t="s">
        <v>153</v>
      </c>
      <c r="K1429" s="12">
        <v>1000</v>
      </c>
      <c r="L1429" s="12">
        <v>1</v>
      </c>
      <c r="M1429" s="33" t="str">
        <f>IF(_xlfn.XLOOKUP(C1429,Raw_Data_OS_23!$C$7:$C$4518,Raw_Data_OS_23!$G$7:$G$4518,"Paid/ Closed")="Paid/ Closed","Paid/ Closed", "Still_Outstanding")</f>
        <v>Paid/ Closed</v>
      </c>
      <c r="N1429" s="33">
        <f>IF(_xlfn.XLOOKUP(C1429,Raw_Data_Paid_23!$C$4:$C$2114,Raw_Data_Paid_23!$C$4:$C$2114,1)= 1,1,0)</f>
        <v>1</v>
      </c>
      <c r="O1429" t="str">
        <f>IF(M1429=$W$7,IF(AND(N1429,_xlfn.XLOOKUP(C1429,Raw_Data_OS_23!$C$7:$C$4518,Raw_Data_OS_23!$G$7:$G$4518,0)=G1429),"A",IF(_xlfn.XLOOKUP(C1429,Raw_Data_Paid_23!$C$4:$C$2114,Raw_Data_Paid_23!$C$4:$C$2114,"B1")="B1","B1","B2")),IF(_xlfn.XLOOKUP(C1429,Raw_Data_Paid_23!$C$4:$C$2114,Raw_Data_Paid_23!$C$4:$C$2114,"C1")="C1","C1","C2"))</f>
        <v>C1</v>
      </c>
      <c r="P1429" t="str">
        <f t="shared" si="72"/>
        <v>2013C1Motor Commercial</v>
      </c>
    </row>
    <row r="1430" spans="3:16" x14ac:dyDescent="0.35">
      <c r="C1430" s="6" t="s">
        <v>1671</v>
      </c>
      <c r="D1430" s="7" t="s">
        <v>4669</v>
      </c>
      <c r="E1430" s="7" t="s">
        <v>4670</v>
      </c>
      <c r="F1430" s="8" t="s">
        <v>3910</v>
      </c>
      <c r="G1430" s="9">
        <v>50000</v>
      </c>
      <c r="H1430" s="10">
        <v>2014</v>
      </c>
      <c r="I1430" s="10">
        <v>2014</v>
      </c>
      <c r="J1430" s="11" t="s">
        <v>1661</v>
      </c>
      <c r="K1430" s="12">
        <v>50000</v>
      </c>
      <c r="L1430" s="12">
        <v>1</v>
      </c>
      <c r="M1430" s="33" t="str">
        <f>IF(_xlfn.XLOOKUP(C1430,Raw_Data_OS_23!$C$7:$C$4518,Raw_Data_OS_23!$G$7:$G$4518,"Paid/ Closed")="Paid/ Closed","Paid/ Closed", "Still_Outstanding")</f>
        <v>Still_Outstanding</v>
      </c>
      <c r="N1430" s="33">
        <f>IF(_xlfn.XLOOKUP(C1430,Raw_Data_Paid_23!$C$4:$C$2114,Raw_Data_Paid_23!$C$4:$C$2114,1)= 1,1,0)</f>
        <v>1</v>
      </c>
      <c r="O1430" t="str">
        <f>IF(M1430=$W$7,IF(AND(N1430,_xlfn.XLOOKUP(C1430,Raw_Data_OS_23!$C$7:$C$4518,Raw_Data_OS_23!$G$7:$G$4518,0)=G1430),"A",IF(_xlfn.XLOOKUP(C1430,Raw_Data_Paid_23!$C$4:$C$2114,Raw_Data_Paid_23!$C$4:$C$2114,"B1")="B1","B1","B2")),IF(_xlfn.XLOOKUP(C1430,Raw_Data_Paid_23!$C$4:$C$2114,Raw_Data_Paid_23!$C$4:$C$2114,"C1")="C1","C1","C2"))</f>
        <v>A</v>
      </c>
      <c r="P1430" t="str">
        <f t="shared" si="72"/>
        <v>2014AMotor Private</v>
      </c>
    </row>
    <row r="1431" spans="3:16" x14ac:dyDescent="0.35">
      <c r="C1431" s="6" t="s">
        <v>1672</v>
      </c>
      <c r="D1431" s="7" t="s">
        <v>4671</v>
      </c>
      <c r="E1431" s="7" t="s">
        <v>4672</v>
      </c>
      <c r="F1431" s="8" t="s">
        <v>3910</v>
      </c>
      <c r="G1431" s="9">
        <v>130000</v>
      </c>
      <c r="H1431" s="10">
        <v>2014</v>
      </c>
      <c r="I1431" s="10">
        <v>2014</v>
      </c>
      <c r="J1431" s="11" t="s">
        <v>1238</v>
      </c>
      <c r="K1431" s="12">
        <v>130000</v>
      </c>
      <c r="L1431" s="12">
        <v>1</v>
      </c>
      <c r="M1431" s="33" t="str">
        <f>IF(_xlfn.XLOOKUP(C1431,Raw_Data_OS_23!$C$7:$C$4518,Raw_Data_OS_23!$G$7:$G$4518,"Paid/ Closed")="Paid/ Closed","Paid/ Closed", "Still_Outstanding")</f>
        <v>Still_Outstanding</v>
      </c>
      <c r="N1431" s="33">
        <f>IF(_xlfn.XLOOKUP(C1431,Raw_Data_Paid_23!$C$4:$C$2114,Raw_Data_Paid_23!$C$4:$C$2114,1)= 1,1,0)</f>
        <v>1</v>
      </c>
      <c r="O1431" t="str">
        <f>IF(M1431=$W$7,IF(AND(N1431,_xlfn.XLOOKUP(C1431,Raw_Data_OS_23!$C$7:$C$4518,Raw_Data_OS_23!$G$7:$G$4518,0)=G1431),"A",IF(_xlfn.XLOOKUP(C1431,Raw_Data_Paid_23!$C$4:$C$2114,Raw_Data_Paid_23!$C$4:$C$2114,"B1")="B1","B1","B2")),IF(_xlfn.XLOOKUP(C1431,Raw_Data_Paid_23!$C$4:$C$2114,Raw_Data_Paid_23!$C$4:$C$2114,"C1")="C1","C1","C2"))</f>
        <v>B1</v>
      </c>
      <c r="P1431" t="str">
        <f t="shared" si="72"/>
        <v>2014B1Motor Private</v>
      </c>
    </row>
    <row r="1432" spans="3:16" x14ac:dyDescent="0.35">
      <c r="C1432" s="6" t="s">
        <v>1673</v>
      </c>
      <c r="D1432" s="7" t="s">
        <v>4673</v>
      </c>
      <c r="E1432" s="7" t="s">
        <v>4674</v>
      </c>
      <c r="F1432" s="8" t="s">
        <v>3910</v>
      </c>
      <c r="G1432" s="9">
        <v>20000</v>
      </c>
      <c r="H1432" s="10">
        <v>2014</v>
      </c>
      <c r="I1432" s="10">
        <v>2014</v>
      </c>
      <c r="J1432" s="11" t="s">
        <v>1238</v>
      </c>
      <c r="K1432" s="12">
        <v>20000</v>
      </c>
      <c r="L1432" s="12">
        <v>1</v>
      </c>
      <c r="M1432" s="33" t="str">
        <f>IF(_xlfn.XLOOKUP(C1432,Raw_Data_OS_23!$C$7:$C$4518,Raw_Data_OS_23!$G$7:$G$4518,"Paid/ Closed")="Paid/ Closed","Paid/ Closed", "Still_Outstanding")</f>
        <v>Still_Outstanding</v>
      </c>
      <c r="N1432" s="33">
        <f>IF(_xlfn.XLOOKUP(C1432,Raw_Data_Paid_23!$C$4:$C$2114,Raw_Data_Paid_23!$C$4:$C$2114,1)= 1,1,0)</f>
        <v>1</v>
      </c>
      <c r="O1432" t="str">
        <f>IF(M1432=$W$7,IF(AND(N1432,_xlfn.XLOOKUP(C1432,Raw_Data_OS_23!$C$7:$C$4518,Raw_Data_OS_23!$G$7:$G$4518,0)=G1432),"A",IF(_xlfn.XLOOKUP(C1432,Raw_Data_Paid_23!$C$4:$C$2114,Raw_Data_Paid_23!$C$4:$C$2114,"B1")="B1","B1","B2")),IF(_xlfn.XLOOKUP(C1432,Raw_Data_Paid_23!$C$4:$C$2114,Raw_Data_Paid_23!$C$4:$C$2114,"C1")="C1","C1","C2"))</f>
        <v>B1</v>
      </c>
      <c r="P1432" t="str">
        <f t="shared" si="72"/>
        <v>2014B1Motor Private</v>
      </c>
    </row>
    <row r="1433" spans="3:16" x14ac:dyDescent="0.35">
      <c r="C1433" s="6" t="s">
        <v>1674</v>
      </c>
      <c r="D1433" s="7" t="s">
        <v>4675</v>
      </c>
      <c r="E1433" s="7" t="s">
        <v>4676</v>
      </c>
      <c r="F1433" s="8" t="s">
        <v>3910</v>
      </c>
      <c r="G1433" s="9">
        <v>40000</v>
      </c>
      <c r="H1433" s="10">
        <v>2014</v>
      </c>
      <c r="I1433" s="10">
        <v>2014</v>
      </c>
      <c r="J1433" s="11" t="s">
        <v>1238</v>
      </c>
      <c r="K1433" s="12">
        <v>40000</v>
      </c>
      <c r="L1433" s="12">
        <v>1</v>
      </c>
      <c r="M1433" s="33" t="str">
        <f>IF(_xlfn.XLOOKUP(C1433,Raw_Data_OS_23!$C$7:$C$4518,Raw_Data_OS_23!$G$7:$G$4518,"Paid/ Closed")="Paid/ Closed","Paid/ Closed", "Still_Outstanding")</f>
        <v>Paid/ Closed</v>
      </c>
      <c r="N1433" s="33">
        <f>IF(_xlfn.XLOOKUP(C1433,Raw_Data_Paid_23!$C$4:$C$2114,Raw_Data_Paid_23!$C$4:$C$2114,1)= 1,1,0)</f>
        <v>1</v>
      </c>
      <c r="O1433" t="str">
        <f>IF(M1433=$W$7,IF(AND(N1433,_xlfn.XLOOKUP(C1433,Raw_Data_OS_23!$C$7:$C$4518,Raw_Data_OS_23!$G$7:$G$4518,0)=G1433),"A",IF(_xlfn.XLOOKUP(C1433,Raw_Data_Paid_23!$C$4:$C$2114,Raw_Data_Paid_23!$C$4:$C$2114,"B1")="B1","B1","B2")),IF(_xlfn.XLOOKUP(C1433,Raw_Data_Paid_23!$C$4:$C$2114,Raw_Data_Paid_23!$C$4:$C$2114,"C1")="C1","C1","C2"))</f>
        <v>C1</v>
      </c>
      <c r="P1433" t="str">
        <f t="shared" si="72"/>
        <v>2014C1Motor Private</v>
      </c>
    </row>
    <row r="1434" spans="3:16" x14ac:dyDescent="0.35">
      <c r="C1434" s="6" t="s">
        <v>1675</v>
      </c>
      <c r="D1434" s="7" t="s">
        <v>4677</v>
      </c>
      <c r="E1434" s="7" t="s">
        <v>4678</v>
      </c>
      <c r="F1434" s="8" t="s">
        <v>3908</v>
      </c>
      <c r="G1434" s="9">
        <v>324561.40350000001</v>
      </c>
      <c r="H1434" s="10">
        <v>2014</v>
      </c>
      <c r="I1434" s="10">
        <v>2014</v>
      </c>
      <c r="J1434" s="11" t="s">
        <v>1238</v>
      </c>
      <c r="K1434" s="12">
        <v>324561.40350000001</v>
      </c>
      <c r="L1434" s="12">
        <v>1</v>
      </c>
      <c r="M1434" s="33" t="str">
        <f>IF(_xlfn.XLOOKUP(C1434,Raw_Data_OS_23!$C$7:$C$4518,Raw_Data_OS_23!$G$7:$G$4518,"Paid/ Closed")="Paid/ Closed","Paid/ Closed", "Still_Outstanding")</f>
        <v>Still_Outstanding</v>
      </c>
      <c r="N1434" s="33">
        <f>IF(_xlfn.XLOOKUP(C1434,Raw_Data_Paid_23!$C$4:$C$2114,Raw_Data_Paid_23!$C$4:$C$2114,1)= 1,1,0)</f>
        <v>1</v>
      </c>
      <c r="O1434" t="str">
        <f>IF(M1434=$W$7,IF(AND(N1434,_xlfn.XLOOKUP(C1434,Raw_Data_OS_23!$C$7:$C$4518,Raw_Data_OS_23!$G$7:$G$4518,0)=G1434),"A",IF(_xlfn.XLOOKUP(C1434,Raw_Data_Paid_23!$C$4:$C$2114,Raw_Data_Paid_23!$C$4:$C$2114,"B1")="B1","B1","B2")),IF(_xlfn.XLOOKUP(C1434,Raw_Data_Paid_23!$C$4:$C$2114,Raw_Data_Paid_23!$C$4:$C$2114,"C1")="C1","C1","C2"))</f>
        <v>B1</v>
      </c>
      <c r="P1434" t="str">
        <f t="shared" si="72"/>
        <v>2014B1Motor Commercial</v>
      </c>
    </row>
    <row r="1435" spans="3:16" x14ac:dyDescent="0.35">
      <c r="C1435" s="6" t="s">
        <v>1237</v>
      </c>
      <c r="D1435" s="7" t="s">
        <v>4673</v>
      </c>
      <c r="E1435" s="7" t="s">
        <v>4679</v>
      </c>
      <c r="F1435" s="8" t="s">
        <v>3910</v>
      </c>
      <c r="G1435" s="9">
        <v>200000</v>
      </c>
      <c r="H1435" s="10">
        <v>2014</v>
      </c>
      <c r="I1435" s="10">
        <v>2014</v>
      </c>
      <c r="J1435" s="11" t="s">
        <v>1238</v>
      </c>
      <c r="K1435" s="12">
        <v>177140</v>
      </c>
      <c r="L1435" s="12">
        <v>1</v>
      </c>
      <c r="M1435" s="33" t="str">
        <f>IF(_xlfn.XLOOKUP(C1435,Raw_Data_OS_23!$C$7:$C$4518,Raw_Data_OS_23!$G$7:$G$4518,"Paid/ Closed")="Paid/ Closed","Paid/ Closed", "Still_Outstanding")</f>
        <v>Still_Outstanding</v>
      </c>
      <c r="N1435" s="33">
        <f>IF(_xlfn.XLOOKUP(C1435,Raw_Data_Paid_23!$C$4:$C$2114,Raw_Data_Paid_23!$C$4:$C$2114,1)= 1,1,0)</f>
        <v>1</v>
      </c>
      <c r="O1435" t="str">
        <f>IF(M1435=$W$7,IF(AND(N1435,_xlfn.XLOOKUP(C1435,Raw_Data_OS_23!$C$7:$C$4518,Raw_Data_OS_23!$G$7:$G$4518,0)=G1435),"A",IF(_xlfn.XLOOKUP(C1435,Raw_Data_Paid_23!$C$4:$C$2114,Raw_Data_Paid_23!$C$4:$C$2114,"B1")="B1","B1","B2")),IF(_xlfn.XLOOKUP(C1435,Raw_Data_Paid_23!$C$4:$C$2114,Raw_Data_Paid_23!$C$4:$C$2114,"C1")="C1","C1","C2"))</f>
        <v>A</v>
      </c>
      <c r="P1435" t="str">
        <f t="shared" si="72"/>
        <v>2014AMotor Private</v>
      </c>
    </row>
    <row r="1436" spans="3:16" x14ac:dyDescent="0.35">
      <c r="C1436" s="6" t="s">
        <v>1676</v>
      </c>
      <c r="D1436" s="7" t="s">
        <v>4680</v>
      </c>
      <c r="E1436" s="7" t="s">
        <v>4681</v>
      </c>
      <c r="F1436" s="8" t="s">
        <v>3910</v>
      </c>
      <c r="G1436" s="9">
        <v>8700</v>
      </c>
      <c r="H1436" s="10">
        <v>2014</v>
      </c>
      <c r="I1436" s="10">
        <v>2014</v>
      </c>
      <c r="J1436" s="11" t="s">
        <v>1238</v>
      </c>
      <c r="K1436" s="12">
        <v>8700</v>
      </c>
      <c r="L1436" s="12">
        <v>1</v>
      </c>
      <c r="M1436" s="33" t="str">
        <f>IF(_xlfn.XLOOKUP(C1436,Raw_Data_OS_23!$C$7:$C$4518,Raw_Data_OS_23!$G$7:$G$4518,"Paid/ Closed")="Paid/ Closed","Paid/ Closed", "Still_Outstanding")</f>
        <v>Paid/ Closed</v>
      </c>
      <c r="N1436" s="33">
        <f>IF(_xlfn.XLOOKUP(C1436,Raw_Data_Paid_23!$C$4:$C$2114,Raw_Data_Paid_23!$C$4:$C$2114,1)= 1,1,0)</f>
        <v>1</v>
      </c>
      <c r="O1436" t="str">
        <f>IF(M1436=$W$7,IF(AND(N1436,_xlfn.XLOOKUP(C1436,Raw_Data_OS_23!$C$7:$C$4518,Raw_Data_OS_23!$G$7:$G$4518,0)=G1436),"A",IF(_xlfn.XLOOKUP(C1436,Raw_Data_Paid_23!$C$4:$C$2114,Raw_Data_Paid_23!$C$4:$C$2114,"B1")="B1","B1","B2")),IF(_xlfn.XLOOKUP(C1436,Raw_Data_Paid_23!$C$4:$C$2114,Raw_Data_Paid_23!$C$4:$C$2114,"C1")="C1","C1","C2"))</f>
        <v>C1</v>
      </c>
      <c r="P1436" t="str">
        <f t="shared" si="72"/>
        <v>2014C1Motor Private</v>
      </c>
    </row>
    <row r="1437" spans="3:16" x14ac:dyDescent="0.35">
      <c r="C1437" s="6" t="s">
        <v>1677</v>
      </c>
      <c r="D1437" s="7" t="s">
        <v>4682</v>
      </c>
      <c r="E1437" s="7" t="s">
        <v>4683</v>
      </c>
      <c r="F1437" s="8" t="s">
        <v>3910</v>
      </c>
      <c r="G1437" s="9">
        <v>15000</v>
      </c>
      <c r="H1437" s="10">
        <v>2014</v>
      </c>
      <c r="I1437" s="10">
        <v>2014</v>
      </c>
      <c r="J1437" s="11" t="s">
        <v>1661</v>
      </c>
      <c r="K1437" s="12">
        <v>15000</v>
      </c>
      <c r="L1437" s="12">
        <v>1</v>
      </c>
      <c r="M1437" s="33" t="str">
        <f>IF(_xlfn.XLOOKUP(C1437,Raw_Data_OS_23!$C$7:$C$4518,Raw_Data_OS_23!$G$7:$G$4518,"Paid/ Closed")="Paid/ Closed","Paid/ Closed", "Still_Outstanding")</f>
        <v>Still_Outstanding</v>
      </c>
      <c r="N1437" s="33">
        <f>IF(_xlfn.XLOOKUP(C1437,Raw_Data_Paid_23!$C$4:$C$2114,Raw_Data_Paid_23!$C$4:$C$2114,1)= 1,1,0)</f>
        <v>1</v>
      </c>
      <c r="O1437" t="str">
        <f>IF(M1437=$W$7,IF(AND(N1437,_xlfn.XLOOKUP(C1437,Raw_Data_OS_23!$C$7:$C$4518,Raw_Data_OS_23!$G$7:$G$4518,0)=G1437),"A",IF(_xlfn.XLOOKUP(C1437,Raw_Data_Paid_23!$C$4:$C$2114,Raw_Data_Paid_23!$C$4:$C$2114,"B1")="B1","B1","B2")),IF(_xlfn.XLOOKUP(C1437,Raw_Data_Paid_23!$C$4:$C$2114,Raw_Data_Paid_23!$C$4:$C$2114,"C1")="C1","C1","C2"))</f>
        <v>A</v>
      </c>
      <c r="P1437" t="str">
        <f t="shared" si="72"/>
        <v>2014AMotor Private</v>
      </c>
    </row>
    <row r="1438" spans="3:16" x14ac:dyDescent="0.35">
      <c r="C1438" s="6" t="s">
        <v>1678</v>
      </c>
      <c r="D1438" s="7" t="s">
        <v>4684</v>
      </c>
      <c r="E1438" s="7" t="s">
        <v>4685</v>
      </c>
      <c r="F1438" s="8" t="s">
        <v>3910</v>
      </c>
      <c r="G1438" s="9">
        <v>95360</v>
      </c>
      <c r="H1438" s="10">
        <v>2014</v>
      </c>
      <c r="I1438" s="10">
        <v>2014</v>
      </c>
      <c r="J1438" s="11" t="s">
        <v>1679</v>
      </c>
      <c r="K1438" s="12">
        <v>95360</v>
      </c>
      <c r="L1438" s="12">
        <v>1</v>
      </c>
      <c r="M1438" s="33" t="str">
        <f>IF(_xlfn.XLOOKUP(C1438,Raw_Data_OS_23!$C$7:$C$4518,Raw_Data_OS_23!$G$7:$G$4518,"Paid/ Closed")="Paid/ Closed","Paid/ Closed", "Still_Outstanding")</f>
        <v>Paid/ Closed</v>
      </c>
      <c r="N1438" s="33">
        <f>IF(_xlfn.XLOOKUP(C1438,Raw_Data_Paid_23!$C$4:$C$2114,Raw_Data_Paid_23!$C$4:$C$2114,1)= 1,1,0)</f>
        <v>1</v>
      </c>
      <c r="O1438" t="str">
        <f>IF(M1438=$W$7,IF(AND(N1438,_xlfn.XLOOKUP(C1438,Raw_Data_OS_23!$C$7:$C$4518,Raw_Data_OS_23!$G$7:$G$4518,0)=G1438),"A",IF(_xlfn.XLOOKUP(C1438,Raw_Data_Paid_23!$C$4:$C$2114,Raw_Data_Paid_23!$C$4:$C$2114,"B1")="B1","B1","B2")),IF(_xlfn.XLOOKUP(C1438,Raw_Data_Paid_23!$C$4:$C$2114,Raw_Data_Paid_23!$C$4:$C$2114,"C1")="C1","C1","C2"))</f>
        <v>C1</v>
      </c>
      <c r="P1438" t="str">
        <f t="shared" si="72"/>
        <v>2014C1Motor Private</v>
      </c>
    </row>
    <row r="1439" spans="3:16" x14ac:dyDescent="0.35">
      <c r="C1439" s="6" t="s">
        <v>1680</v>
      </c>
      <c r="D1439" s="7" t="s">
        <v>4686</v>
      </c>
      <c r="E1439" s="7" t="s">
        <v>4687</v>
      </c>
      <c r="F1439" s="8" t="s">
        <v>3910</v>
      </c>
      <c r="G1439" s="9">
        <v>300000</v>
      </c>
      <c r="H1439" s="10">
        <v>2014</v>
      </c>
      <c r="I1439" s="10">
        <v>2014</v>
      </c>
      <c r="J1439" s="11" t="s">
        <v>1679</v>
      </c>
      <c r="K1439" s="12">
        <v>300000</v>
      </c>
      <c r="L1439" s="12">
        <v>1</v>
      </c>
      <c r="M1439" s="33" t="str">
        <f>IF(_xlfn.XLOOKUP(C1439,Raw_Data_OS_23!$C$7:$C$4518,Raw_Data_OS_23!$G$7:$G$4518,"Paid/ Closed")="Paid/ Closed","Paid/ Closed", "Still_Outstanding")</f>
        <v>Still_Outstanding</v>
      </c>
      <c r="N1439" s="33">
        <f>IF(_xlfn.XLOOKUP(C1439,Raw_Data_Paid_23!$C$4:$C$2114,Raw_Data_Paid_23!$C$4:$C$2114,1)= 1,1,0)</f>
        <v>1</v>
      </c>
      <c r="O1439" t="str">
        <f>IF(M1439=$W$7,IF(AND(N1439,_xlfn.XLOOKUP(C1439,Raw_Data_OS_23!$C$7:$C$4518,Raw_Data_OS_23!$G$7:$G$4518,0)=G1439),"A",IF(_xlfn.XLOOKUP(C1439,Raw_Data_Paid_23!$C$4:$C$2114,Raw_Data_Paid_23!$C$4:$C$2114,"B1")="B1","B1","B2")),IF(_xlfn.XLOOKUP(C1439,Raw_Data_Paid_23!$C$4:$C$2114,Raw_Data_Paid_23!$C$4:$C$2114,"C1")="C1","C1","C2"))</f>
        <v>A</v>
      </c>
      <c r="P1439" t="str">
        <f t="shared" si="72"/>
        <v>2014AMotor Private</v>
      </c>
    </row>
    <row r="1440" spans="3:16" x14ac:dyDescent="0.35">
      <c r="C1440" s="6" t="s">
        <v>1681</v>
      </c>
      <c r="D1440" s="7" t="s">
        <v>4688</v>
      </c>
      <c r="E1440" s="7" t="s">
        <v>4689</v>
      </c>
      <c r="F1440" s="8" t="s">
        <v>3910</v>
      </c>
      <c r="G1440" s="9">
        <v>80000</v>
      </c>
      <c r="H1440" s="10">
        <v>2014</v>
      </c>
      <c r="I1440" s="10">
        <v>2014</v>
      </c>
      <c r="J1440" s="11" t="s">
        <v>1679</v>
      </c>
      <c r="K1440" s="12">
        <v>80000</v>
      </c>
      <c r="L1440" s="12">
        <v>1</v>
      </c>
      <c r="M1440" s="33" t="str">
        <f>IF(_xlfn.XLOOKUP(C1440,Raw_Data_OS_23!$C$7:$C$4518,Raw_Data_OS_23!$G$7:$G$4518,"Paid/ Closed")="Paid/ Closed","Paid/ Closed", "Still_Outstanding")</f>
        <v>Still_Outstanding</v>
      </c>
      <c r="N1440" s="33">
        <f>IF(_xlfn.XLOOKUP(C1440,Raw_Data_Paid_23!$C$4:$C$2114,Raw_Data_Paid_23!$C$4:$C$2114,1)= 1,1,0)</f>
        <v>1</v>
      </c>
      <c r="O1440" t="str">
        <f>IF(M1440=$W$7,IF(AND(N1440,_xlfn.XLOOKUP(C1440,Raw_Data_OS_23!$C$7:$C$4518,Raw_Data_OS_23!$G$7:$G$4518,0)=G1440),"A",IF(_xlfn.XLOOKUP(C1440,Raw_Data_Paid_23!$C$4:$C$2114,Raw_Data_Paid_23!$C$4:$C$2114,"B1")="B1","B1","B2")),IF(_xlfn.XLOOKUP(C1440,Raw_Data_Paid_23!$C$4:$C$2114,Raw_Data_Paid_23!$C$4:$C$2114,"C1")="C1","C1","C2"))</f>
        <v>B1</v>
      </c>
      <c r="P1440" t="str">
        <f t="shared" si="72"/>
        <v>2014B1Motor Private</v>
      </c>
    </row>
    <row r="1441" spans="3:16" x14ac:dyDescent="0.35">
      <c r="C1441" s="6" t="s">
        <v>1682</v>
      </c>
      <c r="D1441" s="7" t="s">
        <v>4690</v>
      </c>
      <c r="E1441" s="7" t="s">
        <v>4691</v>
      </c>
      <c r="F1441" s="8" t="s">
        <v>3908</v>
      </c>
      <c r="G1441" s="9">
        <v>2000</v>
      </c>
      <c r="H1441" s="10">
        <v>2014</v>
      </c>
      <c r="I1441" s="10">
        <v>2014</v>
      </c>
      <c r="J1441" s="11" t="s">
        <v>1679</v>
      </c>
      <c r="K1441" s="12">
        <v>2000</v>
      </c>
      <c r="L1441" s="12">
        <v>1</v>
      </c>
      <c r="M1441" s="33" t="str">
        <f>IF(_xlfn.XLOOKUP(C1441,Raw_Data_OS_23!$C$7:$C$4518,Raw_Data_OS_23!$G$7:$G$4518,"Paid/ Closed")="Paid/ Closed","Paid/ Closed", "Still_Outstanding")</f>
        <v>Paid/ Closed</v>
      </c>
      <c r="N1441" s="33">
        <f>IF(_xlfn.XLOOKUP(C1441,Raw_Data_Paid_23!$C$4:$C$2114,Raw_Data_Paid_23!$C$4:$C$2114,1)= 1,1,0)</f>
        <v>1</v>
      </c>
      <c r="O1441" t="str">
        <f>IF(M1441=$W$7,IF(AND(N1441,_xlfn.XLOOKUP(C1441,Raw_Data_OS_23!$C$7:$C$4518,Raw_Data_OS_23!$G$7:$G$4518,0)=G1441),"A",IF(_xlfn.XLOOKUP(C1441,Raw_Data_Paid_23!$C$4:$C$2114,Raw_Data_Paid_23!$C$4:$C$2114,"B1")="B1","B1","B2")),IF(_xlfn.XLOOKUP(C1441,Raw_Data_Paid_23!$C$4:$C$2114,Raw_Data_Paid_23!$C$4:$C$2114,"C1")="C1","C1","C2"))</f>
        <v>C1</v>
      </c>
      <c r="P1441" t="str">
        <f t="shared" si="72"/>
        <v>2014C1Motor Commercial</v>
      </c>
    </row>
    <row r="1442" spans="3:16" x14ac:dyDescent="0.35">
      <c r="C1442" s="6" t="s">
        <v>1683</v>
      </c>
      <c r="D1442" s="7" t="s">
        <v>4692</v>
      </c>
      <c r="E1442" s="7" t="s">
        <v>4693</v>
      </c>
      <c r="F1442" s="8" t="s">
        <v>3910</v>
      </c>
      <c r="G1442" s="9">
        <v>10000</v>
      </c>
      <c r="H1442" s="10">
        <v>2014</v>
      </c>
      <c r="I1442" s="10">
        <v>2014</v>
      </c>
      <c r="J1442" s="11" t="s">
        <v>1679</v>
      </c>
      <c r="K1442" s="12">
        <v>10000</v>
      </c>
      <c r="L1442" s="12">
        <v>1</v>
      </c>
      <c r="M1442" s="33" t="str">
        <f>IF(_xlfn.XLOOKUP(C1442,Raw_Data_OS_23!$C$7:$C$4518,Raw_Data_OS_23!$G$7:$G$4518,"Paid/ Closed")="Paid/ Closed","Paid/ Closed", "Still_Outstanding")</f>
        <v>Still_Outstanding</v>
      </c>
      <c r="N1442" s="33">
        <f>IF(_xlfn.XLOOKUP(C1442,Raw_Data_Paid_23!$C$4:$C$2114,Raw_Data_Paid_23!$C$4:$C$2114,1)= 1,1,0)</f>
        <v>1</v>
      </c>
      <c r="O1442" t="str">
        <f>IF(M1442=$W$7,IF(AND(N1442,_xlfn.XLOOKUP(C1442,Raw_Data_OS_23!$C$7:$C$4518,Raw_Data_OS_23!$G$7:$G$4518,0)=G1442),"A",IF(_xlfn.XLOOKUP(C1442,Raw_Data_Paid_23!$C$4:$C$2114,Raw_Data_Paid_23!$C$4:$C$2114,"B1")="B1","B1","B2")),IF(_xlfn.XLOOKUP(C1442,Raw_Data_Paid_23!$C$4:$C$2114,Raw_Data_Paid_23!$C$4:$C$2114,"C1")="C1","C1","C2"))</f>
        <v>B1</v>
      </c>
      <c r="P1442" t="str">
        <f t="shared" si="72"/>
        <v>2014B1Motor Private</v>
      </c>
    </row>
    <row r="1443" spans="3:16" x14ac:dyDescent="0.35">
      <c r="C1443" s="6" t="s">
        <v>1684</v>
      </c>
      <c r="D1443" s="7" t="s">
        <v>4694</v>
      </c>
      <c r="E1443" s="7" t="s">
        <v>4695</v>
      </c>
      <c r="F1443" s="8" t="s">
        <v>658</v>
      </c>
      <c r="G1443" s="9">
        <v>311393.48369999998</v>
      </c>
      <c r="H1443" s="10">
        <v>2014</v>
      </c>
      <c r="I1443" s="10">
        <v>2015</v>
      </c>
      <c r="J1443" s="11" t="s">
        <v>1679</v>
      </c>
      <c r="K1443" s="12">
        <v>311393.48369999998</v>
      </c>
      <c r="L1443" s="12">
        <v>1</v>
      </c>
      <c r="M1443" s="33" t="str">
        <f>IF(_xlfn.XLOOKUP(C1443,Raw_Data_OS_23!$C$7:$C$4518,Raw_Data_OS_23!$G$7:$G$4518,"Paid/ Closed")="Paid/ Closed","Paid/ Closed", "Still_Outstanding")</f>
        <v>Paid/ Closed</v>
      </c>
      <c r="N1443" s="33">
        <f>IF(_xlfn.XLOOKUP(C1443,Raw_Data_Paid_23!$C$4:$C$2114,Raw_Data_Paid_23!$C$4:$C$2114,1)= 1,1,0)</f>
        <v>1</v>
      </c>
      <c r="O1443" t="str">
        <f>IF(M1443=$W$7,IF(AND(N1443,_xlfn.XLOOKUP(C1443,Raw_Data_OS_23!$C$7:$C$4518,Raw_Data_OS_23!$G$7:$G$4518,0)=G1443),"A",IF(_xlfn.XLOOKUP(C1443,Raw_Data_Paid_23!$C$4:$C$2114,Raw_Data_Paid_23!$C$4:$C$2114,"B1")="B1","B1","B2")),IF(_xlfn.XLOOKUP(C1443,Raw_Data_Paid_23!$C$4:$C$2114,Raw_Data_Paid_23!$C$4:$C$2114,"C1")="C1","C1","C2"))</f>
        <v>C1</v>
      </c>
      <c r="P1443" t="str">
        <f t="shared" si="72"/>
        <v>2014C1Workmen's Compensation</v>
      </c>
    </row>
    <row r="1444" spans="3:16" x14ac:dyDescent="0.35">
      <c r="C1444" s="6" t="s">
        <v>1685</v>
      </c>
      <c r="D1444" s="7" t="s">
        <v>4696</v>
      </c>
      <c r="E1444" s="7" t="s">
        <v>4697</v>
      </c>
      <c r="F1444" s="8" t="s">
        <v>3908</v>
      </c>
      <c r="G1444" s="9">
        <v>150000</v>
      </c>
      <c r="H1444" s="10">
        <v>2015</v>
      </c>
      <c r="I1444" s="10">
        <v>2015</v>
      </c>
      <c r="J1444" s="11" t="s">
        <v>1686</v>
      </c>
      <c r="K1444" s="12">
        <v>150000</v>
      </c>
      <c r="L1444" s="12">
        <v>1</v>
      </c>
      <c r="M1444" s="33" t="str">
        <f>IF(_xlfn.XLOOKUP(C1444,Raw_Data_OS_23!$C$7:$C$4518,Raw_Data_OS_23!$G$7:$G$4518,"Paid/ Closed")="Paid/ Closed","Paid/ Closed", "Still_Outstanding")</f>
        <v>Still_Outstanding</v>
      </c>
      <c r="N1444" s="33">
        <f>IF(_xlfn.XLOOKUP(C1444,Raw_Data_Paid_23!$C$4:$C$2114,Raw_Data_Paid_23!$C$4:$C$2114,1)= 1,1,0)</f>
        <v>1</v>
      </c>
      <c r="O1444" t="str">
        <f>IF(M1444=$W$7,IF(AND(N1444,_xlfn.XLOOKUP(C1444,Raw_Data_OS_23!$C$7:$C$4518,Raw_Data_OS_23!$G$7:$G$4518,0)=G1444),"A",IF(_xlfn.XLOOKUP(C1444,Raw_Data_Paid_23!$C$4:$C$2114,Raw_Data_Paid_23!$C$4:$C$2114,"B1")="B1","B1","B2")),IF(_xlfn.XLOOKUP(C1444,Raw_Data_Paid_23!$C$4:$C$2114,Raw_Data_Paid_23!$C$4:$C$2114,"C1")="C1","C1","C2"))</f>
        <v>B1</v>
      </c>
      <c r="P1444" t="str">
        <f t="shared" si="72"/>
        <v>2015B1Motor Commercial</v>
      </c>
    </row>
    <row r="1445" spans="3:16" x14ac:dyDescent="0.35">
      <c r="C1445" s="6" t="s">
        <v>1687</v>
      </c>
      <c r="D1445" s="7" t="s">
        <v>4698</v>
      </c>
      <c r="E1445" s="7" t="s">
        <v>4699</v>
      </c>
      <c r="F1445" s="8" t="s">
        <v>3908</v>
      </c>
      <c r="G1445" s="9">
        <v>300000</v>
      </c>
      <c r="H1445" s="10">
        <v>2015</v>
      </c>
      <c r="I1445" s="10">
        <v>2015</v>
      </c>
      <c r="J1445" s="11" t="s">
        <v>1686</v>
      </c>
      <c r="K1445" s="12">
        <v>300000</v>
      </c>
      <c r="L1445" s="12">
        <v>1</v>
      </c>
      <c r="M1445" s="33" t="str">
        <f>IF(_xlfn.XLOOKUP(C1445,Raw_Data_OS_23!$C$7:$C$4518,Raw_Data_OS_23!$G$7:$G$4518,"Paid/ Closed")="Paid/ Closed","Paid/ Closed", "Still_Outstanding")</f>
        <v>Still_Outstanding</v>
      </c>
      <c r="N1445" s="33">
        <f>IF(_xlfn.XLOOKUP(C1445,Raw_Data_Paid_23!$C$4:$C$2114,Raw_Data_Paid_23!$C$4:$C$2114,1)= 1,1,0)</f>
        <v>1</v>
      </c>
      <c r="O1445" t="str">
        <f>IF(M1445=$W$7,IF(AND(N1445,_xlfn.XLOOKUP(C1445,Raw_Data_OS_23!$C$7:$C$4518,Raw_Data_OS_23!$G$7:$G$4518,0)=G1445),"A",IF(_xlfn.XLOOKUP(C1445,Raw_Data_Paid_23!$C$4:$C$2114,Raw_Data_Paid_23!$C$4:$C$2114,"B1")="B1","B1","B2")),IF(_xlfn.XLOOKUP(C1445,Raw_Data_Paid_23!$C$4:$C$2114,Raw_Data_Paid_23!$C$4:$C$2114,"C1")="C1","C1","C2"))</f>
        <v>A</v>
      </c>
      <c r="P1445" t="str">
        <f t="shared" si="72"/>
        <v>2015AMotor Commercial</v>
      </c>
    </row>
    <row r="1446" spans="3:16" x14ac:dyDescent="0.35">
      <c r="C1446" s="6" t="s">
        <v>1688</v>
      </c>
      <c r="D1446" s="7" t="s">
        <v>4700</v>
      </c>
      <c r="E1446" s="7" t="s">
        <v>4701</v>
      </c>
      <c r="F1446" s="8" t="s">
        <v>3910</v>
      </c>
      <c r="G1446" s="9">
        <v>100000</v>
      </c>
      <c r="H1446" s="10">
        <v>2015</v>
      </c>
      <c r="I1446" s="10">
        <v>2015</v>
      </c>
      <c r="J1446" s="11" t="s">
        <v>1686</v>
      </c>
      <c r="K1446" s="12">
        <v>100000</v>
      </c>
      <c r="L1446" s="12">
        <v>1</v>
      </c>
      <c r="M1446" s="33" t="str">
        <f>IF(_xlfn.XLOOKUP(C1446,Raw_Data_OS_23!$C$7:$C$4518,Raw_Data_OS_23!$G$7:$G$4518,"Paid/ Closed")="Paid/ Closed","Paid/ Closed", "Still_Outstanding")</f>
        <v>Still_Outstanding</v>
      </c>
      <c r="N1446" s="33">
        <f>IF(_xlfn.XLOOKUP(C1446,Raw_Data_Paid_23!$C$4:$C$2114,Raw_Data_Paid_23!$C$4:$C$2114,1)= 1,1,0)</f>
        <v>1</v>
      </c>
      <c r="O1446" t="str">
        <f>IF(M1446=$W$7,IF(AND(N1446,_xlfn.XLOOKUP(C1446,Raw_Data_OS_23!$C$7:$C$4518,Raw_Data_OS_23!$G$7:$G$4518,0)=G1446),"A",IF(_xlfn.XLOOKUP(C1446,Raw_Data_Paid_23!$C$4:$C$2114,Raw_Data_Paid_23!$C$4:$C$2114,"B1")="B1","B1","B2")),IF(_xlfn.XLOOKUP(C1446,Raw_Data_Paid_23!$C$4:$C$2114,Raw_Data_Paid_23!$C$4:$C$2114,"C1")="C1","C1","C2"))</f>
        <v>A</v>
      </c>
      <c r="P1446" t="str">
        <f t="shared" si="72"/>
        <v>2015AMotor Private</v>
      </c>
    </row>
    <row r="1447" spans="3:16" x14ac:dyDescent="0.35">
      <c r="C1447" s="6" t="s">
        <v>1689</v>
      </c>
      <c r="D1447" s="7" t="s">
        <v>4698</v>
      </c>
      <c r="E1447" s="7" t="s">
        <v>4701</v>
      </c>
      <c r="F1447" s="8" t="s">
        <v>4248</v>
      </c>
      <c r="G1447" s="9">
        <v>20000</v>
      </c>
      <c r="H1447" s="10">
        <v>2015</v>
      </c>
      <c r="I1447" s="10">
        <v>2015</v>
      </c>
      <c r="J1447" s="11" t="s">
        <v>1686</v>
      </c>
      <c r="K1447" s="12">
        <v>1500</v>
      </c>
      <c r="L1447" s="12">
        <v>1</v>
      </c>
      <c r="M1447" s="33" t="str">
        <f>IF(_xlfn.XLOOKUP(C1447,Raw_Data_OS_23!$C$7:$C$4518,Raw_Data_OS_23!$G$7:$G$4518,"Paid/ Closed")="Paid/ Closed","Paid/ Closed", "Still_Outstanding")</f>
        <v>Still_Outstanding</v>
      </c>
      <c r="N1447" s="33">
        <f>IF(_xlfn.XLOOKUP(C1447,Raw_Data_Paid_23!$C$4:$C$2114,Raw_Data_Paid_23!$C$4:$C$2114,1)= 1,1,0)</f>
        <v>1</v>
      </c>
      <c r="O1447" t="str">
        <f>IF(M1447=$W$7,IF(AND(N1447,_xlfn.XLOOKUP(C1447,Raw_Data_OS_23!$C$7:$C$4518,Raw_Data_OS_23!$G$7:$G$4518,0)=G1447),"A",IF(_xlfn.XLOOKUP(C1447,Raw_Data_Paid_23!$C$4:$C$2114,Raw_Data_Paid_23!$C$4:$C$2114,"B1")="B1","B1","B2")),IF(_xlfn.XLOOKUP(C1447,Raw_Data_Paid_23!$C$4:$C$2114,Raw_Data_Paid_23!$C$4:$C$2114,"C1")="C1","C1","C2"))</f>
        <v>A</v>
      </c>
      <c r="P1447" t="str">
        <f t="shared" si="72"/>
        <v>2015AFire Industrial</v>
      </c>
    </row>
    <row r="1448" spans="3:16" x14ac:dyDescent="0.35">
      <c r="C1448" s="6" t="s">
        <v>1690</v>
      </c>
      <c r="D1448" s="7" t="s">
        <v>4702</v>
      </c>
      <c r="E1448" s="7" t="s">
        <v>4703</v>
      </c>
      <c r="F1448" s="8" t="s">
        <v>3908</v>
      </c>
      <c r="G1448" s="9">
        <v>1398200</v>
      </c>
      <c r="H1448" s="10">
        <v>2015</v>
      </c>
      <c r="I1448" s="10">
        <v>2015</v>
      </c>
      <c r="J1448" s="11" t="s">
        <v>1686</v>
      </c>
      <c r="K1448" s="12">
        <v>0</v>
      </c>
      <c r="L1448" s="12">
        <v>1</v>
      </c>
      <c r="M1448" s="33" t="str">
        <f>IF(_xlfn.XLOOKUP(C1448,Raw_Data_OS_23!$C$7:$C$4518,Raw_Data_OS_23!$G$7:$G$4518,"Paid/ Closed")="Paid/ Closed","Paid/ Closed", "Still_Outstanding")</f>
        <v>Still_Outstanding</v>
      </c>
      <c r="N1448" s="33">
        <f>IF(_xlfn.XLOOKUP(C1448,Raw_Data_Paid_23!$C$4:$C$2114,Raw_Data_Paid_23!$C$4:$C$2114,1)= 1,1,0)</f>
        <v>1</v>
      </c>
      <c r="O1448" t="str">
        <f>IF(M1448=$W$7,IF(AND(N1448,_xlfn.XLOOKUP(C1448,Raw_Data_OS_23!$C$7:$C$4518,Raw_Data_OS_23!$G$7:$G$4518,0)=G1448),"A",IF(_xlfn.XLOOKUP(C1448,Raw_Data_Paid_23!$C$4:$C$2114,Raw_Data_Paid_23!$C$4:$C$2114,"B1")="B1","B1","B2")),IF(_xlfn.XLOOKUP(C1448,Raw_Data_Paid_23!$C$4:$C$2114,Raw_Data_Paid_23!$C$4:$C$2114,"C1")="C1","C1","C2"))</f>
        <v>B1</v>
      </c>
      <c r="P1448" t="str">
        <f t="shared" si="72"/>
        <v>2015B1Motor Commercial</v>
      </c>
    </row>
    <row r="1449" spans="3:16" x14ac:dyDescent="0.35">
      <c r="C1449" s="6" t="s">
        <v>1691</v>
      </c>
      <c r="D1449" s="7" t="s">
        <v>4704</v>
      </c>
      <c r="E1449" s="7" t="s">
        <v>4705</v>
      </c>
      <c r="F1449" s="8" t="s">
        <v>3910</v>
      </c>
      <c r="G1449" s="9">
        <v>81360</v>
      </c>
      <c r="H1449" s="10">
        <v>2015</v>
      </c>
      <c r="I1449" s="10">
        <v>2015</v>
      </c>
      <c r="J1449" s="11" t="s">
        <v>1686</v>
      </c>
      <c r="K1449" s="12">
        <v>81360</v>
      </c>
      <c r="L1449" s="12">
        <v>1</v>
      </c>
      <c r="M1449" s="33" t="str">
        <f>IF(_xlfn.XLOOKUP(C1449,Raw_Data_OS_23!$C$7:$C$4518,Raw_Data_OS_23!$G$7:$G$4518,"Paid/ Closed")="Paid/ Closed","Paid/ Closed", "Still_Outstanding")</f>
        <v>Still_Outstanding</v>
      </c>
      <c r="N1449" s="33">
        <f>IF(_xlfn.XLOOKUP(C1449,Raw_Data_Paid_23!$C$4:$C$2114,Raw_Data_Paid_23!$C$4:$C$2114,1)= 1,1,0)</f>
        <v>1</v>
      </c>
      <c r="O1449" t="str">
        <f>IF(M1449=$W$7,IF(AND(N1449,_xlfn.XLOOKUP(C1449,Raw_Data_OS_23!$C$7:$C$4518,Raw_Data_OS_23!$G$7:$G$4518,0)=G1449),"A",IF(_xlfn.XLOOKUP(C1449,Raw_Data_Paid_23!$C$4:$C$2114,Raw_Data_Paid_23!$C$4:$C$2114,"B1")="B1","B1","B2")),IF(_xlfn.XLOOKUP(C1449,Raw_Data_Paid_23!$C$4:$C$2114,Raw_Data_Paid_23!$C$4:$C$2114,"C1")="C1","C1","C2"))</f>
        <v>B1</v>
      </c>
      <c r="P1449" t="str">
        <f t="shared" si="72"/>
        <v>2015B1Motor Private</v>
      </c>
    </row>
    <row r="1450" spans="3:16" x14ac:dyDescent="0.35">
      <c r="C1450" s="6" t="s">
        <v>1692</v>
      </c>
      <c r="D1450" s="7" t="s">
        <v>4706</v>
      </c>
      <c r="E1450" s="7" t="s">
        <v>4706</v>
      </c>
      <c r="F1450" s="8" t="s">
        <v>3910</v>
      </c>
      <c r="G1450" s="9">
        <v>5000</v>
      </c>
      <c r="H1450" s="10">
        <v>2015</v>
      </c>
      <c r="I1450" s="10">
        <v>2015</v>
      </c>
      <c r="J1450" s="11" t="s">
        <v>1686</v>
      </c>
      <c r="K1450" s="12">
        <v>5000</v>
      </c>
      <c r="L1450" s="12">
        <v>1</v>
      </c>
      <c r="M1450" s="33" t="str">
        <f>IF(_xlfn.XLOOKUP(C1450,Raw_Data_OS_23!$C$7:$C$4518,Raw_Data_OS_23!$G$7:$G$4518,"Paid/ Closed")="Paid/ Closed","Paid/ Closed", "Still_Outstanding")</f>
        <v>Paid/ Closed</v>
      </c>
      <c r="N1450" s="33">
        <f>IF(_xlfn.XLOOKUP(C1450,Raw_Data_Paid_23!$C$4:$C$2114,Raw_Data_Paid_23!$C$4:$C$2114,1)= 1,1,0)</f>
        <v>1</v>
      </c>
      <c r="O1450" t="str">
        <f>IF(M1450=$W$7,IF(AND(N1450,_xlfn.XLOOKUP(C1450,Raw_Data_OS_23!$C$7:$C$4518,Raw_Data_OS_23!$G$7:$G$4518,0)=G1450),"A",IF(_xlfn.XLOOKUP(C1450,Raw_Data_Paid_23!$C$4:$C$2114,Raw_Data_Paid_23!$C$4:$C$2114,"B1")="B1","B1","B2")),IF(_xlfn.XLOOKUP(C1450,Raw_Data_Paid_23!$C$4:$C$2114,Raw_Data_Paid_23!$C$4:$C$2114,"C1")="C1","C1","C2"))</f>
        <v>C1</v>
      </c>
      <c r="P1450" t="str">
        <f t="shared" si="72"/>
        <v>2015C1Motor Private</v>
      </c>
    </row>
    <row r="1451" spans="3:16" x14ac:dyDescent="0.35">
      <c r="C1451" s="6" t="s">
        <v>1693</v>
      </c>
      <c r="D1451" s="7" t="s">
        <v>4707</v>
      </c>
      <c r="E1451" s="7" t="s">
        <v>4708</v>
      </c>
      <c r="F1451" s="8" t="s">
        <v>3910</v>
      </c>
      <c r="G1451" s="9">
        <v>100000</v>
      </c>
      <c r="H1451" s="10">
        <v>2015</v>
      </c>
      <c r="I1451" s="10">
        <v>2015</v>
      </c>
      <c r="J1451" s="11" t="s">
        <v>1686</v>
      </c>
      <c r="K1451" s="12">
        <v>100000</v>
      </c>
      <c r="L1451" s="12">
        <v>1</v>
      </c>
      <c r="M1451" s="33" t="str">
        <f>IF(_xlfn.XLOOKUP(C1451,Raw_Data_OS_23!$C$7:$C$4518,Raw_Data_OS_23!$G$7:$G$4518,"Paid/ Closed")="Paid/ Closed","Paid/ Closed", "Still_Outstanding")</f>
        <v>Still_Outstanding</v>
      </c>
      <c r="N1451" s="33">
        <f>IF(_xlfn.XLOOKUP(C1451,Raw_Data_Paid_23!$C$4:$C$2114,Raw_Data_Paid_23!$C$4:$C$2114,1)= 1,1,0)</f>
        <v>1</v>
      </c>
      <c r="O1451" t="str">
        <f>IF(M1451=$W$7,IF(AND(N1451,_xlfn.XLOOKUP(C1451,Raw_Data_OS_23!$C$7:$C$4518,Raw_Data_OS_23!$G$7:$G$4518,0)=G1451),"A",IF(_xlfn.XLOOKUP(C1451,Raw_Data_Paid_23!$C$4:$C$2114,Raw_Data_Paid_23!$C$4:$C$2114,"B1")="B1","B1","B2")),IF(_xlfn.XLOOKUP(C1451,Raw_Data_Paid_23!$C$4:$C$2114,Raw_Data_Paid_23!$C$4:$C$2114,"C1")="C1","C1","C2"))</f>
        <v>B1</v>
      </c>
      <c r="P1451" t="str">
        <f t="shared" si="72"/>
        <v>2015B1Motor Private</v>
      </c>
    </row>
    <row r="1452" spans="3:16" x14ac:dyDescent="0.35">
      <c r="C1452" s="6" t="s">
        <v>1694</v>
      </c>
      <c r="D1452" s="7" t="s">
        <v>4689</v>
      </c>
      <c r="E1452" s="7" t="s">
        <v>4705</v>
      </c>
      <c r="F1452" s="8" t="s">
        <v>3908</v>
      </c>
      <c r="G1452" s="9">
        <v>5000</v>
      </c>
      <c r="H1452" s="10">
        <v>2014</v>
      </c>
      <c r="I1452" s="10">
        <v>2015</v>
      </c>
      <c r="J1452" s="11" t="s">
        <v>1679</v>
      </c>
      <c r="K1452" s="12">
        <v>5000</v>
      </c>
      <c r="L1452" s="12">
        <v>1</v>
      </c>
      <c r="M1452" s="33" t="str">
        <f>IF(_xlfn.XLOOKUP(C1452,Raw_Data_OS_23!$C$7:$C$4518,Raw_Data_OS_23!$G$7:$G$4518,"Paid/ Closed")="Paid/ Closed","Paid/ Closed", "Still_Outstanding")</f>
        <v>Paid/ Closed</v>
      </c>
      <c r="N1452" s="33">
        <f>IF(_xlfn.XLOOKUP(C1452,Raw_Data_Paid_23!$C$4:$C$2114,Raw_Data_Paid_23!$C$4:$C$2114,1)= 1,1,0)</f>
        <v>1</v>
      </c>
      <c r="O1452" t="str">
        <f>IF(M1452=$W$7,IF(AND(N1452,_xlfn.XLOOKUP(C1452,Raw_Data_OS_23!$C$7:$C$4518,Raw_Data_OS_23!$G$7:$G$4518,0)=G1452),"A",IF(_xlfn.XLOOKUP(C1452,Raw_Data_Paid_23!$C$4:$C$2114,Raw_Data_Paid_23!$C$4:$C$2114,"B1")="B1","B1","B2")),IF(_xlfn.XLOOKUP(C1452,Raw_Data_Paid_23!$C$4:$C$2114,Raw_Data_Paid_23!$C$4:$C$2114,"C1")="C1","C1","C2"))</f>
        <v>C1</v>
      </c>
      <c r="P1452" t="str">
        <f t="shared" si="72"/>
        <v>2014C1Motor Commercial</v>
      </c>
    </row>
    <row r="1453" spans="3:16" x14ac:dyDescent="0.35">
      <c r="C1453" s="6" t="s">
        <v>1695</v>
      </c>
      <c r="D1453" s="7" t="s">
        <v>4709</v>
      </c>
      <c r="E1453" s="7" t="s">
        <v>4706</v>
      </c>
      <c r="F1453" s="8" t="s">
        <v>4248</v>
      </c>
      <c r="G1453" s="9">
        <v>5000</v>
      </c>
      <c r="H1453" s="10">
        <v>2013</v>
      </c>
      <c r="I1453" s="10">
        <v>2015</v>
      </c>
      <c r="J1453" s="11" t="s">
        <v>1249</v>
      </c>
      <c r="K1453" s="12">
        <v>985</v>
      </c>
      <c r="L1453" s="12">
        <v>1</v>
      </c>
      <c r="M1453" s="33" t="str">
        <f>IF(_xlfn.XLOOKUP(C1453,Raw_Data_OS_23!$C$7:$C$4518,Raw_Data_OS_23!$G$7:$G$4518,"Paid/ Closed")="Paid/ Closed","Paid/ Closed", "Still_Outstanding")</f>
        <v>Still_Outstanding</v>
      </c>
      <c r="N1453" s="33">
        <f>IF(_xlfn.XLOOKUP(C1453,Raw_Data_Paid_23!$C$4:$C$2114,Raw_Data_Paid_23!$C$4:$C$2114,1)= 1,1,0)</f>
        <v>1</v>
      </c>
      <c r="O1453" t="str">
        <f>IF(M1453=$W$7,IF(AND(N1453,_xlfn.XLOOKUP(C1453,Raw_Data_OS_23!$C$7:$C$4518,Raw_Data_OS_23!$G$7:$G$4518,0)=G1453),"A",IF(_xlfn.XLOOKUP(C1453,Raw_Data_Paid_23!$C$4:$C$2114,Raw_Data_Paid_23!$C$4:$C$2114,"B1")="B1","B1","B2")),IF(_xlfn.XLOOKUP(C1453,Raw_Data_Paid_23!$C$4:$C$2114,Raw_Data_Paid_23!$C$4:$C$2114,"C1")="C1","C1","C2"))</f>
        <v>B1</v>
      </c>
      <c r="P1453" t="str">
        <f t="shared" si="72"/>
        <v>2013B1Fire Industrial</v>
      </c>
    </row>
    <row r="1454" spans="3:16" x14ac:dyDescent="0.35">
      <c r="C1454" s="6" t="s">
        <v>1696</v>
      </c>
      <c r="D1454" s="7" t="s">
        <v>4710</v>
      </c>
      <c r="E1454" s="7" t="s">
        <v>4711</v>
      </c>
      <c r="F1454" s="8" t="s">
        <v>3908</v>
      </c>
      <c r="G1454" s="9">
        <v>231150</v>
      </c>
      <c r="H1454" s="10">
        <v>2014</v>
      </c>
      <c r="I1454" s="10">
        <v>2015</v>
      </c>
      <c r="J1454" s="11" t="s">
        <v>1238</v>
      </c>
      <c r="K1454" s="12">
        <v>231150</v>
      </c>
      <c r="L1454" s="12">
        <v>1</v>
      </c>
      <c r="M1454" s="33" t="str">
        <f>IF(_xlfn.XLOOKUP(C1454,Raw_Data_OS_23!$C$7:$C$4518,Raw_Data_OS_23!$G$7:$G$4518,"Paid/ Closed")="Paid/ Closed","Paid/ Closed", "Still_Outstanding")</f>
        <v>Still_Outstanding</v>
      </c>
      <c r="N1454" s="33">
        <f>IF(_xlfn.XLOOKUP(C1454,Raw_Data_Paid_23!$C$4:$C$2114,Raw_Data_Paid_23!$C$4:$C$2114,1)= 1,1,0)</f>
        <v>1</v>
      </c>
      <c r="O1454" t="str">
        <f>IF(M1454=$W$7,IF(AND(N1454,_xlfn.XLOOKUP(C1454,Raw_Data_OS_23!$C$7:$C$4518,Raw_Data_OS_23!$G$7:$G$4518,0)=G1454),"A",IF(_xlfn.XLOOKUP(C1454,Raw_Data_Paid_23!$C$4:$C$2114,Raw_Data_Paid_23!$C$4:$C$2114,"B1")="B1","B1","B2")),IF(_xlfn.XLOOKUP(C1454,Raw_Data_Paid_23!$C$4:$C$2114,Raw_Data_Paid_23!$C$4:$C$2114,"C1")="C1","C1","C2"))</f>
        <v>B1</v>
      </c>
      <c r="P1454" t="str">
        <f t="shared" si="72"/>
        <v>2014B1Motor Commercial</v>
      </c>
    </row>
    <row r="1455" spans="3:16" x14ac:dyDescent="0.35">
      <c r="C1455" s="6" t="s">
        <v>1697</v>
      </c>
      <c r="D1455" s="7" t="s">
        <v>4712</v>
      </c>
      <c r="E1455" s="7" t="s">
        <v>4713</v>
      </c>
      <c r="F1455" s="8" t="s">
        <v>3908</v>
      </c>
      <c r="G1455" s="9">
        <v>89000</v>
      </c>
      <c r="H1455" s="10">
        <v>2015</v>
      </c>
      <c r="I1455" s="10">
        <v>2015</v>
      </c>
      <c r="J1455" s="11" t="s">
        <v>1686</v>
      </c>
      <c r="K1455" s="12">
        <v>89000</v>
      </c>
      <c r="L1455" s="12">
        <v>1</v>
      </c>
      <c r="M1455" s="33" t="str">
        <f>IF(_xlfn.XLOOKUP(C1455,Raw_Data_OS_23!$C$7:$C$4518,Raw_Data_OS_23!$G$7:$G$4518,"Paid/ Closed")="Paid/ Closed","Paid/ Closed", "Still_Outstanding")</f>
        <v>Still_Outstanding</v>
      </c>
      <c r="N1455" s="33">
        <f>IF(_xlfn.XLOOKUP(C1455,Raw_Data_Paid_23!$C$4:$C$2114,Raw_Data_Paid_23!$C$4:$C$2114,1)= 1,1,0)</f>
        <v>1</v>
      </c>
      <c r="O1455" t="str">
        <f>IF(M1455=$W$7,IF(AND(N1455,_xlfn.XLOOKUP(C1455,Raw_Data_OS_23!$C$7:$C$4518,Raw_Data_OS_23!$G$7:$G$4518,0)=G1455),"A",IF(_xlfn.XLOOKUP(C1455,Raw_Data_Paid_23!$C$4:$C$2114,Raw_Data_Paid_23!$C$4:$C$2114,"B1")="B1","B1","B2")),IF(_xlfn.XLOOKUP(C1455,Raw_Data_Paid_23!$C$4:$C$2114,Raw_Data_Paid_23!$C$4:$C$2114,"C1")="C1","C1","C2"))</f>
        <v>A</v>
      </c>
      <c r="P1455" t="str">
        <f t="shared" si="72"/>
        <v>2015AMotor Commercial</v>
      </c>
    </row>
    <row r="1456" spans="3:16" x14ac:dyDescent="0.35">
      <c r="C1456" s="6" t="s">
        <v>1239</v>
      </c>
      <c r="D1456" s="7" t="s">
        <v>4714</v>
      </c>
      <c r="E1456" s="7" t="s">
        <v>4715</v>
      </c>
      <c r="F1456" s="8" t="s">
        <v>658</v>
      </c>
      <c r="G1456" s="9">
        <v>400000</v>
      </c>
      <c r="H1456" s="10">
        <v>2014</v>
      </c>
      <c r="I1456" s="10">
        <v>2015</v>
      </c>
      <c r="J1456" s="11" t="s">
        <v>1238</v>
      </c>
      <c r="K1456" s="12">
        <v>400000</v>
      </c>
      <c r="L1456" s="12">
        <v>1</v>
      </c>
      <c r="M1456" s="33" t="str">
        <f>IF(_xlfn.XLOOKUP(C1456,Raw_Data_OS_23!$C$7:$C$4518,Raw_Data_OS_23!$G$7:$G$4518,"Paid/ Closed")="Paid/ Closed","Paid/ Closed", "Still_Outstanding")</f>
        <v>Still_Outstanding</v>
      </c>
      <c r="N1456" s="33">
        <f>IF(_xlfn.XLOOKUP(C1456,Raw_Data_Paid_23!$C$4:$C$2114,Raw_Data_Paid_23!$C$4:$C$2114,1)= 1,1,0)</f>
        <v>1</v>
      </c>
      <c r="O1456" t="str">
        <f>IF(M1456=$W$7,IF(AND(N1456,_xlfn.XLOOKUP(C1456,Raw_Data_OS_23!$C$7:$C$4518,Raw_Data_OS_23!$G$7:$G$4518,0)=G1456),"A",IF(_xlfn.XLOOKUP(C1456,Raw_Data_Paid_23!$C$4:$C$2114,Raw_Data_Paid_23!$C$4:$C$2114,"B1")="B1","B1","B2")),IF(_xlfn.XLOOKUP(C1456,Raw_Data_Paid_23!$C$4:$C$2114,Raw_Data_Paid_23!$C$4:$C$2114,"C1")="C1","C1","C2"))</f>
        <v>A</v>
      </c>
      <c r="P1456" t="str">
        <f t="shared" si="72"/>
        <v>2014AWorkmen's Compensation</v>
      </c>
    </row>
    <row r="1457" spans="3:16" x14ac:dyDescent="0.35">
      <c r="C1457" s="6" t="s">
        <v>1698</v>
      </c>
      <c r="D1457" s="7" t="s">
        <v>4716</v>
      </c>
      <c r="E1457" s="7" t="s">
        <v>4717</v>
      </c>
      <c r="F1457" s="8" t="s">
        <v>3910</v>
      </c>
      <c r="G1457" s="9">
        <v>100000</v>
      </c>
      <c r="H1457" s="10">
        <v>2015</v>
      </c>
      <c r="I1457" s="10">
        <v>2015</v>
      </c>
      <c r="J1457" s="11" t="s">
        <v>1686</v>
      </c>
      <c r="K1457" s="12">
        <v>100000</v>
      </c>
      <c r="L1457" s="12">
        <v>1</v>
      </c>
      <c r="M1457" s="33" t="str">
        <f>IF(_xlfn.XLOOKUP(C1457,Raw_Data_OS_23!$C$7:$C$4518,Raw_Data_OS_23!$G$7:$G$4518,"Paid/ Closed")="Paid/ Closed","Paid/ Closed", "Still_Outstanding")</f>
        <v>Paid/ Closed</v>
      </c>
      <c r="N1457" s="33">
        <f>IF(_xlfn.XLOOKUP(C1457,Raw_Data_Paid_23!$C$4:$C$2114,Raw_Data_Paid_23!$C$4:$C$2114,1)= 1,1,0)</f>
        <v>1</v>
      </c>
      <c r="O1457" t="str">
        <f>IF(M1457=$W$7,IF(AND(N1457,_xlfn.XLOOKUP(C1457,Raw_Data_OS_23!$C$7:$C$4518,Raw_Data_OS_23!$G$7:$G$4518,0)=G1457),"A",IF(_xlfn.XLOOKUP(C1457,Raw_Data_Paid_23!$C$4:$C$2114,Raw_Data_Paid_23!$C$4:$C$2114,"B1")="B1","B1","B2")),IF(_xlfn.XLOOKUP(C1457,Raw_Data_Paid_23!$C$4:$C$2114,Raw_Data_Paid_23!$C$4:$C$2114,"C1")="C1","C1","C2"))</f>
        <v>C1</v>
      </c>
      <c r="P1457" t="str">
        <f t="shared" si="72"/>
        <v>2015C1Motor Private</v>
      </c>
    </row>
    <row r="1458" spans="3:16" x14ac:dyDescent="0.35">
      <c r="C1458" s="6" t="s">
        <v>1240</v>
      </c>
      <c r="D1458" s="7" t="s">
        <v>4718</v>
      </c>
      <c r="E1458" s="7" t="s">
        <v>4719</v>
      </c>
      <c r="F1458" s="8" t="s">
        <v>3910</v>
      </c>
      <c r="G1458" s="9">
        <v>148200</v>
      </c>
      <c r="H1458" s="10">
        <v>2015</v>
      </c>
      <c r="I1458" s="10">
        <v>2015</v>
      </c>
      <c r="J1458" s="11" t="s">
        <v>1241</v>
      </c>
      <c r="K1458" s="12">
        <v>148200</v>
      </c>
      <c r="L1458" s="12">
        <v>1</v>
      </c>
      <c r="M1458" s="33" t="str">
        <f>IF(_xlfn.XLOOKUP(C1458,Raw_Data_OS_23!$C$7:$C$4518,Raw_Data_OS_23!$G$7:$G$4518,"Paid/ Closed")="Paid/ Closed","Paid/ Closed", "Still_Outstanding")</f>
        <v>Still_Outstanding</v>
      </c>
      <c r="N1458" s="33">
        <f>IF(_xlfn.XLOOKUP(C1458,Raw_Data_Paid_23!$C$4:$C$2114,Raw_Data_Paid_23!$C$4:$C$2114,1)= 1,1,0)</f>
        <v>1</v>
      </c>
      <c r="O1458" t="str">
        <f>IF(M1458=$W$7,IF(AND(N1458,_xlfn.XLOOKUP(C1458,Raw_Data_OS_23!$C$7:$C$4518,Raw_Data_OS_23!$G$7:$G$4518,0)=G1458),"A",IF(_xlfn.XLOOKUP(C1458,Raw_Data_Paid_23!$C$4:$C$2114,Raw_Data_Paid_23!$C$4:$C$2114,"B1")="B1","B1","B2")),IF(_xlfn.XLOOKUP(C1458,Raw_Data_Paid_23!$C$4:$C$2114,Raw_Data_Paid_23!$C$4:$C$2114,"C1")="C1","C1","C2"))</f>
        <v>A</v>
      </c>
      <c r="P1458" t="str">
        <f t="shared" si="72"/>
        <v>2015AMotor Private</v>
      </c>
    </row>
    <row r="1459" spans="3:16" x14ac:dyDescent="0.35">
      <c r="C1459" s="6" t="s">
        <v>1699</v>
      </c>
      <c r="D1459" s="7" t="s">
        <v>4720</v>
      </c>
      <c r="E1459" s="7" t="s">
        <v>4719</v>
      </c>
      <c r="F1459" s="8" t="s">
        <v>3910</v>
      </c>
      <c r="G1459" s="9">
        <v>100000</v>
      </c>
      <c r="H1459" s="10">
        <v>2015</v>
      </c>
      <c r="I1459" s="10">
        <v>2015</v>
      </c>
      <c r="J1459" s="11" t="s">
        <v>1241</v>
      </c>
      <c r="K1459" s="12">
        <v>100000</v>
      </c>
      <c r="L1459" s="12">
        <v>1</v>
      </c>
      <c r="M1459" s="33" t="str">
        <f>IF(_xlfn.XLOOKUP(C1459,Raw_Data_OS_23!$C$7:$C$4518,Raw_Data_OS_23!$G$7:$G$4518,"Paid/ Closed")="Paid/ Closed","Paid/ Closed", "Still_Outstanding")</f>
        <v>Still_Outstanding</v>
      </c>
      <c r="N1459" s="33">
        <f>IF(_xlfn.XLOOKUP(C1459,Raw_Data_Paid_23!$C$4:$C$2114,Raw_Data_Paid_23!$C$4:$C$2114,1)= 1,1,0)</f>
        <v>1</v>
      </c>
      <c r="O1459" t="str">
        <f>IF(M1459=$W$7,IF(AND(N1459,_xlfn.XLOOKUP(C1459,Raw_Data_OS_23!$C$7:$C$4518,Raw_Data_OS_23!$G$7:$G$4518,0)=G1459),"A",IF(_xlfn.XLOOKUP(C1459,Raw_Data_Paid_23!$C$4:$C$2114,Raw_Data_Paid_23!$C$4:$C$2114,"B1")="B1","B1","B2")),IF(_xlfn.XLOOKUP(C1459,Raw_Data_Paid_23!$C$4:$C$2114,Raw_Data_Paid_23!$C$4:$C$2114,"C1")="C1","C1","C2"))</f>
        <v>B1</v>
      </c>
      <c r="P1459" t="str">
        <f t="shared" si="72"/>
        <v>2015B1Motor Private</v>
      </c>
    </row>
    <row r="1460" spans="3:16" x14ac:dyDescent="0.35">
      <c r="C1460" s="6" t="s">
        <v>1700</v>
      </c>
      <c r="D1460" s="7" t="s">
        <v>4721</v>
      </c>
      <c r="E1460" s="7" t="s">
        <v>4722</v>
      </c>
      <c r="F1460" s="8" t="s">
        <v>658</v>
      </c>
      <c r="G1460" s="9">
        <v>100000</v>
      </c>
      <c r="H1460" s="10">
        <v>2013</v>
      </c>
      <c r="I1460" s="10">
        <v>2015</v>
      </c>
      <c r="J1460" s="11" t="s">
        <v>1249</v>
      </c>
      <c r="K1460" s="12">
        <v>100000</v>
      </c>
      <c r="L1460" s="12">
        <v>1</v>
      </c>
      <c r="M1460" s="33" t="str">
        <f>IF(_xlfn.XLOOKUP(C1460,Raw_Data_OS_23!$C$7:$C$4518,Raw_Data_OS_23!$G$7:$G$4518,"Paid/ Closed")="Paid/ Closed","Paid/ Closed", "Still_Outstanding")</f>
        <v>Paid/ Closed</v>
      </c>
      <c r="N1460" s="33">
        <f>IF(_xlfn.XLOOKUP(C1460,Raw_Data_Paid_23!$C$4:$C$2114,Raw_Data_Paid_23!$C$4:$C$2114,1)= 1,1,0)</f>
        <v>1</v>
      </c>
      <c r="O1460" t="str">
        <f>IF(M1460=$W$7,IF(AND(N1460,_xlfn.XLOOKUP(C1460,Raw_Data_OS_23!$C$7:$C$4518,Raw_Data_OS_23!$G$7:$G$4518,0)=G1460),"A",IF(_xlfn.XLOOKUP(C1460,Raw_Data_Paid_23!$C$4:$C$2114,Raw_Data_Paid_23!$C$4:$C$2114,"B1")="B1","B1","B2")),IF(_xlfn.XLOOKUP(C1460,Raw_Data_Paid_23!$C$4:$C$2114,Raw_Data_Paid_23!$C$4:$C$2114,"C1")="C1","C1","C2"))</f>
        <v>C1</v>
      </c>
      <c r="P1460" t="str">
        <f t="shared" si="72"/>
        <v>2013C1Workmen's Compensation</v>
      </c>
    </row>
    <row r="1461" spans="3:16" x14ac:dyDescent="0.35">
      <c r="C1461" s="6" t="s">
        <v>1701</v>
      </c>
      <c r="D1461" s="7" t="s">
        <v>4658</v>
      </c>
      <c r="E1461" s="7" t="s">
        <v>4722</v>
      </c>
      <c r="F1461" s="8" t="s">
        <v>658</v>
      </c>
      <c r="G1461" s="9">
        <v>100000</v>
      </c>
      <c r="H1461" s="10">
        <v>2013</v>
      </c>
      <c r="I1461" s="10">
        <v>2015</v>
      </c>
      <c r="J1461" s="11" t="s">
        <v>1249</v>
      </c>
      <c r="K1461" s="12">
        <v>100000</v>
      </c>
      <c r="L1461" s="12">
        <v>1</v>
      </c>
      <c r="M1461" s="33" t="str">
        <f>IF(_xlfn.XLOOKUP(C1461,Raw_Data_OS_23!$C$7:$C$4518,Raw_Data_OS_23!$G$7:$G$4518,"Paid/ Closed")="Paid/ Closed","Paid/ Closed", "Still_Outstanding")</f>
        <v>Still_Outstanding</v>
      </c>
      <c r="N1461" s="33">
        <f>IF(_xlfn.XLOOKUP(C1461,Raw_Data_Paid_23!$C$4:$C$2114,Raw_Data_Paid_23!$C$4:$C$2114,1)= 1,1,0)</f>
        <v>1</v>
      </c>
      <c r="O1461" t="str">
        <f>IF(M1461=$W$7,IF(AND(N1461,_xlfn.XLOOKUP(C1461,Raw_Data_OS_23!$C$7:$C$4518,Raw_Data_OS_23!$G$7:$G$4518,0)=G1461),"A",IF(_xlfn.XLOOKUP(C1461,Raw_Data_Paid_23!$C$4:$C$2114,Raw_Data_Paid_23!$C$4:$C$2114,"B1")="B1","B1","B2")),IF(_xlfn.XLOOKUP(C1461,Raw_Data_Paid_23!$C$4:$C$2114,Raw_Data_Paid_23!$C$4:$C$2114,"C1")="C1","C1","C2"))</f>
        <v>A</v>
      </c>
      <c r="P1461" t="str">
        <f t="shared" si="72"/>
        <v>2013AWorkmen's Compensation</v>
      </c>
    </row>
    <row r="1462" spans="3:16" x14ac:dyDescent="0.35">
      <c r="C1462" s="6" t="s">
        <v>1702</v>
      </c>
      <c r="D1462" s="7" t="s">
        <v>4723</v>
      </c>
      <c r="E1462" s="7" t="s">
        <v>4724</v>
      </c>
      <c r="F1462" s="8" t="s">
        <v>3910</v>
      </c>
      <c r="G1462" s="9">
        <v>145000</v>
      </c>
      <c r="H1462" s="10">
        <v>2015</v>
      </c>
      <c r="I1462" s="10">
        <v>2015</v>
      </c>
      <c r="J1462" s="11" t="s">
        <v>1241</v>
      </c>
      <c r="K1462" s="12">
        <v>145000</v>
      </c>
      <c r="L1462" s="12">
        <v>1</v>
      </c>
      <c r="M1462" s="33" t="str">
        <f>IF(_xlfn.XLOOKUP(C1462,Raw_Data_OS_23!$C$7:$C$4518,Raw_Data_OS_23!$G$7:$G$4518,"Paid/ Closed")="Paid/ Closed","Paid/ Closed", "Still_Outstanding")</f>
        <v>Still_Outstanding</v>
      </c>
      <c r="N1462" s="33">
        <f>IF(_xlfn.XLOOKUP(C1462,Raw_Data_Paid_23!$C$4:$C$2114,Raw_Data_Paid_23!$C$4:$C$2114,1)= 1,1,0)</f>
        <v>1</v>
      </c>
      <c r="O1462" t="str">
        <f>IF(M1462=$W$7,IF(AND(N1462,_xlfn.XLOOKUP(C1462,Raw_Data_OS_23!$C$7:$C$4518,Raw_Data_OS_23!$G$7:$G$4518,0)=G1462),"A",IF(_xlfn.XLOOKUP(C1462,Raw_Data_Paid_23!$C$4:$C$2114,Raw_Data_Paid_23!$C$4:$C$2114,"B1")="B1","B1","B2")),IF(_xlfn.XLOOKUP(C1462,Raw_Data_Paid_23!$C$4:$C$2114,Raw_Data_Paid_23!$C$4:$C$2114,"C1")="C1","C1","C2"))</f>
        <v>B1</v>
      </c>
      <c r="P1462" t="str">
        <f t="shared" si="72"/>
        <v>2015B1Motor Private</v>
      </c>
    </row>
    <row r="1463" spans="3:16" x14ac:dyDescent="0.35">
      <c r="C1463" s="6" t="s">
        <v>1703</v>
      </c>
      <c r="D1463" s="7" t="s">
        <v>4725</v>
      </c>
      <c r="E1463" s="7" t="s">
        <v>4722</v>
      </c>
      <c r="F1463" s="8" t="s">
        <v>3910</v>
      </c>
      <c r="G1463" s="9">
        <v>80000</v>
      </c>
      <c r="H1463" s="10">
        <v>2015</v>
      </c>
      <c r="I1463" s="10">
        <v>2015</v>
      </c>
      <c r="J1463" s="11" t="s">
        <v>1241</v>
      </c>
      <c r="K1463" s="12">
        <v>80000</v>
      </c>
      <c r="L1463" s="12">
        <v>1</v>
      </c>
      <c r="M1463" s="33" t="str">
        <f>IF(_xlfn.XLOOKUP(C1463,Raw_Data_OS_23!$C$7:$C$4518,Raw_Data_OS_23!$G$7:$G$4518,"Paid/ Closed")="Paid/ Closed","Paid/ Closed", "Still_Outstanding")</f>
        <v>Still_Outstanding</v>
      </c>
      <c r="N1463" s="33">
        <f>IF(_xlfn.XLOOKUP(C1463,Raw_Data_Paid_23!$C$4:$C$2114,Raw_Data_Paid_23!$C$4:$C$2114,1)= 1,1,0)</f>
        <v>1</v>
      </c>
      <c r="O1463" t="str">
        <f>IF(M1463=$W$7,IF(AND(N1463,_xlfn.XLOOKUP(C1463,Raw_Data_OS_23!$C$7:$C$4518,Raw_Data_OS_23!$G$7:$G$4518,0)=G1463),"A",IF(_xlfn.XLOOKUP(C1463,Raw_Data_Paid_23!$C$4:$C$2114,Raw_Data_Paid_23!$C$4:$C$2114,"B1")="B1","B1","B2")),IF(_xlfn.XLOOKUP(C1463,Raw_Data_Paid_23!$C$4:$C$2114,Raw_Data_Paid_23!$C$4:$C$2114,"C1")="C1","C1","C2"))</f>
        <v>B1</v>
      </c>
      <c r="P1463" t="str">
        <f t="shared" si="72"/>
        <v>2015B1Motor Private</v>
      </c>
    </row>
    <row r="1464" spans="3:16" x14ac:dyDescent="0.35">
      <c r="C1464" s="6" t="s">
        <v>1704</v>
      </c>
      <c r="D1464" s="7" t="s">
        <v>4726</v>
      </c>
      <c r="E1464" s="7" t="s">
        <v>4727</v>
      </c>
      <c r="F1464" s="8" t="s">
        <v>658</v>
      </c>
      <c r="G1464" s="9">
        <v>250000</v>
      </c>
      <c r="H1464" s="10">
        <v>2014</v>
      </c>
      <c r="I1464" s="10">
        <v>2015</v>
      </c>
      <c r="J1464" s="11" t="s">
        <v>1238</v>
      </c>
      <c r="K1464" s="12">
        <v>250000</v>
      </c>
      <c r="L1464" s="12">
        <v>1</v>
      </c>
      <c r="M1464" s="33" t="str">
        <f>IF(_xlfn.XLOOKUP(C1464,Raw_Data_OS_23!$C$7:$C$4518,Raw_Data_OS_23!$G$7:$G$4518,"Paid/ Closed")="Paid/ Closed","Paid/ Closed", "Still_Outstanding")</f>
        <v>Still_Outstanding</v>
      </c>
      <c r="N1464" s="33">
        <f>IF(_xlfn.XLOOKUP(C1464,Raw_Data_Paid_23!$C$4:$C$2114,Raw_Data_Paid_23!$C$4:$C$2114,1)= 1,1,0)</f>
        <v>1</v>
      </c>
      <c r="O1464" t="str">
        <f>IF(M1464=$W$7,IF(AND(N1464,_xlfn.XLOOKUP(C1464,Raw_Data_OS_23!$C$7:$C$4518,Raw_Data_OS_23!$G$7:$G$4518,0)=G1464),"A",IF(_xlfn.XLOOKUP(C1464,Raw_Data_Paid_23!$C$4:$C$2114,Raw_Data_Paid_23!$C$4:$C$2114,"B1")="B1","B1","B2")),IF(_xlfn.XLOOKUP(C1464,Raw_Data_Paid_23!$C$4:$C$2114,Raw_Data_Paid_23!$C$4:$C$2114,"C1")="C1","C1","C2"))</f>
        <v>B1</v>
      </c>
      <c r="P1464" t="str">
        <f t="shared" si="72"/>
        <v>2014B1Workmen's Compensation</v>
      </c>
    </row>
    <row r="1465" spans="3:16" x14ac:dyDescent="0.35">
      <c r="C1465" s="6" t="s">
        <v>1242</v>
      </c>
      <c r="D1465" s="7" t="s">
        <v>4728</v>
      </c>
      <c r="E1465" s="7" t="s">
        <v>4729</v>
      </c>
      <c r="F1465" s="8" t="s">
        <v>3910</v>
      </c>
      <c r="G1465" s="9">
        <v>6270</v>
      </c>
      <c r="H1465" s="10">
        <v>2015</v>
      </c>
      <c r="I1465" s="10">
        <v>2015</v>
      </c>
      <c r="J1465" s="11" t="s">
        <v>1241</v>
      </c>
      <c r="K1465" s="12">
        <v>6270</v>
      </c>
      <c r="L1465" s="12">
        <v>1</v>
      </c>
      <c r="M1465" s="33" t="str">
        <f>IF(_xlfn.XLOOKUP(C1465,Raw_Data_OS_23!$C$7:$C$4518,Raw_Data_OS_23!$G$7:$G$4518,"Paid/ Closed")="Paid/ Closed","Paid/ Closed", "Still_Outstanding")</f>
        <v>Still_Outstanding</v>
      </c>
      <c r="N1465" s="33">
        <f>IF(_xlfn.XLOOKUP(C1465,Raw_Data_Paid_23!$C$4:$C$2114,Raw_Data_Paid_23!$C$4:$C$2114,1)= 1,1,0)</f>
        <v>1</v>
      </c>
      <c r="O1465" t="str">
        <f>IF(M1465=$W$7,IF(AND(N1465,_xlfn.XLOOKUP(C1465,Raw_Data_OS_23!$C$7:$C$4518,Raw_Data_OS_23!$G$7:$G$4518,0)=G1465),"A",IF(_xlfn.XLOOKUP(C1465,Raw_Data_Paid_23!$C$4:$C$2114,Raw_Data_Paid_23!$C$4:$C$2114,"B1")="B1","B1","B2")),IF(_xlfn.XLOOKUP(C1465,Raw_Data_Paid_23!$C$4:$C$2114,Raw_Data_Paid_23!$C$4:$C$2114,"C1")="C1","C1","C2"))</f>
        <v>A</v>
      </c>
      <c r="P1465" t="str">
        <f t="shared" si="72"/>
        <v>2015AMotor Private</v>
      </c>
    </row>
    <row r="1466" spans="3:16" x14ac:dyDescent="0.35">
      <c r="C1466" s="6" t="s">
        <v>1705</v>
      </c>
      <c r="D1466" s="7" t="s">
        <v>4729</v>
      </c>
      <c r="E1466" s="7" t="s">
        <v>4730</v>
      </c>
      <c r="F1466" s="8" t="s">
        <v>3910</v>
      </c>
      <c r="G1466" s="9">
        <v>100000</v>
      </c>
      <c r="H1466" s="10">
        <v>2015</v>
      </c>
      <c r="I1466" s="10">
        <v>2015</v>
      </c>
      <c r="J1466" s="11" t="s">
        <v>1241</v>
      </c>
      <c r="K1466" s="12">
        <v>100000</v>
      </c>
      <c r="L1466" s="12">
        <v>1</v>
      </c>
      <c r="M1466" s="33" t="str">
        <f>IF(_xlfn.XLOOKUP(C1466,Raw_Data_OS_23!$C$7:$C$4518,Raw_Data_OS_23!$G$7:$G$4518,"Paid/ Closed")="Paid/ Closed","Paid/ Closed", "Still_Outstanding")</f>
        <v>Paid/ Closed</v>
      </c>
      <c r="N1466" s="33">
        <f>IF(_xlfn.XLOOKUP(C1466,Raw_Data_Paid_23!$C$4:$C$2114,Raw_Data_Paid_23!$C$4:$C$2114,1)= 1,1,0)</f>
        <v>1</v>
      </c>
      <c r="O1466" t="str">
        <f>IF(M1466=$W$7,IF(AND(N1466,_xlfn.XLOOKUP(C1466,Raw_Data_OS_23!$C$7:$C$4518,Raw_Data_OS_23!$G$7:$G$4518,0)=G1466),"A",IF(_xlfn.XLOOKUP(C1466,Raw_Data_Paid_23!$C$4:$C$2114,Raw_Data_Paid_23!$C$4:$C$2114,"B1")="B1","B1","B2")),IF(_xlfn.XLOOKUP(C1466,Raw_Data_Paid_23!$C$4:$C$2114,Raw_Data_Paid_23!$C$4:$C$2114,"C1")="C1","C1","C2"))</f>
        <v>C1</v>
      </c>
      <c r="P1466" t="str">
        <f t="shared" si="72"/>
        <v>2015C1Motor Private</v>
      </c>
    </row>
    <row r="1467" spans="3:16" x14ac:dyDescent="0.35">
      <c r="C1467" s="6" t="s">
        <v>1706</v>
      </c>
      <c r="D1467" s="7" t="s">
        <v>4731</v>
      </c>
      <c r="E1467" s="7" t="s">
        <v>4732</v>
      </c>
      <c r="F1467" s="8" t="s">
        <v>3908</v>
      </c>
      <c r="G1467" s="9">
        <v>95360</v>
      </c>
      <c r="H1467" s="10">
        <v>2015</v>
      </c>
      <c r="I1467" s="10">
        <v>2015</v>
      </c>
      <c r="J1467" s="11" t="s">
        <v>1241</v>
      </c>
      <c r="K1467" s="12">
        <v>95360</v>
      </c>
      <c r="L1467" s="12">
        <v>1</v>
      </c>
      <c r="M1467" s="33" t="str">
        <f>IF(_xlfn.XLOOKUP(C1467,Raw_Data_OS_23!$C$7:$C$4518,Raw_Data_OS_23!$G$7:$G$4518,"Paid/ Closed")="Paid/ Closed","Paid/ Closed", "Still_Outstanding")</f>
        <v>Still_Outstanding</v>
      </c>
      <c r="N1467" s="33">
        <f>IF(_xlfn.XLOOKUP(C1467,Raw_Data_Paid_23!$C$4:$C$2114,Raw_Data_Paid_23!$C$4:$C$2114,1)= 1,1,0)</f>
        <v>1</v>
      </c>
      <c r="O1467" t="str">
        <f>IF(M1467=$W$7,IF(AND(N1467,_xlfn.XLOOKUP(C1467,Raw_Data_OS_23!$C$7:$C$4518,Raw_Data_OS_23!$G$7:$G$4518,0)=G1467),"A",IF(_xlfn.XLOOKUP(C1467,Raw_Data_Paid_23!$C$4:$C$2114,Raw_Data_Paid_23!$C$4:$C$2114,"B1")="B1","B1","B2")),IF(_xlfn.XLOOKUP(C1467,Raw_Data_Paid_23!$C$4:$C$2114,Raw_Data_Paid_23!$C$4:$C$2114,"C1")="C1","C1","C2"))</f>
        <v>A</v>
      </c>
      <c r="P1467" t="str">
        <f t="shared" si="72"/>
        <v>2015AMotor Commercial</v>
      </c>
    </row>
    <row r="1468" spans="3:16" x14ac:dyDescent="0.35">
      <c r="C1468" s="6" t="s">
        <v>1707</v>
      </c>
      <c r="D1468" s="7" t="s">
        <v>4733</v>
      </c>
      <c r="E1468" s="7" t="s">
        <v>4734</v>
      </c>
      <c r="F1468" s="8" t="s">
        <v>3910</v>
      </c>
      <c r="G1468" s="9">
        <v>37000</v>
      </c>
      <c r="H1468" s="10">
        <v>2015</v>
      </c>
      <c r="I1468" s="10">
        <v>2015</v>
      </c>
      <c r="J1468" s="11" t="s">
        <v>1241</v>
      </c>
      <c r="K1468" s="12">
        <v>37000</v>
      </c>
      <c r="L1468" s="12">
        <v>1</v>
      </c>
      <c r="M1468" s="33" t="str">
        <f>IF(_xlfn.XLOOKUP(C1468,Raw_Data_OS_23!$C$7:$C$4518,Raw_Data_OS_23!$G$7:$G$4518,"Paid/ Closed")="Paid/ Closed","Paid/ Closed", "Still_Outstanding")</f>
        <v>Still_Outstanding</v>
      </c>
      <c r="N1468" s="33">
        <f>IF(_xlfn.XLOOKUP(C1468,Raw_Data_Paid_23!$C$4:$C$2114,Raw_Data_Paid_23!$C$4:$C$2114,1)= 1,1,0)</f>
        <v>1</v>
      </c>
      <c r="O1468" t="str">
        <f>IF(M1468=$W$7,IF(AND(N1468,_xlfn.XLOOKUP(C1468,Raw_Data_OS_23!$C$7:$C$4518,Raw_Data_OS_23!$G$7:$G$4518,0)=G1468),"A",IF(_xlfn.XLOOKUP(C1468,Raw_Data_Paid_23!$C$4:$C$2114,Raw_Data_Paid_23!$C$4:$C$2114,"B1")="B1","B1","B2")),IF(_xlfn.XLOOKUP(C1468,Raw_Data_Paid_23!$C$4:$C$2114,Raw_Data_Paid_23!$C$4:$C$2114,"C1")="C1","C1","C2"))</f>
        <v>A</v>
      </c>
      <c r="P1468" t="str">
        <f t="shared" si="72"/>
        <v>2015AMotor Private</v>
      </c>
    </row>
    <row r="1469" spans="3:16" x14ac:dyDescent="0.35">
      <c r="C1469" s="6" t="s">
        <v>1708</v>
      </c>
      <c r="D1469" s="7" t="s">
        <v>4729</v>
      </c>
      <c r="E1469" s="7" t="s">
        <v>4735</v>
      </c>
      <c r="F1469" s="8" t="s">
        <v>3908</v>
      </c>
      <c r="G1469" s="9">
        <v>1622807.0175000001</v>
      </c>
      <c r="H1469" s="10">
        <v>2015</v>
      </c>
      <c r="I1469" s="10">
        <v>2015</v>
      </c>
      <c r="J1469" s="11" t="s">
        <v>1241</v>
      </c>
      <c r="K1469" s="12">
        <v>-877192.98250000004</v>
      </c>
      <c r="L1469" s="12">
        <v>1</v>
      </c>
      <c r="M1469" s="33" t="str">
        <f>IF(_xlfn.XLOOKUP(C1469,Raw_Data_OS_23!$C$7:$C$4518,Raw_Data_OS_23!$G$7:$G$4518,"Paid/ Closed")="Paid/ Closed","Paid/ Closed", "Still_Outstanding")</f>
        <v>Still_Outstanding</v>
      </c>
      <c r="N1469" s="33">
        <f>IF(_xlfn.XLOOKUP(C1469,Raw_Data_Paid_23!$C$4:$C$2114,Raw_Data_Paid_23!$C$4:$C$2114,1)= 1,1,0)</f>
        <v>1</v>
      </c>
      <c r="O1469" t="str">
        <f>IF(M1469=$W$7,IF(AND(N1469,_xlfn.XLOOKUP(C1469,Raw_Data_OS_23!$C$7:$C$4518,Raw_Data_OS_23!$G$7:$G$4518,0)=G1469),"A",IF(_xlfn.XLOOKUP(C1469,Raw_Data_Paid_23!$C$4:$C$2114,Raw_Data_Paid_23!$C$4:$C$2114,"B1")="B1","B1","B2")),IF(_xlfn.XLOOKUP(C1469,Raw_Data_Paid_23!$C$4:$C$2114,Raw_Data_Paid_23!$C$4:$C$2114,"C1")="C1","C1","C2"))</f>
        <v>A</v>
      </c>
      <c r="P1469" t="str">
        <f t="shared" si="72"/>
        <v>2015AMotor Commercial</v>
      </c>
    </row>
    <row r="1470" spans="3:16" x14ac:dyDescent="0.35">
      <c r="C1470" s="6" t="s">
        <v>1243</v>
      </c>
      <c r="D1470" s="7" t="s">
        <v>4736</v>
      </c>
      <c r="E1470" s="7" t="s">
        <v>4737</v>
      </c>
      <c r="F1470" s="8" t="s">
        <v>3910</v>
      </c>
      <c r="G1470" s="9">
        <v>2235822</v>
      </c>
      <c r="H1470" s="10">
        <v>2015</v>
      </c>
      <c r="I1470" s="10">
        <v>2015</v>
      </c>
      <c r="J1470" s="11" t="s">
        <v>1241</v>
      </c>
      <c r="K1470" s="12">
        <v>200000</v>
      </c>
      <c r="L1470" s="12">
        <v>1</v>
      </c>
      <c r="M1470" s="33" t="str">
        <f>IF(_xlfn.XLOOKUP(C1470,Raw_Data_OS_23!$C$7:$C$4518,Raw_Data_OS_23!$G$7:$G$4518,"Paid/ Closed")="Paid/ Closed","Paid/ Closed", "Still_Outstanding")</f>
        <v>Still_Outstanding</v>
      </c>
      <c r="N1470" s="33">
        <f>IF(_xlfn.XLOOKUP(C1470,Raw_Data_Paid_23!$C$4:$C$2114,Raw_Data_Paid_23!$C$4:$C$2114,1)= 1,1,0)</f>
        <v>0</v>
      </c>
      <c r="O1470" t="str">
        <f>IF(M1470=$W$7,IF(AND(N1470,_xlfn.XLOOKUP(C1470,Raw_Data_OS_23!$C$7:$C$4518,Raw_Data_OS_23!$G$7:$G$4518,0)=G1470),"A",IF(_xlfn.XLOOKUP(C1470,Raw_Data_Paid_23!$C$4:$C$2114,Raw_Data_Paid_23!$C$4:$C$2114,"B1")="B1","B1","B2")),IF(_xlfn.XLOOKUP(C1470,Raw_Data_Paid_23!$C$4:$C$2114,Raw_Data_Paid_23!$C$4:$C$2114,"C1")="C1","C1","C2"))</f>
        <v>B2</v>
      </c>
      <c r="P1470" t="str">
        <f t="shared" si="72"/>
        <v>2015B2Motor Private</v>
      </c>
    </row>
    <row r="1471" spans="3:16" x14ac:dyDescent="0.35">
      <c r="C1471" s="6" t="s">
        <v>1244</v>
      </c>
      <c r="D1471" s="7" t="s">
        <v>4738</v>
      </c>
      <c r="E1471" s="7" t="s">
        <v>4739</v>
      </c>
      <c r="F1471" s="8" t="s">
        <v>3910</v>
      </c>
      <c r="G1471" s="9">
        <v>2500000</v>
      </c>
      <c r="H1471" s="10">
        <v>2015</v>
      </c>
      <c r="I1471" s="10">
        <v>2015</v>
      </c>
      <c r="J1471" s="11" t="s">
        <v>1241</v>
      </c>
      <c r="K1471" s="12">
        <v>1010416</v>
      </c>
      <c r="L1471" s="12">
        <v>1</v>
      </c>
      <c r="M1471" s="33" t="str">
        <f>IF(_xlfn.XLOOKUP(C1471,Raw_Data_OS_23!$C$7:$C$4518,Raw_Data_OS_23!$G$7:$G$4518,"Paid/ Closed")="Paid/ Closed","Paid/ Closed", "Still_Outstanding")</f>
        <v>Still_Outstanding</v>
      </c>
      <c r="N1471" s="33">
        <f>IF(_xlfn.XLOOKUP(C1471,Raw_Data_Paid_23!$C$4:$C$2114,Raw_Data_Paid_23!$C$4:$C$2114,1)= 1,1,0)</f>
        <v>1</v>
      </c>
      <c r="O1471" t="str">
        <f>IF(M1471=$W$7,IF(AND(N1471,_xlfn.XLOOKUP(C1471,Raw_Data_OS_23!$C$7:$C$4518,Raw_Data_OS_23!$G$7:$G$4518,0)=G1471),"A",IF(_xlfn.XLOOKUP(C1471,Raw_Data_Paid_23!$C$4:$C$2114,Raw_Data_Paid_23!$C$4:$C$2114,"B1")="B1","B1","B2")),IF(_xlfn.XLOOKUP(C1471,Raw_Data_Paid_23!$C$4:$C$2114,Raw_Data_Paid_23!$C$4:$C$2114,"C1")="C1","C1","C2"))</f>
        <v>A</v>
      </c>
      <c r="P1471" t="str">
        <f t="shared" si="72"/>
        <v>2015AMotor Private</v>
      </c>
    </row>
    <row r="1472" spans="3:16" x14ac:dyDescent="0.35">
      <c r="C1472" s="6" t="s">
        <v>1709</v>
      </c>
      <c r="D1472" s="7" t="s">
        <v>4740</v>
      </c>
      <c r="E1472" s="7" t="s">
        <v>4739</v>
      </c>
      <c r="F1472" s="8" t="s">
        <v>658</v>
      </c>
      <c r="G1472" s="9">
        <v>300000</v>
      </c>
      <c r="H1472" s="10">
        <v>2014</v>
      </c>
      <c r="I1472" s="10">
        <v>2015</v>
      </c>
      <c r="J1472" s="11" t="s">
        <v>1238</v>
      </c>
      <c r="K1472" s="12">
        <v>300000</v>
      </c>
      <c r="L1472" s="12">
        <v>1</v>
      </c>
      <c r="M1472" s="33" t="str">
        <f>IF(_xlfn.XLOOKUP(C1472,Raw_Data_OS_23!$C$7:$C$4518,Raw_Data_OS_23!$G$7:$G$4518,"Paid/ Closed")="Paid/ Closed","Paid/ Closed", "Still_Outstanding")</f>
        <v>Still_Outstanding</v>
      </c>
      <c r="N1472" s="33">
        <f>IF(_xlfn.XLOOKUP(C1472,Raw_Data_Paid_23!$C$4:$C$2114,Raw_Data_Paid_23!$C$4:$C$2114,1)= 1,1,0)</f>
        <v>1</v>
      </c>
      <c r="O1472" t="str">
        <f>IF(M1472=$W$7,IF(AND(N1472,_xlfn.XLOOKUP(C1472,Raw_Data_OS_23!$C$7:$C$4518,Raw_Data_OS_23!$G$7:$G$4518,0)=G1472),"A",IF(_xlfn.XLOOKUP(C1472,Raw_Data_Paid_23!$C$4:$C$2114,Raw_Data_Paid_23!$C$4:$C$2114,"B1")="B1","B1","B2")),IF(_xlfn.XLOOKUP(C1472,Raw_Data_Paid_23!$C$4:$C$2114,Raw_Data_Paid_23!$C$4:$C$2114,"C1")="C1","C1","C2"))</f>
        <v>B1</v>
      </c>
      <c r="P1472" t="str">
        <f t="shared" si="72"/>
        <v>2014B1Workmen's Compensation</v>
      </c>
    </row>
    <row r="1473" spans="3:16" x14ac:dyDescent="0.35">
      <c r="C1473" s="6" t="s">
        <v>1710</v>
      </c>
      <c r="D1473" s="7" t="s">
        <v>4741</v>
      </c>
      <c r="E1473" s="7" t="s">
        <v>4739</v>
      </c>
      <c r="F1473" s="8" t="s">
        <v>3910</v>
      </c>
      <c r="G1473" s="9">
        <v>10000</v>
      </c>
      <c r="H1473" s="10">
        <v>2015</v>
      </c>
      <c r="I1473" s="10">
        <v>2015</v>
      </c>
      <c r="J1473" s="11" t="s">
        <v>1241</v>
      </c>
      <c r="K1473" s="12">
        <v>10000</v>
      </c>
      <c r="L1473" s="12">
        <v>1</v>
      </c>
      <c r="M1473" s="33" t="str">
        <f>IF(_xlfn.XLOOKUP(C1473,Raw_Data_OS_23!$C$7:$C$4518,Raw_Data_OS_23!$G$7:$G$4518,"Paid/ Closed")="Paid/ Closed","Paid/ Closed", "Still_Outstanding")</f>
        <v>Paid/ Closed</v>
      </c>
      <c r="N1473" s="33">
        <f>IF(_xlfn.XLOOKUP(C1473,Raw_Data_Paid_23!$C$4:$C$2114,Raw_Data_Paid_23!$C$4:$C$2114,1)= 1,1,0)</f>
        <v>1</v>
      </c>
      <c r="O1473" t="str">
        <f>IF(M1473=$W$7,IF(AND(N1473,_xlfn.XLOOKUP(C1473,Raw_Data_OS_23!$C$7:$C$4518,Raw_Data_OS_23!$G$7:$G$4518,0)=G1473),"A",IF(_xlfn.XLOOKUP(C1473,Raw_Data_Paid_23!$C$4:$C$2114,Raw_Data_Paid_23!$C$4:$C$2114,"B1")="B1","B1","B2")),IF(_xlfn.XLOOKUP(C1473,Raw_Data_Paid_23!$C$4:$C$2114,Raw_Data_Paid_23!$C$4:$C$2114,"C1")="C1","C1","C2"))</f>
        <v>C1</v>
      </c>
      <c r="P1473" t="str">
        <f t="shared" si="72"/>
        <v>2015C1Motor Private</v>
      </c>
    </row>
    <row r="1474" spans="3:16" x14ac:dyDescent="0.35">
      <c r="C1474" s="6" t="s">
        <v>1711</v>
      </c>
      <c r="D1474" s="7" t="s">
        <v>4742</v>
      </c>
      <c r="E1474" s="7" t="s">
        <v>4743</v>
      </c>
      <c r="F1474" s="8" t="s">
        <v>3908</v>
      </c>
      <c r="G1474" s="9">
        <v>200000</v>
      </c>
      <c r="H1474" s="10">
        <v>2015</v>
      </c>
      <c r="I1474" s="10">
        <v>2015</v>
      </c>
      <c r="J1474" s="11" t="s">
        <v>1241</v>
      </c>
      <c r="K1474" s="12">
        <v>200000</v>
      </c>
      <c r="L1474" s="12">
        <v>1</v>
      </c>
      <c r="M1474" s="33" t="str">
        <f>IF(_xlfn.XLOOKUP(C1474,Raw_Data_OS_23!$C$7:$C$4518,Raw_Data_OS_23!$G$7:$G$4518,"Paid/ Closed")="Paid/ Closed","Paid/ Closed", "Still_Outstanding")</f>
        <v>Still_Outstanding</v>
      </c>
      <c r="N1474" s="33">
        <f>IF(_xlfn.XLOOKUP(C1474,Raw_Data_Paid_23!$C$4:$C$2114,Raw_Data_Paid_23!$C$4:$C$2114,1)= 1,1,0)</f>
        <v>1</v>
      </c>
      <c r="O1474" t="str">
        <f>IF(M1474=$W$7,IF(AND(N1474,_xlfn.XLOOKUP(C1474,Raw_Data_OS_23!$C$7:$C$4518,Raw_Data_OS_23!$G$7:$G$4518,0)=G1474),"A",IF(_xlfn.XLOOKUP(C1474,Raw_Data_Paid_23!$C$4:$C$2114,Raw_Data_Paid_23!$C$4:$C$2114,"B1")="B1","B1","B2")),IF(_xlfn.XLOOKUP(C1474,Raw_Data_Paid_23!$C$4:$C$2114,Raw_Data_Paid_23!$C$4:$C$2114,"C1")="C1","C1","C2"))</f>
        <v>A</v>
      </c>
      <c r="P1474" t="str">
        <f t="shared" si="72"/>
        <v>2015AMotor Commercial</v>
      </c>
    </row>
    <row r="1475" spans="3:16" x14ac:dyDescent="0.35">
      <c r="C1475" s="6" t="s">
        <v>1712</v>
      </c>
      <c r="D1475" s="7" t="s">
        <v>4744</v>
      </c>
      <c r="E1475" s="7" t="s">
        <v>4745</v>
      </c>
      <c r="F1475" s="8" t="s">
        <v>3910</v>
      </c>
      <c r="G1475" s="9">
        <v>100000</v>
      </c>
      <c r="H1475" s="10">
        <v>2015</v>
      </c>
      <c r="I1475" s="10">
        <v>2015</v>
      </c>
      <c r="J1475" s="11" t="s">
        <v>1713</v>
      </c>
      <c r="K1475" s="12">
        <v>100000</v>
      </c>
      <c r="L1475" s="12">
        <v>1</v>
      </c>
      <c r="M1475" s="33" t="str">
        <f>IF(_xlfn.XLOOKUP(C1475,Raw_Data_OS_23!$C$7:$C$4518,Raw_Data_OS_23!$G$7:$G$4518,"Paid/ Closed")="Paid/ Closed","Paid/ Closed", "Still_Outstanding")</f>
        <v>Still_Outstanding</v>
      </c>
      <c r="N1475" s="33">
        <f>IF(_xlfn.XLOOKUP(C1475,Raw_Data_Paid_23!$C$4:$C$2114,Raw_Data_Paid_23!$C$4:$C$2114,1)= 1,1,0)</f>
        <v>1</v>
      </c>
      <c r="O1475" t="str">
        <f>IF(M1475=$W$7,IF(AND(N1475,_xlfn.XLOOKUP(C1475,Raw_Data_OS_23!$C$7:$C$4518,Raw_Data_OS_23!$G$7:$G$4518,0)=G1475),"A",IF(_xlfn.XLOOKUP(C1475,Raw_Data_Paid_23!$C$4:$C$2114,Raw_Data_Paid_23!$C$4:$C$2114,"B1")="B1","B1","B2")),IF(_xlfn.XLOOKUP(C1475,Raw_Data_Paid_23!$C$4:$C$2114,Raw_Data_Paid_23!$C$4:$C$2114,"C1")="C1","C1","C2"))</f>
        <v>B1</v>
      </c>
      <c r="P1475" t="str">
        <f t="shared" si="72"/>
        <v>2015B1Motor Private</v>
      </c>
    </row>
    <row r="1476" spans="3:16" x14ac:dyDescent="0.35">
      <c r="C1476" s="6" t="s">
        <v>1714</v>
      </c>
      <c r="D1476" s="7" t="s">
        <v>4746</v>
      </c>
      <c r="E1476" s="7" t="s">
        <v>4747</v>
      </c>
      <c r="F1476" s="8" t="s">
        <v>3910</v>
      </c>
      <c r="G1476" s="9">
        <v>82500</v>
      </c>
      <c r="H1476" s="10">
        <v>2015</v>
      </c>
      <c r="I1476" s="10">
        <v>2015</v>
      </c>
      <c r="J1476" s="11" t="s">
        <v>1713</v>
      </c>
      <c r="K1476" s="12">
        <v>82500</v>
      </c>
      <c r="L1476" s="12">
        <v>1</v>
      </c>
      <c r="M1476" s="33" t="str">
        <f>IF(_xlfn.XLOOKUP(C1476,Raw_Data_OS_23!$C$7:$C$4518,Raw_Data_OS_23!$G$7:$G$4518,"Paid/ Closed")="Paid/ Closed","Paid/ Closed", "Still_Outstanding")</f>
        <v>Paid/ Closed</v>
      </c>
      <c r="N1476" s="33">
        <f>IF(_xlfn.XLOOKUP(C1476,Raw_Data_Paid_23!$C$4:$C$2114,Raw_Data_Paid_23!$C$4:$C$2114,1)= 1,1,0)</f>
        <v>1</v>
      </c>
      <c r="O1476" t="str">
        <f>IF(M1476=$W$7,IF(AND(N1476,_xlfn.XLOOKUP(C1476,Raw_Data_OS_23!$C$7:$C$4518,Raw_Data_OS_23!$G$7:$G$4518,0)=G1476),"A",IF(_xlfn.XLOOKUP(C1476,Raw_Data_Paid_23!$C$4:$C$2114,Raw_Data_Paid_23!$C$4:$C$2114,"B1")="B1","B1","B2")),IF(_xlfn.XLOOKUP(C1476,Raw_Data_Paid_23!$C$4:$C$2114,Raw_Data_Paid_23!$C$4:$C$2114,"C1")="C1","C1","C2"))</f>
        <v>C1</v>
      </c>
      <c r="P1476" t="str">
        <f t="shared" si="72"/>
        <v>2015C1Motor Private</v>
      </c>
    </row>
    <row r="1477" spans="3:16" x14ac:dyDescent="0.35">
      <c r="C1477" s="6" t="s">
        <v>1715</v>
      </c>
      <c r="D1477" s="7" t="s">
        <v>4748</v>
      </c>
      <c r="E1477" s="7" t="s">
        <v>4749</v>
      </c>
      <c r="F1477" s="8" t="s">
        <v>3910</v>
      </c>
      <c r="G1477" s="9">
        <v>2800000</v>
      </c>
      <c r="H1477" s="10">
        <v>2015</v>
      </c>
      <c r="I1477" s="10">
        <v>2015</v>
      </c>
      <c r="J1477" s="11" t="s">
        <v>1713</v>
      </c>
      <c r="K1477" s="12">
        <v>1695000</v>
      </c>
      <c r="L1477" s="12">
        <v>1</v>
      </c>
      <c r="M1477" s="33" t="str">
        <f>IF(_xlfn.XLOOKUP(C1477,Raw_Data_OS_23!$C$7:$C$4518,Raw_Data_OS_23!$G$7:$G$4518,"Paid/ Closed")="Paid/ Closed","Paid/ Closed", "Still_Outstanding")</f>
        <v>Still_Outstanding</v>
      </c>
      <c r="N1477" s="33">
        <f>IF(_xlfn.XLOOKUP(C1477,Raw_Data_Paid_23!$C$4:$C$2114,Raw_Data_Paid_23!$C$4:$C$2114,1)= 1,1,0)</f>
        <v>0</v>
      </c>
      <c r="O1477" t="str">
        <f>IF(M1477=$W$7,IF(AND(N1477,_xlfn.XLOOKUP(C1477,Raw_Data_OS_23!$C$7:$C$4518,Raw_Data_OS_23!$G$7:$G$4518,0)=G1477),"A",IF(_xlfn.XLOOKUP(C1477,Raw_Data_Paid_23!$C$4:$C$2114,Raw_Data_Paid_23!$C$4:$C$2114,"B1")="B1","B1","B2")),IF(_xlfn.XLOOKUP(C1477,Raw_Data_Paid_23!$C$4:$C$2114,Raw_Data_Paid_23!$C$4:$C$2114,"C1")="C1","C1","C2"))</f>
        <v>B2</v>
      </c>
      <c r="P1477" t="str">
        <f t="shared" si="72"/>
        <v>2015B2Motor Private</v>
      </c>
    </row>
    <row r="1478" spans="3:16" x14ac:dyDescent="0.35">
      <c r="C1478" s="6" t="s">
        <v>1716</v>
      </c>
      <c r="D1478" s="7" t="s">
        <v>4750</v>
      </c>
      <c r="E1478" s="7" t="s">
        <v>4747</v>
      </c>
      <c r="F1478" s="8" t="s">
        <v>3910</v>
      </c>
      <c r="G1478" s="9">
        <v>3356000</v>
      </c>
      <c r="H1478" s="10">
        <v>2015</v>
      </c>
      <c r="I1478" s="10">
        <v>2015</v>
      </c>
      <c r="J1478" s="11" t="s">
        <v>1241</v>
      </c>
      <c r="K1478" s="12">
        <v>1478160</v>
      </c>
      <c r="L1478" s="12">
        <v>1</v>
      </c>
      <c r="M1478" s="33" t="str">
        <f>IF(_xlfn.XLOOKUP(C1478,Raw_Data_OS_23!$C$7:$C$4518,Raw_Data_OS_23!$G$7:$G$4518,"Paid/ Closed")="Paid/ Closed","Paid/ Closed", "Still_Outstanding")</f>
        <v>Still_Outstanding</v>
      </c>
      <c r="N1478" s="33">
        <f>IF(_xlfn.XLOOKUP(C1478,Raw_Data_Paid_23!$C$4:$C$2114,Raw_Data_Paid_23!$C$4:$C$2114,1)= 1,1,0)</f>
        <v>0</v>
      </c>
      <c r="O1478" t="str">
        <f>IF(M1478=$W$7,IF(AND(N1478,_xlfn.XLOOKUP(C1478,Raw_Data_OS_23!$C$7:$C$4518,Raw_Data_OS_23!$G$7:$G$4518,0)=G1478),"A",IF(_xlfn.XLOOKUP(C1478,Raw_Data_Paid_23!$C$4:$C$2114,Raw_Data_Paid_23!$C$4:$C$2114,"B1")="B1","B1","B2")),IF(_xlfn.XLOOKUP(C1478,Raw_Data_Paid_23!$C$4:$C$2114,Raw_Data_Paid_23!$C$4:$C$2114,"C1")="C1","C1","C2"))</f>
        <v>B2</v>
      </c>
      <c r="P1478" t="str">
        <f t="shared" ref="P1478:P1541" si="73">H1478&amp;O1478&amp;F1478</f>
        <v>2015B2Motor Private</v>
      </c>
    </row>
    <row r="1479" spans="3:16" x14ac:dyDescent="0.35">
      <c r="C1479" s="6" t="s">
        <v>1717</v>
      </c>
      <c r="D1479" s="7" t="s">
        <v>4747</v>
      </c>
      <c r="E1479" s="7" t="s">
        <v>4749</v>
      </c>
      <c r="F1479" s="8" t="s">
        <v>3910</v>
      </c>
      <c r="G1479" s="9">
        <v>324561.40350000001</v>
      </c>
      <c r="H1479" s="10">
        <v>2015</v>
      </c>
      <c r="I1479" s="10">
        <v>2015</v>
      </c>
      <c r="J1479" s="11" t="s">
        <v>1713</v>
      </c>
      <c r="K1479" s="12">
        <v>324561.40350000001</v>
      </c>
      <c r="L1479" s="12">
        <v>1</v>
      </c>
      <c r="M1479" s="33" t="str">
        <f>IF(_xlfn.XLOOKUP(C1479,Raw_Data_OS_23!$C$7:$C$4518,Raw_Data_OS_23!$G$7:$G$4518,"Paid/ Closed")="Paid/ Closed","Paid/ Closed", "Still_Outstanding")</f>
        <v>Still_Outstanding</v>
      </c>
      <c r="N1479" s="33">
        <f>IF(_xlfn.XLOOKUP(C1479,Raw_Data_Paid_23!$C$4:$C$2114,Raw_Data_Paid_23!$C$4:$C$2114,1)= 1,1,0)</f>
        <v>1</v>
      </c>
      <c r="O1479" t="str">
        <f>IF(M1479=$W$7,IF(AND(N1479,_xlfn.XLOOKUP(C1479,Raw_Data_OS_23!$C$7:$C$4518,Raw_Data_OS_23!$G$7:$G$4518,0)=G1479),"A",IF(_xlfn.XLOOKUP(C1479,Raw_Data_Paid_23!$C$4:$C$2114,Raw_Data_Paid_23!$C$4:$C$2114,"B1")="B1","B1","B2")),IF(_xlfn.XLOOKUP(C1479,Raw_Data_Paid_23!$C$4:$C$2114,Raw_Data_Paid_23!$C$4:$C$2114,"C1")="C1","C1","C2"))</f>
        <v>B1</v>
      </c>
      <c r="P1479" t="str">
        <f t="shared" si="73"/>
        <v>2015B1Motor Private</v>
      </c>
    </row>
    <row r="1480" spans="3:16" x14ac:dyDescent="0.35">
      <c r="C1480" s="6" t="s">
        <v>1718</v>
      </c>
      <c r="D1480" s="7" t="s">
        <v>4751</v>
      </c>
      <c r="E1480" s="7" t="s">
        <v>4752</v>
      </c>
      <c r="F1480" s="8" t="s">
        <v>658</v>
      </c>
      <c r="G1480" s="9">
        <v>140000</v>
      </c>
      <c r="H1480" s="10">
        <v>2014</v>
      </c>
      <c r="I1480" s="10">
        <v>2015</v>
      </c>
      <c r="J1480" s="11" t="s">
        <v>1661</v>
      </c>
      <c r="K1480" s="12">
        <v>140000</v>
      </c>
      <c r="L1480" s="12">
        <v>1</v>
      </c>
      <c r="M1480" s="33" t="str">
        <f>IF(_xlfn.XLOOKUP(C1480,Raw_Data_OS_23!$C$7:$C$4518,Raw_Data_OS_23!$G$7:$G$4518,"Paid/ Closed")="Paid/ Closed","Paid/ Closed", "Still_Outstanding")</f>
        <v>Still_Outstanding</v>
      </c>
      <c r="N1480" s="33">
        <f>IF(_xlfn.XLOOKUP(C1480,Raw_Data_Paid_23!$C$4:$C$2114,Raw_Data_Paid_23!$C$4:$C$2114,1)= 1,1,0)</f>
        <v>0</v>
      </c>
      <c r="O1480" t="str">
        <f>IF(M1480=$W$7,IF(AND(N1480,_xlfn.XLOOKUP(C1480,Raw_Data_OS_23!$C$7:$C$4518,Raw_Data_OS_23!$G$7:$G$4518,0)=G1480),"A",IF(_xlfn.XLOOKUP(C1480,Raw_Data_Paid_23!$C$4:$C$2114,Raw_Data_Paid_23!$C$4:$C$2114,"B1")="B1","B1","B2")),IF(_xlfn.XLOOKUP(C1480,Raw_Data_Paid_23!$C$4:$C$2114,Raw_Data_Paid_23!$C$4:$C$2114,"C1")="C1","C1","C2"))</f>
        <v>B2</v>
      </c>
      <c r="P1480" t="str">
        <f t="shared" si="73"/>
        <v>2014B2Workmen's Compensation</v>
      </c>
    </row>
    <row r="1481" spans="3:16" x14ac:dyDescent="0.35">
      <c r="C1481" s="6" t="s">
        <v>1719</v>
      </c>
      <c r="D1481" s="7" t="s">
        <v>4753</v>
      </c>
      <c r="E1481" s="7" t="s">
        <v>4754</v>
      </c>
      <c r="F1481" s="8" t="s">
        <v>4214</v>
      </c>
      <c r="G1481" s="9">
        <v>15</v>
      </c>
      <c r="H1481" s="10">
        <v>2015</v>
      </c>
      <c r="I1481" s="10">
        <v>2015</v>
      </c>
      <c r="J1481" s="11" t="s">
        <v>1713</v>
      </c>
      <c r="K1481" s="12">
        <v>15</v>
      </c>
      <c r="L1481" s="12">
        <v>1</v>
      </c>
      <c r="M1481" s="33" t="str">
        <f>IF(_xlfn.XLOOKUP(C1481,Raw_Data_OS_23!$C$7:$C$4518,Raw_Data_OS_23!$G$7:$G$4518,"Paid/ Closed")="Paid/ Closed","Paid/ Closed", "Still_Outstanding")</f>
        <v>Paid/ Closed</v>
      </c>
      <c r="N1481" s="33">
        <f>IF(_xlfn.XLOOKUP(C1481,Raw_Data_Paid_23!$C$4:$C$2114,Raw_Data_Paid_23!$C$4:$C$2114,1)= 1,1,0)</f>
        <v>1</v>
      </c>
      <c r="O1481" t="str">
        <f>IF(M1481=$W$7,IF(AND(N1481,_xlfn.XLOOKUP(C1481,Raw_Data_OS_23!$C$7:$C$4518,Raw_Data_OS_23!$G$7:$G$4518,0)=G1481),"A",IF(_xlfn.XLOOKUP(C1481,Raw_Data_Paid_23!$C$4:$C$2114,Raw_Data_Paid_23!$C$4:$C$2114,"B1")="B1","B1","B2")),IF(_xlfn.XLOOKUP(C1481,Raw_Data_Paid_23!$C$4:$C$2114,Raw_Data_Paid_23!$C$4:$C$2114,"C1")="C1","C1","C2"))</f>
        <v>C1</v>
      </c>
      <c r="P1481" t="str">
        <f t="shared" si="73"/>
        <v>2015C1Liability</v>
      </c>
    </row>
    <row r="1482" spans="3:16" x14ac:dyDescent="0.35">
      <c r="C1482" s="6" t="s">
        <v>1720</v>
      </c>
      <c r="D1482" s="7" t="s">
        <v>4755</v>
      </c>
      <c r="E1482" s="7" t="s">
        <v>4756</v>
      </c>
      <c r="F1482" s="8" t="s">
        <v>3910</v>
      </c>
      <c r="G1482" s="9">
        <v>324561.40350000001</v>
      </c>
      <c r="H1482" s="10">
        <v>2015</v>
      </c>
      <c r="I1482" s="10">
        <v>2015</v>
      </c>
      <c r="J1482" s="11" t="s">
        <v>1713</v>
      </c>
      <c r="K1482" s="12">
        <v>-175438.59650000001</v>
      </c>
      <c r="L1482" s="12">
        <v>1</v>
      </c>
      <c r="M1482" s="33" t="str">
        <f>IF(_xlfn.XLOOKUP(C1482,Raw_Data_OS_23!$C$7:$C$4518,Raw_Data_OS_23!$G$7:$G$4518,"Paid/ Closed")="Paid/ Closed","Paid/ Closed", "Still_Outstanding")</f>
        <v>Still_Outstanding</v>
      </c>
      <c r="N1482" s="33">
        <f>IF(_xlfn.XLOOKUP(C1482,Raw_Data_Paid_23!$C$4:$C$2114,Raw_Data_Paid_23!$C$4:$C$2114,1)= 1,1,0)</f>
        <v>1</v>
      </c>
      <c r="O1482" t="str">
        <f>IF(M1482=$W$7,IF(AND(N1482,_xlfn.XLOOKUP(C1482,Raw_Data_OS_23!$C$7:$C$4518,Raw_Data_OS_23!$G$7:$G$4518,0)=G1482),"A",IF(_xlfn.XLOOKUP(C1482,Raw_Data_Paid_23!$C$4:$C$2114,Raw_Data_Paid_23!$C$4:$C$2114,"B1")="B1","B1","B2")),IF(_xlfn.XLOOKUP(C1482,Raw_Data_Paid_23!$C$4:$C$2114,Raw_Data_Paid_23!$C$4:$C$2114,"C1")="C1","C1","C2"))</f>
        <v>B1</v>
      </c>
      <c r="P1482" t="str">
        <f t="shared" si="73"/>
        <v>2015B1Motor Private</v>
      </c>
    </row>
    <row r="1483" spans="3:16" x14ac:dyDescent="0.35">
      <c r="C1483" s="6" t="s">
        <v>1721</v>
      </c>
      <c r="D1483" s="7" t="s">
        <v>4757</v>
      </c>
      <c r="E1483" s="7" t="s">
        <v>4758</v>
      </c>
      <c r="F1483" s="8" t="s">
        <v>658</v>
      </c>
      <c r="G1483" s="9">
        <v>259649.12280000001</v>
      </c>
      <c r="H1483" s="10">
        <v>2013</v>
      </c>
      <c r="I1483" s="10">
        <v>2015</v>
      </c>
      <c r="J1483" s="11" t="s">
        <v>1249</v>
      </c>
      <c r="K1483" s="12">
        <v>259649.12280000001</v>
      </c>
      <c r="L1483" s="12">
        <v>1</v>
      </c>
      <c r="M1483" s="33" t="str">
        <f>IF(_xlfn.XLOOKUP(C1483,Raw_Data_OS_23!$C$7:$C$4518,Raw_Data_OS_23!$G$7:$G$4518,"Paid/ Closed")="Paid/ Closed","Paid/ Closed", "Still_Outstanding")</f>
        <v>Still_Outstanding</v>
      </c>
      <c r="N1483" s="33">
        <f>IF(_xlfn.XLOOKUP(C1483,Raw_Data_Paid_23!$C$4:$C$2114,Raw_Data_Paid_23!$C$4:$C$2114,1)= 1,1,0)</f>
        <v>1</v>
      </c>
      <c r="O1483" t="str">
        <f>IF(M1483=$W$7,IF(AND(N1483,_xlfn.XLOOKUP(C1483,Raw_Data_OS_23!$C$7:$C$4518,Raw_Data_OS_23!$G$7:$G$4518,0)=G1483),"A",IF(_xlfn.XLOOKUP(C1483,Raw_Data_Paid_23!$C$4:$C$2114,Raw_Data_Paid_23!$C$4:$C$2114,"B1")="B1","B1","B2")),IF(_xlfn.XLOOKUP(C1483,Raw_Data_Paid_23!$C$4:$C$2114,Raw_Data_Paid_23!$C$4:$C$2114,"C1")="C1","C1","C2"))</f>
        <v>A</v>
      </c>
      <c r="P1483" t="str">
        <f t="shared" si="73"/>
        <v>2013AWorkmen's Compensation</v>
      </c>
    </row>
    <row r="1484" spans="3:16" x14ac:dyDescent="0.35">
      <c r="C1484" s="6" t="s">
        <v>1722</v>
      </c>
      <c r="D1484" s="7" t="s">
        <v>4759</v>
      </c>
      <c r="E1484" s="7" t="s">
        <v>4760</v>
      </c>
      <c r="F1484" s="8" t="s">
        <v>3910</v>
      </c>
      <c r="G1484" s="9">
        <v>300000</v>
      </c>
      <c r="H1484" s="10">
        <v>2015</v>
      </c>
      <c r="I1484" s="10">
        <v>2015</v>
      </c>
      <c r="J1484" s="11" t="s">
        <v>1241</v>
      </c>
      <c r="K1484" s="12">
        <v>300000</v>
      </c>
      <c r="L1484" s="12">
        <v>1</v>
      </c>
      <c r="M1484" s="33" t="str">
        <f>IF(_xlfn.XLOOKUP(C1484,Raw_Data_OS_23!$C$7:$C$4518,Raw_Data_OS_23!$G$7:$G$4518,"Paid/ Closed")="Paid/ Closed","Paid/ Closed", "Still_Outstanding")</f>
        <v>Still_Outstanding</v>
      </c>
      <c r="N1484" s="33">
        <f>IF(_xlfn.XLOOKUP(C1484,Raw_Data_Paid_23!$C$4:$C$2114,Raw_Data_Paid_23!$C$4:$C$2114,1)= 1,1,0)</f>
        <v>1</v>
      </c>
      <c r="O1484" t="str">
        <f>IF(M1484=$W$7,IF(AND(N1484,_xlfn.XLOOKUP(C1484,Raw_Data_OS_23!$C$7:$C$4518,Raw_Data_OS_23!$G$7:$G$4518,0)=G1484),"A",IF(_xlfn.XLOOKUP(C1484,Raw_Data_Paid_23!$C$4:$C$2114,Raw_Data_Paid_23!$C$4:$C$2114,"B1")="B1","B1","B2")),IF(_xlfn.XLOOKUP(C1484,Raw_Data_Paid_23!$C$4:$C$2114,Raw_Data_Paid_23!$C$4:$C$2114,"C1")="C1","C1","C2"))</f>
        <v>A</v>
      </c>
      <c r="P1484" t="str">
        <f t="shared" si="73"/>
        <v>2015AMotor Private</v>
      </c>
    </row>
    <row r="1485" spans="3:16" x14ac:dyDescent="0.35">
      <c r="C1485" s="6" t="s">
        <v>1723</v>
      </c>
      <c r="D1485" s="7" t="s">
        <v>4761</v>
      </c>
      <c r="E1485" s="7" t="s">
        <v>4762</v>
      </c>
      <c r="F1485" s="8" t="s">
        <v>658</v>
      </c>
      <c r="G1485" s="9">
        <v>50000</v>
      </c>
      <c r="H1485" s="10">
        <v>2014</v>
      </c>
      <c r="I1485" s="10">
        <v>2015</v>
      </c>
      <c r="J1485" s="11" t="s">
        <v>1679</v>
      </c>
      <c r="K1485" s="12">
        <v>50000</v>
      </c>
      <c r="L1485" s="12">
        <v>1</v>
      </c>
      <c r="M1485" s="33" t="str">
        <f>IF(_xlfn.XLOOKUP(C1485,Raw_Data_OS_23!$C$7:$C$4518,Raw_Data_OS_23!$G$7:$G$4518,"Paid/ Closed")="Paid/ Closed","Paid/ Closed", "Still_Outstanding")</f>
        <v>Paid/ Closed</v>
      </c>
      <c r="N1485" s="33">
        <f>IF(_xlfn.XLOOKUP(C1485,Raw_Data_Paid_23!$C$4:$C$2114,Raw_Data_Paid_23!$C$4:$C$2114,1)= 1,1,0)</f>
        <v>1</v>
      </c>
      <c r="O1485" t="str">
        <f>IF(M1485=$W$7,IF(AND(N1485,_xlfn.XLOOKUP(C1485,Raw_Data_OS_23!$C$7:$C$4518,Raw_Data_OS_23!$G$7:$G$4518,0)=G1485),"A",IF(_xlfn.XLOOKUP(C1485,Raw_Data_Paid_23!$C$4:$C$2114,Raw_Data_Paid_23!$C$4:$C$2114,"B1")="B1","B1","B2")),IF(_xlfn.XLOOKUP(C1485,Raw_Data_Paid_23!$C$4:$C$2114,Raw_Data_Paid_23!$C$4:$C$2114,"C1")="C1","C1","C2"))</f>
        <v>C1</v>
      </c>
      <c r="P1485" t="str">
        <f t="shared" si="73"/>
        <v>2014C1Workmen's Compensation</v>
      </c>
    </row>
    <row r="1486" spans="3:16" x14ac:dyDescent="0.35">
      <c r="C1486" s="6" t="s">
        <v>1724</v>
      </c>
      <c r="D1486" s="7" t="s">
        <v>4763</v>
      </c>
      <c r="E1486" s="7" t="s">
        <v>4762</v>
      </c>
      <c r="F1486" s="8" t="s">
        <v>658</v>
      </c>
      <c r="G1486" s="9">
        <v>200000</v>
      </c>
      <c r="H1486" s="10">
        <v>2014</v>
      </c>
      <c r="I1486" s="10">
        <v>2015</v>
      </c>
      <c r="J1486" s="11" t="s">
        <v>1661</v>
      </c>
      <c r="K1486" s="12">
        <v>200000</v>
      </c>
      <c r="L1486" s="12">
        <v>1</v>
      </c>
      <c r="M1486" s="33" t="str">
        <f>IF(_xlfn.XLOOKUP(C1486,Raw_Data_OS_23!$C$7:$C$4518,Raw_Data_OS_23!$G$7:$G$4518,"Paid/ Closed")="Paid/ Closed","Paid/ Closed", "Still_Outstanding")</f>
        <v>Still_Outstanding</v>
      </c>
      <c r="N1486" s="33">
        <f>IF(_xlfn.XLOOKUP(C1486,Raw_Data_Paid_23!$C$4:$C$2114,Raw_Data_Paid_23!$C$4:$C$2114,1)= 1,1,0)</f>
        <v>1</v>
      </c>
      <c r="O1486" t="str">
        <f>IF(M1486=$W$7,IF(AND(N1486,_xlfn.XLOOKUP(C1486,Raw_Data_OS_23!$C$7:$C$4518,Raw_Data_OS_23!$G$7:$G$4518,0)=G1486),"A",IF(_xlfn.XLOOKUP(C1486,Raw_Data_Paid_23!$C$4:$C$2114,Raw_Data_Paid_23!$C$4:$C$2114,"B1")="B1","B1","B2")),IF(_xlfn.XLOOKUP(C1486,Raw_Data_Paid_23!$C$4:$C$2114,Raw_Data_Paid_23!$C$4:$C$2114,"C1")="C1","C1","C2"))</f>
        <v>B1</v>
      </c>
      <c r="P1486" t="str">
        <f t="shared" si="73"/>
        <v>2014B1Workmen's Compensation</v>
      </c>
    </row>
    <row r="1487" spans="3:16" x14ac:dyDescent="0.35">
      <c r="C1487" s="6" t="s">
        <v>1725</v>
      </c>
      <c r="D1487" s="7" t="s">
        <v>4634</v>
      </c>
      <c r="E1487" s="7" t="s">
        <v>4762</v>
      </c>
      <c r="F1487" s="8" t="s">
        <v>658</v>
      </c>
      <c r="G1487" s="9">
        <v>100000</v>
      </c>
      <c r="H1487" s="10">
        <v>2013</v>
      </c>
      <c r="I1487" s="10">
        <v>2015</v>
      </c>
      <c r="J1487" s="11" t="s">
        <v>153</v>
      </c>
      <c r="K1487" s="12">
        <v>100000</v>
      </c>
      <c r="L1487" s="12">
        <v>1</v>
      </c>
      <c r="M1487" s="33" t="str">
        <f>IF(_xlfn.XLOOKUP(C1487,Raw_Data_OS_23!$C$7:$C$4518,Raw_Data_OS_23!$G$7:$G$4518,"Paid/ Closed")="Paid/ Closed","Paid/ Closed", "Still_Outstanding")</f>
        <v>Still_Outstanding</v>
      </c>
      <c r="N1487" s="33">
        <f>IF(_xlfn.XLOOKUP(C1487,Raw_Data_Paid_23!$C$4:$C$2114,Raw_Data_Paid_23!$C$4:$C$2114,1)= 1,1,0)</f>
        <v>1</v>
      </c>
      <c r="O1487" t="str">
        <f>IF(M1487=$W$7,IF(AND(N1487,_xlfn.XLOOKUP(C1487,Raw_Data_OS_23!$C$7:$C$4518,Raw_Data_OS_23!$G$7:$G$4518,0)=G1487),"A",IF(_xlfn.XLOOKUP(C1487,Raw_Data_Paid_23!$C$4:$C$2114,Raw_Data_Paid_23!$C$4:$C$2114,"B1")="B1","B1","B2")),IF(_xlfn.XLOOKUP(C1487,Raw_Data_Paid_23!$C$4:$C$2114,Raw_Data_Paid_23!$C$4:$C$2114,"C1")="C1","C1","C2"))</f>
        <v>B1</v>
      </c>
      <c r="P1487" t="str">
        <f t="shared" si="73"/>
        <v>2013B1Workmen's Compensation</v>
      </c>
    </row>
    <row r="1488" spans="3:16" x14ac:dyDescent="0.35">
      <c r="C1488" s="6" t="s">
        <v>1245</v>
      </c>
      <c r="D1488" s="7" t="s">
        <v>4764</v>
      </c>
      <c r="E1488" s="7" t="s">
        <v>4765</v>
      </c>
      <c r="F1488" s="8" t="s">
        <v>658</v>
      </c>
      <c r="G1488" s="9">
        <v>49168</v>
      </c>
      <c r="H1488" s="10">
        <v>2013</v>
      </c>
      <c r="I1488" s="10">
        <v>2015</v>
      </c>
      <c r="J1488" s="11" t="s">
        <v>153</v>
      </c>
      <c r="K1488" s="12">
        <v>49168</v>
      </c>
      <c r="L1488" s="12">
        <v>1</v>
      </c>
      <c r="M1488" s="33" t="str">
        <f>IF(_xlfn.XLOOKUP(C1488,Raw_Data_OS_23!$C$7:$C$4518,Raw_Data_OS_23!$G$7:$G$4518,"Paid/ Closed")="Paid/ Closed","Paid/ Closed", "Still_Outstanding")</f>
        <v>Paid/ Closed</v>
      </c>
      <c r="N1488" s="33">
        <f>IF(_xlfn.XLOOKUP(C1488,Raw_Data_Paid_23!$C$4:$C$2114,Raw_Data_Paid_23!$C$4:$C$2114,1)= 1,1,0)</f>
        <v>1</v>
      </c>
      <c r="O1488" t="str">
        <f>IF(M1488=$W$7,IF(AND(N1488,_xlfn.XLOOKUP(C1488,Raw_Data_OS_23!$C$7:$C$4518,Raw_Data_OS_23!$G$7:$G$4518,0)=G1488),"A",IF(_xlfn.XLOOKUP(C1488,Raw_Data_Paid_23!$C$4:$C$2114,Raw_Data_Paid_23!$C$4:$C$2114,"B1")="B1","B1","B2")),IF(_xlfn.XLOOKUP(C1488,Raw_Data_Paid_23!$C$4:$C$2114,Raw_Data_Paid_23!$C$4:$C$2114,"C1")="C1","C1","C2"))</f>
        <v>C1</v>
      </c>
      <c r="P1488" t="str">
        <f t="shared" si="73"/>
        <v>2013C1Workmen's Compensation</v>
      </c>
    </row>
    <row r="1489" spans="3:16" x14ac:dyDescent="0.35">
      <c r="C1489" s="6" t="s">
        <v>1726</v>
      </c>
      <c r="D1489" s="7" t="s">
        <v>4766</v>
      </c>
      <c r="E1489" s="7" t="s">
        <v>4765</v>
      </c>
      <c r="F1489" s="8" t="s">
        <v>658</v>
      </c>
      <c r="G1489" s="9">
        <v>100000</v>
      </c>
      <c r="H1489" s="10">
        <v>2013</v>
      </c>
      <c r="I1489" s="10">
        <v>2015</v>
      </c>
      <c r="J1489" s="11" t="s">
        <v>1234</v>
      </c>
      <c r="K1489" s="12">
        <v>100000</v>
      </c>
      <c r="L1489" s="12">
        <v>1</v>
      </c>
      <c r="M1489" s="33" t="str">
        <f>IF(_xlfn.XLOOKUP(C1489,Raw_Data_OS_23!$C$7:$C$4518,Raw_Data_OS_23!$G$7:$G$4518,"Paid/ Closed")="Paid/ Closed","Paid/ Closed", "Still_Outstanding")</f>
        <v>Still_Outstanding</v>
      </c>
      <c r="N1489" s="33">
        <f>IF(_xlfn.XLOOKUP(C1489,Raw_Data_Paid_23!$C$4:$C$2114,Raw_Data_Paid_23!$C$4:$C$2114,1)= 1,1,0)</f>
        <v>1</v>
      </c>
      <c r="O1489" t="str">
        <f>IF(M1489=$W$7,IF(AND(N1489,_xlfn.XLOOKUP(C1489,Raw_Data_OS_23!$C$7:$C$4518,Raw_Data_OS_23!$G$7:$G$4518,0)=G1489),"A",IF(_xlfn.XLOOKUP(C1489,Raw_Data_Paid_23!$C$4:$C$2114,Raw_Data_Paid_23!$C$4:$C$2114,"B1")="B1","B1","B2")),IF(_xlfn.XLOOKUP(C1489,Raw_Data_Paid_23!$C$4:$C$2114,Raw_Data_Paid_23!$C$4:$C$2114,"C1")="C1","C1","C2"))</f>
        <v>B1</v>
      </c>
      <c r="P1489" t="str">
        <f t="shared" si="73"/>
        <v>2013B1Workmen's Compensation</v>
      </c>
    </row>
    <row r="1490" spans="3:16" x14ac:dyDescent="0.35">
      <c r="C1490" s="6" t="s">
        <v>1727</v>
      </c>
      <c r="D1490" s="7" t="s">
        <v>4767</v>
      </c>
      <c r="E1490" s="7" t="s">
        <v>4700</v>
      </c>
      <c r="F1490" s="8" t="s">
        <v>3910</v>
      </c>
      <c r="G1490" s="9">
        <v>5000</v>
      </c>
      <c r="H1490" s="10">
        <v>2015</v>
      </c>
      <c r="I1490" s="10">
        <v>2015</v>
      </c>
      <c r="J1490" s="11" t="s">
        <v>1686</v>
      </c>
      <c r="K1490" s="12">
        <v>5000</v>
      </c>
      <c r="L1490" s="12">
        <v>1</v>
      </c>
      <c r="M1490" s="33" t="str">
        <f>IF(_xlfn.XLOOKUP(C1490,Raw_Data_OS_23!$C$7:$C$4518,Raw_Data_OS_23!$G$7:$G$4518,"Paid/ Closed")="Paid/ Closed","Paid/ Closed", "Still_Outstanding")</f>
        <v>Paid/ Closed</v>
      </c>
      <c r="N1490" s="33">
        <f>IF(_xlfn.XLOOKUP(C1490,Raw_Data_Paid_23!$C$4:$C$2114,Raw_Data_Paid_23!$C$4:$C$2114,1)= 1,1,0)</f>
        <v>1</v>
      </c>
      <c r="O1490" t="str">
        <f>IF(M1490=$W$7,IF(AND(N1490,_xlfn.XLOOKUP(C1490,Raw_Data_OS_23!$C$7:$C$4518,Raw_Data_OS_23!$G$7:$G$4518,0)=G1490),"A",IF(_xlfn.XLOOKUP(C1490,Raw_Data_Paid_23!$C$4:$C$2114,Raw_Data_Paid_23!$C$4:$C$2114,"B1")="B1","B1","B2")),IF(_xlfn.XLOOKUP(C1490,Raw_Data_Paid_23!$C$4:$C$2114,Raw_Data_Paid_23!$C$4:$C$2114,"C1")="C1","C1","C2"))</f>
        <v>C1</v>
      </c>
      <c r="P1490" t="str">
        <f t="shared" si="73"/>
        <v>2015C1Motor Private</v>
      </c>
    </row>
    <row r="1491" spans="3:16" x14ac:dyDescent="0.35">
      <c r="C1491" s="6" t="s">
        <v>1728</v>
      </c>
      <c r="D1491" s="7" t="s">
        <v>4758</v>
      </c>
      <c r="E1491" s="7" t="s">
        <v>4768</v>
      </c>
      <c r="F1491" s="8" t="s">
        <v>3908</v>
      </c>
      <c r="G1491" s="9">
        <v>496388.02889999998</v>
      </c>
      <c r="H1491" s="10">
        <v>2015</v>
      </c>
      <c r="I1491" s="10">
        <v>2015</v>
      </c>
      <c r="J1491" s="11" t="s">
        <v>1713</v>
      </c>
      <c r="K1491" s="12">
        <v>-103611.9711</v>
      </c>
      <c r="L1491" s="12">
        <v>1</v>
      </c>
      <c r="M1491" s="33" t="str">
        <f>IF(_xlfn.XLOOKUP(C1491,Raw_Data_OS_23!$C$7:$C$4518,Raw_Data_OS_23!$G$7:$G$4518,"Paid/ Closed")="Paid/ Closed","Paid/ Closed", "Still_Outstanding")</f>
        <v>Still_Outstanding</v>
      </c>
      <c r="N1491" s="33">
        <f>IF(_xlfn.XLOOKUP(C1491,Raw_Data_Paid_23!$C$4:$C$2114,Raw_Data_Paid_23!$C$4:$C$2114,1)= 1,1,0)</f>
        <v>1</v>
      </c>
      <c r="O1491" t="str">
        <f>IF(M1491=$W$7,IF(AND(N1491,_xlfn.XLOOKUP(C1491,Raw_Data_OS_23!$C$7:$C$4518,Raw_Data_OS_23!$G$7:$G$4518,0)=G1491),"A",IF(_xlfn.XLOOKUP(C1491,Raw_Data_Paid_23!$C$4:$C$2114,Raw_Data_Paid_23!$C$4:$C$2114,"B1")="B1","B1","B2")),IF(_xlfn.XLOOKUP(C1491,Raw_Data_Paid_23!$C$4:$C$2114,Raw_Data_Paid_23!$C$4:$C$2114,"C1")="C1","C1","C2"))</f>
        <v>A</v>
      </c>
      <c r="P1491" t="str">
        <f t="shared" si="73"/>
        <v>2015AMotor Commercial</v>
      </c>
    </row>
    <row r="1492" spans="3:16" x14ac:dyDescent="0.35">
      <c r="C1492" s="6" t="s">
        <v>1729</v>
      </c>
      <c r="D1492" s="7" t="s">
        <v>4769</v>
      </c>
      <c r="E1492" s="7" t="s">
        <v>4770</v>
      </c>
      <c r="F1492" s="8" t="s">
        <v>658</v>
      </c>
      <c r="G1492" s="9">
        <v>200000</v>
      </c>
      <c r="H1492" s="10">
        <v>2014</v>
      </c>
      <c r="I1492" s="10">
        <v>2015</v>
      </c>
      <c r="J1492" s="11" t="s">
        <v>1661</v>
      </c>
      <c r="K1492" s="12">
        <v>200000</v>
      </c>
      <c r="L1492" s="12">
        <v>1</v>
      </c>
      <c r="M1492" s="33" t="str">
        <f>IF(_xlfn.XLOOKUP(C1492,Raw_Data_OS_23!$C$7:$C$4518,Raw_Data_OS_23!$G$7:$G$4518,"Paid/ Closed")="Paid/ Closed","Paid/ Closed", "Still_Outstanding")</f>
        <v>Still_Outstanding</v>
      </c>
      <c r="N1492" s="33">
        <f>IF(_xlfn.XLOOKUP(C1492,Raw_Data_Paid_23!$C$4:$C$2114,Raw_Data_Paid_23!$C$4:$C$2114,1)= 1,1,0)</f>
        <v>1</v>
      </c>
      <c r="O1492" t="str">
        <f>IF(M1492=$W$7,IF(AND(N1492,_xlfn.XLOOKUP(C1492,Raw_Data_OS_23!$C$7:$C$4518,Raw_Data_OS_23!$G$7:$G$4518,0)=G1492),"A",IF(_xlfn.XLOOKUP(C1492,Raw_Data_Paid_23!$C$4:$C$2114,Raw_Data_Paid_23!$C$4:$C$2114,"B1")="B1","B1","B2")),IF(_xlfn.XLOOKUP(C1492,Raw_Data_Paid_23!$C$4:$C$2114,Raw_Data_Paid_23!$C$4:$C$2114,"C1")="C1","C1","C2"))</f>
        <v>B1</v>
      </c>
      <c r="P1492" t="str">
        <f t="shared" si="73"/>
        <v>2014B1Workmen's Compensation</v>
      </c>
    </row>
    <row r="1493" spans="3:16" x14ac:dyDescent="0.35">
      <c r="C1493" s="6" t="s">
        <v>1730</v>
      </c>
      <c r="D1493" s="7" t="s">
        <v>4771</v>
      </c>
      <c r="E1493" s="7" t="s">
        <v>4772</v>
      </c>
      <c r="F1493" s="8" t="s">
        <v>658</v>
      </c>
      <c r="G1493" s="9">
        <v>100000</v>
      </c>
      <c r="H1493" s="10">
        <v>2013</v>
      </c>
      <c r="I1493" s="10">
        <v>2015</v>
      </c>
      <c r="J1493" s="11" t="s">
        <v>1249</v>
      </c>
      <c r="K1493" s="12">
        <v>100000</v>
      </c>
      <c r="L1493" s="12">
        <v>1</v>
      </c>
      <c r="M1493" s="33" t="str">
        <f>IF(_xlfn.XLOOKUP(C1493,Raw_Data_OS_23!$C$7:$C$4518,Raw_Data_OS_23!$G$7:$G$4518,"Paid/ Closed")="Paid/ Closed","Paid/ Closed", "Still_Outstanding")</f>
        <v>Still_Outstanding</v>
      </c>
      <c r="N1493" s="33">
        <f>IF(_xlfn.XLOOKUP(C1493,Raw_Data_Paid_23!$C$4:$C$2114,Raw_Data_Paid_23!$C$4:$C$2114,1)= 1,1,0)</f>
        <v>1</v>
      </c>
      <c r="O1493" t="str">
        <f>IF(M1493=$W$7,IF(AND(N1493,_xlfn.XLOOKUP(C1493,Raw_Data_OS_23!$C$7:$C$4518,Raw_Data_OS_23!$G$7:$G$4518,0)=G1493),"A",IF(_xlfn.XLOOKUP(C1493,Raw_Data_Paid_23!$C$4:$C$2114,Raw_Data_Paid_23!$C$4:$C$2114,"B1")="B1","B1","B2")),IF(_xlfn.XLOOKUP(C1493,Raw_Data_Paid_23!$C$4:$C$2114,Raw_Data_Paid_23!$C$4:$C$2114,"C1")="C1","C1","C2"))</f>
        <v>B1</v>
      </c>
      <c r="P1493" t="str">
        <f t="shared" si="73"/>
        <v>2013B1Workmen's Compensation</v>
      </c>
    </row>
    <row r="1494" spans="3:16" x14ac:dyDescent="0.35">
      <c r="C1494" s="6" t="s">
        <v>1731</v>
      </c>
      <c r="D1494" s="7" t="s">
        <v>4773</v>
      </c>
      <c r="E1494" s="7" t="s">
        <v>4772</v>
      </c>
      <c r="F1494" s="8" t="s">
        <v>658</v>
      </c>
      <c r="G1494" s="9">
        <v>50000</v>
      </c>
      <c r="H1494" s="10">
        <v>2015</v>
      </c>
      <c r="I1494" s="10">
        <v>2015</v>
      </c>
      <c r="J1494" s="11" t="s">
        <v>1713</v>
      </c>
      <c r="K1494" s="12">
        <v>50000</v>
      </c>
      <c r="L1494" s="12">
        <v>1</v>
      </c>
      <c r="M1494" s="33" t="str">
        <f>IF(_xlfn.XLOOKUP(C1494,Raw_Data_OS_23!$C$7:$C$4518,Raw_Data_OS_23!$G$7:$G$4518,"Paid/ Closed")="Paid/ Closed","Paid/ Closed", "Still_Outstanding")</f>
        <v>Still_Outstanding</v>
      </c>
      <c r="N1494" s="33">
        <f>IF(_xlfn.XLOOKUP(C1494,Raw_Data_Paid_23!$C$4:$C$2114,Raw_Data_Paid_23!$C$4:$C$2114,1)= 1,1,0)</f>
        <v>1</v>
      </c>
      <c r="O1494" t="str">
        <f>IF(M1494=$W$7,IF(AND(N1494,_xlfn.XLOOKUP(C1494,Raw_Data_OS_23!$C$7:$C$4518,Raw_Data_OS_23!$G$7:$G$4518,0)=G1494),"A",IF(_xlfn.XLOOKUP(C1494,Raw_Data_Paid_23!$C$4:$C$2114,Raw_Data_Paid_23!$C$4:$C$2114,"B1")="B1","B1","B2")),IF(_xlfn.XLOOKUP(C1494,Raw_Data_Paid_23!$C$4:$C$2114,Raw_Data_Paid_23!$C$4:$C$2114,"C1")="C1","C1","C2"))</f>
        <v>A</v>
      </c>
      <c r="P1494" t="str">
        <f t="shared" si="73"/>
        <v>2015AWorkmen's Compensation</v>
      </c>
    </row>
    <row r="1495" spans="3:16" x14ac:dyDescent="0.35">
      <c r="C1495" s="6" t="s">
        <v>1732</v>
      </c>
      <c r="D1495" s="7" t="s">
        <v>4774</v>
      </c>
      <c r="E1495" s="7" t="s">
        <v>4775</v>
      </c>
      <c r="F1495" s="8" t="s">
        <v>3910</v>
      </c>
      <c r="G1495" s="9">
        <v>1173057.6440999999</v>
      </c>
      <c r="H1495" s="10">
        <v>2015</v>
      </c>
      <c r="I1495" s="10">
        <v>2015</v>
      </c>
      <c r="J1495" s="11" t="s">
        <v>1713</v>
      </c>
      <c r="K1495" s="12">
        <v>215657.6441</v>
      </c>
      <c r="L1495" s="12">
        <v>1</v>
      </c>
      <c r="M1495" s="33" t="str">
        <f>IF(_xlfn.XLOOKUP(C1495,Raw_Data_OS_23!$C$7:$C$4518,Raw_Data_OS_23!$G$7:$G$4518,"Paid/ Closed")="Paid/ Closed","Paid/ Closed", "Still_Outstanding")</f>
        <v>Still_Outstanding</v>
      </c>
      <c r="N1495" s="33">
        <f>IF(_xlfn.XLOOKUP(C1495,Raw_Data_Paid_23!$C$4:$C$2114,Raw_Data_Paid_23!$C$4:$C$2114,1)= 1,1,0)</f>
        <v>1</v>
      </c>
      <c r="O1495" t="str">
        <f>IF(M1495=$W$7,IF(AND(N1495,_xlfn.XLOOKUP(C1495,Raw_Data_OS_23!$C$7:$C$4518,Raw_Data_OS_23!$G$7:$G$4518,0)=G1495),"A",IF(_xlfn.XLOOKUP(C1495,Raw_Data_Paid_23!$C$4:$C$2114,Raw_Data_Paid_23!$C$4:$C$2114,"B1")="B1","B1","B2")),IF(_xlfn.XLOOKUP(C1495,Raw_Data_Paid_23!$C$4:$C$2114,Raw_Data_Paid_23!$C$4:$C$2114,"C1")="C1","C1","C2"))</f>
        <v>B1</v>
      </c>
      <c r="P1495" t="str">
        <f t="shared" si="73"/>
        <v>2015B1Motor Private</v>
      </c>
    </row>
    <row r="1496" spans="3:16" x14ac:dyDescent="0.35">
      <c r="C1496" s="6" t="s">
        <v>1733</v>
      </c>
      <c r="D1496" s="7" t="s">
        <v>4776</v>
      </c>
      <c r="E1496" s="7" t="s">
        <v>4777</v>
      </c>
      <c r="F1496" s="8" t="s">
        <v>3910</v>
      </c>
      <c r="G1496" s="9">
        <v>200000</v>
      </c>
      <c r="H1496" s="10">
        <v>2015</v>
      </c>
      <c r="I1496" s="10">
        <v>2015</v>
      </c>
      <c r="J1496" s="11" t="s">
        <v>1734</v>
      </c>
      <c r="K1496" s="12">
        <v>200000</v>
      </c>
      <c r="L1496" s="12">
        <v>1</v>
      </c>
      <c r="M1496" s="33" t="str">
        <f>IF(_xlfn.XLOOKUP(C1496,Raw_Data_OS_23!$C$7:$C$4518,Raw_Data_OS_23!$G$7:$G$4518,"Paid/ Closed")="Paid/ Closed","Paid/ Closed", "Still_Outstanding")</f>
        <v>Still_Outstanding</v>
      </c>
      <c r="N1496" s="33">
        <f>IF(_xlfn.XLOOKUP(C1496,Raw_Data_Paid_23!$C$4:$C$2114,Raw_Data_Paid_23!$C$4:$C$2114,1)= 1,1,0)</f>
        <v>1</v>
      </c>
      <c r="O1496" t="str">
        <f>IF(M1496=$W$7,IF(AND(N1496,_xlfn.XLOOKUP(C1496,Raw_Data_OS_23!$C$7:$C$4518,Raw_Data_OS_23!$G$7:$G$4518,0)=G1496),"A",IF(_xlfn.XLOOKUP(C1496,Raw_Data_Paid_23!$C$4:$C$2114,Raw_Data_Paid_23!$C$4:$C$2114,"B1")="B1","B1","B2")),IF(_xlfn.XLOOKUP(C1496,Raw_Data_Paid_23!$C$4:$C$2114,Raw_Data_Paid_23!$C$4:$C$2114,"C1")="C1","C1","C2"))</f>
        <v>B1</v>
      </c>
      <c r="P1496" t="str">
        <f t="shared" si="73"/>
        <v>2015B1Motor Private</v>
      </c>
    </row>
    <row r="1497" spans="3:16" x14ac:dyDescent="0.35">
      <c r="C1497" s="6" t="s">
        <v>1735</v>
      </c>
      <c r="D1497" s="7" t="s">
        <v>4778</v>
      </c>
      <c r="E1497" s="7" t="s">
        <v>4779</v>
      </c>
      <c r="F1497" s="8" t="s">
        <v>3908</v>
      </c>
      <c r="G1497" s="9">
        <v>94778</v>
      </c>
      <c r="H1497" s="10">
        <v>2015</v>
      </c>
      <c r="I1497" s="10">
        <v>2015</v>
      </c>
      <c r="J1497" s="11" t="s">
        <v>1734</v>
      </c>
      <c r="K1497" s="12">
        <v>1700000</v>
      </c>
      <c r="L1497" s="12">
        <v>1</v>
      </c>
      <c r="M1497" s="33" t="str">
        <f>IF(_xlfn.XLOOKUP(C1497,Raw_Data_OS_23!$C$7:$C$4518,Raw_Data_OS_23!$G$7:$G$4518,"Paid/ Closed")="Paid/ Closed","Paid/ Closed", "Still_Outstanding")</f>
        <v>Still_Outstanding</v>
      </c>
      <c r="N1497" s="33">
        <f>IF(_xlfn.XLOOKUP(C1497,Raw_Data_Paid_23!$C$4:$C$2114,Raw_Data_Paid_23!$C$4:$C$2114,1)= 1,1,0)</f>
        <v>1</v>
      </c>
      <c r="O1497" t="str">
        <f>IF(M1497=$W$7,IF(AND(N1497,_xlfn.XLOOKUP(C1497,Raw_Data_OS_23!$C$7:$C$4518,Raw_Data_OS_23!$G$7:$G$4518,0)=G1497),"A",IF(_xlfn.XLOOKUP(C1497,Raw_Data_Paid_23!$C$4:$C$2114,Raw_Data_Paid_23!$C$4:$C$2114,"B1")="B1","B1","B2")),IF(_xlfn.XLOOKUP(C1497,Raw_Data_Paid_23!$C$4:$C$2114,Raw_Data_Paid_23!$C$4:$C$2114,"C1")="C1","C1","C2"))</f>
        <v>B1</v>
      </c>
      <c r="P1497" t="str">
        <f t="shared" si="73"/>
        <v>2015B1Motor Commercial</v>
      </c>
    </row>
    <row r="1498" spans="3:16" x14ac:dyDescent="0.35">
      <c r="C1498" s="6" t="s">
        <v>1736</v>
      </c>
      <c r="D1498" s="7" t="s">
        <v>4780</v>
      </c>
      <c r="E1498" s="7" t="s">
        <v>4781</v>
      </c>
      <c r="F1498" s="8" t="s">
        <v>3910</v>
      </c>
      <c r="G1498" s="9">
        <v>95360</v>
      </c>
      <c r="H1498" s="10">
        <v>2015</v>
      </c>
      <c r="I1498" s="10">
        <v>2015</v>
      </c>
      <c r="J1498" s="11" t="s">
        <v>1734</v>
      </c>
      <c r="K1498" s="12">
        <v>95360</v>
      </c>
      <c r="L1498" s="12">
        <v>1</v>
      </c>
      <c r="M1498" s="33" t="str">
        <f>IF(_xlfn.XLOOKUP(C1498,Raw_Data_OS_23!$C$7:$C$4518,Raw_Data_OS_23!$G$7:$G$4518,"Paid/ Closed")="Paid/ Closed","Paid/ Closed", "Still_Outstanding")</f>
        <v>Paid/ Closed</v>
      </c>
      <c r="N1498" s="33">
        <f>IF(_xlfn.XLOOKUP(C1498,Raw_Data_Paid_23!$C$4:$C$2114,Raw_Data_Paid_23!$C$4:$C$2114,1)= 1,1,0)</f>
        <v>1</v>
      </c>
      <c r="O1498" t="str">
        <f>IF(M1498=$W$7,IF(AND(N1498,_xlfn.XLOOKUP(C1498,Raw_Data_OS_23!$C$7:$C$4518,Raw_Data_OS_23!$G$7:$G$4518,0)=G1498),"A",IF(_xlfn.XLOOKUP(C1498,Raw_Data_Paid_23!$C$4:$C$2114,Raw_Data_Paid_23!$C$4:$C$2114,"B1")="B1","B1","B2")),IF(_xlfn.XLOOKUP(C1498,Raw_Data_Paid_23!$C$4:$C$2114,Raw_Data_Paid_23!$C$4:$C$2114,"C1")="C1","C1","C2"))</f>
        <v>C1</v>
      </c>
      <c r="P1498" t="str">
        <f t="shared" si="73"/>
        <v>2015C1Motor Private</v>
      </c>
    </row>
    <row r="1499" spans="3:16" x14ac:dyDescent="0.35">
      <c r="C1499" s="6" t="s">
        <v>1737</v>
      </c>
      <c r="D1499" s="7" t="s">
        <v>4660</v>
      </c>
      <c r="E1499" s="7" t="s">
        <v>4782</v>
      </c>
      <c r="F1499" s="8" t="s">
        <v>658</v>
      </c>
      <c r="G1499" s="9">
        <v>324561.40350000001</v>
      </c>
      <c r="H1499" s="10">
        <v>2014</v>
      </c>
      <c r="I1499" s="10">
        <v>2015</v>
      </c>
      <c r="J1499" s="11" t="s">
        <v>661</v>
      </c>
      <c r="K1499" s="12">
        <v>324561.40350000001</v>
      </c>
      <c r="L1499" s="12">
        <v>1</v>
      </c>
      <c r="M1499" s="33" t="str">
        <f>IF(_xlfn.XLOOKUP(C1499,Raw_Data_OS_23!$C$7:$C$4518,Raw_Data_OS_23!$G$7:$G$4518,"Paid/ Closed")="Paid/ Closed","Paid/ Closed", "Still_Outstanding")</f>
        <v>Still_Outstanding</v>
      </c>
      <c r="N1499" s="33">
        <f>IF(_xlfn.XLOOKUP(C1499,Raw_Data_Paid_23!$C$4:$C$2114,Raw_Data_Paid_23!$C$4:$C$2114,1)= 1,1,0)</f>
        <v>1</v>
      </c>
      <c r="O1499" t="str">
        <f>IF(M1499=$W$7,IF(AND(N1499,_xlfn.XLOOKUP(C1499,Raw_Data_OS_23!$C$7:$C$4518,Raw_Data_OS_23!$G$7:$G$4518,0)=G1499),"A",IF(_xlfn.XLOOKUP(C1499,Raw_Data_Paid_23!$C$4:$C$2114,Raw_Data_Paid_23!$C$4:$C$2114,"B1")="B1","B1","B2")),IF(_xlfn.XLOOKUP(C1499,Raw_Data_Paid_23!$C$4:$C$2114,Raw_Data_Paid_23!$C$4:$C$2114,"C1")="C1","C1","C2"))</f>
        <v>B1</v>
      </c>
      <c r="P1499" t="str">
        <f t="shared" si="73"/>
        <v>2014B1Workmen's Compensation</v>
      </c>
    </row>
    <row r="1500" spans="3:16" x14ac:dyDescent="0.35">
      <c r="C1500" s="6" t="s">
        <v>1738</v>
      </c>
      <c r="D1500" s="7" t="s">
        <v>4783</v>
      </c>
      <c r="E1500" s="7" t="s">
        <v>4784</v>
      </c>
      <c r="F1500" s="8" t="s">
        <v>3910</v>
      </c>
      <c r="G1500" s="9">
        <v>94200</v>
      </c>
      <c r="H1500" s="10">
        <v>2015</v>
      </c>
      <c r="I1500" s="10">
        <v>2015</v>
      </c>
      <c r="J1500" s="11" t="s">
        <v>1734</v>
      </c>
      <c r="K1500" s="12">
        <v>94200</v>
      </c>
      <c r="L1500" s="12">
        <v>1</v>
      </c>
      <c r="M1500" s="33" t="str">
        <f>IF(_xlfn.XLOOKUP(C1500,Raw_Data_OS_23!$C$7:$C$4518,Raw_Data_OS_23!$G$7:$G$4518,"Paid/ Closed")="Paid/ Closed","Paid/ Closed", "Still_Outstanding")</f>
        <v>Still_Outstanding</v>
      </c>
      <c r="N1500" s="33">
        <f>IF(_xlfn.XLOOKUP(C1500,Raw_Data_Paid_23!$C$4:$C$2114,Raw_Data_Paid_23!$C$4:$C$2114,1)= 1,1,0)</f>
        <v>1</v>
      </c>
      <c r="O1500" t="str">
        <f>IF(M1500=$W$7,IF(AND(N1500,_xlfn.XLOOKUP(C1500,Raw_Data_OS_23!$C$7:$C$4518,Raw_Data_OS_23!$G$7:$G$4518,0)=G1500),"A",IF(_xlfn.XLOOKUP(C1500,Raw_Data_Paid_23!$C$4:$C$2114,Raw_Data_Paid_23!$C$4:$C$2114,"B1")="B1","B1","B2")),IF(_xlfn.XLOOKUP(C1500,Raw_Data_Paid_23!$C$4:$C$2114,Raw_Data_Paid_23!$C$4:$C$2114,"C1")="C1","C1","C2"))</f>
        <v>B1</v>
      </c>
      <c r="P1500" t="str">
        <f t="shared" si="73"/>
        <v>2015B1Motor Private</v>
      </c>
    </row>
    <row r="1501" spans="3:16" x14ac:dyDescent="0.35">
      <c r="C1501" s="6" t="s">
        <v>1739</v>
      </c>
      <c r="D1501" s="7" t="s">
        <v>4785</v>
      </c>
      <c r="E1501" s="7" t="s">
        <v>4785</v>
      </c>
      <c r="F1501" s="8" t="s">
        <v>3908</v>
      </c>
      <c r="G1501" s="9">
        <v>523850.2193</v>
      </c>
      <c r="H1501" s="10">
        <v>2015</v>
      </c>
      <c r="I1501" s="10">
        <v>2015</v>
      </c>
      <c r="J1501" s="11" t="s">
        <v>1734</v>
      </c>
      <c r="K1501" s="12">
        <v>523850.2193</v>
      </c>
      <c r="L1501" s="12">
        <v>1</v>
      </c>
      <c r="M1501" s="33" t="str">
        <f>IF(_xlfn.XLOOKUP(C1501,Raw_Data_OS_23!$C$7:$C$4518,Raw_Data_OS_23!$G$7:$G$4518,"Paid/ Closed")="Paid/ Closed","Paid/ Closed", "Still_Outstanding")</f>
        <v>Still_Outstanding</v>
      </c>
      <c r="N1501" s="33">
        <f>IF(_xlfn.XLOOKUP(C1501,Raw_Data_Paid_23!$C$4:$C$2114,Raw_Data_Paid_23!$C$4:$C$2114,1)= 1,1,0)</f>
        <v>1</v>
      </c>
      <c r="O1501" t="str">
        <f>IF(M1501=$W$7,IF(AND(N1501,_xlfn.XLOOKUP(C1501,Raw_Data_OS_23!$C$7:$C$4518,Raw_Data_OS_23!$G$7:$G$4518,0)=G1501),"A",IF(_xlfn.XLOOKUP(C1501,Raw_Data_Paid_23!$C$4:$C$2114,Raw_Data_Paid_23!$C$4:$C$2114,"B1")="B1","B1","B2")),IF(_xlfn.XLOOKUP(C1501,Raw_Data_Paid_23!$C$4:$C$2114,Raw_Data_Paid_23!$C$4:$C$2114,"C1")="C1","C1","C2"))</f>
        <v>B1</v>
      </c>
      <c r="P1501" t="str">
        <f t="shared" si="73"/>
        <v>2015B1Motor Commercial</v>
      </c>
    </row>
    <row r="1502" spans="3:16" x14ac:dyDescent="0.35">
      <c r="C1502" s="6" t="s">
        <v>1740</v>
      </c>
      <c r="D1502" s="7" t="s">
        <v>4786</v>
      </c>
      <c r="E1502" s="7" t="s">
        <v>4787</v>
      </c>
      <c r="F1502" s="8" t="s">
        <v>658</v>
      </c>
      <c r="G1502" s="9">
        <v>300000</v>
      </c>
      <c r="H1502" s="10">
        <v>2014</v>
      </c>
      <c r="I1502" s="10">
        <v>2015</v>
      </c>
      <c r="J1502" s="11" t="s">
        <v>661</v>
      </c>
      <c r="K1502" s="12">
        <v>300000</v>
      </c>
      <c r="L1502" s="12">
        <v>1</v>
      </c>
      <c r="M1502" s="33" t="str">
        <f>IF(_xlfn.XLOOKUP(C1502,Raw_Data_OS_23!$C$7:$C$4518,Raw_Data_OS_23!$G$7:$G$4518,"Paid/ Closed")="Paid/ Closed","Paid/ Closed", "Still_Outstanding")</f>
        <v>Still_Outstanding</v>
      </c>
      <c r="N1502" s="33">
        <f>IF(_xlfn.XLOOKUP(C1502,Raw_Data_Paid_23!$C$4:$C$2114,Raw_Data_Paid_23!$C$4:$C$2114,1)= 1,1,0)</f>
        <v>1</v>
      </c>
      <c r="O1502" t="str">
        <f>IF(M1502=$W$7,IF(AND(N1502,_xlfn.XLOOKUP(C1502,Raw_Data_OS_23!$C$7:$C$4518,Raw_Data_OS_23!$G$7:$G$4518,0)=G1502),"A",IF(_xlfn.XLOOKUP(C1502,Raw_Data_Paid_23!$C$4:$C$2114,Raw_Data_Paid_23!$C$4:$C$2114,"B1")="B1","B1","B2")),IF(_xlfn.XLOOKUP(C1502,Raw_Data_Paid_23!$C$4:$C$2114,Raw_Data_Paid_23!$C$4:$C$2114,"C1")="C1","C1","C2"))</f>
        <v>B1</v>
      </c>
      <c r="P1502" t="str">
        <f t="shared" si="73"/>
        <v>2014B1Workmen's Compensation</v>
      </c>
    </row>
    <row r="1503" spans="3:16" x14ac:dyDescent="0.35">
      <c r="C1503" s="6" t="s">
        <v>1741</v>
      </c>
      <c r="D1503" s="7" t="s">
        <v>4788</v>
      </c>
      <c r="E1503" s="7" t="s">
        <v>4789</v>
      </c>
      <c r="F1503" s="8" t="s">
        <v>3908</v>
      </c>
      <c r="G1503" s="9">
        <v>100000</v>
      </c>
      <c r="H1503" s="10">
        <v>2015</v>
      </c>
      <c r="I1503" s="10">
        <v>2015</v>
      </c>
      <c r="J1503" s="11" t="s">
        <v>1734</v>
      </c>
      <c r="K1503" s="12">
        <v>100000</v>
      </c>
      <c r="L1503" s="12">
        <v>1</v>
      </c>
      <c r="M1503" s="33" t="str">
        <f>IF(_xlfn.XLOOKUP(C1503,Raw_Data_OS_23!$C$7:$C$4518,Raw_Data_OS_23!$G$7:$G$4518,"Paid/ Closed")="Paid/ Closed","Paid/ Closed", "Still_Outstanding")</f>
        <v>Still_Outstanding</v>
      </c>
      <c r="N1503" s="33">
        <f>IF(_xlfn.XLOOKUP(C1503,Raw_Data_Paid_23!$C$4:$C$2114,Raw_Data_Paid_23!$C$4:$C$2114,1)= 1,1,0)</f>
        <v>1</v>
      </c>
      <c r="O1503" t="str">
        <f>IF(M1503=$W$7,IF(AND(N1503,_xlfn.XLOOKUP(C1503,Raw_Data_OS_23!$C$7:$C$4518,Raw_Data_OS_23!$G$7:$G$4518,0)=G1503),"A",IF(_xlfn.XLOOKUP(C1503,Raw_Data_Paid_23!$C$4:$C$2114,Raw_Data_Paid_23!$C$4:$C$2114,"B1")="B1","B1","B2")),IF(_xlfn.XLOOKUP(C1503,Raw_Data_Paid_23!$C$4:$C$2114,Raw_Data_Paid_23!$C$4:$C$2114,"C1")="C1","C1","C2"))</f>
        <v>B1</v>
      </c>
      <c r="P1503" t="str">
        <f t="shared" si="73"/>
        <v>2015B1Motor Commercial</v>
      </c>
    </row>
    <row r="1504" spans="3:16" x14ac:dyDescent="0.35">
      <c r="C1504" s="6" t="s">
        <v>1742</v>
      </c>
      <c r="D1504" s="7" t="s">
        <v>4790</v>
      </c>
      <c r="E1504" s="7" t="s">
        <v>4791</v>
      </c>
      <c r="F1504" s="8" t="s">
        <v>3910</v>
      </c>
      <c r="G1504" s="9">
        <v>120000</v>
      </c>
      <c r="H1504" s="10">
        <v>2015</v>
      </c>
      <c r="I1504" s="10">
        <v>2015</v>
      </c>
      <c r="J1504" s="11" t="s">
        <v>1734</v>
      </c>
      <c r="K1504" s="12">
        <v>120000</v>
      </c>
      <c r="L1504" s="12">
        <v>1</v>
      </c>
      <c r="M1504" s="33" t="str">
        <f>IF(_xlfn.XLOOKUP(C1504,Raw_Data_OS_23!$C$7:$C$4518,Raw_Data_OS_23!$G$7:$G$4518,"Paid/ Closed")="Paid/ Closed","Paid/ Closed", "Still_Outstanding")</f>
        <v>Still_Outstanding</v>
      </c>
      <c r="N1504" s="33">
        <f>IF(_xlfn.XLOOKUP(C1504,Raw_Data_Paid_23!$C$4:$C$2114,Raw_Data_Paid_23!$C$4:$C$2114,1)= 1,1,0)</f>
        <v>1</v>
      </c>
      <c r="O1504" t="str">
        <f>IF(M1504=$W$7,IF(AND(N1504,_xlfn.XLOOKUP(C1504,Raw_Data_OS_23!$C$7:$C$4518,Raw_Data_OS_23!$G$7:$G$4518,0)=G1504),"A",IF(_xlfn.XLOOKUP(C1504,Raw_Data_Paid_23!$C$4:$C$2114,Raw_Data_Paid_23!$C$4:$C$2114,"B1")="B1","B1","B2")),IF(_xlfn.XLOOKUP(C1504,Raw_Data_Paid_23!$C$4:$C$2114,Raw_Data_Paid_23!$C$4:$C$2114,"C1")="C1","C1","C2"))</f>
        <v>B1</v>
      </c>
      <c r="P1504" t="str">
        <f t="shared" si="73"/>
        <v>2015B1Motor Private</v>
      </c>
    </row>
    <row r="1505" spans="3:16" x14ac:dyDescent="0.35">
      <c r="C1505" s="6" t="s">
        <v>1743</v>
      </c>
      <c r="D1505" s="7" t="s">
        <v>4792</v>
      </c>
      <c r="E1505" s="7" t="s">
        <v>4793</v>
      </c>
      <c r="F1505" s="8" t="s">
        <v>3908</v>
      </c>
      <c r="G1505" s="9">
        <v>20000</v>
      </c>
      <c r="H1505" s="10">
        <v>2015</v>
      </c>
      <c r="I1505" s="10">
        <v>2015</v>
      </c>
      <c r="J1505" s="11" t="s">
        <v>1734</v>
      </c>
      <c r="K1505" s="12">
        <v>20000</v>
      </c>
      <c r="L1505" s="12">
        <v>1</v>
      </c>
      <c r="M1505" s="33" t="str">
        <f>IF(_xlfn.XLOOKUP(C1505,Raw_Data_OS_23!$C$7:$C$4518,Raw_Data_OS_23!$G$7:$G$4518,"Paid/ Closed")="Paid/ Closed","Paid/ Closed", "Still_Outstanding")</f>
        <v>Paid/ Closed</v>
      </c>
      <c r="N1505" s="33">
        <f>IF(_xlfn.XLOOKUP(C1505,Raw_Data_Paid_23!$C$4:$C$2114,Raw_Data_Paid_23!$C$4:$C$2114,1)= 1,1,0)</f>
        <v>1</v>
      </c>
      <c r="O1505" t="str">
        <f>IF(M1505=$W$7,IF(AND(N1505,_xlfn.XLOOKUP(C1505,Raw_Data_OS_23!$C$7:$C$4518,Raw_Data_OS_23!$G$7:$G$4518,0)=G1505),"A",IF(_xlfn.XLOOKUP(C1505,Raw_Data_Paid_23!$C$4:$C$2114,Raw_Data_Paid_23!$C$4:$C$2114,"B1")="B1","B1","B2")),IF(_xlfn.XLOOKUP(C1505,Raw_Data_Paid_23!$C$4:$C$2114,Raw_Data_Paid_23!$C$4:$C$2114,"C1")="C1","C1","C2"))</f>
        <v>C1</v>
      </c>
      <c r="P1505" t="str">
        <f t="shared" si="73"/>
        <v>2015C1Motor Commercial</v>
      </c>
    </row>
    <row r="1506" spans="3:16" x14ac:dyDescent="0.35">
      <c r="C1506" s="6" t="s">
        <v>1744</v>
      </c>
      <c r="D1506" s="7" t="s">
        <v>4731</v>
      </c>
      <c r="E1506" s="7" t="s">
        <v>4794</v>
      </c>
      <c r="F1506" s="8" t="s">
        <v>658</v>
      </c>
      <c r="G1506" s="9">
        <v>447894.73680000001</v>
      </c>
      <c r="H1506" s="10">
        <v>2015</v>
      </c>
      <c r="I1506" s="10">
        <v>2015</v>
      </c>
      <c r="J1506" s="11" t="s">
        <v>1241</v>
      </c>
      <c r="K1506" s="12">
        <v>447894.73680000001</v>
      </c>
      <c r="L1506" s="12">
        <v>1</v>
      </c>
      <c r="M1506" s="33" t="str">
        <f>IF(_xlfn.XLOOKUP(C1506,Raw_Data_OS_23!$C$7:$C$4518,Raw_Data_OS_23!$G$7:$G$4518,"Paid/ Closed")="Paid/ Closed","Paid/ Closed", "Still_Outstanding")</f>
        <v>Paid/ Closed</v>
      </c>
      <c r="N1506" s="33">
        <f>IF(_xlfn.XLOOKUP(C1506,Raw_Data_Paid_23!$C$4:$C$2114,Raw_Data_Paid_23!$C$4:$C$2114,1)= 1,1,0)</f>
        <v>1</v>
      </c>
      <c r="O1506" t="str">
        <f>IF(M1506=$W$7,IF(AND(N1506,_xlfn.XLOOKUP(C1506,Raw_Data_OS_23!$C$7:$C$4518,Raw_Data_OS_23!$G$7:$G$4518,0)=G1506),"A",IF(_xlfn.XLOOKUP(C1506,Raw_Data_Paid_23!$C$4:$C$2114,Raw_Data_Paid_23!$C$4:$C$2114,"B1")="B1","B1","B2")),IF(_xlfn.XLOOKUP(C1506,Raw_Data_Paid_23!$C$4:$C$2114,Raw_Data_Paid_23!$C$4:$C$2114,"C1")="C1","C1","C2"))</f>
        <v>C1</v>
      </c>
      <c r="P1506" t="str">
        <f t="shared" si="73"/>
        <v>2015C1Workmen's Compensation</v>
      </c>
    </row>
    <row r="1507" spans="3:16" x14ac:dyDescent="0.35">
      <c r="C1507" s="6" t="s">
        <v>1745</v>
      </c>
      <c r="D1507" s="7" t="s">
        <v>4795</v>
      </c>
      <c r="E1507" s="7" t="s">
        <v>4796</v>
      </c>
      <c r="F1507" s="8" t="s">
        <v>658</v>
      </c>
      <c r="G1507" s="9">
        <v>200000</v>
      </c>
      <c r="H1507" s="10">
        <v>2014</v>
      </c>
      <c r="I1507" s="10">
        <v>2015</v>
      </c>
      <c r="J1507" s="11" t="s">
        <v>1238</v>
      </c>
      <c r="K1507" s="12">
        <v>200000</v>
      </c>
      <c r="L1507" s="12">
        <v>1</v>
      </c>
      <c r="M1507" s="33" t="str">
        <f>IF(_xlfn.XLOOKUP(C1507,Raw_Data_OS_23!$C$7:$C$4518,Raw_Data_OS_23!$G$7:$G$4518,"Paid/ Closed")="Paid/ Closed","Paid/ Closed", "Still_Outstanding")</f>
        <v>Paid/ Closed</v>
      </c>
      <c r="N1507" s="33">
        <f>IF(_xlfn.XLOOKUP(C1507,Raw_Data_Paid_23!$C$4:$C$2114,Raw_Data_Paid_23!$C$4:$C$2114,1)= 1,1,0)</f>
        <v>1</v>
      </c>
      <c r="O1507" t="str">
        <f>IF(M1507=$W$7,IF(AND(N1507,_xlfn.XLOOKUP(C1507,Raw_Data_OS_23!$C$7:$C$4518,Raw_Data_OS_23!$G$7:$G$4518,0)=G1507),"A",IF(_xlfn.XLOOKUP(C1507,Raw_Data_Paid_23!$C$4:$C$2114,Raw_Data_Paid_23!$C$4:$C$2114,"B1")="B1","B1","B2")),IF(_xlfn.XLOOKUP(C1507,Raw_Data_Paid_23!$C$4:$C$2114,Raw_Data_Paid_23!$C$4:$C$2114,"C1")="C1","C1","C2"))</f>
        <v>C1</v>
      </c>
      <c r="P1507" t="str">
        <f t="shared" si="73"/>
        <v>2014C1Workmen's Compensation</v>
      </c>
    </row>
    <row r="1508" spans="3:16" x14ac:dyDescent="0.35">
      <c r="C1508" s="6" t="s">
        <v>1746</v>
      </c>
      <c r="D1508" s="7" t="s">
        <v>4797</v>
      </c>
      <c r="E1508" s="7" t="s">
        <v>4798</v>
      </c>
      <c r="F1508" s="8" t="s">
        <v>3910</v>
      </c>
      <c r="G1508" s="9">
        <v>100000</v>
      </c>
      <c r="H1508" s="10">
        <v>2016</v>
      </c>
      <c r="I1508" s="10">
        <v>2016</v>
      </c>
      <c r="J1508" s="11" t="s">
        <v>47</v>
      </c>
      <c r="K1508" s="12">
        <v>100000</v>
      </c>
      <c r="L1508" s="12">
        <v>1</v>
      </c>
      <c r="M1508" s="33" t="str">
        <f>IF(_xlfn.XLOOKUP(C1508,Raw_Data_OS_23!$C$7:$C$4518,Raw_Data_OS_23!$G$7:$G$4518,"Paid/ Closed")="Paid/ Closed","Paid/ Closed", "Still_Outstanding")</f>
        <v>Still_Outstanding</v>
      </c>
      <c r="N1508" s="33">
        <f>IF(_xlfn.XLOOKUP(C1508,Raw_Data_Paid_23!$C$4:$C$2114,Raw_Data_Paid_23!$C$4:$C$2114,1)= 1,1,0)</f>
        <v>1</v>
      </c>
      <c r="O1508" t="str">
        <f>IF(M1508=$W$7,IF(AND(N1508,_xlfn.XLOOKUP(C1508,Raw_Data_OS_23!$C$7:$C$4518,Raw_Data_OS_23!$G$7:$G$4518,0)=G1508),"A",IF(_xlfn.XLOOKUP(C1508,Raw_Data_Paid_23!$C$4:$C$2114,Raw_Data_Paid_23!$C$4:$C$2114,"B1")="B1","B1","B2")),IF(_xlfn.XLOOKUP(C1508,Raw_Data_Paid_23!$C$4:$C$2114,Raw_Data_Paid_23!$C$4:$C$2114,"C1")="C1","C1","C2"))</f>
        <v>A</v>
      </c>
      <c r="P1508" t="str">
        <f t="shared" si="73"/>
        <v>2016AMotor Private</v>
      </c>
    </row>
    <row r="1509" spans="3:16" x14ac:dyDescent="0.35">
      <c r="C1509" s="6" t="s">
        <v>1747</v>
      </c>
      <c r="D1509" s="7" t="s">
        <v>4797</v>
      </c>
      <c r="E1509" s="7" t="s">
        <v>4799</v>
      </c>
      <c r="F1509" s="8" t="s">
        <v>3908</v>
      </c>
      <c r="G1509" s="9">
        <v>259649.12280000001</v>
      </c>
      <c r="H1509" s="10">
        <v>2016</v>
      </c>
      <c r="I1509" s="10">
        <v>2016</v>
      </c>
      <c r="J1509" s="11" t="s">
        <v>47</v>
      </c>
      <c r="K1509" s="12">
        <v>259649.12280000001</v>
      </c>
      <c r="L1509" s="12">
        <v>1</v>
      </c>
      <c r="M1509" s="33" t="str">
        <f>IF(_xlfn.XLOOKUP(C1509,Raw_Data_OS_23!$C$7:$C$4518,Raw_Data_OS_23!$G$7:$G$4518,"Paid/ Closed")="Paid/ Closed","Paid/ Closed", "Still_Outstanding")</f>
        <v>Still_Outstanding</v>
      </c>
      <c r="N1509" s="33">
        <f>IF(_xlfn.XLOOKUP(C1509,Raw_Data_Paid_23!$C$4:$C$2114,Raw_Data_Paid_23!$C$4:$C$2114,1)= 1,1,0)</f>
        <v>1</v>
      </c>
      <c r="O1509" t="str">
        <f>IF(M1509=$W$7,IF(AND(N1509,_xlfn.XLOOKUP(C1509,Raw_Data_OS_23!$C$7:$C$4518,Raw_Data_OS_23!$G$7:$G$4518,0)=G1509),"A",IF(_xlfn.XLOOKUP(C1509,Raw_Data_Paid_23!$C$4:$C$2114,Raw_Data_Paid_23!$C$4:$C$2114,"B1")="B1","B1","B2")),IF(_xlfn.XLOOKUP(C1509,Raw_Data_Paid_23!$C$4:$C$2114,Raw_Data_Paid_23!$C$4:$C$2114,"C1")="C1","C1","C2"))</f>
        <v>A</v>
      </c>
      <c r="P1509" t="str">
        <f t="shared" si="73"/>
        <v>2016AMotor Commercial</v>
      </c>
    </row>
    <row r="1510" spans="3:16" x14ac:dyDescent="0.35">
      <c r="C1510" s="6" t="s">
        <v>1748</v>
      </c>
      <c r="D1510" s="7" t="s">
        <v>4800</v>
      </c>
      <c r="E1510" s="7" t="s">
        <v>4800</v>
      </c>
      <c r="F1510" s="8" t="s">
        <v>3910</v>
      </c>
      <c r="G1510" s="9">
        <v>100</v>
      </c>
      <c r="H1510" s="10">
        <v>2016</v>
      </c>
      <c r="I1510" s="10">
        <v>2016</v>
      </c>
      <c r="J1510" s="11" t="s">
        <v>47</v>
      </c>
      <c r="K1510" s="12">
        <v>100</v>
      </c>
      <c r="L1510" s="12">
        <v>1</v>
      </c>
      <c r="M1510" s="33" t="str">
        <f>IF(_xlfn.XLOOKUP(C1510,Raw_Data_OS_23!$C$7:$C$4518,Raw_Data_OS_23!$G$7:$G$4518,"Paid/ Closed")="Paid/ Closed","Paid/ Closed", "Still_Outstanding")</f>
        <v>Paid/ Closed</v>
      </c>
      <c r="N1510" s="33">
        <f>IF(_xlfn.XLOOKUP(C1510,Raw_Data_Paid_23!$C$4:$C$2114,Raw_Data_Paid_23!$C$4:$C$2114,1)= 1,1,0)</f>
        <v>1</v>
      </c>
      <c r="O1510" t="str">
        <f>IF(M1510=$W$7,IF(AND(N1510,_xlfn.XLOOKUP(C1510,Raw_Data_OS_23!$C$7:$C$4518,Raw_Data_OS_23!$G$7:$G$4518,0)=G1510),"A",IF(_xlfn.XLOOKUP(C1510,Raw_Data_Paid_23!$C$4:$C$2114,Raw_Data_Paid_23!$C$4:$C$2114,"B1")="B1","B1","B2")),IF(_xlfn.XLOOKUP(C1510,Raw_Data_Paid_23!$C$4:$C$2114,Raw_Data_Paid_23!$C$4:$C$2114,"C1")="C1","C1","C2"))</f>
        <v>C1</v>
      </c>
      <c r="P1510" t="str">
        <f t="shared" si="73"/>
        <v>2016C1Motor Private</v>
      </c>
    </row>
    <row r="1511" spans="3:16" x14ac:dyDescent="0.35">
      <c r="C1511" s="6" t="s">
        <v>1749</v>
      </c>
      <c r="D1511" s="7" t="s">
        <v>4801</v>
      </c>
      <c r="E1511" s="7" t="s">
        <v>4802</v>
      </c>
      <c r="F1511" s="8" t="s">
        <v>3910</v>
      </c>
      <c r="G1511" s="9">
        <v>50000</v>
      </c>
      <c r="H1511" s="10">
        <v>2015</v>
      </c>
      <c r="I1511" s="10">
        <v>2016</v>
      </c>
      <c r="J1511" s="11" t="s">
        <v>1734</v>
      </c>
      <c r="K1511" s="12">
        <v>50000</v>
      </c>
      <c r="L1511" s="12">
        <v>1</v>
      </c>
      <c r="M1511" s="33" t="str">
        <f>IF(_xlfn.XLOOKUP(C1511,Raw_Data_OS_23!$C$7:$C$4518,Raw_Data_OS_23!$G$7:$G$4518,"Paid/ Closed")="Paid/ Closed","Paid/ Closed", "Still_Outstanding")</f>
        <v>Paid/ Closed</v>
      </c>
      <c r="N1511" s="33">
        <f>IF(_xlfn.XLOOKUP(C1511,Raw_Data_Paid_23!$C$4:$C$2114,Raw_Data_Paid_23!$C$4:$C$2114,1)= 1,1,0)</f>
        <v>1</v>
      </c>
      <c r="O1511" t="str">
        <f>IF(M1511=$W$7,IF(AND(N1511,_xlfn.XLOOKUP(C1511,Raw_Data_OS_23!$C$7:$C$4518,Raw_Data_OS_23!$G$7:$G$4518,0)=G1511),"A",IF(_xlfn.XLOOKUP(C1511,Raw_Data_Paid_23!$C$4:$C$2114,Raw_Data_Paid_23!$C$4:$C$2114,"B1")="B1","B1","B2")),IF(_xlfn.XLOOKUP(C1511,Raw_Data_Paid_23!$C$4:$C$2114,Raw_Data_Paid_23!$C$4:$C$2114,"C1")="C1","C1","C2"))</f>
        <v>C1</v>
      </c>
      <c r="P1511" t="str">
        <f t="shared" si="73"/>
        <v>2015C1Motor Private</v>
      </c>
    </row>
    <row r="1512" spans="3:16" x14ac:dyDescent="0.35">
      <c r="C1512" s="6" t="s">
        <v>1750</v>
      </c>
      <c r="D1512" s="7" t="s">
        <v>4803</v>
      </c>
      <c r="E1512" s="7" t="s">
        <v>4774</v>
      </c>
      <c r="F1512" s="8" t="s">
        <v>3908</v>
      </c>
      <c r="G1512" s="9">
        <v>245622.87719999999</v>
      </c>
      <c r="H1512" s="10">
        <v>2015</v>
      </c>
      <c r="I1512" s="10">
        <v>2015</v>
      </c>
      <c r="J1512" s="11" t="s">
        <v>1713</v>
      </c>
      <c r="K1512" s="12">
        <v>245622.87719999999</v>
      </c>
      <c r="L1512" s="12">
        <v>1</v>
      </c>
      <c r="M1512" s="33" t="str">
        <f>IF(_xlfn.XLOOKUP(C1512,Raw_Data_OS_23!$C$7:$C$4518,Raw_Data_OS_23!$G$7:$G$4518,"Paid/ Closed")="Paid/ Closed","Paid/ Closed", "Still_Outstanding")</f>
        <v>Still_Outstanding</v>
      </c>
      <c r="N1512" s="33">
        <f>IF(_xlfn.XLOOKUP(C1512,Raw_Data_Paid_23!$C$4:$C$2114,Raw_Data_Paid_23!$C$4:$C$2114,1)= 1,1,0)</f>
        <v>1</v>
      </c>
      <c r="O1512" t="str">
        <f>IF(M1512=$W$7,IF(AND(N1512,_xlfn.XLOOKUP(C1512,Raw_Data_OS_23!$C$7:$C$4518,Raw_Data_OS_23!$G$7:$G$4518,0)=G1512),"A",IF(_xlfn.XLOOKUP(C1512,Raw_Data_Paid_23!$C$4:$C$2114,Raw_Data_Paid_23!$C$4:$C$2114,"B1")="B1","B1","B2")),IF(_xlfn.XLOOKUP(C1512,Raw_Data_Paid_23!$C$4:$C$2114,Raw_Data_Paid_23!$C$4:$C$2114,"C1")="C1","C1","C2"))</f>
        <v>A</v>
      </c>
      <c r="P1512" t="str">
        <f t="shared" si="73"/>
        <v>2015AMotor Commercial</v>
      </c>
    </row>
    <row r="1513" spans="3:16" x14ac:dyDescent="0.35">
      <c r="C1513" s="6" t="s">
        <v>1751</v>
      </c>
      <c r="D1513" s="7" t="s">
        <v>4804</v>
      </c>
      <c r="E1513" s="7" t="s">
        <v>4805</v>
      </c>
      <c r="F1513" s="8" t="s">
        <v>3908</v>
      </c>
      <c r="G1513" s="9">
        <v>309287.92570000002</v>
      </c>
      <c r="H1513" s="10">
        <v>2016</v>
      </c>
      <c r="I1513" s="10">
        <v>2016</v>
      </c>
      <c r="J1513" s="11" t="s">
        <v>47</v>
      </c>
      <c r="K1513" s="12">
        <v>309287.92570000002</v>
      </c>
      <c r="L1513" s="12">
        <v>1</v>
      </c>
      <c r="M1513" s="33" t="str">
        <f>IF(_xlfn.XLOOKUP(C1513,Raw_Data_OS_23!$C$7:$C$4518,Raw_Data_OS_23!$G$7:$G$4518,"Paid/ Closed")="Paid/ Closed","Paid/ Closed", "Still_Outstanding")</f>
        <v>Still_Outstanding</v>
      </c>
      <c r="N1513" s="33">
        <f>IF(_xlfn.XLOOKUP(C1513,Raw_Data_Paid_23!$C$4:$C$2114,Raw_Data_Paid_23!$C$4:$C$2114,1)= 1,1,0)</f>
        <v>1</v>
      </c>
      <c r="O1513" t="str">
        <f>IF(M1513=$W$7,IF(AND(N1513,_xlfn.XLOOKUP(C1513,Raw_Data_OS_23!$C$7:$C$4518,Raw_Data_OS_23!$G$7:$G$4518,0)=G1513),"A",IF(_xlfn.XLOOKUP(C1513,Raw_Data_Paid_23!$C$4:$C$2114,Raw_Data_Paid_23!$C$4:$C$2114,"B1")="B1","B1","B2")),IF(_xlfn.XLOOKUP(C1513,Raw_Data_Paid_23!$C$4:$C$2114,Raw_Data_Paid_23!$C$4:$C$2114,"C1")="C1","C1","C2"))</f>
        <v>B1</v>
      </c>
      <c r="P1513" t="str">
        <f t="shared" si="73"/>
        <v>2016B1Motor Commercial</v>
      </c>
    </row>
    <row r="1514" spans="3:16" x14ac:dyDescent="0.35">
      <c r="C1514" s="6" t="s">
        <v>1752</v>
      </c>
      <c r="D1514" s="7" t="s">
        <v>4806</v>
      </c>
      <c r="E1514" s="7" t="s">
        <v>4807</v>
      </c>
      <c r="F1514" s="8" t="s">
        <v>658</v>
      </c>
      <c r="G1514" s="9">
        <v>2000</v>
      </c>
      <c r="H1514" s="10">
        <v>2015</v>
      </c>
      <c r="I1514" s="10">
        <v>2016</v>
      </c>
      <c r="J1514" s="11" t="s">
        <v>1686</v>
      </c>
      <c r="K1514" s="12">
        <v>2000</v>
      </c>
      <c r="L1514" s="12">
        <v>1</v>
      </c>
      <c r="M1514" s="33" t="str">
        <f>IF(_xlfn.XLOOKUP(C1514,Raw_Data_OS_23!$C$7:$C$4518,Raw_Data_OS_23!$G$7:$G$4518,"Paid/ Closed")="Paid/ Closed","Paid/ Closed", "Still_Outstanding")</f>
        <v>Paid/ Closed</v>
      </c>
      <c r="N1514" s="33">
        <f>IF(_xlfn.XLOOKUP(C1514,Raw_Data_Paid_23!$C$4:$C$2114,Raw_Data_Paid_23!$C$4:$C$2114,1)= 1,1,0)</f>
        <v>1</v>
      </c>
      <c r="O1514" t="str">
        <f>IF(M1514=$W$7,IF(AND(N1514,_xlfn.XLOOKUP(C1514,Raw_Data_OS_23!$C$7:$C$4518,Raw_Data_OS_23!$G$7:$G$4518,0)=G1514),"A",IF(_xlfn.XLOOKUP(C1514,Raw_Data_Paid_23!$C$4:$C$2114,Raw_Data_Paid_23!$C$4:$C$2114,"B1")="B1","B1","B2")),IF(_xlfn.XLOOKUP(C1514,Raw_Data_Paid_23!$C$4:$C$2114,Raw_Data_Paid_23!$C$4:$C$2114,"C1")="C1","C1","C2"))</f>
        <v>C1</v>
      </c>
      <c r="P1514" t="str">
        <f t="shared" si="73"/>
        <v>2015C1Workmen's Compensation</v>
      </c>
    </row>
    <row r="1515" spans="3:16" x14ac:dyDescent="0.35">
      <c r="C1515" s="6" t="s">
        <v>1753</v>
      </c>
      <c r="D1515" s="7" t="s">
        <v>4808</v>
      </c>
      <c r="E1515" s="7" t="s">
        <v>4807</v>
      </c>
      <c r="F1515" s="8" t="s">
        <v>658</v>
      </c>
      <c r="G1515" s="9">
        <v>2000</v>
      </c>
      <c r="H1515" s="10">
        <v>2014</v>
      </c>
      <c r="I1515" s="10">
        <v>2016</v>
      </c>
      <c r="J1515" s="11" t="s">
        <v>1679</v>
      </c>
      <c r="K1515" s="12">
        <v>2000</v>
      </c>
      <c r="L1515" s="12">
        <v>1</v>
      </c>
      <c r="M1515" s="33" t="str">
        <f>IF(_xlfn.XLOOKUP(C1515,Raw_Data_OS_23!$C$7:$C$4518,Raw_Data_OS_23!$G$7:$G$4518,"Paid/ Closed")="Paid/ Closed","Paid/ Closed", "Still_Outstanding")</f>
        <v>Paid/ Closed</v>
      </c>
      <c r="N1515" s="33">
        <f>IF(_xlfn.XLOOKUP(C1515,Raw_Data_Paid_23!$C$4:$C$2114,Raw_Data_Paid_23!$C$4:$C$2114,1)= 1,1,0)</f>
        <v>1</v>
      </c>
      <c r="O1515" t="str">
        <f>IF(M1515=$W$7,IF(AND(N1515,_xlfn.XLOOKUP(C1515,Raw_Data_OS_23!$C$7:$C$4518,Raw_Data_OS_23!$G$7:$G$4518,0)=G1515),"A",IF(_xlfn.XLOOKUP(C1515,Raw_Data_Paid_23!$C$4:$C$2114,Raw_Data_Paid_23!$C$4:$C$2114,"B1")="B1","B1","B2")),IF(_xlfn.XLOOKUP(C1515,Raw_Data_Paid_23!$C$4:$C$2114,Raw_Data_Paid_23!$C$4:$C$2114,"C1")="C1","C1","C2"))</f>
        <v>C1</v>
      </c>
      <c r="P1515" t="str">
        <f t="shared" si="73"/>
        <v>2014C1Workmen's Compensation</v>
      </c>
    </row>
    <row r="1516" spans="3:16" x14ac:dyDescent="0.35">
      <c r="C1516" s="6" t="s">
        <v>1754</v>
      </c>
      <c r="D1516" s="7" t="s">
        <v>4809</v>
      </c>
      <c r="E1516" s="7" t="s">
        <v>4810</v>
      </c>
      <c r="F1516" s="8" t="s">
        <v>658</v>
      </c>
      <c r="G1516" s="9">
        <v>200000</v>
      </c>
      <c r="H1516" s="10">
        <v>2014</v>
      </c>
      <c r="I1516" s="10">
        <v>2016</v>
      </c>
      <c r="J1516" s="11" t="s">
        <v>1238</v>
      </c>
      <c r="K1516" s="12">
        <v>200000</v>
      </c>
      <c r="L1516" s="12">
        <v>1</v>
      </c>
      <c r="M1516" s="33" t="str">
        <f>IF(_xlfn.XLOOKUP(C1516,Raw_Data_OS_23!$C$7:$C$4518,Raw_Data_OS_23!$G$7:$G$4518,"Paid/ Closed")="Paid/ Closed","Paid/ Closed", "Still_Outstanding")</f>
        <v>Still_Outstanding</v>
      </c>
      <c r="N1516" s="33">
        <f>IF(_xlfn.XLOOKUP(C1516,Raw_Data_Paid_23!$C$4:$C$2114,Raw_Data_Paid_23!$C$4:$C$2114,1)= 1,1,0)</f>
        <v>1</v>
      </c>
      <c r="O1516" t="str">
        <f>IF(M1516=$W$7,IF(AND(N1516,_xlfn.XLOOKUP(C1516,Raw_Data_OS_23!$C$7:$C$4518,Raw_Data_OS_23!$G$7:$G$4518,0)=G1516),"A",IF(_xlfn.XLOOKUP(C1516,Raw_Data_Paid_23!$C$4:$C$2114,Raw_Data_Paid_23!$C$4:$C$2114,"B1")="B1","B1","B2")),IF(_xlfn.XLOOKUP(C1516,Raw_Data_Paid_23!$C$4:$C$2114,Raw_Data_Paid_23!$C$4:$C$2114,"C1")="C1","C1","C2"))</f>
        <v>B1</v>
      </c>
      <c r="P1516" t="str">
        <f t="shared" si="73"/>
        <v>2014B1Workmen's Compensation</v>
      </c>
    </row>
    <row r="1517" spans="3:16" x14ac:dyDescent="0.35">
      <c r="C1517" s="6" t="s">
        <v>1755</v>
      </c>
      <c r="D1517" s="7" t="s">
        <v>4811</v>
      </c>
      <c r="E1517" s="7" t="s">
        <v>4812</v>
      </c>
      <c r="F1517" s="8" t="s">
        <v>4214</v>
      </c>
      <c r="G1517" s="9">
        <v>10000</v>
      </c>
      <c r="H1517" s="10">
        <v>2016</v>
      </c>
      <c r="I1517" s="10">
        <v>2016</v>
      </c>
      <c r="J1517" s="11" t="s">
        <v>47</v>
      </c>
      <c r="K1517" s="12">
        <v>10000</v>
      </c>
      <c r="L1517" s="12">
        <v>1</v>
      </c>
      <c r="M1517" s="33" t="str">
        <f>IF(_xlfn.XLOOKUP(C1517,Raw_Data_OS_23!$C$7:$C$4518,Raw_Data_OS_23!$G$7:$G$4518,"Paid/ Closed")="Paid/ Closed","Paid/ Closed", "Still_Outstanding")</f>
        <v>Paid/ Closed</v>
      </c>
      <c r="N1517" s="33">
        <f>IF(_xlfn.XLOOKUP(C1517,Raw_Data_Paid_23!$C$4:$C$2114,Raw_Data_Paid_23!$C$4:$C$2114,1)= 1,1,0)</f>
        <v>1</v>
      </c>
      <c r="O1517" t="str">
        <f>IF(M1517=$W$7,IF(AND(N1517,_xlfn.XLOOKUP(C1517,Raw_Data_OS_23!$C$7:$C$4518,Raw_Data_OS_23!$G$7:$G$4518,0)=G1517),"A",IF(_xlfn.XLOOKUP(C1517,Raw_Data_Paid_23!$C$4:$C$2114,Raw_Data_Paid_23!$C$4:$C$2114,"B1")="B1","B1","B2")),IF(_xlfn.XLOOKUP(C1517,Raw_Data_Paid_23!$C$4:$C$2114,Raw_Data_Paid_23!$C$4:$C$2114,"C1")="C1","C1","C2"))</f>
        <v>C1</v>
      </c>
      <c r="P1517" t="str">
        <f t="shared" si="73"/>
        <v>2016C1Liability</v>
      </c>
    </row>
    <row r="1518" spans="3:16" x14ac:dyDescent="0.35">
      <c r="C1518" s="6" t="s">
        <v>1756</v>
      </c>
      <c r="D1518" s="7" t="s">
        <v>4813</v>
      </c>
      <c r="E1518" s="7" t="s">
        <v>4814</v>
      </c>
      <c r="F1518" s="8" t="s">
        <v>3910</v>
      </c>
      <c r="G1518" s="9">
        <v>100000</v>
      </c>
      <c r="H1518" s="10">
        <v>2016</v>
      </c>
      <c r="I1518" s="10">
        <v>2016</v>
      </c>
      <c r="J1518" s="11" t="s">
        <v>47</v>
      </c>
      <c r="K1518" s="12">
        <v>100000</v>
      </c>
      <c r="L1518" s="12">
        <v>1</v>
      </c>
      <c r="M1518" s="33" t="str">
        <f>IF(_xlfn.XLOOKUP(C1518,Raw_Data_OS_23!$C$7:$C$4518,Raw_Data_OS_23!$G$7:$G$4518,"Paid/ Closed")="Paid/ Closed","Paid/ Closed", "Still_Outstanding")</f>
        <v>Still_Outstanding</v>
      </c>
      <c r="N1518" s="33">
        <f>IF(_xlfn.XLOOKUP(C1518,Raw_Data_Paid_23!$C$4:$C$2114,Raw_Data_Paid_23!$C$4:$C$2114,1)= 1,1,0)</f>
        <v>1</v>
      </c>
      <c r="O1518" t="str">
        <f>IF(M1518=$W$7,IF(AND(N1518,_xlfn.XLOOKUP(C1518,Raw_Data_OS_23!$C$7:$C$4518,Raw_Data_OS_23!$G$7:$G$4518,0)=G1518),"A",IF(_xlfn.XLOOKUP(C1518,Raw_Data_Paid_23!$C$4:$C$2114,Raw_Data_Paid_23!$C$4:$C$2114,"B1")="B1","B1","B2")),IF(_xlfn.XLOOKUP(C1518,Raw_Data_Paid_23!$C$4:$C$2114,Raw_Data_Paid_23!$C$4:$C$2114,"C1")="C1","C1","C2"))</f>
        <v>B1</v>
      </c>
      <c r="P1518" t="str">
        <f t="shared" si="73"/>
        <v>2016B1Motor Private</v>
      </c>
    </row>
    <row r="1519" spans="3:16" x14ac:dyDescent="0.35">
      <c r="C1519" s="6" t="s">
        <v>1757</v>
      </c>
      <c r="D1519" s="7" t="s">
        <v>4815</v>
      </c>
      <c r="E1519" s="7" t="s">
        <v>4435</v>
      </c>
      <c r="F1519" s="8" t="s">
        <v>4214</v>
      </c>
      <c r="G1519" s="9">
        <v>1000</v>
      </c>
      <c r="H1519" s="10">
        <v>2014</v>
      </c>
      <c r="I1519" s="10">
        <v>2016</v>
      </c>
      <c r="J1519" s="11" t="s">
        <v>1679</v>
      </c>
      <c r="K1519" s="12">
        <v>1000</v>
      </c>
      <c r="L1519" s="12">
        <v>1</v>
      </c>
      <c r="M1519" s="33" t="str">
        <f>IF(_xlfn.XLOOKUP(C1519,Raw_Data_OS_23!$C$7:$C$4518,Raw_Data_OS_23!$G$7:$G$4518,"Paid/ Closed")="Paid/ Closed","Paid/ Closed", "Still_Outstanding")</f>
        <v>Paid/ Closed</v>
      </c>
      <c r="N1519" s="33">
        <f>IF(_xlfn.XLOOKUP(C1519,Raw_Data_Paid_23!$C$4:$C$2114,Raw_Data_Paid_23!$C$4:$C$2114,1)= 1,1,0)</f>
        <v>1</v>
      </c>
      <c r="O1519" t="str">
        <f>IF(M1519=$W$7,IF(AND(N1519,_xlfn.XLOOKUP(C1519,Raw_Data_OS_23!$C$7:$C$4518,Raw_Data_OS_23!$G$7:$G$4518,0)=G1519),"A",IF(_xlfn.XLOOKUP(C1519,Raw_Data_Paid_23!$C$4:$C$2114,Raw_Data_Paid_23!$C$4:$C$2114,"B1")="B1","B1","B2")),IF(_xlfn.XLOOKUP(C1519,Raw_Data_Paid_23!$C$4:$C$2114,Raw_Data_Paid_23!$C$4:$C$2114,"C1")="C1","C1","C2"))</f>
        <v>C1</v>
      </c>
      <c r="P1519" t="str">
        <f t="shared" si="73"/>
        <v>2014C1Liability</v>
      </c>
    </row>
    <row r="1520" spans="3:16" x14ac:dyDescent="0.35">
      <c r="C1520" s="6" t="s">
        <v>1758</v>
      </c>
      <c r="D1520" s="7" t="s">
        <v>4816</v>
      </c>
      <c r="E1520" s="7" t="s">
        <v>4817</v>
      </c>
      <c r="F1520" s="8" t="s">
        <v>3910</v>
      </c>
      <c r="G1520" s="9">
        <v>50000</v>
      </c>
      <c r="H1520" s="10">
        <v>2016</v>
      </c>
      <c r="I1520" s="10">
        <v>2016</v>
      </c>
      <c r="J1520" s="11" t="s">
        <v>1485</v>
      </c>
      <c r="K1520" s="12">
        <v>50000</v>
      </c>
      <c r="L1520" s="12">
        <v>1</v>
      </c>
      <c r="M1520" s="33" t="str">
        <f>IF(_xlfn.XLOOKUP(C1520,Raw_Data_OS_23!$C$7:$C$4518,Raw_Data_OS_23!$G$7:$G$4518,"Paid/ Closed")="Paid/ Closed","Paid/ Closed", "Still_Outstanding")</f>
        <v>Still_Outstanding</v>
      </c>
      <c r="N1520" s="33">
        <f>IF(_xlfn.XLOOKUP(C1520,Raw_Data_Paid_23!$C$4:$C$2114,Raw_Data_Paid_23!$C$4:$C$2114,1)= 1,1,0)</f>
        <v>1</v>
      </c>
      <c r="O1520" t="str">
        <f>IF(M1520=$W$7,IF(AND(N1520,_xlfn.XLOOKUP(C1520,Raw_Data_OS_23!$C$7:$C$4518,Raw_Data_OS_23!$G$7:$G$4518,0)=G1520),"A",IF(_xlfn.XLOOKUP(C1520,Raw_Data_Paid_23!$C$4:$C$2114,Raw_Data_Paid_23!$C$4:$C$2114,"B1")="B1","B1","B2")),IF(_xlfn.XLOOKUP(C1520,Raw_Data_Paid_23!$C$4:$C$2114,Raw_Data_Paid_23!$C$4:$C$2114,"C1")="C1","C1","C2"))</f>
        <v>A</v>
      </c>
      <c r="P1520" t="str">
        <f t="shared" si="73"/>
        <v>2016AMotor Private</v>
      </c>
    </row>
    <row r="1521" spans="3:16" x14ac:dyDescent="0.35">
      <c r="C1521" s="6" t="s">
        <v>1759</v>
      </c>
      <c r="D1521" s="7" t="s">
        <v>4818</v>
      </c>
      <c r="E1521" s="7" t="s">
        <v>4818</v>
      </c>
      <c r="F1521" s="8" t="s">
        <v>3910</v>
      </c>
      <c r="G1521" s="9">
        <v>5000</v>
      </c>
      <c r="H1521" s="10">
        <v>2016</v>
      </c>
      <c r="I1521" s="10">
        <v>2016</v>
      </c>
      <c r="J1521" s="11" t="s">
        <v>1485</v>
      </c>
      <c r="K1521" s="12">
        <v>5000</v>
      </c>
      <c r="L1521" s="12">
        <v>1</v>
      </c>
      <c r="M1521" s="33" t="str">
        <f>IF(_xlfn.XLOOKUP(C1521,Raw_Data_OS_23!$C$7:$C$4518,Raw_Data_OS_23!$G$7:$G$4518,"Paid/ Closed")="Paid/ Closed","Paid/ Closed", "Still_Outstanding")</f>
        <v>Paid/ Closed</v>
      </c>
      <c r="N1521" s="33">
        <f>IF(_xlfn.XLOOKUP(C1521,Raw_Data_Paid_23!$C$4:$C$2114,Raw_Data_Paid_23!$C$4:$C$2114,1)= 1,1,0)</f>
        <v>1</v>
      </c>
      <c r="O1521" t="str">
        <f>IF(M1521=$W$7,IF(AND(N1521,_xlfn.XLOOKUP(C1521,Raw_Data_OS_23!$C$7:$C$4518,Raw_Data_OS_23!$G$7:$G$4518,0)=G1521),"A",IF(_xlfn.XLOOKUP(C1521,Raw_Data_Paid_23!$C$4:$C$2114,Raw_Data_Paid_23!$C$4:$C$2114,"B1")="B1","B1","B2")),IF(_xlfn.XLOOKUP(C1521,Raw_Data_Paid_23!$C$4:$C$2114,Raw_Data_Paid_23!$C$4:$C$2114,"C1")="C1","C1","C2"))</f>
        <v>C1</v>
      </c>
      <c r="P1521" t="str">
        <f t="shared" si="73"/>
        <v>2016C1Motor Private</v>
      </c>
    </row>
    <row r="1522" spans="3:16" x14ac:dyDescent="0.35">
      <c r="C1522" s="6" t="s">
        <v>1760</v>
      </c>
      <c r="D1522" s="7" t="s">
        <v>4779</v>
      </c>
      <c r="E1522" s="7" t="s">
        <v>4819</v>
      </c>
      <c r="F1522" s="8" t="s">
        <v>3910</v>
      </c>
      <c r="G1522" s="9">
        <v>20000</v>
      </c>
      <c r="H1522" s="10">
        <v>2015</v>
      </c>
      <c r="I1522" s="10">
        <v>2016</v>
      </c>
      <c r="J1522" s="11" t="s">
        <v>1734</v>
      </c>
      <c r="K1522" s="12">
        <v>20000</v>
      </c>
      <c r="L1522" s="12">
        <v>1</v>
      </c>
      <c r="M1522" s="33" t="str">
        <f>IF(_xlfn.XLOOKUP(C1522,Raw_Data_OS_23!$C$7:$C$4518,Raw_Data_OS_23!$G$7:$G$4518,"Paid/ Closed")="Paid/ Closed","Paid/ Closed", "Still_Outstanding")</f>
        <v>Still_Outstanding</v>
      </c>
      <c r="N1522" s="33">
        <f>IF(_xlfn.XLOOKUP(C1522,Raw_Data_Paid_23!$C$4:$C$2114,Raw_Data_Paid_23!$C$4:$C$2114,1)= 1,1,0)</f>
        <v>1</v>
      </c>
      <c r="O1522" t="str">
        <f>IF(M1522=$W$7,IF(AND(N1522,_xlfn.XLOOKUP(C1522,Raw_Data_OS_23!$C$7:$C$4518,Raw_Data_OS_23!$G$7:$G$4518,0)=G1522),"A",IF(_xlfn.XLOOKUP(C1522,Raw_Data_Paid_23!$C$4:$C$2114,Raw_Data_Paid_23!$C$4:$C$2114,"B1")="B1","B1","B2")),IF(_xlfn.XLOOKUP(C1522,Raw_Data_Paid_23!$C$4:$C$2114,Raw_Data_Paid_23!$C$4:$C$2114,"C1")="C1","C1","C2"))</f>
        <v>B1</v>
      </c>
      <c r="P1522" t="str">
        <f t="shared" si="73"/>
        <v>2015B1Motor Private</v>
      </c>
    </row>
    <row r="1523" spans="3:16" x14ac:dyDescent="0.35">
      <c r="C1523" s="6" t="s">
        <v>1761</v>
      </c>
      <c r="D1523" s="7" t="s">
        <v>4820</v>
      </c>
      <c r="E1523" s="7" t="s">
        <v>4821</v>
      </c>
      <c r="F1523" s="8" t="s">
        <v>3910</v>
      </c>
      <c r="G1523" s="9">
        <v>50000</v>
      </c>
      <c r="H1523" s="10">
        <v>2016</v>
      </c>
      <c r="I1523" s="10">
        <v>2016</v>
      </c>
      <c r="J1523" s="11" t="s">
        <v>1485</v>
      </c>
      <c r="K1523" s="12">
        <v>50000</v>
      </c>
      <c r="L1523" s="12">
        <v>1</v>
      </c>
      <c r="M1523" s="33" t="str">
        <f>IF(_xlfn.XLOOKUP(C1523,Raw_Data_OS_23!$C$7:$C$4518,Raw_Data_OS_23!$G$7:$G$4518,"Paid/ Closed")="Paid/ Closed","Paid/ Closed", "Still_Outstanding")</f>
        <v>Still_Outstanding</v>
      </c>
      <c r="N1523" s="33">
        <f>IF(_xlfn.XLOOKUP(C1523,Raw_Data_Paid_23!$C$4:$C$2114,Raw_Data_Paid_23!$C$4:$C$2114,1)= 1,1,0)</f>
        <v>1</v>
      </c>
      <c r="O1523" t="str">
        <f>IF(M1523=$W$7,IF(AND(N1523,_xlfn.XLOOKUP(C1523,Raw_Data_OS_23!$C$7:$C$4518,Raw_Data_OS_23!$G$7:$G$4518,0)=G1523),"A",IF(_xlfn.XLOOKUP(C1523,Raw_Data_Paid_23!$C$4:$C$2114,Raw_Data_Paid_23!$C$4:$C$2114,"B1")="B1","B1","B2")),IF(_xlfn.XLOOKUP(C1523,Raw_Data_Paid_23!$C$4:$C$2114,Raw_Data_Paid_23!$C$4:$C$2114,"C1")="C1","C1","C2"))</f>
        <v>B1</v>
      </c>
      <c r="P1523" t="str">
        <f t="shared" si="73"/>
        <v>2016B1Motor Private</v>
      </c>
    </row>
    <row r="1524" spans="3:16" x14ac:dyDescent="0.35">
      <c r="C1524" s="6" t="s">
        <v>1762</v>
      </c>
      <c r="D1524" s="7" t="s">
        <v>4822</v>
      </c>
      <c r="E1524" s="7" t="s">
        <v>4821</v>
      </c>
      <c r="F1524" s="8" t="s">
        <v>3910</v>
      </c>
      <c r="G1524" s="9">
        <v>199605.26319999999</v>
      </c>
      <c r="H1524" s="10">
        <v>2016</v>
      </c>
      <c r="I1524" s="10">
        <v>2016</v>
      </c>
      <c r="J1524" s="11" t="s">
        <v>1485</v>
      </c>
      <c r="K1524" s="12">
        <v>199605.26319999999</v>
      </c>
      <c r="L1524" s="12">
        <v>1</v>
      </c>
      <c r="M1524" s="33" t="str">
        <f>IF(_xlfn.XLOOKUP(C1524,Raw_Data_OS_23!$C$7:$C$4518,Raw_Data_OS_23!$G$7:$G$4518,"Paid/ Closed")="Paid/ Closed","Paid/ Closed", "Still_Outstanding")</f>
        <v>Paid/ Closed</v>
      </c>
      <c r="N1524" s="33">
        <f>IF(_xlfn.XLOOKUP(C1524,Raw_Data_Paid_23!$C$4:$C$2114,Raw_Data_Paid_23!$C$4:$C$2114,1)= 1,1,0)</f>
        <v>1</v>
      </c>
      <c r="O1524" t="str">
        <f>IF(M1524=$W$7,IF(AND(N1524,_xlfn.XLOOKUP(C1524,Raw_Data_OS_23!$C$7:$C$4518,Raw_Data_OS_23!$G$7:$G$4518,0)=G1524),"A",IF(_xlfn.XLOOKUP(C1524,Raw_Data_Paid_23!$C$4:$C$2114,Raw_Data_Paid_23!$C$4:$C$2114,"B1")="B1","B1","B2")),IF(_xlfn.XLOOKUP(C1524,Raw_Data_Paid_23!$C$4:$C$2114,Raw_Data_Paid_23!$C$4:$C$2114,"C1")="C1","C1","C2"))</f>
        <v>C1</v>
      </c>
      <c r="P1524" t="str">
        <f t="shared" si="73"/>
        <v>2016C1Motor Private</v>
      </c>
    </row>
    <row r="1525" spans="3:16" x14ac:dyDescent="0.35">
      <c r="C1525" s="6" t="s">
        <v>1763</v>
      </c>
      <c r="D1525" s="7" t="s">
        <v>4803</v>
      </c>
      <c r="E1525" s="7" t="s">
        <v>4823</v>
      </c>
      <c r="F1525" s="8" t="s">
        <v>658</v>
      </c>
      <c r="G1525" s="9">
        <v>200000</v>
      </c>
      <c r="H1525" s="10">
        <v>2015</v>
      </c>
      <c r="I1525" s="10">
        <v>2016</v>
      </c>
      <c r="J1525" s="11" t="s">
        <v>1713</v>
      </c>
      <c r="K1525" s="12">
        <v>200000</v>
      </c>
      <c r="L1525" s="12">
        <v>1</v>
      </c>
      <c r="M1525" s="33" t="str">
        <f>IF(_xlfn.XLOOKUP(C1525,Raw_Data_OS_23!$C$7:$C$4518,Raw_Data_OS_23!$G$7:$G$4518,"Paid/ Closed")="Paid/ Closed","Paid/ Closed", "Still_Outstanding")</f>
        <v>Still_Outstanding</v>
      </c>
      <c r="N1525" s="33">
        <f>IF(_xlfn.XLOOKUP(C1525,Raw_Data_Paid_23!$C$4:$C$2114,Raw_Data_Paid_23!$C$4:$C$2114,1)= 1,1,0)</f>
        <v>1</v>
      </c>
      <c r="O1525" t="str">
        <f>IF(M1525=$W$7,IF(AND(N1525,_xlfn.XLOOKUP(C1525,Raw_Data_OS_23!$C$7:$C$4518,Raw_Data_OS_23!$G$7:$G$4518,0)=G1525),"A",IF(_xlfn.XLOOKUP(C1525,Raw_Data_Paid_23!$C$4:$C$2114,Raw_Data_Paid_23!$C$4:$C$2114,"B1")="B1","B1","B2")),IF(_xlfn.XLOOKUP(C1525,Raw_Data_Paid_23!$C$4:$C$2114,Raw_Data_Paid_23!$C$4:$C$2114,"C1")="C1","C1","C2"))</f>
        <v>A</v>
      </c>
      <c r="P1525" t="str">
        <f t="shared" si="73"/>
        <v>2015AWorkmen's Compensation</v>
      </c>
    </row>
    <row r="1526" spans="3:16" x14ac:dyDescent="0.35">
      <c r="C1526" s="6" t="s">
        <v>1764</v>
      </c>
      <c r="D1526" s="7" t="s">
        <v>4824</v>
      </c>
      <c r="E1526" s="7" t="s">
        <v>4825</v>
      </c>
      <c r="F1526" s="8" t="s">
        <v>658</v>
      </c>
      <c r="G1526" s="9">
        <v>200000</v>
      </c>
      <c r="H1526" s="10">
        <v>2013</v>
      </c>
      <c r="I1526" s="10">
        <v>2016</v>
      </c>
      <c r="J1526" s="11" t="s">
        <v>1638</v>
      </c>
      <c r="K1526" s="12">
        <v>200000</v>
      </c>
      <c r="L1526" s="12">
        <v>1</v>
      </c>
      <c r="M1526" s="33" t="str">
        <f>IF(_xlfn.XLOOKUP(C1526,Raw_Data_OS_23!$C$7:$C$4518,Raw_Data_OS_23!$G$7:$G$4518,"Paid/ Closed")="Paid/ Closed","Paid/ Closed", "Still_Outstanding")</f>
        <v>Still_Outstanding</v>
      </c>
      <c r="N1526" s="33">
        <f>IF(_xlfn.XLOOKUP(C1526,Raw_Data_Paid_23!$C$4:$C$2114,Raw_Data_Paid_23!$C$4:$C$2114,1)= 1,1,0)</f>
        <v>1</v>
      </c>
      <c r="O1526" t="str">
        <f>IF(M1526=$W$7,IF(AND(N1526,_xlfn.XLOOKUP(C1526,Raw_Data_OS_23!$C$7:$C$4518,Raw_Data_OS_23!$G$7:$G$4518,0)=G1526),"A",IF(_xlfn.XLOOKUP(C1526,Raw_Data_Paid_23!$C$4:$C$2114,Raw_Data_Paid_23!$C$4:$C$2114,"B1")="B1","B1","B2")),IF(_xlfn.XLOOKUP(C1526,Raw_Data_Paid_23!$C$4:$C$2114,Raw_Data_Paid_23!$C$4:$C$2114,"C1")="C1","C1","C2"))</f>
        <v>B1</v>
      </c>
      <c r="P1526" t="str">
        <f t="shared" si="73"/>
        <v>2013B1Workmen's Compensation</v>
      </c>
    </row>
    <row r="1527" spans="3:16" x14ac:dyDescent="0.35">
      <c r="C1527" s="6" t="s">
        <v>1765</v>
      </c>
      <c r="D1527" s="7" t="s">
        <v>4826</v>
      </c>
      <c r="E1527" s="7" t="s">
        <v>4825</v>
      </c>
      <c r="F1527" s="8" t="s">
        <v>658</v>
      </c>
      <c r="G1527" s="9">
        <v>100000</v>
      </c>
      <c r="H1527" s="10">
        <v>2013</v>
      </c>
      <c r="I1527" s="10">
        <v>2016</v>
      </c>
      <c r="J1527" s="11" t="s">
        <v>1249</v>
      </c>
      <c r="K1527" s="12">
        <v>100000</v>
      </c>
      <c r="L1527" s="12">
        <v>1</v>
      </c>
      <c r="M1527" s="33" t="str">
        <f>IF(_xlfn.XLOOKUP(C1527,Raw_Data_OS_23!$C$7:$C$4518,Raw_Data_OS_23!$G$7:$G$4518,"Paid/ Closed")="Paid/ Closed","Paid/ Closed", "Still_Outstanding")</f>
        <v>Still_Outstanding</v>
      </c>
      <c r="N1527" s="33">
        <f>IF(_xlfn.XLOOKUP(C1527,Raw_Data_Paid_23!$C$4:$C$2114,Raw_Data_Paid_23!$C$4:$C$2114,1)= 1,1,0)</f>
        <v>1</v>
      </c>
      <c r="O1527" t="str">
        <f>IF(M1527=$W$7,IF(AND(N1527,_xlfn.XLOOKUP(C1527,Raw_Data_OS_23!$C$7:$C$4518,Raw_Data_OS_23!$G$7:$G$4518,0)=G1527),"A",IF(_xlfn.XLOOKUP(C1527,Raw_Data_Paid_23!$C$4:$C$2114,Raw_Data_Paid_23!$C$4:$C$2114,"B1")="B1","B1","B2")),IF(_xlfn.XLOOKUP(C1527,Raw_Data_Paid_23!$C$4:$C$2114,Raw_Data_Paid_23!$C$4:$C$2114,"C1")="C1","C1","C2"))</f>
        <v>B1</v>
      </c>
      <c r="P1527" t="str">
        <f t="shared" si="73"/>
        <v>2013B1Workmen's Compensation</v>
      </c>
    </row>
    <row r="1528" spans="3:16" x14ac:dyDescent="0.35">
      <c r="C1528" s="6" t="s">
        <v>1766</v>
      </c>
      <c r="D1528" s="7" t="s">
        <v>4827</v>
      </c>
      <c r="E1528" s="7" t="s">
        <v>4828</v>
      </c>
      <c r="F1528" s="8" t="s">
        <v>658</v>
      </c>
      <c r="G1528" s="9">
        <v>447894.73680000001</v>
      </c>
      <c r="H1528" s="10">
        <v>2012</v>
      </c>
      <c r="I1528" s="10">
        <v>2016</v>
      </c>
      <c r="J1528" s="11" t="s">
        <v>1611</v>
      </c>
      <c r="K1528" s="12">
        <v>447894.73680000001</v>
      </c>
      <c r="L1528" s="12">
        <v>1</v>
      </c>
      <c r="M1528" s="33" t="str">
        <f>IF(_xlfn.XLOOKUP(C1528,Raw_Data_OS_23!$C$7:$C$4518,Raw_Data_OS_23!$G$7:$G$4518,"Paid/ Closed")="Paid/ Closed","Paid/ Closed", "Still_Outstanding")</f>
        <v>Still_Outstanding</v>
      </c>
      <c r="N1528" s="33">
        <f>IF(_xlfn.XLOOKUP(C1528,Raw_Data_Paid_23!$C$4:$C$2114,Raw_Data_Paid_23!$C$4:$C$2114,1)= 1,1,0)</f>
        <v>1</v>
      </c>
      <c r="O1528" t="str">
        <f>IF(M1528=$W$7,IF(AND(N1528,_xlfn.XLOOKUP(C1528,Raw_Data_OS_23!$C$7:$C$4518,Raw_Data_OS_23!$G$7:$G$4518,0)=G1528),"A",IF(_xlfn.XLOOKUP(C1528,Raw_Data_Paid_23!$C$4:$C$2114,Raw_Data_Paid_23!$C$4:$C$2114,"B1")="B1","B1","B2")),IF(_xlfn.XLOOKUP(C1528,Raw_Data_Paid_23!$C$4:$C$2114,Raw_Data_Paid_23!$C$4:$C$2114,"C1")="C1","C1","C2"))</f>
        <v>A</v>
      </c>
      <c r="P1528" t="str">
        <f t="shared" si="73"/>
        <v>2012AWorkmen's Compensation</v>
      </c>
    </row>
    <row r="1529" spans="3:16" x14ac:dyDescent="0.35">
      <c r="C1529" s="6" t="s">
        <v>1767</v>
      </c>
      <c r="D1529" s="7" t="s">
        <v>4829</v>
      </c>
      <c r="E1529" s="7" t="s">
        <v>4821</v>
      </c>
      <c r="F1529" s="8" t="s">
        <v>3908</v>
      </c>
      <c r="G1529" s="9">
        <v>973684.21050000004</v>
      </c>
      <c r="H1529" s="10">
        <v>2016</v>
      </c>
      <c r="I1529" s="10">
        <v>2016</v>
      </c>
      <c r="J1529" s="11" t="s">
        <v>1485</v>
      </c>
      <c r="K1529" s="12">
        <v>973684.21050000004</v>
      </c>
      <c r="L1529" s="12">
        <v>1</v>
      </c>
      <c r="M1529" s="33" t="str">
        <f>IF(_xlfn.XLOOKUP(C1529,Raw_Data_OS_23!$C$7:$C$4518,Raw_Data_OS_23!$G$7:$G$4518,"Paid/ Closed")="Paid/ Closed","Paid/ Closed", "Still_Outstanding")</f>
        <v>Still_Outstanding</v>
      </c>
      <c r="N1529" s="33">
        <f>IF(_xlfn.XLOOKUP(C1529,Raw_Data_Paid_23!$C$4:$C$2114,Raw_Data_Paid_23!$C$4:$C$2114,1)= 1,1,0)</f>
        <v>1</v>
      </c>
      <c r="O1529" t="str">
        <f>IF(M1529=$W$7,IF(AND(N1529,_xlfn.XLOOKUP(C1529,Raw_Data_OS_23!$C$7:$C$4518,Raw_Data_OS_23!$G$7:$G$4518,0)=G1529),"A",IF(_xlfn.XLOOKUP(C1529,Raw_Data_Paid_23!$C$4:$C$2114,Raw_Data_Paid_23!$C$4:$C$2114,"B1")="B1","B1","B2")),IF(_xlfn.XLOOKUP(C1529,Raw_Data_Paid_23!$C$4:$C$2114,Raw_Data_Paid_23!$C$4:$C$2114,"C1")="C1","C1","C2"))</f>
        <v>B1</v>
      </c>
      <c r="P1529" t="str">
        <f t="shared" si="73"/>
        <v>2016B1Motor Commercial</v>
      </c>
    </row>
    <row r="1530" spans="3:16" x14ac:dyDescent="0.35">
      <c r="C1530" s="6" t="s">
        <v>1768</v>
      </c>
      <c r="D1530" s="7" t="s">
        <v>4830</v>
      </c>
      <c r="E1530" s="7" t="s">
        <v>4831</v>
      </c>
      <c r="F1530" s="8" t="s">
        <v>3910</v>
      </c>
      <c r="G1530" s="9">
        <v>1710</v>
      </c>
      <c r="H1530" s="10">
        <v>2016</v>
      </c>
      <c r="I1530" s="10">
        <v>2016</v>
      </c>
      <c r="J1530" s="11" t="s">
        <v>667</v>
      </c>
      <c r="K1530" s="12">
        <v>1710</v>
      </c>
      <c r="L1530" s="12">
        <v>1</v>
      </c>
      <c r="M1530" s="33" t="str">
        <f>IF(_xlfn.XLOOKUP(C1530,Raw_Data_OS_23!$C$7:$C$4518,Raw_Data_OS_23!$G$7:$G$4518,"Paid/ Closed")="Paid/ Closed","Paid/ Closed", "Still_Outstanding")</f>
        <v>Still_Outstanding</v>
      </c>
      <c r="N1530" s="33">
        <f>IF(_xlfn.XLOOKUP(C1530,Raw_Data_Paid_23!$C$4:$C$2114,Raw_Data_Paid_23!$C$4:$C$2114,1)= 1,1,0)</f>
        <v>1</v>
      </c>
      <c r="O1530" t="str">
        <f>IF(M1530=$W$7,IF(AND(N1530,_xlfn.XLOOKUP(C1530,Raw_Data_OS_23!$C$7:$C$4518,Raw_Data_OS_23!$G$7:$G$4518,0)=G1530),"A",IF(_xlfn.XLOOKUP(C1530,Raw_Data_Paid_23!$C$4:$C$2114,Raw_Data_Paid_23!$C$4:$C$2114,"B1")="B1","B1","B2")),IF(_xlfn.XLOOKUP(C1530,Raw_Data_Paid_23!$C$4:$C$2114,Raw_Data_Paid_23!$C$4:$C$2114,"C1")="C1","C1","C2"))</f>
        <v>A</v>
      </c>
      <c r="P1530" t="str">
        <f t="shared" si="73"/>
        <v>2016AMotor Private</v>
      </c>
    </row>
    <row r="1531" spans="3:16" x14ac:dyDescent="0.35">
      <c r="C1531" s="6" t="s">
        <v>1769</v>
      </c>
      <c r="D1531" s="7" t="s">
        <v>4832</v>
      </c>
      <c r="E1531" s="7" t="s">
        <v>4833</v>
      </c>
      <c r="F1531" s="8" t="s">
        <v>3910</v>
      </c>
      <c r="G1531" s="9">
        <v>100000</v>
      </c>
      <c r="H1531" s="10">
        <v>2016</v>
      </c>
      <c r="I1531" s="10">
        <v>2016</v>
      </c>
      <c r="J1531" s="11" t="s">
        <v>667</v>
      </c>
      <c r="K1531" s="12">
        <v>100000</v>
      </c>
      <c r="L1531" s="12">
        <v>1</v>
      </c>
      <c r="M1531" s="33" t="str">
        <f>IF(_xlfn.XLOOKUP(C1531,Raw_Data_OS_23!$C$7:$C$4518,Raw_Data_OS_23!$G$7:$G$4518,"Paid/ Closed")="Paid/ Closed","Paid/ Closed", "Still_Outstanding")</f>
        <v>Paid/ Closed</v>
      </c>
      <c r="N1531" s="33">
        <f>IF(_xlfn.XLOOKUP(C1531,Raw_Data_Paid_23!$C$4:$C$2114,Raw_Data_Paid_23!$C$4:$C$2114,1)= 1,1,0)</f>
        <v>1</v>
      </c>
      <c r="O1531" t="str">
        <f>IF(M1531=$W$7,IF(AND(N1531,_xlfn.XLOOKUP(C1531,Raw_Data_OS_23!$C$7:$C$4518,Raw_Data_OS_23!$G$7:$G$4518,0)=G1531),"A",IF(_xlfn.XLOOKUP(C1531,Raw_Data_Paid_23!$C$4:$C$2114,Raw_Data_Paid_23!$C$4:$C$2114,"B1")="B1","B1","B2")),IF(_xlfn.XLOOKUP(C1531,Raw_Data_Paid_23!$C$4:$C$2114,Raw_Data_Paid_23!$C$4:$C$2114,"C1")="C1","C1","C2"))</f>
        <v>C1</v>
      </c>
      <c r="P1531" t="str">
        <f t="shared" si="73"/>
        <v>2016C1Motor Private</v>
      </c>
    </row>
    <row r="1532" spans="3:16" x14ac:dyDescent="0.35">
      <c r="C1532" s="6" t="s">
        <v>1770</v>
      </c>
      <c r="D1532" s="7" t="s">
        <v>4828</v>
      </c>
      <c r="E1532" s="7" t="s">
        <v>4834</v>
      </c>
      <c r="F1532" s="8" t="s">
        <v>4195</v>
      </c>
      <c r="G1532" s="9">
        <v>60000</v>
      </c>
      <c r="H1532" s="10">
        <v>2016</v>
      </c>
      <c r="I1532" s="10">
        <v>2016</v>
      </c>
      <c r="J1532" s="11" t="s">
        <v>1485</v>
      </c>
      <c r="K1532" s="12">
        <v>33336</v>
      </c>
      <c r="L1532" s="12">
        <v>1</v>
      </c>
      <c r="M1532" s="33" t="str">
        <f>IF(_xlfn.XLOOKUP(C1532,Raw_Data_OS_23!$C$7:$C$4518,Raw_Data_OS_23!$G$7:$G$4518,"Paid/ Closed")="Paid/ Closed","Paid/ Closed", "Still_Outstanding")</f>
        <v>Still_Outstanding</v>
      </c>
      <c r="N1532" s="33">
        <f>IF(_xlfn.XLOOKUP(C1532,Raw_Data_Paid_23!$C$4:$C$2114,Raw_Data_Paid_23!$C$4:$C$2114,1)= 1,1,0)</f>
        <v>1</v>
      </c>
      <c r="O1532" t="str">
        <f>IF(M1532=$W$7,IF(AND(N1532,_xlfn.XLOOKUP(C1532,Raw_Data_OS_23!$C$7:$C$4518,Raw_Data_OS_23!$G$7:$G$4518,0)=G1532),"A",IF(_xlfn.XLOOKUP(C1532,Raw_Data_Paid_23!$C$4:$C$2114,Raw_Data_Paid_23!$C$4:$C$2114,"B1")="B1","B1","B2")),IF(_xlfn.XLOOKUP(C1532,Raw_Data_Paid_23!$C$4:$C$2114,Raw_Data_Paid_23!$C$4:$C$2114,"C1")="C1","C1","C2"))</f>
        <v>A</v>
      </c>
      <c r="P1532" t="str">
        <f t="shared" si="73"/>
        <v>2016AEngineering</v>
      </c>
    </row>
    <row r="1533" spans="3:16" x14ac:dyDescent="0.35">
      <c r="C1533" s="6" t="s">
        <v>1771</v>
      </c>
      <c r="D1533" s="7" t="s">
        <v>4835</v>
      </c>
      <c r="E1533" s="7" t="s">
        <v>4836</v>
      </c>
      <c r="F1533" s="8" t="s">
        <v>658</v>
      </c>
      <c r="G1533" s="9">
        <v>389473.68420000002</v>
      </c>
      <c r="H1533" s="10">
        <v>2016</v>
      </c>
      <c r="I1533" s="10">
        <v>2016</v>
      </c>
      <c r="J1533" s="11" t="s">
        <v>47</v>
      </c>
      <c r="K1533" s="12">
        <v>389473.68420000002</v>
      </c>
      <c r="L1533" s="12">
        <v>1</v>
      </c>
      <c r="M1533" s="33" t="str">
        <f>IF(_xlfn.XLOOKUP(C1533,Raw_Data_OS_23!$C$7:$C$4518,Raw_Data_OS_23!$G$7:$G$4518,"Paid/ Closed")="Paid/ Closed","Paid/ Closed", "Still_Outstanding")</f>
        <v>Still_Outstanding</v>
      </c>
      <c r="N1533" s="33">
        <f>IF(_xlfn.XLOOKUP(C1533,Raw_Data_Paid_23!$C$4:$C$2114,Raw_Data_Paid_23!$C$4:$C$2114,1)= 1,1,0)</f>
        <v>1</v>
      </c>
      <c r="O1533" t="str">
        <f>IF(M1533=$W$7,IF(AND(N1533,_xlfn.XLOOKUP(C1533,Raw_Data_OS_23!$C$7:$C$4518,Raw_Data_OS_23!$G$7:$G$4518,0)=G1533),"A",IF(_xlfn.XLOOKUP(C1533,Raw_Data_Paid_23!$C$4:$C$2114,Raw_Data_Paid_23!$C$4:$C$2114,"B1")="B1","B1","B2")),IF(_xlfn.XLOOKUP(C1533,Raw_Data_Paid_23!$C$4:$C$2114,Raw_Data_Paid_23!$C$4:$C$2114,"C1")="C1","C1","C2"))</f>
        <v>B1</v>
      </c>
      <c r="P1533" t="str">
        <f t="shared" si="73"/>
        <v>2016B1Workmen's Compensation</v>
      </c>
    </row>
    <row r="1534" spans="3:16" x14ac:dyDescent="0.35">
      <c r="C1534" s="6" t="s">
        <v>1772</v>
      </c>
      <c r="D1534" s="7" t="s">
        <v>4837</v>
      </c>
      <c r="E1534" s="7" t="s">
        <v>4838</v>
      </c>
      <c r="F1534" s="8" t="s">
        <v>3910</v>
      </c>
      <c r="G1534" s="9">
        <v>100000</v>
      </c>
      <c r="H1534" s="10">
        <v>2016</v>
      </c>
      <c r="I1534" s="10">
        <v>2016</v>
      </c>
      <c r="J1534" s="11" t="s">
        <v>667</v>
      </c>
      <c r="K1534" s="12">
        <v>100000</v>
      </c>
      <c r="L1534" s="12">
        <v>1</v>
      </c>
      <c r="M1534" s="33" t="str">
        <f>IF(_xlfn.XLOOKUP(C1534,Raw_Data_OS_23!$C$7:$C$4518,Raw_Data_OS_23!$G$7:$G$4518,"Paid/ Closed")="Paid/ Closed","Paid/ Closed", "Still_Outstanding")</f>
        <v>Still_Outstanding</v>
      </c>
      <c r="N1534" s="33">
        <f>IF(_xlfn.XLOOKUP(C1534,Raw_Data_Paid_23!$C$4:$C$2114,Raw_Data_Paid_23!$C$4:$C$2114,1)= 1,1,0)</f>
        <v>1</v>
      </c>
      <c r="O1534" t="str">
        <f>IF(M1534=$W$7,IF(AND(N1534,_xlfn.XLOOKUP(C1534,Raw_Data_OS_23!$C$7:$C$4518,Raw_Data_OS_23!$G$7:$G$4518,0)=G1534),"A",IF(_xlfn.XLOOKUP(C1534,Raw_Data_Paid_23!$C$4:$C$2114,Raw_Data_Paid_23!$C$4:$C$2114,"B1")="B1","B1","B2")),IF(_xlfn.XLOOKUP(C1534,Raw_Data_Paid_23!$C$4:$C$2114,Raw_Data_Paid_23!$C$4:$C$2114,"C1")="C1","C1","C2"))</f>
        <v>B1</v>
      </c>
      <c r="P1534" t="str">
        <f t="shared" si="73"/>
        <v>2016B1Motor Private</v>
      </c>
    </row>
    <row r="1535" spans="3:16" x14ac:dyDescent="0.35">
      <c r="C1535" s="6" t="s">
        <v>1773</v>
      </c>
      <c r="D1535" s="7" t="s">
        <v>4833</v>
      </c>
      <c r="E1535" s="7" t="s">
        <v>4837</v>
      </c>
      <c r="F1535" s="8" t="s">
        <v>3910</v>
      </c>
      <c r="G1535" s="9">
        <v>163300</v>
      </c>
      <c r="H1535" s="10">
        <v>2016</v>
      </c>
      <c r="I1535" s="10">
        <v>2016</v>
      </c>
      <c r="J1535" s="11" t="s">
        <v>667</v>
      </c>
      <c r="K1535" s="12">
        <v>163300</v>
      </c>
      <c r="L1535" s="12">
        <v>1</v>
      </c>
      <c r="M1535" s="33" t="str">
        <f>IF(_xlfn.XLOOKUP(C1535,Raw_Data_OS_23!$C$7:$C$4518,Raw_Data_OS_23!$G$7:$G$4518,"Paid/ Closed")="Paid/ Closed","Paid/ Closed", "Still_Outstanding")</f>
        <v>Still_Outstanding</v>
      </c>
      <c r="N1535" s="33">
        <f>IF(_xlfn.XLOOKUP(C1535,Raw_Data_Paid_23!$C$4:$C$2114,Raw_Data_Paid_23!$C$4:$C$2114,1)= 1,1,0)</f>
        <v>1</v>
      </c>
      <c r="O1535" t="str">
        <f>IF(M1535=$W$7,IF(AND(N1535,_xlfn.XLOOKUP(C1535,Raw_Data_OS_23!$C$7:$C$4518,Raw_Data_OS_23!$G$7:$G$4518,0)=G1535),"A",IF(_xlfn.XLOOKUP(C1535,Raw_Data_Paid_23!$C$4:$C$2114,Raw_Data_Paid_23!$C$4:$C$2114,"B1")="B1","B1","B2")),IF(_xlfn.XLOOKUP(C1535,Raw_Data_Paid_23!$C$4:$C$2114,Raw_Data_Paid_23!$C$4:$C$2114,"C1")="C1","C1","C2"))</f>
        <v>B1</v>
      </c>
      <c r="P1535" t="str">
        <f t="shared" si="73"/>
        <v>2016B1Motor Private</v>
      </c>
    </row>
    <row r="1536" spans="3:16" x14ac:dyDescent="0.35">
      <c r="C1536" s="6" t="s">
        <v>1774</v>
      </c>
      <c r="D1536" s="7" t="s">
        <v>4839</v>
      </c>
      <c r="E1536" s="7" t="s">
        <v>4840</v>
      </c>
      <c r="F1536" s="8" t="s">
        <v>658</v>
      </c>
      <c r="G1536" s="9">
        <v>259649.12280000001</v>
      </c>
      <c r="H1536" s="10">
        <v>2016</v>
      </c>
      <c r="I1536" s="10">
        <v>2016</v>
      </c>
      <c r="J1536" s="11" t="s">
        <v>1485</v>
      </c>
      <c r="K1536" s="12">
        <v>259649.12280000001</v>
      </c>
      <c r="L1536" s="12">
        <v>1</v>
      </c>
      <c r="M1536" s="33" t="str">
        <f>IF(_xlfn.XLOOKUP(C1536,Raw_Data_OS_23!$C$7:$C$4518,Raw_Data_OS_23!$G$7:$G$4518,"Paid/ Closed")="Paid/ Closed","Paid/ Closed", "Still_Outstanding")</f>
        <v>Still_Outstanding</v>
      </c>
      <c r="N1536" s="33">
        <f>IF(_xlfn.XLOOKUP(C1536,Raw_Data_Paid_23!$C$4:$C$2114,Raw_Data_Paid_23!$C$4:$C$2114,1)= 1,1,0)</f>
        <v>1</v>
      </c>
      <c r="O1536" t="str">
        <f>IF(M1536=$W$7,IF(AND(N1536,_xlfn.XLOOKUP(C1536,Raw_Data_OS_23!$C$7:$C$4518,Raw_Data_OS_23!$G$7:$G$4518,0)=G1536),"A",IF(_xlfn.XLOOKUP(C1536,Raw_Data_Paid_23!$C$4:$C$2114,Raw_Data_Paid_23!$C$4:$C$2114,"B1")="B1","B1","B2")),IF(_xlfn.XLOOKUP(C1536,Raw_Data_Paid_23!$C$4:$C$2114,Raw_Data_Paid_23!$C$4:$C$2114,"C1")="C1","C1","C2"))</f>
        <v>A</v>
      </c>
      <c r="P1536" t="str">
        <f t="shared" si="73"/>
        <v>2016AWorkmen's Compensation</v>
      </c>
    </row>
    <row r="1537" spans="3:16" x14ac:dyDescent="0.35">
      <c r="C1537" s="6" t="s">
        <v>1775</v>
      </c>
      <c r="D1537" s="7" t="s">
        <v>4841</v>
      </c>
      <c r="E1537" s="7" t="s">
        <v>4842</v>
      </c>
      <c r="F1537" s="8" t="s">
        <v>3910</v>
      </c>
      <c r="G1537" s="9">
        <v>250000</v>
      </c>
      <c r="H1537" s="10">
        <v>2016</v>
      </c>
      <c r="I1537" s="10">
        <v>2016</v>
      </c>
      <c r="J1537" s="11" t="s">
        <v>667</v>
      </c>
      <c r="K1537" s="12">
        <v>250000</v>
      </c>
      <c r="L1537" s="12">
        <v>1</v>
      </c>
      <c r="M1537" s="33" t="str">
        <f>IF(_xlfn.XLOOKUP(C1537,Raw_Data_OS_23!$C$7:$C$4518,Raw_Data_OS_23!$G$7:$G$4518,"Paid/ Closed")="Paid/ Closed","Paid/ Closed", "Still_Outstanding")</f>
        <v>Paid/ Closed</v>
      </c>
      <c r="N1537" s="33">
        <f>IF(_xlfn.XLOOKUP(C1537,Raw_Data_Paid_23!$C$4:$C$2114,Raw_Data_Paid_23!$C$4:$C$2114,1)= 1,1,0)</f>
        <v>1</v>
      </c>
      <c r="O1537" t="str">
        <f>IF(M1537=$W$7,IF(AND(N1537,_xlfn.XLOOKUP(C1537,Raw_Data_OS_23!$C$7:$C$4518,Raw_Data_OS_23!$G$7:$G$4518,0)=G1537),"A",IF(_xlfn.XLOOKUP(C1537,Raw_Data_Paid_23!$C$4:$C$2114,Raw_Data_Paid_23!$C$4:$C$2114,"B1")="B1","B1","B2")),IF(_xlfn.XLOOKUP(C1537,Raw_Data_Paid_23!$C$4:$C$2114,Raw_Data_Paid_23!$C$4:$C$2114,"C1")="C1","C1","C2"))</f>
        <v>C1</v>
      </c>
      <c r="P1537" t="str">
        <f t="shared" si="73"/>
        <v>2016C1Motor Private</v>
      </c>
    </row>
    <row r="1538" spans="3:16" x14ac:dyDescent="0.35">
      <c r="C1538" s="6" t="s">
        <v>1776</v>
      </c>
      <c r="D1538" s="7" t="s">
        <v>4843</v>
      </c>
      <c r="E1538" s="7" t="s">
        <v>4844</v>
      </c>
      <c r="F1538" s="8" t="s">
        <v>3910</v>
      </c>
      <c r="G1538" s="9">
        <v>95360</v>
      </c>
      <c r="H1538" s="10">
        <v>2016</v>
      </c>
      <c r="I1538" s="10">
        <v>2016</v>
      </c>
      <c r="J1538" s="11" t="s">
        <v>667</v>
      </c>
      <c r="K1538" s="12">
        <v>95360</v>
      </c>
      <c r="L1538" s="12">
        <v>1</v>
      </c>
      <c r="M1538" s="33" t="str">
        <f>IF(_xlfn.XLOOKUP(C1538,Raw_Data_OS_23!$C$7:$C$4518,Raw_Data_OS_23!$G$7:$G$4518,"Paid/ Closed")="Paid/ Closed","Paid/ Closed", "Still_Outstanding")</f>
        <v>Paid/ Closed</v>
      </c>
      <c r="N1538" s="33">
        <f>IF(_xlfn.XLOOKUP(C1538,Raw_Data_Paid_23!$C$4:$C$2114,Raw_Data_Paid_23!$C$4:$C$2114,1)= 1,1,0)</f>
        <v>1</v>
      </c>
      <c r="O1538" t="str">
        <f>IF(M1538=$W$7,IF(AND(N1538,_xlfn.XLOOKUP(C1538,Raw_Data_OS_23!$C$7:$C$4518,Raw_Data_OS_23!$G$7:$G$4518,0)=G1538),"A",IF(_xlfn.XLOOKUP(C1538,Raw_Data_Paid_23!$C$4:$C$2114,Raw_Data_Paid_23!$C$4:$C$2114,"B1")="B1","B1","B2")),IF(_xlfn.XLOOKUP(C1538,Raw_Data_Paid_23!$C$4:$C$2114,Raw_Data_Paid_23!$C$4:$C$2114,"C1")="C1","C1","C2"))</f>
        <v>C1</v>
      </c>
      <c r="P1538" t="str">
        <f t="shared" si="73"/>
        <v>2016C1Motor Private</v>
      </c>
    </row>
    <row r="1539" spans="3:16" x14ac:dyDescent="0.35">
      <c r="C1539" s="6" t="s">
        <v>1777</v>
      </c>
      <c r="D1539" s="7" t="s">
        <v>4845</v>
      </c>
      <c r="E1539" s="7" t="s">
        <v>4846</v>
      </c>
      <c r="F1539" s="8" t="s">
        <v>3910</v>
      </c>
      <c r="G1539" s="9">
        <v>250000</v>
      </c>
      <c r="H1539" s="10">
        <v>2015</v>
      </c>
      <c r="I1539" s="10">
        <v>2016</v>
      </c>
      <c r="J1539" s="11" t="s">
        <v>1734</v>
      </c>
      <c r="K1539" s="12">
        <v>250000</v>
      </c>
      <c r="L1539" s="12">
        <v>1</v>
      </c>
      <c r="M1539" s="33" t="str">
        <f>IF(_xlfn.XLOOKUP(C1539,Raw_Data_OS_23!$C$7:$C$4518,Raw_Data_OS_23!$G$7:$G$4518,"Paid/ Closed")="Paid/ Closed","Paid/ Closed", "Still_Outstanding")</f>
        <v>Still_Outstanding</v>
      </c>
      <c r="N1539" s="33">
        <f>IF(_xlfn.XLOOKUP(C1539,Raw_Data_Paid_23!$C$4:$C$2114,Raw_Data_Paid_23!$C$4:$C$2114,1)= 1,1,0)</f>
        <v>1</v>
      </c>
      <c r="O1539" t="str">
        <f>IF(M1539=$W$7,IF(AND(N1539,_xlfn.XLOOKUP(C1539,Raw_Data_OS_23!$C$7:$C$4518,Raw_Data_OS_23!$G$7:$G$4518,0)=G1539),"A",IF(_xlfn.XLOOKUP(C1539,Raw_Data_Paid_23!$C$4:$C$2114,Raw_Data_Paid_23!$C$4:$C$2114,"B1")="B1","B1","B2")),IF(_xlfn.XLOOKUP(C1539,Raw_Data_Paid_23!$C$4:$C$2114,Raw_Data_Paid_23!$C$4:$C$2114,"C1")="C1","C1","C2"))</f>
        <v>A</v>
      </c>
      <c r="P1539" t="str">
        <f t="shared" si="73"/>
        <v>2015AMotor Private</v>
      </c>
    </row>
    <row r="1540" spans="3:16" x14ac:dyDescent="0.35">
      <c r="C1540" s="6" t="s">
        <v>1778</v>
      </c>
      <c r="D1540" s="7" t="s">
        <v>4847</v>
      </c>
      <c r="E1540" s="7" t="s">
        <v>4848</v>
      </c>
      <c r="F1540" s="8" t="s">
        <v>3910</v>
      </c>
      <c r="G1540" s="9">
        <v>324561.40350000001</v>
      </c>
      <c r="H1540" s="10">
        <v>2016</v>
      </c>
      <c r="I1540" s="10">
        <v>2016</v>
      </c>
      <c r="J1540" s="11" t="s">
        <v>1485</v>
      </c>
      <c r="K1540" s="12">
        <v>324561.40350000001</v>
      </c>
      <c r="L1540" s="12">
        <v>1</v>
      </c>
      <c r="M1540" s="33" t="str">
        <f>IF(_xlfn.XLOOKUP(C1540,Raw_Data_OS_23!$C$7:$C$4518,Raw_Data_OS_23!$G$7:$G$4518,"Paid/ Closed")="Paid/ Closed","Paid/ Closed", "Still_Outstanding")</f>
        <v>Still_Outstanding</v>
      </c>
      <c r="N1540" s="33">
        <f>IF(_xlfn.XLOOKUP(C1540,Raw_Data_Paid_23!$C$4:$C$2114,Raw_Data_Paid_23!$C$4:$C$2114,1)= 1,1,0)</f>
        <v>1</v>
      </c>
      <c r="O1540" t="str">
        <f>IF(M1540=$W$7,IF(AND(N1540,_xlfn.XLOOKUP(C1540,Raw_Data_OS_23!$C$7:$C$4518,Raw_Data_OS_23!$G$7:$G$4518,0)=G1540),"A",IF(_xlfn.XLOOKUP(C1540,Raw_Data_Paid_23!$C$4:$C$2114,Raw_Data_Paid_23!$C$4:$C$2114,"B1")="B1","B1","B2")),IF(_xlfn.XLOOKUP(C1540,Raw_Data_Paid_23!$C$4:$C$2114,Raw_Data_Paid_23!$C$4:$C$2114,"C1")="C1","C1","C2"))</f>
        <v>B1</v>
      </c>
      <c r="P1540" t="str">
        <f t="shared" si="73"/>
        <v>2016B1Motor Private</v>
      </c>
    </row>
    <row r="1541" spans="3:16" x14ac:dyDescent="0.35">
      <c r="C1541" s="6" t="s">
        <v>1779</v>
      </c>
      <c r="D1541" s="7" t="s">
        <v>4849</v>
      </c>
      <c r="E1541" s="7" t="s">
        <v>4850</v>
      </c>
      <c r="F1541" s="8" t="s">
        <v>658</v>
      </c>
      <c r="G1541" s="9">
        <v>389473.68420000002</v>
      </c>
      <c r="H1541" s="10">
        <v>2015</v>
      </c>
      <c r="I1541" s="10">
        <v>2016</v>
      </c>
      <c r="J1541" s="11" t="s">
        <v>1241</v>
      </c>
      <c r="K1541" s="12">
        <v>389473.68420000002</v>
      </c>
      <c r="L1541" s="12">
        <v>1</v>
      </c>
      <c r="M1541" s="33" t="str">
        <f>IF(_xlfn.XLOOKUP(C1541,Raw_Data_OS_23!$C$7:$C$4518,Raw_Data_OS_23!$G$7:$G$4518,"Paid/ Closed")="Paid/ Closed","Paid/ Closed", "Still_Outstanding")</f>
        <v>Still_Outstanding</v>
      </c>
      <c r="N1541" s="33">
        <f>IF(_xlfn.XLOOKUP(C1541,Raw_Data_Paid_23!$C$4:$C$2114,Raw_Data_Paid_23!$C$4:$C$2114,1)= 1,1,0)</f>
        <v>1</v>
      </c>
      <c r="O1541" t="str">
        <f>IF(M1541=$W$7,IF(AND(N1541,_xlfn.XLOOKUP(C1541,Raw_Data_OS_23!$C$7:$C$4518,Raw_Data_OS_23!$G$7:$G$4518,0)=G1541),"A",IF(_xlfn.XLOOKUP(C1541,Raw_Data_Paid_23!$C$4:$C$2114,Raw_Data_Paid_23!$C$4:$C$2114,"B1")="B1","B1","B2")),IF(_xlfn.XLOOKUP(C1541,Raw_Data_Paid_23!$C$4:$C$2114,Raw_Data_Paid_23!$C$4:$C$2114,"C1")="C1","C1","C2"))</f>
        <v>B1</v>
      </c>
      <c r="P1541" t="str">
        <f t="shared" si="73"/>
        <v>2015B1Workmen's Compensation</v>
      </c>
    </row>
    <row r="1542" spans="3:16" x14ac:dyDescent="0.35">
      <c r="C1542" s="6" t="s">
        <v>1780</v>
      </c>
      <c r="D1542" s="7" t="s">
        <v>4731</v>
      </c>
      <c r="E1542" s="7" t="s">
        <v>4850</v>
      </c>
      <c r="F1542" s="8" t="s">
        <v>658</v>
      </c>
      <c r="G1542" s="9">
        <v>324561.40350000001</v>
      </c>
      <c r="H1542" s="10">
        <v>2015</v>
      </c>
      <c r="I1542" s="10">
        <v>2016</v>
      </c>
      <c r="J1542" s="11" t="s">
        <v>1241</v>
      </c>
      <c r="K1542" s="12">
        <v>324561.40350000001</v>
      </c>
      <c r="L1542" s="12">
        <v>1</v>
      </c>
      <c r="M1542" s="33" t="str">
        <f>IF(_xlfn.XLOOKUP(C1542,Raw_Data_OS_23!$C$7:$C$4518,Raw_Data_OS_23!$G$7:$G$4518,"Paid/ Closed")="Paid/ Closed","Paid/ Closed", "Still_Outstanding")</f>
        <v>Paid/ Closed</v>
      </c>
      <c r="N1542" s="33">
        <f>IF(_xlfn.XLOOKUP(C1542,Raw_Data_Paid_23!$C$4:$C$2114,Raw_Data_Paid_23!$C$4:$C$2114,1)= 1,1,0)</f>
        <v>1</v>
      </c>
      <c r="O1542" t="str">
        <f>IF(M1542=$W$7,IF(AND(N1542,_xlfn.XLOOKUP(C1542,Raw_Data_OS_23!$C$7:$C$4518,Raw_Data_OS_23!$G$7:$G$4518,0)=G1542),"A",IF(_xlfn.XLOOKUP(C1542,Raw_Data_Paid_23!$C$4:$C$2114,Raw_Data_Paid_23!$C$4:$C$2114,"B1")="B1","B1","B2")),IF(_xlfn.XLOOKUP(C1542,Raw_Data_Paid_23!$C$4:$C$2114,Raw_Data_Paid_23!$C$4:$C$2114,"C1")="C1","C1","C2"))</f>
        <v>C1</v>
      </c>
      <c r="P1542" t="str">
        <f t="shared" ref="P1542:P1605" si="74">H1542&amp;O1542&amp;F1542</f>
        <v>2015C1Workmen's Compensation</v>
      </c>
    </row>
    <row r="1543" spans="3:16" x14ac:dyDescent="0.35">
      <c r="C1543" s="6" t="s">
        <v>3897</v>
      </c>
      <c r="D1543" s="7" t="s">
        <v>4851</v>
      </c>
      <c r="E1543" s="7" t="s">
        <v>4852</v>
      </c>
      <c r="F1543" s="8" t="s">
        <v>3910</v>
      </c>
      <c r="G1543" s="9">
        <v>0</v>
      </c>
      <c r="H1543" s="10">
        <v>2016</v>
      </c>
      <c r="I1543" s="10">
        <v>2016</v>
      </c>
      <c r="J1543" s="11" t="s">
        <v>667</v>
      </c>
      <c r="K1543" s="12">
        <v>522</v>
      </c>
      <c r="L1543" s="12">
        <v>1</v>
      </c>
      <c r="M1543" s="33" t="str">
        <f>IF(_xlfn.XLOOKUP(C1543,Raw_Data_OS_23!$C$7:$C$4518,Raw_Data_OS_23!$G$7:$G$4518,"Paid/ Closed")="Paid/ Closed","Paid/ Closed", "Still_Outstanding")</f>
        <v>Still_Outstanding</v>
      </c>
      <c r="N1543" s="33">
        <f>IF(_xlfn.XLOOKUP(C1543,Raw_Data_Paid_23!$C$4:$C$2114,Raw_Data_Paid_23!$C$4:$C$2114,1)= 1,1,0)</f>
        <v>1</v>
      </c>
      <c r="O1543" t="str">
        <f>IF(M1543=$W$7,IF(AND(N1543,_xlfn.XLOOKUP(C1543,Raw_Data_OS_23!$C$7:$C$4518,Raw_Data_OS_23!$G$7:$G$4518,0)=G1543),"A",IF(_xlfn.XLOOKUP(C1543,Raw_Data_Paid_23!$C$4:$C$2114,Raw_Data_Paid_23!$C$4:$C$2114,"B1")="B1","B1","B2")),IF(_xlfn.XLOOKUP(C1543,Raw_Data_Paid_23!$C$4:$C$2114,Raw_Data_Paid_23!$C$4:$C$2114,"C1")="C1","C1","C2"))</f>
        <v>A</v>
      </c>
      <c r="P1543" t="str">
        <f t="shared" si="74"/>
        <v>2016AMotor Private</v>
      </c>
    </row>
    <row r="1544" spans="3:16" x14ac:dyDescent="0.35">
      <c r="C1544" s="6" t="s">
        <v>1781</v>
      </c>
      <c r="D1544" s="7" t="s">
        <v>4853</v>
      </c>
      <c r="E1544" s="7" t="s">
        <v>4854</v>
      </c>
      <c r="F1544" s="8" t="s">
        <v>658</v>
      </c>
      <c r="G1544" s="9">
        <v>200000</v>
      </c>
      <c r="H1544" s="10">
        <v>2014</v>
      </c>
      <c r="I1544" s="10">
        <v>2016</v>
      </c>
      <c r="J1544" s="11" t="s">
        <v>1679</v>
      </c>
      <c r="K1544" s="12">
        <v>200000</v>
      </c>
      <c r="L1544" s="12">
        <v>1</v>
      </c>
      <c r="M1544" s="33" t="str">
        <f>IF(_xlfn.XLOOKUP(C1544,Raw_Data_OS_23!$C$7:$C$4518,Raw_Data_OS_23!$G$7:$G$4518,"Paid/ Closed")="Paid/ Closed","Paid/ Closed", "Still_Outstanding")</f>
        <v>Still_Outstanding</v>
      </c>
      <c r="N1544" s="33">
        <f>IF(_xlfn.XLOOKUP(C1544,Raw_Data_Paid_23!$C$4:$C$2114,Raw_Data_Paid_23!$C$4:$C$2114,1)= 1,1,0)</f>
        <v>1</v>
      </c>
      <c r="O1544" t="str">
        <f>IF(M1544=$W$7,IF(AND(N1544,_xlfn.XLOOKUP(C1544,Raw_Data_OS_23!$C$7:$C$4518,Raw_Data_OS_23!$G$7:$G$4518,0)=G1544),"A",IF(_xlfn.XLOOKUP(C1544,Raw_Data_Paid_23!$C$4:$C$2114,Raw_Data_Paid_23!$C$4:$C$2114,"B1")="B1","B1","B2")),IF(_xlfn.XLOOKUP(C1544,Raw_Data_Paid_23!$C$4:$C$2114,Raw_Data_Paid_23!$C$4:$C$2114,"C1")="C1","C1","C2"))</f>
        <v>B1</v>
      </c>
      <c r="P1544" t="str">
        <f t="shared" si="74"/>
        <v>2014B1Workmen's Compensation</v>
      </c>
    </row>
    <row r="1545" spans="3:16" x14ac:dyDescent="0.35">
      <c r="C1545" s="6" t="s">
        <v>1782</v>
      </c>
      <c r="D1545" s="7" t="s">
        <v>4855</v>
      </c>
      <c r="E1545" s="7" t="s">
        <v>4852</v>
      </c>
      <c r="F1545" s="8" t="s">
        <v>658</v>
      </c>
      <c r="G1545" s="9">
        <v>150</v>
      </c>
      <c r="H1545" s="10">
        <v>2016</v>
      </c>
      <c r="I1545" s="10">
        <v>2016</v>
      </c>
      <c r="J1545" s="11" t="s">
        <v>667</v>
      </c>
      <c r="K1545" s="12">
        <v>150</v>
      </c>
      <c r="L1545" s="12">
        <v>1</v>
      </c>
      <c r="M1545" s="33" t="str">
        <f>IF(_xlfn.XLOOKUP(C1545,Raw_Data_OS_23!$C$7:$C$4518,Raw_Data_OS_23!$G$7:$G$4518,"Paid/ Closed")="Paid/ Closed","Paid/ Closed", "Still_Outstanding")</f>
        <v>Paid/ Closed</v>
      </c>
      <c r="N1545" s="33">
        <f>IF(_xlfn.XLOOKUP(C1545,Raw_Data_Paid_23!$C$4:$C$2114,Raw_Data_Paid_23!$C$4:$C$2114,1)= 1,1,0)</f>
        <v>1</v>
      </c>
      <c r="O1545" t="str">
        <f>IF(M1545=$W$7,IF(AND(N1545,_xlfn.XLOOKUP(C1545,Raw_Data_OS_23!$C$7:$C$4518,Raw_Data_OS_23!$G$7:$G$4518,0)=G1545),"A",IF(_xlfn.XLOOKUP(C1545,Raw_Data_Paid_23!$C$4:$C$2114,Raw_Data_Paid_23!$C$4:$C$2114,"B1")="B1","B1","B2")),IF(_xlfn.XLOOKUP(C1545,Raw_Data_Paid_23!$C$4:$C$2114,Raw_Data_Paid_23!$C$4:$C$2114,"C1")="C1","C1","C2"))</f>
        <v>C1</v>
      </c>
      <c r="P1545" t="str">
        <f t="shared" si="74"/>
        <v>2016C1Workmen's Compensation</v>
      </c>
    </row>
    <row r="1546" spans="3:16" x14ac:dyDescent="0.35">
      <c r="C1546" s="6" t="s">
        <v>1783</v>
      </c>
      <c r="D1546" s="7" t="s">
        <v>4856</v>
      </c>
      <c r="E1546" s="7" t="s">
        <v>4857</v>
      </c>
      <c r="F1546" s="8" t="s">
        <v>3910</v>
      </c>
      <c r="G1546" s="9">
        <v>201150</v>
      </c>
      <c r="H1546" s="10">
        <v>2016</v>
      </c>
      <c r="I1546" s="10">
        <v>2016</v>
      </c>
      <c r="J1546" s="11" t="s">
        <v>667</v>
      </c>
      <c r="K1546" s="12">
        <v>201150</v>
      </c>
      <c r="L1546" s="12">
        <v>1</v>
      </c>
      <c r="M1546" s="33" t="str">
        <f>IF(_xlfn.XLOOKUP(C1546,Raw_Data_OS_23!$C$7:$C$4518,Raw_Data_OS_23!$G$7:$G$4518,"Paid/ Closed")="Paid/ Closed","Paid/ Closed", "Still_Outstanding")</f>
        <v>Still_Outstanding</v>
      </c>
      <c r="N1546" s="33">
        <f>IF(_xlfn.XLOOKUP(C1546,Raw_Data_Paid_23!$C$4:$C$2114,Raw_Data_Paid_23!$C$4:$C$2114,1)= 1,1,0)</f>
        <v>1</v>
      </c>
      <c r="O1546" t="str">
        <f>IF(M1546=$W$7,IF(AND(N1546,_xlfn.XLOOKUP(C1546,Raw_Data_OS_23!$C$7:$C$4518,Raw_Data_OS_23!$G$7:$G$4518,0)=G1546),"A",IF(_xlfn.XLOOKUP(C1546,Raw_Data_Paid_23!$C$4:$C$2114,Raw_Data_Paid_23!$C$4:$C$2114,"B1")="B1","B1","B2")),IF(_xlfn.XLOOKUP(C1546,Raw_Data_Paid_23!$C$4:$C$2114,Raw_Data_Paid_23!$C$4:$C$2114,"C1")="C1","C1","C2"))</f>
        <v>A</v>
      </c>
      <c r="P1546" t="str">
        <f t="shared" si="74"/>
        <v>2016AMotor Private</v>
      </c>
    </row>
    <row r="1547" spans="3:16" x14ac:dyDescent="0.35">
      <c r="C1547" s="6" t="s">
        <v>1784</v>
      </c>
      <c r="D1547" s="7" t="s">
        <v>4436</v>
      </c>
      <c r="E1547" s="7" t="s">
        <v>4857</v>
      </c>
      <c r="F1547" s="8" t="s">
        <v>3910</v>
      </c>
      <c r="G1547" s="9">
        <v>283605</v>
      </c>
      <c r="H1547" s="10">
        <v>2016</v>
      </c>
      <c r="I1547" s="10">
        <v>2016</v>
      </c>
      <c r="J1547" s="11" t="s">
        <v>1491</v>
      </c>
      <c r="K1547" s="12">
        <v>0</v>
      </c>
      <c r="L1547" s="12">
        <v>1</v>
      </c>
      <c r="M1547" s="33" t="str">
        <f>IF(_xlfn.XLOOKUP(C1547,Raw_Data_OS_23!$C$7:$C$4518,Raw_Data_OS_23!$G$7:$G$4518,"Paid/ Closed")="Paid/ Closed","Paid/ Closed", "Still_Outstanding")</f>
        <v>Still_Outstanding</v>
      </c>
      <c r="N1547" s="33">
        <f>IF(_xlfn.XLOOKUP(C1547,Raw_Data_Paid_23!$C$4:$C$2114,Raw_Data_Paid_23!$C$4:$C$2114,1)= 1,1,0)</f>
        <v>1</v>
      </c>
      <c r="O1547" t="str">
        <f>IF(M1547=$W$7,IF(AND(N1547,_xlfn.XLOOKUP(C1547,Raw_Data_OS_23!$C$7:$C$4518,Raw_Data_OS_23!$G$7:$G$4518,0)=G1547),"A",IF(_xlfn.XLOOKUP(C1547,Raw_Data_Paid_23!$C$4:$C$2114,Raw_Data_Paid_23!$C$4:$C$2114,"B1")="B1","B1","B2")),IF(_xlfn.XLOOKUP(C1547,Raw_Data_Paid_23!$C$4:$C$2114,Raw_Data_Paid_23!$C$4:$C$2114,"C1")="C1","C1","C2"))</f>
        <v>B1</v>
      </c>
      <c r="P1547" t="str">
        <f t="shared" si="74"/>
        <v>2016B1Motor Private</v>
      </c>
    </row>
    <row r="1548" spans="3:16" x14ac:dyDescent="0.35">
      <c r="C1548" s="6" t="s">
        <v>1785</v>
      </c>
      <c r="D1548" s="7" t="s">
        <v>4835</v>
      </c>
      <c r="E1548" s="7" t="s">
        <v>4858</v>
      </c>
      <c r="F1548" s="8" t="s">
        <v>3908</v>
      </c>
      <c r="G1548" s="9">
        <v>200000</v>
      </c>
      <c r="H1548" s="10">
        <v>2016</v>
      </c>
      <c r="I1548" s="10">
        <v>2016</v>
      </c>
      <c r="J1548" s="11" t="s">
        <v>47</v>
      </c>
      <c r="K1548" s="12">
        <v>200000</v>
      </c>
      <c r="L1548" s="12">
        <v>1</v>
      </c>
      <c r="M1548" s="33" t="str">
        <f>IF(_xlfn.XLOOKUP(C1548,Raw_Data_OS_23!$C$7:$C$4518,Raw_Data_OS_23!$G$7:$G$4518,"Paid/ Closed")="Paid/ Closed","Paid/ Closed", "Still_Outstanding")</f>
        <v>Still_Outstanding</v>
      </c>
      <c r="N1548" s="33">
        <f>IF(_xlfn.XLOOKUP(C1548,Raw_Data_Paid_23!$C$4:$C$2114,Raw_Data_Paid_23!$C$4:$C$2114,1)= 1,1,0)</f>
        <v>1</v>
      </c>
      <c r="O1548" t="str">
        <f>IF(M1548=$W$7,IF(AND(N1548,_xlfn.XLOOKUP(C1548,Raw_Data_OS_23!$C$7:$C$4518,Raw_Data_OS_23!$G$7:$G$4518,0)=G1548),"A",IF(_xlfn.XLOOKUP(C1548,Raw_Data_Paid_23!$C$4:$C$2114,Raw_Data_Paid_23!$C$4:$C$2114,"B1")="B1","B1","B2")),IF(_xlfn.XLOOKUP(C1548,Raw_Data_Paid_23!$C$4:$C$2114,Raw_Data_Paid_23!$C$4:$C$2114,"C1")="C1","C1","C2"))</f>
        <v>B1</v>
      </c>
      <c r="P1548" t="str">
        <f t="shared" si="74"/>
        <v>2016B1Motor Commercial</v>
      </c>
    </row>
    <row r="1549" spans="3:16" x14ac:dyDescent="0.35">
      <c r="C1549" s="6" t="s">
        <v>1786</v>
      </c>
      <c r="D1549" s="7" t="s">
        <v>4859</v>
      </c>
      <c r="E1549" s="7" t="s">
        <v>4860</v>
      </c>
      <c r="F1549" s="8" t="s">
        <v>3908</v>
      </c>
      <c r="G1549" s="9">
        <v>5000</v>
      </c>
      <c r="H1549" s="10">
        <v>2016</v>
      </c>
      <c r="I1549" s="10">
        <v>2016</v>
      </c>
      <c r="J1549" s="11" t="s">
        <v>1485</v>
      </c>
      <c r="K1549" s="12">
        <v>5000</v>
      </c>
      <c r="L1549" s="12">
        <v>1</v>
      </c>
      <c r="M1549" s="33" t="str">
        <f>IF(_xlfn.XLOOKUP(C1549,Raw_Data_OS_23!$C$7:$C$4518,Raw_Data_OS_23!$G$7:$G$4518,"Paid/ Closed")="Paid/ Closed","Paid/ Closed", "Still_Outstanding")</f>
        <v>Paid/ Closed</v>
      </c>
      <c r="N1549" s="33">
        <f>IF(_xlfn.XLOOKUP(C1549,Raw_Data_Paid_23!$C$4:$C$2114,Raw_Data_Paid_23!$C$4:$C$2114,1)= 1,1,0)</f>
        <v>1</v>
      </c>
      <c r="O1549" t="str">
        <f>IF(M1549=$W$7,IF(AND(N1549,_xlfn.XLOOKUP(C1549,Raw_Data_OS_23!$C$7:$C$4518,Raw_Data_OS_23!$G$7:$G$4518,0)=G1549),"A",IF(_xlfn.XLOOKUP(C1549,Raw_Data_Paid_23!$C$4:$C$2114,Raw_Data_Paid_23!$C$4:$C$2114,"B1")="B1","B1","B2")),IF(_xlfn.XLOOKUP(C1549,Raw_Data_Paid_23!$C$4:$C$2114,Raw_Data_Paid_23!$C$4:$C$2114,"C1")="C1","C1","C2"))</f>
        <v>C1</v>
      </c>
      <c r="P1549" t="str">
        <f t="shared" si="74"/>
        <v>2016C1Motor Commercial</v>
      </c>
    </row>
    <row r="1550" spans="3:16" x14ac:dyDescent="0.35">
      <c r="C1550" s="6" t="s">
        <v>1787</v>
      </c>
      <c r="D1550" s="7" t="s">
        <v>4861</v>
      </c>
      <c r="E1550" s="7" t="s">
        <v>4857</v>
      </c>
      <c r="F1550" s="8" t="s">
        <v>4199</v>
      </c>
      <c r="G1550" s="9">
        <v>10000</v>
      </c>
      <c r="H1550" s="10">
        <v>2016</v>
      </c>
      <c r="I1550" s="10">
        <v>2016</v>
      </c>
      <c r="J1550" s="11" t="s">
        <v>1491</v>
      </c>
      <c r="K1550" s="12">
        <v>10000</v>
      </c>
      <c r="L1550" s="12">
        <v>1</v>
      </c>
      <c r="M1550" s="33" t="str">
        <f>IF(_xlfn.XLOOKUP(C1550,Raw_Data_OS_23!$C$7:$C$4518,Raw_Data_OS_23!$G$7:$G$4518,"Paid/ Closed")="Paid/ Closed","Paid/ Closed", "Still_Outstanding")</f>
        <v>Paid/ Closed</v>
      </c>
      <c r="N1550" s="33">
        <f>IF(_xlfn.XLOOKUP(C1550,Raw_Data_Paid_23!$C$4:$C$2114,Raw_Data_Paid_23!$C$4:$C$2114,1)= 1,1,0)</f>
        <v>1</v>
      </c>
      <c r="O1550" t="str">
        <f>IF(M1550=$W$7,IF(AND(N1550,_xlfn.XLOOKUP(C1550,Raw_Data_OS_23!$C$7:$C$4518,Raw_Data_OS_23!$G$7:$G$4518,0)=G1550),"A",IF(_xlfn.XLOOKUP(C1550,Raw_Data_Paid_23!$C$4:$C$2114,Raw_Data_Paid_23!$C$4:$C$2114,"B1")="B1","B1","B2")),IF(_xlfn.XLOOKUP(C1550,Raw_Data_Paid_23!$C$4:$C$2114,Raw_Data_Paid_23!$C$4:$C$2114,"C1")="C1","C1","C2"))</f>
        <v>C1</v>
      </c>
      <c r="P1550" t="str">
        <f t="shared" si="74"/>
        <v>2016C1Theft</v>
      </c>
    </row>
    <row r="1551" spans="3:16" x14ac:dyDescent="0.35">
      <c r="C1551" s="6" t="s">
        <v>1788</v>
      </c>
      <c r="D1551" s="7" t="s">
        <v>4862</v>
      </c>
      <c r="E1551" s="7" t="s">
        <v>4863</v>
      </c>
      <c r="F1551" s="8" t="s">
        <v>3910</v>
      </c>
      <c r="G1551" s="9">
        <v>300000</v>
      </c>
      <c r="H1551" s="10">
        <v>2016</v>
      </c>
      <c r="I1551" s="10">
        <v>2016</v>
      </c>
      <c r="J1551" s="11" t="s">
        <v>667</v>
      </c>
      <c r="K1551" s="12">
        <v>300000</v>
      </c>
      <c r="L1551" s="12">
        <v>1</v>
      </c>
      <c r="M1551" s="33" t="str">
        <f>IF(_xlfn.XLOOKUP(C1551,Raw_Data_OS_23!$C$7:$C$4518,Raw_Data_OS_23!$G$7:$G$4518,"Paid/ Closed")="Paid/ Closed","Paid/ Closed", "Still_Outstanding")</f>
        <v>Still_Outstanding</v>
      </c>
      <c r="N1551" s="33">
        <f>IF(_xlfn.XLOOKUP(C1551,Raw_Data_Paid_23!$C$4:$C$2114,Raw_Data_Paid_23!$C$4:$C$2114,1)= 1,1,0)</f>
        <v>1</v>
      </c>
      <c r="O1551" t="str">
        <f>IF(M1551=$W$7,IF(AND(N1551,_xlfn.XLOOKUP(C1551,Raw_Data_OS_23!$C$7:$C$4518,Raw_Data_OS_23!$G$7:$G$4518,0)=G1551),"A",IF(_xlfn.XLOOKUP(C1551,Raw_Data_Paid_23!$C$4:$C$2114,Raw_Data_Paid_23!$C$4:$C$2114,"B1")="B1","B1","B2")),IF(_xlfn.XLOOKUP(C1551,Raw_Data_Paid_23!$C$4:$C$2114,Raw_Data_Paid_23!$C$4:$C$2114,"C1")="C1","C1","C2"))</f>
        <v>A</v>
      </c>
      <c r="P1551" t="str">
        <f t="shared" si="74"/>
        <v>2016AMotor Private</v>
      </c>
    </row>
    <row r="1552" spans="3:16" x14ac:dyDescent="0.35">
      <c r="C1552" s="6" t="s">
        <v>1789</v>
      </c>
      <c r="D1552" s="7" t="s">
        <v>4864</v>
      </c>
      <c r="E1552" s="7" t="s">
        <v>4865</v>
      </c>
      <c r="F1552" s="8" t="s">
        <v>3908</v>
      </c>
      <c r="G1552" s="9">
        <v>1161052</v>
      </c>
      <c r="H1552" s="10">
        <v>2016</v>
      </c>
      <c r="I1552" s="10">
        <v>2016</v>
      </c>
      <c r="J1552" s="11" t="s">
        <v>1491</v>
      </c>
      <c r="K1552" s="12">
        <v>1161052</v>
      </c>
      <c r="L1552" s="12">
        <v>1</v>
      </c>
      <c r="M1552" s="33" t="str">
        <f>IF(_xlfn.XLOOKUP(C1552,Raw_Data_OS_23!$C$7:$C$4518,Raw_Data_OS_23!$G$7:$G$4518,"Paid/ Closed")="Paid/ Closed","Paid/ Closed", "Still_Outstanding")</f>
        <v>Still_Outstanding</v>
      </c>
      <c r="N1552" s="33">
        <f>IF(_xlfn.XLOOKUP(C1552,Raw_Data_Paid_23!$C$4:$C$2114,Raw_Data_Paid_23!$C$4:$C$2114,1)= 1,1,0)</f>
        <v>1</v>
      </c>
      <c r="O1552" t="str">
        <f>IF(M1552=$W$7,IF(AND(N1552,_xlfn.XLOOKUP(C1552,Raw_Data_OS_23!$C$7:$C$4518,Raw_Data_OS_23!$G$7:$G$4518,0)=G1552),"A",IF(_xlfn.XLOOKUP(C1552,Raw_Data_Paid_23!$C$4:$C$2114,Raw_Data_Paid_23!$C$4:$C$2114,"B1")="B1","B1","B2")),IF(_xlfn.XLOOKUP(C1552,Raw_Data_Paid_23!$C$4:$C$2114,Raw_Data_Paid_23!$C$4:$C$2114,"C1")="C1","C1","C2"))</f>
        <v>B1</v>
      </c>
      <c r="P1552" t="str">
        <f t="shared" si="74"/>
        <v>2016B1Motor Commercial</v>
      </c>
    </row>
    <row r="1553" spans="3:16" x14ac:dyDescent="0.35">
      <c r="C1553" s="6" t="s">
        <v>1790</v>
      </c>
      <c r="D1553" s="7" t="s">
        <v>4866</v>
      </c>
      <c r="E1553" s="7" t="s">
        <v>4867</v>
      </c>
      <c r="F1553" s="8" t="s">
        <v>3910</v>
      </c>
      <c r="G1553" s="9">
        <v>100000</v>
      </c>
      <c r="H1553" s="10">
        <v>2016</v>
      </c>
      <c r="I1553" s="10">
        <v>2016</v>
      </c>
      <c r="J1553" s="11" t="s">
        <v>1491</v>
      </c>
      <c r="K1553" s="12">
        <v>100000</v>
      </c>
      <c r="L1553" s="12">
        <v>1</v>
      </c>
      <c r="M1553" s="33" t="str">
        <f>IF(_xlfn.XLOOKUP(C1553,Raw_Data_OS_23!$C$7:$C$4518,Raw_Data_OS_23!$G$7:$G$4518,"Paid/ Closed")="Paid/ Closed","Paid/ Closed", "Still_Outstanding")</f>
        <v>Paid/ Closed</v>
      </c>
      <c r="N1553" s="33">
        <f>IF(_xlfn.XLOOKUP(C1553,Raw_Data_Paid_23!$C$4:$C$2114,Raw_Data_Paid_23!$C$4:$C$2114,1)= 1,1,0)</f>
        <v>1</v>
      </c>
      <c r="O1553" t="str">
        <f>IF(M1553=$W$7,IF(AND(N1553,_xlfn.XLOOKUP(C1553,Raw_Data_OS_23!$C$7:$C$4518,Raw_Data_OS_23!$G$7:$G$4518,0)=G1553),"A",IF(_xlfn.XLOOKUP(C1553,Raw_Data_Paid_23!$C$4:$C$2114,Raw_Data_Paid_23!$C$4:$C$2114,"B1")="B1","B1","B2")),IF(_xlfn.XLOOKUP(C1553,Raw_Data_Paid_23!$C$4:$C$2114,Raw_Data_Paid_23!$C$4:$C$2114,"C1")="C1","C1","C2"))</f>
        <v>C1</v>
      </c>
      <c r="P1553" t="str">
        <f t="shared" si="74"/>
        <v>2016C1Motor Private</v>
      </c>
    </row>
    <row r="1554" spans="3:16" x14ac:dyDescent="0.35">
      <c r="C1554" s="6" t="s">
        <v>1791</v>
      </c>
      <c r="D1554" s="7" t="s">
        <v>4868</v>
      </c>
      <c r="E1554" s="7" t="s">
        <v>4867</v>
      </c>
      <c r="F1554" s="8" t="s">
        <v>3910</v>
      </c>
      <c r="G1554" s="9">
        <v>100000</v>
      </c>
      <c r="H1554" s="10">
        <v>2016</v>
      </c>
      <c r="I1554" s="10">
        <v>2016</v>
      </c>
      <c r="J1554" s="11" t="s">
        <v>1491</v>
      </c>
      <c r="K1554" s="12">
        <v>100000</v>
      </c>
      <c r="L1554" s="12">
        <v>1</v>
      </c>
      <c r="M1554" s="33" t="str">
        <f>IF(_xlfn.XLOOKUP(C1554,Raw_Data_OS_23!$C$7:$C$4518,Raw_Data_OS_23!$G$7:$G$4518,"Paid/ Closed")="Paid/ Closed","Paid/ Closed", "Still_Outstanding")</f>
        <v>Still_Outstanding</v>
      </c>
      <c r="N1554" s="33">
        <f>IF(_xlfn.XLOOKUP(C1554,Raw_Data_Paid_23!$C$4:$C$2114,Raw_Data_Paid_23!$C$4:$C$2114,1)= 1,1,0)</f>
        <v>1</v>
      </c>
      <c r="O1554" t="str">
        <f>IF(M1554=$W$7,IF(AND(N1554,_xlfn.XLOOKUP(C1554,Raw_Data_OS_23!$C$7:$C$4518,Raw_Data_OS_23!$G$7:$G$4518,0)=G1554),"A",IF(_xlfn.XLOOKUP(C1554,Raw_Data_Paid_23!$C$4:$C$2114,Raw_Data_Paid_23!$C$4:$C$2114,"B1")="B1","B1","B2")),IF(_xlfn.XLOOKUP(C1554,Raw_Data_Paid_23!$C$4:$C$2114,Raw_Data_Paid_23!$C$4:$C$2114,"C1")="C1","C1","C2"))</f>
        <v>A</v>
      </c>
      <c r="P1554" t="str">
        <f t="shared" si="74"/>
        <v>2016AMotor Private</v>
      </c>
    </row>
    <row r="1555" spans="3:16" x14ac:dyDescent="0.35">
      <c r="C1555" s="6" t="s">
        <v>1792</v>
      </c>
      <c r="D1555" s="7" t="s">
        <v>4699</v>
      </c>
      <c r="E1555" s="7" t="s">
        <v>4869</v>
      </c>
      <c r="F1555" s="8" t="s">
        <v>658</v>
      </c>
      <c r="G1555" s="9">
        <v>319924.81209999998</v>
      </c>
      <c r="H1555" s="10">
        <v>2015</v>
      </c>
      <c r="I1555" s="10">
        <v>2016</v>
      </c>
      <c r="J1555" s="11" t="s">
        <v>1686</v>
      </c>
      <c r="K1555" s="12">
        <v>319924.81209999998</v>
      </c>
      <c r="L1555" s="12">
        <v>1</v>
      </c>
      <c r="M1555" s="33" t="str">
        <f>IF(_xlfn.XLOOKUP(C1555,Raw_Data_OS_23!$C$7:$C$4518,Raw_Data_OS_23!$G$7:$G$4518,"Paid/ Closed")="Paid/ Closed","Paid/ Closed", "Still_Outstanding")</f>
        <v>Still_Outstanding</v>
      </c>
      <c r="N1555" s="33">
        <f>IF(_xlfn.XLOOKUP(C1555,Raw_Data_Paid_23!$C$4:$C$2114,Raw_Data_Paid_23!$C$4:$C$2114,1)= 1,1,0)</f>
        <v>1</v>
      </c>
      <c r="O1555" t="str">
        <f>IF(M1555=$W$7,IF(AND(N1555,_xlfn.XLOOKUP(C1555,Raw_Data_OS_23!$C$7:$C$4518,Raw_Data_OS_23!$G$7:$G$4518,0)=G1555),"A",IF(_xlfn.XLOOKUP(C1555,Raw_Data_Paid_23!$C$4:$C$2114,Raw_Data_Paid_23!$C$4:$C$2114,"B1")="B1","B1","B2")),IF(_xlfn.XLOOKUP(C1555,Raw_Data_Paid_23!$C$4:$C$2114,Raw_Data_Paid_23!$C$4:$C$2114,"C1")="C1","C1","C2"))</f>
        <v>B1</v>
      </c>
      <c r="P1555" t="str">
        <f t="shared" si="74"/>
        <v>2015B1Workmen's Compensation</v>
      </c>
    </row>
    <row r="1556" spans="3:16" x14ac:dyDescent="0.35">
      <c r="C1556" s="6" t="s">
        <v>1793</v>
      </c>
      <c r="D1556" s="7" t="s">
        <v>4870</v>
      </c>
      <c r="E1556" s="7" t="s">
        <v>4869</v>
      </c>
      <c r="F1556" s="8" t="s">
        <v>3908</v>
      </c>
      <c r="G1556" s="9">
        <v>50000</v>
      </c>
      <c r="H1556" s="10">
        <v>2016</v>
      </c>
      <c r="I1556" s="10">
        <v>2016</v>
      </c>
      <c r="J1556" s="11" t="s">
        <v>1491</v>
      </c>
      <c r="K1556" s="12">
        <v>50000</v>
      </c>
      <c r="L1556" s="12">
        <v>1</v>
      </c>
      <c r="M1556" s="33" t="str">
        <f>IF(_xlfn.XLOOKUP(C1556,Raw_Data_OS_23!$C$7:$C$4518,Raw_Data_OS_23!$G$7:$G$4518,"Paid/ Closed")="Paid/ Closed","Paid/ Closed", "Still_Outstanding")</f>
        <v>Paid/ Closed</v>
      </c>
      <c r="N1556" s="33">
        <f>IF(_xlfn.XLOOKUP(C1556,Raw_Data_Paid_23!$C$4:$C$2114,Raw_Data_Paid_23!$C$4:$C$2114,1)= 1,1,0)</f>
        <v>1</v>
      </c>
      <c r="O1556" t="str">
        <f>IF(M1556=$W$7,IF(AND(N1556,_xlfn.XLOOKUP(C1556,Raw_Data_OS_23!$C$7:$C$4518,Raw_Data_OS_23!$G$7:$G$4518,0)=G1556),"A",IF(_xlfn.XLOOKUP(C1556,Raw_Data_Paid_23!$C$4:$C$2114,Raw_Data_Paid_23!$C$4:$C$2114,"B1")="B1","B1","B2")),IF(_xlfn.XLOOKUP(C1556,Raw_Data_Paid_23!$C$4:$C$2114,Raw_Data_Paid_23!$C$4:$C$2114,"C1")="C1","C1","C2"))</f>
        <v>C1</v>
      </c>
      <c r="P1556" t="str">
        <f t="shared" si="74"/>
        <v>2016C1Motor Commercial</v>
      </c>
    </row>
    <row r="1557" spans="3:16" x14ac:dyDescent="0.35">
      <c r="C1557" s="6" t="s">
        <v>1794</v>
      </c>
      <c r="D1557" s="7" t="s">
        <v>4871</v>
      </c>
      <c r="E1557" s="7" t="s">
        <v>4872</v>
      </c>
      <c r="F1557" s="8" t="s">
        <v>3910</v>
      </c>
      <c r="G1557" s="9">
        <v>50000</v>
      </c>
      <c r="H1557" s="10">
        <v>2016</v>
      </c>
      <c r="I1557" s="10">
        <v>2016</v>
      </c>
      <c r="J1557" s="11" t="s">
        <v>1491</v>
      </c>
      <c r="K1557" s="12">
        <v>50000</v>
      </c>
      <c r="L1557" s="12">
        <v>1</v>
      </c>
      <c r="M1557" s="33" t="str">
        <f>IF(_xlfn.XLOOKUP(C1557,Raw_Data_OS_23!$C$7:$C$4518,Raw_Data_OS_23!$G$7:$G$4518,"Paid/ Closed")="Paid/ Closed","Paid/ Closed", "Still_Outstanding")</f>
        <v>Paid/ Closed</v>
      </c>
      <c r="N1557" s="33">
        <f>IF(_xlfn.XLOOKUP(C1557,Raw_Data_Paid_23!$C$4:$C$2114,Raw_Data_Paid_23!$C$4:$C$2114,1)= 1,1,0)</f>
        <v>1</v>
      </c>
      <c r="O1557" t="str">
        <f>IF(M1557=$W$7,IF(AND(N1557,_xlfn.XLOOKUP(C1557,Raw_Data_OS_23!$C$7:$C$4518,Raw_Data_OS_23!$G$7:$G$4518,0)=G1557),"A",IF(_xlfn.XLOOKUP(C1557,Raw_Data_Paid_23!$C$4:$C$2114,Raw_Data_Paid_23!$C$4:$C$2114,"B1")="B1","B1","B2")),IF(_xlfn.XLOOKUP(C1557,Raw_Data_Paid_23!$C$4:$C$2114,Raw_Data_Paid_23!$C$4:$C$2114,"C1")="C1","C1","C2"))</f>
        <v>C1</v>
      </c>
      <c r="P1557" t="str">
        <f t="shared" si="74"/>
        <v>2016C1Motor Private</v>
      </c>
    </row>
    <row r="1558" spans="3:16" x14ac:dyDescent="0.35">
      <c r="C1558" s="6" t="s">
        <v>1795</v>
      </c>
      <c r="D1558" s="7" t="s">
        <v>4873</v>
      </c>
      <c r="E1558" s="7" t="s">
        <v>4874</v>
      </c>
      <c r="F1558" s="8" t="s">
        <v>3910</v>
      </c>
      <c r="G1558" s="9">
        <v>50000</v>
      </c>
      <c r="H1558" s="10">
        <v>2016</v>
      </c>
      <c r="I1558" s="10">
        <v>2016</v>
      </c>
      <c r="J1558" s="11" t="s">
        <v>1491</v>
      </c>
      <c r="K1558" s="12">
        <v>50000</v>
      </c>
      <c r="L1558" s="12">
        <v>1</v>
      </c>
      <c r="M1558" s="33" t="str">
        <f>IF(_xlfn.XLOOKUP(C1558,Raw_Data_OS_23!$C$7:$C$4518,Raw_Data_OS_23!$G$7:$G$4518,"Paid/ Closed")="Paid/ Closed","Paid/ Closed", "Still_Outstanding")</f>
        <v>Paid/ Closed</v>
      </c>
      <c r="N1558" s="33">
        <f>IF(_xlfn.XLOOKUP(C1558,Raw_Data_Paid_23!$C$4:$C$2114,Raw_Data_Paid_23!$C$4:$C$2114,1)= 1,1,0)</f>
        <v>1</v>
      </c>
      <c r="O1558" t="str">
        <f>IF(M1558=$W$7,IF(AND(N1558,_xlfn.XLOOKUP(C1558,Raw_Data_OS_23!$C$7:$C$4518,Raw_Data_OS_23!$G$7:$G$4518,0)=G1558),"A",IF(_xlfn.XLOOKUP(C1558,Raw_Data_Paid_23!$C$4:$C$2114,Raw_Data_Paid_23!$C$4:$C$2114,"B1")="B1","B1","B2")),IF(_xlfn.XLOOKUP(C1558,Raw_Data_Paid_23!$C$4:$C$2114,Raw_Data_Paid_23!$C$4:$C$2114,"C1")="C1","C1","C2"))</f>
        <v>C1</v>
      </c>
      <c r="P1558" t="str">
        <f t="shared" si="74"/>
        <v>2016C1Motor Private</v>
      </c>
    </row>
    <row r="1559" spans="3:16" x14ac:dyDescent="0.35">
      <c r="C1559" s="6" t="s">
        <v>1796</v>
      </c>
      <c r="D1559" s="7" t="s">
        <v>4875</v>
      </c>
      <c r="E1559" s="7" t="s">
        <v>4871</v>
      </c>
      <c r="F1559" s="8" t="s">
        <v>3908</v>
      </c>
      <c r="G1559" s="9">
        <v>50000</v>
      </c>
      <c r="H1559" s="10">
        <v>2013</v>
      </c>
      <c r="I1559" s="10">
        <v>2016</v>
      </c>
      <c r="J1559" s="11" t="s">
        <v>153</v>
      </c>
      <c r="K1559" s="12">
        <v>50000</v>
      </c>
      <c r="L1559" s="12">
        <v>1</v>
      </c>
      <c r="M1559" s="33" t="str">
        <f>IF(_xlfn.XLOOKUP(C1559,Raw_Data_OS_23!$C$7:$C$4518,Raw_Data_OS_23!$G$7:$G$4518,"Paid/ Closed")="Paid/ Closed","Paid/ Closed", "Still_Outstanding")</f>
        <v>Paid/ Closed</v>
      </c>
      <c r="N1559" s="33">
        <f>IF(_xlfn.XLOOKUP(C1559,Raw_Data_Paid_23!$C$4:$C$2114,Raw_Data_Paid_23!$C$4:$C$2114,1)= 1,1,0)</f>
        <v>1</v>
      </c>
      <c r="O1559" t="str">
        <f>IF(M1559=$W$7,IF(AND(N1559,_xlfn.XLOOKUP(C1559,Raw_Data_OS_23!$C$7:$C$4518,Raw_Data_OS_23!$G$7:$G$4518,0)=G1559),"A",IF(_xlfn.XLOOKUP(C1559,Raw_Data_Paid_23!$C$4:$C$2114,Raw_Data_Paid_23!$C$4:$C$2114,"B1")="B1","B1","B2")),IF(_xlfn.XLOOKUP(C1559,Raw_Data_Paid_23!$C$4:$C$2114,Raw_Data_Paid_23!$C$4:$C$2114,"C1")="C1","C1","C2"))</f>
        <v>C1</v>
      </c>
      <c r="P1559" t="str">
        <f t="shared" si="74"/>
        <v>2013C1Motor Commercial</v>
      </c>
    </row>
    <row r="1560" spans="3:16" x14ac:dyDescent="0.35">
      <c r="C1560" s="6" t="s">
        <v>1797</v>
      </c>
      <c r="D1560" s="7" t="s">
        <v>4876</v>
      </c>
      <c r="E1560" s="7" t="s">
        <v>4877</v>
      </c>
      <c r="F1560" s="8" t="s">
        <v>3910</v>
      </c>
      <c r="G1560" s="9">
        <v>90000</v>
      </c>
      <c r="H1560" s="10">
        <v>2017</v>
      </c>
      <c r="I1560" s="10">
        <v>2017</v>
      </c>
      <c r="J1560" s="11" t="s">
        <v>1272</v>
      </c>
      <c r="K1560" s="12">
        <v>90000</v>
      </c>
      <c r="L1560" s="12">
        <v>1</v>
      </c>
      <c r="M1560" s="33" t="str">
        <f>IF(_xlfn.XLOOKUP(C1560,Raw_Data_OS_23!$C$7:$C$4518,Raw_Data_OS_23!$G$7:$G$4518,"Paid/ Closed")="Paid/ Closed","Paid/ Closed", "Still_Outstanding")</f>
        <v>Still_Outstanding</v>
      </c>
      <c r="N1560" s="33">
        <f>IF(_xlfn.XLOOKUP(C1560,Raw_Data_Paid_23!$C$4:$C$2114,Raw_Data_Paid_23!$C$4:$C$2114,1)= 1,1,0)</f>
        <v>1</v>
      </c>
      <c r="O1560" t="str">
        <f>IF(M1560=$W$7,IF(AND(N1560,_xlfn.XLOOKUP(C1560,Raw_Data_OS_23!$C$7:$C$4518,Raw_Data_OS_23!$G$7:$G$4518,0)=G1560),"A",IF(_xlfn.XLOOKUP(C1560,Raw_Data_Paid_23!$C$4:$C$2114,Raw_Data_Paid_23!$C$4:$C$2114,"B1")="B1","B1","B2")),IF(_xlfn.XLOOKUP(C1560,Raw_Data_Paid_23!$C$4:$C$2114,Raw_Data_Paid_23!$C$4:$C$2114,"C1")="C1","C1","C2"))</f>
        <v>B1</v>
      </c>
      <c r="P1560" t="str">
        <f t="shared" si="74"/>
        <v>2017B1Motor Private</v>
      </c>
    </row>
    <row r="1561" spans="3:16" x14ac:dyDescent="0.35">
      <c r="C1561" s="6" t="s">
        <v>1246</v>
      </c>
      <c r="D1561" s="7" t="s">
        <v>4878</v>
      </c>
      <c r="E1561" s="7" t="s">
        <v>4879</v>
      </c>
      <c r="F1561" s="8" t="s">
        <v>3908</v>
      </c>
      <c r="G1561" s="9">
        <v>103330</v>
      </c>
      <c r="H1561" s="10">
        <v>2016</v>
      </c>
      <c r="I1561" s="10">
        <v>2016</v>
      </c>
      <c r="J1561" s="11" t="s">
        <v>667</v>
      </c>
      <c r="K1561" s="12">
        <v>103330</v>
      </c>
      <c r="L1561" s="12">
        <v>1</v>
      </c>
      <c r="M1561" s="33" t="str">
        <f>IF(_xlfn.XLOOKUP(C1561,Raw_Data_OS_23!$C$7:$C$4518,Raw_Data_OS_23!$G$7:$G$4518,"Paid/ Closed")="Paid/ Closed","Paid/ Closed", "Still_Outstanding")</f>
        <v>Still_Outstanding</v>
      </c>
      <c r="N1561" s="33">
        <f>IF(_xlfn.XLOOKUP(C1561,Raw_Data_Paid_23!$C$4:$C$2114,Raw_Data_Paid_23!$C$4:$C$2114,1)= 1,1,0)</f>
        <v>1</v>
      </c>
      <c r="O1561" t="str">
        <f>IF(M1561=$W$7,IF(AND(N1561,_xlfn.XLOOKUP(C1561,Raw_Data_OS_23!$C$7:$C$4518,Raw_Data_OS_23!$G$7:$G$4518,0)=G1561),"A",IF(_xlfn.XLOOKUP(C1561,Raw_Data_Paid_23!$C$4:$C$2114,Raw_Data_Paid_23!$C$4:$C$2114,"B1")="B1","B1","B2")),IF(_xlfn.XLOOKUP(C1561,Raw_Data_Paid_23!$C$4:$C$2114,Raw_Data_Paid_23!$C$4:$C$2114,"C1")="C1","C1","C2"))</f>
        <v>A</v>
      </c>
      <c r="P1561" t="str">
        <f t="shared" si="74"/>
        <v>2016AMotor Commercial</v>
      </c>
    </row>
    <row r="1562" spans="3:16" x14ac:dyDescent="0.35">
      <c r="C1562" s="6" t="s">
        <v>1798</v>
      </c>
      <c r="D1562" s="7" t="s">
        <v>4806</v>
      </c>
      <c r="E1562" s="7" t="s">
        <v>4880</v>
      </c>
      <c r="F1562" s="8" t="s">
        <v>658</v>
      </c>
      <c r="G1562" s="9">
        <v>324561.40350000001</v>
      </c>
      <c r="H1562" s="10">
        <v>2015</v>
      </c>
      <c r="I1562" s="10">
        <v>2017</v>
      </c>
      <c r="J1562" s="11" t="s">
        <v>1686</v>
      </c>
      <c r="K1562" s="12">
        <v>324561.40350000001</v>
      </c>
      <c r="L1562" s="12">
        <v>1</v>
      </c>
      <c r="M1562" s="33" t="str">
        <f>IF(_xlfn.XLOOKUP(C1562,Raw_Data_OS_23!$C$7:$C$4518,Raw_Data_OS_23!$G$7:$G$4518,"Paid/ Closed")="Paid/ Closed","Paid/ Closed", "Still_Outstanding")</f>
        <v>Paid/ Closed</v>
      </c>
      <c r="N1562" s="33">
        <f>IF(_xlfn.XLOOKUP(C1562,Raw_Data_Paid_23!$C$4:$C$2114,Raw_Data_Paid_23!$C$4:$C$2114,1)= 1,1,0)</f>
        <v>1</v>
      </c>
      <c r="O1562" t="str">
        <f>IF(M1562=$W$7,IF(AND(N1562,_xlfn.XLOOKUP(C1562,Raw_Data_OS_23!$C$7:$C$4518,Raw_Data_OS_23!$G$7:$G$4518,0)=G1562),"A",IF(_xlfn.XLOOKUP(C1562,Raw_Data_Paid_23!$C$4:$C$2114,Raw_Data_Paid_23!$C$4:$C$2114,"B1")="B1","B1","B2")),IF(_xlfn.XLOOKUP(C1562,Raw_Data_Paid_23!$C$4:$C$2114,Raw_Data_Paid_23!$C$4:$C$2114,"C1")="C1","C1","C2"))</f>
        <v>C1</v>
      </c>
      <c r="P1562" t="str">
        <f t="shared" si="74"/>
        <v>2015C1Workmen's Compensation</v>
      </c>
    </row>
    <row r="1563" spans="3:16" x14ac:dyDescent="0.35">
      <c r="C1563" s="6" t="s">
        <v>1799</v>
      </c>
      <c r="D1563" s="7" t="s">
        <v>4861</v>
      </c>
      <c r="E1563" s="7" t="s">
        <v>4858</v>
      </c>
      <c r="F1563" s="8" t="s">
        <v>4214</v>
      </c>
      <c r="G1563" s="9">
        <v>1000</v>
      </c>
      <c r="H1563" s="10">
        <v>2016</v>
      </c>
      <c r="I1563" s="10">
        <v>2016</v>
      </c>
      <c r="J1563" s="11" t="s">
        <v>1491</v>
      </c>
      <c r="K1563" s="12">
        <v>1000</v>
      </c>
      <c r="L1563" s="12">
        <v>1</v>
      </c>
      <c r="M1563" s="33" t="str">
        <f>IF(_xlfn.XLOOKUP(C1563,Raw_Data_OS_23!$C$7:$C$4518,Raw_Data_OS_23!$G$7:$G$4518,"Paid/ Closed")="Paid/ Closed","Paid/ Closed", "Still_Outstanding")</f>
        <v>Paid/ Closed</v>
      </c>
      <c r="N1563" s="33">
        <f>IF(_xlfn.XLOOKUP(C1563,Raw_Data_Paid_23!$C$4:$C$2114,Raw_Data_Paid_23!$C$4:$C$2114,1)= 1,1,0)</f>
        <v>1</v>
      </c>
      <c r="O1563" t="str">
        <f>IF(M1563=$W$7,IF(AND(N1563,_xlfn.XLOOKUP(C1563,Raw_Data_OS_23!$C$7:$C$4518,Raw_Data_OS_23!$G$7:$G$4518,0)=G1563),"A",IF(_xlfn.XLOOKUP(C1563,Raw_Data_Paid_23!$C$4:$C$2114,Raw_Data_Paid_23!$C$4:$C$2114,"B1")="B1","B1","B2")),IF(_xlfn.XLOOKUP(C1563,Raw_Data_Paid_23!$C$4:$C$2114,Raw_Data_Paid_23!$C$4:$C$2114,"C1")="C1","C1","C2"))</f>
        <v>C1</v>
      </c>
      <c r="P1563" t="str">
        <f t="shared" si="74"/>
        <v>2016C1Liability</v>
      </c>
    </row>
    <row r="1564" spans="3:16" x14ac:dyDescent="0.35">
      <c r="C1564" s="6" t="s">
        <v>1247</v>
      </c>
      <c r="D1564" s="7" t="s">
        <v>4881</v>
      </c>
      <c r="E1564" s="7" t="s">
        <v>4880</v>
      </c>
      <c r="F1564" s="8" t="s">
        <v>3908</v>
      </c>
      <c r="G1564" s="9">
        <v>1529411.7649999999</v>
      </c>
      <c r="H1564" s="10">
        <v>2016</v>
      </c>
      <c r="I1564" s="10">
        <v>2017</v>
      </c>
      <c r="J1564" s="11" t="s">
        <v>47</v>
      </c>
      <c r="K1564" s="12">
        <v>143411.76500000001</v>
      </c>
      <c r="L1564" s="12">
        <v>1</v>
      </c>
      <c r="M1564" s="33" t="str">
        <f>IF(_xlfn.XLOOKUP(C1564,Raw_Data_OS_23!$C$7:$C$4518,Raw_Data_OS_23!$G$7:$G$4518,"Paid/ Closed")="Paid/ Closed","Paid/ Closed", "Still_Outstanding")</f>
        <v>Still_Outstanding</v>
      </c>
      <c r="N1564" s="33">
        <f>IF(_xlfn.XLOOKUP(C1564,Raw_Data_Paid_23!$C$4:$C$2114,Raw_Data_Paid_23!$C$4:$C$2114,1)= 1,1,0)</f>
        <v>1</v>
      </c>
      <c r="O1564" t="str">
        <f>IF(M1564=$W$7,IF(AND(N1564,_xlfn.XLOOKUP(C1564,Raw_Data_OS_23!$C$7:$C$4518,Raw_Data_OS_23!$G$7:$G$4518,0)=G1564),"A",IF(_xlfn.XLOOKUP(C1564,Raw_Data_Paid_23!$C$4:$C$2114,Raw_Data_Paid_23!$C$4:$C$2114,"B1")="B1","B1","B2")),IF(_xlfn.XLOOKUP(C1564,Raw_Data_Paid_23!$C$4:$C$2114,Raw_Data_Paid_23!$C$4:$C$2114,"C1")="C1","C1","C2"))</f>
        <v>A</v>
      </c>
      <c r="P1564" t="str">
        <f t="shared" si="74"/>
        <v>2016AMotor Commercial</v>
      </c>
    </row>
    <row r="1565" spans="3:16" x14ac:dyDescent="0.35">
      <c r="C1565" s="6" t="s">
        <v>1800</v>
      </c>
      <c r="D1565" s="7" t="s">
        <v>4882</v>
      </c>
      <c r="E1565" s="7" t="s">
        <v>4883</v>
      </c>
      <c r="F1565" s="8" t="s">
        <v>3910</v>
      </c>
      <c r="G1565" s="9">
        <v>300000</v>
      </c>
      <c r="H1565" s="10">
        <v>2017</v>
      </c>
      <c r="I1565" s="10">
        <v>2017</v>
      </c>
      <c r="J1565" s="11" t="s">
        <v>1272</v>
      </c>
      <c r="K1565" s="12">
        <v>300000</v>
      </c>
      <c r="L1565" s="12">
        <v>1</v>
      </c>
      <c r="M1565" s="33" t="str">
        <f>IF(_xlfn.XLOOKUP(C1565,Raw_Data_OS_23!$C$7:$C$4518,Raw_Data_OS_23!$G$7:$G$4518,"Paid/ Closed")="Paid/ Closed","Paid/ Closed", "Still_Outstanding")</f>
        <v>Still_Outstanding</v>
      </c>
      <c r="N1565" s="33">
        <f>IF(_xlfn.XLOOKUP(C1565,Raw_Data_Paid_23!$C$4:$C$2114,Raw_Data_Paid_23!$C$4:$C$2114,1)= 1,1,0)</f>
        <v>1</v>
      </c>
      <c r="O1565" t="str">
        <f>IF(M1565=$W$7,IF(AND(N1565,_xlfn.XLOOKUP(C1565,Raw_Data_OS_23!$C$7:$C$4518,Raw_Data_OS_23!$G$7:$G$4518,0)=G1565),"A",IF(_xlfn.XLOOKUP(C1565,Raw_Data_Paid_23!$C$4:$C$2114,Raw_Data_Paid_23!$C$4:$C$2114,"B1")="B1","B1","B2")),IF(_xlfn.XLOOKUP(C1565,Raw_Data_Paid_23!$C$4:$C$2114,Raw_Data_Paid_23!$C$4:$C$2114,"C1")="C1","C1","C2"))</f>
        <v>A</v>
      </c>
      <c r="P1565" t="str">
        <f t="shared" si="74"/>
        <v>2017AMotor Private</v>
      </c>
    </row>
    <row r="1566" spans="3:16" x14ac:dyDescent="0.35">
      <c r="C1566" s="6" t="s">
        <v>1801</v>
      </c>
      <c r="D1566" s="7" t="s">
        <v>4884</v>
      </c>
      <c r="E1566" s="7" t="s">
        <v>4885</v>
      </c>
      <c r="F1566" s="8" t="s">
        <v>3910</v>
      </c>
      <c r="G1566" s="9">
        <v>50000</v>
      </c>
      <c r="H1566" s="10">
        <v>2017</v>
      </c>
      <c r="I1566" s="10">
        <v>2017</v>
      </c>
      <c r="J1566" s="11" t="s">
        <v>1272</v>
      </c>
      <c r="K1566" s="12">
        <v>50000</v>
      </c>
      <c r="L1566" s="12">
        <v>1</v>
      </c>
      <c r="M1566" s="33" t="str">
        <f>IF(_xlfn.XLOOKUP(C1566,Raw_Data_OS_23!$C$7:$C$4518,Raw_Data_OS_23!$G$7:$G$4518,"Paid/ Closed")="Paid/ Closed","Paid/ Closed", "Still_Outstanding")</f>
        <v>Still_Outstanding</v>
      </c>
      <c r="N1566" s="33">
        <f>IF(_xlfn.XLOOKUP(C1566,Raw_Data_Paid_23!$C$4:$C$2114,Raw_Data_Paid_23!$C$4:$C$2114,1)= 1,1,0)</f>
        <v>1</v>
      </c>
      <c r="O1566" t="str">
        <f>IF(M1566=$W$7,IF(AND(N1566,_xlfn.XLOOKUP(C1566,Raw_Data_OS_23!$C$7:$C$4518,Raw_Data_OS_23!$G$7:$G$4518,0)=G1566),"A",IF(_xlfn.XLOOKUP(C1566,Raw_Data_Paid_23!$C$4:$C$2114,Raw_Data_Paid_23!$C$4:$C$2114,"B1")="B1","B1","B2")),IF(_xlfn.XLOOKUP(C1566,Raw_Data_Paid_23!$C$4:$C$2114,Raw_Data_Paid_23!$C$4:$C$2114,"C1")="C1","C1","C2"))</f>
        <v>A</v>
      </c>
      <c r="P1566" t="str">
        <f t="shared" si="74"/>
        <v>2017AMotor Private</v>
      </c>
    </row>
    <row r="1567" spans="3:16" x14ac:dyDescent="0.35">
      <c r="C1567" s="6" t="s">
        <v>1802</v>
      </c>
      <c r="D1567" s="7" t="s">
        <v>4886</v>
      </c>
      <c r="E1567" s="7" t="s">
        <v>4887</v>
      </c>
      <c r="F1567" s="8" t="s">
        <v>4195</v>
      </c>
      <c r="G1567" s="9">
        <v>227192.98250000001</v>
      </c>
      <c r="H1567" s="10">
        <v>2016</v>
      </c>
      <c r="I1567" s="10">
        <v>2017</v>
      </c>
      <c r="J1567" s="11" t="s">
        <v>667</v>
      </c>
      <c r="K1567" s="12">
        <v>146832.98250000001</v>
      </c>
      <c r="L1567" s="12">
        <v>1</v>
      </c>
      <c r="M1567" s="33" t="str">
        <f>IF(_xlfn.XLOOKUP(C1567,Raw_Data_OS_23!$C$7:$C$4518,Raw_Data_OS_23!$G$7:$G$4518,"Paid/ Closed")="Paid/ Closed","Paid/ Closed", "Still_Outstanding")</f>
        <v>Still_Outstanding</v>
      </c>
      <c r="N1567" s="33">
        <f>IF(_xlfn.XLOOKUP(C1567,Raw_Data_Paid_23!$C$4:$C$2114,Raw_Data_Paid_23!$C$4:$C$2114,1)= 1,1,0)</f>
        <v>1</v>
      </c>
      <c r="O1567" t="str">
        <f>IF(M1567=$W$7,IF(AND(N1567,_xlfn.XLOOKUP(C1567,Raw_Data_OS_23!$C$7:$C$4518,Raw_Data_OS_23!$G$7:$G$4518,0)=G1567),"A",IF(_xlfn.XLOOKUP(C1567,Raw_Data_Paid_23!$C$4:$C$2114,Raw_Data_Paid_23!$C$4:$C$2114,"B1")="B1","B1","B2")),IF(_xlfn.XLOOKUP(C1567,Raw_Data_Paid_23!$C$4:$C$2114,Raw_Data_Paid_23!$C$4:$C$2114,"C1")="C1","C1","C2"))</f>
        <v>A</v>
      </c>
      <c r="P1567" t="str">
        <f t="shared" si="74"/>
        <v>2016AEngineering</v>
      </c>
    </row>
    <row r="1568" spans="3:16" x14ac:dyDescent="0.35">
      <c r="C1568" s="6" t="s">
        <v>1803</v>
      </c>
      <c r="D1568" s="7" t="s">
        <v>4886</v>
      </c>
      <c r="E1568" s="7" t="s">
        <v>4887</v>
      </c>
      <c r="F1568" s="8" t="s">
        <v>4195</v>
      </c>
      <c r="G1568" s="9">
        <v>227192.98250000001</v>
      </c>
      <c r="H1568" s="10">
        <v>2016</v>
      </c>
      <c r="I1568" s="10">
        <v>2017</v>
      </c>
      <c r="J1568" s="11" t="s">
        <v>667</v>
      </c>
      <c r="K1568" s="12">
        <v>146832.98250000001</v>
      </c>
      <c r="L1568" s="12">
        <v>1</v>
      </c>
      <c r="M1568" s="33" t="str">
        <f>IF(_xlfn.XLOOKUP(C1568,Raw_Data_OS_23!$C$7:$C$4518,Raw_Data_OS_23!$G$7:$G$4518,"Paid/ Closed")="Paid/ Closed","Paid/ Closed", "Still_Outstanding")</f>
        <v>Still_Outstanding</v>
      </c>
      <c r="N1568" s="33">
        <f>IF(_xlfn.XLOOKUP(C1568,Raw_Data_Paid_23!$C$4:$C$2114,Raw_Data_Paid_23!$C$4:$C$2114,1)= 1,1,0)</f>
        <v>1</v>
      </c>
      <c r="O1568" t="str">
        <f>IF(M1568=$W$7,IF(AND(N1568,_xlfn.XLOOKUP(C1568,Raw_Data_OS_23!$C$7:$C$4518,Raw_Data_OS_23!$G$7:$G$4518,0)=G1568),"A",IF(_xlfn.XLOOKUP(C1568,Raw_Data_Paid_23!$C$4:$C$2114,Raw_Data_Paid_23!$C$4:$C$2114,"B1")="B1","B1","B2")),IF(_xlfn.XLOOKUP(C1568,Raw_Data_Paid_23!$C$4:$C$2114,Raw_Data_Paid_23!$C$4:$C$2114,"C1")="C1","C1","C2"))</f>
        <v>A</v>
      </c>
      <c r="P1568" t="str">
        <f t="shared" si="74"/>
        <v>2016AEngineering</v>
      </c>
    </row>
    <row r="1569" spans="3:16" x14ac:dyDescent="0.35">
      <c r="C1569" s="6" t="s">
        <v>1804</v>
      </c>
      <c r="D1569" s="7" t="s">
        <v>4653</v>
      </c>
      <c r="E1569" s="7" t="s">
        <v>4888</v>
      </c>
      <c r="F1569" s="8" t="s">
        <v>658</v>
      </c>
      <c r="G1569" s="9">
        <v>200000</v>
      </c>
      <c r="H1569" s="10">
        <v>2014</v>
      </c>
      <c r="I1569" s="10">
        <v>2016</v>
      </c>
      <c r="J1569" s="11" t="s">
        <v>1661</v>
      </c>
      <c r="K1569" s="12">
        <v>200000</v>
      </c>
      <c r="L1569" s="12">
        <v>1</v>
      </c>
      <c r="M1569" s="33" t="str">
        <f>IF(_xlfn.XLOOKUP(C1569,Raw_Data_OS_23!$C$7:$C$4518,Raw_Data_OS_23!$G$7:$G$4518,"Paid/ Closed")="Paid/ Closed","Paid/ Closed", "Still_Outstanding")</f>
        <v>Still_Outstanding</v>
      </c>
      <c r="N1569" s="33">
        <f>IF(_xlfn.XLOOKUP(C1569,Raw_Data_Paid_23!$C$4:$C$2114,Raw_Data_Paid_23!$C$4:$C$2114,1)= 1,1,0)</f>
        <v>1</v>
      </c>
      <c r="O1569" t="str">
        <f>IF(M1569=$W$7,IF(AND(N1569,_xlfn.XLOOKUP(C1569,Raw_Data_OS_23!$C$7:$C$4518,Raw_Data_OS_23!$G$7:$G$4518,0)=G1569),"A",IF(_xlfn.XLOOKUP(C1569,Raw_Data_Paid_23!$C$4:$C$2114,Raw_Data_Paid_23!$C$4:$C$2114,"B1")="B1","B1","B2")),IF(_xlfn.XLOOKUP(C1569,Raw_Data_Paid_23!$C$4:$C$2114,Raw_Data_Paid_23!$C$4:$C$2114,"C1")="C1","C1","C2"))</f>
        <v>B1</v>
      </c>
      <c r="P1569" t="str">
        <f t="shared" si="74"/>
        <v>2014B1Workmen's Compensation</v>
      </c>
    </row>
    <row r="1570" spans="3:16" x14ac:dyDescent="0.35">
      <c r="C1570" s="6" t="s">
        <v>1805</v>
      </c>
      <c r="D1570" s="7" t="s">
        <v>4889</v>
      </c>
      <c r="E1570" s="7" t="s">
        <v>4890</v>
      </c>
      <c r="F1570" s="8" t="s">
        <v>3908</v>
      </c>
      <c r="G1570" s="9">
        <v>1000</v>
      </c>
      <c r="H1570" s="10">
        <v>2017</v>
      </c>
      <c r="I1570" s="10">
        <v>2017</v>
      </c>
      <c r="J1570" s="11" t="s">
        <v>1272</v>
      </c>
      <c r="K1570" s="12">
        <v>1000</v>
      </c>
      <c r="L1570" s="12">
        <v>1</v>
      </c>
      <c r="M1570" s="33" t="str">
        <f>IF(_xlfn.XLOOKUP(C1570,Raw_Data_OS_23!$C$7:$C$4518,Raw_Data_OS_23!$G$7:$G$4518,"Paid/ Closed")="Paid/ Closed","Paid/ Closed", "Still_Outstanding")</f>
        <v>Paid/ Closed</v>
      </c>
      <c r="N1570" s="33">
        <f>IF(_xlfn.XLOOKUP(C1570,Raw_Data_Paid_23!$C$4:$C$2114,Raw_Data_Paid_23!$C$4:$C$2114,1)= 1,1,0)</f>
        <v>1</v>
      </c>
      <c r="O1570" t="str">
        <f>IF(M1570=$W$7,IF(AND(N1570,_xlfn.XLOOKUP(C1570,Raw_Data_OS_23!$C$7:$C$4518,Raw_Data_OS_23!$G$7:$G$4518,0)=G1570),"A",IF(_xlfn.XLOOKUP(C1570,Raw_Data_Paid_23!$C$4:$C$2114,Raw_Data_Paid_23!$C$4:$C$2114,"B1")="B1","B1","B2")),IF(_xlfn.XLOOKUP(C1570,Raw_Data_Paid_23!$C$4:$C$2114,Raw_Data_Paid_23!$C$4:$C$2114,"C1")="C1","C1","C2"))</f>
        <v>C1</v>
      </c>
      <c r="P1570" t="str">
        <f t="shared" si="74"/>
        <v>2017C1Motor Commercial</v>
      </c>
    </row>
    <row r="1571" spans="3:16" x14ac:dyDescent="0.35">
      <c r="C1571" s="6" t="s">
        <v>1806</v>
      </c>
      <c r="D1571" s="7" t="s">
        <v>4891</v>
      </c>
      <c r="E1571" s="7" t="s">
        <v>4892</v>
      </c>
      <c r="F1571" s="8" t="s">
        <v>3910</v>
      </c>
      <c r="G1571" s="9">
        <v>80000</v>
      </c>
      <c r="H1571" s="10">
        <v>2017</v>
      </c>
      <c r="I1571" s="10">
        <v>2017</v>
      </c>
      <c r="J1571" s="11" t="s">
        <v>1272</v>
      </c>
      <c r="K1571" s="12">
        <v>80000</v>
      </c>
      <c r="L1571" s="12">
        <v>1</v>
      </c>
      <c r="M1571" s="33" t="str">
        <f>IF(_xlfn.XLOOKUP(C1571,Raw_Data_OS_23!$C$7:$C$4518,Raw_Data_OS_23!$G$7:$G$4518,"Paid/ Closed")="Paid/ Closed","Paid/ Closed", "Still_Outstanding")</f>
        <v>Still_Outstanding</v>
      </c>
      <c r="N1571" s="33">
        <f>IF(_xlfn.XLOOKUP(C1571,Raw_Data_Paid_23!$C$4:$C$2114,Raw_Data_Paid_23!$C$4:$C$2114,1)= 1,1,0)</f>
        <v>1</v>
      </c>
      <c r="O1571" t="str">
        <f>IF(M1571=$W$7,IF(AND(N1571,_xlfn.XLOOKUP(C1571,Raw_Data_OS_23!$C$7:$C$4518,Raw_Data_OS_23!$G$7:$G$4518,0)=G1571),"A",IF(_xlfn.XLOOKUP(C1571,Raw_Data_Paid_23!$C$4:$C$2114,Raw_Data_Paid_23!$C$4:$C$2114,"B1")="B1","B1","B2")),IF(_xlfn.XLOOKUP(C1571,Raw_Data_Paid_23!$C$4:$C$2114,Raw_Data_Paid_23!$C$4:$C$2114,"C1")="C1","C1","C2"))</f>
        <v>B1</v>
      </c>
      <c r="P1571" t="str">
        <f t="shared" si="74"/>
        <v>2017B1Motor Private</v>
      </c>
    </row>
    <row r="1572" spans="3:16" x14ac:dyDescent="0.35">
      <c r="C1572" s="6" t="s">
        <v>1248</v>
      </c>
      <c r="D1572" s="7" t="s">
        <v>4893</v>
      </c>
      <c r="E1572" s="7" t="s">
        <v>4892</v>
      </c>
      <c r="F1572" s="8" t="s">
        <v>658</v>
      </c>
      <c r="G1572" s="9">
        <v>500000</v>
      </c>
      <c r="H1572" s="10">
        <v>2013</v>
      </c>
      <c r="I1572" s="10">
        <v>2017</v>
      </c>
      <c r="J1572" s="11" t="s">
        <v>1249</v>
      </c>
      <c r="K1572" s="12">
        <v>500000</v>
      </c>
      <c r="L1572" s="12">
        <v>1</v>
      </c>
      <c r="M1572" s="33" t="str">
        <f>IF(_xlfn.XLOOKUP(C1572,Raw_Data_OS_23!$C$7:$C$4518,Raw_Data_OS_23!$G$7:$G$4518,"Paid/ Closed")="Paid/ Closed","Paid/ Closed", "Still_Outstanding")</f>
        <v>Still_Outstanding</v>
      </c>
      <c r="N1572" s="33">
        <f>IF(_xlfn.XLOOKUP(C1572,Raw_Data_Paid_23!$C$4:$C$2114,Raw_Data_Paid_23!$C$4:$C$2114,1)= 1,1,0)</f>
        <v>1</v>
      </c>
      <c r="O1572" t="str">
        <f>IF(M1572=$W$7,IF(AND(N1572,_xlfn.XLOOKUP(C1572,Raw_Data_OS_23!$C$7:$C$4518,Raw_Data_OS_23!$G$7:$G$4518,0)=G1572),"A",IF(_xlfn.XLOOKUP(C1572,Raw_Data_Paid_23!$C$4:$C$2114,Raw_Data_Paid_23!$C$4:$C$2114,"B1")="B1","B1","B2")),IF(_xlfn.XLOOKUP(C1572,Raw_Data_Paid_23!$C$4:$C$2114,Raw_Data_Paid_23!$C$4:$C$2114,"C1")="C1","C1","C2"))</f>
        <v>A</v>
      </c>
      <c r="P1572" t="str">
        <f t="shared" si="74"/>
        <v>2013AWorkmen's Compensation</v>
      </c>
    </row>
    <row r="1573" spans="3:16" x14ac:dyDescent="0.35">
      <c r="C1573" s="6" t="s">
        <v>1807</v>
      </c>
      <c r="D1573" s="7" t="s">
        <v>4894</v>
      </c>
      <c r="E1573" s="7" t="s">
        <v>4895</v>
      </c>
      <c r="F1573" s="8" t="s">
        <v>3910</v>
      </c>
      <c r="G1573" s="9">
        <v>1000</v>
      </c>
      <c r="H1573" s="10">
        <v>2017</v>
      </c>
      <c r="I1573" s="10">
        <v>2017</v>
      </c>
      <c r="J1573" s="11" t="s">
        <v>1272</v>
      </c>
      <c r="K1573" s="12">
        <v>1000</v>
      </c>
      <c r="L1573" s="12">
        <v>1</v>
      </c>
      <c r="M1573" s="33" t="str">
        <f>IF(_xlfn.XLOOKUP(C1573,Raw_Data_OS_23!$C$7:$C$4518,Raw_Data_OS_23!$G$7:$G$4518,"Paid/ Closed")="Paid/ Closed","Paid/ Closed", "Still_Outstanding")</f>
        <v>Paid/ Closed</v>
      </c>
      <c r="N1573" s="33">
        <f>IF(_xlfn.XLOOKUP(C1573,Raw_Data_Paid_23!$C$4:$C$2114,Raw_Data_Paid_23!$C$4:$C$2114,1)= 1,1,0)</f>
        <v>1</v>
      </c>
      <c r="O1573" t="str">
        <f>IF(M1573=$W$7,IF(AND(N1573,_xlfn.XLOOKUP(C1573,Raw_Data_OS_23!$C$7:$C$4518,Raw_Data_OS_23!$G$7:$G$4518,0)=G1573),"A",IF(_xlfn.XLOOKUP(C1573,Raw_Data_Paid_23!$C$4:$C$2114,Raw_Data_Paid_23!$C$4:$C$2114,"B1")="B1","B1","B2")),IF(_xlfn.XLOOKUP(C1573,Raw_Data_Paid_23!$C$4:$C$2114,Raw_Data_Paid_23!$C$4:$C$2114,"C1")="C1","C1","C2"))</f>
        <v>C1</v>
      </c>
      <c r="P1573" t="str">
        <f t="shared" si="74"/>
        <v>2017C1Motor Private</v>
      </c>
    </row>
    <row r="1574" spans="3:16" x14ac:dyDescent="0.35">
      <c r="C1574" s="6" t="s">
        <v>1808</v>
      </c>
      <c r="D1574" s="7" t="s">
        <v>4896</v>
      </c>
      <c r="E1574" s="7" t="s">
        <v>4897</v>
      </c>
      <c r="F1574" s="8" t="s">
        <v>4195</v>
      </c>
      <c r="G1574" s="9">
        <v>1000</v>
      </c>
      <c r="H1574" s="10">
        <v>2017</v>
      </c>
      <c r="I1574" s="10">
        <v>2017</v>
      </c>
      <c r="J1574" s="11" t="s">
        <v>1272</v>
      </c>
      <c r="K1574" s="12">
        <v>531.08000000000004</v>
      </c>
      <c r="L1574" s="12">
        <v>1</v>
      </c>
      <c r="M1574" s="33" t="str">
        <f>IF(_xlfn.XLOOKUP(C1574,Raw_Data_OS_23!$C$7:$C$4518,Raw_Data_OS_23!$G$7:$G$4518,"Paid/ Closed")="Paid/ Closed","Paid/ Closed", "Still_Outstanding")</f>
        <v>Still_Outstanding</v>
      </c>
      <c r="N1574" s="33">
        <f>IF(_xlfn.XLOOKUP(C1574,Raw_Data_Paid_23!$C$4:$C$2114,Raw_Data_Paid_23!$C$4:$C$2114,1)= 1,1,0)</f>
        <v>1</v>
      </c>
      <c r="O1574" t="str">
        <f>IF(M1574=$W$7,IF(AND(N1574,_xlfn.XLOOKUP(C1574,Raw_Data_OS_23!$C$7:$C$4518,Raw_Data_OS_23!$G$7:$G$4518,0)=G1574),"A",IF(_xlfn.XLOOKUP(C1574,Raw_Data_Paid_23!$C$4:$C$2114,Raw_Data_Paid_23!$C$4:$C$2114,"B1")="B1","B1","B2")),IF(_xlfn.XLOOKUP(C1574,Raw_Data_Paid_23!$C$4:$C$2114,Raw_Data_Paid_23!$C$4:$C$2114,"C1")="C1","C1","C2"))</f>
        <v>B1</v>
      </c>
      <c r="P1574" t="str">
        <f t="shared" si="74"/>
        <v>2017B1Engineering</v>
      </c>
    </row>
    <row r="1575" spans="3:16" x14ac:dyDescent="0.35">
      <c r="C1575" s="6" t="s">
        <v>1809</v>
      </c>
      <c r="D1575" s="7" t="s">
        <v>4898</v>
      </c>
      <c r="E1575" s="7" t="s">
        <v>4899</v>
      </c>
      <c r="F1575" s="8" t="s">
        <v>3910</v>
      </c>
      <c r="G1575" s="9">
        <v>6380</v>
      </c>
      <c r="H1575" s="10">
        <v>2017</v>
      </c>
      <c r="I1575" s="10">
        <v>2017</v>
      </c>
      <c r="J1575" s="11" t="s">
        <v>1272</v>
      </c>
      <c r="K1575" s="12">
        <v>6380</v>
      </c>
      <c r="L1575" s="12">
        <v>1</v>
      </c>
      <c r="M1575" s="33" t="str">
        <f>IF(_xlfn.XLOOKUP(C1575,Raw_Data_OS_23!$C$7:$C$4518,Raw_Data_OS_23!$G$7:$G$4518,"Paid/ Closed")="Paid/ Closed","Paid/ Closed", "Still_Outstanding")</f>
        <v>Still_Outstanding</v>
      </c>
      <c r="N1575" s="33">
        <f>IF(_xlfn.XLOOKUP(C1575,Raw_Data_Paid_23!$C$4:$C$2114,Raw_Data_Paid_23!$C$4:$C$2114,1)= 1,1,0)</f>
        <v>1</v>
      </c>
      <c r="O1575" t="str">
        <f>IF(M1575=$W$7,IF(AND(N1575,_xlfn.XLOOKUP(C1575,Raw_Data_OS_23!$C$7:$C$4518,Raw_Data_OS_23!$G$7:$G$4518,0)=G1575),"A",IF(_xlfn.XLOOKUP(C1575,Raw_Data_Paid_23!$C$4:$C$2114,Raw_Data_Paid_23!$C$4:$C$2114,"B1")="B1","B1","B2")),IF(_xlfn.XLOOKUP(C1575,Raw_Data_Paid_23!$C$4:$C$2114,Raw_Data_Paid_23!$C$4:$C$2114,"C1")="C1","C1","C2"))</f>
        <v>A</v>
      </c>
      <c r="P1575" t="str">
        <f t="shared" si="74"/>
        <v>2017AMotor Private</v>
      </c>
    </row>
    <row r="1576" spans="3:16" x14ac:dyDescent="0.35">
      <c r="C1576" s="6" t="s">
        <v>1250</v>
      </c>
      <c r="D1576" s="7" t="s">
        <v>4900</v>
      </c>
      <c r="E1576" s="7" t="s">
        <v>4901</v>
      </c>
      <c r="F1576" s="8" t="s">
        <v>3910</v>
      </c>
      <c r="G1576" s="9">
        <v>507597</v>
      </c>
      <c r="H1576" s="10">
        <v>2017</v>
      </c>
      <c r="I1576" s="10">
        <v>2017</v>
      </c>
      <c r="J1576" s="11" t="s">
        <v>1251</v>
      </c>
      <c r="K1576" s="12">
        <v>0</v>
      </c>
      <c r="L1576" s="12">
        <v>1</v>
      </c>
      <c r="M1576" s="33" t="str">
        <f>IF(_xlfn.XLOOKUP(C1576,Raw_Data_OS_23!$C$7:$C$4518,Raw_Data_OS_23!$G$7:$G$4518,"Paid/ Closed")="Paid/ Closed","Paid/ Closed", "Still_Outstanding")</f>
        <v>Still_Outstanding</v>
      </c>
      <c r="N1576" s="33">
        <f>IF(_xlfn.XLOOKUP(C1576,Raw_Data_Paid_23!$C$4:$C$2114,Raw_Data_Paid_23!$C$4:$C$2114,1)= 1,1,0)</f>
        <v>1</v>
      </c>
      <c r="O1576" t="str">
        <f>IF(M1576=$W$7,IF(AND(N1576,_xlfn.XLOOKUP(C1576,Raw_Data_OS_23!$C$7:$C$4518,Raw_Data_OS_23!$G$7:$G$4518,0)=G1576),"A",IF(_xlfn.XLOOKUP(C1576,Raw_Data_Paid_23!$C$4:$C$2114,Raw_Data_Paid_23!$C$4:$C$2114,"B1")="B1","B1","B2")),IF(_xlfn.XLOOKUP(C1576,Raw_Data_Paid_23!$C$4:$C$2114,Raw_Data_Paid_23!$C$4:$C$2114,"C1")="C1","C1","C2"))</f>
        <v>A</v>
      </c>
      <c r="P1576" t="str">
        <f t="shared" si="74"/>
        <v>2017AMotor Private</v>
      </c>
    </row>
    <row r="1577" spans="3:16" x14ac:dyDescent="0.35">
      <c r="C1577" s="6" t="s">
        <v>1810</v>
      </c>
      <c r="D1577" s="7" t="s">
        <v>4902</v>
      </c>
      <c r="E1577" s="7" t="s">
        <v>4903</v>
      </c>
      <c r="F1577" s="8" t="s">
        <v>3910</v>
      </c>
      <c r="G1577" s="9">
        <v>193620</v>
      </c>
      <c r="H1577" s="10">
        <v>2017</v>
      </c>
      <c r="I1577" s="10">
        <v>2017</v>
      </c>
      <c r="J1577" s="11" t="s">
        <v>1251</v>
      </c>
      <c r="K1577" s="12">
        <v>193620</v>
      </c>
      <c r="L1577" s="12">
        <v>1</v>
      </c>
      <c r="M1577" s="33" t="str">
        <f>IF(_xlfn.XLOOKUP(C1577,Raw_Data_OS_23!$C$7:$C$4518,Raw_Data_OS_23!$G$7:$G$4518,"Paid/ Closed")="Paid/ Closed","Paid/ Closed", "Still_Outstanding")</f>
        <v>Paid/ Closed</v>
      </c>
      <c r="N1577" s="33">
        <f>IF(_xlfn.XLOOKUP(C1577,Raw_Data_Paid_23!$C$4:$C$2114,Raw_Data_Paid_23!$C$4:$C$2114,1)= 1,1,0)</f>
        <v>1</v>
      </c>
      <c r="O1577" t="str">
        <f>IF(M1577=$W$7,IF(AND(N1577,_xlfn.XLOOKUP(C1577,Raw_Data_OS_23!$C$7:$C$4518,Raw_Data_OS_23!$G$7:$G$4518,0)=G1577),"A",IF(_xlfn.XLOOKUP(C1577,Raw_Data_Paid_23!$C$4:$C$2114,Raw_Data_Paid_23!$C$4:$C$2114,"B1")="B1","B1","B2")),IF(_xlfn.XLOOKUP(C1577,Raw_Data_Paid_23!$C$4:$C$2114,Raw_Data_Paid_23!$C$4:$C$2114,"C1")="C1","C1","C2"))</f>
        <v>C1</v>
      </c>
      <c r="P1577" t="str">
        <f t="shared" si="74"/>
        <v>2017C1Motor Private</v>
      </c>
    </row>
    <row r="1578" spans="3:16" x14ac:dyDescent="0.35">
      <c r="C1578" s="6" t="s">
        <v>1811</v>
      </c>
      <c r="D1578" s="7" t="s">
        <v>4890</v>
      </c>
      <c r="E1578" s="7" t="s">
        <v>4904</v>
      </c>
      <c r="F1578" s="8" t="s">
        <v>3910</v>
      </c>
      <c r="G1578" s="9">
        <v>298596.49119999999</v>
      </c>
      <c r="H1578" s="10">
        <v>2017</v>
      </c>
      <c r="I1578" s="10">
        <v>2017</v>
      </c>
      <c r="J1578" s="11" t="s">
        <v>1272</v>
      </c>
      <c r="K1578" s="12">
        <v>298596.49119999999</v>
      </c>
      <c r="L1578" s="12">
        <v>1</v>
      </c>
      <c r="M1578" s="33" t="str">
        <f>IF(_xlfn.XLOOKUP(C1578,Raw_Data_OS_23!$C$7:$C$4518,Raw_Data_OS_23!$G$7:$G$4518,"Paid/ Closed")="Paid/ Closed","Paid/ Closed", "Still_Outstanding")</f>
        <v>Still_Outstanding</v>
      </c>
      <c r="N1578" s="33">
        <f>IF(_xlfn.XLOOKUP(C1578,Raw_Data_Paid_23!$C$4:$C$2114,Raw_Data_Paid_23!$C$4:$C$2114,1)= 1,1,0)</f>
        <v>1</v>
      </c>
      <c r="O1578" t="str">
        <f>IF(M1578=$W$7,IF(AND(N1578,_xlfn.XLOOKUP(C1578,Raw_Data_OS_23!$C$7:$C$4518,Raw_Data_OS_23!$G$7:$G$4518,0)=G1578),"A",IF(_xlfn.XLOOKUP(C1578,Raw_Data_Paid_23!$C$4:$C$2114,Raw_Data_Paid_23!$C$4:$C$2114,"B1")="B1","B1","B2")),IF(_xlfn.XLOOKUP(C1578,Raw_Data_Paid_23!$C$4:$C$2114,Raw_Data_Paid_23!$C$4:$C$2114,"C1")="C1","C1","C2"))</f>
        <v>A</v>
      </c>
      <c r="P1578" t="str">
        <f t="shared" si="74"/>
        <v>2017AMotor Private</v>
      </c>
    </row>
    <row r="1579" spans="3:16" x14ac:dyDescent="0.35">
      <c r="C1579" s="6" t="s">
        <v>1812</v>
      </c>
      <c r="D1579" s="7" t="s">
        <v>4905</v>
      </c>
      <c r="E1579" s="7" t="s">
        <v>4906</v>
      </c>
      <c r="F1579" s="8" t="s">
        <v>3910</v>
      </c>
      <c r="G1579" s="9">
        <v>3000</v>
      </c>
      <c r="H1579" s="10">
        <v>2017</v>
      </c>
      <c r="I1579" s="10">
        <v>2017</v>
      </c>
      <c r="J1579" s="11" t="s">
        <v>1251</v>
      </c>
      <c r="K1579" s="12">
        <v>0</v>
      </c>
      <c r="L1579" s="12">
        <v>1</v>
      </c>
      <c r="M1579" s="33" t="str">
        <f>IF(_xlfn.XLOOKUP(C1579,Raw_Data_OS_23!$C$7:$C$4518,Raw_Data_OS_23!$G$7:$G$4518,"Paid/ Closed")="Paid/ Closed","Paid/ Closed", "Still_Outstanding")</f>
        <v>Still_Outstanding</v>
      </c>
      <c r="N1579" s="33">
        <f>IF(_xlfn.XLOOKUP(C1579,Raw_Data_Paid_23!$C$4:$C$2114,Raw_Data_Paid_23!$C$4:$C$2114,1)= 1,1,0)</f>
        <v>1</v>
      </c>
      <c r="O1579" t="str">
        <f>IF(M1579=$W$7,IF(AND(N1579,_xlfn.XLOOKUP(C1579,Raw_Data_OS_23!$C$7:$C$4518,Raw_Data_OS_23!$G$7:$G$4518,0)=G1579),"A",IF(_xlfn.XLOOKUP(C1579,Raw_Data_Paid_23!$C$4:$C$2114,Raw_Data_Paid_23!$C$4:$C$2114,"B1")="B1","B1","B2")),IF(_xlfn.XLOOKUP(C1579,Raw_Data_Paid_23!$C$4:$C$2114,Raw_Data_Paid_23!$C$4:$C$2114,"C1")="C1","C1","C2"))</f>
        <v>B1</v>
      </c>
      <c r="P1579" t="str">
        <f t="shared" si="74"/>
        <v>2017B1Motor Private</v>
      </c>
    </row>
    <row r="1580" spans="3:16" x14ac:dyDescent="0.35">
      <c r="C1580" s="6" t="s">
        <v>1813</v>
      </c>
      <c r="D1580" s="7" t="s">
        <v>4907</v>
      </c>
      <c r="E1580" s="7" t="s">
        <v>4908</v>
      </c>
      <c r="F1580" s="8" t="s">
        <v>3910</v>
      </c>
      <c r="G1580" s="9">
        <v>5000</v>
      </c>
      <c r="H1580" s="10">
        <v>2017</v>
      </c>
      <c r="I1580" s="10">
        <v>2017</v>
      </c>
      <c r="J1580" s="11" t="s">
        <v>1251</v>
      </c>
      <c r="K1580" s="12">
        <v>5000</v>
      </c>
      <c r="L1580" s="12">
        <v>1</v>
      </c>
      <c r="M1580" s="33" t="str">
        <f>IF(_xlfn.XLOOKUP(C1580,Raw_Data_OS_23!$C$7:$C$4518,Raw_Data_OS_23!$G$7:$G$4518,"Paid/ Closed")="Paid/ Closed","Paid/ Closed", "Still_Outstanding")</f>
        <v>Paid/ Closed</v>
      </c>
      <c r="N1580" s="33">
        <f>IF(_xlfn.XLOOKUP(C1580,Raw_Data_Paid_23!$C$4:$C$2114,Raw_Data_Paid_23!$C$4:$C$2114,1)= 1,1,0)</f>
        <v>1</v>
      </c>
      <c r="O1580" t="str">
        <f>IF(M1580=$W$7,IF(AND(N1580,_xlfn.XLOOKUP(C1580,Raw_Data_OS_23!$C$7:$C$4518,Raw_Data_OS_23!$G$7:$G$4518,0)=G1580),"A",IF(_xlfn.XLOOKUP(C1580,Raw_Data_Paid_23!$C$4:$C$2114,Raw_Data_Paid_23!$C$4:$C$2114,"B1")="B1","B1","B2")),IF(_xlfn.XLOOKUP(C1580,Raw_Data_Paid_23!$C$4:$C$2114,Raw_Data_Paid_23!$C$4:$C$2114,"C1")="C1","C1","C2"))</f>
        <v>C1</v>
      </c>
      <c r="P1580" t="str">
        <f t="shared" si="74"/>
        <v>2017C1Motor Private</v>
      </c>
    </row>
    <row r="1581" spans="3:16" x14ac:dyDescent="0.35">
      <c r="C1581" s="6" t="s">
        <v>1814</v>
      </c>
      <c r="D1581" s="7" t="s">
        <v>4909</v>
      </c>
      <c r="E1581" s="7" t="s">
        <v>4910</v>
      </c>
      <c r="F1581" s="8" t="s">
        <v>3910</v>
      </c>
      <c r="G1581" s="9">
        <v>5000</v>
      </c>
      <c r="H1581" s="10">
        <v>2017</v>
      </c>
      <c r="I1581" s="10">
        <v>2017</v>
      </c>
      <c r="J1581" s="11" t="s">
        <v>1251</v>
      </c>
      <c r="K1581" s="12">
        <v>5000</v>
      </c>
      <c r="L1581" s="12">
        <v>1</v>
      </c>
      <c r="M1581" s="33" t="str">
        <f>IF(_xlfn.XLOOKUP(C1581,Raw_Data_OS_23!$C$7:$C$4518,Raw_Data_OS_23!$G$7:$G$4518,"Paid/ Closed")="Paid/ Closed","Paid/ Closed", "Still_Outstanding")</f>
        <v>Paid/ Closed</v>
      </c>
      <c r="N1581" s="33">
        <f>IF(_xlfn.XLOOKUP(C1581,Raw_Data_Paid_23!$C$4:$C$2114,Raw_Data_Paid_23!$C$4:$C$2114,1)= 1,1,0)</f>
        <v>1</v>
      </c>
      <c r="O1581" t="str">
        <f>IF(M1581=$W$7,IF(AND(N1581,_xlfn.XLOOKUP(C1581,Raw_Data_OS_23!$C$7:$C$4518,Raw_Data_OS_23!$G$7:$G$4518,0)=G1581),"A",IF(_xlfn.XLOOKUP(C1581,Raw_Data_Paid_23!$C$4:$C$2114,Raw_Data_Paid_23!$C$4:$C$2114,"B1")="B1","B1","B2")),IF(_xlfn.XLOOKUP(C1581,Raw_Data_Paid_23!$C$4:$C$2114,Raw_Data_Paid_23!$C$4:$C$2114,"C1")="C1","C1","C2"))</f>
        <v>C1</v>
      </c>
      <c r="P1581" t="str">
        <f t="shared" si="74"/>
        <v>2017C1Motor Private</v>
      </c>
    </row>
    <row r="1582" spans="3:16" x14ac:dyDescent="0.35">
      <c r="C1582" s="6" t="s">
        <v>1815</v>
      </c>
      <c r="D1582" s="7" t="s">
        <v>4909</v>
      </c>
      <c r="E1582" s="7" t="s">
        <v>4911</v>
      </c>
      <c r="F1582" s="8" t="s">
        <v>4195</v>
      </c>
      <c r="G1582" s="9">
        <v>1127734.9624000001</v>
      </c>
      <c r="H1582" s="10">
        <v>2017</v>
      </c>
      <c r="I1582" s="10">
        <v>2017</v>
      </c>
      <c r="J1582" s="11" t="s">
        <v>1251</v>
      </c>
      <c r="K1582" s="12">
        <v>-609586.46620000002</v>
      </c>
      <c r="L1582" s="12">
        <v>1</v>
      </c>
      <c r="M1582" s="33" t="str">
        <f>IF(_xlfn.XLOOKUP(C1582,Raw_Data_OS_23!$C$7:$C$4518,Raw_Data_OS_23!$G$7:$G$4518,"Paid/ Closed")="Paid/ Closed","Paid/ Closed", "Still_Outstanding")</f>
        <v>Still_Outstanding</v>
      </c>
      <c r="N1582" s="33">
        <f>IF(_xlfn.XLOOKUP(C1582,Raw_Data_Paid_23!$C$4:$C$2114,Raw_Data_Paid_23!$C$4:$C$2114,1)= 1,1,0)</f>
        <v>1</v>
      </c>
      <c r="O1582" t="str">
        <f>IF(M1582=$W$7,IF(AND(N1582,_xlfn.XLOOKUP(C1582,Raw_Data_OS_23!$C$7:$C$4518,Raw_Data_OS_23!$G$7:$G$4518,0)=G1582),"A",IF(_xlfn.XLOOKUP(C1582,Raw_Data_Paid_23!$C$4:$C$2114,Raw_Data_Paid_23!$C$4:$C$2114,"B1")="B1","B1","B2")),IF(_xlfn.XLOOKUP(C1582,Raw_Data_Paid_23!$C$4:$C$2114,Raw_Data_Paid_23!$C$4:$C$2114,"C1")="C1","C1","C2"))</f>
        <v>B1</v>
      </c>
      <c r="P1582" t="str">
        <f t="shared" si="74"/>
        <v>2017B1Engineering</v>
      </c>
    </row>
    <row r="1583" spans="3:16" x14ac:dyDescent="0.35">
      <c r="C1583" s="6" t="s">
        <v>1816</v>
      </c>
      <c r="D1583" s="7" t="s">
        <v>4912</v>
      </c>
      <c r="E1583" s="7" t="s">
        <v>4913</v>
      </c>
      <c r="F1583" s="8" t="s">
        <v>3910</v>
      </c>
      <c r="G1583" s="9">
        <v>100000</v>
      </c>
      <c r="H1583" s="10">
        <v>2017</v>
      </c>
      <c r="I1583" s="10">
        <v>2017</v>
      </c>
      <c r="J1583" s="11" t="s">
        <v>1272</v>
      </c>
      <c r="K1583" s="12">
        <v>100000</v>
      </c>
      <c r="L1583" s="12">
        <v>1</v>
      </c>
      <c r="M1583" s="33" t="str">
        <f>IF(_xlfn.XLOOKUP(C1583,Raw_Data_OS_23!$C$7:$C$4518,Raw_Data_OS_23!$G$7:$G$4518,"Paid/ Closed")="Paid/ Closed","Paid/ Closed", "Still_Outstanding")</f>
        <v>Paid/ Closed</v>
      </c>
      <c r="N1583" s="33">
        <f>IF(_xlfn.XLOOKUP(C1583,Raw_Data_Paid_23!$C$4:$C$2114,Raw_Data_Paid_23!$C$4:$C$2114,1)= 1,1,0)</f>
        <v>1</v>
      </c>
      <c r="O1583" t="str">
        <f>IF(M1583=$W$7,IF(AND(N1583,_xlfn.XLOOKUP(C1583,Raw_Data_OS_23!$C$7:$C$4518,Raw_Data_OS_23!$G$7:$G$4518,0)=G1583),"A",IF(_xlfn.XLOOKUP(C1583,Raw_Data_Paid_23!$C$4:$C$2114,Raw_Data_Paid_23!$C$4:$C$2114,"B1")="B1","B1","B2")),IF(_xlfn.XLOOKUP(C1583,Raw_Data_Paid_23!$C$4:$C$2114,Raw_Data_Paid_23!$C$4:$C$2114,"C1")="C1","C1","C2"))</f>
        <v>C1</v>
      </c>
      <c r="P1583" t="str">
        <f t="shared" si="74"/>
        <v>2017C1Motor Private</v>
      </c>
    </row>
    <row r="1584" spans="3:16" x14ac:dyDescent="0.35">
      <c r="C1584" s="6" t="s">
        <v>1817</v>
      </c>
      <c r="D1584" s="7" t="s">
        <v>4914</v>
      </c>
      <c r="E1584" s="7" t="s">
        <v>4915</v>
      </c>
      <c r="F1584" s="8" t="s">
        <v>3910</v>
      </c>
      <c r="G1584" s="9">
        <v>324561.40350000001</v>
      </c>
      <c r="H1584" s="10">
        <v>2016</v>
      </c>
      <c r="I1584" s="10">
        <v>2017</v>
      </c>
      <c r="J1584" s="11" t="s">
        <v>1491</v>
      </c>
      <c r="K1584" s="12">
        <v>324561.40350000001</v>
      </c>
      <c r="L1584" s="12">
        <v>1</v>
      </c>
      <c r="M1584" s="33" t="str">
        <f>IF(_xlfn.XLOOKUP(C1584,Raw_Data_OS_23!$C$7:$C$4518,Raw_Data_OS_23!$G$7:$G$4518,"Paid/ Closed")="Paid/ Closed","Paid/ Closed", "Still_Outstanding")</f>
        <v>Still_Outstanding</v>
      </c>
      <c r="N1584" s="33">
        <f>IF(_xlfn.XLOOKUP(C1584,Raw_Data_Paid_23!$C$4:$C$2114,Raw_Data_Paid_23!$C$4:$C$2114,1)= 1,1,0)</f>
        <v>1</v>
      </c>
      <c r="O1584" t="str">
        <f>IF(M1584=$W$7,IF(AND(N1584,_xlfn.XLOOKUP(C1584,Raw_Data_OS_23!$C$7:$C$4518,Raw_Data_OS_23!$G$7:$G$4518,0)=G1584),"A",IF(_xlfn.XLOOKUP(C1584,Raw_Data_Paid_23!$C$4:$C$2114,Raw_Data_Paid_23!$C$4:$C$2114,"B1")="B1","B1","B2")),IF(_xlfn.XLOOKUP(C1584,Raw_Data_Paid_23!$C$4:$C$2114,Raw_Data_Paid_23!$C$4:$C$2114,"C1")="C1","C1","C2"))</f>
        <v>B1</v>
      </c>
      <c r="P1584" t="str">
        <f t="shared" si="74"/>
        <v>2016B1Motor Private</v>
      </c>
    </row>
    <row r="1585" spans="3:16" x14ac:dyDescent="0.35">
      <c r="C1585" s="6" t="s">
        <v>1818</v>
      </c>
      <c r="D1585" s="7" t="s">
        <v>4916</v>
      </c>
      <c r="E1585" s="7" t="s">
        <v>4917</v>
      </c>
      <c r="F1585" s="8" t="s">
        <v>3908</v>
      </c>
      <c r="G1585" s="9">
        <v>591847.26520000002</v>
      </c>
      <c r="H1585" s="10">
        <v>2017</v>
      </c>
      <c r="I1585" s="10">
        <v>2017</v>
      </c>
      <c r="J1585" s="11" t="s">
        <v>1272</v>
      </c>
      <c r="K1585" s="12">
        <v>591847.26520000002</v>
      </c>
      <c r="L1585" s="12">
        <v>1</v>
      </c>
      <c r="M1585" s="33" t="str">
        <f>IF(_xlfn.XLOOKUP(C1585,Raw_Data_OS_23!$C$7:$C$4518,Raw_Data_OS_23!$G$7:$G$4518,"Paid/ Closed")="Paid/ Closed","Paid/ Closed", "Still_Outstanding")</f>
        <v>Still_Outstanding</v>
      </c>
      <c r="N1585" s="33">
        <f>IF(_xlfn.XLOOKUP(C1585,Raw_Data_Paid_23!$C$4:$C$2114,Raw_Data_Paid_23!$C$4:$C$2114,1)= 1,1,0)</f>
        <v>1</v>
      </c>
      <c r="O1585" t="str">
        <f>IF(M1585=$W$7,IF(AND(N1585,_xlfn.XLOOKUP(C1585,Raw_Data_OS_23!$C$7:$C$4518,Raw_Data_OS_23!$G$7:$G$4518,0)=G1585),"A",IF(_xlfn.XLOOKUP(C1585,Raw_Data_Paid_23!$C$4:$C$2114,Raw_Data_Paid_23!$C$4:$C$2114,"B1")="B1","B1","B2")),IF(_xlfn.XLOOKUP(C1585,Raw_Data_Paid_23!$C$4:$C$2114,Raw_Data_Paid_23!$C$4:$C$2114,"C1")="C1","C1","C2"))</f>
        <v>B1</v>
      </c>
      <c r="P1585" t="str">
        <f t="shared" si="74"/>
        <v>2017B1Motor Commercial</v>
      </c>
    </row>
    <row r="1586" spans="3:16" x14ac:dyDescent="0.35">
      <c r="C1586" s="6" t="s">
        <v>1819</v>
      </c>
      <c r="D1586" s="7" t="s">
        <v>4918</v>
      </c>
      <c r="E1586" s="7" t="s">
        <v>4919</v>
      </c>
      <c r="F1586" s="8" t="s">
        <v>3910</v>
      </c>
      <c r="G1586" s="9">
        <v>100000</v>
      </c>
      <c r="H1586" s="10">
        <v>2017</v>
      </c>
      <c r="I1586" s="10">
        <v>2017</v>
      </c>
      <c r="J1586" s="11" t="s">
        <v>1251</v>
      </c>
      <c r="K1586" s="12">
        <v>100000</v>
      </c>
      <c r="L1586" s="12">
        <v>1</v>
      </c>
      <c r="M1586" s="33" t="str">
        <f>IF(_xlfn.XLOOKUP(C1586,Raw_Data_OS_23!$C$7:$C$4518,Raw_Data_OS_23!$G$7:$G$4518,"Paid/ Closed")="Paid/ Closed","Paid/ Closed", "Still_Outstanding")</f>
        <v>Still_Outstanding</v>
      </c>
      <c r="N1586" s="33">
        <f>IF(_xlfn.XLOOKUP(C1586,Raw_Data_Paid_23!$C$4:$C$2114,Raw_Data_Paid_23!$C$4:$C$2114,1)= 1,1,0)</f>
        <v>1</v>
      </c>
      <c r="O1586" t="str">
        <f>IF(M1586=$W$7,IF(AND(N1586,_xlfn.XLOOKUP(C1586,Raw_Data_OS_23!$C$7:$C$4518,Raw_Data_OS_23!$G$7:$G$4518,0)=G1586),"A",IF(_xlfn.XLOOKUP(C1586,Raw_Data_Paid_23!$C$4:$C$2114,Raw_Data_Paid_23!$C$4:$C$2114,"B1")="B1","B1","B2")),IF(_xlfn.XLOOKUP(C1586,Raw_Data_Paid_23!$C$4:$C$2114,Raw_Data_Paid_23!$C$4:$C$2114,"C1")="C1","C1","C2"))</f>
        <v>B1</v>
      </c>
      <c r="P1586" t="str">
        <f t="shared" si="74"/>
        <v>2017B1Motor Private</v>
      </c>
    </row>
    <row r="1587" spans="3:16" x14ac:dyDescent="0.35">
      <c r="C1587" s="6" t="s">
        <v>1820</v>
      </c>
      <c r="D1587" s="7" t="s">
        <v>4920</v>
      </c>
      <c r="E1587" s="7" t="s">
        <v>4921</v>
      </c>
      <c r="F1587" s="8" t="s">
        <v>3910</v>
      </c>
      <c r="G1587" s="9">
        <v>800000</v>
      </c>
      <c r="H1587" s="10">
        <v>2017</v>
      </c>
      <c r="I1587" s="10">
        <v>2017</v>
      </c>
      <c r="J1587" s="11" t="s">
        <v>1251</v>
      </c>
      <c r="K1587" s="12">
        <v>0</v>
      </c>
      <c r="L1587" s="12">
        <v>1</v>
      </c>
      <c r="M1587" s="33" t="str">
        <f>IF(_xlfn.XLOOKUP(C1587,Raw_Data_OS_23!$C$7:$C$4518,Raw_Data_OS_23!$G$7:$G$4518,"Paid/ Closed")="Paid/ Closed","Paid/ Closed", "Still_Outstanding")</f>
        <v>Still_Outstanding</v>
      </c>
      <c r="N1587" s="33">
        <f>IF(_xlfn.XLOOKUP(C1587,Raw_Data_Paid_23!$C$4:$C$2114,Raw_Data_Paid_23!$C$4:$C$2114,1)= 1,1,0)</f>
        <v>1</v>
      </c>
      <c r="O1587" t="str">
        <f>IF(M1587=$W$7,IF(AND(N1587,_xlfn.XLOOKUP(C1587,Raw_Data_OS_23!$C$7:$C$4518,Raw_Data_OS_23!$G$7:$G$4518,0)=G1587),"A",IF(_xlfn.XLOOKUP(C1587,Raw_Data_Paid_23!$C$4:$C$2114,Raw_Data_Paid_23!$C$4:$C$2114,"B1")="B1","B1","B2")),IF(_xlfn.XLOOKUP(C1587,Raw_Data_Paid_23!$C$4:$C$2114,Raw_Data_Paid_23!$C$4:$C$2114,"C1")="C1","C1","C2"))</f>
        <v>A</v>
      </c>
      <c r="P1587" t="str">
        <f t="shared" si="74"/>
        <v>2017AMotor Private</v>
      </c>
    </row>
    <row r="1588" spans="3:16" x14ac:dyDescent="0.35">
      <c r="C1588" s="6" t="s">
        <v>1821</v>
      </c>
      <c r="D1588" s="7" t="s">
        <v>4922</v>
      </c>
      <c r="E1588" s="7" t="s">
        <v>4923</v>
      </c>
      <c r="F1588" s="8" t="s">
        <v>3910</v>
      </c>
      <c r="G1588" s="9">
        <v>9400</v>
      </c>
      <c r="H1588" s="10">
        <v>2017</v>
      </c>
      <c r="I1588" s="10">
        <v>2017</v>
      </c>
      <c r="J1588" s="11" t="s">
        <v>1251</v>
      </c>
      <c r="K1588" s="12">
        <v>9400</v>
      </c>
      <c r="L1588" s="12">
        <v>1</v>
      </c>
      <c r="M1588" s="33" t="str">
        <f>IF(_xlfn.XLOOKUP(C1588,Raw_Data_OS_23!$C$7:$C$4518,Raw_Data_OS_23!$G$7:$G$4518,"Paid/ Closed")="Paid/ Closed","Paid/ Closed", "Still_Outstanding")</f>
        <v>Still_Outstanding</v>
      </c>
      <c r="N1588" s="33">
        <f>IF(_xlfn.XLOOKUP(C1588,Raw_Data_Paid_23!$C$4:$C$2114,Raw_Data_Paid_23!$C$4:$C$2114,1)= 1,1,0)</f>
        <v>1</v>
      </c>
      <c r="O1588" t="str">
        <f>IF(M1588=$W$7,IF(AND(N1588,_xlfn.XLOOKUP(C1588,Raw_Data_OS_23!$C$7:$C$4518,Raw_Data_OS_23!$G$7:$G$4518,0)=G1588),"A",IF(_xlfn.XLOOKUP(C1588,Raw_Data_Paid_23!$C$4:$C$2114,Raw_Data_Paid_23!$C$4:$C$2114,"B1")="B1","B1","B2")),IF(_xlfn.XLOOKUP(C1588,Raw_Data_Paid_23!$C$4:$C$2114,Raw_Data_Paid_23!$C$4:$C$2114,"C1")="C1","C1","C2"))</f>
        <v>A</v>
      </c>
      <c r="P1588" t="str">
        <f t="shared" si="74"/>
        <v>2017AMotor Private</v>
      </c>
    </row>
    <row r="1589" spans="3:16" x14ac:dyDescent="0.35">
      <c r="C1589" s="6" t="s">
        <v>1822</v>
      </c>
      <c r="D1589" s="7" t="s">
        <v>4924</v>
      </c>
      <c r="E1589" s="7" t="s">
        <v>4925</v>
      </c>
      <c r="F1589" s="8" t="s">
        <v>3910</v>
      </c>
      <c r="G1589" s="9">
        <v>100000</v>
      </c>
      <c r="H1589" s="10">
        <v>2017</v>
      </c>
      <c r="I1589" s="10">
        <v>2017</v>
      </c>
      <c r="J1589" s="11" t="s">
        <v>669</v>
      </c>
      <c r="K1589" s="12">
        <v>100000</v>
      </c>
      <c r="L1589" s="12">
        <v>1</v>
      </c>
      <c r="M1589" s="33" t="str">
        <f>IF(_xlfn.XLOOKUP(C1589,Raw_Data_OS_23!$C$7:$C$4518,Raw_Data_OS_23!$G$7:$G$4518,"Paid/ Closed")="Paid/ Closed","Paid/ Closed", "Still_Outstanding")</f>
        <v>Still_Outstanding</v>
      </c>
      <c r="N1589" s="33">
        <f>IF(_xlfn.XLOOKUP(C1589,Raw_Data_Paid_23!$C$4:$C$2114,Raw_Data_Paid_23!$C$4:$C$2114,1)= 1,1,0)</f>
        <v>1</v>
      </c>
      <c r="O1589" t="str">
        <f>IF(M1589=$W$7,IF(AND(N1589,_xlfn.XLOOKUP(C1589,Raw_Data_OS_23!$C$7:$C$4518,Raw_Data_OS_23!$G$7:$G$4518,0)=G1589),"A",IF(_xlfn.XLOOKUP(C1589,Raw_Data_Paid_23!$C$4:$C$2114,Raw_Data_Paid_23!$C$4:$C$2114,"B1")="B1","B1","B2")),IF(_xlfn.XLOOKUP(C1589,Raw_Data_Paid_23!$C$4:$C$2114,Raw_Data_Paid_23!$C$4:$C$2114,"C1")="C1","C1","C2"))</f>
        <v>B1</v>
      </c>
      <c r="P1589" t="str">
        <f t="shared" si="74"/>
        <v>2017B1Motor Private</v>
      </c>
    </row>
    <row r="1590" spans="3:16" x14ac:dyDescent="0.35">
      <c r="C1590" s="6" t="s">
        <v>1823</v>
      </c>
      <c r="D1590" s="7" t="s">
        <v>4926</v>
      </c>
      <c r="E1590" s="7" t="s">
        <v>4927</v>
      </c>
      <c r="F1590" s="8" t="s">
        <v>658</v>
      </c>
      <c r="G1590" s="9">
        <v>224968</v>
      </c>
      <c r="H1590" s="10">
        <v>2017</v>
      </c>
      <c r="I1590" s="10">
        <v>2017</v>
      </c>
      <c r="J1590" s="11" t="s">
        <v>669</v>
      </c>
      <c r="K1590" s="12">
        <v>224968</v>
      </c>
      <c r="L1590" s="12">
        <v>1</v>
      </c>
      <c r="M1590" s="33" t="str">
        <f>IF(_xlfn.XLOOKUP(C1590,Raw_Data_OS_23!$C$7:$C$4518,Raw_Data_OS_23!$G$7:$G$4518,"Paid/ Closed")="Paid/ Closed","Paid/ Closed", "Still_Outstanding")</f>
        <v>Still_Outstanding</v>
      </c>
      <c r="N1590" s="33">
        <f>IF(_xlfn.XLOOKUP(C1590,Raw_Data_Paid_23!$C$4:$C$2114,Raw_Data_Paid_23!$C$4:$C$2114,1)= 1,1,0)</f>
        <v>1</v>
      </c>
      <c r="O1590" t="str">
        <f>IF(M1590=$W$7,IF(AND(N1590,_xlfn.XLOOKUP(C1590,Raw_Data_OS_23!$C$7:$C$4518,Raw_Data_OS_23!$G$7:$G$4518,0)=G1590),"A",IF(_xlfn.XLOOKUP(C1590,Raw_Data_Paid_23!$C$4:$C$2114,Raw_Data_Paid_23!$C$4:$C$2114,"B1")="B1","B1","B2")),IF(_xlfn.XLOOKUP(C1590,Raw_Data_Paid_23!$C$4:$C$2114,Raw_Data_Paid_23!$C$4:$C$2114,"C1")="C1","C1","C2"))</f>
        <v>A</v>
      </c>
      <c r="P1590" t="str">
        <f t="shared" si="74"/>
        <v>2017AWorkmen's Compensation</v>
      </c>
    </row>
    <row r="1591" spans="3:16" x14ac:dyDescent="0.35">
      <c r="C1591" s="6" t="s">
        <v>1824</v>
      </c>
      <c r="D1591" s="7" t="s">
        <v>4895</v>
      </c>
      <c r="E1591" s="7" t="s">
        <v>4928</v>
      </c>
      <c r="F1591" s="8" t="s">
        <v>658</v>
      </c>
      <c r="G1591" s="9">
        <v>1000</v>
      </c>
      <c r="H1591" s="10">
        <v>2017</v>
      </c>
      <c r="I1591" s="10">
        <v>2017</v>
      </c>
      <c r="J1591" s="11" t="s">
        <v>1251</v>
      </c>
      <c r="K1591" s="12">
        <v>1000</v>
      </c>
      <c r="L1591" s="12">
        <v>1</v>
      </c>
      <c r="M1591" s="33" t="str">
        <f>IF(_xlfn.XLOOKUP(C1591,Raw_Data_OS_23!$C$7:$C$4518,Raw_Data_OS_23!$G$7:$G$4518,"Paid/ Closed")="Paid/ Closed","Paid/ Closed", "Still_Outstanding")</f>
        <v>Paid/ Closed</v>
      </c>
      <c r="N1591" s="33">
        <f>IF(_xlfn.XLOOKUP(C1591,Raw_Data_Paid_23!$C$4:$C$2114,Raw_Data_Paid_23!$C$4:$C$2114,1)= 1,1,0)</f>
        <v>1</v>
      </c>
      <c r="O1591" t="str">
        <f>IF(M1591=$W$7,IF(AND(N1591,_xlfn.XLOOKUP(C1591,Raw_Data_OS_23!$C$7:$C$4518,Raw_Data_OS_23!$G$7:$G$4518,0)=G1591),"A",IF(_xlfn.XLOOKUP(C1591,Raw_Data_Paid_23!$C$4:$C$2114,Raw_Data_Paid_23!$C$4:$C$2114,"B1")="B1","B1","B2")),IF(_xlfn.XLOOKUP(C1591,Raw_Data_Paid_23!$C$4:$C$2114,Raw_Data_Paid_23!$C$4:$C$2114,"C1")="C1","C1","C2"))</f>
        <v>C1</v>
      </c>
      <c r="P1591" t="str">
        <f t="shared" si="74"/>
        <v>2017C1Workmen's Compensation</v>
      </c>
    </row>
    <row r="1592" spans="3:16" x14ac:dyDescent="0.35">
      <c r="C1592" s="6" t="s">
        <v>1825</v>
      </c>
      <c r="D1592" s="7" t="s">
        <v>4929</v>
      </c>
      <c r="E1592" s="7" t="s">
        <v>4930</v>
      </c>
      <c r="F1592" s="8" t="s">
        <v>3908</v>
      </c>
      <c r="G1592" s="9">
        <v>227192.98250000001</v>
      </c>
      <c r="H1592" s="10">
        <v>2014</v>
      </c>
      <c r="I1592" s="10">
        <v>2017</v>
      </c>
      <c r="J1592" s="11" t="s">
        <v>1661</v>
      </c>
      <c r="K1592" s="12">
        <v>227192.98250000001</v>
      </c>
      <c r="L1592" s="12">
        <v>1</v>
      </c>
      <c r="M1592" s="33" t="str">
        <f>IF(_xlfn.XLOOKUP(C1592,Raw_Data_OS_23!$C$7:$C$4518,Raw_Data_OS_23!$G$7:$G$4518,"Paid/ Closed")="Paid/ Closed","Paid/ Closed", "Still_Outstanding")</f>
        <v>Still_Outstanding</v>
      </c>
      <c r="N1592" s="33">
        <f>IF(_xlfn.XLOOKUP(C1592,Raw_Data_Paid_23!$C$4:$C$2114,Raw_Data_Paid_23!$C$4:$C$2114,1)= 1,1,0)</f>
        <v>1</v>
      </c>
      <c r="O1592" t="str">
        <f>IF(M1592=$W$7,IF(AND(N1592,_xlfn.XLOOKUP(C1592,Raw_Data_OS_23!$C$7:$C$4518,Raw_Data_OS_23!$G$7:$G$4518,0)=G1592),"A",IF(_xlfn.XLOOKUP(C1592,Raw_Data_Paid_23!$C$4:$C$2114,Raw_Data_Paid_23!$C$4:$C$2114,"B1")="B1","B1","B2")),IF(_xlfn.XLOOKUP(C1592,Raw_Data_Paid_23!$C$4:$C$2114,Raw_Data_Paid_23!$C$4:$C$2114,"C1")="C1","C1","C2"))</f>
        <v>B1</v>
      </c>
      <c r="P1592" t="str">
        <f t="shared" si="74"/>
        <v>2014B1Motor Commercial</v>
      </c>
    </row>
    <row r="1593" spans="3:16" x14ac:dyDescent="0.35">
      <c r="C1593" s="6" t="s">
        <v>1826</v>
      </c>
      <c r="D1593" s="7" t="s">
        <v>4895</v>
      </c>
      <c r="E1593" s="7" t="s">
        <v>4928</v>
      </c>
      <c r="F1593" s="8" t="s">
        <v>658</v>
      </c>
      <c r="G1593" s="9">
        <v>200000</v>
      </c>
      <c r="H1593" s="10">
        <v>2017</v>
      </c>
      <c r="I1593" s="10">
        <v>2017</v>
      </c>
      <c r="J1593" s="11" t="s">
        <v>1251</v>
      </c>
      <c r="K1593" s="12">
        <v>200000</v>
      </c>
      <c r="L1593" s="12">
        <v>1</v>
      </c>
      <c r="M1593" s="33" t="str">
        <f>IF(_xlfn.XLOOKUP(C1593,Raw_Data_OS_23!$C$7:$C$4518,Raw_Data_OS_23!$G$7:$G$4518,"Paid/ Closed")="Paid/ Closed","Paid/ Closed", "Still_Outstanding")</f>
        <v>Still_Outstanding</v>
      </c>
      <c r="N1593" s="33">
        <f>IF(_xlfn.XLOOKUP(C1593,Raw_Data_Paid_23!$C$4:$C$2114,Raw_Data_Paid_23!$C$4:$C$2114,1)= 1,1,0)</f>
        <v>1</v>
      </c>
      <c r="O1593" t="str">
        <f>IF(M1593=$W$7,IF(AND(N1593,_xlfn.XLOOKUP(C1593,Raw_Data_OS_23!$C$7:$C$4518,Raw_Data_OS_23!$G$7:$G$4518,0)=G1593),"A",IF(_xlfn.XLOOKUP(C1593,Raw_Data_Paid_23!$C$4:$C$2114,Raw_Data_Paid_23!$C$4:$C$2114,"B1")="B1","B1","B2")),IF(_xlfn.XLOOKUP(C1593,Raw_Data_Paid_23!$C$4:$C$2114,Raw_Data_Paid_23!$C$4:$C$2114,"C1")="C1","C1","C2"))</f>
        <v>A</v>
      </c>
      <c r="P1593" t="str">
        <f t="shared" si="74"/>
        <v>2017AWorkmen's Compensation</v>
      </c>
    </row>
    <row r="1594" spans="3:16" x14ac:dyDescent="0.35">
      <c r="C1594" s="6" t="s">
        <v>1827</v>
      </c>
      <c r="D1594" s="7" t="s">
        <v>4931</v>
      </c>
      <c r="E1594" s="7" t="s">
        <v>4932</v>
      </c>
      <c r="F1594" s="8" t="s">
        <v>3910</v>
      </c>
      <c r="G1594" s="9">
        <v>649122.80700000003</v>
      </c>
      <c r="H1594" s="10">
        <v>2017</v>
      </c>
      <c r="I1594" s="10">
        <v>2017</v>
      </c>
      <c r="J1594" s="11" t="s">
        <v>669</v>
      </c>
      <c r="K1594" s="12">
        <v>649122.80700000003</v>
      </c>
      <c r="L1594" s="12">
        <v>1</v>
      </c>
      <c r="M1594" s="33" t="str">
        <f>IF(_xlfn.XLOOKUP(C1594,Raw_Data_OS_23!$C$7:$C$4518,Raw_Data_OS_23!$G$7:$G$4518,"Paid/ Closed")="Paid/ Closed","Paid/ Closed", "Still_Outstanding")</f>
        <v>Still_Outstanding</v>
      </c>
      <c r="N1594" s="33">
        <f>IF(_xlfn.XLOOKUP(C1594,Raw_Data_Paid_23!$C$4:$C$2114,Raw_Data_Paid_23!$C$4:$C$2114,1)= 1,1,0)</f>
        <v>1</v>
      </c>
      <c r="O1594" t="str">
        <f>IF(M1594=$W$7,IF(AND(N1594,_xlfn.XLOOKUP(C1594,Raw_Data_OS_23!$C$7:$C$4518,Raw_Data_OS_23!$G$7:$G$4518,0)=G1594),"A",IF(_xlfn.XLOOKUP(C1594,Raw_Data_Paid_23!$C$4:$C$2114,Raw_Data_Paid_23!$C$4:$C$2114,"B1")="B1","B1","B2")),IF(_xlfn.XLOOKUP(C1594,Raw_Data_Paid_23!$C$4:$C$2114,Raw_Data_Paid_23!$C$4:$C$2114,"C1")="C1","C1","C2"))</f>
        <v>B1</v>
      </c>
      <c r="P1594" t="str">
        <f t="shared" si="74"/>
        <v>2017B1Motor Private</v>
      </c>
    </row>
    <row r="1595" spans="3:16" x14ac:dyDescent="0.35">
      <c r="C1595" s="6" t="s">
        <v>1828</v>
      </c>
      <c r="D1595" s="7" t="s">
        <v>4933</v>
      </c>
      <c r="E1595" s="7" t="s">
        <v>4934</v>
      </c>
      <c r="F1595" s="8" t="s">
        <v>658</v>
      </c>
      <c r="G1595" s="9">
        <v>100000</v>
      </c>
      <c r="H1595" s="10">
        <v>2014</v>
      </c>
      <c r="I1595" s="10">
        <v>2017</v>
      </c>
      <c r="J1595" s="11" t="s">
        <v>1679</v>
      </c>
      <c r="K1595" s="12">
        <v>100000</v>
      </c>
      <c r="L1595" s="12">
        <v>1</v>
      </c>
      <c r="M1595" s="33" t="str">
        <f>IF(_xlfn.XLOOKUP(C1595,Raw_Data_OS_23!$C$7:$C$4518,Raw_Data_OS_23!$G$7:$G$4518,"Paid/ Closed")="Paid/ Closed","Paid/ Closed", "Still_Outstanding")</f>
        <v>Still_Outstanding</v>
      </c>
      <c r="N1595" s="33">
        <f>IF(_xlfn.XLOOKUP(C1595,Raw_Data_Paid_23!$C$4:$C$2114,Raw_Data_Paid_23!$C$4:$C$2114,1)= 1,1,0)</f>
        <v>1</v>
      </c>
      <c r="O1595" t="str">
        <f>IF(M1595=$W$7,IF(AND(N1595,_xlfn.XLOOKUP(C1595,Raw_Data_OS_23!$C$7:$C$4518,Raw_Data_OS_23!$G$7:$G$4518,0)=G1595),"A",IF(_xlfn.XLOOKUP(C1595,Raw_Data_Paid_23!$C$4:$C$2114,Raw_Data_Paid_23!$C$4:$C$2114,"B1")="B1","B1","B2")),IF(_xlfn.XLOOKUP(C1595,Raw_Data_Paid_23!$C$4:$C$2114,Raw_Data_Paid_23!$C$4:$C$2114,"C1")="C1","C1","C2"))</f>
        <v>B1</v>
      </c>
      <c r="P1595" t="str">
        <f t="shared" si="74"/>
        <v>2014B1Workmen's Compensation</v>
      </c>
    </row>
    <row r="1596" spans="3:16" x14ac:dyDescent="0.35">
      <c r="C1596" s="6" t="s">
        <v>1829</v>
      </c>
      <c r="D1596" s="7" t="s">
        <v>4933</v>
      </c>
      <c r="E1596" s="7" t="s">
        <v>4934</v>
      </c>
      <c r="F1596" s="8" t="s">
        <v>658</v>
      </c>
      <c r="G1596" s="9">
        <v>1000</v>
      </c>
      <c r="H1596" s="10">
        <v>2014</v>
      </c>
      <c r="I1596" s="10">
        <v>2017</v>
      </c>
      <c r="J1596" s="11" t="s">
        <v>1679</v>
      </c>
      <c r="K1596" s="12">
        <v>1000</v>
      </c>
      <c r="L1596" s="12">
        <v>1</v>
      </c>
      <c r="M1596" s="33" t="str">
        <f>IF(_xlfn.XLOOKUP(C1596,Raw_Data_OS_23!$C$7:$C$4518,Raw_Data_OS_23!$G$7:$G$4518,"Paid/ Closed")="Paid/ Closed","Paid/ Closed", "Still_Outstanding")</f>
        <v>Paid/ Closed</v>
      </c>
      <c r="N1596" s="33">
        <f>IF(_xlfn.XLOOKUP(C1596,Raw_Data_Paid_23!$C$4:$C$2114,Raw_Data_Paid_23!$C$4:$C$2114,1)= 1,1,0)</f>
        <v>1</v>
      </c>
      <c r="O1596" t="str">
        <f>IF(M1596=$W$7,IF(AND(N1596,_xlfn.XLOOKUP(C1596,Raw_Data_OS_23!$C$7:$C$4518,Raw_Data_OS_23!$G$7:$G$4518,0)=G1596),"A",IF(_xlfn.XLOOKUP(C1596,Raw_Data_Paid_23!$C$4:$C$2114,Raw_Data_Paid_23!$C$4:$C$2114,"B1")="B1","B1","B2")),IF(_xlfn.XLOOKUP(C1596,Raw_Data_Paid_23!$C$4:$C$2114,Raw_Data_Paid_23!$C$4:$C$2114,"C1")="C1","C1","C2"))</f>
        <v>C1</v>
      </c>
      <c r="P1596" t="str">
        <f t="shared" si="74"/>
        <v>2014C1Workmen's Compensation</v>
      </c>
    </row>
    <row r="1597" spans="3:16" x14ac:dyDescent="0.35">
      <c r="C1597" s="6" t="s">
        <v>1830</v>
      </c>
      <c r="D1597" s="7" t="s">
        <v>4935</v>
      </c>
      <c r="E1597" s="7" t="s">
        <v>4936</v>
      </c>
      <c r="F1597" s="8" t="s">
        <v>3910</v>
      </c>
      <c r="G1597" s="9">
        <v>13006</v>
      </c>
      <c r="H1597" s="10">
        <v>2017</v>
      </c>
      <c r="I1597" s="10">
        <v>2017</v>
      </c>
      <c r="J1597" s="11" t="s">
        <v>669</v>
      </c>
      <c r="K1597" s="12">
        <v>13006</v>
      </c>
      <c r="L1597" s="12">
        <v>1</v>
      </c>
      <c r="M1597" s="33" t="str">
        <f>IF(_xlfn.XLOOKUP(C1597,Raw_Data_OS_23!$C$7:$C$4518,Raw_Data_OS_23!$G$7:$G$4518,"Paid/ Closed")="Paid/ Closed","Paid/ Closed", "Still_Outstanding")</f>
        <v>Still_Outstanding</v>
      </c>
      <c r="N1597" s="33">
        <f>IF(_xlfn.XLOOKUP(C1597,Raw_Data_Paid_23!$C$4:$C$2114,Raw_Data_Paid_23!$C$4:$C$2114,1)= 1,1,0)</f>
        <v>1</v>
      </c>
      <c r="O1597" t="str">
        <f>IF(M1597=$W$7,IF(AND(N1597,_xlfn.XLOOKUP(C1597,Raw_Data_OS_23!$C$7:$C$4518,Raw_Data_OS_23!$G$7:$G$4518,0)=G1597),"A",IF(_xlfn.XLOOKUP(C1597,Raw_Data_Paid_23!$C$4:$C$2114,Raw_Data_Paid_23!$C$4:$C$2114,"B1")="B1","B1","B2")),IF(_xlfn.XLOOKUP(C1597,Raw_Data_Paid_23!$C$4:$C$2114,Raw_Data_Paid_23!$C$4:$C$2114,"C1")="C1","C1","C2"))</f>
        <v>A</v>
      </c>
      <c r="P1597" t="str">
        <f t="shared" si="74"/>
        <v>2017AMotor Private</v>
      </c>
    </row>
    <row r="1598" spans="3:16" x14ac:dyDescent="0.35">
      <c r="C1598" s="6" t="s">
        <v>1831</v>
      </c>
      <c r="D1598" s="7" t="s">
        <v>4937</v>
      </c>
      <c r="E1598" s="7" t="s">
        <v>4938</v>
      </c>
      <c r="F1598" s="8" t="s">
        <v>3910</v>
      </c>
      <c r="G1598" s="9">
        <v>25000</v>
      </c>
      <c r="H1598" s="10">
        <v>2017</v>
      </c>
      <c r="I1598" s="10">
        <v>2017</v>
      </c>
      <c r="J1598" s="11" t="s">
        <v>669</v>
      </c>
      <c r="K1598" s="12">
        <v>25000</v>
      </c>
      <c r="L1598" s="12">
        <v>1</v>
      </c>
      <c r="M1598" s="33" t="str">
        <f>IF(_xlfn.XLOOKUP(C1598,Raw_Data_OS_23!$C$7:$C$4518,Raw_Data_OS_23!$G$7:$G$4518,"Paid/ Closed")="Paid/ Closed","Paid/ Closed", "Still_Outstanding")</f>
        <v>Still_Outstanding</v>
      </c>
      <c r="N1598" s="33">
        <f>IF(_xlfn.XLOOKUP(C1598,Raw_Data_Paid_23!$C$4:$C$2114,Raw_Data_Paid_23!$C$4:$C$2114,1)= 1,1,0)</f>
        <v>1</v>
      </c>
      <c r="O1598" t="str">
        <f>IF(M1598=$W$7,IF(AND(N1598,_xlfn.XLOOKUP(C1598,Raw_Data_OS_23!$C$7:$C$4518,Raw_Data_OS_23!$G$7:$G$4518,0)=G1598),"A",IF(_xlfn.XLOOKUP(C1598,Raw_Data_Paid_23!$C$4:$C$2114,Raw_Data_Paid_23!$C$4:$C$2114,"B1")="B1","B1","B2")),IF(_xlfn.XLOOKUP(C1598,Raw_Data_Paid_23!$C$4:$C$2114,Raw_Data_Paid_23!$C$4:$C$2114,"C1")="C1","C1","C2"))</f>
        <v>B1</v>
      </c>
      <c r="P1598" t="str">
        <f t="shared" si="74"/>
        <v>2017B1Motor Private</v>
      </c>
    </row>
    <row r="1599" spans="3:16" x14ac:dyDescent="0.35">
      <c r="C1599" s="6" t="s">
        <v>1832</v>
      </c>
      <c r="D1599" s="7" t="s">
        <v>4937</v>
      </c>
      <c r="E1599" s="7" t="s">
        <v>4939</v>
      </c>
      <c r="F1599" s="8" t="s">
        <v>3910</v>
      </c>
      <c r="G1599" s="9">
        <v>100</v>
      </c>
      <c r="H1599" s="10">
        <v>2017</v>
      </c>
      <c r="I1599" s="10">
        <v>2017</v>
      </c>
      <c r="J1599" s="11" t="s">
        <v>669</v>
      </c>
      <c r="K1599" s="12">
        <v>100</v>
      </c>
      <c r="L1599" s="12">
        <v>1</v>
      </c>
      <c r="M1599" s="33" t="str">
        <f>IF(_xlfn.XLOOKUP(C1599,Raw_Data_OS_23!$C$7:$C$4518,Raw_Data_OS_23!$G$7:$G$4518,"Paid/ Closed")="Paid/ Closed","Paid/ Closed", "Still_Outstanding")</f>
        <v>Paid/ Closed</v>
      </c>
      <c r="N1599" s="33">
        <f>IF(_xlfn.XLOOKUP(C1599,Raw_Data_Paid_23!$C$4:$C$2114,Raw_Data_Paid_23!$C$4:$C$2114,1)= 1,1,0)</f>
        <v>1</v>
      </c>
      <c r="O1599" t="str">
        <f>IF(M1599=$W$7,IF(AND(N1599,_xlfn.XLOOKUP(C1599,Raw_Data_OS_23!$C$7:$C$4518,Raw_Data_OS_23!$G$7:$G$4518,0)=G1599),"A",IF(_xlfn.XLOOKUP(C1599,Raw_Data_Paid_23!$C$4:$C$2114,Raw_Data_Paid_23!$C$4:$C$2114,"B1")="B1","B1","B2")),IF(_xlfn.XLOOKUP(C1599,Raw_Data_Paid_23!$C$4:$C$2114,Raw_Data_Paid_23!$C$4:$C$2114,"C1")="C1","C1","C2"))</f>
        <v>C1</v>
      </c>
      <c r="P1599" t="str">
        <f t="shared" si="74"/>
        <v>2017C1Motor Private</v>
      </c>
    </row>
    <row r="1600" spans="3:16" x14ac:dyDescent="0.35">
      <c r="C1600" s="6" t="s">
        <v>1833</v>
      </c>
      <c r="D1600" s="7" t="s">
        <v>4940</v>
      </c>
      <c r="E1600" s="7" t="s">
        <v>4941</v>
      </c>
      <c r="F1600" s="8" t="s">
        <v>3910</v>
      </c>
      <c r="G1600" s="9">
        <v>3182</v>
      </c>
      <c r="H1600" s="10">
        <v>2017</v>
      </c>
      <c r="I1600" s="10">
        <v>2017</v>
      </c>
      <c r="J1600" s="11" t="s">
        <v>669</v>
      </c>
      <c r="K1600" s="12">
        <v>3182</v>
      </c>
      <c r="L1600" s="12">
        <v>1</v>
      </c>
      <c r="M1600" s="33" t="str">
        <f>IF(_xlfn.XLOOKUP(C1600,Raw_Data_OS_23!$C$7:$C$4518,Raw_Data_OS_23!$G$7:$G$4518,"Paid/ Closed")="Paid/ Closed","Paid/ Closed", "Still_Outstanding")</f>
        <v>Paid/ Closed</v>
      </c>
      <c r="N1600" s="33">
        <f>IF(_xlfn.XLOOKUP(C1600,Raw_Data_Paid_23!$C$4:$C$2114,Raw_Data_Paid_23!$C$4:$C$2114,1)= 1,1,0)</f>
        <v>1</v>
      </c>
      <c r="O1600" t="str">
        <f>IF(M1600=$W$7,IF(AND(N1600,_xlfn.XLOOKUP(C1600,Raw_Data_OS_23!$C$7:$C$4518,Raw_Data_OS_23!$G$7:$G$4518,0)=G1600),"A",IF(_xlfn.XLOOKUP(C1600,Raw_Data_Paid_23!$C$4:$C$2114,Raw_Data_Paid_23!$C$4:$C$2114,"B1")="B1","B1","B2")),IF(_xlfn.XLOOKUP(C1600,Raw_Data_Paid_23!$C$4:$C$2114,Raw_Data_Paid_23!$C$4:$C$2114,"C1")="C1","C1","C2"))</f>
        <v>C1</v>
      </c>
      <c r="P1600" t="str">
        <f t="shared" si="74"/>
        <v>2017C1Motor Private</v>
      </c>
    </row>
    <row r="1601" spans="3:16" x14ac:dyDescent="0.35">
      <c r="C1601" s="6" t="s">
        <v>1834</v>
      </c>
      <c r="D1601" s="7" t="s">
        <v>4942</v>
      </c>
      <c r="E1601" s="7" t="s">
        <v>4943</v>
      </c>
      <c r="F1601" s="8" t="s">
        <v>3910</v>
      </c>
      <c r="G1601" s="9">
        <v>120000</v>
      </c>
      <c r="H1601" s="10">
        <v>2017</v>
      </c>
      <c r="I1601" s="10">
        <v>2017</v>
      </c>
      <c r="J1601" s="11" t="s">
        <v>671</v>
      </c>
      <c r="K1601" s="12">
        <v>120000</v>
      </c>
      <c r="L1601" s="12">
        <v>1</v>
      </c>
      <c r="M1601" s="33" t="str">
        <f>IF(_xlfn.XLOOKUP(C1601,Raw_Data_OS_23!$C$7:$C$4518,Raw_Data_OS_23!$G$7:$G$4518,"Paid/ Closed")="Paid/ Closed","Paid/ Closed", "Still_Outstanding")</f>
        <v>Still_Outstanding</v>
      </c>
      <c r="N1601" s="33">
        <f>IF(_xlfn.XLOOKUP(C1601,Raw_Data_Paid_23!$C$4:$C$2114,Raw_Data_Paid_23!$C$4:$C$2114,1)= 1,1,0)</f>
        <v>1</v>
      </c>
      <c r="O1601" t="str">
        <f>IF(M1601=$W$7,IF(AND(N1601,_xlfn.XLOOKUP(C1601,Raw_Data_OS_23!$C$7:$C$4518,Raw_Data_OS_23!$G$7:$G$4518,0)=G1601),"A",IF(_xlfn.XLOOKUP(C1601,Raw_Data_Paid_23!$C$4:$C$2114,Raw_Data_Paid_23!$C$4:$C$2114,"B1")="B1","B1","B2")),IF(_xlfn.XLOOKUP(C1601,Raw_Data_Paid_23!$C$4:$C$2114,Raw_Data_Paid_23!$C$4:$C$2114,"C1")="C1","C1","C2"))</f>
        <v>A</v>
      </c>
      <c r="P1601" t="str">
        <f t="shared" si="74"/>
        <v>2017AMotor Private</v>
      </c>
    </row>
    <row r="1602" spans="3:16" x14ac:dyDescent="0.35">
      <c r="C1602" s="6" t="s">
        <v>1835</v>
      </c>
      <c r="D1602" s="7" t="s">
        <v>4943</v>
      </c>
      <c r="E1602" s="7" t="s">
        <v>4943</v>
      </c>
      <c r="F1602" s="8" t="s">
        <v>658</v>
      </c>
      <c r="G1602" s="9">
        <v>20000</v>
      </c>
      <c r="H1602" s="10">
        <v>2017</v>
      </c>
      <c r="I1602" s="10">
        <v>2017</v>
      </c>
      <c r="J1602" s="11" t="s">
        <v>671</v>
      </c>
      <c r="K1602" s="12">
        <v>20000</v>
      </c>
      <c r="L1602" s="12">
        <v>1</v>
      </c>
      <c r="M1602" s="33" t="str">
        <f>IF(_xlfn.XLOOKUP(C1602,Raw_Data_OS_23!$C$7:$C$4518,Raw_Data_OS_23!$G$7:$G$4518,"Paid/ Closed")="Paid/ Closed","Paid/ Closed", "Still_Outstanding")</f>
        <v>Paid/ Closed</v>
      </c>
      <c r="N1602" s="33">
        <f>IF(_xlfn.XLOOKUP(C1602,Raw_Data_Paid_23!$C$4:$C$2114,Raw_Data_Paid_23!$C$4:$C$2114,1)= 1,1,0)</f>
        <v>1</v>
      </c>
      <c r="O1602" t="str">
        <f>IF(M1602=$W$7,IF(AND(N1602,_xlfn.XLOOKUP(C1602,Raw_Data_OS_23!$C$7:$C$4518,Raw_Data_OS_23!$G$7:$G$4518,0)=G1602),"A",IF(_xlfn.XLOOKUP(C1602,Raw_Data_Paid_23!$C$4:$C$2114,Raw_Data_Paid_23!$C$4:$C$2114,"B1")="B1","B1","B2")),IF(_xlfn.XLOOKUP(C1602,Raw_Data_Paid_23!$C$4:$C$2114,Raw_Data_Paid_23!$C$4:$C$2114,"C1")="C1","C1","C2"))</f>
        <v>C1</v>
      </c>
      <c r="P1602" t="str">
        <f t="shared" si="74"/>
        <v>2017C1Workmen's Compensation</v>
      </c>
    </row>
    <row r="1603" spans="3:16" x14ac:dyDescent="0.35">
      <c r="C1603" s="6" t="s">
        <v>1836</v>
      </c>
      <c r="D1603" s="7" t="s">
        <v>4944</v>
      </c>
      <c r="E1603" s="7" t="s">
        <v>4945</v>
      </c>
      <c r="F1603" s="8" t="s">
        <v>658</v>
      </c>
      <c r="G1603" s="9">
        <v>9000</v>
      </c>
      <c r="H1603" s="10">
        <v>2017</v>
      </c>
      <c r="I1603" s="10">
        <v>2017</v>
      </c>
      <c r="J1603" s="11" t="s">
        <v>671</v>
      </c>
      <c r="K1603" s="12">
        <v>9000</v>
      </c>
      <c r="L1603" s="12">
        <v>1</v>
      </c>
      <c r="M1603" s="33" t="str">
        <f>IF(_xlfn.XLOOKUP(C1603,Raw_Data_OS_23!$C$7:$C$4518,Raw_Data_OS_23!$G$7:$G$4518,"Paid/ Closed")="Paid/ Closed","Paid/ Closed", "Still_Outstanding")</f>
        <v>Paid/ Closed</v>
      </c>
      <c r="N1603" s="33">
        <f>IF(_xlfn.XLOOKUP(C1603,Raw_Data_Paid_23!$C$4:$C$2114,Raw_Data_Paid_23!$C$4:$C$2114,1)= 1,1,0)</f>
        <v>1</v>
      </c>
      <c r="O1603" t="str">
        <f>IF(M1603=$W$7,IF(AND(N1603,_xlfn.XLOOKUP(C1603,Raw_Data_OS_23!$C$7:$C$4518,Raw_Data_OS_23!$G$7:$G$4518,0)=G1603),"A",IF(_xlfn.XLOOKUP(C1603,Raw_Data_Paid_23!$C$4:$C$2114,Raw_Data_Paid_23!$C$4:$C$2114,"B1")="B1","B1","B2")),IF(_xlfn.XLOOKUP(C1603,Raw_Data_Paid_23!$C$4:$C$2114,Raw_Data_Paid_23!$C$4:$C$2114,"C1")="C1","C1","C2"))</f>
        <v>C1</v>
      </c>
      <c r="P1603" t="str">
        <f t="shared" si="74"/>
        <v>2017C1Workmen's Compensation</v>
      </c>
    </row>
    <row r="1604" spans="3:16" x14ac:dyDescent="0.35">
      <c r="C1604" s="6" t="s">
        <v>1837</v>
      </c>
      <c r="D1604" s="7" t="s">
        <v>4946</v>
      </c>
      <c r="E1604" s="7" t="s">
        <v>4947</v>
      </c>
      <c r="F1604" s="8" t="s">
        <v>3910</v>
      </c>
      <c r="G1604" s="9">
        <v>20000</v>
      </c>
      <c r="H1604" s="10">
        <v>2017</v>
      </c>
      <c r="I1604" s="10">
        <v>2017</v>
      </c>
      <c r="J1604" s="11" t="s">
        <v>671</v>
      </c>
      <c r="K1604" s="12">
        <v>20000</v>
      </c>
      <c r="L1604" s="12">
        <v>1</v>
      </c>
      <c r="M1604" s="33" t="str">
        <f>IF(_xlfn.XLOOKUP(C1604,Raw_Data_OS_23!$C$7:$C$4518,Raw_Data_OS_23!$G$7:$G$4518,"Paid/ Closed")="Paid/ Closed","Paid/ Closed", "Still_Outstanding")</f>
        <v>Paid/ Closed</v>
      </c>
      <c r="N1604" s="33">
        <f>IF(_xlfn.XLOOKUP(C1604,Raw_Data_Paid_23!$C$4:$C$2114,Raw_Data_Paid_23!$C$4:$C$2114,1)= 1,1,0)</f>
        <v>1</v>
      </c>
      <c r="O1604" t="str">
        <f>IF(M1604=$W$7,IF(AND(N1604,_xlfn.XLOOKUP(C1604,Raw_Data_OS_23!$C$7:$C$4518,Raw_Data_OS_23!$G$7:$G$4518,0)=G1604),"A",IF(_xlfn.XLOOKUP(C1604,Raw_Data_Paid_23!$C$4:$C$2114,Raw_Data_Paid_23!$C$4:$C$2114,"B1")="B1","B1","B2")),IF(_xlfn.XLOOKUP(C1604,Raw_Data_Paid_23!$C$4:$C$2114,Raw_Data_Paid_23!$C$4:$C$2114,"C1")="C1","C1","C2"))</f>
        <v>C1</v>
      </c>
      <c r="P1604" t="str">
        <f t="shared" si="74"/>
        <v>2017C1Motor Private</v>
      </c>
    </row>
    <row r="1605" spans="3:16" x14ac:dyDescent="0.35">
      <c r="C1605" s="6" t="s">
        <v>1838</v>
      </c>
      <c r="D1605" s="7" t="s">
        <v>4948</v>
      </c>
      <c r="E1605" s="7" t="s">
        <v>4945</v>
      </c>
      <c r="F1605" s="8" t="s">
        <v>658</v>
      </c>
      <c r="G1605" s="9">
        <v>10000</v>
      </c>
      <c r="H1605" s="10">
        <v>2017</v>
      </c>
      <c r="I1605" s="10">
        <v>2017</v>
      </c>
      <c r="J1605" s="11" t="s">
        <v>671</v>
      </c>
      <c r="K1605" s="12">
        <v>10000</v>
      </c>
      <c r="L1605" s="12">
        <v>1</v>
      </c>
      <c r="M1605" s="33" t="str">
        <f>IF(_xlfn.XLOOKUP(C1605,Raw_Data_OS_23!$C$7:$C$4518,Raw_Data_OS_23!$G$7:$G$4518,"Paid/ Closed")="Paid/ Closed","Paid/ Closed", "Still_Outstanding")</f>
        <v>Paid/ Closed</v>
      </c>
      <c r="N1605" s="33">
        <f>IF(_xlfn.XLOOKUP(C1605,Raw_Data_Paid_23!$C$4:$C$2114,Raw_Data_Paid_23!$C$4:$C$2114,1)= 1,1,0)</f>
        <v>1</v>
      </c>
      <c r="O1605" t="str">
        <f>IF(M1605=$W$7,IF(AND(N1605,_xlfn.XLOOKUP(C1605,Raw_Data_OS_23!$C$7:$C$4518,Raw_Data_OS_23!$G$7:$G$4518,0)=G1605),"A",IF(_xlfn.XLOOKUP(C1605,Raw_Data_Paid_23!$C$4:$C$2114,Raw_Data_Paid_23!$C$4:$C$2114,"B1")="B1","B1","B2")),IF(_xlfn.XLOOKUP(C1605,Raw_Data_Paid_23!$C$4:$C$2114,Raw_Data_Paid_23!$C$4:$C$2114,"C1")="C1","C1","C2"))</f>
        <v>C1</v>
      </c>
      <c r="P1605" t="str">
        <f t="shared" si="74"/>
        <v>2017C1Workmen's Compensation</v>
      </c>
    </row>
    <row r="1606" spans="3:16" x14ac:dyDescent="0.35">
      <c r="C1606" s="6" t="s">
        <v>1839</v>
      </c>
      <c r="D1606" s="7" t="s">
        <v>4949</v>
      </c>
      <c r="E1606" s="7" t="s">
        <v>4945</v>
      </c>
      <c r="F1606" s="8" t="s">
        <v>658</v>
      </c>
      <c r="G1606" s="9">
        <v>100000</v>
      </c>
      <c r="H1606" s="10">
        <v>2017</v>
      </c>
      <c r="I1606" s="10">
        <v>2017</v>
      </c>
      <c r="J1606" s="11" t="s">
        <v>669</v>
      </c>
      <c r="K1606" s="12">
        <v>100000</v>
      </c>
      <c r="L1606" s="12">
        <v>1</v>
      </c>
      <c r="M1606" s="33" t="str">
        <f>IF(_xlfn.XLOOKUP(C1606,Raw_Data_OS_23!$C$7:$C$4518,Raw_Data_OS_23!$G$7:$G$4518,"Paid/ Closed")="Paid/ Closed","Paid/ Closed", "Still_Outstanding")</f>
        <v>Paid/ Closed</v>
      </c>
      <c r="N1606" s="33">
        <f>IF(_xlfn.XLOOKUP(C1606,Raw_Data_Paid_23!$C$4:$C$2114,Raw_Data_Paid_23!$C$4:$C$2114,1)= 1,1,0)</f>
        <v>1</v>
      </c>
      <c r="O1606" t="str">
        <f>IF(M1606=$W$7,IF(AND(N1606,_xlfn.XLOOKUP(C1606,Raw_Data_OS_23!$C$7:$C$4518,Raw_Data_OS_23!$G$7:$G$4518,0)=G1606),"A",IF(_xlfn.XLOOKUP(C1606,Raw_Data_Paid_23!$C$4:$C$2114,Raw_Data_Paid_23!$C$4:$C$2114,"B1")="B1","B1","B2")),IF(_xlfn.XLOOKUP(C1606,Raw_Data_Paid_23!$C$4:$C$2114,Raw_Data_Paid_23!$C$4:$C$2114,"C1")="C1","C1","C2"))</f>
        <v>C1</v>
      </c>
      <c r="P1606" t="str">
        <f t="shared" ref="P1606:P1669" si="75">H1606&amp;O1606&amp;F1606</f>
        <v>2017C1Workmen's Compensation</v>
      </c>
    </row>
    <row r="1607" spans="3:16" x14ac:dyDescent="0.35">
      <c r="C1607" s="6" t="s">
        <v>1840</v>
      </c>
      <c r="D1607" s="7" t="s">
        <v>4588</v>
      </c>
      <c r="E1607" s="7" t="s">
        <v>4950</v>
      </c>
      <c r="F1607" s="8" t="s">
        <v>3908</v>
      </c>
      <c r="G1607" s="9">
        <v>447894.73680000001</v>
      </c>
      <c r="H1607" s="10">
        <v>2012</v>
      </c>
      <c r="I1607" s="10">
        <v>2017</v>
      </c>
      <c r="J1607" s="11" t="s">
        <v>45</v>
      </c>
      <c r="K1607" s="12">
        <v>447894.73680000001</v>
      </c>
      <c r="L1607" s="12">
        <v>1</v>
      </c>
      <c r="M1607" s="33" t="str">
        <f>IF(_xlfn.XLOOKUP(C1607,Raw_Data_OS_23!$C$7:$C$4518,Raw_Data_OS_23!$G$7:$G$4518,"Paid/ Closed")="Paid/ Closed","Paid/ Closed", "Still_Outstanding")</f>
        <v>Still_Outstanding</v>
      </c>
      <c r="N1607" s="33">
        <f>IF(_xlfn.XLOOKUP(C1607,Raw_Data_Paid_23!$C$4:$C$2114,Raw_Data_Paid_23!$C$4:$C$2114,1)= 1,1,0)</f>
        <v>1</v>
      </c>
      <c r="O1607" t="str">
        <f>IF(M1607=$W$7,IF(AND(N1607,_xlfn.XLOOKUP(C1607,Raw_Data_OS_23!$C$7:$C$4518,Raw_Data_OS_23!$G$7:$G$4518,0)=G1607),"A",IF(_xlfn.XLOOKUP(C1607,Raw_Data_Paid_23!$C$4:$C$2114,Raw_Data_Paid_23!$C$4:$C$2114,"B1")="B1","B1","B2")),IF(_xlfn.XLOOKUP(C1607,Raw_Data_Paid_23!$C$4:$C$2114,Raw_Data_Paid_23!$C$4:$C$2114,"C1")="C1","C1","C2"))</f>
        <v>B1</v>
      </c>
      <c r="P1607" t="str">
        <f t="shared" si="75"/>
        <v>2012B1Motor Commercial</v>
      </c>
    </row>
    <row r="1608" spans="3:16" x14ac:dyDescent="0.35">
      <c r="C1608" s="6" t="s">
        <v>1841</v>
      </c>
      <c r="D1608" s="7" t="s">
        <v>4951</v>
      </c>
      <c r="E1608" s="7" t="s">
        <v>4952</v>
      </c>
      <c r="F1608" s="8" t="s">
        <v>3910</v>
      </c>
      <c r="G1608" s="9">
        <v>95440</v>
      </c>
      <c r="H1608" s="10">
        <v>2017</v>
      </c>
      <c r="I1608" s="10">
        <v>2017</v>
      </c>
      <c r="J1608" s="11" t="s">
        <v>671</v>
      </c>
      <c r="K1608" s="12">
        <v>95440</v>
      </c>
      <c r="L1608" s="12">
        <v>1</v>
      </c>
      <c r="M1608" s="33" t="str">
        <f>IF(_xlfn.XLOOKUP(C1608,Raw_Data_OS_23!$C$7:$C$4518,Raw_Data_OS_23!$G$7:$G$4518,"Paid/ Closed")="Paid/ Closed","Paid/ Closed", "Still_Outstanding")</f>
        <v>Still_Outstanding</v>
      </c>
      <c r="N1608" s="33">
        <f>IF(_xlfn.XLOOKUP(C1608,Raw_Data_Paid_23!$C$4:$C$2114,Raw_Data_Paid_23!$C$4:$C$2114,1)= 1,1,0)</f>
        <v>1</v>
      </c>
      <c r="O1608" t="str">
        <f>IF(M1608=$W$7,IF(AND(N1608,_xlfn.XLOOKUP(C1608,Raw_Data_OS_23!$C$7:$C$4518,Raw_Data_OS_23!$G$7:$G$4518,0)=G1608),"A",IF(_xlfn.XLOOKUP(C1608,Raw_Data_Paid_23!$C$4:$C$2114,Raw_Data_Paid_23!$C$4:$C$2114,"B1")="B1","B1","B2")),IF(_xlfn.XLOOKUP(C1608,Raw_Data_Paid_23!$C$4:$C$2114,Raw_Data_Paid_23!$C$4:$C$2114,"C1")="C1","C1","C2"))</f>
        <v>B1</v>
      </c>
      <c r="P1608" t="str">
        <f t="shared" si="75"/>
        <v>2017B1Motor Private</v>
      </c>
    </row>
    <row r="1609" spans="3:16" x14ac:dyDescent="0.35">
      <c r="C1609" s="6" t="s">
        <v>1842</v>
      </c>
      <c r="D1609" s="7" t="s">
        <v>4953</v>
      </c>
      <c r="E1609" s="7" t="s">
        <v>4954</v>
      </c>
      <c r="F1609" s="8" t="s">
        <v>3908</v>
      </c>
      <c r="G1609" s="9">
        <v>150000</v>
      </c>
      <c r="H1609" s="10">
        <v>2017</v>
      </c>
      <c r="I1609" s="10">
        <v>2017</v>
      </c>
      <c r="J1609" s="11" t="s">
        <v>669</v>
      </c>
      <c r="K1609" s="12">
        <v>150000</v>
      </c>
      <c r="L1609" s="12">
        <v>1</v>
      </c>
      <c r="M1609" s="33" t="str">
        <f>IF(_xlfn.XLOOKUP(C1609,Raw_Data_OS_23!$C$7:$C$4518,Raw_Data_OS_23!$G$7:$G$4518,"Paid/ Closed")="Paid/ Closed","Paid/ Closed", "Still_Outstanding")</f>
        <v>Still_Outstanding</v>
      </c>
      <c r="N1609" s="33">
        <f>IF(_xlfn.XLOOKUP(C1609,Raw_Data_Paid_23!$C$4:$C$2114,Raw_Data_Paid_23!$C$4:$C$2114,1)= 1,1,0)</f>
        <v>1</v>
      </c>
      <c r="O1609" t="str">
        <f>IF(M1609=$W$7,IF(AND(N1609,_xlfn.XLOOKUP(C1609,Raw_Data_OS_23!$C$7:$C$4518,Raw_Data_OS_23!$G$7:$G$4518,0)=G1609),"A",IF(_xlfn.XLOOKUP(C1609,Raw_Data_Paid_23!$C$4:$C$2114,Raw_Data_Paid_23!$C$4:$C$2114,"B1")="B1","B1","B2")),IF(_xlfn.XLOOKUP(C1609,Raw_Data_Paid_23!$C$4:$C$2114,Raw_Data_Paid_23!$C$4:$C$2114,"C1")="C1","C1","C2"))</f>
        <v>B1</v>
      </c>
      <c r="P1609" t="str">
        <f t="shared" si="75"/>
        <v>2017B1Motor Commercial</v>
      </c>
    </row>
    <row r="1610" spans="3:16" x14ac:dyDescent="0.35">
      <c r="C1610" s="6" t="s">
        <v>1843</v>
      </c>
      <c r="D1610" s="7" t="s">
        <v>4440</v>
      </c>
      <c r="E1610" s="7" t="s">
        <v>4947</v>
      </c>
      <c r="F1610" s="8" t="s">
        <v>3910</v>
      </c>
      <c r="G1610" s="9">
        <v>309260.65159999998</v>
      </c>
      <c r="H1610" s="10">
        <v>2017</v>
      </c>
      <c r="I1610" s="10">
        <v>2017</v>
      </c>
      <c r="J1610" s="11" t="s">
        <v>671</v>
      </c>
      <c r="K1610" s="12">
        <v>309260.65159999998</v>
      </c>
      <c r="L1610" s="12">
        <v>1</v>
      </c>
      <c r="M1610" s="33" t="str">
        <f>IF(_xlfn.XLOOKUP(C1610,Raw_Data_OS_23!$C$7:$C$4518,Raw_Data_OS_23!$G$7:$G$4518,"Paid/ Closed")="Paid/ Closed","Paid/ Closed", "Still_Outstanding")</f>
        <v>Still_Outstanding</v>
      </c>
      <c r="N1610" s="33">
        <f>IF(_xlfn.XLOOKUP(C1610,Raw_Data_Paid_23!$C$4:$C$2114,Raw_Data_Paid_23!$C$4:$C$2114,1)= 1,1,0)</f>
        <v>1</v>
      </c>
      <c r="O1610" t="str">
        <f>IF(M1610=$W$7,IF(AND(N1610,_xlfn.XLOOKUP(C1610,Raw_Data_OS_23!$C$7:$C$4518,Raw_Data_OS_23!$G$7:$G$4518,0)=G1610),"A",IF(_xlfn.XLOOKUP(C1610,Raw_Data_Paid_23!$C$4:$C$2114,Raw_Data_Paid_23!$C$4:$C$2114,"B1")="B1","B1","B2")),IF(_xlfn.XLOOKUP(C1610,Raw_Data_Paid_23!$C$4:$C$2114,Raw_Data_Paid_23!$C$4:$C$2114,"C1")="C1","C1","C2"))</f>
        <v>B1</v>
      </c>
      <c r="P1610" t="str">
        <f t="shared" si="75"/>
        <v>2017B1Motor Private</v>
      </c>
    </row>
    <row r="1611" spans="3:16" x14ac:dyDescent="0.35">
      <c r="C1611" s="6" t="s">
        <v>1252</v>
      </c>
      <c r="D1611" s="7" t="s">
        <v>4955</v>
      </c>
      <c r="E1611" s="7" t="s">
        <v>4956</v>
      </c>
      <c r="F1611" s="8" t="s">
        <v>3910</v>
      </c>
      <c r="G1611" s="9">
        <v>120000</v>
      </c>
      <c r="H1611" s="10">
        <v>2017</v>
      </c>
      <c r="I1611" s="10">
        <v>2017</v>
      </c>
      <c r="J1611" s="11" t="s">
        <v>671</v>
      </c>
      <c r="K1611" s="12">
        <v>120000</v>
      </c>
      <c r="L1611" s="12">
        <v>1</v>
      </c>
      <c r="M1611" s="33" t="str">
        <f>IF(_xlfn.XLOOKUP(C1611,Raw_Data_OS_23!$C$7:$C$4518,Raw_Data_OS_23!$G$7:$G$4518,"Paid/ Closed")="Paid/ Closed","Paid/ Closed", "Still_Outstanding")</f>
        <v>Paid/ Closed</v>
      </c>
      <c r="N1611" s="33">
        <f>IF(_xlfn.XLOOKUP(C1611,Raw_Data_Paid_23!$C$4:$C$2114,Raw_Data_Paid_23!$C$4:$C$2114,1)= 1,1,0)</f>
        <v>1</v>
      </c>
      <c r="O1611" t="str">
        <f>IF(M1611=$W$7,IF(AND(N1611,_xlfn.XLOOKUP(C1611,Raw_Data_OS_23!$C$7:$C$4518,Raw_Data_OS_23!$G$7:$G$4518,0)=G1611),"A",IF(_xlfn.XLOOKUP(C1611,Raw_Data_Paid_23!$C$4:$C$2114,Raw_Data_Paid_23!$C$4:$C$2114,"B1")="B1","B1","B2")),IF(_xlfn.XLOOKUP(C1611,Raw_Data_Paid_23!$C$4:$C$2114,Raw_Data_Paid_23!$C$4:$C$2114,"C1")="C1","C1","C2"))</f>
        <v>C1</v>
      </c>
      <c r="P1611" t="str">
        <f t="shared" si="75"/>
        <v>2017C1Motor Private</v>
      </c>
    </row>
    <row r="1612" spans="3:16" x14ac:dyDescent="0.35">
      <c r="C1612" s="6" t="s">
        <v>1844</v>
      </c>
      <c r="D1612" s="7" t="s">
        <v>4694</v>
      </c>
      <c r="E1612" s="7" t="s">
        <v>4957</v>
      </c>
      <c r="F1612" s="8" t="s">
        <v>658</v>
      </c>
      <c r="G1612" s="9">
        <v>649122.80700000003</v>
      </c>
      <c r="H1612" s="10">
        <v>2014</v>
      </c>
      <c r="I1612" s="10">
        <v>2017</v>
      </c>
      <c r="J1612" s="11" t="s">
        <v>1679</v>
      </c>
      <c r="K1612" s="12">
        <v>649122.80700000003</v>
      </c>
      <c r="L1612" s="12">
        <v>1</v>
      </c>
      <c r="M1612" s="33" t="str">
        <f>IF(_xlfn.XLOOKUP(C1612,Raw_Data_OS_23!$C$7:$C$4518,Raw_Data_OS_23!$G$7:$G$4518,"Paid/ Closed")="Paid/ Closed","Paid/ Closed", "Still_Outstanding")</f>
        <v>Still_Outstanding</v>
      </c>
      <c r="N1612" s="33">
        <f>IF(_xlfn.XLOOKUP(C1612,Raw_Data_Paid_23!$C$4:$C$2114,Raw_Data_Paid_23!$C$4:$C$2114,1)= 1,1,0)</f>
        <v>1</v>
      </c>
      <c r="O1612" t="str">
        <f>IF(M1612=$W$7,IF(AND(N1612,_xlfn.XLOOKUP(C1612,Raw_Data_OS_23!$C$7:$C$4518,Raw_Data_OS_23!$G$7:$G$4518,0)=G1612),"A",IF(_xlfn.XLOOKUP(C1612,Raw_Data_Paid_23!$C$4:$C$2114,Raw_Data_Paid_23!$C$4:$C$2114,"B1")="B1","B1","B2")),IF(_xlfn.XLOOKUP(C1612,Raw_Data_Paid_23!$C$4:$C$2114,Raw_Data_Paid_23!$C$4:$C$2114,"C1")="C1","C1","C2"))</f>
        <v>B1</v>
      </c>
      <c r="P1612" t="str">
        <f t="shared" si="75"/>
        <v>2014B1Workmen's Compensation</v>
      </c>
    </row>
    <row r="1613" spans="3:16" x14ac:dyDescent="0.35">
      <c r="C1613" s="6" t="s">
        <v>1845</v>
      </c>
      <c r="D1613" s="7" t="s">
        <v>4958</v>
      </c>
      <c r="E1613" s="7" t="s">
        <v>4959</v>
      </c>
      <c r="F1613" s="8" t="s">
        <v>3908</v>
      </c>
      <c r="G1613" s="9">
        <v>34000</v>
      </c>
      <c r="H1613" s="10">
        <v>2017</v>
      </c>
      <c r="I1613" s="10">
        <v>2017</v>
      </c>
      <c r="J1613" s="11" t="s">
        <v>671</v>
      </c>
      <c r="K1613" s="12">
        <v>0</v>
      </c>
      <c r="L1613" s="12">
        <v>1</v>
      </c>
      <c r="M1613" s="33" t="str">
        <f>IF(_xlfn.XLOOKUP(C1613,Raw_Data_OS_23!$C$7:$C$4518,Raw_Data_OS_23!$G$7:$G$4518,"Paid/ Closed")="Paid/ Closed","Paid/ Closed", "Still_Outstanding")</f>
        <v>Still_Outstanding</v>
      </c>
      <c r="N1613" s="33">
        <f>IF(_xlfn.XLOOKUP(C1613,Raw_Data_Paid_23!$C$4:$C$2114,Raw_Data_Paid_23!$C$4:$C$2114,1)= 1,1,0)</f>
        <v>1</v>
      </c>
      <c r="O1613" t="str">
        <f>IF(M1613=$W$7,IF(AND(N1613,_xlfn.XLOOKUP(C1613,Raw_Data_OS_23!$C$7:$C$4518,Raw_Data_OS_23!$G$7:$G$4518,0)=G1613),"A",IF(_xlfn.XLOOKUP(C1613,Raw_Data_Paid_23!$C$4:$C$2114,Raw_Data_Paid_23!$C$4:$C$2114,"B1")="B1","B1","B2")),IF(_xlfn.XLOOKUP(C1613,Raw_Data_Paid_23!$C$4:$C$2114,Raw_Data_Paid_23!$C$4:$C$2114,"C1")="C1","C1","C2"))</f>
        <v>A</v>
      </c>
      <c r="P1613" t="str">
        <f t="shared" si="75"/>
        <v>2017AMotor Commercial</v>
      </c>
    </row>
    <row r="1614" spans="3:16" x14ac:dyDescent="0.35">
      <c r="C1614" s="6" t="s">
        <v>1846</v>
      </c>
      <c r="D1614" s="7" t="s">
        <v>4437</v>
      </c>
      <c r="E1614" s="7" t="s">
        <v>4960</v>
      </c>
      <c r="F1614" s="8" t="s">
        <v>3910</v>
      </c>
      <c r="G1614" s="9">
        <v>100000</v>
      </c>
      <c r="H1614" s="10">
        <v>2018</v>
      </c>
      <c r="I1614" s="10">
        <v>2018</v>
      </c>
      <c r="J1614" s="11" t="s">
        <v>674</v>
      </c>
      <c r="K1614" s="12">
        <v>100000</v>
      </c>
      <c r="L1614" s="12">
        <v>1</v>
      </c>
      <c r="M1614" s="33" t="str">
        <f>IF(_xlfn.XLOOKUP(C1614,Raw_Data_OS_23!$C$7:$C$4518,Raw_Data_OS_23!$G$7:$G$4518,"Paid/ Closed")="Paid/ Closed","Paid/ Closed", "Still_Outstanding")</f>
        <v>Paid/ Closed</v>
      </c>
      <c r="N1614" s="33">
        <f>IF(_xlfn.XLOOKUP(C1614,Raw_Data_Paid_23!$C$4:$C$2114,Raw_Data_Paid_23!$C$4:$C$2114,1)= 1,1,0)</f>
        <v>1</v>
      </c>
      <c r="O1614" t="str">
        <f>IF(M1614=$W$7,IF(AND(N1614,_xlfn.XLOOKUP(C1614,Raw_Data_OS_23!$C$7:$C$4518,Raw_Data_OS_23!$G$7:$G$4518,0)=G1614),"A",IF(_xlfn.XLOOKUP(C1614,Raw_Data_Paid_23!$C$4:$C$2114,Raw_Data_Paid_23!$C$4:$C$2114,"B1")="B1","B1","B2")),IF(_xlfn.XLOOKUP(C1614,Raw_Data_Paid_23!$C$4:$C$2114,Raw_Data_Paid_23!$C$4:$C$2114,"C1")="C1","C1","C2"))</f>
        <v>C1</v>
      </c>
      <c r="P1614" t="str">
        <f t="shared" si="75"/>
        <v>2018C1Motor Private</v>
      </c>
    </row>
    <row r="1615" spans="3:16" x14ac:dyDescent="0.35">
      <c r="C1615" s="6" t="s">
        <v>1847</v>
      </c>
      <c r="D1615" s="7" t="s">
        <v>4961</v>
      </c>
      <c r="E1615" s="7" t="s">
        <v>4962</v>
      </c>
      <c r="F1615" s="8" t="s">
        <v>4248</v>
      </c>
      <c r="G1615" s="9">
        <v>10000</v>
      </c>
      <c r="H1615" s="10">
        <v>2017</v>
      </c>
      <c r="I1615" s="10">
        <v>2017</v>
      </c>
      <c r="J1615" s="11" t="s">
        <v>671</v>
      </c>
      <c r="K1615" s="12">
        <v>143</v>
      </c>
      <c r="L1615" s="12">
        <v>1</v>
      </c>
      <c r="M1615" s="33" t="str">
        <f>IF(_xlfn.XLOOKUP(C1615,Raw_Data_OS_23!$C$7:$C$4518,Raw_Data_OS_23!$G$7:$G$4518,"Paid/ Closed")="Paid/ Closed","Paid/ Closed", "Still_Outstanding")</f>
        <v>Still_Outstanding</v>
      </c>
      <c r="N1615" s="33">
        <f>IF(_xlfn.XLOOKUP(C1615,Raw_Data_Paid_23!$C$4:$C$2114,Raw_Data_Paid_23!$C$4:$C$2114,1)= 1,1,0)</f>
        <v>1</v>
      </c>
      <c r="O1615" t="str">
        <f>IF(M1615=$W$7,IF(AND(N1615,_xlfn.XLOOKUP(C1615,Raw_Data_OS_23!$C$7:$C$4518,Raw_Data_OS_23!$G$7:$G$4518,0)=G1615),"A",IF(_xlfn.XLOOKUP(C1615,Raw_Data_Paid_23!$C$4:$C$2114,Raw_Data_Paid_23!$C$4:$C$2114,"B1")="B1","B1","B2")),IF(_xlfn.XLOOKUP(C1615,Raw_Data_Paid_23!$C$4:$C$2114,Raw_Data_Paid_23!$C$4:$C$2114,"C1")="C1","C1","C2"))</f>
        <v>B1</v>
      </c>
      <c r="P1615" t="str">
        <f t="shared" si="75"/>
        <v>2017B1Fire Industrial</v>
      </c>
    </row>
    <row r="1616" spans="3:16" x14ac:dyDescent="0.35">
      <c r="C1616" s="6" t="s">
        <v>1848</v>
      </c>
      <c r="D1616" s="7" t="s">
        <v>4963</v>
      </c>
      <c r="E1616" s="7" t="s">
        <v>4964</v>
      </c>
      <c r="F1616" s="8" t="s">
        <v>3908</v>
      </c>
      <c r="G1616" s="9">
        <v>200000</v>
      </c>
      <c r="H1616" s="10">
        <v>2018</v>
      </c>
      <c r="I1616" s="10">
        <v>2018</v>
      </c>
      <c r="J1616" s="11" t="s">
        <v>674</v>
      </c>
      <c r="K1616" s="12">
        <v>200000</v>
      </c>
      <c r="L1616" s="12">
        <v>1</v>
      </c>
      <c r="M1616" s="33" t="str">
        <f>IF(_xlfn.XLOOKUP(C1616,Raw_Data_OS_23!$C$7:$C$4518,Raw_Data_OS_23!$G$7:$G$4518,"Paid/ Closed")="Paid/ Closed","Paid/ Closed", "Still_Outstanding")</f>
        <v>Still_Outstanding</v>
      </c>
      <c r="N1616" s="33">
        <f>IF(_xlfn.XLOOKUP(C1616,Raw_Data_Paid_23!$C$4:$C$2114,Raw_Data_Paid_23!$C$4:$C$2114,1)= 1,1,0)</f>
        <v>1</v>
      </c>
      <c r="O1616" t="str">
        <f>IF(M1616=$W$7,IF(AND(N1616,_xlfn.XLOOKUP(C1616,Raw_Data_OS_23!$C$7:$C$4518,Raw_Data_OS_23!$G$7:$G$4518,0)=G1616),"A",IF(_xlfn.XLOOKUP(C1616,Raw_Data_Paid_23!$C$4:$C$2114,Raw_Data_Paid_23!$C$4:$C$2114,"B1")="B1","B1","B2")),IF(_xlfn.XLOOKUP(C1616,Raw_Data_Paid_23!$C$4:$C$2114,Raw_Data_Paid_23!$C$4:$C$2114,"C1")="C1","C1","C2"))</f>
        <v>A</v>
      </c>
      <c r="P1616" t="str">
        <f t="shared" si="75"/>
        <v>2018AMotor Commercial</v>
      </c>
    </row>
    <row r="1617" spans="3:16" x14ac:dyDescent="0.35">
      <c r="C1617" s="6" t="s">
        <v>1849</v>
      </c>
      <c r="D1617" s="7" t="s">
        <v>4965</v>
      </c>
      <c r="E1617" s="7" t="s">
        <v>4966</v>
      </c>
      <c r="F1617" s="8" t="s">
        <v>3910</v>
      </c>
      <c r="G1617" s="9">
        <v>20000</v>
      </c>
      <c r="H1617" s="10">
        <v>2018</v>
      </c>
      <c r="I1617" s="10">
        <v>2018</v>
      </c>
      <c r="J1617" s="11" t="s">
        <v>674</v>
      </c>
      <c r="K1617" s="12">
        <v>20000</v>
      </c>
      <c r="L1617" s="12">
        <v>1</v>
      </c>
      <c r="M1617" s="33" t="str">
        <f>IF(_xlfn.XLOOKUP(C1617,Raw_Data_OS_23!$C$7:$C$4518,Raw_Data_OS_23!$G$7:$G$4518,"Paid/ Closed")="Paid/ Closed","Paid/ Closed", "Still_Outstanding")</f>
        <v>Paid/ Closed</v>
      </c>
      <c r="N1617" s="33">
        <f>IF(_xlfn.XLOOKUP(C1617,Raw_Data_Paid_23!$C$4:$C$2114,Raw_Data_Paid_23!$C$4:$C$2114,1)= 1,1,0)</f>
        <v>1</v>
      </c>
      <c r="O1617" t="str">
        <f>IF(M1617=$W$7,IF(AND(N1617,_xlfn.XLOOKUP(C1617,Raw_Data_OS_23!$C$7:$C$4518,Raw_Data_OS_23!$G$7:$G$4518,0)=G1617),"A",IF(_xlfn.XLOOKUP(C1617,Raw_Data_Paid_23!$C$4:$C$2114,Raw_Data_Paid_23!$C$4:$C$2114,"B1")="B1","B1","B2")),IF(_xlfn.XLOOKUP(C1617,Raw_Data_Paid_23!$C$4:$C$2114,Raw_Data_Paid_23!$C$4:$C$2114,"C1")="C1","C1","C2"))</f>
        <v>C1</v>
      </c>
      <c r="P1617" t="str">
        <f t="shared" si="75"/>
        <v>2018C1Motor Private</v>
      </c>
    </row>
    <row r="1618" spans="3:16" x14ac:dyDescent="0.35">
      <c r="C1618" s="6" t="s">
        <v>1850</v>
      </c>
      <c r="D1618" s="7" t="s">
        <v>4967</v>
      </c>
      <c r="E1618" s="7" t="s">
        <v>4968</v>
      </c>
      <c r="F1618" s="8" t="s">
        <v>3910</v>
      </c>
      <c r="G1618" s="9">
        <v>3043888.5</v>
      </c>
      <c r="H1618" s="10">
        <v>2018</v>
      </c>
      <c r="I1618" s="10">
        <v>2018</v>
      </c>
      <c r="J1618" s="11" t="s">
        <v>674</v>
      </c>
      <c r="K1618" s="12">
        <v>0</v>
      </c>
      <c r="L1618" s="12">
        <v>1</v>
      </c>
      <c r="M1618" s="33" t="str">
        <f>IF(_xlfn.XLOOKUP(C1618,Raw_Data_OS_23!$C$7:$C$4518,Raw_Data_OS_23!$G$7:$G$4518,"Paid/ Closed")="Paid/ Closed","Paid/ Closed", "Still_Outstanding")</f>
        <v>Still_Outstanding</v>
      </c>
      <c r="N1618" s="33">
        <f>IF(_xlfn.XLOOKUP(C1618,Raw_Data_Paid_23!$C$4:$C$2114,Raw_Data_Paid_23!$C$4:$C$2114,1)= 1,1,0)</f>
        <v>0</v>
      </c>
      <c r="O1618" t="str">
        <f>IF(M1618=$W$7,IF(AND(N1618,_xlfn.XLOOKUP(C1618,Raw_Data_OS_23!$C$7:$C$4518,Raw_Data_OS_23!$G$7:$G$4518,0)=G1618),"A",IF(_xlfn.XLOOKUP(C1618,Raw_Data_Paid_23!$C$4:$C$2114,Raw_Data_Paid_23!$C$4:$C$2114,"B1")="B1","B1","B2")),IF(_xlfn.XLOOKUP(C1618,Raw_Data_Paid_23!$C$4:$C$2114,Raw_Data_Paid_23!$C$4:$C$2114,"C1")="C1","C1","C2"))</f>
        <v>B2</v>
      </c>
      <c r="P1618" t="str">
        <f t="shared" si="75"/>
        <v>2018B2Motor Private</v>
      </c>
    </row>
    <row r="1619" spans="3:16" x14ac:dyDescent="0.35">
      <c r="C1619" s="6" t="s">
        <v>1851</v>
      </c>
      <c r="D1619" s="7" t="s">
        <v>4969</v>
      </c>
      <c r="E1619" s="7" t="s">
        <v>4970</v>
      </c>
      <c r="F1619" s="8" t="s">
        <v>3910</v>
      </c>
      <c r="G1619" s="9">
        <v>1000</v>
      </c>
      <c r="H1619" s="10">
        <v>2018</v>
      </c>
      <c r="I1619" s="10">
        <v>2018</v>
      </c>
      <c r="J1619" s="11" t="s">
        <v>674</v>
      </c>
      <c r="K1619" s="12">
        <v>1000</v>
      </c>
      <c r="L1619" s="12">
        <v>1</v>
      </c>
      <c r="M1619" s="33" t="str">
        <f>IF(_xlfn.XLOOKUP(C1619,Raw_Data_OS_23!$C$7:$C$4518,Raw_Data_OS_23!$G$7:$G$4518,"Paid/ Closed")="Paid/ Closed","Paid/ Closed", "Still_Outstanding")</f>
        <v>Paid/ Closed</v>
      </c>
      <c r="N1619" s="33">
        <f>IF(_xlfn.XLOOKUP(C1619,Raw_Data_Paid_23!$C$4:$C$2114,Raw_Data_Paid_23!$C$4:$C$2114,1)= 1,1,0)</f>
        <v>1</v>
      </c>
      <c r="O1619" t="str">
        <f>IF(M1619=$W$7,IF(AND(N1619,_xlfn.XLOOKUP(C1619,Raw_Data_OS_23!$C$7:$C$4518,Raw_Data_OS_23!$G$7:$G$4518,0)=G1619),"A",IF(_xlfn.XLOOKUP(C1619,Raw_Data_Paid_23!$C$4:$C$2114,Raw_Data_Paid_23!$C$4:$C$2114,"B1")="B1","B1","B2")),IF(_xlfn.XLOOKUP(C1619,Raw_Data_Paid_23!$C$4:$C$2114,Raw_Data_Paid_23!$C$4:$C$2114,"C1")="C1","C1","C2"))</f>
        <v>C1</v>
      </c>
      <c r="P1619" t="str">
        <f t="shared" si="75"/>
        <v>2018C1Motor Private</v>
      </c>
    </row>
    <row r="1620" spans="3:16" x14ac:dyDescent="0.35">
      <c r="C1620" s="6" t="s">
        <v>1852</v>
      </c>
      <c r="D1620" s="7" t="s">
        <v>4204</v>
      </c>
      <c r="E1620" s="7" t="s">
        <v>4971</v>
      </c>
      <c r="F1620" s="8" t="s">
        <v>3908</v>
      </c>
      <c r="G1620" s="9">
        <v>5000</v>
      </c>
      <c r="H1620" s="10">
        <v>2018</v>
      </c>
      <c r="I1620" s="10">
        <v>2018</v>
      </c>
      <c r="J1620" s="11" t="s">
        <v>674</v>
      </c>
      <c r="K1620" s="12">
        <v>5000</v>
      </c>
      <c r="L1620" s="12">
        <v>1</v>
      </c>
      <c r="M1620" s="33" t="str">
        <f>IF(_xlfn.XLOOKUP(C1620,Raw_Data_OS_23!$C$7:$C$4518,Raw_Data_OS_23!$G$7:$G$4518,"Paid/ Closed")="Paid/ Closed","Paid/ Closed", "Still_Outstanding")</f>
        <v>Paid/ Closed</v>
      </c>
      <c r="N1620" s="33">
        <f>IF(_xlfn.XLOOKUP(C1620,Raw_Data_Paid_23!$C$4:$C$2114,Raw_Data_Paid_23!$C$4:$C$2114,1)= 1,1,0)</f>
        <v>1</v>
      </c>
      <c r="O1620" t="str">
        <f>IF(M1620=$W$7,IF(AND(N1620,_xlfn.XLOOKUP(C1620,Raw_Data_OS_23!$C$7:$C$4518,Raw_Data_OS_23!$G$7:$G$4518,0)=G1620),"A",IF(_xlfn.XLOOKUP(C1620,Raw_Data_Paid_23!$C$4:$C$2114,Raw_Data_Paid_23!$C$4:$C$2114,"B1")="B1","B1","B2")),IF(_xlfn.XLOOKUP(C1620,Raw_Data_Paid_23!$C$4:$C$2114,Raw_Data_Paid_23!$C$4:$C$2114,"C1")="C1","C1","C2"))</f>
        <v>C1</v>
      </c>
      <c r="P1620" t="str">
        <f t="shared" si="75"/>
        <v>2018C1Motor Commercial</v>
      </c>
    </row>
    <row r="1621" spans="3:16" x14ac:dyDescent="0.35">
      <c r="C1621" s="6" t="s">
        <v>1853</v>
      </c>
      <c r="D1621" s="7" t="s">
        <v>4952</v>
      </c>
      <c r="E1621" s="7" t="s">
        <v>4204</v>
      </c>
      <c r="F1621" s="8" t="s">
        <v>3910</v>
      </c>
      <c r="G1621" s="9">
        <v>227192.98250000001</v>
      </c>
      <c r="H1621" s="10">
        <v>2017</v>
      </c>
      <c r="I1621" s="10">
        <v>2018</v>
      </c>
      <c r="J1621" s="11" t="s">
        <v>671</v>
      </c>
      <c r="K1621" s="12">
        <v>227192.98250000001</v>
      </c>
      <c r="L1621" s="12">
        <v>1</v>
      </c>
      <c r="M1621" s="33" t="str">
        <f>IF(_xlfn.XLOOKUP(C1621,Raw_Data_OS_23!$C$7:$C$4518,Raw_Data_OS_23!$G$7:$G$4518,"Paid/ Closed")="Paid/ Closed","Paid/ Closed", "Still_Outstanding")</f>
        <v>Still_Outstanding</v>
      </c>
      <c r="N1621" s="33">
        <f>IF(_xlfn.XLOOKUP(C1621,Raw_Data_Paid_23!$C$4:$C$2114,Raw_Data_Paid_23!$C$4:$C$2114,1)= 1,1,0)</f>
        <v>1</v>
      </c>
      <c r="O1621" t="str">
        <f>IF(M1621=$W$7,IF(AND(N1621,_xlfn.XLOOKUP(C1621,Raw_Data_OS_23!$C$7:$C$4518,Raw_Data_OS_23!$G$7:$G$4518,0)=G1621),"A",IF(_xlfn.XLOOKUP(C1621,Raw_Data_Paid_23!$C$4:$C$2114,Raw_Data_Paid_23!$C$4:$C$2114,"B1")="B1","B1","B2")),IF(_xlfn.XLOOKUP(C1621,Raw_Data_Paid_23!$C$4:$C$2114,Raw_Data_Paid_23!$C$4:$C$2114,"C1")="C1","C1","C2"))</f>
        <v>B1</v>
      </c>
      <c r="P1621" t="str">
        <f t="shared" si="75"/>
        <v>2017B1Motor Private</v>
      </c>
    </row>
    <row r="1622" spans="3:16" x14ac:dyDescent="0.35">
      <c r="C1622" s="6" t="s">
        <v>1854</v>
      </c>
      <c r="D1622" s="7" t="s">
        <v>4204</v>
      </c>
      <c r="E1622" s="7" t="s">
        <v>4971</v>
      </c>
      <c r="F1622" s="8" t="s">
        <v>4248</v>
      </c>
      <c r="G1622" s="9">
        <v>1000</v>
      </c>
      <c r="H1622" s="10">
        <v>2018</v>
      </c>
      <c r="I1622" s="10">
        <v>2018</v>
      </c>
      <c r="J1622" s="11" t="s">
        <v>674</v>
      </c>
      <c r="K1622" s="12">
        <v>233.3</v>
      </c>
      <c r="L1622" s="12">
        <v>1</v>
      </c>
      <c r="M1622" s="33" t="str">
        <f>IF(_xlfn.XLOOKUP(C1622,Raw_Data_OS_23!$C$7:$C$4518,Raw_Data_OS_23!$G$7:$G$4518,"Paid/ Closed")="Paid/ Closed","Paid/ Closed", "Still_Outstanding")</f>
        <v>Still_Outstanding</v>
      </c>
      <c r="N1622" s="33">
        <f>IF(_xlfn.XLOOKUP(C1622,Raw_Data_Paid_23!$C$4:$C$2114,Raw_Data_Paid_23!$C$4:$C$2114,1)= 1,1,0)</f>
        <v>1</v>
      </c>
      <c r="O1622" t="str">
        <f>IF(M1622=$W$7,IF(AND(N1622,_xlfn.XLOOKUP(C1622,Raw_Data_OS_23!$C$7:$C$4518,Raw_Data_OS_23!$G$7:$G$4518,0)=G1622),"A",IF(_xlfn.XLOOKUP(C1622,Raw_Data_Paid_23!$C$4:$C$2114,Raw_Data_Paid_23!$C$4:$C$2114,"B1")="B1","B1","B2")),IF(_xlfn.XLOOKUP(C1622,Raw_Data_Paid_23!$C$4:$C$2114,Raw_Data_Paid_23!$C$4:$C$2114,"C1")="C1","C1","C2"))</f>
        <v>B1</v>
      </c>
      <c r="P1622" t="str">
        <f t="shared" si="75"/>
        <v>2018B1Fire Industrial</v>
      </c>
    </row>
    <row r="1623" spans="3:16" x14ac:dyDescent="0.35">
      <c r="C1623" s="6" t="s">
        <v>1855</v>
      </c>
      <c r="D1623" s="7" t="s">
        <v>4972</v>
      </c>
      <c r="E1623" s="7" t="s">
        <v>4973</v>
      </c>
      <c r="F1623" s="8" t="s">
        <v>3910</v>
      </c>
      <c r="G1623" s="9">
        <v>3620</v>
      </c>
      <c r="H1623" s="10">
        <v>2018</v>
      </c>
      <c r="I1623" s="10">
        <v>2018</v>
      </c>
      <c r="J1623" s="11" t="s">
        <v>674</v>
      </c>
      <c r="K1623" s="12">
        <v>3620</v>
      </c>
      <c r="L1623" s="12">
        <v>1</v>
      </c>
      <c r="M1623" s="33" t="str">
        <f>IF(_xlfn.XLOOKUP(C1623,Raw_Data_OS_23!$C$7:$C$4518,Raw_Data_OS_23!$G$7:$G$4518,"Paid/ Closed")="Paid/ Closed","Paid/ Closed", "Still_Outstanding")</f>
        <v>Paid/ Closed</v>
      </c>
      <c r="N1623" s="33">
        <f>IF(_xlfn.XLOOKUP(C1623,Raw_Data_Paid_23!$C$4:$C$2114,Raw_Data_Paid_23!$C$4:$C$2114,1)= 1,1,0)</f>
        <v>1</v>
      </c>
      <c r="O1623" t="str">
        <f>IF(M1623=$W$7,IF(AND(N1623,_xlfn.XLOOKUP(C1623,Raw_Data_OS_23!$C$7:$C$4518,Raw_Data_OS_23!$G$7:$G$4518,0)=G1623),"A",IF(_xlfn.XLOOKUP(C1623,Raw_Data_Paid_23!$C$4:$C$2114,Raw_Data_Paid_23!$C$4:$C$2114,"B1")="B1","B1","B2")),IF(_xlfn.XLOOKUP(C1623,Raw_Data_Paid_23!$C$4:$C$2114,Raw_Data_Paid_23!$C$4:$C$2114,"C1")="C1","C1","C2"))</f>
        <v>C1</v>
      </c>
      <c r="P1623" t="str">
        <f t="shared" si="75"/>
        <v>2018C1Motor Private</v>
      </c>
    </row>
    <row r="1624" spans="3:16" x14ac:dyDescent="0.35">
      <c r="C1624" s="6" t="s">
        <v>1856</v>
      </c>
      <c r="D1624" s="7" t="s">
        <v>4974</v>
      </c>
      <c r="E1624" s="7" t="s">
        <v>4975</v>
      </c>
      <c r="F1624" s="8" t="s">
        <v>658</v>
      </c>
      <c r="G1624" s="9">
        <v>300000</v>
      </c>
      <c r="H1624" s="10">
        <v>2017</v>
      </c>
      <c r="I1624" s="10">
        <v>2018</v>
      </c>
      <c r="J1624" s="11" t="s">
        <v>1272</v>
      </c>
      <c r="K1624" s="12">
        <v>300000</v>
      </c>
      <c r="L1624" s="12">
        <v>1</v>
      </c>
      <c r="M1624" s="33" t="str">
        <f>IF(_xlfn.XLOOKUP(C1624,Raw_Data_OS_23!$C$7:$C$4518,Raw_Data_OS_23!$G$7:$G$4518,"Paid/ Closed")="Paid/ Closed","Paid/ Closed", "Still_Outstanding")</f>
        <v>Paid/ Closed</v>
      </c>
      <c r="N1624" s="33">
        <f>IF(_xlfn.XLOOKUP(C1624,Raw_Data_Paid_23!$C$4:$C$2114,Raw_Data_Paid_23!$C$4:$C$2114,1)= 1,1,0)</f>
        <v>1</v>
      </c>
      <c r="O1624" t="str">
        <f>IF(M1624=$W$7,IF(AND(N1624,_xlfn.XLOOKUP(C1624,Raw_Data_OS_23!$C$7:$C$4518,Raw_Data_OS_23!$G$7:$G$4518,0)=G1624),"A",IF(_xlfn.XLOOKUP(C1624,Raw_Data_Paid_23!$C$4:$C$2114,Raw_Data_Paid_23!$C$4:$C$2114,"B1")="B1","B1","B2")),IF(_xlfn.XLOOKUP(C1624,Raw_Data_Paid_23!$C$4:$C$2114,Raw_Data_Paid_23!$C$4:$C$2114,"C1")="C1","C1","C2"))</f>
        <v>C1</v>
      </c>
      <c r="P1624" t="str">
        <f t="shared" si="75"/>
        <v>2017C1Workmen's Compensation</v>
      </c>
    </row>
    <row r="1625" spans="3:16" x14ac:dyDescent="0.35">
      <c r="C1625" s="6" t="s">
        <v>1857</v>
      </c>
      <c r="D1625" s="7" t="s">
        <v>4975</v>
      </c>
      <c r="E1625" s="7" t="s">
        <v>4976</v>
      </c>
      <c r="F1625" s="8" t="s">
        <v>3910</v>
      </c>
      <c r="G1625" s="9">
        <v>158</v>
      </c>
      <c r="H1625" s="10">
        <v>2018</v>
      </c>
      <c r="I1625" s="10">
        <v>2018</v>
      </c>
      <c r="J1625" s="11" t="s">
        <v>674</v>
      </c>
      <c r="K1625" s="12">
        <v>158</v>
      </c>
      <c r="L1625" s="12">
        <v>1</v>
      </c>
      <c r="M1625" s="33" t="str">
        <f>IF(_xlfn.XLOOKUP(C1625,Raw_Data_OS_23!$C$7:$C$4518,Raw_Data_OS_23!$G$7:$G$4518,"Paid/ Closed")="Paid/ Closed","Paid/ Closed", "Still_Outstanding")</f>
        <v>Paid/ Closed</v>
      </c>
      <c r="N1625" s="33">
        <f>IF(_xlfn.XLOOKUP(C1625,Raw_Data_Paid_23!$C$4:$C$2114,Raw_Data_Paid_23!$C$4:$C$2114,1)= 1,1,0)</f>
        <v>1</v>
      </c>
      <c r="O1625" t="str">
        <f>IF(M1625=$W$7,IF(AND(N1625,_xlfn.XLOOKUP(C1625,Raw_Data_OS_23!$C$7:$C$4518,Raw_Data_OS_23!$G$7:$G$4518,0)=G1625),"A",IF(_xlfn.XLOOKUP(C1625,Raw_Data_Paid_23!$C$4:$C$2114,Raw_Data_Paid_23!$C$4:$C$2114,"B1")="B1","B1","B2")),IF(_xlfn.XLOOKUP(C1625,Raw_Data_Paid_23!$C$4:$C$2114,Raw_Data_Paid_23!$C$4:$C$2114,"C1")="C1","C1","C2"))</f>
        <v>C1</v>
      </c>
      <c r="P1625" t="str">
        <f t="shared" si="75"/>
        <v>2018C1Motor Private</v>
      </c>
    </row>
    <row r="1626" spans="3:16" x14ac:dyDescent="0.35">
      <c r="C1626" s="6" t="s">
        <v>1858</v>
      </c>
      <c r="D1626" s="7" t="s">
        <v>4977</v>
      </c>
      <c r="E1626" s="7" t="s">
        <v>4978</v>
      </c>
      <c r="F1626" s="8" t="s">
        <v>658</v>
      </c>
      <c r="G1626" s="9">
        <v>5000</v>
      </c>
      <c r="H1626" s="10">
        <v>2017</v>
      </c>
      <c r="I1626" s="10">
        <v>2018</v>
      </c>
      <c r="J1626" s="11" t="s">
        <v>671</v>
      </c>
      <c r="K1626" s="12">
        <v>5000</v>
      </c>
      <c r="L1626" s="12">
        <v>1</v>
      </c>
      <c r="M1626" s="33" t="str">
        <f>IF(_xlfn.XLOOKUP(C1626,Raw_Data_OS_23!$C$7:$C$4518,Raw_Data_OS_23!$G$7:$G$4518,"Paid/ Closed")="Paid/ Closed","Paid/ Closed", "Still_Outstanding")</f>
        <v>Still_Outstanding</v>
      </c>
      <c r="N1626" s="33">
        <f>IF(_xlfn.XLOOKUP(C1626,Raw_Data_Paid_23!$C$4:$C$2114,Raw_Data_Paid_23!$C$4:$C$2114,1)= 1,1,0)</f>
        <v>1</v>
      </c>
      <c r="O1626" t="str">
        <f>IF(M1626=$W$7,IF(AND(N1626,_xlfn.XLOOKUP(C1626,Raw_Data_OS_23!$C$7:$C$4518,Raw_Data_OS_23!$G$7:$G$4518,0)=G1626),"A",IF(_xlfn.XLOOKUP(C1626,Raw_Data_Paid_23!$C$4:$C$2114,Raw_Data_Paid_23!$C$4:$C$2114,"B1")="B1","B1","B2")),IF(_xlfn.XLOOKUP(C1626,Raw_Data_Paid_23!$C$4:$C$2114,Raw_Data_Paid_23!$C$4:$C$2114,"C1")="C1","C1","C2"))</f>
        <v>B1</v>
      </c>
      <c r="P1626" t="str">
        <f t="shared" si="75"/>
        <v>2017B1Workmen's Compensation</v>
      </c>
    </row>
    <row r="1627" spans="3:16" x14ac:dyDescent="0.35">
      <c r="C1627" s="6" t="s">
        <v>1859</v>
      </c>
      <c r="D1627" s="7" t="s">
        <v>4973</v>
      </c>
      <c r="E1627" s="7" t="s">
        <v>4979</v>
      </c>
      <c r="F1627" s="8" t="s">
        <v>658</v>
      </c>
      <c r="G1627" s="9">
        <v>5000</v>
      </c>
      <c r="H1627" s="10">
        <v>2018</v>
      </c>
      <c r="I1627" s="10">
        <v>2018</v>
      </c>
      <c r="J1627" s="11" t="s">
        <v>674</v>
      </c>
      <c r="K1627" s="12">
        <v>5000</v>
      </c>
      <c r="L1627" s="12">
        <v>1</v>
      </c>
      <c r="M1627" s="33" t="str">
        <f>IF(_xlfn.XLOOKUP(C1627,Raw_Data_OS_23!$C$7:$C$4518,Raw_Data_OS_23!$G$7:$G$4518,"Paid/ Closed")="Paid/ Closed","Paid/ Closed", "Still_Outstanding")</f>
        <v>Paid/ Closed</v>
      </c>
      <c r="N1627" s="33">
        <f>IF(_xlfn.XLOOKUP(C1627,Raw_Data_Paid_23!$C$4:$C$2114,Raw_Data_Paid_23!$C$4:$C$2114,1)= 1,1,0)</f>
        <v>1</v>
      </c>
      <c r="O1627" t="str">
        <f>IF(M1627=$W$7,IF(AND(N1627,_xlfn.XLOOKUP(C1627,Raw_Data_OS_23!$C$7:$C$4518,Raw_Data_OS_23!$G$7:$G$4518,0)=G1627),"A",IF(_xlfn.XLOOKUP(C1627,Raw_Data_Paid_23!$C$4:$C$2114,Raw_Data_Paid_23!$C$4:$C$2114,"B1")="B1","B1","B2")),IF(_xlfn.XLOOKUP(C1627,Raw_Data_Paid_23!$C$4:$C$2114,Raw_Data_Paid_23!$C$4:$C$2114,"C1")="C1","C1","C2"))</f>
        <v>C1</v>
      </c>
      <c r="P1627" t="str">
        <f t="shared" si="75"/>
        <v>2018C1Workmen's Compensation</v>
      </c>
    </row>
    <row r="1628" spans="3:16" x14ac:dyDescent="0.35">
      <c r="C1628" s="6" t="s">
        <v>1860</v>
      </c>
      <c r="D1628" s="7" t="s">
        <v>4205</v>
      </c>
      <c r="E1628" s="7" t="s">
        <v>4980</v>
      </c>
      <c r="F1628" s="8" t="s">
        <v>658</v>
      </c>
      <c r="G1628" s="9">
        <v>6200</v>
      </c>
      <c r="H1628" s="10">
        <v>2018</v>
      </c>
      <c r="I1628" s="10">
        <v>2018</v>
      </c>
      <c r="J1628" s="11" t="s">
        <v>674</v>
      </c>
      <c r="K1628" s="12">
        <v>6200</v>
      </c>
      <c r="L1628" s="12">
        <v>1</v>
      </c>
      <c r="M1628" s="33" t="str">
        <f>IF(_xlfn.XLOOKUP(C1628,Raw_Data_OS_23!$C$7:$C$4518,Raw_Data_OS_23!$G$7:$G$4518,"Paid/ Closed")="Paid/ Closed","Paid/ Closed", "Still_Outstanding")</f>
        <v>Paid/ Closed</v>
      </c>
      <c r="N1628" s="33">
        <f>IF(_xlfn.XLOOKUP(C1628,Raw_Data_Paid_23!$C$4:$C$2114,Raw_Data_Paid_23!$C$4:$C$2114,1)= 1,1,0)</f>
        <v>0</v>
      </c>
      <c r="O1628" t="str">
        <f>IF(M1628=$W$7,IF(AND(N1628,_xlfn.XLOOKUP(C1628,Raw_Data_OS_23!$C$7:$C$4518,Raw_Data_OS_23!$G$7:$G$4518,0)=G1628),"A",IF(_xlfn.XLOOKUP(C1628,Raw_Data_Paid_23!$C$4:$C$2114,Raw_Data_Paid_23!$C$4:$C$2114,"B1")="B1","B1","B2")),IF(_xlfn.XLOOKUP(C1628,Raw_Data_Paid_23!$C$4:$C$2114,Raw_Data_Paid_23!$C$4:$C$2114,"C1")="C1","C1","C2"))</f>
        <v>C2</v>
      </c>
      <c r="P1628" t="str">
        <f t="shared" si="75"/>
        <v>2018C2Workmen's Compensation</v>
      </c>
    </row>
    <row r="1629" spans="3:16" x14ac:dyDescent="0.35">
      <c r="C1629" s="6" t="s">
        <v>1861</v>
      </c>
      <c r="D1629" s="7" t="s">
        <v>4975</v>
      </c>
      <c r="E1629" s="7" t="s">
        <v>4980</v>
      </c>
      <c r="F1629" s="8" t="s">
        <v>658</v>
      </c>
      <c r="G1629" s="9">
        <v>10000</v>
      </c>
      <c r="H1629" s="10">
        <v>2018</v>
      </c>
      <c r="I1629" s="10">
        <v>2018</v>
      </c>
      <c r="J1629" s="11" t="s">
        <v>674</v>
      </c>
      <c r="K1629" s="12">
        <v>10000</v>
      </c>
      <c r="L1629" s="12">
        <v>1</v>
      </c>
      <c r="M1629" s="33" t="str">
        <f>IF(_xlfn.XLOOKUP(C1629,Raw_Data_OS_23!$C$7:$C$4518,Raw_Data_OS_23!$G$7:$G$4518,"Paid/ Closed")="Paid/ Closed","Paid/ Closed", "Still_Outstanding")</f>
        <v>Paid/ Closed</v>
      </c>
      <c r="N1629" s="33">
        <f>IF(_xlfn.XLOOKUP(C1629,Raw_Data_Paid_23!$C$4:$C$2114,Raw_Data_Paid_23!$C$4:$C$2114,1)= 1,1,0)</f>
        <v>1</v>
      </c>
      <c r="O1629" t="str">
        <f>IF(M1629=$W$7,IF(AND(N1629,_xlfn.XLOOKUP(C1629,Raw_Data_OS_23!$C$7:$C$4518,Raw_Data_OS_23!$G$7:$G$4518,0)=G1629),"A",IF(_xlfn.XLOOKUP(C1629,Raw_Data_Paid_23!$C$4:$C$2114,Raw_Data_Paid_23!$C$4:$C$2114,"B1")="B1","B1","B2")),IF(_xlfn.XLOOKUP(C1629,Raw_Data_Paid_23!$C$4:$C$2114,Raw_Data_Paid_23!$C$4:$C$2114,"C1")="C1","C1","C2"))</f>
        <v>C1</v>
      </c>
      <c r="P1629" t="str">
        <f t="shared" si="75"/>
        <v>2018C1Workmen's Compensation</v>
      </c>
    </row>
    <row r="1630" spans="3:16" x14ac:dyDescent="0.35">
      <c r="C1630" s="6" t="s">
        <v>1253</v>
      </c>
      <c r="D1630" s="7" t="s">
        <v>4981</v>
      </c>
      <c r="E1630" s="7" t="s">
        <v>4718</v>
      </c>
      <c r="F1630" s="8" t="s">
        <v>4248</v>
      </c>
      <c r="G1630" s="9">
        <v>320</v>
      </c>
      <c r="H1630" s="10">
        <v>2015</v>
      </c>
      <c r="I1630" s="10">
        <v>2015</v>
      </c>
      <c r="J1630" s="11" t="s">
        <v>1241</v>
      </c>
      <c r="K1630" s="12">
        <v>320.00000000001</v>
      </c>
      <c r="L1630" s="12">
        <v>1</v>
      </c>
      <c r="M1630" s="33" t="str">
        <f>IF(_xlfn.XLOOKUP(C1630,Raw_Data_OS_23!$C$7:$C$4518,Raw_Data_OS_23!$G$7:$G$4518,"Paid/ Closed")="Paid/ Closed","Paid/ Closed", "Still_Outstanding")</f>
        <v>Paid/ Closed</v>
      </c>
      <c r="N1630" s="33">
        <f>IF(_xlfn.XLOOKUP(C1630,Raw_Data_Paid_23!$C$4:$C$2114,Raw_Data_Paid_23!$C$4:$C$2114,1)= 1,1,0)</f>
        <v>1</v>
      </c>
      <c r="O1630" t="str">
        <f>IF(M1630=$W$7,IF(AND(N1630,_xlfn.XLOOKUP(C1630,Raw_Data_OS_23!$C$7:$C$4518,Raw_Data_OS_23!$G$7:$G$4518,0)=G1630),"A",IF(_xlfn.XLOOKUP(C1630,Raw_Data_Paid_23!$C$4:$C$2114,Raw_Data_Paid_23!$C$4:$C$2114,"B1")="B1","B1","B2")),IF(_xlfn.XLOOKUP(C1630,Raw_Data_Paid_23!$C$4:$C$2114,Raw_Data_Paid_23!$C$4:$C$2114,"C1")="C1","C1","C2"))</f>
        <v>C1</v>
      </c>
      <c r="P1630" t="str">
        <f t="shared" si="75"/>
        <v>2015C1Fire Industrial</v>
      </c>
    </row>
    <row r="1631" spans="3:16" x14ac:dyDescent="0.35">
      <c r="C1631" s="6" t="s">
        <v>1862</v>
      </c>
      <c r="D1631" s="7" t="s">
        <v>4982</v>
      </c>
      <c r="E1631" s="7" t="s">
        <v>4983</v>
      </c>
      <c r="F1631" s="8" t="s">
        <v>3910</v>
      </c>
      <c r="G1631" s="9">
        <v>10000</v>
      </c>
      <c r="H1631" s="10">
        <v>2018</v>
      </c>
      <c r="I1631" s="10">
        <v>2018</v>
      </c>
      <c r="J1631" s="11" t="s">
        <v>674</v>
      </c>
      <c r="K1631" s="12">
        <v>10000</v>
      </c>
      <c r="L1631" s="12">
        <v>1</v>
      </c>
      <c r="M1631" s="33" t="str">
        <f>IF(_xlfn.XLOOKUP(C1631,Raw_Data_OS_23!$C$7:$C$4518,Raw_Data_OS_23!$G$7:$G$4518,"Paid/ Closed")="Paid/ Closed","Paid/ Closed", "Still_Outstanding")</f>
        <v>Paid/ Closed</v>
      </c>
      <c r="N1631" s="33">
        <f>IF(_xlfn.XLOOKUP(C1631,Raw_Data_Paid_23!$C$4:$C$2114,Raw_Data_Paid_23!$C$4:$C$2114,1)= 1,1,0)</f>
        <v>1</v>
      </c>
      <c r="O1631" t="str">
        <f>IF(M1631=$W$7,IF(AND(N1631,_xlfn.XLOOKUP(C1631,Raw_Data_OS_23!$C$7:$C$4518,Raw_Data_OS_23!$G$7:$G$4518,0)=G1631),"A",IF(_xlfn.XLOOKUP(C1631,Raw_Data_Paid_23!$C$4:$C$2114,Raw_Data_Paid_23!$C$4:$C$2114,"B1")="B1","B1","B2")),IF(_xlfn.XLOOKUP(C1631,Raw_Data_Paid_23!$C$4:$C$2114,Raw_Data_Paid_23!$C$4:$C$2114,"C1")="C1","C1","C2"))</f>
        <v>C1</v>
      </c>
      <c r="P1631" t="str">
        <f t="shared" si="75"/>
        <v>2018C1Motor Private</v>
      </c>
    </row>
    <row r="1632" spans="3:16" x14ac:dyDescent="0.35">
      <c r="C1632" s="6" t="s">
        <v>1863</v>
      </c>
      <c r="D1632" s="7" t="s">
        <v>4984</v>
      </c>
      <c r="E1632" s="7" t="s">
        <v>4985</v>
      </c>
      <c r="F1632" s="8" t="s">
        <v>3910</v>
      </c>
      <c r="G1632" s="9">
        <v>256529.4118</v>
      </c>
      <c r="H1632" s="10">
        <v>2018</v>
      </c>
      <c r="I1632" s="10">
        <v>2018</v>
      </c>
      <c r="J1632" s="11" t="s">
        <v>674</v>
      </c>
      <c r="K1632" s="12">
        <v>256529.4118</v>
      </c>
      <c r="L1632" s="12">
        <v>1</v>
      </c>
      <c r="M1632" s="33" t="str">
        <f>IF(_xlfn.XLOOKUP(C1632,Raw_Data_OS_23!$C$7:$C$4518,Raw_Data_OS_23!$G$7:$G$4518,"Paid/ Closed")="Paid/ Closed","Paid/ Closed", "Still_Outstanding")</f>
        <v>Still_Outstanding</v>
      </c>
      <c r="N1632" s="33">
        <f>IF(_xlfn.XLOOKUP(C1632,Raw_Data_Paid_23!$C$4:$C$2114,Raw_Data_Paid_23!$C$4:$C$2114,1)= 1,1,0)</f>
        <v>1</v>
      </c>
      <c r="O1632" t="str">
        <f>IF(M1632=$W$7,IF(AND(N1632,_xlfn.XLOOKUP(C1632,Raw_Data_OS_23!$C$7:$C$4518,Raw_Data_OS_23!$G$7:$G$4518,0)=G1632),"A",IF(_xlfn.XLOOKUP(C1632,Raw_Data_Paid_23!$C$4:$C$2114,Raw_Data_Paid_23!$C$4:$C$2114,"B1")="B1","B1","B2")),IF(_xlfn.XLOOKUP(C1632,Raw_Data_Paid_23!$C$4:$C$2114,Raw_Data_Paid_23!$C$4:$C$2114,"C1")="C1","C1","C2"))</f>
        <v>B1</v>
      </c>
      <c r="P1632" t="str">
        <f t="shared" si="75"/>
        <v>2018B1Motor Private</v>
      </c>
    </row>
    <row r="1633" spans="3:16" x14ac:dyDescent="0.35">
      <c r="C1633" s="6" t="s">
        <v>1864</v>
      </c>
      <c r="D1633" s="7" t="s">
        <v>4986</v>
      </c>
      <c r="E1633" s="7" t="s">
        <v>4987</v>
      </c>
      <c r="F1633" s="8" t="s">
        <v>3910</v>
      </c>
      <c r="G1633" s="9">
        <v>300000</v>
      </c>
      <c r="H1633" s="10">
        <v>2017</v>
      </c>
      <c r="I1633" s="10">
        <v>2018</v>
      </c>
      <c r="J1633" s="11" t="s">
        <v>671</v>
      </c>
      <c r="K1633" s="12">
        <v>300000</v>
      </c>
      <c r="L1633" s="12">
        <v>1</v>
      </c>
      <c r="M1633" s="33" t="str">
        <f>IF(_xlfn.XLOOKUP(C1633,Raw_Data_OS_23!$C$7:$C$4518,Raw_Data_OS_23!$G$7:$G$4518,"Paid/ Closed")="Paid/ Closed","Paid/ Closed", "Still_Outstanding")</f>
        <v>Still_Outstanding</v>
      </c>
      <c r="N1633" s="33">
        <f>IF(_xlfn.XLOOKUP(C1633,Raw_Data_Paid_23!$C$4:$C$2114,Raw_Data_Paid_23!$C$4:$C$2114,1)= 1,1,0)</f>
        <v>1</v>
      </c>
      <c r="O1633" t="str">
        <f>IF(M1633=$W$7,IF(AND(N1633,_xlfn.XLOOKUP(C1633,Raw_Data_OS_23!$C$7:$C$4518,Raw_Data_OS_23!$G$7:$G$4518,0)=G1633),"A",IF(_xlfn.XLOOKUP(C1633,Raw_Data_Paid_23!$C$4:$C$2114,Raw_Data_Paid_23!$C$4:$C$2114,"B1")="B1","B1","B2")),IF(_xlfn.XLOOKUP(C1633,Raw_Data_Paid_23!$C$4:$C$2114,Raw_Data_Paid_23!$C$4:$C$2114,"C1")="C1","C1","C2"))</f>
        <v>A</v>
      </c>
      <c r="P1633" t="str">
        <f t="shared" si="75"/>
        <v>2017AMotor Private</v>
      </c>
    </row>
    <row r="1634" spans="3:16" x14ac:dyDescent="0.35">
      <c r="C1634" s="6" t="s">
        <v>1865</v>
      </c>
      <c r="D1634" s="7" t="s">
        <v>4839</v>
      </c>
      <c r="E1634" s="7" t="s">
        <v>4988</v>
      </c>
      <c r="F1634" s="8" t="s">
        <v>658</v>
      </c>
      <c r="G1634" s="9">
        <v>649122.80700000003</v>
      </c>
      <c r="H1634" s="10">
        <v>2016</v>
      </c>
      <c r="I1634" s="10">
        <v>2018</v>
      </c>
      <c r="J1634" s="11" t="s">
        <v>1485</v>
      </c>
      <c r="K1634" s="12">
        <v>649122.80700000003</v>
      </c>
      <c r="L1634" s="12">
        <v>1</v>
      </c>
      <c r="M1634" s="33" t="str">
        <f>IF(_xlfn.XLOOKUP(C1634,Raw_Data_OS_23!$C$7:$C$4518,Raw_Data_OS_23!$G$7:$G$4518,"Paid/ Closed")="Paid/ Closed","Paid/ Closed", "Still_Outstanding")</f>
        <v>Still_Outstanding</v>
      </c>
      <c r="N1634" s="33">
        <f>IF(_xlfn.XLOOKUP(C1634,Raw_Data_Paid_23!$C$4:$C$2114,Raw_Data_Paid_23!$C$4:$C$2114,1)= 1,1,0)</f>
        <v>1</v>
      </c>
      <c r="O1634" t="str">
        <f>IF(M1634=$W$7,IF(AND(N1634,_xlfn.XLOOKUP(C1634,Raw_Data_OS_23!$C$7:$C$4518,Raw_Data_OS_23!$G$7:$G$4518,0)=G1634),"A",IF(_xlfn.XLOOKUP(C1634,Raw_Data_Paid_23!$C$4:$C$2114,Raw_Data_Paid_23!$C$4:$C$2114,"B1")="B1","B1","B2")),IF(_xlfn.XLOOKUP(C1634,Raw_Data_Paid_23!$C$4:$C$2114,Raw_Data_Paid_23!$C$4:$C$2114,"C1")="C1","C1","C2"))</f>
        <v>B1</v>
      </c>
      <c r="P1634" t="str">
        <f t="shared" si="75"/>
        <v>2016B1Workmen's Compensation</v>
      </c>
    </row>
    <row r="1635" spans="3:16" x14ac:dyDescent="0.35">
      <c r="C1635" s="6" t="s">
        <v>1866</v>
      </c>
      <c r="D1635" s="7" t="s">
        <v>4989</v>
      </c>
      <c r="E1635" s="7" t="s">
        <v>3972</v>
      </c>
      <c r="F1635" s="8" t="s">
        <v>3910</v>
      </c>
      <c r="G1635" s="9">
        <v>15000</v>
      </c>
      <c r="H1635" s="10">
        <v>2018</v>
      </c>
      <c r="I1635" s="10">
        <v>2018</v>
      </c>
      <c r="J1635" s="11" t="s">
        <v>674</v>
      </c>
      <c r="K1635" s="12">
        <v>15000</v>
      </c>
      <c r="L1635" s="12">
        <v>1</v>
      </c>
      <c r="M1635" s="33" t="str">
        <f>IF(_xlfn.XLOOKUP(C1635,Raw_Data_OS_23!$C$7:$C$4518,Raw_Data_OS_23!$G$7:$G$4518,"Paid/ Closed")="Paid/ Closed","Paid/ Closed", "Still_Outstanding")</f>
        <v>Paid/ Closed</v>
      </c>
      <c r="N1635" s="33">
        <f>IF(_xlfn.XLOOKUP(C1635,Raw_Data_Paid_23!$C$4:$C$2114,Raw_Data_Paid_23!$C$4:$C$2114,1)= 1,1,0)</f>
        <v>1</v>
      </c>
      <c r="O1635" t="str">
        <f>IF(M1635=$W$7,IF(AND(N1635,_xlfn.XLOOKUP(C1635,Raw_Data_OS_23!$C$7:$C$4518,Raw_Data_OS_23!$G$7:$G$4518,0)=G1635),"A",IF(_xlfn.XLOOKUP(C1635,Raw_Data_Paid_23!$C$4:$C$2114,Raw_Data_Paid_23!$C$4:$C$2114,"B1")="B1","B1","B2")),IF(_xlfn.XLOOKUP(C1635,Raw_Data_Paid_23!$C$4:$C$2114,Raw_Data_Paid_23!$C$4:$C$2114,"C1")="C1","C1","C2"))</f>
        <v>C1</v>
      </c>
      <c r="P1635" t="str">
        <f t="shared" si="75"/>
        <v>2018C1Motor Private</v>
      </c>
    </row>
    <row r="1636" spans="3:16" x14ac:dyDescent="0.35">
      <c r="C1636" s="6" t="s">
        <v>1867</v>
      </c>
      <c r="D1636" s="7" t="s">
        <v>4990</v>
      </c>
      <c r="E1636" s="7" t="s">
        <v>4991</v>
      </c>
      <c r="F1636" s="8" t="s">
        <v>658</v>
      </c>
      <c r="G1636" s="9">
        <v>5000</v>
      </c>
      <c r="H1636" s="10">
        <v>2018</v>
      </c>
      <c r="I1636" s="10">
        <v>2018</v>
      </c>
      <c r="J1636" s="11" t="s">
        <v>674</v>
      </c>
      <c r="K1636" s="12">
        <v>5000</v>
      </c>
      <c r="L1636" s="12">
        <v>1</v>
      </c>
      <c r="M1636" s="33" t="str">
        <f>IF(_xlfn.XLOOKUP(C1636,Raw_Data_OS_23!$C$7:$C$4518,Raw_Data_OS_23!$G$7:$G$4518,"Paid/ Closed")="Paid/ Closed","Paid/ Closed", "Still_Outstanding")</f>
        <v>Paid/ Closed</v>
      </c>
      <c r="N1636" s="33">
        <f>IF(_xlfn.XLOOKUP(C1636,Raw_Data_Paid_23!$C$4:$C$2114,Raw_Data_Paid_23!$C$4:$C$2114,1)= 1,1,0)</f>
        <v>1</v>
      </c>
      <c r="O1636" t="str">
        <f>IF(M1636=$W$7,IF(AND(N1636,_xlfn.XLOOKUP(C1636,Raw_Data_OS_23!$C$7:$C$4518,Raw_Data_OS_23!$G$7:$G$4518,0)=G1636),"A",IF(_xlfn.XLOOKUP(C1636,Raw_Data_Paid_23!$C$4:$C$2114,Raw_Data_Paid_23!$C$4:$C$2114,"B1")="B1","B1","B2")),IF(_xlfn.XLOOKUP(C1636,Raw_Data_Paid_23!$C$4:$C$2114,Raw_Data_Paid_23!$C$4:$C$2114,"C1")="C1","C1","C2"))</f>
        <v>C1</v>
      </c>
      <c r="P1636" t="str">
        <f t="shared" si="75"/>
        <v>2018C1Workmen's Compensation</v>
      </c>
    </row>
    <row r="1637" spans="3:16" x14ac:dyDescent="0.35">
      <c r="C1637" s="6" t="s">
        <v>1868</v>
      </c>
      <c r="D1637" s="7" t="s">
        <v>4971</v>
      </c>
      <c r="E1637" s="7" t="s">
        <v>4992</v>
      </c>
      <c r="F1637" s="8" t="s">
        <v>3910</v>
      </c>
      <c r="G1637" s="9">
        <v>2000</v>
      </c>
      <c r="H1637" s="10">
        <v>2018</v>
      </c>
      <c r="I1637" s="10">
        <v>2018</v>
      </c>
      <c r="J1637" s="11" t="s">
        <v>674</v>
      </c>
      <c r="K1637" s="12">
        <v>2000</v>
      </c>
      <c r="L1637" s="12">
        <v>1</v>
      </c>
      <c r="M1637" s="33" t="str">
        <f>IF(_xlfn.XLOOKUP(C1637,Raw_Data_OS_23!$C$7:$C$4518,Raw_Data_OS_23!$G$7:$G$4518,"Paid/ Closed")="Paid/ Closed","Paid/ Closed", "Still_Outstanding")</f>
        <v>Paid/ Closed</v>
      </c>
      <c r="N1637" s="33">
        <f>IF(_xlfn.XLOOKUP(C1637,Raw_Data_Paid_23!$C$4:$C$2114,Raw_Data_Paid_23!$C$4:$C$2114,1)= 1,1,0)</f>
        <v>1</v>
      </c>
      <c r="O1637" t="str">
        <f>IF(M1637=$W$7,IF(AND(N1637,_xlfn.XLOOKUP(C1637,Raw_Data_OS_23!$C$7:$C$4518,Raw_Data_OS_23!$G$7:$G$4518,0)=G1637),"A",IF(_xlfn.XLOOKUP(C1637,Raw_Data_Paid_23!$C$4:$C$2114,Raw_Data_Paid_23!$C$4:$C$2114,"B1")="B1","B1","B2")),IF(_xlfn.XLOOKUP(C1637,Raw_Data_Paid_23!$C$4:$C$2114,Raw_Data_Paid_23!$C$4:$C$2114,"C1")="C1","C1","C2"))</f>
        <v>C1</v>
      </c>
      <c r="P1637" t="str">
        <f t="shared" si="75"/>
        <v>2018C1Motor Private</v>
      </c>
    </row>
    <row r="1638" spans="3:16" x14ac:dyDescent="0.35">
      <c r="C1638" s="6" t="s">
        <v>1869</v>
      </c>
      <c r="D1638" s="7" t="s">
        <v>4993</v>
      </c>
      <c r="E1638" s="7" t="s">
        <v>4992</v>
      </c>
      <c r="F1638" s="8" t="s">
        <v>3910</v>
      </c>
      <c r="G1638" s="9">
        <v>8700</v>
      </c>
      <c r="H1638" s="10">
        <v>2018</v>
      </c>
      <c r="I1638" s="10">
        <v>2018</v>
      </c>
      <c r="J1638" s="11" t="s">
        <v>49</v>
      </c>
      <c r="K1638" s="12">
        <v>8700</v>
      </c>
      <c r="L1638" s="12">
        <v>1</v>
      </c>
      <c r="M1638" s="33" t="str">
        <f>IF(_xlfn.XLOOKUP(C1638,Raw_Data_OS_23!$C$7:$C$4518,Raw_Data_OS_23!$G$7:$G$4518,"Paid/ Closed")="Paid/ Closed","Paid/ Closed", "Still_Outstanding")</f>
        <v>Still_Outstanding</v>
      </c>
      <c r="N1638" s="33">
        <f>IF(_xlfn.XLOOKUP(C1638,Raw_Data_Paid_23!$C$4:$C$2114,Raw_Data_Paid_23!$C$4:$C$2114,1)= 1,1,0)</f>
        <v>1</v>
      </c>
      <c r="O1638" t="str">
        <f>IF(M1638=$W$7,IF(AND(N1638,_xlfn.XLOOKUP(C1638,Raw_Data_OS_23!$C$7:$C$4518,Raw_Data_OS_23!$G$7:$G$4518,0)=G1638),"A",IF(_xlfn.XLOOKUP(C1638,Raw_Data_Paid_23!$C$4:$C$2114,Raw_Data_Paid_23!$C$4:$C$2114,"B1")="B1","B1","B2")),IF(_xlfn.XLOOKUP(C1638,Raw_Data_Paid_23!$C$4:$C$2114,Raw_Data_Paid_23!$C$4:$C$2114,"C1")="C1","C1","C2"))</f>
        <v>A</v>
      </c>
      <c r="P1638" t="str">
        <f t="shared" si="75"/>
        <v>2018AMotor Private</v>
      </c>
    </row>
    <row r="1639" spans="3:16" x14ac:dyDescent="0.35">
      <c r="C1639" s="6" t="s">
        <v>1870</v>
      </c>
      <c r="D1639" s="7" t="s">
        <v>4941</v>
      </c>
      <c r="E1639" s="7" t="s">
        <v>4994</v>
      </c>
      <c r="F1639" s="8" t="s">
        <v>658</v>
      </c>
      <c r="G1639" s="9">
        <v>519298.24560000002</v>
      </c>
      <c r="H1639" s="10">
        <v>2017</v>
      </c>
      <c r="I1639" s="10">
        <v>2018</v>
      </c>
      <c r="J1639" s="11" t="s">
        <v>671</v>
      </c>
      <c r="K1639" s="12">
        <v>519298.24560000002</v>
      </c>
      <c r="L1639" s="12">
        <v>1</v>
      </c>
      <c r="M1639" s="33" t="str">
        <f>IF(_xlfn.XLOOKUP(C1639,Raw_Data_OS_23!$C$7:$C$4518,Raw_Data_OS_23!$G$7:$G$4518,"Paid/ Closed")="Paid/ Closed","Paid/ Closed", "Still_Outstanding")</f>
        <v>Still_Outstanding</v>
      </c>
      <c r="N1639" s="33">
        <f>IF(_xlfn.XLOOKUP(C1639,Raw_Data_Paid_23!$C$4:$C$2114,Raw_Data_Paid_23!$C$4:$C$2114,1)= 1,1,0)</f>
        <v>1</v>
      </c>
      <c r="O1639" t="str">
        <f>IF(M1639=$W$7,IF(AND(N1639,_xlfn.XLOOKUP(C1639,Raw_Data_OS_23!$C$7:$C$4518,Raw_Data_OS_23!$G$7:$G$4518,0)=G1639),"A",IF(_xlfn.XLOOKUP(C1639,Raw_Data_Paid_23!$C$4:$C$2114,Raw_Data_Paid_23!$C$4:$C$2114,"B1")="B1","B1","B2")),IF(_xlfn.XLOOKUP(C1639,Raw_Data_Paid_23!$C$4:$C$2114,Raw_Data_Paid_23!$C$4:$C$2114,"C1")="C1","C1","C2"))</f>
        <v>A</v>
      </c>
      <c r="P1639" t="str">
        <f t="shared" si="75"/>
        <v>2017AWorkmen's Compensation</v>
      </c>
    </row>
    <row r="1640" spans="3:16" x14ac:dyDescent="0.35">
      <c r="C1640" s="6" t="s">
        <v>1871</v>
      </c>
      <c r="D1640" s="7" t="s">
        <v>4995</v>
      </c>
      <c r="E1640" s="7" t="s">
        <v>4995</v>
      </c>
      <c r="F1640" s="8" t="s">
        <v>3910</v>
      </c>
      <c r="G1640" s="9">
        <v>3000</v>
      </c>
      <c r="H1640" s="10">
        <v>2018</v>
      </c>
      <c r="I1640" s="10">
        <v>2018</v>
      </c>
      <c r="J1640" s="11" t="s">
        <v>49</v>
      </c>
      <c r="K1640" s="12">
        <v>3000</v>
      </c>
      <c r="L1640" s="12">
        <v>1</v>
      </c>
      <c r="M1640" s="33" t="str">
        <f>IF(_xlfn.XLOOKUP(C1640,Raw_Data_OS_23!$C$7:$C$4518,Raw_Data_OS_23!$G$7:$G$4518,"Paid/ Closed")="Paid/ Closed","Paid/ Closed", "Still_Outstanding")</f>
        <v>Paid/ Closed</v>
      </c>
      <c r="N1640" s="33">
        <f>IF(_xlfn.XLOOKUP(C1640,Raw_Data_Paid_23!$C$4:$C$2114,Raw_Data_Paid_23!$C$4:$C$2114,1)= 1,1,0)</f>
        <v>1</v>
      </c>
      <c r="O1640" t="str">
        <f>IF(M1640=$W$7,IF(AND(N1640,_xlfn.XLOOKUP(C1640,Raw_Data_OS_23!$C$7:$C$4518,Raw_Data_OS_23!$G$7:$G$4518,0)=G1640),"A",IF(_xlfn.XLOOKUP(C1640,Raw_Data_Paid_23!$C$4:$C$2114,Raw_Data_Paid_23!$C$4:$C$2114,"B1")="B1","B1","B2")),IF(_xlfn.XLOOKUP(C1640,Raw_Data_Paid_23!$C$4:$C$2114,Raw_Data_Paid_23!$C$4:$C$2114,"C1")="C1","C1","C2"))</f>
        <v>C1</v>
      </c>
      <c r="P1640" t="str">
        <f t="shared" si="75"/>
        <v>2018C1Motor Private</v>
      </c>
    </row>
    <row r="1641" spans="3:16" x14ac:dyDescent="0.35">
      <c r="C1641" s="6" t="s">
        <v>1872</v>
      </c>
      <c r="D1641" s="7" t="s">
        <v>4943</v>
      </c>
      <c r="E1641" s="7" t="s">
        <v>4996</v>
      </c>
      <c r="F1641" s="8" t="s">
        <v>658</v>
      </c>
      <c r="G1641" s="9">
        <v>259649.12280000001</v>
      </c>
      <c r="H1641" s="10">
        <v>2017</v>
      </c>
      <c r="I1641" s="10">
        <v>2018</v>
      </c>
      <c r="J1641" s="11" t="s">
        <v>671</v>
      </c>
      <c r="K1641" s="12">
        <v>259649.12280000001</v>
      </c>
      <c r="L1641" s="12">
        <v>1</v>
      </c>
      <c r="M1641" s="33" t="str">
        <f>IF(_xlfn.XLOOKUP(C1641,Raw_Data_OS_23!$C$7:$C$4518,Raw_Data_OS_23!$G$7:$G$4518,"Paid/ Closed")="Paid/ Closed","Paid/ Closed", "Still_Outstanding")</f>
        <v>Still_Outstanding</v>
      </c>
      <c r="N1641" s="33">
        <f>IF(_xlfn.XLOOKUP(C1641,Raw_Data_Paid_23!$C$4:$C$2114,Raw_Data_Paid_23!$C$4:$C$2114,1)= 1,1,0)</f>
        <v>1</v>
      </c>
      <c r="O1641" t="str">
        <f>IF(M1641=$W$7,IF(AND(N1641,_xlfn.XLOOKUP(C1641,Raw_Data_OS_23!$C$7:$C$4518,Raw_Data_OS_23!$G$7:$G$4518,0)=G1641),"A",IF(_xlfn.XLOOKUP(C1641,Raw_Data_Paid_23!$C$4:$C$2114,Raw_Data_Paid_23!$C$4:$C$2114,"B1")="B1","B1","B2")),IF(_xlfn.XLOOKUP(C1641,Raw_Data_Paid_23!$C$4:$C$2114,Raw_Data_Paid_23!$C$4:$C$2114,"C1")="C1","C1","C2"))</f>
        <v>B1</v>
      </c>
      <c r="P1641" t="str">
        <f t="shared" si="75"/>
        <v>2017B1Workmen's Compensation</v>
      </c>
    </row>
    <row r="1642" spans="3:16" x14ac:dyDescent="0.35">
      <c r="C1642" s="6" t="s">
        <v>1873</v>
      </c>
      <c r="D1642" s="7" t="s">
        <v>4997</v>
      </c>
      <c r="E1642" s="7" t="s">
        <v>4996</v>
      </c>
      <c r="F1642" s="8" t="s">
        <v>658</v>
      </c>
      <c r="G1642" s="9">
        <v>200000</v>
      </c>
      <c r="H1642" s="10">
        <v>2016</v>
      </c>
      <c r="I1642" s="10">
        <v>2018</v>
      </c>
      <c r="J1642" s="11" t="s">
        <v>667</v>
      </c>
      <c r="K1642" s="12">
        <v>200000</v>
      </c>
      <c r="L1642" s="12">
        <v>1</v>
      </c>
      <c r="M1642" s="33" t="str">
        <f>IF(_xlfn.XLOOKUP(C1642,Raw_Data_OS_23!$C$7:$C$4518,Raw_Data_OS_23!$G$7:$G$4518,"Paid/ Closed")="Paid/ Closed","Paid/ Closed", "Still_Outstanding")</f>
        <v>Still_Outstanding</v>
      </c>
      <c r="N1642" s="33">
        <f>IF(_xlfn.XLOOKUP(C1642,Raw_Data_Paid_23!$C$4:$C$2114,Raw_Data_Paid_23!$C$4:$C$2114,1)= 1,1,0)</f>
        <v>1</v>
      </c>
      <c r="O1642" t="str">
        <f>IF(M1642=$W$7,IF(AND(N1642,_xlfn.XLOOKUP(C1642,Raw_Data_OS_23!$C$7:$C$4518,Raw_Data_OS_23!$G$7:$G$4518,0)=G1642),"A",IF(_xlfn.XLOOKUP(C1642,Raw_Data_Paid_23!$C$4:$C$2114,Raw_Data_Paid_23!$C$4:$C$2114,"B1")="B1","B1","B2")),IF(_xlfn.XLOOKUP(C1642,Raw_Data_Paid_23!$C$4:$C$2114,Raw_Data_Paid_23!$C$4:$C$2114,"C1")="C1","C1","C2"))</f>
        <v>A</v>
      </c>
      <c r="P1642" t="str">
        <f t="shared" si="75"/>
        <v>2016AWorkmen's Compensation</v>
      </c>
    </row>
    <row r="1643" spans="3:16" x14ac:dyDescent="0.35">
      <c r="C1643" s="6" t="s">
        <v>1874</v>
      </c>
      <c r="D1643" s="7" t="s">
        <v>4998</v>
      </c>
      <c r="E1643" s="7" t="s">
        <v>4992</v>
      </c>
      <c r="F1643" s="8" t="s">
        <v>3910</v>
      </c>
      <c r="G1643" s="9">
        <v>1000000</v>
      </c>
      <c r="H1643" s="10">
        <v>2018</v>
      </c>
      <c r="I1643" s="10">
        <v>2018</v>
      </c>
      <c r="J1643" s="11" t="s">
        <v>674</v>
      </c>
      <c r="K1643" s="12">
        <v>1000000</v>
      </c>
      <c r="L1643" s="12">
        <v>1</v>
      </c>
      <c r="M1643" s="33" t="str">
        <f>IF(_xlfn.XLOOKUP(C1643,Raw_Data_OS_23!$C$7:$C$4518,Raw_Data_OS_23!$G$7:$G$4518,"Paid/ Closed")="Paid/ Closed","Paid/ Closed", "Still_Outstanding")</f>
        <v>Still_Outstanding</v>
      </c>
      <c r="N1643" s="33">
        <f>IF(_xlfn.XLOOKUP(C1643,Raw_Data_Paid_23!$C$4:$C$2114,Raw_Data_Paid_23!$C$4:$C$2114,1)= 1,1,0)</f>
        <v>1</v>
      </c>
      <c r="O1643" t="str">
        <f>IF(M1643=$W$7,IF(AND(N1643,_xlfn.XLOOKUP(C1643,Raw_Data_OS_23!$C$7:$C$4518,Raw_Data_OS_23!$G$7:$G$4518,0)=G1643),"A",IF(_xlfn.XLOOKUP(C1643,Raw_Data_Paid_23!$C$4:$C$2114,Raw_Data_Paid_23!$C$4:$C$2114,"B1")="B1","B1","B2")),IF(_xlfn.XLOOKUP(C1643,Raw_Data_Paid_23!$C$4:$C$2114,Raw_Data_Paid_23!$C$4:$C$2114,"C1")="C1","C1","C2"))</f>
        <v>A</v>
      </c>
      <c r="P1643" t="str">
        <f t="shared" si="75"/>
        <v>2018AMotor Private</v>
      </c>
    </row>
    <row r="1644" spans="3:16" x14ac:dyDescent="0.35">
      <c r="C1644" s="6" t="s">
        <v>1875</v>
      </c>
      <c r="D1644" s="7" t="s">
        <v>4999</v>
      </c>
      <c r="E1644" s="7" t="s">
        <v>5000</v>
      </c>
      <c r="F1644" s="8" t="s">
        <v>3908</v>
      </c>
      <c r="G1644" s="9">
        <v>100000</v>
      </c>
      <c r="H1644" s="10">
        <v>2018</v>
      </c>
      <c r="I1644" s="10">
        <v>2018</v>
      </c>
      <c r="J1644" s="11" t="s">
        <v>49</v>
      </c>
      <c r="K1644" s="12">
        <v>100000</v>
      </c>
      <c r="L1644" s="12">
        <v>1</v>
      </c>
      <c r="M1644" s="33" t="str">
        <f>IF(_xlfn.XLOOKUP(C1644,Raw_Data_OS_23!$C$7:$C$4518,Raw_Data_OS_23!$G$7:$G$4518,"Paid/ Closed")="Paid/ Closed","Paid/ Closed", "Still_Outstanding")</f>
        <v>Paid/ Closed</v>
      </c>
      <c r="N1644" s="33">
        <f>IF(_xlfn.XLOOKUP(C1644,Raw_Data_Paid_23!$C$4:$C$2114,Raw_Data_Paid_23!$C$4:$C$2114,1)= 1,1,0)</f>
        <v>1</v>
      </c>
      <c r="O1644" t="str">
        <f>IF(M1644=$W$7,IF(AND(N1644,_xlfn.XLOOKUP(C1644,Raw_Data_OS_23!$C$7:$C$4518,Raw_Data_OS_23!$G$7:$G$4518,0)=G1644),"A",IF(_xlfn.XLOOKUP(C1644,Raw_Data_Paid_23!$C$4:$C$2114,Raw_Data_Paid_23!$C$4:$C$2114,"B1")="B1","B1","B2")),IF(_xlfn.XLOOKUP(C1644,Raw_Data_Paid_23!$C$4:$C$2114,Raw_Data_Paid_23!$C$4:$C$2114,"C1")="C1","C1","C2"))</f>
        <v>C1</v>
      </c>
      <c r="P1644" t="str">
        <f t="shared" si="75"/>
        <v>2018C1Motor Commercial</v>
      </c>
    </row>
    <row r="1645" spans="3:16" x14ac:dyDescent="0.35">
      <c r="C1645" s="6" t="s">
        <v>1876</v>
      </c>
      <c r="D1645" s="7" t="s">
        <v>4205</v>
      </c>
      <c r="E1645" s="7" t="s">
        <v>4439</v>
      </c>
      <c r="F1645" s="8" t="s">
        <v>658</v>
      </c>
      <c r="G1645" s="9">
        <v>324561.40350000001</v>
      </c>
      <c r="H1645" s="10">
        <v>2018</v>
      </c>
      <c r="I1645" s="10">
        <v>2018</v>
      </c>
      <c r="J1645" s="11" t="s">
        <v>674</v>
      </c>
      <c r="K1645" s="12">
        <v>324561.40350000001</v>
      </c>
      <c r="L1645" s="12">
        <v>1</v>
      </c>
      <c r="M1645" s="33" t="str">
        <f>IF(_xlfn.XLOOKUP(C1645,Raw_Data_OS_23!$C$7:$C$4518,Raw_Data_OS_23!$G$7:$G$4518,"Paid/ Closed")="Paid/ Closed","Paid/ Closed", "Still_Outstanding")</f>
        <v>Still_Outstanding</v>
      </c>
      <c r="N1645" s="33">
        <f>IF(_xlfn.XLOOKUP(C1645,Raw_Data_Paid_23!$C$4:$C$2114,Raw_Data_Paid_23!$C$4:$C$2114,1)= 1,1,0)</f>
        <v>1</v>
      </c>
      <c r="O1645" t="str">
        <f>IF(M1645=$W$7,IF(AND(N1645,_xlfn.XLOOKUP(C1645,Raw_Data_OS_23!$C$7:$C$4518,Raw_Data_OS_23!$G$7:$G$4518,0)=G1645),"A",IF(_xlfn.XLOOKUP(C1645,Raw_Data_Paid_23!$C$4:$C$2114,Raw_Data_Paid_23!$C$4:$C$2114,"B1")="B1","B1","B2")),IF(_xlfn.XLOOKUP(C1645,Raw_Data_Paid_23!$C$4:$C$2114,Raw_Data_Paid_23!$C$4:$C$2114,"C1")="C1","C1","C2"))</f>
        <v>B1</v>
      </c>
      <c r="P1645" t="str">
        <f t="shared" si="75"/>
        <v>2018B1Workmen's Compensation</v>
      </c>
    </row>
    <row r="1646" spans="3:16" x14ac:dyDescent="0.35">
      <c r="C1646" s="6" t="s">
        <v>1877</v>
      </c>
      <c r="D1646" s="7" t="s">
        <v>4206</v>
      </c>
      <c r="E1646" s="7" t="s">
        <v>4439</v>
      </c>
      <c r="F1646" s="8" t="s">
        <v>658</v>
      </c>
      <c r="G1646" s="9">
        <v>300000</v>
      </c>
      <c r="H1646" s="10">
        <v>2018</v>
      </c>
      <c r="I1646" s="10">
        <v>2018</v>
      </c>
      <c r="J1646" s="11" t="s">
        <v>674</v>
      </c>
      <c r="K1646" s="12">
        <v>300000</v>
      </c>
      <c r="L1646" s="12">
        <v>1</v>
      </c>
      <c r="M1646" s="33" t="str">
        <f>IF(_xlfn.XLOOKUP(C1646,Raw_Data_OS_23!$C$7:$C$4518,Raw_Data_OS_23!$G$7:$G$4518,"Paid/ Closed")="Paid/ Closed","Paid/ Closed", "Still_Outstanding")</f>
        <v>Still_Outstanding</v>
      </c>
      <c r="N1646" s="33">
        <f>IF(_xlfn.XLOOKUP(C1646,Raw_Data_Paid_23!$C$4:$C$2114,Raw_Data_Paid_23!$C$4:$C$2114,1)= 1,1,0)</f>
        <v>1</v>
      </c>
      <c r="O1646" t="str">
        <f>IF(M1646=$W$7,IF(AND(N1646,_xlfn.XLOOKUP(C1646,Raw_Data_OS_23!$C$7:$C$4518,Raw_Data_OS_23!$G$7:$G$4518,0)=G1646),"A",IF(_xlfn.XLOOKUP(C1646,Raw_Data_Paid_23!$C$4:$C$2114,Raw_Data_Paid_23!$C$4:$C$2114,"B1")="B1","B1","B2")),IF(_xlfn.XLOOKUP(C1646,Raw_Data_Paid_23!$C$4:$C$2114,Raw_Data_Paid_23!$C$4:$C$2114,"C1")="C1","C1","C2"))</f>
        <v>B1</v>
      </c>
      <c r="P1646" t="str">
        <f t="shared" si="75"/>
        <v>2018B1Workmen's Compensation</v>
      </c>
    </row>
    <row r="1647" spans="3:16" x14ac:dyDescent="0.35">
      <c r="C1647" s="6" t="s">
        <v>1878</v>
      </c>
      <c r="D1647" s="7" t="s">
        <v>4204</v>
      </c>
      <c r="E1647" s="7" t="s">
        <v>4439</v>
      </c>
      <c r="F1647" s="8" t="s">
        <v>658</v>
      </c>
      <c r="G1647" s="9">
        <v>300000</v>
      </c>
      <c r="H1647" s="10">
        <v>2018</v>
      </c>
      <c r="I1647" s="10">
        <v>2018</v>
      </c>
      <c r="J1647" s="11" t="s">
        <v>674</v>
      </c>
      <c r="K1647" s="12">
        <v>300000</v>
      </c>
      <c r="L1647" s="12">
        <v>1</v>
      </c>
      <c r="M1647" s="33" t="str">
        <f>IF(_xlfn.XLOOKUP(C1647,Raw_Data_OS_23!$C$7:$C$4518,Raw_Data_OS_23!$G$7:$G$4518,"Paid/ Closed")="Paid/ Closed","Paid/ Closed", "Still_Outstanding")</f>
        <v>Still_Outstanding</v>
      </c>
      <c r="N1647" s="33">
        <f>IF(_xlfn.XLOOKUP(C1647,Raw_Data_Paid_23!$C$4:$C$2114,Raw_Data_Paid_23!$C$4:$C$2114,1)= 1,1,0)</f>
        <v>1</v>
      </c>
      <c r="O1647" t="str">
        <f>IF(M1647=$W$7,IF(AND(N1647,_xlfn.XLOOKUP(C1647,Raw_Data_OS_23!$C$7:$C$4518,Raw_Data_OS_23!$G$7:$G$4518,0)=G1647),"A",IF(_xlfn.XLOOKUP(C1647,Raw_Data_Paid_23!$C$4:$C$2114,Raw_Data_Paid_23!$C$4:$C$2114,"B1")="B1","B1","B2")),IF(_xlfn.XLOOKUP(C1647,Raw_Data_Paid_23!$C$4:$C$2114,Raw_Data_Paid_23!$C$4:$C$2114,"C1")="C1","C1","C2"))</f>
        <v>A</v>
      </c>
      <c r="P1647" t="str">
        <f t="shared" si="75"/>
        <v>2018AWorkmen's Compensation</v>
      </c>
    </row>
    <row r="1648" spans="3:16" x14ac:dyDescent="0.35">
      <c r="C1648" s="6" t="s">
        <v>1879</v>
      </c>
      <c r="D1648" s="7" t="s">
        <v>4203</v>
      </c>
      <c r="E1648" s="7" t="s">
        <v>4439</v>
      </c>
      <c r="F1648" s="8" t="s">
        <v>658</v>
      </c>
      <c r="G1648" s="9">
        <v>324561.40350000001</v>
      </c>
      <c r="H1648" s="10">
        <v>2017</v>
      </c>
      <c r="I1648" s="10">
        <v>2018</v>
      </c>
      <c r="J1648" s="11" t="s">
        <v>671</v>
      </c>
      <c r="K1648" s="12">
        <v>324561.40350000001</v>
      </c>
      <c r="L1648" s="12">
        <v>1</v>
      </c>
      <c r="M1648" s="33" t="str">
        <f>IF(_xlfn.XLOOKUP(C1648,Raw_Data_OS_23!$C$7:$C$4518,Raw_Data_OS_23!$G$7:$G$4518,"Paid/ Closed")="Paid/ Closed","Paid/ Closed", "Still_Outstanding")</f>
        <v>Still_Outstanding</v>
      </c>
      <c r="N1648" s="33">
        <f>IF(_xlfn.XLOOKUP(C1648,Raw_Data_Paid_23!$C$4:$C$2114,Raw_Data_Paid_23!$C$4:$C$2114,1)= 1,1,0)</f>
        <v>1</v>
      </c>
      <c r="O1648" t="str">
        <f>IF(M1648=$W$7,IF(AND(N1648,_xlfn.XLOOKUP(C1648,Raw_Data_OS_23!$C$7:$C$4518,Raw_Data_OS_23!$G$7:$G$4518,0)=G1648),"A",IF(_xlfn.XLOOKUP(C1648,Raw_Data_Paid_23!$C$4:$C$2114,Raw_Data_Paid_23!$C$4:$C$2114,"B1")="B1","B1","B2")),IF(_xlfn.XLOOKUP(C1648,Raw_Data_Paid_23!$C$4:$C$2114,Raw_Data_Paid_23!$C$4:$C$2114,"C1")="C1","C1","C2"))</f>
        <v>B1</v>
      </c>
      <c r="P1648" t="str">
        <f t="shared" si="75"/>
        <v>2017B1Workmen's Compensation</v>
      </c>
    </row>
    <row r="1649" spans="3:16" x14ac:dyDescent="0.35">
      <c r="C1649" s="6" t="s">
        <v>1880</v>
      </c>
      <c r="D1649" s="7" t="s">
        <v>5001</v>
      </c>
      <c r="E1649" s="7" t="s">
        <v>4439</v>
      </c>
      <c r="F1649" s="8" t="s">
        <v>658</v>
      </c>
      <c r="G1649" s="9">
        <v>1000</v>
      </c>
      <c r="H1649" s="10">
        <v>2018</v>
      </c>
      <c r="I1649" s="10">
        <v>2018</v>
      </c>
      <c r="J1649" s="11" t="s">
        <v>49</v>
      </c>
      <c r="K1649" s="12">
        <v>1000</v>
      </c>
      <c r="L1649" s="12">
        <v>1</v>
      </c>
      <c r="M1649" s="33" t="str">
        <f>IF(_xlfn.XLOOKUP(C1649,Raw_Data_OS_23!$C$7:$C$4518,Raw_Data_OS_23!$G$7:$G$4518,"Paid/ Closed")="Paid/ Closed","Paid/ Closed", "Still_Outstanding")</f>
        <v>Paid/ Closed</v>
      </c>
      <c r="N1649" s="33">
        <f>IF(_xlfn.XLOOKUP(C1649,Raw_Data_Paid_23!$C$4:$C$2114,Raw_Data_Paid_23!$C$4:$C$2114,1)= 1,1,0)</f>
        <v>1</v>
      </c>
      <c r="O1649" t="str">
        <f>IF(M1649=$W$7,IF(AND(N1649,_xlfn.XLOOKUP(C1649,Raw_Data_OS_23!$C$7:$C$4518,Raw_Data_OS_23!$G$7:$G$4518,0)=G1649),"A",IF(_xlfn.XLOOKUP(C1649,Raw_Data_Paid_23!$C$4:$C$2114,Raw_Data_Paid_23!$C$4:$C$2114,"B1")="B1","B1","B2")),IF(_xlfn.XLOOKUP(C1649,Raw_Data_Paid_23!$C$4:$C$2114,Raw_Data_Paid_23!$C$4:$C$2114,"C1")="C1","C1","C2"))</f>
        <v>C1</v>
      </c>
      <c r="P1649" t="str">
        <f t="shared" si="75"/>
        <v>2018C1Workmen's Compensation</v>
      </c>
    </row>
    <row r="1650" spans="3:16" x14ac:dyDescent="0.35">
      <c r="C1650" s="6" t="s">
        <v>1881</v>
      </c>
      <c r="D1650" s="7" t="s">
        <v>5001</v>
      </c>
      <c r="E1650" s="7" t="s">
        <v>4439</v>
      </c>
      <c r="F1650" s="8" t="s">
        <v>658</v>
      </c>
      <c r="G1650" s="9">
        <v>1000</v>
      </c>
      <c r="H1650" s="10">
        <v>2018</v>
      </c>
      <c r="I1650" s="10">
        <v>2018</v>
      </c>
      <c r="J1650" s="11" t="s">
        <v>49</v>
      </c>
      <c r="K1650" s="12">
        <v>1000</v>
      </c>
      <c r="L1650" s="12">
        <v>1</v>
      </c>
      <c r="M1650" s="33" t="str">
        <f>IF(_xlfn.XLOOKUP(C1650,Raw_Data_OS_23!$C$7:$C$4518,Raw_Data_OS_23!$G$7:$G$4518,"Paid/ Closed")="Paid/ Closed","Paid/ Closed", "Still_Outstanding")</f>
        <v>Paid/ Closed</v>
      </c>
      <c r="N1650" s="33">
        <f>IF(_xlfn.XLOOKUP(C1650,Raw_Data_Paid_23!$C$4:$C$2114,Raw_Data_Paid_23!$C$4:$C$2114,1)= 1,1,0)</f>
        <v>1</v>
      </c>
      <c r="O1650" t="str">
        <f>IF(M1650=$W$7,IF(AND(N1650,_xlfn.XLOOKUP(C1650,Raw_Data_OS_23!$C$7:$C$4518,Raw_Data_OS_23!$G$7:$G$4518,0)=G1650),"A",IF(_xlfn.XLOOKUP(C1650,Raw_Data_Paid_23!$C$4:$C$2114,Raw_Data_Paid_23!$C$4:$C$2114,"B1")="B1","B1","B2")),IF(_xlfn.XLOOKUP(C1650,Raw_Data_Paid_23!$C$4:$C$2114,Raw_Data_Paid_23!$C$4:$C$2114,"C1")="C1","C1","C2"))</f>
        <v>C1</v>
      </c>
      <c r="P1650" t="str">
        <f t="shared" si="75"/>
        <v>2018C1Workmen's Compensation</v>
      </c>
    </row>
    <row r="1651" spans="3:16" x14ac:dyDescent="0.35">
      <c r="C1651" s="6" t="s">
        <v>1882</v>
      </c>
      <c r="D1651" s="7" t="s">
        <v>5002</v>
      </c>
      <c r="E1651" s="7" t="s">
        <v>5003</v>
      </c>
      <c r="F1651" s="8" t="s">
        <v>4248</v>
      </c>
      <c r="G1651" s="9">
        <v>1000</v>
      </c>
      <c r="H1651" s="10">
        <v>2017</v>
      </c>
      <c r="I1651" s="10">
        <v>2018</v>
      </c>
      <c r="J1651" s="11" t="s">
        <v>671</v>
      </c>
      <c r="K1651" s="12">
        <v>75.599999999999994</v>
      </c>
      <c r="L1651" s="12">
        <v>1</v>
      </c>
      <c r="M1651" s="33" t="str">
        <f>IF(_xlfn.XLOOKUP(C1651,Raw_Data_OS_23!$C$7:$C$4518,Raw_Data_OS_23!$G$7:$G$4518,"Paid/ Closed")="Paid/ Closed","Paid/ Closed", "Still_Outstanding")</f>
        <v>Still_Outstanding</v>
      </c>
      <c r="N1651" s="33">
        <f>IF(_xlfn.XLOOKUP(C1651,Raw_Data_Paid_23!$C$4:$C$2114,Raw_Data_Paid_23!$C$4:$C$2114,1)= 1,1,0)</f>
        <v>1</v>
      </c>
      <c r="O1651" t="str">
        <f>IF(M1651=$W$7,IF(AND(N1651,_xlfn.XLOOKUP(C1651,Raw_Data_OS_23!$C$7:$C$4518,Raw_Data_OS_23!$G$7:$G$4518,0)=G1651),"A",IF(_xlfn.XLOOKUP(C1651,Raw_Data_Paid_23!$C$4:$C$2114,Raw_Data_Paid_23!$C$4:$C$2114,"B1")="B1","B1","B2")),IF(_xlfn.XLOOKUP(C1651,Raw_Data_Paid_23!$C$4:$C$2114,Raw_Data_Paid_23!$C$4:$C$2114,"C1")="C1","C1","C2"))</f>
        <v>B1</v>
      </c>
      <c r="P1651" t="str">
        <f t="shared" si="75"/>
        <v>2017B1Fire Industrial</v>
      </c>
    </row>
    <row r="1652" spans="3:16" x14ac:dyDescent="0.35">
      <c r="C1652" s="6" t="s">
        <v>1883</v>
      </c>
      <c r="D1652" s="7" t="s">
        <v>5004</v>
      </c>
      <c r="E1652" s="7" t="s">
        <v>4962</v>
      </c>
      <c r="F1652" s="8" t="s">
        <v>4248</v>
      </c>
      <c r="G1652" s="9">
        <v>1000</v>
      </c>
      <c r="H1652" s="10">
        <v>2017</v>
      </c>
      <c r="I1652" s="10">
        <v>2017</v>
      </c>
      <c r="J1652" s="11" t="s">
        <v>671</v>
      </c>
      <c r="K1652" s="12">
        <v>14.3</v>
      </c>
      <c r="L1652" s="12">
        <v>1</v>
      </c>
      <c r="M1652" s="33" t="str">
        <f>IF(_xlfn.XLOOKUP(C1652,Raw_Data_OS_23!$C$7:$C$4518,Raw_Data_OS_23!$G$7:$G$4518,"Paid/ Closed")="Paid/ Closed","Paid/ Closed", "Still_Outstanding")</f>
        <v>Still_Outstanding</v>
      </c>
      <c r="N1652" s="33">
        <f>IF(_xlfn.XLOOKUP(C1652,Raw_Data_Paid_23!$C$4:$C$2114,Raw_Data_Paid_23!$C$4:$C$2114,1)= 1,1,0)</f>
        <v>1</v>
      </c>
      <c r="O1652" t="str">
        <f>IF(M1652=$W$7,IF(AND(N1652,_xlfn.XLOOKUP(C1652,Raw_Data_OS_23!$C$7:$C$4518,Raw_Data_OS_23!$G$7:$G$4518,0)=G1652),"A",IF(_xlfn.XLOOKUP(C1652,Raw_Data_Paid_23!$C$4:$C$2114,Raw_Data_Paid_23!$C$4:$C$2114,"B1")="B1","B1","B2")),IF(_xlfn.XLOOKUP(C1652,Raw_Data_Paid_23!$C$4:$C$2114,Raw_Data_Paid_23!$C$4:$C$2114,"C1")="C1","C1","C2"))</f>
        <v>B1</v>
      </c>
      <c r="P1652" t="str">
        <f t="shared" si="75"/>
        <v>2017B1Fire Industrial</v>
      </c>
    </row>
    <row r="1653" spans="3:16" x14ac:dyDescent="0.35">
      <c r="C1653" s="6" t="s">
        <v>1884</v>
      </c>
      <c r="D1653" s="7" t="s">
        <v>5005</v>
      </c>
      <c r="E1653" s="7" t="s">
        <v>4209</v>
      </c>
      <c r="F1653" s="8" t="s">
        <v>3910</v>
      </c>
      <c r="G1653" s="9">
        <v>100</v>
      </c>
      <c r="H1653" s="10">
        <v>2018</v>
      </c>
      <c r="I1653" s="10">
        <v>2018</v>
      </c>
      <c r="J1653" s="11" t="s">
        <v>49</v>
      </c>
      <c r="K1653" s="12">
        <v>100</v>
      </c>
      <c r="L1653" s="12">
        <v>1</v>
      </c>
      <c r="M1653" s="33" t="str">
        <f>IF(_xlfn.XLOOKUP(C1653,Raw_Data_OS_23!$C$7:$C$4518,Raw_Data_OS_23!$G$7:$G$4518,"Paid/ Closed")="Paid/ Closed","Paid/ Closed", "Still_Outstanding")</f>
        <v>Paid/ Closed</v>
      </c>
      <c r="N1653" s="33">
        <f>IF(_xlfn.XLOOKUP(C1653,Raw_Data_Paid_23!$C$4:$C$2114,Raw_Data_Paid_23!$C$4:$C$2114,1)= 1,1,0)</f>
        <v>1</v>
      </c>
      <c r="O1653" t="str">
        <f>IF(M1653=$W$7,IF(AND(N1653,_xlfn.XLOOKUP(C1653,Raw_Data_OS_23!$C$7:$C$4518,Raw_Data_OS_23!$G$7:$G$4518,0)=G1653),"A",IF(_xlfn.XLOOKUP(C1653,Raw_Data_Paid_23!$C$4:$C$2114,Raw_Data_Paid_23!$C$4:$C$2114,"B1")="B1","B1","B2")),IF(_xlfn.XLOOKUP(C1653,Raw_Data_Paid_23!$C$4:$C$2114,Raw_Data_Paid_23!$C$4:$C$2114,"C1")="C1","C1","C2"))</f>
        <v>C1</v>
      </c>
      <c r="P1653" t="str">
        <f t="shared" si="75"/>
        <v>2018C1Motor Private</v>
      </c>
    </row>
    <row r="1654" spans="3:16" x14ac:dyDescent="0.35">
      <c r="C1654" s="6" t="s">
        <v>1885</v>
      </c>
      <c r="D1654" s="7" t="s">
        <v>5006</v>
      </c>
      <c r="E1654" s="7" t="s">
        <v>4207</v>
      </c>
      <c r="F1654" s="8" t="s">
        <v>658</v>
      </c>
      <c r="G1654" s="9">
        <v>1000</v>
      </c>
      <c r="H1654" s="10">
        <v>2016</v>
      </c>
      <c r="I1654" s="10">
        <v>2018</v>
      </c>
      <c r="J1654" s="11" t="s">
        <v>1491</v>
      </c>
      <c r="K1654" s="12">
        <v>1000</v>
      </c>
      <c r="L1654" s="12">
        <v>1</v>
      </c>
      <c r="M1654" s="33" t="str">
        <f>IF(_xlfn.XLOOKUP(C1654,Raw_Data_OS_23!$C$7:$C$4518,Raw_Data_OS_23!$G$7:$G$4518,"Paid/ Closed")="Paid/ Closed","Paid/ Closed", "Still_Outstanding")</f>
        <v>Paid/ Closed</v>
      </c>
      <c r="N1654" s="33">
        <f>IF(_xlfn.XLOOKUP(C1654,Raw_Data_Paid_23!$C$4:$C$2114,Raw_Data_Paid_23!$C$4:$C$2114,1)= 1,1,0)</f>
        <v>1</v>
      </c>
      <c r="O1654" t="str">
        <f>IF(M1654=$W$7,IF(AND(N1654,_xlfn.XLOOKUP(C1654,Raw_Data_OS_23!$C$7:$C$4518,Raw_Data_OS_23!$G$7:$G$4518,0)=G1654),"A",IF(_xlfn.XLOOKUP(C1654,Raw_Data_Paid_23!$C$4:$C$2114,Raw_Data_Paid_23!$C$4:$C$2114,"B1")="B1","B1","B2")),IF(_xlfn.XLOOKUP(C1654,Raw_Data_Paid_23!$C$4:$C$2114,Raw_Data_Paid_23!$C$4:$C$2114,"C1")="C1","C1","C2"))</f>
        <v>C1</v>
      </c>
      <c r="P1654" t="str">
        <f t="shared" si="75"/>
        <v>2016C1Workmen's Compensation</v>
      </c>
    </row>
    <row r="1655" spans="3:16" x14ac:dyDescent="0.35">
      <c r="C1655" s="6" t="s">
        <v>1886</v>
      </c>
      <c r="D1655" s="7" t="s">
        <v>5007</v>
      </c>
      <c r="E1655" s="7" t="s">
        <v>5008</v>
      </c>
      <c r="F1655" s="8" t="s">
        <v>658</v>
      </c>
      <c r="G1655" s="9">
        <v>1000</v>
      </c>
      <c r="H1655" s="10">
        <v>2018</v>
      </c>
      <c r="I1655" s="10">
        <v>2018</v>
      </c>
      <c r="J1655" s="11" t="s">
        <v>49</v>
      </c>
      <c r="K1655" s="12">
        <v>1000</v>
      </c>
      <c r="L1655" s="12">
        <v>1</v>
      </c>
      <c r="M1655" s="33" t="str">
        <f>IF(_xlfn.XLOOKUP(C1655,Raw_Data_OS_23!$C$7:$C$4518,Raw_Data_OS_23!$G$7:$G$4518,"Paid/ Closed")="Paid/ Closed","Paid/ Closed", "Still_Outstanding")</f>
        <v>Paid/ Closed</v>
      </c>
      <c r="N1655" s="33">
        <f>IF(_xlfn.XLOOKUP(C1655,Raw_Data_Paid_23!$C$4:$C$2114,Raw_Data_Paid_23!$C$4:$C$2114,1)= 1,1,0)</f>
        <v>1</v>
      </c>
      <c r="O1655" t="str">
        <f>IF(M1655=$W$7,IF(AND(N1655,_xlfn.XLOOKUP(C1655,Raw_Data_OS_23!$C$7:$C$4518,Raw_Data_OS_23!$G$7:$G$4518,0)=G1655),"A",IF(_xlfn.XLOOKUP(C1655,Raw_Data_Paid_23!$C$4:$C$2114,Raw_Data_Paid_23!$C$4:$C$2114,"B1")="B1","B1","B2")),IF(_xlfn.XLOOKUP(C1655,Raw_Data_Paid_23!$C$4:$C$2114,Raw_Data_Paid_23!$C$4:$C$2114,"C1")="C1","C1","C2"))</f>
        <v>C1</v>
      </c>
      <c r="P1655" t="str">
        <f t="shared" si="75"/>
        <v>2018C1Workmen's Compensation</v>
      </c>
    </row>
    <row r="1656" spans="3:16" x14ac:dyDescent="0.35">
      <c r="C1656" s="6" t="s">
        <v>1887</v>
      </c>
      <c r="D1656" s="7" t="s">
        <v>4857</v>
      </c>
      <c r="E1656" s="7" t="s">
        <v>5008</v>
      </c>
      <c r="F1656" s="8" t="s">
        <v>4248</v>
      </c>
      <c r="G1656" s="9">
        <v>46881</v>
      </c>
      <c r="H1656" s="10">
        <v>2016</v>
      </c>
      <c r="I1656" s="10">
        <v>2018</v>
      </c>
      <c r="J1656" s="11" t="s">
        <v>1491</v>
      </c>
      <c r="K1656" s="12">
        <v>3459.82</v>
      </c>
      <c r="L1656" s="12">
        <v>1</v>
      </c>
      <c r="M1656" s="33" t="str">
        <f>IF(_xlfn.XLOOKUP(C1656,Raw_Data_OS_23!$C$7:$C$4518,Raw_Data_OS_23!$G$7:$G$4518,"Paid/ Closed")="Paid/ Closed","Paid/ Closed", "Still_Outstanding")</f>
        <v>Still_Outstanding</v>
      </c>
      <c r="N1656" s="33">
        <f>IF(_xlfn.XLOOKUP(C1656,Raw_Data_Paid_23!$C$4:$C$2114,Raw_Data_Paid_23!$C$4:$C$2114,1)= 1,1,0)</f>
        <v>1</v>
      </c>
      <c r="O1656" t="str">
        <f>IF(M1656=$W$7,IF(AND(N1656,_xlfn.XLOOKUP(C1656,Raw_Data_OS_23!$C$7:$C$4518,Raw_Data_OS_23!$G$7:$G$4518,0)=G1656),"A",IF(_xlfn.XLOOKUP(C1656,Raw_Data_Paid_23!$C$4:$C$2114,Raw_Data_Paid_23!$C$4:$C$2114,"B1")="B1","B1","B2")),IF(_xlfn.XLOOKUP(C1656,Raw_Data_Paid_23!$C$4:$C$2114,Raw_Data_Paid_23!$C$4:$C$2114,"C1")="C1","C1","C2"))</f>
        <v>A</v>
      </c>
      <c r="P1656" t="str">
        <f t="shared" si="75"/>
        <v>2016AFire Industrial</v>
      </c>
    </row>
    <row r="1657" spans="3:16" x14ac:dyDescent="0.35">
      <c r="C1657" s="6" t="s">
        <v>1888</v>
      </c>
      <c r="D1657" s="7" t="s">
        <v>5009</v>
      </c>
      <c r="E1657" s="7" t="s">
        <v>5010</v>
      </c>
      <c r="F1657" s="8" t="s">
        <v>3910</v>
      </c>
      <c r="G1657" s="9">
        <v>10000</v>
      </c>
      <c r="H1657" s="10">
        <v>2018</v>
      </c>
      <c r="I1657" s="10">
        <v>2018</v>
      </c>
      <c r="J1657" s="11" t="s">
        <v>49</v>
      </c>
      <c r="K1657" s="12">
        <v>10000</v>
      </c>
      <c r="L1657" s="12">
        <v>1</v>
      </c>
      <c r="M1657" s="33" t="str">
        <f>IF(_xlfn.XLOOKUP(C1657,Raw_Data_OS_23!$C$7:$C$4518,Raw_Data_OS_23!$G$7:$G$4518,"Paid/ Closed")="Paid/ Closed","Paid/ Closed", "Still_Outstanding")</f>
        <v>Paid/ Closed</v>
      </c>
      <c r="N1657" s="33">
        <f>IF(_xlfn.XLOOKUP(C1657,Raw_Data_Paid_23!$C$4:$C$2114,Raw_Data_Paid_23!$C$4:$C$2114,1)= 1,1,0)</f>
        <v>1</v>
      </c>
      <c r="O1657" t="str">
        <f>IF(M1657=$W$7,IF(AND(N1657,_xlfn.XLOOKUP(C1657,Raw_Data_OS_23!$C$7:$C$4518,Raw_Data_OS_23!$G$7:$G$4518,0)=G1657),"A",IF(_xlfn.XLOOKUP(C1657,Raw_Data_Paid_23!$C$4:$C$2114,Raw_Data_Paid_23!$C$4:$C$2114,"B1")="B1","B1","B2")),IF(_xlfn.XLOOKUP(C1657,Raw_Data_Paid_23!$C$4:$C$2114,Raw_Data_Paid_23!$C$4:$C$2114,"C1")="C1","C1","C2"))</f>
        <v>C1</v>
      </c>
      <c r="P1657" t="str">
        <f t="shared" si="75"/>
        <v>2018C1Motor Private</v>
      </c>
    </row>
    <row r="1658" spans="3:16" x14ac:dyDescent="0.35">
      <c r="C1658" s="6" t="s">
        <v>1889</v>
      </c>
      <c r="D1658" s="7" t="s">
        <v>5011</v>
      </c>
      <c r="E1658" s="7" t="s">
        <v>5010</v>
      </c>
      <c r="F1658" s="8" t="s">
        <v>658</v>
      </c>
      <c r="G1658" s="9">
        <v>300000</v>
      </c>
      <c r="H1658" s="10">
        <v>2015</v>
      </c>
      <c r="I1658" s="10">
        <v>2018</v>
      </c>
      <c r="J1658" s="11" t="s">
        <v>1686</v>
      </c>
      <c r="K1658" s="12">
        <v>300000</v>
      </c>
      <c r="L1658" s="12">
        <v>1</v>
      </c>
      <c r="M1658" s="33" t="str">
        <f>IF(_xlfn.XLOOKUP(C1658,Raw_Data_OS_23!$C$7:$C$4518,Raw_Data_OS_23!$G$7:$G$4518,"Paid/ Closed")="Paid/ Closed","Paid/ Closed", "Still_Outstanding")</f>
        <v>Still_Outstanding</v>
      </c>
      <c r="N1658" s="33">
        <f>IF(_xlfn.XLOOKUP(C1658,Raw_Data_Paid_23!$C$4:$C$2114,Raw_Data_Paid_23!$C$4:$C$2114,1)= 1,1,0)</f>
        <v>1</v>
      </c>
      <c r="O1658" t="str">
        <f>IF(M1658=$W$7,IF(AND(N1658,_xlfn.XLOOKUP(C1658,Raw_Data_OS_23!$C$7:$C$4518,Raw_Data_OS_23!$G$7:$G$4518,0)=G1658),"A",IF(_xlfn.XLOOKUP(C1658,Raw_Data_Paid_23!$C$4:$C$2114,Raw_Data_Paid_23!$C$4:$C$2114,"B1")="B1","B1","B2")),IF(_xlfn.XLOOKUP(C1658,Raw_Data_Paid_23!$C$4:$C$2114,Raw_Data_Paid_23!$C$4:$C$2114,"C1")="C1","C1","C2"))</f>
        <v>B1</v>
      </c>
      <c r="P1658" t="str">
        <f t="shared" si="75"/>
        <v>2015B1Workmen's Compensation</v>
      </c>
    </row>
    <row r="1659" spans="3:16" x14ac:dyDescent="0.35">
      <c r="C1659" s="6" t="s">
        <v>1254</v>
      </c>
      <c r="D1659" s="7" t="s">
        <v>3974</v>
      </c>
      <c r="E1659" s="7" t="s">
        <v>5012</v>
      </c>
      <c r="F1659" s="8" t="s">
        <v>3910</v>
      </c>
      <c r="G1659" s="9">
        <v>500000</v>
      </c>
      <c r="H1659" s="10">
        <v>2018</v>
      </c>
      <c r="I1659" s="10">
        <v>2018</v>
      </c>
      <c r="J1659" s="11" t="s">
        <v>49</v>
      </c>
      <c r="K1659" s="12">
        <v>500000</v>
      </c>
      <c r="L1659" s="12">
        <v>1</v>
      </c>
      <c r="M1659" s="33" t="str">
        <f>IF(_xlfn.XLOOKUP(C1659,Raw_Data_OS_23!$C$7:$C$4518,Raw_Data_OS_23!$G$7:$G$4518,"Paid/ Closed")="Paid/ Closed","Paid/ Closed", "Still_Outstanding")</f>
        <v>Still_Outstanding</v>
      </c>
      <c r="N1659" s="33">
        <f>IF(_xlfn.XLOOKUP(C1659,Raw_Data_Paid_23!$C$4:$C$2114,Raw_Data_Paid_23!$C$4:$C$2114,1)= 1,1,0)</f>
        <v>1</v>
      </c>
      <c r="O1659" t="str">
        <f>IF(M1659=$W$7,IF(AND(N1659,_xlfn.XLOOKUP(C1659,Raw_Data_OS_23!$C$7:$C$4518,Raw_Data_OS_23!$G$7:$G$4518,0)=G1659),"A",IF(_xlfn.XLOOKUP(C1659,Raw_Data_Paid_23!$C$4:$C$2114,Raw_Data_Paid_23!$C$4:$C$2114,"B1")="B1","B1","B2")),IF(_xlfn.XLOOKUP(C1659,Raw_Data_Paid_23!$C$4:$C$2114,Raw_Data_Paid_23!$C$4:$C$2114,"C1")="C1","C1","C2"))</f>
        <v>B1</v>
      </c>
      <c r="P1659" t="str">
        <f t="shared" si="75"/>
        <v>2018B1Motor Private</v>
      </c>
    </row>
    <row r="1660" spans="3:16" x14ac:dyDescent="0.35">
      <c r="C1660" s="6" t="s">
        <v>1890</v>
      </c>
      <c r="D1660" s="7" t="s">
        <v>3975</v>
      </c>
      <c r="E1660" s="7" t="s">
        <v>5013</v>
      </c>
      <c r="F1660" s="8" t="s">
        <v>3910</v>
      </c>
      <c r="G1660" s="9">
        <v>20000</v>
      </c>
      <c r="H1660" s="10">
        <v>2018</v>
      </c>
      <c r="I1660" s="10">
        <v>2018</v>
      </c>
      <c r="J1660" s="11" t="s">
        <v>49</v>
      </c>
      <c r="K1660" s="12">
        <v>20000</v>
      </c>
      <c r="L1660" s="12">
        <v>1</v>
      </c>
      <c r="M1660" s="33" t="str">
        <f>IF(_xlfn.XLOOKUP(C1660,Raw_Data_OS_23!$C$7:$C$4518,Raw_Data_OS_23!$G$7:$G$4518,"Paid/ Closed")="Paid/ Closed","Paid/ Closed", "Still_Outstanding")</f>
        <v>Still_Outstanding</v>
      </c>
      <c r="N1660" s="33">
        <f>IF(_xlfn.XLOOKUP(C1660,Raw_Data_Paid_23!$C$4:$C$2114,Raw_Data_Paid_23!$C$4:$C$2114,1)= 1,1,0)</f>
        <v>1</v>
      </c>
      <c r="O1660" t="str">
        <f>IF(M1660=$W$7,IF(AND(N1660,_xlfn.XLOOKUP(C1660,Raw_Data_OS_23!$C$7:$C$4518,Raw_Data_OS_23!$G$7:$G$4518,0)=G1660),"A",IF(_xlfn.XLOOKUP(C1660,Raw_Data_Paid_23!$C$4:$C$2114,Raw_Data_Paid_23!$C$4:$C$2114,"B1")="B1","B1","B2")),IF(_xlfn.XLOOKUP(C1660,Raw_Data_Paid_23!$C$4:$C$2114,Raw_Data_Paid_23!$C$4:$C$2114,"C1")="C1","C1","C2"))</f>
        <v>B1</v>
      </c>
      <c r="P1660" t="str">
        <f t="shared" si="75"/>
        <v>2018B1Motor Private</v>
      </c>
    </row>
    <row r="1661" spans="3:16" x14ac:dyDescent="0.35">
      <c r="C1661" s="6" t="s">
        <v>1255</v>
      </c>
      <c r="D1661" s="7" t="s">
        <v>5014</v>
      </c>
      <c r="E1661" s="7" t="s">
        <v>5015</v>
      </c>
      <c r="F1661" s="8" t="s">
        <v>3910</v>
      </c>
      <c r="G1661" s="9">
        <v>50000</v>
      </c>
      <c r="H1661" s="10">
        <v>2018</v>
      </c>
      <c r="I1661" s="10">
        <v>2018</v>
      </c>
      <c r="J1661" s="11" t="s">
        <v>49</v>
      </c>
      <c r="K1661" s="12">
        <v>0</v>
      </c>
      <c r="L1661" s="12">
        <v>1</v>
      </c>
      <c r="M1661" s="33" t="str">
        <f>IF(_xlfn.XLOOKUP(C1661,Raw_Data_OS_23!$C$7:$C$4518,Raw_Data_OS_23!$G$7:$G$4518,"Paid/ Closed")="Paid/ Closed","Paid/ Closed", "Still_Outstanding")</f>
        <v>Still_Outstanding</v>
      </c>
      <c r="N1661" s="33">
        <f>IF(_xlfn.XLOOKUP(C1661,Raw_Data_Paid_23!$C$4:$C$2114,Raw_Data_Paid_23!$C$4:$C$2114,1)= 1,1,0)</f>
        <v>1</v>
      </c>
      <c r="O1661" t="str">
        <f>IF(M1661=$W$7,IF(AND(N1661,_xlfn.XLOOKUP(C1661,Raw_Data_OS_23!$C$7:$C$4518,Raw_Data_OS_23!$G$7:$G$4518,0)=G1661),"A",IF(_xlfn.XLOOKUP(C1661,Raw_Data_Paid_23!$C$4:$C$2114,Raw_Data_Paid_23!$C$4:$C$2114,"B1")="B1","B1","B2")),IF(_xlfn.XLOOKUP(C1661,Raw_Data_Paid_23!$C$4:$C$2114,Raw_Data_Paid_23!$C$4:$C$2114,"C1")="C1","C1","C2"))</f>
        <v>B1</v>
      </c>
      <c r="P1661" t="str">
        <f t="shared" si="75"/>
        <v>2018B1Motor Private</v>
      </c>
    </row>
    <row r="1662" spans="3:16" x14ac:dyDescent="0.35">
      <c r="C1662" s="6" t="s">
        <v>1891</v>
      </c>
      <c r="D1662" s="7" t="s">
        <v>5016</v>
      </c>
      <c r="E1662" s="7" t="s">
        <v>5017</v>
      </c>
      <c r="F1662" s="8" t="s">
        <v>3910</v>
      </c>
      <c r="G1662" s="9">
        <v>1000</v>
      </c>
      <c r="H1662" s="10">
        <v>2018</v>
      </c>
      <c r="I1662" s="10">
        <v>2018</v>
      </c>
      <c r="J1662" s="11" t="s">
        <v>49</v>
      </c>
      <c r="K1662" s="12">
        <v>1000</v>
      </c>
      <c r="L1662" s="12">
        <v>1</v>
      </c>
      <c r="M1662" s="33" t="str">
        <f>IF(_xlfn.XLOOKUP(C1662,Raw_Data_OS_23!$C$7:$C$4518,Raw_Data_OS_23!$G$7:$G$4518,"Paid/ Closed")="Paid/ Closed","Paid/ Closed", "Still_Outstanding")</f>
        <v>Paid/ Closed</v>
      </c>
      <c r="N1662" s="33">
        <f>IF(_xlfn.XLOOKUP(C1662,Raw_Data_Paid_23!$C$4:$C$2114,Raw_Data_Paid_23!$C$4:$C$2114,1)= 1,1,0)</f>
        <v>1</v>
      </c>
      <c r="O1662" t="str">
        <f>IF(M1662=$W$7,IF(AND(N1662,_xlfn.XLOOKUP(C1662,Raw_Data_OS_23!$C$7:$C$4518,Raw_Data_OS_23!$G$7:$G$4518,0)=G1662),"A",IF(_xlfn.XLOOKUP(C1662,Raw_Data_Paid_23!$C$4:$C$2114,Raw_Data_Paid_23!$C$4:$C$2114,"B1")="B1","B1","B2")),IF(_xlfn.XLOOKUP(C1662,Raw_Data_Paid_23!$C$4:$C$2114,Raw_Data_Paid_23!$C$4:$C$2114,"C1")="C1","C1","C2"))</f>
        <v>C1</v>
      </c>
      <c r="P1662" t="str">
        <f t="shared" si="75"/>
        <v>2018C1Motor Private</v>
      </c>
    </row>
    <row r="1663" spans="3:16" x14ac:dyDescent="0.35">
      <c r="C1663" s="6" t="s">
        <v>1892</v>
      </c>
      <c r="D1663" s="7" t="s">
        <v>5000</v>
      </c>
      <c r="E1663" s="7" t="s">
        <v>5018</v>
      </c>
      <c r="F1663" s="8" t="s">
        <v>658</v>
      </c>
      <c r="G1663" s="9">
        <v>1000</v>
      </c>
      <c r="H1663" s="10">
        <v>2018</v>
      </c>
      <c r="I1663" s="10">
        <v>2018</v>
      </c>
      <c r="J1663" s="11" t="s">
        <v>49</v>
      </c>
      <c r="K1663" s="12">
        <v>1000</v>
      </c>
      <c r="L1663" s="12">
        <v>1</v>
      </c>
      <c r="M1663" s="33" t="str">
        <f>IF(_xlfn.XLOOKUP(C1663,Raw_Data_OS_23!$C$7:$C$4518,Raw_Data_OS_23!$G$7:$G$4518,"Paid/ Closed")="Paid/ Closed","Paid/ Closed", "Still_Outstanding")</f>
        <v>Paid/ Closed</v>
      </c>
      <c r="N1663" s="33">
        <f>IF(_xlfn.XLOOKUP(C1663,Raw_Data_Paid_23!$C$4:$C$2114,Raw_Data_Paid_23!$C$4:$C$2114,1)= 1,1,0)</f>
        <v>1</v>
      </c>
      <c r="O1663" t="str">
        <f>IF(M1663=$W$7,IF(AND(N1663,_xlfn.XLOOKUP(C1663,Raw_Data_OS_23!$C$7:$C$4518,Raw_Data_OS_23!$G$7:$G$4518,0)=G1663),"A",IF(_xlfn.XLOOKUP(C1663,Raw_Data_Paid_23!$C$4:$C$2114,Raw_Data_Paid_23!$C$4:$C$2114,"B1")="B1","B1","B2")),IF(_xlfn.XLOOKUP(C1663,Raw_Data_Paid_23!$C$4:$C$2114,Raw_Data_Paid_23!$C$4:$C$2114,"C1")="C1","C1","C2"))</f>
        <v>C1</v>
      </c>
      <c r="P1663" t="str">
        <f t="shared" si="75"/>
        <v>2018C1Workmen's Compensation</v>
      </c>
    </row>
    <row r="1664" spans="3:16" x14ac:dyDescent="0.35">
      <c r="C1664" s="6" t="s">
        <v>1893</v>
      </c>
      <c r="D1664" s="7" t="s">
        <v>5019</v>
      </c>
      <c r="E1664" s="7" t="s">
        <v>5018</v>
      </c>
      <c r="F1664" s="8" t="s">
        <v>658</v>
      </c>
      <c r="G1664" s="9">
        <v>5000</v>
      </c>
      <c r="H1664" s="10">
        <v>2018</v>
      </c>
      <c r="I1664" s="10">
        <v>2018</v>
      </c>
      <c r="J1664" s="11" t="s">
        <v>49</v>
      </c>
      <c r="K1664" s="12">
        <v>5000</v>
      </c>
      <c r="L1664" s="12">
        <v>1</v>
      </c>
      <c r="M1664" s="33" t="str">
        <f>IF(_xlfn.XLOOKUP(C1664,Raw_Data_OS_23!$C$7:$C$4518,Raw_Data_OS_23!$G$7:$G$4518,"Paid/ Closed")="Paid/ Closed","Paid/ Closed", "Still_Outstanding")</f>
        <v>Paid/ Closed</v>
      </c>
      <c r="N1664" s="33">
        <f>IF(_xlfn.XLOOKUP(C1664,Raw_Data_Paid_23!$C$4:$C$2114,Raw_Data_Paid_23!$C$4:$C$2114,1)= 1,1,0)</f>
        <v>1</v>
      </c>
      <c r="O1664" t="str">
        <f>IF(M1664=$W$7,IF(AND(N1664,_xlfn.XLOOKUP(C1664,Raw_Data_OS_23!$C$7:$C$4518,Raw_Data_OS_23!$G$7:$G$4518,0)=G1664),"A",IF(_xlfn.XLOOKUP(C1664,Raw_Data_Paid_23!$C$4:$C$2114,Raw_Data_Paid_23!$C$4:$C$2114,"B1")="B1","B1","B2")),IF(_xlfn.XLOOKUP(C1664,Raw_Data_Paid_23!$C$4:$C$2114,Raw_Data_Paid_23!$C$4:$C$2114,"C1")="C1","C1","C2"))</f>
        <v>C1</v>
      </c>
      <c r="P1664" t="str">
        <f t="shared" si="75"/>
        <v>2018C1Workmen's Compensation</v>
      </c>
    </row>
    <row r="1665" spans="3:16" x14ac:dyDescent="0.35">
      <c r="C1665" s="6" t="s">
        <v>1894</v>
      </c>
      <c r="D1665" s="7" t="s">
        <v>5020</v>
      </c>
      <c r="E1665" s="7" t="s">
        <v>5021</v>
      </c>
      <c r="F1665" s="8" t="s">
        <v>3910</v>
      </c>
      <c r="G1665" s="9">
        <v>324561.40350000001</v>
      </c>
      <c r="H1665" s="10">
        <v>2018</v>
      </c>
      <c r="I1665" s="10">
        <v>2018</v>
      </c>
      <c r="J1665" s="11" t="s">
        <v>49</v>
      </c>
      <c r="K1665" s="12">
        <v>324561.40350000001</v>
      </c>
      <c r="L1665" s="12">
        <v>1</v>
      </c>
      <c r="M1665" s="33" t="str">
        <f>IF(_xlfn.XLOOKUP(C1665,Raw_Data_OS_23!$C$7:$C$4518,Raw_Data_OS_23!$G$7:$G$4518,"Paid/ Closed")="Paid/ Closed","Paid/ Closed", "Still_Outstanding")</f>
        <v>Still_Outstanding</v>
      </c>
      <c r="N1665" s="33">
        <f>IF(_xlfn.XLOOKUP(C1665,Raw_Data_Paid_23!$C$4:$C$2114,Raw_Data_Paid_23!$C$4:$C$2114,1)= 1,1,0)</f>
        <v>1</v>
      </c>
      <c r="O1665" t="str">
        <f>IF(M1665=$W$7,IF(AND(N1665,_xlfn.XLOOKUP(C1665,Raw_Data_OS_23!$C$7:$C$4518,Raw_Data_OS_23!$G$7:$G$4518,0)=G1665),"A",IF(_xlfn.XLOOKUP(C1665,Raw_Data_Paid_23!$C$4:$C$2114,Raw_Data_Paid_23!$C$4:$C$2114,"B1")="B1","B1","B2")),IF(_xlfn.XLOOKUP(C1665,Raw_Data_Paid_23!$C$4:$C$2114,Raw_Data_Paid_23!$C$4:$C$2114,"C1")="C1","C1","C2"))</f>
        <v>A</v>
      </c>
      <c r="P1665" t="str">
        <f t="shared" si="75"/>
        <v>2018AMotor Private</v>
      </c>
    </row>
    <row r="1666" spans="3:16" x14ac:dyDescent="0.35">
      <c r="C1666" s="6" t="s">
        <v>1895</v>
      </c>
      <c r="D1666" s="7" t="s">
        <v>5005</v>
      </c>
      <c r="E1666" s="7" t="s">
        <v>5022</v>
      </c>
      <c r="F1666" s="8" t="s">
        <v>3910</v>
      </c>
      <c r="G1666" s="9">
        <v>4000</v>
      </c>
      <c r="H1666" s="10">
        <v>2018</v>
      </c>
      <c r="I1666" s="10">
        <v>2018</v>
      </c>
      <c r="J1666" s="11" t="s">
        <v>49</v>
      </c>
      <c r="K1666" s="12">
        <v>4000</v>
      </c>
      <c r="L1666" s="12">
        <v>1</v>
      </c>
      <c r="M1666" s="33" t="str">
        <f>IF(_xlfn.XLOOKUP(C1666,Raw_Data_OS_23!$C$7:$C$4518,Raw_Data_OS_23!$G$7:$G$4518,"Paid/ Closed")="Paid/ Closed","Paid/ Closed", "Still_Outstanding")</f>
        <v>Paid/ Closed</v>
      </c>
      <c r="N1666" s="33">
        <f>IF(_xlfn.XLOOKUP(C1666,Raw_Data_Paid_23!$C$4:$C$2114,Raw_Data_Paid_23!$C$4:$C$2114,1)= 1,1,0)</f>
        <v>1</v>
      </c>
      <c r="O1666" t="str">
        <f>IF(M1666=$W$7,IF(AND(N1666,_xlfn.XLOOKUP(C1666,Raw_Data_OS_23!$C$7:$C$4518,Raw_Data_OS_23!$G$7:$G$4518,0)=G1666),"A",IF(_xlfn.XLOOKUP(C1666,Raw_Data_Paid_23!$C$4:$C$2114,Raw_Data_Paid_23!$C$4:$C$2114,"B1")="B1","B1","B2")),IF(_xlfn.XLOOKUP(C1666,Raw_Data_Paid_23!$C$4:$C$2114,Raw_Data_Paid_23!$C$4:$C$2114,"C1")="C1","C1","C2"))</f>
        <v>C1</v>
      </c>
      <c r="P1666" t="str">
        <f t="shared" si="75"/>
        <v>2018C1Motor Private</v>
      </c>
    </row>
    <row r="1667" spans="3:16" x14ac:dyDescent="0.35">
      <c r="C1667" s="6" t="s">
        <v>1896</v>
      </c>
      <c r="D1667" s="7" t="s">
        <v>5023</v>
      </c>
      <c r="E1667" s="7" t="s">
        <v>5024</v>
      </c>
      <c r="F1667" s="8" t="s">
        <v>4248</v>
      </c>
      <c r="G1667" s="9">
        <v>1000</v>
      </c>
      <c r="H1667" s="10">
        <v>2018</v>
      </c>
      <c r="I1667" s="10">
        <v>2018</v>
      </c>
      <c r="J1667" s="11" t="s">
        <v>49</v>
      </c>
      <c r="K1667" s="12">
        <v>14.3</v>
      </c>
      <c r="L1667" s="12">
        <v>1</v>
      </c>
      <c r="M1667" s="33" t="str">
        <f>IF(_xlfn.XLOOKUP(C1667,Raw_Data_OS_23!$C$7:$C$4518,Raw_Data_OS_23!$G$7:$G$4518,"Paid/ Closed")="Paid/ Closed","Paid/ Closed", "Still_Outstanding")</f>
        <v>Still_Outstanding</v>
      </c>
      <c r="N1667" s="33">
        <f>IF(_xlfn.XLOOKUP(C1667,Raw_Data_Paid_23!$C$4:$C$2114,Raw_Data_Paid_23!$C$4:$C$2114,1)= 1,1,0)</f>
        <v>1</v>
      </c>
      <c r="O1667" t="str">
        <f>IF(M1667=$W$7,IF(AND(N1667,_xlfn.XLOOKUP(C1667,Raw_Data_OS_23!$C$7:$C$4518,Raw_Data_OS_23!$G$7:$G$4518,0)=G1667),"A",IF(_xlfn.XLOOKUP(C1667,Raw_Data_Paid_23!$C$4:$C$2114,Raw_Data_Paid_23!$C$4:$C$2114,"B1")="B1","B1","B2")),IF(_xlfn.XLOOKUP(C1667,Raw_Data_Paid_23!$C$4:$C$2114,Raw_Data_Paid_23!$C$4:$C$2114,"C1")="C1","C1","C2"))</f>
        <v>B1</v>
      </c>
      <c r="P1667" t="str">
        <f t="shared" si="75"/>
        <v>2018B1Fire Industrial</v>
      </c>
    </row>
    <row r="1668" spans="3:16" x14ac:dyDescent="0.35">
      <c r="C1668" s="6" t="s">
        <v>1897</v>
      </c>
      <c r="D1668" s="7" t="s">
        <v>5025</v>
      </c>
      <c r="E1668" s="7" t="s">
        <v>5026</v>
      </c>
      <c r="F1668" s="8" t="s">
        <v>3910</v>
      </c>
      <c r="G1668" s="9">
        <v>50000</v>
      </c>
      <c r="H1668" s="10">
        <v>2018</v>
      </c>
      <c r="I1668" s="10">
        <v>2018</v>
      </c>
      <c r="J1668" s="11" t="s">
        <v>1257</v>
      </c>
      <c r="K1668" s="12">
        <v>0</v>
      </c>
      <c r="L1668" s="12">
        <v>1</v>
      </c>
      <c r="M1668" s="33" t="str">
        <f>IF(_xlfn.XLOOKUP(C1668,Raw_Data_OS_23!$C$7:$C$4518,Raw_Data_OS_23!$G$7:$G$4518,"Paid/ Closed")="Paid/ Closed","Paid/ Closed", "Still_Outstanding")</f>
        <v>Still_Outstanding</v>
      </c>
      <c r="N1668" s="33">
        <f>IF(_xlfn.XLOOKUP(C1668,Raw_Data_Paid_23!$C$4:$C$2114,Raw_Data_Paid_23!$C$4:$C$2114,1)= 1,1,0)</f>
        <v>1</v>
      </c>
      <c r="O1668" t="str">
        <f>IF(M1668=$W$7,IF(AND(N1668,_xlfn.XLOOKUP(C1668,Raw_Data_OS_23!$C$7:$C$4518,Raw_Data_OS_23!$G$7:$G$4518,0)=G1668),"A",IF(_xlfn.XLOOKUP(C1668,Raw_Data_Paid_23!$C$4:$C$2114,Raw_Data_Paid_23!$C$4:$C$2114,"B1")="B1","B1","B2")),IF(_xlfn.XLOOKUP(C1668,Raw_Data_Paid_23!$C$4:$C$2114,Raw_Data_Paid_23!$C$4:$C$2114,"C1")="C1","C1","C2"))</f>
        <v>B1</v>
      </c>
      <c r="P1668" t="str">
        <f t="shared" si="75"/>
        <v>2018B1Motor Private</v>
      </c>
    </row>
    <row r="1669" spans="3:16" x14ac:dyDescent="0.35">
      <c r="C1669" s="6" t="s">
        <v>1898</v>
      </c>
      <c r="D1669" s="7" t="s">
        <v>5025</v>
      </c>
      <c r="E1669" s="7" t="s">
        <v>5026</v>
      </c>
      <c r="F1669" s="8" t="s">
        <v>3910</v>
      </c>
      <c r="G1669" s="9">
        <v>1947368.4210000001</v>
      </c>
      <c r="H1669" s="10">
        <v>2018</v>
      </c>
      <c r="I1669" s="10">
        <v>2018</v>
      </c>
      <c r="J1669" s="11" t="s">
        <v>1257</v>
      </c>
      <c r="K1669" s="12">
        <v>161654.13529999999</v>
      </c>
      <c r="L1669" s="12">
        <v>1</v>
      </c>
      <c r="M1669" s="33" t="str">
        <f>IF(_xlfn.XLOOKUP(C1669,Raw_Data_OS_23!$C$7:$C$4518,Raw_Data_OS_23!$G$7:$G$4518,"Paid/ Closed")="Paid/ Closed","Paid/ Closed", "Still_Outstanding")</f>
        <v>Still_Outstanding</v>
      </c>
      <c r="N1669" s="33">
        <f>IF(_xlfn.XLOOKUP(C1669,Raw_Data_Paid_23!$C$4:$C$2114,Raw_Data_Paid_23!$C$4:$C$2114,1)= 1,1,0)</f>
        <v>0</v>
      </c>
      <c r="O1669" t="str">
        <f>IF(M1669=$W$7,IF(AND(N1669,_xlfn.XLOOKUP(C1669,Raw_Data_OS_23!$C$7:$C$4518,Raw_Data_OS_23!$G$7:$G$4518,0)=G1669),"A",IF(_xlfn.XLOOKUP(C1669,Raw_Data_Paid_23!$C$4:$C$2114,Raw_Data_Paid_23!$C$4:$C$2114,"B1")="B1","B1","B2")),IF(_xlfn.XLOOKUP(C1669,Raw_Data_Paid_23!$C$4:$C$2114,Raw_Data_Paid_23!$C$4:$C$2114,"C1")="C1","C1","C2"))</f>
        <v>B2</v>
      </c>
      <c r="P1669" t="str">
        <f t="shared" si="75"/>
        <v>2018B2Motor Private</v>
      </c>
    </row>
    <row r="1670" spans="3:16" x14ac:dyDescent="0.35">
      <c r="C1670" s="6" t="s">
        <v>1899</v>
      </c>
      <c r="D1670" s="7" t="s">
        <v>5027</v>
      </c>
      <c r="E1670" s="7" t="s">
        <v>5028</v>
      </c>
      <c r="F1670" s="8" t="s">
        <v>3910</v>
      </c>
      <c r="G1670" s="9">
        <v>50000</v>
      </c>
      <c r="H1670" s="10">
        <v>2018</v>
      </c>
      <c r="I1670" s="10">
        <v>2018</v>
      </c>
      <c r="J1670" s="11" t="s">
        <v>49</v>
      </c>
      <c r="K1670" s="12">
        <v>50000</v>
      </c>
      <c r="L1670" s="12">
        <v>1</v>
      </c>
      <c r="M1670" s="33" t="str">
        <f>IF(_xlfn.XLOOKUP(C1670,Raw_Data_OS_23!$C$7:$C$4518,Raw_Data_OS_23!$G$7:$G$4518,"Paid/ Closed")="Paid/ Closed","Paid/ Closed", "Still_Outstanding")</f>
        <v>Still_Outstanding</v>
      </c>
      <c r="N1670" s="33">
        <f>IF(_xlfn.XLOOKUP(C1670,Raw_Data_Paid_23!$C$4:$C$2114,Raw_Data_Paid_23!$C$4:$C$2114,1)= 1,1,0)</f>
        <v>1</v>
      </c>
      <c r="O1670" t="str">
        <f>IF(M1670=$W$7,IF(AND(N1670,_xlfn.XLOOKUP(C1670,Raw_Data_OS_23!$C$7:$C$4518,Raw_Data_OS_23!$G$7:$G$4518,0)=G1670),"A",IF(_xlfn.XLOOKUP(C1670,Raw_Data_Paid_23!$C$4:$C$2114,Raw_Data_Paid_23!$C$4:$C$2114,"B1")="B1","B1","B2")),IF(_xlfn.XLOOKUP(C1670,Raw_Data_Paid_23!$C$4:$C$2114,Raw_Data_Paid_23!$C$4:$C$2114,"C1")="C1","C1","C2"))</f>
        <v>A</v>
      </c>
      <c r="P1670" t="str">
        <f t="shared" ref="P1670:P1733" si="76">H1670&amp;O1670&amp;F1670</f>
        <v>2018AMotor Private</v>
      </c>
    </row>
    <row r="1671" spans="3:16" x14ac:dyDescent="0.35">
      <c r="C1671" s="6" t="s">
        <v>1900</v>
      </c>
      <c r="D1671" s="7" t="s">
        <v>5022</v>
      </c>
      <c r="E1671" s="7" t="s">
        <v>5029</v>
      </c>
      <c r="F1671" s="8" t="s">
        <v>3908</v>
      </c>
      <c r="G1671" s="9">
        <v>492857.14289999998</v>
      </c>
      <c r="H1671" s="10">
        <v>2018</v>
      </c>
      <c r="I1671" s="10">
        <v>2018</v>
      </c>
      <c r="J1671" s="11" t="s">
        <v>49</v>
      </c>
      <c r="K1671" s="12">
        <v>492857.14289999998</v>
      </c>
      <c r="L1671" s="12">
        <v>1</v>
      </c>
      <c r="M1671" s="33" t="str">
        <f>IF(_xlfn.XLOOKUP(C1671,Raw_Data_OS_23!$C$7:$C$4518,Raw_Data_OS_23!$G$7:$G$4518,"Paid/ Closed")="Paid/ Closed","Paid/ Closed", "Still_Outstanding")</f>
        <v>Still_Outstanding</v>
      </c>
      <c r="N1671" s="33">
        <f>IF(_xlfn.XLOOKUP(C1671,Raw_Data_Paid_23!$C$4:$C$2114,Raw_Data_Paid_23!$C$4:$C$2114,1)= 1,1,0)</f>
        <v>0</v>
      </c>
      <c r="O1671" t="str">
        <f>IF(M1671=$W$7,IF(AND(N1671,_xlfn.XLOOKUP(C1671,Raw_Data_OS_23!$C$7:$C$4518,Raw_Data_OS_23!$G$7:$G$4518,0)=G1671),"A",IF(_xlfn.XLOOKUP(C1671,Raw_Data_Paid_23!$C$4:$C$2114,Raw_Data_Paid_23!$C$4:$C$2114,"B1")="B1","B1","B2")),IF(_xlfn.XLOOKUP(C1671,Raw_Data_Paid_23!$C$4:$C$2114,Raw_Data_Paid_23!$C$4:$C$2114,"C1")="C1","C1","C2"))</f>
        <v>B2</v>
      </c>
      <c r="P1671" t="str">
        <f t="shared" si="76"/>
        <v>2018B2Motor Commercial</v>
      </c>
    </row>
    <row r="1672" spans="3:16" x14ac:dyDescent="0.35">
      <c r="C1672" s="6" t="s">
        <v>1901</v>
      </c>
      <c r="D1672" s="7" t="s">
        <v>5030</v>
      </c>
      <c r="E1672" s="7" t="s">
        <v>5031</v>
      </c>
      <c r="F1672" s="8" t="s">
        <v>4248</v>
      </c>
      <c r="G1672" s="9">
        <v>1000</v>
      </c>
      <c r="H1672" s="10">
        <v>2018</v>
      </c>
      <c r="I1672" s="10">
        <v>2018</v>
      </c>
      <c r="J1672" s="11" t="s">
        <v>1257</v>
      </c>
      <c r="K1672" s="12">
        <v>14.3</v>
      </c>
      <c r="L1672" s="12">
        <v>1</v>
      </c>
      <c r="M1672" s="33" t="str">
        <f>IF(_xlfn.XLOOKUP(C1672,Raw_Data_OS_23!$C$7:$C$4518,Raw_Data_OS_23!$G$7:$G$4518,"Paid/ Closed")="Paid/ Closed","Paid/ Closed", "Still_Outstanding")</f>
        <v>Still_Outstanding</v>
      </c>
      <c r="N1672" s="33">
        <f>IF(_xlfn.XLOOKUP(C1672,Raw_Data_Paid_23!$C$4:$C$2114,Raw_Data_Paid_23!$C$4:$C$2114,1)= 1,1,0)</f>
        <v>1</v>
      </c>
      <c r="O1672" t="str">
        <f>IF(M1672=$W$7,IF(AND(N1672,_xlfn.XLOOKUP(C1672,Raw_Data_OS_23!$C$7:$C$4518,Raw_Data_OS_23!$G$7:$G$4518,0)=G1672),"A",IF(_xlfn.XLOOKUP(C1672,Raw_Data_Paid_23!$C$4:$C$2114,Raw_Data_Paid_23!$C$4:$C$2114,"B1")="B1","B1","B2")),IF(_xlfn.XLOOKUP(C1672,Raw_Data_Paid_23!$C$4:$C$2114,Raw_Data_Paid_23!$C$4:$C$2114,"C1")="C1","C1","C2"))</f>
        <v>B1</v>
      </c>
      <c r="P1672" t="str">
        <f t="shared" si="76"/>
        <v>2018B1Fire Industrial</v>
      </c>
    </row>
    <row r="1673" spans="3:16" x14ac:dyDescent="0.35">
      <c r="C1673" s="6" t="s">
        <v>1902</v>
      </c>
      <c r="D1673" s="7" t="s">
        <v>5032</v>
      </c>
      <c r="E1673" s="7" t="s">
        <v>5033</v>
      </c>
      <c r="F1673" s="8" t="s">
        <v>3908</v>
      </c>
      <c r="G1673" s="9">
        <v>9700</v>
      </c>
      <c r="H1673" s="10">
        <v>2018</v>
      </c>
      <c r="I1673" s="10">
        <v>2018</v>
      </c>
      <c r="J1673" s="11" t="s">
        <v>1257</v>
      </c>
      <c r="K1673" s="12">
        <v>9700</v>
      </c>
      <c r="L1673" s="12">
        <v>1</v>
      </c>
      <c r="M1673" s="33" t="str">
        <f>IF(_xlfn.XLOOKUP(C1673,Raw_Data_OS_23!$C$7:$C$4518,Raw_Data_OS_23!$G$7:$G$4518,"Paid/ Closed")="Paid/ Closed","Paid/ Closed", "Still_Outstanding")</f>
        <v>Paid/ Closed</v>
      </c>
      <c r="N1673" s="33">
        <f>IF(_xlfn.XLOOKUP(C1673,Raw_Data_Paid_23!$C$4:$C$2114,Raw_Data_Paid_23!$C$4:$C$2114,1)= 1,1,0)</f>
        <v>1</v>
      </c>
      <c r="O1673" t="str">
        <f>IF(M1673=$W$7,IF(AND(N1673,_xlfn.XLOOKUP(C1673,Raw_Data_OS_23!$C$7:$C$4518,Raw_Data_OS_23!$G$7:$G$4518,0)=G1673),"A",IF(_xlfn.XLOOKUP(C1673,Raw_Data_Paid_23!$C$4:$C$2114,Raw_Data_Paid_23!$C$4:$C$2114,"B1")="B1","B1","B2")),IF(_xlfn.XLOOKUP(C1673,Raw_Data_Paid_23!$C$4:$C$2114,Raw_Data_Paid_23!$C$4:$C$2114,"C1")="C1","C1","C2"))</f>
        <v>C1</v>
      </c>
      <c r="P1673" t="str">
        <f t="shared" si="76"/>
        <v>2018C1Motor Commercial</v>
      </c>
    </row>
    <row r="1674" spans="3:16" x14ac:dyDescent="0.35">
      <c r="C1674" s="6" t="s">
        <v>1903</v>
      </c>
      <c r="D1674" s="7" t="s">
        <v>5031</v>
      </c>
      <c r="E1674" s="7" t="s">
        <v>5034</v>
      </c>
      <c r="F1674" s="8" t="s">
        <v>3908</v>
      </c>
      <c r="G1674" s="9">
        <v>6300</v>
      </c>
      <c r="H1674" s="10">
        <v>2018</v>
      </c>
      <c r="I1674" s="10">
        <v>2018</v>
      </c>
      <c r="J1674" s="11" t="s">
        <v>1257</v>
      </c>
      <c r="K1674" s="12">
        <v>6300</v>
      </c>
      <c r="L1674" s="12">
        <v>1</v>
      </c>
      <c r="M1674" s="33" t="str">
        <f>IF(_xlfn.XLOOKUP(C1674,Raw_Data_OS_23!$C$7:$C$4518,Raw_Data_OS_23!$G$7:$G$4518,"Paid/ Closed")="Paid/ Closed","Paid/ Closed", "Still_Outstanding")</f>
        <v>Paid/ Closed</v>
      </c>
      <c r="N1674" s="33">
        <f>IF(_xlfn.XLOOKUP(C1674,Raw_Data_Paid_23!$C$4:$C$2114,Raw_Data_Paid_23!$C$4:$C$2114,1)= 1,1,0)</f>
        <v>1</v>
      </c>
      <c r="O1674" t="str">
        <f>IF(M1674=$W$7,IF(AND(N1674,_xlfn.XLOOKUP(C1674,Raw_Data_OS_23!$C$7:$C$4518,Raw_Data_OS_23!$G$7:$G$4518,0)=G1674),"A",IF(_xlfn.XLOOKUP(C1674,Raw_Data_Paid_23!$C$4:$C$2114,Raw_Data_Paid_23!$C$4:$C$2114,"B1")="B1","B1","B2")),IF(_xlfn.XLOOKUP(C1674,Raw_Data_Paid_23!$C$4:$C$2114,Raw_Data_Paid_23!$C$4:$C$2114,"C1")="C1","C1","C2"))</f>
        <v>C1</v>
      </c>
      <c r="P1674" t="str">
        <f t="shared" si="76"/>
        <v>2018C1Motor Commercial</v>
      </c>
    </row>
    <row r="1675" spans="3:16" x14ac:dyDescent="0.35">
      <c r="C1675" s="6" t="s">
        <v>1904</v>
      </c>
      <c r="D1675" s="7" t="s">
        <v>5035</v>
      </c>
      <c r="E1675" s="7" t="s">
        <v>5036</v>
      </c>
      <c r="F1675" s="8" t="s">
        <v>4248</v>
      </c>
      <c r="G1675" s="9">
        <v>1000</v>
      </c>
      <c r="H1675" s="10">
        <v>2018</v>
      </c>
      <c r="I1675" s="10">
        <v>2018</v>
      </c>
      <c r="J1675" s="11" t="s">
        <v>1257</v>
      </c>
      <c r="K1675" s="12">
        <v>1000</v>
      </c>
      <c r="L1675" s="12">
        <v>1</v>
      </c>
      <c r="M1675" s="33" t="str">
        <f>IF(_xlfn.XLOOKUP(C1675,Raw_Data_OS_23!$C$7:$C$4518,Raw_Data_OS_23!$G$7:$G$4518,"Paid/ Closed")="Paid/ Closed","Paid/ Closed", "Still_Outstanding")</f>
        <v>Still_Outstanding</v>
      </c>
      <c r="N1675" s="33">
        <f>IF(_xlfn.XLOOKUP(C1675,Raw_Data_Paid_23!$C$4:$C$2114,Raw_Data_Paid_23!$C$4:$C$2114,1)= 1,1,0)</f>
        <v>1</v>
      </c>
      <c r="O1675" t="str">
        <f>IF(M1675=$W$7,IF(AND(N1675,_xlfn.XLOOKUP(C1675,Raw_Data_OS_23!$C$7:$C$4518,Raw_Data_OS_23!$G$7:$G$4518,0)=G1675),"A",IF(_xlfn.XLOOKUP(C1675,Raw_Data_Paid_23!$C$4:$C$2114,Raw_Data_Paid_23!$C$4:$C$2114,"B1")="B1","B1","B2")),IF(_xlfn.XLOOKUP(C1675,Raw_Data_Paid_23!$C$4:$C$2114,Raw_Data_Paid_23!$C$4:$C$2114,"C1")="C1","C1","C2"))</f>
        <v>B1</v>
      </c>
      <c r="P1675" t="str">
        <f t="shared" si="76"/>
        <v>2018B1Fire Industrial</v>
      </c>
    </row>
    <row r="1676" spans="3:16" x14ac:dyDescent="0.35">
      <c r="C1676" s="6" t="s">
        <v>1905</v>
      </c>
      <c r="D1676" s="7" t="s">
        <v>5037</v>
      </c>
      <c r="E1676" s="7" t="s">
        <v>5038</v>
      </c>
      <c r="F1676" s="8" t="s">
        <v>3910</v>
      </c>
      <c r="G1676" s="9">
        <v>50000</v>
      </c>
      <c r="H1676" s="10">
        <v>2018</v>
      </c>
      <c r="I1676" s="10">
        <v>2018</v>
      </c>
      <c r="J1676" s="11" t="s">
        <v>1257</v>
      </c>
      <c r="K1676" s="12">
        <v>50000</v>
      </c>
      <c r="L1676" s="12">
        <v>1</v>
      </c>
      <c r="M1676" s="33" t="str">
        <f>IF(_xlfn.XLOOKUP(C1676,Raw_Data_OS_23!$C$7:$C$4518,Raw_Data_OS_23!$G$7:$G$4518,"Paid/ Closed")="Paid/ Closed","Paid/ Closed", "Still_Outstanding")</f>
        <v>Paid/ Closed</v>
      </c>
      <c r="N1676" s="33">
        <f>IF(_xlfn.XLOOKUP(C1676,Raw_Data_Paid_23!$C$4:$C$2114,Raw_Data_Paid_23!$C$4:$C$2114,1)= 1,1,0)</f>
        <v>1</v>
      </c>
      <c r="O1676" t="str">
        <f>IF(M1676=$W$7,IF(AND(N1676,_xlfn.XLOOKUP(C1676,Raw_Data_OS_23!$C$7:$C$4518,Raw_Data_OS_23!$G$7:$G$4518,0)=G1676),"A",IF(_xlfn.XLOOKUP(C1676,Raw_Data_Paid_23!$C$4:$C$2114,Raw_Data_Paid_23!$C$4:$C$2114,"B1")="B1","B1","B2")),IF(_xlfn.XLOOKUP(C1676,Raw_Data_Paid_23!$C$4:$C$2114,Raw_Data_Paid_23!$C$4:$C$2114,"C1")="C1","C1","C2"))</f>
        <v>C1</v>
      </c>
      <c r="P1676" t="str">
        <f t="shared" si="76"/>
        <v>2018C1Motor Private</v>
      </c>
    </row>
    <row r="1677" spans="3:16" x14ac:dyDescent="0.35">
      <c r="C1677" s="6" t="s">
        <v>1906</v>
      </c>
      <c r="D1677" s="7" t="s">
        <v>5039</v>
      </c>
      <c r="E1677" s="7" t="s">
        <v>5040</v>
      </c>
      <c r="F1677" s="8" t="s">
        <v>4248</v>
      </c>
      <c r="G1677" s="9">
        <v>1000</v>
      </c>
      <c r="H1677" s="10">
        <v>2018</v>
      </c>
      <c r="I1677" s="10">
        <v>2018</v>
      </c>
      <c r="J1677" s="11" t="s">
        <v>1257</v>
      </c>
      <c r="K1677" s="12">
        <v>14.3</v>
      </c>
      <c r="L1677" s="12">
        <v>1</v>
      </c>
      <c r="M1677" s="33" t="str">
        <f>IF(_xlfn.XLOOKUP(C1677,Raw_Data_OS_23!$C$7:$C$4518,Raw_Data_OS_23!$G$7:$G$4518,"Paid/ Closed")="Paid/ Closed","Paid/ Closed", "Still_Outstanding")</f>
        <v>Still_Outstanding</v>
      </c>
      <c r="N1677" s="33">
        <f>IF(_xlfn.XLOOKUP(C1677,Raw_Data_Paid_23!$C$4:$C$2114,Raw_Data_Paid_23!$C$4:$C$2114,1)= 1,1,0)</f>
        <v>1</v>
      </c>
      <c r="O1677" t="str">
        <f>IF(M1677=$W$7,IF(AND(N1677,_xlfn.XLOOKUP(C1677,Raw_Data_OS_23!$C$7:$C$4518,Raw_Data_OS_23!$G$7:$G$4518,0)=G1677),"A",IF(_xlfn.XLOOKUP(C1677,Raw_Data_Paid_23!$C$4:$C$2114,Raw_Data_Paid_23!$C$4:$C$2114,"B1")="B1","B1","B2")),IF(_xlfn.XLOOKUP(C1677,Raw_Data_Paid_23!$C$4:$C$2114,Raw_Data_Paid_23!$C$4:$C$2114,"C1")="C1","C1","C2"))</f>
        <v>B1</v>
      </c>
      <c r="P1677" t="str">
        <f t="shared" si="76"/>
        <v>2018B1Fire Industrial</v>
      </c>
    </row>
    <row r="1678" spans="3:16" x14ac:dyDescent="0.35">
      <c r="C1678" s="6" t="s">
        <v>1907</v>
      </c>
      <c r="D1678" s="7" t="s">
        <v>5041</v>
      </c>
      <c r="E1678" s="7" t="s">
        <v>5042</v>
      </c>
      <c r="F1678" s="8" t="s">
        <v>3910</v>
      </c>
      <c r="G1678" s="9">
        <v>250000</v>
      </c>
      <c r="H1678" s="10">
        <v>2018</v>
      </c>
      <c r="I1678" s="10">
        <v>2018</v>
      </c>
      <c r="J1678" s="11" t="s">
        <v>1257</v>
      </c>
      <c r="K1678" s="12">
        <v>250000</v>
      </c>
      <c r="L1678" s="12">
        <v>1</v>
      </c>
      <c r="M1678" s="33" t="str">
        <f>IF(_xlfn.XLOOKUP(C1678,Raw_Data_OS_23!$C$7:$C$4518,Raw_Data_OS_23!$G$7:$G$4518,"Paid/ Closed")="Paid/ Closed","Paid/ Closed", "Still_Outstanding")</f>
        <v>Paid/ Closed</v>
      </c>
      <c r="N1678" s="33">
        <f>IF(_xlfn.XLOOKUP(C1678,Raw_Data_Paid_23!$C$4:$C$2114,Raw_Data_Paid_23!$C$4:$C$2114,1)= 1,1,0)</f>
        <v>1</v>
      </c>
      <c r="O1678" t="str">
        <f>IF(M1678=$W$7,IF(AND(N1678,_xlfn.XLOOKUP(C1678,Raw_Data_OS_23!$C$7:$C$4518,Raw_Data_OS_23!$G$7:$G$4518,0)=G1678),"A",IF(_xlfn.XLOOKUP(C1678,Raw_Data_Paid_23!$C$4:$C$2114,Raw_Data_Paid_23!$C$4:$C$2114,"B1")="B1","B1","B2")),IF(_xlfn.XLOOKUP(C1678,Raw_Data_Paid_23!$C$4:$C$2114,Raw_Data_Paid_23!$C$4:$C$2114,"C1")="C1","C1","C2"))</f>
        <v>C1</v>
      </c>
      <c r="P1678" t="str">
        <f t="shared" si="76"/>
        <v>2018C1Motor Private</v>
      </c>
    </row>
    <row r="1679" spans="3:16" x14ac:dyDescent="0.35">
      <c r="C1679" s="6" t="s">
        <v>1908</v>
      </c>
      <c r="D1679" s="7" t="s">
        <v>5035</v>
      </c>
      <c r="E1679" s="7" t="s">
        <v>5043</v>
      </c>
      <c r="F1679" s="8" t="s">
        <v>3910</v>
      </c>
      <c r="G1679" s="9">
        <v>10000</v>
      </c>
      <c r="H1679" s="10">
        <v>2018</v>
      </c>
      <c r="I1679" s="10">
        <v>2018</v>
      </c>
      <c r="J1679" s="11" t="s">
        <v>1257</v>
      </c>
      <c r="K1679" s="12">
        <v>10000</v>
      </c>
      <c r="L1679" s="12">
        <v>1</v>
      </c>
      <c r="M1679" s="33" t="str">
        <f>IF(_xlfn.XLOOKUP(C1679,Raw_Data_OS_23!$C$7:$C$4518,Raw_Data_OS_23!$G$7:$G$4518,"Paid/ Closed")="Paid/ Closed","Paid/ Closed", "Still_Outstanding")</f>
        <v>Paid/ Closed</v>
      </c>
      <c r="N1679" s="33">
        <f>IF(_xlfn.XLOOKUP(C1679,Raw_Data_Paid_23!$C$4:$C$2114,Raw_Data_Paid_23!$C$4:$C$2114,1)= 1,1,0)</f>
        <v>1</v>
      </c>
      <c r="O1679" t="str">
        <f>IF(M1679=$W$7,IF(AND(N1679,_xlfn.XLOOKUP(C1679,Raw_Data_OS_23!$C$7:$C$4518,Raw_Data_OS_23!$G$7:$G$4518,0)=G1679),"A",IF(_xlfn.XLOOKUP(C1679,Raw_Data_Paid_23!$C$4:$C$2114,Raw_Data_Paid_23!$C$4:$C$2114,"B1")="B1","B1","B2")),IF(_xlfn.XLOOKUP(C1679,Raw_Data_Paid_23!$C$4:$C$2114,Raw_Data_Paid_23!$C$4:$C$2114,"C1")="C1","C1","C2"))</f>
        <v>C1</v>
      </c>
      <c r="P1679" t="str">
        <f t="shared" si="76"/>
        <v>2018C1Motor Private</v>
      </c>
    </row>
    <row r="1680" spans="3:16" x14ac:dyDescent="0.35">
      <c r="C1680" s="6" t="s">
        <v>1909</v>
      </c>
      <c r="D1680" s="7" t="s">
        <v>5044</v>
      </c>
      <c r="E1680" s="7" t="s">
        <v>5043</v>
      </c>
      <c r="F1680" s="8" t="s">
        <v>3910</v>
      </c>
      <c r="G1680" s="9">
        <v>10000</v>
      </c>
      <c r="H1680" s="10">
        <v>2018</v>
      </c>
      <c r="I1680" s="10">
        <v>2018</v>
      </c>
      <c r="J1680" s="11" t="s">
        <v>1257</v>
      </c>
      <c r="K1680" s="12">
        <v>10000</v>
      </c>
      <c r="L1680" s="12">
        <v>1</v>
      </c>
      <c r="M1680" s="33" t="str">
        <f>IF(_xlfn.XLOOKUP(C1680,Raw_Data_OS_23!$C$7:$C$4518,Raw_Data_OS_23!$G$7:$G$4518,"Paid/ Closed")="Paid/ Closed","Paid/ Closed", "Still_Outstanding")</f>
        <v>Paid/ Closed</v>
      </c>
      <c r="N1680" s="33">
        <f>IF(_xlfn.XLOOKUP(C1680,Raw_Data_Paid_23!$C$4:$C$2114,Raw_Data_Paid_23!$C$4:$C$2114,1)= 1,1,0)</f>
        <v>1</v>
      </c>
      <c r="O1680" t="str">
        <f>IF(M1680=$W$7,IF(AND(N1680,_xlfn.XLOOKUP(C1680,Raw_Data_OS_23!$C$7:$C$4518,Raw_Data_OS_23!$G$7:$G$4518,0)=G1680),"A",IF(_xlfn.XLOOKUP(C1680,Raw_Data_Paid_23!$C$4:$C$2114,Raw_Data_Paid_23!$C$4:$C$2114,"B1")="B1","B1","B2")),IF(_xlfn.XLOOKUP(C1680,Raw_Data_Paid_23!$C$4:$C$2114,Raw_Data_Paid_23!$C$4:$C$2114,"C1")="C1","C1","C2"))</f>
        <v>C1</v>
      </c>
      <c r="P1680" t="str">
        <f t="shared" si="76"/>
        <v>2018C1Motor Private</v>
      </c>
    </row>
    <row r="1681" spans="3:16" x14ac:dyDescent="0.35">
      <c r="C1681" s="6" t="s">
        <v>1910</v>
      </c>
      <c r="D1681" s="7" t="s">
        <v>5045</v>
      </c>
      <c r="E1681" s="7" t="s">
        <v>5046</v>
      </c>
      <c r="F1681" s="8" t="s">
        <v>3910</v>
      </c>
      <c r="G1681" s="9">
        <v>3000000</v>
      </c>
      <c r="H1681" s="10">
        <v>2018</v>
      </c>
      <c r="I1681" s="10">
        <v>2018</v>
      </c>
      <c r="J1681" s="11" t="s">
        <v>1257</v>
      </c>
      <c r="K1681" s="12">
        <v>1187730.7143000001</v>
      </c>
      <c r="L1681" s="12">
        <v>1</v>
      </c>
      <c r="M1681" s="33" t="str">
        <f>IF(_xlfn.XLOOKUP(C1681,Raw_Data_OS_23!$C$7:$C$4518,Raw_Data_OS_23!$G$7:$G$4518,"Paid/ Closed")="Paid/ Closed","Paid/ Closed", "Still_Outstanding")</f>
        <v>Still_Outstanding</v>
      </c>
      <c r="N1681" s="33">
        <f>IF(_xlfn.XLOOKUP(C1681,Raw_Data_Paid_23!$C$4:$C$2114,Raw_Data_Paid_23!$C$4:$C$2114,1)= 1,1,0)</f>
        <v>1</v>
      </c>
      <c r="O1681" t="str">
        <f>IF(M1681=$W$7,IF(AND(N1681,_xlfn.XLOOKUP(C1681,Raw_Data_OS_23!$C$7:$C$4518,Raw_Data_OS_23!$G$7:$G$4518,0)=G1681),"A",IF(_xlfn.XLOOKUP(C1681,Raw_Data_Paid_23!$C$4:$C$2114,Raw_Data_Paid_23!$C$4:$C$2114,"B1")="B1","B1","B2")),IF(_xlfn.XLOOKUP(C1681,Raw_Data_Paid_23!$C$4:$C$2114,Raw_Data_Paid_23!$C$4:$C$2114,"C1")="C1","C1","C2"))</f>
        <v>A</v>
      </c>
      <c r="P1681" t="str">
        <f t="shared" si="76"/>
        <v>2018AMotor Private</v>
      </c>
    </row>
    <row r="1682" spans="3:16" x14ac:dyDescent="0.35">
      <c r="C1682" s="6" t="s">
        <v>1911</v>
      </c>
      <c r="D1682" s="7" t="s">
        <v>5047</v>
      </c>
      <c r="E1682" s="7" t="s">
        <v>5048</v>
      </c>
      <c r="F1682" s="8" t="s">
        <v>4195</v>
      </c>
      <c r="G1682" s="9">
        <v>314972.37589999998</v>
      </c>
      <c r="H1682" s="10">
        <v>2017</v>
      </c>
      <c r="I1682" s="10">
        <v>2018</v>
      </c>
      <c r="J1682" s="11" t="s">
        <v>671</v>
      </c>
      <c r="K1682" s="12">
        <v>-170255.33840000001</v>
      </c>
      <c r="L1682" s="12">
        <v>1</v>
      </c>
      <c r="M1682" s="33" t="str">
        <f>IF(_xlfn.XLOOKUP(C1682,Raw_Data_OS_23!$C$7:$C$4518,Raw_Data_OS_23!$G$7:$G$4518,"Paid/ Closed")="Paid/ Closed","Paid/ Closed", "Still_Outstanding")</f>
        <v>Still_Outstanding</v>
      </c>
      <c r="N1682" s="33">
        <f>IF(_xlfn.XLOOKUP(C1682,Raw_Data_Paid_23!$C$4:$C$2114,Raw_Data_Paid_23!$C$4:$C$2114,1)= 1,1,0)</f>
        <v>1</v>
      </c>
      <c r="O1682" t="str">
        <f>IF(M1682=$W$7,IF(AND(N1682,_xlfn.XLOOKUP(C1682,Raw_Data_OS_23!$C$7:$C$4518,Raw_Data_OS_23!$G$7:$G$4518,0)=G1682),"A",IF(_xlfn.XLOOKUP(C1682,Raw_Data_Paid_23!$C$4:$C$2114,Raw_Data_Paid_23!$C$4:$C$2114,"B1")="B1","B1","B2")),IF(_xlfn.XLOOKUP(C1682,Raw_Data_Paid_23!$C$4:$C$2114,Raw_Data_Paid_23!$C$4:$C$2114,"C1")="C1","C1","C2"))</f>
        <v>A</v>
      </c>
      <c r="P1682" t="str">
        <f t="shared" si="76"/>
        <v>2017AEngineering</v>
      </c>
    </row>
    <row r="1683" spans="3:16" x14ac:dyDescent="0.35">
      <c r="C1683" s="6" t="s">
        <v>1912</v>
      </c>
      <c r="D1683" s="7" t="s">
        <v>5033</v>
      </c>
      <c r="E1683" s="7" t="s">
        <v>5049</v>
      </c>
      <c r="F1683" s="8" t="s">
        <v>658</v>
      </c>
      <c r="G1683" s="9">
        <v>1000</v>
      </c>
      <c r="H1683" s="10">
        <v>2018</v>
      </c>
      <c r="I1683" s="10">
        <v>2018</v>
      </c>
      <c r="J1683" s="11" t="s">
        <v>1257</v>
      </c>
      <c r="K1683" s="12">
        <v>1000</v>
      </c>
      <c r="L1683" s="12">
        <v>1</v>
      </c>
      <c r="M1683" s="33" t="str">
        <f>IF(_xlfn.XLOOKUP(C1683,Raw_Data_OS_23!$C$7:$C$4518,Raw_Data_OS_23!$G$7:$G$4518,"Paid/ Closed")="Paid/ Closed","Paid/ Closed", "Still_Outstanding")</f>
        <v>Paid/ Closed</v>
      </c>
      <c r="N1683" s="33">
        <f>IF(_xlfn.XLOOKUP(C1683,Raw_Data_Paid_23!$C$4:$C$2114,Raw_Data_Paid_23!$C$4:$C$2114,1)= 1,1,0)</f>
        <v>1</v>
      </c>
      <c r="O1683" t="str">
        <f>IF(M1683=$W$7,IF(AND(N1683,_xlfn.XLOOKUP(C1683,Raw_Data_OS_23!$C$7:$C$4518,Raw_Data_OS_23!$G$7:$G$4518,0)=G1683),"A",IF(_xlfn.XLOOKUP(C1683,Raw_Data_Paid_23!$C$4:$C$2114,Raw_Data_Paid_23!$C$4:$C$2114,"B1")="B1","B1","B2")),IF(_xlfn.XLOOKUP(C1683,Raw_Data_Paid_23!$C$4:$C$2114,Raw_Data_Paid_23!$C$4:$C$2114,"C1")="C1","C1","C2"))</f>
        <v>C1</v>
      </c>
      <c r="P1683" t="str">
        <f t="shared" si="76"/>
        <v>2018C1Workmen's Compensation</v>
      </c>
    </row>
    <row r="1684" spans="3:16" x14ac:dyDescent="0.35">
      <c r="C1684" s="6" t="s">
        <v>1913</v>
      </c>
      <c r="D1684" s="7" t="s">
        <v>5050</v>
      </c>
      <c r="E1684" s="7" t="s">
        <v>5051</v>
      </c>
      <c r="F1684" s="8" t="s">
        <v>658</v>
      </c>
      <c r="G1684" s="9">
        <v>195515.78950000001</v>
      </c>
      <c r="H1684" s="10">
        <v>2018</v>
      </c>
      <c r="I1684" s="10">
        <v>2018</v>
      </c>
      <c r="J1684" s="11" t="s">
        <v>1257</v>
      </c>
      <c r="K1684" s="12">
        <v>195515.78950000001</v>
      </c>
      <c r="L1684" s="12">
        <v>1</v>
      </c>
      <c r="M1684" s="33" t="str">
        <f>IF(_xlfn.XLOOKUP(C1684,Raw_Data_OS_23!$C$7:$C$4518,Raw_Data_OS_23!$G$7:$G$4518,"Paid/ Closed")="Paid/ Closed","Paid/ Closed", "Still_Outstanding")</f>
        <v>Paid/ Closed</v>
      </c>
      <c r="N1684" s="33">
        <f>IF(_xlfn.XLOOKUP(C1684,Raw_Data_Paid_23!$C$4:$C$2114,Raw_Data_Paid_23!$C$4:$C$2114,1)= 1,1,0)</f>
        <v>1</v>
      </c>
      <c r="O1684" t="str">
        <f>IF(M1684=$W$7,IF(AND(N1684,_xlfn.XLOOKUP(C1684,Raw_Data_OS_23!$C$7:$C$4518,Raw_Data_OS_23!$G$7:$G$4518,0)=G1684),"A",IF(_xlfn.XLOOKUP(C1684,Raw_Data_Paid_23!$C$4:$C$2114,Raw_Data_Paid_23!$C$4:$C$2114,"B1")="B1","B1","B2")),IF(_xlfn.XLOOKUP(C1684,Raw_Data_Paid_23!$C$4:$C$2114,Raw_Data_Paid_23!$C$4:$C$2114,"C1")="C1","C1","C2"))</f>
        <v>C1</v>
      </c>
      <c r="P1684" t="str">
        <f t="shared" si="76"/>
        <v>2018C1Workmen's Compensation</v>
      </c>
    </row>
    <row r="1685" spans="3:16" x14ac:dyDescent="0.35">
      <c r="C1685" s="6" t="s">
        <v>1914</v>
      </c>
      <c r="D1685" s="7" t="s">
        <v>5052</v>
      </c>
      <c r="E1685" s="7" t="s">
        <v>5053</v>
      </c>
      <c r="F1685" s="8" t="s">
        <v>4248</v>
      </c>
      <c r="G1685" s="9">
        <v>964</v>
      </c>
      <c r="H1685" s="10">
        <v>2018</v>
      </c>
      <c r="I1685" s="10">
        <v>2018</v>
      </c>
      <c r="J1685" s="11" t="s">
        <v>1257</v>
      </c>
      <c r="K1685" s="12">
        <v>841.38</v>
      </c>
      <c r="L1685" s="12">
        <v>1</v>
      </c>
      <c r="M1685" s="33" t="str">
        <f>IF(_xlfn.XLOOKUP(C1685,Raw_Data_OS_23!$C$7:$C$4518,Raw_Data_OS_23!$G$7:$G$4518,"Paid/ Closed")="Paid/ Closed","Paid/ Closed", "Still_Outstanding")</f>
        <v>Still_Outstanding</v>
      </c>
      <c r="N1685" s="33">
        <f>IF(_xlfn.XLOOKUP(C1685,Raw_Data_Paid_23!$C$4:$C$2114,Raw_Data_Paid_23!$C$4:$C$2114,1)= 1,1,0)</f>
        <v>1</v>
      </c>
      <c r="O1685" t="str">
        <f>IF(M1685=$W$7,IF(AND(N1685,_xlfn.XLOOKUP(C1685,Raw_Data_OS_23!$C$7:$C$4518,Raw_Data_OS_23!$G$7:$G$4518,0)=G1685),"A",IF(_xlfn.XLOOKUP(C1685,Raw_Data_Paid_23!$C$4:$C$2114,Raw_Data_Paid_23!$C$4:$C$2114,"B1")="B1","B1","B2")),IF(_xlfn.XLOOKUP(C1685,Raw_Data_Paid_23!$C$4:$C$2114,Raw_Data_Paid_23!$C$4:$C$2114,"C1")="C1","C1","C2"))</f>
        <v>B1</v>
      </c>
      <c r="P1685" t="str">
        <f t="shared" si="76"/>
        <v>2018B1Fire Industrial</v>
      </c>
    </row>
    <row r="1686" spans="3:16" x14ac:dyDescent="0.35">
      <c r="C1686" s="6" t="s">
        <v>3898</v>
      </c>
      <c r="D1686" s="7" t="s">
        <v>5054</v>
      </c>
      <c r="E1686" s="7" t="s">
        <v>5055</v>
      </c>
      <c r="F1686" s="8" t="s">
        <v>4248</v>
      </c>
      <c r="G1686" s="9">
        <v>0</v>
      </c>
      <c r="H1686" s="10">
        <v>2018</v>
      </c>
      <c r="I1686" s="10">
        <v>2018</v>
      </c>
      <c r="J1686" s="11" t="s">
        <v>49</v>
      </c>
      <c r="K1686" s="12">
        <v>1785</v>
      </c>
      <c r="L1686" s="12">
        <v>1</v>
      </c>
      <c r="M1686" s="33" t="str">
        <f>IF(_xlfn.XLOOKUP(C1686,Raw_Data_OS_23!$C$7:$C$4518,Raw_Data_OS_23!$G$7:$G$4518,"Paid/ Closed")="Paid/ Closed","Paid/ Closed", "Still_Outstanding")</f>
        <v>Still_Outstanding</v>
      </c>
      <c r="N1686" s="33">
        <f>IF(_xlfn.XLOOKUP(C1686,Raw_Data_Paid_23!$C$4:$C$2114,Raw_Data_Paid_23!$C$4:$C$2114,1)= 1,1,0)</f>
        <v>1</v>
      </c>
      <c r="O1686" t="str">
        <f>IF(M1686=$W$7,IF(AND(N1686,_xlfn.XLOOKUP(C1686,Raw_Data_OS_23!$C$7:$C$4518,Raw_Data_OS_23!$G$7:$G$4518,0)=G1686),"A",IF(_xlfn.XLOOKUP(C1686,Raw_Data_Paid_23!$C$4:$C$2114,Raw_Data_Paid_23!$C$4:$C$2114,"B1")="B1","B1","B2")),IF(_xlfn.XLOOKUP(C1686,Raw_Data_Paid_23!$C$4:$C$2114,Raw_Data_Paid_23!$C$4:$C$2114,"C1")="C1","C1","C2"))</f>
        <v>A</v>
      </c>
      <c r="P1686" t="str">
        <f t="shared" si="76"/>
        <v>2018AFire Industrial</v>
      </c>
    </row>
    <row r="1687" spans="3:16" x14ac:dyDescent="0.35">
      <c r="C1687" s="6" t="s">
        <v>1915</v>
      </c>
      <c r="D1687" s="7" t="s">
        <v>5056</v>
      </c>
      <c r="E1687" s="7" t="s">
        <v>5057</v>
      </c>
      <c r="F1687" s="8" t="s">
        <v>3908</v>
      </c>
      <c r="G1687" s="9">
        <v>100000</v>
      </c>
      <c r="H1687" s="10">
        <v>2018</v>
      </c>
      <c r="I1687" s="10">
        <v>2018</v>
      </c>
      <c r="J1687" s="11" t="s">
        <v>1257</v>
      </c>
      <c r="K1687" s="12">
        <v>100000</v>
      </c>
      <c r="L1687" s="12">
        <v>1</v>
      </c>
      <c r="M1687" s="33" t="str">
        <f>IF(_xlfn.XLOOKUP(C1687,Raw_Data_OS_23!$C$7:$C$4518,Raw_Data_OS_23!$G$7:$G$4518,"Paid/ Closed")="Paid/ Closed","Paid/ Closed", "Still_Outstanding")</f>
        <v>Paid/ Closed</v>
      </c>
      <c r="N1687" s="33">
        <f>IF(_xlfn.XLOOKUP(C1687,Raw_Data_Paid_23!$C$4:$C$2114,Raw_Data_Paid_23!$C$4:$C$2114,1)= 1,1,0)</f>
        <v>1</v>
      </c>
      <c r="O1687" t="str">
        <f>IF(M1687=$W$7,IF(AND(N1687,_xlfn.XLOOKUP(C1687,Raw_Data_OS_23!$C$7:$C$4518,Raw_Data_OS_23!$G$7:$G$4518,0)=G1687),"A",IF(_xlfn.XLOOKUP(C1687,Raw_Data_Paid_23!$C$4:$C$2114,Raw_Data_Paid_23!$C$4:$C$2114,"B1")="B1","B1","B2")),IF(_xlfn.XLOOKUP(C1687,Raw_Data_Paid_23!$C$4:$C$2114,Raw_Data_Paid_23!$C$4:$C$2114,"C1")="C1","C1","C2"))</f>
        <v>C1</v>
      </c>
      <c r="P1687" t="str">
        <f t="shared" si="76"/>
        <v>2018C1Motor Commercial</v>
      </c>
    </row>
    <row r="1688" spans="3:16" x14ac:dyDescent="0.35">
      <c r="C1688" s="6" t="s">
        <v>1916</v>
      </c>
      <c r="D1688" s="7" t="s">
        <v>5058</v>
      </c>
      <c r="E1688" s="7" t="s">
        <v>5010</v>
      </c>
      <c r="F1688" s="8" t="s">
        <v>4214</v>
      </c>
      <c r="G1688" s="9">
        <v>1000</v>
      </c>
      <c r="H1688" s="10">
        <v>2017</v>
      </c>
      <c r="I1688" s="10">
        <v>2018</v>
      </c>
      <c r="J1688" s="11" t="s">
        <v>1251</v>
      </c>
      <c r="K1688" s="12">
        <v>1000</v>
      </c>
      <c r="L1688" s="12">
        <v>1</v>
      </c>
      <c r="M1688" s="33" t="str">
        <f>IF(_xlfn.XLOOKUP(C1688,Raw_Data_OS_23!$C$7:$C$4518,Raw_Data_OS_23!$G$7:$G$4518,"Paid/ Closed")="Paid/ Closed","Paid/ Closed", "Still_Outstanding")</f>
        <v>Paid/ Closed</v>
      </c>
      <c r="N1688" s="33">
        <f>IF(_xlfn.XLOOKUP(C1688,Raw_Data_Paid_23!$C$4:$C$2114,Raw_Data_Paid_23!$C$4:$C$2114,1)= 1,1,0)</f>
        <v>1</v>
      </c>
      <c r="O1688" t="str">
        <f>IF(M1688=$W$7,IF(AND(N1688,_xlfn.XLOOKUP(C1688,Raw_Data_OS_23!$C$7:$C$4518,Raw_Data_OS_23!$G$7:$G$4518,0)=G1688),"A",IF(_xlfn.XLOOKUP(C1688,Raw_Data_Paid_23!$C$4:$C$2114,Raw_Data_Paid_23!$C$4:$C$2114,"B1")="B1","B1","B2")),IF(_xlfn.XLOOKUP(C1688,Raw_Data_Paid_23!$C$4:$C$2114,Raw_Data_Paid_23!$C$4:$C$2114,"C1")="C1","C1","C2"))</f>
        <v>C1</v>
      </c>
      <c r="P1688" t="str">
        <f t="shared" si="76"/>
        <v>2017C1Liability</v>
      </c>
    </row>
    <row r="1689" spans="3:16" x14ac:dyDescent="0.35">
      <c r="C1689" s="6" t="s">
        <v>1917</v>
      </c>
      <c r="D1689" s="7" t="s">
        <v>4991</v>
      </c>
      <c r="E1689" s="7" t="s">
        <v>5010</v>
      </c>
      <c r="F1689" s="8" t="s">
        <v>4214</v>
      </c>
      <c r="G1689" s="9">
        <v>1000</v>
      </c>
      <c r="H1689" s="10">
        <v>2018</v>
      </c>
      <c r="I1689" s="10">
        <v>2018</v>
      </c>
      <c r="J1689" s="11" t="s">
        <v>49</v>
      </c>
      <c r="K1689" s="12">
        <v>1000</v>
      </c>
      <c r="L1689" s="12">
        <v>1</v>
      </c>
      <c r="M1689" s="33" t="str">
        <f>IF(_xlfn.XLOOKUP(C1689,Raw_Data_OS_23!$C$7:$C$4518,Raw_Data_OS_23!$G$7:$G$4518,"Paid/ Closed")="Paid/ Closed","Paid/ Closed", "Still_Outstanding")</f>
        <v>Still_Outstanding</v>
      </c>
      <c r="N1689" s="33">
        <f>IF(_xlfn.XLOOKUP(C1689,Raw_Data_Paid_23!$C$4:$C$2114,Raw_Data_Paid_23!$C$4:$C$2114,1)= 1,1,0)</f>
        <v>1</v>
      </c>
      <c r="O1689" t="str">
        <f>IF(M1689=$W$7,IF(AND(N1689,_xlfn.XLOOKUP(C1689,Raw_Data_OS_23!$C$7:$C$4518,Raw_Data_OS_23!$G$7:$G$4518,0)=G1689),"A",IF(_xlfn.XLOOKUP(C1689,Raw_Data_Paid_23!$C$4:$C$2114,Raw_Data_Paid_23!$C$4:$C$2114,"B1")="B1","B1","B2")),IF(_xlfn.XLOOKUP(C1689,Raw_Data_Paid_23!$C$4:$C$2114,Raw_Data_Paid_23!$C$4:$C$2114,"C1")="C1","C1","C2"))</f>
        <v>A</v>
      </c>
      <c r="P1689" t="str">
        <f t="shared" si="76"/>
        <v>2018ALiability</v>
      </c>
    </row>
    <row r="1690" spans="3:16" x14ac:dyDescent="0.35">
      <c r="C1690" s="6" t="s">
        <v>1918</v>
      </c>
      <c r="D1690" s="7" t="s">
        <v>5059</v>
      </c>
      <c r="E1690" s="7" t="s">
        <v>5016</v>
      </c>
      <c r="F1690" s="8" t="s">
        <v>4214</v>
      </c>
      <c r="G1690" s="9">
        <v>1000</v>
      </c>
      <c r="H1690" s="10">
        <v>2018</v>
      </c>
      <c r="I1690" s="10">
        <v>2018</v>
      </c>
      <c r="J1690" s="11" t="s">
        <v>49</v>
      </c>
      <c r="K1690" s="12">
        <v>1000</v>
      </c>
      <c r="L1690" s="12">
        <v>1</v>
      </c>
      <c r="M1690" s="33" t="str">
        <f>IF(_xlfn.XLOOKUP(C1690,Raw_Data_OS_23!$C$7:$C$4518,Raw_Data_OS_23!$G$7:$G$4518,"Paid/ Closed")="Paid/ Closed","Paid/ Closed", "Still_Outstanding")</f>
        <v>Paid/ Closed</v>
      </c>
      <c r="N1690" s="33">
        <f>IF(_xlfn.XLOOKUP(C1690,Raw_Data_Paid_23!$C$4:$C$2114,Raw_Data_Paid_23!$C$4:$C$2114,1)= 1,1,0)</f>
        <v>1</v>
      </c>
      <c r="O1690" t="str">
        <f>IF(M1690=$W$7,IF(AND(N1690,_xlfn.XLOOKUP(C1690,Raw_Data_OS_23!$C$7:$C$4518,Raw_Data_OS_23!$G$7:$G$4518,0)=G1690),"A",IF(_xlfn.XLOOKUP(C1690,Raw_Data_Paid_23!$C$4:$C$2114,Raw_Data_Paid_23!$C$4:$C$2114,"B1")="B1","B1","B2")),IF(_xlfn.XLOOKUP(C1690,Raw_Data_Paid_23!$C$4:$C$2114,Raw_Data_Paid_23!$C$4:$C$2114,"C1")="C1","C1","C2"))</f>
        <v>C1</v>
      </c>
      <c r="P1690" t="str">
        <f t="shared" si="76"/>
        <v>2018C1Liability</v>
      </c>
    </row>
    <row r="1691" spans="3:16" x14ac:dyDescent="0.35">
      <c r="C1691" s="6" t="s">
        <v>1919</v>
      </c>
      <c r="D1691" s="7" t="s">
        <v>5023</v>
      </c>
      <c r="E1691" s="7" t="s">
        <v>5024</v>
      </c>
      <c r="F1691" s="8" t="s">
        <v>4214</v>
      </c>
      <c r="G1691" s="9">
        <v>1000</v>
      </c>
      <c r="H1691" s="10">
        <v>2018</v>
      </c>
      <c r="I1691" s="10">
        <v>2018</v>
      </c>
      <c r="J1691" s="11" t="s">
        <v>49</v>
      </c>
      <c r="K1691" s="12">
        <v>1000</v>
      </c>
      <c r="L1691" s="12">
        <v>1</v>
      </c>
      <c r="M1691" s="33" t="str">
        <f>IF(_xlfn.XLOOKUP(C1691,Raw_Data_OS_23!$C$7:$C$4518,Raw_Data_OS_23!$G$7:$G$4518,"Paid/ Closed")="Paid/ Closed","Paid/ Closed", "Still_Outstanding")</f>
        <v>Paid/ Closed</v>
      </c>
      <c r="N1691" s="33">
        <f>IF(_xlfn.XLOOKUP(C1691,Raw_Data_Paid_23!$C$4:$C$2114,Raw_Data_Paid_23!$C$4:$C$2114,1)= 1,1,0)</f>
        <v>1</v>
      </c>
      <c r="O1691" t="str">
        <f>IF(M1691=$W$7,IF(AND(N1691,_xlfn.XLOOKUP(C1691,Raw_Data_OS_23!$C$7:$C$4518,Raw_Data_OS_23!$G$7:$G$4518,0)=G1691),"A",IF(_xlfn.XLOOKUP(C1691,Raw_Data_Paid_23!$C$4:$C$2114,Raw_Data_Paid_23!$C$4:$C$2114,"B1")="B1","B1","B2")),IF(_xlfn.XLOOKUP(C1691,Raw_Data_Paid_23!$C$4:$C$2114,Raw_Data_Paid_23!$C$4:$C$2114,"C1")="C1","C1","C2"))</f>
        <v>C1</v>
      </c>
      <c r="P1691" t="str">
        <f t="shared" si="76"/>
        <v>2018C1Liability</v>
      </c>
    </row>
    <row r="1692" spans="3:16" x14ac:dyDescent="0.35">
      <c r="C1692" s="6" t="s">
        <v>1256</v>
      </c>
      <c r="D1692" s="7" t="s">
        <v>5060</v>
      </c>
      <c r="E1692" s="7" t="s">
        <v>5057</v>
      </c>
      <c r="F1692" s="8" t="s">
        <v>3908</v>
      </c>
      <c r="G1692" s="9">
        <v>1977200</v>
      </c>
      <c r="H1692" s="10">
        <v>2018</v>
      </c>
      <c r="I1692" s="10">
        <v>2018</v>
      </c>
      <c r="J1692" s="11" t="s">
        <v>1257</v>
      </c>
      <c r="K1692" s="12">
        <v>1727200</v>
      </c>
      <c r="L1692" s="12">
        <v>1</v>
      </c>
      <c r="M1692" s="33" t="str">
        <f>IF(_xlfn.XLOOKUP(C1692,Raw_Data_OS_23!$C$7:$C$4518,Raw_Data_OS_23!$G$7:$G$4518,"Paid/ Closed")="Paid/ Closed","Paid/ Closed", "Still_Outstanding")</f>
        <v>Still_Outstanding</v>
      </c>
      <c r="N1692" s="33">
        <f>IF(_xlfn.XLOOKUP(C1692,Raw_Data_Paid_23!$C$4:$C$2114,Raw_Data_Paid_23!$C$4:$C$2114,1)= 1,1,0)</f>
        <v>0</v>
      </c>
      <c r="O1692" t="str">
        <f>IF(M1692=$W$7,IF(AND(N1692,_xlfn.XLOOKUP(C1692,Raw_Data_OS_23!$C$7:$C$4518,Raw_Data_OS_23!$G$7:$G$4518,0)=G1692),"A",IF(_xlfn.XLOOKUP(C1692,Raw_Data_Paid_23!$C$4:$C$2114,Raw_Data_Paid_23!$C$4:$C$2114,"B1")="B1","B1","B2")),IF(_xlfn.XLOOKUP(C1692,Raw_Data_Paid_23!$C$4:$C$2114,Raw_Data_Paid_23!$C$4:$C$2114,"C1")="C1","C1","C2"))</f>
        <v>B2</v>
      </c>
      <c r="P1692" t="str">
        <f t="shared" si="76"/>
        <v>2018B2Motor Commercial</v>
      </c>
    </row>
    <row r="1693" spans="3:16" x14ac:dyDescent="0.35">
      <c r="C1693" s="6" t="s">
        <v>1258</v>
      </c>
      <c r="D1693" s="7" t="s">
        <v>5018</v>
      </c>
      <c r="E1693" s="7" t="s">
        <v>5037</v>
      </c>
      <c r="F1693" s="8" t="s">
        <v>3910</v>
      </c>
      <c r="G1693" s="9">
        <v>1344475.2941000001</v>
      </c>
      <c r="H1693" s="10">
        <v>2018</v>
      </c>
      <c r="I1693" s="10">
        <v>2018</v>
      </c>
      <c r="J1693" s="11" t="s">
        <v>49</v>
      </c>
      <c r="K1693" s="12">
        <v>1344475.2941000001</v>
      </c>
      <c r="L1693" s="12">
        <v>1</v>
      </c>
      <c r="M1693" s="33" t="str">
        <f>IF(_xlfn.XLOOKUP(C1693,Raw_Data_OS_23!$C$7:$C$4518,Raw_Data_OS_23!$G$7:$G$4518,"Paid/ Closed")="Paid/ Closed","Paid/ Closed", "Still_Outstanding")</f>
        <v>Still_Outstanding</v>
      </c>
      <c r="N1693" s="33">
        <f>IF(_xlfn.XLOOKUP(C1693,Raw_Data_Paid_23!$C$4:$C$2114,Raw_Data_Paid_23!$C$4:$C$2114,1)= 1,1,0)</f>
        <v>0</v>
      </c>
      <c r="O1693" t="str">
        <f>IF(M1693=$W$7,IF(AND(N1693,_xlfn.XLOOKUP(C1693,Raw_Data_OS_23!$C$7:$C$4518,Raw_Data_OS_23!$G$7:$G$4518,0)=G1693),"A",IF(_xlfn.XLOOKUP(C1693,Raw_Data_Paid_23!$C$4:$C$2114,Raw_Data_Paid_23!$C$4:$C$2114,"B1")="B1","B1","B2")),IF(_xlfn.XLOOKUP(C1693,Raw_Data_Paid_23!$C$4:$C$2114,Raw_Data_Paid_23!$C$4:$C$2114,"C1")="C1","C1","C2"))</f>
        <v>B2</v>
      </c>
      <c r="P1693" t="str">
        <f t="shared" si="76"/>
        <v>2018B2Motor Private</v>
      </c>
    </row>
    <row r="1694" spans="3:16" x14ac:dyDescent="0.35">
      <c r="C1694" s="6" t="s">
        <v>1920</v>
      </c>
      <c r="D1694" s="7" t="s">
        <v>5061</v>
      </c>
      <c r="E1694" s="7" t="s">
        <v>5062</v>
      </c>
      <c r="F1694" s="8" t="s">
        <v>3910</v>
      </c>
      <c r="G1694" s="9">
        <v>5000</v>
      </c>
      <c r="H1694" s="10">
        <v>2018</v>
      </c>
      <c r="I1694" s="10">
        <v>2018</v>
      </c>
      <c r="J1694" s="11" t="s">
        <v>1257</v>
      </c>
      <c r="K1694" s="12">
        <v>5000</v>
      </c>
      <c r="L1694" s="12">
        <v>1</v>
      </c>
      <c r="M1694" s="33" t="str">
        <f>IF(_xlfn.XLOOKUP(C1694,Raw_Data_OS_23!$C$7:$C$4518,Raw_Data_OS_23!$G$7:$G$4518,"Paid/ Closed")="Paid/ Closed","Paid/ Closed", "Still_Outstanding")</f>
        <v>Still_Outstanding</v>
      </c>
      <c r="N1694" s="33">
        <f>IF(_xlfn.XLOOKUP(C1694,Raw_Data_Paid_23!$C$4:$C$2114,Raw_Data_Paid_23!$C$4:$C$2114,1)= 1,1,0)</f>
        <v>1</v>
      </c>
      <c r="O1694" t="str">
        <f>IF(M1694=$W$7,IF(AND(N1694,_xlfn.XLOOKUP(C1694,Raw_Data_OS_23!$C$7:$C$4518,Raw_Data_OS_23!$G$7:$G$4518,0)=G1694),"A",IF(_xlfn.XLOOKUP(C1694,Raw_Data_Paid_23!$C$4:$C$2114,Raw_Data_Paid_23!$C$4:$C$2114,"B1")="B1","B1","B2")),IF(_xlfn.XLOOKUP(C1694,Raw_Data_Paid_23!$C$4:$C$2114,Raw_Data_Paid_23!$C$4:$C$2114,"C1")="C1","C1","C2"))</f>
        <v>B1</v>
      </c>
      <c r="P1694" t="str">
        <f t="shared" si="76"/>
        <v>2018B1Motor Private</v>
      </c>
    </row>
    <row r="1695" spans="3:16" x14ac:dyDescent="0.35">
      <c r="C1695" s="6" t="s">
        <v>1921</v>
      </c>
      <c r="D1695" s="7" t="s">
        <v>5063</v>
      </c>
      <c r="E1695" s="7" t="s">
        <v>5064</v>
      </c>
      <c r="F1695" s="8" t="s">
        <v>3910</v>
      </c>
      <c r="G1695" s="9">
        <v>200000</v>
      </c>
      <c r="H1695" s="10">
        <v>2018</v>
      </c>
      <c r="I1695" s="10">
        <v>2018</v>
      </c>
      <c r="J1695" s="11" t="s">
        <v>684</v>
      </c>
      <c r="K1695" s="12">
        <v>200000</v>
      </c>
      <c r="L1695" s="12">
        <v>1</v>
      </c>
      <c r="M1695" s="33" t="str">
        <f>IF(_xlfn.XLOOKUP(C1695,Raw_Data_OS_23!$C$7:$C$4518,Raw_Data_OS_23!$G$7:$G$4518,"Paid/ Closed")="Paid/ Closed","Paid/ Closed", "Still_Outstanding")</f>
        <v>Still_Outstanding</v>
      </c>
      <c r="N1695" s="33">
        <f>IF(_xlfn.XLOOKUP(C1695,Raw_Data_Paid_23!$C$4:$C$2114,Raw_Data_Paid_23!$C$4:$C$2114,1)= 1,1,0)</f>
        <v>1</v>
      </c>
      <c r="O1695" t="str">
        <f>IF(M1695=$W$7,IF(AND(N1695,_xlfn.XLOOKUP(C1695,Raw_Data_OS_23!$C$7:$C$4518,Raw_Data_OS_23!$G$7:$G$4518,0)=G1695),"A",IF(_xlfn.XLOOKUP(C1695,Raw_Data_Paid_23!$C$4:$C$2114,Raw_Data_Paid_23!$C$4:$C$2114,"B1")="B1","B1","B2")),IF(_xlfn.XLOOKUP(C1695,Raw_Data_Paid_23!$C$4:$C$2114,Raw_Data_Paid_23!$C$4:$C$2114,"C1")="C1","C1","C2"))</f>
        <v>A</v>
      </c>
      <c r="P1695" t="str">
        <f t="shared" si="76"/>
        <v>2018AMotor Private</v>
      </c>
    </row>
    <row r="1696" spans="3:16" x14ac:dyDescent="0.35">
      <c r="C1696" s="6" t="s">
        <v>1922</v>
      </c>
      <c r="D1696" s="7" t="s">
        <v>5065</v>
      </c>
      <c r="E1696" s="7" t="s">
        <v>5036</v>
      </c>
      <c r="F1696" s="8" t="s">
        <v>658</v>
      </c>
      <c r="G1696" s="9">
        <v>1000</v>
      </c>
      <c r="H1696" s="10">
        <v>2018</v>
      </c>
      <c r="I1696" s="10">
        <v>2018</v>
      </c>
      <c r="J1696" s="11" t="s">
        <v>1257</v>
      </c>
      <c r="K1696" s="12">
        <v>1000</v>
      </c>
      <c r="L1696" s="12">
        <v>1</v>
      </c>
      <c r="M1696" s="33" t="str">
        <f>IF(_xlfn.XLOOKUP(C1696,Raw_Data_OS_23!$C$7:$C$4518,Raw_Data_OS_23!$G$7:$G$4518,"Paid/ Closed")="Paid/ Closed","Paid/ Closed", "Still_Outstanding")</f>
        <v>Paid/ Closed</v>
      </c>
      <c r="N1696" s="33">
        <f>IF(_xlfn.XLOOKUP(C1696,Raw_Data_Paid_23!$C$4:$C$2114,Raw_Data_Paid_23!$C$4:$C$2114,1)= 1,1,0)</f>
        <v>1</v>
      </c>
      <c r="O1696" t="str">
        <f>IF(M1696=$W$7,IF(AND(N1696,_xlfn.XLOOKUP(C1696,Raw_Data_OS_23!$C$7:$C$4518,Raw_Data_OS_23!$G$7:$G$4518,0)=G1696),"A",IF(_xlfn.XLOOKUP(C1696,Raw_Data_Paid_23!$C$4:$C$2114,Raw_Data_Paid_23!$C$4:$C$2114,"B1")="B1","B1","B2")),IF(_xlfn.XLOOKUP(C1696,Raw_Data_Paid_23!$C$4:$C$2114,Raw_Data_Paid_23!$C$4:$C$2114,"C1")="C1","C1","C2"))</f>
        <v>C1</v>
      </c>
      <c r="P1696" t="str">
        <f t="shared" si="76"/>
        <v>2018C1Workmen's Compensation</v>
      </c>
    </row>
    <row r="1697" spans="3:16" x14ac:dyDescent="0.35">
      <c r="C1697" s="6" t="s">
        <v>1923</v>
      </c>
      <c r="D1697" s="7" t="s">
        <v>5066</v>
      </c>
      <c r="E1697" s="7" t="s">
        <v>5067</v>
      </c>
      <c r="F1697" s="8" t="s">
        <v>3910</v>
      </c>
      <c r="G1697" s="9">
        <v>10000</v>
      </c>
      <c r="H1697" s="10">
        <v>2018</v>
      </c>
      <c r="I1697" s="10">
        <v>2018</v>
      </c>
      <c r="J1697" s="11" t="s">
        <v>49</v>
      </c>
      <c r="K1697" s="12">
        <v>10000</v>
      </c>
      <c r="L1697" s="12">
        <v>1</v>
      </c>
      <c r="M1697" s="33" t="str">
        <f>IF(_xlfn.XLOOKUP(C1697,Raw_Data_OS_23!$C$7:$C$4518,Raw_Data_OS_23!$G$7:$G$4518,"Paid/ Closed")="Paid/ Closed","Paid/ Closed", "Still_Outstanding")</f>
        <v>Paid/ Closed</v>
      </c>
      <c r="N1697" s="33">
        <f>IF(_xlfn.XLOOKUP(C1697,Raw_Data_Paid_23!$C$4:$C$2114,Raw_Data_Paid_23!$C$4:$C$2114,1)= 1,1,0)</f>
        <v>1</v>
      </c>
      <c r="O1697" t="str">
        <f>IF(M1697=$W$7,IF(AND(N1697,_xlfn.XLOOKUP(C1697,Raw_Data_OS_23!$C$7:$C$4518,Raw_Data_OS_23!$G$7:$G$4518,0)=G1697),"A",IF(_xlfn.XLOOKUP(C1697,Raw_Data_Paid_23!$C$4:$C$2114,Raw_Data_Paid_23!$C$4:$C$2114,"B1")="B1","B1","B2")),IF(_xlfn.XLOOKUP(C1697,Raw_Data_Paid_23!$C$4:$C$2114,Raw_Data_Paid_23!$C$4:$C$2114,"C1")="C1","C1","C2"))</f>
        <v>C1</v>
      </c>
      <c r="P1697" t="str">
        <f t="shared" si="76"/>
        <v>2018C1Motor Private</v>
      </c>
    </row>
    <row r="1698" spans="3:16" x14ac:dyDescent="0.35">
      <c r="C1698" s="6" t="s">
        <v>1924</v>
      </c>
      <c r="D1698" s="7" t="s">
        <v>5068</v>
      </c>
      <c r="E1698" s="7" t="s">
        <v>5064</v>
      </c>
      <c r="F1698" s="8" t="s">
        <v>3908</v>
      </c>
      <c r="G1698" s="9">
        <v>1200000</v>
      </c>
      <c r="H1698" s="10">
        <v>2018</v>
      </c>
      <c r="I1698" s="10">
        <v>2018</v>
      </c>
      <c r="J1698" s="11" t="s">
        <v>1257</v>
      </c>
      <c r="K1698" s="12">
        <v>385000</v>
      </c>
      <c r="L1698" s="12">
        <v>1</v>
      </c>
      <c r="M1698" s="33" t="str">
        <f>IF(_xlfn.XLOOKUP(C1698,Raw_Data_OS_23!$C$7:$C$4518,Raw_Data_OS_23!$G$7:$G$4518,"Paid/ Closed")="Paid/ Closed","Paid/ Closed", "Still_Outstanding")</f>
        <v>Still_Outstanding</v>
      </c>
      <c r="N1698" s="33">
        <f>IF(_xlfn.XLOOKUP(C1698,Raw_Data_Paid_23!$C$4:$C$2114,Raw_Data_Paid_23!$C$4:$C$2114,1)= 1,1,0)</f>
        <v>0</v>
      </c>
      <c r="O1698" t="str">
        <f>IF(M1698=$W$7,IF(AND(N1698,_xlfn.XLOOKUP(C1698,Raw_Data_OS_23!$C$7:$C$4518,Raw_Data_OS_23!$G$7:$G$4518,0)=G1698),"A",IF(_xlfn.XLOOKUP(C1698,Raw_Data_Paid_23!$C$4:$C$2114,Raw_Data_Paid_23!$C$4:$C$2114,"B1")="B1","B1","B2")),IF(_xlfn.XLOOKUP(C1698,Raw_Data_Paid_23!$C$4:$C$2114,Raw_Data_Paid_23!$C$4:$C$2114,"C1")="C1","C1","C2"))</f>
        <v>B2</v>
      </c>
      <c r="P1698" t="str">
        <f t="shared" si="76"/>
        <v>2018B2Motor Commercial</v>
      </c>
    </row>
    <row r="1699" spans="3:16" x14ac:dyDescent="0.35">
      <c r="C1699" s="6" t="s">
        <v>1925</v>
      </c>
      <c r="D1699" s="7" t="s">
        <v>4963</v>
      </c>
      <c r="E1699" s="7" t="s">
        <v>4212</v>
      </c>
      <c r="F1699" s="8" t="s">
        <v>3908</v>
      </c>
      <c r="G1699" s="9">
        <v>404747.16200000001</v>
      </c>
      <c r="H1699" s="10">
        <v>2018</v>
      </c>
      <c r="I1699" s="10">
        <v>2018</v>
      </c>
      <c r="J1699" s="11" t="s">
        <v>674</v>
      </c>
      <c r="K1699" s="12">
        <v>404747.16200000001</v>
      </c>
      <c r="L1699" s="12">
        <v>1</v>
      </c>
      <c r="M1699" s="33" t="str">
        <f>IF(_xlfn.XLOOKUP(C1699,Raw_Data_OS_23!$C$7:$C$4518,Raw_Data_OS_23!$G$7:$G$4518,"Paid/ Closed")="Paid/ Closed","Paid/ Closed", "Still_Outstanding")</f>
        <v>Still_Outstanding</v>
      </c>
      <c r="N1699" s="33">
        <f>IF(_xlfn.XLOOKUP(C1699,Raw_Data_Paid_23!$C$4:$C$2114,Raw_Data_Paid_23!$C$4:$C$2114,1)= 1,1,0)</f>
        <v>1</v>
      </c>
      <c r="O1699" t="str">
        <f>IF(M1699=$W$7,IF(AND(N1699,_xlfn.XLOOKUP(C1699,Raw_Data_OS_23!$C$7:$C$4518,Raw_Data_OS_23!$G$7:$G$4518,0)=G1699),"A",IF(_xlfn.XLOOKUP(C1699,Raw_Data_Paid_23!$C$4:$C$2114,Raw_Data_Paid_23!$C$4:$C$2114,"B1")="B1","B1","B2")),IF(_xlfn.XLOOKUP(C1699,Raw_Data_Paid_23!$C$4:$C$2114,Raw_Data_Paid_23!$C$4:$C$2114,"C1")="C1","C1","C2"))</f>
        <v>B1</v>
      </c>
      <c r="P1699" t="str">
        <f t="shared" si="76"/>
        <v>2018B1Motor Commercial</v>
      </c>
    </row>
    <row r="1700" spans="3:16" x14ac:dyDescent="0.35">
      <c r="C1700" s="6" t="s">
        <v>1926</v>
      </c>
      <c r="D1700" s="7" t="s">
        <v>4755</v>
      </c>
      <c r="E1700" s="7" t="s">
        <v>5069</v>
      </c>
      <c r="F1700" s="8" t="s">
        <v>658</v>
      </c>
      <c r="G1700" s="9">
        <v>324561.40350000001</v>
      </c>
      <c r="H1700" s="10">
        <v>2015</v>
      </c>
      <c r="I1700" s="10">
        <v>2018</v>
      </c>
      <c r="J1700" s="11" t="s">
        <v>1713</v>
      </c>
      <c r="K1700" s="12">
        <v>324561.40350000001</v>
      </c>
      <c r="L1700" s="12">
        <v>1</v>
      </c>
      <c r="M1700" s="33" t="str">
        <f>IF(_xlfn.XLOOKUP(C1700,Raw_Data_OS_23!$C$7:$C$4518,Raw_Data_OS_23!$G$7:$G$4518,"Paid/ Closed")="Paid/ Closed","Paid/ Closed", "Still_Outstanding")</f>
        <v>Still_Outstanding</v>
      </c>
      <c r="N1700" s="33">
        <f>IF(_xlfn.XLOOKUP(C1700,Raw_Data_Paid_23!$C$4:$C$2114,Raw_Data_Paid_23!$C$4:$C$2114,1)= 1,1,0)</f>
        <v>1</v>
      </c>
      <c r="O1700" t="str">
        <f>IF(M1700=$W$7,IF(AND(N1700,_xlfn.XLOOKUP(C1700,Raw_Data_OS_23!$C$7:$C$4518,Raw_Data_OS_23!$G$7:$G$4518,0)=G1700),"A",IF(_xlfn.XLOOKUP(C1700,Raw_Data_Paid_23!$C$4:$C$2114,Raw_Data_Paid_23!$C$4:$C$2114,"B1")="B1","B1","B2")),IF(_xlfn.XLOOKUP(C1700,Raw_Data_Paid_23!$C$4:$C$2114,Raw_Data_Paid_23!$C$4:$C$2114,"C1")="C1","C1","C2"))</f>
        <v>B1</v>
      </c>
      <c r="P1700" t="str">
        <f t="shared" si="76"/>
        <v>2015B1Workmen's Compensation</v>
      </c>
    </row>
    <row r="1701" spans="3:16" x14ac:dyDescent="0.35">
      <c r="C1701" s="6" t="s">
        <v>1927</v>
      </c>
      <c r="D1701" s="7" t="s">
        <v>5070</v>
      </c>
      <c r="E1701" s="7" t="s">
        <v>5071</v>
      </c>
      <c r="F1701" s="8" t="s">
        <v>3910</v>
      </c>
      <c r="G1701" s="9">
        <v>1000</v>
      </c>
      <c r="H1701" s="10">
        <v>2018</v>
      </c>
      <c r="I1701" s="10">
        <v>2018</v>
      </c>
      <c r="J1701" s="11" t="s">
        <v>1257</v>
      </c>
      <c r="K1701" s="12">
        <v>1000</v>
      </c>
      <c r="L1701" s="12">
        <v>1</v>
      </c>
      <c r="M1701" s="33" t="str">
        <f>IF(_xlfn.XLOOKUP(C1701,Raw_Data_OS_23!$C$7:$C$4518,Raw_Data_OS_23!$G$7:$G$4518,"Paid/ Closed")="Paid/ Closed","Paid/ Closed", "Still_Outstanding")</f>
        <v>Still_Outstanding</v>
      </c>
      <c r="N1701" s="33">
        <f>IF(_xlfn.XLOOKUP(C1701,Raw_Data_Paid_23!$C$4:$C$2114,Raw_Data_Paid_23!$C$4:$C$2114,1)= 1,1,0)</f>
        <v>1</v>
      </c>
      <c r="O1701" t="str">
        <f>IF(M1701=$W$7,IF(AND(N1701,_xlfn.XLOOKUP(C1701,Raw_Data_OS_23!$C$7:$C$4518,Raw_Data_OS_23!$G$7:$G$4518,0)=G1701),"A",IF(_xlfn.XLOOKUP(C1701,Raw_Data_Paid_23!$C$4:$C$2114,Raw_Data_Paid_23!$C$4:$C$2114,"B1")="B1","B1","B2")),IF(_xlfn.XLOOKUP(C1701,Raw_Data_Paid_23!$C$4:$C$2114,Raw_Data_Paid_23!$C$4:$C$2114,"C1")="C1","C1","C2"))</f>
        <v>B1</v>
      </c>
      <c r="P1701" t="str">
        <f t="shared" si="76"/>
        <v>2018B1Motor Private</v>
      </c>
    </row>
    <row r="1702" spans="3:16" x14ac:dyDescent="0.35">
      <c r="C1702" s="6" t="s">
        <v>1928</v>
      </c>
      <c r="D1702" s="7" t="s">
        <v>5072</v>
      </c>
      <c r="E1702" s="7" t="s">
        <v>5073</v>
      </c>
      <c r="F1702" s="8" t="s">
        <v>3908</v>
      </c>
      <c r="G1702" s="9">
        <v>7500</v>
      </c>
      <c r="H1702" s="10">
        <v>2018</v>
      </c>
      <c r="I1702" s="10">
        <v>2018</v>
      </c>
      <c r="J1702" s="11" t="s">
        <v>684</v>
      </c>
      <c r="K1702" s="12">
        <v>7500</v>
      </c>
      <c r="L1702" s="12">
        <v>1</v>
      </c>
      <c r="M1702" s="33" t="str">
        <f>IF(_xlfn.XLOOKUP(C1702,Raw_Data_OS_23!$C$7:$C$4518,Raw_Data_OS_23!$G$7:$G$4518,"Paid/ Closed")="Paid/ Closed","Paid/ Closed", "Still_Outstanding")</f>
        <v>Still_Outstanding</v>
      </c>
      <c r="N1702" s="33">
        <f>IF(_xlfn.XLOOKUP(C1702,Raw_Data_Paid_23!$C$4:$C$2114,Raw_Data_Paid_23!$C$4:$C$2114,1)= 1,1,0)</f>
        <v>1</v>
      </c>
      <c r="O1702" t="str">
        <f>IF(M1702=$W$7,IF(AND(N1702,_xlfn.XLOOKUP(C1702,Raw_Data_OS_23!$C$7:$C$4518,Raw_Data_OS_23!$G$7:$G$4518,0)=G1702),"A",IF(_xlfn.XLOOKUP(C1702,Raw_Data_Paid_23!$C$4:$C$2114,Raw_Data_Paid_23!$C$4:$C$2114,"B1")="B1","B1","B2")),IF(_xlfn.XLOOKUP(C1702,Raw_Data_Paid_23!$C$4:$C$2114,Raw_Data_Paid_23!$C$4:$C$2114,"C1")="C1","C1","C2"))</f>
        <v>A</v>
      </c>
      <c r="P1702" t="str">
        <f t="shared" si="76"/>
        <v>2018AMotor Commercial</v>
      </c>
    </row>
    <row r="1703" spans="3:16" x14ac:dyDescent="0.35">
      <c r="C1703" s="6" t="s">
        <v>1259</v>
      </c>
      <c r="D1703" s="7" t="s">
        <v>5074</v>
      </c>
      <c r="E1703" s="7" t="s">
        <v>5075</v>
      </c>
      <c r="F1703" s="8" t="s">
        <v>4195</v>
      </c>
      <c r="G1703" s="9">
        <v>0</v>
      </c>
      <c r="H1703" s="10">
        <v>2018</v>
      </c>
      <c r="I1703" s="10">
        <v>2018</v>
      </c>
      <c r="J1703" s="11" t="s">
        <v>684</v>
      </c>
      <c r="K1703" s="12">
        <v>0</v>
      </c>
      <c r="L1703" s="12">
        <v>1</v>
      </c>
      <c r="M1703" s="33" t="str">
        <f>IF(_xlfn.XLOOKUP(C1703,Raw_Data_OS_23!$C$7:$C$4518,Raw_Data_OS_23!$G$7:$G$4518,"Paid/ Closed")="Paid/ Closed","Paid/ Closed", "Still_Outstanding")</f>
        <v>Still_Outstanding</v>
      </c>
      <c r="N1703" s="33">
        <f>IF(_xlfn.XLOOKUP(C1703,Raw_Data_Paid_23!$C$4:$C$2114,Raw_Data_Paid_23!$C$4:$C$2114,1)= 1,1,0)</f>
        <v>1</v>
      </c>
      <c r="O1703" t="str">
        <f>IF(M1703=$W$7,IF(AND(N1703,_xlfn.XLOOKUP(C1703,Raw_Data_OS_23!$C$7:$C$4518,Raw_Data_OS_23!$G$7:$G$4518,0)=G1703),"A",IF(_xlfn.XLOOKUP(C1703,Raw_Data_Paid_23!$C$4:$C$2114,Raw_Data_Paid_23!$C$4:$C$2114,"B1")="B1","B1","B2")),IF(_xlfn.XLOOKUP(C1703,Raw_Data_Paid_23!$C$4:$C$2114,Raw_Data_Paid_23!$C$4:$C$2114,"C1")="C1","C1","C2"))</f>
        <v>A</v>
      </c>
      <c r="P1703" t="str">
        <f t="shared" si="76"/>
        <v>2018AEngineering</v>
      </c>
    </row>
    <row r="1704" spans="3:16" x14ac:dyDescent="0.35">
      <c r="C1704" s="6" t="s">
        <v>1929</v>
      </c>
      <c r="D1704" s="7" t="s">
        <v>5076</v>
      </c>
      <c r="E1704" s="7" t="s">
        <v>5077</v>
      </c>
      <c r="F1704" s="8" t="s">
        <v>3910</v>
      </c>
      <c r="G1704" s="9">
        <v>20000</v>
      </c>
      <c r="H1704" s="10">
        <v>2018</v>
      </c>
      <c r="I1704" s="10">
        <v>2018</v>
      </c>
      <c r="J1704" s="11" t="s">
        <v>1257</v>
      </c>
      <c r="K1704" s="12">
        <v>20000</v>
      </c>
      <c r="L1704" s="12">
        <v>1</v>
      </c>
      <c r="M1704" s="33" t="str">
        <f>IF(_xlfn.XLOOKUP(C1704,Raw_Data_OS_23!$C$7:$C$4518,Raw_Data_OS_23!$G$7:$G$4518,"Paid/ Closed")="Paid/ Closed","Paid/ Closed", "Still_Outstanding")</f>
        <v>Still_Outstanding</v>
      </c>
      <c r="N1704" s="33">
        <f>IF(_xlfn.XLOOKUP(C1704,Raw_Data_Paid_23!$C$4:$C$2114,Raw_Data_Paid_23!$C$4:$C$2114,1)= 1,1,0)</f>
        <v>1</v>
      </c>
      <c r="O1704" t="str">
        <f>IF(M1704=$W$7,IF(AND(N1704,_xlfn.XLOOKUP(C1704,Raw_Data_OS_23!$C$7:$C$4518,Raw_Data_OS_23!$G$7:$G$4518,0)=G1704),"A",IF(_xlfn.XLOOKUP(C1704,Raw_Data_Paid_23!$C$4:$C$2114,Raw_Data_Paid_23!$C$4:$C$2114,"B1")="B1","B1","B2")),IF(_xlfn.XLOOKUP(C1704,Raw_Data_Paid_23!$C$4:$C$2114,Raw_Data_Paid_23!$C$4:$C$2114,"C1")="C1","C1","C2"))</f>
        <v>A</v>
      </c>
      <c r="P1704" t="str">
        <f t="shared" si="76"/>
        <v>2018AMotor Private</v>
      </c>
    </row>
    <row r="1705" spans="3:16" x14ac:dyDescent="0.35">
      <c r="C1705" s="6" t="s">
        <v>1930</v>
      </c>
      <c r="D1705" s="7" t="s">
        <v>5078</v>
      </c>
      <c r="E1705" s="7" t="s">
        <v>5079</v>
      </c>
      <c r="F1705" s="8" t="s">
        <v>658</v>
      </c>
      <c r="G1705" s="9">
        <v>10000</v>
      </c>
      <c r="H1705" s="10">
        <v>2018</v>
      </c>
      <c r="I1705" s="10">
        <v>2018</v>
      </c>
      <c r="J1705" s="11" t="s">
        <v>1257</v>
      </c>
      <c r="K1705" s="12">
        <v>10000</v>
      </c>
      <c r="L1705" s="12">
        <v>1</v>
      </c>
      <c r="M1705" s="33" t="str">
        <f>IF(_xlfn.XLOOKUP(C1705,Raw_Data_OS_23!$C$7:$C$4518,Raw_Data_OS_23!$G$7:$G$4518,"Paid/ Closed")="Paid/ Closed","Paid/ Closed", "Still_Outstanding")</f>
        <v>Paid/ Closed</v>
      </c>
      <c r="N1705" s="33">
        <f>IF(_xlfn.XLOOKUP(C1705,Raw_Data_Paid_23!$C$4:$C$2114,Raw_Data_Paid_23!$C$4:$C$2114,1)= 1,1,0)</f>
        <v>1</v>
      </c>
      <c r="O1705" t="str">
        <f>IF(M1705=$W$7,IF(AND(N1705,_xlfn.XLOOKUP(C1705,Raw_Data_OS_23!$C$7:$C$4518,Raw_Data_OS_23!$G$7:$G$4518,0)=G1705),"A",IF(_xlfn.XLOOKUP(C1705,Raw_Data_Paid_23!$C$4:$C$2114,Raw_Data_Paid_23!$C$4:$C$2114,"B1")="B1","B1","B2")),IF(_xlfn.XLOOKUP(C1705,Raw_Data_Paid_23!$C$4:$C$2114,Raw_Data_Paid_23!$C$4:$C$2114,"C1")="C1","C1","C2"))</f>
        <v>C1</v>
      </c>
      <c r="P1705" t="str">
        <f t="shared" si="76"/>
        <v>2018C1Workmen's Compensation</v>
      </c>
    </row>
    <row r="1706" spans="3:16" x14ac:dyDescent="0.35">
      <c r="C1706" s="6" t="s">
        <v>1931</v>
      </c>
      <c r="D1706" s="7" t="s">
        <v>5078</v>
      </c>
      <c r="E1706" s="7" t="s">
        <v>5079</v>
      </c>
      <c r="F1706" s="8" t="s">
        <v>658</v>
      </c>
      <c r="G1706" s="9">
        <v>1000</v>
      </c>
      <c r="H1706" s="10">
        <v>2018</v>
      </c>
      <c r="I1706" s="10">
        <v>2018</v>
      </c>
      <c r="J1706" s="11" t="s">
        <v>1257</v>
      </c>
      <c r="K1706" s="12">
        <v>1000</v>
      </c>
      <c r="L1706" s="12">
        <v>1</v>
      </c>
      <c r="M1706" s="33" t="str">
        <f>IF(_xlfn.XLOOKUP(C1706,Raw_Data_OS_23!$C$7:$C$4518,Raw_Data_OS_23!$G$7:$G$4518,"Paid/ Closed")="Paid/ Closed","Paid/ Closed", "Still_Outstanding")</f>
        <v>Paid/ Closed</v>
      </c>
      <c r="N1706" s="33">
        <f>IF(_xlfn.XLOOKUP(C1706,Raw_Data_Paid_23!$C$4:$C$2114,Raw_Data_Paid_23!$C$4:$C$2114,1)= 1,1,0)</f>
        <v>1</v>
      </c>
      <c r="O1706" t="str">
        <f>IF(M1706=$W$7,IF(AND(N1706,_xlfn.XLOOKUP(C1706,Raw_Data_OS_23!$C$7:$C$4518,Raw_Data_OS_23!$G$7:$G$4518,0)=G1706),"A",IF(_xlfn.XLOOKUP(C1706,Raw_Data_Paid_23!$C$4:$C$2114,Raw_Data_Paid_23!$C$4:$C$2114,"B1")="B1","B1","B2")),IF(_xlfn.XLOOKUP(C1706,Raw_Data_Paid_23!$C$4:$C$2114,Raw_Data_Paid_23!$C$4:$C$2114,"C1")="C1","C1","C2"))</f>
        <v>C1</v>
      </c>
      <c r="P1706" t="str">
        <f t="shared" si="76"/>
        <v>2018C1Workmen's Compensation</v>
      </c>
    </row>
    <row r="1707" spans="3:16" x14ac:dyDescent="0.35">
      <c r="C1707" s="6" t="s">
        <v>1932</v>
      </c>
      <c r="D1707" s="7" t="s">
        <v>5079</v>
      </c>
      <c r="E1707" s="7" t="s">
        <v>5080</v>
      </c>
      <c r="F1707" s="8" t="s">
        <v>3910</v>
      </c>
      <c r="G1707" s="9">
        <v>5000</v>
      </c>
      <c r="H1707" s="10">
        <v>2018</v>
      </c>
      <c r="I1707" s="10">
        <v>2018</v>
      </c>
      <c r="J1707" s="11" t="s">
        <v>684</v>
      </c>
      <c r="K1707" s="12">
        <v>5000</v>
      </c>
      <c r="L1707" s="12">
        <v>1</v>
      </c>
      <c r="M1707" s="33" t="str">
        <f>IF(_xlfn.XLOOKUP(C1707,Raw_Data_OS_23!$C$7:$C$4518,Raw_Data_OS_23!$G$7:$G$4518,"Paid/ Closed")="Paid/ Closed","Paid/ Closed", "Still_Outstanding")</f>
        <v>Paid/ Closed</v>
      </c>
      <c r="N1707" s="33">
        <f>IF(_xlfn.XLOOKUP(C1707,Raw_Data_Paid_23!$C$4:$C$2114,Raw_Data_Paid_23!$C$4:$C$2114,1)= 1,1,0)</f>
        <v>1</v>
      </c>
      <c r="O1707" t="str">
        <f>IF(M1707=$W$7,IF(AND(N1707,_xlfn.XLOOKUP(C1707,Raw_Data_OS_23!$C$7:$C$4518,Raw_Data_OS_23!$G$7:$G$4518,0)=G1707),"A",IF(_xlfn.XLOOKUP(C1707,Raw_Data_Paid_23!$C$4:$C$2114,Raw_Data_Paid_23!$C$4:$C$2114,"B1")="B1","B1","B2")),IF(_xlfn.XLOOKUP(C1707,Raw_Data_Paid_23!$C$4:$C$2114,Raw_Data_Paid_23!$C$4:$C$2114,"C1")="C1","C1","C2"))</f>
        <v>C1</v>
      </c>
      <c r="P1707" t="str">
        <f t="shared" si="76"/>
        <v>2018C1Motor Private</v>
      </c>
    </row>
    <row r="1708" spans="3:16" x14ac:dyDescent="0.35">
      <c r="C1708" s="6" t="s">
        <v>1933</v>
      </c>
      <c r="D1708" s="7" t="s">
        <v>5081</v>
      </c>
      <c r="E1708" s="7" t="s">
        <v>5037</v>
      </c>
      <c r="F1708" s="8" t="s">
        <v>3910</v>
      </c>
      <c r="G1708" s="9">
        <v>50000</v>
      </c>
      <c r="H1708" s="10">
        <v>2018</v>
      </c>
      <c r="I1708" s="10">
        <v>2018</v>
      </c>
      <c r="J1708" s="11" t="s">
        <v>49</v>
      </c>
      <c r="K1708" s="12">
        <v>50000</v>
      </c>
      <c r="L1708" s="12">
        <v>1</v>
      </c>
      <c r="M1708" s="33" t="str">
        <f>IF(_xlfn.XLOOKUP(C1708,Raw_Data_OS_23!$C$7:$C$4518,Raw_Data_OS_23!$G$7:$G$4518,"Paid/ Closed")="Paid/ Closed","Paid/ Closed", "Still_Outstanding")</f>
        <v>Still_Outstanding</v>
      </c>
      <c r="N1708" s="33">
        <f>IF(_xlfn.XLOOKUP(C1708,Raw_Data_Paid_23!$C$4:$C$2114,Raw_Data_Paid_23!$C$4:$C$2114,1)= 1,1,0)</f>
        <v>1</v>
      </c>
      <c r="O1708" t="str">
        <f>IF(M1708=$W$7,IF(AND(N1708,_xlfn.XLOOKUP(C1708,Raw_Data_OS_23!$C$7:$C$4518,Raw_Data_OS_23!$G$7:$G$4518,0)=G1708),"A",IF(_xlfn.XLOOKUP(C1708,Raw_Data_Paid_23!$C$4:$C$2114,Raw_Data_Paid_23!$C$4:$C$2114,"B1")="B1","B1","B2")),IF(_xlfn.XLOOKUP(C1708,Raw_Data_Paid_23!$C$4:$C$2114,Raw_Data_Paid_23!$C$4:$C$2114,"C1")="C1","C1","C2"))</f>
        <v>A</v>
      </c>
      <c r="P1708" t="str">
        <f t="shared" si="76"/>
        <v>2018AMotor Private</v>
      </c>
    </row>
    <row r="1709" spans="3:16" x14ac:dyDescent="0.35">
      <c r="C1709" s="6" t="s">
        <v>1934</v>
      </c>
      <c r="D1709" s="7" t="s">
        <v>5082</v>
      </c>
      <c r="E1709" s="7" t="s">
        <v>5083</v>
      </c>
      <c r="F1709" s="8" t="s">
        <v>3910</v>
      </c>
      <c r="G1709" s="9">
        <v>15000</v>
      </c>
      <c r="H1709" s="10">
        <v>2018</v>
      </c>
      <c r="I1709" s="10">
        <v>2018</v>
      </c>
      <c r="J1709" s="11" t="s">
        <v>684</v>
      </c>
      <c r="K1709" s="12">
        <v>15000</v>
      </c>
      <c r="L1709" s="12">
        <v>1</v>
      </c>
      <c r="M1709" s="33" t="str">
        <f>IF(_xlfn.XLOOKUP(C1709,Raw_Data_OS_23!$C$7:$C$4518,Raw_Data_OS_23!$G$7:$G$4518,"Paid/ Closed")="Paid/ Closed","Paid/ Closed", "Still_Outstanding")</f>
        <v>Paid/ Closed</v>
      </c>
      <c r="N1709" s="33">
        <f>IF(_xlfn.XLOOKUP(C1709,Raw_Data_Paid_23!$C$4:$C$2114,Raw_Data_Paid_23!$C$4:$C$2114,1)= 1,1,0)</f>
        <v>1</v>
      </c>
      <c r="O1709" t="str">
        <f>IF(M1709=$W$7,IF(AND(N1709,_xlfn.XLOOKUP(C1709,Raw_Data_OS_23!$C$7:$C$4518,Raw_Data_OS_23!$G$7:$G$4518,0)=G1709),"A",IF(_xlfn.XLOOKUP(C1709,Raw_Data_Paid_23!$C$4:$C$2114,Raw_Data_Paid_23!$C$4:$C$2114,"B1")="B1","B1","B2")),IF(_xlfn.XLOOKUP(C1709,Raw_Data_Paid_23!$C$4:$C$2114,Raw_Data_Paid_23!$C$4:$C$2114,"C1")="C1","C1","C2"))</f>
        <v>C1</v>
      </c>
      <c r="P1709" t="str">
        <f t="shared" si="76"/>
        <v>2018C1Motor Private</v>
      </c>
    </row>
    <row r="1710" spans="3:16" x14ac:dyDescent="0.35">
      <c r="C1710" s="6" t="s">
        <v>1935</v>
      </c>
      <c r="D1710" s="7" t="s">
        <v>5084</v>
      </c>
      <c r="E1710" s="7" t="s">
        <v>5085</v>
      </c>
      <c r="F1710" s="8" t="s">
        <v>3910</v>
      </c>
      <c r="G1710" s="9">
        <v>916408.66870000004</v>
      </c>
      <c r="H1710" s="10">
        <v>2018</v>
      </c>
      <c r="I1710" s="10">
        <v>2018</v>
      </c>
      <c r="J1710" s="11" t="s">
        <v>684</v>
      </c>
      <c r="K1710" s="12">
        <v>666408.66870000004</v>
      </c>
      <c r="L1710" s="12">
        <v>1</v>
      </c>
      <c r="M1710" s="33" t="str">
        <f>IF(_xlfn.XLOOKUP(C1710,Raw_Data_OS_23!$C$7:$C$4518,Raw_Data_OS_23!$G$7:$G$4518,"Paid/ Closed")="Paid/ Closed","Paid/ Closed", "Still_Outstanding")</f>
        <v>Still_Outstanding</v>
      </c>
      <c r="N1710" s="33">
        <f>IF(_xlfn.XLOOKUP(C1710,Raw_Data_Paid_23!$C$4:$C$2114,Raw_Data_Paid_23!$C$4:$C$2114,1)= 1,1,0)</f>
        <v>1</v>
      </c>
      <c r="O1710" t="str">
        <f>IF(M1710=$W$7,IF(AND(N1710,_xlfn.XLOOKUP(C1710,Raw_Data_OS_23!$C$7:$C$4518,Raw_Data_OS_23!$G$7:$G$4518,0)=G1710),"A",IF(_xlfn.XLOOKUP(C1710,Raw_Data_Paid_23!$C$4:$C$2114,Raw_Data_Paid_23!$C$4:$C$2114,"B1")="B1","B1","B2")),IF(_xlfn.XLOOKUP(C1710,Raw_Data_Paid_23!$C$4:$C$2114,Raw_Data_Paid_23!$C$4:$C$2114,"C1")="C1","C1","C2"))</f>
        <v>A</v>
      </c>
      <c r="P1710" t="str">
        <f t="shared" si="76"/>
        <v>2018AMotor Private</v>
      </c>
    </row>
    <row r="1711" spans="3:16" x14ac:dyDescent="0.35">
      <c r="C1711" s="6" t="s">
        <v>1936</v>
      </c>
      <c r="D1711" s="7" t="s">
        <v>5086</v>
      </c>
      <c r="E1711" s="7" t="s">
        <v>5085</v>
      </c>
      <c r="F1711" s="8" t="s">
        <v>4248</v>
      </c>
      <c r="G1711" s="9">
        <v>50000</v>
      </c>
      <c r="H1711" s="10">
        <v>2018</v>
      </c>
      <c r="I1711" s="10">
        <v>2018</v>
      </c>
      <c r="J1711" s="11" t="s">
        <v>684</v>
      </c>
      <c r="K1711" s="12">
        <v>615</v>
      </c>
      <c r="L1711" s="12">
        <v>1</v>
      </c>
      <c r="M1711" s="33" t="str">
        <f>IF(_xlfn.XLOOKUP(C1711,Raw_Data_OS_23!$C$7:$C$4518,Raw_Data_OS_23!$G$7:$G$4518,"Paid/ Closed")="Paid/ Closed","Paid/ Closed", "Still_Outstanding")</f>
        <v>Still_Outstanding</v>
      </c>
      <c r="N1711" s="33">
        <f>IF(_xlfn.XLOOKUP(C1711,Raw_Data_Paid_23!$C$4:$C$2114,Raw_Data_Paid_23!$C$4:$C$2114,1)= 1,1,0)</f>
        <v>1</v>
      </c>
      <c r="O1711" t="str">
        <f>IF(M1711=$W$7,IF(AND(N1711,_xlfn.XLOOKUP(C1711,Raw_Data_OS_23!$C$7:$C$4518,Raw_Data_OS_23!$G$7:$G$4518,0)=G1711),"A",IF(_xlfn.XLOOKUP(C1711,Raw_Data_Paid_23!$C$4:$C$2114,Raw_Data_Paid_23!$C$4:$C$2114,"B1")="B1","B1","B2")),IF(_xlfn.XLOOKUP(C1711,Raw_Data_Paid_23!$C$4:$C$2114,Raw_Data_Paid_23!$C$4:$C$2114,"C1")="C1","C1","C2"))</f>
        <v>B1</v>
      </c>
      <c r="P1711" t="str">
        <f t="shared" si="76"/>
        <v>2018B1Fire Industrial</v>
      </c>
    </row>
    <row r="1712" spans="3:16" x14ac:dyDescent="0.35">
      <c r="C1712" s="6" t="s">
        <v>1260</v>
      </c>
      <c r="D1712" s="7" t="s">
        <v>5087</v>
      </c>
      <c r="E1712" s="7" t="s">
        <v>5088</v>
      </c>
      <c r="F1712" s="8" t="s">
        <v>3910</v>
      </c>
      <c r="G1712" s="9">
        <v>2750000</v>
      </c>
      <c r="H1712" s="10">
        <v>2018</v>
      </c>
      <c r="I1712" s="10">
        <v>2018</v>
      </c>
      <c r="J1712" s="11" t="s">
        <v>684</v>
      </c>
      <c r="K1712" s="12">
        <v>1500000</v>
      </c>
      <c r="L1712" s="12">
        <v>1</v>
      </c>
      <c r="M1712" s="33" t="str">
        <f>IF(_xlfn.XLOOKUP(C1712,Raw_Data_OS_23!$C$7:$C$4518,Raw_Data_OS_23!$G$7:$G$4518,"Paid/ Closed")="Paid/ Closed","Paid/ Closed", "Still_Outstanding")</f>
        <v>Still_Outstanding</v>
      </c>
      <c r="N1712" s="33">
        <f>IF(_xlfn.XLOOKUP(C1712,Raw_Data_Paid_23!$C$4:$C$2114,Raw_Data_Paid_23!$C$4:$C$2114,1)= 1,1,0)</f>
        <v>0</v>
      </c>
      <c r="O1712" t="str">
        <f>IF(M1712=$W$7,IF(AND(N1712,_xlfn.XLOOKUP(C1712,Raw_Data_OS_23!$C$7:$C$4518,Raw_Data_OS_23!$G$7:$G$4518,0)=G1712),"A",IF(_xlfn.XLOOKUP(C1712,Raw_Data_Paid_23!$C$4:$C$2114,Raw_Data_Paid_23!$C$4:$C$2114,"B1")="B1","B1","B2")),IF(_xlfn.XLOOKUP(C1712,Raw_Data_Paid_23!$C$4:$C$2114,Raw_Data_Paid_23!$C$4:$C$2114,"C1")="C1","C1","C2"))</f>
        <v>B2</v>
      </c>
      <c r="P1712" t="str">
        <f t="shared" si="76"/>
        <v>2018B2Motor Private</v>
      </c>
    </row>
    <row r="1713" spans="3:16" x14ac:dyDescent="0.35">
      <c r="C1713" s="6" t="s">
        <v>1937</v>
      </c>
      <c r="D1713" s="7" t="s">
        <v>5089</v>
      </c>
      <c r="E1713" s="7" t="s">
        <v>5088</v>
      </c>
      <c r="F1713" s="8" t="s">
        <v>3910</v>
      </c>
      <c r="G1713" s="9">
        <v>5000</v>
      </c>
      <c r="H1713" s="10">
        <v>2018</v>
      </c>
      <c r="I1713" s="10">
        <v>2018</v>
      </c>
      <c r="J1713" s="11" t="s">
        <v>684</v>
      </c>
      <c r="K1713" s="12">
        <v>5000</v>
      </c>
      <c r="L1713" s="12">
        <v>1</v>
      </c>
      <c r="M1713" s="33" t="str">
        <f>IF(_xlfn.XLOOKUP(C1713,Raw_Data_OS_23!$C$7:$C$4518,Raw_Data_OS_23!$G$7:$G$4518,"Paid/ Closed")="Paid/ Closed","Paid/ Closed", "Still_Outstanding")</f>
        <v>Paid/ Closed</v>
      </c>
      <c r="N1713" s="33">
        <f>IF(_xlfn.XLOOKUP(C1713,Raw_Data_Paid_23!$C$4:$C$2114,Raw_Data_Paid_23!$C$4:$C$2114,1)= 1,1,0)</f>
        <v>1</v>
      </c>
      <c r="O1713" t="str">
        <f>IF(M1713=$W$7,IF(AND(N1713,_xlfn.XLOOKUP(C1713,Raw_Data_OS_23!$C$7:$C$4518,Raw_Data_OS_23!$G$7:$G$4518,0)=G1713),"A",IF(_xlfn.XLOOKUP(C1713,Raw_Data_Paid_23!$C$4:$C$2114,Raw_Data_Paid_23!$C$4:$C$2114,"B1")="B1","B1","B2")),IF(_xlfn.XLOOKUP(C1713,Raw_Data_Paid_23!$C$4:$C$2114,Raw_Data_Paid_23!$C$4:$C$2114,"C1")="C1","C1","C2"))</f>
        <v>C1</v>
      </c>
      <c r="P1713" t="str">
        <f t="shared" si="76"/>
        <v>2018C1Motor Private</v>
      </c>
    </row>
    <row r="1714" spans="3:16" x14ac:dyDescent="0.35">
      <c r="C1714" s="6" t="s">
        <v>1938</v>
      </c>
      <c r="D1714" s="7" t="s">
        <v>5090</v>
      </c>
      <c r="E1714" s="7" t="s">
        <v>5088</v>
      </c>
      <c r="F1714" s="8" t="s">
        <v>4199</v>
      </c>
      <c r="G1714" s="9">
        <v>174000</v>
      </c>
      <c r="H1714" s="10">
        <v>2018</v>
      </c>
      <c r="I1714" s="10">
        <v>2018</v>
      </c>
      <c r="J1714" s="11" t="s">
        <v>684</v>
      </c>
      <c r="K1714" s="12">
        <v>174000</v>
      </c>
      <c r="L1714" s="12">
        <v>1</v>
      </c>
      <c r="M1714" s="33" t="str">
        <f>IF(_xlfn.XLOOKUP(C1714,Raw_Data_OS_23!$C$7:$C$4518,Raw_Data_OS_23!$G$7:$G$4518,"Paid/ Closed")="Paid/ Closed","Paid/ Closed", "Still_Outstanding")</f>
        <v>Paid/ Closed</v>
      </c>
      <c r="N1714" s="33">
        <f>IF(_xlfn.XLOOKUP(C1714,Raw_Data_Paid_23!$C$4:$C$2114,Raw_Data_Paid_23!$C$4:$C$2114,1)= 1,1,0)</f>
        <v>1</v>
      </c>
      <c r="O1714" t="str">
        <f>IF(M1714=$W$7,IF(AND(N1714,_xlfn.XLOOKUP(C1714,Raw_Data_OS_23!$C$7:$C$4518,Raw_Data_OS_23!$G$7:$G$4518,0)=G1714),"A",IF(_xlfn.XLOOKUP(C1714,Raw_Data_Paid_23!$C$4:$C$2114,Raw_Data_Paid_23!$C$4:$C$2114,"B1")="B1","B1","B2")),IF(_xlfn.XLOOKUP(C1714,Raw_Data_Paid_23!$C$4:$C$2114,Raw_Data_Paid_23!$C$4:$C$2114,"C1")="C1","C1","C2"))</f>
        <v>C1</v>
      </c>
      <c r="P1714" t="str">
        <f t="shared" si="76"/>
        <v>2018C1Theft</v>
      </c>
    </row>
    <row r="1715" spans="3:16" x14ac:dyDescent="0.35">
      <c r="C1715" s="6" t="s">
        <v>1261</v>
      </c>
      <c r="D1715" s="7" t="s">
        <v>4959</v>
      </c>
      <c r="E1715" s="7" t="s">
        <v>5091</v>
      </c>
      <c r="F1715" s="8" t="s">
        <v>3908</v>
      </c>
      <c r="G1715" s="9">
        <v>2760180</v>
      </c>
      <c r="H1715" s="10">
        <v>2017</v>
      </c>
      <c r="I1715" s="10">
        <v>2018</v>
      </c>
      <c r="J1715" s="11" t="s">
        <v>671</v>
      </c>
      <c r="K1715" s="12">
        <v>2760180</v>
      </c>
      <c r="L1715" s="12">
        <v>1</v>
      </c>
      <c r="M1715" s="33" t="str">
        <f>IF(_xlfn.XLOOKUP(C1715,Raw_Data_OS_23!$C$7:$C$4518,Raw_Data_OS_23!$G$7:$G$4518,"Paid/ Closed")="Paid/ Closed","Paid/ Closed", "Still_Outstanding")</f>
        <v>Still_Outstanding</v>
      </c>
      <c r="N1715" s="33">
        <f>IF(_xlfn.XLOOKUP(C1715,Raw_Data_Paid_23!$C$4:$C$2114,Raw_Data_Paid_23!$C$4:$C$2114,1)= 1,1,0)</f>
        <v>0</v>
      </c>
      <c r="O1715" t="str">
        <f>IF(M1715=$W$7,IF(AND(N1715,_xlfn.XLOOKUP(C1715,Raw_Data_OS_23!$C$7:$C$4518,Raw_Data_OS_23!$G$7:$G$4518,0)=G1715),"A",IF(_xlfn.XLOOKUP(C1715,Raw_Data_Paid_23!$C$4:$C$2114,Raw_Data_Paid_23!$C$4:$C$2114,"B1")="B1","B1","B2")),IF(_xlfn.XLOOKUP(C1715,Raw_Data_Paid_23!$C$4:$C$2114,Raw_Data_Paid_23!$C$4:$C$2114,"C1")="C1","C1","C2"))</f>
        <v>B2</v>
      </c>
      <c r="P1715" t="str">
        <f t="shared" si="76"/>
        <v>2017B2Motor Commercial</v>
      </c>
    </row>
    <row r="1716" spans="3:16" x14ac:dyDescent="0.35">
      <c r="C1716" s="6" t="s">
        <v>1939</v>
      </c>
      <c r="D1716" s="7" t="s">
        <v>5033</v>
      </c>
      <c r="E1716" s="7" t="s">
        <v>5048</v>
      </c>
      <c r="F1716" s="8" t="s">
        <v>658</v>
      </c>
      <c r="G1716" s="9">
        <v>89266</v>
      </c>
      <c r="H1716" s="10">
        <v>2018</v>
      </c>
      <c r="I1716" s="10">
        <v>2018</v>
      </c>
      <c r="J1716" s="11" t="s">
        <v>1257</v>
      </c>
      <c r="K1716" s="12">
        <v>89266</v>
      </c>
      <c r="L1716" s="12">
        <v>1</v>
      </c>
      <c r="M1716" s="33" t="str">
        <f>IF(_xlfn.XLOOKUP(C1716,Raw_Data_OS_23!$C$7:$C$4518,Raw_Data_OS_23!$G$7:$G$4518,"Paid/ Closed")="Paid/ Closed","Paid/ Closed", "Still_Outstanding")</f>
        <v>Still_Outstanding</v>
      </c>
      <c r="N1716" s="33">
        <f>IF(_xlfn.XLOOKUP(C1716,Raw_Data_Paid_23!$C$4:$C$2114,Raw_Data_Paid_23!$C$4:$C$2114,1)= 1,1,0)</f>
        <v>1</v>
      </c>
      <c r="O1716" t="str">
        <f>IF(M1716=$W$7,IF(AND(N1716,_xlfn.XLOOKUP(C1716,Raw_Data_OS_23!$C$7:$C$4518,Raw_Data_OS_23!$G$7:$G$4518,0)=G1716),"A",IF(_xlfn.XLOOKUP(C1716,Raw_Data_Paid_23!$C$4:$C$2114,Raw_Data_Paid_23!$C$4:$C$2114,"B1")="B1","B1","B2")),IF(_xlfn.XLOOKUP(C1716,Raw_Data_Paid_23!$C$4:$C$2114,Raw_Data_Paid_23!$C$4:$C$2114,"C1")="C1","C1","C2"))</f>
        <v>B1</v>
      </c>
      <c r="P1716" t="str">
        <f t="shared" si="76"/>
        <v>2018B1Workmen's Compensation</v>
      </c>
    </row>
    <row r="1717" spans="3:16" x14ac:dyDescent="0.35">
      <c r="C1717" s="6" t="s">
        <v>1262</v>
      </c>
      <c r="D1717" s="7" t="s">
        <v>5092</v>
      </c>
      <c r="E1717" s="7" t="s">
        <v>5093</v>
      </c>
      <c r="F1717" s="8" t="s">
        <v>3910</v>
      </c>
      <c r="G1717" s="9">
        <v>20</v>
      </c>
      <c r="H1717" s="10">
        <v>2018</v>
      </c>
      <c r="I1717" s="10">
        <v>2019</v>
      </c>
      <c r="J1717" s="11" t="s">
        <v>684</v>
      </c>
      <c r="K1717" s="12">
        <v>20</v>
      </c>
      <c r="L1717" s="12">
        <v>1</v>
      </c>
      <c r="M1717" s="33" t="str">
        <f>IF(_xlfn.XLOOKUP(C1717,Raw_Data_OS_23!$C$7:$C$4518,Raw_Data_OS_23!$G$7:$G$4518,"Paid/ Closed")="Paid/ Closed","Paid/ Closed", "Still_Outstanding")</f>
        <v>Paid/ Closed</v>
      </c>
      <c r="N1717" s="33">
        <f>IF(_xlfn.XLOOKUP(C1717,Raw_Data_Paid_23!$C$4:$C$2114,Raw_Data_Paid_23!$C$4:$C$2114,1)= 1,1,0)</f>
        <v>1</v>
      </c>
      <c r="O1717" t="str">
        <f>IF(M1717=$W$7,IF(AND(N1717,_xlfn.XLOOKUP(C1717,Raw_Data_OS_23!$C$7:$C$4518,Raw_Data_OS_23!$G$7:$G$4518,0)=G1717),"A",IF(_xlfn.XLOOKUP(C1717,Raw_Data_Paid_23!$C$4:$C$2114,Raw_Data_Paid_23!$C$4:$C$2114,"B1")="B1","B1","B2")),IF(_xlfn.XLOOKUP(C1717,Raw_Data_Paid_23!$C$4:$C$2114,Raw_Data_Paid_23!$C$4:$C$2114,"C1")="C1","C1","C2"))</f>
        <v>C1</v>
      </c>
      <c r="P1717" t="str">
        <f t="shared" si="76"/>
        <v>2018C1Motor Private</v>
      </c>
    </row>
    <row r="1718" spans="3:16" x14ac:dyDescent="0.35">
      <c r="C1718" s="6" t="s">
        <v>1940</v>
      </c>
      <c r="D1718" s="7" t="s">
        <v>5094</v>
      </c>
      <c r="E1718" s="7" t="s">
        <v>5095</v>
      </c>
      <c r="F1718" s="8" t="s">
        <v>3910</v>
      </c>
      <c r="G1718" s="9">
        <v>221545.614</v>
      </c>
      <c r="H1718" s="10">
        <v>2018</v>
      </c>
      <c r="I1718" s="10">
        <v>2019</v>
      </c>
      <c r="J1718" s="11" t="s">
        <v>684</v>
      </c>
      <c r="K1718" s="12">
        <v>221545.614</v>
      </c>
      <c r="L1718" s="12">
        <v>1</v>
      </c>
      <c r="M1718" s="33" t="str">
        <f>IF(_xlfn.XLOOKUP(C1718,Raw_Data_OS_23!$C$7:$C$4518,Raw_Data_OS_23!$G$7:$G$4518,"Paid/ Closed")="Paid/ Closed","Paid/ Closed", "Still_Outstanding")</f>
        <v>Paid/ Closed</v>
      </c>
      <c r="N1718" s="33">
        <f>IF(_xlfn.XLOOKUP(C1718,Raw_Data_Paid_23!$C$4:$C$2114,Raw_Data_Paid_23!$C$4:$C$2114,1)= 1,1,0)</f>
        <v>1</v>
      </c>
      <c r="O1718" t="str">
        <f>IF(M1718=$W$7,IF(AND(N1718,_xlfn.XLOOKUP(C1718,Raw_Data_OS_23!$C$7:$C$4518,Raw_Data_OS_23!$G$7:$G$4518,0)=G1718),"A",IF(_xlfn.XLOOKUP(C1718,Raw_Data_Paid_23!$C$4:$C$2114,Raw_Data_Paid_23!$C$4:$C$2114,"B1")="B1","B1","B2")),IF(_xlfn.XLOOKUP(C1718,Raw_Data_Paid_23!$C$4:$C$2114,Raw_Data_Paid_23!$C$4:$C$2114,"C1")="C1","C1","C2"))</f>
        <v>C1</v>
      </c>
      <c r="P1718" t="str">
        <f t="shared" si="76"/>
        <v>2018C1Motor Private</v>
      </c>
    </row>
    <row r="1719" spans="3:16" x14ac:dyDescent="0.35">
      <c r="C1719" s="6" t="s">
        <v>1263</v>
      </c>
      <c r="D1719" s="7" t="s">
        <v>5096</v>
      </c>
      <c r="E1719" s="7" t="s">
        <v>5093</v>
      </c>
      <c r="F1719" s="8" t="s">
        <v>3910</v>
      </c>
      <c r="G1719" s="9">
        <v>640</v>
      </c>
      <c r="H1719" s="10">
        <v>2018</v>
      </c>
      <c r="I1719" s="10">
        <v>2019</v>
      </c>
      <c r="J1719" s="11" t="s">
        <v>684</v>
      </c>
      <c r="K1719" s="12">
        <v>640</v>
      </c>
      <c r="L1719" s="12">
        <v>1</v>
      </c>
      <c r="M1719" s="33" t="str">
        <f>IF(_xlfn.XLOOKUP(C1719,Raw_Data_OS_23!$C$7:$C$4518,Raw_Data_OS_23!$G$7:$G$4518,"Paid/ Closed")="Paid/ Closed","Paid/ Closed", "Still_Outstanding")</f>
        <v>Paid/ Closed</v>
      </c>
      <c r="N1719" s="33">
        <f>IF(_xlfn.XLOOKUP(C1719,Raw_Data_Paid_23!$C$4:$C$2114,Raw_Data_Paid_23!$C$4:$C$2114,1)= 1,1,0)</f>
        <v>1</v>
      </c>
      <c r="O1719" t="str">
        <f>IF(M1719=$W$7,IF(AND(N1719,_xlfn.XLOOKUP(C1719,Raw_Data_OS_23!$C$7:$C$4518,Raw_Data_OS_23!$G$7:$G$4518,0)=G1719),"A",IF(_xlfn.XLOOKUP(C1719,Raw_Data_Paid_23!$C$4:$C$2114,Raw_Data_Paid_23!$C$4:$C$2114,"B1")="B1","B1","B2")),IF(_xlfn.XLOOKUP(C1719,Raw_Data_Paid_23!$C$4:$C$2114,Raw_Data_Paid_23!$C$4:$C$2114,"C1")="C1","C1","C2"))</f>
        <v>C1</v>
      </c>
      <c r="P1719" t="str">
        <f t="shared" si="76"/>
        <v>2018C1Motor Private</v>
      </c>
    </row>
    <row r="1720" spans="3:16" x14ac:dyDescent="0.35">
      <c r="C1720" s="6" t="s">
        <v>1941</v>
      </c>
      <c r="D1720" s="7" t="s">
        <v>5097</v>
      </c>
      <c r="E1720" s="7" t="s">
        <v>5093</v>
      </c>
      <c r="F1720" s="8" t="s">
        <v>3908</v>
      </c>
      <c r="G1720" s="9">
        <v>200000</v>
      </c>
      <c r="H1720" s="10">
        <v>2018</v>
      </c>
      <c r="I1720" s="10">
        <v>2019</v>
      </c>
      <c r="J1720" s="11" t="s">
        <v>684</v>
      </c>
      <c r="K1720" s="12">
        <v>450000</v>
      </c>
      <c r="L1720" s="12">
        <v>1</v>
      </c>
      <c r="M1720" s="33" t="str">
        <f>IF(_xlfn.XLOOKUP(C1720,Raw_Data_OS_23!$C$7:$C$4518,Raw_Data_OS_23!$G$7:$G$4518,"Paid/ Closed")="Paid/ Closed","Paid/ Closed", "Still_Outstanding")</f>
        <v>Still_Outstanding</v>
      </c>
      <c r="N1720" s="33">
        <f>IF(_xlfn.XLOOKUP(C1720,Raw_Data_Paid_23!$C$4:$C$2114,Raw_Data_Paid_23!$C$4:$C$2114,1)= 1,1,0)</f>
        <v>1</v>
      </c>
      <c r="O1720" t="str">
        <f>IF(M1720=$W$7,IF(AND(N1720,_xlfn.XLOOKUP(C1720,Raw_Data_OS_23!$C$7:$C$4518,Raw_Data_OS_23!$G$7:$G$4518,0)=G1720),"A",IF(_xlfn.XLOOKUP(C1720,Raw_Data_Paid_23!$C$4:$C$2114,Raw_Data_Paid_23!$C$4:$C$2114,"B1")="B1","B1","B2")),IF(_xlfn.XLOOKUP(C1720,Raw_Data_Paid_23!$C$4:$C$2114,Raw_Data_Paid_23!$C$4:$C$2114,"C1")="C1","C1","C2"))</f>
        <v>B1</v>
      </c>
      <c r="P1720" t="str">
        <f t="shared" si="76"/>
        <v>2018B1Motor Commercial</v>
      </c>
    </row>
    <row r="1721" spans="3:16" x14ac:dyDescent="0.35">
      <c r="C1721" s="6" t="s">
        <v>1942</v>
      </c>
      <c r="D1721" s="7" t="s">
        <v>5098</v>
      </c>
      <c r="E1721" s="7" t="s">
        <v>5099</v>
      </c>
      <c r="F1721" s="8" t="s">
        <v>3910</v>
      </c>
      <c r="G1721" s="9">
        <v>2800000</v>
      </c>
      <c r="H1721" s="10">
        <v>2018</v>
      </c>
      <c r="I1721" s="10">
        <v>2019</v>
      </c>
      <c r="J1721" s="11" t="s">
        <v>684</v>
      </c>
      <c r="K1721" s="12">
        <v>950000</v>
      </c>
      <c r="L1721" s="12">
        <v>1</v>
      </c>
      <c r="M1721" s="33" t="str">
        <f>IF(_xlfn.XLOOKUP(C1721,Raw_Data_OS_23!$C$7:$C$4518,Raw_Data_OS_23!$G$7:$G$4518,"Paid/ Closed")="Paid/ Closed","Paid/ Closed", "Still_Outstanding")</f>
        <v>Still_Outstanding</v>
      </c>
      <c r="N1721" s="33">
        <f>IF(_xlfn.XLOOKUP(C1721,Raw_Data_Paid_23!$C$4:$C$2114,Raw_Data_Paid_23!$C$4:$C$2114,1)= 1,1,0)</f>
        <v>1</v>
      </c>
      <c r="O1721" t="str">
        <f>IF(M1721=$W$7,IF(AND(N1721,_xlfn.XLOOKUP(C1721,Raw_Data_OS_23!$C$7:$C$4518,Raw_Data_OS_23!$G$7:$G$4518,0)=G1721),"A",IF(_xlfn.XLOOKUP(C1721,Raw_Data_Paid_23!$C$4:$C$2114,Raw_Data_Paid_23!$C$4:$C$2114,"B1")="B1","B1","B2")),IF(_xlfn.XLOOKUP(C1721,Raw_Data_Paid_23!$C$4:$C$2114,Raw_Data_Paid_23!$C$4:$C$2114,"C1")="C1","C1","C2"))</f>
        <v>A</v>
      </c>
      <c r="P1721" t="str">
        <f t="shared" si="76"/>
        <v>2018AMotor Private</v>
      </c>
    </row>
    <row r="1722" spans="3:16" x14ac:dyDescent="0.35">
      <c r="C1722" s="6" t="s">
        <v>1943</v>
      </c>
      <c r="D1722" s="7" t="s">
        <v>5100</v>
      </c>
      <c r="E1722" s="7" t="s">
        <v>5101</v>
      </c>
      <c r="F1722" s="8" t="s">
        <v>658</v>
      </c>
      <c r="G1722" s="9">
        <v>577</v>
      </c>
      <c r="H1722" s="10">
        <v>2018</v>
      </c>
      <c r="I1722" s="10">
        <v>2019</v>
      </c>
      <c r="J1722" s="11" t="s">
        <v>1257</v>
      </c>
      <c r="K1722" s="12">
        <v>577</v>
      </c>
      <c r="L1722" s="12">
        <v>1</v>
      </c>
      <c r="M1722" s="33" t="str">
        <f>IF(_xlfn.XLOOKUP(C1722,Raw_Data_OS_23!$C$7:$C$4518,Raw_Data_OS_23!$G$7:$G$4518,"Paid/ Closed")="Paid/ Closed","Paid/ Closed", "Still_Outstanding")</f>
        <v>Paid/ Closed</v>
      </c>
      <c r="N1722" s="33">
        <f>IF(_xlfn.XLOOKUP(C1722,Raw_Data_Paid_23!$C$4:$C$2114,Raw_Data_Paid_23!$C$4:$C$2114,1)= 1,1,0)</f>
        <v>1</v>
      </c>
      <c r="O1722" t="str">
        <f>IF(M1722=$W$7,IF(AND(N1722,_xlfn.XLOOKUP(C1722,Raw_Data_OS_23!$C$7:$C$4518,Raw_Data_OS_23!$G$7:$G$4518,0)=G1722),"A",IF(_xlfn.XLOOKUP(C1722,Raw_Data_Paid_23!$C$4:$C$2114,Raw_Data_Paid_23!$C$4:$C$2114,"B1")="B1","B1","B2")),IF(_xlfn.XLOOKUP(C1722,Raw_Data_Paid_23!$C$4:$C$2114,Raw_Data_Paid_23!$C$4:$C$2114,"C1")="C1","C1","C2"))</f>
        <v>C1</v>
      </c>
      <c r="P1722" t="str">
        <f t="shared" si="76"/>
        <v>2018C1Workmen's Compensation</v>
      </c>
    </row>
    <row r="1723" spans="3:16" x14ac:dyDescent="0.35">
      <c r="C1723" s="6" t="s">
        <v>1944</v>
      </c>
      <c r="D1723" s="7" t="s">
        <v>5102</v>
      </c>
      <c r="E1723" s="7" t="s">
        <v>5103</v>
      </c>
      <c r="F1723" s="8" t="s">
        <v>3910</v>
      </c>
      <c r="G1723" s="9">
        <v>5000</v>
      </c>
      <c r="H1723" s="10">
        <v>2018</v>
      </c>
      <c r="I1723" s="10">
        <v>2019</v>
      </c>
      <c r="J1723" s="11" t="s">
        <v>684</v>
      </c>
      <c r="K1723" s="12">
        <v>5000</v>
      </c>
      <c r="L1723" s="12">
        <v>1</v>
      </c>
      <c r="M1723" s="33" t="str">
        <f>IF(_xlfn.XLOOKUP(C1723,Raw_Data_OS_23!$C$7:$C$4518,Raw_Data_OS_23!$G$7:$G$4518,"Paid/ Closed")="Paid/ Closed","Paid/ Closed", "Still_Outstanding")</f>
        <v>Paid/ Closed</v>
      </c>
      <c r="N1723" s="33">
        <f>IF(_xlfn.XLOOKUP(C1723,Raw_Data_Paid_23!$C$4:$C$2114,Raw_Data_Paid_23!$C$4:$C$2114,1)= 1,1,0)</f>
        <v>1</v>
      </c>
      <c r="O1723" t="str">
        <f>IF(M1723=$W$7,IF(AND(N1723,_xlfn.XLOOKUP(C1723,Raw_Data_OS_23!$C$7:$C$4518,Raw_Data_OS_23!$G$7:$G$4518,0)=G1723),"A",IF(_xlfn.XLOOKUP(C1723,Raw_Data_Paid_23!$C$4:$C$2114,Raw_Data_Paid_23!$C$4:$C$2114,"B1")="B1","B1","B2")),IF(_xlfn.XLOOKUP(C1723,Raw_Data_Paid_23!$C$4:$C$2114,Raw_Data_Paid_23!$C$4:$C$2114,"C1")="C1","C1","C2"))</f>
        <v>C1</v>
      </c>
      <c r="P1723" t="str">
        <f t="shared" si="76"/>
        <v>2018C1Motor Private</v>
      </c>
    </row>
    <row r="1724" spans="3:16" x14ac:dyDescent="0.35">
      <c r="C1724" s="6" t="s">
        <v>1945</v>
      </c>
      <c r="D1724" s="7" t="s">
        <v>5104</v>
      </c>
      <c r="E1724" s="7" t="s">
        <v>5105</v>
      </c>
      <c r="F1724" s="8" t="s">
        <v>3910</v>
      </c>
      <c r="G1724" s="9">
        <v>2370317.6000999999</v>
      </c>
      <c r="H1724" s="10">
        <v>2018</v>
      </c>
      <c r="I1724" s="10">
        <v>2018</v>
      </c>
      <c r="J1724" s="11" t="s">
        <v>684</v>
      </c>
      <c r="K1724" s="12">
        <v>-1281252.757</v>
      </c>
      <c r="L1724" s="12">
        <v>1</v>
      </c>
      <c r="M1724" s="33" t="str">
        <f>IF(_xlfn.XLOOKUP(C1724,Raw_Data_OS_23!$C$7:$C$4518,Raw_Data_OS_23!$G$7:$G$4518,"Paid/ Closed")="Paid/ Closed","Paid/ Closed", "Still_Outstanding")</f>
        <v>Still_Outstanding</v>
      </c>
      <c r="N1724" s="33">
        <f>IF(_xlfn.XLOOKUP(C1724,Raw_Data_Paid_23!$C$4:$C$2114,Raw_Data_Paid_23!$C$4:$C$2114,1)= 1,1,0)</f>
        <v>1</v>
      </c>
      <c r="O1724" t="str">
        <f>IF(M1724=$W$7,IF(AND(N1724,_xlfn.XLOOKUP(C1724,Raw_Data_OS_23!$C$7:$C$4518,Raw_Data_OS_23!$G$7:$G$4518,0)=G1724),"A",IF(_xlfn.XLOOKUP(C1724,Raw_Data_Paid_23!$C$4:$C$2114,Raw_Data_Paid_23!$C$4:$C$2114,"B1")="B1","B1","B2")),IF(_xlfn.XLOOKUP(C1724,Raw_Data_Paid_23!$C$4:$C$2114,Raw_Data_Paid_23!$C$4:$C$2114,"C1")="C1","C1","C2"))</f>
        <v>A</v>
      </c>
      <c r="P1724" t="str">
        <f t="shared" si="76"/>
        <v>2018AMotor Private</v>
      </c>
    </row>
    <row r="1725" spans="3:16" x14ac:dyDescent="0.35">
      <c r="C1725" s="6" t="s">
        <v>1946</v>
      </c>
      <c r="D1725" s="7" t="s">
        <v>5106</v>
      </c>
      <c r="E1725" s="7" t="s">
        <v>5087</v>
      </c>
      <c r="F1725" s="8" t="s">
        <v>3910</v>
      </c>
      <c r="G1725" s="9">
        <v>10000</v>
      </c>
      <c r="H1725" s="10">
        <v>2018</v>
      </c>
      <c r="I1725" s="10">
        <v>2018</v>
      </c>
      <c r="J1725" s="11" t="s">
        <v>684</v>
      </c>
      <c r="K1725" s="12">
        <v>10000</v>
      </c>
      <c r="L1725" s="12">
        <v>1</v>
      </c>
      <c r="M1725" s="33" t="str">
        <f>IF(_xlfn.XLOOKUP(C1725,Raw_Data_OS_23!$C$7:$C$4518,Raw_Data_OS_23!$G$7:$G$4518,"Paid/ Closed")="Paid/ Closed","Paid/ Closed", "Still_Outstanding")</f>
        <v>Paid/ Closed</v>
      </c>
      <c r="N1725" s="33">
        <f>IF(_xlfn.XLOOKUP(C1725,Raw_Data_Paid_23!$C$4:$C$2114,Raw_Data_Paid_23!$C$4:$C$2114,1)= 1,1,0)</f>
        <v>1</v>
      </c>
      <c r="O1725" t="str">
        <f>IF(M1725=$W$7,IF(AND(N1725,_xlfn.XLOOKUP(C1725,Raw_Data_OS_23!$C$7:$C$4518,Raw_Data_OS_23!$G$7:$G$4518,0)=G1725),"A",IF(_xlfn.XLOOKUP(C1725,Raw_Data_Paid_23!$C$4:$C$2114,Raw_Data_Paid_23!$C$4:$C$2114,"B1")="B1","B1","B2")),IF(_xlfn.XLOOKUP(C1725,Raw_Data_Paid_23!$C$4:$C$2114,Raw_Data_Paid_23!$C$4:$C$2114,"C1")="C1","C1","C2"))</f>
        <v>C1</v>
      </c>
      <c r="P1725" t="str">
        <f t="shared" si="76"/>
        <v>2018C1Motor Private</v>
      </c>
    </row>
    <row r="1726" spans="3:16" x14ac:dyDescent="0.35">
      <c r="C1726" s="6" t="s">
        <v>3899</v>
      </c>
      <c r="D1726" s="7" t="s">
        <v>5107</v>
      </c>
      <c r="E1726" s="7" t="s">
        <v>5108</v>
      </c>
      <c r="F1726" s="8" t="s">
        <v>4248</v>
      </c>
      <c r="G1726" s="9">
        <v>0</v>
      </c>
      <c r="H1726" s="10">
        <v>2019</v>
      </c>
      <c r="I1726" s="10">
        <v>2019</v>
      </c>
      <c r="J1726" s="11" t="s">
        <v>681</v>
      </c>
      <c r="K1726" s="12">
        <v>431.29</v>
      </c>
      <c r="L1726" s="12">
        <v>1</v>
      </c>
      <c r="M1726" s="33" t="str">
        <f>IF(_xlfn.XLOOKUP(C1726,Raw_Data_OS_23!$C$7:$C$4518,Raw_Data_OS_23!$G$7:$G$4518,"Paid/ Closed")="Paid/ Closed","Paid/ Closed", "Still_Outstanding")</f>
        <v>Still_Outstanding</v>
      </c>
      <c r="N1726" s="33">
        <f>IF(_xlfn.XLOOKUP(C1726,Raw_Data_Paid_23!$C$4:$C$2114,Raw_Data_Paid_23!$C$4:$C$2114,1)= 1,1,0)</f>
        <v>1</v>
      </c>
      <c r="O1726" t="str">
        <f>IF(M1726=$W$7,IF(AND(N1726,_xlfn.XLOOKUP(C1726,Raw_Data_OS_23!$C$7:$C$4518,Raw_Data_OS_23!$G$7:$G$4518,0)=G1726),"A",IF(_xlfn.XLOOKUP(C1726,Raw_Data_Paid_23!$C$4:$C$2114,Raw_Data_Paid_23!$C$4:$C$2114,"B1")="B1","B1","B2")),IF(_xlfn.XLOOKUP(C1726,Raw_Data_Paid_23!$C$4:$C$2114,Raw_Data_Paid_23!$C$4:$C$2114,"C1")="C1","C1","C2"))</f>
        <v>A</v>
      </c>
      <c r="P1726" t="str">
        <f t="shared" si="76"/>
        <v>2019AFire Industrial</v>
      </c>
    </row>
    <row r="1727" spans="3:16" x14ac:dyDescent="0.35">
      <c r="C1727" s="6" t="s">
        <v>1947</v>
      </c>
      <c r="D1727" s="7" t="s">
        <v>5109</v>
      </c>
      <c r="E1727" s="7" t="s">
        <v>5108</v>
      </c>
      <c r="F1727" s="8" t="s">
        <v>3908</v>
      </c>
      <c r="G1727" s="9">
        <v>266870.614</v>
      </c>
      <c r="H1727" s="10">
        <v>2018</v>
      </c>
      <c r="I1727" s="10">
        <v>2019</v>
      </c>
      <c r="J1727" s="11" t="s">
        <v>684</v>
      </c>
      <c r="K1727" s="12">
        <v>266870.614</v>
      </c>
      <c r="L1727" s="12">
        <v>1</v>
      </c>
      <c r="M1727" s="33" t="str">
        <f>IF(_xlfn.XLOOKUP(C1727,Raw_Data_OS_23!$C$7:$C$4518,Raw_Data_OS_23!$G$7:$G$4518,"Paid/ Closed")="Paid/ Closed","Paid/ Closed", "Still_Outstanding")</f>
        <v>Paid/ Closed</v>
      </c>
      <c r="N1727" s="33">
        <f>IF(_xlfn.XLOOKUP(C1727,Raw_Data_Paid_23!$C$4:$C$2114,Raw_Data_Paid_23!$C$4:$C$2114,1)= 1,1,0)</f>
        <v>1</v>
      </c>
      <c r="O1727" t="str">
        <f>IF(M1727=$W$7,IF(AND(N1727,_xlfn.XLOOKUP(C1727,Raw_Data_OS_23!$C$7:$C$4518,Raw_Data_OS_23!$G$7:$G$4518,0)=G1727),"A",IF(_xlfn.XLOOKUP(C1727,Raw_Data_Paid_23!$C$4:$C$2114,Raw_Data_Paid_23!$C$4:$C$2114,"B1")="B1","B1","B2")),IF(_xlfn.XLOOKUP(C1727,Raw_Data_Paid_23!$C$4:$C$2114,Raw_Data_Paid_23!$C$4:$C$2114,"C1")="C1","C1","C2"))</f>
        <v>C1</v>
      </c>
      <c r="P1727" t="str">
        <f t="shared" si="76"/>
        <v>2018C1Motor Commercial</v>
      </c>
    </row>
    <row r="1728" spans="3:16" x14ac:dyDescent="0.35">
      <c r="C1728" s="6" t="s">
        <v>1948</v>
      </c>
      <c r="D1728" s="7" t="s">
        <v>5103</v>
      </c>
      <c r="E1728" s="7" t="s">
        <v>5110</v>
      </c>
      <c r="F1728" s="8" t="s">
        <v>658</v>
      </c>
      <c r="G1728" s="9">
        <v>10000</v>
      </c>
      <c r="H1728" s="10">
        <v>2019</v>
      </c>
      <c r="I1728" s="10">
        <v>2019</v>
      </c>
      <c r="J1728" s="11" t="s">
        <v>681</v>
      </c>
      <c r="K1728" s="12">
        <v>10000</v>
      </c>
      <c r="L1728" s="12">
        <v>1</v>
      </c>
      <c r="M1728" s="33" t="str">
        <f>IF(_xlfn.XLOOKUP(C1728,Raw_Data_OS_23!$C$7:$C$4518,Raw_Data_OS_23!$G$7:$G$4518,"Paid/ Closed")="Paid/ Closed","Paid/ Closed", "Still_Outstanding")</f>
        <v>Paid/ Closed</v>
      </c>
      <c r="N1728" s="33">
        <f>IF(_xlfn.XLOOKUP(C1728,Raw_Data_Paid_23!$C$4:$C$2114,Raw_Data_Paid_23!$C$4:$C$2114,1)= 1,1,0)</f>
        <v>1</v>
      </c>
      <c r="O1728" t="str">
        <f>IF(M1728=$W$7,IF(AND(N1728,_xlfn.XLOOKUP(C1728,Raw_Data_OS_23!$C$7:$C$4518,Raw_Data_OS_23!$G$7:$G$4518,0)=G1728),"A",IF(_xlfn.XLOOKUP(C1728,Raw_Data_Paid_23!$C$4:$C$2114,Raw_Data_Paid_23!$C$4:$C$2114,"B1")="B1","B1","B2")),IF(_xlfn.XLOOKUP(C1728,Raw_Data_Paid_23!$C$4:$C$2114,Raw_Data_Paid_23!$C$4:$C$2114,"C1")="C1","C1","C2"))</f>
        <v>C1</v>
      </c>
      <c r="P1728" t="str">
        <f t="shared" si="76"/>
        <v>2019C1Workmen's Compensation</v>
      </c>
    </row>
    <row r="1729" spans="3:16" x14ac:dyDescent="0.35">
      <c r="C1729" s="6" t="s">
        <v>1949</v>
      </c>
      <c r="D1729" s="7" t="s">
        <v>5093</v>
      </c>
      <c r="E1729" s="7" t="s">
        <v>5110</v>
      </c>
      <c r="F1729" s="8" t="s">
        <v>3910</v>
      </c>
      <c r="G1729" s="9">
        <v>40000</v>
      </c>
      <c r="H1729" s="10">
        <v>2019</v>
      </c>
      <c r="I1729" s="10">
        <v>2019</v>
      </c>
      <c r="J1729" s="11" t="s">
        <v>681</v>
      </c>
      <c r="K1729" s="12">
        <v>40000</v>
      </c>
      <c r="L1729" s="12">
        <v>1</v>
      </c>
      <c r="M1729" s="33" t="str">
        <f>IF(_xlfn.XLOOKUP(C1729,Raw_Data_OS_23!$C$7:$C$4518,Raw_Data_OS_23!$G$7:$G$4518,"Paid/ Closed")="Paid/ Closed","Paid/ Closed", "Still_Outstanding")</f>
        <v>Still_Outstanding</v>
      </c>
      <c r="N1729" s="33">
        <f>IF(_xlfn.XLOOKUP(C1729,Raw_Data_Paid_23!$C$4:$C$2114,Raw_Data_Paid_23!$C$4:$C$2114,1)= 1,1,0)</f>
        <v>1</v>
      </c>
      <c r="O1729" t="str">
        <f>IF(M1729=$W$7,IF(AND(N1729,_xlfn.XLOOKUP(C1729,Raw_Data_OS_23!$C$7:$C$4518,Raw_Data_OS_23!$G$7:$G$4518,0)=G1729),"A",IF(_xlfn.XLOOKUP(C1729,Raw_Data_Paid_23!$C$4:$C$2114,Raw_Data_Paid_23!$C$4:$C$2114,"B1")="B1","B1","B2")),IF(_xlfn.XLOOKUP(C1729,Raw_Data_Paid_23!$C$4:$C$2114,Raw_Data_Paid_23!$C$4:$C$2114,"C1")="C1","C1","C2"))</f>
        <v>A</v>
      </c>
      <c r="P1729" t="str">
        <f t="shared" si="76"/>
        <v>2019AMotor Private</v>
      </c>
    </row>
    <row r="1730" spans="3:16" x14ac:dyDescent="0.35">
      <c r="C1730" s="6" t="s">
        <v>1264</v>
      </c>
      <c r="D1730" s="7" t="s">
        <v>5102</v>
      </c>
      <c r="E1730" s="7" t="s">
        <v>5111</v>
      </c>
      <c r="F1730" s="8" t="s">
        <v>3910</v>
      </c>
      <c r="G1730" s="9">
        <v>48200</v>
      </c>
      <c r="H1730" s="10">
        <v>2018</v>
      </c>
      <c r="I1730" s="10">
        <v>2019</v>
      </c>
      <c r="J1730" s="11" t="s">
        <v>684</v>
      </c>
      <c r="K1730" s="12">
        <v>48200</v>
      </c>
      <c r="L1730" s="12">
        <v>1</v>
      </c>
      <c r="M1730" s="33" t="str">
        <f>IF(_xlfn.XLOOKUP(C1730,Raw_Data_OS_23!$C$7:$C$4518,Raw_Data_OS_23!$G$7:$G$4518,"Paid/ Closed")="Paid/ Closed","Paid/ Closed", "Still_Outstanding")</f>
        <v>Still_Outstanding</v>
      </c>
      <c r="N1730" s="33">
        <f>IF(_xlfn.XLOOKUP(C1730,Raw_Data_Paid_23!$C$4:$C$2114,Raw_Data_Paid_23!$C$4:$C$2114,1)= 1,1,0)</f>
        <v>1</v>
      </c>
      <c r="O1730" t="str">
        <f>IF(M1730=$W$7,IF(AND(N1730,_xlfn.XLOOKUP(C1730,Raw_Data_OS_23!$C$7:$C$4518,Raw_Data_OS_23!$G$7:$G$4518,0)=G1730),"A",IF(_xlfn.XLOOKUP(C1730,Raw_Data_Paid_23!$C$4:$C$2114,Raw_Data_Paid_23!$C$4:$C$2114,"B1")="B1","B1","B2")),IF(_xlfn.XLOOKUP(C1730,Raw_Data_Paid_23!$C$4:$C$2114,Raw_Data_Paid_23!$C$4:$C$2114,"C1")="C1","C1","C2"))</f>
        <v>B1</v>
      </c>
      <c r="P1730" t="str">
        <f t="shared" si="76"/>
        <v>2018B1Motor Private</v>
      </c>
    </row>
    <row r="1731" spans="3:16" x14ac:dyDescent="0.35">
      <c r="C1731" s="6" t="s">
        <v>1265</v>
      </c>
      <c r="D1731" s="7" t="s">
        <v>5112</v>
      </c>
      <c r="E1731" s="7" t="s">
        <v>5113</v>
      </c>
      <c r="F1731" s="8" t="s">
        <v>3908</v>
      </c>
      <c r="G1731" s="9">
        <v>313635</v>
      </c>
      <c r="H1731" s="10">
        <v>2019</v>
      </c>
      <c r="I1731" s="10">
        <v>2019</v>
      </c>
      <c r="J1731" s="11" t="s">
        <v>681</v>
      </c>
      <c r="K1731" s="12">
        <v>313635</v>
      </c>
      <c r="L1731" s="12">
        <v>1</v>
      </c>
      <c r="M1731" s="33" t="str">
        <f>IF(_xlfn.XLOOKUP(C1731,Raw_Data_OS_23!$C$7:$C$4518,Raw_Data_OS_23!$G$7:$G$4518,"Paid/ Closed")="Paid/ Closed","Paid/ Closed", "Still_Outstanding")</f>
        <v>Still_Outstanding</v>
      </c>
      <c r="N1731" s="33">
        <f>IF(_xlfn.XLOOKUP(C1731,Raw_Data_Paid_23!$C$4:$C$2114,Raw_Data_Paid_23!$C$4:$C$2114,1)= 1,1,0)</f>
        <v>1</v>
      </c>
      <c r="O1731" t="str">
        <f>IF(M1731=$W$7,IF(AND(N1731,_xlfn.XLOOKUP(C1731,Raw_Data_OS_23!$C$7:$C$4518,Raw_Data_OS_23!$G$7:$G$4518,0)=G1731),"A",IF(_xlfn.XLOOKUP(C1731,Raw_Data_Paid_23!$C$4:$C$2114,Raw_Data_Paid_23!$C$4:$C$2114,"B1")="B1","B1","B2")),IF(_xlfn.XLOOKUP(C1731,Raw_Data_Paid_23!$C$4:$C$2114,Raw_Data_Paid_23!$C$4:$C$2114,"C1")="C1","C1","C2"))</f>
        <v>B1</v>
      </c>
      <c r="P1731" t="str">
        <f t="shared" si="76"/>
        <v>2019B1Motor Commercial</v>
      </c>
    </row>
    <row r="1732" spans="3:16" x14ac:dyDescent="0.35">
      <c r="C1732" s="6" t="s">
        <v>1950</v>
      </c>
      <c r="D1732" s="7" t="s">
        <v>5114</v>
      </c>
      <c r="E1732" s="7" t="s">
        <v>5115</v>
      </c>
      <c r="F1732" s="8" t="s">
        <v>3908</v>
      </c>
      <c r="G1732" s="9">
        <v>7540</v>
      </c>
      <c r="H1732" s="10">
        <v>2019</v>
      </c>
      <c r="I1732" s="10">
        <v>2019</v>
      </c>
      <c r="J1732" s="11" t="s">
        <v>681</v>
      </c>
      <c r="K1732" s="12">
        <v>7540</v>
      </c>
      <c r="L1732" s="12">
        <v>1</v>
      </c>
      <c r="M1732" s="33" t="str">
        <f>IF(_xlfn.XLOOKUP(C1732,Raw_Data_OS_23!$C$7:$C$4518,Raw_Data_OS_23!$G$7:$G$4518,"Paid/ Closed")="Paid/ Closed","Paid/ Closed", "Still_Outstanding")</f>
        <v>Still_Outstanding</v>
      </c>
      <c r="N1732" s="33">
        <f>IF(_xlfn.XLOOKUP(C1732,Raw_Data_Paid_23!$C$4:$C$2114,Raw_Data_Paid_23!$C$4:$C$2114,1)= 1,1,0)</f>
        <v>1</v>
      </c>
      <c r="O1732" t="str">
        <f>IF(M1732=$W$7,IF(AND(N1732,_xlfn.XLOOKUP(C1732,Raw_Data_OS_23!$C$7:$C$4518,Raw_Data_OS_23!$G$7:$G$4518,0)=G1732),"A",IF(_xlfn.XLOOKUP(C1732,Raw_Data_Paid_23!$C$4:$C$2114,Raw_Data_Paid_23!$C$4:$C$2114,"B1")="B1","B1","B2")),IF(_xlfn.XLOOKUP(C1732,Raw_Data_Paid_23!$C$4:$C$2114,Raw_Data_Paid_23!$C$4:$C$2114,"C1")="C1","C1","C2"))</f>
        <v>A</v>
      </c>
      <c r="P1732" t="str">
        <f t="shared" si="76"/>
        <v>2019AMotor Commercial</v>
      </c>
    </row>
    <row r="1733" spans="3:16" x14ac:dyDescent="0.35">
      <c r="C1733" s="6" t="s">
        <v>1951</v>
      </c>
      <c r="D1733" s="7" t="s">
        <v>5116</v>
      </c>
      <c r="E1733" s="7" t="s">
        <v>5117</v>
      </c>
      <c r="F1733" s="8" t="s">
        <v>3908</v>
      </c>
      <c r="G1733" s="9">
        <v>1000</v>
      </c>
      <c r="H1733" s="10">
        <v>2019</v>
      </c>
      <c r="I1733" s="10">
        <v>2019</v>
      </c>
      <c r="J1733" s="11" t="s">
        <v>681</v>
      </c>
      <c r="K1733" s="12">
        <v>1000</v>
      </c>
      <c r="L1733" s="12">
        <v>1</v>
      </c>
      <c r="M1733" s="33" t="str">
        <f>IF(_xlfn.XLOOKUP(C1733,Raw_Data_OS_23!$C$7:$C$4518,Raw_Data_OS_23!$G$7:$G$4518,"Paid/ Closed")="Paid/ Closed","Paid/ Closed", "Still_Outstanding")</f>
        <v>Paid/ Closed</v>
      </c>
      <c r="N1733" s="33">
        <f>IF(_xlfn.XLOOKUP(C1733,Raw_Data_Paid_23!$C$4:$C$2114,Raw_Data_Paid_23!$C$4:$C$2114,1)= 1,1,0)</f>
        <v>1</v>
      </c>
      <c r="O1733" t="str">
        <f>IF(M1733=$W$7,IF(AND(N1733,_xlfn.XLOOKUP(C1733,Raw_Data_OS_23!$C$7:$C$4518,Raw_Data_OS_23!$G$7:$G$4518,0)=G1733),"A",IF(_xlfn.XLOOKUP(C1733,Raw_Data_Paid_23!$C$4:$C$2114,Raw_Data_Paid_23!$C$4:$C$2114,"B1")="B1","B1","B2")),IF(_xlfn.XLOOKUP(C1733,Raw_Data_Paid_23!$C$4:$C$2114,Raw_Data_Paid_23!$C$4:$C$2114,"C1")="C1","C1","C2"))</f>
        <v>C1</v>
      </c>
      <c r="P1733" t="str">
        <f t="shared" si="76"/>
        <v>2019C1Motor Commercial</v>
      </c>
    </row>
    <row r="1734" spans="3:16" x14ac:dyDescent="0.35">
      <c r="C1734" s="6" t="s">
        <v>1952</v>
      </c>
      <c r="D1734" s="7" t="s">
        <v>5118</v>
      </c>
      <c r="E1734" s="7" t="s">
        <v>5114</v>
      </c>
      <c r="F1734" s="8" t="s">
        <v>3908</v>
      </c>
      <c r="G1734" s="9">
        <v>8400</v>
      </c>
      <c r="H1734" s="10">
        <v>2019</v>
      </c>
      <c r="I1734" s="10">
        <v>2019</v>
      </c>
      <c r="J1734" s="11" t="s">
        <v>681</v>
      </c>
      <c r="K1734" s="12">
        <v>8400</v>
      </c>
      <c r="L1734" s="12">
        <v>1</v>
      </c>
      <c r="M1734" s="33" t="str">
        <f>IF(_xlfn.XLOOKUP(C1734,Raw_Data_OS_23!$C$7:$C$4518,Raw_Data_OS_23!$G$7:$G$4518,"Paid/ Closed")="Paid/ Closed","Paid/ Closed", "Still_Outstanding")</f>
        <v>Paid/ Closed</v>
      </c>
      <c r="N1734" s="33">
        <f>IF(_xlfn.XLOOKUP(C1734,Raw_Data_Paid_23!$C$4:$C$2114,Raw_Data_Paid_23!$C$4:$C$2114,1)= 1,1,0)</f>
        <v>1</v>
      </c>
      <c r="O1734" t="str">
        <f>IF(M1734=$W$7,IF(AND(N1734,_xlfn.XLOOKUP(C1734,Raw_Data_OS_23!$C$7:$C$4518,Raw_Data_OS_23!$G$7:$G$4518,0)=G1734),"A",IF(_xlfn.XLOOKUP(C1734,Raw_Data_Paid_23!$C$4:$C$2114,Raw_Data_Paid_23!$C$4:$C$2114,"B1")="B1","B1","B2")),IF(_xlfn.XLOOKUP(C1734,Raw_Data_Paid_23!$C$4:$C$2114,Raw_Data_Paid_23!$C$4:$C$2114,"C1")="C1","C1","C2"))</f>
        <v>C1</v>
      </c>
      <c r="P1734" t="str">
        <f t="shared" ref="P1734:P1797" si="77">H1734&amp;O1734&amp;F1734</f>
        <v>2019C1Motor Commercial</v>
      </c>
    </row>
    <row r="1735" spans="3:16" x14ac:dyDescent="0.35">
      <c r="C1735" s="6" t="s">
        <v>1953</v>
      </c>
      <c r="D1735" s="7" t="s">
        <v>5119</v>
      </c>
      <c r="E1735" s="7" t="s">
        <v>5115</v>
      </c>
      <c r="F1735" s="8" t="s">
        <v>3910</v>
      </c>
      <c r="G1735" s="9">
        <v>-96000</v>
      </c>
      <c r="H1735" s="10">
        <v>2019</v>
      </c>
      <c r="I1735" s="10">
        <v>2019</v>
      </c>
      <c r="J1735" s="11" t="s">
        <v>681</v>
      </c>
      <c r="K1735" s="12">
        <v>-96000</v>
      </c>
      <c r="L1735" s="12">
        <v>1</v>
      </c>
      <c r="M1735" s="33" t="str">
        <f>IF(_xlfn.XLOOKUP(C1735,Raw_Data_OS_23!$C$7:$C$4518,Raw_Data_OS_23!$G$7:$G$4518,"Paid/ Closed")="Paid/ Closed","Paid/ Closed", "Still_Outstanding")</f>
        <v>Paid/ Closed</v>
      </c>
      <c r="N1735" s="33">
        <f>IF(_xlfn.XLOOKUP(C1735,Raw_Data_Paid_23!$C$4:$C$2114,Raw_Data_Paid_23!$C$4:$C$2114,1)= 1,1,0)</f>
        <v>1</v>
      </c>
      <c r="O1735" t="str">
        <f>IF(M1735=$W$7,IF(AND(N1735,_xlfn.XLOOKUP(C1735,Raw_Data_OS_23!$C$7:$C$4518,Raw_Data_OS_23!$G$7:$G$4518,0)=G1735),"A",IF(_xlfn.XLOOKUP(C1735,Raw_Data_Paid_23!$C$4:$C$2114,Raw_Data_Paid_23!$C$4:$C$2114,"B1")="B1","B1","B2")),IF(_xlfn.XLOOKUP(C1735,Raw_Data_Paid_23!$C$4:$C$2114,Raw_Data_Paid_23!$C$4:$C$2114,"C1")="C1","C1","C2"))</f>
        <v>C1</v>
      </c>
      <c r="P1735" t="str">
        <f t="shared" si="77"/>
        <v>2019C1Motor Private</v>
      </c>
    </row>
    <row r="1736" spans="3:16" x14ac:dyDescent="0.35">
      <c r="C1736" s="6" t="s">
        <v>1954</v>
      </c>
      <c r="D1736" s="7" t="s">
        <v>5029</v>
      </c>
      <c r="E1736" s="7" t="s">
        <v>5120</v>
      </c>
      <c r="F1736" s="8" t="s">
        <v>3910</v>
      </c>
      <c r="G1736" s="9">
        <v>5000</v>
      </c>
      <c r="H1736" s="10">
        <v>2018</v>
      </c>
      <c r="I1736" s="10">
        <v>2019</v>
      </c>
      <c r="J1736" s="11" t="s">
        <v>1257</v>
      </c>
      <c r="K1736" s="12">
        <v>5000</v>
      </c>
      <c r="L1736" s="12">
        <v>1</v>
      </c>
      <c r="M1736" s="33" t="str">
        <f>IF(_xlfn.XLOOKUP(C1736,Raw_Data_OS_23!$C$7:$C$4518,Raw_Data_OS_23!$G$7:$G$4518,"Paid/ Closed")="Paid/ Closed","Paid/ Closed", "Still_Outstanding")</f>
        <v>Paid/ Closed</v>
      </c>
      <c r="N1736" s="33">
        <f>IF(_xlfn.XLOOKUP(C1736,Raw_Data_Paid_23!$C$4:$C$2114,Raw_Data_Paid_23!$C$4:$C$2114,1)= 1,1,0)</f>
        <v>1</v>
      </c>
      <c r="O1736" t="str">
        <f>IF(M1736=$W$7,IF(AND(N1736,_xlfn.XLOOKUP(C1736,Raw_Data_OS_23!$C$7:$C$4518,Raw_Data_OS_23!$G$7:$G$4518,0)=G1736),"A",IF(_xlfn.XLOOKUP(C1736,Raw_Data_Paid_23!$C$4:$C$2114,Raw_Data_Paid_23!$C$4:$C$2114,"B1")="B1","B1","B2")),IF(_xlfn.XLOOKUP(C1736,Raw_Data_Paid_23!$C$4:$C$2114,Raw_Data_Paid_23!$C$4:$C$2114,"C1")="C1","C1","C2"))</f>
        <v>C1</v>
      </c>
      <c r="P1736" t="str">
        <f t="shared" si="77"/>
        <v>2018C1Motor Private</v>
      </c>
    </row>
    <row r="1737" spans="3:16" x14ac:dyDescent="0.35">
      <c r="C1737" s="6" t="s">
        <v>1955</v>
      </c>
      <c r="D1737" s="7" t="s">
        <v>5121</v>
      </c>
      <c r="E1737" s="7" t="s">
        <v>5112</v>
      </c>
      <c r="F1737" s="8" t="s">
        <v>3908</v>
      </c>
      <c r="G1737" s="9">
        <v>500000</v>
      </c>
      <c r="H1737" s="10">
        <v>2018</v>
      </c>
      <c r="I1737" s="10">
        <v>2019</v>
      </c>
      <c r="J1737" s="11" t="s">
        <v>684</v>
      </c>
      <c r="K1737" s="12">
        <v>500000</v>
      </c>
      <c r="L1737" s="12">
        <v>1</v>
      </c>
      <c r="M1737" s="33" t="str">
        <f>IF(_xlfn.XLOOKUP(C1737,Raw_Data_OS_23!$C$7:$C$4518,Raw_Data_OS_23!$G$7:$G$4518,"Paid/ Closed")="Paid/ Closed","Paid/ Closed", "Still_Outstanding")</f>
        <v>Still_Outstanding</v>
      </c>
      <c r="N1737" s="33">
        <f>IF(_xlfn.XLOOKUP(C1737,Raw_Data_Paid_23!$C$4:$C$2114,Raw_Data_Paid_23!$C$4:$C$2114,1)= 1,1,0)</f>
        <v>1</v>
      </c>
      <c r="O1737" t="str">
        <f>IF(M1737=$W$7,IF(AND(N1737,_xlfn.XLOOKUP(C1737,Raw_Data_OS_23!$C$7:$C$4518,Raw_Data_OS_23!$G$7:$G$4518,0)=G1737),"A",IF(_xlfn.XLOOKUP(C1737,Raw_Data_Paid_23!$C$4:$C$2114,Raw_Data_Paid_23!$C$4:$C$2114,"B1")="B1","B1","B2")),IF(_xlfn.XLOOKUP(C1737,Raw_Data_Paid_23!$C$4:$C$2114,Raw_Data_Paid_23!$C$4:$C$2114,"C1")="C1","C1","C2"))</f>
        <v>B1</v>
      </c>
      <c r="P1737" t="str">
        <f t="shared" si="77"/>
        <v>2018B1Motor Commercial</v>
      </c>
    </row>
    <row r="1738" spans="3:16" x14ac:dyDescent="0.35">
      <c r="C1738" s="6" t="s">
        <v>1956</v>
      </c>
      <c r="D1738" s="7" t="s">
        <v>5122</v>
      </c>
      <c r="E1738" s="7" t="s">
        <v>5123</v>
      </c>
      <c r="F1738" s="8" t="s">
        <v>4195</v>
      </c>
      <c r="G1738" s="9">
        <v>2000</v>
      </c>
      <c r="H1738" s="10">
        <v>2017</v>
      </c>
      <c r="I1738" s="10">
        <v>2019</v>
      </c>
      <c r="J1738" s="11" t="s">
        <v>669</v>
      </c>
      <c r="K1738" s="12">
        <v>30.4</v>
      </c>
      <c r="L1738" s="12">
        <v>1</v>
      </c>
      <c r="M1738" s="33" t="str">
        <f>IF(_xlfn.XLOOKUP(C1738,Raw_Data_OS_23!$C$7:$C$4518,Raw_Data_OS_23!$G$7:$G$4518,"Paid/ Closed")="Paid/ Closed","Paid/ Closed", "Still_Outstanding")</f>
        <v>Still_Outstanding</v>
      </c>
      <c r="N1738" s="33">
        <f>IF(_xlfn.XLOOKUP(C1738,Raw_Data_Paid_23!$C$4:$C$2114,Raw_Data_Paid_23!$C$4:$C$2114,1)= 1,1,0)</f>
        <v>1</v>
      </c>
      <c r="O1738" t="str">
        <f>IF(M1738=$W$7,IF(AND(N1738,_xlfn.XLOOKUP(C1738,Raw_Data_OS_23!$C$7:$C$4518,Raw_Data_OS_23!$G$7:$G$4518,0)=G1738),"A",IF(_xlfn.XLOOKUP(C1738,Raw_Data_Paid_23!$C$4:$C$2114,Raw_Data_Paid_23!$C$4:$C$2114,"B1")="B1","B1","B2")),IF(_xlfn.XLOOKUP(C1738,Raw_Data_Paid_23!$C$4:$C$2114,Raw_Data_Paid_23!$C$4:$C$2114,"C1")="C1","C1","C2"))</f>
        <v>B1</v>
      </c>
      <c r="P1738" t="str">
        <f t="shared" si="77"/>
        <v>2017B1Engineering</v>
      </c>
    </row>
    <row r="1739" spans="3:16" x14ac:dyDescent="0.35">
      <c r="C1739" s="6" t="s">
        <v>1266</v>
      </c>
      <c r="D1739" s="7" t="s">
        <v>5124</v>
      </c>
      <c r="E1739" s="7" t="s">
        <v>5123</v>
      </c>
      <c r="F1739" s="8" t="s">
        <v>3910</v>
      </c>
      <c r="G1739" s="9">
        <v>2500</v>
      </c>
      <c r="H1739" s="10">
        <v>2019</v>
      </c>
      <c r="I1739" s="10">
        <v>2019</v>
      </c>
      <c r="J1739" s="11" t="s">
        <v>681</v>
      </c>
      <c r="K1739" s="12">
        <v>2500</v>
      </c>
      <c r="L1739" s="12">
        <v>1</v>
      </c>
      <c r="M1739" s="33" t="str">
        <f>IF(_xlfn.XLOOKUP(C1739,Raw_Data_OS_23!$C$7:$C$4518,Raw_Data_OS_23!$G$7:$G$4518,"Paid/ Closed")="Paid/ Closed","Paid/ Closed", "Still_Outstanding")</f>
        <v>Paid/ Closed</v>
      </c>
      <c r="N1739" s="33">
        <f>IF(_xlfn.XLOOKUP(C1739,Raw_Data_Paid_23!$C$4:$C$2114,Raw_Data_Paid_23!$C$4:$C$2114,1)= 1,1,0)</f>
        <v>1</v>
      </c>
      <c r="O1739" t="str">
        <f>IF(M1739=$W$7,IF(AND(N1739,_xlfn.XLOOKUP(C1739,Raw_Data_OS_23!$C$7:$C$4518,Raw_Data_OS_23!$G$7:$G$4518,0)=G1739),"A",IF(_xlfn.XLOOKUP(C1739,Raw_Data_Paid_23!$C$4:$C$2114,Raw_Data_Paid_23!$C$4:$C$2114,"B1")="B1","B1","B2")),IF(_xlfn.XLOOKUP(C1739,Raw_Data_Paid_23!$C$4:$C$2114,Raw_Data_Paid_23!$C$4:$C$2114,"C1")="C1","C1","C2"))</f>
        <v>C1</v>
      </c>
      <c r="P1739" t="str">
        <f t="shared" si="77"/>
        <v>2019C1Motor Private</v>
      </c>
    </row>
    <row r="1740" spans="3:16" x14ac:dyDescent="0.35">
      <c r="C1740" s="6" t="s">
        <v>1957</v>
      </c>
      <c r="D1740" s="7" t="s">
        <v>5124</v>
      </c>
      <c r="E1740" s="7" t="s">
        <v>5125</v>
      </c>
      <c r="F1740" s="8" t="s">
        <v>3910</v>
      </c>
      <c r="G1740" s="9">
        <v>2700</v>
      </c>
      <c r="H1740" s="10">
        <v>2019</v>
      </c>
      <c r="I1740" s="10">
        <v>2019</v>
      </c>
      <c r="J1740" s="11" t="s">
        <v>681</v>
      </c>
      <c r="K1740" s="12">
        <v>2700</v>
      </c>
      <c r="L1740" s="12">
        <v>1</v>
      </c>
      <c r="M1740" s="33" t="str">
        <f>IF(_xlfn.XLOOKUP(C1740,Raw_Data_OS_23!$C$7:$C$4518,Raw_Data_OS_23!$G$7:$G$4518,"Paid/ Closed")="Paid/ Closed","Paid/ Closed", "Still_Outstanding")</f>
        <v>Paid/ Closed</v>
      </c>
      <c r="N1740" s="33">
        <f>IF(_xlfn.XLOOKUP(C1740,Raw_Data_Paid_23!$C$4:$C$2114,Raw_Data_Paid_23!$C$4:$C$2114,1)= 1,1,0)</f>
        <v>1</v>
      </c>
      <c r="O1740" t="str">
        <f>IF(M1740=$W$7,IF(AND(N1740,_xlfn.XLOOKUP(C1740,Raw_Data_OS_23!$C$7:$C$4518,Raw_Data_OS_23!$G$7:$G$4518,0)=G1740),"A",IF(_xlfn.XLOOKUP(C1740,Raw_Data_Paid_23!$C$4:$C$2114,Raw_Data_Paid_23!$C$4:$C$2114,"B1")="B1","B1","B2")),IF(_xlfn.XLOOKUP(C1740,Raw_Data_Paid_23!$C$4:$C$2114,Raw_Data_Paid_23!$C$4:$C$2114,"C1")="C1","C1","C2"))</f>
        <v>C1</v>
      </c>
      <c r="P1740" t="str">
        <f t="shared" si="77"/>
        <v>2019C1Motor Private</v>
      </c>
    </row>
    <row r="1741" spans="3:16" x14ac:dyDescent="0.35">
      <c r="C1741" s="6" t="s">
        <v>1958</v>
      </c>
      <c r="D1741" s="7" t="s">
        <v>5126</v>
      </c>
      <c r="E1741" s="7" t="s">
        <v>5127</v>
      </c>
      <c r="F1741" s="8" t="s">
        <v>3908</v>
      </c>
      <c r="G1741" s="9">
        <v>1000</v>
      </c>
      <c r="H1741" s="10">
        <v>2019</v>
      </c>
      <c r="I1741" s="10">
        <v>2019</v>
      </c>
      <c r="J1741" s="11" t="s">
        <v>681</v>
      </c>
      <c r="K1741" s="12">
        <v>1000</v>
      </c>
      <c r="L1741" s="12">
        <v>1</v>
      </c>
      <c r="M1741" s="33" t="str">
        <f>IF(_xlfn.XLOOKUP(C1741,Raw_Data_OS_23!$C$7:$C$4518,Raw_Data_OS_23!$G$7:$G$4518,"Paid/ Closed")="Paid/ Closed","Paid/ Closed", "Still_Outstanding")</f>
        <v>Paid/ Closed</v>
      </c>
      <c r="N1741" s="33">
        <f>IF(_xlfn.XLOOKUP(C1741,Raw_Data_Paid_23!$C$4:$C$2114,Raw_Data_Paid_23!$C$4:$C$2114,1)= 1,1,0)</f>
        <v>1</v>
      </c>
      <c r="O1741" t="str">
        <f>IF(M1741=$W$7,IF(AND(N1741,_xlfn.XLOOKUP(C1741,Raw_Data_OS_23!$C$7:$C$4518,Raw_Data_OS_23!$G$7:$G$4518,0)=G1741),"A",IF(_xlfn.XLOOKUP(C1741,Raw_Data_Paid_23!$C$4:$C$2114,Raw_Data_Paid_23!$C$4:$C$2114,"B1")="B1","B1","B2")),IF(_xlfn.XLOOKUP(C1741,Raw_Data_Paid_23!$C$4:$C$2114,Raw_Data_Paid_23!$C$4:$C$2114,"C1")="C1","C1","C2"))</f>
        <v>C1</v>
      </c>
      <c r="P1741" t="str">
        <f t="shared" si="77"/>
        <v>2019C1Motor Commercial</v>
      </c>
    </row>
    <row r="1742" spans="3:16" x14ac:dyDescent="0.35">
      <c r="C1742" s="6" t="s">
        <v>1959</v>
      </c>
      <c r="D1742" s="7" t="s">
        <v>5128</v>
      </c>
      <c r="E1742" s="7" t="s">
        <v>5129</v>
      </c>
      <c r="F1742" s="8" t="s">
        <v>3910</v>
      </c>
      <c r="G1742" s="9">
        <v>704491</v>
      </c>
      <c r="H1742" s="10">
        <v>2018</v>
      </c>
      <c r="I1742" s="10">
        <v>2019</v>
      </c>
      <c r="J1742" s="11" t="s">
        <v>684</v>
      </c>
      <c r="K1742" s="12">
        <v>704491</v>
      </c>
      <c r="L1742" s="12">
        <v>1</v>
      </c>
      <c r="M1742" s="33" t="str">
        <f>IF(_xlfn.XLOOKUP(C1742,Raw_Data_OS_23!$C$7:$C$4518,Raw_Data_OS_23!$G$7:$G$4518,"Paid/ Closed")="Paid/ Closed","Paid/ Closed", "Still_Outstanding")</f>
        <v>Still_Outstanding</v>
      </c>
      <c r="N1742" s="33">
        <f>IF(_xlfn.XLOOKUP(C1742,Raw_Data_Paid_23!$C$4:$C$2114,Raw_Data_Paid_23!$C$4:$C$2114,1)= 1,1,0)</f>
        <v>0</v>
      </c>
      <c r="O1742" t="str">
        <f>IF(M1742=$W$7,IF(AND(N1742,_xlfn.XLOOKUP(C1742,Raw_Data_OS_23!$C$7:$C$4518,Raw_Data_OS_23!$G$7:$G$4518,0)=G1742),"A",IF(_xlfn.XLOOKUP(C1742,Raw_Data_Paid_23!$C$4:$C$2114,Raw_Data_Paid_23!$C$4:$C$2114,"B1")="B1","B1","B2")),IF(_xlfn.XLOOKUP(C1742,Raw_Data_Paid_23!$C$4:$C$2114,Raw_Data_Paid_23!$C$4:$C$2114,"C1")="C1","C1","C2"))</f>
        <v>B2</v>
      </c>
      <c r="P1742" t="str">
        <f t="shared" si="77"/>
        <v>2018B2Motor Private</v>
      </c>
    </row>
    <row r="1743" spans="3:16" x14ac:dyDescent="0.35">
      <c r="C1743" s="6" t="s">
        <v>1960</v>
      </c>
      <c r="D1743" s="7" t="s">
        <v>5077</v>
      </c>
      <c r="E1743" s="7" t="s">
        <v>5130</v>
      </c>
      <c r="F1743" s="8" t="s">
        <v>658</v>
      </c>
      <c r="G1743" s="9">
        <v>1000</v>
      </c>
      <c r="H1743" s="10">
        <v>2018</v>
      </c>
      <c r="I1743" s="10">
        <v>2019</v>
      </c>
      <c r="J1743" s="11" t="s">
        <v>684</v>
      </c>
      <c r="K1743" s="12">
        <v>1000</v>
      </c>
      <c r="L1743" s="12">
        <v>1</v>
      </c>
      <c r="M1743" s="33" t="str">
        <f>IF(_xlfn.XLOOKUP(C1743,Raw_Data_OS_23!$C$7:$C$4518,Raw_Data_OS_23!$G$7:$G$4518,"Paid/ Closed")="Paid/ Closed","Paid/ Closed", "Still_Outstanding")</f>
        <v>Paid/ Closed</v>
      </c>
      <c r="N1743" s="33">
        <f>IF(_xlfn.XLOOKUP(C1743,Raw_Data_Paid_23!$C$4:$C$2114,Raw_Data_Paid_23!$C$4:$C$2114,1)= 1,1,0)</f>
        <v>1</v>
      </c>
      <c r="O1743" t="str">
        <f>IF(M1743=$W$7,IF(AND(N1743,_xlfn.XLOOKUP(C1743,Raw_Data_OS_23!$C$7:$C$4518,Raw_Data_OS_23!$G$7:$G$4518,0)=G1743),"A",IF(_xlfn.XLOOKUP(C1743,Raw_Data_Paid_23!$C$4:$C$2114,Raw_Data_Paid_23!$C$4:$C$2114,"B1")="B1","B1","B2")),IF(_xlfn.XLOOKUP(C1743,Raw_Data_Paid_23!$C$4:$C$2114,Raw_Data_Paid_23!$C$4:$C$2114,"C1")="C1","C1","C2"))</f>
        <v>C1</v>
      </c>
      <c r="P1743" t="str">
        <f t="shared" si="77"/>
        <v>2018C1Workmen's Compensation</v>
      </c>
    </row>
    <row r="1744" spans="3:16" x14ac:dyDescent="0.35">
      <c r="C1744" s="6" t="s">
        <v>1961</v>
      </c>
      <c r="D1744" s="7" t="s">
        <v>4978</v>
      </c>
      <c r="E1744" s="7" t="s">
        <v>5131</v>
      </c>
      <c r="F1744" s="8" t="s">
        <v>3908</v>
      </c>
      <c r="G1744" s="9">
        <v>728178.32819999999</v>
      </c>
      <c r="H1744" s="10">
        <v>2018</v>
      </c>
      <c r="I1744" s="10">
        <v>2019</v>
      </c>
      <c r="J1744" s="11" t="s">
        <v>674</v>
      </c>
      <c r="K1744" s="12">
        <v>728178.32819999999</v>
      </c>
      <c r="L1744" s="12">
        <v>1</v>
      </c>
      <c r="M1744" s="33" t="str">
        <f>IF(_xlfn.XLOOKUP(C1744,Raw_Data_OS_23!$C$7:$C$4518,Raw_Data_OS_23!$G$7:$G$4518,"Paid/ Closed")="Paid/ Closed","Paid/ Closed", "Still_Outstanding")</f>
        <v>Still_Outstanding</v>
      </c>
      <c r="N1744" s="33">
        <f>IF(_xlfn.XLOOKUP(C1744,Raw_Data_Paid_23!$C$4:$C$2114,Raw_Data_Paid_23!$C$4:$C$2114,1)= 1,1,0)</f>
        <v>1</v>
      </c>
      <c r="O1744" t="str">
        <f>IF(M1744=$W$7,IF(AND(N1744,_xlfn.XLOOKUP(C1744,Raw_Data_OS_23!$C$7:$C$4518,Raw_Data_OS_23!$G$7:$G$4518,0)=G1744),"A",IF(_xlfn.XLOOKUP(C1744,Raw_Data_Paid_23!$C$4:$C$2114,Raw_Data_Paid_23!$C$4:$C$2114,"B1")="B1","B1","B2")),IF(_xlfn.XLOOKUP(C1744,Raw_Data_Paid_23!$C$4:$C$2114,Raw_Data_Paid_23!$C$4:$C$2114,"C1")="C1","C1","C2"))</f>
        <v>B1</v>
      </c>
      <c r="P1744" t="str">
        <f t="shared" si="77"/>
        <v>2018B1Motor Commercial</v>
      </c>
    </row>
    <row r="1745" spans="3:16" x14ac:dyDescent="0.35">
      <c r="C1745" s="6" t="s">
        <v>1962</v>
      </c>
      <c r="D1745" s="7" t="s">
        <v>5132</v>
      </c>
      <c r="E1745" s="7" t="s">
        <v>4117</v>
      </c>
      <c r="F1745" s="8" t="s">
        <v>658</v>
      </c>
      <c r="G1745" s="9">
        <v>5000</v>
      </c>
      <c r="H1745" s="10">
        <v>2019</v>
      </c>
      <c r="I1745" s="10">
        <v>2019</v>
      </c>
      <c r="J1745" s="11" t="s">
        <v>51</v>
      </c>
      <c r="K1745" s="12">
        <v>5000</v>
      </c>
      <c r="L1745" s="12">
        <v>1</v>
      </c>
      <c r="M1745" s="33" t="str">
        <f>IF(_xlfn.XLOOKUP(C1745,Raw_Data_OS_23!$C$7:$C$4518,Raw_Data_OS_23!$G$7:$G$4518,"Paid/ Closed")="Paid/ Closed","Paid/ Closed", "Still_Outstanding")</f>
        <v>Paid/ Closed</v>
      </c>
      <c r="N1745" s="33">
        <f>IF(_xlfn.XLOOKUP(C1745,Raw_Data_Paid_23!$C$4:$C$2114,Raw_Data_Paid_23!$C$4:$C$2114,1)= 1,1,0)</f>
        <v>1</v>
      </c>
      <c r="O1745" t="str">
        <f>IF(M1745=$W$7,IF(AND(N1745,_xlfn.XLOOKUP(C1745,Raw_Data_OS_23!$C$7:$C$4518,Raw_Data_OS_23!$G$7:$G$4518,0)=G1745),"A",IF(_xlfn.XLOOKUP(C1745,Raw_Data_Paid_23!$C$4:$C$2114,Raw_Data_Paid_23!$C$4:$C$2114,"B1")="B1","B1","B2")),IF(_xlfn.XLOOKUP(C1745,Raw_Data_Paid_23!$C$4:$C$2114,Raw_Data_Paid_23!$C$4:$C$2114,"C1")="C1","C1","C2"))</f>
        <v>C1</v>
      </c>
      <c r="P1745" t="str">
        <f t="shared" si="77"/>
        <v>2019C1Workmen's Compensation</v>
      </c>
    </row>
    <row r="1746" spans="3:16" x14ac:dyDescent="0.35">
      <c r="C1746" s="6" t="s">
        <v>1963</v>
      </c>
      <c r="D1746" s="7" t="s">
        <v>5133</v>
      </c>
      <c r="E1746" s="7" t="s">
        <v>4117</v>
      </c>
      <c r="F1746" s="8" t="s">
        <v>658</v>
      </c>
      <c r="G1746" s="9">
        <v>5000</v>
      </c>
      <c r="H1746" s="10">
        <v>2019</v>
      </c>
      <c r="I1746" s="10">
        <v>2019</v>
      </c>
      <c r="J1746" s="11" t="s">
        <v>51</v>
      </c>
      <c r="K1746" s="12">
        <v>5000</v>
      </c>
      <c r="L1746" s="12">
        <v>1</v>
      </c>
      <c r="M1746" s="33" t="str">
        <f>IF(_xlfn.XLOOKUP(C1746,Raw_Data_OS_23!$C$7:$C$4518,Raw_Data_OS_23!$G$7:$G$4518,"Paid/ Closed")="Paid/ Closed","Paid/ Closed", "Still_Outstanding")</f>
        <v>Still_Outstanding</v>
      </c>
      <c r="N1746" s="33">
        <f>IF(_xlfn.XLOOKUP(C1746,Raw_Data_Paid_23!$C$4:$C$2114,Raw_Data_Paid_23!$C$4:$C$2114,1)= 1,1,0)</f>
        <v>1</v>
      </c>
      <c r="O1746" t="str">
        <f>IF(M1746=$W$7,IF(AND(N1746,_xlfn.XLOOKUP(C1746,Raw_Data_OS_23!$C$7:$C$4518,Raw_Data_OS_23!$G$7:$G$4518,0)=G1746),"A",IF(_xlfn.XLOOKUP(C1746,Raw_Data_Paid_23!$C$4:$C$2114,Raw_Data_Paid_23!$C$4:$C$2114,"B1")="B1","B1","B2")),IF(_xlfn.XLOOKUP(C1746,Raw_Data_Paid_23!$C$4:$C$2114,Raw_Data_Paid_23!$C$4:$C$2114,"C1")="C1","C1","C2"))</f>
        <v>B1</v>
      </c>
      <c r="P1746" t="str">
        <f t="shared" si="77"/>
        <v>2019B1Workmen's Compensation</v>
      </c>
    </row>
    <row r="1747" spans="3:16" x14ac:dyDescent="0.35">
      <c r="C1747" s="6" t="s">
        <v>1964</v>
      </c>
      <c r="D1747" s="7" t="s">
        <v>4117</v>
      </c>
      <c r="E1747" s="7" t="s">
        <v>4117</v>
      </c>
      <c r="F1747" s="8" t="s">
        <v>658</v>
      </c>
      <c r="G1747" s="9">
        <v>684491</v>
      </c>
      <c r="H1747" s="10">
        <v>2019</v>
      </c>
      <c r="I1747" s="10">
        <v>2019</v>
      </c>
      <c r="J1747" s="11" t="s">
        <v>51</v>
      </c>
      <c r="K1747" s="12">
        <v>684491</v>
      </c>
      <c r="L1747" s="12">
        <v>1</v>
      </c>
      <c r="M1747" s="33" t="str">
        <f>IF(_xlfn.XLOOKUP(C1747,Raw_Data_OS_23!$C$7:$C$4518,Raw_Data_OS_23!$G$7:$G$4518,"Paid/ Closed")="Paid/ Closed","Paid/ Closed", "Still_Outstanding")</f>
        <v>Still_Outstanding</v>
      </c>
      <c r="N1747" s="33">
        <f>IF(_xlfn.XLOOKUP(C1747,Raw_Data_Paid_23!$C$4:$C$2114,Raw_Data_Paid_23!$C$4:$C$2114,1)= 1,1,0)</f>
        <v>1</v>
      </c>
      <c r="O1747" t="str">
        <f>IF(M1747=$W$7,IF(AND(N1747,_xlfn.XLOOKUP(C1747,Raw_Data_OS_23!$C$7:$C$4518,Raw_Data_OS_23!$G$7:$G$4518,0)=G1747),"A",IF(_xlfn.XLOOKUP(C1747,Raw_Data_Paid_23!$C$4:$C$2114,Raw_Data_Paid_23!$C$4:$C$2114,"B1")="B1","B1","B2")),IF(_xlfn.XLOOKUP(C1747,Raw_Data_Paid_23!$C$4:$C$2114,Raw_Data_Paid_23!$C$4:$C$2114,"C1")="C1","C1","C2"))</f>
        <v>A</v>
      </c>
      <c r="P1747" t="str">
        <f t="shared" si="77"/>
        <v>2019AWorkmen's Compensation</v>
      </c>
    </row>
    <row r="1748" spans="3:16" x14ac:dyDescent="0.35">
      <c r="C1748" s="6" t="s">
        <v>1965</v>
      </c>
      <c r="D1748" s="7" t="s">
        <v>5124</v>
      </c>
      <c r="E1748" s="7" t="s">
        <v>4117</v>
      </c>
      <c r="F1748" s="8" t="s">
        <v>658</v>
      </c>
      <c r="G1748" s="9">
        <v>5000</v>
      </c>
      <c r="H1748" s="10">
        <v>2019</v>
      </c>
      <c r="I1748" s="10">
        <v>2019</v>
      </c>
      <c r="J1748" s="11" t="s">
        <v>681</v>
      </c>
      <c r="K1748" s="12">
        <v>5000</v>
      </c>
      <c r="L1748" s="12">
        <v>1</v>
      </c>
      <c r="M1748" s="33" t="str">
        <f>IF(_xlfn.XLOOKUP(C1748,Raw_Data_OS_23!$C$7:$C$4518,Raw_Data_OS_23!$G$7:$G$4518,"Paid/ Closed")="Paid/ Closed","Paid/ Closed", "Still_Outstanding")</f>
        <v>Paid/ Closed</v>
      </c>
      <c r="N1748" s="33">
        <f>IF(_xlfn.XLOOKUP(C1748,Raw_Data_Paid_23!$C$4:$C$2114,Raw_Data_Paid_23!$C$4:$C$2114,1)= 1,1,0)</f>
        <v>1</v>
      </c>
      <c r="O1748" t="str">
        <f>IF(M1748=$W$7,IF(AND(N1748,_xlfn.XLOOKUP(C1748,Raw_Data_OS_23!$C$7:$C$4518,Raw_Data_OS_23!$G$7:$G$4518,0)=G1748),"A",IF(_xlfn.XLOOKUP(C1748,Raw_Data_Paid_23!$C$4:$C$2114,Raw_Data_Paid_23!$C$4:$C$2114,"B1")="B1","B1","B2")),IF(_xlfn.XLOOKUP(C1748,Raw_Data_Paid_23!$C$4:$C$2114,Raw_Data_Paid_23!$C$4:$C$2114,"C1")="C1","C1","C2"))</f>
        <v>C1</v>
      </c>
      <c r="P1748" t="str">
        <f t="shared" si="77"/>
        <v>2019C1Workmen's Compensation</v>
      </c>
    </row>
    <row r="1749" spans="3:16" x14ac:dyDescent="0.35">
      <c r="C1749" s="6" t="s">
        <v>1966</v>
      </c>
      <c r="D1749" s="7" t="s">
        <v>4033</v>
      </c>
      <c r="E1749" s="7" t="s">
        <v>3978</v>
      </c>
      <c r="F1749" s="8" t="s">
        <v>3910</v>
      </c>
      <c r="G1749" s="9">
        <v>1000</v>
      </c>
      <c r="H1749" s="10">
        <v>2019</v>
      </c>
      <c r="I1749" s="10">
        <v>2019</v>
      </c>
      <c r="J1749" s="11" t="s">
        <v>51</v>
      </c>
      <c r="K1749" s="12">
        <v>1000</v>
      </c>
      <c r="L1749" s="12">
        <v>1</v>
      </c>
      <c r="M1749" s="33" t="str">
        <f>IF(_xlfn.XLOOKUP(C1749,Raw_Data_OS_23!$C$7:$C$4518,Raw_Data_OS_23!$G$7:$G$4518,"Paid/ Closed")="Paid/ Closed","Paid/ Closed", "Still_Outstanding")</f>
        <v>Still_Outstanding</v>
      </c>
      <c r="N1749" s="33">
        <f>IF(_xlfn.XLOOKUP(C1749,Raw_Data_Paid_23!$C$4:$C$2114,Raw_Data_Paid_23!$C$4:$C$2114,1)= 1,1,0)</f>
        <v>1</v>
      </c>
      <c r="O1749" t="str">
        <f>IF(M1749=$W$7,IF(AND(N1749,_xlfn.XLOOKUP(C1749,Raw_Data_OS_23!$C$7:$C$4518,Raw_Data_OS_23!$G$7:$G$4518,0)=G1749),"A",IF(_xlfn.XLOOKUP(C1749,Raw_Data_Paid_23!$C$4:$C$2114,Raw_Data_Paid_23!$C$4:$C$2114,"B1")="B1","B1","B2")),IF(_xlfn.XLOOKUP(C1749,Raw_Data_Paid_23!$C$4:$C$2114,Raw_Data_Paid_23!$C$4:$C$2114,"C1")="C1","C1","C2"))</f>
        <v>B1</v>
      </c>
      <c r="P1749" t="str">
        <f t="shared" si="77"/>
        <v>2019B1Motor Private</v>
      </c>
    </row>
    <row r="1750" spans="3:16" x14ac:dyDescent="0.35">
      <c r="C1750" s="6" t="s">
        <v>1967</v>
      </c>
      <c r="D1750" s="7" t="s">
        <v>3978</v>
      </c>
      <c r="E1750" s="7" t="s">
        <v>5134</v>
      </c>
      <c r="F1750" s="8" t="s">
        <v>4248</v>
      </c>
      <c r="G1750" s="9">
        <v>5000</v>
      </c>
      <c r="H1750" s="10">
        <v>2019</v>
      </c>
      <c r="I1750" s="10">
        <v>2019</v>
      </c>
      <c r="J1750" s="11" t="s">
        <v>51</v>
      </c>
      <c r="K1750" s="12">
        <v>6.1499999999995998</v>
      </c>
      <c r="L1750" s="12">
        <v>1</v>
      </c>
      <c r="M1750" s="33" t="str">
        <f>IF(_xlfn.XLOOKUP(C1750,Raw_Data_OS_23!$C$7:$C$4518,Raw_Data_OS_23!$G$7:$G$4518,"Paid/ Closed")="Paid/ Closed","Paid/ Closed", "Still_Outstanding")</f>
        <v>Still_Outstanding</v>
      </c>
      <c r="N1750" s="33">
        <f>IF(_xlfn.XLOOKUP(C1750,Raw_Data_Paid_23!$C$4:$C$2114,Raw_Data_Paid_23!$C$4:$C$2114,1)= 1,1,0)</f>
        <v>1</v>
      </c>
      <c r="O1750" t="str">
        <f>IF(M1750=$W$7,IF(AND(N1750,_xlfn.XLOOKUP(C1750,Raw_Data_OS_23!$C$7:$C$4518,Raw_Data_OS_23!$G$7:$G$4518,0)=G1750),"A",IF(_xlfn.XLOOKUP(C1750,Raw_Data_Paid_23!$C$4:$C$2114,Raw_Data_Paid_23!$C$4:$C$2114,"B1")="B1","B1","B2")),IF(_xlfn.XLOOKUP(C1750,Raw_Data_Paid_23!$C$4:$C$2114,Raw_Data_Paid_23!$C$4:$C$2114,"C1")="C1","C1","C2"))</f>
        <v>B1</v>
      </c>
      <c r="P1750" t="str">
        <f t="shared" si="77"/>
        <v>2019B1Fire Industrial</v>
      </c>
    </row>
    <row r="1751" spans="3:16" x14ac:dyDescent="0.35">
      <c r="C1751" s="6" t="s">
        <v>1968</v>
      </c>
      <c r="D1751" s="7" t="s">
        <v>5135</v>
      </c>
      <c r="E1751" s="7" t="s">
        <v>3978</v>
      </c>
      <c r="F1751" s="8" t="s">
        <v>658</v>
      </c>
      <c r="G1751" s="9">
        <v>5000</v>
      </c>
      <c r="H1751" s="10">
        <v>2019</v>
      </c>
      <c r="I1751" s="10">
        <v>2019</v>
      </c>
      <c r="J1751" s="11" t="s">
        <v>51</v>
      </c>
      <c r="K1751" s="12">
        <v>5000</v>
      </c>
      <c r="L1751" s="12">
        <v>1</v>
      </c>
      <c r="M1751" s="33" t="str">
        <f>IF(_xlfn.XLOOKUP(C1751,Raw_Data_OS_23!$C$7:$C$4518,Raw_Data_OS_23!$G$7:$G$4518,"Paid/ Closed")="Paid/ Closed","Paid/ Closed", "Still_Outstanding")</f>
        <v>Paid/ Closed</v>
      </c>
      <c r="N1751" s="33">
        <f>IF(_xlfn.XLOOKUP(C1751,Raw_Data_Paid_23!$C$4:$C$2114,Raw_Data_Paid_23!$C$4:$C$2114,1)= 1,1,0)</f>
        <v>1</v>
      </c>
      <c r="O1751" t="str">
        <f>IF(M1751=$W$7,IF(AND(N1751,_xlfn.XLOOKUP(C1751,Raw_Data_OS_23!$C$7:$C$4518,Raw_Data_OS_23!$G$7:$G$4518,0)=G1751),"A",IF(_xlfn.XLOOKUP(C1751,Raw_Data_Paid_23!$C$4:$C$2114,Raw_Data_Paid_23!$C$4:$C$2114,"B1")="B1","B1","B2")),IF(_xlfn.XLOOKUP(C1751,Raw_Data_Paid_23!$C$4:$C$2114,Raw_Data_Paid_23!$C$4:$C$2114,"C1")="C1","C1","C2"))</f>
        <v>C1</v>
      </c>
      <c r="P1751" t="str">
        <f t="shared" si="77"/>
        <v>2019C1Workmen's Compensation</v>
      </c>
    </row>
    <row r="1752" spans="3:16" x14ac:dyDescent="0.35">
      <c r="C1752" s="6" t="s">
        <v>1969</v>
      </c>
      <c r="D1752" s="7" t="s">
        <v>5124</v>
      </c>
      <c r="E1752" s="7" t="s">
        <v>5127</v>
      </c>
      <c r="F1752" s="8" t="s">
        <v>3910</v>
      </c>
      <c r="G1752" s="9">
        <v>634755</v>
      </c>
      <c r="H1752" s="10">
        <v>2019</v>
      </c>
      <c r="I1752" s="10">
        <v>2019</v>
      </c>
      <c r="J1752" s="11" t="s">
        <v>681</v>
      </c>
      <c r="K1752" s="12">
        <v>634755</v>
      </c>
      <c r="L1752" s="12">
        <v>1</v>
      </c>
      <c r="M1752" s="33" t="str">
        <f>IF(_xlfn.XLOOKUP(C1752,Raw_Data_OS_23!$C$7:$C$4518,Raw_Data_OS_23!$G$7:$G$4518,"Paid/ Closed")="Paid/ Closed","Paid/ Closed", "Still_Outstanding")</f>
        <v>Still_Outstanding</v>
      </c>
      <c r="N1752" s="33">
        <f>IF(_xlfn.XLOOKUP(C1752,Raw_Data_Paid_23!$C$4:$C$2114,Raw_Data_Paid_23!$C$4:$C$2114,1)= 1,1,0)</f>
        <v>0</v>
      </c>
      <c r="O1752" t="str">
        <f>IF(M1752=$W$7,IF(AND(N1752,_xlfn.XLOOKUP(C1752,Raw_Data_OS_23!$C$7:$C$4518,Raw_Data_OS_23!$G$7:$G$4518,0)=G1752),"A",IF(_xlfn.XLOOKUP(C1752,Raw_Data_Paid_23!$C$4:$C$2114,Raw_Data_Paid_23!$C$4:$C$2114,"B1")="B1","B1","B2")),IF(_xlfn.XLOOKUP(C1752,Raw_Data_Paid_23!$C$4:$C$2114,Raw_Data_Paid_23!$C$4:$C$2114,"C1")="C1","C1","C2"))</f>
        <v>B2</v>
      </c>
      <c r="P1752" t="str">
        <f t="shared" si="77"/>
        <v>2019B2Motor Private</v>
      </c>
    </row>
    <row r="1753" spans="3:16" x14ac:dyDescent="0.35">
      <c r="C1753" s="6" t="s">
        <v>1970</v>
      </c>
      <c r="D1753" s="7" t="s">
        <v>4999</v>
      </c>
      <c r="E1753" s="7" t="s">
        <v>5136</v>
      </c>
      <c r="F1753" s="8" t="s">
        <v>658</v>
      </c>
      <c r="G1753" s="9">
        <v>1000</v>
      </c>
      <c r="H1753" s="10">
        <v>2018</v>
      </c>
      <c r="I1753" s="10">
        <v>2019</v>
      </c>
      <c r="J1753" s="11" t="s">
        <v>49</v>
      </c>
      <c r="K1753" s="12">
        <v>1000</v>
      </c>
      <c r="L1753" s="12">
        <v>1</v>
      </c>
      <c r="M1753" s="33" t="str">
        <f>IF(_xlfn.XLOOKUP(C1753,Raw_Data_OS_23!$C$7:$C$4518,Raw_Data_OS_23!$G$7:$G$4518,"Paid/ Closed")="Paid/ Closed","Paid/ Closed", "Still_Outstanding")</f>
        <v>Paid/ Closed</v>
      </c>
      <c r="N1753" s="33">
        <f>IF(_xlfn.XLOOKUP(C1753,Raw_Data_Paid_23!$C$4:$C$2114,Raw_Data_Paid_23!$C$4:$C$2114,1)= 1,1,0)</f>
        <v>1</v>
      </c>
      <c r="O1753" t="str">
        <f>IF(M1753=$W$7,IF(AND(N1753,_xlfn.XLOOKUP(C1753,Raw_Data_OS_23!$C$7:$C$4518,Raw_Data_OS_23!$G$7:$G$4518,0)=G1753),"A",IF(_xlfn.XLOOKUP(C1753,Raw_Data_Paid_23!$C$4:$C$2114,Raw_Data_Paid_23!$C$4:$C$2114,"B1")="B1","B1","B2")),IF(_xlfn.XLOOKUP(C1753,Raw_Data_Paid_23!$C$4:$C$2114,Raw_Data_Paid_23!$C$4:$C$2114,"C1")="C1","C1","C2"))</f>
        <v>C1</v>
      </c>
      <c r="P1753" t="str">
        <f t="shared" si="77"/>
        <v>2018C1Workmen's Compensation</v>
      </c>
    </row>
    <row r="1754" spans="3:16" x14ac:dyDescent="0.35">
      <c r="C1754" s="6" t="s">
        <v>1971</v>
      </c>
      <c r="D1754" s="7" t="s">
        <v>5137</v>
      </c>
      <c r="E1754" s="7" t="s">
        <v>5138</v>
      </c>
      <c r="F1754" s="8" t="s">
        <v>658</v>
      </c>
      <c r="G1754" s="9">
        <v>10000</v>
      </c>
      <c r="H1754" s="10">
        <v>2018</v>
      </c>
      <c r="I1754" s="10">
        <v>2019</v>
      </c>
      <c r="J1754" s="11" t="s">
        <v>684</v>
      </c>
      <c r="K1754" s="12">
        <v>10000</v>
      </c>
      <c r="L1754" s="12">
        <v>1</v>
      </c>
      <c r="M1754" s="33" t="str">
        <f>IF(_xlfn.XLOOKUP(C1754,Raw_Data_OS_23!$C$7:$C$4518,Raw_Data_OS_23!$G$7:$G$4518,"Paid/ Closed")="Paid/ Closed","Paid/ Closed", "Still_Outstanding")</f>
        <v>Paid/ Closed</v>
      </c>
      <c r="N1754" s="33">
        <f>IF(_xlfn.XLOOKUP(C1754,Raw_Data_Paid_23!$C$4:$C$2114,Raw_Data_Paid_23!$C$4:$C$2114,1)= 1,1,0)</f>
        <v>1</v>
      </c>
      <c r="O1754" t="str">
        <f>IF(M1754=$W$7,IF(AND(N1754,_xlfn.XLOOKUP(C1754,Raw_Data_OS_23!$C$7:$C$4518,Raw_Data_OS_23!$G$7:$G$4518,0)=G1754),"A",IF(_xlfn.XLOOKUP(C1754,Raw_Data_Paid_23!$C$4:$C$2114,Raw_Data_Paid_23!$C$4:$C$2114,"B1")="B1","B1","B2")),IF(_xlfn.XLOOKUP(C1754,Raw_Data_Paid_23!$C$4:$C$2114,Raw_Data_Paid_23!$C$4:$C$2114,"C1")="C1","C1","C2"))</f>
        <v>C1</v>
      </c>
      <c r="P1754" t="str">
        <f t="shared" si="77"/>
        <v>2018C1Workmen's Compensation</v>
      </c>
    </row>
    <row r="1755" spans="3:16" x14ac:dyDescent="0.35">
      <c r="C1755" s="6" t="s">
        <v>1972</v>
      </c>
      <c r="D1755" s="7" t="s">
        <v>5136</v>
      </c>
      <c r="E1755" s="7" t="s">
        <v>5139</v>
      </c>
      <c r="F1755" s="8" t="s">
        <v>3910</v>
      </c>
      <c r="G1755" s="9">
        <v>6150</v>
      </c>
      <c r="H1755" s="10">
        <v>2019</v>
      </c>
      <c r="I1755" s="10">
        <v>2019</v>
      </c>
      <c r="J1755" s="11" t="s">
        <v>51</v>
      </c>
      <c r="K1755" s="12">
        <v>6150</v>
      </c>
      <c r="L1755" s="12">
        <v>1</v>
      </c>
      <c r="M1755" s="33" t="str">
        <f>IF(_xlfn.XLOOKUP(C1755,Raw_Data_OS_23!$C$7:$C$4518,Raw_Data_OS_23!$G$7:$G$4518,"Paid/ Closed")="Paid/ Closed","Paid/ Closed", "Still_Outstanding")</f>
        <v>Still_Outstanding</v>
      </c>
      <c r="N1755" s="33">
        <f>IF(_xlfn.XLOOKUP(C1755,Raw_Data_Paid_23!$C$4:$C$2114,Raw_Data_Paid_23!$C$4:$C$2114,1)= 1,1,0)</f>
        <v>1</v>
      </c>
      <c r="O1755" t="str">
        <f>IF(M1755=$W$7,IF(AND(N1755,_xlfn.XLOOKUP(C1755,Raw_Data_OS_23!$C$7:$C$4518,Raw_Data_OS_23!$G$7:$G$4518,0)=G1755),"A",IF(_xlfn.XLOOKUP(C1755,Raw_Data_Paid_23!$C$4:$C$2114,Raw_Data_Paid_23!$C$4:$C$2114,"B1")="B1","B1","B2")),IF(_xlfn.XLOOKUP(C1755,Raw_Data_Paid_23!$C$4:$C$2114,Raw_Data_Paid_23!$C$4:$C$2114,"C1")="C1","C1","C2"))</f>
        <v>A</v>
      </c>
      <c r="P1755" t="str">
        <f t="shared" si="77"/>
        <v>2019AMotor Private</v>
      </c>
    </row>
    <row r="1756" spans="3:16" x14ac:dyDescent="0.35">
      <c r="C1756" s="6" t="s">
        <v>1267</v>
      </c>
      <c r="D1756" s="7" t="s">
        <v>3978</v>
      </c>
      <c r="E1756" s="7" t="s">
        <v>5140</v>
      </c>
      <c r="F1756" s="8" t="s">
        <v>3908</v>
      </c>
      <c r="G1756" s="9">
        <v>291800</v>
      </c>
      <c r="H1756" s="10">
        <v>2019</v>
      </c>
      <c r="I1756" s="10">
        <v>2019</v>
      </c>
      <c r="J1756" s="11" t="s">
        <v>51</v>
      </c>
      <c r="K1756" s="12">
        <v>0</v>
      </c>
      <c r="L1756" s="12">
        <v>1</v>
      </c>
      <c r="M1756" s="33" t="str">
        <f>IF(_xlfn.XLOOKUP(C1756,Raw_Data_OS_23!$C$7:$C$4518,Raw_Data_OS_23!$G$7:$G$4518,"Paid/ Closed")="Paid/ Closed","Paid/ Closed", "Still_Outstanding")</f>
        <v>Still_Outstanding</v>
      </c>
      <c r="N1756" s="33">
        <f>IF(_xlfn.XLOOKUP(C1756,Raw_Data_Paid_23!$C$4:$C$2114,Raw_Data_Paid_23!$C$4:$C$2114,1)= 1,1,0)</f>
        <v>1</v>
      </c>
      <c r="O1756" t="str">
        <f>IF(M1756=$W$7,IF(AND(N1756,_xlfn.XLOOKUP(C1756,Raw_Data_OS_23!$C$7:$C$4518,Raw_Data_OS_23!$G$7:$G$4518,0)=G1756),"A",IF(_xlfn.XLOOKUP(C1756,Raw_Data_Paid_23!$C$4:$C$2114,Raw_Data_Paid_23!$C$4:$C$2114,"B1")="B1","B1","B2")),IF(_xlfn.XLOOKUP(C1756,Raw_Data_Paid_23!$C$4:$C$2114,Raw_Data_Paid_23!$C$4:$C$2114,"C1")="C1","C1","C2"))</f>
        <v>B1</v>
      </c>
      <c r="P1756" t="str">
        <f t="shared" si="77"/>
        <v>2019B1Motor Commercial</v>
      </c>
    </row>
    <row r="1757" spans="3:16" x14ac:dyDescent="0.35">
      <c r="C1757" s="6" t="s">
        <v>1973</v>
      </c>
      <c r="D1757" s="7" t="s">
        <v>5141</v>
      </c>
      <c r="E1757" s="7" t="s">
        <v>5140</v>
      </c>
      <c r="F1757" s="8" t="s">
        <v>3910</v>
      </c>
      <c r="G1757" s="9">
        <v>10000</v>
      </c>
      <c r="H1757" s="10">
        <v>2019</v>
      </c>
      <c r="I1757" s="10">
        <v>2019</v>
      </c>
      <c r="J1757" s="11" t="s">
        <v>51</v>
      </c>
      <c r="K1757" s="12">
        <v>10000</v>
      </c>
      <c r="L1757" s="12">
        <v>1</v>
      </c>
      <c r="M1757" s="33" t="str">
        <f>IF(_xlfn.XLOOKUP(C1757,Raw_Data_OS_23!$C$7:$C$4518,Raw_Data_OS_23!$G$7:$G$4518,"Paid/ Closed")="Paid/ Closed","Paid/ Closed", "Still_Outstanding")</f>
        <v>Paid/ Closed</v>
      </c>
      <c r="N1757" s="33">
        <f>IF(_xlfn.XLOOKUP(C1757,Raw_Data_Paid_23!$C$4:$C$2114,Raw_Data_Paid_23!$C$4:$C$2114,1)= 1,1,0)</f>
        <v>1</v>
      </c>
      <c r="O1757" t="str">
        <f>IF(M1757=$W$7,IF(AND(N1757,_xlfn.XLOOKUP(C1757,Raw_Data_OS_23!$C$7:$C$4518,Raw_Data_OS_23!$G$7:$G$4518,0)=G1757),"A",IF(_xlfn.XLOOKUP(C1757,Raw_Data_Paid_23!$C$4:$C$2114,Raw_Data_Paid_23!$C$4:$C$2114,"B1")="B1","B1","B2")),IF(_xlfn.XLOOKUP(C1757,Raw_Data_Paid_23!$C$4:$C$2114,Raw_Data_Paid_23!$C$4:$C$2114,"C1")="C1","C1","C2"))</f>
        <v>C1</v>
      </c>
      <c r="P1757" t="str">
        <f t="shared" si="77"/>
        <v>2019C1Motor Private</v>
      </c>
    </row>
    <row r="1758" spans="3:16" x14ac:dyDescent="0.35">
      <c r="C1758" s="6" t="s">
        <v>1974</v>
      </c>
      <c r="D1758" s="7" t="s">
        <v>5142</v>
      </c>
      <c r="E1758" s="7" t="s">
        <v>5140</v>
      </c>
      <c r="F1758" s="8" t="s">
        <v>3910</v>
      </c>
      <c r="G1758" s="9">
        <v>9500</v>
      </c>
      <c r="H1758" s="10">
        <v>2019</v>
      </c>
      <c r="I1758" s="10">
        <v>2019</v>
      </c>
      <c r="J1758" s="11" t="s">
        <v>51</v>
      </c>
      <c r="K1758" s="12">
        <v>9500</v>
      </c>
      <c r="L1758" s="12">
        <v>1</v>
      </c>
      <c r="M1758" s="33" t="str">
        <f>IF(_xlfn.XLOOKUP(C1758,Raw_Data_OS_23!$C$7:$C$4518,Raw_Data_OS_23!$G$7:$G$4518,"Paid/ Closed")="Paid/ Closed","Paid/ Closed", "Still_Outstanding")</f>
        <v>Paid/ Closed</v>
      </c>
      <c r="N1758" s="33">
        <f>IF(_xlfn.XLOOKUP(C1758,Raw_Data_Paid_23!$C$4:$C$2114,Raw_Data_Paid_23!$C$4:$C$2114,1)= 1,1,0)</f>
        <v>1</v>
      </c>
      <c r="O1758" t="str">
        <f>IF(M1758=$W$7,IF(AND(N1758,_xlfn.XLOOKUP(C1758,Raw_Data_OS_23!$C$7:$C$4518,Raw_Data_OS_23!$G$7:$G$4518,0)=G1758),"A",IF(_xlfn.XLOOKUP(C1758,Raw_Data_Paid_23!$C$4:$C$2114,Raw_Data_Paid_23!$C$4:$C$2114,"B1")="B1","B1","B2")),IF(_xlfn.XLOOKUP(C1758,Raw_Data_Paid_23!$C$4:$C$2114,Raw_Data_Paid_23!$C$4:$C$2114,"C1")="C1","C1","C2"))</f>
        <v>C1</v>
      </c>
      <c r="P1758" t="str">
        <f t="shared" si="77"/>
        <v>2019C1Motor Private</v>
      </c>
    </row>
    <row r="1759" spans="3:16" x14ac:dyDescent="0.35">
      <c r="C1759" s="6" t="s">
        <v>1975</v>
      </c>
      <c r="D1759" s="7" t="s">
        <v>4322</v>
      </c>
      <c r="E1759" s="7" t="s">
        <v>5143</v>
      </c>
      <c r="F1759" s="8" t="s">
        <v>3910</v>
      </c>
      <c r="G1759" s="9">
        <v>1000</v>
      </c>
      <c r="H1759" s="10">
        <v>2019</v>
      </c>
      <c r="I1759" s="10">
        <v>2019</v>
      </c>
      <c r="J1759" s="11" t="s">
        <v>51</v>
      </c>
      <c r="K1759" s="12">
        <v>1000</v>
      </c>
      <c r="L1759" s="12">
        <v>1</v>
      </c>
      <c r="M1759" s="33" t="str">
        <f>IF(_xlfn.XLOOKUP(C1759,Raw_Data_OS_23!$C$7:$C$4518,Raw_Data_OS_23!$G$7:$G$4518,"Paid/ Closed")="Paid/ Closed","Paid/ Closed", "Still_Outstanding")</f>
        <v>Paid/ Closed</v>
      </c>
      <c r="N1759" s="33">
        <f>IF(_xlfn.XLOOKUP(C1759,Raw_Data_Paid_23!$C$4:$C$2114,Raw_Data_Paid_23!$C$4:$C$2114,1)= 1,1,0)</f>
        <v>1</v>
      </c>
      <c r="O1759" t="str">
        <f>IF(M1759=$W$7,IF(AND(N1759,_xlfn.XLOOKUP(C1759,Raw_Data_OS_23!$C$7:$C$4518,Raw_Data_OS_23!$G$7:$G$4518,0)=G1759),"A",IF(_xlfn.XLOOKUP(C1759,Raw_Data_Paid_23!$C$4:$C$2114,Raw_Data_Paid_23!$C$4:$C$2114,"B1")="B1","B1","B2")),IF(_xlfn.XLOOKUP(C1759,Raw_Data_Paid_23!$C$4:$C$2114,Raw_Data_Paid_23!$C$4:$C$2114,"C1")="C1","C1","C2"))</f>
        <v>C1</v>
      </c>
      <c r="P1759" t="str">
        <f t="shared" si="77"/>
        <v>2019C1Motor Private</v>
      </c>
    </row>
    <row r="1760" spans="3:16" x14ac:dyDescent="0.35">
      <c r="C1760" s="6" t="s">
        <v>1976</v>
      </c>
      <c r="D1760" s="7" t="s">
        <v>5144</v>
      </c>
      <c r="E1760" s="7" t="s">
        <v>4323</v>
      </c>
      <c r="F1760" s="8" t="s">
        <v>3910</v>
      </c>
      <c r="G1760" s="9">
        <v>6380</v>
      </c>
      <c r="H1760" s="10">
        <v>2019</v>
      </c>
      <c r="I1760" s="10">
        <v>2019</v>
      </c>
      <c r="J1760" s="11" t="s">
        <v>51</v>
      </c>
      <c r="K1760" s="12">
        <v>6380</v>
      </c>
      <c r="L1760" s="12">
        <v>1</v>
      </c>
      <c r="M1760" s="33" t="str">
        <f>IF(_xlfn.XLOOKUP(C1760,Raw_Data_OS_23!$C$7:$C$4518,Raw_Data_OS_23!$G$7:$G$4518,"Paid/ Closed")="Paid/ Closed","Paid/ Closed", "Still_Outstanding")</f>
        <v>Still_Outstanding</v>
      </c>
      <c r="N1760" s="33">
        <f>IF(_xlfn.XLOOKUP(C1760,Raw_Data_Paid_23!$C$4:$C$2114,Raw_Data_Paid_23!$C$4:$C$2114,1)= 1,1,0)</f>
        <v>1</v>
      </c>
      <c r="O1760" t="str">
        <f>IF(M1760=$W$7,IF(AND(N1760,_xlfn.XLOOKUP(C1760,Raw_Data_OS_23!$C$7:$C$4518,Raw_Data_OS_23!$G$7:$G$4518,0)=G1760),"A",IF(_xlfn.XLOOKUP(C1760,Raw_Data_Paid_23!$C$4:$C$2114,Raw_Data_Paid_23!$C$4:$C$2114,"B1")="B1","B1","B2")),IF(_xlfn.XLOOKUP(C1760,Raw_Data_Paid_23!$C$4:$C$2114,Raw_Data_Paid_23!$C$4:$C$2114,"C1")="C1","C1","C2"))</f>
        <v>A</v>
      </c>
      <c r="P1760" t="str">
        <f t="shared" si="77"/>
        <v>2019AMotor Private</v>
      </c>
    </row>
    <row r="1761" spans="3:16" x14ac:dyDescent="0.35">
      <c r="C1761" s="6" t="s">
        <v>1977</v>
      </c>
      <c r="D1761" s="7" t="s">
        <v>4032</v>
      </c>
      <c r="E1761" s="7" t="s">
        <v>4323</v>
      </c>
      <c r="F1761" s="8" t="s">
        <v>4214</v>
      </c>
      <c r="G1761" s="9">
        <v>100000</v>
      </c>
      <c r="H1761" s="10">
        <v>2019</v>
      </c>
      <c r="I1761" s="10">
        <v>2019</v>
      </c>
      <c r="J1761" s="11" t="s">
        <v>51</v>
      </c>
      <c r="K1761" s="12">
        <v>100000</v>
      </c>
      <c r="L1761" s="12">
        <v>1</v>
      </c>
      <c r="M1761" s="33" t="str">
        <f>IF(_xlfn.XLOOKUP(C1761,Raw_Data_OS_23!$C$7:$C$4518,Raw_Data_OS_23!$G$7:$G$4518,"Paid/ Closed")="Paid/ Closed","Paid/ Closed", "Still_Outstanding")</f>
        <v>Paid/ Closed</v>
      </c>
      <c r="N1761" s="33">
        <f>IF(_xlfn.XLOOKUP(C1761,Raw_Data_Paid_23!$C$4:$C$2114,Raw_Data_Paid_23!$C$4:$C$2114,1)= 1,1,0)</f>
        <v>1</v>
      </c>
      <c r="O1761" t="str">
        <f>IF(M1761=$W$7,IF(AND(N1761,_xlfn.XLOOKUP(C1761,Raw_Data_OS_23!$C$7:$C$4518,Raw_Data_OS_23!$G$7:$G$4518,0)=G1761),"A",IF(_xlfn.XLOOKUP(C1761,Raw_Data_Paid_23!$C$4:$C$2114,Raw_Data_Paid_23!$C$4:$C$2114,"B1")="B1","B1","B2")),IF(_xlfn.XLOOKUP(C1761,Raw_Data_Paid_23!$C$4:$C$2114,Raw_Data_Paid_23!$C$4:$C$2114,"C1")="C1","C1","C2"))</f>
        <v>C1</v>
      </c>
      <c r="P1761" t="str">
        <f t="shared" si="77"/>
        <v>2019C1Liability</v>
      </c>
    </row>
    <row r="1762" spans="3:16" x14ac:dyDescent="0.35">
      <c r="C1762" s="6" t="s">
        <v>1978</v>
      </c>
      <c r="D1762" s="7" t="s">
        <v>5145</v>
      </c>
      <c r="E1762" s="7" t="s">
        <v>5146</v>
      </c>
      <c r="F1762" s="8" t="s">
        <v>3908</v>
      </c>
      <c r="G1762" s="9">
        <v>1000</v>
      </c>
      <c r="H1762" s="10">
        <v>2019</v>
      </c>
      <c r="I1762" s="10">
        <v>2019</v>
      </c>
      <c r="J1762" s="11" t="s">
        <v>51</v>
      </c>
      <c r="K1762" s="12">
        <v>1000</v>
      </c>
      <c r="L1762" s="12">
        <v>1</v>
      </c>
      <c r="M1762" s="33" t="str">
        <f>IF(_xlfn.XLOOKUP(C1762,Raw_Data_OS_23!$C$7:$C$4518,Raw_Data_OS_23!$G$7:$G$4518,"Paid/ Closed")="Paid/ Closed","Paid/ Closed", "Still_Outstanding")</f>
        <v>Paid/ Closed</v>
      </c>
      <c r="N1762" s="33">
        <f>IF(_xlfn.XLOOKUP(C1762,Raw_Data_Paid_23!$C$4:$C$2114,Raw_Data_Paid_23!$C$4:$C$2114,1)= 1,1,0)</f>
        <v>1</v>
      </c>
      <c r="O1762" t="str">
        <f>IF(M1762=$W$7,IF(AND(N1762,_xlfn.XLOOKUP(C1762,Raw_Data_OS_23!$C$7:$C$4518,Raw_Data_OS_23!$G$7:$G$4518,0)=G1762),"A",IF(_xlfn.XLOOKUP(C1762,Raw_Data_Paid_23!$C$4:$C$2114,Raw_Data_Paid_23!$C$4:$C$2114,"B1")="B1","B1","B2")),IF(_xlfn.XLOOKUP(C1762,Raw_Data_Paid_23!$C$4:$C$2114,Raw_Data_Paid_23!$C$4:$C$2114,"C1")="C1","C1","C2"))</f>
        <v>C1</v>
      </c>
      <c r="P1762" t="str">
        <f t="shared" si="77"/>
        <v>2019C1Motor Commercial</v>
      </c>
    </row>
    <row r="1763" spans="3:16" x14ac:dyDescent="0.35">
      <c r="C1763" s="6" t="s">
        <v>1979</v>
      </c>
      <c r="D1763" s="7" t="s">
        <v>5147</v>
      </c>
      <c r="E1763" s="7" t="s">
        <v>5148</v>
      </c>
      <c r="F1763" s="8" t="s">
        <v>3910</v>
      </c>
      <c r="G1763" s="9">
        <v>389473.68420000002</v>
      </c>
      <c r="H1763" s="10">
        <v>2019</v>
      </c>
      <c r="I1763" s="10">
        <v>2019</v>
      </c>
      <c r="J1763" s="11" t="s">
        <v>681</v>
      </c>
      <c r="K1763" s="12">
        <v>389473.68420000002</v>
      </c>
      <c r="L1763" s="12">
        <v>1</v>
      </c>
      <c r="M1763" s="33" t="str">
        <f>IF(_xlfn.XLOOKUP(C1763,Raw_Data_OS_23!$C$7:$C$4518,Raw_Data_OS_23!$G$7:$G$4518,"Paid/ Closed")="Paid/ Closed","Paid/ Closed", "Still_Outstanding")</f>
        <v>Still_Outstanding</v>
      </c>
      <c r="N1763" s="33">
        <f>IF(_xlfn.XLOOKUP(C1763,Raw_Data_Paid_23!$C$4:$C$2114,Raw_Data_Paid_23!$C$4:$C$2114,1)= 1,1,0)</f>
        <v>1</v>
      </c>
      <c r="O1763" t="str">
        <f>IF(M1763=$W$7,IF(AND(N1763,_xlfn.XLOOKUP(C1763,Raw_Data_OS_23!$C$7:$C$4518,Raw_Data_OS_23!$G$7:$G$4518,0)=G1763),"A",IF(_xlfn.XLOOKUP(C1763,Raw_Data_Paid_23!$C$4:$C$2114,Raw_Data_Paid_23!$C$4:$C$2114,"B1")="B1","B1","B2")),IF(_xlfn.XLOOKUP(C1763,Raw_Data_Paid_23!$C$4:$C$2114,Raw_Data_Paid_23!$C$4:$C$2114,"C1")="C1","C1","C2"))</f>
        <v>B1</v>
      </c>
      <c r="P1763" t="str">
        <f t="shared" si="77"/>
        <v>2019B1Motor Private</v>
      </c>
    </row>
    <row r="1764" spans="3:16" x14ac:dyDescent="0.35">
      <c r="C1764" s="6" t="s">
        <v>1980</v>
      </c>
      <c r="D1764" s="7" t="s">
        <v>5149</v>
      </c>
      <c r="E1764" s="7" t="s">
        <v>5150</v>
      </c>
      <c r="F1764" s="8" t="s">
        <v>3910</v>
      </c>
      <c r="G1764" s="9">
        <v>5000</v>
      </c>
      <c r="H1764" s="10">
        <v>2019</v>
      </c>
      <c r="I1764" s="10">
        <v>2019</v>
      </c>
      <c r="J1764" s="11" t="s">
        <v>681</v>
      </c>
      <c r="K1764" s="12">
        <v>5000</v>
      </c>
      <c r="L1764" s="12">
        <v>1</v>
      </c>
      <c r="M1764" s="33" t="str">
        <f>IF(_xlfn.XLOOKUP(C1764,Raw_Data_OS_23!$C$7:$C$4518,Raw_Data_OS_23!$G$7:$G$4518,"Paid/ Closed")="Paid/ Closed","Paid/ Closed", "Still_Outstanding")</f>
        <v>Paid/ Closed</v>
      </c>
      <c r="N1764" s="33">
        <f>IF(_xlfn.XLOOKUP(C1764,Raw_Data_Paid_23!$C$4:$C$2114,Raw_Data_Paid_23!$C$4:$C$2114,1)= 1,1,0)</f>
        <v>1</v>
      </c>
      <c r="O1764" t="str">
        <f>IF(M1764=$W$7,IF(AND(N1764,_xlfn.XLOOKUP(C1764,Raw_Data_OS_23!$C$7:$C$4518,Raw_Data_OS_23!$G$7:$G$4518,0)=G1764),"A",IF(_xlfn.XLOOKUP(C1764,Raw_Data_Paid_23!$C$4:$C$2114,Raw_Data_Paid_23!$C$4:$C$2114,"B1")="B1","B1","B2")),IF(_xlfn.XLOOKUP(C1764,Raw_Data_Paid_23!$C$4:$C$2114,Raw_Data_Paid_23!$C$4:$C$2114,"C1")="C1","C1","C2"))</f>
        <v>C1</v>
      </c>
      <c r="P1764" t="str">
        <f t="shared" si="77"/>
        <v>2019C1Motor Private</v>
      </c>
    </row>
    <row r="1765" spans="3:16" x14ac:dyDescent="0.35">
      <c r="C1765" s="6" t="s">
        <v>1981</v>
      </c>
      <c r="D1765" s="7" t="s">
        <v>5151</v>
      </c>
      <c r="E1765" s="7" t="s">
        <v>4456</v>
      </c>
      <c r="F1765" s="8" t="s">
        <v>4214</v>
      </c>
      <c r="G1765" s="9">
        <v>1000</v>
      </c>
      <c r="H1765" s="10">
        <v>2019</v>
      </c>
      <c r="I1765" s="10">
        <v>2019</v>
      </c>
      <c r="J1765" s="11" t="s">
        <v>51</v>
      </c>
      <c r="K1765" s="12">
        <v>1000</v>
      </c>
      <c r="L1765" s="12">
        <v>1</v>
      </c>
      <c r="M1765" s="33" t="str">
        <f>IF(_xlfn.XLOOKUP(C1765,Raw_Data_OS_23!$C$7:$C$4518,Raw_Data_OS_23!$G$7:$G$4518,"Paid/ Closed")="Paid/ Closed","Paid/ Closed", "Still_Outstanding")</f>
        <v>Paid/ Closed</v>
      </c>
      <c r="N1765" s="33">
        <f>IF(_xlfn.XLOOKUP(C1765,Raw_Data_Paid_23!$C$4:$C$2114,Raw_Data_Paid_23!$C$4:$C$2114,1)= 1,1,0)</f>
        <v>1</v>
      </c>
      <c r="O1765" t="str">
        <f>IF(M1765=$W$7,IF(AND(N1765,_xlfn.XLOOKUP(C1765,Raw_Data_OS_23!$C$7:$C$4518,Raw_Data_OS_23!$G$7:$G$4518,0)=G1765),"A",IF(_xlfn.XLOOKUP(C1765,Raw_Data_Paid_23!$C$4:$C$2114,Raw_Data_Paid_23!$C$4:$C$2114,"B1")="B1","B1","B2")),IF(_xlfn.XLOOKUP(C1765,Raw_Data_Paid_23!$C$4:$C$2114,Raw_Data_Paid_23!$C$4:$C$2114,"C1")="C1","C1","C2"))</f>
        <v>C1</v>
      </c>
      <c r="P1765" t="str">
        <f t="shared" si="77"/>
        <v>2019C1Liability</v>
      </c>
    </row>
    <row r="1766" spans="3:16" x14ac:dyDescent="0.35">
      <c r="C1766" s="6" t="s">
        <v>1982</v>
      </c>
      <c r="D1766" s="7" t="s">
        <v>5152</v>
      </c>
      <c r="E1766" s="7" t="s">
        <v>5131</v>
      </c>
      <c r="F1766" s="8" t="s">
        <v>4195</v>
      </c>
      <c r="G1766" s="9">
        <v>5000</v>
      </c>
      <c r="H1766" s="10">
        <v>2018</v>
      </c>
      <c r="I1766" s="10">
        <v>2019</v>
      </c>
      <c r="J1766" s="11" t="s">
        <v>684</v>
      </c>
      <c r="K1766" s="12">
        <v>58361.05</v>
      </c>
      <c r="L1766" s="12">
        <v>1</v>
      </c>
      <c r="M1766" s="33" t="str">
        <f>IF(_xlfn.XLOOKUP(C1766,Raw_Data_OS_23!$C$7:$C$4518,Raw_Data_OS_23!$G$7:$G$4518,"Paid/ Closed")="Paid/ Closed","Paid/ Closed", "Still_Outstanding")</f>
        <v>Still_Outstanding</v>
      </c>
      <c r="N1766" s="33">
        <f>IF(_xlfn.XLOOKUP(C1766,Raw_Data_Paid_23!$C$4:$C$2114,Raw_Data_Paid_23!$C$4:$C$2114,1)= 1,1,0)</f>
        <v>1</v>
      </c>
      <c r="O1766" t="str">
        <f>IF(M1766=$W$7,IF(AND(N1766,_xlfn.XLOOKUP(C1766,Raw_Data_OS_23!$C$7:$C$4518,Raw_Data_OS_23!$G$7:$G$4518,0)=G1766),"A",IF(_xlfn.XLOOKUP(C1766,Raw_Data_Paid_23!$C$4:$C$2114,Raw_Data_Paid_23!$C$4:$C$2114,"B1")="B1","B1","B2")),IF(_xlfn.XLOOKUP(C1766,Raw_Data_Paid_23!$C$4:$C$2114,Raw_Data_Paid_23!$C$4:$C$2114,"C1")="C1","C1","C2"))</f>
        <v>B1</v>
      </c>
      <c r="P1766" t="str">
        <f t="shared" si="77"/>
        <v>2018B1Engineering</v>
      </c>
    </row>
    <row r="1767" spans="3:16" x14ac:dyDescent="0.35">
      <c r="C1767" s="6" t="s">
        <v>1983</v>
      </c>
      <c r="D1767" s="7" t="s">
        <v>4321</v>
      </c>
      <c r="E1767" s="7" t="s">
        <v>4157</v>
      </c>
      <c r="F1767" s="8" t="s">
        <v>658</v>
      </c>
      <c r="G1767" s="9">
        <v>39000</v>
      </c>
      <c r="H1767" s="10">
        <v>2019</v>
      </c>
      <c r="I1767" s="10">
        <v>2019</v>
      </c>
      <c r="J1767" s="11" t="s">
        <v>51</v>
      </c>
      <c r="K1767" s="12">
        <v>39000</v>
      </c>
      <c r="L1767" s="12">
        <v>1</v>
      </c>
      <c r="M1767" s="33" t="str">
        <f>IF(_xlfn.XLOOKUP(C1767,Raw_Data_OS_23!$C$7:$C$4518,Raw_Data_OS_23!$G$7:$G$4518,"Paid/ Closed")="Paid/ Closed","Paid/ Closed", "Still_Outstanding")</f>
        <v>Paid/ Closed</v>
      </c>
      <c r="N1767" s="33">
        <f>IF(_xlfn.XLOOKUP(C1767,Raw_Data_Paid_23!$C$4:$C$2114,Raw_Data_Paid_23!$C$4:$C$2114,1)= 1,1,0)</f>
        <v>1</v>
      </c>
      <c r="O1767" t="str">
        <f>IF(M1767=$W$7,IF(AND(N1767,_xlfn.XLOOKUP(C1767,Raw_Data_OS_23!$C$7:$C$4518,Raw_Data_OS_23!$G$7:$G$4518,0)=G1767),"A",IF(_xlfn.XLOOKUP(C1767,Raw_Data_Paid_23!$C$4:$C$2114,Raw_Data_Paid_23!$C$4:$C$2114,"B1")="B1","B1","B2")),IF(_xlfn.XLOOKUP(C1767,Raw_Data_Paid_23!$C$4:$C$2114,Raw_Data_Paid_23!$C$4:$C$2114,"C1")="C1","C1","C2"))</f>
        <v>C1</v>
      </c>
      <c r="P1767" t="str">
        <f t="shared" si="77"/>
        <v>2019C1Workmen's Compensation</v>
      </c>
    </row>
    <row r="1768" spans="3:16" x14ac:dyDescent="0.35">
      <c r="C1768" s="6" t="s">
        <v>1268</v>
      </c>
      <c r="D1768" s="7" t="s">
        <v>5153</v>
      </c>
      <c r="E1768" s="7" t="s">
        <v>5154</v>
      </c>
      <c r="F1768" s="8" t="s">
        <v>3910</v>
      </c>
      <c r="G1768" s="9">
        <v>292314</v>
      </c>
      <c r="H1768" s="10">
        <v>2019</v>
      </c>
      <c r="I1768" s="10">
        <v>2019</v>
      </c>
      <c r="J1768" s="11" t="s">
        <v>51</v>
      </c>
      <c r="K1768" s="12">
        <v>292314</v>
      </c>
      <c r="L1768" s="12">
        <v>1</v>
      </c>
      <c r="M1768" s="33" t="str">
        <f>IF(_xlfn.XLOOKUP(C1768,Raw_Data_OS_23!$C$7:$C$4518,Raw_Data_OS_23!$G$7:$G$4518,"Paid/ Closed")="Paid/ Closed","Paid/ Closed", "Still_Outstanding")</f>
        <v>Still_Outstanding</v>
      </c>
      <c r="N1768" s="33">
        <f>IF(_xlfn.XLOOKUP(C1768,Raw_Data_Paid_23!$C$4:$C$2114,Raw_Data_Paid_23!$C$4:$C$2114,1)= 1,1,0)</f>
        <v>1</v>
      </c>
      <c r="O1768" t="str">
        <f>IF(M1768=$W$7,IF(AND(N1768,_xlfn.XLOOKUP(C1768,Raw_Data_OS_23!$C$7:$C$4518,Raw_Data_OS_23!$G$7:$G$4518,0)=G1768),"A",IF(_xlfn.XLOOKUP(C1768,Raw_Data_Paid_23!$C$4:$C$2114,Raw_Data_Paid_23!$C$4:$C$2114,"B1")="B1","B1","B2")),IF(_xlfn.XLOOKUP(C1768,Raw_Data_Paid_23!$C$4:$C$2114,Raw_Data_Paid_23!$C$4:$C$2114,"C1")="C1","C1","C2"))</f>
        <v>B1</v>
      </c>
      <c r="P1768" t="str">
        <f t="shared" si="77"/>
        <v>2019B1Motor Private</v>
      </c>
    </row>
    <row r="1769" spans="3:16" x14ac:dyDescent="0.35">
      <c r="C1769" s="6" t="s">
        <v>1984</v>
      </c>
      <c r="D1769" s="7" t="s">
        <v>5155</v>
      </c>
      <c r="E1769" s="7" t="s">
        <v>5156</v>
      </c>
      <c r="F1769" s="8" t="s">
        <v>3910</v>
      </c>
      <c r="G1769" s="9">
        <v>84</v>
      </c>
      <c r="H1769" s="10">
        <v>2019</v>
      </c>
      <c r="I1769" s="10">
        <v>2019</v>
      </c>
      <c r="J1769" s="11" t="s">
        <v>51</v>
      </c>
      <c r="K1769" s="12">
        <v>84</v>
      </c>
      <c r="L1769" s="12">
        <v>1</v>
      </c>
      <c r="M1769" s="33" t="str">
        <f>IF(_xlfn.XLOOKUP(C1769,Raw_Data_OS_23!$C$7:$C$4518,Raw_Data_OS_23!$G$7:$G$4518,"Paid/ Closed")="Paid/ Closed","Paid/ Closed", "Still_Outstanding")</f>
        <v>Paid/ Closed</v>
      </c>
      <c r="N1769" s="33">
        <f>IF(_xlfn.XLOOKUP(C1769,Raw_Data_Paid_23!$C$4:$C$2114,Raw_Data_Paid_23!$C$4:$C$2114,1)= 1,1,0)</f>
        <v>1</v>
      </c>
      <c r="O1769" t="str">
        <f>IF(M1769=$W$7,IF(AND(N1769,_xlfn.XLOOKUP(C1769,Raw_Data_OS_23!$C$7:$C$4518,Raw_Data_OS_23!$G$7:$G$4518,0)=G1769),"A",IF(_xlfn.XLOOKUP(C1769,Raw_Data_Paid_23!$C$4:$C$2114,Raw_Data_Paid_23!$C$4:$C$2114,"B1")="B1","B1","B2")),IF(_xlfn.XLOOKUP(C1769,Raw_Data_Paid_23!$C$4:$C$2114,Raw_Data_Paid_23!$C$4:$C$2114,"C1")="C1","C1","C2"))</f>
        <v>C1</v>
      </c>
      <c r="P1769" t="str">
        <f t="shared" si="77"/>
        <v>2019C1Motor Private</v>
      </c>
    </row>
    <row r="1770" spans="3:16" x14ac:dyDescent="0.35">
      <c r="C1770" s="6" t="s">
        <v>1985</v>
      </c>
      <c r="D1770" s="7" t="s">
        <v>5157</v>
      </c>
      <c r="E1770" s="7" t="s">
        <v>5036</v>
      </c>
      <c r="F1770" s="8" t="s">
        <v>4199</v>
      </c>
      <c r="G1770" s="9">
        <v>1000</v>
      </c>
      <c r="H1770" s="10">
        <v>2018</v>
      </c>
      <c r="I1770" s="10">
        <v>2018</v>
      </c>
      <c r="J1770" s="11" t="s">
        <v>1257</v>
      </c>
      <c r="K1770" s="12">
        <v>1000</v>
      </c>
      <c r="L1770" s="12">
        <v>1</v>
      </c>
      <c r="M1770" s="33" t="str">
        <f>IF(_xlfn.XLOOKUP(C1770,Raw_Data_OS_23!$C$7:$C$4518,Raw_Data_OS_23!$G$7:$G$4518,"Paid/ Closed")="Paid/ Closed","Paid/ Closed", "Still_Outstanding")</f>
        <v>Paid/ Closed</v>
      </c>
      <c r="N1770" s="33">
        <f>IF(_xlfn.XLOOKUP(C1770,Raw_Data_Paid_23!$C$4:$C$2114,Raw_Data_Paid_23!$C$4:$C$2114,1)= 1,1,0)</f>
        <v>1</v>
      </c>
      <c r="O1770" t="str">
        <f>IF(M1770=$W$7,IF(AND(N1770,_xlfn.XLOOKUP(C1770,Raw_Data_OS_23!$C$7:$C$4518,Raw_Data_OS_23!$G$7:$G$4518,0)=G1770),"A",IF(_xlfn.XLOOKUP(C1770,Raw_Data_Paid_23!$C$4:$C$2114,Raw_Data_Paid_23!$C$4:$C$2114,"B1")="B1","B1","B2")),IF(_xlfn.XLOOKUP(C1770,Raw_Data_Paid_23!$C$4:$C$2114,Raw_Data_Paid_23!$C$4:$C$2114,"C1")="C1","C1","C2"))</f>
        <v>C1</v>
      </c>
      <c r="P1770" t="str">
        <f t="shared" si="77"/>
        <v>2018C1Theft</v>
      </c>
    </row>
    <row r="1771" spans="3:16" x14ac:dyDescent="0.35">
      <c r="C1771" s="6" t="s">
        <v>1269</v>
      </c>
      <c r="D1771" s="7" t="s">
        <v>4325</v>
      </c>
      <c r="E1771" s="7" t="s">
        <v>4328</v>
      </c>
      <c r="F1771" s="8" t="s">
        <v>3910</v>
      </c>
      <c r="G1771" s="9">
        <v>640</v>
      </c>
      <c r="H1771" s="10">
        <v>2019</v>
      </c>
      <c r="I1771" s="10">
        <v>2019</v>
      </c>
      <c r="J1771" s="11" t="s">
        <v>51</v>
      </c>
      <c r="K1771" s="12">
        <v>640</v>
      </c>
      <c r="L1771" s="12">
        <v>1</v>
      </c>
      <c r="M1771" s="33" t="str">
        <f>IF(_xlfn.XLOOKUP(C1771,Raw_Data_OS_23!$C$7:$C$4518,Raw_Data_OS_23!$G$7:$G$4518,"Paid/ Closed")="Paid/ Closed","Paid/ Closed", "Still_Outstanding")</f>
        <v>Paid/ Closed</v>
      </c>
      <c r="N1771" s="33">
        <f>IF(_xlfn.XLOOKUP(C1771,Raw_Data_Paid_23!$C$4:$C$2114,Raw_Data_Paid_23!$C$4:$C$2114,1)= 1,1,0)</f>
        <v>1</v>
      </c>
      <c r="O1771" t="str">
        <f>IF(M1771=$W$7,IF(AND(N1771,_xlfn.XLOOKUP(C1771,Raw_Data_OS_23!$C$7:$C$4518,Raw_Data_OS_23!$G$7:$G$4518,0)=G1771),"A",IF(_xlfn.XLOOKUP(C1771,Raw_Data_Paid_23!$C$4:$C$2114,Raw_Data_Paid_23!$C$4:$C$2114,"B1")="B1","B1","B2")),IF(_xlfn.XLOOKUP(C1771,Raw_Data_Paid_23!$C$4:$C$2114,Raw_Data_Paid_23!$C$4:$C$2114,"C1")="C1","C1","C2"))</f>
        <v>C1</v>
      </c>
      <c r="P1771" t="str">
        <f t="shared" si="77"/>
        <v>2019C1Motor Private</v>
      </c>
    </row>
    <row r="1772" spans="3:16" x14ac:dyDescent="0.35">
      <c r="C1772" s="6" t="s">
        <v>1986</v>
      </c>
      <c r="D1772" s="7" t="s">
        <v>4242</v>
      </c>
      <c r="E1772" s="7" t="s">
        <v>4330</v>
      </c>
      <c r="F1772" s="8" t="s">
        <v>3910</v>
      </c>
      <c r="G1772" s="9">
        <v>1000</v>
      </c>
      <c r="H1772" s="10">
        <v>2019</v>
      </c>
      <c r="I1772" s="10">
        <v>2019</v>
      </c>
      <c r="J1772" s="11" t="s">
        <v>140</v>
      </c>
      <c r="K1772" s="12">
        <v>1000</v>
      </c>
      <c r="L1772" s="12">
        <v>1</v>
      </c>
      <c r="M1772" s="33" t="str">
        <f>IF(_xlfn.XLOOKUP(C1772,Raw_Data_OS_23!$C$7:$C$4518,Raw_Data_OS_23!$G$7:$G$4518,"Paid/ Closed")="Paid/ Closed","Paid/ Closed", "Still_Outstanding")</f>
        <v>Paid/ Closed</v>
      </c>
      <c r="N1772" s="33">
        <f>IF(_xlfn.XLOOKUP(C1772,Raw_Data_Paid_23!$C$4:$C$2114,Raw_Data_Paid_23!$C$4:$C$2114,1)= 1,1,0)</f>
        <v>1</v>
      </c>
      <c r="O1772" t="str">
        <f>IF(M1772=$W$7,IF(AND(N1772,_xlfn.XLOOKUP(C1772,Raw_Data_OS_23!$C$7:$C$4518,Raw_Data_OS_23!$G$7:$G$4518,0)=G1772),"A",IF(_xlfn.XLOOKUP(C1772,Raw_Data_Paid_23!$C$4:$C$2114,Raw_Data_Paid_23!$C$4:$C$2114,"B1")="B1","B1","B2")),IF(_xlfn.XLOOKUP(C1772,Raw_Data_Paid_23!$C$4:$C$2114,Raw_Data_Paid_23!$C$4:$C$2114,"C1")="C1","C1","C2"))</f>
        <v>C1</v>
      </c>
      <c r="P1772" t="str">
        <f t="shared" si="77"/>
        <v>2019C1Motor Private</v>
      </c>
    </row>
    <row r="1773" spans="3:16" x14ac:dyDescent="0.35">
      <c r="C1773" s="6" t="s">
        <v>1987</v>
      </c>
      <c r="D1773" s="7" t="s">
        <v>5158</v>
      </c>
      <c r="E1773" s="7" t="s">
        <v>5159</v>
      </c>
      <c r="F1773" s="8" t="s">
        <v>3910</v>
      </c>
      <c r="G1773" s="9">
        <v>294117.6471</v>
      </c>
      <c r="H1773" s="10">
        <v>2019</v>
      </c>
      <c r="I1773" s="10">
        <v>2019</v>
      </c>
      <c r="J1773" s="11" t="s">
        <v>140</v>
      </c>
      <c r="K1773" s="12">
        <v>294117.6471</v>
      </c>
      <c r="L1773" s="12">
        <v>1</v>
      </c>
      <c r="M1773" s="33" t="str">
        <f>IF(_xlfn.XLOOKUP(C1773,Raw_Data_OS_23!$C$7:$C$4518,Raw_Data_OS_23!$G$7:$G$4518,"Paid/ Closed")="Paid/ Closed","Paid/ Closed", "Still_Outstanding")</f>
        <v>Still_Outstanding</v>
      </c>
      <c r="N1773" s="33">
        <f>IF(_xlfn.XLOOKUP(C1773,Raw_Data_Paid_23!$C$4:$C$2114,Raw_Data_Paid_23!$C$4:$C$2114,1)= 1,1,0)</f>
        <v>1</v>
      </c>
      <c r="O1773" t="str">
        <f>IF(M1773=$W$7,IF(AND(N1773,_xlfn.XLOOKUP(C1773,Raw_Data_OS_23!$C$7:$C$4518,Raw_Data_OS_23!$G$7:$G$4518,0)=G1773),"A",IF(_xlfn.XLOOKUP(C1773,Raw_Data_Paid_23!$C$4:$C$2114,Raw_Data_Paid_23!$C$4:$C$2114,"B1")="B1","B1","B2")),IF(_xlfn.XLOOKUP(C1773,Raw_Data_Paid_23!$C$4:$C$2114,Raw_Data_Paid_23!$C$4:$C$2114,"C1")="C1","C1","C2"))</f>
        <v>B1</v>
      </c>
      <c r="P1773" t="str">
        <f t="shared" si="77"/>
        <v>2019B1Motor Private</v>
      </c>
    </row>
    <row r="1774" spans="3:16" x14ac:dyDescent="0.35">
      <c r="C1774" s="6" t="s">
        <v>1988</v>
      </c>
      <c r="D1774" s="7" t="s">
        <v>4330</v>
      </c>
      <c r="E1774" s="7" t="s">
        <v>5159</v>
      </c>
      <c r="F1774" s="8" t="s">
        <v>4214</v>
      </c>
      <c r="G1774" s="9">
        <v>414110.41009999998</v>
      </c>
      <c r="H1774" s="10">
        <v>2019</v>
      </c>
      <c r="I1774" s="10">
        <v>2019</v>
      </c>
      <c r="J1774" s="11" t="s">
        <v>140</v>
      </c>
      <c r="K1774" s="12">
        <v>414110.41009999998</v>
      </c>
      <c r="L1774" s="12">
        <v>1</v>
      </c>
      <c r="M1774" s="33" t="str">
        <f>IF(_xlfn.XLOOKUP(C1774,Raw_Data_OS_23!$C$7:$C$4518,Raw_Data_OS_23!$G$7:$G$4518,"Paid/ Closed")="Paid/ Closed","Paid/ Closed", "Still_Outstanding")</f>
        <v>Paid/ Closed</v>
      </c>
      <c r="N1774" s="33">
        <f>IF(_xlfn.XLOOKUP(C1774,Raw_Data_Paid_23!$C$4:$C$2114,Raw_Data_Paid_23!$C$4:$C$2114,1)= 1,1,0)</f>
        <v>1</v>
      </c>
      <c r="O1774" t="str">
        <f>IF(M1774=$W$7,IF(AND(N1774,_xlfn.XLOOKUP(C1774,Raw_Data_OS_23!$C$7:$C$4518,Raw_Data_OS_23!$G$7:$G$4518,0)=G1774),"A",IF(_xlfn.XLOOKUP(C1774,Raw_Data_Paid_23!$C$4:$C$2114,Raw_Data_Paid_23!$C$4:$C$2114,"B1")="B1","B1","B2")),IF(_xlfn.XLOOKUP(C1774,Raw_Data_Paid_23!$C$4:$C$2114,Raw_Data_Paid_23!$C$4:$C$2114,"C1")="C1","C1","C2"))</f>
        <v>C1</v>
      </c>
      <c r="P1774" t="str">
        <f t="shared" si="77"/>
        <v>2019C1Liability</v>
      </c>
    </row>
    <row r="1775" spans="3:16" x14ac:dyDescent="0.35">
      <c r="C1775" s="6" t="s">
        <v>1989</v>
      </c>
      <c r="D1775" s="7" t="s">
        <v>5160</v>
      </c>
      <c r="E1775" s="7" t="s">
        <v>5161</v>
      </c>
      <c r="F1775" s="8" t="s">
        <v>3910</v>
      </c>
      <c r="G1775" s="9">
        <v>99411.764710000003</v>
      </c>
      <c r="H1775" s="10">
        <v>2019</v>
      </c>
      <c r="I1775" s="10">
        <v>2019</v>
      </c>
      <c r="J1775" s="11" t="s">
        <v>51</v>
      </c>
      <c r="K1775" s="12">
        <v>99411.764710000003</v>
      </c>
      <c r="L1775" s="12">
        <v>1</v>
      </c>
      <c r="M1775" s="33" t="str">
        <f>IF(_xlfn.XLOOKUP(C1775,Raw_Data_OS_23!$C$7:$C$4518,Raw_Data_OS_23!$G$7:$G$4518,"Paid/ Closed")="Paid/ Closed","Paid/ Closed", "Still_Outstanding")</f>
        <v>Paid/ Closed</v>
      </c>
      <c r="N1775" s="33">
        <f>IF(_xlfn.XLOOKUP(C1775,Raw_Data_Paid_23!$C$4:$C$2114,Raw_Data_Paid_23!$C$4:$C$2114,1)= 1,1,0)</f>
        <v>1</v>
      </c>
      <c r="O1775" t="str">
        <f>IF(M1775=$W$7,IF(AND(N1775,_xlfn.XLOOKUP(C1775,Raw_Data_OS_23!$C$7:$C$4518,Raw_Data_OS_23!$G$7:$G$4518,0)=G1775),"A",IF(_xlfn.XLOOKUP(C1775,Raw_Data_Paid_23!$C$4:$C$2114,Raw_Data_Paid_23!$C$4:$C$2114,"B1")="B1","B1","B2")),IF(_xlfn.XLOOKUP(C1775,Raw_Data_Paid_23!$C$4:$C$2114,Raw_Data_Paid_23!$C$4:$C$2114,"C1")="C1","C1","C2"))</f>
        <v>C1</v>
      </c>
      <c r="P1775" t="str">
        <f t="shared" si="77"/>
        <v>2019C1Motor Private</v>
      </c>
    </row>
    <row r="1776" spans="3:16" x14ac:dyDescent="0.35">
      <c r="C1776" s="6" t="s">
        <v>1990</v>
      </c>
      <c r="D1776" s="7" t="s">
        <v>4968</v>
      </c>
      <c r="E1776" s="7" t="s">
        <v>5161</v>
      </c>
      <c r="F1776" s="8" t="s">
        <v>658</v>
      </c>
      <c r="G1776" s="9">
        <v>50000</v>
      </c>
      <c r="H1776" s="10">
        <v>2018</v>
      </c>
      <c r="I1776" s="10">
        <v>2019</v>
      </c>
      <c r="J1776" s="11" t="s">
        <v>674</v>
      </c>
      <c r="K1776" s="12">
        <v>50000</v>
      </c>
      <c r="L1776" s="12">
        <v>1</v>
      </c>
      <c r="M1776" s="33" t="str">
        <f>IF(_xlfn.XLOOKUP(C1776,Raw_Data_OS_23!$C$7:$C$4518,Raw_Data_OS_23!$G$7:$G$4518,"Paid/ Closed")="Paid/ Closed","Paid/ Closed", "Still_Outstanding")</f>
        <v>Still_Outstanding</v>
      </c>
      <c r="N1776" s="33">
        <f>IF(_xlfn.XLOOKUP(C1776,Raw_Data_Paid_23!$C$4:$C$2114,Raw_Data_Paid_23!$C$4:$C$2114,1)= 1,1,0)</f>
        <v>1</v>
      </c>
      <c r="O1776" t="str">
        <f>IF(M1776=$W$7,IF(AND(N1776,_xlfn.XLOOKUP(C1776,Raw_Data_OS_23!$C$7:$C$4518,Raw_Data_OS_23!$G$7:$G$4518,0)=G1776),"A",IF(_xlfn.XLOOKUP(C1776,Raw_Data_Paid_23!$C$4:$C$2114,Raw_Data_Paid_23!$C$4:$C$2114,"B1")="B1","B1","B2")),IF(_xlfn.XLOOKUP(C1776,Raw_Data_Paid_23!$C$4:$C$2114,Raw_Data_Paid_23!$C$4:$C$2114,"C1")="C1","C1","C2"))</f>
        <v>B1</v>
      </c>
      <c r="P1776" t="str">
        <f t="shared" si="77"/>
        <v>2018B1Workmen's Compensation</v>
      </c>
    </row>
    <row r="1777" spans="3:16" x14ac:dyDescent="0.35">
      <c r="C1777" s="6" t="s">
        <v>1991</v>
      </c>
      <c r="D1777" s="7" t="s">
        <v>5150</v>
      </c>
      <c r="E1777" s="7" t="s">
        <v>5162</v>
      </c>
      <c r="F1777" s="8" t="s">
        <v>658</v>
      </c>
      <c r="G1777" s="9">
        <v>1000</v>
      </c>
      <c r="H1777" s="10">
        <v>2019</v>
      </c>
      <c r="I1777" s="10">
        <v>2019</v>
      </c>
      <c r="J1777" s="11" t="s">
        <v>51</v>
      </c>
      <c r="K1777" s="12">
        <v>1000</v>
      </c>
      <c r="L1777" s="12">
        <v>1</v>
      </c>
      <c r="M1777" s="33" t="str">
        <f>IF(_xlfn.XLOOKUP(C1777,Raw_Data_OS_23!$C$7:$C$4518,Raw_Data_OS_23!$G$7:$G$4518,"Paid/ Closed")="Paid/ Closed","Paid/ Closed", "Still_Outstanding")</f>
        <v>Paid/ Closed</v>
      </c>
      <c r="N1777" s="33">
        <f>IF(_xlfn.XLOOKUP(C1777,Raw_Data_Paid_23!$C$4:$C$2114,Raw_Data_Paid_23!$C$4:$C$2114,1)= 1,1,0)</f>
        <v>1</v>
      </c>
      <c r="O1777" t="str">
        <f>IF(M1777=$W$7,IF(AND(N1777,_xlfn.XLOOKUP(C1777,Raw_Data_OS_23!$C$7:$C$4518,Raw_Data_OS_23!$G$7:$G$4518,0)=G1777),"A",IF(_xlfn.XLOOKUP(C1777,Raw_Data_Paid_23!$C$4:$C$2114,Raw_Data_Paid_23!$C$4:$C$2114,"B1")="B1","B1","B2")),IF(_xlfn.XLOOKUP(C1777,Raw_Data_Paid_23!$C$4:$C$2114,Raw_Data_Paid_23!$C$4:$C$2114,"C1")="C1","C1","C2"))</f>
        <v>C1</v>
      </c>
      <c r="P1777" t="str">
        <f t="shared" si="77"/>
        <v>2019C1Workmen's Compensation</v>
      </c>
    </row>
    <row r="1778" spans="3:16" x14ac:dyDescent="0.35">
      <c r="C1778" s="6" t="s">
        <v>1992</v>
      </c>
      <c r="D1778" s="7" t="s">
        <v>5163</v>
      </c>
      <c r="E1778" s="7" t="s">
        <v>5164</v>
      </c>
      <c r="F1778" s="8" t="s">
        <v>3910</v>
      </c>
      <c r="G1778" s="9">
        <v>100</v>
      </c>
      <c r="H1778" s="10">
        <v>2019</v>
      </c>
      <c r="I1778" s="10">
        <v>2019</v>
      </c>
      <c r="J1778" s="11" t="s">
        <v>140</v>
      </c>
      <c r="K1778" s="12">
        <v>100</v>
      </c>
      <c r="L1778" s="12">
        <v>1</v>
      </c>
      <c r="M1778" s="33" t="str">
        <f>IF(_xlfn.XLOOKUP(C1778,Raw_Data_OS_23!$C$7:$C$4518,Raw_Data_OS_23!$G$7:$G$4518,"Paid/ Closed")="Paid/ Closed","Paid/ Closed", "Still_Outstanding")</f>
        <v>Paid/ Closed</v>
      </c>
      <c r="N1778" s="33">
        <f>IF(_xlfn.XLOOKUP(C1778,Raw_Data_Paid_23!$C$4:$C$2114,Raw_Data_Paid_23!$C$4:$C$2114,1)= 1,1,0)</f>
        <v>1</v>
      </c>
      <c r="O1778" t="str">
        <f>IF(M1778=$W$7,IF(AND(N1778,_xlfn.XLOOKUP(C1778,Raw_Data_OS_23!$C$7:$C$4518,Raw_Data_OS_23!$G$7:$G$4518,0)=G1778),"A",IF(_xlfn.XLOOKUP(C1778,Raw_Data_Paid_23!$C$4:$C$2114,Raw_Data_Paid_23!$C$4:$C$2114,"B1")="B1","B1","B2")),IF(_xlfn.XLOOKUP(C1778,Raw_Data_Paid_23!$C$4:$C$2114,Raw_Data_Paid_23!$C$4:$C$2114,"C1")="C1","C1","C2"))</f>
        <v>C1</v>
      </c>
      <c r="P1778" t="str">
        <f t="shared" si="77"/>
        <v>2019C1Motor Private</v>
      </c>
    </row>
    <row r="1779" spans="3:16" x14ac:dyDescent="0.35">
      <c r="C1779" s="6" t="s">
        <v>1993</v>
      </c>
      <c r="D1779" s="7" t="s">
        <v>4926</v>
      </c>
      <c r="E1779" s="7" t="s">
        <v>4330</v>
      </c>
      <c r="F1779" s="8" t="s">
        <v>658</v>
      </c>
      <c r="G1779" s="9">
        <v>519298.24560000002</v>
      </c>
      <c r="H1779" s="10">
        <v>2017</v>
      </c>
      <c r="I1779" s="10">
        <v>2019</v>
      </c>
      <c r="J1779" s="11" t="s">
        <v>669</v>
      </c>
      <c r="K1779" s="12">
        <v>519298.24560000002</v>
      </c>
      <c r="L1779" s="12">
        <v>1</v>
      </c>
      <c r="M1779" s="33" t="str">
        <f>IF(_xlfn.XLOOKUP(C1779,Raw_Data_OS_23!$C$7:$C$4518,Raw_Data_OS_23!$G$7:$G$4518,"Paid/ Closed")="Paid/ Closed","Paid/ Closed", "Still_Outstanding")</f>
        <v>Still_Outstanding</v>
      </c>
      <c r="N1779" s="33">
        <f>IF(_xlfn.XLOOKUP(C1779,Raw_Data_Paid_23!$C$4:$C$2114,Raw_Data_Paid_23!$C$4:$C$2114,1)= 1,1,0)</f>
        <v>1</v>
      </c>
      <c r="O1779" t="str">
        <f>IF(M1779=$W$7,IF(AND(N1779,_xlfn.XLOOKUP(C1779,Raw_Data_OS_23!$C$7:$C$4518,Raw_Data_OS_23!$G$7:$G$4518,0)=G1779),"A",IF(_xlfn.XLOOKUP(C1779,Raw_Data_Paid_23!$C$4:$C$2114,Raw_Data_Paid_23!$C$4:$C$2114,"B1")="B1","B1","B2")),IF(_xlfn.XLOOKUP(C1779,Raw_Data_Paid_23!$C$4:$C$2114,Raw_Data_Paid_23!$C$4:$C$2114,"C1")="C1","C1","C2"))</f>
        <v>A</v>
      </c>
      <c r="P1779" t="str">
        <f t="shared" si="77"/>
        <v>2017AWorkmen's Compensation</v>
      </c>
    </row>
    <row r="1780" spans="3:16" x14ac:dyDescent="0.35">
      <c r="C1780" s="6" t="s">
        <v>1994</v>
      </c>
      <c r="D1780" s="7" t="s">
        <v>5165</v>
      </c>
      <c r="E1780" s="7" t="s">
        <v>5166</v>
      </c>
      <c r="F1780" s="8" t="s">
        <v>658</v>
      </c>
      <c r="G1780" s="9">
        <v>593000</v>
      </c>
      <c r="H1780" s="10">
        <v>2019</v>
      </c>
      <c r="I1780" s="10">
        <v>2019</v>
      </c>
      <c r="J1780" s="11" t="s">
        <v>681</v>
      </c>
      <c r="K1780" s="12">
        <v>593000</v>
      </c>
      <c r="L1780" s="12">
        <v>1</v>
      </c>
      <c r="M1780" s="33" t="str">
        <f>IF(_xlfn.XLOOKUP(C1780,Raw_Data_OS_23!$C$7:$C$4518,Raw_Data_OS_23!$G$7:$G$4518,"Paid/ Closed")="Paid/ Closed","Paid/ Closed", "Still_Outstanding")</f>
        <v>Still_Outstanding</v>
      </c>
      <c r="N1780" s="33">
        <f>IF(_xlfn.XLOOKUP(C1780,Raw_Data_Paid_23!$C$4:$C$2114,Raw_Data_Paid_23!$C$4:$C$2114,1)= 1,1,0)</f>
        <v>1</v>
      </c>
      <c r="O1780" t="str">
        <f>IF(M1780=$W$7,IF(AND(N1780,_xlfn.XLOOKUP(C1780,Raw_Data_OS_23!$C$7:$C$4518,Raw_Data_OS_23!$G$7:$G$4518,0)=G1780),"A",IF(_xlfn.XLOOKUP(C1780,Raw_Data_Paid_23!$C$4:$C$2114,Raw_Data_Paid_23!$C$4:$C$2114,"B1")="B1","B1","B2")),IF(_xlfn.XLOOKUP(C1780,Raw_Data_Paid_23!$C$4:$C$2114,Raw_Data_Paid_23!$C$4:$C$2114,"C1")="C1","C1","C2"))</f>
        <v>B1</v>
      </c>
      <c r="P1780" t="str">
        <f t="shared" si="77"/>
        <v>2019B1Workmen's Compensation</v>
      </c>
    </row>
    <row r="1781" spans="3:16" x14ac:dyDescent="0.35">
      <c r="C1781" s="6" t="s">
        <v>1995</v>
      </c>
      <c r="D1781" s="7" t="s">
        <v>5167</v>
      </c>
      <c r="E1781" s="7" t="s">
        <v>4333</v>
      </c>
      <c r="F1781" s="8" t="s">
        <v>658</v>
      </c>
      <c r="G1781" s="9">
        <v>5000</v>
      </c>
      <c r="H1781" s="10">
        <v>2019</v>
      </c>
      <c r="I1781" s="10">
        <v>2019</v>
      </c>
      <c r="J1781" s="11" t="s">
        <v>681</v>
      </c>
      <c r="K1781" s="12">
        <v>5000</v>
      </c>
      <c r="L1781" s="12">
        <v>1</v>
      </c>
      <c r="M1781" s="33" t="str">
        <f>IF(_xlfn.XLOOKUP(C1781,Raw_Data_OS_23!$C$7:$C$4518,Raw_Data_OS_23!$G$7:$G$4518,"Paid/ Closed")="Paid/ Closed","Paid/ Closed", "Still_Outstanding")</f>
        <v>Paid/ Closed</v>
      </c>
      <c r="N1781" s="33">
        <f>IF(_xlfn.XLOOKUP(C1781,Raw_Data_Paid_23!$C$4:$C$2114,Raw_Data_Paid_23!$C$4:$C$2114,1)= 1,1,0)</f>
        <v>1</v>
      </c>
      <c r="O1781" t="str">
        <f>IF(M1781=$W$7,IF(AND(N1781,_xlfn.XLOOKUP(C1781,Raw_Data_OS_23!$C$7:$C$4518,Raw_Data_OS_23!$G$7:$G$4518,0)=G1781),"A",IF(_xlfn.XLOOKUP(C1781,Raw_Data_Paid_23!$C$4:$C$2114,Raw_Data_Paid_23!$C$4:$C$2114,"B1")="B1","B1","B2")),IF(_xlfn.XLOOKUP(C1781,Raw_Data_Paid_23!$C$4:$C$2114,Raw_Data_Paid_23!$C$4:$C$2114,"C1")="C1","C1","C2"))</f>
        <v>C1</v>
      </c>
      <c r="P1781" t="str">
        <f t="shared" si="77"/>
        <v>2019C1Workmen's Compensation</v>
      </c>
    </row>
    <row r="1782" spans="3:16" x14ac:dyDescent="0.35">
      <c r="C1782" s="6" t="s">
        <v>1996</v>
      </c>
      <c r="D1782" s="7" t="s">
        <v>5168</v>
      </c>
      <c r="E1782" s="7" t="s">
        <v>4333</v>
      </c>
      <c r="F1782" s="8" t="s">
        <v>658</v>
      </c>
      <c r="G1782" s="9">
        <v>1000</v>
      </c>
      <c r="H1782" s="10">
        <v>2019</v>
      </c>
      <c r="I1782" s="10">
        <v>2019</v>
      </c>
      <c r="J1782" s="11" t="s">
        <v>681</v>
      </c>
      <c r="K1782" s="12">
        <v>1000</v>
      </c>
      <c r="L1782" s="12">
        <v>1</v>
      </c>
      <c r="M1782" s="33" t="str">
        <f>IF(_xlfn.XLOOKUP(C1782,Raw_Data_OS_23!$C$7:$C$4518,Raw_Data_OS_23!$G$7:$G$4518,"Paid/ Closed")="Paid/ Closed","Paid/ Closed", "Still_Outstanding")</f>
        <v>Paid/ Closed</v>
      </c>
      <c r="N1782" s="33">
        <f>IF(_xlfn.XLOOKUP(C1782,Raw_Data_Paid_23!$C$4:$C$2114,Raw_Data_Paid_23!$C$4:$C$2114,1)= 1,1,0)</f>
        <v>1</v>
      </c>
      <c r="O1782" t="str">
        <f>IF(M1782=$W$7,IF(AND(N1782,_xlfn.XLOOKUP(C1782,Raw_Data_OS_23!$C$7:$C$4518,Raw_Data_OS_23!$G$7:$G$4518,0)=G1782),"A",IF(_xlfn.XLOOKUP(C1782,Raw_Data_Paid_23!$C$4:$C$2114,Raw_Data_Paid_23!$C$4:$C$2114,"B1")="B1","B1","B2")),IF(_xlfn.XLOOKUP(C1782,Raw_Data_Paid_23!$C$4:$C$2114,Raw_Data_Paid_23!$C$4:$C$2114,"C1")="C1","C1","C2"))</f>
        <v>C1</v>
      </c>
      <c r="P1782" t="str">
        <f t="shared" si="77"/>
        <v>2019C1Workmen's Compensation</v>
      </c>
    </row>
    <row r="1783" spans="3:16" x14ac:dyDescent="0.35">
      <c r="C1783" s="6" t="s">
        <v>1997</v>
      </c>
      <c r="D1783" s="7" t="s">
        <v>5169</v>
      </c>
      <c r="E1783" s="7" t="s">
        <v>4333</v>
      </c>
      <c r="F1783" s="8" t="s">
        <v>658</v>
      </c>
      <c r="G1783" s="9">
        <v>50000</v>
      </c>
      <c r="H1783" s="10">
        <v>2019</v>
      </c>
      <c r="I1783" s="10">
        <v>2019</v>
      </c>
      <c r="J1783" s="11" t="s">
        <v>681</v>
      </c>
      <c r="K1783" s="12">
        <v>50000</v>
      </c>
      <c r="L1783" s="12">
        <v>1</v>
      </c>
      <c r="M1783" s="33" t="str">
        <f>IF(_xlfn.XLOOKUP(C1783,Raw_Data_OS_23!$C$7:$C$4518,Raw_Data_OS_23!$G$7:$G$4518,"Paid/ Closed")="Paid/ Closed","Paid/ Closed", "Still_Outstanding")</f>
        <v>Paid/ Closed</v>
      </c>
      <c r="N1783" s="33">
        <f>IF(_xlfn.XLOOKUP(C1783,Raw_Data_Paid_23!$C$4:$C$2114,Raw_Data_Paid_23!$C$4:$C$2114,1)= 1,1,0)</f>
        <v>1</v>
      </c>
      <c r="O1783" t="str">
        <f>IF(M1783=$W$7,IF(AND(N1783,_xlfn.XLOOKUP(C1783,Raw_Data_OS_23!$C$7:$C$4518,Raw_Data_OS_23!$G$7:$G$4518,0)=G1783),"A",IF(_xlfn.XLOOKUP(C1783,Raw_Data_Paid_23!$C$4:$C$2114,Raw_Data_Paid_23!$C$4:$C$2114,"B1")="B1","B1","B2")),IF(_xlfn.XLOOKUP(C1783,Raw_Data_Paid_23!$C$4:$C$2114,Raw_Data_Paid_23!$C$4:$C$2114,"C1")="C1","C1","C2"))</f>
        <v>C1</v>
      </c>
      <c r="P1783" t="str">
        <f t="shared" si="77"/>
        <v>2019C1Workmen's Compensation</v>
      </c>
    </row>
    <row r="1784" spans="3:16" x14ac:dyDescent="0.35">
      <c r="C1784" s="6" t="s">
        <v>1998</v>
      </c>
      <c r="D1784" s="7" t="s">
        <v>5170</v>
      </c>
      <c r="E1784" s="7" t="s">
        <v>4159</v>
      </c>
      <c r="F1784" s="8" t="s">
        <v>658</v>
      </c>
      <c r="G1784" s="9">
        <v>1000</v>
      </c>
      <c r="H1784" s="10">
        <v>2019</v>
      </c>
      <c r="I1784" s="10">
        <v>2019</v>
      </c>
      <c r="J1784" s="11" t="s">
        <v>51</v>
      </c>
      <c r="K1784" s="12">
        <v>1000</v>
      </c>
      <c r="L1784" s="12">
        <v>1</v>
      </c>
      <c r="M1784" s="33" t="str">
        <f>IF(_xlfn.XLOOKUP(C1784,Raw_Data_OS_23!$C$7:$C$4518,Raw_Data_OS_23!$G$7:$G$4518,"Paid/ Closed")="Paid/ Closed","Paid/ Closed", "Still_Outstanding")</f>
        <v>Paid/ Closed</v>
      </c>
      <c r="N1784" s="33">
        <f>IF(_xlfn.XLOOKUP(C1784,Raw_Data_Paid_23!$C$4:$C$2114,Raw_Data_Paid_23!$C$4:$C$2114,1)= 1,1,0)</f>
        <v>1</v>
      </c>
      <c r="O1784" t="str">
        <f>IF(M1784=$W$7,IF(AND(N1784,_xlfn.XLOOKUP(C1784,Raw_Data_OS_23!$C$7:$C$4518,Raw_Data_OS_23!$G$7:$G$4518,0)=G1784),"A",IF(_xlfn.XLOOKUP(C1784,Raw_Data_Paid_23!$C$4:$C$2114,Raw_Data_Paid_23!$C$4:$C$2114,"B1")="B1","B1","B2")),IF(_xlfn.XLOOKUP(C1784,Raw_Data_Paid_23!$C$4:$C$2114,Raw_Data_Paid_23!$C$4:$C$2114,"C1")="C1","C1","C2"))</f>
        <v>C1</v>
      </c>
      <c r="P1784" t="str">
        <f t="shared" si="77"/>
        <v>2019C1Workmen's Compensation</v>
      </c>
    </row>
    <row r="1785" spans="3:16" x14ac:dyDescent="0.35">
      <c r="C1785" s="6" t="s">
        <v>1999</v>
      </c>
      <c r="D1785" s="7" t="s">
        <v>4323</v>
      </c>
      <c r="E1785" s="7" t="s">
        <v>4333</v>
      </c>
      <c r="F1785" s="8" t="s">
        <v>658</v>
      </c>
      <c r="G1785" s="9">
        <v>5000</v>
      </c>
      <c r="H1785" s="10">
        <v>2019</v>
      </c>
      <c r="I1785" s="10">
        <v>2019</v>
      </c>
      <c r="J1785" s="11" t="s">
        <v>51</v>
      </c>
      <c r="K1785" s="12">
        <v>5000</v>
      </c>
      <c r="L1785" s="12">
        <v>1</v>
      </c>
      <c r="M1785" s="33" t="str">
        <f>IF(_xlfn.XLOOKUP(C1785,Raw_Data_OS_23!$C$7:$C$4518,Raw_Data_OS_23!$G$7:$G$4518,"Paid/ Closed")="Paid/ Closed","Paid/ Closed", "Still_Outstanding")</f>
        <v>Still_Outstanding</v>
      </c>
      <c r="N1785" s="33">
        <f>IF(_xlfn.XLOOKUP(C1785,Raw_Data_Paid_23!$C$4:$C$2114,Raw_Data_Paid_23!$C$4:$C$2114,1)= 1,1,0)</f>
        <v>1</v>
      </c>
      <c r="O1785" t="str">
        <f>IF(M1785=$W$7,IF(AND(N1785,_xlfn.XLOOKUP(C1785,Raw_Data_OS_23!$C$7:$C$4518,Raw_Data_OS_23!$G$7:$G$4518,0)=G1785),"A",IF(_xlfn.XLOOKUP(C1785,Raw_Data_Paid_23!$C$4:$C$2114,Raw_Data_Paid_23!$C$4:$C$2114,"B1")="B1","B1","B2")),IF(_xlfn.XLOOKUP(C1785,Raw_Data_Paid_23!$C$4:$C$2114,Raw_Data_Paid_23!$C$4:$C$2114,"C1")="C1","C1","C2"))</f>
        <v>A</v>
      </c>
      <c r="P1785" t="str">
        <f t="shared" si="77"/>
        <v>2019AWorkmen's Compensation</v>
      </c>
    </row>
    <row r="1786" spans="3:16" x14ac:dyDescent="0.35">
      <c r="C1786" s="6" t="s">
        <v>2000</v>
      </c>
      <c r="D1786" s="7" t="s">
        <v>4213</v>
      </c>
      <c r="E1786" s="7" t="s">
        <v>4333</v>
      </c>
      <c r="F1786" s="8" t="s">
        <v>658</v>
      </c>
      <c r="G1786" s="9">
        <v>5000</v>
      </c>
      <c r="H1786" s="10">
        <v>2019</v>
      </c>
      <c r="I1786" s="10">
        <v>2019</v>
      </c>
      <c r="J1786" s="11" t="s">
        <v>51</v>
      </c>
      <c r="K1786" s="12">
        <v>5000</v>
      </c>
      <c r="L1786" s="12">
        <v>1</v>
      </c>
      <c r="M1786" s="33" t="str">
        <f>IF(_xlfn.XLOOKUP(C1786,Raw_Data_OS_23!$C$7:$C$4518,Raw_Data_OS_23!$G$7:$G$4518,"Paid/ Closed")="Paid/ Closed","Paid/ Closed", "Still_Outstanding")</f>
        <v>Paid/ Closed</v>
      </c>
      <c r="N1786" s="33">
        <f>IF(_xlfn.XLOOKUP(C1786,Raw_Data_Paid_23!$C$4:$C$2114,Raw_Data_Paid_23!$C$4:$C$2114,1)= 1,1,0)</f>
        <v>1</v>
      </c>
      <c r="O1786" t="str">
        <f>IF(M1786=$W$7,IF(AND(N1786,_xlfn.XLOOKUP(C1786,Raw_Data_OS_23!$C$7:$C$4518,Raw_Data_OS_23!$G$7:$G$4518,0)=G1786),"A",IF(_xlfn.XLOOKUP(C1786,Raw_Data_Paid_23!$C$4:$C$2114,Raw_Data_Paid_23!$C$4:$C$2114,"B1")="B1","B1","B2")),IF(_xlfn.XLOOKUP(C1786,Raw_Data_Paid_23!$C$4:$C$2114,Raw_Data_Paid_23!$C$4:$C$2114,"C1")="C1","C1","C2"))</f>
        <v>C1</v>
      </c>
      <c r="P1786" t="str">
        <f t="shared" si="77"/>
        <v>2019C1Workmen's Compensation</v>
      </c>
    </row>
    <row r="1787" spans="3:16" x14ac:dyDescent="0.35">
      <c r="C1787" s="6" t="s">
        <v>2001</v>
      </c>
      <c r="D1787" s="7" t="s">
        <v>5171</v>
      </c>
      <c r="E1787" s="7" t="s">
        <v>5172</v>
      </c>
      <c r="F1787" s="8" t="s">
        <v>3910</v>
      </c>
      <c r="G1787" s="9">
        <v>585019</v>
      </c>
      <c r="H1787" s="10">
        <v>2019</v>
      </c>
      <c r="I1787" s="10">
        <v>2019</v>
      </c>
      <c r="J1787" s="11" t="s">
        <v>140</v>
      </c>
      <c r="K1787" s="12">
        <v>585019</v>
      </c>
      <c r="L1787" s="12">
        <v>1</v>
      </c>
      <c r="M1787" s="33" t="str">
        <f>IF(_xlfn.XLOOKUP(C1787,Raw_Data_OS_23!$C$7:$C$4518,Raw_Data_OS_23!$G$7:$G$4518,"Paid/ Closed")="Paid/ Closed","Paid/ Closed", "Still_Outstanding")</f>
        <v>Still_Outstanding</v>
      </c>
      <c r="N1787" s="33">
        <f>IF(_xlfn.XLOOKUP(C1787,Raw_Data_Paid_23!$C$4:$C$2114,Raw_Data_Paid_23!$C$4:$C$2114,1)= 1,1,0)</f>
        <v>1</v>
      </c>
      <c r="O1787" t="str">
        <f>IF(M1787=$W$7,IF(AND(N1787,_xlfn.XLOOKUP(C1787,Raw_Data_OS_23!$C$7:$C$4518,Raw_Data_OS_23!$G$7:$G$4518,0)=G1787),"A",IF(_xlfn.XLOOKUP(C1787,Raw_Data_Paid_23!$C$4:$C$2114,Raw_Data_Paid_23!$C$4:$C$2114,"B1")="B1","B1","B2")),IF(_xlfn.XLOOKUP(C1787,Raw_Data_Paid_23!$C$4:$C$2114,Raw_Data_Paid_23!$C$4:$C$2114,"C1")="C1","C1","C2"))</f>
        <v>A</v>
      </c>
      <c r="P1787" t="str">
        <f t="shared" si="77"/>
        <v>2019AMotor Private</v>
      </c>
    </row>
    <row r="1788" spans="3:16" x14ac:dyDescent="0.35">
      <c r="C1788" s="6" t="s">
        <v>2002</v>
      </c>
      <c r="D1788" s="7" t="s">
        <v>4159</v>
      </c>
      <c r="E1788" s="7" t="s">
        <v>5172</v>
      </c>
      <c r="F1788" s="8" t="s">
        <v>4244</v>
      </c>
      <c r="G1788" s="9">
        <v>40000</v>
      </c>
      <c r="H1788" s="10">
        <v>2019</v>
      </c>
      <c r="I1788" s="10">
        <v>2019</v>
      </c>
      <c r="J1788" s="11" t="s">
        <v>140</v>
      </c>
      <c r="K1788" s="12">
        <v>40000</v>
      </c>
      <c r="L1788" s="12">
        <v>1</v>
      </c>
      <c r="M1788" s="33" t="str">
        <f>IF(_xlfn.XLOOKUP(C1788,Raw_Data_OS_23!$C$7:$C$4518,Raw_Data_OS_23!$G$7:$G$4518,"Paid/ Closed")="Paid/ Closed","Paid/ Closed", "Still_Outstanding")</f>
        <v>Still_Outstanding</v>
      </c>
      <c r="N1788" s="33">
        <f>IF(_xlfn.XLOOKUP(C1788,Raw_Data_Paid_23!$C$4:$C$2114,Raw_Data_Paid_23!$C$4:$C$2114,1)= 1,1,0)</f>
        <v>1</v>
      </c>
      <c r="O1788" t="str">
        <f>IF(M1788=$W$7,IF(AND(N1788,_xlfn.XLOOKUP(C1788,Raw_Data_OS_23!$C$7:$C$4518,Raw_Data_OS_23!$G$7:$G$4518,0)=G1788),"A",IF(_xlfn.XLOOKUP(C1788,Raw_Data_Paid_23!$C$4:$C$2114,Raw_Data_Paid_23!$C$4:$C$2114,"B1")="B1","B1","B2")),IF(_xlfn.XLOOKUP(C1788,Raw_Data_Paid_23!$C$4:$C$2114,Raw_Data_Paid_23!$C$4:$C$2114,"C1")="C1","C1","C2"))</f>
        <v>B1</v>
      </c>
      <c r="P1788" t="str">
        <f t="shared" si="77"/>
        <v>2019B1Marine</v>
      </c>
    </row>
    <row r="1789" spans="3:16" x14ac:dyDescent="0.35">
      <c r="C1789" s="6" t="s">
        <v>2003</v>
      </c>
      <c r="D1789" s="7" t="s">
        <v>5173</v>
      </c>
      <c r="E1789" s="7" t="s">
        <v>5172</v>
      </c>
      <c r="F1789" s="8" t="s">
        <v>4214</v>
      </c>
      <c r="G1789" s="9">
        <v>100000</v>
      </c>
      <c r="H1789" s="10">
        <v>2019</v>
      </c>
      <c r="I1789" s="10">
        <v>2019</v>
      </c>
      <c r="J1789" s="11" t="s">
        <v>51</v>
      </c>
      <c r="K1789" s="12">
        <v>100000</v>
      </c>
      <c r="L1789" s="12">
        <v>1</v>
      </c>
      <c r="M1789" s="33" t="str">
        <f>IF(_xlfn.XLOOKUP(C1789,Raw_Data_OS_23!$C$7:$C$4518,Raw_Data_OS_23!$G$7:$G$4518,"Paid/ Closed")="Paid/ Closed","Paid/ Closed", "Still_Outstanding")</f>
        <v>Paid/ Closed</v>
      </c>
      <c r="N1789" s="33">
        <f>IF(_xlfn.XLOOKUP(C1789,Raw_Data_Paid_23!$C$4:$C$2114,Raw_Data_Paid_23!$C$4:$C$2114,1)= 1,1,0)</f>
        <v>1</v>
      </c>
      <c r="O1789" t="str">
        <f>IF(M1789=$W$7,IF(AND(N1789,_xlfn.XLOOKUP(C1789,Raw_Data_OS_23!$C$7:$C$4518,Raw_Data_OS_23!$G$7:$G$4518,0)=G1789),"A",IF(_xlfn.XLOOKUP(C1789,Raw_Data_Paid_23!$C$4:$C$2114,Raw_Data_Paid_23!$C$4:$C$2114,"B1")="B1","B1","B2")),IF(_xlfn.XLOOKUP(C1789,Raw_Data_Paid_23!$C$4:$C$2114,Raw_Data_Paid_23!$C$4:$C$2114,"C1")="C1","C1","C2"))</f>
        <v>C1</v>
      </c>
      <c r="P1789" t="str">
        <f t="shared" si="77"/>
        <v>2019C1Liability</v>
      </c>
    </row>
    <row r="1790" spans="3:16" x14ac:dyDescent="0.35">
      <c r="C1790" s="6" t="s">
        <v>2004</v>
      </c>
      <c r="D1790" s="7" t="s">
        <v>5171</v>
      </c>
      <c r="E1790" s="7" t="s">
        <v>5172</v>
      </c>
      <c r="F1790" s="8" t="s">
        <v>3910</v>
      </c>
      <c r="G1790" s="9">
        <v>2500</v>
      </c>
      <c r="H1790" s="10">
        <v>2019</v>
      </c>
      <c r="I1790" s="10">
        <v>2019</v>
      </c>
      <c r="J1790" s="11" t="s">
        <v>140</v>
      </c>
      <c r="K1790" s="12">
        <v>2500</v>
      </c>
      <c r="L1790" s="12">
        <v>1</v>
      </c>
      <c r="M1790" s="33" t="str">
        <f>IF(_xlfn.XLOOKUP(C1790,Raw_Data_OS_23!$C$7:$C$4518,Raw_Data_OS_23!$G$7:$G$4518,"Paid/ Closed")="Paid/ Closed","Paid/ Closed", "Still_Outstanding")</f>
        <v>Paid/ Closed</v>
      </c>
      <c r="N1790" s="33">
        <f>IF(_xlfn.XLOOKUP(C1790,Raw_Data_Paid_23!$C$4:$C$2114,Raw_Data_Paid_23!$C$4:$C$2114,1)= 1,1,0)</f>
        <v>1</v>
      </c>
      <c r="O1790" t="str">
        <f>IF(M1790=$W$7,IF(AND(N1790,_xlfn.XLOOKUP(C1790,Raw_Data_OS_23!$C$7:$C$4518,Raw_Data_OS_23!$G$7:$G$4518,0)=G1790),"A",IF(_xlfn.XLOOKUP(C1790,Raw_Data_Paid_23!$C$4:$C$2114,Raw_Data_Paid_23!$C$4:$C$2114,"B1")="B1","B1","B2")),IF(_xlfn.XLOOKUP(C1790,Raw_Data_Paid_23!$C$4:$C$2114,Raw_Data_Paid_23!$C$4:$C$2114,"C1")="C1","C1","C2"))</f>
        <v>C1</v>
      </c>
      <c r="P1790" t="str">
        <f t="shared" si="77"/>
        <v>2019C1Motor Private</v>
      </c>
    </row>
    <row r="1791" spans="3:16" x14ac:dyDescent="0.35">
      <c r="C1791" s="6" t="s">
        <v>2005</v>
      </c>
      <c r="D1791" s="7" t="s">
        <v>4242</v>
      </c>
      <c r="E1791" s="7" t="s">
        <v>5174</v>
      </c>
      <c r="F1791" s="8" t="s">
        <v>658</v>
      </c>
      <c r="G1791" s="9">
        <v>10000</v>
      </c>
      <c r="H1791" s="10">
        <v>2019</v>
      </c>
      <c r="I1791" s="10">
        <v>2019</v>
      </c>
      <c r="J1791" s="11" t="s">
        <v>140</v>
      </c>
      <c r="K1791" s="12">
        <v>10000</v>
      </c>
      <c r="L1791" s="12">
        <v>1</v>
      </c>
      <c r="M1791" s="33" t="str">
        <f>IF(_xlfn.XLOOKUP(C1791,Raw_Data_OS_23!$C$7:$C$4518,Raw_Data_OS_23!$G$7:$G$4518,"Paid/ Closed")="Paid/ Closed","Paid/ Closed", "Still_Outstanding")</f>
        <v>Paid/ Closed</v>
      </c>
      <c r="N1791" s="33">
        <f>IF(_xlfn.XLOOKUP(C1791,Raw_Data_Paid_23!$C$4:$C$2114,Raw_Data_Paid_23!$C$4:$C$2114,1)= 1,1,0)</f>
        <v>1</v>
      </c>
      <c r="O1791" t="str">
        <f>IF(M1791=$W$7,IF(AND(N1791,_xlfn.XLOOKUP(C1791,Raw_Data_OS_23!$C$7:$C$4518,Raw_Data_OS_23!$G$7:$G$4518,0)=G1791),"A",IF(_xlfn.XLOOKUP(C1791,Raw_Data_Paid_23!$C$4:$C$2114,Raw_Data_Paid_23!$C$4:$C$2114,"B1")="B1","B1","B2")),IF(_xlfn.XLOOKUP(C1791,Raw_Data_Paid_23!$C$4:$C$2114,Raw_Data_Paid_23!$C$4:$C$2114,"C1")="C1","C1","C2"))</f>
        <v>C1</v>
      </c>
      <c r="P1791" t="str">
        <f t="shared" si="77"/>
        <v>2019C1Workmen's Compensation</v>
      </c>
    </row>
    <row r="1792" spans="3:16" x14ac:dyDescent="0.35">
      <c r="C1792" s="6" t="s">
        <v>2006</v>
      </c>
      <c r="D1792" s="7" t="s">
        <v>5175</v>
      </c>
      <c r="E1792" s="7" t="s">
        <v>5176</v>
      </c>
      <c r="F1792" s="8" t="s">
        <v>3910</v>
      </c>
      <c r="G1792" s="9">
        <v>559868.42110000004</v>
      </c>
      <c r="H1792" s="10">
        <v>2019</v>
      </c>
      <c r="I1792" s="10">
        <v>2019</v>
      </c>
      <c r="J1792" s="11" t="s">
        <v>140</v>
      </c>
      <c r="K1792" s="12">
        <v>559868.42110000004</v>
      </c>
      <c r="L1792" s="12">
        <v>1</v>
      </c>
      <c r="M1792" s="33" t="str">
        <f>IF(_xlfn.XLOOKUP(C1792,Raw_Data_OS_23!$C$7:$C$4518,Raw_Data_OS_23!$G$7:$G$4518,"Paid/ Closed")="Paid/ Closed","Paid/ Closed", "Still_Outstanding")</f>
        <v>Still_Outstanding</v>
      </c>
      <c r="N1792" s="33">
        <f>IF(_xlfn.XLOOKUP(C1792,Raw_Data_Paid_23!$C$4:$C$2114,Raw_Data_Paid_23!$C$4:$C$2114,1)= 1,1,0)</f>
        <v>1</v>
      </c>
      <c r="O1792" t="str">
        <f>IF(M1792=$W$7,IF(AND(N1792,_xlfn.XLOOKUP(C1792,Raw_Data_OS_23!$C$7:$C$4518,Raw_Data_OS_23!$G$7:$G$4518,0)=G1792),"A",IF(_xlfn.XLOOKUP(C1792,Raw_Data_Paid_23!$C$4:$C$2114,Raw_Data_Paid_23!$C$4:$C$2114,"B1")="B1","B1","B2")),IF(_xlfn.XLOOKUP(C1792,Raw_Data_Paid_23!$C$4:$C$2114,Raw_Data_Paid_23!$C$4:$C$2114,"C1")="C1","C1","C2"))</f>
        <v>A</v>
      </c>
      <c r="P1792" t="str">
        <f t="shared" si="77"/>
        <v>2019AMotor Private</v>
      </c>
    </row>
    <row r="1793" spans="3:16" x14ac:dyDescent="0.35">
      <c r="C1793" s="6" t="s">
        <v>2007</v>
      </c>
      <c r="D1793" s="7" t="s">
        <v>5177</v>
      </c>
      <c r="E1793" s="7" t="s">
        <v>5178</v>
      </c>
      <c r="F1793" s="8" t="s">
        <v>3908</v>
      </c>
      <c r="G1793" s="9">
        <v>1000</v>
      </c>
      <c r="H1793" s="10">
        <v>2019</v>
      </c>
      <c r="I1793" s="10">
        <v>2019</v>
      </c>
      <c r="J1793" s="11" t="s">
        <v>51</v>
      </c>
      <c r="K1793" s="12">
        <v>1000</v>
      </c>
      <c r="L1793" s="12">
        <v>1</v>
      </c>
      <c r="M1793" s="33" t="str">
        <f>IF(_xlfn.XLOOKUP(C1793,Raw_Data_OS_23!$C$7:$C$4518,Raw_Data_OS_23!$G$7:$G$4518,"Paid/ Closed")="Paid/ Closed","Paid/ Closed", "Still_Outstanding")</f>
        <v>Paid/ Closed</v>
      </c>
      <c r="N1793" s="33">
        <f>IF(_xlfn.XLOOKUP(C1793,Raw_Data_Paid_23!$C$4:$C$2114,Raw_Data_Paid_23!$C$4:$C$2114,1)= 1,1,0)</f>
        <v>1</v>
      </c>
      <c r="O1793" t="str">
        <f>IF(M1793=$W$7,IF(AND(N1793,_xlfn.XLOOKUP(C1793,Raw_Data_OS_23!$C$7:$C$4518,Raw_Data_OS_23!$G$7:$G$4518,0)=G1793),"A",IF(_xlfn.XLOOKUP(C1793,Raw_Data_Paid_23!$C$4:$C$2114,Raw_Data_Paid_23!$C$4:$C$2114,"B1")="B1","B1","B2")),IF(_xlfn.XLOOKUP(C1793,Raw_Data_Paid_23!$C$4:$C$2114,Raw_Data_Paid_23!$C$4:$C$2114,"C1")="C1","C1","C2"))</f>
        <v>C1</v>
      </c>
      <c r="P1793" t="str">
        <f t="shared" si="77"/>
        <v>2019C1Motor Commercial</v>
      </c>
    </row>
    <row r="1794" spans="3:16" x14ac:dyDescent="0.35">
      <c r="C1794" s="6" t="s">
        <v>2008</v>
      </c>
      <c r="D1794" s="7" t="s">
        <v>5179</v>
      </c>
      <c r="E1794" s="7" t="s">
        <v>5180</v>
      </c>
      <c r="F1794" s="8" t="s">
        <v>658</v>
      </c>
      <c r="G1794" s="9">
        <v>250000</v>
      </c>
      <c r="H1794" s="10">
        <v>2017</v>
      </c>
      <c r="I1794" s="10">
        <v>2019</v>
      </c>
      <c r="J1794" s="11" t="s">
        <v>671</v>
      </c>
      <c r="K1794" s="12">
        <v>250000</v>
      </c>
      <c r="L1794" s="12">
        <v>1</v>
      </c>
      <c r="M1794" s="33" t="str">
        <f>IF(_xlfn.XLOOKUP(C1794,Raw_Data_OS_23!$C$7:$C$4518,Raw_Data_OS_23!$G$7:$G$4518,"Paid/ Closed")="Paid/ Closed","Paid/ Closed", "Still_Outstanding")</f>
        <v>Still_Outstanding</v>
      </c>
      <c r="N1794" s="33">
        <f>IF(_xlfn.XLOOKUP(C1794,Raw_Data_Paid_23!$C$4:$C$2114,Raw_Data_Paid_23!$C$4:$C$2114,1)= 1,1,0)</f>
        <v>1</v>
      </c>
      <c r="O1794" t="str">
        <f>IF(M1794=$W$7,IF(AND(N1794,_xlfn.XLOOKUP(C1794,Raw_Data_OS_23!$C$7:$C$4518,Raw_Data_OS_23!$G$7:$G$4518,0)=G1794),"A",IF(_xlfn.XLOOKUP(C1794,Raw_Data_Paid_23!$C$4:$C$2114,Raw_Data_Paid_23!$C$4:$C$2114,"B1")="B1","B1","B2")),IF(_xlfn.XLOOKUP(C1794,Raw_Data_Paid_23!$C$4:$C$2114,Raw_Data_Paid_23!$C$4:$C$2114,"C1")="C1","C1","C2"))</f>
        <v>A</v>
      </c>
      <c r="P1794" t="str">
        <f t="shared" si="77"/>
        <v>2017AWorkmen's Compensation</v>
      </c>
    </row>
    <row r="1795" spans="3:16" x14ac:dyDescent="0.35">
      <c r="C1795" s="6" t="s">
        <v>2009</v>
      </c>
      <c r="D1795" s="7" t="s">
        <v>5106</v>
      </c>
      <c r="E1795" s="7" t="s">
        <v>4336</v>
      </c>
      <c r="F1795" s="8" t="s">
        <v>658</v>
      </c>
      <c r="G1795" s="9">
        <v>10000</v>
      </c>
      <c r="H1795" s="10">
        <v>2018</v>
      </c>
      <c r="I1795" s="10">
        <v>2019</v>
      </c>
      <c r="J1795" s="11" t="s">
        <v>684</v>
      </c>
      <c r="K1795" s="12">
        <v>10000</v>
      </c>
      <c r="L1795" s="12">
        <v>1</v>
      </c>
      <c r="M1795" s="33" t="str">
        <f>IF(_xlfn.XLOOKUP(C1795,Raw_Data_OS_23!$C$7:$C$4518,Raw_Data_OS_23!$G$7:$G$4518,"Paid/ Closed")="Paid/ Closed","Paid/ Closed", "Still_Outstanding")</f>
        <v>Paid/ Closed</v>
      </c>
      <c r="N1795" s="33">
        <f>IF(_xlfn.XLOOKUP(C1795,Raw_Data_Paid_23!$C$4:$C$2114,Raw_Data_Paid_23!$C$4:$C$2114,1)= 1,1,0)</f>
        <v>1</v>
      </c>
      <c r="O1795" t="str">
        <f>IF(M1795=$W$7,IF(AND(N1795,_xlfn.XLOOKUP(C1795,Raw_Data_OS_23!$C$7:$C$4518,Raw_Data_OS_23!$G$7:$G$4518,0)=G1795),"A",IF(_xlfn.XLOOKUP(C1795,Raw_Data_Paid_23!$C$4:$C$2114,Raw_Data_Paid_23!$C$4:$C$2114,"B1")="B1","B1","B2")),IF(_xlfn.XLOOKUP(C1795,Raw_Data_Paid_23!$C$4:$C$2114,Raw_Data_Paid_23!$C$4:$C$2114,"C1")="C1","C1","C2"))</f>
        <v>C1</v>
      </c>
      <c r="P1795" t="str">
        <f t="shared" si="77"/>
        <v>2018C1Workmen's Compensation</v>
      </c>
    </row>
    <row r="1796" spans="3:16" x14ac:dyDescent="0.35">
      <c r="C1796" s="6" t="s">
        <v>2010</v>
      </c>
      <c r="D1796" s="7" t="s">
        <v>4182</v>
      </c>
      <c r="E1796" s="7" t="s">
        <v>4146</v>
      </c>
      <c r="F1796" s="8" t="s">
        <v>3910</v>
      </c>
      <c r="G1796" s="9">
        <v>5000</v>
      </c>
      <c r="H1796" s="10">
        <v>2019</v>
      </c>
      <c r="I1796" s="10">
        <v>2019</v>
      </c>
      <c r="J1796" s="11" t="s">
        <v>140</v>
      </c>
      <c r="K1796" s="12">
        <v>5000</v>
      </c>
      <c r="L1796" s="12">
        <v>1</v>
      </c>
      <c r="M1796" s="33" t="str">
        <f>IF(_xlfn.XLOOKUP(C1796,Raw_Data_OS_23!$C$7:$C$4518,Raw_Data_OS_23!$G$7:$G$4518,"Paid/ Closed")="Paid/ Closed","Paid/ Closed", "Still_Outstanding")</f>
        <v>Paid/ Closed</v>
      </c>
      <c r="N1796" s="33">
        <f>IF(_xlfn.XLOOKUP(C1796,Raw_Data_Paid_23!$C$4:$C$2114,Raw_Data_Paid_23!$C$4:$C$2114,1)= 1,1,0)</f>
        <v>1</v>
      </c>
      <c r="O1796" t="str">
        <f>IF(M1796=$W$7,IF(AND(N1796,_xlfn.XLOOKUP(C1796,Raw_Data_OS_23!$C$7:$C$4518,Raw_Data_OS_23!$G$7:$G$4518,0)=G1796),"A",IF(_xlfn.XLOOKUP(C1796,Raw_Data_Paid_23!$C$4:$C$2114,Raw_Data_Paid_23!$C$4:$C$2114,"B1")="B1","B1","B2")),IF(_xlfn.XLOOKUP(C1796,Raw_Data_Paid_23!$C$4:$C$2114,Raw_Data_Paid_23!$C$4:$C$2114,"C1")="C1","C1","C2"))</f>
        <v>C1</v>
      </c>
      <c r="P1796" t="str">
        <f t="shared" si="77"/>
        <v>2019C1Motor Private</v>
      </c>
    </row>
    <row r="1797" spans="3:16" x14ac:dyDescent="0.35">
      <c r="C1797" s="6" t="s">
        <v>2011</v>
      </c>
      <c r="D1797" s="7" t="s">
        <v>5180</v>
      </c>
      <c r="E1797" s="7" t="s">
        <v>5181</v>
      </c>
      <c r="F1797" s="8" t="s">
        <v>3910</v>
      </c>
      <c r="G1797" s="9">
        <v>3000</v>
      </c>
      <c r="H1797" s="10">
        <v>2019</v>
      </c>
      <c r="I1797" s="10">
        <v>2019</v>
      </c>
      <c r="J1797" s="11" t="s">
        <v>140</v>
      </c>
      <c r="K1797" s="12">
        <v>3000</v>
      </c>
      <c r="L1797" s="12">
        <v>1</v>
      </c>
      <c r="M1797" s="33" t="str">
        <f>IF(_xlfn.XLOOKUP(C1797,Raw_Data_OS_23!$C$7:$C$4518,Raw_Data_OS_23!$G$7:$G$4518,"Paid/ Closed")="Paid/ Closed","Paid/ Closed", "Still_Outstanding")</f>
        <v>Paid/ Closed</v>
      </c>
      <c r="N1797" s="33">
        <f>IF(_xlfn.XLOOKUP(C1797,Raw_Data_Paid_23!$C$4:$C$2114,Raw_Data_Paid_23!$C$4:$C$2114,1)= 1,1,0)</f>
        <v>1</v>
      </c>
      <c r="O1797" t="str">
        <f>IF(M1797=$W$7,IF(AND(N1797,_xlfn.XLOOKUP(C1797,Raw_Data_OS_23!$C$7:$C$4518,Raw_Data_OS_23!$G$7:$G$4518,0)=G1797),"A",IF(_xlfn.XLOOKUP(C1797,Raw_Data_Paid_23!$C$4:$C$2114,Raw_Data_Paid_23!$C$4:$C$2114,"B1")="B1","B1","B2")),IF(_xlfn.XLOOKUP(C1797,Raw_Data_Paid_23!$C$4:$C$2114,Raw_Data_Paid_23!$C$4:$C$2114,"C1")="C1","C1","C2"))</f>
        <v>C1</v>
      </c>
      <c r="P1797" t="str">
        <f t="shared" si="77"/>
        <v>2019C1Motor Private</v>
      </c>
    </row>
    <row r="1798" spans="3:16" x14ac:dyDescent="0.35">
      <c r="C1798" s="6" t="s">
        <v>2012</v>
      </c>
      <c r="D1798" s="7" t="s">
        <v>4180</v>
      </c>
      <c r="E1798" s="7" t="s">
        <v>4180</v>
      </c>
      <c r="F1798" s="8" t="s">
        <v>3908</v>
      </c>
      <c r="G1798" s="9">
        <v>1000</v>
      </c>
      <c r="H1798" s="10">
        <v>2019</v>
      </c>
      <c r="I1798" s="10">
        <v>2019</v>
      </c>
      <c r="J1798" s="11" t="s">
        <v>140</v>
      </c>
      <c r="K1798" s="12">
        <v>1000</v>
      </c>
      <c r="L1798" s="12">
        <v>1</v>
      </c>
      <c r="M1798" s="33" t="str">
        <f>IF(_xlfn.XLOOKUP(C1798,Raw_Data_OS_23!$C$7:$C$4518,Raw_Data_OS_23!$G$7:$G$4518,"Paid/ Closed")="Paid/ Closed","Paid/ Closed", "Still_Outstanding")</f>
        <v>Paid/ Closed</v>
      </c>
      <c r="N1798" s="33">
        <f>IF(_xlfn.XLOOKUP(C1798,Raw_Data_Paid_23!$C$4:$C$2114,Raw_Data_Paid_23!$C$4:$C$2114,1)= 1,1,0)</f>
        <v>1</v>
      </c>
      <c r="O1798" t="str">
        <f>IF(M1798=$W$7,IF(AND(N1798,_xlfn.XLOOKUP(C1798,Raw_Data_OS_23!$C$7:$C$4518,Raw_Data_OS_23!$G$7:$G$4518,0)=G1798),"A",IF(_xlfn.XLOOKUP(C1798,Raw_Data_Paid_23!$C$4:$C$2114,Raw_Data_Paid_23!$C$4:$C$2114,"B1")="B1","B1","B2")),IF(_xlfn.XLOOKUP(C1798,Raw_Data_Paid_23!$C$4:$C$2114,Raw_Data_Paid_23!$C$4:$C$2114,"C1")="C1","C1","C2"))</f>
        <v>C1</v>
      </c>
      <c r="P1798" t="str">
        <f t="shared" ref="P1798:P1861" si="78">H1798&amp;O1798&amp;F1798</f>
        <v>2019C1Motor Commercial</v>
      </c>
    </row>
    <row r="1799" spans="3:16" x14ac:dyDescent="0.35">
      <c r="C1799" s="6" t="s">
        <v>2013</v>
      </c>
      <c r="D1799" s="7" t="s">
        <v>4216</v>
      </c>
      <c r="E1799" s="7" t="s">
        <v>5182</v>
      </c>
      <c r="F1799" s="8" t="s">
        <v>3910</v>
      </c>
      <c r="G1799" s="9">
        <v>9</v>
      </c>
      <c r="H1799" s="10">
        <v>2019</v>
      </c>
      <c r="I1799" s="10">
        <v>2019</v>
      </c>
      <c r="J1799" s="11" t="s">
        <v>140</v>
      </c>
      <c r="K1799" s="12">
        <v>9</v>
      </c>
      <c r="L1799" s="12">
        <v>1</v>
      </c>
      <c r="M1799" s="33" t="str">
        <f>IF(_xlfn.XLOOKUP(C1799,Raw_Data_OS_23!$C$7:$C$4518,Raw_Data_OS_23!$G$7:$G$4518,"Paid/ Closed")="Paid/ Closed","Paid/ Closed", "Still_Outstanding")</f>
        <v>Paid/ Closed</v>
      </c>
      <c r="N1799" s="33">
        <f>IF(_xlfn.XLOOKUP(C1799,Raw_Data_Paid_23!$C$4:$C$2114,Raw_Data_Paid_23!$C$4:$C$2114,1)= 1,1,0)</f>
        <v>1</v>
      </c>
      <c r="O1799" t="str">
        <f>IF(M1799=$W$7,IF(AND(N1799,_xlfn.XLOOKUP(C1799,Raw_Data_OS_23!$C$7:$C$4518,Raw_Data_OS_23!$G$7:$G$4518,0)=G1799),"A",IF(_xlfn.XLOOKUP(C1799,Raw_Data_Paid_23!$C$4:$C$2114,Raw_Data_Paid_23!$C$4:$C$2114,"B1")="B1","B1","B2")),IF(_xlfn.XLOOKUP(C1799,Raw_Data_Paid_23!$C$4:$C$2114,Raw_Data_Paid_23!$C$4:$C$2114,"C1")="C1","C1","C2"))</f>
        <v>C1</v>
      </c>
      <c r="P1799" t="str">
        <f t="shared" si="78"/>
        <v>2019C1Motor Private</v>
      </c>
    </row>
    <row r="1800" spans="3:16" x14ac:dyDescent="0.35">
      <c r="C1800" s="6" t="s">
        <v>2014</v>
      </c>
      <c r="D1800" s="7" t="s">
        <v>5183</v>
      </c>
      <c r="E1800" s="7" t="s">
        <v>5181</v>
      </c>
      <c r="F1800" s="8" t="s">
        <v>4214</v>
      </c>
      <c r="G1800" s="9">
        <v>19000</v>
      </c>
      <c r="H1800" s="10">
        <v>2019</v>
      </c>
      <c r="I1800" s="10">
        <v>2019</v>
      </c>
      <c r="J1800" s="11" t="s">
        <v>140</v>
      </c>
      <c r="K1800" s="12">
        <v>19000</v>
      </c>
      <c r="L1800" s="12">
        <v>1</v>
      </c>
      <c r="M1800" s="33" t="str">
        <f>IF(_xlfn.XLOOKUP(C1800,Raw_Data_OS_23!$C$7:$C$4518,Raw_Data_OS_23!$G$7:$G$4518,"Paid/ Closed")="Paid/ Closed","Paid/ Closed", "Still_Outstanding")</f>
        <v>Paid/ Closed</v>
      </c>
      <c r="N1800" s="33">
        <f>IF(_xlfn.XLOOKUP(C1800,Raw_Data_Paid_23!$C$4:$C$2114,Raw_Data_Paid_23!$C$4:$C$2114,1)= 1,1,0)</f>
        <v>1</v>
      </c>
      <c r="O1800" t="str">
        <f>IF(M1800=$W$7,IF(AND(N1800,_xlfn.XLOOKUP(C1800,Raw_Data_OS_23!$C$7:$C$4518,Raw_Data_OS_23!$G$7:$G$4518,0)=G1800),"A",IF(_xlfn.XLOOKUP(C1800,Raw_Data_Paid_23!$C$4:$C$2114,Raw_Data_Paid_23!$C$4:$C$2114,"B1")="B1","B1","B2")),IF(_xlfn.XLOOKUP(C1800,Raw_Data_Paid_23!$C$4:$C$2114,Raw_Data_Paid_23!$C$4:$C$2114,"C1")="C1","C1","C2"))</f>
        <v>C1</v>
      </c>
      <c r="P1800" t="str">
        <f t="shared" si="78"/>
        <v>2019C1Liability</v>
      </c>
    </row>
    <row r="1801" spans="3:16" x14ac:dyDescent="0.35">
      <c r="C1801" s="6" t="s">
        <v>2015</v>
      </c>
      <c r="D1801" s="7" t="s">
        <v>4339</v>
      </c>
      <c r="E1801" s="7" t="s">
        <v>5184</v>
      </c>
      <c r="F1801" s="8" t="s">
        <v>4238</v>
      </c>
      <c r="G1801" s="9">
        <v>50000</v>
      </c>
      <c r="H1801" s="10">
        <v>2019</v>
      </c>
      <c r="I1801" s="10">
        <v>2019</v>
      </c>
      <c r="J1801" s="11" t="s">
        <v>140</v>
      </c>
      <c r="K1801" s="12">
        <v>12576.5</v>
      </c>
      <c r="L1801" s="12">
        <v>1</v>
      </c>
      <c r="M1801" s="33" t="str">
        <f>IF(_xlfn.XLOOKUP(C1801,Raw_Data_OS_23!$C$7:$C$4518,Raw_Data_OS_23!$G$7:$G$4518,"Paid/ Closed")="Paid/ Closed","Paid/ Closed", "Still_Outstanding")</f>
        <v>Still_Outstanding</v>
      </c>
      <c r="N1801" s="33">
        <f>IF(_xlfn.XLOOKUP(C1801,Raw_Data_Paid_23!$C$4:$C$2114,Raw_Data_Paid_23!$C$4:$C$2114,1)= 1,1,0)</f>
        <v>1</v>
      </c>
      <c r="O1801" t="str">
        <f>IF(M1801=$W$7,IF(AND(N1801,_xlfn.XLOOKUP(C1801,Raw_Data_OS_23!$C$7:$C$4518,Raw_Data_OS_23!$G$7:$G$4518,0)=G1801),"A",IF(_xlfn.XLOOKUP(C1801,Raw_Data_Paid_23!$C$4:$C$2114,Raw_Data_Paid_23!$C$4:$C$2114,"B1")="B1","B1","B2")),IF(_xlfn.XLOOKUP(C1801,Raw_Data_Paid_23!$C$4:$C$2114,Raw_Data_Paid_23!$C$4:$C$2114,"C1")="C1","C1","C2"))</f>
        <v>B1</v>
      </c>
      <c r="P1801" t="str">
        <f t="shared" si="78"/>
        <v>2019B1Fire Domestic</v>
      </c>
    </row>
    <row r="1802" spans="3:16" x14ac:dyDescent="0.35">
      <c r="C1802" s="6" t="s">
        <v>2016</v>
      </c>
      <c r="D1802" s="7" t="s">
        <v>4915</v>
      </c>
      <c r="E1802" s="7" t="s">
        <v>4349</v>
      </c>
      <c r="F1802" s="8" t="s">
        <v>658</v>
      </c>
      <c r="G1802" s="9">
        <v>9000</v>
      </c>
      <c r="H1802" s="10">
        <v>2017</v>
      </c>
      <c r="I1802" s="10">
        <v>2019</v>
      </c>
      <c r="J1802" s="11" t="s">
        <v>1251</v>
      </c>
      <c r="K1802" s="12">
        <v>9000</v>
      </c>
      <c r="L1802" s="12">
        <v>1</v>
      </c>
      <c r="M1802" s="33" t="str">
        <f>IF(_xlfn.XLOOKUP(C1802,Raw_Data_OS_23!$C$7:$C$4518,Raw_Data_OS_23!$G$7:$G$4518,"Paid/ Closed")="Paid/ Closed","Paid/ Closed", "Still_Outstanding")</f>
        <v>Still_Outstanding</v>
      </c>
      <c r="N1802" s="33">
        <f>IF(_xlfn.XLOOKUP(C1802,Raw_Data_Paid_23!$C$4:$C$2114,Raw_Data_Paid_23!$C$4:$C$2114,1)= 1,1,0)</f>
        <v>1</v>
      </c>
      <c r="O1802" t="str">
        <f>IF(M1802=$W$7,IF(AND(N1802,_xlfn.XLOOKUP(C1802,Raw_Data_OS_23!$C$7:$C$4518,Raw_Data_OS_23!$G$7:$G$4518,0)=G1802),"A",IF(_xlfn.XLOOKUP(C1802,Raw_Data_Paid_23!$C$4:$C$2114,Raw_Data_Paid_23!$C$4:$C$2114,"B1")="B1","B1","B2")),IF(_xlfn.XLOOKUP(C1802,Raw_Data_Paid_23!$C$4:$C$2114,Raw_Data_Paid_23!$C$4:$C$2114,"C1")="C1","C1","C2"))</f>
        <v>B1</v>
      </c>
      <c r="P1802" t="str">
        <f t="shared" si="78"/>
        <v>2017B1Workmen's Compensation</v>
      </c>
    </row>
    <row r="1803" spans="3:16" x14ac:dyDescent="0.35">
      <c r="C1803" s="6" t="s">
        <v>2017</v>
      </c>
      <c r="D1803" s="7" t="s">
        <v>5185</v>
      </c>
      <c r="E1803" s="7" t="s">
        <v>4181</v>
      </c>
      <c r="F1803" s="8" t="s">
        <v>658</v>
      </c>
      <c r="G1803" s="9">
        <v>20000</v>
      </c>
      <c r="H1803" s="10">
        <v>2019</v>
      </c>
      <c r="I1803" s="10">
        <v>2019</v>
      </c>
      <c r="J1803" s="11" t="s">
        <v>140</v>
      </c>
      <c r="K1803" s="12">
        <v>20000</v>
      </c>
      <c r="L1803" s="12">
        <v>1</v>
      </c>
      <c r="M1803" s="33" t="str">
        <f>IF(_xlfn.XLOOKUP(C1803,Raw_Data_OS_23!$C$7:$C$4518,Raw_Data_OS_23!$G$7:$G$4518,"Paid/ Closed")="Paid/ Closed","Paid/ Closed", "Still_Outstanding")</f>
        <v>Paid/ Closed</v>
      </c>
      <c r="N1803" s="33">
        <f>IF(_xlfn.XLOOKUP(C1803,Raw_Data_Paid_23!$C$4:$C$2114,Raw_Data_Paid_23!$C$4:$C$2114,1)= 1,1,0)</f>
        <v>1</v>
      </c>
      <c r="O1803" t="str">
        <f>IF(M1803=$W$7,IF(AND(N1803,_xlfn.XLOOKUP(C1803,Raw_Data_OS_23!$C$7:$C$4518,Raw_Data_OS_23!$G$7:$G$4518,0)=G1803),"A",IF(_xlfn.XLOOKUP(C1803,Raw_Data_Paid_23!$C$4:$C$2114,Raw_Data_Paid_23!$C$4:$C$2114,"B1")="B1","B1","B2")),IF(_xlfn.XLOOKUP(C1803,Raw_Data_Paid_23!$C$4:$C$2114,Raw_Data_Paid_23!$C$4:$C$2114,"C1")="C1","C1","C2"))</f>
        <v>C1</v>
      </c>
      <c r="P1803" t="str">
        <f t="shared" si="78"/>
        <v>2019C1Workmen's Compensation</v>
      </c>
    </row>
    <row r="1804" spans="3:16" x14ac:dyDescent="0.35">
      <c r="C1804" s="6" t="s">
        <v>2018</v>
      </c>
      <c r="D1804" s="7" t="s">
        <v>5186</v>
      </c>
      <c r="E1804" s="7" t="s">
        <v>4349</v>
      </c>
      <c r="F1804" s="8" t="s">
        <v>658</v>
      </c>
      <c r="G1804" s="9">
        <v>1000</v>
      </c>
      <c r="H1804" s="10">
        <v>2018</v>
      </c>
      <c r="I1804" s="10">
        <v>2019</v>
      </c>
      <c r="J1804" s="11" t="s">
        <v>49</v>
      </c>
      <c r="K1804" s="12">
        <v>1000</v>
      </c>
      <c r="L1804" s="12">
        <v>1</v>
      </c>
      <c r="M1804" s="33" t="str">
        <f>IF(_xlfn.XLOOKUP(C1804,Raw_Data_OS_23!$C$7:$C$4518,Raw_Data_OS_23!$G$7:$G$4518,"Paid/ Closed")="Paid/ Closed","Paid/ Closed", "Still_Outstanding")</f>
        <v>Paid/ Closed</v>
      </c>
      <c r="N1804" s="33">
        <f>IF(_xlfn.XLOOKUP(C1804,Raw_Data_Paid_23!$C$4:$C$2114,Raw_Data_Paid_23!$C$4:$C$2114,1)= 1,1,0)</f>
        <v>1</v>
      </c>
      <c r="O1804" t="str">
        <f>IF(M1804=$W$7,IF(AND(N1804,_xlfn.XLOOKUP(C1804,Raw_Data_OS_23!$C$7:$C$4518,Raw_Data_OS_23!$G$7:$G$4518,0)=G1804),"A",IF(_xlfn.XLOOKUP(C1804,Raw_Data_Paid_23!$C$4:$C$2114,Raw_Data_Paid_23!$C$4:$C$2114,"B1")="B1","B1","B2")),IF(_xlfn.XLOOKUP(C1804,Raw_Data_Paid_23!$C$4:$C$2114,Raw_Data_Paid_23!$C$4:$C$2114,"C1")="C1","C1","C2"))</f>
        <v>C1</v>
      </c>
      <c r="P1804" t="str">
        <f t="shared" si="78"/>
        <v>2018C1Workmen's Compensation</v>
      </c>
    </row>
    <row r="1805" spans="3:16" x14ac:dyDescent="0.35">
      <c r="C1805" s="6" t="s">
        <v>2019</v>
      </c>
      <c r="D1805" s="7" t="s">
        <v>5187</v>
      </c>
      <c r="E1805" s="7" t="s">
        <v>5188</v>
      </c>
      <c r="F1805" s="8" t="s">
        <v>3910</v>
      </c>
      <c r="G1805" s="9">
        <v>9580</v>
      </c>
      <c r="H1805" s="10">
        <v>2019</v>
      </c>
      <c r="I1805" s="10">
        <v>2019</v>
      </c>
      <c r="J1805" s="11" t="s">
        <v>140</v>
      </c>
      <c r="K1805" s="12">
        <v>9580</v>
      </c>
      <c r="L1805" s="12">
        <v>1</v>
      </c>
      <c r="M1805" s="33" t="str">
        <f>IF(_xlfn.XLOOKUP(C1805,Raw_Data_OS_23!$C$7:$C$4518,Raw_Data_OS_23!$G$7:$G$4518,"Paid/ Closed")="Paid/ Closed","Paid/ Closed", "Still_Outstanding")</f>
        <v>Still_Outstanding</v>
      </c>
      <c r="N1805" s="33">
        <f>IF(_xlfn.XLOOKUP(C1805,Raw_Data_Paid_23!$C$4:$C$2114,Raw_Data_Paid_23!$C$4:$C$2114,1)= 1,1,0)</f>
        <v>1</v>
      </c>
      <c r="O1805" t="str">
        <f>IF(M1805=$W$7,IF(AND(N1805,_xlfn.XLOOKUP(C1805,Raw_Data_OS_23!$C$7:$C$4518,Raw_Data_OS_23!$G$7:$G$4518,0)=G1805),"A",IF(_xlfn.XLOOKUP(C1805,Raw_Data_Paid_23!$C$4:$C$2114,Raw_Data_Paid_23!$C$4:$C$2114,"B1")="B1","B1","B2")),IF(_xlfn.XLOOKUP(C1805,Raw_Data_Paid_23!$C$4:$C$2114,Raw_Data_Paid_23!$C$4:$C$2114,"C1")="C1","C1","C2"))</f>
        <v>A</v>
      </c>
      <c r="P1805" t="str">
        <f t="shared" si="78"/>
        <v>2019AMotor Private</v>
      </c>
    </row>
    <row r="1806" spans="3:16" x14ac:dyDescent="0.35">
      <c r="C1806" s="6" t="s">
        <v>2020</v>
      </c>
      <c r="D1806" s="7" t="s">
        <v>5189</v>
      </c>
      <c r="E1806" s="7" t="s">
        <v>4337</v>
      </c>
      <c r="F1806" s="8" t="s">
        <v>658</v>
      </c>
      <c r="G1806" s="9">
        <v>1000</v>
      </c>
      <c r="H1806" s="10">
        <v>2019</v>
      </c>
      <c r="I1806" s="10">
        <v>2019</v>
      </c>
      <c r="J1806" s="11" t="s">
        <v>140</v>
      </c>
      <c r="K1806" s="12">
        <v>1000</v>
      </c>
      <c r="L1806" s="12">
        <v>1</v>
      </c>
      <c r="M1806" s="33" t="str">
        <f>IF(_xlfn.XLOOKUP(C1806,Raw_Data_OS_23!$C$7:$C$4518,Raw_Data_OS_23!$G$7:$G$4518,"Paid/ Closed")="Paid/ Closed","Paid/ Closed", "Still_Outstanding")</f>
        <v>Paid/ Closed</v>
      </c>
      <c r="N1806" s="33">
        <f>IF(_xlfn.XLOOKUP(C1806,Raw_Data_Paid_23!$C$4:$C$2114,Raw_Data_Paid_23!$C$4:$C$2114,1)= 1,1,0)</f>
        <v>1</v>
      </c>
      <c r="O1806" t="str">
        <f>IF(M1806=$W$7,IF(AND(N1806,_xlfn.XLOOKUP(C1806,Raw_Data_OS_23!$C$7:$C$4518,Raw_Data_OS_23!$G$7:$G$4518,0)=G1806),"A",IF(_xlfn.XLOOKUP(C1806,Raw_Data_Paid_23!$C$4:$C$2114,Raw_Data_Paid_23!$C$4:$C$2114,"B1")="B1","B1","B2")),IF(_xlfn.XLOOKUP(C1806,Raw_Data_Paid_23!$C$4:$C$2114,Raw_Data_Paid_23!$C$4:$C$2114,"C1")="C1","C1","C2"))</f>
        <v>C1</v>
      </c>
      <c r="P1806" t="str">
        <f t="shared" si="78"/>
        <v>2019C1Workmen's Compensation</v>
      </c>
    </row>
    <row r="1807" spans="3:16" x14ac:dyDescent="0.35">
      <c r="C1807" s="6" t="s">
        <v>2021</v>
      </c>
      <c r="D1807" s="7" t="s">
        <v>5189</v>
      </c>
      <c r="E1807" s="7" t="s">
        <v>4337</v>
      </c>
      <c r="F1807" s="8" t="s">
        <v>4199</v>
      </c>
      <c r="G1807" s="9">
        <v>30600</v>
      </c>
      <c r="H1807" s="10">
        <v>2019</v>
      </c>
      <c r="I1807" s="10">
        <v>2019</v>
      </c>
      <c r="J1807" s="11" t="s">
        <v>140</v>
      </c>
      <c r="K1807" s="12">
        <v>30600</v>
      </c>
      <c r="L1807" s="12">
        <v>1</v>
      </c>
      <c r="M1807" s="33" t="str">
        <f>IF(_xlfn.XLOOKUP(C1807,Raw_Data_OS_23!$C$7:$C$4518,Raw_Data_OS_23!$G$7:$G$4518,"Paid/ Closed")="Paid/ Closed","Paid/ Closed", "Still_Outstanding")</f>
        <v>Paid/ Closed</v>
      </c>
      <c r="N1807" s="33">
        <f>IF(_xlfn.XLOOKUP(C1807,Raw_Data_Paid_23!$C$4:$C$2114,Raw_Data_Paid_23!$C$4:$C$2114,1)= 1,1,0)</f>
        <v>1</v>
      </c>
      <c r="O1807" t="str">
        <f>IF(M1807=$W$7,IF(AND(N1807,_xlfn.XLOOKUP(C1807,Raw_Data_OS_23!$C$7:$C$4518,Raw_Data_OS_23!$G$7:$G$4518,0)=G1807),"A",IF(_xlfn.XLOOKUP(C1807,Raw_Data_Paid_23!$C$4:$C$2114,Raw_Data_Paid_23!$C$4:$C$2114,"B1")="B1","B1","B2")),IF(_xlfn.XLOOKUP(C1807,Raw_Data_Paid_23!$C$4:$C$2114,Raw_Data_Paid_23!$C$4:$C$2114,"C1")="C1","C1","C2"))</f>
        <v>C1</v>
      </c>
      <c r="P1807" t="str">
        <f t="shared" si="78"/>
        <v>2019C1Theft</v>
      </c>
    </row>
    <row r="1808" spans="3:16" x14ac:dyDescent="0.35">
      <c r="C1808" s="6" t="s">
        <v>2022</v>
      </c>
      <c r="D1808" s="7" t="s">
        <v>5190</v>
      </c>
      <c r="E1808" s="7" t="s">
        <v>5191</v>
      </c>
      <c r="F1808" s="8" t="s">
        <v>658</v>
      </c>
      <c r="G1808" s="9">
        <v>100000</v>
      </c>
      <c r="H1808" s="10">
        <v>2019</v>
      </c>
      <c r="I1808" s="10">
        <v>2019</v>
      </c>
      <c r="J1808" s="11" t="s">
        <v>25</v>
      </c>
      <c r="K1808" s="12">
        <v>100000</v>
      </c>
      <c r="L1808" s="12">
        <v>1</v>
      </c>
      <c r="M1808" s="33" t="str">
        <f>IF(_xlfn.XLOOKUP(C1808,Raw_Data_OS_23!$C$7:$C$4518,Raw_Data_OS_23!$G$7:$G$4518,"Paid/ Closed")="Paid/ Closed","Paid/ Closed", "Still_Outstanding")</f>
        <v>Still_Outstanding</v>
      </c>
      <c r="N1808" s="33">
        <f>IF(_xlfn.XLOOKUP(C1808,Raw_Data_Paid_23!$C$4:$C$2114,Raw_Data_Paid_23!$C$4:$C$2114,1)= 1,1,0)</f>
        <v>1</v>
      </c>
      <c r="O1808" t="str">
        <f>IF(M1808=$W$7,IF(AND(N1808,_xlfn.XLOOKUP(C1808,Raw_Data_OS_23!$C$7:$C$4518,Raw_Data_OS_23!$G$7:$G$4518,0)=G1808),"A",IF(_xlfn.XLOOKUP(C1808,Raw_Data_Paid_23!$C$4:$C$2114,Raw_Data_Paid_23!$C$4:$C$2114,"B1")="B1","B1","B2")),IF(_xlfn.XLOOKUP(C1808,Raw_Data_Paid_23!$C$4:$C$2114,Raw_Data_Paid_23!$C$4:$C$2114,"C1")="C1","C1","C2"))</f>
        <v>A</v>
      </c>
      <c r="P1808" t="str">
        <f t="shared" si="78"/>
        <v>2019AWorkmen's Compensation</v>
      </c>
    </row>
    <row r="1809" spans="3:16" x14ac:dyDescent="0.35">
      <c r="C1809" s="6" t="s">
        <v>2023</v>
      </c>
      <c r="D1809" s="7" t="s">
        <v>4360</v>
      </c>
      <c r="E1809" s="7" t="s">
        <v>4119</v>
      </c>
      <c r="F1809" s="8" t="s">
        <v>4199</v>
      </c>
      <c r="G1809" s="9">
        <v>100000</v>
      </c>
      <c r="H1809" s="10">
        <v>2019</v>
      </c>
      <c r="I1809" s="10">
        <v>2019</v>
      </c>
      <c r="J1809" s="11" t="s">
        <v>140</v>
      </c>
      <c r="K1809" s="12">
        <v>100000</v>
      </c>
      <c r="L1809" s="12">
        <v>1</v>
      </c>
      <c r="M1809" s="33" t="str">
        <f>IF(_xlfn.XLOOKUP(C1809,Raw_Data_OS_23!$C$7:$C$4518,Raw_Data_OS_23!$G$7:$G$4518,"Paid/ Closed")="Paid/ Closed","Paid/ Closed", "Still_Outstanding")</f>
        <v>Paid/ Closed</v>
      </c>
      <c r="N1809" s="33">
        <f>IF(_xlfn.XLOOKUP(C1809,Raw_Data_Paid_23!$C$4:$C$2114,Raw_Data_Paid_23!$C$4:$C$2114,1)= 1,1,0)</f>
        <v>1</v>
      </c>
      <c r="O1809" t="str">
        <f>IF(M1809=$W$7,IF(AND(N1809,_xlfn.XLOOKUP(C1809,Raw_Data_OS_23!$C$7:$C$4518,Raw_Data_OS_23!$G$7:$G$4518,0)=G1809),"A",IF(_xlfn.XLOOKUP(C1809,Raw_Data_Paid_23!$C$4:$C$2114,Raw_Data_Paid_23!$C$4:$C$2114,"B1")="B1","B1","B2")),IF(_xlfn.XLOOKUP(C1809,Raw_Data_Paid_23!$C$4:$C$2114,Raw_Data_Paid_23!$C$4:$C$2114,"C1")="C1","C1","C2"))</f>
        <v>C1</v>
      </c>
      <c r="P1809" t="str">
        <f t="shared" si="78"/>
        <v>2019C1Theft</v>
      </c>
    </row>
    <row r="1810" spans="3:16" x14ac:dyDescent="0.35">
      <c r="C1810" s="6" t="s">
        <v>2024</v>
      </c>
      <c r="D1810" s="7" t="s">
        <v>4222</v>
      </c>
      <c r="E1810" s="7" t="s">
        <v>4222</v>
      </c>
      <c r="F1810" s="8" t="s">
        <v>4199</v>
      </c>
      <c r="G1810" s="9">
        <v>1000</v>
      </c>
      <c r="H1810" s="10">
        <v>2019</v>
      </c>
      <c r="I1810" s="10">
        <v>2019</v>
      </c>
      <c r="J1810" s="11" t="s">
        <v>25</v>
      </c>
      <c r="K1810" s="12">
        <v>1000</v>
      </c>
      <c r="L1810" s="12">
        <v>1</v>
      </c>
      <c r="M1810" s="33" t="str">
        <f>IF(_xlfn.XLOOKUP(C1810,Raw_Data_OS_23!$C$7:$C$4518,Raw_Data_OS_23!$G$7:$G$4518,"Paid/ Closed")="Paid/ Closed","Paid/ Closed", "Still_Outstanding")</f>
        <v>Paid/ Closed</v>
      </c>
      <c r="N1810" s="33">
        <f>IF(_xlfn.XLOOKUP(C1810,Raw_Data_Paid_23!$C$4:$C$2114,Raw_Data_Paid_23!$C$4:$C$2114,1)= 1,1,0)</f>
        <v>1</v>
      </c>
      <c r="O1810" t="str">
        <f>IF(M1810=$W$7,IF(AND(N1810,_xlfn.XLOOKUP(C1810,Raw_Data_OS_23!$C$7:$C$4518,Raw_Data_OS_23!$G$7:$G$4518,0)=G1810),"A",IF(_xlfn.XLOOKUP(C1810,Raw_Data_Paid_23!$C$4:$C$2114,Raw_Data_Paid_23!$C$4:$C$2114,"B1")="B1","B1","B2")),IF(_xlfn.XLOOKUP(C1810,Raw_Data_Paid_23!$C$4:$C$2114,Raw_Data_Paid_23!$C$4:$C$2114,"C1")="C1","C1","C2"))</f>
        <v>C1</v>
      </c>
      <c r="P1810" t="str">
        <f t="shared" si="78"/>
        <v>2019C1Theft</v>
      </c>
    </row>
    <row r="1811" spans="3:16" x14ac:dyDescent="0.35">
      <c r="C1811" s="6" t="s">
        <v>2025</v>
      </c>
      <c r="D1811" s="7" t="s">
        <v>4222</v>
      </c>
      <c r="E1811" s="7" t="s">
        <v>4222</v>
      </c>
      <c r="F1811" s="8" t="s">
        <v>658</v>
      </c>
      <c r="G1811" s="9">
        <v>10000</v>
      </c>
      <c r="H1811" s="10">
        <v>2019</v>
      </c>
      <c r="I1811" s="10">
        <v>2019</v>
      </c>
      <c r="J1811" s="11" t="s">
        <v>25</v>
      </c>
      <c r="K1811" s="12">
        <v>10000</v>
      </c>
      <c r="L1811" s="12">
        <v>1</v>
      </c>
      <c r="M1811" s="33" t="str">
        <f>IF(_xlfn.XLOOKUP(C1811,Raw_Data_OS_23!$C$7:$C$4518,Raw_Data_OS_23!$G$7:$G$4518,"Paid/ Closed")="Paid/ Closed","Paid/ Closed", "Still_Outstanding")</f>
        <v>Paid/ Closed</v>
      </c>
      <c r="N1811" s="33">
        <f>IF(_xlfn.XLOOKUP(C1811,Raw_Data_Paid_23!$C$4:$C$2114,Raw_Data_Paid_23!$C$4:$C$2114,1)= 1,1,0)</f>
        <v>1</v>
      </c>
      <c r="O1811" t="str">
        <f>IF(M1811=$W$7,IF(AND(N1811,_xlfn.XLOOKUP(C1811,Raw_Data_OS_23!$C$7:$C$4518,Raw_Data_OS_23!$G$7:$G$4518,0)=G1811),"A",IF(_xlfn.XLOOKUP(C1811,Raw_Data_Paid_23!$C$4:$C$2114,Raw_Data_Paid_23!$C$4:$C$2114,"B1")="B1","B1","B2")),IF(_xlfn.XLOOKUP(C1811,Raw_Data_Paid_23!$C$4:$C$2114,Raw_Data_Paid_23!$C$4:$C$2114,"C1")="C1","C1","C2"))</f>
        <v>C1</v>
      </c>
      <c r="P1811" t="str">
        <f t="shared" si="78"/>
        <v>2019C1Workmen's Compensation</v>
      </c>
    </row>
    <row r="1812" spans="3:16" x14ac:dyDescent="0.35">
      <c r="C1812" s="6" t="s">
        <v>1270</v>
      </c>
      <c r="D1812" s="7" t="s">
        <v>4183</v>
      </c>
      <c r="E1812" s="7" t="s">
        <v>4183</v>
      </c>
      <c r="F1812" s="8" t="s">
        <v>3910</v>
      </c>
      <c r="G1812" s="9">
        <v>20</v>
      </c>
      <c r="H1812" s="10">
        <v>2019</v>
      </c>
      <c r="I1812" s="10">
        <v>2019</v>
      </c>
      <c r="J1812" s="11" t="s">
        <v>25</v>
      </c>
      <c r="K1812" s="12">
        <v>20</v>
      </c>
      <c r="L1812" s="12">
        <v>1</v>
      </c>
      <c r="M1812" s="33" t="str">
        <f>IF(_xlfn.XLOOKUP(C1812,Raw_Data_OS_23!$C$7:$C$4518,Raw_Data_OS_23!$G$7:$G$4518,"Paid/ Closed")="Paid/ Closed","Paid/ Closed", "Still_Outstanding")</f>
        <v>Paid/ Closed</v>
      </c>
      <c r="N1812" s="33">
        <f>IF(_xlfn.XLOOKUP(C1812,Raw_Data_Paid_23!$C$4:$C$2114,Raw_Data_Paid_23!$C$4:$C$2114,1)= 1,1,0)</f>
        <v>1</v>
      </c>
      <c r="O1812" t="str">
        <f>IF(M1812=$W$7,IF(AND(N1812,_xlfn.XLOOKUP(C1812,Raw_Data_OS_23!$C$7:$C$4518,Raw_Data_OS_23!$G$7:$G$4518,0)=G1812),"A",IF(_xlfn.XLOOKUP(C1812,Raw_Data_Paid_23!$C$4:$C$2114,Raw_Data_Paid_23!$C$4:$C$2114,"B1")="B1","B1","B2")),IF(_xlfn.XLOOKUP(C1812,Raw_Data_Paid_23!$C$4:$C$2114,Raw_Data_Paid_23!$C$4:$C$2114,"C1")="C1","C1","C2"))</f>
        <v>C1</v>
      </c>
      <c r="P1812" t="str">
        <f t="shared" si="78"/>
        <v>2019C1Motor Private</v>
      </c>
    </row>
    <row r="1813" spans="3:16" x14ac:dyDescent="0.35">
      <c r="C1813" s="6" t="s">
        <v>2026</v>
      </c>
      <c r="D1813" s="7" t="s">
        <v>5192</v>
      </c>
      <c r="E1813" s="7" t="s">
        <v>4119</v>
      </c>
      <c r="F1813" s="8" t="s">
        <v>3910</v>
      </c>
      <c r="G1813" s="9">
        <v>200</v>
      </c>
      <c r="H1813" s="10">
        <v>2019</v>
      </c>
      <c r="I1813" s="10">
        <v>2019</v>
      </c>
      <c r="J1813" s="11" t="s">
        <v>25</v>
      </c>
      <c r="K1813" s="12">
        <v>200</v>
      </c>
      <c r="L1813" s="12">
        <v>1</v>
      </c>
      <c r="M1813" s="33" t="str">
        <f>IF(_xlfn.XLOOKUP(C1813,Raw_Data_OS_23!$C$7:$C$4518,Raw_Data_OS_23!$G$7:$G$4518,"Paid/ Closed")="Paid/ Closed","Paid/ Closed", "Still_Outstanding")</f>
        <v>Paid/ Closed</v>
      </c>
      <c r="N1813" s="33">
        <f>IF(_xlfn.XLOOKUP(C1813,Raw_Data_Paid_23!$C$4:$C$2114,Raw_Data_Paid_23!$C$4:$C$2114,1)= 1,1,0)</f>
        <v>1</v>
      </c>
      <c r="O1813" t="str">
        <f>IF(M1813=$W$7,IF(AND(N1813,_xlfn.XLOOKUP(C1813,Raw_Data_OS_23!$C$7:$C$4518,Raw_Data_OS_23!$G$7:$G$4518,0)=G1813),"A",IF(_xlfn.XLOOKUP(C1813,Raw_Data_Paid_23!$C$4:$C$2114,Raw_Data_Paid_23!$C$4:$C$2114,"B1")="B1","B1","B2")),IF(_xlfn.XLOOKUP(C1813,Raw_Data_Paid_23!$C$4:$C$2114,Raw_Data_Paid_23!$C$4:$C$2114,"C1")="C1","C1","C2"))</f>
        <v>C1</v>
      </c>
      <c r="P1813" t="str">
        <f t="shared" si="78"/>
        <v>2019C1Motor Private</v>
      </c>
    </row>
    <row r="1814" spans="3:16" x14ac:dyDescent="0.35">
      <c r="C1814" s="6" t="s">
        <v>2027</v>
      </c>
      <c r="D1814" s="7" t="s">
        <v>5193</v>
      </c>
      <c r="E1814" s="7" t="s">
        <v>4119</v>
      </c>
      <c r="F1814" s="8" t="s">
        <v>4248</v>
      </c>
      <c r="G1814" s="9">
        <v>353161.80070000002</v>
      </c>
      <c r="H1814" s="10">
        <v>2019</v>
      </c>
      <c r="I1814" s="10">
        <v>2019</v>
      </c>
      <c r="J1814" s="11" t="s">
        <v>140</v>
      </c>
      <c r="K1814" s="12">
        <v>-190898.27069999999</v>
      </c>
      <c r="L1814" s="12">
        <v>1</v>
      </c>
      <c r="M1814" s="33" t="str">
        <f>IF(_xlfn.XLOOKUP(C1814,Raw_Data_OS_23!$C$7:$C$4518,Raw_Data_OS_23!$G$7:$G$4518,"Paid/ Closed")="Paid/ Closed","Paid/ Closed", "Still_Outstanding")</f>
        <v>Still_Outstanding</v>
      </c>
      <c r="N1814" s="33">
        <f>IF(_xlfn.XLOOKUP(C1814,Raw_Data_Paid_23!$C$4:$C$2114,Raw_Data_Paid_23!$C$4:$C$2114,1)= 1,1,0)</f>
        <v>1</v>
      </c>
      <c r="O1814" t="str">
        <f>IF(M1814=$W$7,IF(AND(N1814,_xlfn.XLOOKUP(C1814,Raw_Data_OS_23!$C$7:$C$4518,Raw_Data_OS_23!$G$7:$G$4518,0)=G1814),"A",IF(_xlfn.XLOOKUP(C1814,Raw_Data_Paid_23!$C$4:$C$2114,Raw_Data_Paid_23!$C$4:$C$2114,"B1")="B1","B1","B2")),IF(_xlfn.XLOOKUP(C1814,Raw_Data_Paid_23!$C$4:$C$2114,Raw_Data_Paid_23!$C$4:$C$2114,"C1")="C1","C1","C2"))</f>
        <v>B1</v>
      </c>
      <c r="P1814" t="str">
        <f t="shared" si="78"/>
        <v>2019B1Fire Industrial</v>
      </c>
    </row>
    <row r="1815" spans="3:16" x14ac:dyDescent="0.35">
      <c r="C1815" s="6" t="s">
        <v>2028</v>
      </c>
      <c r="D1815" s="7" t="s">
        <v>4218</v>
      </c>
      <c r="E1815" s="7" t="s">
        <v>4183</v>
      </c>
      <c r="F1815" s="8" t="s">
        <v>658</v>
      </c>
      <c r="G1815" s="9">
        <v>5000</v>
      </c>
      <c r="H1815" s="10">
        <v>2019</v>
      </c>
      <c r="I1815" s="10">
        <v>2019</v>
      </c>
      <c r="J1815" s="11" t="s">
        <v>25</v>
      </c>
      <c r="K1815" s="12">
        <v>5000</v>
      </c>
      <c r="L1815" s="12">
        <v>1</v>
      </c>
      <c r="M1815" s="33" t="str">
        <f>IF(_xlfn.XLOOKUP(C1815,Raw_Data_OS_23!$C$7:$C$4518,Raw_Data_OS_23!$G$7:$G$4518,"Paid/ Closed")="Paid/ Closed","Paid/ Closed", "Still_Outstanding")</f>
        <v>Paid/ Closed</v>
      </c>
      <c r="N1815" s="33">
        <f>IF(_xlfn.XLOOKUP(C1815,Raw_Data_Paid_23!$C$4:$C$2114,Raw_Data_Paid_23!$C$4:$C$2114,1)= 1,1,0)</f>
        <v>1</v>
      </c>
      <c r="O1815" t="str">
        <f>IF(M1815=$W$7,IF(AND(N1815,_xlfn.XLOOKUP(C1815,Raw_Data_OS_23!$C$7:$C$4518,Raw_Data_OS_23!$G$7:$G$4518,0)=G1815),"A",IF(_xlfn.XLOOKUP(C1815,Raw_Data_Paid_23!$C$4:$C$2114,Raw_Data_Paid_23!$C$4:$C$2114,"B1")="B1","B1","B2")),IF(_xlfn.XLOOKUP(C1815,Raw_Data_Paid_23!$C$4:$C$2114,Raw_Data_Paid_23!$C$4:$C$2114,"C1")="C1","C1","C2"))</f>
        <v>C1</v>
      </c>
      <c r="P1815" t="str">
        <f t="shared" si="78"/>
        <v>2019C1Workmen's Compensation</v>
      </c>
    </row>
    <row r="1816" spans="3:16" x14ac:dyDescent="0.35">
      <c r="C1816" s="6" t="s">
        <v>2029</v>
      </c>
      <c r="D1816" s="7" t="s">
        <v>4395</v>
      </c>
      <c r="E1816" s="7" t="s">
        <v>4395</v>
      </c>
      <c r="F1816" s="8" t="s">
        <v>4244</v>
      </c>
      <c r="G1816" s="9">
        <v>77000</v>
      </c>
      <c r="H1816" s="10">
        <v>2019</v>
      </c>
      <c r="I1816" s="10">
        <v>2019</v>
      </c>
      <c r="J1816" s="11" t="s">
        <v>25</v>
      </c>
      <c r="K1816" s="12">
        <v>77000</v>
      </c>
      <c r="L1816" s="12">
        <v>1</v>
      </c>
      <c r="M1816" s="33" t="str">
        <f>IF(_xlfn.XLOOKUP(C1816,Raw_Data_OS_23!$C$7:$C$4518,Raw_Data_OS_23!$G$7:$G$4518,"Paid/ Closed")="Paid/ Closed","Paid/ Closed", "Still_Outstanding")</f>
        <v>Still_Outstanding</v>
      </c>
      <c r="N1816" s="33">
        <f>IF(_xlfn.XLOOKUP(C1816,Raw_Data_Paid_23!$C$4:$C$2114,Raw_Data_Paid_23!$C$4:$C$2114,1)= 1,1,0)</f>
        <v>1</v>
      </c>
      <c r="O1816" t="str">
        <f>IF(M1816=$W$7,IF(AND(N1816,_xlfn.XLOOKUP(C1816,Raw_Data_OS_23!$C$7:$C$4518,Raw_Data_OS_23!$G$7:$G$4518,0)=G1816),"A",IF(_xlfn.XLOOKUP(C1816,Raw_Data_Paid_23!$C$4:$C$2114,Raw_Data_Paid_23!$C$4:$C$2114,"B1")="B1","B1","B2")),IF(_xlfn.XLOOKUP(C1816,Raw_Data_Paid_23!$C$4:$C$2114,Raw_Data_Paid_23!$C$4:$C$2114,"C1")="C1","C1","C2"))</f>
        <v>B1</v>
      </c>
      <c r="P1816" t="str">
        <f t="shared" si="78"/>
        <v>2019B1Marine</v>
      </c>
    </row>
    <row r="1817" spans="3:16" x14ac:dyDescent="0.35">
      <c r="C1817" s="6" t="s">
        <v>2030</v>
      </c>
      <c r="D1817" s="7" t="s">
        <v>5194</v>
      </c>
      <c r="E1817" s="7" t="s">
        <v>4395</v>
      </c>
      <c r="F1817" s="8" t="s">
        <v>3910</v>
      </c>
      <c r="G1817" s="9">
        <v>543225.39910000004</v>
      </c>
      <c r="H1817" s="10">
        <v>2016</v>
      </c>
      <c r="I1817" s="10">
        <v>2019</v>
      </c>
      <c r="J1817" s="11" t="s">
        <v>1491</v>
      </c>
      <c r="K1817" s="12">
        <v>543225.39910000004</v>
      </c>
      <c r="L1817" s="12">
        <v>1</v>
      </c>
      <c r="M1817" s="33" t="str">
        <f>IF(_xlfn.XLOOKUP(C1817,Raw_Data_OS_23!$C$7:$C$4518,Raw_Data_OS_23!$G$7:$G$4518,"Paid/ Closed")="Paid/ Closed","Paid/ Closed", "Still_Outstanding")</f>
        <v>Still_Outstanding</v>
      </c>
      <c r="N1817" s="33">
        <f>IF(_xlfn.XLOOKUP(C1817,Raw_Data_Paid_23!$C$4:$C$2114,Raw_Data_Paid_23!$C$4:$C$2114,1)= 1,1,0)</f>
        <v>1</v>
      </c>
      <c r="O1817" t="str">
        <f>IF(M1817=$W$7,IF(AND(N1817,_xlfn.XLOOKUP(C1817,Raw_Data_OS_23!$C$7:$C$4518,Raw_Data_OS_23!$G$7:$G$4518,0)=G1817),"A",IF(_xlfn.XLOOKUP(C1817,Raw_Data_Paid_23!$C$4:$C$2114,Raw_Data_Paid_23!$C$4:$C$2114,"B1")="B1","B1","B2")),IF(_xlfn.XLOOKUP(C1817,Raw_Data_Paid_23!$C$4:$C$2114,Raw_Data_Paid_23!$C$4:$C$2114,"C1")="C1","C1","C2"))</f>
        <v>A</v>
      </c>
      <c r="P1817" t="str">
        <f t="shared" si="78"/>
        <v>2016AMotor Private</v>
      </c>
    </row>
    <row r="1818" spans="3:16" x14ac:dyDescent="0.35">
      <c r="C1818" s="6" t="s">
        <v>2031</v>
      </c>
      <c r="D1818" s="7" t="s">
        <v>4037</v>
      </c>
      <c r="E1818" s="7" t="s">
        <v>3982</v>
      </c>
      <c r="F1818" s="8" t="s">
        <v>658</v>
      </c>
      <c r="G1818" s="9">
        <v>5000</v>
      </c>
      <c r="H1818" s="10">
        <v>2019</v>
      </c>
      <c r="I1818" s="10">
        <v>2019</v>
      </c>
      <c r="J1818" s="11" t="s">
        <v>25</v>
      </c>
      <c r="K1818" s="12">
        <v>5000</v>
      </c>
      <c r="L1818" s="12">
        <v>1</v>
      </c>
      <c r="M1818" s="33" t="str">
        <f>IF(_xlfn.XLOOKUP(C1818,Raw_Data_OS_23!$C$7:$C$4518,Raw_Data_OS_23!$G$7:$G$4518,"Paid/ Closed")="Paid/ Closed","Paid/ Closed", "Still_Outstanding")</f>
        <v>Paid/ Closed</v>
      </c>
      <c r="N1818" s="33">
        <f>IF(_xlfn.XLOOKUP(C1818,Raw_Data_Paid_23!$C$4:$C$2114,Raw_Data_Paid_23!$C$4:$C$2114,1)= 1,1,0)</f>
        <v>1</v>
      </c>
      <c r="O1818" t="str">
        <f>IF(M1818=$W$7,IF(AND(N1818,_xlfn.XLOOKUP(C1818,Raw_Data_OS_23!$C$7:$C$4518,Raw_Data_OS_23!$G$7:$G$4518,0)=G1818),"A",IF(_xlfn.XLOOKUP(C1818,Raw_Data_Paid_23!$C$4:$C$2114,Raw_Data_Paid_23!$C$4:$C$2114,"B1")="B1","B1","B2")),IF(_xlfn.XLOOKUP(C1818,Raw_Data_Paid_23!$C$4:$C$2114,Raw_Data_Paid_23!$C$4:$C$2114,"C1")="C1","C1","C2"))</f>
        <v>C1</v>
      </c>
      <c r="P1818" t="str">
        <f t="shared" si="78"/>
        <v>2019C1Workmen's Compensation</v>
      </c>
    </row>
    <row r="1819" spans="3:16" x14ac:dyDescent="0.35">
      <c r="C1819" s="6" t="s">
        <v>2032</v>
      </c>
      <c r="D1819" s="7" t="s">
        <v>5192</v>
      </c>
      <c r="E1819" s="7" t="s">
        <v>3982</v>
      </c>
      <c r="F1819" s="8" t="s">
        <v>4214</v>
      </c>
      <c r="G1819" s="9">
        <v>50000</v>
      </c>
      <c r="H1819" s="10">
        <v>2019</v>
      </c>
      <c r="I1819" s="10">
        <v>2019</v>
      </c>
      <c r="J1819" s="11" t="s">
        <v>25</v>
      </c>
      <c r="K1819" s="12">
        <v>50000</v>
      </c>
      <c r="L1819" s="12">
        <v>1</v>
      </c>
      <c r="M1819" s="33" t="str">
        <f>IF(_xlfn.XLOOKUP(C1819,Raw_Data_OS_23!$C$7:$C$4518,Raw_Data_OS_23!$G$7:$G$4518,"Paid/ Closed")="Paid/ Closed","Paid/ Closed", "Still_Outstanding")</f>
        <v>Still_Outstanding</v>
      </c>
      <c r="N1819" s="33">
        <f>IF(_xlfn.XLOOKUP(C1819,Raw_Data_Paid_23!$C$4:$C$2114,Raw_Data_Paid_23!$C$4:$C$2114,1)= 1,1,0)</f>
        <v>1</v>
      </c>
      <c r="O1819" t="str">
        <f>IF(M1819=$W$7,IF(AND(N1819,_xlfn.XLOOKUP(C1819,Raw_Data_OS_23!$C$7:$C$4518,Raw_Data_OS_23!$G$7:$G$4518,0)=G1819),"A",IF(_xlfn.XLOOKUP(C1819,Raw_Data_Paid_23!$C$4:$C$2114,Raw_Data_Paid_23!$C$4:$C$2114,"B1")="B1","B1","B2")),IF(_xlfn.XLOOKUP(C1819,Raw_Data_Paid_23!$C$4:$C$2114,Raw_Data_Paid_23!$C$4:$C$2114,"C1")="C1","C1","C2"))</f>
        <v>B1</v>
      </c>
      <c r="P1819" t="str">
        <f t="shared" si="78"/>
        <v>2019B1Liability</v>
      </c>
    </row>
    <row r="1820" spans="3:16" x14ac:dyDescent="0.35">
      <c r="C1820" s="6" t="s">
        <v>2033</v>
      </c>
      <c r="D1820" s="7" t="s">
        <v>4159</v>
      </c>
      <c r="E1820" s="7" t="s">
        <v>5195</v>
      </c>
      <c r="F1820" s="8" t="s">
        <v>3910</v>
      </c>
      <c r="G1820" s="9">
        <v>100</v>
      </c>
      <c r="H1820" s="10">
        <v>2019</v>
      </c>
      <c r="I1820" s="10">
        <v>2019</v>
      </c>
      <c r="J1820" s="11" t="s">
        <v>140</v>
      </c>
      <c r="K1820" s="12">
        <v>100</v>
      </c>
      <c r="L1820" s="12">
        <v>1</v>
      </c>
      <c r="M1820" s="33" t="str">
        <f>IF(_xlfn.XLOOKUP(C1820,Raw_Data_OS_23!$C$7:$C$4518,Raw_Data_OS_23!$G$7:$G$4518,"Paid/ Closed")="Paid/ Closed","Paid/ Closed", "Still_Outstanding")</f>
        <v>Paid/ Closed</v>
      </c>
      <c r="N1820" s="33">
        <f>IF(_xlfn.XLOOKUP(C1820,Raw_Data_Paid_23!$C$4:$C$2114,Raw_Data_Paid_23!$C$4:$C$2114,1)= 1,1,0)</f>
        <v>1</v>
      </c>
      <c r="O1820" t="str">
        <f>IF(M1820=$W$7,IF(AND(N1820,_xlfn.XLOOKUP(C1820,Raw_Data_OS_23!$C$7:$C$4518,Raw_Data_OS_23!$G$7:$G$4518,0)=G1820),"A",IF(_xlfn.XLOOKUP(C1820,Raw_Data_Paid_23!$C$4:$C$2114,Raw_Data_Paid_23!$C$4:$C$2114,"B1")="B1","B1","B2")),IF(_xlfn.XLOOKUP(C1820,Raw_Data_Paid_23!$C$4:$C$2114,Raw_Data_Paid_23!$C$4:$C$2114,"C1")="C1","C1","C2"))</f>
        <v>C1</v>
      </c>
      <c r="P1820" t="str">
        <f t="shared" si="78"/>
        <v>2019C1Motor Private</v>
      </c>
    </row>
    <row r="1821" spans="3:16" x14ac:dyDescent="0.35">
      <c r="C1821" s="6" t="s">
        <v>1271</v>
      </c>
      <c r="D1821" s="7" t="s">
        <v>3917</v>
      </c>
      <c r="E1821" s="7" t="s">
        <v>5196</v>
      </c>
      <c r="F1821" s="8" t="s">
        <v>3910</v>
      </c>
      <c r="G1821" s="9">
        <v>3260</v>
      </c>
      <c r="H1821" s="10">
        <v>2019</v>
      </c>
      <c r="I1821" s="10">
        <v>2019</v>
      </c>
      <c r="J1821" s="11" t="s">
        <v>25</v>
      </c>
      <c r="K1821" s="12">
        <v>3260</v>
      </c>
      <c r="L1821" s="12">
        <v>1</v>
      </c>
      <c r="M1821" s="33" t="str">
        <f>IF(_xlfn.XLOOKUP(C1821,Raw_Data_OS_23!$C$7:$C$4518,Raw_Data_OS_23!$G$7:$G$4518,"Paid/ Closed")="Paid/ Closed","Paid/ Closed", "Still_Outstanding")</f>
        <v>Still_Outstanding</v>
      </c>
      <c r="N1821" s="33">
        <f>IF(_xlfn.XLOOKUP(C1821,Raw_Data_Paid_23!$C$4:$C$2114,Raw_Data_Paid_23!$C$4:$C$2114,1)= 1,1,0)</f>
        <v>1</v>
      </c>
      <c r="O1821" t="str">
        <f>IF(M1821=$W$7,IF(AND(N1821,_xlfn.XLOOKUP(C1821,Raw_Data_OS_23!$C$7:$C$4518,Raw_Data_OS_23!$G$7:$G$4518,0)=G1821),"A",IF(_xlfn.XLOOKUP(C1821,Raw_Data_Paid_23!$C$4:$C$2114,Raw_Data_Paid_23!$C$4:$C$2114,"B1")="B1","B1","B2")),IF(_xlfn.XLOOKUP(C1821,Raw_Data_Paid_23!$C$4:$C$2114,Raw_Data_Paid_23!$C$4:$C$2114,"C1")="C1","C1","C2"))</f>
        <v>B1</v>
      </c>
      <c r="P1821" t="str">
        <f t="shared" si="78"/>
        <v>2019B1Motor Private</v>
      </c>
    </row>
    <row r="1822" spans="3:16" x14ac:dyDescent="0.35">
      <c r="C1822" s="6" t="s">
        <v>2034</v>
      </c>
      <c r="D1822" s="7" t="s">
        <v>4354</v>
      </c>
      <c r="E1822" s="7" t="s">
        <v>5196</v>
      </c>
      <c r="F1822" s="8" t="s">
        <v>3910</v>
      </c>
      <c r="G1822" s="9">
        <v>140</v>
      </c>
      <c r="H1822" s="10">
        <v>2019</v>
      </c>
      <c r="I1822" s="10">
        <v>2019</v>
      </c>
      <c r="J1822" s="11" t="s">
        <v>25</v>
      </c>
      <c r="K1822" s="12">
        <v>140</v>
      </c>
      <c r="L1822" s="12">
        <v>1</v>
      </c>
      <c r="M1822" s="33" t="str">
        <f>IF(_xlfn.XLOOKUP(C1822,Raw_Data_OS_23!$C$7:$C$4518,Raw_Data_OS_23!$G$7:$G$4518,"Paid/ Closed")="Paid/ Closed","Paid/ Closed", "Still_Outstanding")</f>
        <v>Paid/ Closed</v>
      </c>
      <c r="N1822" s="33">
        <f>IF(_xlfn.XLOOKUP(C1822,Raw_Data_Paid_23!$C$4:$C$2114,Raw_Data_Paid_23!$C$4:$C$2114,1)= 1,1,0)</f>
        <v>1</v>
      </c>
      <c r="O1822" t="str">
        <f>IF(M1822=$W$7,IF(AND(N1822,_xlfn.XLOOKUP(C1822,Raw_Data_OS_23!$C$7:$C$4518,Raw_Data_OS_23!$G$7:$G$4518,0)=G1822),"A",IF(_xlfn.XLOOKUP(C1822,Raw_Data_Paid_23!$C$4:$C$2114,Raw_Data_Paid_23!$C$4:$C$2114,"B1")="B1","B1","B2")),IF(_xlfn.XLOOKUP(C1822,Raw_Data_Paid_23!$C$4:$C$2114,Raw_Data_Paid_23!$C$4:$C$2114,"C1")="C1","C1","C2"))</f>
        <v>C1</v>
      </c>
      <c r="P1822" t="str">
        <f t="shared" si="78"/>
        <v>2019C1Motor Private</v>
      </c>
    </row>
    <row r="1823" spans="3:16" x14ac:dyDescent="0.35">
      <c r="C1823" s="6" t="s">
        <v>2035</v>
      </c>
      <c r="D1823" s="7" t="s">
        <v>5195</v>
      </c>
      <c r="E1823" s="7" t="s">
        <v>5197</v>
      </c>
      <c r="F1823" s="8" t="s">
        <v>658</v>
      </c>
      <c r="G1823" s="9">
        <v>421610</v>
      </c>
      <c r="H1823" s="10">
        <v>2019</v>
      </c>
      <c r="I1823" s="10">
        <v>2019</v>
      </c>
      <c r="J1823" s="11" t="s">
        <v>25</v>
      </c>
      <c r="K1823" s="12">
        <v>421610</v>
      </c>
      <c r="L1823" s="12">
        <v>1</v>
      </c>
      <c r="M1823" s="33" t="str">
        <f>IF(_xlfn.XLOOKUP(C1823,Raw_Data_OS_23!$C$7:$C$4518,Raw_Data_OS_23!$G$7:$G$4518,"Paid/ Closed")="Paid/ Closed","Paid/ Closed", "Still_Outstanding")</f>
        <v>Still_Outstanding</v>
      </c>
      <c r="N1823" s="33">
        <f>IF(_xlfn.XLOOKUP(C1823,Raw_Data_Paid_23!$C$4:$C$2114,Raw_Data_Paid_23!$C$4:$C$2114,1)= 1,1,0)</f>
        <v>1</v>
      </c>
      <c r="O1823" t="str">
        <f>IF(M1823=$W$7,IF(AND(N1823,_xlfn.XLOOKUP(C1823,Raw_Data_OS_23!$C$7:$C$4518,Raw_Data_OS_23!$G$7:$G$4518,0)=G1823),"A",IF(_xlfn.XLOOKUP(C1823,Raw_Data_Paid_23!$C$4:$C$2114,Raw_Data_Paid_23!$C$4:$C$2114,"B1")="B1","B1","B2")),IF(_xlfn.XLOOKUP(C1823,Raw_Data_Paid_23!$C$4:$C$2114,Raw_Data_Paid_23!$C$4:$C$2114,"C1")="C1","C1","C2"))</f>
        <v>A</v>
      </c>
      <c r="P1823" t="str">
        <f t="shared" si="78"/>
        <v>2019AWorkmen's Compensation</v>
      </c>
    </row>
    <row r="1824" spans="3:16" x14ac:dyDescent="0.35">
      <c r="C1824" s="6" t="s">
        <v>2036</v>
      </c>
      <c r="D1824" s="7" t="s">
        <v>5185</v>
      </c>
      <c r="E1824" s="7" t="s">
        <v>4229</v>
      </c>
      <c r="F1824" s="8" t="s">
        <v>658</v>
      </c>
      <c r="G1824" s="9">
        <v>5000</v>
      </c>
      <c r="H1824" s="10">
        <v>2019</v>
      </c>
      <c r="I1824" s="10">
        <v>2019</v>
      </c>
      <c r="J1824" s="11" t="s">
        <v>140</v>
      </c>
      <c r="K1824" s="12">
        <v>5000</v>
      </c>
      <c r="L1824" s="12">
        <v>1</v>
      </c>
      <c r="M1824" s="33" t="str">
        <f>IF(_xlfn.XLOOKUP(C1824,Raw_Data_OS_23!$C$7:$C$4518,Raw_Data_OS_23!$G$7:$G$4518,"Paid/ Closed")="Paid/ Closed","Paid/ Closed", "Still_Outstanding")</f>
        <v>Paid/ Closed</v>
      </c>
      <c r="N1824" s="33">
        <f>IF(_xlfn.XLOOKUP(C1824,Raw_Data_Paid_23!$C$4:$C$2114,Raw_Data_Paid_23!$C$4:$C$2114,1)= 1,1,0)</f>
        <v>1</v>
      </c>
      <c r="O1824" t="str">
        <f>IF(M1824=$W$7,IF(AND(N1824,_xlfn.XLOOKUP(C1824,Raw_Data_OS_23!$C$7:$C$4518,Raw_Data_OS_23!$G$7:$G$4518,0)=G1824),"A",IF(_xlfn.XLOOKUP(C1824,Raw_Data_Paid_23!$C$4:$C$2114,Raw_Data_Paid_23!$C$4:$C$2114,"B1")="B1","B1","B2")),IF(_xlfn.XLOOKUP(C1824,Raw_Data_Paid_23!$C$4:$C$2114,Raw_Data_Paid_23!$C$4:$C$2114,"C1")="C1","C1","C2"))</f>
        <v>C1</v>
      </c>
      <c r="P1824" t="str">
        <f t="shared" si="78"/>
        <v>2019C1Workmen's Compensation</v>
      </c>
    </row>
    <row r="1825" spans="3:16" x14ac:dyDescent="0.35">
      <c r="C1825" s="6" t="s">
        <v>2037</v>
      </c>
      <c r="D1825" s="7" t="s">
        <v>3934</v>
      </c>
      <c r="E1825" s="7" t="s">
        <v>4355</v>
      </c>
      <c r="F1825" s="8" t="s">
        <v>3910</v>
      </c>
      <c r="G1825" s="9">
        <v>324561.40350000001</v>
      </c>
      <c r="H1825" s="10">
        <v>2019</v>
      </c>
      <c r="I1825" s="10">
        <v>2019</v>
      </c>
      <c r="J1825" s="11" t="s">
        <v>140</v>
      </c>
      <c r="K1825" s="12">
        <v>324561.40350000001</v>
      </c>
      <c r="L1825" s="12">
        <v>1</v>
      </c>
      <c r="M1825" s="33" t="str">
        <f>IF(_xlfn.XLOOKUP(C1825,Raw_Data_OS_23!$C$7:$C$4518,Raw_Data_OS_23!$G$7:$G$4518,"Paid/ Closed")="Paid/ Closed","Paid/ Closed", "Still_Outstanding")</f>
        <v>Still_Outstanding</v>
      </c>
      <c r="N1825" s="33">
        <f>IF(_xlfn.XLOOKUP(C1825,Raw_Data_Paid_23!$C$4:$C$2114,Raw_Data_Paid_23!$C$4:$C$2114,1)= 1,1,0)</f>
        <v>1</v>
      </c>
      <c r="O1825" t="str">
        <f>IF(M1825=$W$7,IF(AND(N1825,_xlfn.XLOOKUP(C1825,Raw_Data_OS_23!$C$7:$C$4518,Raw_Data_OS_23!$G$7:$G$4518,0)=G1825),"A",IF(_xlfn.XLOOKUP(C1825,Raw_Data_Paid_23!$C$4:$C$2114,Raw_Data_Paid_23!$C$4:$C$2114,"B1")="B1","B1","B2")),IF(_xlfn.XLOOKUP(C1825,Raw_Data_Paid_23!$C$4:$C$2114,Raw_Data_Paid_23!$C$4:$C$2114,"C1")="C1","C1","C2"))</f>
        <v>A</v>
      </c>
      <c r="P1825" t="str">
        <f t="shared" si="78"/>
        <v>2019AMotor Private</v>
      </c>
    </row>
    <row r="1826" spans="3:16" x14ac:dyDescent="0.35">
      <c r="C1826" s="6" t="s">
        <v>2038</v>
      </c>
      <c r="D1826" s="7" t="s">
        <v>3936</v>
      </c>
      <c r="E1826" s="7" t="s">
        <v>4226</v>
      </c>
      <c r="F1826" s="8" t="s">
        <v>3910</v>
      </c>
      <c r="G1826" s="9">
        <v>1000</v>
      </c>
      <c r="H1826" s="10">
        <v>2019</v>
      </c>
      <c r="I1826" s="10">
        <v>2019</v>
      </c>
      <c r="J1826" s="11" t="s">
        <v>25</v>
      </c>
      <c r="K1826" s="12">
        <v>1000</v>
      </c>
      <c r="L1826" s="12">
        <v>1</v>
      </c>
      <c r="M1826" s="33" t="str">
        <f>IF(_xlfn.XLOOKUP(C1826,Raw_Data_OS_23!$C$7:$C$4518,Raw_Data_OS_23!$G$7:$G$4518,"Paid/ Closed")="Paid/ Closed","Paid/ Closed", "Still_Outstanding")</f>
        <v>Paid/ Closed</v>
      </c>
      <c r="N1826" s="33">
        <f>IF(_xlfn.XLOOKUP(C1826,Raw_Data_Paid_23!$C$4:$C$2114,Raw_Data_Paid_23!$C$4:$C$2114,1)= 1,1,0)</f>
        <v>1</v>
      </c>
      <c r="O1826" t="str">
        <f>IF(M1826=$W$7,IF(AND(N1826,_xlfn.XLOOKUP(C1826,Raw_Data_OS_23!$C$7:$C$4518,Raw_Data_OS_23!$G$7:$G$4518,0)=G1826),"A",IF(_xlfn.XLOOKUP(C1826,Raw_Data_Paid_23!$C$4:$C$2114,Raw_Data_Paid_23!$C$4:$C$2114,"B1")="B1","B1","B2")),IF(_xlfn.XLOOKUP(C1826,Raw_Data_Paid_23!$C$4:$C$2114,Raw_Data_Paid_23!$C$4:$C$2114,"C1")="C1","C1","C2"))</f>
        <v>C1</v>
      </c>
      <c r="P1826" t="str">
        <f t="shared" si="78"/>
        <v>2019C1Motor Private</v>
      </c>
    </row>
    <row r="1827" spans="3:16" x14ac:dyDescent="0.35">
      <c r="C1827" s="6" t="s">
        <v>2039</v>
      </c>
      <c r="D1827" s="7" t="s">
        <v>5190</v>
      </c>
      <c r="E1827" s="7" t="s">
        <v>5198</v>
      </c>
      <c r="F1827" s="8" t="s">
        <v>3910</v>
      </c>
      <c r="G1827" s="9">
        <v>50000</v>
      </c>
      <c r="H1827" s="10">
        <v>2019</v>
      </c>
      <c r="I1827" s="10">
        <v>2019</v>
      </c>
      <c r="J1827" s="11" t="s">
        <v>25</v>
      </c>
      <c r="K1827" s="12">
        <v>50000</v>
      </c>
      <c r="L1827" s="12">
        <v>1</v>
      </c>
      <c r="M1827" s="33" t="str">
        <f>IF(_xlfn.XLOOKUP(C1827,Raw_Data_OS_23!$C$7:$C$4518,Raw_Data_OS_23!$G$7:$G$4518,"Paid/ Closed")="Paid/ Closed","Paid/ Closed", "Still_Outstanding")</f>
        <v>Still_Outstanding</v>
      </c>
      <c r="N1827" s="33">
        <f>IF(_xlfn.XLOOKUP(C1827,Raw_Data_Paid_23!$C$4:$C$2114,Raw_Data_Paid_23!$C$4:$C$2114,1)= 1,1,0)</f>
        <v>1</v>
      </c>
      <c r="O1827" t="str">
        <f>IF(M1827=$W$7,IF(AND(N1827,_xlfn.XLOOKUP(C1827,Raw_Data_OS_23!$C$7:$C$4518,Raw_Data_OS_23!$G$7:$G$4518,0)=G1827),"A",IF(_xlfn.XLOOKUP(C1827,Raw_Data_Paid_23!$C$4:$C$2114,Raw_Data_Paid_23!$C$4:$C$2114,"B1")="B1","B1","B2")),IF(_xlfn.XLOOKUP(C1827,Raw_Data_Paid_23!$C$4:$C$2114,Raw_Data_Paid_23!$C$4:$C$2114,"C1")="C1","C1","C2"))</f>
        <v>B1</v>
      </c>
      <c r="P1827" t="str">
        <f t="shared" si="78"/>
        <v>2019B1Motor Private</v>
      </c>
    </row>
    <row r="1828" spans="3:16" x14ac:dyDescent="0.35">
      <c r="C1828" s="6" t="s">
        <v>2040</v>
      </c>
      <c r="D1828" s="7" t="s">
        <v>5199</v>
      </c>
      <c r="E1828" s="7" t="s">
        <v>4310</v>
      </c>
      <c r="F1828" s="8" t="s">
        <v>658</v>
      </c>
      <c r="G1828" s="9">
        <v>829000</v>
      </c>
      <c r="H1828" s="10">
        <v>2019</v>
      </c>
      <c r="I1828" s="10">
        <v>2019</v>
      </c>
      <c r="J1828" s="11" t="s">
        <v>25</v>
      </c>
      <c r="K1828" s="12">
        <v>829000</v>
      </c>
      <c r="L1828" s="12">
        <v>1</v>
      </c>
      <c r="M1828" s="33" t="str">
        <f>IF(_xlfn.XLOOKUP(C1828,Raw_Data_OS_23!$C$7:$C$4518,Raw_Data_OS_23!$G$7:$G$4518,"Paid/ Closed")="Paid/ Closed","Paid/ Closed", "Still_Outstanding")</f>
        <v>Paid/ Closed</v>
      </c>
      <c r="N1828" s="33">
        <f>IF(_xlfn.XLOOKUP(C1828,Raw_Data_Paid_23!$C$4:$C$2114,Raw_Data_Paid_23!$C$4:$C$2114,1)= 1,1,0)</f>
        <v>0</v>
      </c>
      <c r="O1828" t="str">
        <f>IF(M1828=$W$7,IF(AND(N1828,_xlfn.XLOOKUP(C1828,Raw_Data_OS_23!$C$7:$C$4518,Raw_Data_OS_23!$G$7:$G$4518,0)=G1828),"A",IF(_xlfn.XLOOKUP(C1828,Raw_Data_Paid_23!$C$4:$C$2114,Raw_Data_Paid_23!$C$4:$C$2114,"B1")="B1","B1","B2")),IF(_xlfn.XLOOKUP(C1828,Raw_Data_Paid_23!$C$4:$C$2114,Raw_Data_Paid_23!$C$4:$C$2114,"C1")="C1","C1","C2"))</f>
        <v>C2</v>
      </c>
      <c r="P1828" t="str">
        <f t="shared" si="78"/>
        <v>2019C2Workmen's Compensation</v>
      </c>
    </row>
    <row r="1829" spans="3:16" x14ac:dyDescent="0.35">
      <c r="C1829" s="6" t="s">
        <v>2041</v>
      </c>
      <c r="D1829" s="7" t="s">
        <v>4037</v>
      </c>
      <c r="E1829" s="7" t="s">
        <v>4232</v>
      </c>
      <c r="F1829" s="8" t="s">
        <v>658</v>
      </c>
      <c r="G1829" s="9">
        <v>5000</v>
      </c>
      <c r="H1829" s="10">
        <v>2019</v>
      </c>
      <c r="I1829" s="10">
        <v>2019</v>
      </c>
      <c r="J1829" s="11" t="s">
        <v>25</v>
      </c>
      <c r="K1829" s="12">
        <v>5000</v>
      </c>
      <c r="L1829" s="12">
        <v>1</v>
      </c>
      <c r="M1829" s="33" t="str">
        <f>IF(_xlfn.XLOOKUP(C1829,Raw_Data_OS_23!$C$7:$C$4518,Raw_Data_OS_23!$G$7:$G$4518,"Paid/ Closed")="Paid/ Closed","Paid/ Closed", "Still_Outstanding")</f>
        <v>Paid/ Closed</v>
      </c>
      <c r="N1829" s="33">
        <f>IF(_xlfn.XLOOKUP(C1829,Raw_Data_Paid_23!$C$4:$C$2114,Raw_Data_Paid_23!$C$4:$C$2114,1)= 1,1,0)</f>
        <v>1</v>
      </c>
      <c r="O1829" t="str">
        <f>IF(M1829=$W$7,IF(AND(N1829,_xlfn.XLOOKUP(C1829,Raw_Data_OS_23!$C$7:$C$4518,Raw_Data_OS_23!$G$7:$G$4518,0)=G1829),"A",IF(_xlfn.XLOOKUP(C1829,Raw_Data_Paid_23!$C$4:$C$2114,Raw_Data_Paid_23!$C$4:$C$2114,"B1")="B1","B1","B2")),IF(_xlfn.XLOOKUP(C1829,Raw_Data_Paid_23!$C$4:$C$2114,Raw_Data_Paid_23!$C$4:$C$2114,"C1")="C1","C1","C2"))</f>
        <v>C1</v>
      </c>
      <c r="P1829" t="str">
        <f t="shared" si="78"/>
        <v>2019C1Workmen's Compensation</v>
      </c>
    </row>
    <row r="1830" spans="3:16" x14ac:dyDescent="0.35">
      <c r="C1830" s="6" t="s">
        <v>2042</v>
      </c>
      <c r="D1830" s="7" t="s">
        <v>5196</v>
      </c>
      <c r="E1830" s="7" t="s">
        <v>4232</v>
      </c>
      <c r="F1830" s="8" t="s">
        <v>658</v>
      </c>
      <c r="G1830" s="9">
        <v>5000</v>
      </c>
      <c r="H1830" s="10">
        <v>2019</v>
      </c>
      <c r="I1830" s="10">
        <v>2019</v>
      </c>
      <c r="J1830" s="11" t="s">
        <v>25</v>
      </c>
      <c r="K1830" s="12">
        <v>5000</v>
      </c>
      <c r="L1830" s="12">
        <v>1</v>
      </c>
      <c r="M1830" s="33" t="str">
        <f>IF(_xlfn.XLOOKUP(C1830,Raw_Data_OS_23!$C$7:$C$4518,Raw_Data_OS_23!$G$7:$G$4518,"Paid/ Closed")="Paid/ Closed","Paid/ Closed", "Still_Outstanding")</f>
        <v>Paid/ Closed</v>
      </c>
      <c r="N1830" s="33">
        <f>IF(_xlfn.XLOOKUP(C1830,Raw_Data_Paid_23!$C$4:$C$2114,Raw_Data_Paid_23!$C$4:$C$2114,1)= 1,1,0)</f>
        <v>1</v>
      </c>
      <c r="O1830" t="str">
        <f>IF(M1830=$W$7,IF(AND(N1830,_xlfn.XLOOKUP(C1830,Raw_Data_OS_23!$C$7:$C$4518,Raw_Data_OS_23!$G$7:$G$4518,0)=G1830),"A",IF(_xlfn.XLOOKUP(C1830,Raw_Data_Paid_23!$C$4:$C$2114,Raw_Data_Paid_23!$C$4:$C$2114,"B1")="B1","B1","B2")),IF(_xlfn.XLOOKUP(C1830,Raw_Data_Paid_23!$C$4:$C$2114,Raw_Data_Paid_23!$C$4:$C$2114,"C1")="C1","C1","C2"))</f>
        <v>C1</v>
      </c>
      <c r="P1830" t="str">
        <f t="shared" si="78"/>
        <v>2019C1Workmen's Compensation</v>
      </c>
    </row>
    <row r="1831" spans="3:16" x14ac:dyDescent="0.35">
      <c r="C1831" s="6" t="s">
        <v>2043</v>
      </c>
      <c r="D1831" s="7" t="s">
        <v>3979</v>
      </c>
      <c r="E1831" s="7" t="s">
        <v>4232</v>
      </c>
      <c r="F1831" s="8" t="s">
        <v>658</v>
      </c>
      <c r="G1831" s="9">
        <v>5000</v>
      </c>
      <c r="H1831" s="10">
        <v>2019</v>
      </c>
      <c r="I1831" s="10">
        <v>2019</v>
      </c>
      <c r="J1831" s="11" t="s">
        <v>140</v>
      </c>
      <c r="K1831" s="12">
        <v>5000</v>
      </c>
      <c r="L1831" s="12">
        <v>1</v>
      </c>
      <c r="M1831" s="33" t="str">
        <f>IF(_xlfn.XLOOKUP(C1831,Raw_Data_OS_23!$C$7:$C$4518,Raw_Data_OS_23!$G$7:$G$4518,"Paid/ Closed")="Paid/ Closed","Paid/ Closed", "Still_Outstanding")</f>
        <v>Paid/ Closed</v>
      </c>
      <c r="N1831" s="33">
        <f>IF(_xlfn.XLOOKUP(C1831,Raw_Data_Paid_23!$C$4:$C$2114,Raw_Data_Paid_23!$C$4:$C$2114,1)= 1,1,0)</f>
        <v>1</v>
      </c>
      <c r="O1831" t="str">
        <f>IF(M1831=$W$7,IF(AND(N1831,_xlfn.XLOOKUP(C1831,Raw_Data_OS_23!$C$7:$C$4518,Raw_Data_OS_23!$G$7:$G$4518,0)=G1831),"A",IF(_xlfn.XLOOKUP(C1831,Raw_Data_Paid_23!$C$4:$C$2114,Raw_Data_Paid_23!$C$4:$C$2114,"B1")="B1","B1","B2")),IF(_xlfn.XLOOKUP(C1831,Raw_Data_Paid_23!$C$4:$C$2114,Raw_Data_Paid_23!$C$4:$C$2114,"C1")="C1","C1","C2"))</f>
        <v>C1</v>
      </c>
      <c r="P1831" t="str">
        <f t="shared" si="78"/>
        <v>2019C1Workmen's Compensation</v>
      </c>
    </row>
    <row r="1832" spans="3:16" x14ac:dyDescent="0.35">
      <c r="C1832" s="6" t="s">
        <v>2044</v>
      </c>
      <c r="D1832" s="7" t="s">
        <v>4228</v>
      </c>
      <c r="E1832" s="7" t="s">
        <v>4127</v>
      </c>
      <c r="F1832" s="8" t="s">
        <v>658</v>
      </c>
      <c r="G1832" s="9">
        <v>5000</v>
      </c>
      <c r="H1832" s="10">
        <v>2019</v>
      </c>
      <c r="I1832" s="10">
        <v>2019</v>
      </c>
      <c r="J1832" s="11" t="s">
        <v>25</v>
      </c>
      <c r="K1832" s="12">
        <v>5000</v>
      </c>
      <c r="L1832" s="12">
        <v>1</v>
      </c>
      <c r="M1832" s="33" t="str">
        <f>IF(_xlfn.XLOOKUP(C1832,Raw_Data_OS_23!$C$7:$C$4518,Raw_Data_OS_23!$G$7:$G$4518,"Paid/ Closed")="Paid/ Closed","Paid/ Closed", "Still_Outstanding")</f>
        <v>Paid/ Closed</v>
      </c>
      <c r="N1832" s="33">
        <f>IF(_xlfn.XLOOKUP(C1832,Raw_Data_Paid_23!$C$4:$C$2114,Raw_Data_Paid_23!$C$4:$C$2114,1)= 1,1,0)</f>
        <v>1</v>
      </c>
      <c r="O1832" t="str">
        <f>IF(M1832=$W$7,IF(AND(N1832,_xlfn.XLOOKUP(C1832,Raw_Data_OS_23!$C$7:$C$4518,Raw_Data_OS_23!$G$7:$G$4518,0)=G1832),"A",IF(_xlfn.XLOOKUP(C1832,Raw_Data_Paid_23!$C$4:$C$2114,Raw_Data_Paid_23!$C$4:$C$2114,"B1")="B1","B1","B2")),IF(_xlfn.XLOOKUP(C1832,Raw_Data_Paid_23!$C$4:$C$2114,Raw_Data_Paid_23!$C$4:$C$2114,"C1")="C1","C1","C2"))</f>
        <v>C1</v>
      </c>
      <c r="P1832" t="str">
        <f t="shared" si="78"/>
        <v>2019C1Workmen's Compensation</v>
      </c>
    </row>
    <row r="1833" spans="3:16" x14ac:dyDescent="0.35">
      <c r="C1833" s="6" t="s">
        <v>2045</v>
      </c>
      <c r="D1833" s="7" t="s">
        <v>4228</v>
      </c>
      <c r="E1833" s="7" t="s">
        <v>4127</v>
      </c>
      <c r="F1833" s="8" t="s">
        <v>4199</v>
      </c>
      <c r="G1833" s="9">
        <v>23000</v>
      </c>
      <c r="H1833" s="10">
        <v>2019</v>
      </c>
      <c r="I1833" s="10">
        <v>2019</v>
      </c>
      <c r="J1833" s="11" t="s">
        <v>25</v>
      </c>
      <c r="K1833" s="12">
        <v>23000</v>
      </c>
      <c r="L1833" s="12">
        <v>1</v>
      </c>
      <c r="M1833" s="33" t="str">
        <f>IF(_xlfn.XLOOKUP(C1833,Raw_Data_OS_23!$C$7:$C$4518,Raw_Data_OS_23!$G$7:$G$4518,"Paid/ Closed")="Paid/ Closed","Paid/ Closed", "Still_Outstanding")</f>
        <v>Still_Outstanding</v>
      </c>
      <c r="N1833" s="33">
        <f>IF(_xlfn.XLOOKUP(C1833,Raw_Data_Paid_23!$C$4:$C$2114,Raw_Data_Paid_23!$C$4:$C$2114,1)= 1,1,0)</f>
        <v>1</v>
      </c>
      <c r="O1833" t="str">
        <f>IF(M1833=$W$7,IF(AND(N1833,_xlfn.XLOOKUP(C1833,Raw_Data_OS_23!$C$7:$C$4518,Raw_Data_OS_23!$G$7:$G$4518,0)=G1833),"A",IF(_xlfn.XLOOKUP(C1833,Raw_Data_Paid_23!$C$4:$C$2114,Raw_Data_Paid_23!$C$4:$C$2114,"B1")="B1","B1","B2")),IF(_xlfn.XLOOKUP(C1833,Raw_Data_Paid_23!$C$4:$C$2114,Raw_Data_Paid_23!$C$4:$C$2114,"C1")="C1","C1","C2"))</f>
        <v>A</v>
      </c>
      <c r="P1833" t="str">
        <f t="shared" si="78"/>
        <v>2019ATheft</v>
      </c>
    </row>
    <row r="1834" spans="3:16" x14ac:dyDescent="0.35">
      <c r="C1834" s="6" t="s">
        <v>2046</v>
      </c>
      <c r="D1834" s="7" t="s">
        <v>4228</v>
      </c>
      <c r="E1834" s="7" t="s">
        <v>4127</v>
      </c>
      <c r="F1834" s="8" t="s">
        <v>4244</v>
      </c>
      <c r="G1834" s="9">
        <v>177200</v>
      </c>
      <c r="H1834" s="10">
        <v>2019</v>
      </c>
      <c r="I1834" s="10">
        <v>2019</v>
      </c>
      <c r="J1834" s="11" t="s">
        <v>25</v>
      </c>
      <c r="K1834" s="12">
        <v>98540</v>
      </c>
      <c r="L1834" s="12">
        <v>1</v>
      </c>
      <c r="M1834" s="33" t="str">
        <f>IF(_xlfn.XLOOKUP(C1834,Raw_Data_OS_23!$C$7:$C$4518,Raw_Data_OS_23!$G$7:$G$4518,"Paid/ Closed")="Paid/ Closed","Paid/ Closed", "Still_Outstanding")</f>
        <v>Still_Outstanding</v>
      </c>
      <c r="N1834" s="33">
        <f>IF(_xlfn.XLOOKUP(C1834,Raw_Data_Paid_23!$C$4:$C$2114,Raw_Data_Paid_23!$C$4:$C$2114,1)= 1,1,0)</f>
        <v>1</v>
      </c>
      <c r="O1834" t="str">
        <f>IF(M1834=$W$7,IF(AND(N1834,_xlfn.XLOOKUP(C1834,Raw_Data_OS_23!$C$7:$C$4518,Raw_Data_OS_23!$G$7:$G$4518,0)=G1834),"A",IF(_xlfn.XLOOKUP(C1834,Raw_Data_Paid_23!$C$4:$C$2114,Raw_Data_Paid_23!$C$4:$C$2114,"B1")="B1","B1","B2")),IF(_xlfn.XLOOKUP(C1834,Raw_Data_Paid_23!$C$4:$C$2114,Raw_Data_Paid_23!$C$4:$C$2114,"C1")="C1","C1","C2"))</f>
        <v>B1</v>
      </c>
      <c r="P1834" t="str">
        <f t="shared" si="78"/>
        <v>2019B1Marine</v>
      </c>
    </row>
    <row r="1835" spans="3:16" x14ac:dyDescent="0.35">
      <c r="C1835" s="6" t="s">
        <v>2048</v>
      </c>
      <c r="D1835" s="7" t="s">
        <v>4179</v>
      </c>
      <c r="E1835" s="7" t="s">
        <v>4179</v>
      </c>
      <c r="F1835" s="8" t="s">
        <v>658</v>
      </c>
      <c r="G1835" s="9">
        <v>10000</v>
      </c>
      <c r="H1835" s="10">
        <v>2019</v>
      </c>
      <c r="I1835" s="10">
        <v>2019</v>
      </c>
      <c r="J1835" s="11" t="s">
        <v>25</v>
      </c>
      <c r="K1835" s="12">
        <v>10000</v>
      </c>
      <c r="L1835" s="12">
        <v>1</v>
      </c>
      <c r="M1835" s="33" t="str">
        <f>IF(_xlfn.XLOOKUP(C1835,Raw_Data_OS_23!$C$7:$C$4518,Raw_Data_OS_23!$G$7:$G$4518,"Paid/ Closed")="Paid/ Closed","Paid/ Closed", "Still_Outstanding")</f>
        <v>Paid/ Closed</v>
      </c>
      <c r="N1835" s="33">
        <f>IF(_xlfn.XLOOKUP(C1835,Raw_Data_Paid_23!$C$4:$C$2114,Raw_Data_Paid_23!$C$4:$C$2114,1)= 1,1,0)</f>
        <v>1</v>
      </c>
      <c r="O1835" t="str">
        <f>IF(M1835=$W$7,IF(AND(N1835,_xlfn.XLOOKUP(C1835,Raw_Data_OS_23!$C$7:$C$4518,Raw_Data_OS_23!$G$7:$G$4518,0)=G1835),"A",IF(_xlfn.XLOOKUP(C1835,Raw_Data_Paid_23!$C$4:$C$2114,Raw_Data_Paid_23!$C$4:$C$2114,"B1")="B1","B1","B2")),IF(_xlfn.XLOOKUP(C1835,Raw_Data_Paid_23!$C$4:$C$2114,Raw_Data_Paid_23!$C$4:$C$2114,"C1")="C1","C1","C2"))</f>
        <v>C1</v>
      </c>
      <c r="P1835" t="str">
        <f t="shared" si="78"/>
        <v>2019C1Workmen's Compensation</v>
      </c>
    </row>
    <row r="1836" spans="3:16" x14ac:dyDescent="0.35">
      <c r="C1836" s="6" t="s">
        <v>2049</v>
      </c>
      <c r="D1836" s="7" t="s">
        <v>4051</v>
      </c>
      <c r="E1836" s="7" t="s">
        <v>4044</v>
      </c>
      <c r="F1836" s="8" t="s">
        <v>658</v>
      </c>
      <c r="G1836" s="9">
        <v>1000</v>
      </c>
      <c r="H1836" s="10">
        <v>2019</v>
      </c>
      <c r="I1836" s="10">
        <v>2019</v>
      </c>
      <c r="J1836" s="11" t="s">
        <v>25</v>
      </c>
      <c r="K1836" s="12">
        <v>1000</v>
      </c>
      <c r="L1836" s="12">
        <v>1</v>
      </c>
      <c r="M1836" s="33" t="str">
        <f>IF(_xlfn.XLOOKUP(C1836,Raw_Data_OS_23!$C$7:$C$4518,Raw_Data_OS_23!$G$7:$G$4518,"Paid/ Closed")="Paid/ Closed","Paid/ Closed", "Still_Outstanding")</f>
        <v>Paid/ Closed</v>
      </c>
      <c r="N1836" s="33">
        <f>IF(_xlfn.XLOOKUP(C1836,Raw_Data_Paid_23!$C$4:$C$2114,Raw_Data_Paid_23!$C$4:$C$2114,1)= 1,1,0)</f>
        <v>1</v>
      </c>
      <c r="O1836" t="str">
        <f>IF(M1836=$W$7,IF(AND(N1836,_xlfn.XLOOKUP(C1836,Raw_Data_OS_23!$C$7:$C$4518,Raw_Data_OS_23!$G$7:$G$4518,0)=G1836),"A",IF(_xlfn.XLOOKUP(C1836,Raw_Data_Paid_23!$C$4:$C$2114,Raw_Data_Paid_23!$C$4:$C$2114,"B1")="B1","B1","B2")),IF(_xlfn.XLOOKUP(C1836,Raw_Data_Paid_23!$C$4:$C$2114,Raw_Data_Paid_23!$C$4:$C$2114,"C1")="C1","C1","C2"))</f>
        <v>C1</v>
      </c>
      <c r="P1836" t="str">
        <f t="shared" si="78"/>
        <v>2019C1Workmen's Compensation</v>
      </c>
    </row>
    <row r="1837" spans="3:16" x14ac:dyDescent="0.35">
      <c r="C1837" s="6" t="s">
        <v>2050</v>
      </c>
      <c r="D1837" s="7" t="s">
        <v>4362</v>
      </c>
      <c r="E1837" s="7" t="s">
        <v>4047</v>
      </c>
      <c r="F1837" s="8" t="s">
        <v>658</v>
      </c>
      <c r="G1837" s="9">
        <v>220701.75440000001</v>
      </c>
      <c r="H1837" s="10">
        <v>2019</v>
      </c>
      <c r="I1837" s="10">
        <v>2019</v>
      </c>
      <c r="J1837" s="11" t="s">
        <v>25</v>
      </c>
      <c r="K1837" s="12">
        <v>220701.75440000001</v>
      </c>
      <c r="L1837" s="12">
        <v>1</v>
      </c>
      <c r="M1837" s="33" t="str">
        <f>IF(_xlfn.XLOOKUP(C1837,Raw_Data_OS_23!$C$7:$C$4518,Raw_Data_OS_23!$G$7:$G$4518,"Paid/ Closed")="Paid/ Closed","Paid/ Closed", "Still_Outstanding")</f>
        <v>Still_Outstanding</v>
      </c>
      <c r="N1837" s="33">
        <f>IF(_xlfn.XLOOKUP(C1837,Raw_Data_Paid_23!$C$4:$C$2114,Raw_Data_Paid_23!$C$4:$C$2114,1)= 1,1,0)</f>
        <v>1</v>
      </c>
      <c r="O1837" t="str">
        <f>IF(M1837=$W$7,IF(AND(N1837,_xlfn.XLOOKUP(C1837,Raw_Data_OS_23!$C$7:$C$4518,Raw_Data_OS_23!$G$7:$G$4518,0)=G1837),"A",IF(_xlfn.XLOOKUP(C1837,Raw_Data_Paid_23!$C$4:$C$2114,Raw_Data_Paid_23!$C$4:$C$2114,"B1")="B1","B1","B2")),IF(_xlfn.XLOOKUP(C1837,Raw_Data_Paid_23!$C$4:$C$2114,Raw_Data_Paid_23!$C$4:$C$2114,"C1")="C1","C1","C2"))</f>
        <v>B1</v>
      </c>
      <c r="P1837" t="str">
        <f t="shared" si="78"/>
        <v>2019B1Workmen's Compensation</v>
      </c>
    </row>
    <row r="1838" spans="3:16" x14ac:dyDescent="0.35">
      <c r="C1838" s="6" t="s">
        <v>2051</v>
      </c>
      <c r="D1838" s="7" t="s">
        <v>4179</v>
      </c>
      <c r="E1838" s="7" t="s">
        <v>4067</v>
      </c>
      <c r="F1838" s="8" t="s">
        <v>3910</v>
      </c>
      <c r="G1838" s="9">
        <v>10000</v>
      </c>
      <c r="H1838" s="10">
        <v>2019</v>
      </c>
      <c r="I1838" s="10">
        <v>2019</v>
      </c>
      <c r="J1838" s="11" t="s">
        <v>25</v>
      </c>
      <c r="K1838" s="12">
        <v>10000</v>
      </c>
      <c r="L1838" s="12">
        <v>1</v>
      </c>
      <c r="M1838" s="33" t="str">
        <f>IF(_xlfn.XLOOKUP(C1838,Raw_Data_OS_23!$C$7:$C$4518,Raw_Data_OS_23!$G$7:$G$4518,"Paid/ Closed")="Paid/ Closed","Paid/ Closed", "Still_Outstanding")</f>
        <v>Paid/ Closed</v>
      </c>
      <c r="N1838" s="33">
        <f>IF(_xlfn.XLOOKUP(C1838,Raw_Data_Paid_23!$C$4:$C$2114,Raw_Data_Paid_23!$C$4:$C$2114,1)= 1,1,0)</f>
        <v>1</v>
      </c>
      <c r="O1838" t="str">
        <f>IF(M1838=$W$7,IF(AND(N1838,_xlfn.XLOOKUP(C1838,Raw_Data_OS_23!$C$7:$C$4518,Raw_Data_OS_23!$G$7:$G$4518,0)=G1838),"A",IF(_xlfn.XLOOKUP(C1838,Raw_Data_Paid_23!$C$4:$C$2114,Raw_Data_Paid_23!$C$4:$C$2114,"B1")="B1","B1","B2")),IF(_xlfn.XLOOKUP(C1838,Raw_Data_Paid_23!$C$4:$C$2114,Raw_Data_Paid_23!$C$4:$C$2114,"C1")="C1","C1","C2"))</f>
        <v>C1</v>
      </c>
      <c r="P1838" t="str">
        <f t="shared" si="78"/>
        <v>2019C1Motor Private</v>
      </c>
    </row>
    <row r="1839" spans="3:16" x14ac:dyDescent="0.35">
      <c r="C1839" s="6" t="s">
        <v>2052</v>
      </c>
      <c r="D1839" s="7" t="s">
        <v>5200</v>
      </c>
      <c r="E1839" s="7" t="s">
        <v>4067</v>
      </c>
      <c r="F1839" s="8" t="s">
        <v>4214</v>
      </c>
      <c r="G1839" s="9">
        <v>1000</v>
      </c>
      <c r="H1839" s="10">
        <v>2019</v>
      </c>
      <c r="I1839" s="10">
        <v>2019</v>
      </c>
      <c r="J1839" s="11" t="s">
        <v>25</v>
      </c>
      <c r="K1839" s="12">
        <v>1000</v>
      </c>
      <c r="L1839" s="12">
        <v>1</v>
      </c>
      <c r="M1839" s="33" t="str">
        <f>IF(_xlfn.XLOOKUP(C1839,Raw_Data_OS_23!$C$7:$C$4518,Raw_Data_OS_23!$G$7:$G$4518,"Paid/ Closed")="Paid/ Closed","Paid/ Closed", "Still_Outstanding")</f>
        <v>Paid/ Closed</v>
      </c>
      <c r="N1839" s="33">
        <f>IF(_xlfn.XLOOKUP(C1839,Raw_Data_Paid_23!$C$4:$C$2114,Raw_Data_Paid_23!$C$4:$C$2114,1)= 1,1,0)</f>
        <v>1</v>
      </c>
      <c r="O1839" t="str">
        <f>IF(M1839=$W$7,IF(AND(N1839,_xlfn.XLOOKUP(C1839,Raw_Data_OS_23!$C$7:$C$4518,Raw_Data_OS_23!$G$7:$G$4518,0)=G1839),"A",IF(_xlfn.XLOOKUP(C1839,Raw_Data_Paid_23!$C$4:$C$2114,Raw_Data_Paid_23!$C$4:$C$2114,"B1")="B1","B1","B2")),IF(_xlfn.XLOOKUP(C1839,Raw_Data_Paid_23!$C$4:$C$2114,Raw_Data_Paid_23!$C$4:$C$2114,"C1")="C1","C1","C2"))</f>
        <v>C1</v>
      </c>
      <c r="P1839" t="str">
        <f t="shared" si="78"/>
        <v>2019C1Liability</v>
      </c>
    </row>
    <row r="1840" spans="3:16" x14ac:dyDescent="0.35">
      <c r="C1840" s="6" t="s">
        <v>2053</v>
      </c>
      <c r="D1840" s="7" t="s">
        <v>4047</v>
      </c>
      <c r="E1840" s="7" t="s">
        <v>4067</v>
      </c>
      <c r="F1840" s="8" t="s">
        <v>4214</v>
      </c>
      <c r="G1840" s="9">
        <v>10000</v>
      </c>
      <c r="H1840" s="10">
        <v>2019</v>
      </c>
      <c r="I1840" s="10">
        <v>2019</v>
      </c>
      <c r="J1840" s="11" t="s">
        <v>25</v>
      </c>
      <c r="K1840" s="12">
        <v>10000</v>
      </c>
      <c r="L1840" s="12">
        <v>1</v>
      </c>
      <c r="M1840" s="33" t="str">
        <f>IF(_xlfn.XLOOKUP(C1840,Raw_Data_OS_23!$C$7:$C$4518,Raw_Data_OS_23!$G$7:$G$4518,"Paid/ Closed")="Paid/ Closed","Paid/ Closed", "Still_Outstanding")</f>
        <v>Paid/ Closed</v>
      </c>
      <c r="N1840" s="33">
        <f>IF(_xlfn.XLOOKUP(C1840,Raw_Data_Paid_23!$C$4:$C$2114,Raw_Data_Paid_23!$C$4:$C$2114,1)= 1,1,0)</f>
        <v>1</v>
      </c>
      <c r="O1840" t="str">
        <f>IF(M1840=$W$7,IF(AND(N1840,_xlfn.XLOOKUP(C1840,Raw_Data_OS_23!$C$7:$C$4518,Raw_Data_OS_23!$G$7:$G$4518,0)=G1840),"A",IF(_xlfn.XLOOKUP(C1840,Raw_Data_Paid_23!$C$4:$C$2114,Raw_Data_Paid_23!$C$4:$C$2114,"B1")="B1","B1","B2")),IF(_xlfn.XLOOKUP(C1840,Raw_Data_Paid_23!$C$4:$C$2114,Raw_Data_Paid_23!$C$4:$C$2114,"C1")="C1","C1","C2"))</f>
        <v>C1</v>
      </c>
      <c r="P1840" t="str">
        <f t="shared" si="78"/>
        <v>2019C1Liability</v>
      </c>
    </row>
    <row r="1841" spans="3:16" x14ac:dyDescent="0.35">
      <c r="C1841" s="6" t="s">
        <v>2054</v>
      </c>
      <c r="D1841" s="7" t="s">
        <v>5201</v>
      </c>
      <c r="E1841" s="7" t="s">
        <v>4042</v>
      </c>
      <c r="F1841" s="8" t="s">
        <v>658</v>
      </c>
      <c r="G1841" s="9">
        <v>100000</v>
      </c>
      <c r="H1841" s="10">
        <v>2019</v>
      </c>
      <c r="I1841" s="10">
        <v>2019</v>
      </c>
      <c r="J1841" s="11" t="s">
        <v>25</v>
      </c>
      <c r="K1841" s="12">
        <v>100000</v>
      </c>
      <c r="L1841" s="12">
        <v>1</v>
      </c>
      <c r="M1841" s="33" t="str">
        <f>IF(_xlfn.XLOOKUP(C1841,Raw_Data_OS_23!$C$7:$C$4518,Raw_Data_OS_23!$G$7:$G$4518,"Paid/ Closed")="Paid/ Closed","Paid/ Closed", "Still_Outstanding")</f>
        <v>Paid/ Closed</v>
      </c>
      <c r="N1841" s="33">
        <f>IF(_xlfn.XLOOKUP(C1841,Raw_Data_Paid_23!$C$4:$C$2114,Raw_Data_Paid_23!$C$4:$C$2114,1)= 1,1,0)</f>
        <v>1</v>
      </c>
      <c r="O1841" t="str">
        <f>IF(M1841=$W$7,IF(AND(N1841,_xlfn.XLOOKUP(C1841,Raw_Data_OS_23!$C$7:$C$4518,Raw_Data_OS_23!$G$7:$G$4518,0)=G1841),"A",IF(_xlfn.XLOOKUP(C1841,Raw_Data_Paid_23!$C$4:$C$2114,Raw_Data_Paid_23!$C$4:$C$2114,"B1")="B1","B1","B2")),IF(_xlfn.XLOOKUP(C1841,Raw_Data_Paid_23!$C$4:$C$2114,Raw_Data_Paid_23!$C$4:$C$2114,"C1")="C1","C1","C2"))</f>
        <v>C1</v>
      </c>
      <c r="P1841" t="str">
        <f t="shared" si="78"/>
        <v>2019C1Workmen's Compensation</v>
      </c>
    </row>
    <row r="1842" spans="3:16" x14ac:dyDescent="0.35">
      <c r="C1842" s="6" t="s">
        <v>1273</v>
      </c>
      <c r="D1842" s="7" t="s">
        <v>4053</v>
      </c>
      <c r="E1842" s="7" t="s">
        <v>4420</v>
      </c>
      <c r="F1842" s="8" t="s">
        <v>3910</v>
      </c>
      <c r="G1842" s="9">
        <v>100400</v>
      </c>
      <c r="H1842" s="10">
        <v>2020</v>
      </c>
      <c r="I1842" s="10">
        <v>2020</v>
      </c>
      <c r="J1842" s="11" t="s">
        <v>28</v>
      </c>
      <c r="K1842" s="12">
        <v>100400</v>
      </c>
      <c r="L1842" s="12">
        <v>1</v>
      </c>
      <c r="M1842" s="33" t="str">
        <f>IF(_xlfn.XLOOKUP(C1842,Raw_Data_OS_23!$C$7:$C$4518,Raw_Data_OS_23!$G$7:$G$4518,"Paid/ Closed")="Paid/ Closed","Paid/ Closed", "Still_Outstanding")</f>
        <v>Still_Outstanding</v>
      </c>
      <c r="N1842" s="33">
        <f>IF(_xlfn.XLOOKUP(C1842,Raw_Data_Paid_23!$C$4:$C$2114,Raw_Data_Paid_23!$C$4:$C$2114,1)= 1,1,0)</f>
        <v>1</v>
      </c>
      <c r="O1842" t="str">
        <f>IF(M1842=$W$7,IF(AND(N1842,_xlfn.XLOOKUP(C1842,Raw_Data_OS_23!$C$7:$C$4518,Raw_Data_OS_23!$G$7:$G$4518,0)=G1842),"A",IF(_xlfn.XLOOKUP(C1842,Raw_Data_Paid_23!$C$4:$C$2114,Raw_Data_Paid_23!$C$4:$C$2114,"B1")="B1","B1","B2")),IF(_xlfn.XLOOKUP(C1842,Raw_Data_Paid_23!$C$4:$C$2114,Raw_Data_Paid_23!$C$4:$C$2114,"C1")="C1","C1","C2"))</f>
        <v>A</v>
      </c>
      <c r="P1842" t="str">
        <f t="shared" si="78"/>
        <v>2020AMotor Private</v>
      </c>
    </row>
    <row r="1843" spans="3:16" x14ac:dyDescent="0.35">
      <c r="C1843" s="6" t="s">
        <v>2055</v>
      </c>
      <c r="D1843" s="7" t="s">
        <v>4295</v>
      </c>
      <c r="E1843" s="7" t="s">
        <v>4305</v>
      </c>
      <c r="F1843" s="8" t="s">
        <v>3910</v>
      </c>
      <c r="G1843" s="9">
        <v>6500</v>
      </c>
      <c r="H1843" s="10">
        <v>2019</v>
      </c>
      <c r="I1843" s="10">
        <v>2020</v>
      </c>
      <c r="J1843" s="11" t="s">
        <v>25</v>
      </c>
      <c r="K1843" s="12">
        <v>6500</v>
      </c>
      <c r="L1843" s="12">
        <v>1</v>
      </c>
      <c r="M1843" s="33" t="str">
        <f>IF(_xlfn.XLOOKUP(C1843,Raw_Data_OS_23!$C$7:$C$4518,Raw_Data_OS_23!$G$7:$G$4518,"Paid/ Closed")="Paid/ Closed","Paid/ Closed", "Still_Outstanding")</f>
        <v>Still_Outstanding</v>
      </c>
      <c r="N1843" s="33">
        <f>IF(_xlfn.XLOOKUP(C1843,Raw_Data_Paid_23!$C$4:$C$2114,Raw_Data_Paid_23!$C$4:$C$2114,1)= 1,1,0)</f>
        <v>1</v>
      </c>
      <c r="O1843" t="str">
        <f>IF(M1843=$W$7,IF(AND(N1843,_xlfn.XLOOKUP(C1843,Raw_Data_OS_23!$C$7:$C$4518,Raw_Data_OS_23!$G$7:$G$4518,0)=G1843),"A",IF(_xlfn.XLOOKUP(C1843,Raw_Data_Paid_23!$C$4:$C$2114,Raw_Data_Paid_23!$C$4:$C$2114,"B1")="B1","B1","B2")),IF(_xlfn.XLOOKUP(C1843,Raw_Data_Paid_23!$C$4:$C$2114,Raw_Data_Paid_23!$C$4:$C$2114,"C1")="C1","C1","C2"))</f>
        <v>B1</v>
      </c>
      <c r="P1843" t="str">
        <f t="shared" si="78"/>
        <v>2019B1Motor Private</v>
      </c>
    </row>
    <row r="1844" spans="3:16" x14ac:dyDescent="0.35">
      <c r="C1844" s="6" t="s">
        <v>2056</v>
      </c>
      <c r="D1844" s="7" t="s">
        <v>5202</v>
      </c>
      <c r="E1844" s="7" t="s">
        <v>4420</v>
      </c>
      <c r="F1844" s="8" t="s">
        <v>4214</v>
      </c>
      <c r="G1844" s="9">
        <v>14000</v>
      </c>
      <c r="H1844" s="10">
        <v>2020</v>
      </c>
      <c r="I1844" s="10">
        <v>2020</v>
      </c>
      <c r="J1844" s="11" t="s">
        <v>28</v>
      </c>
      <c r="K1844" s="12">
        <v>14000</v>
      </c>
      <c r="L1844" s="12">
        <v>1</v>
      </c>
      <c r="M1844" s="33" t="str">
        <f>IF(_xlfn.XLOOKUP(C1844,Raw_Data_OS_23!$C$7:$C$4518,Raw_Data_OS_23!$G$7:$G$4518,"Paid/ Closed")="Paid/ Closed","Paid/ Closed", "Still_Outstanding")</f>
        <v>Still_Outstanding</v>
      </c>
      <c r="N1844" s="33">
        <f>IF(_xlfn.XLOOKUP(C1844,Raw_Data_Paid_23!$C$4:$C$2114,Raw_Data_Paid_23!$C$4:$C$2114,1)= 1,1,0)</f>
        <v>1</v>
      </c>
      <c r="O1844" t="str">
        <f>IF(M1844=$W$7,IF(AND(N1844,_xlfn.XLOOKUP(C1844,Raw_Data_OS_23!$C$7:$C$4518,Raw_Data_OS_23!$G$7:$G$4518,0)=G1844),"A",IF(_xlfn.XLOOKUP(C1844,Raw_Data_Paid_23!$C$4:$C$2114,Raw_Data_Paid_23!$C$4:$C$2114,"B1")="B1","B1","B2")),IF(_xlfn.XLOOKUP(C1844,Raw_Data_Paid_23!$C$4:$C$2114,Raw_Data_Paid_23!$C$4:$C$2114,"C1")="C1","C1","C2"))</f>
        <v>B1</v>
      </c>
      <c r="P1844" t="str">
        <f t="shared" si="78"/>
        <v>2020B1Liability</v>
      </c>
    </row>
    <row r="1845" spans="3:16" x14ac:dyDescent="0.35">
      <c r="C1845" s="6" t="s">
        <v>2057</v>
      </c>
      <c r="D1845" s="7" t="s">
        <v>5198</v>
      </c>
      <c r="E1845" s="7" t="s">
        <v>4226</v>
      </c>
      <c r="F1845" s="8" t="s">
        <v>4199</v>
      </c>
      <c r="G1845" s="9">
        <v>100000</v>
      </c>
      <c r="H1845" s="10">
        <v>2019</v>
      </c>
      <c r="I1845" s="10">
        <v>2019</v>
      </c>
      <c r="J1845" s="11" t="s">
        <v>25</v>
      </c>
      <c r="K1845" s="12">
        <v>100000</v>
      </c>
      <c r="L1845" s="12">
        <v>1</v>
      </c>
      <c r="M1845" s="33" t="str">
        <f>IF(_xlfn.XLOOKUP(C1845,Raw_Data_OS_23!$C$7:$C$4518,Raw_Data_OS_23!$G$7:$G$4518,"Paid/ Closed")="Paid/ Closed","Paid/ Closed", "Still_Outstanding")</f>
        <v>Still_Outstanding</v>
      </c>
      <c r="N1845" s="33">
        <f>IF(_xlfn.XLOOKUP(C1845,Raw_Data_Paid_23!$C$4:$C$2114,Raw_Data_Paid_23!$C$4:$C$2114,1)= 1,1,0)</f>
        <v>1</v>
      </c>
      <c r="O1845" t="str">
        <f>IF(M1845=$W$7,IF(AND(N1845,_xlfn.XLOOKUP(C1845,Raw_Data_OS_23!$C$7:$C$4518,Raw_Data_OS_23!$G$7:$G$4518,0)=G1845),"A",IF(_xlfn.XLOOKUP(C1845,Raw_Data_Paid_23!$C$4:$C$2114,Raw_Data_Paid_23!$C$4:$C$2114,"B1")="B1","B1","B2")),IF(_xlfn.XLOOKUP(C1845,Raw_Data_Paid_23!$C$4:$C$2114,Raw_Data_Paid_23!$C$4:$C$2114,"C1")="C1","C1","C2"))</f>
        <v>B1</v>
      </c>
      <c r="P1845" t="str">
        <f t="shared" si="78"/>
        <v>2019B1Theft</v>
      </c>
    </row>
    <row r="1846" spans="3:16" x14ac:dyDescent="0.35">
      <c r="C1846" s="6" t="s">
        <v>2058</v>
      </c>
      <c r="D1846" s="7" t="s">
        <v>4235</v>
      </c>
      <c r="E1846" s="7" t="s">
        <v>4130</v>
      </c>
      <c r="F1846" s="8" t="s">
        <v>4248</v>
      </c>
      <c r="G1846" s="9">
        <v>597514</v>
      </c>
      <c r="H1846" s="10">
        <v>2020</v>
      </c>
      <c r="I1846" s="10">
        <v>2020</v>
      </c>
      <c r="J1846" s="11" t="s">
        <v>28</v>
      </c>
      <c r="K1846" s="12">
        <v>0</v>
      </c>
      <c r="L1846" s="12">
        <v>1</v>
      </c>
      <c r="M1846" s="33" t="str">
        <f>IF(_xlfn.XLOOKUP(C1846,Raw_Data_OS_23!$C$7:$C$4518,Raw_Data_OS_23!$G$7:$G$4518,"Paid/ Closed")="Paid/ Closed","Paid/ Closed", "Still_Outstanding")</f>
        <v>Still_Outstanding</v>
      </c>
      <c r="N1846" s="33">
        <f>IF(_xlfn.XLOOKUP(C1846,Raw_Data_Paid_23!$C$4:$C$2114,Raw_Data_Paid_23!$C$4:$C$2114,1)= 1,1,0)</f>
        <v>1</v>
      </c>
      <c r="O1846" t="str">
        <f>IF(M1846=$W$7,IF(AND(N1846,_xlfn.XLOOKUP(C1846,Raw_Data_OS_23!$C$7:$C$4518,Raw_Data_OS_23!$G$7:$G$4518,0)=G1846),"A",IF(_xlfn.XLOOKUP(C1846,Raw_Data_Paid_23!$C$4:$C$2114,Raw_Data_Paid_23!$C$4:$C$2114,"B1")="B1","B1","B2")),IF(_xlfn.XLOOKUP(C1846,Raw_Data_Paid_23!$C$4:$C$2114,Raw_Data_Paid_23!$C$4:$C$2114,"C1")="C1","C1","C2"))</f>
        <v>B1</v>
      </c>
      <c r="P1846" t="str">
        <f t="shared" si="78"/>
        <v>2020B1Fire Industrial</v>
      </c>
    </row>
    <row r="1847" spans="3:16" x14ac:dyDescent="0.35">
      <c r="C1847" s="6" t="s">
        <v>2059</v>
      </c>
      <c r="D1847" s="7" t="s">
        <v>5203</v>
      </c>
      <c r="E1847" s="7" t="s">
        <v>5204</v>
      </c>
      <c r="F1847" s="8" t="s">
        <v>3908</v>
      </c>
      <c r="G1847" s="9">
        <v>519298.24560000002</v>
      </c>
      <c r="H1847" s="10">
        <v>2017</v>
      </c>
      <c r="I1847" s="10">
        <v>2018</v>
      </c>
      <c r="J1847" s="11" t="s">
        <v>669</v>
      </c>
      <c r="K1847" s="12">
        <v>519298.24560000002</v>
      </c>
      <c r="L1847" s="12">
        <v>1</v>
      </c>
      <c r="M1847" s="33" t="str">
        <f>IF(_xlfn.XLOOKUP(C1847,Raw_Data_OS_23!$C$7:$C$4518,Raw_Data_OS_23!$G$7:$G$4518,"Paid/ Closed")="Paid/ Closed","Paid/ Closed", "Still_Outstanding")</f>
        <v>Still_Outstanding</v>
      </c>
      <c r="N1847" s="33">
        <f>IF(_xlfn.XLOOKUP(C1847,Raw_Data_Paid_23!$C$4:$C$2114,Raw_Data_Paid_23!$C$4:$C$2114,1)= 1,1,0)</f>
        <v>1</v>
      </c>
      <c r="O1847" t="str">
        <f>IF(M1847=$W$7,IF(AND(N1847,_xlfn.XLOOKUP(C1847,Raw_Data_OS_23!$C$7:$C$4518,Raw_Data_OS_23!$G$7:$G$4518,0)=G1847),"A",IF(_xlfn.XLOOKUP(C1847,Raw_Data_Paid_23!$C$4:$C$2114,Raw_Data_Paid_23!$C$4:$C$2114,"B1")="B1","B1","B2")),IF(_xlfn.XLOOKUP(C1847,Raw_Data_Paid_23!$C$4:$C$2114,Raw_Data_Paid_23!$C$4:$C$2114,"C1")="C1","C1","C2"))</f>
        <v>B1</v>
      </c>
      <c r="P1847" t="str">
        <f t="shared" si="78"/>
        <v>2017B1Motor Commercial</v>
      </c>
    </row>
    <row r="1848" spans="3:16" x14ac:dyDescent="0.35">
      <c r="C1848" s="6" t="s">
        <v>2060</v>
      </c>
      <c r="D1848" s="7" t="s">
        <v>3937</v>
      </c>
      <c r="E1848" s="7" t="s">
        <v>5205</v>
      </c>
      <c r="F1848" s="8" t="s">
        <v>4214</v>
      </c>
      <c r="G1848" s="9">
        <v>306</v>
      </c>
      <c r="H1848" s="10">
        <v>2019</v>
      </c>
      <c r="I1848" s="10">
        <v>2020</v>
      </c>
      <c r="J1848" s="11" t="s">
        <v>25</v>
      </c>
      <c r="K1848" s="12">
        <v>306</v>
      </c>
      <c r="L1848" s="12">
        <v>1</v>
      </c>
      <c r="M1848" s="33" t="str">
        <f>IF(_xlfn.XLOOKUP(C1848,Raw_Data_OS_23!$C$7:$C$4518,Raw_Data_OS_23!$G$7:$G$4518,"Paid/ Closed")="Paid/ Closed","Paid/ Closed", "Still_Outstanding")</f>
        <v>Paid/ Closed</v>
      </c>
      <c r="N1848" s="33">
        <f>IF(_xlfn.XLOOKUP(C1848,Raw_Data_Paid_23!$C$4:$C$2114,Raw_Data_Paid_23!$C$4:$C$2114,1)= 1,1,0)</f>
        <v>1</v>
      </c>
      <c r="O1848" t="str">
        <f>IF(M1848=$W$7,IF(AND(N1848,_xlfn.XLOOKUP(C1848,Raw_Data_OS_23!$C$7:$C$4518,Raw_Data_OS_23!$G$7:$G$4518,0)=G1848),"A",IF(_xlfn.XLOOKUP(C1848,Raw_Data_Paid_23!$C$4:$C$2114,Raw_Data_Paid_23!$C$4:$C$2114,"B1")="B1","B1","B2")),IF(_xlfn.XLOOKUP(C1848,Raw_Data_Paid_23!$C$4:$C$2114,Raw_Data_Paid_23!$C$4:$C$2114,"C1")="C1","C1","C2"))</f>
        <v>C1</v>
      </c>
      <c r="P1848" t="str">
        <f t="shared" si="78"/>
        <v>2019C1Liability</v>
      </c>
    </row>
    <row r="1849" spans="3:16" x14ac:dyDescent="0.35">
      <c r="C1849" s="6" t="s">
        <v>2061</v>
      </c>
      <c r="D1849" s="7" t="s">
        <v>5206</v>
      </c>
      <c r="E1849" s="7" t="s">
        <v>4234</v>
      </c>
      <c r="F1849" s="8" t="s">
        <v>3908</v>
      </c>
      <c r="G1849" s="9">
        <v>100000</v>
      </c>
      <c r="H1849" s="10">
        <v>2016</v>
      </c>
      <c r="I1849" s="10">
        <v>2020</v>
      </c>
      <c r="J1849" s="11" t="s">
        <v>1485</v>
      </c>
      <c r="K1849" s="12">
        <v>0</v>
      </c>
      <c r="L1849" s="12">
        <v>1</v>
      </c>
      <c r="M1849" s="33" t="str">
        <f>IF(_xlfn.XLOOKUP(C1849,Raw_Data_OS_23!$C$7:$C$4518,Raw_Data_OS_23!$G$7:$G$4518,"Paid/ Closed")="Paid/ Closed","Paid/ Closed", "Still_Outstanding")</f>
        <v>Paid/ Closed</v>
      </c>
      <c r="N1849" s="33">
        <f>IF(_xlfn.XLOOKUP(C1849,Raw_Data_Paid_23!$C$4:$C$2114,Raw_Data_Paid_23!$C$4:$C$2114,1)= 1,1,0)</f>
        <v>1</v>
      </c>
      <c r="O1849" t="str">
        <f>IF(M1849=$W$7,IF(AND(N1849,_xlfn.XLOOKUP(C1849,Raw_Data_OS_23!$C$7:$C$4518,Raw_Data_OS_23!$G$7:$G$4518,0)=G1849),"A",IF(_xlfn.XLOOKUP(C1849,Raw_Data_Paid_23!$C$4:$C$2114,Raw_Data_Paid_23!$C$4:$C$2114,"B1")="B1","B1","B2")),IF(_xlfn.XLOOKUP(C1849,Raw_Data_Paid_23!$C$4:$C$2114,Raw_Data_Paid_23!$C$4:$C$2114,"C1")="C1","C1","C2"))</f>
        <v>C1</v>
      </c>
      <c r="P1849" t="str">
        <f t="shared" si="78"/>
        <v>2016C1Motor Commercial</v>
      </c>
    </row>
    <row r="1850" spans="3:16" x14ac:dyDescent="0.35">
      <c r="C1850" s="6" t="s">
        <v>2062</v>
      </c>
      <c r="D1850" s="7" t="s">
        <v>5136</v>
      </c>
      <c r="E1850" s="7" t="s">
        <v>5207</v>
      </c>
      <c r="F1850" s="8" t="s">
        <v>3910</v>
      </c>
      <c r="G1850" s="9">
        <v>210023.5294</v>
      </c>
      <c r="H1850" s="10">
        <v>2019</v>
      </c>
      <c r="I1850" s="10">
        <v>2020</v>
      </c>
      <c r="J1850" s="11" t="s">
        <v>51</v>
      </c>
      <c r="K1850" s="12">
        <v>210023.5294</v>
      </c>
      <c r="L1850" s="12">
        <v>1</v>
      </c>
      <c r="M1850" s="33" t="str">
        <f>IF(_xlfn.XLOOKUP(C1850,Raw_Data_OS_23!$C$7:$C$4518,Raw_Data_OS_23!$G$7:$G$4518,"Paid/ Closed")="Paid/ Closed","Paid/ Closed", "Still_Outstanding")</f>
        <v>Still_Outstanding</v>
      </c>
      <c r="N1850" s="33">
        <f>IF(_xlfn.XLOOKUP(C1850,Raw_Data_Paid_23!$C$4:$C$2114,Raw_Data_Paid_23!$C$4:$C$2114,1)= 1,1,0)</f>
        <v>0</v>
      </c>
      <c r="O1850" t="str">
        <f>IF(M1850=$W$7,IF(AND(N1850,_xlfn.XLOOKUP(C1850,Raw_Data_OS_23!$C$7:$C$4518,Raw_Data_OS_23!$G$7:$G$4518,0)=G1850),"A",IF(_xlfn.XLOOKUP(C1850,Raw_Data_Paid_23!$C$4:$C$2114,Raw_Data_Paid_23!$C$4:$C$2114,"B1")="B1","B1","B2")),IF(_xlfn.XLOOKUP(C1850,Raw_Data_Paid_23!$C$4:$C$2114,Raw_Data_Paid_23!$C$4:$C$2114,"C1")="C1","C1","C2"))</f>
        <v>B2</v>
      </c>
      <c r="P1850" t="str">
        <f t="shared" si="78"/>
        <v>2019B2Motor Private</v>
      </c>
    </row>
    <row r="1851" spans="3:16" x14ac:dyDescent="0.35">
      <c r="C1851" s="6" t="s">
        <v>2063</v>
      </c>
      <c r="D1851" s="7" t="s">
        <v>4236</v>
      </c>
      <c r="E1851" s="7" t="s">
        <v>4239</v>
      </c>
      <c r="F1851" s="8" t="s">
        <v>3908</v>
      </c>
      <c r="G1851" s="9">
        <v>1000</v>
      </c>
      <c r="H1851" s="10">
        <v>2020</v>
      </c>
      <c r="I1851" s="10">
        <v>2020</v>
      </c>
      <c r="J1851" s="11" t="s">
        <v>28</v>
      </c>
      <c r="K1851" s="12">
        <v>1000</v>
      </c>
      <c r="L1851" s="12">
        <v>1</v>
      </c>
      <c r="M1851" s="33" t="str">
        <f>IF(_xlfn.XLOOKUP(C1851,Raw_Data_OS_23!$C$7:$C$4518,Raw_Data_OS_23!$G$7:$G$4518,"Paid/ Closed")="Paid/ Closed","Paid/ Closed", "Still_Outstanding")</f>
        <v>Still_Outstanding</v>
      </c>
      <c r="N1851" s="33">
        <f>IF(_xlfn.XLOOKUP(C1851,Raw_Data_Paid_23!$C$4:$C$2114,Raw_Data_Paid_23!$C$4:$C$2114,1)= 1,1,0)</f>
        <v>1</v>
      </c>
      <c r="O1851" t="str">
        <f>IF(M1851=$W$7,IF(AND(N1851,_xlfn.XLOOKUP(C1851,Raw_Data_OS_23!$C$7:$C$4518,Raw_Data_OS_23!$G$7:$G$4518,0)=G1851),"A",IF(_xlfn.XLOOKUP(C1851,Raw_Data_Paid_23!$C$4:$C$2114,Raw_Data_Paid_23!$C$4:$C$2114,"B1")="B1","B1","B2")),IF(_xlfn.XLOOKUP(C1851,Raw_Data_Paid_23!$C$4:$C$2114,Raw_Data_Paid_23!$C$4:$C$2114,"C1")="C1","C1","C2"))</f>
        <v>B1</v>
      </c>
      <c r="P1851" t="str">
        <f t="shared" si="78"/>
        <v>2020B1Motor Commercial</v>
      </c>
    </row>
    <row r="1852" spans="3:16" x14ac:dyDescent="0.35">
      <c r="C1852" s="6" t="s">
        <v>1274</v>
      </c>
      <c r="D1852" s="7" t="s">
        <v>3984</v>
      </c>
      <c r="E1852" s="7" t="s">
        <v>4239</v>
      </c>
      <c r="F1852" s="8" t="s">
        <v>4214</v>
      </c>
      <c r="G1852" s="9">
        <v>80</v>
      </c>
      <c r="H1852" s="10">
        <v>2020</v>
      </c>
      <c r="I1852" s="10">
        <v>2020</v>
      </c>
      <c r="J1852" s="11" t="s">
        <v>28</v>
      </c>
      <c r="K1852" s="12">
        <v>80</v>
      </c>
      <c r="L1852" s="12">
        <v>1</v>
      </c>
      <c r="M1852" s="33" t="str">
        <f>IF(_xlfn.XLOOKUP(C1852,Raw_Data_OS_23!$C$7:$C$4518,Raw_Data_OS_23!$G$7:$G$4518,"Paid/ Closed")="Paid/ Closed","Paid/ Closed", "Still_Outstanding")</f>
        <v>Still_Outstanding</v>
      </c>
      <c r="N1852" s="33">
        <f>IF(_xlfn.XLOOKUP(C1852,Raw_Data_Paid_23!$C$4:$C$2114,Raw_Data_Paid_23!$C$4:$C$2114,1)= 1,1,0)</f>
        <v>1</v>
      </c>
      <c r="O1852" t="str">
        <f>IF(M1852=$W$7,IF(AND(N1852,_xlfn.XLOOKUP(C1852,Raw_Data_OS_23!$C$7:$C$4518,Raw_Data_OS_23!$G$7:$G$4518,0)=G1852),"A",IF(_xlfn.XLOOKUP(C1852,Raw_Data_Paid_23!$C$4:$C$2114,Raw_Data_Paid_23!$C$4:$C$2114,"B1")="B1","B1","B2")),IF(_xlfn.XLOOKUP(C1852,Raw_Data_Paid_23!$C$4:$C$2114,Raw_Data_Paid_23!$C$4:$C$2114,"C1")="C1","C1","C2"))</f>
        <v>B1</v>
      </c>
      <c r="P1852" t="str">
        <f t="shared" si="78"/>
        <v>2020B1Liability</v>
      </c>
    </row>
    <row r="1853" spans="3:16" x14ac:dyDescent="0.35">
      <c r="C1853" s="6" t="s">
        <v>2064</v>
      </c>
      <c r="D1853" s="7" t="s">
        <v>3938</v>
      </c>
      <c r="E1853" s="7" t="s">
        <v>3938</v>
      </c>
      <c r="F1853" s="8" t="s">
        <v>3910</v>
      </c>
      <c r="G1853" s="9">
        <v>11000</v>
      </c>
      <c r="H1853" s="10">
        <v>2020</v>
      </c>
      <c r="I1853" s="10">
        <v>2020</v>
      </c>
      <c r="J1853" s="11" t="s">
        <v>28</v>
      </c>
      <c r="K1853" s="12">
        <v>11000</v>
      </c>
      <c r="L1853" s="12">
        <v>1</v>
      </c>
      <c r="M1853" s="33" t="str">
        <f>IF(_xlfn.XLOOKUP(C1853,Raw_Data_OS_23!$C$7:$C$4518,Raw_Data_OS_23!$G$7:$G$4518,"Paid/ Closed")="Paid/ Closed","Paid/ Closed", "Still_Outstanding")</f>
        <v>Still_Outstanding</v>
      </c>
      <c r="N1853" s="33">
        <f>IF(_xlfn.XLOOKUP(C1853,Raw_Data_Paid_23!$C$4:$C$2114,Raw_Data_Paid_23!$C$4:$C$2114,1)= 1,1,0)</f>
        <v>1</v>
      </c>
      <c r="O1853" t="str">
        <f>IF(M1853=$W$7,IF(AND(N1853,_xlfn.XLOOKUP(C1853,Raw_Data_OS_23!$C$7:$C$4518,Raw_Data_OS_23!$G$7:$G$4518,0)=G1853),"A",IF(_xlfn.XLOOKUP(C1853,Raw_Data_Paid_23!$C$4:$C$2114,Raw_Data_Paid_23!$C$4:$C$2114,"B1")="B1","B1","B2")),IF(_xlfn.XLOOKUP(C1853,Raw_Data_Paid_23!$C$4:$C$2114,Raw_Data_Paid_23!$C$4:$C$2114,"C1")="C1","C1","C2"))</f>
        <v>B1</v>
      </c>
      <c r="P1853" t="str">
        <f t="shared" si="78"/>
        <v>2020B1Motor Private</v>
      </c>
    </row>
    <row r="1854" spans="3:16" x14ac:dyDescent="0.35">
      <c r="C1854" s="6" t="s">
        <v>2065</v>
      </c>
      <c r="D1854" s="7" t="s">
        <v>4301</v>
      </c>
      <c r="E1854" s="7" t="s">
        <v>3938</v>
      </c>
      <c r="F1854" s="8" t="s">
        <v>3908</v>
      </c>
      <c r="G1854" s="9">
        <v>3500</v>
      </c>
      <c r="H1854" s="10">
        <v>2020</v>
      </c>
      <c r="I1854" s="10">
        <v>2020</v>
      </c>
      <c r="J1854" s="11" t="s">
        <v>28</v>
      </c>
      <c r="K1854" s="12">
        <v>3500</v>
      </c>
      <c r="L1854" s="12">
        <v>1</v>
      </c>
      <c r="M1854" s="33" t="str">
        <f>IF(_xlfn.XLOOKUP(C1854,Raw_Data_OS_23!$C$7:$C$4518,Raw_Data_OS_23!$G$7:$G$4518,"Paid/ Closed")="Paid/ Closed","Paid/ Closed", "Still_Outstanding")</f>
        <v>Still_Outstanding</v>
      </c>
      <c r="N1854" s="33">
        <f>IF(_xlfn.XLOOKUP(C1854,Raw_Data_Paid_23!$C$4:$C$2114,Raw_Data_Paid_23!$C$4:$C$2114,1)= 1,1,0)</f>
        <v>1</v>
      </c>
      <c r="O1854" t="str">
        <f>IF(M1854=$W$7,IF(AND(N1854,_xlfn.XLOOKUP(C1854,Raw_Data_OS_23!$C$7:$C$4518,Raw_Data_OS_23!$G$7:$G$4518,0)=G1854),"A",IF(_xlfn.XLOOKUP(C1854,Raw_Data_Paid_23!$C$4:$C$2114,Raw_Data_Paid_23!$C$4:$C$2114,"B1")="B1","B1","B2")),IF(_xlfn.XLOOKUP(C1854,Raw_Data_Paid_23!$C$4:$C$2114,Raw_Data_Paid_23!$C$4:$C$2114,"C1")="C1","C1","C2"))</f>
        <v>B1</v>
      </c>
      <c r="P1854" t="str">
        <f t="shared" si="78"/>
        <v>2020B1Motor Commercial</v>
      </c>
    </row>
    <row r="1855" spans="3:16" x14ac:dyDescent="0.35">
      <c r="C1855" s="6" t="s">
        <v>1275</v>
      </c>
      <c r="D1855" s="7" t="s">
        <v>4301</v>
      </c>
      <c r="E1855" s="7" t="s">
        <v>5208</v>
      </c>
      <c r="F1855" s="8" t="s">
        <v>4195</v>
      </c>
      <c r="G1855" s="9">
        <v>140235</v>
      </c>
      <c r="H1855" s="10">
        <v>2020</v>
      </c>
      <c r="I1855" s="10">
        <v>2020</v>
      </c>
      <c r="J1855" s="11" t="s">
        <v>28</v>
      </c>
      <c r="K1855" s="12">
        <v>617.03399999999999</v>
      </c>
      <c r="L1855" s="12">
        <v>1</v>
      </c>
      <c r="M1855" s="33" t="str">
        <f>IF(_xlfn.XLOOKUP(C1855,Raw_Data_OS_23!$C$7:$C$4518,Raw_Data_OS_23!$G$7:$G$4518,"Paid/ Closed")="Paid/ Closed","Paid/ Closed", "Still_Outstanding")</f>
        <v>Still_Outstanding</v>
      </c>
      <c r="N1855" s="33">
        <f>IF(_xlfn.XLOOKUP(C1855,Raw_Data_Paid_23!$C$4:$C$2114,Raw_Data_Paid_23!$C$4:$C$2114,1)= 1,1,0)</f>
        <v>1</v>
      </c>
      <c r="O1855" t="str">
        <f>IF(M1855=$W$7,IF(AND(N1855,_xlfn.XLOOKUP(C1855,Raw_Data_OS_23!$C$7:$C$4518,Raw_Data_OS_23!$G$7:$G$4518,0)=G1855),"A",IF(_xlfn.XLOOKUP(C1855,Raw_Data_Paid_23!$C$4:$C$2114,Raw_Data_Paid_23!$C$4:$C$2114,"B1")="B1","B1","B2")),IF(_xlfn.XLOOKUP(C1855,Raw_Data_Paid_23!$C$4:$C$2114,Raw_Data_Paid_23!$C$4:$C$2114,"C1")="C1","C1","C2"))</f>
        <v>B1</v>
      </c>
      <c r="P1855" t="str">
        <f t="shared" si="78"/>
        <v>2020B1Engineering</v>
      </c>
    </row>
    <row r="1856" spans="3:16" x14ac:dyDescent="0.35">
      <c r="C1856" s="6" t="s">
        <v>2066</v>
      </c>
      <c r="D1856" s="7" t="s">
        <v>4401</v>
      </c>
      <c r="E1856" s="7" t="s">
        <v>4402</v>
      </c>
      <c r="F1856" s="8" t="s">
        <v>3910</v>
      </c>
      <c r="G1856" s="9">
        <v>22000</v>
      </c>
      <c r="H1856" s="10">
        <v>2020</v>
      </c>
      <c r="I1856" s="10">
        <v>2020</v>
      </c>
      <c r="J1856" s="11" t="s">
        <v>28</v>
      </c>
      <c r="K1856" s="12">
        <v>22000</v>
      </c>
      <c r="L1856" s="12">
        <v>1</v>
      </c>
      <c r="M1856" s="33" t="str">
        <f>IF(_xlfn.XLOOKUP(C1856,Raw_Data_OS_23!$C$7:$C$4518,Raw_Data_OS_23!$G$7:$G$4518,"Paid/ Closed")="Paid/ Closed","Paid/ Closed", "Still_Outstanding")</f>
        <v>Still_Outstanding</v>
      </c>
      <c r="N1856" s="33">
        <f>IF(_xlfn.XLOOKUP(C1856,Raw_Data_Paid_23!$C$4:$C$2114,Raw_Data_Paid_23!$C$4:$C$2114,1)= 1,1,0)</f>
        <v>1</v>
      </c>
      <c r="O1856" t="str">
        <f>IF(M1856=$W$7,IF(AND(N1856,_xlfn.XLOOKUP(C1856,Raw_Data_OS_23!$C$7:$C$4518,Raw_Data_OS_23!$G$7:$G$4518,0)=G1856),"A",IF(_xlfn.XLOOKUP(C1856,Raw_Data_Paid_23!$C$4:$C$2114,Raw_Data_Paid_23!$C$4:$C$2114,"B1")="B1","B1","B2")),IF(_xlfn.XLOOKUP(C1856,Raw_Data_Paid_23!$C$4:$C$2114,Raw_Data_Paid_23!$C$4:$C$2114,"C1")="C1","C1","C2"))</f>
        <v>B1</v>
      </c>
      <c r="P1856" t="str">
        <f t="shared" si="78"/>
        <v>2020B1Motor Private</v>
      </c>
    </row>
    <row r="1857" spans="3:16" x14ac:dyDescent="0.35">
      <c r="C1857" s="6" t="s">
        <v>2067</v>
      </c>
      <c r="D1857" s="7" t="s">
        <v>4236</v>
      </c>
      <c r="E1857" s="7" t="s">
        <v>5209</v>
      </c>
      <c r="F1857" s="8" t="s">
        <v>3908</v>
      </c>
      <c r="G1857" s="9">
        <v>50000</v>
      </c>
      <c r="H1857" s="10">
        <v>2020</v>
      </c>
      <c r="I1857" s="10">
        <v>2020</v>
      </c>
      <c r="J1857" s="11" t="s">
        <v>28</v>
      </c>
      <c r="K1857" s="12">
        <v>50000</v>
      </c>
      <c r="L1857" s="12">
        <v>1</v>
      </c>
      <c r="M1857" s="33" t="str">
        <f>IF(_xlfn.XLOOKUP(C1857,Raw_Data_OS_23!$C$7:$C$4518,Raw_Data_OS_23!$G$7:$G$4518,"Paid/ Closed")="Paid/ Closed","Paid/ Closed", "Still_Outstanding")</f>
        <v>Still_Outstanding</v>
      </c>
      <c r="N1857" s="33">
        <f>IF(_xlfn.XLOOKUP(C1857,Raw_Data_Paid_23!$C$4:$C$2114,Raw_Data_Paid_23!$C$4:$C$2114,1)= 1,1,0)</f>
        <v>1</v>
      </c>
      <c r="O1857" t="str">
        <f>IF(M1857=$W$7,IF(AND(N1857,_xlfn.XLOOKUP(C1857,Raw_Data_OS_23!$C$7:$C$4518,Raw_Data_OS_23!$G$7:$G$4518,0)=G1857),"A",IF(_xlfn.XLOOKUP(C1857,Raw_Data_Paid_23!$C$4:$C$2114,Raw_Data_Paid_23!$C$4:$C$2114,"B1")="B1","B1","B2")),IF(_xlfn.XLOOKUP(C1857,Raw_Data_Paid_23!$C$4:$C$2114,Raw_Data_Paid_23!$C$4:$C$2114,"C1")="C1","C1","C2"))</f>
        <v>B1</v>
      </c>
      <c r="P1857" t="str">
        <f t="shared" si="78"/>
        <v>2020B1Motor Commercial</v>
      </c>
    </row>
    <row r="1858" spans="3:16" x14ac:dyDescent="0.35">
      <c r="C1858" s="6" t="s">
        <v>2068</v>
      </c>
      <c r="D1858" s="7" t="s">
        <v>5210</v>
      </c>
      <c r="E1858" s="7" t="s">
        <v>4414</v>
      </c>
      <c r="F1858" s="8" t="s">
        <v>4195</v>
      </c>
      <c r="G1858" s="9">
        <v>51756</v>
      </c>
      <c r="H1858" s="10">
        <v>2020</v>
      </c>
      <c r="I1858" s="10">
        <v>2020</v>
      </c>
      <c r="J1858" s="11" t="s">
        <v>28</v>
      </c>
      <c r="K1858" s="12">
        <v>0</v>
      </c>
      <c r="L1858" s="12">
        <v>1</v>
      </c>
      <c r="M1858" s="33" t="str">
        <f>IF(_xlfn.XLOOKUP(C1858,Raw_Data_OS_23!$C$7:$C$4518,Raw_Data_OS_23!$G$7:$G$4518,"Paid/ Closed")="Paid/ Closed","Paid/ Closed", "Still_Outstanding")</f>
        <v>Still_Outstanding</v>
      </c>
      <c r="N1858" s="33">
        <f>IF(_xlfn.XLOOKUP(C1858,Raw_Data_Paid_23!$C$4:$C$2114,Raw_Data_Paid_23!$C$4:$C$2114,1)= 1,1,0)</f>
        <v>1</v>
      </c>
      <c r="O1858" t="str">
        <f>IF(M1858=$W$7,IF(AND(N1858,_xlfn.XLOOKUP(C1858,Raw_Data_OS_23!$C$7:$C$4518,Raw_Data_OS_23!$G$7:$G$4518,0)=G1858),"A",IF(_xlfn.XLOOKUP(C1858,Raw_Data_Paid_23!$C$4:$C$2114,Raw_Data_Paid_23!$C$4:$C$2114,"B1")="B1","B1","B2")),IF(_xlfn.XLOOKUP(C1858,Raw_Data_Paid_23!$C$4:$C$2114,Raw_Data_Paid_23!$C$4:$C$2114,"C1")="C1","C1","C2"))</f>
        <v>B1</v>
      </c>
      <c r="P1858" t="str">
        <f t="shared" si="78"/>
        <v>2020B1Engineering</v>
      </c>
    </row>
    <row r="1859" spans="3:16" x14ac:dyDescent="0.35">
      <c r="C1859" s="6" t="s">
        <v>2069</v>
      </c>
      <c r="D1859" s="7" t="s">
        <v>4234</v>
      </c>
      <c r="E1859" s="7" t="s">
        <v>4135</v>
      </c>
      <c r="F1859" s="8" t="s">
        <v>4199</v>
      </c>
      <c r="G1859" s="9">
        <v>185000</v>
      </c>
      <c r="H1859" s="10">
        <v>2020</v>
      </c>
      <c r="I1859" s="10">
        <v>2020</v>
      </c>
      <c r="J1859" s="11" t="s">
        <v>28</v>
      </c>
      <c r="K1859" s="12">
        <v>185000</v>
      </c>
      <c r="L1859" s="12">
        <v>1</v>
      </c>
      <c r="M1859" s="33" t="str">
        <f>IF(_xlfn.XLOOKUP(C1859,Raw_Data_OS_23!$C$7:$C$4518,Raw_Data_OS_23!$G$7:$G$4518,"Paid/ Closed")="Paid/ Closed","Paid/ Closed", "Still_Outstanding")</f>
        <v>Still_Outstanding</v>
      </c>
      <c r="N1859" s="33">
        <f>IF(_xlfn.XLOOKUP(C1859,Raw_Data_Paid_23!$C$4:$C$2114,Raw_Data_Paid_23!$C$4:$C$2114,1)= 1,1,0)</f>
        <v>1</v>
      </c>
      <c r="O1859" t="str">
        <f>IF(M1859=$W$7,IF(AND(N1859,_xlfn.XLOOKUP(C1859,Raw_Data_OS_23!$C$7:$C$4518,Raw_Data_OS_23!$G$7:$G$4518,0)=G1859),"A",IF(_xlfn.XLOOKUP(C1859,Raw_Data_Paid_23!$C$4:$C$2114,Raw_Data_Paid_23!$C$4:$C$2114,"B1")="B1","B1","B2")),IF(_xlfn.XLOOKUP(C1859,Raw_Data_Paid_23!$C$4:$C$2114,Raw_Data_Paid_23!$C$4:$C$2114,"C1")="C1","C1","C2"))</f>
        <v>B1</v>
      </c>
      <c r="P1859" t="str">
        <f t="shared" si="78"/>
        <v>2020B1Theft</v>
      </c>
    </row>
    <row r="1860" spans="3:16" x14ac:dyDescent="0.35">
      <c r="C1860" s="6" t="s">
        <v>2070</v>
      </c>
      <c r="D1860" s="7" t="s">
        <v>4137</v>
      </c>
      <c r="E1860" s="7" t="s">
        <v>4135</v>
      </c>
      <c r="F1860" s="8" t="s">
        <v>4199</v>
      </c>
      <c r="G1860" s="9">
        <v>230000</v>
      </c>
      <c r="H1860" s="10">
        <v>2020</v>
      </c>
      <c r="I1860" s="10">
        <v>2020</v>
      </c>
      <c r="J1860" s="11" t="s">
        <v>28</v>
      </c>
      <c r="K1860" s="12">
        <v>230000</v>
      </c>
      <c r="L1860" s="12">
        <v>1</v>
      </c>
      <c r="M1860" s="33" t="str">
        <f>IF(_xlfn.XLOOKUP(C1860,Raw_Data_OS_23!$C$7:$C$4518,Raw_Data_OS_23!$G$7:$G$4518,"Paid/ Closed")="Paid/ Closed","Paid/ Closed", "Still_Outstanding")</f>
        <v>Still_Outstanding</v>
      </c>
      <c r="N1860" s="33">
        <f>IF(_xlfn.XLOOKUP(C1860,Raw_Data_Paid_23!$C$4:$C$2114,Raw_Data_Paid_23!$C$4:$C$2114,1)= 1,1,0)</f>
        <v>1</v>
      </c>
      <c r="O1860" t="str">
        <f>IF(M1860=$W$7,IF(AND(N1860,_xlfn.XLOOKUP(C1860,Raw_Data_OS_23!$C$7:$C$4518,Raw_Data_OS_23!$G$7:$G$4518,0)=G1860),"A",IF(_xlfn.XLOOKUP(C1860,Raw_Data_Paid_23!$C$4:$C$2114,Raw_Data_Paid_23!$C$4:$C$2114,"B1")="B1","B1","B2")),IF(_xlfn.XLOOKUP(C1860,Raw_Data_Paid_23!$C$4:$C$2114,Raw_Data_Paid_23!$C$4:$C$2114,"C1")="C1","C1","C2"))</f>
        <v>B1</v>
      </c>
      <c r="P1860" t="str">
        <f t="shared" si="78"/>
        <v>2020B1Theft</v>
      </c>
    </row>
    <row r="1861" spans="3:16" x14ac:dyDescent="0.35">
      <c r="C1861" s="6" t="s">
        <v>1276</v>
      </c>
      <c r="D1861" s="7" t="s">
        <v>3992</v>
      </c>
      <c r="E1861" s="7" t="s">
        <v>4072</v>
      </c>
      <c r="F1861" s="8" t="s">
        <v>658</v>
      </c>
      <c r="G1861" s="9">
        <v>13205</v>
      </c>
      <c r="H1861" s="10">
        <v>2020</v>
      </c>
      <c r="I1861" s="10">
        <v>2020</v>
      </c>
      <c r="J1861" s="11" t="s">
        <v>28</v>
      </c>
      <c r="K1861" s="12">
        <v>0</v>
      </c>
      <c r="L1861" s="12">
        <v>1</v>
      </c>
      <c r="M1861" s="33" t="str">
        <f>IF(_xlfn.XLOOKUP(C1861,Raw_Data_OS_23!$C$7:$C$4518,Raw_Data_OS_23!$G$7:$G$4518,"Paid/ Closed")="Paid/ Closed","Paid/ Closed", "Still_Outstanding")</f>
        <v>Paid/ Closed</v>
      </c>
      <c r="N1861" s="33">
        <f>IF(_xlfn.XLOOKUP(C1861,Raw_Data_Paid_23!$C$4:$C$2114,Raw_Data_Paid_23!$C$4:$C$2114,1)= 1,1,0)</f>
        <v>1</v>
      </c>
      <c r="O1861" t="str">
        <f>IF(M1861=$W$7,IF(AND(N1861,_xlfn.XLOOKUP(C1861,Raw_Data_OS_23!$C$7:$C$4518,Raw_Data_OS_23!$G$7:$G$4518,0)=G1861),"A",IF(_xlfn.XLOOKUP(C1861,Raw_Data_Paid_23!$C$4:$C$2114,Raw_Data_Paid_23!$C$4:$C$2114,"B1")="B1","B1","B2")),IF(_xlfn.XLOOKUP(C1861,Raw_Data_Paid_23!$C$4:$C$2114,Raw_Data_Paid_23!$C$4:$C$2114,"C1")="C1","C1","C2"))</f>
        <v>C1</v>
      </c>
      <c r="P1861" t="str">
        <f t="shared" si="78"/>
        <v>2020C1Workmen's Compensation</v>
      </c>
    </row>
    <row r="1862" spans="3:16" x14ac:dyDescent="0.35">
      <c r="C1862" s="6" t="s">
        <v>2071</v>
      </c>
      <c r="D1862" s="7" t="s">
        <v>5211</v>
      </c>
      <c r="E1862" s="7" t="s">
        <v>4061</v>
      </c>
      <c r="F1862" s="8" t="s">
        <v>3910</v>
      </c>
      <c r="G1862" s="9">
        <v>20000</v>
      </c>
      <c r="H1862" s="10">
        <v>2020</v>
      </c>
      <c r="I1862" s="10">
        <v>2020</v>
      </c>
      <c r="J1862" s="11" t="s">
        <v>28</v>
      </c>
      <c r="K1862" s="12">
        <v>20000</v>
      </c>
      <c r="L1862" s="12">
        <v>1</v>
      </c>
      <c r="M1862" s="33" t="str">
        <f>IF(_xlfn.XLOOKUP(C1862,Raw_Data_OS_23!$C$7:$C$4518,Raw_Data_OS_23!$G$7:$G$4518,"Paid/ Closed")="Paid/ Closed","Paid/ Closed", "Still_Outstanding")</f>
        <v>Still_Outstanding</v>
      </c>
      <c r="N1862" s="33">
        <f>IF(_xlfn.XLOOKUP(C1862,Raw_Data_Paid_23!$C$4:$C$2114,Raw_Data_Paid_23!$C$4:$C$2114,1)= 1,1,0)</f>
        <v>1</v>
      </c>
      <c r="O1862" t="str">
        <f>IF(M1862=$W$7,IF(AND(N1862,_xlfn.XLOOKUP(C1862,Raw_Data_OS_23!$C$7:$C$4518,Raw_Data_OS_23!$G$7:$G$4518,0)=G1862),"A",IF(_xlfn.XLOOKUP(C1862,Raw_Data_Paid_23!$C$4:$C$2114,Raw_Data_Paid_23!$C$4:$C$2114,"B1")="B1","B1","B2")),IF(_xlfn.XLOOKUP(C1862,Raw_Data_Paid_23!$C$4:$C$2114,Raw_Data_Paid_23!$C$4:$C$2114,"C1")="C1","C1","C2"))</f>
        <v>B1</v>
      </c>
      <c r="P1862" t="str">
        <f t="shared" ref="P1862:P1925" si="79">H1862&amp;O1862&amp;F1862</f>
        <v>2020B1Motor Private</v>
      </c>
    </row>
    <row r="1863" spans="3:16" x14ac:dyDescent="0.35">
      <c r="C1863" s="6" t="s">
        <v>2072</v>
      </c>
      <c r="D1863" s="7" t="s">
        <v>4147</v>
      </c>
      <c r="E1863" s="7" t="s">
        <v>4298</v>
      </c>
      <c r="F1863" s="8" t="s">
        <v>4199</v>
      </c>
      <c r="G1863" s="9">
        <v>76300</v>
      </c>
      <c r="H1863" s="10">
        <v>2020</v>
      </c>
      <c r="I1863" s="10">
        <v>2020</v>
      </c>
      <c r="J1863" s="11" t="s">
        <v>28</v>
      </c>
      <c r="K1863" s="12">
        <v>0</v>
      </c>
      <c r="L1863" s="12">
        <v>1</v>
      </c>
      <c r="M1863" s="33" t="str">
        <f>IF(_xlfn.XLOOKUP(C1863,Raw_Data_OS_23!$C$7:$C$4518,Raw_Data_OS_23!$G$7:$G$4518,"Paid/ Closed")="Paid/ Closed","Paid/ Closed", "Still_Outstanding")</f>
        <v>Still_Outstanding</v>
      </c>
      <c r="N1863" s="33">
        <f>IF(_xlfn.XLOOKUP(C1863,Raw_Data_Paid_23!$C$4:$C$2114,Raw_Data_Paid_23!$C$4:$C$2114,1)= 1,1,0)</f>
        <v>1</v>
      </c>
      <c r="O1863" t="str">
        <f>IF(M1863=$W$7,IF(AND(N1863,_xlfn.XLOOKUP(C1863,Raw_Data_OS_23!$C$7:$C$4518,Raw_Data_OS_23!$G$7:$G$4518,0)=G1863),"A",IF(_xlfn.XLOOKUP(C1863,Raw_Data_Paid_23!$C$4:$C$2114,Raw_Data_Paid_23!$C$4:$C$2114,"B1")="B1","B1","B2")),IF(_xlfn.XLOOKUP(C1863,Raw_Data_Paid_23!$C$4:$C$2114,Raw_Data_Paid_23!$C$4:$C$2114,"C1")="C1","C1","C2"))</f>
        <v>A</v>
      </c>
      <c r="P1863" t="str">
        <f t="shared" si="79"/>
        <v>2020ATheft</v>
      </c>
    </row>
    <row r="1864" spans="3:16" x14ac:dyDescent="0.35">
      <c r="C1864" s="6" t="s">
        <v>1277</v>
      </c>
      <c r="D1864" s="7" t="s">
        <v>4051</v>
      </c>
      <c r="E1864" s="7" t="s">
        <v>4137</v>
      </c>
      <c r="F1864" s="8" t="s">
        <v>4214</v>
      </c>
      <c r="G1864" s="9">
        <v>390560</v>
      </c>
      <c r="H1864" s="10">
        <v>2019</v>
      </c>
      <c r="I1864" s="10">
        <v>2020</v>
      </c>
      <c r="J1864" s="11" t="s">
        <v>25</v>
      </c>
      <c r="K1864" s="12">
        <v>390560</v>
      </c>
      <c r="L1864" s="12">
        <v>1</v>
      </c>
      <c r="M1864" s="33" t="str">
        <f>IF(_xlfn.XLOOKUP(C1864,Raw_Data_OS_23!$C$7:$C$4518,Raw_Data_OS_23!$G$7:$G$4518,"Paid/ Closed")="Paid/ Closed","Paid/ Closed", "Still_Outstanding")</f>
        <v>Still_Outstanding</v>
      </c>
      <c r="N1864" s="33">
        <f>IF(_xlfn.XLOOKUP(C1864,Raw_Data_Paid_23!$C$4:$C$2114,Raw_Data_Paid_23!$C$4:$C$2114,1)= 1,1,0)</f>
        <v>1</v>
      </c>
      <c r="O1864" t="str">
        <f>IF(M1864=$W$7,IF(AND(N1864,_xlfn.XLOOKUP(C1864,Raw_Data_OS_23!$C$7:$C$4518,Raw_Data_OS_23!$G$7:$G$4518,0)=G1864),"A",IF(_xlfn.XLOOKUP(C1864,Raw_Data_Paid_23!$C$4:$C$2114,Raw_Data_Paid_23!$C$4:$C$2114,"B1")="B1","B1","B2")),IF(_xlfn.XLOOKUP(C1864,Raw_Data_Paid_23!$C$4:$C$2114,Raw_Data_Paid_23!$C$4:$C$2114,"C1")="C1","C1","C2"))</f>
        <v>B1</v>
      </c>
      <c r="P1864" t="str">
        <f t="shared" si="79"/>
        <v>2019B1Liability</v>
      </c>
    </row>
    <row r="1865" spans="3:16" x14ac:dyDescent="0.35">
      <c r="C1865" s="6" t="s">
        <v>2073</v>
      </c>
      <c r="D1865" s="7" t="s">
        <v>4147</v>
      </c>
      <c r="E1865" s="7" t="s">
        <v>4128</v>
      </c>
      <c r="F1865" s="8" t="s">
        <v>658</v>
      </c>
      <c r="G1865" s="9">
        <v>2000</v>
      </c>
      <c r="H1865" s="10">
        <v>2020</v>
      </c>
      <c r="I1865" s="10">
        <v>2020</v>
      </c>
      <c r="J1865" s="11" t="s">
        <v>28</v>
      </c>
      <c r="K1865" s="12">
        <v>2000</v>
      </c>
      <c r="L1865" s="12">
        <v>1</v>
      </c>
      <c r="M1865" s="33" t="str">
        <f>IF(_xlfn.XLOOKUP(C1865,Raw_Data_OS_23!$C$7:$C$4518,Raw_Data_OS_23!$G$7:$G$4518,"Paid/ Closed")="Paid/ Closed","Paid/ Closed", "Still_Outstanding")</f>
        <v>Still_Outstanding</v>
      </c>
      <c r="N1865" s="33">
        <f>IF(_xlfn.XLOOKUP(C1865,Raw_Data_Paid_23!$C$4:$C$2114,Raw_Data_Paid_23!$C$4:$C$2114,1)= 1,1,0)</f>
        <v>1</v>
      </c>
      <c r="O1865" t="str">
        <f>IF(M1865=$W$7,IF(AND(N1865,_xlfn.XLOOKUP(C1865,Raw_Data_OS_23!$C$7:$C$4518,Raw_Data_OS_23!$G$7:$G$4518,0)=G1865),"A",IF(_xlfn.XLOOKUP(C1865,Raw_Data_Paid_23!$C$4:$C$2114,Raw_Data_Paid_23!$C$4:$C$2114,"B1")="B1","B1","B2")),IF(_xlfn.XLOOKUP(C1865,Raw_Data_Paid_23!$C$4:$C$2114,Raw_Data_Paid_23!$C$4:$C$2114,"C1")="C1","C1","C2"))</f>
        <v>B1</v>
      </c>
      <c r="P1865" t="str">
        <f t="shared" si="79"/>
        <v>2020B1Workmen's Compensation</v>
      </c>
    </row>
    <row r="1866" spans="3:16" x14ac:dyDescent="0.35">
      <c r="C1866" s="6" t="s">
        <v>2074</v>
      </c>
      <c r="D1866" s="7" t="s">
        <v>4256</v>
      </c>
      <c r="E1866" s="7" t="s">
        <v>3987</v>
      </c>
      <c r="F1866" s="8" t="s">
        <v>3910</v>
      </c>
      <c r="G1866" s="9">
        <v>25000</v>
      </c>
      <c r="H1866" s="10">
        <v>2020</v>
      </c>
      <c r="I1866" s="10">
        <v>2020</v>
      </c>
      <c r="J1866" s="11" t="s">
        <v>33</v>
      </c>
      <c r="K1866" s="12">
        <v>25000</v>
      </c>
      <c r="L1866" s="12">
        <v>1</v>
      </c>
      <c r="M1866" s="33" t="str">
        <f>IF(_xlfn.XLOOKUP(C1866,Raw_Data_OS_23!$C$7:$C$4518,Raw_Data_OS_23!$G$7:$G$4518,"Paid/ Closed")="Paid/ Closed","Paid/ Closed", "Still_Outstanding")</f>
        <v>Still_Outstanding</v>
      </c>
      <c r="N1866" s="33">
        <f>IF(_xlfn.XLOOKUP(C1866,Raw_Data_Paid_23!$C$4:$C$2114,Raw_Data_Paid_23!$C$4:$C$2114,1)= 1,1,0)</f>
        <v>1</v>
      </c>
      <c r="O1866" t="str">
        <f>IF(M1866=$W$7,IF(AND(N1866,_xlfn.XLOOKUP(C1866,Raw_Data_OS_23!$C$7:$C$4518,Raw_Data_OS_23!$G$7:$G$4518,0)=G1866),"A",IF(_xlfn.XLOOKUP(C1866,Raw_Data_Paid_23!$C$4:$C$2114,Raw_Data_Paid_23!$C$4:$C$2114,"B1")="B1","B1","B2")),IF(_xlfn.XLOOKUP(C1866,Raw_Data_Paid_23!$C$4:$C$2114,Raw_Data_Paid_23!$C$4:$C$2114,"C1")="C1","C1","C2"))</f>
        <v>A</v>
      </c>
      <c r="P1866" t="str">
        <f t="shared" si="79"/>
        <v>2020AMotor Private</v>
      </c>
    </row>
    <row r="1867" spans="3:16" x14ac:dyDescent="0.35">
      <c r="C1867" s="6" t="s">
        <v>2075</v>
      </c>
      <c r="D1867" s="7" t="s">
        <v>4362</v>
      </c>
      <c r="E1867" s="7" t="s">
        <v>5212</v>
      </c>
      <c r="F1867" s="8" t="s">
        <v>4214</v>
      </c>
      <c r="G1867" s="9">
        <v>40</v>
      </c>
      <c r="H1867" s="10">
        <v>2019</v>
      </c>
      <c r="I1867" s="10">
        <v>2020</v>
      </c>
      <c r="J1867" s="11" t="s">
        <v>25</v>
      </c>
      <c r="K1867" s="12">
        <v>40</v>
      </c>
      <c r="L1867" s="12">
        <v>1</v>
      </c>
      <c r="M1867" s="33" t="str">
        <f>IF(_xlfn.XLOOKUP(C1867,Raw_Data_OS_23!$C$7:$C$4518,Raw_Data_OS_23!$G$7:$G$4518,"Paid/ Closed")="Paid/ Closed","Paid/ Closed", "Still_Outstanding")</f>
        <v>Paid/ Closed</v>
      </c>
      <c r="N1867" s="33">
        <f>IF(_xlfn.XLOOKUP(C1867,Raw_Data_Paid_23!$C$4:$C$2114,Raw_Data_Paid_23!$C$4:$C$2114,1)= 1,1,0)</f>
        <v>1</v>
      </c>
      <c r="O1867" t="str">
        <f>IF(M1867=$W$7,IF(AND(N1867,_xlfn.XLOOKUP(C1867,Raw_Data_OS_23!$C$7:$C$4518,Raw_Data_OS_23!$G$7:$G$4518,0)=G1867),"A",IF(_xlfn.XLOOKUP(C1867,Raw_Data_Paid_23!$C$4:$C$2114,Raw_Data_Paid_23!$C$4:$C$2114,"B1")="B1","B1","B2")),IF(_xlfn.XLOOKUP(C1867,Raw_Data_Paid_23!$C$4:$C$2114,Raw_Data_Paid_23!$C$4:$C$2114,"C1")="C1","C1","C2"))</f>
        <v>C1</v>
      </c>
      <c r="P1867" t="str">
        <f t="shared" si="79"/>
        <v>2019C1Liability</v>
      </c>
    </row>
    <row r="1868" spans="3:16" x14ac:dyDescent="0.35">
      <c r="C1868" s="6" t="s">
        <v>2076</v>
      </c>
      <c r="D1868" s="7" t="s">
        <v>3988</v>
      </c>
      <c r="E1868" s="7" t="s">
        <v>3988</v>
      </c>
      <c r="F1868" s="8" t="s">
        <v>4199</v>
      </c>
      <c r="G1868" s="9">
        <v>319924.81209999998</v>
      </c>
      <c r="H1868" s="10">
        <v>2020</v>
      </c>
      <c r="I1868" s="10">
        <v>2020</v>
      </c>
      <c r="J1868" s="11" t="s">
        <v>33</v>
      </c>
      <c r="K1868" s="12">
        <v>319924.81209999998</v>
      </c>
      <c r="L1868" s="12">
        <v>1</v>
      </c>
      <c r="M1868" s="33" t="str">
        <f>IF(_xlfn.XLOOKUP(C1868,Raw_Data_OS_23!$C$7:$C$4518,Raw_Data_OS_23!$G$7:$G$4518,"Paid/ Closed")="Paid/ Closed","Paid/ Closed", "Still_Outstanding")</f>
        <v>Still_Outstanding</v>
      </c>
      <c r="N1868" s="33">
        <f>IF(_xlfn.XLOOKUP(C1868,Raw_Data_Paid_23!$C$4:$C$2114,Raw_Data_Paid_23!$C$4:$C$2114,1)= 1,1,0)</f>
        <v>1</v>
      </c>
      <c r="O1868" t="str">
        <f>IF(M1868=$W$7,IF(AND(N1868,_xlfn.XLOOKUP(C1868,Raw_Data_OS_23!$C$7:$C$4518,Raw_Data_OS_23!$G$7:$G$4518,0)=G1868),"A",IF(_xlfn.XLOOKUP(C1868,Raw_Data_Paid_23!$C$4:$C$2114,Raw_Data_Paid_23!$C$4:$C$2114,"B1")="B1","B1","B2")),IF(_xlfn.XLOOKUP(C1868,Raw_Data_Paid_23!$C$4:$C$2114,Raw_Data_Paid_23!$C$4:$C$2114,"C1")="C1","C1","C2"))</f>
        <v>B1</v>
      </c>
      <c r="P1868" t="str">
        <f t="shared" si="79"/>
        <v>2020B1Theft</v>
      </c>
    </row>
    <row r="1869" spans="3:16" x14ac:dyDescent="0.35">
      <c r="C1869" s="6" t="s">
        <v>2077</v>
      </c>
      <c r="D1869" s="7" t="s">
        <v>3988</v>
      </c>
      <c r="E1869" s="7" t="s">
        <v>3988</v>
      </c>
      <c r="F1869" s="8" t="s">
        <v>658</v>
      </c>
      <c r="G1869" s="9">
        <v>2000</v>
      </c>
      <c r="H1869" s="10">
        <v>2020</v>
      </c>
      <c r="I1869" s="10">
        <v>2020</v>
      </c>
      <c r="J1869" s="11" t="s">
        <v>33</v>
      </c>
      <c r="K1869" s="12">
        <v>2000</v>
      </c>
      <c r="L1869" s="12">
        <v>1</v>
      </c>
      <c r="M1869" s="33" t="str">
        <f>IF(_xlfn.XLOOKUP(C1869,Raw_Data_OS_23!$C$7:$C$4518,Raw_Data_OS_23!$G$7:$G$4518,"Paid/ Closed")="Paid/ Closed","Paid/ Closed", "Still_Outstanding")</f>
        <v>Still_Outstanding</v>
      </c>
      <c r="N1869" s="33">
        <f>IF(_xlfn.XLOOKUP(C1869,Raw_Data_Paid_23!$C$4:$C$2114,Raw_Data_Paid_23!$C$4:$C$2114,1)= 1,1,0)</f>
        <v>1</v>
      </c>
      <c r="O1869" t="str">
        <f>IF(M1869=$W$7,IF(AND(N1869,_xlfn.XLOOKUP(C1869,Raw_Data_OS_23!$C$7:$C$4518,Raw_Data_OS_23!$G$7:$G$4518,0)=G1869),"A",IF(_xlfn.XLOOKUP(C1869,Raw_Data_Paid_23!$C$4:$C$2114,Raw_Data_Paid_23!$C$4:$C$2114,"B1")="B1","B1","B2")),IF(_xlfn.XLOOKUP(C1869,Raw_Data_Paid_23!$C$4:$C$2114,Raw_Data_Paid_23!$C$4:$C$2114,"C1")="C1","C1","C2"))</f>
        <v>B1</v>
      </c>
      <c r="P1869" t="str">
        <f t="shared" si="79"/>
        <v>2020B1Workmen's Compensation</v>
      </c>
    </row>
    <row r="1870" spans="3:16" x14ac:dyDescent="0.35">
      <c r="C1870" s="6" t="s">
        <v>2078</v>
      </c>
      <c r="D1870" s="7" t="s">
        <v>3988</v>
      </c>
      <c r="E1870" s="7" t="s">
        <v>3988</v>
      </c>
      <c r="F1870" s="8" t="s">
        <v>4244</v>
      </c>
      <c r="G1870" s="9">
        <v>319924.81209999998</v>
      </c>
      <c r="H1870" s="10">
        <v>2020</v>
      </c>
      <c r="I1870" s="10">
        <v>2020</v>
      </c>
      <c r="J1870" s="11" t="s">
        <v>33</v>
      </c>
      <c r="K1870" s="12">
        <v>319924.81209999998</v>
      </c>
      <c r="L1870" s="12">
        <v>1</v>
      </c>
      <c r="M1870" s="33" t="str">
        <f>IF(_xlfn.XLOOKUP(C1870,Raw_Data_OS_23!$C$7:$C$4518,Raw_Data_OS_23!$G$7:$G$4518,"Paid/ Closed")="Paid/ Closed","Paid/ Closed", "Still_Outstanding")</f>
        <v>Paid/ Closed</v>
      </c>
      <c r="N1870" s="33">
        <f>IF(_xlfn.XLOOKUP(C1870,Raw_Data_Paid_23!$C$4:$C$2114,Raw_Data_Paid_23!$C$4:$C$2114,1)= 1,1,0)</f>
        <v>1</v>
      </c>
      <c r="O1870" t="str">
        <f>IF(M1870=$W$7,IF(AND(N1870,_xlfn.XLOOKUP(C1870,Raw_Data_OS_23!$C$7:$C$4518,Raw_Data_OS_23!$G$7:$G$4518,0)=G1870),"A",IF(_xlfn.XLOOKUP(C1870,Raw_Data_Paid_23!$C$4:$C$2114,Raw_Data_Paid_23!$C$4:$C$2114,"B1")="B1","B1","B2")),IF(_xlfn.XLOOKUP(C1870,Raw_Data_Paid_23!$C$4:$C$2114,Raw_Data_Paid_23!$C$4:$C$2114,"C1")="C1","C1","C2"))</f>
        <v>C1</v>
      </c>
      <c r="P1870" t="str">
        <f t="shared" si="79"/>
        <v>2020C1Marine</v>
      </c>
    </row>
    <row r="1871" spans="3:16" x14ac:dyDescent="0.35">
      <c r="C1871" s="6" t="s">
        <v>2079</v>
      </c>
      <c r="D1871" s="7" t="s">
        <v>4120</v>
      </c>
      <c r="E1871" s="7" t="s">
        <v>5213</v>
      </c>
      <c r="F1871" s="8" t="s">
        <v>658</v>
      </c>
      <c r="G1871" s="9">
        <v>1000</v>
      </c>
      <c r="H1871" s="10">
        <v>2020</v>
      </c>
      <c r="I1871" s="10">
        <v>2020</v>
      </c>
      <c r="J1871" s="11" t="s">
        <v>33</v>
      </c>
      <c r="K1871" s="12">
        <v>1000</v>
      </c>
      <c r="L1871" s="12">
        <v>1</v>
      </c>
      <c r="M1871" s="33" t="str">
        <f>IF(_xlfn.XLOOKUP(C1871,Raw_Data_OS_23!$C$7:$C$4518,Raw_Data_OS_23!$G$7:$G$4518,"Paid/ Closed")="Paid/ Closed","Paid/ Closed", "Still_Outstanding")</f>
        <v>Still_Outstanding</v>
      </c>
      <c r="N1871" s="33">
        <f>IF(_xlfn.XLOOKUP(C1871,Raw_Data_Paid_23!$C$4:$C$2114,Raw_Data_Paid_23!$C$4:$C$2114,1)= 1,1,0)</f>
        <v>1</v>
      </c>
      <c r="O1871" t="str">
        <f>IF(M1871=$W$7,IF(AND(N1871,_xlfn.XLOOKUP(C1871,Raw_Data_OS_23!$C$7:$C$4518,Raw_Data_OS_23!$G$7:$G$4518,0)=G1871),"A",IF(_xlfn.XLOOKUP(C1871,Raw_Data_Paid_23!$C$4:$C$2114,Raw_Data_Paid_23!$C$4:$C$2114,"B1")="B1","B1","B2")),IF(_xlfn.XLOOKUP(C1871,Raw_Data_Paid_23!$C$4:$C$2114,Raw_Data_Paid_23!$C$4:$C$2114,"C1")="C1","C1","C2"))</f>
        <v>B1</v>
      </c>
      <c r="P1871" t="str">
        <f t="shared" si="79"/>
        <v>2020B1Workmen's Compensation</v>
      </c>
    </row>
    <row r="1872" spans="3:16" x14ac:dyDescent="0.35">
      <c r="C1872" s="6" t="s">
        <v>2080</v>
      </c>
      <c r="D1872" s="7" t="s">
        <v>4147</v>
      </c>
      <c r="E1872" s="7" t="s">
        <v>4298</v>
      </c>
      <c r="F1872" s="8" t="s">
        <v>4244</v>
      </c>
      <c r="G1872" s="9">
        <v>324561.40350000001</v>
      </c>
      <c r="H1872" s="10">
        <v>2020</v>
      </c>
      <c r="I1872" s="10">
        <v>2020</v>
      </c>
      <c r="J1872" s="11" t="s">
        <v>28</v>
      </c>
      <c r="K1872" s="12">
        <v>324561.40350000001</v>
      </c>
      <c r="L1872" s="12">
        <v>1</v>
      </c>
      <c r="M1872" s="33" t="str">
        <f>IF(_xlfn.XLOOKUP(C1872,Raw_Data_OS_23!$C$7:$C$4518,Raw_Data_OS_23!$G$7:$G$4518,"Paid/ Closed")="Paid/ Closed","Paid/ Closed", "Still_Outstanding")</f>
        <v>Still_Outstanding</v>
      </c>
      <c r="N1872" s="33">
        <f>IF(_xlfn.XLOOKUP(C1872,Raw_Data_Paid_23!$C$4:$C$2114,Raw_Data_Paid_23!$C$4:$C$2114,1)= 1,1,0)</f>
        <v>1</v>
      </c>
      <c r="O1872" t="str">
        <f>IF(M1872=$W$7,IF(AND(N1872,_xlfn.XLOOKUP(C1872,Raw_Data_OS_23!$C$7:$C$4518,Raw_Data_OS_23!$G$7:$G$4518,0)=G1872),"A",IF(_xlfn.XLOOKUP(C1872,Raw_Data_Paid_23!$C$4:$C$2114,Raw_Data_Paid_23!$C$4:$C$2114,"B1")="B1","B1","B2")),IF(_xlfn.XLOOKUP(C1872,Raw_Data_Paid_23!$C$4:$C$2114,Raw_Data_Paid_23!$C$4:$C$2114,"C1")="C1","C1","C2"))</f>
        <v>B1</v>
      </c>
      <c r="P1872" t="str">
        <f t="shared" si="79"/>
        <v>2020B1Marine</v>
      </c>
    </row>
    <row r="1873" spans="3:16" x14ac:dyDescent="0.35">
      <c r="C1873" s="6" t="s">
        <v>2081</v>
      </c>
      <c r="D1873" s="7" t="s">
        <v>4160</v>
      </c>
      <c r="E1873" s="7" t="s">
        <v>4281</v>
      </c>
      <c r="F1873" s="8" t="s">
        <v>658</v>
      </c>
      <c r="G1873" s="9">
        <v>500</v>
      </c>
      <c r="H1873" s="10">
        <v>2020</v>
      </c>
      <c r="I1873" s="10">
        <v>2020</v>
      </c>
      <c r="J1873" s="11" t="s">
        <v>28</v>
      </c>
      <c r="K1873" s="12">
        <v>500</v>
      </c>
      <c r="L1873" s="12">
        <v>1</v>
      </c>
      <c r="M1873" s="33" t="str">
        <f>IF(_xlfn.XLOOKUP(C1873,Raw_Data_OS_23!$C$7:$C$4518,Raw_Data_OS_23!$G$7:$G$4518,"Paid/ Closed")="Paid/ Closed","Paid/ Closed", "Still_Outstanding")</f>
        <v>Still_Outstanding</v>
      </c>
      <c r="N1873" s="33">
        <f>IF(_xlfn.XLOOKUP(C1873,Raw_Data_Paid_23!$C$4:$C$2114,Raw_Data_Paid_23!$C$4:$C$2114,1)= 1,1,0)</f>
        <v>1</v>
      </c>
      <c r="O1873" t="str">
        <f>IF(M1873=$W$7,IF(AND(N1873,_xlfn.XLOOKUP(C1873,Raw_Data_OS_23!$C$7:$C$4518,Raw_Data_OS_23!$G$7:$G$4518,0)=G1873),"A",IF(_xlfn.XLOOKUP(C1873,Raw_Data_Paid_23!$C$4:$C$2114,Raw_Data_Paid_23!$C$4:$C$2114,"B1")="B1","B1","B2")),IF(_xlfn.XLOOKUP(C1873,Raw_Data_Paid_23!$C$4:$C$2114,Raw_Data_Paid_23!$C$4:$C$2114,"C1")="C1","C1","C2"))</f>
        <v>B1</v>
      </c>
      <c r="P1873" t="str">
        <f t="shared" si="79"/>
        <v>2020B1Workmen's Compensation</v>
      </c>
    </row>
    <row r="1874" spans="3:16" x14ac:dyDescent="0.35">
      <c r="C1874" s="6" t="s">
        <v>2082</v>
      </c>
      <c r="D1874" s="7" t="s">
        <v>4065</v>
      </c>
      <c r="E1874" s="7" t="s">
        <v>3989</v>
      </c>
      <c r="F1874" s="8" t="s">
        <v>4244</v>
      </c>
      <c r="G1874" s="9">
        <v>85030</v>
      </c>
      <c r="H1874" s="10">
        <v>2020</v>
      </c>
      <c r="I1874" s="10">
        <v>2020</v>
      </c>
      <c r="J1874" s="11" t="s">
        <v>33</v>
      </c>
      <c r="K1874" s="12">
        <v>85030</v>
      </c>
      <c r="L1874" s="12">
        <v>1</v>
      </c>
      <c r="M1874" s="33" t="str">
        <f>IF(_xlfn.XLOOKUP(C1874,Raw_Data_OS_23!$C$7:$C$4518,Raw_Data_OS_23!$G$7:$G$4518,"Paid/ Closed")="Paid/ Closed","Paid/ Closed", "Still_Outstanding")</f>
        <v>Still_Outstanding</v>
      </c>
      <c r="N1874" s="33">
        <f>IF(_xlfn.XLOOKUP(C1874,Raw_Data_Paid_23!$C$4:$C$2114,Raw_Data_Paid_23!$C$4:$C$2114,1)= 1,1,0)</f>
        <v>1</v>
      </c>
      <c r="O1874" t="str">
        <f>IF(M1874=$W$7,IF(AND(N1874,_xlfn.XLOOKUP(C1874,Raw_Data_OS_23!$C$7:$C$4518,Raw_Data_OS_23!$G$7:$G$4518,0)=G1874),"A",IF(_xlfn.XLOOKUP(C1874,Raw_Data_Paid_23!$C$4:$C$2114,Raw_Data_Paid_23!$C$4:$C$2114,"B1")="B1","B1","B2")),IF(_xlfn.XLOOKUP(C1874,Raw_Data_Paid_23!$C$4:$C$2114,Raw_Data_Paid_23!$C$4:$C$2114,"C1")="C1","C1","C2"))</f>
        <v>B1</v>
      </c>
      <c r="P1874" t="str">
        <f t="shared" si="79"/>
        <v>2020B1Marine</v>
      </c>
    </row>
    <row r="1875" spans="3:16" x14ac:dyDescent="0.35">
      <c r="C1875" s="6" t="s">
        <v>2083</v>
      </c>
      <c r="D1875" s="7" t="s">
        <v>4065</v>
      </c>
      <c r="E1875" s="7" t="s">
        <v>3989</v>
      </c>
      <c r="F1875" s="8" t="s">
        <v>658</v>
      </c>
      <c r="G1875" s="9">
        <v>1000</v>
      </c>
      <c r="H1875" s="10">
        <v>2020</v>
      </c>
      <c r="I1875" s="10">
        <v>2020</v>
      </c>
      <c r="J1875" s="11" t="s">
        <v>33</v>
      </c>
      <c r="K1875" s="12">
        <v>1000</v>
      </c>
      <c r="L1875" s="12">
        <v>1</v>
      </c>
      <c r="M1875" s="33" t="str">
        <f>IF(_xlfn.XLOOKUP(C1875,Raw_Data_OS_23!$C$7:$C$4518,Raw_Data_OS_23!$G$7:$G$4518,"Paid/ Closed")="Paid/ Closed","Paid/ Closed", "Still_Outstanding")</f>
        <v>Still_Outstanding</v>
      </c>
      <c r="N1875" s="33">
        <f>IF(_xlfn.XLOOKUP(C1875,Raw_Data_Paid_23!$C$4:$C$2114,Raw_Data_Paid_23!$C$4:$C$2114,1)= 1,1,0)</f>
        <v>1</v>
      </c>
      <c r="O1875" t="str">
        <f>IF(M1875=$W$7,IF(AND(N1875,_xlfn.XLOOKUP(C1875,Raw_Data_OS_23!$C$7:$C$4518,Raw_Data_OS_23!$G$7:$G$4518,0)=G1875),"A",IF(_xlfn.XLOOKUP(C1875,Raw_Data_Paid_23!$C$4:$C$2114,Raw_Data_Paid_23!$C$4:$C$2114,"B1")="B1","B1","B2")),IF(_xlfn.XLOOKUP(C1875,Raw_Data_Paid_23!$C$4:$C$2114,Raw_Data_Paid_23!$C$4:$C$2114,"C1")="C1","C1","C2"))</f>
        <v>B1</v>
      </c>
      <c r="P1875" t="str">
        <f t="shared" si="79"/>
        <v>2020B1Workmen's Compensation</v>
      </c>
    </row>
    <row r="1876" spans="3:16" x14ac:dyDescent="0.35">
      <c r="C1876" s="6" t="s">
        <v>2084</v>
      </c>
      <c r="D1876" s="7" t="s">
        <v>5214</v>
      </c>
      <c r="E1876" s="7" t="s">
        <v>4064</v>
      </c>
      <c r="F1876" s="8" t="s">
        <v>4199</v>
      </c>
      <c r="G1876" s="9">
        <v>50000</v>
      </c>
      <c r="H1876" s="10">
        <v>2019</v>
      </c>
      <c r="I1876" s="10">
        <v>2020</v>
      </c>
      <c r="J1876" s="11" t="s">
        <v>140</v>
      </c>
      <c r="K1876" s="12">
        <v>50000</v>
      </c>
      <c r="L1876" s="12">
        <v>1</v>
      </c>
      <c r="M1876" s="33" t="str">
        <f>IF(_xlfn.XLOOKUP(C1876,Raw_Data_OS_23!$C$7:$C$4518,Raw_Data_OS_23!$G$7:$G$4518,"Paid/ Closed")="Paid/ Closed","Paid/ Closed", "Still_Outstanding")</f>
        <v>Paid/ Closed</v>
      </c>
      <c r="N1876" s="33">
        <f>IF(_xlfn.XLOOKUP(C1876,Raw_Data_Paid_23!$C$4:$C$2114,Raw_Data_Paid_23!$C$4:$C$2114,1)= 1,1,0)</f>
        <v>1</v>
      </c>
      <c r="O1876" t="str">
        <f>IF(M1876=$W$7,IF(AND(N1876,_xlfn.XLOOKUP(C1876,Raw_Data_OS_23!$C$7:$C$4518,Raw_Data_OS_23!$G$7:$G$4518,0)=G1876),"A",IF(_xlfn.XLOOKUP(C1876,Raw_Data_Paid_23!$C$4:$C$2114,Raw_Data_Paid_23!$C$4:$C$2114,"B1")="B1","B1","B2")),IF(_xlfn.XLOOKUP(C1876,Raw_Data_Paid_23!$C$4:$C$2114,Raw_Data_Paid_23!$C$4:$C$2114,"C1")="C1","C1","C2"))</f>
        <v>C1</v>
      </c>
      <c r="P1876" t="str">
        <f t="shared" si="79"/>
        <v>2019C1Theft</v>
      </c>
    </row>
    <row r="1877" spans="3:16" x14ac:dyDescent="0.35">
      <c r="C1877" s="6" t="s">
        <v>2085</v>
      </c>
      <c r="D1877" s="7" t="s">
        <v>5215</v>
      </c>
      <c r="E1877" s="7" t="s">
        <v>4064</v>
      </c>
      <c r="F1877" s="8" t="s">
        <v>3910</v>
      </c>
      <c r="G1877" s="9">
        <v>1000</v>
      </c>
      <c r="H1877" s="10">
        <v>2019</v>
      </c>
      <c r="I1877" s="10">
        <v>2020</v>
      </c>
      <c r="J1877" s="11" t="s">
        <v>140</v>
      </c>
      <c r="K1877" s="12">
        <v>1000</v>
      </c>
      <c r="L1877" s="12">
        <v>1</v>
      </c>
      <c r="M1877" s="33" t="str">
        <f>IF(_xlfn.XLOOKUP(C1877,Raw_Data_OS_23!$C$7:$C$4518,Raw_Data_OS_23!$G$7:$G$4518,"Paid/ Closed")="Paid/ Closed","Paid/ Closed", "Still_Outstanding")</f>
        <v>Paid/ Closed</v>
      </c>
      <c r="N1877" s="33">
        <f>IF(_xlfn.XLOOKUP(C1877,Raw_Data_Paid_23!$C$4:$C$2114,Raw_Data_Paid_23!$C$4:$C$2114,1)= 1,1,0)</f>
        <v>1</v>
      </c>
      <c r="O1877" t="str">
        <f>IF(M1877=$W$7,IF(AND(N1877,_xlfn.XLOOKUP(C1877,Raw_Data_OS_23!$C$7:$C$4518,Raw_Data_OS_23!$G$7:$G$4518,0)=G1877),"A",IF(_xlfn.XLOOKUP(C1877,Raw_Data_Paid_23!$C$4:$C$2114,Raw_Data_Paid_23!$C$4:$C$2114,"B1")="B1","B1","B2")),IF(_xlfn.XLOOKUP(C1877,Raw_Data_Paid_23!$C$4:$C$2114,Raw_Data_Paid_23!$C$4:$C$2114,"C1")="C1","C1","C2"))</f>
        <v>C1</v>
      </c>
      <c r="P1877" t="str">
        <f t="shared" si="79"/>
        <v>2019C1Motor Private</v>
      </c>
    </row>
    <row r="1878" spans="3:16" x14ac:dyDescent="0.35">
      <c r="C1878" s="6" t="s">
        <v>2086</v>
      </c>
      <c r="D1878" s="7" t="s">
        <v>4405</v>
      </c>
      <c r="E1878" s="7" t="s">
        <v>3944</v>
      </c>
      <c r="F1878" s="8" t="s">
        <v>4214</v>
      </c>
      <c r="G1878" s="9">
        <v>280000</v>
      </c>
      <c r="H1878" s="10">
        <v>2020</v>
      </c>
      <c r="I1878" s="10">
        <v>2020</v>
      </c>
      <c r="J1878" s="11" t="s">
        <v>28</v>
      </c>
      <c r="K1878" s="12">
        <v>280000</v>
      </c>
      <c r="L1878" s="12">
        <v>1</v>
      </c>
      <c r="M1878" s="33" t="str">
        <f>IF(_xlfn.XLOOKUP(C1878,Raw_Data_OS_23!$C$7:$C$4518,Raw_Data_OS_23!$G$7:$G$4518,"Paid/ Closed")="Paid/ Closed","Paid/ Closed", "Still_Outstanding")</f>
        <v>Still_Outstanding</v>
      </c>
      <c r="N1878" s="33">
        <f>IF(_xlfn.XLOOKUP(C1878,Raw_Data_Paid_23!$C$4:$C$2114,Raw_Data_Paid_23!$C$4:$C$2114,1)= 1,1,0)</f>
        <v>1</v>
      </c>
      <c r="O1878" t="str">
        <f>IF(M1878=$W$7,IF(AND(N1878,_xlfn.XLOOKUP(C1878,Raw_Data_OS_23!$C$7:$C$4518,Raw_Data_OS_23!$G$7:$G$4518,0)=G1878),"A",IF(_xlfn.XLOOKUP(C1878,Raw_Data_Paid_23!$C$4:$C$2114,Raw_Data_Paid_23!$C$4:$C$2114,"B1")="B1","B1","B2")),IF(_xlfn.XLOOKUP(C1878,Raw_Data_Paid_23!$C$4:$C$2114,Raw_Data_Paid_23!$C$4:$C$2114,"C1")="C1","C1","C2"))</f>
        <v>B1</v>
      </c>
      <c r="P1878" t="str">
        <f t="shared" si="79"/>
        <v>2020B1Liability</v>
      </c>
    </row>
    <row r="1879" spans="3:16" x14ac:dyDescent="0.35">
      <c r="C1879" s="6" t="s">
        <v>2087</v>
      </c>
      <c r="D1879" s="7" t="s">
        <v>4249</v>
      </c>
      <c r="E1879" s="7" t="s">
        <v>5216</v>
      </c>
      <c r="F1879" s="8" t="s">
        <v>4238</v>
      </c>
      <c r="G1879" s="9">
        <v>72950</v>
      </c>
      <c r="H1879" s="10">
        <v>2020</v>
      </c>
      <c r="I1879" s="10">
        <v>2020</v>
      </c>
      <c r="J1879" s="11" t="s">
        <v>33</v>
      </c>
      <c r="K1879" s="12">
        <v>65655</v>
      </c>
      <c r="L1879" s="12">
        <v>1</v>
      </c>
      <c r="M1879" s="33" t="str">
        <f>IF(_xlfn.XLOOKUP(C1879,Raw_Data_OS_23!$C$7:$C$4518,Raw_Data_OS_23!$G$7:$G$4518,"Paid/ Closed")="Paid/ Closed","Paid/ Closed", "Still_Outstanding")</f>
        <v>Paid/ Closed</v>
      </c>
      <c r="N1879" s="33">
        <f>IF(_xlfn.XLOOKUP(C1879,Raw_Data_Paid_23!$C$4:$C$2114,Raw_Data_Paid_23!$C$4:$C$2114,1)= 1,1,0)</f>
        <v>1</v>
      </c>
      <c r="O1879" t="str">
        <f>IF(M1879=$W$7,IF(AND(N1879,_xlfn.XLOOKUP(C1879,Raw_Data_OS_23!$C$7:$C$4518,Raw_Data_OS_23!$G$7:$G$4518,0)=G1879),"A",IF(_xlfn.XLOOKUP(C1879,Raw_Data_Paid_23!$C$4:$C$2114,Raw_Data_Paid_23!$C$4:$C$2114,"B1")="B1","B1","B2")),IF(_xlfn.XLOOKUP(C1879,Raw_Data_Paid_23!$C$4:$C$2114,Raw_Data_Paid_23!$C$4:$C$2114,"C1")="C1","C1","C2"))</f>
        <v>C1</v>
      </c>
      <c r="P1879" t="str">
        <f t="shared" si="79"/>
        <v>2020C1Fire Domestic</v>
      </c>
    </row>
    <row r="1880" spans="3:16" x14ac:dyDescent="0.35">
      <c r="C1880" s="6" t="s">
        <v>2088</v>
      </c>
      <c r="D1880" s="7" t="s">
        <v>5217</v>
      </c>
      <c r="E1880" s="7" t="s">
        <v>4253</v>
      </c>
      <c r="F1880" s="8" t="s">
        <v>4244</v>
      </c>
      <c r="G1880" s="9">
        <v>250000</v>
      </c>
      <c r="H1880" s="10">
        <v>2020</v>
      </c>
      <c r="I1880" s="10">
        <v>2020</v>
      </c>
      <c r="J1880" s="11" t="s">
        <v>33</v>
      </c>
      <c r="K1880" s="12">
        <v>250000</v>
      </c>
      <c r="L1880" s="12">
        <v>1</v>
      </c>
      <c r="M1880" s="33" t="str">
        <f>IF(_xlfn.XLOOKUP(C1880,Raw_Data_OS_23!$C$7:$C$4518,Raw_Data_OS_23!$G$7:$G$4518,"Paid/ Closed")="Paid/ Closed","Paid/ Closed", "Still_Outstanding")</f>
        <v>Paid/ Closed</v>
      </c>
      <c r="N1880" s="33">
        <f>IF(_xlfn.XLOOKUP(C1880,Raw_Data_Paid_23!$C$4:$C$2114,Raw_Data_Paid_23!$C$4:$C$2114,1)= 1,1,0)</f>
        <v>1</v>
      </c>
      <c r="O1880" t="str">
        <f>IF(M1880=$W$7,IF(AND(N1880,_xlfn.XLOOKUP(C1880,Raw_Data_OS_23!$C$7:$C$4518,Raw_Data_OS_23!$G$7:$G$4518,0)=G1880),"A",IF(_xlfn.XLOOKUP(C1880,Raw_Data_Paid_23!$C$4:$C$2114,Raw_Data_Paid_23!$C$4:$C$2114,"B1")="B1","B1","B2")),IF(_xlfn.XLOOKUP(C1880,Raw_Data_Paid_23!$C$4:$C$2114,Raw_Data_Paid_23!$C$4:$C$2114,"C1")="C1","C1","C2"))</f>
        <v>C1</v>
      </c>
      <c r="P1880" t="str">
        <f t="shared" si="79"/>
        <v>2020C1Marine</v>
      </c>
    </row>
    <row r="1881" spans="3:16" x14ac:dyDescent="0.35">
      <c r="C1881" s="6" t="s">
        <v>2089</v>
      </c>
      <c r="D1881" s="7" t="s">
        <v>5217</v>
      </c>
      <c r="E1881" s="7" t="s">
        <v>4253</v>
      </c>
      <c r="F1881" s="8" t="s">
        <v>4199</v>
      </c>
      <c r="G1881" s="9">
        <v>10000</v>
      </c>
      <c r="H1881" s="10">
        <v>2020</v>
      </c>
      <c r="I1881" s="10">
        <v>2020</v>
      </c>
      <c r="J1881" s="11" t="s">
        <v>33</v>
      </c>
      <c r="K1881" s="12">
        <v>10000</v>
      </c>
      <c r="L1881" s="12">
        <v>1</v>
      </c>
      <c r="M1881" s="33" t="str">
        <f>IF(_xlfn.XLOOKUP(C1881,Raw_Data_OS_23!$C$7:$C$4518,Raw_Data_OS_23!$G$7:$G$4518,"Paid/ Closed")="Paid/ Closed","Paid/ Closed", "Still_Outstanding")</f>
        <v>Still_Outstanding</v>
      </c>
      <c r="N1881" s="33">
        <f>IF(_xlfn.XLOOKUP(C1881,Raw_Data_Paid_23!$C$4:$C$2114,Raw_Data_Paid_23!$C$4:$C$2114,1)= 1,1,0)</f>
        <v>1</v>
      </c>
      <c r="O1881" t="str">
        <f>IF(M1881=$W$7,IF(AND(N1881,_xlfn.XLOOKUP(C1881,Raw_Data_OS_23!$C$7:$C$4518,Raw_Data_OS_23!$G$7:$G$4518,0)=G1881),"A",IF(_xlfn.XLOOKUP(C1881,Raw_Data_Paid_23!$C$4:$C$2114,Raw_Data_Paid_23!$C$4:$C$2114,"B1")="B1","B1","B2")),IF(_xlfn.XLOOKUP(C1881,Raw_Data_Paid_23!$C$4:$C$2114,Raw_Data_Paid_23!$C$4:$C$2114,"C1")="C1","C1","C2"))</f>
        <v>A</v>
      </c>
      <c r="P1881" t="str">
        <f t="shared" si="79"/>
        <v>2020ATheft</v>
      </c>
    </row>
    <row r="1882" spans="3:16" x14ac:dyDescent="0.35">
      <c r="C1882" s="6" t="s">
        <v>2090</v>
      </c>
      <c r="D1882" s="7" t="s">
        <v>4444</v>
      </c>
      <c r="E1882" s="7" t="s">
        <v>4069</v>
      </c>
      <c r="F1882" s="8" t="s">
        <v>4248</v>
      </c>
      <c r="G1882" s="9">
        <v>150000</v>
      </c>
      <c r="H1882" s="10">
        <v>2020</v>
      </c>
      <c r="I1882" s="10">
        <v>2020</v>
      </c>
      <c r="J1882" s="11" t="s">
        <v>33</v>
      </c>
      <c r="K1882" s="12">
        <v>1212</v>
      </c>
      <c r="L1882" s="12">
        <v>1</v>
      </c>
      <c r="M1882" s="33" t="str">
        <f>IF(_xlfn.XLOOKUP(C1882,Raw_Data_OS_23!$C$7:$C$4518,Raw_Data_OS_23!$G$7:$G$4518,"Paid/ Closed")="Paid/ Closed","Paid/ Closed", "Still_Outstanding")</f>
        <v>Paid/ Closed</v>
      </c>
      <c r="N1882" s="33">
        <f>IF(_xlfn.XLOOKUP(C1882,Raw_Data_Paid_23!$C$4:$C$2114,Raw_Data_Paid_23!$C$4:$C$2114,1)= 1,1,0)</f>
        <v>1</v>
      </c>
      <c r="O1882" t="str">
        <f>IF(M1882=$W$7,IF(AND(N1882,_xlfn.XLOOKUP(C1882,Raw_Data_OS_23!$C$7:$C$4518,Raw_Data_OS_23!$G$7:$G$4518,0)=G1882),"A",IF(_xlfn.XLOOKUP(C1882,Raw_Data_Paid_23!$C$4:$C$2114,Raw_Data_Paid_23!$C$4:$C$2114,"B1")="B1","B1","B2")),IF(_xlfn.XLOOKUP(C1882,Raw_Data_Paid_23!$C$4:$C$2114,Raw_Data_Paid_23!$C$4:$C$2114,"C1")="C1","C1","C2"))</f>
        <v>C1</v>
      </c>
      <c r="P1882" t="str">
        <f t="shared" si="79"/>
        <v>2020C1Fire Industrial</v>
      </c>
    </row>
    <row r="1883" spans="3:16" x14ac:dyDescent="0.35">
      <c r="C1883" s="6" t="s">
        <v>1278</v>
      </c>
      <c r="D1883" s="7" t="s">
        <v>4001</v>
      </c>
      <c r="E1883" s="7" t="s">
        <v>4001</v>
      </c>
      <c r="F1883" s="8" t="s">
        <v>4248</v>
      </c>
      <c r="G1883" s="9">
        <v>90330</v>
      </c>
      <c r="H1883" s="10">
        <v>2020</v>
      </c>
      <c r="I1883" s="10">
        <v>2020</v>
      </c>
      <c r="J1883" s="11" t="s">
        <v>33</v>
      </c>
      <c r="K1883" s="12">
        <v>0</v>
      </c>
      <c r="L1883" s="12">
        <v>1</v>
      </c>
      <c r="M1883" s="33" t="str">
        <f>IF(_xlfn.XLOOKUP(C1883,Raw_Data_OS_23!$C$7:$C$4518,Raw_Data_OS_23!$G$7:$G$4518,"Paid/ Closed")="Paid/ Closed","Paid/ Closed", "Still_Outstanding")</f>
        <v>Still_Outstanding</v>
      </c>
      <c r="N1883" s="33">
        <f>IF(_xlfn.XLOOKUP(C1883,Raw_Data_Paid_23!$C$4:$C$2114,Raw_Data_Paid_23!$C$4:$C$2114,1)= 1,1,0)</f>
        <v>1</v>
      </c>
      <c r="O1883" t="str">
        <f>IF(M1883=$W$7,IF(AND(N1883,_xlfn.XLOOKUP(C1883,Raw_Data_OS_23!$C$7:$C$4518,Raw_Data_OS_23!$G$7:$G$4518,0)=G1883),"A",IF(_xlfn.XLOOKUP(C1883,Raw_Data_Paid_23!$C$4:$C$2114,Raw_Data_Paid_23!$C$4:$C$2114,"B1")="B1","B1","B2")),IF(_xlfn.XLOOKUP(C1883,Raw_Data_Paid_23!$C$4:$C$2114,Raw_Data_Paid_23!$C$4:$C$2114,"C1")="C1","C1","C2"))</f>
        <v>B1</v>
      </c>
      <c r="P1883" t="str">
        <f t="shared" si="79"/>
        <v>2020B1Fire Industrial</v>
      </c>
    </row>
    <row r="1884" spans="3:16" x14ac:dyDescent="0.35">
      <c r="C1884" s="6" t="s">
        <v>2091</v>
      </c>
      <c r="D1884" s="7" t="s">
        <v>4303</v>
      </c>
      <c r="E1884" s="7" t="s">
        <v>4095</v>
      </c>
      <c r="F1884" s="8" t="s">
        <v>3908</v>
      </c>
      <c r="G1884" s="9">
        <v>1000</v>
      </c>
      <c r="H1884" s="10">
        <v>2020</v>
      </c>
      <c r="I1884" s="10">
        <v>2020</v>
      </c>
      <c r="J1884" s="11" t="s">
        <v>33</v>
      </c>
      <c r="K1884" s="12">
        <v>1000</v>
      </c>
      <c r="L1884" s="12">
        <v>1</v>
      </c>
      <c r="M1884" s="33" t="str">
        <f>IF(_xlfn.XLOOKUP(C1884,Raw_Data_OS_23!$C$7:$C$4518,Raw_Data_OS_23!$G$7:$G$4518,"Paid/ Closed")="Paid/ Closed","Paid/ Closed", "Still_Outstanding")</f>
        <v>Still_Outstanding</v>
      </c>
      <c r="N1884" s="33">
        <f>IF(_xlfn.XLOOKUP(C1884,Raw_Data_Paid_23!$C$4:$C$2114,Raw_Data_Paid_23!$C$4:$C$2114,1)= 1,1,0)</f>
        <v>1</v>
      </c>
      <c r="O1884" t="str">
        <f>IF(M1884=$W$7,IF(AND(N1884,_xlfn.XLOOKUP(C1884,Raw_Data_OS_23!$C$7:$C$4518,Raw_Data_OS_23!$G$7:$G$4518,0)=G1884),"A",IF(_xlfn.XLOOKUP(C1884,Raw_Data_Paid_23!$C$4:$C$2114,Raw_Data_Paid_23!$C$4:$C$2114,"B1")="B1","B1","B2")),IF(_xlfn.XLOOKUP(C1884,Raw_Data_Paid_23!$C$4:$C$2114,Raw_Data_Paid_23!$C$4:$C$2114,"C1")="C1","C1","C2"))</f>
        <v>B1</v>
      </c>
      <c r="P1884" t="str">
        <f t="shared" si="79"/>
        <v>2020B1Motor Commercial</v>
      </c>
    </row>
    <row r="1885" spans="3:16" x14ac:dyDescent="0.35">
      <c r="C1885" s="6" t="s">
        <v>2092</v>
      </c>
      <c r="D1885" s="7" t="s">
        <v>5218</v>
      </c>
      <c r="E1885" s="7" t="s">
        <v>5219</v>
      </c>
      <c r="F1885" s="8" t="s">
        <v>3910</v>
      </c>
      <c r="G1885" s="9">
        <v>2000</v>
      </c>
      <c r="H1885" s="10">
        <v>2018</v>
      </c>
      <c r="I1885" s="10">
        <v>2020</v>
      </c>
      <c r="J1885" s="11" t="s">
        <v>684</v>
      </c>
      <c r="K1885" s="12">
        <v>2000</v>
      </c>
      <c r="L1885" s="12">
        <v>1</v>
      </c>
      <c r="M1885" s="33" t="str">
        <f>IF(_xlfn.XLOOKUP(C1885,Raw_Data_OS_23!$C$7:$C$4518,Raw_Data_OS_23!$G$7:$G$4518,"Paid/ Closed")="Paid/ Closed","Paid/ Closed", "Still_Outstanding")</f>
        <v>Paid/ Closed</v>
      </c>
      <c r="N1885" s="33">
        <f>IF(_xlfn.XLOOKUP(C1885,Raw_Data_Paid_23!$C$4:$C$2114,Raw_Data_Paid_23!$C$4:$C$2114,1)= 1,1,0)</f>
        <v>1</v>
      </c>
      <c r="O1885" t="str">
        <f>IF(M1885=$W$7,IF(AND(N1885,_xlfn.XLOOKUP(C1885,Raw_Data_OS_23!$C$7:$C$4518,Raw_Data_OS_23!$G$7:$G$4518,0)=G1885),"A",IF(_xlfn.XLOOKUP(C1885,Raw_Data_Paid_23!$C$4:$C$2114,Raw_Data_Paid_23!$C$4:$C$2114,"B1")="B1","B1","B2")),IF(_xlfn.XLOOKUP(C1885,Raw_Data_Paid_23!$C$4:$C$2114,Raw_Data_Paid_23!$C$4:$C$2114,"C1")="C1","C1","C2"))</f>
        <v>C1</v>
      </c>
      <c r="P1885" t="str">
        <f t="shared" si="79"/>
        <v>2018C1Motor Private</v>
      </c>
    </row>
    <row r="1886" spans="3:16" x14ac:dyDescent="0.35">
      <c r="C1886" s="6" t="s">
        <v>2093</v>
      </c>
      <c r="D1886" s="7" t="s">
        <v>4076</v>
      </c>
      <c r="E1886" s="7" t="s">
        <v>4078</v>
      </c>
      <c r="F1886" s="8" t="s">
        <v>4195</v>
      </c>
      <c r="G1886" s="9">
        <v>10000</v>
      </c>
      <c r="H1886" s="10">
        <v>2020</v>
      </c>
      <c r="I1886" s="10">
        <v>2020</v>
      </c>
      <c r="J1886" s="11" t="s">
        <v>35</v>
      </c>
      <c r="K1886" s="12">
        <v>348</v>
      </c>
      <c r="L1886" s="12">
        <v>1</v>
      </c>
      <c r="M1886" s="33" t="str">
        <f>IF(_xlfn.XLOOKUP(C1886,Raw_Data_OS_23!$C$7:$C$4518,Raw_Data_OS_23!$G$7:$G$4518,"Paid/ Closed")="Paid/ Closed","Paid/ Closed", "Still_Outstanding")</f>
        <v>Still_Outstanding</v>
      </c>
      <c r="N1886" s="33">
        <f>IF(_xlfn.XLOOKUP(C1886,Raw_Data_Paid_23!$C$4:$C$2114,Raw_Data_Paid_23!$C$4:$C$2114,1)= 1,1,0)</f>
        <v>1</v>
      </c>
      <c r="O1886" t="str">
        <f>IF(M1886=$W$7,IF(AND(N1886,_xlfn.XLOOKUP(C1886,Raw_Data_OS_23!$C$7:$C$4518,Raw_Data_OS_23!$G$7:$G$4518,0)=G1886),"A",IF(_xlfn.XLOOKUP(C1886,Raw_Data_Paid_23!$C$4:$C$2114,Raw_Data_Paid_23!$C$4:$C$2114,"B1")="B1","B1","B2")),IF(_xlfn.XLOOKUP(C1886,Raw_Data_Paid_23!$C$4:$C$2114,Raw_Data_Paid_23!$C$4:$C$2114,"C1")="C1","C1","C2"))</f>
        <v>B1</v>
      </c>
      <c r="P1886" t="str">
        <f t="shared" si="79"/>
        <v>2020B1Engineering</v>
      </c>
    </row>
    <row r="1887" spans="3:16" x14ac:dyDescent="0.35">
      <c r="C1887" s="6" t="s">
        <v>1279</v>
      </c>
      <c r="D1887" s="7" t="s">
        <v>4071</v>
      </c>
      <c r="E1887" s="7" t="s">
        <v>4369</v>
      </c>
      <c r="F1887" s="8" t="s">
        <v>658</v>
      </c>
      <c r="G1887" s="9">
        <v>22600</v>
      </c>
      <c r="H1887" s="10">
        <v>2020</v>
      </c>
      <c r="I1887" s="10">
        <v>2020</v>
      </c>
      <c r="J1887" s="11" t="s">
        <v>33</v>
      </c>
      <c r="K1887" s="12">
        <v>22600</v>
      </c>
      <c r="L1887" s="12">
        <v>1</v>
      </c>
      <c r="M1887" s="33" t="str">
        <f>IF(_xlfn.XLOOKUP(C1887,Raw_Data_OS_23!$C$7:$C$4518,Raw_Data_OS_23!$G$7:$G$4518,"Paid/ Closed")="Paid/ Closed","Paid/ Closed", "Still_Outstanding")</f>
        <v>Still_Outstanding</v>
      </c>
      <c r="N1887" s="33">
        <f>IF(_xlfn.XLOOKUP(C1887,Raw_Data_Paid_23!$C$4:$C$2114,Raw_Data_Paid_23!$C$4:$C$2114,1)= 1,1,0)</f>
        <v>1</v>
      </c>
      <c r="O1887" t="str">
        <f>IF(M1887=$W$7,IF(AND(N1887,_xlfn.XLOOKUP(C1887,Raw_Data_OS_23!$C$7:$C$4518,Raw_Data_OS_23!$G$7:$G$4518,0)=G1887),"A",IF(_xlfn.XLOOKUP(C1887,Raw_Data_Paid_23!$C$4:$C$2114,Raw_Data_Paid_23!$C$4:$C$2114,"B1")="B1","B1","B2")),IF(_xlfn.XLOOKUP(C1887,Raw_Data_Paid_23!$C$4:$C$2114,Raw_Data_Paid_23!$C$4:$C$2114,"C1")="C1","C1","C2"))</f>
        <v>B1</v>
      </c>
      <c r="P1887" t="str">
        <f t="shared" si="79"/>
        <v>2020B1Workmen's Compensation</v>
      </c>
    </row>
    <row r="1888" spans="3:16" x14ac:dyDescent="0.35">
      <c r="C1888" s="6" t="s">
        <v>2094</v>
      </c>
      <c r="D1888" s="7" t="s">
        <v>4272</v>
      </c>
      <c r="E1888" s="7" t="s">
        <v>4370</v>
      </c>
      <c r="F1888" s="8" t="s">
        <v>4248</v>
      </c>
      <c r="G1888" s="9">
        <v>160000</v>
      </c>
      <c r="H1888" s="10">
        <v>2020</v>
      </c>
      <c r="I1888" s="10">
        <v>2020</v>
      </c>
      <c r="J1888" s="11" t="s">
        <v>35</v>
      </c>
      <c r="K1888" s="12">
        <v>9569.6</v>
      </c>
      <c r="L1888" s="12">
        <v>1</v>
      </c>
      <c r="M1888" s="33" t="str">
        <f>IF(_xlfn.XLOOKUP(C1888,Raw_Data_OS_23!$C$7:$C$4518,Raw_Data_OS_23!$G$7:$G$4518,"Paid/ Closed")="Paid/ Closed","Paid/ Closed", "Still_Outstanding")</f>
        <v>Still_Outstanding</v>
      </c>
      <c r="N1888" s="33">
        <f>IF(_xlfn.XLOOKUP(C1888,Raw_Data_Paid_23!$C$4:$C$2114,Raw_Data_Paid_23!$C$4:$C$2114,1)= 1,1,0)</f>
        <v>1</v>
      </c>
      <c r="O1888" t="str">
        <f>IF(M1888=$W$7,IF(AND(N1888,_xlfn.XLOOKUP(C1888,Raw_Data_OS_23!$C$7:$C$4518,Raw_Data_OS_23!$G$7:$G$4518,0)=G1888),"A",IF(_xlfn.XLOOKUP(C1888,Raw_Data_Paid_23!$C$4:$C$2114,Raw_Data_Paid_23!$C$4:$C$2114,"B1")="B1","B1","B2")),IF(_xlfn.XLOOKUP(C1888,Raw_Data_Paid_23!$C$4:$C$2114,Raw_Data_Paid_23!$C$4:$C$2114,"C1")="C1","C1","C2"))</f>
        <v>B1</v>
      </c>
      <c r="P1888" t="str">
        <f t="shared" si="79"/>
        <v>2020B1Fire Industrial</v>
      </c>
    </row>
    <row r="1889" spans="3:16" x14ac:dyDescent="0.35">
      <c r="C1889" s="6" t="s">
        <v>1280</v>
      </c>
      <c r="D1889" s="7" t="s">
        <v>5209</v>
      </c>
      <c r="E1889" s="7" t="s">
        <v>4373</v>
      </c>
      <c r="F1889" s="8" t="s">
        <v>4214</v>
      </c>
      <c r="G1889" s="9">
        <v>314</v>
      </c>
      <c r="H1889" s="10">
        <v>2020</v>
      </c>
      <c r="I1889" s="10">
        <v>2020</v>
      </c>
      <c r="J1889" s="11" t="s">
        <v>28</v>
      </c>
      <c r="K1889" s="12">
        <v>314</v>
      </c>
      <c r="L1889" s="12">
        <v>1</v>
      </c>
      <c r="M1889" s="33" t="str">
        <f>IF(_xlfn.XLOOKUP(C1889,Raw_Data_OS_23!$C$7:$C$4518,Raw_Data_OS_23!$G$7:$G$4518,"Paid/ Closed")="Paid/ Closed","Paid/ Closed", "Still_Outstanding")</f>
        <v>Still_Outstanding</v>
      </c>
      <c r="N1889" s="33">
        <f>IF(_xlfn.XLOOKUP(C1889,Raw_Data_Paid_23!$C$4:$C$2114,Raw_Data_Paid_23!$C$4:$C$2114,1)= 1,1,0)</f>
        <v>1</v>
      </c>
      <c r="O1889" t="str">
        <f>IF(M1889=$W$7,IF(AND(N1889,_xlfn.XLOOKUP(C1889,Raw_Data_OS_23!$C$7:$C$4518,Raw_Data_OS_23!$G$7:$G$4518,0)=G1889),"A",IF(_xlfn.XLOOKUP(C1889,Raw_Data_Paid_23!$C$4:$C$2114,Raw_Data_Paid_23!$C$4:$C$2114,"B1")="B1","B1","B2")),IF(_xlfn.XLOOKUP(C1889,Raw_Data_Paid_23!$C$4:$C$2114,Raw_Data_Paid_23!$C$4:$C$2114,"C1")="C1","C1","C2"))</f>
        <v>B1</v>
      </c>
      <c r="P1889" t="str">
        <f t="shared" si="79"/>
        <v>2020B1Liability</v>
      </c>
    </row>
    <row r="1890" spans="3:16" x14ac:dyDescent="0.35">
      <c r="C1890" s="6" t="s">
        <v>1281</v>
      </c>
      <c r="D1890" s="7" t="s">
        <v>4272</v>
      </c>
      <c r="E1890" s="7" t="s">
        <v>4382</v>
      </c>
      <c r="F1890" s="8" t="s">
        <v>4195</v>
      </c>
      <c r="G1890" s="9">
        <v>77850</v>
      </c>
      <c r="H1890" s="10">
        <v>2020</v>
      </c>
      <c r="I1890" s="10">
        <v>2020</v>
      </c>
      <c r="J1890" s="11" t="s">
        <v>35</v>
      </c>
      <c r="K1890" s="12">
        <v>77850</v>
      </c>
      <c r="L1890" s="12">
        <v>1</v>
      </c>
      <c r="M1890" s="33" t="str">
        <f>IF(_xlfn.XLOOKUP(C1890,Raw_Data_OS_23!$C$7:$C$4518,Raw_Data_OS_23!$G$7:$G$4518,"Paid/ Closed")="Paid/ Closed","Paid/ Closed", "Still_Outstanding")</f>
        <v>Still_Outstanding</v>
      </c>
      <c r="N1890" s="33">
        <f>IF(_xlfn.XLOOKUP(C1890,Raw_Data_Paid_23!$C$4:$C$2114,Raw_Data_Paid_23!$C$4:$C$2114,1)= 1,1,0)</f>
        <v>1</v>
      </c>
      <c r="O1890" t="str">
        <f>IF(M1890=$W$7,IF(AND(N1890,_xlfn.XLOOKUP(C1890,Raw_Data_OS_23!$C$7:$C$4518,Raw_Data_OS_23!$G$7:$G$4518,0)=G1890),"A",IF(_xlfn.XLOOKUP(C1890,Raw_Data_Paid_23!$C$4:$C$2114,Raw_Data_Paid_23!$C$4:$C$2114,"B1")="B1","B1","B2")),IF(_xlfn.XLOOKUP(C1890,Raw_Data_Paid_23!$C$4:$C$2114,Raw_Data_Paid_23!$C$4:$C$2114,"C1")="C1","C1","C2"))</f>
        <v>B1</v>
      </c>
      <c r="P1890" t="str">
        <f t="shared" si="79"/>
        <v>2020B1Engineering</v>
      </c>
    </row>
    <row r="1891" spans="3:16" x14ac:dyDescent="0.35">
      <c r="C1891" s="6" t="s">
        <v>1282</v>
      </c>
      <c r="D1891" s="7" t="s">
        <v>4031</v>
      </c>
      <c r="E1891" s="7" t="s">
        <v>4031</v>
      </c>
      <c r="F1891" s="8" t="s">
        <v>3910</v>
      </c>
      <c r="G1891" s="9">
        <v>6000</v>
      </c>
      <c r="H1891" s="10">
        <v>2020</v>
      </c>
      <c r="I1891" s="10">
        <v>2020</v>
      </c>
      <c r="J1891" s="11" t="s">
        <v>35</v>
      </c>
      <c r="K1891" s="12">
        <v>6000</v>
      </c>
      <c r="L1891" s="12">
        <v>1</v>
      </c>
      <c r="M1891" s="33" t="str">
        <f>IF(_xlfn.XLOOKUP(C1891,Raw_Data_OS_23!$C$7:$C$4518,Raw_Data_OS_23!$G$7:$G$4518,"Paid/ Closed")="Paid/ Closed","Paid/ Closed", "Still_Outstanding")</f>
        <v>Still_Outstanding</v>
      </c>
      <c r="N1891" s="33">
        <f>IF(_xlfn.XLOOKUP(C1891,Raw_Data_Paid_23!$C$4:$C$2114,Raw_Data_Paid_23!$C$4:$C$2114,1)= 1,1,0)</f>
        <v>1</v>
      </c>
      <c r="O1891" t="str">
        <f>IF(M1891=$W$7,IF(AND(N1891,_xlfn.XLOOKUP(C1891,Raw_Data_OS_23!$C$7:$C$4518,Raw_Data_OS_23!$G$7:$G$4518,0)=G1891),"A",IF(_xlfn.XLOOKUP(C1891,Raw_Data_Paid_23!$C$4:$C$2114,Raw_Data_Paid_23!$C$4:$C$2114,"B1")="B1","B1","B2")),IF(_xlfn.XLOOKUP(C1891,Raw_Data_Paid_23!$C$4:$C$2114,Raw_Data_Paid_23!$C$4:$C$2114,"C1")="C1","C1","C2"))</f>
        <v>B1</v>
      </c>
      <c r="P1891" t="str">
        <f t="shared" si="79"/>
        <v>2020B1Motor Private</v>
      </c>
    </row>
    <row r="1892" spans="3:16" x14ac:dyDescent="0.35">
      <c r="C1892" s="6" t="s">
        <v>1283</v>
      </c>
      <c r="D1892" s="7" t="s">
        <v>4266</v>
      </c>
      <c r="E1892" s="7" t="s">
        <v>4385</v>
      </c>
      <c r="F1892" s="8" t="s">
        <v>3910</v>
      </c>
      <c r="G1892" s="9">
        <v>50</v>
      </c>
      <c r="H1892" s="10">
        <v>2020</v>
      </c>
      <c r="I1892" s="10">
        <v>2020</v>
      </c>
      <c r="J1892" s="11" t="s">
        <v>35</v>
      </c>
      <c r="K1892" s="12">
        <v>50</v>
      </c>
      <c r="L1892" s="12">
        <v>1</v>
      </c>
      <c r="M1892" s="33" t="str">
        <f>IF(_xlfn.XLOOKUP(C1892,Raw_Data_OS_23!$C$7:$C$4518,Raw_Data_OS_23!$G$7:$G$4518,"Paid/ Closed")="Paid/ Closed","Paid/ Closed", "Still_Outstanding")</f>
        <v>Still_Outstanding</v>
      </c>
      <c r="N1892" s="33">
        <f>IF(_xlfn.XLOOKUP(C1892,Raw_Data_Paid_23!$C$4:$C$2114,Raw_Data_Paid_23!$C$4:$C$2114,1)= 1,1,0)</f>
        <v>1</v>
      </c>
      <c r="O1892" t="str">
        <f>IF(M1892=$W$7,IF(AND(N1892,_xlfn.XLOOKUP(C1892,Raw_Data_OS_23!$C$7:$C$4518,Raw_Data_OS_23!$G$7:$G$4518,0)=G1892),"A",IF(_xlfn.XLOOKUP(C1892,Raw_Data_Paid_23!$C$4:$C$2114,Raw_Data_Paid_23!$C$4:$C$2114,"B1")="B1","B1","B2")),IF(_xlfn.XLOOKUP(C1892,Raw_Data_Paid_23!$C$4:$C$2114,Raw_Data_Paid_23!$C$4:$C$2114,"C1")="C1","C1","C2"))</f>
        <v>B1</v>
      </c>
      <c r="P1892" t="str">
        <f t="shared" si="79"/>
        <v>2020B1Motor Private</v>
      </c>
    </row>
    <row r="1893" spans="3:16" x14ac:dyDescent="0.35">
      <c r="C1893" s="6" t="s">
        <v>1284</v>
      </c>
      <c r="D1893" s="7" t="s">
        <v>4361</v>
      </c>
      <c r="E1893" s="7" t="s">
        <v>4273</v>
      </c>
      <c r="F1893" s="8" t="s">
        <v>4244</v>
      </c>
      <c r="G1893" s="9">
        <v>1690560</v>
      </c>
      <c r="H1893" s="10">
        <v>2019</v>
      </c>
      <c r="I1893" s="10">
        <v>2020</v>
      </c>
      <c r="J1893" s="11" t="s">
        <v>25</v>
      </c>
      <c r="K1893" s="12">
        <v>1500000</v>
      </c>
      <c r="L1893" s="12">
        <v>1</v>
      </c>
      <c r="M1893" s="33" t="str">
        <f>IF(_xlfn.XLOOKUP(C1893,Raw_Data_OS_23!$C$7:$C$4518,Raw_Data_OS_23!$G$7:$G$4518,"Paid/ Closed")="Paid/ Closed","Paid/ Closed", "Still_Outstanding")</f>
        <v>Still_Outstanding</v>
      </c>
      <c r="N1893" s="33">
        <f>IF(_xlfn.XLOOKUP(C1893,Raw_Data_Paid_23!$C$4:$C$2114,Raw_Data_Paid_23!$C$4:$C$2114,1)= 1,1,0)</f>
        <v>1</v>
      </c>
      <c r="O1893" t="str">
        <f>IF(M1893=$W$7,IF(AND(N1893,_xlfn.XLOOKUP(C1893,Raw_Data_OS_23!$C$7:$C$4518,Raw_Data_OS_23!$G$7:$G$4518,0)=G1893),"A",IF(_xlfn.XLOOKUP(C1893,Raw_Data_Paid_23!$C$4:$C$2114,Raw_Data_Paid_23!$C$4:$C$2114,"B1")="B1","B1","B2")),IF(_xlfn.XLOOKUP(C1893,Raw_Data_Paid_23!$C$4:$C$2114,Raw_Data_Paid_23!$C$4:$C$2114,"C1")="C1","C1","C2"))</f>
        <v>B1</v>
      </c>
      <c r="P1893" t="str">
        <f t="shared" si="79"/>
        <v>2019B1Marine</v>
      </c>
    </row>
    <row r="1894" spans="3:16" x14ac:dyDescent="0.35">
      <c r="C1894" s="6" t="s">
        <v>2095</v>
      </c>
      <c r="D1894" s="7" t="s">
        <v>4308</v>
      </c>
      <c r="E1894" s="7" t="s">
        <v>4122</v>
      </c>
      <c r="F1894" s="8" t="s">
        <v>4195</v>
      </c>
      <c r="G1894" s="9">
        <v>663520</v>
      </c>
      <c r="H1894" s="10">
        <v>2020</v>
      </c>
      <c r="I1894" s="10">
        <v>2020</v>
      </c>
      <c r="J1894" s="11" t="s">
        <v>33</v>
      </c>
      <c r="K1894" s="12">
        <v>70779.759999999995</v>
      </c>
      <c r="L1894" s="12">
        <v>1</v>
      </c>
      <c r="M1894" s="33" t="str">
        <f>IF(_xlfn.XLOOKUP(C1894,Raw_Data_OS_23!$C$7:$C$4518,Raw_Data_OS_23!$G$7:$G$4518,"Paid/ Closed")="Paid/ Closed","Paid/ Closed", "Still_Outstanding")</f>
        <v>Still_Outstanding</v>
      </c>
      <c r="N1894" s="33">
        <f>IF(_xlfn.XLOOKUP(C1894,Raw_Data_Paid_23!$C$4:$C$2114,Raw_Data_Paid_23!$C$4:$C$2114,1)= 1,1,0)</f>
        <v>1</v>
      </c>
      <c r="O1894" t="str">
        <f>IF(M1894=$W$7,IF(AND(N1894,_xlfn.XLOOKUP(C1894,Raw_Data_OS_23!$C$7:$C$4518,Raw_Data_OS_23!$G$7:$G$4518,0)=G1894),"A",IF(_xlfn.XLOOKUP(C1894,Raw_Data_Paid_23!$C$4:$C$2114,Raw_Data_Paid_23!$C$4:$C$2114,"B1")="B1","B1","B2")),IF(_xlfn.XLOOKUP(C1894,Raw_Data_Paid_23!$C$4:$C$2114,Raw_Data_Paid_23!$C$4:$C$2114,"C1")="C1","C1","C2"))</f>
        <v>B1</v>
      </c>
      <c r="P1894" t="str">
        <f t="shared" si="79"/>
        <v>2020B1Engineering</v>
      </c>
    </row>
    <row r="1895" spans="3:16" x14ac:dyDescent="0.35">
      <c r="C1895" s="6" t="s">
        <v>2096</v>
      </c>
      <c r="D1895" s="7" t="s">
        <v>4396</v>
      </c>
      <c r="E1895" s="7" t="s">
        <v>4393</v>
      </c>
      <c r="F1895" s="8" t="s">
        <v>4248</v>
      </c>
      <c r="G1895" s="9">
        <v>30000</v>
      </c>
      <c r="H1895" s="10">
        <v>2020</v>
      </c>
      <c r="I1895" s="10">
        <v>2020</v>
      </c>
      <c r="J1895" s="11" t="s">
        <v>35</v>
      </c>
      <c r="K1895" s="12">
        <v>3855</v>
      </c>
      <c r="L1895" s="12">
        <v>1</v>
      </c>
      <c r="M1895" s="33" t="str">
        <f>IF(_xlfn.XLOOKUP(C1895,Raw_Data_OS_23!$C$7:$C$4518,Raw_Data_OS_23!$G$7:$G$4518,"Paid/ Closed")="Paid/ Closed","Paid/ Closed", "Still_Outstanding")</f>
        <v>Still_Outstanding</v>
      </c>
      <c r="N1895" s="33">
        <f>IF(_xlfn.XLOOKUP(C1895,Raw_Data_Paid_23!$C$4:$C$2114,Raw_Data_Paid_23!$C$4:$C$2114,1)= 1,1,0)</f>
        <v>1</v>
      </c>
      <c r="O1895" t="str">
        <f>IF(M1895=$W$7,IF(AND(N1895,_xlfn.XLOOKUP(C1895,Raw_Data_OS_23!$C$7:$C$4518,Raw_Data_OS_23!$G$7:$G$4518,0)=G1895),"A",IF(_xlfn.XLOOKUP(C1895,Raw_Data_Paid_23!$C$4:$C$2114,Raw_Data_Paid_23!$C$4:$C$2114,"B1")="B1","B1","B2")),IF(_xlfn.XLOOKUP(C1895,Raw_Data_Paid_23!$C$4:$C$2114,Raw_Data_Paid_23!$C$4:$C$2114,"C1")="C1","C1","C2"))</f>
        <v>B1</v>
      </c>
      <c r="P1895" t="str">
        <f t="shared" si="79"/>
        <v>2020B1Fire Industrial</v>
      </c>
    </row>
    <row r="1896" spans="3:16" x14ac:dyDescent="0.35">
      <c r="C1896" s="6" t="s">
        <v>2097</v>
      </c>
      <c r="D1896" s="7" t="s">
        <v>4381</v>
      </c>
      <c r="E1896" s="7" t="s">
        <v>4191</v>
      </c>
      <c r="F1896" s="8" t="s">
        <v>658</v>
      </c>
      <c r="G1896" s="9">
        <v>45000</v>
      </c>
      <c r="H1896" s="10">
        <v>2020</v>
      </c>
      <c r="I1896" s="10">
        <v>2020</v>
      </c>
      <c r="J1896" s="11" t="s">
        <v>35</v>
      </c>
      <c r="K1896" s="12">
        <v>45000</v>
      </c>
      <c r="L1896" s="12">
        <v>1</v>
      </c>
      <c r="M1896" s="33" t="str">
        <f>IF(_xlfn.XLOOKUP(C1896,Raw_Data_OS_23!$C$7:$C$4518,Raw_Data_OS_23!$G$7:$G$4518,"Paid/ Closed")="Paid/ Closed","Paid/ Closed", "Still_Outstanding")</f>
        <v>Still_Outstanding</v>
      </c>
      <c r="N1896" s="33">
        <f>IF(_xlfn.XLOOKUP(C1896,Raw_Data_Paid_23!$C$4:$C$2114,Raw_Data_Paid_23!$C$4:$C$2114,1)= 1,1,0)</f>
        <v>1</v>
      </c>
      <c r="O1896" t="str">
        <f>IF(M1896=$W$7,IF(AND(N1896,_xlfn.XLOOKUP(C1896,Raw_Data_OS_23!$C$7:$C$4518,Raw_Data_OS_23!$G$7:$G$4518,0)=G1896),"A",IF(_xlfn.XLOOKUP(C1896,Raw_Data_Paid_23!$C$4:$C$2114,Raw_Data_Paid_23!$C$4:$C$2114,"B1")="B1","B1","B2")),IF(_xlfn.XLOOKUP(C1896,Raw_Data_Paid_23!$C$4:$C$2114,Raw_Data_Paid_23!$C$4:$C$2114,"C1")="C1","C1","C2"))</f>
        <v>B1</v>
      </c>
      <c r="P1896" t="str">
        <f t="shared" si="79"/>
        <v>2020B1Workmen's Compensation</v>
      </c>
    </row>
    <row r="1897" spans="3:16" x14ac:dyDescent="0.35">
      <c r="C1897" s="6" t="s">
        <v>2098</v>
      </c>
      <c r="D1897" s="7" t="s">
        <v>4083</v>
      </c>
      <c r="E1897" s="7" t="s">
        <v>4088</v>
      </c>
      <c r="F1897" s="8" t="s">
        <v>3908</v>
      </c>
      <c r="G1897" s="9">
        <v>20000</v>
      </c>
      <c r="H1897" s="10">
        <v>2020</v>
      </c>
      <c r="I1897" s="10">
        <v>2020</v>
      </c>
      <c r="J1897" s="11" t="s">
        <v>35</v>
      </c>
      <c r="K1897" s="12">
        <v>20000</v>
      </c>
      <c r="L1897" s="12">
        <v>1</v>
      </c>
      <c r="M1897" s="33" t="str">
        <f>IF(_xlfn.XLOOKUP(C1897,Raw_Data_OS_23!$C$7:$C$4518,Raw_Data_OS_23!$G$7:$G$4518,"Paid/ Closed")="Paid/ Closed","Paid/ Closed", "Still_Outstanding")</f>
        <v>Still_Outstanding</v>
      </c>
      <c r="N1897" s="33">
        <f>IF(_xlfn.XLOOKUP(C1897,Raw_Data_Paid_23!$C$4:$C$2114,Raw_Data_Paid_23!$C$4:$C$2114,1)= 1,1,0)</f>
        <v>1</v>
      </c>
      <c r="O1897" t="str">
        <f>IF(M1897=$W$7,IF(AND(N1897,_xlfn.XLOOKUP(C1897,Raw_Data_OS_23!$C$7:$C$4518,Raw_Data_OS_23!$G$7:$G$4518,0)=G1897),"A",IF(_xlfn.XLOOKUP(C1897,Raw_Data_Paid_23!$C$4:$C$2114,Raw_Data_Paid_23!$C$4:$C$2114,"B1")="B1","B1","B2")),IF(_xlfn.XLOOKUP(C1897,Raw_Data_Paid_23!$C$4:$C$2114,Raw_Data_Paid_23!$C$4:$C$2114,"C1")="C1","C1","C2"))</f>
        <v>B1</v>
      </c>
      <c r="P1897" t="str">
        <f t="shared" si="79"/>
        <v>2020B1Motor Commercial</v>
      </c>
    </row>
    <row r="1898" spans="3:16" x14ac:dyDescent="0.35">
      <c r="C1898" s="6" t="s">
        <v>1285</v>
      </c>
      <c r="D1898" s="7" t="s">
        <v>5145</v>
      </c>
      <c r="E1898" s="7" t="s">
        <v>4013</v>
      </c>
      <c r="F1898" s="8" t="s">
        <v>4214</v>
      </c>
      <c r="G1898" s="9">
        <v>2626</v>
      </c>
      <c r="H1898" s="10">
        <v>2019</v>
      </c>
      <c r="I1898" s="10">
        <v>2020</v>
      </c>
      <c r="J1898" s="11" t="s">
        <v>51</v>
      </c>
      <c r="K1898" s="12">
        <v>2626</v>
      </c>
      <c r="L1898" s="12">
        <v>1</v>
      </c>
      <c r="M1898" s="33" t="str">
        <f>IF(_xlfn.XLOOKUP(C1898,Raw_Data_OS_23!$C$7:$C$4518,Raw_Data_OS_23!$G$7:$G$4518,"Paid/ Closed")="Paid/ Closed","Paid/ Closed", "Still_Outstanding")</f>
        <v>Still_Outstanding</v>
      </c>
      <c r="N1898" s="33">
        <f>IF(_xlfn.XLOOKUP(C1898,Raw_Data_Paid_23!$C$4:$C$2114,Raw_Data_Paid_23!$C$4:$C$2114,1)= 1,1,0)</f>
        <v>1</v>
      </c>
      <c r="O1898" t="str">
        <f>IF(M1898=$W$7,IF(AND(N1898,_xlfn.XLOOKUP(C1898,Raw_Data_OS_23!$C$7:$C$4518,Raw_Data_OS_23!$G$7:$G$4518,0)=G1898),"A",IF(_xlfn.XLOOKUP(C1898,Raw_Data_Paid_23!$C$4:$C$2114,Raw_Data_Paid_23!$C$4:$C$2114,"B1")="B1","B1","B2")),IF(_xlfn.XLOOKUP(C1898,Raw_Data_Paid_23!$C$4:$C$2114,Raw_Data_Paid_23!$C$4:$C$2114,"C1")="C1","C1","C2"))</f>
        <v>B1</v>
      </c>
      <c r="P1898" t="str">
        <f t="shared" si="79"/>
        <v>2019B1Liability</v>
      </c>
    </row>
    <row r="1899" spans="3:16" x14ac:dyDescent="0.35">
      <c r="C1899" s="6" t="s">
        <v>2099</v>
      </c>
      <c r="D1899" s="7" t="s">
        <v>4138</v>
      </c>
      <c r="E1899" s="7" t="s">
        <v>4013</v>
      </c>
      <c r="F1899" s="8" t="s">
        <v>4214</v>
      </c>
      <c r="G1899" s="9">
        <v>287800.92979999998</v>
      </c>
      <c r="H1899" s="10">
        <v>2020</v>
      </c>
      <c r="I1899" s="10">
        <v>2020</v>
      </c>
      <c r="J1899" s="11" t="s">
        <v>28</v>
      </c>
      <c r="K1899" s="12">
        <v>287800.92979999998</v>
      </c>
      <c r="L1899" s="12">
        <v>1</v>
      </c>
      <c r="M1899" s="33" t="str">
        <f>IF(_xlfn.XLOOKUP(C1899,Raw_Data_OS_23!$C$7:$C$4518,Raw_Data_OS_23!$G$7:$G$4518,"Paid/ Closed")="Paid/ Closed","Paid/ Closed", "Still_Outstanding")</f>
        <v>Still_Outstanding</v>
      </c>
      <c r="N1899" s="33">
        <f>IF(_xlfn.XLOOKUP(C1899,Raw_Data_Paid_23!$C$4:$C$2114,Raw_Data_Paid_23!$C$4:$C$2114,1)= 1,1,0)</f>
        <v>1</v>
      </c>
      <c r="O1899" t="str">
        <f>IF(M1899=$W$7,IF(AND(N1899,_xlfn.XLOOKUP(C1899,Raw_Data_OS_23!$C$7:$C$4518,Raw_Data_OS_23!$G$7:$G$4518,0)=G1899),"A",IF(_xlfn.XLOOKUP(C1899,Raw_Data_Paid_23!$C$4:$C$2114,Raw_Data_Paid_23!$C$4:$C$2114,"B1")="B1","B1","B2")),IF(_xlfn.XLOOKUP(C1899,Raw_Data_Paid_23!$C$4:$C$2114,Raw_Data_Paid_23!$C$4:$C$2114,"C1")="C1","C1","C2"))</f>
        <v>B1</v>
      </c>
      <c r="P1899" t="str">
        <f t="shared" si="79"/>
        <v>2020B1Liability</v>
      </c>
    </row>
    <row r="1900" spans="3:16" x14ac:dyDescent="0.35">
      <c r="C1900" s="6" t="s">
        <v>2100</v>
      </c>
      <c r="D1900" s="7" t="s">
        <v>5220</v>
      </c>
      <c r="E1900" s="7" t="s">
        <v>4013</v>
      </c>
      <c r="F1900" s="8" t="s">
        <v>4214</v>
      </c>
      <c r="G1900" s="9">
        <v>9654</v>
      </c>
      <c r="H1900" s="10">
        <v>2020</v>
      </c>
      <c r="I1900" s="10">
        <v>2020</v>
      </c>
      <c r="J1900" s="11" t="s">
        <v>33</v>
      </c>
      <c r="K1900" s="12">
        <v>9654</v>
      </c>
      <c r="L1900" s="12">
        <v>1</v>
      </c>
      <c r="M1900" s="33" t="str">
        <f>IF(_xlfn.XLOOKUP(C1900,Raw_Data_OS_23!$C$7:$C$4518,Raw_Data_OS_23!$G$7:$G$4518,"Paid/ Closed")="Paid/ Closed","Paid/ Closed", "Still_Outstanding")</f>
        <v>Still_Outstanding</v>
      </c>
      <c r="N1900" s="33">
        <f>IF(_xlfn.XLOOKUP(C1900,Raw_Data_Paid_23!$C$4:$C$2114,Raw_Data_Paid_23!$C$4:$C$2114,1)= 1,1,0)</f>
        <v>1</v>
      </c>
      <c r="O1900" t="str">
        <f>IF(M1900=$W$7,IF(AND(N1900,_xlfn.XLOOKUP(C1900,Raw_Data_OS_23!$C$7:$C$4518,Raw_Data_OS_23!$G$7:$G$4518,0)=G1900),"A",IF(_xlfn.XLOOKUP(C1900,Raw_Data_Paid_23!$C$4:$C$2114,Raw_Data_Paid_23!$C$4:$C$2114,"B1")="B1","B1","B2")),IF(_xlfn.XLOOKUP(C1900,Raw_Data_Paid_23!$C$4:$C$2114,Raw_Data_Paid_23!$C$4:$C$2114,"C1")="C1","C1","C2"))</f>
        <v>B1</v>
      </c>
      <c r="P1900" t="str">
        <f t="shared" si="79"/>
        <v>2020B1Liability</v>
      </c>
    </row>
    <row r="1901" spans="3:16" x14ac:dyDescent="0.35">
      <c r="C1901" s="6" t="s">
        <v>2101</v>
      </c>
      <c r="D1901" s="7" t="s">
        <v>5221</v>
      </c>
      <c r="E1901" s="7" t="s">
        <v>3951</v>
      </c>
      <c r="F1901" s="8" t="s">
        <v>4214</v>
      </c>
      <c r="G1901" s="9">
        <v>90000</v>
      </c>
      <c r="H1901" s="10">
        <v>2019</v>
      </c>
      <c r="I1901" s="10">
        <v>2020</v>
      </c>
      <c r="J1901" s="11" t="s">
        <v>681</v>
      </c>
      <c r="K1901" s="12">
        <v>90000</v>
      </c>
      <c r="L1901" s="12">
        <v>1</v>
      </c>
      <c r="M1901" s="33" t="str">
        <f>IF(_xlfn.XLOOKUP(C1901,Raw_Data_OS_23!$C$7:$C$4518,Raw_Data_OS_23!$G$7:$G$4518,"Paid/ Closed")="Paid/ Closed","Paid/ Closed", "Still_Outstanding")</f>
        <v>Paid/ Closed</v>
      </c>
      <c r="N1901" s="33">
        <f>IF(_xlfn.XLOOKUP(C1901,Raw_Data_Paid_23!$C$4:$C$2114,Raw_Data_Paid_23!$C$4:$C$2114,1)= 1,1,0)</f>
        <v>1</v>
      </c>
      <c r="O1901" t="str">
        <f>IF(M1901=$W$7,IF(AND(N1901,_xlfn.XLOOKUP(C1901,Raw_Data_OS_23!$C$7:$C$4518,Raw_Data_OS_23!$G$7:$G$4518,0)=G1901),"A",IF(_xlfn.XLOOKUP(C1901,Raw_Data_Paid_23!$C$4:$C$2114,Raw_Data_Paid_23!$C$4:$C$2114,"B1")="B1","B1","B2")),IF(_xlfn.XLOOKUP(C1901,Raw_Data_Paid_23!$C$4:$C$2114,Raw_Data_Paid_23!$C$4:$C$2114,"C1")="C1","C1","C2"))</f>
        <v>C1</v>
      </c>
      <c r="P1901" t="str">
        <f t="shared" si="79"/>
        <v>2019C1Liability</v>
      </c>
    </row>
    <row r="1902" spans="3:16" x14ac:dyDescent="0.35">
      <c r="C1902" s="6" t="s">
        <v>2102</v>
      </c>
      <c r="D1902" s="7" t="s">
        <v>4190</v>
      </c>
      <c r="E1902" s="7" t="s">
        <v>3951</v>
      </c>
      <c r="F1902" s="8" t="s">
        <v>4195</v>
      </c>
      <c r="G1902" s="9">
        <v>150000</v>
      </c>
      <c r="H1902" s="10">
        <v>2020</v>
      </c>
      <c r="I1902" s="10">
        <v>2020</v>
      </c>
      <c r="J1902" s="11" t="s">
        <v>35</v>
      </c>
      <c r="K1902" s="12">
        <v>13935</v>
      </c>
      <c r="L1902" s="12">
        <v>1</v>
      </c>
      <c r="M1902" s="33" t="str">
        <f>IF(_xlfn.XLOOKUP(C1902,Raw_Data_OS_23!$C$7:$C$4518,Raw_Data_OS_23!$G$7:$G$4518,"Paid/ Closed")="Paid/ Closed","Paid/ Closed", "Still_Outstanding")</f>
        <v>Still_Outstanding</v>
      </c>
      <c r="N1902" s="33">
        <f>IF(_xlfn.XLOOKUP(C1902,Raw_Data_Paid_23!$C$4:$C$2114,Raw_Data_Paid_23!$C$4:$C$2114,1)= 1,1,0)</f>
        <v>1</v>
      </c>
      <c r="O1902" t="str">
        <f>IF(M1902=$W$7,IF(AND(N1902,_xlfn.XLOOKUP(C1902,Raw_Data_OS_23!$C$7:$C$4518,Raw_Data_OS_23!$G$7:$G$4518,0)=G1902),"A",IF(_xlfn.XLOOKUP(C1902,Raw_Data_Paid_23!$C$4:$C$2114,Raw_Data_Paid_23!$C$4:$C$2114,"B1")="B1","B1","B2")),IF(_xlfn.XLOOKUP(C1902,Raw_Data_Paid_23!$C$4:$C$2114,Raw_Data_Paid_23!$C$4:$C$2114,"C1")="C1","C1","C2"))</f>
        <v>B1</v>
      </c>
      <c r="P1902" t="str">
        <f t="shared" si="79"/>
        <v>2020B1Engineering</v>
      </c>
    </row>
    <row r="1903" spans="3:16" x14ac:dyDescent="0.35">
      <c r="C1903" s="6" t="s">
        <v>2103</v>
      </c>
      <c r="D1903" s="7" t="s">
        <v>4132</v>
      </c>
      <c r="E1903" s="7" t="s">
        <v>4093</v>
      </c>
      <c r="F1903" s="8" t="s">
        <v>658</v>
      </c>
      <c r="G1903" s="9">
        <v>20000</v>
      </c>
      <c r="H1903" s="10">
        <v>2020</v>
      </c>
      <c r="I1903" s="10">
        <v>2020</v>
      </c>
      <c r="J1903" s="11" t="s">
        <v>28</v>
      </c>
      <c r="K1903" s="12">
        <v>20000</v>
      </c>
      <c r="L1903" s="12">
        <v>1</v>
      </c>
      <c r="M1903" s="33" t="str">
        <f>IF(_xlfn.XLOOKUP(C1903,Raw_Data_OS_23!$C$7:$C$4518,Raw_Data_OS_23!$G$7:$G$4518,"Paid/ Closed")="Paid/ Closed","Paid/ Closed", "Still_Outstanding")</f>
        <v>Still_Outstanding</v>
      </c>
      <c r="N1903" s="33">
        <f>IF(_xlfn.XLOOKUP(C1903,Raw_Data_Paid_23!$C$4:$C$2114,Raw_Data_Paid_23!$C$4:$C$2114,1)= 1,1,0)</f>
        <v>1</v>
      </c>
      <c r="O1903" t="str">
        <f>IF(M1903=$W$7,IF(AND(N1903,_xlfn.XLOOKUP(C1903,Raw_Data_OS_23!$C$7:$C$4518,Raw_Data_OS_23!$G$7:$G$4518,0)=G1903),"A",IF(_xlfn.XLOOKUP(C1903,Raw_Data_Paid_23!$C$4:$C$2114,Raw_Data_Paid_23!$C$4:$C$2114,"B1")="B1","B1","B2")),IF(_xlfn.XLOOKUP(C1903,Raw_Data_Paid_23!$C$4:$C$2114,Raw_Data_Paid_23!$C$4:$C$2114,"C1")="C1","C1","C2"))</f>
        <v>B1</v>
      </c>
      <c r="P1903" t="str">
        <f t="shared" si="79"/>
        <v>2020B1Workmen's Compensation</v>
      </c>
    </row>
    <row r="1904" spans="3:16" x14ac:dyDescent="0.35">
      <c r="C1904" s="6" t="s">
        <v>1286</v>
      </c>
      <c r="D1904" s="7" t="s">
        <v>4088</v>
      </c>
      <c r="E1904" s="7" t="s">
        <v>4397</v>
      </c>
      <c r="F1904" s="8" t="s">
        <v>4195</v>
      </c>
      <c r="G1904" s="9">
        <v>37960</v>
      </c>
      <c r="H1904" s="10">
        <v>2020</v>
      </c>
      <c r="I1904" s="10">
        <v>2020</v>
      </c>
      <c r="J1904" s="11" t="s">
        <v>35</v>
      </c>
      <c r="K1904" s="12">
        <v>37562.277000000002</v>
      </c>
      <c r="L1904" s="12">
        <v>1</v>
      </c>
      <c r="M1904" s="33" t="str">
        <f>IF(_xlfn.XLOOKUP(C1904,Raw_Data_OS_23!$C$7:$C$4518,Raw_Data_OS_23!$G$7:$G$4518,"Paid/ Closed")="Paid/ Closed","Paid/ Closed", "Still_Outstanding")</f>
        <v>Still_Outstanding</v>
      </c>
      <c r="N1904" s="33">
        <f>IF(_xlfn.XLOOKUP(C1904,Raw_Data_Paid_23!$C$4:$C$2114,Raw_Data_Paid_23!$C$4:$C$2114,1)= 1,1,0)</f>
        <v>1</v>
      </c>
      <c r="O1904" t="str">
        <f>IF(M1904=$W$7,IF(AND(N1904,_xlfn.XLOOKUP(C1904,Raw_Data_OS_23!$C$7:$C$4518,Raw_Data_OS_23!$G$7:$G$4518,0)=G1904),"A",IF(_xlfn.XLOOKUP(C1904,Raw_Data_Paid_23!$C$4:$C$2114,Raw_Data_Paid_23!$C$4:$C$2114,"B1")="B1","B1","B2")),IF(_xlfn.XLOOKUP(C1904,Raw_Data_Paid_23!$C$4:$C$2114,Raw_Data_Paid_23!$C$4:$C$2114,"C1")="C1","C1","C2"))</f>
        <v>B1</v>
      </c>
      <c r="P1904" t="str">
        <f t="shared" si="79"/>
        <v>2020B1Engineering</v>
      </c>
    </row>
    <row r="1905" spans="3:16" x14ac:dyDescent="0.35">
      <c r="C1905" s="6" t="s">
        <v>2104</v>
      </c>
      <c r="D1905" s="7" t="s">
        <v>5222</v>
      </c>
      <c r="E1905" s="7" t="s">
        <v>4409</v>
      </c>
      <c r="F1905" s="8" t="s">
        <v>658</v>
      </c>
      <c r="G1905" s="9">
        <v>20000</v>
      </c>
      <c r="H1905" s="10">
        <v>2018</v>
      </c>
      <c r="I1905" s="10">
        <v>2020</v>
      </c>
      <c r="J1905" s="11" t="s">
        <v>1257</v>
      </c>
      <c r="K1905" s="12">
        <v>20000</v>
      </c>
      <c r="L1905" s="12">
        <v>1</v>
      </c>
      <c r="M1905" s="33" t="str">
        <f>IF(_xlfn.XLOOKUP(C1905,Raw_Data_OS_23!$C$7:$C$4518,Raw_Data_OS_23!$G$7:$G$4518,"Paid/ Closed")="Paid/ Closed","Paid/ Closed", "Still_Outstanding")</f>
        <v>Still_Outstanding</v>
      </c>
      <c r="N1905" s="33">
        <f>IF(_xlfn.XLOOKUP(C1905,Raw_Data_Paid_23!$C$4:$C$2114,Raw_Data_Paid_23!$C$4:$C$2114,1)= 1,1,0)</f>
        <v>1</v>
      </c>
      <c r="O1905" t="str">
        <f>IF(M1905=$W$7,IF(AND(N1905,_xlfn.XLOOKUP(C1905,Raw_Data_OS_23!$C$7:$C$4518,Raw_Data_OS_23!$G$7:$G$4518,0)=G1905),"A",IF(_xlfn.XLOOKUP(C1905,Raw_Data_Paid_23!$C$4:$C$2114,Raw_Data_Paid_23!$C$4:$C$2114,"B1")="B1","B1","B2")),IF(_xlfn.XLOOKUP(C1905,Raw_Data_Paid_23!$C$4:$C$2114,Raw_Data_Paid_23!$C$4:$C$2114,"C1")="C1","C1","C2"))</f>
        <v>B1</v>
      </c>
      <c r="P1905" t="str">
        <f t="shared" si="79"/>
        <v>2018B1Workmen's Compensation</v>
      </c>
    </row>
    <row r="1906" spans="3:16" x14ac:dyDescent="0.35">
      <c r="C1906" s="6" t="s">
        <v>1287</v>
      </c>
      <c r="D1906" s="7" t="s">
        <v>3995</v>
      </c>
      <c r="E1906" s="7" t="s">
        <v>4100</v>
      </c>
      <c r="F1906" s="8" t="s">
        <v>4214</v>
      </c>
      <c r="G1906" s="9">
        <v>41521</v>
      </c>
      <c r="H1906" s="10">
        <v>2020</v>
      </c>
      <c r="I1906" s="10">
        <v>2020</v>
      </c>
      <c r="J1906" s="11" t="s">
        <v>33</v>
      </c>
      <c r="K1906" s="12">
        <v>41521</v>
      </c>
      <c r="L1906" s="12">
        <v>1</v>
      </c>
      <c r="M1906" s="33" t="str">
        <f>IF(_xlfn.XLOOKUP(C1906,Raw_Data_OS_23!$C$7:$C$4518,Raw_Data_OS_23!$G$7:$G$4518,"Paid/ Closed")="Paid/ Closed","Paid/ Closed", "Still_Outstanding")</f>
        <v>Still_Outstanding</v>
      </c>
      <c r="N1906" s="33">
        <f>IF(_xlfn.XLOOKUP(C1906,Raw_Data_Paid_23!$C$4:$C$2114,Raw_Data_Paid_23!$C$4:$C$2114,1)= 1,1,0)</f>
        <v>1</v>
      </c>
      <c r="O1906" t="str">
        <f>IF(M1906=$W$7,IF(AND(N1906,_xlfn.XLOOKUP(C1906,Raw_Data_OS_23!$C$7:$C$4518,Raw_Data_OS_23!$G$7:$G$4518,0)=G1906),"A",IF(_xlfn.XLOOKUP(C1906,Raw_Data_Paid_23!$C$4:$C$2114,Raw_Data_Paid_23!$C$4:$C$2114,"B1")="B1","B1","B2")),IF(_xlfn.XLOOKUP(C1906,Raw_Data_Paid_23!$C$4:$C$2114,Raw_Data_Paid_23!$C$4:$C$2114,"C1")="C1","C1","C2"))</f>
        <v>B1</v>
      </c>
      <c r="P1906" t="str">
        <f t="shared" si="79"/>
        <v>2020B1Liability</v>
      </c>
    </row>
    <row r="1907" spans="3:16" x14ac:dyDescent="0.35">
      <c r="C1907" s="6" t="s">
        <v>1288</v>
      </c>
      <c r="D1907" s="7" t="s">
        <v>4415</v>
      </c>
      <c r="E1907" s="7" t="s">
        <v>4102</v>
      </c>
      <c r="F1907" s="8" t="s">
        <v>3910</v>
      </c>
      <c r="G1907" s="9">
        <v>2320</v>
      </c>
      <c r="H1907" s="10">
        <v>2020</v>
      </c>
      <c r="I1907" s="10">
        <v>2020</v>
      </c>
      <c r="J1907" s="11" t="s">
        <v>11</v>
      </c>
      <c r="K1907" s="12">
        <v>2320</v>
      </c>
      <c r="L1907" s="12">
        <v>1</v>
      </c>
      <c r="M1907" s="33" t="str">
        <f>IF(_xlfn.XLOOKUP(C1907,Raw_Data_OS_23!$C$7:$C$4518,Raw_Data_OS_23!$G$7:$G$4518,"Paid/ Closed")="Paid/ Closed","Paid/ Closed", "Still_Outstanding")</f>
        <v>Still_Outstanding</v>
      </c>
      <c r="N1907" s="33">
        <f>IF(_xlfn.XLOOKUP(C1907,Raw_Data_Paid_23!$C$4:$C$2114,Raw_Data_Paid_23!$C$4:$C$2114,1)= 1,1,0)</f>
        <v>1</v>
      </c>
      <c r="O1907" t="str">
        <f>IF(M1907=$W$7,IF(AND(N1907,_xlfn.XLOOKUP(C1907,Raw_Data_OS_23!$C$7:$C$4518,Raw_Data_OS_23!$G$7:$G$4518,0)=G1907),"A",IF(_xlfn.XLOOKUP(C1907,Raw_Data_Paid_23!$C$4:$C$2114,Raw_Data_Paid_23!$C$4:$C$2114,"B1")="B1","B1","B2")),IF(_xlfn.XLOOKUP(C1907,Raw_Data_Paid_23!$C$4:$C$2114,Raw_Data_Paid_23!$C$4:$C$2114,"C1")="C1","C1","C2"))</f>
        <v>B1</v>
      </c>
      <c r="P1907" t="str">
        <f t="shared" si="79"/>
        <v>2020B1Motor Private</v>
      </c>
    </row>
    <row r="1908" spans="3:16" x14ac:dyDescent="0.35">
      <c r="C1908" s="6" t="s">
        <v>2105</v>
      </c>
      <c r="D1908" s="7" t="s">
        <v>4421</v>
      </c>
      <c r="E1908" s="7" t="s">
        <v>4108</v>
      </c>
      <c r="F1908" s="8" t="s">
        <v>3908</v>
      </c>
      <c r="G1908" s="9">
        <v>100000</v>
      </c>
      <c r="H1908" s="10">
        <v>2020</v>
      </c>
      <c r="I1908" s="10">
        <v>2020</v>
      </c>
      <c r="J1908" s="11" t="s">
        <v>11</v>
      </c>
      <c r="K1908" s="12">
        <v>100000</v>
      </c>
      <c r="L1908" s="12">
        <v>1</v>
      </c>
      <c r="M1908" s="33" t="str">
        <f>IF(_xlfn.XLOOKUP(C1908,Raw_Data_OS_23!$C$7:$C$4518,Raw_Data_OS_23!$G$7:$G$4518,"Paid/ Closed")="Paid/ Closed","Paid/ Closed", "Still_Outstanding")</f>
        <v>Still_Outstanding</v>
      </c>
      <c r="N1908" s="33">
        <f>IF(_xlfn.XLOOKUP(C1908,Raw_Data_Paid_23!$C$4:$C$2114,Raw_Data_Paid_23!$C$4:$C$2114,1)= 1,1,0)</f>
        <v>1</v>
      </c>
      <c r="O1908" t="str">
        <f>IF(M1908=$W$7,IF(AND(N1908,_xlfn.XLOOKUP(C1908,Raw_Data_OS_23!$C$7:$C$4518,Raw_Data_OS_23!$G$7:$G$4518,0)=G1908),"A",IF(_xlfn.XLOOKUP(C1908,Raw_Data_Paid_23!$C$4:$C$2114,Raw_Data_Paid_23!$C$4:$C$2114,"B1")="B1","B1","B2")),IF(_xlfn.XLOOKUP(C1908,Raw_Data_Paid_23!$C$4:$C$2114,Raw_Data_Paid_23!$C$4:$C$2114,"C1")="C1","C1","C2"))</f>
        <v>B1</v>
      </c>
      <c r="P1908" t="str">
        <f t="shared" si="79"/>
        <v>2020B1Motor Commercial</v>
      </c>
    </row>
    <row r="1909" spans="3:16" x14ac:dyDescent="0.35">
      <c r="C1909" s="6" t="s">
        <v>2106</v>
      </c>
      <c r="D1909" s="7" t="s">
        <v>4111</v>
      </c>
      <c r="E1909" s="7" t="s">
        <v>4142</v>
      </c>
      <c r="F1909" s="8" t="s">
        <v>3910</v>
      </c>
      <c r="G1909" s="9">
        <v>1000</v>
      </c>
      <c r="H1909" s="10">
        <v>2020</v>
      </c>
      <c r="I1909" s="10">
        <v>2020</v>
      </c>
      <c r="J1909" s="11" t="s">
        <v>11</v>
      </c>
      <c r="K1909" s="12">
        <v>1000</v>
      </c>
      <c r="L1909" s="12">
        <v>1</v>
      </c>
      <c r="M1909" s="33" t="str">
        <f>IF(_xlfn.XLOOKUP(C1909,Raw_Data_OS_23!$C$7:$C$4518,Raw_Data_OS_23!$G$7:$G$4518,"Paid/ Closed")="Paid/ Closed","Paid/ Closed", "Still_Outstanding")</f>
        <v>Still_Outstanding</v>
      </c>
      <c r="N1909" s="33">
        <f>IF(_xlfn.XLOOKUP(C1909,Raw_Data_Paid_23!$C$4:$C$2114,Raw_Data_Paid_23!$C$4:$C$2114,1)= 1,1,0)</f>
        <v>1</v>
      </c>
      <c r="O1909" t="str">
        <f>IF(M1909=$W$7,IF(AND(N1909,_xlfn.XLOOKUP(C1909,Raw_Data_OS_23!$C$7:$C$4518,Raw_Data_OS_23!$G$7:$G$4518,0)=G1909),"A",IF(_xlfn.XLOOKUP(C1909,Raw_Data_Paid_23!$C$4:$C$2114,Raw_Data_Paid_23!$C$4:$C$2114,"B1")="B1","B1","B2")),IF(_xlfn.XLOOKUP(C1909,Raw_Data_Paid_23!$C$4:$C$2114,Raw_Data_Paid_23!$C$4:$C$2114,"C1")="C1","C1","C2"))</f>
        <v>B1</v>
      </c>
      <c r="P1909" t="str">
        <f t="shared" si="79"/>
        <v>2020B1Motor Private</v>
      </c>
    </row>
    <row r="1910" spans="3:16" x14ac:dyDescent="0.35">
      <c r="C1910" s="6" t="s">
        <v>1289</v>
      </c>
      <c r="D1910" s="7" t="s">
        <v>4103</v>
      </c>
      <c r="E1910" s="7" t="s">
        <v>4415</v>
      </c>
      <c r="F1910" s="8" t="s">
        <v>4244</v>
      </c>
      <c r="G1910" s="9">
        <v>1092</v>
      </c>
      <c r="H1910" s="10">
        <v>2020</v>
      </c>
      <c r="I1910" s="10">
        <v>2020</v>
      </c>
      <c r="J1910" s="11" t="s">
        <v>11</v>
      </c>
      <c r="K1910" s="12">
        <v>1092</v>
      </c>
      <c r="L1910" s="12">
        <v>1</v>
      </c>
      <c r="M1910" s="33" t="str">
        <f>IF(_xlfn.XLOOKUP(C1910,Raw_Data_OS_23!$C$7:$C$4518,Raw_Data_OS_23!$G$7:$G$4518,"Paid/ Closed")="Paid/ Closed","Paid/ Closed", "Still_Outstanding")</f>
        <v>Paid/ Closed</v>
      </c>
      <c r="N1910" s="33">
        <f>IF(_xlfn.XLOOKUP(C1910,Raw_Data_Paid_23!$C$4:$C$2114,Raw_Data_Paid_23!$C$4:$C$2114,1)= 1,1,0)</f>
        <v>1</v>
      </c>
      <c r="O1910" t="str">
        <f>IF(M1910=$W$7,IF(AND(N1910,_xlfn.XLOOKUP(C1910,Raw_Data_OS_23!$C$7:$C$4518,Raw_Data_OS_23!$G$7:$G$4518,0)=G1910),"A",IF(_xlfn.XLOOKUP(C1910,Raw_Data_Paid_23!$C$4:$C$2114,Raw_Data_Paid_23!$C$4:$C$2114,"B1")="B1","B1","B2")),IF(_xlfn.XLOOKUP(C1910,Raw_Data_Paid_23!$C$4:$C$2114,Raw_Data_Paid_23!$C$4:$C$2114,"C1")="C1","C1","C2"))</f>
        <v>C1</v>
      </c>
      <c r="P1910" t="str">
        <f t="shared" si="79"/>
        <v>2020C1Marine</v>
      </c>
    </row>
    <row r="1911" spans="3:16" x14ac:dyDescent="0.35">
      <c r="C1911" s="6" t="s">
        <v>1290</v>
      </c>
      <c r="D1911" s="7" t="s">
        <v>3920</v>
      </c>
      <c r="E1911" s="7" t="s">
        <v>3920</v>
      </c>
      <c r="F1911" s="8" t="s">
        <v>3908</v>
      </c>
      <c r="G1911" s="9">
        <v>109410</v>
      </c>
      <c r="H1911" s="10">
        <v>2020</v>
      </c>
      <c r="I1911" s="10">
        <v>2020</v>
      </c>
      <c r="J1911" s="11" t="s">
        <v>11</v>
      </c>
      <c r="K1911" s="12">
        <v>109410</v>
      </c>
      <c r="L1911" s="12">
        <v>1</v>
      </c>
      <c r="M1911" s="33" t="str">
        <f>IF(_xlfn.XLOOKUP(C1911,Raw_Data_OS_23!$C$7:$C$4518,Raw_Data_OS_23!$G$7:$G$4518,"Paid/ Closed")="Paid/ Closed","Paid/ Closed", "Still_Outstanding")</f>
        <v>Still_Outstanding</v>
      </c>
      <c r="N1911" s="33">
        <f>IF(_xlfn.XLOOKUP(C1911,Raw_Data_Paid_23!$C$4:$C$2114,Raw_Data_Paid_23!$C$4:$C$2114,1)= 1,1,0)</f>
        <v>1</v>
      </c>
      <c r="O1911" t="str">
        <f>IF(M1911=$W$7,IF(AND(N1911,_xlfn.XLOOKUP(C1911,Raw_Data_OS_23!$C$7:$C$4518,Raw_Data_OS_23!$G$7:$G$4518,0)=G1911),"A",IF(_xlfn.XLOOKUP(C1911,Raw_Data_Paid_23!$C$4:$C$2114,Raw_Data_Paid_23!$C$4:$C$2114,"B1")="B1","B1","B2")),IF(_xlfn.XLOOKUP(C1911,Raw_Data_Paid_23!$C$4:$C$2114,Raw_Data_Paid_23!$C$4:$C$2114,"C1")="C1","C1","C2"))</f>
        <v>B1</v>
      </c>
      <c r="P1911" t="str">
        <f t="shared" si="79"/>
        <v>2020B1Motor Commercial</v>
      </c>
    </row>
    <row r="1912" spans="3:16" x14ac:dyDescent="0.35">
      <c r="C1912" s="6" t="s">
        <v>2107</v>
      </c>
      <c r="D1912" s="7" t="s">
        <v>4427</v>
      </c>
      <c r="E1912" s="7" t="s">
        <v>4024</v>
      </c>
      <c r="F1912" s="8" t="s">
        <v>658</v>
      </c>
      <c r="G1912" s="9">
        <v>150000</v>
      </c>
      <c r="H1912" s="10">
        <v>2020</v>
      </c>
      <c r="I1912" s="10">
        <v>2020</v>
      </c>
      <c r="J1912" s="11" t="s">
        <v>11</v>
      </c>
      <c r="K1912" s="12">
        <v>150000</v>
      </c>
      <c r="L1912" s="12">
        <v>1</v>
      </c>
      <c r="M1912" s="33" t="str">
        <f>IF(_xlfn.XLOOKUP(C1912,Raw_Data_OS_23!$C$7:$C$4518,Raw_Data_OS_23!$G$7:$G$4518,"Paid/ Closed")="Paid/ Closed","Paid/ Closed", "Still_Outstanding")</f>
        <v>Still_Outstanding</v>
      </c>
      <c r="N1912" s="33">
        <f>IF(_xlfn.XLOOKUP(C1912,Raw_Data_Paid_23!$C$4:$C$2114,Raw_Data_Paid_23!$C$4:$C$2114,1)= 1,1,0)</f>
        <v>1</v>
      </c>
      <c r="O1912" t="str">
        <f>IF(M1912=$W$7,IF(AND(N1912,_xlfn.XLOOKUP(C1912,Raw_Data_OS_23!$C$7:$C$4518,Raw_Data_OS_23!$G$7:$G$4518,0)=G1912),"A",IF(_xlfn.XLOOKUP(C1912,Raw_Data_Paid_23!$C$4:$C$2114,Raw_Data_Paid_23!$C$4:$C$2114,"B1")="B1","B1","B2")),IF(_xlfn.XLOOKUP(C1912,Raw_Data_Paid_23!$C$4:$C$2114,Raw_Data_Paid_23!$C$4:$C$2114,"C1")="C1","C1","C2"))</f>
        <v>B1</v>
      </c>
      <c r="P1912" t="str">
        <f t="shared" si="79"/>
        <v>2020B1Workmen's Compensation</v>
      </c>
    </row>
    <row r="1913" spans="3:16" x14ac:dyDescent="0.35">
      <c r="C1913" s="6" t="s">
        <v>2108</v>
      </c>
      <c r="D1913" s="7" t="s">
        <v>5111</v>
      </c>
      <c r="E1913" s="7" t="s">
        <v>4113</v>
      </c>
      <c r="F1913" s="8" t="s">
        <v>3910</v>
      </c>
      <c r="G1913" s="9">
        <v>20000</v>
      </c>
      <c r="H1913" s="10">
        <v>2019</v>
      </c>
      <c r="I1913" s="10">
        <v>2020</v>
      </c>
      <c r="J1913" s="11" t="s">
        <v>681</v>
      </c>
      <c r="K1913" s="12">
        <v>20000</v>
      </c>
      <c r="L1913" s="12">
        <v>1</v>
      </c>
      <c r="M1913" s="33" t="str">
        <f>IF(_xlfn.XLOOKUP(C1913,Raw_Data_OS_23!$C$7:$C$4518,Raw_Data_OS_23!$G$7:$G$4518,"Paid/ Closed")="Paid/ Closed","Paid/ Closed", "Still_Outstanding")</f>
        <v>Paid/ Closed</v>
      </c>
      <c r="N1913" s="33">
        <f>IF(_xlfn.XLOOKUP(C1913,Raw_Data_Paid_23!$C$4:$C$2114,Raw_Data_Paid_23!$C$4:$C$2114,1)= 1,1,0)</f>
        <v>1</v>
      </c>
      <c r="O1913" t="str">
        <f>IF(M1913=$W$7,IF(AND(N1913,_xlfn.XLOOKUP(C1913,Raw_Data_OS_23!$C$7:$C$4518,Raw_Data_OS_23!$G$7:$G$4518,0)=G1913),"A",IF(_xlfn.XLOOKUP(C1913,Raw_Data_Paid_23!$C$4:$C$2114,Raw_Data_Paid_23!$C$4:$C$2114,"B1")="B1","B1","B2")),IF(_xlfn.XLOOKUP(C1913,Raw_Data_Paid_23!$C$4:$C$2114,Raw_Data_Paid_23!$C$4:$C$2114,"C1")="C1","C1","C2"))</f>
        <v>C1</v>
      </c>
      <c r="P1913" t="str">
        <f t="shared" si="79"/>
        <v>2019C1Motor Private</v>
      </c>
    </row>
    <row r="1914" spans="3:16" x14ac:dyDescent="0.35">
      <c r="C1914" s="6" t="s">
        <v>1291</v>
      </c>
      <c r="D1914" s="7" t="s">
        <v>3924</v>
      </c>
      <c r="E1914" s="7" t="s">
        <v>3926</v>
      </c>
      <c r="F1914" s="8" t="s">
        <v>3910</v>
      </c>
      <c r="G1914" s="9">
        <v>21800</v>
      </c>
      <c r="H1914" s="10">
        <v>2020</v>
      </c>
      <c r="I1914" s="10">
        <v>2021</v>
      </c>
      <c r="J1914" s="11" t="s">
        <v>11</v>
      </c>
      <c r="K1914" s="12">
        <v>21800</v>
      </c>
      <c r="L1914" s="12">
        <v>1</v>
      </c>
      <c r="M1914" s="33" t="str">
        <f>IF(_xlfn.XLOOKUP(C1914,Raw_Data_OS_23!$C$7:$C$4518,Raw_Data_OS_23!$G$7:$G$4518,"Paid/ Closed")="Paid/ Closed","Paid/ Closed", "Still_Outstanding")</f>
        <v>Still_Outstanding</v>
      </c>
      <c r="N1914" s="33">
        <f>IF(_xlfn.XLOOKUP(C1914,Raw_Data_Paid_23!$C$4:$C$2114,Raw_Data_Paid_23!$C$4:$C$2114,1)= 1,1,0)</f>
        <v>0</v>
      </c>
      <c r="O1914" t="str">
        <f>IF(M1914=$W$7,IF(AND(N1914,_xlfn.XLOOKUP(C1914,Raw_Data_OS_23!$C$7:$C$4518,Raw_Data_OS_23!$G$7:$G$4518,0)=G1914),"A",IF(_xlfn.XLOOKUP(C1914,Raw_Data_Paid_23!$C$4:$C$2114,Raw_Data_Paid_23!$C$4:$C$2114,"B1")="B1","B1","B2")),IF(_xlfn.XLOOKUP(C1914,Raw_Data_Paid_23!$C$4:$C$2114,Raw_Data_Paid_23!$C$4:$C$2114,"C1")="C1","C1","C2"))</f>
        <v>B2</v>
      </c>
      <c r="P1914" t="str">
        <f t="shared" si="79"/>
        <v>2020B2Motor Private</v>
      </c>
    </row>
    <row r="1915" spans="3:16" x14ac:dyDescent="0.35">
      <c r="C1915" s="6" t="s">
        <v>1292</v>
      </c>
      <c r="D1915" s="7" t="s">
        <v>3916</v>
      </c>
      <c r="E1915" s="7" t="s">
        <v>3932</v>
      </c>
      <c r="F1915" s="8" t="s">
        <v>3910</v>
      </c>
      <c r="G1915" s="9">
        <v>301300</v>
      </c>
      <c r="H1915" s="10">
        <v>2020</v>
      </c>
      <c r="I1915" s="10">
        <v>2021</v>
      </c>
      <c r="J1915" s="11" t="s">
        <v>11</v>
      </c>
      <c r="K1915" s="12">
        <v>301300</v>
      </c>
      <c r="L1915" s="12">
        <v>1</v>
      </c>
      <c r="M1915" s="33" t="str">
        <f>IF(_xlfn.XLOOKUP(C1915,Raw_Data_OS_23!$C$7:$C$4518,Raw_Data_OS_23!$G$7:$G$4518,"Paid/ Closed")="Paid/ Closed","Paid/ Closed", "Still_Outstanding")</f>
        <v>Still_Outstanding</v>
      </c>
      <c r="N1915" s="33">
        <f>IF(_xlfn.XLOOKUP(C1915,Raw_Data_Paid_23!$C$4:$C$2114,Raw_Data_Paid_23!$C$4:$C$2114,1)= 1,1,0)</f>
        <v>1</v>
      </c>
      <c r="O1915" t="str">
        <f>IF(M1915=$W$7,IF(AND(N1915,_xlfn.XLOOKUP(C1915,Raw_Data_OS_23!$C$7:$C$4518,Raw_Data_OS_23!$G$7:$G$4518,0)=G1915),"A",IF(_xlfn.XLOOKUP(C1915,Raw_Data_Paid_23!$C$4:$C$2114,Raw_Data_Paid_23!$C$4:$C$2114,"B1")="B1","B1","B2")),IF(_xlfn.XLOOKUP(C1915,Raw_Data_Paid_23!$C$4:$C$2114,Raw_Data_Paid_23!$C$4:$C$2114,"C1")="C1","C1","C2"))</f>
        <v>B1</v>
      </c>
      <c r="P1915" t="str">
        <f t="shared" si="79"/>
        <v>2020B1Motor Private</v>
      </c>
    </row>
    <row r="1916" spans="3:16" x14ac:dyDescent="0.35">
      <c r="C1916" s="6" t="s">
        <v>1293</v>
      </c>
      <c r="D1916" s="7" t="s">
        <v>3919</v>
      </c>
      <c r="E1916" s="7" t="s">
        <v>3927</v>
      </c>
      <c r="F1916" s="8" t="s">
        <v>3910</v>
      </c>
      <c r="G1916" s="9">
        <v>533750</v>
      </c>
      <c r="H1916" s="10">
        <v>2020</v>
      </c>
      <c r="I1916" s="10">
        <v>2021</v>
      </c>
      <c r="J1916" s="11" t="s">
        <v>11</v>
      </c>
      <c r="K1916" s="12">
        <v>533750</v>
      </c>
      <c r="L1916" s="12">
        <v>1</v>
      </c>
      <c r="M1916" s="33" t="str">
        <f>IF(_xlfn.XLOOKUP(C1916,Raw_Data_OS_23!$C$7:$C$4518,Raw_Data_OS_23!$G$7:$G$4518,"Paid/ Closed")="Paid/ Closed","Paid/ Closed", "Still_Outstanding")</f>
        <v>Still_Outstanding</v>
      </c>
      <c r="N1916" s="33">
        <f>IF(_xlfn.XLOOKUP(C1916,Raw_Data_Paid_23!$C$4:$C$2114,Raw_Data_Paid_23!$C$4:$C$2114,1)= 1,1,0)</f>
        <v>0</v>
      </c>
      <c r="O1916" t="str">
        <f>IF(M1916=$W$7,IF(AND(N1916,_xlfn.XLOOKUP(C1916,Raw_Data_OS_23!$C$7:$C$4518,Raw_Data_OS_23!$G$7:$G$4518,0)=G1916),"A",IF(_xlfn.XLOOKUP(C1916,Raw_Data_Paid_23!$C$4:$C$2114,Raw_Data_Paid_23!$C$4:$C$2114,"B1")="B1","B1","B2")),IF(_xlfn.XLOOKUP(C1916,Raw_Data_Paid_23!$C$4:$C$2114,Raw_Data_Paid_23!$C$4:$C$2114,"C1")="C1","C1","C2"))</f>
        <v>B2</v>
      </c>
      <c r="P1916" t="str">
        <f t="shared" si="79"/>
        <v>2020B2Motor Private</v>
      </c>
    </row>
    <row r="1917" spans="3:16" x14ac:dyDescent="0.35">
      <c r="C1917" s="6" t="s">
        <v>1294</v>
      </c>
      <c r="D1917" s="7" t="s">
        <v>4424</v>
      </c>
      <c r="E1917" s="7" t="s">
        <v>3930</v>
      </c>
      <c r="F1917" s="8" t="s">
        <v>3910</v>
      </c>
      <c r="G1917" s="9">
        <v>6000</v>
      </c>
      <c r="H1917" s="10">
        <v>2020</v>
      </c>
      <c r="I1917" s="10">
        <v>2021</v>
      </c>
      <c r="J1917" s="11" t="s">
        <v>11</v>
      </c>
      <c r="K1917" s="12">
        <v>6000</v>
      </c>
      <c r="L1917" s="12">
        <v>1</v>
      </c>
      <c r="M1917" s="33" t="str">
        <f>IF(_xlfn.XLOOKUP(C1917,Raw_Data_OS_23!$C$7:$C$4518,Raw_Data_OS_23!$G$7:$G$4518,"Paid/ Closed")="Paid/ Closed","Paid/ Closed", "Still_Outstanding")</f>
        <v>Still_Outstanding</v>
      </c>
      <c r="N1917" s="33">
        <f>IF(_xlfn.XLOOKUP(C1917,Raw_Data_Paid_23!$C$4:$C$2114,Raw_Data_Paid_23!$C$4:$C$2114,1)= 1,1,0)</f>
        <v>1</v>
      </c>
      <c r="O1917" t="str">
        <f>IF(M1917=$W$7,IF(AND(N1917,_xlfn.XLOOKUP(C1917,Raw_Data_OS_23!$C$7:$C$4518,Raw_Data_OS_23!$G$7:$G$4518,0)=G1917),"A",IF(_xlfn.XLOOKUP(C1917,Raw_Data_Paid_23!$C$4:$C$2114,Raw_Data_Paid_23!$C$4:$C$2114,"B1")="B1","B1","B2")),IF(_xlfn.XLOOKUP(C1917,Raw_Data_Paid_23!$C$4:$C$2114,Raw_Data_Paid_23!$C$4:$C$2114,"C1")="C1","C1","C2"))</f>
        <v>B1</v>
      </c>
      <c r="P1917" t="str">
        <f t="shared" si="79"/>
        <v>2020B1Motor Private</v>
      </c>
    </row>
    <row r="1918" spans="3:16" x14ac:dyDescent="0.35">
      <c r="C1918" s="6" t="s">
        <v>2109</v>
      </c>
      <c r="D1918" s="7" t="s">
        <v>4024</v>
      </c>
      <c r="E1918" s="7" t="s">
        <v>4112</v>
      </c>
      <c r="F1918" s="8" t="s">
        <v>3910</v>
      </c>
      <c r="G1918" s="9">
        <v>16000</v>
      </c>
      <c r="H1918" s="10">
        <v>2020</v>
      </c>
      <c r="I1918" s="10">
        <v>2020</v>
      </c>
      <c r="J1918" s="11" t="s">
        <v>11</v>
      </c>
      <c r="K1918" s="12">
        <v>16000</v>
      </c>
      <c r="L1918" s="12">
        <v>1</v>
      </c>
      <c r="M1918" s="33" t="str">
        <f>IF(_xlfn.XLOOKUP(C1918,Raw_Data_OS_23!$C$7:$C$4518,Raw_Data_OS_23!$G$7:$G$4518,"Paid/ Closed")="Paid/ Closed","Paid/ Closed", "Still_Outstanding")</f>
        <v>Still_Outstanding</v>
      </c>
      <c r="N1918" s="33">
        <f>IF(_xlfn.XLOOKUP(C1918,Raw_Data_Paid_23!$C$4:$C$2114,Raw_Data_Paid_23!$C$4:$C$2114,1)= 1,1,0)</f>
        <v>1</v>
      </c>
      <c r="O1918" t="str">
        <f>IF(M1918=$W$7,IF(AND(N1918,_xlfn.XLOOKUP(C1918,Raw_Data_OS_23!$C$7:$C$4518,Raw_Data_OS_23!$G$7:$G$4518,0)=G1918),"A",IF(_xlfn.XLOOKUP(C1918,Raw_Data_Paid_23!$C$4:$C$2114,Raw_Data_Paid_23!$C$4:$C$2114,"B1")="B1","B1","B2")),IF(_xlfn.XLOOKUP(C1918,Raw_Data_Paid_23!$C$4:$C$2114,Raw_Data_Paid_23!$C$4:$C$2114,"C1")="C1","C1","C2"))</f>
        <v>B1</v>
      </c>
      <c r="P1918" t="str">
        <f t="shared" si="79"/>
        <v>2020B1Motor Private</v>
      </c>
    </row>
    <row r="1919" spans="3:16" x14ac:dyDescent="0.35">
      <c r="C1919" s="6" t="s">
        <v>1295</v>
      </c>
      <c r="D1919" s="7" t="s">
        <v>4114</v>
      </c>
      <c r="E1919" s="7" t="s">
        <v>3927</v>
      </c>
      <c r="F1919" s="8" t="s">
        <v>3910</v>
      </c>
      <c r="G1919" s="9">
        <v>15484</v>
      </c>
      <c r="H1919" s="10">
        <v>2020</v>
      </c>
      <c r="I1919" s="10">
        <v>2021</v>
      </c>
      <c r="J1919" s="11" t="s">
        <v>11</v>
      </c>
      <c r="K1919" s="12">
        <v>15484</v>
      </c>
      <c r="L1919" s="12">
        <v>1</v>
      </c>
      <c r="M1919" s="33" t="str">
        <f>IF(_xlfn.XLOOKUP(C1919,Raw_Data_OS_23!$C$7:$C$4518,Raw_Data_OS_23!$G$7:$G$4518,"Paid/ Closed")="Paid/ Closed","Paid/ Closed", "Still_Outstanding")</f>
        <v>Still_Outstanding</v>
      </c>
      <c r="N1919" s="33">
        <f>IF(_xlfn.XLOOKUP(C1919,Raw_Data_Paid_23!$C$4:$C$2114,Raw_Data_Paid_23!$C$4:$C$2114,1)= 1,1,0)</f>
        <v>1</v>
      </c>
      <c r="O1919" t="str">
        <f>IF(M1919=$W$7,IF(AND(N1919,_xlfn.XLOOKUP(C1919,Raw_Data_OS_23!$C$7:$C$4518,Raw_Data_OS_23!$G$7:$G$4518,0)=G1919),"A",IF(_xlfn.XLOOKUP(C1919,Raw_Data_Paid_23!$C$4:$C$2114,Raw_Data_Paid_23!$C$4:$C$2114,"B1")="B1","B1","B2")),IF(_xlfn.XLOOKUP(C1919,Raw_Data_Paid_23!$C$4:$C$2114,Raw_Data_Paid_23!$C$4:$C$2114,"C1")="C1","C1","C2"))</f>
        <v>B1</v>
      </c>
      <c r="P1919" t="str">
        <f t="shared" si="79"/>
        <v>2020B1Motor Private</v>
      </c>
    </row>
    <row r="1920" spans="3:16" x14ac:dyDescent="0.35">
      <c r="C1920" s="6" t="s">
        <v>2110</v>
      </c>
      <c r="D1920" s="7" t="s">
        <v>4098</v>
      </c>
      <c r="E1920" s="7" t="s">
        <v>3927</v>
      </c>
      <c r="F1920" s="8" t="s">
        <v>3910</v>
      </c>
      <c r="G1920" s="9">
        <v>10000</v>
      </c>
      <c r="H1920" s="10">
        <v>2020</v>
      </c>
      <c r="I1920" s="10">
        <v>2021</v>
      </c>
      <c r="J1920" s="11" t="s">
        <v>11</v>
      </c>
      <c r="K1920" s="12">
        <v>10000</v>
      </c>
      <c r="L1920" s="12">
        <v>1</v>
      </c>
      <c r="M1920" s="33" t="str">
        <f>IF(_xlfn.XLOOKUP(C1920,Raw_Data_OS_23!$C$7:$C$4518,Raw_Data_OS_23!$G$7:$G$4518,"Paid/ Closed")="Paid/ Closed","Paid/ Closed", "Still_Outstanding")</f>
        <v>Still_Outstanding</v>
      </c>
      <c r="N1920" s="33">
        <f>IF(_xlfn.XLOOKUP(C1920,Raw_Data_Paid_23!$C$4:$C$2114,Raw_Data_Paid_23!$C$4:$C$2114,1)= 1,1,0)</f>
        <v>1</v>
      </c>
      <c r="O1920" t="str">
        <f>IF(M1920=$W$7,IF(AND(N1920,_xlfn.XLOOKUP(C1920,Raw_Data_OS_23!$C$7:$C$4518,Raw_Data_OS_23!$G$7:$G$4518,0)=G1920),"A",IF(_xlfn.XLOOKUP(C1920,Raw_Data_Paid_23!$C$4:$C$2114,Raw_Data_Paid_23!$C$4:$C$2114,"B1")="B1","B1","B2")),IF(_xlfn.XLOOKUP(C1920,Raw_Data_Paid_23!$C$4:$C$2114,Raw_Data_Paid_23!$C$4:$C$2114,"C1")="C1","C1","C2"))</f>
        <v>B1</v>
      </c>
      <c r="P1920" t="str">
        <f t="shared" si="79"/>
        <v>2020B1Motor Private</v>
      </c>
    </row>
    <row r="1921" spans="3:16" x14ac:dyDescent="0.35">
      <c r="C1921" s="6" t="s">
        <v>2111</v>
      </c>
      <c r="D1921" s="7" t="s">
        <v>3913</v>
      </c>
      <c r="E1921" s="7" t="s">
        <v>3930</v>
      </c>
      <c r="F1921" s="8" t="s">
        <v>3908</v>
      </c>
      <c r="G1921" s="9">
        <v>20000</v>
      </c>
      <c r="H1921" s="10">
        <v>2020</v>
      </c>
      <c r="I1921" s="10">
        <v>2021</v>
      </c>
      <c r="J1921" s="11" t="s">
        <v>11</v>
      </c>
      <c r="K1921" s="12">
        <v>20000</v>
      </c>
      <c r="L1921" s="12">
        <v>1</v>
      </c>
      <c r="M1921" s="33" t="str">
        <f>IF(_xlfn.XLOOKUP(C1921,Raw_Data_OS_23!$C$7:$C$4518,Raw_Data_OS_23!$G$7:$G$4518,"Paid/ Closed")="Paid/ Closed","Paid/ Closed", "Still_Outstanding")</f>
        <v>Still_Outstanding</v>
      </c>
      <c r="N1921" s="33">
        <f>IF(_xlfn.XLOOKUP(C1921,Raw_Data_Paid_23!$C$4:$C$2114,Raw_Data_Paid_23!$C$4:$C$2114,1)= 1,1,0)</f>
        <v>0</v>
      </c>
      <c r="O1921" t="str">
        <f>IF(M1921=$W$7,IF(AND(N1921,_xlfn.XLOOKUP(C1921,Raw_Data_OS_23!$C$7:$C$4518,Raw_Data_OS_23!$G$7:$G$4518,0)=G1921),"A",IF(_xlfn.XLOOKUP(C1921,Raw_Data_Paid_23!$C$4:$C$2114,Raw_Data_Paid_23!$C$4:$C$2114,"B1")="B1","B1","B2")),IF(_xlfn.XLOOKUP(C1921,Raw_Data_Paid_23!$C$4:$C$2114,Raw_Data_Paid_23!$C$4:$C$2114,"C1")="C1","C1","C2"))</f>
        <v>B2</v>
      </c>
      <c r="P1921" t="str">
        <f t="shared" si="79"/>
        <v>2020B2Motor Commercial</v>
      </c>
    </row>
    <row r="1922" spans="3:16" x14ac:dyDescent="0.35">
      <c r="C1922" s="6" t="s">
        <v>2112</v>
      </c>
      <c r="D1922" s="7" t="s">
        <v>4426</v>
      </c>
      <c r="E1922" s="7" t="s">
        <v>3926</v>
      </c>
      <c r="F1922" s="8" t="s">
        <v>3908</v>
      </c>
      <c r="G1922" s="9">
        <v>120000</v>
      </c>
      <c r="H1922" s="10">
        <v>2020</v>
      </c>
      <c r="I1922" s="10">
        <v>2021</v>
      </c>
      <c r="J1922" s="11" t="s">
        <v>11</v>
      </c>
      <c r="K1922" s="12">
        <v>120000</v>
      </c>
      <c r="L1922" s="12">
        <v>1</v>
      </c>
      <c r="M1922" s="33" t="str">
        <f>IF(_xlfn.XLOOKUP(C1922,Raw_Data_OS_23!$C$7:$C$4518,Raw_Data_OS_23!$G$7:$G$4518,"Paid/ Closed")="Paid/ Closed","Paid/ Closed", "Still_Outstanding")</f>
        <v>Still_Outstanding</v>
      </c>
      <c r="N1922" s="33">
        <f>IF(_xlfn.XLOOKUP(C1922,Raw_Data_Paid_23!$C$4:$C$2114,Raw_Data_Paid_23!$C$4:$C$2114,1)= 1,1,0)</f>
        <v>1</v>
      </c>
      <c r="O1922" t="str">
        <f>IF(M1922=$W$7,IF(AND(N1922,_xlfn.XLOOKUP(C1922,Raw_Data_OS_23!$C$7:$C$4518,Raw_Data_OS_23!$G$7:$G$4518,0)=G1922),"A",IF(_xlfn.XLOOKUP(C1922,Raw_Data_Paid_23!$C$4:$C$2114,Raw_Data_Paid_23!$C$4:$C$2114,"B1")="B1","B1","B2")),IF(_xlfn.XLOOKUP(C1922,Raw_Data_Paid_23!$C$4:$C$2114,Raw_Data_Paid_23!$C$4:$C$2114,"C1")="C1","C1","C2"))</f>
        <v>B1</v>
      </c>
      <c r="P1922" t="str">
        <f t="shared" si="79"/>
        <v>2020B1Motor Commercial</v>
      </c>
    </row>
    <row r="1923" spans="3:16" x14ac:dyDescent="0.35">
      <c r="C1923" s="6" t="s">
        <v>1296</v>
      </c>
      <c r="D1923" s="7" t="s">
        <v>4114</v>
      </c>
      <c r="E1923" s="7" t="s">
        <v>3927</v>
      </c>
      <c r="F1923" s="8" t="s">
        <v>3908</v>
      </c>
      <c r="G1923" s="9">
        <v>11428</v>
      </c>
      <c r="H1923" s="10">
        <v>2020</v>
      </c>
      <c r="I1923" s="10">
        <v>2021</v>
      </c>
      <c r="J1923" s="11" t="s">
        <v>11</v>
      </c>
      <c r="K1923" s="12">
        <v>11428</v>
      </c>
      <c r="L1923" s="12">
        <v>1</v>
      </c>
      <c r="M1923" s="33" t="str">
        <f>IF(_xlfn.XLOOKUP(C1923,Raw_Data_OS_23!$C$7:$C$4518,Raw_Data_OS_23!$G$7:$G$4518,"Paid/ Closed")="Paid/ Closed","Paid/ Closed", "Still_Outstanding")</f>
        <v>Still_Outstanding</v>
      </c>
      <c r="N1923" s="33">
        <f>IF(_xlfn.XLOOKUP(C1923,Raw_Data_Paid_23!$C$4:$C$2114,Raw_Data_Paid_23!$C$4:$C$2114,1)= 1,1,0)</f>
        <v>1</v>
      </c>
      <c r="O1923" t="str">
        <f>IF(M1923=$W$7,IF(AND(N1923,_xlfn.XLOOKUP(C1923,Raw_Data_OS_23!$C$7:$C$4518,Raw_Data_OS_23!$G$7:$G$4518,0)=G1923),"A",IF(_xlfn.XLOOKUP(C1923,Raw_Data_Paid_23!$C$4:$C$2114,Raw_Data_Paid_23!$C$4:$C$2114,"B1")="B1","B1","B2")),IF(_xlfn.XLOOKUP(C1923,Raw_Data_Paid_23!$C$4:$C$2114,Raw_Data_Paid_23!$C$4:$C$2114,"C1")="C1","C1","C2"))</f>
        <v>B1</v>
      </c>
      <c r="P1923" t="str">
        <f t="shared" si="79"/>
        <v>2020B1Motor Commercial</v>
      </c>
    </row>
    <row r="1924" spans="3:16" x14ac:dyDescent="0.35">
      <c r="C1924" s="6" t="s">
        <v>1297</v>
      </c>
      <c r="D1924" s="7" t="s">
        <v>3916</v>
      </c>
      <c r="E1924" s="7" t="s">
        <v>4167</v>
      </c>
      <c r="F1924" s="8" t="s">
        <v>3908</v>
      </c>
      <c r="G1924" s="9">
        <v>850000</v>
      </c>
      <c r="H1924" s="10">
        <v>2020</v>
      </c>
      <c r="I1924" s="10">
        <v>2021</v>
      </c>
      <c r="J1924" s="11" t="s">
        <v>11</v>
      </c>
      <c r="K1924" s="12">
        <v>850000</v>
      </c>
      <c r="L1924" s="12">
        <v>1</v>
      </c>
      <c r="M1924" s="33" t="str">
        <f>IF(_xlfn.XLOOKUP(C1924,Raw_Data_OS_23!$C$7:$C$4518,Raw_Data_OS_23!$G$7:$G$4518,"Paid/ Closed")="Paid/ Closed","Paid/ Closed", "Still_Outstanding")</f>
        <v>Still_Outstanding</v>
      </c>
      <c r="N1924" s="33">
        <f>IF(_xlfn.XLOOKUP(C1924,Raw_Data_Paid_23!$C$4:$C$2114,Raw_Data_Paid_23!$C$4:$C$2114,1)= 1,1,0)</f>
        <v>1</v>
      </c>
      <c r="O1924" t="str">
        <f>IF(M1924=$W$7,IF(AND(N1924,_xlfn.XLOOKUP(C1924,Raw_Data_OS_23!$C$7:$C$4518,Raw_Data_OS_23!$G$7:$G$4518,0)=G1924),"A",IF(_xlfn.XLOOKUP(C1924,Raw_Data_Paid_23!$C$4:$C$2114,Raw_Data_Paid_23!$C$4:$C$2114,"B1")="B1","B1","B2")),IF(_xlfn.XLOOKUP(C1924,Raw_Data_Paid_23!$C$4:$C$2114,Raw_Data_Paid_23!$C$4:$C$2114,"C1")="C1","C1","C2"))</f>
        <v>B1</v>
      </c>
      <c r="P1924" t="str">
        <f t="shared" si="79"/>
        <v>2020B1Motor Commercial</v>
      </c>
    </row>
    <row r="1925" spans="3:16" x14ac:dyDescent="0.35">
      <c r="C1925" s="6" t="s">
        <v>1298</v>
      </c>
      <c r="D1925" s="7" t="s">
        <v>5223</v>
      </c>
      <c r="E1925" s="7" t="s">
        <v>5224</v>
      </c>
      <c r="F1925" s="8" t="s">
        <v>3908</v>
      </c>
      <c r="G1925" s="9">
        <v>4528</v>
      </c>
      <c r="H1925" s="10">
        <v>2021</v>
      </c>
      <c r="I1925" s="10">
        <v>2021</v>
      </c>
      <c r="J1925" s="11" t="s">
        <v>21</v>
      </c>
      <c r="K1925" s="12">
        <v>4528</v>
      </c>
      <c r="L1925" s="12">
        <v>1</v>
      </c>
      <c r="M1925" s="33" t="str">
        <f>IF(_xlfn.XLOOKUP(C1925,Raw_Data_OS_23!$C$7:$C$4518,Raw_Data_OS_23!$G$7:$G$4518,"Paid/ Closed")="Paid/ Closed","Paid/ Closed", "Still_Outstanding")</f>
        <v>Paid/ Closed</v>
      </c>
      <c r="N1925" s="33">
        <f>IF(_xlfn.XLOOKUP(C1925,Raw_Data_Paid_23!$C$4:$C$2114,Raw_Data_Paid_23!$C$4:$C$2114,1)= 1,1,0)</f>
        <v>1</v>
      </c>
      <c r="O1925" t="str">
        <f>IF(M1925=$W$7,IF(AND(N1925,_xlfn.XLOOKUP(C1925,Raw_Data_OS_23!$C$7:$C$4518,Raw_Data_OS_23!$G$7:$G$4518,0)=G1925),"A",IF(_xlfn.XLOOKUP(C1925,Raw_Data_Paid_23!$C$4:$C$2114,Raw_Data_Paid_23!$C$4:$C$2114,"B1")="B1","B1","B2")),IF(_xlfn.XLOOKUP(C1925,Raw_Data_Paid_23!$C$4:$C$2114,Raw_Data_Paid_23!$C$4:$C$2114,"C1")="C1","C1","C2"))</f>
        <v>C1</v>
      </c>
      <c r="P1925" t="str">
        <f t="shared" si="79"/>
        <v>2021C1Motor Commercial</v>
      </c>
    </row>
    <row r="1926" spans="3:16" x14ac:dyDescent="0.35">
      <c r="C1926" s="6" t="s">
        <v>2113</v>
      </c>
      <c r="D1926" s="7" t="s">
        <v>4086</v>
      </c>
      <c r="E1926" s="7" t="s">
        <v>4458</v>
      </c>
      <c r="F1926" s="8" t="s">
        <v>3908</v>
      </c>
      <c r="G1926" s="9">
        <v>173550</v>
      </c>
      <c r="H1926" s="10">
        <v>2020</v>
      </c>
      <c r="I1926" s="10">
        <v>2021</v>
      </c>
      <c r="J1926" s="11" t="s">
        <v>35</v>
      </c>
      <c r="K1926" s="12">
        <v>173550</v>
      </c>
      <c r="L1926" s="12">
        <v>1</v>
      </c>
      <c r="M1926" s="33" t="str">
        <f>IF(_xlfn.XLOOKUP(C1926,Raw_Data_OS_23!$C$7:$C$4518,Raw_Data_OS_23!$G$7:$G$4518,"Paid/ Closed")="Paid/ Closed","Paid/ Closed", "Still_Outstanding")</f>
        <v>Still_Outstanding</v>
      </c>
      <c r="N1926" s="33">
        <f>IF(_xlfn.XLOOKUP(C1926,Raw_Data_Paid_23!$C$4:$C$2114,Raw_Data_Paid_23!$C$4:$C$2114,1)= 1,1,0)</f>
        <v>1</v>
      </c>
      <c r="O1926" t="str">
        <f>IF(M1926=$W$7,IF(AND(N1926,_xlfn.XLOOKUP(C1926,Raw_Data_OS_23!$C$7:$C$4518,Raw_Data_OS_23!$G$7:$G$4518,0)=G1926),"A",IF(_xlfn.XLOOKUP(C1926,Raw_Data_Paid_23!$C$4:$C$2114,Raw_Data_Paid_23!$C$4:$C$2114,"B1")="B1","B1","B2")),IF(_xlfn.XLOOKUP(C1926,Raw_Data_Paid_23!$C$4:$C$2114,Raw_Data_Paid_23!$C$4:$C$2114,"C1")="C1","C1","C2"))</f>
        <v>B1</v>
      </c>
      <c r="P1926" t="str">
        <f t="shared" ref="P1926:P1989" si="80">H1926&amp;O1926&amp;F1926</f>
        <v>2020B1Motor Commercial</v>
      </c>
    </row>
    <row r="1927" spans="3:16" x14ac:dyDescent="0.35">
      <c r="C1927" s="6" t="s">
        <v>5225</v>
      </c>
      <c r="D1927" s="7" t="s">
        <v>5226</v>
      </c>
      <c r="E1927" s="7" t="s">
        <v>5226</v>
      </c>
      <c r="F1927" s="8" t="s">
        <v>3908</v>
      </c>
      <c r="G1927" s="9">
        <v>1736210</v>
      </c>
      <c r="H1927" s="10">
        <v>2021</v>
      </c>
      <c r="I1927" s="10">
        <v>2021</v>
      </c>
      <c r="J1927" s="11" t="s">
        <v>21</v>
      </c>
      <c r="K1927" s="12">
        <v>994848.33</v>
      </c>
      <c r="L1927" s="12">
        <v>1</v>
      </c>
      <c r="M1927" s="33" t="str">
        <f>IF(_xlfn.XLOOKUP(C1927,Raw_Data_OS_23!$C$7:$C$4518,Raw_Data_OS_23!$G$7:$G$4518,"Paid/ Closed")="Paid/ Closed","Paid/ Closed", "Still_Outstanding")</f>
        <v>Still_Outstanding</v>
      </c>
      <c r="N1927" s="33">
        <f>IF(_xlfn.XLOOKUP(C1927,Raw_Data_Paid_23!$C$4:$C$2114,Raw_Data_Paid_23!$C$4:$C$2114,1)= 1,1,0)</f>
        <v>1</v>
      </c>
      <c r="O1927" t="str">
        <f>IF(M1927=$W$7,IF(AND(N1927,_xlfn.XLOOKUP(C1927,Raw_Data_OS_23!$C$7:$C$4518,Raw_Data_OS_23!$G$7:$G$4518,0)=G1927),"A",IF(_xlfn.XLOOKUP(C1927,Raw_Data_Paid_23!$C$4:$C$2114,Raw_Data_Paid_23!$C$4:$C$2114,"B1")="B1","B1","B2")),IF(_xlfn.XLOOKUP(C1927,Raw_Data_Paid_23!$C$4:$C$2114,Raw_Data_Paid_23!$C$4:$C$2114,"C1")="C1","C1","C2"))</f>
        <v>B1</v>
      </c>
      <c r="P1927" t="str">
        <f t="shared" si="80"/>
        <v>2021B1Motor Commercial</v>
      </c>
    </row>
    <row r="1928" spans="3:16" x14ac:dyDescent="0.35">
      <c r="C1928" s="6" t="s">
        <v>1299</v>
      </c>
      <c r="D1928" s="7" t="s">
        <v>4454</v>
      </c>
      <c r="E1928" s="7" t="s">
        <v>5226</v>
      </c>
      <c r="F1928" s="8" t="s">
        <v>3908</v>
      </c>
      <c r="G1928" s="9">
        <v>1272</v>
      </c>
      <c r="H1928" s="10">
        <v>2021</v>
      </c>
      <c r="I1928" s="10">
        <v>2021</v>
      </c>
      <c r="J1928" s="11" t="s">
        <v>21</v>
      </c>
      <c r="K1928" s="12">
        <v>1272</v>
      </c>
      <c r="L1928" s="12">
        <v>1</v>
      </c>
      <c r="M1928" s="33" t="str">
        <f>IF(_xlfn.XLOOKUP(C1928,Raw_Data_OS_23!$C$7:$C$4518,Raw_Data_OS_23!$G$7:$G$4518,"Paid/ Closed")="Paid/ Closed","Paid/ Closed", "Still_Outstanding")</f>
        <v>Paid/ Closed</v>
      </c>
      <c r="N1928" s="33">
        <f>IF(_xlfn.XLOOKUP(C1928,Raw_Data_Paid_23!$C$4:$C$2114,Raw_Data_Paid_23!$C$4:$C$2114,1)= 1,1,0)</f>
        <v>1</v>
      </c>
      <c r="O1928" t="str">
        <f>IF(M1928=$W$7,IF(AND(N1928,_xlfn.XLOOKUP(C1928,Raw_Data_OS_23!$C$7:$C$4518,Raw_Data_OS_23!$G$7:$G$4518,0)=G1928),"A",IF(_xlfn.XLOOKUP(C1928,Raw_Data_Paid_23!$C$4:$C$2114,Raw_Data_Paid_23!$C$4:$C$2114,"B1")="B1","B1","B2")),IF(_xlfn.XLOOKUP(C1928,Raw_Data_Paid_23!$C$4:$C$2114,Raw_Data_Paid_23!$C$4:$C$2114,"C1")="C1","C1","C2"))</f>
        <v>C1</v>
      </c>
      <c r="P1928" t="str">
        <f t="shared" si="80"/>
        <v>2021C1Motor Commercial</v>
      </c>
    </row>
    <row r="1929" spans="3:16" x14ac:dyDescent="0.35">
      <c r="C1929" s="6" t="s">
        <v>1300</v>
      </c>
      <c r="D1929" s="7" t="s">
        <v>4457</v>
      </c>
      <c r="E1929" s="7" t="s">
        <v>5226</v>
      </c>
      <c r="F1929" s="8" t="s">
        <v>3910</v>
      </c>
      <c r="G1929" s="9">
        <v>44</v>
      </c>
      <c r="H1929" s="10">
        <v>2021</v>
      </c>
      <c r="I1929" s="10">
        <v>2021</v>
      </c>
      <c r="J1929" s="11" t="s">
        <v>21</v>
      </c>
      <c r="K1929" s="12">
        <v>44</v>
      </c>
      <c r="L1929" s="12">
        <v>1</v>
      </c>
      <c r="M1929" s="33" t="str">
        <f>IF(_xlfn.XLOOKUP(C1929,Raw_Data_OS_23!$C$7:$C$4518,Raw_Data_OS_23!$G$7:$G$4518,"Paid/ Closed")="Paid/ Closed","Paid/ Closed", "Still_Outstanding")</f>
        <v>Paid/ Closed</v>
      </c>
      <c r="N1929" s="33">
        <f>IF(_xlfn.XLOOKUP(C1929,Raw_Data_Paid_23!$C$4:$C$2114,Raw_Data_Paid_23!$C$4:$C$2114,1)= 1,1,0)</f>
        <v>1</v>
      </c>
      <c r="O1929" t="str">
        <f>IF(M1929=$W$7,IF(AND(N1929,_xlfn.XLOOKUP(C1929,Raw_Data_OS_23!$C$7:$C$4518,Raw_Data_OS_23!$G$7:$G$4518,0)=G1929),"A",IF(_xlfn.XLOOKUP(C1929,Raw_Data_Paid_23!$C$4:$C$2114,Raw_Data_Paid_23!$C$4:$C$2114,"B1")="B1","B1","B2")),IF(_xlfn.XLOOKUP(C1929,Raw_Data_Paid_23!$C$4:$C$2114,Raw_Data_Paid_23!$C$4:$C$2114,"C1")="C1","C1","C2"))</f>
        <v>C1</v>
      </c>
      <c r="P1929" t="str">
        <f t="shared" si="80"/>
        <v>2021C1Motor Private</v>
      </c>
    </row>
    <row r="1930" spans="3:16" x14ac:dyDescent="0.35">
      <c r="C1930" s="6" t="s">
        <v>5227</v>
      </c>
      <c r="D1930" s="7" t="s">
        <v>4458</v>
      </c>
      <c r="E1930" s="7" t="s">
        <v>5226</v>
      </c>
      <c r="F1930" s="8" t="s">
        <v>3910</v>
      </c>
      <c r="G1930" s="9">
        <v>876</v>
      </c>
      <c r="H1930" s="10">
        <v>2021</v>
      </c>
      <c r="I1930" s="10">
        <v>2021</v>
      </c>
      <c r="J1930" s="11" t="s">
        <v>21</v>
      </c>
      <c r="K1930" s="12">
        <v>9576</v>
      </c>
      <c r="L1930" s="12">
        <v>1</v>
      </c>
      <c r="M1930" s="33" t="str">
        <f>IF(_xlfn.XLOOKUP(C1930,Raw_Data_OS_23!$C$7:$C$4518,Raw_Data_OS_23!$G$7:$G$4518,"Paid/ Closed")="Paid/ Closed","Paid/ Closed", "Still_Outstanding")</f>
        <v>Still_Outstanding</v>
      </c>
      <c r="N1930" s="33">
        <f>IF(_xlfn.XLOOKUP(C1930,Raw_Data_Paid_23!$C$4:$C$2114,Raw_Data_Paid_23!$C$4:$C$2114,1)= 1,1,0)</f>
        <v>1</v>
      </c>
      <c r="O1930" t="str">
        <f>IF(M1930=$W$7,IF(AND(N1930,_xlfn.XLOOKUP(C1930,Raw_Data_OS_23!$C$7:$C$4518,Raw_Data_OS_23!$G$7:$G$4518,0)=G1930),"A",IF(_xlfn.XLOOKUP(C1930,Raw_Data_Paid_23!$C$4:$C$2114,Raw_Data_Paid_23!$C$4:$C$2114,"B1")="B1","B1","B2")),IF(_xlfn.XLOOKUP(C1930,Raw_Data_Paid_23!$C$4:$C$2114,Raw_Data_Paid_23!$C$4:$C$2114,"C1")="C1","C1","C2"))</f>
        <v>B1</v>
      </c>
      <c r="P1930" t="str">
        <f t="shared" si="80"/>
        <v>2021B1Motor Private</v>
      </c>
    </row>
    <row r="1931" spans="3:16" x14ac:dyDescent="0.35">
      <c r="C1931" s="6" t="s">
        <v>1301</v>
      </c>
      <c r="D1931" s="7" t="s">
        <v>4452</v>
      </c>
      <c r="E1931" s="7" t="s">
        <v>4458</v>
      </c>
      <c r="F1931" s="8" t="s">
        <v>3908</v>
      </c>
      <c r="G1931" s="9">
        <v>25000</v>
      </c>
      <c r="H1931" s="10">
        <v>2021</v>
      </c>
      <c r="I1931" s="10">
        <v>2021</v>
      </c>
      <c r="J1931" s="11" t="s">
        <v>21</v>
      </c>
      <c r="K1931" s="12">
        <v>25000</v>
      </c>
      <c r="L1931" s="12">
        <v>1</v>
      </c>
      <c r="M1931" s="33" t="str">
        <f>IF(_xlfn.XLOOKUP(C1931,Raw_Data_OS_23!$C$7:$C$4518,Raw_Data_OS_23!$G$7:$G$4518,"Paid/ Closed")="Paid/ Closed","Paid/ Closed", "Still_Outstanding")</f>
        <v>Paid/ Closed</v>
      </c>
      <c r="N1931" s="33">
        <f>IF(_xlfn.XLOOKUP(C1931,Raw_Data_Paid_23!$C$4:$C$2114,Raw_Data_Paid_23!$C$4:$C$2114,1)= 1,1,0)</f>
        <v>1</v>
      </c>
      <c r="O1931" t="str">
        <f>IF(M1931=$W$7,IF(AND(N1931,_xlfn.XLOOKUP(C1931,Raw_Data_OS_23!$C$7:$C$4518,Raw_Data_OS_23!$G$7:$G$4518,0)=G1931),"A",IF(_xlfn.XLOOKUP(C1931,Raw_Data_Paid_23!$C$4:$C$2114,Raw_Data_Paid_23!$C$4:$C$2114,"B1")="B1","B1","B2")),IF(_xlfn.XLOOKUP(C1931,Raw_Data_Paid_23!$C$4:$C$2114,Raw_Data_Paid_23!$C$4:$C$2114,"C1")="C1","C1","C2"))</f>
        <v>C1</v>
      </c>
      <c r="P1931" t="str">
        <f t="shared" si="80"/>
        <v>2021C1Motor Commercial</v>
      </c>
    </row>
    <row r="1932" spans="3:16" x14ac:dyDescent="0.35">
      <c r="C1932" s="6" t="s">
        <v>1302</v>
      </c>
      <c r="D1932" s="7" t="s">
        <v>4457</v>
      </c>
      <c r="E1932" s="7" t="s">
        <v>5223</v>
      </c>
      <c r="F1932" s="8" t="s">
        <v>3910</v>
      </c>
      <c r="G1932" s="9">
        <v>1540</v>
      </c>
      <c r="H1932" s="10">
        <v>2021</v>
      </c>
      <c r="I1932" s="10">
        <v>2021</v>
      </c>
      <c r="J1932" s="11" t="s">
        <v>21</v>
      </c>
      <c r="K1932" s="12">
        <v>1540</v>
      </c>
      <c r="L1932" s="12">
        <v>1</v>
      </c>
      <c r="M1932" s="33" t="str">
        <f>IF(_xlfn.XLOOKUP(C1932,Raw_Data_OS_23!$C$7:$C$4518,Raw_Data_OS_23!$G$7:$G$4518,"Paid/ Closed")="Paid/ Closed","Paid/ Closed", "Still_Outstanding")</f>
        <v>Paid/ Closed</v>
      </c>
      <c r="N1932" s="33">
        <f>IF(_xlfn.XLOOKUP(C1932,Raw_Data_Paid_23!$C$4:$C$2114,Raw_Data_Paid_23!$C$4:$C$2114,1)= 1,1,0)</f>
        <v>1</v>
      </c>
      <c r="O1932" t="str">
        <f>IF(M1932=$W$7,IF(AND(N1932,_xlfn.XLOOKUP(C1932,Raw_Data_OS_23!$C$7:$C$4518,Raw_Data_OS_23!$G$7:$G$4518,0)=G1932),"A",IF(_xlfn.XLOOKUP(C1932,Raw_Data_Paid_23!$C$4:$C$2114,Raw_Data_Paid_23!$C$4:$C$2114,"B1")="B1","B1","B2")),IF(_xlfn.XLOOKUP(C1932,Raw_Data_Paid_23!$C$4:$C$2114,Raw_Data_Paid_23!$C$4:$C$2114,"C1")="C1","C1","C2"))</f>
        <v>C1</v>
      </c>
      <c r="P1932" t="str">
        <f t="shared" si="80"/>
        <v>2021C1Motor Private</v>
      </c>
    </row>
    <row r="1933" spans="3:16" x14ac:dyDescent="0.35">
      <c r="C1933" s="6" t="s">
        <v>2114</v>
      </c>
      <c r="D1933" s="7" t="s">
        <v>5223</v>
      </c>
      <c r="E1933" s="7" t="s">
        <v>4458</v>
      </c>
      <c r="F1933" s="8" t="s">
        <v>3910</v>
      </c>
      <c r="G1933" s="9">
        <v>317000</v>
      </c>
      <c r="H1933" s="10">
        <v>2021</v>
      </c>
      <c r="I1933" s="10">
        <v>2021</v>
      </c>
      <c r="J1933" s="11" t="s">
        <v>21</v>
      </c>
      <c r="K1933" s="12">
        <v>317000</v>
      </c>
      <c r="L1933" s="12">
        <v>1</v>
      </c>
      <c r="M1933" s="33" t="str">
        <f>IF(_xlfn.XLOOKUP(C1933,Raw_Data_OS_23!$C$7:$C$4518,Raw_Data_OS_23!$G$7:$G$4518,"Paid/ Closed")="Paid/ Closed","Paid/ Closed", "Still_Outstanding")</f>
        <v>Still_Outstanding</v>
      </c>
      <c r="N1933" s="33">
        <f>IF(_xlfn.XLOOKUP(C1933,Raw_Data_Paid_23!$C$4:$C$2114,Raw_Data_Paid_23!$C$4:$C$2114,1)= 1,1,0)</f>
        <v>0</v>
      </c>
      <c r="O1933" t="str">
        <f>IF(M1933=$W$7,IF(AND(N1933,_xlfn.XLOOKUP(C1933,Raw_Data_OS_23!$C$7:$C$4518,Raw_Data_OS_23!$G$7:$G$4518,0)=G1933),"A",IF(_xlfn.XLOOKUP(C1933,Raw_Data_Paid_23!$C$4:$C$2114,Raw_Data_Paid_23!$C$4:$C$2114,"B1")="B1","B1","B2")),IF(_xlfn.XLOOKUP(C1933,Raw_Data_Paid_23!$C$4:$C$2114,Raw_Data_Paid_23!$C$4:$C$2114,"C1")="C1","C1","C2"))</f>
        <v>B2</v>
      </c>
      <c r="P1933" t="str">
        <f t="shared" si="80"/>
        <v>2021B2Motor Private</v>
      </c>
    </row>
    <row r="1934" spans="3:16" x14ac:dyDescent="0.35">
      <c r="C1934" s="6" t="s">
        <v>5228</v>
      </c>
      <c r="D1934" s="7" t="s">
        <v>4113</v>
      </c>
      <c r="E1934" s="7" t="s">
        <v>4162</v>
      </c>
      <c r="F1934" s="8" t="s">
        <v>3910</v>
      </c>
      <c r="G1934" s="9">
        <v>53170</v>
      </c>
      <c r="H1934" s="10">
        <v>2020</v>
      </c>
      <c r="I1934" s="10">
        <v>2021</v>
      </c>
      <c r="J1934" s="11" t="s">
        <v>11</v>
      </c>
      <c r="K1934" s="12">
        <v>53170</v>
      </c>
      <c r="L1934" s="12">
        <v>1</v>
      </c>
      <c r="M1934" s="33" t="str">
        <f>IF(_xlfn.XLOOKUP(C1934,Raw_Data_OS_23!$C$7:$C$4518,Raw_Data_OS_23!$G$7:$G$4518,"Paid/ Closed")="Paid/ Closed","Paid/ Closed", "Still_Outstanding")</f>
        <v>Still_Outstanding</v>
      </c>
      <c r="N1934" s="33">
        <f>IF(_xlfn.XLOOKUP(C1934,Raw_Data_Paid_23!$C$4:$C$2114,Raw_Data_Paid_23!$C$4:$C$2114,1)= 1,1,0)</f>
        <v>1</v>
      </c>
      <c r="O1934" t="str">
        <f>IF(M1934=$W$7,IF(AND(N1934,_xlfn.XLOOKUP(C1934,Raw_Data_OS_23!$C$7:$C$4518,Raw_Data_OS_23!$G$7:$G$4518,0)=G1934),"A",IF(_xlfn.XLOOKUP(C1934,Raw_Data_Paid_23!$C$4:$C$2114,Raw_Data_Paid_23!$C$4:$C$2114,"B1")="B1","B1","B2")),IF(_xlfn.XLOOKUP(C1934,Raw_Data_Paid_23!$C$4:$C$2114,Raw_Data_Paid_23!$C$4:$C$2114,"C1")="C1","C1","C2"))</f>
        <v>B1</v>
      </c>
      <c r="P1934" t="str">
        <f t="shared" si="80"/>
        <v>2020B1Motor Private</v>
      </c>
    </row>
    <row r="1935" spans="3:16" x14ac:dyDescent="0.35">
      <c r="C1935" s="6" t="s">
        <v>1303</v>
      </c>
      <c r="D1935" s="7" t="s">
        <v>5229</v>
      </c>
      <c r="E1935" s="7" t="s">
        <v>5226</v>
      </c>
      <c r="F1935" s="8" t="s">
        <v>3910</v>
      </c>
      <c r="G1935" s="9">
        <v>10000</v>
      </c>
      <c r="H1935" s="10">
        <v>2021</v>
      </c>
      <c r="I1935" s="10">
        <v>2021</v>
      </c>
      <c r="J1935" s="11" t="s">
        <v>21</v>
      </c>
      <c r="K1935" s="12">
        <v>10000</v>
      </c>
      <c r="L1935" s="12">
        <v>1</v>
      </c>
      <c r="M1935" s="33" t="str">
        <f>IF(_xlfn.XLOOKUP(C1935,Raw_Data_OS_23!$C$7:$C$4518,Raw_Data_OS_23!$G$7:$G$4518,"Paid/ Closed")="Paid/ Closed","Paid/ Closed", "Still_Outstanding")</f>
        <v>Paid/ Closed</v>
      </c>
      <c r="N1935" s="33">
        <f>IF(_xlfn.XLOOKUP(C1935,Raw_Data_Paid_23!$C$4:$C$2114,Raw_Data_Paid_23!$C$4:$C$2114,1)= 1,1,0)</f>
        <v>1</v>
      </c>
      <c r="O1935" t="str">
        <f>IF(M1935=$W$7,IF(AND(N1935,_xlfn.XLOOKUP(C1935,Raw_Data_OS_23!$C$7:$C$4518,Raw_Data_OS_23!$G$7:$G$4518,0)=G1935),"A",IF(_xlfn.XLOOKUP(C1935,Raw_Data_Paid_23!$C$4:$C$2114,Raw_Data_Paid_23!$C$4:$C$2114,"B1")="B1","B1","B2")),IF(_xlfn.XLOOKUP(C1935,Raw_Data_Paid_23!$C$4:$C$2114,Raw_Data_Paid_23!$C$4:$C$2114,"C1")="C1","C1","C2"))</f>
        <v>C1</v>
      </c>
      <c r="P1935" t="str">
        <f t="shared" si="80"/>
        <v>2021C1Motor Private</v>
      </c>
    </row>
    <row r="1936" spans="3:16" x14ac:dyDescent="0.35">
      <c r="C1936" s="6" t="s">
        <v>1304</v>
      </c>
      <c r="D1936" s="7" t="s">
        <v>4166</v>
      </c>
      <c r="E1936" s="7" t="s">
        <v>3924</v>
      </c>
      <c r="F1936" s="8" t="s">
        <v>3910</v>
      </c>
      <c r="G1936" s="9">
        <v>12348</v>
      </c>
      <c r="H1936" s="10">
        <v>2020</v>
      </c>
      <c r="I1936" s="10">
        <v>2020</v>
      </c>
      <c r="J1936" s="11" t="s">
        <v>11</v>
      </c>
      <c r="K1936" s="12">
        <v>12348</v>
      </c>
      <c r="L1936" s="12">
        <v>1</v>
      </c>
      <c r="M1936" s="33" t="str">
        <f>IF(_xlfn.XLOOKUP(C1936,Raw_Data_OS_23!$C$7:$C$4518,Raw_Data_OS_23!$G$7:$G$4518,"Paid/ Closed")="Paid/ Closed","Paid/ Closed", "Still_Outstanding")</f>
        <v>Still_Outstanding</v>
      </c>
      <c r="N1936" s="33">
        <f>IF(_xlfn.XLOOKUP(C1936,Raw_Data_Paid_23!$C$4:$C$2114,Raw_Data_Paid_23!$C$4:$C$2114,1)= 1,1,0)</f>
        <v>1</v>
      </c>
      <c r="O1936" t="str">
        <f>IF(M1936=$W$7,IF(AND(N1936,_xlfn.XLOOKUP(C1936,Raw_Data_OS_23!$C$7:$C$4518,Raw_Data_OS_23!$G$7:$G$4518,0)=G1936),"A",IF(_xlfn.XLOOKUP(C1936,Raw_Data_Paid_23!$C$4:$C$2114,Raw_Data_Paid_23!$C$4:$C$2114,"B1")="B1","B1","B2")),IF(_xlfn.XLOOKUP(C1936,Raw_Data_Paid_23!$C$4:$C$2114,Raw_Data_Paid_23!$C$4:$C$2114,"C1")="C1","C1","C2"))</f>
        <v>B1</v>
      </c>
      <c r="P1936" t="str">
        <f t="shared" si="80"/>
        <v>2020B1Motor Private</v>
      </c>
    </row>
    <row r="1937" spans="3:16" x14ac:dyDescent="0.35">
      <c r="C1937" s="6" t="s">
        <v>1305</v>
      </c>
      <c r="D1937" s="7" t="s">
        <v>3927</v>
      </c>
      <c r="E1937" s="7" t="s">
        <v>4165</v>
      </c>
      <c r="F1937" s="8" t="s">
        <v>3910</v>
      </c>
      <c r="G1937" s="9">
        <v>10628</v>
      </c>
      <c r="H1937" s="10">
        <v>2021</v>
      </c>
      <c r="I1937" s="10">
        <v>2021</v>
      </c>
      <c r="J1937" s="11" t="s">
        <v>21</v>
      </c>
      <c r="K1937" s="12">
        <v>10628</v>
      </c>
      <c r="L1937" s="12">
        <v>1</v>
      </c>
      <c r="M1937" s="33" t="str">
        <f>IF(_xlfn.XLOOKUP(C1937,Raw_Data_OS_23!$C$7:$C$4518,Raw_Data_OS_23!$G$7:$G$4518,"Paid/ Closed")="Paid/ Closed","Paid/ Closed", "Still_Outstanding")</f>
        <v>Still_Outstanding</v>
      </c>
      <c r="N1937" s="33">
        <f>IF(_xlfn.XLOOKUP(C1937,Raw_Data_Paid_23!$C$4:$C$2114,Raw_Data_Paid_23!$C$4:$C$2114,1)= 1,1,0)</f>
        <v>1</v>
      </c>
      <c r="O1937" t="str">
        <f>IF(M1937=$W$7,IF(AND(N1937,_xlfn.XLOOKUP(C1937,Raw_Data_OS_23!$C$7:$C$4518,Raw_Data_OS_23!$G$7:$G$4518,0)=G1937),"A",IF(_xlfn.XLOOKUP(C1937,Raw_Data_Paid_23!$C$4:$C$2114,Raw_Data_Paid_23!$C$4:$C$2114,"B1")="B1","B1","B2")),IF(_xlfn.XLOOKUP(C1937,Raw_Data_Paid_23!$C$4:$C$2114,Raw_Data_Paid_23!$C$4:$C$2114,"C1")="C1","C1","C2"))</f>
        <v>B1</v>
      </c>
      <c r="P1937" t="str">
        <f t="shared" si="80"/>
        <v>2021B1Motor Private</v>
      </c>
    </row>
    <row r="1938" spans="3:16" x14ac:dyDescent="0.35">
      <c r="C1938" s="6" t="s">
        <v>1306</v>
      </c>
      <c r="D1938" s="7" t="s">
        <v>4165</v>
      </c>
      <c r="E1938" s="7" t="s">
        <v>5226</v>
      </c>
      <c r="F1938" s="8" t="s">
        <v>3910</v>
      </c>
      <c r="G1938" s="9">
        <v>56000</v>
      </c>
      <c r="H1938" s="10">
        <v>2021</v>
      </c>
      <c r="I1938" s="10">
        <v>2021</v>
      </c>
      <c r="J1938" s="11" t="s">
        <v>21</v>
      </c>
      <c r="K1938" s="12">
        <v>56000</v>
      </c>
      <c r="L1938" s="12">
        <v>1</v>
      </c>
      <c r="M1938" s="33" t="str">
        <f>IF(_xlfn.XLOOKUP(C1938,Raw_Data_OS_23!$C$7:$C$4518,Raw_Data_OS_23!$G$7:$G$4518,"Paid/ Closed")="Paid/ Closed","Paid/ Closed", "Still_Outstanding")</f>
        <v>Still_Outstanding</v>
      </c>
      <c r="N1938" s="33">
        <f>IF(_xlfn.XLOOKUP(C1938,Raw_Data_Paid_23!$C$4:$C$2114,Raw_Data_Paid_23!$C$4:$C$2114,1)= 1,1,0)</f>
        <v>1</v>
      </c>
      <c r="O1938" t="str">
        <f>IF(M1938=$W$7,IF(AND(N1938,_xlfn.XLOOKUP(C1938,Raw_Data_OS_23!$C$7:$C$4518,Raw_Data_OS_23!$G$7:$G$4518,0)=G1938),"A",IF(_xlfn.XLOOKUP(C1938,Raw_Data_Paid_23!$C$4:$C$2114,Raw_Data_Paid_23!$C$4:$C$2114,"B1")="B1","B1","B2")),IF(_xlfn.XLOOKUP(C1938,Raw_Data_Paid_23!$C$4:$C$2114,Raw_Data_Paid_23!$C$4:$C$2114,"C1")="C1","C1","C2"))</f>
        <v>B1</v>
      </c>
      <c r="P1938" t="str">
        <f t="shared" si="80"/>
        <v>2021B1Motor Private</v>
      </c>
    </row>
    <row r="1939" spans="3:16" x14ac:dyDescent="0.35">
      <c r="C1939" s="6" t="s">
        <v>1307</v>
      </c>
      <c r="D1939" s="7" t="s">
        <v>4454</v>
      </c>
      <c r="E1939" s="7" t="s">
        <v>5230</v>
      </c>
      <c r="F1939" s="8" t="s">
        <v>3910</v>
      </c>
      <c r="G1939" s="9">
        <v>30380</v>
      </c>
      <c r="H1939" s="10">
        <v>2021</v>
      </c>
      <c r="I1939" s="10">
        <v>2021</v>
      </c>
      <c r="J1939" s="11" t="s">
        <v>21</v>
      </c>
      <c r="K1939" s="12">
        <v>30380</v>
      </c>
      <c r="L1939" s="12">
        <v>1</v>
      </c>
      <c r="M1939" s="33" t="str">
        <f>IF(_xlfn.XLOOKUP(C1939,Raw_Data_OS_23!$C$7:$C$4518,Raw_Data_OS_23!$G$7:$G$4518,"Paid/ Closed")="Paid/ Closed","Paid/ Closed", "Still_Outstanding")</f>
        <v>Still_Outstanding</v>
      </c>
      <c r="N1939" s="33">
        <f>IF(_xlfn.XLOOKUP(C1939,Raw_Data_Paid_23!$C$4:$C$2114,Raw_Data_Paid_23!$C$4:$C$2114,1)= 1,1,0)</f>
        <v>1</v>
      </c>
      <c r="O1939" t="str">
        <f>IF(M1939=$W$7,IF(AND(N1939,_xlfn.XLOOKUP(C1939,Raw_Data_OS_23!$C$7:$C$4518,Raw_Data_OS_23!$G$7:$G$4518,0)=G1939),"A",IF(_xlfn.XLOOKUP(C1939,Raw_Data_Paid_23!$C$4:$C$2114,Raw_Data_Paid_23!$C$4:$C$2114,"B1")="B1","B1","B2")),IF(_xlfn.XLOOKUP(C1939,Raw_Data_Paid_23!$C$4:$C$2114,Raw_Data_Paid_23!$C$4:$C$2114,"C1")="C1","C1","C2"))</f>
        <v>B1</v>
      </c>
      <c r="P1939" t="str">
        <f t="shared" si="80"/>
        <v>2021B1Motor Private</v>
      </c>
    </row>
    <row r="1940" spans="3:16" x14ac:dyDescent="0.35">
      <c r="C1940" s="6" t="s">
        <v>1308</v>
      </c>
      <c r="D1940" s="7" t="s">
        <v>5229</v>
      </c>
      <c r="E1940" s="7" t="s">
        <v>5230</v>
      </c>
      <c r="F1940" s="8" t="s">
        <v>3910</v>
      </c>
      <c r="G1940" s="9">
        <v>53120</v>
      </c>
      <c r="H1940" s="10">
        <v>2021</v>
      </c>
      <c r="I1940" s="10">
        <v>2021</v>
      </c>
      <c r="J1940" s="11" t="s">
        <v>21</v>
      </c>
      <c r="K1940" s="12">
        <v>53120</v>
      </c>
      <c r="L1940" s="12">
        <v>1</v>
      </c>
      <c r="M1940" s="33" t="str">
        <f>IF(_xlfn.XLOOKUP(C1940,Raw_Data_OS_23!$C$7:$C$4518,Raw_Data_OS_23!$G$7:$G$4518,"Paid/ Closed")="Paid/ Closed","Paid/ Closed", "Still_Outstanding")</f>
        <v>Paid/ Closed</v>
      </c>
      <c r="N1940" s="33">
        <f>IF(_xlfn.XLOOKUP(C1940,Raw_Data_Paid_23!$C$4:$C$2114,Raw_Data_Paid_23!$C$4:$C$2114,1)= 1,1,0)</f>
        <v>1</v>
      </c>
      <c r="O1940" t="str">
        <f>IF(M1940=$W$7,IF(AND(N1940,_xlfn.XLOOKUP(C1940,Raw_Data_OS_23!$C$7:$C$4518,Raw_Data_OS_23!$G$7:$G$4518,0)=G1940),"A",IF(_xlfn.XLOOKUP(C1940,Raw_Data_Paid_23!$C$4:$C$2114,Raw_Data_Paid_23!$C$4:$C$2114,"B1")="B1","B1","B2")),IF(_xlfn.XLOOKUP(C1940,Raw_Data_Paid_23!$C$4:$C$2114,Raw_Data_Paid_23!$C$4:$C$2114,"C1")="C1","C1","C2"))</f>
        <v>C1</v>
      </c>
      <c r="P1940" t="str">
        <f t="shared" si="80"/>
        <v>2021C1Motor Private</v>
      </c>
    </row>
    <row r="1941" spans="3:16" x14ac:dyDescent="0.35">
      <c r="C1941" s="6" t="s">
        <v>2115</v>
      </c>
      <c r="D1941" s="7" t="s">
        <v>3945</v>
      </c>
      <c r="E1941" s="7" t="s">
        <v>4453</v>
      </c>
      <c r="F1941" s="8" t="s">
        <v>3910</v>
      </c>
      <c r="G1941" s="9">
        <v>240</v>
      </c>
      <c r="H1941" s="10">
        <v>2021</v>
      </c>
      <c r="I1941" s="10">
        <v>2021</v>
      </c>
      <c r="J1941" s="11" t="s">
        <v>21</v>
      </c>
      <c r="K1941" s="12">
        <v>240</v>
      </c>
      <c r="L1941" s="12">
        <v>1</v>
      </c>
      <c r="M1941" s="33" t="str">
        <f>IF(_xlfn.XLOOKUP(C1941,Raw_Data_OS_23!$C$7:$C$4518,Raw_Data_OS_23!$G$7:$G$4518,"Paid/ Closed")="Paid/ Closed","Paid/ Closed", "Still_Outstanding")</f>
        <v>Paid/ Closed</v>
      </c>
      <c r="N1941" s="33">
        <f>IF(_xlfn.XLOOKUP(C1941,Raw_Data_Paid_23!$C$4:$C$2114,Raw_Data_Paid_23!$C$4:$C$2114,1)= 1,1,0)</f>
        <v>1</v>
      </c>
      <c r="O1941" t="str">
        <f>IF(M1941=$W$7,IF(AND(N1941,_xlfn.XLOOKUP(C1941,Raw_Data_OS_23!$C$7:$C$4518,Raw_Data_OS_23!$G$7:$G$4518,0)=G1941),"A",IF(_xlfn.XLOOKUP(C1941,Raw_Data_Paid_23!$C$4:$C$2114,Raw_Data_Paid_23!$C$4:$C$2114,"B1")="B1","B1","B2")),IF(_xlfn.XLOOKUP(C1941,Raw_Data_Paid_23!$C$4:$C$2114,Raw_Data_Paid_23!$C$4:$C$2114,"C1")="C1","C1","C2"))</f>
        <v>C1</v>
      </c>
      <c r="P1941" t="str">
        <f t="shared" si="80"/>
        <v>2021C1Motor Private</v>
      </c>
    </row>
    <row r="1942" spans="3:16" x14ac:dyDescent="0.35">
      <c r="C1942" s="6" t="s">
        <v>2116</v>
      </c>
      <c r="D1942" s="7" t="s">
        <v>4171</v>
      </c>
      <c r="E1942" s="7" t="s">
        <v>4447</v>
      </c>
      <c r="F1942" s="8" t="s">
        <v>3910</v>
      </c>
      <c r="G1942" s="9">
        <v>170000</v>
      </c>
      <c r="H1942" s="10">
        <v>2021</v>
      </c>
      <c r="I1942" s="10">
        <v>2021</v>
      </c>
      <c r="J1942" s="11" t="s">
        <v>21</v>
      </c>
      <c r="K1942" s="12">
        <v>170000</v>
      </c>
      <c r="L1942" s="12">
        <v>1</v>
      </c>
      <c r="M1942" s="33" t="str">
        <f>IF(_xlfn.XLOOKUP(C1942,Raw_Data_OS_23!$C$7:$C$4518,Raw_Data_OS_23!$G$7:$G$4518,"Paid/ Closed")="Paid/ Closed","Paid/ Closed", "Still_Outstanding")</f>
        <v>Still_Outstanding</v>
      </c>
      <c r="N1942" s="33">
        <f>IF(_xlfn.XLOOKUP(C1942,Raw_Data_Paid_23!$C$4:$C$2114,Raw_Data_Paid_23!$C$4:$C$2114,1)= 1,1,0)</f>
        <v>1</v>
      </c>
      <c r="O1942" t="str">
        <f>IF(M1942=$W$7,IF(AND(N1942,_xlfn.XLOOKUP(C1942,Raw_Data_OS_23!$C$7:$C$4518,Raw_Data_OS_23!$G$7:$G$4518,0)=G1942),"A",IF(_xlfn.XLOOKUP(C1942,Raw_Data_Paid_23!$C$4:$C$2114,Raw_Data_Paid_23!$C$4:$C$2114,"B1")="B1","B1","B2")),IF(_xlfn.XLOOKUP(C1942,Raw_Data_Paid_23!$C$4:$C$2114,Raw_Data_Paid_23!$C$4:$C$2114,"C1")="C1","C1","C2"))</f>
        <v>B1</v>
      </c>
      <c r="P1942" t="str">
        <f t="shared" si="80"/>
        <v>2021B1Motor Private</v>
      </c>
    </row>
    <row r="1943" spans="3:16" x14ac:dyDescent="0.35">
      <c r="C1943" s="6" t="s">
        <v>1309</v>
      </c>
      <c r="D1943" s="7" t="s">
        <v>4450</v>
      </c>
      <c r="E1943" s="7" t="s">
        <v>4458</v>
      </c>
      <c r="F1943" s="8" t="s">
        <v>3910</v>
      </c>
      <c r="G1943" s="9">
        <v>512</v>
      </c>
      <c r="H1943" s="10">
        <v>2021</v>
      </c>
      <c r="I1943" s="10">
        <v>2021</v>
      </c>
      <c r="J1943" s="11" t="s">
        <v>21</v>
      </c>
      <c r="K1943" s="12">
        <v>512</v>
      </c>
      <c r="L1943" s="12">
        <v>1</v>
      </c>
      <c r="M1943" s="33" t="str">
        <f>IF(_xlfn.XLOOKUP(C1943,Raw_Data_OS_23!$C$7:$C$4518,Raw_Data_OS_23!$G$7:$G$4518,"Paid/ Closed")="Paid/ Closed","Paid/ Closed", "Still_Outstanding")</f>
        <v>Paid/ Closed</v>
      </c>
      <c r="N1943" s="33">
        <f>IF(_xlfn.XLOOKUP(C1943,Raw_Data_Paid_23!$C$4:$C$2114,Raw_Data_Paid_23!$C$4:$C$2114,1)= 1,1,0)</f>
        <v>1</v>
      </c>
      <c r="O1943" t="str">
        <f>IF(M1943=$W$7,IF(AND(N1943,_xlfn.XLOOKUP(C1943,Raw_Data_OS_23!$C$7:$C$4518,Raw_Data_OS_23!$G$7:$G$4518,0)=G1943),"A",IF(_xlfn.XLOOKUP(C1943,Raw_Data_Paid_23!$C$4:$C$2114,Raw_Data_Paid_23!$C$4:$C$2114,"B1")="B1","B1","B2")),IF(_xlfn.XLOOKUP(C1943,Raw_Data_Paid_23!$C$4:$C$2114,Raw_Data_Paid_23!$C$4:$C$2114,"C1")="C1","C1","C2"))</f>
        <v>C1</v>
      </c>
      <c r="P1943" t="str">
        <f t="shared" si="80"/>
        <v>2021C1Motor Private</v>
      </c>
    </row>
    <row r="1944" spans="3:16" x14ac:dyDescent="0.35">
      <c r="C1944" s="6" t="s">
        <v>5231</v>
      </c>
      <c r="D1944" s="7" t="s">
        <v>4457</v>
      </c>
      <c r="E1944" s="7" t="s">
        <v>5223</v>
      </c>
      <c r="F1944" s="8" t="s">
        <v>3908</v>
      </c>
      <c r="G1944" s="9">
        <v>1072</v>
      </c>
      <c r="H1944" s="10">
        <v>2021</v>
      </c>
      <c r="I1944" s="10">
        <v>2021</v>
      </c>
      <c r="J1944" s="11" t="s">
        <v>21</v>
      </c>
      <c r="K1944" s="12">
        <v>1072</v>
      </c>
      <c r="L1944" s="12">
        <v>1</v>
      </c>
      <c r="M1944" s="33" t="str">
        <f>IF(_xlfn.XLOOKUP(C1944,Raw_Data_OS_23!$C$7:$C$4518,Raw_Data_OS_23!$G$7:$G$4518,"Paid/ Closed")="Paid/ Closed","Paid/ Closed", "Still_Outstanding")</f>
        <v>Paid/ Closed</v>
      </c>
      <c r="N1944" s="33">
        <f>IF(_xlfn.XLOOKUP(C1944,Raw_Data_Paid_23!$C$4:$C$2114,Raw_Data_Paid_23!$C$4:$C$2114,1)= 1,1,0)</f>
        <v>1</v>
      </c>
      <c r="O1944" t="str">
        <f>IF(M1944=$W$7,IF(AND(N1944,_xlfn.XLOOKUP(C1944,Raw_Data_OS_23!$C$7:$C$4518,Raw_Data_OS_23!$G$7:$G$4518,0)=G1944),"A",IF(_xlfn.XLOOKUP(C1944,Raw_Data_Paid_23!$C$4:$C$2114,Raw_Data_Paid_23!$C$4:$C$2114,"B1")="B1","B1","B2")),IF(_xlfn.XLOOKUP(C1944,Raw_Data_Paid_23!$C$4:$C$2114,Raw_Data_Paid_23!$C$4:$C$2114,"C1")="C1","C1","C2"))</f>
        <v>C1</v>
      </c>
      <c r="P1944" t="str">
        <f t="shared" si="80"/>
        <v>2021C1Motor Commercial</v>
      </c>
    </row>
    <row r="1945" spans="3:16" x14ac:dyDescent="0.35">
      <c r="C1945" s="6" t="s">
        <v>1310</v>
      </c>
      <c r="D1945" s="7" t="s">
        <v>4450</v>
      </c>
      <c r="E1945" s="7" t="s">
        <v>5230</v>
      </c>
      <c r="F1945" s="8" t="s">
        <v>3910</v>
      </c>
      <c r="G1945" s="9">
        <v>652</v>
      </c>
      <c r="H1945" s="10">
        <v>2021</v>
      </c>
      <c r="I1945" s="10">
        <v>2021</v>
      </c>
      <c r="J1945" s="11" t="s">
        <v>21</v>
      </c>
      <c r="K1945" s="12">
        <v>652</v>
      </c>
      <c r="L1945" s="12">
        <v>1</v>
      </c>
      <c r="M1945" s="33" t="str">
        <f>IF(_xlfn.XLOOKUP(C1945,Raw_Data_OS_23!$C$7:$C$4518,Raw_Data_OS_23!$G$7:$G$4518,"Paid/ Closed")="Paid/ Closed","Paid/ Closed", "Still_Outstanding")</f>
        <v>Paid/ Closed</v>
      </c>
      <c r="N1945" s="33">
        <f>IF(_xlfn.XLOOKUP(C1945,Raw_Data_Paid_23!$C$4:$C$2114,Raw_Data_Paid_23!$C$4:$C$2114,1)= 1,1,0)</f>
        <v>1</v>
      </c>
      <c r="O1945" t="str">
        <f>IF(M1945=$W$7,IF(AND(N1945,_xlfn.XLOOKUP(C1945,Raw_Data_OS_23!$C$7:$C$4518,Raw_Data_OS_23!$G$7:$G$4518,0)=G1945),"A",IF(_xlfn.XLOOKUP(C1945,Raw_Data_Paid_23!$C$4:$C$2114,Raw_Data_Paid_23!$C$4:$C$2114,"B1")="B1","B1","B2")),IF(_xlfn.XLOOKUP(C1945,Raw_Data_Paid_23!$C$4:$C$2114,Raw_Data_Paid_23!$C$4:$C$2114,"C1")="C1","C1","C2"))</f>
        <v>C1</v>
      </c>
      <c r="P1945" t="str">
        <f t="shared" si="80"/>
        <v>2021C1Motor Private</v>
      </c>
    </row>
    <row r="1946" spans="3:16" x14ac:dyDescent="0.35">
      <c r="C1946" s="6" t="s">
        <v>2117</v>
      </c>
      <c r="D1946" s="7" t="s">
        <v>4454</v>
      </c>
      <c r="E1946" s="7" t="s">
        <v>5230</v>
      </c>
      <c r="F1946" s="8" t="s">
        <v>3910</v>
      </c>
      <c r="G1946" s="9">
        <v>8000</v>
      </c>
      <c r="H1946" s="10">
        <v>2021</v>
      </c>
      <c r="I1946" s="10">
        <v>2021</v>
      </c>
      <c r="J1946" s="11" t="s">
        <v>21</v>
      </c>
      <c r="K1946" s="12">
        <v>8000</v>
      </c>
      <c r="L1946" s="12">
        <v>1</v>
      </c>
      <c r="M1946" s="33" t="str">
        <f>IF(_xlfn.XLOOKUP(C1946,Raw_Data_OS_23!$C$7:$C$4518,Raw_Data_OS_23!$G$7:$G$4518,"Paid/ Closed")="Paid/ Closed","Paid/ Closed", "Still_Outstanding")</f>
        <v>Still_Outstanding</v>
      </c>
      <c r="N1946" s="33">
        <f>IF(_xlfn.XLOOKUP(C1946,Raw_Data_Paid_23!$C$4:$C$2114,Raw_Data_Paid_23!$C$4:$C$2114,1)= 1,1,0)</f>
        <v>1</v>
      </c>
      <c r="O1946" t="str">
        <f>IF(M1946=$W$7,IF(AND(N1946,_xlfn.XLOOKUP(C1946,Raw_Data_OS_23!$C$7:$C$4518,Raw_Data_OS_23!$G$7:$G$4518,0)=G1946),"A",IF(_xlfn.XLOOKUP(C1946,Raw_Data_Paid_23!$C$4:$C$2114,Raw_Data_Paid_23!$C$4:$C$2114,"B1")="B1","B1","B2")),IF(_xlfn.XLOOKUP(C1946,Raw_Data_Paid_23!$C$4:$C$2114,Raw_Data_Paid_23!$C$4:$C$2114,"C1")="C1","C1","C2"))</f>
        <v>B1</v>
      </c>
      <c r="P1946" t="str">
        <f t="shared" si="80"/>
        <v>2021B1Motor Private</v>
      </c>
    </row>
    <row r="1947" spans="3:16" x14ac:dyDescent="0.35">
      <c r="C1947" s="6" t="s">
        <v>1311</v>
      </c>
      <c r="D1947" s="7" t="s">
        <v>4174</v>
      </c>
      <c r="E1947" s="7" t="s">
        <v>5230</v>
      </c>
      <c r="F1947" s="8" t="s">
        <v>3910</v>
      </c>
      <c r="G1947" s="9">
        <v>12688</v>
      </c>
      <c r="H1947" s="10">
        <v>2021</v>
      </c>
      <c r="I1947" s="10">
        <v>2021</v>
      </c>
      <c r="J1947" s="11" t="s">
        <v>21</v>
      </c>
      <c r="K1947" s="12">
        <v>12688</v>
      </c>
      <c r="L1947" s="12">
        <v>1</v>
      </c>
      <c r="M1947" s="33" t="str">
        <f>IF(_xlfn.XLOOKUP(C1947,Raw_Data_OS_23!$C$7:$C$4518,Raw_Data_OS_23!$G$7:$G$4518,"Paid/ Closed")="Paid/ Closed","Paid/ Closed", "Still_Outstanding")</f>
        <v>Still_Outstanding</v>
      </c>
      <c r="N1947" s="33">
        <f>IF(_xlfn.XLOOKUP(C1947,Raw_Data_Paid_23!$C$4:$C$2114,Raw_Data_Paid_23!$C$4:$C$2114,1)= 1,1,0)</f>
        <v>1</v>
      </c>
      <c r="O1947" t="str">
        <f>IF(M1947=$W$7,IF(AND(N1947,_xlfn.XLOOKUP(C1947,Raw_Data_OS_23!$C$7:$C$4518,Raw_Data_OS_23!$G$7:$G$4518,0)=G1947),"A",IF(_xlfn.XLOOKUP(C1947,Raw_Data_Paid_23!$C$4:$C$2114,Raw_Data_Paid_23!$C$4:$C$2114,"B1")="B1","B1","B2")),IF(_xlfn.XLOOKUP(C1947,Raw_Data_Paid_23!$C$4:$C$2114,Raw_Data_Paid_23!$C$4:$C$2114,"C1")="C1","C1","C2"))</f>
        <v>B1</v>
      </c>
      <c r="P1947" t="str">
        <f t="shared" si="80"/>
        <v>2021B1Motor Private</v>
      </c>
    </row>
    <row r="1948" spans="3:16" x14ac:dyDescent="0.35">
      <c r="C1948" s="6" t="s">
        <v>2118</v>
      </c>
      <c r="D1948" s="7" t="s">
        <v>3915</v>
      </c>
      <c r="E1948" s="7" t="s">
        <v>5226</v>
      </c>
      <c r="F1948" s="8" t="s">
        <v>3910</v>
      </c>
      <c r="G1948" s="9">
        <v>50000</v>
      </c>
      <c r="H1948" s="10">
        <v>2020</v>
      </c>
      <c r="I1948" s="10">
        <v>2021</v>
      </c>
      <c r="J1948" s="11" t="s">
        <v>11</v>
      </c>
      <c r="K1948" s="12">
        <v>50000</v>
      </c>
      <c r="L1948" s="12">
        <v>1</v>
      </c>
      <c r="M1948" s="33" t="str">
        <f>IF(_xlfn.XLOOKUP(C1948,Raw_Data_OS_23!$C$7:$C$4518,Raw_Data_OS_23!$G$7:$G$4518,"Paid/ Closed")="Paid/ Closed","Paid/ Closed", "Still_Outstanding")</f>
        <v>Still_Outstanding</v>
      </c>
      <c r="N1948" s="33">
        <f>IF(_xlfn.XLOOKUP(C1948,Raw_Data_Paid_23!$C$4:$C$2114,Raw_Data_Paid_23!$C$4:$C$2114,1)= 1,1,0)</f>
        <v>1</v>
      </c>
      <c r="O1948" t="str">
        <f>IF(M1948=$W$7,IF(AND(N1948,_xlfn.XLOOKUP(C1948,Raw_Data_OS_23!$C$7:$C$4518,Raw_Data_OS_23!$G$7:$G$4518,0)=G1948),"A",IF(_xlfn.XLOOKUP(C1948,Raw_Data_Paid_23!$C$4:$C$2114,Raw_Data_Paid_23!$C$4:$C$2114,"B1")="B1","B1","B2")),IF(_xlfn.XLOOKUP(C1948,Raw_Data_Paid_23!$C$4:$C$2114,Raw_Data_Paid_23!$C$4:$C$2114,"C1")="C1","C1","C2"))</f>
        <v>A</v>
      </c>
      <c r="P1948" t="str">
        <f t="shared" si="80"/>
        <v>2020AMotor Private</v>
      </c>
    </row>
    <row r="1949" spans="3:16" x14ac:dyDescent="0.35">
      <c r="C1949" s="6" t="s">
        <v>1312</v>
      </c>
      <c r="D1949" s="7" t="s">
        <v>5226</v>
      </c>
      <c r="E1949" s="7" t="s">
        <v>5226</v>
      </c>
      <c r="F1949" s="8" t="s">
        <v>3908</v>
      </c>
      <c r="G1949" s="9">
        <v>51528</v>
      </c>
      <c r="H1949" s="10">
        <v>2021</v>
      </c>
      <c r="I1949" s="10">
        <v>2021</v>
      </c>
      <c r="J1949" s="11" t="s">
        <v>21</v>
      </c>
      <c r="K1949" s="12">
        <v>51528</v>
      </c>
      <c r="L1949" s="12">
        <v>1</v>
      </c>
      <c r="M1949" s="33" t="str">
        <f>IF(_xlfn.XLOOKUP(C1949,Raw_Data_OS_23!$C$7:$C$4518,Raw_Data_OS_23!$G$7:$G$4518,"Paid/ Closed")="Paid/ Closed","Paid/ Closed", "Still_Outstanding")</f>
        <v>Paid/ Closed</v>
      </c>
      <c r="N1949" s="33">
        <f>IF(_xlfn.XLOOKUP(C1949,Raw_Data_Paid_23!$C$4:$C$2114,Raw_Data_Paid_23!$C$4:$C$2114,1)= 1,1,0)</f>
        <v>1</v>
      </c>
      <c r="O1949" t="str">
        <f>IF(M1949=$W$7,IF(AND(N1949,_xlfn.XLOOKUP(C1949,Raw_Data_OS_23!$C$7:$C$4518,Raw_Data_OS_23!$G$7:$G$4518,0)=G1949),"A",IF(_xlfn.XLOOKUP(C1949,Raw_Data_Paid_23!$C$4:$C$2114,Raw_Data_Paid_23!$C$4:$C$2114,"B1")="B1","B1","B2")),IF(_xlfn.XLOOKUP(C1949,Raw_Data_Paid_23!$C$4:$C$2114,Raw_Data_Paid_23!$C$4:$C$2114,"C1")="C1","C1","C2"))</f>
        <v>C1</v>
      </c>
      <c r="P1949" t="str">
        <f t="shared" si="80"/>
        <v>2021C1Motor Commercial</v>
      </c>
    </row>
    <row r="1950" spans="3:16" x14ac:dyDescent="0.35">
      <c r="C1950" s="6" t="s">
        <v>1313</v>
      </c>
      <c r="D1950" s="7" t="s">
        <v>4114</v>
      </c>
      <c r="E1950" s="7" t="s">
        <v>5232</v>
      </c>
      <c r="F1950" s="8" t="s">
        <v>3908</v>
      </c>
      <c r="G1950" s="9">
        <v>488</v>
      </c>
      <c r="H1950" s="10">
        <v>2020</v>
      </c>
      <c r="I1950" s="10">
        <v>2021</v>
      </c>
      <c r="J1950" s="11" t="s">
        <v>11</v>
      </c>
      <c r="K1950" s="12">
        <v>488</v>
      </c>
      <c r="L1950" s="12">
        <v>1</v>
      </c>
      <c r="M1950" s="33" t="str">
        <f>IF(_xlfn.XLOOKUP(C1950,Raw_Data_OS_23!$C$7:$C$4518,Raw_Data_OS_23!$G$7:$G$4518,"Paid/ Closed")="Paid/ Closed","Paid/ Closed", "Still_Outstanding")</f>
        <v>Still_Outstanding</v>
      </c>
      <c r="N1950" s="33">
        <f>IF(_xlfn.XLOOKUP(C1950,Raw_Data_Paid_23!$C$4:$C$2114,Raw_Data_Paid_23!$C$4:$C$2114,1)= 1,1,0)</f>
        <v>1</v>
      </c>
      <c r="O1950" t="str">
        <f>IF(M1950=$W$7,IF(AND(N1950,_xlfn.XLOOKUP(C1950,Raw_Data_OS_23!$C$7:$C$4518,Raw_Data_OS_23!$G$7:$G$4518,0)=G1950),"A",IF(_xlfn.XLOOKUP(C1950,Raw_Data_Paid_23!$C$4:$C$2114,Raw_Data_Paid_23!$C$4:$C$2114,"B1")="B1","B1","B2")),IF(_xlfn.XLOOKUP(C1950,Raw_Data_Paid_23!$C$4:$C$2114,Raw_Data_Paid_23!$C$4:$C$2114,"C1")="C1","C1","C2"))</f>
        <v>B1</v>
      </c>
      <c r="P1950" t="str">
        <f t="shared" si="80"/>
        <v>2020B1Motor Commercial</v>
      </c>
    </row>
    <row r="1951" spans="3:16" x14ac:dyDescent="0.35">
      <c r="C1951" s="6" t="s">
        <v>1314</v>
      </c>
      <c r="D1951" s="7" t="s">
        <v>4449</v>
      </c>
      <c r="E1951" s="7" t="s">
        <v>4453</v>
      </c>
      <c r="F1951" s="8" t="s">
        <v>3910</v>
      </c>
      <c r="G1951" s="9">
        <v>18120</v>
      </c>
      <c r="H1951" s="10">
        <v>2021</v>
      </c>
      <c r="I1951" s="10">
        <v>2021</v>
      </c>
      <c r="J1951" s="11" t="s">
        <v>21</v>
      </c>
      <c r="K1951" s="12">
        <v>18120</v>
      </c>
      <c r="L1951" s="12">
        <v>1</v>
      </c>
      <c r="M1951" s="33" t="str">
        <f>IF(_xlfn.XLOOKUP(C1951,Raw_Data_OS_23!$C$7:$C$4518,Raw_Data_OS_23!$G$7:$G$4518,"Paid/ Closed")="Paid/ Closed","Paid/ Closed", "Still_Outstanding")</f>
        <v>Still_Outstanding</v>
      </c>
      <c r="N1951" s="33">
        <f>IF(_xlfn.XLOOKUP(C1951,Raw_Data_Paid_23!$C$4:$C$2114,Raw_Data_Paid_23!$C$4:$C$2114,1)= 1,1,0)</f>
        <v>1</v>
      </c>
      <c r="O1951" t="str">
        <f>IF(M1951=$W$7,IF(AND(N1951,_xlfn.XLOOKUP(C1951,Raw_Data_OS_23!$C$7:$C$4518,Raw_Data_OS_23!$G$7:$G$4518,0)=G1951),"A",IF(_xlfn.XLOOKUP(C1951,Raw_Data_Paid_23!$C$4:$C$2114,Raw_Data_Paid_23!$C$4:$C$2114,"B1")="B1","B1","B2")),IF(_xlfn.XLOOKUP(C1951,Raw_Data_Paid_23!$C$4:$C$2114,Raw_Data_Paid_23!$C$4:$C$2114,"C1")="C1","C1","C2"))</f>
        <v>B1</v>
      </c>
      <c r="P1951" t="str">
        <f t="shared" si="80"/>
        <v>2021B1Motor Private</v>
      </c>
    </row>
    <row r="1952" spans="3:16" x14ac:dyDescent="0.35">
      <c r="C1952" s="6" t="s">
        <v>1315</v>
      </c>
      <c r="D1952" s="7" t="s">
        <v>4454</v>
      </c>
      <c r="E1952" s="7" t="s">
        <v>4457</v>
      </c>
      <c r="F1952" s="8" t="s">
        <v>3908</v>
      </c>
      <c r="G1952" s="9">
        <v>11260</v>
      </c>
      <c r="H1952" s="10">
        <v>2021</v>
      </c>
      <c r="I1952" s="10">
        <v>2021</v>
      </c>
      <c r="J1952" s="11" t="s">
        <v>21</v>
      </c>
      <c r="K1952" s="12">
        <v>11260</v>
      </c>
      <c r="L1952" s="12">
        <v>1</v>
      </c>
      <c r="M1952" s="33" t="str">
        <f>IF(_xlfn.XLOOKUP(C1952,Raw_Data_OS_23!$C$7:$C$4518,Raw_Data_OS_23!$G$7:$G$4518,"Paid/ Closed")="Paid/ Closed","Paid/ Closed", "Still_Outstanding")</f>
        <v>Paid/ Closed</v>
      </c>
      <c r="N1952" s="33">
        <f>IF(_xlfn.XLOOKUP(C1952,Raw_Data_Paid_23!$C$4:$C$2114,Raw_Data_Paid_23!$C$4:$C$2114,1)= 1,1,0)</f>
        <v>1</v>
      </c>
      <c r="O1952" t="str">
        <f>IF(M1952=$W$7,IF(AND(N1952,_xlfn.XLOOKUP(C1952,Raw_Data_OS_23!$C$7:$C$4518,Raw_Data_OS_23!$G$7:$G$4518,0)=G1952),"A",IF(_xlfn.XLOOKUP(C1952,Raw_Data_Paid_23!$C$4:$C$2114,Raw_Data_Paid_23!$C$4:$C$2114,"B1")="B1","B1","B2")),IF(_xlfn.XLOOKUP(C1952,Raw_Data_Paid_23!$C$4:$C$2114,Raw_Data_Paid_23!$C$4:$C$2114,"C1")="C1","C1","C2"))</f>
        <v>C1</v>
      </c>
      <c r="P1952" t="str">
        <f t="shared" si="80"/>
        <v>2021C1Motor Commercial</v>
      </c>
    </row>
    <row r="1953" spans="3:16" x14ac:dyDescent="0.35">
      <c r="C1953" s="6" t="s">
        <v>1316</v>
      </c>
      <c r="D1953" s="7" t="s">
        <v>5223</v>
      </c>
      <c r="E1953" s="7" t="s">
        <v>5226</v>
      </c>
      <c r="F1953" s="8" t="s">
        <v>3908</v>
      </c>
      <c r="G1953" s="9">
        <v>113900</v>
      </c>
      <c r="H1953" s="10">
        <v>2021</v>
      </c>
      <c r="I1953" s="10">
        <v>2021</v>
      </c>
      <c r="J1953" s="11" t="s">
        <v>21</v>
      </c>
      <c r="K1953" s="12">
        <v>113900</v>
      </c>
      <c r="L1953" s="12">
        <v>1</v>
      </c>
      <c r="M1953" s="33" t="str">
        <f>IF(_xlfn.XLOOKUP(C1953,Raw_Data_OS_23!$C$7:$C$4518,Raw_Data_OS_23!$G$7:$G$4518,"Paid/ Closed")="Paid/ Closed","Paid/ Closed", "Still_Outstanding")</f>
        <v>Still_Outstanding</v>
      </c>
      <c r="N1953" s="33">
        <f>IF(_xlfn.XLOOKUP(C1953,Raw_Data_Paid_23!$C$4:$C$2114,Raw_Data_Paid_23!$C$4:$C$2114,1)= 1,1,0)</f>
        <v>0</v>
      </c>
      <c r="O1953" t="str">
        <f>IF(M1953=$W$7,IF(AND(N1953,_xlfn.XLOOKUP(C1953,Raw_Data_OS_23!$C$7:$C$4518,Raw_Data_OS_23!$G$7:$G$4518,0)=G1953),"A",IF(_xlfn.XLOOKUP(C1953,Raw_Data_Paid_23!$C$4:$C$2114,Raw_Data_Paid_23!$C$4:$C$2114,"B1")="B1","B1","B2")),IF(_xlfn.XLOOKUP(C1953,Raw_Data_Paid_23!$C$4:$C$2114,Raw_Data_Paid_23!$C$4:$C$2114,"C1")="C1","C1","C2"))</f>
        <v>B2</v>
      </c>
      <c r="P1953" t="str">
        <f t="shared" si="80"/>
        <v>2021B2Motor Commercial</v>
      </c>
    </row>
    <row r="1954" spans="3:16" x14ac:dyDescent="0.35">
      <c r="C1954" s="6" t="s">
        <v>2119</v>
      </c>
      <c r="D1954" s="7" t="s">
        <v>5223</v>
      </c>
      <c r="E1954" s="7" t="s">
        <v>5226</v>
      </c>
      <c r="F1954" s="8" t="s">
        <v>3910</v>
      </c>
      <c r="G1954" s="9">
        <v>15700</v>
      </c>
      <c r="H1954" s="10">
        <v>2021</v>
      </c>
      <c r="I1954" s="10">
        <v>2021</v>
      </c>
      <c r="J1954" s="11" t="s">
        <v>21</v>
      </c>
      <c r="K1954" s="12">
        <v>15700</v>
      </c>
      <c r="L1954" s="12">
        <v>1</v>
      </c>
      <c r="M1954" s="33" t="str">
        <f>IF(_xlfn.XLOOKUP(C1954,Raw_Data_OS_23!$C$7:$C$4518,Raw_Data_OS_23!$G$7:$G$4518,"Paid/ Closed")="Paid/ Closed","Paid/ Closed", "Still_Outstanding")</f>
        <v>Still_Outstanding</v>
      </c>
      <c r="N1954" s="33">
        <f>IF(_xlfn.XLOOKUP(C1954,Raw_Data_Paid_23!$C$4:$C$2114,Raw_Data_Paid_23!$C$4:$C$2114,1)= 1,1,0)</f>
        <v>1</v>
      </c>
      <c r="O1954" t="str">
        <f>IF(M1954=$W$7,IF(AND(N1954,_xlfn.XLOOKUP(C1954,Raw_Data_OS_23!$C$7:$C$4518,Raw_Data_OS_23!$G$7:$G$4518,0)=G1954),"A",IF(_xlfn.XLOOKUP(C1954,Raw_Data_Paid_23!$C$4:$C$2114,Raw_Data_Paid_23!$C$4:$C$2114,"B1")="B1","B1","B2")),IF(_xlfn.XLOOKUP(C1954,Raw_Data_Paid_23!$C$4:$C$2114,Raw_Data_Paid_23!$C$4:$C$2114,"C1")="C1","C1","C2"))</f>
        <v>A</v>
      </c>
      <c r="P1954" t="str">
        <f t="shared" si="80"/>
        <v>2021AMotor Private</v>
      </c>
    </row>
    <row r="1955" spans="3:16" x14ac:dyDescent="0.35">
      <c r="C1955" s="6" t="s">
        <v>1317</v>
      </c>
      <c r="D1955" s="7" t="s">
        <v>5224</v>
      </c>
      <c r="E1955" s="7" t="s">
        <v>5232</v>
      </c>
      <c r="F1955" s="8" t="s">
        <v>3910</v>
      </c>
      <c r="G1955" s="9">
        <v>94</v>
      </c>
      <c r="H1955" s="10">
        <v>2021</v>
      </c>
      <c r="I1955" s="10">
        <v>2021</v>
      </c>
      <c r="J1955" s="11" t="s">
        <v>21</v>
      </c>
      <c r="K1955" s="12">
        <v>94</v>
      </c>
      <c r="L1955" s="12">
        <v>1</v>
      </c>
      <c r="M1955" s="33" t="str">
        <f>IF(_xlfn.XLOOKUP(C1955,Raw_Data_OS_23!$C$7:$C$4518,Raw_Data_OS_23!$G$7:$G$4518,"Paid/ Closed")="Paid/ Closed","Paid/ Closed", "Still_Outstanding")</f>
        <v>Paid/ Closed</v>
      </c>
      <c r="N1955" s="33">
        <f>IF(_xlfn.XLOOKUP(C1955,Raw_Data_Paid_23!$C$4:$C$2114,Raw_Data_Paid_23!$C$4:$C$2114,1)= 1,1,0)</f>
        <v>1</v>
      </c>
      <c r="O1955" t="str">
        <f>IF(M1955=$W$7,IF(AND(N1955,_xlfn.XLOOKUP(C1955,Raw_Data_OS_23!$C$7:$C$4518,Raw_Data_OS_23!$G$7:$G$4518,0)=G1955),"A",IF(_xlfn.XLOOKUP(C1955,Raw_Data_Paid_23!$C$4:$C$2114,Raw_Data_Paid_23!$C$4:$C$2114,"B1")="B1","B1","B2")),IF(_xlfn.XLOOKUP(C1955,Raw_Data_Paid_23!$C$4:$C$2114,Raw_Data_Paid_23!$C$4:$C$2114,"C1")="C1","C1","C2"))</f>
        <v>C1</v>
      </c>
      <c r="P1955" t="str">
        <f t="shared" si="80"/>
        <v>2021C1Motor Private</v>
      </c>
    </row>
    <row r="1956" spans="3:16" x14ac:dyDescent="0.35">
      <c r="C1956" s="6" t="s">
        <v>1318</v>
      </c>
      <c r="D1956" s="7" t="s">
        <v>5229</v>
      </c>
      <c r="E1956" s="7" t="s">
        <v>5226</v>
      </c>
      <c r="F1956" s="8" t="s">
        <v>3910</v>
      </c>
      <c r="G1956" s="9">
        <v>12000</v>
      </c>
      <c r="H1956" s="10">
        <v>2021</v>
      </c>
      <c r="I1956" s="10">
        <v>2021</v>
      </c>
      <c r="J1956" s="11" t="s">
        <v>21</v>
      </c>
      <c r="K1956" s="12">
        <v>12000</v>
      </c>
      <c r="L1956" s="12">
        <v>1</v>
      </c>
      <c r="M1956" s="33" t="str">
        <f>IF(_xlfn.XLOOKUP(C1956,Raw_Data_OS_23!$C$7:$C$4518,Raw_Data_OS_23!$G$7:$G$4518,"Paid/ Closed")="Paid/ Closed","Paid/ Closed", "Still_Outstanding")</f>
        <v>Still_Outstanding</v>
      </c>
      <c r="N1956" s="33">
        <f>IF(_xlfn.XLOOKUP(C1956,Raw_Data_Paid_23!$C$4:$C$2114,Raw_Data_Paid_23!$C$4:$C$2114,1)= 1,1,0)</f>
        <v>1</v>
      </c>
      <c r="O1956" t="str">
        <f>IF(M1956=$W$7,IF(AND(N1956,_xlfn.XLOOKUP(C1956,Raw_Data_OS_23!$C$7:$C$4518,Raw_Data_OS_23!$G$7:$G$4518,0)=G1956),"A",IF(_xlfn.XLOOKUP(C1956,Raw_Data_Paid_23!$C$4:$C$2114,Raw_Data_Paid_23!$C$4:$C$2114,"B1")="B1","B1","B2")),IF(_xlfn.XLOOKUP(C1956,Raw_Data_Paid_23!$C$4:$C$2114,Raw_Data_Paid_23!$C$4:$C$2114,"C1")="C1","C1","C2"))</f>
        <v>B1</v>
      </c>
      <c r="P1956" t="str">
        <f t="shared" si="80"/>
        <v>2021B1Motor Private</v>
      </c>
    </row>
    <row r="1957" spans="3:16" x14ac:dyDescent="0.35">
      <c r="C1957" s="6" t="s">
        <v>1319</v>
      </c>
      <c r="D1957" s="7" t="s">
        <v>4457</v>
      </c>
      <c r="E1957" s="7" t="s">
        <v>5232</v>
      </c>
      <c r="F1957" s="8" t="s">
        <v>3910</v>
      </c>
      <c r="G1957" s="9">
        <v>668550</v>
      </c>
      <c r="H1957" s="10">
        <v>2021</v>
      </c>
      <c r="I1957" s="10">
        <v>2021</v>
      </c>
      <c r="J1957" s="11" t="s">
        <v>21</v>
      </c>
      <c r="K1957" s="12">
        <v>668550</v>
      </c>
      <c r="L1957" s="12">
        <v>1</v>
      </c>
      <c r="M1957" s="33" t="str">
        <f>IF(_xlfn.XLOOKUP(C1957,Raw_Data_OS_23!$C$7:$C$4518,Raw_Data_OS_23!$G$7:$G$4518,"Paid/ Closed")="Paid/ Closed","Paid/ Closed", "Still_Outstanding")</f>
        <v>Still_Outstanding</v>
      </c>
      <c r="N1957" s="33">
        <f>IF(_xlfn.XLOOKUP(C1957,Raw_Data_Paid_23!$C$4:$C$2114,Raw_Data_Paid_23!$C$4:$C$2114,1)= 1,1,0)</f>
        <v>1</v>
      </c>
      <c r="O1957" t="str">
        <f>IF(M1957=$W$7,IF(AND(N1957,_xlfn.XLOOKUP(C1957,Raw_Data_OS_23!$C$7:$C$4518,Raw_Data_OS_23!$G$7:$G$4518,0)=G1957),"A",IF(_xlfn.XLOOKUP(C1957,Raw_Data_Paid_23!$C$4:$C$2114,Raw_Data_Paid_23!$C$4:$C$2114,"B1")="B1","B1","B2")),IF(_xlfn.XLOOKUP(C1957,Raw_Data_Paid_23!$C$4:$C$2114,Raw_Data_Paid_23!$C$4:$C$2114,"C1")="C1","C1","C2"))</f>
        <v>A</v>
      </c>
      <c r="P1957" t="str">
        <f t="shared" si="80"/>
        <v>2021AMotor Private</v>
      </c>
    </row>
    <row r="1958" spans="3:16" x14ac:dyDescent="0.35">
      <c r="C1958" s="6" t="s">
        <v>1320</v>
      </c>
      <c r="D1958" s="7" t="s">
        <v>5232</v>
      </c>
      <c r="E1958" s="7" t="s">
        <v>5230</v>
      </c>
      <c r="F1958" s="8" t="s">
        <v>3910</v>
      </c>
      <c r="G1958" s="9">
        <v>13500</v>
      </c>
      <c r="H1958" s="10">
        <v>2021</v>
      </c>
      <c r="I1958" s="10">
        <v>2021</v>
      </c>
      <c r="J1958" s="11" t="s">
        <v>21</v>
      </c>
      <c r="K1958" s="12">
        <v>13500</v>
      </c>
      <c r="L1958" s="12">
        <v>1</v>
      </c>
      <c r="M1958" s="33" t="str">
        <f>IF(_xlfn.XLOOKUP(C1958,Raw_Data_OS_23!$C$7:$C$4518,Raw_Data_OS_23!$G$7:$G$4518,"Paid/ Closed")="Paid/ Closed","Paid/ Closed", "Still_Outstanding")</f>
        <v>Still_Outstanding</v>
      </c>
      <c r="N1958" s="33">
        <f>IF(_xlfn.XLOOKUP(C1958,Raw_Data_Paid_23!$C$4:$C$2114,Raw_Data_Paid_23!$C$4:$C$2114,1)= 1,1,0)</f>
        <v>1</v>
      </c>
      <c r="O1958" t="str">
        <f>IF(M1958=$W$7,IF(AND(N1958,_xlfn.XLOOKUP(C1958,Raw_Data_OS_23!$C$7:$C$4518,Raw_Data_OS_23!$G$7:$G$4518,0)=G1958),"A",IF(_xlfn.XLOOKUP(C1958,Raw_Data_Paid_23!$C$4:$C$2114,Raw_Data_Paid_23!$C$4:$C$2114,"B1")="B1","B1","B2")),IF(_xlfn.XLOOKUP(C1958,Raw_Data_Paid_23!$C$4:$C$2114,Raw_Data_Paid_23!$C$4:$C$2114,"C1")="C1","C1","C2"))</f>
        <v>B1</v>
      </c>
      <c r="P1958" t="str">
        <f t="shared" si="80"/>
        <v>2021B1Motor Private</v>
      </c>
    </row>
    <row r="1959" spans="3:16" x14ac:dyDescent="0.35">
      <c r="C1959" s="6" t="s">
        <v>2120</v>
      </c>
      <c r="D1959" s="7" t="s">
        <v>4453</v>
      </c>
      <c r="E1959" s="7" t="s">
        <v>5232</v>
      </c>
      <c r="F1959" s="8" t="s">
        <v>3910</v>
      </c>
      <c r="G1959" s="9">
        <v>9137</v>
      </c>
      <c r="H1959" s="10">
        <v>2021</v>
      </c>
      <c r="I1959" s="10">
        <v>2021</v>
      </c>
      <c r="J1959" s="11" t="s">
        <v>21</v>
      </c>
      <c r="K1959" s="12">
        <v>9137</v>
      </c>
      <c r="L1959" s="12">
        <v>1</v>
      </c>
      <c r="M1959" s="33" t="str">
        <f>IF(_xlfn.XLOOKUP(C1959,Raw_Data_OS_23!$C$7:$C$4518,Raw_Data_OS_23!$G$7:$G$4518,"Paid/ Closed")="Paid/ Closed","Paid/ Closed", "Still_Outstanding")</f>
        <v>Still_Outstanding</v>
      </c>
      <c r="N1959" s="33">
        <f>IF(_xlfn.XLOOKUP(C1959,Raw_Data_Paid_23!$C$4:$C$2114,Raw_Data_Paid_23!$C$4:$C$2114,1)= 1,1,0)</f>
        <v>1</v>
      </c>
      <c r="O1959" t="str">
        <f>IF(M1959=$W$7,IF(AND(N1959,_xlfn.XLOOKUP(C1959,Raw_Data_OS_23!$C$7:$C$4518,Raw_Data_OS_23!$G$7:$G$4518,0)=G1959),"A",IF(_xlfn.XLOOKUP(C1959,Raw_Data_Paid_23!$C$4:$C$2114,Raw_Data_Paid_23!$C$4:$C$2114,"B1")="B1","B1","B2")),IF(_xlfn.XLOOKUP(C1959,Raw_Data_Paid_23!$C$4:$C$2114,Raw_Data_Paid_23!$C$4:$C$2114,"C1")="C1","C1","C2"))</f>
        <v>B1</v>
      </c>
      <c r="P1959" t="str">
        <f t="shared" si="80"/>
        <v>2021B1Motor Private</v>
      </c>
    </row>
    <row r="1960" spans="3:16" x14ac:dyDescent="0.35">
      <c r="C1960" s="6" t="s">
        <v>1321</v>
      </c>
      <c r="D1960" s="7" t="s">
        <v>4172</v>
      </c>
      <c r="E1960" s="7" t="s">
        <v>5233</v>
      </c>
      <c r="F1960" s="8" t="s">
        <v>3910</v>
      </c>
      <c r="G1960" s="9">
        <v>2640</v>
      </c>
      <c r="H1960" s="10">
        <v>2021</v>
      </c>
      <c r="I1960" s="10">
        <v>2021</v>
      </c>
      <c r="J1960" s="11" t="s">
        <v>21</v>
      </c>
      <c r="K1960" s="12">
        <v>2640</v>
      </c>
      <c r="L1960" s="12">
        <v>1</v>
      </c>
      <c r="M1960" s="33" t="str">
        <f>IF(_xlfn.XLOOKUP(C1960,Raw_Data_OS_23!$C$7:$C$4518,Raw_Data_OS_23!$G$7:$G$4518,"Paid/ Closed")="Paid/ Closed","Paid/ Closed", "Still_Outstanding")</f>
        <v>Paid/ Closed</v>
      </c>
      <c r="N1960" s="33">
        <f>IF(_xlfn.XLOOKUP(C1960,Raw_Data_Paid_23!$C$4:$C$2114,Raw_Data_Paid_23!$C$4:$C$2114,1)= 1,1,0)</f>
        <v>1</v>
      </c>
      <c r="O1960" t="str">
        <f>IF(M1960=$W$7,IF(AND(N1960,_xlfn.XLOOKUP(C1960,Raw_Data_OS_23!$C$7:$C$4518,Raw_Data_OS_23!$G$7:$G$4518,0)=G1960),"A",IF(_xlfn.XLOOKUP(C1960,Raw_Data_Paid_23!$C$4:$C$2114,Raw_Data_Paid_23!$C$4:$C$2114,"B1")="B1","B1","B2")),IF(_xlfn.XLOOKUP(C1960,Raw_Data_Paid_23!$C$4:$C$2114,Raw_Data_Paid_23!$C$4:$C$2114,"C1")="C1","C1","C2"))</f>
        <v>C1</v>
      </c>
      <c r="P1960" t="str">
        <f t="shared" si="80"/>
        <v>2021C1Motor Private</v>
      </c>
    </row>
    <row r="1961" spans="3:16" x14ac:dyDescent="0.35">
      <c r="C1961" s="6" t="s">
        <v>2121</v>
      </c>
      <c r="D1961" s="7" t="s">
        <v>5232</v>
      </c>
      <c r="E1961" s="7" t="s">
        <v>5234</v>
      </c>
      <c r="F1961" s="8" t="s">
        <v>3910</v>
      </c>
      <c r="G1961" s="9">
        <v>217000</v>
      </c>
      <c r="H1961" s="10">
        <v>2021</v>
      </c>
      <c r="I1961" s="10">
        <v>2021</v>
      </c>
      <c r="J1961" s="11" t="s">
        <v>21</v>
      </c>
      <c r="K1961" s="12">
        <v>217000</v>
      </c>
      <c r="L1961" s="12">
        <v>1</v>
      </c>
      <c r="M1961" s="33" t="str">
        <f>IF(_xlfn.XLOOKUP(C1961,Raw_Data_OS_23!$C$7:$C$4518,Raw_Data_OS_23!$G$7:$G$4518,"Paid/ Closed")="Paid/ Closed","Paid/ Closed", "Still_Outstanding")</f>
        <v>Paid/ Closed</v>
      </c>
      <c r="N1961" s="33">
        <f>IF(_xlfn.XLOOKUP(C1961,Raw_Data_Paid_23!$C$4:$C$2114,Raw_Data_Paid_23!$C$4:$C$2114,1)= 1,1,0)</f>
        <v>1</v>
      </c>
      <c r="O1961" t="str">
        <f>IF(M1961=$W$7,IF(AND(N1961,_xlfn.XLOOKUP(C1961,Raw_Data_OS_23!$C$7:$C$4518,Raw_Data_OS_23!$G$7:$G$4518,0)=G1961),"A",IF(_xlfn.XLOOKUP(C1961,Raw_Data_Paid_23!$C$4:$C$2114,Raw_Data_Paid_23!$C$4:$C$2114,"B1")="B1","B1","B2")),IF(_xlfn.XLOOKUP(C1961,Raw_Data_Paid_23!$C$4:$C$2114,Raw_Data_Paid_23!$C$4:$C$2114,"C1")="C1","C1","C2"))</f>
        <v>C1</v>
      </c>
      <c r="P1961" t="str">
        <f t="shared" si="80"/>
        <v>2021C1Motor Private</v>
      </c>
    </row>
    <row r="1962" spans="3:16" x14ac:dyDescent="0.35">
      <c r="C1962" s="6" t="s">
        <v>1322</v>
      </c>
      <c r="D1962" s="7" t="s">
        <v>5226</v>
      </c>
      <c r="E1962" s="7" t="s">
        <v>5234</v>
      </c>
      <c r="F1962" s="8" t="s">
        <v>3910</v>
      </c>
      <c r="G1962" s="9">
        <v>37944</v>
      </c>
      <c r="H1962" s="10">
        <v>2021</v>
      </c>
      <c r="I1962" s="10">
        <v>2021</v>
      </c>
      <c r="J1962" s="11" t="s">
        <v>21</v>
      </c>
      <c r="K1962" s="12">
        <v>37944</v>
      </c>
      <c r="L1962" s="12">
        <v>1</v>
      </c>
      <c r="M1962" s="33" t="str">
        <f>IF(_xlfn.XLOOKUP(C1962,Raw_Data_OS_23!$C$7:$C$4518,Raw_Data_OS_23!$G$7:$G$4518,"Paid/ Closed")="Paid/ Closed","Paid/ Closed", "Still_Outstanding")</f>
        <v>Still_Outstanding</v>
      </c>
      <c r="N1962" s="33">
        <f>IF(_xlfn.XLOOKUP(C1962,Raw_Data_Paid_23!$C$4:$C$2114,Raw_Data_Paid_23!$C$4:$C$2114,1)= 1,1,0)</f>
        <v>1</v>
      </c>
      <c r="O1962" t="str">
        <f>IF(M1962=$W$7,IF(AND(N1962,_xlfn.XLOOKUP(C1962,Raw_Data_OS_23!$C$7:$C$4518,Raw_Data_OS_23!$G$7:$G$4518,0)=G1962),"A",IF(_xlfn.XLOOKUP(C1962,Raw_Data_Paid_23!$C$4:$C$2114,Raw_Data_Paid_23!$C$4:$C$2114,"B1")="B1","B1","B2")),IF(_xlfn.XLOOKUP(C1962,Raw_Data_Paid_23!$C$4:$C$2114,Raw_Data_Paid_23!$C$4:$C$2114,"C1")="C1","C1","C2"))</f>
        <v>B1</v>
      </c>
      <c r="P1962" t="str">
        <f t="shared" si="80"/>
        <v>2021B1Motor Private</v>
      </c>
    </row>
    <row r="1963" spans="3:16" x14ac:dyDescent="0.35">
      <c r="C1963" s="6" t="s">
        <v>1323</v>
      </c>
      <c r="D1963" s="7" t="s">
        <v>3945</v>
      </c>
      <c r="E1963" s="7" t="s">
        <v>3926</v>
      </c>
      <c r="F1963" s="8" t="s">
        <v>3910</v>
      </c>
      <c r="G1963" s="9">
        <v>36460</v>
      </c>
      <c r="H1963" s="10">
        <v>2021</v>
      </c>
      <c r="I1963" s="10">
        <v>2021</v>
      </c>
      <c r="J1963" s="11" t="s">
        <v>21</v>
      </c>
      <c r="K1963" s="12">
        <v>36460</v>
      </c>
      <c r="L1963" s="12">
        <v>1</v>
      </c>
      <c r="M1963" s="33" t="str">
        <f>IF(_xlfn.XLOOKUP(C1963,Raw_Data_OS_23!$C$7:$C$4518,Raw_Data_OS_23!$G$7:$G$4518,"Paid/ Closed")="Paid/ Closed","Paid/ Closed", "Still_Outstanding")</f>
        <v>Still_Outstanding</v>
      </c>
      <c r="N1963" s="33">
        <f>IF(_xlfn.XLOOKUP(C1963,Raw_Data_Paid_23!$C$4:$C$2114,Raw_Data_Paid_23!$C$4:$C$2114,1)= 1,1,0)</f>
        <v>1</v>
      </c>
      <c r="O1963" t="str">
        <f>IF(M1963=$W$7,IF(AND(N1963,_xlfn.XLOOKUP(C1963,Raw_Data_OS_23!$C$7:$C$4518,Raw_Data_OS_23!$G$7:$G$4518,0)=G1963),"A",IF(_xlfn.XLOOKUP(C1963,Raw_Data_Paid_23!$C$4:$C$2114,Raw_Data_Paid_23!$C$4:$C$2114,"B1")="B1","B1","B2")),IF(_xlfn.XLOOKUP(C1963,Raw_Data_Paid_23!$C$4:$C$2114,Raw_Data_Paid_23!$C$4:$C$2114,"C1")="C1","C1","C2"))</f>
        <v>B1</v>
      </c>
      <c r="P1963" t="str">
        <f t="shared" si="80"/>
        <v>2021B1Motor Private</v>
      </c>
    </row>
    <row r="1964" spans="3:16" x14ac:dyDescent="0.35">
      <c r="C1964" s="6" t="s">
        <v>1324</v>
      </c>
      <c r="D1964" s="7" t="s">
        <v>5226</v>
      </c>
      <c r="E1964" s="7" t="s">
        <v>5226</v>
      </c>
      <c r="F1964" s="8" t="s">
        <v>3908</v>
      </c>
      <c r="G1964" s="9">
        <v>54500</v>
      </c>
      <c r="H1964" s="10">
        <v>2021</v>
      </c>
      <c r="I1964" s="10">
        <v>2021</v>
      </c>
      <c r="J1964" s="11" t="s">
        <v>21</v>
      </c>
      <c r="K1964" s="12">
        <v>54500</v>
      </c>
      <c r="L1964" s="12">
        <v>1</v>
      </c>
      <c r="M1964" s="33" t="str">
        <f>IF(_xlfn.XLOOKUP(C1964,Raw_Data_OS_23!$C$7:$C$4518,Raw_Data_OS_23!$G$7:$G$4518,"Paid/ Closed")="Paid/ Closed","Paid/ Closed", "Still_Outstanding")</f>
        <v>Still_Outstanding</v>
      </c>
      <c r="N1964" s="33">
        <f>IF(_xlfn.XLOOKUP(C1964,Raw_Data_Paid_23!$C$4:$C$2114,Raw_Data_Paid_23!$C$4:$C$2114,1)= 1,1,0)</f>
        <v>1</v>
      </c>
      <c r="O1964" t="str">
        <f>IF(M1964=$W$7,IF(AND(N1964,_xlfn.XLOOKUP(C1964,Raw_Data_OS_23!$C$7:$C$4518,Raw_Data_OS_23!$G$7:$G$4518,0)=G1964),"A",IF(_xlfn.XLOOKUP(C1964,Raw_Data_Paid_23!$C$4:$C$2114,Raw_Data_Paid_23!$C$4:$C$2114,"B1")="B1","B1","B2")),IF(_xlfn.XLOOKUP(C1964,Raw_Data_Paid_23!$C$4:$C$2114,Raw_Data_Paid_23!$C$4:$C$2114,"C1")="C1","C1","C2"))</f>
        <v>B1</v>
      </c>
      <c r="P1964" t="str">
        <f t="shared" si="80"/>
        <v>2021B1Motor Commercial</v>
      </c>
    </row>
    <row r="1965" spans="3:16" x14ac:dyDescent="0.35">
      <c r="C1965" s="6" t="s">
        <v>1325</v>
      </c>
      <c r="D1965" s="7" t="s">
        <v>4457</v>
      </c>
      <c r="E1965" s="7" t="s">
        <v>5233</v>
      </c>
      <c r="F1965" s="8" t="s">
        <v>3910</v>
      </c>
      <c r="G1965" s="9">
        <v>4180</v>
      </c>
      <c r="H1965" s="10">
        <v>2021</v>
      </c>
      <c r="I1965" s="10">
        <v>2021</v>
      </c>
      <c r="J1965" s="11" t="s">
        <v>21</v>
      </c>
      <c r="K1965" s="12">
        <v>4180</v>
      </c>
      <c r="L1965" s="12">
        <v>1</v>
      </c>
      <c r="M1965" s="33" t="str">
        <f>IF(_xlfn.XLOOKUP(C1965,Raw_Data_OS_23!$C$7:$C$4518,Raw_Data_OS_23!$G$7:$G$4518,"Paid/ Closed")="Paid/ Closed","Paid/ Closed", "Still_Outstanding")</f>
        <v>Still_Outstanding</v>
      </c>
      <c r="N1965" s="33">
        <f>IF(_xlfn.XLOOKUP(C1965,Raw_Data_Paid_23!$C$4:$C$2114,Raw_Data_Paid_23!$C$4:$C$2114,1)= 1,1,0)</f>
        <v>1</v>
      </c>
      <c r="O1965" t="str">
        <f>IF(M1965=$W$7,IF(AND(N1965,_xlfn.XLOOKUP(C1965,Raw_Data_OS_23!$C$7:$C$4518,Raw_Data_OS_23!$G$7:$G$4518,0)=G1965),"A",IF(_xlfn.XLOOKUP(C1965,Raw_Data_Paid_23!$C$4:$C$2114,Raw_Data_Paid_23!$C$4:$C$2114,"B1")="B1","B1","B2")),IF(_xlfn.XLOOKUP(C1965,Raw_Data_Paid_23!$C$4:$C$2114,Raw_Data_Paid_23!$C$4:$C$2114,"C1")="C1","C1","C2"))</f>
        <v>A</v>
      </c>
      <c r="P1965" t="str">
        <f t="shared" si="80"/>
        <v>2021AMotor Private</v>
      </c>
    </row>
    <row r="1966" spans="3:16" x14ac:dyDescent="0.35">
      <c r="C1966" s="6" t="s">
        <v>2122</v>
      </c>
      <c r="D1966" s="7" t="s">
        <v>5223</v>
      </c>
      <c r="E1966" s="7" t="s">
        <v>5233</v>
      </c>
      <c r="F1966" s="8" t="s">
        <v>3910</v>
      </c>
      <c r="G1966" s="9">
        <v>102000</v>
      </c>
      <c r="H1966" s="10">
        <v>2021</v>
      </c>
      <c r="I1966" s="10">
        <v>2021</v>
      </c>
      <c r="J1966" s="11" t="s">
        <v>21</v>
      </c>
      <c r="K1966" s="12">
        <v>102000</v>
      </c>
      <c r="L1966" s="12">
        <v>1</v>
      </c>
      <c r="M1966" s="33" t="str">
        <f>IF(_xlfn.XLOOKUP(C1966,Raw_Data_OS_23!$C$7:$C$4518,Raw_Data_OS_23!$G$7:$G$4518,"Paid/ Closed")="Paid/ Closed","Paid/ Closed", "Still_Outstanding")</f>
        <v>Paid/ Closed</v>
      </c>
      <c r="N1966" s="33">
        <f>IF(_xlfn.XLOOKUP(C1966,Raw_Data_Paid_23!$C$4:$C$2114,Raw_Data_Paid_23!$C$4:$C$2114,1)= 1,1,0)</f>
        <v>1</v>
      </c>
      <c r="O1966" t="str">
        <f>IF(M1966=$W$7,IF(AND(N1966,_xlfn.XLOOKUP(C1966,Raw_Data_OS_23!$C$7:$C$4518,Raw_Data_OS_23!$G$7:$G$4518,0)=G1966),"A",IF(_xlfn.XLOOKUP(C1966,Raw_Data_Paid_23!$C$4:$C$2114,Raw_Data_Paid_23!$C$4:$C$2114,"B1")="B1","B1","B2")),IF(_xlfn.XLOOKUP(C1966,Raw_Data_Paid_23!$C$4:$C$2114,Raw_Data_Paid_23!$C$4:$C$2114,"C1")="C1","C1","C2"))</f>
        <v>C1</v>
      </c>
      <c r="P1966" t="str">
        <f t="shared" si="80"/>
        <v>2021C1Motor Private</v>
      </c>
    </row>
    <row r="1967" spans="3:16" x14ac:dyDescent="0.35">
      <c r="C1967" s="6" t="s">
        <v>1326</v>
      </c>
      <c r="D1967" s="7" t="s">
        <v>5232</v>
      </c>
      <c r="E1967" s="7" t="s">
        <v>5235</v>
      </c>
      <c r="F1967" s="8" t="s">
        <v>3910</v>
      </c>
      <c r="G1967" s="9">
        <v>53000</v>
      </c>
      <c r="H1967" s="10">
        <v>2021</v>
      </c>
      <c r="I1967" s="10">
        <v>2021</v>
      </c>
      <c r="J1967" s="11" t="s">
        <v>21</v>
      </c>
      <c r="K1967" s="12">
        <v>53000</v>
      </c>
      <c r="L1967" s="12">
        <v>1</v>
      </c>
      <c r="M1967" s="33" t="str">
        <f>IF(_xlfn.XLOOKUP(C1967,Raw_Data_OS_23!$C$7:$C$4518,Raw_Data_OS_23!$G$7:$G$4518,"Paid/ Closed")="Paid/ Closed","Paid/ Closed", "Still_Outstanding")</f>
        <v>Still_Outstanding</v>
      </c>
      <c r="N1967" s="33">
        <f>IF(_xlfn.XLOOKUP(C1967,Raw_Data_Paid_23!$C$4:$C$2114,Raw_Data_Paid_23!$C$4:$C$2114,1)= 1,1,0)</f>
        <v>1</v>
      </c>
      <c r="O1967" t="str">
        <f>IF(M1967=$W$7,IF(AND(N1967,_xlfn.XLOOKUP(C1967,Raw_Data_OS_23!$C$7:$C$4518,Raw_Data_OS_23!$G$7:$G$4518,0)=G1967),"A",IF(_xlfn.XLOOKUP(C1967,Raw_Data_Paid_23!$C$4:$C$2114,Raw_Data_Paid_23!$C$4:$C$2114,"B1")="B1","B1","B2")),IF(_xlfn.XLOOKUP(C1967,Raw_Data_Paid_23!$C$4:$C$2114,Raw_Data_Paid_23!$C$4:$C$2114,"C1")="C1","C1","C2"))</f>
        <v>B1</v>
      </c>
      <c r="P1967" t="str">
        <f t="shared" si="80"/>
        <v>2021B1Motor Private</v>
      </c>
    </row>
    <row r="1968" spans="3:16" x14ac:dyDescent="0.35">
      <c r="C1968" s="6" t="s">
        <v>2123</v>
      </c>
      <c r="D1968" s="7" t="s">
        <v>5229</v>
      </c>
      <c r="E1968" s="7" t="s">
        <v>5232</v>
      </c>
      <c r="F1968" s="8" t="s">
        <v>3910</v>
      </c>
      <c r="G1968" s="9">
        <v>10128</v>
      </c>
      <c r="H1968" s="10">
        <v>2021</v>
      </c>
      <c r="I1968" s="10">
        <v>2021</v>
      </c>
      <c r="J1968" s="11" t="s">
        <v>21</v>
      </c>
      <c r="K1968" s="12">
        <v>10128</v>
      </c>
      <c r="L1968" s="12">
        <v>1</v>
      </c>
      <c r="M1968" s="33" t="str">
        <f>IF(_xlfn.XLOOKUP(C1968,Raw_Data_OS_23!$C$7:$C$4518,Raw_Data_OS_23!$G$7:$G$4518,"Paid/ Closed")="Paid/ Closed","Paid/ Closed", "Still_Outstanding")</f>
        <v>Still_Outstanding</v>
      </c>
      <c r="N1968" s="33">
        <f>IF(_xlfn.XLOOKUP(C1968,Raw_Data_Paid_23!$C$4:$C$2114,Raw_Data_Paid_23!$C$4:$C$2114,1)= 1,1,0)</f>
        <v>1</v>
      </c>
      <c r="O1968" t="str">
        <f>IF(M1968=$W$7,IF(AND(N1968,_xlfn.XLOOKUP(C1968,Raw_Data_OS_23!$C$7:$C$4518,Raw_Data_OS_23!$G$7:$G$4518,0)=G1968),"A",IF(_xlfn.XLOOKUP(C1968,Raw_Data_Paid_23!$C$4:$C$2114,Raw_Data_Paid_23!$C$4:$C$2114,"B1")="B1","B1","B2")),IF(_xlfn.XLOOKUP(C1968,Raw_Data_Paid_23!$C$4:$C$2114,Raw_Data_Paid_23!$C$4:$C$2114,"C1")="C1","C1","C2"))</f>
        <v>B1</v>
      </c>
      <c r="P1968" t="str">
        <f t="shared" si="80"/>
        <v>2021B1Motor Private</v>
      </c>
    </row>
    <row r="1969" spans="3:16" x14ac:dyDescent="0.35">
      <c r="C1969" s="6" t="s">
        <v>1327</v>
      </c>
      <c r="D1969" s="7" t="s">
        <v>4172</v>
      </c>
      <c r="E1969" s="7" t="s">
        <v>5234</v>
      </c>
      <c r="F1969" s="8" t="s">
        <v>3910</v>
      </c>
      <c r="G1969" s="9">
        <v>10920</v>
      </c>
      <c r="H1969" s="10">
        <v>2021</v>
      </c>
      <c r="I1969" s="10">
        <v>2021</v>
      </c>
      <c r="J1969" s="11" t="s">
        <v>21</v>
      </c>
      <c r="K1969" s="12">
        <v>10920</v>
      </c>
      <c r="L1969" s="12">
        <v>1</v>
      </c>
      <c r="M1969" s="33" t="str">
        <f>IF(_xlfn.XLOOKUP(C1969,Raw_Data_OS_23!$C$7:$C$4518,Raw_Data_OS_23!$G$7:$G$4518,"Paid/ Closed")="Paid/ Closed","Paid/ Closed", "Still_Outstanding")</f>
        <v>Still_Outstanding</v>
      </c>
      <c r="N1969" s="33">
        <f>IF(_xlfn.XLOOKUP(C1969,Raw_Data_Paid_23!$C$4:$C$2114,Raw_Data_Paid_23!$C$4:$C$2114,1)= 1,1,0)</f>
        <v>1</v>
      </c>
      <c r="O1969" t="str">
        <f>IF(M1969=$W$7,IF(AND(N1969,_xlfn.XLOOKUP(C1969,Raw_Data_OS_23!$C$7:$C$4518,Raw_Data_OS_23!$G$7:$G$4518,0)=G1969),"A",IF(_xlfn.XLOOKUP(C1969,Raw_Data_Paid_23!$C$4:$C$2114,Raw_Data_Paid_23!$C$4:$C$2114,"B1")="B1","B1","B2")),IF(_xlfn.XLOOKUP(C1969,Raw_Data_Paid_23!$C$4:$C$2114,Raw_Data_Paid_23!$C$4:$C$2114,"C1")="C1","C1","C2"))</f>
        <v>A</v>
      </c>
      <c r="P1969" t="str">
        <f t="shared" si="80"/>
        <v>2021AMotor Private</v>
      </c>
    </row>
    <row r="1970" spans="3:16" x14ac:dyDescent="0.35">
      <c r="C1970" s="6" t="s">
        <v>5236</v>
      </c>
      <c r="D1970" s="7" t="s">
        <v>5235</v>
      </c>
      <c r="E1970" s="7" t="s">
        <v>5237</v>
      </c>
      <c r="F1970" s="8" t="s">
        <v>3908</v>
      </c>
      <c r="G1970" s="9">
        <v>63823.529410000003</v>
      </c>
      <c r="H1970" s="10">
        <v>2021</v>
      </c>
      <c r="I1970" s="10">
        <v>2021</v>
      </c>
      <c r="J1970" s="11" t="s">
        <v>21</v>
      </c>
      <c r="K1970" s="12">
        <v>63823.529410000003</v>
      </c>
      <c r="L1970" s="12">
        <v>1</v>
      </c>
      <c r="M1970" s="33" t="str">
        <f>IF(_xlfn.XLOOKUP(C1970,Raw_Data_OS_23!$C$7:$C$4518,Raw_Data_OS_23!$G$7:$G$4518,"Paid/ Closed")="Paid/ Closed","Paid/ Closed", "Still_Outstanding")</f>
        <v>Still_Outstanding</v>
      </c>
      <c r="N1970" s="33">
        <f>IF(_xlfn.XLOOKUP(C1970,Raw_Data_Paid_23!$C$4:$C$2114,Raw_Data_Paid_23!$C$4:$C$2114,1)= 1,1,0)</f>
        <v>1</v>
      </c>
      <c r="O1970" t="str">
        <f>IF(M1970=$W$7,IF(AND(N1970,_xlfn.XLOOKUP(C1970,Raw_Data_OS_23!$C$7:$C$4518,Raw_Data_OS_23!$G$7:$G$4518,0)=G1970),"A",IF(_xlfn.XLOOKUP(C1970,Raw_Data_Paid_23!$C$4:$C$2114,Raw_Data_Paid_23!$C$4:$C$2114,"B1")="B1","B1","B2")),IF(_xlfn.XLOOKUP(C1970,Raw_Data_Paid_23!$C$4:$C$2114,Raw_Data_Paid_23!$C$4:$C$2114,"C1")="C1","C1","C2"))</f>
        <v>B1</v>
      </c>
      <c r="P1970" t="str">
        <f t="shared" si="80"/>
        <v>2021B1Motor Commercial</v>
      </c>
    </row>
    <row r="1971" spans="3:16" x14ac:dyDescent="0.35">
      <c r="C1971" s="6" t="s">
        <v>1328</v>
      </c>
      <c r="D1971" s="7" t="s">
        <v>5235</v>
      </c>
      <c r="E1971" s="7" t="s">
        <v>5237</v>
      </c>
      <c r="F1971" s="8" t="s">
        <v>3910</v>
      </c>
      <c r="G1971" s="9">
        <v>27944</v>
      </c>
      <c r="H1971" s="10">
        <v>2021</v>
      </c>
      <c r="I1971" s="10">
        <v>2021</v>
      </c>
      <c r="J1971" s="11" t="s">
        <v>21</v>
      </c>
      <c r="K1971" s="12">
        <v>27944</v>
      </c>
      <c r="L1971" s="12">
        <v>1</v>
      </c>
      <c r="M1971" s="33" t="str">
        <f>IF(_xlfn.XLOOKUP(C1971,Raw_Data_OS_23!$C$7:$C$4518,Raw_Data_OS_23!$G$7:$G$4518,"Paid/ Closed")="Paid/ Closed","Paid/ Closed", "Still_Outstanding")</f>
        <v>Still_Outstanding</v>
      </c>
      <c r="N1971" s="33">
        <f>IF(_xlfn.XLOOKUP(C1971,Raw_Data_Paid_23!$C$4:$C$2114,Raw_Data_Paid_23!$C$4:$C$2114,1)= 1,1,0)</f>
        <v>1</v>
      </c>
      <c r="O1971" t="str">
        <f>IF(M1971=$W$7,IF(AND(N1971,_xlfn.XLOOKUP(C1971,Raw_Data_OS_23!$C$7:$C$4518,Raw_Data_OS_23!$G$7:$G$4518,0)=G1971),"A",IF(_xlfn.XLOOKUP(C1971,Raw_Data_Paid_23!$C$4:$C$2114,Raw_Data_Paid_23!$C$4:$C$2114,"B1")="B1","B1","B2")),IF(_xlfn.XLOOKUP(C1971,Raw_Data_Paid_23!$C$4:$C$2114,Raw_Data_Paid_23!$C$4:$C$2114,"C1")="C1","C1","C2"))</f>
        <v>B1</v>
      </c>
      <c r="P1971" t="str">
        <f t="shared" si="80"/>
        <v>2021B1Motor Private</v>
      </c>
    </row>
    <row r="1972" spans="3:16" x14ac:dyDescent="0.35">
      <c r="C1972" s="6" t="s">
        <v>2124</v>
      </c>
      <c r="D1972" s="7" t="s">
        <v>4098</v>
      </c>
      <c r="E1972" s="7" t="s">
        <v>5223</v>
      </c>
      <c r="F1972" s="8" t="s">
        <v>4214</v>
      </c>
      <c r="G1972" s="9">
        <v>10000</v>
      </c>
      <c r="H1972" s="10">
        <v>2020</v>
      </c>
      <c r="I1972" s="10">
        <v>2021</v>
      </c>
      <c r="J1972" s="11" t="s">
        <v>11</v>
      </c>
      <c r="K1972" s="12">
        <v>10000</v>
      </c>
      <c r="L1972" s="12">
        <v>1</v>
      </c>
      <c r="M1972" s="33" t="str">
        <f>IF(_xlfn.XLOOKUP(C1972,Raw_Data_OS_23!$C$7:$C$4518,Raw_Data_OS_23!$G$7:$G$4518,"Paid/ Closed")="Paid/ Closed","Paid/ Closed", "Still_Outstanding")</f>
        <v>Still_Outstanding</v>
      </c>
      <c r="N1972" s="33">
        <f>IF(_xlfn.XLOOKUP(C1972,Raw_Data_Paid_23!$C$4:$C$2114,Raw_Data_Paid_23!$C$4:$C$2114,1)= 1,1,0)</f>
        <v>1</v>
      </c>
      <c r="O1972" t="str">
        <f>IF(M1972=$W$7,IF(AND(N1972,_xlfn.XLOOKUP(C1972,Raw_Data_OS_23!$C$7:$C$4518,Raw_Data_OS_23!$G$7:$G$4518,0)=G1972),"A",IF(_xlfn.XLOOKUP(C1972,Raw_Data_Paid_23!$C$4:$C$2114,Raw_Data_Paid_23!$C$4:$C$2114,"B1")="B1","B1","B2")),IF(_xlfn.XLOOKUP(C1972,Raw_Data_Paid_23!$C$4:$C$2114,Raw_Data_Paid_23!$C$4:$C$2114,"C1")="C1","C1","C2"))</f>
        <v>B1</v>
      </c>
      <c r="P1972" t="str">
        <f t="shared" si="80"/>
        <v>2020B1Liability</v>
      </c>
    </row>
    <row r="1973" spans="3:16" x14ac:dyDescent="0.35">
      <c r="C1973" s="6" t="s">
        <v>2125</v>
      </c>
      <c r="D1973" s="7" t="s">
        <v>4015</v>
      </c>
      <c r="E1973" s="7" t="s">
        <v>3930</v>
      </c>
      <c r="F1973" s="8" t="s">
        <v>4199</v>
      </c>
      <c r="G1973" s="9">
        <v>138234</v>
      </c>
      <c r="H1973" s="10">
        <v>2020</v>
      </c>
      <c r="I1973" s="10">
        <v>2021</v>
      </c>
      <c r="J1973" s="11" t="s">
        <v>11</v>
      </c>
      <c r="K1973" s="12">
        <v>138234</v>
      </c>
      <c r="L1973" s="12">
        <v>1</v>
      </c>
      <c r="M1973" s="33" t="str">
        <f>IF(_xlfn.XLOOKUP(C1973,Raw_Data_OS_23!$C$7:$C$4518,Raw_Data_OS_23!$G$7:$G$4518,"Paid/ Closed")="Paid/ Closed","Paid/ Closed", "Still_Outstanding")</f>
        <v>Still_Outstanding</v>
      </c>
      <c r="N1973" s="33">
        <f>IF(_xlfn.XLOOKUP(C1973,Raw_Data_Paid_23!$C$4:$C$2114,Raw_Data_Paid_23!$C$4:$C$2114,1)= 1,1,0)</f>
        <v>1</v>
      </c>
      <c r="O1973" t="str">
        <f>IF(M1973=$W$7,IF(AND(N1973,_xlfn.XLOOKUP(C1973,Raw_Data_OS_23!$C$7:$C$4518,Raw_Data_OS_23!$G$7:$G$4518,0)=G1973),"A",IF(_xlfn.XLOOKUP(C1973,Raw_Data_Paid_23!$C$4:$C$2114,Raw_Data_Paid_23!$C$4:$C$2114,"B1")="B1","B1","B2")),IF(_xlfn.XLOOKUP(C1973,Raw_Data_Paid_23!$C$4:$C$2114,Raw_Data_Paid_23!$C$4:$C$2114,"C1")="C1","C1","C2"))</f>
        <v>B1</v>
      </c>
      <c r="P1973" t="str">
        <f t="shared" si="80"/>
        <v>2020B1Theft</v>
      </c>
    </row>
    <row r="1974" spans="3:16" x14ac:dyDescent="0.35">
      <c r="C1974" s="6" t="s">
        <v>1329</v>
      </c>
      <c r="D1974" s="7" t="s">
        <v>5233</v>
      </c>
      <c r="E1974" s="7" t="s">
        <v>5237</v>
      </c>
      <c r="F1974" s="8" t="s">
        <v>3910</v>
      </c>
      <c r="G1974" s="9">
        <v>100000</v>
      </c>
      <c r="H1974" s="10">
        <v>2021</v>
      </c>
      <c r="I1974" s="10">
        <v>2021</v>
      </c>
      <c r="J1974" s="11" t="s">
        <v>21</v>
      </c>
      <c r="K1974" s="12">
        <v>100000</v>
      </c>
      <c r="L1974" s="12">
        <v>1</v>
      </c>
      <c r="M1974" s="33" t="str">
        <f>IF(_xlfn.XLOOKUP(C1974,Raw_Data_OS_23!$C$7:$C$4518,Raw_Data_OS_23!$G$7:$G$4518,"Paid/ Closed")="Paid/ Closed","Paid/ Closed", "Still_Outstanding")</f>
        <v>Still_Outstanding</v>
      </c>
      <c r="N1974" s="33">
        <f>IF(_xlfn.XLOOKUP(C1974,Raw_Data_Paid_23!$C$4:$C$2114,Raw_Data_Paid_23!$C$4:$C$2114,1)= 1,1,0)</f>
        <v>1</v>
      </c>
      <c r="O1974" t="str">
        <f>IF(M1974=$W$7,IF(AND(N1974,_xlfn.XLOOKUP(C1974,Raw_Data_OS_23!$C$7:$C$4518,Raw_Data_OS_23!$G$7:$G$4518,0)=G1974),"A",IF(_xlfn.XLOOKUP(C1974,Raw_Data_Paid_23!$C$4:$C$2114,Raw_Data_Paid_23!$C$4:$C$2114,"B1")="B1","B1","B2")),IF(_xlfn.XLOOKUP(C1974,Raw_Data_Paid_23!$C$4:$C$2114,Raw_Data_Paid_23!$C$4:$C$2114,"C1")="C1","C1","C2"))</f>
        <v>B1</v>
      </c>
      <c r="P1974" t="str">
        <f t="shared" si="80"/>
        <v>2021B1Motor Private</v>
      </c>
    </row>
    <row r="1975" spans="3:16" x14ac:dyDescent="0.35">
      <c r="C1975" s="6" t="s">
        <v>1330</v>
      </c>
      <c r="D1975" s="7" t="s">
        <v>4457</v>
      </c>
      <c r="E1975" s="7" t="s">
        <v>5234</v>
      </c>
      <c r="F1975" s="8" t="s">
        <v>3910</v>
      </c>
      <c r="G1975" s="9">
        <v>562047.0588</v>
      </c>
      <c r="H1975" s="10">
        <v>2021</v>
      </c>
      <c r="I1975" s="10">
        <v>2021</v>
      </c>
      <c r="J1975" s="11" t="s">
        <v>21</v>
      </c>
      <c r="K1975" s="12">
        <v>562047.0588</v>
      </c>
      <c r="L1975" s="12">
        <v>1</v>
      </c>
      <c r="M1975" s="33" t="str">
        <f>IF(_xlfn.XLOOKUP(C1975,Raw_Data_OS_23!$C$7:$C$4518,Raw_Data_OS_23!$G$7:$G$4518,"Paid/ Closed")="Paid/ Closed","Paid/ Closed", "Still_Outstanding")</f>
        <v>Still_Outstanding</v>
      </c>
      <c r="N1975" s="33">
        <f>IF(_xlfn.XLOOKUP(C1975,Raw_Data_Paid_23!$C$4:$C$2114,Raw_Data_Paid_23!$C$4:$C$2114,1)= 1,1,0)</f>
        <v>1</v>
      </c>
      <c r="O1975" t="str">
        <f>IF(M1975=$W$7,IF(AND(N1975,_xlfn.XLOOKUP(C1975,Raw_Data_OS_23!$C$7:$C$4518,Raw_Data_OS_23!$G$7:$G$4518,0)=G1975),"A",IF(_xlfn.XLOOKUP(C1975,Raw_Data_Paid_23!$C$4:$C$2114,Raw_Data_Paid_23!$C$4:$C$2114,"B1")="B1","B1","B2")),IF(_xlfn.XLOOKUP(C1975,Raw_Data_Paid_23!$C$4:$C$2114,Raw_Data_Paid_23!$C$4:$C$2114,"C1")="C1","C1","C2"))</f>
        <v>B1</v>
      </c>
      <c r="P1975" t="str">
        <f t="shared" si="80"/>
        <v>2021B1Motor Private</v>
      </c>
    </row>
    <row r="1976" spans="3:16" x14ac:dyDescent="0.35">
      <c r="C1976" s="6" t="s">
        <v>1331</v>
      </c>
      <c r="D1976" s="7" t="s">
        <v>4175</v>
      </c>
      <c r="E1976" s="7" t="s">
        <v>4457</v>
      </c>
      <c r="F1976" s="8" t="s">
        <v>3908</v>
      </c>
      <c r="G1976" s="9">
        <v>122160</v>
      </c>
      <c r="H1976" s="10">
        <v>2021</v>
      </c>
      <c r="I1976" s="10">
        <v>2021</v>
      </c>
      <c r="J1976" s="11" t="s">
        <v>21</v>
      </c>
      <c r="K1976" s="12">
        <v>122160</v>
      </c>
      <c r="L1976" s="12">
        <v>1</v>
      </c>
      <c r="M1976" s="33" t="str">
        <f>IF(_xlfn.XLOOKUP(C1976,Raw_Data_OS_23!$C$7:$C$4518,Raw_Data_OS_23!$G$7:$G$4518,"Paid/ Closed")="Paid/ Closed","Paid/ Closed", "Still_Outstanding")</f>
        <v>Still_Outstanding</v>
      </c>
      <c r="N1976" s="33">
        <f>IF(_xlfn.XLOOKUP(C1976,Raw_Data_Paid_23!$C$4:$C$2114,Raw_Data_Paid_23!$C$4:$C$2114,1)= 1,1,0)</f>
        <v>0</v>
      </c>
      <c r="O1976" t="str">
        <f>IF(M1976=$W$7,IF(AND(N1976,_xlfn.XLOOKUP(C1976,Raw_Data_OS_23!$C$7:$C$4518,Raw_Data_OS_23!$G$7:$G$4518,0)=G1976),"A",IF(_xlfn.XLOOKUP(C1976,Raw_Data_Paid_23!$C$4:$C$2114,Raw_Data_Paid_23!$C$4:$C$2114,"B1")="B1","B1","B2")),IF(_xlfn.XLOOKUP(C1976,Raw_Data_Paid_23!$C$4:$C$2114,Raw_Data_Paid_23!$C$4:$C$2114,"C1")="C1","C1","C2"))</f>
        <v>B2</v>
      </c>
      <c r="P1976" t="str">
        <f t="shared" si="80"/>
        <v>2021B2Motor Commercial</v>
      </c>
    </row>
    <row r="1977" spans="3:16" x14ac:dyDescent="0.35">
      <c r="C1977" s="6" t="s">
        <v>2126</v>
      </c>
      <c r="D1977" s="7" t="s">
        <v>5230</v>
      </c>
      <c r="E1977" s="7" t="s">
        <v>5237</v>
      </c>
      <c r="F1977" s="8" t="s">
        <v>3910</v>
      </c>
      <c r="G1977" s="9">
        <v>29390</v>
      </c>
      <c r="H1977" s="10">
        <v>2021</v>
      </c>
      <c r="I1977" s="10">
        <v>2021</v>
      </c>
      <c r="J1977" s="11" t="s">
        <v>21</v>
      </c>
      <c r="K1977" s="12">
        <v>29390</v>
      </c>
      <c r="L1977" s="12">
        <v>1</v>
      </c>
      <c r="M1977" s="33" t="str">
        <f>IF(_xlfn.XLOOKUP(C1977,Raw_Data_OS_23!$C$7:$C$4518,Raw_Data_OS_23!$G$7:$G$4518,"Paid/ Closed")="Paid/ Closed","Paid/ Closed", "Still_Outstanding")</f>
        <v>Still_Outstanding</v>
      </c>
      <c r="N1977" s="33">
        <f>IF(_xlfn.XLOOKUP(C1977,Raw_Data_Paid_23!$C$4:$C$2114,Raw_Data_Paid_23!$C$4:$C$2114,1)= 1,1,0)</f>
        <v>1</v>
      </c>
      <c r="O1977" t="str">
        <f>IF(M1977=$W$7,IF(AND(N1977,_xlfn.XLOOKUP(C1977,Raw_Data_OS_23!$C$7:$C$4518,Raw_Data_OS_23!$G$7:$G$4518,0)=G1977),"A",IF(_xlfn.XLOOKUP(C1977,Raw_Data_Paid_23!$C$4:$C$2114,Raw_Data_Paid_23!$C$4:$C$2114,"B1")="B1","B1","B2")),IF(_xlfn.XLOOKUP(C1977,Raw_Data_Paid_23!$C$4:$C$2114,Raw_Data_Paid_23!$C$4:$C$2114,"C1")="C1","C1","C2"))</f>
        <v>B1</v>
      </c>
      <c r="P1977" t="str">
        <f t="shared" si="80"/>
        <v>2021B1Motor Private</v>
      </c>
    </row>
    <row r="1978" spans="3:16" x14ac:dyDescent="0.35">
      <c r="C1978" s="6" t="s">
        <v>1332</v>
      </c>
      <c r="D1978" s="7" t="s">
        <v>4170</v>
      </c>
      <c r="E1978" s="7" t="s">
        <v>4177</v>
      </c>
      <c r="F1978" s="8" t="s">
        <v>3908</v>
      </c>
      <c r="G1978" s="9">
        <v>47660</v>
      </c>
      <c r="H1978" s="10">
        <v>2021</v>
      </c>
      <c r="I1978" s="10">
        <v>2021</v>
      </c>
      <c r="J1978" s="11" t="s">
        <v>21</v>
      </c>
      <c r="K1978" s="12">
        <v>47660</v>
      </c>
      <c r="L1978" s="12">
        <v>1</v>
      </c>
      <c r="M1978" s="33" t="str">
        <f>IF(_xlfn.XLOOKUP(C1978,Raw_Data_OS_23!$C$7:$C$4518,Raw_Data_OS_23!$G$7:$G$4518,"Paid/ Closed")="Paid/ Closed","Paid/ Closed", "Still_Outstanding")</f>
        <v>Still_Outstanding</v>
      </c>
      <c r="N1978" s="33">
        <f>IF(_xlfn.XLOOKUP(C1978,Raw_Data_Paid_23!$C$4:$C$2114,Raw_Data_Paid_23!$C$4:$C$2114,1)= 1,1,0)</f>
        <v>1</v>
      </c>
      <c r="O1978" t="str">
        <f>IF(M1978=$W$7,IF(AND(N1978,_xlfn.XLOOKUP(C1978,Raw_Data_OS_23!$C$7:$C$4518,Raw_Data_OS_23!$G$7:$G$4518,0)=G1978),"A",IF(_xlfn.XLOOKUP(C1978,Raw_Data_Paid_23!$C$4:$C$2114,Raw_Data_Paid_23!$C$4:$C$2114,"B1")="B1","B1","B2")),IF(_xlfn.XLOOKUP(C1978,Raw_Data_Paid_23!$C$4:$C$2114,Raw_Data_Paid_23!$C$4:$C$2114,"C1")="C1","C1","C2"))</f>
        <v>B1</v>
      </c>
      <c r="P1978" t="str">
        <f t="shared" si="80"/>
        <v>2021B1Motor Commercial</v>
      </c>
    </row>
    <row r="1979" spans="3:16" x14ac:dyDescent="0.35">
      <c r="C1979" s="6" t="s">
        <v>2127</v>
      </c>
      <c r="D1979" s="7" t="s">
        <v>4177</v>
      </c>
      <c r="E1979" s="7" t="s">
        <v>4453</v>
      </c>
      <c r="F1979" s="8" t="s">
        <v>3910</v>
      </c>
      <c r="G1979" s="9">
        <v>7000</v>
      </c>
      <c r="H1979" s="10">
        <v>2021</v>
      </c>
      <c r="I1979" s="10">
        <v>2021</v>
      </c>
      <c r="J1979" s="11" t="s">
        <v>21</v>
      </c>
      <c r="K1979" s="12">
        <v>7000</v>
      </c>
      <c r="L1979" s="12">
        <v>1</v>
      </c>
      <c r="M1979" s="33" t="str">
        <f>IF(_xlfn.XLOOKUP(C1979,Raw_Data_OS_23!$C$7:$C$4518,Raw_Data_OS_23!$G$7:$G$4518,"Paid/ Closed")="Paid/ Closed","Paid/ Closed", "Still_Outstanding")</f>
        <v>Still_Outstanding</v>
      </c>
      <c r="N1979" s="33">
        <f>IF(_xlfn.XLOOKUP(C1979,Raw_Data_Paid_23!$C$4:$C$2114,Raw_Data_Paid_23!$C$4:$C$2114,1)= 1,1,0)</f>
        <v>1</v>
      </c>
      <c r="O1979" t="str">
        <f>IF(M1979=$W$7,IF(AND(N1979,_xlfn.XLOOKUP(C1979,Raw_Data_OS_23!$C$7:$C$4518,Raw_Data_OS_23!$G$7:$G$4518,0)=G1979),"A",IF(_xlfn.XLOOKUP(C1979,Raw_Data_Paid_23!$C$4:$C$2114,Raw_Data_Paid_23!$C$4:$C$2114,"B1")="B1","B1","B2")),IF(_xlfn.XLOOKUP(C1979,Raw_Data_Paid_23!$C$4:$C$2114,Raw_Data_Paid_23!$C$4:$C$2114,"C1")="C1","C1","C2"))</f>
        <v>A</v>
      </c>
      <c r="P1979" t="str">
        <f t="shared" si="80"/>
        <v>2021AMotor Private</v>
      </c>
    </row>
    <row r="1980" spans="3:16" x14ac:dyDescent="0.35">
      <c r="C1980" s="6" t="s">
        <v>1334</v>
      </c>
      <c r="D1980" s="7" t="s">
        <v>4457</v>
      </c>
      <c r="E1980" s="7" t="s">
        <v>5238</v>
      </c>
      <c r="F1980" s="8" t="s">
        <v>3908</v>
      </c>
      <c r="G1980" s="9">
        <v>382680</v>
      </c>
      <c r="H1980" s="10">
        <v>2021</v>
      </c>
      <c r="I1980" s="10">
        <v>2021</v>
      </c>
      <c r="J1980" s="11" t="s">
        <v>21</v>
      </c>
      <c r="K1980" s="12">
        <v>382680</v>
      </c>
      <c r="L1980" s="12">
        <v>1</v>
      </c>
      <c r="M1980" s="33" t="str">
        <f>IF(_xlfn.XLOOKUP(C1980,Raw_Data_OS_23!$C$7:$C$4518,Raw_Data_OS_23!$G$7:$G$4518,"Paid/ Closed")="Paid/ Closed","Paid/ Closed", "Still_Outstanding")</f>
        <v>Still_Outstanding</v>
      </c>
      <c r="N1980" s="33">
        <f>IF(_xlfn.XLOOKUP(C1980,Raw_Data_Paid_23!$C$4:$C$2114,Raw_Data_Paid_23!$C$4:$C$2114,1)= 1,1,0)</f>
        <v>1</v>
      </c>
      <c r="O1980" t="str">
        <f>IF(M1980=$W$7,IF(AND(N1980,_xlfn.XLOOKUP(C1980,Raw_Data_OS_23!$C$7:$C$4518,Raw_Data_OS_23!$G$7:$G$4518,0)=G1980),"A",IF(_xlfn.XLOOKUP(C1980,Raw_Data_Paid_23!$C$4:$C$2114,Raw_Data_Paid_23!$C$4:$C$2114,"B1")="B1","B1","B2")),IF(_xlfn.XLOOKUP(C1980,Raw_Data_Paid_23!$C$4:$C$2114,Raw_Data_Paid_23!$C$4:$C$2114,"C1")="C1","C1","C2"))</f>
        <v>B1</v>
      </c>
      <c r="P1980" t="str">
        <f t="shared" si="80"/>
        <v>2021B1Motor Commercial</v>
      </c>
    </row>
    <row r="1981" spans="3:16" x14ac:dyDescent="0.35">
      <c r="C1981" s="6" t="s">
        <v>1335</v>
      </c>
      <c r="D1981" s="7" t="s">
        <v>5232</v>
      </c>
      <c r="E1981" s="7" t="s">
        <v>5238</v>
      </c>
      <c r="F1981" s="8" t="s">
        <v>3910</v>
      </c>
      <c r="G1981" s="9">
        <v>1310</v>
      </c>
      <c r="H1981" s="10">
        <v>2021</v>
      </c>
      <c r="I1981" s="10">
        <v>2021</v>
      </c>
      <c r="J1981" s="11" t="s">
        <v>21</v>
      </c>
      <c r="K1981" s="12">
        <v>1310</v>
      </c>
      <c r="L1981" s="12">
        <v>1</v>
      </c>
      <c r="M1981" s="33" t="str">
        <f>IF(_xlfn.XLOOKUP(C1981,Raw_Data_OS_23!$C$7:$C$4518,Raw_Data_OS_23!$G$7:$G$4518,"Paid/ Closed")="Paid/ Closed","Paid/ Closed", "Still_Outstanding")</f>
        <v>Still_Outstanding</v>
      </c>
      <c r="N1981" s="33">
        <f>IF(_xlfn.XLOOKUP(C1981,Raw_Data_Paid_23!$C$4:$C$2114,Raw_Data_Paid_23!$C$4:$C$2114,1)= 1,1,0)</f>
        <v>1</v>
      </c>
      <c r="O1981" t="str">
        <f>IF(M1981=$W$7,IF(AND(N1981,_xlfn.XLOOKUP(C1981,Raw_Data_OS_23!$C$7:$C$4518,Raw_Data_OS_23!$G$7:$G$4518,0)=G1981),"A",IF(_xlfn.XLOOKUP(C1981,Raw_Data_Paid_23!$C$4:$C$2114,Raw_Data_Paid_23!$C$4:$C$2114,"B1")="B1","B1","B2")),IF(_xlfn.XLOOKUP(C1981,Raw_Data_Paid_23!$C$4:$C$2114,Raw_Data_Paid_23!$C$4:$C$2114,"C1")="C1","C1","C2"))</f>
        <v>A</v>
      </c>
      <c r="P1981" t="str">
        <f t="shared" si="80"/>
        <v>2021AMotor Private</v>
      </c>
    </row>
    <row r="1982" spans="3:16" x14ac:dyDescent="0.35">
      <c r="C1982" s="6" t="s">
        <v>1336</v>
      </c>
      <c r="D1982" s="7" t="s">
        <v>5230</v>
      </c>
      <c r="E1982" s="7" t="s">
        <v>5237</v>
      </c>
      <c r="F1982" s="8" t="s">
        <v>3910</v>
      </c>
      <c r="G1982" s="9">
        <v>148460</v>
      </c>
      <c r="H1982" s="10">
        <v>2021</v>
      </c>
      <c r="I1982" s="10">
        <v>2021</v>
      </c>
      <c r="J1982" s="11" t="s">
        <v>21</v>
      </c>
      <c r="K1982" s="12">
        <v>148460</v>
      </c>
      <c r="L1982" s="12">
        <v>1</v>
      </c>
      <c r="M1982" s="33" t="str">
        <f>IF(_xlfn.XLOOKUP(C1982,Raw_Data_OS_23!$C$7:$C$4518,Raw_Data_OS_23!$G$7:$G$4518,"Paid/ Closed")="Paid/ Closed","Paid/ Closed", "Still_Outstanding")</f>
        <v>Still_Outstanding</v>
      </c>
      <c r="N1982" s="33">
        <f>IF(_xlfn.XLOOKUP(C1982,Raw_Data_Paid_23!$C$4:$C$2114,Raw_Data_Paid_23!$C$4:$C$2114,1)= 1,1,0)</f>
        <v>1</v>
      </c>
      <c r="O1982" t="str">
        <f>IF(M1982=$W$7,IF(AND(N1982,_xlfn.XLOOKUP(C1982,Raw_Data_OS_23!$C$7:$C$4518,Raw_Data_OS_23!$G$7:$G$4518,0)=G1982),"A",IF(_xlfn.XLOOKUP(C1982,Raw_Data_Paid_23!$C$4:$C$2114,Raw_Data_Paid_23!$C$4:$C$2114,"B1")="B1","B1","B2")),IF(_xlfn.XLOOKUP(C1982,Raw_Data_Paid_23!$C$4:$C$2114,Raw_Data_Paid_23!$C$4:$C$2114,"C1")="C1","C1","C2"))</f>
        <v>B1</v>
      </c>
      <c r="P1982" t="str">
        <f t="shared" si="80"/>
        <v>2021B1Motor Private</v>
      </c>
    </row>
    <row r="1983" spans="3:16" x14ac:dyDescent="0.35">
      <c r="C1983" s="6" t="s">
        <v>2128</v>
      </c>
      <c r="D1983" s="7" t="s">
        <v>3918</v>
      </c>
      <c r="E1983" s="7" t="s">
        <v>5238</v>
      </c>
      <c r="F1983" s="8" t="s">
        <v>3910</v>
      </c>
      <c r="G1983" s="9">
        <v>530000</v>
      </c>
      <c r="H1983" s="10">
        <v>2020</v>
      </c>
      <c r="I1983" s="10">
        <v>2021</v>
      </c>
      <c r="J1983" s="11" t="s">
        <v>11</v>
      </c>
      <c r="K1983" s="12">
        <v>530000</v>
      </c>
      <c r="L1983" s="12">
        <v>1</v>
      </c>
      <c r="M1983" s="33" t="str">
        <f>IF(_xlfn.XLOOKUP(C1983,Raw_Data_OS_23!$C$7:$C$4518,Raw_Data_OS_23!$G$7:$G$4518,"Paid/ Closed")="Paid/ Closed","Paid/ Closed", "Still_Outstanding")</f>
        <v>Still_Outstanding</v>
      </c>
      <c r="N1983" s="33">
        <f>IF(_xlfn.XLOOKUP(C1983,Raw_Data_Paid_23!$C$4:$C$2114,Raw_Data_Paid_23!$C$4:$C$2114,1)= 1,1,0)</f>
        <v>0</v>
      </c>
      <c r="O1983" t="str">
        <f>IF(M1983=$W$7,IF(AND(N1983,_xlfn.XLOOKUP(C1983,Raw_Data_OS_23!$C$7:$C$4518,Raw_Data_OS_23!$G$7:$G$4518,0)=G1983),"A",IF(_xlfn.XLOOKUP(C1983,Raw_Data_Paid_23!$C$4:$C$2114,Raw_Data_Paid_23!$C$4:$C$2114,"B1")="B1","B1","B2")),IF(_xlfn.XLOOKUP(C1983,Raw_Data_Paid_23!$C$4:$C$2114,Raw_Data_Paid_23!$C$4:$C$2114,"C1")="C1","C1","C2"))</f>
        <v>B2</v>
      </c>
      <c r="P1983" t="str">
        <f t="shared" si="80"/>
        <v>2020B2Motor Private</v>
      </c>
    </row>
    <row r="1984" spans="3:16" x14ac:dyDescent="0.35">
      <c r="C1984" s="6" t="s">
        <v>1337</v>
      </c>
      <c r="D1984" s="7" t="s">
        <v>4178</v>
      </c>
      <c r="E1984" s="7" t="s">
        <v>5238</v>
      </c>
      <c r="F1984" s="8" t="s">
        <v>3910</v>
      </c>
      <c r="G1984" s="9">
        <v>65208</v>
      </c>
      <c r="H1984" s="10">
        <v>2021</v>
      </c>
      <c r="I1984" s="10">
        <v>2021</v>
      </c>
      <c r="J1984" s="11" t="s">
        <v>21</v>
      </c>
      <c r="K1984" s="12">
        <v>65208</v>
      </c>
      <c r="L1984" s="12">
        <v>1</v>
      </c>
      <c r="M1984" s="33" t="str">
        <f>IF(_xlfn.XLOOKUP(C1984,Raw_Data_OS_23!$C$7:$C$4518,Raw_Data_OS_23!$G$7:$G$4518,"Paid/ Closed")="Paid/ Closed","Paid/ Closed", "Still_Outstanding")</f>
        <v>Still_Outstanding</v>
      </c>
      <c r="N1984" s="33">
        <f>IF(_xlfn.XLOOKUP(C1984,Raw_Data_Paid_23!$C$4:$C$2114,Raw_Data_Paid_23!$C$4:$C$2114,1)= 1,1,0)</f>
        <v>1</v>
      </c>
      <c r="O1984" t="str">
        <f>IF(M1984=$W$7,IF(AND(N1984,_xlfn.XLOOKUP(C1984,Raw_Data_OS_23!$C$7:$C$4518,Raw_Data_OS_23!$G$7:$G$4518,0)=G1984),"A",IF(_xlfn.XLOOKUP(C1984,Raw_Data_Paid_23!$C$4:$C$2114,Raw_Data_Paid_23!$C$4:$C$2114,"B1")="B1","B1","B2")),IF(_xlfn.XLOOKUP(C1984,Raw_Data_Paid_23!$C$4:$C$2114,Raw_Data_Paid_23!$C$4:$C$2114,"C1")="C1","C1","C2"))</f>
        <v>B1</v>
      </c>
      <c r="P1984" t="str">
        <f t="shared" si="80"/>
        <v>2021B1Motor Private</v>
      </c>
    </row>
    <row r="1985" spans="3:16" x14ac:dyDescent="0.35">
      <c r="C1985" s="6" t="s">
        <v>2129</v>
      </c>
      <c r="D1985" s="7" t="s">
        <v>5234</v>
      </c>
      <c r="E1985" s="7" t="s">
        <v>5238</v>
      </c>
      <c r="F1985" s="8" t="s">
        <v>3908</v>
      </c>
      <c r="G1985" s="9">
        <v>238300</v>
      </c>
      <c r="H1985" s="10">
        <v>2021</v>
      </c>
      <c r="I1985" s="10">
        <v>2021</v>
      </c>
      <c r="J1985" s="11" t="s">
        <v>21</v>
      </c>
      <c r="K1985" s="12">
        <v>238300</v>
      </c>
      <c r="L1985" s="12">
        <v>1</v>
      </c>
      <c r="M1985" s="33" t="str">
        <f>IF(_xlfn.XLOOKUP(C1985,Raw_Data_OS_23!$C$7:$C$4518,Raw_Data_OS_23!$G$7:$G$4518,"Paid/ Closed")="Paid/ Closed","Paid/ Closed", "Still_Outstanding")</f>
        <v>Still_Outstanding</v>
      </c>
      <c r="N1985" s="33">
        <f>IF(_xlfn.XLOOKUP(C1985,Raw_Data_Paid_23!$C$4:$C$2114,Raw_Data_Paid_23!$C$4:$C$2114,1)= 1,1,0)</f>
        <v>1</v>
      </c>
      <c r="O1985" t="str">
        <f>IF(M1985=$W$7,IF(AND(N1985,_xlfn.XLOOKUP(C1985,Raw_Data_OS_23!$C$7:$C$4518,Raw_Data_OS_23!$G$7:$G$4518,0)=G1985),"A",IF(_xlfn.XLOOKUP(C1985,Raw_Data_Paid_23!$C$4:$C$2114,Raw_Data_Paid_23!$C$4:$C$2114,"B1")="B1","B1","B2")),IF(_xlfn.XLOOKUP(C1985,Raw_Data_Paid_23!$C$4:$C$2114,Raw_Data_Paid_23!$C$4:$C$2114,"C1")="C1","C1","C2"))</f>
        <v>A</v>
      </c>
      <c r="P1985" t="str">
        <f t="shared" si="80"/>
        <v>2021AMotor Commercial</v>
      </c>
    </row>
    <row r="1986" spans="3:16" x14ac:dyDescent="0.35">
      <c r="C1986" s="6" t="s">
        <v>1338</v>
      </c>
      <c r="D1986" s="7" t="s">
        <v>5234</v>
      </c>
      <c r="E1986" s="7" t="s">
        <v>5233</v>
      </c>
      <c r="F1986" s="8" t="s">
        <v>3910</v>
      </c>
      <c r="G1986" s="9">
        <v>3620</v>
      </c>
      <c r="H1986" s="10">
        <v>2021</v>
      </c>
      <c r="I1986" s="10">
        <v>2021</v>
      </c>
      <c r="J1986" s="11" t="s">
        <v>21</v>
      </c>
      <c r="K1986" s="12">
        <v>3620</v>
      </c>
      <c r="L1986" s="12">
        <v>1</v>
      </c>
      <c r="M1986" s="33" t="str">
        <f>IF(_xlfn.XLOOKUP(C1986,Raw_Data_OS_23!$C$7:$C$4518,Raw_Data_OS_23!$G$7:$G$4518,"Paid/ Closed")="Paid/ Closed","Paid/ Closed", "Still_Outstanding")</f>
        <v>Paid/ Closed</v>
      </c>
      <c r="N1986" s="33">
        <f>IF(_xlfn.XLOOKUP(C1986,Raw_Data_Paid_23!$C$4:$C$2114,Raw_Data_Paid_23!$C$4:$C$2114,1)= 1,1,0)</f>
        <v>1</v>
      </c>
      <c r="O1986" t="str">
        <f>IF(M1986=$W$7,IF(AND(N1986,_xlfn.XLOOKUP(C1986,Raw_Data_OS_23!$C$7:$C$4518,Raw_Data_OS_23!$G$7:$G$4518,0)=G1986),"A",IF(_xlfn.XLOOKUP(C1986,Raw_Data_Paid_23!$C$4:$C$2114,Raw_Data_Paid_23!$C$4:$C$2114,"B1")="B1","B1","B2")),IF(_xlfn.XLOOKUP(C1986,Raw_Data_Paid_23!$C$4:$C$2114,Raw_Data_Paid_23!$C$4:$C$2114,"C1")="C1","C1","C2"))</f>
        <v>C1</v>
      </c>
      <c r="P1986" t="str">
        <f t="shared" si="80"/>
        <v>2021C1Motor Private</v>
      </c>
    </row>
    <row r="1987" spans="3:16" x14ac:dyDescent="0.35">
      <c r="C1987" s="6" t="s">
        <v>2130</v>
      </c>
      <c r="D1987" s="7" t="s">
        <v>5229</v>
      </c>
      <c r="E1987" s="7" t="s">
        <v>5226</v>
      </c>
      <c r="F1987" s="8" t="s">
        <v>3910</v>
      </c>
      <c r="G1987" s="9">
        <v>159000</v>
      </c>
      <c r="H1987" s="10">
        <v>2021</v>
      </c>
      <c r="I1987" s="10">
        <v>2021</v>
      </c>
      <c r="J1987" s="11" t="s">
        <v>21</v>
      </c>
      <c r="K1987" s="12">
        <v>159000</v>
      </c>
      <c r="L1987" s="12">
        <v>1</v>
      </c>
      <c r="M1987" s="33" t="str">
        <f>IF(_xlfn.XLOOKUP(C1987,Raw_Data_OS_23!$C$7:$C$4518,Raw_Data_OS_23!$G$7:$G$4518,"Paid/ Closed")="Paid/ Closed","Paid/ Closed", "Still_Outstanding")</f>
        <v>Still_Outstanding</v>
      </c>
      <c r="N1987" s="33">
        <f>IF(_xlfn.XLOOKUP(C1987,Raw_Data_Paid_23!$C$4:$C$2114,Raw_Data_Paid_23!$C$4:$C$2114,1)= 1,1,0)</f>
        <v>1</v>
      </c>
      <c r="O1987" t="str">
        <f>IF(M1987=$W$7,IF(AND(N1987,_xlfn.XLOOKUP(C1987,Raw_Data_OS_23!$C$7:$C$4518,Raw_Data_OS_23!$G$7:$G$4518,0)=G1987),"A",IF(_xlfn.XLOOKUP(C1987,Raw_Data_Paid_23!$C$4:$C$2114,Raw_Data_Paid_23!$C$4:$C$2114,"B1")="B1","B1","B2")),IF(_xlfn.XLOOKUP(C1987,Raw_Data_Paid_23!$C$4:$C$2114,Raw_Data_Paid_23!$C$4:$C$2114,"C1")="C1","C1","C2"))</f>
        <v>A</v>
      </c>
      <c r="P1987" t="str">
        <f t="shared" si="80"/>
        <v>2021AMotor Private</v>
      </c>
    </row>
    <row r="1988" spans="3:16" x14ac:dyDescent="0.35">
      <c r="C1988" s="6" t="s">
        <v>1339</v>
      </c>
      <c r="D1988" s="7" t="s">
        <v>3932</v>
      </c>
      <c r="E1988" s="7" t="s">
        <v>4454</v>
      </c>
      <c r="F1988" s="8" t="s">
        <v>3910</v>
      </c>
      <c r="G1988" s="9">
        <v>25000</v>
      </c>
      <c r="H1988" s="10">
        <v>2021</v>
      </c>
      <c r="I1988" s="10">
        <v>2021</v>
      </c>
      <c r="J1988" s="11" t="s">
        <v>21</v>
      </c>
      <c r="K1988" s="12">
        <v>25000</v>
      </c>
      <c r="L1988" s="12">
        <v>1</v>
      </c>
      <c r="M1988" s="33" t="str">
        <f>IF(_xlfn.XLOOKUP(C1988,Raw_Data_OS_23!$C$7:$C$4518,Raw_Data_OS_23!$G$7:$G$4518,"Paid/ Closed")="Paid/ Closed","Paid/ Closed", "Still_Outstanding")</f>
        <v>Paid/ Closed</v>
      </c>
      <c r="N1988" s="33">
        <f>IF(_xlfn.XLOOKUP(C1988,Raw_Data_Paid_23!$C$4:$C$2114,Raw_Data_Paid_23!$C$4:$C$2114,1)= 1,1,0)</f>
        <v>1</v>
      </c>
      <c r="O1988" t="str">
        <f>IF(M1988=$W$7,IF(AND(N1988,_xlfn.XLOOKUP(C1988,Raw_Data_OS_23!$C$7:$C$4518,Raw_Data_OS_23!$G$7:$G$4518,0)=G1988),"A",IF(_xlfn.XLOOKUP(C1988,Raw_Data_Paid_23!$C$4:$C$2114,Raw_Data_Paid_23!$C$4:$C$2114,"B1")="B1","B1","B2")),IF(_xlfn.XLOOKUP(C1988,Raw_Data_Paid_23!$C$4:$C$2114,Raw_Data_Paid_23!$C$4:$C$2114,"C1")="C1","C1","C2"))</f>
        <v>C1</v>
      </c>
      <c r="P1988" t="str">
        <f t="shared" si="80"/>
        <v>2021C1Motor Private</v>
      </c>
    </row>
    <row r="1989" spans="3:16" x14ac:dyDescent="0.35">
      <c r="C1989" s="6" t="s">
        <v>1340</v>
      </c>
      <c r="D1989" s="7" t="s">
        <v>4290</v>
      </c>
      <c r="E1989" s="7" t="s">
        <v>5239</v>
      </c>
      <c r="F1989" s="8" t="s">
        <v>4248</v>
      </c>
      <c r="G1989" s="9">
        <v>331904</v>
      </c>
      <c r="H1989" s="10">
        <v>2020</v>
      </c>
      <c r="I1989" s="10">
        <v>2020</v>
      </c>
      <c r="J1989" s="11" t="s">
        <v>33</v>
      </c>
      <c r="K1989" s="12">
        <v>0</v>
      </c>
      <c r="L1989" s="12">
        <v>1</v>
      </c>
      <c r="M1989" s="33" t="str">
        <f>IF(_xlfn.XLOOKUP(C1989,Raw_Data_OS_23!$C$7:$C$4518,Raw_Data_OS_23!$G$7:$G$4518,"Paid/ Closed")="Paid/ Closed","Paid/ Closed", "Still_Outstanding")</f>
        <v>Still_Outstanding</v>
      </c>
      <c r="N1989" s="33">
        <f>IF(_xlfn.XLOOKUP(C1989,Raw_Data_Paid_23!$C$4:$C$2114,Raw_Data_Paid_23!$C$4:$C$2114,1)= 1,1,0)</f>
        <v>0</v>
      </c>
      <c r="O1989" t="str">
        <f>IF(M1989=$W$7,IF(AND(N1989,_xlfn.XLOOKUP(C1989,Raw_Data_OS_23!$C$7:$C$4518,Raw_Data_OS_23!$G$7:$G$4518,0)=G1989),"A",IF(_xlfn.XLOOKUP(C1989,Raw_Data_Paid_23!$C$4:$C$2114,Raw_Data_Paid_23!$C$4:$C$2114,"B1")="B1","B1","B2")),IF(_xlfn.XLOOKUP(C1989,Raw_Data_Paid_23!$C$4:$C$2114,Raw_Data_Paid_23!$C$4:$C$2114,"C1")="C1","C1","C2"))</f>
        <v>B2</v>
      </c>
      <c r="P1989" t="str">
        <f t="shared" si="80"/>
        <v>2020B2Fire Industrial</v>
      </c>
    </row>
    <row r="1990" spans="3:16" x14ac:dyDescent="0.35">
      <c r="C1990" s="6" t="s">
        <v>1341</v>
      </c>
      <c r="D1990" s="7" t="s">
        <v>4166</v>
      </c>
      <c r="E1990" s="7" t="s">
        <v>3923</v>
      </c>
      <c r="F1990" s="8" t="s">
        <v>3910</v>
      </c>
      <c r="G1990" s="9">
        <v>1872</v>
      </c>
      <c r="H1990" s="10">
        <v>2020</v>
      </c>
      <c r="I1990" s="10">
        <v>2020</v>
      </c>
      <c r="J1990" s="11" t="s">
        <v>11</v>
      </c>
      <c r="K1990" s="12">
        <v>1872</v>
      </c>
      <c r="L1990" s="12">
        <v>1</v>
      </c>
      <c r="M1990" s="33" t="str">
        <f>IF(_xlfn.XLOOKUP(C1990,Raw_Data_OS_23!$C$7:$C$4518,Raw_Data_OS_23!$G$7:$G$4518,"Paid/ Closed")="Paid/ Closed","Paid/ Closed", "Still_Outstanding")</f>
        <v>Still_Outstanding</v>
      </c>
      <c r="N1990" s="33">
        <f>IF(_xlfn.XLOOKUP(C1990,Raw_Data_Paid_23!$C$4:$C$2114,Raw_Data_Paid_23!$C$4:$C$2114,1)= 1,1,0)</f>
        <v>1</v>
      </c>
      <c r="O1990" t="str">
        <f>IF(M1990=$W$7,IF(AND(N1990,_xlfn.XLOOKUP(C1990,Raw_Data_OS_23!$C$7:$C$4518,Raw_Data_OS_23!$G$7:$G$4518,0)=G1990),"A",IF(_xlfn.XLOOKUP(C1990,Raw_Data_Paid_23!$C$4:$C$2114,Raw_Data_Paid_23!$C$4:$C$2114,"B1")="B1","B1","B2")),IF(_xlfn.XLOOKUP(C1990,Raw_Data_Paid_23!$C$4:$C$2114,Raw_Data_Paid_23!$C$4:$C$2114,"C1")="C1","C1","C2"))</f>
        <v>B1</v>
      </c>
      <c r="P1990" t="str">
        <f t="shared" ref="P1990:P2053" si="81">H1990&amp;O1990&amp;F1990</f>
        <v>2020B1Motor Private</v>
      </c>
    </row>
    <row r="1991" spans="3:16" x14ac:dyDescent="0.35">
      <c r="C1991" s="6" t="s">
        <v>1342</v>
      </c>
      <c r="D1991" s="7" t="s">
        <v>5233</v>
      </c>
      <c r="E1991" s="7" t="s">
        <v>5238</v>
      </c>
      <c r="F1991" s="8" t="s">
        <v>3910</v>
      </c>
      <c r="G1991" s="9">
        <v>43328</v>
      </c>
      <c r="H1991" s="10">
        <v>2021</v>
      </c>
      <c r="I1991" s="10">
        <v>2021</v>
      </c>
      <c r="J1991" s="11" t="s">
        <v>21</v>
      </c>
      <c r="K1991" s="12">
        <v>43328</v>
      </c>
      <c r="L1991" s="12">
        <v>1</v>
      </c>
      <c r="M1991" s="33" t="str">
        <f>IF(_xlfn.XLOOKUP(C1991,Raw_Data_OS_23!$C$7:$C$4518,Raw_Data_OS_23!$G$7:$G$4518,"Paid/ Closed")="Paid/ Closed","Paid/ Closed", "Still_Outstanding")</f>
        <v>Still_Outstanding</v>
      </c>
      <c r="N1991" s="33">
        <f>IF(_xlfn.XLOOKUP(C1991,Raw_Data_Paid_23!$C$4:$C$2114,Raw_Data_Paid_23!$C$4:$C$2114,1)= 1,1,0)</f>
        <v>1</v>
      </c>
      <c r="O1991" t="str">
        <f>IF(M1991=$W$7,IF(AND(N1991,_xlfn.XLOOKUP(C1991,Raw_Data_OS_23!$C$7:$C$4518,Raw_Data_OS_23!$G$7:$G$4518,0)=G1991),"A",IF(_xlfn.XLOOKUP(C1991,Raw_Data_Paid_23!$C$4:$C$2114,Raw_Data_Paid_23!$C$4:$C$2114,"B1")="B1","B1","B2")),IF(_xlfn.XLOOKUP(C1991,Raw_Data_Paid_23!$C$4:$C$2114,Raw_Data_Paid_23!$C$4:$C$2114,"C1")="C1","C1","C2"))</f>
        <v>B1</v>
      </c>
      <c r="P1991" t="str">
        <f t="shared" si="81"/>
        <v>2021B1Motor Private</v>
      </c>
    </row>
    <row r="1992" spans="3:16" x14ac:dyDescent="0.35">
      <c r="C1992" s="6" t="s">
        <v>1343</v>
      </c>
      <c r="D1992" s="7" t="s">
        <v>3918</v>
      </c>
      <c r="E1992" s="7" t="s">
        <v>3931</v>
      </c>
      <c r="F1992" s="8" t="s">
        <v>3910</v>
      </c>
      <c r="G1992" s="9">
        <v>3230000</v>
      </c>
      <c r="H1992" s="10">
        <v>2020</v>
      </c>
      <c r="I1992" s="10">
        <v>2021</v>
      </c>
      <c r="J1992" s="11" t="s">
        <v>11</v>
      </c>
      <c r="K1992" s="12">
        <v>230000</v>
      </c>
      <c r="L1992" s="12">
        <v>1</v>
      </c>
      <c r="M1992" s="33" t="str">
        <f>IF(_xlfn.XLOOKUP(C1992,Raw_Data_OS_23!$C$7:$C$4518,Raw_Data_OS_23!$G$7:$G$4518,"Paid/ Closed")="Paid/ Closed","Paid/ Closed", "Still_Outstanding")</f>
        <v>Still_Outstanding</v>
      </c>
      <c r="N1992" s="33">
        <f>IF(_xlfn.XLOOKUP(C1992,Raw_Data_Paid_23!$C$4:$C$2114,Raw_Data_Paid_23!$C$4:$C$2114,1)= 1,1,0)</f>
        <v>0</v>
      </c>
      <c r="O1992" t="str">
        <f>IF(M1992=$W$7,IF(AND(N1992,_xlfn.XLOOKUP(C1992,Raw_Data_OS_23!$C$7:$C$4518,Raw_Data_OS_23!$G$7:$G$4518,0)=G1992),"A",IF(_xlfn.XLOOKUP(C1992,Raw_Data_Paid_23!$C$4:$C$2114,Raw_Data_Paid_23!$C$4:$C$2114,"B1")="B1","B1","B2")),IF(_xlfn.XLOOKUP(C1992,Raw_Data_Paid_23!$C$4:$C$2114,Raw_Data_Paid_23!$C$4:$C$2114,"C1")="C1","C1","C2"))</f>
        <v>B2</v>
      </c>
      <c r="P1992" t="str">
        <f t="shared" si="81"/>
        <v>2020B2Motor Private</v>
      </c>
    </row>
    <row r="1993" spans="3:16" x14ac:dyDescent="0.35">
      <c r="C1993" s="6" t="s">
        <v>2131</v>
      </c>
      <c r="D1993" s="7" t="s">
        <v>4174</v>
      </c>
      <c r="E1993" s="7" t="s">
        <v>5238</v>
      </c>
      <c r="F1993" s="8" t="s">
        <v>3910</v>
      </c>
      <c r="G1993" s="9">
        <v>16924</v>
      </c>
      <c r="H1993" s="10">
        <v>2021</v>
      </c>
      <c r="I1993" s="10">
        <v>2021</v>
      </c>
      <c r="J1993" s="11" t="s">
        <v>21</v>
      </c>
      <c r="K1993" s="12">
        <v>16924</v>
      </c>
      <c r="L1993" s="12">
        <v>1</v>
      </c>
      <c r="M1993" s="33" t="str">
        <f>IF(_xlfn.XLOOKUP(C1993,Raw_Data_OS_23!$C$7:$C$4518,Raw_Data_OS_23!$G$7:$G$4518,"Paid/ Closed")="Paid/ Closed","Paid/ Closed", "Still_Outstanding")</f>
        <v>Still_Outstanding</v>
      </c>
      <c r="N1993" s="33">
        <f>IF(_xlfn.XLOOKUP(C1993,Raw_Data_Paid_23!$C$4:$C$2114,Raw_Data_Paid_23!$C$4:$C$2114,1)= 1,1,0)</f>
        <v>1</v>
      </c>
      <c r="O1993" t="str">
        <f>IF(M1993=$W$7,IF(AND(N1993,_xlfn.XLOOKUP(C1993,Raw_Data_OS_23!$C$7:$C$4518,Raw_Data_OS_23!$G$7:$G$4518,0)=G1993),"A",IF(_xlfn.XLOOKUP(C1993,Raw_Data_Paid_23!$C$4:$C$2114,Raw_Data_Paid_23!$C$4:$C$2114,"B1")="B1","B1","B2")),IF(_xlfn.XLOOKUP(C1993,Raw_Data_Paid_23!$C$4:$C$2114,Raw_Data_Paid_23!$C$4:$C$2114,"C1")="C1","C1","C2"))</f>
        <v>B1</v>
      </c>
      <c r="P1993" t="str">
        <f t="shared" si="81"/>
        <v>2021B1Motor Private</v>
      </c>
    </row>
    <row r="1994" spans="3:16" x14ac:dyDescent="0.35">
      <c r="C1994" s="6" t="s">
        <v>3900</v>
      </c>
      <c r="D1994" s="7" t="s">
        <v>4170</v>
      </c>
      <c r="E1994" s="7" t="s">
        <v>5238</v>
      </c>
      <c r="F1994" s="8" t="s">
        <v>3908</v>
      </c>
      <c r="G1994" s="9">
        <v>0</v>
      </c>
      <c r="H1994" s="10">
        <v>2021</v>
      </c>
      <c r="I1994" s="10">
        <v>2021</v>
      </c>
      <c r="J1994" s="11" t="s">
        <v>21</v>
      </c>
      <c r="K1994" s="12">
        <v>20880</v>
      </c>
      <c r="L1994" s="12">
        <v>1</v>
      </c>
      <c r="M1994" s="33" t="str">
        <f>IF(_xlfn.XLOOKUP(C1994,Raw_Data_OS_23!$C$7:$C$4518,Raw_Data_OS_23!$G$7:$G$4518,"Paid/ Closed")="Paid/ Closed","Paid/ Closed", "Still_Outstanding")</f>
        <v>Still_Outstanding</v>
      </c>
      <c r="N1994" s="33">
        <f>IF(_xlfn.XLOOKUP(C1994,Raw_Data_Paid_23!$C$4:$C$2114,Raw_Data_Paid_23!$C$4:$C$2114,1)= 1,1,0)</f>
        <v>1</v>
      </c>
      <c r="O1994" t="str">
        <f>IF(M1994=$W$7,IF(AND(N1994,_xlfn.XLOOKUP(C1994,Raw_Data_OS_23!$C$7:$C$4518,Raw_Data_OS_23!$G$7:$G$4518,0)=G1994),"A",IF(_xlfn.XLOOKUP(C1994,Raw_Data_Paid_23!$C$4:$C$2114,Raw_Data_Paid_23!$C$4:$C$2114,"B1")="B1","B1","B2")),IF(_xlfn.XLOOKUP(C1994,Raw_Data_Paid_23!$C$4:$C$2114,Raw_Data_Paid_23!$C$4:$C$2114,"C1")="C1","C1","C2"))</f>
        <v>A</v>
      </c>
      <c r="P1994" t="str">
        <f t="shared" si="81"/>
        <v>2021AMotor Commercial</v>
      </c>
    </row>
    <row r="1995" spans="3:16" x14ac:dyDescent="0.35">
      <c r="C1995" s="6" t="s">
        <v>3901</v>
      </c>
      <c r="D1995" s="7" t="s">
        <v>4421</v>
      </c>
      <c r="E1995" s="7" t="s">
        <v>3932</v>
      </c>
      <c r="F1995" s="8" t="s">
        <v>3908</v>
      </c>
      <c r="G1995" s="9">
        <v>0</v>
      </c>
      <c r="H1995" s="10">
        <v>2020</v>
      </c>
      <c r="I1995" s="10">
        <v>2021</v>
      </c>
      <c r="J1995" s="11" t="s">
        <v>11</v>
      </c>
      <c r="K1995" s="12">
        <v>22800</v>
      </c>
      <c r="L1995" s="12">
        <v>1</v>
      </c>
      <c r="M1995" s="33" t="str">
        <f>IF(_xlfn.XLOOKUP(C1995,Raw_Data_OS_23!$C$7:$C$4518,Raw_Data_OS_23!$G$7:$G$4518,"Paid/ Closed")="Paid/ Closed","Paid/ Closed", "Still_Outstanding")</f>
        <v>Still_Outstanding</v>
      </c>
      <c r="N1995" s="33">
        <f>IF(_xlfn.XLOOKUP(C1995,Raw_Data_Paid_23!$C$4:$C$2114,Raw_Data_Paid_23!$C$4:$C$2114,1)= 1,1,0)</f>
        <v>1</v>
      </c>
      <c r="O1995" t="str">
        <f>IF(M1995=$W$7,IF(AND(N1995,_xlfn.XLOOKUP(C1995,Raw_Data_OS_23!$C$7:$C$4518,Raw_Data_OS_23!$G$7:$G$4518,0)=G1995),"A",IF(_xlfn.XLOOKUP(C1995,Raw_Data_Paid_23!$C$4:$C$2114,Raw_Data_Paid_23!$C$4:$C$2114,"B1")="B1","B1","B2")),IF(_xlfn.XLOOKUP(C1995,Raw_Data_Paid_23!$C$4:$C$2114,Raw_Data_Paid_23!$C$4:$C$2114,"C1")="C1","C1","C2"))</f>
        <v>A</v>
      </c>
      <c r="P1995" t="str">
        <f t="shared" si="81"/>
        <v>2020AMotor Commercial</v>
      </c>
    </row>
    <row r="1996" spans="3:16" x14ac:dyDescent="0.35">
      <c r="C1996" s="6" t="s">
        <v>1344</v>
      </c>
      <c r="D1996" s="7" t="s">
        <v>5240</v>
      </c>
      <c r="E1996" s="7" t="s">
        <v>5240</v>
      </c>
      <c r="F1996" s="8" t="s">
        <v>3908</v>
      </c>
      <c r="G1996" s="9">
        <v>200000</v>
      </c>
      <c r="H1996" s="10">
        <v>2021</v>
      </c>
      <c r="I1996" s="10">
        <v>2021</v>
      </c>
      <c r="J1996" s="11" t="s">
        <v>21</v>
      </c>
      <c r="K1996" s="12">
        <v>0</v>
      </c>
      <c r="L1996" s="12">
        <v>1</v>
      </c>
      <c r="M1996" s="33" t="str">
        <f>IF(_xlfn.XLOOKUP(C1996,Raw_Data_OS_23!$C$7:$C$4518,Raw_Data_OS_23!$G$7:$G$4518,"Paid/ Closed")="Paid/ Closed","Paid/ Closed", "Still_Outstanding")</f>
        <v>Still_Outstanding</v>
      </c>
      <c r="N1996" s="33">
        <f>IF(_xlfn.XLOOKUP(C1996,Raw_Data_Paid_23!$C$4:$C$2114,Raw_Data_Paid_23!$C$4:$C$2114,1)= 1,1,0)</f>
        <v>1</v>
      </c>
      <c r="O1996" t="str">
        <f>IF(M1996=$W$7,IF(AND(N1996,_xlfn.XLOOKUP(C1996,Raw_Data_OS_23!$C$7:$C$4518,Raw_Data_OS_23!$G$7:$G$4518,0)=G1996),"A",IF(_xlfn.XLOOKUP(C1996,Raw_Data_Paid_23!$C$4:$C$2114,Raw_Data_Paid_23!$C$4:$C$2114,"B1")="B1","B1","B2")),IF(_xlfn.XLOOKUP(C1996,Raw_Data_Paid_23!$C$4:$C$2114,Raw_Data_Paid_23!$C$4:$C$2114,"C1")="C1","C1","C2"))</f>
        <v>B1</v>
      </c>
      <c r="P1996" t="str">
        <f t="shared" si="81"/>
        <v>2021B1Motor Commercial</v>
      </c>
    </row>
    <row r="1997" spans="3:16" x14ac:dyDescent="0.35">
      <c r="C1997" s="6" t="s">
        <v>2132</v>
      </c>
      <c r="D1997" s="7" t="s">
        <v>5224</v>
      </c>
      <c r="E1997" s="7" t="s">
        <v>5226</v>
      </c>
      <c r="F1997" s="8" t="s">
        <v>3908</v>
      </c>
      <c r="G1997" s="9">
        <v>15000</v>
      </c>
      <c r="H1997" s="10">
        <v>2021</v>
      </c>
      <c r="I1997" s="10">
        <v>2021</v>
      </c>
      <c r="J1997" s="11" t="s">
        <v>21</v>
      </c>
      <c r="K1997" s="12">
        <v>15000</v>
      </c>
      <c r="L1997" s="12">
        <v>1</v>
      </c>
      <c r="M1997" s="33" t="str">
        <f>IF(_xlfn.XLOOKUP(C1997,Raw_Data_OS_23!$C$7:$C$4518,Raw_Data_OS_23!$G$7:$G$4518,"Paid/ Closed")="Paid/ Closed","Paid/ Closed", "Still_Outstanding")</f>
        <v>Paid/ Closed</v>
      </c>
      <c r="N1997" s="33">
        <f>IF(_xlfn.XLOOKUP(C1997,Raw_Data_Paid_23!$C$4:$C$2114,Raw_Data_Paid_23!$C$4:$C$2114,1)= 1,1,0)</f>
        <v>1</v>
      </c>
      <c r="O1997" t="str">
        <f>IF(M1997=$W$7,IF(AND(N1997,_xlfn.XLOOKUP(C1997,Raw_Data_OS_23!$C$7:$C$4518,Raw_Data_OS_23!$G$7:$G$4518,0)=G1997),"A",IF(_xlfn.XLOOKUP(C1997,Raw_Data_Paid_23!$C$4:$C$2114,Raw_Data_Paid_23!$C$4:$C$2114,"B1")="B1","B1","B2")),IF(_xlfn.XLOOKUP(C1997,Raw_Data_Paid_23!$C$4:$C$2114,Raw_Data_Paid_23!$C$4:$C$2114,"C1")="C1","C1","C2"))</f>
        <v>C1</v>
      </c>
      <c r="P1997" t="str">
        <f t="shared" si="81"/>
        <v>2021C1Motor Commercial</v>
      </c>
    </row>
    <row r="1998" spans="3:16" x14ac:dyDescent="0.35">
      <c r="C1998" s="6" t="s">
        <v>2133</v>
      </c>
      <c r="D1998" s="7" t="s">
        <v>5230</v>
      </c>
      <c r="E1998" s="7" t="s">
        <v>5237</v>
      </c>
      <c r="F1998" s="8" t="s">
        <v>3910</v>
      </c>
      <c r="G1998" s="9">
        <v>13256</v>
      </c>
      <c r="H1998" s="10">
        <v>2021</v>
      </c>
      <c r="I1998" s="10">
        <v>2021</v>
      </c>
      <c r="J1998" s="11" t="s">
        <v>21</v>
      </c>
      <c r="K1998" s="12">
        <v>13256</v>
      </c>
      <c r="L1998" s="12">
        <v>1</v>
      </c>
      <c r="M1998" s="33" t="str">
        <f>IF(_xlfn.XLOOKUP(C1998,Raw_Data_OS_23!$C$7:$C$4518,Raw_Data_OS_23!$G$7:$G$4518,"Paid/ Closed")="Paid/ Closed","Paid/ Closed", "Still_Outstanding")</f>
        <v>Still_Outstanding</v>
      </c>
      <c r="N1998" s="33">
        <f>IF(_xlfn.XLOOKUP(C1998,Raw_Data_Paid_23!$C$4:$C$2114,Raw_Data_Paid_23!$C$4:$C$2114,1)= 1,1,0)</f>
        <v>1</v>
      </c>
      <c r="O1998" t="str">
        <f>IF(M1998=$W$7,IF(AND(N1998,_xlfn.XLOOKUP(C1998,Raw_Data_OS_23!$C$7:$C$4518,Raw_Data_OS_23!$G$7:$G$4518,0)=G1998),"A",IF(_xlfn.XLOOKUP(C1998,Raw_Data_Paid_23!$C$4:$C$2114,Raw_Data_Paid_23!$C$4:$C$2114,"B1")="B1","B1","B2")),IF(_xlfn.XLOOKUP(C1998,Raw_Data_Paid_23!$C$4:$C$2114,Raw_Data_Paid_23!$C$4:$C$2114,"C1")="C1","C1","C2"))</f>
        <v>B1</v>
      </c>
      <c r="P1998" t="str">
        <f t="shared" si="81"/>
        <v>2021B1Motor Private</v>
      </c>
    </row>
    <row r="1999" spans="3:16" x14ac:dyDescent="0.35">
      <c r="C1999" s="6" t="s">
        <v>1345</v>
      </c>
      <c r="D1999" s="7" t="s">
        <v>5235</v>
      </c>
      <c r="E1999" s="7" t="s">
        <v>5237</v>
      </c>
      <c r="F1999" s="8" t="s">
        <v>3910</v>
      </c>
      <c r="G1999" s="9">
        <v>8744</v>
      </c>
      <c r="H1999" s="10">
        <v>2021</v>
      </c>
      <c r="I1999" s="10">
        <v>2021</v>
      </c>
      <c r="J1999" s="11" t="s">
        <v>21</v>
      </c>
      <c r="K1999" s="12">
        <v>8744</v>
      </c>
      <c r="L1999" s="12">
        <v>1</v>
      </c>
      <c r="M1999" s="33" t="str">
        <f>IF(_xlfn.XLOOKUP(C1999,Raw_Data_OS_23!$C$7:$C$4518,Raw_Data_OS_23!$G$7:$G$4518,"Paid/ Closed")="Paid/ Closed","Paid/ Closed", "Still_Outstanding")</f>
        <v>Still_Outstanding</v>
      </c>
      <c r="N1999" s="33">
        <f>IF(_xlfn.XLOOKUP(C1999,Raw_Data_Paid_23!$C$4:$C$2114,Raw_Data_Paid_23!$C$4:$C$2114,1)= 1,1,0)</f>
        <v>1</v>
      </c>
      <c r="O1999" t="str">
        <f>IF(M1999=$W$7,IF(AND(N1999,_xlfn.XLOOKUP(C1999,Raw_Data_OS_23!$C$7:$C$4518,Raw_Data_OS_23!$G$7:$G$4518,0)=G1999),"A",IF(_xlfn.XLOOKUP(C1999,Raw_Data_Paid_23!$C$4:$C$2114,Raw_Data_Paid_23!$C$4:$C$2114,"B1")="B1","B1","B2")),IF(_xlfn.XLOOKUP(C1999,Raw_Data_Paid_23!$C$4:$C$2114,Raw_Data_Paid_23!$C$4:$C$2114,"C1")="C1","C1","C2"))</f>
        <v>B1</v>
      </c>
      <c r="P1999" t="str">
        <f t="shared" si="81"/>
        <v>2021B1Motor Private</v>
      </c>
    </row>
    <row r="2000" spans="3:16" x14ac:dyDescent="0.35">
      <c r="C2000" s="6" t="s">
        <v>1346</v>
      </c>
      <c r="D2000" s="7" t="s">
        <v>5238</v>
      </c>
      <c r="E2000" s="7" t="s">
        <v>5238</v>
      </c>
      <c r="F2000" s="8" t="s">
        <v>3910</v>
      </c>
      <c r="G2000" s="9">
        <v>10780</v>
      </c>
      <c r="H2000" s="10">
        <v>2021</v>
      </c>
      <c r="I2000" s="10">
        <v>2021</v>
      </c>
      <c r="J2000" s="11" t="s">
        <v>21</v>
      </c>
      <c r="K2000" s="12">
        <v>10780</v>
      </c>
      <c r="L2000" s="12">
        <v>1</v>
      </c>
      <c r="M2000" s="33" t="str">
        <f>IF(_xlfn.XLOOKUP(C2000,Raw_Data_OS_23!$C$7:$C$4518,Raw_Data_OS_23!$G$7:$G$4518,"Paid/ Closed")="Paid/ Closed","Paid/ Closed", "Still_Outstanding")</f>
        <v>Still_Outstanding</v>
      </c>
      <c r="N2000" s="33">
        <f>IF(_xlfn.XLOOKUP(C2000,Raw_Data_Paid_23!$C$4:$C$2114,Raw_Data_Paid_23!$C$4:$C$2114,1)= 1,1,0)</f>
        <v>1</v>
      </c>
      <c r="O2000" t="str">
        <f>IF(M2000=$W$7,IF(AND(N2000,_xlfn.XLOOKUP(C2000,Raw_Data_OS_23!$C$7:$C$4518,Raw_Data_OS_23!$G$7:$G$4518,0)=G2000),"A",IF(_xlfn.XLOOKUP(C2000,Raw_Data_Paid_23!$C$4:$C$2114,Raw_Data_Paid_23!$C$4:$C$2114,"B1")="B1","B1","B2")),IF(_xlfn.XLOOKUP(C2000,Raw_Data_Paid_23!$C$4:$C$2114,Raw_Data_Paid_23!$C$4:$C$2114,"C1")="C1","C1","C2"))</f>
        <v>B1</v>
      </c>
      <c r="P2000" t="str">
        <f t="shared" si="81"/>
        <v>2021B1Motor Private</v>
      </c>
    </row>
    <row r="2001" spans="3:16" x14ac:dyDescent="0.35">
      <c r="C2001" s="6" t="s">
        <v>2134</v>
      </c>
      <c r="D2001" s="7" t="s">
        <v>5241</v>
      </c>
      <c r="E2001" s="7" t="s">
        <v>5242</v>
      </c>
      <c r="F2001" s="8" t="s">
        <v>3910</v>
      </c>
      <c r="G2001" s="9">
        <v>2037260.294</v>
      </c>
      <c r="H2001" s="10">
        <v>2018</v>
      </c>
      <c r="I2001" s="10">
        <v>2021</v>
      </c>
      <c r="J2001" s="11" t="s">
        <v>1257</v>
      </c>
      <c r="K2001" s="12">
        <v>287260.29399999999</v>
      </c>
      <c r="L2001" s="12">
        <v>1</v>
      </c>
      <c r="M2001" s="33" t="str">
        <f>IF(_xlfn.XLOOKUP(C2001,Raw_Data_OS_23!$C$7:$C$4518,Raw_Data_OS_23!$G$7:$G$4518,"Paid/ Closed")="Paid/ Closed","Paid/ Closed", "Still_Outstanding")</f>
        <v>Still_Outstanding</v>
      </c>
      <c r="N2001" s="33">
        <f>IF(_xlfn.XLOOKUP(C2001,Raw_Data_Paid_23!$C$4:$C$2114,Raw_Data_Paid_23!$C$4:$C$2114,1)= 1,1,0)</f>
        <v>1</v>
      </c>
      <c r="O2001" t="str">
        <f>IF(M2001=$W$7,IF(AND(N2001,_xlfn.XLOOKUP(C2001,Raw_Data_OS_23!$C$7:$C$4518,Raw_Data_OS_23!$G$7:$G$4518,0)=G2001),"A",IF(_xlfn.XLOOKUP(C2001,Raw_Data_Paid_23!$C$4:$C$2114,Raw_Data_Paid_23!$C$4:$C$2114,"B1")="B1","B1","B2")),IF(_xlfn.XLOOKUP(C2001,Raw_Data_Paid_23!$C$4:$C$2114,Raw_Data_Paid_23!$C$4:$C$2114,"C1")="C1","C1","C2"))</f>
        <v>A</v>
      </c>
      <c r="P2001" t="str">
        <f t="shared" si="81"/>
        <v>2018AMotor Private</v>
      </c>
    </row>
    <row r="2002" spans="3:16" x14ac:dyDescent="0.35">
      <c r="C2002" s="6" t="s">
        <v>2135</v>
      </c>
      <c r="D2002" s="7" t="s">
        <v>5237</v>
      </c>
      <c r="E2002" s="7" t="s">
        <v>5238</v>
      </c>
      <c r="F2002" s="8" t="s">
        <v>3910</v>
      </c>
      <c r="G2002" s="9">
        <v>150000</v>
      </c>
      <c r="H2002" s="10">
        <v>2021</v>
      </c>
      <c r="I2002" s="10">
        <v>2021</v>
      </c>
      <c r="J2002" s="11" t="s">
        <v>21</v>
      </c>
      <c r="K2002" s="12">
        <v>150000</v>
      </c>
      <c r="L2002" s="12">
        <v>1</v>
      </c>
      <c r="M2002" s="33" t="str">
        <f>IF(_xlfn.XLOOKUP(C2002,Raw_Data_OS_23!$C$7:$C$4518,Raw_Data_OS_23!$G$7:$G$4518,"Paid/ Closed")="Paid/ Closed","Paid/ Closed", "Still_Outstanding")</f>
        <v>Still_Outstanding</v>
      </c>
      <c r="N2002" s="33">
        <f>IF(_xlfn.XLOOKUP(C2002,Raw_Data_Paid_23!$C$4:$C$2114,Raw_Data_Paid_23!$C$4:$C$2114,1)= 1,1,0)</f>
        <v>1</v>
      </c>
      <c r="O2002" t="str">
        <f>IF(M2002=$W$7,IF(AND(N2002,_xlfn.XLOOKUP(C2002,Raw_Data_OS_23!$C$7:$C$4518,Raw_Data_OS_23!$G$7:$G$4518,0)=G2002),"A",IF(_xlfn.XLOOKUP(C2002,Raw_Data_Paid_23!$C$4:$C$2114,Raw_Data_Paid_23!$C$4:$C$2114,"B1")="B1","B1","B2")),IF(_xlfn.XLOOKUP(C2002,Raw_Data_Paid_23!$C$4:$C$2114,Raw_Data_Paid_23!$C$4:$C$2114,"C1")="C1","C1","C2"))</f>
        <v>A</v>
      </c>
      <c r="P2002" t="str">
        <f t="shared" si="81"/>
        <v>2021AMotor Private</v>
      </c>
    </row>
    <row r="2003" spans="3:16" x14ac:dyDescent="0.35">
      <c r="C2003" s="6" t="s">
        <v>2136</v>
      </c>
      <c r="D2003" s="7" t="s">
        <v>5229</v>
      </c>
      <c r="E2003" s="7" t="s">
        <v>5242</v>
      </c>
      <c r="F2003" s="8" t="s">
        <v>3910</v>
      </c>
      <c r="G2003" s="9">
        <v>9808</v>
      </c>
      <c r="H2003" s="10">
        <v>2021</v>
      </c>
      <c r="I2003" s="10">
        <v>2021</v>
      </c>
      <c r="J2003" s="11" t="s">
        <v>21</v>
      </c>
      <c r="K2003" s="12">
        <v>9808</v>
      </c>
      <c r="L2003" s="12">
        <v>1</v>
      </c>
      <c r="M2003" s="33" t="str">
        <f>IF(_xlfn.XLOOKUP(C2003,Raw_Data_OS_23!$C$7:$C$4518,Raw_Data_OS_23!$G$7:$G$4518,"Paid/ Closed")="Paid/ Closed","Paid/ Closed", "Still_Outstanding")</f>
        <v>Still_Outstanding</v>
      </c>
      <c r="N2003" s="33">
        <f>IF(_xlfn.XLOOKUP(C2003,Raw_Data_Paid_23!$C$4:$C$2114,Raw_Data_Paid_23!$C$4:$C$2114,1)= 1,1,0)</f>
        <v>1</v>
      </c>
      <c r="O2003" t="str">
        <f>IF(M2003=$W$7,IF(AND(N2003,_xlfn.XLOOKUP(C2003,Raw_Data_OS_23!$C$7:$C$4518,Raw_Data_OS_23!$G$7:$G$4518,0)=G2003),"A",IF(_xlfn.XLOOKUP(C2003,Raw_Data_Paid_23!$C$4:$C$2114,Raw_Data_Paid_23!$C$4:$C$2114,"B1")="B1","B1","B2")),IF(_xlfn.XLOOKUP(C2003,Raw_Data_Paid_23!$C$4:$C$2114,Raw_Data_Paid_23!$C$4:$C$2114,"C1")="C1","C1","C2"))</f>
        <v>B1</v>
      </c>
      <c r="P2003" t="str">
        <f t="shared" si="81"/>
        <v>2021B1Motor Private</v>
      </c>
    </row>
    <row r="2004" spans="3:16" x14ac:dyDescent="0.35">
      <c r="C2004" s="6" t="s">
        <v>2137</v>
      </c>
      <c r="D2004" s="7" t="s">
        <v>5229</v>
      </c>
      <c r="E2004" s="7" t="s">
        <v>5242</v>
      </c>
      <c r="F2004" s="8" t="s">
        <v>3910</v>
      </c>
      <c r="G2004" s="9">
        <v>135000</v>
      </c>
      <c r="H2004" s="10">
        <v>2021</v>
      </c>
      <c r="I2004" s="10">
        <v>2021</v>
      </c>
      <c r="J2004" s="11" t="s">
        <v>21</v>
      </c>
      <c r="K2004" s="12">
        <v>135000</v>
      </c>
      <c r="L2004" s="12">
        <v>1</v>
      </c>
      <c r="M2004" s="33" t="str">
        <f>IF(_xlfn.XLOOKUP(C2004,Raw_Data_OS_23!$C$7:$C$4518,Raw_Data_OS_23!$G$7:$G$4518,"Paid/ Closed")="Paid/ Closed","Paid/ Closed", "Still_Outstanding")</f>
        <v>Still_Outstanding</v>
      </c>
      <c r="N2004" s="33">
        <f>IF(_xlfn.XLOOKUP(C2004,Raw_Data_Paid_23!$C$4:$C$2114,Raw_Data_Paid_23!$C$4:$C$2114,1)= 1,1,0)</f>
        <v>0</v>
      </c>
      <c r="O2004" t="str">
        <f>IF(M2004=$W$7,IF(AND(N2004,_xlfn.XLOOKUP(C2004,Raw_Data_OS_23!$C$7:$C$4518,Raw_Data_OS_23!$G$7:$G$4518,0)=G2004),"A",IF(_xlfn.XLOOKUP(C2004,Raw_Data_Paid_23!$C$4:$C$2114,Raw_Data_Paid_23!$C$4:$C$2114,"B1")="B1","B1","B2")),IF(_xlfn.XLOOKUP(C2004,Raw_Data_Paid_23!$C$4:$C$2114,Raw_Data_Paid_23!$C$4:$C$2114,"C1")="C1","C1","C2"))</f>
        <v>B2</v>
      </c>
      <c r="P2004" t="str">
        <f t="shared" si="81"/>
        <v>2021B2Motor Private</v>
      </c>
    </row>
    <row r="2005" spans="3:16" x14ac:dyDescent="0.35">
      <c r="C2005" s="6" t="s">
        <v>1347</v>
      </c>
      <c r="D2005" s="7" t="s">
        <v>4177</v>
      </c>
      <c r="E2005" s="7" t="s">
        <v>5240</v>
      </c>
      <c r="F2005" s="8" t="s">
        <v>3908</v>
      </c>
      <c r="G2005" s="9">
        <v>8700</v>
      </c>
      <c r="H2005" s="10">
        <v>2021</v>
      </c>
      <c r="I2005" s="10">
        <v>2021</v>
      </c>
      <c r="J2005" s="11" t="s">
        <v>21</v>
      </c>
      <c r="K2005" s="12">
        <v>8700</v>
      </c>
      <c r="L2005" s="12">
        <v>1</v>
      </c>
      <c r="M2005" s="33" t="str">
        <f>IF(_xlfn.XLOOKUP(C2005,Raw_Data_OS_23!$C$7:$C$4518,Raw_Data_OS_23!$G$7:$G$4518,"Paid/ Closed")="Paid/ Closed","Paid/ Closed", "Still_Outstanding")</f>
        <v>Paid/ Closed</v>
      </c>
      <c r="N2005" s="33">
        <f>IF(_xlfn.XLOOKUP(C2005,Raw_Data_Paid_23!$C$4:$C$2114,Raw_Data_Paid_23!$C$4:$C$2114,1)= 1,1,0)</f>
        <v>1</v>
      </c>
      <c r="O2005" t="str">
        <f>IF(M2005=$W$7,IF(AND(N2005,_xlfn.XLOOKUP(C2005,Raw_Data_OS_23!$C$7:$C$4518,Raw_Data_OS_23!$G$7:$G$4518,0)=G2005),"A",IF(_xlfn.XLOOKUP(C2005,Raw_Data_Paid_23!$C$4:$C$2114,Raw_Data_Paid_23!$C$4:$C$2114,"B1")="B1","B1","B2")),IF(_xlfn.XLOOKUP(C2005,Raw_Data_Paid_23!$C$4:$C$2114,Raw_Data_Paid_23!$C$4:$C$2114,"C1")="C1","C1","C2"))</f>
        <v>C1</v>
      </c>
      <c r="P2005" t="str">
        <f t="shared" si="81"/>
        <v>2021C1Motor Commercial</v>
      </c>
    </row>
    <row r="2006" spans="3:16" x14ac:dyDescent="0.35">
      <c r="C2006" s="6" t="s">
        <v>5243</v>
      </c>
      <c r="D2006" s="7" t="s">
        <v>5238</v>
      </c>
      <c r="E2006" s="7" t="s">
        <v>5238</v>
      </c>
      <c r="F2006" s="8" t="s">
        <v>3910</v>
      </c>
      <c r="G2006" s="9">
        <v>110652.9412</v>
      </c>
      <c r="H2006" s="10">
        <v>2021</v>
      </c>
      <c r="I2006" s="10">
        <v>2021</v>
      </c>
      <c r="J2006" s="11" t="s">
        <v>21</v>
      </c>
      <c r="K2006" s="12">
        <v>110652.9412</v>
      </c>
      <c r="L2006" s="12">
        <v>1</v>
      </c>
      <c r="M2006" s="33" t="str">
        <f>IF(_xlfn.XLOOKUP(C2006,Raw_Data_OS_23!$C$7:$C$4518,Raw_Data_OS_23!$G$7:$G$4518,"Paid/ Closed")="Paid/ Closed","Paid/ Closed", "Still_Outstanding")</f>
        <v>Still_Outstanding</v>
      </c>
      <c r="N2006" s="33">
        <f>IF(_xlfn.XLOOKUP(C2006,Raw_Data_Paid_23!$C$4:$C$2114,Raw_Data_Paid_23!$C$4:$C$2114,1)= 1,1,0)</f>
        <v>1</v>
      </c>
      <c r="O2006" t="str">
        <f>IF(M2006=$W$7,IF(AND(N2006,_xlfn.XLOOKUP(C2006,Raw_Data_OS_23!$C$7:$C$4518,Raw_Data_OS_23!$G$7:$G$4518,0)=G2006),"A",IF(_xlfn.XLOOKUP(C2006,Raw_Data_Paid_23!$C$4:$C$2114,Raw_Data_Paid_23!$C$4:$C$2114,"B1")="B1","B1","B2")),IF(_xlfn.XLOOKUP(C2006,Raw_Data_Paid_23!$C$4:$C$2114,Raw_Data_Paid_23!$C$4:$C$2114,"C1")="C1","C1","C2"))</f>
        <v>B1</v>
      </c>
      <c r="P2006" t="str">
        <f t="shared" si="81"/>
        <v>2021B1Motor Private</v>
      </c>
    </row>
    <row r="2007" spans="3:16" x14ac:dyDescent="0.35">
      <c r="C2007" s="6" t="s">
        <v>1348</v>
      </c>
      <c r="D2007" s="7" t="s">
        <v>5237</v>
      </c>
      <c r="E2007" s="7" t="s">
        <v>5238</v>
      </c>
      <c r="F2007" s="8" t="s">
        <v>3910</v>
      </c>
      <c r="G2007" s="9">
        <v>1944</v>
      </c>
      <c r="H2007" s="10">
        <v>2021</v>
      </c>
      <c r="I2007" s="10">
        <v>2021</v>
      </c>
      <c r="J2007" s="11" t="s">
        <v>21</v>
      </c>
      <c r="K2007" s="12">
        <v>1944</v>
      </c>
      <c r="L2007" s="12">
        <v>1</v>
      </c>
      <c r="M2007" s="33" t="str">
        <f>IF(_xlfn.XLOOKUP(C2007,Raw_Data_OS_23!$C$7:$C$4518,Raw_Data_OS_23!$G$7:$G$4518,"Paid/ Closed")="Paid/ Closed","Paid/ Closed", "Still_Outstanding")</f>
        <v>Paid/ Closed</v>
      </c>
      <c r="N2007" s="33">
        <f>IF(_xlfn.XLOOKUP(C2007,Raw_Data_Paid_23!$C$4:$C$2114,Raw_Data_Paid_23!$C$4:$C$2114,1)= 1,1,0)</f>
        <v>1</v>
      </c>
      <c r="O2007" t="str">
        <f>IF(M2007=$W$7,IF(AND(N2007,_xlfn.XLOOKUP(C2007,Raw_Data_OS_23!$C$7:$C$4518,Raw_Data_OS_23!$G$7:$G$4518,0)=G2007),"A",IF(_xlfn.XLOOKUP(C2007,Raw_Data_Paid_23!$C$4:$C$2114,Raw_Data_Paid_23!$C$4:$C$2114,"B1")="B1","B1","B2")),IF(_xlfn.XLOOKUP(C2007,Raw_Data_Paid_23!$C$4:$C$2114,Raw_Data_Paid_23!$C$4:$C$2114,"C1")="C1","C1","C2"))</f>
        <v>C1</v>
      </c>
      <c r="P2007" t="str">
        <f t="shared" si="81"/>
        <v>2021C1Motor Private</v>
      </c>
    </row>
    <row r="2008" spans="3:16" x14ac:dyDescent="0.35">
      <c r="C2008" s="6" t="s">
        <v>1349</v>
      </c>
      <c r="D2008" s="7" t="s">
        <v>5242</v>
      </c>
      <c r="E2008" s="7" t="s">
        <v>5240</v>
      </c>
      <c r="F2008" s="8" t="s">
        <v>3908</v>
      </c>
      <c r="G2008" s="9">
        <v>278446</v>
      </c>
      <c r="H2008" s="10">
        <v>2021</v>
      </c>
      <c r="I2008" s="10">
        <v>2021</v>
      </c>
      <c r="J2008" s="11" t="s">
        <v>21</v>
      </c>
      <c r="K2008" s="12">
        <v>278446</v>
      </c>
      <c r="L2008" s="12">
        <v>1</v>
      </c>
      <c r="M2008" s="33" t="str">
        <f>IF(_xlfn.XLOOKUP(C2008,Raw_Data_OS_23!$C$7:$C$4518,Raw_Data_OS_23!$G$7:$G$4518,"Paid/ Closed")="Paid/ Closed","Paid/ Closed", "Still_Outstanding")</f>
        <v>Still_Outstanding</v>
      </c>
      <c r="N2008" s="33">
        <f>IF(_xlfn.XLOOKUP(C2008,Raw_Data_Paid_23!$C$4:$C$2114,Raw_Data_Paid_23!$C$4:$C$2114,1)= 1,1,0)</f>
        <v>1</v>
      </c>
      <c r="O2008" t="str">
        <f>IF(M2008=$W$7,IF(AND(N2008,_xlfn.XLOOKUP(C2008,Raw_Data_OS_23!$C$7:$C$4518,Raw_Data_OS_23!$G$7:$G$4518,0)=G2008),"A",IF(_xlfn.XLOOKUP(C2008,Raw_Data_Paid_23!$C$4:$C$2114,Raw_Data_Paid_23!$C$4:$C$2114,"B1")="B1","B1","B2")),IF(_xlfn.XLOOKUP(C2008,Raw_Data_Paid_23!$C$4:$C$2114,Raw_Data_Paid_23!$C$4:$C$2114,"C1")="C1","C1","C2"))</f>
        <v>B1</v>
      </c>
      <c r="P2008" t="str">
        <f t="shared" si="81"/>
        <v>2021B1Motor Commercial</v>
      </c>
    </row>
    <row r="2009" spans="3:16" x14ac:dyDescent="0.35">
      <c r="C2009" s="6" t="s">
        <v>1350</v>
      </c>
      <c r="D2009" s="7" t="s">
        <v>5237</v>
      </c>
      <c r="E2009" s="7" t="s">
        <v>5240</v>
      </c>
      <c r="F2009" s="8" t="s">
        <v>3908</v>
      </c>
      <c r="G2009" s="9">
        <v>172300</v>
      </c>
      <c r="H2009" s="10">
        <v>2021</v>
      </c>
      <c r="I2009" s="10">
        <v>2021</v>
      </c>
      <c r="J2009" s="11" t="s">
        <v>21</v>
      </c>
      <c r="K2009" s="12">
        <v>172300</v>
      </c>
      <c r="L2009" s="12">
        <v>1</v>
      </c>
      <c r="M2009" s="33" t="str">
        <f>IF(_xlfn.XLOOKUP(C2009,Raw_Data_OS_23!$C$7:$C$4518,Raw_Data_OS_23!$G$7:$G$4518,"Paid/ Closed")="Paid/ Closed","Paid/ Closed", "Still_Outstanding")</f>
        <v>Still_Outstanding</v>
      </c>
      <c r="N2009" s="33">
        <f>IF(_xlfn.XLOOKUP(C2009,Raw_Data_Paid_23!$C$4:$C$2114,Raw_Data_Paid_23!$C$4:$C$2114,1)= 1,1,0)</f>
        <v>1</v>
      </c>
      <c r="O2009" t="str">
        <f>IF(M2009=$W$7,IF(AND(N2009,_xlfn.XLOOKUP(C2009,Raw_Data_OS_23!$C$7:$C$4518,Raw_Data_OS_23!$G$7:$G$4518,0)=G2009),"A",IF(_xlfn.XLOOKUP(C2009,Raw_Data_Paid_23!$C$4:$C$2114,Raw_Data_Paid_23!$C$4:$C$2114,"B1")="B1","B1","B2")),IF(_xlfn.XLOOKUP(C2009,Raw_Data_Paid_23!$C$4:$C$2114,Raw_Data_Paid_23!$C$4:$C$2114,"C1")="C1","C1","C2"))</f>
        <v>B1</v>
      </c>
      <c r="P2009" t="str">
        <f t="shared" si="81"/>
        <v>2021B1Motor Commercial</v>
      </c>
    </row>
    <row r="2010" spans="3:16" x14ac:dyDescent="0.35">
      <c r="C2010" s="6" t="s">
        <v>2138</v>
      </c>
      <c r="D2010" s="7" t="s">
        <v>5235</v>
      </c>
      <c r="E2010" s="7" t="s">
        <v>5244</v>
      </c>
      <c r="F2010" s="8" t="s">
        <v>3910</v>
      </c>
      <c r="G2010" s="9">
        <v>50000</v>
      </c>
      <c r="H2010" s="10">
        <v>2021</v>
      </c>
      <c r="I2010" s="10">
        <v>2021</v>
      </c>
      <c r="J2010" s="11" t="s">
        <v>21</v>
      </c>
      <c r="K2010" s="12">
        <v>50000</v>
      </c>
      <c r="L2010" s="12">
        <v>1</v>
      </c>
      <c r="M2010" s="33" t="str">
        <f>IF(_xlfn.XLOOKUP(C2010,Raw_Data_OS_23!$C$7:$C$4518,Raw_Data_OS_23!$G$7:$G$4518,"Paid/ Closed")="Paid/ Closed","Paid/ Closed", "Still_Outstanding")</f>
        <v>Still_Outstanding</v>
      </c>
      <c r="N2010" s="33">
        <f>IF(_xlfn.XLOOKUP(C2010,Raw_Data_Paid_23!$C$4:$C$2114,Raw_Data_Paid_23!$C$4:$C$2114,1)= 1,1,0)</f>
        <v>1</v>
      </c>
      <c r="O2010" t="str">
        <f>IF(M2010=$W$7,IF(AND(N2010,_xlfn.XLOOKUP(C2010,Raw_Data_OS_23!$C$7:$C$4518,Raw_Data_OS_23!$G$7:$G$4518,0)=G2010),"A",IF(_xlfn.XLOOKUP(C2010,Raw_Data_Paid_23!$C$4:$C$2114,Raw_Data_Paid_23!$C$4:$C$2114,"B1")="B1","B1","B2")),IF(_xlfn.XLOOKUP(C2010,Raw_Data_Paid_23!$C$4:$C$2114,Raw_Data_Paid_23!$C$4:$C$2114,"C1")="C1","C1","C2"))</f>
        <v>B1</v>
      </c>
      <c r="P2010" t="str">
        <f t="shared" si="81"/>
        <v>2021B1Motor Private</v>
      </c>
    </row>
    <row r="2011" spans="3:16" x14ac:dyDescent="0.35">
      <c r="C2011" s="6" t="s">
        <v>2139</v>
      </c>
      <c r="D2011" s="7" t="s">
        <v>5224</v>
      </c>
      <c r="E2011" s="7" t="s">
        <v>5237</v>
      </c>
      <c r="F2011" s="8" t="s">
        <v>3910</v>
      </c>
      <c r="G2011" s="9">
        <v>51860</v>
      </c>
      <c r="H2011" s="10">
        <v>2021</v>
      </c>
      <c r="I2011" s="10">
        <v>2021</v>
      </c>
      <c r="J2011" s="11" t="s">
        <v>21</v>
      </c>
      <c r="K2011" s="12">
        <v>51860</v>
      </c>
      <c r="L2011" s="12">
        <v>1</v>
      </c>
      <c r="M2011" s="33" t="str">
        <f>IF(_xlfn.XLOOKUP(C2011,Raw_Data_OS_23!$C$7:$C$4518,Raw_Data_OS_23!$G$7:$G$4518,"Paid/ Closed")="Paid/ Closed","Paid/ Closed", "Still_Outstanding")</f>
        <v>Still_Outstanding</v>
      </c>
      <c r="N2011" s="33">
        <f>IF(_xlfn.XLOOKUP(C2011,Raw_Data_Paid_23!$C$4:$C$2114,Raw_Data_Paid_23!$C$4:$C$2114,1)= 1,1,0)</f>
        <v>1</v>
      </c>
      <c r="O2011" t="str">
        <f>IF(M2011=$W$7,IF(AND(N2011,_xlfn.XLOOKUP(C2011,Raw_Data_OS_23!$C$7:$C$4518,Raw_Data_OS_23!$G$7:$G$4518,0)=G2011),"A",IF(_xlfn.XLOOKUP(C2011,Raw_Data_Paid_23!$C$4:$C$2114,Raw_Data_Paid_23!$C$4:$C$2114,"B1")="B1","B1","B2")),IF(_xlfn.XLOOKUP(C2011,Raw_Data_Paid_23!$C$4:$C$2114,Raw_Data_Paid_23!$C$4:$C$2114,"C1")="C1","C1","C2"))</f>
        <v>B1</v>
      </c>
      <c r="P2011" t="str">
        <f t="shared" si="81"/>
        <v>2021B1Motor Private</v>
      </c>
    </row>
    <row r="2012" spans="3:16" x14ac:dyDescent="0.35">
      <c r="C2012" s="6" t="s">
        <v>1351</v>
      </c>
      <c r="D2012" s="7" t="s">
        <v>4454</v>
      </c>
      <c r="E2012" s="7" t="s">
        <v>5244</v>
      </c>
      <c r="F2012" s="8" t="s">
        <v>3910</v>
      </c>
      <c r="G2012" s="9">
        <v>140</v>
      </c>
      <c r="H2012" s="10">
        <v>2021</v>
      </c>
      <c r="I2012" s="10">
        <v>2021</v>
      </c>
      <c r="J2012" s="11" t="s">
        <v>21</v>
      </c>
      <c r="K2012" s="12">
        <v>140</v>
      </c>
      <c r="L2012" s="12">
        <v>1</v>
      </c>
      <c r="M2012" s="33" t="str">
        <f>IF(_xlfn.XLOOKUP(C2012,Raw_Data_OS_23!$C$7:$C$4518,Raw_Data_OS_23!$G$7:$G$4518,"Paid/ Closed")="Paid/ Closed","Paid/ Closed", "Still_Outstanding")</f>
        <v>Paid/ Closed</v>
      </c>
      <c r="N2012" s="33">
        <f>IF(_xlfn.XLOOKUP(C2012,Raw_Data_Paid_23!$C$4:$C$2114,Raw_Data_Paid_23!$C$4:$C$2114,1)= 1,1,0)</f>
        <v>1</v>
      </c>
      <c r="O2012" t="str">
        <f>IF(M2012=$W$7,IF(AND(N2012,_xlfn.XLOOKUP(C2012,Raw_Data_OS_23!$C$7:$C$4518,Raw_Data_OS_23!$G$7:$G$4518,0)=G2012),"A",IF(_xlfn.XLOOKUP(C2012,Raw_Data_Paid_23!$C$4:$C$2114,Raw_Data_Paid_23!$C$4:$C$2114,"B1")="B1","B1","B2")),IF(_xlfn.XLOOKUP(C2012,Raw_Data_Paid_23!$C$4:$C$2114,Raw_Data_Paid_23!$C$4:$C$2114,"C1")="C1","C1","C2"))</f>
        <v>C1</v>
      </c>
      <c r="P2012" t="str">
        <f t="shared" si="81"/>
        <v>2021C1Motor Private</v>
      </c>
    </row>
    <row r="2013" spans="3:16" x14ac:dyDescent="0.35">
      <c r="C2013" s="6" t="s">
        <v>1352</v>
      </c>
      <c r="D2013" s="7" t="s">
        <v>4457</v>
      </c>
      <c r="E2013" s="7" t="s">
        <v>5244</v>
      </c>
      <c r="F2013" s="8" t="s">
        <v>3908</v>
      </c>
      <c r="G2013" s="9">
        <v>46812</v>
      </c>
      <c r="H2013" s="10">
        <v>2021</v>
      </c>
      <c r="I2013" s="10">
        <v>2021</v>
      </c>
      <c r="J2013" s="11" t="s">
        <v>21</v>
      </c>
      <c r="K2013" s="12">
        <v>0</v>
      </c>
      <c r="L2013" s="12">
        <v>1</v>
      </c>
      <c r="M2013" s="33" t="str">
        <f>IF(_xlfn.XLOOKUP(C2013,Raw_Data_OS_23!$C$7:$C$4518,Raw_Data_OS_23!$G$7:$G$4518,"Paid/ Closed")="Paid/ Closed","Paid/ Closed", "Still_Outstanding")</f>
        <v>Still_Outstanding</v>
      </c>
      <c r="N2013" s="33">
        <f>IF(_xlfn.XLOOKUP(C2013,Raw_Data_Paid_23!$C$4:$C$2114,Raw_Data_Paid_23!$C$4:$C$2114,1)= 1,1,0)</f>
        <v>1</v>
      </c>
      <c r="O2013" t="str">
        <f>IF(M2013=$W$7,IF(AND(N2013,_xlfn.XLOOKUP(C2013,Raw_Data_OS_23!$C$7:$C$4518,Raw_Data_OS_23!$G$7:$G$4518,0)=G2013),"A",IF(_xlfn.XLOOKUP(C2013,Raw_Data_Paid_23!$C$4:$C$2114,Raw_Data_Paid_23!$C$4:$C$2114,"B1")="B1","B1","B2")),IF(_xlfn.XLOOKUP(C2013,Raw_Data_Paid_23!$C$4:$C$2114,Raw_Data_Paid_23!$C$4:$C$2114,"C1")="C1","C1","C2"))</f>
        <v>B1</v>
      </c>
      <c r="P2013" t="str">
        <f t="shared" si="81"/>
        <v>2021B1Motor Commercial</v>
      </c>
    </row>
    <row r="2014" spans="3:16" x14ac:dyDescent="0.35">
      <c r="C2014" s="6" t="s">
        <v>2140</v>
      </c>
      <c r="D2014" s="7" t="s">
        <v>5230</v>
      </c>
      <c r="E2014" s="7" t="s">
        <v>5233</v>
      </c>
      <c r="F2014" s="8" t="s">
        <v>3910</v>
      </c>
      <c r="G2014" s="9">
        <v>9640</v>
      </c>
      <c r="H2014" s="10">
        <v>2021</v>
      </c>
      <c r="I2014" s="10">
        <v>2021</v>
      </c>
      <c r="J2014" s="11" t="s">
        <v>21</v>
      </c>
      <c r="K2014" s="12">
        <v>9640</v>
      </c>
      <c r="L2014" s="12">
        <v>1</v>
      </c>
      <c r="M2014" s="33" t="str">
        <f>IF(_xlfn.XLOOKUP(C2014,Raw_Data_OS_23!$C$7:$C$4518,Raw_Data_OS_23!$G$7:$G$4518,"Paid/ Closed")="Paid/ Closed","Paid/ Closed", "Still_Outstanding")</f>
        <v>Still_Outstanding</v>
      </c>
      <c r="N2014" s="33">
        <f>IF(_xlfn.XLOOKUP(C2014,Raw_Data_Paid_23!$C$4:$C$2114,Raw_Data_Paid_23!$C$4:$C$2114,1)= 1,1,0)</f>
        <v>1</v>
      </c>
      <c r="O2014" t="str">
        <f>IF(M2014=$W$7,IF(AND(N2014,_xlfn.XLOOKUP(C2014,Raw_Data_OS_23!$C$7:$C$4518,Raw_Data_OS_23!$G$7:$G$4518,0)=G2014),"A",IF(_xlfn.XLOOKUP(C2014,Raw_Data_Paid_23!$C$4:$C$2114,Raw_Data_Paid_23!$C$4:$C$2114,"B1")="B1","B1","B2")),IF(_xlfn.XLOOKUP(C2014,Raw_Data_Paid_23!$C$4:$C$2114,Raw_Data_Paid_23!$C$4:$C$2114,"C1")="C1","C1","C2"))</f>
        <v>A</v>
      </c>
      <c r="P2014" t="str">
        <f t="shared" si="81"/>
        <v>2021AMotor Private</v>
      </c>
    </row>
    <row r="2015" spans="3:16" x14ac:dyDescent="0.35">
      <c r="C2015" s="6" t="s">
        <v>1353</v>
      </c>
      <c r="D2015" s="7" t="s">
        <v>5240</v>
      </c>
      <c r="E2015" s="7" t="s">
        <v>5245</v>
      </c>
      <c r="F2015" s="8" t="s">
        <v>3910</v>
      </c>
      <c r="G2015" s="9">
        <v>36120</v>
      </c>
      <c r="H2015" s="10">
        <v>2021</v>
      </c>
      <c r="I2015" s="10">
        <v>2021</v>
      </c>
      <c r="J2015" s="11" t="s">
        <v>21</v>
      </c>
      <c r="K2015" s="12">
        <v>36120</v>
      </c>
      <c r="L2015" s="12">
        <v>1</v>
      </c>
      <c r="M2015" s="33" t="str">
        <f>IF(_xlfn.XLOOKUP(C2015,Raw_Data_OS_23!$C$7:$C$4518,Raw_Data_OS_23!$G$7:$G$4518,"Paid/ Closed")="Paid/ Closed","Paid/ Closed", "Still_Outstanding")</f>
        <v>Paid/ Closed</v>
      </c>
      <c r="N2015" s="33">
        <f>IF(_xlfn.XLOOKUP(C2015,Raw_Data_Paid_23!$C$4:$C$2114,Raw_Data_Paid_23!$C$4:$C$2114,1)= 1,1,0)</f>
        <v>1</v>
      </c>
      <c r="O2015" t="str">
        <f>IF(M2015=$W$7,IF(AND(N2015,_xlfn.XLOOKUP(C2015,Raw_Data_OS_23!$C$7:$C$4518,Raw_Data_OS_23!$G$7:$G$4518,0)=G2015),"A",IF(_xlfn.XLOOKUP(C2015,Raw_Data_Paid_23!$C$4:$C$2114,Raw_Data_Paid_23!$C$4:$C$2114,"B1")="B1","B1","B2")),IF(_xlfn.XLOOKUP(C2015,Raw_Data_Paid_23!$C$4:$C$2114,Raw_Data_Paid_23!$C$4:$C$2114,"C1")="C1","C1","C2"))</f>
        <v>C1</v>
      </c>
      <c r="P2015" t="str">
        <f t="shared" si="81"/>
        <v>2021C1Motor Private</v>
      </c>
    </row>
    <row r="2016" spans="3:16" x14ac:dyDescent="0.35">
      <c r="C2016" s="6" t="s">
        <v>2141</v>
      </c>
      <c r="D2016" s="7" t="s">
        <v>4106</v>
      </c>
      <c r="E2016" s="7" t="s">
        <v>5245</v>
      </c>
      <c r="F2016" s="8" t="s">
        <v>3908</v>
      </c>
      <c r="G2016" s="9">
        <v>87300</v>
      </c>
      <c r="H2016" s="10">
        <v>2020</v>
      </c>
      <c r="I2016" s="10">
        <v>2021</v>
      </c>
      <c r="J2016" s="11" t="s">
        <v>11</v>
      </c>
      <c r="K2016" s="12">
        <v>87300</v>
      </c>
      <c r="L2016" s="12">
        <v>1</v>
      </c>
      <c r="M2016" s="33" t="str">
        <f>IF(_xlfn.XLOOKUP(C2016,Raw_Data_OS_23!$C$7:$C$4518,Raw_Data_OS_23!$G$7:$G$4518,"Paid/ Closed")="Paid/ Closed","Paid/ Closed", "Still_Outstanding")</f>
        <v>Still_Outstanding</v>
      </c>
      <c r="N2016" s="33">
        <f>IF(_xlfn.XLOOKUP(C2016,Raw_Data_Paid_23!$C$4:$C$2114,Raw_Data_Paid_23!$C$4:$C$2114,1)= 1,1,0)</f>
        <v>1</v>
      </c>
      <c r="O2016" t="str">
        <f>IF(M2016=$W$7,IF(AND(N2016,_xlfn.XLOOKUP(C2016,Raw_Data_OS_23!$C$7:$C$4518,Raw_Data_OS_23!$G$7:$G$4518,0)=G2016),"A",IF(_xlfn.XLOOKUP(C2016,Raw_Data_Paid_23!$C$4:$C$2114,Raw_Data_Paid_23!$C$4:$C$2114,"B1")="B1","B1","B2")),IF(_xlfn.XLOOKUP(C2016,Raw_Data_Paid_23!$C$4:$C$2114,Raw_Data_Paid_23!$C$4:$C$2114,"C1")="C1","C1","C2"))</f>
        <v>B1</v>
      </c>
      <c r="P2016" t="str">
        <f t="shared" si="81"/>
        <v>2020B1Motor Commercial</v>
      </c>
    </row>
    <row r="2017" spans="3:16" x14ac:dyDescent="0.35">
      <c r="C2017" s="6" t="s">
        <v>1354</v>
      </c>
      <c r="D2017" s="7" t="s">
        <v>4458</v>
      </c>
      <c r="E2017" s="7" t="s">
        <v>5232</v>
      </c>
      <c r="F2017" s="8" t="s">
        <v>3908</v>
      </c>
      <c r="G2017" s="9">
        <v>3620</v>
      </c>
      <c r="H2017" s="10">
        <v>2021</v>
      </c>
      <c r="I2017" s="10">
        <v>2021</v>
      </c>
      <c r="J2017" s="11" t="s">
        <v>21</v>
      </c>
      <c r="K2017" s="12">
        <v>3620</v>
      </c>
      <c r="L2017" s="12">
        <v>1</v>
      </c>
      <c r="M2017" s="33" t="str">
        <f>IF(_xlfn.XLOOKUP(C2017,Raw_Data_OS_23!$C$7:$C$4518,Raw_Data_OS_23!$G$7:$G$4518,"Paid/ Closed")="Paid/ Closed","Paid/ Closed", "Still_Outstanding")</f>
        <v>Paid/ Closed</v>
      </c>
      <c r="N2017" s="33">
        <f>IF(_xlfn.XLOOKUP(C2017,Raw_Data_Paid_23!$C$4:$C$2114,Raw_Data_Paid_23!$C$4:$C$2114,1)= 1,1,0)</f>
        <v>1</v>
      </c>
      <c r="O2017" t="str">
        <f>IF(M2017=$W$7,IF(AND(N2017,_xlfn.XLOOKUP(C2017,Raw_Data_OS_23!$C$7:$C$4518,Raw_Data_OS_23!$G$7:$G$4518,0)=G2017),"A",IF(_xlfn.XLOOKUP(C2017,Raw_Data_Paid_23!$C$4:$C$2114,Raw_Data_Paid_23!$C$4:$C$2114,"B1")="B1","B1","B2")),IF(_xlfn.XLOOKUP(C2017,Raw_Data_Paid_23!$C$4:$C$2114,Raw_Data_Paid_23!$C$4:$C$2114,"C1")="C1","C1","C2"))</f>
        <v>C1</v>
      </c>
      <c r="P2017" t="str">
        <f t="shared" si="81"/>
        <v>2021C1Motor Commercial</v>
      </c>
    </row>
    <row r="2018" spans="3:16" x14ac:dyDescent="0.35">
      <c r="C2018" s="6" t="s">
        <v>1355</v>
      </c>
      <c r="D2018" s="7" t="s">
        <v>5235</v>
      </c>
      <c r="E2018" s="7" t="s">
        <v>5244</v>
      </c>
      <c r="F2018" s="8" t="s">
        <v>3908</v>
      </c>
      <c r="G2018" s="9">
        <v>8700</v>
      </c>
      <c r="H2018" s="10">
        <v>2021</v>
      </c>
      <c r="I2018" s="10">
        <v>2021</v>
      </c>
      <c r="J2018" s="11" t="s">
        <v>21</v>
      </c>
      <c r="K2018" s="12">
        <v>8700</v>
      </c>
      <c r="L2018" s="12">
        <v>1</v>
      </c>
      <c r="M2018" s="33" t="str">
        <f>IF(_xlfn.XLOOKUP(C2018,Raw_Data_OS_23!$C$7:$C$4518,Raw_Data_OS_23!$G$7:$G$4518,"Paid/ Closed")="Paid/ Closed","Paid/ Closed", "Still_Outstanding")</f>
        <v>Still_Outstanding</v>
      </c>
      <c r="N2018" s="33">
        <f>IF(_xlfn.XLOOKUP(C2018,Raw_Data_Paid_23!$C$4:$C$2114,Raw_Data_Paid_23!$C$4:$C$2114,1)= 1,1,0)</f>
        <v>1</v>
      </c>
      <c r="O2018" t="str">
        <f>IF(M2018=$W$7,IF(AND(N2018,_xlfn.XLOOKUP(C2018,Raw_Data_OS_23!$C$7:$C$4518,Raw_Data_OS_23!$G$7:$G$4518,0)=G2018),"A",IF(_xlfn.XLOOKUP(C2018,Raw_Data_Paid_23!$C$4:$C$2114,Raw_Data_Paid_23!$C$4:$C$2114,"B1")="B1","B1","B2")),IF(_xlfn.XLOOKUP(C2018,Raw_Data_Paid_23!$C$4:$C$2114,Raw_Data_Paid_23!$C$4:$C$2114,"C1")="C1","C1","C2"))</f>
        <v>B1</v>
      </c>
      <c r="P2018" t="str">
        <f t="shared" si="81"/>
        <v>2021B1Motor Commercial</v>
      </c>
    </row>
    <row r="2019" spans="3:16" x14ac:dyDescent="0.35">
      <c r="C2019" s="6" t="s">
        <v>1356</v>
      </c>
      <c r="D2019" s="7" t="s">
        <v>5238</v>
      </c>
      <c r="E2019" s="7" t="s">
        <v>5238</v>
      </c>
      <c r="F2019" s="8" t="s">
        <v>3910</v>
      </c>
      <c r="G2019" s="9">
        <v>26536</v>
      </c>
      <c r="H2019" s="10">
        <v>2021</v>
      </c>
      <c r="I2019" s="10">
        <v>2021</v>
      </c>
      <c r="J2019" s="11" t="s">
        <v>21</v>
      </c>
      <c r="K2019" s="12">
        <v>26536</v>
      </c>
      <c r="L2019" s="12">
        <v>1</v>
      </c>
      <c r="M2019" s="33" t="str">
        <f>IF(_xlfn.XLOOKUP(C2019,Raw_Data_OS_23!$C$7:$C$4518,Raw_Data_OS_23!$G$7:$G$4518,"Paid/ Closed")="Paid/ Closed","Paid/ Closed", "Still_Outstanding")</f>
        <v>Still_Outstanding</v>
      </c>
      <c r="N2019" s="33">
        <f>IF(_xlfn.XLOOKUP(C2019,Raw_Data_Paid_23!$C$4:$C$2114,Raw_Data_Paid_23!$C$4:$C$2114,1)= 1,1,0)</f>
        <v>1</v>
      </c>
      <c r="O2019" t="str">
        <f>IF(M2019=$W$7,IF(AND(N2019,_xlfn.XLOOKUP(C2019,Raw_Data_OS_23!$C$7:$C$4518,Raw_Data_OS_23!$G$7:$G$4518,0)=G2019),"A",IF(_xlfn.XLOOKUP(C2019,Raw_Data_Paid_23!$C$4:$C$2114,Raw_Data_Paid_23!$C$4:$C$2114,"B1")="B1","B1","B2")),IF(_xlfn.XLOOKUP(C2019,Raw_Data_Paid_23!$C$4:$C$2114,Raw_Data_Paid_23!$C$4:$C$2114,"C1")="C1","C1","C2"))</f>
        <v>B1</v>
      </c>
      <c r="P2019" t="str">
        <f t="shared" si="81"/>
        <v>2021B1Motor Private</v>
      </c>
    </row>
    <row r="2020" spans="3:16" x14ac:dyDescent="0.35">
      <c r="C2020" s="6" t="s">
        <v>1357</v>
      </c>
      <c r="D2020" s="7" t="s">
        <v>4450</v>
      </c>
      <c r="E2020" s="7" t="s">
        <v>5244</v>
      </c>
      <c r="F2020" s="8" t="s">
        <v>3910</v>
      </c>
      <c r="G2020" s="9">
        <v>2985269.6471000002</v>
      </c>
      <c r="H2020" s="10">
        <v>2021</v>
      </c>
      <c r="I2020" s="10">
        <v>2021</v>
      </c>
      <c r="J2020" s="11" t="s">
        <v>21</v>
      </c>
      <c r="K2020" s="12">
        <v>1785269.6470999999</v>
      </c>
      <c r="L2020" s="12">
        <v>1</v>
      </c>
      <c r="M2020" s="33" t="str">
        <f>IF(_xlfn.XLOOKUP(C2020,Raw_Data_OS_23!$C$7:$C$4518,Raw_Data_OS_23!$G$7:$G$4518,"Paid/ Closed")="Paid/ Closed","Paid/ Closed", "Still_Outstanding")</f>
        <v>Still_Outstanding</v>
      </c>
      <c r="N2020" s="33">
        <f>IF(_xlfn.XLOOKUP(C2020,Raw_Data_Paid_23!$C$4:$C$2114,Raw_Data_Paid_23!$C$4:$C$2114,1)= 1,1,0)</f>
        <v>1</v>
      </c>
      <c r="O2020" t="str">
        <f>IF(M2020=$W$7,IF(AND(N2020,_xlfn.XLOOKUP(C2020,Raw_Data_OS_23!$C$7:$C$4518,Raw_Data_OS_23!$G$7:$G$4518,0)=G2020),"A",IF(_xlfn.XLOOKUP(C2020,Raw_Data_Paid_23!$C$4:$C$2114,Raw_Data_Paid_23!$C$4:$C$2114,"B1")="B1","B1","B2")),IF(_xlfn.XLOOKUP(C2020,Raw_Data_Paid_23!$C$4:$C$2114,Raw_Data_Paid_23!$C$4:$C$2114,"C1")="C1","C1","C2"))</f>
        <v>A</v>
      </c>
      <c r="P2020" t="str">
        <f t="shared" si="81"/>
        <v>2021AMotor Private</v>
      </c>
    </row>
    <row r="2021" spans="3:16" x14ac:dyDescent="0.35">
      <c r="C2021" s="6" t="s">
        <v>1358</v>
      </c>
      <c r="D2021" s="7" t="s">
        <v>5242</v>
      </c>
      <c r="E2021" s="7" t="s">
        <v>5244</v>
      </c>
      <c r="F2021" s="8" t="s">
        <v>3910</v>
      </c>
      <c r="G2021" s="9">
        <v>20</v>
      </c>
      <c r="H2021" s="10">
        <v>2021</v>
      </c>
      <c r="I2021" s="10">
        <v>2021</v>
      </c>
      <c r="J2021" s="11" t="s">
        <v>21</v>
      </c>
      <c r="K2021" s="12">
        <v>20</v>
      </c>
      <c r="L2021" s="12">
        <v>1</v>
      </c>
      <c r="M2021" s="33" t="str">
        <f>IF(_xlfn.XLOOKUP(C2021,Raw_Data_OS_23!$C$7:$C$4518,Raw_Data_OS_23!$G$7:$G$4518,"Paid/ Closed")="Paid/ Closed","Paid/ Closed", "Still_Outstanding")</f>
        <v>Paid/ Closed</v>
      </c>
      <c r="N2021" s="33">
        <f>IF(_xlfn.XLOOKUP(C2021,Raw_Data_Paid_23!$C$4:$C$2114,Raw_Data_Paid_23!$C$4:$C$2114,1)= 1,1,0)</f>
        <v>1</v>
      </c>
      <c r="O2021" t="str">
        <f>IF(M2021=$W$7,IF(AND(N2021,_xlfn.XLOOKUP(C2021,Raw_Data_OS_23!$C$7:$C$4518,Raw_Data_OS_23!$G$7:$G$4518,0)=G2021),"A",IF(_xlfn.XLOOKUP(C2021,Raw_Data_Paid_23!$C$4:$C$2114,Raw_Data_Paid_23!$C$4:$C$2114,"B1")="B1","B1","B2")),IF(_xlfn.XLOOKUP(C2021,Raw_Data_Paid_23!$C$4:$C$2114,Raw_Data_Paid_23!$C$4:$C$2114,"C1")="C1","C1","C2"))</f>
        <v>C1</v>
      </c>
      <c r="P2021" t="str">
        <f t="shared" si="81"/>
        <v>2021C1Motor Private</v>
      </c>
    </row>
    <row r="2022" spans="3:16" x14ac:dyDescent="0.35">
      <c r="C2022" s="6" t="s">
        <v>5246</v>
      </c>
      <c r="D2022" s="7" t="s">
        <v>4445</v>
      </c>
      <c r="E2022" s="7" t="s">
        <v>5244</v>
      </c>
      <c r="F2022" s="8" t="s">
        <v>3910</v>
      </c>
      <c r="G2022" s="9">
        <v>400928.79259999999</v>
      </c>
      <c r="H2022" s="10">
        <v>2021</v>
      </c>
      <c r="I2022" s="10">
        <v>2021</v>
      </c>
      <c r="J2022" s="11" t="s">
        <v>21</v>
      </c>
      <c r="K2022" s="12">
        <v>400928.79259999999</v>
      </c>
      <c r="L2022" s="12">
        <v>1</v>
      </c>
      <c r="M2022" s="33" t="str">
        <f>IF(_xlfn.XLOOKUP(C2022,Raw_Data_OS_23!$C$7:$C$4518,Raw_Data_OS_23!$G$7:$G$4518,"Paid/ Closed")="Paid/ Closed","Paid/ Closed", "Still_Outstanding")</f>
        <v>Still_Outstanding</v>
      </c>
      <c r="N2022" s="33">
        <f>IF(_xlfn.XLOOKUP(C2022,Raw_Data_Paid_23!$C$4:$C$2114,Raw_Data_Paid_23!$C$4:$C$2114,1)= 1,1,0)</f>
        <v>1</v>
      </c>
      <c r="O2022" t="str">
        <f>IF(M2022=$W$7,IF(AND(N2022,_xlfn.XLOOKUP(C2022,Raw_Data_OS_23!$C$7:$C$4518,Raw_Data_OS_23!$G$7:$G$4518,0)=G2022),"A",IF(_xlfn.XLOOKUP(C2022,Raw_Data_Paid_23!$C$4:$C$2114,Raw_Data_Paid_23!$C$4:$C$2114,"B1")="B1","B1","B2")),IF(_xlfn.XLOOKUP(C2022,Raw_Data_Paid_23!$C$4:$C$2114,Raw_Data_Paid_23!$C$4:$C$2114,"C1")="C1","C1","C2"))</f>
        <v>B1</v>
      </c>
      <c r="P2022" t="str">
        <f t="shared" si="81"/>
        <v>2021B1Motor Private</v>
      </c>
    </row>
    <row r="2023" spans="3:16" x14ac:dyDescent="0.35">
      <c r="C2023" s="6" t="s">
        <v>1359</v>
      </c>
      <c r="D2023" s="7" t="s">
        <v>4178</v>
      </c>
      <c r="E2023" s="7" t="s">
        <v>4449</v>
      </c>
      <c r="F2023" s="8" t="s">
        <v>3910</v>
      </c>
      <c r="G2023" s="9">
        <v>8701.4599999999991</v>
      </c>
      <c r="H2023" s="10">
        <v>2021</v>
      </c>
      <c r="I2023" s="10">
        <v>2021</v>
      </c>
      <c r="J2023" s="11" t="s">
        <v>21</v>
      </c>
      <c r="K2023" s="12">
        <v>8701.4599999999991</v>
      </c>
      <c r="L2023" s="12">
        <v>1</v>
      </c>
      <c r="M2023" s="33" t="str">
        <f>IF(_xlfn.XLOOKUP(C2023,Raw_Data_OS_23!$C$7:$C$4518,Raw_Data_OS_23!$G$7:$G$4518,"Paid/ Closed")="Paid/ Closed","Paid/ Closed", "Still_Outstanding")</f>
        <v>Still_Outstanding</v>
      </c>
      <c r="N2023" s="33">
        <f>IF(_xlfn.XLOOKUP(C2023,Raw_Data_Paid_23!$C$4:$C$2114,Raw_Data_Paid_23!$C$4:$C$2114,1)= 1,1,0)</f>
        <v>1</v>
      </c>
      <c r="O2023" t="str">
        <f>IF(M2023=$W$7,IF(AND(N2023,_xlfn.XLOOKUP(C2023,Raw_Data_OS_23!$C$7:$C$4518,Raw_Data_OS_23!$G$7:$G$4518,0)=G2023),"A",IF(_xlfn.XLOOKUP(C2023,Raw_Data_Paid_23!$C$4:$C$2114,Raw_Data_Paid_23!$C$4:$C$2114,"B1")="B1","B1","B2")),IF(_xlfn.XLOOKUP(C2023,Raw_Data_Paid_23!$C$4:$C$2114,Raw_Data_Paid_23!$C$4:$C$2114,"C1")="C1","C1","C2"))</f>
        <v>B1</v>
      </c>
      <c r="P2023" t="str">
        <f t="shared" si="81"/>
        <v>2021B1Motor Private</v>
      </c>
    </row>
    <row r="2024" spans="3:16" x14ac:dyDescent="0.35">
      <c r="C2024" s="6" t="s">
        <v>1360</v>
      </c>
      <c r="D2024" s="7" t="s">
        <v>5198</v>
      </c>
      <c r="E2024" s="7" t="s">
        <v>4176</v>
      </c>
      <c r="F2024" s="8" t="s">
        <v>4195</v>
      </c>
      <c r="G2024" s="9">
        <v>375958</v>
      </c>
      <c r="H2024" s="10">
        <v>2019</v>
      </c>
      <c r="I2024" s="10">
        <v>2020</v>
      </c>
      <c r="J2024" s="11" t="s">
        <v>25</v>
      </c>
      <c r="K2024" s="12">
        <v>375958</v>
      </c>
      <c r="L2024" s="12">
        <v>1</v>
      </c>
      <c r="M2024" s="33" t="str">
        <f>IF(_xlfn.XLOOKUP(C2024,Raw_Data_OS_23!$C$7:$C$4518,Raw_Data_OS_23!$G$7:$G$4518,"Paid/ Closed")="Paid/ Closed","Paid/ Closed", "Still_Outstanding")</f>
        <v>Still_Outstanding</v>
      </c>
      <c r="N2024" s="33">
        <f>IF(_xlfn.XLOOKUP(C2024,Raw_Data_Paid_23!$C$4:$C$2114,Raw_Data_Paid_23!$C$4:$C$2114,1)= 1,1,0)</f>
        <v>1</v>
      </c>
      <c r="O2024" t="str">
        <f>IF(M2024=$W$7,IF(AND(N2024,_xlfn.XLOOKUP(C2024,Raw_Data_OS_23!$C$7:$C$4518,Raw_Data_OS_23!$G$7:$G$4518,0)=G2024),"A",IF(_xlfn.XLOOKUP(C2024,Raw_Data_Paid_23!$C$4:$C$2114,Raw_Data_Paid_23!$C$4:$C$2114,"B1")="B1","B1","B2")),IF(_xlfn.XLOOKUP(C2024,Raw_Data_Paid_23!$C$4:$C$2114,Raw_Data_Paid_23!$C$4:$C$2114,"C1")="C1","C1","C2"))</f>
        <v>B1</v>
      </c>
      <c r="P2024" t="str">
        <f t="shared" si="81"/>
        <v>2019B1Engineering</v>
      </c>
    </row>
    <row r="2025" spans="3:16" x14ac:dyDescent="0.35">
      <c r="C2025" s="6" t="s">
        <v>5247</v>
      </c>
      <c r="D2025" s="7" t="s">
        <v>4458</v>
      </c>
      <c r="E2025" s="7" t="s">
        <v>5245</v>
      </c>
      <c r="F2025" s="8" t="s">
        <v>3908</v>
      </c>
      <c r="G2025" s="9">
        <v>2000000</v>
      </c>
      <c r="H2025" s="10">
        <v>2021</v>
      </c>
      <c r="I2025" s="10">
        <v>2021</v>
      </c>
      <c r="J2025" s="11" t="s">
        <v>21</v>
      </c>
      <c r="K2025" s="12">
        <v>2000000</v>
      </c>
      <c r="L2025" s="12">
        <v>1</v>
      </c>
      <c r="M2025" s="33" t="str">
        <f>IF(_xlfn.XLOOKUP(C2025,Raw_Data_OS_23!$C$7:$C$4518,Raw_Data_OS_23!$G$7:$G$4518,"Paid/ Closed")="Paid/ Closed","Paid/ Closed", "Still_Outstanding")</f>
        <v>Still_Outstanding</v>
      </c>
      <c r="N2025" s="33">
        <f>IF(_xlfn.XLOOKUP(C2025,Raw_Data_Paid_23!$C$4:$C$2114,Raw_Data_Paid_23!$C$4:$C$2114,1)= 1,1,0)</f>
        <v>1</v>
      </c>
      <c r="O2025" t="str">
        <f>IF(M2025=$W$7,IF(AND(N2025,_xlfn.XLOOKUP(C2025,Raw_Data_OS_23!$C$7:$C$4518,Raw_Data_OS_23!$G$7:$G$4518,0)=G2025),"A",IF(_xlfn.XLOOKUP(C2025,Raw_Data_Paid_23!$C$4:$C$2114,Raw_Data_Paid_23!$C$4:$C$2114,"B1")="B1","B1","B2")),IF(_xlfn.XLOOKUP(C2025,Raw_Data_Paid_23!$C$4:$C$2114,Raw_Data_Paid_23!$C$4:$C$2114,"C1")="C1","C1","C2"))</f>
        <v>A</v>
      </c>
      <c r="P2025" t="str">
        <f t="shared" si="81"/>
        <v>2021AMotor Commercial</v>
      </c>
    </row>
    <row r="2026" spans="3:16" x14ac:dyDescent="0.35">
      <c r="C2026" s="6" t="s">
        <v>2142</v>
      </c>
      <c r="D2026" s="7" t="s">
        <v>5248</v>
      </c>
      <c r="E2026" s="7" t="s">
        <v>5249</v>
      </c>
      <c r="F2026" s="8" t="s">
        <v>3910</v>
      </c>
      <c r="G2026" s="9">
        <v>10600</v>
      </c>
      <c r="H2026" s="10">
        <v>2021</v>
      </c>
      <c r="I2026" s="10">
        <v>2021</v>
      </c>
      <c r="J2026" s="11" t="s">
        <v>21</v>
      </c>
      <c r="K2026" s="12">
        <v>10600</v>
      </c>
      <c r="L2026" s="12">
        <v>1</v>
      </c>
      <c r="M2026" s="33" t="str">
        <f>IF(_xlfn.XLOOKUP(C2026,Raw_Data_OS_23!$C$7:$C$4518,Raw_Data_OS_23!$G$7:$G$4518,"Paid/ Closed")="Paid/ Closed","Paid/ Closed", "Still_Outstanding")</f>
        <v>Still_Outstanding</v>
      </c>
      <c r="N2026" s="33">
        <f>IF(_xlfn.XLOOKUP(C2026,Raw_Data_Paid_23!$C$4:$C$2114,Raw_Data_Paid_23!$C$4:$C$2114,1)= 1,1,0)</f>
        <v>1</v>
      </c>
      <c r="O2026" t="str">
        <f>IF(M2026=$W$7,IF(AND(N2026,_xlfn.XLOOKUP(C2026,Raw_Data_OS_23!$C$7:$C$4518,Raw_Data_OS_23!$G$7:$G$4518,0)=G2026),"A",IF(_xlfn.XLOOKUP(C2026,Raw_Data_Paid_23!$C$4:$C$2114,Raw_Data_Paid_23!$C$4:$C$2114,"B1")="B1","B1","B2")),IF(_xlfn.XLOOKUP(C2026,Raw_Data_Paid_23!$C$4:$C$2114,Raw_Data_Paid_23!$C$4:$C$2114,"C1")="C1","C1","C2"))</f>
        <v>B1</v>
      </c>
      <c r="P2026" t="str">
        <f t="shared" si="81"/>
        <v>2021B1Motor Private</v>
      </c>
    </row>
    <row r="2027" spans="3:16" x14ac:dyDescent="0.35">
      <c r="C2027" s="6" t="s">
        <v>2143</v>
      </c>
      <c r="D2027" s="7" t="s">
        <v>5237</v>
      </c>
      <c r="E2027" s="7" t="s">
        <v>5242</v>
      </c>
      <c r="F2027" s="8" t="s">
        <v>3910</v>
      </c>
      <c r="G2027" s="9">
        <v>77000</v>
      </c>
      <c r="H2027" s="10">
        <v>2021</v>
      </c>
      <c r="I2027" s="10">
        <v>2021</v>
      </c>
      <c r="J2027" s="11" t="s">
        <v>21</v>
      </c>
      <c r="K2027" s="12">
        <v>77000</v>
      </c>
      <c r="L2027" s="12">
        <v>1</v>
      </c>
      <c r="M2027" s="33" t="str">
        <f>IF(_xlfn.XLOOKUP(C2027,Raw_Data_OS_23!$C$7:$C$4518,Raw_Data_OS_23!$G$7:$G$4518,"Paid/ Closed")="Paid/ Closed","Paid/ Closed", "Still_Outstanding")</f>
        <v>Still_Outstanding</v>
      </c>
      <c r="N2027" s="33">
        <f>IF(_xlfn.XLOOKUP(C2027,Raw_Data_Paid_23!$C$4:$C$2114,Raw_Data_Paid_23!$C$4:$C$2114,1)= 1,1,0)</f>
        <v>1</v>
      </c>
      <c r="O2027" t="str">
        <f>IF(M2027=$W$7,IF(AND(N2027,_xlfn.XLOOKUP(C2027,Raw_Data_OS_23!$C$7:$C$4518,Raw_Data_OS_23!$G$7:$G$4518,0)=G2027),"A",IF(_xlfn.XLOOKUP(C2027,Raw_Data_Paid_23!$C$4:$C$2114,Raw_Data_Paid_23!$C$4:$C$2114,"B1")="B1","B1","B2")),IF(_xlfn.XLOOKUP(C2027,Raw_Data_Paid_23!$C$4:$C$2114,Raw_Data_Paid_23!$C$4:$C$2114,"C1")="C1","C1","C2"))</f>
        <v>B1</v>
      </c>
      <c r="P2027" t="str">
        <f t="shared" si="81"/>
        <v>2021B1Motor Private</v>
      </c>
    </row>
    <row r="2028" spans="3:16" x14ac:dyDescent="0.35">
      <c r="C2028" s="6" t="s">
        <v>5250</v>
      </c>
      <c r="D2028" s="7" t="s">
        <v>5237</v>
      </c>
      <c r="E2028" s="7" t="s">
        <v>5240</v>
      </c>
      <c r="F2028" s="8" t="s">
        <v>658</v>
      </c>
      <c r="G2028" s="9">
        <v>2288040</v>
      </c>
      <c r="H2028" s="10">
        <v>2021</v>
      </c>
      <c r="I2028" s="10">
        <v>2021</v>
      </c>
      <c r="J2028" s="11" t="s">
        <v>21</v>
      </c>
      <c r="K2028" s="12">
        <v>2000000</v>
      </c>
      <c r="L2028" s="12">
        <v>1</v>
      </c>
      <c r="M2028" s="33" t="str">
        <f>IF(_xlfn.XLOOKUP(C2028,Raw_Data_OS_23!$C$7:$C$4518,Raw_Data_OS_23!$G$7:$G$4518,"Paid/ Closed")="Paid/ Closed","Paid/ Closed", "Still_Outstanding")</f>
        <v>Still_Outstanding</v>
      </c>
      <c r="N2028" s="33">
        <f>IF(_xlfn.XLOOKUP(C2028,Raw_Data_Paid_23!$C$4:$C$2114,Raw_Data_Paid_23!$C$4:$C$2114,1)= 1,1,0)</f>
        <v>0</v>
      </c>
      <c r="O2028" t="str">
        <f>IF(M2028=$W$7,IF(AND(N2028,_xlfn.XLOOKUP(C2028,Raw_Data_OS_23!$C$7:$C$4518,Raw_Data_OS_23!$G$7:$G$4518,0)=G2028),"A",IF(_xlfn.XLOOKUP(C2028,Raw_Data_Paid_23!$C$4:$C$2114,Raw_Data_Paid_23!$C$4:$C$2114,"B1")="B1","B1","B2")),IF(_xlfn.XLOOKUP(C2028,Raw_Data_Paid_23!$C$4:$C$2114,Raw_Data_Paid_23!$C$4:$C$2114,"C1")="C1","C1","C2"))</f>
        <v>B2</v>
      </c>
      <c r="P2028" t="str">
        <f t="shared" si="81"/>
        <v>2021B2Workmen's Compensation</v>
      </c>
    </row>
    <row r="2029" spans="3:16" x14ac:dyDescent="0.35">
      <c r="C2029" s="6" t="s">
        <v>1361</v>
      </c>
      <c r="D2029" s="7" t="s">
        <v>4175</v>
      </c>
      <c r="E2029" s="7" t="s">
        <v>5230</v>
      </c>
      <c r="F2029" s="8" t="s">
        <v>3908</v>
      </c>
      <c r="G2029" s="9">
        <v>11030</v>
      </c>
      <c r="H2029" s="10">
        <v>2021</v>
      </c>
      <c r="I2029" s="10">
        <v>2021</v>
      </c>
      <c r="J2029" s="11" t="s">
        <v>21</v>
      </c>
      <c r="K2029" s="12">
        <v>11030</v>
      </c>
      <c r="L2029" s="12">
        <v>1</v>
      </c>
      <c r="M2029" s="33" t="str">
        <f>IF(_xlfn.XLOOKUP(C2029,Raw_Data_OS_23!$C$7:$C$4518,Raw_Data_OS_23!$G$7:$G$4518,"Paid/ Closed")="Paid/ Closed","Paid/ Closed", "Still_Outstanding")</f>
        <v>Still_Outstanding</v>
      </c>
      <c r="N2029" s="33">
        <f>IF(_xlfn.XLOOKUP(C2029,Raw_Data_Paid_23!$C$4:$C$2114,Raw_Data_Paid_23!$C$4:$C$2114,1)= 1,1,0)</f>
        <v>0</v>
      </c>
      <c r="O2029" t="str">
        <f>IF(M2029=$W$7,IF(AND(N2029,_xlfn.XLOOKUP(C2029,Raw_Data_OS_23!$C$7:$C$4518,Raw_Data_OS_23!$G$7:$G$4518,0)=G2029),"A",IF(_xlfn.XLOOKUP(C2029,Raw_Data_Paid_23!$C$4:$C$2114,Raw_Data_Paid_23!$C$4:$C$2114,"B1")="B1","B1","B2")),IF(_xlfn.XLOOKUP(C2029,Raw_Data_Paid_23!$C$4:$C$2114,Raw_Data_Paid_23!$C$4:$C$2114,"C1")="C1","C1","C2"))</f>
        <v>B2</v>
      </c>
      <c r="P2029" t="str">
        <f t="shared" si="81"/>
        <v>2021B2Motor Commercial</v>
      </c>
    </row>
    <row r="2030" spans="3:16" x14ac:dyDescent="0.35">
      <c r="C2030" s="6" t="s">
        <v>1362</v>
      </c>
      <c r="D2030" s="7" t="s">
        <v>5235</v>
      </c>
      <c r="E2030" s="7" t="s">
        <v>5245</v>
      </c>
      <c r="F2030" s="8" t="s">
        <v>3910</v>
      </c>
      <c r="G2030" s="9">
        <v>14324</v>
      </c>
      <c r="H2030" s="10">
        <v>2021</v>
      </c>
      <c r="I2030" s="10">
        <v>2021</v>
      </c>
      <c r="J2030" s="11" t="s">
        <v>21</v>
      </c>
      <c r="K2030" s="12">
        <v>14324</v>
      </c>
      <c r="L2030" s="12">
        <v>1</v>
      </c>
      <c r="M2030" s="33" t="str">
        <f>IF(_xlfn.XLOOKUP(C2030,Raw_Data_OS_23!$C$7:$C$4518,Raw_Data_OS_23!$G$7:$G$4518,"Paid/ Closed")="Paid/ Closed","Paid/ Closed", "Still_Outstanding")</f>
        <v>Still_Outstanding</v>
      </c>
      <c r="N2030" s="33">
        <f>IF(_xlfn.XLOOKUP(C2030,Raw_Data_Paid_23!$C$4:$C$2114,Raw_Data_Paid_23!$C$4:$C$2114,1)= 1,1,0)</f>
        <v>1</v>
      </c>
      <c r="O2030" t="str">
        <f>IF(M2030=$W$7,IF(AND(N2030,_xlfn.XLOOKUP(C2030,Raw_Data_OS_23!$C$7:$C$4518,Raw_Data_OS_23!$G$7:$G$4518,0)=G2030),"A",IF(_xlfn.XLOOKUP(C2030,Raw_Data_Paid_23!$C$4:$C$2114,Raw_Data_Paid_23!$C$4:$C$2114,"B1")="B1","B1","B2")),IF(_xlfn.XLOOKUP(C2030,Raw_Data_Paid_23!$C$4:$C$2114,Raw_Data_Paid_23!$C$4:$C$2114,"C1")="C1","C1","C2"))</f>
        <v>B1</v>
      </c>
      <c r="P2030" t="str">
        <f t="shared" si="81"/>
        <v>2021B1Motor Private</v>
      </c>
    </row>
    <row r="2031" spans="3:16" x14ac:dyDescent="0.35">
      <c r="C2031" s="6" t="s">
        <v>2144</v>
      </c>
      <c r="D2031" s="7" t="s">
        <v>5240</v>
      </c>
      <c r="E2031" s="7" t="s">
        <v>5244</v>
      </c>
      <c r="F2031" s="8" t="s">
        <v>3910</v>
      </c>
      <c r="G2031" s="9">
        <v>1706.25</v>
      </c>
      <c r="H2031" s="10">
        <v>2021</v>
      </c>
      <c r="I2031" s="10">
        <v>2021</v>
      </c>
      <c r="J2031" s="11" t="s">
        <v>21</v>
      </c>
      <c r="K2031" s="12">
        <v>1706.25</v>
      </c>
      <c r="L2031" s="12">
        <v>1</v>
      </c>
      <c r="M2031" s="33" t="str">
        <f>IF(_xlfn.XLOOKUP(C2031,Raw_Data_OS_23!$C$7:$C$4518,Raw_Data_OS_23!$G$7:$G$4518,"Paid/ Closed")="Paid/ Closed","Paid/ Closed", "Still_Outstanding")</f>
        <v>Paid/ Closed</v>
      </c>
      <c r="N2031" s="33">
        <f>IF(_xlfn.XLOOKUP(C2031,Raw_Data_Paid_23!$C$4:$C$2114,Raw_Data_Paid_23!$C$4:$C$2114,1)= 1,1,0)</f>
        <v>1</v>
      </c>
      <c r="O2031" t="str">
        <f>IF(M2031=$W$7,IF(AND(N2031,_xlfn.XLOOKUP(C2031,Raw_Data_OS_23!$C$7:$C$4518,Raw_Data_OS_23!$G$7:$G$4518,0)=G2031),"A",IF(_xlfn.XLOOKUP(C2031,Raw_Data_Paid_23!$C$4:$C$2114,Raw_Data_Paid_23!$C$4:$C$2114,"B1")="B1","B1","B2")),IF(_xlfn.XLOOKUP(C2031,Raw_Data_Paid_23!$C$4:$C$2114,Raw_Data_Paid_23!$C$4:$C$2114,"C1")="C1","C1","C2"))</f>
        <v>C1</v>
      </c>
      <c r="P2031" t="str">
        <f t="shared" si="81"/>
        <v>2021C1Motor Private</v>
      </c>
    </row>
    <row r="2032" spans="3:16" x14ac:dyDescent="0.35">
      <c r="C2032" s="6" t="s">
        <v>1363</v>
      </c>
      <c r="D2032" s="7" t="s">
        <v>5240</v>
      </c>
      <c r="E2032" s="7" t="s">
        <v>5244</v>
      </c>
      <c r="F2032" s="8" t="s">
        <v>3910</v>
      </c>
      <c r="G2032" s="9">
        <v>8700</v>
      </c>
      <c r="H2032" s="10">
        <v>2021</v>
      </c>
      <c r="I2032" s="10">
        <v>2021</v>
      </c>
      <c r="J2032" s="11" t="s">
        <v>21</v>
      </c>
      <c r="K2032" s="12">
        <v>8700</v>
      </c>
      <c r="L2032" s="12">
        <v>1</v>
      </c>
      <c r="M2032" s="33" t="str">
        <f>IF(_xlfn.XLOOKUP(C2032,Raw_Data_OS_23!$C$7:$C$4518,Raw_Data_OS_23!$G$7:$G$4518,"Paid/ Closed")="Paid/ Closed","Paid/ Closed", "Still_Outstanding")</f>
        <v>Still_Outstanding</v>
      </c>
      <c r="N2032" s="33">
        <f>IF(_xlfn.XLOOKUP(C2032,Raw_Data_Paid_23!$C$4:$C$2114,Raw_Data_Paid_23!$C$4:$C$2114,1)= 1,1,0)</f>
        <v>1</v>
      </c>
      <c r="O2032" t="str">
        <f>IF(M2032=$W$7,IF(AND(N2032,_xlfn.XLOOKUP(C2032,Raw_Data_OS_23!$C$7:$C$4518,Raw_Data_OS_23!$G$7:$G$4518,0)=G2032),"A",IF(_xlfn.XLOOKUP(C2032,Raw_Data_Paid_23!$C$4:$C$2114,Raw_Data_Paid_23!$C$4:$C$2114,"B1")="B1","B1","B2")),IF(_xlfn.XLOOKUP(C2032,Raw_Data_Paid_23!$C$4:$C$2114,Raw_Data_Paid_23!$C$4:$C$2114,"C1")="C1","C1","C2"))</f>
        <v>B1</v>
      </c>
      <c r="P2032" t="str">
        <f t="shared" si="81"/>
        <v>2021B1Motor Private</v>
      </c>
    </row>
    <row r="2033" spans="3:16" x14ac:dyDescent="0.35">
      <c r="C2033" s="6" t="s">
        <v>2145</v>
      </c>
      <c r="D2033" s="7" t="s">
        <v>5244</v>
      </c>
      <c r="E2033" s="7" t="s">
        <v>5251</v>
      </c>
      <c r="F2033" s="8" t="s">
        <v>3910</v>
      </c>
      <c r="G2033" s="9">
        <v>40820</v>
      </c>
      <c r="H2033" s="10">
        <v>2021</v>
      </c>
      <c r="I2033" s="10">
        <v>2021</v>
      </c>
      <c r="J2033" s="11" t="s">
        <v>21</v>
      </c>
      <c r="K2033" s="12">
        <v>40820</v>
      </c>
      <c r="L2033" s="12">
        <v>1</v>
      </c>
      <c r="M2033" s="33" t="str">
        <f>IF(_xlfn.XLOOKUP(C2033,Raw_Data_OS_23!$C$7:$C$4518,Raw_Data_OS_23!$G$7:$G$4518,"Paid/ Closed")="Paid/ Closed","Paid/ Closed", "Still_Outstanding")</f>
        <v>Still_Outstanding</v>
      </c>
      <c r="N2033" s="33">
        <f>IF(_xlfn.XLOOKUP(C2033,Raw_Data_Paid_23!$C$4:$C$2114,Raw_Data_Paid_23!$C$4:$C$2114,1)= 1,1,0)</f>
        <v>1</v>
      </c>
      <c r="O2033" t="str">
        <f>IF(M2033=$W$7,IF(AND(N2033,_xlfn.XLOOKUP(C2033,Raw_Data_OS_23!$C$7:$C$4518,Raw_Data_OS_23!$G$7:$G$4518,0)=G2033),"A",IF(_xlfn.XLOOKUP(C2033,Raw_Data_Paid_23!$C$4:$C$2114,Raw_Data_Paid_23!$C$4:$C$2114,"B1")="B1","B1","B2")),IF(_xlfn.XLOOKUP(C2033,Raw_Data_Paid_23!$C$4:$C$2114,Raw_Data_Paid_23!$C$4:$C$2114,"C1")="C1","C1","C2"))</f>
        <v>B1</v>
      </c>
      <c r="P2033" t="str">
        <f t="shared" si="81"/>
        <v>2021B1Motor Private</v>
      </c>
    </row>
    <row r="2034" spans="3:16" x14ac:dyDescent="0.35">
      <c r="C2034" s="6" t="s">
        <v>2146</v>
      </c>
      <c r="D2034" s="7" t="s">
        <v>4458</v>
      </c>
      <c r="E2034" s="7" t="s">
        <v>5245</v>
      </c>
      <c r="F2034" s="8" t="s">
        <v>3908</v>
      </c>
      <c r="G2034" s="9">
        <v>150000</v>
      </c>
      <c r="H2034" s="10">
        <v>2021</v>
      </c>
      <c r="I2034" s="10">
        <v>2021</v>
      </c>
      <c r="J2034" s="11" t="s">
        <v>21</v>
      </c>
      <c r="K2034" s="12">
        <v>150000</v>
      </c>
      <c r="L2034" s="12">
        <v>1</v>
      </c>
      <c r="M2034" s="33" t="str">
        <f>IF(_xlfn.XLOOKUP(C2034,Raw_Data_OS_23!$C$7:$C$4518,Raw_Data_OS_23!$G$7:$G$4518,"Paid/ Closed")="Paid/ Closed","Paid/ Closed", "Still_Outstanding")</f>
        <v>Still_Outstanding</v>
      </c>
      <c r="N2034" s="33">
        <f>IF(_xlfn.XLOOKUP(C2034,Raw_Data_Paid_23!$C$4:$C$2114,Raw_Data_Paid_23!$C$4:$C$2114,1)= 1,1,0)</f>
        <v>1</v>
      </c>
      <c r="O2034" t="str">
        <f>IF(M2034=$W$7,IF(AND(N2034,_xlfn.XLOOKUP(C2034,Raw_Data_OS_23!$C$7:$C$4518,Raw_Data_OS_23!$G$7:$G$4518,0)=G2034),"A",IF(_xlfn.XLOOKUP(C2034,Raw_Data_Paid_23!$C$4:$C$2114,Raw_Data_Paid_23!$C$4:$C$2114,"B1")="B1","B1","B2")),IF(_xlfn.XLOOKUP(C2034,Raw_Data_Paid_23!$C$4:$C$2114,Raw_Data_Paid_23!$C$4:$C$2114,"C1")="C1","C1","C2"))</f>
        <v>B1</v>
      </c>
      <c r="P2034" t="str">
        <f t="shared" si="81"/>
        <v>2021B1Motor Commercial</v>
      </c>
    </row>
    <row r="2035" spans="3:16" x14ac:dyDescent="0.35">
      <c r="C2035" s="6" t="s">
        <v>1364</v>
      </c>
      <c r="D2035" s="7" t="s">
        <v>5238</v>
      </c>
      <c r="E2035" s="7" t="s">
        <v>5244</v>
      </c>
      <c r="F2035" s="8" t="s">
        <v>3910</v>
      </c>
      <c r="G2035" s="9">
        <v>8700</v>
      </c>
      <c r="H2035" s="10">
        <v>2021</v>
      </c>
      <c r="I2035" s="10">
        <v>2021</v>
      </c>
      <c r="J2035" s="11" t="s">
        <v>21</v>
      </c>
      <c r="K2035" s="12">
        <v>8700</v>
      </c>
      <c r="L2035" s="12">
        <v>1</v>
      </c>
      <c r="M2035" s="33" t="str">
        <f>IF(_xlfn.XLOOKUP(C2035,Raw_Data_OS_23!$C$7:$C$4518,Raw_Data_OS_23!$G$7:$G$4518,"Paid/ Closed")="Paid/ Closed","Paid/ Closed", "Still_Outstanding")</f>
        <v>Still_Outstanding</v>
      </c>
      <c r="N2035" s="33">
        <f>IF(_xlfn.XLOOKUP(C2035,Raw_Data_Paid_23!$C$4:$C$2114,Raw_Data_Paid_23!$C$4:$C$2114,1)= 1,1,0)</f>
        <v>1</v>
      </c>
      <c r="O2035" t="str">
        <f>IF(M2035=$W$7,IF(AND(N2035,_xlfn.XLOOKUP(C2035,Raw_Data_OS_23!$C$7:$C$4518,Raw_Data_OS_23!$G$7:$G$4518,0)=G2035),"A",IF(_xlfn.XLOOKUP(C2035,Raw_Data_Paid_23!$C$4:$C$2114,Raw_Data_Paid_23!$C$4:$C$2114,"B1")="B1","B1","B2")),IF(_xlfn.XLOOKUP(C2035,Raw_Data_Paid_23!$C$4:$C$2114,Raw_Data_Paid_23!$C$4:$C$2114,"C1")="C1","C1","C2"))</f>
        <v>B1</v>
      </c>
      <c r="P2035" t="str">
        <f t="shared" si="81"/>
        <v>2021B1Motor Private</v>
      </c>
    </row>
    <row r="2036" spans="3:16" x14ac:dyDescent="0.35">
      <c r="C2036" s="6" t="s">
        <v>1365</v>
      </c>
      <c r="D2036" s="7" t="s">
        <v>5252</v>
      </c>
      <c r="E2036" s="7" t="s">
        <v>5245</v>
      </c>
      <c r="F2036" s="8" t="s">
        <v>3910</v>
      </c>
      <c r="G2036" s="9">
        <v>9453</v>
      </c>
      <c r="H2036" s="10">
        <v>2021</v>
      </c>
      <c r="I2036" s="10">
        <v>2021</v>
      </c>
      <c r="J2036" s="11" t="s">
        <v>21</v>
      </c>
      <c r="K2036" s="12">
        <v>9453</v>
      </c>
      <c r="L2036" s="12">
        <v>1</v>
      </c>
      <c r="M2036" s="33" t="str">
        <f>IF(_xlfn.XLOOKUP(C2036,Raw_Data_OS_23!$C$7:$C$4518,Raw_Data_OS_23!$G$7:$G$4518,"Paid/ Closed")="Paid/ Closed","Paid/ Closed", "Still_Outstanding")</f>
        <v>Still_Outstanding</v>
      </c>
      <c r="N2036" s="33">
        <f>IF(_xlfn.XLOOKUP(C2036,Raw_Data_Paid_23!$C$4:$C$2114,Raw_Data_Paid_23!$C$4:$C$2114,1)= 1,1,0)</f>
        <v>1</v>
      </c>
      <c r="O2036" t="str">
        <f>IF(M2036=$W$7,IF(AND(N2036,_xlfn.XLOOKUP(C2036,Raw_Data_OS_23!$C$7:$C$4518,Raw_Data_OS_23!$G$7:$G$4518,0)=G2036),"A",IF(_xlfn.XLOOKUP(C2036,Raw_Data_Paid_23!$C$4:$C$2114,Raw_Data_Paid_23!$C$4:$C$2114,"B1")="B1","B1","B2")),IF(_xlfn.XLOOKUP(C2036,Raw_Data_Paid_23!$C$4:$C$2114,Raw_Data_Paid_23!$C$4:$C$2114,"C1")="C1","C1","C2"))</f>
        <v>B1</v>
      </c>
      <c r="P2036" t="str">
        <f t="shared" si="81"/>
        <v>2021B1Motor Private</v>
      </c>
    </row>
    <row r="2037" spans="3:16" x14ac:dyDescent="0.35">
      <c r="C2037" s="6" t="s">
        <v>2147</v>
      </c>
      <c r="D2037" s="7" t="s">
        <v>4453</v>
      </c>
      <c r="E2037" s="7" t="s">
        <v>5249</v>
      </c>
      <c r="F2037" s="8" t="s">
        <v>3910</v>
      </c>
      <c r="G2037" s="9">
        <v>15400</v>
      </c>
      <c r="H2037" s="10">
        <v>2021</v>
      </c>
      <c r="I2037" s="10">
        <v>2021</v>
      </c>
      <c r="J2037" s="11" t="s">
        <v>21</v>
      </c>
      <c r="K2037" s="12">
        <v>15400</v>
      </c>
      <c r="L2037" s="12">
        <v>1</v>
      </c>
      <c r="M2037" s="33" t="str">
        <f>IF(_xlfn.XLOOKUP(C2037,Raw_Data_OS_23!$C$7:$C$4518,Raw_Data_OS_23!$G$7:$G$4518,"Paid/ Closed")="Paid/ Closed","Paid/ Closed", "Still_Outstanding")</f>
        <v>Still_Outstanding</v>
      </c>
      <c r="N2037" s="33">
        <f>IF(_xlfn.XLOOKUP(C2037,Raw_Data_Paid_23!$C$4:$C$2114,Raw_Data_Paid_23!$C$4:$C$2114,1)= 1,1,0)</f>
        <v>0</v>
      </c>
      <c r="O2037" t="str">
        <f>IF(M2037=$W$7,IF(AND(N2037,_xlfn.XLOOKUP(C2037,Raw_Data_OS_23!$C$7:$C$4518,Raw_Data_OS_23!$G$7:$G$4518,0)=G2037),"A",IF(_xlfn.XLOOKUP(C2037,Raw_Data_Paid_23!$C$4:$C$2114,Raw_Data_Paid_23!$C$4:$C$2114,"B1")="B1","B1","B2")),IF(_xlfn.XLOOKUP(C2037,Raw_Data_Paid_23!$C$4:$C$2114,Raw_Data_Paid_23!$C$4:$C$2114,"C1")="C1","C1","C2"))</f>
        <v>B2</v>
      </c>
      <c r="P2037" t="str">
        <f t="shared" si="81"/>
        <v>2021B2Motor Private</v>
      </c>
    </row>
    <row r="2038" spans="3:16" x14ac:dyDescent="0.35">
      <c r="C2038" s="6" t="s">
        <v>1366</v>
      </c>
      <c r="D2038" s="7" t="s">
        <v>5240</v>
      </c>
      <c r="E2038" s="7" t="s">
        <v>5244</v>
      </c>
      <c r="F2038" s="8" t="s">
        <v>3910</v>
      </c>
      <c r="G2038" s="9">
        <v>7560</v>
      </c>
      <c r="H2038" s="10">
        <v>2021</v>
      </c>
      <c r="I2038" s="10">
        <v>2021</v>
      </c>
      <c r="J2038" s="11" t="s">
        <v>21</v>
      </c>
      <c r="K2038" s="12">
        <v>7560</v>
      </c>
      <c r="L2038" s="12">
        <v>1</v>
      </c>
      <c r="M2038" s="33" t="str">
        <f>IF(_xlfn.XLOOKUP(C2038,Raw_Data_OS_23!$C$7:$C$4518,Raw_Data_OS_23!$G$7:$G$4518,"Paid/ Closed")="Paid/ Closed","Paid/ Closed", "Still_Outstanding")</f>
        <v>Paid/ Closed</v>
      </c>
      <c r="N2038" s="33">
        <f>IF(_xlfn.XLOOKUP(C2038,Raw_Data_Paid_23!$C$4:$C$2114,Raw_Data_Paid_23!$C$4:$C$2114,1)= 1,1,0)</f>
        <v>1</v>
      </c>
      <c r="O2038" t="str">
        <f>IF(M2038=$W$7,IF(AND(N2038,_xlfn.XLOOKUP(C2038,Raw_Data_OS_23!$C$7:$C$4518,Raw_Data_OS_23!$G$7:$G$4518,0)=G2038),"A",IF(_xlfn.XLOOKUP(C2038,Raw_Data_Paid_23!$C$4:$C$2114,Raw_Data_Paid_23!$C$4:$C$2114,"B1")="B1","B1","B2")),IF(_xlfn.XLOOKUP(C2038,Raw_Data_Paid_23!$C$4:$C$2114,Raw_Data_Paid_23!$C$4:$C$2114,"C1")="C1","C1","C2"))</f>
        <v>C1</v>
      </c>
      <c r="P2038" t="str">
        <f t="shared" si="81"/>
        <v>2021C1Motor Private</v>
      </c>
    </row>
    <row r="2039" spans="3:16" x14ac:dyDescent="0.35">
      <c r="C2039" s="6" t="s">
        <v>2148</v>
      </c>
      <c r="D2039" s="7" t="s">
        <v>5251</v>
      </c>
      <c r="E2039" s="7" t="s">
        <v>5249</v>
      </c>
      <c r="F2039" s="8" t="s">
        <v>3910</v>
      </c>
      <c r="G2039" s="9">
        <v>20000</v>
      </c>
      <c r="H2039" s="10">
        <v>2021</v>
      </c>
      <c r="I2039" s="10">
        <v>2021</v>
      </c>
      <c r="J2039" s="11" t="s">
        <v>21</v>
      </c>
      <c r="K2039" s="12">
        <v>20000</v>
      </c>
      <c r="L2039" s="12">
        <v>1</v>
      </c>
      <c r="M2039" s="33" t="str">
        <f>IF(_xlfn.XLOOKUP(C2039,Raw_Data_OS_23!$C$7:$C$4518,Raw_Data_OS_23!$G$7:$G$4518,"Paid/ Closed")="Paid/ Closed","Paid/ Closed", "Still_Outstanding")</f>
        <v>Still_Outstanding</v>
      </c>
      <c r="N2039" s="33">
        <f>IF(_xlfn.XLOOKUP(C2039,Raw_Data_Paid_23!$C$4:$C$2114,Raw_Data_Paid_23!$C$4:$C$2114,1)= 1,1,0)</f>
        <v>1</v>
      </c>
      <c r="O2039" t="str">
        <f>IF(M2039=$W$7,IF(AND(N2039,_xlfn.XLOOKUP(C2039,Raw_Data_OS_23!$C$7:$C$4518,Raw_Data_OS_23!$G$7:$G$4518,0)=G2039),"A",IF(_xlfn.XLOOKUP(C2039,Raw_Data_Paid_23!$C$4:$C$2114,Raw_Data_Paid_23!$C$4:$C$2114,"B1")="B1","B1","B2")),IF(_xlfn.XLOOKUP(C2039,Raw_Data_Paid_23!$C$4:$C$2114,Raw_Data_Paid_23!$C$4:$C$2114,"C1")="C1","C1","C2"))</f>
        <v>B1</v>
      </c>
      <c r="P2039" t="str">
        <f t="shared" si="81"/>
        <v>2021B1Motor Private</v>
      </c>
    </row>
    <row r="2040" spans="3:16" x14ac:dyDescent="0.35">
      <c r="C2040" s="6" t="s">
        <v>1367</v>
      </c>
      <c r="D2040" s="7" t="s">
        <v>5248</v>
      </c>
      <c r="E2040" s="7" t="s">
        <v>5249</v>
      </c>
      <c r="F2040" s="8" t="s">
        <v>3910</v>
      </c>
      <c r="G2040" s="9">
        <v>4360</v>
      </c>
      <c r="H2040" s="10">
        <v>2021</v>
      </c>
      <c r="I2040" s="10">
        <v>2021</v>
      </c>
      <c r="J2040" s="11" t="s">
        <v>21</v>
      </c>
      <c r="K2040" s="12">
        <v>4360</v>
      </c>
      <c r="L2040" s="12">
        <v>1</v>
      </c>
      <c r="M2040" s="33" t="str">
        <f>IF(_xlfn.XLOOKUP(C2040,Raw_Data_OS_23!$C$7:$C$4518,Raw_Data_OS_23!$G$7:$G$4518,"Paid/ Closed")="Paid/ Closed","Paid/ Closed", "Still_Outstanding")</f>
        <v>Still_Outstanding</v>
      </c>
      <c r="N2040" s="33">
        <f>IF(_xlfn.XLOOKUP(C2040,Raw_Data_Paid_23!$C$4:$C$2114,Raw_Data_Paid_23!$C$4:$C$2114,1)= 1,1,0)</f>
        <v>1</v>
      </c>
      <c r="O2040" t="str">
        <f>IF(M2040=$W$7,IF(AND(N2040,_xlfn.XLOOKUP(C2040,Raw_Data_OS_23!$C$7:$C$4518,Raw_Data_OS_23!$G$7:$G$4518,0)=G2040),"A",IF(_xlfn.XLOOKUP(C2040,Raw_Data_Paid_23!$C$4:$C$2114,Raw_Data_Paid_23!$C$4:$C$2114,"B1")="B1","B1","B2")),IF(_xlfn.XLOOKUP(C2040,Raw_Data_Paid_23!$C$4:$C$2114,Raw_Data_Paid_23!$C$4:$C$2114,"C1")="C1","C1","C2"))</f>
        <v>B1</v>
      </c>
      <c r="P2040" t="str">
        <f t="shared" si="81"/>
        <v>2021B1Motor Private</v>
      </c>
    </row>
    <row r="2041" spans="3:16" x14ac:dyDescent="0.35">
      <c r="C2041" s="6" t="s">
        <v>1368</v>
      </c>
      <c r="D2041" s="7" t="s">
        <v>5248</v>
      </c>
      <c r="E2041" s="7" t="s">
        <v>5249</v>
      </c>
      <c r="F2041" s="8" t="s">
        <v>3908</v>
      </c>
      <c r="G2041" s="9">
        <v>10744</v>
      </c>
      <c r="H2041" s="10">
        <v>2021</v>
      </c>
      <c r="I2041" s="10">
        <v>2021</v>
      </c>
      <c r="J2041" s="11" t="s">
        <v>21</v>
      </c>
      <c r="K2041" s="12">
        <v>10744</v>
      </c>
      <c r="L2041" s="12">
        <v>1</v>
      </c>
      <c r="M2041" s="33" t="str">
        <f>IF(_xlfn.XLOOKUP(C2041,Raw_Data_OS_23!$C$7:$C$4518,Raw_Data_OS_23!$G$7:$G$4518,"Paid/ Closed")="Paid/ Closed","Paid/ Closed", "Still_Outstanding")</f>
        <v>Paid/ Closed</v>
      </c>
      <c r="N2041" s="33">
        <f>IF(_xlfn.XLOOKUP(C2041,Raw_Data_Paid_23!$C$4:$C$2114,Raw_Data_Paid_23!$C$4:$C$2114,1)= 1,1,0)</f>
        <v>1</v>
      </c>
      <c r="O2041" t="str">
        <f>IF(M2041=$W$7,IF(AND(N2041,_xlfn.XLOOKUP(C2041,Raw_Data_OS_23!$C$7:$C$4518,Raw_Data_OS_23!$G$7:$G$4518,0)=G2041),"A",IF(_xlfn.XLOOKUP(C2041,Raw_Data_Paid_23!$C$4:$C$2114,Raw_Data_Paid_23!$C$4:$C$2114,"B1")="B1","B1","B2")),IF(_xlfn.XLOOKUP(C2041,Raw_Data_Paid_23!$C$4:$C$2114,Raw_Data_Paid_23!$C$4:$C$2114,"C1")="C1","C1","C2"))</f>
        <v>C1</v>
      </c>
      <c r="P2041" t="str">
        <f t="shared" si="81"/>
        <v>2021C1Motor Commercial</v>
      </c>
    </row>
    <row r="2042" spans="3:16" x14ac:dyDescent="0.35">
      <c r="C2042" s="6" t="s">
        <v>5253</v>
      </c>
      <c r="D2042" s="7" t="s">
        <v>5244</v>
      </c>
      <c r="E2042" s="7" t="s">
        <v>5249</v>
      </c>
      <c r="F2042" s="8" t="s">
        <v>3910</v>
      </c>
      <c r="G2042" s="9">
        <v>-50460</v>
      </c>
      <c r="H2042" s="10">
        <v>2021</v>
      </c>
      <c r="I2042" s="10">
        <v>2021</v>
      </c>
      <c r="J2042" s="11" t="s">
        <v>21</v>
      </c>
      <c r="K2042" s="12">
        <v>0</v>
      </c>
      <c r="L2042" s="12">
        <v>1</v>
      </c>
      <c r="M2042" s="33" t="str">
        <f>IF(_xlfn.XLOOKUP(C2042,Raw_Data_OS_23!$C$7:$C$4518,Raw_Data_OS_23!$G$7:$G$4518,"Paid/ Closed")="Paid/ Closed","Paid/ Closed", "Still_Outstanding")</f>
        <v>Still_Outstanding</v>
      </c>
      <c r="N2042" s="33">
        <f>IF(_xlfn.XLOOKUP(C2042,Raw_Data_Paid_23!$C$4:$C$2114,Raw_Data_Paid_23!$C$4:$C$2114,1)= 1,1,0)</f>
        <v>1</v>
      </c>
      <c r="O2042" t="str">
        <f>IF(M2042=$W$7,IF(AND(N2042,_xlfn.XLOOKUP(C2042,Raw_Data_OS_23!$C$7:$C$4518,Raw_Data_OS_23!$G$7:$G$4518,0)=G2042),"A",IF(_xlfn.XLOOKUP(C2042,Raw_Data_Paid_23!$C$4:$C$2114,Raw_Data_Paid_23!$C$4:$C$2114,"B1")="B1","B1","B2")),IF(_xlfn.XLOOKUP(C2042,Raw_Data_Paid_23!$C$4:$C$2114,Raw_Data_Paid_23!$C$4:$C$2114,"C1")="C1","C1","C2"))</f>
        <v>B1</v>
      </c>
      <c r="P2042" t="str">
        <f t="shared" si="81"/>
        <v>2021B1Motor Private</v>
      </c>
    </row>
    <row r="2043" spans="3:16" x14ac:dyDescent="0.35">
      <c r="C2043" s="6" t="s">
        <v>1369</v>
      </c>
      <c r="D2043" s="7" t="s">
        <v>5244</v>
      </c>
      <c r="E2043" s="7" t="s">
        <v>5249</v>
      </c>
      <c r="F2043" s="8" t="s">
        <v>3908</v>
      </c>
      <c r="G2043" s="9">
        <v>300</v>
      </c>
      <c r="H2043" s="10">
        <v>2021</v>
      </c>
      <c r="I2043" s="10">
        <v>2021</v>
      </c>
      <c r="J2043" s="11" t="s">
        <v>21</v>
      </c>
      <c r="K2043" s="12">
        <v>300</v>
      </c>
      <c r="L2043" s="12">
        <v>1</v>
      </c>
      <c r="M2043" s="33" t="str">
        <f>IF(_xlfn.XLOOKUP(C2043,Raw_Data_OS_23!$C$7:$C$4518,Raw_Data_OS_23!$G$7:$G$4518,"Paid/ Closed")="Paid/ Closed","Paid/ Closed", "Still_Outstanding")</f>
        <v>Paid/ Closed</v>
      </c>
      <c r="N2043" s="33">
        <f>IF(_xlfn.XLOOKUP(C2043,Raw_Data_Paid_23!$C$4:$C$2114,Raw_Data_Paid_23!$C$4:$C$2114,1)= 1,1,0)</f>
        <v>1</v>
      </c>
      <c r="O2043" t="str">
        <f>IF(M2043=$W$7,IF(AND(N2043,_xlfn.XLOOKUP(C2043,Raw_Data_OS_23!$C$7:$C$4518,Raw_Data_OS_23!$G$7:$G$4518,0)=G2043),"A",IF(_xlfn.XLOOKUP(C2043,Raw_Data_Paid_23!$C$4:$C$2114,Raw_Data_Paid_23!$C$4:$C$2114,"B1")="B1","B1","B2")),IF(_xlfn.XLOOKUP(C2043,Raw_Data_Paid_23!$C$4:$C$2114,Raw_Data_Paid_23!$C$4:$C$2114,"C1")="C1","C1","C2"))</f>
        <v>C1</v>
      </c>
      <c r="P2043" t="str">
        <f t="shared" si="81"/>
        <v>2021C1Motor Commercial</v>
      </c>
    </row>
    <row r="2044" spans="3:16" x14ac:dyDescent="0.35">
      <c r="C2044" s="6" t="s">
        <v>1370</v>
      </c>
      <c r="D2044" s="7" t="s">
        <v>5244</v>
      </c>
      <c r="E2044" s="7" t="s">
        <v>5249</v>
      </c>
      <c r="F2044" s="8" t="s">
        <v>3910</v>
      </c>
      <c r="G2044" s="9">
        <v>50000</v>
      </c>
      <c r="H2044" s="10">
        <v>2021</v>
      </c>
      <c r="I2044" s="10">
        <v>2021</v>
      </c>
      <c r="J2044" s="11" t="s">
        <v>21</v>
      </c>
      <c r="K2044" s="12">
        <v>50000</v>
      </c>
      <c r="L2044" s="12">
        <v>1</v>
      </c>
      <c r="M2044" s="33" t="str">
        <f>IF(_xlfn.XLOOKUP(C2044,Raw_Data_OS_23!$C$7:$C$4518,Raw_Data_OS_23!$G$7:$G$4518,"Paid/ Closed")="Paid/ Closed","Paid/ Closed", "Still_Outstanding")</f>
        <v>Still_Outstanding</v>
      </c>
      <c r="N2044" s="33">
        <f>IF(_xlfn.XLOOKUP(C2044,Raw_Data_Paid_23!$C$4:$C$2114,Raw_Data_Paid_23!$C$4:$C$2114,1)= 1,1,0)</f>
        <v>1</v>
      </c>
      <c r="O2044" t="str">
        <f>IF(M2044=$W$7,IF(AND(N2044,_xlfn.XLOOKUP(C2044,Raw_Data_OS_23!$C$7:$C$4518,Raw_Data_OS_23!$G$7:$G$4518,0)=G2044),"A",IF(_xlfn.XLOOKUP(C2044,Raw_Data_Paid_23!$C$4:$C$2114,Raw_Data_Paid_23!$C$4:$C$2114,"B1")="B1","B1","B2")),IF(_xlfn.XLOOKUP(C2044,Raw_Data_Paid_23!$C$4:$C$2114,Raw_Data_Paid_23!$C$4:$C$2114,"C1")="C1","C1","C2"))</f>
        <v>B1</v>
      </c>
      <c r="P2044" t="str">
        <f t="shared" si="81"/>
        <v>2021B1Motor Private</v>
      </c>
    </row>
    <row r="2045" spans="3:16" x14ac:dyDescent="0.35">
      <c r="C2045" s="6" t="s">
        <v>1371</v>
      </c>
      <c r="D2045" s="7" t="s">
        <v>5245</v>
      </c>
      <c r="E2045" s="7" t="s">
        <v>5254</v>
      </c>
      <c r="F2045" s="8" t="s">
        <v>3910</v>
      </c>
      <c r="G2045" s="9">
        <v>4680</v>
      </c>
      <c r="H2045" s="10">
        <v>2021</v>
      </c>
      <c r="I2045" s="10">
        <v>2021</v>
      </c>
      <c r="J2045" s="11" t="s">
        <v>21</v>
      </c>
      <c r="K2045" s="12">
        <v>4680</v>
      </c>
      <c r="L2045" s="12">
        <v>1</v>
      </c>
      <c r="M2045" s="33" t="str">
        <f>IF(_xlfn.XLOOKUP(C2045,Raw_Data_OS_23!$C$7:$C$4518,Raw_Data_OS_23!$G$7:$G$4518,"Paid/ Closed")="Paid/ Closed","Paid/ Closed", "Still_Outstanding")</f>
        <v>Paid/ Closed</v>
      </c>
      <c r="N2045" s="33">
        <f>IF(_xlfn.XLOOKUP(C2045,Raw_Data_Paid_23!$C$4:$C$2114,Raw_Data_Paid_23!$C$4:$C$2114,1)= 1,1,0)</f>
        <v>1</v>
      </c>
      <c r="O2045" t="str">
        <f>IF(M2045=$W$7,IF(AND(N2045,_xlfn.XLOOKUP(C2045,Raw_Data_OS_23!$C$7:$C$4518,Raw_Data_OS_23!$G$7:$G$4518,0)=G2045),"A",IF(_xlfn.XLOOKUP(C2045,Raw_Data_Paid_23!$C$4:$C$2114,Raw_Data_Paid_23!$C$4:$C$2114,"B1")="B1","B1","B2")),IF(_xlfn.XLOOKUP(C2045,Raw_Data_Paid_23!$C$4:$C$2114,Raw_Data_Paid_23!$C$4:$C$2114,"C1")="C1","C1","C2"))</f>
        <v>C1</v>
      </c>
      <c r="P2045" t="str">
        <f t="shared" si="81"/>
        <v>2021C1Motor Private</v>
      </c>
    </row>
    <row r="2046" spans="3:16" x14ac:dyDescent="0.35">
      <c r="C2046" s="6" t="s">
        <v>5255</v>
      </c>
      <c r="D2046" s="7" t="s">
        <v>5248</v>
      </c>
      <c r="E2046" s="7" t="s">
        <v>5245</v>
      </c>
      <c r="F2046" s="8" t="s">
        <v>3910</v>
      </c>
      <c r="G2046" s="9">
        <v>20000</v>
      </c>
      <c r="H2046" s="10">
        <v>2021</v>
      </c>
      <c r="I2046" s="10">
        <v>2021</v>
      </c>
      <c r="J2046" s="11" t="s">
        <v>21</v>
      </c>
      <c r="K2046" s="12">
        <v>20000</v>
      </c>
      <c r="L2046" s="12">
        <v>1</v>
      </c>
      <c r="M2046" s="33" t="str">
        <f>IF(_xlfn.XLOOKUP(C2046,Raw_Data_OS_23!$C$7:$C$4518,Raw_Data_OS_23!$G$7:$G$4518,"Paid/ Closed")="Paid/ Closed","Paid/ Closed", "Still_Outstanding")</f>
        <v>Still_Outstanding</v>
      </c>
      <c r="N2046" s="33">
        <f>IF(_xlfn.XLOOKUP(C2046,Raw_Data_Paid_23!$C$4:$C$2114,Raw_Data_Paid_23!$C$4:$C$2114,1)= 1,1,0)</f>
        <v>1</v>
      </c>
      <c r="O2046" t="str">
        <f>IF(M2046=$W$7,IF(AND(N2046,_xlfn.XLOOKUP(C2046,Raw_Data_OS_23!$C$7:$C$4518,Raw_Data_OS_23!$G$7:$G$4518,0)=G2046),"A",IF(_xlfn.XLOOKUP(C2046,Raw_Data_Paid_23!$C$4:$C$2114,Raw_Data_Paid_23!$C$4:$C$2114,"B1")="B1","B1","B2")),IF(_xlfn.XLOOKUP(C2046,Raw_Data_Paid_23!$C$4:$C$2114,Raw_Data_Paid_23!$C$4:$C$2114,"C1")="C1","C1","C2"))</f>
        <v>B1</v>
      </c>
      <c r="P2046" t="str">
        <f t="shared" si="81"/>
        <v>2021B1Motor Private</v>
      </c>
    </row>
    <row r="2047" spans="3:16" x14ac:dyDescent="0.35">
      <c r="C2047" s="6" t="s">
        <v>1372</v>
      </c>
      <c r="D2047" s="7" t="s">
        <v>3912</v>
      </c>
      <c r="E2047" s="7" t="s">
        <v>4162</v>
      </c>
      <c r="F2047" s="8" t="s">
        <v>3910</v>
      </c>
      <c r="G2047" s="9">
        <v>340</v>
      </c>
      <c r="H2047" s="10">
        <v>2020</v>
      </c>
      <c r="I2047" s="10">
        <v>2021</v>
      </c>
      <c r="J2047" s="11" t="s">
        <v>11</v>
      </c>
      <c r="K2047" s="12">
        <v>340</v>
      </c>
      <c r="L2047" s="12">
        <v>1</v>
      </c>
      <c r="M2047" s="33" t="str">
        <f>IF(_xlfn.XLOOKUP(C2047,Raw_Data_OS_23!$C$7:$C$4518,Raw_Data_OS_23!$G$7:$G$4518,"Paid/ Closed")="Paid/ Closed","Paid/ Closed", "Still_Outstanding")</f>
        <v>Still_Outstanding</v>
      </c>
      <c r="N2047" s="33">
        <f>IF(_xlfn.XLOOKUP(C2047,Raw_Data_Paid_23!$C$4:$C$2114,Raw_Data_Paid_23!$C$4:$C$2114,1)= 1,1,0)</f>
        <v>1</v>
      </c>
      <c r="O2047" t="str">
        <f>IF(M2047=$W$7,IF(AND(N2047,_xlfn.XLOOKUP(C2047,Raw_Data_OS_23!$C$7:$C$4518,Raw_Data_OS_23!$G$7:$G$4518,0)=G2047),"A",IF(_xlfn.XLOOKUP(C2047,Raw_Data_Paid_23!$C$4:$C$2114,Raw_Data_Paid_23!$C$4:$C$2114,"B1")="B1","B1","B2")),IF(_xlfn.XLOOKUP(C2047,Raw_Data_Paid_23!$C$4:$C$2114,Raw_Data_Paid_23!$C$4:$C$2114,"C1")="C1","C1","C2"))</f>
        <v>B1</v>
      </c>
      <c r="P2047" t="str">
        <f t="shared" si="81"/>
        <v>2020B1Motor Private</v>
      </c>
    </row>
    <row r="2048" spans="3:16" x14ac:dyDescent="0.35">
      <c r="C2048" s="6" t="s">
        <v>2149</v>
      </c>
      <c r="D2048" s="7" t="s">
        <v>5226</v>
      </c>
      <c r="E2048" s="7" t="s">
        <v>5254</v>
      </c>
      <c r="F2048" s="8" t="s">
        <v>3908</v>
      </c>
      <c r="G2048" s="9">
        <v>200000</v>
      </c>
      <c r="H2048" s="10">
        <v>2021</v>
      </c>
      <c r="I2048" s="10">
        <v>2021</v>
      </c>
      <c r="J2048" s="11" t="s">
        <v>21</v>
      </c>
      <c r="K2048" s="12">
        <v>114600</v>
      </c>
      <c r="L2048" s="12">
        <v>1</v>
      </c>
      <c r="M2048" s="33" t="str">
        <f>IF(_xlfn.XLOOKUP(C2048,Raw_Data_OS_23!$C$7:$C$4518,Raw_Data_OS_23!$G$7:$G$4518,"Paid/ Closed")="Paid/ Closed","Paid/ Closed", "Still_Outstanding")</f>
        <v>Still_Outstanding</v>
      </c>
      <c r="N2048" s="33">
        <f>IF(_xlfn.XLOOKUP(C2048,Raw_Data_Paid_23!$C$4:$C$2114,Raw_Data_Paid_23!$C$4:$C$2114,1)= 1,1,0)</f>
        <v>1</v>
      </c>
      <c r="O2048" t="str">
        <f>IF(M2048=$W$7,IF(AND(N2048,_xlfn.XLOOKUP(C2048,Raw_Data_OS_23!$C$7:$C$4518,Raw_Data_OS_23!$G$7:$G$4518,0)=G2048),"A",IF(_xlfn.XLOOKUP(C2048,Raw_Data_Paid_23!$C$4:$C$2114,Raw_Data_Paid_23!$C$4:$C$2114,"B1")="B1","B1","B2")),IF(_xlfn.XLOOKUP(C2048,Raw_Data_Paid_23!$C$4:$C$2114,Raw_Data_Paid_23!$C$4:$C$2114,"C1")="C1","C1","C2"))</f>
        <v>B1</v>
      </c>
      <c r="P2048" t="str">
        <f t="shared" si="81"/>
        <v>2021B1Motor Commercial</v>
      </c>
    </row>
    <row r="2049" spans="3:16" x14ac:dyDescent="0.35">
      <c r="C2049" s="6" t="s">
        <v>1373</v>
      </c>
      <c r="D2049" s="7" t="s">
        <v>5248</v>
      </c>
      <c r="E2049" s="7" t="s">
        <v>5254</v>
      </c>
      <c r="F2049" s="8" t="s">
        <v>3910</v>
      </c>
      <c r="G2049" s="9">
        <v>16212</v>
      </c>
      <c r="H2049" s="10">
        <v>2021</v>
      </c>
      <c r="I2049" s="10">
        <v>2021</v>
      </c>
      <c r="J2049" s="11" t="s">
        <v>21</v>
      </c>
      <c r="K2049" s="12">
        <v>16212</v>
      </c>
      <c r="L2049" s="12">
        <v>1</v>
      </c>
      <c r="M2049" s="33" t="str">
        <f>IF(_xlfn.XLOOKUP(C2049,Raw_Data_OS_23!$C$7:$C$4518,Raw_Data_OS_23!$G$7:$G$4518,"Paid/ Closed")="Paid/ Closed","Paid/ Closed", "Still_Outstanding")</f>
        <v>Still_Outstanding</v>
      </c>
      <c r="N2049" s="33">
        <f>IF(_xlfn.XLOOKUP(C2049,Raw_Data_Paid_23!$C$4:$C$2114,Raw_Data_Paid_23!$C$4:$C$2114,1)= 1,1,0)</f>
        <v>1</v>
      </c>
      <c r="O2049" t="str">
        <f>IF(M2049=$W$7,IF(AND(N2049,_xlfn.XLOOKUP(C2049,Raw_Data_OS_23!$C$7:$C$4518,Raw_Data_OS_23!$G$7:$G$4518,0)=G2049),"A",IF(_xlfn.XLOOKUP(C2049,Raw_Data_Paid_23!$C$4:$C$2114,Raw_Data_Paid_23!$C$4:$C$2114,"B1")="B1","B1","B2")),IF(_xlfn.XLOOKUP(C2049,Raw_Data_Paid_23!$C$4:$C$2114,Raw_Data_Paid_23!$C$4:$C$2114,"C1")="C1","C1","C2"))</f>
        <v>B1</v>
      </c>
      <c r="P2049" t="str">
        <f t="shared" si="81"/>
        <v>2021B1Motor Private</v>
      </c>
    </row>
    <row r="2050" spans="3:16" x14ac:dyDescent="0.35">
      <c r="C2050" s="6" t="s">
        <v>1374</v>
      </c>
      <c r="D2050" s="7" t="s">
        <v>5245</v>
      </c>
      <c r="E2050" s="7" t="s">
        <v>5254</v>
      </c>
      <c r="F2050" s="8" t="s">
        <v>3910</v>
      </c>
      <c r="G2050" s="9">
        <v>11780</v>
      </c>
      <c r="H2050" s="10">
        <v>2021</v>
      </c>
      <c r="I2050" s="10">
        <v>2021</v>
      </c>
      <c r="J2050" s="11" t="s">
        <v>21</v>
      </c>
      <c r="K2050" s="12">
        <v>11780</v>
      </c>
      <c r="L2050" s="12">
        <v>1</v>
      </c>
      <c r="M2050" s="33" t="str">
        <f>IF(_xlfn.XLOOKUP(C2050,Raw_Data_OS_23!$C$7:$C$4518,Raw_Data_OS_23!$G$7:$G$4518,"Paid/ Closed")="Paid/ Closed","Paid/ Closed", "Still_Outstanding")</f>
        <v>Still_Outstanding</v>
      </c>
      <c r="N2050" s="33">
        <f>IF(_xlfn.XLOOKUP(C2050,Raw_Data_Paid_23!$C$4:$C$2114,Raw_Data_Paid_23!$C$4:$C$2114,1)= 1,1,0)</f>
        <v>1</v>
      </c>
      <c r="O2050" t="str">
        <f>IF(M2050=$W$7,IF(AND(N2050,_xlfn.XLOOKUP(C2050,Raw_Data_OS_23!$C$7:$C$4518,Raw_Data_OS_23!$G$7:$G$4518,0)=G2050),"A",IF(_xlfn.XLOOKUP(C2050,Raw_Data_Paid_23!$C$4:$C$2114,Raw_Data_Paid_23!$C$4:$C$2114,"B1")="B1","B1","B2")),IF(_xlfn.XLOOKUP(C2050,Raw_Data_Paid_23!$C$4:$C$2114,Raw_Data_Paid_23!$C$4:$C$2114,"C1")="C1","C1","C2"))</f>
        <v>B1</v>
      </c>
      <c r="P2050" t="str">
        <f t="shared" si="81"/>
        <v>2021B1Motor Private</v>
      </c>
    </row>
    <row r="2051" spans="3:16" x14ac:dyDescent="0.35">
      <c r="C2051" s="6" t="s">
        <v>1375</v>
      </c>
      <c r="D2051" s="7" t="s">
        <v>5252</v>
      </c>
      <c r="E2051" s="7" t="s">
        <v>5254</v>
      </c>
      <c r="F2051" s="8" t="s">
        <v>3910</v>
      </c>
      <c r="G2051" s="9">
        <v>35912</v>
      </c>
      <c r="H2051" s="10">
        <v>2021</v>
      </c>
      <c r="I2051" s="10">
        <v>2021</v>
      </c>
      <c r="J2051" s="11" t="s">
        <v>21</v>
      </c>
      <c r="K2051" s="12">
        <v>35912</v>
      </c>
      <c r="L2051" s="12">
        <v>1</v>
      </c>
      <c r="M2051" s="33" t="str">
        <f>IF(_xlfn.XLOOKUP(C2051,Raw_Data_OS_23!$C$7:$C$4518,Raw_Data_OS_23!$G$7:$G$4518,"Paid/ Closed")="Paid/ Closed","Paid/ Closed", "Still_Outstanding")</f>
        <v>Still_Outstanding</v>
      </c>
      <c r="N2051" s="33">
        <f>IF(_xlfn.XLOOKUP(C2051,Raw_Data_Paid_23!$C$4:$C$2114,Raw_Data_Paid_23!$C$4:$C$2114,1)= 1,1,0)</f>
        <v>1</v>
      </c>
      <c r="O2051" t="str">
        <f>IF(M2051=$W$7,IF(AND(N2051,_xlfn.XLOOKUP(C2051,Raw_Data_OS_23!$C$7:$C$4518,Raw_Data_OS_23!$G$7:$G$4518,0)=G2051),"A",IF(_xlfn.XLOOKUP(C2051,Raw_Data_Paid_23!$C$4:$C$2114,Raw_Data_Paid_23!$C$4:$C$2114,"B1")="B1","B1","B2")),IF(_xlfn.XLOOKUP(C2051,Raw_Data_Paid_23!$C$4:$C$2114,Raw_Data_Paid_23!$C$4:$C$2114,"C1")="C1","C1","C2"))</f>
        <v>B1</v>
      </c>
      <c r="P2051" t="str">
        <f t="shared" si="81"/>
        <v>2021B1Motor Private</v>
      </c>
    </row>
    <row r="2052" spans="3:16" x14ac:dyDescent="0.35">
      <c r="C2052" s="6" t="s">
        <v>1376</v>
      </c>
      <c r="D2052" s="7" t="s">
        <v>5248</v>
      </c>
      <c r="E2052" s="7" t="s">
        <v>5254</v>
      </c>
      <c r="F2052" s="8" t="s">
        <v>3910</v>
      </c>
      <c r="G2052" s="9">
        <v>11120</v>
      </c>
      <c r="H2052" s="10">
        <v>2021</v>
      </c>
      <c r="I2052" s="10">
        <v>2021</v>
      </c>
      <c r="J2052" s="11" t="s">
        <v>21</v>
      </c>
      <c r="K2052" s="12">
        <v>11120</v>
      </c>
      <c r="L2052" s="12">
        <v>1</v>
      </c>
      <c r="M2052" s="33" t="str">
        <f>IF(_xlfn.XLOOKUP(C2052,Raw_Data_OS_23!$C$7:$C$4518,Raw_Data_OS_23!$G$7:$G$4518,"Paid/ Closed")="Paid/ Closed","Paid/ Closed", "Still_Outstanding")</f>
        <v>Still_Outstanding</v>
      </c>
      <c r="N2052" s="33">
        <f>IF(_xlfn.XLOOKUP(C2052,Raw_Data_Paid_23!$C$4:$C$2114,Raw_Data_Paid_23!$C$4:$C$2114,1)= 1,1,0)</f>
        <v>1</v>
      </c>
      <c r="O2052" t="str">
        <f>IF(M2052=$W$7,IF(AND(N2052,_xlfn.XLOOKUP(C2052,Raw_Data_OS_23!$C$7:$C$4518,Raw_Data_OS_23!$G$7:$G$4518,0)=G2052),"A",IF(_xlfn.XLOOKUP(C2052,Raw_Data_Paid_23!$C$4:$C$2114,Raw_Data_Paid_23!$C$4:$C$2114,"B1")="B1","B1","B2")),IF(_xlfn.XLOOKUP(C2052,Raw_Data_Paid_23!$C$4:$C$2114,Raw_Data_Paid_23!$C$4:$C$2114,"C1")="C1","C1","C2"))</f>
        <v>B1</v>
      </c>
      <c r="P2052" t="str">
        <f t="shared" si="81"/>
        <v>2021B1Motor Private</v>
      </c>
    </row>
    <row r="2053" spans="3:16" x14ac:dyDescent="0.35">
      <c r="C2053" s="6" t="s">
        <v>1377</v>
      </c>
      <c r="D2053" s="7" t="s">
        <v>4162</v>
      </c>
      <c r="E2053" s="7" t="s">
        <v>4163</v>
      </c>
      <c r="F2053" s="8" t="s">
        <v>3910</v>
      </c>
      <c r="G2053" s="9">
        <v>20920</v>
      </c>
      <c r="H2053" s="10">
        <v>2021</v>
      </c>
      <c r="I2053" s="10">
        <v>2021</v>
      </c>
      <c r="J2053" s="11" t="s">
        <v>21</v>
      </c>
      <c r="K2053" s="12">
        <v>20920</v>
      </c>
      <c r="L2053" s="12">
        <v>1</v>
      </c>
      <c r="M2053" s="33" t="str">
        <f>IF(_xlfn.XLOOKUP(C2053,Raw_Data_OS_23!$C$7:$C$4518,Raw_Data_OS_23!$G$7:$G$4518,"Paid/ Closed")="Paid/ Closed","Paid/ Closed", "Still_Outstanding")</f>
        <v>Still_Outstanding</v>
      </c>
      <c r="N2053" s="33">
        <f>IF(_xlfn.XLOOKUP(C2053,Raw_Data_Paid_23!$C$4:$C$2114,Raw_Data_Paid_23!$C$4:$C$2114,1)= 1,1,0)</f>
        <v>1</v>
      </c>
      <c r="O2053" t="str">
        <f>IF(M2053=$W$7,IF(AND(N2053,_xlfn.XLOOKUP(C2053,Raw_Data_OS_23!$C$7:$C$4518,Raw_Data_OS_23!$G$7:$G$4518,0)=G2053),"A",IF(_xlfn.XLOOKUP(C2053,Raw_Data_Paid_23!$C$4:$C$2114,Raw_Data_Paid_23!$C$4:$C$2114,"B1")="B1","B1","B2")),IF(_xlfn.XLOOKUP(C2053,Raw_Data_Paid_23!$C$4:$C$2114,Raw_Data_Paid_23!$C$4:$C$2114,"C1")="C1","C1","C2"))</f>
        <v>B1</v>
      </c>
      <c r="P2053" t="str">
        <f t="shared" si="81"/>
        <v>2021B1Motor Private</v>
      </c>
    </row>
    <row r="2054" spans="3:16" x14ac:dyDescent="0.35">
      <c r="C2054" s="6" t="s">
        <v>1378</v>
      </c>
      <c r="D2054" s="7" t="s">
        <v>3922</v>
      </c>
      <c r="E2054" s="7" t="s">
        <v>5245</v>
      </c>
      <c r="F2054" s="8" t="s">
        <v>3908</v>
      </c>
      <c r="G2054" s="9">
        <v>557647.05882000003</v>
      </c>
      <c r="H2054" s="10">
        <v>2020</v>
      </c>
      <c r="I2054" s="10">
        <v>2021</v>
      </c>
      <c r="J2054" s="11" t="s">
        <v>11</v>
      </c>
      <c r="K2054" s="12">
        <v>557647.05882000003</v>
      </c>
      <c r="L2054" s="12">
        <v>1</v>
      </c>
      <c r="M2054" s="33" t="str">
        <f>IF(_xlfn.XLOOKUP(C2054,Raw_Data_OS_23!$C$7:$C$4518,Raw_Data_OS_23!$G$7:$G$4518,"Paid/ Closed")="Paid/ Closed","Paid/ Closed", "Still_Outstanding")</f>
        <v>Still_Outstanding</v>
      </c>
      <c r="N2054" s="33">
        <f>IF(_xlfn.XLOOKUP(C2054,Raw_Data_Paid_23!$C$4:$C$2114,Raw_Data_Paid_23!$C$4:$C$2114,1)= 1,1,0)</f>
        <v>1</v>
      </c>
      <c r="O2054" t="str">
        <f>IF(M2054=$W$7,IF(AND(N2054,_xlfn.XLOOKUP(C2054,Raw_Data_OS_23!$C$7:$C$4518,Raw_Data_OS_23!$G$7:$G$4518,0)=G2054),"A",IF(_xlfn.XLOOKUP(C2054,Raw_Data_Paid_23!$C$4:$C$2114,Raw_Data_Paid_23!$C$4:$C$2114,"B1")="B1","B1","B2")),IF(_xlfn.XLOOKUP(C2054,Raw_Data_Paid_23!$C$4:$C$2114,Raw_Data_Paid_23!$C$4:$C$2114,"C1")="C1","C1","C2"))</f>
        <v>B1</v>
      </c>
      <c r="P2054" t="str">
        <f t="shared" ref="P2054:P2117" si="82">H2054&amp;O2054&amp;F2054</f>
        <v>2020B1Motor Commercial</v>
      </c>
    </row>
    <row r="2055" spans="3:16" x14ac:dyDescent="0.35">
      <c r="C2055" s="6" t="s">
        <v>2150</v>
      </c>
      <c r="D2055" s="7" t="s">
        <v>5233</v>
      </c>
      <c r="E2055" s="7" t="s">
        <v>5245</v>
      </c>
      <c r="F2055" s="8" t="s">
        <v>3910</v>
      </c>
      <c r="G2055" s="9">
        <v>3412.5</v>
      </c>
      <c r="H2055" s="10">
        <v>2021</v>
      </c>
      <c r="I2055" s="10">
        <v>2021</v>
      </c>
      <c r="J2055" s="11" t="s">
        <v>21</v>
      </c>
      <c r="K2055" s="12">
        <v>3412.5</v>
      </c>
      <c r="L2055" s="12">
        <v>1</v>
      </c>
      <c r="M2055" s="33" t="str">
        <f>IF(_xlfn.XLOOKUP(C2055,Raw_Data_OS_23!$C$7:$C$4518,Raw_Data_OS_23!$G$7:$G$4518,"Paid/ Closed")="Paid/ Closed","Paid/ Closed", "Still_Outstanding")</f>
        <v>Still_Outstanding</v>
      </c>
      <c r="N2055" s="33">
        <f>IF(_xlfn.XLOOKUP(C2055,Raw_Data_Paid_23!$C$4:$C$2114,Raw_Data_Paid_23!$C$4:$C$2114,1)= 1,1,0)</f>
        <v>1</v>
      </c>
      <c r="O2055" t="str">
        <f>IF(M2055=$W$7,IF(AND(N2055,_xlfn.XLOOKUP(C2055,Raw_Data_OS_23!$C$7:$C$4518,Raw_Data_OS_23!$G$7:$G$4518,0)=G2055),"A",IF(_xlfn.XLOOKUP(C2055,Raw_Data_Paid_23!$C$4:$C$2114,Raw_Data_Paid_23!$C$4:$C$2114,"B1")="B1","B1","B2")),IF(_xlfn.XLOOKUP(C2055,Raw_Data_Paid_23!$C$4:$C$2114,Raw_Data_Paid_23!$C$4:$C$2114,"C1")="C1","C1","C2"))</f>
        <v>B1</v>
      </c>
      <c r="P2055" t="str">
        <f t="shared" si="82"/>
        <v>2021B1Motor Private</v>
      </c>
    </row>
    <row r="2056" spans="3:16" x14ac:dyDescent="0.35">
      <c r="C2056" s="6" t="s">
        <v>1379</v>
      </c>
      <c r="D2056" s="7" t="s">
        <v>5244</v>
      </c>
      <c r="E2056" s="7" t="s">
        <v>5256</v>
      </c>
      <c r="F2056" s="8" t="s">
        <v>3910</v>
      </c>
      <c r="G2056" s="9">
        <v>21000</v>
      </c>
      <c r="H2056" s="10">
        <v>2021</v>
      </c>
      <c r="I2056" s="10">
        <v>2021</v>
      </c>
      <c r="J2056" s="11" t="s">
        <v>21</v>
      </c>
      <c r="K2056" s="12">
        <v>21000</v>
      </c>
      <c r="L2056" s="12">
        <v>1</v>
      </c>
      <c r="M2056" s="33" t="str">
        <f>IF(_xlfn.XLOOKUP(C2056,Raw_Data_OS_23!$C$7:$C$4518,Raw_Data_OS_23!$G$7:$G$4518,"Paid/ Closed")="Paid/ Closed","Paid/ Closed", "Still_Outstanding")</f>
        <v>Paid/ Closed</v>
      </c>
      <c r="N2056" s="33">
        <f>IF(_xlfn.XLOOKUP(C2056,Raw_Data_Paid_23!$C$4:$C$2114,Raw_Data_Paid_23!$C$4:$C$2114,1)= 1,1,0)</f>
        <v>1</v>
      </c>
      <c r="O2056" t="str">
        <f>IF(M2056=$W$7,IF(AND(N2056,_xlfn.XLOOKUP(C2056,Raw_Data_OS_23!$C$7:$C$4518,Raw_Data_OS_23!$G$7:$G$4518,0)=G2056),"A",IF(_xlfn.XLOOKUP(C2056,Raw_Data_Paid_23!$C$4:$C$2114,Raw_Data_Paid_23!$C$4:$C$2114,"B1")="B1","B1","B2")),IF(_xlfn.XLOOKUP(C2056,Raw_Data_Paid_23!$C$4:$C$2114,Raw_Data_Paid_23!$C$4:$C$2114,"C1")="C1","C1","C2"))</f>
        <v>C1</v>
      </c>
      <c r="P2056" t="str">
        <f t="shared" si="82"/>
        <v>2021C1Motor Private</v>
      </c>
    </row>
    <row r="2057" spans="3:16" x14ac:dyDescent="0.35">
      <c r="C2057" s="6" t="s">
        <v>5257</v>
      </c>
      <c r="D2057" s="7" t="s">
        <v>4027</v>
      </c>
      <c r="E2057" s="7" t="s">
        <v>4168</v>
      </c>
      <c r="F2057" s="8" t="s">
        <v>3908</v>
      </c>
      <c r="G2057" s="9">
        <v>27588</v>
      </c>
      <c r="H2057" s="10">
        <v>2020</v>
      </c>
      <c r="I2057" s="10">
        <v>2021</v>
      </c>
      <c r="J2057" s="11" t="s">
        <v>11</v>
      </c>
      <c r="K2057" s="12">
        <v>27588</v>
      </c>
      <c r="L2057" s="12">
        <v>1</v>
      </c>
      <c r="M2057" s="33" t="str">
        <f>IF(_xlfn.XLOOKUP(C2057,Raw_Data_OS_23!$C$7:$C$4518,Raw_Data_OS_23!$G$7:$G$4518,"Paid/ Closed")="Paid/ Closed","Paid/ Closed", "Still_Outstanding")</f>
        <v>Still_Outstanding</v>
      </c>
      <c r="N2057" s="33">
        <f>IF(_xlfn.XLOOKUP(C2057,Raw_Data_Paid_23!$C$4:$C$2114,Raw_Data_Paid_23!$C$4:$C$2114,1)= 1,1,0)</f>
        <v>1</v>
      </c>
      <c r="O2057" t="str">
        <f>IF(M2057=$W$7,IF(AND(N2057,_xlfn.XLOOKUP(C2057,Raw_Data_OS_23!$C$7:$C$4518,Raw_Data_OS_23!$G$7:$G$4518,0)=G2057),"A",IF(_xlfn.XLOOKUP(C2057,Raw_Data_Paid_23!$C$4:$C$2114,Raw_Data_Paid_23!$C$4:$C$2114,"B1")="B1","B1","B2")),IF(_xlfn.XLOOKUP(C2057,Raw_Data_Paid_23!$C$4:$C$2114,Raw_Data_Paid_23!$C$4:$C$2114,"C1")="C1","C1","C2"))</f>
        <v>B1</v>
      </c>
      <c r="P2057" t="str">
        <f t="shared" si="82"/>
        <v>2020B1Motor Commercial</v>
      </c>
    </row>
    <row r="2058" spans="3:16" x14ac:dyDescent="0.35">
      <c r="C2058" s="6" t="s">
        <v>2151</v>
      </c>
      <c r="D2058" s="7" t="s">
        <v>4445</v>
      </c>
      <c r="E2058" s="7" t="s">
        <v>5256</v>
      </c>
      <c r="F2058" s="8" t="s">
        <v>3908</v>
      </c>
      <c r="G2058" s="9">
        <v>30712.5</v>
      </c>
      <c r="H2058" s="10">
        <v>2021</v>
      </c>
      <c r="I2058" s="10">
        <v>2021</v>
      </c>
      <c r="J2058" s="11" t="s">
        <v>21</v>
      </c>
      <c r="K2058" s="12">
        <v>30712.5</v>
      </c>
      <c r="L2058" s="12">
        <v>1</v>
      </c>
      <c r="M2058" s="33" t="str">
        <f>IF(_xlfn.XLOOKUP(C2058,Raw_Data_OS_23!$C$7:$C$4518,Raw_Data_OS_23!$G$7:$G$4518,"Paid/ Closed")="Paid/ Closed","Paid/ Closed", "Still_Outstanding")</f>
        <v>Still_Outstanding</v>
      </c>
      <c r="N2058" s="33">
        <f>IF(_xlfn.XLOOKUP(C2058,Raw_Data_Paid_23!$C$4:$C$2114,Raw_Data_Paid_23!$C$4:$C$2114,1)= 1,1,0)</f>
        <v>1</v>
      </c>
      <c r="O2058" t="str">
        <f>IF(M2058=$W$7,IF(AND(N2058,_xlfn.XLOOKUP(C2058,Raw_Data_OS_23!$C$7:$C$4518,Raw_Data_OS_23!$G$7:$G$4518,0)=G2058),"A",IF(_xlfn.XLOOKUP(C2058,Raw_Data_Paid_23!$C$4:$C$2114,Raw_Data_Paid_23!$C$4:$C$2114,"B1")="B1","B1","B2")),IF(_xlfn.XLOOKUP(C2058,Raw_Data_Paid_23!$C$4:$C$2114,Raw_Data_Paid_23!$C$4:$C$2114,"C1")="C1","C1","C2"))</f>
        <v>B1</v>
      </c>
      <c r="P2058" t="str">
        <f t="shared" si="82"/>
        <v>2021B1Motor Commercial</v>
      </c>
    </row>
    <row r="2059" spans="3:16" x14ac:dyDescent="0.35">
      <c r="C2059" s="6" t="s">
        <v>1380</v>
      </c>
      <c r="D2059" s="7" t="s">
        <v>5233</v>
      </c>
      <c r="E2059" s="7" t="s">
        <v>5237</v>
      </c>
      <c r="F2059" s="8" t="s">
        <v>3910</v>
      </c>
      <c r="G2059" s="9">
        <v>14500</v>
      </c>
      <c r="H2059" s="10">
        <v>2021</v>
      </c>
      <c r="I2059" s="10">
        <v>2021</v>
      </c>
      <c r="J2059" s="11" t="s">
        <v>21</v>
      </c>
      <c r="K2059" s="12">
        <v>14500</v>
      </c>
      <c r="L2059" s="12">
        <v>1</v>
      </c>
      <c r="M2059" s="33" t="str">
        <f>IF(_xlfn.XLOOKUP(C2059,Raw_Data_OS_23!$C$7:$C$4518,Raw_Data_OS_23!$G$7:$G$4518,"Paid/ Closed")="Paid/ Closed","Paid/ Closed", "Still_Outstanding")</f>
        <v>Still_Outstanding</v>
      </c>
      <c r="N2059" s="33">
        <f>IF(_xlfn.XLOOKUP(C2059,Raw_Data_Paid_23!$C$4:$C$2114,Raw_Data_Paid_23!$C$4:$C$2114,1)= 1,1,0)</f>
        <v>1</v>
      </c>
      <c r="O2059" t="str">
        <f>IF(M2059=$W$7,IF(AND(N2059,_xlfn.XLOOKUP(C2059,Raw_Data_OS_23!$C$7:$C$4518,Raw_Data_OS_23!$G$7:$G$4518,0)=G2059),"A",IF(_xlfn.XLOOKUP(C2059,Raw_Data_Paid_23!$C$4:$C$2114,Raw_Data_Paid_23!$C$4:$C$2114,"B1")="B1","B1","B2")),IF(_xlfn.XLOOKUP(C2059,Raw_Data_Paid_23!$C$4:$C$2114,Raw_Data_Paid_23!$C$4:$C$2114,"C1")="C1","C1","C2"))</f>
        <v>B1</v>
      </c>
      <c r="P2059" t="str">
        <f t="shared" si="82"/>
        <v>2021B1Motor Private</v>
      </c>
    </row>
    <row r="2060" spans="3:16" x14ac:dyDescent="0.35">
      <c r="C2060" s="6" t="s">
        <v>1381</v>
      </c>
      <c r="D2060" s="7" t="s">
        <v>4167</v>
      </c>
      <c r="E2060" s="7" t="s">
        <v>4178</v>
      </c>
      <c r="F2060" s="8" t="s">
        <v>3910</v>
      </c>
      <c r="G2060" s="9">
        <v>29300</v>
      </c>
      <c r="H2060" s="10">
        <v>2021</v>
      </c>
      <c r="I2060" s="10">
        <v>2021</v>
      </c>
      <c r="J2060" s="11" t="s">
        <v>21</v>
      </c>
      <c r="K2060" s="12">
        <v>29300</v>
      </c>
      <c r="L2060" s="12">
        <v>1</v>
      </c>
      <c r="M2060" s="33" t="str">
        <f>IF(_xlfn.XLOOKUP(C2060,Raw_Data_OS_23!$C$7:$C$4518,Raw_Data_OS_23!$G$7:$G$4518,"Paid/ Closed")="Paid/ Closed","Paid/ Closed", "Still_Outstanding")</f>
        <v>Paid/ Closed</v>
      </c>
      <c r="N2060" s="33">
        <f>IF(_xlfn.XLOOKUP(C2060,Raw_Data_Paid_23!$C$4:$C$2114,Raw_Data_Paid_23!$C$4:$C$2114,1)= 1,1,0)</f>
        <v>1</v>
      </c>
      <c r="O2060" t="str">
        <f>IF(M2060=$W$7,IF(AND(N2060,_xlfn.XLOOKUP(C2060,Raw_Data_OS_23!$C$7:$C$4518,Raw_Data_OS_23!$G$7:$G$4518,0)=G2060),"A",IF(_xlfn.XLOOKUP(C2060,Raw_Data_Paid_23!$C$4:$C$2114,Raw_Data_Paid_23!$C$4:$C$2114,"B1")="B1","B1","B2")),IF(_xlfn.XLOOKUP(C2060,Raw_Data_Paid_23!$C$4:$C$2114,Raw_Data_Paid_23!$C$4:$C$2114,"C1")="C1","C1","C2"))</f>
        <v>C1</v>
      </c>
      <c r="P2060" t="str">
        <f t="shared" si="82"/>
        <v>2021C1Motor Private</v>
      </c>
    </row>
    <row r="2061" spans="3:16" x14ac:dyDescent="0.35">
      <c r="C2061" s="6" t="s">
        <v>3902</v>
      </c>
      <c r="D2061" s="7" t="s">
        <v>4106</v>
      </c>
      <c r="E2061" s="7" t="s">
        <v>5240</v>
      </c>
      <c r="F2061" s="8" t="s">
        <v>3908</v>
      </c>
      <c r="G2061" s="9">
        <v>0</v>
      </c>
      <c r="H2061" s="10">
        <v>2020</v>
      </c>
      <c r="I2061" s="10">
        <v>2021</v>
      </c>
      <c r="J2061" s="11" t="s">
        <v>11</v>
      </c>
      <c r="K2061" s="12">
        <v>22800</v>
      </c>
      <c r="L2061" s="12">
        <v>1</v>
      </c>
      <c r="M2061" s="33" t="str">
        <f>IF(_xlfn.XLOOKUP(C2061,Raw_Data_OS_23!$C$7:$C$4518,Raw_Data_OS_23!$G$7:$G$4518,"Paid/ Closed")="Paid/ Closed","Paid/ Closed", "Still_Outstanding")</f>
        <v>Still_Outstanding</v>
      </c>
      <c r="N2061" s="33">
        <f>IF(_xlfn.XLOOKUP(C2061,Raw_Data_Paid_23!$C$4:$C$2114,Raw_Data_Paid_23!$C$4:$C$2114,1)= 1,1,0)</f>
        <v>1</v>
      </c>
      <c r="O2061" t="str">
        <f>IF(M2061=$W$7,IF(AND(N2061,_xlfn.XLOOKUP(C2061,Raw_Data_OS_23!$C$7:$C$4518,Raw_Data_OS_23!$G$7:$G$4518,0)=G2061),"A",IF(_xlfn.XLOOKUP(C2061,Raw_Data_Paid_23!$C$4:$C$2114,Raw_Data_Paid_23!$C$4:$C$2114,"B1")="B1","B1","B2")),IF(_xlfn.XLOOKUP(C2061,Raw_Data_Paid_23!$C$4:$C$2114,Raw_Data_Paid_23!$C$4:$C$2114,"C1")="C1","C1","C2"))</f>
        <v>A</v>
      </c>
      <c r="P2061" t="str">
        <f t="shared" si="82"/>
        <v>2020AMotor Commercial</v>
      </c>
    </row>
    <row r="2062" spans="3:16" x14ac:dyDescent="0.35">
      <c r="C2062" s="6" t="s">
        <v>2152</v>
      </c>
      <c r="D2062" s="7" t="s">
        <v>4178</v>
      </c>
      <c r="E2062" s="7" t="s">
        <v>4449</v>
      </c>
      <c r="F2062" s="8" t="s">
        <v>3908</v>
      </c>
      <c r="G2062" s="9">
        <v>12760</v>
      </c>
      <c r="H2062" s="10">
        <v>2021</v>
      </c>
      <c r="I2062" s="10">
        <v>2021</v>
      </c>
      <c r="J2062" s="11" t="s">
        <v>21</v>
      </c>
      <c r="K2062" s="12">
        <v>12760</v>
      </c>
      <c r="L2062" s="12">
        <v>1</v>
      </c>
      <c r="M2062" s="33" t="str">
        <f>IF(_xlfn.XLOOKUP(C2062,Raw_Data_OS_23!$C$7:$C$4518,Raw_Data_OS_23!$G$7:$G$4518,"Paid/ Closed")="Paid/ Closed","Paid/ Closed", "Still_Outstanding")</f>
        <v>Paid/ Closed</v>
      </c>
      <c r="N2062" s="33">
        <f>IF(_xlfn.XLOOKUP(C2062,Raw_Data_Paid_23!$C$4:$C$2114,Raw_Data_Paid_23!$C$4:$C$2114,1)= 1,1,0)</f>
        <v>1</v>
      </c>
      <c r="O2062" t="str">
        <f>IF(M2062=$W$7,IF(AND(N2062,_xlfn.XLOOKUP(C2062,Raw_Data_OS_23!$C$7:$C$4518,Raw_Data_OS_23!$G$7:$G$4518,0)=G2062),"A",IF(_xlfn.XLOOKUP(C2062,Raw_Data_Paid_23!$C$4:$C$2114,Raw_Data_Paid_23!$C$4:$C$2114,"B1")="B1","B1","B2")),IF(_xlfn.XLOOKUP(C2062,Raw_Data_Paid_23!$C$4:$C$2114,Raw_Data_Paid_23!$C$4:$C$2114,"C1")="C1","C1","C2"))</f>
        <v>C1</v>
      </c>
      <c r="P2062" t="str">
        <f t="shared" si="82"/>
        <v>2021C1Motor Commercial</v>
      </c>
    </row>
    <row r="2063" spans="3:16" x14ac:dyDescent="0.35">
      <c r="C2063" s="6" t="s">
        <v>2153</v>
      </c>
      <c r="D2063" s="7" t="s">
        <v>4457</v>
      </c>
      <c r="E2063" s="7" t="s">
        <v>5237</v>
      </c>
      <c r="F2063" s="8" t="s">
        <v>3908</v>
      </c>
      <c r="G2063" s="9">
        <v>50000</v>
      </c>
      <c r="H2063" s="10">
        <v>2021</v>
      </c>
      <c r="I2063" s="10">
        <v>2021</v>
      </c>
      <c r="J2063" s="11" t="s">
        <v>21</v>
      </c>
      <c r="K2063" s="12">
        <v>50000</v>
      </c>
      <c r="L2063" s="12">
        <v>1</v>
      </c>
      <c r="M2063" s="33" t="str">
        <f>IF(_xlfn.XLOOKUP(C2063,Raw_Data_OS_23!$C$7:$C$4518,Raw_Data_OS_23!$G$7:$G$4518,"Paid/ Closed")="Paid/ Closed","Paid/ Closed", "Still_Outstanding")</f>
        <v>Still_Outstanding</v>
      </c>
      <c r="N2063" s="33">
        <f>IF(_xlfn.XLOOKUP(C2063,Raw_Data_Paid_23!$C$4:$C$2114,Raw_Data_Paid_23!$C$4:$C$2114,1)= 1,1,0)</f>
        <v>1</v>
      </c>
      <c r="O2063" t="str">
        <f>IF(M2063=$W$7,IF(AND(N2063,_xlfn.XLOOKUP(C2063,Raw_Data_OS_23!$C$7:$C$4518,Raw_Data_OS_23!$G$7:$G$4518,0)=G2063),"A",IF(_xlfn.XLOOKUP(C2063,Raw_Data_Paid_23!$C$4:$C$2114,Raw_Data_Paid_23!$C$4:$C$2114,"B1")="B1","B1","B2")),IF(_xlfn.XLOOKUP(C2063,Raw_Data_Paid_23!$C$4:$C$2114,Raw_Data_Paid_23!$C$4:$C$2114,"C1")="C1","C1","C2"))</f>
        <v>B1</v>
      </c>
      <c r="P2063" t="str">
        <f t="shared" si="82"/>
        <v>2021B1Motor Commercial</v>
      </c>
    </row>
    <row r="2064" spans="3:16" x14ac:dyDescent="0.35">
      <c r="C2064" s="6" t="s">
        <v>2154</v>
      </c>
      <c r="D2064" s="7" t="s">
        <v>5258</v>
      </c>
      <c r="E2064" s="7" t="s">
        <v>5259</v>
      </c>
      <c r="F2064" s="8" t="s">
        <v>3910</v>
      </c>
      <c r="G2064" s="9">
        <v>900000</v>
      </c>
      <c r="H2064" s="10">
        <v>2001</v>
      </c>
      <c r="I2064" s="10">
        <v>2001</v>
      </c>
      <c r="J2064" s="11" t="s">
        <v>2155</v>
      </c>
      <c r="K2064" s="12">
        <v>900000</v>
      </c>
      <c r="L2064" s="12">
        <v>1</v>
      </c>
      <c r="M2064" s="33" t="str">
        <f>IF(_xlfn.XLOOKUP(C2064,Raw_Data_OS_23!$C$7:$C$4518,Raw_Data_OS_23!$G$7:$G$4518,"Paid/ Closed")="Paid/ Closed","Paid/ Closed", "Still_Outstanding")</f>
        <v>Still_Outstanding</v>
      </c>
      <c r="N2064" s="33">
        <f>IF(_xlfn.XLOOKUP(C2064,Raw_Data_Paid_23!$C$4:$C$2114,Raw_Data_Paid_23!$C$4:$C$2114,1)= 1,1,0)</f>
        <v>1</v>
      </c>
      <c r="O2064" t="str">
        <f>IF(M2064=$W$7,IF(AND(N2064,_xlfn.XLOOKUP(C2064,Raw_Data_OS_23!$C$7:$C$4518,Raw_Data_OS_23!$G$7:$G$4518,0)=G2064),"A",IF(_xlfn.XLOOKUP(C2064,Raw_Data_Paid_23!$C$4:$C$2114,Raw_Data_Paid_23!$C$4:$C$2114,"B1")="B1","B1","B2")),IF(_xlfn.XLOOKUP(C2064,Raw_Data_Paid_23!$C$4:$C$2114,Raw_Data_Paid_23!$C$4:$C$2114,"C1")="C1","C1","C2"))</f>
        <v>A</v>
      </c>
      <c r="P2064" t="str">
        <f t="shared" si="82"/>
        <v>2001AMotor Private</v>
      </c>
    </row>
    <row r="2065" spans="3:16" x14ac:dyDescent="0.35">
      <c r="C2065" s="6" t="s">
        <v>2156</v>
      </c>
      <c r="D2065" s="7" t="s">
        <v>5260</v>
      </c>
      <c r="E2065" s="7" t="s">
        <v>5261</v>
      </c>
      <c r="F2065" s="8" t="s">
        <v>3910</v>
      </c>
      <c r="G2065" s="9">
        <v>518448</v>
      </c>
      <c r="H2065" s="10">
        <v>2003</v>
      </c>
      <c r="I2065" s="10">
        <v>2003</v>
      </c>
      <c r="J2065" s="11" t="s">
        <v>2157</v>
      </c>
      <c r="K2065" s="12">
        <v>273738</v>
      </c>
      <c r="L2065" s="12">
        <v>1</v>
      </c>
      <c r="M2065" s="33" t="str">
        <f>IF(_xlfn.XLOOKUP(C2065,Raw_Data_OS_23!$C$7:$C$4518,Raw_Data_OS_23!$G$7:$G$4518,"Paid/ Closed")="Paid/ Closed","Paid/ Closed", "Still_Outstanding")</f>
        <v>Still_Outstanding</v>
      </c>
      <c r="N2065" s="33">
        <f>IF(_xlfn.XLOOKUP(C2065,Raw_Data_Paid_23!$C$4:$C$2114,Raw_Data_Paid_23!$C$4:$C$2114,1)= 1,1,0)</f>
        <v>1</v>
      </c>
      <c r="O2065" t="str">
        <f>IF(M2065=$W$7,IF(AND(N2065,_xlfn.XLOOKUP(C2065,Raw_Data_OS_23!$C$7:$C$4518,Raw_Data_OS_23!$G$7:$G$4518,0)=G2065),"A",IF(_xlfn.XLOOKUP(C2065,Raw_Data_Paid_23!$C$4:$C$2114,Raw_Data_Paid_23!$C$4:$C$2114,"B1")="B1","B1","B2")),IF(_xlfn.XLOOKUP(C2065,Raw_Data_Paid_23!$C$4:$C$2114,Raw_Data_Paid_23!$C$4:$C$2114,"C1")="C1","C1","C2"))</f>
        <v>A</v>
      </c>
      <c r="P2065" t="str">
        <f t="shared" si="82"/>
        <v>2003AMotor Private</v>
      </c>
    </row>
    <row r="2066" spans="3:16" x14ac:dyDescent="0.35">
      <c r="C2066" s="6" t="s">
        <v>2158</v>
      </c>
      <c r="D2066" s="7" t="s">
        <v>5262</v>
      </c>
      <c r="E2066" s="7" t="s">
        <v>5263</v>
      </c>
      <c r="F2066" s="8" t="s">
        <v>3908</v>
      </c>
      <c r="G2066" s="9">
        <v>663000</v>
      </c>
      <c r="H2066" s="10">
        <v>2004</v>
      </c>
      <c r="I2066" s="10">
        <v>2004</v>
      </c>
      <c r="J2066" s="11" t="s">
        <v>2159</v>
      </c>
      <c r="K2066" s="12">
        <v>0</v>
      </c>
      <c r="L2066" s="12">
        <v>1</v>
      </c>
      <c r="M2066" s="33" t="str">
        <f>IF(_xlfn.XLOOKUP(C2066,Raw_Data_OS_23!$C$7:$C$4518,Raw_Data_OS_23!$G$7:$G$4518,"Paid/ Closed")="Paid/ Closed","Paid/ Closed", "Still_Outstanding")</f>
        <v>Still_Outstanding</v>
      </c>
      <c r="N2066" s="33">
        <f>IF(_xlfn.XLOOKUP(C2066,Raw_Data_Paid_23!$C$4:$C$2114,Raw_Data_Paid_23!$C$4:$C$2114,1)= 1,1,0)</f>
        <v>1</v>
      </c>
      <c r="O2066" t="str">
        <f>IF(M2066=$W$7,IF(AND(N2066,_xlfn.XLOOKUP(C2066,Raw_Data_OS_23!$C$7:$C$4518,Raw_Data_OS_23!$G$7:$G$4518,0)=G2066),"A",IF(_xlfn.XLOOKUP(C2066,Raw_Data_Paid_23!$C$4:$C$2114,Raw_Data_Paid_23!$C$4:$C$2114,"B1")="B1","B1","B2")),IF(_xlfn.XLOOKUP(C2066,Raw_Data_Paid_23!$C$4:$C$2114,Raw_Data_Paid_23!$C$4:$C$2114,"C1")="C1","C1","C2"))</f>
        <v>B1</v>
      </c>
      <c r="P2066" t="str">
        <f t="shared" si="82"/>
        <v>2004B1Motor Commercial</v>
      </c>
    </row>
    <row r="2067" spans="3:16" x14ac:dyDescent="0.35">
      <c r="C2067" s="6" t="s">
        <v>2160</v>
      </c>
      <c r="D2067" s="7" t="s">
        <v>5264</v>
      </c>
      <c r="E2067" s="7" t="s">
        <v>5265</v>
      </c>
      <c r="F2067" s="8" t="s">
        <v>3908</v>
      </c>
      <c r="G2067" s="9">
        <v>170000</v>
      </c>
      <c r="H2067" s="10">
        <v>2005</v>
      </c>
      <c r="I2067" s="10">
        <v>2005</v>
      </c>
      <c r="J2067" s="11" t="s">
        <v>2161</v>
      </c>
      <c r="K2067" s="12">
        <v>170000</v>
      </c>
      <c r="L2067" s="12">
        <v>1</v>
      </c>
      <c r="M2067" s="33" t="str">
        <f>IF(_xlfn.XLOOKUP(C2067,Raw_Data_OS_23!$C$7:$C$4518,Raw_Data_OS_23!$G$7:$G$4518,"Paid/ Closed")="Paid/ Closed","Paid/ Closed", "Still_Outstanding")</f>
        <v>Still_Outstanding</v>
      </c>
      <c r="N2067" s="33">
        <f>IF(_xlfn.XLOOKUP(C2067,Raw_Data_Paid_23!$C$4:$C$2114,Raw_Data_Paid_23!$C$4:$C$2114,1)= 1,1,0)</f>
        <v>1</v>
      </c>
      <c r="O2067" t="str">
        <f>IF(M2067=$W$7,IF(AND(N2067,_xlfn.XLOOKUP(C2067,Raw_Data_OS_23!$C$7:$C$4518,Raw_Data_OS_23!$G$7:$G$4518,0)=G2067),"A",IF(_xlfn.XLOOKUP(C2067,Raw_Data_Paid_23!$C$4:$C$2114,Raw_Data_Paid_23!$C$4:$C$2114,"B1")="B1","B1","B2")),IF(_xlfn.XLOOKUP(C2067,Raw_Data_Paid_23!$C$4:$C$2114,Raw_Data_Paid_23!$C$4:$C$2114,"C1")="C1","C1","C2"))</f>
        <v>B1</v>
      </c>
      <c r="P2067" t="str">
        <f t="shared" si="82"/>
        <v>2005B1Motor Commercial</v>
      </c>
    </row>
    <row r="2068" spans="3:16" x14ac:dyDescent="0.35">
      <c r="C2068" s="6" t="s">
        <v>2162</v>
      </c>
      <c r="D2068" s="7" t="s">
        <v>5266</v>
      </c>
      <c r="E2068" s="7" t="s">
        <v>5267</v>
      </c>
      <c r="F2068" s="8" t="s">
        <v>3908</v>
      </c>
      <c r="G2068" s="9">
        <v>52798</v>
      </c>
      <c r="H2068" s="10">
        <v>2005</v>
      </c>
      <c r="I2068" s="10">
        <v>2006</v>
      </c>
      <c r="J2068" s="11" t="s">
        <v>1383</v>
      </c>
      <c r="K2068" s="12">
        <v>52798</v>
      </c>
      <c r="L2068" s="12">
        <v>1</v>
      </c>
      <c r="M2068" s="33" t="str">
        <f>IF(_xlfn.XLOOKUP(C2068,Raw_Data_OS_23!$C$7:$C$4518,Raw_Data_OS_23!$G$7:$G$4518,"Paid/ Closed")="Paid/ Closed","Paid/ Closed", "Still_Outstanding")</f>
        <v>Still_Outstanding</v>
      </c>
      <c r="N2068" s="33">
        <f>IF(_xlfn.XLOOKUP(C2068,Raw_Data_Paid_23!$C$4:$C$2114,Raw_Data_Paid_23!$C$4:$C$2114,1)= 1,1,0)</f>
        <v>1</v>
      </c>
      <c r="O2068" t="str">
        <f>IF(M2068=$W$7,IF(AND(N2068,_xlfn.XLOOKUP(C2068,Raw_Data_OS_23!$C$7:$C$4518,Raw_Data_OS_23!$G$7:$G$4518,0)=G2068),"A",IF(_xlfn.XLOOKUP(C2068,Raw_Data_Paid_23!$C$4:$C$2114,Raw_Data_Paid_23!$C$4:$C$2114,"B1")="B1","B1","B2")),IF(_xlfn.XLOOKUP(C2068,Raw_Data_Paid_23!$C$4:$C$2114,Raw_Data_Paid_23!$C$4:$C$2114,"C1")="C1","C1","C2"))</f>
        <v>A</v>
      </c>
      <c r="P2068" t="str">
        <f t="shared" si="82"/>
        <v>2005AMotor Commercial</v>
      </c>
    </row>
    <row r="2069" spans="3:16" x14ac:dyDescent="0.35">
      <c r="C2069" s="6" t="s">
        <v>1382</v>
      </c>
      <c r="D2069" s="7" t="s">
        <v>5268</v>
      </c>
      <c r="E2069" s="7" t="s">
        <v>5269</v>
      </c>
      <c r="F2069" s="8" t="s">
        <v>3908</v>
      </c>
      <c r="G2069" s="9">
        <v>193000</v>
      </c>
      <c r="H2069" s="10">
        <v>2005</v>
      </c>
      <c r="I2069" s="10">
        <v>2006</v>
      </c>
      <c r="J2069" s="11" t="s">
        <v>1383</v>
      </c>
      <c r="K2069" s="12">
        <v>193000</v>
      </c>
      <c r="L2069" s="12">
        <v>1</v>
      </c>
      <c r="M2069" s="33" t="str">
        <f>IF(_xlfn.XLOOKUP(C2069,Raw_Data_OS_23!$C$7:$C$4518,Raw_Data_OS_23!$G$7:$G$4518,"Paid/ Closed")="Paid/ Closed","Paid/ Closed", "Still_Outstanding")</f>
        <v>Paid/ Closed</v>
      </c>
      <c r="N2069" s="33">
        <f>IF(_xlfn.XLOOKUP(C2069,Raw_Data_Paid_23!$C$4:$C$2114,Raw_Data_Paid_23!$C$4:$C$2114,1)= 1,1,0)</f>
        <v>1</v>
      </c>
      <c r="O2069" t="str">
        <f>IF(M2069=$W$7,IF(AND(N2069,_xlfn.XLOOKUP(C2069,Raw_Data_OS_23!$C$7:$C$4518,Raw_Data_OS_23!$G$7:$G$4518,0)=G2069),"A",IF(_xlfn.XLOOKUP(C2069,Raw_Data_Paid_23!$C$4:$C$2114,Raw_Data_Paid_23!$C$4:$C$2114,"B1")="B1","B1","B2")),IF(_xlfn.XLOOKUP(C2069,Raw_Data_Paid_23!$C$4:$C$2114,Raw_Data_Paid_23!$C$4:$C$2114,"C1")="C1","C1","C2"))</f>
        <v>C1</v>
      </c>
      <c r="P2069" t="str">
        <f t="shared" si="82"/>
        <v>2005C1Motor Commercial</v>
      </c>
    </row>
    <row r="2070" spans="3:16" x14ac:dyDescent="0.35">
      <c r="C2070" s="6" t="s">
        <v>2163</v>
      </c>
      <c r="D2070" s="7" t="s">
        <v>5270</v>
      </c>
      <c r="E2070" s="7" t="s">
        <v>5271</v>
      </c>
      <c r="F2070" s="8" t="s">
        <v>3908</v>
      </c>
      <c r="G2070" s="9">
        <v>35000</v>
      </c>
      <c r="H2070" s="10">
        <v>2007</v>
      </c>
      <c r="I2070" s="10">
        <v>2007</v>
      </c>
      <c r="J2070" s="11" t="s">
        <v>2164</v>
      </c>
      <c r="K2070" s="12">
        <v>35000</v>
      </c>
      <c r="L2070" s="12">
        <v>1</v>
      </c>
      <c r="M2070" s="33" t="str">
        <f>IF(_xlfn.XLOOKUP(C2070,Raw_Data_OS_23!$C$7:$C$4518,Raw_Data_OS_23!$G$7:$G$4518,"Paid/ Closed")="Paid/ Closed","Paid/ Closed", "Still_Outstanding")</f>
        <v>Still_Outstanding</v>
      </c>
      <c r="N2070" s="33">
        <f>IF(_xlfn.XLOOKUP(C2070,Raw_Data_Paid_23!$C$4:$C$2114,Raw_Data_Paid_23!$C$4:$C$2114,1)= 1,1,0)</f>
        <v>1</v>
      </c>
      <c r="O2070" t="str">
        <f>IF(M2070=$W$7,IF(AND(N2070,_xlfn.XLOOKUP(C2070,Raw_Data_OS_23!$C$7:$C$4518,Raw_Data_OS_23!$G$7:$G$4518,0)=G2070),"A",IF(_xlfn.XLOOKUP(C2070,Raw_Data_Paid_23!$C$4:$C$2114,Raw_Data_Paid_23!$C$4:$C$2114,"B1")="B1","B1","B2")),IF(_xlfn.XLOOKUP(C2070,Raw_Data_Paid_23!$C$4:$C$2114,Raw_Data_Paid_23!$C$4:$C$2114,"C1")="C1","C1","C2"))</f>
        <v>B1</v>
      </c>
      <c r="P2070" t="str">
        <f t="shared" si="82"/>
        <v>2007B1Motor Commercial</v>
      </c>
    </row>
    <row r="2071" spans="3:16" x14ac:dyDescent="0.35">
      <c r="C2071" s="6" t="s">
        <v>2165</v>
      </c>
      <c r="D2071" s="7" t="s">
        <v>5272</v>
      </c>
      <c r="E2071" s="7" t="s">
        <v>5273</v>
      </c>
      <c r="F2071" s="8" t="s">
        <v>3910</v>
      </c>
      <c r="G2071" s="9">
        <v>510000</v>
      </c>
      <c r="H2071" s="10">
        <v>2007</v>
      </c>
      <c r="I2071" s="10">
        <v>2007</v>
      </c>
      <c r="J2071" s="11" t="s">
        <v>2166</v>
      </c>
      <c r="K2071" s="12">
        <v>510000</v>
      </c>
      <c r="L2071" s="12">
        <v>1</v>
      </c>
      <c r="M2071" s="33" t="str">
        <f>IF(_xlfn.XLOOKUP(C2071,Raw_Data_OS_23!$C$7:$C$4518,Raw_Data_OS_23!$G$7:$G$4518,"Paid/ Closed")="Paid/ Closed","Paid/ Closed", "Still_Outstanding")</f>
        <v>Still_Outstanding</v>
      </c>
      <c r="N2071" s="33">
        <f>IF(_xlfn.XLOOKUP(C2071,Raw_Data_Paid_23!$C$4:$C$2114,Raw_Data_Paid_23!$C$4:$C$2114,1)= 1,1,0)</f>
        <v>1</v>
      </c>
      <c r="O2071" t="str">
        <f>IF(M2071=$W$7,IF(AND(N2071,_xlfn.XLOOKUP(C2071,Raw_Data_OS_23!$C$7:$C$4518,Raw_Data_OS_23!$G$7:$G$4518,0)=G2071),"A",IF(_xlfn.XLOOKUP(C2071,Raw_Data_Paid_23!$C$4:$C$2114,Raw_Data_Paid_23!$C$4:$C$2114,"B1")="B1","B1","B2")),IF(_xlfn.XLOOKUP(C2071,Raw_Data_Paid_23!$C$4:$C$2114,Raw_Data_Paid_23!$C$4:$C$2114,"C1")="C1","C1","C2"))</f>
        <v>A</v>
      </c>
      <c r="P2071" t="str">
        <f t="shared" si="82"/>
        <v>2007AMotor Private</v>
      </c>
    </row>
    <row r="2072" spans="3:16" x14ac:dyDescent="0.35">
      <c r="C2072" s="6" t="s">
        <v>2167</v>
      </c>
      <c r="D2072" s="7" t="s">
        <v>5274</v>
      </c>
      <c r="E2072" s="7" t="s">
        <v>5275</v>
      </c>
      <c r="F2072" s="8" t="s">
        <v>3908</v>
      </c>
      <c r="G2072" s="9">
        <v>506001</v>
      </c>
      <c r="H2072" s="10">
        <v>2007</v>
      </c>
      <c r="I2072" s="10">
        <v>2007</v>
      </c>
      <c r="J2072" s="11" t="s">
        <v>2166</v>
      </c>
      <c r="K2072" s="12">
        <v>506001</v>
      </c>
      <c r="L2072" s="12">
        <v>1</v>
      </c>
      <c r="M2072" s="33" t="str">
        <f>IF(_xlfn.XLOOKUP(C2072,Raw_Data_OS_23!$C$7:$C$4518,Raw_Data_OS_23!$G$7:$G$4518,"Paid/ Closed")="Paid/ Closed","Paid/ Closed", "Still_Outstanding")</f>
        <v>Still_Outstanding</v>
      </c>
      <c r="N2072" s="33">
        <f>IF(_xlfn.XLOOKUP(C2072,Raw_Data_Paid_23!$C$4:$C$2114,Raw_Data_Paid_23!$C$4:$C$2114,1)= 1,1,0)</f>
        <v>1</v>
      </c>
      <c r="O2072" t="str">
        <f>IF(M2072=$W$7,IF(AND(N2072,_xlfn.XLOOKUP(C2072,Raw_Data_OS_23!$C$7:$C$4518,Raw_Data_OS_23!$G$7:$G$4518,0)=G2072),"A",IF(_xlfn.XLOOKUP(C2072,Raw_Data_Paid_23!$C$4:$C$2114,Raw_Data_Paid_23!$C$4:$C$2114,"B1")="B1","B1","B2")),IF(_xlfn.XLOOKUP(C2072,Raw_Data_Paid_23!$C$4:$C$2114,Raw_Data_Paid_23!$C$4:$C$2114,"C1")="C1","C1","C2"))</f>
        <v>A</v>
      </c>
      <c r="P2072" t="str">
        <f t="shared" si="82"/>
        <v>2007AMotor Commercial</v>
      </c>
    </row>
    <row r="2073" spans="3:16" x14ac:dyDescent="0.35">
      <c r="C2073" s="6" t="s">
        <v>2168</v>
      </c>
      <c r="D2073" s="7" t="s">
        <v>5276</v>
      </c>
      <c r="E2073" s="7" t="s">
        <v>5277</v>
      </c>
      <c r="F2073" s="8" t="s">
        <v>3908</v>
      </c>
      <c r="G2073" s="9">
        <v>200000</v>
      </c>
      <c r="H2073" s="10">
        <v>2008</v>
      </c>
      <c r="I2073" s="10">
        <v>2008</v>
      </c>
      <c r="J2073" s="11" t="s">
        <v>2169</v>
      </c>
      <c r="K2073" s="12">
        <v>200000</v>
      </c>
      <c r="L2073" s="12">
        <v>1</v>
      </c>
      <c r="M2073" s="33" t="str">
        <f>IF(_xlfn.XLOOKUP(C2073,Raw_Data_OS_23!$C$7:$C$4518,Raw_Data_OS_23!$G$7:$G$4518,"Paid/ Closed")="Paid/ Closed","Paid/ Closed", "Still_Outstanding")</f>
        <v>Still_Outstanding</v>
      </c>
      <c r="N2073" s="33">
        <f>IF(_xlfn.XLOOKUP(C2073,Raw_Data_Paid_23!$C$4:$C$2114,Raw_Data_Paid_23!$C$4:$C$2114,1)= 1,1,0)</f>
        <v>1</v>
      </c>
      <c r="O2073" t="str">
        <f>IF(M2073=$W$7,IF(AND(N2073,_xlfn.XLOOKUP(C2073,Raw_Data_OS_23!$C$7:$C$4518,Raw_Data_OS_23!$G$7:$G$4518,0)=G2073),"A",IF(_xlfn.XLOOKUP(C2073,Raw_Data_Paid_23!$C$4:$C$2114,Raw_Data_Paid_23!$C$4:$C$2114,"B1")="B1","B1","B2")),IF(_xlfn.XLOOKUP(C2073,Raw_Data_Paid_23!$C$4:$C$2114,Raw_Data_Paid_23!$C$4:$C$2114,"C1")="C1","C1","C2"))</f>
        <v>B1</v>
      </c>
      <c r="P2073" t="str">
        <f t="shared" si="82"/>
        <v>2008B1Motor Commercial</v>
      </c>
    </row>
    <row r="2074" spans="3:16" x14ac:dyDescent="0.35">
      <c r="C2074" s="6" t="s">
        <v>2170</v>
      </c>
      <c r="D2074" s="7" t="s">
        <v>5278</v>
      </c>
      <c r="E2074" s="7" t="s">
        <v>5279</v>
      </c>
      <c r="F2074" s="8" t="s">
        <v>3910</v>
      </c>
      <c r="G2074" s="9">
        <v>300000</v>
      </c>
      <c r="H2074" s="10">
        <v>2009</v>
      </c>
      <c r="I2074" s="10">
        <v>2009</v>
      </c>
      <c r="J2074" s="11" t="s">
        <v>2171</v>
      </c>
      <c r="K2074" s="12">
        <v>300000</v>
      </c>
      <c r="L2074" s="12">
        <v>1</v>
      </c>
      <c r="M2074" s="33" t="str">
        <f>IF(_xlfn.XLOOKUP(C2074,Raw_Data_OS_23!$C$7:$C$4518,Raw_Data_OS_23!$G$7:$G$4518,"Paid/ Closed")="Paid/ Closed","Paid/ Closed", "Still_Outstanding")</f>
        <v>Still_Outstanding</v>
      </c>
      <c r="N2074" s="33">
        <f>IF(_xlfn.XLOOKUP(C2074,Raw_Data_Paid_23!$C$4:$C$2114,Raw_Data_Paid_23!$C$4:$C$2114,1)= 1,1,0)</f>
        <v>0</v>
      </c>
      <c r="O2074" t="str">
        <f>IF(M2074=$W$7,IF(AND(N2074,_xlfn.XLOOKUP(C2074,Raw_Data_OS_23!$C$7:$C$4518,Raw_Data_OS_23!$G$7:$G$4518,0)=G2074),"A",IF(_xlfn.XLOOKUP(C2074,Raw_Data_Paid_23!$C$4:$C$2114,Raw_Data_Paid_23!$C$4:$C$2114,"B1")="B1","B1","B2")),IF(_xlfn.XLOOKUP(C2074,Raw_Data_Paid_23!$C$4:$C$2114,Raw_Data_Paid_23!$C$4:$C$2114,"C1")="C1","C1","C2"))</f>
        <v>B2</v>
      </c>
      <c r="P2074" t="str">
        <f t="shared" si="82"/>
        <v>2009B2Motor Private</v>
      </c>
    </row>
    <row r="2075" spans="3:16" x14ac:dyDescent="0.35">
      <c r="C2075" s="6" t="s">
        <v>2172</v>
      </c>
      <c r="D2075" s="7" t="s">
        <v>5280</v>
      </c>
      <c r="E2075" s="7" t="s">
        <v>5281</v>
      </c>
      <c r="F2075" s="8" t="s">
        <v>3908</v>
      </c>
      <c r="G2075" s="9">
        <v>321000</v>
      </c>
      <c r="H2075" s="10">
        <v>2009</v>
      </c>
      <c r="I2075" s="10">
        <v>2009</v>
      </c>
      <c r="J2075" s="11" t="s">
        <v>2173</v>
      </c>
      <c r="K2075" s="12">
        <v>321000</v>
      </c>
      <c r="L2075" s="12">
        <v>1</v>
      </c>
      <c r="M2075" s="33" t="str">
        <f>IF(_xlfn.XLOOKUP(C2075,Raw_Data_OS_23!$C$7:$C$4518,Raw_Data_OS_23!$G$7:$G$4518,"Paid/ Closed")="Paid/ Closed","Paid/ Closed", "Still_Outstanding")</f>
        <v>Still_Outstanding</v>
      </c>
      <c r="N2075" s="33">
        <f>IF(_xlfn.XLOOKUP(C2075,Raw_Data_Paid_23!$C$4:$C$2114,Raw_Data_Paid_23!$C$4:$C$2114,1)= 1,1,0)</f>
        <v>1</v>
      </c>
      <c r="O2075" t="str">
        <f>IF(M2075=$W$7,IF(AND(N2075,_xlfn.XLOOKUP(C2075,Raw_Data_OS_23!$C$7:$C$4518,Raw_Data_OS_23!$G$7:$G$4518,0)=G2075),"A",IF(_xlfn.XLOOKUP(C2075,Raw_Data_Paid_23!$C$4:$C$2114,Raw_Data_Paid_23!$C$4:$C$2114,"B1")="B1","B1","B2")),IF(_xlfn.XLOOKUP(C2075,Raw_Data_Paid_23!$C$4:$C$2114,Raw_Data_Paid_23!$C$4:$C$2114,"C1")="C1","C1","C2"))</f>
        <v>A</v>
      </c>
      <c r="P2075" t="str">
        <f t="shared" si="82"/>
        <v>2009AMotor Commercial</v>
      </c>
    </row>
    <row r="2076" spans="3:16" x14ac:dyDescent="0.35">
      <c r="C2076" s="6" t="s">
        <v>2174</v>
      </c>
      <c r="D2076" s="7" t="s">
        <v>5282</v>
      </c>
      <c r="E2076" s="7" t="s">
        <v>5283</v>
      </c>
      <c r="F2076" s="8" t="s">
        <v>3910</v>
      </c>
      <c r="G2076" s="9">
        <v>200000</v>
      </c>
      <c r="H2076" s="10">
        <v>2009</v>
      </c>
      <c r="I2076" s="10">
        <v>2009</v>
      </c>
      <c r="J2076" s="11" t="s">
        <v>43</v>
      </c>
      <c r="K2076" s="12">
        <v>0</v>
      </c>
      <c r="L2076" s="12">
        <v>1</v>
      </c>
      <c r="M2076" s="33" t="str">
        <f>IF(_xlfn.XLOOKUP(C2076,Raw_Data_OS_23!$C$7:$C$4518,Raw_Data_OS_23!$G$7:$G$4518,"Paid/ Closed")="Paid/ Closed","Paid/ Closed", "Still_Outstanding")</f>
        <v>Still_Outstanding</v>
      </c>
      <c r="N2076" s="33">
        <f>IF(_xlfn.XLOOKUP(C2076,Raw_Data_Paid_23!$C$4:$C$2114,Raw_Data_Paid_23!$C$4:$C$2114,1)= 1,1,0)</f>
        <v>1</v>
      </c>
      <c r="O2076" t="str">
        <f>IF(M2076=$W$7,IF(AND(N2076,_xlfn.XLOOKUP(C2076,Raw_Data_OS_23!$C$7:$C$4518,Raw_Data_OS_23!$G$7:$G$4518,0)=G2076),"A",IF(_xlfn.XLOOKUP(C2076,Raw_Data_Paid_23!$C$4:$C$2114,Raw_Data_Paid_23!$C$4:$C$2114,"B1")="B1","B1","B2")),IF(_xlfn.XLOOKUP(C2076,Raw_Data_Paid_23!$C$4:$C$2114,Raw_Data_Paid_23!$C$4:$C$2114,"C1")="C1","C1","C2"))</f>
        <v>B1</v>
      </c>
      <c r="P2076" t="str">
        <f t="shared" si="82"/>
        <v>2009B1Motor Private</v>
      </c>
    </row>
    <row r="2077" spans="3:16" x14ac:dyDescent="0.35">
      <c r="C2077" s="6" t="s">
        <v>2175</v>
      </c>
      <c r="D2077" s="7" t="s">
        <v>5284</v>
      </c>
      <c r="E2077" s="7" t="s">
        <v>5285</v>
      </c>
      <c r="F2077" s="8" t="s">
        <v>3910</v>
      </c>
      <c r="G2077" s="9">
        <v>62400</v>
      </c>
      <c r="H2077" s="10">
        <v>2009</v>
      </c>
      <c r="I2077" s="10">
        <v>2009</v>
      </c>
      <c r="J2077" s="11" t="s">
        <v>43</v>
      </c>
      <c r="K2077" s="12">
        <v>62400</v>
      </c>
      <c r="L2077" s="12">
        <v>1</v>
      </c>
      <c r="M2077" s="33" t="str">
        <f>IF(_xlfn.XLOOKUP(C2077,Raw_Data_OS_23!$C$7:$C$4518,Raw_Data_OS_23!$G$7:$G$4518,"Paid/ Closed")="Paid/ Closed","Paid/ Closed", "Still_Outstanding")</f>
        <v>Still_Outstanding</v>
      </c>
      <c r="N2077" s="33">
        <f>IF(_xlfn.XLOOKUP(C2077,Raw_Data_Paid_23!$C$4:$C$2114,Raw_Data_Paid_23!$C$4:$C$2114,1)= 1,1,0)</f>
        <v>1</v>
      </c>
      <c r="O2077" t="str">
        <f>IF(M2077=$W$7,IF(AND(N2077,_xlfn.XLOOKUP(C2077,Raw_Data_OS_23!$C$7:$C$4518,Raw_Data_OS_23!$G$7:$G$4518,0)=G2077),"A",IF(_xlfn.XLOOKUP(C2077,Raw_Data_Paid_23!$C$4:$C$2114,Raw_Data_Paid_23!$C$4:$C$2114,"B1")="B1","B1","B2")),IF(_xlfn.XLOOKUP(C2077,Raw_Data_Paid_23!$C$4:$C$2114,Raw_Data_Paid_23!$C$4:$C$2114,"C1")="C1","C1","C2"))</f>
        <v>B1</v>
      </c>
      <c r="P2077" t="str">
        <f t="shared" si="82"/>
        <v>2009B1Motor Private</v>
      </c>
    </row>
    <row r="2078" spans="3:16" x14ac:dyDescent="0.35">
      <c r="C2078" s="6" t="s">
        <v>2176</v>
      </c>
      <c r="D2078" s="7" t="s">
        <v>5286</v>
      </c>
      <c r="E2078" s="7" t="s">
        <v>5287</v>
      </c>
      <c r="F2078" s="8" t="s">
        <v>3908</v>
      </c>
      <c r="G2078" s="9">
        <v>330000</v>
      </c>
      <c r="H2078" s="10">
        <v>2009</v>
      </c>
      <c r="I2078" s="10">
        <v>2009</v>
      </c>
      <c r="J2078" s="11" t="s">
        <v>551</v>
      </c>
      <c r="K2078" s="12">
        <v>330000</v>
      </c>
      <c r="L2078" s="12">
        <v>1</v>
      </c>
      <c r="M2078" s="33" t="str">
        <f>IF(_xlfn.XLOOKUP(C2078,Raw_Data_OS_23!$C$7:$C$4518,Raw_Data_OS_23!$G$7:$G$4518,"Paid/ Closed")="Paid/ Closed","Paid/ Closed", "Still_Outstanding")</f>
        <v>Still_Outstanding</v>
      </c>
      <c r="N2078" s="33">
        <f>IF(_xlfn.XLOOKUP(C2078,Raw_Data_Paid_23!$C$4:$C$2114,Raw_Data_Paid_23!$C$4:$C$2114,1)= 1,1,0)</f>
        <v>1</v>
      </c>
      <c r="O2078" t="str">
        <f>IF(M2078=$W$7,IF(AND(N2078,_xlfn.XLOOKUP(C2078,Raw_Data_OS_23!$C$7:$C$4518,Raw_Data_OS_23!$G$7:$G$4518,0)=G2078),"A",IF(_xlfn.XLOOKUP(C2078,Raw_Data_Paid_23!$C$4:$C$2114,Raw_Data_Paid_23!$C$4:$C$2114,"B1")="B1","B1","B2")),IF(_xlfn.XLOOKUP(C2078,Raw_Data_Paid_23!$C$4:$C$2114,Raw_Data_Paid_23!$C$4:$C$2114,"C1")="C1","C1","C2"))</f>
        <v>A</v>
      </c>
      <c r="P2078" t="str">
        <f t="shared" si="82"/>
        <v>2009AMotor Commercial</v>
      </c>
    </row>
    <row r="2079" spans="3:16" x14ac:dyDescent="0.35">
      <c r="C2079" s="6" t="s">
        <v>2177</v>
      </c>
      <c r="D2079" s="7" t="s">
        <v>5288</v>
      </c>
      <c r="E2079" s="7" t="s">
        <v>5289</v>
      </c>
      <c r="F2079" s="8" t="s">
        <v>3908</v>
      </c>
      <c r="G2079" s="9">
        <v>1500000</v>
      </c>
      <c r="H2079" s="10">
        <v>2010</v>
      </c>
      <c r="I2079" s="10">
        <v>2010</v>
      </c>
      <c r="J2079" s="11" t="s">
        <v>1225</v>
      </c>
      <c r="K2079" s="12">
        <v>0</v>
      </c>
      <c r="L2079" s="12">
        <v>1</v>
      </c>
      <c r="M2079" s="33" t="str">
        <f>IF(_xlfn.XLOOKUP(C2079,Raw_Data_OS_23!$C$7:$C$4518,Raw_Data_OS_23!$G$7:$G$4518,"Paid/ Closed")="Paid/ Closed","Paid/ Closed", "Still_Outstanding")</f>
        <v>Still_Outstanding</v>
      </c>
      <c r="N2079" s="33">
        <f>IF(_xlfn.XLOOKUP(C2079,Raw_Data_Paid_23!$C$4:$C$2114,Raw_Data_Paid_23!$C$4:$C$2114,1)= 1,1,0)</f>
        <v>1</v>
      </c>
      <c r="O2079" t="str">
        <f>IF(M2079=$W$7,IF(AND(N2079,_xlfn.XLOOKUP(C2079,Raw_Data_OS_23!$C$7:$C$4518,Raw_Data_OS_23!$G$7:$G$4518,0)=G2079),"A",IF(_xlfn.XLOOKUP(C2079,Raw_Data_Paid_23!$C$4:$C$2114,Raw_Data_Paid_23!$C$4:$C$2114,"B1")="B1","B1","B2")),IF(_xlfn.XLOOKUP(C2079,Raw_Data_Paid_23!$C$4:$C$2114,Raw_Data_Paid_23!$C$4:$C$2114,"C1")="C1","C1","C2"))</f>
        <v>B1</v>
      </c>
      <c r="P2079" t="str">
        <f t="shared" si="82"/>
        <v>2010B1Motor Commercial</v>
      </c>
    </row>
    <row r="2080" spans="3:16" x14ac:dyDescent="0.35">
      <c r="C2080" s="6" t="s">
        <v>1384</v>
      </c>
      <c r="D2080" s="7" t="s">
        <v>5290</v>
      </c>
      <c r="E2080" s="7" t="s">
        <v>5291</v>
      </c>
      <c r="F2080" s="8" t="s">
        <v>3910</v>
      </c>
      <c r="G2080" s="9">
        <v>100000</v>
      </c>
      <c r="H2080" s="10">
        <v>2012</v>
      </c>
      <c r="I2080" s="10">
        <v>2012</v>
      </c>
      <c r="J2080" s="11" t="s">
        <v>45</v>
      </c>
      <c r="K2080" s="12">
        <v>100000</v>
      </c>
      <c r="L2080" s="12">
        <v>1</v>
      </c>
      <c r="M2080" s="33" t="str">
        <f>IF(_xlfn.XLOOKUP(C2080,Raw_Data_OS_23!$C$7:$C$4518,Raw_Data_OS_23!$G$7:$G$4518,"Paid/ Closed")="Paid/ Closed","Paid/ Closed", "Still_Outstanding")</f>
        <v>Paid/ Closed</v>
      </c>
      <c r="N2080" s="33">
        <f>IF(_xlfn.XLOOKUP(C2080,Raw_Data_Paid_23!$C$4:$C$2114,Raw_Data_Paid_23!$C$4:$C$2114,1)= 1,1,0)</f>
        <v>1</v>
      </c>
      <c r="O2080" t="str">
        <f>IF(M2080=$W$7,IF(AND(N2080,_xlfn.XLOOKUP(C2080,Raw_Data_OS_23!$C$7:$C$4518,Raw_Data_OS_23!$G$7:$G$4518,0)=G2080),"A",IF(_xlfn.XLOOKUP(C2080,Raw_Data_Paid_23!$C$4:$C$2114,Raw_Data_Paid_23!$C$4:$C$2114,"B1")="B1","B1","B2")),IF(_xlfn.XLOOKUP(C2080,Raw_Data_Paid_23!$C$4:$C$2114,Raw_Data_Paid_23!$C$4:$C$2114,"C1")="C1","C1","C2"))</f>
        <v>C1</v>
      </c>
      <c r="P2080" t="str">
        <f t="shared" si="82"/>
        <v>2012C1Motor Private</v>
      </c>
    </row>
    <row r="2081" spans="3:16" x14ac:dyDescent="0.35">
      <c r="C2081" s="6" t="s">
        <v>2178</v>
      </c>
      <c r="D2081" s="7" t="s">
        <v>5292</v>
      </c>
      <c r="E2081" s="7" t="s">
        <v>5293</v>
      </c>
      <c r="F2081" s="8" t="s">
        <v>3910</v>
      </c>
      <c r="G2081" s="9">
        <v>100000</v>
      </c>
      <c r="H2081" s="10">
        <v>2013</v>
      </c>
      <c r="I2081" s="10">
        <v>2013</v>
      </c>
      <c r="J2081" s="11" t="s">
        <v>1234</v>
      </c>
      <c r="K2081" s="12">
        <v>100000</v>
      </c>
      <c r="L2081" s="12">
        <v>1</v>
      </c>
      <c r="M2081" s="33" t="str">
        <f>IF(_xlfn.XLOOKUP(C2081,Raw_Data_OS_23!$C$7:$C$4518,Raw_Data_OS_23!$G$7:$G$4518,"Paid/ Closed")="Paid/ Closed","Paid/ Closed", "Still_Outstanding")</f>
        <v>Still_Outstanding</v>
      </c>
      <c r="N2081" s="33">
        <f>IF(_xlfn.XLOOKUP(C2081,Raw_Data_Paid_23!$C$4:$C$2114,Raw_Data_Paid_23!$C$4:$C$2114,1)= 1,1,0)</f>
        <v>1</v>
      </c>
      <c r="O2081" t="str">
        <f>IF(M2081=$W$7,IF(AND(N2081,_xlfn.XLOOKUP(C2081,Raw_Data_OS_23!$C$7:$C$4518,Raw_Data_OS_23!$G$7:$G$4518,0)=G2081),"A",IF(_xlfn.XLOOKUP(C2081,Raw_Data_Paid_23!$C$4:$C$2114,Raw_Data_Paid_23!$C$4:$C$2114,"B1")="B1","B1","B2")),IF(_xlfn.XLOOKUP(C2081,Raw_Data_Paid_23!$C$4:$C$2114,Raw_Data_Paid_23!$C$4:$C$2114,"C1")="C1","C1","C2"))</f>
        <v>A</v>
      </c>
      <c r="P2081" t="str">
        <f t="shared" si="82"/>
        <v>2013AMotor Private</v>
      </c>
    </row>
    <row r="2082" spans="3:16" x14ac:dyDescent="0.35">
      <c r="C2082" s="6" t="s">
        <v>1385</v>
      </c>
      <c r="D2082" s="7" t="s">
        <v>5233</v>
      </c>
      <c r="E2082" s="7" t="s">
        <v>5294</v>
      </c>
      <c r="F2082" s="8" t="s">
        <v>3908</v>
      </c>
      <c r="G2082" s="9">
        <v>715952.9412</v>
      </c>
      <c r="H2082" s="10">
        <v>2021</v>
      </c>
      <c r="I2082" s="10">
        <v>2021</v>
      </c>
      <c r="J2082" s="11" t="s">
        <v>21</v>
      </c>
      <c r="K2082" s="12">
        <v>715952.9412</v>
      </c>
      <c r="L2082" s="12">
        <v>1</v>
      </c>
      <c r="M2082" s="33" t="str">
        <f>IF(_xlfn.XLOOKUP(C2082,Raw_Data_OS_23!$C$7:$C$4518,Raw_Data_OS_23!$G$7:$G$4518,"Paid/ Closed")="Paid/ Closed","Paid/ Closed", "Still_Outstanding")</f>
        <v>Still_Outstanding</v>
      </c>
      <c r="N2082" s="33">
        <f>IF(_xlfn.XLOOKUP(C2082,Raw_Data_Paid_23!$C$4:$C$2114,Raw_Data_Paid_23!$C$4:$C$2114,1)= 1,1,0)</f>
        <v>0</v>
      </c>
      <c r="O2082" t="str">
        <f>IF(M2082=$W$7,IF(AND(N2082,_xlfn.XLOOKUP(C2082,Raw_Data_OS_23!$C$7:$C$4518,Raw_Data_OS_23!$G$7:$G$4518,0)=G2082),"A",IF(_xlfn.XLOOKUP(C2082,Raw_Data_Paid_23!$C$4:$C$2114,Raw_Data_Paid_23!$C$4:$C$2114,"B1")="B1","B1","B2")),IF(_xlfn.XLOOKUP(C2082,Raw_Data_Paid_23!$C$4:$C$2114,Raw_Data_Paid_23!$C$4:$C$2114,"C1")="C1","C1","C2"))</f>
        <v>B2</v>
      </c>
      <c r="P2082" t="str">
        <f t="shared" si="82"/>
        <v>2021B2Motor Commercial</v>
      </c>
    </row>
    <row r="2083" spans="3:16" x14ac:dyDescent="0.35">
      <c r="C2083" s="6" t="s">
        <v>2179</v>
      </c>
      <c r="D2083" s="7" t="s">
        <v>5242</v>
      </c>
      <c r="E2083" s="7" t="s">
        <v>5249</v>
      </c>
      <c r="F2083" s="8" t="s">
        <v>3910</v>
      </c>
      <c r="G2083" s="9">
        <v>600000</v>
      </c>
      <c r="H2083" s="10">
        <v>2021</v>
      </c>
      <c r="I2083" s="10">
        <v>2021</v>
      </c>
      <c r="J2083" s="11" t="s">
        <v>21</v>
      </c>
      <c r="K2083" s="12">
        <v>600000</v>
      </c>
      <c r="L2083" s="12">
        <v>1</v>
      </c>
      <c r="M2083" s="33" t="str">
        <f>IF(_xlfn.XLOOKUP(C2083,Raw_Data_OS_23!$C$7:$C$4518,Raw_Data_OS_23!$G$7:$G$4518,"Paid/ Closed")="Paid/ Closed","Paid/ Closed", "Still_Outstanding")</f>
        <v>Still_Outstanding</v>
      </c>
      <c r="N2083" s="33">
        <f>IF(_xlfn.XLOOKUP(C2083,Raw_Data_Paid_23!$C$4:$C$2114,Raw_Data_Paid_23!$C$4:$C$2114,1)= 1,1,0)</f>
        <v>1</v>
      </c>
      <c r="O2083" t="str">
        <f>IF(M2083=$W$7,IF(AND(N2083,_xlfn.XLOOKUP(C2083,Raw_Data_OS_23!$C$7:$C$4518,Raw_Data_OS_23!$G$7:$G$4518,0)=G2083),"A",IF(_xlfn.XLOOKUP(C2083,Raw_Data_Paid_23!$C$4:$C$2114,Raw_Data_Paid_23!$C$4:$C$2114,"B1")="B1","B1","B2")),IF(_xlfn.XLOOKUP(C2083,Raw_Data_Paid_23!$C$4:$C$2114,Raw_Data_Paid_23!$C$4:$C$2114,"C1")="C1","C1","C2"))</f>
        <v>A</v>
      </c>
      <c r="P2083" t="str">
        <f t="shared" si="82"/>
        <v>2021AMotor Private</v>
      </c>
    </row>
    <row r="2084" spans="3:16" x14ac:dyDescent="0.35">
      <c r="C2084" s="6" t="s">
        <v>1386</v>
      </c>
      <c r="D2084" s="7" t="s">
        <v>5256</v>
      </c>
      <c r="E2084" s="7" t="s">
        <v>5294</v>
      </c>
      <c r="F2084" s="8" t="s">
        <v>3908</v>
      </c>
      <c r="G2084" s="9">
        <v>44300</v>
      </c>
      <c r="H2084" s="10">
        <v>2021</v>
      </c>
      <c r="I2084" s="10">
        <v>2021</v>
      </c>
      <c r="J2084" s="11" t="s">
        <v>21</v>
      </c>
      <c r="K2084" s="12">
        <v>44300</v>
      </c>
      <c r="L2084" s="12">
        <v>1</v>
      </c>
      <c r="M2084" s="33" t="str">
        <f>IF(_xlfn.XLOOKUP(C2084,Raw_Data_OS_23!$C$7:$C$4518,Raw_Data_OS_23!$G$7:$G$4518,"Paid/ Closed")="Paid/ Closed","Paid/ Closed", "Still_Outstanding")</f>
        <v>Still_Outstanding</v>
      </c>
      <c r="N2084" s="33">
        <f>IF(_xlfn.XLOOKUP(C2084,Raw_Data_Paid_23!$C$4:$C$2114,Raw_Data_Paid_23!$C$4:$C$2114,1)= 1,1,0)</f>
        <v>0</v>
      </c>
      <c r="O2084" t="str">
        <f>IF(M2084=$W$7,IF(AND(N2084,_xlfn.XLOOKUP(C2084,Raw_Data_OS_23!$C$7:$C$4518,Raw_Data_OS_23!$G$7:$G$4518,0)=G2084),"A",IF(_xlfn.XLOOKUP(C2084,Raw_Data_Paid_23!$C$4:$C$2114,Raw_Data_Paid_23!$C$4:$C$2114,"B1")="B1","B1","B2")),IF(_xlfn.XLOOKUP(C2084,Raw_Data_Paid_23!$C$4:$C$2114,Raw_Data_Paid_23!$C$4:$C$2114,"C1")="C1","C1","C2"))</f>
        <v>B2</v>
      </c>
      <c r="P2084" t="str">
        <f t="shared" si="82"/>
        <v>2021B2Motor Commercial</v>
      </c>
    </row>
    <row r="2085" spans="3:16" x14ac:dyDescent="0.35">
      <c r="C2085" s="6" t="s">
        <v>1387</v>
      </c>
      <c r="D2085" s="7" t="s">
        <v>4449</v>
      </c>
      <c r="E2085" s="7" t="s">
        <v>5245</v>
      </c>
      <c r="F2085" s="8" t="s">
        <v>4199</v>
      </c>
      <c r="G2085" s="9">
        <v>29807</v>
      </c>
      <c r="H2085" s="10">
        <v>2021</v>
      </c>
      <c r="I2085" s="10">
        <v>2021</v>
      </c>
      <c r="J2085" s="11" t="s">
        <v>21</v>
      </c>
      <c r="K2085" s="12">
        <v>29807</v>
      </c>
      <c r="L2085" s="12">
        <v>1</v>
      </c>
      <c r="M2085" s="33" t="str">
        <f>IF(_xlfn.XLOOKUP(C2085,Raw_Data_OS_23!$C$7:$C$4518,Raw_Data_OS_23!$G$7:$G$4518,"Paid/ Closed")="Paid/ Closed","Paid/ Closed", "Still_Outstanding")</f>
        <v>Paid/ Closed</v>
      </c>
      <c r="N2085" s="33">
        <f>IF(_xlfn.XLOOKUP(C2085,Raw_Data_Paid_23!$C$4:$C$2114,Raw_Data_Paid_23!$C$4:$C$2114,1)= 1,1,0)</f>
        <v>1</v>
      </c>
      <c r="O2085" t="str">
        <f>IF(M2085=$W$7,IF(AND(N2085,_xlfn.XLOOKUP(C2085,Raw_Data_OS_23!$C$7:$C$4518,Raw_Data_OS_23!$G$7:$G$4518,0)=G2085),"A",IF(_xlfn.XLOOKUP(C2085,Raw_Data_Paid_23!$C$4:$C$2114,Raw_Data_Paid_23!$C$4:$C$2114,"B1")="B1","B1","B2")),IF(_xlfn.XLOOKUP(C2085,Raw_Data_Paid_23!$C$4:$C$2114,Raw_Data_Paid_23!$C$4:$C$2114,"C1")="C1","C1","C2"))</f>
        <v>C1</v>
      </c>
      <c r="P2085" t="str">
        <f t="shared" si="82"/>
        <v>2021C1Theft</v>
      </c>
    </row>
    <row r="2086" spans="3:16" x14ac:dyDescent="0.35">
      <c r="C2086" s="6" t="s">
        <v>1388</v>
      </c>
      <c r="D2086" s="7" t="s">
        <v>5295</v>
      </c>
      <c r="E2086" s="7" t="s">
        <v>5294</v>
      </c>
      <c r="F2086" s="8" t="s">
        <v>3910</v>
      </c>
      <c r="G2086" s="9">
        <v>172000</v>
      </c>
      <c r="H2086" s="10">
        <v>2021</v>
      </c>
      <c r="I2086" s="10">
        <v>2021</v>
      </c>
      <c r="J2086" s="11" t="s">
        <v>21</v>
      </c>
      <c r="K2086" s="12">
        <v>172000</v>
      </c>
      <c r="L2086" s="12">
        <v>1</v>
      </c>
      <c r="M2086" s="33" t="str">
        <f>IF(_xlfn.XLOOKUP(C2086,Raw_Data_OS_23!$C$7:$C$4518,Raw_Data_OS_23!$G$7:$G$4518,"Paid/ Closed")="Paid/ Closed","Paid/ Closed", "Still_Outstanding")</f>
        <v>Still_Outstanding</v>
      </c>
      <c r="N2086" s="33">
        <f>IF(_xlfn.XLOOKUP(C2086,Raw_Data_Paid_23!$C$4:$C$2114,Raw_Data_Paid_23!$C$4:$C$2114,1)= 1,1,0)</f>
        <v>1</v>
      </c>
      <c r="O2086" t="str">
        <f>IF(M2086=$W$7,IF(AND(N2086,_xlfn.XLOOKUP(C2086,Raw_Data_OS_23!$C$7:$C$4518,Raw_Data_OS_23!$G$7:$G$4518,0)=G2086),"A",IF(_xlfn.XLOOKUP(C2086,Raw_Data_Paid_23!$C$4:$C$2114,Raw_Data_Paid_23!$C$4:$C$2114,"B1")="B1","B1","B2")),IF(_xlfn.XLOOKUP(C2086,Raw_Data_Paid_23!$C$4:$C$2114,Raw_Data_Paid_23!$C$4:$C$2114,"C1")="C1","C1","C2"))</f>
        <v>B1</v>
      </c>
      <c r="P2086" t="str">
        <f t="shared" si="82"/>
        <v>2021B1Motor Private</v>
      </c>
    </row>
    <row r="2087" spans="3:16" x14ac:dyDescent="0.35">
      <c r="C2087" s="6" t="s">
        <v>1389</v>
      </c>
      <c r="D2087" s="7" t="s">
        <v>5245</v>
      </c>
      <c r="E2087" s="7" t="s">
        <v>5294</v>
      </c>
      <c r="F2087" s="8" t="s">
        <v>3908</v>
      </c>
      <c r="G2087" s="9">
        <v>5700</v>
      </c>
      <c r="H2087" s="10">
        <v>2021</v>
      </c>
      <c r="I2087" s="10">
        <v>2021</v>
      </c>
      <c r="J2087" s="11" t="s">
        <v>21</v>
      </c>
      <c r="K2087" s="12">
        <v>5700</v>
      </c>
      <c r="L2087" s="12">
        <v>1</v>
      </c>
      <c r="M2087" s="33" t="str">
        <f>IF(_xlfn.XLOOKUP(C2087,Raw_Data_OS_23!$C$7:$C$4518,Raw_Data_OS_23!$G$7:$G$4518,"Paid/ Closed")="Paid/ Closed","Paid/ Closed", "Still_Outstanding")</f>
        <v>Paid/ Closed</v>
      </c>
      <c r="N2087" s="33">
        <f>IF(_xlfn.XLOOKUP(C2087,Raw_Data_Paid_23!$C$4:$C$2114,Raw_Data_Paid_23!$C$4:$C$2114,1)= 1,1,0)</f>
        <v>1</v>
      </c>
      <c r="O2087" t="str">
        <f>IF(M2087=$W$7,IF(AND(N2087,_xlfn.XLOOKUP(C2087,Raw_Data_OS_23!$C$7:$C$4518,Raw_Data_OS_23!$G$7:$G$4518,0)=G2087),"A",IF(_xlfn.XLOOKUP(C2087,Raw_Data_Paid_23!$C$4:$C$2114,Raw_Data_Paid_23!$C$4:$C$2114,"B1")="B1","B1","B2")),IF(_xlfn.XLOOKUP(C2087,Raw_Data_Paid_23!$C$4:$C$2114,Raw_Data_Paid_23!$C$4:$C$2114,"C1")="C1","C1","C2"))</f>
        <v>C1</v>
      </c>
      <c r="P2087" t="str">
        <f t="shared" si="82"/>
        <v>2021C1Motor Commercial</v>
      </c>
    </row>
    <row r="2088" spans="3:16" x14ac:dyDescent="0.35">
      <c r="C2088" s="6" t="s">
        <v>2180</v>
      </c>
      <c r="D2088" s="7" t="s">
        <v>5254</v>
      </c>
      <c r="E2088" s="7" t="s">
        <v>5294</v>
      </c>
      <c r="F2088" s="8" t="s">
        <v>3908</v>
      </c>
      <c r="G2088" s="9">
        <v>284920</v>
      </c>
      <c r="H2088" s="10">
        <v>2021</v>
      </c>
      <c r="I2088" s="10">
        <v>2021</v>
      </c>
      <c r="J2088" s="11" t="s">
        <v>21</v>
      </c>
      <c r="K2088" s="12">
        <v>284920</v>
      </c>
      <c r="L2088" s="12">
        <v>1</v>
      </c>
      <c r="M2088" s="33" t="str">
        <f>IF(_xlfn.XLOOKUP(C2088,Raw_Data_OS_23!$C$7:$C$4518,Raw_Data_OS_23!$G$7:$G$4518,"Paid/ Closed")="Paid/ Closed","Paid/ Closed", "Still_Outstanding")</f>
        <v>Paid/ Closed</v>
      </c>
      <c r="N2088" s="33">
        <f>IF(_xlfn.XLOOKUP(C2088,Raw_Data_Paid_23!$C$4:$C$2114,Raw_Data_Paid_23!$C$4:$C$2114,1)= 1,1,0)</f>
        <v>1</v>
      </c>
      <c r="O2088" t="str">
        <f>IF(M2088=$W$7,IF(AND(N2088,_xlfn.XLOOKUP(C2088,Raw_Data_OS_23!$C$7:$C$4518,Raw_Data_OS_23!$G$7:$G$4518,0)=G2088),"A",IF(_xlfn.XLOOKUP(C2088,Raw_Data_Paid_23!$C$4:$C$2114,Raw_Data_Paid_23!$C$4:$C$2114,"B1")="B1","B1","B2")),IF(_xlfn.XLOOKUP(C2088,Raw_Data_Paid_23!$C$4:$C$2114,Raw_Data_Paid_23!$C$4:$C$2114,"C1")="C1","C1","C2"))</f>
        <v>C1</v>
      </c>
      <c r="P2088" t="str">
        <f t="shared" si="82"/>
        <v>2021C1Motor Commercial</v>
      </c>
    </row>
    <row r="2089" spans="3:16" x14ac:dyDescent="0.35">
      <c r="C2089" s="6" t="s">
        <v>1390</v>
      </c>
      <c r="D2089" s="7" t="s">
        <v>5249</v>
      </c>
      <c r="E2089" s="7" t="s">
        <v>5294</v>
      </c>
      <c r="F2089" s="8" t="s">
        <v>3908</v>
      </c>
      <c r="G2089" s="9">
        <v>2620</v>
      </c>
      <c r="H2089" s="10">
        <v>2021</v>
      </c>
      <c r="I2089" s="10">
        <v>2021</v>
      </c>
      <c r="J2089" s="11" t="s">
        <v>21</v>
      </c>
      <c r="K2089" s="12">
        <v>2620</v>
      </c>
      <c r="L2089" s="12">
        <v>1</v>
      </c>
      <c r="M2089" s="33" t="str">
        <f>IF(_xlfn.XLOOKUP(C2089,Raw_Data_OS_23!$C$7:$C$4518,Raw_Data_OS_23!$G$7:$G$4518,"Paid/ Closed")="Paid/ Closed","Paid/ Closed", "Still_Outstanding")</f>
        <v>Paid/ Closed</v>
      </c>
      <c r="N2089" s="33">
        <f>IF(_xlfn.XLOOKUP(C2089,Raw_Data_Paid_23!$C$4:$C$2114,Raw_Data_Paid_23!$C$4:$C$2114,1)= 1,1,0)</f>
        <v>1</v>
      </c>
      <c r="O2089" t="str">
        <f>IF(M2089=$W$7,IF(AND(N2089,_xlfn.XLOOKUP(C2089,Raw_Data_OS_23!$C$7:$C$4518,Raw_Data_OS_23!$G$7:$G$4518,0)=G2089),"A",IF(_xlfn.XLOOKUP(C2089,Raw_Data_Paid_23!$C$4:$C$2114,Raw_Data_Paid_23!$C$4:$C$2114,"B1")="B1","B1","B2")),IF(_xlfn.XLOOKUP(C2089,Raw_Data_Paid_23!$C$4:$C$2114,Raw_Data_Paid_23!$C$4:$C$2114,"C1")="C1","C1","C2"))</f>
        <v>C1</v>
      </c>
      <c r="P2089" t="str">
        <f t="shared" si="82"/>
        <v>2021C1Motor Commercial</v>
      </c>
    </row>
    <row r="2090" spans="3:16" x14ac:dyDescent="0.35">
      <c r="C2090" s="6" t="s">
        <v>1391</v>
      </c>
      <c r="D2090" s="7" t="s">
        <v>4107</v>
      </c>
      <c r="E2090" s="7" t="s">
        <v>5294</v>
      </c>
      <c r="F2090" s="8" t="s">
        <v>4244</v>
      </c>
      <c r="G2090" s="9">
        <v>30000</v>
      </c>
      <c r="H2090" s="10">
        <v>2020</v>
      </c>
      <c r="I2090" s="10">
        <v>2021</v>
      </c>
      <c r="J2090" s="11" t="s">
        <v>11</v>
      </c>
      <c r="K2090" s="12">
        <v>30000</v>
      </c>
      <c r="L2090" s="12">
        <v>1</v>
      </c>
      <c r="M2090" s="33" t="str">
        <f>IF(_xlfn.XLOOKUP(C2090,Raw_Data_OS_23!$C$7:$C$4518,Raw_Data_OS_23!$G$7:$G$4518,"Paid/ Closed")="Paid/ Closed","Paid/ Closed", "Still_Outstanding")</f>
        <v>Paid/ Closed</v>
      </c>
      <c r="N2090" s="33">
        <f>IF(_xlfn.XLOOKUP(C2090,Raw_Data_Paid_23!$C$4:$C$2114,Raw_Data_Paid_23!$C$4:$C$2114,1)= 1,1,0)</f>
        <v>1</v>
      </c>
      <c r="O2090" t="str">
        <f>IF(M2090=$W$7,IF(AND(N2090,_xlfn.XLOOKUP(C2090,Raw_Data_OS_23!$C$7:$C$4518,Raw_Data_OS_23!$G$7:$G$4518,0)=G2090),"A",IF(_xlfn.XLOOKUP(C2090,Raw_Data_Paid_23!$C$4:$C$2114,Raw_Data_Paid_23!$C$4:$C$2114,"B1")="B1","B1","B2")),IF(_xlfn.XLOOKUP(C2090,Raw_Data_Paid_23!$C$4:$C$2114,Raw_Data_Paid_23!$C$4:$C$2114,"C1")="C1","C1","C2"))</f>
        <v>C1</v>
      </c>
      <c r="P2090" t="str">
        <f t="shared" si="82"/>
        <v>2020C1Marine</v>
      </c>
    </row>
    <row r="2091" spans="3:16" x14ac:dyDescent="0.35">
      <c r="C2091" s="6" t="s">
        <v>2181</v>
      </c>
      <c r="D2091" s="7" t="s">
        <v>4367</v>
      </c>
      <c r="E2091" s="7" t="s">
        <v>5294</v>
      </c>
      <c r="F2091" s="8" t="s">
        <v>4244</v>
      </c>
      <c r="G2091" s="9">
        <v>85000</v>
      </c>
      <c r="H2091" s="10">
        <v>2020</v>
      </c>
      <c r="I2091" s="10">
        <v>2021</v>
      </c>
      <c r="J2091" s="11" t="s">
        <v>35</v>
      </c>
      <c r="K2091" s="12">
        <v>85000</v>
      </c>
      <c r="L2091" s="12">
        <v>1</v>
      </c>
      <c r="M2091" s="33" t="str">
        <f>IF(_xlfn.XLOOKUP(C2091,Raw_Data_OS_23!$C$7:$C$4518,Raw_Data_OS_23!$G$7:$G$4518,"Paid/ Closed")="Paid/ Closed","Paid/ Closed", "Still_Outstanding")</f>
        <v>Still_Outstanding</v>
      </c>
      <c r="N2091" s="33">
        <f>IF(_xlfn.XLOOKUP(C2091,Raw_Data_Paid_23!$C$4:$C$2114,Raw_Data_Paid_23!$C$4:$C$2114,1)= 1,1,0)</f>
        <v>1</v>
      </c>
      <c r="O2091" t="str">
        <f>IF(M2091=$W$7,IF(AND(N2091,_xlfn.XLOOKUP(C2091,Raw_Data_OS_23!$C$7:$C$4518,Raw_Data_OS_23!$G$7:$G$4518,0)=G2091),"A",IF(_xlfn.XLOOKUP(C2091,Raw_Data_Paid_23!$C$4:$C$2114,Raw_Data_Paid_23!$C$4:$C$2114,"B1")="B1","B1","B2")),IF(_xlfn.XLOOKUP(C2091,Raw_Data_Paid_23!$C$4:$C$2114,Raw_Data_Paid_23!$C$4:$C$2114,"C1")="C1","C1","C2"))</f>
        <v>B1</v>
      </c>
      <c r="P2091" t="str">
        <f t="shared" si="82"/>
        <v>2020B1Marine</v>
      </c>
    </row>
    <row r="2092" spans="3:16" x14ac:dyDescent="0.35">
      <c r="C2092" s="6" t="s">
        <v>2182</v>
      </c>
      <c r="D2092" s="7" t="s">
        <v>4457</v>
      </c>
      <c r="E2092" s="7" t="s">
        <v>5232</v>
      </c>
      <c r="F2092" s="8" t="s">
        <v>4214</v>
      </c>
      <c r="G2092" s="9">
        <v>100000</v>
      </c>
      <c r="H2092" s="10">
        <v>2021</v>
      </c>
      <c r="I2092" s="10">
        <v>2021</v>
      </c>
      <c r="J2092" s="11" t="s">
        <v>21</v>
      </c>
      <c r="K2092" s="12">
        <v>100000</v>
      </c>
      <c r="L2092" s="12">
        <v>1</v>
      </c>
      <c r="M2092" s="33" t="str">
        <f>IF(_xlfn.XLOOKUP(C2092,Raw_Data_OS_23!$C$7:$C$4518,Raw_Data_OS_23!$G$7:$G$4518,"Paid/ Closed")="Paid/ Closed","Paid/ Closed", "Still_Outstanding")</f>
        <v>Still_Outstanding</v>
      </c>
      <c r="N2092" s="33">
        <f>IF(_xlfn.XLOOKUP(C2092,Raw_Data_Paid_23!$C$4:$C$2114,Raw_Data_Paid_23!$C$4:$C$2114,1)= 1,1,0)</f>
        <v>1</v>
      </c>
      <c r="O2092" t="str">
        <f>IF(M2092=$W$7,IF(AND(N2092,_xlfn.XLOOKUP(C2092,Raw_Data_OS_23!$C$7:$C$4518,Raw_Data_OS_23!$G$7:$G$4518,0)=G2092),"A",IF(_xlfn.XLOOKUP(C2092,Raw_Data_Paid_23!$C$4:$C$2114,Raw_Data_Paid_23!$C$4:$C$2114,"B1")="B1","B1","B2")),IF(_xlfn.XLOOKUP(C2092,Raw_Data_Paid_23!$C$4:$C$2114,Raw_Data_Paid_23!$C$4:$C$2114,"C1")="C1","C1","C2"))</f>
        <v>A</v>
      </c>
      <c r="P2092" t="str">
        <f t="shared" si="82"/>
        <v>2021ALiability</v>
      </c>
    </row>
    <row r="2093" spans="3:16" x14ac:dyDescent="0.35">
      <c r="C2093" s="6" t="s">
        <v>1392</v>
      </c>
      <c r="D2093" s="7" t="s">
        <v>4457</v>
      </c>
      <c r="E2093" s="7" t="s">
        <v>5223</v>
      </c>
      <c r="F2093" s="8" t="s">
        <v>3910</v>
      </c>
      <c r="G2093" s="9">
        <v>10500</v>
      </c>
      <c r="H2093" s="10">
        <v>2021</v>
      </c>
      <c r="I2093" s="10">
        <v>2021</v>
      </c>
      <c r="J2093" s="11" t="s">
        <v>21</v>
      </c>
      <c r="K2093" s="12">
        <v>10500</v>
      </c>
      <c r="L2093" s="12">
        <v>1</v>
      </c>
      <c r="M2093" s="33" t="str">
        <f>IF(_xlfn.XLOOKUP(C2093,Raw_Data_OS_23!$C$7:$C$4518,Raw_Data_OS_23!$G$7:$G$4518,"Paid/ Closed")="Paid/ Closed","Paid/ Closed", "Still_Outstanding")</f>
        <v>Still_Outstanding</v>
      </c>
      <c r="N2093" s="33">
        <f>IF(_xlfn.XLOOKUP(C2093,Raw_Data_Paid_23!$C$4:$C$2114,Raw_Data_Paid_23!$C$4:$C$2114,1)= 1,1,0)</f>
        <v>1</v>
      </c>
      <c r="O2093" t="str">
        <f>IF(M2093=$W$7,IF(AND(N2093,_xlfn.XLOOKUP(C2093,Raw_Data_OS_23!$C$7:$C$4518,Raw_Data_OS_23!$G$7:$G$4518,0)=G2093),"A",IF(_xlfn.XLOOKUP(C2093,Raw_Data_Paid_23!$C$4:$C$2114,Raw_Data_Paid_23!$C$4:$C$2114,"B1")="B1","B1","B2")),IF(_xlfn.XLOOKUP(C2093,Raw_Data_Paid_23!$C$4:$C$2114,Raw_Data_Paid_23!$C$4:$C$2114,"C1")="C1","C1","C2"))</f>
        <v>B1</v>
      </c>
      <c r="P2093" t="str">
        <f t="shared" si="82"/>
        <v>2021B1Motor Private</v>
      </c>
    </row>
    <row r="2094" spans="3:16" x14ac:dyDescent="0.35">
      <c r="C2094" s="6" t="s">
        <v>1393</v>
      </c>
      <c r="D2094" s="7" t="s">
        <v>5251</v>
      </c>
      <c r="E2094" s="7" t="s">
        <v>5296</v>
      </c>
      <c r="F2094" s="8" t="s">
        <v>3910</v>
      </c>
      <c r="G2094" s="9">
        <v>64000</v>
      </c>
      <c r="H2094" s="10">
        <v>2021</v>
      </c>
      <c r="I2094" s="10">
        <v>2021</v>
      </c>
      <c r="J2094" s="11" t="s">
        <v>21</v>
      </c>
      <c r="K2094" s="12">
        <v>64000</v>
      </c>
      <c r="L2094" s="12">
        <v>1</v>
      </c>
      <c r="M2094" s="33" t="str">
        <f>IF(_xlfn.XLOOKUP(C2094,Raw_Data_OS_23!$C$7:$C$4518,Raw_Data_OS_23!$G$7:$G$4518,"Paid/ Closed")="Paid/ Closed","Paid/ Closed", "Still_Outstanding")</f>
        <v>Still_Outstanding</v>
      </c>
      <c r="N2094" s="33">
        <f>IF(_xlfn.XLOOKUP(C2094,Raw_Data_Paid_23!$C$4:$C$2114,Raw_Data_Paid_23!$C$4:$C$2114,1)= 1,1,0)</f>
        <v>1</v>
      </c>
      <c r="O2094" t="str">
        <f>IF(M2094=$W$7,IF(AND(N2094,_xlfn.XLOOKUP(C2094,Raw_Data_OS_23!$C$7:$C$4518,Raw_Data_OS_23!$G$7:$G$4518,0)=G2094),"A",IF(_xlfn.XLOOKUP(C2094,Raw_Data_Paid_23!$C$4:$C$2114,Raw_Data_Paid_23!$C$4:$C$2114,"B1")="B1","B1","B2")),IF(_xlfn.XLOOKUP(C2094,Raw_Data_Paid_23!$C$4:$C$2114,Raw_Data_Paid_23!$C$4:$C$2114,"C1")="C1","C1","C2"))</f>
        <v>B1</v>
      </c>
      <c r="P2094" t="str">
        <f t="shared" si="82"/>
        <v>2021B1Motor Private</v>
      </c>
    </row>
    <row r="2095" spans="3:16" x14ac:dyDescent="0.35">
      <c r="C2095" s="6" t="s">
        <v>1394</v>
      </c>
      <c r="D2095" s="7" t="s">
        <v>5295</v>
      </c>
      <c r="E2095" s="7" t="s">
        <v>5294</v>
      </c>
      <c r="F2095" s="8" t="s">
        <v>3910</v>
      </c>
      <c r="G2095" s="9">
        <v>9232</v>
      </c>
      <c r="H2095" s="10">
        <v>2021</v>
      </c>
      <c r="I2095" s="10">
        <v>2021</v>
      </c>
      <c r="J2095" s="11" t="s">
        <v>21</v>
      </c>
      <c r="K2095" s="12">
        <v>9232</v>
      </c>
      <c r="L2095" s="12">
        <v>1</v>
      </c>
      <c r="M2095" s="33" t="str">
        <f>IF(_xlfn.XLOOKUP(C2095,Raw_Data_OS_23!$C$7:$C$4518,Raw_Data_OS_23!$G$7:$G$4518,"Paid/ Closed")="Paid/ Closed","Paid/ Closed", "Still_Outstanding")</f>
        <v>Still_Outstanding</v>
      </c>
      <c r="N2095" s="33">
        <f>IF(_xlfn.XLOOKUP(C2095,Raw_Data_Paid_23!$C$4:$C$2114,Raw_Data_Paid_23!$C$4:$C$2114,1)= 1,1,0)</f>
        <v>1</v>
      </c>
      <c r="O2095" t="str">
        <f>IF(M2095=$W$7,IF(AND(N2095,_xlfn.XLOOKUP(C2095,Raw_Data_OS_23!$C$7:$C$4518,Raw_Data_OS_23!$G$7:$G$4518,0)=G2095),"A",IF(_xlfn.XLOOKUP(C2095,Raw_Data_Paid_23!$C$4:$C$2114,Raw_Data_Paid_23!$C$4:$C$2114,"B1")="B1","B1","B2")),IF(_xlfn.XLOOKUP(C2095,Raw_Data_Paid_23!$C$4:$C$2114,Raw_Data_Paid_23!$C$4:$C$2114,"C1")="C1","C1","C2"))</f>
        <v>B1</v>
      </c>
      <c r="P2095" t="str">
        <f t="shared" si="82"/>
        <v>2021B1Motor Private</v>
      </c>
    </row>
    <row r="2096" spans="3:16" x14ac:dyDescent="0.35">
      <c r="C2096" s="6" t="s">
        <v>2183</v>
      </c>
      <c r="D2096" s="7" t="s">
        <v>5256</v>
      </c>
      <c r="E2096" s="7" t="s">
        <v>5296</v>
      </c>
      <c r="F2096" s="8" t="s">
        <v>3910</v>
      </c>
      <c r="G2096" s="9">
        <v>61300</v>
      </c>
      <c r="H2096" s="10">
        <v>2021</v>
      </c>
      <c r="I2096" s="10">
        <v>2021</v>
      </c>
      <c r="J2096" s="11" t="s">
        <v>21</v>
      </c>
      <c r="K2096" s="12">
        <v>61300</v>
      </c>
      <c r="L2096" s="12">
        <v>1</v>
      </c>
      <c r="M2096" s="33" t="str">
        <f>IF(_xlfn.XLOOKUP(C2096,Raw_Data_OS_23!$C$7:$C$4518,Raw_Data_OS_23!$G$7:$G$4518,"Paid/ Closed")="Paid/ Closed","Paid/ Closed", "Still_Outstanding")</f>
        <v>Still_Outstanding</v>
      </c>
      <c r="N2096" s="33">
        <f>IF(_xlfn.XLOOKUP(C2096,Raw_Data_Paid_23!$C$4:$C$2114,Raw_Data_Paid_23!$C$4:$C$2114,1)= 1,1,0)</f>
        <v>0</v>
      </c>
      <c r="O2096" t="str">
        <f>IF(M2096=$W$7,IF(AND(N2096,_xlfn.XLOOKUP(C2096,Raw_Data_OS_23!$C$7:$C$4518,Raw_Data_OS_23!$G$7:$G$4518,0)=G2096),"A",IF(_xlfn.XLOOKUP(C2096,Raw_Data_Paid_23!$C$4:$C$2114,Raw_Data_Paid_23!$C$4:$C$2114,"B1")="B1","B1","B2")),IF(_xlfn.XLOOKUP(C2096,Raw_Data_Paid_23!$C$4:$C$2114,Raw_Data_Paid_23!$C$4:$C$2114,"C1")="C1","C1","C2"))</f>
        <v>B2</v>
      </c>
      <c r="P2096" t="str">
        <f t="shared" si="82"/>
        <v>2021B2Motor Private</v>
      </c>
    </row>
    <row r="2097" spans="3:16" x14ac:dyDescent="0.35">
      <c r="C2097" s="6" t="s">
        <v>2184</v>
      </c>
      <c r="D2097" s="7" t="s">
        <v>5244</v>
      </c>
      <c r="E2097" s="7" t="s">
        <v>5256</v>
      </c>
      <c r="F2097" s="8" t="s">
        <v>3910</v>
      </c>
      <c r="G2097" s="9">
        <v>800000</v>
      </c>
      <c r="H2097" s="10">
        <v>2021</v>
      </c>
      <c r="I2097" s="10">
        <v>2021</v>
      </c>
      <c r="J2097" s="11" t="s">
        <v>21</v>
      </c>
      <c r="K2097" s="12">
        <v>800000</v>
      </c>
      <c r="L2097" s="12">
        <v>1</v>
      </c>
      <c r="M2097" s="33" t="str">
        <f>IF(_xlfn.XLOOKUP(C2097,Raw_Data_OS_23!$C$7:$C$4518,Raw_Data_OS_23!$G$7:$G$4518,"Paid/ Closed")="Paid/ Closed","Paid/ Closed", "Still_Outstanding")</f>
        <v>Still_Outstanding</v>
      </c>
      <c r="N2097" s="33">
        <f>IF(_xlfn.XLOOKUP(C2097,Raw_Data_Paid_23!$C$4:$C$2114,Raw_Data_Paid_23!$C$4:$C$2114,1)= 1,1,0)</f>
        <v>1</v>
      </c>
      <c r="O2097" t="str">
        <f>IF(M2097=$W$7,IF(AND(N2097,_xlfn.XLOOKUP(C2097,Raw_Data_OS_23!$C$7:$C$4518,Raw_Data_OS_23!$G$7:$G$4518,0)=G2097),"A",IF(_xlfn.XLOOKUP(C2097,Raw_Data_Paid_23!$C$4:$C$2114,Raw_Data_Paid_23!$C$4:$C$2114,"B1")="B1","B1","B2")),IF(_xlfn.XLOOKUP(C2097,Raw_Data_Paid_23!$C$4:$C$2114,Raw_Data_Paid_23!$C$4:$C$2114,"C1")="C1","C1","C2"))</f>
        <v>A</v>
      </c>
      <c r="P2097" t="str">
        <f t="shared" si="82"/>
        <v>2021AMotor Private</v>
      </c>
    </row>
    <row r="2098" spans="3:16" x14ac:dyDescent="0.35">
      <c r="C2098" s="6" t="s">
        <v>1395</v>
      </c>
      <c r="D2098" s="7" t="s">
        <v>4171</v>
      </c>
      <c r="E2098" s="7" t="s">
        <v>5254</v>
      </c>
      <c r="F2098" s="8" t="s">
        <v>3910</v>
      </c>
      <c r="G2098" s="9">
        <v>500000</v>
      </c>
      <c r="H2098" s="10">
        <v>2021</v>
      </c>
      <c r="I2098" s="10">
        <v>2021</v>
      </c>
      <c r="J2098" s="11" t="s">
        <v>21</v>
      </c>
      <c r="K2098" s="12">
        <v>500000</v>
      </c>
      <c r="L2098" s="12">
        <v>1</v>
      </c>
      <c r="M2098" s="33" t="str">
        <f>IF(_xlfn.XLOOKUP(C2098,Raw_Data_OS_23!$C$7:$C$4518,Raw_Data_OS_23!$G$7:$G$4518,"Paid/ Closed")="Paid/ Closed","Paid/ Closed", "Still_Outstanding")</f>
        <v>Still_Outstanding</v>
      </c>
      <c r="N2098" s="33">
        <f>IF(_xlfn.XLOOKUP(C2098,Raw_Data_Paid_23!$C$4:$C$2114,Raw_Data_Paid_23!$C$4:$C$2114,1)= 1,1,0)</f>
        <v>1</v>
      </c>
      <c r="O2098" t="str">
        <f>IF(M2098=$W$7,IF(AND(N2098,_xlfn.XLOOKUP(C2098,Raw_Data_OS_23!$C$7:$C$4518,Raw_Data_OS_23!$G$7:$G$4518,0)=G2098),"A",IF(_xlfn.XLOOKUP(C2098,Raw_Data_Paid_23!$C$4:$C$2114,Raw_Data_Paid_23!$C$4:$C$2114,"B1")="B1","B1","B2")),IF(_xlfn.XLOOKUP(C2098,Raw_Data_Paid_23!$C$4:$C$2114,Raw_Data_Paid_23!$C$4:$C$2114,"C1")="C1","C1","C2"))</f>
        <v>A</v>
      </c>
      <c r="P2098" t="str">
        <f t="shared" si="82"/>
        <v>2021AMotor Private</v>
      </c>
    </row>
    <row r="2099" spans="3:16" x14ac:dyDescent="0.35">
      <c r="C2099" s="6" t="s">
        <v>1396</v>
      </c>
      <c r="D2099" s="7" t="s">
        <v>3993</v>
      </c>
      <c r="E2099" s="7" t="s">
        <v>5294</v>
      </c>
      <c r="F2099" s="8" t="s">
        <v>3908</v>
      </c>
      <c r="G2099" s="9">
        <v>449500</v>
      </c>
      <c r="H2099" s="10">
        <v>2020</v>
      </c>
      <c r="I2099" s="10">
        <v>2021</v>
      </c>
      <c r="J2099" s="11" t="s">
        <v>33</v>
      </c>
      <c r="K2099" s="12">
        <v>449500</v>
      </c>
      <c r="L2099" s="12">
        <v>1</v>
      </c>
      <c r="M2099" s="33" t="str">
        <f>IF(_xlfn.XLOOKUP(C2099,Raw_Data_OS_23!$C$7:$C$4518,Raw_Data_OS_23!$G$7:$G$4518,"Paid/ Closed")="Paid/ Closed","Paid/ Closed", "Still_Outstanding")</f>
        <v>Still_Outstanding</v>
      </c>
      <c r="N2099" s="33">
        <f>IF(_xlfn.XLOOKUP(C2099,Raw_Data_Paid_23!$C$4:$C$2114,Raw_Data_Paid_23!$C$4:$C$2114,1)= 1,1,0)</f>
        <v>1</v>
      </c>
      <c r="O2099" t="str">
        <f>IF(M2099=$W$7,IF(AND(N2099,_xlfn.XLOOKUP(C2099,Raw_Data_OS_23!$C$7:$C$4518,Raw_Data_OS_23!$G$7:$G$4518,0)=G2099),"A",IF(_xlfn.XLOOKUP(C2099,Raw_Data_Paid_23!$C$4:$C$2114,Raw_Data_Paid_23!$C$4:$C$2114,"B1")="B1","B1","B2")),IF(_xlfn.XLOOKUP(C2099,Raw_Data_Paid_23!$C$4:$C$2114,Raw_Data_Paid_23!$C$4:$C$2114,"C1")="C1","C1","C2"))</f>
        <v>B1</v>
      </c>
      <c r="P2099" t="str">
        <f t="shared" si="82"/>
        <v>2020B1Motor Commercial</v>
      </c>
    </row>
    <row r="2100" spans="3:16" x14ac:dyDescent="0.35">
      <c r="C2100" s="6" t="s">
        <v>5297</v>
      </c>
      <c r="D2100" s="7" t="s">
        <v>5296</v>
      </c>
      <c r="E2100" s="7" t="s">
        <v>5296</v>
      </c>
      <c r="F2100" s="8" t="s">
        <v>3910</v>
      </c>
      <c r="G2100" s="9">
        <v>15000</v>
      </c>
      <c r="H2100" s="10">
        <v>2021</v>
      </c>
      <c r="I2100" s="10">
        <v>2021</v>
      </c>
      <c r="J2100" s="11" t="s">
        <v>21</v>
      </c>
      <c r="K2100" s="12">
        <v>15000</v>
      </c>
      <c r="L2100" s="12">
        <v>1</v>
      </c>
      <c r="M2100" s="33" t="str">
        <f>IF(_xlfn.XLOOKUP(C2100,Raw_Data_OS_23!$C$7:$C$4518,Raw_Data_OS_23!$G$7:$G$4518,"Paid/ Closed")="Paid/ Closed","Paid/ Closed", "Still_Outstanding")</f>
        <v>Paid/ Closed</v>
      </c>
      <c r="N2100" s="33">
        <f>IF(_xlfn.XLOOKUP(C2100,Raw_Data_Paid_23!$C$4:$C$2114,Raw_Data_Paid_23!$C$4:$C$2114,1)= 1,1,0)</f>
        <v>0</v>
      </c>
      <c r="O2100" t="str">
        <f>IF(M2100=$W$7,IF(AND(N2100,_xlfn.XLOOKUP(C2100,Raw_Data_OS_23!$C$7:$C$4518,Raw_Data_OS_23!$G$7:$G$4518,0)=G2100),"A",IF(_xlfn.XLOOKUP(C2100,Raw_Data_Paid_23!$C$4:$C$2114,Raw_Data_Paid_23!$C$4:$C$2114,"B1")="B1","B1","B2")),IF(_xlfn.XLOOKUP(C2100,Raw_Data_Paid_23!$C$4:$C$2114,Raw_Data_Paid_23!$C$4:$C$2114,"C1")="C1","C1","C2"))</f>
        <v>C2</v>
      </c>
      <c r="P2100" t="str">
        <f t="shared" si="82"/>
        <v>2021C2Motor Private</v>
      </c>
    </row>
    <row r="2101" spans="3:16" x14ac:dyDescent="0.35">
      <c r="C2101" s="6" t="s">
        <v>2185</v>
      </c>
      <c r="D2101" s="7" t="s">
        <v>4096</v>
      </c>
      <c r="E2101" s="7" t="s">
        <v>5296</v>
      </c>
      <c r="F2101" s="8" t="s">
        <v>3910</v>
      </c>
      <c r="G2101" s="9">
        <v>680000</v>
      </c>
      <c r="H2101" s="10">
        <v>2020</v>
      </c>
      <c r="I2101" s="10">
        <v>2021</v>
      </c>
      <c r="J2101" s="11" t="s">
        <v>11</v>
      </c>
      <c r="K2101" s="12">
        <v>680000</v>
      </c>
      <c r="L2101" s="12">
        <v>1</v>
      </c>
      <c r="M2101" s="33" t="str">
        <f>IF(_xlfn.XLOOKUP(C2101,Raw_Data_OS_23!$C$7:$C$4518,Raw_Data_OS_23!$G$7:$G$4518,"Paid/ Closed")="Paid/ Closed","Paid/ Closed", "Still_Outstanding")</f>
        <v>Still_Outstanding</v>
      </c>
      <c r="N2101" s="33">
        <f>IF(_xlfn.XLOOKUP(C2101,Raw_Data_Paid_23!$C$4:$C$2114,Raw_Data_Paid_23!$C$4:$C$2114,1)= 1,1,0)</f>
        <v>1</v>
      </c>
      <c r="O2101" t="str">
        <f>IF(M2101=$W$7,IF(AND(N2101,_xlfn.XLOOKUP(C2101,Raw_Data_OS_23!$C$7:$C$4518,Raw_Data_OS_23!$G$7:$G$4518,0)=G2101),"A",IF(_xlfn.XLOOKUP(C2101,Raw_Data_Paid_23!$C$4:$C$2114,Raw_Data_Paid_23!$C$4:$C$2114,"B1")="B1","B1","B2")),IF(_xlfn.XLOOKUP(C2101,Raw_Data_Paid_23!$C$4:$C$2114,Raw_Data_Paid_23!$C$4:$C$2114,"C1")="C1","C1","C2"))</f>
        <v>B1</v>
      </c>
      <c r="P2101" t="str">
        <f t="shared" si="82"/>
        <v>2020B1Motor Private</v>
      </c>
    </row>
    <row r="2102" spans="3:16" x14ac:dyDescent="0.35">
      <c r="C2102" s="6" t="s">
        <v>1397</v>
      </c>
      <c r="D2102" s="7" t="s">
        <v>5295</v>
      </c>
      <c r="E2102" s="7" t="s">
        <v>5296</v>
      </c>
      <c r="F2102" s="8" t="s">
        <v>3910</v>
      </c>
      <c r="G2102" s="9">
        <v>19064</v>
      </c>
      <c r="H2102" s="10">
        <v>2021</v>
      </c>
      <c r="I2102" s="10">
        <v>2021</v>
      </c>
      <c r="J2102" s="11" t="s">
        <v>21</v>
      </c>
      <c r="K2102" s="12">
        <v>19064</v>
      </c>
      <c r="L2102" s="12">
        <v>1</v>
      </c>
      <c r="M2102" s="33" t="str">
        <f>IF(_xlfn.XLOOKUP(C2102,Raw_Data_OS_23!$C$7:$C$4518,Raw_Data_OS_23!$G$7:$G$4518,"Paid/ Closed")="Paid/ Closed","Paid/ Closed", "Still_Outstanding")</f>
        <v>Still_Outstanding</v>
      </c>
      <c r="N2102" s="33">
        <f>IF(_xlfn.XLOOKUP(C2102,Raw_Data_Paid_23!$C$4:$C$2114,Raw_Data_Paid_23!$C$4:$C$2114,1)= 1,1,0)</f>
        <v>1</v>
      </c>
      <c r="O2102" t="str">
        <f>IF(M2102=$W$7,IF(AND(N2102,_xlfn.XLOOKUP(C2102,Raw_Data_OS_23!$C$7:$C$4518,Raw_Data_OS_23!$G$7:$G$4518,0)=G2102),"A",IF(_xlfn.XLOOKUP(C2102,Raw_Data_Paid_23!$C$4:$C$2114,Raw_Data_Paid_23!$C$4:$C$2114,"B1")="B1","B1","B2")),IF(_xlfn.XLOOKUP(C2102,Raw_Data_Paid_23!$C$4:$C$2114,Raw_Data_Paid_23!$C$4:$C$2114,"C1")="C1","C1","C2"))</f>
        <v>B1</v>
      </c>
      <c r="P2102" t="str">
        <f t="shared" si="82"/>
        <v>2021B1Motor Private</v>
      </c>
    </row>
    <row r="2103" spans="3:16" x14ac:dyDescent="0.35">
      <c r="C2103" s="6" t="s">
        <v>1398</v>
      </c>
      <c r="D2103" s="7" t="s">
        <v>5295</v>
      </c>
      <c r="E2103" s="7" t="s">
        <v>5296</v>
      </c>
      <c r="F2103" s="8" t="s">
        <v>3910</v>
      </c>
      <c r="G2103" s="9">
        <v>916</v>
      </c>
      <c r="H2103" s="10">
        <v>2021</v>
      </c>
      <c r="I2103" s="10">
        <v>2021</v>
      </c>
      <c r="J2103" s="11" t="s">
        <v>21</v>
      </c>
      <c r="K2103" s="12">
        <v>916</v>
      </c>
      <c r="L2103" s="12">
        <v>1</v>
      </c>
      <c r="M2103" s="33" t="str">
        <f>IF(_xlfn.XLOOKUP(C2103,Raw_Data_OS_23!$C$7:$C$4518,Raw_Data_OS_23!$G$7:$G$4518,"Paid/ Closed")="Paid/ Closed","Paid/ Closed", "Still_Outstanding")</f>
        <v>Paid/ Closed</v>
      </c>
      <c r="N2103" s="33">
        <f>IF(_xlfn.XLOOKUP(C2103,Raw_Data_Paid_23!$C$4:$C$2114,Raw_Data_Paid_23!$C$4:$C$2114,1)= 1,1,0)</f>
        <v>1</v>
      </c>
      <c r="O2103" t="str">
        <f>IF(M2103=$W$7,IF(AND(N2103,_xlfn.XLOOKUP(C2103,Raw_Data_OS_23!$C$7:$C$4518,Raw_Data_OS_23!$G$7:$G$4518,0)=G2103),"A",IF(_xlfn.XLOOKUP(C2103,Raw_Data_Paid_23!$C$4:$C$2114,Raw_Data_Paid_23!$C$4:$C$2114,"B1")="B1","B1","B2")),IF(_xlfn.XLOOKUP(C2103,Raw_Data_Paid_23!$C$4:$C$2114,Raw_Data_Paid_23!$C$4:$C$2114,"C1")="C1","C1","C2"))</f>
        <v>C1</v>
      </c>
      <c r="P2103" t="str">
        <f t="shared" si="82"/>
        <v>2021C1Motor Private</v>
      </c>
    </row>
    <row r="2104" spans="3:16" x14ac:dyDescent="0.35">
      <c r="C2104" s="6" t="s">
        <v>2186</v>
      </c>
      <c r="D2104" s="7" t="s">
        <v>5234</v>
      </c>
      <c r="E2104" s="7" t="s">
        <v>5234</v>
      </c>
      <c r="F2104" s="8" t="s">
        <v>3910</v>
      </c>
      <c r="G2104" s="9">
        <v>264043.68420000002</v>
      </c>
      <c r="H2104" s="10">
        <v>2021</v>
      </c>
      <c r="I2104" s="10">
        <v>2021</v>
      </c>
      <c r="J2104" s="11" t="s">
        <v>21</v>
      </c>
      <c r="K2104" s="12">
        <v>264043.68420000002</v>
      </c>
      <c r="L2104" s="12">
        <v>1</v>
      </c>
      <c r="M2104" s="33" t="str">
        <f>IF(_xlfn.XLOOKUP(C2104,Raw_Data_OS_23!$C$7:$C$4518,Raw_Data_OS_23!$G$7:$G$4518,"Paid/ Closed")="Paid/ Closed","Paid/ Closed", "Still_Outstanding")</f>
        <v>Still_Outstanding</v>
      </c>
      <c r="N2104" s="33">
        <f>IF(_xlfn.XLOOKUP(C2104,Raw_Data_Paid_23!$C$4:$C$2114,Raw_Data_Paid_23!$C$4:$C$2114,1)= 1,1,0)</f>
        <v>1</v>
      </c>
      <c r="O2104" t="str">
        <f>IF(M2104=$W$7,IF(AND(N2104,_xlfn.XLOOKUP(C2104,Raw_Data_OS_23!$C$7:$C$4518,Raw_Data_OS_23!$G$7:$G$4518,0)=G2104),"A",IF(_xlfn.XLOOKUP(C2104,Raw_Data_Paid_23!$C$4:$C$2114,Raw_Data_Paid_23!$C$4:$C$2114,"B1")="B1","B1","B2")),IF(_xlfn.XLOOKUP(C2104,Raw_Data_Paid_23!$C$4:$C$2114,Raw_Data_Paid_23!$C$4:$C$2114,"C1")="C1","C1","C2"))</f>
        <v>B1</v>
      </c>
      <c r="P2104" t="str">
        <f t="shared" si="82"/>
        <v>2021B1Motor Private</v>
      </c>
    </row>
    <row r="2105" spans="3:16" x14ac:dyDescent="0.35">
      <c r="C2105" s="6" t="s">
        <v>1399</v>
      </c>
      <c r="D2105" s="7" t="s">
        <v>5249</v>
      </c>
      <c r="E2105" s="7" t="s">
        <v>5296</v>
      </c>
      <c r="F2105" s="8" t="s">
        <v>3910</v>
      </c>
      <c r="G2105" s="9">
        <v>4300</v>
      </c>
      <c r="H2105" s="10">
        <v>2021</v>
      </c>
      <c r="I2105" s="10">
        <v>2021</v>
      </c>
      <c r="J2105" s="11" t="s">
        <v>21</v>
      </c>
      <c r="K2105" s="12">
        <v>4300</v>
      </c>
      <c r="L2105" s="12">
        <v>1</v>
      </c>
      <c r="M2105" s="33" t="str">
        <f>IF(_xlfn.XLOOKUP(C2105,Raw_Data_OS_23!$C$7:$C$4518,Raw_Data_OS_23!$G$7:$G$4518,"Paid/ Closed")="Paid/ Closed","Paid/ Closed", "Still_Outstanding")</f>
        <v>Paid/ Closed</v>
      </c>
      <c r="N2105" s="33">
        <f>IF(_xlfn.XLOOKUP(C2105,Raw_Data_Paid_23!$C$4:$C$2114,Raw_Data_Paid_23!$C$4:$C$2114,1)= 1,1,0)</f>
        <v>1</v>
      </c>
      <c r="O2105" t="str">
        <f>IF(M2105=$W$7,IF(AND(N2105,_xlfn.XLOOKUP(C2105,Raw_Data_OS_23!$C$7:$C$4518,Raw_Data_OS_23!$G$7:$G$4518,0)=G2105),"A",IF(_xlfn.XLOOKUP(C2105,Raw_Data_Paid_23!$C$4:$C$2114,Raw_Data_Paid_23!$C$4:$C$2114,"B1")="B1","B1","B2")),IF(_xlfn.XLOOKUP(C2105,Raw_Data_Paid_23!$C$4:$C$2114,Raw_Data_Paid_23!$C$4:$C$2114,"C1")="C1","C1","C2"))</f>
        <v>C1</v>
      </c>
      <c r="P2105" t="str">
        <f t="shared" si="82"/>
        <v>2021C1Motor Private</v>
      </c>
    </row>
    <row r="2106" spans="3:16" x14ac:dyDescent="0.35">
      <c r="C2106" s="6" t="s">
        <v>2187</v>
      </c>
      <c r="D2106" s="7" t="s">
        <v>5294</v>
      </c>
      <c r="E2106" s="7" t="s">
        <v>5296</v>
      </c>
      <c r="F2106" s="8" t="s">
        <v>3908</v>
      </c>
      <c r="G2106" s="9">
        <v>165300</v>
      </c>
      <c r="H2106" s="10">
        <v>2021</v>
      </c>
      <c r="I2106" s="10">
        <v>2021</v>
      </c>
      <c r="J2106" s="11" t="s">
        <v>21</v>
      </c>
      <c r="K2106" s="12">
        <v>165300</v>
      </c>
      <c r="L2106" s="12">
        <v>1</v>
      </c>
      <c r="M2106" s="33" t="str">
        <f>IF(_xlfn.XLOOKUP(C2106,Raw_Data_OS_23!$C$7:$C$4518,Raw_Data_OS_23!$G$7:$G$4518,"Paid/ Closed")="Paid/ Closed","Paid/ Closed", "Still_Outstanding")</f>
        <v>Still_Outstanding</v>
      </c>
      <c r="N2106" s="33">
        <f>IF(_xlfn.XLOOKUP(C2106,Raw_Data_Paid_23!$C$4:$C$2114,Raw_Data_Paid_23!$C$4:$C$2114,1)= 1,1,0)</f>
        <v>1</v>
      </c>
      <c r="O2106" t="str">
        <f>IF(M2106=$W$7,IF(AND(N2106,_xlfn.XLOOKUP(C2106,Raw_Data_OS_23!$C$7:$C$4518,Raw_Data_OS_23!$G$7:$G$4518,0)=G2106),"A",IF(_xlfn.XLOOKUP(C2106,Raw_Data_Paid_23!$C$4:$C$2114,Raw_Data_Paid_23!$C$4:$C$2114,"B1")="B1","B1","B2")),IF(_xlfn.XLOOKUP(C2106,Raw_Data_Paid_23!$C$4:$C$2114,Raw_Data_Paid_23!$C$4:$C$2114,"C1")="C1","C1","C2"))</f>
        <v>B1</v>
      </c>
      <c r="P2106" t="str">
        <f t="shared" si="82"/>
        <v>2021B1Motor Commercial</v>
      </c>
    </row>
    <row r="2107" spans="3:16" x14ac:dyDescent="0.35">
      <c r="C2107" s="6" t="s">
        <v>2188</v>
      </c>
      <c r="D2107" s="7" t="s">
        <v>3907</v>
      </c>
      <c r="E2107" s="7" t="s">
        <v>5296</v>
      </c>
      <c r="F2107" s="8" t="s">
        <v>3910</v>
      </c>
      <c r="G2107" s="9">
        <v>10000</v>
      </c>
      <c r="H2107" s="10">
        <v>2020</v>
      </c>
      <c r="I2107" s="10">
        <v>2021</v>
      </c>
      <c r="J2107" s="11" t="s">
        <v>11</v>
      </c>
      <c r="K2107" s="12">
        <v>10000</v>
      </c>
      <c r="L2107" s="12">
        <v>1</v>
      </c>
      <c r="M2107" s="33" t="str">
        <f>IF(_xlfn.XLOOKUP(C2107,Raw_Data_OS_23!$C$7:$C$4518,Raw_Data_OS_23!$G$7:$G$4518,"Paid/ Closed")="Paid/ Closed","Paid/ Closed", "Still_Outstanding")</f>
        <v>Still_Outstanding</v>
      </c>
      <c r="N2107" s="33">
        <f>IF(_xlfn.XLOOKUP(C2107,Raw_Data_Paid_23!$C$4:$C$2114,Raw_Data_Paid_23!$C$4:$C$2114,1)= 1,1,0)</f>
        <v>1</v>
      </c>
      <c r="O2107" t="str">
        <f>IF(M2107=$W$7,IF(AND(N2107,_xlfn.XLOOKUP(C2107,Raw_Data_OS_23!$C$7:$C$4518,Raw_Data_OS_23!$G$7:$G$4518,0)=G2107),"A",IF(_xlfn.XLOOKUP(C2107,Raw_Data_Paid_23!$C$4:$C$2114,Raw_Data_Paid_23!$C$4:$C$2114,"B1")="B1","B1","B2")),IF(_xlfn.XLOOKUP(C2107,Raw_Data_Paid_23!$C$4:$C$2114,Raw_Data_Paid_23!$C$4:$C$2114,"C1")="C1","C1","C2"))</f>
        <v>B1</v>
      </c>
      <c r="P2107" t="str">
        <f t="shared" si="82"/>
        <v>2020B1Motor Private</v>
      </c>
    </row>
    <row r="2108" spans="3:16" x14ac:dyDescent="0.35">
      <c r="C2108" s="6" t="s">
        <v>2189</v>
      </c>
      <c r="D2108" s="7" t="s">
        <v>5296</v>
      </c>
      <c r="E2108" s="7" t="s">
        <v>5298</v>
      </c>
      <c r="F2108" s="8" t="s">
        <v>3910</v>
      </c>
      <c r="G2108" s="9">
        <v>12000</v>
      </c>
      <c r="H2108" s="10">
        <v>2021</v>
      </c>
      <c r="I2108" s="10">
        <v>2021</v>
      </c>
      <c r="J2108" s="11" t="s">
        <v>21</v>
      </c>
      <c r="K2108" s="12">
        <v>12000</v>
      </c>
      <c r="L2108" s="12">
        <v>1</v>
      </c>
      <c r="M2108" s="33" t="str">
        <f>IF(_xlfn.XLOOKUP(C2108,Raw_Data_OS_23!$C$7:$C$4518,Raw_Data_OS_23!$G$7:$G$4518,"Paid/ Closed")="Paid/ Closed","Paid/ Closed", "Still_Outstanding")</f>
        <v>Paid/ Closed</v>
      </c>
      <c r="N2108" s="33">
        <f>IF(_xlfn.XLOOKUP(C2108,Raw_Data_Paid_23!$C$4:$C$2114,Raw_Data_Paid_23!$C$4:$C$2114,1)= 1,1,0)</f>
        <v>0</v>
      </c>
      <c r="O2108" t="str">
        <f>IF(M2108=$W$7,IF(AND(N2108,_xlfn.XLOOKUP(C2108,Raw_Data_OS_23!$C$7:$C$4518,Raw_Data_OS_23!$G$7:$G$4518,0)=G2108),"A",IF(_xlfn.XLOOKUP(C2108,Raw_Data_Paid_23!$C$4:$C$2114,Raw_Data_Paid_23!$C$4:$C$2114,"B1")="B1","B1","B2")),IF(_xlfn.XLOOKUP(C2108,Raw_Data_Paid_23!$C$4:$C$2114,Raw_Data_Paid_23!$C$4:$C$2114,"C1")="C1","C1","C2"))</f>
        <v>C2</v>
      </c>
      <c r="P2108" t="str">
        <f t="shared" si="82"/>
        <v>2021C2Motor Private</v>
      </c>
    </row>
    <row r="2109" spans="3:16" x14ac:dyDescent="0.35">
      <c r="C2109" s="6" t="s">
        <v>1400</v>
      </c>
      <c r="D2109" s="7" t="s">
        <v>4162</v>
      </c>
      <c r="E2109" s="7" t="s">
        <v>5238</v>
      </c>
      <c r="F2109" s="8" t="s">
        <v>3910</v>
      </c>
      <c r="G2109" s="9">
        <v>3530480</v>
      </c>
      <c r="H2109" s="10">
        <v>2021</v>
      </c>
      <c r="I2109" s="10">
        <v>2021</v>
      </c>
      <c r="J2109" s="11" t="s">
        <v>21</v>
      </c>
      <c r="K2109" s="12">
        <v>30480</v>
      </c>
      <c r="L2109" s="12">
        <v>1</v>
      </c>
      <c r="M2109" s="33" t="str">
        <f>IF(_xlfn.XLOOKUP(C2109,Raw_Data_OS_23!$C$7:$C$4518,Raw_Data_OS_23!$G$7:$G$4518,"Paid/ Closed")="Paid/ Closed","Paid/ Closed", "Still_Outstanding")</f>
        <v>Still_Outstanding</v>
      </c>
      <c r="N2109" s="33">
        <f>IF(_xlfn.XLOOKUP(C2109,Raw_Data_Paid_23!$C$4:$C$2114,Raw_Data_Paid_23!$C$4:$C$2114,1)= 1,1,0)</f>
        <v>0</v>
      </c>
      <c r="O2109" t="str">
        <f>IF(M2109=$W$7,IF(AND(N2109,_xlfn.XLOOKUP(C2109,Raw_Data_OS_23!$C$7:$C$4518,Raw_Data_OS_23!$G$7:$G$4518,0)=G2109),"A",IF(_xlfn.XLOOKUP(C2109,Raw_Data_Paid_23!$C$4:$C$2114,Raw_Data_Paid_23!$C$4:$C$2114,"B1")="B1","B1","B2")),IF(_xlfn.XLOOKUP(C2109,Raw_Data_Paid_23!$C$4:$C$2114,Raw_Data_Paid_23!$C$4:$C$2114,"C1")="C1","C1","C2"))</f>
        <v>B2</v>
      </c>
      <c r="P2109" t="str">
        <f t="shared" si="82"/>
        <v>2021B2Motor Private</v>
      </c>
    </row>
    <row r="2110" spans="3:16" x14ac:dyDescent="0.35">
      <c r="C2110" s="6" t="s">
        <v>2190</v>
      </c>
      <c r="D2110" s="7" t="s">
        <v>5249</v>
      </c>
      <c r="E2110" s="7" t="s">
        <v>5296</v>
      </c>
      <c r="F2110" s="8" t="s">
        <v>3908</v>
      </c>
      <c r="G2110" s="9">
        <v>40000</v>
      </c>
      <c r="H2110" s="10">
        <v>2021</v>
      </c>
      <c r="I2110" s="10">
        <v>2021</v>
      </c>
      <c r="J2110" s="11" t="s">
        <v>21</v>
      </c>
      <c r="K2110" s="12">
        <v>40000</v>
      </c>
      <c r="L2110" s="12">
        <v>1</v>
      </c>
      <c r="M2110" s="33" t="str">
        <f>IF(_xlfn.XLOOKUP(C2110,Raw_Data_OS_23!$C$7:$C$4518,Raw_Data_OS_23!$G$7:$G$4518,"Paid/ Closed")="Paid/ Closed","Paid/ Closed", "Still_Outstanding")</f>
        <v>Still_Outstanding</v>
      </c>
      <c r="N2110" s="33">
        <f>IF(_xlfn.XLOOKUP(C2110,Raw_Data_Paid_23!$C$4:$C$2114,Raw_Data_Paid_23!$C$4:$C$2114,1)= 1,1,0)</f>
        <v>1</v>
      </c>
      <c r="O2110" t="str">
        <f>IF(M2110=$W$7,IF(AND(N2110,_xlfn.XLOOKUP(C2110,Raw_Data_OS_23!$C$7:$C$4518,Raw_Data_OS_23!$G$7:$G$4518,0)=G2110),"A",IF(_xlfn.XLOOKUP(C2110,Raw_Data_Paid_23!$C$4:$C$2114,Raw_Data_Paid_23!$C$4:$C$2114,"B1")="B1","B1","B2")),IF(_xlfn.XLOOKUP(C2110,Raw_Data_Paid_23!$C$4:$C$2114,Raw_Data_Paid_23!$C$4:$C$2114,"C1")="C1","C1","C2"))</f>
        <v>B1</v>
      </c>
      <c r="P2110" t="str">
        <f t="shared" si="82"/>
        <v>2021B1Motor Commercial</v>
      </c>
    </row>
    <row r="2111" spans="3:16" x14ac:dyDescent="0.35">
      <c r="C2111" s="6" t="s">
        <v>2191</v>
      </c>
      <c r="D2111" s="7" t="s">
        <v>5294</v>
      </c>
      <c r="E2111" s="7" t="s">
        <v>5296</v>
      </c>
      <c r="F2111" s="8" t="s">
        <v>3910</v>
      </c>
      <c r="G2111" s="9">
        <v>194000</v>
      </c>
      <c r="H2111" s="10">
        <v>2021</v>
      </c>
      <c r="I2111" s="10">
        <v>2021</v>
      </c>
      <c r="J2111" s="11" t="s">
        <v>21</v>
      </c>
      <c r="K2111" s="12">
        <v>194000</v>
      </c>
      <c r="L2111" s="12">
        <v>1</v>
      </c>
      <c r="M2111" s="33" t="str">
        <f>IF(_xlfn.XLOOKUP(C2111,Raw_Data_OS_23!$C$7:$C$4518,Raw_Data_OS_23!$G$7:$G$4518,"Paid/ Closed")="Paid/ Closed","Paid/ Closed", "Still_Outstanding")</f>
        <v>Still_Outstanding</v>
      </c>
      <c r="N2111" s="33">
        <f>IF(_xlfn.XLOOKUP(C2111,Raw_Data_Paid_23!$C$4:$C$2114,Raw_Data_Paid_23!$C$4:$C$2114,1)= 1,1,0)</f>
        <v>1</v>
      </c>
      <c r="O2111" t="str">
        <f>IF(M2111=$W$7,IF(AND(N2111,_xlfn.XLOOKUP(C2111,Raw_Data_OS_23!$C$7:$C$4518,Raw_Data_OS_23!$G$7:$G$4518,0)=G2111),"A",IF(_xlfn.XLOOKUP(C2111,Raw_Data_Paid_23!$C$4:$C$2114,Raw_Data_Paid_23!$C$4:$C$2114,"B1")="B1","B1","B2")),IF(_xlfn.XLOOKUP(C2111,Raw_Data_Paid_23!$C$4:$C$2114,Raw_Data_Paid_23!$C$4:$C$2114,"C1")="C1","C1","C2"))</f>
        <v>B1</v>
      </c>
      <c r="P2111" t="str">
        <f t="shared" si="82"/>
        <v>2021B1Motor Private</v>
      </c>
    </row>
    <row r="2112" spans="3:16" x14ac:dyDescent="0.35">
      <c r="C2112" s="6" t="s">
        <v>1401</v>
      </c>
      <c r="D2112" s="7" t="s">
        <v>5248</v>
      </c>
      <c r="E2112" s="7" t="s">
        <v>5296</v>
      </c>
      <c r="F2112" s="8" t="s">
        <v>3908</v>
      </c>
      <c r="G2112" s="9">
        <v>2995</v>
      </c>
      <c r="H2112" s="10">
        <v>2021</v>
      </c>
      <c r="I2112" s="10">
        <v>2021</v>
      </c>
      <c r="J2112" s="11" t="s">
        <v>21</v>
      </c>
      <c r="K2112" s="12">
        <v>2995</v>
      </c>
      <c r="L2112" s="12">
        <v>1</v>
      </c>
      <c r="M2112" s="33" t="str">
        <f>IF(_xlfn.XLOOKUP(C2112,Raw_Data_OS_23!$C$7:$C$4518,Raw_Data_OS_23!$G$7:$G$4518,"Paid/ Closed")="Paid/ Closed","Paid/ Closed", "Still_Outstanding")</f>
        <v>Paid/ Closed</v>
      </c>
      <c r="N2112" s="33">
        <f>IF(_xlfn.XLOOKUP(C2112,Raw_Data_Paid_23!$C$4:$C$2114,Raw_Data_Paid_23!$C$4:$C$2114,1)= 1,1,0)</f>
        <v>1</v>
      </c>
      <c r="O2112" t="str">
        <f>IF(M2112=$W$7,IF(AND(N2112,_xlfn.XLOOKUP(C2112,Raw_Data_OS_23!$C$7:$C$4518,Raw_Data_OS_23!$G$7:$G$4518,0)=G2112),"A",IF(_xlfn.XLOOKUP(C2112,Raw_Data_Paid_23!$C$4:$C$2114,Raw_Data_Paid_23!$C$4:$C$2114,"B1")="B1","B1","B2")),IF(_xlfn.XLOOKUP(C2112,Raw_Data_Paid_23!$C$4:$C$2114,Raw_Data_Paid_23!$C$4:$C$2114,"C1")="C1","C1","C2"))</f>
        <v>C1</v>
      </c>
      <c r="P2112" t="str">
        <f t="shared" si="82"/>
        <v>2021C1Motor Commercial</v>
      </c>
    </row>
    <row r="2113" spans="3:16" x14ac:dyDescent="0.35">
      <c r="C2113" s="6" t="s">
        <v>1402</v>
      </c>
      <c r="D2113" s="7" t="s">
        <v>5237</v>
      </c>
      <c r="E2113" s="7" t="s">
        <v>5299</v>
      </c>
      <c r="F2113" s="8" t="s">
        <v>3910</v>
      </c>
      <c r="G2113" s="9">
        <v>44160</v>
      </c>
      <c r="H2113" s="10">
        <v>2021</v>
      </c>
      <c r="I2113" s="10">
        <v>2021</v>
      </c>
      <c r="J2113" s="11" t="s">
        <v>21</v>
      </c>
      <c r="K2113" s="12">
        <v>44160</v>
      </c>
      <c r="L2113" s="12">
        <v>1</v>
      </c>
      <c r="M2113" s="33" t="str">
        <f>IF(_xlfn.XLOOKUP(C2113,Raw_Data_OS_23!$C$7:$C$4518,Raw_Data_OS_23!$G$7:$G$4518,"Paid/ Closed")="Paid/ Closed","Paid/ Closed", "Still_Outstanding")</f>
        <v>Still_Outstanding</v>
      </c>
      <c r="N2113" s="33">
        <f>IF(_xlfn.XLOOKUP(C2113,Raw_Data_Paid_23!$C$4:$C$2114,Raw_Data_Paid_23!$C$4:$C$2114,1)= 1,1,0)</f>
        <v>1</v>
      </c>
      <c r="O2113" t="str">
        <f>IF(M2113=$W$7,IF(AND(N2113,_xlfn.XLOOKUP(C2113,Raw_Data_OS_23!$C$7:$C$4518,Raw_Data_OS_23!$G$7:$G$4518,0)=G2113),"A",IF(_xlfn.XLOOKUP(C2113,Raw_Data_Paid_23!$C$4:$C$2114,Raw_Data_Paid_23!$C$4:$C$2114,"B1")="B1","B1","B2")),IF(_xlfn.XLOOKUP(C2113,Raw_Data_Paid_23!$C$4:$C$2114,Raw_Data_Paid_23!$C$4:$C$2114,"C1")="C1","C1","C2"))</f>
        <v>B1</v>
      </c>
      <c r="P2113" t="str">
        <f t="shared" si="82"/>
        <v>2021B1Motor Private</v>
      </c>
    </row>
    <row r="2114" spans="3:16" x14ac:dyDescent="0.35">
      <c r="C2114" s="6" t="s">
        <v>1403</v>
      </c>
      <c r="D2114" s="7" t="s">
        <v>5294</v>
      </c>
      <c r="E2114" s="7" t="s">
        <v>5296</v>
      </c>
      <c r="F2114" s="8" t="s">
        <v>3910</v>
      </c>
      <c r="G2114" s="9">
        <v>613000</v>
      </c>
      <c r="H2114" s="10">
        <v>2021</v>
      </c>
      <c r="I2114" s="10">
        <v>2021</v>
      </c>
      <c r="J2114" s="11" t="s">
        <v>21</v>
      </c>
      <c r="K2114" s="12">
        <v>613000</v>
      </c>
      <c r="L2114" s="12">
        <v>1</v>
      </c>
      <c r="M2114" s="33" t="str">
        <f>IF(_xlfn.XLOOKUP(C2114,Raw_Data_OS_23!$C$7:$C$4518,Raw_Data_OS_23!$G$7:$G$4518,"Paid/ Closed")="Paid/ Closed","Paid/ Closed", "Still_Outstanding")</f>
        <v>Still_Outstanding</v>
      </c>
      <c r="N2114" s="33">
        <f>IF(_xlfn.XLOOKUP(C2114,Raw_Data_Paid_23!$C$4:$C$2114,Raw_Data_Paid_23!$C$4:$C$2114,1)= 1,1,0)</f>
        <v>1</v>
      </c>
      <c r="O2114" t="str">
        <f>IF(M2114=$W$7,IF(AND(N2114,_xlfn.XLOOKUP(C2114,Raw_Data_OS_23!$C$7:$C$4518,Raw_Data_OS_23!$G$7:$G$4518,0)=G2114),"A",IF(_xlfn.XLOOKUP(C2114,Raw_Data_Paid_23!$C$4:$C$2114,Raw_Data_Paid_23!$C$4:$C$2114,"B1")="B1","B1","B2")),IF(_xlfn.XLOOKUP(C2114,Raw_Data_Paid_23!$C$4:$C$2114,Raw_Data_Paid_23!$C$4:$C$2114,"C1")="C1","C1","C2"))</f>
        <v>B1</v>
      </c>
      <c r="P2114" t="str">
        <f t="shared" si="82"/>
        <v>2021B1Motor Private</v>
      </c>
    </row>
    <row r="2115" spans="3:16" x14ac:dyDescent="0.35">
      <c r="C2115" s="6" t="s">
        <v>5300</v>
      </c>
      <c r="D2115" s="7" t="s">
        <v>3912</v>
      </c>
      <c r="E2115" s="7" t="s">
        <v>5301</v>
      </c>
      <c r="F2115" s="8" t="s">
        <v>3908</v>
      </c>
      <c r="G2115" s="9">
        <v>164705.8824</v>
      </c>
      <c r="H2115" s="10">
        <v>2020</v>
      </c>
      <c r="I2115" s="10">
        <v>2021</v>
      </c>
      <c r="J2115" s="11" t="s">
        <v>11</v>
      </c>
      <c r="K2115" s="12">
        <v>164705.8824</v>
      </c>
      <c r="L2115" s="12">
        <v>1</v>
      </c>
      <c r="M2115" s="33" t="str">
        <f>IF(_xlfn.XLOOKUP(C2115,Raw_Data_OS_23!$C$7:$C$4518,Raw_Data_OS_23!$G$7:$G$4518,"Paid/ Closed")="Paid/ Closed","Paid/ Closed", "Still_Outstanding")</f>
        <v>Still_Outstanding</v>
      </c>
      <c r="N2115" s="33">
        <f>IF(_xlfn.XLOOKUP(C2115,Raw_Data_Paid_23!$C$4:$C$2114,Raw_Data_Paid_23!$C$4:$C$2114,1)= 1,1,0)</f>
        <v>1</v>
      </c>
      <c r="O2115" t="str">
        <f>IF(M2115=$W$7,IF(AND(N2115,_xlfn.XLOOKUP(C2115,Raw_Data_OS_23!$C$7:$C$4518,Raw_Data_OS_23!$G$7:$G$4518,0)=G2115),"A",IF(_xlfn.XLOOKUP(C2115,Raw_Data_Paid_23!$C$4:$C$2114,Raw_Data_Paid_23!$C$4:$C$2114,"B1")="B1","B1","B2")),IF(_xlfn.XLOOKUP(C2115,Raw_Data_Paid_23!$C$4:$C$2114,Raw_Data_Paid_23!$C$4:$C$2114,"C1")="C1","C1","C2"))</f>
        <v>A</v>
      </c>
      <c r="P2115" t="str">
        <f t="shared" si="82"/>
        <v>2020AMotor Commercial</v>
      </c>
    </row>
    <row r="2116" spans="3:16" x14ac:dyDescent="0.35">
      <c r="C2116" s="6" t="s">
        <v>1404</v>
      </c>
      <c r="D2116" s="7" t="s">
        <v>5242</v>
      </c>
      <c r="E2116" s="7" t="s">
        <v>5298</v>
      </c>
      <c r="F2116" s="8" t="s">
        <v>3910</v>
      </c>
      <c r="G2116" s="9">
        <v>450200</v>
      </c>
      <c r="H2116" s="10">
        <v>2021</v>
      </c>
      <c r="I2116" s="10">
        <v>2021</v>
      </c>
      <c r="J2116" s="11" t="s">
        <v>21</v>
      </c>
      <c r="K2116" s="12">
        <v>450200</v>
      </c>
      <c r="L2116" s="12">
        <v>1</v>
      </c>
      <c r="M2116" s="33" t="str">
        <f>IF(_xlfn.XLOOKUP(C2116,Raw_Data_OS_23!$C$7:$C$4518,Raw_Data_OS_23!$G$7:$G$4518,"Paid/ Closed")="Paid/ Closed","Paid/ Closed", "Still_Outstanding")</f>
        <v>Still_Outstanding</v>
      </c>
      <c r="N2116" s="33">
        <f>IF(_xlfn.XLOOKUP(C2116,Raw_Data_Paid_23!$C$4:$C$2114,Raw_Data_Paid_23!$C$4:$C$2114,1)= 1,1,0)</f>
        <v>1</v>
      </c>
      <c r="O2116" t="str">
        <f>IF(M2116=$W$7,IF(AND(N2116,_xlfn.XLOOKUP(C2116,Raw_Data_OS_23!$C$7:$C$4518,Raw_Data_OS_23!$G$7:$G$4518,0)=G2116),"A",IF(_xlfn.XLOOKUP(C2116,Raw_Data_Paid_23!$C$4:$C$2114,Raw_Data_Paid_23!$C$4:$C$2114,"B1")="B1","B1","B2")),IF(_xlfn.XLOOKUP(C2116,Raw_Data_Paid_23!$C$4:$C$2114,Raw_Data_Paid_23!$C$4:$C$2114,"C1")="C1","C1","C2"))</f>
        <v>A</v>
      </c>
      <c r="P2116" t="str">
        <f t="shared" si="82"/>
        <v>2021AMotor Private</v>
      </c>
    </row>
    <row r="2117" spans="3:16" x14ac:dyDescent="0.35">
      <c r="C2117" s="6" t="s">
        <v>5302</v>
      </c>
      <c r="D2117" s="7" t="s">
        <v>5296</v>
      </c>
      <c r="E2117" s="7" t="s">
        <v>5298</v>
      </c>
      <c r="F2117" s="8" t="s">
        <v>3910</v>
      </c>
      <c r="G2117" s="9">
        <v>-223040</v>
      </c>
      <c r="H2117" s="10">
        <v>2021</v>
      </c>
      <c r="I2117" s="10">
        <v>2021</v>
      </c>
      <c r="J2117" s="11" t="s">
        <v>21</v>
      </c>
      <c r="K2117" s="12">
        <v>0</v>
      </c>
      <c r="L2117" s="12">
        <v>1</v>
      </c>
      <c r="M2117" s="33" t="str">
        <f>IF(_xlfn.XLOOKUP(C2117,Raw_Data_OS_23!$C$7:$C$4518,Raw_Data_OS_23!$G$7:$G$4518,"Paid/ Closed")="Paid/ Closed","Paid/ Closed", "Still_Outstanding")</f>
        <v>Still_Outstanding</v>
      </c>
      <c r="N2117" s="33">
        <f>IF(_xlfn.XLOOKUP(C2117,Raw_Data_Paid_23!$C$4:$C$2114,Raw_Data_Paid_23!$C$4:$C$2114,1)= 1,1,0)</f>
        <v>1</v>
      </c>
      <c r="O2117" t="str">
        <f>IF(M2117=$W$7,IF(AND(N2117,_xlfn.XLOOKUP(C2117,Raw_Data_OS_23!$C$7:$C$4518,Raw_Data_OS_23!$G$7:$G$4518,0)=G2117),"A",IF(_xlfn.XLOOKUP(C2117,Raw_Data_Paid_23!$C$4:$C$2114,Raw_Data_Paid_23!$C$4:$C$2114,"B1")="B1","B1","B2")),IF(_xlfn.XLOOKUP(C2117,Raw_Data_Paid_23!$C$4:$C$2114,Raw_Data_Paid_23!$C$4:$C$2114,"C1")="C1","C1","C2"))</f>
        <v>B1</v>
      </c>
      <c r="P2117" t="str">
        <f t="shared" si="82"/>
        <v>2021B1Motor Private</v>
      </c>
    </row>
    <row r="2118" spans="3:16" x14ac:dyDescent="0.35">
      <c r="C2118" s="6" t="s">
        <v>2192</v>
      </c>
      <c r="D2118" s="7" t="s">
        <v>5295</v>
      </c>
      <c r="E2118" s="7" t="s">
        <v>5298</v>
      </c>
      <c r="F2118" s="8" t="s">
        <v>3910</v>
      </c>
      <c r="G2118" s="9">
        <v>9900</v>
      </c>
      <c r="H2118" s="10">
        <v>2021</v>
      </c>
      <c r="I2118" s="10">
        <v>2021</v>
      </c>
      <c r="J2118" s="11" t="s">
        <v>21</v>
      </c>
      <c r="K2118" s="12">
        <v>9900</v>
      </c>
      <c r="L2118" s="12">
        <v>1</v>
      </c>
      <c r="M2118" s="33" t="str">
        <f>IF(_xlfn.XLOOKUP(C2118,Raw_Data_OS_23!$C$7:$C$4518,Raw_Data_OS_23!$G$7:$G$4518,"Paid/ Closed")="Paid/ Closed","Paid/ Closed", "Still_Outstanding")</f>
        <v>Still_Outstanding</v>
      </c>
      <c r="N2118" s="33">
        <f>IF(_xlfn.XLOOKUP(C2118,Raw_Data_Paid_23!$C$4:$C$2114,Raw_Data_Paid_23!$C$4:$C$2114,1)= 1,1,0)</f>
        <v>1</v>
      </c>
      <c r="O2118" t="str">
        <f>IF(M2118=$W$7,IF(AND(N2118,_xlfn.XLOOKUP(C2118,Raw_Data_OS_23!$C$7:$C$4518,Raw_Data_OS_23!$G$7:$G$4518,0)=G2118),"A",IF(_xlfn.XLOOKUP(C2118,Raw_Data_Paid_23!$C$4:$C$2114,Raw_Data_Paid_23!$C$4:$C$2114,"B1")="B1","B1","B2")),IF(_xlfn.XLOOKUP(C2118,Raw_Data_Paid_23!$C$4:$C$2114,Raw_Data_Paid_23!$C$4:$C$2114,"C1")="C1","C1","C2"))</f>
        <v>B1</v>
      </c>
      <c r="P2118" t="str">
        <f t="shared" ref="P2118:P2181" si="83">H2118&amp;O2118&amp;F2118</f>
        <v>2021B1Motor Private</v>
      </c>
    </row>
    <row r="2119" spans="3:16" x14ac:dyDescent="0.35">
      <c r="C2119" s="6" t="s">
        <v>1405</v>
      </c>
      <c r="D2119" s="7" t="s">
        <v>5230</v>
      </c>
      <c r="E2119" s="7" t="s">
        <v>5301</v>
      </c>
      <c r="F2119" s="8" t="s">
        <v>3908</v>
      </c>
      <c r="G2119" s="9">
        <v>45</v>
      </c>
      <c r="H2119" s="10">
        <v>2021</v>
      </c>
      <c r="I2119" s="10">
        <v>2021</v>
      </c>
      <c r="J2119" s="11" t="s">
        <v>21</v>
      </c>
      <c r="K2119" s="12">
        <v>45</v>
      </c>
      <c r="L2119" s="12">
        <v>1</v>
      </c>
      <c r="M2119" s="33" t="str">
        <f>IF(_xlfn.XLOOKUP(C2119,Raw_Data_OS_23!$C$7:$C$4518,Raw_Data_OS_23!$G$7:$G$4518,"Paid/ Closed")="Paid/ Closed","Paid/ Closed", "Still_Outstanding")</f>
        <v>Paid/ Closed</v>
      </c>
      <c r="N2119" s="33">
        <f>IF(_xlfn.XLOOKUP(C2119,Raw_Data_Paid_23!$C$4:$C$2114,Raw_Data_Paid_23!$C$4:$C$2114,1)= 1,1,0)</f>
        <v>1</v>
      </c>
      <c r="O2119" t="str">
        <f>IF(M2119=$W$7,IF(AND(N2119,_xlfn.XLOOKUP(C2119,Raw_Data_OS_23!$C$7:$C$4518,Raw_Data_OS_23!$G$7:$G$4518,0)=G2119),"A",IF(_xlfn.XLOOKUP(C2119,Raw_Data_Paid_23!$C$4:$C$2114,Raw_Data_Paid_23!$C$4:$C$2114,"B1")="B1","B1","B2")),IF(_xlfn.XLOOKUP(C2119,Raw_Data_Paid_23!$C$4:$C$2114,Raw_Data_Paid_23!$C$4:$C$2114,"C1")="C1","C1","C2"))</f>
        <v>C1</v>
      </c>
      <c r="P2119" t="str">
        <f t="shared" si="83"/>
        <v>2021C1Motor Commercial</v>
      </c>
    </row>
    <row r="2120" spans="3:16" x14ac:dyDescent="0.35">
      <c r="C2120" s="6" t="s">
        <v>1406</v>
      </c>
      <c r="D2120" s="7" t="s">
        <v>3929</v>
      </c>
      <c r="E2120" s="7" t="s">
        <v>3926</v>
      </c>
      <c r="F2120" s="8" t="s">
        <v>3908</v>
      </c>
      <c r="G2120" s="9">
        <v>28</v>
      </c>
      <c r="H2120" s="10">
        <v>2021</v>
      </c>
      <c r="I2120" s="10">
        <v>2021</v>
      </c>
      <c r="J2120" s="11" t="s">
        <v>21</v>
      </c>
      <c r="K2120" s="12">
        <v>28</v>
      </c>
      <c r="L2120" s="12">
        <v>1</v>
      </c>
      <c r="M2120" s="33" t="str">
        <f>IF(_xlfn.XLOOKUP(C2120,Raw_Data_OS_23!$C$7:$C$4518,Raw_Data_OS_23!$G$7:$G$4518,"Paid/ Closed")="Paid/ Closed","Paid/ Closed", "Still_Outstanding")</f>
        <v>Paid/ Closed</v>
      </c>
      <c r="N2120" s="33">
        <f>IF(_xlfn.XLOOKUP(C2120,Raw_Data_Paid_23!$C$4:$C$2114,Raw_Data_Paid_23!$C$4:$C$2114,1)= 1,1,0)</f>
        <v>1</v>
      </c>
      <c r="O2120" t="str">
        <f>IF(M2120=$W$7,IF(AND(N2120,_xlfn.XLOOKUP(C2120,Raw_Data_OS_23!$C$7:$C$4518,Raw_Data_OS_23!$G$7:$G$4518,0)=G2120),"A",IF(_xlfn.XLOOKUP(C2120,Raw_Data_Paid_23!$C$4:$C$2114,Raw_Data_Paid_23!$C$4:$C$2114,"B1")="B1","B1","B2")),IF(_xlfn.XLOOKUP(C2120,Raw_Data_Paid_23!$C$4:$C$2114,Raw_Data_Paid_23!$C$4:$C$2114,"C1")="C1","C1","C2"))</f>
        <v>C1</v>
      </c>
      <c r="P2120" t="str">
        <f t="shared" si="83"/>
        <v>2021C1Motor Commercial</v>
      </c>
    </row>
    <row r="2121" spans="3:16" x14ac:dyDescent="0.35">
      <c r="C2121" s="6" t="s">
        <v>1407</v>
      </c>
      <c r="D2121" s="7" t="s">
        <v>5301</v>
      </c>
      <c r="E2121" s="7" t="s">
        <v>5301</v>
      </c>
      <c r="F2121" s="8" t="s">
        <v>3910</v>
      </c>
      <c r="G2121" s="9">
        <v>36000</v>
      </c>
      <c r="H2121" s="10">
        <v>2021</v>
      </c>
      <c r="I2121" s="10">
        <v>2021</v>
      </c>
      <c r="J2121" s="11" t="s">
        <v>21</v>
      </c>
      <c r="K2121" s="12">
        <v>36000</v>
      </c>
      <c r="L2121" s="12">
        <v>1</v>
      </c>
      <c r="M2121" s="33" t="str">
        <f>IF(_xlfn.XLOOKUP(C2121,Raw_Data_OS_23!$C$7:$C$4518,Raw_Data_OS_23!$G$7:$G$4518,"Paid/ Closed")="Paid/ Closed","Paid/ Closed", "Still_Outstanding")</f>
        <v>Still_Outstanding</v>
      </c>
      <c r="N2121" s="33">
        <f>IF(_xlfn.XLOOKUP(C2121,Raw_Data_Paid_23!$C$4:$C$2114,Raw_Data_Paid_23!$C$4:$C$2114,1)= 1,1,0)</f>
        <v>1</v>
      </c>
      <c r="O2121" t="str">
        <f>IF(M2121=$W$7,IF(AND(N2121,_xlfn.XLOOKUP(C2121,Raw_Data_OS_23!$C$7:$C$4518,Raw_Data_OS_23!$G$7:$G$4518,0)=G2121),"A",IF(_xlfn.XLOOKUP(C2121,Raw_Data_Paid_23!$C$4:$C$2114,Raw_Data_Paid_23!$C$4:$C$2114,"B1")="B1","B1","B2")),IF(_xlfn.XLOOKUP(C2121,Raw_Data_Paid_23!$C$4:$C$2114,Raw_Data_Paid_23!$C$4:$C$2114,"C1")="C1","C1","C2"))</f>
        <v>B1</v>
      </c>
      <c r="P2121" t="str">
        <f t="shared" si="83"/>
        <v>2021B1Motor Private</v>
      </c>
    </row>
    <row r="2122" spans="3:16" x14ac:dyDescent="0.35">
      <c r="C2122" s="6" t="s">
        <v>1408</v>
      </c>
      <c r="D2122" s="7" t="s">
        <v>5296</v>
      </c>
      <c r="E2122" s="7" t="s">
        <v>5299</v>
      </c>
      <c r="F2122" s="8" t="s">
        <v>3910</v>
      </c>
      <c r="G2122" s="9">
        <v>16996</v>
      </c>
      <c r="H2122" s="10">
        <v>2021</v>
      </c>
      <c r="I2122" s="10">
        <v>2021</v>
      </c>
      <c r="J2122" s="11" t="s">
        <v>21</v>
      </c>
      <c r="K2122" s="12">
        <v>16996</v>
      </c>
      <c r="L2122" s="12">
        <v>1</v>
      </c>
      <c r="M2122" s="33" t="str">
        <f>IF(_xlfn.XLOOKUP(C2122,Raw_Data_OS_23!$C$7:$C$4518,Raw_Data_OS_23!$G$7:$G$4518,"Paid/ Closed")="Paid/ Closed","Paid/ Closed", "Still_Outstanding")</f>
        <v>Paid/ Closed</v>
      </c>
      <c r="N2122" s="33">
        <f>IF(_xlfn.XLOOKUP(C2122,Raw_Data_Paid_23!$C$4:$C$2114,Raw_Data_Paid_23!$C$4:$C$2114,1)= 1,1,0)</f>
        <v>1</v>
      </c>
      <c r="O2122" t="str">
        <f>IF(M2122=$W$7,IF(AND(N2122,_xlfn.XLOOKUP(C2122,Raw_Data_OS_23!$C$7:$C$4518,Raw_Data_OS_23!$G$7:$G$4518,0)=G2122),"A",IF(_xlfn.XLOOKUP(C2122,Raw_Data_Paid_23!$C$4:$C$2114,Raw_Data_Paid_23!$C$4:$C$2114,"B1")="B1","B1","B2")),IF(_xlfn.XLOOKUP(C2122,Raw_Data_Paid_23!$C$4:$C$2114,Raw_Data_Paid_23!$C$4:$C$2114,"C1")="C1","C1","C2"))</f>
        <v>C1</v>
      </c>
      <c r="P2122" t="str">
        <f t="shared" si="83"/>
        <v>2021C1Motor Private</v>
      </c>
    </row>
    <row r="2123" spans="3:16" x14ac:dyDescent="0.35">
      <c r="C2123" s="6" t="s">
        <v>1409</v>
      </c>
      <c r="D2123" s="7" t="s">
        <v>5298</v>
      </c>
      <c r="E2123" s="7" t="s">
        <v>5299</v>
      </c>
      <c r="F2123" s="8" t="s">
        <v>3910</v>
      </c>
      <c r="G2123" s="9">
        <v>12500</v>
      </c>
      <c r="H2123" s="10">
        <v>2021</v>
      </c>
      <c r="I2123" s="10">
        <v>2021</v>
      </c>
      <c r="J2123" s="11" t="s">
        <v>21</v>
      </c>
      <c r="K2123" s="12">
        <v>12500</v>
      </c>
      <c r="L2123" s="12">
        <v>1</v>
      </c>
      <c r="M2123" s="33" t="str">
        <f>IF(_xlfn.XLOOKUP(C2123,Raw_Data_OS_23!$C$7:$C$4518,Raw_Data_OS_23!$G$7:$G$4518,"Paid/ Closed")="Paid/ Closed","Paid/ Closed", "Still_Outstanding")</f>
        <v>Still_Outstanding</v>
      </c>
      <c r="N2123" s="33">
        <f>IF(_xlfn.XLOOKUP(C2123,Raw_Data_Paid_23!$C$4:$C$2114,Raw_Data_Paid_23!$C$4:$C$2114,1)= 1,1,0)</f>
        <v>1</v>
      </c>
      <c r="O2123" t="str">
        <f>IF(M2123=$W$7,IF(AND(N2123,_xlfn.XLOOKUP(C2123,Raw_Data_OS_23!$C$7:$C$4518,Raw_Data_OS_23!$G$7:$G$4518,0)=G2123),"A",IF(_xlfn.XLOOKUP(C2123,Raw_Data_Paid_23!$C$4:$C$2114,Raw_Data_Paid_23!$C$4:$C$2114,"B1")="B1","B1","B2")),IF(_xlfn.XLOOKUP(C2123,Raw_Data_Paid_23!$C$4:$C$2114,Raw_Data_Paid_23!$C$4:$C$2114,"C1")="C1","C1","C2"))</f>
        <v>B1</v>
      </c>
      <c r="P2123" t="str">
        <f t="shared" si="83"/>
        <v>2021B1Motor Private</v>
      </c>
    </row>
    <row r="2124" spans="3:16" x14ac:dyDescent="0.35">
      <c r="C2124" s="6" t="s">
        <v>2193</v>
      </c>
      <c r="D2124" s="7" t="s">
        <v>5295</v>
      </c>
      <c r="E2124" s="7" t="s">
        <v>5299</v>
      </c>
      <c r="F2124" s="8" t="s">
        <v>3910</v>
      </c>
      <c r="G2124" s="9">
        <v>381836.94530000002</v>
      </c>
      <c r="H2124" s="10">
        <v>2021</v>
      </c>
      <c r="I2124" s="10">
        <v>2021</v>
      </c>
      <c r="J2124" s="11" t="s">
        <v>21</v>
      </c>
      <c r="K2124" s="12">
        <v>381836.94530000002</v>
      </c>
      <c r="L2124" s="12">
        <v>1</v>
      </c>
      <c r="M2124" s="33" t="str">
        <f>IF(_xlfn.XLOOKUP(C2124,Raw_Data_OS_23!$C$7:$C$4518,Raw_Data_OS_23!$G$7:$G$4518,"Paid/ Closed")="Paid/ Closed","Paid/ Closed", "Still_Outstanding")</f>
        <v>Still_Outstanding</v>
      </c>
      <c r="N2124" s="33">
        <f>IF(_xlfn.XLOOKUP(C2124,Raw_Data_Paid_23!$C$4:$C$2114,Raw_Data_Paid_23!$C$4:$C$2114,1)= 1,1,0)</f>
        <v>1</v>
      </c>
      <c r="O2124" t="str">
        <f>IF(M2124=$W$7,IF(AND(N2124,_xlfn.XLOOKUP(C2124,Raw_Data_OS_23!$C$7:$C$4518,Raw_Data_OS_23!$G$7:$G$4518,0)=G2124),"A",IF(_xlfn.XLOOKUP(C2124,Raw_Data_Paid_23!$C$4:$C$2114,Raw_Data_Paid_23!$C$4:$C$2114,"B1")="B1","B1","B2")),IF(_xlfn.XLOOKUP(C2124,Raw_Data_Paid_23!$C$4:$C$2114,Raw_Data_Paid_23!$C$4:$C$2114,"C1")="C1","C1","C2"))</f>
        <v>A</v>
      </c>
      <c r="P2124" t="str">
        <f t="shared" si="83"/>
        <v>2021AMotor Private</v>
      </c>
    </row>
    <row r="2125" spans="3:16" x14ac:dyDescent="0.35">
      <c r="C2125" s="6" t="s">
        <v>2194</v>
      </c>
      <c r="D2125" s="7" t="s">
        <v>5303</v>
      </c>
      <c r="E2125" s="7" t="s">
        <v>5304</v>
      </c>
      <c r="F2125" s="8" t="s">
        <v>658</v>
      </c>
      <c r="G2125" s="9">
        <v>133200</v>
      </c>
      <c r="H2125" s="10">
        <v>2003</v>
      </c>
      <c r="I2125" s="10">
        <v>2006</v>
      </c>
      <c r="J2125" s="11" t="s">
        <v>2195</v>
      </c>
      <c r="K2125" s="12">
        <v>133200</v>
      </c>
      <c r="L2125" s="12">
        <v>1</v>
      </c>
      <c r="M2125" s="33" t="str">
        <f>IF(_xlfn.XLOOKUP(C2125,Raw_Data_OS_23!$C$7:$C$4518,Raw_Data_OS_23!$G$7:$G$4518,"Paid/ Closed")="Paid/ Closed","Paid/ Closed", "Still_Outstanding")</f>
        <v>Still_Outstanding</v>
      </c>
      <c r="N2125" s="33">
        <f>IF(_xlfn.XLOOKUP(C2125,Raw_Data_Paid_23!$C$4:$C$2114,Raw_Data_Paid_23!$C$4:$C$2114,1)= 1,1,0)</f>
        <v>1</v>
      </c>
      <c r="O2125" t="str">
        <f>IF(M2125=$W$7,IF(AND(N2125,_xlfn.XLOOKUP(C2125,Raw_Data_OS_23!$C$7:$C$4518,Raw_Data_OS_23!$G$7:$G$4518,0)=G2125),"A",IF(_xlfn.XLOOKUP(C2125,Raw_Data_Paid_23!$C$4:$C$2114,Raw_Data_Paid_23!$C$4:$C$2114,"B1")="B1","B1","B2")),IF(_xlfn.XLOOKUP(C2125,Raw_Data_Paid_23!$C$4:$C$2114,Raw_Data_Paid_23!$C$4:$C$2114,"C1")="C1","C1","C2"))</f>
        <v>A</v>
      </c>
      <c r="P2125" t="str">
        <f t="shared" si="83"/>
        <v>2003AWorkmen's Compensation</v>
      </c>
    </row>
    <row r="2126" spans="3:16" x14ac:dyDescent="0.35">
      <c r="C2126" s="6" t="s">
        <v>2196</v>
      </c>
      <c r="D2126" s="7" t="s">
        <v>5305</v>
      </c>
      <c r="E2126" s="7" t="s">
        <v>5306</v>
      </c>
      <c r="F2126" s="8" t="s">
        <v>3910</v>
      </c>
      <c r="G2126" s="9">
        <v>2670000</v>
      </c>
      <c r="H2126" s="10">
        <v>2006</v>
      </c>
      <c r="I2126" s="10">
        <v>2006</v>
      </c>
      <c r="J2126" s="11" t="s">
        <v>2197</v>
      </c>
      <c r="K2126" s="12">
        <v>690685</v>
      </c>
      <c r="L2126" s="12">
        <v>1</v>
      </c>
      <c r="M2126" s="33" t="str">
        <f>IF(_xlfn.XLOOKUP(C2126,Raw_Data_OS_23!$C$7:$C$4518,Raw_Data_OS_23!$G$7:$G$4518,"Paid/ Closed")="Paid/ Closed","Paid/ Closed", "Still_Outstanding")</f>
        <v>Still_Outstanding</v>
      </c>
      <c r="N2126" s="33">
        <f>IF(_xlfn.XLOOKUP(C2126,Raw_Data_Paid_23!$C$4:$C$2114,Raw_Data_Paid_23!$C$4:$C$2114,1)= 1,1,0)</f>
        <v>0</v>
      </c>
      <c r="O2126" t="str">
        <f>IF(M2126=$W$7,IF(AND(N2126,_xlfn.XLOOKUP(C2126,Raw_Data_OS_23!$C$7:$C$4518,Raw_Data_OS_23!$G$7:$G$4518,0)=G2126),"A",IF(_xlfn.XLOOKUP(C2126,Raw_Data_Paid_23!$C$4:$C$2114,Raw_Data_Paid_23!$C$4:$C$2114,"B1")="B1","B1","B2")),IF(_xlfn.XLOOKUP(C2126,Raw_Data_Paid_23!$C$4:$C$2114,Raw_Data_Paid_23!$C$4:$C$2114,"C1")="C1","C1","C2"))</f>
        <v>B2</v>
      </c>
      <c r="P2126" t="str">
        <f t="shared" si="83"/>
        <v>2006B2Motor Private</v>
      </c>
    </row>
    <row r="2127" spans="3:16" x14ac:dyDescent="0.35">
      <c r="C2127" s="6" t="s">
        <v>2198</v>
      </c>
      <c r="D2127" s="7" t="s">
        <v>5307</v>
      </c>
      <c r="E2127" s="7" t="s">
        <v>5308</v>
      </c>
      <c r="F2127" s="8" t="s">
        <v>3908</v>
      </c>
      <c r="G2127" s="9">
        <v>880000</v>
      </c>
      <c r="H2127" s="10">
        <v>2006</v>
      </c>
      <c r="I2127" s="10">
        <v>2006</v>
      </c>
      <c r="J2127" s="11" t="s">
        <v>2199</v>
      </c>
      <c r="K2127" s="12">
        <v>435150</v>
      </c>
      <c r="L2127" s="12">
        <v>1</v>
      </c>
      <c r="M2127" s="33" t="str">
        <f>IF(_xlfn.XLOOKUP(C2127,Raw_Data_OS_23!$C$7:$C$4518,Raw_Data_OS_23!$G$7:$G$4518,"Paid/ Closed")="Paid/ Closed","Paid/ Closed", "Still_Outstanding")</f>
        <v>Still_Outstanding</v>
      </c>
      <c r="N2127" s="33">
        <f>IF(_xlfn.XLOOKUP(C2127,Raw_Data_Paid_23!$C$4:$C$2114,Raw_Data_Paid_23!$C$4:$C$2114,1)= 1,1,0)</f>
        <v>1</v>
      </c>
      <c r="O2127" t="str">
        <f>IF(M2127=$W$7,IF(AND(N2127,_xlfn.XLOOKUP(C2127,Raw_Data_OS_23!$C$7:$C$4518,Raw_Data_OS_23!$G$7:$G$4518,0)=G2127),"A",IF(_xlfn.XLOOKUP(C2127,Raw_Data_Paid_23!$C$4:$C$2114,Raw_Data_Paid_23!$C$4:$C$2114,"B1")="B1","B1","B2")),IF(_xlfn.XLOOKUP(C2127,Raw_Data_Paid_23!$C$4:$C$2114,Raw_Data_Paid_23!$C$4:$C$2114,"C1")="C1","C1","C2"))</f>
        <v>B1</v>
      </c>
      <c r="P2127" t="str">
        <f t="shared" si="83"/>
        <v>2006B1Motor Commercial</v>
      </c>
    </row>
    <row r="2128" spans="3:16" x14ac:dyDescent="0.35">
      <c r="C2128" s="6" t="s">
        <v>2200</v>
      </c>
      <c r="D2128" s="7" t="s">
        <v>4266</v>
      </c>
      <c r="E2128" s="7" t="s">
        <v>4142</v>
      </c>
      <c r="F2128" s="8" t="s">
        <v>658</v>
      </c>
      <c r="G2128" s="9">
        <v>90000</v>
      </c>
      <c r="H2128" s="10">
        <v>2020</v>
      </c>
      <c r="I2128" s="10">
        <v>2020</v>
      </c>
      <c r="J2128" s="11" t="s">
        <v>35</v>
      </c>
      <c r="K2128" s="12">
        <v>90000</v>
      </c>
      <c r="L2128" s="12">
        <v>1</v>
      </c>
      <c r="M2128" s="33" t="str">
        <f>IF(_xlfn.XLOOKUP(C2128,Raw_Data_OS_23!$C$7:$C$4518,Raw_Data_OS_23!$G$7:$G$4518,"Paid/ Closed")="Paid/ Closed","Paid/ Closed", "Still_Outstanding")</f>
        <v>Still_Outstanding</v>
      </c>
      <c r="N2128" s="33">
        <f>IF(_xlfn.XLOOKUP(C2128,Raw_Data_Paid_23!$C$4:$C$2114,Raw_Data_Paid_23!$C$4:$C$2114,1)= 1,1,0)</f>
        <v>1</v>
      </c>
      <c r="O2128" t="str">
        <f>IF(M2128=$W$7,IF(AND(N2128,_xlfn.XLOOKUP(C2128,Raw_Data_OS_23!$C$7:$C$4518,Raw_Data_OS_23!$G$7:$G$4518,0)=G2128),"A",IF(_xlfn.XLOOKUP(C2128,Raw_Data_Paid_23!$C$4:$C$2114,Raw_Data_Paid_23!$C$4:$C$2114,"B1")="B1","B1","B2")),IF(_xlfn.XLOOKUP(C2128,Raw_Data_Paid_23!$C$4:$C$2114,Raw_Data_Paid_23!$C$4:$C$2114,"C1")="C1","C1","C2"))</f>
        <v>A</v>
      </c>
      <c r="P2128" t="str">
        <f t="shared" si="83"/>
        <v>2020AWorkmen's Compensation</v>
      </c>
    </row>
    <row r="2129" spans="3:16" x14ac:dyDescent="0.35">
      <c r="C2129" s="6" t="s">
        <v>1410</v>
      </c>
      <c r="D2129" s="7" t="s">
        <v>5298</v>
      </c>
      <c r="E2129" s="7" t="s">
        <v>5301</v>
      </c>
      <c r="F2129" s="8" t="s">
        <v>3910</v>
      </c>
      <c r="G2129" s="9">
        <v>13500</v>
      </c>
      <c r="H2129" s="10">
        <v>2021</v>
      </c>
      <c r="I2129" s="10">
        <v>2021</v>
      </c>
      <c r="J2129" s="11" t="s">
        <v>21</v>
      </c>
      <c r="K2129" s="12">
        <v>13500</v>
      </c>
      <c r="L2129" s="12">
        <v>1</v>
      </c>
      <c r="M2129" s="33" t="str">
        <f>IF(_xlfn.XLOOKUP(C2129,Raw_Data_OS_23!$C$7:$C$4518,Raw_Data_OS_23!$G$7:$G$4518,"Paid/ Closed")="Paid/ Closed","Paid/ Closed", "Still_Outstanding")</f>
        <v>Still_Outstanding</v>
      </c>
      <c r="N2129" s="33">
        <f>IF(_xlfn.XLOOKUP(C2129,Raw_Data_Paid_23!$C$4:$C$2114,Raw_Data_Paid_23!$C$4:$C$2114,1)= 1,1,0)</f>
        <v>0</v>
      </c>
      <c r="O2129" t="str">
        <f>IF(M2129=$W$7,IF(AND(N2129,_xlfn.XLOOKUP(C2129,Raw_Data_OS_23!$C$7:$C$4518,Raw_Data_OS_23!$G$7:$G$4518,0)=G2129),"A",IF(_xlfn.XLOOKUP(C2129,Raw_Data_Paid_23!$C$4:$C$2114,Raw_Data_Paid_23!$C$4:$C$2114,"B1")="B1","B1","B2")),IF(_xlfn.XLOOKUP(C2129,Raw_Data_Paid_23!$C$4:$C$2114,Raw_Data_Paid_23!$C$4:$C$2114,"C1")="C1","C1","C2"))</f>
        <v>B2</v>
      </c>
      <c r="P2129" t="str">
        <f t="shared" si="83"/>
        <v>2021B2Motor Private</v>
      </c>
    </row>
    <row r="2130" spans="3:16" x14ac:dyDescent="0.35">
      <c r="C2130" s="6" t="s">
        <v>2201</v>
      </c>
      <c r="D2130" s="7" t="s">
        <v>5301</v>
      </c>
      <c r="E2130" s="7" t="s">
        <v>5309</v>
      </c>
      <c r="F2130" s="8" t="s">
        <v>3910</v>
      </c>
      <c r="G2130" s="9">
        <v>961515</v>
      </c>
      <c r="H2130" s="10">
        <v>2021</v>
      </c>
      <c r="I2130" s="10">
        <v>2021</v>
      </c>
      <c r="J2130" s="11" t="s">
        <v>21</v>
      </c>
      <c r="K2130" s="12">
        <v>961515</v>
      </c>
      <c r="L2130" s="12">
        <v>1</v>
      </c>
      <c r="M2130" s="33" t="str">
        <f>IF(_xlfn.XLOOKUP(C2130,Raw_Data_OS_23!$C$7:$C$4518,Raw_Data_OS_23!$G$7:$G$4518,"Paid/ Closed")="Paid/ Closed","Paid/ Closed", "Still_Outstanding")</f>
        <v>Still_Outstanding</v>
      </c>
      <c r="N2130" s="33">
        <f>IF(_xlfn.XLOOKUP(C2130,Raw_Data_Paid_23!$C$4:$C$2114,Raw_Data_Paid_23!$C$4:$C$2114,1)= 1,1,0)</f>
        <v>1</v>
      </c>
      <c r="O2130" t="str">
        <f>IF(M2130=$W$7,IF(AND(N2130,_xlfn.XLOOKUP(C2130,Raw_Data_OS_23!$C$7:$C$4518,Raw_Data_OS_23!$G$7:$G$4518,0)=G2130),"A",IF(_xlfn.XLOOKUP(C2130,Raw_Data_Paid_23!$C$4:$C$2114,Raw_Data_Paid_23!$C$4:$C$2114,"B1")="B1","B1","B2")),IF(_xlfn.XLOOKUP(C2130,Raw_Data_Paid_23!$C$4:$C$2114,Raw_Data_Paid_23!$C$4:$C$2114,"C1")="C1","C1","C2"))</f>
        <v>B1</v>
      </c>
      <c r="P2130" t="str">
        <f t="shared" si="83"/>
        <v>2021B1Motor Private</v>
      </c>
    </row>
    <row r="2131" spans="3:16" x14ac:dyDescent="0.35">
      <c r="C2131" s="6" t="s">
        <v>1411</v>
      </c>
      <c r="D2131" s="7" t="s">
        <v>5310</v>
      </c>
      <c r="E2131" s="7" t="s">
        <v>5309</v>
      </c>
      <c r="F2131" s="8" t="s">
        <v>3908</v>
      </c>
      <c r="G2131" s="9">
        <v>15000</v>
      </c>
      <c r="H2131" s="10">
        <v>2021</v>
      </c>
      <c r="I2131" s="10">
        <v>2021</v>
      </c>
      <c r="J2131" s="11" t="s">
        <v>21</v>
      </c>
      <c r="K2131" s="12">
        <v>0</v>
      </c>
      <c r="L2131" s="12">
        <v>1</v>
      </c>
      <c r="M2131" s="33" t="str">
        <f>IF(_xlfn.XLOOKUP(C2131,Raw_Data_OS_23!$C$7:$C$4518,Raw_Data_OS_23!$G$7:$G$4518,"Paid/ Closed")="Paid/ Closed","Paid/ Closed", "Still_Outstanding")</f>
        <v>Still_Outstanding</v>
      </c>
      <c r="N2131" s="33">
        <f>IF(_xlfn.XLOOKUP(C2131,Raw_Data_Paid_23!$C$4:$C$2114,Raw_Data_Paid_23!$C$4:$C$2114,1)= 1,1,0)</f>
        <v>1</v>
      </c>
      <c r="O2131" t="str">
        <f>IF(M2131=$W$7,IF(AND(N2131,_xlfn.XLOOKUP(C2131,Raw_Data_OS_23!$C$7:$C$4518,Raw_Data_OS_23!$G$7:$G$4518,0)=G2131),"A",IF(_xlfn.XLOOKUP(C2131,Raw_Data_Paid_23!$C$4:$C$2114,Raw_Data_Paid_23!$C$4:$C$2114,"B1")="B1","B1","B2")),IF(_xlfn.XLOOKUP(C2131,Raw_Data_Paid_23!$C$4:$C$2114,Raw_Data_Paid_23!$C$4:$C$2114,"C1")="C1","C1","C2"))</f>
        <v>B1</v>
      </c>
      <c r="P2131" t="str">
        <f t="shared" si="83"/>
        <v>2021B1Motor Commercial</v>
      </c>
    </row>
    <row r="2132" spans="3:16" x14ac:dyDescent="0.35">
      <c r="C2132" s="6" t="s">
        <v>1412</v>
      </c>
      <c r="D2132" s="7" t="s">
        <v>5296</v>
      </c>
      <c r="E2132" s="7" t="s">
        <v>5298</v>
      </c>
      <c r="F2132" s="8" t="s">
        <v>3910</v>
      </c>
      <c r="G2132" s="9">
        <v>7000</v>
      </c>
      <c r="H2132" s="10">
        <v>2021</v>
      </c>
      <c r="I2132" s="10">
        <v>2021</v>
      </c>
      <c r="J2132" s="11" t="s">
        <v>21</v>
      </c>
      <c r="K2132" s="12">
        <v>7000</v>
      </c>
      <c r="L2132" s="12">
        <v>1</v>
      </c>
      <c r="M2132" s="33" t="str">
        <f>IF(_xlfn.XLOOKUP(C2132,Raw_Data_OS_23!$C$7:$C$4518,Raw_Data_OS_23!$G$7:$G$4518,"Paid/ Closed")="Paid/ Closed","Paid/ Closed", "Still_Outstanding")</f>
        <v>Still_Outstanding</v>
      </c>
      <c r="N2132" s="33">
        <f>IF(_xlfn.XLOOKUP(C2132,Raw_Data_Paid_23!$C$4:$C$2114,Raw_Data_Paid_23!$C$4:$C$2114,1)= 1,1,0)</f>
        <v>1</v>
      </c>
      <c r="O2132" t="str">
        <f>IF(M2132=$W$7,IF(AND(N2132,_xlfn.XLOOKUP(C2132,Raw_Data_OS_23!$C$7:$C$4518,Raw_Data_OS_23!$G$7:$G$4518,0)=G2132),"A",IF(_xlfn.XLOOKUP(C2132,Raw_Data_Paid_23!$C$4:$C$2114,Raw_Data_Paid_23!$C$4:$C$2114,"B1")="B1","B1","B2")),IF(_xlfn.XLOOKUP(C2132,Raw_Data_Paid_23!$C$4:$C$2114,Raw_Data_Paid_23!$C$4:$C$2114,"C1")="C1","C1","C2"))</f>
        <v>B1</v>
      </c>
      <c r="P2132" t="str">
        <f t="shared" si="83"/>
        <v>2021B1Motor Private</v>
      </c>
    </row>
    <row r="2133" spans="3:16" x14ac:dyDescent="0.35">
      <c r="C2133" s="6" t="s">
        <v>1413</v>
      </c>
      <c r="D2133" s="7" t="s">
        <v>5299</v>
      </c>
      <c r="E2133" s="7" t="s">
        <v>5309</v>
      </c>
      <c r="F2133" s="8" t="s">
        <v>3910</v>
      </c>
      <c r="G2133" s="9">
        <v>12972</v>
      </c>
      <c r="H2133" s="10">
        <v>2021</v>
      </c>
      <c r="I2133" s="10">
        <v>2021</v>
      </c>
      <c r="J2133" s="11" t="s">
        <v>21</v>
      </c>
      <c r="K2133" s="12">
        <v>12972</v>
      </c>
      <c r="L2133" s="12">
        <v>1</v>
      </c>
      <c r="M2133" s="33" t="str">
        <f>IF(_xlfn.XLOOKUP(C2133,Raw_Data_OS_23!$C$7:$C$4518,Raw_Data_OS_23!$G$7:$G$4518,"Paid/ Closed")="Paid/ Closed","Paid/ Closed", "Still_Outstanding")</f>
        <v>Still_Outstanding</v>
      </c>
      <c r="N2133" s="33">
        <f>IF(_xlfn.XLOOKUP(C2133,Raw_Data_Paid_23!$C$4:$C$2114,Raw_Data_Paid_23!$C$4:$C$2114,1)= 1,1,0)</f>
        <v>1</v>
      </c>
      <c r="O2133" t="str">
        <f>IF(M2133=$W$7,IF(AND(N2133,_xlfn.XLOOKUP(C2133,Raw_Data_OS_23!$C$7:$C$4518,Raw_Data_OS_23!$G$7:$G$4518,0)=G2133),"A",IF(_xlfn.XLOOKUP(C2133,Raw_Data_Paid_23!$C$4:$C$2114,Raw_Data_Paid_23!$C$4:$C$2114,"B1")="B1","B1","B2")),IF(_xlfn.XLOOKUP(C2133,Raw_Data_Paid_23!$C$4:$C$2114,Raw_Data_Paid_23!$C$4:$C$2114,"C1")="C1","C1","C2"))</f>
        <v>B1</v>
      </c>
      <c r="P2133" t="str">
        <f t="shared" si="83"/>
        <v>2021B1Motor Private</v>
      </c>
    </row>
    <row r="2134" spans="3:16" x14ac:dyDescent="0.35">
      <c r="C2134" s="6" t="s">
        <v>1414</v>
      </c>
      <c r="D2134" s="7" t="s">
        <v>5311</v>
      </c>
      <c r="E2134" s="7" t="s">
        <v>5312</v>
      </c>
      <c r="F2134" s="8" t="s">
        <v>3910</v>
      </c>
      <c r="G2134" s="9">
        <v>10176</v>
      </c>
      <c r="H2134" s="10">
        <v>2021</v>
      </c>
      <c r="I2134" s="10">
        <v>2021</v>
      </c>
      <c r="J2134" s="11" t="s">
        <v>21</v>
      </c>
      <c r="K2134" s="12">
        <v>10176</v>
      </c>
      <c r="L2134" s="12">
        <v>1</v>
      </c>
      <c r="M2134" s="33" t="str">
        <f>IF(_xlfn.XLOOKUP(C2134,Raw_Data_OS_23!$C$7:$C$4518,Raw_Data_OS_23!$G$7:$G$4518,"Paid/ Closed")="Paid/ Closed","Paid/ Closed", "Still_Outstanding")</f>
        <v>Still_Outstanding</v>
      </c>
      <c r="N2134" s="33">
        <f>IF(_xlfn.XLOOKUP(C2134,Raw_Data_Paid_23!$C$4:$C$2114,Raw_Data_Paid_23!$C$4:$C$2114,1)= 1,1,0)</f>
        <v>1</v>
      </c>
      <c r="O2134" t="str">
        <f>IF(M2134=$W$7,IF(AND(N2134,_xlfn.XLOOKUP(C2134,Raw_Data_OS_23!$C$7:$C$4518,Raw_Data_OS_23!$G$7:$G$4518,0)=G2134),"A",IF(_xlfn.XLOOKUP(C2134,Raw_Data_Paid_23!$C$4:$C$2114,Raw_Data_Paid_23!$C$4:$C$2114,"B1")="B1","B1","B2")),IF(_xlfn.XLOOKUP(C2134,Raw_Data_Paid_23!$C$4:$C$2114,Raw_Data_Paid_23!$C$4:$C$2114,"C1")="C1","C1","C2"))</f>
        <v>B1</v>
      </c>
      <c r="P2134" t="str">
        <f t="shared" si="83"/>
        <v>2021B1Motor Private</v>
      </c>
    </row>
    <row r="2135" spans="3:16" x14ac:dyDescent="0.35">
      <c r="C2135" s="6" t="s">
        <v>2202</v>
      </c>
      <c r="D2135" s="7" t="s">
        <v>5310</v>
      </c>
      <c r="E2135" s="7" t="s">
        <v>5309</v>
      </c>
      <c r="F2135" s="8" t="s">
        <v>3910</v>
      </c>
      <c r="G2135" s="9">
        <v>77720</v>
      </c>
      <c r="H2135" s="10">
        <v>2021</v>
      </c>
      <c r="I2135" s="10">
        <v>2021</v>
      </c>
      <c r="J2135" s="11" t="s">
        <v>21</v>
      </c>
      <c r="K2135" s="12">
        <v>77720</v>
      </c>
      <c r="L2135" s="12">
        <v>1</v>
      </c>
      <c r="M2135" s="33" t="str">
        <f>IF(_xlfn.XLOOKUP(C2135,Raw_Data_OS_23!$C$7:$C$4518,Raw_Data_OS_23!$G$7:$G$4518,"Paid/ Closed")="Paid/ Closed","Paid/ Closed", "Still_Outstanding")</f>
        <v>Still_Outstanding</v>
      </c>
      <c r="N2135" s="33">
        <f>IF(_xlfn.XLOOKUP(C2135,Raw_Data_Paid_23!$C$4:$C$2114,Raw_Data_Paid_23!$C$4:$C$2114,1)= 1,1,0)</f>
        <v>1</v>
      </c>
      <c r="O2135" t="str">
        <f>IF(M2135=$W$7,IF(AND(N2135,_xlfn.XLOOKUP(C2135,Raw_Data_OS_23!$C$7:$C$4518,Raw_Data_OS_23!$G$7:$G$4518,0)=G2135),"A",IF(_xlfn.XLOOKUP(C2135,Raw_Data_Paid_23!$C$4:$C$2114,Raw_Data_Paid_23!$C$4:$C$2114,"B1")="B1","B1","B2")),IF(_xlfn.XLOOKUP(C2135,Raw_Data_Paid_23!$C$4:$C$2114,Raw_Data_Paid_23!$C$4:$C$2114,"C1")="C1","C1","C2"))</f>
        <v>B1</v>
      </c>
      <c r="P2135" t="str">
        <f t="shared" si="83"/>
        <v>2021B1Motor Private</v>
      </c>
    </row>
    <row r="2136" spans="3:16" x14ac:dyDescent="0.35">
      <c r="C2136" s="6" t="s">
        <v>2203</v>
      </c>
      <c r="D2136" s="7" t="s">
        <v>5298</v>
      </c>
      <c r="E2136" s="7" t="s">
        <v>5309</v>
      </c>
      <c r="F2136" s="8" t="s">
        <v>3910</v>
      </c>
      <c r="G2136" s="9">
        <v>640</v>
      </c>
      <c r="H2136" s="10">
        <v>2021</v>
      </c>
      <c r="I2136" s="10">
        <v>2021</v>
      </c>
      <c r="J2136" s="11" t="s">
        <v>21</v>
      </c>
      <c r="K2136" s="12">
        <v>640</v>
      </c>
      <c r="L2136" s="12">
        <v>1</v>
      </c>
      <c r="M2136" s="33" t="str">
        <f>IF(_xlfn.XLOOKUP(C2136,Raw_Data_OS_23!$C$7:$C$4518,Raw_Data_OS_23!$G$7:$G$4518,"Paid/ Closed")="Paid/ Closed","Paid/ Closed", "Still_Outstanding")</f>
        <v>Paid/ Closed</v>
      </c>
      <c r="N2136" s="33">
        <f>IF(_xlfn.XLOOKUP(C2136,Raw_Data_Paid_23!$C$4:$C$2114,Raw_Data_Paid_23!$C$4:$C$2114,1)= 1,1,0)</f>
        <v>1</v>
      </c>
      <c r="O2136" t="str">
        <f>IF(M2136=$W$7,IF(AND(N2136,_xlfn.XLOOKUP(C2136,Raw_Data_OS_23!$C$7:$C$4518,Raw_Data_OS_23!$G$7:$G$4518,0)=G2136),"A",IF(_xlfn.XLOOKUP(C2136,Raw_Data_Paid_23!$C$4:$C$2114,Raw_Data_Paid_23!$C$4:$C$2114,"B1")="B1","B1","B2")),IF(_xlfn.XLOOKUP(C2136,Raw_Data_Paid_23!$C$4:$C$2114,Raw_Data_Paid_23!$C$4:$C$2114,"C1")="C1","C1","C2"))</f>
        <v>C1</v>
      </c>
      <c r="P2136" t="str">
        <f t="shared" si="83"/>
        <v>2021C1Motor Private</v>
      </c>
    </row>
    <row r="2137" spans="3:16" x14ac:dyDescent="0.35">
      <c r="C2137" s="6" t="s">
        <v>1415</v>
      </c>
      <c r="D2137" s="7" t="s">
        <v>4445</v>
      </c>
      <c r="E2137" s="7" t="s">
        <v>5232</v>
      </c>
      <c r="F2137" s="8" t="s">
        <v>3908</v>
      </c>
      <c r="G2137" s="9">
        <v>9500</v>
      </c>
      <c r="H2137" s="10">
        <v>2021</v>
      </c>
      <c r="I2137" s="10">
        <v>2021</v>
      </c>
      <c r="J2137" s="11" t="s">
        <v>21</v>
      </c>
      <c r="K2137" s="12">
        <v>9500</v>
      </c>
      <c r="L2137" s="12">
        <v>1</v>
      </c>
      <c r="M2137" s="33" t="str">
        <f>IF(_xlfn.XLOOKUP(C2137,Raw_Data_OS_23!$C$7:$C$4518,Raw_Data_OS_23!$G$7:$G$4518,"Paid/ Closed")="Paid/ Closed","Paid/ Closed", "Still_Outstanding")</f>
        <v>Still_Outstanding</v>
      </c>
      <c r="N2137" s="33">
        <f>IF(_xlfn.XLOOKUP(C2137,Raw_Data_Paid_23!$C$4:$C$2114,Raw_Data_Paid_23!$C$4:$C$2114,1)= 1,1,0)</f>
        <v>1</v>
      </c>
      <c r="O2137" t="str">
        <f>IF(M2137=$W$7,IF(AND(N2137,_xlfn.XLOOKUP(C2137,Raw_Data_OS_23!$C$7:$C$4518,Raw_Data_OS_23!$G$7:$G$4518,0)=G2137),"A",IF(_xlfn.XLOOKUP(C2137,Raw_Data_Paid_23!$C$4:$C$2114,Raw_Data_Paid_23!$C$4:$C$2114,"B1")="B1","B1","B2")),IF(_xlfn.XLOOKUP(C2137,Raw_Data_Paid_23!$C$4:$C$2114,Raw_Data_Paid_23!$C$4:$C$2114,"C1")="C1","C1","C2"))</f>
        <v>B1</v>
      </c>
      <c r="P2137" t="str">
        <f t="shared" si="83"/>
        <v>2021B1Motor Commercial</v>
      </c>
    </row>
    <row r="2138" spans="3:16" x14ac:dyDescent="0.35">
      <c r="C2138" s="6" t="s">
        <v>1416</v>
      </c>
      <c r="D2138" s="7" t="s">
        <v>4114</v>
      </c>
      <c r="E2138" s="7" t="s">
        <v>4170</v>
      </c>
      <c r="F2138" s="8" t="s">
        <v>3910</v>
      </c>
      <c r="G2138" s="9">
        <v>154068</v>
      </c>
      <c r="H2138" s="10">
        <v>2020</v>
      </c>
      <c r="I2138" s="10">
        <v>2021</v>
      </c>
      <c r="J2138" s="11" t="s">
        <v>11</v>
      </c>
      <c r="K2138" s="12">
        <v>154068</v>
      </c>
      <c r="L2138" s="12">
        <v>1</v>
      </c>
      <c r="M2138" s="33" t="str">
        <f>IF(_xlfn.XLOOKUP(C2138,Raw_Data_OS_23!$C$7:$C$4518,Raw_Data_OS_23!$G$7:$G$4518,"Paid/ Closed")="Paid/ Closed","Paid/ Closed", "Still_Outstanding")</f>
        <v>Still_Outstanding</v>
      </c>
      <c r="N2138" s="33">
        <f>IF(_xlfn.XLOOKUP(C2138,Raw_Data_Paid_23!$C$4:$C$2114,Raw_Data_Paid_23!$C$4:$C$2114,1)= 1,1,0)</f>
        <v>1</v>
      </c>
      <c r="O2138" t="str">
        <f>IF(M2138=$W$7,IF(AND(N2138,_xlfn.XLOOKUP(C2138,Raw_Data_OS_23!$C$7:$C$4518,Raw_Data_OS_23!$G$7:$G$4518,0)=G2138),"A",IF(_xlfn.XLOOKUP(C2138,Raw_Data_Paid_23!$C$4:$C$2114,Raw_Data_Paid_23!$C$4:$C$2114,"B1")="B1","B1","B2")),IF(_xlfn.XLOOKUP(C2138,Raw_Data_Paid_23!$C$4:$C$2114,Raw_Data_Paid_23!$C$4:$C$2114,"C1")="C1","C1","C2"))</f>
        <v>B1</v>
      </c>
      <c r="P2138" t="str">
        <f t="shared" si="83"/>
        <v>2020B1Motor Private</v>
      </c>
    </row>
    <row r="2139" spans="3:16" x14ac:dyDescent="0.35">
      <c r="C2139" s="6" t="s">
        <v>1417</v>
      </c>
      <c r="D2139" s="7" t="s">
        <v>4458</v>
      </c>
      <c r="E2139" s="7" t="s">
        <v>5312</v>
      </c>
      <c r="F2139" s="8" t="s">
        <v>3910</v>
      </c>
      <c r="G2139" s="9">
        <v>138000</v>
      </c>
      <c r="H2139" s="10">
        <v>2021</v>
      </c>
      <c r="I2139" s="10">
        <v>2021</v>
      </c>
      <c r="J2139" s="11" t="s">
        <v>21</v>
      </c>
      <c r="K2139" s="12">
        <v>138000</v>
      </c>
      <c r="L2139" s="12">
        <v>1</v>
      </c>
      <c r="M2139" s="33" t="str">
        <f>IF(_xlfn.XLOOKUP(C2139,Raw_Data_OS_23!$C$7:$C$4518,Raw_Data_OS_23!$G$7:$G$4518,"Paid/ Closed")="Paid/ Closed","Paid/ Closed", "Still_Outstanding")</f>
        <v>Still_Outstanding</v>
      </c>
      <c r="N2139" s="33">
        <f>IF(_xlfn.XLOOKUP(C2139,Raw_Data_Paid_23!$C$4:$C$2114,Raw_Data_Paid_23!$C$4:$C$2114,1)= 1,1,0)</f>
        <v>0</v>
      </c>
      <c r="O2139" t="str">
        <f>IF(M2139=$W$7,IF(AND(N2139,_xlfn.XLOOKUP(C2139,Raw_Data_OS_23!$C$7:$C$4518,Raw_Data_OS_23!$G$7:$G$4518,0)=G2139),"A",IF(_xlfn.XLOOKUP(C2139,Raw_Data_Paid_23!$C$4:$C$2114,Raw_Data_Paid_23!$C$4:$C$2114,"B1")="B1","B1","B2")),IF(_xlfn.XLOOKUP(C2139,Raw_Data_Paid_23!$C$4:$C$2114,Raw_Data_Paid_23!$C$4:$C$2114,"C1")="C1","C1","C2"))</f>
        <v>B2</v>
      </c>
      <c r="P2139" t="str">
        <f t="shared" si="83"/>
        <v>2021B2Motor Private</v>
      </c>
    </row>
    <row r="2140" spans="3:16" x14ac:dyDescent="0.35">
      <c r="C2140" s="6" t="s">
        <v>1418</v>
      </c>
      <c r="D2140" s="7" t="s">
        <v>5296</v>
      </c>
      <c r="E2140" s="7" t="s">
        <v>5312</v>
      </c>
      <c r="F2140" s="8" t="s">
        <v>3908</v>
      </c>
      <c r="G2140" s="9">
        <v>992</v>
      </c>
      <c r="H2140" s="10">
        <v>2021</v>
      </c>
      <c r="I2140" s="10">
        <v>2021</v>
      </c>
      <c r="J2140" s="11" t="s">
        <v>21</v>
      </c>
      <c r="K2140" s="12">
        <v>992</v>
      </c>
      <c r="L2140" s="12">
        <v>1</v>
      </c>
      <c r="M2140" s="33" t="str">
        <f>IF(_xlfn.XLOOKUP(C2140,Raw_Data_OS_23!$C$7:$C$4518,Raw_Data_OS_23!$G$7:$G$4518,"Paid/ Closed")="Paid/ Closed","Paid/ Closed", "Still_Outstanding")</f>
        <v>Paid/ Closed</v>
      </c>
      <c r="N2140" s="33">
        <f>IF(_xlfn.XLOOKUP(C2140,Raw_Data_Paid_23!$C$4:$C$2114,Raw_Data_Paid_23!$C$4:$C$2114,1)= 1,1,0)</f>
        <v>1</v>
      </c>
      <c r="O2140" t="str">
        <f>IF(M2140=$W$7,IF(AND(N2140,_xlfn.XLOOKUP(C2140,Raw_Data_OS_23!$C$7:$C$4518,Raw_Data_OS_23!$G$7:$G$4518,0)=G2140),"A",IF(_xlfn.XLOOKUP(C2140,Raw_Data_Paid_23!$C$4:$C$2114,Raw_Data_Paid_23!$C$4:$C$2114,"B1")="B1","B1","B2")),IF(_xlfn.XLOOKUP(C2140,Raw_Data_Paid_23!$C$4:$C$2114,Raw_Data_Paid_23!$C$4:$C$2114,"C1")="C1","C1","C2"))</f>
        <v>C1</v>
      </c>
      <c r="P2140" t="str">
        <f t="shared" si="83"/>
        <v>2021C1Motor Commercial</v>
      </c>
    </row>
    <row r="2141" spans="3:16" x14ac:dyDescent="0.35">
      <c r="C2141" s="6" t="s">
        <v>1419</v>
      </c>
      <c r="D2141" s="7" t="s">
        <v>5311</v>
      </c>
      <c r="E2141" s="7" t="s">
        <v>5312</v>
      </c>
      <c r="F2141" s="8" t="s">
        <v>3910</v>
      </c>
      <c r="G2141" s="9">
        <v>348000</v>
      </c>
      <c r="H2141" s="10">
        <v>2021</v>
      </c>
      <c r="I2141" s="10">
        <v>2021</v>
      </c>
      <c r="J2141" s="11" t="s">
        <v>21</v>
      </c>
      <c r="K2141" s="12">
        <v>348000</v>
      </c>
      <c r="L2141" s="12">
        <v>1</v>
      </c>
      <c r="M2141" s="33" t="str">
        <f>IF(_xlfn.XLOOKUP(C2141,Raw_Data_OS_23!$C$7:$C$4518,Raw_Data_OS_23!$G$7:$G$4518,"Paid/ Closed")="Paid/ Closed","Paid/ Closed", "Still_Outstanding")</f>
        <v>Still_Outstanding</v>
      </c>
      <c r="N2141" s="33">
        <f>IF(_xlfn.XLOOKUP(C2141,Raw_Data_Paid_23!$C$4:$C$2114,Raw_Data_Paid_23!$C$4:$C$2114,1)= 1,1,0)</f>
        <v>1</v>
      </c>
      <c r="O2141" t="str">
        <f>IF(M2141=$W$7,IF(AND(N2141,_xlfn.XLOOKUP(C2141,Raw_Data_OS_23!$C$7:$C$4518,Raw_Data_OS_23!$G$7:$G$4518,0)=G2141),"A",IF(_xlfn.XLOOKUP(C2141,Raw_Data_Paid_23!$C$4:$C$2114,Raw_Data_Paid_23!$C$4:$C$2114,"B1")="B1","B1","B2")),IF(_xlfn.XLOOKUP(C2141,Raw_Data_Paid_23!$C$4:$C$2114,Raw_Data_Paid_23!$C$4:$C$2114,"C1")="C1","C1","C2"))</f>
        <v>A</v>
      </c>
      <c r="P2141" t="str">
        <f t="shared" si="83"/>
        <v>2021AMotor Private</v>
      </c>
    </row>
    <row r="2142" spans="3:16" x14ac:dyDescent="0.35">
      <c r="C2142" s="6" t="s">
        <v>1420</v>
      </c>
      <c r="D2142" s="7" t="s">
        <v>5310</v>
      </c>
      <c r="E2142" s="7" t="s">
        <v>5312</v>
      </c>
      <c r="F2142" s="8" t="s">
        <v>3910</v>
      </c>
      <c r="G2142" s="9">
        <v>820</v>
      </c>
      <c r="H2142" s="10">
        <v>2021</v>
      </c>
      <c r="I2142" s="10">
        <v>2021</v>
      </c>
      <c r="J2142" s="11" t="s">
        <v>21</v>
      </c>
      <c r="K2142" s="12">
        <v>820</v>
      </c>
      <c r="L2142" s="12">
        <v>1</v>
      </c>
      <c r="M2142" s="33" t="str">
        <f>IF(_xlfn.XLOOKUP(C2142,Raw_Data_OS_23!$C$7:$C$4518,Raw_Data_OS_23!$G$7:$G$4518,"Paid/ Closed")="Paid/ Closed","Paid/ Closed", "Still_Outstanding")</f>
        <v>Paid/ Closed</v>
      </c>
      <c r="N2142" s="33">
        <f>IF(_xlfn.XLOOKUP(C2142,Raw_Data_Paid_23!$C$4:$C$2114,Raw_Data_Paid_23!$C$4:$C$2114,1)= 1,1,0)</f>
        <v>1</v>
      </c>
      <c r="O2142" t="str">
        <f>IF(M2142=$W$7,IF(AND(N2142,_xlfn.XLOOKUP(C2142,Raw_Data_OS_23!$C$7:$C$4518,Raw_Data_OS_23!$G$7:$G$4518,0)=G2142),"A",IF(_xlfn.XLOOKUP(C2142,Raw_Data_Paid_23!$C$4:$C$2114,Raw_Data_Paid_23!$C$4:$C$2114,"B1")="B1","B1","B2")),IF(_xlfn.XLOOKUP(C2142,Raw_Data_Paid_23!$C$4:$C$2114,Raw_Data_Paid_23!$C$4:$C$2114,"C1")="C1","C1","C2"))</f>
        <v>C1</v>
      </c>
      <c r="P2142" t="str">
        <f t="shared" si="83"/>
        <v>2021C1Motor Private</v>
      </c>
    </row>
    <row r="2143" spans="3:16" x14ac:dyDescent="0.35">
      <c r="C2143" s="6" t="s">
        <v>1421</v>
      </c>
      <c r="D2143" s="7" t="s">
        <v>5309</v>
      </c>
      <c r="E2143" s="7" t="s">
        <v>5312</v>
      </c>
      <c r="F2143" s="8" t="s">
        <v>3908</v>
      </c>
      <c r="G2143" s="9">
        <v>60000</v>
      </c>
      <c r="H2143" s="10">
        <v>2021</v>
      </c>
      <c r="I2143" s="10">
        <v>2021</v>
      </c>
      <c r="J2143" s="11" t="s">
        <v>21</v>
      </c>
      <c r="K2143" s="12">
        <v>60000</v>
      </c>
      <c r="L2143" s="12">
        <v>1</v>
      </c>
      <c r="M2143" s="33" t="str">
        <f>IF(_xlfn.XLOOKUP(C2143,Raw_Data_OS_23!$C$7:$C$4518,Raw_Data_OS_23!$G$7:$G$4518,"Paid/ Closed")="Paid/ Closed","Paid/ Closed", "Still_Outstanding")</f>
        <v>Still_Outstanding</v>
      </c>
      <c r="N2143" s="33">
        <f>IF(_xlfn.XLOOKUP(C2143,Raw_Data_Paid_23!$C$4:$C$2114,Raw_Data_Paid_23!$C$4:$C$2114,1)= 1,1,0)</f>
        <v>1</v>
      </c>
      <c r="O2143" t="str">
        <f>IF(M2143=$W$7,IF(AND(N2143,_xlfn.XLOOKUP(C2143,Raw_Data_OS_23!$C$7:$C$4518,Raw_Data_OS_23!$G$7:$G$4518,0)=G2143),"A",IF(_xlfn.XLOOKUP(C2143,Raw_Data_Paid_23!$C$4:$C$2114,Raw_Data_Paid_23!$C$4:$C$2114,"B1")="B1","B1","B2")),IF(_xlfn.XLOOKUP(C2143,Raw_Data_Paid_23!$C$4:$C$2114,Raw_Data_Paid_23!$C$4:$C$2114,"C1")="C1","C1","C2"))</f>
        <v>B1</v>
      </c>
      <c r="P2143" t="str">
        <f t="shared" si="83"/>
        <v>2021B1Motor Commercial</v>
      </c>
    </row>
    <row r="2144" spans="3:16" x14ac:dyDescent="0.35">
      <c r="C2144" s="6" t="s">
        <v>2204</v>
      </c>
      <c r="D2144" s="7" t="s">
        <v>5248</v>
      </c>
      <c r="E2144" s="7" t="s">
        <v>5254</v>
      </c>
      <c r="F2144" s="8" t="s">
        <v>3910</v>
      </c>
      <c r="G2144" s="9">
        <v>189000</v>
      </c>
      <c r="H2144" s="10">
        <v>2021</v>
      </c>
      <c r="I2144" s="10">
        <v>2021</v>
      </c>
      <c r="J2144" s="11" t="s">
        <v>21</v>
      </c>
      <c r="K2144" s="12">
        <v>189000</v>
      </c>
      <c r="L2144" s="12">
        <v>1</v>
      </c>
      <c r="M2144" s="33" t="str">
        <f>IF(_xlfn.XLOOKUP(C2144,Raw_Data_OS_23!$C$7:$C$4518,Raw_Data_OS_23!$G$7:$G$4518,"Paid/ Closed")="Paid/ Closed","Paid/ Closed", "Still_Outstanding")</f>
        <v>Still_Outstanding</v>
      </c>
      <c r="N2144" s="33">
        <f>IF(_xlfn.XLOOKUP(C2144,Raw_Data_Paid_23!$C$4:$C$2114,Raw_Data_Paid_23!$C$4:$C$2114,1)= 1,1,0)</f>
        <v>1</v>
      </c>
      <c r="O2144" t="str">
        <f>IF(M2144=$W$7,IF(AND(N2144,_xlfn.XLOOKUP(C2144,Raw_Data_OS_23!$C$7:$C$4518,Raw_Data_OS_23!$G$7:$G$4518,0)=G2144),"A",IF(_xlfn.XLOOKUP(C2144,Raw_Data_Paid_23!$C$4:$C$2114,Raw_Data_Paid_23!$C$4:$C$2114,"B1")="B1","B1","B2")),IF(_xlfn.XLOOKUP(C2144,Raw_Data_Paid_23!$C$4:$C$2114,Raw_Data_Paid_23!$C$4:$C$2114,"C1")="C1","C1","C2"))</f>
        <v>A</v>
      </c>
      <c r="P2144" t="str">
        <f t="shared" si="83"/>
        <v>2021AMotor Private</v>
      </c>
    </row>
    <row r="2145" spans="3:16" x14ac:dyDescent="0.35">
      <c r="C2145" s="6" t="s">
        <v>1422</v>
      </c>
      <c r="D2145" s="7" t="s">
        <v>5311</v>
      </c>
      <c r="E2145" s="7" t="s">
        <v>5312</v>
      </c>
      <c r="F2145" s="8" t="s">
        <v>3910</v>
      </c>
      <c r="G2145" s="9">
        <v>178600</v>
      </c>
      <c r="H2145" s="10">
        <v>2021</v>
      </c>
      <c r="I2145" s="10">
        <v>2021</v>
      </c>
      <c r="J2145" s="11" t="s">
        <v>21</v>
      </c>
      <c r="K2145" s="12">
        <v>178600</v>
      </c>
      <c r="L2145" s="12">
        <v>1</v>
      </c>
      <c r="M2145" s="33" t="str">
        <f>IF(_xlfn.XLOOKUP(C2145,Raw_Data_OS_23!$C$7:$C$4518,Raw_Data_OS_23!$G$7:$G$4518,"Paid/ Closed")="Paid/ Closed","Paid/ Closed", "Still_Outstanding")</f>
        <v>Still_Outstanding</v>
      </c>
      <c r="N2145" s="33">
        <f>IF(_xlfn.XLOOKUP(C2145,Raw_Data_Paid_23!$C$4:$C$2114,Raw_Data_Paid_23!$C$4:$C$2114,1)= 1,1,0)</f>
        <v>0</v>
      </c>
      <c r="O2145" t="str">
        <f>IF(M2145=$W$7,IF(AND(N2145,_xlfn.XLOOKUP(C2145,Raw_Data_OS_23!$C$7:$C$4518,Raw_Data_OS_23!$G$7:$G$4518,0)=G2145),"A",IF(_xlfn.XLOOKUP(C2145,Raw_Data_Paid_23!$C$4:$C$2114,Raw_Data_Paid_23!$C$4:$C$2114,"B1")="B1","B1","B2")),IF(_xlfn.XLOOKUP(C2145,Raw_Data_Paid_23!$C$4:$C$2114,Raw_Data_Paid_23!$C$4:$C$2114,"C1")="C1","C1","C2"))</f>
        <v>B2</v>
      </c>
      <c r="P2145" t="str">
        <f t="shared" si="83"/>
        <v>2021B2Motor Private</v>
      </c>
    </row>
    <row r="2146" spans="3:16" x14ac:dyDescent="0.35">
      <c r="C2146" s="6" t="s">
        <v>1423</v>
      </c>
      <c r="D2146" s="7" t="s">
        <v>5249</v>
      </c>
      <c r="E2146" s="7" t="s">
        <v>5296</v>
      </c>
      <c r="F2146" s="8" t="s">
        <v>3910</v>
      </c>
      <c r="G2146" s="9">
        <v>54636</v>
      </c>
      <c r="H2146" s="10">
        <v>2021</v>
      </c>
      <c r="I2146" s="10">
        <v>2021</v>
      </c>
      <c r="J2146" s="11" t="s">
        <v>21</v>
      </c>
      <c r="K2146" s="12">
        <v>54636</v>
      </c>
      <c r="L2146" s="12">
        <v>1</v>
      </c>
      <c r="M2146" s="33" t="str">
        <f>IF(_xlfn.XLOOKUP(C2146,Raw_Data_OS_23!$C$7:$C$4518,Raw_Data_OS_23!$G$7:$G$4518,"Paid/ Closed")="Paid/ Closed","Paid/ Closed", "Still_Outstanding")</f>
        <v>Paid/ Closed</v>
      </c>
      <c r="N2146" s="33">
        <f>IF(_xlfn.XLOOKUP(C2146,Raw_Data_Paid_23!$C$4:$C$2114,Raw_Data_Paid_23!$C$4:$C$2114,1)= 1,1,0)</f>
        <v>0</v>
      </c>
      <c r="O2146" t="str">
        <f>IF(M2146=$W$7,IF(AND(N2146,_xlfn.XLOOKUP(C2146,Raw_Data_OS_23!$C$7:$C$4518,Raw_Data_OS_23!$G$7:$G$4518,0)=G2146),"A",IF(_xlfn.XLOOKUP(C2146,Raw_Data_Paid_23!$C$4:$C$2114,Raw_Data_Paid_23!$C$4:$C$2114,"B1")="B1","B1","B2")),IF(_xlfn.XLOOKUP(C2146,Raw_Data_Paid_23!$C$4:$C$2114,Raw_Data_Paid_23!$C$4:$C$2114,"C1")="C1","C1","C2"))</f>
        <v>C2</v>
      </c>
      <c r="P2146" t="str">
        <f t="shared" si="83"/>
        <v>2021C2Motor Private</v>
      </c>
    </row>
    <row r="2147" spans="3:16" x14ac:dyDescent="0.35">
      <c r="C2147" s="6" t="s">
        <v>1424</v>
      </c>
      <c r="D2147" s="7" t="s">
        <v>5226</v>
      </c>
      <c r="E2147" s="7" t="s">
        <v>5313</v>
      </c>
      <c r="F2147" s="8" t="s">
        <v>3910</v>
      </c>
      <c r="G2147" s="9">
        <v>2000</v>
      </c>
      <c r="H2147" s="10">
        <v>2021</v>
      </c>
      <c r="I2147" s="10">
        <v>2021</v>
      </c>
      <c r="J2147" s="11" t="s">
        <v>21</v>
      </c>
      <c r="K2147" s="12">
        <v>2000</v>
      </c>
      <c r="L2147" s="12">
        <v>1</v>
      </c>
      <c r="M2147" s="33" t="str">
        <f>IF(_xlfn.XLOOKUP(C2147,Raw_Data_OS_23!$C$7:$C$4518,Raw_Data_OS_23!$G$7:$G$4518,"Paid/ Closed")="Paid/ Closed","Paid/ Closed", "Still_Outstanding")</f>
        <v>Still_Outstanding</v>
      </c>
      <c r="N2147" s="33">
        <f>IF(_xlfn.XLOOKUP(C2147,Raw_Data_Paid_23!$C$4:$C$2114,Raw_Data_Paid_23!$C$4:$C$2114,1)= 1,1,0)</f>
        <v>1</v>
      </c>
      <c r="O2147" t="str">
        <f>IF(M2147=$W$7,IF(AND(N2147,_xlfn.XLOOKUP(C2147,Raw_Data_OS_23!$C$7:$C$4518,Raw_Data_OS_23!$G$7:$G$4518,0)=G2147),"A",IF(_xlfn.XLOOKUP(C2147,Raw_Data_Paid_23!$C$4:$C$2114,Raw_Data_Paid_23!$C$4:$C$2114,"B1")="B1","B1","B2")),IF(_xlfn.XLOOKUP(C2147,Raw_Data_Paid_23!$C$4:$C$2114,Raw_Data_Paid_23!$C$4:$C$2114,"C1")="C1","C1","C2"))</f>
        <v>B1</v>
      </c>
      <c r="P2147" t="str">
        <f t="shared" si="83"/>
        <v>2021B1Motor Private</v>
      </c>
    </row>
    <row r="2148" spans="3:16" x14ac:dyDescent="0.35">
      <c r="C2148" s="6" t="s">
        <v>5314</v>
      </c>
      <c r="D2148" s="7" t="s">
        <v>3949</v>
      </c>
      <c r="E2148" s="7" t="s">
        <v>5312</v>
      </c>
      <c r="F2148" s="8" t="s">
        <v>3908</v>
      </c>
      <c r="G2148" s="9">
        <v>223176.4706</v>
      </c>
      <c r="H2148" s="10">
        <v>2020</v>
      </c>
      <c r="I2148" s="10">
        <v>2021</v>
      </c>
      <c r="J2148" s="11" t="s">
        <v>35</v>
      </c>
      <c r="K2148" s="12">
        <v>223176.4706</v>
      </c>
      <c r="L2148" s="12">
        <v>1</v>
      </c>
      <c r="M2148" s="33" t="str">
        <f>IF(_xlfn.XLOOKUP(C2148,Raw_Data_OS_23!$C$7:$C$4518,Raw_Data_OS_23!$G$7:$G$4518,"Paid/ Closed")="Paid/ Closed","Paid/ Closed", "Still_Outstanding")</f>
        <v>Still_Outstanding</v>
      </c>
      <c r="N2148" s="33">
        <f>IF(_xlfn.XLOOKUP(C2148,Raw_Data_Paid_23!$C$4:$C$2114,Raw_Data_Paid_23!$C$4:$C$2114,1)= 1,1,0)</f>
        <v>0</v>
      </c>
      <c r="O2148" t="str">
        <f>IF(M2148=$W$7,IF(AND(N2148,_xlfn.XLOOKUP(C2148,Raw_Data_OS_23!$C$7:$C$4518,Raw_Data_OS_23!$G$7:$G$4518,0)=G2148),"A",IF(_xlfn.XLOOKUP(C2148,Raw_Data_Paid_23!$C$4:$C$2114,Raw_Data_Paid_23!$C$4:$C$2114,"B1")="B1","B1","B2")),IF(_xlfn.XLOOKUP(C2148,Raw_Data_Paid_23!$C$4:$C$2114,Raw_Data_Paid_23!$C$4:$C$2114,"C1")="C1","C1","C2"))</f>
        <v>B2</v>
      </c>
      <c r="P2148" t="str">
        <f t="shared" si="83"/>
        <v>2020B2Motor Commercial</v>
      </c>
    </row>
    <row r="2149" spans="3:16" x14ac:dyDescent="0.35">
      <c r="C2149" s="6" t="s">
        <v>1425</v>
      </c>
      <c r="D2149" s="7" t="s">
        <v>5244</v>
      </c>
      <c r="E2149" s="7" t="s">
        <v>5296</v>
      </c>
      <c r="F2149" s="8" t="s">
        <v>3910</v>
      </c>
      <c r="G2149" s="9">
        <v>7940</v>
      </c>
      <c r="H2149" s="10">
        <v>2021</v>
      </c>
      <c r="I2149" s="10">
        <v>2021</v>
      </c>
      <c r="J2149" s="11" t="s">
        <v>21</v>
      </c>
      <c r="K2149" s="12">
        <v>7940</v>
      </c>
      <c r="L2149" s="12">
        <v>1</v>
      </c>
      <c r="M2149" s="33" t="str">
        <f>IF(_xlfn.XLOOKUP(C2149,Raw_Data_OS_23!$C$7:$C$4518,Raw_Data_OS_23!$G$7:$G$4518,"Paid/ Closed")="Paid/ Closed","Paid/ Closed", "Still_Outstanding")</f>
        <v>Still_Outstanding</v>
      </c>
      <c r="N2149" s="33">
        <f>IF(_xlfn.XLOOKUP(C2149,Raw_Data_Paid_23!$C$4:$C$2114,Raw_Data_Paid_23!$C$4:$C$2114,1)= 1,1,0)</f>
        <v>1</v>
      </c>
      <c r="O2149" t="str">
        <f>IF(M2149=$W$7,IF(AND(N2149,_xlfn.XLOOKUP(C2149,Raw_Data_OS_23!$C$7:$C$4518,Raw_Data_OS_23!$G$7:$G$4518,0)=G2149),"A",IF(_xlfn.XLOOKUP(C2149,Raw_Data_Paid_23!$C$4:$C$2114,Raw_Data_Paid_23!$C$4:$C$2114,"B1")="B1","B1","B2")),IF(_xlfn.XLOOKUP(C2149,Raw_Data_Paid_23!$C$4:$C$2114,Raw_Data_Paid_23!$C$4:$C$2114,"C1")="C1","C1","C2"))</f>
        <v>B1</v>
      </c>
      <c r="P2149" t="str">
        <f t="shared" si="83"/>
        <v>2021B1Motor Private</v>
      </c>
    </row>
    <row r="2150" spans="3:16" x14ac:dyDescent="0.35">
      <c r="C2150" s="6" t="s">
        <v>1426</v>
      </c>
      <c r="D2150" s="7" t="s">
        <v>5315</v>
      </c>
      <c r="E2150" s="7" t="s">
        <v>5313</v>
      </c>
      <c r="F2150" s="8" t="s">
        <v>3910</v>
      </c>
      <c r="G2150" s="9">
        <v>32100</v>
      </c>
      <c r="H2150" s="10">
        <v>2020</v>
      </c>
      <c r="I2150" s="10">
        <v>2021</v>
      </c>
      <c r="J2150" s="11" t="s">
        <v>35</v>
      </c>
      <c r="K2150" s="12">
        <v>32100</v>
      </c>
      <c r="L2150" s="12">
        <v>1</v>
      </c>
      <c r="M2150" s="33" t="str">
        <f>IF(_xlfn.XLOOKUP(C2150,Raw_Data_OS_23!$C$7:$C$4518,Raw_Data_OS_23!$G$7:$G$4518,"Paid/ Closed")="Paid/ Closed","Paid/ Closed", "Still_Outstanding")</f>
        <v>Still_Outstanding</v>
      </c>
      <c r="N2150" s="33">
        <f>IF(_xlfn.XLOOKUP(C2150,Raw_Data_Paid_23!$C$4:$C$2114,Raw_Data_Paid_23!$C$4:$C$2114,1)= 1,1,0)</f>
        <v>1</v>
      </c>
      <c r="O2150" t="str">
        <f>IF(M2150=$W$7,IF(AND(N2150,_xlfn.XLOOKUP(C2150,Raw_Data_OS_23!$C$7:$C$4518,Raw_Data_OS_23!$G$7:$G$4518,0)=G2150),"A",IF(_xlfn.XLOOKUP(C2150,Raw_Data_Paid_23!$C$4:$C$2114,Raw_Data_Paid_23!$C$4:$C$2114,"B1")="B1","B1","B2")),IF(_xlfn.XLOOKUP(C2150,Raw_Data_Paid_23!$C$4:$C$2114,Raw_Data_Paid_23!$C$4:$C$2114,"C1")="C1","C1","C2"))</f>
        <v>B1</v>
      </c>
      <c r="P2150" t="str">
        <f t="shared" si="83"/>
        <v>2020B1Motor Private</v>
      </c>
    </row>
    <row r="2151" spans="3:16" x14ac:dyDescent="0.35">
      <c r="C2151" s="6" t="s">
        <v>2205</v>
      </c>
      <c r="D2151" s="7" t="s">
        <v>3913</v>
      </c>
      <c r="E2151" s="7" t="s">
        <v>5309</v>
      </c>
      <c r="F2151" s="8" t="s">
        <v>3908</v>
      </c>
      <c r="G2151" s="9">
        <v>720529.4118</v>
      </c>
      <c r="H2151" s="10">
        <v>2020</v>
      </c>
      <c r="I2151" s="10">
        <v>2021</v>
      </c>
      <c r="J2151" s="11" t="s">
        <v>11</v>
      </c>
      <c r="K2151" s="12">
        <v>720529.4118</v>
      </c>
      <c r="L2151" s="12">
        <v>1</v>
      </c>
      <c r="M2151" s="33" t="str">
        <f>IF(_xlfn.XLOOKUP(C2151,Raw_Data_OS_23!$C$7:$C$4518,Raw_Data_OS_23!$G$7:$G$4518,"Paid/ Closed")="Paid/ Closed","Paid/ Closed", "Still_Outstanding")</f>
        <v>Still_Outstanding</v>
      </c>
      <c r="N2151" s="33">
        <f>IF(_xlfn.XLOOKUP(C2151,Raw_Data_Paid_23!$C$4:$C$2114,Raw_Data_Paid_23!$C$4:$C$2114,1)= 1,1,0)</f>
        <v>1</v>
      </c>
      <c r="O2151" t="str">
        <f>IF(M2151=$W$7,IF(AND(N2151,_xlfn.XLOOKUP(C2151,Raw_Data_OS_23!$C$7:$C$4518,Raw_Data_OS_23!$G$7:$G$4518,0)=G2151),"A",IF(_xlfn.XLOOKUP(C2151,Raw_Data_Paid_23!$C$4:$C$2114,Raw_Data_Paid_23!$C$4:$C$2114,"B1")="B1","B1","B2")),IF(_xlfn.XLOOKUP(C2151,Raw_Data_Paid_23!$C$4:$C$2114,Raw_Data_Paid_23!$C$4:$C$2114,"C1")="C1","C1","C2"))</f>
        <v>A</v>
      </c>
      <c r="P2151" t="str">
        <f t="shared" si="83"/>
        <v>2020AMotor Commercial</v>
      </c>
    </row>
    <row r="2152" spans="3:16" x14ac:dyDescent="0.35">
      <c r="C2152" s="6" t="s">
        <v>2206</v>
      </c>
      <c r="D2152" s="7" t="s">
        <v>5311</v>
      </c>
      <c r="E2152" s="7" t="s">
        <v>5313</v>
      </c>
      <c r="F2152" s="8" t="s">
        <v>3908</v>
      </c>
      <c r="G2152" s="9">
        <v>109200</v>
      </c>
      <c r="H2152" s="10">
        <v>2021</v>
      </c>
      <c r="I2152" s="10">
        <v>2021</v>
      </c>
      <c r="J2152" s="11" t="s">
        <v>21</v>
      </c>
      <c r="K2152" s="12">
        <v>109200</v>
      </c>
      <c r="L2152" s="12">
        <v>1</v>
      </c>
      <c r="M2152" s="33" t="str">
        <f>IF(_xlfn.XLOOKUP(C2152,Raw_Data_OS_23!$C$7:$C$4518,Raw_Data_OS_23!$G$7:$G$4518,"Paid/ Closed")="Paid/ Closed","Paid/ Closed", "Still_Outstanding")</f>
        <v>Paid/ Closed</v>
      </c>
      <c r="N2152" s="33">
        <f>IF(_xlfn.XLOOKUP(C2152,Raw_Data_Paid_23!$C$4:$C$2114,Raw_Data_Paid_23!$C$4:$C$2114,1)= 1,1,0)</f>
        <v>1</v>
      </c>
      <c r="O2152" t="str">
        <f>IF(M2152=$W$7,IF(AND(N2152,_xlfn.XLOOKUP(C2152,Raw_Data_OS_23!$C$7:$C$4518,Raw_Data_OS_23!$G$7:$G$4518,0)=G2152),"A",IF(_xlfn.XLOOKUP(C2152,Raw_Data_Paid_23!$C$4:$C$2114,Raw_Data_Paid_23!$C$4:$C$2114,"B1")="B1","B1","B2")),IF(_xlfn.XLOOKUP(C2152,Raw_Data_Paid_23!$C$4:$C$2114,Raw_Data_Paid_23!$C$4:$C$2114,"C1")="C1","C1","C2"))</f>
        <v>C1</v>
      </c>
      <c r="P2152" t="str">
        <f t="shared" si="83"/>
        <v>2021C1Motor Commercial</v>
      </c>
    </row>
    <row r="2153" spans="3:16" x14ac:dyDescent="0.35">
      <c r="C2153" s="6" t="s">
        <v>1427</v>
      </c>
      <c r="D2153" s="7" t="s">
        <v>5235</v>
      </c>
      <c r="E2153" s="7" t="s">
        <v>5313</v>
      </c>
      <c r="F2153" s="8" t="s">
        <v>3910</v>
      </c>
      <c r="G2153" s="9">
        <v>23950</v>
      </c>
      <c r="H2153" s="10">
        <v>2021</v>
      </c>
      <c r="I2153" s="10">
        <v>2021</v>
      </c>
      <c r="J2153" s="11" t="s">
        <v>21</v>
      </c>
      <c r="K2153" s="12">
        <v>23950</v>
      </c>
      <c r="L2153" s="12">
        <v>1</v>
      </c>
      <c r="M2153" s="33" t="str">
        <f>IF(_xlfn.XLOOKUP(C2153,Raw_Data_OS_23!$C$7:$C$4518,Raw_Data_OS_23!$G$7:$G$4518,"Paid/ Closed")="Paid/ Closed","Paid/ Closed", "Still_Outstanding")</f>
        <v>Still_Outstanding</v>
      </c>
      <c r="N2153" s="33">
        <f>IF(_xlfn.XLOOKUP(C2153,Raw_Data_Paid_23!$C$4:$C$2114,Raw_Data_Paid_23!$C$4:$C$2114,1)= 1,1,0)</f>
        <v>0</v>
      </c>
      <c r="O2153" t="str">
        <f>IF(M2153=$W$7,IF(AND(N2153,_xlfn.XLOOKUP(C2153,Raw_Data_OS_23!$C$7:$C$4518,Raw_Data_OS_23!$G$7:$G$4518,0)=G2153),"A",IF(_xlfn.XLOOKUP(C2153,Raw_Data_Paid_23!$C$4:$C$2114,Raw_Data_Paid_23!$C$4:$C$2114,"B1")="B1","B1","B2")),IF(_xlfn.XLOOKUP(C2153,Raw_Data_Paid_23!$C$4:$C$2114,Raw_Data_Paid_23!$C$4:$C$2114,"C1")="C1","C1","C2"))</f>
        <v>B2</v>
      </c>
      <c r="P2153" t="str">
        <f t="shared" si="83"/>
        <v>2021B2Motor Private</v>
      </c>
    </row>
    <row r="2154" spans="3:16" x14ac:dyDescent="0.35">
      <c r="C2154" s="6" t="s">
        <v>1428</v>
      </c>
      <c r="D2154" s="7" t="s">
        <v>5301</v>
      </c>
      <c r="E2154" s="7" t="s">
        <v>5313</v>
      </c>
      <c r="F2154" s="8" t="s">
        <v>3910</v>
      </c>
      <c r="G2154" s="9">
        <v>35580</v>
      </c>
      <c r="H2154" s="10">
        <v>2021</v>
      </c>
      <c r="I2154" s="10">
        <v>2021</v>
      </c>
      <c r="J2154" s="11" t="s">
        <v>21</v>
      </c>
      <c r="K2154" s="12">
        <v>35580</v>
      </c>
      <c r="L2154" s="12">
        <v>1</v>
      </c>
      <c r="M2154" s="33" t="str">
        <f>IF(_xlfn.XLOOKUP(C2154,Raw_Data_OS_23!$C$7:$C$4518,Raw_Data_OS_23!$G$7:$G$4518,"Paid/ Closed")="Paid/ Closed","Paid/ Closed", "Still_Outstanding")</f>
        <v>Paid/ Closed</v>
      </c>
      <c r="N2154" s="33">
        <f>IF(_xlfn.XLOOKUP(C2154,Raw_Data_Paid_23!$C$4:$C$2114,Raw_Data_Paid_23!$C$4:$C$2114,1)= 1,1,0)</f>
        <v>0</v>
      </c>
      <c r="O2154" t="str">
        <f>IF(M2154=$W$7,IF(AND(N2154,_xlfn.XLOOKUP(C2154,Raw_Data_OS_23!$C$7:$C$4518,Raw_Data_OS_23!$G$7:$G$4518,0)=G2154),"A",IF(_xlfn.XLOOKUP(C2154,Raw_Data_Paid_23!$C$4:$C$2114,Raw_Data_Paid_23!$C$4:$C$2114,"B1")="B1","B1","B2")),IF(_xlfn.XLOOKUP(C2154,Raw_Data_Paid_23!$C$4:$C$2114,Raw_Data_Paid_23!$C$4:$C$2114,"C1")="C1","C1","C2"))</f>
        <v>C2</v>
      </c>
      <c r="P2154" t="str">
        <f t="shared" si="83"/>
        <v>2021C2Motor Private</v>
      </c>
    </row>
    <row r="2155" spans="3:16" x14ac:dyDescent="0.35">
      <c r="C2155" s="6" t="s">
        <v>1429</v>
      </c>
      <c r="D2155" s="7" t="s">
        <v>5313</v>
      </c>
      <c r="E2155" s="7" t="s">
        <v>5316</v>
      </c>
      <c r="F2155" s="8" t="s">
        <v>3910</v>
      </c>
      <c r="G2155" s="9">
        <v>347500</v>
      </c>
      <c r="H2155" s="10">
        <v>2021</v>
      </c>
      <c r="I2155" s="10">
        <v>2021</v>
      </c>
      <c r="J2155" s="11" t="s">
        <v>21</v>
      </c>
      <c r="K2155" s="12">
        <v>347500</v>
      </c>
      <c r="L2155" s="12">
        <v>1</v>
      </c>
      <c r="M2155" s="33" t="str">
        <f>IF(_xlfn.XLOOKUP(C2155,Raw_Data_OS_23!$C$7:$C$4518,Raw_Data_OS_23!$G$7:$G$4518,"Paid/ Closed")="Paid/ Closed","Paid/ Closed", "Still_Outstanding")</f>
        <v>Still_Outstanding</v>
      </c>
      <c r="N2155" s="33">
        <f>IF(_xlfn.XLOOKUP(C2155,Raw_Data_Paid_23!$C$4:$C$2114,Raw_Data_Paid_23!$C$4:$C$2114,1)= 1,1,0)</f>
        <v>1</v>
      </c>
      <c r="O2155" t="str">
        <f>IF(M2155=$W$7,IF(AND(N2155,_xlfn.XLOOKUP(C2155,Raw_Data_OS_23!$C$7:$C$4518,Raw_Data_OS_23!$G$7:$G$4518,0)=G2155),"A",IF(_xlfn.XLOOKUP(C2155,Raw_Data_Paid_23!$C$4:$C$2114,Raw_Data_Paid_23!$C$4:$C$2114,"B1")="B1","B1","B2")),IF(_xlfn.XLOOKUP(C2155,Raw_Data_Paid_23!$C$4:$C$2114,Raw_Data_Paid_23!$C$4:$C$2114,"C1")="C1","C1","C2"))</f>
        <v>A</v>
      </c>
      <c r="P2155" t="str">
        <f t="shared" si="83"/>
        <v>2021AMotor Private</v>
      </c>
    </row>
    <row r="2156" spans="3:16" x14ac:dyDescent="0.35">
      <c r="C2156" s="6" t="s">
        <v>1430</v>
      </c>
      <c r="D2156" s="7" t="s">
        <v>5252</v>
      </c>
      <c r="E2156" s="7" t="s">
        <v>5313</v>
      </c>
      <c r="F2156" s="8" t="s">
        <v>3910</v>
      </c>
      <c r="G2156" s="9">
        <v>583000</v>
      </c>
      <c r="H2156" s="10">
        <v>2021</v>
      </c>
      <c r="I2156" s="10">
        <v>2021</v>
      </c>
      <c r="J2156" s="11" t="s">
        <v>21</v>
      </c>
      <c r="K2156" s="12">
        <v>583000</v>
      </c>
      <c r="L2156" s="12">
        <v>1</v>
      </c>
      <c r="M2156" s="33" t="str">
        <f>IF(_xlfn.XLOOKUP(C2156,Raw_Data_OS_23!$C$7:$C$4518,Raw_Data_OS_23!$G$7:$G$4518,"Paid/ Closed")="Paid/ Closed","Paid/ Closed", "Still_Outstanding")</f>
        <v>Still_Outstanding</v>
      </c>
      <c r="N2156" s="33">
        <f>IF(_xlfn.XLOOKUP(C2156,Raw_Data_Paid_23!$C$4:$C$2114,Raw_Data_Paid_23!$C$4:$C$2114,1)= 1,1,0)</f>
        <v>1</v>
      </c>
      <c r="O2156" t="str">
        <f>IF(M2156=$W$7,IF(AND(N2156,_xlfn.XLOOKUP(C2156,Raw_Data_OS_23!$C$7:$C$4518,Raw_Data_OS_23!$G$7:$G$4518,0)=G2156),"A",IF(_xlfn.XLOOKUP(C2156,Raw_Data_Paid_23!$C$4:$C$2114,Raw_Data_Paid_23!$C$4:$C$2114,"B1")="B1","B1","B2")),IF(_xlfn.XLOOKUP(C2156,Raw_Data_Paid_23!$C$4:$C$2114,Raw_Data_Paid_23!$C$4:$C$2114,"C1")="C1","C1","C2"))</f>
        <v>B1</v>
      </c>
      <c r="P2156" t="str">
        <f t="shared" si="83"/>
        <v>2021B1Motor Private</v>
      </c>
    </row>
    <row r="2157" spans="3:16" x14ac:dyDescent="0.35">
      <c r="C2157" s="6" t="s">
        <v>1431</v>
      </c>
      <c r="D2157" s="7" t="s">
        <v>5299</v>
      </c>
      <c r="E2157" s="7" t="s">
        <v>5312</v>
      </c>
      <c r="F2157" s="8" t="s">
        <v>3910</v>
      </c>
      <c r="G2157" s="9">
        <v>14000</v>
      </c>
      <c r="H2157" s="10">
        <v>2021</v>
      </c>
      <c r="I2157" s="10">
        <v>2021</v>
      </c>
      <c r="J2157" s="11" t="s">
        <v>21</v>
      </c>
      <c r="K2157" s="12">
        <v>14000</v>
      </c>
      <c r="L2157" s="12">
        <v>1</v>
      </c>
      <c r="M2157" s="33" t="str">
        <f>IF(_xlfn.XLOOKUP(C2157,Raw_Data_OS_23!$C$7:$C$4518,Raw_Data_OS_23!$G$7:$G$4518,"Paid/ Closed")="Paid/ Closed","Paid/ Closed", "Still_Outstanding")</f>
        <v>Still_Outstanding</v>
      </c>
      <c r="N2157" s="33">
        <f>IF(_xlfn.XLOOKUP(C2157,Raw_Data_Paid_23!$C$4:$C$2114,Raw_Data_Paid_23!$C$4:$C$2114,1)= 1,1,0)</f>
        <v>1</v>
      </c>
      <c r="O2157" t="str">
        <f>IF(M2157=$W$7,IF(AND(N2157,_xlfn.XLOOKUP(C2157,Raw_Data_OS_23!$C$7:$C$4518,Raw_Data_OS_23!$G$7:$G$4518,0)=G2157),"A",IF(_xlfn.XLOOKUP(C2157,Raw_Data_Paid_23!$C$4:$C$2114,Raw_Data_Paid_23!$C$4:$C$2114,"B1")="B1","B1","B2")),IF(_xlfn.XLOOKUP(C2157,Raw_Data_Paid_23!$C$4:$C$2114,Raw_Data_Paid_23!$C$4:$C$2114,"C1")="C1","C1","C2"))</f>
        <v>B1</v>
      </c>
      <c r="P2157" t="str">
        <f t="shared" si="83"/>
        <v>2021B1Motor Private</v>
      </c>
    </row>
    <row r="2158" spans="3:16" x14ac:dyDescent="0.35">
      <c r="C2158" s="6" t="s">
        <v>2207</v>
      </c>
      <c r="D2158" s="7" t="s">
        <v>5256</v>
      </c>
      <c r="E2158" s="7" t="s">
        <v>5309</v>
      </c>
      <c r="F2158" s="8" t="s">
        <v>3908</v>
      </c>
      <c r="G2158" s="9">
        <v>5370</v>
      </c>
      <c r="H2158" s="10">
        <v>2021</v>
      </c>
      <c r="I2158" s="10">
        <v>2021</v>
      </c>
      <c r="J2158" s="11" t="s">
        <v>21</v>
      </c>
      <c r="K2158" s="12">
        <v>5370</v>
      </c>
      <c r="L2158" s="12">
        <v>1</v>
      </c>
      <c r="M2158" s="33" t="str">
        <f>IF(_xlfn.XLOOKUP(C2158,Raw_Data_OS_23!$C$7:$C$4518,Raw_Data_OS_23!$G$7:$G$4518,"Paid/ Closed")="Paid/ Closed","Paid/ Closed", "Still_Outstanding")</f>
        <v>Paid/ Closed</v>
      </c>
      <c r="N2158" s="33">
        <f>IF(_xlfn.XLOOKUP(C2158,Raw_Data_Paid_23!$C$4:$C$2114,Raw_Data_Paid_23!$C$4:$C$2114,1)= 1,1,0)</f>
        <v>1</v>
      </c>
      <c r="O2158" t="str">
        <f>IF(M2158=$W$7,IF(AND(N2158,_xlfn.XLOOKUP(C2158,Raw_Data_OS_23!$C$7:$C$4518,Raw_Data_OS_23!$G$7:$G$4518,0)=G2158),"A",IF(_xlfn.XLOOKUP(C2158,Raw_Data_Paid_23!$C$4:$C$2114,Raw_Data_Paid_23!$C$4:$C$2114,"B1")="B1","B1","B2")),IF(_xlfn.XLOOKUP(C2158,Raw_Data_Paid_23!$C$4:$C$2114,Raw_Data_Paid_23!$C$4:$C$2114,"C1")="C1","C1","C2"))</f>
        <v>C1</v>
      </c>
      <c r="P2158" t="str">
        <f t="shared" si="83"/>
        <v>2021C1Motor Commercial</v>
      </c>
    </row>
    <row r="2159" spans="3:16" x14ac:dyDescent="0.35">
      <c r="C2159" s="6" t="s">
        <v>2208</v>
      </c>
      <c r="D2159" s="7" t="s">
        <v>4003</v>
      </c>
      <c r="E2159" s="7" t="s">
        <v>5313</v>
      </c>
      <c r="F2159" s="8" t="s">
        <v>3908</v>
      </c>
      <c r="G2159" s="9">
        <v>20460</v>
      </c>
      <c r="H2159" s="10">
        <v>2020</v>
      </c>
      <c r="I2159" s="10">
        <v>2021</v>
      </c>
      <c r="J2159" s="11" t="s">
        <v>35</v>
      </c>
      <c r="K2159" s="12">
        <v>20460</v>
      </c>
      <c r="L2159" s="12">
        <v>1</v>
      </c>
      <c r="M2159" s="33" t="str">
        <f>IF(_xlfn.XLOOKUP(C2159,Raw_Data_OS_23!$C$7:$C$4518,Raw_Data_OS_23!$G$7:$G$4518,"Paid/ Closed")="Paid/ Closed","Paid/ Closed", "Still_Outstanding")</f>
        <v>Still_Outstanding</v>
      </c>
      <c r="N2159" s="33">
        <f>IF(_xlfn.XLOOKUP(C2159,Raw_Data_Paid_23!$C$4:$C$2114,Raw_Data_Paid_23!$C$4:$C$2114,1)= 1,1,0)</f>
        <v>1</v>
      </c>
      <c r="O2159" t="str">
        <f>IF(M2159=$W$7,IF(AND(N2159,_xlfn.XLOOKUP(C2159,Raw_Data_OS_23!$C$7:$C$4518,Raw_Data_OS_23!$G$7:$G$4518,0)=G2159),"A",IF(_xlfn.XLOOKUP(C2159,Raw_Data_Paid_23!$C$4:$C$2114,Raw_Data_Paid_23!$C$4:$C$2114,"B1")="B1","B1","B2")),IF(_xlfn.XLOOKUP(C2159,Raw_Data_Paid_23!$C$4:$C$2114,Raw_Data_Paid_23!$C$4:$C$2114,"C1")="C1","C1","C2"))</f>
        <v>A</v>
      </c>
      <c r="P2159" t="str">
        <f t="shared" si="83"/>
        <v>2020AMotor Commercial</v>
      </c>
    </row>
    <row r="2160" spans="3:16" x14ac:dyDescent="0.35">
      <c r="C2160" s="6" t="s">
        <v>1432</v>
      </c>
      <c r="D2160" s="7" t="s">
        <v>5313</v>
      </c>
      <c r="E2160" s="7" t="s">
        <v>5316</v>
      </c>
      <c r="F2160" s="8" t="s">
        <v>3910</v>
      </c>
      <c r="G2160" s="9">
        <v>29500</v>
      </c>
      <c r="H2160" s="10">
        <v>2021</v>
      </c>
      <c r="I2160" s="10">
        <v>2021</v>
      </c>
      <c r="J2160" s="11" t="s">
        <v>21</v>
      </c>
      <c r="K2160" s="12">
        <v>29500</v>
      </c>
      <c r="L2160" s="12">
        <v>1</v>
      </c>
      <c r="M2160" s="33" t="str">
        <f>IF(_xlfn.XLOOKUP(C2160,Raw_Data_OS_23!$C$7:$C$4518,Raw_Data_OS_23!$G$7:$G$4518,"Paid/ Closed")="Paid/ Closed","Paid/ Closed", "Still_Outstanding")</f>
        <v>Still_Outstanding</v>
      </c>
      <c r="N2160" s="33">
        <f>IF(_xlfn.XLOOKUP(C2160,Raw_Data_Paid_23!$C$4:$C$2114,Raw_Data_Paid_23!$C$4:$C$2114,1)= 1,1,0)</f>
        <v>1</v>
      </c>
      <c r="O2160" t="str">
        <f>IF(M2160=$W$7,IF(AND(N2160,_xlfn.XLOOKUP(C2160,Raw_Data_OS_23!$C$7:$C$4518,Raw_Data_OS_23!$G$7:$G$4518,0)=G2160),"A",IF(_xlfn.XLOOKUP(C2160,Raw_Data_Paid_23!$C$4:$C$2114,Raw_Data_Paid_23!$C$4:$C$2114,"B1")="B1","B1","B2")),IF(_xlfn.XLOOKUP(C2160,Raw_Data_Paid_23!$C$4:$C$2114,Raw_Data_Paid_23!$C$4:$C$2114,"C1")="C1","C1","C2"))</f>
        <v>B1</v>
      </c>
      <c r="P2160" t="str">
        <f t="shared" si="83"/>
        <v>2021B1Motor Private</v>
      </c>
    </row>
    <row r="2161" spans="3:16" x14ac:dyDescent="0.35">
      <c r="C2161" s="6" t="s">
        <v>1433</v>
      </c>
      <c r="D2161" s="7" t="s">
        <v>5310</v>
      </c>
      <c r="E2161" s="7" t="s">
        <v>5316</v>
      </c>
      <c r="F2161" s="8" t="s">
        <v>3910</v>
      </c>
      <c r="G2161" s="9">
        <v>3168</v>
      </c>
      <c r="H2161" s="10">
        <v>2021</v>
      </c>
      <c r="I2161" s="10">
        <v>2021</v>
      </c>
      <c r="J2161" s="11" t="s">
        <v>21</v>
      </c>
      <c r="K2161" s="12">
        <v>3168</v>
      </c>
      <c r="L2161" s="12">
        <v>1</v>
      </c>
      <c r="M2161" s="33" t="str">
        <f>IF(_xlfn.XLOOKUP(C2161,Raw_Data_OS_23!$C$7:$C$4518,Raw_Data_OS_23!$G$7:$G$4518,"Paid/ Closed")="Paid/ Closed","Paid/ Closed", "Still_Outstanding")</f>
        <v>Paid/ Closed</v>
      </c>
      <c r="N2161" s="33">
        <f>IF(_xlfn.XLOOKUP(C2161,Raw_Data_Paid_23!$C$4:$C$2114,Raw_Data_Paid_23!$C$4:$C$2114,1)= 1,1,0)</f>
        <v>1</v>
      </c>
      <c r="O2161" t="str">
        <f>IF(M2161=$W$7,IF(AND(N2161,_xlfn.XLOOKUP(C2161,Raw_Data_OS_23!$C$7:$C$4518,Raw_Data_OS_23!$G$7:$G$4518,0)=G2161),"A",IF(_xlfn.XLOOKUP(C2161,Raw_Data_Paid_23!$C$4:$C$2114,Raw_Data_Paid_23!$C$4:$C$2114,"B1")="B1","B1","B2")),IF(_xlfn.XLOOKUP(C2161,Raw_Data_Paid_23!$C$4:$C$2114,Raw_Data_Paid_23!$C$4:$C$2114,"C1")="C1","C1","C2"))</f>
        <v>C1</v>
      </c>
      <c r="P2161" t="str">
        <f t="shared" si="83"/>
        <v>2021C1Motor Private</v>
      </c>
    </row>
    <row r="2162" spans="3:16" x14ac:dyDescent="0.35">
      <c r="C2162" s="6" t="s">
        <v>5317</v>
      </c>
      <c r="D2162" s="7" t="s">
        <v>5235</v>
      </c>
      <c r="E2162" s="7" t="s">
        <v>5309</v>
      </c>
      <c r="F2162" s="8" t="s">
        <v>3910</v>
      </c>
      <c r="G2162" s="9">
        <v>37209</v>
      </c>
      <c r="H2162" s="10">
        <v>2021</v>
      </c>
      <c r="I2162" s="10">
        <v>2021</v>
      </c>
      <c r="J2162" s="11" t="s">
        <v>21</v>
      </c>
      <c r="K2162" s="12">
        <v>37209</v>
      </c>
      <c r="L2162" s="12">
        <v>1</v>
      </c>
      <c r="M2162" s="33" t="str">
        <f>IF(_xlfn.XLOOKUP(C2162,Raw_Data_OS_23!$C$7:$C$4518,Raw_Data_OS_23!$G$7:$G$4518,"Paid/ Closed")="Paid/ Closed","Paid/ Closed", "Still_Outstanding")</f>
        <v>Still_Outstanding</v>
      </c>
      <c r="N2162" s="33">
        <f>IF(_xlfn.XLOOKUP(C2162,Raw_Data_Paid_23!$C$4:$C$2114,Raw_Data_Paid_23!$C$4:$C$2114,1)= 1,1,0)</f>
        <v>1</v>
      </c>
      <c r="O2162" t="str">
        <f>IF(M2162=$W$7,IF(AND(N2162,_xlfn.XLOOKUP(C2162,Raw_Data_OS_23!$C$7:$C$4518,Raw_Data_OS_23!$G$7:$G$4518,0)=G2162),"A",IF(_xlfn.XLOOKUP(C2162,Raw_Data_Paid_23!$C$4:$C$2114,Raw_Data_Paid_23!$C$4:$C$2114,"B1")="B1","B1","B2")),IF(_xlfn.XLOOKUP(C2162,Raw_Data_Paid_23!$C$4:$C$2114,Raw_Data_Paid_23!$C$4:$C$2114,"C1")="C1","C1","C2"))</f>
        <v>B1</v>
      </c>
      <c r="P2162" t="str">
        <f t="shared" si="83"/>
        <v>2021B1Motor Private</v>
      </c>
    </row>
    <row r="2163" spans="3:16" x14ac:dyDescent="0.35">
      <c r="C2163" s="6" t="s">
        <v>1434</v>
      </c>
      <c r="D2163" s="7" t="s">
        <v>5309</v>
      </c>
      <c r="E2163" s="7" t="s">
        <v>5316</v>
      </c>
      <c r="F2163" s="8" t="s">
        <v>3910</v>
      </c>
      <c r="G2163" s="9">
        <v>35220</v>
      </c>
      <c r="H2163" s="10">
        <v>2021</v>
      </c>
      <c r="I2163" s="10">
        <v>2021</v>
      </c>
      <c r="J2163" s="11" t="s">
        <v>21</v>
      </c>
      <c r="K2163" s="12">
        <v>35220</v>
      </c>
      <c r="L2163" s="12">
        <v>1</v>
      </c>
      <c r="M2163" s="33" t="str">
        <f>IF(_xlfn.XLOOKUP(C2163,Raw_Data_OS_23!$C$7:$C$4518,Raw_Data_OS_23!$G$7:$G$4518,"Paid/ Closed")="Paid/ Closed","Paid/ Closed", "Still_Outstanding")</f>
        <v>Paid/ Closed</v>
      </c>
      <c r="N2163" s="33">
        <f>IF(_xlfn.XLOOKUP(C2163,Raw_Data_Paid_23!$C$4:$C$2114,Raw_Data_Paid_23!$C$4:$C$2114,1)= 1,1,0)</f>
        <v>0</v>
      </c>
      <c r="O2163" t="str">
        <f>IF(M2163=$W$7,IF(AND(N2163,_xlfn.XLOOKUP(C2163,Raw_Data_OS_23!$C$7:$C$4518,Raw_Data_OS_23!$G$7:$G$4518,0)=G2163),"A",IF(_xlfn.XLOOKUP(C2163,Raw_Data_Paid_23!$C$4:$C$2114,Raw_Data_Paid_23!$C$4:$C$2114,"B1")="B1","B1","B2")),IF(_xlfn.XLOOKUP(C2163,Raw_Data_Paid_23!$C$4:$C$2114,Raw_Data_Paid_23!$C$4:$C$2114,"C1")="C1","C1","C2"))</f>
        <v>C2</v>
      </c>
      <c r="P2163" t="str">
        <f t="shared" si="83"/>
        <v>2021C2Motor Private</v>
      </c>
    </row>
    <row r="2164" spans="3:16" x14ac:dyDescent="0.35">
      <c r="C2164" s="6" t="s">
        <v>1435</v>
      </c>
      <c r="D2164" s="7" t="s">
        <v>5309</v>
      </c>
      <c r="E2164" s="7" t="s">
        <v>5316</v>
      </c>
      <c r="F2164" s="8" t="s">
        <v>3910</v>
      </c>
      <c r="G2164" s="9">
        <v>9035</v>
      </c>
      <c r="H2164" s="10">
        <v>2021</v>
      </c>
      <c r="I2164" s="10">
        <v>2021</v>
      </c>
      <c r="J2164" s="11" t="s">
        <v>21</v>
      </c>
      <c r="K2164" s="12">
        <v>9035</v>
      </c>
      <c r="L2164" s="12">
        <v>1</v>
      </c>
      <c r="M2164" s="33" t="str">
        <f>IF(_xlfn.XLOOKUP(C2164,Raw_Data_OS_23!$C$7:$C$4518,Raw_Data_OS_23!$G$7:$G$4518,"Paid/ Closed")="Paid/ Closed","Paid/ Closed", "Still_Outstanding")</f>
        <v>Still_Outstanding</v>
      </c>
      <c r="N2164" s="33">
        <f>IF(_xlfn.XLOOKUP(C2164,Raw_Data_Paid_23!$C$4:$C$2114,Raw_Data_Paid_23!$C$4:$C$2114,1)= 1,1,0)</f>
        <v>1</v>
      </c>
      <c r="O2164" t="str">
        <f>IF(M2164=$W$7,IF(AND(N2164,_xlfn.XLOOKUP(C2164,Raw_Data_OS_23!$C$7:$C$4518,Raw_Data_OS_23!$G$7:$G$4518,0)=G2164),"A",IF(_xlfn.XLOOKUP(C2164,Raw_Data_Paid_23!$C$4:$C$2114,Raw_Data_Paid_23!$C$4:$C$2114,"B1")="B1","B1","B2")),IF(_xlfn.XLOOKUP(C2164,Raw_Data_Paid_23!$C$4:$C$2114,Raw_Data_Paid_23!$C$4:$C$2114,"C1")="C1","C1","C2"))</f>
        <v>B1</v>
      </c>
      <c r="P2164" t="str">
        <f t="shared" si="83"/>
        <v>2021B1Motor Private</v>
      </c>
    </row>
    <row r="2165" spans="3:16" x14ac:dyDescent="0.35">
      <c r="C2165" s="6" t="s">
        <v>1436</v>
      </c>
      <c r="D2165" s="7" t="s">
        <v>5310</v>
      </c>
      <c r="E2165" s="7" t="s">
        <v>5316</v>
      </c>
      <c r="F2165" s="8" t="s">
        <v>3910</v>
      </c>
      <c r="G2165" s="9">
        <v>68131</v>
      </c>
      <c r="H2165" s="10">
        <v>2021</v>
      </c>
      <c r="I2165" s="10">
        <v>2021</v>
      </c>
      <c r="J2165" s="11" t="s">
        <v>21</v>
      </c>
      <c r="K2165" s="12">
        <v>68131</v>
      </c>
      <c r="L2165" s="12">
        <v>1</v>
      </c>
      <c r="M2165" s="33" t="str">
        <f>IF(_xlfn.XLOOKUP(C2165,Raw_Data_OS_23!$C$7:$C$4518,Raw_Data_OS_23!$G$7:$G$4518,"Paid/ Closed")="Paid/ Closed","Paid/ Closed", "Still_Outstanding")</f>
        <v>Still_Outstanding</v>
      </c>
      <c r="N2165" s="33">
        <f>IF(_xlfn.XLOOKUP(C2165,Raw_Data_Paid_23!$C$4:$C$2114,Raw_Data_Paid_23!$C$4:$C$2114,1)= 1,1,0)</f>
        <v>1</v>
      </c>
      <c r="O2165" t="str">
        <f>IF(M2165=$W$7,IF(AND(N2165,_xlfn.XLOOKUP(C2165,Raw_Data_OS_23!$C$7:$C$4518,Raw_Data_OS_23!$G$7:$G$4518,0)=G2165),"A",IF(_xlfn.XLOOKUP(C2165,Raw_Data_Paid_23!$C$4:$C$2114,Raw_Data_Paid_23!$C$4:$C$2114,"B1")="B1","B1","B2")),IF(_xlfn.XLOOKUP(C2165,Raw_Data_Paid_23!$C$4:$C$2114,Raw_Data_Paid_23!$C$4:$C$2114,"C1")="C1","C1","C2"))</f>
        <v>B1</v>
      </c>
      <c r="P2165" t="str">
        <f t="shared" si="83"/>
        <v>2021B1Motor Private</v>
      </c>
    </row>
    <row r="2166" spans="3:16" x14ac:dyDescent="0.35">
      <c r="C2166" s="6" t="s">
        <v>1437</v>
      </c>
      <c r="D2166" s="7" t="s">
        <v>5310</v>
      </c>
      <c r="E2166" s="7" t="s">
        <v>5316</v>
      </c>
      <c r="F2166" s="8" t="s">
        <v>3910</v>
      </c>
      <c r="G2166" s="9">
        <v>1736</v>
      </c>
      <c r="H2166" s="10">
        <v>2021</v>
      </c>
      <c r="I2166" s="10">
        <v>2021</v>
      </c>
      <c r="J2166" s="11" t="s">
        <v>21</v>
      </c>
      <c r="K2166" s="12">
        <v>1736</v>
      </c>
      <c r="L2166" s="12">
        <v>1</v>
      </c>
      <c r="M2166" s="33" t="str">
        <f>IF(_xlfn.XLOOKUP(C2166,Raw_Data_OS_23!$C$7:$C$4518,Raw_Data_OS_23!$G$7:$G$4518,"Paid/ Closed")="Paid/ Closed","Paid/ Closed", "Still_Outstanding")</f>
        <v>Paid/ Closed</v>
      </c>
      <c r="N2166" s="33">
        <f>IF(_xlfn.XLOOKUP(C2166,Raw_Data_Paid_23!$C$4:$C$2114,Raw_Data_Paid_23!$C$4:$C$2114,1)= 1,1,0)</f>
        <v>1</v>
      </c>
      <c r="O2166" t="str">
        <f>IF(M2166=$W$7,IF(AND(N2166,_xlfn.XLOOKUP(C2166,Raw_Data_OS_23!$C$7:$C$4518,Raw_Data_OS_23!$G$7:$G$4518,0)=G2166),"A",IF(_xlfn.XLOOKUP(C2166,Raw_Data_Paid_23!$C$4:$C$2114,Raw_Data_Paid_23!$C$4:$C$2114,"B1")="B1","B1","B2")),IF(_xlfn.XLOOKUP(C2166,Raw_Data_Paid_23!$C$4:$C$2114,Raw_Data_Paid_23!$C$4:$C$2114,"C1")="C1","C1","C2"))</f>
        <v>C1</v>
      </c>
      <c r="P2166" t="str">
        <f t="shared" si="83"/>
        <v>2021C1Motor Private</v>
      </c>
    </row>
    <row r="2167" spans="3:16" x14ac:dyDescent="0.35">
      <c r="C2167" s="6" t="s">
        <v>1438</v>
      </c>
      <c r="D2167" s="7" t="s">
        <v>5310</v>
      </c>
      <c r="E2167" s="7" t="s">
        <v>5312</v>
      </c>
      <c r="F2167" s="8" t="s">
        <v>3910</v>
      </c>
      <c r="G2167" s="9">
        <v>2420</v>
      </c>
      <c r="H2167" s="10">
        <v>2021</v>
      </c>
      <c r="I2167" s="10">
        <v>2021</v>
      </c>
      <c r="J2167" s="11" t="s">
        <v>21</v>
      </c>
      <c r="K2167" s="12">
        <v>2420</v>
      </c>
      <c r="L2167" s="12">
        <v>1</v>
      </c>
      <c r="M2167" s="33" t="str">
        <f>IF(_xlfn.XLOOKUP(C2167,Raw_Data_OS_23!$C$7:$C$4518,Raw_Data_OS_23!$G$7:$G$4518,"Paid/ Closed")="Paid/ Closed","Paid/ Closed", "Still_Outstanding")</f>
        <v>Paid/ Closed</v>
      </c>
      <c r="N2167" s="33">
        <f>IF(_xlfn.XLOOKUP(C2167,Raw_Data_Paid_23!$C$4:$C$2114,Raw_Data_Paid_23!$C$4:$C$2114,1)= 1,1,0)</f>
        <v>1</v>
      </c>
      <c r="O2167" t="str">
        <f>IF(M2167=$W$7,IF(AND(N2167,_xlfn.XLOOKUP(C2167,Raw_Data_OS_23!$C$7:$C$4518,Raw_Data_OS_23!$G$7:$G$4518,0)=G2167),"A",IF(_xlfn.XLOOKUP(C2167,Raw_Data_Paid_23!$C$4:$C$2114,Raw_Data_Paid_23!$C$4:$C$2114,"B1")="B1","B1","B2")),IF(_xlfn.XLOOKUP(C2167,Raw_Data_Paid_23!$C$4:$C$2114,Raw_Data_Paid_23!$C$4:$C$2114,"C1")="C1","C1","C2"))</f>
        <v>C1</v>
      </c>
      <c r="P2167" t="str">
        <f t="shared" si="83"/>
        <v>2021C1Motor Private</v>
      </c>
    </row>
    <row r="2168" spans="3:16" x14ac:dyDescent="0.35">
      <c r="C2168" s="6" t="s">
        <v>2209</v>
      </c>
      <c r="D2168" s="7" t="s">
        <v>5248</v>
      </c>
      <c r="E2168" s="7" t="s">
        <v>5245</v>
      </c>
      <c r="F2168" s="8" t="s">
        <v>3908</v>
      </c>
      <c r="G2168" s="9">
        <v>1100000</v>
      </c>
      <c r="H2168" s="10">
        <v>2021</v>
      </c>
      <c r="I2168" s="10">
        <v>2021</v>
      </c>
      <c r="J2168" s="11" t="s">
        <v>21</v>
      </c>
      <c r="K2168" s="12">
        <v>1100000</v>
      </c>
      <c r="L2168" s="12">
        <v>1</v>
      </c>
      <c r="M2168" s="33" t="str">
        <f>IF(_xlfn.XLOOKUP(C2168,Raw_Data_OS_23!$C$7:$C$4518,Raw_Data_OS_23!$G$7:$G$4518,"Paid/ Closed")="Paid/ Closed","Paid/ Closed", "Still_Outstanding")</f>
        <v>Still_Outstanding</v>
      </c>
      <c r="N2168" s="33">
        <f>IF(_xlfn.XLOOKUP(C2168,Raw_Data_Paid_23!$C$4:$C$2114,Raw_Data_Paid_23!$C$4:$C$2114,1)= 1,1,0)</f>
        <v>0</v>
      </c>
      <c r="O2168" t="str">
        <f>IF(M2168=$W$7,IF(AND(N2168,_xlfn.XLOOKUP(C2168,Raw_Data_OS_23!$C$7:$C$4518,Raw_Data_OS_23!$G$7:$G$4518,0)=G2168),"A",IF(_xlfn.XLOOKUP(C2168,Raw_Data_Paid_23!$C$4:$C$2114,Raw_Data_Paid_23!$C$4:$C$2114,"B1")="B1","B1","B2")),IF(_xlfn.XLOOKUP(C2168,Raw_Data_Paid_23!$C$4:$C$2114,Raw_Data_Paid_23!$C$4:$C$2114,"C1")="C1","C1","C2"))</f>
        <v>B2</v>
      </c>
      <c r="P2168" t="str">
        <f t="shared" si="83"/>
        <v>2021B2Motor Commercial</v>
      </c>
    </row>
    <row r="2169" spans="3:16" x14ac:dyDescent="0.35">
      <c r="C2169" s="6" t="s">
        <v>1439</v>
      </c>
      <c r="D2169" s="7" t="s">
        <v>5311</v>
      </c>
      <c r="E2169" s="7" t="s">
        <v>5313</v>
      </c>
      <c r="F2169" s="8" t="s">
        <v>3908</v>
      </c>
      <c r="G2169" s="9">
        <v>1192220</v>
      </c>
      <c r="H2169" s="10">
        <v>2021</v>
      </c>
      <c r="I2169" s="10">
        <v>2021</v>
      </c>
      <c r="J2169" s="11" t="s">
        <v>21</v>
      </c>
      <c r="K2169" s="12">
        <v>1192220</v>
      </c>
      <c r="L2169" s="12">
        <v>1</v>
      </c>
      <c r="M2169" s="33" t="str">
        <f>IF(_xlfn.XLOOKUP(C2169,Raw_Data_OS_23!$C$7:$C$4518,Raw_Data_OS_23!$G$7:$G$4518,"Paid/ Closed")="Paid/ Closed","Paid/ Closed", "Still_Outstanding")</f>
        <v>Paid/ Closed</v>
      </c>
      <c r="N2169" s="33">
        <f>IF(_xlfn.XLOOKUP(C2169,Raw_Data_Paid_23!$C$4:$C$2114,Raw_Data_Paid_23!$C$4:$C$2114,1)= 1,1,0)</f>
        <v>1</v>
      </c>
      <c r="O2169" t="str">
        <f>IF(M2169=$W$7,IF(AND(N2169,_xlfn.XLOOKUP(C2169,Raw_Data_OS_23!$C$7:$C$4518,Raw_Data_OS_23!$G$7:$G$4518,0)=G2169),"A",IF(_xlfn.XLOOKUP(C2169,Raw_Data_Paid_23!$C$4:$C$2114,Raw_Data_Paid_23!$C$4:$C$2114,"B1")="B1","B1","B2")),IF(_xlfn.XLOOKUP(C2169,Raw_Data_Paid_23!$C$4:$C$2114,Raw_Data_Paid_23!$C$4:$C$2114,"C1")="C1","C1","C2"))</f>
        <v>C1</v>
      </c>
      <c r="P2169" t="str">
        <f t="shared" si="83"/>
        <v>2021C1Motor Commercial</v>
      </c>
    </row>
    <row r="2170" spans="3:16" x14ac:dyDescent="0.35">
      <c r="C2170" s="6" t="s">
        <v>2210</v>
      </c>
      <c r="D2170" s="7" t="s">
        <v>5237</v>
      </c>
      <c r="E2170" s="7" t="s">
        <v>5318</v>
      </c>
      <c r="F2170" s="8" t="s">
        <v>3910</v>
      </c>
      <c r="G2170" s="9">
        <v>32500</v>
      </c>
      <c r="H2170" s="10">
        <v>2021</v>
      </c>
      <c r="I2170" s="10">
        <v>2021</v>
      </c>
      <c r="J2170" s="11" t="s">
        <v>21</v>
      </c>
      <c r="K2170" s="12">
        <v>32500</v>
      </c>
      <c r="L2170" s="12">
        <v>1</v>
      </c>
      <c r="M2170" s="33" t="str">
        <f>IF(_xlfn.XLOOKUP(C2170,Raw_Data_OS_23!$C$7:$C$4518,Raw_Data_OS_23!$G$7:$G$4518,"Paid/ Closed")="Paid/ Closed","Paid/ Closed", "Still_Outstanding")</f>
        <v>Still_Outstanding</v>
      </c>
      <c r="N2170" s="33">
        <f>IF(_xlfn.XLOOKUP(C2170,Raw_Data_Paid_23!$C$4:$C$2114,Raw_Data_Paid_23!$C$4:$C$2114,1)= 1,1,0)</f>
        <v>1</v>
      </c>
      <c r="O2170" t="str">
        <f>IF(M2170=$W$7,IF(AND(N2170,_xlfn.XLOOKUP(C2170,Raw_Data_OS_23!$C$7:$C$4518,Raw_Data_OS_23!$G$7:$G$4518,0)=G2170),"A",IF(_xlfn.XLOOKUP(C2170,Raw_Data_Paid_23!$C$4:$C$2114,Raw_Data_Paid_23!$C$4:$C$2114,"B1")="B1","B1","B2")),IF(_xlfn.XLOOKUP(C2170,Raw_Data_Paid_23!$C$4:$C$2114,Raw_Data_Paid_23!$C$4:$C$2114,"C1")="C1","C1","C2"))</f>
        <v>B1</v>
      </c>
      <c r="P2170" t="str">
        <f t="shared" si="83"/>
        <v>2021B1Motor Private</v>
      </c>
    </row>
    <row r="2171" spans="3:16" x14ac:dyDescent="0.35">
      <c r="C2171" s="6" t="s">
        <v>1440</v>
      </c>
      <c r="D2171" s="7" t="s">
        <v>5313</v>
      </c>
      <c r="E2171" s="7" t="s">
        <v>5319</v>
      </c>
      <c r="F2171" s="8" t="s">
        <v>3908</v>
      </c>
      <c r="G2171" s="9">
        <v>38300</v>
      </c>
      <c r="H2171" s="10">
        <v>2021</v>
      </c>
      <c r="I2171" s="10">
        <v>2021</v>
      </c>
      <c r="J2171" s="11" t="s">
        <v>21</v>
      </c>
      <c r="K2171" s="12">
        <v>38300</v>
      </c>
      <c r="L2171" s="12">
        <v>1</v>
      </c>
      <c r="M2171" s="33" t="str">
        <f>IF(_xlfn.XLOOKUP(C2171,Raw_Data_OS_23!$C$7:$C$4518,Raw_Data_OS_23!$G$7:$G$4518,"Paid/ Closed")="Paid/ Closed","Paid/ Closed", "Still_Outstanding")</f>
        <v>Still_Outstanding</v>
      </c>
      <c r="N2171" s="33">
        <f>IF(_xlfn.XLOOKUP(C2171,Raw_Data_Paid_23!$C$4:$C$2114,Raw_Data_Paid_23!$C$4:$C$2114,1)= 1,1,0)</f>
        <v>1</v>
      </c>
      <c r="O2171" t="str">
        <f>IF(M2171=$W$7,IF(AND(N2171,_xlfn.XLOOKUP(C2171,Raw_Data_OS_23!$C$7:$C$4518,Raw_Data_OS_23!$G$7:$G$4518,0)=G2171),"A",IF(_xlfn.XLOOKUP(C2171,Raw_Data_Paid_23!$C$4:$C$2114,Raw_Data_Paid_23!$C$4:$C$2114,"B1")="B1","B1","B2")),IF(_xlfn.XLOOKUP(C2171,Raw_Data_Paid_23!$C$4:$C$2114,Raw_Data_Paid_23!$C$4:$C$2114,"C1")="C1","C1","C2"))</f>
        <v>B1</v>
      </c>
      <c r="P2171" t="str">
        <f t="shared" si="83"/>
        <v>2021B1Motor Commercial</v>
      </c>
    </row>
    <row r="2172" spans="3:16" x14ac:dyDescent="0.35">
      <c r="C2172" s="6" t="s">
        <v>2211</v>
      </c>
      <c r="D2172" s="7" t="s">
        <v>5245</v>
      </c>
      <c r="E2172" s="7" t="s">
        <v>5316</v>
      </c>
      <c r="F2172" s="8" t="s">
        <v>3908</v>
      </c>
      <c r="G2172" s="9">
        <v>110000</v>
      </c>
      <c r="H2172" s="10">
        <v>2021</v>
      </c>
      <c r="I2172" s="10">
        <v>2021</v>
      </c>
      <c r="J2172" s="11" t="s">
        <v>21</v>
      </c>
      <c r="K2172" s="12">
        <v>110000</v>
      </c>
      <c r="L2172" s="12">
        <v>1</v>
      </c>
      <c r="M2172" s="33" t="str">
        <f>IF(_xlfn.XLOOKUP(C2172,Raw_Data_OS_23!$C$7:$C$4518,Raw_Data_OS_23!$G$7:$G$4518,"Paid/ Closed")="Paid/ Closed","Paid/ Closed", "Still_Outstanding")</f>
        <v>Still_Outstanding</v>
      </c>
      <c r="N2172" s="33">
        <f>IF(_xlfn.XLOOKUP(C2172,Raw_Data_Paid_23!$C$4:$C$2114,Raw_Data_Paid_23!$C$4:$C$2114,1)= 1,1,0)</f>
        <v>1</v>
      </c>
      <c r="O2172" t="str">
        <f>IF(M2172=$W$7,IF(AND(N2172,_xlfn.XLOOKUP(C2172,Raw_Data_OS_23!$C$7:$C$4518,Raw_Data_OS_23!$G$7:$G$4518,0)=G2172),"A",IF(_xlfn.XLOOKUP(C2172,Raw_Data_Paid_23!$C$4:$C$2114,Raw_Data_Paid_23!$C$4:$C$2114,"B1")="B1","B1","B2")),IF(_xlfn.XLOOKUP(C2172,Raw_Data_Paid_23!$C$4:$C$2114,Raw_Data_Paid_23!$C$4:$C$2114,"C1")="C1","C1","C2"))</f>
        <v>B1</v>
      </c>
      <c r="P2172" t="str">
        <f t="shared" si="83"/>
        <v>2021B1Motor Commercial</v>
      </c>
    </row>
    <row r="2173" spans="3:16" x14ac:dyDescent="0.35">
      <c r="C2173" s="6" t="s">
        <v>2212</v>
      </c>
      <c r="D2173" s="7" t="s">
        <v>5313</v>
      </c>
      <c r="E2173" s="7" t="s">
        <v>5318</v>
      </c>
      <c r="F2173" s="8" t="s">
        <v>3908</v>
      </c>
      <c r="G2173" s="9">
        <v>158300</v>
      </c>
      <c r="H2173" s="10">
        <v>2021</v>
      </c>
      <c r="I2173" s="10">
        <v>2021</v>
      </c>
      <c r="J2173" s="11" t="s">
        <v>21</v>
      </c>
      <c r="K2173" s="12">
        <v>158300</v>
      </c>
      <c r="L2173" s="12">
        <v>1</v>
      </c>
      <c r="M2173" s="33" t="str">
        <f>IF(_xlfn.XLOOKUP(C2173,Raw_Data_OS_23!$C$7:$C$4518,Raw_Data_OS_23!$G$7:$G$4518,"Paid/ Closed")="Paid/ Closed","Paid/ Closed", "Still_Outstanding")</f>
        <v>Still_Outstanding</v>
      </c>
      <c r="N2173" s="33">
        <f>IF(_xlfn.XLOOKUP(C2173,Raw_Data_Paid_23!$C$4:$C$2114,Raw_Data_Paid_23!$C$4:$C$2114,1)= 1,1,0)</f>
        <v>1</v>
      </c>
      <c r="O2173" t="str">
        <f>IF(M2173=$W$7,IF(AND(N2173,_xlfn.XLOOKUP(C2173,Raw_Data_OS_23!$C$7:$C$4518,Raw_Data_OS_23!$G$7:$G$4518,0)=G2173),"A",IF(_xlfn.XLOOKUP(C2173,Raw_Data_Paid_23!$C$4:$C$2114,Raw_Data_Paid_23!$C$4:$C$2114,"B1")="B1","B1","B2")),IF(_xlfn.XLOOKUP(C2173,Raw_Data_Paid_23!$C$4:$C$2114,Raw_Data_Paid_23!$C$4:$C$2114,"C1")="C1","C1","C2"))</f>
        <v>B1</v>
      </c>
      <c r="P2173" t="str">
        <f t="shared" si="83"/>
        <v>2021B1Motor Commercial</v>
      </c>
    </row>
    <row r="2174" spans="3:16" x14ac:dyDescent="0.35">
      <c r="C2174" s="6" t="s">
        <v>1441</v>
      </c>
      <c r="D2174" s="7" t="s">
        <v>5242</v>
      </c>
      <c r="E2174" s="7" t="s">
        <v>5319</v>
      </c>
      <c r="F2174" s="8" t="s">
        <v>3910</v>
      </c>
      <c r="G2174" s="9">
        <v>125000</v>
      </c>
      <c r="H2174" s="10">
        <v>2021</v>
      </c>
      <c r="I2174" s="10">
        <v>2021</v>
      </c>
      <c r="J2174" s="11" t="s">
        <v>21</v>
      </c>
      <c r="K2174" s="12">
        <v>125000</v>
      </c>
      <c r="L2174" s="12">
        <v>1</v>
      </c>
      <c r="M2174" s="33" t="str">
        <f>IF(_xlfn.XLOOKUP(C2174,Raw_Data_OS_23!$C$7:$C$4518,Raw_Data_OS_23!$G$7:$G$4518,"Paid/ Closed")="Paid/ Closed","Paid/ Closed", "Still_Outstanding")</f>
        <v>Still_Outstanding</v>
      </c>
      <c r="N2174" s="33">
        <f>IF(_xlfn.XLOOKUP(C2174,Raw_Data_Paid_23!$C$4:$C$2114,Raw_Data_Paid_23!$C$4:$C$2114,1)= 1,1,0)</f>
        <v>1</v>
      </c>
      <c r="O2174" t="str">
        <f>IF(M2174=$W$7,IF(AND(N2174,_xlfn.XLOOKUP(C2174,Raw_Data_OS_23!$C$7:$C$4518,Raw_Data_OS_23!$G$7:$G$4518,0)=G2174),"A",IF(_xlfn.XLOOKUP(C2174,Raw_Data_Paid_23!$C$4:$C$2114,Raw_Data_Paid_23!$C$4:$C$2114,"B1")="B1","B1","B2")),IF(_xlfn.XLOOKUP(C2174,Raw_Data_Paid_23!$C$4:$C$2114,Raw_Data_Paid_23!$C$4:$C$2114,"C1")="C1","C1","C2"))</f>
        <v>B1</v>
      </c>
      <c r="P2174" t="str">
        <f t="shared" si="83"/>
        <v>2021B1Motor Private</v>
      </c>
    </row>
    <row r="2175" spans="3:16" x14ac:dyDescent="0.35">
      <c r="C2175" s="6" t="s">
        <v>2213</v>
      </c>
      <c r="D2175" s="7" t="s">
        <v>5318</v>
      </c>
      <c r="E2175" s="7" t="s">
        <v>5319</v>
      </c>
      <c r="F2175" s="8" t="s">
        <v>3910</v>
      </c>
      <c r="G2175" s="9">
        <v>10000</v>
      </c>
      <c r="H2175" s="10">
        <v>2021</v>
      </c>
      <c r="I2175" s="10">
        <v>2021</v>
      </c>
      <c r="J2175" s="11" t="s">
        <v>21</v>
      </c>
      <c r="K2175" s="12">
        <v>10000</v>
      </c>
      <c r="L2175" s="12">
        <v>1</v>
      </c>
      <c r="M2175" s="33" t="str">
        <f>IF(_xlfn.XLOOKUP(C2175,Raw_Data_OS_23!$C$7:$C$4518,Raw_Data_OS_23!$G$7:$G$4518,"Paid/ Closed")="Paid/ Closed","Paid/ Closed", "Still_Outstanding")</f>
        <v>Still_Outstanding</v>
      </c>
      <c r="N2175" s="33">
        <f>IF(_xlfn.XLOOKUP(C2175,Raw_Data_Paid_23!$C$4:$C$2114,Raw_Data_Paid_23!$C$4:$C$2114,1)= 1,1,0)</f>
        <v>1</v>
      </c>
      <c r="O2175" t="str">
        <f>IF(M2175=$W$7,IF(AND(N2175,_xlfn.XLOOKUP(C2175,Raw_Data_OS_23!$C$7:$C$4518,Raw_Data_OS_23!$G$7:$G$4518,0)=G2175),"A",IF(_xlfn.XLOOKUP(C2175,Raw_Data_Paid_23!$C$4:$C$2114,Raw_Data_Paid_23!$C$4:$C$2114,"B1")="B1","B1","B2")),IF(_xlfn.XLOOKUP(C2175,Raw_Data_Paid_23!$C$4:$C$2114,Raw_Data_Paid_23!$C$4:$C$2114,"C1")="C1","C1","C2"))</f>
        <v>B1</v>
      </c>
      <c r="P2175" t="str">
        <f t="shared" si="83"/>
        <v>2021B1Motor Private</v>
      </c>
    </row>
    <row r="2176" spans="3:16" x14ac:dyDescent="0.35">
      <c r="C2176" s="6" t="s">
        <v>1442</v>
      </c>
      <c r="D2176" s="7" t="s">
        <v>5299</v>
      </c>
      <c r="E2176" s="7" t="s">
        <v>5318</v>
      </c>
      <c r="F2176" s="8" t="s">
        <v>3910</v>
      </c>
      <c r="G2176" s="9">
        <v>15152</v>
      </c>
      <c r="H2176" s="10">
        <v>2021</v>
      </c>
      <c r="I2176" s="10">
        <v>2021</v>
      </c>
      <c r="J2176" s="11" t="s">
        <v>21</v>
      </c>
      <c r="K2176" s="12">
        <v>15152</v>
      </c>
      <c r="L2176" s="12">
        <v>1</v>
      </c>
      <c r="M2176" s="33" t="str">
        <f>IF(_xlfn.XLOOKUP(C2176,Raw_Data_OS_23!$C$7:$C$4518,Raw_Data_OS_23!$G$7:$G$4518,"Paid/ Closed")="Paid/ Closed","Paid/ Closed", "Still_Outstanding")</f>
        <v>Still_Outstanding</v>
      </c>
      <c r="N2176" s="33">
        <f>IF(_xlfn.XLOOKUP(C2176,Raw_Data_Paid_23!$C$4:$C$2114,Raw_Data_Paid_23!$C$4:$C$2114,1)= 1,1,0)</f>
        <v>1</v>
      </c>
      <c r="O2176" t="str">
        <f>IF(M2176=$W$7,IF(AND(N2176,_xlfn.XLOOKUP(C2176,Raw_Data_OS_23!$C$7:$C$4518,Raw_Data_OS_23!$G$7:$G$4518,0)=G2176),"A",IF(_xlfn.XLOOKUP(C2176,Raw_Data_Paid_23!$C$4:$C$2114,Raw_Data_Paid_23!$C$4:$C$2114,"B1")="B1","B1","B2")),IF(_xlfn.XLOOKUP(C2176,Raw_Data_Paid_23!$C$4:$C$2114,Raw_Data_Paid_23!$C$4:$C$2114,"C1")="C1","C1","C2"))</f>
        <v>B1</v>
      </c>
      <c r="P2176" t="str">
        <f t="shared" si="83"/>
        <v>2021B1Motor Private</v>
      </c>
    </row>
    <row r="2177" spans="3:16" x14ac:dyDescent="0.35">
      <c r="C2177" s="6" t="s">
        <v>1443</v>
      </c>
      <c r="D2177" s="7" t="s">
        <v>5320</v>
      </c>
      <c r="E2177" s="7" t="s">
        <v>5319</v>
      </c>
      <c r="F2177" s="8" t="s">
        <v>3908</v>
      </c>
      <c r="G2177" s="9">
        <v>20000</v>
      </c>
      <c r="H2177" s="10">
        <v>2021</v>
      </c>
      <c r="I2177" s="10">
        <v>2021</v>
      </c>
      <c r="J2177" s="11" t="s">
        <v>21</v>
      </c>
      <c r="K2177" s="12">
        <v>20000</v>
      </c>
      <c r="L2177" s="12">
        <v>1</v>
      </c>
      <c r="M2177" s="33" t="str">
        <f>IF(_xlfn.XLOOKUP(C2177,Raw_Data_OS_23!$C$7:$C$4518,Raw_Data_OS_23!$G$7:$G$4518,"Paid/ Closed")="Paid/ Closed","Paid/ Closed", "Still_Outstanding")</f>
        <v>Still_Outstanding</v>
      </c>
      <c r="N2177" s="33">
        <f>IF(_xlfn.XLOOKUP(C2177,Raw_Data_Paid_23!$C$4:$C$2114,Raw_Data_Paid_23!$C$4:$C$2114,1)= 1,1,0)</f>
        <v>1</v>
      </c>
      <c r="O2177" t="str">
        <f>IF(M2177=$W$7,IF(AND(N2177,_xlfn.XLOOKUP(C2177,Raw_Data_OS_23!$C$7:$C$4518,Raw_Data_OS_23!$G$7:$G$4518,0)=G2177),"A",IF(_xlfn.XLOOKUP(C2177,Raw_Data_Paid_23!$C$4:$C$2114,Raw_Data_Paid_23!$C$4:$C$2114,"B1")="B1","B1","B2")),IF(_xlfn.XLOOKUP(C2177,Raw_Data_Paid_23!$C$4:$C$2114,Raw_Data_Paid_23!$C$4:$C$2114,"C1")="C1","C1","C2"))</f>
        <v>B1</v>
      </c>
      <c r="P2177" t="str">
        <f t="shared" si="83"/>
        <v>2021B1Motor Commercial</v>
      </c>
    </row>
    <row r="2178" spans="3:16" x14ac:dyDescent="0.35">
      <c r="C2178" s="6" t="s">
        <v>2214</v>
      </c>
      <c r="D2178" s="7" t="s">
        <v>5319</v>
      </c>
      <c r="E2178" s="7" t="s">
        <v>5321</v>
      </c>
      <c r="F2178" s="8" t="s">
        <v>3910</v>
      </c>
      <c r="G2178" s="9">
        <v>42656.25</v>
      </c>
      <c r="H2178" s="10">
        <v>2021</v>
      </c>
      <c r="I2178" s="10">
        <v>2021</v>
      </c>
      <c r="J2178" s="11" t="s">
        <v>21</v>
      </c>
      <c r="K2178" s="12">
        <v>42656.25</v>
      </c>
      <c r="L2178" s="12">
        <v>1</v>
      </c>
      <c r="M2178" s="33" t="str">
        <f>IF(_xlfn.XLOOKUP(C2178,Raw_Data_OS_23!$C$7:$C$4518,Raw_Data_OS_23!$G$7:$G$4518,"Paid/ Closed")="Paid/ Closed","Paid/ Closed", "Still_Outstanding")</f>
        <v>Paid/ Closed</v>
      </c>
      <c r="N2178" s="33">
        <f>IF(_xlfn.XLOOKUP(C2178,Raw_Data_Paid_23!$C$4:$C$2114,Raw_Data_Paid_23!$C$4:$C$2114,1)= 1,1,0)</f>
        <v>1</v>
      </c>
      <c r="O2178" t="str">
        <f>IF(M2178=$W$7,IF(AND(N2178,_xlfn.XLOOKUP(C2178,Raw_Data_OS_23!$C$7:$C$4518,Raw_Data_OS_23!$G$7:$G$4518,0)=G2178),"A",IF(_xlfn.XLOOKUP(C2178,Raw_Data_Paid_23!$C$4:$C$2114,Raw_Data_Paid_23!$C$4:$C$2114,"B1")="B1","B1","B2")),IF(_xlfn.XLOOKUP(C2178,Raw_Data_Paid_23!$C$4:$C$2114,Raw_Data_Paid_23!$C$4:$C$2114,"C1")="C1","C1","C2"))</f>
        <v>C1</v>
      </c>
      <c r="P2178" t="str">
        <f t="shared" si="83"/>
        <v>2021C1Motor Private</v>
      </c>
    </row>
    <row r="2179" spans="3:16" x14ac:dyDescent="0.35">
      <c r="C2179" s="6" t="s">
        <v>1444</v>
      </c>
      <c r="D2179" s="7" t="s">
        <v>4177</v>
      </c>
      <c r="E2179" s="7" t="s">
        <v>5321</v>
      </c>
      <c r="F2179" s="8" t="s">
        <v>3910</v>
      </c>
      <c r="G2179" s="9">
        <v>39460</v>
      </c>
      <c r="H2179" s="10">
        <v>2021</v>
      </c>
      <c r="I2179" s="10">
        <v>2021</v>
      </c>
      <c r="J2179" s="11" t="s">
        <v>21</v>
      </c>
      <c r="K2179" s="12">
        <v>39460</v>
      </c>
      <c r="L2179" s="12">
        <v>1</v>
      </c>
      <c r="M2179" s="33" t="str">
        <f>IF(_xlfn.XLOOKUP(C2179,Raw_Data_OS_23!$C$7:$C$4518,Raw_Data_OS_23!$G$7:$G$4518,"Paid/ Closed")="Paid/ Closed","Paid/ Closed", "Still_Outstanding")</f>
        <v>Paid/ Closed</v>
      </c>
      <c r="N2179" s="33">
        <f>IF(_xlfn.XLOOKUP(C2179,Raw_Data_Paid_23!$C$4:$C$2114,Raw_Data_Paid_23!$C$4:$C$2114,1)= 1,1,0)</f>
        <v>1</v>
      </c>
      <c r="O2179" t="str">
        <f>IF(M2179=$W$7,IF(AND(N2179,_xlfn.XLOOKUP(C2179,Raw_Data_OS_23!$C$7:$C$4518,Raw_Data_OS_23!$G$7:$G$4518,0)=G2179),"A",IF(_xlfn.XLOOKUP(C2179,Raw_Data_Paid_23!$C$4:$C$2114,Raw_Data_Paid_23!$C$4:$C$2114,"B1")="B1","B1","B2")),IF(_xlfn.XLOOKUP(C2179,Raw_Data_Paid_23!$C$4:$C$2114,Raw_Data_Paid_23!$C$4:$C$2114,"C1")="C1","C1","C2"))</f>
        <v>C1</v>
      </c>
      <c r="P2179" t="str">
        <f t="shared" si="83"/>
        <v>2021C1Motor Private</v>
      </c>
    </row>
    <row r="2180" spans="3:16" x14ac:dyDescent="0.35">
      <c r="C2180" s="6" t="s">
        <v>1445</v>
      </c>
      <c r="D2180" s="7" t="s">
        <v>5322</v>
      </c>
      <c r="E2180" s="7" t="s">
        <v>5321</v>
      </c>
      <c r="F2180" s="8" t="s">
        <v>3910</v>
      </c>
      <c r="G2180" s="9">
        <v>8716</v>
      </c>
      <c r="H2180" s="10">
        <v>2021</v>
      </c>
      <c r="I2180" s="10">
        <v>2021</v>
      </c>
      <c r="J2180" s="11" t="s">
        <v>21</v>
      </c>
      <c r="K2180" s="12">
        <v>8716</v>
      </c>
      <c r="L2180" s="12">
        <v>1</v>
      </c>
      <c r="M2180" s="33" t="str">
        <f>IF(_xlfn.XLOOKUP(C2180,Raw_Data_OS_23!$C$7:$C$4518,Raw_Data_OS_23!$G$7:$G$4518,"Paid/ Closed")="Paid/ Closed","Paid/ Closed", "Still_Outstanding")</f>
        <v>Still_Outstanding</v>
      </c>
      <c r="N2180" s="33">
        <f>IF(_xlfn.XLOOKUP(C2180,Raw_Data_Paid_23!$C$4:$C$2114,Raw_Data_Paid_23!$C$4:$C$2114,1)= 1,1,0)</f>
        <v>1</v>
      </c>
      <c r="O2180" t="str">
        <f>IF(M2180=$W$7,IF(AND(N2180,_xlfn.XLOOKUP(C2180,Raw_Data_OS_23!$C$7:$C$4518,Raw_Data_OS_23!$G$7:$G$4518,0)=G2180),"A",IF(_xlfn.XLOOKUP(C2180,Raw_Data_Paid_23!$C$4:$C$2114,Raw_Data_Paid_23!$C$4:$C$2114,"B1")="B1","B1","B2")),IF(_xlfn.XLOOKUP(C2180,Raw_Data_Paid_23!$C$4:$C$2114,Raw_Data_Paid_23!$C$4:$C$2114,"C1")="C1","C1","C2"))</f>
        <v>B1</v>
      </c>
      <c r="P2180" t="str">
        <f t="shared" si="83"/>
        <v>2021B1Motor Private</v>
      </c>
    </row>
    <row r="2181" spans="3:16" x14ac:dyDescent="0.35">
      <c r="C2181" s="6" t="s">
        <v>2215</v>
      </c>
      <c r="D2181" s="7" t="s">
        <v>5310</v>
      </c>
      <c r="E2181" s="7" t="s">
        <v>5319</v>
      </c>
      <c r="F2181" s="8" t="s">
        <v>3910</v>
      </c>
      <c r="G2181" s="9">
        <v>120000</v>
      </c>
      <c r="H2181" s="10">
        <v>2021</v>
      </c>
      <c r="I2181" s="10">
        <v>2021</v>
      </c>
      <c r="J2181" s="11" t="s">
        <v>21</v>
      </c>
      <c r="K2181" s="12">
        <v>120000</v>
      </c>
      <c r="L2181" s="12">
        <v>1</v>
      </c>
      <c r="M2181" s="33" t="str">
        <f>IF(_xlfn.XLOOKUP(C2181,Raw_Data_OS_23!$C$7:$C$4518,Raw_Data_OS_23!$G$7:$G$4518,"Paid/ Closed")="Paid/ Closed","Paid/ Closed", "Still_Outstanding")</f>
        <v>Still_Outstanding</v>
      </c>
      <c r="N2181" s="33">
        <f>IF(_xlfn.XLOOKUP(C2181,Raw_Data_Paid_23!$C$4:$C$2114,Raw_Data_Paid_23!$C$4:$C$2114,1)= 1,1,0)</f>
        <v>1</v>
      </c>
      <c r="O2181" t="str">
        <f>IF(M2181=$W$7,IF(AND(N2181,_xlfn.XLOOKUP(C2181,Raw_Data_OS_23!$C$7:$C$4518,Raw_Data_OS_23!$G$7:$G$4518,0)=G2181),"A",IF(_xlfn.XLOOKUP(C2181,Raw_Data_Paid_23!$C$4:$C$2114,Raw_Data_Paid_23!$C$4:$C$2114,"B1")="B1","B1","B2")),IF(_xlfn.XLOOKUP(C2181,Raw_Data_Paid_23!$C$4:$C$2114,Raw_Data_Paid_23!$C$4:$C$2114,"C1")="C1","C1","C2"))</f>
        <v>B1</v>
      </c>
      <c r="P2181" t="str">
        <f t="shared" si="83"/>
        <v>2021B1Motor Private</v>
      </c>
    </row>
    <row r="2182" spans="3:16" x14ac:dyDescent="0.35">
      <c r="C2182" s="6" t="s">
        <v>1446</v>
      </c>
      <c r="D2182" s="7" t="s">
        <v>5320</v>
      </c>
      <c r="E2182" s="7" t="s">
        <v>5321</v>
      </c>
      <c r="F2182" s="8" t="s">
        <v>3910</v>
      </c>
      <c r="G2182" s="9">
        <v>4000</v>
      </c>
      <c r="H2182" s="10">
        <v>2021</v>
      </c>
      <c r="I2182" s="10">
        <v>2021</v>
      </c>
      <c r="J2182" s="11" t="s">
        <v>21</v>
      </c>
      <c r="K2182" s="12">
        <v>4000</v>
      </c>
      <c r="L2182" s="12">
        <v>1</v>
      </c>
      <c r="M2182" s="33" t="str">
        <f>IF(_xlfn.XLOOKUP(C2182,Raw_Data_OS_23!$C$7:$C$4518,Raw_Data_OS_23!$G$7:$G$4518,"Paid/ Closed")="Paid/ Closed","Paid/ Closed", "Still_Outstanding")</f>
        <v>Paid/ Closed</v>
      </c>
      <c r="N2182" s="33">
        <f>IF(_xlfn.XLOOKUP(C2182,Raw_Data_Paid_23!$C$4:$C$2114,Raw_Data_Paid_23!$C$4:$C$2114,1)= 1,1,0)</f>
        <v>1</v>
      </c>
      <c r="O2182" t="str">
        <f>IF(M2182=$W$7,IF(AND(N2182,_xlfn.XLOOKUP(C2182,Raw_Data_OS_23!$C$7:$C$4518,Raw_Data_OS_23!$G$7:$G$4518,0)=G2182),"A",IF(_xlfn.XLOOKUP(C2182,Raw_Data_Paid_23!$C$4:$C$2114,Raw_Data_Paid_23!$C$4:$C$2114,"B1")="B1","B1","B2")),IF(_xlfn.XLOOKUP(C2182,Raw_Data_Paid_23!$C$4:$C$2114,Raw_Data_Paid_23!$C$4:$C$2114,"C1")="C1","C1","C2"))</f>
        <v>C1</v>
      </c>
      <c r="P2182" t="str">
        <f t="shared" ref="P2182:P2245" si="84">H2182&amp;O2182&amp;F2182</f>
        <v>2021C1Motor Private</v>
      </c>
    </row>
    <row r="2183" spans="3:16" x14ac:dyDescent="0.35">
      <c r="C2183" s="6" t="s">
        <v>2216</v>
      </c>
      <c r="D2183" s="7" t="s">
        <v>5301</v>
      </c>
      <c r="E2183" s="7" t="s">
        <v>5318</v>
      </c>
      <c r="F2183" s="8" t="s">
        <v>3910</v>
      </c>
      <c r="G2183" s="9">
        <v>120000</v>
      </c>
      <c r="H2183" s="10">
        <v>2021</v>
      </c>
      <c r="I2183" s="10">
        <v>2021</v>
      </c>
      <c r="J2183" s="11" t="s">
        <v>21</v>
      </c>
      <c r="K2183" s="12">
        <v>120000</v>
      </c>
      <c r="L2183" s="12">
        <v>1</v>
      </c>
      <c r="M2183" s="33" t="str">
        <f>IF(_xlfn.XLOOKUP(C2183,Raw_Data_OS_23!$C$7:$C$4518,Raw_Data_OS_23!$G$7:$G$4518,"Paid/ Closed")="Paid/ Closed","Paid/ Closed", "Still_Outstanding")</f>
        <v>Still_Outstanding</v>
      </c>
      <c r="N2183" s="33">
        <f>IF(_xlfn.XLOOKUP(C2183,Raw_Data_Paid_23!$C$4:$C$2114,Raw_Data_Paid_23!$C$4:$C$2114,1)= 1,1,0)</f>
        <v>0</v>
      </c>
      <c r="O2183" t="str">
        <f>IF(M2183=$W$7,IF(AND(N2183,_xlfn.XLOOKUP(C2183,Raw_Data_OS_23!$C$7:$C$4518,Raw_Data_OS_23!$G$7:$G$4518,0)=G2183),"A",IF(_xlfn.XLOOKUP(C2183,Raw_Data_Paid_23!$C$4:$C$2114,Raw_Data_Paid_23!$C$4:$C$2114,"B1")="B1","B1","B2")),IF(_xlfn.XLOOKUP(C2183,Raw_Data_Paid_23!$C$4:$C$2114,Raw_Data_Paid_23!$C$4:$C$2114,"C1")="C1","C1","C2"))</f>
        <v>B2</v>
      </c>
      <c r="P2183" t="str">
        <f t="shared" si="84"/>
        <v>2021B2Motor Private</v>
      </c>
    </row>
    <row r="2184" spans="3:16" x14ac:dyDescent="0.35">
      <c r="C2184" s="6" t="s">
        <v>1447</v>
      </c>
      <c r="D2184" s="7" t="s">
        <v>5318</v>
      </c>
      <c r="E2184" s="7" t="s">
        <v>5321</v>
      </c>
      <c r="F2184" s="8" t="s">
        <v>3908</v>
      </c>
      <c r="G2184" s="9">
        <v>2990</v>
      </c>
      <c r="H2184" s="10">
        <v>2021</v>
      </c>
      <c r="I2184" s="10">
        <v>2021</v>
      </c>
      <c r="J2184" s="11" t="s">
        <v>21</v>
      </c>
      <c r="K2184" s="12">
        <v>2990</v>
      </c>
      <c r="L2184" s="12">
        <v>1</v>
      </c>
      <c r="M2184" s="33" t="str">
        <f>IF(_xlfn.XLOOKUP(C2184,Raw_Data_OS_23!$C$7:$C$4518,Raw_Data_OS_23!$G$7:$G$4518,"Paid/ Closed")="Paid/ Closed","Paid/ Closed", "Still_Outstanding")</f>
        <v>Paid/ Closed</v>
      </c>
      <c r="N2184" s="33">
        <f>IF(_xlfn.XLOOKUP(C2184,Raw_Data_Paid_23!$C$4:$C$2114,Raw_Data_Paid_23!$C$4:$C$2114,1)= 1,1,0)</f>
        <v>1</v>
      </c>
      <c r="O2184" t="str">
        <f>IF(M2184=$W$7,IF(AND(N2184,_xlfn.XLOOKUP(C2184,Raw_Data_OS_23!$C$7:$C$4518,Raw_Data_OS_23!$G$7:$G$4518,0)=G2184),"A",IF(_xlfn.XLOOKUP(C2184,Raw_Data_Paid_23!$C$4:$C$2114,Raw_Data_Paid_23!$C$4:$C$2114,"B1")="B1","B1","B2")),IF(_xlfn.XLOOKUP(C2184,Raw_Data_Paid_23!$C$4:$C$2114,Raw_Data_Paid_23!$C$4:$C$2114,"C1")="C1","C1","C2"))</f>
        <v>C1</v>
      </c>
      <c r="P2184" t="str">
        <f t="shared" si="84"/>
        <v>2021C1Motor Commercial</v>
      </c>
    </row>
    <row r="2185" spans="3:16" x14ac:dyDescent="0.35">
      <c r="C2185" s="6" t="s">
        <v>1448</v>
      </c>
      <c r="D2185" s="7" t="s">
        <v>5312</v>
      </c>
      <c r="E2185" s="7" t="s">
        <v>5319</v>
      </c>
      <c r="F2185" s="8" t="s">
        <v>3908</v>
      </c>
      <c r="G2185" s="9">
        <v>200000</v>
      </c>
      <c r="H2185" s="10">
        <v>2021</v>
      </c>
      <c r="I2185" s="10">
        <v>2021</v>
      </c>
      <c r="J2185" s="11" t="s">
        <v>21</v>
      </c>
      <c r="K2185" s="12">
        <v>200000</v>
      </c>
      <c r="L2185" s="12">
        <v>1</v>
      </c>
      <c r="M2185" s="33" t="str">
        <f>IF(_xlfn.XLOOKUP(C2185,Raw_Data_OS_23!$C$7:$C$4518,Raw_Data_OS_23!$G$7:$G$4518,"Paid/ Closed")="Paid/ Closed","Paid/ Closed", "Still_Outstanding")</f>
        <v>Still_Outstanding</v>
      </c>
      <c r="N2185" s="33">
        <f>IF(_xlfn.XLOOKUP(C2185,Raw_Data_Paid_23!$C$4:$C$2114,Raw_Data_Paid_23!$C$4:$C$2114,1)= 1,1,0)</f>
        <v>0</v>
      </c>
      <c r="O2185" t="str">
        <f>IF(M2185=$W$7,IF(AND(N2185,_xlfn.XLOOKUP(C2185,Raw_Data_OS_23!$C$7:$C$4518,Raw_Data_OS_23!$G$7:$G$4518,0)=G2185),"A",IF(_xlfn.XLOOKUP(C2185,Raw_Data_Paid_23!$C$4:$C$2114,Raw_Data_Paid_23!$C$4:$C$2114,"B1")="B1","B1","B2")),IF(_xlfn.XLOOKUP(C2185,Raw_Data_Paid_23!$C$4:$C$2114,Raw_Data_Paid_23!$C$4:$C$2114,"C1")="C1","C1","C2"))</f>
        <v>B2</v>
      </c>
      <c r="P2185" t="str">
        <f t="shared" si="84"/>
        <v>2021B2Motor Commercial</v>
      </c>
    </row>
    <row r="2186" spans="3:16" x14ac:dyDescent="0.35">
      <c r="C2186" s="6" t="s">
        <v>1449</v>
      </c>
      <c r="D2186" s="7" t="s">
        <v>5323</v>
      </c>
      <c r="E2186" s="7" t="s">
        <v>5298</v>
      </c>
      <c r="F2186" s="8" t="s">
        <v>3910</v>
      </c>
      <c r="G2186" s="9">
        <v>6940</v>
      </c>
      <c r="H2186" s="10">
        <v>2021</v>
      </c>
      <c r="I2186" s="10">
        <v>2021</v>
      </c>
      <c r="J2186" s="11" t="s">
        <v>21</v>
      </c>
      <c r="K2186" s="12">
        <v>6940</v>
      </c>
      <c r="L2186" s="12">
        <v>1</v>
      </c>
      <c r="M2186" s="33" t="str">
        <f>IF(_xlfn.XLOOKUP(C2186,Raw_Data_OS_23!$C$7:$C$4518,Raw_Data_OS_23!$G$7:$G$4518,"Paid/ Closed")="Paid/ Closed","Paid/ Closed", "Still_Outstanding")</f>
        <v>Still_Outstanding</v>
      </c>
      <c r="N2186" s="33">
        <f>IF(_xlfn.XLOOKUP(C2186,Raw_Data_Paid_23!$C$4:$C$2114,Raw_Data_Paid_23!$C$4:$C$2114,1)= 1,1,0)</f>
        <v>1</v>
      </c>
      <c r="O2186" t="str">
        <f>IF(M2186=$W$7,IF(AND(N2186,_xlfn.XLOOKUP(C2186,Raw_Data_OS_23!$C$7:$C$4518,Raw_Data_OS_23!$G$7:$G$4518,0)=G2186),"A",IF(_xlfn.XLOOKUP(C2186,Raw_Data_Paid_23!$C$4:$C$2114,Raw_Data_Paid_23!$C$4:$C$2114,"B1")="B1","B1","B2")),IF(_xlfn.XLOOKUP(C2186,Raw_Data_Paid_23!$C$4:$C$2114,Raw_Data_Paid_23!$C$4:$C$2114,"C1")="C1","C1","C2"))</f>
        <v>B1</v>
      </c>
      <c r="P2186" t="str">
        <f t="shared" si="84"/>
        <v>2021B1Motor Private</v>
      </c>
    </row>
    <row r="2187" spans="3:16" x14ac:dyDescent="0.35">
      <c r="C2187" s="6" t="s">
        <v>1450</v>
      </c>
      <c r="D2187" s="7" t="s">
        <v>5319</v>
      </c>
      <c r="E2187" s="7" t="s">
        <v>5321</v>
      </c>
      <c r="F2187" s="8" t="s">
        <v>3908</v>
      </c>
      <c r="G2187" s="9">
        <v>492842.3529</v>
      </c>
      <c r="H2187" s="10">
        <v>2021</v>
      </c>
      <c r="I2187" s="10">
        <v>2021</v>
      </c>
      <c r="J2187" s="11" t="s">
        <v>21</v>
      </c>
      <c r="K2187" s="12">
        <v>492842.3529</v>
      </c>
      <c r="L2187" s="12">
        <v>1</v>
      </c>
      <c r="M2187" s="33" t="str">
        <f>IF(_xlfn.XLOOKUP(C2187,Raw_Data_OS_23!$C$7:$C$4518,Raw_Data_OS_23!$G$7:$G$4518,"Paid/ Closed")="Paid/ Closed","Paid/ Closed", "Still_Outstanding")</f>
        <v>Still_Outstanding</v>
      </c>
      <c r="N2187" s="33">
        <f>IF(_xlfn.XLOOKUP(C2187,Raw_Data_Paid_23!$C$4:$C$2114,Raw_Data_Paid_23!$C$4:$C$2114,1)= 1,1,0)</f>
        <v>1</v>
      </c>
      <c r="O2187" t="str">
        <f>IF(M2187=$W$7,IF(AND(N2187,_xlfn.XLOOKUP(C2187,Raw_Data_OS_23!$C$7:$C$4518,Raw_Data_OS_23!$G$7:$G$4518,0)=G2187),"A",IF(_xlfn.XLOOKUP(C2187,Raw_Data_Paid_23!$C$4:$C$2114,Raw_Data_Paid_23!$C$4:$C$2114,"B1")="B1","B1","B2")),IF(_xlfn.XLOOKUP(C2187,Raw_Data_Paid_23!$C$4:$C$2114,Raw_Data_Paid_23!$C$4:$C$2114,"C1")="C1","C1","C2"))</f>
        <v>B1</v>
      </c>
      <c r="P2187" t="str">
        <f t="shared" si="84"/>
        <v>2021B1Motor Commercial</v>
      </c>
    </row>
    <row r="2188" spans="3:16" x14ac:dyDescent="0.35">
      <c r="C2188" s="6" t="s">
        <v>2217</v>
      </c>
      <c r="D2188" s="7" t="s">
        <v>4126</v>
      </c>
      <c r="E2188" s="7" t="s">
        <v>5234</v>
      </c>
      <c r="F2188" s="8" t="s">
        <v>3910</v>
      </c>
      <c r="G2188" s="9">
        <v>1535.625</v>
      </c>
      <c r="H2188" s="10">
        <v>2020</v>
      </c>
      <c r="I2188" s="10">
        <v>2021</v>
      </c>
      <c r="J2188" s="11" t="s">
        <v>11</v>
      </c>
      <c r="K2188" s="12">
        <v>1535.625</v>
      </c>
      <c r="L2188" s="12">
        <v>1</v>
      </c>
      <c r="M2188" s="33" t="str">
        <f>IF(_xlfn.XLOOKUP(C2188,Raw_Data_OS_23!$C$7:$C$4518,Raw_Data_OS_23!$G$7:$G$4518,"Paid/ Closed")="Paid/ Closed","Paid/ Closed", "Still_Outstanding")</f>
        <v>Still_Outstanding</v>
      </c>
      <c r="N2188" s="33">
        <f>IF(_xlfn.XLOOKUP(C2188,Raw_Data_Paid_23!$C$4:$C$2114,Raw_Data_Paid_23!$C$4:$C$2114,1)= 1,1,0)</f>
        <v>1</v>
      </c>
      <c r="O2188" t="str">
        <f>IF(M2188=$W$7,IF(AND(N2188,_xlfn.XLOOKUP(C2188,Raw_Data_OS_23!$C$7:$C$4518,Raw_Data_OS_23!$G$7:$G$4518,0)=G2188),"A",IF(_xlfn.XLOOKUP(C2188,Raw_Data_Paid_23!$C$4:$C$2114,Raw_Data_Paid_23!$C$4:$C$2114,"B1")="B1","B1","B2")),IF(_xlfn.XLOOKUP(C2188,Raw_Data_Paid_23!$C$4:$C$2114,Raw_Data_Paid_23!$C$4:$C$2114,"C1")="C1","C1","C2"))</f>
        <v>B1</v>
      </c>
      <c r="P2188" t="str">
        <f t="shared" si="84"/>
        <v>2020B1Motor Private</v>
      </c>
    </row>
    <row r="2189" spans="3:16" x14ac:dyDescent="0.35">
      <c r="C2189" s="6" t="s">
        <v>1451</v>
      </c>
      <c r="D2189" s="7" t="s">
        <v>5316</v>
      </c>
      <c r="E2189" s="7" t="s">
        <v>5324</v>
      </c>
      <c r="F2189" s="8" t="s">
        <v>3910</v>
      </c>
      <c r="G2189" s="9">
        <v>40000</v>
      </c>
      <c r="H2189" s="10">
        <v>2021</v>
      </c>
      <c r="I2189" s="10">
        <v>2021</v>
      </c>
      <c r="J2189" s="11" t="s">
        <v>21</v>
      </c>
      <c r="K2189" s="12">
        <v>40000</v>
      </c>
      <c r="L2189" s="12">
        <v>1</v>
      </c>
      <c r="M2189" s="33" t="str">
        <f>IF(_xlfn.XLOOKUP(C2189,Raw_Data_OS_23!$C$7:$C$4518,Raw_Data_OS_23!$G$7:$G$4518,"Paid/ Closed")="Paid/ Closed","Paid/ Closed", "Still_Outstanding")</f>
        <v>Still_Outstanding</v>
      </c>
      <c r="N2189" s="33">
        <f>IF(_xlfn.XLOOKUP(C2189,Raw_Data_Paid_23!$C$4:$C$2114,Raw_Data_Paid_23!$C$4:$C$2114,1)= 1,1,0)</f>
        <v>1</v>
      </c>
      <c r="O2189" t="str">
        <f>IF(M2189=$W$7,IF(AND(N2189,_xlfn.XLOOKUP(C2189,Raw_Data_OS_23!$C$7:$C$4518,Raw_Data_OS_23!$G$7:$G$4518,0)=G2189),"A",IF(_xlfn.XLOOKUP(C2189,Raw_Data_Paid_23!$C$4:$C$2114,Raw_Data_Paid_23!$C$4:$C$2114,"B1")="B1","B1","B2")),IF(_xlfn.XLOOKUP(C2189,Raw_Data_Paid_23!$C$4:$C$2114,Raw_Data_Paid_23!$C$4:$C$2114,"C1")="C1","C1","C2"))</f>
        <v>B1</v>
      </c>
      <c r="P2189" t="str">
        <f t="shared" si="84"/>
        <v>2021B1Motor Private</v>
      </c>
    </row>
    <row r="2190" spans="3:16" x14ac:dyDescent="0.35">
      <c r="C2190" s="6" t="s">
        <v>2218</v>
      </c>
      <c r="D2190" s="7" t="s">
        <v>4111</v>
      </c>
      <c r="E2190" s="7" t="s">
        <v>5309</v>
      </c>
      <c r="F2190" s="8" t="s">
        <v>3910</v>
      </c>
      <c r="G2190" s="9">
        <v>2555294.1176</v>
      </c>
      <c r="H2190" s="10">
        <v>2020</v>
      </c>
      <c r="I2190" s="10">
        <v>2021</v>
      </c>
      <c r="J2190" s="11" t="s">
        <v>11</v>
      </c>
      <c r="K2190" s="12">
        <v>1255294.1176</v>
      </c>
      <c r="L2190" s="12">
        <v>1</v>
      </c>
      <c r="M2190" s="33" t="str">
        <f>IF(_xlfn.XLOOKUP(C2190,Raw_Data_OS_23!$C$7:$C$4518,Raw_Data_OS_23!$G$7:$G$4518,"Paid/ Closed")="Paid/ Closed","Paid/ Closed", "Still_Outstanding")</f>
        <v>Still_Outstanding</v>
      </c>
      <c r="N2190" s="33">
        <f>IF(_xlfn.XLOOKUP(C2190,Raw_Data_Paid_23!$C$4:$C$2114,Raw_Data_Paid_23!$C$4:$C$2114,1)= 1,1,0)</f>
        <v>1</v>
      </c>
      <c r="O2190" t="str">
        <f>IF(M2190=$W$7,IF(AND(N2190,_xlfn.XLOOKUP(C2190,Raw_Data_OS_23!$C$7:$C$4518,Raw_Data_OS_23!$G$7:$G$4518,0)=G2190),"A",IF(_xlfn.XLOOKUP(C2190,Raw_Data_Paid_23!$C$4:$C$2114,Raw_Data_Paid_23!$C$4:$C$2114,"B1")="B1","B1","B2")),IF(_xlfn.XLOOKUP(C2190,Raw_Data_Paid_23!$C$4:$C$2114,Raw_Data_Paid_23!$C$4:$C$2114,"C1")="C1","C1","C2"))</f>
        <v>A</v>
      </c>
      <c r="P2190" t="str">
        <f t="shared" si="84"/>
        <v>2020AMotor Private</v>
      </c>
    </row>
    <row r="2191" spans="3:16" x14ac:dyDescent="0.35">
      <c r="C2191" s="6" t="s">
        <v>1452</v>
      </c>
      <c r="D2191" s="7" t="s">
        <v>5318</v>
      </c>
      <c r="E2191" s="7" t="s">
        <v>5321</v>
      </c>
      <c r="F2191" s="8" t="s">
        <v>3910</v>
      </c>
      <c r="G2191" s="9">
        <v>8700</v>
      </c>
      <c r="H2191" s="10">
        <v>2021</v>
      </c>
      <c r="I2191" s="10">
        <v>2021</v>
      </c>
      <c r="J2191" s="11" t="s">
        <v>21</v>
      </c>
      <c r="K2191" s="12">
        <v>8700</v>
      </c>
      <c r="L2191" s="12">
        <v>1</v>
      </c>
      <c r="M2191" s="33" t="str">
        <f>IF(_xlfn.XLOOKUP(C2191,Raw_Data_OS_23!$C$7:$C$4518,Raw_Data_OS_23!$G$7:$G$4518,"Paid/ Closed")="Paid/ Closed","Paid/ Closed", "Still_Outstanding")</f>
        <v>Still_Outstanding</v>
      </c>
      <c r="N2191" s="33">
        <f>IF(_xlfn.XLOOKUP(C2191,Raw_Data_Paid_23!$C$4:$C$2114,Raw_Data_Paid_23!$C$4:$C$2114,1)= 1,1,0)</f>
        <v>1</v>
      </c>
      <c r="O2191" t="str">
        <f>IF(M2191=$W$7,IF(AND(N2191,_xlfn.XLOOKUP(C2191,Raw_Data_OS_23!$C$7:$C$4518,Raw_Data_OS_23!$G$7:$G$4518,0)=G2191),"A",IF(_xlfn.XLOOKUP(C2191,Raw_Data_Paid_23!$C$4:$C$2114,Raw_Data_Paid_23!$C$4:$C$2114,"B1")="B1","B1","B2")),IF(_xlfn.XLOOKUP(C2191,Raw_Data_Paid_23!$C$4:$C$2114,Raw_Data_Paid_23!$C$4:$C$2114,"C1")="C1","C1","C2"))</f>
        <v>B1</v>
      </c>
      <c r="P2191" t="str">
        <f t="shared" si="84"/>
        <v>2021B1Motor Private</v>
      </c>
    </row>
    <row r="2192" spans="3:16" x14ac:dyDescent="0.35">
      <c r="C2192" s="6" t="s">
        <v>2219</v>
      </c>
      <c r="D2192" s="7" t="s">
        <v>5234</v>
      </c>
      <c r="E2192" s="7" t="s">
        <v>5323</v>
      </c>
      <c r="F2192" s="8" t="s">
        <v>3908</v>
      </c>
      <c r="G2192" s="9">
        <v>120000</v>
      </c>
      <c r="H2192" s="10">
        <v>2021</v>
      </c>
      <c r="I2192" s="10">
        <v>2021</v>
      </c>
      <c r="J2192" s="11" t="s">
        <v>21</v>
      </c>
      <c r="K2192" s="12">
        <v>120000</v>
      </c>
      <c r="L2192" s="12">
        <v>1</v>
      </c>
      <c r="M2192" s="33" t="str">
        <f>IF(_xlfn.XLOOKUP(C2192,Raw_Data_OS_23!$C$7:$C$4518,Raw_Data_OS_23!$G$7:$G$4518,"Paid/ Closed")="Paid/ Closed","Paid/ Closed", "Still_Outstanding")</f>
        <v>Still_Outstanding</v>
      </c>
      <c r="N2192" s="33">
        <f>IF(_xlfn.XLOOKUP(C2192,Raw_Data_Paid_23!$C$4:$C$2114,Raw_Data_Paid_23!$C$4:$C$2114,1)= 1,1,0)</f>
        <v>1</v>
      </c>
      <c r="O2192" t="str">
        <f>IF(M2192=$W$7,IF(AND(N2192,_xlfn.XLOOKUP(C2192,Raw_Data_OS_23!$C$7:$C$4518,Raw_Data_OS_23!$G$7:$G$4518,0)=G2192),"A",IF(_xlfn.XLOOKUP(C2192,Raw_Data_Paid_23!$C$4:$C$2114,Raw_Data_Paid_23!$C$4:$C$2114,"B1")="B1","B1","B2")),IF(_xlfn.XLOOKUP(C2192,Raw_Data_Paid_23!$C$4:$C$2114,Raw_Data_Paid_23!$C$4:$C$2114,"C1")="C1","C1","C2"))</f>
        <v>B1</v>
      </c>
      <c r="P2192" t="str">
        <f t="shared" si="84"/>
        <v>2021B1Motor Commercial</v>
      </c>
    </row>
    <row r="2193" spans="3:16" x14ac:dyDescent="0.35">
      <c r="C2193" s="6" t="s">
        <v>1453</v>
      </c>
      <c r="D2193" s="7" t="s">
        <v>5322</v>
      </c>
      <c r="E2193" s="7" t="s">
        <v>5324</v>
      </c>
      <c r="F2193" s="8" t="s">
        <v>3910</v>
      </c>
      <c r="G2193" s="9">
        <v>660</v>
      </c>
      <c r="H2193" s="10">
        <v>2021</v>
      </c>
      <c r="I2193" s="10">
        <v>2021</v>
      </c>
      <c r="J2193" s="11" t="s">
        <v>21</v>
      </c>
      <c r="K2193" s="12">
        <v>660</v>
      </c>
      <c r="L2193" s="12">
        <v>1</v>
      </c>
      <c r="M2193" s="33" t="str">
        <f>IF(_xlfn.XLOOKUP(C2193,Raw_Data_OS_23!$C$7:$C$4518,Raw_Data_OS_23!$G$7:$G$4518,"Paid/ Closed")="Paid/ Closed","Paid/ Closed", "Still_Outstanding")</f>
        <v>Paid/ Closed</v>
      </c>
      <c r="N2193" s="33">
        <f>IF(_xlfn.XLOOKUP(C2193,Raw_Data_Paid_23!$C$4:$C$2114,Raw_Data_Paid_23!$C$4:$C$2114,1)= 1,1,0)</f>
        <v>1</v>
      </c>
      <c r="O2193" t="str">
        <f>IF(M2193=$W$7,IF(AND(N2193,_xlfn.XLOOKUP(C2193,Raw_Data_OS_23!$C$7:$C$4518,Raw_Data_OS_23!$G$7:$G$4518,0)=G2193),"A",IF(_xlfn.XLOOKUP(C2193,Raw_Data_Paid_23!$C$4:$C$2114,Raw_Data_Paid_23!$C$4:$C$2114,"B1")="B1","B1","B2")),IF(_xlfn.XLOOKUP(C2193,Raw_Data_Paid_23!$C$4:$C$2114,Raw_Data_Paid_23!$C$4:$C$2114,"C1")="C1","C1","C2"))</f>
        <v>C1</v>
      </c>
      <c r="P2193" t="str">
        <f t="shared" si="84"/>
        <v>2021C1Motor Private</v>
      </c>
    </row>
    <row r="2194" spans="3:16" x14ac:dyDescent="0.35">
      <c r="C2194" s="6" t="s">
        <v>2220</v>
      </c>
      <c r="D2194" s="7" t="s">
        <v>5324</v>
      </c>
      <c r="E2194" s="7" t="s">
        <v>5324</v>
      </c>
      <c r="F2194" s="8" t="s">
        <v>3910</v>
      </c>
      <c r="G2194" s="9">
        <v>10964</v>
      </c>
      <c r="H2194" s="10">
        <v>2021</v>
      </c>
      <c r="I2194" s="10">
        <v>2021</v>
      </c>
      <c r="J2194" s="11" t="s">
        <v>21</v>
      </c>
      <c r="K2194" s="12">
        <v>10964</v>
      </c>
      <c r="L2194" s="12">
        <v>1</v>
      </c>
      <c r="M2194" s="33" t="str">
        <f>IF(_xlfn.XLOOKUP(C2194,Raw_Data_OS_23!$C$7:$C$4518,Raw_Data_OS_23!$G$7:$G$4518,"Paid/ Closed")="Paid/ Closed","Paid/ Closed", "Still_Outstanding")</f>
        <v>Still_Outstanding</v>
      </c>
      <c r="N2194" s="33">
        <f>IF(_xlfn.XLOOKUP(C2194,Raw_Data_Paid_23!$C$4:$C$2114,Raw_Data_Paid_23!$C$4:$C$2114,1)= 1,1,0)</f>
        <v>1</v>
      </c>
      <c r="O2194" t="str">
        <f>IF(M2194=$W$7,IF(AND(N2194,_xlfn.XLOOKUP(C2194,Raw_Data_OS_23!$C$7:$C$4518,Raw_Data_OS_23!$G$7:$G$4518,0)=G2194),"A",IF(_xlfn.XLOOKUP(C2194,Raw_Data_Paid_23!$C$4:$C$2114,Raw_Data_Paid_23!$C$4:$C$2114,"B1")="B1","B1","B2")),IF(_xlfn.XLOOKUP(C2194,Raw_Data_Paid_23!$C$4:$C$2114,Raw_Data_Paid_23!$C$4:$C$2114,"C1")="C1","C1","C2"))</f>
        <v>B1</v>
      </c>
      <c r="P2194" t="str">
        <f t="shared" si="84"/>
        <v>2021B1Motor Private</v>
      </c>
    </row>
    <row r="2195" spans="3:16" x14ac:dyDescent="0.35">
      <c r="C2195" s="6" t="s">
        <v>2221</v>
      </c>
      <c r="D2195" s="7" t="s">
        <v>5235</v>
      </c>
      <c r="E2195" s="7" t="s">
        <v>5324</v>
      </c>
      <c r="F2195" s="8" t="s">
        <v>3908</v>
      </c>
      <c r="G2195" s="9">
        <v>10237.5</v>
      </c>
      <c r="H2195" s="10">
        <v>2021</v>
      </c>
      <c r="I2195" s="10">
        <v>2021</v>
      </c>
      <c r="J2195" s="11" t="s">
        <v>21</v>
      </c>
      <c r="K2195" s="12">
        <v>10237.5</v>
      </c>
      <c r="L2195" s="12">
        <v>1</v>
      </c>
      <c r="M2195" s="33" t="str">
        <f>IF(_xlfn.XLOOKUP(C2195,Raw_Data_OS_23!$C$7:$C$4518,Raw_Data_OS_23!$G$7:$G$4518,"Paid/ Closed")="Paid/ Closed","Paid/ Closed", "Still_Outstanding")</f>
        <v>Paid/ Closed</v>
      </c>
      <c r="N2195" s="33">
        <f>IF(_xlfn.XLOOKUP(C2195,Raw_Data_Paid_23!$C$4:$C$2114,Raw_Data_Paid_23!$C$4:$C$2114,1)= 1,1,0)</f>
        <v>1</v>
      </c>
      <c r="O2195" t="str">
        <f>IF(M2195=$W$7,IF(AND(N2195,_xlfn.XLOOKUP(C2195,Raw_Data_OS_23!$C$7:$C$4518,Raw_Data_OS_23!$G$7:$G$4518,0)=G2195),"A",IF(_xlfn.XLOOKUP(C2195,Raw_Data_Paid_23!$C$4:$C$2114,Raw_Data_Paid_23!$C$4:$C$2114,"B1")="B1","B1","B2")),IF(_xlfn.XLOOKUP(C2195,Raw_Data_Paid_23!$C$4:$C$2114,Raw_Data_Paid_23!$C$4:$C$2114,"C1")="C1","C1","C2"))</f>
        <v>C1</v>
      </c>
      <c r="P2195" t="str">
        <f t="shared" si="84"/>
        <v>2021C1Motor Commercial</v>
      </c>
    </row>
    <row r="2196" spans="3:16" x14ac:dyDescent="0.35">
      <c r="C2196" s="6" t="s">
        <v>1454</v>
      </c>
      <c r="D2196" s="7" t="s">
        <v>5322</v>
      </c>
      <c r="E2196" s="7" t="s">
        <v>5321</v>
      </c>
      <c r="F2196" s="8" t="s">
        <v>3910</v>
      </c>
      <c r="G2196" s="9">
        <v>53868</v>
      </c>
      <c r="H2196" s="10">
        <v>2021</v>
      </c>
      <c r="I2196" s="10">
        <v>2021</v>
      </c>
      <c r="J2196" s="11" t="s">
        <v>21</v>
      </c>
      <c r="K2196" s="12">
        <v>53868</v>
      </c>
      <c r="L2196" s="12">
        <v>1</v>
      </c>
      <c r="M2196" s="33" t="str">
        <f>IF(_xlfn.XLOOKUP(C2196,Raw_Data_OS_23!$C$7:$C$4518,Raw_Data_OS_23!$G$7:$G$4518,"Paid/ Closed")="Paid/ Closed","Paid/ Closed", "Still_Outstanding")</f>
        <v>Still_Outstanding</v>
      </c>
      <c r="N2196" s="33">
        <f>IF(_xlfn.XLOOKUP(C2196,Raw_Data_Paid_23!$C$4:$C$2114,Raw_Data_Paid_23!$C$4:$C$2114,1)= 1,1,0)</f>
        <v>1</v>
      </c>
      <c r="O2196" t="str">
        <f>IF(M2196=$W$7,IF(AND(N2196,_xlfn.XLOOKUP(C2196,Raw_Data_OS_23!$C$7:$C$4518,Raw_Data_OS_23!$G$7:$G$4518,0)=G2196),"A",IF(_xlfn.XLOOKUP(C2196,Raw_Data_Paid_23!$C$4:$C$2114,Raw_Data_Paid_23!$C$4:$C$2114,"B1")="B1","B1","B2")),IF(_xlfn.XLOOKUP(C2196,Raw_Data_Paid_23!$C$4:$C$2114,Raw_Data_Paid_23!$C$4:$C$2114,"C1")="C1","C1","C2"))</f>
        <v>B1</v>
      </c>
      <c r="P2196" t="str">
        <f t="shared" si="84"/>
        <v>2021B1Motor Private</v>
      </c>
    </row>
    <row r="2197" spans="3:16" x14ac:dyDescent="0.35">
      <c r="C2197" s="6" t="s">
        <v>2222</v>
      </c>
      <c r="D2197" s="7" t="s">
        <v>5325</v>
      </c>
      <c r="E2197" s="7" t="s">
        <v>5324</v>
      </c>
      <c r="F2197" s="8" t="s">
        <v>3908</v>
      </c>
      <c r="G2197" s="9">
        <v>324561.40350000001</v>
      </c>
      <c r="H2197" s="10">
        <v>2021</v>
      </c>
      <c r="I2197" s="10">
        <v>2021</v>
      </c>
      <c r="J2197" s="11" t="s">
        <v>21</v>
      </c>
      <c r="K2197" s="12">
        <v>324561.40350000001</v>
      </c>
      <c r="L2197" s="12">
        <v>1</v>
      </c>
      <c r="M2197" s="33" t="str">
        <f>IF(_xlfn.XLOOKUP(C2197,Raw_Data_OS_23!$C$7:$C$4518,Raw_Data_OS_23!$G$7:$G$4518,"Paid/ Closed")="Paid/ Closed","Paid/ Closed", "Still_Outstanding")</f>
        <v>Still_Outstanding</v>
      </c>
      <c r="N2197" s="33">
        <f>IF(_xlfn.XLOOKUP(C2197,Raw_Data_Paid_23!$C$4:$C$2114,Raw_Data_Paid_23!$C$4:$C$2114,1)= 1,1,0)</f>
        <v>1</v>
      </c>
      <c r="O2197" t="str">
        <f>IF(M2197=$W$7,IF(AND(N2197,_xlfn.XLOOKUP(C2197,Raw_Data_OS_23!$C$7:$C$4518,Raw_Data_OS_23!$G$7:$G$4518,0)=G2197),"A",IF(_xlfn.XLOOKUP(C2197,Raw_Data_Paid_23!$C$4:$C$2114,Raw_Data_Paid_23!$C$4:$C$2114,"B1")="B1","B1","B2")),IF(_xlfn.XLOOKUP(C2197,Raw_Data_Paid_23!$C$4:$C$2114,Raw_Data_Paid_23!$C$4:$C$2114,"C1")="C1","C1","C2"))</f>
        <v>B1</v>
      </c>
      <c r="P2197" t="str">
        <f t="shared" si="84"/>
        <v>2021B1Motor Commercial</v>
      </c>
    </row>
    <row r="2198" spans="3:16" x14ac:dyDescent="0.35">
      <c r="C2198" s="6" t="s">
        <v>1455</v>
      </c>
      <c r="D2198" s="7" t="s">
        <v>4274</v>
      </c>
      <c r="E2198" s="7" t="s">
        <v>5324</v>
      </c>
      <c r="F2198" s="8" t="s">
        <v>3910</v>
      </c>
      <c r="G2198" s="9">
        <v>473700</v>
      </c>
      <c r="H2198" s="10">
        <v>2020</v>
      </c>
      <c r="I2198" s="10">
        <v>2021</v>
      </c>
      <c r="J2198" s="11" t="s">
        <v>35</v>
      </c>
      <c r="K2198" s="12">
        <v>473700</v>
      </c>
      <c r="L2198" s="12">
        <v>1</v>
      </c>
      <c r="M2198" s="33" t="str">
        <f>IF(_xlfn.XLOOKUP(C2198,Raw_Data_OS_23!$C$7:$C$4518,Raw_Data_OS_23!$G$7:$G$4518,"Paid/ Closed")="Paid/ Closed","Paid/ Closed", "Still_Outstanding")</f>
        <v>Still_Outstanding</v>
      </c>
      <c r="N2198" s="33">
        <f>IF(_xlfn.XLOOKUP(C2198,Raw_Data_Paid_23!$C$4:$C$2114,Raw_Data_Paid_23!$C$4:$C$2114,1)= 1,1,0)</f>
        <v>1</v>
      </c>
      <c r="O2198" t="str">
        <f>IF(M2198=$W$7,IF(AND(N2198,_xlfn.XLOOKUP(C2198,Raw_Data_OS_23!$C$7:$C$4518,Raw_Data_OS_23!$G$7:$G$4518,0)=G2198),"A",IF(_xlfn.XLOOKUP(C2198,Raw_Data_Paid_23!$C$4:$C$2114,Raw_Data_Paid_23!$C$4:$C$2114,"B1")="B1","B1","B2")),IF(_xlfn.XLOOKUP(C2198,Raw_Data_Paid_23!$C$4:$C$2114,Raw_Data_Paid_23!$C$4:$C$2114,"C1")="C1","C1","C2"))</f>
        <v>A</v>
      </c>
      <c r="P2198" t="str">
        <f t="shared" si="84"/>
        <v>2020AMotor Private</v>
      </c>
    </row>
    <row r="2199" spans="3:16" x14ac:dyDescent="0.35">
      <c r="C2199" s="6" t="s">
        <v>1456</v>
      </c>
      <c r="D2199" s="7" t="s">
        <v>4363</v>
      </c>
      <c r="E2199" s="7" t="s">
        <v>5324</v>
      </c>
      <c r="F2199" s="8" t="s">
        <v>658</v>
      </c>
      <c r="G2199" s="9">
        <v>2</v>
      </c>
      <c r="H2199" s="10">
        <v>2020</v>
      </c>
      <c r="I2199" s="10">
        <v>2021</v>
      </c>
      <c r="J2199" s="11" t="s">
        <v>33</v>
      </c>
      <c r="K2199" s="12">
        <v>2</v>
      </c>
      <c r="L2199" s="12">
        <v>1</v>
      </c>
      <c r="M2199" s="33" t="str">
        <f>IF(_xlfn.XLOOKUP(C2199,Raw_Data_OS_23!$C$7:$C$4518,Raw_Data_OS_23!$G$7:$G$4518,"Paid/ Closed")="Paid/ Closed","Paid/ Closed", "Still_Outstanding")</f>
        <v>Still_Outstanding</v>
      </c>
      <c r="N2199" s="33">
        <f>IF(_xlfn.XLOOKUP(C2199,Raw_Data_Paid_23!$C$4:$C$2114,Raw_Data_Paid_23!$C$4:$C$2114,1)= 1,1,0)</f>
        <v>1</v>
      </c>
      <c r="O2199" t="str">
        <f>IF(M2199=$W$7,IF(AND(N2199,_xlfn.XLOOKUP(C2199,Raw_Data_OS_23!$C$7:$C$4518,Raw_Data_OS_23!$G$7:$G$4518,0)=G2199),"A",IF(_xlfn.XLOOKUP(C2199,Raw_Data_Paid_23!$C$4:$C$2114,Raw_Data_Paid_23!$C$4:$C$2114,"B1")="B1","B1","B2")),IF(_xlfn.XLOOKUP(C2199,Raw_Data_Paid_23!$C$4:$C$2114,Raw_Data_Paid_23!$C$4:$C$2114,"C1")="C1","C1","C2"))</f>
        <v>B1</v>
      </c>
      <c r="P2199" t="str">
        <f t="shared" si="84"/>
        <v>2020B1Workmen's Compensation</v>
      </c>
    </row>
    <row r="2200" spans="3:16" x14ac:dyDescent="0.35">
      <c r="C2200" s="6" t="s">
        <v>1457</v>
      </c>
      <c r="D2200" s="7" t="s">
        <v>5319</v>
      </c>
      <c r="E2200" s="7" t="s">
        <v>5321</v>
      </c>
      <c r="F2200" s="8" t="s">
        <v>3910</v>
      </c>
      <c r="G2200" s="9">
        <v>9024</v>
      </c>
      <c r="H2200" s="10">
        <v>2021</v>
      </c>
      <c r="I2200" s="10">
        <v>2021</v>
      </c>
      <c r="J2200" s="11" t="s">
        <v>21</v>
      </c>
      <c r="K2200" s="12">
        <v>9024</v>
      </c>
      <c r="L2200" s="12">
        <v>1</v>
      </c>
      <c r="M2200" s="33" t="str">
        <f>IF(_xlfn.XLOOKUP(C2200,Raw_Data_OS_23!$C$7:$C$4518,Raw_Data_OS_23!$G$7:$G$4518,"Paid/ Closed")="Paid/ Closed","Paid/ Closed", "Still_Outstanding")</f>
        <v>Still_Outstanding</v>
      </c>
      <c r="N2200" s="33">
        <f>IF(_xlfn.XLOOKUP(C2200,Raw_Data_Paid_23!$C$4:$C$2114,Raw_Data_Paid_23!$C$4:$C$2114,1)= 1,1,0)</f>
        <v>1</v>
      </c>
      <c r="O2200" t="str">
        <f>IF(M2200=$W$7,IF(AND(N2200,_xlfn.XLOOKUP(C2200,Raw_Data_OS_23!$C$7:$C$4518,Raw_Data_OS_23!$G$7:$G$4518,0)=G2200),"A",IF(_xlfn.XLOOKUP(C2200,Raw_Data_Paid_23!$C$4:$C$2114,Raw_Data_Paid_23!$C$4:$C$2114,"B1")="B1","B1","B2")),IF(_xlfn.XLOOKUP(C2200,Raw_Data_Paid_23!$C$4:$C$2114,Raw_Data_Paid_23!$C$4:$C$2114,"C1")="C1","C1","C2"))</f>
        <v>B1</v>
      </c>
      <c r="P2200" t="str">
        <f t="shared" si="84"/>
        <v>2021B1Motor Private</v>
      </c>
    </row>
    <row r="2201" spans="3:16" x14ac:dyDescent="0.35">
      <c r="C2201" s="6" t="s">
        <v>1458</v>
      </c>
      <c r="D2201" s="7" t="s">
        <v>5319</v>
      </c>
      <c r="E2201" s="7" t="s">
        <v>5321</v>
      </c>
      <c r="F2201" s="8" t="s">
        <v>3910</v>
      </c>
      <c r="G2201" s="9">
        <v>25540</v>
      </c>
      <c r="H2201" s="10">
        <v>2021</v>
      </c>
      <c r="I2201" s="10">
        <v>2021</v>
      </c>
      <c r="J2201" s="11" t="s">
        <v>21</v>
      </c>
      <c r="K2201" s="12">
        <v>25540</v>
      </c>
      <c r="L2201" s="12">
        <v>1</v>
      </c>
      <c r="M2201" s="33" t="str">
        <f>IF(_xlfn.XLOOKUP(C2201,Raw_Data_OS_23!$C$7:$C$4518,Raw_Data_OS_23!$G$7:$G$4518,"Paid/ Closed")="Paid/ Closed","Paid/ Closed", "Still_Outstanding")</f>
        <v>Still_Outstanding</v>
      </c>
      <c r="N2201" s="33">
        <f>IF(_xlfn.XLOOKUP(C2201,Raw_Data_Paid_23!$C$4:$C$2114,Raw_Data_Paid_23!$C$4:$C$2114,1)= 1,1,0)</f>
        <v>1</v>
      </c>
      <c r="O2201" t="str">
        <f>IF(M2201=$W$7,IF(AND(N2201,_xlfn.XLOOKUP(C2201,Raw_Data_OS_23!$C$7:$C$4518,Raw_Data_OS_23!$G$7:$G$4518,0)=G2201),"A",IF(_xlfn.XLOOKUP(C2201,Raw_Data_Paid_23!$C$4:$C$2114,Raw_Data_Paid_23!$C$4:$C$2114,"B1")="B1","B1","B2")),IF(_xlfn.XLOOKUP(C2201,Raw_Data_Paid_23!$C$4:$C$2114,Raw_Data_Paid_23!$C$4:$C$2114,"C1")="C1","C1","C2"))</f>
        <v>B1</v>
      </c>
      <c r="P2201" t="str">
        <f t="shared" si="84"/>
        <v>2021B1Motor Private</v>
      </c>
    </row>
    <row r="2202" spans="3:16" x14ac:dyDescent="0.35">
      <c r="C2202" s="6" t="s">
        <v>1459</v>
      </c>
      <c r="D2202" s="7" t="s">
        <v>4394</v>
      </c>
      <c r="E2202" s="7" t="s">
        <v>5324</v>
      </c>
      <c r="F2202" s="8" t="s">
        <v>658</v>
      </c>
      <c r="G2202" s="9">
        <v>1110</v>
      </c>
      <c r="H2202" s="10">
        <v>2020</v>
      </c>
      <c r="I2202" s="10">
        <v>2021</v>
      </c>
      <c r="J2202" s="11" t="s">
        <v>35</v>
      </c>
      <c r="K2202" s="12">
        <v>1110</v>
      </c>
      <c r="L2202" s="12">
        <v>1</v>
      </c>
      <c r="M2202" s="33" t="str">
        <f>IF(_xlfn.XLOOKUP(C2202,Raw_Data_OS_23!$C$7:$C$4518,Raw_Data_OS_23!$G$7:$G$4518,"Paid/ Closed")="Paid/ Closed","Paid/ Closed", "Still_Outstanding")</f>
        <v>Still_Outstanding</v>
      </c>
      <c r="N2202" s="33">
        <f>IF(_xlfn.XLOOKUP(C2202,Raw_Data_Paid_23!$C$4:$C$2114,Raw_Data_Paid_23!$C$4:$C$2114,1)= 1,1,0)</f>
        <v>1</v>
      </c>
      <c r="O2202" t="str">
        <f>IF(M2202=$W$7,IF(AND(N2202,_xlfn.XLOOKUP(C2202,Raw_Data_OS_23!$C$7:$C$4518,Raw_Data_OS_23!$G$7:$G$4518,0)=G2202),"A",IF(_xlfn.XLOOKUP(C2202,Raw_Data_Paid_23!$C$4:$C$2114,Raw_Data_Paid_23!$C$4:$C$2114,"B1")="B1","B1","B2")),IF(_xlfn.XLOOKUP(C2202,Raw_Data_Paid_23!$C$4:$C$2114,Raw_Data_Paid_23!$C$4:$C$2114,"C1")="C1","C1","C2"))</f>
        <v>A</v>
      </c>
      <c r="P2202" t="str">
        <f t="shared" si="84"/>
        <v>2020AWorkmen's Compensation</v>
      </c>
    </row>
    <row r="2203" spans="3:16" x14ac:dyDescent="0.35">
      <c r="C2203" s="6" t="s">
        <v>1460</v>
      </c>
      <c r="D2203" s="7" t="s">
        <v>5324</v>
      </c>
      <c r="E2203" s="7" t="s">
        <v>5326</v>
      </c>
      <c r="F2203" s="8" t="s">
        <v>3908</v>
      </c>
      <c r="G2203" s="9">
        <v>9640</v>
      </c>
      <c r="H2203" s="10">
        <v>2021</v>
      </c>
      <c r="I2203" s="10">
        <v>2021</v>
      </c>
      <c r="J2203" s="11" t="s">
        <v>21</v>
      </c>
      <c r="K2203" s="12">
        <v>9640</v>
      </c>
      <c r="L2203" s="12">
        <v>1</v>
      </c>
      <c r="M2203" s="33" t="str">
        <f>IF(_xlfn.XLOOKUP(C2203,Raw_Data_OS_23!$C$7:$C$4518,Raw_Data_OS_23!$G$7:$G$4518,"Paid/ Closed")="Paid/ Closed","Paid/ Closed", "Still_Outstanding")</f>
        <v>Still_Outstanding</v>
      </c>
      <c r="N2203" s="33">
        <f>IF(_xlfn.XLOOKUP(C2203,Raw_Data_Paid_23!$C$4:$C$2114,Raw_Data_Paid_23!$C$4:$C$2114,1)= 1,1,0)</f>
        <v>1</v>
      </c>
      <c r="O2203" t="str">
        <f>IF(M2203=$W$7,IF(AND(N2203,_xlfn.XLOOKUP(C2203,Raw_Data_OS_23!$C$7:$C$4518,Raw_Data_OS_23!$G$7:$G$4518,0)=G2203),"A",IF(_xlfn.XLOOKUP(C2203,Raw_Data_Paid_23!$C$4:$C$2114,Raw_Data_Paid_23!$C$4:$C$2114,"B1")="B1","B1","B2")),IF(_xlfn.XLOOKUP(C2203,Raw_Data_Paid_23!$C$4:$C$2114,Raw_Data_Paid_23!$C$4:$C$2114,"C1")="C1","C1","C2"))</f>
        <v>B1</v>
      </c>
      <c r="P2203" t="str">
        <f t="shared" si="84"/>
        <v>2021B1Motor Commercial</v>
      </c>
    </row>
    <row r="2204" spans="3:16" x14ac:dyDescent="0.35">
      <c r="C2204" s="6" t="s">
        <v>2223</v>
      </c>
      <c r="D2204" s="7" t="s">
        <v>5324</v>
      </c>
      <c r="E2204" s="7" t="s">
        <v>5326</v>
      </c>
      <c r="F2204" s="8" t="s">
        <v>3908</v>
      </c>
      <c r="G2204" s="9">
        <v>14104</v>
      </c>
      <c r="H2204" s="10">
        <v>2021</v>
      </c>
      <c r="I2204" s="10">
        <v>2021</v>
      </c>
      <c r="J2204" s="11" t="s">
        <v>21</v>
      </c>
      <c r="K2204" s="12">
        <v>14104</v>
      </c>
      <c r="L2204" s="12">
        <v>1</v>
      </c>
      <c r="M2204" s="33" t="str">
        <f>IF(_xlfn.XLOOKUP(C2204,Raw_Data_OS_23!$C$7:$C$4518,Raw_Data_OS_23!$G$7:$G$4518,"Paid/ Closed")="Paid/ Closed","Paid/ Closed", "Still_Outstanding")</f>
        <v>Still_Outstanding</v>
      </c>
      <c r="N2204" s="33">
        <f>IF(_xlfn.XLOOKUP(C2204,Raw_Data_Paid_23!$C$4:$C$2114,Raw_Data_Paid_23!$C$4:$C$2114,1)= 1,1,0)</f>
        <v>1</v>
      </c>
      <c r="O2204" t="str">
        <f>IF(M2204=$W$7,IF(AND(N2204,_xlfn.XLOOKUP(C2204,Raw_Data_OS_23!$C$7:$C$4518,Raw_Data_OS_23!$G$7:$G$4518,0)=G2204),"A",IF(_xlfn.XLOOKUP(C2204,Raw_Data_Paid_23!$C$4:$C$2114,Raw_Data_Paid_23!$C$4:$C$2114,"B1")="B1","B1","B2")),IF(_xlfn.XLOOKUP(C2204,Raw_Data_Paid_23!$C$4:$C$2114,Raw_Data_Paid_23!$C$4:$C$2114,"C1")="C1","C1","C2"))</f>
        <v>B1</v>
      </c>
      <c r="P2204" t="str">
        <f t="shared" si="84"/>
        <v>2021B1Motor Commercial</v>
      </c>
    </row>
    <row r="2205" spans="3:16" x14ac:dyDescent="0.35">
      <c r="C2205" s="6" t="s">
        <v>5327</v>
      </c>
      <c r="D2205" s="7" t="s">
        <v>3918</v>
      </c>
      <c r="E2205" s="7" t="s">
        <v>5326</v>
      </c>
      <c r="F2205" s="8" t="s">
        <v>3908</v>
      </c>
      <c r="G2205" s="9">
        <v>39680</v>
      </c>
      <c r="H2205" s="10">
        <v>2020</v>
      </c>
      <c r="I2205" s="10">
        <v>2021</v>
      </c>
      <c r="J2205" s="11" t="s">
        <v>11</v>
      </c>
      <c r="K2205" s="12">
        <v>39680</v>
      </c>
      <c r="L2205" s="12">
        <v>1</v>
      </c>
      <c r="M2205" s="33" t="str">
        <f>IF(_xlfn.XLOOKUP(C2205,Raw_Data_OS_23!$C$7:$C$4518,Raw_Data_OS_23!$G$7:$G$4518,"Paid/ Closed")="Paid/ Closed","Paid/ Closed", "Still_Outstanding")</f>
        <v>Still_Outstanding</v>
      </c>
      <c r="N2205" s="33">
        <f>IF(_xlfn.XLOOKUP(C2205,Raw_Data_Paid_23!$C$4:$C$2114,Raw_Data_Paid_23!$C$4:$C$2114,1)= 1,1,0)</f>
        <v>1</v>
      </c>
      <c r="O2205" t="str">
        <f>IF(M2205=$W$7,IF(AND(N2205,_xlfn.XLOOKUP(C2205,Raw_Data_OS_23!$C$7:$C$4518,Raw_Data_OS_23!$G$7:$G$4518,0)=G2205),"A",IF(_xlfn.XLOOKUP(C2205,Raw_Data_Paid_23!$C$4:$C$2114,Raw_Data_Paid_23!$C$4:$C$2114,"B1")="B1","B1","B2")),IF(_xlfn.XLOOKUP(C2205,Raw_Data_Paid_23!$C$4:$C$2114,Raw_Data_Paid_23!$C$4:$C$2114,"C1")="C1","C1","C2"))</f>
        <v>B1</v>
      </c>
      <c r="P2205" t="str">
        <f t="shared" si="84"/>
        <v>2020B1Motor Commercial</v>
      </c>
    </row>
    <row r="2206" spans="3:16" x14ac:dyDescent="0.35">
      <c r="C2206" s="6" t="s">
        <v>1461</v>
      </c>
      <c r="D2206" s="7" t="s">
        <v>4162</v>
      </c>
      <c r="E2206" s="7" t="s">
        <v>5323</v>
      </c>
      <c r="F2206" s="8" t="s">
        <v>3910</v>
      </c>
      <c r="G2206" s="9">
        <v>54500</v>
      </c>
      <c r="H2206" s="10">
        <v>2021</v>
      </c>
      <c r="I2206" s="10">
        <v>2021</v>
      </c>
      <c r="J2206" s="11" t="s">
        <v>21</v>
      </c>
      <c r="K2206" s="12">
        <v>54500</v>
      </c>
      <c r="L2206" s="12">
        <v>1</v>
      </c>
      <c r="M2206" s="33" t="str">
        <f>IF(_xlfn.XLOOKUP(C2206,Raw_Data_OS_23!$C$7:$C$4518,Raw_Data_OS_23!$G$7:$G$4518,"Paid/ Closed")="Paid/ Closed","Paid/ Closed", "Still_Outstanding")</f>
        <v>Still_Outstanding</v>
      </c>
      <c r="N2206" s="33">
        <f>IF(_xlfn.XLOOKUP(C2206,Raw_Data_Paid_23!$C$4:$C$2114,Raw_Data_Paid_23!$C$4:$C$2114,1)= 1,1,0)</f>
        <v>1</v>
      </c>
      <c r="O2206" t="str">
        <f>IF(M2206=$W$7,IF(AND(N2206,_xlfn.XLOOKUP(C2206,Raw_Data_OS_23!$C$7:$C$4518,Raw_Data_OS_23!$G$7:$G$4518,0)=G2206),"A",IF(_xlfn.XLOOKUP(C2206,Raw_Data_Paid_23!$C$4:$C$2114,Raw_Data_Paid_23!$C$4:$C$2114,"B1")="B1","B1","B2")),IF(_xlfn.XLOOKUP(C2206,Raw_Data_Paid_23!$C$4:$C$2114,Raw_Data_Paid_23!$C$4:$C$2114,"C1")="C1","C1","C2"))</f>
        <v>B1</v>
      </c>
      <c r="P2206" t="str">
        <f t="shared" si="84"/>
        <v>2021B1Motor Private</v>
      </c>
    </row>
    <row r="2207" spans="3:16" x14ac:dyDescent="0.35">
      <c r="C2207" s="6" t="s">
        <v>5328</v>
      </c>
      <c r="D2207" s="7" t="s">
        <v>5238</v>
      </c>
      <c r="E2207" s="7" t="s">
        <v>5326</v>
      </c>
      <c r="F2207" s="8" t="s">
        <v>3908</v>
      </c>
      <c r="G2207" s="9">
        <v>284117.6471</v>
      </c>
      <c r="H2207" s="10">
        <v>2021</v>
      </c>
      <c r="I2207" s="10">
        <v>2021</v>
      </c>
      <c r="J2207" s="11" t="s">
        <v>21</v>
      </c>
      <c r="K2207" s="12">
        <v>284117.6471</v>
      </c>
      <c r="L2207" s="12">
        <v>1</v>
      </c>
      <c r="M2207" s="33" t="str">
        <f>IF(_xlfn.XLOOKUP(C2207,Raw_Data_OS_23!$C$7:$C$4518,Raw_Data_OS_23!$G$7:$G$4518,"Paid/ Closed")="Paid/ Closed","Paid/ Closed", "Still_Outstanding")</f>
        <v>Still_Outstanding</v>
      </c>
      <c r="N2207" s="33">
        <f>IF(_xlfn.XLOOKUP(C2207,Raw_Data_Paid_23!$C$4:$C$2114,Raw_Data_Paid_23!$C$4:$C$2114,1)= 1,1,0)</f>
        <v>1</v>
      </c>
      <c r="O2207" t="str">
        <f>IF(M2207=$W$7,IF(AND(N2207,_xlfn.XLOOKUP(C2207,Raw_Data_OS_23!$C$7:$C$4518,Raw_Data_OS_23!$G$7:$G$4518,0)=G2207),"A",IF(_xlfn.XLOOKUP(C2207,Raw_Data_Paid_23!$C$4:$C$2114,Raw_Data_Paid_23!$C$4:$C$2114,"B1")="B1","B1","B2")),IF(_xlfn.XLOOKUP(C2207,Raw_Data_Paid_23!$C$4:$C$2114,Raw_Data_Paid_23!$C$4:$C$2114,"C1")="C1","C1","C2"))</f>
        <v>A</v>
      </c>
      <c r="P2207" t="str">
        <f t="shared" si="84"/>
        <v>2021AMotor Commercial</v>
      </c>
    </row>
    <row r="2208" spans="3:16" x14ac:dyDescent="0.35">
      <c r="C2208" s="6" t="s">
        <v>2224</v>
      </c>
      <c r="D2208" s="7" t="s">
        <v>5318</v>
      </c>
      <c r="E2208" s="7" t="s">
        <v>5319</v>
      </c>
      <c r="F2208" s="8" t="s">
        <v>3910</v>
      </c>
      <c r="G2208" s="9">
        <v>8740</v>
      </c>
      <c r="H2208" s="10">
        <v>2021</v>
      </c>
      <c r="I2208" s="10">
        <v>2021</v>
      </c>
      <c r="J2208" s="11" t="s">
        <v>21</v>
      </c>
      <c r="K2208" s="12">
        <v>8740</v>
      </c>
      <c r="L2208" s="12">
        <v>1</v>
      </c>
      <c r="M2208" s="33" t="str">
        <f>IF(_xlfn.XLOOKUP(C2208,Raw_Data_OS_23!$C$7:$C$4518,Raw_Data_OS_23!$G$7:$G$4518,"Paid/ Closed")="Paid/ Closed","Paid/ Closed", "Still_Outstanding")</f>
        <v>Still_Outstanding</v>
      </c>
      <c r="N2208" s="33">
        <f>IF(_xlfn.XLOOKUP(C2208,Raw_Data_Paid_23!$C$4:$C$2114,Raw_Data_Paid_23!$C$4:$C$2114,1)= 1,1,0)</f>
        <v>1</v>
      </c>
      <c r="O2208" t="str">
        <f>IF(M2208=$W$7,IF(AND(N2208,_xlfn.XLOOKUP(C2208,Raw_Data_OS_23!$C$7:$C$4518,Raw_Data_OS_23!$G$7:$G$4518,0)=G2208),"A",IF(_xlfn.XLOOKUP(C2208,Raw_Data_Paid_23!$C$4:$C$2114,Raw_Data_Paid_23!$C$4:$C$2114,"B1")="B1","B1","B2")),IF(_xlfn.XLOOKUP(C2208,Raw_Data_Paid_23!$C$4:$C$2114,Raw_Data_Paid_23!$C$4:$C$2114,"C1")="C1","C1","C2"))</f>
        <v>B1</v>
      </c>
      <c r="P2208" t="str">
        <f t="shared" si="84"/>
        <v>2021B1Motor Private</v>
      </c>
    </row>
    <row r="2209" spans="3:16" x14ac:dyDescent="0.35">
      <c r="C2209" s="6" t="s">
        <v>2225</v>
      </c>
      <c r="D2209" s="7" t="s">
        <v>5313</v>
      </c>
      <c r="E2209" s="7" t="s">
        <v>5324</v>
      </c>
      <c r="F2209" s="8" t="s">
        <v>3910</v>
      </c>
      <c r="G2209" s="9">
        <v>34125</v>
      </c>
      <c r="H2209" s="10">
        <v>2021</v>
      </c>
      <c r="I2209" s="10">
        <v>2021</v>
      </c>
      <c r="J2209" s="11" t="s">
        <v>21</v>
      </c>
      <c r="K2209" s="12">
        <v>34125</v>
      </c>
      <c r="L2209" s="12">
        <v>1</v>
      </c>
      <c r="M2209" s="33" t="str">
        <f>IF(_xlfn.XLOOKUP(C2209,Raw_Data_OS_23!$C$7:$C$4518,Raw_Data_OS_23!$G$7:$G$4518,"Paid/ Closed")="Paid/ Closed","Paid/ Closed", "Still_Outstanding")</f>
        <v>Still_Outstanding</v>
      </c>
      <c r="N2209" s="33">
        <f>IF(_xlfn.XLOOKUP(C2209,Raw_Data_Paid_23!$C$4:$C$2114,Raw_Data_Paid_23!$C$4:$C$2114,1)= 1,1,0)</f>
        <v>1</v>
      </c>
      <c r="O2209" t="str">
        <f>IF(M2209=$W$7,IF(AND(N2209,_xlfn.XLOOKUP(C2209,Raw_Data_OS_23!$C$7:$C$4518,Raw_Data_OS_23!$G$7:$G$4518,0)=G2209),"A",IF(_xlfn.XLOOKUP(C2209,Raw_Data_Paid_23!$C$4:$C$2114,Raw_Data_Paid_23!$C$4:$C$2114,"B1")="B1","B1","B2")),IF(_xlfn.XLOOKUP(C2209,Raw_Data_Paid_23!$C$4:$C$2114,Raw_Data_Paid_23!$C$4:$C$2114,"C1")="C1","C1","C2"))</f>
        <v>B1</v>
      </c>
      <c r="P2209" t="str">
        <f t="shared" si="84"/>
        <v>2021B1Motor Private</v>
      </c>
    </row>
    <row r="2210" spans="3:16" x14ac:dyDescent="0.35">
      <c r="C2210" s="6" t="s">
        <v>2226</v>
      </c>
      <c r="D2210" s="7" t="s">
        <v>5322</v>
      </c>
      <c r="E2210" s="7" t="s">
        <v>5322</v>
      </c>
      <c r="F2210" s="8" t="s">
        <v>3910</v>
      </c>
      <c r="G2210" s="9">
        <v>30712.5</v>
      </c>
      <c r="H2210" s="10">
        <v>2021</v>
      </c>
      <c r="I2210" s="10">
        <v>2021</v>
      </c>
      <c r="J2210" s="11" t="s">
        <v>21</v>
      </c>
      <c r="K2210" s="12">
        <v>30712.5</v>
      </c>
      <c r="L2210" s="12">
        <v>1</v>
      </c>
      <c r="M2210" s="33" t="str">
        <f>IF(_xlfn.XLOOKUP(C2210,Raw_Data_OS_23!$C$7:$C$4518,Raw_Data_OS_23!$G$7:$G$4518,"Paid/ Closed")="Paid/ Closed","Paid/ Closed", "Still_Outstanding")</f>
        <v>Paid/ Closed</v>
      </c>
      <c r="N2210" s="33">
        <f>IF(_xlfn.XLOOKUP(C2210,Raw_Data_Paid_23!$C$4:$C$2114,Raw_Data_Paid_23!$C$4:$C$2114,1)= 1,1,0)</f>
        <v>1</v>
      </c>
      <c r="O2210" t="str">
        <f>IF(M2210=$W$7,IF(AND(N2210,_xlfn.XLOOKUP(C2210,Raw_Data_OS_23!$C$7:$C$4518,Raw_Data_OS_23!$G$7:$G$4518,0)=G2210),"A",IF(_xlfn.XLOOKUP(C2210,Raw_Data_Paid_23!$C$4:$C$2114,Raw_Data_Paid_23!$C$4:$C$2114,"B1")="B1","B1","B2")),IF(_xlfn.XLOOKUP(C2210,Raw_Data_Paid_23!$C$4:$C$2114,Raw_Data_Paid_23!$C$4:$C$2114,"C1")="C1","C1","C2"))</f>
        <v>C1</v>
      </c>
      <c r="P2210" t="str">
        <f t="shared" si="84"/>
        <v>2021C1Motor Private</v>
      </c>
    </row>
    <row r="2211" spans="3:16" x14ac:dyDescent="0.35">
      <c r="C2211" s="6" t="s">
        <v>1462</v>
      </c>
      <c r="D2211" s="7" t="s">
        <v>5322</v>
      </c>
      <c r="E2211" s="7" t="s">
        <v>5321</v>
      </c>
      <c r="F2211" s="8" t="s">
        <v>3910</v>
      </c>
      <c r="G2211" s="9">
        <v>20016</v>
      </c>
      <c r="H2211" s="10">
        <v>2021</v>
      </c>
      <c r="I2211" s="10">
        <v>2021</v>
      </c>
      <c r="J2211" s="11" t="s">
        <v>21</v>
      </c>
      <c r="K2211" s="12">
        <v>20016</v>
      </c>
      <c r="L2211" s="12">
        <v>1</v>
      </c>
      <c r="M2211" s="33" t="str">
        <f>IF(_xlfn.XLOOKUP(C2211,Raw_Data_OS_23!$C$7:$C$4518,Raw_Data_OS_23!$G$7:$G$4518,"Paid/ Closed")="Paid/ Closed","Paid/ Closed", "Still_Outstanding")</f>
        <v>Still_Outstanding</v>
      </c>
      <c r="N2211" s="33">
        <f>IF(_xlfn.XLOOKUP(C2211,Raw_Data_Paid_23!$C$4:$C$2114,Raw_Data_Paid_23!$C$4:$C$2114,1)= 1,1,0)</f>
        <v>1</v>
      </c>
      <c r="O2211" t="str">
        <f>IF(M2211=$W$7,IF(AND(N2211,_xlfn.XLOOKUP(C2211,Raw_Data_OS_23!$C$7:$C$4518,Raw_Data_OS_23!$G$7:$G$4518,0)=G2211),"A",IF(_xlfn.XLOOKUP(C2211,Raw_Data_Paid_23!$C$4:$C$2114,Raw_Data_Paid_23!$C$4:$C$2114,"B1")="B1","B1","B2")),IF(_xlfn.XLOOKUP(C2211,Raw_Data_Paid_23!$C$4:$C$2114,Raw_Data_Paid_23!$C$4:$C$2114,"C1")="C1","C1","C2"))</f>
        <v>B1</v>
      </c>
      <c r="P2211" t="str">
        <f t="shared" si="84"/>
        <v>2021B1Motor Private</v>
      </c>
    </row>
    <row r="2212" spans="3:16" x14ac:dyDescent="0.35">
      <c r="C2212" s="6" t="s">
        <v>2227</v>
      </c>
      <c r="D2212" s="7" t="s">
        <v>5329</v>
      </c>
      <c r="E2212" s="7" t="s">
        <v>5312</v>
      </c>
      <c r="F2212" s="8" t="s">
        <v>3908</v>
      </c>
      <c r="G2212" s="9">
        <v>2134936.4117999999</v>
      </c>
      <c r="H2212" s="10">
        <v>2020</v>
      </c>
      <c r="I2212" s="10">
        <v>2021</v>
      </c>
      <c r="J2212" s="11" t="s">
        <v>28</v>
      </c>
      <c r="K2212" s="12">
        <v>1134936.4117999999</v>
      </c>
      <c r="L2212" s="12">
        <v>1</v>
      </c>
      <c r="M2212" s="33" t="str">
        <f>IF(_xlfn.XLOOKUP(C2212,Raw_Data_OS_23!$C$7:$C$4518,Raw_Data_OS_23!$G$7:$G$4518,"Paid/ Closed")="Paid/ Closed","Paid/ Closed", "Still_Outstanding")</f>
        <v>Still_Outstanding</v>
      </c>
      <c r="N2212" s="33">
        <f>IF(_xlfn.XLOOKUP(C2212,Raw_Data_Paid_23!$C$4:$C$2114,Raw_Data_Paid_23!$C$4:$C$2114,1)= 1,1,0)</f>
        <v>1</v>
      </c>
      <c r="O2212" t="str">
        <f>IF(M2212=$W$7,IF(AND(N2212,_xlfn.XLOOKUP(C2212,Raw_Data_OS_23!$C$7:$C$4518,Raw_Data_OS_23!$G$7:$G$4518,0)=G2212),"A",IF(_xlfn.XLOOKUP(C2212,Raw_Data_Paid_23!$C$4:$C$2114,Raw_Data_Paid_23!$C$4:$C$2114,"B1")="B1","B1","B2")),IF(_xlfn.XLOOKUP(C2212,Raw_Data_Paid_23!$C$4:$C$2114,Raw_Data_Paid_23!$C$4:$C$2114,"C1")="C1","C1","C2"))</f>
        <v>A</v>
      </c>
      <c r="P2212" t="str">
        <f t="shared" si="84"/>
        <v>2020AMotor Commercial</v>
      </c>
    </row>
    <row r="2213" spans="3:16" x14ac:dyDescent="0.35">
      <c r="C2213" s="6" t="s">
        <v>2228</v>
      </c>
      <c r="D2213" s="7" t="s">
        <v>5330</v>
      </c>
      <c r="E2213" s="7" t="s">
        <v>5331</v>
      </c>
      <c r="F2213" s="8" t="s">
        <v>3908</v>
      </c>
      <c r="G2213" s="9">
        <v>27830</v>
      </c>
      <c r="H2213" s="10">
        <v>2021</v>
      </c>
      <c r="I2213" s="10">
        <v>2021</v>
      </c>
      <c r="J2213" s="11" t="s">
        <v>21</v>
      </c>
      <c r="K2213" s="12">
        <v>27830</v>
      </c>
      <c r="L2213" s="12">
        <v>1</v>
      </c>
      <c r="M2213" s="33" t="str">
        <f>IF(_xlfn.XLOOKUP(C2213,Raw_Data_OS_23!$C$7:$C$4518,Raw_Data_OS_23!$G$7:$G$4518,"Paid/ Closed")="Paid/ Closed","Paid/ Closed", "Still_Outstanding")</f>
        <v>Still_Outstanding</v>
      </c>
      <c r="N2213" s="33">
        <f>IF(_xlfn.XLOOKUP(C2213,Raw_Data_Paid_23!$C$4:$C$2114,Raw_Data_Paid_23!$C$4:$C$2114,1)= 1,1,0)</f>
        <v>1</v>
      </c>
      <c r="O2213" t="str">
        <f>IF(M2213=$W$7,IF(AND(N2213,_xlfn.XLOOKUP(C2213,Raw_Data_OS_23!$C$7:$C$4518,Raw_Data_OS_23!$G$7:$G$4518,0)=G2213),"A",IF(_xlfn.XLOOKUP(C2213,Raw_Data_Paid_23!$C$4:$C$2114,Raw_Data_Paid_23!$C$4:$C$2114,"B1")="B1","B1","B2")),IF(_xlfn.XLOOKUP(C2213,Raw_Data_Paid_23!$C$4:$C$2114,Raw_Data_Paid_23!$C$4:$C$2114,"C1")="C1","C1","C2"))</f>
        <v>B1</v>
      </c>
      <c r="P2213" t="str">
        <f t="shared" si="84"/>
        <v>2021B1Motor Commercial</v>
      </c>
    </row>
    <row r="2214" spans="3:16" x14ac:dyDescent="0.35">
      <c r="C2214" s="6" t="s">
        <v>2229</v>
      </c>
      <c r="D2214" s="7" t="s">
        <v>5254</v>
      </c>
      <c r="E2214" s="7" t="s">
        <v>5323</v>
      </c>
      <c r="F2214" s="8" t="s">
        <v>3910</v>
      </c>
      <c r="G2214" s="9">
        <v>120000</v>
      </c>
      <c r="H2214" s="10">
        <v>2021</v>
      </c>
      <c r="I2214" s="10">
        <v>2021</v>
      </c>
      <c r="J2214" s="11" t="s">
        <v>21</v>
      </c>
      <c r="K2214" s="12">
        <v>120000</v>
      </c>
      <c r="L2214" s="12">
        <v>1</v>
      </c>
      <c r="M2214" s="33" t="str">
        <f>IF(_xlfn.XLOOKUP(C2214,Raw_Data_OS_23!$C$7:$C$4518,Raw_Data_OS_23!$G$7:$G$4518,"Paid/ Closed")="Paid/ Closed","Paid/ Closed", "Still_Outstanding")</f>
        <v>Paid/ Closed</v>
      </c>
      <c r="N2214" s="33">
        <f>IF(_xlfn.XLOOKUP(C2214,Raw_Data_Paid_23!$C$4:$C$2114,Raw_Data_Paid_23!$C$4:$C$2114,1)= 1,1,0)</f>
        <v>0</v>
      </c>
      <c r="O2214" t="str">
        <f>IF(M2214=$W$7,IF(AND(N2214,_xlfn.XLOOKUP(C2214,Raw_Data_OS_23!$C$7:$C$4518,Raw_Data_OS_23!$G$7:$G$4518,0)=G2214),"A",IF(_xlfn.XLOOKUP(C2214,Raw_Data_Paid_23!$C$4:$C$2114,Raw_Data_Paid_23!$C$4:$C$2114,"B1")="B1","B1","B2")),IF(_xlfn.XLOOKUP(C2214,Raw_Data_Paid_23!$C$4:$C$2114,Raw_Data_Paid_23!$C$4:$C$2114,"C1")="C1","C1","C2"))</f>
        <v>C2</v>
      </c>
      <c r="P2214" t="str">
        <f t="shared" si="84"/>
        <v>2021C2Motor Private</v>
      </c>
    </row>
    <row r="2215" spans="3:16" x14ac:dyDescent="0.35">
      <c r="C2215" s="6" t="s">
        <v>2230</v>
      </c>
      <c r="D2215" s="7" t="s">
        <v>5318</v>
      </c>
      <c r="E2215" s="7" t="s">
        <v>5331</v>
      </c>
      <c r="F2215" s="8" t="s">
        <v>3908</v>
      </c>
      <c r="G2215" s="9">
        <v>43634</v>
      </c>
      <c r="H2215" s="10">
        <v>2021</v>
      </c>
      <c r="I2215" s="10">
        <v>2021</v>
      </c>
      <c r="J2215" s="11" t="s">
        <v>21</v>
      </c>
      <c r="K2215" s="12">
        <v>5500</v>
      </c>
      <c r="L2215" s="12">
        <v>1</v>
      </c>
      <c r="M2215" s="33" t="str">
        <f>IF(_xlfn.XLOOKUP(C2215,Raw_Data_OS_23!$C$7:$C$4518,Raw_Data_OS_23!$G$7:$G$4518,"Paid/ Closed")="Paid/ Closed","Paid/ Closed", "Still_Outstanding")</f>
        <v>Still_Outstanding</v>
      </c>
      <c r="N2215" s="33">
        <f>IF(_xlfn.XLOOKUP(C2215,Raw_Data_Paid_23!$C$4:$C$2114,Raw_Data_Paid_23!$C$4:$C$2114,1)= 1,1,0)</f>
        <v>0</v>
      </c>
      <c r="O2215" t="str">
        <f>IF(M2215=$W$7,IF(AND(N2215,_xlfn.XLOOKUP(C2215,Raw_Data_OS_23!$C$7:$C$4518,Raw_Data_OS_23!$G$7:$G$4518,0)=G2215),"A",IF(_xlfn.XLOOKUP(C2215,Raw_Data_Paid_23!$C$4:$C$2114,Raw_Data_Paid_23!$C$4:$C$2114,"B1")="B1","B1","B2")),IF(_xlfn.XLOOKUP(C2215,Raw_Data_Paid_23!$C$4:$C$2114,Raw_Data_Paid_23!$C$4:$C$2114,"C1")="C1","C1","C2"))</f>
        <v>B2</v>
      </c>
      <c r="P2215" t="str">
        <f t="shared" si="84"/>
        <v>2021B2Motor Commercial</v>
      </c>
    </row>
    <row r="2216" spans="3:16" x14ac:dyDescent="0.35">
      <c r="C2216" s="6" t="s">
        <v>1463</v>
      </c>
      <c r="D2216" s="7" t="s">
        <v>5299</v>
      </c>
      <c r="E2216" s="7" t="s">
        <v>5331</v>
      </c>
      <c r="F2216" s="8" t="s">
        <v>3910</v>
      </c>
      <c r="G2216" s="9">
        <v>16880</v>
      </c>
      <c r="H2216" s="10">
        <v>2021</v>
      </c>
      <c r="I2216" s="10">
        <v>2021</v>
      </c>
      <c r="J2216" s="11" t="s">
        <v>21</v>
      </c>
      <c r="K2216" s="12">
        <v>16880</v>
      </c>
      <c r="L2216" s="12">
        <v>1</v>
      </c>
      <c r="M2216" s="33" t="str">
        <f>IF(_xlfn.XLOOKUP(C2216,Raw_Data_OS_23!$C$7:$C$4518,Raw_Data_OS_23!$G$7:$G$4518,"Paid/ Closed")="Paid/ Closed","Paid/ Closed", "Still_Outstanding")</f>
        <v>Still_Outstanding</v>
      </c>
      <c r="N2216" s="33">
        <f>IF(_xlfn.XLOOKUP(C2216,Raw_Data_Paid_23!$C$4:$C$2114,Raw_Data_Paid_23!$C$4:$C$2114,1)= 1,1,0)</f>
        <v>1</v>
      </c>
      <c r="O2216" t="str">
        <f>IF(M2216=$W$7,IF(AND(N2216,_xlfn.XLOOKUP(C2216,Raw_Data_OS_23!$C$7:$C$4518,Raw_Data_OS_23!$G$7:$G$4518,0)=G2216),"A",IF(_xlfn.XLOOKUP(C2216,Raw_Data_Paid_23!$C$4:$C$2114,Raw_Data_Paid_23!$C$4:$C$2114,"B1")="B1","B1","B2")),IF(_xlfn.XLOOKUP(C2216,Raw_Data_Paid_23!$C$4:$C$2114,Raw_Data_Paid_23!$C$4:$C$2114,"C1")="C1","C1","C2"))</f>
        <v>B1</v>
      </c>
      <c r="P2216" t="str">
        <f t="shared" si="84"/>
        <v>2021B1Motor Private</v>
      </c>
    </row>
    <row r="2217" spans="3:16" x14ac:dyDescent="0.35">
      <c r="C2217" s="6" t="s">
        <v>2231</v>
      </c>
      <c r="D2217" s="7" t="s">
        <v>4137</v>
      </c>
      <c r="E2217" s="7" t="s">
        <v>5295</v>
      </c>
      <c r="F2217" s="8" t="s">
        <v>4214</v>
      </c>
      <c r="G2217" s="9">
        <v>13525</v>
      </c>
      <c r="H2217" s="10">
        <v>2020</v>
      </c>
      <c r="I2217" s="10">
        <v>2021</v>
      </c>
      <c r="J2217" s="11" t="s">
        <v>28</v>
      </c>
      <c r="K2217" s="12">
        <v>13525</v>
      </c>
      <c r="L2217" s="12">
        <v>1</v>
      </c>
      <c r="M2217" s="33" t="str">
        <f>IF(_xlfn.XLOOKUP(C2217,Raw_Data_OS_23!$C$7:$C$4518,Raw_Data_OS_23!$G$7:$G$4518,"Paid/ Closed")="Paid/ Closed","Paid/ Closed", "Still_Outstanding")</f>
        <v>Still_Outstanding</v>
      </c>
      <c r="N2217" s="33">
        <f>IF(_xlfn.XLOOKUP(C2217,Raw_Data_Paid_23!$C$4:$C$2114,Raw_Data_Paid_23!$C$4:$C$2114,1)= 1,1,0)</f>
        <v>1</v>
      </c>
      <c r="O2217" t="str">
        <f>IF(M2217=$W$7,IF(AND(N2217,_xlfn.XLOOKUP(C2217,Raw_Data_OS_23!$C$7:$C$4518,Raw_Data_OS_23!$G$7:$G$4518,0)=G2217),"A",IF(_xlfn.XLOOKUP(C2217,Raw_Data_Paid_23!$C$4:$C$2114,Raw_Data_Paid_23!$C$4:$C$2114,"B1")="B1","B1","B2")),IF(_xlfn.XLOOKUP(C2217,Raw_Data_Paid_23!$C$4:$C$2114,Raw_Data_Paid_23!$C$4:$C$2114,"C1")="C1","C1","C2"))</f>
        <v>B1</v>
      </c>
      <c r="P2217" t="str">
        <f t="shared" si="84"/>
        <v>2020B1Liability</v>
      </c>
    </row>
    <row r="2218" spans="3:16" x14ac:dyDescent="0.35">
      <c r="C2218" s="6" t="s">
        <v>2233</v>
      </c>
      <c r="D2218" s="7" t="s">
        <v>4286</v>
      </c>
      <c r="E2218" s="7" t="s">
        <v>5295</v>
      </c>
      <c r="F2218" s="8" t="s">
        <v>4214</v>
      </c>
      <c r="G2218" s="9">
        <v>4000</v>
      </c>
      <c r="H2218" s="10">
        <v>2020</v>
      </c>
      <c r="I2218" s="10">
        <v>2021</v>
      </c>
      <c r="J2218" s="11" t="s">
        <v>33</v>
      </c>
      <c r="K2218" s="12">
        <v>4000</v>
      </c>
      <c r="L2218" s="12">
        <v>1</v>
      </c>
      <c r="M2218" s="33" t="str">
        <f>IF(_xlfn.XLOOKUP(C2218,Raw_Data_OS_23!$C$7:$C$4518,Raw_Data_OS_23!$G$7:$G$4518,"Paid/ Closed")="Paid/ Closed","Paid/ Closed", "Still_Outstanding")</f>
        <v>Still_Outstanding</v>
      </c>
      <c r="N2218" s="33">
        <f>IF(_xlfn.XLOOKUP(C2218,Raw_Data_Paid_23!$C$4:$C$2114,Raw_Data_Paid_23!$C$4:$C$2114,1)= 1,1,0)</f>
        <v>1</v>
      </c>
      <c r="O2218" t="str">
        <f>IF(M2218=$W$7,IF(AND(N2218,_xlfn.XLOOKUP(C2218,Raw_Data_OS_23!$C$7:$C$4518,Raw_Data_OS_23!$G$7:$G$4518,0)=G2218),"A",IF(_xlfn.XLOOKUP(C2218,Raw_Data_Paid_23!$C$4:$C$2114,Raw_Data_Paid_23!$C$4:$C$2114,"B1")="B1","B1","B2")),IF(_xlfn.XLOOKUP(C2218,Raw_Data_Paid_23!$C$4:$C$2114,Raw_Data_Paid_23!$C$4:$C$2114,"C1")="C1","C1","C2"))</f>
        <v>B1</v>
      </c>
      <c r="P2218" t="str">
        <f t="shared" si="84"/>
        <v>2020B1Liability</v>
      </c>
    </row>
    <row r="2219" spans="3:16" x14ac:dyDescent="0.35">
      <c r="C2219" s="6" t="s">
        <v>5332</v>
      </c>
      <c r="D2219" s="7" t="s">
        <v>4501</v>
      </c>
      <c r="E2219" s="7" t="s">
        <v>5333</v>
      </c>
      <c r="F2219" s="8" t="s">
        <v>3910</v>
      </c>
      <c r="G2219" s="9">
        <v>109768</v>
      </c>
      <c r="H2219" s="10">
        <v>2011</v>
      </c>
      <c r="I2219" s="10">
        <v>2011</v>
      </c>
      <c r="J2219" s="11" t="s">
        <v>1569</v>
      </c>
      <c r="K2219" s="12">
        <v>109768</v>
      </c>
      <c r="L2219" s="12">
        <v>1</v>
      </c>
      <c r="M2219" s="33" t="str">
        <f>IF(_xlfn.XLOOKUP(C2219,Raw_Data_OS_23!$C$7:$C$4518,Raw_Data_OS_23!$G$7:$G$4518,"Paid/ Closed")="Paid/ Closed","Paid/ Closed", "Still_Outstanding")</f>
        <v>Paid/ Closed</v>
      </c>
      <c r="N2219" s="33">
        <f>IF(_xlfn.XLOOKUP(C2219,Raw_Data_Paid_23!$C$4:$C$2114,Raw_Data_Paid_23!$C$4:$C$2114,1)= 1,1,0)</f>
        <v>1</v>
      </c>
      <c r="O2219" t="str">
        <f>IF(M2219=$W$7,IF(AND(N2219,_xlfn.XLOOKUP(C2219,Raw_Data_OS_23!$C$7:$C$4518,Raw_Data_OS_23!$G$7:$G$4518,0)=G2219),"A",IF(_xlfn.XLOOKUP(C2219,Raw_Data_Paid_23!$C$4:$C$2114,Raw_Data_Paid_23!$C$4:$C$2114,"B1")="B1","B1","B2")),IF(_xlfn.XLOOKUP(C2219,Raw_Data_Paid_23!$C$4:$C$2114,Raw_Data_Paid_23!$C$4:$C$2114,"C1")="C1","C1","C2"))</f>
        <v>C1</v>
      </c>
      <c r="P2219" t="str">
        <f t="shared" si="84"/>
        <v>2011C1Motor Private</v>
      </c>
    </row>
    <row r="2220" spans="3:16" x14ac:dyDescent="0.35">
      <c r="C2220" s="6" t="s">
        <v>5334</v>
      </c>
      <c r="D2220" s="7" t="s">
        <v>5335</v>
      </c>
      <c r="E2220" s="7" t="s">
        <v>5336</v>
      </c>
      <c r="F2220" s="8" t="s">
        <v>3910</v>
      </c>
      <c r="G2220" s="9">
        <v>1740</v>
      </c>
      <c r="H2220" s="10">
        <v>2011</v>
      </c>
      <c r="I2220" s="10">
        <v>2011</v>
      </c>
      <c r="J2220" s="11" t="s">
        <v>1230</v>
      </c>
      <c r="K2220" s="12">
        <v>1740</v>
      </c>
      <c r="L2220" s="12">
        <v>1</v>
      </c>
      <c r="M2220" s="33" t="str">
        <f>IF(_xlfn.XLOOKUP(C2220,Raw_Data_OS_23!$C$7:$C$4518,Raw_Data_OS_23!$G$7:$G$4518,"Paid/ Closed")="Paid/ Closed","Paid/ Closed", "Still_Outstanding")</f>
        <v>Still_Outstanding</v>
      </c>
      <c r="N2220" s="33">
        <f>IF(_xlfn.XLOOKUP(C2220,Raw_Data_Paid_23!$C$4:$C$2114,Raw_Data_Paid_23!$C$4:$C$2114,1)= 1,1,0)</f>
        <v>1</v>
      </c>
      <c r="O2220" t="str">
        <f>IF(M2220=$W$7,IF(AND(N2220,_xlfn.XLOOKUP(C2220,Raw_Data_OS_23!$C$7:$C$4518,Raw_Data_OS_23!$G$7:$G$4518,0)=G2220),"A",IF(_xlfn.XLOOKUP(C2220,Raw_Data_Paid_23!$C$4:$C$2114,Raw_Data_Paid_23!$C$4:$C$2114,"B1")="B1","B1","B2")),IF(_xlfn.XLOOKUP(C2220,Raw_Data_Paid_23!$C$4:$C$2114,Raw_Data_Paid_23!$C$4:$C$2114,"C1")="C1","C1","C2"))</f>
        <v>A</v>
      </c>
      <c r="P2220" t="str">
        <f t="shared" si="84"/>
        <v>2011AMotor Private</v>
      </c>
    </row>
    <row r="2221" spans="3:16" x14ac:dyDescent="0.35">
      <c r="C2221" s="6" t="s">
        <v>5337</v>
      </c>
      <c r="D2221" s="7" t="s">
        <v>4526</v>
      </c>
      <c r="E2221" s="7" t="s">
        <v>5338</v>
      </c>
      <c r="F2221" s="8" t="s">
        <v>3910</v>
      </c>
      <c r="G2221" s="9">
        <v>1740</v>
      </c>
      <c r="H2221" s="10">
        <v>2011</v>
      </c>
      <c r="I2221" s="10">
        <v>2011</v>
      </c>
      <c r="J2221" s="11" t="s">
        <v>1586</v>
      </c>
      <c r="K2221" s="12">
        <v>3480</v>
      </c>
      <c r="L2221" s="12">
        <v>1</v>
      </c>
      <c r="M2221" s="33" t="str">
        <f>IF(_xlfn.XLOOKUP(C2221,Raw_Data_OS_23!$C$7:$C$4518,Raw_Data_OS_23!$G$7:$G$4518,"Paid/ Closed")="Paid/ Closed","Paid/ Closed", "Still_Outstanding")</f>
        <v>Still_Outstanding</v>
      </c>
      <c r="N2221" s="33">
        <f>IF(_xlfn.XLOOKUP(C2221,Raw_Data_Paid_23!$C$4:$C$2114,Raw_Data_Paid_23!$C$4:$C$2114,1)= 1,1,0)</f>
        <v>1</v>
      </c>
      <c r="O2221" t="str">
        <f>IF(M2221=$W$7,IF(AND(N2221,_xlfn.XLOOKUP(C2221,Raw_Data_OS_23!$C$7:$C$4518,Raw_Data_OS_23!$G$7:$G$4518,0)=G2221),"A",IF(_xlfn.XLOOKUP(C2221,Raw_Data_Paid_23!$C$4:$C$2114,Raw_Data_Paid_23!$C$4:$C$2114,"B1")="B1","B1","B2")),IF(_xlfn.XLOOKUP(C2221,Raw_Data_Paid_23!$C$4:$C$2114,Raw_Data_Paid_23!$C$4:$C$2114,"C1")="C1","C1","C2"))</f>
        <v>A</v>
      </c>
      <c r="P2221" t="str">
        <f t="shared" si="84"/>
        <v>2011AMotor Private</v>
      </c>
    </row>
    <row r="2222" spans="3:16" x14ac:dyDescent="0.35">
      <c r="C2222" s="6" t="s">
        <v>2234</v>
      </c>
      <c r="D2222" s="7" t="s">
        <v>5339</v>
      </c>
      <c r="E2222" s="7" t="s">
        <v>5340</v>
      </c>
      <c r="F2222" s="8" t="s">
        <v>3908</v>
      </c>
      <c r="G2222" s="9">
        <v>200000</v>
      </c>
      <c r="H2222" s="10">
        <v>2010</v>
      </c>
      <c r="I2222" s="10">
        <v>2012</v>
      </c>
      <c r="J2222" s="11" t="s">
        <v>1227</v>
      </c>
      <c r="K2222" s="12">
        <v>0</v>
      </c>
      <c r="L2222" s="12">
        <v>1</v>
      </c>
      <c r="M2222" s="33" t="str">
        <f>IF(_xlfn.XLOOKUP(C2222,Raw_Data_OS_23!$C$7:$C$4518,Raw_Data_OS_23!$G$7:$G$4518,"Paid/ Closed")="Paid/ Closed","Paid/ Closed", "Still_Outstanding")</f>
        <v>Still_Outstanding</v>
      </c>
      <c r="N2222" s="33">
        <f>IF(_xlfn.XLOOKUP(C2222,Raw_Data_Paid_23!$C$4:$C$2114,Raw_Data_Paid_23!$C$4:$C$2114,1)= 1,1,0)</f>
        <v>1</v>
      </c>
      <c r="O2222" t="str">
        <f>IF(M2222=$W$7,IF(AND(N2222,_xlfn.XLOOKUP(C2222,Raw_Data_OS_23!$C$7:$C$4518,Raw_Data_OS_23!$G$7:$G$4518,0)=G2222),"A",IF(_xlfn.XLOOKUP(C2222,Raw_Data_Paid_23!$C$4:$C$2114,Raw_Data_Paid_23!$C$4:$C$2114,"B1")="B1","B1","B2")),IF(_xlfn.XLOOKUP(C2222,Raw_Data_Paid_23!$C$4:$C$2114,Raw_Data_Paid_23!$C$4:$C$2114,"C1")="C1","C1","C2"))</f>
        <v>B1</v>
      </c>
      <c r="P2222" t="str">
        <f t="shared" si="84"/>
        <v>2010B1Motor Commercial</v>
      </c>
    </row>
    <row r="2223" spans="3:16" x14ac:dyDescent="0.35">
      <c r="C2223" s="6" t="s">
        <v>2232</v>
      </c>
      <c r="D2223" s="7" t="s">
        <v>5341</v>
      </c>
      <c r="E2223" s="7" t="s">
        <v>5342</v>
      </c>
      <c r="F2223" s="8" t="s">
        <v>3910</v>
      </c>
      <c r="G2223" s="9">
        <v>243600</v>
      </c>
      <c r="H2223" s="10">
        <v>2012</v>
      </c>
      <c r="I2223" s="10">
        <v>2012</v>
      </c>
      <c r="J2223" s="11" t="s">
        <v>1604</v>
      </c>
      <c r="K2223" s="12">
        <v>243600</v>
      </c>
      <c r="L2223" s="12">
        <v>1</v>
      </c>
      <c r="M2223" s="33" t="str">
        <f>IF(_xlfn.XLOOKUP(C2223,Raw_Data_OS_23!$C$7:$C$4518,Raw_Data_OS_23!$G$7:$G$4518,"Paid/ Closed")="Paid/ Closed","Paid/ Closed", "Still_Outstanding")</f>
        <v>Paid/ Closed</v>
      </c>
      <c r="N2223" s="33">
        <f>IF(_xlfn.XLOOKUP(C2223,Raw_Data_Paid_23!$C$4:$C$2114,Raw_Data_Paid_23!$C$4:$C$2114,1)= 1,1,0)</f>
        <v>1</v>
      </c>
      <c r="O2223" t="str">
        <f>IF(M2223=$W$7,IF(AND(N2223,_xlfn.XLOOKUP(C2223,Raw_Data_OS_23!$C$7:$C$4518,Raw_Data_OS_23!$G$7:$G$4518,0)=G2223),"A",IF(_xlfn.XLOOKUP(C2223,Raw_Data_Paid_23!$C$4:$C$2114,Raw_Data_Paid_23!$C$4:$C$2114,"B1")="B1","B1","B2")),IF(_xlfn.XLOOKUP(C2223,Raw_Data_Paid_23!$C$4:$C$2114,Raw_Data_Paid_23!$C$4:$C$2114,"C1")="C1","C1","C2"))</f>
        <v>C1</v>
      </c>
      <c r="P2223" t="str">
        <f t="shared" si="84"/>
        <v>2012C1Motor Private</v>
      </c>
    </row>
    <row r="2224" spans="3:16" x14ac:dyDescent="0.35">
      <c r="C2224" s="6" t="s">
        <v>5343</v>
      </c>
      <c r="D2224" s="7" t="s">
        <v>4589</v>
      </c>
      <c r="E2224" s="7" t="s">
        <v>4590</v>
      </c>
      <c r="F2224" s="8" t="s">
        <v>3910</v>
      </c>
      <c r="G2224" s="9">
        <v>6600</v>
      </c>
      <c r="H2224" s="10">
        <v>2012</v>
      </c>
      <c r="I2224" s="10">
        <v>2012</v>
      </c>
      <c r="J2224" s="11" t="s">
        <v>45</v>
      </c>
      <c r="K2224" s="12">
        <v>6600</v>
      </c>
      <c r="L2224" s="12">
        <v>1</v>
      </c>
      <c r="M2224" s="33" t="str">
        <f>IF(_xlfn.XLOOKUP(C2224,Raw_Data_OS_23!$C$7:$C$4518,Raw_Data_OS_23!$G$7:$G$4518,"Paid/ Closed")="Paid/ Closed","Paid/ Closed", "Still_Outstanding")</f>
        <v>Still_Outstanding</v>
      </c>
      <c r="N2224" s="33">
        <f>IF(_xlfn.XLOOKUP(C2224,Raw_Data_Paid_23!$C$4:$C$2114,Raw_Data_Paid_23!$C$4:$C$2114,1)= 1,1,0)</f>
        <v>1</v>
      </c>
      <c r="O2224" t="str">
        <f>IF(M2224=$W$7,IF(AND(N2224,_xlfn.XLOOKUP(C2224,Raw_Data_OS_23!$C$7:$C$4518,Raw_Data_OS_23!$G$7:$G$4518,0)=G2224),"A",IF(_xlfn.XLOOKUP(C2224,Raw_Data_Paid_23!$C$4:$C$2114,Raw_Data_Paid_23!$C$4:$C$2114,"B1")="B1","B1","B2")),IF(_xlfn.XLOOKUP(C2224,Raw_Data_Paid_23!$C$4:$C$2114,Raw_Data_Paid_23!$C$4:$C$2114,"C1")="C1","C1","C2"))</f>
        <v>A</v>
      </c>
      <c r="P2224" t="str">
        <f t="shared" si="84"/>
        <v>2012AMotor Private</v>
      </c>
    </row>
    <row r="2225" spans="3:16" x14ac:dyDescent="0.35">
      <c r="C2225" s="6" t="s">
        <v>2239</v>
      </c>
      <c r="D2225" s="7" t="s">
        <v>5330</v>
      </c>
      <c r="E2225" s="7" t="s">
        <v>5331</v>
      </c>
      <c r="F2225" s="8" t="s">
        <v>3908</v>
      </c>
      <c r="G2225" s="9">
        <v>181300</v>
      </c>
      <c r="H2225" s="10">
        <v>2021</v>
      </c>
      <c r="I2225" s="10">
        <v>2021</v>
      </c>
      <c r="J2225" s="11" t="s">
        <v>21</v>
      </c>
      <c r="K2225" s="12">
        <v>181300</v>
      </c>
      <c r="L2225" s="12">
        <v>1</v>
      </c>
      <c r="M2225" s="33" t="str">
        <f>IF(_xlfn.XLOOKUP(C2225,Raw_Data_OS_23!$C$7:$C$4518,Raw_Data_OS_23!$G$7:$G$4518,"Paid/ Closed")="Paid/ Closed","Paid/ Closed", "Still_Outstanding")</f>
        <v>Still_Outstanding</v>
      </c>
      <c r="N2225" s="33">
        <f>IF(_xlfn.XLOOKUP(C2225,Raw_Data_Paid_23!$C$4:$C$2114,Raw_Data_Paid_23!$C$4:$C$2114,1)= 1,1,0)</f>
        <v>1</v>
      </c>
      <c r="O2225" t="str">
        <f>IF(M2225=$W$7,IF(AND(N2225,_xlfn.XLOOKUP(C2225,Raw_Data_OS_23!$C$7:$C$4518,Raw_Data_OS_23!$G$7:$G$4518,0)=G2225),"A",IF(_xlfn.XLOOKUP(C2225,Raw_Data_Paid_23!$C$4:$C$2114,Raw_Data_Paid_23!$C$4:$C$2114,"B1")="B1","B1","B2")),IF(_xlfn.XLOOKUP(C2225,Raw_Data_Paid_23!$C$4:$C$2114,Raw_Data_Paid_23!$C$4:$C$2114,"C1")="C1","C1","C2"))</f>
        <v>B1</v>
      </c>
      <c r="P2225" t="str">
        <f t="shared" si="84"/>
        <v>2021B1Motor Commercial</v>
      </c>
    </row>
    <row r="2226" spans="3:16" x14ac:dyDescent="0.35">
      <c r="C2226" s="6" t="s">
        <v>2235</v>
      </c>
      <c r="D2226" s="7" t="s">
        <v>5344</v>
      </c>
      <c r="E2226" s="7" t="s">
        <v>5345</v>
      </c>
      <c r="F2226" s="8" t="s">
        <v>3910</v>
      </c>
      <c r="G2226" s="9">
        <v>2420</v>
      </c>
      <c r="H2226" s="10">
        <v>2021</v>
      </c>
      <c r="I2226" s="10">
        <v>2021</v>
      </c>
      <c r="J2226" s="11" t="s">
        <v>21</v>
      </c>
      <c r="K2226" s="12">
        <v>2420</v>
      </c>
      <c r="L2226" s="12">
        <v>1</v>
      </c>
      <c r="M2226" s="33" t="str">
        <f>IF(_xlfn.XLOOKUP(C2226,Raw_Data_OS_23!$C$7:$C$4518,Raw_Data_OS_23!$G$7:$G$4518,"Paid/ Closed")="Paid/ Closed","Paid/ Closed", "Still_Outstanding")</f>
        <v>Still_Outstanding</v>
      </c>
      <c r="N2226" s="33">
        <f>IF(_xlfn.XLOOKUP(C2226,Raw_Data_Paid_23!$C$4:$C$2114,Raw_Data_Paid_23!$C$4:$C$2114,1)= 1,1,0)</f>
        <v>0</v>
      </c>
      <c r="O2226" t="str">
        <f>IF(M2226=$W$7,IF(AND(N2226,_xlfn.XLOOKUP(C2226,Raw_Data_OS_23!$C$7:$C$4518,Raw_Data_OS_23!$G$7:$G$4518,0)=G2226),"A",IF(_xlfn.XLOOKUP(C2226,Raw_Data_Paid_23!$C$4:$C$2114,Raw_Data_Paid_23!$C$4:$C$2114,"B1")="B1","B1","B2")),IF(_xlfn.XLOOKUP(C2226,Raw_Data_Paid_23!$C$4:$C$2114,Raw_Data_Paid_23!$C$4:$C$2114,"C1")="C1","C1","C2"))</f>
        <v>B2</v>
      </c>
      <c r="P2226" t="str">
        <f t="shared" si="84"/>
        <v>2021B2Motor Private</v>
      </c>
    </row>
    <row r="2227" spans="3:16" x14ac:dyDescent="0.35">
      <c r="C2227" s="6" t="s">
        <v>2236</v>
      </c>
      <c r="D2227" s="7" t="s">
        <v>5319</v>
      </c>
      <c r="E2227" s="7" t="s">
        <v>5319</v>
      </c>
      <c r="F2227" s="8" t="s">
        <v>3910</v>
      </c>
      <c r="G2227" s="9">
        <v>10656</v>
      </c>
      <c r="H2227" s="10">
        <v>2021</v>
      </c>
      <c r="I2227" s="10">
        <v>2021</v>
      </c>
      <c r="J2227" s="11" t="s">
        <v>21</v>
      </c>
      <c r="K2227" s="12">
        <v>10656</v>
      </c>
      <c r="L2227" s="12">
        <v>1</v>
      </c>
      <c r="M2227" s="33" t="str">
        <f>IF(_xlfn.XLOOKUP(C2227,Raw_Data_OS_23!$C$7:$C$4518,Raw_Data_OS_23!$G$7:$G$4518,"Paid/ Closed")="Paid/ Closed","Paid/ Closed", "Still_Outstanding")</f>
        <v>Still_Outstanding</v>
      </c>
      <c r="N2227" s="33">
        <f>IF(_xlfn.XLOOKUP(C2227,Raw_Data_Paid_23!$C$4:$C$2114,Raw_Data_Paid_23!$C$4:$C$2114,1)= 1,1,0)</f>
        <v>1</v>
      </c>
      <c r="O2227" t="str">
        <f>IF(M2227=$W$7,IF(AND(N2227,_xlfn.XLOOKUP(C2227,Raw_Data_OS_23!$C$7:$C$4518,Raw_Data_OS_23!$G$7:$G$4518,0)=G2227),"A",IF(_xlfn.XLOOKUP(C2227,Raw_Data_Paid_23!$C$4:$C$2114,Raw_Data_Paid_23!$C$4:$C$2114,"B1")="B1","B1","B2")),IF(_xlfn.XLOOKUP(C2227,Raw_Data_Paid_23!$C$4:$C$2114,Raw_Data_Paid_23!$C$4:$C$2114,"C1")="C1","C1","C2"))</f>
        <v>B1</v>
      </c>
      <c r="P2227" t="str">
        <f t="shared" si="84"/>
        <v>2021B1Motor Private</v>
      </c>
    </row>
    <row r="2228" spans="3:16" x14ac:dyDescent="0.35">
      <c r="C2228" s="6" t="s">
        <v>5346</v>
      </c>
      <c r="D2228" s="7" t="s">
        <v>5326</v>
      </c>
      <c r="E2228" s="7" t="s">
        <v>5344</v>
      </c>
      <c r="F2228" s="8" t="s">
        <v>3908</v>
      </c>
      <c r="G2228" s="9">
        <v>0</v>
      </c>
      <c r="H2228" s="10">
        <v>2021</v>
      </c>
      <c r="I2228" s="10">
        <v>2021</v>
      </c>
      <c r="J2228" s="11" t="s">
        <v>21</v>
      </c>
      <c r="K2228" s="12">
        <v>10000</v>
      </c>
      <c r="L2228" s="12">
        <v>1</v>
      </c>
      <c r="M2228" s="33" t="str">
        <f>IF(_xlfn.XLOOKUP(C2228,Raw_Data_OS_23!$C$7:$C$4518,Raw_Data_OS_23!$G$7:$G$4518,"Paid/ Closed")="Paid/ Closed","Paid/ Closed", "Still_Outstanding")</f>
        <v>Still_Outstanding</v>
      </c>
      <c r="N2228" s="33">
        <f>IF(_xlfn.XLOOKUP(C2228,Raw_Data_Paid_23!$C$4:$C$2114,Raw_Data_Paid_23!$C$4:$C$2114,1)= 1,1,0)</f>
        <v>1</v>
      </c>
      <c r="O2228" t="str">
        <f>IF(M2228=$W$7,IF(AND(N2228,_xlfn.XLOOKUP(C2228,Raw_Data_OS_23!$C$7:$C$4518,Raw_Data_OS_23!$G$7:$G$4518,0)=G2228),"A",IF(_xlfn.XLOOKUP(C2228,Raw_Data_Paid_23!$C$4:$C$2114,Raw_Data_Paid_23!$C$4:$C$2114,"B1")="B1","B1","B2")),IF(_xlfn.XLOOKUP(C2228,Raw_Data_Paid_23!$C$4:$C$2114,Raw_Data_Paid_23!$C$4:$C$2114,"C1")="C1","C1","C2"))</f>
        <v>B1</v>
      </c>
      <c r="P2228" t="str">
        <f t="shared" si="84"/>
        <v>2021B1Motor Commercial</v>
      </c>
    </row>
    <row r="2229" spans="3:16" x14ac:dyDescent="0.35">
      <c r="C2229" s="6" t="s">
        <v>2237</v>
      </c>
      <c r="D2229" s="7" t="s">
        <v>4453</v>
      </c>
      <c r="E2229" s="7" t="s">
        <v>5312</v>
      </c>
      <c r="F2229" s="8" t="s">
        <v>3910</v>
      </c>
      <c r="G2229" s="9">
        <v>89000</v>
      </c>
      <c r="H2229" s="10">
        <v>2021</v>
      </c>
      <c r="I2229" s="10">
        <v>2021</v>
      </c>
      <c r="J2229" s="11" t="s">
        <v>21</v>
      </c>
      <c r="K2229" s="12">
        <v>89000</v>
      </c>
      <c r="L2229" s="12">
        <v>1</v>
      </c>
      <c r="M2229" s="33" t="str">
        <f>IF(_xlfn.XLOOKUP(C2229,Raw_Data_OS_23!$C$7:$C$4518,Raw_Data_OS_23!$G$7:$G$4518,"Paid/ Closed")="Paid/ Closed","Paid/ Closed", "Still_Outstanding")</f>
        <v>Still_Outstanding</v>
      </c>
      <c r="N2229" s="33">
        <f>IF(_xlfn.XLOOKUP(C2229,Raw_Data_Paid_23!$C$4:$C$2114,Raw_Data_Paid_23!$C$4:$C$2114,1)= 1,1,0)</f>
        <v>1</v>
      </c>
      <c r="O2229" t="str">
        <f>IF(M2229=$W$7,IF(AND(N2229,_xlfn.XLOOKUP(C2229,Raw_Data_OS_23!$C$7:$C$4518,Raw_Data_OS_23!$G$7:$G$4518,0)=G2229),"A",IF(_xlfn.XLOOKUP(C2229,Raw_Data_Paid_23!$C$4:$C$2114,Raw_Data_Paid_23!$C$4:$C$2114,"B1")="B1","B1","B2")),IF(_xlfn.XLOOKUP(C2229,Raw_Data_Paid_23!$C$4:$C$2114,Raw_Data_Paid_23!$C$4:$C$2114,"C1")="C1","C1","C2"))</f>
        <v>B1</v>
      </c>
      <c r="P2229" t="str">
        <f t="shared" si="84"/>
        <v>2021B1Motor Private</v>
      </c>
    </row>
    <row r="2230" spans="3:16" x14ac:dyDescent="0.35">
      <c r="C2230" s="6" t="s">
        <v>5347</v>
      </c>
      <c r="D2230" s="7" t="s">
        <v>5348</v>
      </c>
      <c r="E2230" s="7" t="s">
        <v>4757</v>
      </c>
      <c r="F2230" s="8" t="s">
        <v>3910</v>
      </c>
      <c r="G2230" s="9">
        <v>8200</v>
      </c>
      <c r="H2230" s="10">
        <v>2013</v>
      </c>
      <c r="I2230" s="10">
        <v>2013</v>
      </c>
      <c r="J2230" s="11" t="s">
        <v>1249</v>
      </c>
      <c r="K2230" s="12">
        <v>8200</v>
      </c>
      <c r="L2230" s="12">
        <v>1</v>
      </c>
      <c r="M2230" s="33" t="str">
        <f>IF(_xlfn.XLOOKUP(C2230,Raw_Data_OS_23!$C$7:$C$4518,Raw_Data_OS_23!$G$7:$G$4518,"Paid/ Closed")="Paid/ Closed","Paid/ Closed", "Still_Outstanding")</f>
        <v>Still_Outstanding</v>
      </c>
      <c r="N2230" s="33">
        <f>IF(_xlfn.XLOOKUP(C2230,Raw_Data_Paid_23!$C$4:$C$2114,Raw_Data_Paid_23!$C$4:$C$2114,1)= 1,1,0)</f>
        <v>1</v>
      </c>
      <c r="O2230" t="str">
        <f>IF(M2230=$W$7,IF(AND(N2230,_xlfn.XLOOKUP(C2230,Raw_Data_OS_23!$C$7:$C$4518,Raw_Data_OS_23!$G$7:$G$4518,0)=G2230),"A",IF(_xlfn.XLOOKUP(C2230,Raw_Data_Paid_23!$C$4:$C$2114,Raw_Data_Paid_23!$C$4:$C$2114,"B1")="B1","B1","B2")),IF(_xlfn.XLOOKUP(C2230,Raw_Data_Paid_23!$C$4:$C$2114,Raw_Data_Paid_23!$C$4:$C$2114,"C1")="C1","C1","C2"))</f>
        <v>A</v>
      </c>
      <c r="P2230" t="str">
        <f t="shared" si="84"/>
        <v>2013AMotor Private</v>
      </c>
    </row>
    <row r="2231" spans="3:16" x14ac:dyDescent="0.35">
      <c r="C2231" s="6" t="s">
        <v>2238</v>
      </c>
      <c r="D2231" s="7" t="s">
        <v>5299</v>
      </c>
      <c r="E2231" s="7" t="s">
        <v>5326</v>
      </c>
      <c r="F2231" s="8" t="s">
        <v>3910</v>
      </c>
      <c r="G2231" s="9">
        <v>70000</v>
      </c>
      <c r="H2231" s="10">
        <v>2021</v>
      </c>
      <c r="I2231" s="10">
        <v>2021</v>
      </c>
      <c r="J2231" s="11" t="s">
        <v>21</v>
      </c>
      <c r="K2231" s="12">
        <v>70000</v>
      </c>
      <c r="L2231" s="12">
        <v>1</v>
      </c>
      <c r="M2231" s="33" t="str">
        <f>IF(_xlfn.XLOOKUP(C2231,Raw_Data_OS_23!$C$7:$C$4518,Raw_Data_OS_23!$G$7:$G$4518,"Paid/ Closed")="Paid/ Closed","Paid/ Closed", "Still_Outstanding")</f>
        <v>Still_Outstanding</v>
      </c>
      <c r="N2231" s="33">
        <f>IF(_xlfn.XLOOKUP(C2231,Raw_Data_Paid_23!$C$4:$C$2114,Raw_Data_Paid_23!$C$4:$C$2114,1)= 1,1,0)</f>
        <v>1</v>
      </c>
      <c r="O2231" t="str">
        <f>IF(M2231=$W$7,IF(AND(N2231,_xlfn.XLOOKUP(C2231,Raw_Data_OS_23!$C$7:$C$4518,Raw_Data_OS_23!$G$7:$G$4518,0)=G2231),"A",IF(_xlfn.XLOOKUP(C2231,Raw_Data_Paid_23!$C$4:$C$2114,Raw_Data_Paid_23!$C$4:$C$2114,"B1")="B1","B1","B2")),IF(_xlfn.XLOOKUP(C2231,Raw_Data_Paid_23!$C$4:$C$2114,Raw_Data_Paid_23!$C$4:$C$2114,"C1")="C1","C1","C2"))</f>
        <v>B1</v>
      </c>
      <c r="P2231" t="str">
        <f t="shared" si="84"/>
        <v>2021B1Motor Private</v>
      </c>
    </row>
    <row r="2232" spans="3:16" x14ac:dyDescent="0.35">
      <c r="C2232" s="6" t="s">
        <v>5349</v>
      </c>
      <c r="D2232" s="7" t="s">
        <v>5350</v>
      </c>
      <c r="E2232" s="7" t="s">
        <v>5351</v>
      </c>
      <c r="F2232" s="8" t="s">
        <v>3910</v>
      </c>
      <c r="G2232" s="9">
        <v>2320</v>
      </c>
      <c r="H2232" s="10">
        <v>2015</v>
      </c>
      <c r="I2232" s="10">
        <v>2015</v>
      </c>
      <c r="J2232" s="11" t="s">
        <v>1686</v>
      </c>
      <c r="K2232" s="12">
        <v>2320</v>
      </c>
      <c r="L2232" s="12">
        <v>1</v>
      </c>
      <c r="M2232" s="33" t="str">
        <f>IF(_xlfn.XLOOKUP(C2232,Raw_Data_OS_23!$C$7:$C$4518,Raw_Data_OS_23!$G$7:$G$4518,"Paid/ Closed")="Paid/ Closed","Paid/ Closed", "Still_Outstanding")</f>
        <v>Still_Outstanding</v>
      </c>
      <c r="N2232" s="33">
        <f>IF(_xlfn.XLOOKUP(C2232,Raw_Data_Paid_23!$C$4:$C$2114,Raw_Data_Paid_23!$C$4:$C$2114,1)= 1,1,0)</f>
        <v>1</v>
      </c>
      <c r="O2232" t="str">
        <f>IF(M2232=$W$7,IF(AND(N2232,_xlfn.XLOOKUP(C2232,Raw_Data_OS_23!$C$7:$C$4518,Raw_Data_OS_23!$G$7:$G$4518,0)=G2232),"A",IF(_xlfn.XLOOKUP(C2232,Raw_Data_Paid_23!$C$4:$C$2114,Raw_Data_Paid_23!$C$4:$C$2114,"B1")="B1","B1","B2")),IF(_xlfn.XLOOKUP(C2232,Raw_Data_Paid_23!$C$4:$C$2114,Raw_Data_Paid_23!$C$4:$C$2114,"C1")="C1","C1","C2"))</f>
        <v>A</v>
      </c>
      <c r="P2232" t="str">
        <f t="shared" si="84"/>
        <v>2015AMotor Private</v>
      </c>
    </row>
    <row r="2233" spans="3:16" x14ac:dyDescent="0.35">
      <c r="C2233" s="6" t="s">
        <v>2240</v>
      </c>
      <c r="D2233" s="7" t="s">
        <v>5310</v>
      </c>
      <c r="E2233" s="7" t="s">
        <v>5326</v>
      </c>
      <c r="F2233" s="8" t="s">
        <v>3908</v>
      </c>
      <c r="G2233" s="9">
        <v>203300</v>
      </c>
      <c r="H2233" s="10">
        <v>2021</v>
      </c>
      <c r="I2233" s="10">
        <v>2021</v>
      </c>
      <c r="J2233" s="11" t="s">
        <v>21</v>
      </c>
      <c r="K2233" s="12">
        <v>203300</v>
      </c>
      <c r="L2233" s="12">
        <v>1</v>
      </c>
      <c r="M2233" s="33" t="str">
        <f>IF(_xlfn.XLOOKUP(C2233,Raw_Data_OS_23!$C$7:$C$4518,Raw_Data_OS_23!$G$7:$G$4518,"Paid/ Closed")="Paid/ Closed","Paid/ Closed", "Still_Outstanding")</f>
        <v>Still_Outstanding</v>
      </c>
      <c r="N2233" s="33">
        <f>IF(_xlfn.XLOOKUP(C2233,Raw_Data_Paid_23!$C$4:$C$2114,Raw_Data_Paid_23!$C$4:$C$2114,1)= 1,1,0)</f>
        <v>1</v>
      </c>
      <c r="O2233" t="str">
        <f>IF(M2233=$W$7,IF(AND(N2233,_xlfn.XLOOKUP(C2233,Raw_Data_OS_23!$C$7:$C$4518,Raw_Data_OS_23!$G$7:$G$4518,0)=G2233),"A",IF(_xlfn.XLOOKUP(C2233,Raw_Data_Paid_23!$C$4:$C$2114,Raw_Data_Paid_23!$C$4:$C$2114,"B1")="B1","B1","B2")),IF(_xlfn.XLOOKUP(C2233,Raw_Data_Paid_23!$C$4:$C$2114,Raw_Data_Paid_23!$C$4:$C$2114,"C1")="C1","C1","C2"))</f>
        <v>B1</v>
      </c>
      <c r="P2233" t="str">
        <f t="shared" si="84"/>
        <v>2021B1Motor Commercial</v>
      </c>
    </row>
    <row r="2234" spans="3:16" x14ac:dyDescent="0.35">
      <c r="C2234" s="6" t="s">
        <v>5352</v>
      </c>
      <c r="D2234" s="7" t="s">
        <v>5353</v>
      </c>
      <c r="E2234" s="7" t="s">
        <v>5354</v>
      </c>
      <c r="F2234" s="8" t="s">
        <v>3910</v>
      </c>
      <c r="G2234" s="9">
        <v>6100</v>
      </c>
      <c r="H2234" s="10">
        <v>2015</v>
      </c>
      <c r="I2234" s="10">
        <v>2015</v>
      </c>
      <c r="J2234" s="11" t="s">
        <v>1241</v>
      </c>
      <c r="K2234" s="12">
        <v>6100</v>
      </c>
      <c r="L2234" s="12">
        <v>1</v>
      </c>
      <c r="M2234" s="33" t="str">
        <f>IF(_xlfn.XLOOKUP(C2234,Raw_Data_OS_23!$C$7:$C$4518,Raw_Data_OS_23!$G$7:$G$4518,"Paid/ Closed")="Paid/ Closed","Paid/ Closed", "Still_Outstanding")</f>
        <v>Still_Outstanding</v>
      </c>
      <c r="N2234" s="33">
        <f>IF(_xlfn.XLOOKUP(C2234,Raw_Data_Paid_23!$C$4:$C$2114,Raw_Data_Paid_23!$C$4:$C$2114,1)= 1,1,0)</f>
        <v>1</v>
      </c>
      <c r="O2234" t="str">
        <f>IF(M2234=$W$7,IF(AND(N2234,_xlfn.XLOOKUP(C2234,Raw_Data_OS_23!$C$7:$C$4518,Raw_Data_OS_23!$G$7:$G$4518,0)=G2234),"A",IF(_xlfn.XLOOKUP(C2234,Raw_Data_Paid_23!$C$4:$C$2114,Raw_Data_Paid_23!$C$4:$C$2114,"B1")="B1","B1","B2")),IF(_xlfn.XLOOKUP(C2234,Raw_Data_Paid_23!$C$4:$C$2114,Raw_Data_Paid_23!$C$4:$C$2114,"C1")="C1","C1","C2"))</f>
        <v>A</v>
      </c>
      <c r="P2234" t="str">
        <f t="shared" si="84"/>
        <v>2015AMotor Private</v>
      </c>
    </row>
    <row r="2235" spans="3:16" x14ac:dyDescent="0.35">
      <c r="C2235" s="6" t="s">
        <v>5355</v>
      </c>
      <c r="D2235" s="7" t="s">
        <v>5356</v>
      </c>
      <c r="E2235" s="7" t="s">
        <v>5357</v>
      </c>
      <c r="F2235" s="8" t="s">
        <v>3910</v>
      </c>
      <c r="G2235" s="9">
        <v>2320</v>
      </c>
      <c r="H2235" s="10">
        <v>2016</v>
      </c>
      <c r="I2235" s="10">
        <v>2016</v>
      </c>
      <c r="J2235" s="11" t="s">
        <v>47</v>
      </c>
      <c r="K2235" s="12">
        <v>2320</v>
      </c>
      <c r="L2235" s="12">
        <v>1</v>
      </c>
      <c r="M2235" s="33" t="str">
        <f>IF(_xlfn.XLOOKUP(C2235,Raw_Data_OS_23!$C$7:$C$4518,Raw_Data_OS_23!$G$7:$G$4518,"Paid/ Closed")="Paid/ Closed","Paid/ Closed", "Still_Outstanding")</f>
        <v>Still_Outstanding</v>
      </c>
      <c r="N2235" s="33">
        <f>IF(_xlfn.XLOOKUP(C2235,Raw_Data_Paid_23!$C$4:$C$2114,Raw_Data_Paid_23!$C$4:$C$2114,1)= 1,1,0)</f>
        <v>1</v>
      </c>
      <c r="O2235" t="str">
        <f>IF(M2235=$W$7,IF(AND(N2235,_xlfn.XLOOKUP(C2235,Raw_Data_OS_23!$C$7:$C$4518,Raw_Data_OS_23!$G$7:$G$4518,0)=G2235),"A",IF(_xlfn.XLOOKUP(C2235,Raw_Data_Paid_23!$C$4:$C$2114,Raw_Data_Paid_23!$C$4:$C$2114,"B1")="B1","B1","B2")),IF(_xlfn.XLOOKUP(C2235,Raw_Data_Paid_23!$C$4:$C$2114,Raw_Data_Paid_23!$C$4:$C$2114,"C1")="C1","C1","C2"))</f>
        <v>A</v>
      </c>
      <c r="P2235" t="str">
        <f t="shared" si="84"/>
        <v>2016AMotor Private</v>
      </c>
    </row>
    <row r="2236" spans="3:16" x14ac:dyDescent="0.35">
      <c r="C2236" s="6" t="s">
        <v>5358</v>
      </c>
      <c r="D2236" s="7" t="s">
        <v>5359</v>
      </c>
      <c r="E2236" s="7" t="s">
        <v>4818</v>
      </c>
      <c r="F2236" s="8" t="s">
        <v>3908</v>
      </c>
      <c r="G2236" s="9">
        <v>3732</v>
      </c>
      <c r="H2236" s="10">
        <v>2016</v>
      </c>
      <c r="I2236" s="10">
        <v>2016</v>
      </c>
      <c r="J2236" s="11" t="s">
        <v>1485</v>
      </c>
      <c r="K2236" s="12">
        <v>3732</v>
      </c>
      <c r="L2236" s="12">
        <v>1</v>
      </c>
      <c r="M2236" s="33" t="str">
        <f>IF(_xlfn.XLOOKUP(C2236,Raw_Data_OS_23!$C$7:$C$4518,Raw_Data_OS_23!$G$7:$G$4518,"Paid/ Closed")="Paid/ Closed","Paid/ Closed", "Still_Outstanding")</f>
        <v>Paid/ Closed</v>
      </c>
      <c r="N2236" s="33">
        <f>IF(_xlfn.XLOOKUP(C2236,Raw_Data_Paid_23!$C$4:$C$2114,Raw_Data_Paid_23!$C$4:$C$2114,1)= 1,1,0)</f>
        <v>1</v>
      </c>
      <c r="O2236" t="str">
        <f>IF(M2236=$W$7,IF(AND(N2236,_xlfn.XLOOKUP(C2236,Raw_Data_OS_23!$C$7:$C$4518,Raw_Data_OS_23!$G$7:$G$4518,0)=G2236),"A",IF(_xlfn.XLOOKUP(C2236,Raw_Data_Paid_23!$C$4:$C$2114,Raw_Data_Paid_23!$C$4:$C$2114,"B1")="B1","B1","B2")),IF(_xlfn.XLOOKUP(C2236,Raw_Data_Paid_23!$C$4:$C$2114,Raw_Data_Paid_23!$C$4:$C$2114,"C1")="C1","C1","C2"))</f>
        <v>C1</v>
      </c>
      <c r="P2236" t="str">
        <f t="shared" si="84"/>
        <v>2016C1Motor Commercial</v>
      </c>
    </row>
    <row r="2237" spans="3:16" x14ac:dyDescent="0.35">
      <c r="C2237" s="6" t="s">
        <v>2241</v>
      </c>
      <c r="D2237" s="7" t="s">
        <v>5360</v>
      </c>
      <c r="E2237" s="7" t="s">
        <v>5361</v>
      </c>
      <c r="F2237" s="8" t="s">
        <v>3910</v>
      </c>
      <c r="G2237" s="9">
        <v>110400</v>
      </c>
      <c r="H2237" s="10">
        <v>2015</v>
      </c>
      <c r="I2237" s="10">
        <v>2016</v>
      </c>
      <c r="J2237" s="11" t="s">
        <v>1734</v>
      </c>
      <c r="K2237" s="12">
        <v>110400</v>
      </c>
      <c r="L2237" s="12">
        <v>1</v>
      </c>
      <c r="M2237" s="33" t="str">
        <f>IF(_xlfn.XLOOKUP(C2237,Raw_Data_OS_23!$C$7:$C$4518,Raw_Data_OS_23!$G$7:$G$4518,"Paid/ Closed")="Paid/ Closed","Paid/ Closed", "Still_Outstanding")</f>
        <v>Still_Outstanding</v>
      </c>
      <c r="N2237" s="33">
        <f>IF(_xlfn.XLOOKUP(C2237,Raw_Data_Paid_23!$C$4:$C$2114,Raw_Data_Paid_23!$C$4:$C$2114,1)= 1,1,0)</f>
        <v>1</v>
      </c>
      <c r="O2237" t="str">
        <f>IF(M2237=$W$7,IF(AND(N2237,_xlfn.XLOOKUP(C2237,Raw_Data_OS_23!$C$7:$C$4518,Raw_Data_OS_23!$G$7:$G$4518,0)=G2237),"A",IF(_xlfn.XLOOKUP(C2237,Raw_Data_Paid_23!$C$4:$C$2114,Raw_Data_Paid_23!$C$4:$C$2114,"B1")="B1","B1","B2")),IF(_xlfn.XLOOKUP(C2237,Raw_Data_Paid_23!$C$4:$C$2114,Raw_Data_Paid_23!$C$4:$C$2114,"C1")="C1","C1","C2"))</f>
        <v>A</v>
      </c>
      <c r="P2237" t="str">
        <f t="shared" si="84"/>
        <v>2015AMotor Private</v>
      </c>
    </row>
    <row r="2238" spans="3:16" x14ac:dyDescent="0.35">
      <c r="C2238" s="6" t="s">
        <v>5362</v>
      </c>
      <c r="D2238" s="7" t="s">
        <v>4842</v>
      </c>
      <c r="E2238" s="7" t="s">
        <v>5363</v>
      </c>
      <c r="F2238" s="8" t="s">
        <v>3908</v>
      </c>
      <c r="G2238" s="9">
        <v>1412</v>
      </c>
      <c r="H2238" s="10">
        <v>2016</v>
      </c>
      <c r="I2238" s="10">
        <v>2016</v>
      </c>
      <c r="J2238" s="11" t="s">
        <v>667</v>
      </c>
      <c r="K2238" s="12">
        <v>1412</v>
      </c>
      <c r="L2238" s="12">
        <v>1</v>
      </c>
      <c r="M2238" s="33" t="str">
        <f>IF(_xlfn.XLOOKUP(C2238,Raw_Data_OS_23!$C$7:$C$4518,Raw_Data_OS_23!$G$7:$G$4518,"Paid/ Closed")="Paid/ Closed","Paid/ Closed", "Still_Outstanding")</f>
        <v>Paid/ Closed</v>
      </c>
      <c r="N2238" s="33">
        <f>IF(_xlfn.XLOOKUP(C2238,Raw_Data_Paid_23!$C$4:$C$2114,Raw_Data_Paid_23!$C$4:$C$2114,1)= 1,1,0)</f>
        <v>1</v>
      </c>
      <c r="O2238" t="str">
        <f>IF(M2238=$W$7,IF(AND(N2238,_xlfn.XLOOKUP(C2238,Raw_Data_OS_23!$C$7:$C$4518,Raw_Data_OS_23!$G$7:$G$4518,0)=G2238),"A",IF(_xlfn.XLOOKUP(C2238,Raw_Data_Paid_23!$C$4:$C$2114,Raw_Data_Paid_23!$C$4:$C$2114,"B1")="B1","B1","B2")),IF(_xlfn.XLOOKUP(C2238,Raw_Data_Paid_23!$C$4:$C$2114,Raw_Data_Paid_23!$C$4:$C$2114,"C1")="C1","C1","C2"))</f>
        <v>C1</v>
      </c>
      <c r="P2238" t="str">
        <f t="shared" si="84"/>
        <v>2016C1Motor Commercial</v>
      </c>
    </row>
    <row r="2239" spans="3:16" x14ac:dyDescent="0.35">
      <c r="C2239" s="6" t="s">
        <v>2246</v>
      </c>
      <c r="D2239" s="7" t="s">
        <v>5364</v>
      </c>
      <c r="E2239" s="7" t="s">
        <v>4921</v>
      </c>
      <c r="F2239" s="8" t="s">
        <v>4214</v>
      </c>
      <c r="G2239" s="9">
        <v>13295</v>
      </c>
      <c r="H2239" s="10">
        <v>2017</v>
      </c>
      <c r="I2239" s="10">
        <v>2017</v>
      </c>
      <c r="J2239" s="11" t="s">
        <v>1251</v>
      </c>
      <c r="K2239" s="12">
        <v>13295</v>
      </c>
      <c r="L2239" s="12">
        <v>1</v>
      </c>
      <c r="M2239" s="33" t="str">
        <f>IF(_xlfn.XLOOKUP(C2239,Raw_Data_OS_23!$C$7:$C$4518,Raw_Data_OS_23!$G$7:$G$4518,"Paid/ Closed")="Paid/ Closed","Paid/ Closed", "Still_Outstanding")</f>
        <v>Still_Outstanding</v>
      </c>
      <c r="N2239" s="33">
        <f>IF(_xlfn.XLOOKUP(C2239,Raw_Data_Paid_23!$C$4:$C$2114,Raw_Data_Paid_23!$C$4:$C$2114,1)= 1,1,0)</f>
        <v>1</v>
      </c>
      <c r="O2239" t="str">
        <f>IF(M2239=$W$7,IF(AND(N2239,_xlfn.XLOOKUP(C2239,Raw_Data_OS_23!$C$7:$C$4518,Raw_Data_OS_23!$G$7:$G$4518,0)=G2239),"A",IF(_xlfn.XLOOKUP(C2239,Raw_Data_Paid_23!$C$4:$C$2114,Raw_Data_Paid_23!$C$4:$C$2114,"B1")="B1","B1","B2")),IF(_xlfn.XLOOKUP(C2239,Raw_Data_Paid_23!$C$4:$C$2114,Raw_Data_Paid_23!$C$4:$C$2114,"C1")="C1","C1","C2"))</f>
        <v>A</v>
      </c>
      <c r="P2239" t="str">
        <f t="shared" si="84"/>
        <v>2017ALiability</v>
      </c>
    </row>
    <row r="2240" spans="3:16" x14ac:dyDescent="0.35">
      <c r="C2240" s="6" t="s">
        <v>5365</v>
      </c>
      <c r="D2240" s="7" t="s">
        <v>5366</v>
      </c>
      <c r="E2240" s="7" t="s">
        <v>5367</v>
      </c>
      <c r="F2240" s="8" t="s">
        <v>3910</v>
      </c>
      <c r="G2240" s="9">
        <v>250000</v>
      </c>
      <c r="H2240" s="10">
        <v>2017</v>
      </c>
      <c r="I2240" s="10">
        <v>2017</v>
      </c>
      <c r="J2240" s="11" t="s">
        <v>669</v>
      </c>
      <c r="K2240" s="12">
        <v>250000</v>
      </c>
      <c r="L2240" s="12">
        <v>1</v>
      </c>
      <c r="M2240" s="33" t="str">
        <f>IF(_xlfn.XLOOKUP(C2240,Raw_Data_OS_23!$C$7:$C$4518,Raw_Data_OS_23!$G$7:$G$4518,"Paid/ Closed")="Paid/ Closed","Paid/ Closed", "Still_Outstanding")</f>
        <v>Still_Outstanding</v>
      </c>
      <c r="N2240" s="33">
        <f>IF(_xlfn.XLOOKUP(C2240,Raw_Data_Paid_23!$C$4:$C$2114,Raw_Data_Paid_23!$C$4:$C$2114,1)= 1,1,0)</f>
        <v>1</v>
      </c>
      <c r="O2240" t="str">
        <f>IF(M2240=$W$7,IF(AND(N2240,_xlfn.XLOOKUP(C2240,Raw_Data_OS_23!$C$7:$C$4518,Raw_Data_OS_23!$G$7:$G$4518,0)=G2240),"A",IF(_xlfn.XLOOKUP(C2240,Raw_Data_Paid_23!$C$4:$C$2114,Raw_Data_Paid_23!$C$4:$C$2114,"B1")="B1","B1","B2")),IF(_xlfn.XLOOKUP(C2240,Raw_Data_Paid_23!$C$4:$C$2114,Raw_Data_Paid_23!$C$4:$C$2114,"C1")="C1","C1","C2"))</f>
        <v>A</v>
      </c>
      <c r="P2240" t="str">
        <f t="shared" si="84"/>
        <v>2017AMotor Private</v>
      </c>
    </row>
    <row r="2241" spans="3:16" x14ac:dyDescent="0.35">
      <c r="C2241" s="6" t="s">
        <v>2247</v>
      </c>
      <c r="D2241" s="7" t="s">
        <v>5324</v>
      </c>
      <c r="E2241" s="7" t="s">
        <v>5368</v>
      </c>
      <c r="F2241" s="8" t="s">
        <v>3908</v>
      </c>
      <c r="G2241" s="9">
        <v>2388.75</v>
      </c>
      <c r="H2241" s="10">
        <v>2021</v>
      </c>
      <c r="I2241" s="10">
        <v>2021</v>
      </c>
      <c r="J2241" s="11" t="s">
        <v>21</v>
      </c>
      <c r="K2241" s="12">
        <v>2388.75</v>
      </c>
      <c r="L2241" s="12">
        <v>1</v>
      </c>
      <c r="M2241" s="33" t="str">
        <f>IF(_xlfn.XLOOKUP(C2241,Raw_Data_OS_23!$C$7:$C$4518,Raw_Data_OS_23!$G$7:$G$4518,"Paid/ Closed")="Paid/ Closed","Paid/ Closed", "Still_Outstanding")</f>
        <v>Paid/ Closed</v>
      </c>
      <c r="N2241" s="33">
        <f>IF(_xlfn.XLOOKUP(C2241,Raw_Data_Paid_23!$C$4:$C$2114,Raw_Data_Paid_23!$C$4:$C$2114,1)= 1,1,0)</f>
        <v>1</v>
      </c>
      <c r="O2241" t="str">
        <f>IF(M2241=$W$7,IF(AND(N2241,_xlfn.XLOOKUP(C2241,Raw_Data_OS_23!$C$7:$C$4518,Raw_Data_OS_23!$G$7:$G$4518,0)=G2241),"A",IF(_xlfn.XLOOKUP(C2241,Raw_Data_Paid_23!$C$4:$C$2114,Raw_Data_Paid_23!$C$4:$C$2114,"B1")="B1","B1","B2")),IF(_xlfn.XLOOKUP(C2241,Raw_Data_Paid_23!$C$4:$C$2114,Raw_Data_Paid_23!$C$4:$C$2114,"C1")="C1","C1","C2"))</f>
        <v>C1</v>
      </c>
      <c r="P2241" t="str">
        <f t="shared" si="84"/>
        <v>2021C1Motor Commercial</v>
      </c>
    </row>
    <row r="2242" spans="3:16" x14ac:dyDescent="0.35">
      <c r="C2242" s="6" t="s">
        <v>2248</v>
      </c>
      <c r="D2242" s="7" t="s">
        <v>4943</v>
      </c>
      <c r="E2242" s="7" t="s">
        <v>5369</v>
      </c>
      <c r="F2242" s="8" t="s">
        <v>3908</v>
      </c>
      <c r="G2242" s="9">
        <v>290457</v>
      </c>
      <c r="H2242" s="10">
        <v>2017</v>
      </c>
      <c r="I2242" s="10">
        <v>2017</v>
      </c>
      <c r="J2242" s="11" t="s">
        <v>671</v>
      </c>
      <c r="K2242" s="12">
        <v>290457</v>
      </c>
      <c r="L2242" s="12">
        <v>1</v>
      </c>
      <c r="M2242" s="33" t="str">
        <f>IF(_xlfn.XLOOKUP(C2242,Raw_Data_OS_23!$C$7:$C$4518,Raw_Data_OS_23!$G$7:$G$4518,"Paid/ Closed")="Paid/ Closed","Paid/ Closed", "Still_Outstanding")</f>
        <v>Paid/ Closed</v>
      </c>
      <c r="N2242" s="33">
        <f>IF(_xlfn.XLOOKUP(C2242,Raw_Data_Paid_23!$C$4:$C$2114,Raw_Data_Paid_23!$C$4:$C$2114,1)= 1,1,0)</f>
        <v>0</v>
      </c>
      <c r="O2242" t="str">
        <f>IF(M2242=$W$7,IF(AND(N2242,_xlfn.XLOOKUP(C2242,Raw_Data_OS_23!$C$7:$C$4518,Raw_Data_OS_23!$G$7:$G$4518,0)=G2242),"A",IF(_xlfn.XLOOKUP(C2242,Raw_Data_Paid_23!$C$4:$C$2114,Raw_Data_Paid_23!$C$4:$C$2114,"B1")="B1","B1","B2")),IF(_xlfn.XLOOKUP(C2242,Raw_Data_Paid_23!$C$4:$C$2114,Raw_Data_Paid_23!$C$4:$C$2114,"C1")="C1","C1","C2"))</f>
        <v>C2</v>
      </c>
      <c r="P2242" t="str">
        <f t="shared" si="84"/>
        <v>2017C2Motor Commercial</v>
      </c>
    </row>
    <row r="2243" spans="3:16" x14ac:dyDescent="0.35">
      <c r="C2243" s="6" t="s">
        <v>2242</v>
      </c>
      <c r="D2243" s="7" t="s">
        <v>5370</v>
      </c>
      <c r="E2243" s="7" t="s">
        <v>5371</v>
      </c>
      <c r="F2243" s="8" t="s">
        <v>4214</v>
      </c>
      <c r="G2243" s="9">
        <v>1000</v>
      </c>
      <c r="H2243" s="10">
        <v>2017</v>
      </c>
      <c r="I2243" s="10">
        <v>2018</v>
      </c>
      <c r="J2243" s="11" t="s">
        <v>669</v>
      </c>
      <c r="K2243" s="12">
        <v>1000</v>
      </c>
      <c r="L2243" s="12">
        <v>1</v>
      </c>
      <c r="M2243" s="33" t="str">
        <f>IF(_xlfn.XLOOKUP(C2243,Raw_Data_OS_23!$C$7:$C$4518,Raw_Data_OS_23!$G$7:$G$4518,"Paid/ Closed")="Paid/ Closed","Paid/ Closed", "Still_Outstanding")</f>
        <v>Paid/ Closed</v>
      </c>
      <c r="N2243" s="33">
        <f>IF(_xlfn.XLOOKUP(C2243,Raw_Data_Paid_23!$C$4:$C$2114,Raw_Data_Paid_23!$C$4:$C$2114,1)= 1,1,0)</f>
        <v>1</v>
      </c>
      <c r="O2243" t="str">
        <f>IF(M2243=$W$7,IF(AND(N2243,_xlfn.XLOOKUP(C2243,Raw_Data_OS_23!$C$7:$C$4518,Raw_Data_OS_23!$G$7:$G$4518,0)=G2243),"A",IF(_xlfn.XLOOKUP(C2243,Raw_Data_Paid_23!$C$4:$C$2114,Raw_Data_Paid_23!$C$4:$C$2114,"B1")="B1","B1","B2")),IF(_xlfn.XLOOKUP(C2243,Raw_Data_Paid_23!$C$4:$C$2114,Raw_Data_Paid_23!$C$4:$C$2114,"C1")="C1","C1","C2"))</f>
        <v>C1</v>
      </c>
      <c r="P2243" t="str">
        <f t="shared" si="84"/>
        <v>2017C1Liability</v>
      </c>
    </row>
    <row r="2244" spans="3:16" x14ac:dyDescent="0.35">
      <c r="C2244" s="6" t="s">
        <v>2243</v>
      </c>
      <c r="D2244" s="7" t="s">
        <v>5372</v>
      </c>
      <c r="E2244" s="7" t="s">
        <v>5373</v>
      </c>
      <c r="F2244" s="8" t="s">
        <v>4214</v>
      </c>
      <c r="G2244" s="9">
        <v>880</v>
      </c>
      <c r="H2244" s="10">
        <v>2017</v>
      </c>
      <c r="I2244" s="10">
        <v>2018</v>
      </c>
      <c r="J2244" s="11" t="s">
        <v>669</v>
      </c>
      <c r="K2244" s="12">
        <v>880</v>
      </c>
      <c r="L2244" s="12">
        <v>1</v>
      </c>
      <c r="M2244" s="33" t="str">
        <f>IF(_xlfn.XLOOKUP(C2244,Raw_Data_OS_23!$C$7:$C$4518,Raw_Data_OS_23!$G$7:$G$4518,"Paid/ Closed")="Paid/ Closed","Paid/ Closed", "Still_Outstanding")</f>
        <v>Paid/ Closed</v>
      </c>
      <c r="N2244" s="33">
        <f>IF(_xlfn.XLOOKUP(C2244,Raw_Data_Paid_23!$C$4:$C$2114,Raw_Data_Paid_23!$C$4:$C$2114,1)= 1,1,0)</f>
        <v>1</v>
      </c>
      <c r="O2244" t="str">
        <f>IF(M2244=$W$7,IF(AND(N2244,_xlfn.XLOOKUP(C2244,Raw_Data_OS_23!$C$7:$C$4518,Raw_Data_OS_23!$G$7:$G$4518,0)=G2244),"A",IF(_xlfn.XLOOKUP(C2244,Raw_Data_Paid_23!$C$4:$C$2114,Raw_Data_Paid_23!$C$4:$C$2114,"B1")="B1","B1","B2")),IF(_xlfn.XLOOKUP(C2244,Raw_Data_Paid_23!$C$4:$C$2114,Raw_Data_Paid_23!$C$4:$C$2114,"C1")="C1","C1","C2"))</f>
        <v>C1</v>
      </c>
      <c r="P2244" t="str">
        <f t="shared" si="84"/>
        <v>2017C1Liability</v>
      </c>
    </row>
    <row r="2245" spans="3:16" x14ac:dyDescent="0.35">
      <c r="C2245" s="6" t="s">
        <v>2244</v>
      </c>
      <c r="D2245" s="7" t="s">
        <v>5368</v>
      </c>
      <c r="E2245" s="7" t="s">
        <v>5331</v>
      </c>
      <c r="F2245" s="8" t="s">
        <v>3908</v>
      </c>
      <c r="G2245" s="9">
        <v>152</v>
      </c>
      <c r="H2245" s="10">
        <v>2021</v>
      </c>
      <c r="I2245" s="10">
        <v>2021</v>
      </c>
      <c r="J2245" s="11" t="s">
        <v>21</v>
      </c>
      <c r="K2245" s="12">
        <v>152</v>
      </c>
      <c r="L2245" s="12">
        <v>1</v>
      </c>
      <c r="M2245" s="33" t="str">
        <f>IF(_xlfn.XLOOKUP(C2245,Raw_Data_OS_23!$C$7:$C$4518,Raw_Data_OS_23!$G$7:$G$4518,"Paid/ Closed")="Paid/ Closed","Paid/ Closed", "Still_Outstanding")</f>
        <v>Paid/ Closed</v>
      </c>
      <c r="N2245" s="33">
        <f>IF(_xlfn.XLOOKUP(C2245,Raw_Data_Paid_23!$C$4:$C$2114,Raw_Data_Paid_23!$C$4:$C$2114,1)= 1,1,0)</f>
        <v>1</v>
      </c>
      <c r="O2245" t="str">
        <f>IF(M2245=$W$7,IF(AND(N2245,_xlfn.XLOOKUP(C2245,Raw_Data_OS_23!$C$7:$C$4518,Raw_Data_OS_23!$G$7:$G$4518,0)=G2245),"A",IF(_xlfn.XLOOKUP(C2245,Raw_Data_Paid_23!$C$4:$C$2114,Raw_Data_Paid_23!$C$4:$C$2114,"B1")="B1","B1","B2")),IF(_xlfn.XLOOKUP(C2245,Raw_Data_Paid_23!$C$4:$C$2114,Raw_Data_Paid_23!$C$4:$C$2114,"C1")="C1","C1","C2"))</f>
        <v>C1</v>
      </c>
      <c r="P2245" t="str">
        <f t="shared" si="84"/>
        <v>2021C1Motor Commercial</v>
      </c>
    </row>
    <row r="2246" spans="3:16" x14ac:dyDescent="0.35">
      <c r="C2246" s="6" t="s">
        <v>5374</v>
      </c>
      <c r="D2246" s="7" t="s">
        <v>5129</v>
      </c>
      <c r="E2246" s="7" t="s">
        <v>5129</v>
      </c>
      <c r="F2246" s="8" t="s">
        <v>3910</v>
      </c>
      <c r="G2246" s="9">
        <v>108705.88235</v>
      </c>
      <c r="H2246" s="10">
        <v>2019</v>
      </c>
      <c r="I2246" s="10">
        <v>2019</v>
      </c>
      <c r="J2246" s="11" t="s">
        <v>681</v>
      </c>
      <c r="K2246" s="12">
        <v>108705.88235</v>
      </c>
      <c r="L2246" s="12">
        <v>1</v>
      </c>
      <c r="M2246" s="33" t="str">
        <f>IF(_xlfn.XLOOKUP(C2246,Raw_Data_OS_23!$C$7:$C$4518,Raw_Data_OS_23!$G$7:$G$4518,"Paid/ Closed")="Paid/ Closed","Paid/ Closed", "Still_Outstanding")</f>
        <v>Still_Outstanding</v>
      </c>
      <c r="N2246" s="33">
        <f>IF(_xlfn.XLOOKUP(C2246,Raw_Data_Paid_23!$C$4:$C$2114,Raw_Data_Paid_23!$C$4:$C$2114,1)= 1,1,0)</f>
        <v>0</v>
      </c>
      <c r="O2246" t="str">
        <f>IF(M2246=$W$7,IF(AND(N2246,_xlfn.XLOOKUP(C2246,Raw_Data_OS_23!$C$7:$C$4518,Raw_Data_OS_23!$G$7:$G$4518,0)=G2246),"A",IF(_xlfn.XLOOKUP(C2246,Raw_Data_Paid_23!$C$4:$C$2114,Raw_Data_Paid_23!$C$4:$C$2114,"B1")="B1","B1","B2")),IF(_xlfn.XLOOKUP(C2246,Raw_Data_Paid_23!$C$4:$C$2114,Raw_Data_Paid_23!$C$4:$C$2114,"C1")="C1","C1","C2"))</f>
        <v>B2</v>
      </c>
      <c r="P2246" t="str">
        <f t="shared" ref="P2246:P2309" si="85">H2246&amp;O2246&amp;F2246</f>
        <v>2019B2Motor Private</v>
      </c>
    </row>
    <row r="2247" spans="3:16" x14ac:dyDescent="0.35">
      <c r="C2247" s="6" t="s">
        <v>2245</v>
      </c>
      <c r="D2247" s="7" t="s">
        <v>5249</v>
      </c>
      <c r="E2247" s="7" t="s">
        <v>5324</v>
      </c>
      <c r="F2247" s="8" t="s">
        <v>3908</v>
      </c>
      <c r="G2247" s="9">
        <v>153000</v>
      </c>
      <c r="H2247" s="10">
        <v>2021</v>
      </c>
      <c r="I2247" s="10">
        <v>2021</v>
      </c>
      <c r="J2247" s="11" t="s">
        <v>21</v>
      </c>
      <c r="K2247" s="12">
        <v>153000</v>
      </c>
      <c r="L2247" s="12">
        <v>1</v>
      </c>
      <c r="M2247" s="33" t="str">
        <f>IF(_xlfn.XLOOKUP(C2247,Raw_Data_OS_23!$C$7:$C$4518,Raw_Data_OS_23!$G$7:$G$4518,"Paid/ Closed")="Paid/ Closed","Paid/ Closed", "Still_Outstanding")</f>
        <v>Still_Outstanding</v>
      </c>
      <c r="N2247" s="33">
        <f>IF(_xlfn.XLOOKUP(C2247,Raw_Data_Paid_23!$C$4:$C$2114,Raw_Data_Paid_23!$C$4:$C$2114,1)= 1,1,0)</f>
        <v>1</v>
      </c>
      <c r="O2247" t="str">
        <f>IF(M2247=$W$7,IF(AND(N2247,_xlfn.XLOOKUP(C2247,Raw_Data_OS_23!$C$7:$C$4518,Raw_Data_OS_23!$G$7:$G$4518,0)=G2247),"A",IF(_xlfn.XLOOKUP(C2247,Raw_Data_Paid_23!$C$4:$C$2114,Raw_Data_Paid_23!$C$4:$C$2114,"B1")="B1","B1","B2")),IF(_xlfn.XLOOKUP(C2247,Raw_Data_Paid_23!$C$4:$C$2114,Raw_Data_Paid_23!$C$4:$C$2114,"C1")="C1","C1","C2"))</f>
        <v>B1</v>
      </c>
      <c r="P2247" t="str">
        <f t="shared" si="85"/>
        <v>2021B1Motor Commercial</v>
      </c>
    </row>
    <row r="2248" spans="3:16" x14ac:dyDescent="0.35">
      <c r="C2248" s="6" t="s">
        <v>5375</v>
      </c>
      <c r="D2248" s="7" t="s">
        <v>5146</v>
      </c>
      <c r="E2248" s="7" t="s">
        <v>5178</v>
      </c>
      <c r="F2248" s="8" t="s">
        <v>3910</v>
      </c>
      <c r="G2248" s="9">
        <v>2320</v>
      </c>
      <c r="H2248" s="10">
        <v>2019</v>
      </c>
      <c r="I2248" s="10">
        <v>2019</v>
      </c>
      <c r="J2248" s="11" t="s">
        <v>51</v>
      </c>
      <c r="K2248" s="12">
        <v>2320</v>
      </c>
      <c r="L2248" s="12">
        <v>1</v>
      </c>
      <c r="M2248" s="33" t="str">
        <f>IF(_xlfn.XLOOKUP(C2248,Raw_Data_OS_23!$C$7:$C$4518,Raw_Data_OS_23!$G$7:$G$4518,"Paid/ Closed")="Paid/ Closed","Paid/ Closed", "Still_Outstanding")</f>
        <v>Still_Outstanding</v>
      </c>
      <c r="N2248" s="33">
        <f>IF(_xlfn.XLOOKUP(C2248,Raw_Data_Paid_23!$C$4:$C$2114,Raw_Data_Paid_23!$C$4:$C$2114,1)= 1,1,0)</f>
        <v>1</v>
      </c>
      <c r="O2248" t="str">
        <f>IF(M2248=$W$7,IF(AND(N2248,_xlfn.XLOOKUP(C2248,Raw_Data_OS_23!$C$7:$C$4518,Raw_Data_OS_23!$G$7:$G$4518,0)=G2248),"A",IF(_xlfn.XLOOKUP(C2248,Raw_Data_Paid_23!$C$4:$C$2114,Raw_Data_Paid_23!$C$4:$C$2114,"B1")="B1","B1","B2")),IF(_xlfn.XLOOKUP(C2248,Raw_Data_Paid_23!$C$4:$C$2114,Raw_Data_Paid_23!$C$4:$C$2114,"C1")="C1","C1","C2"))</f>
        <v>A</v>
      </c>
      <c r="P2248" t="str">
        <f t="shared" si="85"/>
        <v>2019AMotor Private</v>
      </c>
    </row>
    <row r="2249" spans="3:16" x14ac:dyDescent="0.35">
      <c r="C2249" s="6" t="s">
        <v>5376</v>
      </c>
      <c r="D2249" s="7" t="s">
        <v>5377</v>
      </c>
      <c r="E2249" s="7" t="s">
        <v>5150</v>
      </c>
      <c r="F2249" s="8" t="s">
        <v>3910</v>
      </c>
      <c r="G2249" s="9">
        <v>82352.941200000001</v>
      </c>
      <c r="H2249" s="10">
        <v>2018</v>
      </c>
      <c r="I2249" s="10">
        <v>2019</v>
      </c>
      <c r="J2249" s="11" t="s">
        <v>49</v>
      </c>
      <c r="K2249" s="12">
        <v>82352.941200000001</v>
      </c>
      <c r="L2249" s="12">
        <v>1</v>
      </c>
      <c r="M2249" s="33" t="str">
        <f>IF(_xlfn.XLOOKUP(C2249,Raw_Data_OS_23!$C$7:$C$4518,Raw_Data_OS_23!$G$7:$G$4518,"Paid/ Closed")="Paid/ Closed","Paid/ Closed", "Still_Outstanding")</f>
        <v>Still_Outstanding</v>
      </c>
      <c r="N2249" s="33">
        <f>IF(_xlfn.XLOOKUP(C2249,Raw_Data_Paid_23!$C$4:$C$2114,Raw_Data_Paid_23!$C$4:$C$2114,1)= 1,1,0)</f>
        <v>1</v>
      </c>
      <c r="O2249" t="str">
        <f>IF(M2249=$W$7,IF(AND(N2249,_xlfn.XLOOKUP(C2249,Raw_Data_OS_23!$C$7:$C$4518,Raw_Data_OS_23!$G$7:$G$4518,0)=G2249),"A",IF(_xlfn.XLOOKUP(C2249,Raw_Data_Paid_23!$C$4:$C$2114,Raw_Data_Paid_23!$C$4:$C$2114,"B1")="B1","B1","B2")),IF(_xlfn.XLOOKUP(C2249,Raw_Data_Paid_23!$C$4:$C$2114,Raw_Data_Paid_23!$C$4:$C$2114,"C1")="C1","C1","C2"))</f>
        <v>B1</v>
      </c>
      <c r="P2249" t="str">
        <f t="shared" si="85"/>
        <v>2018B1Motor Private</v>
      </c>
    </row>
    <row r="2250" spans="3:16" x14ac:dyDescent="0.35">
      <c r="C2250" s="6" t="s">
        <v>2586</v>
      </c>
      <c r="D2250" s="7" t="s">
        <v>5378</v>
      </c>
      <c r="E2250" s="7" t="s">
        <v>5379</v>
      </c>
      <c r="F2250" s="8" t="s">
        <v>3908</v>
      </c>
      <c r="G2250" s="9">
        <v>170000</v>
      </c>
      <c r="H2250" s="10">
        <v>2019</v>
      </c>
      <c r="I2250" s="10">
        <v>2019</v>
      </c>
      <c r="J2250" s="11" t="s">
        <v>140</v>
      </c>
      <c r="K2250" s="12">
        <v>170000</v>
      </c>
      <c r="L2250" s="12">
        <v>1</v>
      </c>
      <c r="M2250" s="33" t="str">
        <f>IF(_xlfn.XLOOKUP(C2250,Raw_Data_OS_23!$C$7:$C$4518,Raw_Data_OS_23!$G$7:$G$4518,"Paid/ Closed")="Paid/ Closed","Paid/ Closed", "Still_Outstanding")</f>
        <v>Still_Outstanding</v>
      </c>
      <c r="N2250" s="33">
        <f>IF(_xlfn.XLOOKUP(C2250,Raw_Data_Paid_23!$C$4:$C$2114,Raw_Data_Paid_23!$C$4:$C$2114,1)= 1,1,0)</f>
        <v>1</v>
      </c>
      <c r="O2250" t="str">
        <f>IF(M2250=$W$7,IF(AND(N2250,_xlfn.XLOOKUP(C2250,Raw_Data_OS_23!$C$7:$C$4518,Raw_Data_OS_23!$G$7:$G$4518,0)=G2250),"A",IF(_xlfn.XLOOKUP(C2250,Raw_Data_Paid_23!$C$4:$C$2114,Raw_Data_Paid_23!$C$4:$C$2114,"B1")="B1","B1","B2")),IF(_xlfn.XLOOKUP(C2250,Raw_Data_Paid_23!$C$4:$C$2114,Raw_Data_Paid_23!$C$4:$C$2114,"C1")="C1","C1","C2"))</f>
        <v>A</v>
      </c>
      <c r="P2250" t="str">
        <f t="shared" si="85"/>
        <v>2019AMotor Commercial</v>
      </c>
    </row>
    <row r="2251" spans="3:16" x14ac:dyDescent="0.35">
      <c r="C2251" s="6" t="s">
        <v>2587</v>
      </c>
      <c r="D2251" s="7" t="s">
        <v>5380</v>
      </c>
      <c r="E2251" s="7" t="s">
        <v>3982</v>
      </c>
      <c r="F2251" s="8" t="s">
        <v>3908</v>
      </c>
      <c r="G2251" s="9">
        <v>1000</v>
      </c>
      <c r="H2251" s="10">
        <v>2019</v>
      </c>
      <c r="I2251" s="10">
        <v>2019</v>
      </c>
      <c r="J2251" s="11" t="s">
        <v>25</v>
      </c>
      <c r="K2251" s="12">
        <v>1000</v>
      </c>
      <c r="L2251" s="12">
        <v>1</v>
      </c>
      <c r="M2251" s="33" t="str">
        <f>IF(_xlfn.XLOOKUP(C2251,Raw_Data_OS_23!$C$7:$C$4518,Raw_Data_OS_23!$G$7:$G$4518,"Paid/ Closed")="Paid/ Closed","Paid/ Closed", "Still_Outstanding")</f>
        <v>Paid/ Closed</v>
      </c>
      <c r="N2251" s="33">
        <f>IF(_xlfn.XLOOKUP(C2251,Raw_Data_Paid_23!$C$4:$C$2114,Raw_Data_Paid_23!$C$4:$C$2114,1)= 1,1,0)</f>
        <v>1</v>
      </c>
      <c r="O2251" t="str">
        <f>IF(M2251=$W$7,IF(AND(N2251,_xlfn.XLOOKUP(C2251,Raw_Data_OS_23!$C$7:$C$4518,Raw_Data_OS_23!$G$7:$G$4518,0)=G2251),"A",IF(_xlfn.XLOOKUP(C2251,Raw_Data_Paid_23!$C$4:$C$2114,Raw_Data_Paid_23!$C$4:$C$2114,"B1")="B1","B1","B2")),IF(_xlfn.XLOOKUP(C2251,Raw_Data_Paid_23!$C$4:$C$2114,Raw_Data_Paid_23!$C$4:$C$2114,"C1")="C1","C1","C2"))</f>
        <v>C1</v>
      </c>
      <c r="P2251" t="str">
        <f t="shared" si="85"/>
        <v>2019C1Motor Commercial</v>
      </c>
    </row>
    <row r="2252" spans="3:16" x14ac:dyDescent="0.35">
      <c r="C2252" s="6" t="s">
        <v>2282</v>
      </c>
      <c r="D2252" s="7" t="s">
        <v>4255</v>
      </c>
      <c r="E2252" s="7" t="s">
        <v>4053</v>
      </c>
      <c r="F2252" s="8" t="s">
        <v>4263</v>
      </c>
      <c r="G2252" s="9">
        <v>500</v>
      </c>
      <c r="H2252" s="10">
        <v>2019</v>
      </c>
      <c r="I2252" s="10">
        <v>2020</v>
      </c>
      <c r="J2252" s="11" t="s">
        <v>25</v>
      </c>
      <c r="K2252" s="12">
        <v>500</v>
      </c>
      <c r="L2252" s="12">
        <v>1</v>
      </c>
      <c r="M2252" s="33" t="str">
        <f>IF(_xlfn.XLOOKUP(C2252,Raw_Data_OS_23!$C$7:$C$4518,Raw_Data_OS_23!$G$7:$G$4518,"Paid/ Closed")="Paid/ Closed","Paid/ Closed", "Still_Outstanding")</f>
        <v>Paid/ Closed</v>
      </c>
      <c r="N2252" s="33">
        <f>IF(_xlfn.XLOOKUP(C2252,Raw_Data_Paid_23!$C$4:$C$2114,Raw_Data_Paid_23!$C$4:$C$2114,1)= 1,1,0)</f>
        <v>1</v>
      </c>
      <c r="O2252" t="str">
        <f>IF(M2252=$W$7,IF(AND(N2252,_xlfn.XLOOKUP(C2252,Raw_Data_OS_23!$C$7:$C$4518,Raw_Data_OS_23!$G$7:$G$4518,0)=G2252),"A",IF(_xlfn.XLOOKUP(C2252,Raw_Data_Paid_23!$C$4:$C$2114,Raw_Data_Paid_23!$C$4:$C$2114,"B1")="B1","B1","B2")),IF(_xlfn.XLOOKUP(C2252,Raw_Data_Paid_23!$C$4:$C$2114,Raw_Data_Paid_23!$C$4:$C$2114,"C1")="C1","C1","C2"))</f>
        <v>C1</v>
      </c>
      <c r="P2252" t="str">
        <f t="shared" si="85"/>
        <v>2019C1Personal Accident</v>
      </c>
    </row>
    <row r="2253" spans="3:16" x14ac:dyDescent="0.35">
      <c r="C2253" s="6" t="s">
        <v>5381</v>
      </c>
      <c r="D2253" s="7" t="s">
        <v>4429</v>
      </c>
      <c r="E2253" s="7" t="s">
        <v>3983</v>
      </c>
      <c r="F2253" s="8" t="s">
        <v>3910</v>
      </c>
      <c r="G2253" s="9">
        <v>6000</v>
      </c>
      <c r="H2253" s="10">
        <v>2020</v>
      </c>
      <c r="I2253" s="10">
        <v>2020</v>
      </c>
      <c r="J2253" s="11" t="s">
        <v>28</v>
      </c>
      <c r="K2253" s="12">
        <v>6000</v>
      </c>
      <c r="L2253" s="12">
        <v>1</v>
      </c>
      <c r="M2253" s="33" t="str">
        <f>IF(_xlfn.XLOOKUP(C2253,Raw_Data_OS_23!$C$7:$C$4518,Raw_Data_OS_23!$G$7:$G$4518,"Paid/ Closed")="Paid/ Closed","Paid/ Closed", "Still_Outstanding")</f>
        <v>Still_Outstanding</v>
      </c>
      <c r="N2253" s="33">
        <f>IF(_xlfn.XLOOKUP(C2253,Raw_Data_Paid_23!$C$4:$C$2114,Raw_Data_Paid_23!$C$4:$C$2114,1)= 1,1,0)</f>
        <v>1</v>
      </c>
      <c r="O2253" t="str">
        <f>IF(M2253=$W$7,IF(AND(N2253,_xlfn.XLOOKUP(C2253,Raw_Data_OS_23!$C$7:$C$4518,Raw_Data_OS_23!$G$7:$G$4518,0)=G2253),"A",IF(_xlfn.XLOOKUP(C2253,Raw_Data_Paid_23!$C$4:$C$2114,Raw_Data_Paid_23!$C$4:$C$2114,"B1")="B1","B1","B2")),IF(_xlfn.XLOOKUP(C2253,Raw_Data_Paid_23!$C$4:$C$2114,Raw_Data_Paid_23!$C$4:$C$2114,"C1")="C1","C1","C2"))</f>
        <v>B1</v>
      </c>
      <c r="P2253" t="str">
        <f t="shared" si="85"/>
        <v>2020B1Motor Private</v>
      </c>
    </row>
    <row r="2254" spans="3:16" x14ac:dyDescent="0.35">
      <c r="C2254" s="6" t="s">
        <v>5382</v>
      </c>
      <c r="D2254" s="7" t="s">
        <v>4296</v>
      </c>
      <c r="E2254" s="7" t="s">
        <v>4066</v>
      </c>
      <c r="F2254" s="8" t="s">
        <v>3908</v>
      </c>
      <c r="G2254" s="9">
        <v>100000</v>
      </c>
      <c r="H2254" s="10">
        <v>2020</v>
      </c>
      <c r="I2254" s="10">
        <v>2020</v>
      </c>
      <c r="J2254" s="11" t="s">
        <v>33</v>
      </c>
      <c r="K2254" s="12">
        <v>100000</v>
      </c>
      <c r="L2254" s="12">
        <v>1</v>
      </c>
      <c r="M2254" s="33" t="str">
        <f>IF(_xlfn.XLOOKUP(C2254,Raw_Data_OS_23!$C$7:$C$4518,Raw_Data_OS_23!$G$7:$G$4518,"Paid/ Closed")="Paid/ Closed","Paid/ Closed", "Still_Outstanding")</f>
        <v>Still_Outstanding</v>
      </c>
      <c r="N2254" s="33">
        <f>IF(_xlfn.XLOOKUP(C2254,Raw_Data_Paid_23!$C$4:$C$2114,Raw_Data_Paid_23!$C$4:$C$2114,1)= 1,1,0)</f>
        <v>1</v>
      </c>
      <c r="O2254" t="str">
        <f>IF(M2254=$W$7,IF(AND(N2254,_xlfn.XLOOKUP(C2254,Raw_Data_OS_23!$C$7:$C$4518,Raw_Data_OS_23!$G$7:$G$4518,0)=G2254),"A",IF(_xlfn.XLOOKUP(C2254,Raw_Data_Paid_23!$C$4:$C$2114,Raw_Data_Paid_23!$C$4:$C$2114,"B1")="B1","B1","B2")),IF(_xlfn.XLOOKUP(C2254,Raw_Data_Paid_23!$C$4:$C$2114,Raw_Data_Paid_23!$C$4:$C$2114,"C1")="C1","C1","C2"))</f>
        <v>B1</v>
      </c>
      <c r="P2254" t="str">
        <f t="shared" si="85"/>
        <v>2020B1Motor Commercial</v>
      </c>
    </row>
    <row r="2255" spans="3:16" x14ac:dyDescent="0.35">
      <c r="C2255" s="6" t="s">
        <v>2588</v>
      </c>
      <c r="D2255" s="7" t="s">
        <v>4293</v>
      </c>
      <c r="E2255" s="7" t="s">
        <v>5383</v>
      </c>
      <c r="F2255" s="8" t="s">
        <v>3910</v>
      </c>
      <c r="G2255" s="9">
        <v>100</v>
      </c>
      <c r="H2255" s="10">
        <v>2020</v>
      </c>
      <c r="I2255" s="10">
        <v>2020</v>
      </c>
      <c r="J2255" s="11" t="s">
        <v>33</v>
      </c>
      <c r="K2255" s="12">
        <v>100</v>
      </c>
      <c r="L2255" s="12">
        <v>1</v>
      </c>
      <c r="M2255" s="33" t="str">
        <f>IF(_xlfn.XLOOKUP(C2255,Raw_Data_OS_23!$C$7:$C$4518,Raw_Data_OS_23!$G$7:$G$4518,"Paid/ Closed")="Paid/ Closed","Paid/ Closed", "Still_Outstanding")</f>
        <v>Still_Outstanding</v>
      </c>
      <c r="N2255" s="33">
        <f>IF(_xlfn.XLOOKUP(C2255,Raw_Data_Paid_23!$C$4:$C$2114,Raw_Data_Paid_23!$C$4:$C$2114,1)= 1,1,0)</f>
        <v>1</v>
      </c>
      <c r="O2255" t="str">
        <f>IF(M2255=$W$7,IF(AND(N2255,_xlfn.XLOOKUP(C2255,Raw_Data_OS_23!$C$7:$C$4518,Raw_Data_OS_23!$G$7:$G$4518,0)=G2255),"A",IF(_xlfn.XLOOKUP(C2255,Raw_Data_Paid_23!$C$4:$C$2114,Raw_Data_Paid_23!$C$4:$C$2114,"B1")="B1","B1","B2")),IF(_xlfn.XLOOKUP(C2255,Raw_Data_Paid_23!$C$4:$C$2114,Raw_Data_Paid_23!$C$4:$C$2114,"C1")="C1","C1","C2"))</f>
        <v>B1</v>
      </c>
      <c r="P2255" t="str">
        <f t="shared" si="85"/>
        <v>2020B1Motor Private</v>
      </c>
    </row>
    <row r="2256" spans="3:16" x14ac:dyDescent="0.35">
      <c r="C2256" s="6" t="s">
        <v>5384</v>
      </c>
      <c r="D2256" s="7" t="s">
        <v>4095</v>
      </c>
      <c r="E2256" s="7" t="s">
        <v>5385</v>
      </c>
      <c r="F2256" s="8" t="s">
        <v>3910</v>
      </c>
      <c r="G2256" s="9">
        <v>15000</v>
      </c>
      <c r="H2256" s="10">
        <v>2020</v>
      </c>
      <c r="I2256" s="10">
        <v>2020</v>
      </c>
      <c r="J2256" s="11" t="s">
        <v>33</v>
      </c>
      <c r="K2256" s="12">
        <v>15000</v>
      </c>
      <c r="L2256" s="12">
        <v>1</v>
      </c>
      <c r="M2256" s="33" t="str">
        <f>IF(_xlfn.XLOOKUP(C2256,Raw_Data_OS_23!$C$7:$C$4518,Raw_Data_OS_23!$G$7:$G$4518,"Paid/ Closed")="Paid/ Closed","Paid/ Closed", "Still_Outstanding")</f>
        <v>Still_Outstanding</v>
      </c>
      <c r="N2256" s="33">
        <f>IF(_xlfn.XLOOKUP(C2256,Raw_Data_Paid_23!$C$4:$C$2114,Raw_Data_Paid_23!$C$4:$C$2114,1)= 1,1,0)</f>
        <v>1</v>
      </c>
      <c r="O2256" t="str">
        <f>IF(M2256=$W$7,IF(AND(N2256,_xlfn.XLOOKUP(C2256,Raw_Data_OS_23!$C$7:$C$4518,Raw_Data_OS_23!$G$7:$G$4518,0)=G2256),"A",IF(_xlfn.XLOOKUP(C2256,Raw_Data_Paid_23!$C$4:$C$2114,Raw_Data_Paid_23!$C$4:$C$2114,"B1")="B1","B1","B2")),IF(_xlfn.XLOOKUP(C2256,Raw_Data_Paid_23!$C$4:$C$2114,Raw_Data_Paid_23!$C$4:$C$2114,"C1")="C1","C1","C2"))</f>
        <v>B1</v>
      </c>
      <c r="P2256" t="str">
        <f t="shared" si="85"/>
        <v>2020B1Motor Private</v>
      </c>
    </row>
    <row r="2257" spans="3:16" x14ac:dyDescent="0.35">
      <c r="C2257" s="6" t="s">
        <v>2589</v>
      </c>
      <c r="D2257" s="7" t="s">
        <v>4396</v>
      </c>
      <c r="E2257" s="7" t="s">
        <v>4271</v>
      </c>
      <c r="F2257" s="8" t="s">
        <v>3910</v>
      </c>
      <c r="G2257" s="9">
        <v>6270</v>
      </c>
      <c r="H2257" s="10">
        <v>2020</v>
      </c>
      <c r="I2257" s="10">
        <v>2020</v>
      </c>
      <c r="J2257" s="11" t="s">
        <v>35</v>
      </c>
      <c r="K2257" s="12">
        <v>6270</v>
      </c>
      <c r="L2257" s="12">
        <v>1</v>
      </c>
      <c r="M2257" s="33" t="str">
        <f>IF(_xlfn.XLOOKUP(C2257,Raw_Data_OS_23!$C$7:$C$4518,Raw_Data_OS_23!$G$7:$G$4518,"Paid/ Closed")="Paid/ Closed","Paid/ Closed", "Still_Outstanding")</f>
        <v>Still_Outstanding</v>
      </c>
      <c r="N2257" s="33">
        <f>IF(_xlfn.XLOOKUP(C2257,Raw_Data_Paid_23!$C$4:$C$2114,Raw_Data_Paid_23!$C$4:$C$2114,1)= 1,1,0)</f>
        <v>1</v>
      </c>
      <c r="O2257" t="str">
        <f>IF(M2257=$W$7,IF(AND(N2257,_xlfn.XLOOKUP(C2257,Raw_Data_OS_23!$C$7:$C$4518,Raw_Data_OS_23!$G$7:$G$4518,0)=G2257),"A",IF(_xlfn.XLOOKUP(C2257,Raw_Data_Paid_23!$C$4:$C$2114,Raw_Data_Paid_23!$C$4:$C$2114,"B1")="B1","B1","B2")),IF(_xlfn.XLOOKUP(C2257,Raw_Data_Paid_23!$C$4:$C$2114,Raw_Data_Paid_23!$C$4:$C$2114,"C1")="C1","C1","C2"))</f>
        <v>A</v>
      </c>
      <c r="P2257" t="str">
        <f t="shared" si="85"/>
        <v>2020AMotor Private</v>
      </c>
    </row>
    <row r="2258" spans="3:16" x14ac:dyDescent="0.35">
      <c r="C2258" s="6" t="s">
        <v>2590</v>
      </c>
      <c r="D2258" s="7" t="s">
        <v>4374</v>
      </c>
      <c r="E2258" s="7" t="s">
        <v>4277</v>
      </c>
      <c r="F2258" s="8" t="s">
        <v>4199</v>
      </c>
      <c r="G2258" s="9">
        <v>70000</v>
      </c>
      <c r="H2258" s="10">
        <v>2020</v>
      </c>
      <c r="I2258" s="10">
        <v>2020</v>
      </c>
      <c r="J2258" s="11" t="s">
        <v>35</v>
      </c>
      <c r="K2258" s="12">
        <v>70000</v>
      </c>
      <c r="L2258" s="12">
        <v>1</v>
      </c>
      <c r="M2258" s="33" t="str">
        <f>IF(_xlfn.XLOOKUP(C2258,Raw_Data_OS_23!$C$7:$C$4518,Raw_Data_OS_23!$G$7:$G$4518,"Paid/ Closed")="Paid/ Closed","Paid/ Closed", "Still_Outstanding")</f>
        <v>Still_Outstanding</v>
      </c>
      <c r="N2258" s="33">
        <f>IF(_xlfn.XLOOKUP(C2258,Raw_Data_Paid_23!$C$4:$C$2114,Raw_Data_Paid_23!$C$4:$C$2114,1)= 1,1,0)</f>
        <v>1</v>
      </c>
      <c r="O2258" t="str">
        <f>IF(M2258=$W$7,IF(AND(N2258,_xlfn.XLOOKUP(C2258,Raw_Data_OS_23!$C$7:$C$4518,Raw_Data_OS_23!$G$7:$G$4518,0)=G2258),"A",IF(_xlfn.XLOOKUP(C2258,Raw_Data_Paid_23!$C$4:$C$2114,Raw_Data_Paid_23!$C$4:$C$2114,"B1")="B1","B1","B2")),IF(_xlfn.XLOOKUP(C2258,Raw_Data_Paid_23!$C$4:$C$2114,Raw_Data_Paid_23!$C$4:$C$2114,"C1")="C1","C1","C2"))</f>
        <v>B1</v>
      </c>
      <c r="P2258" t="str">
        <f t="shared" si="85"/>
        <v>2020B1Theft</v>
      </c>
    </row>
    <row r="2259" spans="3:16" x14ac:dyDescent="0.35">
      <c r="C2259" s="6" t="s">
        <v>2591</v>
      </c>
      <c r="D2259" s="7" t="s">
        <v>3943</v>
      </c>
      <c r="E2259" s="7" t="s">
        <v>3991</v>
      </c>
      <c r="F2259" s="8" t="s">
        <v>3908</v>
      </c>
      <c r="G2259" s="9">
        <v>279934.21049999999</v>
      </c>
      <c r="H2259" s="10">
        <v>2020</v>
      </c>
      <c r="I2259" s="10">
        <v>2020</v>
      </c>
      <c r="J2259" s="11" t="s">
        <v>11</v>
      </c>
      <c r="K2259" s="12">
        <v>279934.21049999999</v>
      </c>
      <c r="L2259" s="12">
        <v>1</v>
      </c>
      <c r="M2259" s="33" t="str">
        <f>IF(_xlfn.XLOOKUP(C2259,Raw_Data_OS_23!$C$7:$C$4518,Raw_Data_OS_23!$G$7:$G$4518,"Paid/ Closed")="Paid/ Closed","Paid/ Closed", "Still_Outstanding")</f>
        <v>Still_Outstanding</v>
      </c>
      <c r="N2259" s="33">
        <f>IF(_xlfn.XLOOKUP(C2259,Raw_Data_Paid_23!$C$4:$C$2114,Raw_Data_Paid_23!$C$4:$C$2114,1)= 1,1,0)</f>
        <v>1</v>
      </c>
      <c r="O2259" t="str">
        <f>IF(M2259=$W$7,IF(AND(N2259,_xlfn.XLOOKUP(C2259,Raw_Data_OS_23!$C$7:$C$4518,Raw_Data_OS_23!$G$7:$G$4518,0)=G2259),"A",IF(_xlfn.XLOOKUP(C2259,Raw_Data_Paid_23!$C$4:$C$2114,Raw_Data_Paid_23!$C$4:$C$2114,"B1")="B1","B1","B2")),IF(_xlfn.XLOOKUP(C2259,Raw_Data_Paid_23!$C$4:$C$2114,Raw_Data_Paid_23!$C$4:$C$2114,"C1")="C1","C1","C2"))</f>
        <v>B1</v>
      </c>
      <c r="P2259" t="str">
        <f t="shared" si="85"/>
        <v>2020B1Motor Commercial</v>
      </c>
    </row>
    <row r="2260" spans="3:16" x14ac:dyDescent="0.35">
      <c r="C2260" s="6" t="s">
        <v>2592</v>
      </c>
      <c r="D2260" s="7" t="s">
        <v>4154</v>
      </c>
      <c r="E2260" s="7" t="s">
        <v>4422</v>
      </c>
      <c r="F2260" s="8" t="s">
        <v>3908</v>
      </c>
      <c r="G2260" s="9">
        <v>227192.98250000001</v>
      </c>
      <c r="H2260" s="10">
        <v>2020</v>
      </c>
      <c r="I2260" s="10">
        <v>2020</v>
      </c>
      <c r="J2260" s="11" t="s">
        <v>11</v>
      </c>
      <c r="K2260" s="12">
        <v>227192.98250000001</v>
      </c>
      <c r="L2260" s="12">
        <v>1</v>
      </c>
      <c r="M2260" s="33" t="str">
        <f>IF(_xlfn.XLOOKUP(C2260,Raw_Data_OS_23!$C$7:$C$4518,Raw_Data_OS_23!$G$7:$G$4518,"Paid/ Closed")="Paid/ Closed","Paid/ Closed", "Still_Outstanding")</f>
        <v>Still_Outstanding</v>
      </c>
      <c r="N2260" s="33">
        <f>IF(_xlfn.XLOOKUP(C2260,Raw_Data_Paid_23!$C$4:$C$2114,Raw_Data_Paid_23!$C$4:$C$2114,1)= 1,1,0)</f>
        <v>1</v>
      </c>
      <c r="O2260" t="str">
        <f>IF(M2260=$W$7,IF(AND(N2260,_xlfn.XLOOKUP(C2260,Raw_Data_OS_23!$C$7:$C$4518,Raw_Data_OS_23!$G$7:$G$4518,0)=G2260),"A",IF(_xlfn.XLOOKUP(C2260,Raw_Data_Paid_23!$C$4:$C$2114,Raw_Data_Paid_23!$C$4:$C$2114,"B1")="B1","B1","B2")),IF(_xlfn.XLOOKUP(C2260,Raw_Data_Paid_23!$C$4:$C$2114,Raw_Data_Paid_23!$C$4:$C$2114,"C1")="C1","C1","C2"))</f>
        <v>B1</v>
      </c>
      <c r="P2260" t="str">
        <f t="shared" si="85"/>
        <v>2020B1Motor Commercial</v>
      </c>
    </row>
    <row r="2261" spans="3:16" x14ac:dyDescent="0.35">
      <c r="C2261" s="6" t="s">
        <v>2593</v>
      </c>
      <c r="D2261" s="7" t="s">
        <v>5386</v>
      </c>
      <c r="E2261" s="7" t="s">
        <v>5387</v>
      </c>
      <c r="F2261" s="8" t="s">
        <v>3908</v>
      </c>
      <c r="G2261" s="9">
        <v>797697.86029999994</v>
      </c>
      <c r="H2261" s="10">
        <v>2007</v>
      </c>
      <c r="I2261" s="10">
        <v>2007</v>
      </c>
      <c r="J2261" s="11" t="s">
        <v>2164</v>
      </c>
      <c r="K2261" s="12">
        <v>-431188.03259999998</v>
      </c>
      <c r="L2261" s="12">
        <v>1</v>
      </c>
      <c r="M2261" s="33" t="str">
        <f>IF(_xlfn.XLOOKUP(C2261,Raw_Data_OS_23!$C$7:$C$4518,Raw_Data_OS_23!$G$7:$G$4518,"Paid/ Closed")="Paid/ Closed","Paid/ Closed", "Still_Outstanding")</f>
        <v>Still_Outstanding</v>
      </c>
      <c r="N2261" s="33">
        <f>IF(_xlfn.XLOOKUP(C2261,Raw_Data_Paid_23!$C$4:$C$2114,Raw_Data_Paid_23!$C$4:$C$2114,1)= 1,1,0)</f>
        <v>1</v>
      </c>
      <c r="O2261" t="str">
        <f>IF(M2261=$W$7,IF(AND(N2261,_xlfn.XLOOKUP(C2261,Raw_Data_OS_23!$C$7:$C$4518,Raw_Data_OS_23!$G$7:$G$4518,0)=G2261),"A",IF(_xlfn.XLOOKUP(C2261,Raw_Data_Paid_23!$C$4:$C$2114,Raw_Data_Paid_23!$C$4:$C$2114,"B1")="B1","B1","B2")),IF(_xlfn.XLOOKUP(C2261,Raw_Data_Paid_23!$C$4:$C$2114,Raw_Data_Paid_23!$C$4:$C$2114,"C1")="C1","C1","C2"))</f>
        <v>B1</v>
      </c>
      <c r="P2261" t="str">
        <f t="shared" si="85"/>
        <v>2007B1Motor Commercial</v>
      </c>
    </row>
    <row r="2262" spans="3:16" x14ac:dyDescent="0.35">
      <c r="C2262" s="6" t="s">
        <v>2283</v>
      </c>
      <c r="D2262" s="7" t="s">
        <v>5330</v>
      </c>
      <c r="E2262" s="7" t="s">
        <v>5331</v>
      </c>
      <c r="F2262" s="8" t="s">
        <v>3908</v>
      </c>
      <c r="G2262" s="9">
        <v>15500</v>
      </c>
      <c r="H2262" s="10">
        <v>2021</v>
      </c>
      <c r="I2262" s="10">
        <v>2021</v>
      </c>
      <c r="J2262" s="11" t="s">
        <v>21</v>
      </c>
      <c r="K2262" s="12">
        <v>15500</v>
      </c>
      <c r="L2262" s="12">
        <v>1</v>
      </c>
      <c r="M2262" s="33" t="str">
        <f>IF(_xlfn.XLOOKUP(C2262,Raw_Data_OS_23!$C$7:$C$4518,Raw_Data_OS_23!$G$7:$G$4518,"Paid/ Closed")="Paid/ Closed","Paid/ Closed", "Still_Outstanding")</f>
        <v>Still_Outstanding</v>
      </c>
      <c r="N2262" s="33">
        <f>IF(_xlfn.XLOOKUP(C2262,Raw_Data_Paid_23!$C$4:$C$2114,Raw_Data_Paid_23!$C$4:$C$2114,1)= 1,1,0)</f>
        <v>1</v>
      </c>
      <c r="O2262" t="str">
        <f>IF(M2262=$W$7,IF(AND(N2262,_xlfn.XLOOKUP(C2262,Raw_Data_OS_23!$C$7:$C$4518,Raw_Data_OS_23!$G$7:$G$4518,0)=G2262),"A",IF(_xlfn.XLOOKUP(C2262,Raw_Data_Paid_23!$C$4:$C$2114,Raw_Data_Paid_23!$C$4:$C$2114,"B1")="B1","B1","B2")),IF(_xlfn.XLOOKUP(C2262,Raw_Data_Paid_23!$C$4:$C$2114,Raw_Data_Paid_23!$C$4:$C$2114,"C1")="C1","C1","C2"))</f>
        <v>B1</v>
      </c>
      <c r="P2262" t="str">
        <f t="shared" si="85"/>
        <v>2021B1Motor Commercial</v>
      </c>
    </row>
    <row r="2263" spans="3:16" x14ac:dyDescent="0.35">
      <c r="C2263" s="6" t="s">
        <v>2284</v>
      </c>
      <c r="D2263" s="7" t="s">
        <v>5326</v>
      </c>
      <c r="E2263" s="7" t="s">
        <v>5345</v>
      </c>
      <c r="F2263" s="8" t="s">
        <v>3910</v>
      </c>
      <c r="G2263" s="9">
        <v>103596</v>
      </c>
      <c r="H2263" s="10">
        <v>2021</v>
      </c>
      <c r="I2263" s="10">
        <v>2021</v>
      </c>
      <c r="J2263" s="11" t="s">
        <v>21</v>
      </c>
      <c r="K2263" s="12">
        <v>103596</v>
      </c>
      <c r="L2263" s="12">
        <v>1</v>
      </c>
      <c r="M2263" s="33" t="str">
        <f>IF(_xlfn.XLOOKUP(C2263,Raw_Data_OS_23!$C$7:$C$4518,Raw_Data_OS_23!$G$7:$G$4518,"Paid/ Closed")="Paid/ Closed","Paid/ Closed", "Still_Outstanding")</f>
        <v>Paid/ Closed</v>
      </c>
      <c r="N2263" s="33">
        <f>IF(_xlfn.XLOOKUP(C2263,Raw_Data_Paid_23!$C$4:$C$2114,Raw_Data_Paid_23!$C$4:$C$2114,1)= 1,1,0)</f>
        <v>1</v>
      </c>
      <c r="O2263" t="str">
        <f>IF(M2263=$W$7,IF(AND(N2263,_xlfn.XLOOKUP(C2263,Raw_Data_OS_23!$C$7:$C$4518,Raw_Data_OS_23!$G$7:$G$4518,0)=G2263),"A",IF(_xlfn.XLOOKUP(C2263,Raw_Data_Paid_23!$C$4:$C$2114,Raw_Data_Paid_23!$C$4:$C$2114,"B1")="B1","B1","B2")),IF(_xlfn.XLOOKUP(C2263,Raw_Data_Paid_23!$C$4:$C$2114,Raw_Data_Paid_23!$C$4:$C$2114,"C1")="C1","C1","C2"))</f>
        <v>C1</v>
      </c>
      <c r="P2263" t="str">
        <f t="shared" si="85"/>
        <v>2021C1Motor Private</v>
      </c>
    </row>
    <row r="2264" spans="3:16" x14ac:dyDescent="0.35">
      <c r="C2264" s="6" t="s">
        <v>2594</v>
      </c>
      <c r="D2264" s="7" t="s">
        <v>5312</v>
      </c>
      <c r="E2264" s="7" t="s">
        <v>5321</v>
      </c>
      <c r="F2264" s="8" t="s">
        <v>3910</v>
      </c>
      <c r="G2264" s="9">
        <v>13632</v>
      </c>
      <c r="H2264" s="10">
        <v>2021</v>
      </c>
      <c r="I2264" s="10">
        <v>2021</v>
      </c>
      <c r="J2264" s="11" t="s">
        <v>21</v>
      </c>
      <c r="K2264" s="12">
        <v>13632</v>
      </c>
      <c r="L2264" s="12">
        <v>1</v>
      </c>
      <c r="M2264" s="33" t="str">
        <f>IF(_xlfn.XLOOKUP(C2264,Raw_Data_OS_23!$C$7:$C$4518,Raw_Data_OS_23!$G$7:$G$4518,"Paid/ Closed")="Paid/ Closed","Paid/ Closed", "Still_Outstanding")</f>
        <v>Still_Outstanding</v>
      </c>
      <c r="N2264" s="33">
        <f>IF(_xlfn.XLOOKUP(C2264,Raw_Data_Paid_23!$C$4:$C$2114,Raw_Data_Paid_23!$C$4:$C$2114,1)= 1,1,0)</f>
        <v>1</v>
      </c>
      <c r="O2264" t="str">
        <f>IF(M2264=$W$7,IF(AND(N2264,_xlfn.XLOOKUP(C2264,Raw_Data_OS_23!$C$7:$C$4518,Raw_Data_OS_23!$G$7:$G$4518,0)=G2264),"A",IF(_xlfn.XLOOKUP(C2264,Raw_Data_Paid_23!$C$4:$C$2114,Raw_Data_Paid_23!$C$4:$C$2114,"B1")="B1","B1","B2")),IF(_xlfn.XLOOKUP(C2264,Raw_Data_Paid_23!$C$4:$C$2114,Raw_Data_Paid_23!$C$4:$C$2114,"C1")="C1","C1","C2"))</f>
        <v>B1</v>
      </c>
      <c r="P2264" t="str">
        <f t="shared" si="85"/>
        <v>2021B1Motor Private</v>
      </c>
    </row>
    <row r="2265" spans="3:16" x14ac:dyDescent="0.35">
      <c r="C2265" s="6" t="s">
        <v>2285</v>
      </c>
      <c r="D2265" s="7" t="s">
        <v>5318</v>
      </c>
      <c r="E2265" s="7" t="s">
        <v>5368</v>
      </c>
      <c r="F2265" s="8" t="s">
        <v>3910</v>
      </c>
      <c r="G2265" s="9">
        <v>302950</v>
      </c>
      <c r="H2265" s="10">
        <v>2021</v>
      </c>
      <c r="I2265" s="10">
        <v>2021</v>
      </c>
      <c r="J2265" s="11" t="s">
        <v>21</v>
      </c>
      <c r="K2265" s="12">
        <v>302950</v>
      </c>
      <c r="L2265" s="12">
        <v>1</v>
      </c>
      <c r="M2265" s="33" t="str">
        <f>IF(_xlfn.XLOOKUP(C2265,Raw_Data_OS_23!$C$7:$C$4518,Raw_Data_OS_23!$G$7:$G$4518,"Paid/ Closed")="Paid/ Closed","Paid/ Closed", "Still_Outstanding")</f>
        <v>Still_Outstanding</v>
      </c>
      <c r="N2265" s="33">
        <f>IF(_xlfn.XLOOKUP(C2265,Raw_Data_Paid_23!$C$4:$C$2114,Raw_Data_Paid_23!$C$4:$C$2114,1)= 1,1,0)</f>
        <v>1</v>
      </c>
      <c r="O2265" t="str">
        <f>IF(M2265=$W$7,IF(AND(N2265,_xlfn.XLOOKUP(C2265,Raw_Data_OS_23!$C$7:$C$4518,Raw_Data_OS_23!$G$7:$G$4518,0)=G2265),"A",IF(_xlfn.XLOOKUP(C2265,Raw_Data_Paid_23!$C$4:$C$2114,Raw_Data_Paid_23!$C$4:$C$2114,"B1")="B1","B1","B2")),IF(_xlfn.XLOOKUP(C2265,Raw_Data_Paid_23!$C$4:$C$2114,Raw_Data_Paid_23!$C$4:$C$2114,"C1")="C1","C1","C2"))</f>
        <v>B1</v>
      </c>
      <c r="P2265" t="str">
        <f t="shared" si="85"/>
        <v>2021B1Motor Private</v>
      </c>
    </row>
    <row r="2266" spans="3:16" x14ac:dyDescent="0.35">
      <c r="C2266" s="6" t="s">
        <v>2286</v>
      </c>
      <c r="D2266" s="7" t="s">
        <v>5344</v>
      </c>
      <c r="E2266" s="7" t="s">
        <v>5345</v>
      </c>
      <c r="F2266" s="8" t="s">
        <v>3910</v>
      </c>
      <c r="G2266" s="9">
        <v>70813</v>
      </c>
      <c r="H2266" s="10">
        <v>2021</v>
      </c>
      <c r="I2266" s="10">
        <v>2021</v>
      </c>
      <c r="J2266" s="11" t="s">
        <v>21</v>
      </c>
      <c r="K2266" s="12">
        <v>70813</v>
      </c>
      <c r="L2266" s="12">
        <v>1</v>
      </c>
      <c r="M2266" s="33" t="str">
        <f>IF(_xlfn.XLOOKUP(C2266,Raw_Data_OS_23!$C$7:$C$4518,Raw_Data_OS_23!$G$7:$G$4518,"Paid/ Closed")="Paid/ Closed","Paid/ Closed", "Still_Outstanding")</f>
        <v>Paid/ Closed</v>
      </c>
      <c r="N2266" s="33">
        <f>IF(_xlfn.XLOOKUP(C2266,Raw_Data_Paid_23!$C$4:$C$2114,Raw_Data_Paid_23!$C$4:$C$2114,1)= 1,1,0)</f>
        <v>1</v>
      </c>
      <c r="O2266" t="str">
        <f>IF(M2266=$W$7,IF(AND(N2266,_xlfn.XLOOKUP(C2266,Raw_Data_OS_23!$C$7:$C$4518,Raw_Data_OS_23!$G$7:$G$4518,0)=G2266),"A",IF(_xlfn.XLOOKUP(C2266,Raw_Data_Paid_23!$C$4:$C$2114,Raw_Data_Paid_23!$C$4:$C$2114,"B1")="B1","B1","B2")),IF(_xlfn.XLOOKUP(C2266,Raw_Data_Paid_23!$C$4:$C$2114,Raw_Data_Paid_23!$C$4:$C$2114,"C1")="C1","C1","C2"))</f>
        <v>C1</v>
      </c>
      <c r="P2266" t="str">
        <f t="shared" si="85"/>
        <v>2021C1Motor Private</v>
      </c>
    </row>
    <row r="2267" spans="3:16" x14ac:dyDescent="0.35">
      <c r="C2267" s="6" t="s">
        <v>5388</v>
      </c>
      <c r="D2267" s="7" t="s">
        <v>5330</v>
      </c>
      <c r="E2267" s="7" t="s">
        <v>5345</v>
      </c>
      <c r="F2267" s="8" t="s">
        <v>3910</v>
      </c>
      <c r="G2267" s="9">
        <v>63300</v>
      </c>
      <c r="H2267" s="10">
        <v>2021</v>
      </c>
      <c r="I2267" s="10">
        <v>2021</v>
      </c>
      <c r="J2267" s="11" t="s">
        <v>21</v>
      </c>
      <c r="K2267" s="12">
        <v>63300</v>
      </c>
      <c r="L2267" s="12">
        <v>1</v>
      </c>
      <c r="M2267" s="33" t="str">
        <f>IF(_xlfn.XLOOKUP(C2267,Raw_Data_OS_23!$C$7:$C$4518,Raw_Data_OS_23!$G$7:$G$4518,"Paid/ Closed")="Paid/ Closed","Paid/ Closed", "Still_Outstanding")</f>
        <v>Paid/ Closed</v>
      </c>
      <c r="N2267" s="33">
        <f>IF(_xlfn.XLOOKUP(C2267,Raw_Data_Paid_23!$C$4:$C$2114,Raw_Data_Paid_23!$C$4:$C$2114,1)= 1,1,0)</f>
        <v>1</v>
      </c>
      <c r="O2267" t="str">
        <f>IF(M2267=$W$7,IF(AND(N2267,_xlfn.XLOOKUP(C2267,Raw_Data_OS_23!$C$7:$C$4518,Raw_Data_OS_23!$G$7:$G$4518,0)=G2267),"A",IF(_xlfn.XLOOKUP(C2267,Raw_Data_Paid_23!$C$4:$C$2114,Raw_Data_Paid_23!$C$4:$C$2114,"B1")="B1","B1","B2")),IF(_xlfn.XLOOKUP(C2267,Raw_Data_Paid_23!$C$4:$C$2114,Raw_Data_Paid_23!$C$4:$C$2114,"C1")="C1","C1","C2"))</f>
        <v>C1</v>
      </c>
      <c r="P2267" t="str">
        <f t="shared" si="85"/>
        <v>2021C1Motor Private</v>
      </c>
    </row>
    <row r="2268" spans="3:16" x14ac:dyDescent="0.35">
      <c r="C2268" s="6" t="s">
        <v>2595</v>
      </c>
      <c r="D2268" s="7" t="s">
        <v>5345</v>
      </c>
      <c r="E2268" s="7" t="s">
        <v>5345</v>
      </c>
      <c r="F2268" s="8" t="s">
        <v>3910</v>
      </c>
      <c r="G2268" s="9">
        <v>222000</v>
      </c>
      <c r="H2268" s="10">
        <v>2021</v>
      </c>
      <c r="I2268" s="10">
        <v>2021</v>
      </c>
      <c r="J2268" s="11" t="s">
        <v>21</v>
      </c>
      <c r="K2268" s="12">
        <v>222000</v>
      </c>
      <c r="L2268" s="12">
        <v>1</v>
      </c>
      <c r="M2268" s="33" t="str">
        <f>IF(_xlfn.XLOOKUP(C2268,Raw_Data_OS_23!$C$7:$C$4518,Raw_Data_OS_23!$G$7:$G$4518,"Paid/ Closed")="Paid/ Closed","Paid/ Closed", "Still_Outstanding")</f>
        <v>Still_Outstanding</v>
      </c>
      <c r="N2268" s="33">
        <f>IF(_xlfn.XLOOKUP(C2268,Raw_Data_Paid_23!$C$4:$C$2114,Raw_Data_Paid_23!$C$4:$C$2114,1)= 1,1,0)</f>
        <v>1</v>
      </c>
      <c r="O2268" t="str">
        <f>IF(M2268=$W$7,IF(AND(N2268,_xlfn.XLOOKUP(C2268,Raw_Data_OS_23!$C$7:$C$4518,Raw_Data_OS_23!$G$7:$G$4518,0)=G2268),"A",IF(_xlfn.XLOOKUP(C2268,Raw_Data_Paid_23!$C$4:$C$2114,Raw_Data_Paid_23!$C$4:$C$2114,"B1")="B1","B1","B2")),IF(_xlfn.XLOOKUP(C2268,Raw_Data_Paid_23!$C$4:$C$2114,Raw_Data_Paid_23!$C$4:$C$2114,"C1")="C1","C1","C2"))</f>
        <v>B1</v>
      </c>
      <c r="P2268" t="str">
        <f t="shared" si="85"/>
        <v>2021B1Motor Private</v>
      </c>
    </row>
    <row r="2269" spans="3:16" x14ac:dyDescent="0.35">
      <c r="C2269" s="6" t="s">
        <v>5389</v>
      </c>
      <c r="D2269" s="7" t="s">
        <v>4174</v>
      </c>
      <c r="E2269" s="7" t="s">
        <v>5237</v>
      </c>
      <c r="F2269" s="8" t="s">
        <v>4214</v>
      </c>
      <c r="G2269" s="9">
        <v>50000</v>
      </c>
      <c r="H2269" s="10">
        <v>2021</v>
      </c>
      <c r="I2269" s="10">
        <v>2021</v>
      </c>
      <c r="J2269" s="11" t="s">
        <v>21</v>
      </c>
      <c r="K2269" s="12">
        <v>50000</v>
      </c>
      <c r="L2269" s="12">
        <v>1</v>
      </c>
      <c r="M2269" s="33" t="str">
        <f>IF(_xlfn.XLOOKUP(C2269,Raw_Data_OS_23!$C$7:$C$4518,Raw_Data_OS_23!$G$7:$G$4518,"Paid/ Closed")="Paid/ Closed","Paid/ Closed", "Still_Outstanding")</f>
        <v>Still_Outstanding</v>
      </c>
      <c r="N2269" s="33">
        <f>IF(_xlfn.XLOOKUP(C2269,Raw_Data_Paid_23!$C$4:$C$2114,Raw_Data_Paid_23!$C$4:$C$2114,1)= 1,1,0)</f>
        <v>1</v>
      </c>
      <c r="O2269" t="str">
        <f>IF(M2269=$W$7,IF(AND(N2269,_xlfn.XLOOKUP(C2269,Raw_Data_OS_23!$C$7:$C$4518,Raw_Data_OS_23!$G$7:$G$4518,0)=G2269),"A",IF(_xlfn.XLOOKUP(C2269,Raw_Data_Paid_23!$C$4:$C$2114,Raw_Data_Paid_23!$C$4:$C$2114,"B1")="B1","B1","B2")),IF(_xlfn.XLOOKUP(C2269,Raw_Data_Paid_23!$C$4:$C$2114,Raw_Data_Paid_23!$C$4:$C$2114,"C1")="C1","C1","C2"))</f>
        <v>A</v>
      </c>
      <c r="P2269" t="str">
        <f t="shared" si="85"/>
        <v>2021ALiability</v>
      </c>
    </row>
    <row r="2270" spans="3:16" x14ac:dyDescent="0.35">
      <c r="C2270" s="6" t="s">
        <v>2287</v>
      </c>
      <c r="D2270" s="7" t="s">
        <v>5320</v>
      </c>
      <c r="E2270" s="7" t="s">
        <v>5345</v>
      </c>
      <c r="F2270" s="8" t="s">
        <v>3908</v>
      </c>
      <c r="G2270" s="9">
        <v>532</v>
      </c>
      <c r="H2270" s="10">
        <v>2021</v>
      </c>
      <c r="I2270" s="10">
        <v>2021</v>
      </c>
      <c r="J2270" s="11" t="s">
        <v>21</v>
      </c>
      <c r="K2270" s="12">
        <v>532</v>
      </c>
      <c r="L2270" s="12">
        <v>1</v>
      </c>
      <c r="M2270" s="33" t="str">
        <f>IF(_xlfn.XLOOKUP(C2270,Raw_Data_OS_23!$C$7:$C$4518,Raw_Data_OS_23!$G$7:$G$4518,"Paid/ Closed")="Paid/ Closed","Paid/ Closed", "Still_Outstanding")</f>
        <v>Paid/ Closed</v>
      </c>
      <c r="N2270" s="33">
        <f>IF(_xlfn.XLOOKUP(C2270,Raw_Data_Paid_23!$C$4:$C$2114,Raw_Data_Paid_23!$C$4:$C$2114,1)= 1,1,0)</f>
        <v>1</v>
      </c>
      <c r="O2270" t="str">
        <f>IF(M2270=$W$7,IF(AND(N2270,_xlfn.XLOOKUP(C2270,Raw_Data_OS_23!$C$7:$C$4518,Raw_Data_OS_23!$G$7:$G$4518,0)=G2270),"A",IF(_xlfn.XLOOKUP(C2270,Raw_Data_Paid_23!$C$4:$C$2114,Raw_Data_Paid_23!$C$4:$C$2114,"B1")="B1","B1","B2")),IF(_xlfn.XLOOKUP(C2270,Raw_Data_Paid_23!$C$4:$C$2114,Raw_Data_Paid_23!$C$4:$C$2114,"C1")="C1","C1","C2"))</f>
        <v>C1</v>
      </c>
      <c r="P2270" t="str">
        <f t="shared" si="85"/>
        <v>2021C1Motor Commercial</v>
      </c>
    </row>
    <row r="2271" spans="3:16" x14ac:dyDescent="0.35">
      <c r="C2271" s="6" t="s">
        <v>2288</v>
      </c>
      <c r="D2271" s="7" t="s">
        <v>5345</v>
      </c>
      <c r="E2271" s="7" t="s">
        <v>5390</v>
      </c>
      <c r="F2271" s="8" t="s">
        <v>3910</v>
      </c>
      <c r="G2271" s="9">
        <v>19904</v>
      </c>
      <c r="H2271" s="10">
        <v>2021</v>
      </c>
      <c r="I2271" s="10">
        <v>2021</v>
      </c>
      <c r="J2271" s="11" t="s">
        <v>21</v>
      </c>
      <c r="K2271" s="12">
        <v>19904</v>
      </c>
      <c r="L2271" s="12">
        <v>1</v>
      </c>
      <c r="M2271" s="33" t="str">
        <f>IF(_xlfn.XLOOKUP(C2271,Raw_Data_OS_23!$C$7:$C$4518,Raw_Data_OS_23!$G$7:$G$4518,"Paid/ Closed")="Paid/ Closed","Paid/ Closed", "Still_Outstanding")</f>
        <v>Still_Outstanding</v>
      </c>
      <c r="N2271" s="33">
        <f>IF(_xlfn.XLOOKUP(C2271,Raw_Data_Paid_23!$C$4:$C$2114,Raw_Data_Paid_23!$C$4:$C$2114,1)= 1,1,0)</f>
        <v>1</v>
      </c>
      <c r="O2271" t="str">
        <f>IF(M2271=$W$7,IF(AND(N2271,_xlfn.XLOOKUP(C2271,Raw_Data_OS_23!$C$7:$C$4518,Raw_Data_OS_23!$G$7:$G$4518,0)=G2271),"A",IF(_xlfn.XLOOKUP(C2271,Raw_Data_Paid_23!$C$4:$C$2114,Raw_Data_Paid_23!$C$4:$C$2114,"B1")="B1","B1","B2")),IF(_xlfn.XLOOKUP(C2271,Raw_Data_Paid_23!$C$4:$C$2114,Raw_Data_Paid_23!$C$4:$C$2114,"C1")="C1","C1","C2"))</f>
        <v>B1</v>
      </c>
      <c r="P2271" t="str">
        <f t="shared" si="85"/>
        <v>2021B1Motor Private</v>
      </c>
    </row>
    <row r="2272" spans="3:16" x14ac:dyDescent="0.35">
      <c r="C2272" s="6" t="s">
        <v>2596</v>
      </c>
      <c r="D2272" s="7" t="s">
        <v>5324</v>
      </c>
      <c r="E2272" s="7" t="s">
        <v>5344</v>
      </c>
      <c r="F2272" s="8" t="s">
        <v>3910</v>
      </c>
      <c r="G2272" s="9">
        <v>130000</v>
      </c>
      <c r="H2272" s="10">
        <v>2021</v>
      </c>
      <c r="I2272" s="10">
        <v>2021</v>
      </c>
      <c r="J2272" s="11" t="s">
        <v>21</v>
      </c>
      <c r="K2272" s="12">
        <v>130000</v>
      </c>
      <c r="L2272" s="12">
        <v>1</v>
      </c>
      <c r="M2272" s="33" t="str">
        <f>IF(_xlfn.XLOOKUP(C2272,Raw_Data_OS_23!$C$7:$C$4518,Raw_Data_OS_23!$G$7:$G$4518,"Paid/ Closed")="Paid/ Closed","Paid/ Closed", "Still_Outstanding")</f>
        <v>Still_Outstanding</v>
      </c>
      <c r="N2272" s="33">
        <f>IF(_xlfn.XLOOKUP(C2272,Raw_Data_Paid_23!$C$4:$C$2114,Raw_Data_Paid_23!$C$4:$C$2114,1)= 1,1,0)</f>
        <v>1</v>
      </c>
      <c r="O2272" t="str">
        <f>IF(M2272=$W$7,IF(AND(N2272,_xlfn.XLOOKUP(C2272,Raw_Data_OS_23!$C$7:$C$4518,Raw_Data_OS_23!$G$7:$G$4518,0)=G2272),"A",IF(_xlfn.XLOOKUP(C2272,Raw_Data_Paid_23!$C$4:$C$2114,Raw_Data_Paid_23!$C$4:$C$2114,"B1")="B1","B1","B2")),IF(_xlfn.XLOOKUP(C2272,Raw_Data_Paid_23!$C$4:$C$2114,Raw_Data_Paid_23!$C$4:$C$2114,"C1")="C1","C1","C2"))</f>
        <v>B1</v>
      </c>
      <c r="P2272" t="str">
        <f t="shared" si="85"/>
        <v>2021B1Motor Private</v>
      </c>
    </row>
    <row r="2273" spans="3:16" x14ac:dyDescent="0.35">
      <c r="C2273" s="6" t="s">
        <v>2597</v>
      </c>
      <c r="D2273" s="7" t="s">
        <v>5319</v>
      </c>
      <c r="E2273" s="7" t="s">
        <v>5390</v>
      </c>
      <c r="F2273" s="8" t="s">
        <v>3908</v>
      </c>
      <c r="G2273" s="9">
        <v>66000</v>
      </c>
      <c r="H2273" s="10">
        <v>2021</v>
      </c>
      <c r="I2273" s="10">
        <v>2021</v>
      </c>
      <c r="J2273" s="11" t="s">
        <v>21</v>
      </c>
      <c r="K2273" s="12">
        <v>66000</v>
      </c>
      <c r="L2273" s="12">
        <v>1</v>
      </c>
      <c r="M2273" s="33" t="str">
        <f>IF(_xlfn.XLOOKUP(C2273,Raw_Data_OS_23!$C$7:$C$4518,Raw_Data_OS_23!$G$7:$G$4518,"Paid/ Closed")="Paid/ Closed","Paid/ Closed", "Still_Outstanding")</f>
        <v>Still_Outstanding</v>
      </c>
      <c r="N2273" s="33">
        <f>IF(_xlfn.XLOOKUP(C2273,Raw_Data_Paid_23!$C$4:$C$2114,Raw_Data_Paid_23!$C$4:$C$2114,1)= 1,1,0)</f>
        <v>1</v>
      </c>
      <c r="O2273" t="str">
        <f>IF(M2273=$W$7,IF(AND(N2273,_xlfn.XLOOKUP(C2273,Raw_Data_OS_23!$C$7:$C$4518,Raw_Data_OS_23!$G$7:$G$4518,0)=G2273),"A",IF(_xlfn.XLOOKUP(C2273,Raw_Data_Paid_23!$C$4:$C$2114,Raw_Data_Paid_23!$C$4:$C$2114,"B1")="B1","B1","B2")),IF(_xlfn.XLOOKUP(C2273,Raw_Data_Paid_23!$C$4:$C$2114,Raw_Data_Paid_23!$C$4:$C$2114,"C1")="C1","C1","C2"))</f>
        <v>A</v>
      </c>
      <c r="P2273" t="str">
        <f t="shared" si="85"/>
        <v>2021AMotor Commercial</v>
      </c>
    </row>
    <row r="2274" spans="3:16" x14ac:dyDescent="0.35">
      <c r="C2274" s="6" t="s">
        <v>2598</v>
      </c>
      <c r="D2274" s="7" t="s">
        <v>5330</v>
      </c>
      <c r="E2274" s="7" t="s">
        <v>5390</v>
      </c>
      <c r="F2274" s="8" t="s">
        <v>3910</v>
      </c>
      <c r="G2274" s="9">
        <v>1050000</v>
      </c>
      <c r="H2274" s="10">
        <v>2021</v>
      </c>
      <c r="I2274" s="10">
        <v>2021</v>
      </c>
      <c r="J2274" s="11" t="s">
        <v>21</v>
      </c>
      <c r="K2274" s="12">
        <v>1050000</v>
      </c>
      <c r="L2274" s="12">
        <v>1</v>
      </c>
      <c r="M2274" s="33" t="str">
        <f>IF(_xlfn.XLOOKUP(C2274,Raw_Data_OS_23!$C$7:$C$4518,Raw_Data_OS_23!$G$7:$G$4518,"Paid/ Closed")="Paid/ Closed","Paid/ Closed", "Still_Outstanding")</f>
        <v>Still_Outstanding</v>
      </c>
      <c r="N2274" s="33">
        <f>IF(_xlfn.XLOOKUP(C2274,Raw_Data_Paid_23!$C$4:$C$2114,Raw_Data_Paid_23!$C$4:$C$2114,1)= 1,1,0)</f>
        <v>0</v>
      </c>
      <c r="O2274" t="str">
        <f>IF(M2274=$W$7,IF(AND(N2274,_xlfn.XLOOKUP(C2274,Raw_Data_OS_23!$C$7:$C$4518,Raw_Data_OS_23!$G$7:$G$4518,0)=G2274),"A",IF(_xlfn.XLOOKUP(C2274,Raw_Data_Paid_23!$C$4:$C$2114,Raw_Data_Paid_23!$C$4:$C$2114,"B1")="B1","B1","B2")),IF(_xlfn.XLOOKUP(C2274,Raw_Data_Paid_23!$C$4:$C$2114,Raw_Data_Paid_23!$C$4:$C$2114,"C1")="C1","C1","C2"))</f>
        <v>B2</v>
      </c>
      <c r="P2274" t="str">
        <f t="shared" si="85"/>
        <v>2021B2Motor Private</v>
      </c>
    </row>
    <row r="2275" spans="3:16" x14ac:dyDescent="0.35">
      <c r="C2275" s="6" t="s">
        <v>2289</v>
      </c>
      <c r="D2275" s="7" t="s">
        <v>5330</v>
      </c>
      <c r="E2275" s="7" t="s">
        <v>5345</v>
      </c>
      <c r="F2275" s="8" t="s">
        <v>3910</v>
      </c>
      <c r="G2275" s="9">
        <v>11000</v>
      </c>
      <c r="H2275" s="10">
        <v>2021</v>
      </c>
      <c r="I2275" s="10">
        <v>2021</v>
      </c>
      <c r="J2275" s="11" t="s">
        <v>21</v>
      </c>
      <c r="K2275" s="12">
        <v>11000</v>
      </c>
      <c r="L2275" s="12">
        <v>1</v>
      </c>
      <c r="M2275" s="33" t="str">
        <f>IF(_xlfn.XLOOKUP(C2275,Raw_Data_OS_23!$C$7:$C$4518,Raw_Data_OS_23!$G$7:$G$4518,"Paid/ Closed")="Paid/ Closed","Paid/ Closed", "Still_Outstanding")</f>
        <v>Still_Outstanding</v>
      </c>
      <c r="N2275" s="33">
        <f>IF(_xlfn.XLOOKUP(C2275,Raw_Data_Paid_23!$C$4:$C$2114,Raw_Data_Paid_23!$C$4:$C$2114,1)= 1,1,0)</f>
        <v>1</v>
      </c>
      <c r="O2275" t="str">
        <f>IF(M2275=$W$7,IF(AND(N2275,_xlfn.XLOOKUP(C2275,Raw_Data_OS_23!$C$7:$C$4518,Raw_Data_OS_23!$G$7:$G$4518,0)=G2275),"A",IF(_xlfn.XLOOKUP(C2275,Raw_Data_Paid_23!$C$4:$C$2114,Raw_Data_Paid_23!$C$4:$C$2114,"B1")="B1","B1","B2")),IF(_xlfn.XLOOKUP(C2275,Raw_Data_Paid_23!$C$4:$C$2114,Raw_Data_Paid_23!$C$4:$C$2114,"C1")="C1","C1","C2"))</f>
        <v>B1</v>
      </c>
      <c r="P2275" t="str">
        <f t="shared" si="85"/>
        <v>2021B1Motor Private</v>
      </c>
    </row>
    <row r="2276" spans="3:16" x14ac:dyDescent="0.35">
      <c r="C2276" s="6" t="s">
        <v>2599</v>
      </c>
      <c r="D2276" s="7" t="s">
        <v>5368</v>
      </c>
      <c r="E2276" s="7" t="s">
        <v>5345</v>
      </c>
      <c r="F2276" s="8" t="s">
        <v>3910</v>
      </c>
      <c r="G2276" s="9">
        <v>105400</v>
      </c>
      <c r="H2276" s="10">
        <v>2021</v>
      </c>
      <c r="I2276" s="10">
        <v>2021</v>
      </c>
      <c r="J2276" s="11" t="s">
        <v>21</v>
      </c>
      <c r="K2276" s="12">
        <v>105400</v>
      </c>
      <c r="L2276" s="12">
        <v>1</v>
      </c>
      <c r="M2276" s="33" t="str">
        <f>IF(_xlfn.XLOOKUP(C2276,Raw_Data_OS_23!$C$7:$C$4518,Raw_Data_OS_23!$G$7:$G$4518,"Paid/ Closed")="Paid/ Closed","Paid/ Closed", "Still_Outstanding")</f>
        <v>Still_Outstanding</v>
      </c>
      <c r="N2276" s="33">
        <f>IF(_xlfn.XLOOKUP(C2276,Raw_Data_Paid_23!$C$4:$C$2114,Raw_Data_Paid_23!$C$4:$C$2114,1)= 1,1,0)</f>
        <v>0</v>
      </c>
      <c r="O2276" t="str">
        <f>IF(M2276=$W$7,IF(AND(N2276,_xlfn.XLOOKUP(C2276,Raw_Data_OS_23!$C$7:$C$4518,Raw_Data_OS_23!$G$7:$G$4518,0)=G2276),"A",IF(_xlfn.XLOOKUP(C2276,Raw_Data_Paid_23!$C$4:$C$2114,Raw_Data_Paid_23!$C$4:$C$2114,"B1")="B1","B1","B2")),IF(_xlfn.XLOOKUP(C2276,Raw_Data_Paid_23!$C$4:$C$2114,Raw_Data_Paid_23!$C$4:$C$2114,"C1")="C1","C1","C2"))</f>
        <v>B2</v>
      </c>
      <c r="P2276" t="str">
        <f t="shared" si="85"/>
        <v>2021B2Motor Private</v>
      </c>
    </row>
    <row r="2277" spans="3:16" x14ac:dyDescent="0.35">
      <c r="C2277" s="6" t="s">
        <v>2600</v>
      </c>
      <c r="D2277" s="7" t="s">
        <v>5313</v>
      </c>
      <c r="E2277" s="7" t="s">
        <v>5390</v>
      </c>
      <c r="F2277" s="8" t="s">
        <v>3910</v>
      </c>
      <c r="G2277" s="9">
        <v>100</v>
      </c>
      <c r="H2277" s="10">
        <v>2021</v>
      </c>
      <c r="I2277" s="10">
        <v>2021</v>
      </c>
      <c r="J2277" s="11" t="s">
        <v>21</v>
      </c>
      <c r="K2277" s="12">
        <v>100</v>
      </c>
      <c r="L2277" s="12">
        <v>1</v>
      </c>
      <c r="M2277" s="33" t="str">
        <f>IF(_xlfn.XLOOKUP(C2277,Raw_Data_OS_23!$C$7:$C$4518,Raw_Data_OS_23!$G$7:$G$4518,"Paid/ Closed")="Paid/ Closed","Paid/ Closed", "Still_Outstanding")</f>
        <v>Paid/ Closed</v>
      </c>
      <c r="N2277" s="33">
        <f>IF(_xlfn.XLOOKUP(C2277,Raw_Data_Paid_23!$C$4:$C$2114,Raw_Data_Paid_23!$C$4:$C$2114,1)= 1,1,0)</f>
        <v>1</v>
      </c>
      <c r="O2277" t="str">
        <f>IF(M2277=$W$7,IF(AND(N2277,_xlfn.XLOOKUP(C2277,Raw_Data_OS_23!$C$7:$C$4518,Raw_Data_OS_23!$G$7:$G$4518,0)=G2277),"A",IF(_xlfn.XLOOKUP(C2277,Raw_Data_Paid_23!$C$4:$C$2114,Raw_Data_Paid_23!$C$4:$C$2114,"B1")="B1","B1","B2")),IF(_xlfn.XLOOKUP(C2277,Raw_Data_Paid_23!$C$4:$C$2114,Raw_Data_Paid_23!$C$4:$C$2114,"C1")="C1","C1","C2"))</f>
        <v>C1</v>
      </c>
      <c r="P2277" t="str">
        <f t="shared" si="85"/>
        <v>2021C1Motor Private</v>
      </c>
    </row>
    <row r="2278" spans="3:16" x14ac:dyDescent="0.35">
      <c r="C2278" s="6" t="s">
        <v>2601</v>
      </c>
      <c r="D2278" s="7" t="s">
        <v>5322</v>
      </c>
      <c r="E2278" s="7" t="s">
        <v>5390</v>
      </c>
      <c r="F2278" s="8" t="s">
        <v>3910</v>
      </c>
      <c r="G2278" s="9">
        <v>34125</v>
      </c>
      <c r="H2278" s="10">
        <v>2021</v>
      </c>
      <c r="I2278" s="10">
        <v>2021</v>
      </c>
      <c r="J2278" s="11" t="s">
        <v>21</v>
      </c>
      <c r="K2278" s="12">
        <v>34125</v>
      </c>
      <c r="L2278" s="12">
        <v>1</v>
      </c>
      <c r="M2278" s="33" t="str">
        <f>IF(_xlfn.XLOOKUP(C2278,Raw_Data_OS_23!$C$7:$C$4518,Raw_Data_OS_23!$G$7:$G$4518,"Paid/ Closed")="Paid/ Closed","Paid/ Closed", "Still_Outstanding")</f>
        <v>Paid/ Closed</v>
      </c>
      <c r="N2278" s="33">
        <f>IF(_xlfn.XLOOKUP(C2278,Raw_Data_Paid_23!$C$4:$C$2114,Raw_Data_Paid_23!$C$4:$C$2114,1)= 1,1,0)</f>
        <v>1</v>
      </c>
      <c r="O2278" t="str">
        <f>IF(M2278=$W$7,IF(AND(N2278,_xlfn.XLOOKUP(C2278,Raw_Data_OS_23!$C$7:$C$4518,Raw_Data_OS_23!$G$7:$G$4518,0)=G2278),"A",IF(_xlfn.XLOOKUP(C2278,Raw_Data_Paid_23!$C$4:$C$2114,Raw_Data_Paid_23!$C$4:$C$2114,"B1")="B1","B1","B2")),IF(_xlfn.XLOOKUP(C2278,Raw_Data_Paid_23!$C$4:$C$2114,Raw_Data_Paid_23!$C$4:$C$2114,"C1")="C1","C1","C2"))</f>
        <v>C1</v>
      </c>
      <c r="P2278" t="str">
        <f t="shared" si="85"/>
        <v>2021C1Motor Private</v>
      </c>
    </row>
    <row r="2279" spans="3:16" x14ac:dyDescent="0.35">
      <c r="C2279" s="6" t="s">
        <v>2602</v>
      </c>
      <c r="D2279" s="7" t="s">
        <v>5320</v>
      </c>
      <c r="E2279" s="7" t="s">
        <v>5321</v>
      </c>
      <c r="F2279" s="8" t="s">
        <v>3910</v>
      </c>
      <c r="G2279" s="9">
        <v>11192</v>
      </c>
      <c r="H2279" s="10">
        <v>2021</v>
      </c>
      <c r="I2279" s="10">
        <v>2021</v>
      </c>
      <c r="J2279" s="11" t="s">
        <v>21</v>
      </c>
      <c r="K2279" s="12">
        <v>11192</v>
      </c>
      <c r="L2279" s="12">
        <v>1</v>
      </c>
      <c r="M2279" s="33" t="str">
        <f>IF(_xlfn.XLOOKUP(C2279,Raw_Data_OS_23!$C$7:$C$4518,Raw_Data_OS_23!$G$7:$G$4518,"Paid/ Closed")="Paid/ Closed","Paid/ Closed", "Still_Outstanding")</f>
        <v>Still_Outstanding</v>
      </c>
      <c r="N2279" s="33">
        <f>IF(_xlfn.XLOOKUP(C2279,Raw_Data_Paid_23!$C$4:$C$2114,Raw_Data_Paid_23!$C$4:$C$2114,1)= 1,1,0)</f>
        <v>1</v>
      </c>
      <c r="O2279" t="str">
        <f>IF(M2279=$W$7,IF(AND(N2279,_xlfn.XLOOKUP(C2279,Raw_Data_OS_23!$C$7:$C$4518,Raw_Data_OS_23!$G$7:$G$4518,0)=G2279),"A",IF(_xlfn.XLOOKUP(C2279,Raw_Data_Paid_23!$C$4:$C$2114,Raw_Data_Paid_23!$C$4:$C$2114,"B1")="B1","B1","B2")),IF(_xlfn.XLOOKUP(C2279,Raw_Data_Paid_23!$C$4:$C$2114,Raw_Data_Paid_23!$C$4:$C$2114,"C1")="C1","C1","C2"))</f>
        <v>B1</v>
      </c>
      <c r="P2279" t="str">
        <f t="shared" si="85"/>
        <v>2021B1Motor Private</v>
      </c>
    </row>
    <row r="2280" spans="3:16" x14ac:dyDescent="0.35">
      <c r="C2280" s="6" t="s">
        <v>2603</v>
      </c>
      <c r="D2280" s="7" t="s">
        <v>5331</v>
      </c>
      <c r="E2280" s="7" t="s">
        <v>5345</v>
      </c>
      <c r="F2280" s="8" t="s">
        <v>3910</v>
      </c>
      <c r="G2280" s="9">
        <v>51187.5</v>
      </c>
      <c r="H2280" s="10">
        <v>2021</v>
      </c>
      <c r="I2280" s="10">
        <v>2021</v>
      </c>
      <c r="J2280" s="11" t="s">
        <v>21</v>
      </c>
      <c r="K2280" s="12">
        <v>51187.5</v>
      </c>
      <c r="L2280" s="12">
        <v>1</v>
      </c>
      <c r="M2280" s="33" t="str">
        <f>IF(_xlfn.XLOOKUP(C2280,Raw_Data_OS_23!$C$7:$C$4518,Raw_Data_OS_23!$G$7:$G$4518,"Paid/ Closed")="Paid/ Closed","Paid/ Closed", "Still_Outstanding")</f>
        <v>Still_Outstanding</v>
      </c>
      <c r="N2280" s="33">
        <f>IF(_xlfn.XLOOKUP(C2280,Raw_Data_Paid_23!$C$4:$C$2114,Raw_Data_Paid_23!$C$4:$C$2114,1)= 1,1,0)</f>
        <v>1</v>
      </c>
      <c r="O2280" t="str">
        <f>IF(M2280=$W$7,IF(AND(N2280,_xlfn.XLOOKUP(C2280,Raw_Data_OS_23!$C$7:$C$4518,Raw_Data_OS_23!$G$7:$G$4518,0)=G2280),"A",IF(_xlfn.XLOOKUP(C2280,Raw_Data_Paid_23!$C$4:$C$2114,Raw_Data_Paid_23!$C$4:$C$2114,"B1")="B1","B1","B2")),IF(_xlfn.XLOOKUP(C2280,Raw_Data_Paid_23!$C$4:$C$2114,Raw_Data_Paid_23!$C$4:$C$2114,"C1")="C1","C1","C2"))</f>
        <v>A</v>
      </c>
      <c r="P2280" t="str">
        <f t="shared" si="85"/>
        <v>2021AMotor Private</v>
      </c>
    </row>
    <row r="2281" spans="3:16" x14ac:dyDescent="0.35">
      <c r="C2281" s="6" t="s">
        <v>2290</v>
      </c>
      <c r="D2281" s="7" t="s">
        <v>5331</v>
      </c>
      <c r="E2281" s="7" t="s">
        <v>5390</v>
      </c>
      <c r="F2281" s="8" t="s">
        <v>3910</v>
      </c>
      <c r="G2281" s="9">
        <v>178800</v>
      </c>
      <c r="H2281" s="10">
        <v>2021</v>
      </c>
      <c r="I2281" s="10">
        <v>2021</v>
      </c>
      <c r="J2281" s="11" t="s">
        <v>21</v>
      </c>
      <c r="K2281" s="12">
        <v>178800</v>
      </c>
      <c r="L2281" s="12">
        <v>1</v>
      </c>
      <c r="M2281" s="33" t="str">
        <f>IF(_xlfn.XLOOKUP(C2281,Raw_Data_OS_23!$C$7:$C$4518,Raw_Data_OS_23!$G$7:$G$4518,"Paid/ Closed")="Paid/ Closed","Paid/ Closed", "Still_Outstanding")</f>
        <v>Still_Outstanding</v>
      </c>
      <c r="N2281" s="33">
        <f>IF(_xlfn.XLOOKUP(C2281,Raw_Data_Paid_23!$C$4:$C$2114,Raw_Data_Paid_23!$C$4:$C$2114,1)= 1,1,0)</f>
        <v>1</v>
      </c>
      <c r="O2281" t="str">
        <f>IF(M2281=$W$7,IF(AND(N2281,_xlfn.XLOOKUP(C2281,Raw_Data_OS_23!$C$7:$C$4518,Raw_Data_OS_23!$G$7:$G$4518,0)=G2281),"A",IF(_xlfn.XLOOKUP(C2281,Raw_Data_Paid_23!$C$4:$C$2114,Raw_Data_Paid_23!$C$4:$C$2114,"B1")="B1","B1","B2")),IF(_xlfn.XLOOKUP(C2281,Raw_Data_Paid_23!$C$4:$C$2114,Raw_Data_Paid_23!$C$4:$C$2114,"C1")="C1","C1","C2"))</f>
        <v>B1</v>
      </c>
      <c r="P2281" t="str">
        <f t="shared" si="85"/>
        <v>2021B1Motor Private</v>
      </c>
    </row>
    <row r="2282" spans="3:16" x14ac:dyDescent="0.35">
      <c r="C2282" s="6" t="s">
        <v>2604</v>
      </c>
      <c r="D2282" s="7" t="s">
        <v>5324</v>
      </c>
      <c r="E2282" s="7" t="s">
        <v>5368</v>
      </c>
      <c r="F2282" s="8" t="s">
        <v>3908</v>
      </c>
      <c r="G2282" s="9">
        <v>41973.75</v>
      </c>
      <c r="H2282" s="10">
        <v>2021</v>
      </c>
      <c r="I2282" s="10">
        <v>2021</v>
      </c>
      <c r="J2282" s="11" t="s">
        <v>21</v>
      </c>
      <c r="K2282" s="12">
        <v>41973.75</v>
      </c>
      <c r="L2282" s="12">
        <v>1</v>
      </c>
      <c r="M2282" s="33" t="str">
        <f>IF(_xlfn.XLOOKUP(C2282,Raw_Data_OS_23!$C$7:$C$4518,Raw_Data_OS_23!$G$7:$G$4518,"Paid/ Closed")="Paid/ Closed","Paid/ Closed", "Still_Outstanding")</f>
        <v>Paid/ Closed</v>
      </c>
      <c r="N2282" s="33">
        <f>IF(_xlfn.XLOOKUP(C2282,Raw_Data_Paid_23!$C$4:$C$2114,Raw_Data_Paid_23!$C$4:$C$2114,1)= 1,1,0)</f>
        <v>1</v>
      </c>
      <c r="O2282" t="str">
        <f>IF(M2282=$W$7,IF(AND(N2282,_xlfn.XLOOKUP(C2282,Raw_Data_OS_23!$C$7:$C$4518,Raw_Data_OS_23!$G$7:$G$4518,0)=G2282),"A",IF(_xlfn.XLOOKUP(C2282,Raw_Data_Paid_23!$C$4:$C$2114,Raw_Data_Paid_23!$C$4:$C$2114,"B1")="B1","B1","B2")),IF(_xlfn.XLOOKUP(C2282,Raw_Data_Paid_23!$C$4:$C$2114,Raw_Data_Paid_23!$C$4:$C$2114,"C1")="C1","C1","C2"))</f>
        <v>C1</v>
      </c>
      <c r="P2282" t="str">
        <f t="shared" si="85"/>
        <v>2021C1Motor Commercial</v>
      </c>
    </row>
    <row r="2283" spans="3:16" x14ac:dyDescent="0.35">
      <c r="C2283" s="6" t="s">
        <v>2291</v>
      </c>
      <c r="D2283" s="7" t="s">
        <v>5318</v>
      </c>
      <c r="E2283" s="7" t="s">
        <v>5331</v>
      </c>
      <c r="F2283" s="8" t="s">
        <v>3908</v>
      </c>
      <c r="G2283" s="9">
        <v>9654</v>
      </c>
      <c r="H2283" s="10">
        <v>2021</v>
      </c>
      <c r="I2283" s="10">
        <v>2021</v>
      </c>
      <c r="J2283" s="11" t="s">
        <v>21</v>
      </c>
      <c r="K2283" s="12">
        <v>9654</v>
      </c>
      <c r="L2283" s="12">
        <v>1</v>
      </c>
      <c r="M2283" s="33" t="str">
        <f>IF(_xlfn.XLOOKUP(C2283,Raw_Data_OS_23!$C$7:$C$4518,Raw_Data_OS_23!$G$7:$G$4518,"Paid/ Closed")="Paid/ Closed","Paid/ Closed", "Still_Outstanding")</f>
        <v>Paid/ Closed</v>
      </c>
      <c r="N2283" s="33">
        <f>IF(_xlfn.XLOOKUP(C2283,Raw_Data_Paid_23!$C$4:$C$2114,Raw_Data_Paid_23!$C$4:$C$2114,1)= 1,1,0)</f>
        <v>1</v>
      </c>
      <c r="O2283" t="str">
        <f>IF(M2283=$W$7,IF(AND(N2283,_xlfn.XLOOKUP(C2283,Raw_Data_OS_23!$C$7:$C$4518,Raw_Data_OS_23!$G$7:$G$4518,0)=G2283),"A",IF(_xlfn.XLOOKUP(C2283,Raw_Data_Paid_23!$C$4:$C$2114,Raw_Data_Paid_23!$C$4:$C$2114,"B1")="B1","B1","B2")),IF(_xlfn.XLOOKUP(C2283,Raw_Data_Paid_23!$C$4:$C$2114,Raw_Data_Paid_23!$C$4:$C$2114,"C1")="C1","C1","C2"))</f>
        <v>C1</v>
      </c>
      <c r="P2283" t="str">
        <f t="shared" si="85"/>
        <v>2021C1Motor Commercial</v>
      </c>
    </row>
    <row r="2284" spans="3:16" x14ac:dyDescent="0.35">
      <c r="C2284" s="6" t="s">
        <v>2605</v>
      </c>
      <c r="D2284" s="7" t="s">
        <v>5368</v>
      </c>
      <c r="E2284" s="7" t="s">
        <v>5391</v>
      </c>
      <c r="F2284" s="8" t="s">
        <v>3910</v>
      </c>
      <c r="G2284" s="9">
        <v>50000</v>
      </c>
      <c r="H2284" s="10">
        <v>2021</v>
      </c>
      <c r="I2284" s="10">
        <v>2021</v>
      </c>
      <c r="J2284" s="11" t="s">
        <v>21</v>
      </c>
      <c r="K2284" s="12">
        <v>50000</v>
      </c>
      <c r="L2284" s="12">
        <v>1</v>
      </c>
      <c r="M2284" s="33" t="str">
        <f>IF(_xlfn.XLOOKUP(C2284,Raw_Data_OS_23!$C$7:$C$4518,Raw_Data_OS_23!$G$7:$G$4518,"Paid/ Closed")="Paid/ Closed","Paid/ Closed", "Still_Outstanding")</f>
        <v>Still_Outstanding</v>
      </c>
      <c r="N2284" s="33">
        <f>IF(_xlfn.XLOOKUP(C2284,Raw_Data_Paid_23!$C$4:$C$2114,Raw_Data_Paid_23!$C$4:$C$2114,1)= 1,1,0)</f>
        <v>1</v>
      </c>
      <c r="O2284" t="str">
        <f>IF(M2284=$W$7,IF(AND(N2284,_xlfn.XLOOKUP(C2284,Raw_Data_OS_23!$C$7:$C$4518,Raw_Data_OS_23!$G$7:$G$4518,0)=G2284),"A",IF(_xlfn.XLOOKUP(C2284,Raw_Data_Paid_23!$C$4:$C$2114,Raw_Data_Paid_23!$C$4:$C$2114,"B1")="B1","B1","B2")),IF(_xlfn.XLOOKUP(C2284,Raw_Data_Paid_23!$C$4:$C$2114,Raw_Data_Paid_23!$C$4:$C$2114,"C1")="C1","C1","C2"))</f>
        <v>B1</v>
      </c>
      <c r="P2284" t="str">
        <f t="shared" si="85"/>
        <v>2021B1Motor Private</v>
      </c>
    </row>
    <row r="2285" spans="3:16" x14ac:dyDescent="0.35">
      <c r="C2285" s="6" t="s">
        <v>2292</v>
      </c>
      <c r="D2285" s="7" t="s">
        <v>5390</v>
      </c>
      <c r="E2285" s="7" t="s">
        <v>5392</v>
      </c>
      <c r="F2285" s="8" t="s">
        <v>3908</v>
      </c>
      <c r="G2285" s="9">
        <v>68</v>
      </c>
      <c r="H2285" s="10">
        <v>2021</v>
      </c>
      <c r="I2285" s="10">
        <v>2021</v>
      </c>
      <c r="J2285" s="11" t="s">
        <v>21</v>
      </c>
      <c r="K2285" s="12">
        <v>68</v>
      </c>
      <c r="L2285" s="12">
        <v>1</v>
      </c>
      <c r="M2285" s="33" t="str">
        <f>IF(_xlfn.XLOOKUP(C2285,Raw_Data_OS_23!$C$7:$C$4518,Raw_Data_OS_23!$G$7:$G$4518,"Paid/ Closed")="Paid/ Closed","Paid/ Closed", "Still_Outstanding")</f>
        <v>Paid/ Closed</v>
      </c>
      <c r="N2285" s="33">
        <f>IF(_xlfn.XLOOKUP(C2285,Raw_Data_Paid_23!$C$4:$C$2114,Raw_Data_Paid_23!$C$4:$C$2114,1)= 1,1,0)</f>
        <v>1</v>
      </c>
      <c r="O2285" t="str">
        <f>IF(M2285=$W$7,IF(AND(N2285,_xlfn.XLOOKUP(C2285,Raw_Data_OS_23!$C$7:$C$4518,Raw_Data_OS_23!$G$7:$G$4518,0)=G2285),"A",IF(_xlfn.XLOOKUP(C2285,Raw_Data_Paid_23!$C$4:$C$2114,Raw_Data_Paid_23!$C$4:$C$2114,"B1")="B1","B1","B2")),IF(_xlfn.XLOOKUP(C2285,Raw_Data_Paid_23!$C$4:$C$2114,Raw_Data_Paid_23!$C$4:$C$2114,"C1")="C1","C1","C2"))</f>
        <v>C1</v>
      </c>
      <c r="P2285" t="str">
        <f t="shared" si="85"/>
        <v>2021C1Motor Commercial</v>
      </c>
    </row>
    <row r="2286" spans="3:16" x14ac:dyDescent="0.35">
      <c r="C2286" s="6" t="s">
        <v>5393</v>
      </c>
      <c r="D2286" s="7" t="s">
        <v>4141</v>
      </c>
      <c r="E2286" s="7" t="s">
        <v>4105</v>
      </c>
      <c r="F2286" s="8" t="s">
        <v>3910</v>
      </c>
      <c r="G2286" s="9">
        <v>77420</v>
      </c>
      <c r="H2286" s="10">
        <v>2020</v>
      </c>
      <c r="I2286" s="10">
        <v>2020</v>
      </c>
      <c r="J2286" s="11" t="s">
        <v>35</v>
      </c>
      <c r="K2286" s="12">
        <v>77420</v>
      </c>
      <c r="L2286" s="12">
        <v>1</v>
      </c>
      <c r="M2286" s="33" t="str">
        <f>IF(_xlfn.XLOOKUP(C2286,Raw_Data_OS_23!$C$7:$C$4518,Raw_Data_OS_23!$G$7:$G$4518,"Paid/ Closed")="Paid/ Closed","Paid/ Closed", "Still_Outstanding")</f>
        <v>Still_Outstanding</v>
      </c>
      <c r="N2286" s="33">
        <f>IF(_xlfn.XLOOKUP(C2286,Raw_Data_Paid_23!$C$4:$C$2114,Raw_Data_Paid_23!$C$4:$C$2114,1)= 1,1,0)</f>
        <v>1</v>
      </c>
      <c r="O2286" t="str">
        <f>IF(M2286=$W$7,IF(AND(N2286,_xlfn.XLOOKUP(C2286,Raw_Data_OS_23!$C$7:$C$4518,Raw_Data_OS_23!$G$7:$G$4518,0)=G2286),"A",IF(_xlfn.XLOOKUP(C2286,Raw_Data_Paid_23!$C$4:$C$2114,Raw_Data_Paid_23!$C$4:$C$2114,"B1")="B1","B1","B2")),IF(_xlfn.XLOOKUP(C2286,Raw_Data_Paid_23!$C$4:$C$2114,Raw_Data_Paid_23!$C$4:$C$2114,"C1")="C1","C1","C2"))</f>
        <v>B1</v>
      </c>
      <c r="P2286" t="str">
        <f t="shared" si="85"/>
        <v>2020B1Motor Private</v>
      </c>
    </row>
    <row r="2287" spans="3:16" x14ac:dyDescent="0.35">
      <c r="C2287" s="6" t="s">
        <v>2293</v>
      </c>
      <c r="D2287" s="7" t="s">
        <v>5345</v>
      </c>
      <c r="E2287" s="7" t="s">
        <v>5390</v>
      </c>
      <c r="F2287" s="8" t="s">
        <v>3908</v>
      </c>
      <c r="G2287" s="9">
        <v>12324</v>
      </c>
      <c r="H2287" s="10">
        <v>2021</v>
      </c>
      <c r="I2287" s="10">
        <v>2021</v>
      </c>
      <c r="J2287" s="11" t="s">
        <v>21</v>
      </c>
      <c r="K2287" s="12">
        <v>12324</v>
      </c>
      <c r="L2287" s="12">
        <v>1</v>
      </c>
      <c r="M2287" s="33" t="str">
        <f>IF(_xlfn.XLOOKUP(C2287,Raw_Data_OS_23!$C$7:$C$4518,Raw_Data_OS_23!$G$7:$G$4518,"Paid/ Closed")="Paid/ Closed","Paid/ Closed", "Still_Outstanding")</f>
        <v>Still_Outstanding</v>
      </c>
      <c r="N2287" s="33">
        <f>IF(_xlfn.XLOOKUP(C2287,Raw_Data_Paid_23!$C$4:$C$2114,Raw_Data_Paid_23!$C$4:$C$2114,1)= 1,1,0)</f>
        <v>1</v>
      </c>
      <c r="O2287" t="str">
        <f>IF(M2287=$W$7,IF(AND(N2287,_xlfn.XLOOKUP(C2287,Raw_Data_OS_23!$C$7:$C$4518,Raw_Data_OS_23!$G$7:$G$4518,0)=G2287),"A",IF(_xlfn.XLOOKUP(C2287,Raw_Data_Paid_23!$C$4:$C$2114,Raw_Data_Paid_23!$C$4:$C$2114,"B1")="B1","B1","B2")),IF(_xlfn.XLOOKUP(C2287,Raw_Data_Paid_23!$C$4:$C$2114,Raw_Data_Paid_23!$C$4:$C$2114,"C1")="C1","C1","C2"))</f>
        <v>B1</v>
      </c>
      <c r="P2287" t="str">
        <f t="shared" si="85"/>
        <v>2021B1Motor Commercial</v>
      </c>
    </row>
    <row r="2288" spans="3:16" x14ac:dyDescent="0.35">
      <c r="C2288" s="6" t="s">
        <v>2606</v>
      </c>
      <c r="D2288" s="7" t="s">
        <v>5392</v>
      </c>
      <c r="E2288" s="7" t="s">
        <v>5394</v>
      </c>
      <c r="F2288" s="8" t="s">
        <v>3908</v>
      </c>
      <c r="G2288" s="9">
        <v>42000</v>
      </c>
      <c r="H2288" s="10">
        <v>2021</v>
      </c>
      <c r="I2288" s="10">
        <v>2021</v>
      </c>
      <c r="J2288" s="11" t="s">
        <v>21</v>
      </c>
      <c r="K2288" s="12">
        <v>42000</v>
      </c>
      <c r="L2288" s="12">
        <v>1</v>
      </c>
      <c r="M2288" s="33" t="str">
        <f>IF(_xlfn.XLOOKUP(C2288,Raw_Data_OS_23!$C$7:$C$4518,Raw_Data_OS_23!$G$7:$G$4518,"Paid/ Closed")="Paid/ Closed","Paid/ Closed", "Still_Outstanding")</f>
        <v>Still_Outstanding</v>
      </c>
      <c r="N2288" s="33">
        <f>IF(_xlfn.XLOOKUP(C2288,Raw_Data_Paid_23!$C$4:$C$2114,Raw_Data_Paid_23!$C$4:$C$2114,1)= 1,1,0)</f>
        <v>1</v>
      </c>
      <c r="O2288" t="str">
        <f>IF(M2288=$W$7,IF(AND(N2288,_xlfn.XLOOKUP(C2288,Raw_Data_OS_23!$C$7:$C$4518,Raw_Data_OS_23!$G$7:$G$4518,0)=G2288),"A",IF(_xlfn.XLOOKUP(C2288,Raw_Data_Paid_23!$C$4:$C$2114,Raw_Data_Paid_23!$C$4:$C$2114,"B1")="B1","B1","B2")),IF(_xlfn.XLOOKUP(C2288,Raw_Data_Paid_23!$C$4:$C$2114,Raw_Data_Paid_23!$C$4:$C$2114,"C1")="C1","C1","C2"))</f>
        <v>B1</v>
      </c>
      <c r="P2288" t="str">
        <f t="shared" si="85"/>
        <v>2021B1Motor Commercial</v>
      </c>
    </row>
    <row r="2289" spans="3:16" x14ac:dyDescent="0.35">
      <c r="C2289" s="6" t="s">
        <v>2607</v>
      </c>
      <c r="D2289" s="7" t="s">
        <v>4419</v>
      </c>
      <c r="E2289" s="7" t="s">
        <v>5391</v>
      </c>
      <c r="F2289" s="8" t="s">
        <v>3908</v>
      </c>
      <c r="G2289" s="9">
        <v>600000</v>
      </c>
      <c r="H2289" s="10">
        <v>2020</v>
      </c>
      <c r="I2289" s="10">
        <v>2021</v>
      </c>
      <c r="J2289" s="11" t="s">
        <v>11</v>
      </c>
      <c r="K2289" s="12">
        <v>600000</v>
      </c>
      <c r="L2289" s="12">
        <v>1</v>
      </c>
      <c r="M2289" s="33" t="str">
        <f>IF(_xlfn.XLOOKUP(C2289,Raw_Data_OS_23!$C$7:$C$4518,Raw_Data_OS_23!$G$7:$G$4518,"Paid/ Closed")="Paid/ Closed","Paid/ Closed", "Still_Outstanding")</f>
        <v>Still_Outstanding</v>
      </c>
      <c r="N2289" s="33">
        <f>IF(_xlfn.XLOOKUP(C2289,Raw_Data_Paid_23!$C$4:$C$2114,Raw_Data_Paid_23!$C$4:$C$2114,1)= 1,1,0)</f>
        <v>1</v>
      </c>
      <c r="O2289" t="str">
        <f>IF(M2289=$W$7,IF(AND(N2289,_xlfn.XLOOKUP(C2289,Raw_Data_OS_23!$C$7:$C$4518,Raw_Data_OS_23!$G$7:$G$4518,0)=G2289),"A",IF(_xlfn.XLOOKUP(C2289,Raw_Data_Paid_23!$C$4:$C$2114,Raw_Data_Paid_23!$C$4:$C$2114,"B1")="B1","B1","B2")),IF(_xlfn.XLOOKUP(C2289,Raw_Data_Paid_23!$C$4:$C$2114,Raw_Data_Paid_23!$C$4:$C$2114,"C1")="C1","C1","C2"))</f>
        <v>B1</v>
      </c>
      <c r="P2289" t="str">
        <f t="shared" si="85"/>
        <v>2020B1Motor Commercial</v>
      </c>
    </row>
    <row r="2290" spans="3:16" x14ac:dyDescent="0.35">
      <c r="C2290" s="6" t="s">
        <v>2294</v>
      </c>
      <c r="D2290" s="7" t="s">
        <v>5345</v>
      </c>
      <c r="E2290" s="7" t="s">
        <v>5394</v>
      </c>
      <c r="F2290" s="8" t="s">
        <v>3910</v>
      </c>
      <c r="G2290" s="9">
        <v>15250</v>
      </c>
      <c r="H2290" s="10">
        <v>2021</v>
      </c>
      <c r="I2290" s="10">
        <v>2021</v>
      </c>
      <c r="J2290" s="11" t="s">
        <v>21</v>
      </c>
      <c r="K2290" s="12">
        <v>15250</v>
      </c>
      <c r="L2290" s="12">
        <v>1</v>
      </c>
      <c r="M2290" s="33" t="str">
        <f>IF(_xlfn.XLOOKUP(C2290,Raw_Data_OS_23!$C$7:$C$4518,Raw_Data_OS_23!$G$7:$G$4518,"Paid/ Closed")="Paid/ Closed","Paid/ Closed", "Still_Outstanding")</f>
        <v>Still_Outstanding</v>
      </c>
      <c r="N2290" s="33">
        <f>IF(_xlfn.XLOOKUP(C2290,Raw_Data_Paid_23!$C$4:$C$2114,Raw_Data_Paid_23!$C$4:$C$2114,1)= 1,1,0)</f>
        <v>1</v>
      </c>
      <c r="O2290" t="str">
        <f>IF(M2290=$W$7,IF(AND(N2290,_xlfn.XLOOKUP(C2290,Raw_Data_OS_23!$C$7:$C$4518,Raw_Data_OS_23!$G$7:$G$4518,0)=G2290),"A",IF(_xlfn.XLOOKUP(C2290,Raw_Data_Paid_23!$C$4:$C$2114,Raw_Data_Paid_23!$C$4:$C$2114,"B1")="B1","B1","B2")),IF(_xlfn.XLOOKUP(C2290,Raw_Data_Paid_23!$C$4:$C$2114,Raw_Data_Paid_23!$C$4:$C$2114,"C1")="C1","C1","C2"))</f>
        <v>B1</v>
      </c>
      <c r="P2290" t="str">
        <f t="shared" si="85"/>
        <v>2021B1Motor Private</v>
      </c>
    </row>
    <row r="2291" spans="3:16" x14ac:dyDescent="0.35">
      <c r="C2291" s="6" t="s">
        <v>2608</v>
      </c>
      <c r="D2291" s="7" t="s">
        <v>4112</v>
      </c>
      <c r="E2291" s="7" t="s">
        <v>5312</v>
      </c>
      <c r="F2291" s="8" t="s">
        <v>3910</v>
      </c>
      <c r="G2291" s="9">
        <v>803000</v>
      </c>
      <c r="H2291" s="10">
        <v>2020</v>
      </c>
      <c r="I2291" s="10">
        <v>2021</v>
      </c>
      <c r="J2291" s="11" t="s">
        <v>11</v>
      </c>
      <c r="K2291" s="12">
        <v>803000</v>
      </c>
      <c r="L2291" s="12">
        <v>1</v>
      </c>
      <c r="M2291" s="33" t="str">
        <f>IF(_xlfn.XLOOKUP(C2291,Raw_Data_OS_23!$C$7:$C$4518,Raw_Data_OS_23!$G$7:$G$4518,"Paid/ Closed")="Paid/ Closed","Paid/ Closed", "Still_Outstanding")</f>
        <v>Still_Outstanding</v>
      </c>
      <c r="N2291" s="33">
        <f>IF(_xlfn.XLOOKUP(C2291,Raw_Data_Paid_23!$C$4:$C$2114,Raw_Data_Paid_23!$C$4:$C$2114,1)= 1,1,0)</f>
        <v>1</v>
      </c>
      <c r="O2291" t="str">
        <f>IF(M2291=$W$7,IF(AND(N2291,_xlfn.XLOOKUP(C2291,Raw_Data_OS_23!$C$7:$C$4518,Raw_Data_OS_23!$G$7:$G$4518,0)=G2291),"A",IF(_xlfn.XLOOKUP(C2291,Raw_Data_Paid_23!$C$4:$C$2114,Raw_Data_Paid_23!$C$4:$C$2114,"B1")="B1","B1","B2")),IF(_xlfn.XLOOKUP(C2291,Raw_Data_Paid_23!$C$4:$C$2114,Raw_Data_Paid_23!$C$4:$C$2114,"C1")="C1","C1","C2"))</f>
        <v>A</v>
      </c>
      <c r="P2291" t="str">
        <f t="shared" si="85"/>
        <v>2020AMotor Private</v>
      </c>
    </row>
    <row r="2292" spans="3:16" x14ac:dyDescent="0.35">
      <c r="C2292" s="6" t="s">
        <v>2609</v>
      </c>
      <c r="D2292" s="7" t="s">
        <v>4458</v>
      </c>
      <c r="E2292" s="7" t="s">
        <v>5391</v>
      </c>
      <c r="F2292" s="8" t="s">
        <v>3910</v>
      </c>
      <c r="G2292" s="9">
        <v>100000</v>
      </c>
      <c r="H2292" s="10">
        <v>2021</v>
      </c>
      <c r="I2292" s="10">
        <v>2021</v>
      </c>
      <c r="J2292" s="11" t="s">
        <v>21</v>
      </c>
      <c r="K2292" s="12">
        <v>100000</v>
      </c>
      <c r="L2292" s="12">
        <v>1</v>
      </c>
      <c r="M2292" s="33" t="str">
        <f>IF(_xlfn.XLOOKUP(C2292,Raw_Data_OS_23!$C$7:$C$4518,Raw_Data_OS_23!$G$7:$G$4518,"Paid/ Closed")="Paid/ Closed","Paid/ Closed", "Still_Outstanding")</f>
        <v>Still_Outstanding</v>
      </c>
      <c r="N2292" s="33">
        <f>IF(_xlfn.XLOOKUP(C2292,Raw_Data_Paid_23!$C$4:$C$2114,Raw_Data_Paid_23!$C$4:$C$2114,1)= 1,1,0)</f>
        <v>1</v>
      </c>
      <c r="O2292" t="str">
        <f>IF(M2292=$W$7,IF(AND(N2292,_xlfn.XLOOKUP(C2292,Raw_Data_OS_23!$C$7:$C$4518,Raw_Data_OS_23!$G$7:$G$4518,0)=G2292),"A",IF(_xlfn.XLOOKUP(C2292,Raw_Data_Paid_23!$C$4:$C$2114,Raw_Data_Paid_23!$C$4:$C$2114,"B1")="B1","B1","B2")),IF(_xlfn.XLOOKUP(C2292,Raw_Data_Paid_23!$C$4:$C$2114,Raw_Data_Paid_23!$C$4:$C$2114,"C1")="C1","C1","C2"))</f>
        <v>A</v>
      </c>
      <c r="P2292" t="str">
        <f t="shared" si="85"/>
        <v>2021AMotor Private</v>
      </c>
    </row>
    <row r="2293" spans="3:16" x14ac:dyDescent="0.35">
      <c r="C2293" s="6" t="s">
        <v>2295</v>
      </c>
      <c r="D2293" s="7" t="s">
        <v>5391</v>
      </c>
      <c r="E2293" s="7" t="s">
        <v>5395</v>
      </c>
      <c r="F2293" s="8" t="s">
        <v>3910</v>
      </c>
      <c r="G2293" s="9">
        <v>12680</v>
      </c>
      <c r="H2293" s="10">
        <v>2021</v>
      </c>
      <c r="I2293" s="10">
        <v>2021</v>
      </c>
      <c r="J2293" s="11" t="s">
        <v>21</v>
      </c>
      <c r="K2293" s="12">
        <v>12680</v>
      </c>
      <c r="L2293" s="12">
        <v>1</v>
      </c>
      <c r="M2293" s="33" t="str">
        <f>IF(_xlfn.XLOOKUP(C2293,Raw_Data_OS_23!$C$7:$C$4518,Raw_Data_OS_23!$G$7:$G$4518,"Paid/ Closed")="Paid/ Closed","Paid/ Closed", "Still_Outstanding")</f>
        <v>Paid/ Closed</v>
      </c>
      <c r="N2293" s="33">
        <f>IF(_xlfn.XLOOKUP(C2293,Raw_Data_Paid_23!$C$4:$C$2114,Raw_Data_Paid_23!$C$4:$C$2114,1)= 1,1,0)</f>
        <v>1</v>
      </c>
      <c r="O2293" t="str">
        <f>IF(M2293=$W$7,IF(AND(N2293,_xlfn.XLOOKUP(C2293,Raw_Data_OS_23!$C$7:$C$4518,Raw_Data_OS_23!$G$7:$G$4518,0)=G2293),"A",IF(_xlfn.XLOOKUP(C2293,Raw_Data_Paid_23!$C$4:$C$2114,Raw_Data_Paid_23!$C$4:$C$2114,"B1")="B1","B1","B2")),IF(_xlfn.XLOOKUP(C2293,Raw_Data_Paid_23!$C$4:$C$2114,Raw_Data_Paid_23!$C$4:$C$2114,"C1")="C1","C1","C2"))</f>
        <v>C1</v>
      </c>
      <c r="P2293" t="str">
        <f t="shared" si="85"/>
        <v>2021C1Motor Private</v>
      </c>
    </row>
    <row r="2294" spans="3:16" x14ac:dyDescent="0.35">
      <c r="C2294" s="6" t="s">
        <v>2296</v>
      </c>
      <c r="D2294" s="7" t="s">
        <v>5345</v>
      </c>
      <c r="E2294" s="7" t="s">
        <v>5394</v>
      </c>
      <c r="F2294" s="8" t="s">
        <v>3908</v>
      </c>
      <c r="G2294" s="9">
        <v>3140</v>
      </c>
      <c r="H2294" s="10">
        <v>2021</v>
      </c>
      <c r="I2294" s="10">
        <v>2021</v>
      </c>
      <c r="J2294" s="11" t="s">
        <v>21</v>
      </c>
      <c r="K2294" s="12">
        <v>3140</v>
      </c>
      <c r="L2294" s="12">
        <v>1</v>
      </c>
      <c r="M2294" s="33" t="str">
        <f>IF(_xlfn.XLOOKUP(C2294,Raw_Data_OS_23!$C$7:$C$4518,Raw_Data_OS_23!$G$7:$G$4518,"Paid/ Closed")="Paid/ Closed","Paid/ Closed", "Still_Outstanding")</f>
        <v>Paid/ Closed</v>
      </c>
      <c r="N2294" s="33">
        <f>IF(_xlfn.XLOOKUP(C2294,Raw_Data_Paid_23!$C$4:$C$2114,Raw_Data_Paid_23!$C$4:$C$2114,1)= 1,1,0)</f>
        <v>1</v>
      </c>
      <c r="O2294" t="str">
        <f>IF(M2294=$W$7,IF(AND(N2294,_xlfn.XLOOKUP(C2294,Raw_Data_OS_23!$C$7:$C$4518,Raw_Data_OS_23!$G$7:$G$4518,0)=G2294),"A",IF(_xlfn.XLOOKUP(C2294,Raw_Data_Paid_23!$C$4:$C$2114,Raw_Data_Paid_23!$C$4:$C$2114,"B1")="B1","B1","B2")),IF(_xlfn.XLOOKUP(C2294,Raw_Data_Paid_23!$C$4:$C$2114,Raw_Data_Paid_23!$C$4:$C$2114,"C1")="C1","C1","C2"))</f>
        <v>C1</v>
      </c>
      <c r="P2294" t="str">
        <f t="shared" si="85"/>
        <v>2021C1Motor Commercial</v>
      </c>
    </row>
    <row r="2295" spans="3:16" x14ac:dyDescent="0.35">
      <c r="C2295" s="6" t="s">
        <v>2610</v>
      </c>
      <c r="D2295" s="7" t="s">
        <v>5254</v>
      </c>
      <c r="E2295" s="7" t="s">
        <v>5254</v>
      </c>
      <c r="F2295" s="8" t="s">
        <v>3910</v>
      </c>
      <c r="G2295" s="9">
        <v>1270000</v>
      </c>
      <c r="H2295" s="10">
        <v>2021</v>
      </c>
      <c r="I2295" s="10">
        <v>2021</v>
      </c>
      <c r="J2295" s="11" t="s">
        <v>21</v>
      </c>
      <c r="K2295" s="12">
        <v>1270000</v>
      </c>
      <c r="L2295" s="12">
        <v>1</v>
      </c>
      <c r="M2295" s="33" t="str">
        <f>IF(_xlfn.XLOOKUP(C2295,Raw_Data_OS_23!$C$7:$C$4518,Raw_Data_OS_23!$G$7:$G$4518,"Paid/ Closed")="Paid/ Closed","Paid/ Closed", "Still_Outstanding")</f>
        <v>Still_Outstanding</v>
      </c>
      <c r="N2295" s="33">
        <f>IF(_xlfn.XLOOKUP(C2295,Raw_Data_Paid_23!$C$4:$C$2114,Raw_Data_Paid_23!$C$4:$C$2114,1)= 1,1,0)</f>
        <v>1</v>
      </c>
      <c r="O2295" t="str">
        <f>IF(M2295=$W$7,IF(AND(N2295,_xlfn.XLOOKUP(C2295,Raw_Data_OS_23!$C$7:$C$4518,Raw_Data_OS_23!$G$7:$G$4518,0)=G2295),"A",IF(_xlfn.XLOOKUP(C2295,Raw_Data_Paid_23!$C$4:$C$2114,Raw_Data_Paid_23!$C$4:$C$2114,"B1")="B1","B1","B2")),IF(_xlfn.XLOOKUP(C2295,Raw_Data_Paid_23!$C$4:$C$2114,Raw_Data_Paid_23!$C$4:$C$2114,"C1")="C1","C1","C2"))</f>
        <v>A</v>
      </c>
      <c r="P2295" t="str">
        <f t="shared" si="85"/>
        <v>2021AMotor Private</v>
      </c>
    </row>
    <row r="2296" spans="3:16" x14ac:dyDescent="0.35">
      <c r="C2296" s="6" t="s">
        <v>2297</v>
      </c>
      <c r="D2296" s="7" t="s">
        <v>5390</v>
      </c>
      <c r="E2296" s="7" t="s">
        <v>5394</v>
      </c>
      <c r="F2296" s="8" t="s">
        <v>3908</v>
      </c>
      <c r="G2296" s="9">
        <v>76000</v>
      </c>
      <c r="H2296" s="10">
        <v>2021</v>
      </c>
      <c r="I2296" s="10">
        <v>2021</v>
      </c>
      <c r="J2296" s="11" t="s">
        <v>21</v>
      </c>
      <c r="K2296" s="12">
        <v>76000</v>
      </c>
      <c r="L2296" s="12">
        <v>1</v>
      </c>
      <c r="M2296" s="33" t="str">
        <f>IF(_xlfn.XLOOKUP(C2296,Raw_Data_OS_23!$C$7:$C$4518,Raw_Data_OS_23!$G$7:$G$4518,"Paid/ Closed")="Paid/ Closed","Paid/ Closed", "Still_Outstanding")</f>
        <v>Still_Outstanding</v>
      </c>
      <c r="N2296" s="33">
        <f>IF(_xlfn.XLOOKUP(C2296,Raw_Data_Paid_23!$C$4:$C$2114,Raw_Data_Paid_23!$C$4:$C$2114,1)= 1,1,0)</f>
        <v>1</v>
      </c>
      <c r="O2296" t="str">
        <f>IF(M2296=$W$7,IF(AND(N2296,_xlfn.XLOOKUP(C2296,Raw_Data_OS_23!$C$7:$C$4518,Raw_Data_OS_23!$G$7:$G$4518,0)=G2296),"A",IF(_xlfn.XLOOKUP(C2296,Raw_Data_Paid_23!$C$4:$C$2114,Raw_Data_Paid_23!$C$4:$C$2114,"B1")="B1","B1","B2")),IF(_xlfn.XLOOKUP(C2296,Raw_Data_Paid_23!$C$4:$C$2114,Raw_Data_Paid_23!$C$4:$C$2114,"C1")="C1","C1","C2"))</f>
        <v>B1</v>
      </c>
      <c r="P2296" t="str">
        <f t="shared" si="85"/>
        <v>2021B1Motor Commercial</v>
      </c>
    </row>
    <row r="2297" spans="3:16" x14ac:dyDescent="0.35">
      <c r="C2297" s="6" t="s">
        <v>2611</v>
      </c>
      <c r="D2297" s="7" t="s">
        <v>5326</v>
      </c>
      <c r="E2297" s="7" t="s">
        <v>5368</v>
      </c>
      <c r="F2297" s="8" t="s">
        <v>3910</v>
      </c>
      <c r="G2297" s="9">
        <v>200846.23319999999</v>
      </c>
      <c r="H2297" s="10">
        <v>2021</v>
      </c>
      <c r="I2297" s="10">
        <v>2021</v>
      </c>
      <c r="J2297" s="11" t="s">
        <v>21</v>
      </c>
      <c r="K2297" s="12">
        <v>200846.23319999999</v>
      </c>
      <c r="L2297" s="12">
        <v>1</v>
      </c>
      <c r="M2297" s="33" t="str">
        <f>IF(_xlfn.XLOOKUP(C2297,Raw_Data_OS_23!$C$7:$C$4518,Raw_Data_OS_23!$G$7:$G$4518,"Paid/ Closed")="Paid/ Closed","Paid/ Closed", "Still_Outstanding")</f>
        <v>Still_Outstanding</v>
      </c>
      <c r="N2297" s="33">
        <f>IF(_xlfn.XLOOKUP(C2297,Raw_Data_Paid_23!$C$4:$C$2114,Raw_Data_Paid_23!$C$4:$C$2114,1)= 1,1,0)</f>
        <v>1</v>
      </c>
      <c r="O2297" t="str">
        <f>IF(M2297=$W$7,IF(AND(N2297,_xlfn.XLOOKUP(C2297,Raw_Data_OS_23!$C$7:$C$4518,Raw_Data_OS_23!$G$7:$G$4518,0)=G2297),"A",IF(_xlfn.XLOOKUP(C2297,Raw_Data_Paid_23!$C$4:$C$2114,Raw_Data_Paid_23!$C$4:$C$2114,"B1")="B1","B1","B2")),IF(_xlfn.XLOOKUP(C2297,Raw_Data_Paid_23!$C$4:$C$2114,Raw_Data_Paid_23!$C$4:$C$2114,"C1")="C1","C1","C2"))</f>
        <v>A</v>
      </c>
      <c r="P2297" t="str">
        <f t="shared" si="85"/>
        <v>2021AMotor Private</v>
      </c>
    </row>
    <row r="2298" spans="3:16" x14ac:dyDescent="0.35">
      <c r="C2298" s="6" t="s">
        <v>2298</v>
      </c>
      <c r="D2298" s="7" t="s">
        <v>5396</v>
      </c>
      <c r="E2298" s="7" t="s">
        <v>5395</v>
      </c>
      <c r="F2298" s="8" t="s">
        <v>3910</v>
      </c>
      <c r="G2298" s="9">
        <v>6400</v>
      </c>
      <c r="H2298" s="10">
        <v>2021</v>
      </c>
      <c r="I2298" s="10">
        <v>2021</v>
      </c>
      <c r="J2298" s="11" t="s">
        <v>21</v>
      </c>
      <c r="K2298" s="12">
        <v>6400</v>
      </c>
      <c r="L2298" s="12">
        <v>1</v>
      </c>
      <c r="M2298" s="33" t="str">
        <f>IF(_xlfn.XLOOKUP(C2298,Raw_Data_OS_23!$C$7:$C$4518,Raw_Data_OS_23!$G$7:$G$4518,"Paid/ Closed")="Paid/ Closed","Paid/ Closed", "Still_Outstanding")</f>
        <v>Paid/ Closed</v>
      </c>
      <c r="N2298" s="33">
        <f>IF(_xlfn.XLOOKUP(C2298,Raw_Data_Paid_23!$C$4:$C$2114,Raw_Data_Paid_23!$C$4:$C$2114,1)= 1,1,0)</f>
        <v>1</v>
      </c>
      <c r="O2298" t="str">
        <f>IF(M2298=$W$7,IF(AND(N2298,_xlfn.XLOOKUP(C2298,Raw_Data_OS_23!$C$7:$C$4518,Raw_Data_OS_23!$G$7:$G$4518,0)=G2298),"A",IF(_xlfn.XLOOKUP(C2298,Raw_Data_Paid_23!$C$4:$C$2114,Raw_Data_Paid_23!$C$4:$C$2114,"B1")="B1","B1","B2")),IF(_xlfn.XLOOKUP(C2298,Raw_Data_Paid_23!$C$4:$C$2114,Raw_Data_Paid_23!$C$4:$C$2114,"C1")="C1","C1","C2"))</f>
        <v>C1</v>
      </c>
      <c r="P2298" t="str">
        <f t="shared" si="85"/>
        <v>2021C1Motor Private</v>
      </c>
    </row>
    <row r="2299" spans="3:16" x14ac:dyDescent="0.35">
      <c r="C2299" s="6" t="s">
        <v>2299</v>
      </c>
      <c r="D2299" s="7" t="s">
        <v>5396</v>
      </c>
      <c r="E2299" s="7" t="s">
        <v>5394</v>
      </c>
      <c r="F2299" s="8" t="s">
        <v>3910</v>
      </c>
      <c r="G2299" s="9">
        <v>26500</v>
      </c>
      <c r="H2299" s="10">
        <v>2021</v>
      </c>
      <c r="I2299" s="10">
        <v>2021</v>
      </c>
      <c r="J2299" s="11" t="s">
        <v>21</v>
      </c>
      <c r="K2299" s="12">
        <v>26500</v>
      </c>
      <c r="L2299" s="12">
        <v>1</v>
      </c>
      <c r="M2299" s="33" t="str">
        <f>IF(_xlfn.XLOOKUP(C2299,Raw_Data_OS_23!$C$7:$C$4518,Raw_Data_OS_23!$G$7:$G$4518,"Paid/ Closed")="Paid/ Closed","Paid/ Closed", "Still_Outstanding")</f>
        <v>Still_Outstanding</v>
      </c>
      <c r="N2299" s="33">
        <f>IF(_xlfn.XLOOKUP(C2299,Raw_Data_Paid_23!$C$4:$C$2114,Raw_Data_Paid_23!$C$4:$C$2114,1)= 1,1,0)</f>
        <v>1</v>
      </c>
      <c r="O2299" t="str">
        <f>IF(M2299=$W$7,IF(AND(N2299,_xlfn.XLOOKUP(C2299,Raw_Data_OS_23!$C$7:$C$4518,Raw_Data_OS_23!$G$7:$G$4518,0)=G2299),"A",IF(_xlfn.XLOOKUP(C2299,Raw_Data_Paid_23!$C$4:$C$2114,Raw_Data_Paid_23!$C$4:$C$2114,"B1")="B1","B1","B2")),IF(_xlfn.XLOOKUP(C2299,Raw_Data_Paid_23!$C$4:$C$2114,Raw_Data_Paid_23!$C$4:$C$2114,"C1")="C1","C1","C2"))</f>
        <v>B1</v>
      </c>
      <c r="P2299" t="str">
        <f t="shared" si="85"/>
        <v>2021B1Motor Private</v>
      </c>
    </row>
    <row r="2300" spans="3:16" x14ac:dyDescent="0.35">
      <c r="C2300" s="6" t="s">
        <v>2300</v>
      </c>
      <c r="D2300" s="7" t="s">
        <v>5392</v>
      </c>
      <c r="E2300" s="7" t="s">
        <v>5397</v>
      </c>
      <c r="F2300" s="8" t="s">
        <v>3908</v>
      </c>
      <c r="G2300" s="9">
        <v>492</v>
      </c>
      <c r="H2300" s="10">
        <v>2021</v>
      </c>
      <c r="I2300" s="10">
        <v>2021</v>
      </c>
      <c r="J2300" s="11" t="s">
        <v>21</v>
      </c>
      <c r="K2300" s="12">
        <v>492</v>
      </c>
      <c r="L2300" s="12">
        <v>1</v>
      </c>
      <c r="M2300" s="33" t="str">
        <f>IF(_xlfn.XLOOKUP(C2300,Raw_Data_OS_23!$C$7:$C$4518,Raw_Data_OS_23!$G$7:$G$4518,"Paid/ Closed")="Paid/ Closed","Paid/ Closed", "Still_Outstanding")</f>
        <v>Paid/ Closed</v>
      </c>
      <c r="N2300" s="33">
        <f>IF(_xlfn.XLOOKUP(C2300,Raw_Data_Paid_23!$C$4:$C$2114,Raw_Data_Paid_23!$C$4:$C$2114,1)= 1,1,0)</f>
        <v>1</v>
      </c>
      <c r="O2300" t="str">
        <f>IF(M2300=$W$7,IF(AND(N2300,_xlfn.XLOOKUP(C2300,Raw_Data_OS_23!$C$7:$C$4518,Raw_Data_OS_23!$G$7:$G$4518,0)=G2300),"A",IF(_xlfn.XLOOKUP(C2300,Raw_Data_Paid_23!$C$4:$C$2114,Raw_Data_Paid_23!$C$4:$C$2114,"B1")="B1","B1","B2")),IF(_xlfn.XLOOKUP(C2300,Raw_Data_Paid_23!$C$4:$C$2114,Raw_Data_Paid_23!$C$4:$C$2114,"C1")="C1","C1","C2"))</f>
        <v>C1</v>
      </c>
      <c r="P2300" t="str">
        <f t="shared" si="85"/>
        <v>2021C1Motor Commercial</v>
      </c>
    </row>
    <row r="2301" spans="3:16" x14ac:dyDescent="0.35">
      <c r="C2301" s="6" t="s">
        <v>2301</v>
      </c>
      <c r="D2301" s="7" t="s">
        <v>5390</v>
      </c>
      <c r="E2301" s="7" t="s">
        <v>5394</v>
      </c>
      <c r="F2301" s="8" t="s">
        <v>3908</v>
      </c>
      <c r="G2301" s="9">
        <v>1660</v>
      </c>
      <c r="H2301" s="10">
        <v>2021</v>
      </c>
      <c r="I2301" s="10">
        <v>2021</v>
      </c>
      <c r="J2301" s="11" t="s">
        <v>21</v>
      </c>
      <c r="K2301" s="12">
        <v>1660</v>
      </c>
      <c r="L2301" s="12">
        <v>1</v>
      </c>
      <c r="M2301" s="33" t="str">
        <f>IF(_xlfn.XLOOKUP(C2301,Raw_Data_OS_23!$C$7:$C$4518,Raw_Data_OS_23!$G$7:$G$4518,"Paid/ Closed")="Paid/ Closed","Paid/ Closed", "Still_Outstanding")</f>
        <v>Paid/ Closed</v>
      </c>
      <c r="N2301" s="33">
        <f>IF(_xlfn.XLOOKUP(C2301,Raw_Data_Paid_23!$C$4:$C$2114,Raw_Data_Paid_23!$C$4:$C$2114,1)= 1,1,0)</f>
        <v>1</v>
      </c>
      <c r="O2301" t="str">
        <f>IF(M2301=$W$7,IF(AND(N2301,_xlfn.XLOOKUP(C2301,Raw_Data_OS_23!$C$7:$C$4518,Raw_Data_OS_23!$G$7:$G$4518,0)=G2301),"A",IF(_xlfn.XLOOKUP(C2301,Raw_Data_Paid_23!$C$4:$C$2114,Raw_Data_Paid_23!$C$4:$C$2114,"B1")="B1","B1","B2")),IF(_xlfn.XLOOKUP(C2301,Raw_Data_Paid_23!$C$4:$C$2114,Raw_Data_Paid_23!$C$4:$C$2114,"C1")="C1","C1","C2"))</f>
        <v>C1</v>
      </c>
      <c r="P2301" t="str">
        <f t="shared" si="85"/>
        <v>2021C1Motor Commercial</v>
      </c>
    </row>
    <row r="2302" spans="3:16" x14ac:dyDescent="0.35">
      <c r="C2302" s="6" t="s">
        <v>2302</v>
      </c>
      <c r="D2302" s="7" t="s">
        <v>5312</v>
      </c>
      <c r="E2302" s="7" t="s">
        <v>5396</v>
      </c>
      <c r="F2302" s="8" t="s">
        <v>4248</v>
      </c>
      <c r="G2302" s="9">
        <v>30977</v>
      </c>
      <c r="H2302" s="10">
        <v>2021</v>
      </c>
      <c r="I2302" s="10">
        <v>2021</v>
      </c>
      <c r="J2302" s="11" t="s">
        <v>21</v>
      </c>
      <c r="K2302" s="12">
        <v>30977</v>
      </c>
      <c r="L2302" s="12">
        <v>1</v>
      </c>
      <c r="M2302" s="33" t="str">
        <f>IF(_xlfn.XLOOKUP(C2302,Raw_Data_OS_23!$C$7:$C$4518,Raw_Data_OS_23!$G$7:$G$4518,"Paid/ Closed")="Paid/ Closed","Paid/ Closed", "Still_Outstanding")</f>
        <v>Paid/ Closed</v>
      </c>
      <c r="N2302" s="33">
        <f>IF(_xlfn.XLOOKUP(C2302,Raw_Data_Paid_23!$C$4:$C$2114,Raw_Data_Paid_23!$C$4:$C$2114,1)= 1,1,0)</f>
        <v>1</v>
      </c>
      <c r="O2302" t="str">
        <f>IF(M2302=$W$7,IF(AND(N2302,_xlfn.XLOOKUP(C2302,Raw_Data_OS_23!$C$7:$C$4518,Raw_Data_OS_23!$G$7:$G$4518,0)=G2302),"A",IF(_xlfn.XLOOKUP(C2302,Raw_Data_Paid_23!$C$4:$C$2114,Raw_Data_Paid_23!$C$4:$C$2114,"B1")="B1","B1","B2")),IF(_xlfn.XLOOKUP(C2302,Raw_Data_Paid_23!$C$4:$C$2114,Raw_Data_Paid_23!$C$4:$C$2114,"C1")="C1","C1","C2"))</f>
        <v>C1</v>
      </c>
      <c r="P2302" t="str">
        <f t="shared" si="85"/>
        <v>2021C1Fire Industrial</v>
      </c>
    </row>
    <row r="2303" spans="3:16" x14ac:dyDescent="0.35">
      <c r="C2303" s="6" t="s">
        <v>2303</v>
      </c>
      <c r="D2303" s="7" t="s">
        <v>5324</v>
      </c>
      <c r="E2303" s="7" t="s">
        <v>5331</v>
      </c>
      <c r="F2303" s="8" t="s">
        <v>3910</v>
      </c>
      <c r="G2303" s="9">
        <v>13877</v>
      </c>
      <c r="H2303" s="10">
        <v>2021</v>
      </c>
      <c r="I2303" s="10">
        <v>2021</v>
      </c>
      <c r="J2303" s="11" t="s">
        <v>21</v>
      </c>
      <c r="K2303" s="12">
        <v>13877</v>
      </c>
      <c r="L2303" s="12">
        <v>1</v>
      </c>
      <c r="M2303" s="33" t="str">
        <f>IF(_xlfn.XLOOKUP(C2303,Raw_Data_OS_23!$C$7:$C$4518,Raw_Data_OS_23!$G$7:$G$4518,"Paid/ Closed")="Paid/ Closed","Paid/ Closed", "Still_Outstanding")</f>
        <v>Paid/ Closed</v>
      </c>
      <c r="N2303" s="33">
        <f>IF(_xlfn.XLOOKUP(C2303,Raw_Data_Paid_23!$C$4:$C$2114,Raw_Data_Paid_23!$C$4:$C$2114,1)= 1,1,0)</f>
        <v>1</v>
      </c>
      <c r="O2303" t="str">
        <f>IF(M2303=$W$7,IF(AND(N2303,_xlfn.XLOOKUP(C2303,Raw_Data_OS_23!$C$7:$C$4518,Raw_Data_OS_23!$G$7:$G$4518,0)=G2303),"A",IF(_xlfn.XLOOKUP(C2303,Raw_Data_Paid_23!$C$4:$C$2114,Raw_Data_Paid_23!$C$4:$C$2114,"B1")="B1","B1","B2")),IF(_xlfn.XLOOKUP(C2303,Raw_Data_Paid_23!$C$4:$C$2114,Raw_Data_Paid_23!$C$4:$C$2114,"C1")="C1","C1","C2"))</f>
        <v>C1</v>
      </c>
      <c r="P2303" t="str">
        <f t="shared" si="85"/>
        <v>2021C1Motor Private</v>
      </c>
    </row>
    <row r="2304" spans="3:16" x14ac:dyDescent="0.35">
      <c r="C2304" s="6" t="s">
        <v>2304</v>
      </c>
      <c r="D2304" s="7" t="s">
        <v>5396</v>
      </c>
      <c r="E2304" s="7" t="s">
        <v>5395</v>
      </c>
      <c r="F2304" s="8" t="s">
        <v>3910</v>
      </c>
      <c r="G2304" s="9">
        <v>15556</v>
      </c>
      <c r="H2304" s="10">
        <v>2021</v>
      </c>
      <c r="I2304" s="10">
        <v>2021</v>
      </c>
      <c r="J2304" s="11" t="s">
        <v>21</v>
      </c>
      <c r="K2304" s="12">
        <v>15556</v>
      </c>
      <c r="L2304" s="12">
        <v>1</v>
      </c>
      <c r="M2304" s="33" t="str">
        <f>IF(_xlfn.XLOOKUP(C2304,Raw_Data_OS_23!$C$7:$C$4518,Raw_Data_OS_23!$G$7:$G$4518,"Paid/ Closed")="Paid/ Closed","Paid/ Closed", "Still_Outstanding")</f>
        <v>Still_Outstanding</v>
      </c>
      <c r="N2304" s="33">
        <f>IF(_xlfn.XLOOKUP(C2304,Raw_Data_Paid_23!$C$4:$C$2114,Raw_Data_Paid_23!$C$4:$C$2114,1)= 1,1,0)</f>
        <v>1</v>
      </c>
      <c r="O2304" t="str">
        <f>IF(M2304=$W$7,IF(AND(N2304,_xlfn.XLOOKUP(C2304,Raw_Data_OS_23!$C$7:$C$4518,Raw_Data_OS_23!$G$7:$G$4518,0)=G2304),"A",IF(_xlfn.XLOOKUP(C2304,Raw_Data_Paid_23!$C$4:$C$2114,Raw_Data_Paid_23!$C$4:$C$2114,"B1")="B1","B1","B2")),IF(_xlfn.XLOOKUP(C2304,Raw_Data_Paid_23!$C$4:$C$2114,Raw_Data_Paid_23!$C$4:$C$2114,"C1")="C1","C1","C2"))</f>
        <v>B1</v>
      </c>
      <c r="P2304" t="str">
        <f t="shared" si="85"/>
        <v>2021B1Motor Private</v>
      </c>
    </row>
    <row r="2305" spans="3:16" x14ac:dyDescent="0.35">
      <c r="C2305" s="6" t="s">
        <v>2305</v>
      </c>
      <c r="D2305" s="7" t="s">
        <v>5391</v>
      </c>
      <c r="E2305" s="7" t="s">
        <v>5397</v>
      </c>
      <c r="F2305" s="8" t="s">
        <v>3908</v>
      </c>
      <c r="G2305" s="9">
        <v>4920</v>
      </c>
      <c r="H2305" s="10">
        <v>2021</v>
      </c>
      <c r="I2305" s="10">
        <v>2021</v>
      </c>
      <c r="J2305" s="11" t="s">
        <v>21</v>
      </c>
      <c r="K2305" s="12">
        <v>4920</v>
      </c>
      <c r="L2305" s="12">
        <v>1</v>
      </c>
      <c r="M2305" s="33" t="str">
        <f>IF(_xlfn.XLOOKUP(C2305,Raw_Data_OS_23!$C$7:$C$4518,Raw_Data_OS_23!$G$7:$G$4518,"Paid/ Closed")="Paid/ Closed","Paid/ Closed", "Still_Outstanding")</f>
        <v>Still_Outstanding</v>
      </c>
      <c r="N2305" s="33">
        <f>IF(_xlfn.XLOOKUP(C2305,Raw_Data_Paid_23!$C$4:$C$2114,Raw_Data_Paid_23!$C$4:$C$2114,1)= 1,1,0)</f>
        <v>1</v>
      </c>
      <c r="O2305" t="str">
        <f>IF(M2305=$W$7,IF(AND(N2305,_xlfn.XLOOKUP(C2305,Raw_Data_OS_23!$C$7:$C$4518,Raw_Data_OS_23!$G$7:$G$4518,0)=G2305),"A",IF(_xlfn.XLOOKUP(C2305,Raw_Data_Paid_23!$C$4:$C$2114,Raw_Data_Paid_23!$C$4:$C$2114,"B1")="B1","B1","B2")),IF(_xlfn.XLOOKUP(C2305,Raw_Data_Paid_23!$C$4:$C$2114,Raw_Data_Paid_23!$C$4:$C$2114,"C1")="C1","C1","C2"))</f>
        <v>B1</v>
      </c>
      <c r="P2305" t="str">
        <f t="shared" si="85"/>
        <v>2021B1Motor Commercial</v>
      </c>
    </row>
    <row r="2306" spans="3:16" x14ac:dyDescent="0.35">
      <c r="C2306" s="6" t="s">
        <v>2612</v>
      </c>
      <c r="D2306" s="7" t="s">
        <v>4268</v>
      </c>
      <c r="E2306" s="7" t="s">
        <v>5397</v>
      </c>
      <c r="F2306" s="8" t="s">
        <v>3908</v>
      </c>
      <c r="G2306" s="9">
        <v>80000</v>
      </c>
      <c r="H2306" s="10">
        <v>2020</v>
      </c>
      <c r="I2306" s="10">
        <v>2021</v>
      </c>
      <c r="J2306" s="11" t="s">
        <v>35</v>
      </c>
      <c r="K2306" s="12">
        <v>80000</v>
      </c>
      <c r="L2306" s="12">
        <v>1</v>
      </c>
      <c r="M2306" s="33" t="str">
        <f>IF(_xlfn.XLOOKUP(C2306,Raw_Data_OS_23!$C$7:$C$4518,Raw_Data_OS_23!$G$7:$G$4518,"Paid/ Closed")="Paid/ Closed","Paid/ Closed", "Still_Outstanding")</f>
        <v>Still_Outstanding</v>
      </c>
      <c r="N2306" s="33">
        <f>IF(_xlfn.XLOOKUP(C2306,Raw_Data_Paid_23!$C$4:$C$2114,Raw_Data_Paid_23!$C$4:$C$2114,1)= 1,1,0)</f>
        <v>1</v>
      </c>
      <c r="O2306" t="str">
        <f>IF(M2306=$W$7,IF(AND(N2306,_xlfn.XLOOKUP(C2306,Raw_Data_OS_23!$C$7:$C$4518,Raw_Data_OS_23!$G$7:$G$4518,0)=G2306),"A",IF(_xlfn.XLOOKUP(C2306,Raw_Data_Paid_23!$C$4:$C$2114,Raw_Data_Paid_23!$C$4:$C$2114,"B1")="B1","B1","B2")),IF(_xlfn.XLOOKUP(C2306,Raw_Data_Paid_23!$C$4:$C$2114,Raw_Data_Paid_23!$C$4:$C$2114,"C1")="C1","C1","C2"))</f>
        <v>B1</v>
      </c>
      <c r="P2306" t="str">
        <f t="shared" si="85"/>
        <v>2020B1Motor Commercial</v>
      </c>
    </row>
    <row r="2307" spans="3:16" x14ac:dyDescent="0.35">
      <c r="C2307" s="6" t="s">
        <v>2613</v>
      </c>
      <c r="D2307" s="7" t="s">
        <v>4450</v>
      </c>
      <c r="E2307" s="7" t="s">
        <v>5395</v>
      </c>
      <c r="F2307" s="8" t="s">
        <v>3908</v>
      </c>
      <c r="G2307" s="9">
        <v>259649.12280000001</v>
      </c>
      <c r="H2307" s="10">
        <v>2021</v>
      </c>
      <c r="I2307" s="10">
        <v>2021</v>
      </c>
      <c r="J2307" s="11" t="s">
        <v>21</v>
      </c>
      <c r="K2307" s="12">
        <v>259649.12280000001</v>
      </c>
      <c r="L2307" s="12">
        <v>1</v>
      </c>
      <c r="M2307" s="33" t="str">
        <f>IF(_xlfn.XLOOKUP(C2307,Raw_Data_OS_23!$C$7:$C$4518,Raw_Data_OS_23!$G$7:$G$4518,"Paid/ Closed")="Paid/ Closed","Paid/ Closed", "Still_Outstanding")</f>
        <v>Still_Outstanding</v>
      </c>
      <c r="N2307" s="33">
        <f>IF(_xlfn.XLOOKUP(C2307,Raw_Data_Paid_23!$C$4:$C$2114,Raw_Data_Paid_23!$C$4:$C$2114,1)= 1,1,0)</f>
        <v>1</v>
      </c>
      <c r="O2307" t="str">
        <f>IF(M2307=$W$7,IF(AND(N2307,_xlfn.XLOOKUP(C2307,Raw_Data_OS_23!$C$7:$C$4518,Raw_Data_OS_23!$G$7:$G$4518,0)=G2307),"A",IF(_xlfn.XLOOKUP(C2307,Raw_Data_Paid_23!$C$4:$C$2114,Raw_Data_Paid_23!$C$4:$C$2114,"B1")="B1","B1","B2")),IF(_xlfn.XLOOKUP(C2307,Raw_Data_Paid_23!$C$4:$C$2114,Raw_Data_Paid_23!$C$4:$C$2114,"C1")="C1","C1","C2"))</f>
        <v>A</v>
      </c>
      <c r="P2307" t="str">
        <f t="shared" si="85"/>
        <v>2021AMotor Commercial</v>
      </c>
    </row>
    <row r="2308" spans="3:16" x14ac:dyDescent="0.35">
      <c r="C2308" s="6" t="s">
        <v>2614</v>
      </c>
      <c r="D2308" s="7" t="s">
        <v>5396</v>
      </c>
      <c r="E2308" s="7" t="s">
        <v>5397</v>
      </c>
      <c r="F2308" s="8" t="s">
        <v>3908</v>
      </c>
      <c r="G2308" s="9">
        <v>250000</v>
      </c>
      <c r="H2308" s="10">
        <v>2021</v>
      </c>
      <c r="I2308" s="10">
        <v>2021</v>
      </c>
      <c r="J2308" s="11" t="s">
        <v>21</v>
      </c>
      <c r="K2308" s="12">
        <v>250000</v>
      </c>
      <c r="L2308" s="12">
        <v>1</v>
      </c>
      <c r="M2308" s="33" t="str">
        <f>IF(_xlfn.XLOOKUP(C2308,Raw_Data_OS_23!$C$7:$C$4518,Raw_Data_OS_23!$G$7:$G$4518,"Paid/ Closed")="Paid/ Closed","Paid/ Closed", "Still_Outstanding")</f>
        <v>Still_Outstanding</v>
      </c>
      <c r="N2308" s="33">
        <f>IF(_xlfn.XLOOKUP(C2308,Raw_Data_Paid_23!$C$4:$C$2114,Raw_Data_Paid_23!$C$4:$C$2114,1)= 1,1,0)</f>
        <v>1</v>
      </c>
      <c r="O2308" t="str">
        <f>IF(M2308=$W$7,IF(AND(N2308,_xlfn.XLOOKUP(C2308,Raw_Data_OS_23!$C$7:$C$4518,Raw_Data_OS_23!$G$7:$G$4518,0)=G2308),"A",IF(_xlfn.XLOOKUP(C2308,Raw_Data_Paid_23!$C$4:$C$2114,Raw_Data_Paid_23!$C$4:$C$2114,"B1")="B1","B1","B2")),IF(_xlfn.XLOOKUP(C2308,Raw_Data_Paid_23!$C$4:$C$2114,Raw_Data_Paid_23!$C$4:$C$2114,"C1")="C1","C1","C2"))</f>
        <v>A</v>
      </c>
      <c r="P2308" t="str">
        <f t="shared" si="85"/>
        <v>2021AMotor Commercial</v>
      </c>
    </row>
    <row r="2309" spans="3:16" x14ac:dyDescent="0.35">
      <c r="C2309" s="6" t="s">
        <v>2306</v>
      </c>
      <c r="D2309" s="7" t="s">
        <v>5299</v>
      </c>
      <c r="E2309" s="7" t="s">
        <v>5397</v>
      </c>
      <c r="F2309" s="8" t="s">
        <v>3910</v>
      </c>
      <c r="G2309" s="9">
        <v>25496</v>
      </c>
      <c r="H2309" s="10">
        <v>2021</v>
      </c>
      <c r="I2309" s="10">
        <v>2021</v>
      </c>
      <c r="J2309" s="11" t="s">
        <v>21</v>
      </c>
      <c r="K2309" s="12">
        <v>25496</v>
      </c>
      <c r="L2309" s="12">
        <v>1</v>
      </c>
      <c r="M2309" s="33" t="str">
        <f>IF(_xlfn.XLOOKUP(C2309,Raw_Data_OS_23!$C$7:$C$4518,Raw_Data_OS_23!$G$7:$G$4518,"Paid/ Closed")="Paid/ Closed","Paid/ Closed", "Still_Outstanding")</f>
        <v>Still_Outstanding</v>
      </c>
      <c r="N2309" s="33">
        <f>IF(_xlfn.XLOOKUP(C2309,Raw_Data_Paid_23!$C$4:$C$2114,Raw_Data_Paid_23!$C$4:$C$2114,1)= 1,1,0)</f>
        <v>1</v>
      </c>
      <c r="O2309" t="str">
        <f>IF(M2309=$W$7,IF(AND(N2309,_xlfn.XLOOKUP(C2309,Raw_Data_OS_23!$C$7:$C$4518,Raw_Data_OS_23!$G$7:$G$4518,0)=G2309),"A",IF(_xlfn.XLOOKUP(C2309,Raw_Data_Paid_23!$C$4:$C$2114,Raw_Data_Paid_23!$C$4:$C$2114,"B1")="B1","B1","B2")),IF(_xlfn.XLOOKUP(C2309,Raw_Data_Paid_23!$C$4:$C$2114,Raw_Data_Paid_23!$C$4:$C$2114,"C1")="C1","C1","C2"))</f>
        <v>B1</v>
      </c>
      <c r="P2309" t="str">
        <f t="shared" si="85"/>
        <v>2021B1Motor Private</v>
      </c>
    </row>
    <row r="2310" spans="3:16" x14ac:dyDescent="0.35">
      <c r="C2310" s="6" t="s">
        <v>5398</v>
      </c>
      <c r="D2310" s="7" t="s">
        <v>5390</v>
      </c>
      <c r="E2310" s="7" t="s">
        <v>5399</v>
      </c>
      <c r="F2310" s="8" t="s">
        <v>3910</v>
      </c>
      <c r="G2310" s="9">
        <v>159211</v>
      </c>
      <c r="H2310" s="10">
        <v>2021</v>
      </c>
      <c r="I2310" s="10">
        <v>2021</v>
      </c>
      <c r="J2310" s="11" t="s">
        <v>21</v>
      </c>
      <c r="K2310" s="12">
        <v>159211</v>
      </c>
      <c r="L2310" s="12">
        <v>1</v>
      </c>
      <c r="M2310" s="33" t="str">
        <f>IF(_xlfn.XLOOKUP(C2310,Raw_Data_OS_23!$C$7:$C$4518,Raw_Data_OS_23!$G$7:$G$4518,"Paid/ Closed")="Paid/ Closed","Paid/ Closed", "Still_Outstanding")</f>
        <v>Still_Outstanding</v>
      </c>
      <c r="N2310" s="33">
        <f>IF(_xlfn.XLOOKUP(C2310,Raw_Data_Paid_23!$C$4:$C$2114,Raw_Data_Paid_23!$C$4:$C$2114,1)= 1,1,0)</f>
        <v>1</v>
      </c>
      <c r="O2310" t="str">
        <f>IF(M2310=$W$7,IF(AND(N2310,_xlfn.XLOOKUP(C2310,Raw_Data_OS_23!$C$7:$C$4518,Raw_Data_OS_23!$G$7:$G$4518,0)=G2310),"A",IF(_xlfn.XLOOKUP(C2310,Raw_Data_Paid_23!$C$4:$C$2114,Raw_Data_Paid_23!$C$4:$C$2114,"B1")="B1","B1","B2")),IF(_xlfn.XLOOKUP(C2310,Raw_Data_Paid_23!$C$4:$C$2114,Raw_Data_Paid_23!$C$4:$C$2114,"C1")="C1","C1","C2"))</f>
        <v>A</v>
      </c>
      <c r="P2310" t="str">
        <f t="shared" ref="P2310:P2373" si="86">H2310&amp;O2310&amp;F2310</f>
        <v>2021AMotor Private</v>
      </c>
    </row>
    <row r="2311" spans="3:16" x14ac:dyDescent="0.35">
      <c r="C2311" s="6" t="s">
        <v>2307</v>
      </c>
      <c r="D2311" s="7" t="s">
        <v>5394</v>
      </c>
      <c r="E2311" s="7" t="s">
        <v>5399</v>
      </c>
      <c r="F2311" s="8" t="s">
        <v>3910</v>
      </c>
      <c r="G2311" s="9">
        <v>148300</v>
      </c>
      <c r="H2311" s="10">
        <v>2021</v>
      </c>
      <c r="I2311" s="10">
        <v>2021</v>
      </c>
      <c r="J2311" s="11" t="s">
        <v>21</v>
      </c>
      <c r="K2311" s="12">
        <v>148300</v>
      </c>
      <c r="L2311" s="12">
        <v>1</v>
      </c>
      <c r="M2311" s="33" t="str">
        <f>IF(_xlfn.XLOOKUP(C2311,Raw_Data_OS_23!$C$7:$C$4518,Raw_Data_OS_23!$G$7:$G$4518,"Paid/ Closed")="Paid/ Closed","Paid/ Closed", "Still_Outstanding")</f>
        <v>Still_Outstanding</v>
      </c>
      <c r="N2311" s="33">
        <f>IF(_xlfn.XLOOKUP(C2311,Raw_Data_Paid_23!$C$4:$C$2114,Raw_Data_Paid_23!$C$4:$C$2114,1)= 1,1,0)</f>
        <v>1</v>
      </c>
      <c r="O2311" t="str">
        <f>IF(M2311=$W$7,IF(AND(N2311,_xlfn.XLOOKUP(C2311,Raw_Data_OS_23!$C$7:$C$4518,Raw_Data_OS_23!$G$7:$G$4518,0)=G2311),"A",IF(_xlfn.XLOOKUP(C2311,Raw_Data_Paid_23!$C$4:$C$2114,Raw_Data_Paid_23!$C$4:$C$2114,"B1")="B1","B1","B2")),IF(_xlfn.XLOOKUP(C2311,Raw_Data_Paid_23!$C$4:$C$2114,Raw_Data_Paid_23!$C$4:$C$2114,"C1")="C1","C1","C2"))</f>
        <v>B1</v>
      </c>
      <c r="P2311" t="str">
        <f t="shared" si="86"/>
        <v>2021B1Motor Private</v>
      </c>
    </row>
    <row r="2312" spans="3:16" x14ac:dyDescent="0.35">
      <c r="C2312" s="6" t="s">
        <v>2308</v>
      </c>
      <c r="D2312" s="7" t="s">
        <v>5330</v>
      </c>
      <c r="E2312" s="7" t="s">
        <v>5390</v>
      </c>
      <c r="F2312" s="8" t="s">
        <v>3910</v>
      </c>
      <c r="G2312" s="9">
        <v>13900</v>
      </c>
      <c r="H2312" s="10">
        <v>2021</v>
      </c>
      <c r="I2312" s="10">
        <v>2021</v>
      </c>
      <c r="J2312" s="11" t="s">
        <v>21</v>
      </c>
      <c r="K2312" s="12">
        <v>13900</v>
      </c>
      <c r="L2312" s="12">
        <v>1</v>
      </c>
      <c r="M2312" s="33" t="str">
        <f>IF(_xlfn.XLOOKUP(C2312,Raw_Data_OS_23!$C$7:$C$4518,Raw_Data_OS_23!$G$7:$G$4518,"Paid/ Closed")="Paid/ Closed","Paid/ Closed", "Still_Outstanding")</f>
        <v>Still_Outstanding</v>
      </c>
      <c r="N2312" s="33">
        <f>IF(_xlfn.XLOOKUP(C2312,Raw_Data_Paid_23!$C$4:$C$2114,Raw_Data_Paid_23!$C$4:$C$2114,1)= 1,1,0)</f>
        <v>1</v>
      </c>
      <c r="O2312" t="str">
        <f>IF(M2312=$W$7,IF(AND(N2312,_xlfn.XLOOKUP(C2312,Raw_Data_OS_23!$C$7:$C$4518,Raw_Data_OS_23!$G$7:$G$4518,0)=G2312),"A",IF(_xlfn.XLOOKUP(C2312,Raw_Data_Paid_23!$C$4:$C$2114,Raw_Data_Paid_23!$C$4:$C$2114,"B1")="B1","B1","B2")),IF(_xlfn.XLOOKUP(C2312,Raw_Data_Paid_23!$C$4:$C$2114,Raw_Data_Paid_23!$C$4:$C$2114,"C1")="C1","C1","C2"))</f>
        <v>B1</v>
      </c>
      <c r="P2312" t="str">
        <f t="shared" si="86"/>
        <v>2021B1Motor Private</v>
      </c>
    </row>
    <row r="2313" spans="3:16" x14ac:dyDescent="0.35">
      <c r="C2313" s="6" t="s">
        <v>2615</v>
      </c>
      <c r="D2313" s="7" t="s">
        <v>5392</v>
      </c>
      <c r="E2313" s="7" t="s">
        <v>5399</v>
      </c>
      <c r="F2313" s="8" t="s">
        <v>3910</v>
      </c>
      <c r="G2313" s="9">
        <v>111012</v>
      </c>
      <c r="H2313" s="10">
        <v>2021</v>
      </c>
      <c r="I2313" s="10">
        <v>2021</v>
      </c>
      <c r="J2313" s="11" t="s">
        <v>21</v>
      </c>
      <c r="K2313" s="12">
        <v>111012</v>
      </c>
      <c r="L2313" s="12">
        <v>1</v>
      </c>
      <c r="M2313" s="33" t="str">
        <f>IF(_xlfn.XLOOKUP(C2313,Raw_Data_OS_23!$C$7:$C$4518,Raw_Data_OS_23!$G$7:$G$4518,"Paid/ Closed")="Paid/ Closed","Paid/ Closed", "Still_Outstanding")</f>
        <v>Still_Outstanding</v>
      </c>
      <c r="N2313" s="33">
        <f>IF(_xlfn.XLOOKUP(C2313,Raw_Data_Paid_23!$C$4:$C$2114,Raw_Data_Paid_23!$C$4:$C$2114,1)= 1,1,0)</f>
        <v>1</v>
      </c>
      <c r="O2313" t="str">
        <f>IF(M2313=$W$7,IF(AND(N2313,_xlfn.XLOOKUP(C2313,Raw_Data_OS_23!$C$7:$C$4518,Raw_Data_OS_23!$G$7:$G$4518,0)=G2313),"A",IF(_xlfn.XLOOKUP(C2313,Raw_Data_Paid_23!$C$4:$C$2114,Raw_Data_Paid_23!$C$4:$C$2114,"B1")="B1","B1","B2")),IF(_xlfn.XLOOKUP(C2313,Raw_Data_Paid_23!$C$4:$C$2114,Raw_Data_Paid_23!$C$4:$C$2114,"C1")="C1","C1","C2"))</f>
        <v>B1</v>
      </c>
      <c r="P2313" t="str">
        <f t="shared" si="86"/>
        <v>2021B1Motor Private</v>
      </c>
    </row>
    <row r="2314" spans="3:16" x14ac:dyDescent="0.35">
      <c r="C2314" s="6" t="s">
        <v>2616</v>
      </c>
      <c r="D2314" s="7" t="s">
        <v>5251</v>
      </c>
      <c r="E2314" s="7" t="s">
        <v>5249</v>
      </c>
      <c r="F2314" s="8" t="s">
        <v>3910</v>
      </c>
      <c r="G2314" s="9">
        <v>166300</v>
      </c>
      <c r="H2314" s="10">
        <v>2021</v>
      </c>
      <c r="I2314" s="10">
        <v>2021</v>
      </c>
      <c r="J2314" s="11" t="s">
        <v>21</v>
      </c>
      <c r="K2314" s="12">
        <v>166300</v>
      </c>
      <c r="L2314" s="12">
        <v>1</v>
      </c>
      <c r="M2314" s="33" t="str">
        <f>IF(_xlfn.XLOOKUP(C2314,Raw_Data_OS_23!$C$7:$C$4518,Raw_Data_OS_23!$G$7:$G$4518,"Paid/ Closed")="Paid/ Closed","Paid/ Closed", "Still_Outstanding")</f>
        <v>Still_Outstanding</v>
      </c>
      <c r="N2314" s="33">
        <f>IF(_xlfn.XLOOKUP(C2314,Raw_Data_Paid_23!$C$4:$C$2114,Raw_Data_Paid_23!$C$4:$C$2114,1)= 1,1,0)</f>
        <v>1</v>
      </c>
      <c r="O2314" t="str">
        <f>IF(M2314=$W$7,IF(AND(N2314,_xlfn.XLOOKUP(C2314,Raw_Data_OS_23!$C$7:$C$4518,Raw_Data_OS_23!$G$7:$G$4518,0)=G2314),"A",IF(_xlfn.XLOOKUP(C2314,Raw_Data_Paid_23!$C$4:$C$2114,Raw_Data_Paid_23!$C$4:$C$2114,"B1")="B1","B1","B2")),IF(_xlfn.XLOOKUP(C2314,Raw_Data_Paid_23!$C$4:$C$2114,Raw_Data_Paid_23!$C$4:$C$2114,"C1")="C1","C1","C2"))</f>
        <v>B1</v>
      </c>
      <c r="P2314" t="str">
        <f t="shared" si="86"/>
        <v>2021B1Motor Private</v>
      </c>
    </row>
    <row r="2315" spans="3:16" x14ac:dyDescent="0.35">
      <c r="C2315" s="6" t="s">
        <v>2309</v>
      </c>
      <c r="D2315" s="7" t="s">
        <v>5395</v>
      </c>
      <c r="E2315" s="7" t="s">
        <v>5399</v>
      </c>
      <c r="F2315" s="8" t="s">
        <v>3910</v>
      </c>
      <c r="G2315" s="9">
        <v>10660</v>
      </c>
      <c r="H2315" s="10">
        <v>2021</v>
      </c>
      <c r="I2315" s="10">
        <v>2021</v>
      </c>
      <c r="J2315" s="11" t="s">
        <v>21</v>
      </c>
      <c r="K2315" s="12">
        <v>10660</v>
      </c>
      <c r="L2315" s="12">
        <v>1</v>
      </c>
      <c r="M2315" s="33" t="str">
        <f>IF(_xlfn.XLOOKUP(C2315,Raw_Data_OS_23!$C$7:$C$4518,Raw_Data_OS_23!$G$7:$G$4518,"Paid/ Closed")="Paid/ Closed","Paid/ Closed", "Still_Outstanding")</f>
        <v>Still_Outstanding</v>
      </c>
      <c r="N2315" s="33">
        <f>IF(_xlfn.XLOOKUP(C2315,Raw_Data_Paid_23!$C$4:$C$2114,Raw_Data_Paid_23!$C$4:$C$2114,1)= 1,1,0)</f>
        <v>1</v>
      </c>
      <c r="O2315" t="str">
        <f>IF(M2315=$W$7,IF(AND(N2315,_xlfn.XLOOKUP(C2315,Raw_Data_OS_23!$C$7:$C$4518,Raw_Data_OS_23!$G$7:$G$4518,0)=G2315),"A",IF(_xlfn.XLOOKUP(C2315,Raw_Data_Paid_23!$C$4:$C$2114,Raw_Data_Paid_23!$C$4:$C$2114,"B1")="B1","B1","B2")),IF(_xlfn.XLOOKUP(C2315,Raw_Data_Paid_23!$C$4:$C$2114,Raw_Data_Paid_23!$C$4:$C$2114,"C1")="C1","C1","C2"))</f>
        <v>B1</v>
      </c>
      <c r="P2315" t="str">
        <f t="shared" si="86"/>
        <v>2021B1Motor Private</v>
      </c>
    </row>
    <row r="2316" spans="3:16" x14ac:dyDescent="0.35">
      <c r="C2316" s="6" t="s">
        <v>2310</v>
      </c>
      <c r="D2316" s="7" t="s">
        <v>5345</v>
      </c>
      <c r="E2316" s="7" t="s">
        <v>5391</v>
      </c>
      <c r="F2316" s="8" t="s">
        <v>3910</v>
      </c>
      <c r="G2316" s="9">
        <v>180</v>
      </c>
      <c r="H2316" s="10">
        <v>2021</v>
      </c>
      <c r="I2316" s="10">
        <v>2021</v>
      </c>
      <c r="J2316" s="11" t="s">
        <v>21</v>
      </c>
      <c r="K2316" s="12">
        <v>180</v>
      </c>
      <c r="L2316" s="12">
        <v>1</v>
      </c>
      <c r="M2316" s="33" t="str">
        <f>IF(_xlfn.XLOOKUP(C2316,Raw_Data_OS_23!$C$7:$C$4518,Raw_Data_OS_23!$G$7:$G$4518,"Paid/ Closed")="Paid/ Closed","Paid/ Closed", "Still_Outstanding")</f>
        <v>Paid/ Closed</v>
      </c>
      <c r="N2316" s="33">
        <f>IF(_xlfn.XLOOKUP(C2316,Raw_Data_Paid_23!$C$4:$C$2114,Raw_Data_Paid_23!$C$4:$C$2114,1)= 1,1,0)</f>
        <v>1</v>
      </c>
      <c r="O2316" t="str">
        <f>IF(M2316=$W$7,IF(AND(N2316,_xlfn.XLOOKUP(C2316,Raw_Data_OS_23!$C$7:$C$4518,Raw_Data_OS_23!$G$7:$G$4518,0)=G2316),"A",IF(_xlfn.XLOOKUP(C2316,Raw_Data_Paid_23!$C$4:$C$2114,Raw_Data_Paid_23!$C$4:$C$2114,"B1")="B1","B1","B2")),IF(_xlfn.XLOOKUP(C2316,Raw_Data_Paid_23!$C$4:$C$2114,Raw_Data_Paid_23!$C$4:$C$2114,"C1")="C1","C1","C2"))</f>
        <v>C1</v>
      </c>
      <c r="P2316" t="str">
        <f t="shared" si="86"/>
        <v>2021C1Motor Private</v>
      </c>
    </row>
    <row r="2317" spans="3:16" x14ac:dyDescent="0.35">
      <c r="C2317" s="6" t="s">
        <v>2617</v>
      </c>
      <c r="D2317" s="7" t="s">
        <v>5394</v>
      </c>
      <c r="E2317" s="7" t="s">
        <v>5399</v>
      </c>
      <c r="F2317" s="8" t="s">
        <v>3910</v>
      </c>
      <c r="G2317" s="9">
        <v>150000</v>
      </c>
      <c r="H2317" s="10">
        <v>2021</v>
      </c>
      <c r="I2317" s="10">
        <v>2021</v>
      </c>
      <c r="J2317" s="11" t="s">
        <v>21</v>
      </c>
      <c r="K2317" s="12">
        <v>150000</v>
      </c>
      <c r="L2317" s="12">
        <v>1</v>
      </c>
      <c r="M2317" s="33" t="str">
        <f>IF(_xlfn.XLOOKUP(C2317,Raw_Data_OS_23!$C$7:$C$4518,Raw_Data_OS_23!$G$7:$G$4518,"Paid/ Closed")="Paid/ Closed","Paid/ Closed", "Still_Outstanding")</f>
        <v>Still_Outstanding</v>
      </c>
      <c r="N2317" s="33">
        <f>IF(_xlfn.XLOOKUP(C2317,Raw_Data_Paid_23!$C$4:$C$2114,Raw_Data_Paid_23!$C$4:$C$2114,1)= 1,1,0)</f>
        <v>1</v>
      </c>
      <c r="O2317" t="str">
        <f>IF(M2317=$W$7,IF(AND(N2317,_xlfn.XLOOKUP(C2317,Raw_Data_OS_23!$C$7:$C$4518,Raw_Data_OS_23!$G$7:$G$4518,0)=G2317),"A",IF(_xlfn.XLOOKUP(C2317,Raw_Data_Paid_23!$C$4:$C$2114,Raw_Data_Paid_23!$C$4:$C$2114,"B1")="B1","B1","B2")),IF(_xlfn.XLOOKUP(C2317,Raw_Data_Paid_23!$C$4:$C$2114,Raw_Data_Paid_23!$C$4:$C$2114,"C1")="C1","C1","C2"))</f>
        <v>A</v>
      </c>
      <c r="P2317" t="str">
        <f t="shared" si="86"/>
        <v>2021AMotor Private</v>
      </c>
    </row>
    <row r="2318" spans="3:16" x14ac:dyDescent="0.35">
      <c r="C2318" s="6" t="s">
        <v>2618</v>
      </c>
      <c r="D2318" s="7" t="s">
        <v>5344</v>
      </c>
      <c r="E2318" s="7" t="s">
        <v>5331</v>
      </c>
      <c r="F2318" s="8" t="s">
        <v>3910</v>
      </c>
      <c r="G2318" s="9">
        <v>220000</v>
      </c>
      <c r="H2318" s="10">
        <v>2021</v>
      </c>
      <c r="I2318" s="10">
        <v>2021</v>
      </c>
      <c r="J2318" s="11" t="s">
        <v>21</v>
      </c>
      <c r="K2318" s="12">
        <v>220000</v>
      </c>
      <c r="L2318" s="12">
        <v>1</v>
      </c>
      <c r="M2318" s="33" t="str">
        <f>IF(_xlfn.XLOOKUP(C2318,Raw_Data_OS_23!$C$7:$C$4518,Raw_Data_OS_23!$G$7:$G$4518,"Paid/ Closed")="Paid/ Closed","Paid/ Closed", "Still_Outstanding")</f>
        <v>Still_Outstanding</v>
      </c>
      <c r="N2318" s="33">
        <f>IF(_xlfn.XLOOKUP(C2318,Raw_Data_Paid_23!$C$4:$C$2114,Raw_Data_Paid_23!$C$4:$C$2114,1)= 1,1,0)</f>
        <v>1</v>
      </c>
      <c r="O2318" t="str">
        <f>IF(M2318=$W$7,IF(AND(N2318,_xlfn.XLOOKUP(C2318,Raw_Data_OS_23!$C$7:$C$4518,Raw_Data_OS_23!$G$7:$G$4518,0)=G2318),"A",IF(_xlfn.XLOOKUP(C2318,Raw_Data_Paid_23!$C$4:$C$2114,Raw_Data_Paid_23!$C$4:$C$2114,"B1")="B1","B1","B2")),IF(_xlfn.XLOOKUP(C2318,Raw_Data_Paid_23!$C$4:$C$2114,Raw_Data_Paid_23!$C$4:$C$2114,"C1")="C1","C1","C2"))</f>
        <v>B1</v>
      </c>
      <c r="P2318" t="str">
        <f t="shared" si="86"/>
        <v>2021B1Motor Private</v>
      </c>
    </row>
    <row r="2319" spans="3:16" x14ac:dyDescent="0.35">
      <c r="C2319" s="6" t="s">
        <v>2619</v>
      </c>
      <c r="D2319" s="7" t="s">
        <v>5319</v>
      </c>
      <c r="E2319" s="7" t="s">
        <v>5399</v>
      </c>
      <c r="F2319" s="8" t="s">
        <v>3910</v>
      </c>
      <c r="G2319" s="9">
        <v>20000</v>
      </c>
      <c r="H2319" s="10">
        <v>2021</v>
      </c>
      <c r="I2319" s="10">
        <v>2021</v>
      </c>
      <c r="J2319" s="11" t="s">
        <v>21</v>
      </c>
      <c r="K2319" s="12">
        <v>25000</v>
      </c>
      <c r="L2319" s="12">
        <v>1</v>
      </c>
      <c r="M2319" s="33" t="str">
        <f>IF(_xlfn.XLOOKUP(C2319,Raw_Data_OS_23!$C$7:$C$4518,Raw_Data_OS_23!$G$7:$G$4518,"Paid/ Closed")="Paid/ Closed","Paid/ Closed", "Still_Outstanding")</f>
        <v>Still_Outstanding</v>
      </c>
      <c r="N2319" s="33">
        <f>IF(_xlfn.XLOOKUP(C2319,Raw_Data_Paid_23!$C$4:$C$2114,Raw_Data_Paid_23!$C$4:$C$2114,1)= 1,1,0)</f>
        <v>1</v>
      </c>
      <c r="O2319" t="str">
        <f>IF(M2319=$W$7,IF(AND(N2319,_xlfn.XLOOKUP(C2319,Raw_Data_OS_23!$C$7:$C$4518,Raw_Data_OS_23!$G$7:$G$4518,0)=G2319),"A",IF(_xlfn.XLOOKUP(C2319,Raw_Data_Paid_23!$C$4:$C$2114,Raw_Data_Paid_23!$C$4:$C$2114,"B1")="B1","B1","B2")),IF(_xlfn.XLOOKUP(C2319,Raw_Data_Paid_23!$C$4:$C$2114,Raw_Data_Paid_23!$C$4:$C$2114,"C1")="C1","C1","C2"))</f>
        <v>A</v>
      </c>
      <c r="P2319" t="str">
        <f t="shared" si="86"/>
        <v>2021AMotor Private</v>
      </c>
    </row>
    <row r="2320" spans="3:16" x14ac:dyDescent="0.35">
      <c r="C2320" s="6" t="s">
        <v>5400</v>
      </c>
      <c r="D2320" s="7" t="s">
        <v>5312</v>
      </c>
      <c r="E2320" s="7" t="s">
        <v>5324</v>
      </c>
      <c r="F2320" s="8" t="s">
        <v>3910</v>
      </c>
      <c r="G2320" s="9">
        <v>470000</v>
      </c>
      <c r="H2320" s="10">
        <v>2021</v>
      </c>
      <c r="I2320" s="10">
        <v>2021</v>
      </c>
      <c r="J2320" s="11" t="s">
        <v>21</v>
      </c>
      <c r="K2320" s="12">
        <v>470000</v>
      </c>
      <c r="L2320" s="12">
        <v>1</v>
      </c>
      <c r="M2320" s="33" t="str">
        <f>IF(_xlfn.XLOOKUP(C2320,Raw_Data_OS_23!$C$7:$C$4518,Raw_Data_OS_23!$G$7:$G$4518,"Paid/ Closed")="Paid/ Closed","Paid/ Closed", "Still_Outstanding")</f>
        <v>Still_Outstanding</v>
      </c>
      <c r="N2320" s="33">
        <f>IF(_xlfn.XLOOKUP(C2320,Raw_Data_Paid_23!$C$4:$C$2114,Raw_Data_Paid_23!$C$4:$C$2114,1)= 1,1,0)</f>
        <v>0</v>
      </c>
      <c r="O2320" t="str">
        <f>IF(M2320=$W$7,IF(AND(N2320,_xlfn.XLOOKUP(C2320,Raw_Data_OS_23!$C$7:$C$4518,Raw_Data_OS_23!$G$7:$G$4518,0)=G2320),"A",IF(_xlfn.XLOOKUP(C2320,Raw_Data_Paid_23!$C$4:$C$2114,Raw_Data_Paid_23!$C$4:$C$2114,"B1")="B1","B1","B2")),IF(_xlfn.XLOOKUP(C2320,Raw_Data_Paid_23!$C$4:$C$2114,Raw_Data_Paid_23!$C$4:$C$2114,"C1")="C1","C1","C2"))</f>
        <v>B2</v>
      </c>
      <c r="P2320" t="str">
        <f t="shared" si="86"/>
        <v>2021B2Motor Private</v>
      </c>
    </row>
    <row r="2321" spans="3:16" x14ac:dyDescent="0.35">
      <c r="C2321" s="6" t="s">
        <v>2620</v>
      </c>
      <c r="D2321" s="7" t="s">
        <v>5322</v>
      </c>
      <c r="E2321" s="7" t="s">
        <v>5401</v>
      </c>
      <c r="F2321" s="8" t="s">
        <v>3908</v>
      </c>
      <c r="G2321" s="9">
        <v>3000000</v>
      </c>
      <c r="H2321" s="10">
        <v>2021</v>
      </c>
      <c r="I2321" s="10">
        <v>2021</v>
      </c>
      <c r="J2321" s="11" t="s">
        <v>21</v>
      </c>
      <c r="K2321" s="12">
        <v>2100000</v>
      </c>
      <c r="L2321" s="12">
        <v>1</v>
      </c>
      <c r="M2321" s="33" t="str">
        <f>IF(_xlfn.XLOOKUP(C2321,Raw_Data_OS_23!$C$7:$C$4518,Raw_Data_OS_23!$G$7:$G$4518,"Paid/ Closed")="Paid/ Closed","Paid/ Closed", "Still_Outstanding")</f>
        <v>Still_Outstanding</v>
      </c>
      <c r="N2321" s="33">
        <f>IF(_xlfn.XLOOKUP(C2321,Raw_Data_Paid_23!$C$4:$C$2114,Raw_Data_Paid_23!$C$4:$C$2114,1)= 1,1,0)</f>
        <v>0</v>
      </c>
      <c r="O2321" t="str">
        <f>IF(M2321=$W$7,IF(AND(N2321,_xlfn.XLOOKUP(C2321,Raw_Data_OS_23!$C$7:$C$4518,Raw_Data_OS_23!$G$7:$G$4518,0)=G2321),"A",IF(_xlfn.XLOOKUP(C2321,Raw_Data_Paid_23!$C$4:$C$2114,Raw_Data_Paid_23!$C$4:$C$2114,"B1")="B1","B1","B2")),IF(_xlfn.XLOOKUP(C2321,Raw_Data_Paid_23!$C$4:$C$2114,Raw_Data_Paid_23!$C$4:$C$2114,"C1")="C1","C1","C2"))</f>
        <v>B2</v>
      </c>
      <c r="P2321" t="str">
        <f t="shared" si="86"/>
        <v>2021B2Motor Commercial</v>
      </c>
    </row>
    <row r="2322" spans="3:16" x14ac:dyDescent="0.35">
      <c r="C2322" s="6" t="s">
        <v>2311</v>
      </c>
      <c r="D2322" s="7" t="s">
        <v>5301</v>
      </c>
      <c r="E2322" s="7" t="s">
        <v>5316</v>
      </c>
      <c r="F2322" s="8" t="s">
        <v>3910</v>
      </c>
      <c r="G2322" s="9">
        <v>16000</v>
      </c>
      <c r="H2322" s="10">
        <v>2021</v>
      </c>
      <c r="I2322" s="10">
        <v>2021</v>
      </c>
      <c r="J2322" s="11" t="s">
        <v>21</v>
      </c>
      <c r="K2322" s="12">
        <v>16000</v>
      </c>
      <c r="L2322" s="12">
        <v>1</v>
      </c>
      <c r="M2322" s="33" t="str">
        <f>IF(_xlfn.XLOOKUP(C2322,Raw_Data_OS_23!$C$7:$C$4518,Raw_Data_OS_23!$G$7:$G$4518,"Paid/ Closed")="Paid/ Closed","Paid/ Closed", "Still_Outstanding")</f>
        <v>Still_Outstanding</v>
      </c>
      <c r="N2322" s="33">
        <f>IF(_xlfn.XLOOKUP(C2322,Raw_Data_Paid_23!$C$4:$C$2114,Raw_Data_Paid_23!$C$4:$C$2114,1)= 1,1,0)</f>
        <v>1</v>
      </c>
      <c r="O2322" t="str">
        <f>IF(M2322=$W$7,IF(AND(N2322,_xlfn.XLOOKUP(C2322,Raw_Data_OS_23!$C$7:$C$4518,Raw_Data_OS_23!$G$7:$G$4518,0)=G2322),"A",IF(_xlfn.XLOOKUP(C2322,Raw_Data_Paid_23!$C$4:$C$2114,Raw_Data_Paid_23!$C$4:$C$2114,"B1")="B1","B1","B2")),IF(_xlfn.XLOOKUP(C2322,Raw_Data_Paid_23!$C$4:$C$2114,Raw_Data_Paid_23!$C$4:$C$2114,"C1")="C1","C1","C2"))</f>
        <v>B1</v>
      </c>
      <c r="P2322" t="str">
        <f t="shared" si="86"/>
        <v>2021B1Motor Private</v>
      </c>
    </row>
    <row r="2323" spans="3:16" x14ac:dyDescent="0.35">
      <c r="C2323" s="6" t="s">
        <v>2312</v>
      </c>
      <c r="D2323" s="7" t="s">
        <v>5330</v>
      </c>
      <c r="E2323" s="7" t="s">
        <v>5395</v>
      </c>
      <c r="F2323" s="8" t="s">
        <v>3910</v>
      </c>
      <c r="G2323" s="9">
        <v>15252</v>
      </c>
      <c r="H2323" s="10">
        <v>2021</v>
      </c>
      <c r="I2323" s="10">
        <v>2021</v>
      </c>
      <c r="J2323" s="11" t="s">
        <v>21</v>
      </c>
      <c r="K2323" s="12">
        <v>15252</v>
      </c>
      <c r="L2323" s="12">
        <v>1</v>
      </c>
      <c r="M2323" s="33" t="str">
        <f>IF(_xlfn.XLOOKUP(C2323,Raw_Data_OS_23!$C$7:$C$4518,Raw_Data_OS_23!$G$7:$G$4518,"Paid/ Closed")="Paid/ Closed","Paid/ Closed", "Still_Outstanding")</f>
        <v>Still_Outstanding</v>
      </c>
      <c r="N2323" s="33">
        <f>IF(_xlfn.XLOOKUP(C2323,Raw_Data_Paid_23!$C$4:$C$2114,Raw_Data_Paid_23!$C$4:$C$2114,1)= 1,1,0)</f>
        <v>1</v>
      </c>
      <c r="O2323" t="str">
        <f>IF(M2323=$W$7,IF(AND(N2323,_xlfn.XLOOKUP(C2323,Raw_Data_OS_23!$C$7:$C$4518,Raw_Data_OS_23!$G$7:$G$4518,0)=G2323),"A",IF(_xlfn.XLOOKUP(C2323,Raw_Data_Paid_23!$C$4:$C$2114,Raw_Data_Paid_23!$C$4:$C$2114,"B1")="B1","B1","B2")),IF(_xlfn.XLOOKUP(C2323,Raw_Data_Paid_23!$C$4:$C$2114,Raw_Data_Paid_23!$C$4:$C$2114,"C1")="C1","C1","C2"))</f>
        <v>B1</v>
      </c>
      <c r="P2323" t="str">
        <f t="shared" si="86"/>
        <v>2021B1Motor Private</v>
      </c>
    </row>
    <row r="2324" spans="3:16" x14ac:dyDescent="0.35">
      <c r="C2324" s="6" t="s">
        <v>2313</v>
      </c>
      <c r="D2324" s="7" t="s">
        <v>5402</v>
      </c>
      <c r="E2324" s="7" t="s">
        <v>5390</v>
      </c>
      <c r="F2324" s="8" t="s">
        <v>3910</v>
      </c>
      <c r="G2324" s="9">
        <v>36312</v>
      </c>
      <c r="H2324" s="10">
        <v>2021</v>
      </c>
      <c r="I2324" s="10">
        <v>2021</v>
      </c>
      <c r="J2324" s="11" t="s">
        <v>21</v>
      </c>
      <c r="K2324" s="12">
        <v>36312</v>
      </c>
      <c r="L2324" s="12">
        <v>1</v>
      </c>
      <c r="M2324" s="33" t="str">
        <f>IF(_xlfn.XLOOKUP(C2324,Raw_Data_OS_23!$C$7:$C$4518,Raw_Data_OS_23!$G$7:$G$4518,"Paid/ Closed")="Paid/ Closed","Paid/ Closed", "Still_Outstanding")</f>
        <v>Still_Outstanding</v>
      </c>
      <c r="N2324" s="33">
        <f>IF(_xlfn.XLOOKUP(C2324,Raw_Data_Paid_23!$C$4:$C$2114,Raw_Data_Paid_23!$C$4:$C$2114,1)= 1,1,0)</f>
        <v>1</v>
      </c>
      <c r="O2324" t="str">
        <f>IF(M2324=$W$7,IF(AND(N2324,_xlfn.XLOOKUP(C2324,Raw_Data_OS_23!$C$7:$C$4518,Raw_Data_OS_23!$G$7:$G$4518,0)=G2324),"A",IF(_xlfn.XLOOKUP(C2324,Raw_Data_Paid_23!$C$4:$C$2114,Raw_Data_Paid_23!$C$4:$C$2114,"B1")="B1","B1","B2")),IF(_xlfn.XLOOKUP(C2324,Raw_Data_Paid_23!$C$4:$C$2114,Raw_Data_Paid_23!$C$4:$C$2114,"C1")="C1","C1","C2"))</f>
        <v>B1</v>
      </c>
      <c r="P2324" t="str">
        <f t="shared" si="86"/>
        <v>2021B1Motor Private</v>
      </c>
    </row>
    <row r="2325" spans="3:16" x14ac:dyDescent="0.35">
      <c r="C2325" s="6" t="s">
        <v>2314</v>
      </c>
      <c r="D2325" s="7" t="s">
        <v>5345</v>
      </c>
      <c r="E2325" s="7" t="s">
        <v>5401</v>
      </c>
      <c r="F2325" s="8" t="s">
        <v>3908</v>
      </c>
      <c r="G2325" s="9">
        <v>11584</v>
      </c>
      <c r="H2325" s="10">
        <v>2021</v>
      </c>
      <c r="I2325" s="10">
        <v>2021</v>
      </c>
      <c r="J2325" s="11" t="s">
        <v>21</v>
      </c>
      <c r="K2325" s="12">
        <v>11584</v>
      </c>
      <c r="L2325" s="12">
        <v>1</v>
      </c>
      <c r="M2325" s="33" t="str">
        <f>IF(_xlfn.XLOOKUP(C2325,Raw_Data_OS_23!$C$7:$C$4518,Raw_Data_OS_23!$G$7:$G$4518,"Paid/ Closed")="Paid/ Closed","Paid/ Closed", "Still_Outstanding")</f>
        <v>Paid/ Closed</v>
      </c>
      <c r="N2325" s="33">
        <f>IF(_xlfn.XLOOKUP(C2325,Raw_Data_Paid_23!$C$4:$C$2114,Raw_Data_Paid_23!$C$4:$C$2114,1)= 1,1,0)</f>
        <v>1</v>
      </c>
      <c r="O2325" t="str">
        <f>IF(M2325=$W$7,IF(AND(N2325,_xlfn.XLOOKUP(C2325,Raw_Data_OS_23!$C$7:$C$4518,Raw_Data_OS_23!$G$7:$G$4518,0)=G2325),"A",IF(_xlfn.XLOOKUP(C2325,Raw_Data_Paid_23!$C$4:$C$2114,Raw_Data_Paid_23!$C$4:$C$2114,"B1")="B1","B1","B2")),IF(_xlfn.XLOOKUP(C2325,Raw_Data_Paid_23!$C$4:$C$2114,Raw_Data_Paid_23!$C$4:$C$2114,"C1")="C1","C1","C2"))</f>
        <v>C1</v>
      </c>
      <c r="P2325" t="str">
        <f t="shared" si="86"/>
        <v>2021C1Motor Commercial</v>
      </c>
    </row>
    <row r="2326" spans="3:16" x14ac:dyDescent="0.35">
      <c r="C2326" s="6" t="s">
        <v>5403</v>
      </c>
      <c r="D2326" s="7" t="s">
        <v>5316</v>
      </c>
      <c r="E2326" s="7" t="s">
        <v>5401</v>
      </c>
      <c r="F2326" s="8" t="s">
        <v>3910</v>
      </c>
      <c r="G2326" s="9">
        <v>10260</v>
      </c>
      <c r="H2326" s="10">
        <v>2021</v>
      </c>
      <c r="I2326" s="10">
        <v>2021</v>
      </c>
      <c r="J2326" s="11" t="s">
        <v>21</v>
      </c>
      <c r="K2326" s="12">
        <v>10260</v>
      </c>
      <c r="L2326" s="12">
        <v>1</v>
      </c>
      <c r="M2326" s="33" t="str">
        <f>IF(_xlfn.XLOOKUP(C2326,Raw_Data_OS_23!$C$7:$C$4518,Raw_Data_OS_23!$G$7:$G$4518,"Paid/ Closed")="Paid/ Closed","Paid/ Closed", "Still_Outstanding")</f>
        <v>Still_Outstanding</v>
      </c>
      <c r="N2326" s="33">
        <f>IF(_xlfn.XLOOKUP(C2326,Raw_Data_Paid_23!$C$4:$C$2114,Raw_Data_Paid_23!$C$4:$C$2114,1)= 1,1,0)</f>
        <v>1</v>
      </c>
      <c r="O2326" t="str">
        <f>IF(M2326=$W$7,IF(AND(N2326,_xlfn.XLOOKUP(C2326,Raw_Data_OS_23!$C$7:$C$4518,Raw_Data_OS_23!$G$7:$G$4518,0)=G2326),"A",IF(_xlfn.XLOOKUP(C2326,Raw_Data_Paid_23!$C$4:$C$2114,Raw_Data_Paid_23!$C$4:$C$2114,"B1")="B1","B1","B2")),IF(_xlfn.XLOOKUP(C2326,Raw_Data_Paid_23!$C$4:$C$2114,Raw_Data_Paid_23!$C$4:$C$2114,"C1")="C1","C1","C2"))</f>
        <v>B1</v>
      </c>
      <c r="P2326" t="str">
        <f t="shared" si="86"/>
        <v>2021B1Motor Private</v>
      </c>
    </row>
    <row r="2327" spans="3:16" x14ac:dyDescent="0.35">
      <c r="C2327" s="6" t="s">
        <v>2315</v>
      </c>
      <c r="D2327" s="7" t="s">
        <v>5399</v>
      </c>
      <c r="E2327" s="7" t="s">
        <v>5401</v>
      </c>
      <c r="F2327" s="8" t="s">
        <v>3908</v>
      </c>
      <c r="G2327" s="9">
        <v>212</v>
      </c>
      <c r="H2327" s="10">
        <v>2021</v>
      </c>
      <c r="I2327" s="10">
        <v>2021</v>
      </c>
      <c r="J2327" s="11" t="s">
        <v>21</v>
      </c>
      <c r="K2327" s="12">
        <v>212</v>
      </c>
      <c r="L2327" s="12">
        <v>1</v>
      </c>
      <c r="M2327" s="33" t="str">
        <f>IF(_xlfn.XLOOKUP(C2327,Raw_Data_OS_23!$C$7:$C$4518,Raw_Data_OS_23!$G$7:$G$4518,"Paid/ Closed")="Paid/ Closed","Paid/ Closed", "Still_Outstanding")</f>
        <v>Paid/ Closed</v>
      </c>
      <c r="N2327" s="33">
        <f>IF(_xlfn.XLOOKUP(C2327,Raw_Data_Paid_23!$C$4:$C$2114,Raw_Data_Paid_23!$C$4:$C$2114,1)= 1,1,0)</f>
        <v>1</v>
      </c>
      <c r="O2327" t="str">
        <f>IF(M2327=$W$7,IF(AND(N2327,_xlfn.XLOOKUP(C2327,Raw_Data_OS_23!$C$7:$C$4518,Raw_Data_OS_23!$G$7:$G$4518,0)=G2327),"A",IF(_xlfn.XLOOKUP(C2327,Raw_Data_Paid_23!$C$4:$C$2114,Raw_Data_Paid_23!$C$4:$C$2114,"B1")="B1","B1","B2")),IF(_xlfn.XLOOKUP(C2327,Raw_Data_Paid_23!$C$4:$C$2114,Raw_Data_Paid_23!$C$4:$C$2114,"C1")="C1","C1","C2"))</f>
        <v>C1</v>
      </c>
      <c r="P2327" t="str">
        <f t="shared" si="86"/>
        <v>2021C1Motor Commercial</v>
      </c>
    </row>
    <row r="2328" spans="3:16" x14ac:dyDescent="0.35">
      <c r="C2328" s="6" t="s">
        <v>2316</v>
      </c>
      <c r="D2328" s="7" t="s">
        <v>5316</v>
      </c>
      <c r="E2328" s="7" t="s">
        <v>5316</v>
      </c>
      <c r="F2328" s="8" t="s">
        <v>3910</v>
      </c>
      <c r="G2328" s="9">
        <v>84125</v>
      </c>
      <c r="H2328" s="10">
        <v>2021</v>
      </c>
      <c r="I2328" s="10">
        <v>2021</v>
      </c>
      <c r="J2328" s="11" t="s">
        <v>21</v>
      </c>
      <c r="K2328" s="12">
        <v>84125</v>
      </c>
      <c r="L2328" s="12">
        <v>1</v>
      </c>
      <c r="M2328" s="33" t="str">
        <f>IF(_xlfn.XLOOKUP(C2328,Raw_Data_OS_23!$C$7:$C$4518,Raw_Data_OS_23!$G$7:$G$4518,"Paid/ Closed")="Paid/ Closed","Paid/ Closed", "Still_Outstanding")</f>
        <v>Still_Outstanding</v>
      </c>
      <c r="N2328" s="33">
        <f>IF(_xlfn.XLOOKUP(C2328,Raw_Data_Paid_23!$C$4:$C$2114,Raw_Data_Paid_23!$C$4:$C$2114,1)= 1,1,0)</f>
        <v>1</v>
      </c>
      <c r="O2328" t="str">
        <f>IF(M2328=$W$7,IF(AND(N2328,_xlfn.XLOOKUP(C2328,Raw_Data_OS_23!$C$7:$C$4518,Raw_Data_OS_23!$G$7:$G$4518,0)=G2328),"A",IF(_xlfn.XLOOKUP(C2328,Raw_Data_Paid_23!$C$4:$C$2114,Raw_Data_Paid_23!$C$4:$C$2114,"B1")="B1","B1","B2")),IF(_xlfn.XLOOKUP(C2328,Raw_Data_Paid_23!$C$4:$C$2114,Raw_Data_Paid_23!$C$4:$C$2114,"C1")="C1","C1","C2"))</f>
        <v>B1</v>
      </c>
      <c r="P2328" t="str">
        <f t="shared" si="86"/>
        <v>2021B1Motor Private</v>
      </c>
    </row>
    <row r="2329" spans="3:16" x14ac:dyDescent="0.35">
      <c r="C2329" s="6" t="s">
        <v>2317</v>
      </c>
      <c r="D2329" s="7" t="s">
        <v>4170</v>
      </c>
      <c r="E2329" s="7" t="s">
        <v>5401</v>
      </c>
      <c r="F2329" s="8" t="s">
        <v>3908</v>
      </c>
      <c r="G2329" s="9">
        <v>25000</v>
      </c>
      <c r="H2329" s="10">
        <v>2021</v>
      </c>
      <c r="I2329" s="10">
        <v>2021</v>
      </c>
      <c r="J2329" s="11" t="s">
        <v>21</v>
      </c>
      <c r="K2329" s="12">
        <v>25000</v>
      </c>
      <c r="L2329" s="12">
        <v>1</v>
      </c>
      <c r="M2329" s="33" t="str">
        <f>IF(_xlfn.XLOOKUP(C2329,Raw_Data_OS_23!$C$7:$C$4518,Raw_Data_OS_23!$G$7:$G$4518,"Paid/ Closed")="Paid/ Closed","Paid/ Closed", "Still_Outstanding")</f>
        <v>Paid/ Closed</v>
      </c>
      <c r="N2329" s="33">
        <f>IF(_xlfn.XLOOKUP(C2329,Raw_Data_Paid_23!$C$4:$C$2114,Raw_Data_Paid_23!$C$4:$C$2114,1)= 1,1,0)</f>
        <v>1</v>
      </c>
      <c r="O2329" t="str">
        <f>IF(M2329=$W$7,IF(AND(N2329,_xlfn.XLOOKUP(C2329,Raw_Data_OS_23!$C$7:$C$4518,Raw_Data_OS_23!$G$7:$G$4518,0)=G2329),"A",IF(_xlfn.XLOOKUP(C2329,Raw_Data_Paid_23!$C$4:$C$2114,Raw_Data_Paid_23!$C$4:$C$2114,"B1")="B1","B1","B2")),IF(_xlfn.XLOOKUP(C2329,Raw_Data_Paid_23!$C$4:$C$2114,Raw_Data_Paid_23!$C$4:$C$2114,"C1")="C1","C1","C2"))</f>
        <v>C1</v>
      </c>
      <c r="P2329" t="str">
        <f t="shared" si="86"/>
        <v>2021C1Motor Commercial</v>
      </c>
    </row>
    <row r="2330" spans="3:16" x14ac:dyDescent="0.35">
      <c r="C2330" s="6" t="s">
        <v>2318</v>
      </c>
      <c r="D2330" s="7" t="s">
        <v>5309</v>
      </c>
      <c r="E2330" s="7" t="s">
        <v>5401</v>
      </c>
      <c r="F2330" s="8" t="s">
        <v>3910</v>
      </c>
      <c r="G2330" s="9">
        <v>74180</v>
      </c>
      <c r="H2330" s="10">
        <v>2021</v>
      </c>
      <c r="I2330" s="10">
        <v>2021</v>
      </c>
      <c r="J2330" s="11" t="s">
        <v>21</v>
      </c>
      <c r="K2330" s="12">
        <v>74180</v>
      </c>
      <c r="L2330" s="12">
        <v>1</v>
      </c>
      <c r="M2330" s="33" t="str">
        <f>IF(_xlfn.XLOOKUP(C2330,Raw_Data_OS_23!$C$7:$C$4518,Raw_Data_OS_23!$G$7:$G$4518,"Paid/ Closed")="Paid/ Closed","Paid/ Closed", "Still_Outstanding")</f>
        <v>Paid/ Closed</v>
      </c>
      <c r="N2330" s="33">
        <f>IF(_xlfn.XLOOKUP(C2330,Raw_Data_Paid_23!$C$4:$C$2114,Raw_Data_Paid_23!$C$4:$C$2114,1)= 1,1,0)</f>
        <v>1</v>
      </c>
      <c r="O2330" t="str">
        <f>IF(M2330=$W$7,IF(AND(N2330,_xlfn.XLOOKUP(C2330,Raw_Data_OS_23!$C$7:$C$4518,Raw_Data_OS_23!$G$7:$G$4518,0)=G2330),"A",IF(_xlfn.XLOOKUP(C2330,Raw_Data_Paid_23!$C$4:$C$2114,Raw_Data_Paid_23!$C$4:$C$2114,"B1")="B1","B1","B2")),IF(_xlfn.XLOOKUP(C2330,Raw_Data_Paid_23!$C$4:$C$2114,Raw_Data_Paid_23!$C$4:$C$2114,"C1")="C1","C1","C2"))</f>
        <v>C1</v>
      </c>
      <c r="P2330" t="str">
        <f t="shared" si="86"/>
        <v>2021C1Motor Private</v>
      </c>
    </row>
    <row r="2331" spans="3:16" x14ac:dyDescent="0.35">
      <c r="C2331" s="6" t="s">
        <v>2621</v>
      </c>
      <c r="D2331" s="7" t="s">
        <v>5326</v>
      </c>
      <c r="E2331" s="7" t="s">
        <v>5344</v>
      </c>
      <c r="F2331" s="8" t="s">
        <v>3910</v>
      </c>
      <c r="G2331" s="9">
        <v>51187.5</v>
      </c>
      <c r="H2331" s="10">
        <v>2021</v>
      </c>
      <c r="I2331" s="10">
        <v>2021</v>
      </c>
      <c r="J2331" s="11" t="s">
        <v>21</v>
      </c>
      <c r="K2331" s="12">
        <v>51187.5</v>
      </c>
      <c r="L2331" s="12">
        <v>1</v>
      </c>
      <c r="M2331" s="33" t="str">
        <f>IF(_xlfn.XLOOKUP(C2331,Raw_Data_OS_23!$C$7:$C$4518,Raw_Data_OS_23!$G$7:$G$4518,"Paid/ Closed")="Paid/ Closed","Paid/ Closed", "Still_Outstanding")</f>
        <v>Still_Outstanding</v>
      </c>
      <c r="N2331" s="33">
        <f>IF(_xlfn.XLOOKUP(C2331,Raw_Data_Paid_23!$C$4:$C$2114,Raw_Data_Paid_23!$C$4:$C$2114,1)= 1,1,0)</f>
        <v>1</v>
      </c>
      <c r="O2331" t="str">
        <f>IF(M2331=$W$7,IF(AND(N2331,_xlfn.XLOOKUP(C2331,Raw_Data_OS_23!$C$7:$C$4518,Raw_Data_OS_23!$G$7:$G$4518,0)=G2331),"A",IF(_xlfn.XLOOKUP(C2331,Raw_Data_Paid_23!$C$4:$C$2114,Raw_Data_Paid_23!$C$4:$C$2114,"B1")="B1","B1","B2")),IF(_xlfn.XLOOKUP(C2331,Raw_Data_Paid_23!$C$4:$C$2114,Raw_Data_Paid_23!$C$4:$C$2114,"C1")="C1","C1","C2"))</f>
        <v>A</v>
      </c>
      <c r="P2331" t="str">
        <f t="shared" si="86"/>
        <v>2021AMotor Private</v>
      </c>
    </row>
    <row r="2332" spans="3:16" x14ac:dyDescent="0.35">
      <c r="C2332" s="6" t="s">
        <v>2319</v>
      </c>
      <c r="D2332" s="7" t="s">
        <v>5396</v>
      </c>
      <c r="E2332" s="7" t="s">
        <v>5401</v>
      </c>
      <c r="F2332" s="8" t="s">
        <v>3910</v>
      </c>
      <c r="G2332" s="9">
        <v>6760</v>
      </c>
      <c r="H2332" s="10">
        <v>2021</v>
      </c>
      <c r="I2332" s="10">
        <v>2021</v>
      </c>
      <c r="J2332" s="11" t="s">
        <v>21</v>
      </c>
      <c r="K2332" s="12">
        <v>6760</v>
      </c>
      <c r="L2332" s="12">
        <v>1</v>
      </c>
      <c r="M2332" s="33" t="str">
        <f>IF(_xlfn.XLOOKUP(C2332,Raw_Data_OS_23!$C$7:$C$4518,Raw_Data_OS_23!$G$7:$G$4518,"Paid/ Closed")="Paid/ Closed","Paid/ Closed", "Still_Outstanding")</f>
        <v>Paid/ Closed</v>
      </c>
      <c r="N2332" s="33">
        <f>IF(_xlfn.XLOOKUP(C2332,Raw_Data_Paid_23!$C$4:$C$2114,Raw_Data_Paid_23!$C$4:$C$2114,1)= 1,1,0)</f>
        <v>1</v>
      </c>
      <c r="O2332" t="str">
        <f>IF(M2332=$W$7,IF(AND(N2332,_xlfn.XLOOKUP(C2332,Raw_Data_OS_23!$C$7:$C$4518,Raw_Data_OS_23!$G$7:$G$4518,0)=G2332),"A",IF(_xlfn.XLOOKUP(C2332,Raw_Data_Paid_23!$C$4:$C$2114,Raw_Data_Paid_23!$C$4:$C$2114,"B1")="B1","B1","B2")),IF(_xlfn.XLOOKUP(C2332,Raw_Data_Paid_23!$C$4:$C$2114,Raw_Data_Paid_23!$C$4:$C$2114,"C1")="C1","C1","C2"))</f>
        <v>C1</v>
      </c>
      <c r="P2332" t="str">
        <f t="shared" si="86"/>
        <v>2021C1Motor Private</v>
      </c>
    </row>
    <row r="2333" spans="3:16" x14ac:dyDescent="0.35">
      <c r="C2333" s="6" t="s">
        <v>2320</v>
      </c>
      <c r="D2333" s="7" t="s">
        <v>5390</v>
      </c>
      <c r="E2333" s="7" t="s">
        <v>5401</v>
      </c>
      <c r="F2333" s="8" t="s">
        <v>3910</v>
      </c>
      <c r="G2333" s="9">
        <v>7000</v>
      </c>
      <c r="H2333" s="10">
        <v>2021</v>
      </c>
      <c r="I2333" s="10">
        <v>2021</v>
      </c>
      <c r="J2333" s="11" t="s">
        <v>21</v>
      </c>
      <c r="K2333" s="12">
        <v>7000</v>
      </c>
      <c r="L2333" s="12">
        <v>1</v>
      </c>
      <c r="M2333" s="33" t="str">
        <f>IF(_xlfn.XLOOKUP(C2333,Raw_Data_OS_23!$C$7:$C$4518,Raw_Data_OS_23!$G$7:$G$4518,"Paid/ Closed")="Paid/ Closed","Paid/ Closed", "Still_Outstanding")</f>
        <v>Still_Outstanding</v>
      </c>
      <c r="N2333" s="33">
        <f>IF(_xlfn.XLOOKUP(C2333,Raw_Data_Paid_23!$C$4:$C$2114,Raw_Data_Paid_23!$C$4:$C$2114,1)= 1,1,0)</f>
        <v>1</v>
      </c>
      <c r="O2333" t="str">
        <f>IF(M2333=$W$7,IF(AND(N2333,_xlfn.XLOOKUP(C2333,Raw_Data_OS_23!$C$7:$C$4518,Raw_Data_OS_23!$G$7:$G$4518,0)=G2333),"A",IF(_xlfn.XLOOKUP(C2333,Raw_Data_Paid_23!$C$4:$C$2114,Raw_Data_Paid_23!$C$4:$C$2114,"B1")="B1","B1","B2")),IF(_xlfn.XLOOKUP(C2333,Raw_Data_Paid_23!$C$4:$C$2114,Raw_Data_Paid_23!$C$4:$C$2114,"C1")="C1","C1","C2"))</f>
        <v>A</v>
      </c>
      <c r="P2333" t="str">
        <f t="shared" si="86"/>
        <v>2021AMotor Private</v>
      </c>
    </row>
    <row r="2334" spans="3:16" x14ac:dyDescent="0.35">
      <c r="C2334" s="6" t="s">
        <v>2321</v>
      </c>
      <c r="D2334" s="7" t="s">
        <v>5402</v>
      </c>
      <c r="E2334" s="7" t="s">
        <v>5401</v>
      </c>
      <c r="F2334" s="8" t="s">
        <v>3910</v>
      </c>
      <c r="G2334" s="9">
        <v>30100</v>
      </c>
      <c r="H2334" s="10">
        <v>2021</v>
      </c>
      <c r="I2334" s="10">
        <v>2021</v>
      </c>
      <c r="J2334" s="11" t="s">
        <v>21</v>
      </c>
      <c r="K2334" s="12">
        <v>30100</v>
      </c>
      <c r="L2334" s="12">
        <v>1</v>
      </c>
      <c r="M2334" s="33" t="str">
        <f>IF(_xlfn.XLOOKUP(C2334,Raw_Data_OS_23!$C$7:$C$4518,Raw_Data_OS_23!$G$7:$G$4518,"Paid/ Closed")="Paid/ Closed","Paid/ Closed", "Still_Outstanding")</f>
        <v>Still_Outstanding</v>
      </c>
      <c r="N2334" s="33">
        <f>IF(_xlfn.XLOOKUP(C2334,Raw_Data_Paid_23!$C$4:$C$2114,Raw_Data_Paid_23!$C$4:$C$2114,1)= 1,1,0)</f>
        <v>1</v>
      </c>
      <c r="O2334" t="str">
        <f>IF(M2334=$W$7,IF(AND(N2334,_xlfn.XLOOKUP(C2334,Raw_Data_OS_23!$C$7:$C$4518,Raw_Data_OS_23!$G$7:$G$4518,0)=G2334),"A",IF(_xlfn.XLOOKUP(C2334,Raw_Data_Paid_23!$C$4:$C$2114,Raw_Data_Paid_23!$C$4:$C$2114,"B1")="B1","B1","B2")),IF(_xlfn.XLOOKUP(C2334,Raw_Data_Paid_23!$C$4:$C$2114,Raw_Data_Paid_23!$C$4:$C$2114,"C1")="C1","C1","C2"))</f>
        <v>B1</v>
      </c>
      <c r="P2334" t="str">
        <f t="shared" si="86"/>
        <v>2021B1Motor Private</v>
      </c>
    </row>
    <row r="2335" spans="3:16" x14ac:dyDescent="0.35">
      <c r="C2335" s="6" t="s">
        <v>2322</v>
      </c>
      <c r="D2335" s="7" t="s">
        <v>5395</v>
      </c>
      <c r="E2335" s="7" t="s">
        <v>5397</v>
      </c>
      <c r="F2335" s="8" t="s">
        <v>3910</v>
      </c>
      <c r="G2335" s="9">
        <v>28320</v>
      </c>
      <c r="H2335" s="10">
        <v>2021</v>
      </c>
      <c r="I2335" s="10">
        <v>2021</v>
      </c>
      <c r="J2335" s="11" t="s">
        <v>21</v>
      </c>
      <c r="K2335" s="12">
        <v>28320</v>
      </c>
      <c r="L2335" s="12">
        <v>1</v>
      </c>
      <c r="M2335" s="33" t="str">
        <f>IF(_xlfn.XLOOKUP(C2335,Raw_Data_OS_23!$C$7:$C$4518,Raw_Data_OS_23!$G$7:$G$4518,"Paid/ Closed")="Paid/ Closed","Paid/ Closed", "Still_Outstanding")</f>
        <v>Paid/ Closed</v>
      </c>
      <c r="N2335" s="33">
        <f>IF(_xlfn.XLOOKUP(C2335,Raw_Data_Paid_23!$C$4:$C$2114,Raw_Data_Paid_23!$C$4:$C$2114,1)= 1,1,0)</f>
        <v>1</v>
      </c>
      <c r="O2335" t="str">
        <f>IF(M2335=$W$7,IF(AND(N2335,_xlfn.XLOOKUP(C2335,Raw_Data_OS_23!$C$7:$C$4518,Raw_Data_OS_23!$G$7:$G$4518,0)=G2335),"A",IF(_xlfn.XLOOKUP(C2335,Raw_Data_Paid_23!$C$4:$C$2114,Raw_Data_Paid_23!$C$4:$C$2114,"B1")="B1","B1","B2")),IF(_xlfn.XLOOKUP(C2335,Raw_Data_Paid_23!$C$4:$C$2114,Raw_Data_Paid_23!$C$4:$C$2114,"C1")="C1","C1","C2"))</f>
        <v>C1</v>
      </c>
      <c r="P2335" t="str">
        <f t="shared" si="86"/>
        <v>2021C1Motor Private</v>
      </c>
    </row>
    <row r="2336" spans="3:16" x14ac:dyDescent="0.35">
      <c r="C2336" s="6" t="s">
        <v>2323</v>
      </c>
      <c r="D2336" s="7" t="s">
        <v>5325</v>
      </c>
      <c r="E2336" s="7" t="s">
        <v>5298</v>
      </c>
      <c r="F2336" s="8" t="s">
        <v>3910</v>
      </c>
      <c r="G2336" s="9">
        <v>85756</v>
      </c>
      <c r="H2336" s="10">
        <v>2021</v>
      </c>
      <c r="I2336" s="10">
        <v>2021</v>
      </c>
      <c r="J2336" s="11" t="s">
        <v>21</v>
      </c>
      <c r="K2336" s="12">
        <v>85756</v>
      </c>
      <c r="L2336" s="12">
        <v>1</v>
      </c>
      <c r="M2336" s="33" t="str">
        <f>IF(_xlfn.XLOOKUP(C2336,Raw_Data_OS_23!$C$7:$C$4518,Raw_Data_OS_23!$G$7:$G$4518,"Paid/ Closed")="Paid/ Closed","Paid/ Closed", "Still_Outstanding")</f>
        <v>Still_Outstanding</v>
      </c>
      <c r="N2336" s="33">
        <f>IF(_xlfn.XLOOKUP(C2336,Raw_Data_Paid_23!$C$4:$C$2114,Raw_Data_Paid_23!$C$4:$C$2114,1)= 1,1,0)</f>
        <v>1</v>
      </c>
      <c r="O2336" t="str">
        <f>IF(M2336=$W$7,IF(AND(N2336,_xlfn.XLOOKUP(C2336,Raw_Data_OS_23!$C$7:$C$4518,Raw_Data_OS_23!$G$7:$G$4518,0)=G2336),"A",IF(_xlfn.XLOOKUP(C2336,Raw_Data_Paid_23!$C$4:$C$2114,Raw_Data_Paid_23!$C$4:$C$2114,"B1")="B1","B1","B2")),IF(_xlfn.XLOOKUP(C2336,Raw_Data_Paid_23!$C$4:$C$2114,Raw_Data_Paid_23!$C$4:$C$2114,"C1")="C1","C1","C2"))</f>
        <v>B1</v>
      </c>
      <c r="P2336" t="str">
        <f t="shared" si="86"/>
        <v>2021B1Motor Private</v>
      </c>
    </row>
    <row r="2337" spans="3:16" x14ac:dyDescent="0.35">
      <c r="C2337" s="6" t="s">
        <v>2324</v>
      </c>
      <c r="D2337" s="7" t="s">
        <v>5395</v>
      </c>
      <c r="E2337" s="7" t="s">
        <v>5404</v>
      </c>
      <c r="F2337" s="8" t="s">
        <v>3908</v>
      </c>
      <c r="G2337" s="9">
        <v>4</v>
      </c>
      <c r="H2337" s="10">
        <v>2021</v>
      </c>
      <c r="I2337" s="10">
        <v>2021</v>
      </c>
      <c r="J2337" s="11" t="s">
        <v>21</v>
      </c>
      <c r="K2337" s="12">
        <v>4</v>
      </c>
      <c r="L2337" s="12">
        <v>1</v>
      </c>
      <c r="M2337" s="33" t="str">
        <f>IF(_xlfn.XLOOKUP(C2337,Raw_Data_OS_23!$C$7:$C$4518,Raw_Data_OS_23!$G$7:$G$4518,"Paid/ Closed")="Paid/ Closed","Paid/ Closed", "Still_Outstanding")</f>
        <v>Paid/ Closed</v>
      </c>
      <c r="N2337" s="33">
        <f>IF(_xlfn.XLOOKUP(C2337,Raw_Data_Paid_23!$C$4:$C$2114,Raw_Data_Paid_23!$C$4:$C$2114,1)= 1,1,0)</f>
        <v>1</v>
      </c>
      <c r="O2337" t="str">
        <f>IF(M2337=$W$7,IF(AND(N2337,_xlfn.XLOOKUP(C2337,Raw_Data_OS_23!$C$7:$C$4518,Raw_Data_OS_23!$G$7:$G$4518,0)=G2337),"A",IF(_xlfn.XLOOKUP(C2337,Raw_Data_Paid_23!$C$4:$C$2114,Raw_Data_Paid_23!$C$4:$C$2114,"B1")="B1","B1","B2")),IF(_xlfn.XLOOKUP(C2337,Raw_Data_Paid_23!$C$4:$C$2114,Raw_Data_Paid_23!$C$4:$C$2114,"C1")="C1","C1","C2"))</f>
        <v>C1</v>
      </c>
      <c r="P2337" t="str">
        <f t="shared" si="86"/>
        <v>2021C1Motor Commercial</v>
      </c>
    </row>
    <row r="2338" spans="3:16" x14ac:dyDescent="0.35">
      <c r="C2338" s="6" t="s">
        <v>5405</v>
      </c>
      <c r="D2338" s="7" t="s">
        <v>5320</v>
      </c>
      <c r="E2338" s="7" t="s">
        <v>5404</v>
      </c>
      <c r="F2338" s="8" t="s">
        <v>3910</v>
      </c>
      <c r="G2338" s="9">
        <v>620588.23529999994</v>
      </c>
      <c r="H2338" s="10">
        <v>2021</v>
      </c>
      <c r="I2338" s="10">
        <v>2021</v>
      </c>
      <c r="J2338" s="11" t="s">
        <v>21</v>
      </c>
      <c r="K2338" s="12">
        <v>620588.23529999994</v>
      </c>
      <c r="L2338" s="12">
        <v>1</v>
      </c>
      <c r="M2338" s="33" t="str">
        <f>IF(_xlfn.XLOOKUP(C2338,Raw_Data_OS_23!$C$7:$C$4518,Raw_Data_OS_23!$G$7:$G$4518,"Paid/ Closed")="Paid/ Closed","Paid/ Closed", "Still_Outstanding")</f>
        <v>Still_Outstanding</v>
      </c>
      <c r="N2338" s="33">
        <f>IF(_xlfn.XLOOKUP(C2338,Raw_Data_Paid_23!$C$4:$C$2114,Raw_Data_Paid_23!$C$4:$C$2114,1)= 1,1,0)</f>
        <v>1</v>
      </c>
      <c r="O2338" t="str">
        <f>IF(M2338=$W$7,IF(AND(N2338,_xlfn.XLOOKUP(C2338,Raw_Data_OS_23!$C$7:$C$4518,Raw_Data_OS_23!$G$7:$G$4518,0)=G2338),"A",IF(_xlfn.XLOOKUP(C2338,Raw_Data_Paid_23!$C$4:$C$2114,Raw_Data_Paid_23!$C$4:$C$2114,"B1")="B1","B1","B2")),IF(_xlfn.XLOOKUP(C2338,Raw_Data_Paid_23!$C$4:$C$2114,Raw_Data_Paid_23!$C$4:$C$2114,"C1")="C1","C1","C2"))</f>
        <v>B1</v>
      </c>
      <c r="P2338" t="str">
        <f t="shared" si="86"/>
        <v>2021B1Motor Private</v>
      </c>
    </row>
    <row r="2339" spans="3:16" x14ac:dyDescent="0.35">
      <c r="C2339" s="6" t="s">
        <v>2325</v>
      </c>
      <c r="D2339" s="7" t="s">
        <v>5392</v>
      </c>
      <c r="E2339" s="7" t="s">
        <v>5397</v>
      </c>
      <c r="F2339" s="8" t="s">
        <v>3908</v>
      </c>
      <c r="G2339" s="9">
        <v>761300</v>
      </c>
      <c r="H2339" s="10">
        <v>2021</v>
      </c>
      <c r="I2339" s="10">
        <v>2021</v>
      </c>
      <c r="J2339" s="11" t="s">
        <v>21</v>
      </c>
      <c r="K2339" s="12">
        <v>761300</v>
      </c>
      <c r="L2339" s="12">
        <v>1</v>
      </c>
      <c r="M2339" s="33" t="str">
        <f>IF(_xlfn.XLOOKUP(C2339,Raw_Data_OS_23!$C$7:$C$4518,Raw_Data_OS_23!$G$7:$G$4518,"Paid/ Closed")="Paid/ Closed","Paid/ Closed", "Still_Outstanding")</f>
        <v>Still_Outstanding</v>
      </c>
      <c r="N2339" s="33">
        <f>IF(_xlfn.XLOOKUP(C2339,Raw_Data_Paid_23!$C$4:$C$2114,Raw_Data_Paid_23!$C$4:$C$2114,1)= 1,1,0)</f>
        <v>0</v>
      </c>
      <c r="O2339" t="str">
        <f>IF(M2339=$W$7,IF(AND(N2339,_xlfn.XLOOKUP(C2339,Raw_Data_OS_23!$C$7:$C$4518,Raw_Data_OS_23!$G$7:$G$4518,0)=G2339),"A",IF(_xlfn.XLOOKUP(C2339,Raw_Data_Paid_23!$C$4:$C$2114,Raw_Data_Paid_23!$C$4:$C$2114,"B1")="B1","B1","B2")),IF(_xlfn.XLOOKUP(C2339,Raw_Data_Paid_23!$C$4:$C$2114,Raw_Data_Paid_23!$C$4:$C$2114,"C1")="C1","C1","C2"))</f>
        <v>B2</v>
      </c>
      <c r="P2339" t="str">
        <f t="shared" si="86"/>
        <v>2021B2Motor Commercial</v>
      </c>
    </row>
    <row r="2340" spans="3:16" x14ac:dyDescent="0.35">
      <c r="C2340" s="6" t="s">
        <v>2326</v>
      </c>
      <c r="D2340" s="7" t="s">
        <v>5325</v>
      </c>
      <c r="E2340" s="7" t="s">
        <v>5368</v>
      </c>
      <c r="F2340" s="8" t="s">
        <v>3910</v>
      </c>
      <c r="G2340" s="9">
        <v>4979045.8823999995</v>
      </c>
      <c r="H2340" s="10">
        <v>2021</v>
      </c>
      <c r="I2340" s="10">
        <v>2021</v>
      </c>
      <c r="J2340" s="11" t="s">
        <v>21</v>
      </c>
      <c r="K2340" s="12">
        <v>2121195.8824</v>
      </c>
      <c r="L2340" s="12">
        <v>1</v>
      </c>
      <c r="M2340" s="33" t="str">
        <f>IF(_xlfn.XLOOKUP(C2340,Raw_Data_OS_23!$C$7:$C$4518,Raw_Data_OS_23!$G$7:$G$4518,"Paid/ Closed")="Paid/ Closed","Paid/ Closed", "Still_Outstanding")</f>
        <v>Still_Outstanding</v>
      </c>
      <c r="N2340" s="33">
        <f>IF(_xlfn.XLOOKUP(C2340,Raw_Data_Paid_23!$C$4:$C$2114,Raw_Data_Paid_23!$C$4:$C$2114,1)= 1,1,0)</f>
        <v>1</v>
      </c>
      <c r="O2340" t="str">
        <f>IF(M2340=$W$7,IF(AND(N2340,_xlfn.XLOOKUP(C2340,Raw_Data_OS_23!$C$7:$C$4518,Raw_Data_OS_23!$G$7:$G$4518,0)=G2340),"A",IF(_xlfn.XLOOKUP(C2340,Raw_Data_Paid_23!$C$4:$C$2114,Raw_Data_Paid_23!$C$4:$C$2114,"B1")="B1","B1","B2")),IF(_xlfn.XLOOKUP(C2340,Raw_Data_Paid_23!$C$4:$C$2114,Raw_Data_Paid_23!$C$4:$C$2114,"C1")="C1","C1","C2"))</f>
        <v>B1</v>
      </c>
      <c r="P2340" t="str">
        <f t="shared" si="86"/>
        <v>2021B1Motor Private</v>
      </c>
    </row>
    <row r="2341" spans="3:16" x14ac:dyDescent="0.35">
      <c r="C2341" s="6" t="s">
        <v>2622</v>
      </c>
      <c r="D2341" s="7" t="s">
        <v>5399</v>
      </c>
      <c r="E2341" s="7" t="s">
        <v>5406</v>
      </c>
      <c r="F2341" s="8" t="s">
        <v>3910</v>
      </c>
      <c r="G2341" s="9">
        <v>7384</v>
      </c>
      <c r="H2341" s="10">
        <v>2021</v>
      </c>
      <c r="I2341" s="10">
        <v>2021</v>
      </c>
      <c r="J2341" s="11" t="s">
        <v>21</v>
      </c>
      <c r="K2341" s="12">
        <v>7384</v>
      </c>
      <c r="L2341" s="12">
        <v>1</v>
      </c>
      <c r="M2341" s="33" t="str">
        <f>IF(_xlfn.XLOOKUP(C2341,Raw_Data_OS_23!$C$7:$C$4518,Raw_Data_OS_23!$G$7:$G$4518,"Paid/ Closed")="Paid/ Closed","Paid/ Closed", "Still_Outstanding")</f>
        <v>Paid/ Closed</v>
      </c>
      <c r="N2341" s="33">
        <f>IF(_xlfn.XLOOKUP(C2341,Raw_Data_Paid_23!$C$4:$C$2114,Raw_Data_Paid_23!$C$4:$C$2114,1)= 1,1,0)</f>
        <v>1</v>
      </c>
      <c r="O2341" t="str">
        <f>IF(M2341=$W$7,IF(AND(N2341,_xlfn.XLOOKUP(C2341,Raw_Data_OS_23!$C$7:$C$4518,Raw_Data_OS_23!$G$7:$G$4518,0)=G2341),"A",IF(_xlfn.XLOOKUP(C2341,Raw_Data_Paid_23!$C$4:$C$2114,Raw_Data_Paid_23!$C$4:$C$2114,"B1")="B1","B1","B2")),IF(_xlfn.XLOOKUP(C2341,Raw_Data_Paid_23!$C$4:$C$2114,Raw_Data_Paid_23!$C$4:$C$2114,"C1")="C1","C1","C2"))</f>
        <v>C1</v>
      </c>
      <c r="P2341" t="str">
        <f t="shared" si="86"/>
        <v>2021C1Motor Private</v>
      </c>
    </row>
    <row r="2342" spans="3:16" x14ac:dyDescent="0.35">
      <c r="C2342" s="6" t="s">
        <v>2327</v>
      </c>
      <c r="D2342" s="7" t="s">
        <v>5391</v>
      </c>
      <c r="E2342" s="7" t="s">
        <v>5399</v>
      </c>
      <c r="F2342" s="8" t="s">
        <v>3910</v>
      </c>
      <c r="G2342" s="9">
        <v>8700</v>
      </c>
      <c r="H2342" s="10">
        <v>2021</v>
      </c>
      <c r="I2342" s="10">
        <v>2021</v>
      </c>
      <c r="J2342" s="11" t="s">
        <v>21</v>
      </c>
      <c r="K2342" s="12">
        <v>8700</v>
      </c>
      <c r="L2342" s="12">
        <v>1</v>
      </c>
      <c r="M2342" s="33" t="str">
        <f>IF(_xlfn.XLOOKUP(C2342,Raw_Data_OS_23!$C$7:$C$4518,Raw_Data_OS_23!$G$7:$G$4518,"Paid/ Closed")="Paid/ Closed","Paid/ Closed", "Still_Outstanding")</f>
        <v>Still_Outstanding</v>
      </c>
      <c r="N2342" s="33">
        <f>IF(_xlfn.XLOOKUP(C2342,Raw_Data_Paid_23!$C$4:$C$2114,Raw_Data_Paid_23!$C$4:$C$2114,1)= 1,1,0)</f>
        <v>1</v>
      </c>
      <c r="O2342" t="str">
        <f>IF(M2342=$W$7,IF(AND(N2342,_xlfn.XLOOKUP(C2342,Raw_Data_OS_23!$C$7:$C$4518,Raw_Data_OS_23!$G$7:$G$4518,0)=G2342),"A",IF(_xlfn.XLOOKUP(C2342,Raw_Data_Paid_23!$C$4:$C$2114,Raw_Data_Paid_23!$C$4:$C$2114,"B1")="B1","B1","B2")),IF(_xlfn.XLOOKUP(C2342,Raw_Data_Paid_23!$C$4:$C$2114,Raw_Data_Paid_23!$C$4:$C$2114,"C1")="C1","C1","C2"))</f>
        <v>B1</v>
      </c>
      <c r="P2342" t="str">
        <f t="shared" si="86"/>
        <v>2021B1Motor Private</v>
      </c>
    </row>
    <row r="2343" spans="3:16" x14ac:dyDescent="0.35">
      <c r="C2343" s="6" t="s">
        <v>2623</v>
      </c>
      <c r="D2343" s="7" t="s">
        <v>5397</v>
      </c>
      <c r="E2343" s="7" t="s">
        <v>5407</v>
      </c>
      <c r="F2343" s="8" t="s">
        <v>3910</v>
      </c>
      <c r="G2343" s="9">
        <v>11000</v>
      </c>
      <c r="H2343" s="10">
        <v>2021</v>
      </c>
      <c r="I2343" s="10">
        <v>2021</v>
      </c>
      <c r="J2343" s="11" t="s">
        <v>21</v>
      </c>
      <c r="K2343" s="12">
        <v>11000</v>
      </c>
      <c r="L2343" s="12">
        <v>1</v>
      </c>
      <c r="M2343" s="33" t="str">
        <f>IF(_xlfn.XLOOKUP(C2343,Raw_Data_OS_23!$C$7:$C$4518,Raw_Data_OS_23!$G$7:$G$4518,"Paid/ Closed")="Paid/ Closed","Paid/ Closed", "Still_Outstanding")</f>
        <v>Paid/ Closed</v>
      </c>
      <c r="N2343" s="33">
        <f>IF(_xlfn.XLOOKUP(C2343,Raw_Data_Paid_23!$C$4:$C$2114,Raw_Data_Paid_23!$C$4:$C$2114,1)= 1,1,0)</f>
        <v>1</v>
      </c>
      <c r="O2343" t="str">
        <f>IF(M2343=$W$7,IF(AND(N2343,_xlfn.XLOOKUP(C2343,Raw_Data_OS_23!$C$7:$C$4518,Raw_Data_OS_23!$G$7:$G$4518,0)=G2343),"A",IF(_xlfn.XLOOKUP(C2343,Raw_Data_Paid_23!$C$4:$C$2114,Raw_Data_Paid_23!$C$4:$C$2114,"B1")="B1","B1","B2")),IF(_xlfn.XLOOKUP(C2343,Raw_Data_Paid_23!$C$4:$C$2114,Raw_Data_Paid_23!$C$4:$C$2114,"C1")="C1","C1","C2"))</f>
        <v>C1</v>
      </c>
      <c r="P2343" t="str">
        <f t="shared" si="86"/>
        <v>2021C1Motor Private</v>
      </c>
    </row>
    <row r="2344" spans="3:16" x14ac:dyDescent="0.35">
      <c r="C2344" s="6" t="s">
        <v>5408</v>
      </c>
      <c r="D2344" s="7" t="s">
        <v>5330</v>
      </c>
      <c r="E2344" s="7" t="s">
        <v>5345</v>
      </c>
      <c r="F2344" s="8" t="s">
        <v>3910</v>
      </c>
      <c r="G2344" s="9">
        <v>15000</v>
      </c>
      <c r="H2344" s="10">
        <v>2021</v>
      </c>
      <c r="I2344" s="10">
        <v>2021</v>
      </c>
      <c r="J2344" s="11" t="s">
        <v>21</v>
      </c>
      <c r="K2344" s="12">
        <v>15000</v>
      </c>
      <c r="L2344" s="12">
        <v>1</v>
      </c>
      <c r="M2344" s="33" t="str">
        <f>IF(_xlfn.XLOOKUP(C2344,Raw_Data_OS_23!$C$7:$C$4518,Raw_Data_OS_23!$G$7:$G$4518,"Paid/ Closed")="Paid/ Closed","Paid/ Closed", "Still_Outstanding")</f>
        <v>Still_Outstanding</v>
      </c>
      <c r="N2344" s="33">
        <f>IF(_xlfn.XLOOKUP(C2344,Raw_Data_Paid_23!$C$4:$C$2114,Raw_Data_Paid_23!$C$4:$C$2114,1)= 1,1,0)</f>
        <v>1</v>
      </c>
      <c r="O2344" t="str">
        <f>IF(M2344=$W$7,IF(AND(N2344,_xlfn.XLOOKUP(C2344,Raw_Data_OS_23!$C$7:$C$4518,Raw_Data_OS_23!$G$7:$G$4518,0)=G2344),"A",IF(_xlfn.XLOOKUP(C2344,Raw_Data_Paid_23!$C$4:$C$2114,Raw_Data_Paid_23!$C$4:$C$2114,"B1")="B1","B1","B2")),IF(_xlfn.XLOOKUP(C2344,Raw_Data_Paid_23!$C$4:$C$2114,Raw_Data_Paid_23!$C$4:$C$2114,"C1")="C1","C1","C2"))</f>
        <v>A</v>
      </c>
      <c r="P2344" t="str">
        <f t="shared" si="86"/>
        <v>2021AMotor Private</v>
      </c>
    </row>
    <row r="2345" spans="3:16" x14ac:dyDescent="0.35">
      <c r="C2345" s="6" t="s">
        <v>2328</v>
      </c>
      <c r="D2345" s="7" t="s">
        <v>5316</v>
      </c>
      <c r="E2345" s="7" t="s">
        <v>5407</v>
      </c>
      <c r="F2345" s="8" t="s">
        <v>3910</v>
      </c>
      <c r="G2345" s="9">
        <v>75000</v>
      </c>
      <c r="H2345" s="10">
        <v>2021</v>
      </c>
      <c r="I2345" s="10">
        <v>2021</v>
      </c>
      <c r="J2345" s="11" t="s">
        <v>21</v>
      </c>
      <c r="K2345" s="12">
        <v>75000</v>
      </c>
      <c r="L2345" s="12">
        <v>1</v>
      </c>
      <c r="M2345" s="33" t="str">
        <f>IF(_xlfn.XLOOKUP(C2345,Raw_Data_OS_23!$C$7:$C$4518,Raw_Data_OS_23!$G$7:$G$4518,"Paid/ Closed")="Paid/ Closed","Paid/ Closed", "Still_Outstanding")</f>
        <v>Still_Outstanding</v>
      </c>
      <c r="N2345" s="33">
        <f>IF(_xlfn.XLOOKUP(C2345,Raw_Data_Paid_23!$C$4:$C$2114,Raw_Data_Paid_23!$C$4:$C$2114,1)= 1,1,0)</f>
        <v>0</v>
      </c>
      <c r="O2345" t="str">
        <f>IF(M2345=$W$7,IF(AND(N2345,_xlfn.XLOOKUP(C2345,Raw_Data_OS_23!$C$7:$C$4518,Raw_Data_OS_23!$G$7:$G$4518,0)=G2345),"A",IF(_xlfn.XLOOKUP(C2345,Raw_Data_Paid_23!$C$4:$C$2114,Raw_Data_Paid_23!$C$4:$C$2114,"B1")="B1","B1","B2")),IF(_xlfn.XLOOKUP(C2345,Raw_Data_Paid_23!$C$4:$C$2114,Raw_Data_Paid_23!$C$4:$C$2114,"C1")="C1","C1","C2"))</f>
        <v>B2</v>
      </c>
      <c r="P2345" t="str">
        <f t="shared" si="86"/>
        <v>2021B2Motor Private</v>
      </c>
    </row>
    <row r="2346" spans="3:16" x14ac:dyDescent="0.35">
      <c r="C2346" s="6" t="s">
        <v>2329</v>
      </c>
      <c r="D2346" s="7" t="s">
        <v>5392</v>
      </c>
      <c r="E2346" s="7" t="s">
        <v>5407</v>
      </c>
      <c r="F2346" s="8" t="s">
        <v>3910</v>
      </c>
      <c r="G2346" s="9">
        <v>68</v>
      </c>
      <c r="H2346" s="10">
        <v>2021</v>
      </c>
      <c r="I2346" s="10">
        <v>2021</v>
      </c>
      <c r="J2346" s="11" t="s">
        <v>21</v>
      </c>
      <c r="K2346" s="12">
        <v>68</v>
      </c>
      <c r="L2346" s="12">
        <v>1</v>
      </c>
      <c r="M2346" s="33" t="str">
        <f>IF(_xlfn.XLOOKUP(C2346,Raw_Data_OS_23!$C$7:$C$4518,Raw_Data_OS_23!$G$7:$G$4518,"Paid/ Closed")="Paid/ Closed","Paid/ Closed", "Still_Outstanding")</f>
        <v>Paid/ Closed</v>
      </c>
      <c r="N2346" s="33">
        <f>IF(_xlfn.XLOOKUP(C2346,Raw_Data_Paid_23!$C$4:$C$2114,Raw_Data_Paid_23!$C$4:$C$2114,1)= 1,1,0)</f>
        <v>1</v>
      </c>
      <c r="O2346" t="str">
        <f>IF(M2346=$W$7,IF(AND(N2346,_xlfn.XLOOKUP(C2346,Raw_Data_OS_23!$C$7:$C$4518,Raw_Data_OS_23!$G$7:$G$4518,0)=G2346),"A",IF(_xlfn.XLOOKUP(C2346,Raw_Data_Paid_23!$C$4:$C$2114,Raw_Data_Paid_23!$C$4:$C$2114,"B1")="B1","B1","B2")),IF(_xlfn.XLOOKUP(C2346,Raw_Data_Paid_23!$C$4:$C$2114,Raw_Data_Paid_23!$C$4:$C$2114,"C1")="C1","C1","C2"))</f>
        <v>C1</v>
      </c>
      <c r="P2346" t="str">
        <f t="shared" si="86"/>
        <v>2021C1Motor Private</v>
      </c>
    </row>
    <row r="2347" spans="3:16" x14ac:dyDescent="0.35">
      <c r="C2347" s="6" t="s">
        <v>2330</v>
      </c>
      <c r="D2347" s="7" t="s">
        <v>5409</v>
      </c>
      <c r="E2347" s="7" t="s">
        <v>5410</v>
      </c>
      <c r="F2347" s="8" t="s">
        <v>3908</v>
      </c>
      <c r="G2347" s="9">
        <v>14500</v>
      </c>
      <c r="H2347" s="10">
        <v>2021</v>
      </c>
      <c r="I2347" s="10">
        <v>2021</v>
      </c>
      <c r="J2347" s="11" t="s">
        <v>21</v>
      </c>
      <c r="K2347" s="12">
        <v>14500</v>
      </c>
      <c r="L2347" s="12">
        <v>1</v>
      </c>
      <c r="M2347" s="33" t="str">
        <f>IF(_xlfn.XLOOKUP(C2347,Raw_Data_OS_23!$C$7:$C$4518,Raw_Data_OS_23!$G$7:$G$4518,"Paid/ Closed")="Paid/ Closed","Paid/ Closed", "Still_Outstanding")</f>
        <v>Still_Outstanding</v>
      </c>
      <c r="N2347" s="33">
        <f>IF(_xlfn.XLOOKUP(C2347,Raw_Data_Paid_23!$C$4:$C$2114,Raw_Data_Paid_23!$C$4:$C$2114,1)= 1,1,0)</f>
        <v>1</v>
      </c>
      <c r="O2347" t="str">
        <f>IF(M2347=$W$7,IF(AND(N2347,_xlfn.XLOOKUP(C2347,Raw_Data_OS_23!$C$7:$C$4518,Raw_Data_OS_23!$G$7:$G$4518,0)=G2347),"A",IF(_xlfn.XLOOKUP(C2347,Raw_Data_Paid_23!$C$4:$C$2114,Raw_Data_Paid_23!$C$4:$C$2114,"B1")="B1","B1","B2")),IF(_xlfn.XLOOKUP(C2347,Raw_Data_Paid_23!$C$4:$C$2114,Raw_Data_Paid_23!$C$4:$C$2114,"C1")="C1","C1","C2"))</f>
        <v>B1</v>
      </c>
      <c r="P2347" t="str">
        <f t="shared" si="86"/>
        <v>2021B1Motor Commercial</v>
      </c>
    </row>
    <row r="2348" spans="3:16" x14ac:dyDescent="0.35">
      <c r="C2348" s="6" t="s">
        <v>5411</v>
      </c>
      <c r="D2348" s="7" t="s">
        <v>5399</v>
      </c>
      <c r="E2348" s="7" t="s">
        <v>5410</v>
      </c>
      <c r="F2348" s="8" t="s">
        <v>3910</v>
      </c>
      <c r="G2348" s="9">
        <v>50000</v>
      </c>
      <c r="H2348" s="10">
        <v>2021</v>
      </c>
      <c r="I2348" s="10">
        <v>2021</v>
      </c>
      <c r="J2348" s="11" t="s">
        <v>21</v>
      </c>
      <c r="K2348" s="12">
        <v>50000</v>
      </c>
      <c r="L2348" s="12">
        <v>1</v>
      </c>
      <c r="M2348" s="33" t="str">
        <f>IF(_xlfn.XLOOKUP(C2348,Raw_Data_OS_23!$C$7:$C$4518,Raw_Data_OS_23!$G$7:$G$4518,"Paid/ Closed")="Paid/ Closed","Paid/ Closed", "Still_Outstanding")</f>
        <v>Still_Outstanding</v>
      </c>
      <c r="N2348" s="33">
        <f>IF(_xlfn.XLOOKUP(C2348,Raw_Data_Paid_23!$C$4:$C$2114,Raw_Data_Paid_23!$C$4:$C$2114,1)= 1,1,0)</f>
        <v>1</v>
      </c>
      <c r="O2348" t="str">
        <f>IF(M2348=$W$7,IF(AND(N2348,_xlfn.XLOOKUP(C2348,Raw_Data_OS_23!$C$7:$C$4518,Raw_Data_OS_23!$G$7:$G$4518,0)=G2348),"A",IF(_xlfn.XLOOKUP(C2348,Raw_Data_Paid_23!$C$4:$C$2114,Raw_Data_Paid_23!$C$4:$C$2114,"B1")="B1","B1","B2")),IF(_xlfn.XLOOKUP(C2348,Raw_Data_Paid_23!$C$4:$C$2114,Raw_Data_Paid_23!$C$4:$C$2114,"C1")="C1","C1","C2"))</f>
        <v>B1</v>
      </c>
      <c r="P2348" t="str">
        <f t="shared" si="86"/>
        <v>2021B1Motor Private</v>
      </c>
    </row>
    <row r="2349" spans="3:16" x14ac:dyDescent="0.35">
      <c r="C2349" s="6" t="s">
        <v>5412</v>
      </c>
      <c r="D2349" s="7" t="s">
        <v>5407</v>
      </c>
      <c r="E2349" s="7" t="s">
        <v>5410</v>
      </c>
      <c r="F2349" s="8" t="s">
        <v>3908</v>
      </c>
      <c r="G2349" s="9">
        <v>186000</v>
      </c>
      <c r="H2349" s="10">
        <v>2021</v>
      </c>
      <c r="I2349" s="10">
        <v>2021</v>
      </c>
      <c r="J2349" s="11" t="s">
        <v>21</v>
      </c>
      <c r="K2349" s="12">
        <v>186000</v>
      </c>
      <c r="L2349" s="12">
        <v>1</v>
      </c>
      <c r="M2349" s="33" t="str">
        <f>IF(_xlfn.XLOOKUP(C2349,Raw_Data_OS_23!$C$7:$C$4518,Raw_Data_OS_23!$G$7:$G$4518,"Paid/ Closed")="Paid/ Closed","Paid/ Closed", "Still_Outstanding")</f>
        <v>Still_Outstanding</v>
      </c>
      <c r="N2349" s="33">
        <f>IF(_xlfn.XLOOKUP(C2349,Raw_Data_Paid_23!$C$4:$C$2114,Raw_Data_Paid_23!$C$4:$C$2114,1)= 1,1,0)</f>
        <v>1</v>
      </c>
      <c r="O2349" t="str">
        <f>IF(M2349=$W$7,IF(AND(N2349,_xlfn.XLOOKUP(C2349,Raw_Data_OS_23!$C$7:$C$4518,Raw_Data_OS_23!$G$7:$G$4518,0)=G2349),"A",IF(_xlfn.XLOOKUP(C2349,Raw_Data_Paid_23!$C$4:$C$2114,Raw_Data_Paid_23!$C$4:$C$2114,"B1")="B1","B1","B2")),IF(_xlfn.XLOOKUP(C2349,Raw_Data_Paid_23!$C$4:$C$2114,Raw_Data_Paid_23!$C$4:$C$2114,"C1")="C1","C1","C2"))</f>
        <v>B1</v>
      </c>
      <c r="P2349" t="str">
        <f t="shared" si="86"/>
        <v>2021B1Motor Commercial</v>
      </c>
    </row>
    <row r="2350" spans="3:16" x14ac:dyDescent="0.35">
      <c r="C2350" s="6" t="s">
        <v>2624</v>
      </c>
      <c r="D2350" s="7" t="s">
        <v>5404</v>
      </c>
      <c r="E2350" s="7" t="s">
        <v>5410</v>
      </c>
      <c r="F2350" s="8" t="s">
        <v>3910</v>
      </c>
      <c r="G2350" s="9">
        <v>238875</v>
      </c>
      <c r="H2350" s="10">
        <v>2021</v>
      </c>
      <c r="I2350" s="10">
        <v>2021</v>
      </c>
      <c r="J2350" s="11" t="s">
        <v>21</v>
      </c>
      <c r="K2350" s="12">
        <v>238875</v>
      </c>
      <c r="L2350" s="12">
        <v>1</v>
      </c>
      <c r="M2350" s="33" t="str">
        <f>IF(_xlfn.XLOOKUP(C2350,Raw_Data_OS_23!$C$7:$C$4518,Raw_Data_OS_23!$G$7:$G$4518,"Paid/ Closed")="Paid/ Closed","Paid/ Closed", "Still_Outstanding")</f>
        <v>Still_Outstanding</v>
      </c>
      <c r="N2350" s="33">
        <f>IF(_xlfn.XLOOKUP(C2350,Raw_Data_Paid_23!$C$4:$C$2114,Raw_Data_Paid_23!$C$4:$C$2114,1)= 1,1,0)</f>
        <v>0</v>
      </c>
      <c r="O2350" t="str">
        <f>IF(M2350=$W$7,IF(AND(N2350,_xlfn.XLOOKUP(C2350,Raw_Data_OS_23!$C$7:$C$4518,Raw_Data_OS_23!$G$7:$G$4518,0)=G2350),"A",IF(_xlfn.XLOOKUP(C2350,Raw_Data_Paid_23!$C$4:$C$2114,Raw_Data_Paid_23!$C$4:$C$2114,"B1")="B1","B1","B2")),IF(_xlfn.XLOOKUP(C2350,Raw_Data_Paid_23!$C$4:$C$2114,Raw_Data_Paid_23!$C$4:$C$2114,"C1")="C1","C1","C2"))</f>
        <v>B2</v>
      </c>
      <c r="P2350" t="str">
        <f t="shared" si="86"/>
        <v>2021B2Motor Private</v>
      </c>
    </row>
    <row r="2351" spans="3:16" x14ac:dyDescent="0.35">
      <c r="C2351" s="6" t="s">
        <v>2331</v>
      </c>
      <c r="D2351" s="7" t="s">
        <v>5397</v>
      </c>
      <c r="E2351" s="7" t="s">
        <v>5410</v>
      </c>
      <c r="F2351" s="8" t="s">
        <v>3908</v>
      </c>
      <c r="G2351" s="9">
        <v>13320</v>
      </c>
      <c r="H2351" s="10">
        <v>2021</v>
      </c>
      <c r="I2351" s="10">
        <v>2021</v>
      </c>
      <c r="J2351" s="11" t="s">
        <v>21</v>
      </c>
      <c r="K2351" s="12">
        <v>13320</v>
      </c>
      <c r="L2351" s="12">
        <v>1</v>
      </c>
      <c r="M2351" s="33" t="str">
        <f>IF(_xlfn.XLOOKUP(C2351,Raw_Data_OS_23!$C$7:$C$4518,Raw_Data_OS_23!$G$7:$G$4518,"Paid/ Closed")="Paid/ Closed","Paid/ Closed", "Still_Outstanding")</f>
        <v>Still_Outstanding</v>
      </c>
      <c r="N2351" s="33">
        <f>IF(_xlfn.XLOOKUP(C2351,Raw_Data_Paid_23!$C$4:$C$2114,Raw_Data_Paid_23!$C$4:$C$2114,1)= 1,1,0)</f>
        <v>1</v>
      </c>
      <c r="O2351" t="str">
        <f>IF(M2351=$W$7,IF(AND(N2351,_xlfn.XLOOKUP(C2351,Raw_Data_OS_23!$C$7:$C$4518,Raw_Data_OS_23!$G$7:$G$4518,0)=G2351),"A",IF(_xlfn.XLOOKUP(C2351,Raw_Data_Paid_23!$C$4:$C$2114,Raw_Data_Paid_23!$C$4:$C$2114,"B1")="B1","B1","B2")),IF(_xlfn.XLOOKUP(C2351,Raw_Data_Paid_23!$C$4:$C$2114,Raw_Data_Paid_23!$C$4:$C$2114,"C1")="C1","C1","C2"))</f>
        <v>B1</v>
      </c>
      <c r="P2351" t="str">
        <f t="shared" si="86"/>
        <v>2021B1Motor Commercial</v>
      </c>
    </row>
    <row r="2352" spans="3:16" x14ac:dyDescent="0.35">
      <c r="C2352" s="6" t="s">
        <v>5413</v>
      </c>
      <c r="D2352" s="7" t="s">
        <v>5313</v>
      </c>
      <c r="E2352" s="7" t="s">
        <v>5410</v>
      </c>
      <c r="F2352" s="8" t="s">
        <v>3908</v>
      </c>
      <c r="G2352" s="9">
        <v>1255735.2941000001</v>
      </c>
      <c r="H2352" s="10">
        <v>2021</v>
      </c>
      <c r="I2352" s="10">
        <v>2021</v>
      </c>
      <c r="J2352" s="11" t="s">
        <v>21</v>
      </c>
      <c r="K2352" s="12">
        <v>1255735.2941000001</v>
      </c>
      <c r="L2352" s="12">
        <v>1</v>
      </c>
      <c r="M2352" s="33" t="str">
        <f>IF(_xlfn.XLOOKUP(C2352,Raw_Data_OS_23!$C$7:$C$4518,Raw_Data_OS_23!$G$7:$G$4518,"Paid/ Closed")="Paid/ Closed","Paid/ Closed", "Still_Outstanding")</f>
        <v>Still_Outstanding</v>
      </c>
      <c r="N2352" s="33">
        <f>IF(_xlfn.XLOOKUP(C2352,Raw_Data_Paid_23!$C$4:$C$2114,Raw_Data_Paid_23!$C$4:$C$2114,1)= 1,1,0)</f>
        <v>0</v>
      </c>
      <c r="O2352" t="str">
        <f>IF(M2352=$W$7,IF(AND(N2352,_xlfn.XLOOKUP(C2352,Raw_Data_OS_23!$C$7:$C$4518,Raw_Data_OS_23!$G$7:$G$4518,0)=G2352),"A",IF(_xlfn.XLOOKUP(C2352,Raw_Data_Paid_23!$C$4:$C$2114,Raw_Data_Paid_23!$C$4:$C$2114,"B1")="B1","B1","B2")),IF(_xlfn.XLOOKUP(C2352,Raw_Data_Paid_23!$C$4:$C$2114,Raw_Data_Paid_23!$C$4:$C$2114,"C1")="C1","C1","C2"))</f>
        <v>B2</v>
      </c>
      <c r="P2352" t="str">
        <f t="shared" si="86"/>
        <v>2021B2Motor Commercial</v>
      </c>
    </row>
    <row r="2353" spans="3:16" x14ac:dyDescent="0.35">
      <c r="C2353" s="6" t="s">
        <v>2332</v>
      </c>
      <c r="D2353" s="7" t="s">
        <v>5414</v>
      </c>
      <c r="E2353" s="7" t="s">
        <v>5283</v>
      </c>
      <c r="F2353" s="8" t="s">
        <v>3910</v>
      </c>
      <c r="G2353" s="9">
        <v>82456</v>
      </c>
      <c r="H2353" s="10">
        <v>2009</v>
      </c>
      <c r="I2353" s="10">
        <v>2009</v>
      </c>
      <c r="J2353" s="11" t="s">
        <v>43</v>
      </c>
      <c r="K2353" s="12">
        <v>0</v>
      </c>
      <c r="L2353" s="12">
        <v>1</v>
      </c>
      <c r="M2353" s="33" t="str">
        <f>IF(_xlfn.XLOOKUP(C2353,Raw_Data_OS_23!$C$7:$C$4518,Raw_Data_OS_23!$G$7:$G$4518,"Paid/ Closed")="Paid/ Closed","Paid/ Closed", "Still_Outstanding")</f>
        <v>Still_Outstanding</v>
      </c>
      <c r="N2353" s="33">
        <f>IF(_xlfn.XLOOKUP(C2353,Raw_Data_Paid_23!$C$4:$C$2114,Raw_Data_Paid_23!$C$4:$C$2114,1)= 1,1,0)</f>
        <v>1</v>
      </c>
      <c r="O2353" t="str">
        <f>IF(M2353=$W$7,IF(AND(N2353,_xlfn.XLOOKUP(C2353,Raw_Data_OS_23!$C$7:$C$4518,Raw_Data_OS_23!$G$7:$G$4518,0)=G2353),"A",IF(_xlfn.XLOOKUP(C2353,Raw_Data_Paid_23!$C$4:$C$2114,Raw_Data_Paid_23!$C$4:$C$2114,"B1")="B1","B1","B2")),IF(_xlfn.XLOOKUP(C2353,Raw_Data_Paid_23!$C$4:$C$2114,Raw_Data_Paid_23!$C$4:$C$2114,"C1")="C1","C1","C2"))</f>
        <v>B1</v>
      </c>
      <c r="P2353" t="str">
        <f t="shared" si="86"/>
        <v>2009B1Motor Private</v>
      </c>
    </row>
    <row r="2354" spans="3:16" x14ac:dyDescent="0.35">
      <c r="C2354" s="6" t="s">
        <v>2333</v>
      </c>
      <c r="D2354" s="7" t="s">
        <v>5415</v>
      </c>
      <c r="E2354" s="7" t="s">
        <v>5416</v>
      </c>
      <c r="F2354" s="8" t="s">
        <v>3910</v>
      </c>
      <c r="G2354" s="9">
        <v>887200</v>
      </c>
      <c r="H2354" s="10">
        <v>2006</v>
      </c>
      <c r="I2354" s="10">
        <v>2006</v>
      </c>
      <c r="J2354" s="11" t="s">
        <v>150</v>
      </c>
      <c r="K2354" s="12">
        <v>500925</v>
      </c>
      <c r="L2354" s="12">
        <v>1</v>
      </c>
      <c r="M2354" s="33" t="str">
        <f>IF(_xlfn.XLOOKUP(C2354,Raw_Data_OS_23!$C$7:$C$4518,Raw_Data_OS_23!$G$7:$G$4518,"Paid/ Closed")="Paid/ Closed","Paid/ Closed", "Still_Outstanding")</f>
        <v>Still_Outstanding</v>
      </c>
      <c r="N2354" s="33">
        <f>IF(_xlfn.XLOOKUP(C2354,Raw_Data_Paid_23!$C$4:$C$2114,Raw_Data_Paid_23!$C$4:$C$2114,1)= 1,1,0)</f>
        <v>0</v>
      </c>
      <c r="O2354" t="str">
        <f>IF(M2354=$W$7,IF(AND(N2354,_xlfn.XLOOKUP(C2354,Raw_Data_OS_23!$C$7:$C$4518,Raw_Data_OS_23!$G$7:$G$4518,0)=G2354),"A",IF(_xlfn.XLOOKUP(C2354,Raw_Data_Paid_23!$C$4:$C$2114,Raw_Data_Paid_23!$C$4:$C$2114,"B1")="B1","B1","B2")),IF(_xlfn.XLOOKUP(C2354,Raw_Data_Paid_23!$C$4:$C$2114,Raw_Data_Paid_23!$C$4:$C$2114,"C1")="C1","C1","C2"))</f>
        <v>B2</v>
      </c>
      <c r="P2354" t="str">
        <f t="shared" si="86"/>
        <v>2006B2Motor Private</v>
      </c>
    </row>
    <row r="2355" spans="3:16" x14ac:dyDescent="0.35">
      <c r="C2355" s="6" t="s">
        <v>2334</v>
      </c>
      <c r="D2355" s="7" t="s">
        <v>5417</v>
      </c>
      <c r="E2355" s="7" t="s">
        <v>5418</v>
      </c>
      <c r="F2355" s="8" t="s">
        <v>3908</v>
      </c>
      <c r="G2355" s="9">
        <v>702000</v>
      </c>
      <c r="H2355" s="10">
        <v>2008</v>
      </c>
      <c r="I2355" s="10">
        <v>2008</v>
      </c>
      <c r="J2355" s="11" t="s">
        <v>2335</v>
      </c>
      <c r="K2355" s="12">
        <v>0</v>
      </c>
      <c r="L2355" s="12">
        <v>1</v>
      </c>
      <c r="M2355" s="33" t="str">
        <f>IF(_xlfn.XLOOKUP(C2355,Raw_Data_OS_23!$C$7:$C$4518,Raw_Data_OS_23!$G$7:$G$4518,"Paid/ Closed")="Paid/ Closed","Paid/ Closed", "Still_Outstanding")</f>
        <v>Still_Outstanding</v>
      </c>
      <c r="N2355" s="33">
        <f>IF(_xlfn.XLOOKUP(C2355,Raw_Data_Paid_23!$C$4:$C$2114,Raw_Data_Paid_23!$C$4:$C$2114,1)= 1,1,0)</f>
        <v>1</v>
      </c>
      <c r="O2355" t="str">
        <f>IF(M2355=$W$7,IF(AND(N2355,_xlfn.XLOOKUP(C2355,Raw_Data_OS_23!$C$7:$C$4518,Raw_Data_OS_23!$G$7:$G$4518,0)=G2355),"A",IF(_xlfn.XLOOKUP(C2355,Raw_Data_Paid_23!$C$4:$C$2114,Raw_Data_Paid_23!$C$4:$C$2114,"B1")="B1","B1","B2")),IF(_xlfn.XLOOKUP(C2355,Raw_Data_Paid_23!$C$4:$C$2114,Raw_Data_Paid_23!$C$4:$C$2114,"C1")="C1","C1","C2"))</f>
        <v>A</v>
      </c>
      <c r="P2355" t="str">
        <f t="shared" si="86"/>
        <v>2008AMotor Commercial</v>
      </c>
    </row>
    <row r="2356" spans="3:16" x14ac:dyDescent="0.35">
      <c r="C2356" s="6" t="s">
        <v>2625</v>
      </c>
      <c r="D2356" s="7" t="s">
        <v>5401</v>
      </c>
      <c r="E2356" s="7" t="s">
        <v>5419</v>
      </c>
      <c r="F2356" s="8" t="s">
        <v>3908</v>
      </c>
      <c r="G2356" s="9">
        <v>233500</v>
      </c>
      <c r="H2356" s="10">
        <v>2021</v>
      </c>
      <c r="I2356" s="10">
        <v>2021</v>
      </c>
      <c r="J2356" s="11" t="s">
        <v>21</v>
      </c>
      <c r="K2356" s="12">
        <v>233500</v>
      </c>
      <c r="L2356" s="12">
        <v>1</v>
      </c>
      <c r="M2356" s="33" t="str">
        <f>IF(_xlfn.XLOOKUP(C2356,Raw_Data_OS_23!$C$7:$C$4518,Raw_Data_OS_23!$G$7:$G$4518,"Paid/ Closed")="Paid/ Closed","Paid/ Closed", "Still_Outstanding")</f>
        <v>Still_Outstanding</v>
      </c>
      <c r="N2356" s="33">
        <f>IF(_xlfn.XLOOKUP(C2356,Raw_Data_Paid_23!$C$4:$C$2114,Raw_Data_Paid_23!$C$4:$C$2114,1)= 1,1,0)</f>
        <v>1</v>
      </c>
      <c r="O2356" t="str">
        <f>IF(M2356=$W$7,IF(AND(N2356,_xlfn.XLOOKUP(C2356,Raw_Data_OS_23!$C$7:$C$4518,Raw_Data_OS_23!$G$7:$G$4518,0)=G2356),"A",IF(_xlfn.XLOOKUP(C2356,Raw_Data_Paid_23!$C$4:$C$2114,Raw_Data_Paid_23!$C$4:$C$2114,"B1")="B1","B1","B2")),IF(_xlfn.XLOOKUP(C2356,Raw_Data_Paid_23!$C$4:$C$2114,Raw_Data_Paid_23!$C$4:$C$2114,"C1")="C1","C1","C2"))</f>
        <v>B1</v>
      </c>
      <c r="P2356" t="str">
        <f t="shared" si="86"/>
        <v>2021B1Motor Commercial</v>
      </c>
    </row>
    <row r="2357" spans="3:16" x14ac:dyDescent="0.35">
      <c r="C2357" s="6" t="s">
        <v>2336</v>
      </c>
      <c r="D2357" s="7" t="s">
        <v>5402</v>
      </c>
      <c r="E2357" s="7" t="s">
        <v>5397</v>
      </c>
      <c r="F2357" s="8" t="s">
        <v>3908</v>
      </c>
      <c r="G2357" s="9">
        <v>354500</v>
      </c>
      <c r="H2357" s="10">
        <v>2021</v>
      </c>
      <c r="I2357" s="10">
        <v>2021</v>
      </c>
      <c r="J2357" s="11" t="s">
        <v>21</v>
      </c>
      <c r="K2357" s="12">
        <v>354500</v>
      </c>
      <c r="L2357" s="12">
        <v>1</v>
      </c>
      <c r="M2357" s="33" t="str">
        <f>IF(_xlfn.XLOOKUP(C2357,Raw_Data_OS_23!$C$7:$C$4518,Raw_Data_OS_23!$G$7:$G$4518,"Paid/ Closed")="Paid/ Closed","Paid/ Closed", "Still_Outstanding")</f>
        <v>Still_Outstanding</v>
      </c>
      <c r="N2357" s="33">
        <f>IF(_xlfn.XLOOKUP(C2357,Raw_Data_Paid_23!$C$4:$C$2114,Raw_Data_Paid_23!$C$4:$C$2114,1)= 1,1,0)</f>
        <v>1</v>
      </c>
      <c r="O2357" t="str">
        <f>IF(M2357=$W$7,IF(AND(N2357,_xlfn.XLOOKUP(C2357,Raw_Data_OS_23!$C$7:$C$4518,Raw_Data_OS_23!$G$7:$G$4518,0)=G2357),"A",IF(_xlfn.XLOOKUP(C2357,Raw_Data_Paid_23!$C$4:$C$2114,Raw_Data_Paid_23!$C$4:$C$2114,"B1")="B1","B1","B2")),IF(_xlfn.XLOOKUP(C2357,Raw_Data_Paid_23!$C$4:$C$2114,Raw_Data_Paid_23!$C$4:$C$2114,"C1")="C1","C1","C2"))</f>
        <v>B1</v>
      </c>
      <c r="P2357" t="str">
        <f t="shared" si="86"/>
        <v>2021B1Motor Commercial</v>
      </c>
    </row>
    <row r="2358" spans="3:16" x14ac:dyDescent="0.35">
      <c r="C2358" s="6" t="s">
        <v>2337</v>
      </c>
      <c r="D2358" s="7" t="s">
        <v>5404</v>
      </c>
      <c r="E2358" s="7" t="s">
        <v>5420</v>
      </c>
      <c r="F2358" s="8" t="s">
        <v>3910</v>
      </c>
      <c r="G2358" s="9">
        <v>21000</v>
      </c>
      <c r="H2358" s="10">
        <v>2021</v>
      </c>
      <c r="I2358" s="10">
        <v>2021</v>
      </c>
      <c r="J2358" s="11" t="s">
        <v>21</v>
      </c>
      <c r="K2358" s="12">
        <v>21000</v>
      </c>
      <c r="L2358" s="12">
        <v>1</v>
      </c>
      <c r="M2358" s="33" t="str">
        <f>IF(_xlfn.XLOOKUP(C2358,Raw_Data_OS_23!$C$7:$C$4518,Raw_Data_OS_23!$G$7:$G$4518,"Paid/ Closed")="Paid/ Closed","Paid/ Closed", "Still_Outstanding")</f>
        <v>Still_Outstanding</v>
      </c>
      <c r="N2358" s="33">
        <f>IF(_xlfn.XLOOKUP(C2358,Raw_Data_Paid_23!$C$4:$C$2114,Raw_Data_Paid_23!$C$4:$C$2114,1)= 1,1,0)</f>
        <v>1</v>
      </c>
      <c r="O2358" t="str">
        <f>IF(M2358=$W$7,IF(AND(N2358,_xlfn.XLOOKUP(C2358,Raw_Data_OS_23!$C$7:$C$4518,Raw_Data_OS_23!$G$7:$G$4518,0)=G2358),"A",IF(_xlfn.XLOOKUP(C2358,Raw_Data_Paid_23!$C$4:$C$2114,Raw_Data_Paid_23!$C$4:$C$2114,"B1")="B1","B1","B2")),IF(_xlfn.XLOOKUP(C2358,Raw_Data_Paid_23!$C$4:$C$2114,Raw_Data_Paid_23!$C$4:$C$2114,"C1")="C1","C1","C2"))</f>
        <v>B1</v>
      </c>
      <c r="P2358" t="str">
        <f t="shared" si="86"/>
        <v>2021B1Motor Private</v>
      </c>
    </row>
    <row r="2359" spans="3:16" x14ac:dyDescent="0.35">
      <c r="C2359" s="6" t="s">
        <v>2338</v>
      </c>
      <c r="D2359" s="7" t="s">
        <v>5394</v>
      </c>
      <c r="E2359" s="7" t="s">
        <v>5419</v>
      </c>
      <c r="F2359" s="8" t="s">
        <v>3908</v>
      </c>
      <c r="G2359" s="9">
        <v>26080</v>
      </c>
      <c r="H2359" s="10">
        <v>2021</v>
      </c>
      <c r="I2359" s="10">
        <v>2021</v>
      </c>
      <c r="J2359" s="11" t="s">
        <v>21</v>
      </c>
      <c r="K2359" s="12">
        <v>26080</v>
      </c>
      <c r="L2359" s="12">
        <v>1</v>
      </c>
      <c r="M2359" s="33" t="str">
        <f>IF(_xlfn.XLOOKUP(C2359,Raw_Data_OS_23!$C$7:$C$4518,Raw_Data_OS_23!$G$7:$G$4518,"Paid/ Closed")="Paid/ Closed","Paid/ Closed", "Still_Outstanding")</f>
        <v>Still_Outstanding</v>
      </c>
      <c r="N2359" s="33">
        <f>IF(_xlfn.XLOOKUP(C2359,Raw_Data_Paid_23!$C$4:$C$2114,Raw_Data_Paid_23!$C$4:$C$2114,1)= 1,1,0)</f>
        <v>1</v>
      </c>
      <c r="O2359" t="str">
        <f>IF(M2359=$W$7,IF(AND(N2359,_xlfn.XLOOKUP(C2359,Raw_Data_OS_23!$C$7:$C$4518,Raw_Data_OS_23!$G$7:$G$4518,0)=G2359),"A",IF(_xlfn.XLOOKUP(C2359,Raw_Data_Paid_23!$C$4:$C$2114,Raw_Data_Paid_23!$C$4:$C$2114,"B1")="B1","B1","B2")),IF(_xlfn.XLOOKUP(C2359,Raw_Data_Paid_23!$C$4:$C$2114,Raw_Data_Paid_23!$C$4:$C$2114,"C1")="C1","C1","C2"))</f>
        <v>B1</v>
      </c>
      <c r="P2359" t="str">
        <f t="shared" si="86"/>
        <v>2021B1Motor Commercial</v>
      </c>
    </row>
    <row r="2360" spans="3:16" x14ac:dyDescent="0.35">
      <c r="C2360" s="6" t="s">
        <v>2626</v>
      </c>
      <c r="D2360" s="7" t="s">
        <v>5404</v>
      </c>
      <c r="E2360" s="7" t="s">
        <v>5419</v>
      </c>
      <c r="F2360" s="8" t="s">
        <v>3910</v>
      </c>
      <c r="G2360" s="9">
        <v>130000</v>
      </c>
      <c r="H2360" s="10">
        <v>2021</v>
      </c>
      <c r="I2360" s="10">
        <v>2021</v>
      </c>
      <c r="J2360" s="11" t="s">
        <v>21</v>
      </c>
      <c r="K2360" s="12">
        <v>130000</v>
      </c>
      <c r="L2360" s="12">
        <v>1</v>
      </c>
      <c r="M2360" s="33" t="str">
        <f>IF(_xlfn.XLOOKUP(C2360,Raw_Data_OS_23!$C$7:$C$4518,Raw_Data_OS_23!$G$7:$G$4518,"Paid/ Closed")="Paid/ Closed","Paid/ Closed", "Still_Outstanding")</f>
        <v>Still_Outstanding</v>
      </c>
      <c r="N2360" s="33">
        <f>IF(_xlfn.XLOOKUP(C2360,Raw_Data_Paid_23!$C$4:$C$2114,Raw_Data_Paid_23!$C$4:$C$2114,1)= 1,1,0)</f>
        <v>1</v>
      </c>
      <c r="O2360" t="str">
        <f>IF(M2360=$W$7,IF(AND(N2360,_xlfn.XLOOKUP(C2360,Raw_Data_OS_23!$C$7:$C$4518,Raw_Data_OS_23!$G$7:$G$4518,0)=G2360),"A",IF(_xlfn.XLOOKUP(C2360,Raw_Data_Paid_23!$C$4:$C$2114,Raw_Data_Paid_23!$C$4:$C$2114,"B1")="B1","B1","B2")),IF(_xlfn.XLOOKUP(C2360,Raw_Data_Paid_23!$C$4:$C$2114,Raw_Data_Paid_23!$C$4:$C$2114,"C1")="C1","C1","C2"))</f>
        <v>B1</v>
      </c>
      <c r="P2360" t="str">
        <f t="shared" si="86"/>
        <v>2021B1Motor Private</v>
      </c>
    </row>
    <row r="2361" spans="3:16" x14ac:dyDescent="0.35">
      <c r="C2361" s="6" t="s">
        <v>2627</v>
      </c>
      <c r="D2361" s="7" t="s">
        <v>5404</v>
      </c>
      <c r="E2361" s="7" t="s">
        <v>5420</v>
      </c>
      <c r="F2361" s="8" t="s">
        <v>3910</v>
      </c>
      <c r="G2361" s="9">
        <v>1160</v>
      </c>
      <c r="H2361" s="10">
        <v>2021</v>
      </c>
      <c r="I2361" s="10">
        <v>2021</v>
      </c>
      <c r="J2361" s="11" t="s">
        <v>21</v>
      </c>
      <c r="K2361" s="12">
        <v>1160</v>
      </c>
      <c r="L2361" s="12">
        <v>1</v>
      </c>
      <c r="M2361" s="33" t="str">
        <f>IF(_xlfn.XLOOKUP(C2361,Raw_Data_OS_23!$C$7:$C$4518,Raw_Data_OS_23!$G$7:$G$4518,"Paid/ Closed")="Paid/ Closed","Paid/ Closed", "Still_Outstanding")</f>
        <v>Paid/ Closed</v>
      </c>
      <c r="N2361" s="33">
        <f>IF(_xlfn.XLOOKUP(C2361,Raw_Data_Paid_23!$C$4:$C$2114,Raw_Data_Paid_23!$C$4:$C$2114,1)= 1,1,0)</f>
        <v>1</v>
      </c>
      <c r="O2361" t="str">
        <f>IF(M2361=$W$7,IF(AND(N2361,_xlfn.XLOOKUP(C2361,Raw_Data_OS_23!$C$7:$C$4518,Raw_Data_OS_23!$G$7:$G$4518,0)=G2361),"A",IF(_xlfn.XLOOKUP(C2361,Raw_Data_Paid_23!$C$4:$C$2114,Raw_Data_Paid_23!$C$4:$C$2114,"B1")="B1","B1","B2")),IF(_xlfn.XLOOKUP(C2361,Raw_Data_Paid_23!$C$4:$C$2114,Raw_Data_Paid_23!$C$4:$C$2114,"C1")="C1","C1","C2"))</f>
        <v>C1</v>
      </c>
      <c r="P2361" t="str">
        <f t="shared" si="86"/>
        <v>2021C1Motor Private</v>
      </c>
    </row>
    <row r="2362" spans="3:16" x14ac:dyDescent="0.35">
      <c r="C2362" s="6" t="s">
        <v>2339</v>
      </c>
      <c r="D2362" s="7" t="s">
        <v>5344</v>
      </c>
      <c r="E2362" s="7" t="s">
        <v>5407</v>
      </c>
      <c r="F2362" s="8" t="s">
        <v>3910</v>
      </c>
      <c r="G2362" s="9">
        <v>256</v>
      </c>
      <c r="H2362" s="10">
        <v>2021</v>
      </c>
      <c r="I2362" s="10">
        <v>2021</v>
      </c>
      <c r="J2362" s="11" t="s">
        <v>21</v>
      </c>
      <c r="K2362" s="12">
        <v>256</v>
      </c>
      <c r="L2362" s="12">
        <v>1</v>
      </c>
      <c r="M2362" s="33" t="str">
        <f>IF(_xlfn.XLOOKUP(C2362,Raw_Data_OS_23!$C$7:$C$4518,Raw_Data_OS_23!$G$7:$G$4518,"Paid/ Closed")="Paid/ Closed","Paid/ Closed", "Still_Outstanding")</f>
        <v>Paid/ Closed</v>
      </c>
      <c r="N2362" s="33">
        <f>IF(_xlfn.XLOOKUP(C2362,Raw_Data_Paid_23!$C$4:$C$2114,Raw_Data_Paid_23!$C$4:$C$2114,1)= 1,1,0)</f>
        <v>1</v>
      </c>
      <c r="O2362" t="str">
        <f>IF(M2362=$W$7,IF(AND(N2362,_xlfn.XLOOKUP(C2362,Raw_Data_OS_23!$C$7:$C$4518,Raw_Data_OS_23!$G$7:$G$4518,0)=G2362),"A",IF(_xlfn.XLOOKUP(C2362,Raw_Data_Paid_23!$C$4:$C$2114,Raw_Data_Paid_23!$C$4:$C$2114,"B1")="B1","B1","B2")),IF(_xlfn.XLOOKUP(C2362,Raw_Data_Paid_23!$C$4:$C$2114,Raw_Data_Paid_23!$C$4:$C$2114,"C1")="C1","C1","C2"))</f>
        <v>C1</v>
      </c>
      <c r="P2362" t="str">
        <f t="shared" si="86"/>
        <v>2021C1Motor Private</v>
      </c>
    </row>
    <row r="2363" spans="3:16" x14ac:dyDescent="0.35">
      <c r="C2363" s="6" t="s">
        <v>2628</v>
      </c>
      <c r="D2363" s="7" t="s">
        <v>5410</v>
      </c>
      <c r="E2363" s="7" t="s">
        <v>5420</v>
      </c>
      <c r="F2363" s="8" t="s">
        <v>3910</v>
      </c>
      <c r="G2363" s="9">
        <v>200000</v>
      </c>
      <c r="H2363" s="10">
        <v>2021</v>
      </c>
      <c r="I2363" s="10">
        <v>2021</v>
      </c>
      <c r="J2363" s="11" t="s">
        <v>21</v>
      </c>
      <c r="K2363" s="12">
        <v>200000</v>
      </c>
      <c r="L2363" s="12">
        <v>1</v>
      </c>
      <c r="M2363" s="33" t="str">
        <f>IF(_xlfn.XLOOKUP(C2363,Raw_Data_OS_23!$C$7:$C$4518,Raw_Data_OS_23!$G$7:$G$4518,"Paid/ Closed")="Paid/ Closed","Paid/ Closed", "Still_Outstanding")</f>
        <v>Still_Outstanding</v>
      </c>
      <c r="N2363" s="33">
        <f>IF(_xlfn.XLOOKUP(C2363,Raw_Data_Paid_23!$C$4:$C$2114,Raw_Data_Paid_23!$C$4:$C$2114,1)= 1,1,0)</f>
        <v>1</v>
      </c>
      <c r="O2363" t="str">
        <f>IF(M2363=$W$7,IF(AND(N2363,_xlfn.XLOOKUP(C2363,Raw_Data_OS_23!$C$7:$C$4518,Raw_Data_OS_23!$G$7:$G$4518,0)=G2363),"A",IF(_xlfn.XLOOKUP(C2363,Raw_Data_Paid_23!$C$4:$C$2114,Raw_Data_Paid_23!$C$4:$C$2114,"B1")="B1","B1","B2")),IF(_xlfn.XLOOKUP(C2363,Raw_Data_Paid_23!$C$4:$C$2114,Raw_Data_Paid_23!$C$4:$C$2114,"C1")="C1","C1","C2"))</f>
        <v>B1</v>
      </c>
      <c r="P2363" t="str">
        <f t="shared" si="86"/>
        <v>2021B1Motor Private</v>
      </c>
    </row>
    <row r="2364" spans="3:16" x14ac:dyDescent="0.35">
      <c r="C2364" s="6" t="s">
        <v>2340</v>
      </c>
      <c r="D2364" s="7" t="s">
        <v>5392</v>
      </c>
      <c r="E2364" s="7" t="s">
        <v>5394</v>
      </c>
      <c r="F2364" s="8" t="s">
        <v>3910</v>
      </c>
      <c r="G2364" s="9">
        <v>28500</v>
      </c>
      <c r="H2364" s="10">
        <v>2021</v>
      </c>
      <c r="I2364" s="10">
        <v>2021</v>
      </c>
      <c r="J2364" s="11" t="s">
        <v>21</v>
      </c>
      <c r="K2364" s="12">
        <v>28500</v>
      </c>
      <c r="L2364" s="12">
        <v>1</v>
      </c>
      <c r="M2364" s="33" t="str">
        <f>IF(_xlfn.XLOOKUP(C2364,Raw_Data_OS_23!$C$7:$C$4518,Raw_Data_OS_23!$G$7:$G$4518,"Paid/ Closed")="Paid/ Closed","Paid/ Closed", "Still_Outstanding")</f>
        <v>Paid/ Closed</v>
      </c>
      <c r="N2364" s="33">
        <f>IF(_xlfn.XLOOKUP(C2364,Raw_Data_Paid_23!$C$4:$C$2114,Raw_Data_Paid_23!$C$4:$C$2114,1)= 1,1,0)</f>
        <v>1</v>
      </c>
      <c r="O2364" t="str">
        <f>IF(M2364=$W$7,IF(AND(N2364,_xlfn.XLOOKUP(C2364,Raw_Data_OS_23!$C$7:$C$4518,Raw_Data_OS_23!$G$7:$G$4518,0)=G2364),"A",IF(_xlfn.XLOOKUP(C2364,Raw_Data_Paid_23!$C$4:$C$2114,Raw_Data_Paid_23!$C$4:$C$2114,"B1")="B1","B1","B2")),IF(_xlfn.XLOOKUP(C2364,Raw_Data_Paid_23!$C$4:$C$2114,Raw_Data_Paid_23!$C$4:$C$2114,"C1")="C1","C1","C2"))</f>
        <v>C1</v>
      </c>
      <c r="P2364" t="str">
        <f t="shared" si="86"/>
        <v>2021C1Motor Private</v>
      </c>
    </row>
    <row r="2365" spans="3:16" x14ac:dyDescent="0.35">
      <c r="C2365" s="6" t="s">
        <v>2341</v>
      </c>
      <c r="D2365" s="7" t="s">
        <v>5406</v>
      </c>
      <c r="E2365" s="7" t="s">
        <v>5407</v>
      </c>
      <c r="F2365" s="8" t="s">
        <v>3910</v>
      </c>
      <c r="G2365" s="9">
        <v>9000</v>
      </c>
      <c r="H2365" s="10">
        <v>2021</v>
      </c>
      <c r="I2365" s="10">
        <v>2021</v>
      </c>
      <c r="J2365" s="11" t="s">
        <v>21</v>
      </c>
      <c r="K2365" s="12">
        <v>9000</v>
      </c>
      <c r="L2365" s="12">
        <v>1</v>
      </c>
      <c r="M2365" s="33" t="str">
        <f>IF(_xlfn.XLOOKUP(C2365,Raw_Data_OS_23!$C$7:$C$4518,Raw_Data_OS_23!$G$7:$G$4518,"Paid/ Closed")="Paid/ Closed","Paid/ Closed", "Still_Outstanding")</f>
        <v>Still_Outstanding</v>
      </c>
      <c r="N2365" s="33">
        <f>IF(_xlfn.XLOOKUP(C2365,Raw_Data_Paid_23!$C$4:$C$2114,Raw_Data_Paid_23!$C$4:$C$2114,1)= 1,1,0)</f>
        <v>0</v>
      </c>
      <c r="O2365" t="str">
        <f>IF(M2365=$W$7,IF(AND(N2365,_xlfn.XLOOKUP(C2365,Raw_Data_OS_23!$C$7:$C$4518,Raw_Data_OS_23!$G$7:$G$4518,0)=G2365),"A",IF(_xlfn.XLOOKUP(C2365,Raw_Data_Paid_23!$C$4:$C$2114,Raw_Data_Paid_23!$C$4:$C$2114,"B1")="B1","B1","B2")),IF(_xlfn.XLOOKUP(C2365,Raw_Data_Paid_23!$C$4:$C$2114,Raw_Data_Paid_23!$C$4:$C$2114,"C1")="C1","C1","C2"))</f>
        <v>B2</v>
      </c>
      <c r="P2365" t="str">
        <f t="shared" si="86"/>
        <v>2021B2Motor Private</v>
      </c>
    </row>
    <row r="2366" spans="3:16" x14ac:dyDescent="0.35">
      <c r="C2366" s="6" t="s">
        <v>2342</v>
      </c>
      <c r="D2366" s="7" t="s">
        <v>5401</v>
      </c>
      <c r="E2366" s="7" t="s">
        <v>5407</v>
      </c>
      <c r="F2366" s="8" t="s">
        <v>3910</v>
      </c>
      <c r="G2366" s="9">
        <v>160000</v>
      </c>
      <c r="H2366" s="10">
        <v>2021</v>
      </c>
      <c r="I2366" s="10">
        <v>2021</v>
      </c>
      <c r="J2366" s="11" t="s">
        <v>21</v>
      </c>
      <c r="K2366" s="12">
        <v>160000</v>
      </c>
      <c r="L2366" s="12">
        <v>1</v>
      </c>
      <c r="M2366" s="33" t="str">
        <f>IF(_xlfn.XLOOKUP(C2366,Raw_Data_OS_23!$C$7:$C$4518,Raw_Data_OS_23!$G$7:$G$4518,"Paid/ Closed")="Paid/ Closed","Paid/ Closed", "Still_Outstanding")</f>
        <v>Still_Outstanding</v>
      </c>
      <c r="N2366" s="33">
        <f>IF(_xlfn.XLOOKUP(C2366,Raw_Data_Paid_23!$C$4:$C$2114,Raw_Data_Paid_23!$C$4:$C$2114,1)= 1,1,0)</f>
        <v>1</v>
      </c>
      <c r="O2366" t="str">
        <f>IF(M2366=$W$7,IF(AND(N2366,_xlfn.XLOOKUP(C2366,Raw_Data_OS_23!$C$7:$C$4518,Raw_Data_OS_23!$G$7:$G$4518,0)=G2366),"A",IF(_xlfn.XLOOKUP(C2366,Raw_Data_Paid_23!$C$4:$C$2114,Raw_Data_Paid_23!$C$4:$C$2114,"B1")="B1","B1","B2")),IF(_xlfn.XLOOKUP(C2366,Raw_Data_Paid_23!$C$4:$C$2114,Raw_Data_Paid_23!$C$4:$C$2114,"C1")="C1","C1","C2"))</f>
        <v>B1</v>
      </c>
      <c r="P2366" t="str">
        <f t="shared" si="86"/>
        <v>2021B1Motor Private</v>
      </c>
    </row>
    <row r="2367" spans="3:16" x14ac:dyDescent="0.35">
      <c r="C2367" s="6" t="s">
        <v>2629</v>
      </c>
      <c r="D2367" s="7" t="s">
        <v>5404</v>
      </c>
      <c r="E2367" s="7" t="s">
        <v>5421</v>
      </c>
      <c r="F2367" s="8" t="s">
        <v>3910</v>
      </c>
      <c r="G2367" s="9">
        <v>81900</v>
      </c>
      <c r="H2367" s="10">
        <v>2021</v>
      </c>
      <c r="I2367" s="10">
        <v>2021</v>
      </c>
      <c r="J2367" s="11" t="s">
        <v>21</v>
      </c>
      <c r="K2367" s="12">
        <v>81900</v>
      </c>
      <c r="L2367" s="12">
        <v>1</v>
      </c>
      <c r="M2367" s="33" t="str">
        <f>IF(_xlfn.XLOOKUP(C2367,Raw_Data_OS_23!$C$7:$C$4518,Raw_Data_OS_23!$G$7:$G$4518,"Paid/ Closed")="Paid/ Closed","Paid/ Closed", "Still_Outstanding")</f>
        <v>Paid/ Closed</v>
      </c>
      <c r="N2367" s="33">
        <f>IF(_xlfn.XLOOKUP(C2367,Raw_Data_Paid_23!$C$4:$C$2114,Raw_Data_Paid_23!$C$4:$C$2114,1)= 1,1,0)</f>
        <v>1</v>
      </c>
      <c r="O2367" t="str">
        <f>IF(M2367=$W$7,IF(AND(N2367,_xlfn.XLOOKUP(C2367,Raw_Data_OS_23!$C$7:$C$4518,Raw_Data_OS_23!$G$7:$G$4518,0)=G2367),"A",IF(_xlfn.XLOOKUP(C2367,Raw_Data_Paid_23!$C$4:$C$2114,Raw_Data_Paid_23!$C$4:$C$2114,"B1")="B1","B1","B2")),IF(_xlfn.XLOOKUP(C2367,Raw_Data_Paid_23!$C$4:$C$2114,Raw_Data_Paid_23!$C$4:$C$2114,"C1")="C1","C1","C2"))</f>
        <v>C1</v>
      </c>
      <c r="P2367" t="str">
        <f t="shared" si="86"/>
        <v>2021C1Motor Private</v>
      </c>
    </row>
    <row r="2368" spans="3:16" x14ac:dyDescent="0.35">
      <c r="C2368" s="6" t="s">
        <v>2343</v>
      </c>
      <c r="D2368" s="7" t="s">
        <v>5392</v>
      </c>
      <c r="E2368" s="7" t="s">
        <v>5421</v>
      </c>
      <c r="F2368" s="8" t="s">
        <v>3908</v>
      </c>
      <c r="G2368" s="9">
        <v>152500</v>
      </c>
      <c r="H2368" s="10">
        <v>2021</v>
      </c>
      <c r="I2368" s="10">
        <v>2021</v>
      </c>
      <c r="J2368" s="11" t="s">
        <v>21</v>
      </c>
      <c r="K2368" s="12">
        <v>152500</v>
      </c>
      <c r="L2368" s="12">
        <v>1</v>
      </c>
      <c r="M2368" s="33" t="str">
        <f>IF(_xlfn.XLOOKUP(C2368,Raw_Data_OS_23!$C$7:$C$4518,Raw_Data_OS_23!$G$7:$G$4518,"Paid/ Closed")="Paid/ Closed","Paid/ Closed", "Still_Outstanding")</f>
        <v>Still_Outstanding</v>
      </c>
      <c r="N2368" s="33">
        <f>IF(_xlfn.XLOOKUP(C2368,Raw_Data_Paid_23!$C$4:$C$2114,Raw_Data_Paid_23!$C$4:$C$2114,1)= 1,1,0)</f>
        <v>1</v>
      </c>
      <c r="O2368" t="str">
        <f>IF(M2368=$W$7,IF(AND(N2368,_xlfn.XLOOKUP(C2368,Raw_Data_OS_23!$C$7:$C$4518,Raw_Data_OS_23!$G$7:$G$4518,0)=G2368),"A",IF(_xlfn.XLOOKUP(C2368,Raw_Data_Paid_23!$C$4:$C$2114,Raw_Data_Paid_23!$C$4:$C$2114,"B1")="B1","B1","B2")),IF(_xlfn.XLOOKUP(C2368,Raw_Data_Paid_23!$C$4:$C$2114,Raw_Data_Paid_23!$C$4:$C$2114,"C1")="C1","C1","C2"))</f>
        <v>B1</v>
      </c>
      <c r="P2368" t="str">
        <f t="shared" si="86"/>
        <v>2021B1Motor Commercial</v>
      </c>
    </row>
    <row r="2369" spans="3:16" x14ac:dyDescent="0.35">
      <c r="C2369" s="6" t="s">
        <v>2344</v>
      </c>
      <c r="D2369" s="7" t="s">
        <v>5330</v>
      </c>
      <c r="E2369" s="7" t="s">
        <v>5421</v>
      </c>
      <c r="F2369" s="8" t="s">
        <v>3910</v>
      </c>
      <c r="G2369" s="9">
        <v>2300</v>
      </c>
      <c r="H2369" s="10">
        <v>2021</v>
      </c>
      <c r="I2369" s="10">
        <v>2021</v>
      </c>
      <c r="J2369" s="11" t="s">
        <v>21</v>
      </c>
      <c r="K2369" s="12">
        <v>2300</v>
      </c>
      <c r="L2369" s="12">
        <v>1</v>
      </c>
      <c r="M2369" s="33" t="str">
        <f>IF(_xlfn.XLOOKUP(C2369,Raw_Data_OS_23!$C$7:$C$4518,Raw_Data_OS_23!$G$7:$G$4518,"Paid/ Closed")="Paid/ Closed","Paid/ Closed", "Still_Outstanding")</f>
        <v>Paid/ Closed</v>
      </c>
      <c r="N2369" s="33">
        <f>IF(_xlfn.XLOOKUP(C2369,Raw_Data_Paid_23!$C$4:$C$2114,Raw_Data_Paid_23!$C$4:$C$2114,1)= 1,1,0)</f>
        <v>1</v>
      </c>
      <c r="O2369" t="str">
        <f>IF(M2369=$W$7,IF(AND(N2369,_xlfn.XLOOKUP(C2369,Raw_Data_OS_23!$C$7:$C$4518,Raw_Data_OS_23!$G$7:$G$4518,0)=G2369),"A",IF(_xlfn.XLOOKUP(C2369,Raw_Data_Paid_23!$C$4:$C$2114,Raw_Data_Paid_23!$C$4:$C$2114,"B1")="B1","B1","B2")),IF(_xlfn.XLOOKUP(C2369,Raw_Data_Paid_23!$C$4:$C$2114,Raw_Data_Paid_23!$C$4:$C$2114,"C1")="C1","C1","C2"))</f>
        <v>C1</v>
      </c>
      <c r="P2369" t="str">
        <f t="shared" si="86"/>
        <v>2021C1Motor Private</v>
      </c>
    </row>
    <row r="2370" spans="3:16" x14ac:dyDescent="0.35">
      <c r="C2370" s="6" t="s">
        <v>2630</v>
      </c>
      <c r="D2370" s="7" t="s">
        <v>5407</v>
      </c>
      <c r="E2370" s="7" t="s">
        <v>5421</v>
      </c>
      <c r="F2370" s="8" t="s">
        <v>3910</v>
      </c>
      <c r="G2370" s="9">
        <v>164000</v>
      </c>
      <c r="H2370" s="10">
        <v>2021</v>
      </c>
      <c r="I2370" s="10">
        <v>2021</v>
      </c>
      <c r="J2370" s="11" t="s">
        <v>21</v>
      </c>
      <c r="K2370" s="12">
        <v>164000</v>
      </c>
      <c r="L2370" s="12">
        <v>1</v>
      </c>
      <c r="M2370" s="33" t="str">
        <f>IF(_xlfn.XLOOKUP(C2370,Raw_Data_OS_23!$C$7:$C$4518,Raw_Data_OS_23!$G$7:$G$4518,"Paid/ Closed")="Paid/ Closed","Paid/ Closed", "Still_Outstanding")</f>
        <v>Still_Outstanding</v>
      </c>
      <c r="N2370" s="33">
        <f>IF(_xlfn.XLOOKUP(C2370,Raw_Data_Paid_23!$C$4:$C$2114,Raw_Data_Paid_23!$C$4:$C$2114,1)= 1,1,0)</f>
        <v>0</v>
      </c>
      <c r="O2370" t="str">
        <f>IF(M2370=$W$7,IF(AND(N2370,_xlfn.XLOOKUP(C2370,Raw_Data_OS_23!$C$7:$C$4518,Raw_Data_OS_23!$G$7:$G$4518,0)=G2370),"A",IF(_xlfn.XLOOKUP(C2370,Raw_Data_Paid_23!$C$4:$C$2114,Raw_Data_Paid_23!$C$4:$C$2114,"B1")="B1","B1","B2")),IF(_xlfn.XLOOKUP(C2370,Raw_Data_Paid_23!$C$4:$C$2114,Raw_Data_Paid_23!$C$4:$C$2114,"C1")="C1","C1","C2"))</f>
        <v>B2</v>
      </c>
      <c r="P2370" t="str">
        <f t="shared" si="86"/>
        <v>2021B2Motor Private</v>
      </c>
    </row>
    <row r="2371" spans="3:16" x14ac:dyDescent="0.35">
      <c r="C2371" s="6" t="s">
        <v>2345</v>
      </c>
      <c r="D2371" s="7" t="s">
        <v>5419</v>
      </c>
      <c r="E2371" s="7" t="s">
        <v>5420</v>
      </c>
      <c r="F2371" s="8" t="s">
        <v>3910</v>
      </c>
      <c r="G2371" s="9">
        <v>82000</v>
      </c>
      <c r="H2371" s="10">
        <v>2021</v>
      </c>
      <c r="I2371" s="10">
        <v>2021</v>
      </c>
      <c r="J2371" s="11" t="s">
        <v>2250</v>
      </c>
      <c r="K2371" s="12">
        <v>82000</v>
      </c>
      <c r="L2371" s="12">
        <v>1</v>
      </c>
      <c r="M2371" s="33" t="str">
        <f>IF(_xlfn.XLOOKUP(C2371,Raw_Data_OS_23!$C$7:$C$4518,Raw_Data_OS_23!$G$7:$G$4518,"Paid/ Closed")="Paid/ Closed","Paid/ Closed", "Still_Outstanding")</f>
        <v>Still_Outstanding</v>
      </c>
      <c r="N2371" s="33">
        <f>IF(_xlfn.XLOOKUP(C2371,Raw_Data_Paid_23!$C$4:$C$2114,Raw_Data_Paid_23!$C$4:$C$2114,1)= 1,1,0)</f>
        <v>1</v>
      </c>
      <c r="O2371" t="str">
        <f>IF(M2371=$W$7,IF(AND(N2371,_xlfn.XLOOKUP(C2371,Raw_Data_OS_23!$C$7:$C$4518,Raw_Data_OS_23!$G$7:$G$4518,0)=G2371),"A",IF(_xlfn.XLOOKUP(C2371,Raw_Data_Paid_23!$C$4:$C$2114,Raw_Data_Paid_23!$C$4:$C$2114,"B1")="B1","B1","B2")),IF(_xlfn.XLOOKUP(C2371,Raw_Data_Paid_23!$C$4:$C$2114,Raw_Data_Paid_23!$C$4:$C$2114,"C1")="C1","C1","C2"))</f>
        <v>B1</v>
      </c>
      <c r="P2371" t="str">
        <f t="shared" si="86"/>
        <v>2021B1Motor Private</v>
      </c>
    </row>
    <row r="2372" spans="3:16" x14ac:dyDescent="0.35">
      <c r="C2372" s="6" t="s">
        <v>2631</v>
      </c>
      <c r="D2372" s="7" t="s">
        <v>5422</v>
      </c>
      <c r="E2372" s="7" t="s">
        <v>5421</v>
      </c>
      <c r="F2372" s="8" t="s">
        <v>3908</v>
      </c>
      <c r="G2372" s="9">
        <v>300000</v>
      </c>
      <c r="H2372" s="10">
        <v>2021</v>
      </c>
      <c r="I2372" s="10">
        <v>2021</v>
      </c>
      <c r="J2372" s="11" t="s">
        <v>2250</v>
      </c>
      <c r="K2372" s="12">
        <v>300000</v>
      </c>
      <c r="L2372" s="12">
        <v>1</v>
      </c>
      <c r="M2372" s="33" t="str">
        <f>IF(_xlfn.XLOOKUP(C2372,Raw_Data_OS_23!$C$7:$C$4518,Raw_Data_OS_23!$G$7:$G$4518,"Paid/ Closed")="Paid/ Closed","Paid/ Closed", "Still_Outstanding")</f>
        <v>Still_Outstanding</v>
      </c>
      <c r="N2372" s="33">
        <f>IF(_xlfn.XLOOKUP(C2372,Raw_Data_Paid_23!$C$4:$C$2114,Raw_Data_Paid_23!$C$4:$C$2114,1)= 1,1,0)</f>
        <v>1</v>
      </c>
      <c r="O2372" t="str">
        <f>IF(M2372=$W$7,IF(AND(N2372,_xlfn.XLOOKUP(C2372,Raw_Data_OS_23!$C$7:$C$4518,Raw_Data_OS_23!$G$7:$G$4518,0)=G2372),"A",IF(_xlfn.XLOOKUP(C2372,Raw_Data_Paid_23!$C$4:$C$2114,Raw_Data_Paid_23!$C$4:$C$2114,"B1")="B1","B1","B2")),IF(_xlfn.XLOOKUP(C2372,Raw_Data_Paid_23!$C$4:$C$2114,Raw_Data_Paid_23!$C$4:$C$2114,"C1")="C1","C1","C2"))</f>
        <v>A</v>
      </c>
      <c r="P2372" t="str">
        <f t="shared" si="86"/>
        <v>2021AMotor Commercial</v>
      </c>
    </row>
    <row r="2373" spans="3:16" x14ac:dyDescent="0.35">
      <c r="C2373" s="6" t="s">
        <v>5423</v>
      </c>
      <c r="D2373" s="7" t="s">
        <v>5404</v>
      </c>
      <c r="E2373" s="7" t="s">
        <v>5421</v>
      </c>
      <c r="F2373" s="8" t="s">
        <v>3910</v>
      </c>
      <c r="G2373" s="9">
        <v>71400</v>
      </c>
      <c r="H2373" s="10">
        <v>2021</v>
      </c>
      <c r="I2373" s="10">
        <v>2021</v>
      </c>
      <c r="J2373" s="11" t="s">
        <v>21</v>
      </c>
      <c r="K2373" s="12">
        <v>71400</v>
      </c>
      <c r="L2373" s="12">
        <v>1</v>
      </c>
      <c r="M2373" s="33" t="str">
        <f>IF(_xlfn.XLOOKUP(C2373,Raw_Data_OS_23!$C$7:$C$4518,Raw_Data_OS_23!$G$7:$G$4518,"Paid/ Closed")="Paid/ Closed","Paid/ Closed", "Still_Outstanding")</f>
        <v>Still_Outstanding</v>
      </c>
      <c r="N2373" s="33">
        <f>IF(_xlfn.XLOOKUP(C2373,Raw_Data_Paid_23!$C$4:$C$2114,Raw_Data_Paid_23!$C$4:$C$2114,1)= 1,1,0)</f>
        <v>0</v>
      </c>
      <c r="O2373" t="str">
        <f>IF(M2373=$W$7,IF(AND(N2373,_xlfn.XLOOKUP(C2373,Raw_Data_OS_23!$C$7:$C$4518,Raw_Data_OS_23!$G$7:$G$4518,0)=G2373),"A",IF(_xlfn.XLOOKUP(C2373,Raw_Data_Paid_23!$C$4:$C$2114,Raw_Data_Paid_23!$C$4:$C$2114,"B1")="B1","B1","B2")),IF(_xlfn.XLOOKUP(C2373,Raw_Data_Paid_23!$C$4:$C$2114,Raw_Data_Paid_23!$C$4:$C$2114,"C1")="C1","C1","C2"))</f>
        <v>B2</v>
      </c>
      <c r="P2373" t="str">
        <f t="shared" si="86"/>
        <v>2021B2Motor Private</v>
      </c>
    </row>
    <row r="2374" spans="3:16" x14ac:dyDescent="0.35">
      <c r="C2374" s="6" t="s">
        <v>2346</v>
      </c>
      <c r="D2374" s="7" t="s">
        <v>5424</v>
      </c>
      <c r="E2374" s="7" t="s">
        <v>5421</v>
      </c>
      <c r="F2374" s="8" t="s">
        <v>3910</v>
      </c>
      <c r="G2374" s="9">
        <v>42600</v>
      </c>
      <c r="H2374" s="10">
        <v>2021</v>
      </c>
      <c r="I2374" s="10">
        <v>2021</v>
      </c>
      <c r="J2374" s="11" t="s">
        <v>2250</v>
      </c>
      <c r="K2374" s="12">
        <v>42600</v>
      </c>
      <c r="L2374" s="12">
        <v>1</v>
      </c>
      <c r="M2374" s="33" t="str">
        <f>IF(_xlfn.XLOOKUP(C2374,Raw_Data_OS_23!$C$7:$C$4518,Raw_Data_OS_23!$G$7:$G$4518,"Paid/ Closed")="Paid/ Closed","Paid/ Closed", "Still_Outstanding")</f>
        <v>Still_Outstanding</v>
      </c>
      <c r="N2374" s="33">
        <f>IF(_xlfn.XLOOKUP(C2374,Raw_Data_Paid_23!$C$4:$C$2114,Raw_Data_Paid_23!$C$4:$C$2114,1)= 1,1,0)</f>
        <v>1</v>
      </c>
      <c r="O2374" t="str">
        <f>IF(M2374=$W$7,IF(AND(N2374,_xlfn.XLOOKUP(C2374,Raw_Data_OS_23!$C$7:$C$4518,Raw_Data_OS_23!$G$7:$G$4518,0)=G2374),"A",IF(_xlfn.XLOOKUP(C2374,Raw_Data_Paid_23!$C$4:$C$2114,Raw_Data_Paid_23!$C$4:$C$2114,"B1")="B1","B1","B2")),IF(_xlfn.XLOOKUP(C2374,Raw_Data_Paid_23!$C$4:$C$2114,Raw_Data_Paid_23!$C$4:$C$2114,"C1")="C1","C1","C2"))</f>
        <v>B1</v>
      </c>
      <c r="P2374" t="str">
        <f t="shared" ref="P2374:P2437" si="87">H2374&amp;O2374&amp;F2374</f>
        <v>2021B1Motor Private</v>
      </c>
    </row>
    <row r="2375" spans="3:16" x14ac:dyDescent="0.35">
      <c r="C2375" s="6" t="s">
        <v>5425</v>
      </c>
      <c r="D2375" s="7" t="s">
        <v>5396</v>
      </c>
      <c r="E2375" s="7" t="s">
        <v>5399</v>
      </c>
      <c r="F2375" s="8" t="s">
        <v>3910</v>
      </c>
      <c r="G2375" s="9">
        <v>11000</v>
      </c>
      <c r="H2375" s="10">
        <v>2021</v>
      </c>
      <c r="I2375" s="10">
        <v>2021</v>
      </c>
      <c r="J2375" s="11" t="s">
        <v>21</v>
      </c>
      <c r="K2375" s="12">
        <v>11000</v>
      </c>
      <c r="L2375" s="12">
        <v>1</v>
      </c>
      <c r="M2375" s="33" t="str">
        <f>IF(_xlfn.XLOOKUP(C2375,Raw_Data_OS_23!$C$7:$C$4518,Raw_Data_OS_23!$G$7:$G$4518,"Paid/ Closed")="Paid/ Closed","Paid/ Closed", "Still_Outstanding")</f>
        <v>Paid/ Closed</v>
      </c>
      <c r="N2375" s="33">
        <f>IF(_xlfn.XLOOKUP(C2375,Raw_Data_Paid_23!$C$4:$C$2114,Raw_Data_Paid_23!$C$4:$C$2114,1)= 1,1,0)</f>
        <v>0</v>
      </c>
      <c r="O2375" t="str">
        <f>IF(M2375=$W$7,IF(AND(N2375,_xlfn.XLOOKUP(C2375,Raw_Data_OS_23!$C$7:$C$4518,Raw_Data_OS_23!$G$7:$G$4518,0)=G2375),"A",IF(_xlfn.XLOOKUP(C2375,Raw_Data_Paid_23!$C$4:$C$2114,Raw_Data_Paid_23!$C$4:$C$2114,"B1")="B1","B1","B2")),IF(_xlfn.XLOOKUP(C2375,Raw_Data_Paid_23!$C$4:$C$2114,Raw_Data_Paid_23!$C$4:$C$2114,"C1")="C1","C1","C2"))</f>
        <v>C2</v>
      </c>
      <c r="P2375" t="str">
        <f t="shared" si="87"/>
        <v>2021C2Motor Private</v>
      </c>
    </row>
    <row r="2376" spans="3:16" x14ac:dyDescent="0.35">
      <c r="C2376" s="6" t="s">
        <v>2632</v>
      </c>
      <c r="D2376" s="7" t="s">
        <v>5424</v>
      </c>
      <c r="E2376" s="7" t="s">
        <v>5426</v>
      </c>
      <c r="F2376" s="8" t="s">
        <v>3910</v>
      </c>
      <c r="G2376" s="9">
        <v>180000</v>
      </c>
      <c r="H2376" s="10">
        <v>2021</v>
      </c>
      <c r="I2376" s="10">
        <v>2021</v>
      </c>
      <c r="J2376" s="11" t="s">
        <v>2250</v>
      </c>
      <c r="K2376" s="12">
        <v>180000</v>
      </c>
      <c r="L2376" s="12">
        <v>1</v>
      </c>
      <c r="M2376" s="33" t="str">
        <f>IF(_xlfn.XLOOKUP(C2376,Raw_Data_OS_23!$C$7:$C$4518,Raw_Data_OS_23!$G$7:$G$4518,"Paid/ Closed")="Paid/ Closed","Paid/ Closed", "Still_Outstanding")</f>
        <v>Paid/ Closed</v>
      </c>
      <c r="N2376" s="33">
        <f>IF(_xlfn.XLOOKUP(C2376,Raw_Data_Paid_23!$C$4:$C$2114,Raw_Data_Paid_23!$C$4:$C$2114,1)= 1,1,0)</f>
        <v>1</v>
      </c>
      <c r="O2376" t="str">
        <f>IF(M2376=$W$7,IF(AND(N2376,_xlfn.XLOOKUP(C2376,Raw_Data_OS_23!$C$7:$C$4518,Raw_Data_OS_23!$G$7:$G$4518,0)=G2376),"A",IF(_xlfn.XLOOKUP(C2376,Raw_Data_Paid_23!$C$4:$C$2114,Raw_Data_Paid_23!$C$4:$C$2114,"B1")="B1","B1","B2")),IF(_xlfn.XLOOKUP(C2376,Raw_Data_Paid_23!$C$4:$C$2114,Raw_Data_Paid_23!$C$4:$C$2114,"C1")="C1","C1","C2"))</f>
        <v>C1</v>
      </c>
      <c r="P2376" t="str">
        <f t="shared" si="87"/>
        <v>2021C1Motor Private</v>
      </c>
    </row>
    <row r="2377" spans="3:16" x14ac:dyDescent="0.35">
      <c r="C2377" s="6" t="s">
        <v>2347</v>
      </c>
      <c r="D2377" s="7" t="s">
        <v>5409</v>
      </c>
      <c r="E2377" s="7" t="s">
        <v>5426</v>
      </c>
      <c r="F2377" s="8" t="s">
        <v>3910</v>
      </c>
      <c r="G2377" s="9">
        <v>8572</v>
      </c>
      <c r="H2377" s="10">
        <v>2021</v>
      </c>
      <c r="I2377" s="10">
        <v>2021</v>
      </c>
      <c r="J2377" s="11" t="s">
        <v>21</v>
      </c>
      <c r="K2377" s="12">
        <v>8572</v>
      </c>
      <c r="L2377" s="12">
        <v>1</v>
      </c>
      <c r="M2377" s="33" t="str">
        <f>IF(_xlfn.XLOOKUP(C2377,Raw_Data_OS_23!$C$7:$C$4518,Raw_Data_OS_23!$G$7:$G$4518,"Paid/ Closed")="Paid/ Closed","Paid/ Closed", "Still_Outstanding")</f>
        <v>Still_Outstanding</v>
      </c>
      <c r="N2377" s="33">
        <f>IF(_xlfn.XLOOKUP(C2377,Raw_Data_Paid_23!$C$4:$C$2114,Raw_Data_Paid_23!$C$4:$C$2114,1)= 1,1,0)</f>
        <v>1</v>
      </c>
      <c r="O2377" t="str">
        <f>IF(M2377=$W$7,IF(AND(N2377,_xlfn.XLOOKUP(C2377,Raw_Data_OS_23!$C$7:$C$4518,Raw_Data_OS_23!$G$7:$G$4518,0)=G2377),"A",IF(_xlfn.XLOOKUP(C2377,Raw_Data_Paid_23!$C$4:$C$2114,Raw_Data_Paid_23!$C$4:$C$2114,"B1")="B1","B1","B2")),IF(_xlfn.XLOOKUP(C2377,Raw_Data_Paid_23!$C$4:$C$2114,Raw_Data_Paid_23!$C$4:$C$2114,"C1")="C1","C1","C2"))</f>
        <v>B1</v>
      </c>
      <c r="P2377" t="str">
        <f t="shared" si="87"/>
        <v>2021B1Motor Private</v>
      </c>
    </row>
    <row r="2378" spans="3:16" x14ac:dyDescent="0.35">
      <c r="C2378" s="6" t="s">
        <v>2633</v>
      </c>
      <c r="D2378" s="7" t="s">
        <v>5409</v>
      </c>
      <c r="E2378" s="7" t="s">
        <v>5426</v>
      </c>
      <c r="F2378" s="8" t="s">
        <v>3908</v>
      </c>
      <c r="G2378" s="9">
        <v>84300</v>
      </c>
      <c r="H2378" s="10">
        <v>2021</v>
      </c>
      <c r="I2378" s="10">
        <v>2021</v>
      </c>
      <c r="J2378" s="11" t="s">
        <v>21</v>
      </c>
      <c r="K2378" s="12">
        <v>84300</v>
      </c>
      <c r="L2378" s="12">
        <v>1</v>
      </c>
      <c r="M2378" s="33" t="str">
        <f>IF(_xlfn.XLOOKUP(C2378,Raw_Data_OS_23!$C$7:$C$4518,Raw_Data_OS_23!$G$7:$G$4518,"Paid/ Closed")="Paid/ Closed","Paid/ Closed", "Still_Outstanding")</f>
        <v>Still_Outstanding</v>
      </c>
      <c r="N2378" s="33">
        <f>IF(_xlfn.XLOOKUP(C2378,Raw_Data_Paid_23!$C$4:$C$2114,Raw_Data_Paid_23!$C$4:$C$2114,1)= 1,1,0)</f>
        <v>1</v>
      </c>
      <c r="O2378" t="str">
        <f>IF(M2378=$W$7,IF(AND(N2378,_xlfn.XLOOKUP(C2378,Raw_Data_OS_23!$C$7:$C$4518,Raw_Data_OS_23!$G$7:$G$4518,0)=G2378),"A",IF(_xlfn.XLOOKUP(C2378,Raw_Data_Paid_23!$C$4:$C$2114,Raw_Data_Paid_23!$C$4:$C$2114,"B1")="B1","B1","B2")),IF(_xlfn.XLOOKUP(C2378,Raw_Data_Paid_23!$C$4:$C$2114,Raw_Data_Paid_23!$C$4:$C$2114,"C1")="C1","C1","C2"))</f>
        <v>B1</v>
      </c>
      <c r="P2378" t="str">
        <f t="shared" si="87"/>
        <v>2021B1Motor Commercial</v>
      </c>
    </row>
    <row r="2379" spans="3:16" x14ac:dyDescent="0.35">
      <c r="C2379" s="6" t="s">
        <v>2634</v>
      </c>
      <c r="D2379" s="7" t="s">
        <v>5427</v>
      </c>
      <c r="E2379" s="7" t="s">
        <v>5426</v>
      </c>
      <c r="F2379" s="8" t="s">
        <v>3910</v>
      </c>
      <c r="G2379" s="9">
        <v>650000</v>
      </c>
      <c r="H2379" s="10">
        <v>2021</v>
      </c>
      <c r="I2379" s="10">
        <v>2021</v>
      </c>
      <c r="J2379" s="11" t="s">
        <v>2250</v>
      </c>
      <c r="K2379" s="12">
        <v>650000</v>
      </c>
      <c r="L2379" s="12">
        <v>1</v>
      </c>
      <c r="M2379" s="33" t="str">
        <f>IF(_xlfn.XLOOKUP(C2379,Raw_Data_OS_23!$C$7:$C$4518,Raw_Data_OS_23!$G$7:$G$4518,"Paid/ Closed")="Paid/ Closed","Paid/ Closed", "Still_Outstanding")</f>
        <v>Still_Outstanding</v>
      </c>
      <c r="N2379" s="33">
        <f>IF(_xlfn.XLOOKUP(C2379,Raw_Data_Paid_23!$C$4:$C$2114,Raw_Data_Paid_23!$C$4:$C$2114,1)= 1,1,0)</f>
        <v>0</v>
      </c>
      <c r="O2379" t="str">
        <f>IF(M2379=$W$7,IF(AND(N2379,_xlfn.XLOOKUP(C2379,Raw_Data_OS_23!$C$7:$C$4518,Raw_Data_OS_23!$G$7:$G$4518,0)=G2379),"A",IF(_xlfn.XLOOKUP(C2379,Raw_Data_Paid_23!$C$4:$C$2114,Raw_Data_Paid_23!$C$4:$C$2114,"B1")="B1","B1","B2")),IF(_xlfn.XLOOKUP(C2379,Raw_Data_Paid_23!$C$4:$C$2114,Raw_Data_Paid_23!$C$4:$C$2114,"C1")="C1","C1","C2"))</f>
        <v>B2</v>
      </c>
      <c r="P2379" t="str">
        <f t="shared" si="87"/>
        <v>2021B2Motor Private</v>
      </c>
    </row>
    <row r="2380" spans="3:16" x14ac:dyDescent="0.35">
      <c r="C2380" s="6" t="s">
        <v>2635</v>
      </c>
      <c r="D2380" s="7" t="s">
        <v>5427</v>
      </c>
      <c r="E2380" s="7" t="s">
        <v>5426</v>
      </c>
      <c r="F2380" s="8" t="s">
        <v>3910</v>
      </c>
      <c r="G2380" s="9">
        <v>13650</v>
      </c>
      <c r="H2380" s="10">
        <v>2021</v>
      </c>
      <c r="I2380" s="10">
        <v>2021</v>
      </c>
      <c r="J2380" s="11" t="s">
        <v>2250</v>
      </c>
      <c r="K2380" s="12">
        <v>13650</v>
      </c>
      <c r="L2380" s="12">
        <v>1</v>
      </c>
      <c r="M2380" s="33" t="str">
        <f>IF(_xlfn.XLOOKUP(C2380,Raw_Data_OS_23!$C$7:$C$4518,Raw_Data_OS_23!$G$7:$G$4518,"Paid/ Closed")="Paid/ Closed","Paid/ Closed", "Still_Outstanding")</f>
        <v>Still_Outstanding</v>
      </c>
      <c r="N2380" s="33">
        <f>IF(_xlfn.XLOOKUP(C2380,Raw_Data_Paid_23!$C$4:$C$2114,Raw_Data_Paid_23!$C$4:$C$2114,1)= 1,1,0)</f>
        <v>0</v>
      </c>
      <c r="O2380" t="str">
        <f>IF(M2380=$W$7,IF(AND(N2380,_xlfn.XLOOKUP(C2380,Raw_Data_OS_23!$C$7:$C$4518,Raw_Data_OS_23!$G$7:$G$4518,0)=G2380),"A",IF(_xlfn.XLOOKUP(C2380,Raw_Data_Paid_23!$C$4:$C$2114,Raw_Data_Paid_23!$C$4:$C$2114,"B1")="B1","B1","B2")),IF(_xlfn.XLOOKUP(C2380,Raw_Data_Paid_23!$C$4:$C$2114,Raw_Data_Paid_23!$C$4:$C$2114,"C1")="C1","C1","C2"))</f>
        <v>B2</v>
      </c>
      <c r="P2380" t="str">
        <f t="shared" si="87"/>
        <v>2021B2Motor Private</v>
      </c>
    </row>
    <row r="2381" spans="3:16" x14ac:dyDescent="0.35">
      <c r="C2381" s="6" t="s">
        <v>2348</v>
      </c>
      <c r="D2381" s="7" t="s">
        <v>5420</v>
      </c>
      <c r="E2381" s="7" t="s">
        <v>5428</v>
      </c>
      <c r="F2381" s="8" t="s">
        <v>3910</v>
      </c>
      <c r="G2381" s="9">
        <v>20496</v>
      </c>
      <c r="H2381" s="10">
        <v>2021</v>
      </c>
      <c r="I2381" s="10">
        <v>2021</v>
      </c>
      <c r="J2381" s="11" t="s">
        <v>2250</v>
      </c>
      <c r="K2381" s="12">
        <v>20496</v>
      </c>
      <c r="L2381" s="12">
        <v>1</v>
      </c>
      <c r="M2381" s="33" t="str">
        <f>IF(_xlfn.XLOOKUP(C2381,Raw_Data_OS_23!$C$7:$C$4518,Raw_Data_OS_23!$G$7:$G$4518,"Paid/ Closed")="Paid/ Closed","Paid/ Closed", "Still_Outstanding")</f>
        <v>Still_Outstanding</v>
      </c>
      <c r="N2381" s="33">
        <f>IF(_xlfn.XLOOKUP(C2381,Raw_Data_Paid_23!$C$4:$C$2114,Raw_Data_Paid_23!$C$4:$C$2114,1)= 1,1,0)</f>
        <v>1</v>
      </c>
      <c r="O2381" t="str">
        <f>IF(M2381=$W$7,IF(AND(N2381,_xlfn.XLOOKUP(C2381,Raw_Data_OS_23!$C$7:$C$4518,Raw_Data_OS_23!$G$7:$G$4518,0)=G2381),"A",IF(_xlfn.XLOOKUP(C2381,Raw_Data_Paid_23!$C$4:$C$2114,Raw_Data_Paid_23!$C$4:$C$2114,"B1")="B1","B1","B2")),IF(_xlfn.XLOOKUP(C2381,Raw_Data_Paid_23!$C$4:$C$2114,Raw_Data_Paid_23!$C$4:$C$2114,"C1")="C1","C1","C2"))</f>
        <v>B1</v>
      </c>
      <c r="P2381" t="str">
        <f t="shared" si="87"/>
        <v>2021B1Motor Private</v>
      </c>
    </row>
    <row r="2382" spans="3:16" x14ac:dyDescent="0.35">
      <c r="C2382" s="6" t="s">
        <v>2636</v>
      </c>
      <c r="D2382" s="7" t="s">
        <v>4269</v>
      </c>
      <c r="E2382" s="7" t="s">
        <v>5426</v>
      </c>
      <c r="F2382" s="8" t="s">
        <v>4214</v>
      </c>
      <c r="G2382" s="9">
        <v>190000</v>
      </c>
      <c r="H2382" s="10">
        <v>2020</v>
      </c>
      <c r="I2382" s="10">
        <v>2021</v>
      </c>
      <c r="J2382" s="11" t="s">
        <v>35</v>
      </c>
      <c r="K2382" s="12">
        <v>190000</v>
      </c>
      <c r="L2382" s="12">
        <v>1</v>
      </c>
      <c r="M2382" s="33" t="str">
        <f>IF(_xlfn.XLOOKUP(C2382,Raw_Data_OS_23!$C$7:$C$4518,Raw_Data_OS_23!$G$7:$G$4518,"Paid/ Closed")="Paid/ Closed","Paid/ Closed", "Still_Outstanding")</f>
        <v>Still_Outstanding</v>
      </c>
      <c r="N2382" s="33">
        <f>IF(_xlfn.XLOOKUP(C2382,Raw_Data_Paid_23!$C$4:$C$2114,Raw_Data_Paid_23!$C$4:$C$2114,1)= 1,1,0)</f>
        <v>1</v>
      </c>
      <c r="O2382" t="str">
        <f>IF(M2382=$W$7,IF(AND(N2382,_xlfn.XLOOKUP(C2382,Raw_Data_OS_23!$C$7:$C$4518,Raw_Data_OS_23!$G$7:$G$4518,0)=G2382),"A",IF(_xlfn.XLOOKUP(C2382,Raw_Data_Paid_23!$C$4:$C$2114,Raw_Data_Paid_23!$C$4:$C$2114,"B1")="B1","B1","B2")),IF(_xlfn.XLOOKUP(C2382,Raw_Data_Paid_23!$C$4:$C$2114,Raw_Data_Paid_23!$C$4:$C$2114,"C1")="C1","C1","C2"))</f>
        <v>A</v>
      </c>
      <c r="P2382" t="str">
        <f t="shared" si="87"/>
        <v>2020ALiability</v>
      </c>
    </row>
    <row r="2383" spans="3:16" x14ac:dyDescent="0.35">
      <c r="C2383" s="6" t="s">
        <v>2637</v>
      </c>
      <c r="D2383" s="7" t="s">
        <v>5319</v>
      </c>
      <c r="E2383" s="7" t="s">
        <v>5428</v>
      </c>
      <c r="F2383" s="8" t="s">
        <v>3910</v>
      </c>
      <c r="G2383" s="9">
        <v>589000</v>
      </c>
      <c r="H2383" s="10">
        <v>2021</v>
      </c>
      <c r="I2383" s="10">
        <v>2021</v>
      </c>
      <c r="J2383" s="11" t="s">
        <v>21</v>
      </c>
      <c r="K2383" s="12">
        <v>589000</v>
      </c>
      <c r="L2383" s="12">
        <v>1</v>
      </c>
      <c r="M2383" s="33" t="str">
        <f>IF(_xlfn.XLOOKUP(C2383,Raw_Data_OS_23!$C$7:$C$4518,Raw_Data_OS_23!$G$7:$G$4518,"Paid/ Closed")="Paid/ Closed","Paid/ Closed", "Still_Outstanding")</f>
        <v>Still_Outstanding</v>
      </c>
      <c r="N2383" s="33">
        <f>IF(_xlfn.XLOOKUP(C2383,Raw_Data_Paid_23!$C$4:$C$2114,Raw_Data_Paid_23!$C$4:$C$2114,1)= 1,1,0)</f>
        <v>1</v>
      </c>
      <c r="O2383" t="str">
        <f>IF(M2383=$W$7,IF(AND(N2383,_xlfn.XLOOKUP(C2383,Raw_Data_OS_23!$C$7:$C$4518,Raw_Data_OS_23!$G$7:$G$4518,0)=G2383),"A",IF(_xlfn.XLOOKUP(C2383,Raw_Data_Paid_23!$C$4:$C$2114,Raw_Data_Paid_23!$C$4:$C$2114,"B1")="B1","B1","B2")),IF(_xlfn.XLOOKUP(C2383,Raw_Data_Paid_23!$C$4:$C$2114,Raw_Data_Paid_23!$C$4:$C$2114,"C1")="C1","C1","C2"))</f>
        <v>B1</v>
      </c>
      <c r="P2383" t="str">
        <f t="shared" si="87"/>
        <v>2021B1Motor Private</v>
      </c>
    </row>
    <row r="2384" spans="3:16" x14ac:dyDescent="0.35">
      <c r="C2384" s="6" t="s">
        <v>2349</v>
      </c>
      <c r="D2384" s="7" t="s">
        <v>4276</v>
      </c>
      <c r="E2384" s="7" t="s">
        <v>5426</v>
      </c>
      <c r="F2384" s="8" t="s">
        <v>4214</v>
      </c>
      <c r="G2384" s="9">
        <v>3528</v>
      </c>
      <c r="H2384" s="10">
        <v>2020</v>
      </c>
      <c r="I2384" s="10">
        <v>2021</v>
      </c>
      <c r="J2384" s="11" t="s">
        <v>35</v>
      </c>
      <c r="K2384" s="12">
        <v>3528</v>
      </c>
      <c r="L2384" s="12">
        <v>1</v>
      </c>
      <c r="M2384" s="33" t="str">
        <f>IF(_xlfn.XLOOKUP(C2384,Raw_Data_OS_23!$C$7:$C$4518,Raw_Data_OS_23!$G$7:$G$4518,"Paid/ Closed")="Paid/ Closed","Paid/ Closed", "Still_Outstanding")</f>
        <v>Still_Outstanding</v>
      </c>
      <c r="N2384" s="33">
        <f>IF(_xlfn.XLOOKUP(C2384,Raw_Data_Paid_23!$C$4:$C$2114,Raw_Data_Paid_23!$C$4:$C$2114,1)= 1,1,0)</f>
        <v>1</v>
      </c>
      <c r="O2384" t="str">
        <f>IF(M2384=$W$7,IF(AND(N2384,_xlfn.XLOOKUP(C2384,Raw_Data_OS_23!$C$7:$C$4518,Raw_Data_OS_23!$G$7:$G$4518,0)=G2384),"A",IF(_xlfn.XLOOKUP(C2384,Raw_Data_Paid_23!$C$4:$C$2114,Raw_Data_Paid_23!$C$4:$C$2114,"B1")="B1","B1","B2")),IF(_xlfn.XLOOKUP(C2384,Raw_Data_Paid_23!$C$4:$C$2114,Raw_Data_Paid_23!$C$4:$C$2114,"C1")="C1","C1","C2"))</f>
        <v>B1</v>
      </c>
      <c r="P2384" t="str">
        <f t="shared" si="87"/>
        <v>2020B1Liability</v>
      </c>
    </row>
    <row r="2385" spans="3:16" x14ac:dyDescent="0.35">
      <c r="C2385" s="6" t="s">
        <v>2638</v>
      </c>
      <c r="D2385" s="7" t="s">
        <v>5396</v>
      </c>
      <c r="E2385" s="7" t="s">
        <v>5397</v>
      </c>
      <c r="F2385" s="8" t="s">
        <v>3908</v>
      </c>
      <c r="G2385" s="9">
        <v>19120</v>
      </c>
      <c r="H2385" s="10">
        <v>2021</v>
      </c>
      <c r="I2385" s="10">
        <v>2021</v>
      </c>
      <c r="J2385" s="11" t="s">
        <v>21</v>
      </c>
      <c r="K2385" s="12">
        <v>19120</v>
      </c>
      <c r="L2385" s="12">
        <v>1</v>
      </c>
      <c r="M2385" s="33" t="str">
        <f>IF(_xlfn.XLOOKUP(C2385,Raw_Data_OS_23!$C$7:$C$4518,Raw_Data_OS_23!$G$7:$G$4518,"Paid/ Closed")="Paid/ Closed","Paid/ Closed", "Still_Outstanding")</f>
        <v>Still_Outstanding</v>
      </c>
      <c r="N2385" s="33">
        <f>IF(_xlfn.XLOOKUP(C2385,Raw_Data_Paid_23!$C$4:$C$2114,Raw_Data_Paid_23!$C$4:$C$2114,1)= 1,1,0)</f>
        <v>1</v>
      </c>
      <c r="O2385" t="str">
        <f>IF(M2385=$W$7,IF(AND(N2385,_xlfn.XLOOKUP(C2385,Raw_Data_OS_23!$C$7:$C$4518,Raw_Data_OS_23!$G$7:$G$4518,0)=G2385),"A",IF(_xlfn.XLOOKUP(C2385,Raw_Data_Paid_23!$C$4:$C$2114,Raw_Data_Paid_23!$C$4:$C$2114,"B1")="B1","B1","B2")),IF(_xlfn.XLOOKUP(C2385,Raw_Data_Paid_23!$C$4:$C$2114,Raw_Data_Paid_23!$C$4:$C$2114,"C1")="C1","C1","C2"))</f>
        <v>B1</v>
      </c>
      <c r="P2385" t="str">
        <f t="shared" si="87"/>
        <v>2021B1Motor Commercial</v>
      </c>
    </row>
    <row r="2386" spans="3:16" x14ac:dyDescent="0.35">
      <c r="C2386" s="6" t="s">
        <v>2639</v>
      </c>
      <c r="D2386" s="7" t="s">
        <v>5422</v>
      </c>
      <c r="E2386" s="7" t="s">
        <v>5428</v>
      </c>
      <c r="F2386" s="8" t="s">
        <v>3910</v>
      </c>
      <c r="G2386" s="9">
        <v>38276</v>
      </c>
      <c r="H2386" s="10">
        <v>2021</v>
      </c>
      <c r="I2386" s="10">
        <v>2021</v>
      </c>
      <c r="J2386" s="11" t="s">
        <v>2250</v>
      </c>
      <c r="K2386" s="12">
        <v>38276</v>
      </c>
      <c r="L2386" s="12">
        <v>1</v>
      </c>
      <c r="M2386" s="33" t="str">
        <f>IF(_xlfn.XLOOKUP(C2386,Raw_Data_OS_23!$C$7:$C$4518,Raw_Data_OS_23!$G$7:$G$4518,"Paid/ Closed")="Paid/ Closed","Paid/ Closed", "Still_Outstanding")</f>
        <v>Still_Outstanding</v>
      </c>
      <c r="N2386" s="33">
        <f>IF(_xlfn.XLOOKUP(C2386,Raw_Data_Paid_23!$C$4:$C$2114,Raw_Data_Paid_23!$C$4:$C$2114,1)= 1,1,0)</f>
        <v>1</v>
      </c>
      <c r="O2386" t="str">
        <f>IF(M2386=$W$7,IF(AND(N2386,_xlfn.XLOOKUP(C2386,Raw_Data_OS_23!$C$7:$C$4518,Raw_Data_OS_23!$G$7:$G$4518,0)=G2386),"A",IF(_xlfn.XLOOKUP(C2386,Raw_Data_Paid_23!$C$4:$C$2114,Raw_Data_Paid_23!$C$4:$C$2114,"B1")="B1","B1","B2")),IF(_xlfn.XLOOKUP(C2386,Raw_Data_Paid_23!$C$4:$C$2114,Raw_Data_Paid_23!$C$4:$C$2114,"C1")="C1","C1","C2"))</f>
        <v>B1</v>
      </c>
      <c r="P2386" t="str">
        <f t="shared" si="87"/>
        <v>2021B1Motor Private</v>
      </c>
    </row>
    <row r="2387" spans="3:16" x14ac:dyDescent="0.35">
      <c r="C2387" s="6" t="s">
        <v>2350</v>
      </c>
      <c r="D2387" s="7" t="s">
        <v>5396</v>
      </c>
      <c r="E2387" s="7" t="s">
        <v>5426</v>
      </c>
      <c r="F2387" s="8" t="s">
        <v>3910</v>
      </c>
      <c r="G2387" s="9">
        <v>21920</v>
      </c>
      <c r="H2387" s="10">
        <v>2021</v>
      </c>
      <c r="I2387" s="10">
        <v>2021</v>
      </c>
      <c r="J2387" s="11" t="s">
        <v>21</v>
      </c>
      <c r="K2387" s="12">
        <v>21920</v>
      </c>
      <c r="L2387" s="12">
        <v>1</v>
      </c>
      <c r="M2387" s="33" t="str">
        <f>IF(_xlfn.XLOOKUP(C2387,Raw_Data_OS_23!$C$7:$C$4518,Raw_Data_OS_23!$G$7:$G$4518,"Paid/ Closed")="Paid/ Closed","Paid/ Closed", "Still_Outstanding")</f>
        <v>Still_Outstanding</v>
      </c>
      <c r="N2387" s="33">
        <f>IF(_xlfn.XLOOKUP(C2387,Raw_Data_Paid_23!$C$4:$C$2114,Raw_Data_Paid_23!$C$4:$C$2114,1)= 1,1,0)</f>
        <v>1</v>
      </c>
      <c r="O2387" t="str">
        <f>IF(M2387=$W$7,IF(AND(N2387,_xlfn.XLOOKUP(C2387,Raw_Data_OS_23!$C$7:$C$4518,Raw_Data_OS_23!$G$7:$G$4518,0)=G2387),"A",IF(_xlfn.XLOOKUP(C2387,Raw_Data_Paid_23!$C$4:$C$2114,Raw_Data_Paid_23!$C$4:$C$2114,"B1")="B1","B1","B2")),IF(_xlfn.XLOOKUP(C2387,Raw_Data_Paid_23!$C$4:$C$2114,Raw_Data_Paid_23!$C$4:$C$2114,"C1")="C1","C1","C2"))</f>
        <v>B1</v>
      </c>
      <c r="P2387" t="str">
        <f t="shared" si="87"/>
        <v>2021B1Motor Private</v>
      </c>
    </row>
    <row r="2388" spans="3:16" x14ac:dyDescent="0.35">
      <c r="C2388" s="6" t="s">
        <v>2351</v>
      </c>
      <c r="D2388" s="7" t="s">
        <v>5395</v>
      </c>
      <c r="E2388" s="7" t="s">
        <v>5428</v>
      </c>
      <c r="F2388" s="8" t="s">
        <v>3910</v>
      </c>
      <c r="G2388" s="9">
        <v>10240</v>
      </c>
      <c r="H2388" s="10">
        <v>2021</v>
      </c>
      <c r="I2388" s="10">
        <v>2021</v>
      </c>
      <c r="J2388" s="11" t="s">
        <v>21</v>
      </c>
      <c r="K2388" s="12">
        <v>10240</v>
      </c>
      <c r="L2388" s="12">
        <v>1</v>
      </c>
      <c r="M2388" s="33" t="str">
        <f>IF(_xlfn.XLOOKUP(C2388,Raw_Data_OS_23!$C$7:$C$4518,Raw_Data_OS_23!$G$7:$G$4518,"Paid/ Closed")="Paid/ Closed","Paid/ Closed", "Still_Outstanding")</f>
        <v>Still_Outstanding</v>
      </c>
      <c r="N2388" s="33">
        <f>IF(_xlfn.XLOOKUP(C2388,Raw_Data_Paid_23!$C$4:$C$2114,Raw_Data_Paid_23!$C$4:$C$2114,1)= 1,1,0)</f>
        <v>1</v>
      </c>
      <c r="O2388" t="str">
        <f>IF(M2388=$W$7,IF(AND(N2388,_xlfn.XLOOKUP(C2388,Raw_Data_OS_23!$C$7:$C$4518,Raw_Data_OS_23!$G$7:$G$4518,0)=G2388),"A",IF(_xlfn.XLOOKUP(C2388,Raw_Data_Paid_23!$C$4:$C$2114,Raw_Data_Paid_23!$C$4:$C$2114,"B1")="B1","B1","B2")),IF(_xlfn.XLOOKUP(C2388,Raw_Data_Paid_23!$C$4:$C$2114,Raw_Data_Paid_23!$C$4:$C$2114,"C1")="C1","C1","C2"))</f>
        <v>B1</v>
      </c>
      <c r="P2388" t="str">
        <f t="shared" si="87"/>
        <v>2021B1Motor Private</v>
      </c>
    </row>
    <row r="2389" spans="3:16" x14ac:dyDescent="0.35">
      <c r="C2389" s="6" t="s">
        <v>2640</v>
      </c>
      <c r="D2389" s="7" t="s">
        <v>5404</v>
      </c>
      <c r="E2389" s="7" t="s">
        <v>5420</v>
      </c>
      <c r="F2389" s="8" t="s">
        <v>3910</v>
      </c>
      <c r="G2389" s="9">
        <v>141000</v>
      </c>
      <c r="H2389" s="10">
        <v>2021</v>
      </c>
      <c r="I2389" s="10">
        <v>2021</v>
      </c>
      <c r="J2389" s="11" t="s">
        <v>21</v>
      </c>
      <c r="K2389" s="12">
        <v>141000</v>
      </c>
      <c r="L2389" s="12">
        <v>1</v>
      </c>
      <c r="M2389" s="33" t="str">
        <f>IF(_xlfn.XLOOKUP(C2389,Raw_Data_OS_23!$C$7:$C$4518,Raw_Data_OS_23!$G$7:$G$4518,"Paid/ Closed")="Paid/ Closed","Paid/ Closed", "Still_Outstanding")</f>
        <v>Still_Outstanding</v>
      </c>
      <c r="N2389" s="33">
        <f>IF(_xlfn.XLOOKUP(C2389,Raw_Data_Paid_23!$C$4:$C$2114,Raw_Data_Paid_23!$C$4:$C$2114,1)= 1,1,0)</f>
        <v>1</v>
      </c>
      <c r="O2389" t="str">
        <f>IF(M2389=$W$7,IF(AND(N2389,_xlfn.XLOOKUP(C2389,Raw_Data_OS_23!$C$7:$C$4518,Raw_Data_OS_23!$G$7:$G$4518,0)=G2389),"A",IF(_xlfn.XLOOKUP(C2389,Raw_Data_Paid_23!$C$4:$C$2114,Raw_Data_Paid_23!$C$4:$C$2114,"B1")="B1","B1","B2")),IF(_xlfn.XLOOKUP(C2389,Raw_Data_Paid_23!$C$4:$C$2114,Raw_Data_Paid_23!$C$4:$C$2114,"C1")="C1","C1","C2"))</f>
        <v>B1</v>
      </c>
      <c r="P2389" t="str">
        <f t="shared" si="87"/>
        <v>2021B1Motor Private</v>
      </c>
    </row>
    <row r="2390" spans="3:16" x14ac:dyDescent="0.35">
      <c r="C2390" s="6" t="s">
        <v>2352</v>
      </c>
      <c r="D2390" s="7" t="s">
        <v>5407</v>
      </c>
      <c r="E2390" s="7" t="s">
        <v>5428</v>
      </c>
      <c r="F2390" s="8" t="s">
        <v>3908</v>
      </c>
      <c r="G2390" s="9">
        <v>16200</v>
      </c>
      <c r="H2390" s="10">
        <v>2021</v>
      </c>
      <c r="I2390" s="10">
        <v>2021</v>
      </c>
      <c r="J2390" s="11" t="s">
        <v>21</v>
      </c>
      <c r="K2390" s="12">
        <v>16200</v>
      </c>
      <c r="L2390" s="12">
        <v>1</v>
      </c>
      <c r="M2390" s="33" t="str">
        <f>IF(_xlfn.XLOOKUP(C2390,Raw_Data_OS_23!$C$7:$C$4518,Raw_Data_OS_23!$G$7:$G$4518,"Paid/ Closed")="Paid/ Closed","Paid/ Closed", "Still_Outstanding")</f>
        <v>Still_Outstanding</v>
      </c>
      <c r="N2390" s="33">
        <f>IF(_xlfn.XLOOKUP(C2390,Raw_Data_Paid_23!$C$4:$C$2114,Raw_Data_Paid_23!$C$4:$C$2114,1)= 1,1,0)</f>
        <v>1</v>
      </c>
      <c r="O2390" t="str">
        <f>IF(M2390=$W$7,IF(AND(N2390,_xlfn.XLOOKUP(C2390,Raw_Data_OS_23!$C$7:$C$4518,Raw_Data_OS_23!$G$7:$G$4518,0)=G2390),"A",IF(_xlfn.XLOOKUP(C2390,Raw_Data_Paid_23!$C$4:$C$2114,Raw_Data_Paid_23!$C$4:$C$2114,"B1")="B1","B1","B2")),IF(_xlfn.XLOOKUP(C2390,Raw_Data_Paid_23!$C$4:$C$2114,Raw_Data_Paid_23!$C$4:$C$2114,"C1")="C1","C1","C2"))</f>
        <v>B1</v>
      </c>
      <c r="P2390" t="str">
        <f t="shared" si="87"/>
        <v>2021B1Motor Commercial</v>
      </c>
    </row>
    <row r="2391" spans="3:16" x14ac:dyDescent="0.35">
      <c r="C2391" s="6" t="s">
        <v>2641</v>
      </c>
      <c r="D2391" s="7" t="s">
        <v>5397</v>
      </c>
      <c r="E2391" s="7" t="s">
        <v>5428</v>
      </c>
      <c r="F2391" s="8" t="s">
        <v>3910</v>
      </c>
      <c r="G2391" s="9">
        <v>34125</v>
      </c>
      <c r="H2391" s="10">
        <v>2021</v>
      </c>
      <c r="I2391" s="10">
        <v>2021</v>
      </c>
      <c r="J2391" s="11" t="s">
        <v>21</v>
      </c>
      <c r="K2391" s="12">
        <v>34125</v>
      </c>
      <c r="L2391" s="12">
        <v>1</v>
      </c>
      <c r="M2391" s="33" t="str">
        <f>IF(_xlfn.XLOOKUP(C2391,Raw_Data_OS_23!$C$7:$C$4518,Raw_Data_OS_23!$G$7:$G$4518,"Paid/ Closed")="Paid/ Closed","Paid/ Closed", "Still_Outstanding")</f>
        <v>Still_Outstanding</v>
      </c>
      <c r="N2391" s="33">
        <f>IF(_xlfn.XLOOKUP(C2391,Raw_Data_Paid_23!$C$4:$C$2114,Raw_Data_Paid_23!$C$4:$C$2114,1)= 1,1,0)</f>
        <v>1</v>
      </c>
      <c r="O2391" t="str">
        <f>IF(M2391=$W$7,IF(AND(N2391,_xlfn.XLOOKUP(C2391,Raw_Data_OS_23!$C$7:$C$4518,Raw_Data_OS_23!$G$7:$G$4518,0)=G2391),"A",IF(_xlfn.XLOOKUP(C2391,Raw_Data_Paid_23!$C$4:$C$2114,Raw_Data_Paid_23!$C$4:$C$2114,"B1")="B1","B1","B2")),IF(_xlfn.XLOOKUP(C2391,Raw_Data_Paid_23!$C$4:$C$2114,Raw_Data_Paid_23!$C$4:$C$2114,"C1")="C1","C1","C2"))</f>
        <v>B1</v>
      </c>
      <c r="P2391" t="str">
        <f t="shared" si="87"/>
        <v>2021B1Motor Private</v>
      </c>
    </row>
    <row r="2392" spans="3:16" x14ac:dyDescent="0.35">
      <c r="C2392" s="6" t="s">
        <v>2353</v>
      </c>
      <c r="D2392" s="7" t="s">
        <v>5426</v>
      </c>
      <c r="E2392" s="7" t="s">
        <v>5426</v>
      </c>
      <c r="F2392" s="8" t="s">
        <v>3910</v>
      </c>
      <c r="G2392" s="9">
        <v>2916</v>
      </c>
      <c r="H2392" s="10">
        <v>2021</v>
      </c>
      <c r="I2392" s="10">
        <v>2021</v>
      </c>
      <c r="J2392" s="11" t="s">
        <v>2250</v>
      </c>
      <c r="K2392" s="12">
        <v>2916</v>
      </c>
      <c r="L2392" s="12">
        <v>1</v>
      </c>
      <c r="M2392" s="33" t="str">
        <f>IF(_xlfn.XLOOKUP(C2392,Raw_Data_OS_23!$C$7:$C$4518,Raw_Data_OS_23!$G$7:$G$4518,"Paid/ Closed")="Paid/ Closed","Paid/ Closed", "Still_Outstanding")</f>
        <v>Paid/ Closed</v>
      </c>
      <c r="N2392" s="33">
        <f>IF(_xlfn.XLOOKUP(C2392,Raw_Data_Paid_23!$C$4:$C$2114,Raw_Data_Paid_23!$C$4:$C$2114,1)= 1,1,0)</f>
        <v>1</v>
      </c>
      <c r="O2392" t="str">
        <f>IF(M2392=$W$7,IF(AND(N2392,_xlfn.XLOOKUP(C2392,Raw_Data_OS_23!$C$7:$C$4518,Raw_Data_OS_23!$G$7:$G$4518,0)=G2392),"A",IF(_xlfn.XLOOKUP(C2392,Raw_Data_Paid_23!$C$4:$C$2114,Raw_Data_Paid_23!$C$4:$C$2114,"B1")="B1","B1","B2")),IF(_xlfn.XLOOKUP(C2392,Raw_Data_Paid_23!$C$4:$C$2114,Raw_Data_Paid_23!$C$4:$C$2114,"C1")="C1","C1","C2"))</f>
        <v>C1</v>
      </c>
      <c r="P2392" t="str">
        <f t="shared" si="87"/>
        <v>2021C1Motor Private</v>
      </c>
    </row>
    <row r="2393" spans="3:16" x14ac:dyDescent="0.35">
      <c r="C2393" s="6" t="s">
        <v>2642</v>
      </c>
      <c r="D2393" s="7" t="s">
        <v>5237</v>
      </c>
      <c r="E2393" s="7" t="s">
        <v>5428</v>
      </c>
      <c r="F2393" s="8" t="s">
        <v>3910</v>
      </c>
      <c r="G2393" s="9">
        <v>4987967.6469999999</v>
      </c>
      <c r="H2393" s="10">
        <v>2021</v>
      </c>
      <c r="I2393" s="10">
        <v>2021</v>
      </c>
      <c r="J2393" s="11" t="s">
        <v>21</v>
      </c>
      <c r="K2393" s="12">
        <v>-2.3283064365386999E-10</v>
      </c>
      <c r="L2393" s="12">
        <v>1</v>
      </c>
      <c r="M2393" s="33" t="str">
        <f>IF(_xlfn.XLOOKUP(C2393,Raw_Data_OS_23!$C$7:$C$4518,Raw_Data_OS_23!$G$7:$G$4518,"Paid/ Closed")="Paid/ Closed","Paid/ Closed", "Still_Outstanding")</f>
        <v>Still_Outstanding</v>
      </c>
      <c r="N2393" s="33">
        <f>IF(_xlfn.XLOOKUP(C2393,Raw_Data_Paid_23!$C$4:$C$2114,Raw_Data_Paid_23!$C$4:$C$2114,1)= 1,1,0)</f>
        <v>0</v>
      </c>
      <c r="O2393" t="str">
        <f>IF(M2393=$W$7,IF(AND(N2393,_xlfn.XLOOKUP(C2393,Raw_Data_OS_23!$C$7:$C$4518,Raw_Data_OS_23!$G$7:$G$4518,0)=G2393),"A",IF(_xlfn.XLOOKUP(C2393,Raw_Data_Paid_23!$C$4:$C$2114,Raw_Data_Paid_23!$C$4:$C$2114,"B1")="B1","B1","B2")),IF(_xlfn.XLOOKUP(C2393,Raw_Data_Paid_23!$C$4:$C$2114,Raw_Data_Paid_23!$C$4:$C$2114,"C1")="C1","C1","C2"))</f>
        <v>B2</v>
      </c>
      <c r="P2393" t="str">
        <f t="shared" si="87"/>
        <v>2021B2Motor Private</v>
      </c>
    </row>
    <row r="2394" spans="3:16" x14ac:dyDescent="0.35">
      <c r="C2394" s="6" t="s">
        <v>2354</v>
      </c>
      <c r="D2394" s="7" t="s">
        <v>5232</v>
      </c>
      <c r="E2394" s="7" t="s">
        <v>5421</v>
      </c>
      <c r="F2394" s="8" t="s">
        <v>3910</v>
      </c>
      <c r="G2394" s="9">
        <v>11400</v>
      </c>
      <c r="H2394" s="10">
        <v>2021</v>
      </c>
      <c r="I2394" s="10">
        <v>2021</v>
      </c>
      <c r="J2394" s="11" t="s">
        <v>21</v>
      </c>
      <c r="K2394" s="12">
        <v>11400</v>
      </c>
      <c r="L2394" s="12">
        <v>1</v>
      </c>
      <c r="M2394" s="33" t="str">
        <f>IF(_xlfn.XLOOKUP(C2394,Raw_Data_OS_23!$C$7:$C$4518,Raw_Data_OS_23!$G$7:$G$4518,"Paid/ Closed")="Paid/ Closed","Paid/ Closed", "Still_Outstanding")</f>
        <v>Still_Outstanding</v>
      </c>
      <c r="N2394" s="33">
        <f>IF(_xlfn.XLOOKUP(C2394,Raw_Data_Paid_23!$C$4:$C$2114,Raw_Data_Paid_23!$C$4:$C$2114,1)= 1,1,0)</f>
        <v>1</v>
      </c>
      <c r="O2394" t="str">
        <f>IF(M2394=$W$7,IF(AND(N2394,_xlfn.XLOOKUP(C2394,Raw_Data_OS_23!$C$7:$C$4518,Raw_Data_OS_23!$G$7:$G$4518,0)=G2394),"A",IF(_xlfn.XLOOKUP(C2394,Raw_Data_Paid_23!$C$4:$C$2114,Raw_Data_Paid_23!$C$4:$C$2114,"B1")="B1","B1","B2")),IF(_xlfn.XLOOKUP(C2394,Raw_Data_Paid_23!$C$4:$C$2114,Raw_Data_Paid_23!$C$4:$C$2114,"C1")="C1","C1","C2"))</f>
        <v>B1</v>
      </c>
      <c r="P2394" t="str">
        <f t="shared" si="87"/>
        <v>2021B1Motor Private</v>
      </c>
    </row>
    <row r="2395" spans="3:16" x14ac:dyDescent="0.35">
      <c r="C2395" s="6" t="s">
        <v>2355</v>
      </c>
      <c r="D2395" s="7" t="s">
        <v>5427</v>
      </c>
      <c r="E2395" s="7" t="s">
        <v>5426</v>
      </c>
      <c r="F2395" s="8" t="s">
        <v>3908</v>
      </c>
      <c r="G2395" s="9">
        <v>216620</v>
      </c>
      <c r="H2395" s="10">
        <v>2021</v>
      </c>
      <c r="I2395" s="10">
        <v>2021</v>
      </c>
      <c r="J2395" s="11" t="s">
        <v>2250</v>
      </c>
      <c r="K2395" s="12">
        <v>216620</v>
      </c>
      <c r="L2395" s="12">
        <v>1</v>
      </c>
      <c r="M2395" s="33" t="str">
        <f>IF(_xlfn.XLOOKUP(C2395,Raw_Data_OS_23!$C$7:$C$4518,Raw_Data_OS_23!$G$7:$G$4518,"Paid/ Closed")="Paid/ Closed","Paid/ Closed", "Still_Outstanding")</f>
        <v>Paid/ Closed</v>
      </c>
      <c r="N2395" s="33">
        <f>IF(_xlfn.XLOOKUP(C2395,Raw_Data_Paid_23!$C$4:$C$2114,Raw_Data_Paid_23!$C$4:$C$2114,1)= 1,1,0)</f>
        <v>0</v>
      </c>
      <c r="O2395" t="str">
        <f>IF(M2395=$W$7,IF(AND(N2395,_xlfn.XLOOKUP(C2395,Raw_Data_OS_23!$C$7:$C$4518,Raw_Data_OS_23!$G$7:$G$4518,0)=G2395),"A",IF(_xlfn.XLOOKUP(C2395,Raw_Data_Paid_23!$C$4:$C$2114,Raw_Data_Paid_23!$C$4:$C$2114,"B1")="B1","B1","B2")),IF(_xlfn.XLOOKUP(C2395,Raw_Data_Paid_23!$C$4:$C$2114,Raw_Data_Paid_23!$C$4:$C$2114,"C1")="C1","C1","C2"))</f>
        <v>C2</v>
      </c>
      <c r="P2395" t="str">
        <f t="shared" si="87"/>
        <v>2021C2Motor Commercial</v>
      </c>
    </row>
    <row r="2396" spans="3:16" x14ac:dyDescent="0.35">
      <c r="C2396" s="6" t="s">
        <v>2356</v>
      </c>
      <c r="D2396" s="7" t="s">
        <v>5429</v>
      </c>
      <c r="E2396" s="7" t="s">
        <v>5430</v>
      </c>
      <c r="F2396" s="8" t="s">
        <v>3910</v>
      </c>
      <c r="G2396" s="9">
        <v>759500</v>
      </c>
      <c r="H2396" s="10">
        <v>2021</v>
      </c>
      <c r="I2396" s="10">
        <v>2021</v>
      </c>
      <c r="J2396" s="11" t="s">
        <v>2250</v>
      </c>
      <c r="K2396" s="12">
        <v>759500</v>
      </c>
      <c r="L2396" s="12">
        <v>1</v>
      </c>
      <c r="M2396" s="33" t="str">
        <f>IF(_xlfn.XLOOKUP(C2396,Raw_Data_OS_23!$C$7:$C$4518,Raw_Data_OS_23!$G$7:$G$4518,"Paid/ Closed")="Paid/ Closed","Paid/ Closed", "Still_Outstanding")</f>
        <v>Still_Outstanding</v>
      </c>
      <c r="N2396" s="33">
        <f>IF(_xlfn.XLOOKUP(C2396,Raw_Data_Paid_23!$C$4:$C$2114,Raw_Data_Paid_23!$C$4:$C$2114,1)= 1,1,0)</f>
        <v>0</v>
      </c>
      <c r="O2396" t="str">
        <f>IF(M2396=$W$7,IF(AND(N2396,_xlfn.XLOOKUP(C2396,Raw_Data_OS_23!$C$7:$C$4518,Raw_Data_OS_23!$G$7:$G$4518,0)=G2396),"A",IF(_xlfn.XLOOKUP(C2396,Raw_Data_Paid_23!$C$4:$C$2114,Raw_Data_Paid_23!$C$4:$C$2114,"B1")="B1","B1","B2")),IF(_xlfn.XLOOKUP(C2396,Raw_Data_Paid_23!$C$4:$C$2114,Raw_Data_Paid_23!$C$4:$C$2114,"C1")="C1","C1","C2"))</f>
        <v>B2</v>
      </c>
      <c r="P2396" t="str">
        <f t="shared" si="87"/>
        <v>2021B2Motor Private</v>
      </c>
    </row>
    <row r="2397" spans="3:16" x14ac:dyDescent="0.35">
      <c r="C2397" s="6" t="s">
        <v>2643</v>
      </c>
      <c r="D2397" s="7" t="s">
        <v>5397</v>
      </c>
      <c r="E2397" s="7" t="s">
        <v>5421</v>
      </c>
      <c r="F2397" s="8" t="s">
        <v>3910</v>
      </c>
      <c r="G2397" s="9">
        <v>170625</v>
      </c>
      <c r="H2397" s="10">
        <v>2021</v>
      </c>
      <c r="I2397" s="10">
        <v>2021</v>
      </c>
      <c r="J2397" s="11" t="s">
        <v>21</v>
      </c>
      <c r="K2397" s="12">
        <v>170625</v>
      </c>
      <c r="L2397" s="12">
        <v>1</v>
      </c>
      <c r="M2397" s="33" t="str">
        <f>IF(_xlfn.XLOOKUP(C2397,Raw_Data_OS_23!$C$7:$C$4518,Raw_Data_OS_23!$G$7:$G$4518,"Paid/ Closed")="Paid/ Closed","Paid/ Closed", "Still_Outstanding")</f>
        <v>Still_Outstanding</v>
      </c>
      <c r="N2397" s="33">
        <f>IF(_xlfn.XLOOKUP(C2397,Raw_Data_Paid_23!$C$4:$C$2114,Raw_Data_Paid_23!$C$4:$C$2114,1)= 1,1,0)</f>
        <v>1</v>
      </c>
      <c r="O2397" t="str">
        <f>IF(M2397=$W$7,IF(AND(N2397,_xlfn.XLOOKUP(C2397,Raw_Data_OS_23!$C$7:$C$4518,Raw_Data_OS_23!$G$7:$G$4518,0)=G2397),"A",IF(_xlfn.XLOOKUP(C2397,Raw_Data_Paid_23!$C$4:$C$2114,Raw_Data_Paid_23!$C$4:$C$2114,"B1")="B1","B1","B2")),IF(_xlfn.XLOOKUP(C2397,Raw_Data_Paid_23!$C$4:$C$2114,Raw_Data_Paid_23!$C$4:$C$2114,"C1")="C1","C1","C2"))</f>
        <v>B1</v>
      </c>
      <c r="P2397" t="str">
        <f t="shared" si="87"/>
        <v>2021B1Motor Private</v>
      </c>
    </row>
    <row r="2398" spans="3:16" x14ac:dyDescent="0.35">
      <c r="C2398" s="6" t="s">
        <v>2644</v>
      </c>
      <c r="D2398" s="7" t="s">
        <v>5392</v>
      </c>
      <c r="E2398" s="7" t="s">
        <v>5410</v>
      </c>
      <c r="F2398" s="8" t="s">
        <v>3910</v>
      </c>
      <c r="G2398" s="9">
        <v>698000</v>
      </c>
      <c r="H2398" s="10">
        <v>2021</v>
      </c>
      <c r="I2398" s="10">
        <v>2021</v>
      </c>
      <c r="J2398" s="11" t="s">
        <v>21</v>
      </c>
      <c r="K2398" s="12">
        <v>698000</v>
      </c>
      <c r="L2398" s="12">
        <v>1</v>
      </c>
      <c r="M2398" s="33" t="str">
        <f>IF(_xlfn.XLOOKUP(C2398,Raw_Data_OS_23!$C$7:$C$4518,Raw_Data_OS_23!$G$7:$G$4518,"Paid/ Closed")="Paid/ Closed","Paid/ Closed", "Still_Outstanding")</f>
        <v>Still_Outstanding</v>
      </c>
      <c r="N2398" s="33">
        <f>IF(_xlfn.XLOOKUP(C2398,Raw_Data_Paid_23!$C$4:$C$2114,Raw_Data_Paid_23!$C$4:$C$2114,1)= 1,1,0)</f>
        <v>0</v>
      </c>
      <c r="O2398" t="str">
        <f>IF(M2398=$W$7,IF(AND(N2398,_xlfn.XLOOKUP(C2398,Raw_Data_OS_23!$C$7:$C$4518,Raw_Data_OS_23!$G$7:$G$4518,0)=G2398),"A",IF(_xlfn.XLOOKUP(C2398,Raw_Data_Paid_23!$C$4:$C$2114,Raw_Data_Paid_23!$C$4:$C$2114,"B1")="B1","B1","B2")),IF(_xlfn.XLOOKUP(C2398,Raw_Data_Paid_23!$C$4:$C$2114,Raw_Data_Paid_23!$C$4:$C$2114,"C1")="C1","C1","C2"))</f>
        <v>B2</v>
      </c>
      <c r="P2398" t="str">
        <f t="shared" si="87"/>
        <v>2021B2Motor Private</v>
      </c>
    </row>
    <row r="2399" spans="3:16" x14ac:dyDescent="0.35">
      <c r="C2399" s="6" t="s">
        <v>2645</v>
      </c>
      <c r="D2399" s="7" t="s">
        <v>5424</v>
      </c>
      <c r="E2399" s="7" t="s">
        <v>5420</v>
      </c>
      <c r="F2399" s="8" t="s">
        <v>3910</v>
      </c>
      <c r="G2399" s="9">
        <v>650000</v>
      </c>
      <c r="H2399" s="10">
        <v>2021</v>
      </c>
      <c r="I2399" s="10">
        <v>2021</v>
      </c>
      <c r="J2399" s="11" t="s">
        <v>2250</v>
      </c>
      <c r="K2399" s="12">
        <v>650000</v>
      </c>
      <c r="L2399" s="12">
        <v>1</v>
      </c>
      <c r="M2399" s="33" t="str">
        <f>IF(_xlfn.XLOOKUP(C2399,Raw_Data_OS_23!$C$7:$C$4518,Raw_Data_OS_23!$G$7:$G$4518,"Paid/ Closed")="Paid/ Closed","Paid/ Closed", "Still_Outstanding")</f>
        <v>Still_Outstanding</v>
      </c>
      <c r="N2399" s="33">
        <f>IF(_xlfn.XLOOKUP(C2399,Raw_Data_Paid_23!$C$4:$C$2114,Raw_Data_Paid_23!$C$4:$C$2114,1)= 1,1,0)</f>
        <v>1</v>
      </c>
      <c r="O2399" t="str">
        <f>IF(M2399=$W$7,IF(AND(N2399,_xlfn.XLOOKUP(C2399,Raw_Data_OS_23!$C$7:$C$4518,Raw_Data_OS_23!$G$7:$G$4518,0)=G2399),"A",IF(_xlfn.XLOOKUP(C2399,Raw_Data_Paid_23!$C$4:$C$2114,Raw_Data_Paid_23!$C$4:$C$2114,"B1")="B1","B1","B2")),IF(_xlfn.XLOOKUP(C2399,Raw_Data_Paid_23!$C$4:$C$2114,Raw_Data_Paid_23!$C$4:$C$2114,"C1")="C1","C1","C2"))</f>
        <v>B1</v>
      </c>
      <c r="P2399" t="str">
        <f t="shared" si="87"/>
        <v>2021B1Motor Private</v>
      </c>
    </row>
    <row r="2400" spans="3:16" x14ac:dyDescent="0.35">
      <c r="C2400" s="6" t="s">
        <v>2357</v>
      </c>
      <c r="D2400" s="7" t="s">
        <v>5419</v>
      </c>
      <c r="E2400" s="7" t="s">
        <v>5428</v>
      </c>
      <c r="F2400" s="8" t="s">
        <v>3910</v>
      </c>
      <c r="G2400" s="9">
        <v>300000</v>
      </c>
      <c r="H2400" s="10">
        <v>2021</v>
      </c>
      <c r="I2400" s="10">
        <v>2021</v>
      </c>
      <c r="J2400" s="11" t="s">
        <v>2250</v>
      </c>
      <c r="K2400" s="12">
        <v>300000</v>
      </c>
      <c r="L2400" s="12">
        <v>1</v>
      </c>
      <c r="M2400" s="33" t="str">
        <f>IF(_xlfn.XLOOKUP(C2400,Raw_Data_OS_23!$C$7:$C$4518,Raw_Data_OS_23!$G$7:$G$4518,"Paid/ Closed")="Paid/ Closed","Paid/ Closed", "Still_Outstanding")</f>
        <v>Paid/ Closed</v>
      </c>
      <c r="N2400" s="33">
        <f>IF(_xlfn.XLOOKUP(C2400,Raw_Data_Paid_23!$C$4:$C$2114,Raw_Data_Paid_23!$C$4:$C$2114,1)= 1,1,0)</f>
        <v>1</v>
      </c>
      <c r="O2400" t="str">
        <f>IF(M2400=$W$7,IF(AND(N2400,_xlfn.XLOOKUP(C2400,Raw_Data_OS_23!$C$7:$C$4518,Raw_Data_OS_23!$G$7:$G$4518,0)=G2400),"A",IF(_xlfn.XLOOKUP(C2400,Raw_Data_Paid_23!$C$4:$C$2114,Raw_Data_Paid_23!$C$4:$C$2114,"B1")="B1","B1","B2")),IF(_xlfn.XLOOKUP(C2400,Raw_Data_Paid_23!$C$4:$C$2114,Raw_Data_Paid_23!$C$4:$C$2114,"C1")="C1","C1","C2"))</f>
        <v>C1</v>
      </c>
      <c r="P2400" t="str">
        <f t="shared" si="87"/>
        <v>2021C1Motor Private</v>
      </c>
    </row>
    <row r="2401" spans="3:16" x14ac:dyDescent="0.35">
      <c r="C2401" s="6" t="s">
        <v>2358</v>
      </c>
      <c r="D2401" s="7" t="s">
        <v>5324</v>
      </c>
      <c r="E2401" s="7" t="s">
        <v>5428</v>
      </c>
      <c r="F2401" s="8" t="s">
        <v>3908</v>
      </c>
      <c r="G2401" s="9">
        <v>15000</v>
      </c>
      <c r="H2401" s="10">
        <v>2021</v>
      </c>
      <c r="I2401" s="10">
        <v>2021</v>
      </c>
      <c r="J2401" s="11" t="s">
        <v>21</v>
      </c>
      <c r="K2401" s="12">
        <v>15000</v>
      </c>
      <c r="L2401" s="12">
        <v>1</v>
      </c>
      <c r="M2401" s="33" t="str">
        <f>IF(_xlfn.XLOOKUP(C2401,Raw_Data_OS_23!$C$7:$C$4518,Raw_Data_OS_23!$G$7:$G$4518,"Paid/ Closed")="Paid/ Closed","Paid/ Closed", "Still_Outstanding")</f>
        <v>Still_Outstanding</v>
      </c>
      <c r="N2401" s="33">
        <f>IF(_xlfn.XLOOKUP(C2401,Raw_Data_Paid_23!$C$4:$C$2114,Raw_Data_Paid_23!$C$4:$C$2114,1)= 1,1,0)</f>
        <v>1</v>
      </c>
      <c r="O2401" t="str">
        <f>IF(M2401=$W$7,IF(AND(N2401,_xlfn.XLOOKUP(C2401,Raw_Data_OS_23!$C$7:$C$4518,Raw_Data_OS_23!$G$7:$G$4518,0)=G2401),"A",IF(_xlfn.XLOOKUP(C2401,Raw_Data_Paid_23!$C$4:$C$2114,Raw_Data_Paid_23!$C$4:$C$2114,"B1")="B1","B1","B2")),IF(_xlfn.XLOOKUP(C2401,Raw_Data_Paid_23!$C$4:$C$2114,Raw_Data_Paid_23!$C$4:$C$2114,"C1")="C1","C1","C2"))</f>
        <v>B1</v>
      </c>
      <c r="P2401" t="str">
        <f t="shared" si="87"/>
        <v>2021B1Motor Commercial</v>
      </c>
    </row>
    <row r="2402" spans="3:16" x14ac:dyDescent="0.35">
      <c r="C2402" s="6" t="s">
        <v>2359</v>
      </c>
      <c r="D2402" s="7" t="s">
        <v>5410</v>
      </c>
      <c r="E2402" s="7" t="s">
        <v>5421</v>
      </c>
      <c r="F2402" s="8" t="s">
        <v>3910</v>
      </c>
      <c r="G2402" s="9">
        <v>24764</v>
      </c>
      <c r="H2402" s="10">
        <v>2021</v>
      </c>
      <c r="I2402" s="10">
        <v>2021</v>
      </c>
      <c r="J2402" s="11" t="s">
        <v>21</v>
      </c>
      <c r="K2402" s="12">
        <v>24764</v>
      </c>
      <c r="L2402" s="12">
        <v>1</v>
      </c>
      <c r="M2402" s="33" t="str">
        <f>IF(_xlfn.XLOOKUP(C2402,Raw_Data_OS_23!$C$7:$C$4518,Raw_Data_OS_23!$G$7:$G$4518,"Paid/ Closed")="Paid/ Closed","Paid/ Closed", "Still_Outstanding")</f>
        <v>Still_Outstanding</v>
      </c>
      <c r="N2402" s="33">
        <f>IF(_xlfn.XLOOKUP(C2402,Raw_Data_Paid_23!$C$4:$C$2114,Raw_Data_Paid_23!$C$4:$C$2114,1)= 1,1,0)</f>
        <v>1</v>
      </c>
      <c r="O2402" t="str">
        <f>IF(M2402=$W$7,IF(AND(N2402,_xlfn.XLOOKUP(C2402,Raw_Data_OS_23!$C$7:$C$4518,Raw_Data_OS_23!$G$7:$G$4518,0)=G2402),"A",IF(_xlfn.XLOOKUP(C2402,Raw_Data_Paid_23!$C$4:$C$2114,Raw_Data_Paid_23!$C$4:$C$2114,"B1")="B1","B1","B2")),IF(_xlfn.XLOOKUP(C2402,Raw_Data_Paid_23!$C$4:$C$2114,Raw_Data_Paid_23!$C$4:$C$2114,"C1")="C1","C1","C2"))</f>
        <v>B1</v>
      </c>
      <c r="P2402" t="str">
        <f t="shared" si="87"/>
        <v>2021B1Motor Private</v>
      </c>
    </row>
    <row r="2403" spans="3:16" x14ac:dyDescent="0.35">
      <c r="C2403" s="6" t="s">
        <v>2646</v>
      </c>
      <c r="D2403" s="7" t="s">
        <v>5420</v>
      </c>
      <c r="E2403" s="7" t="s">
        <v>5431</v>
      </c>
      <c r="F2403" s="8" t="s">
        <v>3910</v>
      </c>
      <c r="G2403" s="9">
        <v>75000</v>
      </c>
      <c r="H2403" s="10">
        <v>2021</v>
      </c>
      <c r="I2403" s="10">
        <v>2021</v>
      </c>
      <c r="J2403" s="11" t="s">
        <v>2250</v>
      </c>
      <c r="K2403" s="12">
        <v>75000</v>
      </c>
      <c r="L2403" s="12">
        <v>1</v>
      </c>
      <c r="M2403" s="33" t="str">
        <f>IF(_xlfn.XLOOKUP(C2403,Raw_Data_OS_23!$C$7:$C$4518,Raw_Data_OS_23!$G$7:$G$4518,"Paid/ Closed")="Paid/ Closed","Paid/ Closed", "Still_Outstanding")</f>
        <v>Still_Outstanding</v>
      </c>
      <c r="N2403" s="33">
        <f>IF(_xlfn.XLOOKUP(C2403,Raw_Data_Paid_23!$C$4:$C$2114,Raw_Data_Paid_23!$C$4:$C$2114,1)= 1,1,0)</f>
        <v>1</v>
      </c>
      <c r="O2403" t="str">
        <f>IF(M2403=$W$7,IF(AND(N2403,_xlfn.XLOOKUP(C2403,Raw_Data_OS_23!$C$7:$C$4518,Raw_Data_OS_23!$G$7:$G$4518,0)=G2403),"A",IF(_xlfn.XLOOKUP(C2403,Raw_Data_Paid_23!$C$4:$C$2114,Raw_Data_Paid_23!$C$4:$C$2114,"B1")="B1","B1","B2")),IF(_xlfn.XLOOKUP(C2403,Raw_Data_Paid_23!$C$4:$C$2114,Raw_Data_Paid_23!$C$4:$C$2114,"C1")="C1","C1","C2"))</f>
        <v>B1</v>
      </c>
      <c r="P2403" t="str">
        <f t="shared" si="87"/>
        <v>2021B1Motor Private</v>
      </c>
    </row>
    <row r="2404" spans="3:16" x14ac:dyDescent="0.35">
      <c r="C2404" s="6" t="s">
        <v>2360</v>
      </c>
      <c r="D2404" s="7" t="s">
        <v>5399</v>
      </c>
      <c r="E2404" s="7" t="s">
        <v>5431</v>
      </c>
      <c r="F2404" s="8" t="s">
        <v>3910</v>
      </c>
      <c r="G2404" s="9">
        <v>456000</v>
      </c>
      <c r="H2404" s="10">
        <v>2021</v>
      </c>
      <c r="I2404" s="10">
        <v>2021</v>
      </c>
      <c r="J2404" s="11" t="s">
        <v>21</v>
      </c>
      <c r="K2404" s="12">
        <v>456000</v>
      </c>
      <c r="L2404" s="12">
        <v>1</v>
      </c>
      <c r="M2404" s="33" t="str">
        <f>IF(_xlfn.XLOOKUP(C2404,Raw_Data_OS_23!$C$7:$C$4518,Raw_Data_OS_23!$G$7:$G$4518,"Paid/ Closed")="Paid/ Closed","Paid/ Closed", "Still_Outstanding")</f>
        <v>Still_Outstanding</v>
      </c>
      <c r="N2404" s="33">
        <f>IF(_xlfn.XLOOKUP(C2404,Raw_Data_Paid_23!$C$4:$C$2114,Raw_Data_Paid_23!$C$4:$C$2114,1)= 1,1,0)</f>
        <v>0</v>
      </c>
      <c r="O2404" t="str">
        <f>IF(M2404=$W$7,IF(AND(N2404,_xlfn.XLOOKUP(C2404,Raw_Data_OS_23!$C$7:$C$4518,Raw_Data_OS_23!$G$7:$G$4518,0)=G2404),"A",IF(_xlfn.XLOOKUP(C2404,Raw_Data_Paid_23!$C$4:$C$2114,Raw_Data_Paid_23!$C$4:$C$2114,"B1")="B1","B1","B2")),IF(_xlfn.XLOOKUP(C2404,Raw_Data_Paid_23!$C$4:$C$2114,Raw_Data_Paid_23!$C$4:$C$2114,"C1")="C1","C1","C2"))</f>
        <v>B2</v>
      </c>
      <c r="P2404" t="str">
        <f t="shared" si="87"/>
        <v>2021B2Motor Private</v>
      </c>
    </row>
    <row r="2405" spans="3:16" x14ac:dyDescent="0.35">
      <c r="C2405" s="6" t="s">
        <v>2361</v>
      </c>
      <c r="D2405" s="7" t="s">
        <v>5426</v>
      </c>
      <c r="E2405" s="7" t="s">
        <v>5431</v>
      </c>
      <c r="F2405" s="8" t="s">
        <v>3908</v>
      </c>
      <c r="G2405" s="9">
        <v>184000</v>
      </c>
      <c r="H2405" s="10">
        <v>2021</v>
      </c>
      <c r="I2405" s="10">
        <v>2021</v>
      </c>
      <c r="J2405" s="11" t="s">
        <v>2250</v>
      </c>
      <c r="K2405" s="12">
        <v>184000</v>
      </c>
      <c r="L2405" s="12">
        <v>1</v>
      </c>
      <c r="M2405" s="33" t="str">
        <f>IF(_xlfn.XLOOKUP(C2405,Raw_Data_OS_23!$C$7:$C$4518,Raw_Data_OS_23!$G$7:$G$4518,"Paid/ Closed")="Paid/ Closed","Paid/ Closed", "Still_Outstanding")</f>
        <v>Still_Outstanding</v>
      </c>
      <c r="N2405" s="33">
        <f>IF(_xlfn.XLOOKUP(C2405,Raw_Data_Paid_23!$C$4:$C$2114,Raw_Data_Paid_23!$C$4:$C$2114,1)= 1,1,0)</f>
        <v>1</v>
      </c>
      <c r="O2405" t="str">
        <f>IF(M2405=$W$7,IF(AND(N2405,_xlfn.XLOOKUP(C2405,Raw_Data_OS_23!$C$7:$C$4518,Raw_Data_OS_23!$G$7:$G$4518,0)=G2405),"A",IF(_xlfn.XLOOKUP(C2405,Raw_Data_Paid_23!$C$4:$C$2114,Raw_Data_Paid_23!$C$4:$C$2114,"B1")="B1","B1","B2")),IF(_xlfn.XLOOKUP(C2405,Raw_Data_Paid_23!$C$4:$C$2114,Raw_Data_Paid_23!$C$4:$C$2114,"C1")="C1","C1","C2"))</f>
        <v>B1</v>
      </c>
      <c r="P2405" t="str">
        <f t="shared" si="87"/>
        <v>2021B1Motor Commercial</v>
      </c>
    </row>
    <row r="2406" spans="3:16" x14ac:dyDescent="0.35">
      <c r="C2406" s="6" t="s">
        <v>2362</v>
      </c>
      <c r="D2406" s="7" t="s">
        <v>5237</v>
      </c>
      <c r="E2406" s="7" t="s">
        <v>5421</v>
      </c>
      <c r="F2406" s="8" t="s">
        <v>3908</v>
      </c>
      <c r="G2406" s="9">
        <v>121140</v>
      </c>
      <c r="H2406" s="10">
        <v>2021</v>
      </c>
      <c r="I2406" s="10">
        <v>2021</v>
      </c>
      <c r="J2406" s="11" t="s">
        <v>21</v>
      </c>
      <c r="K2406" s="12">
        <v>121140</v>
      </c>
      <c r="L2406" s="12">
        <v>1</v>
      </c>
      <c r="M2406" s="33" t="str">
        <f>IF(_xlfn.XLOOKUP(C2406,Raw_Data_OS_23!$C$7:$C$4518,Raw_Data_OS_23!$G$7:$G$4518,"Paid/ Closed")="Paid/ Closed","Paid/ Closed", "Still_Outstanding")</f>
        <v>Paid/ Closed</v>
      </c>
      <c r="N2406" s="33">
        <f>IF(_xlfn.XLOOKUP(C2406,Raw_Data_Paid_23!$C$4:$C$2114,Raw_Data_Paid_23!$C$4:$C$2114,1)= 1,1,0)</f>
        <v>1</v>
      </c>
      <c r="O2406" t="str">
        <f>IF(M2406=$W$7,IF(AND(N2406,_xlfn.XLOOKUP(C2406,Raw_Data_OS_23!$C$7:$C$4518,Raw_Data_OS_23!$G$7:$G$4518,0)=G2406),"A",IF(_xlfn.XLOOKUP(C2406,Raw_Data_Paid_23!$C$4:$C$2114,Raw_Data_Paid_23!$C$4:$C$2114,"B1")="B1","B1","B2")),IF(_xlfn.XLOOKUP(C2406,Raw_Data_Paid_23!$C$4:$C$2114,Raw_Data_Paid_23!$C$4:$C$2114,"C1")="C1","C1","C2"))</f>
        <v>C1</v>
      </c>
      <c r="P2406" t="str">
        <f t="shared" si="87"/>
        <v>2021C1Motor Commercial</v>
      </c>
    </row>
    <row r="2407" spans="3:16" x14ac:dyDescent="0.35">
      <c r="C2407" s="6" t="s">
        <v>2647</v>
      </c>
      <c r="D2407" s="7" t="s">
        <v>5428</v>
      </c>
      <c r="E2407" s="7" t="s">
        <v>5431</v>
      </c>
      <c r="F2407" s="8" t="s">
        <v>3910</v>
      </c>
      <c r="G2407" s="9">
        <v>110250</v>
      </c>
      <c r="H2407" s="10">
        <v>2021</v>
      </c>
      <c r="I2407" s="10">
        <v>2021</v>
      </c>
      <c r="J2407" s="11" t="s">
        <v>2250</v>
      </c>
      <c r="K2407" s="12">
        <v>110250</v>
      </c>
      <c r="L2407" s="12">
        <v>1</v>
      </c>
      <c r="M2407" s="33" t="str">
        <f>IF(_xlfn.XLOOKUP(C2407,Raw_Data_OS_23!$C$7:$C$4518,Raw_Data_OS_23!$G$7:$G$4518,"Paid/ Closed")="Paid/ Closed","Paid/ Closed", "Still_Outstanding")</f>
        <v>Still_Outstanding</v>
      </c>
      <c r="N2407" s="33">
        <f>IF(_xlfn.XLOOKUP(C2407,Raw_Data_Paid_23!$C$4:$C$2114,Raw_Data_Paid_23!$C$4:$C$2114,1)= 1,1,0)</f>
        <v>1</v>
      </c>
      <c r="O2407" t="str">
        <f>IF(M2407=$W$7,IF(AND(N2407,_xlfn.XLOOKUP(C2407,Raw_Data_OS_23!$C$7:$C$4518,Raw_Data_OS_23!$G$7:$G$4518,0)=G2407),"A",IF(_xlfn.XLOOKUP(C2407,Raw_Data_Paid_23!$C$4:$C$2114,Raw_Data_Paid_23!$C$4:$C$2114,"B1")="B1","B1","B2")),IF(_xlfn.XLOOKUP(C2407,Raw_Data_Paid_23!$C$4:$C$2114,Raw_Data_Paid_23!$C$4:$C$2114,"C1")="C1","C1","C2"))</f>
        <v>A</v>
      </c>
      <c r="P2407" t="str">
        <f t="shared" si="87"/>
        <v>2021AMotor Private</v>
      </c>
    </row>
    <row r="2408" spans="3:16" x14ac:dyDescent="0.35">
      <c r="C2408" s="6" t="s">
        <v>2363</v>
      </c>
      <c r="D2408" s="7" t="s">
        <v>5399</v>
      </c>
      <c r="E2408" s="7" t="s">
        <v>5431</v>
      </c>
      <c r="F2408" s="8" t="s">
        <v>3910</v>
      </c>
      <c r="G2408" s="9">
        <v>8740</v>
      </c>
      <c r="H2408" s="10">
        <v>2021</v>
      </c>
      <c r="I2408" s="10">
        <v>2021</v>
      </c>
      <c r="J2408" s="11" t="s">
        <v>21</v>
      </c>
      <c r="K2408" s="12">
        <v>8740</v>
      </c>
      <c r="L2408" s="12">
        <v>1</v>
      </c>
      <c r="M2408" s="33" t="str">
        <f>IF(_xlfn.XLOOKUP(C2408,Raw_Data_OS_23!$C$7:$C$4518,Raw_Data_OS_23!$G$7:$G$4518,"Paid/ Closed")="Paid/ Closed","Paid/ Closed", "Still_Outstanding")</f>
        <v>Still_Outstanding</v>
      </c>
      <c r="N2408" s="33">
        <f>IF(_xlfn.XLOOKUP(C2408,Raw_Data_Paid_23!$C$4:$C$2114,Raw_Data_Paid_23!$C$4:$C$2114,1)= 1,1,0)</f>
        <v>1</v>
      </c>
      <c r="O2408" t="str">
        <f>IF(M2408=$W$7,IF(AND(N2408,_xlfn.XLOOKUP(C2408,Raw_Data_OS_23!$C$7:$C$4518,Raw_Data_OS_23!$G$7:$G$4518,0)=G2408),"A",IF(_xlfn.XLOOKUP(C2408,Raw_Data_Paid_23!$C$4:$C$2114,Raw_Data_Paid_23!$C$4:$C$2114,"B1")="B1","B1","B2")),IF(_xlfn.XLOOKUP(C2408,Raw_Data_Paid_23!$C$4:$C$2114,Raw_Data_Paid_23!$C$4:$C$2114,"C1")="C1","C1","C2"))</f>
        <v>B1</v>
      </c>
      <c r="P2408" t="str">
        <f t="shared" si="87"/>
        <v>2021B1Motor Private</v>
      </c>
    </row>
    <row r="2409" spans="3:16" x14ac:dyDescent="0.35">
      <c r="C2409" s="6" t="s">
        <v>2364</v>
      </c>
      <c r="D2409" s="7" t="s">
        <v>5419</v>
      </c>
      <c r="E2409" s="7" t="s">
        <v>5432</v>
      </c>
      <c r="F2409" s="8" t="s">
        <v>3910</v>
      </c>
      <c r="G2409" s="9">
        <v>254420</v>
      </c>
      <c r="H2409" s="10">
        <v>2021</v>
      </c>
      <c r="I2409" s="10">
        <v>2021</v>
      </c>
      <c r="J2409" s="11" t="s">
        <v>2250</v>
      </c>
      <c r="K2409" s="12">
        <v>254420</v>
      </c>
      <c r="L2409" s="12">
        <v>1</v>
      </c>
      <c r="M2409" s="33" t="str">
        <f>IF(_xlfn.XLOOKUP(C2409,Raw_Data_OS_23!$C$7:$C$4518,Raw_Data_OS_23!$G$7:$G$4518,"Paid/ Closed")="Paid/ Closed","Paid/ Closed", "Still_Outstanding")</f>
        <v>Paid/ Closed</v>
      </c>
      <c r="N2409" s="33">
        <f>IF(_xlfn.XLOOKUP(C2409,Raw_Data_Paid_23!$C$4:$C$2114,Raw_Data_Paid_23!$C$4:$C$2114,1)= 1,1,0)</f>
        <v>1</v>
      </c>
      <c r="O2409" t="str">
        <f>IF(M2409=$W$7,IF(AND(N2409,_xlfn.XLOOKUP(C2409,Raw_Data_OS_23!$C$7:$C$4518,Raw_Data_OS_23!$G$7:$G$4518,0)=G2409),"A",IF(_xlfn.XLOOKUP(C2409,Raw_Data_Paid_23!$C$4:$C$2114,Raw_Data_Paid_23!$C$4:$C$2114,"B1")="B1","B1","B2")),IF(_xlfn.XLOOKUP(C2409,Raw_Data_Paid_23!$C$4:$C$2114,Raw_Data_Paid_23!$C$4:$C$2114,"C1")="C1","C1","C2"))</f>
        <v>C1</v>
      </c>
      <c r="P2409" t="str">
        <f t="shared" si="87"/>
        <v>2021C1Motor Private</v>
      </c>
    </row>
    <row r="2410" spans="3:16" x14ac:dyDescent="0.35">
      <c r="C2410" s="6" t="s">
        <v>2365</v>
      </c>
      <c r="D2410" s="7" t="s">
        <v>5399</v>
      </c>
      <c r="E2410" s="7" t="s">
        <v>5421</v>
      </c>
      <c r="F2410" s="8" t="s">
        <v>3910</v>
      </c>
      <c r="G2410" s="9">
        <v>960600</v>
      </c>
      <c r="H2410" s="10">
        <v>2021</v>
      </c>
      <c r="I2410" s="10">
        <v>2021</v>
      </c>
      <c r="J2410" s="11" t="s">
        <v>21</v>
      </c>
      <c r="K2410" s="12">
        <v>960600</v>
      </c>
      <c r="L2410" s="12">
        <v>1</v>
      </c>
      <c r="M2410" s="33" t="str">
        <f>IF(_xlfn.XLOOKUP(C2410,Raw_Data_OS_23!$C$7:$C$4518,Raw_Data_OS_23!$G$7:$G$4518,"Paid/ Closed")="Paid/ Closed","Paid/ Closed", "Still_Outstanding")</f>
        <v>Still_Outstanding</v>
      </c>
      <c r="N2410" s="33">
        <f>IF(_xlfn.XLOOKUP(C2410,Raw_Data_Paid_23!$C$4:$C$2114,Raw_Data_Paid_23!$C$4:$C$2114,1)= 1,1,0)</f>
        <v>1</v>
      </c>
      <c r="O2410" t="str">
        <f>IF(M2410=$W$7,IF(AND(N2410,_xlfn.XLOOKUP(C2410,Raw_Data_OS_23!$C$7:$C$4518,Raw_Data_OS_23!$G$7:$G$4518,0)=G2410),"A",IF(_xlfn.XLOOKUP(C2410,Raw_Data_Paid_23!$C$4:$C$2114,Raw_Data_Paid_23!$C$4:$C$2114,"B1")="B1","B1","B2")),IF(_xlfn.XLOOKUP(C2410,Raw_Data_Paid_23!$C$4:$C$2114,Raw_Data_Paid_23!$C$4:$C$2114,"C1")="C1","C1","C2"))</f>
        <v>B1</v>
      </c>
      <c r="P2410" t="str">
        <f t="shared" si="87"/>
        <v>2021B1Motor Private</v>
      </c>
    </row>
    <row r="2411" spans="3:16" x14ac:dyDescent="0.35">
      <c r="C2411" s="6" t="s">
        <v>2366</v>
      </c>
      <c r="D2411" s="7" t="s">
        <v>5407</v>
      </c>
      <c r="E2411" s="7" t="s">
        <v>5432</v>
      </c>
      <c r="F2411" s="8" t="s">
        <v>3910</v>
      </c>
      <c r="G2411" s="9">
        <v>50000</v>
      </c>
      <c r="H2411" s="10">
        <v>2021</v>
      </c>
      <c r="I2411" s="10">
        <v>2021</v>
      </c>
      <c r="J2411" s="11" t="s">
        <v>21</v>
      </c>
      <c r="K2411" s="12">
        <v>50000</v>
      </c>
      <c r="L2411" s="12">
        <v>1</v>
      </c>
      <c r="M2411" s="33" t="str">
        <f>IF(_xlfn.XLOOKUP(C2411,Raw_Data_OS_23!$C$7:$C$4518,Raw_Data_OS_23!$G$7:$G$4518,"Paid/ Closed")="Paid/ Closed","Paid/ Closed", "Still_Outstanding")</f>
        <v>Still_Outstanding</v>
      </c>
      <c r="N2411" s="33">
        <f>IF(_xlfn.XLOOKUP(C2411,Raw_Data_Paid_23!$C$4:$C$2114,Raw_Data_Paid_23!$C$4:$C$2114,1)= 1,1,0)</f>
        <v>1</v>
      </c>
      <c r="O2411" t="str">
        <f>IF(M2411=$W$7,IF(AND(N2411,_xlfn.XLOOKUP(C2411,Raw_Data_OS_23!$C$7:$C$4518,Raw_Data_OS_23!$G$7:$G$4518,0)=G2411),"A",IF(_xlfn.XLOOKUP(C2411,Raw_Data_Paid_23!$C$4:$C$2114,Raw_Data_Paid_23!$C$4:$C$2114,"B1")="B1","B1","B2")),IF(_xlfn.XLOOKUP(C2411,Raw_Data_Paid_23!$C$4:$C$2114,Raw_Data_Paid_23!$C$4:$C$2114,"C1")="C1","C1","C2"))</f>
        <v>B1</v>
      </c>
      <c r="P2411" t="str">
        <f t="shared" si="87"/>
        <v>2021B1Motor Private</v>
      </c>
    </row>
    <row r="2412" spans="3:16" x14ac:dyDescent="0.35">
      <c r="C2412" s="6" t="s">
        <v>2367</v>
      </c>
      <c r="D2412" s="7" t="s">
        <v>5394</v>
      </c>
      <c r="E2412" s="7" t="s">
        <v>5432</v>
      </c>
      <c r="F2412" s="8" t="s">
        <v>3910</v>
      </c>
      <c r="G2412" s="9">
        <v>177860</v>
      </c>
      <c r="H2412" s="10">
        <v>2021</v>
      </c>
      <c r="I2412" s="10">
        <v>2021</v>
      </c>
      <c r="J2412" s="11" t="s">
        <v>21</v>
      </c>
      <c r="K2412" s="12">
        <v>177860</v>
      </c>
      <c r="L2412" s="12">
        <v>1</v>
      </c>
      <c r="M2412" s="33" t="str">
        <f>IF(_xlfn.XLOOKUP(C2412,Raw_Data_OS_23!$C$7:$C$4518,Raw_Data_OS_23!$G$7:$G$4518,"Paid/ Closed")="Paid/ Closed","Paid/ Closed", "Still_Outstanding")</f>
        <v>Still_Outstanding</v>
      </c>
      <c r="N2412" s="33">
        <f>IF(_xlfn.XLOOKUP(C2412,Raw_Data_Paid_23!$C$4:$C$2114,Raw_Data_Paid_23!$C$4:$C$2114,1)= 1,1,0)</f>
        <v>1</v>
      </c>
      <c r="O2412" t="str">
        <f>IF(M2412=$W$7,IF(AND(N2412,_xlfn.XLOOKUP(C2412,Raw_Data_OS_23!$C$7:$C$4518,Raw_Data_OS_23!$G$7:$G$4518,0)=G2412),"A",IF(_xlfn.XLOOKUP(C2412,Raw_Data_Paid_23!$C$4:$C$2114,Raw_Data_Paid_23!$C$4:$C$2114,"B1")="B1","B1","B2")),IF(_xlfn.XLOOKUP(C2412,Raw_Data_Paid_23!$C$4:$C$2114,Raw_Data_Paid_23!$C$4:$C$2114,"C1")="C1","C1","C2"))</f>
        <v>B1</v>
      </c>
      <c r="P2412" t="str">
        <f t="shared" si="87"/>
        <v>2021B1Motor Private</v>
      </c>
    </row>
    <row r="2413" spans="3:16" x14ac:dyDescent="0.35">
      <c r="C2413" s="6" t="s">
        <v>2368</v>
      </c>
      <c r="D2413" s="7" t="s">
        <v>5396</v>
      </c>
      <c r="E2413" s="7" t="s">
        <v>5426</v>
      </c>
      <c r="F2413" s="8" t="s">
        <v>3910</v>
      </c>
      <c r="G2413" s="9">
        <v>25000</v>
      </c>
      <c r="H2413" s="10">
        <v>2021</v>
      </c>
      <c r="I2413" s="10">
        <v>2021</v>
      </c>
      <c r="J2413" s="11" t="s">
        <v>21</v>
      </c>
      <c r="K2413" s="12">
        <v>25000</v>
      </c>
      <c r="L2413" s="12">
        <v>1</v>
      </c>
      <c r="M2413" s="33" t="str">
        <f>IF(_xlfn.XLOOKUP(C2413,Raw_Data_OS_23!$C$7:$C$4518,Raw_Data_OS_23!$G$7:$G$4518,"Paid/ Closed")="Paid/ Closed","Paid/ Closed", "Still_Outstanding")</f>
        <v>Still_Outstanding</v>
      </c>
      <c r="N2413" s="33">
        <f>IF(_xlfn.XLOOKUP(C2413,Raw_Data_Paid_23!$C$4:$C$2114,Raw_Data_Paid_23!$C$4:$C$2114,1)= 1,1,0)</f>
        <v>1</v>
      </c>
      <c r="O2413" t="str">
        <f>IF(M2413=$W$7,IF(AND(N2413,_xlfn.XLOOKUP(C2413,Raw_Data_OS_23!$C$7:$C$4518,Raw_Data_OS_23!$G$7:$G$4518,0)=G2413),"A",IF(_xlfn.XLOOKUP(C2413,Raw_Data_Paid_23!$C$4:$C$2114,Raw_Data_Paid_23!$C$4:$C$2114,"B1")="B1","B1","B2")),IF(_xlfn.XLOOKUP(C2413,Raw_Data_Paid_23!$C$4:$C$2114,Raw_Data_Paid_23!$C$4:$C$2114,"C1")="C1","C1","C2"))</f>
        <v>B1</v>
      </c>
      <c r="P2413" t="str">
        <f t="shared" si="87"/>
        <v>2021B1Motor Private</v>
      </c>
    </row>
    <row r="2414" spans="3:16" x14ac:dyDescent="0.35">
      <c r="C2414" s="6" t="s">
        <v>2369</v>
      </c>
      <c r="D2414" s="7" t="s">
        <v>5433</v>
      </c>
      <c r="E2414" s="7" t="s">
        <v>5432</v>
      </c>
      <c r="F2414" s="8" t="s">
        <v>3910</v>
      </c>
      <c r="G2414" s="9">
        <v>164000</v>
      </c>
      <c r="H2414" s="10">
        <v>2021</v>
      </c>
      <c r="I2414" s="10">
        <v>2021</v>
      </c>
      <c r="J2414" s="11" t="s">
        <v>2250</v>
      </c>
      <c r="K2414" s="12">
        <v>164000</v>
      </c>
      <c r="L2414" s="12">
        <v>1</v>
      </c>
      <c r="M2414" s="33" t="str">
        <f>IF(_xlfn.XLOOKUP(C2414,Raw_Data_OS_23!$C$7:$C$4518,Raw_Data_OS_23!$G$7:$G$4518,"Paid/ Closed")="Paid/ Closed","Paid/ Closed", "Still_Outstanding")</f>
        <v>Still_Outstanding</v>
      </c>
      <c r="N2414" s="33">
        <f>IF(_xlfn.XLOOKUP(C2414,Raw_Data_Paid_23!$C$4:$C$2114,Raw_Data_Paid_23!$C$4:$C$2114,1)= 1,1,0)</f>
        <v>1</v>
      </c>
      <c r="O2414" t="str">
        <f>IF(M2414=$W$7,IF(AND(N2414,_xlfn.XLOOKUP(C2414,Raw_Data_OS_23!$C$7:$C$4518,Raw_Data_OS_23!$G$7:$G$4518,0)=G2414),"A",IF(_xlfn.XLOOKUP(C2414,Raw_Data_Paid_23!$C$4:$C$2114,Raw_Data_Paid_23!$C$4:$C$2114,"B1")="B1","B1","B2")),IF(_xlfn.XLOOKUP(C2414,Raw_Data_Paid_23!$C$4:$C$2114,Raw_Data_Paid_23!$C$4:$C$2114,"C1")="C1","C1","C2"))</f>
        <v>A</v>
      </c>
      <c r="P2414" t="str">
        <f t="shared" si="87"/>
        <v>2021AMotor Private</v>
      </c>
    </row>
    <row r="2415" spans="3:16" x14ac:dyDescent="0.35">
      <c r="C2415" s="6" t="s">
        <v>2370</v>
      </c>
      <c r="D2415" s="7" t="s">
        <v>5429</v>
      </c>
      <c r="E2415" s="7" t="s">
        <v>5432</v>
      </c>
      <c r="F2415" s="8" t="s">
        <v>3908</v>
      </c>
      <c r="G2415" s="9">
        <v>9100</v>
      </c>
      <c r="H2415" s="10">
        <v>2021</v>
      </c>
      <c r="I2415" s="10">
        <v>2021</v>
      </c>
      <c r="J2415" s="11" t="s">
        <v>2250</v>
      </c>
      <c r="K2415" s="12">
        <v>9100</v>
      </c>
      <c r="L2415" s="12">
        <v>1</v>
      </c>
      <c r="M2415" s="33" t="str">
        <f>IF(_xlfn.XLOOKUP(C2415,Raw_Data_OS_23!$C$7:$C$4518,Raw_Data_OS_23!$G$7:$G$4518,"Paid/ Closed")="Paid/ Closed","Paid/ Closed", "Still_Outstanding")</f>
        <v>Still_Outstanding</v>
      </c>
      <c r="N2415" s="33">
        <f>IF(_xlfn.XLOOKUP(C2415,Raw_Data_Paid_23!$C$4:$C$2114,Raw_Data_Paid_23!$C$4:$C$2114,1)= 1,1,0)</f>
        <v>1</v>
      </c>
      <c r="O2415" t="str">
        <f>IF(M2415=$W$7,IF(AND(N2415,_xlfn.XLOOKUP(C2415,Raw_Data_OS_23!$C$7:$C$4518,Raw_Data_OS_23!$G$7:$G$4518,0)=G2415),"A",IF(_xlfn.XLOOKUP(C2415,Raw_Data_Paid_23!$C$4:$C$2114,Raw_Data_Paid_23!$C$4:$C$2114,"B1")="B1","B1","B2")),IF(_xlfn.XLOOKUP(C2415,Raw_Data_Paid_23!$C$4:$C$2114,Raw_Data_Paid_23!$C$4:$C$2114,"C1")="C1","C1","C2"))</f>
        <v>B1</v>
      </c>
      <c r="P2415" t="str">
        <f t="shared" si="87"/>
        <v>2021B1Motor Commercial</v>
      </c>
    </row>
    <row r="2416" spans="3:16" x14ac:dyDescent="0.35">
      <c r="C2416" s="6" t="s">
        <v>2371</v>
      </c>
      <c r="D2416" s="7" t="s">
        <v>5428</v>
      </c>
      <c r="E2416" s="7" t="s">
        <v>5432</v>
      </c>
      <c r="F2416" s="8" t="s">
        <v>3910</v>
      </c>
      <c r="G2416" s="9">
        <v>254100</v>
      </c>
      <c r="H2416" s="10">
        <v>2021</v>
      </c>
      <c r="I2416" s="10">
        <v>2021</v>
      </c>
      <c r="J2416" s="11" t="s">
        <v>2250</v>
      </c>
      <c r="K2416" s="12">
        <v>254100</v>
      </c>
      <c r="L2416" s="12">
        <v>1</v>
      </c>
      <c r="M2416" s="33" t="str">
        <f>IF(_xlfn.XLOOKUP(C2416,Raw_Data_OS_23!$C$7:$C$4518,Raw_Data_OS_23!$G$7:$G$4518,"Paid/ Closed")="Paid/ Closed","Paid/ Closed", "Still_Outstanding")</f>
        <v>Paid/ Closed</v>
      </c>
      <c r="N2416" s="33">
        <f>IF(_xlfn.XLOOKUP(C2416,Raw_Data_Paid_23!$C$4:$C$2114,Raw_Data_Paid_23!$C$4:$C$2114,1)= 1,1,0)</f>
        <v>0</v>
      </c>
      <c r="O2416" t="str">
        <f>IF(M2416=$W$7,IF(AND(N2416,_xlfn.XLOOKUP(C2416,Raw_Data_OS_23!$C$7:$C$4518,Raw_Data_OS_23!$G$7:$G$4518,0)=G2416),"A",IF(_xlfn.XLOOKUP(C2416,Raw_Data_Paid_23!$C$4:$C$2114,Raw_Data_Paid_23!$C$4:$C$2114,"B1")="B1","B1","B2")),IF(_xlfn.XLOOKUP(C2416,Raw_Data_Paid_23!$C$4:$C$2114,Raw_Data_Paid_23!$C$4:$C$2114,"C1")="C1","C1","C2"))</f>
        <v>C2</v>
      </c>
      <c r="P2416" t="str">
        <f t="shared" si="87"/>
        <v>2021C2Motor Private</v>
      </c>
    </row>
    <row r="2417" spans="3:16" x14ac:dyDescent="0.35">
      <c r="C2417" s="6" t="s">
        <v>2372</v>
      </c>
      <c r="D2417" s="7" t="s">
        <v>5419</v>
      </c>
      <c r="E2417" s="7" t="s">
        <v>5434</v>
      </c>
      <c r="F2417" s="8" t="s">
        <v>3908</v>
      </c>
      <c r="G2417" s="9">
        <v>46000</v>
      </c>
      <c r="H2417" s="10">
        <v>2021</v>
      </c>
      <c r="I2417" s="10">
        <v>2021</v>
      </c>
      <c r="J2417" s="11" t="s">
        <v>2250</v>
      </c>
      <c r="K2417" s="12">
        <v>46000</v>
      </c>
      <c r="L2417" s="12">
        <v>1</v>
      </c>
      <c r="M2417" s="33" t="str">
        <f>IF(_xlfn.XLOOKUP(C2417,Raw_Data_OS_23!$C$7:$C$4518,Raw_Data_OS_23!$G$7:$G$4518,"Paid/ Closed")="Paid/ Closed","Paid/ Closed", "Still_Outstanding")</f>
        <v>Still_Outstanding</v>
      </c>
      <c r="N2417" s="33">
        <f>IF(_xlfn.XLOOKUP(C2417,Raw_Data_Paid_23!$C$4:$C$2114,Raw_Data_Paid_23!$C$4:$C$2114,1)= 1,1,0)</f>
        <v>1</v>
      </c>
      <c r="O2417" t="str">
        <f>IF(M2417=$W$7,IF(AND(N2417,_xlfn.XLOOKUP(C2417,Raw_Data_OS_23!$C$7:$C$4518,Raw_Data_OS_23!$G$7:$G$4518,0)=G2417),"A",IF(_xlfn.XLOOKUP(C2417,Raw_Data_Paid_23!$C$4:$C$2114,Raw_Data_Paid_23!$C$4:$C$2114,"B1")="B1","B1","B2")),IF(_xlfn.XLOOKUP(C2417,Raw_Data_Paid_23!$C$4:$C$2114,Raw_Data_Paid_23!$C$4:$C$2114,"C1")="C1","C1","C2"))</f>
        <v>B1</v>
      </c>
      <c r="P2417" t="str">
        <f t="shared" si="87"/>
        <v>2021B1Motor Commercial</v>
      </c>
    </row>
    <row r="2418" spans="3:16" x14ac:dyDescent="0.35">
      <c r="C2418" s="6" t="s">
        <v>2373</v>
      </c>
      <c r="D2418" s="7" t="s">
        <v>5430</v>
      </c>
      <c r="E2418" s="7" t="s">
        <v>5432</v>
      </c>
      <c r="F2418" s="8" t="s">
        <v>3910</v>
      </c>
      <c r="G2418" s="9">
        <v>13160</v>
      </c>
      <c r="H2418" s="10">
        <v>2021</v>
      </c>
      <c r="I2418" s="10">
        <v>2021</v>
      </c>
      <c r="J2418" s="11" t="s">
        <v>2250</v>
      </c>
      <c r="K2418" s="12">
        <v>13160</v>
      </c>
      <c r="L2418" s="12">
        <v>1</v>
      </c>
      <c r="M2418" s="33" t="str">
        <f>IF(_xlfn.XLOOKUP(C2418,Raw_Data_OS_23!$C$7:$C$4518,Raw_Data_OS_23!$G$7:$G$4518,"Paid/ Closed")="Paid/ Closed","Paid/ Closed", "Still_Outstanding")</f>
        <v>Paid/ Closed</v>
      </c>
      <c r="N2418" s="33">
        <f>IF(_xlfn.XLOOKUP(C2418,Raw_Data_Paid_23!$C$4:$C$2114,Raw_Data_Paid_23!$C$4:$C$2114,1)= 1,1,0)</f>
        <v>1</v>
      </c>
      <c r="O2418" t="str">
        <f>IF(M2418=$W$7,IF(AND(N2418,_xlfn.XLOOKUP(C2418,Raw_Data_OS_23!$C$7:$C$4518,Raw_Data_OS_23!$G$7:$G$4518,0)=G2418),"A",IF(_xlfn.XLOOKUP(C2418,Raw_Data_Paid_23!$C$4:$C$2114,Raw_Data_Paid_23!$C$4:$C$2114,"B1")="B1","B1","B2")),IF(_xlfn.XLOOKUP(C2418,Raw_Data_Paid_23!$C$4:$C$2114,Raw_Data_Paid_23!$C$4:$C$2114,"C1")="C1","C1","C2"))</f>
        <v>C1</v>
      </c>
      <c r="P2418" t="str">
        <f t="shared" si="87"/>
        <v>2021C1Motor Private</v>
      </c>
    </row>
    <row r="2419" spans="3:16" x14ac:dyDescent="0.35">
      <c r="C2419" s="6" t="s">
        <v>2374</v>
      </c>
      <c r="D2419" s="7" t="s">
        <v>5421</v>
      </c>
      <c r="E2419" s="7" t="s">
        <v>5432</v>
      </c>
      <c r="F2419" s="8" t="s">
        <v>3908</v>
      </c>
      <c r="G2419" s="9">
        <v>415000</v>
      </c>
      <c r="H2419" s="10">
        <v>2021</v>
      </c>
      <c r="I2419" s="10">
        <v>2021</v>
      </c>
      <c r="J2419" s="11" t="s">
        <v>2250</v>
      </c>
      <c r="K2419" s="12">
        <v>415000</v>
      </c>
      <c r="L2419" s="12">
        <v>1</v>
      </c>
      <c r="M2419" s="33" t="str">
        <f>IF(_xlfn.XLOOKUP(C2419,Raw_Data_OS_23!$C$7:$C$4518,Raw_Data_OS_23!$G$7:$G$4518,"Paid/ Closed")="Paid/ Closed","Paid/ Closed", "Still_Outstanding")</f>
        <v>Still_Outstanding</v>
      </c>
      <c r="N2419" s="33">
        <f>IF(_xlfn.XLOOKUP(C2419,Raw_Data_Paid_23!$C$4:$C$2114,Raw_Data_Paid_23!$C$4:$C$2114,1)= 1,1,0)</f>
        <v>1</v>
      </c>
      <c r="O2419" t="str">
        <f>IF(M2419=$W$7,IF(AND(N2419,_xlfn.XLOOKUP(C2419,Raw_Data_OS_23!$C$7:$C$4518,Raw_Data_OS_23!$G$7:$G$4518,0)=G2419),"A",IF(_xlfn.XLOOKUP(C2419,Raw_Data_Paid_23!$C$4:$C$2114,Raw_Data_Paid_23!$C$4:$C$2114,"B1")="B1","B1","B2")),IF(_xlfn.XLOOKUP(C2419,Raw_Data_Paid_23!$C$4:$C$2114,Raw_Data_Paid_23!$C$4:$C$2114,"C1")="C1","C1","C2"))</f>
        <v>A</v>
      </c>
      <c r="P2419" t="str">
        <f t="shared" si="87"/>
        <v>2021AMotor Commercial</v>
      </c>
    </row>
    <row r="2420" spans="3:16" x14ac:dyDescent="0.35">
      <c r="C2420" s="6" t="s">
        <v>2648</v>
      </c>
      <c r="D2420" s="7" t="s">
        <v>5421</v>
      </c>
      <c r="E2420" s="7" t="s">
        <v>5432</v>
      </c>
      <c r="F2420" s="8" t="s">
        <v>3910</v>
      </c>
      <c r="G2420" s="9">
        <v>2340</v>
      </c>
      <c r="H2420" s="10">
        <v>2021</v>
      </c>
      <c r="I2420" s="10">
        <v>2021</v>
      </c>
      <c r="J2420" s="11" t="s">
        <v>2250</v>
      </c>
      <c r="K2420" s="12">
        <v>2340</v>
      </c>
      <c r="L2420" s="12">
        <v>1</v>
      </c>
      <c r="M2420" s="33" t="str">
        <f>IF(_xlfn.XLOOKUP(C2420,Raw_Data_OS_23!$C$7:$C$4518,Raw_Data_OS_23!$G$7:$G$4518,"Paid/ Closed")="Paid/ Closed","Paid/ Closed", "Still_Outstanding")</f>
        <v>Paid/ Closed</v>
      </c>
      <c r="N2420" s="33">
        <f>IF(_xlfn.XLOOKUP(C2420,Raw_Data_Paid_23!$C$4:$C$2114,Raw_Data_Paid_23!$C$4:$C$2114,1)= 1,1,0)</f>
        <v>1</v>
      </c>
      <c r="O2420" t="str">
        <f>IF(M2420=$W$7,IF(AND(N2420,_xlfn.XLOOKUP(C2420,Raw_Data_OS_23!$C$7:$C$4518,Raw_Data_OS_23!$G$7:$G$4518,0)=G2420),"A",IF(_xlfn.XLOOKUP(C2420,Raw_Data_Paid_23!$C$4:$C$2114,Raw_Data_Paid_23!$C$4:$C$2114,"B1")="B1","B1","B2")),IF(_xlfn.XLOOKUP(C2420,Raw_Data_Paid_23!$C$4:$C$2114,Raw_Data_Paid_23!$C$4:$C$2114,"C1")="C1","C1","C2"))</f>
        <v>C1</v>
      </c>
      <c r="P2420" t="str">
        <f t="shared" si="87"/>
        <v>2021C1Motor Private</v>
      </c>
    </row>
    <row r="2421" spans="3:16" x14ac:dyDescent="0.35">
      <c r="C2421" s="6" t="s">
        <v>2649</v>
      </c>
      <c r="D2421" s="7" t="s">
        <v>5429</v>
      </c>
      <c r="E2421" s="7" t="s">
        <v>5434</v>
      </c>
      <c r="F2421" s="8" t="s">
        <v>3910</v>
      </c>
      <c r="G2421" s="9">
        <v>700000</v>
      </c>
      <c r="H2421" s="10">
        <v>2021</v>
      </c>
      <c r="I2421" s="10">
        <v>2021</v>
      </c>
      <c r="J2421" s="11" t="s">
        <v>2250</v>
      </c>
      <c r="K2421" s="12">
        <v>700000</v>
      </c>
      <c r="L2421" s="12">
        <v>1</v>
      </c>
      <c r="M2421" s="33" t="str">
        <f>IF(_xlfn.XLOOKUP(C2421,Raw_Data_OS_23!$C$7:$C$4518,Raw_Data_OS_23!$G$7:$G$4518,"Paid/ Closed")="Paid/ Closed","Paid/ Closed", "Still_Outstanding")</f>
        <v>Still_Outstanding</v>
      </c>
      <c r="N2421" s="33">
        <f>IF(_xlfn.XLOOKUP(C2421,Raw_Data_Paid_23!$C$4:$C$2114,Raw_Data_Paid_23!$C$4:$C$2114,1)= 1,1,0)</f>
        <v>1</v>
      </c>
      <c r="O2421" t="str">
        <f>IF(M2421=$W$7,IF(AND(N2421,_xlfn.XLOOKUP(C2421,Raw_Data_OS_23!$C$7:$C$4518,Raw_Data_OS_23!$G$7:$G$4518,0)=G2421),"A",IF(_xlfn.XLOOKUP(C2421,Raw_Data_Paid_23!$C$4:$C$2114,Raw_Data_Paid_23!$C$4:$C$2114,"B1")="B1","B1","B2")),IF(_xlfn.XLOOKUP(C2421,Raw_Data_Paid_23!$C$4:$C$2114,Raw_Data_Paid_23!$C$4:$C$2114,"C1")="C1","C1","C2"))</f>
        <v>A</v>
      </c>
      <c r="P2421" t="str">
        <f t="shared" si="87"/>
        <v>2021AMotor Private</v>
      </c>
    </row>
    <row r="2422" spans="3:16" x14ac:dyDescent="0.35">
      <c r="C2422" s="6" t="s">
        <v>2375</v>
      </c>
      <c r="D2422" s="7" t="s">
        <v>5421</v>
      </c>
      <c r="E2422" s="7" t="s">
        <v>5431</v>
      </c>
      <c r="F2422" s="8" t="s">
        <v>3910</v>
      </c>
      <c r="G2422" s="9">
        <v>25000</v>
      </c>
      <c r="H2422" s="10">
        <v>2021</v>
      </c>
      <c r="I2422" s="10">
        <v>2021</v>
      </c>
      <c r="J2422" s="11" t="s">
        <v>2250</v>
      </c>
      <c r="K2422" s="12">
        <v>25000</v>
      </c>
      <c r="L2422" s="12">
        <v>1</v>
      </c>
      <c r="M2422" s="33" t="str">
        <f>IF(_xlfn.XLOOKUP(C2422,Raw_Data_OS_23!$C$7:$C$4518,Raw_Data_OS_23!$G$7:$G$4518,"Paid/ Closed")="Paid/ Closed","Paid/ Closed", "Still_Outstanding")</f>
        <v>Still_Outstanding</v>
      </c>
      <c r="N2422" s="33">
        <f>IF(_xlfn.XLOOKUP(C2422,Raw_Data_Paid_23!$C$4:$C$2114,Raw_Data_Paid_23!$C$4:$C$2114,1)= 1,1,0)</f>
        <v>1</v>
      </c>
      <c r="O2422" t="str">
        <f>IF(M2422=$W$7,IF(AND(N2422,_xlfn.XLOOKUP(C2422,Raw_Data_OS_23!$C$7:$C$4518,Raw_Data_OS_23!$G$7:$G$4518,0)=G2422),"A",IF(_xlfn.XLOOKUP(C2422,Raw_Data_Paid_23!$C$4:$C$2114,Raw_Data_Paid_23!$C$4:$C$2114,"B1")="B1","B1","B2")),IF(_xlfn.XLOOKUP(C2422,Raw_Data_Paid_23!$C$4:$C$2114,Raw_Data_Paid_23!$C$4:$C$2114,"C1")="C1","C1","C2"))</f>
        <v>B1</v>
      </c>
      <c r="P2422" t="str">
        <f t="shared" si="87"/>
        <v>2021B1Motor Private</v>
      </c>
    </row>
    <row r="2423" spans="3:16" x14ac:dyDescent="0.35">
      <c r="C2423" s="6" t="s">
        <v>2650</v>
      </c>
      <c r="D2423" s="7" t="s">
        <v>5430</v>
      </c>
      <c r="E2423" s="7" t="s">
        <v>5434</v>
      </c>
      <c r="F2423" s="8" t="s">
        <v>3908</v>
      </c>
      <c r="G2423" s="9">
        <v>20000</v>
      </c>
      <c r="H2423" s="10">
        <v>2021</v>
      </c>
      <c r="I2423" s="10">
        <v>2021</v>
      </c>
      <c r="J2423" s="11" t="s">
        <v>2250</v>
      </c>
      <c r="K2423" s="12">
        <v>20000</v>
      </c>
      <c r="L2423" s="12">
        <v>1</v>
      </c>
      <c r="M2423" s="33" t="str">
        <f>IF(_xlfn.XLOOKUP(C2423,Raw_Data_OS_23!$C$7:$C$4518,Raw_Data_OS_23!$G$7:$G$4518,"Paid/ Closed")="Paid/ Closed","Paid/ Closed", "Still_Outstanding")</f>
        <v>Still_Outstanding</v>
      </c>
      <c r="N2423" s="33">
        <f>IF(_xlfn.XLOOKUP(C2423,Raw_Data_Paid_23!$C$4:$C$2114,Raw_Data_Paid_23!$C$4:$C$2114,1)= 1,1,0)</f>
        <v>1</v>
      </c>
      <c r="O2423" t="str">
        <f>IF(M2423=$W$7,IF(AND(N2423,_xlfn.XLOOKUP(C2423,Raw_Data_OS_23!$C$7:$C$4518,Raw_Data_OS_23!$G$7:$G$4518,0)=G2423),"A",IF(_xlfn.XLOOKUP(C2423,Raw_Data_Paid_23!$C$4:$C$2114,Raw_Data_Paid_23!$C$4:$C$2114,"B1")="B1","B1","B2")),IF(_xlfn.XLOOKUP(C2423,Raw_Data_Paid_23!$C$4:$C$2114,Raw_Data_Paid_23!$C$4:$C$2114,"C1")="C1","C1","C2"))</f>
        <v>B1</v>
      </c>
      <c r="P2423" t="str">
        <f t="shared" si="87"/>
        <v>2021B1Motor Commercial</v>
      </c>
    </row>
    <row r="2424" spans="3:16" x14ac:dyDescent="0.35">
      <c r="C2424" s="6" t="s">
        <v>2376</v>
      </c>
      <c r="D2424" s="7" t="s">
        <v>5404</v>
      </c>
      <c r="E2424" s="7" t="s">
        <v>5434</v>
      </c>
      <c r="F2424" s="8" t="s">
        <v>3910</v>
      </c>
      <c r="G2424" s="9">
        <v>49936</v>
      </c>
      <c r="H2424" s="10">
        <v>2021</v>
      </c>
      <c r="I2424" s="10">
        <v>2021</v>
      </c>
      <c r="J2424" s="11" t="s">
        <v>21</v>
      </c>
      <c r="K2424" s="12">
        <v>49936</v>
      </c>
      <c r="L2424" s="12">
        <v>1</v>
      </c>
      <c r="M2424" s="33" t="str">
        <f>IF(_xlfn.XLOOKUP(C2424,Raw_Data_OS_23!$C$7:$C$4518,Raw_Data_OS_23!$G$7:$G$4518,"Paid/ Closed")="Paid/ Closed","Paid/ Closed", "Still_Outstanding")</f>
        <v>Paid/ Closed</v>
      </c>
      <c r="N2424" s="33">
        <f>IF(_xlfn.XLOOKUP(C2424,Raw_Data_Paid_23!$C$4:$C$2114,Raw_Data_Paid_23!$C$4:$C$2114,1)= 1,1,0)</f>
        <v>1</v>
      </c>
      <c r="O2424" t="str">
        <f>IF(M2424=$W$7,IF(AND(N2424,_xlfn.XLOOKUP(C2424,Raw_Data_OS_23!$C$7:$C$4518,Raw_Data_OS_23!$G$7:$G$4518,0)=G2424),"A",IF(_xlfn.XLOOKUP(C2424,Raw_Data_Paid_23!$C$4:$C$2114,Raw_Data_Paid_23!$C$4:$C$2114,"B1")="B1","B1","B2")),IF(_xlfn.XLOOKUP(C2424,Raw_Data_Paid_23!$C$4:$C$2114,Raw_Data_Paid_23!$C$4:$C$2114,"C1")="C1","C1","C2"))</f>
        <v>C1</v>
      </c>
      <c r="P2424" t="str">
        <f t="shared" si="87"/>
        <v>2021C1Motor Private</v>
      </c>
    </row>
    <row r="2425" spans="3:16" x14ac:dyDescent="0.35">
      <c r="C2425" s="6" t="s">
        <v>5435</v>
      </c>
      <c r="D2425" s="7" t="s">
        <v>5420</v>
      </c>
      <c r="E2425" s="7" t="s">
        <v>5431</v>
      </c>
      <c r="F2425" s="8" t="s">
        <v>3910</v>
      </c>
      <c r="G2425" s="9">
        <v>481114.5514</v>
      </c>
      <c r="H2425" s="10">
        <v>2021</v>
      </c>
      <c r="I2425" s="10">
        <v>2021</v>
      </c>
      <c r="J2425" s="11" t="s">
        <v>2250</v>
      </c>
      <c r="K2425" s="12">
        <v>481114.5514</v>
      </c>
      <c r="L2425" s="12">
        <v>1</v>
      </c>
      <c r="M2425" s="33" t="str">
        <f>IF(_xlfn.XLOOKUP(C2425,Raw_Data_OS_23!$C$7:$C$4518,Raw_Data_OS_23!$G$7:$G$4518,"Paid/ Closed")="Paid/ Closed","Paid/ Closed", "Still_Outstanding")</f>
        <v>Still_Outstanding</v>
      </c>
      <c r="N2425" s="33">
        <f>IF(_xlfn.XLOOKUP(C2425,Raw_Data_Paid_23!$C$4:$C$2114,Raw_Data_Paid_23!$C$4:$C$2114,1)= 1,1,0)</f>
        <v>1</v>
      </c>
      <c r="O2425" t="str">
        <f>IF(M2425=$W$7,IF(AND(N2425,_xlfn.XLOOKUP(C2425,Raw_Data_OS_23!$C$7:$C$4518,Raw_Data_OS_23!$G$7:$G$4518,0)=G2425),"A",IF(_xlfn.XLOOKUP(C2425,Raw_Data_Paid_23!$C$4:$C$2114,Raw_Data_Paid_23!$C$4:$C$2114,"B1")="B1","B1","B2")),IF(_xlfn.XLOOKUP(C2425,Raw_Data_Paid_23!$C$4:$C$2114,Raw_Data_Paid_23!$C$4:$C$2114,"C1")="C1","C1","C2"))</f>
        <v>A</v>
      </c>
      <c r="P2425" t="str">
        <f t="shared" si="87"/>
        <v>2021AMotor Private</v>
      </c>
    </row>
    <row r="2426" spans="3:16" x14ac:dyDescent="0.35">
      <c r="C2426" s="6" t="s">
        <v>2651</v>
      </c>
      <c r="D2426" s="7" t="s">
        <v>5436</v>
      </c>
      <c r="E2426" s="7" t="s">
        <v>5437</v>
      </c>
      <c r="F2426" s="8" t="s">
        <v>3910</v>
      </c>
      <c r="G2426" s="9">
        <v>60000</v>
      </c>
      <c r="H2426" s="10">
        <v>1999</v>
      </c>
      <c r="I2426" s="10">
        <v>1999</v>
      </c>
      <c r="J2426" s="11" t="s">
        <v>2652</v>
      </c>
      <c r="K2426" s="12">
        <v>60000</v>
      </c>
      <c r="L2426" s="12">
        <v>1</v>
      </c>
      <c r="M2426" s="33" t="str">
        <f>IF(_xlfn.XLOOKUP(C2426,Raw_Data_OS_23!$C$7:$C$4518,Raw_Data_OS_23!$G$7:$G$4518,"Paid/ Closed")="Paid/ Closed","Paid/ Closed", "Still_Outstanding")</f>
        <v>Still_Outstanding</v>
      </c>
      <c r="N2426" s="33">
        <f>IF(_xlfn.XLOOKUP(C2426,Raw_Data_Paid_23!$C$4:$C$2114,Raw_Data_Paid_23!$C$4:$C$2114,1)= 1,1,0)</f>
        <v>1</v>
      </c>
      <c r="O2426" t="str">
        <f>IF(M2426=$W$7,IF(AND(N2426,_xlfn.XLOOKUP(C2426,Raw_Data_OS_23!$C$7:$C$4518,Raw_Data_OS_23!$G$7:$G$4518,0)=G2426),"A",IF(_xlfn.XLOOKUP(C2426,Raw_Data_Paid_23!$C$4:$C$2114,Raw_Data_Paid_23!$C$4:$C$2114,"B1")="B1","B1","B2")),IF(_xlfn.XLOOKUP(C2426,Raw_Data_Paid_23!$C$4:$C$2114,Raw_Data_Paid_23!$C$4:$C$2114,"C1")="C1","C1","C2"))</f>
        <v>A</v>
      </c>
      <c r="P2426" t="str">
        <f t="shared" si="87"/>
        <v>1999AMotor Private</v>
      </c>
    </row>
    <row r="2427" spans="3:16" x14ac:dyDescent="0.35">
      <c r="C2427" s="6" t="s">
        <v>2653</v>
      </c>
      <c r="D2427" s="7" t="s">
        <v>5438</v>
      </c>
      <c r="E2427" s="7" t="s">
        <v>5439</v>
      </c>
      <c r="F2427" s="8" t="s">
        <v>3910</v>
      </c>
      <c r="G2427" s="9">
        <v>50000</v>
      </c>
      <c r="H2427" s="10">
        <v>1999</v>
      </c>
      <c r="I2427" s="10">
        <v>1999</v>
      </c>
      <c r="J2427" s="11" t="s">
        <v>2654</v>
      </c>
      <c r="K2427" s="12">
        <v>47500</v>
      </c>
      <c r="L2427" s="12">
        <v>1</v>
      </c>
      <c r="M2427" s="33" t="str">
        <f>IF(_xlfn.XLOOKUP(C2427,Raw_Data_OS_23!$C$7:$C$4518,Raw_Data_OS_23!$G$7:$G$4518,"Paid/ Closed")="Paid/ Closed","Paid/ Closed", "Still_Outstanding")</f>
        <v>Still_Outstanding</v>
      </c>
      <c r="N2427" s="33">
        <f>IF(_xlfn.XLOOKUP(C2427,Raw_Data_Paid_23!$C$4:$C$2114,Raw_Data_Paid_23!$C$4:$C$2114,1)= 1,1,0)</f>
        <v>1</v>
      </c>
      <c r="O2427" t="str">
        <f>IF(M2427=$W$7,IF(AND(N2427,_xlfn.XLOOKUP(C2427,Raw_Data_OS_23!$C$7:$C$4518,Raw_Data_OS_23!$G$7:$G$4518,0)=G2427),"A",IF(_xlfn.XLOOKUP(C2427,Raw_Data_Paid_23!$C$4:$C$2114,Raw_Data_Paid_23!$C$4:$C$2114,"B1")="B1","B1","B2")),IF(_xlfn.XLOOKUP(C2427,Raw_Data_Paid_23!$C$4:$C$2114,Raw_Data_Paid_23!$C$4:$C$2114,"C1")="C1","C1","C2"))</f>
        <v>A</v>
      </c>
      <c r="P2427" t="str">
        <f t="shared" si="87"/>
        <v>1999AMotor Private</v>
      </c>
    </row>
    <row r="2428" spans="3:16" x14ac:dyDescent="0.35">
      <c r="C2428" s="6" t="s">
        <v>2655</v>
      </c>
      <c r="D2428" s="7" t="s">
        <v>5440</v>
      </c>
      <c r="E2428" s="7" t="s">
        <v>5441</v>
      </c>
      <c r="F2428" s="8" t="s">
        <v>3910</v>
      </c>
      <c r="G2428" s="9">
        <v>56000</v>
      </c>
      <c r="H2428" s="10">
        <v>1998</v>
      </c>
      <c r="I2428" s="10">
        <v>1999</v>
      </c>
      <c r="J2428" s="11" t="s">
        <v>2656</v>
      </c>
      <c r="K2428" s="12">
        <v>50400</v>
      </c>
      <c r="L2428" s="12">
        <v>1</v>
      </c>
      <c r="M2428" s="33" t="str">
        <f>IF(_xlfn.XLOOKUP(C2428,Raw_Data_OS_23!$C$7:$C$4518,Raw_Data_OS_23!$G$7:$G$4518,"Paid/ Closed")="Paid/ Closed","Paid/ Closed", "Still_Outstanding")</f>
        <v>Still_Outstanding</v>
      </c>
      <c r="N2428" s="33">
        <f>IF(_xlfn.XLOOKUP(C2428,Raw_Data_Paid_23!$C$4:$C$2114,Raw_Data_Paid_23!$C$4:$C$2114,1)= 1,1,0)</f>
        <v>1</v>
      </c>
      <c r="O2428" t="str">
        <f>IF(M2428=$W$7,IF(AND(N2428,_xlfn.XLOOKUP(C2428,Raw_Data_OS_23!$C$7:$C$4518,Raw_Data_OS_23!$G$7:$G$4518,0)=G2428),"A",IF(_xlfn.XLOOKUP(C2428,Raw_Data_Paid_23!$C$4:$C$2114,Raw_Data_Paid_23!$C$4:$C$2114,"B1")="B1","B1","B2")),IF(_xlfn.XLOOKUP(C2428,Raw_Data_Paid_23!$C$4:$C$2114,Raw_Data_Paid_23!$C$4:$C$2114,"C1")="C1","C1","C2"))</f>
        <v>B1</v>
      </c>
      <c r="P2428" t="str">
        <f t="shared" si="87"/>
        <v>1998B1Motor Private</v>
      </c>
    </row>
    <row r="2429" spans="3:16" x14ac:dyDescent="0.35">
      <c r="C2429" s="6" t="s">
        <v>2657</v>
      </c>
      <c r="D2429" s="7" t="s">
        <v>5442</v>
      </c>
      <c r="E2429" s="7" t="s">
        <v>5443</v>
      </c>
      <c r="F2429" s="8" t="s">
        <v>3910</v>
      </c>
      <c r="G2429" s="9">
        <v>43223</v>
      </c>
      <c r="H2429" s="10">
        <v>2000</v>
      </c>
      <c r="I2429" s="10">
        <v>2000</v>
      </c>
      <c r="J2429" s="11" t="s">
        <v>2658</v>
      </c>
      <c r="K2429" s="12">
        <v>41061.85</v>
      </c>
      <c r="L2429" s="12">
        <v>1</v>
      </c>
      <c r="M2429" s="33" t="str">
        <f>IF(_xlfn.XLOOKUP(C2429,Raw_Data_OS_23!$C$7:$C$4518,Raw_Data_OS_23!$G$7:$G$4518,"Paid/ Closed")="Paid/ Closed","Paid/ Closed", "Still_Outstanding")</f>
        <v>Still_Outstanding</v>
      </c>
      <c r="N2429" s="33">
        <f>IF(_xlfn.XLOOKUP(C2429,Raw_Data_Paid_23!$C$4:$C$2114,Raw_Data_Paid_23!$C$4:$C$2114,1)= 1,1,0)</f>
        <v>1</v>
      </c>
      <c r="O2429" t="str">
        <f>IF(M2429=$W$7,IF(AND(N2429,_xlfn.XLOOKUP(C2429,Raw_Data_OS_23!$C$7:$C$4518,Raw_Data_OS_23!$G$7:$G$4518,0)=G2429),"A",IF(_xlfn.XLOOKUP(C2429,Raw_Data_Paid_23!$C$4:$C$2114,Raw_Data_Paid_23!$C$4:$C$2114,"B1")="B1","B1","B2")),IF(_xlfn.XLOOKUP(C2429,Raw_Data_Paid_23!$C$4:$C$2114,Raw_Data_Paid_23!$C$4:$C$2114,"C1")="C1","C1","C2"))</f>
        <v>B1</v>
      </c>
      <c r="P2429" t="str">
        <f t="shared" si="87"/>
        <v>2000B1Motor Private</v>
      </c>
    </row>
    <row r="2430" spans="3:16" x14ac:dyDescent="0.35">
      <c r="C2430" s="6" t="s">
        <v>2659</v>
      </c>
      <c r="D2430" s="7" t="s">
        <v>5444</v>
      </c>
      <c r="E2430" s="7" t="s">
        <v>5444</v>
      </c>
      <c r="F2430" s="8" t="s">
        <v>3910</v>
      </c>
      <c r="G2430" s="9">
        <v>50000</v>
      </c>
      <c r="H2430" s="10">
        <v>2000</v>
      </c>
      <c r="I2430" s="10">
        <v>2000</v>
      </c>
      <c r="J2430" s="11" t="s">
        <v>2660</v>
      </c>
      <c r="K2430" s="12">
        <v>47500</v>
      </c>
      <c r="L2430" s="12">
        <v>1</v>
      </c>
      <c r="M2430" s="33" t="str">
        <f>IF(_xlfn.XLOOKUP(C2430,Raw_Data_OS_23!$C$7:$C$4518,Raw_Data_OS_23!$G$7:$G$4518,"Paid/ Closed")="Paid/ Closed","Paid/ Closed", "Still_Outstanding")</f>
        <v>Still_Outstanding</v>
      </c>
      <c r="N2430" s="33">
        <f>IF(_xlfn.XLOOKUP(C2430,Raw_Data_Paid_23!$C$4:$C$2114,Raw_Data_Paid_23!$C$4:$C$2114,1)= 1,1,0)</f>
        <v>1</v>
      </c>
      <c r="O2430" t="str">
        <f>IF(M2430=$W$7,IF(AND(N2430,_xlfn.XLOOKUP(C2430,Raw_Data_OS_23!$C$7:$C$4518,Raw_Data_OS_23!$G$7:$G$4518,0)=G2430),"A",IF(_xlfn.XLOOKUP(C2430,Raw_Data_Paid_23!$C$4:$C$2114,Raw_Data_Paid_23!$C$4:$C$2114,"B1")="B1","B1","B2")),IF(_xlfn.XLOOKUP(C2430,Raw_Data_Paid_23!$C$4:$C$2114,Raw_Data_Paid_23!$C$4:$C$2114,"C1")="C1","C1","C2"))</f>
        <v>B1</v>
      </c>
      <c r="P2430" t="str">
        <f t="shared" si="87"/>
        <v>2000B1Motor Private</v>
      </c>
    </row>
    <row r="2431" spans="3:16" x14ac:dyDescent="0.35">
      <c r="C2431" s="6" t="s">
        <v>2661</v>
      </c>
      <c r="D2431" s="7" t="s">
        <v>5445</v>
      </c>
      <c r="E2431" s="7" t="s">
        <v>5446</v>
      </c>
      <c r="F2431" s="8" t="s">
        <v>3910</v>
      </c>
      <c r="G2431" s="9">
        <v>40000</v>
      </c>
      <c r="H2431" s="10">
        <v>2000</v>
      </c>
      <c r="I2431" s="10">
        <v>2000</v>
      </c>
      <c r="J2431" s="11" t="s">
        <v>2662</v>
      </c>
      <c r="K2431" s="12">
        <v>38000</v>
      </c>
      <c r="L2431" s="12">
        <v>1</v>
      </c>
      <c r="M2431" s="33" t="str">
        <f>IF(_xlfn.XLOOKUP(C2431,Raw_Data_OS_23!$C$7:$C$4518,Raw_Data_OS_23!$G$7:$G$4518,"Paid/ Closed")="Paid/ Closed","Paid/ Closed", "Still_Outstanding")</f>
        <v>Still_Outstanding</v>
      </c>
      <c r="N2431" s="33">
        <f>IF(_xlfn.XLOOKUP(C2431,Raw_Data_Paid_23!$C$4:$C$2114,Raw_Data_Paid_23!$C$4:$C$2114,1)= 1,1,0)</f>
        <v>1</v>
      </c>
      <c r="O2431" t="str">
        <f>IF(M2431=$W$7,IF(AND(N2431,_xlfn.XLOOKUP(C2431,Raw_Data_OS_23!$C$7:$C$4518,Raw_Data_OS_23!$G$7:$G$4518,0)=G2431),"A",IF(_xlfn.XLOOKUP(C2431,Raw_Data_Paid_23!$C$4:$C$2114,Raw_Data_Paid_23!$C$4:$C$2114,"B1")="B1","B1","B2")),IF(_xlfn.XLOOKUP(C2431,Raw_Data_Paid_23!$C$4:$C$2114,Raw_Data_Paid_23!$C$4:$C$2114,"C1")="C1","C1","C2"))</f>
        <v>A</v>
      </c>
      <c r="P2431" t="str">
        <f t="shared" si="87"/>
        <v>2000AMotor Private</v>
      </c>
    </row>
    <row r="2432" spans="3:16" x14ac:dyDescent="0.35">
      <c r="C2432" s="6" t="s">
        <v>2663</v>
      </c>
      <c r="D2432" s="7" t="s">
        <v>5447</v>
      </c>
      <c r="E2432" s="7" t="s">
        <v>5448</v>
      </c>
      <c r="F2432" s="8" t="s">
        <v>3908</v>
      </c>
      <c r="G2432" s="9">
        <v>29000</v>
      </c>
      <c r="H2432" s="10">
        <v>2000</v>
      </c>
      <c r="I2432" s="10">
        <v>2000</v>
      </c>
      <c r="J2432" s="11" t="s">
        <v>2664</v>
      </c>
      <c r="K2432" s="12">
        <v>29000</v>
      </c>
      <c r="L2432" s="12">
        <v>1</v>
      </c>
      <c r="M2432" s="33" t="str">
        <f>IF(_xlfn.XLOOKUP(C2432,Raw_Data_OS_23!$C$7:$C$4518,Raw_Data_OS_23!$G$7:$G$4518,"Paid/ Closed")="Paid/ Closed","Paid/ Closed", "Still_Outstanding")</f>
        <v>Still_Outstanding</v>
      </c>
      <c r="N2432" s="33">
        <f>IF(_xlfn.XLOOKUP(C2432,Raw_Data_Paid_23!$C$4:$C$2114,Raw_Data_Paid_23!$C$4:$C$2114,1)= 1,1,0)</f>
        <v>1</v>
      </c>
      <c r="O2432" t="str">
        <f>IF(M2432=$W$7,IF(AND(N2432,_xlfn.XLOOKUP(C2432,Raw_Data_OS_23!$C$7:$C$4518,Raw_Data_OS_23!$G$7:$G$4518,0)=G2432),"A",IF(_xlfn.XLOOKUP(C2432,Raw_Data_Paid_23!$C$4:$C$2114,Raw_Data_Paid_23!$C$4:$C$2114,"B1")="B1","B1","B2")),IF(_xlfn.XLOOKUP(C2432,Raw_Data_Paid_23!$C$4:$C$2114,Raw_Data_Paid_23!$C$4:$C$2114,"C1")="C1","C1","C2"))</f>
        <v>A</v>
      </c>
      <c r="P2432" t="str">
        <f t="shared" si="87"/>
        <v>2000AMotor Commercial</v>
      </c>
    </row>
    <row r="2433" spans="3:16" x14ac:dyDescent="0.35">
      <c r="C2433" s="6" t="s">
        <v>2665</v>
      </c>
      <c r="D2433" s="7" t="s">
        <v>5449</v>
      </c>
      <c r="E2433" s="7" t="s">
        <v>5450</v>
      </c>
      <c r="F2433" s="8" t="s">
        <v>3910</v>
      </c>
      <c r="G2433" s="9">
        <v>3481</v>
      </c>
      <c r="H2433" s="10">
        <v>2001</v>
      </c>
      <c r="I2433" s="10">
        <v>2001</v>
      </c>
      <c r="J2433" s="11" t="s">
        <v>2666</v>
      </c>
      <c r="K2433" s="12">
        <v>3481</v>
      </c>
      <c r="L2433" s="12">
        <v>1</v>
      </c>
      <c r="M2433" s="33" t="str">
        <f>IF(_xlfn.XLOOKUP(C2433,Raw_Data_OS_23!$C$7:$C$4518,Raw_Data_OS_23!$G$7:$G$4518,"Paid/ Closed")="Paid/ Closed","Paid/ Closed", "Still_Outstanding")</f>
        <v>Paid/ Closed</v>
      </c>
      <c r="N2433" s="33">
        <f>IF(_xlfn.XLOOKUP(C2433,Raw_Data_Paid_23!$C$4:$C$2114,Raw_Data_Paid_23!$C$4:$C$2114,1)= 1,1,0)</f>
        <v>1</v>
      </c>
      <c r="O2433" t="str">
        <f>IF(M2433=$W$7,IF(AND(N2433,_xlfn.XLOOKUP(C2433,Raw_Data_OS_23!$C$7:$C$4518,Raw_Data_OS_23!$G$7:$G$4518,0)=G2433),"A",IF(_xlfn.XLOOKUP(C2433,Raw_Data_Paid_23!$C$4:$C$2114,Raw_Data_Paid_23!$C$4:$C$2114,"B1")="B1","B1","B2")),IF(_xlfn.XLOOKUP(C2433,Raw_Data_Paid_23!$C$4:$C$2114,Raw_Data_Paid_23!$C$4:$C$2114,"C1")="C1","C1","C2"))</f>
        <v>C1</v>
      </c>
      <c r="P2433" t="str">
        <f t="shared" si="87"/>
        <v>2001C1Motor Private</v>
      </c>
    </row>
    <row r="2434" spans="3:16" x14ac:dyDescent="0.35">
      <c r="C2434" s="6" t="s">
        <v>2667</v>
      </c>
      <c r="D2434" s="7" t="s">
        <v>5451</v>
      </c>
      <c r="E2434" s="7" t="s">
        <v>5452</v>
      </c>
      <c r="F2434" s="8" t="s">
        <v>3910</v>
      </c>
      <c r="G2434" s="9">
        <v>10000</v>
      </c>
      <c r="H2434" s="10">
        <v>2001</v>
      </c>
      <c r="I2434" s="10">
        <v>2001</v>
      </c>
      <c r="J2434" s="11" t="s">
        <v>2668</v>
      </c>
      <c r="K2434" s="12">
        <v>10000</v>
      </c>
      <c r="L2434" s="12">
        <v>1</v>
      </c>
      <c r="M2434" s="33" t="str">
        <f>IF(_xlfn.XLOOKUP(C2434,Raw_Data_OS_23!$C$7:$C$4518,Raw_Data_OS_23!$G$7:$G$4518,"Paid/ Closed")="Paid/ Closed","Paid/ Closed", "Still_Outstanding")</f>
        <v>Still_Outstanding</v>
      </c>
      <c r="N2434" s="33">
        <f>IF(_xlfn.XLOOKUP(C2434,Raw_Data_Paid_23!$C$4:$C$2114,Raw_Data_Paid_23!$C$4:$C$2114,1)= 1,1,0)</f>
        <v>1</v>
      </c>
      <c r="O2434" t="str">
        <f>IF(M2434=$W$7,IF(AND(N2434,_xlfn.XLOOKUP(C2434,Raw_Data_OS_23!$C$7:$C$4518,Raw_Data_OS_23!$G$7:$G$4518,0)=G2434),"A",IF(_xlfn.XLOOKUP(C2434,Raw_Data_Paid_23!$C$4:$C$2114,Raw_Data_Paid_23!$C$4:$C$2114,"B1")="B1","B1","B2")),IF(_xlfn.XLOOKUP(C2434,Raw_Data_Paid_23!$C$4:$C$2114,Raw_Data_Paid_23!$C$4:$C$2114,"C1")="C1","C1","C2"))</f>
        <v>A</v>
      </c>
      <c r="P2434" t="str">
        <f t="shared" si="87"/>
        <v>2001AMotor Private</v>
      </c>
    </row>
    <row r="2435" spans="3:16" x14ac:dyDescent="0.35">
      <c r="C2435" s="6" t="s">
        <v>2669</v>
      </c>
      <c r="D2435" s="7" t="s">
        <v>5453</v>
      </c>
      <c r="E2435" s="7" t="s">
        <v>5454</v>
      </c>
      <c r="F2435" s="8" t="s">
        <v>3908</v>
      </c>
      <c r="G2435" s="9">
        <v>20000</v>
      </c>
      <c r="H2435" s="10">
        <v>2001</v>
      </c>
      <c r="I2435" s="10">
        <v>2001</v>
      </c>
      <c r="J2435" s="11" t="s">
        <v>2155</v>
      </c>
      <c r="K2435" s="12">
        <v>20000</v>
      </c>
      <c r="L2435" s="12">
        <v>1</v>
      </c>
      <c r="M2435" s="33" t="str">
        <f>IF(_xlfn.XLOOKUP(C2435,Raw_Data_OS_23!$C$7:$C$4518,Raw_Data_OS_23!$G$7:$G$4518,"Paid/ Closed")="Paid/ Closed","Paid/ Closed", "Still_Outstanding")</f>
        <v>Still_Outstanding</v>
      </c>
      <c r="N2435" s="33">
        <f>IF(_xlfn.XLOOKUP(C2435,Raw_Data_Paid_23!$C$4:$C$2114,Raw_Data_Paid_23!$C$4:$C$2114,1)= 1,1,0)</f>
        <v>1</v>
      </c>
      <c r="O2435" t="str">
        <f>IF(M2435=$W$7,IF(AND(N2435,_xlfn.XLOOKUP(C2435,Raw_Data_OS_23!$C$7:$C$4518,Raw_Data_OS_23!$G$7:$G$4518,0)=G2435),"A",IF(_xlfn.XLOOKUP(C2435,Raw_Data_Paid_23!$C$4:$C$2114,Raw_Data_Paid_23!$C$4:$C$2114,"B1")="B1","B1","B2")),IF(_xlfn.XLOOKUP(C2435,Raw_Data_Paid_23!$C$4:$C$2114,Raw_Data_Paid_23!$C$4:$C$2114,"C1")="C1","C1","C2"))</f>
        <v>A</v>
      </c>
      <c r="P2435" t="str">
        <f t="shared" si="87"/>
        <v>2001AMotor Commercial</v>
      </c>
    </row>
    <row r="2436" spans="3:16" x14ac:dyDescent="0.35">
      <c r="C2436" s="6" t="s">
        <v>2670</v>
      </c>
      <c r="D2436" s="7" t="s">
        <v>5455</v>
      </c>
      <c r="E2436" s="7" t="s">
        <v>5456</v>
      </c>
      <c r="F2436" s="8" t="s">
        <v>3910</v>
      </c>
      <c r="G2436" s="9">
        <v>20000</v>
      </c>
      <c r="H2436" s="10">
        <v>2002</v>
      </c>
      <c r="I2436" s="10">
        <v>2002</v>
      </c>
      <c r="J2436" s="11" t="s">
        <v>2671</v>
      </c>
      <c r="K2436" s="12">
        <v>20000</v>
      </c>
      <c r="L2436" s="12">
        <v>1</v>
      </c>
      <c r="M2436" s="33" t="str">
        <f>IF(_xlfn.XLOOKUP(C2436,Raw_Data_OS_23!$C$7:$C$4518,Raw_Data_OS_23!$G$7:$G$4518,"Paid/ Closed")="Paid/ Closed","Paid/ Closed", "Still_Outstanding")</f>
        <v>Still_Outstanding</v>
      </c>
      <c r="N2436" s="33">
        <f>IF(_xlfn.XLOOKUP(C2436,Raw_Data_Paid_23!$C$4:$C$2114,Raw_Data_Paid_23!$C$4:$C$2114,1)= 1,1,0)</f>
        <v>1</v>
      </c>
      <c r="O2436" t="str">
        <f>IF(M2436=$W$7,IF(AND(N2436,_xlfn.XLOOKUP(C2436,Raw_Data_OS_23!$C$7:$C$4518,Raw_Data_OS_23!$G$7:$G$4518,0)=G2436),"A",IF(_xlfn.XLOOKUP(C2436,Raw_Data_Paid_23!$C$4:$C$2114,Raw_Data_Paid_23!$C$4:$C$2114,"B1")="B1","B1","B2")),IF(_xlfn.XLOOKUP(C2436,Raw_Data_Paid_23!$C$4:$C$2114,Raw_Data_Paid_23!$C$4:$C$2114,"C1")="C1","C1","C2"))</f>
        <v>B1</v>
      </c>
      <c r="P2436" t="str">
        <f t="shared" si="87"/>
        <v>2002B1Motor Private</v>
      </c>
    </row>
    <row r="2437" spans="3:16" x14ac:dyDescent="0.35">
      <c r="C2437" s="6" t="s">
        <v>2672</v>
      </c>
      <c r="D2437" s="7" t="s">
        <v>5457</v>
      </c>
      <c r="E2437" s="7" t="s">
        <v>5458</v>
      </c>
      <c r="F2437" s="8" t="s">
        <v>3910</v>
      </c>
      <c r="G2437" s="9">
        <v>55360</v>
      </c>
      <c r="H2437" s="10">
        <v>2002</v>
      </c>
      <c r="I2437" s="10">
        <v>2002</v>
      </c>
      <c r="J2437" s="11" t="s">
        <v>2671</v>
      </c>
      <c r="K2437" s="12">
        <v>55360</v>
      </c>
      <c r="L2437" s="12">
        <v>1</v>
      </c>
      <c r="M2437" s="33" t="str">
        <f>IF(_xlfn.XLOOKUP(C2437,Raw_Data_OS_23!$C$7:$C$4518,Raw_Data_OS_23!$G$7:$G$4518,"Paid/ Closed")="Paid/ Closed","Paid/ Closed", "Still_Outstanding")</f>
        <v>Still_Outstanding</v>
      </c>
      <c r="N2437" s="33">
        <f>IF(_xlfn.XLOOKUP(C2437,Raw_Data_Paid_23!$C$4:$C$2114,Raw_Data_Paid_23!$C$4:$C$2114,1)= 1,1,0)</f>
        <v>1</v>
      </c>
      <c r="O2437" t="str">
        <f>IF(M2437=$W$7,IF(AND(N2437,_xlfn.XLOOKUP(C2437,Raw_Data_OS_23!$C$7:$C$4518,Raw_Data_OS_23!$G$7:$G$4518,0)=G2437),"A",IF(_xlfn.XLOOKUP(C2437,Raw_Data_Paid_23!$C$4:$C$2114,Raw_Data_Paid_23!$C$4:$C$2114,"B1")="B1","B1","B2")),IF(_xlfn.XLOOKUP(C2437,Raw_Data_Paid_23!$C$4:$C$2114,Raw_Data_Paid_23!$C$4:$C$2114,"C1")="C1","C1","C2"))</f>
        <v>A</v>
      </c>
      <c r="P2437" t="str">
        <f t="shared" si="87"/>
        <v>2002AMotor Private</v>
      </c>
    </row>
    <row r="2438" spans="3:16" x14ac:dyDescent="0.35">
      <c r="C2438" s="6" t="s">
        <v>2673</v>
      </c>
      <c r="D2438" s="7" t="s">
        <v>5459</v>
      </c>
      <c r="E2438" s="7" t="s">
        <v>5460</v>
      </c>
      <c r="F2438" s="8" t="s">
        <v>3910</v>
      </c>
      <c r="G2438" s="9">
        <v>28620</v>
      </c>
      <c r="H2438" s="10">
        <v>2002</v>
      </c>
      <c r="I2438" s="10">
        <v>2002</v>
      </c>
      <c r="J2438" s="11" t="s">
        <v>2674</v>
      </c>
      <c r="K2438" s="12">
        <v>28620</v>
      </c>
      <c r="L2438" s="12">
        <v>1</v>
      </c>
      <c r="M2438" s="33" t="str">
        <f>IF(_xlfn.XLOOKUP(C2438,Raw_Data_OS_23!$C$7:$C$4518,Raw_Data_OS_23!$G$7:$G$4518,"Paid/ Closed")="Paid/ Closed","Paid/ Closed", "Still_Outstanding")</f>
        <v>Still_Outstanding</v>
      </c>
      <c r="N2438" s="33">
        <f>IF(_xlfn.XLOOKUP(C2438,Raw_Data_Paid_23!$C$4:$C$2114,Raw_Data_Paid_23!$C$4:$C$2114,1)= 1,1,0)</f>
        <v>1</v>
      </c>
      <c r="O2438" t="str">
        <f>IF(M2438=$W$7,IF(AND(N2438,_xlfn.XLOOKUP(C2438,Raw_Data_OS_23!$C$7:$C$4518,Raw_Data_OS_23!$G$7:$G$4518,0)=G2438),"A",IF(_xlfn.XLOOKUP(C2438,Raw_Data_Paid_23!$C$4:$C$2114,Raw_Data_Paid_23!$C$4:$C$2114,"B1")="B1","B1","B2")),IF(_xlfn.XLOOKUP(C2438,Raw_Data_Paid_23!$C$4:$C$2114,Raw_Data_Paid_23!$C$4:$C$2114,"C1")="C1","C1","C2"))</f>
        <v>A</v>
      </c>
      <c r="P2438" t="str">
        <f t="shared" ref="P2438:P2501" si="88">H2438&amp;O2438&amp;F2438</f>
        <v>2002AMotor Private</v>
      </c>
    </row>
    <row r="2439" spans="3:16" x14ac:dyDescent="0.35">
      <c r="C2439" s="6" t="s">
        <v>2675</v>
      </c>
      <c r="D2439" s="7" t="s">
        <v>5461</v>
      </c>
      <c r="E2439" s="7" t="s">
        <v>5462</v>
      </c>
      <c r="F2439" s="8" t="s">
        <v>3910</v>
      </c>
      <c r="G2439" s="9">
        <v>39340</v>
      </c>
      <c r="H2439" s="10">
        <v>2002</v>
      </c>
      <c r="I2439" s="10">
        <v>2002</v>
      </c>
      <c r="J2439" s="11" t="s">
        <v>2671</v>
      </c>
      <c r="K2439" s="12">
        <v>39340</v>
      </c>
      <c r="L2439" s="12">
        <v>1</v>
      </c>
      <c r="M2439" s="33" t="str">
        <f>IF(_xlfn.XLOOKUP(C2439,Raw_Data_OS_23!$C$7:$C$4518,Raw_Data_OS_23!$G$7:$G$4518,"Paid/ Closed")="Paid/ Closed","Paid/ Closed", "Still_Outstanding")</f>
        <v>Still_Outstanding</v>
      </c>
      <c r="N2439" s="33">
        <f>IF(_xlfn.XLOOKUP(C2439,Raw_Data_Paid_23!$C$4:$C$2114,Raw_Data_Paid_23!$C$4:$C$2114,1)= 1,1,0)</f>
        <v>1</v>
      </c>
      <c r="O2439" t="str">
        <f>IF(M2439=$W$7,IF(AND(N2439,_xlfn.XLOOKUP(C2439,Raw_Data_OS_23!$C$7:$C$4518,Raw_Data_OS_23!$G$7:$G$4518,0)=G2439),"A",IF(_xlfn.XLOOKUP(C2439,Raw_Data_Paid_23!$C$4:$C$2114,Raw_Data_Paid_23!$C$4:$C$2114,"B1")="B1","B1","B2")),IF(_xlfn.XLOOKUP(C2439,Raw_Data_Paid_23!$C$4:$C$2114,Raw_Data_Paid_23!$C$4:$C$2114,"C1")="C1","C1","C2"))</f>
        <v>A</v>
      </c>
      <c r="P2439" t="str">
        <f t="shared" si="88"/>
        <v>2002AMotor Private</v>
      </c>
    </row>
    <row r="2440" spans="3:16" x14ac:dyDescent="0.35">
      <c r="C2440" s="6" t="s">
        <v>2676</v>
      </c>
      <c r="D2440" s="7" t="s">
        <v>5463</v>
      </c>
      <c r="E2440" s="7" t="s">
        <v>5464</v>
      </c>
      <c r="F2440" s="8" t="s">
        <v>3910</v>
      </c>
      <c r="G2440" s="9">
        <v>5000</v>
      </c>
      <c r="H2440" s="10">
        <v>2002</v>
      </c>
      <c r="I2440" s="10">
        <v>2002</v>
      </c>
      <c r="J2440" s="11" t="s">
        <v>2674</v>
      </c>
      <c r="K2440" s="12">
        <v>5000</v>
      </c>
      <c r="L2440" s="12">
        <v>1</v>
      </c>
      <c r="M2440" s="33" t="str">
        <f>IF(_xlfn.XLOOKUP(C2440,Raw_Data_OS_23!$C$7:$C$4518,Raw_Data_OS_23!$G$7:$G$4518,"Paid/ Closed")="Paid/ Closed","Paid/ Closed", "Still_Outstanding")</f>
        <v>Still_Outstanding</v>
      </c>
      <c r="N2440" s="33">
        <f>IF(_xlfn.XLOOKUP(C2440,Raw_Data_Paid_23!$C$4:$C$2114,Raw_Data_Paid_23!$C$4:$C$2114,1)= 1,1,0)</f>
        <v>1</v>
      </c>
      <c r="O2440" t="str">
        <f>IF(M2440=$W$7,IF(AND(N2440,_xlfn.XLOOKUP(C2440,Raw_Data_OS_23!$C$7:$C$4518,Raw_Data_OS_23!$G$7:$G$4518,0)=G2440),"A",IF(_xlfn.XLOOKUP(C2440,Raw_Data_Paid_23!$C$4:$C$2114,Raw_Data_Paid_23!$C$4:$C$2114,"B1")="B1","B1","B2")),IF(_xlfn.XLOOKUP(C2440,Raw_Data_Paid_23!$C$4:$C$2114,Raw_Data_Paid_23!$C$4:$C$2114,"C1")="C1","C1","C2"))</f>
        <v>A</v>
      </c>
      <c r="P2440" t="str">
        <f t="shared" si="88"/>
        <v>2002AMotor Private</v>
      </c>
    </row>
    <row r="2441" spans="3:16" x14ac:dyDescent="0.35">
      <c r="C2441" s="6" t="s">
        <v>2677</v>
      </c>
      <c r="D2441" s="7" t="s">
        <v>5465</v>
      </c>
      <c r="E2441" s="7" t="s">
        <v>5466</v>
      </c>
      <c r="F2441" s="8" t="s">
        <v>3910</v>
      </c>
      <c r="G2441" s="9">
        <v>26495</v>
      </c>
      <c r="H2441" s="10">
        <v>2002</v>
      </c>
      <c r="I2441" s="10">
        <v>2002</v>
      </c>
      <c r="J2441" s="11" t="s">
        <v>2678</v>
      </c>
      <c r="K2441" s="12">
        <v>26495</v>
      </c>
      <c r="L2441" s="12">
        <v>1</v>
      </c>
      <c r="M2441" s="33" t="str">
        <f>IF(_xlfn.XLOOKUP(C2441,Raw_Data_OS_23!$C$7:$C$4518,Raw_Data_OS_23!$G$7:$G$4518,"Paid/ Closed")="Paid/ Closed","Paid/ Closed", "Still_Outstanding")</f>
        <v>Still_Outstanding</v>
      </c>
      <c r="N2441" s="33">
        <f>IF(_xlfn.XLOOKUP(C2441,Raw_Data_Paid_23!$C$4:$C$2114,Raw_Data_Paid_23!$C$4:$C$2114,1)= 1,1,0)</f>
        <v>1</v>
      </c>
      <c r="O2441" t="str">
        <f>IF(M2441=$W$7,IF(AND(N2441,_xlfn.XLOOKUP(C2441,Raw_Data_OS_23!$C$7:$C$4518,Raw_Data_OS_23!$G$7:$G$4518,0)=G2441),"A",IF(_xlfn.XLOOKUP(C2441,Raw_Data_Paid_23!$C$4:$C$2114,Raw_Data_Paid_23!$C$4:$C$2114,"B1")="B1","B1","B2")),IF(_xlfn.XLOOKUP(C2441,Raw_Data_Paid_23!$C$4:$C$2114,Raw_Data_Paid_23!$C$4:$C$2114,"C1")="C1","C1","C2"))</f>
        <v>B1</v>
      </c>
      <c r="P2441" t="str">
        <f t="shared" si="88"/>
        <v>2002B1Motor Private</v>
      </c>
    </row>
    <row r="2442" spans="3:16" x14ac:dyDescent="0.35">
      <c r="C2442" s="6" t="s">
        <v>2679</v>
      </c>
      <c r="D2442" s="7" t="s">
        <v>5467</v>
      </c>
      <c r="E2442" s="7" t="s">
        <v>5468</v>
      </c>
      <c r="F2442" s="8" t="s">
        <v>3908</v>
      </c>
      <c r="G2442" s="9">
        <v>100000</v>
      </c>
      <c r="H2442" s="10">
        <v>2002</v>
      </c>
      <c r="I2442" s="10">
        <v>2002</v>
      </c>
      <c r="J2442" s="11" t="s">
        <v>2678</v>
      </c>
      <c r="K2442" s="12">
        <v>100000</v>
      </c>
      <c r="L2442" s="12">
        <v>1</v>
      </c>
      <c r="M2442" s="33" t="str">
        <f>IF(_xlfn.XLOOKUP(C2442,Raw_Data_OS_23!$C$7:$C$4518,Raw_Data_OS_23!$G$7:$G$4518,"Paid/ Closed")="Paid/ Closed","Paid/ Closed", "Still_Outstanding")</f>
        <v>Paid/ Closed</v>
      </c>
      <c r="N2442" s="33">
        <f>IF(_xlfn.XLOOKUP(C2442,Raw_Data_Paid_23!$C$4:$C$2114,Raw_Data_Paid_23!$C$4:$C$2114,1)= 1,1,0)</f>
        <v>1</v>
      </c>
      <c r="O2442" t="str">
        <f>IF(M2442=$W$7,IF(AND(N2442,_xlfn.XLOOKUP(C2442,Raw_Data_OS_23!$C$7:$C$4518,Raw_Data_OS_23!$G$7:$G$4518,0)=G2442),"A",IF(_xlfn.XLOOKUP(C2442,Raw_Data_Paid_23!$C$4:$C$2114,Raw_Data_Paid_23!$C$4:$C$2114,"B1")="B1","B1","B2")),IF(_xlfn.XLOOKUP(C2442,Raw_Data_Paid_23!$C$4:$C$2114,Raw_Data_Paid_23!$C$4:$C$2114,"C1")="C1","C1","C2"))</f>
        <v>C1</v>
      </c>
      <c r="P2442" t="str">
        <f t="shared" si="88"/>
        <v>2002C1Motor Commercial</v>
      </c>
    </row>
    <row r="2443" spans="3:16" x14ac:dyDescent="0.35">
      <c r="C2443" s="6" t="s">
        <v>2680</v>
      </c>
      <c r="D2443" s="7" t="s">
        <v>5469</v>
      </c>
      <c r="E2443" s="7" t="s">
        <v>5470</v>
      </c>
      <c r="F2443" s="8" t="s">
        <v>3910</v>
      </c>
      <c r="G2443" s="9">
        <v>70000</v>
      </c>
      <c r="H2443" s="10">
        <v>2001</v>
      </c>
      <c r="I2443" s="10">
        <v>2002</v>
      </c>
      <c r="J2443" s="11" t="s">
        <v>2155</v>
      </c>
      <c r="K2443" s="12">
        <v>70000</v>
      </c>
      <c r="L2443" s="12">
        <v>1</v>
      </c>
      <c r="M2443" s="33" t="str">
        <f>IF(_xlfn.XLOOKUP(C2443,Raw_Data_OS_23!$C$7:$C$4518,Raw_Data_OS_23!$G$7:$G$4518,"Paid/ Closed")="Paid/ Closed","Paid/ Closed", "Still_Outstanding")</f>
        <v>Paid/ Closed</v>
      </c>
      <c r="N2443" s="33">
        <f>IF(_xlfn.XLOOKUP(C2443,Raw_Data_Paid_23!$C$4:$C$2114,Raw_Data_Paid_23!$C$4:$C$2114,1)= 1,1,0)</f>
        <v>1</v>
      </c>
      <c r="O2443" t="str">
        <f>IF(M2443=$W$7,IF(AND(N2443,_xlfn.XLOOKUP(C2443,Raw_Data_OS_23!$C$7:$C$4518,Raw_Data_OS_23!$G$7:$G$4518,0)=G2443),"A",IF(_xlfn.XLOOKUP(C2443,Raw_Data_Paid_23!$C$4:$C$2114,Raw_Data_Paid_23!$C$4:$C$2114,"B1")="B1","B1","B2")),IF(_xlfn.XLOOKUP(C2443,Raw_Data_Paid_23!$C$4:$C$2114,Raw_Data_Paid_23!$C$4:$C$2114,"C1")="C1","C1","C2"))</f>
        <v>C1</v>
      </c>
      <c r="P2443" t="str">
        <f t="shared" si="88"/>
        <v>2001C1Motor Private</v>
      </c>
    </row>
    <row r="2444" spans="3:16" x14ac:dyDescent="0.35">
      <c r="C2444" s="6" t="s">
        <v>2681</v>
      </c>
      <c r="D2444" s="7" t="s">
        <v>5471</v>
      </c>
      <c r="E2444" s="7" t="s">
        <v>5472</v>
      </c>
      <c r="F2444" s="8" t="s">
        <v>3908</v>
      </c>
      <c r="G2444" s="9">
        <v>100000</v>
      </c>
      <c r="H2444" s="10">
        <v>2003</v>
      </c>
      <c r="I2444" s="10">
        <v>2003</v>
      </c>
      <c r="J2444" s="11" t="s">
        <v>2195</v>
      </c>
      <c r="K2444" s="12">
        <v>100000</v>
      </c>
      <c r="L2444" s="12">
        <v>1</v>
      </c>
      <c r="M2444" s="33" t="str">
        <f>IF(_xlfn.XLOOKUP(C2444,Raw_Data_OS_23!$C$7:$C$4518,Raw_Data_OS_23!$G$7:$G$4518,"Paid/ Closed")="Paid/ Closed","Paid/ Closed", "Still_Outstanding")</f>
        <v>Still_Outstanding</v>
      </c>
      <c r="N2444" s="33">
        <f>IF(_xlfn.XLOOKUP(C2444,Raw_Data_Paid_23!$C$4:$C$2114,Raw_Data_Paid_23!$C$4:$C$2114,1)= 1,1,0)</f>
        <v>1</v>
      </c>
      <c r="O2444" t="str">
        <f>IF(M2444=$W$7,IF(AND(N2444,_xlfn.XLOOKUP(C2444,Raw_Data_OS_23!$C$7:$C$4518,Raw_Data_OS_23!$G$7:$G$4518,0)=G2444),"A",IF(_xlfn.XLOOKUP(C2444,Raw_Data_Paid_23!$C$4:$C$2114,Raw_Data_Paid_23!$C$4:$C$2114,"B1")="B1","B1","B2")),IF(_xlfn.XLOOKUP(C2444,Raw_Data_Paid_23!$C$4:$C$2114,Raw_Data_Paid_23!$C$4:$C$2114,"C1")="C1","C1","C2"))</f>
        <v>B1</v>
      </c>
      <c r="P2444" t="str">
        <f t="shared" si="88"/>
        <v>2003B1Motor Commercial</v>
      </c>
    </row>
    <row r="2445" spans="3:16" x14ac:dyDescent="0.35">
      <c r="C2445" s="6" t="s">
        <v>2682</v>
      </c>
      <c r="D2445" s="7" t="s">
        <v>5473</v>
      </c>
      <c r="E2445" s="7" t="s">
        <v>5474</v>
      </c>
      <c r="F2445" s="8" t="s">
        <v>3910</v>
      </c>
      <c r="G2445" s="9">
        <v>27522</v>
      </c>
      <c r="H2445" s="10">
        <v>2003</v>
      </c>
      <c r="I2445" s="10">
        <v>2003</v>
      </c>
      <c r="J2445" s="11" t="s">
        <v>2157</v>
      </c>
      <c r="K2445" s="12">
        <v>27522</v>
      </c>
      <c r="L2445" s="12">
        <v>1</v>
      </c>
      <c r="M2445" s="33" t="str">
        <f>IF(_xlfn.XLOOKUP(C2445,Raw_Data_OS_23!$C$7:$C$4518,Raw_Data_OS_23!$G$7:$G$4518,"Paid/ Closed")="Paid/ Closed","Paid/ Closed", "Still_Outstanding")</f>
        <v>Still_Outstanding</v>
      </c>
      <c r="N2445" s="33">
        <f>IF(_xlfn.XLOOKUP(C2445,Raw_Data_Paid_23!$C$4:$C$2114,Raw_Data_Paid_23!$C$4:$C$2114,1)= 1,1,0)</f>
        <v>1</v>
      </c>
      <c r="O2445" t="str">
        <f>IF(M2445=$W$7,IF(AND(N2445,_xlfn.XLOOKUP(C2445,Raw_Data_OS_23!$C$7:$C$4518,Raw_Data_OS_23!$G$7:$G$4518,0)=G2445),"A",IF(_xlfn.XLOOKUP(C2445,Raw_Data_Paid_23!$C$4:$C$2114,Raw_Data_Paid_23!$C$4:$C$2114,"B1")="B1","B1","B2")),IF(_xlfn.XLOOKUP(C2445,Raw_Data_Paid_23!$C$4:$C$2114,Raw_Data_Paid_23!$C$4:$C$2114,"C1")="C1","C1","C2"))</f>
        <v>A</v>
      </c>
      <c r="P2445" t="str">
        <f t="shared" si="88"/>
        <v>2003AMotor Private</v>
      </c>
    </row>
    <row r="2446" spans="3:16" x14ac:dyDescent="0.35">
      <c r="C2446" s="6" t="s">
        <v>2683</v>
      </c>
      <c r="D2446" s="7" t="s">
        <v>5475</v>
      </c>
      <c r="E2446" s="7" t="s">
        <v>5476</v>
      </c>
      <c r="F2446" s="8" t="s">
        <v>3910</v>
      </c>
      <c r="G2446" s="9">
        <v>53560</v>
      </c>
      <c r="H2446" s="10">
        <v>2003</v>
      </c>
      <c r="I2446" s="10">
        <v>2003</v>
      </c>
      <c r="J2446" s="11" t="s">
        <v>2157</v>
      </c>
      <c r="K2446" s="12">
        <v>53560</v>
      </c>
      <c r="L2446" s="12">
        <v>1</v>
      </c>
      <c r="M2446" s="33" t="str">
        <f>IF(_xlfn.XLOOKUP(C2446,Raw_Data_OS_23!$C$7:$C$4518,Raw_Data_OS_23!$G$7:$G$4518,"Paid/ Closed")="Paid/ Closed","Paid/ Closed", "Still_Outstanding")</f>
        <v>Paid/ Closed</v>
      </c>
      <c r="N2446" s="33">
        <f>IF(_xlfn.XLOOKUP(C2446,Raw_Data_Paid_23!$C$4:$C$2114,Raw_Data_Paid_23!$C$4:$C$2114,1)= 1,1,0)</f>
        <v>1</v>
      </c>
      <c r="O2446" t="str">
        <f>IF(M2446=$W$7,IF(AND(N2446,_xlfn.XLOOKUP(C2446,Raw_Data_OS_23!$C$7:$C$4518,Raw_Data_OS_23!$G$7:$G$4518,0)=G2446),"A",IF(_xlfn.XLOOKUP(C2446,Raw_Data_Paid_23!$C$4:$C$2114,Raw_Data_Paid_23!$C$4:$C$2114,"B1")="B1","B1","B2")),IF(_xlfn.XLOOKUP(C2446,Raw_Data_Paid_23!$C$4:$C$2114,Raw_Data_Paid_23!$C$4:$C$2114,"C1")="C1","C1","C2"))</f>
        <v>C1</v>
      </c>
      <c r="P2446" t="str">
        <f t="shared" si="88"/>
        <v>2003C1Motor Private</v>
      </c>
    </row>
    <row r="2447" spans="3:16" x14ac:dyDescent="0.35">
      <c r="C2447" s="6" t="s">
        <v>2684</v>
      </c>
      <c r="D2447" s="7" t="s">
        <v>5477</v>
      </c>
      <c r="E2447" s="7" t="s">
        <v>5478</v>
      </c>
      <c r="F2447" s="8" t="s">
        <v>3910</v>
      </c>
      <c r="G2447" s="9">
        <v>15000</v>
      </c>
      <c r="H2447" s="10">
        <v>2003</v>
      </c>
      <c r="I2447" s="10">
        <v>2003</v>
      </c>
      <c r="J2447" s="11" t="s">
        <v>2685</v>
      </c>
      <c r="K2447" s="12">
        <v>15000</v>
      </c>
      <c r="L2447" s="12">
        <v>1</v>
      </c>
      <c r="M2447" s="33" t="str">
        <f>IF(_xlfn.XLOOKUP(C2447,Raw_Data_OS_23!$C$7:$C$4518,Raw_Data_OS_23!$G$7:$G$4518,"Paid/ Closed")="Paid/ Closed","Paid/ Closed", "Still_Outstanding")</f>
        <v>Still_Outstanding</v>
      </c>
      <c r="N2447" s="33">
        <f>IF(_xlfn.XLOOKUP(C2447,Raw_Data_Paid_23!$C$4:$C$2114,Raw_Data_Paid_23!$C$4:$C$2114,1)= 1,1,0)</f>
        <v>1</v>
      </c>
      <c r="O2447" t="str">
        <f>IF(M2447=$W$7,IF(AND(N2447,_xlfn.XLOOKUP(C2447,Raw_Data_OS_23!$C$7:$C$4518,Raw_Data_OS_23!$G$7:$G$4518,0)=G2447),"A",IF(_xlfn.XLOOKUP(C2447,Raw_Data_Paid_23!$C$4:$C$2114,Raw_Data_Paid_23!$C$4:$C$2114,"B1")="B1","B1","B2")),IF(_xlfn.XLOOKUP(C2447,Raw_Data_Paid_23!$C$4:$C$2114,Raw_Data_Paid_23!$C$4:$C$2114,"C1")="C1","C1","C2"))</f>
        <v>B1</v>
      </c>
      <c r="P2447" t="str">
        <f t="shared" si="88"/>
        <v>2003B1Motor Private</v>
      </c>
    </row>
    <row r="2448" spans="3:16" x14ac:dyDescent="0.35">
      <c r="C2448" s="6" t="s">
        <v>2686</v>
      </c>
      <c r="D2448" s="7" t="s">
        <v>5479</v>
      </c>
      <c r="E2448" s="7" t="s">
        <v>5480</v>
      </c>
      <c r="F2448" s="8" t="s">
        <v>3910</v>
      </c>
      <c r="G2448" s="9">
        <v>60562</v>
      </c>
      <c r="H2448" s="10">
        <v>2004</v>
      </c>
      <c r="I2448" s="10">
        <v>2004</v>
      </c>
      <c r="J2448" s="11" t="s">
        <v>2687</v>
      </c>
      <c r="K2448" s="12">
        <v>60562</v>
      </c>
      <c r="L2448" s="12">
        <v>1</v>
      </c>
      <c r="M2448" s="33" t="str">
        <f>IF(_xlfn.XLOOKUP(C2448,Raw_Data_OS_23!$C$7:$C$4518,Raw_Data_OS_23!$G$7:$G$4518,"Paid/ Closed")="Paid/ Closed","Paid/ Closed", "Still_Outstanding")</f>
        <v>Paid/ Closed</v>
      </c>
      <c r="N2448" s="33">
        <f>IF(_xlfn.XLOOKUP(C2448,Raw_Data_Paid_23!$C$4:$C$2114,Raw_Data_Paid_23!$C$4:$C$2114,1)= 1,1,0)</f>
        <v>1</v>
      </c>
      <c r="O2448" t="str">
        <f>IF(M2448=$W$7,IF(AND(N2448,_xlfn.XLOOKUP(C2448,Raw_Data_OS_23!$C$7:$C$4518,Raw_Data_OS_23!$G$7:$G$4518,0)=G2448),"A",IF(_xlfn.XLOOKUP(C2448,Raw_Data_Paid_23!$C$4:$C$2114,Raw_Data_Paid_23!$C$4:$C$2114,"B1")="B1","B1","B2")),IF(_xlfn.XLOOKUP(C2448,Raw_Data_Paid_23!$C$4:$C$2114,Raw_Data_Paid_23!$C$4:$C$2114,"C1")="C1","C1","C2"))</f>
        <v>C1</v>
      </c>
      <c r="P2448" t="str">
        <f t="shared" si="88"/>
        <v>2004C1Motor Private</v>
      </c>
    </row>
    <row r="2449" spans="3:16" x14ac:dyDescent="0.35">
      <c r="C2449" s="6" t="s">
        <v>2688</v>
      </c>
      <c r="D2449" s="7" t="s">
        <v>5481</v>
      </c>
      <c r="E2449" s="7" t="s">
        <v>5482</v>
      </c>
      <c r="F2449" s="8" t="s">
        <v>3908</v>
      </c>
      <c r="G2449" s="9">
        <v>100000</v>
      </c>
      <c r="H2449" s="10">
        <v>2004</v>
      </c>
      <c r="I2449" s="10">
        <v>2004</v>
      </c>
      <c r="J2449" s="11" t="s">
        <v>2689</v>
      </c>
      <c r="K2449" s="12">
        <v>100000</v>
      </c>
      <c r="L2449" s="12">
        <v>1</v>
      </c>
      <c r="M2449" s="33" t="str">
        <f>IF(_xlfn.XLOOKUP(C2449,Raw_Data_OS_23!$C$7:$C$4518,Raw_Data_OS_23!$G$7:$G$4518,"Paid/ Closed")="Paid/ Closed","Paid/ Closed", "Still_Outstanding")</f>
        <v>Paid/ Closed</v>
      </c>
      <c r="N2449" s="33">
        <f>IF(_xlfn.XLOOKUP(C2449,Raw_Data_Paid_23!$C$4:$C$2114,Raw_Data_Paid_23!$C$4:$C$2114,1)= 1,1,0)</f>
        <v>1</v>
      </c>
      <c r="O2449" t="str">
        <f>IF(M2449=$W$7,IF(AND(N2449,_xlfn.XLOOKUP(C2449,Raw_Data_OS_23!$C$7:$C$4518,Raw_Data_OS_23!$G$7:$G$4518,0)=G2449),"A",IF(_xlfn.XLOOKUP(C2449,Raw_Data_Paid_23!$C$4:$C$2114,Raw_Data_Paid_23!$C$4:$C$2114,"B1")="B1","B1","B2")),IF(_xlfn.XLOOKUP(C2449,Raw_Data_Paid_23!$C$4:$C$2114,Raw_Data_Paid_23!$C$4:$C$2114,"C1")="C1","C1","C2"))</f>
        <v>C1</v>
      </c>
      <c r="P2449" t="str">
        <f t="shared" si="88"/>
        <v>2004C1Motor Commercial</v>
      </c>
    </row>
    <row r="2450" spans="3:16" x14ac:dyDescent="0.35">
      <c r="C2450" s="6" t="s">
        <v>2690</v>
      </c>
      <c r="D2450" s="7" t="s">
        <v>5483</v>
      </c>
      <c r="E2450" s="7" t="s">
        <v>5484</v>
      </c>
      <c r="F2450" s="8" t="s">
        <v>3910</v>
      </c>
      <c r="G2450" s="9">
        <v>80000</v>
      </c>
      <c r="H2450" s="10">
        <v>2004</v>
      </c>
      <c r="I2450" s="10">
        <v>2004</v>
      </c>
      <c r="J2450" s="11" t="s">
        <v>2689</v>
      </c>
      <c r="K2450" s="12">
        <v>80000</v>
      </c>
      <c r="L2450" s="12">
        <v>1</v>
      </c>
      <c r="M2450" s="33" t="str">
        <f>IF(_xlfn.XLOOKUP(C2450,Raw_Data_OS_23!$C$7:$C$4518,Raw_Data_OS_23!$G$7:$G$4518,"Paid/ Closed")="Paid/ Closed","Paid/ Closed", "Still_Outstanding")</f>
        <v>Still_Outstanding</v>
      </c>
      <c r="N2450" s="33">
        <f>IF(_xlfn.XLOOKUP(C2450,Raw_Data_Paid_23!$C$4:$C$2114,Raw_Data_Paid_23!$C$4:$C$2114,1)= 1,1,0)</f>
        <v>1</v>
      </c>
      <c r="O2450" t="str">
        <f>IF(M2450=$W$7,IF(AND(N2450,_xlfn.XLOOKUP(C2450,Raw_Data_OS_23!$C$7:$C$4518,Raw_Data_OS_23!$G$7:$G$4518,0)=G2450),"A",IF(_xlfn.XLOOKUP(C2450,Raw_Data_Paid_23!$C$4:$C$2114,Raw_Data_Paid_23!$C$4:$C$2114,"B1")="B1","B1","B2")),IF(_xlfn.XLOOKUP(C2450,Raw_Data_Paid_23!$C$4:$C$2114,Raw_Data_Paid_23!$C$4:$C$2114,"C1")="C1","C1","C2"))</f>
        <v>A</v>
      </c>
      <c r="P2450" t="str">
        <f t="shared" si="88"/>
        <v>2004AMotor Private</v>
      </c>
    </row>
    <row r="2451" spans="3:16" x14ac:dyDescent="0.35">
      <c r="C2451" s="6" t="s">
        <v>2691</v>
      </c>
      <c r="D2451" s="7" t="s">
        <v>5485</v>
      </c>
      <c r="E2451" s="7" t="s">
        <v>5486</v>
      </c>
      <c r="F2451" s="8" t="s">
        <v>3908</v>
      </c>
      <c r="G2451" s="9">
        <v>20000</v>
      </c>
      <c r="H2451" s="10">
        <v>2004</v>
      </c>
      <c r="I2451" s="10">
        <v>2004</v>
      </c>
      <c r="J2451" s="11" t="s">
        <v>2159</v>
      </c>
      <c r="K2451" s="12">
        <v>20000</v>
      </c>
      <c r="L2451" s="12">
        <v>1</v>
      </c>
      <c r="M2451" s="33" t="str">
        <f>IF(_xlfn.XLOOKUP(C2451,Raw_Data_OS_23!$C$7:$C$4518,Raw_Data_OS_23!$G$7:$G$4518,"Paid/ Closed")="Paid/ Closed","Paid/ Closed", "Still_Outstanding")</f>
        <v>Paid/ Closed</v>
      </c>
      <c r="N2451" s="33">
        <f>IF(_xlfn.XLOOKUP(C2451,Raw_Data_Paid_23!$C$4:$C$2114,Raw_Data_Paid_23!$C$4:$C$2114,1)= 1,1,0)</f>
        <v>1</v>
      </c>
      <c r="O2451" t="str">
        <f>IF(M2451=$W$7,IF(AND(N2451,_xlfn.XLOOKUP(C2451,Raw_Data_OS_23!$C$7:$C$4518,Raw_Data_OS_23!$G$7:$G$4518,0)=G2451),"A",IF(_xlfn.XLOOKUP(C2451,Raw_Data_Paid_23!$C$4:$C$2114,Raw_Data_Paid_23!$C$4:$C$2114,"B1")="B1","B1","B2")),IF(_xlfn.XLOOKUP(C2451,Raw_Data_Paid_23!$C$4:$C$2114,Raw_Data_Paid_23!$C$4:$C$2114,"C1")="C1","C1","C2"))</f>
        <v>C1</v>
      </c>
      <c r="P2451" t="str">
        <f t="shared" si="88"/>
        <v>2004C1Motor Commercial</v>
      </c>
    </row>
    <row r="2452" spans="3:16" x14ac:dyDescent="0.35">
      <c r="C2452" s="6" t="s">
        <v>2692</v>
      </c>
      <c r="D2452" s="7" t="s">
        <v>5487</v>
      </c>
      <c r="E2452" s="7" t="s">
        <v>5488</v>
      </c>
      <c r="F2452" s="8" t="s">
        <v>3910</v>
      </c>
      <c r="G2452" s="9">
        <v>300000</v>
      </c>
      <c r="H2452" s="10">
        <v>2004</v>
      </c>
      <c r="I2452" s="10">
        <v>2004</v>
      </c>
      <c r="J2452" s="11" t="s">
        <v>2159</v>
      </c>
      <c r="K2452" s="12">
        <v>0</v>
      </c>
      <c r="L2452" s="12">
        <v>1</v>
      </c>
      <c r="M2452" s="33" t="str">
        <f>IF(_xlfn.XLOOKUP(C2452,Raw_Data_OS_23!$C$7:$C$4518,Raw_Data_OS_23!$G$7:$G$4518,"Paid/ Closed")="Paid/ Closed","Paid/ Closed", "Still_Outstanding")</f>
        <v>Still_Outstanding</v>
      </c>
      <c r="N2452" s="33">
        <f>IF(_xlfn.XLOOKUP(C2452,Raw_Data_Paid_23!$C$4:$C$2114,Raw_Data_Paid_23!$C$4:$C$2114,1)= 1,1,0)</f>
        <v>1</v>
      </c>
      <c r="O2452" t="str">
        <f>IF(M2452=$W$7,IF(AND(N2452,_xlfn.XLOOKUP(C2452,Raw_Data_OS_23!$C$7:$C$4518,Raw_Data_OS_23!$G$7:$G$4518,0)=G2452),"A",IF(_xlfn.XLOOKUP(C2452,Raw_Data_Paid_23!$C$4:$C$2114,Raw_Data_Paid_23!$C$4:$C$2114,"B1")="B1","B1","B2")),IF(_xlfn.XLOOKUP(C2452,Raw_Data_Paid_23!$C$4:$C$2114,Raw_Data_Paid_23!$C$4:$C$2114,"C1")="C1","C1","C2"))</f>
        <v>B1</v>
      </c>
      <c r="P2452" t="str">
        <f t="shared" si="88"/>
        <v>2004B1Motor Private</v>
      </c>
    </row>
    <row r="2453" spans="3:16" x14ac:dyDescent="0.35">
      <c r="C2453" s="6" t="s">
        <v>2693</v>
      </c>
      <c r="D2453" s="7" t="s">
        <v>5489</v>
      </c>
      <c r="E2453" s="7" t="s">
        <v>5490</v>
      </c>
      <c r="F2453" s="8" t="s">
        <v>3910</v>
      </c>
      <c r="G2453" s="9">
        <v>10000</v>
      </c>
      <c r="H2453" s="10">
        <v>2004</v>
      </c>
      <c r="I2453" s="10">
        <v>2004</v>
      </c>
      <c r="J2453" s="11" t="s">
        <v>2159</v>
      </c>
      <c r="K2453" s="12">
        <v>10000</v>
      </c>
      <c r="L2453" s="12">
        <v>1</v>
      </c>
      <c r="M2453" s="33" t="str">
        <f>IF(_xlfn.XLOOKUP(C2453,Raw_Data_OS_23!$C$7:$C$4518,Raw_Data_OS_23!$G$7:$G$4518,"Paid/ Closed")="Paid/ Closed","Paid/ Closed", "Still_Outstanding")</f>
        <v>Paid/ Closed</v>
      </c>
      <c r="N2453" s="33">
        <f>IF(_xlfn.XLOOKUP(C2453,Raw_Data_Paid_23!$C$4:$C$2114,Raw_Data_Paid_23!$C$4:$C$2114,1)= 1,1,0)</f>
        <v>1</v>
      </c>
      <c r="O2453" t="str">
        <f>IF(M2453=$W$7,IF(AND(N2453,_xlfn.XLOOKUP(C2453,Raw_Data_OS_23!$C$7:$C$4518,Raw_Data_OS_23!$G$7:$G$4518,0)=G2453),"A",IF(_xlfn.XLOOKUP(C2453,Raw_Data_Paid_23!$C$4:$C$2114,Raw_Data_Paid_23!$C$4:$C$2114,"B1")="B1","B1","B2")),IF(_xlfn.XLOOKUP(C2453,Raw_Data_Paid_23!$C$4:$C$2114,Raw_Data_Paid_23!$C$4:$C$2114,"C1")="C1","C1","C2"))</f>
        <v>C1</v>
      </c>
      <c r="P2453" t="str">
        <f t="shared" si="88"/>
        <v>2004C1Motor Private</v>
      </c>
    </row>
    <row r="2454" spans="3:16" x14ac:dyDescent="0.35">
      <c r="C2454" s="6" t="s">
        <v>2694</v>
      </c>
      <c r="D2454" s="7" t="s">
        <v>5491</v>
      </c>
      <c r="E2454" s="7" t="s">
        <v>5492</v>
      </c>
      <c r="F2454" s="8" t="s">
        <v>3910</v>
      </c>
      <c r="G2454" s="9">
        <v>38625</v>
      </c>
      <c r="H2454" s="10">
        <v>2004</v>
      </c>
      <c r="I2454" s="10">
        <v>2004</v>
      </c>
      <c r="J2454" s="11" t="s">
        <v>2159</v>
      </c>
      <c r="K2454" s="12">
        <v>38625</v>
      </c>
      <c r="L2454" s="12">
        <v>1</v>
      </c>
      <c r="M2454" s="33" t="str">
        <f>IF(_xlfn.XLOOKUP(C2454,Raw_Data_OS_23!$C$7:$C$4518,Raw_Data_OS_23!$G$7:$G$4518,"Paid/ Closed")="Paid/ Closed","Paid/ Closed", "Still_Outstanding")</f>
        <v>Still_Outstanding</v>
      </c>
      <c r="N2454" s="33">
        <f>IF(_xlfn.XLOOKUP(C2454,Raw_Data_Paid_23!$C$4:$C$2114,Raw_Data_Paid_23!$C$4:$C$2114,1)= 1,1,0)</f>
        <v>1</v>
      </c>
      <c r="O2454" t="str">
        <f>IF(M2454=$W$7,IF(AND(N2454,_xlfn.XLOOKUP(C2454,Raw_Data_OS_23!$C$7:$C$4518,Raw_Data_OS_23!$G$7:$G$4518,0)=G2454),"A",IF(_xlfn.XLOOKUP(C2454,Raw_Data_Paid_23!$C$4:$C$2114,Raw_Data_Paid_23!$C$4:$C$2114,"B1")="B1","B1","B2")),IF(_xlfn.XLOOKUP(C2454,Raw_Data_Paid_23!$C$4:$C$2114,Raw_Data_Paid_23!$C$4:$C$2114,"C1")="C1","C1","C2"))</f>
        <v>A</v>
      </c>
      <c r="P2454" t="str">
        <f t="shared" si="88"/>
        <v>2004AMotor Private</v>
      </c>
    </row>
    <row r="2455" spans="3:16" x14ac:dyDescent="0.35">
      <c r="C2455" s="6" t="s">
        <v>2695</v>
      </c>
      <c r="D2455" s="7" t="s">
        <v>5493</v>
      </c>
      <c r="E2455" s="7" t="s">
        <v>5494</v>
      </c>
      <c r="F2455" s="8" t="s">
        <v>3910</v>
      </c>
      <c r="G2455" s="9">
        <v>80000</v>
      </c>
      <c r="H2455" s="10">
        <v>2004</v>
      </c>
      <c r="I2455" s="10">
        <v>2004</v>
      </c>
      <c r="J2455" s="11" t="s">
        <v>2159</v>
      </c>
      <c r="K2455" s="12">
        <v>80000</v>
      </c>
      <c r="L2455" s="12">
        <v>1</v>
      </c>
      <c r="M2455" s="33" t="str">
        <f>IF(_xlfn.XLOOKUP(C2455,Raw_Data_OS_23!$C$7:$C$4518,Raw_Data_OS_23!$G$7:$G$4518,"Paid/ Closed")="Paid/ Closed","Paid/ Closed", "Still_Outstanding")</f>
        <v>Still_Outstanding</v>
      </c>
      <c r="N2455" s="33">
        <f>IF(_xlfn.XLOOKUP(C2455,Raw_Data_Paid_23!$C$4:$C$2114,Raw_Data_Paid_23!$C$4:$C$2114,1)= 1,1,0)</f>
        <v>1</v>
      </c>
      <c r="O2455" t="str">
        <f>IF(M2455=$W$7,IF(AND(N2455,_xlfn.XLOOKUP(C2455,Raw_Data_OS_23!$C$7:$C$4518,Raw_Data_OS_23!$G$7:$G$4518,0)=G2455),"A",IF(_xlfn.XLOOKUP(C2455,Raw_Data_Paid_23!$C$4:$C$2114,Raw_Data_Paid_23!$C$4:$C$2114,"B1")="B1","B1","B2")),IF(_xlfn.XLOOKUP(C2455,Raw_Data_Paid_23!$C$4:$C$2114,Raw_Data_Paid_23!$C$4:$C$2114,"C1")="C1","C1","C2"))</f>
        <v>A</v>
      </c>
      <c r="P2455" t="str">
        <f t="shared" si="88"/>
        <v>2004AMotor Private</v>
      </c>
    </row>
    <row r="2456" spans="3:16" x14ac:dyDescent="0.35">
      <c r="C2456" s="6" t="s">
        <v>2696</v>
      </c>
      <c r="D2456" s="7" t="s">
        <v>5494</v>
      </c>
      <c r="E2456" s="7" t="s">
        <v>5495</v>
      </c>
      <c r="F2456" s="8" t="s">
        <v>3908</v>
      </c>
      <c r="G2456" s="9">
        <v>37950</v>
      </c>
      <c r="H2456" s="10">
        <v>2004</v>
      </c>
      <c r="I2456" s="10">
        <v>2004</v>
      </c>
      <c r="J2456" s="11" t="s">
        <v>2159</v>
      </c>
      <c r="K2456" s="12">
        <v>37950</v>
      </c>
      <c r="L2456" s="12">
        <v>1</v>
      </c>
      <c r="M2456" s="33" t="str">
        <f>IF(_xlfn.XLOOKUP(C2456,Raw_Data_OS_23!$C$7:$C$4518,Raw_Data_OS_23!$G$7:$G$4518,"Paid/ Closed")="Paid/ Closed","Paid/ Closed", "Still_Outstanding")</f>
        <v>Still_Outstanding</v>
      </c>
      <c r="N2456" s="33">
        <f>IF(_xlfn.XLOOKUP(C2456,Raw_Data_Paid_23!$C$4:$C$2114,Raw_Data_Paid_23!$C$4:$C$2114,1)= 1,1,0)</f>
        <v>1</v>
      </c>
      <c r="O2456" t="str">
        <f>IF(M2456=$W$7,IF(AND(N2456,_xlfn.XLOOKUP(C2456,Raw_Data_OS_23!$C$7:$C$4518,Raw_Data_OS_23!$G$7:$G$4518,0)=G2456),"A",IF(_xlfn.XLOOKUP(C2456,Raw_Data_Paid_23!$C$4:$C$2114,Raw_Data_Paid_23!$C$4:$C$2114,"B1")="B1","B1","B2")),IF(_xlfn.XLOOKUP(C2456,Raw_Data_Paid_23!$C$4:$C$2114,Raw_Data_Paid_23!$C$4:$C$2114,"C1")="C1","C1","C2"))</f>
        <v>A</v>
      </c>
      <c r="P2456" t="str">
        <f t="shared" si="88"/>
        <v>2004AMotor Commercial</v>
      </c>
    </row>
    <row r="2457" spans="3:16" x14ac:dyDescent="0.35">
      <c r="C2457" s="6" t="s">
        <v>2697</v>
      </c>
      <c r="D2457" s="7" t="s">
        <v>5496</v>
      </c>
      <c r="E2457" s="7" t="s">
        <v>5493</v>
      </c>
      <c r="F2457" s="8" t="s">
        <v>3908</v>
      </c>
      <c r="G2457" s="9">
        <v>24000</v>
      </c>
      <c r="H2457" s="10">
        <v>2004</v>
      </c>
      <c r="I2457" s="10">
        <v>2004</v>
      </c>
      <c r="J2457" s="11" t="s">
        <v>2159</v>
      </c>
      <c r="K2457" s="12">
        <v>24000</v>
      </c>
      <c r="L2457" s="12">
        <v>1</v>
      </c>
      <c r="M2457" s="33" t="str">
        <f>IF(_xlfn.XLOOKUP(C2457,Raw_Data_OS_23!$C$7:$C$4518,Raw_Data_OS_23!$G$7:$G$4518,"Paid/ Closed")="Paid/ Closed","Paid/ Closed", "Still_Outstanding")</f>
        <v>Paid/ Closed</v>
      </c>
      <c r="N2457" s="33">
        <f>IF(_xlfn.XLOOKUP(C2457,Raw_Data_Paid_23!$C$4:$C$2114,Raw_Data_Paid_23!$C$4:$C$2114,1)= 1,1,0)</f>
        <v>1</v>
      </c>
      <c r="O2457" t="str">
        <f>IF(M2457=$W$7,IF(AND(N2457,_xlfn.XLOOKUP(C2457,Raw_Data_OS_23!$C$7:$C$4518,Raw_Data_OS_23!$G$7:$G$4518,0)=G2457),"A",IF(_xlfn.XLOOKUP(C2457,Raw_Data_Paid_23!$C$4:$C$2114,Raw_Data_Paid_23!$C$4:$C$2114,"B1")="B1","B1","B2")),IF(_xlfn.XLOOKUP(C2457,Raw_Data_Paid_23!$C$4:$C$2114,Raw_Data_Paid_23!$C$4:$C$2114,"C1")="C1","C1","C2"))</f>
        <v>C1</v>
      </c>
      <c r="P2457" t="str">
        <f t="shared" si="88"/>
        <v>2004C1Motor Commercial</v>
      </c>
    </row>
    <row r="2458" spans="3:16" x14ac:dyDescent="0.35">
      <c r="C2458" s="6" t="s">
        <v>2698</v>
      </c>
      <c r="D2458" s="7" t="s">
        <v>5497</v>
      </c>
      <c r="E2458" s="7" t="s">
        <v>5497</v>
      </c>
      <c r="F2458" s="8" t="s">
        <v>3908</v>
      </c>
      <c r="G2458" s="9">
        <v>24222</v>
      </c>
      <c r="H2458" s="10">
        <v>2004</v>
      </c>
      <c r="I2458" s="10">
        <v>2004</v>
      </c>
      <c r="J2458" s="11" t="s">
        <v>2699</v>
      </c>
      <c r="K2458" s="12">
        <v>24222</v>
      </c>
      <c r="L2458" s="12">
        <v>1</v>
      </c>
      <c r="M2458" s="33" t="str">
        <f>IF(_xlfn.XLOOKUP(C2458,Raw_Data_OS_23!$C$7:$C$4518,Raw_Data_OS_23!$G$7:$G$4518,"Paid/ Closed")="Paid/ Closed","Paid/ Closed", "Still_Outstanding")</f>
        <v>Paid/ Closed</v>
      </c>
      <c r="N2458" s="33">
        <f>IF(_xlfn.XLOOKUP(C2458,Raw_Data_Paid_23!$C$4:$C$2114,Raw_Data_Paid_23!$C$4:$C$2114,1)= 1,1,0)</f>
        <v>1</v>
      </c>
      <c r="O2458" t="str">
        <f>IF(M2458=$W$7,IF(AND(N2458,_xlfn.XLOOKUP(C2458,Raw_Data_OS_23!$C$7:$C$4518,Raw_Data_OS_23!$G$7:$G$4518,0)=G2458),"A",IF(_xlfn.XLOOKUP(C2458,Raw_Data_Paid_23!$C$4:$C$2114,Raw_Data_Paid_23!$C$4:$C$2114,"B1")="B1","B1","B2")),IF(_xlfn.XLOOKUP(C2458,Raw_Data_Paid_23!$C$4:$C$2114,Raw_Data_Paid_23!$C$4:$C$2114,"C1")="C1","C1","C2"))</f>
        <v>C1</v>
      </c>
      <c r="P2458" t="str">
        <f t="shared" si="88"/>
        <v>2004C1Motor Commercial</v>
      </c>
    </row>
    <row r="2459" spans="3:16" x14ac:dyDescent="0.35">
      <c r="C2459" s="6" t="s">
        <v>2700</v>
      </c>
      <c r="D2459" s="7" t="s">
        <v>5498</v>
      </c>
      <c r="E2459" s="7" t="s">
        <v>5499</v>
      </c>
      <c r="F2459" s="8" t="s">
        <v>3910</v>
      </c>
      <c r="G2459" s="9">
        <v>22032</v>
      </c>
      <c r="H2459" s="10">
        <v>2004</v>
      </c>
      <c r="I2459" s="10">
        <v>2004</v>
      </c>
      <c r="J2459" s="11" t="s">
        <v>2699</v>
      </c>
      <c r="K2459" s="12">
        <v>22032</v>
      </c>
      <c r="L2459" s="12">
        <v>1</v>
      </c>
      <c r="M2459" s="33" t="str">
        <f>IF(_xlfn.XLOOKUP(C2459,Raw_Data_OS_23!$C$7:$C$4518,Raw_Data_OS_23!$G$7:$G$4518,"Paid/ Closed")="Paid/ Closed","Paid/ Closed", "Still_Outstanding")</f>
        <v>Still_Outstanding</v>
      </c>
      <c r="N2459" s="33">
        <f>IF(_xlfn.XLOOKUP(C2459,Raw_Data_Paid_23!$C$4:$C$2114,Raw_Data_Paid_23!$C$4:$C$2114,1)= 1,1,0)</f>
        <v>1</v>
      </c>
      <c r="O2459" t="str">
        <f>IF(M2459=$W$7,IF(AND(N2459,_xlfn.XLOOKUP(C2459,Raw_Data_OS_23!$C$7:$C$4518,Raw_Data_OS_23!$G$7:$G$4518,0)=G2459),"A",IF(_xlfn.XLOOKUP(C2459,Raw_Data_Paid_23!$C$4:$C$2114,Raw_Data_Paid_23!$C$4:$C$2114,"B1")="B1","B1","B2")),IF(_xlfn.XLOOKUP(C2459,Raw_Data_Paid_23!$C$4:$C$2114,Raw_Data_Paid_23!$C$4:$C$2114,"C1")="C1","C1","C2"))</f>
        <v>B1</v>
      </c>
      <c r="P2459" t="str">
        <f t="shared" si="88"/>
        <v>2004B1Motor Private</v>
      </c>
    </row>
    <row r="2460" spans="3:16" x14ac:dyDescent="0.35">
      <c r="C2460" s="6" t="s">
        <v>2701</v>
      </c>
      <c r="D2460" s="7" t="s">
        <v>5500</v>
      </c>
      <c r="E2460" s="7" t="s">
        <v>5501</v>
      </c>
      <c r="F2460" s="8" t="s">
        <v>3910</v>
      </c>
      <c r="G2460" s="9">
        <v>10000</v>
      </c>
      <c r="H2460" s="10">
        <v>2005</v>
      </c>
      <c r="I2460" s="10">
        <v>2005</v>
      </c>
      <c r="J2460" s="11" t="s">
        <v>2161</v>
      </c>
      <c r="K2460" s="12">
        <v>10000</v>
      </c>
      <c r="L2460" s="12">
        <v>1</v>
      </c>
      <c r="M2460" s="33" t="str">
        <f>IF(_xlfn.XLOOKUP(C2460,Raw_Data_OS_23!$C$7:$C$4518,Raw_Data_OS_23!$G$7:$G$4518,"Paid/ Closed")="Paid/ Closed","Paid/ Closed", "Still_Outstanding")</f>
        <v>Still_Outstanding</v>
      </c>
      <c r="N2460" s="33">
        <f>IF(_xlfn.XLOOKUP(C2460,Raw_Data_Paid_23!$C$4:$C$2114,Raw_Data_Paid_23!$C$4:$C$2114,1)= 1,1,0)</f>
        <v>1</v>
      </c>
      <c r="O2460" t="str">
        <f>IF(M2460=$W$7,IF(AND(N2460,_xlfn.XLOOKUP(C2460,Raw_Data_OS_23!$C$7:$C$4518,Raw_Data_OS_23!$G$7:$G$4518,0)=G2460),"A",IF(_xlfn.XLOOKUP(C2460,Raw_Data_Paid_23!$C$4:$C$2114,Raw_Data_Paid_23!$C$4:$C$2114,"B1")="B1","B1","B2")),IF(_xlfn.XLOOKUP(C2460,Raw_Data_Paid_23!$C$4:$C$2114,Raw_Data_Paid_23!$C$4:$C$2114,"C1")="C1","C1","C2"))</f>
        <v>A</v>
      </c>
      <c r="P2460" t="str">
        <f t="shared" si="88"/>
        <v>2005AMotor Private</v>
      </c>
    </row>
    <row r="2461" spans="3:16" x14ac:dyDescent="0.35">
      <c r="C2461" s="6" t="s">
        <v>2702</v>
      </c>
      <c r="D2461" s="7" t="s">
        <v>5502</v>
      </c>
      <c r="E2461" s="7" t="s">
        <v>5502</v>
      </c>
      <c r="F2461" s="8" t="s">
        <v>3910</v>
      </c>
      <c r="G2461" s="9">
        <v>50000</v>
      </c>
      <c r="H2461" s="10">
        <v>2005</v>
      </c>
      <c r="I2461" s="10">
        <v>2005</v>
      </c>
      <c r="J2461" s="11" t="s">
        <v>2161</v>
      </c>
      <c r="K2461" s="12">
        <v>50000</v>
      </c>
      <c r="L2461" s="12">
        <v>1</v>
      </c>
      <c r="M2461" s="33" t="str">
        <f>IF(_xlfn.XLOOKUP(C2461,Raw_Data_OS_23!$C$7:$C$4518,Raw_Data_OS_23!$G$7:$G$4518,"Paid/ Closed")="Paid/ Closed","Paid/ Closed", "Still_Outstanding")</f>
        <v>Still_Outstanding</v>
      </c>
      <c r="N2461" s="33">
        <f>IF(_xlfn.XLOOKUP(C2461,Raw_Data_Paid_23!$C$4:$C$2114,Raw_Data_Paid_23!$C$4:$C$2114,1)= 1,1,0)</f>
        <v>1</v>
      </c>
      <c r="O2461" t="str">
        <f>IF(M2461=$W$7,IF(AND(N2461,_xlfn.XLOOKUP(C2461,Raw_Data_OS_23!$C$7:$C$4518,Raw_Data_OS_23!$G$7:$G$4518,0)=G2461),"A",IF(_xlfn.XLOOKUP(C2461,Raw_Data_Paid_23!$C$4:$C$2114,Raw_Data_Paid_23!$C$4:$C$2114,"B1")="B1","B1","B2")),IF(_xlfn.XLOOKUP(C2461,Raw_Data_Paid_23!$C$4:$C$2114,Raw_Data_Paid_23!$C$4:$C$2114,"C1")="C1","C1","C2"))</f>
        <v>A</v>
      </c>
      <c r="P2461" t="str">
        <f t="shared" si="88"/>
        <v>2005AMotor Private</v>
      </c>
    </row>
    <row r="2462" spans="3:16" x14ac:dyDescent="0.35">
      <c r="C2462" s="6" t="s">
        <v>2703</v>
      </c>
      <c r="D2462" s="7" t="s">
        <v>5503</v>
      </c>
      <c r="E2462" s="7" t="s">
        <v>5504</v>
      </c>
      <c r="F2462" s="8" t="s">
        <v>3910</v>
      </c>
      <c r="G2462" s="9">
        <v>60000</v>
      </c>
      <c r="H2462" s="10">
        <v>2005</v>
      </c>
      <c r="I2462" s="10">
        <v>2005</v>
      </c>
      <c r="J2462" s="11" t="s">
        <v>2161</v>
      </c>
      <c r="K2462" s="12">
        <v>60000</v>
      </c>
      <c r="L2462" s="12">
        <v>1</v>
      </c>
      <c r="M2462" s="33" t="str">
        <f>IF(_xlfn.XLOOKUP(C2462,Raw_Data_OS_23!$C$7:$C$4518,Raw_Data_OS_23!$G$7:$G$4518,"Paid/ Closed")="Paid/ Closed","Paid/ Closed", "Still_Outstanding")</f>
        <v>Still_Outstanding</v>
      </c>
      <c r="N2462" s="33">
        <f>IF(_xlfn.XLOOKUP(C2462,Raw_Data_Paid_23!$C$4:$C$2114,Raw_Data_Paid_23!$C$4:$C$2114,1)= 1,1,0)</f>
        <v>1</v>
      </c>
      <c r="O2462" t="str">
        <f>IF(M2462=$W$7,IF(AND(N2462,_xlfn.XLOOKUP(C2462,Raw_Data_OS_23!$C$7:$C$4518,Raw_Data_OS_23!$G$7:$G$4518,0)=G2462),"A",IF(_xlfn.XLOOKUP(C2462,Raw_Data_Paid_23!$C$4:$C$2114,Raw_Data_Paid_23!$C$4:$C$2114,"B1")="B1","B1","B2")),IF(_xlfn.XLOOKUP(C2462,Raw_Data_Paid_23!$C$4:$C$2114,Raw_Data_Paid_23!$C$4:$C$2114,"C1")="C1","C1","C2"))</f>
        <v>A</v>
      </c>
      <c r="P2462" t="str">
        <f t="shared" si="88"/>
        <v>2005AMotor Private</v>
      </c>
    </row>
    <row r="2463" spans="3:16" x14ac:dyDescent="0.35">
      <c r="C2463" s="6" t="s">
        <v>2704</v>
      </c>
      <c r="D2463" s="7" t="s">
        <v>5505</v>
      </c>
      <c r="E2463" s="7" t="s">
        <v>5506</v>
      </c>
      <c r="F2463" s="8" t="s">
        <v>3910</v>
      </c>
      <c r="G2463" s="9">
        <v>25000</v>
      </c>
      <c r="H2463" s="10">
        <v>2005</v>
      </c>
      <c r="I2463" s="10">
        <v>2005</v>
      </c>
      <c r="J2463" s="11" t="s">
        <v>2161</v>
      </c>
      <c r="K2463" s="12">
        <v>25000</v>
      </c>
      <c r="L2463" s="12">
        <v>1</v>
      </c>
      <c r="M2463" s="33" t="str">
        <f>IF(_xlfn.XLOOKUP(C2463,Raw_Data_OS_23!$C$7:$C$4518,Raw_Data_OS_23!$G$7:$G$4518,"Paid/ Closed")="Paid/ Closed","Paid/ Closed", "Still_Outstanding")</f>
        <v>Still_Outstanding</v>
      </c>
      <c r="N2463" s="33">
        <f>IF(_xlfn.XLOOKUP(C2463,Raw_Data_Paid_23!$C$4:$C$2114,Raw_Data_Paid_23!$C$4:$C$2114,1)= 1,1,0)</f>
        <v>1</v>
      </c>
      <c r="O2463" t="str">
        <f>IF(M2463=$W$7,IF(AND(N2463,_xlfn.XLOOKUP(C2463,Raw_Data_OS_23!$C$7:$C$4518,Raw_Data_OS_23!$G$7:$G$4518,0)=G2463),"A",IF(_xlfn.XLOOKUP(C2463,Raw_Data_Paid_23!$C$4:$C$2114,Raw_Data_Paid_23!$C$4:$C$2114,"B1")="B1","B1","B2")),IF(_xlfn.XLOOKUP(C2463,Raw_Data_Paid_23!$C$4:$C$2114,Raw_Data_Paid_23!$C$4:$C$2114,"C1")="C1","C1","C2"))</f>
        <v>A</v>
      </c>
      <c r="P2463" t="str">
        <f t="shared" si="88"/>
        <v>2005AMotor Private</v>
      </c>
    </row>
    <row r="2464" spans="3:16" x14ac:dyDescent="0.35">
      <c r="C2464" s="6" t="s">
        <v>2705</v>
      </c>
      <c r="D2464" s="7" t="s">
        <v>5507</v>
      </c>
      <c r="E2464" s="7" t="s">
        <v>5508</v>
      </c>
      <c r="F2464" s="8" t="s">
        <v>3908</v>
      </c>
      <c r="G2464" s="9">
        <v>435</v>
      </c>
      <c r="H2464" s="10">
        <v>2005</v>
      </c>
      <c r="I2464" s="10">
        <v>2005</v>
      </c>
      <c r="J2464" s="11" t="s">
        <v>2706</v>
      </c>
      <c r="K2464" s="12">
        <v>0</v>
      </c>
      <c r="L2464" s="12">
        <v>1</v>
      </c>
      <c r="M2464" s="33" t="str">
        <f>IF(_xlfn.XLOOKUP(C2464,Raw_Data_OS_23!$C$7:$C$4518,Raw_Data_OS_23!$G$7:$G$4518,"Paid/ Closed")="Paid/ Closed","Paid/ Closed", "Still_Outstanding")</f>
        <v>Still_Outstanding</v>
      </c>
      <c r="N2464" s="33">
        <f>IF(_xlfn.XLOOKUP(C2464,Raw_Data_Paid_23!$C$4:$C$2114,Raw_Data_Paid_23!$C$4:$C$2114,1)= 1,1,0)</f>
        <v>1</v>
      </c>
      <c r="O2464" t="str">
        <f>IF(M2464=$W$7,IF(AND(N2464,_xlfn.XLOOKUP(C2464,Raw_Data_OS_23!$C$7:$C$4518,Raw_Data_OS_23!$G$7:$G$4518,0)=G2464),"A",IF(_xlfn.XLOOKUP(C2464,Raw_Data_Paid_23!$C$4:$C$2114,Raw_Data_Paid_23!$C$4:$C$2114,"B1")="B1","B1","B2")),IF(_xlfn.XLOOKUP(C2464,Raw_Data_Paid_23!$C$4:$C$2114,Raw_Data_Paid_23!$C$4:$C$2114,"C1")="C1","C1","C2"))</f>
        <v>B1</v>
      </c>
      <c r="P2464" t="str">
        <f t="shared" si="88"/>
        <v>2005B1Motor Commercial</v>
      </c>
    </row>
    <row r="2465" spans="3:16" x14ac:dyDescent="0.35">
      <c r="C2465" s="6" t="s">
        <v>2707</v>
      </c>
      <c r="D2465" s="7" t="s">
        <v>5509</v>
      </c>
      <c r="E2465" s="7" t="s">
        <v>5510</v>
      </c>
      <c r="F2465" s="8" t="s">
        <v>3908</v>
      </c>
      <c r="G2465" s="9">
        <v>35352</v>
      </c>
      <c r="H2465" s="10">
        <v>2005</v>
      </c>
      <c r="I2465" s="10">
        <v>2005</v>
      </c>
      <c r="J2465" s="11" t="s">
        <v>2706</v>
      </c>
      <c r="K2465" s="12">
        <v>0</v>
      </c>
      <c r="L2465" s="12">
        <v>1</v>
      </c>
      <c r="M2465" s="33" t="str">
        <f>IF(_xlfn.XLOOKUP(C2465,Raw_Data_OS_23!$C$7:$C$4518,Raw_Data_OS_23!$G$7:$G$4518,"Paid/ Closed")="Paid/ Closed","Paid/ Closed", "Still_Outstanding")</f>
        <v>Still_Outstanding</v>
      </c>
      <c r="N2465" s="33">
        <f>IF(_xlfn.XLOOKUP(C2465,Raw_Data_Paid_23!$C$4:$C$2114,Raw_Data_Paid_23!$C$4:$C$2114,1)= 1,1,0)</f>
        <v>1</v>
      </c>
      <c r="O2465" t="str">
        <f>IF(M2465=$W$7,IF(AND(N2465,_xlfn.XLOOKUP(C2465,Raw_Data_OS_23!$C$7:$C$4518,Raw_Data_OS_23!$G$7:$G$4518,0)=G2465),"A",IF(_xlfn.XLOOKUP(C2465,Raw_Data_Paid_23!$C$4:$C$2114,Raw_Data_Paid_23!$C$4:$C$2114,"B1")="B1","B1","B2")),IF(_xlfn.XLOOKUP(C2465,Raw_Data_Paid_23!$C$4:$C$2114,Raw_Data_Paid_23!$C$4:$C$2114,"C1")="C1","C1","C2"))</f>
        <v>A</v>
      </c>
      <c r="P2465" t="str">
        <f t="shared" si="88"/>
        <v>2005AMotor Commercial</v>
      </c>
    </row>
    <row r="2466" spans="3:16" x14ac:dyDescent="0.35">
      <c r="C2466" s="6" t="s">
        <v>2708</v>
      </c>
      <c r="D2466" s="7" t="s">
        <v>5511</v>
      </c>
      <c r="E2466" s="7" t="s">
        <v>5512</v>
      </c>
      <c r="F2466" s="8" t="s">
        <v>3910</v>
      </c>
      <c r="G2466" s="9">
        <v>79921</v>
      </c>
      <c r="H2466" s="10">
        <v>2005</v>
      </c>
      <c r="I2466" s="10">
        <v>2005</v>
      </c>
      <c r="J2466" s="11" t="s">
        <v>2706</v>
      </c>
      <c r="K2466" s="12">
        <v>79921</v>
      </c>
      <c r="L2466" s="12">
        <v>1</v>
      </c>
      <c r="M2466" s="33" t="str">
        <f>IF(_xlfn.XLOOKUP(C2466,Raw_Data_OS_23!$C$7:$C$4518,Raw_Data_OS_23!$G$7:$G$4518,"Paid/ Closed")="Paid/ Closed","Paid/ Closed", "Still_Outstanding")</f>
        <v>Paid/ Closed</v>
      </c>
      <c r="N2466" s="33">
        <f>IF(_xlfn.XLOOKUP(C2466,Raw_Data_Paid_23!$C$4:$C$2114,Raw_Data_Paid_23!$C$4:$C$2114,1)= 1,1,0)</f>
        <v>1</v>
      </c>
      <c r="O2466" t="str">
        <f>IF(M2466=$W$7,IF(AND(N2466,_xlfn.XLOOKUP(C2466,Raw_Data_OS_23!$C$7:$C$4518,Raw_Data_OS_23!$G$7:$G$4518,0)=G2466),"A",IF(_xlfn.XLOOKUP(C2466,Raw_Data_Paid_23!$C$4:$C$2114,Raw_Data_Paid_23!$C$4:$C$2114,"B1")="B1","B1","B2")),IF(_xlfn.XLOOKUP(C2466,Raw_Data_Paid_23!$C$4:$C$2114,Raw_Data_Paid_23!$C$4:$C$2114,"C1")="C1","C1","C2"))</f>
        <v>C1</v>
      </c>
      <c r="P2466" t="str">
        <f t="shared" si="88"/>
        <v>2005C1Motor Private</v>
      </c>
    </row>
    <row r="2467" spans="3:16" x14ac:dyDescent="0.35">
      <c r="C2467" s="6" t="s">
        <v>2709</v>
      </c>
      <c r="D2467" s="7" t="s">
        <v>5513</v>
      </c>
      <c r="E2467" s="7" t="s">
        <v>5514</v>
      </c>
      <c r="F2467" s="8" t="s">
        <v>658</v>
      </c>
      <c r="G2467" s="9">
        <v>10000</v>
      </c>
      <c r="H2467" s="10">
        <v>2004</v>
      </c>
      <c r="I2467" s="10">
        <v>2005</v>
      </c>
      <c r="J2467" s="11" t="s">
        <v>2689</v>
      </c>
      <c r="K2467" s="12">
        <v>10000</v>
      </c>
      <c r="L2467" s="12">
        <v>1</v>
      </c>
      <c r="M2467" s="33" t="str">
        <f>IF(_xlfn.XLOOKUP(C2467,Raw_Data_OS_23!$C$7:$C$4518,Raw_Data_OS_23!$G$7:$G$4518,"Paid/ Closed")="Paid/ Closed","Paid/ Closed", "Still_Outstanding")</f>
        <v>Paid/ Closed</v>
      </c>
      <c r="N2467" s="33">
        <f>IF(_xlfn.XLOOKUP(C2467,Raw_Data_Paid_23!$C$4:$C$2114,Raw_Data_Paid_23!$C$4:$C$2114,1)= 1,1,0)</f>
        <v>1</v>
      </c>
      <c r="O2467" t="str">
        <f>IF(M2467=$W$7,IF(AND(N2467,_xlfn.XLOOKUP(C2467,Raw_Data_OS_23!$C$7:$C$4518,Raw_Data_OS_23!$G$7:$G$4518,0)=G2467),"A",IF(_xlfn.XLOOKUP(C2467,Raw_Data_Paid_23!$C$4:$C$2114,Raw_Data_Paid_23!$C$4:$C$2114,"B1")="B1","B1","B2")),IF(_xlfn.XLOOKUP(C2467,Raw_Data_Paid_23!$C$4:$C$2114,Raw_Data_Paid_23!$C$4:$C$2114,"C1")="C1","C1","C2"))</f>
        <v>C1</v>
      </c>
      <c r="P2467" t="str">
        <f t="shared" si="88"/>
        <v>2004C1Workmen's Compensation</v>
      </c>
    </row>
    <row r="2468" spans="3:16" x14ac:dyDescent="0.35">
      <c r="C2468" s="6" t="s">
        <v>2710</v>
      </c>
      <c r="D2468" s="7" t="s">
        <v>5515</v>
      </c>
      <c r="E2468" s="7" t="s">
        <v>5516</v>
      </c>
      <c r="F2468" s="8" t="s">
        <v>658</v>
      </c>
      <c r="G2468" s="9">
        <v>100000</v>
      </c>
      <c r="H2468" s="10">
        <v>2002</v>
      </c>
      <c r="I2468" s="10">
        <v>2005</v>
      </c>
      <c r="J2468" s="11" t="s">
        <v>2674</v>
      </c>
      <c r="K2468" s="12">
        <v>100000</v>
      </c>
      <c r="L2468" s="12">
        <v>1</v>
      </c>
      <c r="M2468" s="33" t="str">
        <f>IF(_xlfn.XLOOKUP(C2468,Raw_Data_OS_23!$C$7:$C$4518,Raw_Data_OS_23!$G$7:$G$4518,"Paid/ Closed")="Paid/ Closed","Paid/ Closed", "Still_Outstanding")</f>
        <v>Still_Outstanding</v>
      </c>
      <c r="N2468" s="33">
        <f>IF(_xlfn.XLOOKUP(C2468,Raw_Data_Paid_23!$C$4:$C$2114,Raw_Data_Paid_23!$C$4:$C$2114,1)= 1,1,0)</f>
        <v>1</v>
      </c>
      <c r="O2468" t="str">
        <f>IF(M2468=$W$7,IF(AND(N2468,_xlfn.XLOOKUP(C2468,Raw_Data_OS_23!$C$7:$C$4518,Raw_Data_OS_23!$G$7:$G$4518,0)=G2468),"A",IF(_xlfn.XLOOKUP(C2468,Raw_Data_Paid_23!$C$4:$C$2114,Raw_Data_Paid_23!$C$4:$C$2114,"B1")="B1","B1","B2")),IF(_xlfn.XLOOKUP(C2468,Raw_Data_Paid_23!$C$4:$C$2114,Raw_Data_Paid_23!$C$4:$C$2114,"C1")="C1","C1","C2"))</f>
        <v>B1</v>
      </c>
      <c r="P2468" t="str">
        <f t="shared" si="88"/>
        <v>2002B1Workmen's Compensation</v>
      </c>
    </row>
    <row r="2469" spans="3:16" x14ac:dyDescent="0.35">
      <c r="C2469" s="6" t="s">
        <v>2711</v>
      </c>
      <c r="D2469" s="7" t="s">
        <v>5517</v>
      </c>
      <c r="E2469" s="7" t="s">
        <v>5518</v>
      </c>
      <c r="F2469" s="8" t="s">
        <v>658</v>
      </c>
      <c r="G2469" s="9">
        <v>15418</v>
      </c>
      <c r="H2469" s="10">
        <v>2005</v>
      </c>
      <c r="I2469" s="10">
        <v>2006</v>
      </c>
      <c r="J2469" s="11" t="s">
        <v>2161</v>
      </c>
      <c r="K2469" s="12">
        <v>15418</v>
      </c>
      <c r="L2469" s="12">
        <v>1</v>
      </c>
      <c r="M2469" s="33" t="str">
        <f>IF(_xlfn.XLOOKUP(C2469,Raw_Data_OS_23!$C$7:$C$4518,Raw_Data_OS_23!$G$7:$G$4518,"Paid/ Closed")="Paid/ Closed","Paid/ Closed", "Still_Outstanding")</f>
        <v>Still_Outstanding</v>
      </c>
      <c r="N2469" s="33">
        <f>IF(_xlfn.XLOOKUP(C2469,Raw_Data_Paid_23!$C$4:$C$2114,Raw_Data_Paid_23!$C$4:$C$2114,1)= 1,1,0)</f>
        <v>1</v>
      </c>
      <c r="O2469" t="str">
        <f>IF(M2469=$W$7,IF(AND(N2469,_xlfn.XLOOKUP(C2469,Raw_Data_OS_23!$C$7:$C$4518,Raw_Data_OS_23!$G$7:$G$4518,0)=G2469),"A",IF(_xlfn.XLOOKUP(C2469,Raw_Data_Paid_23!$C$4:$C$2114,Raw_Data_Paid_23!$C$4:$C$2114,"B1")="B1","B1","B2")),IF(_xlfn.XLOOKUP(C2469,Raw_Data_Paid_23!$C$4:$C$2114,Raw_Data_Paid_23!$C$4:$C$2114,"C1")="C1","C1","C2"))</f>
        <v>A</v>
      </c>
      <c r="P2469" t="str">
        <f t="shared" si="88"/>
        <v>2005AWorkmen's Compensation</v>
      </c>
    </row>
    <row r="2470" spans="3:16" x14ac:dyDescent="0.35">
      <c r="C2470" s="6" t="s">
        <v>2712</v>
      </c>
      <c r="D2470" s="7" t="s">
        <v>5266</v>
      </c>
      <c r="E2470" s="7" t="s">
        <v>5519</v>
      </c>
      <c r="F2470" s="8" t="s">
        <v>658</v>
      </c>
      <c r="G2470" s="9">
        <v>17995</v>
      </c>
      <c r="H2470" s="10">
        <v>2005</v>
      </c>
      <c r="I2470" s="10">
        <v>2006</v>
      </c>
      <c r="J2470" s="11" t="s">
        <v>1383</v>
      </c>
      <c r="K2470" s="12">
        <v>17995</v>
      </c>
      <c r="L2470" s="12">
        <v>1</v>
      </c>
      <c r="M2470" s="33" t="str">
        <f>IF(_xlfn.XLOOKUP(C2470,Raw_Data_OS_23!$C$7:$C$4518,Raw_Data_OS_23!$G$7:$G$4518,"Paid/ Closed")="Paid/ Closed","Paid/ Closed", "Still_Outstanding")</f>
        <v>Still_Outstanding</v>
      </c>
      <c r="N2470" s="33">
        <f>IF(_xlfn.XLOOKUP(C2470,Raw_Data_Paid_23!$C$4:$C$2114,Raw_Data_Paid_23!$C$4:$C$2114,1)= 1,1,0)</f>
        <v>1</v>
      </c>
      <c r="O2470" t="str">
        <f>IF(M2470=$W$7,IF(AND(N2470,_xlfn.XLOOKUP(C2470,Raw_Data_OS_23!$C$7:$C$4518,Raw_Data_OS_23!$G$7:$G$4518,0)=G2470),"A",IF(_xlfn.XLOOKUP(C2470,Raw_Data_Paid_23!$C$4:$C$2114,Raw_Data_Paid_23!$C$4:$C$2114,"B1")="B1","B1","B2")),IF(_xlfn.XLOOKUP(C2470,Raw_Data_Paid_23!$C$4:$C$2114,Raw_Data_Paid_23!$C$4:$C$2114,"C1")="C1","C1","C2"))</f>
        <v>A</v>
      </c>
      <c r="P2470" t="str">
        <f t="shared" si="88"/>
        <v>2005AWorkmen's Compensation</v>
      </c>
    </row>
    <row r="2471" spans="3:16" x14ac:dyDescent="0.35">
      <c r="C2471" s="6" t="s">
        <v>2713</v>
      </c>
      <c r="D2471" s="7" t="s">
        <v>5520</v>
      </c>
      <c r="E2471" s="7" t="s">
        <v>5521</v>
      </c>
      <c r="F2471" s="8" t="s">
        <v>658</v>
      </c>
      <c r="G2471" s="9">
        <v>80000</v>
      </c>
      <c r="H2471" s="10">
        <v>2005</v>
      </c>
      <c r="I2471" s="10">
        <v>2006</v>
      </c>
      <c r="J2471" s="11" t="s">
        <v>2714</v>
      </c>
      <c r="K2471" s="12">
        <v>80000</v>
      </c>
      <c r="L2471" s="12">
        <v>1</v>
      </c>
      <c r="M2471" s="33" t="str">
        <f>IF(_xlfn.XLOOKUP(C2471,Raw_Data_OS_23!$C$7:$C$4518,Raw_Data_OS_23!$G$7:$G$4518,"Paid/ Closed")="Paid/ Closed","Paid/ Closed", "Still_Outstanding")</f>
        <v>Still_Outstanding</v>
      </c>
      <c r="N2471" s="33">
        <f>IF(_xlfn.XLOOKUP(C2471,Raw_Data_Paid_23!$C$4:$C$2114,Raw_Data_Paid_23!$C$4:$C$2114,1)= 1,1,0)</f>
        <v>1</v>
      </c>
      <c r="O2471" t="str">
        <f>IF(M2471=$W$7,IF(AND(N2471,_xlfn.XLOOKUP(C2471,Raw_Data_OS_23!$C$7:$C$4518,Raw_Data_OS_23!$G$7:$G$4518,0)=G2471),"A",IF(_xlfn.XLOOKUP(C2471,Raw_Data_Paid_23!$C$4:$C$2114,Raw_Data_Paid_23!$C$4:$C$2114,"B1")="B1","B1","B2")),IF(_xlfn.XLOOKUP(C2471,Raw_Data_Paid_23!$C$4:$C$2114,Raw_Data_Paid_23!$C$4:$C$2114,"C1")="C1","C1","C2"))</f>
        <v>B1</v>
      </c>
      <c r="P2471" t="str">
        <f t="shared" si="88"/>
        <v>2005B1Workmen's Compensation</v>
      </c>
    </row>
    <row r="2472" spans="3:16" x14ac:dyDescent="0.35">
      <c r="C2472" s="6" t="s">
        <v>2715</v>
      </c>
      <c r="D2472" s="7" t="s">
        <v>5522</v>
      </c>
      <c r="E2472" s="7" t="s">
        <v>5523</v>
      </c>
      <c r="F2472" s="8" t="s">
        <v>658</v>
      </c>
      <c r="G2472" s="9">
        <v>70000</v>
      </c>
      <c r="H2472" s="10">
        <v>2005</v>
      </c>
      <c r="I2472" s="10">
        <v>2006</v>
      </c>
      <c r="J2472" s="11" t="s">
        <v>2706</v>
      </c>
      <c r="K2472" s="12">
        <v>70000</v>
      </c>
      <c r="L2472" s="12">
        <v>1</v>
      </c>
      <c r="M2472" s="33" t="str">
        <f>IF(_xlfn.XLOOKUP(C2472,Raw_Data_OS_23!$C$7:$C$4518,Raw_Data_OS_23!$G$7:$G$4518,"Paid/ Closed")="Paid/ Closed","Paid/ Closed", "Still_Outstanding")</f>
        <v>Still_Outstanding</v>
      </c>
      <c r="N2472" s="33">
        <f>IF(_xlfn.XLOOKUP(C2472,Raw_Data_Paid_23!$C$4:$C$2114,Raw_Data_Paid_23!$C$4:$C$2114,1)= 1,1,0)</f>
        <v>1</v>
      </c>
      <c r="O2472" t="str">
        <f>IF(M2472=$W$7,IF(AND(N2472,_xlfn.XLOOKUP(C2472,Raw_Data_OS_23!$C$7:$C$4518,Raw_Data_OS_23!$G$7:$G$4518,0)=G2472),"A",IF(_xlfn.XLOOKUP(C2472,Raw_Data_Paid_23!$C$4:$C$2114,Raw_Data_Paid_23!$C$4:$C$2114,"B1")="B1","B1","B2")),IF(_xlfn.XLOOKUP(C2472,Raw_Data_Paid_23!$C$4:$C$2114,Raw_Data_Paid_23!$C$4:$C$2114,"C1")="C1","C1","C2"))</f>
        <v>B1</v>
      </c>
      <c r="P2472" t="str">
        <f t="shared" si="88"/>
        <v>2005B1Workmen's Compensation</v>
      </c>
    </row>
    <row r="2473" spans="3:16" x14ac:dyDescent="0.35">
      <c r="C2473" s="6" t="s">
        <v>2716</v>
      </c>
      <c r="D2473" s="7" t="s">
        <v>5524</v>
      </c>
      <c r="E2473" s="7" t="s">
        <v>5525</v>
      </c>
      <c r="F2473" s="8" t="s">
        <v>3908</v>
      </c>
      <c r="G2473" s="9">
        <v>100000</v>
      </c>
      <c r="H2473" s="10">
        <v>2007</v>
      </c>
      <c r="I2473" s="10">
        <v>2007</v>
      </c>
      <c r="J2473" s="11" t="s">
        <v>38</v>
      </c>
      <c r="K2473" s="12">
        <v>100000</v>
      </c>
      <c r="L2473" s="12">
        <v>1</v>
      </c>
      <c r="M2473" s="33" t="str">
        <f>IF(_xlfn.XLOOKUP(C2473,Raw_Data_OS_23!$C$7:$C$4518,Raw_Data_OS_23!$G$7:$G$4518,"Paid/ Closed")="Paid/ Closed","Paid/ Closed", "Still_Outstanding")</f>
        <v>Still_Outstanding</v>
      </c>
      <c r="N2473" s="33">
        <f>IF(_xlfn.XLOOKUP(C2473,Raw_Data_Paid_23!$C$4:$C$2114,Raw_Data_Paid_23!$C$4:$C$2114,1)= 1,1,0)</f>
        <v>1</v>
      </c>
      <c r="O2473" t="str">
        <f>IF(M2473=$W$7,IF(AND(N2473,_xlfn.XLOOKUP(C2473,Raw_Data_OS_23!$C$7:$C$4518,Raw_Data_OS_23!$G$7:$G$4518,0)=G2473),"A",IF(_xlfn.XLOOKUP(C2473,Raw_Data_Paid_23!$C$4:$C$2114,Raw_Data_Paid_23!$C$4:$C$2114,"B1")="B1","B1","B2")),IF(_xlfn.XLOOKUP(C2473,Raw_Data_Paid_23!$C$4:$C$2114,Raw_Data_Paid_23!$C$4:$C$2114,"C1")="C1","C1","C2"))</f>
        <v>B1</v>
      </c>
      <c r="P2473" t="str">
        <f t="shared" si="88"/>
        <v>2007B1Motor Commercial</v>
      </c>
    </row>
    <row r="2474" spans="3:16" x14ac:dyDescent="0.35">
      <c r="C2474" s="6" t="s">
        <v>2717</v>
      </c>
      <c r="D2474" s="7" t="s">
        <v>5526</v>
      </c>
      <c r="E2474" s="7" t="s">
        <v>5527</v>
      </c>
      <c r="F2474" s="8" t="s">
        <v>4263</v>
      </c>
      <c r="G2474" s="9">
        <v>1599624.0601999999</v>
      </c>
      <c r="H2474" s="10">
        <v>2007</v>
      </c>
      <c r="I2474" s="10">
        <v>2007</v>
      </c>
      <c r="J2474" s="11" t="s">
        <v>38</v>
      </c>
      <c r="K2474" s="12">
        <v>0</v>
      </c>
      <c r="L2474" s="12">
        <v>1</v>
      </c>
      <c r="M2474" s="33" t="str">
        <f>IF(_xlfn.XLOOKUP(C2474,Raw_Data_OS_23!$C$7:$C$4518,Raw_Data_OS_23!$G$7:$G$4518,"Paid/ Closed")="Paid/ Closed","Paid/ Closed", "Still_Outstanding")</f>
        <v>Still_Outstanding</v>
      </c>
      <c r="N2474" s="33">
        <f>IF(_xlfn.XLOOKUP(C2474,Raw_Data_Paid_23!$C$4:$C$2114,Raw_Data_Paid_23!$C$4:$C$2114,1)= 1,1,0)</f>
        <v>1</v>
      </c>
      <c r="O2474" t="str">
        <f>IF(M2474=$W$7,IF(AND(N2474,_xlfn.XLOOKUP(C2474,Raw_Data_OS_23!$C$7:$C$4518,Raw_Data_OS_23!$G$7:$G$4518,0)=G2474),"A",IF(_xlfn.XLOOKUP(C2474,Raw_Data_Paid_23!$C$4:$C$2114,Raw_Data_Paid_23!$C$4:$C$2114,"B1")="B1","B1","B2")),IF(_xlfn.XLOOKUP(C2474,Raw_Data_Paid_23!$C$4:$C$2114,Raw_Data_Paid_23!$C$4:$C$2114,"C1")="C1","C1","C2"))</f>
        <v>A</v>
      </c>
      <c r="P2474" t="str">
        <f t="shared" si="88"/>
        <v>2007APersonal Accident</v>
      </c>
    </row>
    <row r="2475" spans="3:16" x14ac:dyDescent="0.35">
      <c r="C2475" s="6" t="s">
        <v>2718</v>
      </c>
      <c r="D2475" s="7" t="s">
        <v>5528</v>
      </c>
      <c r="E2475" s="7" t="s">
        <v>5529</v>
      </c>
      <c r="F2475" s="8" t="s">
        <v>3908</v>
      </c>
      <c r="G2475" s="9">
        <v>80000</v>
      </c>
      <c r="H2475" s="10">
        <v>2007</v>
      </c>
      <c r="I2475" s="10">
        <v>2007</v>
      </c>
      <c r="J2475" s="11" t="s">
        <v>38</v>
      </c>
      <c r="K2475" s="12">
        <v>80000</v>
      </c>
      <c r="L2475" s="12">
        <v>1</v>
      </c>
      <c r="M2475" s="33" t="str">
        <f>IF(_xlfn.XLOOKUP(C2475,Raw_Data_OS_23!$C$7:$C$4518,Raw_Data_OS_23!$G$7:$G$4518,"Paid/ Closed")="Paid/ Closed","Paid/ Closed", "Still_Outstanding")</f>
        <v>Still_Outstanding</v>
      </c>
      <c r="N2475" s="33">
        <f>IF(_xlfn.XLOOKUP(C2475,Raw_Data_Paid_23!$C$4:$C$2114,Raw_Data_Paid_23!$C$4:$C$2114,1)= 1,1,0)</f>
        <v>1</v>
      </c>
      <c r="O2475" t="str">
        <f>IF(M2475=$W$7,IF(AND(N2475,_xlfn.XLOOKUP(C2475,Raw_Data_OS_23!$C$7:$C$4518,Raw_Data_OS_23!$G$7:$G$4518,0)=G2475),"A",IF(_xlfn.XLOOKUP(C2475,Raw_Data_Paid_23!$C$4:$C$2114,Raw_Data_Paid_23!$C$4:$C$2114,"B1")="B1","B1","B2")),IF(_xlfn.XLOOKUP(C2475,Raw_Data_Paid_23!$C$4:$C$2114,Raw_Data_Paid_23!$C$4:$C$2114,"C1")="C1","C1","C2"))</f>
        <v>B1</v>
      </c>
      <c r="P2475" t="str">
        <f t="shared" si="88"/>
        <v>2007B1Motor Commercial</v>
      </c>
    </row>
    <row r="2476" spans="3:16" x14ac:dyDescent="0.35">
      <c r="C2476" s="6" t="s">
        <v>2719</v>
      </c>
      <c r="D2476" s="7" t="s">
        <v>5530</v>
      </c>
      <c r="E2476" s="7" t="s">
        <v>5531</v>
      </c>
      <c r="F2476" s="8" t="s">
        <v>3910</v>
      </c>
      <c r="G2476" s="9">
        <v>4500</v>
      </c>
      <c r="H2476" s="10">
        <v>2007</v>
      </c>
      <c r="I2476" s="10">
        <v>2007</v>
      </c>
      <c r="J2476" s="11" t="s">
        <v>2164</v>
      </c>
      <c r="K2476" s="12">
        <v>4500</v>
      </c>
      <c r="L2476" s="12">
        <v>1</v>
      </c>
      <c r="M2476" s="33" t="str">
        <f>IF(_xlfn.XLOOKUP(C2476,Raw_Data_OS_23!$C$7:$C$4518,Raw_Data_OS_23!$G$7:$G$4518,"Paid/ Closed")="Paid/ Closed","Paid/ Closed", "Still_Outstanding")</f>
        <v>Paid/ Closed</v>
      </c>
      <c r="N2476" s="33">
        <f>IF(_xlfn.XLOOKUP(C2476,Raw_Data_Paid_23!$C$4:$C$2114,Raw_Data_Paid_23!$C$4:$C$2114,1)= 1,1,0)</f>
        <v>1</v>
      </c>
      <c r="O2476" t="str">
        <f>IF(M2476=$W$7,IF(AND(N2476,_xlfn.XLOOKUP(C2476,Raw_Data_OS_23!$C$7:$C$4518,Raw_Data_OS_23!$G$7:$G$4518,0)=G2476),"A",IF(_xlfn.XLOOKUP(C2476,Raw_Data_Paid_23!$C$4:$C$2114,Raw_Data_Paid_23!$C$4:$C$2114,"B1")="B1","B1","B2")),IF(_xlfn.XLOOKUP(C2476,Raw_Data_Paid_23!$C$4:$C$2114,Raw_Data_Paid_23!$C$4:$C$2114,"C1")="C1","C1","C2"))</f>
        <v>C1</v>
      </c>
      <c r="P2476" t="str">
        <f t="shared" si="88"/>
        <v>2007C1Motor Private</v>
      </c>
    </row>
    <row r="2477" spans="3:16" x14ac:dyDescent="0.35">
      <c r="C2477" s="6" t="s">
        <v>2720</v>
      </c>
      <c r="D2477" s="7" t="s">
        <v>5386</v>
      </c>
      <c r="E2477" s="7" t="s">
        <v>5532</v>
      </c>
      <c r="F2477" s="8" t="s">
        <v>3910</v>
      </c>
      <c r="G2477" s="9">
        <v>20000</v>
      </c>
      <c r="H2477" s="10">
        <v>2007</v>
      </c>
      <c r="I2477" s="10">
        <v>2007</v>
      </c>
      <c r="J2477" s="11" t="s">
        <v>2164</v>
      </c>
      <c r="K2477" s="12">
        <v>20000</v>
      </c>
      <c r="L2477" s="12">
        <v>1</v>
      </c>
      <c r="M2477" s="33" t="str">
        <f>IF(_xlfn.XLOOKUP(C2477,Raw_Data_OS_23!$C$7:$C$4518,Raw_Data_OS_23!$G$7:$G$4518,"Paid/ Closed")="Paid/ Closed","Paid/ Closed", "Still_Outstanding")</f>
        <v>Still_Outstanding</v>
      </c>
      <c r="N2477" s="33">
        <f>IF(_xlfn.XLOOKUP(C2477,Raw_Data_Paid_23!$C$4:$C$2114,Raw_Data_Paid_23!$C$4:$C$2114,1)= 1,1,0)</f>
        <v>1</v>
      </c>
      <c r="O2477" t="str">
        <f>IF(M2477=$W$7,IF(AND(N2477,_xlfn.XLOOKUP(C2477,Raw_Data_OS_23!$C$7:$C$4518,Raw_Data_OS_23!$G$7:$G$4518,0)=G2477),"A",IF(_xlfn.XLOOKUP(C2477,Raw_Data_Paid_23!$C$4:$C$2114,Raw_Data_Paid_23!$C$4:$C$2114,"B1")="B1","B1","B2")),IF(_xlfn.XLOOKUP(C2477,Raw_Data_Paid_23!$C$4:$C$2114,Raw_Data_Paid_23!$C$4:$C$2114,"C1")="C1","C1","C2"))</f>
        <v>B1</v>
      </c>
      <c r="P2477" t="str">
        <f t="shared" si="88"/>
        <v>2007B1Motor Private</v>
      </c>
    </row>
    <row r="2478" spans="3:16" x14ac:dyDescent="0.35">
      <c r="C2478" s="6" t="s">
        <v>2721</v>
      </c>
      <c r="D2478" s="7" t="s">
        <v>5533</v>
      </c>
      <c r="E2478" s="7" t="s">
        <v>5534</v>
      </c>
      <c r="F2478" s="8" t="s">
        <v>3908</v>
      </c>
      <c r="G2478" s="9">
        <v>50000</v>
      </c>
      <c r="H2478" s="10">
        <v>2006</v>
      </c>
      <c r="I2478" s="10">
        <v>2007</v>
      </c>
      <c r="J2478" s="11" t="s">
        <v>150</v>
      </c>
      <c r="K2478" s="12">
        <v>50000</v>
      </c>
      <c r="L2478" s="12">
        <v>1</v>
      </c>
      <c r="M2478" s="33" t="str">
        <f>IF(_xlfn.XLOOKUP(C2478,Raw_Data_OS_23!$C$7:$C$4518,Raw_Data_OS_23!$G$7:$G$4518,"Paid/ Closed")="Paid/ Closed","Paid/ Closed", "Still_Outstanding")</f>
        <v>Still_Outstanding</v>
      </c>
      <c r="N2478" s="33">
        <f>IF(_xlfn.XLOOKUP(C2478,Raw_Data_Paid_23!$C$4:$C$2114,Raw_Data_Paid_23!$C$4:$C$2114,1)= 1,1,0)</f>
        <v>1</v>
      </c>
      <c r="O2478" t="str">
        <f>IF(M2478=$W$7,IF(AND(N2478,_xlfn.XLOOKUP(C2478,Raw_Data_OS_23!$C$7:$C$4518,Raw_Data_OS_23!$G$7:$G$4518,0)=G2478),"A",IF(_xlfn.XLOOKUP(C2478,Raw_Data_Paid_23!$C$4:$C$2114,Raw_Data_Paid_23!$C$4:$C$2114,"B1")="B1","B1","B2")),IF(_xlfn.XLOOKUP(C2478,Raw_Data_Paid_23!$C$4:$C$2114,Raw_Data_Paid_23!$C$4:$C$2114,"C1")="C1","C1","C2"))</f>
        <v>A</v>
      </c>
      <c r="P2478" t="str">
        <f t="shared" si="88"/>
        <v>2006AMotor Commercial</v>
      </c>
    </row>
    <row r="2479" spans="3:16" x14ac:dyDescent="0.35">
      <c r="C2479" s="6" t="s">
        <v>2722</v>
      </c>
      <c r="D2479" s="7" t="s">
        <v>5535</v>
      </c>
      <c r="E2479" s="7" t="s">
        <v>5536</v>
      </c>
      <c r="F2479" s="8" t="s">
        <v>3910</v>
      </c>
      <c r="G2479" s="9">
        <v>60000</v>
      </c>
      <c r="H2479" s="10">
        <v>2007</v>
      </c>
      <c r="I2479" s="10">
        <v>2007</v>
      </c>
      <c r="J2479" s="11" t="s">
        <v>2723</v>
      </c>
      <c r="K2479" s="12">
        <v>60000</v>
      </c>
      <c r="L2479" s="12">
        <v>1</v>
      </c>
      <c r="M2479" s="33" t="str">
        <f>IF(_xlfn.XLOOKUP(C2479,Raw_Data_OS_23!$C$7:$C$4518,Raw_Data_OS_23!$G$7:$G$4518,"Paid/ Closed")="Paid/ Closed","Paid/ Closed", "Still_Outstanding")</f>
        <v>Still_Outstanding</v>
      </c>
      <c r="N2479" s="33">
        <f>IF(_xlfn.XLOOKUP(C2479,Raw_Data_Paid_23!$C$4:$C$2114,Raw_Data_Paid_23!$C$4:$C$2114,1)= 1,1,0)</f>
        <v>1</v>
      </c>
      <c r="O2479" t="str">
        <f>IF(M2479=$W$7,IF(AND(N2479,_xlfn.XLOOKUP(C2479,Raw_Data_OS_23!$C$7:$C$4518,Raw_Data_OS_23!$G$7:$G$4518,0)=G2479),"A",IF(_xlfn.XLOOKUP(C2479,Raw_Data_Paid_23!$C$4:$C$2114,Raw_Data_Paid_23!$C$4:$C$2114,"B1")="B1","B1","B2")),IF(_xlfn.XLOOKUP(C2479,Raw_Data_Paid_23!$C$4:$C$2114,Raw_Data_Paid_23!$C$4:$C$2114,"C1")="C1","C1","C2"))</f>
        <v>A</v>
      </c>
      <c r="P2479" t="str">
        <f t="shared" si="88"/>
        <v>2007AMotor Private</v>
      </c>
    </row>
    <row r="2480" spans="3:16" x14ac:dyDescent="0.35">
      <c r="C2480" s="6" t="s">
        <v>2724</v>
      </c>
      <c r="D2480" s="7" t="s">
        <v>5537</v>
      </c>
      <c r="E2480" s="7" t="s">
        <v>5538</v>
      </c>
      <c r="F2480" s="8" t="s">
        <v>3910</v>
      </c>
      <c r="G2480" s="9">
        <v>324561.40350000001</v>
      </c>
      <c r="H2480" s="10">
        <v>2007</v>
      </c>
      <c r="I2480" s="10">
        <v>2007</v>
      </c>
      <c r="J2480" s="11" t="s">
        <v>2164</v>
      </c>
      <c r="K2480" s="12">
        <v>324561.40350000001</v>
      </c>
      <c r="L2480" s="12">
        <v>1</v>
      </c>
      <c r="M2480" s="33" t="str">
        <f>IF(_xlfn.XLOOKUP(C2480,Raw_Data_OS_23!$C$7:$C$4518,Raw_Data_OS_23!$G$7:$G$4518,"Paid/ Closed")="Paid/ Closed","Paid/ Closed", "Still_Outstanding")</f>
        <v>Still_Outstanding</v>
      </c>
      <c r="N2480" s="33">
        <f>IF(_xlfn.XLOOKUP(C2480,Raw_Data_Paid_23!$C$4:$C$2114,Raw_Data_Paid_23!$C$4:$C$2114,1)= 1,1,0)</f>
        <v>1</v>
      </c>
      <c r="O2480" t="str">
        <f>IF(M2480=$W$7,IF(AND(N2480,_xlfn.XLOOKUP(C2480,Raw_Data_OS_23!$C$7:$C$4518,Raw_Data_OS_23!$G$7:$G$4518,0)=G2480),"A",IF(_xlfn.XLOOKUP(C2480,Raw_Data_Paid_23!$C$4:$C$2114,Raw_Data_Paid_23!$C$4:$C$2114,"B1")="B1","B1","B2")),IF(_xlfn.XLOOKUP(C2480,Raw_Data_Paid_23!$C$4:$C$2114,Raw_Data_Paid_23!$C$4:$C$2114,"C1")="C1","C1","C2"))</f>
        <v>A</v>
      </c>
      <c r="P2480" t="str">
        <f t="shared" si="88"/>
        <v>2007AMotor Private</v>
      </c>
    </row>
    <row r="2481" spans="3:16" x14ac:dyDescent="0.35">
      <c r="C2481" s="6" t="s">
        <v>2725</v>
      </c>
      <c r="D2481" s="7" t="s">
        <v>5539</v>
      </c>
      <c r="E2481" s="7" t="s">
        <v>5540</v>
      </c>
      <c r="F2481" s="8" t="s">
        <v>4263</v>
      </c>
      <c r="G2481" s="9">
        <v>5912.58</v>
      </c>
      <c r="H2481" s="10">
        <v>2007</v>
      </c>
      <c r="I2481" s="10">
        <v>2007</v>
      </c>
      <c r="J2481" s="11" t="s">
        <v>2164</v>
      </c>
      <c r="K2481" s="12">
        <v>4434.33</v>
      </c>
      <c r="L2481" s="12">
        <v>1</v>
      </c>
      <c r="M2481" s="33" t="str">
        <f>IF(_xlfn.XLOOKUP(C2481,Raw_Data_OS_23!$C$7:$C$4518,Raw_Data_OS_23!$G$7:$G$4518,"Paid/ Closed")="Paid/ Closed","Paid/ Closed", "Still_Outstanding")</f>
        <v>Still_Outstanding</v>
      </c>
      <c r="N2481" s="33">
        <f>IF(_xlfn.XLOOKUP(C2481,Raw_Data_Paid_23!$C$4:$C$2114,Raw_Data_Paid_23!$C$4:$C$2114,1)= 1,1,0)</f>
        <v>1</v>
      </c>
      <c r="O2481" t="str">
        <f>IF(M2481=$W$7,IF(AND(N2481,_xlfn.XLOOKUP(C2481,Raw_Data_OS_23!$C$7:$C$4518,Raw_Data_OS_23!$G$7:$G$4518,0)=G2481),"A",IF(_xlfn.XLOOKUP(C2481,Raw_Data_Paid_23!$C$4:$C$2114,Raw_Data_Paid_23!$C$4:$C$2114,"B1")="B1","B1","B2")),IF(_xlfn.XLOOKUP(C2481,Raw_Data_Paid_23!$C$4:$C$2114,Raw_Data_Paid_23!$C$4:$C$2114,"C1")="C1","C1","C2"))</f>
        <v>A</v>
      </c>
      <c r="P2481" t="str">
        <f t="shared" si="88"/>
        <v>2007APersonal Accident</v>
      </c>
    </row>
    <row r="2482" spans="3:16" x14ac:dyDescent="0.35">
      <c r="C2482" s="6" t="s">
        <v>2726</v>
      </c>
      <c r="D2482" s="7" t="s">
        <v>5541</v>
      </c>
      <c r="E2482" s="7" t="s">
        <v>5542</v>
      </c>
      <c r="F2482" s="8" t="s">
        <v>658</v>
      </c>
      <c r="G2482" s="9">
        <v>70000</v>
      </c>
      <c r="H2482" s="10">
        <v>2005</v>
      </c>
      <c r="I2482" s="10">
        <v>2007</v>
      </c>
      <c r="J2482" s="11" t="s">
        <v>1383</v>
      </c>
      <c r="K2482" s="12">
        <v>70000</v>
      </c>
      <c r="L2482" s="12">
        <v>1</v>
      </c>
      <c r="M2482" s="33" t="str">
        <f>IF(_xlfn.XLOOKUP(C2482,Raw_Data_OS_23!$C$7:$C$4518,Raw_Data_OS_23!$G$7:$G$4518,"Paid/ Closed")="Paid/ Closed","Paid/ Closed", "Still_Outstanding")</f>
        <v>Still_Outstanding</v>
      </c>
      <c r="N2482" s="33">
        <f>IF(_xlfn.XLOOKUP(C2482,Raw_Data_Paid_23!$C$4:$C$2114,Raw_Data_Paid_23!$C$4:$C$2114,1)= 1,1,0)</f>
        <v>1</v>
      </c>
      <c r="O2482" t="str">
        <f>IF(M2482=$W$7,IF(AND(N2482,_xlfn.XLOOKUP(C2482,Raw_Data_OS_23!$C$7:$C$4518,Raw_Data_OS_23!$G$7:$G$4518,0)=G2482),"A",IF(_xlfn.XLOOKUP(C2482,Raw_Data_Paid_23!$C$4:$C$2114,Raw_Data_Paid_23!$C$4:$C$2114,"B1")="B1","B1","B2")),IF(_xlfn.XLOOKUP(C2482,Raw_Data_Paid_23!$C$4:$C$2114,Raw_Data_Paid_23!$C$4:$C$2114,"C1")="C1","C1","C2"))</f>
        <v>B1</v>
      </c>
      <c r="P2482" t="str">
        <f t="shared" si="88"/>
        <v>2005B1Workmen's Compensation</v>
      </c>
    </row>
    <row r="2483" spans="3:16" x14ac:dyDescent="0.35">
      <c r="C2483" s="6" t="s">
        <v>2727</v>
      </c>
      <c r="D2483" s="7" t="s">
        <v>5543</v>
      </c>
      <c r="E2483" s="7" t="s">
        <v>5544</v>
      </c>
      <c r="F2483" s="8" t="s">
        <v>3910</v>
      </c>
      <c r="G2483" s="9">
        <v>200000</v>
      </c>
      <c r="H2483" s="10">
        <v>2007</v>
      </c>
      <c r="I2483" s="10">
        <v>2007</v>
      </c>
      <c r="J2483" s="11" t="s">
        <v>2723</v>
      </c>
      <c r="K2483" s="12">
        <v>200000</v>
      </c>
      <c r="L2483" s="12">
        <v>1</v>
      </c>
      <c r="M2483" s="33" t="str">
        <f>IF(_xlfn.XLOOKUP(C2483,Raw_Data_OS_23!$C$7:$C$4518,Raw_Data_OS_23!$G$7:$G$4518,"Paid/ Closed")="Paid/ Closed","Paid/ Closed", "Still_Outstanding")</f>
        <v>Still_Outstanding</v>
      </c>
      <c r="N2483" s="33">
        <f>IF(_xlfn.XLOOKUP(C2483,Raw_Data_Paid_23!$C$4:$C$2114,Raw_Data_Paid_23!$C$4:$C$2114,1)= 1,1,0)</f>
        <v>1</v>
      </c>
      <c r="O2483" t="str">
        <f>IF(M2483=$W$7,IF(AND(N2483,_xlfn.XLOOKUP(C2483,Raw_Data_OS_23!$C$7:$C$4518,Raw_Data_OS_23!$G$7:$G$4518,0)=G2483),"A",IF(_xlfn.XLOOKUP(C2483,Raw_Data_Paid_23!$C$4:$C$2114,Raw_Data_Paid_23!$C$4:$C$2114,"B1")="B1","B1","B2")),IF(_xlfn.XLOOKUP(C2483,Raw_Data_Paid_23!$C$4:$C$2114,Raw_Data_Paid_23!$C$4:$C$2114,"C1")="C1","C1","C2"))</f>
        <v>B1</v>
      </c>
      <c r="P2483" t="str">
        <f t="shared" si="88"/>
        <v>2007B1Motor Private</v>
      </c>
    </row>
    <row r="2484" spans="3:16" x14ac:dyDescent="0.35">
      <c r="C2484" s="6" t="s">
        <v>2728</v>
      </c>
      <c r="D2484" s="7" t="s">
        <v>5543</v>
      </c>
      <c r="E2484" s="7" t="s">
        <v>5545</v>
      </c>
      <c r="F2484" s="8" t="s">
        <v>3908</v>
      </c>
      <c r="G2484" s="9">
        <v>47793</v>
      </c>
      <c r="H2484" s="10">
        <v>2007</v>
      </c>
      <c r="I2484" s="10">
        <v>2007</v>
      </c>
      <c r="J2484" s="11" t="s">
        <v>2723</v>
      </c>
      <c r="K2484" s="12">
        <v>47793</v>
      </c>
      <c r="L2484" s="12">
        <v>1</v>
      </c>
      <c r="M2484" s="33" t="str">
        <f>IF(_xlfn.XLOOKUP(C2484,Raw_Data_OS_23!$C$7:$C$4518,Raw_Data_OS_23!$G$7:$G$4518,"Paid/ Closed")="Paid/ Closed","Paid/ Closed", "Still_Outstanding")</f>
        <v>Paid/ Closed</v>
      </c>
      <c r="N2484" s="33">
        <f>IF(_xlfn.XLOOKUP(C2484,Raw_Data_Paid_23!$C$4:$C$2114,Raw_Data_Paid_23!$C$4:$C$2114,1)= 1,1,0)</f>
        <v>1</v>
      </c>
      <c r="O2484" t="str">
        <f>IF(M2484=$W$7,IF(AND(N2484,_xlfn.XLOOKUP(C2484,Raw_Data_OS_23!$C$7:$C$4518,Raw_Data_OS_23!$G$7:$G$4518,0)=G2484),"A",IF(_xlfn.XLOOKUP(C2484,Raw_Data_Paid_23!$C$4:$C$2114,Raw_Data_Paid_23!$C$4:$C$2114,"B1")="B1","B1","B2")),IF(_xlfn.XLOOKUP(C2484,Raw_Data_Paid_23!$C$4:$C$2114,Raw_Data_Paid_23!$C$4:$C$2114,"C1")="C1","C1","C2"))</f>
        <v>C1</v>
      </c>
      <c r="P2484" t="str">
        <f t="shared" si="88"/>
        <v>2007C1Motor Commercial</v>
      </c>
    </row>
    <row r="2485" spans="3:16" x14ac:dyDescent="0.35">
      <c r="C2485" s="6" t="s">
        <v>2729</v>
      </c>
      <c r="D2485" s="7" t="s">
        <v>5546</v>
      </c>
      <c r="E2485" s="7" t="s">
        <v>5547</v>
      </c>
      <c r="F2485" s="8" t="s">
        <v>3910</v>
      </c>
      <c r="G2485" s="9">
        <v>200000</v>
      </c>
      <c r="H2485" s="10">
        <v>2007</v>
      </c>
      <c r="I2485" s="10">
        <v>2007</v>
      </c>
      <c r="J2485" s="11" t="s">
        <v>2166</v>
      </c>
      <c r="K2485" s="12">
        <v>200000</v>
      </c>
      <c r="L2485" s="12">
        <v>1</v>
      </c>
      <c r="M2485" s="33" t="str">
        <f>IF(_xlfn.XLOOKUP(C2485,Raw_Data_OS_23!$C$7:$C$4518,Raw_Data_OS_23!$G$7:$G$4518,"Paid/ Closed")="Paid/ Closed","Paid/ Closed", "Still_Outstanding")</f>
        <v>Still_Outstanding</v>
      </c>
      <c r="N2485" s="33">
        <f>IF(_xlfn.XLOOKUP(C2485,Raw_Data_Paid_23!$C$4:$C$2114,Raw_Data_Paid_23!$C$4:$C$2114,1)= 1,1,0)</f>
        <v>1</v>
      </c>
      <c r="O2485" t="str">
        <f>IF(M2485=$W$7,IF(AND(N2485,_xlfn.XLOOKUP(C2485,Raw_Data_OS_23!$C$7:$C$4518,Raw_Data_OS_23!$G$7:$G$4518,0)=G2485),"A",IF(_xlfn.XLOOKUP(C2485,Raw_Data_Paid_23!$C$4:$C$2114,Raw_Data_Paid_23!$C$4:$C$2114,"B1")="B1","B1","B2")),IF(_xlfn.XLOOKUP(C2485,Raw_Data_Paid_23!$C$4:$C$2114,Raw_Data_Paid_23!$C$4:$C$2114,"C1")="C1","C1","C2"))</f>
        <v>B1</v>
      </c>
      <c r="P2485" t="str">
        <f t="shared" si="88"/>
        <v>2007B1Motor Private</v>
      </c>
    </row>
    <row r="2486" spans="3:16" x14ac:dyDescent="0.35">
      <c r="C2486" s="6" t="s">
        <v>2730</v>
      </c>
      <c r="D2486" s="7" t="s">
        <v>5548</v>
      </c>
      <c r="E2486" s="7" t="s">
        <v>5549</v>
      </c>
      <c r="F2486" s="8" t="s">
        <v>3908</v>
      </c>
      <c r="G2486" s="9">
        <v>80000</v>
      </c>
      <c r="H2486" s="10">
        <v>2007</v>
      </c>
      <c r="I2486" s="10">
        <v>2007</v>
      </c>
      <c r="J2486" s="11" t="s">
        <v>2166</v>
      </c>
      <c r="K2486" s="12">
        <v>80000</v>
      </c>
      <c r="L2486" s="12">
        <v>1</v>
      </c>
      <c r="M2486" s="33" t="str">
        <f>IF(_xlfn.XLOOKUP(C2486,Raw_Data_OS_23!$C$7:$C$4518,Raw_Data_OS_23!$G$7:$G$4518,"Paid/ Closed")="Paid/ Closed","Paid/ Closed", "Still_Outstanding")</f>
        <v>Still_Outstanding</v>
      </c>
      <c r="N2486" s="33">
        <f>IF(_xlfn.XLOOKUP(C2486,Raw_Data_Paid_23!$C$4:$C$2114,Raw_Data_Paid_23!$C$4:$C$2114,1)= 1,1,0)</f>
        <v>1</v>
      </c>
      <c r="O2486" t="str">
        <f>IF(M2486=$W$7,IF(AND(N2486,_xlfn.XLOOKUP(C2486,Raw_Data_OS_23!$C$7:$C$4518,Raw_Data_OS_23!$G$7:$G$4518,0)=G2486),"A",IF(_xlfn.XLOOKUP(C2486,Raw_Data_Paid_23!$C$4:$C$2114,Raw_Data_Paid_23!$C$4:$C$2114,"B1")="B1","B1","B2")),IF(_xlfn.XLOOKUP(C2486,Raw_Data_Paid_23!$C$4:$C$2114,Raw_Data_Paid_23!$C$4:$C$2114,"C1")="C1","C1","C2"))</f>
        <v>A</v>
      </c>
      <c r="P2486" t="str">
        <f t="shared" si="88"/>
        <v>2007AMotor Commercial</v>
      </c>
    </row>
    <row r="2487" spans="3:16" x14ac:dyDescent="0.35">
      <c r="C2487" s="6" t="s">
        <v>2731</v>
      </c>
      <c r="D2487" s="7" t="s">
        <v>5550</v>
      </c>
      <c r="E2487" s="7" t="s">
        <v>5551</v>
      </c>
      <c r="F2487" s="8" t="s">
        <v>3908</v>
      </c>
      <c r="G2487" s="9">
        <v>18977</v>
      </c>
      <c r="H2487" s="10">
        <v>2007</v>
      </c>
      <c r="I2487" s="10">
        <v>2008</v>
      </c>
      <c r="J2487" s="11" t="s">
        <v>2166</v>
      </c>
      <c r="K2487" s="12">
        <v>18977</v>
      </c>
      <c r="L2487" s="12">
        <v>1</v>
      </c>
      <c r="M2487" s="33" t="str">
        <f>IF(_xlfn.XLOOKUP(C2487,Raw_Data_OS_23!$C$7:$C$4518,Raw_Data_OS_23!$G$7:$G$4518,"Paid/ Closed")="Paid/ Closed","Paid/ Closed", "Still_Outstanding")</f>
        <v>Still_Outstanding</v>
      </c>
      <c r="N2487" s="33">
        <f>IF(_xlfn.XLOOKUP(C2487,Raw_Data_Paid_23!$C$4:$C$2114,Raw_Data_Paid_23!$C$4:$C$2114,1)= 1,1,0)</f>
        <v>1</v>
      </c>
      <c r="O2487" t="str">
        <f>IF(M2487=$W$7,IF(AND(N2487,_xlfn.XLOOKUP(C2487,Raw_Data_OS_23!$C$7:$C$4518,Raw_Data_OS_23!$G$7:$G$4518,0)=G2487),"A",IF(_xlfn.XLOOKUP(C2487,Raw_Data_Paid_23!$C$4:$C$2114,Raw_Data_Paid_23!$C$4:$C$2114,"B1")="B1","B1","B2")),IF(_xlfn.XLOOKUP(C2487,Raw_Data_Paid_23!$C$4:$C$2114,Raw_Data_Paid_23!$C$4:$C$2114,"C1")="C1","C1","C2"))</f>
        <v>A</v>
      </c>
      <c r="P2487" t="str">
        <f t="shared" si="88"/>
        <v>2007AMotor Commercial</v>
      </c>
    </row>
    <row r="2488" spans="3:16" x14ac:dyDescent="0.35">
      <c r="C2488" s="6" t="s">
        <v>2732</v>
      </c>
      <c r="D2488" s="7" t="s">
        <v>5552</v>
      </c>
      <c r="E2488" s="7" t="s">
        <v>5553</v>
      </c>
      <c r="F2488" s="8" t="s">
        <v>4214</v>
      </c>
      <c r="G2488" s="9">
        <v>100000</v>
      </c>
      <c r="H2488" s="10">
        <v>2006</v>
      </c>
      <c r="I2488" s="10">
        <v>2008</v>
      </c>
      <c r="J2488" s="11" t="s">
        <v>2197</v>
      </c>
      <c r="K2488" s="12">
        <v>2000</v>
      </c>
      <c r="L2488" s="12">
        <v>1</v>
      </c>
      <c r="M2488" s="33" t="str">
        <f>IF(_xlfn.XLOOKUP(C2488,Raw_Data_OS_23!$C$7:$C$4518,Raw_Data_OS_23!$G$7:$G$4518,"Paid/ Closed")="Paid/ Closed","Paid/ Closed", "Still_Outstanding")</f>
        <v>Still_Outstanding</v>
      </c>
      <c r="N2488" s="33">
        <f>IF(_xlfn.XLOOKUP(C2488,Raw_Data_Paid_23!$C$4:$C$2114,Raw_Data_Paid_23!$C$4:$C$2114,1)= 1,1,0)</f>
        <v>1</v>
      </c>
      <c r="O2488" t="str">
        <f>IF(M2488=$W$7,IF(AND(N2488,_xlfn.XLOOKUP(C2488,Raw_Data_OS_23!$C$7:$C$4518,Raw_Data_OS_23!$G$7:$G$4518,0)=G2488),"A",IF(_xlfn.XLOOKUP(C2488,Raw_Data_Paid_23!$C$4:$C$2114,Raw_Data_Paid_23!$C$4:$C$2114,"B1")="B1","B1","B2")),IF(_xlfn.XLOOKUP(C2488,Raw_Data_Paid_23!$C$4:$C$2114,Raw_Data_Paid_23!$C$4:$C$2114,"C1")="C1","C1","C2"))</f>
        <v>B1</v>
      </c>
      <c r="P2488" t="str">
        <f t="shared" si="88"/>
        <v>2006B1Liability</v>
      </c>
    </row>
    <row r="2489" spans="3:16" x14ac:dyDescent="0.35">
      <c r="C2489" s="6" t="s">
        <v>2733</v>
      </c>
      <c r="D2489" s="7" t="s">
        <v>5554</v>
      </c>
      <c r="E2489" s="7" t="s">
        <v>5555</v>
      </c>
      <c r="F2489" s="8" t="s">
        <v>3910</v>
      </c>
      <c r="G2489" s="9">
        <v>100000</v>
      </c>
      <c r="H2489" s="10">
        <v>2008</v>
      </c>
      <c r="I2489" s="10">
        <v>2008</v>
      </c>
      <c r="J2489" s="11" t="s">
        <v>2335</v>
      </c>
      <c r="K2489" s="12">
        <v>100000</v>
      </c>
      <c r="L2489" s="12">
        <v>1</v>
      </c>
      <c r="M2489" s="33" t="str">
        <f>IF(_xlfn.XLOOKUP(C2489,Raw_Data_OS_23!$C$7:$C$4518,Raw_Data_OS_23!$G$7:$G$4518,"Paid/ Closed")="Paid/ Closed","Paid/ Closed", "Still_Outstanding")</f>
        <v>Paid/ Closed</v>
      </c>
      <c r="N2489" s="33">
        <f>IF(_xlfn.XLOOKUP(C2489,Raw_Data_Paid_23!$C$4:$C$2114,Raw_Data_Paid_23!$C$4:$C$2114,1)= 1,1,0)</f>
        <v>1</v>
      </c>
      <c r="O2489" t="str">
        <f>IF(M2489=$W$7,IF(AND(N2489,_xlfn.XLOOKUP(C2489,Raw_Data_OS_23!$C$7:$C$4518,Raw_Data_OS_23!$G$7:$G$4518,0)=G2489),"A",IF(_xlfn.XLOOKUP(C2489,Raw_Data_Paid_23!$C$4:$C$2114,Raw_Data_Paid_23!$C$4:$C$2114,"B1")="B1","B1","B2")),IF(_xlfn.XLOOKUP(C2489,Raw_Data_Paid_23!$C$4:$C$2114,Raw_Data_Paid_23!$C$4:$C$2114,"C1")="C1","C1","C2"))</f>
        <v>C1</v>
      </c>
      <c r="P2489" t="str">
        <f t="shared" si="88"/>
        <v>2008C1Motor Private</v>
      </c>
    </row>
    <row r="2490" spans="3:16" x14ac:dyDescent="0.35">
      <c r="C2490" s="6" t="s">
        <v>2734</v>
      </c>
      <c r="D2490" s="7" t="s">
        <v>5556</v>
      </c>
      <c r="E2490" s="7" t="s">
        <v>5557</v>
      </c>
      <c r="F2490" s="8" t="s">
        <v>3910</v>
      </c>
      <c r="G2490" s="9">
        <v>799812.03</v>
      </c>
      <c r="H2490" s="10">
        <v>2007</v>
      </c>
      <c r="I2490" s="10">
        <v>2007</v>
      </c>
      <c r="J2490" s="11" t="s">
        <v>2166</v>
      </c>
      <c r="K2490" s="12">
        <v>62642.03</v>
      </c>
      <c r="L2490" s="12">
        <v>1</v>
      </c>
      <c r="M2490" s="33" t="str">
        <f>IF(_xlfn.XLOOKUP(C2490,Raw_Data_OS_23!$C$7:$C$4518,Raw_Data_OS_23!$G$7:$G$4518,"Paid/ Closed")="Paid/ Closed","Paid/ Closed", "Still_Outstanding")</f>
        <v>Still_Outstanding</v>
      </c>
      <c r="N2490" s="33">
        <f>IF(_xlfn.XLOOKUP(C2490,Raw_Data_Paid_23!$C$4:$C$2114,Raw_Data_Paid_23!$C$4:$C$2114,1)= 1,1,0)</f>
        <v>1</v>
      </c>
      <c r="O2490" t="str">
        <f>IF(M2490=$W$7,IF(AND(N2490,_xlfn.XLOOKUP(C2490,Raw_Data_OS_23!$C$7:$C$4518,Raw_Data_OS_23!$G$7:$G$4518,0)=G2490),"A",IF(_xlfn.XLOOKUP(C2490,Raw_Data_Paid_23!$C$4:$C$2114,Raw_Data_Paid_23!$C$4:$C$2114,"B1")="B1","B1","B2")),IF(_xlfn.XLOOKUP(C2490,Raw_Data_Paid_23!$C$4:$C$2114,Raw_Data_Paid_23!$C$4:$C$2114,"C1")="C1","C1","C2"))</f>
        <v>B1</v>
      </c>
      <c r="P2490" t="str">
        <f t="shared" si="88"/>
        <v>2007B1Motor Private</v>
      </c>
    </row>
    <row r="2491" spans="3:16" x14ac:dyDescent="0.35">
      <c r="C2491" s="6" t="s">
        <v>2735</v>
      </c>
      <c r="D2491" s="7" t="s">
        <v>5558</v>
      </c>
      <c r="E2491" s="7" t="s">
        <v>5558</v>
      </c>
      <c r="F2491" s="8" t="s">
        <v>3910</v>
      </c>
      <c r="G2491" s="9">
        <v>50000</v>
      </c>
      <c r="H2491" s="10">
        <v>2008</v>
      </c>
      <c r="I2491" s="10">
        <v>2008</v>
      </c>
      <c r="J2491" s="11" t="s">
        <v>2335</v>
      </c>
      <c r="K2491" s="12">
        <v>50000</v>
      </c>
      <c r="L2491" s="12">
        <v>1</v>
      </c>
      <c r="M2491" s="33" t="str">
        <f>IF(_xlfn.XLOOKUP(C2491,Raw_Data_OS_23!$C$7:$C$4518,Raw_Data_OS_23!$G$7:$G$4518,"Paid/ Closed")="Paid/ Closed","Paid/ Closed", "Still_Outstanding")</f>
        <v>Still_Outstanding</v>
      </c>
      <c r="N2491" s="33">
        <f>IF(_xlfn.XLOOKUP(C2491,Raw_Data_Paid_23!$C$4:$C$2114,Raw_Data_Paid_23!$C$4:$C$2114,1)= 1,1,0)</f>
        <v>1</v>
      </c>
      <c r="O2491" t="str">
        <f>IF(M2491=$W$7,IF(AND(N2491,_xlfn.XLOOKUP(C2491,Raw_Data_OS_23!$C$7:$C$4518,Raw_Data_OS_23!$G$7:$G$4518,0)=G2491),"A",IF(_xlfn.XLOOKUP(C2491,Raw_Data_Paid_23!$C$4:$C$2114,Raw_Data_Paid_23!$C$4:$C$2114,"B1")="B1","B1","B2")),IF(_xlfn.XLOOKUP(C2491,Raw_Data_Paid_23!$C$4:$C$2114,Raw_Data_Paid_23!$C$4:$C$2114,"C1")="C1","C1","C2"))</f>
        <v>A</v>
      </c>
      <c r="P2491" t="str">
        <f t="shared" si="88"/>
        <v>2008AMotor Private</v>
      </c>
    </row>
    <row r="2492" spans="3:16" x14ac:dyDescent="0.35">
      <c r="C2492" s="6" t="s">
        <v>2736</v>
      </c>
      <c r="D2492" s="7" t="s">
        <v>5559</v>
      </c>
      <c r="E2492" s="7" t="s">
        <v>5560</v>
      </c>
      <c r="F2492" s="8" t="s">
        <v>3908</v>
      </c>
      <c r="G2492" s="9">
        <v>100000</v>
      </c>
      <c r="H2492" s="10">
        <v>2008</v>
      </c>
      <c r="I2492" s="10">
        <v>2008</v>
      </c>
      <c r="J2492" s="11" t="s">
        <v>2335</v>
      </c>
      <c r="K2492" s="12">
        <v>100000</v>
      </c>
      <c r="L2492" s="12">
        <v>1</v>
      </c>
      <c r="M2492" s="33" t="str">
        <f>IF(_xlfn.XLOOKUP(C2492,Raw_Data_OS_23!$C$7:$C$4518,Raw_Data_OS_23!$G$7:$G$4518,"Paid/ Closed")="Paid/ Closed","Paid/ Closed", "Still_Outstanding")</f>
        <v>Paid/ Closed</v>
      </c>
      <c r="N2492" s="33">
        <f>IF(_xlfn.XLOOKUP(C2492,Raw_Data_Paid_23!$C$4:$C$2114,Raw_Data_Paid_23!$C$4:$C$2114,1)= 1,1,0)</f>
        <v>1</v>
      </c>
      <c r="O2492" t="str">
        <f>IF(M2492=$W$7,IF(AND(N2492,_xlfn.XLOOKUP(C2492,Raw_Data_OS_23!$C$7:$C$4518,Raw_Data_OS_23!$G$7:$G$4518,0)=G2492),"A",IF(_xlfn.XLOOKUP(C2492,Raw_Data_Paid_23!$C$4:$C$2114,Raw_Data_Paid_23!$C$4:$C$2114,"B1")="B1","B1","B2")),IF(_xlfn.XLOOKUP(C2492,Raw_Data_Paid_23!$C$4:$C$2114,Raw_Data_Paid_23!$C$4:$C$2114,"C1")="C1","C1","C2"))</f>
        <v>C1</v>
      </c>
      <c r="P2492" t="str">
        <f t="shared" si="88"/>
        <v>2008C1Motor Commercial</v>
      </c>
    </row>
    <row r="2493" spans="3:16" x14ac:dyDescent="0.35">
      <c r="C2493" s="6" t="s">
        <v>2737</v>
      </c>
      <c r="D2493" s="7" t="s">
        <v>5561</v>
      </c>
      <c r="E2493" s="7" t="s">
        <v>5562</v>
      </c>
      <c r="F2493" s="8" t="s">
        <v>3908</v>
      </c>
      <c r="G2493" s="9">
        <v>60000</v>
      </c>
      <c r="H2493" s="10">
        <v>2008</v>
      </c>
      <c r="I2493" s="10">
        <v>2008</v>
      </c>
      <c r="J2493" s="11" t="s">
        <v>41</v>
      </c>
      <c r="K2493" s="12">
        <v>60000</v>
      </c>
      <c r="L2493" s="12">
        <v>1</v>
      </c>
      <c r="M2493" s="33" t="str">
        <f>IF(_xlfn.XLOOKUP(C2493,Raw_Data_OS_23!$C$7:$C$4518,Raw_Data_OS_23!$G$7:$G$4518,"Paid/ Closed")="Paid/ Closed","Paid/ Closed", "Still_Outstanding")</f>
        <v>Still_Outstanding</v>
      </c>
      <c r="N2493" s="33">
        <f>IF(_xlfn.XLOOKUP(C2493,Raw_Data_Paid_23!$C$4:$C$2114,Raw_Data_Paid_23!$C$4:$C$2114,1)= 1,1,0)</f>
        <v>1</v>
      </c>
      <c r="O2493" t="str">
        <f>IF(M2493=$W$7,IF(AND(N2493,_xlfn.XLOOKUP(C2493,Raw_Data_OS_23!$C$7:$C$4518,Raw_Data_OS_23!$G$7:$G$4518,0)=G2493),"A",IF(_xlfn.XLOOKUP(C2493,Raw_Data_Paid_23!$C$4:$C$2114,Raw_Data_Paid_23!$C$4:$C$2114,"B1")="B1","B1","B2")),IF(_xlfn.XLOOKUP(C2493,Raw_Data_Paid_23!$C$4:$C$2114,Raw_Data_Paid_23!$C$4:$C$2114,"C1")="C1","C1","C2"))</f>
        <v>A</v>
      </c>
      <c r="P2493" t="str">
        <f t="shared" si="88"/>
        <v>2008AMotor Commercial</v>
      </c>
    </row>
    <row r="2494" spans="3:16" x14ac:dyDescent="0.35">
      <c r="C2494" s="6" t="s">
        <v>2738</v>
      </c>
      <c r="D2494" s="7" t="s">
        <v>5563</v>
      </c>
      <c r="E2494" s="7" t="s">
        <v>5564</v>
      </c>
      <c r="F2494" s="8" t="s">
        <v>3908</v>
      </c>
      <c r="G2494" s="9">
        <v>324561.40350000001</v>
      </c>
      <c r="H2494" s="10">
        <v>2008</v>
      </c>
      <c r="I2494" s="10">
        <v>2008</v>
      </c>
      <c r="J2494" s="11" t="s">
        <v>41</v>
      </c>
      <c r="K2494" s="12">
        <v>324561.40350000001</v>
      </c>
      <c r="L2494" s="12">
        <v>1</v>
      </c>
      <c r="M2494" s="33" t="str">
        <f>IF(_xlfn.XLOOKUP(C2494,Raw_Data_OS_23!$C$7:$C$4518,Raw_Data_OS_23!$G$7:$G$4518,"Paid/ Closed")="Paid/ Closed","Paid/ Closed", "Still_Outstanding")</f>
        <v>Still_Outstanding</v>
      </c>
      <c r="N2494" s="33">
        <f>IF(_xlfn.XLOOKUP(C2494,Raw_Data_Paid_23!$C$4:$C$2114,Raw_Data_Paid_23!$C$4:$C$2114,1)= 1,1,0)</f>
        <v>1</v>
      </c>
      <c r="O2494" t="str">
        <f>IF(M2494=$W$7,IF(AND(N2494,_xlfn.XLOOKUP(C2494,Raw_Data_OS_23!$C$7:$C$4518,Raw_Data_OS_23!$G$7:$G$4518,0)=G2494),"A",IF(_xlfn.XLOOKUP(C2494,Raw_Data_Paid_23!$C$4:$C$2114,Raw_Data_Paid_23!$C$4:$C$2114,"B1")="B1","B1","B2")),IF(_xlfn.XLOOKUP(C2494,Raw_Data_Paid_23!$C$4:$C$2114,Raw_Data_Paid_23!$C$4:$C$2114,"C1")="C1","C1","C2"))</f>
        <v>A</v>
      </c>
      <c r="P2494" t="str">
        <f t="shared" si="88"/>
        <v>2008AMotor Commercial</v>
      </c>
    </row>
    <row r="2495" spans="3:16" x14ac:dyDescent="0.35">
      <c r="C2495" s="6" t="s">
        <v>2739</v>
      </c>
      <c r="D2495" s="7" t="s">
        <v>5565</v>
      </c>
      <c r="E2495" s="7" t="s">
        <v>5566</v>
      </c>
      <c r="F2495" s="8" t="s">
        <v>3910</v>
      </c>
      <c r="G2495" s="9">
        <v>100000</v>
      </c>
      <c r="H2495" s="10">
        <v>2008</v>
      </c>
      <c r="I2495" s="10">
        <v>2008</v>
      </c>
      <c r="J2495" s="11" t="s">
        <v>41</v>
      </c>
      <c r="K2495" s="12">
        <v>0</v>
      </c>
      <c r="L2495" s="12">
        <v>1</v>
      </c>
      <c r="M2495" s="33" t="str">
        <f>IF(_xlfn.XLOOKUP(C2495,Raw_Data_OS_23!$C$7:$C$4518,Raw_Data_OS_23!$G$7:$G$4518,"Paid/ Closed")="Paid/ Closed","Paid/ Closed", "Still_Outstanding")</f>
        <v>Still_Outstanding</v>
      </c>
      <c r="N2495" s="33">
        <f>IF(_xlfn.XLOOKUP(C2495,Raw_Data_Paid_23!$C$4:$C$2114,Raw_Data_Paid_23!$C$4:$C$2114,1)= 1,1,0)</f>
        <v>1</v>
      </c>
      <c r="O2495" t="str">
        <f>IF(M2495=$W$7,IF(AND(N2495,_xlfn.XLOOKUP(C2495,Raw_Data_OS_23!$C$7:$C$4518,Raw_Data_OS_23!$G$7:$G$4518,0)=G2495),"A",IF(_xlfn.XLOOKUP(C2495,Raw_Data_Paid_23!$C$4:$C$2114,Raw_Data_Paid_23!$C$4:$C$2114,"B1")="B1","B1","B2")),IF(_xlfn.XLOOKUP(C2495,Raw_Data_Paid_23!$C$4:$C$2114,Raw_Data_Paid_23!$C$4:$C$2114,"C1")="C1","C1","C2"))</f>
        <v>B1</v>
      </c>
      <c r="P2495" t="str">
        <f t="shared" si="88"/>
        <v>2008B1Motor Private</v>
      </c>
    </row>
    <row r="2496" spans="3:16" x14ac:dyDescent="0.35">
      <c r="C2496" s="6" t="s">
        <v>2740</v>
      </c>
      <c r="D2496" s="7" t="s">
        <v>5567</v>
      </c>
      <c r="E2496" s="7" t="s">
        <v>5568</v>
      </c>
      <c r="F2496" s="8" t="s">
        <v>3910</v>
      </c>
      <c r="G2496" s="9">
        <v>200000</v>
      </c>
      <c r="H2496" s="10">
        <v>2008</v>
      </c>
      <c r="I2496" s="10">
        <v>2008</v>
      </c>
      <c r="J2496" s="11" t="s">
        <v>41</v>
      </c>
      <c r="K2496" s="12">
        <v>200000</v>
      </c>
      <c r="L2496" s="12">
        <v>1</v>
      </c>
      <c r="M2496" s="33" t="str">
        <f>IF(_xlfn.XLOOKUP(C2496,Raw_Data_OS_23!$C$7:$C$4518,Raw_Data_OS_23!$G$7:$G$4518,"Paid/ Closed")="Paid/ Closed","Paid/ Closed", "Still_Outstanding")</f>
        <v>Paid/ Closed</v>
      </c>
      <c r="N2496" s="33">
        <f>IF(_xlfn.XLOOKUP(C2496,Raw_Data_Paid_23!$C$4:$C$2114,Raw_Data_Paid_23!$C$4:$C$2114,1)= 1,1,0)</f>
        <v>1</v>
      </c>
      <c r="O2496" t="str">
        <f>IF(M2496=$W$7,IF(AND(N2496,_xlfn.XLOOKUP(C2496,Raw_Data_OS_23!$C$7:$C$4518,Raw_Data_OS_23!$G$7:$G$4518,0)=G2496),"A",IF(_xlfn.XLOOKUP(C2496,Raw_Data_Paid_23!$C$4:$C$2114,Raw_Data_Paid_23!$C$4:$C$2114,"B1")="B1","B1","B2")),IF(_xlfn.XLOOKUP(C2496,Raw_Data_Paid_23!$C$4:$C$2114,Raw_Data_Paid_23!$C$4:$C$2114,"C1")="C1","C1","C2"))</f>
        <v>C1</v>
      </c>
      <c r="P2496" t="str">
        <f t="shared" si="88"/>
        <v>2008C1Motor Private</v>
      </c>
    </row>
    <row r="2497" spans="3:16" x14ac:dyDescent="0.35">
      <c r="C2497" s="6" t="s">
        <v>2741</v>
      </c>
      <c r="D2497" s="7" t="s">
        <v>5569</v>
      </c>
      <c r="E2497" s="7" t="s">
        <v>5570</v>
      </c>
      <c r="F2497" s="8" t="s">
        <v>3910</v>
      </c>
      <c r="G2497" s="9">
        <v>100000</v>
      </c>
      <c r="H2497" s="10">
        <v>2008</v>
      </c>
      <c r="I2497" s="10">
        <v>2008</v>
      </c>
      <c r="J2497" s="11" t="s">
        <v>2169</v>
      </c>
      <c r="K2497" s="12">
        <v>100000</v>
      </c>
      <c r="L2497" s="12">
        <v>1</v>
      </c>
      <c r="M2497" s="33" t="str">
        <f>IF(_xlfn.XLOOKUP(C2497,Raw_Data_OS_23!$C$7:$C$4518,Raw_Data_OS_23!$G$7:$G$4518,"Paid/ Closed")="Paid/ Closed","Paid/ Closed", "Still_Outstanding")</f>
        <v>Still_Outstanding</v>
      </c>
      <c r="N2497" s="33">
        <f>IF(_xlfn.XLOOKUP(C2497,Raw_Data_Paid_23!$C$4:$C$2114,Raw_Data_Paid_23!$C$4:$C$2114,1)= 1,1,0)</f>
        <v>1</v>
      </c>
      <c r="O2497" t="str">
        <f>IF(M2497=$W$7,IF(AND(N2497,_xlfn.XLOOKUP(C2497,Raw_Data_OS_23!$C$7:$C$4518,Raw_Data_OS_23!$G$7:$G$4518,0)=G2497),"A",IF(_xlfn.XLOOKUP(C2497,Raw_Data_Paid_23!$C$4:$C$2114,Raw_Data_Paid_23!$C$4:$C$2114,"B1")="B1","B1","B2")),IF(_xlfn.XLOOKUP(C2497,Raw_Data_Paid_23!$C$4:$C$2114,Raw_Data_Paid_23!$C$4:$C$2114,"C1")="C1","C1","C2"))</f>
        <v>B1</v>
      </c>
      <c r="P2497" t="str">
        <f t="shared" si="88"/>
        <v>2008B1Motor Private</v>
      </c>
    </row>
    <row r="2498" spans="3:16" x14ac:dyDescent="0.35">
      <c r="C2498" s="6" t="s">
        <v>2742</v>
      </c>
      <c r="D2498" s="7" t="s">
        <v>5570</v>
      </c>
      <c r="E2498" s="7" t="s">
        <v>5571</v>
      </c>
      <c r="F2498" s="8" t="s">
        <v>3910</v>
      </c>
      <c r="G2498" s="9">
        <v>90280</v>
      </c>
      <c r="H2498" s="10">
        <v>2008</v>
      </c>
      <c r="I2498" s="10">
        <v>2008</v>
      </c>
      <c r="J2498" s="11" t="s">
        <v>2169</v>
      </c>
      <c r="K2498" s="12">
        <v>90280</v>
      </c>
      <c r="L2498" s="12">
        <v>1</v>
      </c>
      <c r="M2498" s="33" t="str">
        <f>IF(_xlfn.XLOOKUP(C2498,Raw_Data_OS_23!$C$7:$C$4518,Raw_Data_OS_23!$G$7:$G$4518,"Paid/ Closed")="Paid/ Closed","Paid/ Closed", "Still_Outstanding")</f>
        <v>Still_Outstanding</v>
      </c>
      <c r="N2498" s="33">
        <f>IF(_xlfn.XLOOKUP(C2498,Raw_Data_Paid_23!$C$4:$C$2114,Raw_Data_Paid_23!$C$4:$C$2114,1)= 1,1,0)</f>
        <v>1</v>
      </c>
      <c r="O2498" t="str">
        <f>IF(M2498=$W$7,IF(AND(N2498,_xlfn.XLOOKUP(C2498,Raw_Data_OS_23!$C$7:$C$4518,Raw_Data_OS_23!$G$7:$G$4518,0)=G2498),"A",IF(_xlfn.XLOOKUP(C2498,Raw_Data_Paid_23!$C$4:$C$2114,Raw_Data_Paid_23!$C$4:$C$2114,"B1")="B1","B1","B2")),IF(_xlfn.XLOOKUP(C2498,Raw_Data_Paid_23!$C$4:$C$2114,Raw_Data_Paid_23!$C$4:$C$2114,"C1")="C1","C1","C2"))</f>
        <v>B1</v>
      </c>
      <c r="P2498" t="str">
        <f t="shared" si="88"/>
        <v>2008B1Motor Private</v>
      </c>
    </row>
    <row r="2499" spans="3:16" x14ac:dyDescent="0.35">
      <c r="C2499" s="6" t="s">
        <v>2743</v>
      </c>
      <c r="D2499" s="7" t="s">
        <v>5569</v>
      </c>
      <c r="E2499" s="7" t="s">
        <v>5572</v>
      </c>
      <c r="F2499" s="8" t="s">
        <v>3910</v>
      </c>
      <c r="G2499" s="9">
        <v>259649.12280000001</v>
      </c>
      <c r="H2499" s="10">
        <v>2008</v>
      </c>
      <c r="I2499" s="10">
        <v>2008</v>
      </c>
      <c r="J2499" s="11" t="s">
        <v>2169</v>
      </c>
      <c r="K2499" s="12">
        <v>259649.12280000001</v>
      </c>
      <c r="L2499" s="12">
        <v>1</v>
      </c>
      <c r="M2499" s="33" t="str">
        <f>IF(_xlfn.XLOOKUP(C2499,Raw_Data_OS_23!$C$7:$C$4518,Raw_Data_OS_23!$G$7:$G$4518,"Paid/ Closed")="Paid/ Closed","Paid/ Closed", "Still_Outstanding")</f>
        <v>Still_Outstanding</v>
      </c>
      <c r="N2499" s="33">
        <f>IF(_xlfn.XLOOKUP(C2499,Raw_Data_Paid_23!$C$4:$C$2114,Raw_Data_Paid_23!$C$4:$C$2114,1)= 1,1,0)</f>
        <v>1</v>
      </c>
      <c r="O2499" t="str">
        <f>IF(M2499=$W$7,IF(AND(N2499,_xlfn.XLOOKUP(C2499,Raw_Data_OS_23!$C$7:$C$4518,Raw_Data_OS_23!$G$7:$G$4518,0)=G2499),"A",IF(_xlfn.XLOOKUP(C2499,Raw_Data_Paid_23!$C$4:$C$2114,Raw_Data_Paid_23!$C$4:$C$2114,"B1")="B1","B1","B2")),IF(_xlfn.XLOOKUP(C2499,Raw_Data_Paid_23!$C$4:$C$2114,Raw_Data_Paid_23!$C$4:$C$2114,"C1")="C1","C1","C2"))</f>
        <v>B1</v>
      </c>
      <c r="P2499" t="str">
        <f t="shared" si="88"/>
        <v>2008B1Motor Private</v>
      </c>
    </row>
    <row r="2500" spans="3:16" x14ac:dyDescent="0.35">
      <c r="C2500" s="6" t="s">
        <v>2744</v>
      </c>
      <c r="D2500" s="7" t="s">
        <v>5573</v>
      </c>
      <c r="E2500" s="7" t="s">
        <v>5574</v>
      </c>
      <c r="F2500" s="8" t="s">
        <v>3908</v>
      </c>
      <c r="G2500" s="9">
        <v>93080</v>
      </c>
      <c r="H2500" s="10">
        <v>2007</v>
      </c>
      <c r="I2500" s="10">
        <v>2008</v>
      </c>
      <c r="J2500" s="11" t="s">
        <v>2164</v>
      </c>
      <c r="K2500" s="12">
        <v>93080</v>
      </c>
      <c r="L2500" s="12">
        <v>1</v>
      </c>
      <c r="M2500" s="33" t="str">
        <f>IF(_xlfn.XLOOKUP(C2500,Raw_Data_OS_23!$C$7:$C$4518,Raw_Data_OS_23!$G$7:$G$4518,"Paid/ Closed")="Paid/ Closed","Paid/ Closed", "Still_Outstanding")</f>
        <v>Still_Outstanding</v>
      </c>
      <c r="N2500" s="33">
        <f>IF(_xlfn.XLOOKUP(C2500,Raw_Data_Paid_23!$C$4:$C$2114,Raw_Data_Paid_23!$C$4:$C$2114,1)= 1,1,0)</f>
        <v>1</v>
      </c>
      <c r="O2500" t="str">
        <f>IF(M2500=$W$7,IF(AND(N2500,_xlfn.XLOOKUP(C2500,Raw_Data_OS_23!$C$7:$C$4518,Raw_Data_OS_23!$G$7:$G$4518,0)=G2500),"A",IF(_xlfn.XLOOKUP(C2500,Raw_Data_Paid_23!$C$4:$C$2114,Raw_Data_Paid_23!$C$4:$C$2114,"B1")="B1","B1","B2")),IF(_xlfn.XLOOKUP(C2500,Raw_Data_Paid_23!$C$4:$C$2114,Raw_Data_Paid_23!$C$4:$C$2114,"C1")="C1","C1","C2"))</f>
        <v>A</v>
      </c>
      <c r="P2500" t="str">
        <f t="shared" si="88"/>
        <v>2007AMotor Commercial</v>
      </c>
    </row>
    <row r="2501" spans="3:16" x14ac:dyDescent="0.35">
      <c r="C2501" s="6" t="s">
        <v>2745</v>
      </c>
      <c r="D2501" s="7" t="s">
        <v>5575</v>
      </c>
      <c r="E2501" s="7" t="s">
        <v>5576</v>
      </c>
      <c r="F2501" s="8" t="s">
        <v>3910</v>
      </c>
      <c r="G2501" s="9">
        <v>324561.40350000001</v>
      </c>
      <c r="H2501" s="10">
        <v>2008</v>
      </c>
      <c r="I2501" s="10">
        <v>2008</v>
      </c>
      <c r="J2501" s="11" t="s">
        <v>2169</v>
      </c>
      <c r="K2501" s="12">
        <v>324561.40350000001</v>
      </c>
      <c r="L2501" s="12">
        <v>1</v>
      </c>
      <c r="M2501" s="33" t="str">
        <f>IF(_xlfn.XLOOKUP(C2501,Raw_Data_OS_23!$C$7:$C$4518,Raw_Data_OS_23!$G$7:$G$4518,"Paid/ Closed")="Paid/ Closed","Paid/ Closed", "Still_Outstanding")</f>
        <v>Still_Outstanding</v>
      </c>
      <c r="N2501" s="33">
        <f>IF(_xlfn.XLOOKUP(C2501,Raw_Data_Paid_23!$C$4:$C$2114,Raw_Data_Paid_23!$C$4:$C$2114,1)= 1,1,0)</f>
        <v>1</v>
      </c>
      <c r="O2501" t="str">
        <f>IF(M2501=$W$7,IF(AND(N2501,_xlfn.XLOOKUP(C2501,Raw_Data_OS_23!$C$7:$C$4518,Raw_Data_OS_23!$G$7:$G$4518,0)=G2501),"A",IF(_xlfn.XLOOKUP(C2501,Raw_Data_Paid_23!$C$4:$C$2114,Raw_Data_Paid_23!$C$4:$C$2114,"B1")="B1","B1","B2")),IF(_xlfn.XLOOKUP(C2501,Raw_Data_Paid_23!$C$4:$C$2114,Raw_Data_Paid_23!$C$4:$C$2114,"C1")="C1","C1","C2"))</f>
        <v>B1</v>
      </c>
      <c r="P2501" t="str">
        <f t="shared" si="88"/>
        <v>2008B1Motor Private</v>
      </c>
    </row>
    <row r="2502" spans="3:16" x14ac:dyDescent="0.35">
      <c r="C2502" s="6" t="s">
        <v>2746</v>
      </c>
      <c r="D2502" s="7" t="s">
        <v>5577</v>
      </c>
      <c r="E2502" s="7" t="s">
        <v>5578</v>
      </c>
      <c r="F2502" s="8" t="s">
        <v>3910</v>
      </c>
      <c r="G2502" s="9">
        <v>50000</v>
      </c>
      <c r="H2502" s="10">
        <v>2008</v>
      </c>
      <c r="I2502" s="10">
        <v>2008</v>
      </c>
      <c r="J2502" s="11" t="s">
        <v>2747</v>
      </c>
      <c r="K2502" s="12">
        <v>50000</v>
      </c>
      <c r="L2502" s="12">
        <v>1</v>
      </c>
      <c r="M2502" s="33" t="str">
        <f>IF(_xlfn.XLOOKUP(C2502,Raw_Data_OS_23!$C$7:$C$4518,Raw_Data_OS_23!$G$7:$G$4518,"Paid/ Closed")="Paid/ Closed","Paid/ Closed", "Still_Outstanding")</f>
        <v>Still_Outstanding</v>
      </c>
      <c r="N2502" s="33">
        <f>IF(_xlfn.XLOOKUP(C2502,Raw_Data_Paid_23!$C$4:$C$2114,Raw_Data_Paid_23!$C$4:$C$2114,1)= 1,1,0)</f>
        <v>1</v>
      </c>
      <c r="O2502" t="str">
        <f>IF(M2502=$W$7,IF(AND(N2502,_xlfn.XLOOKUP(C2502,Raw_Data_OS_23!$C$7:$C$4518,Raw_Data_OS_23!$G$7:$G$4518,0)=G2502),"A",IF(_xlfn.XLOOKUP(C2502,Raw_Data_Paid_23!$C$4:$C$2114,Raw_Data_Paid_23!$C$4:$C$2114,"B1")="B1","B1","B2")),IF(_xlfn.XLOOKUP(C2502,Raw_Data_Paid_23!$C$4:$C$2114,Raw_Data_Paid_23!$C$4:$C$2114,"C1")="C1","C1","C2"))</f>
        <v>B1</v>
      </c>
      <c r="P2502" t="str">
        <f t="shared" ref="P2502:P2565" si="89">H2502&amp;O2502&amp;F2502</f>
        <v>2008B1Motor Private</v>
      </c>
    </row>
    <row r="2503" spans="3:16" x14ac:dyDescent="0.35">
      <c r="C2503" s="6" t="s">
        <v>2748</v>
      </c>
      <c r="D2503" s="7" t="s">
        <v>5579</v>
      </c>
      <c r="E2503" s="7" t="s">
        <v>5580</v>
      </c>
      <c r="F2503" s="8" t="s">
        <v>3908</v>
      </c>
      <c r="G2503" s="9">
        <v>100000</v>
      </c>
      <c r="H2503" s="10">
        <v>2008</v>
      </c>
      <c r="I2503" s="10">
        <v>2008</v>
      </c>
      <c r="J2503" s="11" t="s">
        <v>2747</v>
      </c>
      <c r="K2503" s="12">
        <v>100000</v>
      </c>
      <c r="L2503" s="12">
        <v>1</v>
      </c>
      <c r="M2503" s="33" t="str">
        <f>IF(_xlfn.XLOOKUP(C2503,Raw_Data_OS_23!$C$7:$C$4518,Raw_Data_OS_23!$G$7:$G$4518,"Paid/ Closed")="Paid/ Closed","Paid/ Closed", "Still_Outstanding")</f>
        <v>Still_Outstanding</v>
      </c>
      <c r="N2503" s="33">
        <f>IF(_xlfn.XLOOKUP(C2503,Raw_Data_Paid_23!$C$4:$C$2114,Raw_Data_Paid_23!$C$4:$C$2114,1)= 1,1,0)</f>
        <v>1</v>
      </c>
      <c r="O2503" t="str">
        <f>IF(M2503=$W$7,IF(AND(N2503,_xlfn.XLOOKUP(C2503,Raw_Data_OS_23!$C$7:$C$4518,Raw_Data_OS_23!$G$7:$G$4518,0)=G2503),"A",IF(_xlfn.XLOOKUP(C2503,Raw_Data_Paid_23!$C$4:$C$2114,Raw_Data_Paid_23!$C$4:$C$2114,"B1")="B1","B1","B2")),IF(_xlfn.XLOOKUP(C2503,Raw_Data_Paid_23!$C$4:$C$2114,Raw_Data_Paid_23!$C$4:$C$2114,"C1")="C1","C1","C2"))</f>
        <v>A</v>
      </c>
      <c r="P2503" t="str">
        <f t="shared" si="89"/>
        <v>2008AMotor Commercial</v>
      </c>
    </row>
    <row r="2504" spans="3:16" x14ac:dyDescent="0.35">
      <c r="C2504" s="6" t="s">
        <v>2749</v>
      </c>
      <c r="D2504" s="7" t="s">
        <v>5581</v>
      </c>
      <c r="E2504" s="7" t="s">
        <v>5582</v>
      </c>
      <c r="F2504" s="8" t="s">
        <v>3910</v>
      </c>
      <c r="G2504" s="9">
        <v>80000</v>
      </c>
      <c r="H2504" s="10">
        <v>2008</v>
      </c>
      <c r="I2504" s="10">
        <v>2008</v>
      </c>
      <c r="J2504" s="11" t="s">
        <v>2747</v>
      </c>
      <c r="K2504" s="12">
        <v>80000</v>
      </c>
      <c r="L2504" s="12">
        <v>1</v>
      </c>
      <c r="M2504" s="33" t="str">
        <f>IF(_xlfn.XLOOKUP(C2504,Raw_Data_OS_23!$C$7:$C$4518,Raw_Data_OS_23!$G$7:$G$4518,"Paid/ Closed")="Paid/ Closed","Paid/ Closed", "Still_Outstanding")</f>
        <v>Still_Outstanding</v>
      </c>
      <c r="N2504" s="33">
        <f>IF(_xlfn.XLOOKUP(C2504,Raw_Data_Paid_23!$C$4:$C$2114,Raw_Data_Paid_23!$C$4:$C$2114,1)= 1,1,0)</f>
        <v>1</v>
      </c>
      <c r="O2504" t="str">
        <f>IF(M2504=$W$7,IF(AND(N2504,_xlfn.XLOOKUP(C2504,Raw_Data_OS_23!$C$7:$C$4518,Raw_Data_OS_23!$G$7:$G$4518,0)=G2504),"A",IF(_xlfn.XLOOKUP(C2504,Raw_Data_Paid_23!$C$4:$C$2114,Raw_Data_Paid_23!$C$4:$C$2114,"B1")="B1","B1","B2")),IF(_xlfn.XLOOKUP(C2504,Raw_Data_Paid_23!$C$4:$C$2114,Raw_Data_Paid_23!$C$4:$C$2114,"C1")="C1","C1","C2"))</f>
        <v>B1</v>
      </c>
      <c r="P2504" t="str">
        <f t="shared" si="89"/>
        <v>2008B1Motor Private</v>
      </c>
    </row>
    <row r="2505" spans="3:16" x14ac:dyDescent="0.35">
      <c r="C2505" s="6" t="s">
        <v>2750</v>
      </c>
      <c r="D2505" s="7" t="s">
        <v>5583</v>
      </c>
      <c r="E2505" s="7" t="s">
        <v>5584</v>
      </c>
      <c r="F2505" s="8" t="s">
        <v>3910</v>
      </c>
      <c r="G2505" s="9">
        <v>80000</v>
      </c>
      <c r="H2505" s="10">
        <v>2008</v>
      </c>
      <c r="I2505" s="10">
        <v>2008</v>
      </c>
      <c r="J2505" s="11" t="s">
        <v>2747</v>
      </c>
      <c r="K2505" s="12">
        <v>80000</v>
      </c>
      <c r="L2505" s="12">
        <v>1</v>
      </c>
      <c r="M2505" s="33" t="str">
        <f>IF(_xlfn.XLOOKUP(C2505,Raw_Data_OS_23!$C$7:$C$4518,Raw_Data_OS_23!$G$7:$G$4518,"Paid/ Closed")="Paid/ Closed","Paid/ Closed", "Still_Outstanding")</f>
        <v>Still_Outstanding</v>
      </c>
      <c r="N2505" s="33">
        <f>IF(_xlfn.XLOOKUP(C2505,Raw_Data_Paid_23!$C$4:$C$2114,Raw_Data_Paid_23!$C$4:$C$2114,1)= 1,1,0)</f>
        <v>1</v>
      </c>
      <c r="O2505" t="str">
        <f>IF(M2505=$W$7,IF(AND(N2505,_xlfn.XLOOKUP(C2505,Raw_Data_OS_23!$C$7:$C$4518,Raw_Data_OS_23!$G$7:$G$4518,0)=G2505),"A",IF(_xlfn.XLOOKUP(C2505,Raw_Data_Paid_23!$C$4:$C$2114,Raw_Data_Paid_23!$C$4:$C$2114,"B1")="B1","B1","B2")),IF(_xlfn.XLOOKUP(C2505,Raw_Data_Paid_23!$C$4:$C$2114,Raw_Data_Paid_23!$C$4:$C$2114,"C1")="C1","C1","C2"))</f>
        <v>A</v>
      </c>
      <c r="P2505" t="str">
        <f t="shared" si="89"/>
        <v>2008AMotor Private</v>
      </c>
    </row>
    <row r="2506" spans="3:16" x14ac:dyDescent="0.35">
      <c r="C2506" s="6" t="s">
        <v>2751</v>
      </c>
      <c r="D2506" s="7" t="s">
        <v>5585</v>
      </c>
      <c r="E2506" s="7" t="s">
        <v>5586</v>
      </c>
      <c r="F2506" s="8" t="s">
        <v>3910</v>
      </c>
      <c r="G2506" s="9">
        <v>1066416.0401000001</v>
      </c>
      <c r="H2506" s="10">
        <v>2008</v>
      </c>
      <c r="I2506" s="10">
        <v>2008</v>
      </c>
      <c r="J2506" s="11" t="s">
        <v>2747</v>
      </c>
      <c r="K2506" s="12">
        <v>-206093.95989999999</v>
      </c>
      <c r="L2506" s="12">
        <v>1</v>
      </c>
      <c r="M2506" s="33" t="str">
        <f>IF(_xlfn.XLOOKUP(C2506,Raw_Data_OS_23!$C$7:$C$4518,Raw_Data_OS_23!$G$7:$G$4518,"Paid/ Closed")="Paid/ Closed","Paid/ Closed", "Still_Outstanding")</f>
        <v>Still_Outstanding</v>
      </c>
      <c r="N2506" s="33">
        <f>IF(_xlfn.XLOOKUP(C2506,Raw_Data_Paid_23!$C$4:$C$2114,Raw_Data_Paid_23!$C$4:$C$2114,1)= 1,1,0)</f>
        <v>1</v>
      </c>
      <c r="O2506" t="str">
        <f>IF(M2506=$W$7,IF(AND(N2506,_xlfn.XLOOKUP(C2506,Raw_Data_OS_23!$C$7:$C$4518,Raw_Data_OS_23!$G$7:$G$4518,0)=G2506),"A",IF(_xlfn.XLOOKUP(C2506,Raw_Data_Paid_23!$C$4:$C$2114,Raw_Data_Paid_23!$C$4:$C$2114,"B1")="B1","B1","B2")),IF(_xlfn.XLOOKUP(C2506,Raw_Data_Paid_23!$C$4:$C$2114,Raw_Data_Paid_23!$C$4:$C$2114,"C1")="C1","C1","C2"))</f>
        <v>A</v>
      </c>
      <c r="P2506" t="str">
        <f t="shared" si="89"/>
        <v>2008AMotor Private</v>
      </c>
    </row>
    <row r="2507" spans="3:16" x14ac:dyDescent="0.35">
      <c r="C2507" s="6" t="s">
        <v>2752</v>
      </c>
      <c r="D2507" s="7" t="s">
        <v>5587</v>
      </c>
      <c r="E2507" s="7" t="s">
        <v>5588</v>
      </c>
      <c r="F2507" s="8" t="s">
        <v>3910</v>
      </c>
      <c r="G2507" s="9">
        <v>200000</v>
      </c>
      <c r="H2507" s="10">
        <v>2008</v>
      </c>
      <c r="I2507" s="10">
        <v>2008</v>
      </c>
      <c r="J2507" s="11" t="s">
        <v>2747</v>
      </c>
      <c r="K2507" s="12">
        <v>200000</v>
      </c>
      <c r="L2507" s="12">
        <v>1</v>
      </c>
      <c r="M2507" s="33" t="str">
        <f>IF(_xlfn.XLOOKUP(C2507,Raw_Data_OS_23!$C$7:$C$4518,Raw_Data_OS_23!$G$7:$G$4518,"Paid/ Closed")="Paid/ Closed","Paid/ Closed", "Still_Outstanding")</f>
        <v>Still_Outstanding</v>
      </c>
      <c r="N2507" s="33">
        <f>IF(_xlfn.XLOOKUP(C2507,Raw_Data_Paid_23!$C$4:$C$2114,Raw_Data_Paid_23!$C$4:$C$2114,1)= 1,1,0)</f>
        <v>1</v>
      </c>
      <c r="O2507" t="str">
        <f>IF(M2507=$W$7,IF(AND(N2507,_xlfn.XLOOKUP(C2507,Raw_Data_OS_23!$C$7:$C$4518,Raw_Data_OS_23!$G$7:$G$4518,0)=G2507),"A",IF(_xlfn.XLOOKUP(C2507,Raw_Data_Paid_23!$C$4:$C$2114,Raw_Data_Paid_23!$C$4:$C$2114,"B1")="B1","B1","B2")),IF(_xlfn.XLOOKUP(C2507,Raw_Data_Paid_23!$C$4:$C$2114,Raw_Data_Paid_23!$C$4:$C$2114,"C1")="C1","C1","C2"))</f>
        <v>B1</v>
      </c>
      <c r="P2507" t="str">
        <f t="shared" si="89"/>
        <v>2008B1Motor Private</v>
      </c>
    </row>
    <row r="2508" spans="3:16" x14ac:dyDescent="0.35">
      <c r="C2508" s="6" t="s">
        <v>2753</v>
      </c>
      <c r="D2508" s="7" t="s">
        <v>5589</v>
      </c>
      <c r="E2508" s="7" t="s">
        <v>5590</v>
      </c>
      <c r="F2508" s="8" t="s">
        <v>3910</v>
      </c>
      <c r="G2508" s="9">
        <v>80000</v>
      </c>
      <c r="H2508" s="10">
        <v>2008</v>
      </c>
      <c r="I2508" s="10">
        <v>2009</v>
      </c>
      <c r="J2508" s="11" t="s">
        <v>2747</v>
      </c>
      <c r="K2508" s="12">
        <v>80000</v>
      </c>
      <c r="L2508" s="12">
        <v>1</v>
      </c>
      <c r="M2508" s="33" t="str">
        <f>IF(_xlfn.XLOOKUP(C2508,Raw_Data_OS_23!$C$7:$C$4518,Raw_Data_OS_23!$G$7:$G$4518,"Paid/ Closed")="Paid/ Closed","Paid/ Closed", "Still_Outstanding")</f>
        <v>Still_Outstanding</v>
      </c>
      <c r="N2508" s="33">
        <f>IF(_xlfn.XLOOKUP(C2508,Raw_Data_Paid_23!$C$4:$C$2114,Raw_Data_Paid_23!$C$4:$C$2114,1)= 1,1,0)</f>
        <v>1</v>
      </c>
      <c r="O2508" t="str">
        <f>IF(M2508=$W$7,IF(AND(N2508,_xlfn.XLOOKUP(C2508,Raw_Data_OS_23!$C$7:$C$4518,Raw_Data_OS_23!$G$7:$G$4518,0)=G2508),"A",IF(_xlfn.XLOOKUP(C2508,Raw_Data_Paid_23!$C$4:$C$2114,Raw_Data_Paid_23!$C$4:$C$2114,"B1")="B1","B1","B2")),IF(_xlfn.XLOOKUP(C2508,Raw_Data_Paid_23!$C$4:$C$2114,Raw_Data_Paid_23!$C$4:$C$2114,"C1")="C1","C1","C2"))</f>
        <v>A</v>
      </c>
      <c r="P2508" t="str">
        <f t="shared" si="89"/>
        <v>2008AMotor Private</v>
      </c>
    </row>
    <row r="2509" spans="3:16" x14ac:dyDescent="0.35">
      <c r="C2509" s="6" t="s">
        <v>2754</v>
      </c>
      <c r="D2509" s="7" t="s">
        <v>5591</v>
      </c>
      <c r="E2509" s="7" t="s">
        <v>5592</v>
      </c>
      <c r="F2509" s="8" t="s">
        <v>3910</v>
      </c>
      <c r="G2509" s="9">
        <v>50000</v>
      </c>
      <c r="H2509" s="10">
        <v>2008</v>
      </c>
      <c r="I2509" s="10">
        <v>2009</v>
      </c>
      <c r="J2509" s="11" t="s">
        <v>2169</v>
      </c>
      <c r="K2509" s="12">
        <v>50000</v>
      </c>
      <c r="L2509" s="12">
        <v>1</v>
      </c>
      <c r="M2509" s="33" t="str">
        <f>IF(_xlfn.XLOOKUP(C2509,Raw_Data_OS_23!$C$7:$C$4518,Raw_Data_OS_23!$G$7:$G$4518,"Paid/ Closed")="Paid/ Closed","Paid/ Closed", "Still_Outstanding")</f>
        <v>Paid/ Closed</v>
      </c>
      <c r="N2509" s="33">
        <f>IF(_xlfn.XLOOKUP(C2509,Raw_Data_Paid_23!$C$4:$C$2114,Raw_Data_Paid_23!$C$4:$C$2114,1)= 1,1,0)</f>
        <v>1</v>
      </c>
      <c r="O2509" t="str">
        <f>IF(M2509=$W$7,IF(AND(N2509,_xlfn.XLOOKUP(C2509,Raw_Data_OS_23!$C$7:$C$4518,Raw_Data_OS_23!$G$7:$G$4518,0)=G2509),"A",IF(_xlfn.XLOOKUP(C2509,Raw_Data_Paid_23!$C$4:$C$2114,Raw_Data_Paid_23!$C$4:$C$2114,"B1")="B1","B1","B2")),IF(_xlfn.XLOOKUP(C2509,Raw_Data_Paid_23!$C$4:$C$2114,Raw_Data_Paid_23!$C$4:$C$2114,"C1")="C1","C1","C2"))</f>
        <v>C1</v>
      </c>
      <c r="P2509" t="str">
        <f t="shared" si="89"/>
        <v>2008C1Motor Private</v>
      </c>
    </row>
    <row r="2510" spans="3:16" x14ac:dyDescent="0.35">
      <c r="C2510" s="6" t="s">
        <v>2755</v>
      </c>
      <c r="D2510" s="7" t="s">
        <v>5593</v>
      </c>
      <c r="E2510" s="7" t="s">
        <v>5594</v>
      </c>
      <c r="F2510" s="8" t="s">
        <v>3908</v>
      </c>
      <c r="G2510" s="9">
        <v>195113</v>
      </c>
      <c r="H2510" s="10">
        <v>2009</v>
      </c>
      <c r="I2510" s="10">
        <v>2009</v>
      </c>
      <c r="J2510" s="11" t="s">
        <v>2171</v>
      </c>
      <c r="K2510" s="12">
        <v>195113</v>
      </c>
      <c r="L2510" s="12">
        <v>1</v>
      </c>
      <c r="M2510" s="33" t="str">
        <f>IF(_xlfn.XLOOKUP(C2510,Raw_Data_OS_23!$C$7:$C$4518,Raw_Data_OS_23!$G$7:$G$4518,"Paid/ Closed")="Paid/ Closed","Paid/ Closed", "Still_Outstanding")</f>
        <v>Paid/ Closed</v>
      </c>
      <c r="N2510" s="33">
        <f>IF(_xlfn.XLOOKUP(C2510,Raw_Data_Paid_23!$C$4:$C$2114,Raw_Data_Paid_23!$C$4:$C$2114,1)= 1,1,0)</f>
        <v>1</v>
      </c>
      <c r="O2510" t="str">
        <f>IF(M2510=$W$7,IF(AND(N2510,_xlfn.XLOOKUP(C2510,Raw_Data_OS_23!$C$7:$C$4518,Raw_Data_OS_23!$G$7:$G$4518,0)=G2510),"A",IF(_xlfn.XLOOKUP(C2510,Raw_Data_Paid_23!$C$4:$C$2114,Raw_Data_Paid_23!$C$4:$C$2114,"B1")="B1","B1","B2")),IF(_xlfn.XLOOKUP(C2510,Raw_Data_Paid_23!$C$4:$C$2114,Raw_Data_Paid_23!$C$4:$C$2114,"C1")="C1","C1","C2"))</f>
        <v>C1</v>
      </c>
      <c r="P2510" t="str">
        <f t="shared" si="89"/>
        <v>2009C1Motor Commercial</v>
      </c>
    </row>
    <row r="2511" spans="3:16" x14ac:dyDescent="0.35">
      <c r="C2511" s="6" t="s">
        <v>2377</v>
      </c>
      <c r="D2511" s="7" t="s">
        <v>5595</v>
      </c>
      <c r="E2511" s="7" t="s">
        <v>5596</v>
      </c>
      <c r="F2511" s="8" t="s">
        <v>3910</v>
      </c>
      <c r="G2511" s="9">
        <v>376600</v>
      </c>
      <c r="H2511" s="10">
        <v>2009</v>
      </c>
      <c r="I2511" s="10">
        <v>2009</v>
      </c>
      <c r="J2511" s="11" t="s">
        <v>2171</v>
      </c>
      <c r="K2511" s="12">
        <v>376600</v>
      </c>
      <c r="L2511" s="12">
        <v>1</v>
      </c>
      <c r="M2511" s="33" t="str">
        <f>IF(_xlfn.XLOOKUP(C2511,Raw_Data_OS_23!$C$7:$C$4518,Raw_Data_OS_23!$G$7:$G$4518,"Paid/ Closed")="Paid/ Closed","Paid/ Closed", "Still_Outstanding")</f>
        <v>Still_Outstanding</v>
      </c>
      <c r="N2511" s="33">
        <f>IF(_xlfn.XLOOKUP(C2511,Raw_Data_Paid_23!$C$4:$C$2114,Raw_Data_Paid_23!$C$4:$C$2114,1)= 1,1,0)</f>
        <v>1</v>
      </c>
      <c r="O2511" t="str">
        <f>IF(M2511=$W$7,IF(AND(N2511,_xlfn.XLOOKUP(C2511,Raw_Data_OS_23!$C$7:$C$4518,Raw_Data_OS_23!$G$7:$G$4518,0)=G2511),"A",IF(_xlfn.XLOOKUP(C2511,Raw_Data_Paid_23!$C$4:$C$2114,Raw_Data_Paid_23!$C$4:$C$2114,"B1")="B1","B1","B2")),IF(_xlfn.XLOOKUP(C2511,Raw_Data_Paid_23!$C$4:$C$2114,Raw_Data_Paid_23!$C$4:$C$2114,"C1")="C1","C1","C2"))</f>
        <v>B1</v>
      </c>
      <c r="P2511" t="str">
        <f t="shared" si="89"/>
        <v>2009B1Motor Private</v>
      </c>
    </row>
    <row r="2512" spans="3:16" x14ac:dyDescent="0.35">
      <c r="C2512" s="6" t="s">
        <v>2756</v>
      </c>
      <c r="D2512" s="7" t="s">
        <v>5597</v>
      </c>
      <c r="E2512" s="7" t="s">
        <v>5598</v>
      </c>
      <c r="F2512" s="8" t="s">
        <v>3910</v>
      </c>
      <c r="G2512" s="9">
        <v>100000</v>
      </c>
      <c r="H2512" s="10">
        <v>2009</v>
      </c>
      <c r="I2512" s="10">
        <v>2009</v>
      </c>
      <c r="J2512" s="11" t="s">
        <v>2171</v>
      </c>
      <c r="K2512" s="12">
        <v>100000</v>
      </c>
      <c r="L2512" s="12">
        <v>1</v>
      </c>
      <c r="M2512" s="33" t="str">
        <f>IF(_xlfn.XLOOKUP(C2512,Raw_Data_OS_23!$C$7:$C$4518,Raw_Data_OS_23!$G$7:$G$4518,"Paid/ Closed")="Paid/ Closed","Paid/ Closed", "Still_Outstanding")</f>
        <v>Still_Outstanding</v>
      </c>
      <c r="N2512" s="33">
        <f>IF(_xlfn.XLOOKUP(C2512,Raw_Data_Paid_23!$C$4:$C$2114,Raw_Data_Paid_23!$C$4:$C$2114,1)= 1,1,0)</f>
        <v>1</v>
      </c>
      <c r="O2512" t="str">
        <f>IF(M2512=$W$7,IF(AND(N2512,_xlfn.XLOOKUP(C2512,Raw_Data_OS_23!$C$7:$C$4518,Raw_Data_OS_23!$G$7:$G$4518,0)=G2512),"A",IF(_xlfn.XLOOKUP(C2512,Raw_Data_Paid_23!$C$4:$C$2114,Raw_Data_Paid_23!$C$4:$C$2114,"B1")="B1","B1","B2")),IF(_xlfn.XLOOKUP(C2512,Raw_Data_Paid_23!$C$4:$C$2114,Raw_Data_Paid_23!$C$4:$C$2114,"C1")="C1","C1","C2"))</f>
        <v>B1</v>
      </c>
      <c r="P2512" t="str">
        <f t="shared" si="89"/>
        <v>2009B1Motor Private</v>
      </c>
    </row>
    <row r="2513" spans="3:16" x14ac:dyDescent="0.35">
      <c r="C2513" s="6" t="s">
        <v>2757</v>
      </c>
      <c r="D2513" s="7" t="s">
        <v>5599</v>
      </c>
      <c r="E2513" s="7" t="s">
        <v>5600</v>
      </c>
      <c r="F2513" s="8" t="s">
        <v>3908</v>
      </c>
      <c r="G2513" s="9">
        <v>115020</v>
      </c>
      <c r="H2513" s="10">
        <v>2009</v>
      </c>
      <c r="I2513" s="10">
        <v>2009</v>
      </c>
      <c r="J2513" s="11" t="s">
        <v>2171</v>
      </c>
      <c r="K2513" s="12">
        <v>115020</v>
      </c>
      <c r="L2513" s="12">
        <v>1</v>
      </c>
      <c r="M2513" s="33" t="str">
        <f>IF(_xlfn.XLOOKUP(C2513,Raw_Data_OS_23!$C$7:$C$4518,Raw_Data_OS_23!$G$7:$G$4518,"Paid/ Closed")="Paid/ Closed","Paid/ Closed", "Still_Outstanding")</f>
        <v>Paid/ Closed</v>
      </c>
      <c r="N2513" s="33">
        <f>IF(_xlfn.XLOOKUP(C2513,Raw_Data_Paid_23!$C$4:$C$2114,Raw_Data_Paid_23!$C$4:$C$2114,1)= 1,1,0)</f>
        <v>1</v>
      </c>
      <c r="O2513" t="str">
        <f>IF(M2513=$W$7,IF(AND(N2513,_xlfn.XLOOKUP(C2513,Raw_Data_OS_23!$C$7:$C$4518,Raw_Data_OS_23!$G$7:$G$4518,0)=G2513),"A",IF(_xlfn.XLOOKUP(C2513,Raw_Data_Paid_23!$C$4:$C$2114,Raw_Data_Paid_23!$C$4:$C$2114,"B1")="B1","B1","B2")),IF(_xlfn.XLOOKUP(C2513,Raw_Data_Paid_23!$C$4:$C$2114,Raw_Data_Paid_23!$C$4:$C$2114,"C1")="C1","C1","C2"))</f>
        <v>C1</v>
      </c>
      <c r="P2513" t="str">
        <f t="shared" si="89"/>
        <v>2009C1Motor Commercial</v>
      </c>
    </row>
    <row r="2514" spans="3:16" x14ac:dyDescent="0.35">
      <c r="C2514" s="6" t="s">
        <v>2758</v>
      </c>
      <c r="D2514" s="7" t="s">
        <v>5601</v>
      </c>
      <c r="E2514" s="7" t="s">
        <v>5602</v>
      </c>
      <c r="F2514" s="8" t="s">
        <v>3910</v>
      </c>
      <c r="G2514" s="9">
        <v>5800</v>
      </c>
      <c r="H2514" s="10">
        <v>2009</v>
      </c>
      <c r="I2514" s="10">
        <v>2009</v>
      </c>
      <c r="J2514" s="11" t="s">
        <v>2173</v>
      </c>
      <c r="K2514" s="12">
        <v>5800</v>
      </c>
      <c r="L2514" s="12">
        <v>1</v>
      </c>
      <c r="M2514" s="33" t="str">
        <f>IF(_xlfn.XLOOKUP(C2514,Raw_Data_OS_23!$C$7:$C$4518,Raw_Data_OS_23!$G$7:$G$4518,"Paid/ Closed")="Paid/ Closed","Paid/ Closed", "Still_Outstanding")</f>
        <v>Paid/ Closed</v>
      </c>
      <c r="N2514" s="33">
        <f>IF(_xlfn.XLOOKUP(C2514,Raw_Data_Paid_23!$C$4:$C$2114,Raw_Data_Paid_23!$C$4:$C$2114,1)= 1,1,0)</f>
        <v>1</v>
      </c>
      <c r="O2514" t="str">
        <f>IF(M2514=$W$7,IF(AND(N2514,_xlfn.XLOOKUP(C2514,Raw_Data_OS_23!$C$7:$C$4518,Raw_Data_OS_23!$G$7:$G$4518,0)=G2514),"A",IF(_xlfn.XLOOKUP(C2514,Raw_Data_Paid_23!$C$4:$C$2114,Raw_Data_Paid_23!$C$4:$C$2114,"B1")="B1","B1","B2")),IF(_xlfn.XLOOKUP(C2514,Raw_Data_Paid_23!$C$4:$C$2114,Raw_Data_Paid_23!$C$4:$C$2114,"C1")="C1","C1","C2"))</f>
        <v>C1</v>
      </c>
      <c r="P2514" t="str">
        <f t="shared" si="89"/>
        <v>2009C1Motor Private</v>
      </c>
    </row>
    <row r="2515" spans="3:16" x14ac:dyDescent="0.35">
      <c r="C2515" s="6" t="s">
        <v>2759</v>
      </c>
      <c r="D2515" s="7" t="s">
        <v>5603</v>
      </c>
      <c r="E2515" s="7" t="s">
        <v>5604</v>
      </c>
      <c r="F2515" s="8" t="s">
        <v>3910</v>
      </c>
      <c r="G2515" s="9">
        <v>150000</v>
      </c>
      <c r="H2515" s="10">
        <v>2009</v>
      </c>
      <c r="I2515" s="10">
        <v>2009</v>
      </c>
      <c r="J2515" s="11" t="s">
        <v>2173</v>
      </c>
      <c r="K2515" s="12">
        <v>150000</v>
      </c>
      <c r="L2515" s="12">
        <v>1</v>
      </c>
      <c r="M2515" s="33" t="str">
        <f>IF(_xlfn.XLOOKUP(C2515,Raw_Data_OS_23!$C$7:$C$4518,Raw_Data_OS_23!$G$7:$G$4518,"Paid/ Closed")="Paid/ Closed","Paid/ Closed", "Still_Outstanding")</f>
        <v>Paid/ Closed</v>
      </c>
      <c r="N2515" s="33">
        <f>IF(_xlfn.XLOOKUP(C2515,Raw_Data_Paid_23!$C$4:$C$2114,Raw_Data_Paid_23!$C$4:$C$2114,1)= 1,1,0)</f>
        <v>1</v>
      </c>
      <c r="O2515" t="str">
        <f>IF(M2515=$W$7,IF(AND(N2515,_xlfn.XLOOKUP(C2515,Raw_Data_OS_23!$C$7:$C$4518,Raw_Data_OS_23!$G$7:$G$4518,0)=G2515),"A",IF(_xlfn.XLOOKUP(C2515,Raw_Data_Paid_23!$C$4:$C$2114,Raw_Data_Paid_23!$C$4:$C$2114,"B1")="B1","B1","B2")),IF(_xlfn.XLOOKUP(C2515,Raw_Data_Paid_23!$C$4:$C$2114,Raw_Data_Paid_23!$C$4:$C$2114,"C1")="C1","C1","C2"))</f>
        <v>C1</v>
      </c>
      <c r="P2515" t="str">
        <f t="shared" si="89"/>
        <v>2009C1Motor Private</v>
      </c>
    </row>
    <row r="2516" spans="3:16" x14ac:dyDescent="0.35">
      <c r="C2516" s="6" t="s">
        <v>2760</v>
      </c>
      <c r="D2516" s="7" t="s">
        <v>5605</v>
      </c>
      <c r="E2516" s="7" t="s">
        <v>5606</v>
      </c>
      <c r="F2516" s="8" t="s">
        <v>3910</v>
      </c>
      <c r="G2516" s="9">
        <v>100000</v>
      </c>
      <c r="H2516" s="10">
        <v>2009</v>
      </c>
      <c r="I2516" s="10">
        <v>2009</v>
      </c>
      <c r="J2516" s="11" t="s">
        <v>2173</v>
      </c>
      <c r="K2516" s="12">
        <v>100000</v>
      </c>
      <c r="L2516" s="12">
        <v>1</v>
      </c>
      <c r="M2516" s="33" t="str">
        <f>IF(_xlfn.XLOOKUP(C2516,Raw_Data_OS_23!$C$7:$C$4518,Raw_Data_OS_23!$G$7:$G$4518,"Paid/ Closed")="Paid/ Closed","Paid/ Closed", "Still_Outstanding")</f>
        <v>Paid/ Closed</v>
      </c>
      <c r="N2516" s="33">
        <f>IF(_xlfn.XLOOKUP(C2516,Raw_Data_Paid_23!$C$4:$C$2114,Raw_Data_Paid_23!$C$4:$C$2114,1)= 1,1,0)</f>
        <v>1</v>
      </c>
      <c r="O2516" t="str">
        <f>IF(M2516=$W$7,IF(AND(N2516,_xlfn.XLOOKUP(C2516,Raw_Data_OS_23!$C$7:$C$4518,Raw_Data_OS_23!$G$7:$G$4518,0)=G2516),"A",IF(_xlfn.XLOOKUP(C2516,Raw_Data_Paid_23!$C$4:$C$2114,Raw_Data_Paid_23!$C$4:$C$2114,"B1")="B1","B1","B2")),IF(_xlfn.XLOOKUP(C2516,Raw_Data_Paid_23!$C$4:$C$2114,Raw_Data_Paid_23!$C$4:$C$2114,"C1")="C1","C1","C2"))</f>
        <v>C1</v>
      </c>
      <c r="P2516" t="str">
        <f t="shared" si="89"/>
        <v>2009C1Motor Private</v>
      </c>
    </row>
    <row r="2517" spans="3:16" x14ac:dyDescent="0.35">
      <c r="C2517" s="6" t="s">
        <v>2761</v>
      </c>
      <c r="D2517" s="7" t="s">
        <v>5607</v>
      </c>
      <c r="E2517" s="7" t="s">
        <v>5607</v>
      </c>
      <c r="F2517" s="8" t="s">
        <v>3908</v>
      </c>
      <c r="G2517" s="9">
        <v>80000</v>
      </c>
      <c r="H2517" s="10">
        <v>2009</v>
      </c>
      <c r="I2517" s="10">
        <v>2009</v>
      </c>
      <c r="J2517" s="11" t="s">
        <v>2173</v>
      </c>
      <c r="K2517" s="12">
        <v>80000</v>
      </c>
      <c r="L2517" s="12">
        <v>1</v>
      </c>
      <c r="M2517" s="33" t="str">
        <f>IF(_xlfn.XLOOKUP(C2517,Raw_Data_OS_23!$C$7:$C$4518,Raw_Data_OS_23!$G$7:$G$4518,"Paid/ Closed")="Paid/ Closed","Paid/ Closed", "Still_Outstanding")</f>
        <v>Paid/ Closed</v>
      </c>
      <c r="N2517" s="33">
        <f>IF(_xlfn.XLOOKUP(C2517,Raw_Data_Paid_23!$C$4:$C$2114,Raw_Data_Paid_23!$C$4:$C$2114,1)= 1,1,0)</f>
        <v>1</v>
      </c>
      <c r="O2517" t="str">
        <f>IF(M2517=$W$7,IF(AND(N2517,_xlfn.XLOOKUP(C2517,Raw_Data_OS_23!$C$7:$C$4518,Raw_Data_OS_23!$G$7:$G$4518,0)=G2517),"A",IF(_xlfn.XLOOKUP(C2517,Raw_Data_Paid_23!$C$4:$C$2114,Raw_Data_Paid_23!$C$4:$C$2114,"B1")="B1","B1","B2")),IF(_xlfn.XLOOKUP(C2517,Raw_Data_Paid_23!$C$4:$C$2114,Raw_Data_Paid_23!$C$4:$C$2114,"C1")="C1","C1","C2"))</f>
        <v>C1</v>
      </c>
      <c r="P2517" t="str">
        <f t="shared" si="89"/>
        <v>2009C1Motor Commercial</v>
      </c>
    </row>
    <row r="2518" spans="3:16" x14ac:dyDescent="0.35">
      <c r="C2518" s="6" t="s">
        <v>2762</v>
      </c>
      <c r="D2518" s="7" t="s">
        <v>5608</v>
      </c>
      <c r="E2518" s="7" t="s">
        <v>5609</v>
      </c>
      <c r="F2518" s="8" t="s">
        <v>3910</v>
      </c>
      <c r="G2518" s="9">
        <v>30000</v>
      </c>
      <c r="H2518" s="10">
        <v>2009</v>
      </c>
      <c r="I2518" s="10">
        <v>2009</v>
      </c>
      <c r="J2518" s="11" t="s">
        <v>2173</v>
      </c>
      <c r="K2518" s="12">
        <v>30000</v>
      </c>
      <c r="L2518" s="12">
        <v>1</v>
      </c>
      <c r="M2518" s="33" t="str">
        <f>IF(_xlfn.XLOOKUP(C2518,Raw_Data_OS_23!$C$7:$C$4518,Raw_Data_OS_23!$G$7:$G$4518,"Paid/ Closed")="Paid/ Closed","Paid/ Closed", "Still_Outstanding")</f>
        <v>Still_Outstanding</v>
      </c>
      <c r="N2518" s="33">
        <f>IF(_xlfn.XLOOKUP(C2518,Raw_Data_Paid_23!$C$4:$C$2114,Raw_Data_Paid_23!$C$4:$C$2114,1)= 1,1,0)</f>
        <v>1</v>
      </c>
      <c r="O2518" t="str">
        <f>IF(M2518=$W$7,IF(AND(N2518,_xlfn.XLOOKUP(C2518,Raw_Data_OS_23!$C$7:$C$4518,Raw_Data_OS_23!$G$7:$G$4518,0)=G2518),"A",IF(_xlfn.XLOOKUP(C2518,Raw_Data_Paid_23!$C$4:$C$2114,Raw_Data_Paid_23!$C$4:$C$2114,"B1")="B1","B1","B2")),IF(_xlfn.XLOOKUP(C2518,Raw_Data_Paid_23!$C$4:$C$2114,Raw_Data_Paid_23!$C$4:$C$2114,"C1")="C1","C1","C2"))</f>
        <v>A</v>
      </c>
      <c r="P2518" t="str">
        <f t="shared" si="89"/>
        <v>2009AMotor Private</v>
      </c>
    </row>
    <row r="2519" spans="3:16" x14ac:dyDescent="0.35">
      <c r="C2519" s="6" t="s">
        <v>2378</v>
      </c>
      <c r="D2519" s="7" t="s">
        <v>5610</v>
      </c>
      <c r="E2519" s="7" t="s">
        <v>5611</v>
      </c>
      <c r="F2519" s="8" t="s">
        <v>3910</v>
      </c>
      <c r="G2519" s="9">
        <v>10532500</v>
      </c>
      <c r="H2519" s="10">
        <v>2009</v>
      </c>
      <c r="I2519" s="10">
        <v>2009</v>
      </c>
      <c r="J2519" s="11" t="s">
        <v>2173</v>
      </c>
      <c r="K2519" s="12">
        <v>1244658</v>
      </c>
      <c r="L2519" s="12">
        <v>1</v>
      </c>
      <c r="M2519" s="33" t="str">
        <f>IF(_xlfn.XLOOKUP(C2519,Raw_Data_OS_23!$C$7:$C$4518,Raw_Data_OS_23!$G$7:$G$4518,"Paid/ Closed")="Paid/ Closed","Paid/ Closed", "Still_Outstanding")</f>
        <v>Still_Outstanding</v>
      </c>
      <c r="N2519" s="33">
        <f>IF(_xlfn.XLOOKUP(C2519,Raw_Data_Paid_23!$C$4:$C$2114,Raw_Data_Paid_23!$C$4:$C$2114,1)= 1,1,0)</f>
        <v>1</v>
      </c>
      <c r="O2519" t="str">
        <f>IF(M2519=$W$7,IF(AND(N2519,_xlfn.XLOOKUP(C2519,Raw_Data_OS_23!$C$7:$C$4518,Raw_Data_OS_23!$G$7:$G$4518,0)=G2519),"A",IF(_xlfn.XLOOKUP(C2519,Raw_Data_Paid_23!$C$4:$C$2114,Raw_Data_Paid_23!$C$4:$C$2114,"B1")="B1","B1","B2")),IF(_xlfn.XLOOKUP(C2519,Raw_Data_Paid_23!$C$4:$C$2114,Raw_Data_Paid_23!$C$4:$C$2114,"C1")="C1","C1","C2"))</f>
        <v>B1</v>
      </c>
      <c r="P2519" t="str">
        <f t="shared" si="89"/>
        <v>2009B1Motor Private</v>
      </c>
    </row>
    <row r="2520" spans="3:16" x14ac:dyDescent="0.35">
      <c r="C2520" s="6" t="s">
        <v>2763</v>
      </c>
      <c r="D2520" s="7" t="s">
        <v>5612</v>
      </c>
      <c r="E2520" s="7" t="s">
        <v>5599</v>
      </c>
      <c r="F2520" s="8" t="s">
        <v>4214</v>
      </c>
      <c r="G2520" s="9">
        <v>1577</v>
      </c>
      <c r="H2520" s="10">
        <v>2009</v>
      </c>
      <c r="I2520" s="10">
        <v>2009</v>
      </c>
      <c r="J2520" s="11" t="s">
        <v>2171</v>
      </c>
      <c r="K2520" s="12">
        <v>1577</v>
      </c>
      <c r="L2520" s="12">
        <v>1</v>
      </c>
      <c r="M2520" s="33" t="str">
        <f>IF(_xlfn.XLOOKUP(C2520,Raw_Data_OS_23!$C$7:$C$4518,Raw_Data_OS_23!$G$7:$G$4518,"Paid/ Closed")="Paid/ Closed","Paid/ Closed", "Still_Outstanding")</f>
        <v>Paid/ Closed</v>
      </c>
      <c r="N2520" s="33">
        <f>IF(_xlfn.XLOOKUP(C2520,Raw_Data_Paid_23!$C$4:$C$2114,Raw_Data_Paid_23!$C$4:$C$2114,1)= 1,1,0)</f>
        <v>1</v>
      </c>
      <c r="O2520" t="str">
        <f>IF(M2520=$W$7,IF(AND(N2520,_xlfn.XLOOKUP(C2520,Raw_Data_OS_23!$C$7:$C$4518,Raw_Data_OS_23!$G$7:$G$4518,0)=G2520),"A",IF(_xlfn.XLOOKUP(C2520,Raw_Data_Paid_23!$C$4:$C$2114,Raw_Data_Paid_23!$C$4:$C$2114,"B1")="B1","B1","B2")),IF(_xlfn.XLOOKUP(C2520,Raw_Data_Paid_23!$C$4:$C$2114,Raw_Data_Paid_23!$C$4:$C$2114,"C1")="C1","C1","C2"))</f>
        <v>C1</v>
      </c>
      <c r="P2520" t="str">
        <f t="shared" si="89"/>
        <v>2009C1Liability</v>
      </c>
    </row>
    <row r="2521" spans="3:16" x14ac:dyDescent="0.35">
      <c r="C2521" s="6" t="s">
        <v>2764</v>
      </c>
      <c r="D2521" s="7" t="s">
        <v>5613</v>
      </c>
      <c r="E2521" s="7" t="s">
        <v>5614</v>
      </c>
      <c r="F2521" s="8" t="s">
        <v>3910</v>
      </c>
      <c r="G2521" s="9">
        <v>10000</v>
      </c>
      <c r="H2521" s="10">
        <v>2009</v>
      </c>
      <c r="I2521" s="10">
        <v>2009</v>
      </c>
      <c r="J2521" s="11" t="s">
        <v>43</v>
      </c>
      <c r="K2521" s="12">
        <v>10000</v>
      </c>
      <c r="L2521" s="12">
        <v>1</v>
      </c>
      <c r="M2521" s="33" t="str">
        <f>IF(_xlfn.XLOOKUP(C2521,Raw_Data_OS_23!$C$7:$C$4518,Raw_Data_OS_23!$G$7:$G$4518,"Paid/ Closed")="Paid/ Closed","Paid/ Closed", "Still_Outstanding")</f>
        <v>Paid/ Closed</v>
      </c>
      <c r="N2521" s="33">
        <f>IF(_xlfn.XLOOKUP(C2521,Raw_Data_Paid_23!$C$4:$C$2114,Raw_Data_Paid_23!$C$4:$C$2114,1)= 1,1,0)</f>
        <v>1</v>
      </c>
      <c r="O2521" t="str">
        <f>IF(M2521=$W$7,IF(AND(N2521,_xlfn.XLOOKUP(C2521,Raw_Data_OS_23!$C$7:$C$4518,Raw_Data_OS_23!$G$7:$G$4518,0)=G2521),"A",IF(_xlfn.XLOOKUP(C2521,Raw_Data_Paid_23!$C$4:$C$2114,Raw_Data_Paid_23!$C$4:$C$2114,"B1")="B1","B1","B2")),IF(_xlfn.XLOOKUP(C2521,Raw_Data_Paid_23!$C$4:$C$2114,Raw_Data_Paid_23!$C$4:$C$2114,"C1")="C1","C1","C2"))</f>
        <v>C1</v>
      </c>
      <c r="P2521" t="str">
        <f t="shared" si="89"/>
        <v>2009C1Motor Private</v>
      </c>
    </row>
    <row r="2522" spans="3:16" x14ac:dyDescent="0.35">
      <c r="C2522" s="6" t="s">
        <v>2765</v>
      </c>
      <c r="D2522" s="7" t="s">
        <v>5615</v>
      </c>
      <c r="E2522" s="7" t="s">
        <v>5615</v>
      </c>
      <c r="F2522" s="8" t="s">
        <v>3910</v>
      </c>
      <c r="G2522" s="9">
        <v>60000</v>
      </c>
      <c r="H2522" s="10">
        <v>2009</v>
      </c>
      <c r="I2522" s="10">
        <v>2009</v>
      </c>
      <c r="J2522" s="11" t="s">
        <v>43</v>
      </c>
      <c r="K2522" s="12">
        <v>60000</v>
      </c>
      <c r="L2522" s="12">
        <v>1</v>
      </c>
      <c r="M2522" s="33" t="str">
        <f>IF(_xlfn.XLOOKUP(C2522,Raw_Data_OS_23!$C$7:$C$4518,Raw_Data_OS_23!$G$7:$G$4518,"Paid/ Closed")="Paid/ Closed","Paid/ Closed", "Still_Outstanding")</f>
        <v>Still_Outstanding</v>
      </c>
      <c r="N2522" s="33">
        <f>IF(_xlfn.XLOOKUP(C2522,Raw_Data_Paid_23!$C$4:$C$2114,Raw_Data_Paid_23!$C$4:$C$2114,1)= 1,1,0)</f>
        <v>1</v>
      </c>
      <c r="O2522" t="str">
        <f>IF(M2522=$W$7,IF(AND(N2522,_xlfn.XLOOKUP(C2522,Raw_Data_OS_23!$C$7:$C$4518,Raw_Data_OS_23!$G$7:$G$4518,0)=G2522),"A",IF(_xlfn.XLOOKUP(C2522,Raw_Data_Paid_23!$C$4:$C$2114,Raw_Data_Paid_23!$C$4:$C$2114,"B1")="B1","B1","B2")),IF(_xlfn.XLOOKUP(C2522,Raw_Data_Paid_23!$C$4:$C$2114,Raw_Data_Paid_23!$C$4:$C$2114,"C1")="C1","C1","C2"))</f>
        <v>B1</v>
      </c>
      <c r="P2522" t="str">
        <f t="shared" si="89"/>
        <v>2009B1Motor Private</v>
      </c>
    </row>
    <row r="2523" spans="3:16" x14ac:dyDescent="0.35">
      <c r="C2523" s="6" t="s">
        <v>2766</v>
      </c>
      <c r="D2523" s="7" t="s">
        <v>5616</v>
      </c>
      <c r="E2523" s="7" t="s">
        <v>5617</v>
      </c>
      <c r="F2523" s="8" t="s">
        <v>3910</v>
      </c>
      <c r="G2523" s="9">
        <v>30000</v>
      </c>
      <c r="H2523" s="10">
        <v>2009</v>
      </c>
      <c r="I2523" s="10">
        <v>2009</v>
      </c>
      <c r="J2523" s="11" t="s">
        <v>551</v>
      </c>
      <c r="K2523" s="12">
        <v>30000</v>
      </c>
      <c r="L2523" s="12">
        <v>1</v>
      </c>
      <c r="M2523" s="33" t="str">
        <f>IF(_xlfn.XLOOKUP(C2523,Raw_Data_OS_23!$C$7:$C$4518,Raw_Data_OS_23!$G$7:$G$4518,"Paid/ Closed")="Paid/ Closed","Paid/ Closed", "Still_Outstanding")</f>
        <v>Still_Outstanding</v>
      </c>
      <c r="N2523" s="33">
        <f>IF(_xlfn.XLOOKUP(C2523,Raw_Data_Paid_23!$C$4:$C$2114,Raw_Data_Paid_23!$C$4:$C$2114,1)= 1,1,0)</f>
        <v>1</v>
      </c>
      <c r="O2523" t="str">
        <f>IF(M2523=$W$7,IF(AND(N2523,_xlfn.XLOOKUP(C2523,Raw_Data_OS_23!$C$7:$C$4518,Raw_Data_OS_23!$G$7:$G$4518,0)=G2523),"A",IF(_xlfn.XLOOKUP(C2523,Raw_Data_Paid_23!$C$4:$C$2114,Raw_Data_Paid_23!$C$4:$C$2114,"B1")="B1","B1","B2")),IF(_xlfn.XLOOKUP(C2523,Raw_Data_Paid_23!$C$4:$C$2114,Raw_Data_Paid_23!$C$4:$C$2114,"C1")="C1","C1","C2"))</f>
        <v>B1</v>
      </c>
      <c r="P2523" t="str">
        <f t="shared" si="89"/>
        <v>2009B1Motor Private</v>
      </c>
    </row>
    <row r="2524" spans="3:16" x14ac:dyDescent="0.35">
      <c r="C2524" s="6" t="s">
        <v>2767</v>
      </c>
      <c r="D2524" s="7" t="s">
        <v>5618</v>
      </c>
      <c r="E2524" s="7" t="s">
        <v>5619</v>
      </c>
      <c r="F2524" s="8" t="s">
        <v>3908</v>
      </c>
      <c r="G2524" s="9">
        <v>50000</v>
      </c>
      <c r="H2524" s="10">
        <v>2009</v>
      </c>
      <c r="I2524" s="10">
        <v>2009</v>
      </c>
      <c r="J2524" s="11" t="s">
        <v>551</v>
      </c>
      <c r="K2524" s="12">
        <v>50000</v>
      </c>
      <c r="L2524" s="12">
        <v>1</v>
      </c>
      <c r="M2524" s="33" t="str">
        <f>IF(_xlfn.XLOOKUP(C2524,Raw_Data_OS_23!$C$7:$C$4518,Raw_Data_OS_23!$G$7:$G$4518,"Paid/ Closed")="Paid/ Closed","Paid/ Closed", "Still_Outstanding")</f>
        <v>Still_Outstanding</v>
      </c>
      <c r="N2524" s="33">
        <f>IF(_xlfn.XLOOKUP(C2524,Raw_Data_Paid_23!$C$4:$C$2114,Raw_Data_Paid_23!$C$4:$C$2114,1)= 1,1,0)</f>
        <v>1</v>
      </c>
      <c r="O2524" t="str">
        <f>IF(M2524=$W$7,IF(AND(N2524,_xlfn.XLOOKUP(C2524,Raw_Data_OS_23!$C$7:$C$4518,Raw_Data_OS_23!$G$7:$G$4518,0)=G2524),"A",IF(_xlfn.XLOOKUP(C2524,Raw_Data_Paid_23!$C$4:$C$2114,Raw_Data_Paid_23!$C$4:$C$2114,"B1")="B1","B1","B2")),IF(_xlfn.XLOOKUP(C2524,Raw_Data_Paid_23!$C$4:$C$2114,Raw_Data_Paid_23!$C$4:$C$2114,"C1")="C1","C1","C2"))</f>
        <v>A</v>
      </c>
      <c r="P2524" t="str">
        <f t="shared" si="89"/>
        <v>2009AMotor Commercial</v>
      </c>
    </row>
    <row r="2525" spans="3:16" x14ac:dyDescent="0.35">
      <c r="C2525" s="6" t="s">
        <v>2768</v>
      </c>
      <c r="D2525" s="7" t="s">
        <v>5620</v>
      </c>
      <c r="E2525" s="7" t="s">
        <v>5620</v>
      </c>
      <c r="F2525" s="8" t="s">
        <v>3910</v>
      </c>
      <c r="G2525" s="9">
        <v>80000</v>
      </c>
      <c r="H2525" s="10">
        <v>2009</v>
      </c>
      <c r="I2525" s="10">
        <v>2009</v>
      </c>
      <c r="J2525" s="11" t="s">
        <v>551</v>
      </c>
      <c r="K2525" s="12">
        <v>80000</v>
      </c>
      <c r="L2525" s="12">
        <v>1</v>
      </c>
      <c r="M2525" s="33" t="str">
        <f>IF(_xlfn.XLOOKUP(C2525,Raw_Data_OS_23!$C$7:$C$4518,Raw_Data_OS_23!$G$7:$G$4518,"Paid/ Closed")="Paid/ Closed","Paid/ Closed", "Still_Outstanding")</f>
        <v>Paid/ Closed</v>
      </c>
      <c r="N2525" s="33">
        <f>IF(_xlfn.XLOOKUP(C2525,Raw_Data_Paid_23!$C$4:$C$2114,Raw_Data_Paid_23!$C$4:$C$2114,1)= 1,1,0)</f>
        <v>1</v>
      </c>
      <c r="O2525" t="str">
        <f>IF(M2525=$W$7,IF(AND(N2525,_xlfn.XLOOKUP(C2525,Raw_Data_OS_23!$C$7:$C$4518,Raw_Data_OS_23!$G$7:$G$4518,0)=G2525),"A",IF(_xlfn.XLOOKUP(C2525,Raw_Data_Paid_23!$C$4:$C$2114,Raw_Data_Paid_23!$C$4:$C$2114,"B1")="B1","B1","B2")),IF(_xlfn.XLOOKUP(C2525,Raw_Data_Paid_23!$C$4:$C$2114,Raw_Data_Paid_23!$C$4:$C$2114,"C1")="C1","C1","C2"))</f>
        <v>C1</v>
      </c>
      <c r="P2525" t="str">
        <f t="shared" si="89"/>
        <v>2009C1Motor Private</v>
      </c>
    </row>
    <row r="2526" spans="3:16" x14ac:dyDescent="0.35">
      <c r="C2526" s="6" t="s">
        <v>2769</v>
      </c>
      <c r="D2526" s="7" t="s">
        <v>5621</v>
      </c>
      <c r="E2526" s="7" t="s">
        <v>5622</v>
      </c>
      <c r="F2526" s="8" t="s">
        <v>4263</v>
      </c>
      <c r="G2526" s="9">
        <v>6000</v>
      </c>
      <c r="H2526" s="10">
        <v>2009</v>
      </c>
      <c r="I2526" s="10">
        <v>2009</v>
      </c>
      <c r="J2526" s="11" t="s">
        <v>551</v>
      </c>
      <c r="K2526" s="12">
        <v>6000</v>
      </c>
      <c r="L2526" s="12">
        <v>1</v>
      </c>
      <c r="M2526" s="33" t="str">
        <f>IF(_xlfn.XLOOKUP(C2526,Raw_Data_OS_23!$C$7:$C$4518,Raw_Data_OS_23!$G$7:$G$4518,"Paid/ Closed")="Paid/ Closed","Paid/ Closed", "Still_Outstanding")</f>
        <v>Still_Outstanding</v>
      </c>
      <c r="N2526" s="33">
        <f>IF(_xlfn.XLOOKUP(C2526,Raw_Data_Paid_23!$C$4:$C$2114,Raw_Data_Paid_23!$C$4:$C$2114,1)= 1,1,0)</f>
        <v>1</v>
      </c>
      <c r="O2526" t="str">
        <f>IF(M2526=$W$7,IF(AND(N2526,_xlfn.XLOOKUP(C2526,Raw_Data_OS_23!$C$7:$C$4518,Raw_Data_OS_23!$G$7:$G$4518,0)=G2526),"A",IF(_xlfn.XLOOKUP(C2526,Raw_Data_Paid_23!$C$4:$C$2114,Raw_Data_Paid_23!$C$4:$C$2114,"B1")="B1","B1","B2")),IF(_xlfn.XLOOKUP(C2526,Raw_Data_Paid_23!$C$4:$C$2114,Raw_Data_Paid_23!$C$4:$C$2114,"C1")="C1","C1","C2"))</f>
        <v>B1</v>
      </c>
      <c r="P2526" t="str">
        <f t="shared" si="89"/>
        <v>2009B1Personal Accident</v>
      </c>
    </row>
    <row r="2527" spans="3:16" x14ac:dyDescent="0.35">
      <c r="C2527" s="6" t="s">
        <v>2770</v>
      </c>
      <c r="D2527" s="7" t="s">
        <v>5623</v>
      </c>
      <c r="E2527" s="7" t="s">
        <v>5622</v>
      </c>
      <c r="F2527" s="8" t="s">
        <v>3908</v>
      </c>
      <c r="G2527" s="9">
        <v>324561.40350000001</v>
      </c>
      <c r="H2527" s="10">
        <v>2009</v>
      </c>
      <c r="I2527" s="10">
        <v>2009</v>
      </c>
      <c r="J2527" s="11" t="s">
        <v>551</v>
      </c>
      <c r="K2527" s="12">
        <v>324561.40350000001</v>
      </c>
      <c r="L2527" s="12">
        <v>1</v>
      </c>
      <c r="M2527" s="33" t="str">
        <f>IF(_xlfn.XLOOKUP(C2527,Raw_Data_OS_23!$C$7:$C$4518,Raw_Data_OS_23!$G$7:$G$4518,"Paid/ Closed")="Paid/ Closed","Paid/ Closed", "Still_Outstanding")</f>
        <v>Still_Outstanding</v>
      </c>
      <c r="N2527" s="33">
        <f>IF(_xlfn.XLOOKUP(C2527,Raw_Data_Paid_23!$C$4:$C$2114,Raw_Data_Paid_23!$C$4:$C$2114,1)= 1,1,0)</f>
        <v>1</v>
      </c>
      <c r="O2527" t="str">
        <f>IF(M2527=$W$7,IF(AND(N2527,_xlfn.XLOOKUP(C2527,Raw_Data_OS_23!$C$7:$C$4518,Raw_Data_OS_23!$G$7:$G$4518,0)=G2527),"A",IF(_xlfn.XLOOKUP(C2527,Raw_Data_Paid_23!$C$4:$C$2114,Raw_Data_Paid_23!$C$4:$C$2114,"B1")="B1","B1","B2")),IF(_xlfn.XLOOKUP(C2527,Raw_Data_Paid_23!$C$4:$C$2114,Raw_Data_Paid_23!$C$4:$C$2114,"C1")="C1","C1","C2"))</f>
        <v>B1</v>
      </c>
      <c r="P2527" t="str">
        <f t="shared" si="89"/>
        <v>2009B1Motor Commercial</v>
      </c>
    </row>
    <row r="2528" spans="3:16" x14ac:dyDescent="0.35">
      <c r="C2528" s="6" t="s">
        <v>2771</v>
      </c>
      <c r="D2528" s="7" t="s">
        <v>5624</v>
      </c>
      <c r="E2528" s="7" t="s">
        <v>5625</v>
      </c>
      <c r="F2528" s="8" t="s">
        <v>3910</v>
      </c>
      <c r="G2528" s="9">
        <v>50000</v>
      </c>
      <c r="H2528" s="10">
        <v>2009</v>
      </c>
      <c r="I2528" s="10">
        <v>2009</v>
      </c>
      <c r="J2528" s="11" t="s">
        <v>43</v>
      </c>
      <c r="K2528" s="12">
        <v>50000</v>
      </c>
      <c r="L2528" s="12">
        <v>1</v>
      </c>
      <c r="M2528" s="33" t="str">
        <f>IF(_xlfn.XLOOKUP(C2528,Raw_Data_OS_23!$C$7:$C$4518,Raw_Data_OS_23!$G$7:$G$4518,"Paid/ Closed")="Paid/ Closed","Paid/ Closed", "Still_Outstanding")</f>
        <v>Still_Outstanding</v>
      </c>
      <c r="N2528" s="33">
        <f>IF(_xlfn.XLOOKUP(C2528,Raw_Data_Paid_23!$C$4:$C$2114,Raw_Data_Paid_23!$C$4:$C$2114,1)= 1,1,0)</f>
        <v>1</v>
      </c>
      <c r="O2528" t="str">
        <f>IF(M2528=$W$7,IF(AND(N2528,_xlfn.XLOOKUP(C2528,Raw_Data_OS_23!$C$7:$C$4518,Raw_Data_OS_23!$G$7:$G$4518,0)=G2528),"A",IF(_xlfn.XLOOKUP(C2528,Raw_Data_Paid_23!$C$4:$C$2114,Raw_Data_Paid_23!$C$4:$C$2114,"B1")="B1","B1","B2")),IF(_xlfn.XLOOKUP(C2528,Raw_Data_Paid_23!$C$4:$C$2114,Raw_Data_Paid_23!$C$4:$C$2114,"C1")="C1","C1","C2"))</f>
        <v>A</v>
      </c>
      <c r="P2528" t="str">
        <f t="shared" si="89"/>
        <v>2009AMotor Private</v>
      </c>
    </row>
    <row r="2529" spans="3:16" x14ac:dyDescent="0.35">
      <c r="C2529" s="6" t="s">
        <v>2772</v>
      </c>
      <c r="D2529" s="7" t="s">
        <v>5626</v>
      </c>
      <c r="E2529" s="7" t="s">
        <v>5627</v>
      </c>
      <c r="F2529" s="8" t="s">
        <v>3910</v>
      </c>
      <c r="G2529" s="9">
        <v>150000</v>
      </c>
      <c r="H2529" s="10">
        <v>2009</v>
      </c>
      <c r="I2529" s="10">
        <v>2009</v>
      </c>
      <c r="J2529" s="11" t="s">
        <v>551</v>
      </c>
      <c r="K2529" s="12">
        <v>150000</v>
      </c>
      <c r="L2529" s="12">
        <v>1</v>
      </c>
      <c r="M2529" s="33" t="str">
        <f>IF(_xlfn.XLOOKUP(C2529,Raw_Data_OS_23!$C$7:$C$4518,Raw_Data_OS_23!$G$7:$G$4518,"Paid/ Closed")="Paid/ Closed","Paid/ Closed", "Still_Outstanding")</f>
        <v>Still_Outstanding</v>
      </c>
      <c r="N2529" s="33">
        <f>IF(_xlfn.XLOOKUP(C2529,Raw_Data_Paid_23!$C$4:$C$2114,Raw_Data_Paid_23!$C$4:$C$2114,1)= 1,1,0)</f>
        <v>1</v>
      </c>
      <c r="O2529" t="str">
        <f>IF(M2529=$W$7,IF(AND(N2529,_xlfn.XLOOKUP(C2529,Raw_Data_OS_23!$C$7:$C$4518,Raw_Data_OS_23!$G$7:$G$4518,0)=G2529),"A",IF(_xlfn.XLOOKUP(C2529,Raw_Data_Paid_23!$C$4:$C$2114,Raw_Data_Paid_23!$C$4:$C$2114,"B1")="B1","B1","B2")),IF(_xlfn.XLOOKUP(C2529,Raw_Data_Paid_23!$C$4:$C$2114,Raw_Data_Paid_23!$C$4:$C$2114,"C1")="C1","C1","C2"))</f>
        <v>B1</v>
      </c>
      <c r="P2529" t="str">
        <f t="shared" si="89"/>
        <v>2009B1Motor Private</v>
      </c>
    </row>
    <row r="2530" spans="3:16" x14ac:dyDescent="0.35">
      <c r="C2530" s="6" t="s">
        <v>2773</v>
      </c>
      <c r="D2530" s="7" t="s">
        <v>5628</v>
      </c>
      <c r="E2530" s="7" t="s">
        <v>5629</v>
      </c>
      <c r="F2530" s="8" t="s">
        <v>3910</v>
      </c>
      <c r="G2530" s="9">
        <v>11400</v>
      </c>
      <c r="H2530" s="10">
        <v>2009</v>
      </c>
      <c r="I2530" s="10">
        <v>2009</v>
      </c>
      <c r="J2530" s="11" t="s">
        <v>551</v>
      </c>
      <c r="K2530" s="12">
        <v>11400</v>
      </c>
      <c r="L2530" s="12">
        <v>1</v>
      </c>
      <c r="M2530" s="33" t="str">
        <f>IF(_xlfn.XLOOKUP(C2530,Raw_Data_OS_23!$C$7:$C$4518,Raw_Data_OS_23!$G$7:$G$4518,"Paid/ Closed")="Paid/ Closed","Paid/ Closed", "Still_Outstanding")</f>
        <v>Still_Outstanding</v>
      </c>
      <c r="N2530" s="33">
        <f>IF(_xlfn.XLOOKUP(C2530,Raw_Data_Paid_23!$C$4:$C$2114,Raw_Data_Paid_23!$C$4:$C$2114,1)= 1,1,0)</f>
        <v>1</v>
      </c>
      <c r="O2530" t="str">
        <f>IF(M2530=$W$7,IF(AND(N2530,_xlfn.XLOOKUP(C2530,Raw_Data_OS_23!$C$7:$C$4518,Raw_Data_OS_23!$G$7:$G$4518,0)=G2530),"A",IF(_xlfn.XLOOKUP(C2530,Raw_Data_Paid_23!$C$4:$C$2114,Raw_Data_Paid_23!$C$4:$C$2114,"B1")="B1","B1","B2")),IF(_xlfn.XLOOKUP(C2530,Raw_Data_Paid_23!$C$4:$C$2114,Raw_Data_Paid_23!$C$4:$C$2114,"C1")="C1","C1","C2"))</f>
        <v>A</v>
      </c>
      <c r="P2530" t="str">
        <f t="shared" si="89"/>
        <v>2009AMotor Private</v>
      </c>
    </row>
    <row r="2531" spans="3:16" x14ac:dyDescent="0.35">
      <c r="C2531" s="6" t="s">
        <v>2774</v>
      </c>
      <c r="D2531" s="7" t="s">
        <v>5630</v>
      </c>
      <c r="E2531" s="7" t="s">
        <v>5630</v>
      </c>
      <c r="F2531" s="8" t="s">
        <v>3910</v>
      </c>
      <c r="G2531" s="9">
        <v>15000</v>
      </c>
      <c r="H2531" s="10">
        <v>2009</v>
      </c>
      <c r="I2531" s="10">
        <v>2009</v>
      </c>
      <c r="J2531" s="11" t="s">
        <v>551</v>
      </c>
      <c r="K2531" s="12">
        <v>15000</v>
      </c>
      <c r="L2531" s="12">
        <v>1</v>
      </c>
      <c r="M2531" s="33" t="str">
        <f>IF(_xlfn.XLOOKUP(C2531,Raw_Data_OS_23!$C$7:$C$4518,Raw_Data_OS_23!$G$7:$G$4518,"Paid/ Closed")="Paid/ Closed","Paid/ Closed", "Still_Outstanding")</f>
        <v>Still_Outstanding</v>
      </c>
      <c r="N2531" s="33">
        <f>IF(_xlfn.XLOOKUP(C2531,Raw_Data_Paid_23!$C$4:$C$2114,Raw_Data_Paid_23!$C$4:$C$2114,1)= 1,1,0)</f>
        <v>1</v>
      </c>
      <c r="O2531" t="str">
        <f>IF(M2531=$W$7,IF(AND(N2531,_xlfn.XLOOKUP(C2531,Raw_Data_OS_23!$C$7:$C$4518,Raw_Data_OS_23!$G$7:$G$4518,0)=G2531),"A",IF(_xlfn.XLOOKUP(C2531,Raw_Data_Paid_23!$C$4:$C$2114,Raw_Data_Paid_23!$C$4:$C$2114,"B1")="B1","B1","B2")),IF(_xlfn.XLOOKUP(C2531,Raw_Data_Paid_23!$C$4:$C$2114,Raw_Data_Paid_23!$C$4:$C$2114,"C1")="C1","C1","C2"))</f>
        <v>A</v>
      </c>
      <c r="P2531" t="str">
        <f t="shared" si="89"/>
        <v>2009AMotor Private</v>
      </c>
    </row>
    <row r="2532" spans="3:16" x14ac:dyDescent="0.35">
      <c r="C2532" s="6" t="s">
        <v>2775</v>
      </c>
      <c r="D2532" s="7" t="s">
        <v>5631</v>
      </c>
      <c r="E2532" s="7" t="s">
        <v>5632</v>
      </c>
      <c r="F2532" s="8" t="s">
        <v>3910</v>
      </c>
      <c r="G2532" s="9">
        <v>16100</v>
      </c>
      <c r="H2532" s="10">
        <v>2009</v>
      </c>
      <c r="I2532" s="10">
        <v>2009</v>
      </c>
      <c r="J2532" s="11" t="s">
        <v>551</v>
      </c>
      <c r="K2532" s="12">
        <v>16100</v>
      </c>
      <c r="L2532" s="12">
        <v>1</v>
      </c>
      <c r="M2532" s="33" t="str">
        <f>IF(_xlfn.XLOOKUP(C2532,Raw_Data_OS_23!$C$7:$C$4518,Raw_Data_OS_23!$G$7:$G$4518,"Paid/ Closed")="Paid/ Closed","Paid/ Closed", "Still_Outstanding")</f>
        <v>Paid/ Closed</v>
      </c>
      <c r="N2532" s="33">
        <f>IF(_xlfn.XLOOKUP(C2532,Raw_Data_Paid_23!$C$4:$C$2114,Raw_Data_Paid_23!$C$4:$C$2114,1)= 1,1,0)</f>
        <v>1</v>
      </c>
      <c r="O2532" t="str">
        <f>IF(M2532=$W$7,IF(AND(N2532,_xlfn.XLOOKUP(C2532,Raw_Data_OS_23!$C$7:$C$4518,Raw_Data_OS_23!$G$7:$G$4518,0)=G2532),"A",IF(_xlfn.XLOOKUP(C2532,Raw_Data_Paid_23!$C$4:$C$2114,Raw_Data_Paid_23!$C$4:$C$2114,"B1")="B1","B1","B2")),IF(_xlfn.XLOOKUP(C2532,Raw_Data_Paid_23!$C$4:$C$2114,Raw_Data_Paid_23!$C$4:$C$2114,"C1")="C1","C1","C2"))</f>
        <v>C1</v>
      </c>
      <c r="P2532" t="str">
        <f t="shared" si="89"/>
        <v>2009C1Motor Private</v>
      </c>
    </row>
    <row r="2533" spans="3:16" x14ac:dyDescent="0.35">
      <c r="C2533" s="6" t="s">
        <v>2776</v>
      </c>
      <c r="D2533" s="7" t="s">
        <v>5633</v>
      </c>
      <c r="E2533" s="7" t="s">
        <v>5634</v>
      </c>
      <c r="F2533" s="8" t="s">
        <v>3910</v>
      </c>
      <c r="G2533" s="9">
        <v>60000</v>
      </c>
      <c r="H2533" s="10">
        <v>2009</v>
      </c>
      <c r="I2533" s="10">
        <v>2009</v>
      </c>
      <c r="J2533" s="11" t="s">
        <v>551</v>
      </c>
      <c r="K2533" s="12">
        <v>60000</v>
      </c>
      <c r="L2533" s="12">
        <v>1</v>
      </c>
      <c r="M2533" s="33" t="str">
        <f>IF(_xlfn.XLOOKUP(C2533,Raw_Data_OS_23!$C$7:$C$4518,Raw_Data_OS_23!$G$7:$G$4518,"Paid/ Closed")="Paid/ Closed","Paid/ Closed", "Still_Outstanding")</f>
        <v>Still_Outstanding</v>
      </c>
      <c r="N2533" s="33">
        <f>IF(_xlfn.XLOOKUP(C2533,Raw_Data_Paid_23!$C$4:$C$2114,Raw_Data_Paid_23!$C$4:$C$2114,1)= 1,1,0)</f>
        <v>1</v>
      </c>
      <c r="O2533" t="str">
        <f>IF(M2533=$W$7,IF(AND(N2533,_xlfn.XLOOKUP(C2533,Raw_Data_OS_23!$C$7:$C$4518,Raw_Data_OS_23!$G$7:$G$4518,0)=G2533),"A",IF(_xlfn.XLOOKUP(C2533,Raw_Data_Paid_23!$C$4:$C$2114,Raw_Data_Paid_23!$C$4:$C$2114,"B1")="B1","B1","B2")),IF(_xlfn.XLOOKUP(C2533,Raw_Data_Paid_23!$C$4:$C$2114,Raw_Data_Paid_23!$C$4:$C$2114,"C1")="C1","C1","C2"))</f>
        <v>A</v>
      </c>
      <c r="P2533" t="str">
        <f t="shared" si="89"/>
        <v>2009AMotor Private</v>
      </c>
    </row>
    <row r="2534" spans="3:16" x14ac:dyDescent="0.35">
      <c r="C2534" s="6" t="s">
        <v>2777</v>
      </c>
      <c r="D2534" s="7" t="s">
        <v>5635</v>
      </c>
      <c r="E2534" s="7" t="s">
        <v>5636</v>
      </c>
      <c r="F2534" s="8" t="s">
        <v>3908</v>
      </c>
      <c r="G2534" s="9">
        <v>916408.66870000004</v>
      </c>
      <c r="H2534" s="10">
        <v>2010</v>
      </c>
      <c r="I2534" s="10">
        <v>2010</v>
      </c>
      <c r="J2534" s="11" t="s">
        <v>1225</v>
      </c>
      <c r="K2534" s="12">
        <v>-495356.03720000002</v>
      </c>
      <c r="L2534" s="12">
        <v>1</v>
      </c>
      <c r="M2534" s="33" t="str">
        <f>IF(_xlfn.XLOOKUP(C2534,Raw_Data_OS_23!$C$7:$C$4518,Raw_Data_OS_23!$G$7:$G$4518,"Paid/ Closed")="Paid/ Closed","Paid/ Closed", "Still_Outstanding")</f>
        <v>Still_Outstanding</v>
      </c>
      <c r="N2534" s="33">
        <f>IF(_xlfn.XLOOKUP(C2534,Raw_Data_Paid_23!$C$4:$C$2114,Raw_Data_Paid_23!$C$4:$C$2114,1)= 1,1,0)</f>
        <v>1</v>
      </c>
      <c r="O2534" t="str">
        <f>IF(M2534=$W$7,IF(AND(N2534,_xlfn.XLOOKUP(C2534,Raw_Data_OS_23!$C$7:$C$4518,Raw_Data_OS_23!$G$7:$G$4518,0)=G2534),"A",IF(_xlfn.XLOOKUP(C2534,Raw_Data_Paid_23!$C$4:$C$2114,Raw_Data_Paid_23!$C$4:$C$2114,"B1")="B1","B1","B2")),IF(_xlfn.XLOOKUP(C2534,Raw_Data_Paid_23!$C$4:$C$2114,Raw_Data_Paid_23!$C$4:$C$2114,"C1")="C1","C1","C2"))</f>
        <v>B1</v>
      </c>
      <c r="P2534" t="str">
        <f t="shared" si="89"/>
        <v>2010B1Motor Commercial</v>
      </c>
    </row>
    <row r="2535" spans="3:16" x14ac:dyDescent="0.35">
      <c r="C2535" s="6" t="s">
        <v>2778</v>
      </c>
      <c r="D2535" s="7" t="s">
        <v>5637</v>
      </c>
      <c r="E2535" s="7" t="s">
        <v>5638</v>
      </c>
      <c r="F2535" s="8" t="s">
        <v>3908</v>
      </c>
      <c r="G2535" s="9">
        <v>1232142.8570999999</v>
      </c>
      <c r="H2535" s="10">
        <v>2010</v>
      </c>
      <c r="I2535" s="10">
        <v>2010</v>
      </c>
      <c r="J2535" s="11" t="s">
        <v>1225</v>
      </c>
      <c r="K2535" s="12">
        <v>912011.85710000002</v>
      </c>
      <c r="L2535" s="12">
        <v>1</v>
      </c>
      <c r="M2535" s="33" t="str">
        <f>IF(_xlfn.XLOOKUP(C2535,Raw_Data_OS_23!$C$7:$C$4518,Raw_Data_OS_23!$G$7:$G$4518,"Paid/ Closed")="Paid/ Closed","Paid/ Closed", "Still_Outstanding")</f>
        <v>Still_Outstanding</v>
      </c>
      <c r="N2535" s="33">
        <f>IF(_xlfn.XLOOKUP(C2535,Raw_Data_Paid_23!$C$4:$C$2114,Raw_Data_Paid_23!$C$4:$C$2114,1)= 1,1,0)</f>
        <v>0</v>
      </c>
      <c r="O2535" t="str">
        <f>IF(M2535=$W$7,IF(AND(N2535,_xlfn.XLOOKUP(C2535,Raw_Data_OS_23!$C$7:$C$4518,Raw_Data_OS_23!$G$7:$G$4518,0)=G2535),"A",IF(_xlfn.XLOOKUP(C2535,Raw_Data_Paid_23!$C$4:$C$2114,Raw_Data_Paid_23!$C$4:$C$2114,"B1")="B1","B1","B2")),IF(_xlfn.XLOOKUP(C2535,Raw_Data_Paid_23!$C$4:$C$2114,Raw_Data_Paid_23!$C$4:$C$2114,"C1")="C1","C1","C2"))</f>
        <v>B2</v>
      </c>
      <c r="P2535" t="str">
        <f t="shared" si="89"/>
        <v>2010B2Motor Commercial</v>
      </c>
    </row>
    <row r="2536" spans="3:16" x14ac:dyDescent="0.35">
      <c r="C2536" s="6" t="s">
        <v>2779</v>
      </c>
      <c r="D2536" s="7" t="s">
        <v>4459</v>
      </c>
      <c r="E2536" s="7" t="s">
        <v>5639</v>
      </c>
      <c r="F2536" s="8" t="s">
        <v>3910</v>
      </c>
      <c r="G2536" s="9">
        <v>200000</v>
      </c>
      <c r="H2536" s="10">
        <v>2010</v>
      </c>
      <c r="I2536" s="10">
        <v>2010</v>
      </c>
      <c r="J2536" s="11" t="s">
        <v>1225</v>
      </c>
      <c r="K2536" s="12">
        <v>200000</v>
      </c>
      <c r="L2536" s="12">
        <v>1</v>
      </c>
      <c r="M2536" s="33" t="str">
        <f>IF(_xlfn.XLOOKUP(C2536,Raw_Data_OS_23!$C$7:$C$4518,Raw_Data_OS_23!$G$7:$G$4518,"Paid/ Closed")="Paid/ Closed","Paid/ Closed", "Still_Outstanding")</f>
        <v>Still_Outstanding</v>
      </c>
      <c r="N2536" s="33">
        <f>IF(_xlfn.XLOOKUP(C2536,Raw_Data_Paid_23!$C$4:$C$2114,Raw_Data_Paid_23!$C$4:$C$2114,1)= 1,1,0)</f>
        <v>1</v>
      </c>
      <c r="O2536" t="str">
        <f>IF(M2536=$W$7,IF(AND(N2536,_xlfn.XLOOKUP(C2536,Raw_Data_OS_23!$C$7:$C$4518,Raw_Data_OS_23!$G$7:$G$4518,0)=G2536),"A",IF(_xlfn.XLOOKUP(C2536,Raw_Data_Paid_23!$C$4:$C$2114,Raw_Data_Paid_23!$C$4:$C$2114,"B1")="B1","B1","B2")),IF(_xlfn.XLOOKUP(C2536,Raw_Data_Paid_23!$C$4:$C$2114,Raw_Data_Paid_23!$C$4:$C$2114,"C1")="C1","C1","C2"))</f>
        <v>B1</v>
      </c>
      <c r="P2536" t="str">
        <f t="shared" si="89"/>
        <v>2010B1Motor Private</v>
      </c>
    </row>
    <row r="2537" spans="3:16" x14ac:dyDescent="0.35">
      <c r="C2537" s="6" t="s">
        <v>2780</v>
      </c>
      <c r="D2537" s="7" t="s">
        <v>5640</v>
      </c>
      <c r="E2537" s="7" t="s">
        <v>5641</v>
      </c>
      <c r="F2537" s="8" t="s">
        <v>3908</v>
      </c>
      <c r="G2537" s="9">
        <v>250000</v>
      </c>
      <c r="H2537" s="10">
        <v>2010</v>
      </c>
      <c r="I2537" s="10">
        <v>2010</v>
      </c>
      <c r="J2537" s="11" t="s">
        <v>1227</v>
      </c>
      <c r="K2537" s="12">
        <v>862500</v>
      </c>
      <c r="L2537" s="12">
        <v>1</v>
      </c>
      <c r="M2537" s="33" t="str">
        <f>IF(_xlfn.XLOOKUP(C2537,Raw_Data_OS_23!$C$7:$C$4518,Raw_Data_OS_23!$G$7:$G$4518,"Paid/ Closed")="Paid/ Closed","Paid/ Closed", "Still_Outstanding")</f>
        <v>Still_Outstanding</v>
      </c>
      <c r="N2537" s="33">
        <f>IF(_xlfn.XLOOKUP(C2537,Raw_Data_Paid_23!$C$4:$C$2114,Raw_Data_Paid_23!$C$4:$C$2114,1)= 1,1,0)</f>
        <v>1</v>
      </c>
      <c r="O2537" t="str">
        <f>IF(M2537=$W$7,IF(AND(N2537,_xlfn.XLOOKUP(C2537,Raw_Data_OS_23!$C$7:$C$4518,Raw_Data_OS_23!$G$7:$G$4518,0)=G2537),"A",IF(_xlfn.XLOOKUP(C2537,Raw_Data_Paid_23!$C$4:$C$2114,Raw_Data_Paid_23!$C$4:$C$2114,"B1")="B1","B1","B2")),IF(_xlfn.XLOOKUP(C2537,Raw_Data_Paid_23!$C$4:$C$2114,Raw_Data_Paid_23!$C$4:$C$2114,"C1")="C1","C1","C2"))</f>
        <v>A</v>
      </c>
      <c r="P2537" t="str">
        <f t="shared" si="89"/>
        <v>2010AMotor Commercial</v>
      </c>
    </row>
    <row r="2538" spans="3:16" x14ac:dyDescent="0.35">
      <c r="C2538" s="6" t="s">
        <v>2781</v>
      </c>
      <c r="D2538" s="7" t="s">
        <v>5642</v>
      </c>
      <c r="E2538" s="7" t="s">
        <v>5643</v>
      </c>
      <c r="F2538" s="8" t="s">
        <v>3910</v>
      </c>
      <c r="G2538" s="9">
        <v>60000</v>
      </c>
      <c r="H2538" s="10">
        <v>2010</v>
      </c>
      <c r="I2538" s="10">
        <v>2010</v>
      </c>
      <c r="J2538" s="11" t="s">
        <v>1227</v>
      </c>
      <c r="K2538" s="12">
        <v>60000</v>
      </c>
      <c r="L2538" s="12">
        <v>1</v>
      </c>
      <c r="M2538" s="33" t="str">
        <f>IF(_xlfn.XLOOKUP(C2538,Raw_Data_OS_23!$C$7:$C$4518,Raw_Data_OS_23!$G$7:$G$4518,"Paid/ Closed")="Paid/ Closed","Paid/ Closed", "Still_Outstanding")</f>
        <v>Still_Outstanding</v>
      </c>
      <c r="N2538" s="33">
        <f>IF(_xlfn.XLOOKUP(C2538,Raw_Data_Paid_23!$C$4:$C$2114,Raw_Data_Paid_23!$C$4:$C$2114,1)= 1,1,0)</f>
        <v>1</v>
      </c>
      <c r="O2538" t="str">
        <f>IF(M2538=$W$7,IF(AND(N2538,_xlfn.XLOOKUP(C2538,Raw_Data_OS_23!$C$7:$C$4518,Raw_Data_OS_23!$G$7:$G$4518,0)=G2538),"A",IF(_xlfn.XLOOKUP(C2538,Raw_Data_Paid_23!$C$4:$C$2114,Raw_Data_Paid_23!$C$4:$C$2114,"B1")="B1","B1","B2")),IF(_xlfn.XLOOKUP(C2538,Raw_Data_Paid_23!$C$4:$C$2114,Raw_Data_Paid_23!$C$4:$C$2114,"C1")="C1","C1","C2"))</f>
        <v>A</v>
      </c>
      <c r="P2538" t="str">
        <f t="shared" si="89"/>
        <v>2010AMotor Private</v>
      </c>
    </row>
    <row r="2539" spans="3:16" x14ac:dyDescent="0.35">
      <c r="C2539" s="6" t="s">
        <v>2782</v>
      </c>
      <c r="D2539" s="7" t="s">
        <v>5644</v>
      </c>
      <c r="E2539" s="7" t="s">
        <v>5645</v>
      </c>
      <c r="F2539" s="8" t="s">
        <v>3908</v>
      </c>
      <c r="G2539" s="9">
        <v>100000</v>
      </c>
      <c r="H2539" s="10">
        <v>2010</v>
      </c>
      <c r="I2539" s="10">
        <v>2010</v>
      </c>
      <c r="J2539" s="11" t="s">
        <v>1227</v>
      </c>
      <c r="K2539" s="12">
        <v>100000</v>
      </c>
      <c r="L2539" s="12">
        <v>1</v>
      </c>
      <c r="M2539" s="33" t="str">
        <f>IF(_xlfn.XLOOKUP(C2539,Raw_Data_OS_23!$C$7:$C$4518,Raw_Data_OS_23!$G$7:$G$4518,"Paid/ Closed")="Paid/ Closed","Paid/ Closed", "Still_Outstanding")</f>
        <v>Still_Outstanding</v>
      </c>
      <c r="N2539" s="33">
        <f>IF(_xlfn.XLOOKUP(C2539,Raw_Data_Paid_23!$C$4:$C$2114,Raw_Data_Paid_23!$C$4:$C$2114,1)= 1,1,0)</f>
        <v>1</v>
      </c>
      <c r="O2539" t="str">
        <f>IF(M2539=$W$7,IF(AND(N2539,_xlfn.XLOOKUP(C2539,Raw_Data_OS_23!$C$7:$C$4518,Raw_Data_OS_23!$G$7:$G$4518,0)=G2539),"A",IF(_xlfn.XLOOKUP(C2539,Raw_Data_Paid_23!$C$4:$C$2114,Raw_Data_Paid_23!$C$4:$C$2114,"B1")="B1","B1","B2")),IF(_xlfn.XLOOKUP(C2539,Raw_Data_Paid_23!$C$4:$C$2114,Raw_Data_Paid_23!$C$4:$C$2114,"C1")="C1","C1","C2"))</f>
        <v>B1</v>
      </c>
      <c r="P2539" t="str">
        <f t="shared" si="89"/>
        <v>2010B1Motor Commercial</v>
      </c>
    </row>
    <row r="2540" spans="3:16" x14ac:dyDescent="0.35">
      <c r="C2540" s="6" t="s">
        <v>2783</v>
      </c>
      <c r="D2540" s="7" t="s">
        <v>5646</v>
      </c>
      <c r="E2540" s="7" t="s">
        <v>4472</v>
      </c>
      <c r="F2540" s="8" t="s">
        <v>3908</v>
      </c>
      <c r="G2540" s="9">
        <v>200000</v>
      </c>
      <c r="H2540" s="10">
        <v>2010</v>
      </c>
      <c r="I2540" s="10">
        <v>2010</v>
      </c>
      <c r="J2540" s="11" t="s">
        <v>1227</v>
      </c>
      <c r="K2540" s="12">
        <v>200000</v>
      </c>
      <c r="L2540" s="12">
        <v>1</v>
      </c>
      <c r="M2540" s="33" t="str">
        <f>IF(_xlfn.XLOOKUP(C2540,Raw_Data_OS_23!$C$7:$C$4518,Raw_Data_OS_23!$G$7:$G$4518,"Paid/ Closed")="Paid/ Closed","Paid/ Closed", "Still_Outstanding")</f>
        <v>Still_Outstanding</v>
      </c>
      <c r="N2540" s="33">
        <f>IF(_xlfn.XLOOKUP(C2540,Raw_Data_Paid_23!$C$4:$C$2114,Raw_Data_Paid_23!$C$4:$C$2114,1)= 1,1,0)</f>
        <v>1</v>
      </c>
      <c r="O2540" t="str">
        <f>IF(M2540=$W$7,IF(AND(N2540,_xlfn.XLOOKUP(C2540,Raw_Data_OS_23!$C$7:$C$4518,Raw_Data_OS_23!$G$7:$G$4518,0)=G2540),"A",IF(_xlfn.XLOOKUP(C2540,Raw_Data_Paid_23!$C$4:$C$2114,Raw_Data_Paid_23!$C$4:$C$2114,"B1")="B1","B1","B2")),IF(_xlfn.XLOOKUP(C2540,Raw_Data_Paid_23!$C$4:$C$2114,Raw_Data_Paid_23!$C$4:$C$2114,"C1")="C1","C1","C2"))</f>
        <v>B1</v>
      </c>
      <c r="P2540" t="str">
        <f t="shared" si="89"/>
        <v>2010B1Motor Commercial</v>
      </c>
    </row>
    <row r="2541" spans="3:16" x14ac:dyDescent="0.35">
      <c r="C2541" s="6" t="s">
        <v>2784</v>
      </c>
      <c r="D2541" s="7" t="s">
        <v>5647</v>
      </c>
      <c r="E2541" s="7" t="s">
        <v>5648</v>
      </c>
      <c r="F2541" s="8" t="s">
        <v>3910</v>
      </c>
      <c r="G2541" s="9">
        <v>300000</v>
      </c>
      <c r="H2541" s="10">
        <v>2009</v>
      </c>
      <c r="I2541" s="10">
        <v>2010</v>
      </c>
      <c r="J2541" s="11" t="s">
        <v>43</v>
      </c>
      <c r="K2541" s="12">
        <v>300000</v>
      </c>
      <c r="L2541" s="12">
        <v>1</v>
      </c>
      <c r="M2541" s="33" t="str">
        <f>IF(_xlfn.XLOOKUP(C2541,Raw_Data_OS_23!$C$7:$C$4518,Raw_Data_OS_23!$G$7:$G$4518,"Paid/ Closed")="Paid/ Closed","Paid/ Closed", "Still_Outstanding")</f>
        <v>Still_Outstanding</v>
      </c>
      <c r="N2541" s="33">
        <f>IF(_xlfn.XLOOKUP(C2541,Raw_Data_Paid_23!$C$4:$C$2114,Raw_Data_Paid_23!$C$4:$C$2114,1)= 1,1,0)</f>
        <v>1</v>
      </c>
      <c r="O2541" t="str">
        <f>IF(M2541=$W$7,IF(AND(N2541,_xlfn.XLOOKUP(C2541,Raw_Data_OS_23!$C$7:$C$4518,Raw_Data_OS_23!$G$7:$G$4518,0)=G2541),"A",IF(_xlfn.XLOOKUP(C2541,Raw_Data_Paid_23!$C$4:$C$2114,Raw_Data_Paid_23!$C$4:$C$2114,"B1")="B1","B1","B2")),IF(_xlfn.XLOOKUP(C2541,Raw_Data_Paid_23!$C$4:$C$2114,Raw_Data_Paid_23!$C$4:$C$2114,"C1")="C1","C1","C2"))</f>
        <v>A</v>
      </c>
      <c r="P2541" t="str">
        <f t="shared" si="89"/>
        <v>2009AMotor Private</v>
      </c>
    </row>
    <row r="2542" spans="3:16" x14ac:dyDescent="0.35">
      <c r="C2542" s="6" t="s">
        <v>2785</v>
      </c>
      <c r="D2542" s="7" t="s">
        <v>5649</v>
      </c>
      <c r="E2542" s="7" t="s">
        <v>5650</v>
      </c>
      <c r="F2542" s="8" t="s">
        <v>658</v>
      </c>
      <c r="G2542" s="9">
        <v>150000</v>
      </c>
      <c r="H2542" s="10">
        <v>2008</v>
      </c>
      <c r="I2542" s="10">
        <v>2010</v>
      </c>
      <c r="J2542" s="11" t="s">
        <v>2169</v>
      </c>
      <c r="K2542" s="12">
        <v>150000</v>
      </c>
      <c r="L2542" s="12">
        <v>1</v>
      </c>
      <c r="M2542" s="33" t="str">
        <f>IF(_xlfn.XLOOKUP(C2542,Raw_Data_OS_23!$C$7:$C$4518,Raw_Data_OS_23!$G$7:$G$4518,"Paid/ Closed")="Paid/ Closed","Paid/ Closed", "Still_Outstanding")</f>
        <v>Still_Outstanding</v>
      </c>
      <c r="N2542" s="33">
        <f>IF(_xlfn.XLOOKUP(C2542,Raw_Data_Paid_23!$C$4:$C$2114,Raw_Data_Paid_23!$C$4:$C$2114,1)= 1,1,0)</f>
        <v>1</v>
      </c>
      <c r="O2542" t="str">
        <f>IF(M2542=$W$7,IF(AND(N2542,_xlfn.XLOOKUP(C2542,Raw_Data_OS_23!$C$7:$C$4518,Raw_Data_OS_23!$G$7:$G$4518,0)=G2542),"A",IF(_xlfn.XLOOKUP(C2542,Raw_Data_Paid_23!$C$4:$C$2114,Raw_Data_Paid_23!$C$4:$C$2114,"B1")="B1","B1","B2")),IF(_xlfn.XLOOKUP(C2542,Raw_Data_Paid_23!$C$4:$C$2114,Raw_Data_Paid_23!$C$4:$C$2114,"C1")="C1","C1","C2"))</f>
        <v>B1</v>
      </c>
      <c r="P2542" t="str">
        <f t="shared" si="89"/>
        <v>2008B1Workmen's Compensation</v>
      </c>
    </row>
    <row r="2543" spans="3:16" x14ac:dyDescent="0.35">
      <c r="C2543" s="6" t="s">
        <v>2786</v>
      </c>
      <c r="D2543" s="7" t="s">
        <v>5651</v>
      </c>
      <c r="E2543" s="7" t="s">
        <v>5652</v>
      </c>
      <c r="F2543" s="8" t="s">
        <v>3908</v>
      </c>
      <c r="G2543" s="9">
        <v>360</v>
      </c>
      <c r="H2543" s="10">
        <v>2010</v>
      </c>
      <c r="I2543" s="10">
        <v>2010</v>
      </c>
      <c r="J2543" s="11" t="s">
        <v>1560</v>
      </c>
      <c r="K2543" s="12">
        <v>360</v>
      </c>
      <c r="L2543" s="12">
        <v>1</v>
      </c>
      <c r="M2543" s="33" t="str">
        <f>IF(_xlfn.XLOOKUP(C2543,Raw_Data_OS_23!$C$7:$C$4518,Raw_Data_OS_23!$G$7:$G$4518,"Paid/ Closed")="Paid/ Closed","Paid/ Closed", "Still_Outstanding")</f>
        <v>Still_Outstanding</v>
      </c>
      <c r="N2543" s="33">
        <f>IF(_xlfn.XLOOKUP(C2543,Raw_Data_Paid_23!$C$4:$C$2114,Raw_Data_Paid_23!$C$4:$C$2114,1)= 1,1,0)</f>
        <v>1</v>
      </c>
      <c r="O2543" t="str">
        <f>IF(M2543=$W$7,IF(AND(N2543,_xlfn.XLOOKUP(C2543,Raw_Data_OS_23!$C$7:$C$4518,Raw_Data_OS_23!$G$7:$G$4518,0)=G2543),"A",IF(_xlfn.XLOOKUP(C2543,Raw_Data_Paid_23!$C$4:$C$2114,Raw_Data_Paid_23!$C$4:$C$2114,"B1")="B1","B1","B2")),IF(_xlfn.XLOOKUP(C2543,Raw_Data_Paid_23!$C$4:$C$2114,Raw_Data_Paid_23!$C$4:$C$2114,"C1")="C1","C1","C2"))</f>
        <v>B1</v>
      </c>
      <c r="P2543" t="str">
        <f t="shared" si="89"/>
        <v>2010B1Motor Commercial</v>
      </c>
    </row>
    <row r="2544" spans="3:16" x14ac:dyDescent="0.35">
      <c r="C2544" s="6" t="s">
        <v>2787</v>
      </c>
      <c r="D2544" s="7" t="s">
        <v>5653</v>
      </c>
      <c r="E2544" s="7" t="s">
        <v>5654</v>
      </c>
      <c r="F2544" s="8" t="s">
        <v>3910</v>
      </c>
      <c r="G2544" s="9">
        <v>60000</v>
      </c>
      <c r="H2544" s="10">
        <v>2011</v>
      </c>
      <c r="I2544" s="10">
        <v>2011</v>
      </c>
      <c r="J2544" s="11" t="s">
        <v>1569</v>
      </c>
      <c r="K2544" s="12">
        <v>60000</v>
      </c>
      <c r="L2544" s="12">
        <v>1</v>
      </c>
      <c r="M2544" s="33" t="str">
        <f>IF(_xlfn.XLOOKUP(C2544,Raw_Data_OS_23!$C$7:$C$4518,Raw_Data_OS_23!$G$7:$G$4518,"Paid/ Closed")="Paid/ Closed","Paid/ Closed", "Still_Outstanding")</f>
        <v>Still_Outstanding</v>
      </c>
      <c r="N2544" s="33">
        <f>IF(_xlfn.XLOOKUP(C2544,Raw_Data_Paid_23!$C$4:$C$2114,Raw_Data_Paid_23!$C$4:$C$2114,1)= 1,1,0)</f>
        <v>1</v>
      </c>
      <c r="O2544" t="str">
        <f>IF(M2544=$W$7,IF(AND(N2544,_xlfn.XLOOKUP(C2544,Raw_Data_OS_23!$C$7:$C$4518,Raw_Data_OS_23!$G$7:$G$4518,0)=G2544),"A",IF(_xlfn.XLOOKUP(C2544,Raw_Data_Paid_23!$C$4:$C$2114,Raw_Data_Paid_23!$C$4:$C$2114,"B1")="B1","B1","B2")),IF(_xlfn.XLOOKUP(C2544,Raw_Data_Paid_23!$C$4:$C$2114,Raw_Data_Paid_23!$C$4:$C$2114,"C1")="C1","C1","C2"))</f>
        <v>A</v>
      </c>
      <c r="P2544" t="str">
        <f t="shared" si="89"/>
        <v>2011AMotor Private</v>
      </c>
    </row>
    <row r="2545" spans="3:16" x14ac:dyDescent="0.35">
      <c r="C2545" s="6" t="s">
        <v>2788</v>
      </c>
      <c r="D2545" s="7" t="s">
        <v>5655</v>
      </c>
      <c r="E2545" s="7" t="s">
        <v>4497</v>
      </c>
      <c r="F2545" s="8" t="s">
        <v>658</v>
      </c>
      <c r="G2545" s="9">
        <v>150000</v>
      </c>
      <c r="H2545" s="10">
        <v>2010</v>
      </c>
      <c r="I2545" s="10">
        <v>2011</v>
      </c>
      <c r="J2545" s="11" t="s">
        <v>1225</v>
      </c>
      <c r="K2545" s="12">
        <v>150000</v>
      </c>
      <c r="L2545" s="12">
        <v>1</v>
      </c>
      <c r="M2545" s="33" t="str">
        <f>IF(_xlfn.XLOOKUP(C2545,Raw_Data_OS_23!$C$7:$C$4518,Raw_Data_OS_23!$G$7:$G$4518,"Paid/ Closed")="Paid/ Closed","Paid/ Closed", "Still_Outstanding")</f>
        <v>Still_Outstanding</v>
      </c>
      <c r="N2545" s="33">
        <f>IF(_xlfn.XLOOKUP(C2545,Raw_Data_Paid_23!$C$4:$C$2114,Raw_Data_Paid_23!$C$4:$C$2114,1)= 1,1,0)</f>
        <v>1</v>
      </c>
      <c r="O2545" t="str">
        <f>IF(M2545=$W$7,IF(AND(N2545,_xlfn.XLOOKUP(C2545,Raw_Data_OS_23!$C$7:$C$4518,Raw_Data_OS_23!$G$7:$G$4518,0)=G2545),"A",IF(_xlfn.XLOOKUP(C2545,Raw_Data_Paid_23!$C$4:$C$2114,Raw_Data_Paid_23!$C$4:$C$2114,"B1")="B1","B1","B2")),IF(_xlfn.XLOOKUP(C2545,Raw_Data_Paid_23!$C$4:$C$2114,Raw_Data_Paid_23!$C$4:$C$2114,"C1")="C1","C1","C2"))</f>
        <v>B1</v>
      </c>
      <c r="P2545" t="str">
        <f t="shared" si="89"/>
        <v>2010B1Workmen's Compensation</v>
      </c>
    </row>
    <row r="2546" spans="3:16" x14ac:dyDescent="0.35">
      <c r="C2546" s="6" t="s">
        <v>2789</v>
      </c>
      <c r="D2546" s="7" t="s">
        <v>5656</v>
      </c>
      <c r="E2546" s="7" t="s">
        <v>5657</v>
      </c>
      <c r="F2546" s="8" t="s">
        <v>3910</v>
      </c>
      <c r="G2546" s="9">
        <v>80000</v>
      </c>
      <c r="H2546" s="10">
        <v>2011</v>
      </c>
      <c r="I2546" s="10">
        <v>2011</v>
      </c>
      <c r="J2546" s="11" t="s">
        <v>1569</v>
      </c>
      <c r="K2546" s="12">
        <v>80000</v>
      </c>
      <c r="L2546" s="12">
        <v>1</v>
      </c>
      <c r="M2546" s="33" t="str">
        <f>IF(_xlfn.XLOOKUP(C2546,Raw_Data_OS_23!$C$7:$C$4518,Raw_Data_OS_23!$G$7:$G$4518,"Paid/ Closed")="Paid/ Closed","Paid/ Closed", "Still_Outstanding")</f>
        <v>Paid/ Closed</v>
      </c>
      <c r="N2546" s="33">
        <f>IF(_xlfn.XLOOKUP(C2546,Raw_Data_Paid_23!$C$4:$C$2114,Raw_Data_Paid_23!$C$4:$C$2114,1)= 1,1,0)</f>
        <v>1</v>
      </c>
      <c r="O2546" t="str">
        <f>IF(M2546=$W$7,IF(AND(N2546,_xlfn.XLOOKUP(C2546,Raw_Data_OS_23!$C$7:$C$4518,Raw_Data_OS_23!$G$7:$G$4518,0)=G2546),"A",IF(_xlfn.XLOOKUP(C2546,Raw_Data_Paid_23!$C$4:$C$2114,Raw_Data_Paid_23!$C$4:$C$2114,"B1")="B1","B1","B2")),IF(_xlfn.XLOOKUP(C2546,Raw_Data_Paid_23!$C$4:$C$2114,Raw_Data_Paid_23!$C$4:$C$2114,"C1")="C1","C1","C2"))</f>
        <v>C1</v>
      </c>
      <c r="P2546" t="str">
        <f t="shared" si="89"/>
        <v>2011C1Motor Private</v>
      </c>
    </row>
    <row r="2547" spans="3:16" x14ac:dyDescent="0.35">
      <c r="C2547" s="6" t="s">
        <v>2790</v>
      </c>
      <c r="D2547" s="7" t="s">
        <v>4497</v>
      </c>
      <c r="E2547" s="7" t="s">
        <v>5658</v>
      </c>
      <c r="F2547" s="8" t="s">
        <v>3908</v>
      </c>
      <c r="G2547" s="9">
        <v>250000</v>
      </c>
      <c r="H2547" s="10">
        <v>2011</v>
      </c>
      <c r="I2547" s="10">
        <v>2011</v>
      </c>
      <c r="J2547" s="11" t="s">
        <v>1569</v>
      </c>
      <c r="K2547" s="12">
        <v>250000</v>
      </c>
      <c r="L2547" s="12">
        <v>1</v>
      </c>
      <c r="M2547" s="33" t="str">
        <f>IF(_xlfn.XLOOKUP(C2547,Raw_Data_OS_23!$C$7:$C$4518,Raw_Data_OS_23!$G$7:$G$4518,"Paid/ Closed")="Paid/ Closed","Paid/ Closed", "Still_Outstanding")</f>
        <v>Still_Outstanding</v>
      </c>
      <c r="N2547" s="33">
        <f>IF(_xlfn.XLOOKUP(C2547,Raw_Data_Paid_23!$C$4:$C$2114,Raw_Data_Paid_23!$C$4:$C$2114,1)= 1,1,0)</f>
        <v>1</v>
      </c>
      <c r="O2547" t="str">
        <f>IF(M2547=$W$7,IF(AND(N2547,_xlfn.XLOOKUP(C2547,Raw_Data_OS_23!$C$7:$C$4518,Raw_Data_OS_23!$G$7:$G$4518,0)=G2547),"A",IF(_xlfn.XLOOKUP(C2547,Raw_Data_Paid_23!$C$4:$C$2114,Raw_Data_Paid_23!$C$4:$C$2114,"B1")="B1","B1","B2")),IF(_xlfn.XLOOKUP(C2547,Raw_Data_Paid_23!$C$4:$C$2114,Raw_Data_Paid_23!$C$4:$C$2114,"C1")="C1","C1","C2"))</f>
        <v>B1</v>
      </c>
      <c r="P2547" t="str">
        <f t="shared" si="89"/>
        <v>2011B1Motor Commercial</v>
      </c>
    </row>
    <row r="2548" spans="3:16" x14ac:dyDescent="0.35">
      <c r="C2548" s="6" t="s">
        <v>2791</v>
      </c>
      <c r="D2548" s="7" t="s">
        <v>5659</v>
      </c>
      <c r="E2548" s="7" t="s">
        <v>5660</v>
      </c>
      <c r="F2548" s="8" t="s">
        <v>3908</v>
      </c>
      <c r="G2548" s="9">
        <v>298596.49119999999</v>
      </c>
      <c r="H2548" s="10">
        <v>2009</v>
      </c>
      <c r="I2548" s="10">
        <v>2011</v>
      </c>
      <c r="J2548" s="11" t="s">
        <v>43</v>
      </c>
      <c r="K2548" s="12">
        <v>298596.49119999999</v>
      </c>
      <c r="L2548" s="12">
        <v>1</v>
      </c>
      <c r="M2548" s="33" t="str">
        <f>IF(_xlfn.XLOOKUP(C2548,Raw_Data_OS_23!$C$7:$C$4518,Raw_Data_OS_23!$G$7:$G$4518,"Paid/ Closed")="Paid/ Closed","Paid/ Closed", "Still_Outstanding")</f>
        <v>Still_Outstanding</v>
      </c>
      <c r="N2548" s="33">
        <f>IF(_xlfn.XLOOKUP(C2548,Raw_Data_Paid_23!$C$4:$C$2114,Raw_Data_Paid_23!$C$4:$C$2114,1)= 1,1,0)</f>
        <v>1</v>
      </c>
      <c r="O2548" t="str">
        <f>IF(M2548=$W$7,IF(AND(N2548,_xlfn.XLOOKUP(C2548,Raw_Data_OS_23!$C$7:$C$4518,Raw_Data_OS_23!$G$7:$G$4518,0)=G2548),"A",IF(_xlfn.XLOOKUP(C2548,Raw_Data_Paid_23!$C$4:$C$2114,Raw_Data_Paid_23!$C$4:$C$2114,"B1")="B1","B1","B2")),IF(_xlfn.XLOOKUP(C2548,Raw_Data_Paid_23!$C$4:$C$2114,Raw_Data_Paid_23!$C$4:$C$2114,"C1")="C1","C1","C2"))</f>
        <v>A</v>
      </c>
      <c r="P2548" t="str">
        <f t="shared" si="89"/>
        <v>2009AMotor Commercial</v>
      </c>
    </row>
    <row r="2549" spans="3:16" x14ac:dyDescent="0.35">
      <c r="C2549" s="6" t="s">
        <v>2792</v>
      </c>
      <c r="D2549" s="7" t="s">
        <v>5661</v>
      </c>
      <c r="E2549" s="7" t="s">
        <v>4564</v>
      </c>
      <c r="F2549" s="8" t="s">
        <v>3910</v>
      </c>
      <c r="G2549" s="9">
        <v>80000</v>
      </c>
      <c r="H2549" s="10">
        <v>2012</v>
      </c>
      <c r="I2549" s="10">
        <v>2012</v>
      </c>
      <c r="J2549" s="11" t="s">
        <v>1604</v>
      </c>
      <c r="K2549" s="12">
        <v>80000</v>
      </c>
      <c r="L2549" s="12">
        <v>1</v>
      </c>
      <c r="M2549" s="33" t="str">
        <f>IF(_xlfn.XLOOKUP(C2549,Raw_Data_OS_23!$C$7:$C$4518,Raw_Data_OS_23!$G$7:$G$4518,"Paid/ Closed")="Paid/ Closed","Paid/ Closed", "Still_Outstanding")</f>
        <v>Paid/ Closed</v>
      </c>
      <c r="N2549" s="33">
        <f>IF(_xlfn.XLOOKUP(C2549,Raw_Data_Paid_23!$C$4:$C$2114,Raw_Data_Paid_23!$C$4:$C$2114,1)= 1,1,0)</f>
        <v>1</v>
      </c>
      <c r="O2549" t="str">
        <f>IF(M2549=$W$7,IF(AND(N2549,_xlfn.XLOOKUP(C2549,Raw_Data_OS_23!$C$7:$C$4518,Raw_Data_OS_23!$G$7:$G$4518,0)=G2549),"A",IF(_xlfn.XLOOKUP(C2549,Raw_Data_Paid_23!$C$4:$C$2114,Raw_Data_Paid_23!$C$4:$C$2114,"B1")="B1","B1","B2")),IF(_xlfn.XLOOKUP(C2549,Raw_Data_Paid_23!$C$4:$C$2114,Raw_Data_Paid_23!$C$4:$C$2114,"C1")="C1","C1","C2"))</f>
        <v>C1</v>
      </c>
      <c r="P2549" t="str">
        <f t="shared" si="89"/>
        <v>2012C1Motor Private</v>
      </c>
    </row>
    <row r="2550" spans="3:16" x14ac:dyDescent="0.35">
      <c r="C2550" s="6" t="s">
        <v>2793</v>
      </c>
      <c r="D2550" s="7" t="s">
        <v>5662</v>
      </c>
      <c r="E2550" s="7" t="s">
        <v>5663</v>
      </c>
      <c r="F2550" s="8" t="s">
        <v>658</v>
      </c>
      <c r="G2550" s="9">
        <v>150000</v>
      </c>
      <c r="H2550" s="10">
        <v>2007</v>
      </c>
      <c r="I2550" s="10">
        <v>2012</v>
      </c>
      <c r="J2550" s="11" t="s">
        <v>2166</v>
      </c>
      <c r="K2550" s="12">
        <v>150000</v>
      </c>
      <c r="L2550" s="12">
        <v>1</v>
      </c>
      <c r="M2550" s="33" t="str">
        <f>IF(_xlfn.XLOOKUP(C2550,Raw_Data_OS_23!$C$7:$C$4518,Raw_Data_OS_23!$G$7:$G$4518,"Paid/ Closed")="Paid/ Closed","Paid/ Closed", "Still_Outstanding")</f>
        <v>Still_Outstanding</v>
      </c>
      <c r="N2550" s="33">
        <f>IF(_xlfn.XLOOKUP(C2550,Raw_Data_Paid_23!$C$4:$C$2114,Raw_Data_Paid_23!$C$4:$C$2114,1)= 1,1,0)</f>
        <v>1</v>
      </c>
      <c r="O2550" t="str">
        <f>IF(M2550=$W$7,IF(AND(N2550,_xlfn.XLOOKUP(C2550,Raw_Data_OS_23!$C$7:$C$4518,Raw_Data_OS_23!$G$7:$G$4518,0)=G2550),"A",IF(_xlfn.XLOOKUP(C2550,Raw_Data_Paid_23!$C$4:$C$2114,Raw_Data_Paid_23!$C$4:$C$2114,"B1")="B1","B1","B2")),IF(_xlfn.XLOOKUP(C2550,Raw_Data_Paid_23!$C$4:$C$2114,Raw_Data_Paid_23!$C$4:$C$2114,"C1")="C1","C1","C2"))</f>
        <v>B1</v>
      </c>
      <c r="P2550" t="str">
        <f t="shared" si="89"/>
        <v>2007B1Workmen's Compensation</v>
      </c>
    </row>
    <row r="2551" spans="3:16" x14ac:dyDescent="0.35">
      <c r="C2551" s="6" t="s">
        <v>2794</v>
      </c>
      <c r="D2551" s="7" t="s">
        <v>5664</v>
      </c>
      <c r="E2551" s="7" t="s">
        <v>5665</v>
      </c>
      <c r="F2551" s="8" t="s">
        <v>3908</v>
      </c>
      <c r="G2551" s="9">
        <v>100000</v>
      </c>
      <c r="H2551" s="10">
        <v>2011</v>
      </c>
      <c r="I2551" s="10">
        <v>2012</v>
      </c>
      <c r="J2551" s="11" t="s">
        <v>1230</v>
      </c>
      <c r="K2551" s="12">
        <v>100000</v>
      </c>
      <c r="L2551" s="12">
        <v>1</v>
      </c>
      <c r="M2551" s="33" t="str">
        <f>IF(_xlfn.XLOOKUP(C2551,Raw_Data_OS_23!$C$7:$C$4518,Raw_Data_OS_23!$G$7:$G$4518,"Paid/ Closed")="Paid/ Closed","Paid/ Closed", "Still_Outstanding")</f>
        <v>Paid/ Closed</v>
      </c>
      <c r="N2551" s="33">
        <f>IF(_xlfn.XLOOKUP(C2551,Raw_Data_Paid_23!$C$4:$C$2114,Raw_Data_Paid_23!$C$4:$C$2114,1)= 1,1,0)</f>
        <v>1</v>
      </c>
      <c r="O2551" t="str">
        <f>IF(M2551=$W$7,IF(AND(N2551,_xlfn.XLOOKUP(C2551,Raw_Data_OS_23!$C$7:$C$4518,Raw_Data_OS_23!$G$7:$G$4518,0)=G2551),"A",IF(_xlfn.XLOOKUP(C2551,Raw_Data_Paid_23!$C$4:$C$2114,Raw_Data_Paid_23!$C$4:$C$2114,"B1")="B1","B1","B2")),IF(_xlfn.XLOOKUP(C2551,Raw_Data_Paid_23!$C$4:$C$2114,Raw_Data_Paid_23!$C$4:$C$2114,"C1")="C1","C1","C2"))</f>
        <v>C1</v>
      </c>
      <c r="P2551" t="str">
        <f t="shared" si="89"/>
        <v>2011C1Motor Commercial</v>
      </c>
    </row>
    <row r="2552" spans="3:16" x14ac:dyDescent="0.35">
      <c r="C2552" s="6" t="s">
        <v>2795</v>
      </c>
      <c r="D2552" s="7" t="s">
        <v>5666</v>
      </c>
      <c r="E2552" s="7" t="s">
        <v>5663</v>
      </c>
      <c r="F2552" s="8" t="s">
        <v>658</v>
      </c>
      <c r="G2552" s="9">
        <v>120000</v>
      </c>
      <c r="H2552" s="10">
        <v>2008</v>
      </c>
      <c r="I2552" s="10">
        <v>2012</v>
      </c>
      <c r="J2552" s="11" t="s">
        <v>41</v>
      </c>
      <c r="K2552" s="12">
        <v>120000</v>
      </c>
      <c r="L2552" s="12">
        <v>1</v>
      </c>
      <c r="M2552" s="33" t="str">
        <f>IF(_xlfn.XLOOKUP(C2552,Raw_Data_OS_23!$C$7:$C$4518,Raw_Data_OS_23!$G$7:$G$4518,"Paid/ Closed")="Paid/ Closed","Paid/ Closed", "Still_Outstanding")</f>
        <v>Still_Outstanding</v>
      </c>
      <c r="N2552" s="33">
        <f>IF(_xlfn.XLOOKUP(C2552,Raw_Data_Paid_23!$C$4:$C$2114,Raw_Data_Paid_23!$C$4:$C$2114,1)= 1,1,0)</f>
        <v>1</v>
      </c>
      <c r="O2552" t="str">
        <f>IF(M2552=$W$7,IF(AND(N2552,_xlfn.XLOOKUP(C2552,Raw_Data_OS_23!$C$7:$C$4518,Raw_Data_OS_23!$G$7:$G$4518,0)=G2552),"A",IF(_xlfn.XLOOKUP(C2552,Raw_Data_Paid_23!$C$4:$C$2114,Raw_Data_Paid_23!$C$4:$C$2114,"B1")="B1","B1","B2")),IF(_xlfn.XLOOKUP(C2552,Raw_Data_Paid_23!$C$4:$C$2114,Raw_Data_Paid_23!$C$4:$C$2114,"C1")="C1","C1","C2"))</f>
        <v>B1</v>
      </c>
      <c r="P2552" t="str">
        <f t="shared" si="89"/>
        <v>2008B1Workmen's Compensation</v>
      </c>
    </row>
    <row r="2553" spans="3:16" x14ac:dyDescent="0.35">
      <c r="C2553" s="6" t="s">
        <v>2796</v>
      </c>
      <c r="D2553" s="7" t="s">
        <v>5613</v>
      </c>
      <c r="E2553" s="7" t="s">
        <v>5667</v>
      </c>
      <c r="F2553" s="8" t="s">
        <v>658</v>
      </c>
      <c r="G2553" s="9">
        <v>150000</v>
      </c>
      <c r="H2553" s="10">
        <v>2009</v>
      </c>
      <c r="I2553" s="10">
        <v>2012</v>
      </c>
      <c r="J2553" s="11" t="s">
        <v>43</v>
      </c>
      <c r="K2553" s="12">
        <v>150000</v>
      </c>
      <c r="L2553" s="12">
        <v>1</v>
      </c>
      <c r="M2553" s="33" t="str">
        <f>IF(_xlfn.XLOOKUP(C2553,Raw_Data_OS_23!$C$7:$C$4518,Raw_Data_OS_23!$G$7:$G$4518,"Paid/ Closed")="Paid/ Closed","Paid/ Closed", "Still_Outstanding")</f>
        <v>Paid/ Closed</v>
      </c>
      <c r="N2553" s="33">
        <f>IF(_xlfn.XLOOKUP(C2553,Raw_Data_Paid_23!$C$4:$C$2114,Raw_Data_Paid_23!$C$4:$C$2114,1)= 1,1,0)</f>
        <v>1</v>
      </c>
      <c r="O2553" t="str">
        <f>IF(M2553=$W$7,IF(AND(N2553,_xlfn.XLOOKUP(C2553,Raw_Data_OS_23!$C$7:$C$4518,Raw_Data_OS_23!$G$7:$G$4518,0)=G2553),"A",IF(_xlfn.XLOOKUP(C2553,Raw_Data_Paid_23!$C$4:$C$2114,Raw_Data_Paid_23!$C$4:$C$2114,"B1")="B1","B1","B2")),IF(_xlfn.XLOOKUP(C2553,Raw_Data_Paid_23!$C$4:$C$2114,Raw_Data_Paid_23!$C$4:$C$2114,"C1")="C1","C1","C2"))</f>
        <v>C1</v>
      </c>
      <c r="P2553" t="str">
        <f t="shared" si="89"/>
        <v>2009C1Workmen's Compensation</v>
      </c>
    </row>
    <row r="2554" spans="3:16" x14ac:dyDescent="0.35">
      <c r="C2554" s="6" t="s">
        <v>2797</v>
      </c>
      <c r="D2554" s="7" t="s">
        <v>5668</v>
      </c>
      <c r="E2554" s="7" t="s">
        <v>5669</v>
      </c>
      <c r="F2554" s="8" t="s">
        <v>3910</v>
      </c>
      <c r="G2554" s="9">
        <v>60000</v>
      </c>
      <c r="H2554" s="10">
        <v>2012</v>
      </c>
      <c r="I2554" s="10">
        <v>2012</v>
      </c>
      <c r="J2554" s="11" t="s">
        <v>1611</v>
      </c>
      <c r="K2554" s="12">
        <v>60000</v>
      </c>
      <c r="L2554" s="12">
        <v>1</v>
      </c>
      <c r="M2554" s="33" t="str">
        <f>IF(_xlfn.XLOOKUP(C2554,Raw_Data_OS_23!$C$7:$C$4518,Raw_Data_OS_23!$G$7:$G$4518,"Paid/ Closed")="Paid/ Closed","Paid/ Closed", "Still_Outstanding")</f>
        <v>Still_Outstanding</v>
      </c>
      <c r="N2554" s="33">
        <f>IF(_xlfn.XLOOKUP(C2554,Raw_Data_Paid_23!$C$4:$C$2114,Raw_Data_Paid_23!$C$4:$C$2114,1)= 1,1,0)</f>
        <v>1</v>
      </c>
      <c r="O2554" t="str">
        <f>IF(M2554=$W$7,IF(AND(N2554,_xlfn.XLOOKUP(C2554,Raw_Data_OS_23!$C$7:$C$4518,Raw_Data_OS_23!$G$7:$G$4518,0)=G2554),"A",IF(_xlfn.XLOOKUP(C2554,Raw_Data_Paid_23!$C$4:$C$2114,Raw_Data_Paid_23!$C$4:$C$2114,"B1")="B1","B1","B2")),IF(_xlfn.XLOOKUP(C2554,Raw_Data_Paid_23!$C$4:$C$2114,Raw_Data_Paid_23!$C$4:$C$2114,"C1")="C1","C1","C2"))</f>
        <v>A</v>
      </c>
      <c r="P2554" t="str">
        <f t="shared" si="89"/>
        <v>2012AMotor Private</v>
      </c>
    </row>
    <row r="2555" spans="3:16" x14ac:dyDescent="0.35">
      <c r="C2555" s="6" t="s">
        <v>2798</v>
      </c>
      <c r="D2555" s="7" t="s">
        <v>5670</v>
      </c>
      <c r="E2555" s="7" t="s">
        <v>5671</v>
      </c>
      <c r="F2555" s="8" t="s">
        <v>3908</v>
      </c>
      <c r="G2555" s="9">
        <v>300000</v>
      </c>
      <c r="H2555" s="10">
        <v>2010</v>
      </c>
      <c r="I2555" s="10">
        <v>2014</v>
      </c>
      <c r="J2555" s="11" t="s">
        <v>1557</v>
      </c>
      <c r="K2555" s="12">
        <v>300000</v>
      </c>
      <c r="L2555" s="12">
        <v>1</v>
      </c>
      <c r="M2555" s="33" t="str">
        <f>IF(_xlfn.XLOOKUP(C2555,Raw_Data_OS_23!$C$7:$C$4518,Raw_Data_OS_23!$G$7:$G$4518,"Paid/ Closed")="Paid/ Closed","Paid/ Closed", "Still_Outstanding")</f>
        <v>Still_Outstanding</v>
      </c>
      <c r="N2555" s="33">
        <f>IF(_xlfn.XLOOKUP(C2555,Raw_Data_Paid_23!$C$4:$C$2114,Raw_Data_Paid_23!$C$4:$C$2114,1)= 1,1,0)</f>
        <v>1</v>
      </c>
      <c r="O2555" t="str">
        <f>IF(M2555=$W$7,IF(AND(N2555,_xlfn.XLOOKUP(C2555,Raw_Data_OS_23!$C$7:$C$4518,Raw_Data_OS_23!$G$7:$G$4518,0)=G2555),"A",IF(_xlfn.XLOOKUP(C2555,Raw_Data_Paid_23!$C$4:$C$2114,Raw_Data_Paid_23!$C$4:$C$2114,"B1")="B1","B1","B2")),IF(_xlfn.XLOOKUP(C2555,Raw_Data_Paid_23!$C$4:$C$2114,Raw_Data_Paid_23!$C$4:$C$2114,"C1")="C1","C1","C2"))</f>
        <v>B1</v>
      </c>
      <c r="P2555" t="str">
        <f t="shared" si="89"/>
        <v>2010B1Motor Commercial</v>
      </c>
    </row>
    <row r="2556" spans="3:16" x14ac:dyDescent="0.35">
      <c r="C2556" s="6" t="s">
        <v>2799</v>
      </c>
      <c r="D2556" s="7" t="s">
        <v>5672</v>
      </c>
      <c r="E2556" s="7" t="s">
        <v>5673</v>
      </c>
      <c r="F2556" s="8" t="s">
        <v>3910</v>
      </c>
      <c r="G2556" s="9">
        <v>250000</v>
      </c>
      <c r="H2556" s="10">
        <v>2014</v>
      </c>
      <c r="I2556" s="10">
        <v>2014</v>
      </c>
      <c r="J2556" s="11" t="s">
        <v>661</v>
      </c>
      <c r="K2556" s="12">
        <v>29200</v>
      </c>
      <c r="L2556" s="12">
        <v>1</v>
      </c>
      <c r="M2556" s="33" t="str">
        <f>IF(_xlfn.XLOOKUP(C2556,Raw_Data_OS_23!$C$7:$C$4518,Raw_Data_OS_23!$G$7:$G$4518,"Paid/ Closed")="Paid/ Closed","Paid/ Closed", "Still_Outstanding")</f>
        <v>Still_Outstanding</v>
      </c>
      <c r="N2556" s="33">
        <f>IF(_xlfn.XLOOKUP(C2556,Raw_Data_Paid_23!$C$4:$C$2114,Raw_Data_Paid_23!$C$4:$C$2114,1)= 1,1,0)</f>
        <v>1</v>
      </c>
      <c r="O2556" t="str">
        <f>IF(M2556=$W$7,IF(AND(N2556,_xlfn.XLOOKUP(C2556,Raw_Data_OS_23!$C$7:$C$4518,Raw_Data_OS_23!$G$7:$G$4518,0)=G2556),"A",IF(_xlfn.XLOOKUP(C2556,Raw_Data_Paid_23!$C$4:$C$2114,Raw_Data_Paid_23!$C$4:$C$2114,"B1")="B1","B1","B2")),IF(_xlfn.XLOOKUP(C2556,Raw_Data_Paid_23!$C$4:$C$2114,Raw_Data_Paid_23!$C$4:$C$2114,"C1")="C1","C1","C2"))</f>
        <v>A</v>
      </c>
      <c r="P2556" t="str">
        <f t="shared" si="89"/>
        <v>2014AMotor Private</v>
      </c>
    </row>
    <row r="2557" spans="3:16" x14ac:dyDescent="0.35">
      <c r="C2557" s="6" t="s">
        <v>2800</v>
      </c>
      <c r="D2557" s="7" t="s">
        <v>5674</v>
      </c>
      <c r="E2557" s="7" t="s">
        <v>4722</v>
      </c>
      <c r="F2557" s="8" t="s">
        <v>658</v>
      </c>
      <c r="G2557" s="9">
        <v>100000</v>
      </c>
      <c r="H2557" s="10">
        <v>2013</v>
      </c>
      <c r="I2557" s="10">
        <v>2015</v>
      </c>
      <c r="J2557" s="11" t="s">
        <v>153</v>
      </c>
      <c r="K2557" s="12">
        <v>100000</v>
      </c>
      <c r="L2557" s="12">
        <v>1</v>
      </c>
      <c r="M2557" s="33" t="str">
        <f>IF(_xlfn.XLOOKUP(C2557,Raw_Data_OS_23!$C$7:$C$4518,Raw_Data_OS_23!$G$7:$G$4518,"Paid/ Closed")="Paid/ Closed","Paid/ Closed", "Still_Outstanding")</f>
        <v>Paid/ Closed</v>
      </c>
      <c r="N2557" s="33">
        <f>IF(_xlfn.XLOOKUP(C2557,Raw_Data_Paid_23!$C$4:$C$2114,Raw_Data_Paid_23!$C$4:$C$2114,1)= 1,1,0)</f>
        <v>1</v>
      </c>
      <c r="O2557" t="str">
        <f>IF(M2557=$W$7,IF(AND(N2557,_xlfn.XLOOKUP(C2557,Raw_Data_OS_23!$C$7:$C$4518,Raw_Data_OS_23!$G$7:$G$4518,0)=G2557),"A",IF(_xlfn.XLOOKUP(C2557,Raw_Data_Paid_23!$C$4:$C$2114,Raw_Data_Paid_23!$C$4:$C$2114,"B1")="B1","B1","B2")),IF(_xlfn.XLOOKUP(C2557,Raw_Data_Paid_23!$C$4:$C$2114,Raw_Data_Paid_23!$C$4:$C$2114,"C1")="C1","C1","C2"))</f>
        <v>C1</v>
      </c>
      <c r="P2557" t="str">
        <f t="shared" si="89"/>
        <v>2013C1Workmen's Compensation</v>
      </c>
    </row>
    <row r="2558" spans="3:16" x14ac:dyDescent="0.35">
      <c r="C2558" s="6" t="s">
        <v>2801</v>
      </c>
      <c r="D2558" s="7" t="s">
        <v>5675</v>
      </c>
      <c r="E2558" s="7" t="s">
        <v>5676</v>
      </c>
      <c r="F2558" s="8" t="s">
        <v>658</v>
      </c>
      <c r="G2558" s="9">
        <v>100000</v>
      </c>
      <c r="H2558" s="10">
        <v>2013</v>
      </c>
      <c r="I2558" s="10">
        <v>2015</v>
      </c>
      <c r="J2558" s="11" t="s">
        <v>153</v>
      </c>
      <c r="K2558" s="12">
        <v>100000</v>
      </c>
      <c r="L2558" s="12">
        <v>1</v>
      </c>
      <c r="M2558" s="33" t="str">
        <f>IF(_xlfn.XLOOKUP(C2558,Raw_Data_OS_23!$C$7:$C$4518,Raw_Data_OS_23!$G$7:$G$4518,"Paid/ Closed")="Paid/ Closed","Paid/ Closed", "Still_Outstanding")</f>
        <v>Still_Outstanding</v>
      </c>
      <c r="N2558" s="33">
        <f>IF(_xlfn.XLOOKUP(C2558,Raw_Data_Paid_23!$C$4:$C$2114,Raw_Data_Paid_23!$C$4:$C$2114,1)= 1,1,0)</f>
        <v>1</v>
      </c>
      <c r="O2558" t="str">
        <f>IF(M2558=$W$7,IF(AND(N2558,_xlfn.XLOOKUP(C2558,Raw_Data_OS_23!$C$7:$C$4518,Raw_Data_OS_23!$G$7:$G$4518,0)=G2558),"A",IF(_xlfn.XLOOKUP(C2558,Raw_Data_Paid_23!$C$4:$C$2114,Raw_Data_Paid_23!$C$4:$C$2114,"B1")="B1","B1","B2")),IF(_xlfn.XLOOKUP(C2558,Raw_Data_Paid_23!$C$4:$C$2114,Raw_Data_Paid_23!$C$4:$C$2114,"C1")="C1","C1","C2"))</f>
        <v>A</v>
      </c>
      <c r="P2558" t="str">
        <f t="shared" si="89"/>
        <v>2013AWorkmen's Compensation</v>
      </c>
    </row>
    <row r="2559" spans="3:16" x14ac:dyDescent="0.35">
      <c r="C2559" s="6" t="s">
        <v>2802</v>
      </c>
      <c r="D2559" s="7" t="s">
        <v>5677</v>
      </c>
      <c r="E2559" s="7" t="s">
        <v>5678</v>
      </c>
      <c r="F2559" s="8" t="s">
        <v>3910</v>
      </c>
      <c r="G2559" s="9">
        <v>6220</v>
      </c>
      <c r="H2559" s="10">
        <v>2016</v>
      </c>
      <c r="I2559" s="10">
        <v>2016</v>
      </c>
      <c r="J2559" s="11" t="s">
        <v>1491</v>
      </c>
      <c r="K2559" s="12">
        <v>6220</v>
      </c>
      <c r="L2559" s="12">
        <v>1</v>
      </c>
      <c r="M2559" s="33" t="str">
        <f>IF(_xlfn.XLOOKUP(C2559,Raw_Data_OS_23!$C$7:$C$4518,Raw_Data_OS_23!$G$7:$G$4518,"Paid/ Closed")="Paid/ Closed","Paid/ Closed", "Still_Outstanding")</f>
        <v>Still_Outstanding</v>
      </c>
      <c r="N2559" s="33">
        <f>IF(_xlfn.XLOOKUP(C2559,Raw_Data_Paid_23!$C$4:$C$2114,Raw_Data_Paid_23!$C$4:$C$2114,1)= 1,1,0)</f>
        <v>1</v>
      </c>
      <c r="O2559" t="str">
        <f>IF(M2559=$W$7,IF(AND(N2559,_xlfn.XLOOKUP(C2559,Raw_Data_OS_23!$C$7:$C$4518,Raw_Data_OS_23!$G$7:$G$4518,0)=G2559),"A",IF(_xlfn.XLOOKUP(C2559,Raw_Data_Paid_23!$C$4:$C$2114,Raw_Data_Paid_23!$C$4:$C$2114,"B1")="B1","B1","B2")),IF(_xlfn.XLOOKUP(C2559,Raw_Data_Paid_23!$C$4:$C$2114,Raw_Data_Paid_23!$C$4:$C$2114,"C1")="C1","C1","C2"))</f>
        <v>A</v>
      </c>
      <c r="P2559" t="str">
        <f t="shared" si="89"/>
        <v>2016AMotor Private</v>
      </c>
    </row>
    <row r="2560" spans="3:16" x14ac:dyDescent="0.35">
      <c r="C2560" s="6" t="s">
        <v>2803</v>
      </c>
      <c r="D2560" s="7" t="s">
        <v>5679</v>
      </c>
      <c r="E2560" s="7" t="s">
        <v>5680</v>
      </c>
      <c r="F2560" s="8" t="s">
        <v>658</v>
      </c>
      <c r="G2560" s="9">
        <v>189390</v>
      </c>
      <c r="H2560" s="10">
        <v>2012</v>
      </c>
      <c r="I2560" s="10">
        <v>2016</v>
      </c>
      <c r="J2560" s="11" t="s">
        <v>1611</v>
      </c>
      <c r="K2560" s="12">
        <v>189390</v>
      </c>
      <c r="L2560" s="12">
        <v>1</v>
      </c>
      <c r="M2560" s="33" t="str">
        <f>IF(_xlfn.XLOOKUP(C2560,Raw_Data_OS_23!$C$7:$C$4518,Raw_Data_OS_23!$G$7:$G$4518,"Paid/ Closed")="Paid/ Closed","Paid/ Closed", "Still_Outstanding")</f>
        <v>Paid/ Closed</v>
      </c>
      <c r="N2560" s="33">
        <f>IF(_xlfn.XLOOKUP(C2560,Raw_Data_Paid_23!$C$4:$C$2114,Raw_Data_Paid_23!$C$4:$C$2114,1)= 1,1,0)</f>
        <v>1</v>
      </c>
      <c r="O2560" t="str">
        <f>IF(M2560=$W$7,IF(AND(N2560,_xlfn.XLOOKUP(C2560,Raw_Data_OS_23!$C$7:$C$4518,Raw_Data_OS_23!$G$7:$G$4518,0)=G2560),"A",IF(_xlfn.XLOOKUP(C2560,Raw_Data_Paid_23!$C$4:$C$2114,Raw_Data_Paid_23!$C$4:$C$2114,"B1")="B1","B1","B2")),IF(_xlfn.XLOOKUP(C2560,Raw_Data_Paid_23!$C$4:$C$2114,Raw_Data_Paid_23!$C$4:$C$2114,"C1")="C1","C1","C2"))</f>
        <v>C1</v>
      </c>
      <c r="P2560" t="str">
        <f t="shared" si="89"/>
        <v>2012C1Workmen's Compensation</v>
      </c>
    </row>
    <row r="2561" spans="3:16" x14ac:dyDescent="0.35">
      <c r="C2561" s="6" t="s">
        <v>2804</v>
      </c>
      <c r="D2561" s="7" t="s">
        <v>4374</v>
      </c>
      <c r="E2561" s="7" t="s">
        <v>4387</v>
      </c>
      <c r="F2561" s="8" t="s">
        <v>3910</v>
      </c>
      <c r="G2561" s="9">
        <v>22000</v>
      </c>
      <c r="H2561" s="10">
        <v>2020</v>
      </c>
      <c r="I2561" s="10">
        <v>2020</v>
      </c>
      <c r="J2561" s="11" t="s">
        <v>35</v>
      </c>
      <c r="K2561" s="12">
        <v>22000</v>
      </c>
      <c r="L2561" s="12">
        <v>1</v>
      </c>
      <c r="M2561" s="33" t="str">
        <f>IF(_xlfn.XLOOKUP(C2561,Raw_Data_OS_23!$C$7:$C$4518,Raw_Data_OS_23!$G$7:$G$4518,"Paid/ Closed")="Paid/ Closed","Paid/ Closed", "Still_Outstanding")</f>
        <v>Still_Outstanding</v>
      </c>
      <c r="N2561" s="33">
        <f>IF(_xlfn.XLOOKUP(C2561,Raw_Data_Paid_23!$C$4:$C$2114,Raw_Data_Paid_23!$C$4:$C$2114,1)= 1,1,0)</f>
        <v>1</v>
      </c>
      <c r="O2561" t="str">
        <f>IF(M2561=$W$7,IF(AND(N2561,_xlfn.XLOOKUP(C2561,Raw_Data_OS_23!$C$7:$C$4518,Raw_Data_OS_23!$G$7:$G$4518,0)=G2561),"A",IF(_xlfn.XLOOKUP(C2561,Raw_Data_Paid_23!$C$4:$C$2114,Raw_Data_Paid_23!$C$4:$C$2114,"B1")="B1","B1","B2")),IF(_xlfn.XLOOKUP(C2561,Raw_Data_Paid_23!$C$4:$C$2114,Raw_Data_Paid_23!$C$4:$C$2114,"C1")="C1","C1","C2"))</f>
        <v>A</v>
      </c>
      <c r="P2561" t="str">
        <f t="shared" si="89"/>
        <v>2020AMotor Private</v>
      </c>
    </row>
    <row r="2562" spans="3:16" x14ac:dyDescent="0.35">
      <c r="C2562" s="6" t="s">
        <v>2379</v>
      </c>
      <c r="D2562" s="7" t="s">
        <v>5432</v>
      </c>
      <c r="E2562" s="7" t="s">
        <v>5434</v>
      </c>
      <c r="F2562" s="8" t="s">
        <v>3908</v>
      </c>
      <c r="G2562" s="9">
        <v>22700</v>
      </c>
      <c r="H2562" s="10">
        <v>2021</v>
      </c>
      <c r="I2562" s="10">
        <v>2021</v>
      </c>
      <c r="J2562" s="11" t="s">
        <v>2250</v>
      </c>
      <c r="K2562" s="12">
        <v>22700</v>
      </c>
      <c r="L2562" s="12">
        <v>1</v>
      </c>
      <c r="M2562" s="33" t="str">
        <f>IF(_xlfn.XLOOKUP(C2562,Raw_Data_OS_23!$C$7:$C$4518,Raw_Data_OS_23!$G$7:$G$4518,"Paid/ Closed")="Paid/ Closed","Paid/ Closed", "Still_Outstanding")</f>
        <v>Paid/ Closed</v>
      </c>
      <c r="N2562" s="33">
        <f>IF(_xlfn.XLOOKUP(C2562,Raw_Data_Paid_23!$C$4:$C$2114,Raw_Data_Paid_23!$C$4:$C$2114,1)= 1,1,0)</f>
        <v>1</v>
      </c>
      <c r="O2562" t="str">
        <f>IF(M2562=$W$7,IF(AND(N2562,_xlfn.XLOOKUP(C2562,Raw_Data_OS_23!$C$7:$C$4518,Raw_Data_OS_23!$G$7:$G$4518,0)=G2562),"A",IF(_xlfn.XLOOKUP(C2562,Raw_Data_Paid_23!$C$4:$C$2114,Raw_Data_Paid_23!$C$4:$C$2114,"B1")="B1","B1","B2")),IF(_xlfn.XLOOKUP(C2562,Raw_Data_Paid_23!$C$4:$C$2114,Raw_Data_Paid_23!$C$4:$C$2114,"C1")="C1","C1","C2"))</f>
        <v>C1</v>
      </c>
      <c r="P2562" t="str">
        <f t="shared" si="89"/>
        <v>2021C1Motor Commercial</v>
      </c>
    </row>
    <row r="2563" spans="3:16" x14ac:dyDescent="0.35">
      <c r="C2563" s="6" t="s">
        <v>2805</v>
      </c>
      <c r="D2563" s="7" t="s">
        <v>5410</v>
      </c>
      <c r="E2563" s="7" t="s">
        <v>5434</v>
      </c>
      <c r="F2563" s="8" t="s">
        <v>3910</v>
      </c>
      <c r="G2563" s="9">
        <v>15750</v>
      </c>
      <c r="H2563" s="10">
        <v>2021</v>
      </c>
      <c r="I2563" s="10">
        <v>2021</v>
      </c>
      <c r="J2563" s="11" t="s">
        <v>21</v>
      </c>
      <c r="K2563" s="12">
        <v>15750</v>
      </c>
      <c r="L2563" s="12">
        <v>1</v>
      </c>
      <c r="M2563" s="33" t="str">
        <f>IF(_xlfn.XLOOKUP(C2563,Raw_Data_OS_23!$C$7:$C$4518,Raw_Data_OS_23!$G$7:$G$4518,"Paid/ Closed")="Paid/ Closed","Paid/ Closed", "Still_Outstanding")</f>
        <v>Still_Outstanding</v>
      </c>
      <c r="N2563" s="33">
        <f>IF(_xlfn.XLOOKUP(C2563,Raw_Data_Paid_23!$C$4:$C$2114,Raw_Data_Paid_23!$C$4:$C$2114,1)= 1,1,0)</f>
        <v>1</v>
      </c>
      <c r="O2563" t="str">
        <f>IF(M2563=$W$7,IF(AND(N2563,_xlfn.XLOOKUP(C2563,Raw_Data_OS_23!$C$7:$C$4518,Raw_Data_OS_23!$G$7:$G$4518,0)=G2563),"A",IF(_xlfn.XLOOKUP(C2563,Raw_Data_Paid_23!$C$4:$C$2114,Raw_Data_Paid_23!$C$4:$C$2114,"B1")="B1","B1","B2")),IF(_xlfn.XLOOKUP(C2563,Raw_Data_Paid_23!$C$4:$C$2114,Raw_Data_Paid_23!$C$4:$C$2114,"C1")="C1","C1","C2"))</f>
        <v>A</v>
      </c>
      <c r="P2563" t="str">
        <f t="shared" si="89"/>
        <v>2021AMotor Private</v>
      </c>
    </row>
    <row r="2564" spans="3:16" x14ac:dyDescent="0.35">
      <c r="C2564" s="6" t="s">
        <v>2806</v>
      </c>
      <c r="D2564" s="7" t="s">
        <v>5681</v>
      </c>
      <c r="E2564" s="7" t="s">
        <v>5682</v>
      </c>
      <c r="F2564" s="8" t="s">
        <v>3910</v>
      </c>
      <c r="G2564" s="9">
        <v>3000</v>
      </c>
      <c r="H2564" s="10">
        <v>1999</v>
      </c>
      <c r="I2564" s="10">
        <v>1999</v>
      </c>
      <c r="J2564" s="11" t="s">
        <v>2652</v>
      </c>
      <c r="K2564" s="12">
        <v>2700</v>
      </c>
      <c r="L2564" s="12">
        <v>1</v>
      </c>
      <c r="M2564" s="33" t="str">
        <f>IF(_xlfn.XLOOKUP(C2564,Raw_Data_OS_23!$C$7:$C$4518,Raw_Data_OS_23!$G$7:$G$4518,"Paid/ Closed")="Paid/ Closed","Paid/ Closed", "Still_Outstanding")</f>
        <v>Still_Outstanding</v>
      </c>
      <c r="N2564" s="33">
        <f>IF(_xlfn.XLOOKUP(C2564,Raw_Data_Paid_23!$C$4:$C$2114,Raw_Data_Paid_23!$C$4:$C$2114,1)= 1,1,0)</f>
        <v>1</v>
      </c>
      <c r="O2564" t="str">
        <f>IF(M2564=$W$7,IF(AND(N2564,_xlfn.XLOOKUP(C2564,Raw_Data_OS_23!$C$7:$C$4518,Raw_Data_OS_23!$G$7:$G$4518,0)=G2564),"A",IF(_xlfn.XLOOKUP(C2564,Raw_Data_Paid_23!$C$4:$C$2114,Raw_Data_Paid_23!$C$4:$C$2114,"B1")="B1","B1","B2")),IF(_xlfn.XLOOKUP(C2564,Raw_Data_Paid_23!$C$4:$C$2114,Raw_Data_Paid_23!$C$4:$C$2114,"C1")="C1","C1","C2"))</f>
        <v>A</v>
      </c>
      <c r="P2564" t="str">
        <f t="shared" si="89"/>
        <v>1999AMotor Private</v>
      </c>
    </row>
    <row r="2565" spans="3:16" x14ac:dyDescent="0.35">
      <c r="C2565" s="6" t="s">
        <v>2807</v>
      </c>
      <c r="D2565" s="7" t="s">
        <v>5683</v>
      </c>
      <c r="E2565" s="7" t="s">
        <v>5684</v>
      </c>
      <c r="F2565" s="8" t="s">
        <v>3910</v>
      </c>
      <c r="G2565" s="9">
        <v>20000</v>
      </c>
      <c r="H2565" s="10">
        <v>1999</v>
      </c>
      <c r="I2565" s="10">
        <v>1999</v>
      </c>
      <c r="J2565" s="11" t="s">
        <v>2808</v>
      </c>
      <c r="K2565" s="12">
        <v>19000</v>
      </c>
      <c r="L2565" s="12">
        <v>1</v>
      </c>
      <c r="M2565" s="33" t="str">
        <f>IF(_xlfn.XLOOKUP(C2565,Raw_Data_OS_23!$C$7:$C$4518,Raw_Data_OS_23!$G$7:$G$4518,"Paid/ Closed")="Paid/ Closed","Paid/ Closed", "Still_Outstanding")</f>
        <v>Still_Outstanding</v>
      </c>
      <c r="N2565" s="33">
        <f>IF(_xlfn.XLOOKUP(C2565,Raw_Data_Paid_23!$C$4:$C$2114,Raw_Data_Paid_23!$C$4:$C$2114,1)= 1,1,0)</f>
        <v>1</v>
      </c>
      <c r="O2565" t="str">
        <f>IF(M2565=$W$7,IF(AND(N2565,_xlfn.XLOOKUP(C2565,Raw_Data_OS_23!$C$7:$C$4518,Raw_Data_OS_23!$G$7:$G$4518,0)=G2565),"A",IF(_xlfn.XLOOKUP(C2565,Raw_Data_Paid_23!$C$4:$C$2114,Raw_Data_Paid_23!$C$4:$C$2114,"B1")="B1","B1","B2")),IF(_xlfn.XLOOKUP(C2565,Raw_Data_Paid_23!$C$4:$C$2114,Raw_Data_Paid_23!$C$4:$C$2114,"C1")="C1","C1","C2"))</f>
        <v>A</v>
      </c>
      <c r="P2565" t="str">
        <f t="shared" si="89"/>
        <v>1999AMotor Private</v>
      </c>
    </row>
    <row r="2566" spans="3:16" x14ac:dyDescent="0.35">
      <c r="C2566" s="6" t="s">
        <v>2809</v>
      </c>
      <c r="D2566" s="7" t="s">
        <v>5685</v>
      </c>
      <c r="E2566" s="7" t="s">
        <v>5686</v>
      </c>
      <c r="F2566" s="8" t="s">
        <v>3908</v>
      </c>
      <c r="G2566" s="9">
        <v>200000</v>
      </c>
      <c r="H2566" s="10">
        <v>2002</v>
      </c>
      <c r="I2566" s="10">
        <v>2002</v>
      </c>
      <c r="J2566" s="11" t="s">
        <v>2671</v>
      </c>
      <c r="K2566" s="12">
        <v>200000</v>
      </c>
      <c r="L2566" s="12">
        <v>1</v>
      </c>
      <c r="M2566" s="33" t="str">
        <f>IF(_xlfn.XLOOKUP(C2566,Raw_Data_OS_23!$C$7:$C$4518,Raw_Data_OS_23!$G$7:$G$4518,"Paid/ Closed")="Paid/ Closed","Paid/ Closed", "Still_Outstanding")</f>
        <v>Paid/ Closed</v>
      </c>
      <c r="N2566" s="33">
        <f>IF(_xlfn.XLOOKUP(C2566,Raw_Data_Paid_23!$C$4:$C$2114,Raw_Data_Paid_23!$C$4:$C$2114,1)= 1,1,0)</f>
        <v>1</v>
      </c>
      <c r="O2566" t="str">
        <f>IF(M2566=$W$7,IF(AND(N2566,_xlfn.XLOOKUP(C2566,Raw_Data_OS_23!$C$7:$C$4518,Raw_Data_OS_23!$G$7:$G$4518,0)=G2566),"A",IF(_xlfn.XLOOKUP(C2566,Raw_Data_Paid_23!$C$4:$C$2114,Raw_Data_Paid_23!$C$4:$C$2114,"B1")="B1","B1","B2")),IF(_xlfn.XLOOKUP(C2566,Raw_Data_Paid_23!$C$4:$C$2114,Raw_Data_Paid_23!$C$4:$C$2114,"C1")="C1","C1","C2"))</f>
        <v>C1</v>
      </c>
      <c r="P2566" t="str">
        <f t="shared" ref="P2566:P2629" si="90">H2566&amp;O2566&amp;F2566</f>
        <v>2002C1Motor Commercial</v>
      </c>
    </row>
    <row r="2567" spans="3:16" x14ac:dyDescent="0.35">
      <c r="C2567" s="6" t="s">
        <v>2810</v>
      </c>
      <c r="D2567" s="7" t="s">
        <v>5687</v>
      </c>
      <c r="E2567" s="7" t="s">
        <v>5688</v>
      </c>
      <c r="F2567" s="8" t="s">
        <v>658</v>
      </c>
      <c r="G2567" s="9">
        <v>70000</v>
      </c>
      <c r="H2567" s="10">
        <v>1998</v>
      </c>
      <c r="I2567" s="10">
        <v>1998</v>
      </c>
      <c r="J2567" s="11" t="s">
        <v>2811</v>
      </c>
      <c r="K2567" s="12">
        <v>59500</v>
      </c>
      <c r="L2567" s="12">
        <v>1</v>
      </c>
      <c r="M2567" s="33" t="str">
        <f>IF(_xlfn.XLOOKUP(C2567,Raw_Data_OS_23!$C$7:$C$4518,Raw_Data_OS_23!$G$7:$G$4518,"Paid/ Closed")="Paid/ Closed","Paid/ Closed", "Still_Outstanding")</f>
        <v>Still_Outstanding</v>
      </c>
      <c r="N2567" s="33">
        <f>IF(_xlfn.XLOOKUP(C2567,Raw_Data_Paid_23!$C$4:$C$2114,Raw_Data_Paid_23!$C$4:$C$2114,1)= 1,1,0)</f>
        <v>1</v>
      </c>
      <c r="O2567" t="str">
        <f>IF(M2567=$W$7,IF(AND(N2567,_xlfn.XLOOKUP(C2567,Raw_Data_OS_23!$C$7:$C$4518,Raw_Data_OS_23!$G$7:$G$4518,0)=G2567),"A",IF(_xlfn.XLOOKUP(C2567,Raw_Data_Paid_23!$C$4:$C$2114,Raw_Data_Paid_23!$C$4:$C$2114,"B1")="B1","B1","B2")),IF(_xlfn.XLOOKUP(C2567,Raw_Data_Paid_23!$C$4:$C$2114,Raw_Data_Paid_23!$C$4:$C$2114,"C1")="C1","C1","C2"))</f>
        <v>B1</v>
      </c>
      <c r="P2567" t="str">
        <f t="shared" si="90"/>
        <v>1998B1Workmen's Compensation</v>
      </c>
    </row>
    <row r="2568" spans="3:16" x14ac:dyDescent="0.35">
      <c r="C2568" s="6" t="s">
        <v>2812</v>
      </c>
      <c r="D2568" s="7" t="s">
        <v>5689</v>
      </c>
      <c r="E2568" s="7" t="s">
        <v>5493</v>
      </c>
      <c r="F2568" s="8" t="s">
        <v>658</v>
      </c>
      <c r="G2568" s="9">
        <v>10000</v>
      </c>
      <c r="H2568" s="10">
        <v>2004</v>
      </c>
      <c r="I2568" s="10">
        <v>2004</v>
      </c>
      <c r="J2568" s="11" t="s">
        <v>2159</v>
      </c>
      <c r="K2568" s="12">
        <v>10000</v>
      </c>
      <c r="L2568" s="12">
        <v>1</v>
      </c>
      <c r="M2568" s="33" t="str">
        <f>IF(_xlfn.XLOOKUP(C2568,Raw_Data_OS_23!$C$7:$C$4518,Raw_Data_OS_23!$G$7:$G$4518,"Paid/ Closed")="Paid/ Closed","Paid/ Closed", "Still_Outstanding")</f>
        <v>Paid/ Closed</v>
      </c>
      <c r="N2568" s="33">
        <f>IF(_xlfn.XLOOKUP(C2568,Raw_Data_Paid_23!$C$4:$C$2114,Raw_Data_Paid_23!$C$4:$C$2114,1)= 1,1,0)</f>
        <v>1</v>
      </c>
      <c r="O2568" t="str">
        <f>IF(M2568=$W$7,IF(AND(N2568,_xlfn.XLOOKUP(C2568,Raw_Data_OS_23!$C$7:$C$4518,Raw_Data_OS_23!$G$7:$G$4518,0)=G2568),"A",IF(_xlfn.XLOOKUP(C2568,Raw_Data_Paid_23!$C$4:$C$2114,Raw_Data_Paid_23!$C$4:$C$2114,"B1")="B1","B1","B2")),IF(_xlfn.XLOOKUP(C2568,Raw_Data_Paid_23!$C$4:$C$2114,Raw_Data_Paid_23!$C$4:$C$2114,"C1")="C1","C1","C2"))</f>
        <v>C1</v>
      </c>
      <c r="P2568" t="str">
        <f t="shared" si="90"/>
        <v>2004C1Workmen's Compensation</v>
      </c>
    </row>
    <row r="2569" spans="3:16" x14ac:dyDescent="0.35">
      <c r="C2569" s="6" t="s">
        <v>2813</v>
      </c>
      <c r="D2569" s="7" t="s">
        <v>5690</v>
      </c>
      <c r="E2569" s="7" t="s">
        <v>5691</v>
      </c>
      <c r="F2569" s="8" t="s">
        <v>3910</v>
      </c>
      <c r="G2569" s="9">
        <v>259649.12280000001</v>
      </c>
      <c r="H2569" s="10">
        <v>2004</v>
      </c>
      <c r="I2569" s="10">
        <v>2004</v>
      </c>
      <c r="J2569" s="11" t="s">
        <v>2699</v>
      </c>
      <c r="K2569" s="12">
        <v>259649.12280000001</v>
      </c>
      <c r="L2569" s="12">
        <v>1</v>
      </c>
      <c r="M2569" s="33" t="str">
        <f>IF(_xlfn.XLOOKUP(C2569,Raw_Data_OS_23!$C$7:$C$4518,Raw_Data_OS_23!$G$7:$G$4518,"Paid/ Closed")="Paid/ Closed","Paid/ Closed", "Still_Outstanding")</f>
        <v>Still_Outstanding</v>
      </c>
      <c r="N2569" s="33">
        <f>IF(_xlfn.XLOOKUP(C2569,Raw_Data_Paid_23!$C$4:$C$2114,Raw_Data_Paid_23!$C$4:$C$2114,1)= 1,1,0)</f>
        <v>1</v>
      </c>
      <c r="O2569" t="str">
        <f>IF(M2569=$W$7,IF(AND(N2569,_xlfn.XLOOKUP(C2569,Raw_Data_OS_23!$C$7:$C$4518,Raw_Data_OS_23!$G$7:$G$4518,0)=G2569),"A",IF(_xlfn.XLOOKUP(C2569,Raw_Data_Paid_23!$C$4:$C$2114,Raw_Data_Paid_23!$C$4:$C$2114,"B1")="B1","B1","B2")),IF(_xlfn.XLOOKUP(C2569,Raw_Data_Paid_23!$C$4:$C$2114,Raw_Data_Paid_23!$C$4:$C$2114,"C1")="C1","C1","C2"))</f>
        <v>B1</v>
      </c>
      <c r="P2569" t="str">
        <f t="shared" si="90"/>
        <v>2004B1Motor Private</v>
      </c>
    </row>
    <row r="2570" spans="3:16" x14ac:dyDescent="0.35">
      <c r="C2570" s="6" t="s">
        <v>2814</v>
      </c>
      <c r="D2570" s="7" t="s">
        <v>5692</v>
      </c>
      <c r="E2570" s="7" t="s">
        <v>5692</v>
      </c>
      <c r="F2570" s="8" t="s">
        <v>3910</v>
      </c>
      <c r="G2570" s="9">
        <v>100000</v>
      </c>
      <c r="H2570" s="10">
        <v>2007</v>
      </c>
      <c r="I2570" s="10">
        <v>2007</v>
      </c>
      <c r="J2570" s="11" t="s">
        <v>2723</v>
      </c>
      <c r="K2570" s="12">
        <v>100000</v>
      </c>
      <c r="L2570" s="12">
        <v>1</v>
      </c>
      <c r="M2570" s="33" t="str">
        <f>IF(_xlfn.XLOOKUP(C2570,Raw_Data_OS_23!$C$7:$C$4518,Raw_Data_OS_23!$G$7:$G$4518,"Paid/ Closed")="Paid/ Closed","Paid/ Closed", "Still_Outstanding")</f>
        <v>Still_Outstanding</v>
      </c>
      <c r="N2570" s="33">
        <f>IF(_xlfn.XLOOKUP(C2570,Raw_Data_Paid_23!$C$4:$C$2114,Raw_Data_Paid_23!$C$4:$C$2114,1)= 1,1,0)</f>
        <v>1</v>
      </c>
      <c r="O2570" t="str">
        <f>IF(M2570=$W$7,IF(AND(N2570,_xlfn.XLOOKUP(C2570,Raw_Data_OS_23!$C$7:$C$4518,Raw_Data_OS_23!$G$7:$G$4518,0)=G2570),"A",IF(_xlfn.XLOOKUP(C2570,Raw_Data_Paid_23!$C$4:$C$2114,Raw_Data_Paid_23!$C$4:$C$2114,"B1")="B1","B1","B2")),IF(_xlfn.XLOOKUP(C2570,Raw_Data_Paid_23!$C$4:$C$2114,Raw_Data_Paid_23!$C$4:$C$2114,"C1")="C1","C1","C2"))</f>
        <v>A</v>
      </c>
      <c r="P2570" t="str">
        <f t="shared" si="90"/>
        <v>2007AMotor Private</v>
      </c>
    </row>
    <row r="2571" spans="3:16" x14ac:dyDescent="0.35">
      <c r="C2571" s="6" t="s">
        <v>2815</v>
      </c>
      <c r="D2571" s="7" t="s">
        <v>5693</v>
      </c>
      <c r="E2571" s="7" t="s">
        <v>5694</v>
      </c>
      <c r="F2571" s="8" t="s">
        <v>3908</v>
      </c>
      <c r="G2571" s="9">
        <v>3000</v>
      </c>
      <c r="H2571" s="10">
        <v>2008</v>
      </c>
      <c r="I2571" s="10">
        <v>2008</v>
      </c>
      <c r="J2571" s="11" t="s">
        <v>2335</v>
      </c>
      <c r="K2571" s="12">
        <v>3000</v>
      </c>
      <c r="L2571" s="12">
        <v>1</v>
      </c>
      <c r="M2571" s="33" t="str">
        <f>IF(_xlfn.XLOOKUP(C2571,Raw_Data_OS_23!$C$7:$C$4518,Raw_Data_OS_23!$G$7:$G$4518,"Paid/ Closed")="Paid/ Closed","Paid/ Closed", "Still_Outstanding")</f>
        <v>Paid/ Closed</v>
      </c>
      <c r="N2571" s="33">
        <f>IF(_xlfn.XLOOKUP(C2571,Raw_Data_Paid_23!$C$4:$C$2114,Raw_Data_Paid_23!$C$4:$C$2114,1)= 1,1,0)</f>
        <v>1</v>
      </c>
      <c r="O2571" t="str">
        <f>IF(M2571=$W$7,IF(AND(N2571,_xlfn.XLOOKUP(C2571,Raw_Data_OS_23!$C$7:$C$4518,Raw_Data_OS_23!$G$7:$G$4518,0)=G2571),"A",IF(_xlfn.XLOOKUP(C2571,Raw_Data_Paid_23!$C$4:$C$2114,Raw_Data_Paid_23!$C$4:$C$2114,"B1")="B1","B1","B2")),IF(_xlfn.XLOOKUP(C2571,Raw_Data_Paid_23!$C$4:$C$2114,Raw_Data_Paid_23!$C$4:$C$2114,"C1")="C1","C1","C2"))</f>
        <v>C1</v>
      </c>
      <c r="P2571" t="str">
        <f t="shared" si="90"/>
        <v>2008C1Motor Commercial</v>
      </c>
    </row>
    <row r="2572" spans="3:16" x14ac:dyDescent="0.35">
      <c r="C2572" s="6" t="s">
        <v>2816</v>
      </c>
      <c r="D2572" s="7" t="s">
        <v>5695</v>
      </c>
      <c r="E2572" s="7" t="s">
        <v>5696</v>
      </c>
      <c r="F2572" s="8" t="s">
        <v>3910</v>
      </c>
      <c r="G2572" s="9">
        <v>300000</v>
      </c>
      <c r="H2572" s="10">
        <v>2009</v>
      </c>
      <c r="I2572" s="10">
        <v>2009</v>
      </c>
      <c r="J2572" s="11" t="s">
        <v>2173</v>
      </c>
      <c r="K2572" s="12">
        <v>300000</v>
      </c>
      <c r="L2572" s="12">
        <v>1</v>
      </c>
      <c r="M2572" s="33" t="str">
        <f>IF(_xlfn.XLOOKUP(C2572,Raw_Data_OS_23!$C$7:$C$4518,Raw_Data_OS_23!$G$7:$G$4518,"Paid/ Closed")="Paid/ Closed","Paid/ Closed", "Still_Outstanding")</f>
        <v>Still_Outstanding</v>
      </c>
      <c r="N2572" s="33">
        <f>IF(_xlfn.XLOOKUP(C2572,Raw_Data_Paid_23!$C$4:$C$2114,Raw_Data_Paid_23!$C$4:$C$2114,1)= 1,1,0)</f>
        <v>1</v>
      </c>
      <c r="O2572" t="str">
        <f>IF(M2572=$W$7,IF(AND(N2572,_xlfn.XLOOKUP(C2572,Raw_Data_OS_23!$C$7:$C$4518,Raw_Data_OS_23!$G$7:$G$4518,0)=G2572),"A",IF(_xlfn.XLOOKUP(C2572,Raw_Data_Paid_23!$C$4:$C$2114,Raw_Data_Paid_23!$C$4:$C$2114,"B1")="B1","B1","B2")),IF(_xlfn.XLOOKUP(C2572,Raw_Data_Paid_23!$C$4:$C$2114,Raw_Data_Paid_23!$C$4:$C$2114,"C1")="C1","C1","C2"))</f>
        <v>A</v>
      </c>
      <c r="P2572" t="str">
        <f t="shared" si="90"/>
        <v>2009AMotor Private</v>
      </c>
    </row>
    <row r="2573" spans="3:16" x14ac:dyDescent="0.35">
      <c r="C2573" s="6" t="s">
        <v>2380</v>
      </c>
      <c r="D2573" s="7" t="s">
        <v>4102</v>
      </c>
      <c r="E2573" s="7" t="s">
        <v>4152</v>
      </c>
      <c r="F2573" s="8" t="s">
        <v>3910</v>
      </c>
      <c r="G2573" s="9">
        <v>10550</v>
      </c>
      <c r="H2573" s="10">
        <v>2020</v>
      </c>
      <c r="I2573" s="10">
        <v>2020</v>
      </c>
      <c r="J2573" s="11" t="s">
        <v>11</v>
      </c>
      <c r="K2573" s="12">
        <v>10550</v>
      </c>
      <c r="L2573" s="12">
        <v>1</v>
      </c>
      <c r="M2573" s="33" t="str">
        <f>IF(_xlfn.XLOOKUP(C2573,Raw_Data_OS_23!$C$7:$C$4518,Raw_Data_OS_23!$G$7:$G$4518,"Paid/ Closed")="Paid/ Closed","Paid/ Closed", "Still_Outstanding")</f>
        <v>Still_Outstanding</v>
      </c>
      <c r="N2573" s="33">
        <f>IF(_xlfn.XLOOKUP(C2573,Raw_Data_Paid_23!$C$4:$C$2114,Raw_Data_Paid_23!$C$4:$C$2114,1)= 1,1,0)</f>
        <v>1</v>
      </c>
      <c r="O2573" t="str">
        <f>IF(M2573=$W$7,IF(AND(N2573,_xlfn.XLOOKUP(C2573,Raw_Data_OS_23!$C$7:$C$4518,Raw_Data_OS_23!$G$7:$G$4518,0)=G2573),"A",IF(_xlfn.XLOOKUP(C2573,Raw_Data_Paid_23!$C$4:$C$2114,Raw_Data_Paid_23!$C$4:$C$2114,"B1")="B1","B1","B2")),IF(_xlfn.XLOOKUP(C2573,Raw_Data_Paid_23!$C$4:$C$2114,Raw_Data_Paid_23!$C$4:$C$2114,"C1")="C1","C1","C2"))</f>
        <v>B1</v>
      </c>
      <c r="P2573" t="str">
        <f t="shared" si="90"/>
        <v>2020B1Motor Private</v>
      </c>
    </row>
    <row r="2574" spans="3:16" x14ac:dyDescent="0.35">
      <c r="C2574" s="6" t="s">
        <v>2381</v>
      </c>
      <c r="D2574" s="7" t="s">
        <v>4421</v>
      </c>
      <c r="E2574" s="7" t="s">
        <v>4422</v>
      </c>
      <c r="F2574" s="8" t="s">
        <v>3910</v>
      </c>
      <c r="G2574" s="9">
        <v>149526</v>
      </c>
      <c r="H2574" s="10">
        <v>2020</v>
      </c>
      <c r="I2574" s="10">
        <v>2020</v>
      </c>
      <c r="J2574" s="11" t="s">
        <v>11</v>
      </c>
      <c r="K2574" s="12">
        <v>149526</v>
      </c>
      <c r="L2574" s="12">
        <v>1</v>
      </c>
      <c r="M2574" s="33" t="str">
        <f>IF(_xlfn.XLOOKUP(C2574,Raw_Data_OS_23!$C$7:$C$4518,Raw_Data_OS_23!$G$7:$G$4518,"Paid/ Closed")="Paid/ Closed","Paid/ Closed", "Still_Outstanding")</f>
        <v>Still_Outstanding</v>
      </c>
      <c r="N2574" s="33">
        <f>IF(_xlfn.XLOOKUP(C2574,Raw_Data_Paid_23!$C$4:$C$2114,Raw_Data_Paid_23!$C$4:$C$2114,1)= 1,1,0)</f>
        <v>1</v>
      </c>
      <c r="O2574" t="str">
        <f>IF(M2574=$W$7,IF(AND(N2574,_xlfn.XLOOKUP(C2574,Raw_Data_OS_23!$C$7:$C$4518,Raw_Data_OS_23!$G$7:$G$4518,0)=G2574),"A",IF(_xlfn.XLOOKUP(C2574,Raw_Data_Paid_23!$C$4:$C$2114,Raw_Data_Paid_23!$C$4:$C$2114,"B1")="B1","B1","B2")),IF(_xlfn.XLOOKUP(C2574,Raw_Data_Paid_23!$C$4:$C$2114,Raw_Data_Paid_23!$C$4:$C$2114,"C1")="C1","C1","C2"))</f>
        <v>B1</v>
      </c>
      <c r="P2574" t="str">
        <f t="shared" si="90"/>
        <v>2020B1Motor Private</v>
      </c>
    </row>
    <row r="2575" spans="3:16" x14ac:dyDescent="0.35">
      <c r="C2575" s="6" t="s">
        <v>2817</v>
      </c>
      <c r="D2575" s="7" t="s">
        <v>4428</v>
      </c>
      <c r="E2575" s="7" t="s">
        <v>3915</v>
      </c>
      <c r="F2575" s="8" t="s">
        <v>3908</v>
      </c>
      <c r="G2575" s="9">
        <v>62300</v>
      </c>
      <c r="H2575" s="10">
        <v>2020</v>
      </c>
      <c r="I2575" s="10">
        <v>2020</v>
      </c>
      <c r="J2575" s="11" t="s">
        <v>11</v>
      </c>
      <c r="K2575" s="12">
        <v>62300</v>
      </c>
      <c r="L2575" s="12">
        <v>1</v>
      </c>
      <c r="M2575" s="33" t="str">
        <f>IF(_xlfn.XLOOKUP(C2575,Raw_Data_OS_23!$C$7:$C$4518,Raw_Data_OS_23!$G$7:$G$4518,"Paid/ Closed")="Paid/ Closed","Paid/ Closed", "Still_Outstanding")</f>
        <v>Still_Outstanding</v>
      </c>
      <c r="N2575" s="33">
        <f>IF(_xlfn.XLOOKUP(C2575,Raw_Data_Paid_23!$C$4:$C$2114,Raw_Data_Paid_23!$C$4:$C$2114,1)= 1,1,0)</f>
        <v>1</v>
      </c>
      <c r="O2575" t="str">
        <f>IF(M2575=$W$7,IF(AND(N2575,_xlfn.XLOOKUP(C2575,Raw_Data_OS_23!$C$7:$C$4518,Raw_Data_OS_23!$G$7:$G$4518,0)=G2575),"A",IF(_xlfn.XLOOKUP(C2575,Raw_Data_Paid_23!$C$4:$C$2114,Raw_Data_Paid_23!$C$4:$C$2114,"B1")="B1","B1","B2")),IF(_xlfn.XLOOKUP(C2575,Raw_Data_Paid_23!$C$4:$C$2114,Raw_Data_Paid_23!$C$4:$C$2114,"C1")="C1","C1","C2"))</f>
        <v>B1</v>
      </c>
      <c r="P2575" t="str">
        <f t="shared" si="90"/>
        <v>2020B1Motor Commercial</v>
      </c>
    </row>
    <row r="2576" spans="3:16" x14ac:dyDescent="0.35">
      <c r="C2576" s="6" t="s">
        <v>2382</v>
      </c>
      <c r="D2576" s="7" t="s">
        <v>5433</v>
      </c>
      <c r="E2576" s="7" t="s">
        <v>5434</v>
      </c>
      <c r="F2576" s="8" t="s">
        <v>3910</v>
      </c>
      <c r="G2576" s="9">
        <v>15878</v>
      </c>
      <c r="H2576" s="10">
        <v>2021</v>
      </c>
      <c r="I2576" s="10">
        <v>2021</v>
      </c>
      <c r="J2576" s="11" t="s">
        <v>2250</v>
      </c>
      <c r="K2576" s="12">
        <v>140565.5</v>
      </c>
      <c r="L2576" s="12">
        <v>1</v>
      </c>
      <c r="M2576" s="33" t="str">
        <f>IF(_xlfn.XLOOKUP(C2576,Raw_Data_OS_23!$C$7:$C$4518,Raw_Data_OS_23!$G$7:$G$4518,"Paid/ Closed")="Paid/ Closed","Paid/ Closed", "Still_Outstanding")</f>
        <v>Still_Outstanding</v>
      </c>
      <c r="N2576" s="33">
        <f>IF(_xlfn.XLOOKUP(C2576,Raw_Data_Paid_23!$C$4:$C$2114,Raw_Data_Paid_23!$C$4:$C$2114,1)= 1,1,0)</f>
        <v>1</v>
      </c>
      <c r="O2576" t="str">
        <f>IF(M2576=$W$7,IF(AND(N2576,_xlfn.XLOOKUP(C2576,Raw_Data_OS_23!$C$7:$C$4518,Raw_Data_OS_23!$G$7:$G$4518,0)=G2576),"A",IF(_xlfn.XLOOKUP(C2576,Raw_Data_Paid_23!$C$4:$C$2114,Raw_Data_Paid_23!$C$4:$C$2114,"B1")="B1","B1","B2")),IF(_xlfn.XLOOKUP(C2576,Raw_Data_Paid_23!$C$4:$C$2114,Raw_Data_Paid_23!$C$4:$C$2114,"C1")="C1","C1","C2"))</f>
        <v>B1</v>
      </c>
      <c r="P2576" t="str">
        <f t="shared" si="90"/>
        <v>2021B1Motor Private</v>
      </c>
    </row>
    <row r="2577" spans="3:16" x14ac:dyDescent="0.35">
      <c r="C2577" s="6" t="s">
        <v>5697</v>
      </c>
      <c r="D2577" s="7" t="s">
        <v>5309</v>
      </c>
      <c r="E2577" s="7" t="s">
        <v>5321</v>
      </c>
      <c r="F2577" s="8" t="s">
        <v>3910</v>
      </c>
      <c r="G2577" s="9">
        <v>17000</v>
      </c>
      <c r="H2577" s="10">
        <v>2021</v>
      </c>
      <c r="I2577" s="10">
        <v>2021</v>
      </c>
      <c r="J2577" s="11" t="s">
        <v>21</v>
      </c>
      <c r="K2577" s="12">
        <v>17000</v>
      </c>
      <c r="L2577" s="12">
        <v>1</v>
      </c>
      <c r="M2577" s="33" t="str">
        <f>IF(_xlfn.XLOOKUP(C2577,Raw_Data_OS_23!$C$7:$C$4518,Raw_Data_OS_23!$G$7:$G$4518,"Paid/ Closed")="Paid/ Closed","Paid/ Closed", "Still_Outstanding")</f>
        <v>Still_Outstanding</v>
      </c>
      <c r="N2577" s="33">
        <f>IF(_xlfn.XLOOKUP(C2577,Raw_Data_Paid_23!$C$4:$C$2114,Raw_Data_Paid_23!$C$4:$C$2114,1)= 1,1,0)</f>
        <v>1</v>
      </c>
      <c r="O2577" t="str">
        <f>IF(M2577=$W$7,IF(AND(N2577,_xlfn.XLOOKUP(C2577,Raw_Data_OS_23!$C$7:$C$4518,Raw_Data_OS_23!$G$7:$G$4518,0)=G2577),"A",IF(_xlfn.XLOOKUP(C2577,Raw_Data_Paid_23!$C$4:$C$2114,Raw_Data_Paid_23!$C$4:$C$2114,"B1")="B1","B1","B2")),IF(_xlfn.XLOOKUP(C2577,Raw_Data_Paid_23!$C$4:$C$2114,Raw_Data_Paid_23!$C$4:$C$2114,"C1")="C1","C1","C2"))</f>
        <v>A</v>
      </c>
      <c r="P2577" t="str">
        <f t="shared" si="90"/>
        <v>2021AMotor Private</v>
      </c>
    </row>
    <row r="2578" spans="3:16" x14ac:dyDescent="0.35">
      <c r="C2578" s="6" t="s">
        <v>2818</v>
      </c>
      <c r="D2578" s="7" t="s">
        <v>5698</v>
      </c>
      <c r="E2578" s="7" t="s">
        <v>5699</v>
      </c>
      <c r="F2578" s="8" t="s">
        <v>3910</v>
      </c>
      <c r="G2578" s="9">
        <v>50000</v>
      </c>
      <c r="H2578" s="10">
        <v>2006</v>
      </c>
      <c r="I2578" s="10">
        <v>2006</v>
      </c>
      <c r="J2578" s="11" t="s">
        <v>150</v>
      </c>
      <c r="K2578" s="12">
        <v>50000</v>
      </c>
      <c r="L2578" s="12">
        <v>1</v>
      </c>
      <c r="M2578" s="33" t="str">
        <f>IF(_xlfn.XLOOKUP(C2578,Raw_Data_OS_23!$C$7:$C$4518,Raw_Data_OS_23!$G$7:$G$4518,"Paid/ Closed")="Paid/ Closed","Paid/ Closed", "Still_Outstanding")</f>
        <v>Still_Outstanding</v>
      </c>
      <c r="N2578" s="33">
        <f>IF(_xlfn.XLOOKUP(C2578,Raw_Data_Paid_23!$C$4:$C$2114,Raw_Data_Paid_23!$C$4:$C$2114,1)= 1,1,0)</f>
        <v>1</v>
      </c>
      <c r="O2578" t="str">
        <f>IF(M2578=$W$7,IF(AND(N2578,_xlfn.XLOOKUP(C2578,Raw_Data_OS_23!$C$7:$C$4518,Raw_Data_OS_23!$G$7:$G$4518,0)=G2578),"A",IF(_xlfn.XLOOKUP(C2578,Raw_Data_Paid_23!$C$4:$C$2114,Raw_Data_Paid_23!$C$4:$C$2114,"B1")="B1","B1","B2")),IF(_xlfn.XLOOKUP(C2578,Raw_Data_Paid_23!$C$4:$C$2114,Raw_Data_Paid_23!$C$4:$C$2114,"C1")="C1","C1","C2"))</f>
        <v>A</v>
      </c>
      <c r="P2578" t="str">
        <f t="shared" si="90"/>
        <v>2006AMotor Private</v>
      </c>
    </row>
    <row r="2579" spans="3:16" x14ac:dyDescent="0.35">
      <c r="C2579" s="6" t="s">
        <v>2819</v>
      </c>
      <c r="D2579" s="7" t="s">
        <v>5306</v>
      </c>
      <c r="E2579" s="7" t="s">
        <v>5700</v>
      </c>
      <c r="F2579" s="8" t="s">
        <v>3908</v>
      </c>
      <c r="G2579" s="9">
        <v>60000</v>
      </c>
      <c r="H2579" s="10">
        <v>2006</v>
      </c>
      <c r="I2579" s="10">
        <v>2006</v>
      </c>
      <c r="J2579" s="11" t="s">
        <v>2820</v>
      </c>
      <c r="K2579" s="12">
        <v>60000</v>
      </c>
      <c r="L2579" s="12">
        <v>1</v>
      </c>
      <c r="M2579" s="33" t="str">
        <f>IF(_xlfn.XLOOKUP(C2579,Raw_Data_OS_23!$C$7:$C$4518,Raw_Data_OS_23!$G$7:$G$4518,"Paid/ Closed")="Paid/ Closed","Paid/ Closed", "Still_Outstanding")</f>
        <v>Still_Outstanding</v>
      </c>
      <c r="N2579" s="33">
        <f>IF(_xlfn.XLOOKUP(C2579,Raw_Data_Paid_23!$C$4:$C$2114,Raw_Data_Paid_23!$C$4:$C$2114,1)= 1,1,0)</f>
        <v>1</v>
      </c>
      <c r="O2579" t="str">
        <f>IF(M2579=$W$7,IF(AND(N2579,_xlfn.XLOOKUP(C2579,Raw_Data_OS_23!$C$7:$C$4518,Raw_Data_OS_23!$G$7:$G$4518,0)=G2579),"A",IF(_xlfn.XLOOKUP(C2579,Raw_Data_Paid_23!$C$4:$C$2114,Raw_Data_Paid_23!$C$4:$C$2114,"B1")="B1","B1","B2")),IF(_xlfn.XLOOKUP(C2579,Raw_Data_Paid_23!$C$4:$C$2114,Raw_Data_Paid_23!$C$4:$C$2114,"C1")="C1","C1","C2"))</f>
        <v>A</v>
      </c>
      <c r="P2579" t="str">
        <f t="shared" si="90"/>
        <v>2006AMotor Commercial</v>
      </c>
    </row>
    <row r="2580" spans="3:16" x14ac:dyDescent="0.35">
      <c r="C2580" s="6" t="s">
        <v>2821</v>
      </c>
      <c r="D2580" s="7" t="s">
        <v>5701</v>
      </c>
      <c r="E2580" s="7" t="s">
        <v>5702</v>
      </c>
      <c r="F2580" s="8" t="s">
        <v>3908</v>
      </c>
      <c r="G2580" s="9">
        <v>100000</v>
      </c>
      <c r="H2580" s="10">
        <v>1994</v>
      </c>
      <c r="I2580" s="10">
        <v>1994</v>
      </c>
      <c r="J2580" s="11" t="s">
        <v>2822</v>
      </c>
      <c r="K2580" s="12">
        <v>75000</v>
      </c>
      <c r="L2580" s="12">
        <v>1</v>
      </c>
      <c r="M2580" s="33" t="str">
        <f>IF(_xlfn.XLOOKUP(C2580,Raw_Data_OS_23!$C$7:$C$4518,Raw_Data_OS_23!$G$7:$G$4518,"Paid/ Closed")="Paid/ Closed","Paid/ Closed", "Still_Outstanding")</f>
        <v>Still_Outstanding</v>
      </c>
      <c r="N2580" s="33">
        <f>IF(_xlfn.XLOOKUP(C2580,Raw_Data_Paid_23!$C$4:$C$2114,Raw_Data_Paid_23!$C$4:$C$2114,1)= 1,1,0)</f>
        <v>1</v>
      </c>
      <c r="O2580" t="str">
        <f>IF(M2580=$W$7,IF(AND(N2580,_xlfn.XLOOKUP(C2580,Raw_Data_OS_23!$C$7:$C$4518,Raw_Data_OS_23!$G$7:$G$4518,0)=G2580),"A",IF(_xlfn.XLOOKUP(C2580,Raw_Data_Paid_23!$C$4:$C$2114,Raw_Data_Paid_23!$C$4:$C$2114,"B1")="B1","B1","B2")),IF(_xlfn.XLOOKUP(C2580,Raw_Data_Paid_23!$C$4:$C$2114,Raw_Data_Paid_23!$C$4:$C$2114,"C1")="C1","C1","C2"))</f>
        <v>B1</v>
      </c>
      <c r="P2580" t="str">
        <f t="shared" si="90"/>
        <v>1994B1Motor Commercial</v>
      </c>
    </row>
    <row r="2581" spans="3:16" x14ac:dyDescent="0.35">
      <c r="C2581" s="6" t="s">
        <v>2823</v>
      </c>
      <c r="D2581" s="7" t="s">
        <v>5703</v>
      </c>
      <c r="E2581" s="7" t="s">
        <v>5704</v>
      </c>
      <c r="F2581" s="8" t="s">
        <v>3910</v>
      </c>
      <c r="G2581" s="9">
        <v>150000</v>
      </c>
      <c r="H2581" s="10">
        <v>1994</v>
      </c>
      <c r="I2581" s="10">
        <v>1994</v>
      </c>
      <c r="J2581" s="11" t="s">
        <v>2824</v>
      </c>
      <c r="K2581" s="12">
        <v>112500</v>
      </c>
      <c r="L2581" s="12">
        <v>1</v>
      </c>
      <c r="M2581" s="33" t="str">
        <f>IF(_xlfn.XLOOKUP(C2581,Raw_Data_OS_23!$C$7:$C$4518,Raw_Data_OS_23!$G$7:$G$4518,"Paid/ Closed")="Paid/ Closed","Paid/ Closed", "Still_Outstanding")</f>
        <v>Still_Outstanding</v>
      </c>
      <c r="N2581" s="33">
        <f>IF(_xlfn.XLOOKUP(C2581,Raw_Data_Paid_23!$C$4:$C$2114,Raw_Data_Paid_23!$C$4:$C$2114,1)= 1,1,0)</f>
        <v>1</v>
      </c>
      <c r="O2581" t="str">
        <f>IF(M2581=$W$7,IF(AND(N2581,_xlfn.XLOOKUP(C2581,Raw_Data_OS_23!$C$7:$C$4518,Raw_Data_OS_23!$G$7:$G$4518,0)=G2581),"A",IF(_xlfn.XLOOKUP(C2581,Raw_Data_Paid_23!$C$4:$C$2114,Raw_Data_Paid_23!$C$4:$C$2114,"B1")="B1","B1","B2")),IF(_xlfn.XLOOKUP(C2581,Raw_Data_Paid_23!$C$4:$C$2114,Raw_Data_Paid_23!$C$4:$C$2114,"C1")="C1","C1","C2"))</f>
        <v>B1</v>
      </c>
      <c r="P2581" t="str">
        <f t="shared" si="90"/>
        <v>1994B1Motor Private</v>
      </c>
    </row>
    <row r="2582" spans="3:16" x14ac:dyDescent="0.35">
      <c r="C2582" s="6" t="s">
        <v>2825</v>
      </c>
      <c r="D2582" s="7" t="s">
        <v>5705</v>
      </c>
      <c r="E2582" s="7" t="s">
        <v>5706</v>
      </c>
      <c r="F2582" s="8" t="s">
        <v>3910</v>
      </c>
      <c r="G2582" s="9">
        <v>290304</v>
      </c>
      <c r="H2582" s="10">
        <v>1994</v>
      </c>
      <c r="I2582" s="10">
        <v>1994</v>
      </c>
      <c r="J2582" s="11" t="s">
        <v>2822</v>
      </c>
      <c r="K2582" s="12">
        <v>0</v>
      </c>
      <c r="L2582" s="12">
        <v>1</v>
      </c>
      <c r="M2582" s="33" t="str">
        <f>IF(_xlfn.XLOOKUP(C2582,Raw_Data_OS_23!$C$7:$C$4518,Raw_Data_OS_23!$G$7:$G$4518,"Paid/ Closed")="Paid/ Closed","Paid/ Closed", "Still_Outstanding")</f>
        <v>Still_Outstanding</v>
      </c>
      <c r="N2582" s="33">
        <f>IF(_xlfn.XLOOKUP(C2582,Raw_Data_Paid_23!$C$4:$C$2114,Raw_Data_Paid_23!$C$4:$C$2114,1)= 1,1,0)</f>
        <v>1</v>
      </c>
      <c r="O2582" t="str">
        <f>IF(M2582=$W$7,IF(AND(N2582,_xlfn.XLOOKUP(C2582,Raw_Data_OS_23!$C$7:$C$4518,Raw_Data_OS_23!$G$7:$G$4518,0)=G2582),"A",IF(_xlfn.XLOOKUP(C2582,Raw_Data_Paid_23!$C$4:$C$2114,Raw_Data_Paid_23!$C$4:$C$2114,"B1")="B1","B1","B2")),IF(_xlfn.XLOOKUP(C2582,Raw_Data_Paid_23!$C$4:$C$2114,Raw_Data_Paid_23!$C$4:$C$2114,"C1")="C1","C1","C2"))</f>
        <v>B1</v>
      </c>
      <c r="P2582" t="str">
        <f t="shared" si="90"/>
        <v>1994B1Motor Private</v>
      </c>
    </row>
    <row r="2583" spans="3:16" x14ac:dyDescent="0.35">
      <c r="C2583" s="6" t="s">
        <v>2826</v>
      </c>
      <c r="D2583" s="7" t="s">
        <v>5707</v>
      </c>
      <c r="E2583" s="7" t="s">
        <v>5708</v>
      </c>
      <c r="F2583" s="8" t="s">
        <v>3908</v>
      </c>
      <c r="G2583" s="9">
        <v>150000</v>
      </c>
      <c r="H2583" s="10">
        <v>1994</v>
      </c>
      <c r="I2583" s="10">
        <v>1994</v>
      </c>
      <c r="J2583" s="11" t="s">
        <v>2824</v>
      </c>
      <c r="K2583" s="12">
        <v>112500</v>
      </c>
      <c r="L2583" s="12">
        <v>1</v>
      </c>
      <c r="M2583" s="33" t="str">
        <f>IF(_xlfn.XLOOKUP(C2583,Raw_Data_OS_23!$C$7:$C$4518,Raw_Data_OS_23!$G$7:$G$4518,"Paid/ Closed")="Paid/ Closed","Paid/ Closed", "Still_Outstanding")</f>
        <v>Still_Outstanding</v>
      </c>
      <c r="N2583" s="33">
        <f>IF(_xlfn.XLOOKUP(C2583,Raw_Data_Paid_23!$C$4:$C$2114,Raw_Data_Paid_23!$C$4:$C$2114,1)= 1,1,0)</f>
        <v>1</v>
      </c>
      <c r="O2583" t="str">
        <f>IF(M2583=$W$7,IF(AND(N2583,_xlfn.XLOOKUP(C2583,Raw_Data_OS_23!$C$7:$C$4518,Raw_Data_OS_23!$G$7:$G$4518,0)=G2583),"A",IF(_xlfn.XLOOKUP(C2583,Raw_Data_Paid_23!$C$4:$C$2114,Raw_Data_Paid_23!$C$4:$C$2114,"B1")="B1","B1","B2")),IF(_xlfn.XLOOKUP(C2583,Raw_Data_Paid_23!$C$4:$C$2114,Raw_Data_Paid_23!$C$4:$C$2114,"C1")="C1","C1","C2"))</f>
        <v>B1</v>
      </c>
      <c r="P2583" t="str">
        <f t="shared" si="90"/>
        <v>1994B1Motor Commercial</v>
      </c>
    </row>
    <row r="2584" spans="3:16" x14ac:dyDescent="0.35">
      <c r="C2584" s="6" t="s">
        <v>2827</v>
      </c>
      <c r="D2584" s="7" t="s">
        <v>5709</v>
      </c>
      <c r="E2584" s="7" t="s">
        <v>5710</v>
      </c>
      <c r="F2584" s="8" t="s">
        <v>3908</v>
      </c>
      <c r="G2584" s="9">
        <v>100000</v>
      </c>
      <c r="H2584" s="10">
        <v>1994</v>
      </c>
      <c r="I2584" s="10">
        <v>1994</v>
      </c>
      <c r="J2584" s="11" t="s">
        <v>2824</v>
      </c>
      <c r="K2584" s="12">
        <v>0</v>
      </c>
      <c r="L2584" s="12">
        <v>1</v>
      </c>
      <c r="M2584" s="33" t="str">
        <f>IF(_xlfn.XLOOKUP(C2584,Raw_Data_OS_23!$C$7:$C$4518,Raw_Data_OS_23!$G$7:$G$4518,"Paid/ Closed")="Paid/ Closed","Paid/ Closed", "Still_Outstanding")</f>
        <v>Still_Outstanding</v>
      </c>
      <c r="N2584" s="33">
        <f>IF(_xlfn.XLOOKUP(C2584,Raw_Data_Paid_23!$C$4:$C$2114,Raw_Data_Paid_23!$C$4:$C$2114,1)= 1,1,0)</f>
        <v>1</v>
      </c>
      <c r="O2584" t="str">
        <f>IF(M2584=$W$7,IF(AND(N2584,_xlfn.XLOOKUP(C2584,Raw_Data_OS_23!$C$7:$C$4518,Raw_Data_OS_23!$G$7:$G$4518,0)=G2584),"A",IF(_xlfn.XLOOKUP(C2584,Raw_Data_Paid_23!$C$4:$C$2114,Raw_Data_Paid_23!$C$4:$C$2114,"B1")="B1","B1","B2")),IF(_xlfn.XLOOKUP(C2584,Raw_Data_Paid_23!$C$4:$C$2114,Raw_Data_Paid_23!$C$4:$C$2114,"C1")="C1","C1","C2"))</f>
        <v>A</v>
      </c>
      <c r="P2584" t="str">
        <f t="shared" si="90"/>
        <v>1994AMotor Commercial</v>
      </c>
    </row>
    <row r="2585" spans="3:16" x14ac:dyDescent="0.35">
      <c r="C2585" s="6" t="s">
        <v>2828</v>
      </c>
      <c r="D2585" s="7" t="s">
        <v>5711</v>
      </c>
      <c r="E2585" s="7" t="s">
        <v>5712</v>
      </c>
      <c r="F2585" s="8" t="s">
        <v>3908</v>
      </c>
      <c r="G2585" s="9">
        <v>120000</v>
      </c>
      <c r="H2585" s="10">
        <v>1994</v>
      </c>
      <c r="I2585" s="10">
        <v>1994</v>
      </c>
      <c r="J2585" s="11" t="s">
        <v>2829</v>
      </c>
      <c r="K2585" s="12">
        <v>90000</v>
      </c>
      <c r="L2585" s="12">
        <v>1</v>
      </c>
      <c r="M2585" s="33" t="str">
        <f>IF(_xlfn.XLOOKUP(C2585,Raw_Data_OS_23!$C$7:$C$4518,Raw_Data_OS_23!$G$7:$G$4518,"Paid/ Closed")="Paid/ Closed","Paid/ Closed", "Still_Outstanding")</f>
        <v>Still_Outstanding</v>
      </c>
      <c r="N2585" s="33">
        <f>IF(_xlfn.XLOOKUP(C2585,Raw_Data_Paid_23!$C$4:$C$2114,Raw_Data_Paid_23!$C$4:$C$2114,1)= 1,1,0)</f>
        <v>1</v>
      </c>
      <c r="O2585" t="str">
        <f>IF(M2585=$W$7,IF(AND(N2585,_xlfn.XLOOKUP(C2585,Raw_Data_OS_23!$C$7:$C$4518,Raw_Data_OS_23!$G$7:$G$4518,0)=G2585),"A",IF(_xlfn.XLOOKUP(C2585,Raw_Data_Paid_23!$C$4:$C$2114,Raw_Data_Paid_23!$C$4:$C$2114,"B1")="B1","B1","B2")),IF(_xlfn.XLOOKUP(C2585,Raw_Data_Paid_23!$C$4:$C$2114,Raw_Data_Paid_23!$C$4:$C$2114,"C1")="C1","C1","C2"))</f>
        <v>B1</v>
      </c>
      <c r="P2585" t="str">
        <f t="shared" si="90"/>
        <v>1994B1Motor Commercial</v>
      </c>
    </row>
    <row r="2586" spans="3:16" x14ac:dyDescent="0.35">
      <c r="C2586" s="6" t="s">
        <v>2830</v>
      </c>
      <c r="D2586" s="7" t="s">
        <v>5713</v>
      </c>
      <c r="E2586" s="7" t="s">
        <v>5714</v>
      </c>
      <c r="F2586" s="8" t="s">
        <v>3908</v>
      </c>
      <c r="G2586" s="9">
        <v>200000</v>
      </c>
      <c r="H2586" s="10">
        <v>2005</v>
      </c>
      <c r="I2586" s="10">
        <v>2005</v>
      </c>
      <c r="J2586" s="11" t="s">
        <v>2706</v>
      </c>
      <c r="K2586" s="12">
        <v>200000</v>
      </c>
      <c r="L2586" s="12">
        <v>1</v>
      </c>
      <c r="M2586" s="33" t="str">
        <f>IF(_xlfn.XLOOKUP(C2586,Raw_Data_OS_23!$C$7:$C$4518,Raw_Data_OS_23!$G$7:$G$4518,"Paid/ Closed")="Paid/ Closed","Paid/ Closed", "Still_Outstanding")</f>
        <v>Still_Outstanding</v>
      </c>
      <c r="N2586" s="33">
        <f>IF(_xlfn.XLOOKUP(C2586,Raw_Data_Paid_23!$C$4:$C$2114,Raw_Data_Paid_23!$C$4:$C$2114,1)= 1,1,0)</f>
        <v>1</v>
      </c>
      <c r="O2586" t="str">
        <f>IF(M2586=$W$7,IF(AND(N2586,_xlfn.XLOOKUP(C2586,Raw_Data_OS_23!$C$7:$C$4518,Raw_Data_OS_23!$G$7:$G$4518,0)=G2586),"A",IF(_xlfn.XLOOKUP(C2586,Raw_Data_Paid_23!$C$4:$C$2114,Raw_Data_Paid_23!$C$4:$C$2114,"B1")="B1","B1","B2")),IF(_xlfn.XLOOKUP(C2586,Raw_Data_Paid_23!$C$4:$C$2114,Raw_Data_Paid_23!$C$4:$C$2114,"C1")="C1","C1","C2"))</f>
        <v>A</v>
      </c>
      <c r="P2586" t="str">
        <f t="shared" si="90"/>
        <v>2005AMotor Commercial</v>
      </c>
    </row>
    <row r="2587" spans="3:16" x14ac:dyDescent="0.35">
      <c r="C2587" s="6" t="s">
        <v>2831</v>
      </c>
      <c r="D2587" s="7" t="s">
        <v>5715</v>
      </c>
      <c r="E2587" s="7" t="s">
        <v>5716</v>
      </c>
      <c r="F2587" s="8" t="s">
        <v>3910</v>
      </c>
      <c r="G2587" s="9">
        <v>33000</v>
      </c>
      <c r="H2587" s="10">
        <v>2005</v>
      </c>
      <c r="I2587" s="10">
        <v>2005</v>
      </c>
      <c r="J2587" s="11" t="s">
        <v>2714</v>
      </c>
      <c r="K2587" s="12">
        <v>33000</v>
      </c>
      <c r="L2587" s="12">
        <v>1</v>
      </c>
      <c r="M2587" s="33" t="str">
        <f>IF(_xlfn.XLOOKUP(C2587,Raw_Data_OS_23!$C$7:$C$4518,Raw_Data_OS_23!$G$7:$G$4518,"Paid/ Closed")="Paid/ Closed","Paid/ Closed", "Still_Outstanding")</f>
        <v>Still_Outstanding</v>
      </c>
      <c r="N2587" s="33">
        <f>IF(_xlfn.XLOOKUP(C2587,Raw_Data_Paid_23!$C$4:$C$2114,Raw_Data_Paid_23!$C$4:$C$2114,1)= 1,1,0)</f>
        <v>1</v>
      </c>
      <c r="O2587" t="str">
        <f>IF(M2587=$W$7,IF(AND(N2587,_xlfn.XLOOKUP(C2587,Raw_Data_OS_23!$C$7:$C$4518,Raw_Data_OS_23!$G$7:$G$4518,0)=G2587),"A",IF(_xlfn.XLOOKUP(C2587,Raw_Data_Paid_23!$C$4:$C$2114,Raw_Data_Paid_23!$C$4:$C$2114,"B1")="B1","B1","B2")),IF(_xlfn.XLOOKUP(C2587,Raw_Data_Paid_23!$C$4:$C$2114,Raw_Data_Paid_23!$C$4:$C$2114,"C1")="C1","C1","C2"))</f>
        <v>A</v>
      </c>
      <c r="P2587" t="str">
        <f t="shared" si="90"/>
        <v>2005AMotor Private</v>
      </c>
    </row>
    <row r="2588" spans="3:16" x14ac:dyDescent="0.35">
      <c r="C2588" s="6" t="s">
        <v>2832</v>
      </c>
      <c r="D2588" s="7" t="s">
        <v>5717</v>
      </c>
      <c r="E2588" s="7" t="s">
        <v>5718</v>
      </c>
      <c r="F2588" s="8" t="s">
        <v>3910</v>
      </c>
      <c r="G2588" s="9">
        <v>30000</v>
      </c>
      <c r="H2588" s="10">
        <v>2005</v>
      </c>
      <c r="I2588" s="10">
        <v>2005</v>
      </c>
      <c r="J2588" s="11" t="s">
        <v>2714</v>
      </c>
      <c r="K2588" s="12">
        <v>30000</v>
      </c>
      <c r="L2588" s="12">
        <v>1</v>
      </c>
      <c r="M2588" s="33" t="str">
        <f>IF(_xlfn.XLOOKUP(C2588,Raw_Data_OS_23!$C$7:$C$4518,Raw_Data_OS_23!$G$7:$G$4518,"Paid/ Closed")="Paid/ Closed","Paid/ Closed", "Still_Outstanding")</f>
        <v>Still_Outstanding</v>
      </c>
      <c r="N2588" s="33">
        <f>IF(_xlfn.XLOOKUP(C2588,Raw_Data_Paid_23!$C$4:$C$2114,Raw_Data_Paid_23!$C$4:$C$2114,1)= 1,1,0)</f>
        <v>1</v>
      </c>
      <c r="O2588" t="str">
        <f>IF(M2588=$W$7,IF(AND(N2588,_xlfn.XLOOKUP(C2588,Raw_Data_OS_23!$C$7:$C$4518,Raw_Data_OS_23!$G$7:$G$4518,0)=G2588),"A",IF(_xlfn.XLOOKUP(C2588,Raw_Data_Paid_23!$C$4:$C$2114,Raw_Data_Paid_23!$C$4:$C$2114,"B1")="B1","B1","B2")),IF(_xlfn.XLOOKUP(C2588,Raw_Data_Paid_23!$C$4:$C$2114,Raw_Data_Paid_23!$C$4:$C$2114,"C1")="C1","C1","C2"))</f>
        <v>A</v>
      </c>
      <c r="P2588" t="str">
        <f t="shared" si="90"/>
        <v>2005AMotor Private</v>
      </c>
    </row>
    <row r="2589" spans="3:16" x14ac:dyDescent="0.35">
      <c r="C2589" s="6" t="s">
        <v>2833</v>
      </c>
      <c r="D2589" s="7" t="s">
        <v>5719</v>
      </c>
      <c r="E2589" s="7" t="s">
        <v>5514</v>
      </c>
      <c r="F2589" s="8" t="s">
        <v>3910</v>
      </c>
      <c r="G2589" s="9">
        <v>26985</v>
      </c>
      <c r="H2589" s="10">
        <v>2005</v>
      </c>
      <c r="I2589" s="10">
        <v>2005</v>
      </c>
      <c r="J2589" s="11" t="s">
        <v>2714</v>
      </c>
      <c r="K2589" s="12">
        <v>26985</v>
      </c>
      <c r="L2589" s="12">
        <v>1</v>
      </c>
      <c r="M2589" s="33" t="str">
        <f>IF(_xlfn.XLOOKUP(C2589,Raw_Data_OS_23!$C$7:$C$4518,Raw_Data_OS_23!$G$7:$G$4518,"Paid/ Closed")="Paid/ Closed","Paid/ Closed", "Still_Outstanding")</f>
        <v>Still_Outstanding</v>
      </c>
      <c r="N2589" s="33">
        <f>IF(_xlfn.XLOOKUP(C2589,Raw_Data_Paid_23!$C$4:$C$2114,Raw_Data_Paid_23!$C$4:$C$2114,1)= 1,1,0)</f>
        <v>1</v>
      </c>
      <c r="O2589" t="str">
        <f>IF(M2589=$W$7,IF(AND(N2589,_xlfn.XLOOKUP(C2589,Raw_Data_OS_23!$C$7:$C$4518,Raw_Data_OS_23!$G$7:$G$4518,0)=G2589),"A",IF(_xlfn.XLOOKUP(C2589,Raw_Data_Paid_23!$C$4:$C$2114,Raw_Data_Paid_23!$C$4:$C$2114,"B1")="B1","B1","B2")),IF(_xlfn.XLOOKUP(C2589,Raw_Data_Paid_23!$C$4:$C$2114,Raw_Data_Paid_23!$C$4:$C$2114,"C1")="C1","C1","C2"))</f>
        <v>A</v>
      </c>
      <c r="P2589" t="str">
        <f t="shared" si="90"/>
        <v>2005AMotor Private</v>
      </c>
    </row>
    <row r="2590" spans="3:16" x14ac:dyDescent="0.35">
      <c r="C2590" s="6" t="s">
        <v>2834</v>
      </c>
      <c r="D2590" s="7" t="s">
        <v>5720</v>
      </c>
      <c r="E2590" s="7" t="s">
        <v>5721</v>
      </c>
      <c r="F2590" s="8" t="s">
        <v>3908</v>
      </c>
      <c r="G2590" s="9">
        <v>10000</v>
      </c>
      <c r="H2590" s="10">
        <v>2004</v>
      </c>
      <c r="I2590" s="10">
        <v>2005</v>
      </c>
      <c r="J2590" s="11" t="s">
        <v>2699</v>
      </c>
      <c r="K2590" s="12">
        <v>10000</v>
      </c>
      <c r="L2590" s="12">
        <v>1</v>
      </c>
      <c r="M2590" s="33" t="str">
        <f>IF(_xlfn.XLOOKUP(C2590,Raw_Data_OS_23!$C$7:$C$4518,Raw_Data_OS_23!$G$7:$G$4518,"Paid/ Closed")="Paid/ Closed","Paid/ Closed", "Still_Outstanding")</f>
        <v>Paid/ Closed</v>
      </c>
      <c r="N2590" s="33">
        <f>IF(_xlfn.XLOOKUP(C2590,Raw_Data_Paid_23!$C$4:$C$2114,Raw_Data_Paid_23!$C$4:$C$2114,1)= 1,1,0)</f>
        <v>1</v>
      </c>
      <c r="O2590" t="str">
        <f>IF(M2590=$W$7,IF(AND(N2590,_xlfn.XLOOKUP(C2590,Raw_Data_OS_23!$C$7:$C$4518,Raw_Data_OS_23!$G$7:$G$4518,0)=G2590),"A",IF(_xlfn.XLOOKUP(C2590,Raw_Data_Paid_23!$C$4:$C$2114,Raw_Data_Paid_23!$C$4:$C$2114,"B1")="B1","B1","B2")),IF(_xlfn.XLOOKUP(C2590,Raw_Data_Paid_23!$C$4:$C$2114,Raw_Data_Paid_23!$C$4:$C$2114,"C1")="C1","C1","C2"))</f>
        <v>C1</v>
      </c>
      <c r="P2590" t="str">
        <f t="shared" si="90"/>
        <v>2004C1Motor Commercial</v>
      </c>
    </row>
    <row r="2591" spans="3:16" x14ac:dyDescent="0.35">
      <c r="C2591" s="6" t="s">
        <v>2835</v>
      </c>
      <c r="D2591" s="7" t="s">
        <v>5722</v>
      </c>
      <c r="E2591" s="7" t="s">
        <v>5723</v>
      </c>
      <c r="F2591" s="8" t="s">
        <v>3908</v>
      </c>
      <c r="G2591" s="9">
        <v>80000</v>
      </c>
      <c r="H2591" s="10">
        <v>2005</v>
      </c>
      <c r="I2591" s="10">
        <v>2005</v>
      </c>
      <c r="J2591" s="11" t="s">
        <v>2714</v>
      </c>
      <c r="K2591" s="12">
        <v>80000</v>
      </c>
      <c r="L2591" s="12">
        <v>1</v>
      </c>
      <c r="M2591" s="33" t="str">
        <f>IF(_xlfn.XLOOKUP(C2591,Raw_Data_OS_23!$C$7:$C$4518,Raw_Data_OS_23!$G$7:$G$4518,"Paid/ Closed")="Paid/ Closed","Paid/ Closed", "Still_Outstanding")</f>
        <v>Paid/ Closed</v>
      </c>
      <c r="N2591" s="33">
        <f>IF(_xlfn.XLOOKUP(C2591,Raw_Data_Paid_23!$C$4:$C$2114,Raw_Data_Paid_23!$C$4:$C$2114,1)= 1,1,0)</f>
        <v>0</v>
      </c>
      <c r="O2591" t="str">
        <f>IF(M2591=$W$7,IF(AND(N2591,_xlfn.XLOOKUP(C2591,Raw_Data_OS_23!$C$7:$C$4518,Raw_Data_OS_23!$G$7:$G$4518,0)=G2591),"A",IF(_xlfn.XLOOKUP(C2591,Raw_Data_Paid_23!$C$4:$C$2114,Raw_Data_Paid_23!$C$4:$C$2114,"B1")="B1","B1","B2")),IF(_xlfn.XLOOKUP(C2591,Raw_Data_Paid_23!$C$4:$C$2114,Raw_Data_Paid_23!$C$4:$C$2114,"C1")="C1","C1","C2"))</f>
        <v>C2</v>
      </c>
      <c r="P2591" t="str">
        <f t="shared" si="90"/>
        <v>2005C2Motor Commercial</v>
      </c>
    </row>
    <row r="2592" spans="3:16" x14ac:dyDescent="0.35">
      <c r="C2592" s="6" t="s">
        <v>2836</v>
      </c>
      <c r="D2592" s="7" t="s">
        <v>5724</v>
      </c>
      <c r="E2592" s="7" t="s">
        <v>5725</v>
      </c>
      <c r="F2592" s="8" t="s">
        <v>3910</v>
      </c>
      <c r="G2592" s="9">
        <v>19382</v>
      </c>
      <c r="H2592" s="10">
        <v>2005</v>
      </c>
      <c r="I2592" s="10">
        <v>2005</v>
      </c>
      <c r="J2592" s="11" t="s">
        <v>1383</v>
      </c>
      <c r="K2592" s="12">
        <v>19382</v>
      </c>
      <c r="L2592" s="12">
        <v>1</v>
      </c>
      <c r="M2592" s="33" t="str">
        <f>IF(_xlfn.XLOOKUP(C2592,Raw_Data_OS_23!$C$7:$C$4518,Raw_Data_OS_23!$G$7:$G$4518,"Paid/ Closed")="Paid/ Closed","Paid/ Closed", "Still_Outstanding")</f>
        <v>Paid/ Closed</v>
      </c>
      <c r="N2592" s="33">
        <f>IF(_xlfn.XLOOKUP(C2592,Raw_Data_Paid_23!$C$4:$C$2114,Raw_Data_Paid_23!$C$4:$C$2114,1)= 1,1,0)</f>
        <v>1</v>
      </c>
      <c r="O2592" t="str">
        <f>IF(M2592=$W$7,IF(AND(N2592,_xlfn.XLOOKUP(C2592,Raw_Data_OS_23!$C$7:$C$4518,Raw_Data_OS_23!$G$7:$G$4518,0)=G2592),"A",IF(_xlfn.XLOOKUP(C2592,Raw_Data_Paid_23!$C$4:$C$2114,Raw_Data_Paid_23!$C$4:$C$2114,"B1")="B1","B1","B2")),IF(_xlfn.XLOOKUP(C2592,Raw_Data_Paid_23!$C$4:$C$2114,Raw_Data_Paid_23!$C$4:$C$2114,"C1")="C1","C1","C2"))</f>
        <v>C1</v>
      </c>
      <c r="P2592" t="str">
        <f t="shared" si="90"/>
        <v>2005C1Motor Private</v>
      </c>
    </row>
    <row r="2593" spans="3:16" x14ac:dyDescent="0.35">
      <c r="C2593" s="6" t="s">
        <v>2837</v>
      </c>
      <c r="D2593" s="7" t="s">
        <v>5267</v>
      </c>
      <c r="E2593" s="7" t="s">
        <v>5726</v>
      </c>
      <c r="F2593" s="8" t="s">
        <v>3910</v>
      </c>
      <c r="G2593" s="9">
        <v>50000</v>
      </c>
      <c r="H2593" s="10">
        <v>2006</v>
      </c>
      <c r="I2593" s="10">
        <v>2006</v>
      </c>
      <c r="J2593" s="11" t="s">
        <v>150</v>
      </c>
      <c r="K2593" s="12">
        <v>50000</v>
      </c>
      <c r="L2593" s="12">
        <v>1</v>
      </c>
      <c r="M2593" s="33" t="str">
        <f>IF(_xlfn.XLOOKUP(C2593,Raw_Data_OS_23!$C$7:$C$4518,Raw_Data_OS_23!$G$7:$G$4518,"Paid/ Closed")="Paid/ Closed","Paid/ Closed", "Still_Outstanding")</f>
        <v>Paid/ Closed</v>
      </c>
      <c r="N2593" s="33">
        <f>IF(_xlfn.XLOOKUP(C2593,Raw_Data_Paid_23!$C$4:$C$2114,Raw_Data_Paid_23!$C$4:$C$2114,1)= 1,1,0)</f>
        <v>1</v>
      </c>
      <c r="O2593" t="str">
        <f>IF(M2593=$W$7,IF(AND(N2593,_xlfn.XLOOKUP(C2593,Raw_Data_OS_23!$C$7:$C$4518,Raw_Data_OS_23!$G$7:$G$4518,0)=G2593),"A",IF(_xlfn.XLOOKUP(C2593,Raw_Data_Paid_23!$C$4:$C$2114,Raw_Data_Paid_23!$C$4:$C$2114,"B1")="B1","B1","B2")),IF(_xlfn.XLOOKUP(C2593,Raw_Data_Paid_23!$C$4:$C$2114,Raw_Data_Paid_23!$C$4:$C$2114,"C1")="C1","C1","C2"))</f>
        <v>C1</v>
      </c>
      <c r="P2593" t="str">
        <f t="shared" si="90"/>
        <v>2006C1Motor Private</v>
      </c>
    </row>
    <row r="2594" spans="3:16" x14ac:dyDescent="0.35">
      <c r="C2594" s="6" t="s">
        <v>2838</v>
      </c>
      <c r="D2594" s="7" t="s">
        <v>5698</v>
      </c>
      <c r="E2594" s="7" t="s">
        <v>5699</v>
      </c>
      <c r="F2594" s="8" t="s">
        <v>3910</v>
      </c>
      <c r="G2594" s="9">
        <v>50000</v>
      </c>
      <c r="H2594" s="10">
        <v>2006</v>
      </c>
      <c r="I2594" s="10">
        <v>2006</v>
      </c>
      <c r="J2594" s="11" t="s">
        <v>150</v>
      </c>
      <c r="K2594" s="12">
        <v>50000</v>
      </c>
      <c r="L2594" s="12">
        <v>1</v>
      </c>
      <c r="M2594" s="33" t="str">
        <f>IF(_xlfn.XLOOKUP(C2594,Raw_Data_OS_23!$C$7:$C$4518,Raw_Data_OS_23!$G$7:$G$4518,"Paid/ Closed")="Paid/ Closed","Paid/ Closed", "Still_Outstanding")</f>
        <v>Still_Outstanding</v>
      </c>
      <c r="N2594" s="33">
        <f>IF(_xlfn.XLOOKUP(C2594,Raw_Data_Paid_23!$C$4:$C$2114,Raw_Data_Paid_23!$C$4:$C$2114,1)= 1,1,0)</f>
        <v>1</v>
      </c>
      <c r="O2594" t="str">
        <f>IF(M2594=$W$7,IF(AND(N2594,_xlfn.XLOOKUP(C2594,Raw_Data_OS_23!$C$7:$C$4518,Raw_Data_OS_23!$G$7:$G$4518,0)=G2594),"A",IF(_xlfn.XLOOKUP(C2594,Raw_Data_Paid_23!$C$4:$C$2114,Raw_Data_Paid_23!$C$4:$C$2114,"B1")="B1","B1","B2")),IF(_xlfn.XLOOKUP(C2594,Raw_Data_Paid_23!$C$4:$C$2114,Raw_Data_Paid_23!$C$4:$C$2114,"C1")="C1","C1","C2"))</f>
        <v>A</v>
      </c>
      <c r="P2594" t="str">
        <f t="shared" si="90"/>
        <v>2006AMotor Private</v>
      </c>
    </row>
    <row r="2595" spans="3:16" x14ac:dyDescent="0.35">
      <c r="C2595" s="6" t="s">
        <v>2839</v>
      </c>
      <c r="D2595" s="7" t="s">
        <v>5727</v>
      </c>
      <c r="E2595" s="7" t="s">
        <v>5518</v>
      </c>
      <c r="F2595" s="8" t="s">
        <v>3910</v>
      </c>
      <c r="G2595" s="9">
        <v>10000</v>
      </c>
      <c r="H2595" s="10">
        <v>2006</v>
      </c>
      <c r="I2595" s="10">
        <v>2006</v>
      </c>
      <c r="J2595" s="11" t="s">
        <v>150</v>
      </c>
      <c r="K2595" s="12">
        <v>10000</v>
      </c>
      <c r="L2595" s="12">
        <v>1</v>
      </c>
      <c r="M2595" s="33" t="str">
        <f>IF(_xlfn.XLOOKUP(C2595,Raw_Data_OS_23!$C$7:$C$4518,Raw_Data_OS_23!$G$7:$G$4518,"Paid/ Closed")="Paid/ Closed","Paid/ Closed", "Still_Outstanding")</f>
        <v>Still_Outstanding</v>
      </c>
      <c r="N2595" s="33">
        <f>IF(_xlfn.XLOOKUP(C2595,Raw_Data_Paid_23!$C$4:$C$2114,Raw_Data_Paid_23!$C$4:$C$2114,1)= 1,1,0)</f>
        <v>1</v>
      </c>
      <c r="O2595" t="str">
        <f>IF(M2595=$W$7,IF(AND(N2595,_xlfn.XLOOKUP(C2595,Raw_Data_OS_23!$C$7:$C$4518,Raw_Data_OS_23!$G$7:$G$4518,0)=G2595),"A",IF(_xlfn.XLOOKUP(C2595,Raw_Data_Paid_23!$C$4:$C$2114,Raw_Data_Paid_23!$C$4:$C$2114,"B1")="B1","B1","B2")),IF(_xlfn.XLOOKUP(C2595,Raw_Data_Paid_23!$C$4:$C$2114,Raw_Data_Paid_23!$C$4:$C$2114,"C1")="C1","C1","C2"))</f>
        <v>A</v>
      </c>
      <c r="P2595" t="str">
        <f t="shared" si="90"/>
        <v>2006AMotor Private</v>
      </c>
    </row>
    <row r="2596" spans="3:16" x14ac:dyDescent="0.35">
      <c r="C2596" s="6" t="s">
        <v>2840</v>
      </c>
      <c r="D2596" s="7" t="s">
        <v>5728</v>
      </c>
      <c r="E2596" s="7" t="s">
        <v>5728</v>
      </c>
      <c r="F2596" s="8" t="s">
        <v>3910</v>
      </c>
      <c r="G2596" s="9">
        <v>30000</v>
      </c>
      <c r="H2596" s="10">
        <v>2006</v>
      </c>
      <c r="I2596" s="10">
        <v>2006</v>
      </c>
      <c r="J2596" s="11" t="s">
        <v>2197</v>
      </c>
      <c r="K2596" s="12">
        <v>30000</v>
      </c>
      <c r="L2596" s="12">
        <v>1</v>
      </c>
      <c r="M2596" s="33" t="str">
        <f>IF(_xlfn.XLOOKUP(C2596,Raw_Data_OS_23!$C$7:$C$4518,Raw_Data_OS_23!$G$7:$G$4518,"Paid/ Closed")="Paid/ Closed","Paid/ Closed", "Still_Outstanding")</f>
        <v>Still_Outstanding</v>
      </c>
      <c r="N2596" s="33">
        <f>IF(_xlfn.XLOOKUP(C2596,Raw_Data_Paid_23!$C$4:$C$2114,Raw_Data_Paid_23!$C$4:$C$2114,1)= 1,1,0)</f>
        <v>1</v>
      </c>
      <c r="O2596" t="str">
        <f>IF(M2596=$W$7,IF(AND(N2596,_xlfn.XLOOKUP(C2596,Raw_Data_OS_23!$C$7:$C$4518,Raw_Data_OS_23!$G$7:$G$4518,0)=G2596),"A",IF(_xlfn.XLOOKUP(C2596,Raw_Data_Paid_23!$C$4:$C$2114,Raw_Data_Paid_23!$C$4:$C$2114,"B1")="B1","B1","B2")),IF(_xlfn.XLOOKUP(C2596,Raw_Data_Paid_23!$C$4:$C$2114,Raw_Data_Paid_23!$C$4:$C$2114,"C1")="C1","C1","C2"))</f>
        <v>A</v>
      </c>
      <c r="P2596" t="str">
        <f t="shared" si="90"/>
        <v>2006AMotor Private</v>
      </c>
    </row>
    <row r="2597" spans="3:16" x14ac:dyDescent="0.35">
      <c r="C2597" s="6" t="s">
        <v>2841</v>
      </c>
      <c r="D2597" s="7" t="s">
        <v>5729</v>
      </c>
      <c r="E2597" s="7" t="s">
        <v>5730</v>
      </c>
      <c r="F2597" s="8" t="s">
        <v>3910</v>
      </c>
      <c r="G2597" s="9">
        <v>10000</v>
      </c>
      <c r="H2597" s="10">
        <v>2006</v>
      </c>
      <c r="I2597" s="10">
        <v>2006</v>
      </c>
      <c r="J2597" s="11" t="s">
        <v>2197</v>
      </c>
      <c r="K2597" s="12">
        <v>10000</v>
      </c>
      <c r="L2597" s="12">
        <v>1</v>
      </c>
      <c r="M2597" s="33" t="str">
        <f>IF(_xlfn.XLOOKUP(C2597,Raw_Data_OS_23!$C$7:$C$4518,Raw_Data_OS_23!$G$7:$G$4518,"Paid/ Closed")="Paid/ Closed","Paid/ Closed", "Still_Outstanding")</f>
        <v>Still_Outstanding</v>
      </c>
      <c r="N2597" s="33">
        <f>IF(_xlfn.XLOOKUP(C2597,Raw_Data_Paid_23!$C$4:$C$2114,Raw_Data_Paid_23!$C$4:$C$2114,1)= 1,1,0)</f>
        <v>1</v>
      </c>
      <c r="O2597" t="str">
        <f>IF(M2597=$W$7,IF(AND(N2597,_xlfn.XLOOKUP(C2597,Raw_Data_OS_23!$C$7:$C$4518,Raw_Data_OS_23!$G$7:$G$4518,0)=G2597),"A",IF(_xlfn.XLOOKUP(C2597,Raw_Data_Paid_23!$C$4:$C$2114,Raw_Data_Paid_23!$C$4:$C$2114,"B1")="B1","B1","B2")),IF(_xlfn.XLOOKUP(C2597,Raw_Data_Paid_23!$C$4:$C$2114,Raw_Data_Paid_23!$C$4:$C$2114,"C1")="C1","C1","C2"))</f>
        <v>A</v>
      </c>
      <c r="P2597" t="str">
        <f t="shared" si="90"/>
        <v>2006AMotor Private</v>
      </c>
    </row>
    <row r="2598" spans="3:16" x14ac:dyDescent="0.35">
      <c r="C2598" s="6" t="s">
        <v>2842</v>
      </c>
      <c r="D2598" s="7" t="s">
        <v>5306</v>
      </c>
      <c r="E2598" s="7" t="s">
        <v>5700</v>
      </c>
      <c r="F2598" s="8" t="s">
        <v>3908</v>
      </c>
      <c r="G2598" s="9">
        <v>60000</v>
      </c>
      <c r="H2598" s="10">
        <v>2006</v>
      </c>
      <c r="I2598" s="10">
        <v>2006</v>
      </c>
      <c r="J2598" s="11" t="s">
        <v>2820</v>
      </c>
      <c r="K2598" s="12">
        <v>60000</v>
      </c>
      <c r="L2598" s="12">
        <v>1</v>
      </c>
      <c r="M2598" s="33" t="str">
        <f>IF(_xlfn.XLOOKUP(C2598,Raw_Data_OS_23!$C$7:$C$4518,Raw_Data_OS_23!$G$7:$G$4518,"Paid/ Closed")="Paid/ Closed","Paid/ Closed", "Still_Outstanding")</f>
        <v>Paid/ Closed</v>
      </c>
      <c r="N2598" s="33">
        <f>IF(_xlfn.XLOOKUP(C2598,Raw_Data_Paid_23!$C$4:$C$2114,Raw_Data_Paid_23!$C$4:$C$2114,1)= 1,1,0)</f>
        <v>1</v>
      </c>
      <c r="O2598" t="str">
        <f>IF(M2598=$W$7,IF(AND(N2598,_xlfn.XLOOKUP(C2598,Raw_Data_OS_23!$C$7:$C$4518,Raw_Data_OS_23!$G$7:$G$4518,0)=G2598),"A",IF(_xlfn.XLOOKUP(C2598,Raw_Data_Paid_23!$C$4:$C$2114,Raw_Data_Paid_23!$C$4:$C$2114,"B1")="B1","B1","B2")),IF(_xlfn.XLOOKUP(C2598,Raw_Data_Paid_23!$C$4:$C$2114,Raw_Data_Paid_23!$C$4:$C$2114,"C1")="C1","C1","C2"))</f>
        <v>C1</v>
      </c>
      <c r="P2598" t="str">
        <f t="shared" si="90"/>
        <v>2006C1Motor Commercial</v>
      </c>
    </row>
    <row r="2599" spans="3:16" x14ac:dyDescent="0.35">
      <c r="C2599" s="6" t="s">
        <v>2843</v>
      </c>
      <c r="D2599" s="7" t="s">
        <v>5306</v>
      </c>
      <c r="E2599" s="7" t="s">
        <v>5731</v>
      </c>
      <c r="F2599" s="8" t="s">
        <v>3908</v>
      </c>
      <c r="G2599" s="9">
        <v>200000</v>
      </c>
      <c r="H2599" s="10">
        <v>2006</v>
      </c>
      <c r="I2599" s="10">
        <v>2006</v>
      </c>
      <c r="J2599" s="11" t="s">
        <v>2820</v>
      </c>
      <c r="K2599" s="12">
        <v>0</v>
      </c>
      <c r="L2599" s="12">
        <v>1</v>
      </c>
      <c r="M2599" s="33" t="str">
        <f>IF(_xlfn.XLOOKUP(C2599,Raw_Data_OS_23!$C$7:$C$4518,Raw_Data_OS_23!$G$7:$G$4518,"Paid/ Closed")="Paid/ Closed","Paid/ Closed", "Still_Outstanding")</f>
        <v>Still_Outstanding</v>
      </c>
      <c r="N2599" s="33">
        <f>IF(_xlfn.XLOOKUP(C2599,Raw_Data_Paid_23!$C$4:$C$2114,Raw_Data_Paid_23!$C$4:$C$2114,1)= 1,1,0)</f>
        <v>1</v>
      </c>
      <c r="O2599" t="str">
        <f>IF(M2599=$W$7,IF(AND(N2599,_xlfn.XLOOKUP(C2599,Raw_Data_OS_23!$C$7:$C$4518,Raw_Data_OS_23!$G$7:$G$4518,0)=G2599),"A",IF(_xlfn.XLOOKUP(C2599,Raw_Data_Paid_23!$C$4:$C$2114,Raw_Data_Paid_23!$C$4:$C$2114,"B1")="B1","B1","B2")),IF(_xlfn.XLOOKUP(C2599,Raw_Data_Paid_23!$C$4:$C$2114,Raw_Data_Paid_23!$C$4:$C$2114,"C1")="C1","C1","C2"))</f>
        <v>B1</v>
      </c>
      <c r="P2599" t="str">
        <f t="shared" si="90"/>
        <v>2006B1Motor Commercial</v>
      </c>
    </row>
    <row r="2600" spans="3:16" x14ac:dyDescent="0.35">
      <c r="C2600" s="6" t="s">
        <v>2844</v>
      </c>
      <c r="D2600" s="7" t="s">
        <v>5732</v>
      </c>
      <c r="E2600" s="7" t="s">
        <v>5733</v>
      </c>
      <c r="F2600" s="8" t="s">
        <v>3910</v>
      </c>
      <c r="G2600" s="9">
        <v>20840</v>
      </c>
      <c r="H2600" s="10">
        <v>2006</v>
      </c>
      <c r="I2600" s="10">
        <v>2006</v>
      </c>
      <c r="J2600" s="11" t="s">
        <v>2820</v>
      </c>
      <c r="K2600" s="12">
        <v>20840</v>
      </c>
      <c r="L2600" s="12">
        <v>1</v>
      </c>
      <c r="M2600" s="33" t="str">
        <f>IF(_xlfn.XLOOKUP(C2600,Raw_Data_OS_23!$C$7:$C$4518,Raw_Data_OS_23!$G$7:$G$4518,"Paid/ Closed")="Paid/ Closed","Paid/ Closed", "Still_Outstanding")</f>
        <v>Still_Outstanding</v>
      </c>
      <c r="N2600" s="33">
        <f>IF(_xlfn.XLOOKUP(C2600,Raw_Data_Paid_23!$C$4:$C$2114,Raw_Data_Paid_23!$C$4:$C$2114,1)= 1,1,0)</f>
        <v>1</v>
      </c>
      <c r="O2600" t="str">
        <f>IF(M2600=$W$7,IF(AND(N2600,_xlfn.XLOOKUP(C2600,Raw_Data_OS_23!$C$7:$C$4518,Raw_Data_OS_23!$G$7:$G$4518,0)=G2600),"A",IF(_xlfn.XLOOKUP(C2600,Raw_Data_Paid_23!$C$4:$C$2114,Raw_Data_Paid_23!$C$4:$C$2114,"B1")="B1","B1","B2")),IF(_xlfn.XLOOKUP(C2600,Raw_Data_Paid_23!$C$4:$C$2114,Raw_Data_Paid_23!$C$4:$C$2114,"C1")="C1","C1","C2"))</f>
        <v>A</v>
      </c>
      <c r="P2600" t="str">
        <f t="shared" si="90"/>
        <v>2006AMotor Private</v>
      </c>
    </row>
    <row r="2601" spans="3:16" x14ac:dyDescent="0.35">
      <c r="C2601" s="6" t="s">
        <v>2845</v>
      </c>
      <c r="D2601" s="7" t="s">
        <v>5523</v>
      </c>
      <c r="E2601" s="7" t="s">
        <v>5734</v>
      </c>
      <c r="F2601" s="8" t="s">
        <v>3910</v>
      </c>
      <c r="G2601" s="9">
        <v>30000</v>
      </c>
      <c r="H2601" s="10">
        <v>2006</v>
      </c>
      <c r="I2601" s="10">
        <v>2006</v>
      </c>
      <c r="J2601" s="11" t="s">
        <v>2820</v>
      </c>
      <c r="K2601" s="12">
        <v>30000</v>
      </c>
      <c r="L2601" s="12">
        <v>1</v>
      </c>
      <c r="M2601" s="33" t="str">
        <f>IF(_xlfn.XLOOKUP(C2601,Raw_Data_OS_23!$C$7:$C$4518,Raw_Data_OS_23!$G$7:$G$4518,"Paid/ Closed")="Paid/ Closed","Paid/ Closed", "Still_Outstanding")</f>
        <v>Still_Outstanding</v>
      </c>
      <c r="N2601" s="33">
        <f>IF(_xlfn.XLOOKUP(C2601,Raw_Data_Paid_23!$C$4:$C$2114,Raw_Data_Paid_23!$C$4:$C$2114,1)= 1,1,0)</f>
        <v>1</v>
      </c>
      <c r="O2601" t="str">
        <f>IF(M2601=$W$7,IF(AND(N2601,_xlfn.XLOOKUP(C2601,Raw_Data_OS_23!$C$7:$C$4518,Raw_Data_OS_23!$G$7:$G$4518,0)=G2601),"A",IF(_xlfn.XLOOKUP(C2601,Raw_Data_Paid_23!$C$4:$C$2114,Raw_Data_Paid_23!$C$4:$C$2114,"B1")="B1","B1","B2")),IF(_xlfn.XLOOKUP(C2601,Raw_Data_Paid_23!$C$4:$C$2114,Raw_Data_Paid_23!$C$4:$C$2114,"C1")="C1","C1","C2"))</f>
        <v>A</v>
      </c>
      <c r="P2601" t="str">
        <f t="shared" si="90"/>
        <v>2006AMotor Private</v>
      </c>
    </row>
    <row r="2602" spans="3:16" x14ac:dyDescent="0.35">
      <c r="C2602" s="6" t="s">
        <v>2846</v>
      </c>
      <c r="D2602" s="7" t="s">
        <v>5735</v>
      </c>
      <c r="E2602" s="7" t="s">
        <v>5736</v>
      </c>
      <c r="F2602" s="8" t="s">
        <v>3908</v>
      </c>
      <c r="G2602" s="9">
        <v>200000</v>
      </c>
      <c r="H2602" s="10">
        <v>2006</v>
      </c>
      <c r="I2602" s="10">
        <v>2006</v>
      </c>
      <c r="J2602" s="11" t="s">
        <v>2820</v>
      </c>
      <c r="K2602" s="12">
        <v>200000</v>
      </c>
      <c r="L2602" s="12">
        <v>1</v>
      </c>
      <c r="M2602" s="33" t="str">
        <f>IF(_xlfn.XLOOKUP(C2602,Raw_Data_OS_23!$C$7:$C$4518,Raw_Data_OS_23!$G$7:$G$4518,"Paid/ Closed")="Paid/ Closed","Paid/ Closed", "Still_Outstanding")</f>
        <v>Paid/ Closed</v>
      </c>
      <c r="N2602" s="33">
        <f>IF(_xlfn.XLOOKUP(C2602,Raw_Data_Paid_23!$C$4:$C$2114,Raw_Data_Paid_23!$C$4:$C$2114,1)= 1,1,0)</f>
        <v>1</v>
      </c>
      <c r="O2602" t="str">
        <f>IF(M2602=$W$7,IF(AND(N2602,_xlfn.XLOOKUP(C2602,Raw_Data_OS_23!$C$7:$C$4518,Raw_Data_OS_23!$G$7:$G$4518,0)=G2602),"A",IF(_xlfn.XLOOKUP(C2602,Raw_Data_Paid_23!$C$4:$C$2114,Raw_Data_Paid_23!$C$4:$C$2114,"B1")="B1","B1","B2")),IF(_xlfn.XLOOKUP(C2602,Raw_Data_Paid_23!$C$4:$C$2114,Raw_Data_Paid_23!$C$4:$C$2114,"C1")="C1","C1","C2"))</f>
        <v>C1</v>
      </c>
      <c r="P2602" t="str">
        <f t="shared" si="90"/>
        <v>2006C1Motor Commercial</v>
      </c>
    </row>
    <row r="2603" spans="3:16" x14ac:dyDescent="0.35">
      <c r="C2603" s="6" t="s">
        <v>2847</v>
      </c>
      <c r="D2603" s="7" t="s">
        <v>5737</v>
      </c>
      <c r="E2603" s="7" t="s">
        <v>5738</v>
      </c>
      <c r="F2603" s="8" t="s">
        <v>3908</v>
      </c>
      <c r="G2603" s="9">
        <v>190000</v>
      </c>
      <c r="H2603" s="10">
        <v>2006</v>
      </c>
      <c r="I2603" s="10">
        <v>2006</v>
      </c>
      <c r="J2603" s="11" t="s">
        <v>2199</v>
      </c>
      <c r="K2603" s="12">
        <v>0</v>
      </c>
      <c r="L2603" s="12">
        <v>1</v>
      </c>
      <c r="M2603" s="33" t="str">
        <f>IF(_xlfn.XLOOKUP(C2603,Raw_Data_OS_23!$C$7:$C$4518,Raw_Data_OS_23!$G$7:$G$4518,"Paid/ Closed")="Paid/ Closed","Paid/ Closed", "Still_Outstanding")</f>
        <v>Still_Outstanding</v>
      </c>
      <c r="N2603" s="33">
        <f>IF(_xlfn.XLOOKUP(C2603,Raw_Data_Paid_23!$C$4:$C$2114,Raw_Data_Paid_23!$C$4:$C$2114,1)= 1,1,0)</f>
        <v>1</v>
      </c>
      <c r="O2603" t="str">
        <f>IF(M2603=$W$7,IF(AND(N2603,_xlfn.XLOOKUP(C2603,Raw_Data_OS_23!$C$7:$C$4518,Raw_Data_OS_23!$G$7:$G$4518,0)=G2603),"A",IF(_xlfn.XLOOKUP(C2603,Raw_Data_Paid_23!$C$4:$C$2114,Raw_Data_Paid_23!$C$4:$C$2114,"B1")="B1","B1","B2")),IF(_xlfn.XLOOKUP(C2603,Raw_Data_Paid_23!$C$4:$C$2114,Raw_Data_Paid_23!$C$4:$C$2114,"C1")="C1","C1","C2"))</f>
        <v>A</v>
      </c>
      <c r="P2603" t="str">
        <f t="shared" si="90"/>
        <v>2006AMotor Commercial</v>
      </c>
    </row>
    <row r="2604" spans="3:16" x14ac:dyDescent="0.35">
      <c r="C2604" s="6" t="s">
        <v>2848</v>
      </c>
      <c r="D2604" s="7" t="s">
        <v>5739</v>
      </c>
      <c r="E2604" s="7" t="s">
        <v>5740</v>
      </c>
      <c r="F2604" s="8" t="s">
        <v>3908</v>
      </c>
      <c r="G2604" s="9">
        <v>298596.49119999999</v>
      </c>
      <c r="H2604" s="10">
        <v>2006</v>
      </c>
      <c r="I2604" s="10">
        <v>2006</v>
      </c>
      <c r="J2604" s="11" t="s">
        <v>2199</v>
      </c>
      <c r="K2604" s="12">
        <v>298596.49119999999</v>
      </c>
      <c r="L2604" s="12">
        <v>1</v>
      </c>
      <c r="M2604" s="33" t="str">
        <f>IF(_xlfn.XLOOKUP(C2604,Raw_Data_OS_23!$C$7:$C$4518,Raw_Data_OS_23!$G$7:$G$4518,"Paid/ Closed")="Paid/ Closed","Paid/ Closed", "Still_Outstanding")</f>
        <v>Still_Outstanding</v>
      </c>
      <c r="N2604" s="33">
        <f>IF(_xlfn.XLOOKUP(C2604,Raw_Data_Paid_23!$C$4:$C$2114,Raw_Data_Paid_23!$C$4:$C$2114,1)= 1,1,0)</f>
        <v>1</v>
      </c>
      <c r="O2604" t="str">
        <f>IF(M2604=$W$7,IF(AND(N2604,_xlfn.XLOOKUP(C2604,Raw_Data_OS_23!$C$7:$C$4518,Raw_Data_OS_23!$G$7:$G$4518,0)=G2604),"A",IF(_xlfn.XLOOKUP(C2604,Raw_Data_Paid_23!$C$4:$C$2114,Raw_Data_Paid_23!$C$4:$C$2114,"B1")="B1","B1","B2")),IF(_xlfn.XLOOKUP(C2604,Raw_Data_Paid_23!$C$4:$C$2114,Raw_Data_Paid_23!$C$4:$C$2114,"C1")="C1","C1","C2"))</f>
        <v>B1</v>
      </c>
      <c r="P2604" t="str">
        <f t="shared" si="90"/>
        <v>2006B1Motor Commercial</v>
      </c>
    </row>
    <row r="2605" spans="3:16" x14ac:dyDescent="0.35">
      <c r="C2605" s="6" t="s">
        <v>2849</v>
      </c>
      <c r="D2605" s="7" t="s">
        <v>5741</v>
      </c>
      <c r="E2605" s="7" t="s">
        <v>5737</v>
      </c>
      <c r="F2605" s="8" t="s">
        <v>3908</v>
      </c>
      <c r="G2605" s="9">
        <v>520554.64117999998</v>
      </c>
      <c r="H2605" s="10">
        <v>2006</v>
      </c>
      <c r="I2605" s="10">
        <v>2006</v>
      </c>
      <c r="J2605" s="11" t="s">
        <v>2199</v>
      </c>
      <c r="K2605" s="12">
        <v>520554.64117999998</v>
      </c>
      <c r="L2605" s="12">
        <v>1</v>
      </c>
      <c r="M2605" s="33" t="str">
        <f>IF(_xlfn.XLOOKUP(C2605,Raw_Data_OS_23!$C$7:$C$4518,Raw_Data_OS_23!$G$7:$G$4518,"Paid/ Closed")="Paid/ Closed","Paid/ Closed", "Still_Outstanding")</f>
        <v>Still_Outstanding</v>
      </c>
      <c r="N2605" s="33">
        <f>IF(_xlfn.XLOOKUP(C2605,Raw_Data_Paid_23!$C$4:$C$2114,Raw_Data_Paid_23!$C$4:$C$2114,1)= 1,1,0)</f>
        <v>1</v>
      </c>
      <c r="O2605" t="str">
        <f>IF(M2605=$W$7,IF(AND(N2605,_xlfn.XLOOKUP(C2605,Raw_Data_OS_23!$C$7:$C$4518,Raw_Data_OS_23!$G$7:$G$4518,0)=G2605),"A",IF(_xlfn.XLOOKUP(C2605,Raw_Data_Paid_23!$C$4:$C$2114,Raw_Data_Paid_23!$C$4:$C$2114,"B1")="B1","B1","B2")),IF(_xlfn.XLOOKUP(C2605,Raw_Data_Paid_23!$C$4:$C$2114,Raw_Data_Paid_23!$C$4:$C$2114,"C1")="C1","C1","C2"))</f>
        <v>B1</v>
      </c>
      <c r="P2605" t="str">
        <f t="shared" si="90"/>
        <v>2006B1Motor Commercial</v>
      </c>
    </row>
    <row r="2606" spans="3:16" x14ac:dyDescent="0.35">
      <c r="C2606" s="6" t="s">
        <v>2850</v>
      </c>
      <c r="D2606" s="7" t="s">
        <v>5742</v>
      </c>
      <c r="E2606" s="7" t="s">
        <v>5742</v>
      </c>
      <c r="F2606" s="8" t="s">
        <v>3910</v>
      </c>
      <c r="G2606" s="9">
        <v>294712.78950000001</v>
      </c>
      <c r="H2606" s="10">
        <v>2006</v>
      </c>
      <c r="I2606" s="10">
        <v>2006</v>
      </c>
      <c r="J2606" s="11" t="s">
        <v>2199</v>
      </c>
      <c r="K2606" s="12">
        <v>294712.78950000001</v>
      </c>
      <c r="L2606" s="12">
        <v>1</v>
      </c>
      <c r="M2606" s="33" t="str">
        <f>IF(_xlfn.XLOOKUP(C2606,Raw_Data_OS_23!$C$7:$C$4518,Raw_Data_OS_23!$G$7:$G$4518,"Paid/ Closed")="Paid/ Closed","Paid/ Closed", "Still_Outstanding")</f>
        <v>Still_Outstanding</v>
      </c>
      <c r="N2606" s="33">
        <f>IF(_xlfn.XLOOKUP(C2606,Raw_Data_Paid_23!$C$4:$C$2114,Raw_Data_Paid_23!$C$4:$C$2114,1)= 1,1,0)</f>
        <v>1</v>
      </c>
      <c r="O2606" t="str">
        <f>IF(M2606=$W$7,IF(AND(N2606,_xlfn.XLOOKUP(C2606,Raw_Data_OS_23!$C$7:$C$4518,Raw_Data_OS_23!$G$7:$G$4518,0)=G2606),"A",IF(_xlfn.XLOOKUP(C2606,Raw_Data_Paid_23!$C$4:$C$2114,Raw_Data_Paid_23!$C$4:$C$2114,"B1")="B1","B1","B2")),IF(_xlfn.XLOOKUP(C2606,Raw_Data_Paid_23!$C$4:$C$2114,Raw_Data_Paid_23!$C$4:$C$2114,"C1")="C1","C1","C2"))</f>
        <v>A</v>
      </c>
      <c r="P2606" t="str">
        <f t="shared" si="90"/>
        <v>2006AMotor Private</v>
      </c>
    </row>
    <row r="2607" spans="3:16" x14ac:dyDescent="0.35">
      <c r="C2607" s="6" t="s">
        <v>2383</v>
      </c>
      <c r="D2607" s="7" t="s">
        <v>5407</v>
      </c>
      <c r="E2607" s="7" t="s">
        <v>5743</v>
      </c>
      <c r="F2607" s="8" t="s">
        <v>3910</v>
      </c>
      <c r="G2607" s="9">
        <v>4500</v>
      </c>
      <c r="H2607" s="10">
        <v>2021</v>
      </c>
      <c r="I2607" s="10">
        <v>2021</v>
      </c>
      <c r="J2607" s="11" t="s">
        <v>21</v>
      </c>
      <c r="K2607" s="12">
        <v>4500</v>
      </c>
      <c r="L2607" s="12">
        <v>1</v>
      </c>
      <c r="M2607" s="33" t="str">
        <f>IF(_xlfn.XLOOKUP(C2607,Raw_Data_OS_23!$C$7:$C$4518,Raw_Data_OS_23!$G$7:$G$4518,"Paid/ Closed")="Paid/ Closed","Paid/ Closed", "Still_Outstanding")</f>
        <v>Paid/ Closed</v>
      </c>
      <c r="N2607" s="33">
        <f>IF(_xlfn.XLOOKUP(C2607,Raw_Data_Paid_23!$C$4:$C$2114,Raw_Data_Paid_23!$C$4:$C$2114,1)= 1,1,0)</f>
        <v>1</v>
      </c>
      <c r="O2607" t="str">
        <f>IF(M2607=$W$7,IF(AND(N2607,_xlfn.XLOOKUP(C2607,Raw_Data_OS_23!$C$7:$C$4518,Raw_Data_OS_23!$G$7:$G$4518,0)=G2607),"A",IF(_xlfn.XLOOKUP(C2607,Raw_Data_Paid_23!$C$4:$C$2114,Raw_Data_Paid_23!$C$4:$C$2114,"B1")="B1","B1","B2")),IF(_xlfn.XLOOKUP(C2607,Raw_Data_Paid_23!$C$4:$C$2114,Raw_Data_Paid_23!$C$4:$C$2114,"C1")="C1","C1","C2"))</f>
        <v>C1</v>
      </c>
      <c r="P2607" t="str">
        <f t="shared" si="90"/>
        <v>2021C1Motor Private</v>
      </c>
    </row>
    <row r="2608" spans="3:16" x14ac:dyDescent="0.35">
      <c r="C2608" s="6" t="s">
        <v>5744</v>
      </c>
      <c r="D2608" s="7" t="s">
        <v>5433</v>
      </c>
      <c r="E2608" s="7" t="s">
        <v>5743</v>
      </c>
      <c r="F2608" s="8" t="s">
        <v>3908</v>
      </c>
      <c r="G2608" s="9">
        <v>24000</v>
      </c>
      <c r="H2608" s="10">
        <v>2021</v>
      </c>
      <c r="I2608" s="10">
        <v>2021</v>
      </c>
      <c r="J2608" s="11" t="s">
        <v>2250</v>
      </c>
      <c r="K2608" s="12">
        <v>24000</v>
      </c>
      <c r="L2608" s="12">
        <v>1</v>
      </c>
      <c r="M2608" s="33" t="str">
        <f>IF(_xlfn.XLOOKUP(C2608,Raw_Data_OS_23!$C$7:$C$4518,Raw_Data_OS_23!$G$7:$G$4518,"Paid/ Closed")="Paid/ Closed","Paid/ Closed", "Still_Outstanding")</f>
        <v>Still_Outstanding</v>
      </c>
      <c r="N2608" s="33">
        <f>IF(_xlfn.XLOOKUP(C2608,Raw_Data_Paid_23!$C$4:$C$2114,Raw_Data_Paid_23!$C$4:$C$2114,1)= 1,1,0)</f>
        <v>1</v>
      </c>
      <c r="O2608" t="str">
        <f>IF(M2608=$W$7,IF(AND(N2608,_xlfn.XLOOKUP(C2608,Raw_Data_OS_23!$C$7:$C$4518,Raw_Data_OS_23!$G$7:$G$4518,0)=G2608),"A",IF(_xlfn.XLOOKUP(C2608,Raw_Data_Paid_23!$C$4:$C$2114,Raw_Data_Paid_23!$C$4:$C$2114,"B1")="B1","B1","B2")),IF(_xlfn.XLOOKUP(C2608,Raw_Data_Paid_23!$C$4:$C$2114,Raw_Data_Paid_23!$C$4:$C$2114,"C1")="C1","C1","C2"))</f>
        <v>B1</v>
      </c>
      <c r="P2608" t="str">
        <f t="shared" si="90"/>
        <v>2021B1Motor Commercial</v>
      </c>
    </row>
    <row r="2609" spans="3:16" x14ac:dyDescent="0.35">
      <c r="C2609" s="6" t="s">
        <v>2384</v>
      </c>
      <c r="D2609" s="7" t="s">
        <v>5421</v>
      </c>
      <c r="E2609" s="7" t="s">
        <v>5428</v>
      </c>
      <c r="F2609" s="8" t="s">
        <v>3908</v>
      </c>
      <c r="G2609" s="9">
        <v>172500</v>
      </c>
      <c r="H2609" s="10">
        <v>2021</v>
      </c>
      <c r="I2609" s="10">
        <v>2021</v>
      </c>
      <c r="J2609" s="11" t="s">
        <v>2250</v>
      </c>
      <c r="K2609" s="12">
        <v>172500</v>
      </c>
      <c r="L2609" s="12">
        <v>1</v>
      </c>
      <c r="M2609" s="33" t="str">
        <f>IF(_xlfn.XLOOKUP(C2609,Raw_Data_OS_23!$C$7:$C$4518,Raw_Data_OS_23!$G$7:$G$4518,"Paid/ Closed")="Paid/ Closed","Paid/ Closed", "Still_Outstanding")</f>
        <v>Still_Outstanding</v>
      </c>
      <c r="N2609" s="33">
        <f>IF(_xlfn.XLOOKUP(C2609,Raw_Data_Paid_23!$C$4:$C$2114,Raw_Data_Paid_23!$C$4:$C$2114,1)= 1,1,0)</f>
        <v>1</v>
      </c>
      <c r="O2609" t="str">
        <f>IF(M2609=$W$7,IF(AND(N2609,_xlfn.XLOOKUP(C2609,Raw_Data_OS_23!$C$7:$C$4518,Raw_Data_OS_23!$G$7:$G$4518,0)=G2609),"A",IF(_xlfn.XLOOKUP(C2609,Raw_Data_Paid_23!$C$4:$C$2114,Raw_Data_Paid_23!$C$4:$C$2114,"B1")="B1","B1","B2")),IF(_xlfn.XLOOKUP(C2609,Raw_Data_Paid_23!$C$4:$C$2114,Raw_Data_Paid_23!$C$4:$C$2114,"C1")="C1","C1","C2"))</f>
        <v>A</v>
      </c>
      <c r="P2609" t="str">
        <f t="shared" si="90"/>
        <v>2021AMotor Commercial</v>
      </c>
    </row>
    <row r="2610" spans="3:16" x14ac:dyDescent="0.35">
      <c r="C2610" s="6" t="s">
        <v>2851</v>
      </c>
      <c r="D2610" s="7" t="s">
        <v>5422</v>
      </c>
      <c r="E2610" s="7" t="s">
        <v>5745</v>
      </c>
      <c r="F2610" s="8" t="s">
        <v>3908</v>
      </c>
      <c r="G2610" s="9">
        <v>600000</v>
      </c>
      <c r="H2610" s="10">
        <v>2021</v>
      </c>
      <c r="I2610" s="10">
        <v>2021</v>
      </c>
      <c r="J2610" s="11" t="s">
        <v>2250</v>
      </c>
      <c r="K2610" s="12">
        <v>600000</v>
      </c>
      <c r="L2610" s="12">
        <v>1</v>
      </c>
      <c r="M2610" s="33" t="str">
        <f>IF(_xlfn.XLOOKUP(C2610,Raw_Data_OS_23!$C$7:$C$4518,Raw_Data_OS_23!$G$7:$G$4518,"Paid/ Closed")="Paid/ Closed","Paid/ Closed", "Still_Outstanding")</f>
        <v>Still_Outstanding</v>
      </c>
      <c r="N2610" s="33">
        <f>IF(_xlfn.XLOOKUP(C2610,Raw_Data_Paid_23!$C$4:$C$2114,Raw_Data_Paid_23!$C$4:$C$2114,1)= 1,1,0)</f>
        <v>1</v>
      </c>
      <c r="O2610" t="str">
        <f>IF(M2610=$W$7,IF(AND(N2610,_xlfn.XLOOKUP(C2610,Raw_Data_OS_23!$C$7:$C$4518,Raw_Data_OS_23!$G$7:$G$4518,0)=G2610),"A",IF(_xlfn.XLOOKUP(C2610,Raw_Data_Paid_23!$C$4:$C$2114,Raw_Data_Paid_23!$C$4:$C$2114,"B1")="B1","B1","B2")),IF(_xlfn.XLOOKUP(C2610,Raw_Data_Paid_23!$C$4:$C$2114,Raw_Data_Paid_23!$C$4:$C$2114,"C1")="C1","C1","C2"))</f>
        <v>A</v>
      </c>
      <c r="P2610" t="str">
        <f t="shared" si="90"/>
        <v>2021AMotor Commercial</v>
      </c>
    </row>
    <row r="2611" spans="3:16" x14ac:dyDescent="0.35">
      <c r="C2611" s="6" t="s">
        <v>2852</v>
      </c>
      <c r="D2611" s="7" t="s">
        <v>5428</v>
      </c>
      <c r="E2611" s="7" t="s">
        <v>5745</v>
      </c>
      <c r="F2611" s="8" t="s">
        <v>3908</v>
      </c>
      <c r="G2611" s="9">
        <v>100000</v>
      </c>
      <c r="H2611" s="10">
        <v>2021</v>
      </c>
      <c r="I2611" s="10">
        <v>2021</v>
      </c>
      <c r="J2611" s="11" t="s">
        <v>2250</v>
      </c>
      <c r="K2611" s="12">
        <v>100000</v>
      </c>
      <c r="L2611" s="12">
        <v>1</v>
      </c>
      <c r="M2611" s="33" t="str">
        <f>IF(_xlfn.XLOOKUP(C2611,Raw_Data_OS_23!$C$7:$C$4518,Raw_Data_OS_23!$G$7:$G$4518,"Paid/ Closed")="Paid/ Closed","Paid/ Closed", "Still_Outstanding")</f>
        <v>Still_Outstanding</v>
      </c>
      <c r="N2611" s="33">
        <f>IF(_xlfn.XLOOKUP(C2611,Raw_Data_Paid_23!$C$4:$C$2114,Raw_Data_Paid_23!$C$4:$C$2114,1)= 1,1,0)</f>
        <v>1</v>
      </c>
      <c r="O2611" t="str">
        <f>IF(M2611=$W$7,IF(AND(N2611,_xlfn.XLOOKUP(C2611,Raw_Data_OS_23!$C$7:$C$4518,Raw_Data_OS_23!$G$7:$G$4518,0)=G2611),"A",IF(_xlfn.XLOOKUP(C2611,Raw_Data_Paid_23!$C$4:$C$2114,Raw_Data_Paid_23!$C$4:$C$2114,"B1")="B1","B1","B2")),IF(_xlfn.XLOOKUP(C2611,Raw_Data_Paid_23!$C$4:$C$2114,Raw_Data_Paid_23!$C$4:$C$2114,"C1")="C1","C1","C2"))</f>
        <v>B1</v>
      </c>
      <c r="P2611" t="str">
        <f t="shared" si="90"/>
        <v>2021B1Motor Commercial</v>
      </c>
    </row>
    <row r="2612" spans="3:16" x14ac:dyDescent="0.35">
      <c r="C2612" s="6" t="s">
        <v>2385</v>
      </c>
      <c r="D2612" s="7" t="s">
        <v>5404</v>
      </c>
      <c r="E2612" s="7" t="s">
        <v>5410</v>
      </c>
      <c r="F2612" s="8" t="s">
        <v>3910</v>
      </c>
      <c r="G2612" s="9">
        <v>16</v>
      </c>
      <c r="H2612" s="10">
        <v>2021</v>
      </c>
      <c r="I2612" s="10">
        <v>2021</v>
      </c>
      <c r="J2612" s="11" t="s">
        <v>21</v>
      </c>
      <c r="K2612" s="12">
        <v>16</v>
      </c>
      <c r="L2612" s="12">
        <v>1</v>
      </c>
      <c r="M2612" s="33" t="str">
        <f>IF(_xlfn.XLOOKUP(C2612,Raw_Data_OS_23!$C$7:$C$4518,Raw_Data_OS_23!$G$7:$G$4518,"Paid/ Closed")="Paid/ Closed","Paid/ Closed", "Still_Outstanding")</f>
        <v>Paid/ Closed</v>
      </c>
      <c r="N2612" s="33">
        <f>IF(_xlfn.XLOOKUP(C2612,Raw_Data_Paid_23!$C$4:$C$2114,Raw_Data_Paid_23!$C$4:$C$2114,1)= 1,1,0)</f>
        <v>1</v>
      </c>
      <c r="O2612" t="str">
        <f>IF(M2612=$W$7,IF(AND(N2612,_xlfn.XLOOKUP(C2612,Raw_Data_OS_23!$C$7:$C$4518,Raw_Data_OS_23!$G$7:$G$4518,0)=G2612),"A",IF(_xlfn.XLOOKUP(C2612,Raw_Data_Paid_23!$C$4:$C$2114,Raw_Data_Paid_23!$C$4:$C$2114,"B1")="B1","B1","B2")),IF(_xlfn.XLOOKUP(C2612,Raw_Data_Paid_23!$C$4:$C$2114,Raw_Data_Paid_23!$C$4:$C$2114,"C1")="C1","C1","C2"))</f>
        <v>C1</v>
      </c>
      <c r="P2612" t="str">
        <f t="shared" si="90"/>
        <v>2021C1Motor Private</v>
      </c>
    </row>
    <row r="2613" spans="3:16" x14ac:dyDescent="0.35">
      <c r="C2613" s="6" t="s">
        <v>2853</v>
      </c>
      <c r="D2613" s="7" t="s">
        <v>5316</v>
      </c>
      <c r="E2613" s="7" t="s">
        <v>5745</v>
      </c>
      <c r="F2613" s="8" t="s">
        <v>3910</v>
      </c>
      <c r="G2613" s="9">
        <v>68250</v>
      </c>
      <c r="H2613" s="10">
        <v>2021</v>
      </c>
      <c r="I2613" s="10">
        <v>2021</v>
      </c>
      <c r="J2613" s="11" t="s">
        <v>21</v>
      </c>
      <c r="K2613" s="12">
        <v>68250</v>
      </c>
      <c r="L2613" s="12">
        <v>1</v>
      </c>
      <c r="M2613" s="33" t="str">
        <f>IF(_xlfn.XLOOKUP(C2613,Raw_Data_OS_23!$C$7:$C$4518,Raw_Data_OS_23!$G$7:$G$4518,"Paid/ Closed")="Paid/ Closed","Paid/ Closed", "Still_Outstanding")</f>
        <v>Paid/ Closed</v>
      </c>
      <c r="N2613" s="33">
        <f>IF(_xlfn.XLOOKUP(C2613,Raw_Data_Paid_23!$C$4:$C$2114,Raw_Data_Paid_23!$C$4:$C$2114,1)= 1,1,0)</f>
        <v>1</v>
      </c>
      <c r="O2613" t="str">
        <f>IF(M2613=$W$7,IF(AND(N2613,_xlfn.XLOOKUP(C2613,Raw_Data_OS_23!$C$7:$C$4518,Raw_Data_OS_23!$G$7:$G$4518,0)=G2613),"A",IF(_xlfn.XLOOKUP(C2613,Raw_Data_Paid_23!$C$4:$C$2114,Raw_Data_Paid_23!$C$4:$C$2114,"B1")="B1","B1","B2")),IF(_xlfn.XLOOKUP(C2613,Raw_Data_Paid_23!$C$4:$C$2114,Raw_Data_Paid_23!$C$4:$C$2114,"C1")="C1","C1","C2"))</f>
        <v>C1</v>
      </c>
      <c r="P2613" t="str">
        <f t="shared" si="90"/>
        <v>2021C1Motor Private</v>
      </c>
    </row>
    <row r="2614" spans="3:16" x14ac:dyDescent="0.35">
      <c r="C2614" s="6" t="s">
        <v>2854</v>
      </c>
      <c r="D2614" s="7" t="s">
        <v>5421</v>
      </c>
      <c r="E2614" s="7" t="s">
        <v>5743</v>
      </c>
      <c r="F2614" s="8" t="s">
        <v>3910</v>
      </c>
      <c r="G2614" s="9">
        <v>1910</v>
      </c>
      <c r="H2614" s="10">
        <v>2021</v>
      </c>
      <c r="I2614" s="10">
        <v>2021</v>
      </c>
      <c r="J2614" s="11" t="s">
        <v>2250</v>
      </c>
      <c r="K2614" s="12">
        <v>1910</v>
      </c>
      <c r="L2614" s="12">
        <v>1</v>
      </c>
      <c r="M2614" s="33" t="str">
        <f>IF(_xlfn.XLOOKUP(C2614,Raw_Data_OS_23!$C$7:$C$4518,Raw_Data_OS_23!$G$7:$G$4518,"Paid/ Closed")="Paid/ Closed","Paid/ Closed", "Still_Outstanding")</f>
        <v>Paid/ Closed</v>
      </c>
      <c r="N2614" s="33">
        <f>IF(_xlfn.XLOOKUP(C2614,Raw_Data_Paid_23!$C$4:$C$2114,Raw_Data_Paid_23!$C$4:$C$2114,1)= 1,1,0)</f>
        <v>1</v>
      </c>
      <c r="O2614" t="str">
        <f>IF(M2614=$W$7,IF(AND(N2614,_xlfn.XLOOKUP(C2614,Raw_Data_OS_23!$C$7:$C$4518,Raw_Data_OS_23!$G$7:$G$4518,0)=G2614),"A",IF(_xlfn.XLOOKUP(C2614,Raw_Data_Paid_23!$C$4:$C$2114,Raw_Data_Paid_23!$C$4:$C$2114,"B1")="B1","B1","B2")),IF(_xlfn.XLOOKUP(C2614,Raw_Data_Paid_23!$C$4:$C$2114,Raw_Data_Paid_23!$C$4:$C$2114,"C1")="C1","C1","C2"))</f>
        <v>C1</v>
      </c>
      <c r="P2614" t="str">
        <f t="shared" si="90"/>
        <v>2021C1Motor Private</v>
      </c>
    </row>
    <row r="2615" spans="3:16" x14ac:dyDescent="0.35">
      <c r="C2615" s="6" t="s">
        <v>2855</v>
      </c>
      <c r="D2615" s="7" t="s">
        <v>5324</v>
      </c>
      <c r="E2615" s="7" t="s">
        <v>5743</v>
      </c>
      <c r="F2615" s="8" t="s">
        <v>3908</v>
      </c>
      <c r="G2615" s="9">
        <v>11000</v>
      </c>
      <c r="H2615" s="10">
        <v>2021</v>
      </c>
      <c r="I2615" s="10">
        <v>2021</v>
      </c>
      <c r="J2615" s="11" t="s">
        <v>21</v>
      </c>
      <c r="K2615" s="12">
        <v>11000</v>
      </c>
      <c r="L2615" s="12">
        <v>1</v>
      </c>
      <c r="M2615" s="33" t="str">
        <f>IF(_xlfn.XLOOKUP(C2615,Raw_Data_OS_23!$C$7:$C$4518,Raw_Data_OS_23!$G$7:$G$4518,"Paid/ Closed")="Paid/ Closed","Paid/ Closed", "Still_Outstanding")</f>
        <v>Paid/ Closed</v>
      </c>
      <c r="N2615" s="33">
        <f>IF(_xlfn.XLOOKUP(C2615,Raw_Data_Paid_23!$C$4:$C$2114,Raw_Data_Paid_23!$C$4:$C$2114,1)= 1,1,0)</f>
        <v>0</v>
      </c>
      <c r="O2615" t="str">
        <f>IF(M2615=$W$7,IF(AND(N2615,_xlfn.XLOOKUP(C2615,Raw_Data_OS_23!$C$7:$C$4518,Raw_Data_OS_23!$G$7:$G$4518,0)=G2615),"A",IF(_xlfn.XLOOKUP(C2615,Raw_Data_Paid_23!$C$4:$C$2114,Raw_Data_Paid_23!$C$4:$C$2114,"B1")="B1","B1","B2")),IF(_xlfn.XLOOKUP(C2615,Raw_Data_Paid_23!$C$4:$C$2114,Raw_Data_Paid_23!$C$4:$C$2114,"C1")="C1","C1","C2"))</f>
        <v>C2</v>
      </c>
      <c r="P2615" t="str">
        <f t="shared" si="90"/>
        <v>2021C2Motor Commercial</v>
      </c>
    </row>
    <row r="2616" spans="3:16" x14ac:dyDescent="0.35">
      <c r="C2616" s="6" t="s">
        <v>2856</v>
      </c>
      <c r="D2616" s="7" t="s">
        <v>5426</v>
      </c>
      <c r="E2616" s="7" t="s">
        <v>5746</v>
      </c>
      <c r="F2616" s="8" t="s">
        <v>3908</v>
      </c>
      <c r="G2616" s="9">
        <v>44000</v>
      </c>
      <c r="H2616" s="10">
        <v>2021</v>
      </c>
      <c r="I2616" s="10">
        <v>2021</v>
      </c>
      <c r="J2616" s="11" t="s">
        <v>2250</v>
      </c>
      <c r="K2616" s="12">
        <v>44000</v>
      </c>
      <c r="L2616" s="12">
        <v>1</v>
      </c>
      <c r="M2616" s="33" t="str">
        <f>IF(_xlfn.XLOOKUP(C2616,Raw_Data_OS_23!$C$7:$C$4518,Raw_Data_OS_23!$G$7:$G$4518,"Paid/ Closed")="Paid/ Closed","Paid/ Closed", "Still_Outstanding")</f>
        <v>Still_Outstanding</v>
      </c>
      <c r="N2616" s="33">
        <f>IF(_xlfn.XLOOKUP(C2616,Raw_Data_Paid_23!$C$4:$C$2114,Raw_Data_Paid_23!$C$4:$C$2114,1)= 1,1,0)</f>
        <v>0</v>
      </c>
      <c r="O2616" t="str">
        <f>IF(M2616=$W$7,IF(AND(N2616,_xlfn.XLOOKUP(C2616,Raw_Data_OS_23!$C$7:$C$4518,Raw_Data_OS_23!$G$7:$G$4518,0)=G2616),"A",IF(_xlfn.XLOOKUP(C2616,Raw_Data_Paid_23!$C$4:$C$2114,Raw_Data_Paid_23!$C$4:$C$2114,"B1")="B1","B1","B2")),IF(_xlfn.XLOOKUP(C2616,Raw_Data_Paid_23!$C$4:$C$2114,Raw_Data_Paid_23!$C$4:$C$2114,"C1")="C1","C1","C2"))</f>
        <v>B2</v>
      </c>
      <c r="P2616" t="str">
        <f t="shared" si="90"/>
        <v>2021B2Motor Commercial</v>
      </c>
    </row>
    <row r="2617" spans="3:16" x14ac:dyDescent="0.35">
      <c r="C2617" s="6" t="s">
        <v>2386</v>
      </c>
      <c r="D2617" s="7" t="s">
        <v>5427</v>
      </c>
      <c r="E2617" s="7" t="s">
        <v>5746</v>
      </c>
      <c r="F2617" s="8" t="s">
        <v>3910</v>
      </c>
      <c r="G2617" s="9">
        <v>259348.5294</v>
      </c>
      <c r="H2617" s="10">
        <v>2021</v>
      </c>
      <c r="I2617" s="10">
        <v>2021</v>
      </c>
      <c r="J2617" s="11" t="s">
        <v>2250</v>
      </c>
      <c r="K2617" s="12">
        <v>259348.5294</v>
      </c>
      <c r="L2617" s="12">
        <v>1</v>
      </c>
      <c r="M2617" s="33" t="str">
        <f>IF(_xlfn.XLOOKUP(C2617,Raw_Data_OS_23!$C$7:$C$4518,Raw_Data_OS_23!$G$7:$G$4518,"Paid/ Closed")="Paid/ Closed","Paid/ Closed", "Still_Outstanding")</f>
        <v>Still_Outstanding</v>
      </c>
      <c r="N2617" s="33">
        <f>IF(_xlfn.XLOOKUP(C2617,Raw_Data_Paid_23!$C$4:$C$2114,Raw_Data_Paid_23!$C$4:$C$2114,1)= 1,1,0)</f>
        <v>1</v>
      </c>
      <c r="O2617" t="str">
        <f>IF(M2617=$W$7,IF(AND(N2617,_xlfn.XLOOKUP(C2617,Raw_Data_OS_23!$C$7:$C$4518,Raw_Data_OS_23!$G$7:$G$4518,0)=G2617),"A",IF(_xlfn.XLOOKUP(C2617,Raw_Data_Paid_23!$C$4:$C$2114,Raw_Data_Paid_23!$C$4:$C$2114,"B1")="B1","B1","B2")),IF(_xlfn.XLOOKUP(C2617,Raw_Data_Paid_23!$C$4:$C$2114,Raw_Data_Paid_23!$C$4:$C$2114,"C1")="C1","C1","C2"))</f>
        <v>B1</v>
      </c>
      <c r="P2617" t="str">
        <f t="shared" si="90"/>
        <v>2021B1Motor Private</v>
      </c>
    </row>
    <row r="2618" spans="3:16" x14ac:dyDescent="0.35">
      <c r="C2618" s="6" t="s">
        <v>2857</v>
      </c>
      <c r="D2618" s="7" t="s">
        <v>5404</v>
      </c>
      <c r="E2618" s="7" t="s">
        <v>5421</v>
      </c>
      <c r="F2618" s="8" t="s">
        <v>3910</v>
      </c>
      <c r="G2618" s="9">
        <v>18000</v>
      </c>
      <c r="H2618" s="10">
        <v>2021</v>
      </c>
      <c r="I2618" s="10">
        <v>2021</v>
      </c>
      <c r="J2618" s="11" t="s">
        <v>21</v>
      </c>
      <c r="K2618" s="12">
        <v>18000</v>
      </c>
      <c r="L2618" s="12">
        <v>1</v>
      </c>
      <c r="M2618" s="33" t="str">
        <f>IF(_xlfn.XLOOKUP(C2618,Raw_Data_OS_23!$C$7:$C$4518,Raw_Data_OS_23!$G$7:$G$4518,"Paid/ Closed")="Paid/ Closed","Paid/ Closed", "Still_Outstanding")</f>
        <v>Still_Outstanding</v>
      </c>
      <c r="N2618" s="33">
        <f>IF(_xlfn.XLOOKUP(C2618,Raw_Data_Paid_23!$C$4:$C$2114,Raw_Data_Paid_23!$C$4:$C$2114,1)= 1,1,0)</f>
        <v>1</v>
      </c>
      <c r="O2618" t="str">
        <f>IF(M2618=$W$7,IF(AND(N2618,_xlfn.XLOOKUP(C2618,Raw_Data_OS_23!$C$7:$C$4518,Raw_Data_OS_23!$G$7:$G$4518,0)=G2618),"A",IF(_xlfn.XLOOKUP(C2618,Raw_Data_Paid_23!$C$4:$C$2114,Raw_Data_Paid_23!$C$4:$C$2114,"B1")="B1","B1","B2")),IF(_xlfn.XLOOKUP(C2618,Raw_Data_Paid_23!$C$4:$C$2114,Raw_Data_Paid_23!$C$4:$C$2114,"C1")="C1","C1","C2"))</f>
        <v>A</v>
      </c>
      <c r="P2618" t="str">
        <f t="shared" si="90"/>
        <v>2021AMotor Private</v>
      </c>
    </row>
    <row r="2619" spans="3:16" x14ac:dyDescent="0.35">
      <c r="C2619" s="6" t="s">
        <v>5747</v>
      </c>
      <c r="D2619" s="7" t="s">
        <v>4113</v>
      </c>
      <c r="E2619" s="7" t="s">
        <v>5432</v>
      </c>
      <c r="F2619" s="8" t="s">
        <v>3910</v>
      </c>
      <c r="G2619" s="9">
        <v>1.7905676941154999E-12</v>
      </c>
      <c r="H2619" s="10">
        <v>2020</v>
      </c>
      <c r="I2619" s="10">
        <v>2021</v>
      </c>
      <c r="J2619" s="11" t="s">
        <v>11</v>
      </c>
      <c r="K2619" s="12">
        <v>1.7905676941154999E-12</v>
      </c>
      <c r="L2619" s="12">
        <v>1</v>
      </c>
      <c r="M2619" s="33" t="str">
        <f>IF(_xlfn.XLOOKUP(C2619,Raw_Data_OS_23!$C$7:$C$4518,Raw_Data_OS_23!$G$7:$G$4518,"Paid/ Closed")="Paid/ Closed","Paid/ Closed", "Still_Outstanding")</f>
        <v>Still_Outstanding</v>
      </c>
      <c r="N2619" s="33">
        <f>IF(_xlfn.XLOOKUP(C2619,Raw_Data_Paid_23!$C$4:$C$2114,Raw_Data_Paid_23!$C$4:$C$2114,1)= 1,1,0)</f>
        <v>1</v>
      </c>
      <c r="O2619" t="str">
        <f>IF(M2619=$W$7,IF(AND(N2619,_xlfn.XLOOKUP(C2619,Raw_Data_OS_23!$C$7:$C$4518,Raw_Data_OS_23!$G$7:$G$4518,0)=G2619),"A",IF(_xlfn.XLOOKUP(C2619,Raw_Data_Paid_23!$C$4:$C$2114,Raw_Data_Paid_23!$C$4:$C$2114,"B1")="B1","B1","B2")),IF(_xlfn.XLOOKUP(C2619,Raw_Data_Paid_23!$C$4:$C$2114,Raw_Data_Paid_23!$C$4:$C$2114,"C1")="C1","C1","C2"))</f>
        <v>A</v>
      </c>
      <c r="P2619" t="str">
        <f t="shared" si="90"/>
        <v>2020AMotor Private</v>
      </c>
    </row>
    <row r="2620" spans="3:16" x14ac:dyDescent="0.35">
      <c r="C2620" s="6" t="s">
        <v>2859</v>
      </c>
      <c r="D2620" s="7" t="s">
        <v>5419</v>
      </c>
      <c r="E2620" s="7" t="s">
        <v>5746</v>
      </c>
      <c r="F2620" s="8" t="s">
        <v>3908</v>
      </c>
      <c r="G2620" s="9">
        <v>27808</v>
      </c>
      <c r="H2620" s="10">
        <v>2021</v>
      </c>
      <c r="I2620" s="10">
        <v>2021</v>
      </c>
      <c r="J2620" s="11" t="s">
        <v>2250</v>
      </c>
      <c r="K2620" s="12">
        <v>27808</v>
      </c>
      <c r="L2620" s="12">
        <v>1</v>
      </c>
      <c r="M2620" s="33" t="str">
        <f>IF(_xlfn.XLOOKUP(C2620,Raw_Data_OS_23!$C$7:$C$4518,Raw_Data_OS_23!$G$7:$G$4518,"Paid/ Closed")="Paid/ Closed","Paid/ Closed", "Still_Outstanding")</f>
        <v>Still_Outstanding</v>
      </c>
      <c r="N2620" s="33">
        <f>IF(_xlfn.XLOOKUP(C2620,Raw_Data_Paid_23!$C$4:$C$2114,Raw_Data_Paid_23!$C$4:$C$2114,1)= 1,1,0)</f>
        <v>1</v>
      </c>
      <c r="O2620" t="str">
        <f>IF(M2620=$W$7,IF(AND(N2620,_xlfn.XLOOKUP(C2620,Raw_Data_OS_23!$C$7:$C$4518,Raw_Data_OS_23!$G$7:$G$4518,0)=G2620),"A",IF(_xlfn.XLOOKUP(C2620,Raw_Data_Paid_23!$C$4:$C$2114,Raw_Data_Paid_23!$C$4:$C$2114,"B1")="B1","B1","B2")),IF(_xlfn.XLOOKUP(C2620,Raw_Data_Paid_23!$C$4:$C$2114,Raw_Data_Paid_23!$C$4:$C$2114,"C1")="C1","C1","C2"))</f>
        <v>B1</v>
      </c>
      <c r="P2620" t="str">
        <f t="shared" si="90"/>
        <v>2021B1Motor Commercial</v>
      </c>
    </row>
    <row r="2621" spans="3:16" x14ac:dyDescent="0.35">
      <c r="C2621" s="6" t="s">
        <v>2860</v>
      </c>
      <c r="D2621" s="7" t="s">
        <v>5407</v>
      </c>
      <c r="E2621" s="7" t="s">
        <v>5746</v>
      </c>
      <c r="F2621" s="8" t="s">
        <v>3910</v>
      </c>
      <c r="G2621" s="9">
        <v>51187.5</v>
      </c>
      <c r="H2621" s="10">
        <v>2021</v>
      </c>
      <c r="I2621" s="10">
        <v>2021</v>
      </c>
      <c r="J2621" s="11" t="s">
        <v>21</v>
      </c>
      <c r="K2621" s="12">
        <v>51187.5</v>
      </c>
      <c r="L2621" s="12">
        <v>1</v>
      </c>
      <c r="M2621" s="33" t="str">
        <f>IF(_xlfn.XLOOKUP(C2621,Raw_Data_OS_23!$C$7:$C$4518,Raw_Data_OS_23!$G$7:$G$4518,"Paid/ Closed")="Paid/ Closed","Paid/ Closed", "Still_Outstanding")</f>
        <v>Still_Outstanding</v>
      </c>
      <c r="N2621" s="33">
        <f>IF(_xlfn.XLOOKUP(C2621,Raw_Data_Paid_23!$C$4:$C$2114,Raw_Data_Paid_23!$C$4:$C$2114,1)= 1,1,0)</f>
        <v>0</v>
      </c>
      <c r="O2621" t="str">
        <f>IF(M2621=$W$7,IF(AND(N2621,_xlfn.XLOOKUP(C2621,Raw_Data_OS_23!$C$7:$C$4518,Raw_Data_OS_23!$G$7:$G$4518,0)=G2621),"A",IF(_xlfn.XLOOKUP(C2621,Raw_Data_Paid_23!$C$4:$C$2114,Raw_Data_Paid_23!$C$4:$C$2114,"B1")="B1","B1","B2")),IF(_xlfn.XLOOKUP(C2621,Raw_Data_Paid_23!$C$4:$C$2114,Raw_Data_Paid_23!$C$4:$C$2114,"C1")="C1","C1","C2"))</f>
        <v>B2</v>
      </c>
      <c r="P2621" t="str">
        <f t="shared" si="90"/>
        <v>2021B2Motor Private</v>
      </c>
    </row>
    <row r="2622" spans="3:16" x14ac:dyDescent="0.35">
      <c r="C2622" s="6" t="s">
        <v>2861</v>
      </c>
      <c r="D2622" s="7" t="s">
        <v>5434</v>
      </c>
      <c r="E2622" s="7" t="s">
        <v>5746</v>
      </c>
      <c r="F2622" s="8" t="s">
        <v>3910</v>
      </c>
      <c r="G2622" s="9">
        <v>2515441.1765000001</v>
      </c>
      <c r="H2622" s="10">
        <v>2021</v>
      </c>
      <c r="I2622" s="10">
        <v>2021</v>
      </c>
      <c r="J2622" s="11" t="s">
        <v>2250</v>
      </c>
      <c r="K2622" s="12">
        <v>2015441.1765000001</v>
      </c>
      <c r="L2622" s="12">
        <v>1</v>
      </c>
      <c r="M2622" s="33" t="str">
        <f>IF(_xlfn.XLOOKUP(C2622,Raw_Data_OS_23!$C$7:$C$4518,Raw_Data_OS_23!$G$7:$G$4518,"Paid/ Closed")="Paid/ Closed","Paid/ Closed", "Still_Outstanding")</f>
        <v>Still_Outstanding</v>
      </c>
      <c r="N2622" s="33">
        <f>IF(_xlfn.XLOOKUP(C2622,Raw_Data_Paid_23!$C$4:$C$2114,Raw_Data_Paid_23!$C$4:$C$2114,1)= 1,1,0)</f>
        <v>1</v>
      </c>
      <c r="O2622" t="str">
        <f>IF(M2622=$W$7,IF(AND(N2622,_xlfn.XLOOKUP(C2622,Raw_Data_OS_23!$C$7:$C$4518,Raw_Data_OS_23!$G$7:$G$4518,0)=G2622),"A",IF(_xlfn.XLOOKUP(C2622,Raw_Data_Paid_23!$C$4:$C$2114,Raw_Data_Paid_23!$C$4:$C$2114,"B1")="B1","B1","B2")),IF(_xlfn.XLOOKUP(C2622,Raw_Data_Paid_23!$C$4:$C$2114,Raw_Data_Paid_23!$C$4:$C$2114,"C1")="C1","C1","C2"))</f>
        <v>A</v>
      </c>
      <c r="P2622" t="str">
        <f t="shared" si="90"/>
        <v>2021AMotor Private</v>
      </c>
    </row>
    <row r="2623" spans="3:16" x14ac:dyDescent="0.35">
      <c r="C2623" s="6" t="s">
        <v>2862</v>
      </c>
      <c r="D2623" s="7" t="s">
        <v>5404</v>
      </c>
      <c r="E2623" s="7" t="s">
        <v>5428</v>
      </c>
      <c r="F2623" s="8" t="s">
        <v>3908</v>
      </c>
      <c r="G2623" s="9">
        <v>51187.5</v>
      </c>
      <c r="H2623" s="10">
        <v>2021</v>
      </c>
      <c r="I2623" s="10">
        <v>2021</v>
      </c>
      <c r="J2623" s="11" t="s">
        <v>21</v>
      </c>
      <c r="K2623" s="12">
        <v>51187.5</v>
      </c>
      <c r="L2623" s="12">
        <v>1</v>
      </c>
      <c r="M2623" s="33" t="str">
        <f>IF(_xlfn.XLOOKUP(C2623,Raw_Data_OS_23!$C$7:$C$4518,Raw_Data_OS_23!$G$7:$G$4518,"Paid/ Closed")="Paid/ Closed","Paid/ Closed", "Still_Outstanding")</f>
        <v>Still_Outstanding</v>
      </c>
      <c r="N2623" s="33">
        <f>IF(_xlfn.XLOOKUP(C2623,Raw_Data_Paid_23!$C$4:$C$2114,Raw_Data_Paid_23!$C$4:$C$2114,1)= 1,1,0)</f>
        <v>1</v>
      </c>
      <c r="O2623" t="str">
        <f>IF(M2623=$W$7,IF(AND(N2623,_xlfn.XLOOKUP(C2623,Raw_Data_OS_23!$C$7:$C$4518,Raw_Data_OS_23!$G$7:$G$4518,0)=G2623),"A",IF(_xlfn.XLOOKUP(C2623,Raw_Data_Paid_23!$C$4:$C$2114,Raw_Data_Paid_23!$C$4:$C$2114,"B1")="B1","B1","B2")),IF(_xlfn.XLOOKUP(C2623,Raw_Data_Paid_23!$C$4:$C$2114,Raw_Data_Paid_23!$C$4:$C$2114,"C1")="C1","C1","C2"))</f>
        <v>B1</v>
      </c>
      <c r="P2623" t="str">
        <f t="shared" si="90"/>
        <v>2021B1Motor Commercial</v>
      </c>
    </row>
    <row r="2624" spans="3:16" x14ac:dyDescent="0.35">
      <c r="C2624" s="6" t="s">
        <v>2863</v>
      </c>
      <c r="D2624" s="7" t="s">
        <v>5430</v>
      </c>
      <c r="E2624" s="7" t="s">
        <v>5746</v>
      </c>
      <c r="F2624" s="8" t="s">
        <v>3910</v>
      </c>
      <c r="G2624" s="9">
        <v>7200</v>
      </c>
      <c r="H2624" s="10">
        <v>2021</v>
      </c>
      <c r="I2624" s="10">
        <v>2021</v>
      </c>
      <c r="J2624" s="11" t="s">
        <v>2250</v>
      </c>
      <c r="K2624" s="12">
        <v>7200</v>
      </c>
      <c r="L2624" s="12">
        <v>1</v>
      </c>
      <c r="M2624" s="33" t="str">
        <f>IF(_xlfn.XLOOKUP(C2624,Raw_Data_OS_23!$C$7:$C$4518,Raw_Data_OS_23!$G$7:$G$4518,"Paid/ Closed")="Paid/ Closed","Paid/ Closed", "Still_Outstanding")</f>
        <v>Paid/ Closed</v>
      </c>
      <c r="N2624" s="33">
        <f>IF(_xlfn.XLOOKUP(C2624,Raw_Data_Paid_23!$C$4:$C$2114,Raw_Data_Paid_23!$C$4:$C$2114,1)= 1,1,0)</f>
        <v>1</v>
      </c>
      <c r="O2624" t="str">
        <f>IF(M2624=$W$7,IF(AND(N2624,_xlfn.XLOOKUP(C2624,Raw_Data_OS_23!$C$7:$C$4518,Raw_Data_OS_23!$G$7:$G$4518,0)=G2624),"A",IF(_xlfn.XLOOKUP(C2624,Raw_Data_Paid_23!$C$4:$C$2114,Raw_Data_Paid_23!$C$4:$C$2114,"B1")="B1","B1","B2")),IF(_xlfn.XLOOKUP(C2624,Raw_Data_Paid_23!$C$4:$C$2114,Raw_Data_Paid_23!$C$4:$C$2114,"C1")="C1","C1","C2"))</f>
        <v>C1</v>
      </c>
      <c r="P2624" t="str">
        <f t="shared" si="90"/>
        <v>2021C1Motor Private</v>
      </c>
    </row>
    <row r="2625" spans="3:16" x14ac:dyDescent="0.35">
      <c r="C2625" s="6" t="s">
        <v>2387</v>
      </c>
      <c r="D2625" s="7" t="s">
        <v>5743</v>
      </c>
      <c r="E2625" s="7" t="s">
        <v>5746</v>
      </c>
      <c r="F2625" s="8" t="s">
        <v>3910</v>
      </c>
      <c r="G2625" s="9">
        <v>148000</v>
      </c>
      <c r="H2625" s="10">
        <v>2021</v>
      </c>
      <c r="I2625" s="10">
        <v>2021</v>
      </c>
      <c r="J2625" s="11" t="s">
        <v>2250</v>
      </c>
      <c r="K2625" s="12">
        <v>148000</v>
      </c>
      <c r="L2625" s="12">
        <v>1</v>
      </c>
      <c r="M2625" s="33" t="str">
        <f>IF(_xlfn.XLOOKUP(C2625,Raw_Data_OS_23!$C$7:$C$4518,Raw_Data_OS_23!$G$7:$G$4518,"Paid/ Closed")="Paid/ Closed","Paid/ Closed", "Still_Outstanding")</f>
        <v>Still_Outstanding</v>
      </c>
      <c r="N2625" s="33">
        <f>IF(_xlfn.XLOOKUP(C2625,Raw_Data_Paid_23!$C$4:$C$2114,Raw_Data_Paid_23!$C$4:$C$2114,1)= 1,1,0)</f>
        <v>1</v>
      </c>
      <c r="O2625" t="str">
        <f>IF(M2625=$W$7,IF(AND(N2625,_xlfn.XLOOKUP(C2625,Raw_Data_OS_23!$C$7:$C$4518,Raw_Data_OS_23!$G$7:$G$4518,0)=G2625),"A",IF(_xlfn.XLOOKUP(C2625,Raw_Data_Paid_23!$C$4:$C$2114,Raw_Data_Paid_23!$C$4:$C$2114,"B1")="B1","B1","B2")),IF(_xlfn.XLOOKUP(C2625,Raw_Data_Paid_23!$C$4:$C$2114,Raw_Data_Paid_23!$C$4:$C$2114,"C1")="C1","C1","C2"))</f>
        <v>A</v>
      </c>
      <c r="P2625" t="str">
        <f t="shared" si="90"/>
        <v>2021AMotor Private</v>
      </c>
    </row>
    <row r="2626" spans="3:16" x14ac:dyDescent="0.35">
      <c r="C2626" s="6" t="s">
        <v>2388</v>
      </c>
      <c r="D2626" s="7" t="s">
        <v>5748</v>
      </c>
      <c r="E2626" s="7" t="s">
        <v>5746</v>
      </c>
      <c r="F2626" s="8" t="s">
        <v>3910</v>
      </c>
      <c r="G2626" s="9">
        <v>20942</v>
      </c>
      <c r="H2626" s="10">
        <v>2021</v>
      </c>
      <c r="I2626" s="10">
        <v>2021</v>
      </c>
      <c r="J2626" s="11" t="s">
        <v>2250</v>
      </c>
      <c r="K2626" s="12">
        <v>20942</v>
      </c>
      <c r="L2626" s="12">
        <v>1</v>
      </c>
      <c r="M2626" s="33" t="str">
        <f>IF(_xlfn.XLOOKUP(C2626,Raw_Data_OS_23!$C$7:$C$4518,Raw_Data_OS_23!$G$7:$G$4518,"Paid/ Closed")="Paid/ Closed","Paid/ Closed", "Still_Outstanding")</f>
        <v>Still_Outstanding</v>
      </c>
      <c r="N2626" s="33">
        <f>IF(_xlfn.XLOOKUP(C2626,Raw_Data_Paid_23!$C$4:$C$2114,Raw_Data_Paid_23!$C$4:$C$2114,1)= 1,1,0)</f>
        <v>0</v>
      </c>
      <c r="O2626" t="str">
        <f>IF(M2626=$W$7,IF(AND(N2626,_xlfn.XLOOKUP(C2626,Raw_Data_OS_23!$C$7:$C$4518,Raw_Data_OS_23!$G$7:$G$4518,0)=G2626),"A",IF(_xlfn.XLOOKUP(C2626,Raw_Data_Paid_23!$C$4:$C$2114,Raw_Data_Paid_23!$C$4:$C$2114,"B1")="B1","B1","B2")),IF(_xlfn.XLOOKUP(C2626,Raw_Data_Paid_23!$C$4:$C$2114,Raw_Data_Paid_23!$C$4:$C$2114,"C1")="C1","C1","C2"))</f>
        <v>B2</v>
      </c>
      <c r="P2626" t="str">
        <f t="shared" si="90"/>
        <v>2021B2Motor Private</v>
      </c>
    </row>
    <row r="2627" spans="3:16" x14ac:dyDescent="0.35">
      <c r="C2627" s="6" t="s">
        <v>5749</v>
      </c>
      <c r="D2627" s="7" t="s">
        <v>5743</v>
      </c>
      <c r="E2627" s="7" t="s">
        <v>5746</v>
      </c>
      <c r="F2627" s="8" t="s">
        <v>3910</v>
      </c>
      <c r="G2627" s="9">
        <v>34000</v>
      </c>
      <c r="H2627" s="10">
        <v>2021</v>
      </c>
      <c r="I2627" s="10">
        <v>2021</v>
      </c>
      <c r="J2627" s="11" t="s">
        <v>2250</v>
      </c>
      <c r="K2627" s="12">
        <v>34000</v>
      </c>
      <c r="L2627" s="12">
        <v>1</v>
      </c>
      <c r="M2627" s="33" t="str">
        <f>IF(_xlfn.XLOOKUP(C2627,Raw_Data_OS_23!$C$7:$C$4518,Raw_Data_OS_23!$G$7:$G$4518,"Paid/ Closed")="Paid/ Closed","Paid/ Closed", "Still_Outstanding")</f>
        <v>Still_Outstanding</v>
      </c>
      <c r="N2627" s="33">
        <f>IF(_xlfn.XLOOKUP(C2627,Raw_Data_Paid_23!$C$4:$C$2114,Raw_Data_Paid_23!$C$4:$C$2114,1)= 1,1,0)</f>
        <v>1</v>
      </c>
      <c r="O2627" t="str">
        <f>IF(M2627=$W$7,IF(AND(N2627,_xlfn.XLOOKUP(C2627,Raw_Data_OS_23!$C$7:$C$4518,Raw_Data_OS_23!$G$7:$G$4518,0)=G2627),"A",IF(_xlfn.XLOOKUP(C2627,Raw_Data_Paid_23!$C$4:$C$2114,Raw_Data_Paid_23!$C$4:$C$2114,"B1")="B1","B1","B2")),IF(_xlfn.XLOOKUP(C2627,Raw_Data_Paid_23!$C$4:$C$2114,Raw_Data_Paid_23!$C$4:$C$2114,"C1")="C1","C1","C2"))</f>
        <v>B1</v>
      </c>
      <c r="P2627" t="str">
        <f t="shared" si="90"/>
        <v>2021B1Motor Private</v>
      </c>
    </row>
    <row r="2628" spans="3:16" x14ac:dyDescent="0.35">
      <c r="C2628" s="6" t="s">
        <v>5750</v>
      </c>
      <c r="D2628" s="7" t="s">
        <v>5434</v>
      </c>
      <c r="E2628" s="7" t="s">
        <v>5745</v>
      </c>
      <c r="F2628" s="8" t="s">
        <v>3910</v>
      </c>
      <c r="G2628" s="9">
        <v>31474</v>
      </c>
      <c r="H2628" s="10">
        <v>2021</v>
      </c>
      <c r="I2628" s="10">
        <v>2021</v>
      </c>
      <c r="J2628" s="11" t="s">
        <v>2250</v>
      </c>
      <c r="K2628" s="12">
        <v>31474</v>
      </c>
      <c r="L2628" s="12">
        <v>1</v>
      </c>
      <c r="M2628" s="33" t="str">
        <f>IF(_xlfn.XLOOKUP(C2628,Raw_Data_OS_23!$C$7:$C$4518,Raw_Data_OS_23!$G$7:$G$4518,"Paid/ Closed")="Paid/ Closed","Paid/ Closed", "Still_Outstanding")</f>
        <v>Still_Outstanding</v>
      </c>
      <c r="N2628" s="33">
        <f>IF(_xlfn.XLOOKUP(C2628,Raw_Data_Paid_23!$C$4:$C$2114,Raw_Data_Paid_23!$C$4:$C$2114,1)= 1,1,0)</f>
        <v>1</v>
      </c>
      <c r="O2628" t="str">
        <f>IF(M2628=$W$7,IF(AND(N2628,_xlfn.XLOOKUP(C2628,Raw_Data_OS_23!$C$7:$C$4518,Raw_Data_OS_23!$G$7:$G$4518,0)=G2628),"A",IF(_xlfn.XLOOKUP(C2628,Raw_Data_Paid_23!$C$4:$C$2114,Raw_Data_Paid_23!$C$4:$C$2114,"B1")="B1","B1","B2")),IF(_xlfn.XLOOKUP(C2628,Raw_Data_Paid_23!$C$4:$C$2114,Raw_Data_Paid_23!$C$4:$C$2114,"C1")="C1","C1","C2"))</f>
        <v>B1</v>
      </c>
      <c r="P2628" t="str">
        <f t="shared" si="90"/>
        <v>2021B1Motor Private</v>
      </c>
    </row>
    <row r="2629" spans="3:16" x14ac:dyDescent="0.35">
      <c r="C2629" s="6" t="s">
        <v>2389</v>
      </c>
      <c r="D2629" s="7" t="s">
        <v>5424</v>
      </c>
      <c r="E2629" s="7" t="s">
        <v>5751</v>
      </c>
      <c r="F2629" s="8" t="s">
        <v>3910</v>
      </c>
      <c r="G2629" s="9">
        <v>55000</v>
      </c>
      <c r="H2629" s="10">
        <v>2021</v>
      </c>
      <c r="I2629" s="10">
        <v>2021</v>
      </c>
      <c r="J2629" s="11" t="s">
        <v>2250</v>
      </c>
      <c r="K2629" s="12">
        <v>55000</v>
      </c>
      <c r="L2629" s="12">
        <v>1</v>
      </c>
      <c r="M2629" s="33" t="str">
        <f>IF(_xlfn.XLOOKUP(C2629,Raw_Data_OS_23!$C$7:$C$4518,Raw_Data_OS_23!$G$7:$G$4518,"Paid/ Closed")="Paid/ Closed","Paid/ Closed", "Still_Outstanding")</f>
        <v>Still_Outstanding</v>
      </c>
      <c r="N2629" s="33">
        <f>IF(_xlfn.XLOOKUP(C2629,Raw_Data_Paid_23!$C$4:$C$2114,Raw_Data_Paid_23!$C$4:$C$2114,1)= 1,1,0)</f>
        <v>1</v>
      </c>
      <c r="O2629" t="str">
        <f>IF(M2629=$W$7,IF(AND(N2629,_xlfn.XLOOKUP(C2629,Raw_Data_OS_23!$C$7:$C$4518,Raw_Data_OS_23!$G$7:$G$4518,0)=G2629),"A",IF(_xlfn.XLOOKUP(C2629,Raw_Data_Paid_23!$C$4:$C$2114,Raw_Data_Paid_23!$C$4:$C$2114,"B1")="B1","B1","B2")),IF(_xlfn.XLOOKUP(C2629,Raw_Data_Paid_23!$C$4:$C$2114,Raw_Data_Paid_23!$C$4:$C$2114,"C1")="C1","C1","C2"))</f>
        <v>B1</v>
      </c>
      <c r="P2629" t="str">
        <f t="shared" si="90"/>
        <v>2021B1Motor Private</v>
      </c>
    </row>
    <row r="2630" spans="3:16" x14ac:dyDescent="0.35">
      <c r="C2630" s="6" t="s">
        <v>2390</v>
      </c>
      <c r="D2630" s="7" t="s">
        <v>5752</v>
      </c>
      <c r="E2630" s="7" t="s">
        <v>5751</v>
      </c>
      <c r="F2630" s="8" t="s">
        <v>3910</v>
      </c>
      <c r="G2630" s="9">
        <v>8704</v>
      </c>
      <c r="H2630" s="10">
        <v>2021</v>
      </c>
      <c r="I2630" s="10">
        <v>2021</v>
      </c>
      <c r="J2630" s="11" t="s">
        <v>2250</v>
      </c>
      <c r="K2630" s="12">
        <v>8704</v>
      </c>
      <c r="L2630" s="12">
        <v>1</v>
      </c>
      <c r="M2630" s="33" t="str">
        <f>IF(_xlfn.XLOOKUP(C2630,Raw_Data_OS_23!$C$7:$C$4518,Raw_Data_OS_23!$G$7:$G$4518,"Paid/ Closed")="Paid/ Closed","Paid/ Closed", "Still_Outstanding")</f>
        <v>Still_Outstanding</v>
      </c>
      <c r="N2630" s="33">
        <f>IF(_xlfn.XLOOKUP(C2630,Raw_Data_Paid_23!$C$4:$C$2114,Raw_Data_Paid_23!$C$4:$C$2114,1)= 1,1,0)</f>
        <v>1</v>
      </c>
      <c r="O2630" t="str">
        <f>IF(M2630=$W$7,IF(AND(N2630,_xlfn.XLOOKUP(C2630,Raw_Data_OS_23!$C$7:$C$4518,Raw_Data_OS_23!$G$7:$G$4518,0)=G2630),"A",IF(_xlfn.XLOOKUP(C2630,Raw_Data_Paid_23!$C$4:$C$2114,Raw_Data_Paid_23!$C$4:$C$2114,"B1")="B1","B1","B2")),IF(_xlfn.XLOOKUP(C2630,Raw_Data_Paid_23!$C$4:$C$2114,Raw_Data_Paid_23!$C$4:$C$2114,"C1")="C1","C1","C2"))</f>
        <v>B1</v>
      </c>
      <c r="P2630" t="str">
        <f t="shared" ref="P2630:P2693" si="91">H2630&amp;O2630&amp;F2630</f>
        <v>2021B1Motor Private</v>
      </c>
    </row>
    <row r="2631" spans="3:16" x14ac:dyDescent="0.35">
      <c r="C2631" s="6" t="s">
        <v>2391</v>
      </c>
      <c r="D2631" s="7" t="s">
        <v>5752</v>
      </c>
      <c r="E2631" s="7" t="s">
        <v>5751</v>
      </c>
      <c r="F2631" s="8" t="s">
        <v>3910</v>
      </c>
      <c r="G2631" s="9">
        <v>156800</v>
      </c>
      <c r="H2631" s="10">
        <v>2021</v>
      </c>
      <c r="I2631" s="10">
        <v>2021</v>
      </c>
      <c r="J2631" s="11" t="s">
        <v>2250</v>
      </c>
      <c r="K2631" s="12">
        <v>156800</v>
      </c>
      <c r="L2631" s="12">
        <v>1</v>
      </c>
      <c r="M2631" s="33" t="str">
        <f>IF(_xlfn.XLOOKUP(C2631,Raw_Data_OS_23!$C$7:$C$4518,Raw_Data_OS_23!$G$7:$G$4518,"Paid/ Closed")="Paid/ Closed","Paid/ Closed", "Still_Outstanding")</f>
        <v>Paid/ Closed</v>
      </c>
      <c r="N2631" s="33">
        <f>IF(_xlfn.XLOOKUP(C2631,Raw_Data_Paid_23!$C$4:$C$2114,Raw_Data_Paid_23!$C$4:$C$2114,1)= 1,1,0)</f>
        <v>1</v>
      </c>
      <c r="O2631" t="str">
        <f>IF(M2631=$W$7,IF(AND(N2631,_xlfn.XLOOKUP(C2631,Raw_Data_OS_23!$C$7:$C$4518,Raw_Data_OS_23!$G$7:$G$4518,0)=G2631),"A",IF(_xlfn.XLOOKUP(C2631,Raw_Data_Paid_23!$C$4:$C$2114,Raw_Data_Paid_23!$C$4:$C$2114,"B1")="B1","B1","B2")),IF(_xlfn.XLOOKUP(C2631,Raw_Data_Paid_23!$C$4:$C$2114,Raw_Data_Paid_23!$C$4:$C$2114,"C1")="C1","C1","C2"))</f>
        <v>C1</v>
      </c>
      <c r="P2631" t="str">
        <f t="shared" si="91"/>
        <v>2021C1Motor Private</v>
      </c>
    </row>
    <row r="2632" spans="3:16" x14ac:dyDescent="0.35">
      <c r="C2632" s="6" t="s">
        <v>2392</v>
      </c>
      <c r="D2632" s="7" t="s">
        <v>5752</v>
      </c>
      <c r="E2632" s="7" t="s">
        <v>5751</v>
      </c>
      <c r="F2632" s="8" t="s">
        <v>3910</v>
      </c>
      <c r="G2632" s="9">
        <v>148700</v>
      </c>
      <c r="H2632" s="10">
        <v>2021</v>
      </c>
      <c r="I2632" s="10">
        <v>2021</v>
      </c>
      <c r="J2632" s="11" t="s">
        <v>2250</v>
      </c>
      <c r="K2632" s="12">
        <v>148700</v>
      </c>
      <c r="L2632" s="12">
        <v>1</v>
      </c>
      <c r="M2632" s="33" t="str">
        <f>IF(_xlfn.XLOOKUP(C2632,Raw_Data_OS_23!$C$7:$C$4518,Raw_Data_OS_23!$G$7:$G$4518,"Paid/ Closed")="Paid/ Closed","Paid/ Closed", "Still_Outstanding")</f>
        <v>Still_Outstanding</v>
      </c>
      <c r="N2632" s="33">
        <f>IF(_xlfn.XLOOKUP(C2632,Raw_Data_Paid_23!$C$4:$C$2114,Raw_Data_Paid_23!$C$4:$C$2114,1)= 1,1,0)</f>
        <v>1</v>
      </c>
      <c r="O2632" t="str">
        <f>IF(M2632=$W$7,IF(AND(N2632,_xlfn.XLOOKUP(C2632,Raw_Data_OS_23!$C$7:$C$4518,Raw_Data_OS_23!$G$7:$G$4518,0)=G2632),"A",IF(_xlfn.XLOOKUP(C2632,Raw_Data_Paid_23!$C$4:$C$2114,Raw_Data_Paid_23!$C$4:$C$2114,"B1")="B1","B1","B2")),IF(_xlfn.XLOOKUP(C2632,Raw_Data_Paid_23!$C$4:$C$2114,Raw_Data_Paid_23!$C$4:$C$2114,"C1")="C1","C1","C2"))</f>
        <v>B1</v>
      </c>
      <c r="P2632" t="str">
        <f t="shared" si="91"/>
        <v>2021B1Motor Private</v>
      </c>
    </row>
    <row r="2633" spans="3:16" x14ac:dyDescent="0.35">
      <c r="C2633" s="6" t="s">
        <v>2864</v>
      </c>
      <c r="D2633" s="7" t="s">
        <v>5391</v>
      </c>
      <c r="E2633" s="7" t="s">
        <v>5751</v>
      </c>
      <c r="F2633" s="8" t="s">
        <v>3908</v>
      </c>
      <c r="G2633" s="9">
        <v>151410</v>
      </c>
      <c r="H2633" s="10">
        <v>2021</v>
      </c>
      <c r="I2633" s="10">
        <v>2021</v>
      </c>
      <c r="J2633" s="11" t="s">
        <v>21</v>
      </c>
      <c r="K2633" s="12">
        <v>151410</v>
      </c>
      <c r="L2633" s="12">
        <v>1</v>
      </c>
      <c r="M2633" s="33" t="str">
        <f>IF(_xlfn.XLOOKUP(C2633,Raw_Data_OS_23!$C$7:$C$4518,Raw_Data_OS_23!$G$7:$G$4518,"Paid/ Closed")="Paid/ Closed","Paid/ Closed", "Still_Outstanding")</f>
        <v>Paid/ Closed</v>
      </c>
      <c r="N2633" s="33">
        <f>IF(_xlfn.XLOOKUP(C2633,Raw_Data_Paid_23!$C$4:$C$2114,Raw_Data_Paid_23!$C$4:$C$2114,1)= 1,1,0)</f>
        <v>0</v>
      </c>
      <c r="O2633" t="str">
        <f>IF(M2633=$W$7,IF(AND(N2633,_xlfn.XLOOKUP(C2633,Raw_Data_OS_23!$C$7:$C$4518,Raw_Data_OS_23!$G$7:$G$4518,0)=G2633),"A",IF(_xlfn.XLOOKUP(C2633,Raw_Data_Paid_23!$C$4:$C$2114,Raw_Data_Paid_23!$C$4:$C$2114,"B1")="B1","B1","B2")),IF(_xlfn.XLOOKUP(C2633,Raw_Data_Paid_23!$C$4:$C$2114,Raw_Data_Paid_23!$C$4:$C$2114,"C1")="C1","C1","C2"))</f>
        <v>C2</v>
      </c>
      <c r="P2633" t="str">
        <f t="shared" si="91"/>
        <v>2021C2Motor Commercial</v>
      </c>
    </row>
    <row r="2634" spans="3:16" x14ac:dyDescent="0.35">
      <c r="C2634" s="6" t="s">
        <v>2865</v>
      </c>
      <c r="D2634" s="7" t="s">
        <v>5743</v>
      </c>
      <c r="E2634" s="7" t="s">
        <v>5753</v>
      </c>
      <c r="F2634" s="8" t="s">
        <v>3908</v>
      </c>
      <c r="G2634" s="9">
        <v>4772</v>
      </c>
      <c r="H2634" s="10">
        <v>2021</v>
      </c>
      <c r="I2634" s="10">
        <v>2021</v>
      </c>
      <c r="J2634" s="11" t="s">
        <v>2250</v>
      </c>
      <c r="K2634" s="12">
        <v>4772</v>
      </c>
      <c r="L2634" s="12">
        <v>1</v>
      </c>
      <c r="M2634" s="33" t="str">
        <f>IF(_xlfn.XLOOKUP(C2634,Raw_Data_OS_23!$C$7:$C$4518,Raw_Data_OS_23!$G$7:$G$4518,"Paid/ Closed")="Paid/ Closed","Paid/ Closed", "Still_Outstanding")</f>
        <v>Paid/ Closed</v>
      </c>
      <c r="N2634" s="33">
        <f>IF(_xlfn.XLOOKUP(C2634,Raw_Data_Paid_23!$C$4:$C$2114,Raw_Data_Paid_23!$C$4:$C$2114,1)= 1,1,0)</f>
        <v>1</v>
      </c>
      <c r="O2634" t="str">
        <f>IF(M2634=$W$7,IF(AND(N2634,_xlfn.XLOOKUP(C2634,Raw_Data_OS_23!$C$7:$C$4518,Raw_Data_OS_23!$G$7:$G$4518,0)=G2634),"A",IF(_xlfn.XLOOKUP(C2634,Raw_Data_Paid_23!$C$4:$C$2114,Raw_Data_Paid_23!$C$4:$C$2114,"B1")="B1","B1","B2")),IF(_xlfn.XLOOKUP(C2634,Raw_Data_Paid_23!$C$4:$C$2114,Raw_Data_Paid_23!$C$4:$C$2114,"C1")="C1","C1","C2"))</f>
        <v>C1</v>
      </c>
      <c r="P2634" t="str">
        <f t="shared" si="91"/>
        <v>2021C1Motor Commercial</v>
      </c>
    </row>
    <row r="2635" spans="3:16" x14ac:dyDescent="0.35">
      <c r="C2635" s="6" t="s">
        <v>2393</v>
      </c>
      <c r="D2635" s="7" t="s">
        <v>5745</v>
      </c>
      <c r="E2635" s="7" t="s">
        <v>5751</v>
      </c>
      <c r="F2635" s="8" t="s">
        <v>3910</v>
      </c>
      <c r="G2635" s="9">
        <v>10000</v>
      </c>
      <c r="H2635" s="10">
        <v>2021</v>
      </c>
      <c r="I2635" s="10">
        <v>2021</v>
      </c>
      <c r="J2635" s="11" t="s">
        <v>2250</v>
      </c>
      <c r="K2635" s="12">
        <v>10000</v>
      </c>
      <c r="L2635" s="12">
        <v>1</v>
      </c>
      <c r="M2635" s="33" t="str">
        <f>IF(_xlfn.XLOOKUP(C2635,Raw_Data_OS_23!$C$7:$C$4518,Raw_Data_OS_23!$G$7:$G$4518,"Paid/ Closed")="Paid/ Closed","Paid/ Closed", "Still_Outstanding")</f>
        <v>Still_Outstanding</v>
      </c>
      <c r="N2635" s="33">
        <f>IF(_xlfn.XLOOKUP(C2635,Raw_Data_Paid_23!$C$4:$C$2114,Raw_Data_Paid_23!$C$4:$C$2114,1)= 1,1,0)</f>
        <v>1</v>
      </c>
      <c r="O2635" t="str">
        <f>IF(M2635=$W$7,IF(AND(N2635,_xlfn.XLOOKUP(C2635,Raw_Data_OS_23!$C$7:$C$4518,Raw_Data_OS_23!$G$7:$G$4518,0)=G2635),"A",IF(_xlfn.XLOOKUP(C2635,Raw_Data_Paid_23!$C$4:$C$2114,Raw_Data_Paid_23!$C$4:$C$2114,"B1")="B1","B1","B2")),IF(_xlfn.XLOOKUP(C2635,Raw_Data_Paid_23!$C$4:$C$2114,Raw_Data_Paid_23!$C$4:$C$2114,"C1")="C1","C1","C2"))</f>
        <v>B1</v>
      </c>
      <c r="P2635" t="str">
        <f t="shared" si="91"/>
        <v>2021B1Motor Private</v>
      </c>
    </row>
    <row r="2636" spans="3:16" x14ac:dyDescent="0.35">
      <c r="C2636" s="6" t="s">
        <v>2394</v>
      </c>
      <c r="D2636" s="7" t="s">
        <v>5746</v>
      </c>
      <c r="E2636" s="7" t="s">
        <v>5753</v>
      </c>
      <c r="F2636" s="8" t="s">
        <v>3910</v>
      </c>
      <c r="G2636" s="9">
        <v>21684</v>
      </c>
      <c r="H2636" s="10">
        <v>2021</v>
      </c>
      <c r="I2636" s="10">
        <v>2021</v>
      </c>
      <c r="J2636" s="11" t="s">
        <v>2250</v>
      </c>
      <c r="K2636" s="12">
        <v>21684</v>
      </c>
      <c r="L2636" s="12">
        <v>1</v>
      </c>
      <c r="M2636" s="33" t="str">
        <f>IF(_xlfn.XLOOKUP(C2636,Raw_Data_OS_23!$C$7:$C$4518,Raw_Data_OS_23!$G$7:$G$4518,"Paid/ Closed")="Paid/ Closed","Paid/ Closed", "Still_Outstanding")</f>
        <v>Still_Outstanding</v>
      </c>
      <c r="N2636" s="33">
        <f>IF(_xlfn.XLOOKUP(C2636,Raw_Data_Paid_23!$C$4:$C$2114,Raw_Data_Paid_23!$C$4:$C$2114,1)= 1,1,0)</f>
        <v>1</v>
      </c>
      <c r="O2636" t="str">
        <f>IF(M2636=$W$7,IF(AND(N2636,_xlfn.XLOOKUP(C2636,Raw_Data_OS_23!$C$7:$C$4518,Raw_Data_OS_23!$G$7:$G$4518,0)=G2636),"A",IF(_xlfn.XLOOKUP(C2636,Raw_Data_Paid_23!$C$4:$C$2114,Raw_Data_Paid_23!$C$4:$C$2114,"B1")="B1","B1","B2")),IF(_xlfn.XLOOKUP(C2636,Raw_Data_Paid_23!$C$4:$C$2114,Raw_Data_Paid_23!$C$4:$C$2114,"C1")="C1","C1","C2"))</f>
        <v>A</v>
      </c>
      <c r="P2636" t="str">
        <f t="shared" si="91"/>
        <v>2021AMotor Private</v>
      </c>
    </row>
    <row r="2637" spans="3:16" x14ac:dyDescent="0.35">
      <c r="C2637" s="6" t="s">
        <v>2866</v>
      </c>
      <c r="D2637" s="7" t="s">
        <v>5746</v>
      </c>
      <c r="E2637" s="7" t="s">
        <v>5753</v>
      </c>
      <c r="F2637" s="8" t="s">
        <v>3910</v>
      </c>
      <c r="G2637" s="9">
        <v>17062.5</v>
      </c>
      <c r="H2637" s="10">
        <v>2021</v>
      </c>
      <c r="I2637" s="10">
        <v>2021</v>
      </c>
      <c r="J2637" s="11" t="s">
        <v>2250</v>
      </c>
      <c r="K2637" s="12">
        <v>17062.5</v>
      </c>
      <c r="L2637" s="12">
        <v>1</v>
      </c>
      <c r="M2637" s="33" t="str">
        <f>IF(_xlfn.XLOOKUP(C2637,Raw_Data_OS_23!$C$7:$C$4518,Raw_Data_OS_23!$G$7:$G$4518,"Paid/ Closed")="Paid/ Closed","Paid/ Closed", "Still_Outstanding")</f>
        <v>Still_Outstanding</v>
      </c>
      <c r="N2637" s="33">
        <f>IF(_xlfn.XLOOKUP(C2637,Raw_Data_Paid_23!$C$4:$C$2114,Raw_Data_Paid_23!$C$4:$C$2114,1)= 1,1,0)</f>
        <v>1</v>
      </c>
      <c r="O2637" t="str">
        <f>IF(M2637=$W$7,IF(AND(N2637,_xlfn.XLOOKUP(C2637,Raw_Data_OS_23!$C$7:$C$4518,Raw_Data_OS_23!$G$7:$G$4518,0)=G2637),"A",IF(_xlfn.XLOOKUP(C2637,Raw_Data_Paid_23!$C$4:$C$2114,Raw_Data_Paid_23!$C$4:$C$2114,"B1")="B1","B1","B2")),IF(_xlfn.XLOOKUP(C2637,Raw_Data_Paid_23!$C$4:$C$2114,Raw_Data_Paid_23!$C$4:$C$2114,"C1")="C1","C1","C2"))</f>
        <v>B1</v>
      </c>
      <c r="P2637" t="str">
        <f t="shared" si="91"/>
        <v>2021B1Motor Private</v>
      </c>
    </row>
    <row r="2638" spans="3:16" x14ac:dyDescent="0.35">
      <c r="C2638" s="6" t="s">
        <v>2395</v>
      </c>
      <c r="D2638" s="7" t="s">
        <v>5752</v>
      </c>
      <c r="E2638" s="7" t="s">
        <v>5753</v>
      </c>
      <c r="F2638" s="8" t="s">
        <v>3910</v>
      </c>
      <c r="G2638" s="9">
        <v>56380</v>
      </c>
      <c r="H2638" s="10">
        <v>2021</v>
      </c>
      <c r="I2638" s="10">
        <v>2021</v>
      </c>
      <c r="J2638" s="11" t="s">
        <v>2250</v>
      </c>
      <c r="K2638" s="12">
        <v>56380</v>
      </c>
      <c r="L2638" s="12">
        <v>1</v>
      </c>
      <c r="M2638" s="33" t="str">
        <f>IF(_xlfn.XLOOKUP(C2638,Raw_Data_OS_23!$C$7:$C$4518,Raw_Data_OS_23!$G$7:$G$4518,"Paid/ Closed")="Paid/ Closed","Paid/ Closed", "Still_Outstanding")</f>
        <v>Still_Outstanding</v>
      </c>
      <c r="N2638" s="33">
        <f>IF(_xlfn.XLOOKUP(C2638,Raw_Data_Paid_23!$C$4:$C$2114,Raw_Data_Paid_23!$C$4:$C$2114,1)= 1,1,0)</f>
        <v>1</v>
      </c>
      <c r="O2638" t="str">
        <f>IF(M2638=$W$7,IF(AND(N2638,_xlfn.XLOOKUP(C2638,Raw_Data_OS_23!$C$7:$C$4518,Raw_Data_OS_23!$G$7:$G$4518,0)=G2638),"A",IF(_xlfn.XLOOKUP(C2638,Raw_Data_Paid_23!$C$4:$C$2114,Raw_Data_Paid_23!$C$4:$C$2114,"B1")="B1","B1","B2")),IF(_xlfn.XLOOKUP(C2638,Raw_Data_Paid_23!$C$4:$C$2114,Raw_Data_Paid_23!$C$4:$C$2114,"C1")="C1","C1","C2"))</f>
        <v>A</v>
      </c>
      <c r="P2638" t="str">
        <f t="shared" si="91"/>
        <v>2021AMotor Private</v>
      </c>
    </row>
    <row r="2639" spans="3:16" x14ac:dyDescent="0.35">
      <c r="C2639" s="6" t="s">
        <v>2396</v>
      </c>
      <c r="D2639" s="7" t="s">
        <v>5751</v>
      </c>
      <c r="E2639" s="7" t="s">
        <v>5753</v>
      </c>
      <c r="F2639" s="8" t="s">
        <v>3910</v>
      </c>
      <c r="G2639" s="9">
        <v>31500</v>
      </c>
      <c r="H2639" s="10">
        <v>2021</v>
      </c>
      <c r="I2639" s="10">
        <v>2021</v>
      </c>
      <c r="J2639" s="11" t="s">
        <v>2250</v>
      </c>
      <c r="K2639" s="12">
        <v>31500</v>
      </c>
      <c r="L2639" s="12">
        <v>1</v>
      </c>
      <c r="M2639" s="33" t="str">
        <f>IF(_xlfn.XLOOKUP(C2639,Raw_Data_OS_23!$C$7:$C$4518,Raw_Data_OS_23!$G$7:$G$4518,"Paid/ Closed")="Paid/ Closed","Paid/ Closed", "Still_Outstanding")</f>
        <v>Still_Outstanding</v>
      </c>
      <c r="N2639" s="33">
        <f>IF(_xlfn.XLOOKUP(C2639,Raw_Data_Paid_23!$C$4:$C$2114,Raw_Data_Paid_23!$C$4:$C$2114,1)= 1,1,0)</f>
        <v>1</v>
      </c>
      <c r="O2639" t="str">
        <f>IF(M2639=$W$7,IF(AND(N2639,_xlfn.XLOOKUP(C2639,Raw_Data_OS_23!$C$7:$C$4518,Raw_Data_OS_23!$G$7:$G$4518,0)=G2639),"A",IF(_xlfn.XLOOKUP(C2639,Raw_Data_Paid_23!$C$4:$C$2114,Raw_Data_Paid_23!$C$4:$C$2114,"B1")="B1","B1","B2")),IF(_xlfn.XLOOKUP(C2639,Raw_Data_Paid_23!$C$4:$C$2114,Raw_Data_Paid_23!$C$4:$C$2114,"C1")="C1","C1","C2"))</f>
        <v>B1</v>
      </c>
      <c r="P2639" t="str">
        <f t="shared" si="91"/>
        <v>2021B1Motor Private</v>
      </c>
    </row>
    <row r="2640" spans="3:16" x14ac:dyDescent="0.35">
      <c r="C2640" s="6" t="s">
        <v>2867</v>
      </c>
      <c r="D2640" s="7" t="s">
        <v>5377</v>
      </c>
      <c r="E2640" s="7" t="s">
        <v>5753</v>
      </c>
      <c r="F2640" s="8" t="s">
        <v>3910</v>
      </c>
      <c r="G2640" s="9">
        <v>200000</v>
      </c>
      <c r="H2640" s="10">
        <v>2018</v>
      </c>
      <c r="I2640" s="10">
        <v>2021</v>
      </c>
      <c r="J2640" s="11" t="s">
        <v>49</v>
      </c>
      <c r="K2640" s="12">
        <v>200000</v>
      </c>
      <c r="L2640" s="12">
        <v>1</v>
      </c>
      <c r="M2640" s="33" t="str">
        <f>IF(_xlfn.XLOOKUP(C2640,Raw_Data_OS_23!$C$7:$C$4518,Raw_Data_OS_23!$G$7:$G$4518,"Paid/ Closed")="Paid/ Closed","Paid/ Closed", "Still_Outstanding")</f>
        <v>Still_Outstanding</v>
      </c>
      <c r="N2640" s="33">
        <f>IF(_xlfn.XLOOKUP(C2640,Raw_Data_Paid_23!$C$4:$C$2114,Raw_Data_Paid_23!$C$4:$C$2114,1)= 1,1,0)</f>
        <v>1</v>
      </c>
      <c r="O2640" t="str">
        <f>IF(M2640=$W$7,IF(AND(N2640,_xlfn.XLOOKUP(C2640,Raw_Data_OS_23!$C$7:$C$4518,Raw_Data_OS_23!$G$7:$G$4518,0)=G2640),"A",IF(_xlfn.XLOOKUP(C2640,Raw_Data_Paid_23!$C$4:$C$2114,Raw_Data_Paid_23!$C$4:$C$2114,"B1")="B1","B1","B2")),IF(_xlfn.XLOOKUP(C2640,Raw_Data_Paid_23!$C$4:$C$2114,Raw_Data_Paid_23!$C$4:$C$2114,"C1")="C1","C1","C2"))</f>
        <v>A</v>
      </c>
      <c r="P2640" t="str">
        <f t="shared" si="91"/>
        <v>2018AMotor Private</v>
      </c>
    </row>
    <row r="2641" spans="3:16" x14ac:dyDescent="0.35">
      <c r="C2641" s="6" t="s">
        <v>2397</v>
      </c>
      <c r="D2641" s="7" t="s">
        <v>5748</v>
      </c>
      <c r="E2641" s="7" t="s">
        <v>5754</v>
      </c>
      <c r="F2641" s="8" t="s">
        <v>3908</v>
      </c>
      <c r="G2641" s="9">
        <v>178000</v>
      </c>
      <c r="H2641" s="10">
        <v>2021</v>
      </c>
      <c r="I2641" s="10">
        <v>2021</v>
      </c>
      <c r="J2641" s="11" t="s">
        <v>2250</v>
      </c>
      <c r="K2641" s="12">
        <v>178000</v>
      </c>
      <c r="L2641" s="12">
        <v>1</v>
      </c>
      <c r="M2641" s="33" t="str">
        <f>IF(_xlfn.XLOOKUP(C2641,Raw_Data_OS_23!$C$7:$C$4518,Raw_Data_OS_23!$G$7:$G$4518,"Paid/ Closed")="Paid/ Closed","Paid/ Closed", "Still_Outstanding")</f>
        <v>Still_Outstanding</v>
      </c>
      <c r="N2641" s="33">
        <f>IF(_xlfn.XLOOKUP(C2641,Raw_Data_Paid_23!$C$4:$C$2114,Raw_Data_Paid_23!$C$4:$C$2114,1)= 1,1,0)</f>
        <v>1</v>
      </c>
      <c r="O2641" t="str">
        <f>IF(M2641=$W$7,IF(AND(N2641,_xlfn.XLOOKUP(C2641,Raw_Data_OS_23!$C$7:$C$4518,Raw_Data_OS_23!$G$7:$G$4518,0)=G2641),"A",IF(_xlfn.XLOOKUP(C2641,Raw_Data_Paid_23!$C$4:$C$2114,Raw_Data_Paid_23!$C$4:$C$2114,"B1")="B1","B1","B2")),IF(_xlfn.XLOOKUP(C2641,Raw_Data_Paid_23!$C$4:$C$2114,Raw_Data_Paid_23!$C$4:$C$2114,"C1")="C1","C1","C2"))</f>
        <v>B1</v>
      </c>
      <c r="P2641" t="str">
        <f t="shared" si="91"/>
        <v>2021B1Motor Commercial</v>
      </c>
    </row>
    <row r="2642" spans="3:16" x14ac:dyDescent="0.35">
      <c r="C2642" s="6" t="s">
        <v>2868</v>
      </c>
      <c r="D2642" s="7" t="s">
        <v>5753</v>
      </c>
      <c r="E2642" s="7" t="s">
        <v>5754</v>
      </c>
      <c r="F2642" s="8" t="s">
        <v>3910</v>
      </c>
      <c r="G2642" s="9">
        <v>1200000</v>
      </c>
      <c r="H2642" s="10">
        <v>2021</v>
      </c>
      <c r="I2642" s="10">
        <v>2021</v>
      </c>
      <c r="J2642" s="11" t="s">
        <v>2250</v>
      </c>
      <c r="K2642" s="12">
        <v>1200000</v>
      </c>
      <c r="L2642" s="12">
        <v>1</v>
      </c>
      <c r="M2642" s="33" t="str">
        <f>IF(_xlfn.XLOOKUP(C2642,Raw_Data_OS_23!$C$7:$C$4518,Raw_Data_OS_23!$G$7:$G$4518,"Paid/ Closed")="Paid/ Closed","Paid/ Closed", "Still_Outstanding")</f>
        <v>Still_Outstanding</v>
      </c>
      <c r="N2642" s="33">
        <f>IF(_xlfn.XLOOKUP(C2642,Raw_Data_Paid_23!$C$4:$C$2114,Raw_Data_Paid_23!$C$4:$C$2114,1)= 1,1,0)</f>
        <v>0</v>
      </c>
      <c r="O2642" t="str">
        <f>IF(M2642=$W$7,IF(AND(N2642,_xlfn.XLOOKUP(C2642,Raw_Data_OS_23!$C$7:$C$4518,Raw_Data_OS_23!$G$7:$G$4518,0)=G2642),"A",IF(_xlfn.XLOOKUP(C2642,Raw_Data_Paid_23!$C$4:$C$2114,Raw_Data_Paid_23!$C$4:$C$2114,"B1")="B1","B1","B2")),IF(_xlfn.XLOOKUP(C2642,Raw_Data_Paid_23!$C$4:$C$2114,Raw_Data_Paid_23!$C$4:$C$2114,"C1")="C1","C1","C2"))</f>
        <v>B2</v>
      </c>
      <c r="P2642" t="str">
        <f t="shared" si="91"/>
        <v>2021B2Motor Private</v>
      </c>
    </row>
    <row r="2643" spans="3:16" x14ac:dyDescent="0.35">
      <c r="C2643" s="6" t="s">
        <v>2398</v>
      </c>
      <c r="D2643" s="7" t="s">
        <v>5743</v>
      </c>
      <c r="E2643" s="7" t="s">
        <v>5754</v>
      </c>
      <c r="F2643" s="8" t="s">
        <v>3910</v>
      </c>
      <c r="G2643" s="9">
        <v>8620</v>
      </c>
      <c r="H2643" s="10">
        <v>2021</v>
      </c>
      <c r="I2643" s="10">
        <v>2021</v>
      </c>
      <c r="J2643" s="11" t="s">
        <v>2250</v>
      </c>
      <c r="K2643" s="12">
        <v>8620</v>
      </c>
      <c r="L2643" s="12">
        <v>1</v>
      </c>
      <c r="M2643" s="33" t="str">
        <f>IF(_xlfn.XLOOKUP(C2643,Raw_Data_OS_23!$C$7:$C$4518,Raw_Data_OS_23!$G$7:$G$4518,"Paid/ Closed")="Paid/ Closed","Paid/ Closed", "Still_Outstanding")</f>
        <v>Paid/ Closed</v>
      </c>
      <c r="N2643" s="33">
        <f>IF(_xlfn.XLOOKUP(C2643,Raw_Data_Paid_23!$C$4:$C$2114,Raw_Data_Paid_23!$C$4:$C$2114,1)= 1,1,0)</f>
        <v>1</v>
      </c>
      <c r="O2643" t="str">
        <f>IF(M2643=$W$7,IF(AND(N2643,_xlfn.XLOOKUP(C2643,Raw_Data_OS_23!$C$7:$C$4518,Raw_Data_OS_23!$G$7:$G$4518,0)=G2643),"A",IF(_xlfn.XLOOKUP(C2643,Raw_Data_Paid_23!$C$4:$C$2114,Raw_Data_Paid_23!$C$4:$C$2114,"B1")="B1","B1","B2")),IF(_xlfn.XLOOKUP(C2643,Raw_Data_Paid_23!$C$4:$C$2114,Raw_Data_Paid_23!$C$4:$C$2114,"C1")="C1","C1","C2"))</f>
        <v>C1</v>
      </c>
      <c r="P2643" t="str">
        <f t="shared" si="91"/>
        <v>2021C1Motor Private</v>
      </c>
    </row>
    <row r="2644" spans="3:16" x14ac:dyDescent="0.35">
      <c r="C2644" s="6" t="s">
        <v>2399</v>
      </c>
      <c r="D2644" s="7" t="s">
        <v>5751</v>
      </c>
      <c r="E2644" s="7" t="s">
        <v>5754</v>
      </c>
      <c r="F2644" s="8" t="s">
        <v>3908</v>
      </c>
      <c r="G2644" s="9">
        <v>143500</v>
      </c>
      <c r="H2644" s="10">
        <v>2021</v>
      </c>
      <c r="I2644" s="10">
        <v>2021</v>
      </c>
      <c r="J2644" s="11" t="s">
        <v>2250</v>
      </c>
      <c r="K2644" s="12">
        <v>143500</v>
      </c>
      <c r="L2644" s="12">
        <v>1</v>
      </c>
      <c r="M2644" s="33" t="str">
        <f>IF(_xlfn.XLOOKUP(C2644,Raw_Data_OS_23!$C$7:$C$4518,Raw_Data_OS_23!$G$7:$G$4518,"Paid/ Closed")="Paid/ Closed","Paid/ Closed", "Still_Outstanding")</f>
        <v>Still_Outstanding</v>
      </c>
      <c r="N2644" s="33">
        <f>IF(_xlfn.XLOOKUP(C2644,Raw_Data_Paid_23!$C$4:$C$2114,Raw_Data_Paid_23!$C$4:$C$2114,1)= 1,1,0)</f>
        <v>0</v>
      </c>
      <c r="O2644" t="str">
        <f>IF(M2644=$W$7,IF(AND(N2644,_xlfn.XLOOKUP(C2644,Raw_Data_OS_23!$C$7:$C$4518,Raw_Data_OS_23!$G$7:$G$4518,0)=G2644),"A",IF(_xlfn.XLOOKUP(C2644,Raw_Data_Paid_23!$C$4:$C$2114,Raw_Data_Paid_23!$C$4:$C$2114,"B1")="B1","B1","B2")),IF(_xlfn.XLOOKUP(C2644,Raw_Data_Paid_23!$C$4:$C$2114,Raw_Data_Paid_23!$C$4:$C$2114,"C1")="C1","C1","C2"))</f>
        <v>B2</v>
      </c>
      <c r="P2644" t="str">
        <f t="shared" si="91"/>
        <v>2021B2Motor Commercial</v>
      </c>
    </row>
    <row r="2645" spans="3:16" x14ac:dyDescent="0.35">
      <c r="C2645" s="6" t="s">
        <v>2400</v>
      </c>
      <c r="D2645" s="7" t="s">
        <v>5753</v>
      </c>
      <c r="E2645" s="7" t="s">
        <v>5755</v>
      </c>
      <c r="F2645" s="8" t="s">
        <v>3910</v>
      </c>
      <c r="G2645" s="9">
        <v>14256</v>
      </c>
      <c r="H2645" s="10">
        <v>2021</v>
      </c>
      <c r="I2645" s="10">
        <v>2021</v>
      </c>
      <c r="J2645" s="11" t="s">
        <v>2250</v>
      </c>
      <c r="K2645" s="12">
        <v>14256</v>
      </c>
      <c r="L2645" s="12">
        <v>1</v>
      </c>
      <c r="M2645" s="33" t="str">
        <f>IF(_xlfn.XLOOKUP(C2645,Raw_Data_OS_23!$C$7:$C$4518,Raw_Data_OS_23!$G$7:$G$4518,"Paid/ Closed")="Paid/ Closed","Paid/ Closed", "Still_Outstanding")</f>
        <v>Still_Outstanding</v>
      </c>
      <c r="N2645" s="33">
        <f>IF(_xlfn.XLOOKUP(C2645,Raw_Data_Paid_23!$C$4:$C$2114,Raw_Data_Paid_23!$C$4:$C$2114,1)= 1,1,0)</f>
        <v>1</v>
      </c>
      <c r="O2645" t="str">
        <f>IF(M2645=$W$7,IF(AND(N2645,_xlfn.XLOOKUP(C2645,Raw_Data_OS_23!$C$7:$C$4518,Raw_Data_OS_23!$G$7:$G$4518,0)=G2645),"A",IF(_xlfn.XLOOKUP(C2645,Raw_Data_Paid_23!$C$4:$C$2114,Raw_Data_Paid_23!$C$4:$C$2114,"B1")="B1","B1","B2")),IF(_xlfn.XLOOKUP(C2645,Raw_Data_Paid_23!$C$4:$C$2114,Raw_Data_Paid_23!$C$4:$C$2114,"C1")="C1","C1","C2"))</f>
        <v>A</v>
      </c>
      <c r="P2645" t="str">
        <f t="shared" si="91"/>
        <v>2021AMotor Private</v>
      </c>
    </row>
    <row r="2646" spans="3:16" x14ac:dyDescent="0.35">
      <c r="C2646" s="6" t="s">
        <v>2869</v>
      </c>
      <c r="D2646" s="7" t="s">
        <v>5432</v>
      </c>
      <c r="E2646" s="7" t="s">
        <v>5754</v>
      </c>
      <c r="F2646" s="8" t="s">
        <v>3910</v>
      </c>
      <c r="G2646" s="9">
        <v>40950</v>
      </c>
      <c r="H2646" s="10">
        <v>2021</v>
      </c>
      <c r="I2646" s="10">
        <v>2021</v>
      </c>
      <c r="J2646" s="11" t="s">
        <v>2250</v>
      </c>
      <c r="K2646" s="12">
        <v>40950</v>
      </c>
      <c r="L2646" s="12">
        <v>1</v>
      </c>
      <c r="M2646" s="33" t="str">
        <f>IF(_xlfn.XLOOKUP(C2646,Raw_Data_OS_23!$C$7:$C$4518,Raw_Data_OS_23!$G$7:$G$4518,"Paid/ Closed")="Paid/ Closed","Paid/ Closed", "Still_Outstanding")</f>
        <v>Still_Outstanding</v>
      </c>
      <c r="N2646" s="33">
        <f>IF(_xlfn.XLOOKUP(C2646,Raw_Data_Paid_23!$C$4:$C$2114,Raw_Data_Paid_23!$C$4:$C$2114,1)= 1,1,0)</f>
        <v>0</v>
      </c>
      <c r="O2646" t="str">
        <f>IF(M2646=$W$7,IF(AND(N2646,_xlfn.XLOOKUP(C2646,Raw_Data_OS_23!$C$7:$C$4518,Raw_Data_OS_23!$G$7:$G$4518,0)=G2646),"A",IF(_xlfn.XLOOKUP(C2646,Raw_Data_Paid_23!$C$4:$C$2114,Raw_Data_Paid_23!$C$4:$C$2114,"B1")="B1","B1","B2")),IF(_xlfn.XLOOKUP(C2646,Raw_Data_Paid_23!$C$4:$C$2114,Raw_Data_Paid_23!$C$4:$C$2114,"C1")="C1","C1","C2"))</f>
        <v>B2</v>
      </c>
      <c r="P2646" t="str">
        <f t="shared" si="91"/>
        <v>2021B2Motor Private</v>
      </c>
    </row>
    <row r="2647" spans="3:16" x14ac:dyDescent="0.35">
      <c r="C2647" s="6" t="s">
        <v>2870</v>
      </c>
      <c r="D2647" s="7" t="s">
        <v>5419</v>
      </c>
      <c r="E2647" s="7" t="s">
        <v>5754</v>
      </c>
      <c r="F2647" s="8" t="s">
        <v>3910</v>
      </c>
      <c r="G2647" s="9">
        <v>17062.5</v>
      </c>
      <c r="H2647" s="10">
        <v>2021</v>
      </c>
      <c r="I2647" s="10">
        <v>2021</v>
      </c>
      <c r="J2647" s="11" t="s">
        <v>2250</v>
      </c>
      <c r="K2647" s="12">
        <v>17062.5</v>
      </c>
      <c r="L2647" s="12">
        <v>1</v>
      </c>
      <c r="M2647" s="33" t="str">
        <f>IF(_xlfn.XLOOKUP(C2647,Raw_Data_OS_23!$C$7:$C$4518,Raw_Data_OS_23!$G$7:$G$4518,"Paid/ Closed")="Paid/ Closed","Paid/ Closed", "Still_Outstanding")</f>
        <v>Paid/ Closed</v>
      </c>
      <c r="N2647" s="33">
        <f>IF(_xlfn.XLOOKUP(C2647,Raw_Data_Paid_23!$C$4:$C$2114,Raw_Data_Paid_23!$C$4:$C$2114,1)= 1,1,0)</f>
        <v>1</v>
      </c>
      <c r="O2647" t="str">
        <f>IF(M2647=$W$7,IF(AND(N2647,_xlfn.XLOOKUP(C2647,Raw_Data_OS_23!$C$7:$C$4518,Raw_Data_OS_23!$G$7:$G$4518,0)=G2647),"A",IF(_xlfn.XLOOKUP(C2647,Raw_Data_Paid_23!$C$4:$C$2114,Raw_Data_Paid_23!$C$4:$C$2114,"B1")="B1","B1","B2")),IF(_xlfn.XLOOKUP(C2647,Raw_Data_Paid_23!$C$4:$C$2114,Raw_Data_Paid_23!$C$4:$C$2114,"C1")="C1","C1","C2"))</f>
        <v>C1</v>
      </c>
      <c r="P2647" t="str">
        <f t="shared" si="91"/>
        <v>2021C1Motor Private</v>
      </c>
    </row>
    <row r="2648" spans="3:16" x14ac:dyDescent="0.35">
      <c r="C2648" s="6" t="s">
        <v>2401</v>
      </c>
      <c r="D2648" s="7" t="s">
        <v>5745</v>
      </c>
      <c r="E2648" s="7" t="s">
        <v>5754</v>
      </c>
      <c r="F2648" s="8" t="s">
        <v>3910</v>
      </c>
      <c r="G2648" s="9">
        <v>5500</v>
      </c>
      <c r="H2648" s="10">
        <v>2021</v>
      </c>
      <c r="I2648" s="10">
        <v>2021</v>
      </c>
      <c r="J2648" s="11" t="s">
        <v>2250</v>
      </c>
      <c r="K2648" s="12">
        <v>5500</v>
      </c>
      <c r="L2648" s="12">
        <v>1</v>
      </c>
      <c r="M2648" s="33" t="str">
        <f>IF(_xlfn.XLOOKUP(C2648,Raw_Data_OS_23!$C$7:$C$4518,Raw_Data_OS_23!$G$7:$G$4518,"Paid/ Closed")="Paid/ Closed","Paid/ Closed", "Still_Outstanding")</f>
        <v>Still_Outstanding</v>
      </c>
      <c r="N2648" s="33">
        <f>IF(_xlfn.XLOOKUP(C2648,Raw_Data_Paid_23!$C$4:$C$2114,Raw_Data_Paid_23!$C$4:$C$2114,1)= 1,1,0)</f>
        <v>1</v>
      </c>
      <c r="O2648" t="str">
        <f>IF(M2648=$W$7,IF(AND(N2648,_xlfn.XLOOKUP(C2648,Raw_Data_OS_23!$C$7:$C$4518,Raw_Data_OS_23!$G$7:$G$4518,0)=G2648),"A",IF(_xlfn.XLOOKUP(C2648,Raw_Data_Paid_23!$C$4:$C$2114,Raw_Data_Paid_23!$C$4:$C$2114,"B1")="B1","B1","B2")),IF(_xlfn.XLOOKUP(C2648,Raw_Data_Paid_23!$C$4:$C$2114,Raw_Data_Paid_23!$C$4:$C$2114,"C1")="C1","C1","C2"))</f>
        <v>B1</v>
      </c>
      <c r="P2648" t="str">
        <f t="shared" si="91"/>
        <v>2021B1Motor Private</v>
      </c>
    </row>
    <row r="2649" spans="3:16" x14ac:dyDescent="0.35">
      <c r="C2649" s="6" t="s">
        <v>2402</v>
      </c>
      <c r="D2649" s="7" t="s">
        <v>5745</v>
      </c>
      <c r="E2649" s="7" t="s">
        <v>5746</v>
      </c>
      <c r="F2649" s="8" t="s">
        <v>3910</v>
      </c>
      <c r="G2649" s="9">
        <v>1818858.5882000001</v>
      </c>
      <c r="H2649" s="10">
        <v>2021</v>
      </c>
      <c r="I2649" s="10">
        <v>2021</v>
      </c>
      <c r="J2649" s="11" t="s">
        <v>2250</v>
      </c>
      <c r="K2649" s="12">
        <v>1818858.5882000001</v>
      </c>
      <c r="L2649" s="12">
        <v>1</v>
      </c>
      <c r="M2649" s="33" t="str">
        <f>IF(_xlfn.XLOOKUP(C2649,Raw_Data_OS_23!$C$7:$C$4518,Raw_Data_OS_23!$G$7:$G$4518,"Paid/ Closed")="Paid/ Closed","Paid/ Closed", "Still_Outstanding")</f>
        <v>Still_Outstanding</v>
      </c>
      <c r="N2649" s="33">
        <f>IF(_xlfn.XLOOKUP(C2649,Raw_Data_Paid_23!$C$4:$C$2114,Raw_Data_Paid_23!$C$4:$C$2114,1)= 1,1,0)</f>
        <v>1</v>
      </c>
      <c r="O2649" t="str">
        <f>IF(M2649=$W$7,IF(AND(N2649,_xlfn.XLOOKUP(C2649,Raw_Data_OS_23!$C$7:$C$4518,Raw_Data_OS_23!$G$7:$G$4518,0)=G2649),"A",IF(_xlfn.XLOOKUP(C2649,Raw_Data_Paid_23!$C$4:$C$2114,Raw_Data_Paid_23!$C$4:$C$2114,"B1")="B1","B1","B2")),IF(_xlfn.XLOOKUP(C2649,Raw_Data_Paid_23!$C$4:$C$2114,Raw_Data_Paid_23!$C$4:$C$2114,"C1")="C1","C1","C2"))</f>
        <v>A</v>
      </c>
      <c r="P2649" t="str">
        <f t="shared" si="91"/>
        <v>2021AMotor Private</v>
      </c>
    </row>
    <row r="2650" spans="3:16" x14ac:dyDescent="0.35">
      <c r="C2650" s="6" t="s">
        <v>2871</v>
      </c>
      <c r="D2650" s="7" t="s">
        <v>5395</v>
      </c>
      <c r="E2650" s="7" t="s">
        <v>5753</v>
      </c>
      <c r="F2650" s="8" t="s">
        <v>3910</v>
      </c>
      <c r="G2650" s="9">
        <v>40950</v>
      </c>
      <c r="H2650" s="10">
        <v>2021</v>
      </c>
      <c r="I2650" s="10">
        <v>2021</v>
      </c>
      <c r="J2650" s="11" t="s">
        <v>21</v>
      </c>
      <c r="K2650" s="12">
        <v>40950</v>
      </c>
      <c r="L2650" s="12">
        <v>1</v>
      </c>
      <c r="M2650" s="33" t="str">
        <f>IF(_xlfn.XLOOKUP(C2650,Raw_Data_OS_23!$C$7:$C$4518,Raw_Data_OS_23!$G$7:$G$4518,"Paid/ Closed")="Paid/ Closed","Paid/ Closed", "Still_Outstanding")</f>
        <v>Still_Outstanding</v>
      </c>
      <c r="N2650" s="33">
        <f>IF(_xlfn.XLOOKUP(C2650,Raw_Data_Paid_23!$C$4:$C$2114,Raw_Data_Paid_23!$C$4:$C$2114,1)= 1,1,0)</f>
        <v>1</v>
      </c>
      <c r="O2650" t="str">
        <f>IF(M2650=$W$7,IF(AND(N2650,_xlfn.XLOOKUP(C2650,Raw_Data_OS_23!$C$7:$C$4518,Raw_Data_OS_23!$G$7:$G$4518,0)=G2650),"A",IF(_xlfn.XLOOKUP(C2650,Raw_Data_Paid_23!$C$4:$C$2114,Raw_Data_Paid_23!$C$4:$C$2114,"B1")="B1","B1","B2")),IF(_xlfn.XLOOKUP(C2650,Raw_Data_Paid_23!$C$4:$C$2114,Raw_Data_Paid_23!$C$4:$C$2114,"C1")="C1","C1","C2"))</f>
        <v>B1</v>
      </c>
      <c r="P2650" t="str">
        <f t="shared" si="91"/>
        <v>2021B1Motor Private</v>
      </c>
    </row>
    <row r="2651" spans="3:16" x14ac:dyDescent="0.35">
      <c r="C2651" s="6" t="s">
        <v>2403</v>
      </c>
      <c r="D2651" s="7" t="s">
        <v>5745</v>
      </c>
      <c r="E2651" s="7" t="s">
        <v>5754</v>
      </c>
      <c r="F2651" s="8" t="s">
        <v>3910</v>
      </c>
      <c r="G2651" s="9">
        <v>54500</v>
      </c>
      <c r="H2651" s="10">
        <v>2021</v>
      </c>
      <c r="I2651" s="10">
        <v>2021</v>
      </c>
      <c r="J2651" s="11" t="s">
        <v>2250</v>
      </c>
      <c r="K2651" s="12">
        <v>54500</v>
      </c>
      <c r="L2651" s="12">
        <v>1</v>
      </c>
      <c r="M2651" s="33" t="str">
        <f>IF(_xlfn.XLOOKUP(C2651,Raw_Data_OS_23!$C$7:$C$4518,Raw_Data_OS_23!$G$7:$G$4518,"Paid/ Closed")="Paid/ Closed","Paid/ Closed", "Still_Outstanding")</f>
        <v>Still_Outstanding</v>
      </c>
      <c r="N2651" s="33">
        <f>IF(_xlfn.XLOOKUP(C2651,Raw_Data_Paid_23!$C$4:$C$2114,Raw_Data_Paid_23!$C$4:$C$2114,1)= 1,1,0)</f>
        <v>1</v>
      </c>
      <c r="O2651" t="str">
        <f>IF(M2651=$W$7,IF(AND(N2651,_xlfn.XLOOKUP(C2651,Raw_Data_OS_23!$C$7:$C$4518,Raw_Data_OS_23!$G$7:$G$4518,0)=G2651),"A",IF(_xlfn.XLOOKUP(C2651,Raw_Data_Paid_23!$C$4:$C$2114,Raw_Data_Paid_23!$C$4:$C$2114,"B1")="B1","B1","B2")),IF(_xlfn.XLOOKUP(C2651,Raw_Data_Paid_23!$C$4:$C$2114,Raw_Data_Paid_23!$C$4:$C$2114,"C1")="C1","C1","C2"))</f>
        <v>B1</v>
      </c>
      <c r="P2651" t="str">
        <f t="shared" si="91"/>
        <v>2021B1Motor Private</v>
      </c>
    </row>
    <row r="2652" spans="3:16" x14ac:dyDescent="0.35">
      <c r="C2652" s="6" t="s">
        <v>2872</v>
      </c>
      <c r="D2652" s="7" t="s">
        <v>5420</v>
      </c>
      <c r="E2652" s="7" t="s">
        <v>5755</v>
      </c>
      <c r="F2652" s="8" t="s">
        <v>3908</v>
      </c>
      <c r="G2652" s="9">
        <v>120000</v>
      </c>
      <c r="H2652" s="10">
        <v>2021</v>
      </c>
      <c r="I2652" s="10">
        <v>2021</v>
      </c>
      <c r="J2652" s="11" t="s">
        <v>2250</v>
      </c>
      <c r="K2652" s="12">
        <v>120000</v>
      </c>
      <c r="L2652" s="12">
        <v>1</v>
      </c>
      <c r="M2652" s="33" t="str">
        <f>IF(_xlfn.XLOOKUP(C2652,Raw_Data_OS_23!$C$7:$C$4518,Raw_Data_OS_23!$G$7:$G$4518,"Paid/ Closed")="Paid/ Closed","Paid/ Closed", "Still_Outstanding")</f>
        <v>Still_Outstanding</v>
      </c>
      <c r="N2652" s="33">
        <f>IF(_xlfn.XLOOKUP(C2652,Raw_Data_Paid_23!$C$4:$C$2114,Raw_Data_Paid_23!$C$4:$C$2114,1)= 1,1,0)</f>
        <v>1</v>
      </c>
      <c r="O2652" t="str">
        <f>IF(M2652=$W$7,IF(AND(N2652,_xlfn.XLOOKUP(C2652,Raw_Data_OS_23!$C$7:$C$4518,Raw_Data_OS_23!$G$7:$G$4518,0)=G2652),"A",IF(_xlfn.XLOOKUP(C2652,Raw_Data_Paid_23!$C$4:$C$2114,Raw_Data_Paid_23!$C$4:$C$2114,"B1")="B1","B1","B2")),IF(_xlfn.XLOOKUP(C2652,Raw_Data_Paid_23!$C$4:$C$2114,Raw_Data_Paid_23!$C$4:$C$2114,"C1")="C1","C1","C2"))</f>
        <v>B1</v>
      </c>
      <c r="P2652" t="str">
        <f t="shared" si="91"/>
        <v>2021B1Motor Commercial</v>
      </c>
    </row>
    <row r="2653" spans="3:16" x14ac:dyDescent="0.35">
      <c r="C2653" s="6" t="s">
        <v>2404</v>
      </c>
      <c r="D2653" s="7" t="s">
        <v>5752</v>
      </c>
      <c r="E2653" s="7" t="s">
        <v>5755</v>
      </c>
      <c r="F2653" s="8" t="s">
        <v>3910</v>
      </c>
      <c r="G2653" s="9">
        <v>64620</v>
      </c>
      <c r="H2653" s="10">
        <v>2021</v>
      </c>
      <c r="I2653" s="10">
        <v>2021</v>
      </c>
      <c r="J2653" s="11" t="s">
        <v>2250</v>
      </c>
      <c r="K2653" s="12">
        <v>64620</v>
      </c>
      <c r="L2653" s="12">
        <v>1</v>
      </c>
      <c r="M2653" s="33" t="str">
        <f>IF(_xlfn.XLOOKUP(C2653,Raw_Data_OS_23!$C$7:$C$4518,Raw_Data_OS_23!$G$7:$G$4518,"Paid/ Closed")="Paid/ Closed","Paid/ Closed", "Still_Outstanding")</f>
        <v>Still_Outstanding</v>
      </c>
      <c r="N2653" s="33">
        <f>IF(_xlfn.XLOOKUP(C2653,Raw_Data_Paid_23!$C$4:$C$2114,Raw_Data_Paid_23!$C$4:$C$2114,1)= 1,1,0)</f>
        <v>1</v>
      </c>
      <c r="O2653" t="str">
        <f>IF(M2653=$W$7,IF(AND(N2653,_xlfn.XLOOKUP(C2653,Raw_Data_OS_23!$C$7:$C$4518,Raw_Data_OS_23!$G$7:$G$4518,0)=G2653),"A",IF(_xlfn.XLOOKUP(C2653,Raw_Data_Paid_23!$C$4:$C$2114,Raw_Data_Paid_23!$C$4:$C$2114,"B1")="B1","B1","B2")),IF(_xlfn.XLOOKUP(C2653,Raw_Data_Paid_23!$C$4:$C$2114,Raw_Data_Paid_23!$C$4:$C$2114,"C1")="C1","C1","C2"))</f>
        <v>B1</v>
      </c>
      <c r="P2653" t="str">
        <f t="shared" si="91"/>
        <v>2021B1Motor Private</v>
      </c>
    </row>
    <row r="2654" spans="3:16" x14ac:dyDescent="0.35">
      <c r="C2654" s="6" t="s">
        <v>2873</v>
      </c>
      <c r="D2654" s="7" t="s">
        <v>5424</v>
      </c>
      <c r="E2654" s="7" t="s">
        <v>5420</v>
      </c>
      <c r="F2654" s="8" t="s">
        <v>3910</v>
      </c>
      <c r="G2654" s="9">
        <v>14000</v>
      </c>
      <c r="H2654" s="10">
        <v>2021</v>
      </c>
      <c r="I2654" s="10">
        <v>2021</v>
      </c>
      <c r="J2654" s="11" t="s">
        <v>2250</v>
      </c>
      <c r="K2654" s="12">
        <v>14000</v>
      </c>
      <c r="L2654" s="12">
        <v>1</v>
      </c>
      <c r="M2654" s="33" t="str">
        <f>IF(_xlfn.XLOOKUP(C2654,Raw_Data_OS_23!$C$7:$C$4518,Raw_Data_OS_23!$G$7:$G$4518,"Paid/ Closed")="Paid/ Closed","Paid/ Closed", "Still_Outstanding")</f>
        <v>Still_Outstanding</v>
      </c>
      <c r="N2654" s="33">
        <f>IF(_xlfn.XLOOKUP(C2654,Raw_Data_Paid_23!$C$4:$C$2114,Raw_Data_Paid_23!$C$4:$C$2114,1)= 1,1,0)</f>
        <v>1</v>
      </c>
      <c r="O2654" t="str">
        <f>IF(M2654=$W$7,IF(AND(N2654,_xlfn.XLOOKUP(C2654,Raw_Data_OS_23!$C$7:$C$4518,Raw_Data_OS_23!$G$7:$G$4518,0)=G2654),"A",IF(_xlfn.XLOOKUP(C2654,Raw_Data_Paid_23!$C$4:$C$2114,Raw_Data_Paid_23!$C$4:$C$2114,"B1")="B1","B1","B2")),IF(_xlfn.XLOOKUP(C2654,Raw_Data_Paid_23!$C$4:$C$2114,Raw_Data_Paid_23!$C$4:$C$2114,"C1")="C1","C1","C2"))</f>
        <v>A</v>
      </c>
      <c r="P2654" t="str">
        <f t="shared" si="91"/>
        <v>2021AMotor Private</v>
      </c>
    </row>
    <row r="2655" spans="3:16" x14ac:dyDescent="0.35">
      <c r="C2655" s="6" t="s">
        <v>2405</v>
      </c>
      <c r="D2655" s="7" t="s">
        <v>5755</v>
      </c>
      <c r="E2655" s="7" t="s">
        <v>5755</v>
      </c>
      <c r="F2655" s="8" t="s">
        <v>3910</v>
      </c>
      <c r="G2655" s="9">
        <v>599270</v>
      </c>
      <c r="H2655" s="10">
        <v>2021</v>
      </c>
      <c r="I2655" s="10">
        <v>2021</v>
      </c>
      <c r="J2655" s="11" t="s">
        <v>2250</v>
      </c>
      <c r="K2655" s="12">
        <v>599270</v>
      </c>
      <c r="L2655" s="12">
        <v>1</v>
      </c>
      <c r="M2655" s="33" t="str">
        <f>IF(_xlfn.XLOOKUP(C2655,Raw_Data_OS_23!$C$7:$C$4518,Raw_Data_OS_23!$G$7:$G$4518,"Paid/ Closed")="Paid/ Closed","Paid/ Closed", "Still_Outstanding")</f>
        <v>Still_Outstanding</v>
      </c>
      <c r="N2655" s="33">
        <f>IF(_xlfn.XLOOKUP(C2655,Raw_Data_Paid_23!$C$4:$C$2114,Raw_Data_Paid_23!$C$4:$C$2114,1)= 1,1,0)</f>
        <v>1</v>
      </c>
      <c r="O2655" t="str">
        <f>IF(M2655=$W$7,IF(AND(N2655,_xlfn.XLOOKUP(C2655,Raw_Data_OS_23!$C$7:$C$4518,Raw_Data_OS_23!$G$7:$G$4518,0)=G2655),"A",IF(_xlfn.XLOOKUP(C2655,Raw_Data_Paid_23!$C$4:$C$2114,Raw_Data_Paid_23!$C$4:$C$2114,"B1")="B1","B1","B2")),IF(_xlfn.XLOOKUP(C2655,Raw_Data_Paid_23!$C$4:$C$2114,Raw_Data_Paid_23!$C$4:$C$2114,"C1")="C1","C1","C2"))</f>
        <v>B1</v>
      </c>
      <c r="P2655" t="str">
        <f t="shared" si="91"/>
        <v>2021B1Motor Private</v>
      </c>
    </row>
    <row r="2656" spans="3:16" x14ac:dyDescent="0.35">
      <c r="C2656" s="6" t="s">
        <v>2874</v>
      </c>
      <c r="D2656" s="7" t="s">
        <v>5409</v>
      </c>
      <c r="E2656" s="7" t="s">
        <v>5427</v>
      </c>
      <c r="F2656" s="8" t="s">
        <v>3910</v>
      </c>
      <c r="G2656" s="9">
        <v>158000</v>
      </c>
      <c r="H2656" s="10">
        <v>2021</v>
      </c>
      <c r="I2656" s="10">
        <v>2021</v>
      </c>
      <c r="J2656" s="11" t="s">
        <v>21</v>
      </c>
      <c r="K2656" s="12">
        <v>158000</v>
      </c>
      <c r="L2656" s="12">
        <v>1</v>
      </c>
      <c r="M2656" s="33" t="str">
        <f>IF(_xlfn.XLOOKUP(C2656,Raw_Data_OS_23!$C$7:$C$4518,Raw_Data_OS_23!$G$7:$G$4518,"Paid/ Closed")="Paid/ Closed","Paid/ Closed", "Still_Outstanding")</f>
        <v>Still_Outstanding</v>
      </c>
      <c r="N2656" s="33">
        <f>IF(_xlfn.XLOOKUP(C2656,Raw_Data_Paid_23!$C$4:$C$2114,Raw_Data_Paid_23!$C$4:$C$2114,1)= 1,1,0)</f>
        <v>1</v>
      </c>
      <c r="O2656" t="str">
        <f>IF(M2656=$W$7,IF(AND(N2656,_xlfn.XLOOKUP(C2656,Raw_Data_OS_23!$C$7:$C$4518,Raw_Data_OS_23!$G$7:$G$4518,0)=G2656),"A",IF(_xlfn.XLOOKUP(C2656,Raw_Data_Paid_23!$C$4:$C$2114,Raw_Data_Paid_23!$C$4:$C$2114,"B1")="B1","B1","B2")),IF(_xlfn.XLOOKUP(C2656,Raw_Data_Paid_23!$C$4:$C$2114,Raw_Data_Paid_23!$C$4:$C$2114,"C1")="C1","C1","C2"))</f>
        <v>B1</v>
      </c>
      <c r="P2656" t="str">
        <f t="shared" si="91"/>
        <v>2021B1Motor Private</v>
      </c>
    </row>
    <row r="2657" spans="3:16" x14ac:dyDescent="0.35">
      <c r="C2657" s="6" t="s">
        <v>2406</v>
      </c>
      <c r="D2657" s="7" t="s">
        <v>5431</v>
      </c>
      <c r="E2657" s="7" t="s">
        <v>5751</v>
      </c>
      <c r="F2657" s="8" t="s">
        <v>3910</v>
      </c>
      <c r="G2657" s="9">
        <v>56800</v>
      </c>
      <c r="H2657" s="10">
        <v>2021</v>
      </c>
      <c r="I2657" s="10">
        <v>2021</v>
      </c>
      <c r="J2657" s="11" t="s">
        <v>2250</v>
      </c>
      <c r="K2657" s="12">
        <v>56800</v>
      </c>
      <c r="L2657" s="12">
        <v>1</v>
      </c>
      <c r="M2657" s="33" t="str">
        <f>IF(_xlfn.XLOOKUP(C2657,Raw_Data_OS_23!$C$7:$C$4518,Raw_Data_OS_23!$G$7:$G$4518,"Paid/ Closed")="Paid/ Closed","Paid/ Closed", "Still_Outstanding")</f>
        <v>Still_Outstanding</v>
      </c>
      <c r="N2657" s="33">
        <f>IF(_xlfn.XLOOKUP(C2657,Raw_Data_Paid_23!$C$4:$C$2114,Raw_Data_Paid_23!$C$4:$C$2114,1)= 1,1,0)</f>
        <v>1</v>
      </c>
      <c r="O2657" t="str">
        <f>IF(M2657=$W$7,IF(AND(N2657,_xlfn.XLOOKUP(C2657,Raw_Data_OS_23!$C$7:$C$4518,Raw_Data_OS_23!$G$7:$G$4518,0)=G2657),"A",IF(_xlfn.XLOOKUP(C2657,Raw_Data_Paid_23!$C$4:$C$2114,Raw_Data_Paid_23!$C$4:$C$2114,"B1")="B1","B1","B2")),IF(_xlfn.XLOOKUP(C2657,Raw_Data_Paid_23!$C$4:$C$2114,Raw_Data_Paid_23!$C$4:$C$2114,"C1")="C1","C1","C2"))</f>
        <v>B1</v>
      </c>
      <c r="P2657" t="str">
        <f t="shared" si="91"/>
        <v>2021B1Motor Private</v>
      </c>
    </row>
    <row r="2658" spans="3:16" x14ac:dyDescent="0.35">
      <c r="C2658" s="6" t="s">
        <v>2875</v>
      </c>
      <c r="D2658" s="7" t="s">
        <v>5394</v>
      </c>
      <c r="E2658" s="7" t="s">
        <v>5746</v>
      </c>
      <c r="F2658" s="8" t="s">
        <v>3910</v>
      </c>
      <c r="G2658" s="9">
        <v>20000</v>
      </c>
      <c r="H2658" s="10">
        <v>2021</v>
      </c>
      <c r="I2658" s="10">
        <v>2021</v>
      </c>
      <c r="J2658" s="11" t="s">
        <v>21</v>
      </c>
      <c r="K2658" s="12">
        <v>20000</v>
      </c>
      <c r="L2658" s="12">
        <v>1</v>
      </c>
      <c r="M2658" s="33" t="str">
        <f>IF(_xlfn.XLOOKUP(C2658,Raw_Data_OS_23!$C$7:$C$4518,Raw_Data_OS_23!$G$7:$G$4518,"Paid/ Closed")="Paid/ Closed","Paid/ Closed", "Still_Outstanding")</f>
        <v>Still_Outstanding</v>
      </c>
      <c r="N2658" s="33">
        <f>IF(_xlfn.XLOOKUP(C2658,Raw_Data_Paid_23!$C$4:$C$2114,Raw_Data_Paid_23!$C$4:$C$2114,1)= 1,1,0)</f>
        <v>0</v>
      </c>
      <c r="O2658" t="str">
        <f>IF(M2658=$W$7,IF(AND(N2658,_xlfn.XLOOKUP(C2658,Raw_Data_OS_23!$C$7:$C$4518,Raw_Data_OS_23!$G$7:$G$4518,0)=G2658),"A",IF(_xlfn.XLOOKUP(C2658,Raw_Data_Paid_23!$C$4:$C$2114,Raw_Data_Paid_23!$C$4:$C$2114,"B1")="B1","B1","B2")),IF(_xlfn.XLOOKUP(C2658,Raw_Data_Paid_23!$C$4:$C$2114,Raw_Data_Paid_23!$C$4:$C$2114,"C1")="C1","C1","C2"))</f>
        <v>B2</v>
      </c>
      <c r="P2658" t="str">
        <f t="shared" si="91"/>
        <v>2021B2Motor Private</v>
      </c>
    </row>
    <row r="2659" spans="3:16" x14ac:dyDescent="0.35">
      <c r="C2659" s="6" t="s">
        <v>2407</v>
      </c>
      <c r="D2659" s="7" t="s">
        <v>5753</v>
      </c>
      <c r="E2659" s="7" t="s">
        <v>5756</v>
      </c>
      <c r="F2659" s="8" t="s">
        <v>3910</v>
      </c>
      <c r="G2659" s="9">
        <v>8500</v>
      </c>
      <c r="H2659" s="10">
        <v>2021</v>
      </c>
      <c r="I2659" s="10">
        <v>2021</v>
      </c>
      <c r="J2659" s="11" t="s">
        <v>2250</v>
      </c>
      <c r="K2659" s="12">
        <v>8500</v>
      </c>
      <c r="L2659" s="12">
        <v>1</v>
      </c>
      <c r="M2659" s="33" t="str">
        <f>IF(_xlfn.XLOOKUP(C2659,Raw_Data_OS_23!$C$7:$C$4518,Raw_Data_OS_23!$G$7:$G$4518,"Paid/ Closed")="Paid/ Closed","Paid/ Closed", "Still_Outstanding")</f>
        <v>Still_Outstanding</v>
      </c>
      <c r="N2659" s="33">
        <f>IF(_xlfn.XLOOKUP(C2659,Raw_Data_Paid_23!$C$4:$C$2114,Raw_Data_Paid_23!$C$4:$C$2114,1)= 1,1,0)</f>
        <v>1</v>
      </c>
      <c r="O2659" t="str">
        <f>IF(M2659=$W$7,IF(AND(N2659,_xlfn.XLOOKUP(C2659,Raw_Data_OS_23!$C$7:$C$4518,Raw_Data_OS_23!$G$7:$G$4518,0)=G2659),"A",IF(_xlfn.XLOOKUP(C2659,Raw_Data_Paid_23!$C$4:$C$2114,Raw_Data_Paid_23!$C$4:$C$2114,"B1")="B1","B1","B2")),IF(_xlfn.XLOOKUP(C2659,Raw_Data_Paid_23!$C$4:$C$2114,Raw_Data_Paid_23!$C$4:$C$2114,"C1")="C1","C1","C2"))</f>
        <v>A</v>
      </c>
      <c r="P2659" t="str">
        <f t="shared" si="91"/>
        <v>2021AMotor Private</v>
      </c>
    </row>
    <row r="2660" spans="3:16" x14ac:dyDescent="0.35">
      <c r="C2660" s="6" t="s">
        <v>2876</v>
      </c>
      <c r="D2660" s="7" t="s">
        <v>5757</v>
      </c>
      <c r="E2660" s="7" t="s">
        <v>5756</v>
      </c>
      <c r="F2660" s="8" t="s">
        <v>3908</v>
      </c>
      <c r="G2660" s="9">
        <v>460000</v>
      </c>
      <c r="H2660" s="10">
        <v>2021</v>
      </c>
      <c r="I2660" s="10">
        <v>2021</v>
      </c>
      <c r="J2660" s="11" t="s">
        <v>2250</v>
      </c>
      <c r="K2660" s="12">
        <v>460000</v>
      </c>
      <c r="L2660" s="12">
        <v>1</v>
      </c>
      <c r="M2660" s="33" t="str">
        <f>IF(_xlfn.XLOOKUP(C2660,Raw_Data_OS_23!$C$7:$C$4518,Raw_Data_OS_23!$G$7:$G$4518,"Paid/ Closed")="Paid/ Closed","Paid/ Closed", "Still_Outstanding")</f>
        <v>Still_Outstanding</v>
      </c>
      <c r="N2660" s="33">
        <f>IF(_xlfn.XLOOKUP(C2660,Raw_Data_Paid_23!$C$4:$C$2114,Raw_Data_Paid_23!$C$4:$C$2114,1)= 1,1,0)</f>
        <v>1</v>
      </c>
      <c r="O2660" t="str">
        <f>IF(M2660=$W$7,IF(AND(N2660,_xlfn.XLOOKUP(C2660,Raw_Data_OS_23!$C$7:$C$4518,Raw_Data_OS_23!$G$7:$G$4518,0)=G2660),"A",IF(_xlfn.XLOOKUP(C2660,Raw_Data_Paid_23!$C$4:$C$2114,Raw_Data_Paid_23!$C$4:$C$2114,"B1")="B1","B1","B2")),IF(_xlfn.XLOOKUP(C2660,Raw_Data_Paid_23!$C$4:$C$2114,Raw_Data_Paid_23!$C$4:$C$2114,"C1")="C1","C1","C2"))</f>
        <v>B1</v>
      </c>
      <c r="P2660" t="str">
        <f t="shared" si="91"/>
        <v>2021B1Motor Commercial</v>
      </c>
    </row>
    <row r="2661" spans="3:16" x14ac:dyDescent="0.35">
      <c r="C2661" s="6" t="s">
        <v>2877</v>
      </c>
      <c r="D2661" s="7" t="s">
        <v>5754</v>
      </c>
      <c r="E2661" s="7" t="s">
        <v>5756</v>
      </c>
      <c r="F2661" s="8" t="s">
        <v>3908</v>
      </c>
      <c r="G2661" s="9">
        <v>32366</v>
      </c>
      <c r="H2661" s="10">
        <v>2021</v>
      </c>
      <c r="I2661" s="10">
        <v>2021</v>
      </c>
      <c r="J2661" s="11" t="s">
        <v>2250</v>
      </c>
      <c r="K2661" s="12">
        <v>32366</v>
      </c>
      <c r="L2661" s="12">
        <v>1</v>
      </c>
      <c r="M2661" s="33" t="str">
        <f>IF(_xlfn.XLOOKUP(C2661,Raw_Data_OS_23!$C$7:$C$4518,Raw_Data_OS_23!$G$7:$G$4518,"Paid/ Closed")="Paid/ Closed","Paid/ Closed", "Still_Outstanding")</f>
        <v>Still_Outstanding</v>
      </c>
      <c r="N2661" s="33">
        <f>IF(_xlfn.XLOOKUP(C2661,Raw_Data_Paid_23!$C$4:$C$2114,Raw_Data_Paid_23!$C$4:$C$2114,1)= 1,1,0)</f>
        <v>1</v>
      </c>
      <c r="O2661" t="str">
        <f>IF(M2661=$W$7,IF(AND(N2661,_xlfn.XLOOKUP(C2661,Raw_Data_OS_23!$C$7:$C$4518,Raw_Data_OS_23!$G$7:$G$4518,0)=G2661),"A",IF(_xlfn.XLOOKUP(C2661,Raw_Data_Paid_23!$C$4:$C$2114,Raw_Data_Paid_23!$C$4:$C$2114,"B1")="B1","B1","B2")),IF(_xlfn.XLOOKUP(C2661,Raw_Data_Paid_23!$C$4:$C$2114,Raw_Data_Paid_23!$C$4:$C$2114,"C1")="C1","C1","C2"))</f>
        <v>B1</v>
      </c>
      <c r="P2661" t="str">
        <f t="shared" si="91"/>
        <v>2021B1Motor Commercial</v>
      </c>
    </row>
    <row r="2662" spans="3:16" x14ac:dyDescent="0.35">
      <c r="C2662" s="6" t="s">
        <v>2408</v>
      </c>
      <c r="D2662" s="7" t="s">
        <v>5754</v>
      </c>
      <c r="E2662" s="7" t="s">
        <v>5758</v>
      </c>
      <c r="F2662" s="8" t="s">
        <v>3908</v>
      </c>
      <c r="G2662" s="9">
        <v>8704</v>
      </c>
      <c r="H2662" s="10">
        <v>2021</v>
      </c>
      <c r="I2662" s="10">
        <v>2021</v>
      </c>
      <c r="J2662" s="11" t="s">
        <v>2250</v>
      </c>
      <c r="K2662" s="12">
        <v>8704</v>
      </c>
      <c r="L2662" s="12">
        <v>1</v>
      </c>
      <c r="M2662" s="33" t="str">
        <f>IF(_xlfn.XLOOKUP(C2662,Raw_Data_OS_23!$C$7:$C$4518,Raw_Data_OS_23!$G$7:$G$4518,"Paid/ Closed")="Paid/ Closed","Paid/ Closed", "Still_Outstanding")</f>
        <v>Still_Outstanding</v>
      </c>
      <c r="N2662" s="33">
        <f>IF(_xlfn.XLOOKUP(C2662,Raw_Data_Paid_23!$C$4:$C$2114,Raw_Data_Paid_23!$C$4:$C$2114,1)= 1,1,0)</f>
        <v>1</v>
      </c>
      <c r="O2662" t="str">
        <f>IF(M2662=$W$7,IF(AND(N2662,_xlfn.XLOOKUP(C2662,Raw_Data_OS_23!$C$7:$C$4518,Raw_Data_OS_23!$G$7:$G$4518,0)=G2662),"A",IF(_xlfn.XLOOKUP(C2662,Raw_Data_Paid_23!$C$4:$C$2114,Raw_Data_Paid_23!$C$4:$C$2114,"B1")="B1","B1","B2")),IF(_xlfn.XLOOKUP(C2662,Raw_Data_Paid_23!$C$4:$C$2114,Raw_Data_Paid_23!$C$4:$C$2114,"C1")="C1","C1","C2"))</f>
        <v>B1</v>
      </c>
      <c r="P2662" t="str">
        <f t="shared" si="91"/>
        <v>2021B1Motor Commercial</v>
      </c>
    </row>
    <row r="2663" spans="3:16" x14ac:dyDescent="0.35">
      <c r="C2663" s="6" t="s">
        <v>2409</v>
      </c>
      <c r="D2663" s="7" t="s">
        <v>5745</v>
      </c>
      <c r="E2663" s="7" t="s">
        <v>5758</v>
      </c>
      <c r="F2663" s="8" t="s">
        <v>3910</v>
      </c>
      <c r="G2663" s="9">
        <v>8132</v>
      </c>
      <c r="H2663" s="10">
        <v>2021</v>
      </c>
      <c r="I2663" s="10">
        <v>2021</v>
      </c>
      <c r="J2663" s="11" t="s">
        <v>2250</v>
      </c>
      <c r="K2663" s="12">
        <v>8132</v>
      </c>
      <c r="L2663" s="12">
        <v>1</v>
      </c>
      <c r="M2663" s="33" t="str">
        <f>IF(_xlfn.XLOOKUP(C2663,Raw_Data_OS_23!$C$7:$C$4518,Raw_Data_OS_23!$G$7:$G$4518,"Paid/ Closed")="Paid/ Closed","Paid/ Closed", "Still_Outstanding")</f>
        <v>Still_Outstanding</v>
      </c>
      <c r="N2663" s="33">
        <f>IF(_xlfn.XLOOKUP(C2663,Raw_Data_Paid_23!$C$4:$C$2114,Raw_Data_Paid_23!$C$4:$C$2114,1)= 1,1,0)</f>
        <v>1</v>
      </c>
      <c r="O2663" t="str">
        <f>IF(M2663=$W$7,IF(AND(N2663,_xlfn.XLOOKUP(C2663,Raw_Data_OS_23!$C$7:$C$4518,Raw_Data_OS_23!$G$7:$G$4518,0)=G2663),"A",IF(_xlfn.XLOOKUP(C2663,Raw_Data_Paid_23!$C$4:$C$2114,Raw_Data_Paid_23!$C$4:$C$2114,"B1")="B1","B1","B2")),IF(_xlfn.XLOOKUP(C2663,Raw_Data_Paid_23!$C$4:$C$2114,Raw_Data_Paid_23!$C$4:$C$2114,"C1")="C1","C1","C2"))</f>
        <v>B1</v>
      </c>
      <c r="P2663" t="str">
        <f t="shared" si="91"/>
        <v>2021B1Motor Private</v>
      </c>
    </row>
    <row r="2664" spans="3:16" x14ac:dyDescent="0.35">
      <c r="C2664" s="6" t="s">
        <v>2410</v>
      </c>
      <c r="D2664" s="7" t="s">
        <v>5759</v>
      </c>
      <c r="E2664" s="7" t="s">
        <v>5758</v>
      </c>
      <c r="F2664" s="8" t="s">
        <v>3908</v>
      </c>
      <c r="G2664" s="9">
        <v>191920</v>
      </c>
      <c r="H2664" s="10">
        <v>2021</v>
      </c>
      <c r="I2664" s="10">
        <v>2021</v>
      </c>
      <c r="J2664" s="11" t="s">
        <v>2250</v>
      </c>
      <c r="K2664" s="12">
        <v>191920</v>
      </c>
      <c r="L2664" s="12">
        <v>1</v>
      </c>
      <c r="M2664" s="33" t="str">
        <f>IF(_xlfn.XLOOKUP(C2664,Raw_Data_OS_23!$C$7:$C$4518,Raw_Data_OS_23!$G$7:$G$4518,"Paid/ Closed")="Paid/ Closed","Paid/ Closed", "Still_Outstanding")</f>
        <v>Paid/ Closed</v>
      </c>
      <c r="N2664" s="33">
        <f>IF(_xlfn.XLOOKUP(C2664,Raw_Data_Paid_23!$C$4:$C$2114,Raw_Data_Paid_23!$C$4:$C$2114,1)= 1,1,0)</f>
        <v>1</v>
      </c>
      <c r="O2664" t="str">
        <f>IF(M2664=$W$7,IF(AND(N2664,_xlfn.XLOOKUP(C2664,Raw_Data_OS_23!$C$7:$C$4518,Raw_Data_OS_23!$G$7:$G$4518,0)=G2664),"A",IF(_xlfn.XLOOKUP(C2664,Raw_Data_Paid_23!$C$4:$C$2114,Raw_Data_Paid_23!$C$4:$C$2114,"B1")="B1","B1","B2")),IF(_xlfn.XLOOKUP(C2664,Raw_Data_Paid_23!$C$4:$C$2114,Raw_Data_Paid_23!$C$4:$C$2114,"C1")="C1","C1","C2"))</f>
        <v>C1</v>
      </c>
      <c r="P2664" t="str">
        <f t="shared" si="91"/>
        <v>2021C1Motor Commercial</v>
      </c>
    </row>
    <row r="2665" spans="3:16" x14ac:dyDescent="0.35">
      <c r="C2665" s="6" t="s">
        <v>2878</v>
      </c>
      <c r="D2665" s="7" t="s">
        <v>5432</v>
      </c>
      <c r="E2665" s="7" t="s">
        <v>5758</v>
      </c>
      <c r="F2665" s="8" t="s">
        <v>3910</v>
      </c>
      <c r="G2665" s="9">
        <v>320000</v>
      </c>
      <c r="H2665" s="10">
        <v>2021</v>
      </c>
      <c r="I2665" s="10">
        <v>2021</v>
      </c>
      <c r="J2665" s="11" t="s">
        <v>2250</v>
      </c>
      <c r="K2665" s="12">
        <v>320000</v>
      </c>
      <c r="L2665" s="12">
        <v>1</v>
      </c>
      <c r="M2665" s="33" t="str">
        <f>IF(_xlfn.XLOOKUP(C2665,Raw_Data_OS_23!$C$7:$C$4518,Raw_Data_OS_23!$G$7:$G$4518,"Paid/ Closed")="Paid/ Closed","Paid/ Closed", "Still_Outstanding")</f>
        <v>Still_Outstanding</v>
      </c>
      <c r="N2665" s="33">
        <f>IF(_xlfn.XLOOKUP(C2665,Raw_Data_Paid_23!$C$4:$C$2114,Raw_Data_Paid_23!$C$4:$C$2114,1)= 1,1,0)</f>
        <v>0</v>
      </c>
      <c r="O2665" t="str">
        <f>IF(M2665=$W$7,IF(AND(N2665,_xlfn.XLOOKUP(C2665,Raw_Data_OS_23!$C$7:$C$4518,Raw_Data_OS_23!$G$7:$G$4518,0)=G2665),"A",IF(_xlfn.XLOOKUP(C2665,Raw_Data_Paid_23!$C$4:$C$2114,Raw_Data_Paid_23!$C$4:$C$2114,"B1")="B1","B1","B2")),IF(_xlfn.XLOOKUP(C2665,Raw_Data_Paid_23!$C$4:$C$2114,Raw_Data_Paid_23!$C$4:$C$2114,"C1")="C1","C1","C2"))</f>
        <v>B2</v>
      </c>
      <c r="P2665" t="str">
        <f t="shared" si="91"/>
        <v>2021B2Motor Private</v>
      </c>
    </row>
    <row r="2666" spans="3:16" x14ac:dyDescent="0.35">
      <c r="C2666" s="6" t="s">
        <v>2411</v>
      </c>
      <c r="D2666" s="7" t="s">
        <v>5756</v>
      </c>
      <c r="E2666" s="7" t="s">
        <v>5758</v>
      </c>
      <c r="F2666" s="8" t="s">
        <v>3910</v>
      </c>
      <c r="G2666" s="9">
        <v>1125</v>
      </c>
      <c r="H2666" s="10">
        <v>2021</v>
      </c>
      <c r="I2666" s="10">
        <v>2021</v>
      </c>
      <c r="J2666" s="11" t="s">
        <v>2250</v>
      </c>
      <c r="K2666" s="12">
        <v>1125</v>
      </c>
      <c r="L2666" s="12">
        <v>1</v>
      </c>
      <c r="M2666" s="33" t="str">
        <f>IF(_xlfn.XLOOKUP(C2666,Raw_Data_OS_23!$C$7:$C$4518,Raw_Data_OS_23!$G$7:$G$4518,"Paid/ Closed")="Paid/ Closed","Paid/ Closed", "Still_Outstanding")</f>
        <v>Still_Outstanding</v>
      </c>
      <c r="N2666" s="33">
        <f>IF(_xlfn.XLOOKUP(C2666,Raw_Data_Paid_23!$C$4:$C$2114,Raw_Data_Paid_23!$C$4:$C$2114,1)= 1,1,0)</f>
        <v>1</v>
      </c>
      <c r="O2666" t="str">
        <f>IF(M2666=$W$7,IF(AND(N2666,_xlfn.XLOOKUP(C2666,Raw_Data_OS_23!$C$7:$C$4518,Raw_Data_OS_23!$G$7:$G$4518,0)=G2666),"A",IF(_xlfn.XLOOKUP(C2666,Raw_Data_Paid_23!$C$4:$C$2114,Raw_Data_Paid_23!$C$4:$C$2114,"B1")="B1","B1","B2")),IF(_xlfn.XLOOKUP(C2666,Raw_Data_Paid_23!$C$4:$C$2114,Raw_Data_Paid_23!$C$4:$C$2114,"C1")="C1","C1","C2"))</f>
        <v>B1</v>
      </c>
      <c r="P2666" t="str">
        <f t="shared" si="91"/>
        <v>2021B1Motor Private</v>
      </c>
    </row>
    <row r="2667" spans="3:16" x14ac:dyDescent="0.35">
      <c r="C2667" s="6" t="s">
        <v>2879</v>
      </c>
      <c r="D2667" s="7" t="s">
        <v>5759</v>
      </c>
      <c r="E2667" s="7" t="s">
        <v>5756</v>
      </c>
      <c r="F2667" s="8" t="s">
        <v>3908</v>
      </c>
      <c r="G2667" s="9">
        <v>9132</v>
      </c>
      <c r="H2667" s="10">
        <v>2021</v>
      </c>
      <c r="I2667" s="10">
        <v>2021</v>
      </c>
      <c r="J2667" s="11" t="s">
        <v>2250</v>
      </c>
      <c r="K2667" s="12">
        <v>9132</v>
      </c>
      <c r="L2667" s="12">
        <v>1</v>
      </c>
      <c r="M2667" s="33" t="str">
        <f>IF(_xlfn.XLOOKUP(C2667,Raw_Data_OS_23!$C$7:$C$4518,Raw_Data_OS_23!$G$7:$G$4518,"Paid/ Closed")="Paid/ Closed","Paid/ Closed", "Still_Outstanding")</f>
        <v>Still_Outstanding</v>
      </c>
      <c r="N2667" s="33">
        <f>IF(_xlfn.XLOOKUP(C2667,Raw_Data_Paid_23!$C$4:$C$2114,Raw_Data_Paid_23!$C$4:$C$2114,1)= 1,1,0)</f>
        <v>1</v>
      </c>
      <c r="O2667" t="str">
        <f>IF(M2667=$W$7,IF(AND(N2667,_xlfn.XLOOKUP(C2667,Raw_Data_OS_23!$C$7:$C$4518,Raw_Data_OS_23!$G$7:$G$4518,0)=G2667),"A",IF(_xlfn.XLOOKUP(C2667,Raw_Data_Paid_23!$C$4:$C$2114,Raw_Data_Paid_23!$C$4:$C$2114,"B1")="B1","B1","B2")),IF(_xlfn.XLOOKUP(C2667,Raw_Data_Paid_23!$C$4:$C$2114,Raw_Data_Paid_23!$C$4:$C$2114,"C1")="C1","C1","C2"))</f>
        <v>A</v>
      </c>
      <c r="P2667" t="str">
        <f t="shared" si="91"/>
        <v>2021AMotor Commercial</v>
      </c>
    </row>
    <row r="2668" spans="3:16" x14ac:dyDescent="0.35">
      <c r="C2668" s="6" t="s">
        <v>2412</v>
      </c>
      <c r="D2668" s="7" t="s">
        <v>5759</v>
      </c>
      <c r="E2668" s="7" t="s">
        <v>5760</v>
      </c>
      <c r="F2668" s="8" t="s">
        <v>3910</v>
      </c>
      <c r="G2668" s="9">
        <v>2300</v>
      </c>
      <c r="H2668" s="10">
        <v>2021</v>
      </c>
      <c r="I2668" s="10">
        <v>2021</v>
      </c>
      <c r="J2668" s="11" t="s">
        <v>2250</v>
      </c>
      <c r="K2668" s="12">
        <v>2300</v>
      </c>
      <c r="L2668" s="12">
        <v>1</v>
      </c>
      <c r="M2668" s="33" t="str">
        <f>IF(_xlfn.XLOOKUP(C2668,Raw_Data_OS_23!$C$7:$C$4518,Raw_Data_OS_23!$G$7:$G$4518,"Paid/ Closed")="Paid/ Closed","Paid/ Closed", "Still_Outstanding")</f>
        <v>Paid/ Closed</v>
      </c>
      <c r="N2668" s="33">
        <f>IF(_xlfn.XLOOKUP(C2668,Raw_Data_Paid_23!$C$4:$C$2114,Raw_Data_Paid_23!$C$4:$C$2114,1)= 1,1,0)</f>
        <v>1</v>
      </c>
      <c r="O2668" t="str">
        <f>IF(M2668=$W$7,IF(AND(N2668,_xlfn.XLOOKUP(C2668,Raw_Data_OS_23!$C$7:$C$4518,Raw_Data_OS_23!$G$7:$G$4518,0)=G2668),"A",IF(_xlfn.XLOOKUP(C2668,Raw_Data_Paid_23!$C$4:$C$2114,Raw_Data_Paid_23!$C$4:$C$2114,"B1")="B1","B1","B2")),IF(_xlfn.XLOOKUP(C2668,Raw_Data_Paid_23!$C$4:$C$2114,Raw_Data_Paid_23!$C$4:$C$2114,"C1")="C1","C1","C2"))</f>
        <v>C1</v>
      </c>
      <c r="P2668" t="str">
        <f t="shared" si="91"/>
        <v>2021C1Motor Private</v>
      </c>
    </row>
    <row r="2669" spans="3:16" x14ac:dyDescent="0.35">
      <c r="C2669" s="6" t="s">
        <v>2413</v>
      </c>
      <c r="D2669" s="7" t="s">
        <v>5753</v>
      </c>
      <c r="E2669" s="7" t="s">
        <v>5756</v>
      </c>
      <c r="F2669" s="8" t="s">
        <v>3908</v>
      </c>
      <c r="G2669" s="9">
        <v>24600</v>
      </c>
      <c r="H2669" s="10">
        <v>2021</v>
      </c>
      <c r="I2669" s="10">
        <v>2021</v>
      </c>
      <c r="J2669" s="11" t="s">
        <v>2250</v>
      </c>
      <c r="K2669" s="12">
        <v>24600</v>
      </c>
      <c r="L2669" s="12">
        <v>1</v>
      </c>
      <c r="M2669" s="33" t="str">
        <f>IF(_xlfn.XLOOKUP(C2669,Raw_Data_OS_23!$C$7:$C$4518,Raw_Data_OS_23!$G$7:$G$4518,"Paid/ Closed")="Paid/ Closed","Paid/ Closed", "Still_Outstanding")</f>
        <v>Still_Outstanding</v>
      </c>
      <c r="N2669" s="33">
        <f>IF(_xlfn.XLOOKUP(C2669,Raw_Data_Paid_23!$C$4:$C$2114,Raw_Data_Paid_23!$C$4:$C$2114,1)= 1,1,0)</f>
        <v>1</v>
      </c>
      <c r="O2669" t="str">
        <f>IF(M2669=$W$7,IF(AND(N2669,_xlfn.XLOOKUP(C2669,Raw_Data_OS_23!$C$7:$C$4518,Raw_Data_OS_23!$G$7:$G$4518,0)=G2669),"A",IF(_xlfn.XLOOKUP(C2669,Raw_Data_Paid_23!$C$4:$C$2114,Raw_Data_Paid_23!$C$4:$C$2114,"B1")="B1","B1","B2")),IF(_xlfn.XLOOKUP(C2669,Raw_Data_Paid_23!$C$4:$C$2114,Raw_Data_Paid_23!$C$4:$C$2114,"C1")="C1","C1","C2"))</f>
        <v>B1</v>
      </c>
      <c r="P2669" t="str">
        <f t="shared" si="91"/>
        <v>2021B1Motor Commercial</v>
      </c>
    </row>
    <row r="2670" spans="3:16" x14ac:dyDescent="0.35">
      <c r="C2670" s="6" t="s">
        <v>2880</v>
      </c>
      <c r="D2670" s="7" t="s">
        <v>5757</v>
      </c>
      <c r="E2670" s="7" t="s">
        <v>5760</v>
      </c>
      <c r="F2670" s="8" t="s">
        <v>4199</v>
      </c>
      <c r="G2670" s="9">
        <v>920</v>
      </c>
      <c r="H2670" s="10">
        <v>2021</v>
      </c>
      <c r="I2670" s="10">
        <v>2021</v>
      </c>
      <c r="J2670" s="11" t="s">
        <v>2250</v>
      </c>
      <c r="K2670" s="12">
        <v>920</v>
      </c>
      <c r="L2670" s="12">
        <v>1</v>
      </c>
      <c r="M2670" s="33" t="str">
        <f>IF(_xlfn.XLOOKUP(C2670,Raw_Data_OS_23!$C$7:$C$4518,Raw_Data_OS_23!$G$7:$G$4518,"Paid/ Closed")="Paid/ Closed","Paid/ Closed", "Still_Outstanding")</f>
        <v>Paid/ Closed</v>
      </c>
      <c r="N2670" s="33">
        <f>IF(_xlfn.XLOOKUP(C2670,Raw_Data_Paid_23!$C$4:$C$2114,Raw_Data_Paid_23!$C$4:$C$2114,1)= 1,1,0)</f>
        <v>1</v>
      </c>
      <c r="O2670" t="str">
        <f>IF(M2670=$W$7,IF(AND(N2670,_xlfn.XLOOKUP(C2670,Raw_Data_OS_23!$C$7:$C$4518,Raw_Data_OS_23!$G$7:$G$4518,0)=G2670),"A",IF(_xlfn.XLOOKUP(C2670,Raw_Data_Paid_23!$C$4:$C$2114,Raw_Data_Paid_23!$C$4:$C$2114,"B1")="B1","B1","B2")),IF(_xlfn.XLOOKUP(C2670,Raw_Data_Paid_23!$C$4:$C$2114,Raw_Data_Paid_23!$C$4:$C$2114,"C1")="C1","C1","C2"))</f>
        <v>C1</v>
      </c>
      <c r="P2670" t="str">
        <f t="shared" si="91"/>
        <v>2021C1Theft</v>
      </c>
    </row>
    <row r="2671" spans="3:16" x14ac:dyDescent="0.35">
      <c r="C2671" s="6" t="s">
        <v>2414</v>
      </c>
      <c r="D2671" s="7" t="s">
        <v>5752</v>
      </c>
      <c r="E2671" s="7" t="s">
        <v>5760</v>
      </c>
      <c r="F2671" s="8" t="s">
        <v>3910</v>
      </c>
      <c r="G2671" s="9">
        <v>27896</v>
      </c>
      <c r="H2671" s="10">
        <v>2021</v>
      </c>
      <c r="I2671" s="10">
        <v>2021</v>
      </c>
      <c r="J2671" s="11" t="s">
        <v>2250</v>
      </c>
      <c r="K2671" s="12">
        <v>27896</v>
      </c>
      <c r="L2671" s="12">
        <v>1</v>
      </c>
      <c r="M2671" s="33" t="str">
        <f>IF(_xlfn.XLOOKUP(C2671,Raw_Data_OS_23!$C$7:$C$4518,Raw_Data_OS_23!$G$7:$G$4518,"Paid/ Closed")="Paid/ Closed","Paid/ Closed", "Still_Outstanding")</f>
        <v>Still_Outstanding</v>
      </c>
      <c r="N2671" s="33">
        <f>IF(_xlfn.XLOOKUP(C2671,Raw_Data_Paid_23!$C$4:$C$2114,Raw_Data_Paid_23!$C$4:$C$2114,1)= 1,1,0)</f>
        <v>1</v>
      </c>
      <c r="O2671" t="str">
        <f>IF(M2671=$W$7,IF(AND(N2671,_xlfn.XLOOKUP(C2671,Raw_Data_OS_23!$C$7:$C$4518,Raw_Data_OS_23!$G$7:$G$4518,0)=G2671),"A",IF(_xlfn.XLOOKUP(C2671,Raw_Data_Paid_23!$C$4:$C$2114,Raw_Data_Paid_23!$C$4:$C$2114,"B1")="B1","B1","B2")),IF(_xlfn.XLOOKUP(C2671,Raw_Data_Paid_23!$C$4:$C$2114,Raw_Data_Paid_23!$C$4:$C$2114,"C1")="C1","C1","C2"))</f>
        <v>B1</v>
      </c>
      <c r="P2671" t="str">
        <f t="shared" si="91"/>
        <v>2021B1Motor Private</v>
      </c>
    </row>
    <row r="2672" spans="3:16" x14ac:dyDescent="0.35">
      <c r="C2672" s="6" t="s">
        <v>2415</v>
      </c>
      <c r="D2672" s="7" t="s">
        <v>5757</v>
      </c>
      <c r="E2672" s="7" t="s">
        <v>5760</v>
      </c>
      <c r="F2672" s="8" t="s">
        <v>3910</v>
      </c>
      <c r="G2672" s="9">
        <v>342220</v>
      </c>
      <c r="H2672" s="10">
        <v>2021</v>
      </c>
      <c r="I2672" s="10">
        <v>2021</v>
      </c>
      <c r="J2672" s="11" t="s">
        <v>2250</v>
      </c>
      <c r="K2672" s="12">
        <v>342220</v>
      </c>
      <c r="L2672" s="12">
        <v>1</v>
      </c>
      <c r="M2672" s="33" t="str">
        <f>IF(_xlfn.XLOOKUP(C2672,Raw_Data_OS_23!$C$7:$C$4518,Raw_Data_OS_23!$G$7:$G$4518,"Paid/ Closed")="Paid/ Closed","Paid/ Closed", "Still_Outstanding")</f>
        <v>Paid/ Closed</v>
      </c>
      <c r="N2672" s="33">
        <f>IF(_xlfn.XLOOKUP(C2672,Raw_Data_Paid_23!$C$4:$C$2114,Raw_Data_Paid_23!$C$4:$C$2114,1)= 1,1,0)</f>
        <v>1</v>
      </c>
      <c r="O2672" t="str">
        <f>IF(M2672=$W$7,IF(AND(N2672,_xlfn.XLOOKUP(C2672,Raw_Data_OS_23!$C$7:$C$4518,Raw_Data_OS_23!$G$7:$G$4518,0)=G2672),"A",IF(_xlfn.XLOOKUP(C2672,Raw_Data_Paid_23!$C$4:$C$2114,Raw_Data_Paid_23!$C$4:$C$2114,"B1")="B1","B1","B2")),IF(_xlfn.XLOOKUP(C2672,Raw_Data_Paid_23!$C$4:$C$2114,Raw_Data_Paid_23!$C$4:$C$2114,"C1")="C1","C1","C2"))</f>
        <v>C1</v>
      </c>
      <c r="P2672" t="str">
        <f t="shared" si="91"/>
        <v>2021C1Motor Private</v>
      </c>
    </row>
    <row r="2673" spans="3:16" x14ac:dyDescent="0.35">
      <c r="C2673" s="6" t="s">
        <v>2416</v>
      </c>
      <c r="D2673" s="7" t="s">
        <v>5407</v>
      </c>
      <c r="E2673" s="7" t="s">
        <v>5746</v>
      </c>
      <c r="F2673" s="8" t="s">
        <v>4199</v>
      </c>
      <c r="G2673" s="9">
        <v>50997</v>
      </c>
      <c r="H2673" s="10">
        <v>2021</v>
      </c>
      <c r="I2673" s="10">
        <v>2021</v>
      </c>
      <c r="J2673" s="11" t="s">
        <v>21</v>
      </c>
      <c r="K2673" s="12">
        <v>50997</v>
      </c>
      <c r="L2673" s="12">
        <v>1</v>
      </c>
      <c r="M2673" s="33" t="str">
        <f>IF(_xlfn.XLOOKUP(C2673,Raw_Data_OS_23!$C$7:$C$4518,Raw_Data_OS_23!$G$7:$G$4518,"Paid/ Closed")="Paid/ Closed","Paid/ Closed", "Still_Outstanding")</f>
        <v>Paid/ Closed</v>
      </c>
      <c r="N2673" s="33">
        <f>IF(_xlfn.XLOOKUP(C2673,Raw_Data_Paid_23!$C$4:$C$2114,Raw_Data_Paid_23!$C$4:$C$2114,1)= 1,1,0)</f>
        <v>1</v>
      </c>
      <c r="O2673" t="str">
        <f>IF(M2673=$W$7,IF(AND(N2673,_xlfn.XLOOKUP(C2673,Raw_Data_OS_23!$C$7:$C$4518,Raw_Data_OS_23!$G$7:$G$4518,0)=G2673),"A",IF(_xlfn.XLOOKUP(C2673,Raw_Data_Paid_23!$C$4:$C$2114,Raw_Data_Paid_23!$C$4:$C$2114,"B1")="B1","B1","B2")),IF(_xlfn.XLOOKUP(C2673,Raw_Data_Paid_23!$C$4:$C$2114,Raw_Data_Paid_23!$C$4:$C$2114,"C1")="C1","C1","C2"))</f>
        <v>C1</v>
      </c>
      <c r="P2673" t="str">
        <f t="shared" si="91"/>
        <v>2021C1Theft</v>
      </c>
    </row>
    <row r="2674" spans="3:16" x14ac:dyDescent="0.35">
      <c r="C2674" s="6" t="s">
        <v>2881</v>
      </c>
      <c r="D2674" s="7" t="s">
        <v>5757</v>
      </c>
      <c r="E2674" s="7" t="s">
        <v>5760</v>
      </c>
      <c r="F2674" s="8" t="s">
        <v>3910</v>
      </c>
      <c r="G2674" s="9">
        <v>600000</v>
      </c>
      <c r="H2674" s="10">
        <v>2021</v>
      </c>
      <c r="I2674" s="10">
        <v>2021</v>
      </c>
      <c r="J2674" s="11" t="s">
        <v>2250</v>
      </c>
      <c r="K2674" s="12">
        <v>600000</v>
      </c>
      <c r="L2674" s="12">
        <v>1</v>
      </c>
      <c r="M2674" s="33" t="str">
        <f>IF(_xlfn.XLOOKUP(C2674,Raw_Data_OS_23!$C$7:$C$4518,Raw_Data_OS_23!$G$7:$G$4518,"Paid/ Closed")="Paid/ Closed","Paid/ Closed", "Still_Outstanding")</f>
        <v>Still_Outstanding</v>
      </c>
      <c r="N2674" s="33">
        <f>IF(_xlfn.XLOOKUP(C2674,Raw_Data_Paid_23!$C$4:$C$2114,Raw_Data_Paid_23!$C$4:$C$2114,1)= 1,1,0)</f>
        <v>1</v>
      </c>
      <c r="O2674" t="str">
        <f>IF(M2674=$W$7,IF(AND(N2674,_xlfn.XLOOKUP(C2674,Raw_Data_OS_23!$C$7:$C$4518,Raw_Data_OS_23!$G$7:$G$4518,0)=G2674),"A",IF(_xlfn.XLOOKUP(C2674,Raw_Data_Paid_23!$C$4:$C$2114,Raw_Data_Paid_23!$C$4:$C$2114,"B1")="B1","B1","B2")),IF(_xlfn.XLOOKUP(C2674,Raw_Data_Paid_23!$C$4:$C$2114,Raw_Data_Paid_23!$C$4:$C$2114,"C1")="C1","C1","C2"))</f>
        <v>B1</v>
      </c>
      <c r="P2674" t="str">
        <f t="shared" si="91"/>
        <v>2021B1Motor Private</v>
      </c>
    </row>
    <row r="2675" spans="3:16" x14ac:dyDescent="0.35">
      <c r="C2675" s="6" t="s">
        <v>2417</v>
      </c>
      <c r="D2675" s="7" t="s">
        <v>5755</v>
      </c>
      <c r="E2675" s="7" t="s">
        <v>5760</v>
      </c>
      <c r="F2675" s="8" t="s">
        <v>3910</v>
      </c>
      <c r="G2675" s="9">
        <v>270500</v>
      </c>
      <c r="H2675" s="10">
        <v>2021</v>
      </c>
      <c r="I2675" s="10">
        <v>2021</v>
      </c>
      <c r="J2675" s="11" t="s">
        <v>2250</v>
      </c>
      <c r="K2675" s="12">
        <v>270500</v>
      </c>
      <c r="L2675" s="12">
        <v>1</v>
      </c>
      <c r="M2675" s="33" t="str">
        <f>IF(_xlfn.XLOOKUP(C2675,Raw_Data_OS_23!$C$7:$C$4518,Raw_Data_OS_23!$G$7:$G$4518,"Paid/ Closed")="Paid/ Closed","Paid/ Closed", "Still_Outstanding")</f>
        <v>Still_Outstanding</v>
      </c>
      <c r="N2675" s="33">
        <f>IF(_xlfn.XLOOKUP(C2675,Raw_Data_Paid_23!$C$4:$C$2114,Raw_Data_Paid_23!$C$4:$C$2114,1)= 1,1,0)</f>
        <v>0</v>
      </c>
      <c r="O2675" t="str">
        <f>IF(M2675=$W$7,IF(AND(N2675,_xlfn.XLOOKUP(C2675,Raw_Data_OS_23!$C$7:$C$4518,Raw_Data_OS_23!$G$7:$G$4518,0)=G2675),"A",IF(_xlfn.XLOOKUP(C2675,Raw_Data_Paid_23!$C$4:$C$2114,Raw_Data_Paid_23!$C$4:$C$2114,"B1")="B1","B1","B2")),IF(_xlfn.XLOOKUP(C2675,Raw_Data_Paid_23!$C$4:$C$2114,Raw_Data_Paid_23!$C$4:$C$2114,"C1")="C1","C1","C2"))</f>
        <v>B2</v>
      </c>
      <c r="P2675" t="str">
        <f t="shared" si="91"/>
        <v>2021B2Motor Private</v>
      </c>
    </row>
    <row r="2676" spans="3:16" x14ac:dyDescent="0.35">
      <c r="C2676" s="6" t="s">
        <v>5761</v>
      </c>
      <c r="D2676" s="7" t="s">
        <v>3919</v>
      </c>
      <c r="E2676" s="7" t="s">
        <v>5420</v>
      </c>
      <c r="F2676" s="8" t="s">
        <v>3910</v>
      </c>
      <c r="G2676" s="9">
        <v>228600</v>
      </c>
      <c r="H2676" s="10">
        <v>2020</v>
      </c>
      <c r="I2676" s="10">
        <v>2021</v>
      </c>
      <c r="J2676" s="11" t="s">
        <v>11</v>
      </c>
      <c r="K2676" s="12">
        <v>228600</v>
      </c>
      <c r="L2676" s="12">
        <v>1</v>
      </c>
      <c r="M2676" s="33" t="str">
        <f>IF(_xlfn.XLOOKUP(C2676,Raw_Data_OS_23!$C$7:$C$4518,Raw_Data_OS_23!$G$7:$G$4518,"Paid/ Closed")="Paid/ Closed","Paid/ Closed", "Still_Outstanding")</f>
        <v>Still_Outstanding</v>
      </c>
      <c r="N2676" s="33">
        <f>IF(_xlfn.XLOOKUP(C2676,Raw_Data_Paid_23!$C$4:$C$2114,Raw_Data_Paid_23!$C$4:$C$2114,1)= 1,1,0)</f>
        <v>0</v>
      </c>
      <c r="O2676" t="str">
        <f>IF(M2676=$W$7,IF(AND(N2676,_xlfn.XLOOKUP(C2676,Raw_Data_OS_23!$C$7:$C$4518,Raw_Data_OS_23!$G$7:$G$4518,0)=G2676),"A",IF(_xlfn.XLOOKUP(C2676,Raw_Data_Paid_23!$C$4:$C$2114,Raw_Data_Paid_23!$C$4:$C$2114,"B1")="B1","B1","B2")),IF(_xlfn.XLOOKUP(C2676,Raw_Data_Paid_23!$C$4:$C$2114,Raw_Data_Paid_23!$C$4:$C$2114,"C1")="C1","C1","C2"))</f>
        <v>B2</v>
      </c>
      <c r="P2676" t="str">
        <f t="shared" si="91"/>
        <v>2020B2Motor Private</v>
      </c>
    </row>
    <row r="2677" spans="3:16" x14ac:dyDescent="0.35">
      <c r="C2677" s="6" t="s">
        <v>2882</v>
      </c>
      <c r="D2677" s="7" t="s">
        <v>4177</v>
      </c>
      <c r="E2677" s="7" t="s">
        <v>5432</v>
      </c>
      <c r="F2677" s="8" t="s">
        <v>3908</v>
      </c>
      <c r="G2677" s="9">
        <v>2822</v>
      </c>
      <c r="H2677" s="10">
        <v>2021</v>
      </c>
      <c r="I2677" s="10">
        <v>2021</v>
      </c>
      <c r="J2677" s="11" t="s">
        <v>21</v>
      </c>
      <c r="K2677" s="12">
        <v>2822</v>
      </c>
      <c r="L2677" s="12">
        <v>1</v>
      </c>
      <c r="M2677" s="33" t="str">
        <f>IF(_xlfn.XLOOKUP(C2677,Raw_Data_OS_23!$C$7:$C$4518,Raw_Data_OS_23!$G$7:$G$4518,"Paid/ Closed")="Paid/ Closed","Paid/ Closed", "Still_Outstanding")</f>
        <v>Still_Outstanding</v>
      </c>
      <c r="N2677" s="33">
        <f>IF(_xlfn.XLOOKUP(C2677,Raw_Data_Paid_23!$C$4:$C$2114,Raw_Data_Paid_23!$C$4:$C$2114,1)= 1,1,0)</f>
        <v>1</v>
      </c>
      <c r="O2677" t="str">
        <f>IF(M2677=$W$7,IF(AND(N2677,_xlfn.XLOOKUP(C2677,Raw_Data_OS_23!$C$7:$C$4518,Raw_Data_OS_23!$G$7:$G$4518,0)=G2677),"A",IF(_xlfn.XLOOKUP(C2677,Raw_Data_Paid_23!$C$4:$C$2114,Raw_Data_Paid_23!$C$4:$C$2114,"B1")="B1","B1","B2")),IF(_xlfn.XLOOKUP(C2677,Raw_Data_Paid_23!$C$4:$C$2114,Raw_Data_Paid_23!$C$4:$C$2114,"C1")="C1","C1","C2"))</f>
        <v>B1</v>
      </c>
      <c r="P2677" t="str">
        <f t="shared" si="91"/>
        <v>2021B1Motor Commercial</v>
      </c>
    </row>
    <row r="2678" spans="3:16" x14ac:dyDescent="0.35">
      <c r="C2678" s="6" t="s">
        <v>2883</v>
      </c>
      <c r="D2678" s="7" t="s">
        <v>5746</v>
      </c>
      <c r="E2678" s="7" t="s">
        <v>5756</v>
      </c>
      <c r="F2678" s="8" t="s">
        <v>3908</v>
      </c>
      <c r="G2678" s="9">
        <v>323580</v>
      </c>
      <c r="H2678" s="10">
        <v>2021</v>
      </c>
      <c r="I2678" s="10">
        <v>2021</v>
      </c>
      <c r="J2678" s="11" t="s">
        <v>2250</v>
      </c>
      <c r="K2678" s="12">
        <v>323580</v>
      </c>
      <c r="L2678" s="12">
        <v>1</v>
      </c>
      <c r="M2678" s="33" t="str">
        <f>IF(_xlfn.XLOOKUP(C2678,Raw_Data_OS_23!$C$7:$C$4518,Raw_Data_OS_23!$G$7:$G$4518,"Paid/ Closed")="Paid/ Closed","Paid/ Closed", "Still_Outstanding")</f>
        <v>Still_Outstanding</v>
      </c>
      <c r="N2678" s="33">
        <f>IF(_xlfn.XLOOKUP(C2678,Raw_Data_Paid_23!$C$4:$C$2114,Raw_Data_Paid_23!$C$4:$C$2114,1)= 1,1,0)</f>
        <v>1</v>
      </c>
      <c r="O2678" t="str">
        <f>IF(M2678=$W$7,IF(AND(N2678,_xlfn.XLOOKUP(C2678,Raw_Data_OS_23!$C$7:$C$4518,Raw_Data_OS_23!$G$7:$G$4518,0)=G2678),"A",IF(_xlfn.XLOOKUP(C2678,Raw_Data_Paid_23!$C$4:$C$2114,Raw_Data_Paid_23!$C$4:$C$2114,"B1")="B1","B1","B2")),IF(_xlfn.XLOOKUP(C2678,Raw_Data_Paid_23!$C$4:$C$2114,Raw_Data_Paid_23!$C$4:$C$2114,"C1")="C1","C1","C2"))</f>
        <v>B1</v>
      </c>
      <c r="P2678" t="str">
        <f t="shared" si="91"/>
        <v>2021B1Motor Commercial</v>
      </c>
    </row>
    <row r="2679" spans="3:16" x14ac:dyDescent="0.35">
      <c r="C2679" s="6" t="s">
        <v>2884</v>
      </c>
      <c r="D2679" s="7" t="s">
        <v>5232</v>
      </c>
      <c r="E2679" s="7" t="s">
        <v>5254</v>
      </c>
      <c r="F2679" s="8" t="s">
        <v>3908</v>
      </c>
      <c r="G2679" s="9">
        <v>1459600</v>
      </c>
      <c r="H2679" s="10">
        <v>2021</v>
      </c>
      <c r="I2679" s="10">
        <v>2021</v>
      </c>
      <c r="J2679" s="11" t="s">
        <v>21</v>
      </c>
      <c r="K2679" s="12">
        <v>1459600</v>
      </c>
      <c r="L2679" s="12">
        <v>1</v>
      </c>
      <c r="M2679" s="33" t="str">
        <f>IF(_xlfn.XLOOKUP(C2679,Raw_Data_OS_23!$C$7:$C$4518,Raw_Data_OS_23!$G$7:$G$4518,"Paid/ Closed")="Paid/ Closed","Paid/ Closed", "Still_Outstanding")</f>
        <v>Still_Outstanding</v>
      </c>
      <c r="N2679" s="33">
        <f>IF(_xlfn.XLOOKUP(C2679,Raw_Data_Paid_23!$C$4:$C$2114,Raw_Data_Paid_23!$C$4:$C$2114,1)= 1,1,0)</f>
        <v>1</v>
      </c>
      <c r="O2679" t="str">
        <f>IF(M2679=$W$7,IF(AND(N2679,_xlfn.XLOOKUP(C2679,Raw_Data_OS_23!$C$7:$C$4518,Raw_Data_OS_23!$G$7:$G$4518,0)=G2679),"A",IF(_xlfn.XLOOKUP(C2679,Raw_Data_Paid_23!$C$4:$C$2114,Raw_Data_Paid_23!$C$4:$C$2114,"B1")="B1","B1","B2")),IF(_xlfn.XLOOKUP(C2679,Raw_Data_Paid_23!$C$4:$C$2114,Raw_Data_Paid_23!$C$4:$C$2114,"C1")="C1","C1","C2"))</f>
        <v>A</v>
      </c>
      <c r="P2679" t="str">
        <f t="shared" si="91"/>
        <v>2021AMotor Commercial</v>
      </c>
    </row>
    <row r="2680" spans="3:16" x14ac:dyDescent="0.35">
      <c r="C2680" s="6" t="s">
        <v>2885</v>
      </c>
      <c r="D2680" s="7" t="s">
        <v>5422</v>
      </c>
      <c r="E2680" s="7" t="s">
        <v>5760</v>
      </c>
      <c r="F2680" s="8" t="s">
        <v>3910</v>
      </c>
      <c r="G2680" s="9">
        <v>16486</v>
      </c>
      <c r="H2680" s="10">
        <v>2021</v>
      </c>
      <c r="I2680" s="10">
        <v>2021</v>
      </c>
      <c r="J2680" s="11" t="s">
        <v>2250</v>
      </c>
      <c r="K2680" s="12">
        <v>16486</v>
      </c>
      <c r="L2680" s="12">
        <v>1</v>
      </c>
      <c r="M2680" s="33" t="str">
        <f>IF(_xlfn.XLOOKUP(C2680,Raw_Data_OS_23!$C$7:$C$4518,Raw_Data_OS_23!$G$7:$G$4518,"Paid/ Closed")="Paid/ Closed","Paid/ Closed", "Still_Outstanding")</f>
        <v>Still_Outstanding</v>
      </c>
      <c r="N2680" s="33">
        <f>IF(_xlfn.XLOOKUP(C2680,Raw_Data_Paid_23!$C$4:$C$2114,Raw_Data_Paid_23!$C$4:$C$2114,1)= 1,1,0)</f>
        <v>1</v>
      </c>
      <c r="O2680" t="str">
        <f>IF(M2680=$W$7,IF(AND(N2680,_xlfn.XLOOKUP(C2680,Raw_Data_OS_23!$C$7:$C$4518,Raw_Data_OS_23!$G$7:$G$4518,0)=G2680),"A",IF(_xlfn.XLOOKUP(C2680,Raw_Data_Paid_23!$C$4:$C$2114,Raw_Data_Paid_23!$C$4:$C$2114,"B1")="B1","B1","B2")),IF(_xlfn.XLOOKUP(C2680,Raw_Data_Paid_23!$C$4:$C$2114,Raw_Data_Paid_23!$C$4:$C$2114,"C1")="C1","C1","C2"))</f>
        <v>B1</v>
      </c>
      <c r="P2680" t="str">
        <f t="shared" si="91"/>
        <v>2021B1Motor Private</v>
      </c>
    </row>
    <row r="2681" spans="3:16" x14ac:dyDescent="0.35">
      <c r="C2681" s="6" t="s">
        <v>2418</v>
      </c>
      <c r="D2681" s="7" t="s">
        <v>5240</v>
      </c>
      <c r="E2681" s="7" t="s">
        <v>5762</v>
      </c>
      <c r="F2681" s="8" t="s">
        <v>3910</v>
      </c>
      <c r="G2681" s="9">
        <v>1372</v>
      </c>
      <c r="H2681" s="10">
        <v>2021</v>
      </c>
      <c r="I2681" s="10">
        <v>2021</v>
      </c>
      <c r="J2681" s="11" t="s">
        <v>21</v>
      </c>
      <c r="K2681" s="12">
        <v>1372</v>
      </c>
      <c r="L2681" s="12">
        <v>1</v>
      </c>
      <c r="M2681" s="33" t="str">
        <f>IF(_xlfn.XLOOKUP(C2681,Raw_Data_OS_23!$C$7:$C$4518,Raw_Data_OS_23!$G$7:$G$4518,"Paid/ Closed")="Paid/ Closed","Paid/ Closed", "Still_Outstanding")</f>
        <v>Paid/ Closed</v>
      </c>
      <c r="N2681" s="33">
        <f>IF(_xlfn.XLOOKUP(C2681,Raw_Data_Paid_23!$C$4:$C$2114,Raw_Data_Paid_23!$C$4:$C$2114,1)= 1,1,0)</f>
        <v>1</v>
      </c>
      <c r="O2681" t="str">
        <f>IF(M2681=$W$7,IF(AND(N2681,_xlfn.XLOOKUP(C2681,Raw_Data_OS_23!$C$7:$C$4518,Raw_Data_OS_23!$G$7:$G$4518,0)=G2681),"A",IF(_xlfn.XLOOKUP(C2681,Raw_Data_Paid_23!$C$4:$C$2114,Raw_Data_Paid_23!$C$4:$C$2114,"B1")="B1","B1","B2")),IF(_xlfn.XLOOKUP(C2681,Raw_Data_Paid_23!$C$4:$C$2114,Raw_Data_Paid_23!$C$4:$C$2114,"C1")="C1","C1","C2"))</f>
        <v>C1</v>
      </c>
      <c r="P2681" t="str">
        <f t="shared" si="91"/>
        <v>2021C1Motor Private</v>
      </c>
    </row>
    <row r="2682" spans="3:16" x14ac:dyDescent="0.35">
      <c r="C2682" s="6" t="s">
        <v>2419</v>
      </c>
      <c r="D2682" s="7" t="s">
        <v>5760</v>
      </c>
      <c r="E2682" s="7" t="s">
        <v>5762</v>
      </c>
      <c r="F2682" s="8" t="s">
        <v>3910</v>
      </c>
      <c r="G2682" s="9">
        <v>30200</v>
      </c>
      <c r="H2682" s="10">
        <v>2021</v>
      </c>
      <c r="I2682" s="10">
        <v>2021</v>
      </c>
      <c r="J2682" s="11" t="s">
        <v>2250</v>
      </c>
      <c r="K2682" s="12">
        <v>30200</v>
      </c>
      <c r="L2682" s="12">
        <v>1</v>
      </c>
      <c r="M2682" s="33" t="str">
        <f>IF(_xlfn.XLOOKUP(C2682,Raw_Data_OS_23!$C$7:$C$4518,Raw_Data_OS_23!$G$7:$G$4518,"Paid/ Closed")="Paid/ Closed","Paid/ Closed", "Still_Outstanding")</f>
        <v>Still_Outstanding</v>
      </c>
      <c r="N2682" s="33">
        <f>IF(_xlfn.XLOOKUP(C2682,Raw_Data_Paid_23!$C$4:$C$2114,Raw_Data_Paid_23!$C$4:$C$2114,1)= 1,1,0)</f>
        <v>1</v>
      </c>
      <c r="O2682" t="str">
        <f>IF(M2682=$W$7,IF(AND(N2682,_xlfn.XLOOKUP(C2682,Raw_Data_OS_23!$C$7:$C$4518,Raw_Data_OS_23!$G$7:$G$4518,0)=G2682),"A",IF(_xlfn.XLOOKUP(C2682,Raw_Data_Paid_23!$C$4:$C$2114,Raw_Data_Paid_23!$C$4:$C$2114,"B1")="B1","B1","B2")),IF(_xlfn.XLOOKUP(C2682,Raw_Data_Paid_23!$C$4:$C$2114,Raw_Data_Paid_23!$C$4:$C$2114,"C1")="C1","C1","C2"))</f>
        <v>B1</v>
      </c>
      <c r="P2682" t="str">
        <f t="shared" si="91"/>
        <v>2021B1Motor Private</v>
      </c>
    </row>
    <row r="2683" spans="3:16" x14ac:dyDescent="0.35">
      <c r="C2683" s="6" t="s">
        <v>2420</v>
      </c>
      <c r="D2683" s="7" t="s">
        <v>5434</v>
      </c>
      <c r="E2683" s="7" t="s">
        <v>5762</v>
      </c>
      <c r="F2683" s="8" t="s">
        <v>3910</v>
      </c>
      <c r="G2683" s="9">
        <v>10000</v>
      </c>
      <c r="H2683" s="10">
        <v>2021</v>
      </c>
      <c r="I2683" s="10">
        <v>2021</v>
      </c>
      <c r="J2683" s="11" t="s">
        <v>2250</v>
      </c>
      <c r="K2683" s="12">
        <v>10000</v>
      </c>
      <c r="L2683" s="12">
        <v>1</v>
      </c>
      <c r="M2683" s="33" t="str">
        <f>IF(_xlfn.XLOOKUP(C2683,Raw_Data_OS_23!$C$7:$C$4518,Raw_Data_OS_23!$G$7:$G$4518,"Paid/ Closed")="Paid/ Closed","Paid/ Closed", "Still_Outstanding")</f>
        <v>Still_Outstanding</v>
      </c>
      <c r="N2683" s="33">
        <f>IF(_xlfn.XLOOKUP(C2683,Raw_Data_Paid_23!$C$4:$C$2114,Raw_Data_Paid_23!$C$4:$C$2114,1)= 1,1,0)</f>
        <v>1</v>
      </c>
      <c r="O2683" t="str">
        <f>IF(M2683=$W$7,IF(AND(N2683,_xlfn.XLOOKUP(C2683,Raw_Data_OS_23!$C$7:$C$4518,Raw_Data_OS_23!$G$7:$G$4518,0)=G2683),"A",IF(_xlfn.XLOOKUP(C2683,Raw_Data_Paid_23!$C$4:$C$2114,Raw_Data_Paid_23!$C$4:$C$2114,"B1")="B1","B1","B2")),IF(_xlfn.XLOOKUP(C2683,Raw_Data_Paid_23!$C$4:$C$2114,Raw_Data_Paid_23!$C$4:$C$2114,"C1")="C1","C1","C2"))</f>
        <v>B1</v>
      </c>
      <c r="P2683" t="str">
        <f t="shared" si="91"/>
        <v>2021B1Motor Private</v>
      </c>
    </row>
    <row r="2684" spans="3:16" x14ac:dyDescent="0.35">
      <c r="C2684" s="6" t="s">
        <v>2421</v>
      </c>
      <c r="D2684" s="7" t="s">
        <v>5406</v>
      </c>
      <c r="E2684" s="7" t="s">
        <v>5762</v>
      </c>
      <c r="F2684" s="8" t="s">
        <v>3910</v>
      </c>
      <c r="G2684" s="9">
        <v>1323529.412</v>
      </c>
      <c r="H2684" s="10">
        <v>2021</v>
      </c>
      <c r="I2684" s="10">
        <v>2021</v>
      </c>
      <c r="J2684" s="11" t="s">
        <v>21</v>
      </c>
      <c r="K2684" s="12">
        <v>1323529.412</v>
      </c>
      <c r="L2684" s="12">
        <v>1</v>
      </c>
      <c r="M2684" s="33" t="str">
        <f>IF(_xlfn.XLOOKUP(C2684,Raw_Data_OS_23!$C$7:$C$4518,Raw_Data_OS_23!$G$7:$G$4518,"Paid/ Closed")="Paid/ Closed","Paid/ Closed", "Still_Outstanding")</f>
        <v>Still_Outstanding</v>
      </c>
      <c r="N2684" s="33">
        <f>IF(_xlfn.XLOOKUP(C2684,Raw_Data_Paid_23!$C$4:$C$2114,Raw_Data_Paid_23!$C$4:$C$2114,1)= 1,1,0)</f>
        <v>1</v>
      </c>
      <c r="O2684" t="str">
        <f>IF(M2684=$W$7,IF(AND(N2684,_xlfn.XLOOKUP(C2684,Raw_Data_OS_23!$C$7:$C$4518,Raw_Data_OS_23!$G$7:$G$4518,0)=G2684),"A",IF(_xlfn.XLOOKUP(C2684,Raw_Data_Paid_23!$C$4:$C$2114,Raw_Data_Paid_23!$C$4:$C$2114,"B1")="B1","B1","B2")),IF(_xlfn.XLOOKUP(C2684,Raw_Data_Paid_23!$C$4:$C$2114,Raw_Data_Paid_23!$C$4:$C$2114,"C1")="C1","C1","C2"))</f>
        <v>B1</v>
      </c>
      <c r="P2684" t="str">
        <f t="shared" si="91"/>
        <v>2021B1Motor Private</v>
      </c>
    </row>
    <row r="2685" spans="3:16" x14ac:dyDescent="0.35">
      <c r="C2685" s="6" t="s">
        <v>2422</v>
      </c>
      <c r="D2685" s="7" t="s">
        <v>5756</v>
      </c>
      <c r="E2685" s="7" t="s">
        <v>5762</v>
      </c>
      <c r="F2685" s="8" t="s">
        <v>3908</v>
      </c>
      <c r="G2685" s="9">
        <v>6380</v>
      </c>
      <c r="H2685" s="10">
        <v>2021</v>
      </c>
      <c r="I2685" s="10">
        <v>2021</v>
      </c>
      <c r="J2685" s="11" t="s">
        <v>2250</v>
      </c>
      <c r="K2685" s="12">
        <v>6380</v>
      </c>
      <c r="L2685" s="12">
        <v>1</v>
      </c>
      <c r="M2685" s="33" t="str">
        <f>IF(_xlfn.XLOOKUP(C2685,Raw_Data_OS_23!$C$7:$C$4518,Raw_Data_OS_23!$G$7:$G$4518,"Paid/ Closed")="Paid/ Closed","Paid/ Closed", "Still_Outstanding")</f>
        <v>Still_Outstanding</v>
      </c>
      <c r="N2685" s="33">
        <f>IF(_xlfn.XLOOKUP(C2685,Raw_Data_Paid_23!$C$4:$C$2114,Raw_Data_Paid_23!$C$4:$C$2114,1)= 1,1,0)</f>
        <v>1</v>
      </c>
      <c r="O2685" t="str">
        <f>IF(M2685=$W$7,IF(AND(N2685,_xlfn.XLOOKUP(C2685,Raw_Data_OS_23!$C$7:$C$4518,Raw_Data_OS_23!$G$7:$G$4518,0)=G2685),"A",IF(_xlfn.XLOOKUP(C2685,Raw_Data_Paid_23!$C$4:$C$2114,Raw_Data_Paid_23!$C$4:$C$2114,"B1")="B1","B1","B2")),IF(_xlfn.XLOOKUP(C2685,Raw_Data_Paid_23!$C$4:$C$2114,Raw_Data_Paid_23!$C$4:$C$2114,"C1")="C1","C1","C2"))</f>
        <v>A</v>
      </c>
      <c r="P2685" t="str">
        <f t="shared" si="91"/>
        <v>2021AMotor Commercial</v>
      </c>
    </row>
    <row r="2686" spans="3:16" x14ac:dyDescent="0.35">
      <c r="C2686" s="6" t="s">
        <v>2886</v>
      </c>
      <c r="D2686" s="7" t="s">
        <v>5757</v>
      </c>
      <c r="E2686" s="7" t="s">
        <v>5758</v>
      </c>
      <c r="F2686" s="8" t="s">
        <v>3910</v>
      </c>
      <c r="G2686" s="9">
        <v>200000</v>
      </c>
      <c r="H2686" s="10">
        <v>2021</v>
      </c>
      <c r="I2686" s="10">
        <v>2021</v>
      </c>
      <c r="J2686" s="11" t="s">
        <v>2250</v>
      </c>
      <c r="K2686" s="12">
        <v>200000</v>
      </c>
      <c r="L2686" s="12">
        <v>1</v>
      </c>
      <c r="M2686" s="33" t="str">
        <f>IF(_xlfn.XLOOKUP(C2686,Raw_Data_OS_23!$C$7:$C$4518,Raw_Data_OS_23!$G$7:$G$4518,"Paid/ Closed")="Paid/ Closed","Paid/ Closed", "Still_Outstanding")</f>
        <v>Still_Outstanding</v>
      </c>
      <c r="N2686" s="33">
        <f>IF(_xlfn.XLOOKUP(C2686,Raw_Data_Paid_23!$C$4:$C$2114,Raw_Data_Paid_23!$C$4:$C$2114,1)= 1,1,0)</f>
        <v>1</v>
      </c>
      <c r="O2686" t="str">
        <f>IF(M2686=$W$7,IF(AND(N2686,_xlfn.XLOOKUP(C2686,Raw_Data_OS_23!$C$7:$C$4518,Raw_Data_OS_23!$G$7:$G$4518,0)=G2686),"A",IF(_xlfn.XLOOKUP(C2686,Raw_Data_Paid_23!$C$4:$C$2114,Raw_Data_Paid_23!$C$4:$C$2114,"B1")="B1","B1","B2")),IF(_xlfn.XLOOKUP(C2686,Raw_Data_Paid_23!$C$4:$C$2114,Raw_Data_Paid_23!$C$4:$C$2114,"C1")="C1","C1","C2"))</f>
        <v>B1</v>
      </c>
      <c r="P2686" t="str">
        <f t="shared" si="91"/>
        <v>2021B1Motor Private</v>
      </c>
    </row>
    <row r="2687" spans="3:16" x14ac:dyDescent="0.35">
      <c r="C2687" s="6" t="s">
        <v>2423</v>
      </c>
      <c r="D2687" s="7" t="s">
        <v>5753</v>
      </c>
      <c r="E2687" s="7" t="s">
        <v>5755</v>
      </c>
      <c r="F2687" s="8" t="s">
        <v>3908</v>
      </c>
      <c r="G2687" s="9">
        <v>50940</v>
      </c>
      <c r="H2687" s="10">
        <v>2021</v>
      </c>
      <c r="I2687" s="10">
        <v>2021</v>
      </c>
      <c r="J2687" s="11" t="s">
        <v>2250</v>
      </c>
      <c r="K2687" s="12">
        <v>50940</v>
      </c>
      <c r="L2687" s="12">
        <v>1</v>
      </c>
      <c r="M2687" s="33" t="str">
        <f>IF(_xlfn.XLOOKUP(C2687,Raw_Data_OS_23!$C$7:$C$4518,Raw_Data_OS_23!$G$7:$G$4518,"Paid/ Closed")="Paid/ Closed","Paid/ Closed", "Still_Outstanding")</f>
        <v>Still_Outstanding</v>
      </c>
      <c r="N2687" s="33">
        <f>IF(_xlfn.XLOOKUP(C2687,Raw_Data_Paid_23!$C$4:$C$2114,Raw_Data_Paid_23!$C$4:$C$2114,1)= 1,1,0)</f>
        <v>1</v>
      </c>
      <c r="O2687" t="str">
        <f>IF(M2687=$W$7,IF(AND(N2687,_xlfn.XLOOKUP(C2687,Raw_Data_OS_23!$C$7:$C$4518,Raw_Data_OS_23!$G$7:$G$4518,0)=G2687),"A",IF(_xlfn.XLOOKUP(C2687,Raw_Data_Paid_23!$C$4:$C$2114,Raw_Data_Paid_23!$C$4:$C$2114,"B1")="B1","B1","B2")),IF(_xlfn.XLOOKUP(C2687,Raw_Data_Paid_23!$C$4:$C$2114,Raw_Data_Paid_23!$C$4:$C$2114,"C1")="C1","C1","C2"))</f>
        <v>B1</v>
      </c>
      <c r="P2687" t="str">
        <f t="shared" si="91"/>
        <v>2021B1Motor Commercial</v>
      </c>
    </row>
    <row r="2688" spans="3:16" x14ac:dyDescent="0.35">
      <c r="C2688" s="6" t="s">
        <v>2887</v>
      </c>
      <c r="D2688" s="7" t="s">
        <v>5751</v>
      </c>
      <c r="E2688" s="7" t="s">
        <v>5763</v>
      </c>
      <c r="F2688" s="8" t="s">
        <v>3910</v>
      </c>
      <c r="G2688" s="9">
        <v>20475</v>
      </c>
      <c r="H2688" s="10">
        <v>2021</v>
      </c>
      <c r="I2688" s="10">
        <v>2021</v>
      </c>
      <c r="J2688" s="11" t="s">
        <v>2250</v>
      </c>
      <c r="K2688" s="12">
        <v>20475</v>
      </c>
      <c r="L2688" s="12">
        <v>1</v>
      </c>
      <c r="M2688" s="33" t="str">
        <f>IF(_xlfn.XLOOKUP(C2688,Raw_Data_OS_23!$C$7:$C$4518,Raw_Data_OS_23!$G$7:$G$4518,"Paid/ Closed")="Paid/ Closed","Paid/ Closed", "Still_Outstanding")</f>
        <v>Still_Outstanding</v>
      </c>
      <c r="N2688" s="33">
        <f>IF(_xlfn.XLOOKUP(C2688,Raw_Data_Paid_23!$C$4:$C$2114,Raw_Data_Paid_23!$C$4:$C$2114,1)= 1,1,0)</f>
        <v>1</v>
      </c>
      <c r="O2688" t="str">
        <f>IF(M2688=$W$7,IF(AND(N2688,_xlfn.XLOOKUP(C2688,Raw_Data_OS_23!$C$7:$C$4518,Raw_Data_OS_23!$G$7:$G$4518,0)=G2688),"A",IF(_xlfn.XLOOKUP(C2688,Raw_Data_Paid_23!$C$4:$C$2114,Raw_Data_Paid_23!$C$4:$C$2114,"B1")="B1","B1","B2")),IF(_xlfn.XLOOKUP(C2688,Raw_Data_Paid_23!$C$4:$C$2114,Raw_Data_Paid_23!$C$4:$C$2114,"C1")="C1","C1","C2"))</f>
        <v>A</v>
      </c>
      <c r="P2688" t="str">
        <f t="shared" si="91"/>
        <v>2021AMotor Private</v>
      </c>
    </row>
    <row r="2689" spans="3:16" x14ac:dyDescent="0.35">
      <c r="C2689" s="6" t="s">
        <v>2888</v>
      </c>
      <c r="D2689" s="7" t="s">
        <v>5431</v>
      </c>
      <c r="E2689" s="7" t="s">
        <v>5763</v>
      </c>
      <c r="F2689" s="8" t="s">
        <v>3910</v>
      </c>
      <c r="G2689" s="9">
        <v>25250</v>
      </c>
      <c r="H2689" s="10">
        <v>2021</v>
      </c>
      <c r="I2689" s="10">
        <v>2021</v>
      </c>
      <c r="J2689" s="11" t="s">
        <v>2250</v>
      </c>
      <c r="K2689" s="12">
        <v>25250</v>
      </c>
      <c r="L2689" s="12">
        <v>1</v>
      </c>
      <c r="M2689" s="33" t="str">
        <f>IF(_xlfn.XLOOKUP(C2689,Raw_Data_OS_23!$C$7:$C$4518,Raw_Data_OS_23!$G$7:$G$4518,"Paid/ Closed")="Paid/ Closed","Paid/ Closed", "Still_Outstanding")</f>
        <v>Still_Outstanding</v>
      </c>
      <c r="N2689" s="33">
        <f>IF(_xlfn.XLOOKUP(C2689,Raw_Data_Paid_23!$C$4:$C$2114,Raw_Data_Paid_23!$C$4:$C$2114,1)= 1,1,0)</f>
        <v>1</v>
      </c>
      <c r="O2689" t="str">
        <f>IF(M2689=$W$7,IF(AND(N2689,_xlfn.XLOOKUP(C2689,Raw_Data_OS_23!$C$7:$C$4518,Raw_Data_OS_23!$G$7:$G$4518,0)=G2689),"A",IF(_xlfn.XLOOKUP(C2689,Raw_Data_Paid_23!$C$4:$C$2114,Raw_Data_Paid_23!$C$4:$C$2114,"B1")="B1","B1","B2")),IF(_xlfn.XLOOKUP(C2689,Raw_Data_Paid_23!$C$4:$C$2114,Raw_Data_Paid_23!$C$4:$C$2114,"C1")="C1","C1","C2"))</f>
        <v>B1</v>
      </c>
      <c r="P2689" t="str">
        <f t="shared" si="91"/>
        <v>2021B1Motor Private</v>
      </c>
    </row>
    <row r="2690" spans="3:16" x14ac:dyDescent="0.35">
      <c r="C2690" s="6" t="s">
        <v>2424</v>
      </c>
      <c r="D2690" s="7" t="s">
        <v>5760</v>
      </c>
      <c r="E2690" s="7" t="s">
        <v>5763</v>
      </c>
      <c r="F2690" s="8" t="s">
        <v>3910</v>
      </c>
      <c r="G2690" s="9">
        <v>700</v>
      </c>
      <c r="H2690" s="10">
        <v>2021</v>
      </c>
      <c r="I2690" s="10">
        <v>2021</v>
      </c>
      <c r="J2690" s="11" t="s">
        <v>2250</v>
      </c>
      <c r="K2690" s="12">
        <v>700</v>
      </c>
      <c r="L2690" s="12">
        <v>1</v>
      </c>
      <c r="M2690" s="33" t="str">
        <f>IF(_xlfn.XLOOKUP(C2690,Raw_Data_OS_23!$C$7:$C$4518,Raw_Data_OS_23!$G$7:$G$4518,"Paid/ Closed")="Paid/ Closed","Paid/ Closed", "Still_Outstanding")</f>
        <v>Paid/ Closed</v>
      </c>
      <c r="N2690" s="33">
        <f>IF(_xlfn.XLOOKUP(C2690,Raw_Data_Paid_23!$C$4:$C$2114,Raw_Data_Paid_23!$C$4:$C$2114,1)= 1,1,0)</f>
        <v>1</v>
      </c>
      <c r="O2690" t="str">
        <f>IF(M2690=$W$7,IF(AND(N2690,_xlfn.XLOOKUP(C2690,Raw_Data_OS_23!$C$7:$C$4518,Raw_Data_OS_23!$G$7:$G$4518,0)=G2690),"A",IF(_xlfn.XLOOKUP(C2690,Raw_Data_Paid_23!$C$4:$C$2114,Raw_Data_Paid_23!$C$4:$C$2114,"B1")="B1","B1","B2")),IF(_xlfn.XLOOKUP(C2690,Raw_Data_Paid_23!$C$4:$C$2114,Raw_Data_Paid_23!$C$4:$C$2114,"C1")="C1","C1","C2"))</f>
        <v>C1</v>
      </c>
      <c r="P2690" t="str">
        <f t="shared" si="91"/>
        <v>2021C1Motor Private</v>
      </c>
    </row>
    <row r="2691" spans="3:16" x14ac:dyDescent="0.35">
      <c r="C2691" s="6" t="s">
        <v>2889</v>
      </c>
      <c r="D2691" s="7" t="s">
        <v>5760</v>
      </c>
      <c r="E2691" s="7" t="s">
        <v>5763</v>
      </c>
      <c r="F2691" s="8" t="s">
        <v>3908</v>
      </c>
      <c r="G2691" s="9">
        <v>1000</v>
      </c>
      <c r="H2691" s="10">
        <v>2021</v>
      </c>
      <c r="I2691" s="10">
        <v>2021</v>
      </c>
      <c r="J2691" s="11" t="s">
        <v>2250</v>
      </c>
      <c r="K2691" s="12">
        <v>1000</v>
      </c>
      <c r="L2691" s="12">
        <v>1</v>
      </c>
      <c r="M2691" s="33" t="str">
        <f>IF(_xlfn.XLOOKUP(C2691,Raw_Data_OS_23!$C$7:$C$4518,Raw_Data_OS_23!$G$7:$G$4518,"Paid/ Closed")="Paid/ Closed","Paid/ Closed", "Still_Outstanding")</f>
        <v>Paid/ Closed</v>
      </c>
      <c r="N2691" s="33">
        <f>IF(_xlfn.XLOOKUP(C2691,Raw_Data_Paid_23!$C$4:$C$2114,Raw_Data_Paid_23!$C$4:$C$2114,1)= 1,1,0)</f>
        <v>1</v>
      </c>
      <c r="O2691" t="str">
        <f>IF(M2691=$W$7,IF(AND(N2691,_xlfn.XLOOKUP(C2691,Raw_Data_OS_23!$C$7:$C$4518,Raw_Data_OS_23!$G$7:$G$4518,0)=G2691),"A",IF(_xlfn.XLOOKUP(C2691,Raw_Data_Paid_23!$C$4:$C$2114,Raw_Data_Paid_23!$C$4:$C$2114,"B1")="B1","B1","B2")),IF(_xlfn.XLOOKUP(C2691,Raw_Data_Paid_23!$C$4:$C$2114,Raw_Data_Paid_23!$C$4:$C$2114,"C1")="C1","C1","C2"))</f>
        <v>C1</v>
      </c>
      <c r="P2691" t="str">
        <f t="shared" si="91"/>
        <v>2021C1Motor Commercial</v>
      </c>
    </row>
    <row r="2692" spans="3:16" x14ac:dyDescent="0.35">
      <c r="C2692" s="6" t="s">
        <v>2890</v>
      </c>
      <c r="D2692" s="7" t="s">
        <v>5434</v>
      </c>
      <c r="E2692" s="7" t="s">
        <v>5754</v>
      </c>
      <c r="F2692" s="8" t="s">
        <v>3910</v>
      </c>
      <c r="G2692" s="9">
        <v>6924</v>
      </c>
      <c r="H2692" s="10">
        <v>2021</v>
      </c>
      <c r="I2692" s="10">
        <v>2021</v>
      </c>
      <c r="J2692" s="11" t="s">
        <v>2250</v>
      </c>
      <c r="K2692" s="12">
        <v>6924</v>
      </c>
      <c r="L2692" s="12">
        <v>1</v>
      </c>
      <c r="M2692" s="33" t="str">
        <f>IF(_xlfn.XLOOKUP(C2692,Raw_Data_OS_23!$C$7:$C$4518,Raw_Data_OS_23!$G$7:$G$4518,"Paid/ Closed")="Paid/ Closed","Paid/ Closed", "Still_Outstanding")</f>
        <v>Paid/ Closed</v>
      </c>
      <c r="N2692" s="33">
        <f>IF(_xlfn.XLOOKUP(C2692,Raw_Data_Paid_23!$C$4:$C$2114,Raw_Data_Paid_23!$C$4:$C$2114,1)= 1,1,0)</f>
        <v>1</v>
      </c>
      <c r="O2692" t="str">
        <f>IF(M2692=$W$7,IF(AND(N2692,_xlfn.XLOOKUP(C2692,Raw_Data_OS_23!$C$7:$C$4518,Raw_Data_OS_23!$G$7:$G$4518,0)=G2692),"A",IF(_xlfn.XLOOKUP(C2692,Raw_Data_Paid_23!$C$4:$C$2114,Raw_Data_Paid_23!$C$4:$C$2114,"B1")="B1","B1","B2")),IF(_xlfn.XLOOKUP(C2692,Raw_Data_Paid_23!$C$4:$C$2114,Raw_Data_Paid_23!$C$4:$C$2114,"C1")="C1","C1","C2"))</f>
        <v>C1</v>
      </c>
      <c r="P2692" t="str">
        <f t="shared" si="91"/>
        <v>2021C1Motor Private</v>
      </c>
    </row>
    <row r="2693" spans="3:16" x14ac:dyDescent="0.35">
      <c r="C2693" s="6" t="s">
        <v>2425</v>
      </c>
      <c r="D2693" s="7" t="s">
        <v>5757</v>
      </c>
      <c r="E2693" s="7" t="s">
        <v>5763</v>
      </c>
      <c r="F2693" s="8" t="s">
        <v>3908</v>
      </c>
      <c r="G2693" s="9">
        <v>7434</v>
      </c>
      <c r="H2693" s="10">
        <v>2021</v>
      </c>
      <c r="I2693" s="10">
        <v>2021</v>
      </c>
      <c r="J2693" s="11" t="s">
        <v>2250</v>
      </c>
      <c r="K2693" s="12">
        <v>7434</v>
      </c>
      <c r="L2693" s="12">
        <v>1</v>
      </c>
      <c r="M2693" s="33" t="str">
        <f>IF(_xlfn.XLOOKUP(C2693,Raw_Data_OS_23!$C$7:$C$4518,Raw_Data_OS_23!$G$7:$G$4518,"Paid/ Closed")="Paid/ Closed","Paid/ Closed", "Still_Outstanding")</f>
        <v>Still_Outstanding</v>
      </c>
      <c r="N2693" s="33">
        <f>IF(_xlfn.XLOOKUP(C2693,Raw_Data_Paid_23!$C$4:$C$2114,Raw_Data_Paid_23!$C$4:$C$2114,1)= 1,1,0)</f>
        <v>1</v>
      </c>
      <c r="O2693" t="str">
        <f>IF(M2693=$W$7,IF(AND(N2693,_xlfn.XLOOKUP(C2693,Raw_Data_OS_23!$C$7:$C$4518,Raw_Data_OS_23!$G$7:$G$4518,0)=G2693),"A",IF(_xlfn.XLOOKUP(C2693,Raw_Data_Paid_23!$C$4:$C$2114,Raw_Data_Paid_23!$C$4:$C$2114,"B1")="B1","B1","B2")),IF(_xlfn.XLOOKUP(C2693,Raw_Data_Paid_23!$C$4:$C$2114,Raw_Data_Paid_23!$C$4:$C$2114,"C1")="C1","C1","C2"))</f>
        <v>B1</v>
      </c>
      <c r="P2693" t="str">
        <f t="shared" si="91"/>
        <v>2021B1Motor Commercial</v>
      </c>
    </row>
    <row r="2694" spans="3:16" x14ac:dyDescent="0.35">
      <c r="C2694" s="6" t="s">
        <v>2426</v>
      </c>
      <c r="D2694" s="7" t="s">
        <v>5432</v>
      </c>
      <c r="E2694" s="7" t="s">
        <v>5763</v>
      </c>
      <c r="F2694" s="8" t="s">
        <v>3910</v>
      </c>
      <c r="G2694" s="9">
        <v>323940</v>
      </c>
      <c r="H2694" s="10">
        <v>2021</v>
      </c>
      <c r="I2694" s="10">
        <v>2021</v>
      </c>
      <c r="J2694" s="11" t="s">
        <v>2250</v>
      </c>
      <c r="K2694" s="12">
        <v>323940</v>
      </c>
      <c r="L2694" s="12">
        <v>1</v>
      </c>
      <c r="M2694" s="33" t="str">
        <f>IF(_xlfn.XLOOKUP(C2694,Raw_Data_OS_23!$C$7:$C$4518,Raw_Data_OS_23!$G$7:$G$4518,"Paid/ Closed")="Paid/ Closed","Paid/ Closed", "Still_Outstanding")</f>
        <v>Still_Outstanding</v>
      </c>
      <c r="N2694" s="33">
        <f>IF(_xlfn.XLOOKUP(C2694,Raw_Data_Paid_23!$C$4:$C$2114,Raw_Data_Paid_23!$C$4:$C$2114,1)= 1,1,0)</f>
        <v>1</v>
      </c>
      <c r="O2694" t="str">
        <f>IF(M2694=$W$7,IF(AND(N2694,_xlfn.XLOOKUP(C2694,Raw_Data_OS_23!$C$7:$C$4518,Raw_Data_OS_23!$G$7:$G$4518,0)=G2694),"A",IF(_xlfn.XLOOKUP(C2694,Raw_Data_Paid_23!$C$4:$C$2114,Raw_Data_Paid_23!$C$4:$C$2114,"B1")="B1","B1","B2")),IF(_xlfn.XLOOKUP(C2694,Raw_Data_Paid_23!$C$4:$C$2114,Raw_Data_Paid_23!$C$4:$C$2114,"C1")="C1","C1","C2"))</f>
        <v>B1</v>
      </c>
      <c r="P2694" t="str">
        <f t="shared" ref="P2694:P2757" si="92">H2694&amp;O2694&amp;F2694</f>
        <v>2021B1Motor Private</v>
      </c>
    </row>
    <row r="2695" spans="3:16" x14ac:dyDescent="0.35">
      <c r="C2695" s="6" t="s">
        <v>2427</v>
      </c>
      <c r="D2695" s="7" t="s">
        <v>5760</v>
      </c>
      <c r="E2695" s="7" t="s">
        <v>5762</v>
      </c>
      <c r="F2695" s="8" t="s">
        <v>3910</v>
      </c>
      <c r="G2695" s="9">
        <v>30876</v>
      </c>
      <c r="H2695" s="10">
        <v>2021</v>
      </c>
      <c r="I2695" s="10">
        <v>2021</v>
      </c>
      <c r="J2695" s="11" t="s">
        <v>2250</v>
      </c>
      <c r="K2695" s="12">
        <v>30876</v>
      </c>
      <c r="L2695" s="12">
        <v>1</v>
      </c>
      <c r="M2695" s="33" t="str">
        <f>IF(_xlfn.XLOOKUP(C2695,Raw_Data_OS_23!$C$7:$C$4518,Raw_Data_OS_23!$G$7:$G$4518,"Paid/ Closed")="Paid/ Closed","Paid/ Closed", "Still_Outstanding")</f>
        <v>Still_Outstanding</v>
      </c>
      <c r="N2695" s="33">
        <f>IF(_xlfn.XLOOKUP(C2695,Raw_Data_Paid_23!$C$4:$C$2114,Raw_Data_Paid_23!$C$4:$C$2114,1)= 1,1,0)</f>
        <v>0</v>
      </c>
      <c r="O2695" t="str">
        <f>IF(M2695=$W$7,IF(AND(N2695,_xlfn.XLOOKUP(C2695,Raw_Data_OS_23!$C$7:$C$4518,Raw_Data_OS_23!$G$7:$G$4518,0)=G2695),"A",IF(_xlfn.XLOOKUP(C2695,Raw_Data_Paid_23!$C$4:$C$2114,Raw_Data_Paid_23!$C$4:$C$2114,"B1")="B1","B1","B2")),IF(_xlfn.XLOOKUP(C2695,Raw_Data_Paid_23!$C$4:$C$2114,Raw_Data_Paid_23!$C$4:$C$2114,"C1")="C1","C1","C2"))</f>
        <v>B2</v>
      </c>
      <c r="P2695" t="str">
        <f t="shared" si="92"/>
        <v>2021B2Motor Private</v>
      </c>
    </row>
    <row r="2696" spans="3:16" x14ac:dyDescent="0.35">
      <c r="C2696" s="6" t="s">
        <v>2891</v>
      </c>
      <c r="D2696" s="7" t="s">
        <v>5758</v>
      </c>
      <c r="E2696" s="7" t="s">
        <v>5762</v>
      </c>
      <c r="F2696" s="8" t="s">
        <v>3910</v>
      </c>
      <c r="G2696" s="9">
        <v>29006.25</v>
      </c>
      <c r="H2696" s="10">
        <v>2021</v>
      </c>
      <c r="I2696" s="10">
        <v>2021</v>
      </c>
      <c r="J2696" s="11" t="s">
        <v>2250</v>
      </c>
      <c r="K2696" s="12">
        <v>29006.25</v>
      </c>
      <c r="L2696" s="12">
        <v>1</v>
      </c>
      <c r="M2696" s="33" t="str">
        <f>IF(_xlfn.XLOOKUP(C2696,Raw_Data_OS_23!$C$7:$C$4518,Raw_Data_OS_23!$G$7:$G$4518,"Paid/ Closed")="Paid/ Closed","Paid/ Closed", "Still_Outstanding")</f>
        <v>Paid/ Closed</v>
      </c>
      <c r="N2696" s="33">
        <f>IF(_xlfn.XLOOKUP(C2696,Raw_Data_Paid_23!$C$4:$C$2114,Raw_Data_Paid_23!$C$4:$C$2114,1)= 1,1,0)</f>
        <v>1</v>
      </c>
      <c r="O2696" t="str">
        <f>IF(M2696=$W$7,IF(AND(N2696,_xlfn.XLOOKUP(C2696,Raw_Data_OS_23!$C$7:$C$4518,Raw_Data_OS_23!$G$7:$G$4518,0)=G2696),"A",IF(_xlfn.XLOOKUP(C2696,Raw_Data_Paid_23!$C$4:$C$2114,Raw_Data_Paid_23!$C$4:$C$2114,"B1")="B1","B1","B2")),IF(_xlfn.XLOOKUP(C2696,Raw_Data_Paid_23!$C$4:$C$2114,Raw_Data_Paid_23!$C$4:$C$2114,"C1")="C1","C1","C2"))</f>
        <v>C1</v>
      </c>
      <c r="P2696" t="str">
        <f t="shared" si="92"/>
        <v>2021C1Motor Private</v>
      </c>
    </row>
    <row r="2697" spans="3:16" x14ac:dyDescent="0.35">
      <c r="C2697" s="6" t="s">
        <v>2892</v>
      </c>
      <c r="D2697" s="7" t="s">
        <v>5754</v>
      </c>
      <c r="E2697" s="7" t="s">
        <v>5763</v>
      </c>
      <c r="F2697" s="8" t="s">
        <v>3910</v>
      </c>
      <c r="G2697" s="9">
        <v>17062.5</v>
      </c>
      <c r="H2697" s="10">
        <v>2021</v>
      </c>
      <c r="I2697" s="10">
        <v>2021</v>
      </c>
      <c r="J2697" s="11" t="s">
        <v>2250</v>
      </c>
      <c r="K2697" s="12">
        <v>17062.5</v>
      </c>
      <c r="L2697" s="12">
        <v>1</v>
      </c>
      <c r="M2697" s="33" t="str">
        <f>IF(_xlfn.XLOOKUP(C2697,Raw_Data_OS_23!$C$7:$C$4518,Raw_Data_OS_23!$G$7:$G$4518,"Paid/ Closed")="Paid/ Closed","Paid/ Closed", "Still_Outstanding")</f>
        <v>Paid/ Closed</v>
      </c>
      <c r="N2697" s="33">
        <f>IF(_xlfn.XLOOKUP(C2697,Raw_Data_Paid_23!$C$4:$C$2114,Raw_Data_Paid_23!$C$4:$C$2114,1)= 1,1,0)</f>
        <v>1</v>
      </c>
      <c r="O2697" t="str">
        <f>IF(M2697=$W$7,IF(AND(N2697,_xlfn.XLOOKUP(C2697,Raw_Data_OS_23!$C$7:$C$4518,Raw_Data_OS_23!$G$7:$G$4518,0)=G2697),"A",IF(_xlfn.XLOOKUP(C2697,Raw_Data_Paid_23!$C$4:$C$2114,Raw_Data_Paid_23!$C$4:$C$2114,"B1")="B1","B1","B2")),IF(_xlfn.XLOOKUP(C2697,Raw_Data_Paid_23!$C$4:$C$2114,Raw_Data_Paid_23!$C$4:$C$2114,"C1")="C1","C1","C2"))</f>
        <v>C1</v>
      </c>
      <c r="P2697" t="str">
        <f t="shared" si="92"/>
        <v>2021C1Motor Private</v>
      </c>
    </row>
    <row r="2698" spans="3:16" x14ac:dyDescent="0.35">
      <c r="C2698" s="6" t="s">
        <v>2428</v>
      </c>
      <c r="D2698" s="7" t="s">
        <v>5751</v>
      </c>
      <c r="E2698" s="7" t="s">
        <v>5758</v>
      </c>
      <c r="F2698" s="8" t="s">
        <v>3910</v>
      </c>
      <c r="G2698" s="9">
        <v>51280</v>
      </c>
      <c r="H2698" s="10">
        <v>2021</v>
      </c>
      <c r="I2698" s="10">
        <v>2021</v>
      </c>
      <c r="J2698" s="11" t="s">
        <v>2250</v>
      </c>
      <c r="K2698" s="12">
        <v>51280</v>
      </c>
      <c r="L2698" s="12">
        <v>1</v>
      </c>
      <c r="M2698" s="33" t="str">
        <f>IF(_xlfn.XLOOKUP(C2698,Raw_Data_OS_23!$C$7:$C$4518,Raw_Data_OS_23!$G$7:$G$4518,"Paid/ Closed")="Paid/ Closed","Paid/ Closed", "Still_Outstanding")</f>
        <v>Paid/ Closed</v>
      </c>
      <c r="N2698" s="33">
        <f>IF(_xlfn.XLOOKUP(C2698,Raw_Data_Paid_23!$C$4:$C$2114,Raw_Data_Paid_23!$C$4:$C$2114,1)= 1,1,0)</f>
        <v>1</v>
      </c>
      <c r="O2698" t="str">
        <f>IF(M2698=$W$7,IF(AND(N2698,_xlfn.XLOOKUP(C2698,Raw_Data_OS_23!$C$7:$C$4518,Raw_Data_OS_23!$G$7:$G$4518,0)=G2698),"A",IF(_xlfn.XLOOKUP(C2698,Raw_Data_Paid_23!$C$4:$C$2114,Raw_Data_Paid_23!$C$4:$C$2114,"B1")="B1","B1","B2")),IF(_xlfn.XLOOKUP(C2698,Raw_Data_Paid_23!$C$4:$C$2114,Raw_Data_Paid_23!$C$4:$C$2114,"C1")="C1","C1","C2"))</f>
        <v>C1</v>
      </c>
      <c r="P2698" t="str">
        <f t="shared" si="92"/>
        <v>2021C1Motor Private</v>
      </c>
    </row>
    <row r="2699" spans="3:16" x14ac:dyDescent="0.35">
      <c r="C2699" s="6" t="s">
        <v>2893</v>
      </c>
      <c r="D2699" s="7" t="s">
        <v>5326</v>
      </c>
      <c r="E2699" s="7" t="s">
        <v>5764</v>
      </c>
      <c r="F2699" s="8" t="s">
        <v>3910</v>
      </c>
      <c r="G2699" s="9">
        <v>34125</v>
      </c>
      <c r="H2699" s="10">
        <v>2021</v>
      </c>
      <c r="I2699" s="10">
        <v>2021</v>
      </c>
      <c r="J2699" s="11" t="s">
        <v>21</v>
      </c>
      <c r="K2699" s="12">
        <v>34125</v>
      </c>
      <c r="L2699" s="12">
        <v>1</v>
      </c>
      <c r="M2699" s="33" t="str">
        <f>IF(_xlfn.XLOOKUP(C2699,Raw_Data_OS_23!$C$7:$C$4518,Raw_Data_OS_23!$G$7:$G$4518,"Paid/ Closed")="Paid/ Closed","Paid/ Closed", "Still_Outstanding")</f>
        <v>Paid/ Closed</v>
      </c>
      <c r="N2699" s="33">
        <f>IF(_xlfn.XLOOKUP(C2699,Raw_Data_Paid_23!$C$4:$C$2114,Raw_Data_Paid_23!$C$4:$C$2114,1)= 1,1,0)</f>
        <v>1</v>
      </c>
      <c r="O2699" t="str">
        <f>IF(M2699=$W$7,IF(AND(N2699,_xlfn.XLOOKUP(C2699,Raw_Data_OS_23!$C$7:$C$4518,Raw_Data_OS_23!$G$7:$G$4518,0)=G2699),"A",IF(_xlfn.XLOOKUP(C2699,Raw_Data_Paid_23!$C$4:$C$2114,Raw_Data_Paid_23!$C$4:$C$2114,"B1")="B1","B1","B2")),IF(_xlfn.XLOOKUP(C2699,Raw_Data_Paid_23!$C$4:$C$2114,Raw_Data_Paid_23!$C$4:$C$2114,"C1")="C1","C1","C2"))</f>
        <v>C1</v>
      </c>
      <c r="P2699" t="str">
        <f t="shared" si="92"/>
        <v>2021C1Motor Private</v>
      </c>
    </row>
    <row r="2700" spans="3:16" x14ac:dyDescent="0.35">
      <c r="C2700" s="6" t="s">
        <v>2429</v>
      </c>
      <c r="D2700" s="7" t="s">
        <v>5763</v>
      </c>
      <c r="E2700" s="7" t="s">
        <v>5765</v>
      </c>
      <c r="F2700" s="8" t="s">
        <v>3910</v>
      </c>
      <c r="G2700" s="9">
        <v>124705.88235</v>
      </c>
      <c r="H2700" s="10">
        <v>2021</v>
      </c>
      <c r="I2700" s="10">
        <v>2021</v>
      </c>
      <c r="J2700" s="11" t="s">
        <v>2250</v>
      </c>
      <c r="K2700" s="12">
        <v>124705.88235</v>
      </c>
      <c r="L2700" s="12">
        <v>1</v>
      </c>
      <c r="M2700" s="33" t="str">
        <f>IF(_xlfn.XLOOKUP(C2700,Raw_Data_OS_23!$C$7:$C$4518,Raw_Data_OS_23!$G$7:$G$4518,"Paid/ Closed")="Paid/ Closed","Paid/ Closed", "Still_Outstanding")</f>
        <v>Still_Outstanding</v>
      </c>
      <c r="N2700" s="33">
        <f>IF(_xlfn.XLOOKUP(C2700,Raw_Data_Paid_23!$C$4:$C$2114,Raw_Data_Paid_23!$C$4:$C$2114,1)= 1,1,0)</f>
        <v>0</v>
      </c>
      <c r="O2700" t="str">
        <f>IF(M2700=$W$7,IF(AND(N2700,_xlfn.XLOOKUP(C2700,Raw_Data_OS_23!$C$7:$C$4518,Raw_Data_OS_23!$G$7:$G$4518,0)=G2700),"A",IF(_xlfn.XLOOKUP(C2700,Raw_Data_Paid_23!$C$4:$C$2114,Raw_Data_Paid_23!$C$4:$C$2114,"B1")="B1","B1","B2")),IF(_xlfn.XLOOKUP(C2700,Raw_Data_Paid_23!$C$4:$C$2114,Raw_Data_Paid_23!$C$4:$C$2114,"C1")="C1","C1","C2"))</f>
        <v>B2</v>
      </c>
      <c r="P2700" t="str">
        <f t="shared" si="92"/>
        <v>2021B2Motor Private</v>
      </c>
    </row>
    <row r="2701" spans="3:16" x14ac:dyDescent="0.35">
      <c r="C2701" s="6" t="s">
        <v>2430</v>
      </c>
      <c r="D2701" s="7" t="s">
        <v>5428</v>
      </c>
      <c r="E2701" s="7" t="s">
        <v>5432</v>
      </c>
      <c r="F2701" s="8" t="s">
        <v>3910</v>
      </c>
      <c r="G2701" s="9">
        <v>6540</v>
      </c>
      <c r="H2701" s="10">
        <v>2021</v>
      </c>
      <c r="I2701" s="10">
        <v>2021</v>
      </c>
      <c r="J2701" s="11" t="s">
        <v>2250</v>
      </c>
      <c r="K2701" s="12">
        <v>6540</v>
      </c>
      <c r="L2701" s="12">
        <v>1</v>
      </c>
      <c r="M2701" s="33" t="str">
        <f>IF(_xlfn.XLOOKUP(C2701,Raw_Data_OS_23!$C$7:$C$4518,Raw_Data_OS_23!$G$7:$G$4518,"Paid/ Closed")="Paid/ Closed","Paid/ Closed", "Still_Outstanding")</f>
        <v>Paid/ Closed</v>
      </c>
      <c r="N2701" s="33">
        <f>IF(_xlfn.XLOOKUP(C2701,Raw_Data_Paid_23!$C$4:$C$2114,Raw_Data_Paid_23!$C$4:$C$2114,1)= 1,1,0)</f>
        <v>1</v>
      </c>
      <c r="O2701" t="str">
        <f>IF(M2701=$W$7,IF(AND(N2701,_xlfn.XLOOKUP(C2701,Raw_Data_OS_23!$C$7:$C$4518,Raw_Data_OS_23!$G$7:$G$4518,0)=G2701),"A",IF(_xlfn.XLOOKUP(C2701,Raw_Data_Paid_23!$C$4:$C$2114,Raw_Data_Paid_23!$C$4:$C$2114,"B1")="B1","B1","B2")),IF(_xlfn.XLOOKUP(C2701,Raw_Data_Paid_23!$C$4:$C$2114,Raw_Data_Paid_23!$C$4:$C$2114,"C1")="C1","C1","C2"))</f>
        <v>C1</v>
      </c>
      <c r="P2701" t="str">
        <f t="shared" si="92"/>
        <v>2021C1Motor Private</v>
      </c>
    </row>
    <row r="2702" spans="3:16" x14ac:dyDescent="0.35">
      <c r="C2702" s="6" t="s">
        <v>2431</v>
      </c>
      <c r="D2702" s="7" t="s">
        <v>4445</v>
      </c>
      <c r="E2702" s="7" t="s">
        <v>5420</v>
      </c>
      <c r="F2702" s="8" t="s">
        <v>3910</v>
      </c>
      <c r="G2702" s="9">
        <v>500000</v>
      </c>
      <c r="H2702" s="10">
        <v>2021</v>
      </c>
      <c r="I2702" s="10">
        <v>2021</v>
      </c>
      <c r="J2702" s="11" t="s">
        <v>21</v>
      </c>
      <c r="K2702" s="12">
        <v>500000</v>
      </c>
      <c r="L2702" s="12">
        <v>1</v>
      </c>
      <c r="M2702" s="33" t="str">
        <f>IF(_xlfn.XLOOKUP(C2702,Raw_Data_OS_23!$C$7:$C$4518,Raw_Data_OS_23!$G$7:$G$4518,"Paid/ Closed")="Paid/ Closed","Paid/ Closed", "Still_Outstanding")</f>
        <v>Still_Outstanding</v>
      </c>
      <c r="N2702" s="33">
        <f>IF(_xlfn.XLOOKUP(C2702,Raw_Data_Paid_23!$C$4:$C$2114,Raw_Data_Paid_23!$C$4:$C$2114,1)= 1,1,0)</f>
        <v>0</v>
      </c>
      <c r="O2702" t="str">
        <f>IF(M2702=$W$7,IF(AND(N2702,_xlfn.XLOOKUP(C2702,Raw_Data_OS_23!$C$7:$C$4518,Raw_Data_OS_23!$G$7:$G$4518,0)=G2702),"A",IF(_xlfn.XLOOKUP(C2702,Raw_Data_Paid_23!$C$4:$C$2114,Raw_Data_Paid_23!$C$4:$C$2114,"B1")="B1","B1","B2")),IF(_xlfn.XLOOKUP(C2702,Raw_Data_Paid_23!$C$4:$C$2114,Raw_Data_Paid_23!$C$4:$C$2114,"C1")="C1","C1","C2"))</f>
        <v>B2</v>
      </c>
      <c r="P2702" t="str">
        <f t="shared" si="92"/>
        <v>2021B2Motor Private</v>
      </c>
    </row>
    <row r="2703" spans="3:16" x14ac:dyDescent="0.35">
      <c r="C2703" s="6" t="s">
        <v>2432</v>
      </c>
      <c r="D2703" s="7" t="s">
        <v>5766</v>
      </c>
      <c r="E2703" s="7" t="s">
        <v>5764</v>
      </c>
      <c r="F2703" s="8" t="s">
        <v>3910</v>
      </c>
      <c r="G2703" s="9">
        <v>26011</v>
      </c>
      <c r="H2703" s="10">
        <v>2021</v>
      </c>
      <c r="I2703" s="10">
        <v>2021</v>
      </c>
      <c r="J2703" s="11" t="s">
        <v>2250</v>
      </c>
      <c r="K2703" s="12">
        <v>26011</v>
      </c>
      <c r="L2703" s="12">
        <v>1</v>
      </c>
      <c r="M2703" s="33" t="str">
        <f>IF(_xlfn.XLOOKUP(C2703,Raw_Data_OS_23!$C$7:$C$4518,Raw_Data_OS_23!$G$7:$G$4518,"Paid/ Closed")="Paid/ Closed","Paid/ Closed", "Still_Outstanding")</f>
        <v>Still_Outstanding</v>
      </c>
      <c r="N2703" s="33">
        <f>IF(_xlfn.XLOOKUP(C2703,Raw_Data_Paid_23!$C$4:$C$2114,Raw_Data_Paid_23!$C$4:$C$2114,1)= 1,1,0)</f>
        <v>1</v>
      </c>
      <c r="O2703" t="str">
        <f>IF(M2703=$W$7,IF(AND(N2703,_xlfn.XLOOKUP(C2703,Raw_Data_OS_23!$C$7:$C$4518,Raw_Data_OS_23!$G$7:$G$4518,0)=G2703),"A",IF(_xlfn.XLOOKUP(C2703,Raw_Data_Paid_23!$C$4:$C$2114,Raw_Data_Paid_23!$C$4:$C$2114,"B1")="B1","B1","B2")),IF(_xlfn.XLOOKUP(C2703,Raw_Data_Paid_23!$C$4:$C$2114,Raw_Data_Paid_23!$C$4:$C$2114,"C1")="C1","C1","C2"))</f>
        <v>B1</v>
      </c>
      <c r="P2703" t="str">
        <f t="shared" si="92"/>
        <v>2021B1Motor Private</v>
      </c>
    </row>
    <row r="2704" spans="3:16" x14ac:dyDescent="0.35">
      <c r="C2704" s="6" t="s">
        <v>2894</v>
      </c>
      <c r="D2704" s="7" t="s">
        <v>5757</v>
      </c>
      <c r="E2704" s="7" t="s">
        <v>5765</v>
      </c>
      <c r="F2704" s="8" t="s">
        <v>3910</v>
      </c>
      <c r="G2704" s="9">
        <v>78487.5</v>
      </c>
      <c r="H2704" s="10">
        <v>2021</v>
      </c>
      <c r="I2704" s="10">
        <v>2021</v>
      </c>
      <c r="J2704" s="11" t="s">
        <v>2250</v>
      </c>
      <c r="K2704" s="12">
        <v>78487.5</v>
      </c>
      <c r="L2704" s="12">
        <v>1</v>
      </c>
      <c r="M2704" s="33" t="str">
        <f>IF(_xlfn.XLOOKUP(C2704,Raw_Data_OS_23!$C$7:$C$4518,Raw_Data_OS_23!$G$7:$G$4518,"Paid/ Closed")="Paid/ Closed","Paid/ Closed", "Still_Outstanding")</f>
        <v>Still_Outstanding</v>
      </c>
      <c r="N2704" s="33">
        <f>IF(_xlfn.XLOOKUP(C2704,Raw_Data_Paid_23!$C$4:$C$2114,Raw_Data_Paid_23!$C$4:$C$2114,1)= 1,1,0)</f>
        <v>1</v>
      </c>
      <c r="O2704" t="str">
        <f>IF(M2704=$W$7,IF(AND(N2704,_xlfn.XLOOKUP(C2704,Raw_Data_OS_23!$C$7:$C$4518,Raw_Data_OS_23!$G$7:$G$4518,0)=G2704),"A",IF(_xlfn.XLOOKUP(C2704,Raw_Data_Paid_23!$C$4:$C$2114,Raw_Data_Paid_23!$C$4:$C$2114,"B1")="B1","B1","B2")),IF(_xlfn.XLOOKUP(C2704,Raw_Data_Paid_23!$C$4:$C$2114,Raw_Data_Paid_23!$C$4:$C$2114,"C1")="C1","C1","C2"))</f>
        <v>B1</v>
      </c>
      <c r="P2704" t="str">
        <f t="shared" si="92"/>
        <v>2021B1Motor Private</v>
      </c>
    </row>
    <row r="2705" spans="3:16" x14ac:dyDescent="0.35">
      <c r="C2705" s="6" t="s">
        <v>2895</v>
      </c>
      <c r="D2705" s="7" t="s">
        <v>5422</v>
      </c>
      <c r="E2705" s="7" t="s">
        <v>5763</v>
      </c>
      <c r="F2705" s="8" t="s">
        <v>3910</v>
      </c>
      <c r="G2705" s="9">
        <v>17204</v>
      </c>
      <c r="H2705" s="10">
        <v>2021</v>
      </c>
      <c r="I2705" s="10">
        <v>2021</v>
      </c>
      <c r="J2705" s="11" t="s">
        <v>2250</v>
      </c>
      <c r="K2705" s="12">
        <v>17204</v>
      </c>
      <c r="L2705" s="12">
        <v>1</v>
      </c>
      <c r="M2705" s="33" t="str">
        <f>IF(_xlfn.XLOOKUP(C2705,Raw_Data_OS_23!$C$7:$C$4518,Raw_Data_OS_23!$G$7:$G$4518,"Paid/ Closed")="Paid/ Closed","Paid/ Closed", "Still_Outstanding")</f>
        <v>Still_Outstanding</v>
      </c>
      <c r="N2705" s="33">
        <f>IF(_xlfn.XLOOKUP(C2705,Raw_Data_Paid_23!$C$4:$C$2114,Raw_Data_Paid_23!$C$4:$C$2114,1)= 1,1,0)</f>
        <v>1</v>
      </c>
      <c r="O2705" t="str">
        <f>IF(M2705=$W$7,IF(AND(N2705,_xlfn.XLOOKUP(C2705,Raw_Data_OS_23!$C$7:$C$4518,Raw_Data_OS_23!$G$7:$G$4518,0)=G2705),"A",IF(_xlfn.XLOOKUP(C2705,Raw_Data_Paid_23!$C$4:$C$2114,Raw_Data_Paid_23!$C$4:$C$2114,"B1")="B1","B1","B2")),IF(_xlfn.XLOOKUP(C2705,Raw_Data_Paid_23!$C$4:$C$2114,Raw_Data_Paid_23!$C$4:$C$2114,"C1")="C1","C1","C2"))</f>
        <v>B1</v>
      </c>
      <c r="P2705" t="str">
        <f t="shared" si="92"/>
        <v>2021B1Motor Private</v>
      </c>
    </row>
    <row r="2706" spans="3:16" x14ac:dyDescent="0.35">
      <c r="C2706" s="6" t="s">
        <v>2433</v>
      </c>
      <c r="D2706" s="7" t="s">
        <v>5394</v>
      </c>
      <c r="E2706" s="7" t="s">
        <v>5401</v>
      </c>
      <c r="F2706" s="8" t="s">
        <v>3910</v>
      </c>
      <c r="G2706" s="9">
        <v>373000</v>
      </c>
      <c r="H2706" s="10">
        <v>2021</v>
      </c>
      <c r="I2706" s="10">
        <v>2021</v>
      </c>
      <c r="J2706" s="11" t="s">
        <v>21</v>
      </c>
      <c r="K2706" s="12">
        <v>373000</v>
      </c>
      <c r="L2706" s="12">
        <v>1</v>
      </c>
      <c r="M2706" s="33" t="str">
        <f>IF(_xlfn.XLOOKUP(C2706,Raw_Data_OS_23!$C$7:$C$4518,Raw_Data_OS_23!$G$7:$G$4518,"Paid/ Closed")="Paid/ Closed","Paid/ Closed", "Still_Outstanding")</f>
        <v>Still_Outstanding</v>
      </c>
      <c r="N2706" s="33">
        <f>IF(_xlfn.XLOOKUP(C2706,Raw_Data_Paid_23!$C$4:$C$2114,Raw_Data_Paid_23!$C$4:$C$2114,1)= 1,1,0)</f>
        <v>0</v>
      </c>
      <c r="O2706" t="str">
        <f>IF(M2706=$W$7,IF(AND(N2706,_xlfn.XLOOKUP(C2706,Raw_Data_OS_23!$C$7:$C$4518,Raw_Data_OS_23!$G$7:$G$4518,0)=G2706),"A",IF(_xlfn.XLOOKUP(C2706,Raw_Data_Paid_23!$C$4:$C$2114,Raw_Data_Paid_23!$C$4:$C$2114,"B1")="B1","B1","B2")),IF(_xlfn.XLOOKUP(C2706,Raw_Data_Paid_23!$C$4:$C$2114,Raw_Data_Paid_23!$C$4:$C$2114,"C1")="C1","C1","C2"))</f>
        <v>B2</v>
      </c>
      <c r="P2706" t="str">
        <f t="shared" si="92"/>
        <v>2021B2Motor Private</v>
      </c>
    </row>
    <row r="2707" spans="3:16" x14ac:dyDescent="0.35">
      <c r="C2707" s="6" t="s">
        <v>2434</v>
      </c>
      <c r="D2707" s="7" t="s">
        <v>5763</v>
      </c>
      <c r="E2707" s="7" t="s">
        <v>5765</v>
      </c>
      <c r="F2707" s="8" t="s">
        <v>3908</v>
      </c>
      <c r="G2707" s="9">
        <v>100</v>
      </c>
      <c r="H2707" s="10">
        <v>2021</v>
      </c>
      <c r="I2707" s="10">
        <v>2021</v>
      </c>
      <c r="J2707" s="11" t="s">
        <v>2250</v>
      </c>
      <c r="K2707" s="12">
        <v>100</v>
      </c>
      <c r="L2707" s="12">
        <v>1</v>
      </c>
      <c r="M2707" s="33" t="str">
        <f>IF(_xlfn.XLOOKUP(C2707,Raw_Data_OS_23!$C$7:$C$4518,Raw_Data_OS_23!$G$7:$G$4518,"Paid/ Closed")="Paid/ Closed","Paid/ Closed", "Still_Outstanding")</f>
        <v>Paid/ Closed</v>
      </c>
      <c r="N2707" s="33">
        <f>IF(_xlfn.XLOOKUP(C2707,Raw_Data_Paid_23!$C$4:$C$2114,Raw_Data_Paid_23!$C$4:$C$2114,1)= 1,1,0)</f>
        <v>0</v>
      </c>
      <c r="O2707" t="str">
        <f>IF(M2707=$W$7,IF(AND(N2707,_xlfn.XLOOKUP(C2707,Raw_Data_OS_23!$C$7:$C$4518,Raw_Data_OS_23!$G$7:$G$4518,0)=G2707),"A",IF(_xlfn.XLOOKUP(C2707,Raw_Data_Paid_23!$C$4:$C$2114,Raw_Data_Paid_23!$C$4:$C$2114,"B1")="B1","B1","B2")),IF(_xlfn.XLOOKUP(C2707,Raw_Data_Paid_23!$C$4:$C$2114,Raw_Data_Paid_23!$C$4:$C$2114,"C1")="C1","C1","C2"))</f>
        <v>C2</v>
      </c>
      <c r="P2707" t="str">
        <f t="shared" si="92"/>
        <v>2021C2Motor Commercial</v>
      </c>
    </row>
    <row r="2708" spans="3:16" x14ac:dyDescent="0.35">
      <c r="C2708" s="6" t="s">
        <v>2896</v>
      </c>
      <c r="D2708" s="7" t="s">
        <v>3930</v>
      </c>
      <c r="E2708" s="7" t="s">
        <v>5330</v>
      </c>
      <c r="F2708" s="8" t="s">
        <v>3908</v>
      </c>
      <c r="G2708" s="9">
        <v>10000</v>
      </c>
      <c r="H2708" s="10">
        <v>2021</v>
      </c>
      <c r="I2708" s="10">
        <v>2021</v>
      </c>
      <c r="J2708" s="11" t="s">
        <v>21</v>
      </c>
      <c r="K2708" s="12">
        <v>10000</v>
      </c>
      <c r="L2708" s="12">
        <v>1</v>
      </c>
      <c r="M2708" s="33" t="str">
        <f>IF(_xlfn.XLOOKUP(C2708,Raw_Data_OS_23!$C$7:$C$4518,Raw_Data_OS_23!$G$7:$G$4518,"Paid/ Closed")="Paid/ Closed","Paid/ Closed", "Still_Outstanding")</f>
        <v>Paid/ Closed</v>
      </c>
      <c r="N2708" s="33">
        <f>IF(_xlfn.XLOOKUP(C2708,Raw_Data_Paid_23!$C$4:$C$2114,Raw_Data_Paid_23!$C$4:$C$2114,1)= 1,1,0)</f>
        <v>1</v>
      </c>
      <c r="O2708" t="str">
        <f>IF(M2708=$W$7,IF(AND(N2708,_xlfn.XLOOKUP(C2708,Raw_Data_OS_23!$C$7:$C$4518,Raw_Data_OS_23!$G$7:$G$4518,0)=G2708),"A",IF(_xlfn.XLOOKUP(C2708,Raw_Data_Paid_23!$C$4:$C$2114,Raw_Data_Paid_23!$C$4:$C$2114,"B1")="B1","B1","B2")),IF(_xlfn.XLOOKUP(C2708,Raw_Data_Paid_23!$C$4:$C$2114,Raw_Data_Paid_23!$C$4:$C$2114,"C1")="C1","C1","C2"))</f>
        <v>C1</v>
      </c>
      <c r="P2708" t="str">
        <f t="shared" si="92"/>
        <v>2021C1Motor Commercial</v>
      </c>
    </row>
    <row r="2709" spans="3:16" x14ac:dyDescent="0.35">
      <c r="C2709" s="6" t="s">
        <v>2897</v>
      </c>
      <c r="D2709" s="7" t="s">
        <v>4447</v>
      </c>
      <c r="E2709" s="7" t="s">
        <v>5324</v>
      </c>
      <c r="F2709" s="8" t="s">
        <v>3910</v>
      </c>
      <c r="G2709" s="9">
        <v>729308.56559999997</v>
      </c>
      <c r="H2709" s="10">
        <v>2021</v>
      </c>
      <c r="I2709" s="10">
        <v>2021</v>
      </c>
      <c r="J2709" s="11" t="s">
        <v>21</v>
      </c>
      <c r="K2709" s="12">
        <v>729308.56559999997</v>
      </c>
      <c r="L2709" s="12">
        <v>1</v>
      </c>
      <c r="M2709" s="33" t="str">
        <f>IF(_xlfn.XLOOKUP(C2709,Raw_Data_OS_23!$C$7:$C$4518,Raw_Data_OS_23!$G$7:$G$4518,"Paid/ Closed")="Paid/ Closed","Paid/ Closed", "Still_Outstanding")</f>
        <v>Still_Outstanding</v>
      </c>
      <c r="N2709" s="33">
        <f>IF(_xlfn.XLOOKUP(C2709,Raw_Data_Paid_23!$C$4:$C$2114,Raw_Data_Paid_23!$C$4:$C$2114,1)= 1,1,0)</f>
        <v>0</v>
      </c>
      <c r="O2709" t="str">
        <f>IF(M2709=$W$7,IF(AND(N2709,_xlfn.XLOOKUP(C2709,Raw_Data_OS_23!$C$7:$C$4518,Raw_Data_OS_23!$G$7:$G$4518,0)=G2709),"A",IF(_xlfn.XLOOKUP(C2709,Raw_Data_Paid_23!$C$4:$C$2114,Raw_Data_Paid_23!$C$4:$C$2114,"B1")="B1","B1","B2")),IF(_xlfn.XLOOKUP(C2709,Raw_Data_Paid_23!$C$4:$C$2114,Raw_Data_Paid_23!$C$4:$C$2114,"C1")="C1","C1","C2"))</f>
        <v>B2</v>
      </c>
      <c r="P2709" t="str">
        <f t="shared" si="92"/>
        <v>2021B2Motor Private</v>
      </c>
    </row>
    <row r="2710" spans="3:16" x14ac:dyDescent="0.35">
      <c r="C2710" s="6" t="s">
        <v>2435</v>
      </c>
      <c r="D2710" s="7" t="s">
        <v>5751</v>
      </c>
      <c r="E2710" s="7" t="s">
        <v>5756</v>
      </c>
      <c r="F2710" s="8" t="s">
        <v>3910</v>
      </c>
      <c r="G2710" s="9">
        <v>167500</v>
      </c>
      <c r="H2710" s="10">
        <v>2021</v>
      </c>
      <c r="I2710" s="10">
        <v>2021</v>
      </c>
      <c r="J2710" s="11" t="s">
        <v>2250</v>
      </c>
      <c r="K2710" s="12">
        <v>167500</v>
      </c>
      <c r="L2710" s="12">
        <v>1</v>
      </c>
      <c r="M2710" s="33" t="str">
        <f>IF(_xlfn.XLOOKUP(C2710,Raw_Data_OS_23!$C$7:$C$4518,Raw_Data_OS_23!$G$7:$G$4518,"Paid/ Closed")="Paid/ Closed","Paid/ Closed", "Still_Outstanding")</f>
        <v>Still_Outstanding</v>
      </c>
      <c r="N2710" s="33">
        <f>IF(_xlfn.XLOOKUP(C2710,Raw_Data_Paid_23!$C$4:$C$2114,Raw_Data_Paid_23!$C$4:$C$2114,1)= 1,1,0)</f>
        <v>1</v>
      </c>
      <c r="O2710" t="str">
        <f>IF(M2710=$W$7,IF(AND(N2710,_xlfn.XLOOKUP(C2710,Raw_Data_OS_23!$C$7:$C$4518,Raw_Data_OS_23!$G$7:$G$4518,0)=G2710),"A",IF(_xlfn.XLOOKUP(C2710,Raw_Data_Paid_23!$C$4:$C$2114,Raw_Data_Paid_23!$C$4:$C$2114,"B1")="B1","B1","B2")),IF(_xlfn.XLOOKUP(C2710,Raw_Data_Paid_23!$C$4:$C$2114,Raw_Data_Paid_23!$C$4:$C$2114,"C1")="C1","C1","C2"))</f>
        <v>B1</v>
      </c>
      <c r="P2710" t="str">
        <f t="shared" si="92"/>
        <v>2021B1Motor Private</v>
      </c>
    </row>
    <row r="2711" spans="3:16" x14ac:dyDescent="0.35">
      <c r="C2711" s="6" t="s">
        <v>2898</v>
      </c>
      <c r="D2711" s="7" t="s">
        <v>5766</v>
      </c>
      <c r="E2711" s="7" t="s">
        <v>5765</v>
      </c>
      <c r="F2711" s="8" t="s">
        <v>3908</v>
      </c>
      <c r="G2711" s="9">
        <v>168000</v>
      </c>
      <c r="H2711" s="10">
        <v>2021</v>
      </c>
      <c r="I2711" s="10">
        <v>2021</v>
      </c>
      <c r="J2711" s="11" t="s">
        <v>2250</v>
      </c>
      <c r="K2711" s="12">
        <v>168000</v>
      </c>
      <c r="L2711" s="12">
        <v>1</v>
      </c>
      <c r="M2711" s="33" t="str">
        <f>IF(_xlfn.XLOOKUP(C2711,Raw_Data_OS_23!$C$7:$C$4518,Raw_Data_OS_23!$G$7:$G$4518,"Paid/ Closed")="Paid/ Closed","Paid/ Closed", "Still_Outstanding")</f>
        <v>Still_Outstanding</v>
      </c>
      <c r="N2711" s="33">
        <f>IF(_xlfn.XLOOKUP(C2711,Raw_Data_Paid_23!$C$4:$C$2114,Raw_Data_Paid_23!$C$4:$C$2114,1)= 1,1,0)</f>
        <v>0</v>
      </c>
      <c r="O2711" t="str">
        <f>IF(M2711=$W$7,IF(AND(N2711,_xlfn.XLOOKUP(C2711,Raw_Data_OS_23!$C$7:$C$4518,Raw_Data_OS_23!$G$7:$G$4518,0)=G2711),"A",IF(_xlfn.XLOOKUP(C2711,Raw_Data_Paid_23!$C$4:$C$2114,Raw_Data_Paid_23!$C$4:$C$2114,"B1")="B1","B1","B2")),IF(_xlfn.XLOOKUP(C2711,Raw_Data_Paid_23!$C$4:$C$2114,Raw_Data_Paid_23!$C$4:$C$2114,"C1")="C1","C1","C2"))</f>
        <v>B2</v>
      </c>
      <c r="P2711" t="str">
        <f t="shared" si="92"/>
        <v>2021B2Motor Commercial</v>
      </c>
    </row>
    <row r="2712" spans="3:16" x14ac:dyDescent="0.35">
      <c r="C2712" s="6" t="s">
        <v>2899</v>
      </c>
      <c r="D2712" s="7" t="s">
        <v>5404</v>
      </c>
      <c r="E2712" s="7" t="s">
        <v>5767</v>
      </c>
      <c r="F2712" s="8" t="s">
        <v>3910</v>
      </c>
      <c r="G2712" s="9">
        <v>80000</v>
      </c>
      <c r="H2712" s="10">
        <v>2021</v>
      </c>
      <c r="I2712" s="10">
        <v>2021</v>
      </c>
      <c r="J2712" s="11" t="s">
        <v>21</v>
      </c>
      <c r="K2712" s="12">
        <v>80000</v>
      </c>
      <c r="L2712" s="12">
        <v>1</v>
      </c>
      <c r="M2712" s="33" t="str">
        <f>IF(_xlfn.XLOOKUP(C2712,Raw_Data_OS_23!$C$7:$C$4518,Raw_Data_OS_23!$G$7:$G$4518,"Paid/ Closed")="Paid/ Closed","Paid/ Closed", "Still_Outstanding")</f>
        <v>Still_Outstanding</v>
      </c>
      <c r="N2712" s="33">
        <f>IF(_xlfn.XLOOKUP(C2712,Raw_Data_Paid_23!$C$4:$C$2114,Raw_Data_Paid_23!$C$4:$C$2114,1)= 1,1,0)</f>
        <v>1</v>
      </c>
      <c r="O2712" t="str">
        <f>IF(M2712=$W$7,IF(AND(N2712,_xlfn.XLOOKUP(C2712,Raw_Data_OS_23!$C$7:$C$4518,Raw_Data_OS_23!$G$7:$G$4518,0)=G2712),"A",IF(_xlfn.XLOOKUP(C2712,Raw_Data_Paid_23!$C$4:$C$2114,Raw_Data_Paid_23!$C$4:$C$2114,"B1")="B1","B1","B2")),IF(_xlfn.XLOOKUP(C2712,Raw_Data_Paid_23!$C$4:$C$2114,Raw_Data_Paid_23!$C$4:$C$2114,"C1")="C1","C1","C2"))</f>
        <v>A</v>
      </c>
      <c r="P2712" t="str">
        <f t="shared" si="92"/>
        <v>2021AMotor Private</v>
      </c>
    </row>
    <row r="2713" spans="3:16" x14ac:dyDescent="0.35">
      <c r="C2713" s="6" t="s">
        <v>2436</v>
      </c>
      <c r="D2713" s="7" t="s">
        <v>5767</v>
      </c>
      <c r="E2713" s="7" t="s">
        <v>5767</v>
      </c>
      <c r="F2713" s="8" t="s">
        <v>3908</v>
      </c>
      <c r="G2713" s="9">
        <v>217800</v>
      </c>
      <c r="H2713" s="10">
        <v>2021</v>
      </c>
      <c r="I2713" s="10">
        <v>2021</v>
      </c>
      <c r="J2713" s="11" t="s">
        <v>2250</v>
      </c>
      <c r="K2713" s="12">
        <v>217800</v>
      </c>
      <c r="L2713" s="12">
        <v>1</v>
      </c>
      <c r="M2713" s="33" t="str">
        <f>IF(_xlfn.XLOOKUP(C2713,Raw_Data_OS_23!$C$7:$C$4518,Raw_Data_OS_23!$G$7:$G$4518,"Paid/ Closed")="Paid/ Closed","Paid/ Closed", "Still_Outstanding")</f>
        <v>Still_Outstanding</v>
      </c>
      <c r="N2713" s="33">
        <f>IF(_xlfn.XLOOKUP(C2713,Raw_Data_Paid_23!$C$4:$C$2114,Raw_Data_Paid_23!$C$4:$C$2114,1)= 1,1,0)</f>
        <v>1</v>
      </c>
      <c r="O2713" t="str">
        <f>IF(M2713=$W$7,IF(AND(N2713,_xlfn.XLOOKUP(C2713,Raw_Data_OS_23!$C$7:$C$4518,Raw_Data_OS_23!$G$7:$G$4518,0)=G2713),"A",IF(_xlfn.XLOOKUP(C2713,Raw_Data_Paid_23!$C$4:$C$2114,Raw_Data_Paid_23!$C$4:$C$2114,"B1")="B1","B1","B2")),IF(_xlfn.XLOOKUP(C2713,Raw_Data_Paid_23!$C$4:$C$2114,Raw_Data_Paid_23!$C$4:$C$2114,"C1")="C1","C1","C2"))</f>
        <v>B1</v>
      </c>
      <c r="P2713" t="str">
        <f t="shared" si="92"/>
        <v>2021B1Motor Commercial</v>
      </c>
    </row>
    <row r="2714" spans="3:16" x14ac:dyDescent="0.35">
      <c r="C2714" s="6" t="s">
        <v>2437</v>
      </c>
      <c r="D2714" s="7" t="s">
        <v>5763</v>
      </c>
      <c r="E2714" s="7" t="s">
        <v>5767</v>
      </c>
      <c r="F2714" s="8" t="s">
        <v>3910</v>
      </c>
      <c r="G2714" s="9">
        <v>11000</v>
      </c>
      <c r="H2714" s="10">
        <v>2021</v>
      </c>
      <c r="I2714" s="10">
        <v>2021</v>
      </c>
      <c r="J2714" s="11" t="s">
        <v>2250</v>
      </c>
      <c r="K2714" s="12">
        <v>11000</v>
      </c>
      <c r="L2714" s="12">
        <v>1</v>
      </c>
      <c r="M2714" s="33" t="str">
        <f>IF(_xlfn.XLOOKUP(C2714,Raw_Data_OS_23!$C$7:$C$4518,Raw_Data_OS_23!$G$7:$G$4518,"Paid/ Closed")="Paid/ Closed","Paid/ Closed", "Still_Outstanding")</f>
        <v>Still_Outstanding</v>
      </c>
      <c r="N2714" s="33">
        <f>IF(_xlfn.XLOOKUP(C2714,Raw_Data_Paid_23!$C$4:$C$2114,Raw_Data_Paid_23!$C$4:$C$2114,1)= 1,1,0)</f>
        <v>1</v>
      </c>
      <c r="O2714" t="str">
        <f>IF(M2714=$W$7,IF(AND(N2714,_xlfn.XLOOKUP(C2714,Raw_Data_OS_23!$C$7:$C$4518,Raw_Data_OS_23!$G$7:$G$4518,0)=G2714),"A",IF(_xlfn.XLOOKUP(C2714,Raw_Data_Paid_23!$C$4:$C$2114,Raw_Data_Paid_23!$C$4:$C$2114,"B1")="B1","B1","B2")),IF(_xlfn.XLOOKUP(C2714,Raw_Data_Paid_23!$C$4:$C$2114,Raw_Data_Paid_23!$C$4:$C$2114,"C1")="C1","C1","C2"))</f>
        <v>B1</v>
      </c>
      <c r="P2714" t="str">
        <f t="shared" si="92"/>
        <v>2021B1Motor Private</v>
      </c>
    </row>
    <row r="2715" spans="3:16" x14ac:dyDescent="0.35">
      <c r="C2715" s="6" t="s">
        <v>2438</v>
      </c>
      <c r="D2715" s="7" t="s">
        <v>5249</v>
      </c>
      <c r="E2715" s="7" t="s">
        <v>5767</v>
      </c>
      <c r="F2715" s="8" t="s">
        <v>3910</v>
      </c>
      <c r="G2715" s="9">
        <v>466600</v>
      </c>
      <c r="H2715" s="10">
        <v>2021</v>
      </c>
      <c r="I2715" s="10">
        <v>2021</v>
      </c>
      <c r="J2715" s="11" t="s">
        <v>21</v>
      </c>
      <c r="K2715" s="12">
        <v>466600</v>
      </c>
      <c r="L2715" s="12">
        <v>1</v>
      </c>
      <c r="M2715" s="33" t="str">
        <f>IF(_xlfn.XLOOKUP(C2715,Raw_Data_OS_23!$C$7:$C$4518,Raw_Data_OS_23!$G$7:$G$4518,"Paid/ Closed")="Paid/ Closed","Paid/ Closed", "Still_Outstanding")</f>
        <v>Still_Outstanding</v>
      </c>
      <c r="N2715" s="33">
        <f>IF(_xlfn.XLOOKUP(C2715,Raw_Data_Paid_23!$C$4:$C$2114,Raw_Data_Paid_23!$C$4:$C$2114,1)= 1,1,0)</f>
        <v>1</v>
      </c>
      <c r="O2715" t="str">
        <f>IF(M2715=$W$7,IF(AND(N2715,_xlfn.XLOOKUP(C2715,Raw_Data_OS_23!$C$7:$C$4518,Raw_Data_OS_23!$G$7:$G$4518,0)=G2715),"A",IF(_xlfn.XLOOKUP(C2715,Raw_Data_Paid_23!$C$4:$C$2114,Raw_Data_Paid_23!$C$4:$C$2114,"B1")="B1","B1","B2")),IF(_xlfn.XLOOKUP(C2715,Raw_Data_Paid_23!$C$4:$C$2114,Raw_Data_Paid_23!$C$4:$C$2114,"C1")="C1","C1","C2"))</f>
        <v>B1</v>
      </c>
      <c r="P2715" t="str">
        <f t="shared" si="92"/>
        <v>2021B1Motor Private</v>
      </c>
    </row>
    <row r="2716" spans="3:16" x14ac:dyDescent="0.35">
      <c r="C2716" s="6" t="s">
        <v>2439</v>
      </c>
      <c r="D2716" s="7" t="s">
        <v>5760</v>
      </c>
      <c r="E2716" s="7" t="s">
        <v>5764</v>
      </c>
      <c r="F2716" s="8" t="s">
        <v>3908</v>
      </c>
      <c r="G2716" s="9">
        <v>50000</v>
      </c>
      <c r="H2716" s="10">
        <v>2021</v>
      </c>
      <c r="I2716" s="10">
        <v>2021</v>
      </c>
      <c r="J2716" s="11" t="s">
        <v>2250</v>
      </c>
      <c r="K2716" s="12">
        <v>50000</v>
      </c>
      <c r="L2716" s="12">
        <v>1</v>
      </c>
      <c r="M2716" s="33" t="str">
        <f>IF(_xlfn.XLOOKUP(C2716,Raw_Data_OS_23!$C$7:$C$4518,Raw_Data_OS_23!$G$7:$G$4518,"Paid/ Closed")="Paid/ Closed","Paid/ Closed", "Still_Outstanding")</f>
        <v>Still_Outstanding</v>
      </c>
      <c r="N2716" s="33">
        <f>IF(_xlfn.XLOOKUP(C2716,Raw_Data_Paid_23!$C$4:$C$2114,Raw_Data_Paid_23!$C$4:$C$2114,1)= 1,1,0)</f>
        <v>1</v>
      </c>
      <c r="O2716" t="str">
        <f>IF(M2716=$W$7,IF(AND(N2716,_xlfn.XLOOKUP(C2716,Raw_Data_OS_23!$C$7:$C$4518,Raw_Data_OS_23!$G$7:$G$4518,0)=G2716),"A",IF(_xlfn.XLOOKUP(C2716,Raw_Data_Paid_23!$C$4:$C$2114,Raw_Data_Paid_23!$C$4:$C$2114,"B1")="B1","B1","B2")),IF(_xlfn.XLOOKUP(C2716,Raw_Data_Paid_23!$C$4:$C$2114,Raw_Data_Paid_23!$C$4:$C$2114,"C1")="C1","C1","C2"))</f>
        <v>B1</v>
      </c>
      <c r="P2716" t="str">
        <f t="shared" si="92"/>
        <v>2021B1Motor Commercial</v>
      </c>
    </row>
    <row r="2717" spans="3:16" x14ac:dyDescent="0.35">
      <c r="C2717" s="6" t="s">
        <v>2900</v>
      </c>
      <c r="D2717" s="7" t="s">
        <v>5431</v>
      </c>
      <c r="E2717" s="7" t="s">
        <v>5765</v>
      </c>
      <c r="F2717" s="8" t="s">
        <v>3910</v>
      </c>
      <c r="G2717" s="9">
        <v>4095</v>
      </c>
      <c r="H2717" s="10">
        <v>2021</v>
      </c>
      <c r="I2717" s="10">
        <v>2021</v>
      </c>
      <c r="J2717" s="11" t="s">
        <v>2250</v>
      </c>
      <c r="K2717" s="12">
        <v>4095</v>
      </c>
      <c r="L2717" s="12">
        <v>1</v>
      </c>
      <c r="M2717" s="33" t="str">
        <f>IF(_xlfn.XLOOKUP(C2717,Raw_Data_OS_23!$C$7:$C$4518,Raw_Data_OS_23!$G$7:$G$4518,"Paid/ Closed")="Paid/ Closed","Paid/ Closed", "Still_Outstanding")</f>
        <v>Paid/ Closed</v>
      </c>
      <c r="N2717" s="33">
        <f>IF(_xlfn.XLOOKUP(C2717,Raw_Data_Paid_23!$C$4:$C$2114,Raw_Data_Paid_23!$C$4:$C$2114,1)= 1,1,0)</f>
        <v>1</v>
      </c>
      <c r="O2717" t="str">
        <f>IF(M2717=$W$7,IF(AND(N2717,_xlfn.XLOOKUP(C2717,Raw_Data_OS_23!$C$7:$C$4518,Raw_Data_OS_23!$G$7:$G$4518,0)=G2717),"A",IF(_xlfn.XLOOKUP(C2717,Raw_Data_Paid_23!$C$4:$C$2114,Raw_Data_Paid_23!$C$4:$C$2114,"B1")="B1","B1","B2")),IF(_xlfn.XLOOKUP(C2717,Raw_Data_Paid_23!$C$4:$C$2114,Raw_Data_Paid_23!$C$4:$C$2114,"C1")="C1","C1","C2"))</f>
        <v>C1</v>
      </c>
      <c r="P2717" t="str">
        <f t="shared" si="92"/>
        <v>2021C1Motor Private</v>
      </c>
    </row>
    <row r="2718" spans="3:16" x14ac:dyDescent="0.35">
      <c r="C2718" s="6" t="s">
        <v>2901</v>
      </c>
      <c r="D2718" s="7" t="s">
        <v>5765</v>
      </c>
      <c r="E2718" s="7" t="s">
        <v>5765</v>
      </c>
      <c r="F2718" s="8" t="s">
        <v>3908</v>
      </c>
      <c r="G2718" s="9">
        <v>19128</v>
      </c>
      <c r="H2718" s="10">
        <v>2021</v>
      </c>
      <c r="I2718" s="10">
        <v>2021</v>
      </c>
      <c r="J2718" s="11" t="s">
        <v>2250</v>
      </c>
      <c r="K2718" s="12">
        <v>19128</v>
      </c>
      <c r="L2718" s="12">
        <v>1</v>
      </c>
      <c r="M2718" s="33" t="str">
        <f>IF(_xlfn.XLOOKUP(C2718,Raw_Data_OS_23!$C$7:$C$4518,Raw_Data_OS_23!$G$7:$G$4518,"Paid/ Closed")="Paid/ Closed","Paid/ Closed", "Still_Outstanding")</f>
        <v>Still_Outstanding</v>
      </c>
      <c r="N2718" s="33">
        <f>IF(_xlfn.XLOOKUP(C2718,Raw_Data_Paid_23!$C$4:$C$2114,Raw_Data_Paid_23!$C$4:$C$2114,1)= 1,1,0)</f>
        <v>1</v>
      </c>
      <c r="O2718" t="str">
        <f>IF(M2718=$W$7,IF(AND(N2718,_xlfn.XLOOKUP(C2718,Raw_Data_OS_23!$C$7:$C$4518,Raw_Data_OS_23!$G$7:$G$4518,0)=G2718),"A",IF(_xlfn.XLOOKUP(C2718,Raw_Data_Paid_23!$C$4:$C$2114,Raw_Data_Paid_23!$C$4:$C$2114,"B1")="B1","B1","B2")),IF(_xlfn.XLOOKUP(C2718,Raw_Data_Paid_23!$C$4:$C$2114,Raw_Data_Paid_23!$C$4:$C$2114,"C1")="C1","C1","C2"))</f>
        <v>B1</v>
      </c>
      <c r="P2718" t="str">
        <f t="shared" si="92"/>
        <v>2021B1Motor Commercial</v>
      </c>
    </row>
    <row r="2719" spans="3:16" x14ac:dyDescent="0.35">
      <c r="C2719" s="6" t="s">
        <v>2902</v>
      </c>
      <c r="D2719" s="7" t="s">
        <v>5433</v>
      </c>
      <c r="E2719" s="7" t="s">
        <v>5763</v>
      </c>
      <c r="F2719" s="8" t="s">
        <v>3910</v>
      </c>
      <c r="G2719" s="9">
        <v>1608</v>
      </c>
      <c r="H2719" s="10">
        <v>2021</v>
      </c>
      <c r="I2719" s="10">
        <v>2021</v>
      </c>
      <c r="J2719" s="11" t="s">
        <v>2250</v>
      </c>
      <c r="K2719" s="12">
        <v>1608</v>
      </c>
      <c r="L2719" s="12">
        <v>1</v>
      </c>
      <c r="M2719" s="33" t="str">
        <f>IF(_xlfn.XLOOKUP(C2719,Raw_Data_OS_23!$C$7:$C$4518,Raw_Data_OS_23!$G$7:$G$4518,"Paid/ Closed")="Paid/ Closed","Paid/ Closed", "Still_Outstanding")</f>
        <v>Paid/ Closed</v>
      </c>
      <c r="N2719" s="33">
        <f>IF(_xlfn.XLOOKUP(C2719,Raw_Data_Paid_23!$C$4:$C$2114,Raw_Data_Paid_23!$C$4:$C$2114,1)= 1,1,0)</f>
        <v>1</v>
      </c>
      <c r="O2719" t="str">
        <f>IF(M2719=$W$7,IF(AND(N2719,_xlfn.XLOOKUP(C2719,Raw_Data_OS_23!$C$7:$C$4518,Raw_Data_OS_23!$G$7:$G$4518,0)=G2719),"A",IF(_xlfn.XLOOKUP(C2719,Raw_Data_Paid_23!$C$4:$C$2114,Raw_Data_Paid_23!$C$4:$C$2114,"B1")="B1","B1","B2")),IF(_xlfn.XLOOKUP(C2719,Raw_Data_Paid_23!$C$4:$C$2114,Raw_Data_Paid_23!$C$4:$C$2114,"C1")="C1","C1","C2"))</f>
        <v>C1</v>
      </c>
      <c r="P2719" t="str">
        <f t="shared" si="92"/>
        <v>2021C1Motor Private</v>
      </c>
    </row>
    <row r="2720" spans="3:16" x14ac:dyDescent="0.35">
      <c r="C2720" s="6" t="s">
        <v>2440</v>
      </c>
      <c r="D2720" s="7" t="s">
        <v>5755</v>
      </c>
      <c r="E2720" s="7" t="s">
        <v>5762</v>
      </c>
      <c r="F2720" s="8" t="s">
        <v>3910</v>
      </c>
      <c r="G2720" s="9">
        <v>375000</v>
      </c>
      <c r="H2720" s="10">
        <v>2021</v>
      </c>
      <c r="I2720" s="10">
        <v>2021</v>
      </c>
      <c r="J2720" s="11" t="s">
        <v>2250</v>
      </c>
      <c r="K2720" s="12">
        <v>375000</v>
      </c>
      <c r="L2720" s="12">
        <v>1</v>
      </c>
      <c r="M2720" s="33" t="str">
        <f>IF(_xlfn.XLOOKUP(C2720,Raw_Data_OS_23!$C$7:$C$4518,Raw_Data_OS_23!$G$7:$G$4518,"Paid/ Closed")="Paid/ Closed","Paid/ Closed", "Still_Outstanding")</f>
        <v>Still_Outstanding</v>
      </c>
      <c r="N2720" s="33">
        <f>IF(_xlfn.XLOOKUP(C2720,Raw_Data_Paid_23!$C$4:$C$2114,Raw_Data_Paid_23!$C$4:$C$2114,1)= 1,1,0)</f>
        <v>1</v>
      </c>
      <c r="O2720" t="str">
        <f>IF(M2720=$W$7,IF(AND(N2720,_xlfn.XLOOKUP(C2720,Raw_Data_OS_23!$C$7:$C$4518,Raw_Data_OS_23!$G$7:$G$4518,0)=G2720),"A",IF(_xlfn.XLOOKUP(C2720,Raw_Data_Paid_23!$C$4:$C$2114,Raw_Data_Paid_23!$C$4:$C$2114,"B1")="B1","B1","B2")),IF(_xlfn.XLOOKUP(C2720,Raw_Data_Paid_23!$C$4:$C$2114,Raw_Data_Paid_23!$C$4:$C$2114,"C1")="C1","C1","C2"))</f>
        <v>A</v>
      </c>
      <c r="P2720" t="str">
        <f t="shared" si="92"/>
        <v>2021AMotor Private</v>
      </c>
    </row>
    <row r="2721" spans="3:16" x14ac:dyDescent="0.35">
      <c r="C2721" s="6" t="s">
        <v>2441</v>
      </c>
      <c r="D2721" s="7" t="s">
        <v>5766</v>
      </c>
      <c r="E2721" s="7" t="s">
        <v>5768</v>
      </c>
      <c r="F2721" s="8" t="s">
        <v>3908</v>
      </c>
      <c r="G2721" s="9">
        <v>293500</v>
      </c>
      <c r="H2721" s="10">
        <v>2021</v>
      </c>
      <c r="I2721" s="10">
        <v>2021</v>
      </c>
      <c r="J2721" s="11" t="s">
        <v>2250</v>
      </c>
      <c r="K2721" s="12">
        <v>293500</v>
      </c>
      <c r="L2721" s="12">
        <v>1</v>
      </c>
      <c r="M2721" s="33" t="str">
        <f>IF(_xlfn.XLOOKUP(C2721,Raw_Data_OS_23!$C$7:$C$4518,Raw_Data_OS_23!$G$7:$G$4518,"Paid/ Closed")="Paid/ Closed","Paid/ Closed", "Still_Outstanding")</f>
        <v>Still_Outstanding</v>
      </c>
      <c r="N2721" s="33">
        <f>IF(_xlfn.XLOOKUP(C2721,Raw_Data_Paid_23!$C$4:$C$2114,Raw_Data_Paid_23!$C$4:$C$2114,1)= 1,1,0)</f>
        <v>0</v>
      </c>
      <c r="O2721" t="str">
        <f>IF(M2721=$W$7,IF(AND(N2721,_xlfn.XLOOKUP(C2721,Raw_Data_OS_23!$C$7:$C$4518,Raw_Data_OS_23!$G$7:$G$4518,0)=G2721),"A",IF(_xlfn.XLOOKUP(C2721,Raw_Data_Paid_23!$C$4:$C$2114,Raw_Data_Paid_23!$C$4:$C$2114,"B1")="B1","B1","B2")),IF(_xlfn.XLOOKUP(C2721,Raw_Data_Paid_23!$C$4:$C$2114,Raw_Data_Paid_23!$C$4:$C$2114,"C1")="C1","C1","C2"))</f>
        <v>B2</v>
      </c>
      <c r="P2721" t="str">
        <f t="shared" si="92"/>
        <v>2021B2Motor Commercial</v>
      </c>
    </row>
    <row r="2722" spans="3:16" x14ac:dyDescent="0.35">
      <c r="C2722" s="6" t="s">
        <v>2903</v>
      </c>
      <c r="D2722" s="7" t="s">
        <v>5765</v>
      </c>
      <c r="E2722" s="7" t="s">
        <v>5767</v>
      </c>
      <c r="F2722" s="8" t="s">
        <v>3910</v>
      </c>
      <c r="G2722" s="9">
        <v>5000</v>
      </c>
      <c r="H2722" s="10">
        <v>2021</v>
      </c>
      <c r="I2722" s="10">
        <v>2021</v>
      </c>
      <c r="J2722" s="11" t="s">
        <v>2250</v>
      </c>
      <c r="K2722" s="12">
        <v>5000</v>
      </c>
      <c r="L2722" s="12">
        <v>1</v>
      </c>
      <c r="M2722" s="33" t="str">
        <f>IF(_xlfn.XLOOKUP(C2722,Raw_Data_OS_23!$C$7:$C$4518,Raw_Data_OS_23!$G$7:$G$4518,"Paid/ Closed")="Paid/ Closed","Paid/ Closed", "Still_Outstanding")</f>
        <v>Paid/ Closed</v>
      </c>
      <c r="N2722" s="33">
        <f>IF(_xlfn.XLOOKUP(C2722,Raw_Data_Paid_23!$C$4:$C$2114,Raw_Data_Paid_23!$C$4:$C$2114,1)= 1,1,0)</f>
        <v>0</v>
      </c>
      <c r="O2722" t="str">
        <f>IF(M2722=$W$7,IF(AND(N2722,_xlfn.XLOOKUP(C2722,Raw_Data_OS_23!$C$7:$C$4518,Raw_Data_OS_23!$G$7:$G$4518,0)=G2722),"A",IF(_xlfn.XLOOKUP(C2722,Raw_Data_Paid_23!$C$4:$C$2114,Raw_Data_Paid_23!$C$4:$C$2114,"B1")="B1","B1","B2")),IF(_xlfn.XLOOKUP(C2722,Raw_Data_Paid_23!$C$4:$C$2114,Raw_Data_Paid_23!$C$4:$C$2114,"C1")="C1","C1","C2"))</f>
        <v>C2</v>
      </c>
      <c r="P2722" t="str">
        <f t="shared" si="92"/>
        <v>2021C2Motor Private</v>
      </c>
    </row>
    <row r="2723" spans="3:16" x14ac:dyDescent="0.35">
      <c r="C2723" s="6" t="s">
        <v>2904</v>
      </c>
      <c r="D2723" s="7" t="s">
        <v>5767</v>
      </c>
      <c r="E2723" s="7" t="s">
        <v>5767</v>
      </c>
      <c r="F2723" s="8" t="s">
        <v>3910</v>
      </c>
      <c r="G2723" s="9">
        <v>4095</v>
      </c>
      <c r="H2723" s="10">
        <v>2021</v>
      </c>
      <c r="I2723" s="10">
        <v>2021</v>
      </c>
      <c r="J2723" s="11" t="s">
        <v>2250</v>
      </c>
      <c r="K2723" s="12">
        <v>4095</v>
      </c>
      <c r="L2723" s="12">
        <v>1</v>
      </c>
      <c r="M2723" s="33" t="str">
        <f>IF(_xlfn.XLOOKUP(C2723,Raw_Data_OS_23!$C$7:$C$4518,Raw_Data_OS_23!$G$7:$G$4518,"Paid/ Closed")="Paid/ Closed","Paid/ Closed", "Still_Outstanding")</f>
        <v>Paid/ Closed</v>
      </c>
      <c r="N2723" s="33">
        <f>IF(_xlfn.XLOOKUP(C2723,Raw_Data_Paid_23!$C$4:$C$2114,Raw_Data_Paid_23!$C$4:$C$2114,1)= 1,1,0)</f>
        <v>0</v>
      </c>
      <c r="O2723" t="str">
        <f>IF(M2723=$W$7,IF(AND(N2723,_xlfn.XLOOKUP(C2723,Raw_Data_OS_23!$C$7:$C$4518,Raw_Data_OS_23!$G$7:$G$4518,0)=G2723),"A",IF(_xlfn.XLOOKUP(C2723,Raw_Data_Paid_23!$C$4:$C$2114,Raw_Data_Paid_23!$C$4:$C$2114,"B1")="B1","B1","B2")),IF(_xlfn.XLOOKUP(C2723,Raw_Data_Paid_23!$C$4:$C$2114,Raw_Data_Paid_23!$C$4:$C$2114,"C1")="C1","C1","C2"))</f>
        <v>C2</v>
      </c>
      <c r="P2723" t="str">
        <f t="shared" si="92"/>
        <v>2021C2Motor Private</v>
      </c>
    </row>
    <row r="2724" spans="3:16" x14ac:dyDescent="0.35">
      <c r="C2724" s="6" t="s">
        <v>2905</v>
      </c>
      <c r="D2724" s="7" t="s">
        <v>5763</v>
      </c>
      <c r="E2724" s="7" t="s">
        <v>5768</v>
      </c>
      <c r="F2724" s="8" t="s">
        <v>3910</v>
      </c>
      <c r="G2724" s="9">
        <v>58012.5</v>
      </c>
      <c r="H2724" s="10">
        <v>2021</v>
      </c>
      <c r="I2724" s="10">
        <v>2021</v>
      </c>
      <c r="J2724" s="11" t="s">
        <v>2250</v>
      </c>
      <c r="K2724" s="12">
        <v>58012.5</v>
      </c>
      <c r="L2724" s="12">
        <v>1</v>
      </c>
      <c r="M2724" s="33" t="str">
        <f>IF(_xlfn.XLOOKUP(C2724,Raw_Data_OS_23!$C$7:$C$4518,Raw_Data_OS_23!$G$7:$G$4518,"Paid/ Closed")="Paid/ Closed","Paid/ Closed", "Still_Outstanding")</f>
        <v>Still_Outstanding</v>
      </c>
      <c r="N2724" s="33">
        <f>IF(_xlfn.XLOOKUP(C2724,Raw_Data_Paid_23!$C$4:$C$2114,Raw_Data_Paid_23!$C$4:$C$2114,1)= 1,1,0)</f>
        <v>1</v>
      </c>
      <c r="O2724" t="str">
        <f>IF(M2724=$W$7,IF(AND(N2724,_xlfn.XLOOKUP(C2724,Raw_Data_OS_23!$C$7:$C$4518,Raw_Data_OS_23!$G$7:$G$4518,0)=G2724),"A",IF(_xlfn.XLOOKUP(C2724,Raw_Data_Paid_23!$C$4:$C$2114,Raw_Data_Paid_23!$C$4:$C$2114,"B1")="B1","B1","B2")),IF(_xlfn.XLOOKUP(C2724,Raw_Data_Paid_23!$C$4:$C$2114,Raw_Data_Paid_23!$C$4:$C$2114,"C1")="C1","C1","C2"))</f>
        <v>B1</v>
      </c>
      <c r="P2724" t="str">
        <f t="shared" si="92"/>
        <v>2021B1Motor Private</v>
      </c>
    </row>
    <row r="2725" spans="3:16" x14ac:dyDescent="0.35">
      <c r="C2725" s="6" t="s">
        <v>2906</v>
      </c>
      <c r="D2725" s="7" t="s">
        <v>5763</v>
      </c>
      <c r="E2725" s="7" t="s">
        <v>5768</v>
      </c>
      <c r="F2725" s="8" t="s">
        <v>3910</v>
      </c>
      <c r="G2725" s="9">
        <v>7000</v>
      </c>
      <c r="H2725" s="10">
        <v>2021</v>
      </c>
      <c r="I2725" s="10">
        <v>2021</v>
      </c>
      <c r="J2725" s="11" t="s">
        <v>2250</v>
      </c>
      <c r="K2725" s="12">
        <v>7000</v>
      </c>
      <c r="L2725" s="12">
        <v>1</v>
      </c>
      <c r="M2725" s="33" t="str">
        <f>IF(_xlfn.XLOOKUP(C2725,Raw_Data_OS_23!$C$7:$C$4518,Raw_Data_OS_23!$G$7:$G$4518,"Paid/ Closed")="Paid/ Closed","Paid/ Closed", "Still_Outstanding")</f>
        <v>Still_Outstanding</v>
      </c>
      <c r="N2725" s="33">
        <f>IF(_xlfn.XLOOKUP(C2725,Raw_Data_Paid_23!$C$4:$C$2114,Raw_Data_Paid_23!$C$4:$C$2114,1)= 1,1,0)</f>
        <v>0</v>
      </c>
      <c r="O2725" t="str">
        <f>IF(M2725=$W$7,IF(AND(N2725,_xlfn.XLOOKUP(C2725,Raw_Data_OS_23!$C$7:$C$4518,Raw_Data_OS_23!$G$7:$G$4518,0)=G2725),"A",IF(_xlfn.XLOOKUP(C2725,Raw_Data_Paid_23!$C$4:$C$2114,Raw_Data_Paid_23!$C$4:$C$2114,"B1")="B1","B1","B2")),IF(_xlfn.XLOOKUP(C2725,Raw_Data_Paid_23!$C$4:$C$2114,Raw_Data_Paid_23!$C$4:$C$2114,"C1")="C1","C1","C2"))</f>
        <v>B2</v>
      </c>
      <c r="P2725" t="str">
        <f t="shared" si="92"/>
        <v>2021B2Motor Private</v>
      </c>
    </row>
    <row r="2726" spans="3:16" x14ac:dyDescent="0.35">
      <c r="C2726" s="6" t="s">
        <v>2442</v>
      </c>
      <c r="D2726" s="7" t="s">
        <v>5766</v>
      </c>
      <c r="E2726" s="7" t="s">
        <v>5768</v>
      </c>
      <c r="F2726" s="8" t="s">
        <v>3910</v>
      </c>
      <c r="G2726" s="9">
        <v>2818</v>
      </c>
      <c r="H2726" s="10">
        <v>2021</v>
      </c>
      <c r="I2726" s="10">
        <v>2021</v>
      </c>
      <c r="J2726" s="11" t="s">
        <v>2250</v>
      </c>
      <c r="K2726" s="12">
        <v>2818</v>
      </c>
      <c r="L2726" s="12">
        <v>1</v>
      </c>
      <c r="M2726" s="33" t="str">
        <f>IF(_xlfn.XLOOKUP(C2726,Raw_Data_OS_23!$C$7:$C$4518,Raw_Data_OS_23!$G$7:$G$4518,"Paid/ Closed")="Paid/ Closed","Paid/ Closed", "Still_Outstanding")</f>
        <v>Still_Outstanding</v>
      </c>
      <c r="N2726" s="33">
        <f>IF(_xlfn.XLOOKUP(C2726,Raw_Data_Paid_23!$C$4:$C$2114,Raw_Data_Paid_23!$C$4:$C$2114,1)= 1,1,0)</f>
        <v>0</v>
      </c>
      <c r="O2726" t="str">
        <f>IF(M2726=$W$7,IF(AND(N2726,_xlfn.XLOOKUP(C2726,Raw_Data_OS_23!$C$7:$C$4518,Raw_Data_OS_23!$G$7:$G$4518,0)=G2726),"A",IF(_xlfn.XLOOKUP(C2726,Raw_Data_Paid_23!$C$4:$C$2114,Raw_Data_Paid_23!$C$4:$C$2114,"B1")="B1","B1","B2")),IF(_xlfn.XLOOKUP(C2726,Raw_Data_Paid_23!$C$4:$C$2114,Raw_Data_Paid_23!$C$4:$C$2114,"C1")="C1","C1","C2"))</f>
        <v>B2</v>
      </c>
      <c r="P2726" t="str">
        <f t="shared" si="92"/>
        <v>2021B2Motor Private</v>
      </c>
    </row>
    <row r="2727" spans="3:16" x14ac:dyDescent="0.35">
      <c r="C2727" s="6" t="s">
        <v>2443</v>
      </c>
      <c r="D2727" s="7" t="s">
        <v>5757</v>
      </c>
      <c r="E2727" s="7" t="s">
        <v>5768</v>
      </c>
      <c r="F2727" s="8" t="s">
        <v>3910</v>
      </c>
      <c r="G2727" s="9">
        <v>11000</v>
      </c>
      <c r="H2727" s="10">
        <v>2021</v>
      </c>
      <c r="I2727" s="10">
        <v>2021</v>
      </c>
      <c r="J2727" s="11" t="s">
        <v>2250</v>
      </c>
      <c r="K2727" s="12">
        <v>11000</v>
      </c>
      <c r="L2727" s="12">
        <v>1</v>
      </c>
      <c r="M2727" s="33" t="str">
        <f>IF(_xlfn.XLOOKUP(C2727,Raw_Data_OS_23!$C$7:$C$4518,Raw_Data_OS_23!$G$7:$G$4518,"Paid/ Closed")="Paid/ Closed","Paid/ Closed", "Still_Outstanding")</f>
        <v>Still_Outstanding</v>
      </c>
      <c r="N2727" s="33">
        <f>IF(_xlfn.XLOOKUP(C2727,Raw_Data_Paid_23!$C$4:$C$2114,Raw_Data_Paid_23!$C$4:$C$2114,1)= 1,1,0)</f>
        <v>1</v>
      </c>
      <c r="O2727" t="str">
        <f>IF(M2727=$W$7,IF(AND(N2727,_xlfn.XLOOKUP(C2727,Raw_Data_OS_23!$C$7:$C$4518,Raw_Data_OS_23!$G$7:$G$4518,0)=G2727),"A",IF(_xlfn.XLOOKUP(C2727,Raw_Data_Paid_23!$C$4:$C$2114,Raw_Data_Paid_23!$C$4:$C$2114,"B1")="B1","B1","B2")),IF(_xlfn.XLOOKUP(C2727,Raw_Data_Paid_23!$C$4:$C$2114,Raw_Data_Paid_23!$C$4:$C$2114,"C1")="C1","C1","C2"))</f>
        <v>B1</v>
      </c>
      <c r="P2727" t="str">
        <f t="shared" si="92"/>
        <v>2021B1Motor Private</v>
      </c>
    </row>
    <row r="2728" spans="3:16" x14ac:dyDescent="0.35">
      <c r="C2728" s="6" t="s">
        <v>2907</v>
      </c>
      <c r="D2728" s="7" t="s">
        <v>5434</v>
      </c>
      <c r="E2728" s="7" t="s">
        <v>5767</v>
      </c>
      <c r="F2728" s="8" t="s">
        <v>4244</v>
      </c>
      <c r="G2728" s="9">
        <v>110000</v>
      </c>
      <c r="H2728" s="10">
        <v>2021</v>
      </c>
      <c r="I2728" s="10">
        <v>2021</v>
      </c>
      <c r="J2728" s="11" t="s">
        <v>2250</v>
      </c>
      <c r="K2728" s="12">
        <v>110000</v>
      </c>
      <c r="L2728" s="12">
        <v>1</v>
      </c>
      <c r="M2728" s="33" t="str">
        <f>IF(_xlfn.XLOOKUP(C2728,Raw_Data_OS_23!$C$7:$C$4518,Raw_Data_OS_23!$G$7:$G$4518,"Paid/ Closed")="Paid/ Closed","Paid/ Closed", "Still_Outstanding")</f>
        <v>Paid/ Closed</v>
      </c>
      <c r="N2728" s="33">
        <f>IF(_xlfn.XLOOKUP(C2728,Raw_Data_Paid_23!$C$4:$C$2114,Raw_Data_Paid_23!$C$4:$C$2114,1)= 1,1,0)</f>
        <v>1</v>
      </c>
      <c r="O2728" t="str">
        <f>IF(M2728=$W$7,IF(AND(N2728,_xlfn.XLOOKUP(C2728,Raw_Data_OS_23!$C$7:$C$4518,Raw_Data_OS_23!$G$7:$G$4518,0)=G2728),"A",IF(_xlfn.XLOOKUP(C2728,Raw_Data_Paid_23!$C$4:$C$2114,Raw_Data_Paid_23!$C$4:$C$2114,"B1")="B1","B1","B2")),IF(_xlfn.XLOOKUP(C2728,Raw_Data_Paid_23!$C$4:$C$2114,Raw_Data_Paid_23!$C$4:$C$2114,"C1")="C1","C1","C2"))</f>
        <v>C1</v>
      </c>
      <c r="P2728" t="str">
        <f t="shared" si="92"/>
        <v>2021C1Marine</v>
      </c>
    </row>
    <row r="2729" spans="3:16" x14ac:dyDescent="0.35">
      <c r="C2729" s="6" t="s">
        <v>2444</v>
      </c>
      <c r="D2729" s="7" t="s">
        <v>5764</v>
      </c>
      <c r="E2729" s="7" t="s">
        <v>5769</v>
      </c>
      <c r="F2729" s="8" t="s">
        <v>3910</v>
      </c>
      <c r="G2729" s="9">
        <v>179000</v>
      </c>
      <c r="H2729" s="10">
        <v>2021</v>
      </c>
      <c r="I2729" s="10">
        <v>2021</v>
      </c>
      <c r="J2729" s="11" t="s">
        <v>2250</v>
      </c>
      <c r="K2729" s="12">
        <v>179000</v>
      </c>
      <c r="L2729" s="12">
        <v>1</v>
      </c>
      <c r="M2729" s="33" t="str">
        <f>IF(_xlfn.XLOOKUP(C2729,Raw_Data_OS_23!$C$7:$C$4518,Raw_Data_OS_23!$G$7:$G$4518,"Paid/ Closed")="Paid/ Closed","Paid/ Closed", "Still_Outstanding")</f>
        <v>Still_Outstanding</v>
      </c>
      <c r="N2729" s="33">
        <f>IF(_xlfn.XLOOKUP(C2729,Raw_Data_Paid_23!$C$4:$C$2114,Raw_Data_Paid_23!$C$4:$C$2114,1)= 1,1,0)</f>
        <v>1</v>
      </c>
      <c r="O2729" t="str">
        <f>IF(M2729=$W$7,IF(AND(N2729,_xlfn.XLOOKUP(C2729,Raw_Data_OS_23!$C$7:$C$4518,Raw_Data_OS_23!$G$7:$G$4518,0)=G2729),"A",IF(_xlfn.XLOOKUP(C2729,Raw_Data_Paid_23!$C$4:$C$2114,Raw_Data_Paid_23!$C$4:$C$2114,"B1")="B1","B1","B2")),IF(_xlfn.XLOOKUP(C2729,Raw_Data_Paid_23!$C$4:$C$2114,Raw_Data_Paid_23!$C$4:$C$2114,"C1")="C1","C1","C2"))</f>
        <v>A</v>
      </c>
      <c r="P2729" t="str">
        <f t="shared" si="92"/>
        <v>2021AMotor Private</v>
      </c>
    </row>
    <row r="2730" spans="3:16" x14ac:dyDescent="0.35">
      <c r="C2730" s="6" t="s">
        <v>2908</v>
      </c>
      <c r="D2730" s="7" t="s">
        <v>5770</v>
      </c>
      <c r="E2730" s="7" t="s">
        <v>5769</v>
      </c>
      <c r="F2730" s="8" t="s">
        <v>3908</v>
      </c>
      <c r="G2730" s="9">
        <v>391000</v>
      </c>
      <c r="H2730" s="10">
        <v>2021</v>
      </c>
      <c r="I2730" s="10">
        <v>2021</v>
      </c>
      <c r="J2730" s="11" t="s">
        <v>2250</v>
      </c>
      <c r="K2730" s="12">
        <v>391000</v>
      </c>
      <c r="L2730" s="12">
        <v>1</v>
      </c>
      <c r="M2730" s="33" t="str">
        <f>IF(_xlfn.XLOOKUP(C2730,Raw_Data_OS_23!$C$7:$C$4518,Raw_Data_OS_23!$G$7:$G$4518,"Paid/ Closed")="Paid/ Closed","Paid/ Closed", "Still_Outstanding")</f>
        <v>Still_Outstanding</v>
      </c>
      <c r="N2730" s="33">
        <f>IF(_xlfn.XLOOKUP(C2730,Raw_Data_Paid_23!$C$4:$C$2114,Raw_Data_Paid_23!$C$4:$C$2114,1)= 1,1,0)</f>
        <v>0</v>
      </c>
      <c r="O2730" t="str">
        <f>IF(M2730=$W$7,IF(AND(N2730,_xlfn.XLOOKUP(C2730,Raw_Data_OS_23!$C$7:$C$4518,Raw_Data_OS_23!$G$7:$G$4518,0)=G2730),"A",IF(_xlfn.XLOOKUP(C2730,Raw_Data_Paid_23!$C$4:$C$2114,Raw_Data_Paid_23!$C$4:$C$2114,"B1")="B1","B1","B2")),IF(_xlfn.XLOOKUP(C2730,Raw_Data_Paid_23!$C$4:$C$2114,Raw_Data_Paid_23!$C$4:$C$2114,"C1")="C1","C1","C2"))</f>
        <v>B2</v>
      </c>
      <c r="P2730" t="str">
        <f t="shared" si="92"/>
        <v>2021B2Motor Commercial</v>
      </c>
    </row>
    <row r="2731" spans="3:16" x14ac:dyDescent="0.35">
      <c r="C2731" s="6" t="s">
        <v>2445</v>
      </c>
      <c r="D2731" s="7" t="s">
        <v>5764</v>
      </c>
      <c r="E2731" s="7" t="s">
        <v>5767</v>
      </c>
      <c r="F2731" s="8" t="s">
        <v>3910</v>
      </c>
      <c r="G2731" s="9">
        <v>163000</v>
      </c>
      <c r="H2731" s="10">
        <v>2021</v>
      </c>
      <c r="I2731" s="10">
        <v>2021</v>
      </c>
      <c r="J2731" s="11" t="s">
        <v>2250</v>
      </c>
      <c r="K2731" s="12">
        <v>163000</v>
      </c>
      <c r="L2731" s="12">
        <v>1</v>
      </c>
      <c r="M2731" s="33" t="str">
        <f>IF(_xlfn.XLOOKUP(C2731,Raw_Data_OS_23!$C$7:$C$4518,Raw_Data_OS_23!$G$7:$G$4518,"Paid/ Closed")="Paid/ Closed","Paid/ Closed", "Still_Outstanding")</f>
        <v>Still_Outstanding</v>
      </c>
      <c r="N2731" s="33">
        <f>IF(_xlfn.XLOOKUP(C2731,Raw_Data_Paid_23!$C$4:$C$2114,Raw_Data_Paid_23!$C$4:$C$2114,1)= 1,1,0)</f>
        <v>1</v>
      </c>
      <c r="O2731" t="str">
        <f>IF(M2731=$W$7,IF(AND(N2731,_xlfn.XLOOKUP(C2731,Raw_Data_OS_23!$C$7:$C$4518,Raw_Data_OS_23!$G$7:$G$4518,0)=G2731),"A",IF(_xlfn.XLOOKUP(C2731,Raw_Data_Paid_23!$C$4:$C$2114,Raw_Data_Paid_23!$C$4:$C$2114,"B1")="B1","B1","B2")),IF(_xlfn.XLOOKUP(C2731,Raw_Data_Paid_23!$C$4:$C$2114,Raw_Data_Paid_23!$C$4:$C$2114,"C1")="C1","C1","C2"))</f>
        <v>A</v>
      </c>
      <c r="P2731" t="str">
        <f t="shared" si="92"/>
        <v>2021AMotor Private</v>
      </c>
    </row>
    <row r="2732" spans="3:16" x14ac:dyDescent="0.35">
      <c r="C2732" s="6" t="s">
        <v>2446</v>
      </c>
      <c r="D2732" s="7" t="s">
        <v>5431</v>
      </c>
      <c r="E2732" s="7" t="s">
        <v>5745</v>
      </c>
      <c r="F2732" s="8" t="s">
        <v>3910</v>
      </c>
      <c r="G2732" s="9">
        <v>166000</v>
      </c>
      <c r="H2732" s="10">
        <v>2021</v>
      </c>
      <c r="I2732" s="10">
        <v>2021</v>
      </c>
      <c r="J2732" s="11" t="s">
        <v>2250</v>
      </c>
      <c r="K2732" s="12">
        <v>166000</v>
      </c>
      <c r="L2732" s="12">
        <v>1</v>
      </c>
      <c r="M2732" s="33" t="str">
        <f>IF(_xlfn.XLOOKUP(C2732,Raw_Data_OS_23!$C$7:$C$4518,Raw_Data_OS_23!$G$7:$G$4518,"Paid/ Closed")="Paid/ Closed","Paid/ Closed", "Still_Outstanding")</f>
        <v>Still_Outstanding</v>
      </c>
      <c r="N2732" s="33">
        <f>IF(_xlfn.XLOOKUP(C2732,Raw_Data_Paid_23!$C$4:$C$2114,Raw_Data_Paid_23!$C$4:$C$2114,1)= 1,1,0)</f>
        <v>1</v>
      </c>
      <c r="O2732" t="str">
        <f>IF(M2732=$W$7,IF(AND(N2732,_xlfn.XLOOKUP(C2732,Raw_Data_OS_23!$C$7:$C$4518,Raw_Data_OS_23!$G$7:$G$4518,0)=G2732),"A",IF(_xlfn.XLOOKUP(C2732,Raw_Data_Paid_23!$C$4:$C$2114,Raw_Data_Paid_23!$C$4:$C$2114,"B1")="B1","B1","B2")),IF(_xlfn.XLOOKUP(C2732,Raw_Data_Paid_23!$C$4:$C$2114,Raw_Data_Paid_23!$C$4:$C$2114,"C1")="C1","C1","C2"))</f>
        <v>B1</v>
      </c>
      <c r="P2732" t="str">
        <f t="shared" si="92"/>
        <v>2021B1Motor Private</v>
      </c>
    </row>
    <row r="2733" spans="3:16" x14ac:dyDescent="0.35">
      <c r="C2733" s="6" t="s">
        <v>2447</v>
      </c>
      <c r="D2733" s="7" t="s">
        <v>5748</v>
      </c>
      <c r="E2733" s="7" t="s">
        <v>5755</v>
      </c>
      <c r="F2733" s="8" t="s">
        <v>3910</v>
      </c>
      <c r="G2733" s="9">
        <v>22000</v>
      </c>
      <c r="H2733" s="10">
        <v>2021</v>
      </c>
      <c r="I2733" s="10">
        <v>2021</v>
      </c>
      <c r="J2733" s="11" t="s">
        <v>2250</v>
      </c>
      <c r="K2733" s="12">
        <v>22000</v>
      </c>
      <c r="L2733" s="12">
        <v>1</v>
      </c>
      <c r="M2733" s="33" t="str">
        <f>IF(_xlfn.XLOOKUP(C2733,Raw_Data_OS_23!$C$7:$C$4518,Raw_Data_OS_23!$G$7:$G$4518,"Paid/ Closed")="Paid/ Closed","Paid/ Closed", "Still_Outstanding")</f>
        <v>Still_Outstanding</v>
      </c>
      <c r="N2733" s="33">
        <f>IF(_xlfn.XLOOKUP(C2733,Raw_Data_Paid_23!$C$4:$C$2114,Raw_Data_Paid_23!$C$4:$C$2114,1)= 1,1,0)</f>
        <v>1</v>
      </c>
      <c r="O2733" t="str">
        <f>IF(M2733=$W$7,IF(AND(N2733,_xlfn.XLOOKUP(C2733,Raw_Data_OS_23!$C$7:$C$4518,Raw_Data_OS_23!$G$7:$G$4518,0)=G2733),"A",IF(_xlfn.XLOOKUP(C2733,Raw_Data_Paid_23!$C$4:$C$2114,Raw_Data_Paid_23!$C$4:$C$2114,"B1")="B1","B1","B2")),IF(_xlfn.XLOOKUP(C2733,Raw_Data_Paid_23!$C$4:$C$2114,Raw_Data_Paid_23!$C$4:$C$2114,"C1")="C1","C1","C2"))</f>
        <v>B1</v>
      </c>
      <c r="P2733" t="str">
        <f t="shared" si="92"/>
        <v>2021B1Motor Private</v>
      </c>
    </row>
    <row r="2734" spans="3:16" x14ac:dyDescent="0.35">
      <c r="C2734" s="6" t="s">
        <v>2909</v>
      </c>
      <c r="D2734" s="7" t="s">
        <v>5767</v>
      </c>
      <c r="E2734" s="7" t="s">
        <v>5771</v>
      </c>
      <c r="F2734" s="8" t="s">
        <v>3908</v>
      </c>
      <c r="G2734" s="9">
        <v>100</v>
      </c>
      <c r="H2734" s="10">
        <v>2021</v>
      </c>
      <c r="I2734" s="10">
        <v>2021</v>
      </c>
      <c r="J2734" s="11" t="s">
        <v>2250</v>
      </c>
      <c r="K2734" s="12">
        <v>100</v>
      </c>
      <c r="L2734" s="12">
        <v>1</v>
      </c>
      <c r="M2734" s="33" t="str">
        <f>IF(_xlfn.XLOOKUP(C2734,Raw_Data_OS_23!$C$7:$C$4518,Raw_Data_OS_23!$G$7:$G$4518,"Paid/ Closed")="Paid/ Closed","Paid/ Closed", "Still_Outstanding")</f>
        <v>Paid/ Closed</v>
      </c>
      <c r="N2734" s="33">
        <f>IF(_xlfn.XLOOKUP(C2734,Raw_Data_Paid_23!$C$4:$C$2114,Raw_Data_Paid_23!$C$4:$C$2114,1)= 1,1,0)</f>
        <v>1</v>
      </c>
      <c r="O2734" t="str">
        <f>IF(M2734=$W$7,IF(AND(N2734,_xlfn.XLOOKUP(C2734,Raw_Data_OS_23!$C$7:$C$4518,Raw_Data_OS_23!$G$7:$G$4518,0)=G2734),"A",IF(_xlfn.XLOOKUP(C2734,Raw_Data_Paid_23!$C$4:$C$2114,Raw_Data_Paid_23!$C$4:$C$2114,"B1")="B1","B1","B2")),IF(_xlfn.XLOOKUP(C2734,Raw_Data_Paid_23!$C$4:$C$2114,Raw_Data_Paid_23!$C$4:$C$2114,"C1")="C1","C1","C2"))</f>
        <v>C1</v>
      </c>
      <c r="P2734" t="str">
        <f t="shared" si="92"/>
        <v>2021C1Motor Commercial</v>
      </c>
    </row>
    <row r="2735" spans="3:16" x14ac:dyDescent="0.35">
      <c r="C2735" s="6" t="s">
        <v>2910</v>
      </c>
      <c r="D2735" s="7" t="s">
        <v>5770</v>
      </c>
      <c r="E2735" s="7" t="s">
        <v>5772</v>
      </c>
      <c r="F2735" s="8" t="s">
        <v>3910</v>
      </c>
      <c r="G2735" s="9">
        <v>350000</v>
      </c>
      <c r="H2735" s="10">
        <v>2021</v>
      </c>
      <c r="I2735" s="10">
        <v>2021</v>
      </c>
      <c r="J2735" s="11" t="s">
        <v>2250</v>
      </c>
      <c r="K2735" s="12">
        <v>350000</v>
      </c>
      <c r="L2735" s="12">
        <v>1</v>
      </c>
      <c r="M2735" s="33" t="str">
        <f>IF(_xlfn.XLOOKUP(C2735,Raw_Data_OS_23!$C$7:$C$4518,Raw_Data_OS_23!$G$7:$G$4518,"Paid/ Closed")="Paid/ Closed","Paid/ Closed", "Still_Outstanding")</f>
        <v>Still_Outstanding</v>
      </c>
      <c r="N2735" s="33">
        <f>IF(_xlfn.XLOOKUP(C2735,Raw_Data_Paid_23!$C$4:$C$2114,Raw_Data_Paid_23!$C$4:$C$2114,1)= 1,1,0)</f>
        <v>1</v>
      </c>
      <c r="O2735" t="str">
        <f>IF(M2735=$W$7,IF(AND(N2735,_xlfn.XLOOKUP(C2735,Raw_Data_OS_23!$C$7:$C$4518,Raw_Data_OS_23!$G$7:$G$4518,0)=G2735),"A",IF(_xlfn.XLOOKUP(C2735,Raw_Data_Paid_23!$C$4:$C$2114,Raw_Data_Paid_23!$C$4:$C$2114,"B1")="B1","B1","B2")),IF(_xlfn.XLOOKUP(C2735,Raw_Data_Paid_23!$C$4:$C$2114,Raw_Data_Paid_23!$C$4:$C$2114,"C1")="C1","C1","C2"))</f>
        <v>A</v>
      </c>
      <c r="P2735" t="str">
        <f t="shared" si="92"/>
        <v>2021AMotor Private</v>
      </c>
    </row>
    <row r="2736" spans="3:16" x14ac:dyDescent="0.35">
      <c r="C2736" s="6" t="s">
        <v>2448</v>
      </c>
      <c r="D2736" s="7" t="s">
        <v>5746</v>
      </c>
      <c r="E2736" s="7" t="s">
        <v>5764</v>
      </c>
      <c r="F2736" s="8" t="s">
        <v>3910</v>
      </c>
      <c r="G2736" s="9">
        <v>10000</v>
      </c>
      <c r="H2736" s="10">
        <v>2021</v>
      </c>
      <c r="I2736" s="10">
        <v>2021</v>
      </c>
      <c r="J2736" s="11" t="s">
        <v>2250</v>
      </c>
      <c r="K2736" s="12">
        <v>10000</v>
      </c>
      <c r="L2736" s="12">
        <v>1</v>
      </c>
      <c r="M2736" s="33" t="str">
        <f>IF(_xlfn.XLOOKUP(C2736,Raw_Data_OS_23!$C$7:$C$4518,Raw_Data_OS_23!$G$7:$G$4518,"Paid/ Closed")="Paid/ Closed","Paid/ Closed", "Still_Outstanding")</f>
        <v>Still_Outstanding</v>
      </c>
      <c r="N2736" s="33">
        <f>IF(_xlfn.XLOOKUP(C2736,Raw_Data_Paid_23!$C$4:$C$2114,Raw_Data_Paid_23!$C$4:$C$2114,1)= 1,1,0)</f>
        <v>0</v>
      </c>
      <c r="O2736" t="str">
        <f>IF(M2736=$W$7,IF(AND(N2736,_xlfn.XLOOKUP(C2736,Raw_Data_OS_23!$C$7:$C$4518,Raw_Data_OS_23!$G$7:$G$4518,0)=G2736),"A",IF(_xlfn.XLOOKUP(C2736,Raw_Data_Paid_23!$C$4:$C$2114,Raw_Data_Paid_23!$C$4:$C$2114,"B1")="B1","B1","B2")),IF(_xlfn.XLOOKUP(C2736,Raw_Data_Paid_23!$C$4:$C$2114,Raw_Data_Paid_23!$C$4:$C$2114,"C1")="C1","C1","C2"))</f>
        <v>B2</v>
      </c>
      <c r="P2736" t="str">
        <f t="shared" si="92"/>
        <v>2021B2Motor Private</v>
      </c>
    </row>
    <row r="2737" spans="3:16" x14ac:dyDescent="0.35">
      <c r="C2737" s="6" t="s">
        <v>2911</v>
      </c>
      <c r="D2737" s="7" t="s">
        <v>5758</v>
      </c>
      <c r="E2737" s="7" t="s">
        <v>5760</v>
      </c>
      <c r="F2737" s="8" t="s">
        <v>3908</v>
      </c>
      <c r="G2737" s="9">
        <v>9616</v>
      </c>
      <c r="H2737" s="10">
        <v>2021</v>
      </c>
      <c r="I2737" s="10">
        <v>2021</v>
      </c>
      <c r="J2737" s="11" t="s">
        <v>2250</v>
      </c>
      <c r="K2737" s="12">
        <v>9616</v>
      </c>
      <c r="L2737" s="12">
        <v>1</v>
      </c>
      <c r="M2737" s="33" t="str">
        <f>IF(_xlfn.XLOOKUP(C2737,Raw_Data_OS_23!$C$7:$C$4518,Raw_Data_OS_23!$G$7:$G$4518,"Paid/ Closed")="Paid/ Closed","Paid/ Closed", "Still_Outstanding")</f>
        <v>Still_Outstanding</v>
      </c>
      <c r="N2737" s="33">
        <f>IF(_xlfn.XLOOKUP(C2737,Raw_Data_Paid_23!$C$4:$C$2114,Raw_Data_Paid_23!$C$4:$C$2114,1)= 1,1,0)</f>
        <v>1</v>
      </c>
      <c r="O2737" t="str">
        <f>IF(M2737=$W$7,IF(AND(N2737,_xlfn.XLOOKUP(C2737,Raw_Data_OS_23!$C$7:$C$4518,Raw_Data_OS_23!$G$7:$G$4518,0)=G2737),"A",IF(_xlfn.XLOOKUP(C2737,Raw_Data_Paid_23!$C$4:$C$2114,Raw_Data_Paid_23!$C$4:$C$2114,"B1")="B1","B1","B2")),IF(_xlfn.XLOOKUP(C2737,Raw_Data_Paid_23!$C$4:$C$2114,Raw_Data_Paid_23!$C$4:$C$2114,"C1")="C1","C1","C2"))</f>
        <v>B1</v>
      </c>
      <c r="P2737" t="str">
        <f t="shared" si="92"/>
        <v>2021B1Motor Commercial</v>
      </c>
    </row>
    <row r="2738" spans="3:16" x14ac:dyDescent="0.35">
      <c r="C2738" s="6" t="s">
        <v>2912</v>
      </c>
      <c r="D2738" s="7" t="s">
        <v>5763</v>
      </c>
      <c r="E2738" s="7" t="s">
        <v>5771</v>
      </c>
      <c r="F2738" s="8" t="s">
        <v>3908</v>
      </c>
      <c r="G2738" s="9">
        <v>20604</v>
      </c>
      <c r="H2738" s="10">
        <v>2021</v>
      </c>
      <c r="I2738" s="10">
        <v>2021</v>
      </c>
      <c r="J2738" s="11" t="s">
        <v>2250</v>
      </c>
      <c r="K2738" s="12">
        <v>20604</v>
      </c>
      <c r="L2738" s="12">
        <v>1</v>
      </c>
      <c r="M2738" s="33" t="str">
        <f>IF(_xlfn.XLOOKUP(C2738,Raw_Data_OS_23!$C$7:$C$4518,Raw_Data_OS_23!$G$7:$G$4518,"Paid/ Closed")="Paid/ Closed","Paid/ Closed", "Still_Outstanding")</f>
        <v>Still_Outstanding</v>
      </c>
      <c r="N2738" s="33">
        <f>IF(_xlfn.XLOOKUP(C2738,Raw_Data_Paid_23!$C$4:$C$2114,Raw_Data_Paid_23!$C$4:$C$2114,1)= 1,1,0)</f>
        <v>1</v>
      </c>
      <c r="O2738" t="str">
        <f>IF(M2738=$W$7,IF(AND(N2738,_xlfn.XLOOKUP(C2738,Raw_Data_OS_23!$C$7:$C$4518,Raw_Data_OS_23!$G$7:$G$4518,0)=G2738),"A",IF(_xlfn.XLOOKUP(C2738,Raw_Data_Paid_23!$C$4:$C$2114,Raw_Data_Paid_23!$C$4:$C$2114,"B1")="B1","B1","B2")),IF(_xlfn.XLOOKUP(C2738,Raw_Data_Paid_23!$C$4:$C$2114,Raw_Data_Paid_23!$C$4:$C$2114,"C1")="C1","C1","C2"))</f>
        <v>B1</v>
      </c>
      <c r="P2738" t="str">
        <f t="shared" si="92"/>
        <v>2021B1Motor Commercial</v>
      </c>
    </row>
    <row r="2739" spans="3:16" x14ac:dyDescent="0.35">
      <c r="C2739" s="6" t="s">
        <v>2449</v>
      </c>
      <c r="D2739" s="7" t="s">
        <v>5429</v>
      </c>
      <c r="E2739" s="7" t="s">
        <v>5772</v>
      </c>
      <c r="F2739" s="8" t="s">
        <v>3908</v>
      </c>
      <c r="G2739" s="9">
        <v>51500</v>
      </c>
      <c r="H2739" s="10">
        <v>2021</v>
      </c>
      <c r="I2739" s="10">
        <v>2021</v>
      </c>
      <c r="J2739" s="11" t="s">
        <v>2250</v>
      </c>
      <c r="K2739" s="12">
        <v>51500</v>
      </c>
      <c r="L2739" s="12">
        <v>1</v>
      </c>
      <c r="M2739" s="33" t="str">
        <f>IF(_xlfn.XLOOKUP(C2739,Raw_Data_OS_23!$C$7:$C$4518,Raw_Data_OS_23!$G$7:$G$4518,"Paid/ Closed")="Paid/ Closed","Paid/ Closed", "Still_Outstanding")</f>
        <v>Still_Outstanding</v>
      </c>
      <c r="N2739" s="33">
        <f>IF(_xlfn.XLOOKUP(C2739,Raw_Data_Paid_23!$C$4:$C$2114,Raw_Data_Paid_23!$C$4:$C$2114,1)= 1,1,0)</f>
        <v>1</v>
      </c>
      <c r="O2739" t="str">
        <f>IF(M2739=$W$7,IF(AND(N2739,_xlfn.XLOOKUP(C2739,Raw_Data_OS_23!$C$7:$C$4518,Raw_Data_OS_23!$G$7:$G$4518,0)=G2739),"A",IF(_xlfn.XLOOKUP(C2739,Raw_Data_Paid_23!$C$4:$C$2114,Raw_Data_Paid_23!$C$4:$C$2114,"B1")="B1","B1","B2")),IF(_xlfn.XLOOKUP(C2739,Raw_Data_Paid_23!$C$4:$C$2114,Raw_Data_Paid_23!$C$4:$C$2114,"C1")="C1","C1","C2"))</f>
        <v>B1</v>
      </c>
      <c r="P2739" t="str">
        <f t="shared" si="92"/>
        <v>2021B1Motor Commercial</v>
      </c>
    </row>
    <row r="2740" spans="3:16" x14ac:dyDescent="0.35">
      <c r="C2740" s="6" t="s">
        <v>2450</v>
      </c>
      <c r="D2740" s="7" t="s">
        <v>5755</v>
      </c>
      <c r="E2740" s="7" t="s">
        <v>5768</v>
      </c>
      <c r="F2740" s="8" t="s">
        <v>3910</v>
      </c>
      <c r="G2740" s="9">
        <v>53140</v>
      </c>
      <c r="H2740" s="10">
        <v>2021</v>
      </c>
      <c r="I2740" s="10">
        <v>2021</v>
      </c>
      <c r="J2740" s="11" t="s">
        <v>2250</v>
      </c>
      <c r="K2740" s="12">
        <v>53140</v>
      </c>
      <c r="L2740" s="12">
        <v>1</v>
      </c>
      <c r="M2740" s="33" t="str">
        <f>IF(_xlfn.XLOOKUP(C2740,Raw_Data_OS_23!$C$7:$C$4518,Raw_Data_OS_23!$G$7:$G$4518,"Paid/ Closed")="Paid/ Closed","Paid/ Closed", "Still_Outstanding")</f>
        <v>Paid/ Closed</v>
      </c>
      <c r="N2740" s="33">
        <f>IF(_xlfn.XLOOKUP(C2740,Raw_Data_Paid_23!$C$4:$C$2114,Raw_Data_Paid_23!$C$4:$C$2114,1)= 1,1,0)</f>
        <v>1</v>
      </c>
      <c r="O2740" t="str">
        <f>IF(M2740=$W$7,IF(AND(N2740,_xlfn.XLOOKUP(C2740,Raw_Data_OS_23!$C$7:$C$4518,Raw_Data_OS_23!$G$7:$G$4518,0)=G2740),"A",IF(_xlfn.XLOOKUP(C2740,Raw_Data_Paid_23!$C$4:$C$2114,Raw_Data_Paid_23!$C$4:$C$2114,"B1")="B1","B1","B2")),IF(_xlfn.XLOOKUP(C2740,Raw_Data_Paid_23!$C$4:$C$2114,Raw_Data_Paid_23!$C$4:$C$2114,"C1")="C1","C1","C2"))</f>
        <v>C1</v>
      </c>
      <c r="P2740" t="str">
        <f t="shared" si="92"/>
        <v>2021C1Motor Private</v>
      </c>
    </row>
    <row r="2741" spans="3:16" x14ac:dyDescent="0.35">
      <c r="C2741" s="6" t="s">
        <v>2913</v>
      </c>
      <c r="D2741" s="7" t="s">
        <v>5755</v>
      </c>
      <c r="E2741" s="7" t="s">
        <v>5768</v>
      </c>
      <c r="F2741" s="8" t="s">
        <v>3910</v>
      </c>
      <c r="G2741" s="9">
        <v>10584</v>
      </c>
      <c r="H2741" s="10">
        <v>2021</v>
      </c>
      <c r="I2741" s="10">
        <v>2021</v>
      </c>
      <c r="J2741" s="11" t="s">
        <v>2250</v>
      </c>
      <c r="K2741" s="12">
        <v>10584</v>
      </c>
      <c r="L2741" s="12">
        <v>1</v>
      </c>
      <c r="M2741" s="33" t="str">
        <f>IF(_xlfn.XLOOKUP(C2741,Raw_Data_OS_23!$C$7:$C$4518,Raw_Data_OS_23!$G$7:$G$4518,"Paid/ Closed")="Paid/ Closed","Paid/ Closed", "Still_Outstanding")</f>
        <v>Still_Outstanding</v>
      </c>
      <c r="N2741" s="33">
        <f>IF(_xlfn.XLOOKUP(C2741,Raw_Data_Paid_23!$C$4:$C$2114,Raw_Data_Paid_23!$C$4:$C$2114,1)= 1,1,0)</f>
        <v>1</v>
      </c>
      <c r="O2741" t="str">
        <f>IF(M2741=$W$7,IF(AND(N2741,_xlfn.XLOOKUP(C2741,Raw_Data_OS_23!$C$7:$C$4518,Raw_Data_OS_23!$G$7:$G$4518,0)=G2741),"A",IF(_xlfn.XLOOKUP(C2741,Raw_Data_Paid_23!$C$4:$C$2114,Raw_Data_Paid_23!$C$4:$C$2114,"B1")="B1","B1","B2")),IF(_xlfn.XLOOKUP(C2741,Raw_Data_Paid_23!$C$4:$C$2114,Raw_Data_Paid_23!$C$4:$C$2114,"C1")="C1","C1","C2"))</f>
        <v>B1</v>
      </c>
      <c r="P2741" t="str">
        <f t="shared" si="92"/>
        <v>2021B1Motor Private</v>
      </c>
    </row>
    <row r="2742" spans="3:16" x14ac:dyDescent="0.35">
      <c r="C2742" s="6" t="s">
        <v>2451</v>
      </c>
      <c r="D2742" s="7" t="s">
        <v>5755</v>
      </c>
      <c r="E2742" s="7" t="s">
        <v>5759</v>
      </c>
      <c r="F2742" s="8" t="s">
        <v>3908</v>
      </c>
      <c r="G2742" s="9">
        <v>26000</v>
      </c>
      <c r="H2742" s="10">
        <v>2021</v>
      </c>
      <c r="I2742" s="10">
        <v>2021</v>
      </c>
      <c r="J2742" s="11" t="s">
        <v>2250</v>
      </c>
      <c r="K2742" s="12">
        <v>26000</v>
      </c>
      <c r="L2742" s="12">
        <v>1</v>
      </c>
      <c r="M2742" s="33" t="str">
        <f>IF(_xlfn.XLOOKUP(C2742,Raw_Data_OS_23!$C$7:$C$4518,Raw_Data_OS_23!$G$7:$G$4518,"Paid/ Closed")="Paid/ Closed","Paid/ Closed", "Still_Outstanding")</f>
        <v>Still_Outstanding</v>
      </c>
      <c r="N2742" s="33">
        <f>IF(_xlfn.XLOOKUP(C2742,Raw_Data_Paid_23!$C$4:$C$2114,Raw_Data_Paid_23!$C$4:$C$2114,1)= 1,1,0)</f>
        <v>1</v>
      </c>
      <c r="O2742" t="str">
        <f>IF(M2742=$W$7,IF(AND(N2742,_xlfn.XLOOKUP(C2742,Raw_Data_OS_23!$C$7:$C$4518,Raw_Data_OS_23!$G$7:$G$4518,0)=G2742),"A",IF(_xlfn.XLOOKUP(C2742,Raw_Data_Paid_23!$C$4:$C$2114,Raw_Data_Paid_23!$C$4:$C$2114,"B1")="B1","B1","B2")),IF(_xlfn.XLOOKUP(C2742,Raw_Data_Paid_23!$C$4:$C$2114,Raw_Data_Paid_23!$C$4:$C$2114,"C1")="C1","C1","C2"))</f>
        <v>B1</v>
      </c>
      <c r="P2742" t="str">
        <f t="shared" si="92"/>
        <v>2021B1Motor Commercial</v>
      </c>
    </row>
    <row r="2743" spans="3:16" x14ac:dyDescent="0.35">
      <c r="C2743" s="6" t="s">
        <v>2452</v>
      </c>
      <c r="D2743" s="7" t="s">
        <v>5771</v>
      </c>
      <c r="E2743" s="7" t="s">
        <v>5772</v>
      </c>
      <c r="F2743" s="8" t="s">
        <v>3910</v>
      </c>
      <c r="G2743" s="9">
        <v>8000</v>
      </c>
      <c r="H2743" s="10">
        <v>2021</v>
      </c>
      <c r="I2743" s="10">
        <v>2021</v>
      </c>
      <c r="J2743" s="11" t="s">
        <v>2250</v>
      </c>
      <c r="K2743" s="12">
        <v>8000</v>
      </c>
      <c r="L2743" s="12">
        <v>1</v>
      </c>
      <c r="M2743" s="33" t="str">
        <f>IF(_xlfn.XLOOKUP(C2743,Raw_Data_OS_23!$C$7:$C$4518,Raw_Data_OS_23!$G$7:$G$4518,"Paid/ Closed")="Paid/ Closed","Paid/ Closed", "Still_Outstanding")</f>
        <v>Still_Outstanding</v>
      </c>
      <c r="N2743" s="33">
        <f>IF(_xlfn.XLOOKUP(C2743,Raw_Data_Paid_23!$C$4:$C$2114,Raw_Data_Paid_23!$C$4:$C$2114,1)= 1,1,0)</f>
        <v>1</v>
      </c>
      <c r="O2743" t="str">
        <f>IF(M2743=$W$7,IF(AND(N2743,_xlfn.XLOOKUP(C2743,Raw_Data_OS_23!$C$7:$C$4518,Raw_Data_OS_23!$G$7:$G$4518,0)=G2743),"A",IF(_xlfn.XLOOKUP(C2743,Raw_Data_Paid_23!$C$4:$C$2114,Raw_Data_Paid_23!$C$4:$C$2114,"B1")="B1","B1","B2")),IF(_xlfn.XLOOKUP(C2743,Raw_Data_Paid_23!$C$4:$C$2114,Raw_Data_Paid_23!$C$4:$C$2114,"C1")="C1","C1","C2"))</f>
        <v>B1</v>
      </c>
      <c r="P2743" t="str">
        <f t="shared" si="92"/>
        <v>2021B1Motor Private</v>
      </c>
    </row>
    <row r="2744" spans="3:16" x14ac:dyDescent="0.35">
      <c r="C2744" s="6" t="s">
        <v>2914</v>
      </c>
      <c r="D2744" s="7" t="s">
        <v>5759</v>
      </c>
      <c r="E2744" s="7" t="s">
        <v>5772</v>
      </c>
      <c r="F2744" s="8" t="s">
        <v>3910</v>
      </c>
      <c r="G2744" s="9">
        <v>58012.5</v>
      </c>
      <c r="H2744" s="10">
        <v>2021</v>
      </c>
      <c r="I2744" s="10">
        <v>2021</v>
      </c>
      <c r="J2744" s="11" t="s">
        <v>2250</v>
      </c>
      <c r="K2744" s="12">
        <v>58012.5</v>
      </c>
      <c r="L2744" s="12">
        <v>1</v>
      </c>
      <c r="M2744" s="33" t="str">
        <f>IF(_xlfn.XLOOKUP(C2744,Raw_Data_OS_23!$C$7:$C$4518,Raw_Data_OS_23!$G$7:$G$4518,"Paid/ Closed")="Paid/ Closed","Paid/ Closed", "Still_Outstanding")</f>
        <v>Still_Outstanding</v>
      </c>
      <c r="N2744" s="33">
        <f>IF(_xlfn.XLOOKUP(C2744,Raw_Data_Paid_23!$C$4:$C$2114,Raw_Data_Paid_23!$C$4:$C$2114,1)= 1,1,0)</f>
        <v>1</v>
      </c>
      <c r="O2744" t="str">
        <f>IF(M2744=$W$7,IF(AND(N2744,_xlfn.XLOOKUP(C2744,Raw_Data_OS_23!$C$7:$C$4518,Raw_Data_OS_23!$G$7:$G$4518,0)=G2744),"A",IF(_xlfn.XLOOKUP(C2744,Raw_Data_Paid_23!$C$4:$C$2114,Raw_Data_Paid_23!$C$4:$C$2114,"B1")="B1","B1","B2")),IF(_xlfn.XLOOKUP(C2744,Raw_Data_Paid_23!$C$4:$C$2114,Raw_Data_Paid_23!$C$4:$C$2114,"C1")="C1","C1","C2"))</f>
        <v>B1</v>
      </c>
      <c r="P2744" t="str">
        <f t="shared" si="92"/>
        <v>2021B1Motor Private</v>
      </c>
    </row>
    <row r="2745" spans="3:16" x14ac:dyDescent="0.35">
      <c r="C2745" s="6" t="s">
        <v>2915</v>
      </c>
      <c r="D2745" s="7" t="s">
        <v>5434</v>
      </c>
      <c r="E2745" s="7" t="s">
        <v>5772</v>
      </c>
      <c r="F2745" s="8" t="s">
        <v>3908</v>
      </c>
      <c r="G2745" s="9">
        <v>111000</v>
      </c>
      <c r="H2745" s="10">
        <v>2021</v>
      </c>
      <c r="I2745" s="10">
        <v>2021</v>
      </c>
      <c r="J2745" s="11" t="s">
        <v>2250</v>
      </c>
      <c r="K2745" s="12">
        <v>111000</v>
      </c>
      <c r="L2745" s="12">
        <v>1</v>
      </c>
      <c r="M2745" s="33" t="str">
        <f>IF(_xlfn.XLOOKUP(C2745,Raw_Data_OS_23!$C$7:$C$4518,Raw_Data_OS_23!$G$7:$G$4518,"Paid/ Closed")="Paid/ Closed","Paid/ Closed", "Still_Outstanding")</f>
        <v>Paid/ Closed</v>
      </c>
      <c r="N2745" s="33">
        <f>IF(_xlfn.XLOOKUP(C2745,Raw_Data_Paid_23!$C$4:$C$2114,Raw_Data_Paid_23!$C$4:$C$2114,1)= 1,1,0)</f>
        <v>1</v>
      </c>
      <c r="O2745" t="str">
        <f>IF(M2745=$W$7,IF(AND(N2745,_xlfn.XLOOKUP(C2745,Raw_Data_OS_23!$C$7:$C$4518,Raw_Data_OS_23!$G$7:$G$4518,0)=G2745),"A",IF(_xlfn.XLOOKUP(C2745,Raw_Data_Paid_23!$C$4:$C$2114,Raw_Data_Paid_23!$C$4:$C$2114,"B1")="B1","B1","B2")),IF(_xlfn.XLOOKUP(C2745,Raw_Data_Paid_23!$C$4:$C$2114,Raw_Data_Paid_23!$C$4:$C$2114,"C1")="C1","C1","C2"))</f>
        <v>C1</v>
      </c>
      <c r="P2745" t="str">
        <f t="shared" si="92"/>
        <v>2021C1Motor Commercial</v>
      </c>
    </row>
    <row r="2746" spans="3:16" x14ac:dyDescent="0.35">
      <c r="C2746" s="6" t="s">
        <v>2453</v>
      </c>
      <c r="D2746" s="7" t="s">
        <v>5773</v>
      </c>
      <c r="E2746" s="7" t="s">
        <v>5772</v>
      </c>
      <c r="F2746" s="8" t="s">
        <v>3910</v>
      </c>
      <c r="G2746" s="9">
        <v>11652</v>
      </c>
      <c r="H2746" s="10">
        <v>2021</v>
      </c>
      <c r="I2746" s="10">
        <v>2021</v>
      </c>
      <c r="J2746" s="11" t="s">
        <v>2250</v>
      </c>
      <c r="K2746" s="12">
        <v>11652</v>
      </c>
      <c r="L2746" s="12">
        <v>1</v>
      </c>
      <c r="M2746" s="33" t="str">
        <f>IF(_xlfn.XLOOKUP(C2746,Raw_Data_OS_23!$C$7:$C$4518,Raw_Data_OS_23!$G$7:$G$4518,"Paid/ Closed")="Paid/ Closed","Paid/ Closed", "Still_Outstanding")</f>
        <v>Still_Outstanding</v>
      </c>
      <c r="N2746" s="33">
        <f>IF(_xlfn.XLOOKUP(C2746,Raw_Data_Paid_23!$C$4:$C$2114,Raw_Data_Paid_23!$C$4:$C$2114,1)= 1,1,0)</f>
        <v>1</v>
      </c>
      <c r="O2746" t="str">
        <f>IF(M2746=$W$7,IF(AND(N2746,_xlfn.XLOOKUP(C2746,Raw_Data_OS_23!$C$7:$C$4518,Raw_Data_OS_23!$G$7:$G$4518,0)=G2746),"A",IF(_xlfn.XLOOKUP(C2746,Raw_Data_Paid_23!$C$4:$C$2114,Raw_Data_Paid_23!$C$4:$C$2114,"B1")="B1","B1","B2")),IF(_xlfn.XLOOKUP(C2746,Raw_Data_Paid_23!$C$4:$C$2114,Raw_Data_Paid_23!$C$4:$C$2114,"C1")="C1","C1","C2"))</f>
        <v>B1</v>
      </c>
      <c r="P2746" t="str">
        <f t="shared" si="92"/>
        <v>2021B1Motor Private</v>
      </c>
    </row>
    <row r="2747" spans="3:16" x14ac:dyDescent="0.35">
      <c r="C2747" s="6" t="s">
        <v>2916</v>
      </c>
      <c r="D2747" s="7" t="s">
        <v>5748</v>
      </c>
      <c r="E2747" s="7" t="s">
        <v>5755</v>
      </c>
      <c r="F2747" s="8" t="s">
        <v>3910</v>
      </c>
      <c r="G2747" s="9">
        <v>9620</v>
      </c>
      <c r="H2747" s="10">
        <v>2021</v>
      </c>
      <c r="I2747" s="10">
        <v>2021</v>
      </c>
      <c r="J2747" s="11" t="s">
        <v>2250</v>
      </c>
      <c r="K2747" s="12">
        <v>9620</v>
      </c>
      <c r="L2747" s="12">
        <v>1</v>
      </c>
      <c r="M2747" s="33" t="str">
        <f>IF(_xlfn.XLOOKUP(C2747,Raw_Data_OS_23!$C$7:$C$4518,Raw_Data_OS_23!$G$7:$G$4518,"Paid/ Closed")="Paid/ Closed","Paid/ Closed", "Still_Outstanding")</f>
        <v>Still_Outstanding</v>
      </c>
      <c r="N2747" s="33">
        <f>IF(_xlfn.XLOOKUP(C2747,Raw_Data_Paid_23!$C$4:$C$2114,Raw_Data_Paid_23!$C$4:$C$2114,1)= 1,1,0)</f>
        <v>1</v>
      </c>
      <c r="O2747" t="str">
        <f>IF(M2747=$W$7,IF(AND(N2747,_xlfn.XLOOKUP(C2747,Raw_Data_OS_23!$C$7:$C$4518,Raw_Data_OS_23!$G$7:$G$4518,0)=G2747),"A",IF(_xlfn.XLOOKUP(C2747,Raw_Data_Paid_23!$C$4:$C$2114,Raw_Data_Paid_23!$C$4:$C$2114,"B1")="B1","B1","B2")),IF(_xlfn.XLOOKUP(C2747,Raw_Data_Paid_23!$C$4:$C$2114,Raw_Data_Paid_23!$C$4:$C$2114,"C1")="C1","C1","C2"))</f>
        <v>B1</v>
      </c>
      <c r="P2747" t="str">
        <f t="shared" si="92"/>
        <v>2021B1Motor Private</v>
      </c>
    </row>
    <row r="2748" spans="3:16" x14ac:dyDescent="0.35">
      <c r="C2748" s="6" t="s">
        <v>2454</v>
      </c>
      <c r="D2748" s="7" t="s">
        <v>5325</v>
      </c>
      <c r="E2748" s="7" t="s">
        <v>5402</v>
      </c>
      <c r="F2748" s="8" t="s">
        <v>3910</v>
      </c>
      <c r="G2748" s="9">
        <v>1206</v>
      </c>
      <c r="H2748" s="10">
        <v>2021</v>
      </c>
      <c r="I2748" s="10">
        <v>2021</v>
      </c>
      <c r="J2748" s="11" t="s">
        <v>21</v>
      </c>
      <c r="K2748" s="12">
        <v>1206</v>
      </c>
      <c r="L2748" s="12">
        <v>1</v>
      </c>
      <c r="M2748" s="33" t="str">
        <f>IF(_xlfn.XLOOKUP(C2748,Raw_Data_OS_23!$C$7:$C$4518,Raw_Data_OS_23!$G$7:$G$4518,"Paid/ Closed")="Paid/ Closed","Paid/ Closed", "Still_Outstanding")</f>
        <v>Still_Outstanding</v>
      </c>
      <c r="N2748" s="33">
        <f>IF(_xlfn.XLOOKUP(C2748,Raw_Data_Paid_23!$C$4:$C$2114,Raw_Data_Paid_23!$C$4:$C$2114,1)= 1,1,0)</f>
        <v>1</v>
      </c>
      <c r="O2748" t="str">
        <f>IF(M2748=$W$7,IF(AND(N2748,_xlfn.XLOOKUP(C2748,Raw_Data_OS_23!$C$7:$C$4518,Raw_Data_OS_23!$G$7:$G$4518,0)=G2748),"A",IF(_xlfn.XLOOKUP(C2748,Raw_Data_Paid_23!$C$4:$C$2114,Raw_Data_Paid_23!$C$4:$C$2114,"B1")="B1","B1","B2")),IF(_xlfn.XLOOKUP(C2748,Raw_Data_Paid_23!$C$4:$C$2114,Raw_Data_Paid_23!$C$4:$C$2114,"C1")="C1","C1","C2"))</f>
        <v>B1</v>
      </c>
      <c r="P2748" t="str">
        <f t="shared" si="92"/>
        <v>2021B1Motor Private</v>
      </c>
    </row>
    <row r="2749" spans="3:16" x14ac:dyDescent="0.35">
      <c r="C2749" s="6" t="s">
        <v>2917</v>
      </c>
      <c r="D2749" s="7" t="s">
        <v>5765</v>
      </c>
      <c r="E2749" s="7" t="s">
        <v>5772</v>
      </c>
      <c r="F2749" s="8" t="s">
        <v>3908</v>
      </c>
      <c r="G2749" s="9">
        <v>152316.1765</v>
      </c>
      <c r="H2749" s="10">
        <v>2021</v>
      </c>
      <c r="I2749" s="10">
        <v>2021</v>
      </c>
      <c r="J2749" s="11" t="s">
        <v>2250</v>
      </c>
      <c r="K2749" s="12">
        <v>152316.1765</v>
      </c>
      <c r="L2749" s="12">
        <v>1</v>
      </c>
      <c r="M2749" s="33" t="str">
        <f>IF(_xlfn.XLOOKUP(C2749,Raw_Data_OS_23!$C$7:$C$4518,Raw_Data_OS_23!$G$7:$G$4518,"Paid/ Closed")="Paid/ Closed","Paid/ Closed", "Still_Outstanding")</f>
        <v>Still_Outstanding</v>
      </c>
      <c r="N2749" s="33">
        <f>IF(_xlfn.XLOOKUP(C2749,Raw_Data_Paid_23!$C$4:$C$2114,Raw_Data_Paid_23!$C$4:$C$2114,1)= 1,1,0)</f>
        <v>0</v>
      </c>
      <c r="O2749" t="str">
        <f>IF(M2749=$W$7,IF(AND(N2749,_xlfn.XLOOKUP(C2749,Raw_Data_OS_23!$C$7:$C$4518,Raw_Data_OS_23!$G$7:$G$4518,0)=G2749),"A",IF(_xlfn.XLOOKUP(C2749,Raw_Data_Paid_23!$C$4:$C$2114,Raw_Data_Paid_23!$C$4:$C$2114,"B1")="B1","B1","B2")),IF(_xlfn.XLOOKUP(C2749,Raw_Data_Paid_23!$C$4:$C$2114,Raw_Data_Paid_23!$C$4:$C$2114,"C1")="C1","C1","C2"))</f>
        <v>B2</v>
      </c>
      <c r="P2749" t="str">
        <f t="shared" si="92"/>
        <v>2021B2Motor Commercial</v>
      </c>
    </row>
    <row r="2750" spans="3:16" x14ac:dyDescent="0.35">
      <c r="C2750" s="6" t="s">
        <v>2455</v>
      </c>
      <c r="D2750" s="7" t="s">
        <v>5768</v>
      </c>
      <c r="E2750" s="7" t="s">
        <v>5772</v>
      </c>
      <c r="F2750" s="8" t="s">
        <v>3910</v>
      </c>
      <c r="G2750" s="9">
        <v>8000</v>
      </c>
      <c r="H2750" s="10">
        <v>2021</v>
      </c>
      <c r="I2750" s="10">
        <v>2021</v>
      </c>
      <c r="J2750" s="11" t="s">
        <v>2250</v>
      </c>
      <c r="K2750" s="12">
        <v>8000</v>
      </c>
      <c r="L2750" s="12">
        <v>1</v>
      </c>
      <c r="M2750" s="33" t="str">
        <f>IF(_xlfn.XLOOKUP(C2750,Raw_Data_OS_23!$C$7:$C$4518,Raw_Data_OS_23!$G$7:$G$4518,"Paid/ Closed")="Paid/ Closed","Paid/ Closed", "Still_Outstanding")</f>
        <v>Still_Outstanding</v>
      </c>
      <c r="N2750" s="33">
        <f>IF(_xlfn.XLOOKUP(C2750,Raw_Data_Paid_23!$C$4:$C$2114,Raw_Data_Paid_23!$C$4:$C$2114,1)= 1,1,0)</f>
        <v>1</v>
      </c>
      <c r="O2750" t="str">
        <f>IF(M2750=$W$7,IF(AND(N2750,_xlfn.XLOOKUP(C2750,Raw_Data_OS_23!$C$7:$C$4518,Raw_Data_OS_23!$G$7:$G$4518,0)=G2750),"A",IF(_xlfn.XLOOKUP(C2750,Raw_Data_Paid_23!$C$4:$C$2114,Raw_Data_Paid_23!$C$4:$C$2114,"B1")="B1","B1","B2")),IF(_xlfn.XLOOKUP(C2750,Raw_Data_Paid_23!$C$4:$C$2114,Raw_Data_Paid_23!$C$4:$C$2114,"C1")="C1","C1","C2"))</f>
        <v>B1</v>
      </c>
      <c r="P2750" t="str">
        <f t="shared" si="92"/>
        <v>2021B1Motor Private</v>
      </c>
    </row>
    <row r="2751" spans="3:16" x14ac:dyDescent="0.35">
      <c r="C2751" s="6" t="s">
        <v>2456</v>
      </c>
      <c r="D2751" s="7" t="s">
        <v>5771</v>
      </c>
      <c r="E2751" s="7" t="s">
        <v>5774</v>
      </c>
      <c r="F2751" s="8" t="s">
        <v>3910</v>
      </c>
      <c r="G2751" s="9">
        <v>89500</v>
      </c>
      <c r="H2751" s="10">
        <v>2021</v>
      </c>
      <c r="I2751" s="10">
        <v>2021</v>
      </c>
      <c r="J2751" s="11" t="s">
        <v>2250</v>
      </c>
      <c r="K2751" s="12">
        <v>89500</v>
      </c>
      <c r="L2751" s="12">
        <v>1</v>
      </c>
      <c r="M2751" s="33" t="str">
        <f>IF(_xlfn.XLOOKUP(C2751,Raw_Data_OS_23!$C$7:$C$4518,Raw_Data_OS_23!$G$7:$G$4518,"Paid/ Closed")="Paid/ Closed","Paid/ Closed", "Still_Outstanding")</f>
        <v>Still_Outstanding</v>
      </c>
      <c r="N2751" s="33">
        <f>IF(_xlfn.XLOOKUP(C2751,Raw_Data_Paid_23!$C$4:$C$2114,Raw_Data_Paid_23!$C$4:$C$2114,1)= 1,1,0)</f>
        <v>1</v>
      </c>
      <c r="O2751" t="str">
        <f>IF(M2751=$W$7,IF(AND(N2751,_xlfn.XLOOKUP(C2751,Raw_Data_OS_23!$C$7:$C$4518,Raw_Data_OS_23!$G$7:$G$4518,0)=G2751),"A",IF(_xlfn.XLOOKUP(C2751,Raw_Data_Paid_23!$C$4:$C$2114,Raw_Data_Paid_23!$C$4:$C$2114,"B1")="B1","B1","B2")),IF(_xlfn.XLOOKUP(C2751,Raw_Data_Paid_23!$C$4:$C$2114,Raw_Data_Paid_23!$C$4:$C$2114,"C1")="C1","C1","C2"))</f>
        <v>B1</v>
      </c>
      <c r="P2751" t="str">
        <f t="shared" si="92"/>
        <v>2021B1Motor Private</v>
      </c>
    </row>
    <row r="2752" spans="3:16" x14ac:dyDescent="0.35">
      <c r="C2752" s="6" t="s">
        <v>2918</v>
      </c>
      <c r="D2752" s="7" t="s">
        <v>5767</v>
      </c>
      <c r="E2752" s="7" t="s">
        <v>5774</v>
      </c>
      <c r="F2752" s="8" t="s">
        <v>3910</v>
      </c>
      <c r="G2752" s="9">
        <v>20475</v>
      </c>
      <c r="H2752" s="10">
        <v>2021</v>
      </c>
      <c r="I2752" s="10">
        <v>2021</v>
      </c>
      <c r="J2752" s="11" t="s">
        <v>2250</v>
      </c>
      <c r="K2752" s="12">
        <v>20475</v>
      </c>
      <c r="L2752" s="12">
        <v>1</v>
      </c>
      <c r="M2752" s="33" t="str">
        <f>IF(_xlfn.XLOOKUP(C2752,Raw_Data_OS_23!$C$7:$C$4518,Raw_Data_OS_23!$G$7:$G$4518,"Paid/ Closed")="Paid/ Closed","Paid/ Closed", "Still_Outstanding")</f>
        <v>Still_Outstanding</v>
      </c>
      <c r="N2752" s="33">
        <f>IF(_xlfn.XLOOKUP(C2752,Raw_Data_Paid_23!$C$4:$C$2114,Raw_Data_Paid_23!$C$4:$C$2114,1)= 1,1,0)</f>
        <v>0</v>
      </c>
      <c r="O2752" t="str">
        <f>IF(M2752=$W$7,IF(AND(N2752,_xlfn.XLOOKUP(C2752,Raw_Data_OS_23!$C$7:$C$4518,Raw_Data_OS_23!$G$7:$G$4518,0)=G2752),"A",IF(_xlfn.XLOOKUP(C2752,Raw_Data_Paid_23!$C$4:$C$2114,Raw_Data_Paid_23!$C$4:$C$2114,"B1")="B1","B1","B2")),IF(_xlfn.XLOOKUP(C2752,Raw_Data_Paid_23!$C$4:$C$2114,Raw_Data_Paid_23!$C$4:$C$2114,"C1")="C1","C1","C2"))</f>
        <v>B2</v>
      </c>
      <c r="P2752" t="str">
        <f t="shared" si="92"/>
        <v>2021B2Motor Private</v>
      </c>
    </row>
    <row r="2753" spans="3:16" x14ac:dyDescent="0.35">
      <c r="C2753" s="6" t="s">
        <v>2919</v>
      </c>
      <c r="D2753" s="7" t="s">
        <v>5773</v>
      </c>
      <c r="E2753" s="7" t="s">
        <v>5774</v>
      </c>
      <c r="F2753" s="8" t="s">
        <v>3908</v>
      </c>
      <c r="G2753" s="9">
        <v>10552</v>
      </c>
      <c r="H2753" s="10">
        <v>2021</v>
      </c>
      <c r="I2753" s="10">
        <v>2021</v>
      </c>
      <c r="J2753" s="11" t="s">
        <v>2250</v>
      </c>
      <c r="K2753" s="12">
        <v>10552</v>
      </c>
      <c r="L2753" s="12">
        <v>1</v>
      </c>
      <c r="M2753" s="33" t="str">
        <f>IF(_xlfn.XLOOKUP(C2753,Raw_Data_OS_23!$C$7:$C$4518,Raw_Data_OS_23!$G$7:$G$4518,"Paid/ Closed")="Paid/ Closed","Paid/ Closed", "Still_Outstanding")</f>
        <v>Paid/ Closed</v>
      </c>
      <c r="N2753" s="33">
        <f>IF(_xlfn.XLOOKUP(C2753,Raw_Data_Paid_23!$C$4:$C$2114,Raw_Data_Paid_23!$C$4:$C$2114,1)= 1,1,0)</f>
        <v>1</v>
      </c>
      <c r="O2753" t="str">
        <f>IF(M2753=$W$7,IF(AND(N2753,_xlfn.XLOOKUP(C2753,Raw_Data_OS_23!$C$7:$C$4518,Raw_Data_OS_23!$G$7:$G$4518,0)=G2753),"A",IF(_xlfn.XLOOKUP(C2753,Raw_Data_Paid_23!$C$4:$C$2114,Raw_Data_Paid_23!$C$4:$C$2114,"B1")="B1","B1","B2")),IF(_xlfn.XLOOKUP(C2753,Raw_Data_Paid_23!$C$4:$C$2114,Raw_Data_Paid_23!$C$4:$C$2114,"C1")="C1","C1","C2"))</f>
        <v>C1</v>
      </c>
      <c r="P2753" t="str">
        <f t="shared" si="92"/>
        <v>2021C1Motor Commercial</v>
      </c>
    </row>
    <row r="2754" spans="3:16" x14ac:dyDescent="0.35">
      <c r="C2754" s="6" t="s">
        <v>2920</v>
      </c>
      <c r="D2754" s="7" t="s">
        <v>5759</v>
      </c>
      <c r="E2754" s="7" t="s">
        <v>5774</v>
      </c>
      <c r="F2754" s="8" t="s">
        <v>3910</v>
      </c>
      <c r="G2754" s="9">
        <v>110000</v>
      </c>
      <c r="H2754" s="10">
        <v>2021</v>
      </c>
      <c r="I2754" s="10">
        <v>2021</v>
      </c>
      <c r="J2754" s="11" t="s">
        <v>2250</v>
      </c>
      <c r="K2754" s="12">
        <v>110000</v>
      </c>
      <c r="L2754" s="12">
        <v>1</v>
      </c>
      <c r="M2754" s="33" t="str">
        <f>IF(_xlfn.XLOOKUP(C2754,Raw_Data_OS_23!$C$7:$C$4518,Raw_Data_OS_23!$G$7:$G$4518,"Paid/ Closed")="Paid/ Closed","Paid/ Closed", "Still_Outstanding")</f>
        <v>Paid/ Closed</v>
      </c>
      <c r="N2754" s="33">
        <f>IF(_xlfn.XLOOKUP(C2754,Raw_Data_Paid_23!$C$4:$C$2114,Raw_Data_Paid_23!$C$4:$C$2114,1)= 1,1,0)</f>
        <v>1</v>
      </c>
      <c r="O2754" t="str">
        <f>IF(M2754=$W$7,IF(AND(N2754,_xlfn.XLOOKUP(C2754,Raw_Data_OS_23!$C$7:$C$4518,Raw_Data_OS_23!$G$7:$G$4518,0)=G2754),"A",IF(_xlfn.XLOOKUP(C2754,Raw_Data_Paid_23!$C$4:$C$2114,Raw_Data_Paid_23!$C$4:$C$2114,"B1")="B1","B1","B2")),IF(_xlfn.XLOOKUP(C2754,Raw_Data_Paid_23!$C$4:$C$2114,Raw_Data_Paid_23!$C$4:$C$2114,"C1")="C1","C1","C2"))</f>
        <v>C1</v>
      </c>
      <c r="P2754" t="str">
        <f t="shared" si="92"/>
        <v>2021C1Motor Private</v>
      </c>
    </row>
    <row r="2755" spans="3:16" x14ac:dyDescent="0.35">
      <c r="C2755" s="6" t="s">
        <v>2921</v>
      </c>
      <c r="D2755" s="7" t="s">
        <v>5759</v>
      </c>
      <c r="E2755" s="7" t="s">
        <v>5774</v>
      </c>
      <c r="F2755" s="8" t="s">
        <v>3910</v>
      </c>
      <c r="G2755" s="9">
        <v>1000</v>
      </c>
      <c r="H2755" s="10">
        <v>2021</v>
      </c>
      <c r="I2755" s="10">
        <v>2021</v>
      </c>
      <c r="J2755" s="11" t="s">
        <v>2250</v>
      </c>
      <c r="K2755" s="12">
        <v>1000</v>
      </c>
      <c r="L2755" s="12">
        <v>1</v>
      </c>
      <c r="M2755" s="33" t="str">
        <f>IF(_xlfn.XLOOKUP(C2755,Raw_Data_OS_23!$C$7:$C$4518,Raw_Data_OS_23!$G$7:$G$4518,"Paid/ Closed")="Paid/ Closed","Paid/ Closed", "Still_Outstanding")</f>
        <v>Still_Outstanding</v>
      </c>
      <c r="N2755" s="33">
        <f>IF(_xlfn.XLOOKUP(C2755,Raw_Data_Paid_23!$C$4:$C$2114,Raw_Data_Paid_23!$C$4:$C$2114,1)= 1,1,0)</f>
        <v>1</v>
      </c>
      <c r="O2755" t="str">
        <f>IF(M2755=$W$7,IF(AND(N2755,_xlfn.XLOOKUP(C2755,Raw_Data_OS_23!$C$7:$C$4518,Raw_Data_OS_23!$G$7:$G$4518,0)=G2755),"A",IF(_xlfn.XLOOKUP(C2755,Raw_Data_Paid_23!$C$4:$C$2114,Raw_Data_Paid_23!$C$4:$C$2114,"B1")="B1","B1","B2")),IF(_xlfn.XLOOKUP(C2755,Raw_Data_Paid_23!$C$4:$C$2114,Raw_Data_Paid_23!$C$4:$C$2114,"C1")="C1","C1","C2"))</f>
        <v>B1</v>
      </c>
      <c r="P2755" t="str">
        <f t="shared" si="92"/>
        <v>2021B1Motor Private</v>
      </c>
    </row>
    <row r="2756" spans="3:16" x14ac:dyDescent="0.35">
      <c r="C2756" s="6" t="s">
        <v>2922</v>
      </c>
      <c r="D2756" s="7" t="s">
        <v>5771</v>
      </c>
      <c r="E2756" s="7" t="s">
        <v>5774</v>
      </c>
      <c r="F2756" s="8" t="s">
        <v>3910</v>
      </c>
      <c r="G2756" s="9">
        <v>204750</v>
      </c>
      <c r="H2756" s="10">
        <v>2021</v>
      </c>
      <c r="I2756" s="10">
        <v>2021</v>
      </c>
      <c r="J2756" s="11" t="s">
        <v>2250</v>
      </c>
      <c r="K2756" s="12">
        <v>204750</v>
      </c>
      <c r="L2756" s="12">
        <v>1</v>
      </c>
      <c r="M2756" s="33" t="str">
        <f>IF(_xlfn.XLOOKUP(C2756,Raw_Data_OS_23!$C$7:$C$4518,Raw_Data_OS_23!$G$7:$G$4518,"Paid/ Closed")="Paid/ Closed","Paid/ Closed", "Still_Outstanding")</f>
        <v>Still_Outstanding</v>
      </c>
      <c r="N2756" s="33">
        <f>IF(_xlfn.XLOOKUP(C2756,Raw_Data_Paid_23!$C$4:$C$2114,Raw_Data_Paid_23!$C$4:$C$2114,1)= 1,1,0)</f>
        <v>0</v>
      </c>
      <c r="O2756" t="str">
        <f>IF(M2756=$W$7,IF(AND(N2756,_xlfn.XLOOKUP(C2756,Raw_Data_OS_23!$C$7:$C$4518,Raw_Data_OS_23!$G$7:$G$4518,0)=G2756),"A",IF(_xlfn.XLOOKUP(C2756,Raw_Data_Paid_23!$C$4:$C$2114,Raw_Data_Paid_23!$C$4:$C$2114,"B1")="B1","B1","B2")),IF(_xlfn.XLOOKUP(C2756,Raw_Data_Paid_23!$C$4:$C$2114,Raw_Data_Paid_23!$C$4:$C$2114,"C1")="C1","C1","C2"))</f>
        <v>B2</v>
      </c>
      <c r="P2756" t="str">
        <f t="shared" si="92"/>
        <v>2021B2Motor Private</v>
      </c>
    </row>
    <row r="2757" spans="3:16" x14ac:dyDescent="0.35">
      <c r="C2757" s="6" t="s">
        <v>2457</v>
      </c>
      <c r="D2757" s="7" t="s">
        <v>5771</v>
      </c>
      <c r="E2757" s="7" t="s">
        <v>5774</v>
      </c>
      <c r="F2757" s="8" t="s">
        <v>3908</v>
      </c>
      <c r="G2757" s="9">
        <v>28268</v>
      </c>
      <c r="H2757" s="10">
        <v>2021</v>
      </c>
      <c r="I2757" s="10">
        <v>2021</v>
      </c>
      <c r="J2757" s="11" t="s">
        <v>2250</v>
      </c>
      <c r="K2757" s="12">
        <v>28268</v>
      </c>
      <c r="L2757" s="12">
        <v>1</v>
      </c>
      <c r="M2757" s="33" t="str">
        <f>IF(_xlfn.XLOOKUP(C2757,Raw_Data_OS_23!$C$7:$C$4518,Raw_Data_OS_23!$G$7:$G$4518,"Paid/ Closed")="Paid/ Closed","Paid/ Closed", "Still_Outstanding")</f>
        <v>Still_Outstanding</v>
      </c>
      <c r="N2757" s="33">
        <f>IF(_xlfn.XLOOKUP(C2757,Raw_Data_Paid_23!$C$4:$C$2114,Raw_Data_Paid_23!$C$4:$C$2114,1)= 1,1,0)</f>
        <v>1</v>
      </c>
      <c r="O2757" t="str">
        <f>IF(M2757=$W$7,IF(AND(N2757,_xlfn.XLOOKUP(C2757,Raw_Data_OS_23!$C$7:$C$4518,Raw_Data_OS_23!$G$7:$G$4518,0)=G2757),"A",IF(_xlfn.XLOOKUP(C2757,Raw_Data_Paid_23!$C$4:$C$2114,Raw_Data_Paid_23!$C$4:$C$2114,"B1")="B1","B1","B2")),IF(_xlfn.XLOOKUP(C2757,Raw_Data_Paid_23!$C$4:$C$2114,Raw_Data_Paid_23!$C$4:$C$2114,"C1")="C1","C1","C2"))</f>
        <v>B1</v>
      </c>
      <c r="P2757" t="str">
        <f t="shared" si="92"/>
        <v>2021B1Motor Commercial</v>
      </c>
    </row>
    <row r="2758" spans="3:16" x14ac:dyDescent="0.35">
      <c r="C2758" s="6" t="s">
        <v>2923</v>
      </c>
      <c r="D2758" s="7" t="s">
        <v>5434</v>
      </c>
      <c r="E2758" s="7" t="s">
        <v>5774</v>
      </c>
      <c r="F2758" s="8" t="s">
        <v>3910</v>
      </c>
      <c r="G2758" s="9">
        <v>413140</v>
      </c>
      <c r="H2758" s="10">
        <v>2021</v>
      </c>
      <c r="I2758" s="10">
        <v>2021</v>
      </c>
      <c r="J2758" s="11" t="s">
        <v>2250</v>
      </c>
      <c r="K2758" s="12">
        <v>413140</v>
      </c>
      <c r="L2758" s="12">
        <v>1</v>
      </c>
      <c r="M2758" s="33" t="str">
        <f>IF(_xlfn.XLOOKUP(C2758,Raw_Data_OS_23!$C$7:$C$4518,Raw_Data_OS_23!$G$7:$G$4518,"Paid/ Closed")="Paid/ Closed","Paid/ Closed", "Still_Outstanding")</f>
        <v>Still_Outstanding</v>
      </c>
      <c r="N2758" s="33">
        <f>IF(_xlfn.XLOOKUP(C2758,Raw_Data_Paid_23!$C$4:$C$2114,Raw_Data_Paid_23!$C$4:$C$2114,1)= 1,1,0)</f>
        <v>1</v>
      </c>
      <c r="O2758" t="str">
        <f>IF(M2758=$W$7,IF(AND(N2758,_xlfn.XLOOKUP(C2758,Raw_Data_OS_23!$C$7:$C$4518,Raw_Data_OS_23!$G$7:$G$4518,0)=G2758),"A",IF(_xlfn.XLOOKUP(C2758,Raw_Data_Paid_23!$C$4:$C$2114,Raw_Data_Paid_23!$C$4:$C$2114,"B1")="B1","B1","B2")),IF(_xlfn.XLOOKUP(C2758,Raw_Data_Paid_23!$C$4:$C$2114,Raw_Data_Paid_23!$C$4:$C$2114,"C1")="C1","C1","C2"))</f>
        <v>B1</v>
      </c>
      <c r="P2758" t="str">
        <f t="shared" ref="P2758:P2821" si="93">H2758&amp;O2758&amp;F2758</f>
        <v>2021B1Motor Private</v>
      </c>
    </row>
    <row r="2759" spans="3:16" x14ac:dyDescent="0.35">
      <c r="C2759" s="6" t="s">
        <v>2458</v>
      </c>
      <c r="D2759" s="7" t="s">
        <v>5771</v>
      </c>
      <c r="E2759" s="7" t="s">
        <v>5774</v>
      </c>
      <c r="F2759" s="8" t="s">
        <v>3910</v>
      </c>
      <c r="G2759" s="9">
        <v>43000</v>
      </c>
      <c r="H2759" s="10">
        <v>2021</v>
      </c>
      <c r="I2759" s="10">
        <v>2021</v>
      </c>
      <c r="J2759" s="11" t="s">
        <v>2250</v>
      </c>
      <c r="K2759" s="12">
        <v>43000</v>
      </c>
      <c r="L2759" s="12">
        <v>1</v>
      </c>
      <c r="M2759" s="33" t="str">
        <f>IF(_xlfn.XLOOKUP(C2759,Raw_Data_OS_23!$C$7:$C$4518,Raw_Data_OS_23!$G$7:$G$4518,"Paid/ Closed")="Paid/ Closed","Paid/ Closed", "Still_Outstanding")</f>
        <v>Still_Outstanding</v>
      </c>
      <c r="N2759" s="33">
        <f>IF(_xlfn.XLOOKUP(C2759,Raw_Data_Paid_23!$C$4:$C$2114,Raw_Data_Paid_23!$C$4:$C$2114,1)= 1,1,0)</f>
        <v>1</v>
      </c>
      <c r="O2759" t="str">
        <f>IF(M2759=$W$7,IF(AND(N2759,_xlfn.XLOOKUP(C2759,Raw_Data_OS_23!$C$7:$C$4518,Raw_Data_OS_23!$G$7:$G$4518,0)=G2759),"A",IF(_xlfn.XLOOKUP(C2759,Raw_Data_Paid_23!$C$4:$C$2114,Raw_Data_Paid_23!$C$4:$C$2114,"B1")="B1","B1","B2")),IF(_xlfn.XLOOKUP(C2759,Raw_Data_Paid_23!$C$4:$C$2114,Raw_Data_Paid_23!$C$4:$C$2114,"C1")="C1","C1","C2"))</f>
        <v>B1</v>
      </c>
      <c r="P2759" t="str">
        <f t="shared" si="93"/>
        <v>2021B1Motor Private</v>
      </c>
    </row>
    <row r="2760" spans="3:16" x14ac:dyDescent="0.35">
      <c r="C2760" s="6" t="s">
        <v>2924</v>
      </c>
      <c r="D2760" s="7" t="s">
        <v>5748</v>
      </c>
      <c r="E2760" s="7" t="s">
        <v>5769</v>
      </c>
      <c r="F2760" s="8" t="s">
        <v>3910</v>
      </c>
      <c r="G2760" s="9">
        <v>21128</v>
      </c>
      <c r="H2760" s="10">
        <v>2021</v>
      </c>
      <c r="I2760" s="10">
        <v>2021</v>
      </c>
      <c r="J2760" s="11" t="s">
        <v>2250</v>
      </c>
      <c r="K2760" s="12">
        <v>21128</v>
      </c>
      <c r="L2760" s="12">
        <v>1</v>
      </c>
      <c r="M2760" s="33" t="str">
        <f>IF(_xlfn.XLOOKUP(C2760,Raw_Data_OS_23!$C$7:$C$4518,Raw_Data_OS_23!$G$7:$G$4518,"Paid/ Closed")="Paid/ Closed","Paid/ Closed", "Still_Outstanding")</f>
        <v>Still_Outstanding</v>
      </c>
      <c r="N2760" s="33">
        <f>IF(_xlfn.XLOOKUP(C2760,Raw_Data_Paid_23!$C$4:$C$2114,Raw_Data_Paid_23!$C$4:$C$2114,1)= 1,1,0)</f>
        <v>1</v>
      </c>
      <c r="O2760" t="str">
        <f>IF(M2760=$W$7,IF(AND(N2760,_xlfn.XLOOKUP(C2760,Raw_Data_OS_23!$C$7:$C$4518,Raw_Data_OS_23!$G$7:$G$4518,0)=G2760),"A",IF(_xlfn.XLOOKUP(C2760,Raw_Data_Paid_23!$C$4:$C$2114,Raw_Data_Paid_23!$C$4:$C$2114,"B1")="B1","B1","B2")),IF(_xlfn.XLOOKUP(C2760,Raw_Data_Paid_23!$C$4:$C$2114,Raw_Data_Paid_23!$C$4:$C$2114,"C1")="C1","C1","C2"))</f>
        <v>B1</v>
      </c>
      <c r="P2760" t="str">
        <f t="shared" si="93"/>
        <v>2021B1Motor Private</v>
      </c>
    </row>
    <row r="2761" spans="3:16" x14ac:dyDescent="0.35">
      <c r="C2761" s="6" t="s">
        <v>2925</v>
      </c>
      <c r="D2761" s="7" t="s">
        <v>5428</v>
      </c>
      <c r="E2761" s="7" t="s">
        <v>5775</v>
      </c>
      <c r="F2761" s="8" t="s">
        <v>3910</v>
      </c>
      <c r="G2761" s="9">
        <v>150000</v>
      </c>
      <c r="H2761" s="10">
        <v>2021</v>
      </c>
      <c r="I2761" s="10">
        <v>2021</v>
      </c>
      <c r="J2761" s="11" t="s">
        <v>2250</v>
      </c>
      <c r="K2761" s="12">
        <v>150000</v>
      </c>
      <c r="L2761" s="12">
        <v>1</v>
      </c>
      <c r="M2761" s="33" t="str">
        <f>IF(_xlfn.XLOOKUP(C2761,Raw_Data_OS_23!$C$7:$C$4518,Raw_Data_OS_23!$G$7:$G$4518,"Paid/ Closed")="Paid/ Closed","Paid/ Closed", "Still_Outstanding")</f>
        <v>Still_Outstanding</v>
      </c>
      <c r="N2761" s="33">
        <f>IF(_xlfn.XLOOKUP(C2761,Raw_Data_Paid_23!$C$4:$C$2114,Raw_Data_Paid_23!$C$4:$C$2114,1)= 1,1,0)</f>
        <v>0</v>
      </c>
      <c r="O2761" t="str">
        <f>IF(M2761=$W$7,IF(AND(N2761,_xlfn.XLOOKUP(C2761,Raw_Data_OS_23!$C$7:$C$4518,Raw_Data_OS_23!$G$7:$G$4518,0)=G2761),"A",IF(_xlfn.XLOOKUP(C2761,Raw_Data_Paid_23!$C$4:$C$2114,Raw_Data_Paid_23!$C$4:$C$2114,"B1")="B1","B1","B2")),IF(_xlfn.XLOOKUP(C2761,Raw_Data_Paid_23!$C$4:$C$2114,Raw_Data_Paid_23!$C$4:$C$2114,"C1")="C1","C1","C2"))</f>
        <v>B2</v>
      </c>
      <c r="P2761" t="str">
        <f t="shared" si="93"/>
        <v>2021B2Motor Private</v>
      </c>
    </row>
    <row r="2762" spans="3:16" x14ac:dyDescent="0.35">
      <c r="C2762" s="6" t="s">
        <v>2459</v>
      </c>
      <c r="D2762" s="7" t="s">
        <v>5773</v>
      </c>
      <c r="E2762" s="7" t="s">
        <v>5775</v>
      </c>
      <c r="F2762" s="8" t="s">
        <v>3910</v>
      </c>
      <c r="G2762" s="9">
        <v>9718</v>
      </c>
      <c r="H2762" s="10">
        <v>2021</v>
      </c>
      <c r="I2762" s="10">
        <v>2021</v>
      </c>
      <c r="J2762" s="11" t="s">
        <v>2250</v>
      </c>
      <c r="K2762" s="12">
        <v>9718</v>
      </c>
      <c r="L2762" s="12">
        <v>1</v>
      </c>
      <c r="M2762" s="33" t="str">
        <f>IF(_xlfn.XLOOKUP(C2762,Raw_Data_OS_23!$C$7:$C$4518,Raw_Data_OS_23!$G$7:$G$4518,"Paid/ Closed")="Paid/ Closed","Paid/ Closed", "Still_Outstanding")</f>
        <v>Still_Outstanding</v>
      </c>
      <c r="N2762" s="33">
        <f>IF(_xlfn.XLOOKUP(C2762,Raw_Data_Paid_23!$C$4:$C$2114,Raw_Data_Paid_23!$C$4:$C$2114,1)= 1,1,0)</f>
        <v>1</v>
      </c>
      <c r="O2762" t="str">
        <f>IF(M2762=$W$7,IF(AND(N2762,_xlfn.XLOOKUP(C2762,Raw_Data_OS_23!$C$7:$C$4518,Raw_Data_OS_23!$G$7:$G$4518,0)=G2762),"A",IF(_xlfn.XLOOKUP(C2762,Raw_Data_Paid_23!$C$4:$C$2114,Raw_Data_Paid_23!$C$4:$C$2114,"B1")="B1","B1","B2")),IF(_xlfn.XLOOKUP(C2762,Raw_Data_Paid_23!$C$4:$C$2114,Raw_Data_Paid_23!$C$4:$C$2114,"C1")="C1","C1","C2"))</f>
        <v>B1</v>
      </c>
      <c r="P2762" t="str">
        <f t="shared" si="93"/>
        <v>2021B1Motor Private</v>
      </c>
    </row>
    <row r="2763" spans="3:16" x14ac:dyDescent="0.35">
      <c r="C2763" s="6" t="s">
        <v>2926</v>
      </c>
      <c r="D2763" s="7" t="s">
        <v>5743</v>
      </c>
      <c r="E2763" s="7" t="s">
        <v>5753</v>
      </c>
      <c r="F2763" s="8" t="s">
        <v>3908</v>
      </c>
      <c r="G2763" s="9">
        <v>373245.614</v>
      </c>
      <c r="H2763" s="10">
        <v>2021</v>
      </c>
      <c r="I2763" s="10">
        <v>2021</v>
      </c>
      <c r="J2763" s="11" t="s">
        <v>2250</v>
      </c>
      <c r="K2763" s="12">
        <v>373245.614</v>
      </c>
      <c r="L2763" s="12">
        <v>1</v>
      </c>
      <c r="M2763" s="33" t="str">
        <f>IF(_xlfn.XLOOKUP(C2763,Raw_Data_OS_23!$C$7:$C$4518,Raw_Data_OS_23!$G$7:$G$4518,"Paid/ Closed")="Paid/ Closed","Paid/ Closed", "Still_Outstanding")</f>
        <v>Paid/ Closed</v>
      </c>
      <c r="N2763" s="33">
        <f>IF(_xlfn.XLOOKUP(C2763,Raw_Data_Paid_23!$C$4:$C$2114,Raw_Data_Paid_23!$C$4:$C$2114,1)= 1,1,0)</f>
        <v>1</v>
      </c>
      <c r="O2763" t="str">
        <f>IF(M2763=$W$7,IF(AND(N2763,_xlfn.XLOOKUP(C2763,Raw_Data_OS_23!$C$7:$C$4518,Raw_Data_OS_23!$G$7:$G$4518,0)=G2763),"A",IF(_xlfn.XLOOKUP(C2763,Raw_Data_Paid_23!$C$4:$C$2114,Raw_Data_Paid_23!$C$4:$C$2114,"B1")="B1","B1","B2")),IF(_xlfn.XLOOKUP(C2763,Raw_Data_Paid_23!$C$4:$C$2114,Raw_Data_Paid_23!$C$4:$C$2114,"C1")="C1","C1","C2"))</f>
        <v>C1</v>
      </c>
      <c r="P2763" t="str">
        <f t="shared" si="93"/>
        <v>2021C1Motor Commercial</v>
      </c>
    </row>
    <row r="2764" spans="3:16" x14ac:dyDescent="0.35">
      <c r="C2764" s="6" t="s">
        <v>2927</v>
      </c>
      <c r="D2764" s="7" t="s">
        <v>5768</v>
      </c>
      <c r="E2764" s="7" t="s">
        <v>5775</v>
      </c>
      <c r="F2764" s="8" t="s">
        <v>3910</v>
      </c>
      <c r="G2764" s="9">
        <v>54600</v>
      </c>
      <c r="H2764" s="10">
        <v>2021</v>
      </c>
      <c r="I2764" s="10">
        <v>2021</v>
      </c>
      <c r="J2764" s="11" t="s">
        <v>2250</v>
      </c>
      <c r="K2764" s="12">
        <v>54600</v>
      </c>
      <c r="L2764" s="12">
        <v>1</v>
      </c>
      <c r="M2764" s="33" t="str">
        <f>IF(_xlfn.XLOOKUP(C2764,Raw_Data_OS_23!$C$7:$C$4518,Raw_Data_OS_23!$G$7:$G$4518,"Paid/ Closed")="Paid/ Closed","Paid/ Closed", "Still_Outstanding")</f>
        <v>Still_Outstanding</v>
      </c>
      <c r="N2764" s="33">
        <f>IF(_xlfn.XLOOKUP(C2764,Raw_Data_Paid_23!$C$4:$C$2114,Raw_Data_Paid_23!$C$4:$C$2114,1)= 1,1,0)</f>
        <v>0</v>
      </c>
      <c r="O2764" t="str">
        <f>IF(M2764=$W$7,IF(AND(N2764,_xlfn.XLOOKUP(C2764,Raw_Data_OS_23!$C$7:$C$4518,Raw_Data_OS_23!$G$7:$G$4518,0)=G2764),"A",IF(_xlfn.XLOOKUP(C2764,Raw_Data_Paid_23!$C$4:$C$2114,Raw_Data_Paid_23!$C$4:$C$2114,"B1")="B1","B1","B2")),IF(_xlfn.XLOOKUP(C2764,Raw_Data_Paid_23!$C$4:$C$2114,Raw_Data_Paid_23!$C$4:$C$2114,"C1")="C1","C1","C2"))</f>
        <v>B2</v>
      </c>
      <c r="P2764" t="str">
        <f t="shared" si="93"/>
        <v>2021B2Motor Private</v>
      </c>
    </row>
    <row r="2765" spans="3:16" x14ac:dyDescent="0.35">
      <c r="C2765" s="6" t="s">
        <v>2928</v>
      </c>
      <c r="D2765" s="7" t="s">
        <v>5772</v>
      </c>
      <c r="E2765" s="7" t="s">
        <v>5775</v>
      </c>
      <c r="F2765" s="8" t="s">
        <v>3910</v>
      </c>
      <c r="G2765" s="9">
        <v>40950</v>
      </c>
      <c r="H2765" s="10">
        <v>2021</v>
      </c>
      <c r="I2765" s="10">
        <v>2021</v>
      </c>
      <c r="J2765" s="11" t="s">
        <v>2250</v>
      </c>
      <c r="K2765" s="12">
        <v>40950</v>
      </c>
      <c r="L2765" s="12">
        <v>1</v>
      </c>
      <c r="M2765" s="33" t="str">
        <f>IF(_xlfn.XLOOKUP(C2765,Raw_Data_OS_23!$C$7:$C$4518,Raw_Data_OS_23!$G$7:$G$4518,"Paid/ Closed")="Paid/ Closed","Paid/ Closed", "Still_Outstanding")</f>
        <v>Still_Outstanding</v>
      </c>
      <c r="N2765" s="33">
        <f>IF(_xlfn.XLOOKUP(C2765,Raw_Data_Paid_23!$C$4:$C$2114,Raw_Data_Paid_23!$C$4:$C$2114,1)= 1,1,0)</f>
        <v>1</v>
      </c>
      <c r="O2765" t="str">
        <f>IF(M2765=$W$7,IF(AND(N2765,_xlfn.XLOOKUP(C2765,Raw_Data_OS_23!$C$7:$C$4518,Raw_Data_OS_23!$G$7:$G$4518,0)=G2765),"A",IF(_xlfn.XLOOKUP(C2765,Raw_Data_Paid_23!$C$4:$C$2114,Raw_Data_Paid_23!$C$4:$C$2114,"B1")="B1","B1","B2")),IF(_xlfn.XLOOKUP(C2765,Raw_Data_Paid_23!$C$4:$C$2114,Raw_Data_Paid_23!$C$4:$C$2114,"C1")="C1","C1","C2"))</f>
        <v>B1</v>
      </c>
      <c r="P2765" t="str">
        <f t="shared" si="93"/>
        <v>2021B1Motor Private</v>
      </c>
    </row>
    <row r="2766" spans="3:16" x14ac:dyDescent="0.35">
      <c r="C2766" s="6" t="s">
        <v>2460</v>
      </c>
      <c r="D2766" s="7" t="s">
        <v>5771</v>
      </c>
      <c r="E2766" s="7" t="s">
        <v>5774</v>
      </c>
      <c r="F2766" s="8" t="s">
        <v>3908</v>
      </c>
      <c r="G2766" s="9">
        <v>220540</v>
      </c>
      <c r="H2766" s="10">
        <v>2021</v>
      </c>
      <c r="I2766" s="10">
        <v>2021</v>
      </c>
      <c r="J2766" s="11" t="s">
        <v>2250</v>
      </c>
      <c r="K2766" s="12">
        <v>220540</v>
      </c>
      <c r="L2766" s="12">
        <v>1</v>
      </c>
      <c r="M2766" s="33" t="str">
        <f>IF(_xlfn.XLOOKUP(C2766,Raw_Data_OS_23!$C$7:$C$4518,Raw_Data_OS_23!$G$7:$G$4518,"Paid/ Closed")="Paid/ Closed","Paid/ Closed", "Still_Outstanding")</f>
        <v>Still_Outstanding</v>
      </c>
      <c r="N2766" s="33">
        <f>IF(_xlfn.XLOOKUP(C2766,Raw_Data_Paid_23!$C$4:$C$2114,Raw_Data_Paid_23!$C$4:$C$2114,1)= 1,1,0)</f>
        <v>0</v>
      </c>
      <c r="O2766" t="str">
        <f>IF(M2766=$W$7,IF(AND(N2766,_xlfn.XLOOKUP(C2766,Raw_Data_OS_23!$C$7:$C$4518,Raw_Data_OS_23!$G$7:$G$4518,0)=G2766),"A",IF(_xlfn.XLOOKUP(C2766,Raw_Data_Paid_23!$C$4:$C$2114,Raw_Data_Paid_23!$C$4:$C$2114,"B1")="B1","B1","B2")),IF(_xlfn.XLOOKUP(C2766,Raw_Data_Paid_23!$C$4:$C$2114,Raw_Data_Paid_23!$C$4:$C$2114,"C1")="C1","C1","C2"))</f>
        <v>B2</v>
      </c>
      <c r="P2766" t="str">
        <f t="shared" si="93"/>
        <v>2021B2Motor Commercial</v>
      </c>
    </row>
    <row r="2767" spans="3:16" x14ac:dyDescent="0.35">
      <c r="C2767" s="6" t="s">
        <v>2929</v>
      </c>
      <c r="D2767" s="7" t="s">
        <v>5769</v>
      </c>
      <c r="E2767" s="7" t="s">
        <v>5774</v>
      </c>
      <c r="F2767" s="8" t="s">
        <v>3910</v>
      </c>
      <c r="G2767" s="9">
        <v>8412</v>
      </c>
      <c r="H2767" s="10">
        <v>2021</v>
      </c>
      <c r="I2767" s="10">
        <v>2021</v>
      </c>
      <c r="J2767" s="11" t="s">
        <v>2250</v>
      </c>
      <c r="K2767" s="12">
        <v>8412</v>
      </c>
      <c r="L2767" s="12">
        <v>1</v>
      </c>
      <c r="M2767" s="33" t="str">
        <f>IF(_xlfn.XLOOKUP(C2767,Raw_Data_OS_23!$C$7:$C$4518,Raw_Data_OS_23!$G$7:$G$4518,"Paid/ Closed")="Paid/ Closed","Paid/ Closed", "Still_Outstanding")</f>
        <v>Still_Outstanding</v>
      </c>
      <c r="N2767" s="33">
        <f>IF(_xlfn.XLOOKUP(C2767,Raw_Data_Paid_23!$C$4:$C$2114,Raw_Data_Paid_23!$C$4:$C$2114,1)= 1,1,0)</f>
        <v>0</v>
      </c>
      <c r="O2767" t="str">
        <f>IF(M2767=$W$7,IF(AND(N2767,_xlfn.XLOOKUP(C2767,Raw_Data_OS_23!$C$7:$C$4518,Raw_Data_OS_23!$G$7:$G$4518,0)=G2767),"A",IF(_xlfn.XLOOKUP(C2767,Raw_Data_Paid_23!$C$4:$C$2114,Raw_Data_Paid_23!$C$4:$C$2114,"B1")="B1","B1","B2")),IF(_xlfn.XLOOKUP(C2767,Raw_Data_Paid_23!$C$4:$C$2114,Raw_Data_Paid_23!$C$4:$C$2114,"C1")="C1","C1","C2"))</f>
        <v>B2</v>
      </c>
      <c r="P2767" t="str">
        <f t="shared" si="93"/>
        <v>2021B2Motor Private</v>
      </c>
    </row>
    <row r="2768" spans="3:16" x14ac:dyDescent="0.35">
      <c r="C2768" s="6" t="s">
        <v>2930</v>
      </c>
      <c r="D2768" s="7" t="s">
        <v>5763</v>
      </c>
      <c r="E2768" s="7" t="s">
        <v>5774</v>
      </c>
      <c r="F2768" s="8" t="s">
        <v>3908</v>
      </c>
      <c r="G2768" s="9">
        <v>42656.25</v>
      </c>
      <c r="H2768" s="10">
        <v>2021</v>
      </c>
      <c r="I2768" s="10">
        <v>2021</v>
      </c>
      <c r="J2768" s="11" t="s">
        <v>2250</v>
      </c>
      <c r="K2768" s="12">
        <v>42656.25</v>
      </c>
      <c r="L2768" s="12">
        <v>1</v>
      </c>
      <c r="M2768" s="33" t="str">
        <f>IF(_xlfn.XLOOKUP(C2768,Raw_Data_OS_23!$C$7:$C$4518,Raw_Data_OS_23!$G$7:$G$4518,"Paid/ Closed")="Paid/ Closed","Paid/ Closed", "Still_Outstanding")</f>
        <v>Still_Outstanding</v>
      </c>
      <c r="N2768" s="33">
        <f>IF(_xlfn.XLOOKUP(C2768,Raw_Data_Paid_23!$C$4:$C$2114,Raw_Data_Paid_23!$C$4:$C$2114,1)= 1,1,0)</f>
        <v>1</v>
      </c>
      <c r="O2768" t="str">
        <f>IF(M2768=$W$7,IF(AND(N2768,_xlfn.XLOOKUP(C2768,Raw_Data_OS_23!$C$7:$C$4518,Raw_Data_OS_23!$G$7:$G$4518,0)=G2768),"A",IF(_xlfn.XLOOKUP(C2768,Raw_Data_Paid_23!$C$4:$C$2114,Raw_Data_Paid_23!$C$4:$C$2114,"B1")="B1","B1","B2")),IF(_xlfn.XLOOKUP(C2768,Raw_Data_Paid_23!$C$4:$C$2114,Raw_Data_Paid_23!$C$4:$C$2114,"C1")="C1","C1","C2"))</f>
        <v>B1</v>
      </c>
      <c r="P2768" t="str">
        <f t="shared" si="93"/>
        <v>2021B1Motor Commercial</v>
      </c>
    </row>
    <row r="2769" spans="3:16" x14ac:dyDescent="0.35">
      <c r="C2769" s="6" t="s">
        <v>2931</v>
      </c>
      <c r="D2769" s="7" t="s">
        <v>5421</v>
      </c>
      <c r="E2769" s="7" t="s">
        <v>5776</v>
      </c>
      <c r="F2769" s="8" t="s">
        <v>3910</v>
      </c>
      <c r="G2769" s="9">
        <v>4095</v>
      </c>
      <c r="H2769" s="10">
        <v>2021</v>
      </c>
      <c r="I2769" s="10">
        <v>2021</v>
      </c>
      <c r="J2769" s="11" t="s">
        <v>2250</v>
      </c>
      <c r="K2769" s="12">
        <v>4095</v>
      </c>
      <c r="L2769" s="12">
        <v>1</v>
      </c>
      <c r="M2769" s="33" t="str">
        <f>IF(_xlfn.XLOOKUP(C2769,Raw_Data_OS_23!$C$7:$C$4518,Raw_Data_OS_23!$G$7:$G$4518,"Paid/ Closed")="Paid/ Closed","Paid/ Closed", "Still_Outstanding")</f>
        <v>Still_Outstanding</v>
      </c>
      <c r="N2769" s="33">
        <f>IF(_xlfn.XLOOKUP(C2769,Raw_Data_Paid_23!$C$4:$C$2114,Raw_Data_Paid_23!$C$4:$C$2114,1)= 1,1,0)</f>
        <v>1</v>
      </c>
      <c r="O2769" t="str">
        <f>IF(M2769=$W$7,IF(AND(N2769,_xlfn.XLOOKUP(C2769,Raw_Data_OS_23!$C$7:$C$4518,Raw_Data_OS_23!$G$7:$G$4518,0)=G2769),"A",IF(_xlfn.XLOOKUP(C2769,Raw_Data_Paid_23!$C$4:$C$2114,Raw_Data_Paid_23!$C$4:$C$2114,"B1")="B1","B1","B2")),IF(_xlfn.XLOOKUP(C2769,Raw_Data_Paid_23!$C$4:$C$2114,Raw_Data_Paid_23!$C$4:$C$2114,"C1")="C1","C1","C2"))</f>
        <v>A</v>
      </c>
      <c r="P2769" t="str">
        <f t="shared" si="93"/>
        <v>2021AMotor Private</v>
      </c>
    </row>
    <row r="2770" spans="3:16" x14ac:dyDescent="0.35">
      <c r="C2770" s="6" t="s">
        <v>2932</v>
      </c>
      <c r="D2770" s="7" t="s">
        <v>5772</v>
      </c>
      <c r="E2770" s="7" t="s">
        <v>5775</v>
      </c>
      <c r="F2770" s="8" t="s">
        <v>3908</v>
      </c>
      <c r="G2770" s="9">
        <v>21184</v>
      </c>
      <c r="H2770" s="10">
        <v>2021</v>
      </c>
      <c r="I2770" s="10">
        <v>2021</v>
      </c>
      <c r="J2770" s="11" t="s">
        <v>2250</v>
      </c>
      <c r="K2770" s="12">
        <v>21184</v>
      </c>
      <c r="L2770" s="12">
        <v>1</v>
      </c>
      <c r="M2770" s="33" t="str">
        <f>IF(_xlfn.XLOOKUP(C2770,Raw_Data_OS_23!$C$7:$C$4518,Raw_Data_OS_23!$G$7:$G$4518,"Paid/ Closed")="Paid/ Closed","Paid/ Closed", "Still_Outstanding")</f>
        <v>Still_Outstanding</v>
      </c>
      <c r="N2770" s="33">
        <f>IF(_xlfn.XLOOKUP(C2770,Raw_Data_Paid_23!$C$4:$C$2114,Raw_Data_Paid_23!$C$4:$C$2114,1)= 1,1,0)</f>
        <v>1</v>
      </c>
      <c r="O2770" t="str">
        <f>IF(M2770=$W$7,IF(AND(N2770,_xlfn.XLOOKUP(C2770,Raw_Data_OS_23!$C$7:$C$4518,Raw_Data_OS_23!$G$7:$G$4518,0)=G2770),"A",IF(_xlfn.XLOOKUP(C2770,Raw_Data_Paid_23!$C$4:$C$2114,Raw_Data_Paid_23!$C$4:$C$2114,"B1")="B1","B1","B2")),IF(_xlfn.XLOOKUP(C2770,Raw_Data_Paid_23!$C$4:$C$2114,Raw_Data_Paid_23!$C$4:$C$2114,"C1")="C1","C1","C2"))</f>
        <v>B1</v>
      </c>
      <c r="P2770" t="str">
        <f t="shared" si="93"/>
        <v>2021B1Motor Commercial</v>
      </c>
    </row>
    <row r="2771" spans="3:16" x14ac:dyDescent="0.35">
      <c r="C2771" s="6" t="s">
        <v>2933</v>
      </c>
      <c r="D2771" s="7" t="s">
        <v>5771</v>
      </c>
      <c r="E2771" s="7" t="s">
        <v>5775</v>
      </c>
      <c r="F2771" s="8" t="s">
        <v>3910</v>
      </c>
      <c r="G2771" s="9">
        <v>75760</v>
      </c>
      <c r="H2771" s="10">
        <v>2021</v>
      </c>
      <c r="I2771" s="10">
        <v>2021</v>
      </c>
      <c r="J2771" s="11" t="s">
        <v>2250</v>
      </c>
      <c r="K2771" s="12">
        <v>75760</v>
      </c>
      <c r="L2771" s="12">
        <v>1</v>
      </c>
      <c r="M2771" s="33" t="str">
        <f>IF(_xlfn.XLOOKUP(C2771,Raw_Data_OS_23!$C$7:$C$4518,Raw_Data_OS_23!$G$7:$G$4518,"Paid/ Closed")="Paid/ Closed","Paid/ Closed", "Still_Outstanding")</f>
        <v>Still_Outstanding</v>
      </c>
      <c r="N2771" s="33">
        <f>IF(_xlfn.XLOOKUP(C2771,Raw_Data_Paid_23!$C$4:$C$2114,Raw_Data_Paid_23!$C$4:$C$2114,1)= 1,1,0)</f>
        <v>1</v>
      </c>
      <c r="O2771" t="str">
        <f>IF(M2771=$W$7,IF(AND(N2771,_xlfn.XLOOKUP(C2771,Raw_Data_OS_23!$C$7:$C$4518,Raw_Data_OS_23!$G$7:$G$4518,0)=G2771),"A",IF(_xlfn.XLOOKUP(C2771,Raw_Data_Paid_23!$C$4:$C$2114,Raw_Data_Paid_23!$C$4:$C$2114,"B1")="B1","B1","B2")),IF(_xlfn.XLOOKUP(C2771,Raw_Data_Paid_23!$C$4:$C$2114,Raw_Data_Paid_23!$C$4:$C$2114,"C1")="C1","C1","C2"))</f>
        <v>B1</v>
      </c>
      <c r="P2771" t="str">
        <f t="shared" si="93"/>
        <v>2021B1Motor Private</v>
      </c>
    </row>
    <row r="2772" spans="3:16" x14ac:dyDescent="0.35">
      <c r="C2772" s="6" t="s">
        <v>2934</v>
      </c>
      <c r="D2772" s="7" t="s">
        <v>5771</v>
      </c>
      <c r="E2772" s="7" t="s">
        <v>5775</v>
      </c>
      <c r="F2772" s="8" t="s">
        <v>3910</v>
      </c>
      <c r="G2772" s="9">
        <v>202620</v>
      </c>
      <c r="H2772" s="10">
        <v>2021</v>
      </c>
      <c r="I2772" s="10">
        <v>2021</v>
      </c>
      <c r="J2772" s="11" t="s">
        <v>2250</v>
      </c>
      <c r="K2772" s="12">
        <v>202620</v>
      </c>
      <c r="L2772" s="12">
        <v>1</v>
      </c>
      <c r="M2772" s="33" t="str">
        <f>IF(_xlfn.XLOOKUP(C2772,Raw_Data_OS_23!$C$7:$C$4518,Raw_Data_OS_23!$G$7:$G$4518,"Paid/ Closed")="Paid/ Closed","Paid/ Closed", "Still_Outstanding")</f>
        <v>Still_Outstanding</v>
      </c>
      <c r="N2772" s="33">
        <f>IF(_xlfn.XLOOKUP(C2772,Raw_Data_Paid_23!$C$4:$C$2114,Raw_Data_Paid_23!$C$4:$C$2114,1)= 1,1,0)</f>
        <v>1</v>
      </c>
      <c r="O2772" t="str">
        <f>IF(M2772=$W$7,IF(AND(N2772,_xlfn.XLOOKUP(C2772,Raw_Data_OS_23!$C$7:$C$4518,Raw_Data_OS_23!$G$7:$G$4518,0)=G2772),"A",IF(_xlfn.XLOOKUP(C2772,Raw_Data_Paid_23!$C$4:$C$2114,Raw_Data_Paid_23!$C$4:$C$2114,"B1")="B1","B1","B2")),IF(_xlfn.XLOOKUP(C2772,Raw_Data_Paid_23!$C$4:$C$2114,Raw_Data_Paid_23!$C$4:$C$2114,"C1")="C1","C1","C2"))</f>
        <v>B1</v>
      </c>
      <c r="P2772" t="str">
        <f t="shared" si="93"/>
        <v>2021B1Motor Private</v>
      </c>
    </row>
    <row r="2773" spans="3:16" x14ac:dyDescent="0.35">
      <c r="C2773" s="6" t="s">
        <v>2935</v>
      </c>
      <c r="D2773" s="7" t="s">
        <v>5772</v>
      </c>
      <c r="E2773" s="7" t="s">
        <v>5776</v>
      </c>
      <c r="F2773" s="8" t="s">
        <v>3910</v>
      </c>
      <c r="G2773" s="9">
        <v>60540</v>
      </c>
      <c r="H2773" s="10">
        <v>2021</v>
      </c>
      <c r="I2773" s="10">
        <v>2021</v>
      </c>
      <c r="J2773" s="11" t="s">
        <v>2250</v>
      </c>
      <c r="K2773" s="12">
        <v>60540</v>
      </c>
      <c r="L2773" s="12">
        <v>1</v>
      </c>
      <c r="M2773" s="33" t="str">
        <f>IF(_xlfn.XLOOKUP(C2773,Raw_Data_OS_23!$C$7:$C$4518,Raw_Data_OS_23!$G$7:$G$4518,"Paid/ Closed")="Paid/ Closed","Paid/ Closed", "Still_Outstanding")</f>
        <v>Still_Outstanding</v>
      </c>
      <c r="N2773" s="33">
        <f>IF(_xlfn.XLOOKUP(C2773,Raw_Data_Paid_23!$C$4:$C$2114,Raw_Data_Paid_23!$C$4:$C$2114,1)= 1,1,0)</f>
        <v>0</v>
      </c>
      <c r="O2773" t="str">
        <f>IF(M2773=$W$7,IF(AND(N2773,_xlfn.XLOOKUP(C2773,Raw_Data_OS_23!$C$7:$C$4518,Raw_Data_OS_23!$G$7:$G$4518,0)=G2773),"A",IF(_xlfn.XLOOKUP(C2773,Raw_Data_Paid_23!$C$4:$C$2114,Raw_Data_Paid_23!$C$4:$C$2114,"B1")="B1","B1","B2")),IF(_xlfn.XLOOKUP(C2773,Raw_Data_Paid_23!$C$4:$C$2114,Raw_Data_Paid_23!$C$4:$C$2114,"C1")="C1","C1","C2"))</f>
        <v>B2</v>
      </c>
      <c r="P2773" t="str">
        <f t="shared" si="93"/>
        <v>2021B2Motor Private</v>
      </c>
    </row>
    <row r="2774" spans="3:16" x14ac:dyDescent="0.35">
      <c r="C2774" s="6" t="s">
        <v>2936</v>
      </c>
      <c r="D2774" s="7" t="s">
        <v>5775</v>
      </c>
      <c r="E2774" s="7" t="s">
        <v>5776</v>
      </c>
      <c r="F2774" s="8" t="s">
        <v>3908</v>
      </c>
      <c r="G2774" s="9">
        <v>10900</v>
      </c>
      <c r="H2774" s="10">
        <v>2021</v>
      </c>
      <c r="I2774" s="10">
        <v>2021</v>
      </c>
      <c r="J2774" s="11" t="s">
        <v>2250</v>
      </c>
      <c r="K2774" s="12">
        <v>10900</v>
      </c>
      <c r="L2774" s="12">
        <v>1</v>
      </c>
      <c r="M2774" s="33" t="str">
        <f>IF(_xlfn.XLOOKUP(C2774,Raw_Data_OS_23!$C$7:$C$4518,Raw_Data_OS_23!$G$7:$G$4518,"Paid/ Closed")="Paid/ Closed","Paid/ Closed", "Still_Outstanding")</f>
        <v>Still_Outstanding</v>
      </c>
      <c r="N2774" s="33">
        <f>IF(_xlfn.XLOOKUP(C2774,Raw_Data_Paid_23!$C$4:$C$2114,Raw_Data_Paid_23!$C$4:$C$2114,1)= 1,1,0)</f>
        <v>1</v>
      </c>
      <c r="O2774" t="str">
        <f>IF(M2774=$W$7,IF(AND(N2774,_xlfn.XLOOKUP(C2774,Raw_Data_OS_23!$C$7:$C$4518,Raw_Data_OS_23!$G$7:$G$4518,0)=G2774),"A",IF(_xlfn.XLOOKUP(C2774,Raw_Data_Paid_23!$C$4:$C$2114,Raw_Data_Paid_23!$C$4:$C$2114,"B1")="B1","B1","B2")),IF(_xlfn.XLOOKUP(C2774,Raw_Data_Paid_23!$C$4:$C$2114,Raw_Data_Paid_23!$C$4:$C$2114,"C1")="C1","C1","C2"))</f>
        <v>B1</v>
      </c>
      <c r="P2774" t="str">
        <f t="shared" si="93"/>
        <v>2021B1Motor Commercial</v>
      </c>
    </row>
    <row r="2775" spans="3:16" x14ac:dyDescent="0.35">
      <c r="C2775" s="6" t="s">
        <v>2461</v>
      </c>
      <c r="D2775" s="7" t="s">
        <v>5775</v>
      </c>
      <c r="E2775" s="7" t="s">
        <v>5777</v>
      </c>
      <c r="F2775" s="8" t="s">
        <v>3908</v>
      </c>
      <c r="G2775" s="9">
        <v>872</v>
      </c>
      <c r="H2775" s="10">
        <v>2021</v>
      </c>
      <c r="I2775" s="10">
        <v>2021</v>
      </c>
      <c r="J2775" s="11" t="s">
        <v>2250</v>
      </c>
      <c r="K2775" s="12">
        <v>872</v>
      </c>
      <c r="L2775" s="12">
        <v>1</v>
      </c>
      <c r="M2775" s="33" t="str">
        <f>IF(_xlfn.XLOOKUP(C2775,Raw_Data_OS_23!$C$7:$C$4518,Raw_Data_OS_23!$G$7:$G$4518,"Paid/ Closed")="Paid/ Closed","Paid/ Closed", "Still_Outstanding")</f>
        <v>Paid/ Closed</v>
      </c>
      <c r="N2775" s="33">
        <f>IF(_xlfn.XLOOKUP(C2775,Raw_Data_Paid_23!$C$4:$C$2114,Raw_Data_Paid_23!$C$4:$C$2114,1)= 1,1,0)</f>
        <v>1</v>
      </c>
      <c r="O2775" t="str">
        <f>IF(M2775=$W$7,IF(AND(N2775,_xlfn.XLOOKUP(C2775,Raw_Data_OS_23!$C$7:$C$4518,Raw_Data_OS_23!$G$7:$G$4518,0)=G2775),"A",IF(_xlfn.XLOOKUP(C2775,Raw_Data_Paid_23!$C$4:$C$2114,Raw_Data_Paid_23!$C$4:$C$2114,"B1")="B1","B1","B2")),IF(_xlfn.XLOOKUP(C2775,Raw_Data_Paid_23!$C$4:$C$2114,Raw_Data_Paid_23!$C$4:$C$2114,"C1")="C1","C1","C2"))</f>
        <v>C1</v>
      </c>
      <c r="P2775" t="str">
        <f t="shared" si="93"/>
        <v>2021C1Motor Commercial</v>
      </c>
    </row>
    <row r="2776" spans="3:16" x14ac:dyDescent="0.35">
      <c r="C2776" s="6" t="s">
        <v>2937</v>
      </c>
      <c r="D2776" s="7" t="s">
        <v>5776</v>
      </c>
      <c r="E2776" s="7" t="s">
        <v>5778</v>
      </c>
      <c r="F2776" s="8" t="s">
        <v>3910</v>
      </c>
      <c r="G2776" s="9">
        <v>80312.5</v>
      </c>
      <c r="H2776" s="10">
        <v>2021</v>
      </c>
      <c r="I2776" s="10">
        <v>2021</v>
      </c>
      <c r="J2776" s="11" t="s">
        <v>2250</v>
      </c>
      <c r="K2776" s="12">
        <v>80312.5</v>
      </c>
      <c r="L2776" s="12">
        <v>1</v>
      </c>
      <c r="M2776" s="33" t="str">
        <f>IF(_xlfn.XLOOKUP(C2776,Raw_Data_OS_23!$C$7:$C$4518,Raw_Data_OS_23!$G$7:$G$4518,"Paid/ Closed")="Paid/ Closed","Paid/ Closed", "Still_Outstanding")</f>
        <v>Still_Outstanding</v>
      </c>
      <c r="N2776" s="33">
        <f>IF(_xlfn.XLOOKUP(C2776,Raw_Data_Paid_23!$C$4:$C$2114,Raw_Data_Paid_23!$C$4:$C$2114,1)= 1,1,0)</f>
        <v>0</v>
      </c>
      <c r="O2776" t="str">
        <f>IF(M2776=$W$7,IF(AND(N2776,_xlfn.XLOOKUP(C2776,Raw_Data_OS_23!$C$7:$C$4518,Raw_Data_OS_23!$G$7:$G$4518,0)=G2776),"A",IF(_xlfn.XLOOKUP(C2776,Raw_Data_Paid_23!$C$4:$C$2114,Raw_Data_Paid_23!$C$4:$C$2114,"B1")="B1","B1","B2")),IF(_xlfn.XLOOKUP(C2776,Raw_Data_Paid_23!$C$4:$C$2114,Raw_Data_Paid_23!$C$4:$C$2114,"C1")="C1","C1","C2"))</f>
        <v>B2</v>
      </c>
      <c r="P2776" t="str">
        <f t="shared" si="93"/>
        <v>2021B2Motor Private</v>
      </c>
    </row>
    <row r="2777" spans="3:16" x14ac:dyDescent="0.35">
      <c r="C2777" s="6" t="s">
        <v>2938</v>
      </c>
      <c r="D2777" s="7" t="s">
        <v>5775</v>
      </c>
      <c r="E2777" s="7" t="s">
        <v>5777</v>
      </c>
      <c r="F2777" s="8" t="s">
        <v>3910</v>
      </c>
      <c r="G2777" s="9">
        <v>7300</v>
      </c>
      <c r="H2777" s="10">
        <v>2021</v>
      </c>
      <c r="I2777" s="10">
        <v>2021</v>
      </c>
      <c r="J2777" s="11" t="s">
        <v>2250</v>
      </c>
      <c r="K2777" s="12">
        <v>7300</v>
      </c>
      <c r="L2777" s="12">
        <v>1</v>
      </c>
      <c r="M2777" s="33" t="str">
        <f>IF(_xlfn.XLOOKUP(C2777,Raw_Data_OS_23!$C$7:$C$4518,Raw_Data_OS_23!$G$7:$G$4518,"Paid/ Closed")="Paid/ Closed","Paid/ Closed", "Still_Outstanding")</f>
        <v>Still_Outstanding</v>
      </c>
      <c r="N2777" s="33">
        <f>IF(_xlfn.XLOOKUP(C2777,Raw_Data_Paid_23!$C$4:$C$2114,Raw_Data_Paid_23!$C$4:$C$2114,1)= 1,1,0)</f>
        <v>1</v>
      </c>
      <c r="O2777" t="str">
        <f>IF(M2777=$W$7,IF(AND(N2777,_xlfn.XLOOKUP(C2777,Raw_Data_OS_23!$C$7:$C$4518,Raw_Data_OS_23!$G$7:$G$4518,0)=G2777),"A",IF(_xlfn.XLOOKUP(C2777,Raw_Data_Paid_23!$C$4:$C$2114,Raw_Data_Paid_23!$C$4:$C$2114,"B1")="B1","B1","B2")),IF(_xlfn.XLOOKUP(C2777,Raw_Data_Paid_23!$C$4:$C$2114,Raw_Data_Paid_23!$C$4:$C$2114,"C1")="C1","C1","C2"))</f>
        <v>A</v>
      </c>
      <c r="P2777" t="str">
        <f t="shared" si="93"/>
        <v>2021AMotor Private</v>
      </c>
    </row>
    <row r="2778" spans="3:16" x14ac:dyDescent="0.35">
      <c r="C2778" s="6" t="s">
        <v>2939</v>
      </c>
      <c r="D2778" s="7" t="s">
        <v>5775</v>
      </c>
      <c r="E2778" s="7" t="s">
        <v>5777</v>
      </c>
      <c r="F2778" s="8" t="s">
        <v>3910</v>
      </c>
      <c r="G2778" s="9">
        <v>227380</v>
      </c>
      <c r="H2778" s="10">
        <v>2021</v>
      </c>
      <c r="I2778" s="10">
        <v>2021</v>
      </c>
      <c r="J2778" s="11" t="s">
        <v>2250</v>
      </c>
      <c r="K2778" s="12">
        <v>227380</v>
      </c>
      <c r="L2778" s="12">
        <v>1</v>
      </c>
      <c r="M2778" s="33" t="str">
        <f>IF(_xlfn.XLOOKUP(C2778,Raw_Data_OS_23!$C$7:$C$4518,Raw_Data_OS_23!$G$7:$G$4518,"Paid/ Closed")="Paid/ Closed","Paid/ Closed", "Still_Outstanding")</f>
        <v>Still_Outstanding</v>
      </c>
      <c r="N2778" s="33">
        <f>IF(_xlfn.XLOOKUP(C2778,Raw_Data_Paid_23!$C$4:$C$2114,Raw_Data_Paid_23!$C$4:$C$2114,1)= 1,1,0)</f>
        <v>1</v>
      </c>
      <c r="O2778" t="str">
        <f>IF(M2778=$W$7,IF(AND(N2778,_xlfn.XLOOKUP(C2778,Raw_Data_OS_23!$C$7:$C$4518,Raw_Data_OS_23!$G$7:$G$4518,0)=G2778),"A",IF(_xlfn.XLOOKUP(C2778,Raw_Data_Paid_23!$C$4:$C$2114,Raw_Data_Paid_23!$C$4:$C$2114,"B1")="B1","B1","B2")),IF(_xlfn.XLOOKUP(C2778,Raw_Data_Paid_23!$C$4:$C$2114,Raw_Data_Paid_23!$C$4:$C$2114,"C1")="C1","C1","C2"))</f>
        <v>A</v>
      </c>
      <c r="P2778" t="str">
        <f t="shared" si="93"/>
        <v>2021AMotor Private</v>
      </c>
    </row>
    <row r="2779" spans="3:16" x14ac:dyDescent="0.35">
      <c r="C2779" s="6" t="s">
        <v>2940</v>
      </c>
      <c r="D2779" s="7" t="s">
        <v>5770</v>
      </c>
      <c r="E2779" s="7" t="s">
        <v>5777</v>
      </c>
      <c r="F2779" s="8" t="s">
        <v>3910</v>
      </c>
      <c r="G2779" s="9">
        <v>41973.75</v>
      </c>
      <c r="H2779" s="10">
        <v>2021</v>
      </c>
      <c r="I2779" s="10">
        <v>2021</v>
      </c>
      <c r="J2779" s="11" t="s">
        <v>2250</v>
      </c>
      <c r="K2779" s="12">
        <v>41973.75</v>
      </c>
      <c r="L2779" s="12">
        <v>1</v>
      </c>
      <c r="M2779" s="33" t="str">
        <f>IF(_xlfn.XLOOKUP(C2779,Raw_Data_OS_23!$C$7:$C$4518,Raw_Data_OS_23!$G$7:$G$4518,"Paid/ Closed")="Paid/ Closed","Paid/ Closed", "Still_Outstanding")</f>
        <v>Still_Outstanding</v>
      </c>
      <c r="N2779" s="33">
        <f>IF(_xlfn.XLOOKUP(C2779,Raw_Data_Paid_23!$C$4:$C$2114,Raw_Data_Paid_23!$C$4:$C$2114,1)= 1,1,0)</f>
        <v>1</v>
      </c>
      <c r="O2779" t="str">
        <f>IF(M2779=$W$7,IF(AND(N2779,_xlfn.XLOOKUP(C2779,Raw_Data_OS_23!$C$7:$C$4518,Raw_Data_OS_23!$G$7:$G$4518,0)=G2779),"A",IF(_xlfn.XLOOKUP(C2779,Raw_Data_Paid_23!$C$4:$C$2114,Raw_Data_Paid_23!$C$4:$C$2114,"B1")="B1","B1","B2")),IF(_xlfn.XLOOKUP(C2779,Raw_Data_Paid_23!$C$4:$C$2114,Raw_Data_Paid_23!$C$4:$C$2114,"C1")="C1","C1","C2"))</f>
        <v>B1</v>
      </c>
      <c r="P2779" t="str">
        <f t="shared" si="93"/>
        <v>2021B1Motor Private</v>
      </c>
    </row>
    <row r="2780" spans="3:16" x14ac:dyDescent="0.35">
      <c r="C2780" s="6" t="s">
        <v>2941</v>
      </c>
      <c r="D2780" s="7" t="s">
        <v>5771</v>
      </c>
      <c r="E2780" s="7" t="s">
        <v>5777</v>
      </c>
      <c r="F2780" s="8" t="s">
        <v>3908</v>
      </c>
      <c r="G2780" s="9">
        <v>50000</v>
      </c>
      <c r="H2780" s="10">
        <v>2021</v>
      </c>
      <c r="I2780" s="10">
        <v>2021</v>
      </c>
      <c r="J2780" s="11" t="s">
        <v>2250</v>
      </c>
      <c r="K2780" s="12">
        <v>50000</v>
      </c>
      <c r="L2780" s="12">
        <v>1</v>
      </c>
      <c r="M2780" s="33" t="str">
        <f>IF(_xlfn.XLOOKUP(C2780,Raw_Data_OS_23!$C$7:$C$4518,Raw_Data_OS_23!$G$7:$G$4518,"Paid/ Closed")="Paid/ Closed","Paid/ Closed", "Still_Outstanding")</f>
        <v>Still_Outstanding</v>
      </c>
      <c r="N2780" s="33">
        <f>IF(_xlfn.XLOOKUP(C2780,Raw_Data_Paid_23!$C$4:$C$2114,Raw_Data_Paid_23!$C$4:$C$2114,1)= 1,1,0)</f>
        <v>1</v>
      </c>
      <c r="O2780" t="str">
        <f>IF(M2780=$W$7,IF(AND(N2780,_xlfn.XLOOKUP(C2780,Raw_Data_OS_23!$C$7:$C$4518,Raw_Data_OS_23!$G$7:$G$4518,0)=G2780),"A",IF(_xlfn.XLOOKUP(C2780,Raw_Data_Paid_23!$C$4:$C$2114,Raw_Data_Paid_23!$C$4:$C$2114,"B1")="B1","B1","B2")),IF(_xlfn.XLOOKUP(C2780,Raw_Data_Paid_23!$C$4:$C$2114,Raw_Data_Paid_23!$C$4:$C$2114,"C1")="C1","C1","C2"))</f>
        <v>A</v>
      </c>
      <c r="P2780" t="str">
        <f t="shared" si="93"/>
        <v>2021AMotor Commercial</v>
      </c>
    </row>
    <row r="2781" spans="3:16" x14ac:dyDescent="0.35">
      <c r="C2781" s="6" t="s">
        <v>2942</v>
      </c>
      <c r="D2781" s="7" t="s">
        <v>5769</v>
      </c>
      <c r="E2781" s="7" t="s">
        <v>5777</v>
      </c>
      <c r="F2781" s="8" t="s">
        <v>3910</v>
      </c>
      <c r="G2781" s="9">
        <v>8020</v>
      </c>
      <c r="H2781" s="10">
        <v>2021</v>
      </c>
      <c r="I2781" s="10">
        <v>2021</v>
      </c>
      <c r="J2781" s="11" t="s">
        <v>2250</v>
      </c>
      <c r="K2781" s="12">
        <v>8020</v>
      </c>
      <c r="L2781" s="12">
        <v>1</v>
      </c>
      <c r="M2781" s="33" t="str">
        <f>IF(_xlfn.XLOOKUP(C2781,Raw_Data_OS_23!$C$7:$C$4518,Raw_Data_OS_23!$G$7:$G$4518,"Paid/ Closed")="Paid/ Closed","Paid/ Closed", "Still_Outstanding")</f>
        <v>Paid/ Closed</v>
      </c>
      <c r="N2781" s="33">
        <f>IF(_xlfn.XLOOKUP(C2781,Raw_Data_Paid_23!$C$4:$C$2114,Raw_Data_Paid_23!$C$4:$C$2114,1)= 1,1,0)</f>
        <v>1</v>
      </c>
      <c r="O2781" t="str">
        <f>IF(M2781=$W$7,IF(AND(N2781,_xlfn.XLOOKUP(C2781,Raw_Data_OS_23!$C$7:$C$4518,Raw_Data_OS_23!$G$7:$G$4518,0)=G2781),"A",IF(_xlfn.XLOOKUP(C2781,Raw_Data_Paid_23!$C$4:$C$2114,Raw_Data_Paid_23!$C$4:$C$2114,"B1")="B1","B1","B2")),IF(_xlfn.XLOOKUP(C2781,Raw_Data_Paid_23!$C$4:$C$2114,Raw_Data_Paid_23!$C$4:$C$2114,"C1")="C1","C1","C2"))</f>
        <v>C1</v>
      </c>
      <c r="P2781" t="str">
        <f t="shared" si="93"/>
        <v>2021C1Motor Private</v>
      </c>
    </row>
    <row r="2782" spans="3:16" x14ac:dyDescent="0.35">
      <c r="C2782" s="6" t="s">
        <v>2462</v>
      </c>
      <c r="D2782" s="7" t="s">
        <v>5775</v>
      </c>
      <c r="E2782" s="7" t="s">
        <v>5777</v>
      </c>
      <c r="F2782" s="8" t="s">
        <v>3908</v>
      </c>
      <c r="G2782" s="9">
        <v>10500</v>
      </c>
      <c r="H2782" s="10">
        <v>2021</v>
      </c>
      <c r="I2782" s="10">
        <v>2021</v>
      </c>
      <c r="J2782" s="11" t="s">
        <v>2250</v>
      </c>
      <c r="K2782" s="12">
        <v>10500</v>
      </c>
      <c r="L2782" s="12">
        <v>1</v>
      </c>
      <c r="M2782" s="33" t="str">
        <f>IF(_xlfn.XLOOKUP(C2782,Raw_Data_OS_23!$C$7:$C$4518,Raw_Data_OS_23!$G$7:$G$4518,"Paid/ Closed")="Paid/ Closed","Paid/ Closed", "Still_Outstanding")</f>
        <v>Still_Outstanding</v>
      </c>
      <c r="N2782" s="33">
        <f>IF(_xlfn.XLOOKUP(C2782,Raw_Data_Paid_23!$C$4:$C$2114,Raw_Data_Paid_23!$C$4:$C$2114,1)= 1,1,0)</f>
        <v>1</v>
      </c>
      <c r="O2782" t="str">
        <f>IF(M2782=$W$7,IF(AND(N2782,_xlfn.XLOOKUP(C2782,Raw_Data_OS_23!$C$7:$C$4518,Raw_Data_OS_23!$G$7:$G$4518,0)=G2782),"A",IF(_xlfn.XLOOKUP(C2782,Raw_Data_Paid_23!$C$4:$C$2114,Raw_Data_Paid_23!$C$4:$C$2114,"B1")="B1","B1","B2")),IF(_xlfn.XLOOKUP(C2782,Raw_Data_Paid_23!$C$4:$C$2114,Raw_Data_Paid_23!$C$4:$C$2114,"C1")="C1","C1","C2"))</f>
        <v>B1</v>
      </c>
      <c r="P2782" t="str">
        <f t="shared" si="93"/>
        <v>2021B1Motor Commercial</v>
      </c>
    </row>
    <row r="2783" spans="3:16" x14ac:dyDescent="0.35">
      <c r="C2783" s="6" t="s">
        <v>2463</v>
      </c>
      <c r="D2783" s="7" t="s">
        <v>5776</v>
      </c>
      <c r="E2783" s="7" t="s">
        <v>5777</v>
      </c>
      <c r="F2783" s="8" t="s">
        <v>3908</v>
      </c>
      <c r="G2783" s="9">
        <v>21000</v>
      </c>
      <c r="H2783" s="10">
        <v>2021</v>
      </c>
      <c r="I2783" s="10">
        <v>2021</v>
      </c>
      <c r="J2783" s="11" t="s">
        <v>2250</v>
      </c>
      <c r="K2783" s="12">
        <v>21000</v>
      </c>
      <c r="L2783" s="12">
        <v>1</v>
      </c>
      <c r="M2783" s="33" t="str">
        <f>IF(_xlfn.XLOOKUP(C2783,Raw_Data_OS_23!$C$7:$C$4518,Raw_Data_OS_23!$G$7:$G$4518,"Paid/ Closed")="Paid/ Closed","Paid/ Closed", "Still_Outstanding")</f>
        <v>Still_Outstanding</v>
      </c>
      <c r="N2783" s="33">
        <f>IF(_xlfn.XLOOKUP(C2783,Raw_Data_Paid_23!$C$4:$C$2114,Raw_Data_Paid_23!$C$4:$C$2114,1)= 1,1,0)</f>
        <v>1</v>
      </c>
      <c r="O2783" t="str">
        <f>IF(M2783=$W$7,IF(AND(N2783,_xlfn.XLOOKUP(C2783,Raw_Data_OS_23!$C$7:$C$4518,Raw_Data_OS_23!$G$7:$G$4518,0)=G2783),"A",IF(_xlfn.XLOOKUP(C2783,Raw_Data_Paid_23!$C$4:$C$2114,Raw_Data_Paid_23!$C$4:$C$2114,"B1")="B1","B1","B2")),IF(_xlfn.XLOOKUP(C2783,Raw_Data_Paid_23!$C$4:$C$2114,Raw_Data_Paid_23!$C$4:$C$2114,"C1")="C1","C1","C2"))</f>
        <v>B1</v>
      </c>
      <c r="P2783" t="str">
        <f t="shared" si="93"/>
        <v>2021B1Motor Commercial</v>
      </c>
    </row>
    <row r="2784" spans="3:16" x14ac:dyDescent="0.35">
      <c r="C2784" s="6" t="s">
        <v>2943</v>
      </c>
      <c r="D2784" s="7" t="s">
        <v>5775</v>
      </c>
      <c r="E2784" s="7" t="s">
        <v>5776</v>
      </c>
      <c r="F2784" s="8" t="s">
        <v>3908</v>
      </c>
      <c r="G2784" s="9">
        <v>10676</v>
      </c>
      <c r="H2784" s="10">
        <v>2021</v>
      </c>
      <c r="I2784" s="10">
        <v>2021</v>
      </c>
      <c r="J2784" s="11" t="s">
        <v>2250</v>
      </c>
      <c r="K2784" s="12">
        <v>10676</v>
      </c>
      <c r="L2784" s="12">
        <v>1</v>
      </c>
      <c r="M2784" s="33" t="str">
        <f>IF(_xlfn.XLOOKUP(C2784,Raw_Data_OS_23!$C$7:$C$4518,Raw_Data_OS_23!$G$7:$G$4518,"Paid/ Closed")="Paid/ Closed","Paid/ Closed", "Still_Outstanding")</f>
        <v>Still_Outstanding</v>
      </c>
      <c r="N2784" s="33">
        <f>IF(_xlfn.XLOOKUP(C2784,Raw_Data_Paid_23!$C$4:$C$2114,Raw_Data_Paid_23!$C$4:$C$2114,1)= 1,1,0)</f>
        <v>1</v>
      </c>
      <c r="O2784" t="str">
        <f>IF(M2784=$W$7,IF(AND(N2784,_xlfn.XLOOKUP(C2784,Raw_Data_OS_23!$C$7:$C$4518,Raw_Data_OS_23!$G$7:$G$4518,0)=G2784),"A",IF(_xlfn.XLOOKUP(C2784,Raw_Data_Paid_23!$C$4:$C$2114,Raw_Data_Paid_23!$C$4:$C$2114,"B1")="B1","B1","B2")),IF(_xlfn.XLOOKUP(C2784,Raw_Data_Paid_23!$C$4:$C$2114,Raw_Data_Paid_23!$C$4:$C$2114,"C1")="C1","C1","C2"))</f>
        <v>B1</v>
      </c>
      <c r="P2784" t="str">
        <f t="shared" si="93"/>
        <v>2021B1Motor Commercial</v>
      </c>
    </row>
    <row r="2785" spans="3:16" x14ac:dyDescent="0.35">
      <c r="C2785" s="6" t="s">
        <v>2944</v>
      </c>
      <c r="D2785" s="7" t="s">
        <v>5759</v>
      </c>
      <c r="E2785" s="7" t="s">
        <v>5777</v>
      </c>
      <c r="F2785" s="8" t="s">
        <v>3910</v>
      </c>
      <c r="G2785" s="9">
        <v>163252.94117999999</v>
      </c>
      <c r="H2785" s="10">
        <v>2021</v>
      </c>
      <c r="I2785" s="10">
        <v>2021</v>
      </c>
      <c r="J2785" s="11" t="s">
        <v>2250</v>
      </c>
      <c r="K2785" s="12">
        <v>163252.94117999999</v>
      </c>
      <c r="L2785" s="12">
        <v>1</v>
      </c>
      <c r="M2785" s="33" t="str">
        <f>IF(_xlfn.XLOOKUP(C2785,Raw_Data_OS_23!$C$7:$C$4518,Raw_Data_OS_23!$G$7:$G$4518,"Paid/ Closed")="Paid/ Closed","Paid/ Closed", "Still_Outstanding")</f>
        <v>Still_Outstanding</v>
      </c>
      <c r="N2785" s="33">
        <f>IF(_xlfn.XLOOKUP(C2785,Raw_Data_Paid_23!$C$4:$C$2114,Raw_Data_Paid_23!$C$4:$C$2114,1)= 1,1,0)</f>
        <v>1</v>
      </c>
      <c r="O2785" t="str">
        <f>IF(M2785=$W$7,IF(AND(N2785,_xlfn.XLOOKUP(C2785,Raw_Data_OS_23!$C$7:$C$4518,Raw_Data_OS_23!$G$7:$G$4518,0)=G2785),"A",IF(_xlfn.XLOOKUP(C2785,Raw_Data_Paid_23!$C$4:$C$2114,Raw_Data_Paid_23!$C$4:$C$2114,"B1")="B1","B1","B2")),IF(_xlfn.XLOOKUP(C2785,Raw_Data_Paid_23!$C$4:$C$2114,Raw_Data_Paid_23!$C$4:$C$2114,"C1")="C1","C1","C2"))</f>
        <v>A</v>
      </c>
      <c r="P2785" t="str">
        <f t="shared" si="93"/>
        <v>2021AMotor Private</v>
      </c>
    </row>
    <row r="2786" spans="3:16" x14ac:dyDescent="0.35">
      <c r="C2786" s="6" t="s">
        <v>2945</v>
      </c>
      <c r="D2786" s="7" t="s">
        <v>5773</v>
      </c>
      <c r="E2786" s="7" t="s">
        <v>5779</v>
      </c>
      <c r="F2786" s="8" t="s">
        <v>3910</v>
      </c>
      <c r="G2786" s="9">
        <v>9192</v>
      </c>
      <c r="H2786" s="10">
        <v>2021</v>
      </c>
      <c r="I2786" s="10">
        <v>2021</v>
      </c>
      <c r="J2786" s="11" t="s">
        <v>2250</v>
      </c>
      <c r="K2786" s="12">
        <v>9192</v>
      </c>
      <c r="L2786" s="12">
        <v>1</v>
      </c>
      <c r="M2786" s="33" t="str">
        <f>IF(_xlfn.XLOOKUP(C2786,Raw_Data_OS_23!$C$7:$C$4518,Raw_Data_OS_23!$G$7:$G$4518,"Paid/ Closed")="Paid/ Closed","Paid/ Closed", "Still_Outstanding")</f>
        <v>Still_Outstanding</v>
      </c>
      <c r="N2786" s="33">
        <f>IF(_xlfn.XLOOKUP(C2786,Raw_Data_Paid_23!$C$4:$C$2114,Raw_Data_Paid_23!$C$4:$C$2114,1)= 1,1,0)</f>
        <v>1</v>
      </c>
      <c r="O2786" t="str">
        <f>IF(M2786=$W$7,IF(AND(N2786,_xlfn.XLOOKUP(C2786,Raw_Data_OS_23!$C$7:$C$4518,Raw_Data_OS_23!$G$7:$G$4518,0)=G2786),"A",IF(_xlfn.XLOOKUP(C2786,Raw_Data_Paid_23!$C$4:$C$2114,Raw_Data_Paid_23!$C$4:$C$2114,"B1")="B1","B1","B2")),IF(_xlfn.XLOOKUP(C2786,Raw_Data_Paid_23!$C$4:$C$2114,Raw_Data_Paid_23!$C$4:$C$2114,"C1")="C1","C1","C2"))</f>
        <v>B1</v>
      </c>
      <c r="P2786" t="str">
        <f t="shared" si="93"/>
        <v>2021B1Motor Private</v>
      </c>
    </row>
    <row r="2787" spans="3:16" x14ac:dyDescent="0.35">
      <c r="C2787" s="6" t="s">
        <v>2946</v>
      </c>
      <c r="D2787" s="7" t="s">
        <v>5419</v>
      </c>
      <c r="E2787" s="7" t="s">
        <v>5779</v>
      </c>
      <c r="F2787" s="8" t="s">
        <v>3910</v>
      </c>
      <c r="G2787" s="9">
        <v>17062.5</v>
      </c>
      <c r="H2787" s="10">
        <v>2021</v>
      </c>
      <c r="I2787" s="10">
        <v>2021</v>
      </c>
      <c r="J2787" s="11" t="s">
        <v>2250</v>
      </c>
      <c r="K2787" s="12">
        <v>17062.5</v>
      </c>
      <c r="L2787" s="12">
        <v>1</v>
      </c>
      <c r="M2787" s="33" t="str">
        <f>IF(_xlfn.XLOOKUP(C2787,Raw_Data_OS_23!$C$7:$C$4518,Raw_Data_OS_23!$G$7:$G$4518,"Paid/ Closed")="Paid/ Closed","Paid/ Closed", "Still_Outstanding")</f>
        <v>Paid/ Closed</v>
      </c>
      <c r="N2787" s="33">
        <f>IF(_xlfn.XLOOKUP(C2787,Raw_Data_Paid_23!$C$4:$C$2114,Raw_Data_Paid_23!$C$4:$C$2114,1)= 1,1,0)</f>
        <v>1</v>
      </c>
      <c r="O2787" t="str">
        <f>IF(M2787=$W$7,IF(AND(N2787,_xlfn.XLOOKUP(C2787,Raw_Data_OS_23!$C$7:$C$4518,Raw_Data_OS_23!$G$7:$G$4518,0)=G2787),"A",IF(_xlfn.XLOOKUP(C2787,Raw_Data_Paid_23!$C$4:$C$2114,Raw_Data_Paid_23!$C$4:$C$2114,"B1")="B1","B1","B2")),IF(_xlfn.XLOOKUP(C2787,Raw_Data_Paid_23!$C$4:$C$2114,Raw_Data_Paid_23!$C$4:$C$2114,"C1")="C1","C1","C2"))</f>
        <v>C1</v>
      </c>
      <c r="P2787" t="str">
        <f t="shared" si="93"/>
        <v>2021C1Motor Private</v>
      </c>
    </row>
    <row r="2788" spans="3:16" x14ac:dyDescent="0.35">
      <c r="C2788" s="6" t="s">
        <v>2464</v>
      </c>
      <c r="D2788" s="7" t="s">
        <v>5776</v>
      </c>
      <c r="E2788" s="7" t="s">
        <v>5779</v>
      </c>
      <c r="F2788" s="8" t="s">
        <v>3910</v>
      </c>
      <c r="G2788" s="9">
        <v>580000</v>
      </c>
      <c r="H2788" s="10">
        <v>2021</v>
      </c>
      <c r="I2788" s="10">
        <v>2021</v>
      </c>
      <c r="J2788" s="11" t="s">
        <v>2250</v>
      </c>
      <c r="K2788" s="12">
        <v>580000</v>
      </c>
      <c r="L2788" s="12">
        <v>1</v>
      </c>
      <c r="M2788" s="33" t="str">
        <f>IF(_xlfn.XLOOKUP(C2788,Raw_Data_OS_23!$C$7:$C$4518,Raw_Data_OS_23!$G$7:$G$4518,"Paid/ Closed")="Paid/ Closed","Paid/ Closed", "Still_Outstanding")</f>
        <v>Still_Outstanding</v>
      </c>
      <c r="N2788" s="33">
        <f>IF(_xlfn.XLOOKUP(C2788,Raw_Data_Paid_23!$C$4:$C$2114,Raw_Data_Paid_23!$C$4:$C$2114,1)= 1,1,0)</f>
        <v>1</v>
      </c>
      <c r="O2788" t="str">
        <f>IF(M2788=$W$7,IF(AND(N2788,_xlfn.XLOOKUP(C2788,Raw_Data_OS_23!$C$7:$C$4518,Raw_Data_OS_23!$G$7:$G$4518,0)=G2788),"A",IF(_xlfn.XLOOKUP(C2788,Raw_Data_Paid_23!$C$4:$C$2114,Raw_Data_Paid_23!$C$4:$C$2114,"B1")="B1","B1","B2")),IF(_xlfn.XLOOKUP(C2788,Raw_Data_Paid_23!$C$4:$C$2114,Raw_Data_Paid_23!$C$4:$C$2114,"C1")="C1","C1","C2"))</f>
        <v>B1</v>
      </c>
      <c r="P2788" t="str">
        <f t="shared" si="93"/>
        <v>2021B1Motor Private</v>
      </c>
    </row>
    <row r="2789" spans="3:16" x14ac:dyDescent="0.35">
      <c r="C2789" s="6" t="s">
        <v>2947</v>
      </c>
      <c r="D2789" s="7" t="s">
        <v>5776</v>
      </c>
      <c r="E2789" s="7" t="s">
        <v>5779</v>
      </c>
      <c r="F2789" s="8" t="s">
        <v>3910</v>
      </c>
      <c r="G2789" s="9">
        <v>220000</v>
      </c>
      <c r="H2789" s="10">
        <v>2021</v>
      </c>
      <c r="I2789" s="10">
        <v>2021</v>
      </c>
      <c r="J2789" s="11" t="s">
        <v>2250</v>
      </c>
      <c r="K2789" s="12">
        <v>220000</v>
      </c>
      <c r="L2789" s="12">
        <v>1</v>
      </c>
      <c r="M2789" s="33" t="str">
        <f>IF(_xlfn.XLOOKUP(C2789,Raw_Data_OS_23!$C$7:$C$4518,Raw_Data_OS_23!$G$7:$G$4518,"Paid/ Closed")="Paid/ Closed","Paid/ Closed", "Still_Outstanding")</f>
        <v>Still_Outstanding</v>
      </c>
      <c r="N2789" s="33">
        <f>IF(_xlfn.XLOOKUP(C2789,Raw_Data_Paid_23!$C$4:$C$2114,Raw_Data_Paid_23!$C$4:$C$2114,1)= 1,1,0)</f>
        <v>0</v>
      </c>
      <c r="O2789" t="str">
        <f>IF(M2789=$W$7,IF(AND(N2789,_xlfn.XLOOKUP(C2789,Raw_Data_OS_23!$C$7:$C$4518,Raw_Data_OS_23!$G$7:$G$4518,0)=G2789),"A",IF(_xlfn.XLOOKUP(C2789,Raw_Data_Paid_23!$C$4:$C$2114,Raw_Data_Paid_23!$C$4:$C$2114,"B1")="B1","B1","B2")),IF(_xlfn.XLOOKUP(C2789,Raw_Data_Paid_23!$C$4:$C$2114,Raw_Data_Paid_23!$C$4:$C$2114,"C1")="C1","C1","C2"))</f>
        <v>B2</v>
      </c>
      <c r="P2789" t="str">
        <f t="shared" si="93"/>
        <v>2021B2Motor Private</v>
      </c>
    </row>
    <row r="2790" spans="3:16" x14ac:dyDescent="0.35">
      <c r="C2790" s="6" t="s">
        <v>2465</v>
      </c>
      <c r="D2790" s="7" t="s">
        <v>5778</v>
      </c>
      <c r="E2790" s="7" t="s">
        <v>5779</v>
      </c>
      <c r="F2790" s="8" t="s">
        <v>3910</v>
      </c>
      <c r="G2790" s="9">
        <v>49500</v>
      </c>
      <c r="H2790" s="10">
        <v>2021</v>
      </c>
      <c r="I2790" s="10">
        <v>2021</v>
      </c>
      <c r="J2790" s="11" t="s">
        <v>2250</v>
      </c>
      <c r="K2790" s="12">
        <v>49500</v>
      </c>
      <c r="L2790" s="12">
        <v>1</v>
      </c>
      <c r="M2790" s="33" t="str">
        <f>IF(_xlfn.XLOOKUP(C2790,Raw_Data_OS_23!$C$7:$C$4518,Raw_Data_OS_23!$G$7:$G$4518,"Paid/ Closed")="Paid/ Closed","Paid/ Closed", "Still_Outstanding")</f>
        <v>Still_Outstanding</v>
      </c>
      <c r="N2790" s="33">
        <f>IF(_xlfn.XLOOKUP(C2790,Raw_Data_Paid_23!$C$4:$C$2114,Raw_Data_Paid_23!$C$4:$C$2114,1)= 1,1,0)</f>
        <v>1</v>
      </c>
      <c r="O2790" t="str">
        <f>IF(M2790=$W$7,IF(AND(N2790,_xlfn.XLOOKUP(C2790,Raw_Data_OS_23!$C$7:$C$4518,Raw_Data_OS_23!$G$7:$G$4518,0)=G2790),"A",IF(_xlfn.XLOOKUP(C2790,Raw_Data_Paid_23!$C$4:$C$2114,Raw_Data_Paid_23!$C$4:$C$2114,"B1")="B1","B1","B2")),IF(_xlfn.XLOOKUP(C2790,Raw_Data_Paid_23!$C$4:$C$2114,Raw_Data_Paid_23!$C$4:$C$2114,"C1")="C1","C1","C2"))</f>
        <v>B1</v>
      </c>
      <c r="P2790" t="str">
        <f t="shared" si="93"/>
        <v>2021B1Motor Private</v>
      </c>
    </row>
    <row r="2791" spans="3:16" x14ac:dyDescent="0.35">
      <c r="C2791" s="6" t="s">
        <v>2948</v>
      </c>
      <c r="D2791" s="7" t="s">
        <v>5771</v>
      </c>
      <c r="E2791" s="7" t="s">
        <v>5779</v>
      </c>
      <c r="F2791" s="8" t="s">
        <v>3910</v>
      </c>
      <c r="G2791" s="9">
        <v>204750</v>
      </c>
      <c r="H2791" s="10">
        <v>2021</v>
      </c>
      <c r="I2791" s="10">
        <v>2021</v>
      </c>
      <c r="J2791" s="11" t="s">
        <v>2250</v>
      </c>
      <c r="K2791" s="12">
        <v>204750</v>
      </c>
      <c r="L2791" s="12">
        <v>1</v>
      </c>
      <c r="M2791" s="33" t="str">
        <f>IF(_xlfn.XLOOKUP(C2791,Raw_Data_OS_23!$C$7:$C$4518,Raw_Data_OS_23!$G$7:$G$4518,"Paid/ Closed")="Paid/ Closed","Paid/ Closed", "Still_Outstanding")</f>
        <v>Still_Outstanding</v>
      </c>
      <c r="N2791" s="33">
        <f>IF(_xlfn.XLOOKUP(C2791,Raw_Data_Paid_23!$C$4:$C$2114,Raw_Data_Paid_23!$C$4:$C$2114,1)= 1,1,0)</f>
        <v>1</v>
      </c>
      <c r="O2791" t="str">
        <f>IF(M2791=$W$7,IF(AND(N2791,_xlfn.XLOOKUP(C2791,Raw_Data_OS_23!$C$7:$C$4518,Raw_Data_OS_23!$G$7:$G$4518,0)=G2791),"A",IF(_xlfn.XLOOKUP(C2791,Raw_Data_Paid_23!$C$4:$C$2114,Raw_Data_Paid_23!$C$4:$C$2114,"B1")="B1","B1","B2")),IF(_xlfn.XLOOKUP(C2791,Raw_Data_Paid_23!$C$4:$C$2114,Raw_Data_Paid_23!$C$4:$C$2114,"C1")="C1","C1","C2"))</f>
        <v>B1</v>
      </c>
      <c r="P2791" t="str">
        <f t="shared" si="93"/>
        <v>2021B1Motor Private</v>
      </c>
    </row>
    <row r="2792" spans="3:16" x14ac:dyDescent="0.35">
      <c r="C2792" s="6" t="s">
        <v>2949</v>
      </c>
      <c r="D2792" s="7" t="s">
        <v>5301</v>
      </c>
      <c r="E2792" s="7" t="s">
        <v>5779</v>
      </c>
      <c r="F2792" s="8" t="s">
        <v>4199</v>
      </c>
      <c r="G2792" s="9">
        <v>100000</v>
      </c>
      <c r="H2792" s="10">
        <v>2021</v>
      </c>
      <c r="I2792" s="10">
        <v>2021</v>
      </c>
      <c r="J2792" s="11" t="s">
        <v>21</v>
      </c>
      <c r="K2792" s="12">
        <v>100000</v>
      </c>
      <c r="L2792" s="12">
        <v>1</v>
      </c>
      <c r="M2792" s="33" t="str">
        <f>IF(_xlfn.XLOOKUP(C2792,Raw_Data_OS_23!$C$7:$C$4518,Raw_Data_OS_23!$G$7:$G$4518,"Paid/ Closed")="Paid/ Closed","Paid/ Closed", "Still_Outstanding")</f>
        <v>Still_Outstanding</v>
      </c>
      <c r="N2792" s="33">
        <f>IF(_xlfn.XLOOKUP(C2792,Raw_Data_Paid_23!$C$4:$C$2114,Raw_Data_Paid_23!$C$4:$C$2114,1)= 1,1,0)</f>
        <v>1</v>
      </c>
      <c r="O2792" t="str">
        <f>IF(M2792=$W$7,IF(AND(N2792,_xlfn.XLOOKUP(C2792,Raw_Data_OS_23!$C$7:$C$4518,Raw_Data_OS_23!$G$7:$G$4518,0)=G2792),"A",IF(_xlfn.XLOOKUP(C2792,Raw_Data_Paid_23!$C$4:$C$2114,Raw_Data_Paid_23!$C$4:$C$2114,"B1")="B1","B1","B2")),IF(_xlfn.XLOOKUP(C2792,Raw_Data_Paid_23!$C$4:$C$2114,Raw_Data_Paid_23!$C$4:$C$2114,"C1")="C1","C1","C2"))</f>
        <v>A</v>
      </c>
      <c r="P2792" t="str">
        <f t="shared" si="93"/>
        <v>2021ATheft</v>
      </c>
    </row>
    <row r="2793" spans="3:16" x14ac:dyDescent="0.35">
      <c r="C2793" s="6" t="s">
        <v>2950</v>
      </c>
      <c r="D2793" s="7" t="s">
        <v>5777</v>
      </c>
      <c r="E2793" s="7" t="s">
        <v>5779</v>
      </c>
      <c r="F2793" s="8" t="s">
        <v>3908</v>
      </c>
      <c r="G2793" s="9">
        <v>1112430</v>
      </c>
      <c r="H2793" s="10">
        <v>2021</v>
      </c>
      <c r="I2793" s="10">
        <v>2021</v>
      </c>
      <c r="J2793" s="11" t="s">
        <v>2250</v>
      </c>
      <c r="K2793" s="12">
        <v>1112430</v>
      </c>
      <c r="L2793" s="12">
        <v>1</v>
      </c>
      <c r="M2793" s="33" t="str">
        <f>IF(_xlfn.XLOOKUP(C2793,Raw_Data_OS_23!$C$7:$C$4518,Raw_Data_OS_23!$G$7:$G$4518,"Paid/ Closed")="Paid/ Closed","Paid/ Closed", "Still_Outstanding")</f>
        <v>Still_Outstanding</v>
      </c>
      <c r="N2793" s="33">
        <f>IF(_xlfn.XLOOKUP(C2793,Raw_Data_Paid_23!$C$4:$C$2114,Raw_Data_Paid_23!$C$4:$C$2114,1)= 1,1,0)</f>
        <v>1</v>
      </c>
      <c r="O2793" t="str">
        <f>IF(M2793=$W$7,IF(AND(N2793,_xlfn.XLOOKUP(C2793,Raw_Data_OS_23!$C$7:$C$4518,Raw_Data_OS_23!$G$7:$G$4518,0)=G2793),"A",IF(_xlfn.XLOOKUP(C2793,Raw_Data_Paid_23!$C$4:$C$2114,Raw_Data_Paid_23!$C$4:$C$2114,"B1")="B1","B1","B2")),IF(_xlfn.XLOOKUP(C2793,Raw_Data_Paid_23!$C$4:$C$2114,Raw_Data_Paid_23!$C$4:$C$2114,"C1")="C1","C1","C2"))</f>
        <v>A</v>
      </c>
      <c r="P2793" t="str">
        <f t="shared" si="93"/>
        <v>2021AMotor Commercial</v>
      </c>
    </row>
    <row r="2794" spans="3:16" x14ac:dyDescent="0.35">
      <c r="C2794" s="6" t="s">
        <v>2951</v>
      </c>
      <c r="D2794" s="7" t="s">
        <v>5760</v>
      </c>
      <c r="E2794" s="7" t="s">
        <v>5779</v>
      </c>
      <c r="F2794" s="8" t="s">
        <v>3910</v>
      </c>
      <c r="G2794" s="9">
        <v>19032</v>
      </c>
      <c r="H2794" s="10">
        <v>2021</v>
      </c>
      <c r="I2794" s="10">
        <v>2021</v>
      </c>
      <c r="J2794" s="11" t="s">
        <v>2250</v>
      </c>
      <c r="K2794" s="12">
        <v>19032</v>
      </c>
      <c r="L2794" s="12">
        <v>1</v>
      </c>
      <c r="M2794" s="33" t="str">
        <f>IF(_xlfn.XLOOKUP(C2794,Raw_Data_OS_23!$C$7:$C$4518,Raw_Data_OS_23!$G$7:$G$4518,"Paid/ Closed")="Paid/ Closed","Paid/ Closed", "Still_Outstanding")</f>
        <v>Still_Outstanding</v>
      </c>
      <c r="N2794" s="33">
        <f>IF(_xlfn.XLOOKUP(C2794,Raw_Data_Paid_23!$C$4:$C$2114,Raw_Data_Paid_23!$C$4:$C$2114,1)= 1,1,0)</f>
        <v>1</v>
      </c>
      <c r="O2794" t="str">
        <f>IF(M2794=$W$7,IF(AND(N2794,_xlfn.XLOOKUP(C2794,Raw_Data_OS_23!$C$7:$C$4518,Raw_Data_OS_23!$G$7:$G$4518,0)=G2794),"A",IF(_xlfn.XLOOKUP(C2794,Raw_Data_Paid_23!$C$4:$C$2114,Raw_Data_Paid_23!$C$4:$C$2114,"B1")="B1","B1","B2")),IF(_xlfn.XLOOKUP(C2794,Raw_Data_Paid_23!$C$4:$C$2114,Raw_Data_Paid_23!$C$4:$C$2114,"C1")="C1","C1","C2"))</f>
        <v>B1</v>
      </c>
      <c r="P2794" t="str">
        <f t="shared" si="93"/>
        <v>2021B1Motor Private</v>
      </c>
    </row>
    <row r="2795" spans="3:16" x14ac:dyDescent="0.35">
      <c r="C2795" s="6" t="s">
        <v>2466</v>
      </c>
      <c r="D2795" s="7" t="s">
        <v>5777</v>
      </c>
      <c r="E2795" s="7" t="s">
        <v>5779</v>
      </c>
      <c r="F2795" s="8" t="s">
        <v>3910</v>
      </c>
      <c r="G2795" s="9">
        <v>6634</v>
      </c>
      <c r="H2795" s="10">
        <v>2021</v>
      </c>
      <c r="I2795" s="10">
        <v>2021</v>
      </c>
      <c r="J2795" s="11" t="s">
        <v>2250</v>
      </c>
      <c r="K2795" s="12">
        <v>6634</v>
      </c>
      <c r="L2795" s="12">
        <v>1</v>
      </c>
      <c r="M2795" s="33" t="str">
        <f>IF(_xlfn.XLOOKUP(C2795,Raw_Data_OS_23!$C$7:$C$4518,Raw_Data_OS_23!$G$7:$G$4518,"Paid/ Closed")="Paid/ Closed","Paid/ Closed", "Still_Outstanding")</f>
        <v>Still_Outstanding</v>
      </c>
      <c r="N2795" s="33">
        <f>IF(_xlfn.XLOOKUP(C2795,Raw_Data_Paid_23!$C$4:$C$2114,Raw_Data_Paid_23!$C$4:$C$2114,1)= 1,1,0)</f>
        <v>1</v>
      </c>
      <c r="O2795" t="str">
        <f>IF(M2795=$W$7,IF(AND(N2795,_xlfn.XLOOKUP(C2795,Raw_Data_OS_23!$C$7:$C$4518,Raw_Data_OS_23!$G$7:$G$4518,0)=G2795),"A",IF(_xlfn.XLOOKUP(C2795,Raw_Data_Paid_23!$C$4:$C$2114,Raw_Data_Paid_23!$C$4:$C$2114,"B1")="B1","B1","B2")),IF(_xlfn.XLOOKUP(C2795,Raw_Data_Paid_23!$C$4:$C$2114,Raw_Data_Paid_23!$C$4:$C$2114,"C1")="C1","C1","C2"))</f>
        <v>B1</v>
      </c>
      <c r="P2795" t="str">
        <f t="shared" si="93"/>
        <v>2021B1Motor Private</v>
      </c>
    </row>
    <row r="2796" spans="3:16" x14ac:dyDescent="0.35">
      <c r="C2796" s="6" t="s">
        <v>2952</v>
      </c>
      <c r="D2796" s="7" t="s">
        <v>5780</v>
      </c>
      <c r="E2796" s="7" t="s">
        <v>5777</v>
      </c>
      <c r="F2796" s="8" t="s">
        <v>4238</v>
      </c>
      <c r="G2796" s="9">
        <v>100000</v>
      </c>
      <c r="H2796" s="10">
        <v>2021</v>
      </c>
      <c r="I2796" s="10">
        <v>2021</v>
      </c>
      <c r="J2796" s="11" t="s">
        <v>2250</v>
      </c>
      <c r="K2796" s="12">
        <v>100000</v>
      </c>
      <c r="L2796" s="12">
        <v>1</v>
      </c>
      <c r="M2796" s="33" t="str">
        <f>IF(_xlfn.XLOOKUP(C2796,Raw_Data_OS_23!$C$7:$C$4518,Raw_Data_OS_23!$G$7:$G$4518,"Paid/ Closed")="Paid/ Closed","Paid/ Closed", "Still_Outstanding")</f>
        <v>Still_Outstanding</v>
      </c>
      <c r="N2796" s="33">
        <f>IF(_xlfn.XLOOKUP(C2796,Raw_Data_Paid_23!$C$4:$C$2114,Raw_Data_Paid_23!$C$4:$C$2114,1)= 1,1,0)</f>
        <v>1</v>
      </c>
      <c r="O2796" t="str">
        <f>IF(M2796=$W$7,IF(AND(N2796,_xlfn.XLOOKUP(C2796,Raw_Data_OS_23!$C$7:$C$4518,Raw_Data_OS_23!$G$7:$G$4518,0)=G2796),"A",IF(_xlfn.XLOOKUP(C2796,Raw_Data_Paid_23!$C$4:$C$2114,Raw_Data_Paid_23!$C$4:$C$2114,"B1")="B1","B1","B2")),IF(_xlfn.XLOOKUP(C2796,Raw_Data_Paid_23!$C$4:$C$2114,Raw_Data_Paid_23!$C$4:$C$2114,"C1")="C1","C1","C2"))</f>
        <v>B1</v>
      </c>
      <c r="P2796" t="str">
        <f t="shared" si="93"/>
        <v>2021B1Fire Domestic</v>
      </c>
    </row>
    <row r="2797" spans="3:16" x14ac:dyDescent="0.35">
      <c r="C2797" s="6" t="s">
        <v>2953</v>
      </c>
      <c r="D2797" s="7" t="s">
        <v>5232</v>
      </c>
      <c r="E2797" s="7" t="s">
        <v>5407</v>
      </c>
      <c r="F2797" s="8" t="s">
        <v>3908</v>
      </c>
      <c r="G2797" s="9">
        <v>459100</v>
      </c>
      <c r="H2797" s="10">
        <v>2021</v>
      </c>
      <c r="I2797" s="10">
        <v>2021</v>
      </c>
      <c r="J2797" s="11" t="s">
        <v>21</v>
      </c>
      <c r="K2797" s="12">
        <v>459100</v>
      </c>
      <c r="L2797" s="12">
        <v>1</v>
      </c>
      <c r="M2797" s="33" t="str">
        <f>IF(_xlfn.XLOOKUP(C2797,Raw_Data_OS_23!$C$7:$C$4518,Raw_Data_OS_23!$G$7:$G$4518,"Paid/ Closed")="Paid/ Closed","Paid/ Closed", "Still_Outstanding")</f>
        <v>Still_Outstanding</v>
      </c>
      <c r="N2797" s="33">
        <f>IF(_xlfn.XLOOKUP(C2797,Raw_Data_Paid_23!$C$4:$C$2114,Raw_Data_Paid_23!$C$4:$C$2114,1)= 1,1,0)</f>
        <v>1</v>
      </c>
      <c r="O2797" t="str">
        <f>IF(M2797=$W$7,IF(AND(N2797,_xlfn.XLOOKUP(C2797,Raw_Data_OS_23!$C$7:$C$4518,Raw_Data_OS_23!$G$7:$G$4518,0)=G2797),"A",IF(_xlfn.XLOOKUP(C2797,Raw_Data_Paid_23!$C$4:$C$2114,Raw_Data_Paid_23!$C$4:$C$2114,"B1")="B1","B1","B2")),IF(_xlfn.XLOOKUP(C2797,Raw_Data_Paid_23!$C$4:$C$2114,Raw_Data_Paid_23!$C$4:$C$2114,"C1")="C1","C1","C2"))</f>
        <v>A</v>
      </c>
      <c r="P2797" t="str">
        <f t="shared" si="93"/>
        <v>2021AMotor Commercial</v>
      </c>
    </row>
    <row r="2798" spans="3:16" x14ac:dyDescent="0.35">
      <c r="C2798" s="6" t="s">
        <v>2467</v>
      </c>
      <c r="D2798" s="7" t="s">
        <v>5781</v>
      </c>
      <c r="E2798" s="7" t="s">
        <v>5782</v>
      </c>
      <c r="F2798" s="8" t="s">
        <v>4238</v>
      </c>
      <c r="G2798" s="9">
        <v>6000</v>
      </c>
      <c r="H2798" s="10">
        <v>2021</v>
      </c>
      <c r="I2798" s="10">
        <v>2021</v>
      </c>
      <c r="J2798" s="11" t="s">
        <v>2250</v>
      </c>
      <c r="K2798" s="12">
        <v>1350</v>
      </c>
      <c r="L2798" s="12">
        <v>1</v>
      </c>
      <c r="M2798" s="33" t="str">
        <f>IF(_xlfn.XLOOKUP(C2798,Raw_Data_OS_23!$C$7:$C$4518,Raw_Data_OS_23!$G$7:$G$4518,"Paid/ Closed")="Paid/ Closed","Paid/ Closed", "Still_Outstanding")</f>
        <v>Paid/ Closed</v>
      </c>
      <c r="N2798" s="33">
        <f>IF(_xlfn.XLOOKUP(C2798,Raw_Data_Paid_23!$C$4:$C$2114,Raw_Data_Paid_23!$C$4:$C$2114,1)= 1,1,0)</f>
        <v>1</v>
      </c>
      <c r="O2798" t="str">
        <f>IF(M2798=$W$7,IF(AND(N2798,_xlfn.XLOOKUP(C2798,Raw_Data_OS_23!$C$7:$C$4518,Raw_Data_OS_23!$G$7:$G$4518,0)=G2798),"A",IF(_xlfn.XLOOKUP(C2798,Raw_Data_Paid_23!$C$4:$C$2114,Raw_Data_Paid_23!$C$4:$C$2114,"B1")="B1","B1","B2")),IF(_xlfn.XLOOKUP(C2798,Raw_Data_Paid_23!$C$4:$C$2114,Raw_Data_Paid_23!$C$4:$C$2114,"C1")="C1","C1","C2"))</f>
        <v>C1</v>
      </c>
      <c r="P2798" t="str">
        <f t="shared" si="93"/>
        <v>2021C1Fire Domestic</v>
      </c>
    </row>
    <row r="2799" spans="3:16" x14ac:dyDescent="0.35">
      <c r="C2799" s="6" t="s">
        <v>2954</v>
      </c>
      <c r="D2799" s="7" t="s">
        <v>5777</v>
      </c>
      <c r="E2799" s="7" t="s">
        <v>5782</v>
      </c>
      <c r="F2799" s="8" t="s">
        <v>3910</v>
      </c>
      <c r="G2799" s="9">
        <v>200000</v>
      </c>
      <c r="H2799" s="10">
        <v>2021</v>
      </c>
      <c r="I2799" s="10">
        <v>2021</v>
      </c>
      <c r="J2799" s="11" t="s">
        <v>2250</v>
      </c>
      <c r="K2799" s="12">
        <v>200000</v>
      </c>
      <c r="L2799" s="12">
        <v>1</v>
      </c>
      <c r="M2799" s="33" t="str">
        <f>IF(_xlfn.XLOOKUP(C2799,Raw_Data_OS_23!$C$7:$C$4518,Raw_Data_OS_23!$G$7:$G$4518,"Paid/ Closed")="Paid/ Closed","Paid/ Closed", "Still_Outstanding")</f>
        <v>Still_Outstanding</v>
      </c>
      <c r="N2799" s="33">
        <f>IF(_xlfn.XLOOKUP(C2799,Raw_Data_Paid_23!$C$4:$C$2114,Raw_Data_Paid_23!$C$4:$C$2114,1)= 1,1,0)</f>
        <v>0</v>
      </c>
      <c r="O2799" t="str">
        <f>IF(M2799=$W$7,IF(AND(N2799,_xlfn.XLOOKUP(C2799,Raw_Data_OS_23!$C$7:$C$4518,Raw_Data_OS_23!$G$7:$G$4518,0)=G2799),"A",IF(_xlfn.XLOOKUP(C2799,Raw_Data_Paid_23!$C$4:$C$2114,Raw_Data_Paid_23!$C$4:$C$2114,"B1")="B1","B1","B2")),IF(_xlfn.XLOOKUP(C2799,Raw_Data_Paid_23!$C$4:$C$2114,Raw_Data_Paid_23!$C$4:$C$2114,"C1")="C1","C1","C2"))</f>
        <v>B2</v>
      </c>
      <c r="P2799" t="str">
        <f t="shared" si="93"/>
        <v>2021B2Motor Private</v>
      </c>
    </row>
    <row r="2800" spans="3:16" x14ac:dyDescent="0.35">
      <c r="C2800" s="6" t="s">
        <v>2955</v>
      </c>
      <c r="D2800" s="7" t="s">
        <v>5756</v>
      </c>
      <c r="E2800" s="7" t="s">
        <v>5774</v>
      </c>
      <c r="F2800" s="8" t="s">
        <v>658</v>
      </c>
      <c r="G2800" s="9">
        <v>76355</v>
      </c>
      <c r="H2800" s="10">
        <v>2021</v>
      </c>
      <c r="I2800" s="10">
        <v>2021</v>
      </c>
      <c r="J2800" s="11" t="s">
        <v>2250</v>
      </c>
      <c r="K2800" s="12">
        <v>76355</v>
      </c>
      <c r="L2800" s="12">
        <v>1</v>
      </c>
      <c r="M2800" s="33" t="str">
        <f>IF(_xlfn.XLOOKUP(C2800,Raw_Data_OS_23!$C$7:$C$4518,Raw_Data_OS_23!$G$7:$G$4518,"Paid/ Closed")="Paid/ Closed","Paid/ Closed", "Still_Outstanding")</f>
        <v>Still_Outstanding</v>
      </c>
      <c r="N2800" s="33">
        <f>IF(_xlfn.XLOOKUP(C2800,Raw_Data_Paid_23!$C$4:$C$2114,Raw_Data_Paid_23!$C$4:$C$2114,1)= 1,1,0)</f>
        <v>1</v>
      </c>
      <c r="O2800" t="str">
        <f>IF(M2800=$W$7,IF(AND(N2800,_xlfn.XLOOKUP(C2800,Raw_Data_OS_23!$C$7:$C$4518,Raw_Data_OS_23!$G$7:$G$4518,0)=G2800),"A",IF(_xlfn.XLOOKUP(C2800,Raw_Data_Paid_23!$C$4:$C$2114,Raw_Data_Paid_23!$C$4:$C$2114,"B1")="B1","B1","B2")),IF(_xlfn.XLOOKUP(C2800,Raw_Data_Paid_23!$C$4:$C$2114,Raw_Data_Paid_23!$C$4:$C$2114,"C1")="C1","C1","C2"))</f>
        <v>A</v>
      </c>
      <c r="P2800" t="str">
        <f t="shared" si="93"/>
        <v>2021AWorkmen's Compensation</v>
      </c>
    </row>
    <row r="2801" spans="3:16" x14ac:dyDescent="0.35">
      <c r="C2801" s="6" t="s">
        <v>2956</v>
      </c>
      <c r="D2801" s="7" t="s">
        <v>5776</v>
      </c>
      <c r="E2801" s="7" t="s">
        <v>5779</v>
      </c>
      <c r="F2801" s="8" t="s">
        <v>3910</v>
      </c>
      <c r="G2801" s="9">
        <v>46199</v>
      </c>
      <c r="H2801" s="10">
        <v>2021</v>
      </c>
      <c r="I2801" s="10">
        <v>2021</v>
      </c>
      <c r="J2801" s="11" t="s">
        <v>2250</v>
      </c>
      <c r="K2801" s="12">
        <v>46199</v>
      </c>
      <c r="L2801" s="12">
        <v>1</v>
      </c>
      <c r="M2801" s="33" t="str">
        <f>IF(_xlfn.XLOOKUP(C2801,Raw_Data_OS_23!$C$7:$C$4518,Raw_Data_OS_23!$G$7:$G$4518,"Paid/ Closed")="Paid/ Closed","Paid/ Closed", "Still_Outstanding")</f>
        <v>Still_Outstanding</v>
      </c>
      <c r="N2801" s="33">
        <f>IF(_xlfn.XLOOKUP(C2801,Raw_Data_Paid_23!$C$4:$C$2114,Raw_Data_Paid_23!$C$4:$C$2114,1)= 1,1,0)</f>
        <v>0</v>
      </c>
      <c r="O2801" t="str">
        <f>IF(M2801=$W$7,IF(AND(N2801,_xlfn.XLOOKUP(C2801,Raw_Data_OS_23!$C$7:$C$4518,Raw_Data_OS_23!$G$7:$G$4518,0)=G2801),"A",IF(_xlfn.XLOOKUP(C2801,Raw_Data_Paid_23!$C$4:$C$2114,Raw_Data_Paid_23!$C$4:$C$2114,"B1")="B1","B1","B2")),IF(_xlfn.XLOOKUP(C2801,Raw_Data_Paid_23!$C$4:$C$2114,Raw_Data_Paid_23!$C$4:$C$2114,"C1")="C1","C1","C2"))</f>
        <v>B2</v>
      </c>
      <c r="P2801" t="str">
        <f t="shared" si="93"/>
        <v>2021B2Motor Private</v>
      </c>
    </row>
    <row r="2802" spans="3:16" x14ac:dyDescent="0.35">
      <c r="C2802" s="6" t="s">
        <v>2957</v>
      </c>
      <c r="D2802" s="7" t="s">
        <v>5758</v>
      </c>
      <c r="E2802" s="7" t="s">
        <v>5782</v>
      </c>
      <c r="F2802" s="8" t="s">
        <v>3910</v>
      </c>
      <c r="G2802" s="9">
        <v>47500</v>
      </c>
      <c r="H2802" s="10">
        <v>2021</v>
      </c>
      <c r="I2802" s="10">
        <v>2021</v>
      </c>
      <c r="J2802" s="11" t="s">
        <v>2250</v>
      </c>
      <c r="K2802" s="12">
        <v>47500</v>
      </c>
      <c r="L2802" s="12">
        <v>1</v>
      </c>
      <c r="M2802" s="33" t="str">
        <f>IF(_xlfn.XLOOKUP(C2802,Raw_Data_OS_23!$C$7:$C$4518,Raw_Data_OS_23!$G$7:$G$4518,"Paid/ Closed")="Paid/ Closed","Paid/ Closed", "Still_Outstanding")</f>
        <v>Still_Outstanding</v>
      </c>
      <c r="N2802" s="33">
        <f>IF(_xlfn.XLOOKUP(C2802,Raw_Data_Paid_23!$C$4:$C$2114,Raw_Data_Paid_23!$C$4:$C$2114,1)= 1,1,0)</f>
        <v>0</v>
      </c>
      <c r="O2802" t="str">
        <f>IF(M2802=$W$7,IF(AND(N2802,_xlfn.XLOOKUP(C2802,Raw_Data_OS_23!$C$7:$C$4518,Raw_Data_OS_23!$G$7:$G$4518,0)=G2802),"A",IF(_xlfn.XLOOKUP(C2802,Raw_Data_Paid_23!$C$4:$C$2114,Raw_Data_Paid_23!$C$4:$C$2114,"B1")="B1","B1","B2")),IF(_xlfn.XLOOKUP(C2802,Raw_Data_Paid_23!$C$4:$C$2114,Raw_Data_Paid_23!$C$4:$C$2114,"C1")="C1","C1","C2"))</f>
        <v>B2</v>
      </c>
      <c r="P2802" t="str">
        <f t="shared" si="93"/>
        <v>2021B2Motor Private</v>
      </c>
    </row>
    <row r="2803" spans="3:16" x14ac:dyDescent="0.35">
      <c r="C2803" s="6" t="s">
        <v>2958</v>
      </c>
      <c r="D2803" s="7" t="s">
        <v>5769</v>
      </c>
      <c r="E2803" s="7" t="s">
        <v>5777</v>
      </c>
      <c r="F2803" s="8" t="s">
        <v>3908</v>
      </c>
      <c r="G2803" s="9">
        <v>1000</v>
      </c>
      <c r="H2803" s="10">
        <v>2021</v>
      </c>
      <c r="I2803" s="10">
        <v>2021</v>
      </c>
      <c r="J2803" s="11" t="s">
        <v>2250</v>
      </c>
      <c r="K2803" s="12">
        <v>1000</v>
      </c>
      <c r="L2803" s="12">
        <v>1</v>
      </c>
      <c r="M2803" s="33" t="str">
        <f>IF(_xlfn.XLOOKUP(C2803,Raw_Data_OS_23!$C$7:$C$4518,Raw_Data_OS_23!$G$7:$G$4518,"Paid/ Closed")="Paid/ Closed","Paid/ Closed", "Still_Outstanding")</f>
        <v>Paid/ Closed</v>
      </c>
      <c r="N2803" s="33">
        <f>IF(_xlfn.XLOOKUP(C2803,Raw_Data_Paid_23!$C$4:$C$2114,Raw_Data_Paid_23!$C$4:$C$2114,1)= 1,1,0)</f>
        <v>1</v>
      </c>
      <c r="O2803" t="str">
        <f>IF(M2803=$W$7,IF(AND(N2803,_xlfn.XLOOKUP(C2803,Raw_Data_OS_23!$C$7:$C$4518,Raw_Data_OS_23!$G$7:$G$4518,0)=G2803),"A",IF(_xlfn.XLOOKUP(C2803,Raw_Data_Paid_23!$C$4:$C$2114,Raw_Data_Paid_23!$C$4:$C$2114,"B1")="B1","B1","B2")),IF(_xlfn.XLOOKUP(C2803,Raw_Data_Paid_23!$C$4:$C$2114,Raw_Data_Paid_23!$C$4:$C$2114,"C1")="C1","C1","C2"))</f>
        <v>C1</v>
      </c>
      <c r="P2803" t="str">
        <f t="shared" si="93"/>
        <v>2021C1Motor Commercial</v>
      </c>
    </row>
    <row r="2804" spans="3:16" x14ac:dyDescent="0.35">
      <c r="C2804" s="6" t="s">
        <v>2959</v>
      </c>
      <c r="D2804" s="7" t="s">
        <v>5771</v>
      </c>
      <c r="E2804" s="7" t="s">
        <v>5782</v>
      </c>
      <c r="F2804" s="8" t="s">
        <v>3908</v>
      </c>
      <c r="G2804" s="9">
        <v>13802</v>
      </c>
      <c r="H2804" s="10">
        <v>2021</v>
      </c>
      <c r="I2804" s="10">
        <v>2021</v>
      </c>
      <c r="J2804" s="11" t="s">
        <v>2250</v>
      </c>
      <c r="K2804" s="12">
        <v>13802</v>
      </c>
      <c r="L2804" s="12">
        <v>1</v>
      </c>
      <c r="M2804" s="33" t="str">
        <f>IF(_xlfn.XLOOKUP(C2804,Raw_Data_OS_23!$C$7:$C$4518,Raw_Data_OS_23!$G$7:$G$4518,"Paid/ Closed")="Paid/ Closed","Paid/ Closed", "Still_Outstanding")</f>
        <v>Still_Outstanding</v>
      </c>
      <c r="N2804" s="33">
        <f>IF(_xlfn.XLOOKUP(C2804,Raw_Data_Paid_23!$C$4:$C$2114,Raw_Data_Paid_23!$C$4:$C$2114,1)= 1,1,0)</f>
        <v>1</v>
      </c>
      <c r="O2804" t="str">
        <f>IF(M2804=$W$7,IF(AND(N2804,_xlfn.XLOOKUP(C2804,Raw_Data_OS_23!$C$7:$C$4518,Raw_Data_OS_23!$G$7:$G$4518,0)=G2804),"A",IF(_xlfn.XLOOKUP(C2804,Raw_Data_Paid_23!$C$4:$C$2114,Raw_Data_Paid_23!$C$4:$C$2114,"B1")="B1","B1","B2")),IF(_xlfn.XLOOKUP(C2804,Raw_Data_Paid_23!$C$4:$C$2114,Raw_Data_Paid_23!$C$4:$C$2114,"C1")="C1","C1","C2"))</f>
        <v>B1</v>
      </c>
      <c r="P2804" t="str">
        <f t="shared" si="93"/>
        <v>2021B1Motor Commercial</v>
      </c>
    </row>
    <row r="2805" spans="3:16" x14ac:dyDescent="0.35">
      <c r="C2805" s="6" t="s">
        <v>2960</v>
      </c>
      <c r="D2805" s="7" t="s">
        <v>5781</v>
      </c>
      <c r="E2805" s="7" t="s">
        <v>5782</v>
      </c>
      <c r="F2805" s="8" t="s">
        <v>3908</v>
      </c>
      <c r="G2805" s="9">
        <v>130941.1765</v>
      </c>
      <c r="H2805" s="10">
        <v>2021</v>
      </c>
      <c r="I2805" s="10">
        <v>2021</v>
      </c>
      <c r="J2805" s="11" t="s">
        <v>2250</v>
      </c>
      <c r="K2805" s="12">
        <v>130941.1765</v>
      </c>
      <c r="L2805" s="12">
        <v>1</v>
      </c>
      <c r="M2805" s="33" t="str">
        <f>IF(_xlfn.XLOOKUP(C2805,Raw_Data_OS_23!$C$7:$C$4518,Raw_Data_OS_23!$G$7:$G$4518,"Paid/ Closed")="Paid/ Closed","Paid/ Closed", "Still_Outstanding")</f>
        <v>Still_Outstanding</v>
      </c>
      <c r="N2805" s="33">
        <f>IF(_xlfn.XLOOKUP(C2805,Raw_Data_Paid_23!$C$4:$C$2114,Raw_Data_Paid_23!$C$4:$C$2114,1)= 1,1,0)</f>
        <v>1</v>
      </c>
      <c r="O2805" t="str">
        <f>IF(M2805=$W$7,IF(AND(N2805,_xlfn.XLOOKUP(C2805,Raw_Data_OS_23!$C$7:$C$4518,Raw_Data_OS_23!$G$7:$G$4518,0)=G2805),"A",IF(_xlfn.XLOOKUP(C2805,Raw_Data_Paid_23!$C$4:$C$2114,Raw_Data_Paid_23!$C$4:$C$2114,"B1")="B1","B1","B2")),IF(_xlfn.XLOOKUP(C2805,Raw_Data_Paid_23!$C$4:$C$2114,Raw_Data_Paid_23!$C$4:$C$2114,"C1")="C1","C1","C2"))</f>
        <v>A</v>
      </c>
      <c r="P2805" t="str">
        <f t="shared" si="93"/>
        <v>2021AMotor Commercial</v>
      </c>
    </row>
    <row r="2806" spans="3:16" x14ac:dyDescent="0.35">
      <c r="C2806" s="6" t="s">
        <v>2961</v>
      </c>
      <c r="D2806" s="7" t="s">
        <v>5776</v>
      </c>
      <c r="E2806" s="7" t="s">
        <v>5782</v>
      </c>
      <c r="F2806" s="8" t="s">
        <v>3910</v>
      </c>
      <c r="G2806" s="9">
        <v>4095</v>
      </c>
      <c r="H2806" s="10">
        <v>2021</v>
      </c>
      <c r="I2806" s="10">
        <v>2021</v>
      </c>
      <c r="J2806" s="11" t="s">
        <v>2250</v>
      </c>
      <c r="K2806" s="12">
        <v>4095</v>
      </c>
      <c r="L2806" s="12">
        <v>1</v>
      </c>
      <c r="M2806" s="33" t="str">
        <f>IF(_xlfn.XLOOKUP(C2806,Raw_Data_OS_23!$C$7:$C$4518,Raw_Data_OS_23!$G$7:$G$4518,"Paid/ Closed")="Paid/ Closed","Paid/ Closed", "Still_Outstanding")</f>
        <v>Still_Outstanding</v>
      </c>
      <c r="N2806" s="33">
        <f>IF(_xlfn.XLOOKUP(C2806,Raw_Data_Paid_23!$C$4:$C$2114,Raw_Data_Paid_23!$C$4:$C$2114,1)= 1,1,0)</f>
        <v>1</v>
      </c>
      <c r="O2806" t="str">
        <f>IF(M2806=$W$7,IF(AND(N2806,_xlfn.XLOOKUP(C2806,Raw_Data_OS_23!$C$7:$C$4518,Raw_Data_OS_23!$G$7:$G$4518,0)=G2806),"A",IF(_xlfn.XLOOKUP(C2806,Raw_Data_Paid_23!$C$4:$C$2114,Raw_Data_Paid_23!$C$4:$C$2114,"B1")="B1","B1","B2")),IF(_xlfn.XLOOKUP(C2806,Raw_Data_Paid_23!$C$4:$C$2114,Raw_Data_Paid_23!$C$4:$C$2114,"C1")="C1","C1","C2"))</f>
        <v>B1</v>
      </c>
      <c r="P2806" t="str">
        <f t="shared" si="93"/>
        <v>2021B1Motor Private</v>
      </c>
    </row>
    <row r="2807" spans="3:16" x14ac:dyDescent="0.35">
      <c r="C2807" s="6" t="s">
        <v>2962</v>
      </c>
      <c r="D2807" s="7" t="s">
        <v>5778</v>
      </c>
      <c r="E2807" s="7" t="s">
        <v>5782</v>
      </c>
      <c r="F2807" s="8" t="s">
        <v>3908</v>
      </c>
      <c r="G2807" s="9">
        <v>450000</v>
      </c>
      <c r="H2807" s="10">
        <v>2021</v>
      </c>
      <c r="I2807" s="10">
        <v>2021</v>
      </c>
      <c r="J2807" s="11" t="s">
        <v>2250</v>
      </c>
      <c r="K2807" s="12">
        <v>450000</v>
      </c>
      <c r="L2807" s="12">
        <v>1</v>
      </c>
      <c r="M2807" s="33" t="str">
        <f>IF(_xlfn.XLOOKUP(C2807,Raw_Data_OS_23!$C$7:$C$4518,Raw_Data_OS_23!$G$7:$G$4518,"Paid/ Closed")="Paid/ Closed","Paid/ Closed", "Still_Outstanding")</f>
        <v>Still_Outstanding</v>
      </c>
      <c r="N2807" s="33">
        <f>IF(_xlfn.XLOOKUP(C2807,Raw_Data_Paid_23!$C$4:$C$2114,Raw_Data_Paid_23!$C$4:$C$2114,1)= 1,1,0)</f>
        <v>1</v>
      </c>
      <c r="O2807" t="str">
        <f>IF(M2807=$W$7,IF(AND(N2807,_xlfn.XLOOKUP(C2807,Raw_Data_OS_23!$C$7:$C$4518,Raw_Data_OS_23!$G$7:$G$4518,0)=G2807),"A",IF(_xlfn.XLOOKUP(C2807,Raw_Data_Paid_23!$C$4:$C$2114,Raw_Data_Paid_23!$C$4:$C$2114,"B1")="B1","B1","B2")),IF(_xlfn.XLOOKUP(C2807,Raw_Data_Paid_23!$C$4:$C$2114,Raw_Data_Paid_23!$C$4:$C$2114,"C1")="C1","C1","C2"))</f>
        <v>A</v>
      </c>
      <c r="P2807" t="str">
        <f t="shared" si="93"/>
        <v>2021AMotor Commercial</v>
      </c>
    </row>
    <row r="2808" spans="3:16" x14ac:dyDescent="0.35">
      <c r="C2808" s="6" t="s">
        <v>2963</v>
      </c>
      <c r="D2808" s="7" t="s">
        <v>4369</v>
      </c>
      <c r="E2808" s="7" t="s">
        <v>5764</v>
      </c>
      <c r="F2808" s="8" t="s">
        <v>4248</v>
      </c>
      <c r="G2808" s="9">
        <v>1000000</v>
      </c>
      <c r="H2808" s="10">
        <v>2020</v>
      </c>
      <c r="I2808" s="10">
        <v>2021</v>
      </c>
      <c r="J2808" s="11" t="s">
        <v>35</v>
      </c>
      <c r="K2808" s="12">
        <v>1000000</v>
      </c>
      <c r="L2808" s="12">
        <v>1</v>
      </c>
      <c r="M2808" s="33" t="str">
        <f>IF(_xlfn.XLOOKUP(C2808,Raw_Data_OS_23!$C$7:$C$4518,Raw_Data_OS_23!$G$7:$G$4518,"Paid/ Closed")="Paid/ Closed","Paid/ Closed", "Still_Outstanding")</f>
        <v>Still_Outstanding</v>
      </c>
      <c r="N2808" s="33">
        <f>IF(_xlfn.XLOOKUP(C2808,Raw_Data_Paid_23!$C$4:$C$2114,Raw_Data_Paid_23!$C$4:$C$2114,1)= 1,1,0)</f>
        <v>0</v>
      </c>
      <c r="O2808" t="str">
        <f>IF(M2808=$W$7,IF(AND(N2808,_xlfn.XLOOKUP(C2808,Raw_Data_OS_23!$C$7:$C$4518,Raw_Data_OS_23!$G$7:$G$4518,0)=G2808),"A",IF(_xlfn.XLOOKUP(C2808,Raw_Data_Paid_23!$C$4:$C$2114,Raw_Data_Paid_23!$C$4:$C$2114,"B1")="B1","B1","B2")),IF(_xlfn.XLOOKUP(C2808,Raw_Data_Paid_23!$C$4:$C$2114,Raw_Data_Paid_23!$C$4:$C$2114,"C1")="C1","C1","C2"))</f>
        <v>B2</v>
      </c>
      <c r="P2808" t="str">
        <f t="shared" si="93"/>
        <v>2020B2Fire Industrial</v>
      </c>
    </row>
    <row r="2809" spans="3:16" x14ac:dyDescent="0.35">
      <c r="C2809" s="6" t="s">
        <v>2964</v>
      </c>
      <c r="D2809" s="7" t="s">
        <v>4093</v>
      </c>
      <c r="E2809" s="7" t="s">
        <v>5770</v>
      </c>
      <c r="F2809" s="8" t="s">
        <v>658</v>
      </c>
      <c r="G2809" s="9">
        <v>15000</v>
      </c>
      <c r="H2809" s="10">
        <v>2020</v>
      </c>
      <c r="I2809" s="10">
        <v>2021</v>
      </c>
      <c r="J2809" s="11" t="s">
        <v>11</v>
      </c>
      <c r="K2809" s="12">
        <v>15000</v>
      </c>
      <c r="L2809" s="12">
        <v>1</v>
      </c>
      <c r="M2809" s="33" t="str">
        <f>IF(_xlfn.XLOOKUP(C2809,Raw_Data_OS_23!$C$7:$C$4518,Raw_Data_OS_23!$G$7:$G$4518,"Paid/ Closed")="Paid/ Closed","Paid/ Closed", "Still_Outstanding")</f>
        <v>Still_Outstanding</v>
      </c>
      <c r="N2809" s="33">
        <f>IF(_xlfn.XLOOKUP(C2809,Raw_Data_Paid_23!$C$4:$C$2114,Raw_Data_Paid_23!$C$4:$C$2114,1)= 1,1,0)</f>
        <v>1</v>
      </c>
      <c r="O2809" t="str">
        <f>IF(M2809=$W$7,IF(AND(N2809,_xlfn.XLOOKUP(C2809,Raw_Data_OS_23!$C$7:$C$4518,Raw_Data_OS_23!$G$7:$G$4518,0)=G2809),"A",IF(_xlfn.XLOOKUP(C2809,Raw_Data_Paid_23!$C$4:$C$2114,Raw_Data_Paid_23!$C$4:$C$2114,"B1")="B1","B1","B2")),IF(_xlfn.XLOOKUP(C2809,Raw_Data_Paid_23!$C$4:$C$2114,Raw_Data_Paid_23!$C$4:$C$2114,"C1")="C1","C1","C2"))</f>
        <v>B1</v>
      </c>
      <c r="P2809" t="str">
        <f t="shared" si="93"/>
        <v>2020B1Workmen's Compensation</v>
      </c>
    </row>
    <row r="2810" spans="3:16" x14ac:dyDescent="0.35">
      <c r="C2810" s="6" t="s">
        <v>2965</v>
      </c>
      <c r="D2810" s="7" t="s">
        <v>3911</v>
      </c>
      <c r="E2810" s="7" t="s">
        <v>5775</v>
      </c>
      <c r="F2810" s="8" t="s">
        <v>3908</v>
      </c>
      <c r="G2810" s="9">
        <v>1055800</v>
      </c>
      <c r="H2810" s="10">
        <v>2020</v>
      </c>
      <c r="I2810" s="10">
        <v>2021</v>
      </c>
      <c r="J2810" s="11" t="s">
        <v>11</v>
      </c>
      <c r="K2810" s="12">
        <v>1055800</v>
      </c>
      <c r="L2810" s="12">
        <v>1</v>
      </c>
      <c r="M2810" s="33" t="str">
        <f>IF(_xlfn.XLOOKUP(C2810,Raw_Data_OS_23!$C$7:$C$4518,Raw_Data_OS_23!$G$7:$G$4518,"Paid/ Closed")="Paid/ Closed","Paid/ Closed", "Still_Outstanding")</f>
        <v>Still_Outstanding</v>
      </c>
      <c r="N2810" s="33">
        <f>IF(_xlfn.XLOOKUP(C2810,Raw_Data_Paid_23!$C$4:$C$2114,Raw_Data_Paid_23!$C$4:$C$2114,1)= 1,1,0)</f>
        <v>0</v>
      </c>
      <c r="O2810" t="str">
        <f>IF(M2810=$W$7,IF(AND(N2810,_xlfn.XLOOKUP(C2810,Raw_Data_OS_23!$C$7:$C$4518,Raw_Data_OS_23!$G$7:$G$4518,0)=G2810),"A",IF(_xlfn.XLOOKUP(C2810,Raw_Data_Paid_23!$C$4:$C$2114,Raw_Data_Paid_23!$C$4:$C$2114,"B1")="B1","B1","B2")),IF(_xlfn.XLOOKUP(C2810,Raw_Data_Paid_23!$C$4:$C$2114,Raw_Data_Paid_23!$C$4:$C$2114,"C1")="C1","C1","C2"))</f>
        <v>B2</v>
      </c>
      <c r="P2810" t="str">
        <f t="shared" si="93"/>
        <v>2020B2Motor Commercial</v>
      </c>
    </row>
    <row r="2811" spans="3:16" x14ac:dyDescent="0.35">
      <c r="C2811" s="6" t="s">
        <v>2966</v>
      </c>
      <c r="D2811" s="7" t="s">
        <v>5773</v>
      </c>
      <c r="E2811" s="7" t="s">
        <v>5782</v>
      </c>
      <c r="F2811" s="8" t="s">
        <v>3910</v>
      </c>
      <c r="G2811" s="9">
        <v>650</v>
      </c>
      <c r="H2811" s="10">
        <v>2021</v>
      </c>
      <c r="I2811" s="10">
        <v>2021</v>
      </c>
      <c r="J2811" s="11" t="s">
        <v>2250</v>
      </c>
      <c r="K2811" s="12">
        <v>650</v>
      </c>
      <c r="L2811" s="12">
        <v>1</v>
      </c>
      <c r="M2811" s="33" t="str">
        <f>IF(_xlfn.XLOOKUP(C2811,Raw_Data_OS_23!$C$7:$C$4518,Raw_Data_OS_23!$G$7:$G$4518,"Paid/ Closed")="Paid/ Closed","Paid/ Closed", "Still_Outstanding")</f>
        <v>Paid/ Closed</v>
      </c>
      <c r="N2811" s="33">
        <f>IF(_xlfn.XLOOKUP(C2811,Raw_Data_Paid_23!$C$4:$C$2114,Raw_Data_Paid_23!$C$4:$C$2114,1)= 1,1,0)</f>
        <v>1</v>
      </c>
      <c r="O2811" t="str">
        <f>IF(M2811=$W$7,IF(AND(N2811,_xlfn.XLOOKUP(C2811,Raw_Data_OS_23!$C$7:$C$4518,Raw_Data_OS_23!$G$7:$G$4518,0)=G2811),"A",IF(_xlfn.XLOOKUP(C2811,Raw_Data_Paid_23!$C$4:$C$2114,Raw_Data_Paid_23!$C$4:$C$2114,"B1")="B1","B1","B2")),IF(_xlfn.XLOOKUP(C2811,Raw_Data_Paid_23!$C$4:$C$2114,Raw_Data_Paid_23!$C$4:$C$2114,"C1")="C1","C1","C2"))</f>
        <v>C1</v>
      </c>
      <c r="P2811" t="str">
        <f t="shared" si="93"/>
        <v>2021C1Motor Private</v>
      </c>
    </row>
    <row r="2812" spans="3:16" x14ac:dyDescent="0.35">
      <c r="C2812" s="6" t="s">
        <v>2468</v>
      </c>
      <c r="D2812" s="7" t="s">
        <v>5323</v>
      </c>
      <c r="E2812" s="7" t="s">
        <v>5779</v>
      </c>
      <c r="F2812" s="8" t="s">
        <v>3910</v>
      </c>
      <c r="G2812" s="9">
        <v>207255.8824</v>
      </c>
      <c r="H2812" s="10">
        <v>2021</v>
      </c>
      <c r="I2812" s="10">
        <v>2021</v>
      </c>
      <c r="J2812" s="11" t="s">
        <v>21</v>
      </c>
      <c r="K2812" s="12">
        <v>207255.8824</v>
      </c>
      <c r="L2812" s="12">
        <v>1</v>
      </c>
      <c r="M2812" s="33" t="str">
        <f>IF(_xlfn.XLOOKUP(C2812,Raw_Data_OS_23!$C$7:$C$4518,Raw_Data_OS_23!$G$7:$G$4518,"Paid/ Closed")="Paid/ Closed","Paid/ Closed", "Still_Outstanding")</f>
        <v>Still_Outstanding</v>
      </c>
      <c r="N2812" s="33">
        <f>IF(_xlfn.XLOOKUP(C2812,Raw_Data_Paid_23!$C$4:$C$2114,Raw_Data_Paid_23!$C$4:$C$2114,1)= 1,1,0)</f>
        <v>1</v>
      </c>
      <c r="O2812" t="str">
        <f>IF(M2812=$W$7,IF(AND(N2812,_xlfn.XLOOKUP(C2812,Raw_Data_OS_23!$C$7:$C$4518,Raw_Data_OS_23!$G$7:$G$4518,0)=G2812),"A",IF(_xlfn.XLOOKUP(C2812,Raw_Data_Paid_23!$C$4:$C$2114,Raw_Data_Paid_23!$C$4:$C$2114,"B1")="B1","B1","B2")),IF(_xlfn.XLOOKUP(C2812,Raw_Data_Paid_23!$C$4:$C$2114,Raw_Data_Paid_23!$C$4:$C$2114,"C1")="C1","C1","C2"))</f>
        <v>A</v>
      </c>
      <c r="P2812" t="str">
        <f t="shared" si="93"/>
        <v>2021AMotor Private</v>
      </c>
    </row>
    <row r="2813" spans="3:16" x14ac:dyDescent="0.35">
      <c r="C2813" s="6" t="s">
        <v>2967</v>
      </c>
      <c r="D2813" s="7" t="s">
        <v>5320</v>
      </c>
      <c r="E2813" s="7" t="s">
        <v>5760</v>
      </c>
      <c r="F2813" s="8" t="s">
        <v>3908</v>
      </c>
      <c r="G2813" s="9">
        <v>995000</v>
      </c>
      <c r="H2813" s="10">
        <v>2021</v>
      </c>
      <c r="I2813" s="10">
        <v>2021</v>
      </c>
      <c r="J2813" s="11" t="s">
        <v>21</v>
      </c>
      <c r="K2813" s="12">
        <v>995000</v>
      </c>
      <c r="L2813" s="12">
        <v>1</v>
      </c>
      <c r="M2813" s="33" t="str">
        <f>IF(_xlfn.XLOOKUP(C2813,Raw_Data_OS_23!$C$7:$C$4518,Raw_Data_OS_23!$G$7:$G$4518,"Paid/ Closed")="Paid/ Closed","Paid/ Closed", "Still_Outstanding")</f>
        <v>Still_Outstanding</v>
      </c>
      <c r="N2813" s="33">
        <f>IF(_xlfn.XLOOKUP(C2813,Raw_Data_Paid_23!$C$4:$C$2114,Raw_Data_Paid_23!$C$4:$C$2114,1)= 1,1,0)</f>
        <v>1</v>
      </c>
      <c r="O2813" t="str">
        <f>IF(M2813=$W$7,IF(AND(N2813,_xlfn.XLOOKUP(C2813,Raw_Data_OS_23!$C$7:$C$4518,Raw_Data_OS_23!$G$7:$G$4518,0)=G2813),"A",IF(_xlfn.XLOOKUP(C2813,Raw_Data_Paid_23!$C$4:$C$2114,Raw_Data_Paid_23!$C$4:$C$2114,"B1")="B1","B1","B2")),IF(_xlfn.XLOOKUP(C2813,Raw_Data_Paid_23!$C$4:$C$2114,Raw_Data_Paid_23!$C$4:$C$2114,"C1")="C1","C1","C2"))</f>
        <v>A</v>
      </c>
      <c r="P2813" t="str">
        <f t="shared" si="93"/>
        <v>2021AMotor Commercial</v>
      </c>
    </row>
    <row r="2814" spans="3:16" x14ac:dyDescent="0.35">
      <c r="C2814" s="6" t="s">
        <v>2469</v>
      </c>
      <c r="D2814" s="7" t="s">
        <v>5428</v>
      </c>
      <c r="E2814" s="7" t="s">
        <v>5777</v>
      </c>
      <c r="F2814" s="8" t="s">
        <v>3910</v>
      </c>
      <c r="G2814" s="9">
        <v>1001835.2941000001</v>
      </c>
      <c r="H2814" s="10">
        <v>2021</v>
      </c>
      <c r="I2814" s="10">
        <v>2021</v>
      </c>
      <c r="J2814" s="11" t="s">
        <v>2250</v>
      </c>
      <c r="K2814" s="12">
        <v>1001835.2941000001</v>
      </c>
      <c r="L2814" s="12">
        <v>1</v>
      </c>
      <c r="M2814" s="33" t="str">
        <f>IF(_xlfn.XLOOKUP(C2814,Raw_Data_OS_23!$C$7:$C$4518,Raw_Data_OS_23!$G$7:$G$4518,"Paid/ Closed")="Paid/ Closed","Paid/ Closed", "Still_Outstanding")</f>
        <v>Still_Outstanding</v>
      </c>
      <c r="N2814" s="33">
        <f>IF(_xlfn.XLOOKUP(C2814,Raw_Data_Paid_23!$C$4:$C$2114,Raw_Data_Paid_23!$C$4:$C$2114,1)= 1,1,0)</f>
        <v>1</v>
      </c>
      <c r="O2814" t="str">
        <f>IF(M2814=$W$7,IF(AND(N2814,_xlfn.XLOOKUP(C2814,Raw_Data_OS_23!$C$7:$C$4518,Raw_Data_OS_23!$G$7:$G$4518,0)=G2814),"A",IF(_xlfn.XLOOKUP(C2814,Raw_Data_Paid_23!$C$4:$C$2114,Raw_Data_Paid_23!$C$4:$C$2114,"B1")="B1","B1","B2")),IF(_xlfn.XLOOKUP(C2814,Raw_Data_Paid_23!$C$4:$C$2114,Raw_Data_Paid_23!$C$4:$C$2114,"C1")="C1","C1","C2"))</f>
        <v>A</v>
      </c>
      <c r="P2814" t="str">
        <f t="shared" si="93"/>
        <v>2021AMotor Private</v>
      </c>
    </row>
    <row r="2815" spans="3:16" x14ac:dyDescent="0.35">
      <c r="C2815" s="6" t="s">
        <v>2968</v>
      </c>
      <c r="D2815" s="7" t="s">
        <v>5760</v>
      </c>
      <c r="E2815" s="7" t="s">
        <v>5777</v>
      </c>
      <c r="F2815" s="8" t="s">
        <v>3910</v>
      </c>
      <c r="G2815" s="9">
        <v>25000</v>
      </c>
      <c r="H2815" s="10">
        <v>2021</v>
      </c>
      <c r="I2815" s="10">
        <v>2021</v>
      </c>
      <c r="J2815" s="11" t="s">
        <v>2250</v>
      </c>
      <c r="K2815" s="12">
        <v>25000</v>
      </c>
      <c r="L2815" s="12">
        <v>1</v>
      </c>
      <c r="M2815" s="33" t="str">
        <f>IF(_xlfn.XLOOKUP(C2815,Raw_Data_OS_23!$C$7:$C$4518,Raw_Data_OS_23!$G$7:$G$4518,"Paid/ Closed")="Paid/ Closed","Paid/ Closed", "Still_Outstanding")</f>
        <v>Still_Outstanding</v>
      </c>
      <c r="N2815" s="33">
        <f>IF(_xlfn.XLOOKUP(C2815,Raw_Data_Paid_23!$C$4:$C$2114,Raw_Data_Paid_23!$C$4:$C$2114,1)= 1,1,0)</f>
        <v>1</v>
      </c>
      <c r="O2815" t="str">
        <f>IF(M2815=$W$7,IF(AND(N2815,_xlfn.XLOOKUP(C2815,Raw_Data_OS_23!$C$7:$C$4518,Raw_Data_OS_23!$G$7:$G$4518,0)=G2815),"A",IF(_xlfn.XLOOKUP(C2815,Raw_Data_Paid_23!$C$4:$C$2114,Raw_Data_Paid_23!$C$4:$C$2114,"B1")="B1","B1","B2")),IF(_xlfn.XLOOKUP(C2815,Raw_Data_Paid_23!$C$4:$C$2114,Raw_Data_Paid_23!$C$4:$C$2114,"C1")="C1","C1","C2"))</f>
        <v>B1</v>
      </c>
      <c r="P2815" t="str">
        <f t="shared" si="93"/>
        <v>2021B1Motor Private</v>
      </c>
    </row>
    <row r="2816" spans="3:16" x14ac:dyDescent="0.35">
      <c r="C2816" s="6" t="s">
        <v>2470</v>
      </c>
      <c r="D2816" s="7" t="s">
        <v>5778</v>
      </c>
      <c r="E2816" s="7" t="s">
        <v>5783</v>
      </c>
      <c r="F2816" s="8" t="s">
        <v>3908</v>
      </c>
      <c r="G2816" s="9">
        <v>20356</v>
      </c>
      <c r="H2816" s="10">
        <v>2021</v>
      </c>
      <c r="I2816" s="10">
        <v>2021</v>
      </c>
      <c r="J2816" s="11" t="s">
        <v>2250</v>
      </c>
      <c r="K2816" s="12">
        <v>20356</v>
      </c>
      <c r="L2816" s="12">
        <v>1</v>
      </c>
      <c r="M2816" s="33" t="str">
        <f>IF(_xlfn.XLOOKUP(C2816,Raw_Data_OS_23!$C$7:$C$4518,Raw_Data_OS_23!$G$7:$G$4518,"Paid/ Closed")="Paid/ Closed","Paid/ Closed", "Still_Outstanding")</f>
        <v>Still_Outstanding</v>
      </c>
      <c r="N2816" s="33">
        <f>IF(_xlfn.XLOOKUP(C2816,Raw_Data_Paid_23!$C$4:$C$2114,Raw_Data_Paid_23!$C$4:$C$2114,1)= 1,1,0)</f>
        <v>1</v>
      </c>
      <c r="O2816" t="str">
        <f>IF(M2816=$W$7,IF(AND(N2816,_xlfn.XLOOKUP(C2816,Raw_Data_OS_23!$C$7:$C$4518,Raw_Data_OS_23!$G$7:$G$4518,0)=G2816),"A",IF(_xlfn.XLOOKUP(C2816,Raw_Data_Paid_23!$C$4:$C$2114,Raw_Data_Paid_23!$C$4:$C$2114,"B1")="B1","B1","B2")),IF(_xlfn.XLOOKUP(C2816,Raw_Data_Paid_23!$C$4:$C$2114,Raw_Data_Paid_23!$C$4:$C$2114,"C1")="C1","C1","C2"))</f>
        <v>B1</v>
      </c>
      <c r="P2816" t="str">
        <f t="shared" si="93"/>
        <v>2021B1Motor Commercial</v>
      </c>
    </row>
    <row r="2817" spans="3:16" x14ac:dyDescent="0.35">
      <c r="C2817" s="6" t="s">
        <v>2969</v>
      </c>
      <c r="D2817" s="7" t="s">
        <v>4091</v>
      </c>
      <c r="E2817" s="7" t="s">
        <v>5782</v>
      </c>
      <c r="F2817" s="8" t="s">
        <v>3908</v>
      </c>
      <c r="G2817" s="9">
        <v>542852.9412</v>
      </c>
      <c r="H2817" s="10">
        <v>2020</v>
      </c>
      <c r="I2817" s="10">
        <v>2021</v>
      </c>
      <c r="J2817" s="11" t="s">
        <v>11</v>
      </c>
      <c r="K2817" s="12">
        <v>542852.9412</v>
      </c>
      <c r="L2817" s="12">
        <v>1</v>
      </c>
      <c r="M2817" s="33" t="str">
        <f>IF(_xlfn.XLOOKUP(C2817,Raw_Data_OS_23!$C$7:$C$4518,Raw_Data_OS_23!$G$7:$G$4518,"Paid/ Closed")="Paid/ Closed","Paid/ Closed", "Still_Outstanding")</f>
        <v>Still_Outstanding</v>
      </c>
      <c r="N2817" s="33">
        <f>IF(_xlfn.XLOOKUP(C2817,Raw_Data_Paid_23!$C$4:$C$2114,Raw_Data_Paid_23!$C$4:$C$2114,1)= 1,1,0)</f>
        <v>0</v>
      </c>
      <c r="O2817" t="str">
        <f>IF(M2817=$W$7,IF(AND(N2817,_xlfn.XLOOKUP(C2817,Raw_Data_OS_23!$C$7:$C$4518,Raw_Data_OS_23!$G$7:$G$4518,0)=G2817),"A",IF(_xlfn.XLOOKUP(C2817,Raw_Data_Paid_23!$C$4:$C$2114,Raw_Data_Paid_23!$C$4:$C$2114,"B1")="B1","B1","B2")),IF(_xlfn.XLOOKUP(C2817,Raw_Data_Paid_23!$C$4:$C$2114,Raw_Data_Paid_23!$C$4:$C$2114,"C1")="C1","C1","C2"))</f>
        <v>B2</v>
      </c>
      <c r="P2817" t="str">
        <f t="shared" si="93"/>
        <v>2020B2Motor Commercial</v>
      </c>
    </row>
    <row r="2818" spans="3:16" x14ac:dyDescent="0.35">
      <c r="C2818" s="6" t="s">
        <v>2970</v>
      </c>
      <c r="D2818" s="7" t="s">
        <v>5773</v>
      </c>
      <c r="E2818" s="7" t="s">
        <v>5775</v>
      </c>
      <c r="F2818" s="8" t="s">
        <v>3910</v>
      </c>
      <c r="G2818" s="9">
        <v>312300</v>
      </c>
      <c r="H2818" s="10">
        <v>2021</v>
      </c>
      <c r="I2818" s="10">
        <v>2021</v>
      </c>
      <c r="J2818" s="11" t="s">
        <v>2250</v>
      </c>
      <c r="K2818" s="12">
        <v>312300</v>
      </c>
      <c r="L2818" s="12">
        <v>1</v>
      </c>
      <c r="M2818" s="33" t="str">
        <f>IF(_xlfn.XLOOKUP(C2818,Raw_Data_OS_23!$C$7:$C$4518,Raw_Data_OS_23!$G$7:$G$4518,"Paid/ Closed")="Paid/ Closed","Paid/ Closed", "Still_Outstanding")</f>
        <v>Still_Outstanding</v>
      </c>
      <c r="N2818" s="33">
        <f>IF(_xlfn.XLOOKUP(C2818,Raw_Data_Paid_23!$C$4:$C$2114,Raw_Data_Paid_23!$C$4:$C$2114,1)= 1,1,0)</f>
        <v>1</v>
      </c>
      <c r="O2818" t="str">
        <f>IF(M2818=$W$7,IF(AND(N2818,_xlfn.XLOOKUP(C2818,Raw_Data_OS_23!$C$7:$C$4518,Raw_Data_OS_23!$G$7:$G$4518,0)=G2818),"A",IF(_xlfn.XLOOKUP(C2818,Raw_Data_Paid_23!$C$4:$C$2114,Raw_Data_Paid_23!$C$4:$C$2114,"B1")="B1","B1","B2")),IF(_xlfn.XLOOKUP(C2818,Raw_Data_Paid_23!$C$4:$C$2114,Raw_Data_Paid_23!$C$4:$C$2114,"C1")="C1","C1","C2"))</f>
        <v>B1</v>
      </c>
      <c r="P2818" t="str">
        <f t="shared" si="93"/>
        <v>2021B1Motor Private</v>
      </c>
    </row>
    <row r="2819" spans="3:16" x14ac:dyDescent="0.35">
      <c r="C2819" s="6" t="s">
        <v>2971</v>
      </c>
      <c r="D2819" s="7" t="s">
        <v>5774</v>
      </c>
      <c r="E2819" s="7" t="s">
        <v>5783</v>
      </c>
      <c r="F2819" s="8" t="s">
        <v>3910</v>
      </c>
      <c r="G2819" s="9">
        <v>47064</v>
      </c>
      <c r="H2819" s="10">
        <v>2021</v>
      </c>
      <c r="I2819" s="10">
        <v>2021</v>
      </c>
      <c r="J2819" s="11" t="s">
        <v>2250</v>
      </c>
      <c r="K2819" s="12">
        <v>47064</v>
      </c>
      <c r="L2819" s="12">
        <v>1</v>
      </c>
      <c r="M2819" s="33" t="str">
        <f>IF(_xlfn.XLOOKUP(C2819,Raw_Data_OS_23!$C$7:$C$4518,Raw_Data_OS_23!$G$7:$G$4518,"Paid/ Closed")="Paid/ Closed","Paid/ Closed", "Still_Outstanding")</f>
        <v>Still_Outstanding</v>
      </c>
      <c r="N2819" s="33">
        <f>IF(_xlfn.XLOOKUP(C2819,Raw_Data_Paid_23!$C$4:$C$2114,Raw_Data_Paid_23!$C$4:$C$2114,1)= 1,1,0)</f>
        <v>1</v>
      </c>
      <c r="O2819" t="str">
        <f>IF(M2819=$W$7,IF(AND(N2819,_xlfn.XLOOKUP(C2819,Raw_Data_OS_23!$C$7:$C$4518,Raw_Data_OS_23!$G$7:$G$4518,0)=G2819),"A",IF(_xlfn.XLOOKUP(C2819,Raw_Data_Paid_23!$C$4:$C$2114,Raw_Data_Paid_23!$C$4:$C$2114,"B1")="B1","B1","B2")),IF(_xlfn.XLOOKUP(C2819,Raw_Data_Paid_23!$C$4:$C$2114,Raw_Data_Paid_23!$C$4:$C$2114,"C1")="C1","C1","C2"))</f>
        <v>B1</v>
      </c>
      <c r="P2819" t="str">
        <f t="shared" si="93"/>
        <v>2021B1Motor Private</v>
      </c>
    </row>
    <row r="2820" spans="3:16" x14ac:dyDescent="0.35">
      <c r="C2820" s="6" t="s">
        <v>2972</v>
      </c>
      <c r="D2820" s="7" t="s">
        <v>5426</v>
      </c>
      <c r="E2820" s="7" t="s">
        <v>5783</v>
      </c>
      <c r="F2820" s="8" t="s">
        <v>3910</v>
      </c>
      <c r="G2820" s="9">
        <v>12980</v>
      </c>
      <c r="H2820" s="10">
        <v>2021</v>
      </c>
      <c r="I2820" s="10">
        <v>2021</v>
      </c>
      <c r="J2820" s="11" t="s">
        <v>2250</v>
      </c>
      <c r="K2820" s="12">
        <v>12980</v>
      </c>
      <c r="L2820" s="12">
        <v>1</v>
      </c>
      <c r="M2820" s="33" t="str">
        <f>IF(_xlfn.XLOOKUP(C2820,Raw_Data_OS_23!$C$7:$C$4518,Raw_Data_OS_23!$G$7:$G$4518,"Paid/ Closed")="Paid/ Closed","Paid/ Closed", "Still_Outstanding")</f>
        <v>Still_Outstanding</v>
      </c>
      <c r="N2820" s="33">
        <f>IF(_xlfn.XLOOKUP(C2820,Raw_Data_Paid_23!$C$4:$C$2114,Raw_Data_Paid_23!$C$4:$C$2114,1)= 1,1,0)</f>
        <v>1</v>
      </c>
      <c r="O2820" t="str">
        <f>IF(M2820=$W$7,IF(AND(N2820,_xlfn.XLOOKUP(C2820,Raw_Data_OS_23!$C$7:$C$4518,Raw_Data_OS_23!$G$7:$G$4518,0)=G2820),"A",IF(_xlfn.XLOOKUP(C2820,Raw_Data_Paid_23!$C$4:$C$2114,Raw_Data_Paid_23!$C$4:$C$2114,"B1")="B1","B1","B2")),IF(_xlfn.XLOOKUP(C2820,Raw_Data_Paid_23!$C$4:$C$2114,Raw_Data_Paid_23!$C$4:$C$2114,"C1")="C1","C1","C2"))</f>
        <v>A</v>
      </c>
      <c r="P2820" t="str">
        <f t="shared" si="93"/>
        <v>2021AMotor Private</v>
      </c>
    </row>
    <row r="2821" spans="3:16" x14ac:dyDescent="0.35">
      <c r="C2821" s="6" t="s">
        <v>2471</v>
      </c>
      <c r="D2821" s="7" t="s">
        <v>5782</v>
      </c>
      <c r="E2821" s="7" t="s">
        <v>5783</v>
      </c>
      <c r="F2821" s="8" t="s">
        <v>3908</v>
      </c>
      <c r="G2821" s="9">
        <v>20500</v>
      </c>
      <c r="H2821" s="10">
        <v>2021</v>
      </c>
      <c r="I2821" s="10">
        <v>2021</v>
      </c>
      <c r="J2821" s="11" t="s">
        <v>2250</v>
      </c>
      <c r="K2821" s="12">
        <v>20500</v>
      </c>
      <c r="L2821" s="12">
        <v>1</v>
      </c>
      <c r="M2821" s="33" t="str">
        <f>IF(_xlfn.XLOOKUP(C2821,Raw_Data_OS_23!$C$7:$C$4518,Raw_Data_OS_23!$G$7:$G$4518,"Paid/ Closed")="Paid/ Closed","Paid/ Closed", "Still_Outstanding")</f>
        <v>Still_Outstanding</v>
      </c>
      <c r="N2821" s="33">
        <f>IF(_xlfn.XLOOKUP(C2821,Raw_Data_Paid_23!$C$4:$C$2114,Raw_Data_Paid_23!$C$4:$C$2114,1)= 1,1,0)</f>
        <v>1</v>
      </c>
      <c r="O2821" t="str">
        <f>IF(M2821=$W$7,IF(AND(N2821,_xlfn.XLOOKUP(C2821,Raw_Data_OS_23!$C$7:$C$4518,Raw_Data_OS_23!$G$7:$G$4518,0)=G2821),"A",IF(_xlfn.XLOOKUP(C2821,Raw_Data_Paid_23!$C$4:$C$2114,Raw_Data_Paid_23!$C$4:$C$2114,"B1")="B1","B1","B2")),IF(_xlfn.XLOOKUP(C2821,Raw_Data_Paid_23!$C$4:$C$2114,Raw_Data_Paid_23!$C$4:$C$2114,"C1")="C1","C1","C2"))</f>
        <v>A</v>
      </c>
      <c r="P2821" t="str">
        <f t="shared" si="93"/>
        <v>2021AMotor Commercial</v>
      </c>
    </row>
    <row r="2822" spans="3:16" x14ac:dyDescent="0.35">
      <c r="C2822" s="6" t="s">
        <v>2973</v>
      </c>
      <c r="D2822" s="7" t="s">
        <v>5775</v>
      </c>
      <c r="E2822" s="7" t="s">
        <v>5783</v>
      </c>
      <c r="F2822" s="8" t="s">
        <v>4195</v>
      </c>
      <c r="G2822" s="9">
        <v>324561.40350000001</v>
      </c>
      <c r="H2822" s="10">
        <v>2021</v>
      </c>
      <c r="I2822" s="10">
        <v>2021</v>
      </c>
      <c r="J2822" s="11" t="s">
        <v>2250</v>
      </c>
      <c r="K2822" s="12">
        <v>-172388.59650000001</v>
      </c>
      <c r="L2822" s="12">
        <v>1</v>
      </c>
      <c r="M2822" s="33" t="str">
        <f>IF(_xlfn.XLOOKUP(C2822,Raw_Data_OS_23!$C$7:$C$4518,Raw_Data_OS_23!$G$7:$G$4518,"Paid/ Closed")="Paid/ Closed","Paid/ Closed", "Still_Outstanding")</f>
        <v>Still_Outstanding</v>
      </c>
      <c r="N2822" s="33">
        <f>IF(_xlfn.XLOOKUP(C2822,Raw_Data_Paid_23!$C$4:$C$2114,Raw_Data_Paid_23!$C$4:$C$2114,1)= 1,1,0)</f>
        <v>1</v>
      </c>
      <c r="O2822" t="str">
        <f>IF(M2822=$W$7,IF(AND(N2822,_xlfn.XLOOKUP(C2822,Raw_Data_OS_23!$C$7:$C$4518,Raw_Data_OS_23!$G$7:$G$4518,0)=G2822),"A",IF(_xlfn.XLOOKUP(C2822,Raw_Data_Paid_23!$C$4:$C$2114,Raw_Data_Paid_23!$C$4:$C$2114,"B1")="B1","B1","B2")),IF(_xlfn.XLOOKUP(C2822,Raw_Data_Paid_23!$C$4:$C$2114,Raw_Data_Paid_23!$C$4:$C$2114,"C1")="C1","C1","C2"))</f>
        <v>B1</v>
      </c>
      <c r="P2822" t="str">
        <f t="shared" ref="P2822:P2885" si="94">H2822&amp;O2822&amp;F2822</f>
        <v>2021B1Engineering</v>
      </c>
    </row>
    <row r="2823" spans="3:16" x14ac:dyDescent="0.35">
      <c r="C2823" s="6" t="s">
        <v>2974</v>
      </c>
      <c r="D2823" s="7" t="s">
        <v>5782</v>
      </c>
      <c r="E2823" s="7" t="s">
        <v>5783</v>
      </c>
      <c r="F2823" s="8" t="s">
        <v>3910</v>
      </c>
      <c r="G2823" s="9">
        <v>70000</v>
      </c>
      <c r="H2823" s="10">
        <v>2021</v>
      </c>
      <c r="I2823" s="10">
        <v>2021</v>
      </c>
      <c r="J2823" s="11" t="s">
        <v>2250</v>
      </c>
      <c r="K2823" s="12">
        <v>130000</v>
      </c>
      <c r="L2823" s="12">
        <v>1</v>
      </c>
      <c r="M2823" s="33" t="str">
        <f>IF(_xlfn.XLOOKUP(C2823,Raw_Data_OS_23!$C$7:$C$4518,Raw_Data_OS_23!$G$7:$G$4518,"Paid/ Closed")="Paid/ Closed","Paid/ Closed", "Still_Outstanding")</f>
        <v>Still_Outstanding</v>
      </c>
      <c r="N2823" s="33">
        <f>IF(_xlfn.XLOOKUP(C2823,Raw_Data_Paid_23!$C$4:$C$2114,Raw_Data_Paid_23!$C$4:$C$2114,1)= 1,1,0)</f>
        <v>1</v>
      </c>
      <c r="O2823" t="str">
        <f>IF(M2823=$W$7,IF(AND(N2823,_xlfn.XLOOKUP(C2823,Raw_Data_OS_23!$C$7:$C$4518,Raw_Data_OS_23!$G$7:$G$4518,0)=G2823),"A",IF(_xlfn.XLOOKUP(C2823,Raw_Data_Paid_23!$C$4:$C$2114,Raw_Data_Paid_23!$C$4:$C$2114,"B1")="B1","B1","B2")),IF(_xlfn.XLOOKUP(C2823,Raw_Data_Paid_23!$C$4:$C$2114,Raw_Data_Paid_23!$C$4:$C$2114,"C1")="C1","C1","C2"))</f>
        <v>A</v>
      </c>
      <c r="P2823" t="str">
        <f t="shared" si="94"/>
        <v>2021AMotor Private</v>
      </c>
    </row>
    <row r="2824" spans="3:16" x14ac:dyDescent="0.35">
      <c r="C2824" s="6" t="s">
        <v>2975</v>
      </c>
      <c r="D2824" s="7" t="s">
        <v>5783</v>
      </c>
      <c r="E2824" s="7" t="s">
        <v>5784</v>
      </c>
      <c r="F2824" s="8" t="s">
        <v>3908</v>
      </c>
      <c r="G2824" s="9">
        <v>13500</v>
      </c>
      <c r="H2824" s="10">
        <v>2021</v>
      </c>
      <c r="I2824" s="10">
        <v>2021</v>
      </c>
      <c r="J2824" s="11" t="s">
        <v>2250</v>
      </c>
      <c r="K2824" s="12">
        <v>13500</v>
      </c>
      <c r="L2824" s="12">
        <v>1</v>
      </c>
      <c r="M2824" s="33" t="str">
        <f>IF(_xlfn.XLOOKUP(C2824,Raw_Data_OS_23!$C$7:$C$4518,Raw_Data_OS_23!$G$7:$G$4518,"Paid/ Closed")="Paid/ Closed","Paid/ Closed", "Still_Outstanding")</f>
        <v>Still_Outstanding</v>
      </c>
      <c r="N2824" s="33">
        <f>IF(_xlfn.XLOOKUP(C2824,Raw_Data_Paid_23!$C$4:$C$2114,Raw_Data_Paid_23!$C$4:$C$2114,1)= 1,1,0)</f>
        <v>1</v>
      </c>
      <c r="O2824" t="str">
        <f>IF(M2824=$W$7,IF(AND(N2824,_xlfn.XLOOKUP(C2824,Raw_Data_OS_23!$C$7:$C$4518,Raw_Data_OS_23!$G$7:$G$4518,0)=G2824),"A",IF(_xlfn.XLOOKUP(C2824,Raw_Data_Paid_23!$C$4:$C$2114,Raw_Data_Paid_23!$C$4:$C$2114,"B1")="B1","B1","B2")),IF(_xlfn.XLOOKUP(C2824,Raw_Data_Paid_23!$C$4:$C$2114,Raw_Data_Paid_23!$C$4:$C$2114,"C1")="C1","C1","C2"))</f>
        <v>A</v>
      </c>
      <c r="P2824" t="str">
        <f t="shared" si="94"/>
        <v>2021AMotor Commercial</v>
      </c>
    </row>
    <row r="2825" spans="3:16" x14ac:dyDescent="0.35">
      <c r="C2825" s="6" t="s">
        <v>2472</v>
      </c>
      <c r="D2825" s="7" t="s">
        <v>5778</v>
      </c>
      <c r="E2825" s="7" t="s">
        <v>5784</v>
      </c>
      <c r="F2825" s="8" t="s">
        <v>3910</v>
      </c>
      <c r="G2825" s="9">
        <v>10820</v>
      </c>
      <c r="H2825" s="10">
        <v>2021</v>
      </c>
      <c r="I2825" s="10">
        <v>2021</v>
      </c>
      <c r="J2825" s="11" t="s">
        <v>2250</v>
      </c>
      <c r="K2825" s="12">
        <v>10820</v>
      </c>
      <c r="L2825" s="12">
        <v>1</v>
      </c>
      <c r="M2825" s="33" t="str">
        <f>IF(_xlfn.XLOOKUP(C2825,Raw_Data_OS_23!$C$7:$C$4518,Raw_Data_OS_23!$G$7:$G$4518,"Paid/ Closed")="Paid/ Closed","Paid/ Closed", "Still_Outstanding")</f>
        <v>Still_Outstanding</v>
      </c>
      <c r="N2825" s="33">
        <f>IF(_xlfn.XLOOKUP(C2825,Raw_Data_Paid_23!$C$4:$C$2114,Raw_Data_Paid_23!$C$4:$C$2114,1)= 1,1,0)</f>
        <v>1</v>
      </c>
      <c r="O2825" t="str">
        <f>IF(M2825=$W$7,IF(AND(N2825,_xlfn.XLOOKUP(C2825,Raw_Data_OS_23!$C$7:$C$4518,Raw_Data_OS_23!$G$7:$G$4518,0)=G2825),"A",IF(_xlfn.XLOOKUP(C2825,Raw_Data_Paid_23!$C$4:$C$2114,Raw_Data_Paid_23!$C$4:$C$2114,"B1")="B1","B1","B2")),IF(_xlfn.XLOOKUP(C2825,Raw_Data_Paid_23!$C$4:$C$2114,Raw_Data_Paid_23!$C$4:$C$2114,"C1")="C1","C1","C2"))</f>
        <v>A</v>
      </c>
      <c r="P2825" t="str">
        <f t="shared" si="94"/>
        <v>2021AMotor Private</v>
      </c>
    </row>
    <row r="2826" spans="3:16" x14ac:dyDescent="0.35">
      <c r="C2826" s="6" t="s">
        <v>2473</v>
      </c>
      <c r="D2826" s="7" t="s">
        <v>5779</v>
      </c>
      <c r="E2826" s="7" t="s">
        <v>5782</v>
      </c>
      <c r="F2826" s="8" t="s">
        <v>3908</v>
      </c>
      <c r="G2826" s="9">
        <v>12280</v>
      </c>
      <c r="H2826" s="10">
        <v>2021</v>
      </c>
      <c r="I2826" s="10">
        <v>2021</v>
      </c>
      <c r="J2826" s="11" t="s">
        <v>2250</v>
      </c>
      <c r="K2826" s="12">
        <v>12280</v>
      </c>
      <c r="L2826" s="12">
        <v>1</v>
      </c>
      <c r="M2826" s="33" t="str">
        <f>IF(_xlfn.XLOOKUP(C2826,Raw_Data_OS_23!$C$7:$C$4518,Raw_Data_OS_23!$G$7:$G$4518,"Paid/ Closed")="Paid/ Closed","Paid/ Closed", "Still_Outstanding")</f>
        <v>Still_Outstanding</v>
      </c>
      <c r="N2826" s="33">
        <f>IF(_xlfn.XLOOKUP(C2826,Raw_Data_Paid_23!$C$4:$C$2114,Raw_Data_Paid_23!$C$4:$C$2114,1)= 1,1,0)</f>
        <v>1</v>
      </c>
      <c r="O2826" t="str">
        <f>IF(M2826=$W$7,IF(AND(N2826,_xlfn.XLOOKUP(C2826,Raw_Data_OS_23!$C$7:$C$4518,Raw_Data_OS_23!$G$7:$G$4518,0)=G2826),"A",IF(_xlfn.XLOOKUP(C2826,Raw_Data_Paid_23!$C$4:$C$2114,Raw_Data_Paid_23!$C$4:$C$2114,"B1")="B1","B1","B2")),IF(_xlfn.XLOOKUP(C2826,Raw_Data_Paid_23!$C$4:$C$2114,Raw_Data_Paid_23!$C$4:$C$2114,"C1")="C1","C1","C2"))</f>
        <v>B1</v>
      </c>
      <c r="P2826" t="str">
        <f t="shared" si="94"/>
        <v>2021B1Motor Commercial</v>
      </c>
    </row>
    <row r="2827" spans="3:16" x14ac:dyDescent="0.35">
      <c r="C2827" s="6" t="s">
        <v>2474</v>
      </c>
      <c r="D2827" s="7" t="s">
        <v>5776</v>
      </c>
      <c r="E2827" s="7" t="s">
        <v>5784</v>
      </c>
      <c r="F2827" s="8" t="s">
        <v>3908</v>
      </c>
      <c r="G2827" s="9">
        <v>2077915.294</v>
      </c>
      <c r="H2827" s="10">
        <v>2021</v>
      </c>
      <c r="I2827" s="10">
        <v>2021</v>
      </c>
      <c r="J2827" s="11" t="s">
        <v>2250</v>
      </c>
      <c r="K2827" s="12">
        <v>1577915.294</v>
      </c>
      <c r="L2827" s="12">
        <v>1</v>
      </c>
      <c r="M2827" s="33" t="str">
        <f>IF(_xlfn.XLOOKUP(C2827,Raw_Data_OS_23!$C$7:$C$4518,Raw_Data_OS_23!$G$7:$G$4518,"Paid/ Closed")="Paid/ Closed","Paid/ Closed", "Still_Outstanding")</f>
        <v>Still_Outstanding</v>
      </c>
      <c r="N2827" s="33">
        <f>IF(_xlfn.XLOOKUP(C2827,Raw_Data_Paid_23!$C$4:$C$2114,Raw_Data_Paid_23!$C$4:$C$2114,1)= 1,1,0)</f>
        <v>0</v>
      </c>
      <c r="O2827" t="str">
        <f>IF(M2827=$W$7,IF(AND(N2827,_xlfn.XLOOKUP(C2827,Raw_Data_OS_23!$C$7:$C$4518,Raw_Data_OS_23!$G$7:$G$4518,0)=G2827),"A",IF(_xlfn.XLOOKUP(C2827,Raw_Data_Paid_23!$C$4:$C$2114,Raw_Data_Paid_23!$C$4:$C$2114,"B1")="B1","B1","B2")),IF(_xlfn.XLOOKUP(C2827,Raw_Data_Paid_23!$C$4:$C$2114,Raw_Data_Paid_23!$C$4:$C$2114,"C1")="C1","C1","C2"))</f>
        <v>B2</v>
      </c>
      <c r="P2827" t="str">
        <f t="shared" si="94"/>
        <v>2021B2Motor Commercial</v>
      </c>
    </row>
    <row r="2828" spans="3:16" x14ac:dyDescent="0.35">
      <c r="C2828" s="6" t="s">
        <v>2475</v>
      </c>
      <c r="D2828" s="7" t="s">
        <v>5758</v>
      </c>
      <c r="E2828" s="7" t="s">
        <v>5782</v>
      </c>
      <c r="F2828" s="8" t="s">
        <v>3908</v>
      </c>
      <c r="G2828" s="9">
        <v>2550000</v>
      </c>
      <c r="H2828" s="10">
        <v>2021</v>
      </c>
      <c r="I2828" s="10">
        <v>2021</v>
      </c>
      <c r="J2828" s="11" t="s">
        <v>2250</v>
      </c>
      <c r="K2828" s="12">
        <v>2550000</v>
      </c>
      <c r="L2828" s="12">
        <v>1</v>
      </c>
      <c r="M2828" s="33" t="str">
        <f>IF(_xlfn.XLOOKUP(C2828,Raw_Data_OS_23!$C$7:$C$4518,Raw_Data_OS_23!$G$7:$G$4518,"Paid/ Closed")="Paid/ Closed","Paid/ Closed", "Still_Outstanding")</f>
        <v>Still_Outstanding</v>
      </c>
      <c r="N2828" s="33">
        <f>IF(_xlfn.XLOOKUP(C2828,Raw_Data_Paid_23!$C$4:$C$2114,Raw_Data_Paid_23!$C$4:$C$2114,1)= 1,1,0)</f>
        <v>1</v>
      </c>
      <c r="O2828" t="str">
        <f>IF(M2828=$W$7,IF(AND(N2828,_xlfn.XLOOKUP(C2828,Raw_Data_OS_23!$C$7:$C$4518,Raw_Data_OS_23!$G$7:$G$4518,0)=G2828),"A",IF(_xlfn.XLOOKUP(C2828,Raw_Data_Paid_23!$C$4:$C$2114,Raw_Data_Paid_23!$C$4:$C$2114,"B1")="B1","B1","B2")),IF(_xlfn.XLOOKUP(C2828,Raw_Data_Paid_23!$C$4:$C$2114,Raw_Data_Paid_23!$C$4:$C$2114,"C1")="C1","C1","C2"))</f>
        <v>A</v>
      </c>
      <c r="P2828" t="str">
        <f t="shared" si="94"/>
        <v>2021AMotor Commercial</v>
      </c>
    </row>
    <row r="2829" spans="3:16" x14ac:dyDescent="0.35">
      <c r="C2829" s="6" t="s">
        <v>3903</v>
      </c>
      <c r="D2829" s="7" t="s">
        <v>5785</v>
      </c>
      <c r="E2829" s="7" t="s">
        <v>5786</v>
      </c>
      <c r="F2829" s="8" t="s">
        <v>3908</v>
      </c>
      <c r="G2829" s="9">
        <v>0</v>
      </c>
      <c r="H2829" s="10">
        <v>2021</v>
      </c>
      <c r="I2829" s="10">
        <v>2021</v>
      </c>
      <c r="J2829" s="11" t="s">
        <v>2250</v>
      </c>
      <c r="K2829" s="12">
        <v>2375</v>
      </c>
      <c r="L2829" s="12">
        <v>1</v>
      </c>
      <c r="M2829" s="33" t="str">
        <f>IF(_xlfn.XLOOKUP(C2829,Raw_Data_OS_23!$C$7:$C$4518,Raw_Data_OS_23!$G$7:$G$4518,"Paid/ Closed")="Paid/ Closed","Paid/ Closed", "Still_Outstanding")</f>
        <v>Still_Outstanding</v>
      </c>
      <c r="N2829" s="33">
        <f>IF(_xlfn.XLOOKUP(C2829,Raw_Data_Paid_23!$C$4:$C$2114,Raw_Data_Paid_23!$C$4:$C$2114,1)= 1,1,0)</f>
        <v>1</v>
      </c>
      <c r="O2829" t="str">
        <f>IF(M2829=$W$7,IF(AND(N2829,_xlfn.XLOOKUP(C2829,Raw_Data_OS_23!$C$7:$C$4518,Raw_Data_OS_23!$G$7:$G$4518,0)=G2829),"A",IF(_xlfn.XLOOKUP(C2829,Raw_Data_Paid_23!$C$4:$C$2114,Raw_Data_Paid_23!$C$4:$C$2114,"B1")="B1","B1","B2")),IF(_xlfn.XLOOKUP(C2829,Raw_Data_Paid_23!$C$4:$C$2114,Raw_Data_Paid_23!$C$4:$C$2114,"C1")="C1","C1","C2"))</f>
        <v>A</v>
      </c>
      <c r="P2829" t="str">
        <f t="shared" si="94"/>
        <v>2021AMotor Commercial</v>
      </c>
    </row>
    <row r="2830" spans="3:16" x14ac:dyDescent="0.35">
      <c r="C2830" s="6" t="s">
        <v>2510</v>
      </c>
      <c r="D2830" s="7" t="s">
        <v>5772</v>
      </c>
      <c r="E2830" s="7" t="s">
        <v>5787</v>
      </c>
      <c r="F2830" s="8" t="s">
        <v>3910</v>
      </c>
      <c r="G2830" s="9">
        <v>4095</v>
      </c>
      <c r="H2830" s="10">
        <v>2021</v>
      </c>
      <c r="I2830" s="10">
        <v>2021</v>
      </c>
      <c r="J2830" s="11" t="s">
        <v>2250</v>
      </c>
      <c r="K2830" s="12">
        <v>4095</v>
      </c>
      <c r="L2830" s="12">
        <v>1</v>
      </c>
      <c r="M2830" s="33" t="str">
        <f>IF(_xlfn.XLOOKUP(C2830,Raw_Data_OS_23!$C$7:$C$4518,Raw_Data_OS_23!$G$7:$G$4518,"Paid/ Closed")="Paid/ Closed","Paid/ Closed", "Still_Outstanding")</f>
        <v>Paid/ Closed</v>
      </c>
      <c r="N2830" s="33">
        <f>IF(_xlfn.XLOOKUP(C2830,Raw_Data_Paid_23!$C$4:$C$2114,Raw_Data_Paid_23!$C$4:$C$2114,1)= 1,1,0)</f>
        <v>1</v>
      </c>
      <c r="O2830" t="str">
        <f>IF(M2830=$W$7,IF(AND(N2830,_xlfn.XLOOKUP(C2830,Raw_Data_OS_23!$C$7:$C$4518,Raw_Data_OS_23!$G$7:$G$4518,0)=G2830),"A",IF(_xlfn.XLOOKUP(C2830,Raw_Data_Paid_23!$C$4:$C$2114,Raw_Data_Paid_23!$C$4:$C$2114,"B1")="B1","B1","B2")),IF(_xlfn.XLOOKUP(C2830,Raw_Data_Paid_23!$C$4:$C$2114,Raw_Data_Paid_23!$C$4:$C$2114,"C1")="C1","C1","C2"))</f>
        <v>C1</v>
      </c>
      <c r="P2830" t="str">
        <f t="shared" si="94"/>
        <v>2021C1Motor Private</v>
      </c>
    </row>
    <row r="2831" spans="3:16" x14ac:dyDescent="0.35">
      <c r="C2831" s="6" t="s">
        <v>2511</v>
      </c>
      <c r="D2831" s="7" t="s">
        <v>5774</v>
      </c>
      <c r="E2831" s="7" t="s">
        <v>5788</v>
      </c>
      <c r="F2831" s="8" t="s">
        <v>3910</v>
      </c>
      <c r="G2831" s="9">
        <v>98000</v>
      </c>
      <c r="H2831" s="10">
        <v>2021</v>
      </c>
      <c r="I2831" s="10">
        <v>2021</v>
      </c>
      <c r="J2831" s="11" t="s">
        <v>2250</v>
      </c>
      <c r="K2831" s="12">
        <v>98000</v>
      </c>
      <c r="L2831" s="12">
        <v>1</v>
      </c>
      <c r="M2831" s="33" t="str">
        <f>IF(_xlfn.XLOOKUP(C2831,Raw_Data_OS_23!$C$7:$C$4518,Raw_Data_OS_23!$G$7:$G$4518,"Paid/ Closed")="Paid/ Closed","Paid/ Closed", "Still_Outstanding")</f>
        <v>Still_Outstanding</v>
      </c>
      <c r="N2831" s="33">
        <f>IF(_xlfn.XLOOKUP(C2831,Raw_Data_Paid_23!$C$4:$C$2114,Raw_Data_Paid_23!$C$4:$C$2114,1)= 1,1,0)</f>
        <v>1</v>
      </c>
      <c r="O2831" t="str">
        <f>IF(M2831=$W$7,IF(AND(N2831,_xlfn.XLOOKUP(C2831,Raw_Data_OS_23!$C$7:$C$4518,Raw_Data_OS_23!$G$7:$G$4518,0)=G2831),"A",IF(_xlfn.XLOOKUP(C2831,Raw_Data_Paid_23!$C$4:$C$2114,Raw_Data_Paid_23!$C$4:$C$2114,"B1")="B1","B1","B2")),IF(_xlfn.XLOOKUP(C2831,Raw_Data_Paid_23!$C$4:$C$2114,Raw_Data_Paid_23!$C$4:$C$2114,"C1")="C1","C1","C2"))</f>
        <v>B1</v>
      </c>
      <c r="P2831" t="str">
        <f t="shared" si="94"/>
        <v>2021B1Motor Private</v>
      </c>
    </row>
    <row r="2832" spans="3:16" x14ac:dyDescent="0.35">
      <c r="C2832" s="6" t="s">
        <v>2512</v>
      </c>
      <c r="D2832" s="7" t="s">
        <v>5789</v>
      </c>
      <c r="E2832" s="7" t="s">
        <v>5790</v>
      </c>
      <c r="F2832" s="8" t="s">
        <v>3910</v>
      </c>
      <c r="G2832" s="9">
        <v>6825</v>
      </c>
      <c r="H2832" s="10">
        <v>2021</v>
      </c>
      <c r="I2832" s="10">
        <v>2021</v>
      </c>
      <c r="J2832" s="11" t="s">
        <v>2250</v>
      </c>
      <c r="K2832" s="12">
        <v>6825</v>
      </c>
      <c r="L2832" s="12">
        <v>1</v>
      </c>
      <c r="M2832" s="33" t="str">
        <f>IF(_xlfn.XLOOKUP(C2832,Raw_Data_OS_23!$C$7:$C$4518,Raw_Data_OS_23!$G$7:$G$4518,"Paid/ Closed")="Paid/ Closed","Paid/ Closed", "Still_Outstanding")</f>
        <v>Paid/ Closed</v>
      </c>
      <c r="N2832" s="33">
        <f>IF(_xlfn.XLOOKUP(C2832,Raw_Data_Paid_23!$C$4:$C$2114,Raw_Data_Paid_23!$C$4:$C$2114,1)= 1,1,0)</f>
        <v>1</v>
      </c>
      <c r="O2832" t="str">
        <f>IF(M2832=$W$7,IF(AND(N2832,_xlfn.XLOOKUP(C2832,Raw_Data_OS_23!$C$7:$C$4518,Raw_Data_OS_23!$G$7:$G$4518,0)=G2832),"A",IF(_xlfn.XLOOKUP(C2832,Raw_Data_Paid_23!$C$4:$C$2114,Raw_Data_Paid_23!$C$4:$C$2114,"B1")="B1","B1","B2")),IF(_xlfn.XLOOKUP(C2832,Raw_Data_Paid_23!$C$4:$C$2114,Raw_Data_Paid_23!$C$4:$C$2114,"C1")="C1","C1","C2"))</f>
        <v>C1</v>
      </c>
      <c r="P2832" t="str">
        <f t="shared" si="94"/>
        <v>2021C1Motor Private</v>
      </c>
    </row>
    <row r="2833" spans="3:16" x14ac:dyDescent="0.35">
      <c r="C2833" s="6" t="s">
        <v>2249</v>
      </c>
      <c r="D2833" s="7" t="s">
        <v>5791</v>
      </c>
      <c r="E2833" s="7" t="s">
        <v>5790</v>
      </c>
      <c r="F2833" s="8" t="s">
        <v>3908</v>
      </c>
      <c r="G2833" s="9">
        <v>101768</v>
      </c>
      <c r="H2833" s="10">
        <v>2021</v>
      </c>
      <c r="I2833" s="10">
        <v>2021</v>
      </c>
      <c r="J2833" s="11" t="s">
        <v>2250</v>
      </c>
      <c r="K2833" s="12">
        <v>101768</v>
      </c>
      <c r="L2833" s="12">
        <v>1</v>
      </c>
      <c r="M2833" s="33" t="str">
        <f>IF(_xlfn.XLOOKUP(C2833,Raw_Data_OS_23!$C$7:$C$4518,Raw_Data_OS_23!$G$7:$G$4518,"Paid/ Closed")="Paid/ Closed","Paid/ Closed", "Still_Outstanding")</f>
        <v>Still_Outstanding</v>
      </c>
      <c r="N2833" s="33">
        <f>IF(_xlfn.XLOOKUP(C2833,Raw_Data_Paid_23!$C$4:$C$2114,Raw_Data_Paid_23!$C$4:$C$2114,1)= 1,1,0)</f>
        <v>1</v>
      </c>
      <c r="O2833" t="str">
        <f>IF(M2833=$W$7,IF(AND(N2833,_xlfn.XLOOKUP(C2833,Raw_Data_OS_23!$C$7:$C$4518,Raw_Data_OS_23!$G$7:$G$4518,0)=G2833),"A",IF(_xlfn.XLOOKUP(C2833,Raw_Data_Paid_23!$C$4:$C$2114,Raw_Data_Paid_23!$C$4:$C$2114,"B1")="B1","B1","B2")),IF(_xlfn.XLOOKUP(C2833,Raw_Data_Paid_23!$C$4:$C$2114,Raw_Data_Paid_23!$C$4:$C$2114,"C1")="C1","C1","C2"))</f>
        <v>B1</v>
      </c>
      <c r="P2833" t="str">
        <f t="shared" si="94"/>
        <v>2021B1Motor Commercial</v>
      </c>
    </row>
    <row r="2834" spans="3:16" x14ac:dyDescent="0.35">
      <c r="C2834" s="6" t="s">
        <v>2513</v>
      </c>
      <c r="D2834" s="7" t="s">
        <v>5792</v>
      </c>
      <c r="E2834" s="7" t="s">
        <v>5788</v>
      </c>
      <c r="F2834" s="8" t="s">
        <v>3910</v>
      </c>
      <c r="G2834" s="9">
        <v>60268</v>
      </c>
      <c r="H2834" s="10">
        <v>2021</v>
      </c>
      <c r="I2834" s="10">
        <v>2021</v>
      </c>
      <c r="J2834" s="11" t="s">
        <v>2250</v>
      </c>
      <c r="K2834" s="12">
        <v>60268</v>
      </c>
      <c r="L2834" s="12">
        <v>1</v>
      </c>
      <c r="M2834" s="33" t="str">
        <f>IF(_xlfn.XLOOKUP(C2834,Raw_Data_OS_23!$C$7:$C$4518,Raw_Data_OS_23!$G$7:$G$4518,"Paid/ Closed")="Paid/ Closed","Paid/ Closed", "Still_Outstanding")</f>
        <v>Still_Outstanding</v>
      </c>
      <c r="N2834" s="33">
        <f>IF(_xlfn.XLOOKUP(C2834,Raw_Data_Paid_23!$C$4:$C$2114,Raw_Data_Paid_23!$C$4:$C$2114,1)= 1,1,0)</f>
        <v>1</v>
      </c>
      <c r="O2834" t="str">
        <f>IF(M2834=$W$7,IF(AND(N2834,_xlfn.XLOOKUP(C2834,Raw_Data_OS_23!$C$7:$C$4518,Raw_Data_OS_23!$G$7:$G$4518,0)=G2834),"A",IF(_xlfn.XLOOKUP(C2834,Raw_Data_Paid_23!$C$4:$C$2114,Raw_Data_Paid_23!$C$4:$C$2114,"B1")="B1","B1","B2")),IF(_xlfn.XLOOKUP(C2834,Raw_Data_Paid_23!$C$4:$C$2114,Raw_Data_Paid_23!$C$4:$C$2114,"C1")="C1","C1","C2"))</f>
        <v>B1</v>
      </c>
      <c r="P2834" t="str">
        <f t="shared" si="94"/>
        <v>2021B1Motor Private</v>
      </c>
    </row>
    <row r="2835" spans="3:16" x14ac:dyDescent="0.35">
      <c r="C2835" s="6" t="s">
        <v>2251</v>
      </c>
      <c r="D2835" s="7" t="s">
        <v>5793</v>
      </c>
      <c r="E2835" s="7" t="s">
        <v>5794</v>
      </c>
      <c r="F2835" s="8" t="s">
        <v>3908</v>
      </c>
      <c r="G2835" s="9">
        <v>18037</v>
      </c>
      <c r="H2835" s="10">
        <v>2021</v>
      </c>
      <c r="I2835" s="10">
        <v>2021</v>
      </c>
      <c r="J2835" s="11" t="s">
        <v>2250</v>
      </c>
      <c r="K2835" s="12">
        <v>18037</v>
      </c>
      <c r="L2835" s="12">
        <v>1</v>
      </c>
      <c r="M2835" s="33" t="str">
        <f>IF(_xlfn.XLOOKUP(C2835,Raw_Data_OS_23!$C$7:$C$4518,Raw_Data_OS_23!$G$7:$G$4518,"Paid/ Closed")="Paid/ Closed","Paid/ Closed", "Still_Outstanding")</f>
        <v>Still_Outstanding</v>
      </c>
      <c r="N2835" s="33">
        <f>IF(_xlfn.XLOOKUP(C2835,Raw_Data_Paid_23!$C$4:$C$2114,Raw_Data_Paid_23!$C$4:$C$2114,1)= 1,1,0)</f>
        <v>1</v>
      </c>
      <c r="O2835" t="str">
        <f>IF(M2835=$W$7,IF(AND(N2835,_xlfn.XLOOKUP(C2835,Raw_Data_OS_23!$C$7:$C$4518,Raw_Data_OS_23!$G$7:$G$4518,0)=G2835),"A",IF(_xlfn.XLOOKUP(C2835,Raw_Data_Paid_23!$C$4:$C$2114,Raw_Data_Paid_23!$C$4:$C$2114,"B1")="B1","B1","B2")),IF(_xlfn.XLOOKUP(C2835,Raw_Data_Paid_23!$C$4:$C$2114,Raw_Data_Paid_23!$C$4:$C$2114,"C1")="C1","C1","C2"))</f>
        <v>B1</v>
      </c>
      <c r="P2835" t="str">
        <f t="shared" si="94"/>
        <v>2021B1Motor Commercial</v>
      </c>
    </row>
    <row r="2836" spans="3:16" x14ac:dyDescent="0.35">
      <c r="C2836" s="6" t="s">
        <v>2514</v>
      </c>
      <c r="D2836" s="7" t="s">
        <v>5795</v>
      </c>
      <c r="E2836" s="7" t="s">
        <v>5790</v>
      </c>
      <c r="F2836" s="8" t="s">
        <v>3910</v>
      </c>
      <c r="G2836" s="9">
        <v>3412.5</v>
      </c>
      <c r="H2836" s="10">
        <v>2021</v>
      </c>
      <c r="I2836" s="10">
        <v>2021</v>
      </c>
      <c r="J2836" s="11" t="s">
        <v>2250</v>
      </c>
      <c r="K2836" s="12">
        <v>3412.5</v>
      </c>
      <c r="L2836" s="12">
        <v>1</v>
      </c>
      <c r="M2836" s="33" t="str">
        <f>IF(_xlfn.XLOOKUP(C2836,Raw_Data_OS_23!$C$7:$C$4518,Raw_Data_OS_23!$G$7:$G$4518,"Paid/ Closed")="Paid/ Closed","Paid/ Closed", "Still_Outstanding")</f>
        <v>Paid/ Closed</v>
      </c>
      <c r="N2836" s="33">
        <f>IF(_xlfn.XLOOKUP(C2836,Raw_Data_Paid_23!$C$4:$C$2114,Raw_Data_Paid_23!$C$4:$C$2114,1)= 1,1,0)</f>
        <v>1</v>
      </c>
      <c r="O2836" t="str">
        <f>IF(M2836=$W$7,IF(AND(N2836,_xlfn.XLOOKUP(C2836,Raw_Data_OS_23!$C$7:$C$4518,Raw_Data_OS_23!$G$7:$G$4518,0)=G2836),"A",IF(_xlfn.XLOOKUP(C2836,Raw_Data_Paid_23!$C$4:$C$2114,Raw_Data_Paid_23!$C$4:$C$2114,"B1")="B1","B1","B2")),IF(_xlfn.XLOOKUP(C2836,Raw_Data_Paid_23!$C$4:$C$2114,Raw_Data_Paid_23!$C$4:$C$2114,"C1")="C1","C1","C2"))</f>
        <v>C1</v>
      </c>
      <c r="P2836" t="str">
        <f t="shared" si="94"/>
        <v>2021C1Motor Private</v>
      </c>
    </row>
    <row r="2837" spans="3:16" x14ac:dyDescent="0.35">
      <c r="C2837" s="6" t="s">
        <v>2515</v>
      </c>
      <c r="D2837" s="7" t="s">
        <v>5763</v>
      </c>
      <c r="E2837" s="7" t="s">
        <v>5790</v>
      </c>
      <c r="F2837" s="8" t="s">
        <v>3910</v>
      </c>
      <c r="G2837" s="9">
        <v>34125</v>
      </c>
      <c r="H2837" s="10">
        <v>2021</v>
      </c>
      <c r="I2837" s="10">
        <v>2021</v>
      </c>
      <c r="J2837" s="11" t="s">
        <v>2250</v>
      </c>
      <c r="K2837" s="12">
        <v>34125</v>
      </c>
      <c r="L2837" s="12">
        <v>1</v>
      </c>
      <c r="M2837" s="33" t="str">
        <f>IF(_xlfn.XLOOKUP(C2837,Raw_Data_OS_23!$C$7:$C$4518,Raw_Data_OS_23!$G$7:$G$4518,"Paid/ Closed")="Paid/ Closed","Paid/ Closed", "Still_Outstanding")</f>
        <v>Still_Outstanding</v>
      </c>
      <c r="N2837" s="33">
        <f>IF(_xlfn.XLOOKUP(C2837,Raw_Data_Paid_23!$C$4:$C$2114,Raw_Data_Paid_23!$C$4:$C$2114,1)= 1,1,0)</f>
        <v>1</v>
      </c>
      <c r="O2837" t="str">
        <f>IF(M2837=$W$7,IF(AND(N2837,_xlfn.XLOOKUP(C2837,Raw_Data_OS_23!$C$7:$C$4518,Raw_Data_OS_23!$G$7:$G$4518,0)=G2837),"A",IF(_xlfn.XLOOKUP(C2837,Raw_Data_Paid_23!$C$4:$C$2114,Raw_Data_Paid_23!$C$4:$C$2114,"B1")="B1","B1","B2")),IF(_xlfn.XLOOKUP(C2837,Raw_Data_Paid_23!$C$4:$C$2114,Raw_Data_Paid_23!$C$4:$C$2114,"C1")="C1","C1","C2"))</f>
        <v>B1</v>
      </c>
      <c r="P2837" t="str">
        <f t="shared" si="94"/>
        <v>2021B1Motor Private</v>
      </c>
    </row>
    <row r="2838" spans="3:16" x14ac:dyDescent="0.35">
      <c r="C2838" s="6" t="s">
        <v>2516</v>
      </c>
      <c r="D2838" s="7" t="s">
        <v>5784</v>
      </c>
      <c r="E2838" s="7" t="s">
        <v>5790</v>
      </c>
      <c r="F2838" s="8" t="s">
        <v>3910</v>
      </c>
      <c r="G2838" s="9">
        <v>10140</v>
      </c>
      <c r="H2838" s="10">
        <v>2021</v>
      </c>
      <c r="I2838" s="10">
        <v>2021</v>
      </c>
      <c r="J2838" s="11" t="s">
        <v>2250</v>
      </c>
      <c r="K2838" s="12">
        <v>10140</v>
      </c>
      <c r="L2838" s="12">
        <v>1</v>
      </c>
      <c r="M2838" s="33" t="str">
        <f>IF(_xlfn.XLOOKUP(C2838,Raw_Data_OS_23!$C$7:$C$4518,Raw_Data_OS_23!$G$7:$G$4518,"Paid/ Closed")="Paid/ Closed","Paid/ Closed", "Still_Outstanding")</f>
        <v>Paid/ Closed</v>
      </c>
      <c r="N2838" s="33">
        <f>IF(_xlfn.XLOOKUP(C2838,Raw_Data_Paid_23!$C$4:$C$2114,Raw_Data_Paid_23!$C$4:$C$2114,1)= 1,1,0)</f>
        <v>1</v>
      </c>
      <c r="O2838" t="str">
        <f>IF(M2838=$W$7,IF(AND(N2838,_xlfn.XLOOKUP(C2838,Raw_Data_OS_23!$C$7:$C$4518,Raw_Data_OS_23!$G$7:$G$4518,0)=G2838),"A",IF(_xlfn.XLOOKUP(C2838,Raw_Data_Paid_23!$C$4:$C$2114,Raw_Data_Paid_23!$C$4:$C$2114,"B1")="B1","B1","B2")),IF(_xlfn.XLOOKUP(C2838,Raw_Data_Paid_23!$C$4:$C$2114,Raw_Data_Paid_23!$C$4:$C$2114,"C1")="C1","C1","C2"))</f>
        <v>C1</v>
      </c>
      <c r="P2838" t="str">
        <f t="shared" si="94"/>
        <v>2021C1Motor Private</v>
      </c>
    </row>
    <row r="2839" spans="3:16" x14ac:dyDescent="0.35">
      <c r="C2839" s="6" t="s">
        <v>2517</v>
      </c>
      <c r="D2839" s="7" t="s">
        <v>5796</v>
      </c>
      <c r="E2839" s="7" t="s">
        <v>5797</v>
      </c>
      <c r="F2839" s="8" t="s">
        <v>3910</v>
      </c>
      <c r="G2839" s="9">
        <v>62000</v>
      </c>
      <c r="H2839" s="10">
        <v>2021</v>
      </c>
      <c r="I2839" s="10">
        <v>2021</v>
      </c>
      <c r="J2839" s="11" t="s">
        <v>2250</v>
      </c>
      <c r="K2839" s="12">
        <v>62000</v>
      </c>
      <c r="L2839" s="12">
        <v>1</v>
      </c>
      <c r="M2839" s="33" t="str">
        <f>IF(_xlfn.XLOOKUP(C2839,Raw_Data_OS_23!$C$7:$C$4518,Raw_Data_OS_23!$G$7:$G$4518,"Paid/ Closed")="Paid/ Closed","Paid/ Closed", "Still_Outstanding")</f>
        <v>Paid/ Closed</v>
      </c>
      <c r="N2839" s="33">
        <f>IF(_xlfn.XLOOKUP(C2839,Raw_Data_Paid_23!$C$4:$C$2114,Raw_Data_Paid_23!$C$4:$C$2114,1)= 1,1,0)</f>
        <v>0</v>
      </c>
      <c r="O2839" t="str">
        <f>IF(M2839=$W$7,IF(AND(N2839,_xlfn.XLOOKUP(C2839,Raw_Data_OS_23!$C$7:$C$4518,Raw_Data_OS_23!$G$7:$G$4518,0)=G2839),"A",IF(_xlfn.XLOOKUP(C2839,Raw_Data_Paid_23!$C$4:$C$2114,Raw_Data_Paid_23!$C$4:$C$2114,"B1")="B1","B1","B2")),IF(_xlfn.XLOOKUP(C2839,Raw_Data_Paid_23!$C$4:$C$2114,Raw_Data_Paid_23!$C$4:$C$2114,"C1")="C1","C1","C2"))</f>
        <v>C2</v>
      </c>
      <c r="P2839" t="str">
        <f t="shared" si="94"/>
        <v>2021C2Motor Private</v>
      </c>
    </row>
    <row r="2840" spans="3:16" x14ac:dyDescent="0.35">
      <c r="C2840" s="6" t="s">
        <v>2518</v>
      </c>
      <c r="D2840" s="7" t="s">
        <v>5395</v>
      </c>
      <c r="E2840" s="7" t="s">
        <v>5790</v>
      </c>
      <c r="F2840" s="8" t="s">
        <v>3910</v>
      </c>
      <c r="G2840" s="9">
        <v>800000</v>
      </c>
      <c r="H2840" s="10">
        <v>2021</v>
      </c>
      <c r="I2840" s="10">
        <v>2021</v>
      </c>
      <c r="J2840" s="11" t="s">
        <v>21</v>
      </c>
      <c r="K2840" s="12">
        <v>800000</v>
      </c>
      <c r="L2840" s="12">
        <v>1</v>
      </c>
      <c r="M2840" s="33" t="str">
        <f>IF(_xlfn.XLOOKUP(C2840,Raw_Data_OS_23!$C$7:$C$4518,Raw_Data_OS_23!$G$7:$G$4518,"Paid/ Closed")="Paid/ Closed","Paid/ Closed", "Still_Outstanding")</f>
        <v>Still_Outstanding</v>
      </c>
      <c r="N2840" s="33">
        <f>IF(_xlfn.XLOOKUP(C2840,Raw_Data_Paid_23!$C$4:$C$2114,Raw_Data_Paid_23!$C$4:$C$2114,1)= 1,1,0)</f>
        <v>0</v>
      </c>
      <c r="O2840" t="str">
        <f>IF(M2840=$W$7,IF(AND(N2840,_xlfn.XLOOKUP(C2840,Raw_Data_OS_23!$C$7:$C$4518,Raw_Data_OS_23!$G$7:$G$4518,0)=G2840),"A",IF(_xlfn.XLOOKUP(C2840,Raw_Data_Paid_23!$C$4:$C$2114,Raw_Data_Paid_23!$C$4:$C$2114,"B1")="B1","B1","B2")),IF(_xlfn.XLOOKUP(C2840,Raw_Data_Paid_23!$C$4:$C$2114,Raw_Data_Paid_23!$C$4:$C$2114,"C1")="C1","C1","C2"))</f>
        <v>B2</v>
      </c>
      <c r="P2840" t="str">
        <f t="shared" si="94"/>
        <v>2021B2Motor Private</v>
      </c>
    </row>
    <row r="2841" spans="3:16" x14ac:dyDescent="0.35">
      <c r="C2841" s="6" t="s">
        <v>2519</v>
      </c>
      <c r="D2841" s="7" t="s">
        <v>5795</v>
      </c>
      <c r="E2841" s="7" t="s">
        <v>5788</v>
      </c>
      <c r="F2841" s="8" t="s">
        <v>3908</v>
      </c>
      <c r="G2841" s="9">
        <v>34125</v>
      </c>
      <c r="H2841" s="10">
        <v>2021</v>
      </c>
      <c r="I2841" s="10">
        <v>2021</v>
      </c>
      <c r="J2841" s="11" t="s">
        <v>2250</v>
      </c>
      <c r="K2841" s="12">
        <v>34125</v>
      </c>
      <c r="L2841" s="12">
        <v>1</v>
      </c>
      <c r="M2841" s="33" t="str">
        <f>IF(_xlfn.XLOOKUP(C2841,Raw_Data_OS_23!$C$7:$C$4518,Raw_Data_OS_23!$G$7:$G$4518,"Paid/ Closed")="Paid/ Closed","Paid/ Closed", "Still_Outstanding")</f>
        <v>Still_Outstanding</v>
      </c>
      <c r="N2841" s="33">
        <f>IF(_xlfn.XLOOKUP(C2841,Raw_Data_Paid_23!$C$4:$C$2114,Raw_Data_Paid_23!$C$4:$C$2114,1)= 1,1,0)</f>
        <v>1</v>
      </c>
      <c r="O2841" t="str">
        <f>IF(M2841=$W$7,IF(AND(N2841,_xlfn.XLOOKUP(C2841,Raw_Data_OS_23!$C$7:$C$4518,Raw_Data_OS_23!$G$7:$G$4518,0)=G2841),"A",IF(_xlfn.XLOOKUP(C2841,Raw_Data_Paid_23!$C$4:$C$2114,Raw_Data_Paid_23!$C$4:$C$2114,"B1")="B1","B1","B2")),IF(_xlfn.XLOOKUP(C2841,Raw_Data_Paid_23!$C$4:$C$2114,Raw_Data_Paid_23!$C$4:$C$2114,"C1")="C1","C1","C2"))</f>
        <v>B1</v>
      </c>
      <c r="P2841" t="str">
        <f t="shared" si="94"/>
        <v>2021B1Motor Commercial</v>
      </c>
    </row>
    <row r="2842" spans="3:16" x14ac:dyDescent="0.35">
      <c r="C2842" s="6" t="s">
        <v>2520</v>
      </c>
      <c r="D2842" s="7" t="s">
        <v>5789</v>
      </c>
      <c r="E2842" s="7" t="s">
        <v>5798</v>
      </c>
      <c r="F2842" s="8" t="s">
        <v>3910</v>
      </c>
      <c r="G2842" s="9">
        <v>86112</v>
      </c>
      <c r="H2842" s="10">
        <v>2021</v>
      </c>
      <c r="I2842" s="10">
        <v>2021</v>
      </c>
      <c r="J2842" s="11" t="s">
        <v>2250</v>
      </c>
      <c r="K2842" s="12">
        <v>86112</v>
      </c>
      <c r="L2842" s="12">
        <v>1</v>
      </c>
      <c r="M2842" s="33" t="str">
        <f>IF(_xlfn.XLOOKUP(C2842,Raw_Data_OS_23!$C$7:$C$4518,Raw_Data_OS_23!$G$7:$G$4518,"Paid/ Closed")="Paid/ Closed","Paid/ Closed", "Still_Outstanding")</f>
        <v>Still_Outstanding</v>
      </c>
      <c r="N2842" s="33">
        <f>IF(_xlfn.XLOOKUP(C2842,Raw_Data_Paid_23!$C$4:$C$2114,Raw_Data_Paid_23!$C$4:$C$2114,1)= 1,1,0)</f>
        <v>1</v>
      </c>
      <c r="O2842" t="str">
        <f>IF(M2842=$W$7,IF(AND(N2842,_xlfn.XLOOKUP(C2842,Raw_Data_OS_23!$C$7:$C$4518,Raw_Data_OS_23!$G$7:$G$4518,0)=G2842),"A",IF(_xlfn.XLOOKUP(C2842,Raw_Data_Paid_23!$C$4:$C$2114,Raw_Data_Paid_23!$C$4:$C$2114,"B1")="B1","B1","B2")),IF(_xlfn.XLOOKUP(C2842,Raw_Data_Paid_23!$C$4:$C$2114,Raw_Data_Paid_23!$C$4:$C$2114,"C1")="C1","C1","C2"))</f>
        <v>B1</v>
      </c>
      <c r="P2842" t="str">
        <f t="shared" si="94"/>
        <v>2021B1Motor Private</v>
      </c>
    </row>
    <row r="2843" spans="3:16" x14ac:dyDescent="0.35">
      <c r="C2843" s="6" t="s">
        <v>2521</v>
      </c>
      <c r="D2843" s="7" t="s">
        <v>5794</v>
      </c>
      <c r="E2843" s="7" t="s">
        <v>5790</v>
      </c>
      <c r="F2843" s="8" t="s">
        <v>3910</v>
      </c>
      <c r="G2843" s="9">
        <v>9500</v>
      </c>
      <c r="H2843" s="10">
        <v>2021</v>
      </c>
      <c r="I2843" s="10">
        <v>2021</v>
      </c>
      <c r="J2843" s="11" t="s">
        <v>2250</v>
      </c>
      <c r="K2843" s="12">
        <v>9500</v>
      </c>
      <c r="L2843" s="12">
        <v>1</v>
      </c>
      <c r="M2843" s="33" t="str">
        <f>IF(_xlfn.XLOOKUP(C2843,Raw_Data_OS_23!$C$7:$C$4518,Raw_Data_OS_23!$G$7:$G$4518,"Paid/ Closed")="Paid/ Closed","Paid/ Closed", "Still_Outstanding")</f>
        <v>Paid/ Closed</v>
      </c>
      <c r="N2843" s="33">
        <f>IF(_xlfn.XLOOKUP(C2843,Raw_Data_Paid_23!$C$4:$C$2114,Raw_Data_Paid_23!$C$4:$C$2114,1)= 1,1,0)</f>
        <v>0</v>
      </c>
      <c r="O2843" t="str">
        <f>IF(M2843=$W$7,IF(AND(N2843,_xlfn.XLOOKUP(C2843,Raw_Data_OS_23!$C$7:$C$4518,Raw_Data_OS_23!$G$7:$G$4518,0)=G2843),"A",IF(_xlfn.XLOOKUP(C2843,Raw_Data_Paid_23!$C$4:$C$2114,Raw_Data_Paid_23!$C$4:$C$2114,"B1")="B1","B1","B2")),IF(_xlfn.XLOOKUP(C2843,Raw_Data_Paid_23!$C$4:$C$2114,Raw_Data_Paid_23!$C$4:$C$2114,"C1")="C1","C1","C2"))</f>
        <v>C2</v>
      </c>
      <c r="P2843" t="str">
        <f t="shared" si="94"/>
        <v>2021C2Motor Private</v>
      </c>
    </row>
    <row r="2844" spans="3:16" x14ac:dyDescent="0.35">
      <c r="C2844" s="6" t="s">
        <v>2522</v>
      </c>
      <c r="D2844" s="7" t="s">
        <v>5799</v>
      </c>
      <c r="E2844" s="7" t="s">
        <v>5798</v>
      </c>
      <c r="F2844" s="8" t="s">
        <v>3910</v>
      </c>
      <c r="G2844" s="9">
        <v>4095</v>
      </c>
      <c r="H2844" s="10">
        <v>2021</v>
      </c>
      <c r="I2844" s="10">
        <v>2021</v>
      </c>
      <c r="J2844" s="11" t="s">
        <v>2250</v>
      </c>
      <c r="K2844" s="12">
        <v>4095</v>
      </c>
      <c r="L2844" s="12">
        <v>1</v>
      </c>
      <c r="M2844" s="33" t="str">
        <f>IF(_xlfn.XLOOKUP(C2844,Raw_Data_OS_23!$C$7:$C$4518,Raw_Data_OS_23!$G$7:$G$4518,"Paid/ Closed")="Paid/ Closed","Paid/ Closed", "Still_Outstanding")</f>
        <v>Paid/ Closed</v>
      </c>
      <c r="N2844" s="33">
        <f>IF(_xlfn.XLOOKUP(C2844,Raw_Data_Paid_23!$C$4:$C$2114,Raw_Data_Paid_23!$C$4:$C$2114,1)= 1,1,0)</f>
        <v>1</v>
      </c>
      <c r="O2844" t="str">
        <f>IF(M2844=$W$7,IF(AND(N2844,_xlfn.XLOOKUP(C2844,Raw_Data_OS_23!$C$7:$C$4518,Raw_Data_OS_23!$G$7:$G$4518,0)=G2844),"A",IF(_xlfn.XLOOKUP(C2844,Raw_Data_Paid_23!$C$4:$C$2114,Raw_Data_Paid_23!$C$4:$C$2114,"B1")="B1","B1","B2")),IF(_xlfn.XLOOKUP(C2844,Raw_Data_Paid_23!$C$4:$C$2114,Raw_Data_Paid_23!$C$4:$C$2114,"C1")="C1","C1","C2"))</f>
        <v>C1</v>
      </c>
      <c r="P2844" t="str">
        <f t="shared" si="94"/>
        <v>2021C1Motor Private</v>
      </c>
    </row>
    <row r="2845" spans="3:16" x14ac:dyDescent="0.35">
      <c r="C2845" s="6" t="s">
        <v>2252</v>
      </c>
      <c r="D2845" s="7" t="s">
        <v>5419</v>
      </c>
      <c r="E2845" s="7" t="s">
        <v>5800</v>
      </c>
      <c r="F2845" s="8" t="s">
        <v>3910</v>
      </c>
      <c r="G2845" s="9">
        <v>143620</v>
      </c>
      <c r="H2845" s="10">
        <v>2021</v>
      </c>
      <c r="I2845" s="10">
        <v>2021</v>
      </c>
      <c r="J2845" s="11" t="s">
        <v>2250</v>
      </c>
      <c r="K2845" s="12">
        <v>143620</v>
      </c>
      <c r="L2845" s="12">
        <v>1</v>
      </c>
      <c r="M2845" s="33" t="str">
        <f>IF(_xlfn.XLOOKUP(C2845,Raw_Data_OS_23!$C$7:$C$4518,Raw_Data_OS_23!$G$7:$G$4518,"Paid/ Closed")="Paid/ Closed","Paid/ Closed", "Still_Outstanding")</f>
        <v>Paid/ Closed</v>
      </c>
      <c r="N2845" s="33">
        <f>IF(_xlfn.XLOOKUP(C2845,Raw_Data_Paid_23!$C$4:$C$2114,Raw_Data_Paid_23!$C$4:$C$2114,1)= 1,1,0)</f>
        <v>0</v>
      </c>
      <c r="O2845" t="str">
        <f>IF(M2845=$W$7,IF(AND(N2845,_xlfn.XLOOKUP(C2845,Raw_Data_OS_23!$C$7:$C$4518,Raw_Data_OS_23!$G$7:$G$4518,0)=G2845),"A",IF(_xlfn.XLOOKUP(C2845,Raw_Data_Paid_23!$C$4:$C$2114,Raw_Data_Paid_23!$C$4:$C$2114,"B1")="B1","B1","B2")),IF(_xlfn.XLOOKUP(C2845,Raw_Data_Paid_23!$C$4:$C$2114,Raw_Data_Paid_23!$C$4:$C$2114,"C1")="C1","C1","C2"))</f>
        <v>C2</v>
      </c>
      <c r="P2845" t="str">
        <f t="shared" si="94"/>
        <v>2021C2Motor Private</v>
      </c>
    </row>
    <row r="2846" spans="3:16" x14ac:dyDescent="0.35">
      <c r="C2846" s="6" t="s">
        <v>2253</v>
      </c>
      <c r="D2846" s="7" t="s">
        <v>5795</v>
      </c>
      <c r="E2846" s="7" t="s">
        <v>5790</v>
      </c>
      <c r="F2846" s="8" t="s">
        <v>3908</v>
      </c>
      <c r="G2846" s="9">
        <v>39694</v>
      </c>
      <c r="H2846" s="10">
        <v>2021</v>
      </c>
      <c r="I2846" s="10">
        <v>2021</v>
      </c>
      <c r="J2846" s="11" t="s">
        <v>2250</v>
      </c>
      <c r="K2846" s="12">
        <v>39694</v>
      </c>
      <c r="L2846" s="12">
        <v>1</v>
      </c>
      <c r="M2846" s="33" t="str">
        <f>IF(_xlfn.XLOOKUP(C2846,Raw_Data_OS_23!$C$7:$C$4518,Raw_Data_OS_23!$G$7:$G$4518,"Paid/ Closed")="Paid/ Closed","Paid/ Closed", "Still_Outstanding")</f>
        <v>Still_Outstanding</v>
      </c>
      <c r="N2846" s="33">
        <f>IF(_xlfn.XLOOKUP(C2846,Raw_Data_Paid_23!$C$4:$C$2114,Raw_Data_Paid_23!$C$4:$C$2114,1)= 1,1,0)</f>
        <v>1</v>
      </c>
      <c r="O2846" t="str">
        <f>IF(M2846=$W$7,IF(AND(N2846,_xlfn.XLOOKUP(C2846,Raw_Data_OS_23!$C$7:$C$4518,Raw_Data_OS_23!$G$7:$G$4518,0)=G2846),"A",IF(_xlfn.XLOOKUP(C2846,Raw_Data_Paid_23!$C$4:$C$2114,Raw_Data_Paid_23!$C$4:$C$2114,"B1")="B1","B1","B2")),IF(_xlfn.XLOOKUP(C2846,Raw_Data_Paid_23!$C$4:$C$2114,Raw_Data_Paid_23!$C$4:$C$2114,"C1")="C1","C1","C2"))</f>
        <v>B1</v>
      </c>
      <c r="P2846" t="str">
        <f t="shared" si="94"/>
        <v>2021B1Motor Commercial</v>
      </c>
    </row>
    <row r="2847" spans="3:16" x14ac:dyDescent="0.35">
      <c r="C2847" s="6" t="s">
        <v>2523</v>
      </c>
      <c r="D2847" s="7" t="s">
        <v>5801</v>
      </c>
      <c r="E2847" s="7" t="s">
        <v>5790</v>
      </c>
      <c r="F2847" s="8" t="s">
        <v>3910</v>
      </c>
      <c r="G2847" s="9">
        <v>16760</v>
      </c>
      <c r="H2847" s="10">
        <v>2021</v>
      </c>
      <c r="I2847" s="10">
        <v>2021</v>
      </c>
      <c r="J2847" s="11" t="s">
        <v>2250</v>
      </c>
      <c r="K2847" s="12">
        <v>16760</v>
      </c>
      <c r="L2847" s="12">
        <v>1</v>
      </c>
      <c r="M2847" s="33" t="str">
        <f>IF(_xlfn.XLOOKUP(C2847,Raw_Data_OS_23!$C$7:$C$4518,Raw_Data_OS_23!$G$7:$G$4518,"Paid/ Closed")="Paid/ Closed","Paid/ Closed", "Still_Outstanding")</f>
        <v>Paid/ Closed</v>
      </c>
      <c r="N2847" s="33">
        <f>IF(_xlfn.XLOOKUP(C2847,Raw_Data_Paid_23!$C$4:$C$2114,Raw_Data_Paid_23!$C$4:$C$2114,1)= 1,1,0)</f>
        <v>1</v>
      </c>
      <c r="O2847" t="str">
        <f>IF(M2847=$W$7,IF(AND(N2847,_xlfn.XLOOKUP(C2847,Raw_Data_OS_23!$C$7:$C$4518,Raw_Data_OS_23!$G$7:$G$4518,0)=G2847),"A",IF(_xlfn.XLOOKUP(C2847,Raw_Data_Paid_23!$C$4:$C$2114,Raw_Data_Paid_23!$C$4:$C$2114,"B1")="B1","B1","B2")),IF(_xlfn.XLOOKUP(C2847,Raw_Data_Paid_23!$C$4:$C$2114,Raw_Data_Paid_23!$C$4:$C$2114,"C1")="C1","C1","C2"))</f>
        <v>C1</v>
      </c>
      <c r="P2847" t="str">
        <f t="shared" si="94"/>
        <v>2021C1Motor Private</v>
      </c>
    </row>
    <row r="2848" spans="3:16" x14ac:dyDescent="0.35">
      <c r="C2848" s="6" t="s">
        <v>2524</v>
      </c>
      <c r="D2848" s="7" t="s">
        <v>5800</v>
      </c>
      <c r="E2848" s="7" t="s">
        <v>5800</v>
      </c>
      <c r="F2848" s="8" t="s">
        <v>3910</v>
      </c>
      <c r="G2848" s="9">
        <v>4095</v>
      </c>
      <c r="H2848" s="10">
        <v>2021</v>
      </c>
      <c r="I2848" s="10">
        <v>2021</v>
      </c>
      <c r="J2848" s="11" t="s">
        <v>2250</v>
      </c>
      <c r="K2848" s="12">
        <v>4095</v>
      </c>
      <c r="L2848" s="12">
        <v>1</v>
      </c>
      <c r="M2848" s="33" t="str">
        <f>IF(_xlfn.XLOOKUP(C2848,Raw_Data_OS_23!$C$7:$C$4518,Raw_Data_OS_23!$G$7:$G$4518,"Paid/ Closed")="Paid/ Closed","Paid/ Closed", "Still_Outstanding")</f>
        <v>Paid/ Closed</v>
      </c>
      <c r="N2848" s="33">
        <f>IF(_xlfn.XLOOKUP(C2848,Raw_Data_Paid_23!$C$4:$C$2114,Raw_Data_Paid_23!$C$4:$C$2114,1)= 1,1,0)</f>
        <v>0</v>
      </c>
      <c r="O2848" t="str">
        <f>IF(M2848=$W$7,IF(AND(N2848,_xlfn.XLOOKUP(C2848,Raw_Data_OS_23!$C$7:$C$4518,Raw_Data_OS_23!$G$7:$G$4518,0)=G2848),"A",IF(_xlfn.XLOOKUP(C2848,Raw_Data_Paid_23!$C$4:$C$2114,Raw_Data_Paid_23!$C$4:$C$2114,"B1")="B1","B1","B2")),IF(_xlfn.XLOOKUP(C2848,Raw_Data_Paid_23!$C$4:$C$2114,Raw_Data_Paid_23!$C$4:$C$2114,"C1")="C1","C1","C2"))</f>
        <v>C2</v>
      </c>
      <c r="P2848" t="str">
        <f t="shared" si="94"/>
        <v>2021C2Motor Private</v>
      </c>
    </row>
    <row r="2849" spans="3:16" x14ac:dyDescent="0.35">
      <c r="C2849" s="6" t="s">
        <v>2525</v>
      </c>
      <c r="D2849" s="7" t="s">
        <v>5797</v>
      </c>
      <c r="E2849" s="7" t="s">
        <v>5800</v>
      </c>
      <c r="F2849" s="8" t="s">
        <v>3910</v>
      </c>
      <c r="G2849" s="9">
        <v>29476</v>
      </c>
      <c r="H2849" s="10">
        <v>2021</v>
      </c>
      <c r="I2849" s="10">
        <v>2021</v>
      </c>
      <c r="J2849" s="11" t="s">
        <v>2250</v>
      </c>
      <c r="K2849" s="12">
        <v>29476</v>
      </c>
      <c r="L2849" s="12">
        <v>1</v>
      </c>
      <c r="M2849" s="33" t="str">
        <f>IF(_xlfn.XLOOKUP(C2849,Raw_Data_OS_23!$C$7:$C$4518,Raw_Data_OS_23!$G$7:$G$4518,"Paid/ Closed")="Paid/ Closed","Paid/ Closed", "Still_Outstanding")</f>
        <v>Paid/ Closed</v>
      </c>
      <c r="N2849" s="33">
        <f>IF(_xlfn.XLOOKUP(C2849,Raw_Data_Paid_23!$C$4:$C$2114,Raw_Data_Paid_23!$C$4:$C$2114,1)= 1,1,0)</f>
        <v>1</v>
      </c>
      <c r="O2849" t="str">
        <f>IF(M2849=$W$7,IF(AND(N2849,_xlfn.XLOOKUP(C2849,Raw_Data_OS_23!$C$7:$C$4518,Raw_Data_OS_23!$G$7:$G$4518,0)=G2849),"A",IF(_xlfn.XLOOKUP(C2849,Raw_Data_Paid_23!$C$4:$C$2114,Raw_Data_Paid_23!$C$4:$C$2114,"B1")="B1","B1","B2")),IF(_xlfn.XLOOKUP(C2849,Raw_Data_Paid_23!$C$4:$C$2114,Raw_Data_Paid_23!$C$4:$C$2114,"C1")="C1","C1","C2"))</f>
        <v>C1</v>
      </c>
      <c r="P2849" t="str">
        <f t="shared" si="94"/>
        <v>2021C1Motor Private</v>
      </c>
    </row>
    <row r="2850" spans="3:16" x14ac:dyDescent="0.35">
      <c r="C2850" s="6" t="s">
        <v>2526</v>
      </c>
      <c r="D2850" s="7" t="s">
        <v>5802</v>
      </c>
      <c r="E2850" s="7" t="s">
        <v>5803</v>
      </c>
      <c r="F2850" s="8" t="s">
        <v>3910</v>
      </c>
      <c r="G2850" s="9">
        <v>13620</v>
      </c>
      <c r="H2850" s="10">
        <v>2021</v>
      </c>
      <c r="I2850" s="10">
        <v>2021</v>
      </c>
      <c r="J2850" s="11" t="s">
        <v>2250</v>
      </c>
      <c r="K2850" s="12">
        <v>13620</v>
      </c>
      <c r="L2850" s="12">
        <v>1</v>
      </c>
      <c r="M2850" s="33" t="str">
        <f>IF(_xlfn.XLOOKUP(C2850,Raw_Data_OS_23!$C$7:$C$4518,Raw_Data_OS_23!$G$7:$G$4518,"Paid/ Closed")="Paid/ Closed","Paid/ Closed", "Still_Outstanding")</f>
        <v>Still_Outstanding</v>
      </c>
      <c r="N2850" s="33">
        <f>IF(_xlfn.XLOOKUP(C2850,Raw_Data_Paid_23!$C$4:$C$2114,Raw_Data_Paid_23!$C$4:$C$2114,1)= 1,1,0)</f>
        <v>1</v>
      </c>
      <c r="O2850" t="str">
        <f>IF(M2850=$W$7,IF(AND(N2850,_xlfn.XLOOKUP(C2850,Raw_Data_OS_23!$C$7:$C$4518,Raw_Data_OS_23!$G$7:$G$4518,0)=G2850),"A",IF(_xlfn.XLOOKUP(C2850,Raw_Data_Paid_23!$C$4:$C$2114,Raw_Data_Paid_23!$C$4:$C$2114,"B1")="B1","B1","B2")),IF(_xlfn.XLOOKUP(C2850,Raw_Data_Paid_23!$C$4:$C$2114,Raw_Data_Paid_23!$C$4:$C$2114,"C1")="C1","C1","C2"))</f>
        <v>B1</v>
      </c>
      <c r="P2850" t="str">
        <f t="shared" si="94"/>
        <v>2021B1Motor Private</v>
      </c>
    </row>
    <row r="2851" spans="3:16" x14ac:dyDescent="0.35">
      <c r="C2851" s="6" t="s">
        <v>2254</v>
      </c>
      <c r="D2851" s="7" t="s">
        <v>5800</v>
      </c>
      <c r="E2851" s="7" t="s">
        <v>5803</v>
      </c>
      <c r="F2851" s="8" t="s">
        <v>3910</v>
      </c>
      <c r="G2851" s="9">
        <v>170000</v>
      </c>
      <c r="H2851" s="10">
        <v>2021</v>
      </c>
      <c r="I2851" s="10">
        <v>2021</v>
      </c>
      <c r="J2851" s="11" t="s">
        <v>2250</v>
      </c>
      <c r="K2851" s="12">
        <v>170000</v>
      </c>
      <c r="L2851" s="12">
        <v>1</v>
      </c>
      <c r="M2851" s="33" t="str">
        <f>IF(_xlfn.XLOOKUP(C2851,Raw_Data_OS_23!$C$7:$C$4518,Raw_Data_OS_23!$G$7:$G$4518,"Paid/ Closed")="Paid/ Closed","Paid/ Closed", "Still_Outstanding")</f>
        <v>Still_Outstanding</v>
      </c>
      <c r="N2851" s="33">
        <f>IF(_xlfn.XLOOKUP(C2851,Raw_Data_Paid_23!$C$4:$C$2114,Raw_Data_Paid_23!$C$4:$C$2114,1)= 1,1,0)</f>
        <v>0</v>
      </c>
      <c r="O2851" t="str">
        <f>IF(M2851=$W$7,IF(AND(N2851,_xlfn.XLOOKUP(C2851,Raw_Data_OS_23!$C$7:$C$4518,Raw_Data_OS_23!$G$7:$G$4518,0)=G2851),"A",IF(_xlfn.XLOOKUP(C2851,Raw_Data_Paid_23!$C$4:$C$2114,Raw_Data_Paid_23!$C$4:$C$2114,"B1")="B1","B1","B2")),IF(_xlfn.XLOOKUP(C2851,Raw_Data_Paid_23!$C$4:$C$2114,Raw_Data_Paid_23!$C$4:$C$2114,"C1")="C1","C1","C2"))</f>
        <v>B2</v>
      </c>
      <c r="P2851" t="str">
        <f t="shared" si="94"/>
        <v>2021B2Motor Private</v>
      </c>
    </row>
    <row r="2852" spans="3:16" x14ac:dyDescent="0.35">
      <c r="C2852" s="6" t="s">
        <v>2527</v>
      </c>
      <c r="D2852" s="7" t="s">
        <v>5431</v>
      </c>
      <c r="E2852" s="7" t="s">
        <v>5803</v>
      </c>
      <c r="F2852" s="8" t="s">
        <v>3910</v>
      </c>
      <c r="G2852" s="9">
        <v>40950</v>
      </c>
      <c r="H2852" s="10">
        <v>2021</v>
      </c>
      <c r="I2852" s="10">
        <v>2021</v>
      </c>
      <c r="J2852" s="11" t="s">
        <v>2250</v>
      </c>
      <c r="K2852" s="12">
        <v>40950</v>
      </c>
      <c r="L2852" s="12">
        <v>1</v>
      </c>
      <c r="M2852" s="33" t="str">
        <f>IF(_xlfn.XLOOKUP(C2852,Raw_Data_OS_23!$C$7:$C$4518,Raw_Data_OS_23!$G$7:$G$4518,"Paid/ Closed")="Paid/ Closed","Paid/ Closed", "Still_Outstanding")</f>
        <v>Still_Outstanding</v>
      </c>
      <c r="N2852" s="33">
        <f>IF(_xlfn.XLOOKUP(C2852,Raw_Data_Paid_23!$C$4:$C$2114,Raw_Data_Paid_23!$C$4:$C$2114,1)= 1,1,0)</f>
        <v>1</v>
      </c>
      <c r="O2852" t="str">
        <f>IF(M2852=$W$7,IF(AND(N2852,_xlfn.XLOOKUP(C2852,Raw_Data_OS_23!$C$7:$C$4518,Raw_Data_OS_23!$G$7:$G$4518,0)=G2852),"A",IF(_xlfn.XLOOKUP(C2852,Raw_Data_Paid_23!$C$4:$C$2114,Raw_Data_Paid_23!$C$4:$C$2114,"B1")="B1","B1","B2")),IF(_xlfn.XLOOKUP(C2852,Raw_Data_Paid_23!$C$4:$C$2114,Raw_Data_Paid_23!$C$4:$C$2114,"C1")="C1","C1","C2"))</f>
        <v>A</v>
      </c>
      <c r="P2852" t="str">
        <f t="shared" si="94"/>
        <v>2021AMotor Private</v>
      </c>
    </row>
    <row r="2853" spans="3:16" x14ac:dyDescent="0.35">
      <c r="C2853" s="6" t="s">
        <v>2528</v>
      </c>
      <c r="D2853" s="7" t="s">
        <v>5794</v>
      </c>
      <c r="E2853" s="7" t="s">
        <v>5804</v>
      </c>
      <c r="F2853" s="8" t="s">
        <v>3910</v>
      </c>
      <c r="G2853" s="9">
        <v>17062.5</v>
      </c>
      <c r="H2853" s="10">
        <v>2021</v>
      </c>
      <c r="I2853" s="10">
        <v>2021</v>
      </c>
      <c r="J2853" s="11" t="s">
        <v>2250</v>
      </c>
      <c r="K2853" s="12">
        <v>17062.5</v>
      </c>
      <c r="L2853" s="12">
        <v>1</v>
      </c>
      <c r="M2853" s="33" t="str">
        <f>IF(_xlfn.XLOOKUP(C2853,Raw_Data_OS_23!$C$7:$C$4518,Raw_Data_OS_23!$G$7:$G$4518,"Paid/ Closed")="Paid/ Closed","Paid/ Closed", "Still_Outstanding")</f>
        <v>Paid/ Closed</v>
      </c>
      <c r="N2853" s="33">
        <f>IF(_xlfn.XLOOKUP(C2853,Raw_Data_Paid_23!$C$4:$C$2114,Raw_Data_Paid_23!$C$4:$C$2114,1)= 1,1,0)</f>
        <v>1</v>
      </c>
      <c r="O2853" t="str">
        <f>IF(M2853=$W$7,IF(AND(N2853,_xlfn.XLOOKUP(C2853,Raw_Data_OS_23!$C$7:$C$4518,Raw_Data_OS_23!$G$7:$G$4518,0)=G2853),"A",IF(_xlfn.XLOOKUP(C2853,Raw_Data_Paid_23!$C$4:$C$2114,Raw_Data_Paid_23!$C$4:$C$2114,"B1")="B1","B1","B2")),IF(_xlfn.XLOOKUP(C2853,Raw_Data_Paid_23!$C$4:$C$2114,Raw_Data_Paid_23!$C$4:$C$2114,"C1")="C1","C1","C2"))</f>
        <v>C1</v>
      </c>
      <c r="P2853" t="str">
        <f t="shared" si="94"/>
        <v>2021C1Motor Private</v>
      </c>
    </row>
    <row r="2854" spans="3:16" x14ac:dyDescent="0.35">
      <c r="C2854" s="6" t="s">
        <v>2255</v>
      </c>
      <c r="D2854" s="7" t="s">
        <v>5786</v>
      </c>
      <c r="E2854" s="7" t="s">
        <v>5804</v>
      </c>
      <c r="F2854" s="8" t="s">
        <v>3908</v>
      </c>
      <c r="G2854" s="9">
        <v>10494</v>
      </c>
      <c r="H2854" s="10">
        <v>2021</v>
      </c>
      <c r="I2854" s="10">
        <v>2021</v>
      </c>
      <c r="J2854" s="11" t="s">
        <v>2250</v>
      </c>
      <c r="K2854" s="12">
        <v>10494</v>
      </c>
      <c r="L2854" s="12">
        <v>1</v>
      </c>
      <c r="M2854" s="33" t="str">
        <f>IF(_xlfn.XLOOKUP(C2854,Raw_Data_OS_23!$C$7:$C$4518,Raw_Data_OS_23!$G$7:$G$4518,"Paid/ Closed")="Paid/ Closed","Paid/ Closed", "Still_Outstanding")</f>
        <v>Still_Outstanding</v>
      </c>
      <c r="N2854" s="33">
        <f>IF(_xlfn.XLOOKUP(C2854,Raw_Data_Paid_23!$C$4:$C$2114,Raw_Data_Paid_23!$C$4:$C$2114,1)= 1,1,0)</f>
        <v>1</v>
      </c>
      <c r="O2854" t="str">
        <f>IF(M2854=$W$7,IF(AND(N2854,_xlfn.XLOOKUP(C2854,Raw_Data_OS_23!$C$7:$C$4518,Raw_Data_OS_23!$G$7:$G$4518,0)=G2854),"A",IF(_xlfn.XLOOKUP(C2854,Raw_Data_Paid_23!$C$4:$C$2114,Raw_Data_Paid_23!$C$4:$C$2114,"B1")="B1","B1","B2")),IF(_xlfn.XLOOKUP(C2854,Raw_Data_Paid_23!$C$4:$C$2114,Raw_Data_Paid_23!$C$4:$C$2114,"C1")="C1","C1","C2"))</f>
        <v>B1</v>
      </c>
      <c r="P2854" t="str">
        <f t="shared" si="94"/>
        <v>2021B1Motor Commercial</v>
      </c>
    </row>
    <row r="2855" spans="3:16" x14ac:dyDescent="0.35">
      <c r="C2855" s="6" t="s">
        <v>2256</v>
      </c>
      <c r="D2855" s="7" t="s">
        <v>5805</v>
      </c>
      <c r="E2855" s="7" t="s">
        <v>5803</v>
      </c>
      <c r="F2855" s="8" t="s">
        <v>3910</v>
      </c>
      <c r="G2855" s="9">
        <v>323000</v>
      </c>
      <c r="H2855" s="10">
        <v>2021</v>
      </c>
      <c r="I2855" s="10">
        <v>2021</v>
      </c>
      <c r="J2855" s="11" t="s">
        <v>2250</v>
      </c>
      <c r="K2855" s="12">
        <v>323000</v>
      </c>
      <c r="L2855" s="12">
        <v>1</v>
      </c>
      <c r="M2855" s="33" t="str">
        <f>IF(_xlfn.XLOOKUP(C2855,Raw_Data_OS_23!$C$7:$C$4518,Raw_Data_OS_23!$G$7:$G$4518,"Paid/ Closed")="Paid/ Closed","Paid/ Closed", "Still_Outstanding")</f>
        <v>Still_Outstanding</v>
      </c>
      <c r="N2855" s="33">
        <f>IF(_xlfn.XLOOKUP(C2855,Raw_Data_Paid_23!$C$4:$C$2114,Raw_Data_Paid_23!$C$4:$C$2114,1)= 1,1,0)</f>
        <v>1</v>
      </c>
      <c r="O2855" t="str">
        <f>IF(M2855=$W$7,IF(AND(N2855,_xlfn.XLOOKUP(C2855,Raw_Data_OS_23!$C$7:$C$4518,Raw_Data_OS_23!$G$7:$G$4518,0)=G2855),"A",IF(_xlfn.XLOOKUP(C2855,Raw_Data_Paid_23!$C$4:$C$2114,Raw_Data_Paid_23!$C$4:$C$2114,"B1")="B1","B1","B2")),IF(_xlfn.XLOOKUP(C2855,Raw_Data_Paid_23!$C$4:$C$2114,Raw_Data_Paid_23!$C$4:$C$2114,"C1")="C1","C1","C2"))</f>
        <v>B1</v>
      </c>
      <c r="P2855" t="str">
        <f t="shared" si="94"/>
        <v>2021B1Motor Private</v>
      </c>
    </row>
    <row r="2856" spans="3:16" x14ac:dyDescent="0.35">
      <c r="C2856" s="6" t="s">
        <v>2529</v>
      </c>
      <c r="D2856" s="7" t="s">
        <v>5792</v>
      </c>
      <c r="E2856" s="7" t="s">
        <v>5806</v>
      </c>
      <c r="F2856" s="8" t="s">
        <v>3908</v>
      </c>
      <c r="G2856" s="9">
        <v>760000</v>
      </c>
      <c r="H2856" s="10">
        <v>2021</v>
      </c>
      <c r="I2856" s="10">
        <v>2021</v>
      </c>
      <c r="J2856" s="11" t="s">
        <v>2250</v>
      </c>
      <c r="K2856" s="12">
        <v>760000</v>
      </c>
      <c r="L2856" s="12">
        <v>1</v>
      </c>
      <c r="M2856" s="33" t="str">
        <f>IF(_xlfn.XLOOKUP(C2856,Raw_Data_OS_23!$C$7:$C$4518,Raw_Data_OS_23!$G$7:$G$4518,"Paid/ Closed")="Paid/ Closed","Paid/ Closed", "Still_Outstanding")</f>
        <v>Still_Outstanding</v>
      </c>
      <c r="N2856" s="33">
        <f>IF(_xlfn.XLOOKUP(C2856,Raw_Data_Paid_23!$C$4:$C$2114,Raw_Data_Paid_23!$C$4:$C$2114,1)= 1,1,0)</f>
        <v>0</v>
      </c>
      <c r="O2856" t="str">
        <f>IF(M2856=$W$7,IF(AND(N2856,_xlfn.XLOOKUP(C2856,Raw_Data_OS_23!$C$7:$C$4518,Raw_Data_OS_23!$G$7:$G$4518,0)=G2856),"A",IF(_xlfn.XLOOKUP(C2856,Raw_Data_Paid_23!$C$4:$C$2114,Raw_Data_Paid_23!$C$4:$C$2114,"B1")="B1","B1","B2")),IF(_xlfn.XLOOKUP(C2856,Raw_Data_Paid_23!$C$4:$C$2114,Raw_Data_Paid_23!$C$4:$C$2114,"C1")="C1","C1","C2"))</f>
        <v>B2</v>
      </c>
      <c r="P2856" t="str">
        <f t="shared" si="94"/>
        <v>2021B2Motor Commercial</v>
      </c>
    </row>
    <row r="2857" spans="3:16" x14ac:dyDescent="0.35">
      <c r="C2857" s="6" t="s">
        <v>2530</v>
      </c>
      <c r="D2857" s="7" t="s">
        <v>5793</v>
      </c>
      <c r="E2857" s="7" t="s">
        <v>5803</v>
      </c>
      <c r="F2857" s="8" t="s">
        <v>3910</v>
      </c>
      <c r="G2857" s="9">
        <v>15880</v>
      </c>
      <c r="H2857" s="10">
        <v>2021</v>
      </c>
      <c r="I2857" s="10">
        <v>2021</v>
      </c>
      <c r="J2857" s="11" t="s">
        <v>2250</v>
      </c>
      <c r="K2857" s="12">
        <v>15880</v>
      </c>
      <c r="L2857" s="12">
        <v>1</v>
      </c>
      <c r="M2857" s="33" t="str">
        <f>IF(_xlfn.XLOOKUP(C2857,Raw_Data_OS_23!$C$7:$C$4518,Raw_Data_OS_23!$G$7:$G$4518,"Paid/ Closed")="Paid/ Closed","Paid/ Closed", "Still_Outstanding")</f>
        <v>Still_Outstanding</v>
      </c>
      <c r="N2857" s="33">
        <f>IF(_xlfn.XLOOKUP(C2857,Raw_Data_Paid_23!$C$4:$C$2114,Raw_Data_Paid_23!$C$4:$C$2114,1)= 1,1,0)</f>
        <v>1</v>
      </c>
      <c r="O2857" t="str">
        <f>IF(M2857=$W$7,IF(AND(N2857,_xlfn.XLOOKUP(C2857,Raw_Data_OS_23!$C$7:$C$4518,Raw_Data_OS_23!$G$7:$G$4518,0)=G2857),"A",IF(_xlfn.XLOOKUP(C2857,Raw_Data_Paid_23!$C$4:$C$2114,Raw_Data_Paid_23!$C$4:$C$2114,"B1")="B1","B1","B2")),IF(_xlfn.XLOOKUP(C2857,Raw_Data_Paid_23!$C$4:$C$2114,Raw_Data_Paid_23!$C$4:$C$2114,"C1")="C1","C1","C2"))</f>
        <v>B1</v>
      </c>
      <c r="P2857" t="str">
        <f t="shared" si="94"/>
        <v>2021B1Motor Private</v>
      </c>
    </row>
    <row r="2858" spans="3:16" x14ac:dyDescent="0.35">
      <c r="C2858" s="6" t="s">
        <v>2257</v>
      </c>
      <c r="D2858" s="7" t="s">
        <v>5792</v>
      </c>
      <c r="E2858" s="7" t="s">
        <v>5803</v>
      </c>
      <c r="F2858" s="8" t="s">
        <v>3910</v>
      </c>
      <c r="G2858" s="9">
        <v>283000</v>
      </c>
      <c r="H2858" s="10">
        <v>2021</v>
      </c>
      <c r="I2858" s="10">
        <v>2021</v>
      </c>
      <c r="J2858" s="11" t="s">
        <v>2250</v>
      </c>
      <c r="K2858" s="12">
        <v>283000</v>
      </c>
      <c r="L2858" s="12">
        <v>1</v>
      </c>
      <c r="M2858" s="33" t="str">
        <f>IF(_xlfn.XLOOKUP(C2858,Raw_Data_OS_23!$C$7:$C$4518,Raw_Data_OS_23!$G$7:$G$4518,"Paid/ Closed")="Paid/ Closed","Paid/ Closed", "Still_Outstanding")</f>
        <v>Still_Outstanding</v>
      </c>
      <c r="N2858" s="33">
        <f>IF(_xlfn.XLOOKUP(C2858,Raw_Data_Paid_23!$C$4:$C$2114,Raw_Data_Paid_23!$C$4:$C$2114,1)= 1,1,0)</f>
        <v>1</v>
      </c>
      <c r="O2858" t="str">
        <f>IF(M2858=$W$7,IF(AND(N2858,_xlfn.XLOOKUP(C2858,Raw_Data_OS_23!$C$7:$C$4518,Raw_Data_OS_23!$G$7:$G$4518,0)=G2858),"A",IF(_xlfn.XLOOKUP(C2858,Raw_Data_Paid_23!$C$4:$C$2114,Raw_Data_Paid_23!$C$4:$C$2114,"B1")="B1","B1","B2")),IF(_xlfn.XLOOKUP(C2858,Raw_Data_Paid_23!$C$4:$C$2114,Raw_Data_Paid_23!$C$4:$C$2114,"C1")="C1","C1","C2"))</f>
        <v>B1</v>
      </c>
      <c r="P2858" t="str">
        <f t="shared" si="94"/>
        <v>2021B1Motor Private</v>
      </c>
    </row>
    <row r="2859" spans="3:16" x14ac:dyDescent="0.35">
      <c r="C2859" s="6" t="s">
        <v>2258</v>
      </c>
      <c r="D2859" s="7" t="s">
        <v>5797</v>
      </c>
      <c r="E2859" s="7" t="s">
        <v>5800</v>
      </c>
      <c r="F2859" s="8" t="s">
        <v>3910</v>
      </c>
      <c r="G2859" s="9">
        <v>8374</v>
      </c>
      <c r="H2859" s="10">
        <v>2021</v>
      </c>
      <c r="I2859" s="10">
        <v>2021</v>
      </c>
      <c r="J2859" s="11" t="s">
        <v>2250</v>
      </c>
      <c r="K2859" s="12">
        <v>8374</v>
      </c>
      <c r="L2859" s="12">
        <v>1</v>
      </c>
      <c r="M2859" s="33" t="str">
        <f>IF(_xlfn.XLOOKUP(C2859,Raw_Data_OS_23!$C$7:$C$4518,Raw_Data_OS_23!$G$7:$G$4518,"Paid/ Closed")="Paid/ Closed","Paid/ Closed", "Still_Outstanding")</f>
        <v>Still_Outstanding</v>
      </c>
      <c r="N2859" s="33">
        <f>IF(_xlfn.XLOOKUP(C2859,Raw_Data_Paid_23!$C$4:$C$2114,Raw_Data_Paid_23!$C$4:$C$2114,1)= 1,1,0)</f>
        <v>0</v>
      </c>
      <c r="O2859" t="str">
        <f>IF(M2859=$W$7,IF(AND(N2859,_xlfn.XLOOKUP(C2859,Raw_Data_OS_23!$C$7:$C$4518,Raw_Data_OS_23!$G$7:$G$4518,0)=G2859),"A",IF(_xlfn.XLOOKUP(C2859,Raw_Data_Paid_23!$C$4:$C$2114,Raw_Data_Paid_23!$C$4:$C$2114,"B1")="B1","B1","B2")),IF(_xlfn.XLOOKUP(C2859,Raw_Data_Paid_23!$C$4:$C$2114,Raw_Data_Paid_23!$C$4:$C$2114,"C1")="C1","C1","C2"))</f>
        <v>B2</v>
      </c>
      <c r="P2859" t="str">
        <f t="shared" si="94"/>
        <v>2021B2Motor Private</v>
      </c>
    </row>
    <row r="2860" spans="3:16" x14ac:dyDescent="0.35">
      <c r="C2860" s="6" t="s">
        <v>2531</v>
      </c>
      <c r="D2860" s="7" t="s">
        <v>5807</v>
      </c>
      <c r="E2860" s="7" t="s">
        <v>5806</v>
      </c>
      <c r="F2860" s="8" t="s">
        <v>3908</v>
      </c>
      <c r="G2860" s="9">
        <v>22000</v>
      </c>
      <c r="H2860" s="10">
        <v>2021</v>
      </c>
      <c r="I2860" s="10">
        <v>2021</v>
      </c>
      <c r="J2860" s="11" t="s">
        <v>2250</v>
      </c>
      <c r="K2860" s="12">
        <v>33846.156000000003</v>
      </c>
      <c r="L2860" s="12">
        <v>1</v>
      </c>
      <c r="M2860" s="33" t="str">
        <f>IF(_xlfn.XLOOKUP(C2860,Raw_Data_OS_23!$C$7:$C$4518,Raw_Data_OS_23!$G$7:$G$4518,"Paid/ Closed")="Paid/ Closed","Paid/ Closed", "Still_Outstanding")</f>
        <v>Still_Outstanding</v>
      </c>
      <c r="N2860" s="33">
        <f>IF(_xlfn.XLOOKUP(C2860,Raw_Data_Paid_23!$C$4:$C$2114,Raw_Data_Paid_23!$C$4:$C$2114,1)= 1,1,0)</f>
        <v>1</v>
      </c>
      <c r="O2860" t="str">
        <f>IF(M2860=$W$7,IF(AND(N2860,_xlfn.XLOOKUP(C2860,Raw_Data_OS_23!$C$7:$C$4518,Raw_Data_OS_23!$G$7:$G$4518,0)=G2860),"A",IF(_xlfn.XLOOKUP(C2860,Raw_Data_Paid_23!$C$4:$C$2114,Raw_Data_Paid_23!$C$4:$C$2114,"B1")="B1","B1","B2")),IF(_xlfn.XLOOKUP(C2860,Raw_Data_Paid_23!$C$4:$C$2114,Raw_Data_Paid_23!$C$4:$C$2114,"C1")="C1","C1","C2"))</f>
        <v>A</v>
      </c>
      <c r="P2860" t="str">
        <f t="shared" si="94"/>
        <v>2021AMotor Commercial</v>
      </c>
    </row>
    <row r="2861" spans="3:16" x14ac:dyDescent="0.35">
      <c r="C2861" s="6" t="s">
        <v>2532</v>
      </c>
      <c r="D2861" s="7" t="s">
        <v>4168</v>
      </c>
      <c r="E2861" s="7" t="s">
        <v>5806</v>
      </c>
      <c r="F2861" s="8" t="s">
        <v>3908</v>
      </c>
      <c r="G2861" s="9">
        <v>272000</v>
      </c>
      <c r="H2861" s="10">
        <v>2021</v>
      </c>
      <c r="I2861" s="10">
        <v>2021</v>
      </c>
      <c r="J2861" s="11" t="s">
        <v>21</v>
      </c>
      <c r="K2861" s="12">
        <v>272000</v>
      </c>
      <c r="L2861" s="12">
        <v>1</v>
      </c>
      <c r="M2861" s="33" t="str">
        <f>IF(_xlfn.XLOOKUP(C2861,Raw_Data_OS_23!$C$7:$C$4518,Raw_Data_OS_23!$G$7:$G$4518,"Paid/ Closed")="Paid/ Closed","Paid/ Closed", "Still_Outstanding")</f>
        <v>Still_Outstanding</v>
      </c>
      <c r="N2861" s="33">
        <f>IF(_xlfn.XLOOKUP(C2861,Raw_Data_Paid_23!$C$4:$C$2114,Raw_Data_Paid_23!$C$4:$C$2114,1)= 1,1,0)</f>
        <v>0</v>
      </c>
      <c r="O2861" t="str">
        <f>IF(M2861=$W$7,IF(AND(N2861,_xlfn.XLOOKUP(C2861,Raw_Data_OS_23!$C$7:$C$4518,Raw_Data_OS_23!$G$7:$G$4518,0)=G2861),"A",IF(_xlfn.XLOOKUP(C2861,Raw_Data_Paid_23!$C$4:$C$2114,Raw_Data_Paid_23!$C$4:$C$2114,"B1")="B1","B1","B2")),IF(_xlfn.XLOOKUP(C2861,Raw_Data_Paid_23!$C$4:$C$2114,Raw_Data_Paid_23!$C$4:$C$2114,"C1")="C1","C1","C2"))</f>
        <v>B2</v>
      </c>
      <c r="P2861" t="str">
        <f t="shared" si="94"/>
        <v>2021B2Motor Commercial</v>
      </c>
    </row>
    <row r="2862" spans="3:16" x14ac:dyDescent="0.35">
      <c r="C2862" s="6" t="s">
        <v>2259</v>
      </c>
      <c r="D2862" s="7" t="s">
        <v>5800</v>
      </c>
      <c r="E2862" s="7" t="s">
        <v>5806</v>
      </c>
      <c r="F2862" s="8" t="s">
        <v>3910</v>
      </c>
      <c r="G2862" s="9">
        <v>21500</v>
      </c>
      <c r="H2862" s="10">
        <v>2021</v>
      </c>
      <c r="I2862" s="10">
        <v>2021</v>
      </c>
      <c r="J2862" s="11" t="s">
        <v>2250</v>
      </c>
      <c r="K2862" s="12">
        <v>21500</v>
      </c>
      <c r="L2862" s="12">
        <v>1</v>
      </c>
      <c r="M2862" s="33" t="str">
        <f>IF(_xlfn.XLOOKUP(C2862,Raw_Data_OS_23!$C$7:$C$4518,Raw_Data_OS_23!$G$7:$G$4518,"Paid/ Closed")="Paid/ Closed","Paid/ Closed", "Still_Outstanding")</f>
        <v>Still_Outstanding</v>
      </c>
      <c r="N2862" s="33">
        <f>IF(_xlfn.XLOOKUP(C2862,Raw_Data_Paid_23!$C$4:$C$2114,Raw_Data_Paid_23!$C$4:$C$2114,1)= 1,1,0)</f>
        <v>1</v>
      </c>
      <c r="O2862" t="str">
        <f>IF(M2862=$W$7,IF(AND(N2862,_xlfn.XLOOKUP(C2862,Raw_Data_OS_23!$C$7:$C$4518,Raw_Data_OS_23!$G$7:$G$4518,0)=G2862),"A",IF(_xlfn.XLOOKUP(C2862,Raw_Data_Paid_23!$C$4:$C$2114,Raw_Data_Paid_23!$C$4:$C$2114,"B1")="B1","B1","B2")),IF(_xlfn.XLOOKUP(C2862,Raw_Data_Paid_23!$C$4:$C$2114,Raw_Data_Paid_23!$C$4:$C$2114,"C1")="C1","C1","C2"))</f>
        <v>B1</v>
      </c>
      <c r="P2862" t="str">
        <f t="shared" si="94"/>
        <v>2021B1Motor Private</v>
      </c>
    </row>
    <row r="2863" spans="3:16" x14ac:dyDescent="0.35">
      <c r="C2863" s="6" t="s">
        <v>2533</v>
      </c>
      <c r="D2863" s="7" t="s">
        <v>5791</v>
      </c>
      <c r="E2863" s="7" t="s">
        <v>5806</v>
      </c>
      <c r="F2863" s="8" t="s">
        <v>3910</v>
      </c>
      <c r="G2863" s="9">
        <v>261271.92980000001</v>
      </c>
      <c r="H2863" s="10">
        <v>2021</v>
      </c>
      <c r="I2863" s="10">
        <v>2021</v>
      </c>
      <c r="J2863" s="11" t="s">
        <v>2250</v>
      </c>
      <c r="K2863" s="12">
        <v>261271.92980000001</v>
      </c>
      <c r="L2863" s="12">
        <v>1</v>
      </c>
      <c r="M2863" s="33" t="str">
        <f>IF(_xlfn.XLOOKUP(C2863,Raw_Data_OS_23!$C$7:$C$4518,Raw_Data_OS_23!$G$7:$G$4518,"Paid/ Closed")="Paid/ Closed","Paid/ Closed", "Still_Outstanding")</f>
        <v>Still_Outstanding</v>
      </c>
      <c r="N2863" s="33">
        <f>IF(_xlfn.XLOOKUP(C2863,Raw_Data_Paid_23!$C$4:$C$2114,Raw_Data_Paid_23!$C$4:$C$2114,1)= 1,1,0)</f>
        <v>0</v>
      </c>
      <c r="O2863" t="str">
        <f>IF(M2863=$W$7,IF(AND(N2863,_xlfn.XLOOKUP(C2863,Raw_Data_OS_23!$C$7:$C$4518,Raw_Data_OS_23!$G$7:$G$4518,0)=G2863),"A",IF(_xlfn.XLOOKUP(C2863,Raw_Data_Paid_23!$C$4:$C$2114,Raw_Data_Paid_23!$C$4:$C$2114,"B1")="B1","B1","B2")),IF(_xlfn.XLOOKUP(C2863,Raw_Data_Paid_23!$C$4:$C$2114,Raw_Data_Paid_23!$C$4:$C$2114,"C1")="C1","C1","C2"))</f>
        <v>B2</v>
      </c>
      <c r="P2863" t="str">
        <f t="shared" si="94"/>
        <v>2021B2Motor Private</v>
      </c>
    </row>
    <row r="2864" spans="3:16" x14ac:dyDescent="0.35">
      <c r="C2864" s="6" t="s">
        <v>2534</v>
      </c>
      <c r="D2864" s="7" t="s">
        <v>5773</v>
      </c>
      <c r="E2864" s="7" t="s">
        <v>5806</v>
      </c>
      <c r="F2864" s="8" t="s">
        <v>3910</v>
      </c>
      <c r="G2864" s="9">
        <v>97845</v>
      </c>
      <c r="H2864" s="10">
        <v>2021</v>
      </c>
      <c r="I2864" s="10">
        <v>2021</v>
      </c>
      <c r="J2864" s="11" t="s">
        <v>2250</v>
      </c>
      <c r="K2864" s="12">
        <v>97845</v>
      </c>
      <c r="L2864" s="12">
        <v>1</v>
      </c>
      <c r="M2864" s="33" t="str">
        <f>IF(_xlfn.XLOOKUP(C2864,Raw_Data_OS_23!$C$7:$C$4518,Raw_Data_OS_23!$G$7:$G$4518,"Paid/ Closed")="Paid/ Closed","Paid/ Closed", "Still_Outstanding")</f>
        <v>Still_Outstanding</v>
      </c>
      <c r="N2864" s="33">
        <f>IF(_xlfn.XLOOKUP(C2864,Raw_Data_Paid_23!$C$4:$C$2114,Raw_Data_Paid_23!$C$4:$C$2114,1)= 1,1,0)</f>
        <v>1</v>
      </c>
      <c r="O2864" t="str">
        <f>IF(M2864=$W$7,IF(AND(N2864,_xlfn.XLOOKUP(C2864,Raw_Data_OS_23!$C$7:$C$4518,Raw_Data_OS_23!$G$7:$G$4518,0)=G2864),"A",IF(_xlfn.XLOOKUP(C2864,Raw_Data_Paid_23!$C$4:$C$2114,Raw_Data_Paid_23!$C$4:$C$2114,"B1")="B1","B1","B2")),IF(_xlfn.XLOOKUP(C2864,Raw_Data_Paid_23!$C$4:$C$2114,Raw_Data_Paid_23!$C$4:$C$2114,"C1")="C1","C1","C2"))</f>
        <v>B1</v>
      </c>
      <c r="P2864" t="str">
        <f t="shared" si="94"/>
        <v>2021B1Motor Private</v>
      </c>
    </row>
    <row r="2865" spans="3:16" x14ac:dyDescent="0.35">
      <c r="C2865" s="6" t="s">
        <v>2535</v>
      </c>
      <c r="D2865" s="7" t="s">
        <v>5808</v>
      </c>
      <c r="E2865" s="7" t="s">
        <v>5806</v>
      </c>
      <c r="F2865" s="8" t="s">
        <v>3910</v>
      </c>
      <c r="G2865" s="9">
        <v>1343007.1765000001</v>
      </c>
      <c r="H2865" s="10">
        <v>2021</v>
      </c>
      <c r="I2865" s="10">
        <v>2021</v>
      </c>
      <c r="J2865" s="11" t="s">
        <v>2250</v>
      </c>
      <c r="K2865" s="12">
        <v>1343007.1765000001</v>
      </c>
      <c r="L2865" s="12">
        <v>1</v>
      </c>
      <c r="M2865" s="33" t="str">
        <f>IF(_xlfn.XLOOKUP(C2865,Raw_Data_OS_23!$C$7:$C$4518,Raw_Data_OS_23!$G$7:$G$4518,"Paid/ Closed")="Paid/ Closed","Paid/ Closed", "Still_Outstanding")</f>
        <v>Still_Outstanding</v>
      </c>
      <c r="N2865" s="33">
        <f>IF(_xlfn.XLOOKUP(C2865,Raw_Data_Paid_23!$C$4:$C$2114,Raw_Data_Paid_23!$C$4:$C$2114,1)= 1,1,0)</f>
        <v>1</v>
      </c>
      <c r="O2865" t="str">
        <f>IF(M2865=$W$7,IF(AND(N2865,_xlfn.XLOOKUP(C2865,Raw_Data_OS_23!$C$7:$C$4518,Raw_Data_OS_23!$G$7:$G$4518,0)=G2865),"A",IF(_xlfn.XLOOKUP(C2865,Raw_Data_Paid_23!$C$4:$C$2114,Raw_Data_Paid_23!$C$4:$C$2114,"B1")="B1","B1","B2")),IF(_xlfn.XLOOKUP(C2865,Raw_Data_Paid_23!$C$4:$C$2114,Raw_Data_Paid_23!$C$4:$C$2114,"C1")="C1","C1","C2"))</f>
        <v>A</v>
      </c>
      <c r="P2865" t="str">
        <f t="shared" si="94"/>
        <v>2021AMotor Private</v>
      </c>
    </row>
    <row r="2866" spans="3:16" x14ac:dyDescent="0.35">
      <c r="C2866" s="6" t="s">
        <v>2260</v>
      </c>
      <c r="D2866" s="7" t="s">
        <v>5748</v>
      </c>
      <c r="E2866" s="7" t="s">
        <v>5777</v>
      </c>
      <c r="F2866" s="8" t="s">
        <v>3910</v>
      </c>
      <c r="G2866" s="9">
        <v>157000</v>
      </c>
      <c r="H2866" s="10">
        <v>2021</v>
      </c>
      <c r="I2866" s="10">
        <v>2021</v>
      </c>
      <c r="J2866" s="11" t="s">
        <v>2250</v>
      </c>
      <c r="K2866" s="12">
        <v>157000</v>
      </c>
      <c r="L2866" s="12">
        <v>1</v>
      </c>
      <c r="M2866" s="33" t="str">
        <f>IF(_xlfn.XLOOKUP(C2866,Raw_Data_OS_23!$C$7:$C$4518,Raw_Data_OS_23!$G$7:$G$4518,"Paid/ Closed")="Paid/ Closed","Paid/ Closed", "Still_Outstanding")</f>
        <v>Still_Outstanding</v>
      </c>
      <c r="N2866" s="33">
        <f>IF(_xlfn.XLOOKUP(C2866,Raw_Data_Paid_23!$C$4:$C$2114,Raw_Data_Paid_23!$C$4:$C$2114,1)= 1,1,0)</f>
        <v>0</v>
      </c>
      <c r="O2866" t="str">
        <f>IF(M2866=$W$7,IF(AND(N2866,_xlfn.XLOOKUP(C2866,Raw_Data_OS_23!$C$7:$C$4518,Raw_Data_OS_23!$G$7:$G$4518,0)=G2866),"A",IF(_xlfn.XLOOKUP(C2866,Raw_Data_Paid_23!$C$4:$C$2114,Raw_Data_Paid_23!$C$4:$C$2114,"B1")="B1","B1","B2")),IF(_xlfn.XLOOKUP(C2866,Raw_Data_Paid_23!$C$4:$C$2114,Raw_Data_Paid_23!$C$4:$C$2114,"C1")="C1","C1","C2"))</f>
        <v>B2</v>
      </c>
      <c r="P2866" t="str">
        <f t="shared" si="94"/>
        <v>2021B2Motor Private</v>
      </c>
    </row>
    <row r="2867" spans="3:16" x14ac:dyDescent="0.35">
      <c r="C2867" s="6" t="s">
        <v>2536</v>
      </c>
      <c r="D2867" s="7" t="s">
        <v>5793</v>
      </c>
      <c r="E2867" s="7" t="s">
        <v>5809</v>
      </c>
      <c r="F2867" s="8" t="s">
        <v>3910</v>
      </c>
      <c r="G2867" s="9">
        <v>19812</v>
      </c>
      <c r="H2867" s="10">
        <v>2021</v>
      </c>
      <c r="I2867" s="10">
        <v>2021</v>
      </c>
      <c r="J2867" s="11" t="s">
        <v>2250</v>
      </c>
      <c r="K2867" s="12">
        <v>19812</v>
      </c>
      <c r="L2867" s="12">
        <v>1</v>
      </c>
      <c r="M2867" s="33" t="str">
        <f>IF(_xlfn.XLOOKUP(C2867,Raw_Data_OS_23!$C$7:$C$4518,Raw_Data_OS_23!$G$7:$G$4518,"Paid/ Closed")="Paid/ Closed","Paid/ Closed", "Still_Outstanding")</f>
        <v>Still_Outstanding</v>
      </c>
      <c r="N2867" s="33">
        <f>IF(_xlfn.XLOOKUP(C2867,Raw_Data_Paid_23!$C$4:$C$2114,Raw_Data_Paid_23!$C$4:$C$2114,1)= 1,1,0)</f>
        <v>1</v>
      </c>
      <c r="O2867" t="str">
        <f>IF(M2867=$W$7,IF(AND(N2867,_xlfn.XLOOKUP(C2867,Raw_Data_OS_23!$C$7:$C$4518,Raw_Data_OS_23!$G$7:$G$4518,0)=G2867),"A",IF(_xlfn.XLOOKUP(C2867,Raw_Data_Paid_23!$C$4:$C$2114,Raw_Data_Paid_23!$C$4:$C$2114,"B1")="B1","B1","B2")),IF(_xlfn.XLOOKUP(C2867,Raw_Data_Paid_23!$C$4:$C$2114,Raw_Data_Paid_23!$C$4:$C$2114,"C1")="C1","C1","C2"))</f>
        <v>B1</v>
      </c>
      <c r="P2867" t="str">
        <f t="shared" si="94"/>
        <v>2021B1Motor Private</v>
      </c>
    </row>
    <row r="2868" spans="3:16" x14ac:dyDescent="0.35">
      <c r="C2868" s="6" t="s">
        <v>2261</v>
      </c>
      <c r="D2868" s="7" t="s">
        <v>5800</v>
      </c>
      <c r="E2868" s="7" t="s">
        <v>5809</v>
      </c>
      <c r="F2868" s="8" t="s">
        <v>3908</v>
      </c>
      <c r="G2868" s="9">
        <v>20000</v>
      </c>
      <c r="H2868" s="10">
        <v>2021</v>
      </c>
      <c r="I2868" s="10">
        <v>2021</v>
      </c>
      <c r="J2868" s="11" t="s">
        <v>2250</v>
      </c>
      <c r="K2868" s="12">
        <v>20000</v>
      </c>
      <c r="L2868" s="12">
        <v>1</v>
      </c>
      <c r="M2868" s="33" t="str">
        <f>IF(_xlfn.XLOOKUP(C2868,Raw_Data_OS_23!$C$7:$C$4518,Raw_Data_OS_23!$G$7:$G$4518,"Paid/ Closed")="Paid/ Closed","Paid/ Closed", "Still_Outstanding")</f>
        <v>Still_Outstanding</v>
      </c>
      <c r="N2868" s="33">
        <f>IF(_xlfn.XLOOKUP(C2868,Raw_Data_Paid_23!$C$4:$C$2114,Raw_Data_Paid_23!$C$4:$C$2114,1)= 1,1,0)</f>
        <v>1</v>
      </c>
      <c r="O2868" t="str">
        <f>IF(M2868=$W$7,IF(AND(N2868,_xlfn.XLOOKUP(C2868,Raw_Data_OS_23!$C$7:$C$4518,Raw_Data_OS_23!$G$7:$G$4518,0)=G2868),"A",IF(_xlfn.XLOOKUP(C2868,Raw_Data_Paid_23!$C$4:$C$2114,Raw_Data_Paid_23!$C$4:$C$2114,"B1")="B1","B1","B2")),IF(_xlfn.XLOOKUP(C2868,Raw_Data_Paid_23!$C$4:$C$2114,Raw_Data_Paid_23!$C$4:$C$2114,"C1")="C1","C1","C2"))</f>
        <v>B1</v>
      </c>
      <c r="P2868" t="str">
        <f t="shared" si="94"/>
        <v>2021B1Motor Commercial</v>
      </c>
    </row>
    <row r="2869" spans="3:16" x14ac:dyDescent="0.35">
      <c r="C2869" s="6" t="s">
        <v>2262</v>
      </c>
      <c r="D2869" s="7" t="s">
        <v>5804</v>
      </c>
      <c r="E2869" s="7" t="s">
        <v>5809</v>
      </c>
      <c r="F2869" s="8" t="s">
        <v>3910</v>
      </c>
      <c r="G2869" s="9">
        <v>11500</v>
      </c>
      <c r="H2869" s="10">
        <v>2021</v>
      </c>
      <c r="I2869" s="10">
        <v>2021</v>
      </c>
      <c r="J2869" s="11" t="s">
        <v>2250</v>
      </c>
      <c r="K2869" s="12">
        <v>11500</v>
      </c>
      <c r="L2869" s="12">
        <v>1</v>
      </c>
      <c r="M2869" s="33" t="str">
        <f>IF(_xlfn.XLOOKUP(C2869,Raw_Data_OS_23!$C$7:$C$4518,Raw_Data_OS_23!$G$7:$G$4518,"Paid/ Closed")="Paid/ Closed","Paid/ Closed", "Still_Outstanding")</f>
        <v>Still_Outstanding</v>
      </c>
      <c r="N2869" s="33">
        <f>IF(_xlfn.XLOOKUP(C2869,Raw_Data_Paid_23!$C$4:$C$2114,Raw_Data_Paid_23!$C$4:$C$2114,1)= 1,1,0)</f>
        <v>1</v>
      </c>
      <c r="O2869" t="str">
        <f>IF(M2869=$W$7,IF(AND(N2869,_xlfn.XLOOKUP(C2869,Raw_Data_OS_23!$C$7:$C$4518,Raw_Data_OS_23!$G$7:$G$4518,0)=G2869),"A",IF(_xlfn.XLOOKUP(C2869,Raw_Data_Paid_23!$C$4:$C$2114,Raw_Data_Paid_23!$C$4:$C$2114,"B1")="B1","B1","B2")),IF(_xlfn.XLOOKUP(C2869,Raw_Data_Paid_23!$C$4:$C$2114,Raw_Data_Paid_23!$C$4:$C$2114,"C1")="C1","C1","C2"))</f>
        <v>B1</v>
      </c>
      <c r="P2869" t="str">
        <f t="shared" si="94"/>
        <v>2021B1Motor Private</v>
      </c>
    </row>
    <row r="2870" spans="3:16" x14ac:dyDescent="0.35">
      <c r="C2870" s="6" t="s">
        <v>2537</v>
      </c>
      <c r="D2870" s="7" t="s">
        <v>5791</v>
      </c>
      <c r="E2870" s="7" t="s">
        <v>5788</v>
      </c>
      <c r="F2870" s="8" t="s">
        <v>3908</v>
      </c>
      <c r="G2870" s="9">
        <v>40950</v>
      </c>
      <c r="H2870" s="10">
        <v>2021</v>
      </c>
      <c r="I2870" s="10">
        <v>2021</v>
      </c>
      <c r="J2870" s="11" t="s">
        <v>2250</v>
      </c>
      <c r="K2870" s="12">
        <v>40950</v>
      </c>
      <c r="L2870" s="12">
        <v>1</v>
      </c>
      <c r="M2870" s="33" t="str">
        <f>IF(_xlfn.XLOOKUP(C2870,Raw_Data_OS_23!$C$7:$C$4518,Raw_Data_OS_23!$G$7:$G$4518,"Paid/ Closed")="Paid/ Closed","Paid/ Closed", "Still_Outstanding")</f>
        <v>Still_Outstanding</v>
      </c>
      <c r="N2870" s="33">
        <f>IF(_xlfn.XLOOKUP(C2870,Raw_Data_Paid_23!$C$4:$C$2114,Raw_Data_Paid_23!$C$4:$C$2114,1)= 1,1,0)</f>
        <v>1</v>
      </c>
      <c r="O2870" t="str">
        <f>IF(M2870=$W$7,IF(AND(N2870,_xlfn.XLOOKUP(C2870,Raw_Data_OS_23!$C$7:$C$4518,Raw_Data_OS_23!$G$7:$G$4518,0)=G2870),"A",IF(_xlfn.XLOOKUP(C2870,Raw_Data_Paid_23!$C$4:$C$2114,Raw_Data_Paid_23!$C$4:$C$2114,"B1")="B1","B1","B2")),IF(_xlfn.XLOOKUP(C2870,Raw_Data_Paid_23!$C$4:$C$2114,Raw_Data_Paid_23!$C$4:$C$2114,"C1")="C1","C1","C2"))</f>
        <v>B1</v>
      </c>
      <c r="P2870" t="str">
        <f t="shared" si="94"/>
        <v>2021B1Motor Commercial</v>
      </c>
    </row>
    <row r="2871" spans="3:16" x14ac:dyDescent="0.35">
      <c r="C2871" s="6" t="s">
        <v>2263</v>
      </c>
      <c r="D2871" s="7" t="s">
        <v>5792</v>
      </c>
      <c r="E2871" s="7" t="s">
        <v>5803</v>
      </c>
      <c r="F2871" s="8" t="s">
        <v>3908</v>
      </c>
      <c r="G2871" s="9">
        <v>24016</v>
      </c>
      <c r="H2871" s="10">
        <v>2021</v>
      </c>
      <c r="I2871" s="10">
        <v>2021</v>
      </c>
      <c r="J2871" s="11" t="s">
        <v>2250</v>
      </c>
      <c r="K2871" s="12">
        <v>24016</v>
      </c>
      <c r="L2871" s="12">
        <v>1</v>
      </c>
      <c r="M2871" s="33" t="str">
        <f>IF(_xlfn.XLOOKUP(C2871,Raw_Data_OS_23!$C$7:$C$4518,Raw_Data_OS_23!$G$7:$G$4518,"Paid/ Closed")="Paid/ Closed","Paid/ Closed", "Still_Outstanding")</f>
        <v>Still_Outstanding</v>
      </c>
      <c r="N2871" s="33">
        <f>IF(_xlfn.XLOOKUP(C2871,Raw_Data_Paid_23!$C$4:$C$2114,Raw_Data_Paid_23!$C$4:$C$2114,1)= 1,1,0)</f>
        <v>1</v>
      </c>
      <c r="O2871" t="str">
        <f>IF(M2871=$W$7,IF(AND(N2871,_xlfn.XLOOKUP(C2871,Raw_Data_OS_23!$C$7:$C$4518,Raw_Data_OS_23!$G$7:$G$4518,0)=G2871),"A",IF(_xlfn.XLOOKUP(C2871,Raw_Data_Paid_23!$C$4:$C$2114,Raw_Data_Paid_23!$C$4:$C$2114,"B1")="B1","B1","B2")),IF(_xlfn.XLOOKUP(C2871,Raw_Data_Paid_23!$C$4:$C$2114,Raw_Data_Paid_23!$C$4:$C$2114,"C1")="C1","C1","C2"))</f>
        <v>B1</v>
      </c>
      <c r="P2871" t="str">
        <f t="shared" si="94"/>
        <v>2021B1Motor Commercial</v>
      </c>
    </row>
    <row r="2872" spans="3:16" x14ac:dyDescent="0.35">
      <c r="C2872" s="6" t="s">
        <v>2264</v>
      </c>
      <c r="D2872" s="7" t="s">
        <v>5802</v>
      </c>
      <c r="E2872" s="7" t="s">
        <v>5789</v>
      </c>
      <c r="F2872" s="8" t="s">
        <v>3910</v>
      </c>
      <c r="G2872" s="9">
        <v>43500</v>
      </c>
      <c r="H2872" s="10">
        <v>2021</v>
      </c>
      <c r="I2872" s="10">
        <v>2021</v>
      </c>
      <c r="J2872" s="11" t="s">
        <v>2250</v>
      </c>
      <c r="K2872" s="12">
        <v>43500</v>
      </c>
      <c r="L2872" s="12">
        <v>1</v>
      </c>
      <c r="M2872" s="33" t="str">
        <f>IF(_xlfn.XLOOKUP(C2872,Raw_Data_OS_23!$C$7:$C$4518,Raw_Data_OS_23!$G$7:$G$4518,"Paid/ Closed")="Paid/ Closed","Paid/ Closed", "Still_Outstanding")</f>
        <v>Still_Outstanding</v>
      </c>
      <c r="N2872" s="33">
        <f>IF(_xlfn.XLOOKUP(C2872,Raw_Data_Paid_23!$C$4:$C$2114,Raw_Data_Paid_23!$C$4:$C$2114,1)= 1,1,0)</f>
        <v>1</v>
      </c>
      <c r="O2872" t="str">
        <f>IF(M2872=$W$7,IF(AND(N2872,_xlfn.XLOOKUP(C2872,Raw_Data_OS_23!$C$7:$C$4518,Raw_Data_OS_23!$G$7:$G$4518,0)=G2872),"A",IF(_xlfn.XLOOKUP(C2872,Raw_Data_Paid_23!$C$4:$C$2114,Raw_Data_Paid_23!$C$4:$C$2114,"B1")="B1","B1","B2")),IF(_xlfn.XLOOKUP(C2872,Raw_Data_Paid_23!$C$4:$C$2114,Raw_Data_Paid_23!$C$4:$C$2114,"C1")="C1","C1","C2"))</f>
        <v>B1</v>
      </c>
      <c r="P2872" t="str">
        <f t="shared" si="94"/>
        <v>2021B1Motor Private</v>
      </c>
    </row>
    <row r="2873" spans="3:16" x14ac:dyDescent="0.35">
      <c r="C2873" s="6" t="s">
        <v>2538</v>
      </c>
      <c r="D2873" s="7" t="s">
        <v>5792</v>
      </c>
      <c r="E2873" s="7" t="s">
        <v>5809</v>
      </c>
      <c r="F2873" s="8" t="s">
        <v>3910</v>
      </c>
      <c r="G2873" s="9">
        <v>34125</v>
      </c>
      <c r="H2873" s="10">
        <v>2021</v>
      </c>
      <c r="I2873" s="10">
        <v>2021</v>
      </c>
      <c r="J2873" s="11" t="s">
        <v>2250</v>
      </c>
      <c r="K2873" s="12">
        <v>34125</v>
      </c>
      <c r="L2873" s="12">
        <v>1</v>
      </c>
      <c r="M2873" s="33" t="str">
        <f>IF(_xlfn.XLOOKUP(C2873,Raw_Data_OS_23!$C$7:$C$4518,Raw_Data_OS_23!$G$7:$G$4518,"Paid/ Closed")="Paid/ Closed","Paid/ Closed", "Still_Outstanding")</f>
        <v>Still_Outstanding</v>
      </c>
      <c r="N2873" s="33">
        <f>IF(_xlfn.XLOOKUP(C2873,Raw_Data_Paid_23!$C$4:$C$2114,Raw_Data_Paid_23!$C$4:$C$2114,1)= 1,1,0)</f>
        <v>1</v>
      </c>
      <c r="O2873" t="str">
        <f>IF(M2873=$W$7,IF(AND(N2873,_xlfn.XLOOKUP(C2873,Raw_Data_OS_23!$C$7:$C$4518,Raw_Data_OS_23!$G$7:$G$4518,0)=G2873),"A",IF(_xlfn.XLOOKUP(C2873,Raw_Data_Paid_23!$C$4:$C$2114,Raw_Data_Paid_23!$C$4:$C$2114,"B1")="B1","B1","B2")),IF(_xlfn.XLOOKUP(C2873,Raw_Data_Paid_23!$C$4:$C$2114,Raw_Data_Paid_23!$C$4:$C$2114,"C1")="C1","C1","C2"))</f>
        <v>B1</v>
      </c>
      <c r="P2873" t="str">
        <f t="shared" si="94"/>
        <v>2021B1Motor Private</v>
      </c>
    </row>
    <row r="2874" spans="3:16" x14ac:dyDescent="0.35">
      <c r="C2874" s="6" t="s">
        <v>2539</v>
      </c>
      <c r="D2874" s="7" t="s">
        <v>5810</v>
      </c>
      <c r="E2874" s="7" t="s">
        <v>5809</v>
      </c>
      <c r="F2874" s="8" t="s">
        <v>3910</v>
      </c>
      <c r="G2874" s="9">
        <v>21112</v>
      </c>
      <c r="H2874" s="10">
        <v>2021</v>
      </c>
      <c r="I2874" s="10">
        <v>2021</v>
      </c>
      <c r="J2874" s="11" t="s">
        <v>2250</v>
      </c>
      <c r="K2874" s="12">
        <v>21112</v>
      </c>
      <c r="L2874" s="12">
        <v>1</v>
      </c>
      <c r="M2874" s="33" t="str">
        <f>IF(_xlfn.XLOOKUP(C2874,Raw_Data_OS_23!$C$7:$C$4518,Raw_Data_OS_23!$G$7:$G$4518,"Paid/ Closed")="Paid/ Closed","Paid/ Closed", "Still_Outstanding")</f>
        <v>Still_Outstanding</v>
      </c>
      <c r="N2874" s="33">
        <f>IF(_xlfn.XLOOKUP(C2874,Raw_Data_Paid_23!$C$4:$C$2114,Raw_Data_Paid_23!$C$4:$C$2114,1)= 1,1,0)</f>
        <v>1</v>
      </c>
      <c r="O2874" t="str">
        <f>IF(M2874=$W$7,IF(AND(N2874,_xlfn.XLOOKUP(C2874,Raw_Data_OS_23!$C$7:$C$4518,Raw_Data_OS_23!$G$7:$G$4518,0)=G2874),"A",IF(_xlfn.XLOOKUP(C2874,Raw_Data_Paid_23!$C$4:$C$2114,Raw_Data_Paid_23!$C$4:$C$2114,"B1")="B1","B1","B2")),IF(_xlfn.XLOOKUP(C2874,Raw_Data_Paid_23!$C$4:$C$2114,Raw_Data_Paid_23!$C$4:$C$2114,"C1")="C1","C1","C2"))</f>
        <v>B1</v>
      </c>
      <c r="P2874" t="str">
        <f t="shared" si="94"/>
        <v>2021B1Motor Private</v>
      </c>
    </row>
    <row r="2875" spans="3:16" x14ac:dyDescent="0.35">
      <c r="C2875" s="6" t="s">
        <v>2540</v>
      </c>
      <c r="D2875" s="7" t="s">
        <v>5800</v>
      </c>
      <c r="E2875" s="7" t="s">
        <v>5809</v>
      </c>
      <c r="F2875" s="8" t="s">
        <v>3908</v>
      </c>
      <c r="G2875" s="9">
        <v>2835320</v>
      </c>
      <c r="H2875" s="10">
        <v>2021</v>
      </c>
      <c r="I2875" s="10">
        <v>2021</v>
      </c>
      <c r="J2875" s="11" t="s">
        <v>2250</v>
      </c>
      <c r="K2875" s="12">
        <v>2335320</v>
      </c>
      <c r="L2875" s="12">
        <v>1</v>
      </c>
      <c r="M2875" s="33" t="str">
        <f>IF(_xlfn.XLOOKUP(C2875,Raw_Data_OS_23!$C$7:$C$4518,Raw_Data_OS_23!$G$7:$G$4518,"Paid/ Closed")="Paid/ Closed","Paid/ Closed", "Still_Outstanding")</f>
        <v>Still_Outstanding</v>
      </c>
      <c r="N2875" s="33">
        <f>IF(_xlfn.XLOOKUP(C2875,Raw_Data_Paid_23!$C$4:$C$2114,Raw_Data_Paid_23!$C$4:$C$2114,1)= 1,1,0)</f>
        <v>1</v>
      </c>
      <c r="O2875" t="str">
        <f>IF(M2875=$W$7,IF(AND(N2875,_xlfn.XLOOKUP(C2875,Raw_Data_OS_23!$C$7:$C$4518,Raw_Data_OS_23!$G$7:$G$4518,0)=G2875),"A",IF(_xlfn.XLOOKUP(C2875,Raw_Data_Paid_23!$C$4:$C$2114,Raw_Data_Paid_23!$C$4:$C$2114,"B1")="B1","B1","B2")),IF(_xlfn.XLOOKUP(C2875,Raw_Data_Paid_23!$C$4:$C$2114,Raw_Data_Paid_23!$C$4:$C$2114,"C1")="C1","C1","C2"))</f>
        <v>B1</v>
      </c>
      <c r="P2875" t="str">
        <f t="shared" si="94"/>
        <v>2021B1Motor Commercial</v>
      </c>
    </row>
    <row r="2876" spans="3:16" x14ac:dyDescent="0.35">
      <c r="C2876" s="6" t="s">
        <v>2541</v>
      </c>
      <c r="D2876" s="7" t="s">
        <v>5803</v>
      </c>
      <c r="E2876" s="7" t="s">
        <v>5809</v>
      </c>
      <c r="F2876" s="8" t="s">
        <v>3910</v>
      </c>
      <c r="G2876" s="9">
        <v>83995</v>
      </c>
      <c r="H2876" s="10">
        <v>2021</v>
      </c>
      <c r="I2876" s="10">
        <v>2021</v>
      </c>
      <c r="J2876" s="11" t="s">
        <v>2250</v>
      </c>
      <c r="K2876" s="12">
        <v>83995</v>
      </c>
      <c r="L2876" s="12">
        <v>1</v>
      </c>
      <c r="M2876" s="33" t="str">
        <f>IF(_xlfn.XLOOKUP(C2876,Raw_Data_OS_23!$C$7:$C$4518,Raw_Data_OS_23!$G$7:$G$4518,"Paid/ Closed")="Paid/ Closed","Paid/ Closed", "Still_Outstanding")</f>
        <v>Still_Outstanding</v>
      </c>
      <c r="N2876" s="33">
        <f>IF(_xlfn.XLOOKUP(C2876,Raw_Data_Paid_23!$C$4:$C$2114,Raw_Data_Paid_23!$C$4:$C$2114,1)= 1,1,0)</f>
        <v>1</v>
      </c>
      <c r="O2876" t="str">
        <f>IF(M2876=$W$7,IF(AND(N2876,_xlfn.XLOOKUP(C2876,Raw_Data_OS_23!$C$7:$C$4518,Raw_Data_OS_23!$G$7:$G$4518,0)=G2876),"A",IF(_xlfn.XLOOKUP(C2876,Raw_Data_Paid_23!$C$4:$C$2114,Raw_Data_Paid_23!$C$4:$C$2114,"B1")="B1","B1","B2")),IF(_xlfn.XLOOKUP(C2876,Raw_Data_Paid_23!$C$4:$C$2114,Raw_Data_Paid_23!$C$4:$C$2114,"C1")="C1","C1","C2"))</f>
        <v>B1</v>
      </c>
      <c r="P2876" t="str">
        <f t="shared" si="94"/>
        <v>2021B1Motor Private</v>
      </c>
    </row>
    <row r="2877" spans="3:16" x14ac:dyDescent="0.35">
      <c r="C2877" s="6" t="s">
        <v>2542</v>
      </c>
      <c r="D2877" s="7" t="s">
        <v>5251</v>
      </c>
      <c r="E2877" s="7" t="s">
        <v>5809</v>
      </c>
      <c r="F2877" s="8" t="s">
        <v>3910</v>
      </c>
      <c r="G2877" s="9">
        <v>12000</v>
      </c>
      <c r="H2877" s="10">
        <v>2021</v>
      </c>
      <c r="I2877" s="10">
        <v>2021</v>
      </c>
      <c r="J2877" s="11" t="s">
        <v>21</v>
      </c>
      <c r="K2877" s="12">
        <v>12000</v>
      </c>
      <c r="L2877" s="12">
        <v>1</v>
      </c>
      <c r="M2877" s="33" t="str">
        <f>IF(_xlfn.XLOOKUP(C2877,Raw_Data_OS_23!$C$7:$C$4518,Raw_Data_OS_23!$G$7:$G$4518,"Paid/ Closed")="Paid/ Closed","Paid/ Closed", "Still_Outstanding")</f>
        <v>Still_Outstanding</v>
      </c>
      <c r="N2877" s="33">
        <f>IF(_xlfn.XLOOKUP(C2877,Raw_Data_Paid_23!$C$4:$C$2114,Raw_Data_Paid_23!$C$4:$C$2114,1)= 1,1,0)</f>
        <v>1</v>
      </c>
      <c r="O2877" t="str">
        <f>IF(M2877=$W$7,IF(AND(N2877,_xlfn.XLOOKUP(C2877,Raw_Data_OS_23!$C$7:$C$4518,Raw_Data_OS_23!$G$7:$G$4518,0)=G2877),"A",IF(_xlfn.XLOOKUP(C2877,Raw_Data_Paid_23!$C$4:$C$2114,Raw_Data_Paid_23!$C$4:$C$2114,"B1")="B1","B1","B2")),IF(_xlfn.XLOOKUP(C2877,Raw_Data_Paid_23!$C$4:$C$2114,Raw_Data_Paid_23!$C$4:$C$2114,"C1")="C1","C1","C2"))</f>
        <v>A</v>
      </c>
      <c r="P2877" t="str">
        <f t="shared" si="94"/>
        <v>2021AMotor Private</v>
      </c>
    </row>
    <row r="2878" spans="3:16" x14ac:dyDescent="0.35">
      <c r="C2878" s="6" t="s">
        <v>2543</v>
      </c>
      <c r="D2878" s="7" t="s">
        <v>5792</v>
      </c>
      <c r="E2878" s="7" t="s">
        <v>5809</v>
      </c>
      <c r="F2878" s="8" t="s">
        <v>3910</v>
      </c>
      <c r="G2878" s="9">
        <v>178000</v>
      </c>
      <c r="H2878" s="10">
        <v>2021</v>
      </c>
      <c r="I2878" s="10">
        <v>2021</v>
      </c>
      <c r="J2878" s="11" t="s">
        <v>2250</v>
      </c>
      <c r="K2878" s="12">
        <v>178000</v>
      </c>
      <c r="L2878" s="12">
        <v>1</v>
      </c>
      <c r="M2878" s="33" t="str">
        <f>IF(_xlfn.XLOOKUP(C2878,Raw_Data_OS_23!$C$7:$C$4518,Raw_Data_OS_23!$G$7:$G$4518,"Paid/ Closed")="Paid/ Closed","Paid/ Closed", "Still_Outstanding")</f>
        <v>Still_Outstanding</v>
      </c>
      <c r="N2878" s="33">
        <f>IF(_xlfn.XLOOKUP(C2878,Raw_Data_Paid_23!$C$4:$C$2114,Raw_Data_Paid_23!$C$4:$C$2114,1)= 1,1,0)</f>
        <v>0</v>
      </c>
      <c r="O2878" t="str">
        <f>IF(M2878=$W$7,IF(AND(N2878,_xlfn.XLOOKUP(C2878,Raw_Data_OS_23!$C$7:$C$4518,Raw_Data_OS_23!$G$7:$G$4518,0)=G2878),"A",IF(_xlfn.XLOOKUP(C2878,Raw_Data_Paid_23!$C$4:$C$2114,Raw_Data_Paid_23!$C$4:$C$2114,"B1")="B1","B1","B2")),IF(_xlfn.XLOOKUP(C2878,Raw_Data_Paid_23!$C$4:$C$2114,Raw_Data_Paid_23!$C$4:$C$2114,"C1")="C1","C1","C2"))</f>
        <v>B2</v>
      </c>
      <c r="P2878" t="str">
        <f t="shared" si="94"/>
        <v>2021B2Motor Private</v>
      </c>
    </row>
    <row r="2879" spans="3:16" x14ac:dyDescent="0.35">
      <c r="C2879" s="6" t="s">
        <v>2265</v>
      </c>
      <c r="D2879" s="7" t="s">
        <v>5791</v>
      </c>
      <c r="E2879" s="7" t="s">
        <v>5809</v>
      </c>
      <c r="F2879" s="8" t="s">
        <v>3908</v>
      </c>
      <c r="G2879" s="9">
        <v>20000</v>
      </c>
      <c r="H2879" s="10">
        <v>2021</v>
      </c>
      <c r="I2879" s="10">
        <v>2021</v>
      </c>
      <c r="J2879" s="11" t="s">
        <v>2250</v>
      </c>
      <c r="K2879" s="12">
        <v>20000</v>
      </c>
      <c r="L2879" s="12">
        <v>1</v>
      </c>
      <c r="M2879" s="33" t="str">
        <f>IF(_xlfn.XLOOKUP(C2879,Raw_Data_OS_23!$C$7:$C$4518,Raw_Data_OS_23!$G$7:$G$4518,"Paid/ Closed")="Paid/ Closed","Paid/ Closed", "Still_Outstanding")</f>
        <v>Still_Outstanding</v>
      </c>
      <c r="N2879" s="33">
        <f>IF(_xlfn.XLOOKUP(C2879,Raw_Data_Paid_23!$C$4:$C$2114,Raw_Data_Paid_23!$C$4:$C$2114,1)= 1,1,0)</f>
        <v>1</v>
      </c>
      <c r="O2879" t="str">
        <f>IF(M2879=$W$7,IF(AND(N2879,_xlfn.XLOOKUP(C2879,Raw_Data_OS_23!$C$7:$C$4518,Raw_Data_OS_23!$G$7:$G$4518,0)=G2879),"A",IF(_xlfn.XLOOKUP(C2879,Raw_Data_Paid_23!$C$4:$C$2114,Raw_Data_Paid_23!$C$4:$C$2114,"B1")="B1","B1","B2")),IF(_xlfn.XLOOKUP(C2879,Raw_Data_Paid_23!$C$4:$C$2114,Raw_Data_Paid_23!$C$4:$C$2114,"C1")="C1","C1","C2"))</f>
        <v>B1</v>
      </c>
      <c r="P2879" t="str">
        <f t="shared" si="94"/>
        <v>2021B1Motor Commercial</v>
      </c>
    </row>
    <row r="2880" spans="3:16" x14ac:dyDescent="0.35">
      <c r="C2880" s="6" t="s">
        <v>2544</v>
      </c>
      <c r="D2880" s="7" t="s">
        <v>4058</v>
      </c>
      <c r="E2880" s="7" t="s">
        <v>5809</v>
      </c>
      <c r="F2880" s="8" t="s">
        <v>3908</v>
      </c>
      <c r="G2880" s="9">
        <v>50000</v>
      </c>
      <c r="H2880" s="10">
        <v>2020</v>
      </c>
      <c r="I2880" s="10">
        <v>2021</v>
      </c>
      <c r="J2880" s="11" t="s">
        <v>28</v>
      </c>
      <c r="K2880" s="12">
        <v>50000</v>
      </c>
      <c r="L2880" s="12">
        <v>1</v>
      </c>
      <c r="M2880" s="33" t="str">
        <f>IF(_xlfn.XLOOKUP(C2880,Raw_Data_OS_23!$C$7:$C$4518,Raw_Data_OS_23!$G$7:$G$4518,"Paid/ Closed")="Paid/ Closed","Paid/ Closed", "Still_Outstanding")</f>
        <v>Still_Outstanding</v>
      </c>
      <c r="N2880" s="33">
        <f>IF(_xlfn.XLOOKUP(C2880,Raw_Data_Paid_23!$C$4:$C$2114,Raw_Data_Paid_23!$C$4:$C$2114,1)= 1,1,0)</f>
        <v>1</v>
      </c>
      <c r="O2880" t="str">
        <f>IF(M2880=$W$7,IF(AND(N2880,_xlfn.XLOOKUP(C2880,Raw_Data_OS_23!$C$7:$C$4518,Raw_Data_OS_23!$G$7:$G$4518,0)=G2880),"A",IF(_xlfn.XLOOKUP(C2880,Raw_Data_Paid_23!$C$4:$C$2114,Raw_Data_Paid_23!$C$4:$C$2114,"B1")="B1","B1","B2")),IF(_xlfn.XLOOKUP(C2880,Raw_Data_Paid_23!$C$4:$C$2114,Raw_Data_Paid_23!$C$4:$C$2114,"C1")="C1","C1","C2"))</f>
        <v>B1</v>
      </c>
      <c r="P2880" t="str">
        <f t="shared" si="94"/>
        <v>2020B1Motor Commercial</v>
      </c>
    </row>
    <row r="2881" spans="3:16" x14ac:dyDescent="0.35">
      <c r="C2881" s="6" t="s">
        <v>2266</v>
      </c>
      <c r="D2881" s="7" t="s">
        <v>5792</v>
      </c>
      <c r="E2881" s="7" t="s">
        <v>5806</v>
      </c>
      <c r="F2881" s="8" t="s">
        <v>3910</v>
      </c>
      <c r="G2881" s="9">
        <v>2620</v>
      </c>
      <c r="H2881" s="10">
        <v>2021</v>
      </c>
      <c r="I2881" s="10">
        <v>2021</v>
      </c>
      <c r="J2881" s="11" t="s">
        <v>2250</v>
      </c>
      <c r="K2881" s="12">
        <v>2620</v>
      </c>
      <c r="L2881" s="12">
        <v>1</v>
      </c>
      <c r="M2881" s="33" t="str">
        <f>IF(_xlfn.XLOOKUP(C2881,Raw_Data_OS_23!$C$7:$C$4518,Raw_Data_OS_23!$G$7:$G$4518,"Paid/ Closed")="Paid/ Closed","Paid/ Closed", "Still_Outstanding")</f>
        <v>Paid/ Closed</v>
      </c>
      <c r="N2881" s="33">
        <f>IF(_xlfn.XLOOKUP(C2881,Raw_Data_Paid_23!$C$4:$C$2114,Raw_Data_Paid_23!$C$4:$C$2114,1)= 1,1,0)</f>
        <v>1</v>
      </c>
      <c r="O2881" t="str">
        <f>IF(M2881=$W$7,IF(AND(N2881,_xlfn.XLOOKUP(C2881,Raw_Data_OS_23!$C$7:$C$4518,Raw_Data_OS_23!$G$7:$G$4518,0)=G2881),"A",IF(_xlfn.XLOOKUP(C2881,Raw_Data_Paid_23!$C$4:$C$2114,Raw_Data_Paid_23!$C$4:$C$2114,"B1")="B1","B1","B2")),IF(_xlfn.XLOOKUP(C2881,Raw_Data_Paid_23!$C$4:$C$2114,Raw_Data_Paid_23!$C$4:$C$2114,"C1")="C1","C1","C2"))</f>
        <v>C1</v>
      </c>
      <c r="P2881" t="str">
        <f t="shared" si="94"/>
        <v>2021C1Motor Private</v>
      </c>
    </row>
    <row r="2882" spans="3:16" x14ac:dyDescent="0.35">
      <c r="C2882" s="6" t="s">
        <v>2545</v>
      </c>
      <c r="D2882" s="7" t="s">
        <v>5772</v>
      </c>
      <c r="E2882" s="7" t="s">
        <v>5787</v>
      </c>
      <c r="F2882" s="8" t="s">
        <v>658</v>
      </c>
      <c r="G2882" s="9">
        <v>324561.40350000001</v>
      </c>
      <c r="H2882" s="10">
        <v>2021</v>
      </c>
      <c r="I2882" s="10">
        <v>2021</v>
      </c>
      <c r="J2882" s="11" t="s">
        <v>2250</v>
      </c>
      <c r="K2882" s="12">
        <v>324561.40350000001</v>
      </c>
      <c r="L2882" s="12">
        <v>1</v>
      </c>
      <c r="M2882" s="33" t="str">
        <f>IF(_xlfn.XLOOKUP(C2882,Raw_Data_OS_23!$C$7:$C$4518,Raw_Data_OS_23!$G$7:$G$4518,"Paid/ Closed")="Paid/ Closed","Paid/ Closed", "Still_Outstanding")</f>
        <v>Still_Outstanding</v>
      </c>
      <c r="N2882" s="33">
        <f>IF(_xlfn.XLOOKUP(C2882,Raw_Data_Paid_23!$C$4:$C$2114,Raw_Data_Paid_23!$C$4:$C$2114,1)= 1,1,0)</f>
        <v>1</v>
      </c>
      <c r="O2882" t="str">
        <f>IF(M2882=$W$7,IF(AND(N2882,_xlfn.XLOOKUP(C2882,Raw_Data_OS_23!$C$7:$C$4518,Raw_Data_OS_23!$G$7:$G$4518,0)=G2882),"A",IF(_xlfn.XLOOKUP(C2882,Raw_Data_Paid_23!$C$4:$C$2114,Raw_Data_Paid_23!$C$4:$C$2114,"B1")="B1","B1","B2")),IF(_xlfn.XLOOKUP(C2882,Raw_Data_Paid_23!$C$4:$C$2114,Raw_Data_Paid_23!$C$4:$C$2114,"C1")="C1","C1","C2"))</f>
        <v>B1</v>
      </c>
      <c r="P2882" t="str">
        <f t="shared" si="94"/>
        <v>2021B1Workmen's Compensation</v>
      </c>
    </row>
    <row r="2883" spans="3:16" x14ac:dyDescent="0.35">
      <c r="C2883" s="6" t="s">
        <v>2546</v>
      </c>
      <c r="D2883" s="7" t="s">
        <v>3989</v>
      </c>
      <c r="E2883" s="7" t="s">
        <v>5762</v>
      </c>
      <c r="F2883" s="8" t="s">
        <v>4244</v>
      </c>
      <c r="G2883" s="9">
        <v>324561.40350000001</v>
      </c>
      <c r="H2883" s="10">
        <v>2020</v>
      </c>
      <c r="I2883" s="10">
        <v>2021</v>
      </c>
      <c r="J2883" s="11" t="s">
        <v>33</v>
      </c>
      <c r="K2883" s="12">
        <v>324561.40350000001</v>
      </c>
      <c r="L2883" s="12">
        <v>1</v>
      </c>
      <c r="M2883" s="33" t="str">
        <f>IF(_xlfn.XLOOKUP(C2883,Raw_Data_OS_23!$C$7:$C$4518,Raw_Data_OS_23!$G$7:$G$4518,"Paid/ Closed")="Paid/ Closed","Paid/ Closed", "Still_Outstanding")</f>
        <v>Paid/ Closed</v>
      </c>
      <c r="N2883" s="33">
        <f>IF(_xlfn.XLOOKUP(C2883,Raw_Data_Paid_23!$C$4:$C$2114,Raw_Data_Paid_23!$C$4:$C$2114,1)= 1,1,0)</f>
        <v>1</v>
      </c>
      <c r="O2883" t="str">
        <f>IF(M2883=$W$7,IF(AND(N2883,_xlfn.XLOOKUP(C2883,Raw_Data_OS_23!$C$7:$C$4518,Raw_Data_OS_23!$G$7:$G$4518,0)=G2883),"A",IF(_xlfn.XLOOKUP(C2883,Raw_Data_Paid_23!$C$4:$C$2114,Raw_Data_Paid_23!$C$4:$C$2114,"B1")="B1","B1","B2")),IF(_xlfn.XLOOKUP(C2883,Raw_Data_Paid_23!$C$4:$C$2114,Raw_Data_Paid_23!$C$4:$C$2114,"C1")="C1","C1","C2"))</f>
        <v>C1</v>
      </c>
      <c r="P2883" t="str">
        <f t="shared" si="94"/>
        <v>2020C1Marine</v>
      </c>
    </row>
    <row r="2884" spans="3:16" x14ac:dyDescent="0.35">
      <c r="C2884" s="6" t="s">
        <v>2547</v>
      </c>
      <c r="D2884" s="7" t="s">
        <v>5804</v>
      </c>
      <c r="E2884" s="7" t="s">
        <v>5811</v>
      </c>
      <c r="F2884" s="8" t="s">
        <v>3910</v>
      </c>
      <c r="G2884" s="9">
        <v>51187.5</v>
      </c>
      <c r="H2884" s="10">
        <v>2021</v>
      </c>
      <c r="I2884" s="10">
        <v>2021</v>
      </c>
      <c r="J2884" s="11" t="s">
        <v>2250</v>
      </c>
      <c r="K2884" s="12">
        <v>51187.5</v>
      </c>
      <c r="L2884" s="12">
        <v>1</v>
      </c>
      <c r="M2884" s="33" t="str">
        <f>IF(_xlfn.XLOOKUP(C2884,Raw_Data_OS_23!$C$7:$C$4518,Raw_Data_OS_23!$G$7:$G$4518,"Paid/ Closed")="Paid/ Closed","Paid/ Closed", "Still_Outstanding")</f>
        <v>Paid/ Closed</v>
      </c>
      <c r="N2884" s="33">
        <f>IF(_xlfn.XLOOKUP(C2884,Raw_Data_Paid_23!$C$4:$C$2114,Raw_Data_Paid_23!$C$4:$C$2114,1)= 1,1,0)</f>
        <v>1</v>
      </c>
      <c r="O2884" t="str">
        <f>IF(M2884=$W$7,IF(AND(N2884,_xlfn.XLOOKUP(C2884,Raw_Data_OS_23!$C$7:$C$4518,Raw_Data_OS_23!$G$7:$G$4518,0)=G2884),"A",IF(_xlfn.XLOOKUP(C2884,Raw_Data_Paid_23!$C$4:$C$2114,Raw_Data_Paid_23!$C$4:$C$2114,"B1")="B1","B1","B2")),IF(_xlfn.XLOOKUP(C2884,Raw_Data_Paid_23!$C$4:$C$2114,Raw_Data_Paid_23!$C$4:$C$2114,"C1")="C1","C1","C2"))</f>
        <v>C1</v>
      </c>
      <c r="P2884" t="str">
        <f t="shared" si="94"/>
        <v>2021C1Motor Private</v>
      </c>
    </row>
    <row r="2885" spans="3:16" x14ac:dyDescent="0.35">
      <c r="C2885" s="6" t="s">
        <v>2267</v>
      </c>
      <c r="D2885" s="7" t="s">
        <v>5805</v>
      </c>
      <c r="E2885" s="7" t="s">
        <v>5811</v>
      </c>
      <c r="F2885" s="8" t="s">
        <v>3908</v>
      </c>
      <c r="G2885" s="9">
        <v>1196812.5</v>
      </c>
      <c r="H2885" s="10">
        <v>2021</v>
      </c>
      <c r="I2885" s="10">
        <v>2021</v>
      </c>
      <c r="J2885" s="11" t="s">
        <v>2250</v>
      </c>
      <c r="K2885" s="12">
        <v>1196812.5</v>
      </c>
      <c r="L2885" s="12">
        <v>1</v>
      </c>
      <c r="M2885" s="33" t="str">
        <f>IF(_xlfn.XLOOKUP(C2885,Raw_Data_OS_23!$C$7:$C$4518,Raw_Data_OS_23!$G$7:$G$4518,"Paid/ Closed")="Paid/ Closed","Paid/ Closed", "Still_Outstanding")</f>
        <v>Still_Outstanding</v>
      </c>
      <c r="N2885" s="33">
        <f>IF(_xlfn.XLOOKUP(C2885,Raw_Data_Paid_23!$C$4:$C$2114,Raw_Data_Paid_23!$C$4:$C$2114,1)= 1,1,0)</f>
        <v>0</v>
      </c>
      <c r="O2885" t="str">
        <f>IF(M2885=$W$7,IF(AND(N2885,_xlfn.XLOOKUP(C2885,Raw_Data_OS_23!$C$7:$C$4518,Raw_Data_OS_23!$G$7:$G$4518,0)=G2885),"A",IF(_xlfn.XLOOKUP(C2885,Raw_Data_Paid_23!$C$4:$C$2114,Raw_Data_Paid_23!$C$4:$C$2114,"B1")="B1","B1","B2")),IF(_xlfn.XLOOKUP(C2885,Raw_Data_Paid_23!$C$4:$C$2114,Raw_Data_Paid_23!$C$4:$C$2114,"C1")="C1","C1","C2"))</f>
        <v>B2</v>
      </c>
      <c r="P2885" t="str">
        <f t="shared" si="94"/>
        <v>2021B2Motor Commercial</v>
      </c>
    </row>
    <row r="2886" spans="3:16" x14ac:dyDescent="0.35">
      <c r="C2886" s="6" t="s">
        <v>2268</v>
      </c>
      <c r="D2886" s="7" t="s">
        <v>5807</v>
      </c>
      <c r="E2886" s="7" t="s">
        <v>5811</v>
      </c>
      <c r="F2886" s="8" t="s">
        <v>3910</v>
      </c>
      <c r="G2886" s="9">
        <v>191500</v>
      </c>
      <c r="H2886" s="10">
        <v>2021</v>
      </c>
      <c r="I2886" s="10">
        <v>2021</v>
      </c>
      <c r="J2886" s="11" t="s">
        <v>2250</v>
      </c>
      <c r="K2886" s="12">
        <v>191500</v>
      </c>
      <c r="L2886" s="12">
        <v>1</v>
      </c>
      <c r="M2886" s="33" t="str">
        <f>IF(_xlfn.XLOOKUP(C2886,Raw_Data_OS_23!$C$7:$C$4518,Raw_Data_OS_23!$G$7:$G$4518,"Paid/ Closed")="Paid/ Closed","Paid/ Closed", "Still_Outstanding")</f>
        <v>Still_Outstanding</v>
      </c>
      <c r="N2886" s="33">
        <f>IF(_xlfn.XLOOKUP(C2886,Raw_Data_Paid_23!$C$4:$C$2114,Raw_Data_Paid_23!$C$4:$C$2114,1)= 1,1,0)</f>
        <v>0</v>
      </c>
      <c r="O2886" t="str">
        <f>IF(M2886=$W$7,IF(AND(N2886,_xlfn.XLOOKUP(C2886,Raw_Data_OS_23!$C$7:$C$4518,Raw_Data_OS_23!$G$7:$G$4518,0)=G2886),"A",IF(_xlfn.XLOOKUP(C2886,Raw_Data_Paid_23!$C$4:$C$2114,Raw_Data_Paid_23!$C$4:$C$2114,"B1")="B1","B1","B2")),IF(_xlfn.XLOOKUP(C2886,Raw_Data_Paid_23!$C$4:$C$2114,Raw_Data_Paid_23!$C$4:$C$2114,"C1")="C1","C1","C2"))</f>
        <v>B2</v>
      </c>
      <c r="P2886" t="str">
        <f t="shared" ref="P2886:P2949" si="95">H2886&amp;O2886&amp;F2886</f>
        <v>2021B2Motor Private</v>
      </c>
    </row>
    <row r="2887" spans="3:16" x14ac:dyDescent="0.35">
      <c r="C2887" s="6" t="s">
        <v>2548</v>
      </c>
      <c r="D2887" s="7" t="s">
        <v>4411</v>
      </c>
      <c r="E2887" s="7" t="s">
        <v>5811</v>
      </c>
      <c r="F2887" s="8" t="s">
        <v>3908</v>
      </c>
      <c r="G2887" s="9">
        <v>2465650</v>
      </c>
      <c r="H2887" s="10">
        <v>2020</v>
      </c>
      <c r="I2887" s="10">
        <v>2021</v>
      </c>
      <c r="J2887" s="11" t="s">
        <v>11</v>
      </c>
      <c r="K2887" s="12">
        <v>1965650</v>
      </c>
      <c r="L2887" s="12">
        <v>1</v>
      </c>
      <c r="M2887" s="33" t="str">
        <f>IF(_xlfn.XLOOKUP(C2887,Raw_Data_OS_23!$C$7:$C$4518,Raw_Data_OS_23!$G$7:$G$4518,"Paid/ Closed")="Paid/ Closed","Paid/ Closed", "Still_Outstanding")</f>
        <v>Still_Outstanding</v>
      </c>
      <c r="N2887" s="33">
        <f>IF(_xlfn.XLOOKUP(C2887,Raw_Data_Paid_23!$C$4:$C$2114,Raw_Data_Paid_23!$C$4:$C$2114,1)= 1,1,0)</f>
        <v>1</v>
      </c>
      <c r="O2887" t="str">
        <f>IF(M2887=$W$7,IF(AND(N2887,_xlfn.XLOOKUP(C2887,Raw_Data_OS_23!$C$7:$C$4518,Raw_Data_OS_23!$G$7:$G$4518,0)=G2887),"A",IF(_xlfn.XLOOKUP(C2887,Raw_Data_Paid_23!$C$4:$C$2114,Raw_Data_Paid_23!$C$4:$C$2114,"B1")="B1","B1","B2")),IF(_xlfn.XLOOKUP(C2887,Raw_Data_Paid_23!$C$4:$C$2114,Raw_Data_Paid_23!$C$4:$C$2114,"C1")="C1","C1","C2"))</f>
        <v>A</v>
      </c>
      <c r="P2887" t="str">
        <f t="shared" si="95"/>
        <v>2020AMotor Commercial</v>
      </c>
    </row>
    <row r="2888" spans="3:16" x14ac:dyDescent="0.35">
      <c r="C2888" s="6" t="s">
        <v>2549</v>
      </c>
      <c r="D2888" s="7" t="s">
        <v>5809</v>
      </c>
      <c r="E2888" s="7" t="s">
        <v>5811</v>
      </c>
      <c r="F2888" s="8" t="s">
        <v>3908</v>
      </c>
      <c r="G2888" s="9">
        <v>27300</v>
      </c>
      <c r="H2888" s="10">
        <v>2021</v>
      </c>
      <c r="I2888" s="10">
        <v>2021</v>
      </c>
      <c r="J2888" s="11" t="s">
        <v>2250</v>
      </c>
      <c r="K2888" s="12">
        <v>27300</v>
      </c>
      <c r="L2888" s="12">
        <v>1</v>
      </c>
      <c r="M2888" s="33" t="str">
        <f>IF(_xlfn.XLOOKUP(C2888,Raw_Data_OS_23!$C$7:$C$4518,Raw_Data_OS_23!$G$7:$G$4518,"Paid/ Closed")="Paid/ Closed","Paid/ Closed", "Still_Outstanding")</f>
        <v>Still_Outstanding</v>
      </c>
      <c r="N2888" s="33">
        <f>IF(_xlfn.XLOOKUP(C2888,Raw_Data_Paid_23!$C$4:$C$2114,Raw_Data_Paid_23!$C$4:$C$2114,1)= 1,1,0)</f>
        <v>1</v>
      </c>
      <c r="O2888" t="str">
        <f>IF(M2888=$W$7,IF(AND(N2888,_xlfn.XLOOKUP(C2888,Raw_Data_OS_23!$C$7:$C$4518,Raw_Data_OS_23!$G$7:$G$4518,0)=G2888),"A",IF(_xlfn.XLOOKUP(C2888,Raw_Data_Paid_23!$C$4:$C$2114,Raw_Data_Paid_23!$C$4:$C$2114,"B1")="B1","B1","B2")),IF(_xlfn.XLOOKUP(C2888,Raw_Data_Paid_23!$C$4:$C$2114,Raw_Data_Paid_23!$C$4:$C$2114,"C1")="C1","C1","C2"))</f>
        <v>B1</v>
      </c>
      <c r="P2888" t="str">
        <f t="shared" si="95"/>
        <v>2021B1Motor Commercial</v>
      </c>
    </row>
    <row r="2889" spans="3:16" x14ac:dyDescent="0.35">
      <c r="C2889" s="6" t="s">
        <v>2269</v>
      </c>
      <c r="D2889" s="7" t="s">
        <v>5806</v>
      </c>
      <c r="E2889" s="7" t="s">
        <v>5811</v>
      </c>
      <c r="F2889" s="8" t="s">
        <v>3910</v>
      </c>
      <c r="G2889" s="9">
        <v>45000</v>
      </c>
      <c r="H2889" s="10">
        <v>2021</v>
      </c>
      <c r="I2889" s="10">
        <v>2021</v>
      </c>
      <c r="J2889" s="11" t="s">
        <v>2250</v>
      </c>
      <c r="K2889" s="12">
        <v>45000</v>
      </c>
      <c r="L2889" s="12">
        <v>1</v>
      </c>
      <c r="M2889" s="33" t="str">
        <f>IF(_xlfn.XLOOKUP(C2889,Raw_Data_OS_23!$C$7:$C$4518,Raw_Data_OS_23!$G$7:$G$4518,"Paid/ Closed")="Paid/ Closed","Paid/ Closed", "Still_Outstanding")</f>
        <v>Still_Outstanding</v>
      </c>
      <c r="N2889" s="33">
        <f>IF(_xlfn.XLOOKUP(C2889,Raw_Data_Paid_23!$C$4:$C$2114,Raw_Data_Paid_23!$C$4:$C$2114,1)= 1,1,0)</f>
        <v>0</v>
      </c>
      <c r="O2889" t="str">
        <f>IF(M2889=$W$7,IF(AND(N2889,_xlfn.XLOOKUP(C2889,Raw_Data_OS_23!$C$7:$C$4518,Raw_Data_OS_23!$G$7:$G$4518,0)=G2889),"A",IF(_xlfn.XLOOKUP(C2889,Raw_Data_Paid_23!$C$4:$C$2114,Raw_Data_Paid_23!$C$4:$C$2114,"B1")="B1","B1","B2")),IF(_xlfn.XLOOKUP(C2889,Raw_Data_Paid_23!$C$4:$C$2114,Raw_Data_Paid_23!$C$4:$C$2114,"C1")="C1","C1","C2"))</f>
        <v>B2</v>
      </c>
      <c r="P2889" t="str">
        <f t="shared" si="95"/>
        <v>2021B2Motor Private</v>
      </c>
    </row>
    <row r="2890" spans="3:16" x14ac:dyDescent="0.35">
      <c r="C2890" s="6" t="s">
        <v>2550</v>
      </c>
      <c r="D2890" s="7" t="s">
        <v>5797</v>
      </c>
      <c r="E2890" s="7" t="s">
        <v>5811</v>
      </c>
      <c r="F2890" s="8" t="s">
        <v>3910</v>
      </c>
      <c r="G2890" s="9">
        <v>9540</v>
      </c>
      <c r="H2890" s="10">
        <v>2021</v>
      </c>
      <c r="I2890" s="10">
        <v>2021</v>
      </c>
      <c r="J2890" s="11" t="s">
        <v>2250</v>
      </c>
      <c r="K2890" s="12">
        <v>9540</v>
      </c>
      <c r="L2890" s="12">
        <v>1</v>
      </c>
      <c r="M2890" s="33" t="str">
        <f>IF(_xlfn.XLOOKUP(C2890,Raw_Data_OS_23!$C$7:$C$4518,Raw_Data_OS_23!$G$7:$G$4518,"Paid/ Closed")="Paid/ Closed","Paid/ Closed", "Still_Outstanding")</f>
        <v>Still_Outstanding</v>
      </c>
      <c r="N2890" s="33">
        <f>IF(_xlfn.XLOOKUP(C2890,Raw_Data_Paid_23!$C$4:$C$2114,Raw_Data_Paid_23!$C$4:$C$2114,1)= 1,1,0)</f>
        <v>1</v>
      </c>
      <c r="O2890" t="str">
        <f>IF(M2890=$W$7,IF(AND(N2890,_xlfn.XLOOKUP(C2890,Raw_Data_OS_23!$C$7:$C$4518,Raw_Data_OS_23!$G$7:$G$4518,0)=G2890),"A",IF(_xlfn.XLOOKUP(C2890,Raw_Data_Paid_23!$C$4:$C$2114,Raw_Data_Paid_23!$C$4:$C$2114,"B1")="B1","B1","B2")),IF(_xlfn.XLOOKUP(C2890,Raw_Data_Paid_23!$C$4:$C$2114,Raw_Data_Paid_23!$C$4:$C$2114,"C1")="C1","C1","C2"))</f>
        <v>B1</v>
      </c>
      <c r="P2890" t="str">
        <f t="shared" si="95"/>
        <v>2021B1Motor Private</v>
      </c>
    </row>
    <row r="2891" spans="3:16" x14ac:dyDescent="0.35">
      <c r="C2891" s="6" t="s">
        <v>2551</v>
      </c>
      <c r="D2891" s="7" t="s">
        <v>5794</v>
      </c>
      <c r="E2891" s="7" t="s">
        <v>5809</v>
      </c>
      <c r="F2891" s="8" t="s">
        <v>3910</v>
      </c>
      <c r="G2891" s="9">
        <v>-2814149.8820000002</v>
      </c>
      <c r="H2891" s="10">
        <v>2021</v>
      </c>
      <c r="I2891" s="10">
        <v>2021</v>
      </c>
      <c r="J2891" s="11" t="s">
        <v>2250</v>
      </c>
      <c r="K2891" s="12">
        <v>-2814149.8820000002</v>
      </c>
      <c r="L2891" s="12">
        <v>1</v>
      </c>
      <c r="M2891" s="33" t="str">
        <f>IF(_xlfn.XLOOKUP(C2891,Raw_Data_OS_23!$C$7:$C$4518,Raw_Data_OS_23!$G$7:$G$4518,"Paid/ Closed")="Paid/ Closed","Paid/ Closed", "Still_Outstanding")</f>
        <v>Still_Outstanding</v>
      </c>
      <c r="N2891" s="33">
        <f>IF(_xlfn.XLOOKUP(C2891,Raw_Data_Paid_23!$C$4:$C$2114,Raw_Data_Paid_23!$C$4:$C$2114,1)= 1,1,0)</f>
        <v>1</v>
      </c>
      <c r="O2891" t="str">
        <f>IF(M2891=$W$7,IF(AND(N2891,_xlfn.XLOOKUP(C2891,Raw_Data_OS_23!$C$7:$C$4518,Raw_Data_OS_23!$G$7:$G$4518,0)=G2891),"A",IF(_xlfn.XLOOKUP(C2891,Raw_Data_Paid_23!$C$4:$C$2114,Raw_Data_Paid_23!$C$4:$C$2114,"B1")="B1","B1","B2")),IF(_xlfn.XLOOKUP(C2891,Raw_Data_Paid_23!$C$4:$C$2114,Raw_Data_Paid_23!$C$4:$C$2114,"C1")="C1","C1","C2"))</f>
        <v>A</v>
      </c>
      <c r="P2891" t="str">
        <f t="shared" si="95"/>
        <v>2021AMotor Private</v>
      </c>
    </row>
    <row r="2892" spans="3:16" x14ac:dyDescent="0.35">
      <c r="C2892" s="6" t="s">
        <v>2552</v>
      </c>
      <c r="D2892" s="7" t="s">
        <v>5800</v>
      </c>
      <c r="E2892" s="7" t="s">
        <v>5811</v>
      </c>
      <c r="F2892" s="8" t="s">
        <v>3910</v>
      </c>
      <c r="G2892" s="9">
        <v>34125</v>
      </c>
      <c r="H2892" s="10">
        <v>2021</v>
      </c>
      <c r="I2892" s="10">
        <v>2021</v>
      </c>
      <c r="J2892" s="11" t="s">
        <v>2250</v>
      </c>
      <c r="K2892" s="12">
        <v>34125</v>
      </c>
      <c r="L2892" s="12">
        <v>1</v>
      </c>
      <c r="M2892" s="33" t="str">
        <f>IF(_xlfn.XLOOKUP(C2892,Raw_Data_OS_23!$C$7:$C$4518,Raw_Data_OS_23!$G$7:$G$4518,"Paid/ Closed")="Paid/ Closed","Paid/ Closed", "Still_Outstanding")</f>
        <v>Still_Outstanding</v>
      </c>
      <c r="N2892" s="33">
        <f>IF(_xlfn.XLOOKUP(C2892,Raw_Data_Paid_23!$C$4:$C$2114,Raw_Data_Paid_23!$C$4:$C$2114,1)= 1,1,0)</f>
        <v>1</v>
      </c>
      <c r="O2892" t="str">
        <f>IF(M2892=$W$7,IF(AND(N2892,_xlfn.XLOOKUP(C2892,Raw_Data_OS_23!$C$7:$C$4518,Raw_Data_OS_23!$G$7:$G$4518,0)=G2892),"A",IF(_xlfn.XLOOKUP(C2892,Raw_Data_Paid_23!$C$4:$C$2114,Raw_Data_Paid_23!$C$4:$C$2114,"B1")="B1","B1","B2")),IF(_xlfn.XLOOKUP(C2892,Raw_Data_Paid_23!$C$4:$C$2114,Raw_Data_Paid_23!$C$4:$C$2114,"C1")="C1","C1","C2"))</f>
        <v>B1</v>
      </c>
      <c r="P2892" t="str">
        <f t="shared" si="95"/>
        <v>2021B1Motor Private</v>
      </c>
    </row>
    <row r="2893" spans="3:16" x14ac:dyDescent="0.35">
      <c r="C2893" s="6" t="s">
        <v>2553</v>
      </c>
      <c r="D2893" s="7" t="s">
        <v>5797</v>
      </c>
      <c r="E2893" s="7" t="s">
        <v>5809</v>
      </c>
      <c r="F2893" s="8" t="s">
        <v>3908</v>
      </c>
      <c r="G2893" s="9">
        <v>120000</v>
      </c>
      <c r="H2893" s="10">
        <v>2021</v>
      </c>
      <c r="I2893" s="10">
        <v>2021</v>
      </c>
      <c r="J2893" s="11" t="s">
        <v>2250</v>
      </c>
      <c r="K2893" s="12">
        <v>120000</v>
      </c>
      <c r="L2893" s="12">
        <v>1</v>
      </c>
      <c r="M2893" s="33" t="str">
        <f>IF(_xlfn.XLOOKUP(C2893,Raw_Data_OS_23!$C$7:$C$4518,Raw_Data_OS_23!$G$7:$G$4518,"Paid/ Closed")="Paid/ Closed","Paid/ Closed", "Still_Outstanding")</f>
        <v>Paid/ Closed</v>
      </c>
      <c r="N2893" s="33">
        <f>IF(_xlfn.XLOOKUP(C2893,Raw_Data_Paid_23!$C$4:$C$2114,Raw_Data_Paid_23!$C$4:$C$2114,1)= 1,1,0)</f>
        <v>0</v>
      </c>
      <c r="O2893" t="str">
        <f>IF(M2893=$W$7,IF(AND(N2893,_xlfn.XLOOKUP(C2893,Raw_Data_OS_23!$C$7:$C$4518,Raw_Data_OS_23!$G$7:$G$4518,0)=G2893),"A",IF(_xlfn.XLOOKUP(C2893,Raw_Data_Paid_23!$C$4:$C$2114,Raw_Data_Paid_23!$C$4:$C$2114,"B1")="B1","B1","B2")),IF(_xlfn.XLOOKUP(C2893,Raw_Data_Paid_23!$C$4:$C$2114,Raw_Data_Paid_23!$C$4:$C$2114,"C1")="C1","C1","C2"))</f>
        <v>C2</v>
      </c>
      <c r="P2893" t="str">
        <f t="shared" si="95"/>
        <v>2021C2Motor Commercial</v>
      </c>
    </row>
    <row r="2894" spans="3:16" x14ac:dyDescent="0.35">
      <c r="C2894" s="6" t="s">
        <v>2554</v>
      </c>
      <c r="D2894" s="7" t="s">
        <v>5802</v>
      </c>
      <c r="E2894" s="7" t="s">
        <v>5809</v>
      </c>
      <c r="F2894" s="8" t="s">
        <v>3910</v>
      </c>
      <c r="G2894" s="9">
        <v>33000</v>
      </c>
      <c r="H2894" s="10">
        <v>2021</v>
      </c>
      <c r="I2894" s="10">
        <v>2021</v>
      </c>
      <c r="J2894" s="11" t="s">
        <v>2250</v>
      </c>
      <c r="K2894" s="12">
        <v>33000</v>
      </c>
      <c r="L2894" s="12">
        <v>1</v>
      </c>
      <c r="M2894" s="33" t="str">
        <f>IF(_xlfn.XLOOKUP(C2894,Raw_Data_OS_23!$C$7:$C$4518,Raw_Data_OS_23!$G$7:$G$4518,"Paid/ Closed")="Paid/ Closed","Paid/ Closed", "Still_Outstanding")</f>
        <v>Still_Outstanding</v>
      </c>
      <c r="N2894" s="33">
        <f>IF(_xlfn.XLOOKUP(C2894,Raw_Data_Paid_23!$C$4:$C$2114,Raw_Data_Paid_23!$C$4:$C$2114,1)= 1,1,0)</f>
        <v>1</v>
      </c>
      <c r="O2894" t="str">
        <f>IF(M2894=$W$7,IF(AND(N2894,_xlfn.XLOOKUP(C2894,Raw_Data_OS_23!$C$7:$C$4518,Raw_Data_OS_23!$G$7:$G$4518,0)=G2894),"A",IF(_xlfn.XLOOKUP(C2894,Raw_Data_Paid_23!$C$4:$C$2114,Raw_Data_Paid_23!$C$4:$C$2114,"B1")="B1","B1","B2")),IF(_xlfn.XLOOKUP(C2894,Raw_Data_Paid_23!$C$4:$C$2114,Raw_Data_Paid_23!$C$4:$C$2114,"C1")="C1","C1","C2"))</f>
        <v>B1</v>
      </c>
      <c r="P2894" t="str">
        <f t="shared" si="95"/>
        <v>2021B1Motor Private</v>
      </c>
    </row>
    <row r="2895" spans="3:16" x14ac:dyDescent="0.35">
      <c r="C2895" s="6" t="s">
        <v>2555</v>
      </c>
      <c r="D2895" s="7" t="s">
        <v>5807</v>
      </c>
      <c r="E2895" s="7" t="s">
        <v>5812</v>
      </c>
      <c r="F2895" s="8" t="s">
        <v>3908</v>
      </c>
      <c r="G2895" s="9">
        <v>96390</v>
      </c>
      <c r="H2895" s="10">
        <v>2021</v>
      </c>
      <c r="I2895" s="10">
        <v>2021</v>
      </c>
      <c r="J2895" s="11" t="s">
        <v>2250</v>
      </c>
      <c r="K2895" s="12">
        <v>96390</v>
      </c>
      <c r="L2895" s="12">
        <v>1</v>
      </c>
      <c r="M2895" s="33" t="str">
        <f>IF(_xlfn.XLOOKUP(C2895,Raw_Data_OS_23!$C$7:$C$4518,Raw_Data_OS_23!$G$7:$G$4518,"Paid/ Closed")="Paid/ Closed","Paid/ Closed", "Still_Outstanding")</f>
        <v>Still_Outstanding</v>
      </c>
      <c r="N2895" s="33">
        <f>IF(_xlfn.XLOOKUP(C2895,Raw_Data_Paid_23!$C$4:$C$2114,Raw_Data_Paid_23!$C$4:$C$2114,1)= 1,1,0)</f>
        <v>1</v>
      </c>
      <c r="O2895" t="str">
        <f>IF(M2895=$W$7,IF(AND(N2895,_xlfn.XLOOKUP(C2895,Raw_Data_OS_23!$C$7:$C$4518,Raw_Data_OS_23!$G$7:$G$4518,0)=G2895),"A",IF(_xlfn.XLOOKUP(C2895,Raw_Data_Paid_23!$C$4:$C$2114,Raw_Data_Paid_23!$C$4:$C$2114,"B1")="B1","B1","B2")),IF(_xlfn.XLOOKUP(C2895,Raw_Data_Paid_23!$C$4:$C$2114,Raw_Data_Paid_23!$C$4:$C$2114,"C1")="C1","C1","C2"))</f>
        <v>B1</v>
      </c>
      <c r="P2895" t="str">
        <f t="shared" si="95"/>
        <v>2021B1Motor Commercial</v>
      </c>
    </row>
    <row r="2896" spans="3:16" x14ac:dyDescent="0.35">
      <c r="C2896" s="6" t="s">
        <v>2556</v>
      </c>
      <c r="D2896" s="7" t="s">
        <v>5807</v>
      </c>
      <c r="E2896" s="7" t="s">
        <v>5812</v>
      </c>
      <c r="F2896" s="8" t="s">
        <v>3910</v>
      </c>
      <c r="G2896" s="9">
        <v>11684</v>
      </c>
      <c r="H2896" s="10">
        <v>2021</v>
      </c>
      <c r="I2896" s="10">
        <v>2021</v>
      </c>
      <c r="J2896" s="11" t="s">
        <v>2250</v>
      </c>
      <c r="K2896" s="12">
        <v>11684</v>
      </c>
      <c r="L2896" s="12">
        <v>1</v>
      </c>
      <c r="M2896" s="33" t="str">
        <f>IF(_xlfn.XLOOKUP(C2896,Raw_Data_OS_23!$C$7:$C$4518,Raw_Data_OS_23!$G$7:$G$4518,"Paid/ Closed")="Paid/ Closed","Paid/ Closed", "Still_Outstanding")</f>
        <v>Still_Outstanding</v>
      </c>
      <c r="N2896" s="33">
        <f>IF(_xlfn.XLOOKUP(C2896,Raw_Data_Paid_23!$C$4:$C$2114,Raw_Data_Paid_23!$C$4:$C$2114,1)= 1,1,0)</f>
        <v>0</v>
      </c>
      <c r="O2896" t="str">
        <f>IF(M2896=$W$7,IF(AND(N2896,_xlfn.XLOOKUP(C2896,Raw_Data_OS_23!$C$7:$C$4518,Raw_Data_OS_23!$G$7:$G$4518,0)=G2896),"A",IF(_xlfn.XLOOKUP(C2896,Raw_Data_Paid_23!$C$4:$C$2114,Raw_Data_Paid_23!$C$4:$C$2114,"B1")="B1","B1","B2")),IF(_xlfn.XLOOKUP(C2896,Raw_Data_Paid_23!$C$4:$C$2114,Raw_Data_Paid_23!$C$4:$C$2114,"C1")="C1","C1","C2"))</f>
        <v>B2</v>
      </c>
      <c r="P2896" t="str">
        <f t="shared" si="95"/>
        <v>2021B2Motor Private</v>
      </c>
    </row>
    <row r="2897" spans="3:16" x14ac:dyDescent="0.35">
      <c r="C2897" s="6" t="s">
        <v>2557</v>
      </c>
      <c r="D2897" s="7" t="s">
        <v>5809</v>
      </c>
      <c r="E2897" s="7" t="s">
        <v>5812</v>
      </c>
      <c r="F2897" s="8" t="s">
        <v>3910</v>
      </c>
      <c r="G2897" s="9">
        <v>580000</v>
      </c>
      <c r="H2897" s="10">
        <v>2021</v>
      </c>
      <c r="I2897" s="10">
        <v>2021</v>
      </c>
      <c r="J2897" s="11" t="s">
        <v>2250</v>
      </c>
      <c r="K2897" s="12">
        <v>580000</v>
      </c>
      <c r="L2897" s="12">
        <v>1</v>
      </c>
      <c r="M2897" s="33" t="str">
        <f>IF(_xlfn.XLOOKUP(C2897,Raw_Data_OS_23!$C$7:$C$4518,Raw_Data_OS_23!$G$7:$G$4518,"Paid/ Closed")="Paid/ Closed","Paid/ Closed", "Still_Outstanding")</f>
        <v>Still_Outstanding</v>
      </c>
      <c r="N2897" s="33">
        <f>IF(_xlfn.XLOOKUP(C2897,Raw_Data_Paid_23!$C$4:$C$2114,Raw_Data_Paid_23!$C$4:$C$2114,1)= 1,1,0)</f>
        <v>0</v>
      </c>
      <c r="O2897" t="str">
        <f>IF(M2897=$W$7,IF(AND(N2897,_xlfn.XLOOKUP(C2897,Raw_Data_OS_23!$C$7:$C$4518,Raw_Data_OS_23!$G$7:$G$4518,0)=G2897),"A",IF(_xlfn.XLOOKUP(C2897,Raw_Data_Paid_23!$C$4:$C$2114,Raw_Data_Paid_23!$C$4:$C$2114,"B1")="B1","B1","B2")),IF(_xlfn.XLOOKUP(C2897,Raw_Data_Paid_23!$C$4:$C$2114,Raw_Data_Paid_23!$C$4:$C$2114,"C1")="C1","C1","C2"))</f>
        <v>B2</v>
      </c>
      <c r="P2897" t="str">
        <f t="shared" si="95"/>
        <v>2021B2Motor Private</v>
      </c>
    </row>
    <row r="2898" spans="3:16" x14ac:dyDescent="0.35">
      <c r="C2898" s="6" t="s">
        <v>2558</v>
      </c>
      <c r="D2898" s="7" t="s">
        <v>5775</v>
      </c>
      <c r="E2898" s="7" t="s">
        <v>5812</v>
      </c>
      <c r="F2898" s="8" t="s">
        <v>3908</v>
      </c>
      <c r="G2898" s="9">
        <v>110000</v>
      </c>
      <c r="H2898" s="10">
        <v>2021</v>
      </c>
      <c r="I2898" s="10">
        <v>2021</v>
      </c>
      <c r="J2898" s="11" t="s">
        <v>2250</v>
      </c>
      <c r="K2898" s="12">
        <v>110000</v>
      </c>
      <c r="L2898" s="12">
        <v>1</v>
      </c>
      <c r="M2898" s="33" t="str">
        <f>IF(_xlfn.XLOOKUP(C2898,Raw_Data_OS_23!$C$7:$C$4518,Raw_Data_OS_23!$G$7:$G$4518,"Paid/ Closed")="Paid/ Closed","Paid/ Closed", "Still_Outstanding")</f>
        <v>Still_Outstanding</v>
      </c>
      <c r="N2898" s="33">
        <f>IF(_xlfn.XLOOKUP(C2898,Raw_Data_Paid_23!$C$4:$C$2114,Raw_Data_Paid_23!$C$4:$C$2114,1)= 1,1,0)</f>
        <v>1</v>
      </c>
      <c r="O2898" t="str">
        <f>IF(M2898=$W$7,IF(AND(N2898,_xlfn.XLOOKUP(C2898,Raw_Data_OS_23!$C$7:$C$4518,Raw_Data_OS_23!$G$7:$G$4518,0)=G2898),"A",IF(_xlfn.XLOOKUP(C2898,Raw_Data_Paid_23!$C$4:$C$2114,Raw_Data_Paid_23!$C$4:$C$2114,"B1")="B1","B1","B2")),IF(_xlfn.XLOOKUP(C2898,Raw_Data_Paid_23!$C$4:$C$2114,Raw_Data_Paid_23!$C$4:$C$2114,"C1")="C1","C1","C2"))</f>
        <v>B1</v>
      </c>
      <c r="P2898" t="str">
        <f t="shared" si="95"/>
        <v>2021B1Motor Commercial</v>
      </c>
    </row>
    <row r="2899" spans="3:16" x14ac:dyDescent="0.35">
      <c r="C2899" s="6" t="s">
        <v>2559</v>
      </c>
      <c r="D2899" s="7" t="s">
        <v>5792</v>
      </c>
      <c r="E2899" s="7" t="s">
        <v>5812</v>
      </c>
      <c r="F2899" s="8" t="s">
        <v>3910</v>
      </c>
      <c r="G2899" s="9">
        <v>150000</v>
      </c>
      <c r="H2899" s="10">
        <v>2021</v>
      </c>
      <c r="I2899" s="10">
        <v>2021</v>
      </c>
      <c r="J2899" s="11" t="s">
        <v>2250</v>
      </c>
      <c r="K2899" s="12">
        <v>150000</v>
      </c>
      <c r="L2899" s="12">
        <v>1</v>
      </c>
      <c r="M2899" s="33" t="str">
        <f>IF(_xlfn.XLOOKUP(C2899,Raw_Data_OS_23!$C$7:$C$4518,Raw_Data_OS_23!$G$7:$G$4518,"Paid/ Closed")="Paid/ Closed","Paid/ Closed", "Still_Outstanding")</f>
        <v>Still_Outstanding</v>
      </c>
      <c r="N2899" s="33">
        <f>IF(_xlfn.XLOOKUP(C2899,Raw_Data_Paid_23!$C$4:$C$2114,Raw_Data_Paid_23!$C$4:$C$2114,1)= 1,1,0)</f>
        <v>1</v>
      </c>
      <c r="O2899" t="str">
        <f>IF(M2899=$W$7,IF(AND(N2899,_xlfn.XLOOKUP(C2899,Raw_Data_OS_23!$C$7:$C$4518,Raw_Data_OS_23!$G$7:$G$4518,0)=G2899),"A",IF(_xlfn.XLOOKUP(C2899,Raw_Data_Paid_23!$C$4:$C$2114,Raw_Data_Paid_23!$C$4:$C$2114,"B1")="B1","B1","B2")),IF(_xlfn.XLOOKUP(C2899,Raw_Data_Paid_23!$C$4:$C$2114,Raw_Data_Paid_23!$C$4:$C$2114,"C1")="C1","C1","C2"))</f>
        <v>A</v>
      </c>
      <c r="P2899" t="str">
        <f t="shared" si="95"/>
        <v>2021AMotor Private</v>
      </c>
    </row>
    <row r="2900" spans="3:16" x14ac:dyDescent="0.35">
      <c r="C2900" s="6" t="s">
        <v>2270</v>
      </c>
      <c r="D2900" s="7" t="s">
        <v>5806</v>
      </c>
      <c r="E2900" s="7" t="s">
        <v>5812</v>
      </c>
      <c r="F2900" s="8" t="s">
        <v>3910</v>
      </c>
      <c r="G2900" s="9">
        <v>205500</v>
      </c>
      <c r="H2900" s="10">
        <v>2021</v>
      </c>
      <c r="I2900" s="10">
        <v>2021</v>
      </c>
      <c r="J2900" s="11" t="s">
        <v>2250</v>
      </c>
      <c r="K2900" s="12">
        <v>205500</v>
      </c>
      <c r="L2900" s="12">
        <v>1</v>
      </c>
      <c r="M2900" s="33" t="str">
        <f>IF(_xlfn.XLOOKUP(C2900,Raw_Data_OS_23!$C$7:$C$4518,Raw_Data_OS_23!$G$7:$G$4518,"Paid/ Closed")="Paid/ Closed","Paid/ Closed", "Still_Outstanding")</f>
        <v>Still_Outstanding</v>
      </c>
      <c r="N2900" s="33">
        <f>IF(_xlfn.XLOOKUP(C2900,Raw_Data_Paid_23!$C$4:$C$2114,Raw_Data_Paid_23!$C$4:$C$2114,1)= 1,1,0)</f>
        <v>0</v>
      </c>
      <c r="O2900" t="str">
        <f>IF(M2900=$W$7,IF(AND(N2900,_xlfn.XLOOKUP(C2900,Raw_Data_OS_23!$C$7:$C$4518,Raw_Data_OS_23!$G$7:$G$4518,0)=G2900),"A",IF(_xlfn.XLOOKUP(C2900,Raw_Data_Paid_23!$C$4:$C$2114,Raw_Data_Paid_23!$C$4:$C$2114,"B1")="B1","B1","B2")),IF(_xlfn.XLOOKUP(C2900,Raw_Data_Paid_23!$C$4:$C$2114,Raw_Data_Paid_23!$C$4:$C$2114,"C1")="C1","C1","C2"))</f>
        <v>B2</v>
      </c>
      <c r="P2900" t="str">
        <f t="shared" si="95"/>
        <v>2021B2Motor Private</v>
      </c>
    </row>
    <row r="2901" spans="3:16" x14ac:dyDescent="0.35">
      <c r="C2901" s="6" t="s">
        <v>2271</v>
      </c>
      <c r="D2901" s="7" t="s">
        <v>5788</v>
      </c>
      <c r="E2901" s="7" t="s">
        <v>5804</v>
      </c>
      <c r="F2901" s="8" t="s">
        <v>3910</v>
      </c>
      <c r="G2901" s="9">
        <v>6382</v>
      </c>
      <c r="H2901" s="10">
        <v>2021</v>
      </c>
      <c r="I2901" s="10">
        <v>2021</v>
      </c>
      <c r="J2901" s="11" t="s">
        <v>2250</v>
      </c>
      <c r="K2901" s="12">
        <v>6382</v>
      </c>
      <c r="L2901" s="12">
        <v>1</v>
      </c>
      <c r="M2901" s="33" t="str">
        <f>IF(_xlfn.XLOOKUP(C2901,Raw_Data_OS_23!$C$7:$C$4518,Raw_Data_OS_23!$G$7:$G$4518,"Paid/ Closed")="Paid/ Closed","Paid/ Closed", "Still_Outstanding")</f>
        <v>Still_Outstanding</v>
      </c>
      <c r="N2901" s="33">
        <f>IF(_xlfn.XLOOKUP(C2901,Raw_Data_Paid_23!$C$4:$C$2114,Raw_Data_Paid_23!$C$4:$C$2114,1)= 1,1,0)</f>
        <v>1</v>
      </c>
      <c r="O2901" t="str">
        <f>IF(M2901=$W$7,IF(AND(N2901,_xlfn.XLOOKUP(C2901,Raw_Data_OS_23!$C$7:$C$4518,Raw_Data_OS_23!$G$7:$G$4518,0)=G2901),"A",IF(_xlfn.XLOOKUP(C2901,Raw_Data_Paid_23!$C$4:$C$2114,Raw_Data_Paid_23!$C$4:$C$2114,"B1")="B1","B1","B2")),IF(_xlfn.XLOOKUP(C2901,Raw_Data_Paid_23!$C$4:$C$2114,Raw_Data_Paid_23!$C$4:$C$2114,"C1")="C1","C1","C2"))</f>
        <v>B1</v>
      </c>
      <c r="P2901" t="str">
        <f t="shared" si="95"/>
        <v>2021B1Motor Private</v>
      </c>
    </row>
    <row r="2902" spans="3:16" x14ac:dyDescent="0.35">
      <c r="C2902" s="6" t="s">
        <v>2560</v>
      </c>
      <c r="D2902" s="7" t="s">
        <v>5804</v>
      </c>
      <c r="E2902" s="7" t="s">
        <v>5812</v>
      </c>
      <c r="F2902" s="8" t="s">
        <v>3910</v>
      </c>
      <c r="G2902" s="9">
        <v>4095</v>
      </c>
      <c r="H2902" s="10">
        <v>2021</v>
      </c>
      <c r="I2902" s="10">
        <v>2021</v>
      </c>
      <c r="J2902" s="11" t="s">
        <v>2250</v>
      </c>
      <c r="K2902" s="12">
        <v>4095</v>
      </c>
      <c r="L2902" s="12">
        <v>1</v>
      </c>
      <c r="M2902" s="33" t="str">
        <f>IF(_xlfn.XLOOKUP(C2902,Raw_Data_OS_23!$C$7:$C$4518,Raw_Data_OS_23!$G$7:$G$4518,"Paid/ Closed")="Paid/ Closed","Paid/ Closed", "Still_Outstanding")</f>
        <v>Paid/ Closed</v>
      </c>
      <c r="N2902" s="33">
        <f>IF(_xlfn.XLOOKUP(C2902,Raw_Data_Paid_23!$C$4:$C$2114,Raw_Data_Paid_23!$C$4:$C$2114,1)= 1,1,0)</f>
        <v>1</v>
      </c>
      <c r="O2902" t="str">
        <f>IF(M2902=$W$7,IF(AND(N2902,_xlfn.XLOOKUP(C2902,Raw_Data_OS_23!$C$7:$C$4518,Raw_Data_OS_23!$G$7:$G$4518,0)=G2902),"A",IF(_xlfn.XLOOKUP(C2902,Raw_Data_Paid_23!$C$4:$C$2114,Raw_Data_Paid_23!$C$4:$C$2114,"B1")="B1","B1","B2")),IF(_xlfn.XLOOKUP(C2902,Raw_Data_Paid_23!$C$4:$C$2114,Raw_Data_Paid_23!$C$4:$C$2114,"C1")="C1","C1","C2"))</f>
        <v>C1</v>
      </c>
      <c r="P2902" t="str">
        <f t="shared" si="95"/>
        <v>2021C1Motor Private</v>
      </c>
    </row>
    <row r="2903" spans="3:16" x14ac:dyDescent="0.35">
      <c r="C2903" s="6" t="s">
        <v>2561</v>
      </c>
      <c r="D2903" s="7" t="s">
        <v>5797</v>
      </c>
      <c r="E2903" s="7" t="s">
        <v>5790</v>
      </c>
      <c r="F2903" s="8" t="s">
        <v>3910</v>
      </c>
      <c r="G2903" s="9">
        <v>34940</v>
      </c>
      <c r="H2903" s="10">
        <v>2021</v>
      </c>
      <c r="I2903" s="10">
        <v>2021</v>
      </c>
      <c r="J2903" s="11" t="s">
        <v>2250</v>
      </c>
      <c r="K2903" s="12">
        <v>34940</v>
      </c>
      <c r="L2903" s="12">
        <v>1</v>
      </c>
      <c r="M2903" s="33" t="str">
        <f>IF(_xlfn.XLOOKUP(C2903,Raw_Data_OS_23!$C$7:$C$4518,Raw_Data_OS_23!$G$7:$G$4518,"Paid/ Closed")="Paid/ Closed","Paid/ Closed", "Still_Outstanding")</f>
        <v>Still_Outstanding</v>
      </c>
      <c r="N2903" s="33">
        <f>IF(_xlfn.XLOOKUP(C2903,Raw_Data_Paid_23!$C$4:$C$2114,Raw_Data_Paid_23!$C$4:$C$2114,1)= 1,1,0)</f>
        <v>1</v>
      </c>
      <c r="O2903" t="str">
        <f>IF(M2903=$W$7,IF(AND(N2903,_xlfn.XLOOKUP(C2903,Raw_Data_OS_23!$C$7:$C$4518,Raw_Data_OS_23!$G$7:$G$4518,0)=G2903),"A",IF(_xlfn.XLOOKUP(C2903,Raw_Data_Paid_23!$C$4:$C$2114,Raw_Data_Paid_23!$C$4:$C$2114,"B1")="B1","B1","B2")),IF(_xlfn.XLOOKUP(C2903,Raw_Data_Paid_23!$C$4:$C$2114,Raw_Data_Paid_23!$C$4:$C$2114,"C1")="C1","C1","C2"))</f>
        <v>B1</v>
      </c>
      <c r="P2903" t="str">
        <f t="shared" si="95"/>
        <v>2021B1Motor Private</v>
      </c>
    </row>
    <row r="2904" spans="3:16" x14ac:dyDescent="0.35">
      <c r="C2904" s="6" t="s">
        <v>2562</v>
      </c>
      <c r="D2904" s="7" t="s">
        <v>5769</v>
      </c>
      <c r="E2904" s="7" t="s">
        <v>5788</v>
      </c>
      <c r="F2904" s="8" t="s">
        <v>3908</v>
      </c>
      <c r="G2904" s="9">
        <v>40492</v>
      </c>
      <c r="H2904" s="10">
        <v>2021</v>
      </c>
      <c r="I2904" s="10">
        <v>2021</v>
      </c>
      <c r="J2904" s="11" t="s">
        <v>2250</v>
      </c>
      <c r="K2904" s="12">
        <v>40492</v>
      </c>
      <c r="L2904" s="12">
        <v>1</v>
      </c>
      <c r="M2904" s="33" t="str">
        <f>IF(_xlfn.XLOOKUP(C2904,Raw_Data_OS_23!$C$7:$C$4518,Raw_Data_OS_23!$G$7:$G$4518,"Paid/ Closed")="Paid/ Closed","Paid/ Closed", "Still_Outstanding")</f>
        <v>Still_Outstanding</v>
      </c>
      <c r="N2904" s="33">
        <f>IF(_xlfn.XLOOKUP(C2904,Raw_Data_Paid_23!$C$4:$C$2114,Raw_Data_Paid_23!$C$4:$C$2114,1)= 1,1,0)</f>
        <v>0</v>
      </c>
      <c r="O2904" t="str">
        <f>IF(M2904=$W$7,IF(AND(N2904,_xlfn.XLOOKUP(C2904,Raw_Data_OS_23!$C$7:$C$4518,Raw_Data_OS_23!$G$7:$G$4518,0)=G2904),"A",IF(_xlfn.XLOOKUP(C2904,Raw_Data_Paid_23!$C$4:$C$2114,Raw_Data_Paid_23!$C$4:$C$2114,"B1")="B1","B1","B2")),IF(_xlfn.XLOOKUP(C2904,Raw_Data_Paid_23!$C$4:$C$2114,Raw_Data_Paid_23!$C$4:$C$2114,"C1")="C1","C1","C2"))</f>
        <v>B2</v>
      </c>
      <c r="P2904" t="str">
        <f t="shared" si="95"/>
        <v>2021B2Motor Commercial</v>
      </c>
    </row>
    <row r="2905" spans="3:16" x14ac:dyDescent="0.35">
      <c r="C2905" s="6" t="s">
        <v>2563</v>
      </c>
      <c r="D2905" s="7" t="s">
        <v>5330</v>
      </c>
      <c r="E2905" s="7" t="s">
        <v>5811</v>
      </c>
      <c r="F2905" s="8" t="s">
        <v>3910</v>
      </c>
      <c r="G2905" s="9">
        <v>4095</v>
      </c>
      <c r="H2905" s="10">
        <v>2021</v>
      </c>
      <c r="I2905" s="10">
        <v>2021</v>
      </c>
      <c r="J2905" s="11" t="s">
        <v>21</v>
      </c>
      <c r="K2905" s="12">
        <v>4095</v>
      </c>
      <c r="L2905" s="12">
        <v>1</v>
      </c>
      <c r="M2905" s="33" t="str">
        <f>IF(_xlfn.XLOOKUP(C2905,Raw_Data_OS_23!$C$7:$C$4518,Raw_Data_OS_23!$G$7:$G$4518,"Paid/ Closed")="Paid/ Closed","Paid/ Closed", "Still_Outstanding")</f>
        <v>Paid/ Closed</v>
      </c>
      <c r="N2905" s="33">
        <f>IF(_xlfn.XLOOKUP(C2905,Raw_Data_Paid_23!$C$4:$C$2114,Raw_Data_Paid_23!$C$4:$C$2114,1)= 1,1,0)</f>
        <v>1</v>
      </c>
      <c r="O2905" t="str">
        <f>IF(M2905=$W$7,IF(AND(N2905,_xlfn.XLOOKUP(C2905,Raw_Data_OS_23!$C$7:$C$4518,Raw_Data_OS_23!$G$7:$G$4518,0)=G2905),"A",IF(_xlfn.XLOOKUP(C2905,Raw_Data_Paid_23!$C$4:$C$2114,Raw_Data_Paid_23!$C$4:$C$2114,"B1")="B1","B1","B2")),IF(_xlfn.XLOOKUP(C2905,Raw_Data_Paid_23!$C$4:$C$2114,Raw_Data_Paid_23!$C$4:$C$2114,"C1")="C1","C1","C2"))</f>
        <v>C1</v>
      </c>
      <c r="P2905" t="str">
        <f t="shared" si="95"/>
        <v>2021C1Motor Private</v>
      </c>
    </row>
    <row r="2906" spans="3:16" x14ac:dyDescent="0.35">
      <c r="C2906" s="6" t="s">
        <v>2272</v>
      </c>
      <c r="D2906" s="7" t="s">
        <v>5792</v>
      </c>
      <c r="E2906" s="7" t="s">
        <v>5812</v>
      </c>
      <c r="F2906" s="8" t="s">
        <v>3910</v>
      </c>
      <c r="G2906" s="9">
        <v>353620</v>
      </c>
      <c r="H2906" s="10">
        <v>2021</v>
      </c>
      <c r="I2906" s="10">
        <v>2021</v>
      </c>
      <c r="J2906" s="11" t="s">
        <v>2250</v>
      </c>
      <c r="K2906" s="12">
        <v>353620</v>
      </c>
      <c r="L2906" s="12">
        <v>1</v>
      </c>
      <c r="M2906" s="33" t="str">
        <f>IF(_xlfn.XLOOKUP(C2906,Raw_Data_OS_23!$C$7:$C$4518,Raw_Data_OS_23!$G$7:$G$4518,"Paid/ Closed")="Paid/ Closed","Paid/ Closed", "Still_Outstanding")</f>
        <v>Still_Outstanding</v>
      </c>
      <c r="N2906" s="33">
        <f>IF(_xlfn.XLOOKUP(C2906,Raw_Data_Paid_23!$C$4:$C$2114,Raw_Data_Paid_23!$C$4:$C$2114,1)= 1,1,0)</f>
        <v>1</v>
      </c>
      <c r="O2906" t="str">
        <f>IF(M2906=$W$7,IF(AND(N2906,_xlfn.XLOOKUP(C2906,Raw_Data_OS_23!$C$7:$C$4518,Raw_Data_OS_23!$G$7:$G$4518,0)=G2906),"A",IF(_xlfn.XLOOKUP(C2906,Raw_Data_Paid_23!$C$4:$C$2114,Raw_Data_Paid_23!$C$4:$C$2114,"B1")="B1","B1","B2")),IF(_xlfn.XLOOKUP(C2906,Raw_Data_Paid_23!$C$4:$C$2114,Raw_Data_Paid_23!$C$4:$C$2114,"C1")="C1","C1","C2"))</f>
        <v>B1</v>
      </c>
      <c r="P2906" t="str">
        <f t="shared" si="95"/>
        <v>2021B1Motor Private</v>
      </c>
    </row>
    <row r="2907" spans="3:16" x14ac:dyDescent="0.35">
      <c r="C2907" s="6" t="s">
        <v>2564</v>
      </c>
      <c r="D2907" s="7" t="s">
        <v>5811</v>
      </c>
      <c r="E2907" s="7" t="s">
        <v>5812</v>
      </c>
      <c r="F2907" s="8" t="s">
        <v>3910</v>
      </c>
      <c r="G2907" s="9">
        <v>130000</v>
      </c>
      <c r="H2907" s="10">
        <v>2021</v>
      </c>
      <c r="I2907" s="10">
        <v>2021</v>
      </c>
      <c r="J2907" s="11" t="s">
        <v>2250</v>
      </c>
      <c r="K2907" s="12">
        <v>130000</v>
      </c>
      <c r="L2907" s="12">
        <v>1</v>
      </c>
      <c r="M2907" s="33" t="str">
        <f>IF(_xlfn.XLOOKUP(C2907,Raw_Data_OS_23!$C$7:$C$4518,Raw_Data_OS_23!$G$7:$G$4518,"Paid/ Closed")="Paid/ Closed","Paid/ Closed", "Still_Outstanding")</f>
        <v>Still_Outstanding</v>
      </c>
      <c r="N2907" s="33">
        <f>IF(_xlfn.XLOOKUP(C2907,Raw_Data_Paid_23!$C$4:$C$2114,Raw_Data_Paid_23!$C$4:$C$2114,1)= 1,1,0)</f>
        <v>1</v>
      </c>
      <c r="O2907" t="str">
        <f>IF(M2907=$W$7,IF(AND(N2907,_xlfn.XLOOKUP(C2907,Raw_Data_OS_23!$C$7:$C$4518,Raw_Data_OS_23!$G$7:$G$4518,0)=G2907),"A",IF(_xlfn.XLOOKUP(C2907,Raw_Data_Paid_23!$C$4:$C$2114,Raw_Data_Paid_23!$C$4:$C$2114,"B1")="B1","B1","B2")),IF(_xlfn.XLOOKUP(C2907,Raw_Data_Paid_23!$C$4:$C$2114,Raw_Data_Paid_23!$C$4:$C$2114,"C1")="C1","C1","C2"))</f>
        <v>B1</v>
      </c>
      <c r="P2907" t="str">
        <f t="shared" si="95"/>
        <v>2021B1Motor Private</v>
      </c>
    </row>
    <row r="2908" spans="3:16" x14ac:dyDescent="0.35">
      <c r="C2908" s="6" t="s">
        <v>3904</v>
      </c>
      <c r="D2908" s="7" t="s">
        <v>4170</v>
      </c>
      <c r="E2908" s="7" t="s">
        <v>5790</v>
      </c>
      <c r="F2908" s="8" t="s">
        <v>3910</v>
      </c>
      <c r="G2908" s="9">
        <v>0</v>
      </c>
      <c r="H2908" s="10">
        <v>2021</v>
      </c>
      <c r="I2908" s="10">
        <v>2021</v>
      </c>
      <c r="J2908" s="11" t="s">
        <v>21</v>
      </c>
      <c r="K2908" s="12">
        <v>5700</v>
      </c>
      <c r="L2908" s="12">
        <v>1</v>
      </c>
      <c r="M2908" s="33" t="str">
        <f>IF(_xlfn.XLOOKUP(C2908,Raw_Data_OS_23!$C$7:$C$4518,Raw_Data_OS_23!$G$7:$G$4518,"Paid/ Closed")="Paid/ Closed","Paid/ Closed", "Still_Outstanding")</f>
        <v>Still_Outstanding</v>
      </c>
      <c r="N2908" s="33">
        <f>IF(_xlfn.XLOOKUP(C2908,Raw_Data_Paid_23!$C$4:$C$2114,Raw_Data_Paid_23!$C$4:$C$2114,1)= 1,1,0)</f>
        <v>1</v>
      </c>
      <c r="O2908" t="str">
        <f>IF(M2908=$W$7,IF(AND(N2908,_xlfn.XLOOKUP(C2908,Raw_Data_OS_23!$C$7:$C$4518,Raw_Data_OS_23!$G$7:$G$4518,0)=G2908),"A",IF(_xlfn.XLOOKUP(C2908,Raw_Data_Paid_23!$C$4:$C$2114,Raw_Data_Paid_23!$C$4:$C$2114,"B1")="B1","B1","B2")),IF(_xlfn.XLOOKUP(C2908,Raw_Data_Paid_23!$C$4:$C$2114,Raw_Data_Paid_23!$C$4:$C$2114,"C1")="C1","C1","C2"))</f>
        <v>A</v>
      </c>
      <c r="P2908" t="str">
        <f t="shared" si="95"/>
        <v>2021AMotor Private</v>
      </c>
    </row>
    <row r="2909" spans="3:16" x14ac:dyDescent="0.35">
      <c r="C2909" s="6" t="s">
        <v>2565</v>
      </c>
      <c r="D2909" s="7" t="s">
        <v>5813</v>
      </c>
      <c r="E2909" s="7" t="s">
        <v>5799</v>
      </c>
      <c r="F2909" s="8" t="s">
        <v>3908</v>
      </c>
      <c r="G2909" s="9">
        <v>40950</v>
      </c>
      <c r="H2909" s="10">
        <v>2021</v>
      </c>
      <c r="I2909" s="10">
        <v>2021</v>
      </c>
      <c r="J2909" s="11" t="s">
        <v>2250</v>
      </c>
      <c r="K2909" s="12">
        <v>40950</v>
      </c>
      <c r="L2909" s="12">
        <v>1</v>
      </c>
      <c r="M2909" s="33" t="str">
        <f>IF(_xlfn.XLOOKUP(C2909,Raw_Data_OS_23!$C$7:$C$4518,Raw_Data_OS_23!$G$7:$G$4518,"Paid/ Closed")="Paid/ Closed","Paid/ Closed", "Still_Outstanding")</f>
        <v>Paid/ Closed</v>
      </c>
      <c r="N2909" s="33">
        <f>IF(_xlfn.XLOOKUP(C2909,Raw_Data_Paid_23!$C$4:$C$2114,Raw_Data_Paid_23!$C$4:$C$2114,1)= 1,1,0)</f>
        <v>1</v>
      </c>
      <c r="O2909" t="str">
        <f>IF(M2909=$W$7,IF(AND(N2909,_xlfn.XLOOKUP(C2909,Raw_Data_OS_23!$C$7:$C$4518,Raw_Data_OS_23!$G$7:$G$4518,0)=G2909),"A",IF(_xlfn.XLOOKUP(C2909,Raw_Data_Paid_23!$C$4:$C$2114,Raw_Data_Paid_23!$C$4:$C$2114,"B1")="B1","B1","B2")),IF(_xlfn.XLOOKUP(C2909,Raw_Data_Paid_23!$C$4:$C$2114,Raw_Data_Paid_23!$C$4:$C$2114,"C1")="C1","C1","C2"))</f>
        <v>C1</v>
      </c>
      <c r="P2909" t="str">
        <f t="shared" si="95"/>
        <v>2021C1Motor Commercial</v>
      </c>
    </row>
    <row r="2910" spans="3:16" x14ac:dyDescent="0.35">
      <c r="C2910" s="6" t="s">
        <v>2566</v>
      </c>
      <c r="D2910" s="7" t="s">
        <v>5808</v>
      </c>
      <c r="E2910" s="7" t="s">
        <v>5803</v>
      </c>
      <c r="F2910" s="8" t="s">
        <v>3908</v>
      </c>
      <c r="G2910" s="9">
        <v>130000</v>
      </c>
      <c r="H2910" s="10">
        <v>2021</v>
      </c>
      <c r="I2910" s="10">
        <v>2021</v>
      </c>
      <c r="J2910" s="11" t="s">
        <v>2250</v>
      </c>
      <c r="K2910" s="12">
        <v>130000</v>
      </c>
      <c r="L2910" s="12">
        <v>1</v>
      </c>
      <c r="M2910" s="33" t="str">
        <f>IF(_xlfn.XLOOKUP(C2910,Raw_Data_OS_23!$C$7:$C$4518,Raw_Data_OS_23!$G$7:$G$4518,"Paid/ Closed")="Paid/ Closed","Paid/ Closed", "Still_Outstanding")</f>
        <v>Paid/ Closed</v>
      </c>
      <c r="N2910" s="33">
        <f>IF(_xlfn.XLOOKUP(C2910,Raw_Data_Paid_23!$C$4:$C$2114,Raw_Data_Paid_23!$C$4:$C$2114,1)= 1,1,0)</f>
        <v>1</v>
      </c>
      <c r="O2910" t="str">
        <f>IF(M2910=$W$7,IF(AND(N2910,_xlfn.XLOOKUP(C2910,Raw_Data_OS_23!$C$7:$C$4518,Raw_Data_OS_23!$G$7:$G$4518,0)=G2910),"A",IF(_xlfn.XLOOKUP(C2910,Raw_Data_Paid_23!$C$4:$C$2114,Raw_Data_Paid_23!$C$4:$C$2114,"B1")="B1","B1","B2")),IF(_xlfn.XLOOKUP(C2910,Raw_Data_Paid_23!$C$4:$C$2114,Raw_Data_Paid_23!$C$4:$C$2114,"C1")="C1","C1","C2"))</f>
        <v>C1</v>
      </c>
      <c r="P2910" t="str">
        <f t="shared" si="95"/>
        <v>2021C1Motor Commercial</v>
      </c>
    </row>
    <row r="2911" spans="3:16" x14ac:dyDescent="0.35">
      <c r="C2911" s="6" t="s">
        <v>2567</v>
      </c>
      <c r="D2911" s="7" t="s">
        <v>5807</v>
      </c>
      <c r="E2911" s="7" t="s">
        <v>5811</v>
      </c>
      <c r="F2911" s="8" t="s">
        <v>3910</v>
      </c>
      <c r="G2911" s="9">
        <v>47904</v>
      </c>
      <c r="H2911" s="10">
        <v>2021</v>
      </c>
      <c r="I2911" s="10">
        <v>2021</v>
      </c>
      <c r="J2911" s="11" t="s">
        <v>2250</v>
      </c>
      <c r="K2911" s="12">
        <v>47904</v>
      </c>
      <c r="L2911" s="12">
        <v>1</v>
      </c>
      <c r="M2911" s="33" t="str">
        <f>IF(_xlfn.XLOOKUP(C2911,Raw_Data_OS_23!$C$7:$C$4518,Raw_Data_OS_23!$G$7:$G$4518,"Paid/ Closed")="Paid/ Closed","Paid/ Closed", "Still_Outstanding")</f>
        <v>Still_Outstanding</v>
      </c>
      <c r="N2911" s="33">
        <f>IF(_xlfn.XLOOKUP(C2911,Raw_Data_Paid_23!$C$4:$C$2114,Raw_Data_Paid_23!$C$4:$C$2114,1)= 1,1,0)</f>
        <v>1</v>
      </c>
      <c r="O2911" t="str">
        <f>IF(M2911=$W$7,IF(AND(N2911,_xlfn.XLOOKUP(C2911,Raw_Data_OS_23!$C$7:$C$4518,Raw_Data_OS_23!$G$7:$G$4518,0)=G2911),"A",IF(_xlfn.XLOOKUP(C2911,Raw_Data_Paid_23!$C$4:$C$2114,Raw_Data_Paid_23!$C$4:$C$2114,"B1")="B1","B1","B2")),IF(_xlfn.XLOOKUP(C2911,Raw_Data_Paid_23!$C$4:$C$2114,Raw_Data_Paid_23!$C$4:$C$2114,"C1")="C1","C1","C2"))</f>
        <v>B1</v>
      </c>
      <c r="P2911" t="str">
        <f t="shared" si="95"/>
        <v>2021B1Motor Private</v>
      </c>
    </row>
    <row r="2912" spans="3:16" x14ac:dyDescent="0.35">
      <c r="C2912" s="6" t="s">
        <v>2568</v>
      </c>
      <c r="D2912" s="7" t="s">
        <v>5232</v>
      </c>
      <c r="E2912" s="7" t="s">
        <v>5809</v>
      </c>
      <c r="F2912" s="8" t="s">
        <v>3908</v>
      </c>
      <c r="G2912" s="9">
        <v>480000</v>
      </c>
      <c r="H2912" s="10">
        <v>2021</v>
      </c>
      <c r="I2912" s="10">
        <v>2021</v>
      </c>
      <c r="J2912" s="11" t="s">
        <v>21</v>
      </c>
      <c r="K2912" s="12">
        <v>480000</v>
      </c>
      <c r="L2912" s="12">
        <v>1</v>
      </c>
      <c r="M2912" s="33" t="str">
        <f>IF(_xlfn.XLOOKUP(C2912,Raw_Data_OS_23!$C$7:$C$4518,Raw_Data_OS_23!$G$7:$G$4518,"Paid/ Closed")="Paid/ Closed","Paid/ Closed", "Still_Outstanding")</f>
        <v>Still_Outstanding</v>
      </c>
      <c r="N2912" s="33">
        <f>IF(_xlfn.XLOOKUP(C2912,Raw_Data_Paid_23!$C$4:$C$2114,Raw_Data_Paid_23!$C$4:$C$2114,1)= 1,1,0)</f>
        <v>0</v>
      </c>
      <c r="O2912" t="str">
        <f>IF(M2912=$W$7,IF(AND(N2912,_xlfn.XLOOKUP(C2912,Raw_Data_OS_23!$C$7:$C$4518,Raw_Data_OS_23!$G$7:$G$4518,0)=G2912),"A",IF(_xlfn.XLOOKUP(C2912,Raw_Data_Paid_23!$C$4:$C$2114,Raw_Data_Paid_23!$C$4:$C$2114,"B1")="B1","B1","B2")),IF(_xlfn.XLOOKUP(C2912,Raw_Data_Paid_23!$C$4:$C$2114,Raw_Data_Paid_23!$C$4:$C$2114,"C1")="C1","C1","C2"))</f>
        <v>B2</v>
      </c>
      <c r="P2912" t="str">
        <f t="shared" si="95"/>
        <v>2021B2Motor Commercial</v>
      </c>
    </row>
    <row r="2913" spans="3:16" x14ac:dyDescent="0.35">
      <c r="C2913" s="6" t="s">
        <v>2569</v>
      </c>
      <c r="D2913" s="7" t="s">
        <v>5786</v>
      </c>
      <c r="E2913" s="7" t="s">
        <v>5809</v>
      </c>
      <c r="F2913" s="8" t="s">
        <v>3910</v>
      </c>
      <c r="G2913" s="9">
        <v>20596</v>
      </c>
      <c r="H2913" s="10">
        <v>2021</v>
      </c>
      <c r="I2913" s="10">
        <v>2021</v>
      </c>
      <c r="J2913" s="11" t="s">
        <v>2250</v>
      </c>
      <c r="K2913" s="12">
        <v>20596</v>
      </c>
      <c r="L2913" s="12">
        <v>1</v>
      </c>
      <c r="M2913" s="33" t="str">
        <f>IF(_xlfn.XLOOKUP(C2913,Raw_Data_OS_23!$C$7:$C$4518,Raw_Data_OS_23!$G$7:$G$4518,"Paid/ Closed")="Paid/ Closed","Paid/ Closed", "Still_Outstanding")</f>
        <v>Still_Outstanding</v>
      </c>
      <c r="N2913" s="33">
        <f>IF(_xlfn.XLOOKUP(C2913,Raw_Data_Paid_23!$C$4:$C$2114,Raw_Data_Paid_23!$C$4:$C$2114,1)= 1,1,0)</f>
        <v>1</v>
      </c>
      <c r="O2913" t="str">
        <f>IF(M2913=$W$7,IF(AND(N2913,_xlfn.XLOOKUP(C2913,Raw_Data_OS_23!$C$7:$C$4518,Raw_Data_OS_23!$G$7:$G$4518,0)=G2913),"A",IF(_xlfn.XLOOKUP(C2913,Raw_Data_Paid_23!$C$4:$C$2114,Raw_Data_Paid_23!$C$4:$C$2114,"B1")="B1","B1","B2")),IF(_xlfn.XLOOKUP(C2913,Raw_Data_Paid_23!$C$4:$C$2114,Raw_Data_Paid_23!$C$4:$C$2114,"C1")="C1","C1","C2"))</f>
        <v>B1</v>
      </c>
      <c r="P2913" t="str">
        <f t="shared" si="95"/>
        <v>2021B1Motor Private</v>
      </c>
    </row>
    <row r="2914" spans="3:16" x14ac:dyDescent="0.35">
      <c r="C2914" s="6" t="s">
        <v>2570</v>
      </c>
      <c r="D2914" s="7" t="s">
        <v>5806</v>
      </c>
      <c r="E2914" s="7" t="s">
        <v>5814</v>
      </c>
      <c r="F2914" s="8" t="s">
        <v>3910</v>
      </c>
      <c r="G2914" s="9">
        <v>30928</v>
      </c>
      <c r="H2914" s="10">
        <v>2021</v>
      </c>
      <c r="I2914" s="10">
        <v>2021</v>
      </c>
      <c r="J2914" s="11" t="s">
        <v>2250</v>
      </c>
      <c r="K2914" s="12">
        <v>30928</v>
      </c>
      <c r="L2914" s="12">
        <v>1</v>
      </c>
      <c r="M2914" s="33" t="str">
        <f>IF(_xlfn.XLOOKUP(C2914,Raw_Data_OS_23!$C$7:$C$4518,Raw_Data_OS_23!$G$7:$G$4518,"Paid/ Closed")="Paid/ Closed","Paid/ Closed", "Still_Outstanding")</f>
        <v>Still_Outstanding</v>
      </c>
      <c r="N2914" s="33">
        <f>IF(_xlfn.XLOOKUP(C2914,Raw_Data_Paid_23!$C$4:$C$2114,Raw_Data_Paid_23!$C$4:$C$2114,1)= 1,1,0)</f>
        <v>1</v>
      </c>
      <c r="O2914" t="str">
        <f>IF(M2914=$W$7,IF(AND(N2914,_xlfn.XLOOKUP(C2914,Raw_Data_OS_23!$C$7:$C$4518,Raw_Data_OS_23!$G$7:$G$4518,0)=G2914),"A",IF(_xlfn.XLOOKUP(C2914,Raw_Data_Paid_23!$C$4:$C$2114,Raw_Data_Paid_23!$C$4:$C$2114,"B1")="B1","B1","B2")),IF(_xlfn.XLOOKUP(C2914,Raw_Data_Paid_23!$C$4:$C$2114,Raw_Data_Paid_23!$C$4:$C$2114,"C1")="C1","C1","C2"))</f>
        <v>B1</v>
      </c>
      <c r="P2914" t="str">
        <f t="shared" si="95"/>
        <v>2021B1Motor Private</v>
      </c>
    </row>
    <row r="2915" spans="3:16" x14ac:dyDescent="0.35">
      <c r="C2915" s="6" t="s">
        <v>2571</v>
      </c>
      <c r="D2915" s="7" t="s">
        <v>5812</v>
      </c>
      <c r="E2915" s="7" t="s">
        <v>5814</v>
      </c>
      <c r="F2915" s="8" t="s">
        <v>3910</v>
      </c>
      <c r="G2915" s="9">
        <v>10960</v>
      </c>
      <c r="H2915" s="10">
        <v>2021</v>
      </c>
      <c r="I2915" s="10">
        <v>2021</v>
      </c>
      <c r="J2915" s="11" t="s">
        <v>2250</v>
      </c>
      <c r="K2915" s="12">
        <v>10960</v>
      </c>
      <c r="L2915" s="12">
        <v>1</v>
      </c>
      <c r="M2915" s="33" t="str">
        <f>IF(_xlfn.XLOOKUP(C2915,Raw_Data_OS_23!$C$7:$C$4518,Raw_Data_OS_23!$G$7:$G$4518,"Paid/ Closed")="Paid/ Closed","Paid/ Closed", "Still_Outstanding")</f>
        <v>Still_Outstanding</v>
      </c>
      <c r="N2915" s="33">
        <f>IF(_xlfn.XLOOKUP(C2915,Raw_Data_Paid_23!$C$4:$C$2114,Raw_Data_Paid_23!$C$4:$C$2114,1)= 1,1,0)</f>
        <v>1</v>
      </c>
      <c r="O2915" t="str">
        <f>IF(M2915=$W$7,IF(AND(N2915,_xlfn.XLOOKUP(C2915,Raw_Data_OS_23!$C$7:$C$4518,Raw_Data_OS_23!$G$7:$G$4518,0)=G2915),"A",IF(_xlfn.XLOOKUP(C2915,Raw_Data_Paid_23!$C$4:$C$2114,Raw_Data_Paid_23!$C$4:$C$2114,"B1")="B1","B1","B2")),IF(_xlfn.XLOOKUP(C2915,Raw_Data_Paid_23!$C$4:$C$2114,Raw_Data_Paid_23!$C$4:$C$2114,"C1")="C1","C1","C2"))</f>
        <v>B1</v>
      </c>
      <c r="P2915" t="str">
        <f t="shared" si="95"/>
        <v>2021B1Motor Private</v>
      </c>
    </row>
    <row r="2916" spans="3:16" x14ac:dyDescent="0.35">
      <c r="C2916" s="6" t="s">
        <v>2572</v>
      </c>
      <c r="D2916" s="7" t="s">
        <v>5809</v>
      </c>
      <c r="E2916" s="7" t="s">
        <v>5814</v>
      </c>
      <c r="F2916" s="8" t="s">
        <v>3910</v>
      </c>
      <c r="G2916" s="9">
        <v>34125</v>
      </c>
      <c r="H2916" s="10">
        <v>2021</v>
      </c>
      <c r="I2916" s="10">
        <v>2021</v>
      </c>
      <c r="J2916" s="11" t="s">
        <v>2250</v>
      </c>
      <c r="K2916" s="12">
        <v>34125</v>
      </c>
      <c r="L2916" s="12">
        <v>1</v>
      </c>
      <c r="M2916" s="33" t="str">
        <f>IF(_xlfn.XLOOKUP(C2916,Raw_Data_OS_23!$C$7:$C$4518,Raw_Data_OS_23!$G$7:$G$4518,"Paid/ Closed")="Paid/ Closed","Paid/ Closed", "Still_Outstanding")</f>
        <v>Still_Outstanding</v>
      </c>
      <c r="N2916" s="33">
        <f>IF(_xlfn.XLOOKUP(C2916,Raw_Data_Paid_23!$C$4:$C$2114,Raw_Data_Paid_23!$C$4:$C$2114,1)= 1,1,0)</f>
        <v>0</v>
      </c>
      <c r="O2916" t="str">
        <f>IF(M2916=$W$7,IF(AND(N2916,_xlfn.XLOOKUP(C2916,Raw_Data_OS_23!$C$7:$C$4518,Raw_Data_OS_23!$G$7:$G$4518,0)=G2916),"A",IF(_xlfn.XLOOKUP(C2916,Raw_Data_Paid_23!$C$4:$C$2114,Raw_Data_Paid_23!$C$4:$C$2114,"B1")="B1","B1","B2")),IF(_xlfn.XLOOKUP(C2916,Raw_Data_Paid_23!$C$4:$C$2114,Raw_Data_Paid_23!$C$4:$C$2114,"C1")="C1","C1","C2"))</f>
        <v>B2</v>
      </c>
      <c r="P2916" t="str">
        <f t="shared" si="95"/>
        <v>2021B2Motor Private</v>
      </c>
    </row>
    <row r="2917" spans="3:16" x14ac:dyDescent="0.35">
      <c r="C2917" s="6" t="s">
        <v>2573</v>
      </c>
      <c r="D2917" s="7" t="s">
        <v>5791</v>
      </c>
      <c r="E2917" s="7" t="s">
        <v>5800</v>
      </c>
      <c r="F2917" s="8" t="s">
        <v>3910</v>
      </c>
      <c r="G2917" s="9">
        <v>17062.5</v>
      </c>
      <c r="H2917" s="10">
        <v>2021</v>
      </c>
      <c r="I2917" s="10">
        <v>2021</v>
      </c>
      <c r="J2917" s="11" t="s">
        <v>2250</v>
      </c>
      <c r="K2917" s="12">
        <v>17062.5</v>
      </c>
      <c r="L2917" s="12">
        <v>1</v>
      </c>
      <c r="M2917" s="33" t="str">
        <f>IF(_xlfn.XLOOKUP(C2917,Raw_Data_OS_23!$C$7:$C$4518,Raw_Data_OS_23!$G$7:$G$4518,"Paid/ Closed")="Paid/ Closed","Paid/ Closed", "Still_Outstanding")</f>
        <v>Paid/ Closed</v>
      </c>
      <c r="N2917" s="33">
        <f>IF(_xlfn.XLOOKUP(C2917,Raw_Data_Paid_23!$C$4:$C$2114,Raw_Data_Paid_23!$C$4:$C$2114,1)= 1,1,0)</f>
        <v>1</v>
      </c>
      <c r="O2917" t="str">
        <f>IF(M2917=$W$7,IF(AND(N2917,_xlfn.XLOOKUP(C2917,Raw_Data_OS_23!$C$7:$C$4518,Raw_Data_OS_23!$G$7:$G$4518,0)=G2917),"A",IF(_xlfn.XLOOKUP(C2917,Raw_Data_Paid_23!$C$4:$C$2114,Raw_Data_Paid_23!$C$4:$C$2114,"B1")="B1","B1","B2")),IF(_xlfn.XLOOKUP(C2917,Raw_Data_Paid_23!$C$4:$C$2114,Raw_Data_Paid_23!$C$4:$C$2114,"C1")="C1","C1","C2"))</f>
        <v>C1</v>
      </c>
      <c r="P2917" t="str">
        <f t="shared" si="95"/>
        <v>2021C1Motor Private</v>
      </c>
    </row>
    <row r="2918" spans="3:16" x14ac:dyDescent="0.35">
      <c r="C2918" s="6" t="s">
        <v>2574</v>
      </c>
      <c r="D2918" s="7" t="s">
        <v>5788</v>
      </c>
      <c r="E2918" s="7" t="s">
        <v>5809</v>
      </c>
      <c r="F2918" s="8" t="s">
        <v>3908</v>
      </c>
      <c r="G2918" s="9">
        <v>84944</v>
      </c>
      <c r="H2918" s="10">
        <v>2021</v>
      </c>
      <c r="I2918" s="10">
        <v>2021</v>
      </c>
      <c r="J2918" s="11" t="s">
        <v>2250</v>
      </c>
      <c r="K2918" s="12">
        <v>84944</v>
      </c>
      <c r="L2918" s="12">
        <v>1</v>
      </c>
      <c r="M2918" s="33" t="str">
        <f>IF(_xlfn.XLOOKUP(C2918,Raw_Data_OS_23!$C$7:$C$4518,Raw_Data_OS_23!$G$7:$G$4518,"Paid/ Closed")="Paid/ Closed","Paid/ Closed", "Still_Outstanding")</f>
        <v>Still_Outstanding</v>
      </c>
      <c r="N2918" s="33">
        <f>IF(_xlfn.XLOOKUP(C2918,Raw_Data_Paid_23!$C$4:$C$2114,Raw_Data_Paid_23!$C$4:$C$2114,1)= 1,1,0)</f>
        <v>1</v>
      </c>
      <c r="O2918" t="str">
        <f>IF(M2918=$W$7,IF(AND(N2918,_xlfn.XLOOKUP(C2918,Raw_Data_OS_23!$C$7:$C$4518,Raw_Data_OS_23!$G$7:$G$4518,0)=G2918),"A",IF(_xlfn.XLOOKUP(C2918,Raw_Data_Paid_23!$C$4:$C$2114,Raw_Data_Paid_23!$C$4:$C$2114,"B1")="B1","B1","B2")),IF(_xlfn.XLOOKUP(C2918,Raw_Data_Paid_23!$C$4:$C$2114,Raw_Data_Paid_23!$C$4:$C$2114,"C1")="C1","C1","C2"))</f>
        <v>B1</v>
      </c>
      <c r="P2918" t="str">
        <f t="shared" si="95"/>
        <v>2021B1Motor Commercial</v>
      </c>
    </row>
    <row r="2919" spans="3:16" x14ac:dyDescent="0.35">
      <c r="C2919" s="6" t="s">
        <v>2273</v>
      </c>
      <c r="D2919" s="7" t="s">
        <v>5807</v>
      </c>
      <c r="E2919" s="7" t="s">
        <v>5814</v>
      </c>
      <c r="F2919" s="8" t="s">
        <v>3910</v>
      </c>
      <c r="G2919" s="9">
        <v>274000</v>
      </c>
      <c r="H2919" s="10">
        <v>2021</v>
      </c>
      <c r="I2919" s="10">
        <v>2021</v>
      </c>
      <c r="J2919" s="11" t="s">
        <v>2250</v>
      </c>
      <c r="K2919" s="12">
        <v>274000</v>
      </c>
      <c r="L2919" s="12">
        <v>1</v>
      </c>
      <c r="M2919" s="33" t="str">
        <f>IF(_xlfn.XLOOKUP(C2919,Raw_Data_OS_23!$C$7:$C$4518,Raw_Data_OS_23!$G$7:$G$4518,"Paid/ Closed")="Paid/ Closed","Paid/ Closed", "Still_Outstanding")</f>
        <v>Paid/ Closed</v>
      </c>
      <c r="N2919" s="33">
        <f>IF(_xlfn.XLOOKUP(C2919,Raw_Data_Paid_23!$C$4:$C$2114,Raw_Data_Paid_23!$C$4:$C$2114,1)= 1,1,0)</f>
        <v>1</v>
      </c>
      <c r="O2919" t="str">
        <f>IF(M2919=$W$7,IF(AND(N2919,_xlfn.XLOOKUP(C2919,Raw_Data_OS_23!$C$7:$C$4518,Raw_Data_OS_23!$G$7:$G$4518,0)=G2919),"A",IF(_xlfn.XLOOKUP(C2919,Raw_Data_Paid_23!$C$4:$C$2114,Raw_Data_Paid_23!$C$4:$C$2114,"B1")="B1","B1","B2")),IF(_xlfn.XLOOKUP(C2919,Raw_Data_Paid_23!$C$4:$C$2114,Raw_Data_Paid_23!$C$4:$C$2114,"C1")="C1","C1","C2"))</f>
        <v>C1</v>
      </c>
      <c r="P2919" t="str">
        <f t="shared" si="95"/>
        <v>2021C1Motor Private</v>
      </c>
    </row>
    <row r="2920" spans="3:16" x14ac:dyDescent="0.35">
      <c r="C2920" s="6" t="s">
        <v>2575</v>
      </c>
      <c r="D2920" s="7" t="s">
        <v>5785</v>
      </c>
      <c r="E2920" s="7" t="s">
        <v>5812</v>
      </c>
      <c r="F2920" s="8" t="s">
        <v>3910</v>
      </c>
      <c r="G2920" s="9">
        <v>231412.2807</v>
      </c>
      <c r="H2920" s="10">
        <v>2021</v>
      </c>
      <c r="I2920" s="10">
        <v>2021</v>
      </c>
      <c r="J2920" s="11" t="s">
        <v>2250</v>
      </c>
      <c r="K2920" s="12">
        <v>231412.2807</v>
      </c>
      <c r="L2920" s="12">
        <v>1</v>
      </c>
      <c r="M2920" s="33" t="str">
        <f>IF(_xlfn.XLOOKUP(C2920,Raw_Data_OS_23!$C$7:$C$4518,Raw_Data_OS_23!$G$7:$G$4518,"Paid/ Closed")="Paid/ Closed","Paid/ Closed", "Still_Outstanding")</f>
        <v>Still_Outstanding</v>
      </c>
      <c r="N2920" s="33">
        <f>IF(_xlfn.XLOOKUP(C2920,Raw_Data_Paid_23!$C$4:$C$2114,Raw_Data_Paid_23!$C$4:$C$2114,1)= 1,1,0)</f>
        <v>0</v>
      </c>
      <c r="O2920" t="str">
        <f>IF(M2920=$W$7,IF(AND(N2920,_xlfn.XLOOKUP(C2920,Raw_Data_OS_23!$C$7:$C$4518,Raw_Data_OS_23!$G$7:$G$4518,0)=G2920),"A",IF(_xlfn.XLOOKUP(C2920,Raw_Data_Paid_23!$C$4:$C$2114,Raw_Data_Paid_23!$C$4:$C$2114,"B1")="B1","B1","B2")),IF(_xlfn.XLOOKUP(C2920,Raw_Data_Paid_23!$C$4:$C$2114,Raw_Data_Paid_23!$C$4:$C$2114,"C1")="C1","C1","C2"))</f>
        <v>B2</v>
      </c>
      <c r="P2920" t="str">
        <f t="shared" si="95"/>
        <v>2021B2Motor Private</v>
      </c>
    </row>
    <row r="2921" spans="3:16" x14ac:dyDescent="0.35">
      <c r="C2921" s="6" t="s">
        <v>2576</v>
      </c>
      <c r="D2921" s="7" t="s">
        <v>5792</v>
      </c>
      <c r="E2921" s="7" t="s">
        <v>5815</v>
      </c>
      <c r="F2921" s="8" t="s">
        <v>3910</v>
      </c>
      <c r="G2921" s="9">
        <v>10852</v>
      </c>
      <c r="H2921" s="10">
        <v>2021</v>
      </c>
      <c r="I2921" s="10">
        <v>2021</v>
      </c>
      <c r="J2921" s="11" t="s">
        <v>2250</v>
      </c>
      <c r="K2921" s="12">
        <v>10852</v>
      </c>
      <c r="L2921" s="12">
        <v>1</v>
      </c>
      <c r="M2921" s="33" t="str">
        <f>IF(_xlfn.XLOOKUP(C2921,Raw_Data_OS_23!$C$7:$C$4518,Raw_Data_OS_23!$G$7:$G$4518,"Paid/ Closed")="Paid/ Closed","Paid/ Closed", "Still_Outstanding")</f>
        <v>Still_Outstanding</v>
      </c>
      <c r="N2921" s="33">
        <f>IF(_xlfn.XLOOKUP(C2921,Raw_Data_Paid_23!$C$4:$C$2114,Raw_Data_Paid_23!$C$4:$C$2114,1)= 1,1,0)</f>
        <v>1</v>
      </c>
      <c r="O2921" t="str">
        <f>IF(M2921=$W$7,IF(AND(N2921,_xlfn.XLOOKUP(C2921,Raw_Data_OS_23!$C$7:$C$4518,Raw_Data_OS_23!$G$7:$G$4518,0)=G2921),"A",IF(_xlfn.XLOOKUP(C2921,Raw_Data_Paid_23!$C$4:$C$2114,Raw_Data_Paid_23!$C$4:$C$2114,"B1")="B1","B1","B2")),IF(_xlfn.XLOOKUP(C2921,Raw_Data_Paid_23!$C$4:$C$2114,Raw_Data_Paid_23!$C$4:$C$2114,"C1")="C1","C1","C2"))</f>
        <v>B1</v>
      </c>
      <c r="P2921" t="str">
        <f t="shared" si="95"/>
        <v>2021B1Motor Private</v>
      </c>
    </row>
    <row r="2922" spans="3:16" x14ac:dyDescent="0.35">
      <c r="C2922" s="6" t="s">
        <v>2577</v>
      </c>
      <c r="D2922" s="7" t="s">
        <v>4170</v>
      </c>
      <c r="E2922" s="7" t="s">
        <v>5809</v>
      </c>
      <c r="F2922" s="8" t="s">
        <v>3910</v>
      </c>
      <c r="G2922" s="9">
        <v>4095</v>
      </c>
      <c r="H2922" s="10">
        <v>2021</v>
      </c>
      <c r="I2922" s="10">
        <v>2021</v>
      </c>
      <c r="J2922" s="11" t="s">
        <v>21</v>
      </c>
      <c r="K2922" s="12">
        <v>4095</v>
      </c>
      <c r="L2922" s="12">
        <v>1</v>
      </c>
      <c r="M2922" s="33" t="str">
        <f>IF(_xlfn.XLOOKUP(C2922,Raw_Data_OS_23!$C$7:$C$4518,Raw_Data_OS_23!$G$7:$G$4518,"Paid/ Closed")="Paid/ Closed","Paid/ Closed", "Still_Outstanding")</f>
        <v>Paid/ Closed</v>
      </c>
      <c r="N2922" s="33">
        <f>IF(_xlfn.XLOOKUP(C2922,Raw_Data_Paid_23!$C$4:$C$2114,Raw_Data_Paid_23!$C$4:$C$2114,1)= 1,1,0)</f>
        <v>1</v>
      </c>
      <c r="O2922" t="str">
        <f>IF(M2922=$W$7,IF(AND(N2922,_xlfn.XLOOKUP(C2922,Raw_Data_OS_23!$C$7:$C$4518,Raw_Data_OS_23!$G$7:$G$4518,0)=G2922),"A",IF(_xlfn.XLOOKUP(C2922,Raw_Data_Paid_23!$C$4:$C$2114,Raw_Data_Paid_23!$C$4:$C$2114,"B1")="B1","B1","B2")),IF(_xlfn.XLOOKUP(C2922,Raw_Data_Paid_23!$C$4:$C$2114,Raw_Data_Paid_23!$C$4:$C$2114,"C1")="C1","C1","C2"))</f>
        <v>C1</v>
      </c>
      <c r="P2922" t="str">
        <f t="shared" si="95"/>
        <v>2021C1Motor Private</v>
      </c>
    </row>
    <row r="2923" spans="3:16" x14ac:dyDescent="0.35">
      <c r="C2923" s="6" t="s">
        <v>2274</v>
      </c>
      <c r="D2923" s="7" t="s">
        <v>5811</v>
      </c>
      <c r="E2923" s="7" t="s">
        <v>5812</v>
      </c>
      <c r="F2923" s="8" t="s">
        <v>3908</v>
      </c>
      <c r="G2923" s="9">
        <v>25000</v>
      </c>
      <c r="H2923" s="10">
        <v>2021</v>
      </c>
      <c r="I2923" s="10">
        <v>2021</v>
      </c>
      <c r="J2923" s="11" t="s">
        <v>2250</v>
      </c>
      <c r="K2923" s="12">
        <v>25000</v>
      </c>
      <c r="L2923" s="12">
        <v>1</v>
      </c>
      <c r="M2923" s="33" t="str">
        <f>IF(_xlfn.XLOOKUP(C2923,Raw_Data_OS_23!$C$7:$C$4518,Raw_Data_OS_23!$G$7:$G$4518,"Paid/ Closed")="Paid/ Closed","Paid/ Closed", "Still_Outstanding")</f>
        <v>Still_Outstanding</v>
      </c>
      <c r="N2923" s="33">
        <f>IF(_xlfn.XLOOKUP(C2923,Raw_Data_Paid_23!$C$4:$C$2114,Raw_Data_Paid_23!$C$4:$C$2114,1)= 1,1,0)</f>
        <v>1</v>
      </c>
      <c r="O2923" t="str">
        <f>IF(M2923=$W$7,IF(AND(N2923,_xlfn.XLOOKUP(C2923,Raw_Data_OS_23!$C$7:$C$4518,Raw_Data_OS_23!$G$7:$G$4518,0)=G2923),"A",IF(_xlfn.XLOOKUP(C2923,Raw_Data_Paid_23!$C$4:$C$2114,Raw_Data_Paid_23!$C$4:$C$2114,"B1")="B1","B1","B2")),IF(_xlfn.XLOOKUP(C2923,Raw_Data_Paid_23!$C$4:$C$2114,Raw_Data_Paid_23!$C$4:$C$2114,"C1")="C1","C1","C2"))</f>
        <v>B1</v>
      </c>
      <c r="P2923" t="str">
        <f t="shared" si="95"/>
        <v>2021B1Motor Commercial</v>
      </c>
    </row>
    <row r="2924" spans="3:16" x14ac:dyDescent="0.35">
      <c r="C2924" s="6" t="s">
        <v>2275</v>
      </c>
      <c r="D2924" s="7" t="s">
        <v>5816</v>
      </c>
      <c r="E2924" s="7" t="s">
        <v>5815</v>
      </c>
      <c r="F2924" s="8" t="s">
        <v>3908</v>
      </c>
      <c r="G2924" s="9">
        <v>11000</v>
      </c>
      <c r="H2924" s="10">
        <v>2021</v>
      </c>
      <c r="I2924" s="10">
        <v>2021</v>
      </c>
      <c r="J2924" s="11" t="s">
        <v>2250</v>
      </c>
      <c r="K2924" s="12">
        <v>11000</v>
      </c>
      <c r="L2924" s="12">
        <v>1</v>
      </c>
      <c r="M2924" s="33" t="str">
        <f>IF(_xlfn.XLOOKUP(C2924,Raw_Data_OS_23!$C$7:$C$4518,Raw_Data_OS_23!$G$7:$G$4518,"Paid/ Closed")="Paid/ Closed","Paid/ Closed", "Still_Outstanding")</f>
        <v>Still_Outstanding</v>
      </c>
      <c r="N2924" s="33">
        <f>IF(_xlfn.XLOOKUP(C2924,Raw_Data_Paid_23!$C$4:$C$2114,Raw_Data_Paid_23!$C$4:$C$2114,1)= 1,1,0)</f>
        <v>1</v>
      </c>
      <c r="O2924" t="str">
        <f>IF(M2924=$W$7,IF(AND(N2924,_xlfn.XLOOKUP(C2924,Raw_Data_OS_23!$C$7:$C$4518,Raw_Data_OS_23!$G$7:$G$4518,0)=G2924),"A",IF(_xlfn.XLOOKUP(C2924,Raw_Data_Paid_23!$C$4:$C$2114,Raw_Data_Paid_23!$C$4:$C$2114,"B1")="B1","B1","B2")),IF(_xlfn.XLOOKUP(C2924,Raw_Data_Paid_23!$C$4:$C$2114,Raw_Data_Paid_23!$C$4:$C$2114,"C1")="C1","C1","C2"))</f>
        <v>B1</v>
      </c>
      <c r="P2924" t="str">
        <f t="shared" si="95"/>
        <v>2021B1Motor Commercial</v>
      </c>
    </row>
    <row r="2925" spans="3:16" x14ac:dyDescent="0.35">
      <c r="C2925" s="6" t="s">
        <v>2578</v>
      </c>
      <c r="D2925" s="7" t="s">
        <v>5804</v>
      </c>
      <c r="E2925" s="7" t="s">
        <v>5815</v>
      </c>
      <c r="F2925" s="8" t="s">
        <v>3910</v>
      </c>
      <c r="G2925" s="9">
        <v>456441.1765</v>
      </c>
      <c r="H2925" s="10">
        <v>2021</v>
      </c>
      <c r="I2925" s="10">
        <v>2021</v>
      </c>
      <c r="J2925" s="11" t="s">
        <v>2250</v>
      </c>
      <c r="K2925" s="12">
        <v>456441.1765</v>
      </c>
      <c r="L2925" s="12">
        <v>1</v>
      </c>
      <c r="M2925" s="33" t="str">
        <f>IF(_xlfn.XLOOKUP(C2925,Raw_Data_OS_23!$C$7:$C$4518,Raw_Data_OS_23!$G$7:$G$4518,"Paid/ Closed")="Paid/ Closed","Paid/ Closed", "Still_Outstanding")</f>
        <v>Still_Outstanding</v>
      </c>
      <c r="N2925" s="33">
        <f>IF(_xlfn.XLOOKUP(C2925,Raw_Data_Paid_23!$C$4:$C$2114,Raw_Data_Paid_23!$C$4:$C$2114,1)= 1,1,0)</f>
        <v>0</v>
      </c>
      <c r="O2925" t="str">
        <f>IF(M2925=$W$7,IF(AND(N2925,_xlfn.XLOOKUP(C2925,Raw_Data_OS_23!$C$7:$C$4518,Raw_Data_OS_23!$G$7:$G$4518,0)=G2925),"A",IF(_xlfn.XLOOKUP(C2925,Raw_Data_Paid_23!$C$4:$C$2114,Raw_Data_Paid_23!$C$4:$C$2114,"B1")="B1","B1","B2")),IF(_xlfn.XLOOKUP(C2925,Raw_Data_Paid_23!$C$4:$C$2114,Raw_Data_Paid_23!$C$4:$C$2114,"C1")="C1","C1","C2"))</f>
        <v>B2</v>
      </c>
      <c r="P2925" t="str">
        <f t="shared" si="95"/>
        <v>2021B2Motor Private</v>
      </c>
    </row>
    <row r="2926" spans="3:16" x14ac:dyDescent="0.35">
      <c r="C2926" s="6" t="s">
        <v>2579</v>
      </c>
      <c r="D2926" s="7" t="s">
        <v>5783</v>
      </c>
      <c r="E2926" s="7" t="s">
        <v>5815</v>
      </c>
      <c r="F2926" s="8" t="s">
        <v>3908</v>
      </c>
      <c r="G2926" s="9">
        <v>100000</v>
      </c>
      <c r="H2926" s="10">
        <v>2021</v>
      </c>
      <c r="I2926" s="10">
        <v>2021</v>
      </c>
      <c r="J2926" s="11" t="s">
        <v>2250</v>
      </c>
      <c r="K2926" s="12">
        <v>100000</v>
      </c>
      <c r="L2926" s="12">
        <v>1</v>
      </c>
      <c r="M2926" s="33" t="str">
        <f>IF(_xlfn.XLOOKUP(C2926,Raw_Data_OS_23!$C$7:$C$4518,Raw_Data_OS_23!$G$7:$G$4518,"Paid/ Closed")="Paid/ Closed","Paid/ Closed", "Still_Outstanding")</f>
        <v>Still_Outstanding</v>
      </c>
      <c r="N2926" s="33">
        <f>IF(_xlfn.XLOOKUP(C2926,Raw_Data_Paid_23!$C$4:$C$2114,Raw_Data_Paid_23!$C$4:$C$2114,1)= 1,1,0)</f>
        <v>1</v>
      </c>
      <c r="O2926" t="str">
        <f>IF(M2926=$W$7,IF(AND(N2926,_xlfn.XLOOKUP(C2926,Raw_Data_OS_23!$C$7:$C$4518,Raw_Data_OS_23!$G$7:$G$4518,0)=G2926),"A",IF(_xlfn.XLOOKUP(C2926,Raw_Data_Paid_23!$C$4:$C$2114,Raw_Data_Paid_23!$C$4:$C$2114,"B1")="B1","B1","B2")),IF(_xlfn.XLOOKUP(C2926,Raw_Data_Paid_23!$C$4:$C$2114,Raw_Data_Paid_23!$C$4:$C$2114,"C1")="C1","C1","C2"))</f>
        <v>A</v>
      </c>
      <c r="P2926" t="str">
        <f t="shared" si="95"/>
        <v>2021AMotor Commercial</v>
      </c>
    </row>
    <row r="2927" spans="3:16" x14ac:dyDescent="0.35">
      <c r="C2927" s="6" t="s">
        <v>2580</v>
      </c>
      <c r="D2927" s="7" t="s">
        <v>5811</v>
      </c>
      <c r="E2927" s="7" t="s">
        <v>5815</v>
      </c>
      <c r="F2927" s="8" t="s">
        <v>3910</v>
      </c>
      <c r="G2927" s="9">
        <v>34125</v>
      </c>
      <c r="H2927" s="10">
        <v>2021</v>
      </c>
      <c r="I2927" s="10">
        <v>2021</v>
      </c>
      <c r="J2927" s="11" t="s">
        <v>2250</v>
      </c>
      <c r="K2927" s="12">
        <v>34125</v>
      </c>
      <c r="L2927" s="12">
        <v>1</v>
      </c>
      <c r="M2927" s="33" t="str">
        <f>IF(_xlfn.XLOOKUP(C2927,Raw_Data_OS_23!$C$7:$C$4518,Raw_Data_OS_23!$G$7:$G$4518,"Paid/ Closed")="Paid/ Closed","Paid/ Closed", "Still_Outstanding")</f>
        <v>Paid/ Closed</v>
      </c>
      <c r="N2927" s="33">
        <f>IF(_xlfn.XLOOKUP(C2927,Raw_Data_Paid_23!$C$4:$C$2114,Raw_Data_Paid_23!$C$4:$C$2114,1)= 1,1,0)</f>
        <v>1</v>
      </c>
      <c r="O2927" t="str">
        <f>IF(M2927=$W$7,IF(AND(N2927,_xlfn.XLOOKUP(C2927,Raw_Data_OS_23!$C$7:$C$4518,Raw_Data_OS_23!$G$7:$G$4518,0)=G2927),"A",IF(_xlfn.XLOOKUP(C2927,Raw_Data_Paid_23!$C$4:$C$2114,Raw_Data_Paid_23!$C$4:$C$2114,"B1")="B1","B1","B2")),IF(_xlfn.XLOOKUP(C2927,Raw_Data_Paid_23!$C$4:$C$2114,Raw_Data_Paid_23!$C$4:$C$2114,"C1")="C1","C1","C2"))</f>
        <v>C1</v>
      </c>
      <c r="P2927" t="str">
        <f t="shared" si="95"/>
        <v>2021C1Motor Private</v>
      </c>
    </row>
    <row r="2928" spans="3:16" x14ac:dyDescent="0.35">
      <c r="C2928" s="6" t="s">
        <v>2276</v>
      </c>
      <c r="D2928" s="7" t="s">
        <v>5804</v>
      </c>
      <c r="E2928" s="7" t="s">
        <v>5814</v>
      </c>
      <c r="F2928" s="8" t="s">
        <v>3910</v>
      </c>
      <c r="G2928" s="9">
        <v>7000</v>
      </c>
      <c r="H2928" s="10">
        <v>2021</v>
      </c>
      <c r="I2928" s="10">
        <v>2021</v>
      </c>
      <c r="J2928" s="11" t="s">
        <v>2250</v>
      </c>
      <c r="K2928" s="12">
        <v>193000</v>
      </c>
      <c r="L2928" s="12">
        <v>1</v>
      </c>
      <c r="M2928" s="33" t="str">
        <f>IF(_xlfn.XLOOKUP(C2928,Raw_Data_OS_23!$C$7:$C$4518,Raw_Data_OS_23!$G$7:$G$4518,"Paid/ Closed")="Paid/ Closed","Paid/ Closed", "Still_Outstanding")</f>
        <v>Still_Outstanding</v>
      </c>
      <c r="N2928" s="33">
        <f>IF(_xlfn.XLOOKUP(C2928,Raw_Data_Paid_23!$C$4:$C$2114,Raw_Data_Paid_23!$C$4:$C$2114,1)= 1,1,0)</f>
        <v>0</v>
      </c>
      <c r="O2928" t="str">
        <f>IF(M2928=$W$7,IF(AND(N2928,_xlfn.XLOOKUP(C2928,Raw_Data_OS_23!$C$7:$C$4518,Raw_Data_OS_23!$G$7:$G$4518,0)=G2928),"A",IF(_xlfn.XLOOKUP(C2928,Raw_Data_Paid_23!$C$4:$C$2114,Raw_Data_Paid_23!$C$4:$C$2114,"B1")="B1","B1","B2")),IF(_xlfn.XLOOKUP(C2928,Raw_Data_Paid_23!$C$4:$C$2114,Raw_Data_Paid_23!$C$4:$C$2114,"C1")="C1","C1","C2"))</f>
        <v>B2</v>
      </c>
      <c r="P2928" t="str">
        <f t="shared" si="95"/>
        <v>2021B2Motor Private</v>
      </c>
    </row>
    <row r="2929" spans="3:16" x14ac:dyDescent="0.35">
      <c r="C2929" s="6" t="s">
        <v>2581</v>
      </c>
      <c r="D2929" s="7" t="s">
        <v>5801</v>
      </c>
      <c r="E2929" s="7" t="s">
        <v>5817</v>
      </c>
      <c r="F2929" s="8" t="s">
        <v>3910</v>
      </c>
      <c r="G2929" s="9">
        <v>327000</v>
      </c>
      <c r="H2929" s="10">
        <v>2021</v>
      </c>
      <c r="I2929" s="10">
        <v>2021</v>
      </c>
      <c r="J2929" s="11" t="s">
        <v>2250</v>
      </c>
      <c r="K2929" s="12">
        <v>835000</v>
      </c>
      <c r="L2929" s="12">
        <v>1</v>
      </c>
      <c r="M2929" s="33" t="str">
        <f>IF(_xlfn.XLOOKUP(C2929,Raw_Data_OS_23!$C$7:$C$4518,Raw_Data_OS_23!$G$7:$G$4518,"Paid/ Closed")="Paid/ Closed","Paid/ Closed", "Still_Outstanding")</f>
        <v>Still_Outstanding</v>
      </c>
      <c r="N2929" s="33">
        <f>IF(_xlfn.XLOOKUP(C2929,Raw_Data_Paid_23!$C$4:$C$2114,Raw_Data_Paid_23!$C$4:$C$2114,1)= 1,1,0)</f>
        <v>1</v>
      </c>
      <c r="O2929" t="str">
        <f>IF(M2929=$W$7,IF(AND(N2929,_xlfn.XLOOKUP(C2929,Raw_Data_OS_23!$C$7:$C$4518,Raw_Data_OS_23!$G$7:$G$4518,0)=G2929),"A",IF(_xlfn.XLOOKUP(C2929,Raw_Data_Paid_23!$C$4:$C$2114,Raw_Data_Paid_23!$C$4:$C$2114,"B1")="B1","B1","B2")),IF(_xlfn.XLOOKUP(C2929,Raw_Data_Paid_23!$C$4:$C$2114,Raw_Data_Paid_23!$C$4:$C$2114,"C1")="C1","C1","C2"))</f>
        <v>A</v>
      </c>
      <c r="P2929" t="str">
        <f t="shared" si="95"/>
        <v>2021AMotor Private</v>
      </c>
    </row>
    <row r="2930" spans="3:16" x14ac:dyDescent="0.35">
      <c r="C2930" s="6" t="s">
        <v>2582</v>
      </c>
      <c r="D2930" s="7" t="s">
        <v>5815</v>
      </c>
      <c r="E2930" s="7" t="s">
        <v>5817</v>
      </c>
      <c r="F2930" s="8" t="s">
        <v>3910</v>
      </c>
      <c r="G2930" s="9">
        <v>277268.17044000002</v>
      </c>
      <c r="H2930" s="10">
        <v>2021</v>
      </c>
      <c r="I2930" s="10">
        <v>2021</v>
      </c>
      <c r="J2930" s="11" t="s">
        <v>2250</v>
      </c>
      <c r="K2930" s="12">
        <v>277268.17044000002</v>
      </c>
      <c r="L2930" s="12">
        <v>1</v>
      </c>
      <c r="M2930" s="33" t="str">
        <f>IF(_xlfn.XLOOKUP(C2930,Raw_Data_OS_23!$C$7:$C$4518,Raw_Data_OS_23!$G$7:$G$4518,"Paid/ Closed")="Paid/ Closed","Paid/ Closed", "Still_Outstanding")</f>
        <v>Still_Outstanding</v>
      </c>
      <c r="N2930" s="33">
        <f>IF(_xlfn.XLOOKUP(C2930,Raw_Data_Paid_23!$C$4:$C$2114,Raw_Data_Paid_23!$C$4:$C$2114,1)= 1,1,0)</f>
        <v>1</v>
      </c>
      <c r="O2930" t="str">
        <f>IF(M2930=$W$7,IF(AND(N2930,_xlfn.XLOOKUP(C2930,Raw_Data_OS_23!$C$7:$C$4518,Raw_Data_OS_23!$G$7:$G$4518,0)=G2930),"A",IF(_xlfn.XLOOKUP(C2930,Raw_Data_Paid_23!$C$4:$C$2114,Raw_Data_Paid_23!$C$4:$C$2114,"B1")="B1","B1","B2")),IF(_xlfn.XLOOKUP(C2930,Raw_Data_Paid_23!$C$4:$C$2114,Raw_Data_Paid_23!$C$4:$C$2114,"C1")="C1","C1","C2"))</f>
        <v>B1</v>
      </c>
      <c r="P2930" t="str">
        <f t="shared" si="95"/>
        <v>2021B1Motor Private</v>
      </c>
    </row>
    <row r="2931" spans="3:16" x14ac:dyDescent="0.35">
      <c r="C2931" s="6" t="s">
        <v>2583</v>
      </c>
      <c r="D2931" s="7" t="s">
        <v>5794</v>
      </c>
      <c r="E2931" s="7" t="s">
        <v>5818</v>
      </c>
      <c r="F2931" s="8" t="s">
        <v>3910</v>
      </c>
      <c r="G2931" s="9">
        <v>65000</v>
      </c>
      <c r="H2931" s="10">
        <v>2021</v>
      </c>
      <c r="I2931" s="10">
        <v>2021</v>
      </c>
      <c r="J2931" s="11" t="s">
        <v>2250</v>
      </c>
      <c r="K2931" s="12">
        <v>65000</v>
      </c>
      <c r="L2931" s="12">
        <v>1</v>
      </c>
      <c r="M2931" s="33" t="str">
        <f>IF(_xlfn.XLOOKUP(C2931,Raw_Data_OS_23!$C$7:$C$4518,Raw_Data_OS_23!$G$7:$G$4518,"Paid/ Closed")="Paid/ Closed","Paid/ Closed", "Still_Outstanding")</f>
        <v>Paid/ Closed</v>
      </c>
      <c r="N2931" s="33">
        <f>IF(_xlfn.XLOOKUP(C2931,Raw_Data_Paid_23!$C$4:$C$2114,Raw_Data_Paid_23!$C$4:$C$2114,1)= 1,1,0)</f>
        <v>1</v>
      </c>
      <c r="O2931" t="str">
        <f>IF(M2931=$W$7,IF(AND(N2931,_xlfn.XLOOKUP(C2931,Raw_Data_OS_23!$C$7:$C$4518,Raw_Data_OS_23!$G$7:$G$4518,0)=G2931),"A",IF(_xlfn.XLOOKUP(C2931,Raw_Data_Paid_23!$C$4:$C$2114,Raw_Data_Paid_23!$C$4:$C$2114,"B1")="B1","B1","B2")),IF(_xlfn.XLOOKUP(C2931,Raw_Data_Paid_23!$C$4:$C$2114,Raw_Data_Paid_23!$C$4:$C$2114,"C1")="C1","C1","C2"))</f>
        <v>C1</v>
      </c>
      <c r="P2931" t="str">
        <f t="shared" si="95"/>
        <v>2021C1Motor Private</v>
      </c>
    </row>
    <row r="2932" spans="3:16" x14ac:dyDescent="0.35">
      <c r="C2932" s="6" t="s">
        <v>2277</v>
      </c>
      <c r="D2932" s="7" t="s">
        <v>5815</v>
      </c>
      <c r="E2932" s="7" t="s">
        <v>5818</v>
      </c>
      <c r="F2932" s="8" t="s">
        <v>3910</v>
      </c>
      <c r="G2932" s="9">
        <v>6676</v>
      </c>
      <c r="H2932" s="10">
        <v>2021</v>
      </c>
      <c r="I2932" s="10">
        <v>2021</v>
      </c>
      <c r="J2932" s="11" t="s">
        <v>2250</v>
      </c>
      <c r="K2932" s="12">
        <v>6676</v>
      </c>
      <c r="L2932" s="12">
        <v>1</v>
      </c>
      <c r="M2932" s="33" t="str">
        <f>IF(_xlfn.XLOOKUP(C2932,Raw_Data_OS_23!$C$7:$C$4518,Raw_Data_OS_23!$G$7:$G$4518,"Paid/ Closed")="Paid/ Closed","Paid/ Closed", "Still_Outstanding")</f>
        <v>Still_Outstanding</v>
      </c>
      <c r="N2932" s="33">
        <f>IF(_xlfn.XLOOKUP(C2932,Raw_Data_Paid_23!$C$4:$C$2114,Raw_Data_Paid_23!$C$4:$C$2114,1)= 1,1,0)</f>
        <v>1</v>
      </c>
      <c r="O2932" t="str">
        <f>IF(M2932=$W$7,IF(AND(N2932,_xlfn.XLOOKUP(C2932,Raw_Data_OS_23!$C$7:$C$4518,Raw_Data_OS_23!$G$7:$G$4518,0)=G2932),"A",IF(_xlfn.XLOOKUP(C2932,Raw_Data_Paid_23!$C$4:$C$2114,Raw_Data_Paid_23!$C$4:$C$2114,"B1")="B1","B1","B2")),IF(_xlfn.XLOOKUP(C2932,Raw_Data_Paid_23!$C$4:$C$2114,Raw_Data_Paid_23!$C$4:$C$2114,"C1")="C1","C1","C2"))</f>
        <v>B1</v>
      </c>
      <c r="P2932" t="str">
        <f t="shared" si="95"/>
        <v>2021B1Motor Private</v>
      </c>
    </row>
    <row r="2933" spans="3:16" x14ac:dyDescent="0.35">
      <c r="C2933" s="6" t="s">
        <v>2584</v>
      </c>
      <c r="D2933" s="7" t="s">
        <v>5819</v>
      </c>
      <c r="E2933" s="7" t="s">
        <v>5818</v>
      </c>
      <c r="F2933" s="8" t="s">
        <v>3910</v>
      </c>
      <c r="G2933" s="9">
        <v>1035000</v>
      </c>
      <c r="H2933" s="10">
        <v>2021</v>
      </c>
      <c r="I2933" s="10">
        <v>2021</v>
      </c>
      <c r="J2933" s="11" t="s">
        <v>2250</v>
      </c>
      <c r="K2933" s="12">
        <v>1035000</v>
      </c>
      <c r="L2933" s="12">
        <v>1</v>
      </c>
      <c r="M2933" s="33" t="str">
        <f>IF(_xlfn.XLOOKUP(C2933,Raw_Data_OS_23!$C$7:$C$4518,Raw_Data_OS_23!$G$7:$G$4518,"Paid/ Closed")="Paid/ Closed","Paid/ Closed", "Still_Outstanding")</f>
        <v>Still_Outstanding</v>
      </c>
      <c r="N2933" s="33">
        <f>IF(_xlfn.XLOOKUP(C2933,Raw_Data_Paid_23!$C$4:$C$2114,Raw_Data_Paid_23!$C$4:$C$2114,1)= 1,1,0)</f>
        <v>1</v>
      </c>
      <c r="O2933" t="str">
        <f>IF(M2933=$W$7,IF(AND(N2933,_xlfn.XLOOKUP(C2933,Raw_Data_OS_23!$C$7:$C$4518,Raw_Data_OS_23!$G$7:$G$4518,0)=G2933),"A",IF(_xlfn.XLOOKUP(C2933,Raw_Data_Paid_23!$C$4:$C$2114,Raw_Data_Paid_23!$C$4:$C$2114,"B1")="B1","B1","B2")),IF(_xlfn.XLOOKUP(C2933,Raw_Data_Paid_23!$C$4:$C$2114,Raw_Data_Paid_23!$C$4:$C$2114,"C1")="C1","C1","C2"))</f>
        <v>B1</v>
      </c>
      <c r="P2933" t="str">
        <f t="shared" si="95"/>
        <v>2021B1Motor Private</v>
      </c>
    </row>
    <row r="2934" spans="3:16" x14ac:dyDescent="0.35">
      <c r="C2934" s="6" t="s">
        <v>2278</v>
      </c>
      <c r="D2934" s="7" t="s">
        <v>5816</v>
      </c>
      <c r="E2934" s="7" t="s">
        <v>5818</v>
      </c>
      <c r="F2934" s="8" t="s">
        <v>3910</v>
      </c>
      <c r="G2934" s="9">
        <v>19500</v>
      </c>
      <c r="H2934" s="10">
        <v>2021</v>
      </c>
      <c r="I2934" s="10">
        <v>2021</v>
      </c>
      <c r="J2934" s="11" t="s">
        <v>2250</v>
      </c>
      <c r="K2934" s="12">
        <v>19500</v>
      </c>
      <c r="L2934" s="12">
        <v>1</v>
      </c>
      <c r="M2934" s="33" t="str">
        <f>IF(_xlfn.XLOOKUP(C2934,Raw_Data_OS_23!$C$7:$C$4518,Raw_Data_OS_23!$G$7:$G$4518,"Paid/ Closed")="Paid/ Closed","Paid/ Closed", "Still_Outstanding")</f>
        <v>Still_Outstanding</v>
      </c>
      <c r="N2934" s="33">
        <f>IF(_xlfn.XLOOKUP(C2934,Raw_Data_Paid_23!$C$4:$C$2114,Raw_Data_Paid_23!$C$4:$C$2114,1)= 1,1,0)</f>
        <v>1</v>
      </c>
      <c r="O2934" t="str">
        <f>IF(M2934=$W$7,IF(AND(N2934,_xlfn.XLOOKUP(C2934,Raw_Data_OS_23!$C$7:$C$4518,Raw_Data_OS_23!$G$7:$G$4518,0)=G2934),"A",IF(_xlfn.XLOOKUP(C2934,Raw_Data_Paid_23!$C$4:$C$2114,Raw_Data_Paid_23!$C$4:$C$2114,"B1")="B1","B1","B2")),IF(_xlfn.XLOOKUP(C2934,Raw_Data_Paid_23!$C$4:$C$2114,Raw_Data_Paid_23!$C$4:$C$2114,"C1")="C1","C1","C2"))</f>
        <v>B1</v>
      </c>
      <c r="P2934" t="str">
        <f t="shared" si="95"/>
        <v>2021B1Motor Private</v>
      </c>
    </row>
    <row r="2935" spans="3:16" x14ac:dyDescent="0.35">
      <c r="C2935" s="6" t="s">
        <v>5820</v>
      </c>
      <c r="D2935" s="7" t="s">
        <v>5800</v>
      </c>
      <c r="E2935" s="7" t="s">
        <v>5817</v>
      </c>
      <c r="F2935" s="8" t="s">
        <v>3908</v>
      </c>
      <c r="G2935" s="9">
        <v>50000</v>
      </c>
      <c r="H2935" s="10">
        <v>2021</v>
      </c>
      <c r="I2935" s="10">
        <v>2021</v>
      </c>
      <c r="J2935" s="11" t="s">
        <v>2250</v>
      </c>
      <c r="K2935" s="12">
        <v>50000</v>
      </c>
      <c r="L2935" s="12">
        <v>1</v>
      </c>
      <c r="M2935" s="33" t="str">
        <f>IF(_xlfn.XLOOKUP(C2935,Raw_Data_OS_23!$C$7:$C$4518,Raw_Data_OS_23!$G$7:$G$4518,"Paid/ Closed")="Paid/ Closed","Paid/ Closed", "Still_Outstanding")</f>
        <v>Still_Outstanding</v>
      </c>
      <c r="N2935" s="33">
        <f>IF(_xlfn.XLOOKUP(C2935,Raw_Data_Paid_23!$C$4:$C$2114,Raw_Data_Paid_23!$C$4:$C$2114,1)= 1,1,0)</f>
        <v>1</v>
      </c>
      <c r="O2935" t="str">
        <f>IF(M2935=$W$7,IF(AND(N2935,_xlfn.XLOOKUP(C2935,Raw_Data_OS_23!$C$7:$C$4518,Raw_Data_OS_23!$G$7:$G$4518,0)=G2935),"A",IF(_xlfn.XLOOKUP(C2935,Raw_Data_Paid_23!$C$4:$C$2114,Raw_Data_Paid_23!$C$4:$C$2114,"B1")="B1","B1","B2")),IF(_xlfn.XLOOKUP(C2935,Raw_Data_Paid_23!$C$4:$C$2114,Raw_Data_Paid_23!$C$4:$C$2114,"C1")="C1","C1","C2"))</f>
        <v>B1</v>
      </c>
      <c r="P2935" t="str">
        <f t="shared" si="95"/>
        <v>2021B1Motor Commercial</v>
      </c>
    </row>
    <row r="2936" spans="3:16" x14ac:dyDescent="0.35">
      <c r="C2936" s="6" t="s">
        <v>2279</v>
      </c>
      <c r="D2936" s="7" t="s">
        <v>5819</v>
      </c>
      <c r="E2936" s="7" t="s">
        <v>5818</v>
      </c>
      <c r="F2936" s="8" t="s">
        <v>3908</v>
      </c>
      <c r="G2936" s="9">
        <v>855344</v>
      </c>
      <c r="H2936" s="10">
        <v>2021</v>
      </c>
      <c r="I2936" s="10">
        <v>2021</v>
      </c>
      <c r="J2936" s="11" t="s">
        <v>2250</v>
      </c>
      <c r="K2936" s="12">
        <v>855344</v>
      </c>
      <c r="L2936" s="12">
        <v>1</v>
      </c>
      <c r="M2936" s="33" t="str">
        <f>IF(_xlfn.XLOOKUP(C2936,Raw_Data_OS_23!$C$7:$C$4518,Raw_Data_OS_23!$G$7:$G$4518,"Paid/ Closed")="Paid/ Closed","Paid/ Closed", "Still_Outstanding")</f>
        <v>Still_Outstanding</v>
      </c>
      <c r="N2936" s="33">
        <f>IF(_xlfn.XLOOKUP(C2936,Raw_Data_Paid_23!$C$4:$C$2114,Raw_Data_Paid_23!$C$4:$C$2114,1)= 1,1,0)</f>
        <v>1</v>
      </c>
      <c r="O2936" t="str">
        <f>IF(M2936=$W$7,IF(AND(N2936,_xlfn.XLOOKUP(C2936,Raw_Data_OS_23!$C$7:$C$4518,Raw_Data_OS_23!$G$7:$G$4518,0)=G2936),"A",IF(_xlfn.XLOOKUP(C2936,Raw_Data_Paid_23!$C$4:$C$2114,Raw_Data_Paid_23!$C$4:$C$2114,"B1")="B1","B1","B2")),IF(_xlfn.XLOOKUP(C2936,Raw_Data_Paid_23!$C$4:$C$2114,Raw_Data_Paid_23!$C$4:$C$2114,"C1")="C1","C1","C2"))</f>
        <v>B1</v>
      </c>
      <c r="P2936" t="str">
        <f t="shared" si="95"/>
        <v>2021B1Motor Commercial</v>
      </c>
    </row>
    <row r="2937" spans="3:16" x14ac:dyDescent="0.35">
      <c r="C2937" s="6" t="s">
        <v>2280</v>
      </c>
      <c r="D2937" s="7" t="s">
        <v>5815</v>
      </c>
      <c r="E2937" s="7" t="s">
        <v>5818</v>
      </c>
      <c r="F2937" s="8" t="s">
        <v>3910</v>
      </c>
      <c r="G2937" s="9">
        <v>97500</v>
      </c>
      <c r="H2937" s="10">
        <v>2021</v>
      </c>
      <c r="I2937" s="10">
        <v>2021</v>
      </c>
      <c r="J2937" s="11" t="s">
        <v>2250</v>
      </c>
      <c r="K2937" s="12">
        <v>97500</v>
      </c>
      <c r="L2937" s="12">
        <v>1</v>
      </c>
      <c r="M2937" s="33" t="str">
        <f>IF(_xlfn.XLOOKUP(C2937,Raw_Data_OS_23!$C$7:$C$4518,Raw_Data_OS_23!$G$7:$G$4518,"Paid/ Closed")="Paid/ Closed","Paid/ Closed", "Still_Outstanding")</f>
        <v>Still_Outstanding</v>
      </c>
      <c r="N2937" s="33">
        <f>IF(_xlfn.XLOOKUP(C2937,Raw_Data_Paid_23!$C$4:$C$2114,Raw_Data_Paid_23!$C$4:$C$2114,1)= 1,1,0)</f>
        <v>0</v>
      </c>
      <c r="O2937" t="str">
        <f>IF(M2937=$W$7,IF(AND(N2937,_xlfn.XLOOKUP(C2937,Raw_Data_OS_23!$C$7:$C$4518,Raw_Data_OS_23!$G$7:$G$4518,0)=G2937),"A",IF(_xlfn.XLOOKUP(C2937,Raw_Data_Paid_23!$C$4:$C$2114,Raw_Data_Paid_23!$C$4:$C$2114,"B1")="B1","B1","B2")),IF(_xlfn.XLOOKUP(C2937,Raw_Data_Paid_23!$C$4:$C$2114,Raw_Data_Paid_23!$C$4:$C$2114,"C1")="C1","C1","C2"))</f>
        <v>B2</v>
      </c>
      <c r="P2937" t="str">
        <f t="shared" si="95"/>
        <v>2021B2Motor Private</v>
      </c>
    </row>
    <row r="2938" spans="3:16" x14ac:dyDescent="0.35">
      <c r="C2938" s="6" t="s">
        <v>2585</v>
      </c>
      <c r="D2938" s="7" t="s">
        <v>5817</v>
      </c>
      <c r="E2938" s="7" t="s">
        <v>5821</v>
      </c>
      <c r="F2938" s="8" t="s">
        <v>3910</v>
      </c>
      <c r="G2938" s="9">
        <v>52000</v>
      </c>
      <c r="H2938" s="10">
        <v>2021</v>
      </c>
      <c r="I2938" s="10">
        <v>2021</v>
      </c>
      <c r="J2938" s="11" t="s">
        <v>2250</v>
      </c>
      <c r="K2938" s="12">
        <v>52000</v>
      </c>
      <c r="L2938" s="12">
        <v>1</v>
      </c>
      <c r="M2938" s="33" t="str">
        <f>IF(_xlfn.XLOOKUP(C2938,Raw_Data_OS_23!$C$7:$C$4518,Raw_Data_OS_23!$G$7:$G$4518,"Paid/ Closed")="Paid/ Closed","Paid/ Closed", "Still_Outstanding")</f>
        <v>Still_Outstanding</v>
      </c>
      <c r="N2938" s="33">
        <f>IF(_xlfn.XLOOKUP(C2938,Raw_Data_Paid_23!$C$4:$C$2114,Raw_Data_Paid_23!$C$4:$C$2114,1)= 1,1,0)</f>
        <v>1</v>
      </c>
      <c r="O2938" t="str">
        <f>IF(M2938=$W$7,IF(AND(N2938,_xlfn.XLOOKUP(C2938,Raw_Data_OS_23!$C$7:$C$4518,Raw_Data_OS_23!$G$7:$G$4518,0)=G2938),"A",IF(_xlfn.XLOOKUP(C2938,Raw_Data_Paid_23!$C$4:$C$2114,Raw_Data_Paid_23!$C$4:$C$2114,"B1")="B1","B1","B2")),IF(_xlfn.XLOOKUP(C2938,Raw_Data_Paid_23!$C$4:$C$2114,Raw_Data_Paid_23!$C$4:$C$2114,"C1")="C1","C1","C2"))</f>
        <v>B1</v>
      </c>
      <c r="P2938" t="str">
        <f t="shared" si="95"/>
        <v>2021B1Motor Private</v>
      </c>
    </row>
    <row r="2939" spans="3:16" x14ac:dyDescent="0.35">
      <c r="C2939" s="6" t="s">
        <v>2281</v>
      </c>
      <c r="D2939" s="7" t="s">
        <v>5806</v>
      </c>
      <c r="E2939" s="7" t="s">
        <v>5821</v>
      </c>
      <c r="F2939" s="8" t="s">
        <v>3910</v>
      </c>
      <c r="G2939" s="9">
        <v>207000</v>
      </c>
      <c r="H2939" s="10">
        <v>2021</v>
      </c>
      <c r="I2939" s="10">
        <v>2021</v>
      </c>
      <c r="J2939" s="11" t="s">
        <v>2250</v>
      </c>
      <c r="K2939" s="12">
        <v>207000</v>
      </c>
      <c r="L2939" s="12">
        <v>1</v>
      </c>
      <c r="M2939" s="33" t="str">
        <f>IF(_xlfn.XLOOKUP(C2939,Raw_Data_OS_23!$C$7:$C$4518,Raw_Data_OS_23!$G$7:$G$4518,"Paid/ Closed")="Paid/ Closed","Paid/ Closed", "Still_Outstanding")</f>
        <v>Still_Outstanding</v>
      </c>
      <c r="N2939" s="33">
        <f>IF(_xlfn.XLOOKUP(C2939,Raw_Data_Paid_23!$C$4:$C$2114,Raw_Data_Paid_23!$C$4:$C$2114,1)= 1,1,0)</f>
        <v>0</v>
      </c>
      <c r="O2939" t="str">
        <f>IF(M2939=$W$7,IF(AND(N2939,_xlfn.XLOOKUP(C2939,Raw_Data_OS_23!$C$7:$C$4518,Raw_Data_OS_23!$G$7:$G$4518,0)=G2939),"A",IF(_xlfn.XLOOKUP(C2939,Raw_Data_Paid_23!$C$4:$C$2114,Raw_Data_Paid_23!$C$4:$C$2114,"B1")="B1","B1","B2")),IF(_xlfn.XLOOKUP(C2939,Raw_Data_Paid_23!$C$4:$C$2114,Raw_Data_Paid_23!$C$4:$C$2114,"C1")="C1","C1","C2"))</f>
        <v>B2</v>
      </c>
      <c r="P2939" t="str">
        <f t="shared" si="95"/>
        <v>2021B2Motor Private</v>
      </c>
    </row>
    <row r="2940" spans="3:16" x14ac:dyDescent="0.35">
      <c r="C2940" s="6" t="s">
        <v>3070</v>
      </c>
      <c r="D2940" s="7" t="s">
        <v>5822</v>
      </c>
      <c r="E2940" s="7" t="s">
        <v>5821</v>
      </c>
      <c r="F2940" s="8" t="s">
        <v>3910</v>
      </c>
      <c r="G2940" s="9">
        <v>190000</v>
      </c>
      <c r="H2940" s="10">
        <v>2021</v>
      </c>
      <c r="I2940" s="10">
        <v>2021</v>
      </c>
      <c r="J2940" s="11" t="s">
        <v>2250</v>
      </c>
      <c r="K2940" s="12">
        <v>190000</v>
      </c>
      <c r="L2940" s="12">
        <v>1</v>
      </c>
      <c r="M2940" s="33" t="str">
        <f>IF(_xlfn.XLOOKUP(C2940,Raw_Data_OS_23!$C$7:$C$4518,Raw_Data_OS_23!$G$7:$G$4518,"Paid/ Closed")="Paid/ Closed","Paid/ Closed", "Still_Outstanding")</f>
        <v>Paid/ Closed</v>
      </c>
      <c r="N2940" s="33">
        <f>IF(_xlfn.XLOOKUP(C2940,Raw_Data_Paid_23!$C$4:$C$2114,Raw_Data_Paid_23!$C$4:$C$2114,1)= 1,1,0)</f>
        <v>0</v>
      </c>
      <c r="O2940" t="str">
        <f>IF(M2940=$W$7,IF(AND(N2940,_xlfn.XLOOKUP(C2940,Raw_Data_OS_23!$C$7:$C$4518,Raw_Data_OS_23!$G$7:$G$4518,0)=G2940),"A",IF(_xlfn.XLOOKUP(C2940,Raw_Data_Paid_23!$C$4:$C$2114,Raw_Data_Paid_23!$C$4:$C$2114,"B1")="B1","B1","B2")),IF(_xlfn.XLOOKUP(C2940,Raw_Data_Paid_23!$C$4:$C$2114,Raw_Data_Paid_23!$C$4:$C$2114,"C1")="C1","C1","C2"))</f>
        <v>C2</v>
      </c>
      <c r="P2940" t="str">
        <f t="shared" si="95"/>
        <v>2021C2Motor Private</v>
      </c>
    </row>
    <row r="2941" spans="3:16" x14ac:dyDescent="0.35">
      <c r="C2941" s="6" t="s">
        <v>3143</v>
      </c>
      <c r="D2941" s="7" t="s">
        <v>4423</v>
      </c>
      <c r="E2941" s="7" t="s">
        <v>5821</v>
      </c>
      <c r="F2941" s="8" t="s">
        <v>3910</v>
      </c>
      <c r="G2941" s="9">
        <v>259649.12280000001</v>
      </c>
      <c r="H2941" s="10">
        <v>2020</v>
      </c>
      <c r="I2941" s="10">
        <v>2021</v>
      </c>
      <c r="J2941" s="11" t="s">
        <v>11</v>
      </c>
      <c r="K2941" s="12">
        <v>259649.12280000001</v>
      </c>
      <c r="L2941" s="12">
        <v>1</v>
      </c>
      <c r="M2941" s="33" t="str">
        <f>IF(_xlfn.XLOOKUP(C2941,Raw_Data_OS_23!$C$7:$C$4518,Raw_Data_OS_23!$G$7:$G$4518,"Paid/ Closed")="Paid/ Closed","Paid/ Closed", "Still_Outstanding")</f>
        <v>Still_Outstanding</v>
      </c>
      <c r="N2941" s="33">
        <f>IF(_xlfn.XLOOKUP(C2941,Raw_Data_Paid_23!$C$4:$C$2114,Raw_Data_Paid_23!$C$4:$C$2114,1)= 1,1,0)</f>
        <v>1</v>
      </c>
      <c r="O2941" t="str">
        <f>IF(M2941=$W$7,IF(AND(N2941,_xlfn.XLOOKUP(C2941,Raw_Data_OS_23!$C$7:$C$4518,Raw_Data_OS_23!$G$7:$G$4518,0)=G2941),"A",IF(_xlfn.XLOOKUP(C2941,Raw_Data_Paid_23!$C$4:$C$2114,Raw_Data_Paid_23!$C$4:$C$2114,"B1")="B1","B1","B2")),IF(_xlfn.XLOOKUP(C2941,Raw_Data_Paid_23!$C$4:$C$2114,Raw_Data_Paid_23!$C$4:$C$2114,"C1")="C1","C1","C2"))</f>
        <v>B1</v>
      </c>
      <c r="P2941" t="str">
        <f t="shared" si="95"/>
        <v>2020B1Motor Private</v>
      </c>
    </row>
    <row r="2942" spans="3:16" x14ac:dyDescent="0.35">
      <c r="C2942" s="6" t="s">
        <v>3144</v>
      </c>
      <c r="D2942" s="7" t="s">
        <v>4257</v>
      </c>
      <c r="E2942" s="7" t="s">
        <v>5821</v>
      </c>
      <c r="F2942" s="8" t="s">
        <v>3908</v>
      </c>
      <c r="G2942" s="9">
        <v>1775541.7959</v>
      </c>
      <c r="H2942" s="10">
        <v>2020</v>
      </c>
      <c r="I2942" s="10">
        <v>2021</v>
      </c>
      <c r="J2942" s="11" t="s">
        <v>33</v>
      </c>
      <c r="K2942" s="12">
        <v>-724458.20409999997</v>
      </c>
      <c r="L2942" s="12">
        <v>1</v>
      </c>
      <c r="M2942" s="33" t="str">
        <f>IF(_xlfn.XLOOKUP(C2942,Raw_Data_OS_23!$C$7:$C$4518,Raw_Data_OS_23!$G$7:$G$4518,"Paid/ Closed")="Paid/ Closed","Paid/ Closed", "Still_Outstanding")</f>
        <v>Still_Outstanding</v>
      </c>
      <c r="N2942" s="33">
        <f>IF(_xlfn.XLOOKUP(C2942,Raw_Data_Paid_23!$C$4:$C$2114,Raw_Data_Paid_23!$C$4:$C$2114,1)= 1,1,0)</f>
        <v>1</v>
      </c>
      <c r="O2942" t="str">
        <f>IF(M2942=$W$7,IF(AND(N2942,_xlfn.XLOOKUP(C2942,Raw_Data_OS_23!$C$7:$C$4518,Raw_Data_OS_23!$G$7:$G$4518,0)=G2942),"A",IF(_xlfn.XLOOKUP(C2942,Raw_Data_Paid_23!$C$4:$C$2114,Raw_Data_Paid_23!$C$4:$C$2114,"B1")="B1","B1","B2")),IF(_xlfn.XLOOKUP(C2942,Raw_Data_Paid_23!$C$4:$C$2114,Raw_Data_Paid_23!$C$4:$C$2114,"C1")="C1","C1","C2"))</f>
        <v>A</v>
      </c>
      <c r="P2942" t="str">
        <f t="shared" si="95"/>
        <v>2020AMotor Commercial</v>
      </c>
    </row>
    <row r="2943" spans="3:16" x14ac:dyDescent="0.35">
      <c r="C2943" s="6" t="s">
        <v>3071</v>
      </c>
      <c r="D2943" s="7" t="s">
        <v>5814</v>
      </c>
      <c r="E2943" s="7" t="s">
        <v>5821</v>
      </c>
      <c r="F2943" s="8" t="s">
        <v>3910</v>
      </c>
      <c r="G2943" s="9">
        <v>307500</v>
      </c>
      <c r="H2943" s="10">
        <v>2021</v>
      </c>
      <c r="I2943" s="10">
        <v>2021</v>
      </c>
      <c r="J2943" s="11" t="s">
        <v>2250</v>
      </c>
      <c r="K2943" s="12">
        <v>307500</v>
      </c>
      <c r="L2943" s="12">
        <v>1</v>
      </c>
      <c r="M2943" s="33" t="str">
        <f>IF(_xlfn.XLOOKUP(C2943,Raw_Data_OS_23!$C$7:$C$4518,Raw_Data_OS_23!$G$7:$G$4518,"Paid/ Closed")="Paid/ Closed","Paid/ Closed", "Still_Outstanding")</f>
        <v>Still_Outstanding</v>
      </c>
      <c r="N2943" s="33">
        <f>IF(_xlfn.XLOOKUP(C2943,Raw_Data_Paid_23!$C$4:$C$2114,Raw_Data_Paid_23!$C$4:$C$2114,1)= 1,1,0)</f>
        <v>0</v>
      </c>
      <c r="O2943" t="str">
        <f>IF(M2943=$W$7,IF(AND(N2943,_xlfn.XLOOKUP(C2943,Raw_Data_OS_23!$C$7:$C$4518,Raw_Data_OS_23!$G$7:$G$4518,0)=G2943),"A",IF(_xlfn.XLOOKUP(C2943,Raw_Data_Paid_23!$C$4:$C$2114,Raw_Data_Paid_23!$C$4:$C$2114,"B1")="B1","B1","B2")),IF(_xlfn.XLOOKUP(C2943,Raw_Data_Paid_23!$C$4:$C$2114,Raw_Data_Paid_23!$C$4:$C$2114,"C1")="C1","C1","C2"))</f>
        <v>B2</v>
      </c>
      <c r="P2943" t="str">
        <f t="shared" si="95"/>
        <v>2021B2Motor Private</v>
      </c>
    </row>
    <row r="2944" spans="3:16" x14ac:dyDescent="0.35">
      <c r="C2944" s="6" t="s">
        <v>3145</v>
      </c>
      <c r="D2944" s="7" t="s">
        <v>5821</v>
      </c>
      <c r="E2944" s="7" t="s">
        <v>5823</v>
      </c>
      <c r="F2944" s="8" t="s">
        <v>3908</v>
      </c>
      <c r="G2944" s="9">
        <v>7000</v>
      </c>
      <c r="H2944" s="10">
        <v>2021</v>
      </c>
      <c r="I2944" s="10">
        <v>2021</v>
      </c>
      <c r="J2944" s="11" t="s">
        <v>3073</v>
      </c>
      <c r="K2944" s="12">
        <v>7000</v>
      </c>
      <c r="L2944" s="12">
        <v>1</v>
      </c>
      <c r="M2944" s="33" t="str">
        <f>IF(_xlfn.XLOOKUP(C2944,Raw_Data_OS_23!$C$7:$C$4518,Raw_Data_OS_23!$G$7:$G$4518,"Paid/ Closed")="Paid/ Closed","Paid/ Closed", "Still_Outstanding")</f>
        <v>Still_Outstanding</v>
      </c>
      <c r="N2944" s="33">
        <f>IF(_xlfn.XLOOKUP(C2944,Raw_Data_Paid_23!$C$4:$C$2114,Raw_Data_Paid_23!$C$4:$C$2114,1)= 1,1,0)</f>
        <v>1</v>
      </c>
      <c r="O2944" t="str">
        <f>IF(M2944=$W$7,IF(AND(N2944,_xlfn.XLOOKUP(C2944,Raw_Data_OS_23!$C$7:$C$4518,Raw_Data_OS_23!$G$7:$G$4518,0)=G2944),"A",IF(_xlfn.XLOOKUP(C2944,Raw_Data_Paid_23!$C$4:$C$2114,Raw_Data_Paid_23!$C$4:$C$2114,"B1")="B1","B1","B2")),IF(_xlfn.XLOOKUP(C2944,Raw_Data_Paid_23!$C$4:$C$2114,Raw_Data_Paid_23!$C$4:$C$2114,"C1")="C1","C1","C2"))</f>
        <v>B1</v>
      </c>
      <c r="P2944" t="str">
        <f t="shared" si="95"/>
        <v>2021B1Motor Commercial</v>
      </c>
    </row>
    <row r="2945" spans="3:16" x14ac:dyDescent="0.35">
      <c r="C2945" s="6" t="s">
        <v>3146</v>
      </c>
      <c r="D2945" s="7" t="s">
        <v>5818</v>
      </c>
      <c r="E2945" s="7" t="s">
        <v>5823</v>
      </c>
      <c r="F2945" s="8" t="s">
        <v>3910</v>
      </c>
      <c r="G2945" s="9">
        <v>28360</v>
      </c>
      <c r="H2945" s="10">
        <v>2021</v>
      </c>
      <c r="I2945" s="10">
        <v>2021</v>
      </c>
      <c r="J2945" s="11" t="s">
        <v>2250</v>
      </c>
      <c r="K2945" s="12">
        <v>28360</v>
      </c>
      <c r="L2945" s="12">
        <v>1</v>
      </c>
      <c r="M2945" s="33" t="str">
        <f>IF(_xlfn.XLOOKUP(C2945,Raw_Data_OS_23!$C$7:$C$4518,Raw_Data_OS_23!$G$7:$G$4518,"Paid/ Closed")="Paid/ Closed","Paid/ Closed", "Still_Outstanding")</f>
        <v>Still_Outstanding</v>
      </c>
      <c r="N2945" s="33">
        <f>IF(_xlfn.XLOOKUP(C2945,Raw_Data_Paid_23!$C$4:$C$2114,Raw_Data_Paid_23!$C$4:$C$2114,1)= 1,1,0)</f>
        <v>1</v>
      </c>
      <c r="O2945" t="str">
        <f>IF(M2945=$W$7,IF(AND(N2945,_xlfn.XLOOKUP(C2945,Raw_Data_OS_23!$C$7:$C$4518,Raw_Data_OS_23!$G$7:$G$4518,0)=G2945),"A",IF(_xlfn.XLOOKUP(C2945,Raw_Data_Paid_23!$C$4:$C$2114,Raw_Data_Paid_23!$C$4:$C$2114,"B1")="B1","B1","B2")),IF(_xlfn.XLOOKUP(C2945,Raw_Data_Paid_23!$C$4:$C$2114,Raw_Data_Paid_23!$C$4:$C$2114,"C1")="C1","C1","C2"))</f>
        <v>B1</v>
      </c>
      <c r="P2945" t="str">
        <f t="shared" si="95"/>
        <v>2021B1Motor Private</v>
      </c>
    </row>
    <row r="2946" spans="3:16" x14ac:dyDescent="0.35">
      <c r="C2946" s="6" t="s">
        <v>3147</v>
      </c>
      <c r="D2946" s="7" t="s">
        <v>3989</v>
      </c>
      <c r="E2946" s="7" t="s">
        <v>5824</v>
      </c>
      <c r="F2946" s="8" t="s">
        <v>3908</v>
      </c>
      <c r="G2946" s="9">
        <v>110000</v>
      </c>
      <c r="H2946" s="10">
        <v>2020</v>
      </c>
      <c r="I2946" s="10">
        <v>2021</v>
      </c>
      <c r="J2946" s="11" t="s">
        <v>33</v>
      </c>
      <c r="K2946" s="12">
        <v>110000</v>
      </c>
      <c r="L2946" s="12">
        <v>1</v>
      </c>
      <c r="M2946" s="33" t="str">
        <f>IF(_xlfn.XLOOKUP(C2946,Raw_Data_OS_23!$C$7:$C$4518,Raw_Data_OS_23!$G$7:$G$4518,"Paid/ Closed")="Paid/ Closed","Paid/ Closed", "Still_Outstanding")</f>
        <v>Still_Outstanding</v>
      </c>
      <c r="N2946" s="33">
        <f>IF(_xlfn.XLOOKUP(C2946,Raw_Data_Paid_23!$C$4:$C$2114,Raw_Data_Paid_23!$C$4:$C$2114,1)= 1,1,0)</f>
        <v>1</v>
      </c>
      <c r="O2946" t="str">
        <f>IF(M2946=$W$7,IF(AND(N2946,_xlfn.XLOOKUP(C2946,Raw_Data_OS_23!$C$7:$C$4518,Raw_Data_OS_23!$G$7:$G$4518,0)=G2946),"A",IF(_xlfn.XLOOKUP(C2946,Raw_Data_Paid_23!$C$4:$C$2114,Raw_Data_Paid_23!$C$4:$C$2114,"B1")="B1","B1","B2")),IF(_xlfn.XLOOKUP(C2946,Raw_Data_Paid_23!$C$4:$C$2114,Raw_Data_Paid_23!$C$4:$C$2114,"C1")="C1","C1","C2"))</f>
        <v>B1</v>
      </c>
      <c r="P2946" t="str">
        <f t="shared" si="95"/>
        <v>2020B1Motor Commercial</v>
      </c>
    </row>
    <row r="2947" spans="3:16" x14ac:dyDescent="0.35">
      <c r="C2947" s="6" t="s">
        <v>3148</v>
      </c>
      <c r="D2947" s="7" t="s">
        <v>5812</v>
      </c>
      <c r="E2947" s="7" t="s">
        <v>5824</v>
      </c>
      <c r="F2947" s="8" t="s">
        <v>3910</v>
      </c>
      <c r="G2947" s="9">
        <v>71500</v>
      </c>
      <c r="H2947" s="10">
        <v>2021</v>
      </c>
      <c r="I2947" s="10">
        <v>2021</v>
      </c>
      <c r="J2947" s="11" t="s">
        <v>2250</v>
      </c>
      <c r="K2947" s="12">
        <v>71500</v>
      </c>
      <c r="L2947" s="12">
        <v>1</v>
      </c>
      <c r="M2947" s="33" t="str">
        <f>IF(_xlfn.XLOOKUP(C2947,Raw_Data_OS_23!$C$7:$C$4518,Raw_Data_OS_23!$G$7:$G$4518,"Paid/ Closed")="Paid/ Closed","Paid/ Closed", "Still_Outstanding")</f>
        <v>Still_Outstanding</v>
      </c>
      <c r="N2947" s="33">
        <f>IF(_xlfn.XLOOKUP(C2947,Raw_Data_Paid_23!$C$4:$C$2114,Raw_Data_Paid_23!$C$4:$C$2114,1)= 1,1,0)</f>
        <v>0</v>
      </c>
      <c r="O2947" t="str">
        <f>IF(M2947=$W$7,IF(AND(N2947,_xlfn.XLOOKUP(C2947,Raw_Data_OS_23!$C$7:$C$4518,Raw_Data_OS_23!$G$7:$G$4518,0)=G2947),"A",IF(_xlfn.XLOOKUP(C2947,Raw_Data_Paid_23!$C$4:$C$2114,Raw_Data_Paid_23!$C$4:$C$2114,"B1")="B1","B1","B2")),IF(_xlfn.XLOOKUP(C2947,Raw_Data_Paid_23!$C$4:$C$2114,Raw_Data_Paid_23!$C$4:$C$2114,"C1")="C1","C1","C2"))</f>
        <v>B2</v>
      </c>
      <c r="P2947" t="str">
        <f t="shared" si="95"/>
        <v>2021B2Motor Private</v>
      </c>
    </row>
    <row r="2948" spans="3:16" x14ac:dyDescent="0.35">
      <c r="C2948" s="6" t="s">
        <v>3149</v>
      </c>
      <c r="D2948" s="7" t="s">
        <v>5814</v>
      </c>
      <c r="E2948" s="7" t="s">
        <v>5824</v>
      </c>
      <c r="F2948" s="8" t="s">
        <v>3908</v>
      </c>
      <c r="G2948" s="9">
        <v>1693156</v>
      </c>
      <c r="H2948" s="10">
        <v>2021</v>
      </c>
      <c r="I2948" s="10">
        <v>2021</v>
      </c>
      <c r="J2948" s="11" t="s">
        <v>2250</v>
      </c>
      <c r="K2948" s="12">
        <v>1693156</v>
      </c>
      <c r="L2948" s="12">
        <v>1</v>
      </c>
      <c r="M2948" s="33" t="str">
        <f>IF(_xlfn.XLOOKUP(C2948,Raw_Data_OS_23!$C$7:$C$4518,Raw_Data_OS_23!$G$7:$G$4518,"Paid/ Closed")="Paid/ Closed","Paid/ Closed", "Still_Outstanding")</f>
        <v>Still_Outstanding</v>
      </c>
      <c r="N2948" s="33">
        <f>IF(_xlfn.XLOOKUP(C2948,Raw_Data_Paid_23!$C$4:$C$2114,Raw_Data_Paid_23!$C$4:$C$2114,1)= 1,1,0)</f>
        <v>1</v>
      </c>
      <c r="O2948" t="str">
        <f>IF(M2948=$W$7,IF(AND(N2948,_xlfn.XLOOKUP(C2948,Raw_Data_OS_23!$C$7:$C$4518,Raw_Data_OS_23!$G$7:$G$4518,0)=G2948),"A",IF(_xlfn.XLOOKUP(C2948,Raw_Data_Paid_23!$C$4:$C$2114,Raw_Data_Paid_23!$C$4:$C$2114,"B1")="B1","B1","B2")),IF(_xlfn.XLOOKUP(C2948,Raw_Data_Paid_23!$C$4:$C$2114,Raw_Data_Paid_23!$C$4:$C$2114,"C1")="C1","C1","C2"))</f>
        <v>A</v>
      </c>
      <c r="P2948" t="str">
        <f t="shared" si="95"/>
        <v>2021AMotor Commercial</v>
      </c>
    </row>
    <row r="2949" spans="3:16" x14ac:dyDescent="0.35">
      <c r="C2949" s="6" t="s">
        <v>3150</v>
      </c>
      <c r="D2949" s="7" t="s">
        <v>5825</v>
      </c>
      <c r="E2949" s="7" t="s">
        <v>5824</v>
      </c>
      <c r="F2949" s="8" t="s">
        <v>3908</v>
      </c>
      <c r="G2949" s="9">
        <v>46000</v>
      </c>
      <c r="H2949" s="10">
        <v>2021</v>
      </c>
      <c r="I2949" s="10">
        <v>2021</v>
      </c>
      <c r="J2949" s="11" t="s">
        <v>3073</v>
      </c>
      <c r="K2949" s="12">
        <v>46000</v>
      </c>
      <c r="L2949" s="12">
        <v>1</v>
      </c>
      <c r="M2949" s="33" t="str">
        <f>IF(_xlfn.XLOOKUP(C2949,Raw_Data_OS_23!$C$7:$C$4518,Raw_Data_OS_23!$G$7:$G$4518,"Paid/ Closed")="Paid/ Closed","Paid/ Closed", "Still_Outstanding")</f>
        <v>Paid/ Closed</v>
      </c>
      <c r="N2949" s="33">
        <f>IF(_xlfn.XLOOKUP(C2949,Raw_Data_Paid_23!$C$4:$C$2114,Raw_Data_Paid_23!$C$4:$C$2114,1)= 1,1,0)</f>
        <v>0</v>
      </c>
      <c r="O2949" t="str">
        <f>IF(M2949=$W$7,IF(AND(N2949,_xlfn.XLOOKUP(C2949,Raw_Data_OS_23!$C$7:$C$4518,Raw_Data_OS_23!$G$7:$G$4518,0)=G2949),"A",IF(_xlfn.XLOOKUP(C2949,Raw_Data_Paid_23!$C$4:$C$2114,Raw_Data_Paid_23!$C$4:$C$2114,"B1")="B1","B1","B2")),IF(_xlfn.XLOOKUP(C2949,Raw_Data_Paid_23!$C$4:$C$2114,Raw_Data_Paid_23!$C$4:$C$2114,"C1")="C1","C1","C2"))</f>
        <v>C2</v>
      </c>
      <c r="P2949" t="str">
        <f t="shared" si="95"/>
        <v>2021C2Motor Commercial</v>
      </c>
    </row>
    <row r="2950" spans="3:16" x14ac:dyDescent="0.35">
      <c r="C2950" s="6" t="s">
        <v>3072</v>
      </c>
      <c r="D2950" s="7" t="s">
        <v>5826</v>
      </c>
      <c r="E2950" s="7" t="s">
        <v>5827</v>
      </c>
      <c r="F2950" s="8" t="s">
        <v>3908</v>
      </c>
      <c r="G2950" s="9">
        <v>320000</v>
      </c>
      <c r="H2950" s="10">
        <v>2021</v>
      </c>
      <c r="I2950" s="10">
        <v>2021</v>
      </c>
      <c r="J2950" s="11" t="s">
        <v>3073</v>
      </c>
      <c r="K2950" s="12">
        <v>320000</v>
      </c>
      <c r="L2950" s="12">
        <v>1</v>
      </c>
      <c r="M2950" s="33" t="str">
        <f>IF(_xlfn.XLOOKUP(C2950,Raw_Data_OS_23!$C$7:$C$4518,Raw_Data_OS_23!$G$7:$G$4518,"Paid/ Closed")="Paid/ Closed","Paid/ Closed", "Still_Outstanding")</f>
        <v>Still_Outstanding</v>
      </c>
      <c r="N2950" s="33">
        <f>IF(_xlfn.XLOOKUP(C2950,Raw_Data_Paid_23!$C$4:$C$2114,Raw_Data_Paid_23!$C$4:$C$2114,1)= 1,1,0)</f>
        <v>1</v>
      </c>
      <c r="O2950" t="str">
        <f>IF(M2950=$W$7,IF(AND(N2950,_xlfn.XLOOKUP(C2950,Raw_Data_OS_23!$C$7:$C$4518,Raw_Data_OS_23!$G$7:$G$4518,0)=G2950),"A",IF(_xlfn.XLOOKUP(C2950,Raw_Data_Paid_23!$C$4:$C$2114,Raw_Data_Paid_23!$C$4:$C$2114,"B1")="B1","B1","B2")),IF(_xlfn.XLOOKUP(C2950,Raw_Data_Paid_23!$C$4:$C$2114,Raw_Data_Paid_23!$C$4:$C$2114,"C1")="C1","C1","C2"))</f>
        <v>B1</v>
      </c>
      <c r="P2950" t="str">
        <f t="shared" ref="P2950:P3013" si="96">H2950&amp;O2950&amp;F2950</f>
        <v>2021B1Motor Commercial</v>
      </c>
    </row>
    <row r="2951" spans="3:16" x14ac:dyDescent="0.35">
      <c r="C2951" s="6" t="s">
        <v>3151</v>
      </c>
      <c r="D2951" s="7" t="s">
        <v>5431</v>
      </c>
      <c r="E2951" s="7" t="s">
        <v>5827</v>
      </c>
      <c r="F2951" s="8" t="s">
        <v>3910</v>
      </c>
      <c r="G2951" s="9">
        <v>12000</v>
      </c>
      <c r="H2951" s="10">
        <v>2021</v>
      </c>
      <c r="I2951" s="10">
        <v>2021</v>
      </c>
      <c r="J2951" s="11" t="s">
        <v>2250</v>
      </c>
      <c r="K2951" s="12">
        <v>12000</v>
      </c>
      <c r="L2951" s="12">
        <v>1</v>
      </c>
      <c r="M2951" s="33" t="str">
        <f>IF(_xlfn.XLOOKUP(C2951,Raw_Data_OS_23!$C$7:$C$4518,Raw_Data_OS_23!$G$7:$G$4518,"Paid/ Closed")="Paid/ Closed","Paid/ Closed", "Still_Outstanding")</f>
        <v>Paid/ Closed</v>
      </c>
      <c r="N2951" s="33">
        <f>IF(_xlfn.XLOOKUP(C2951,Raw_Data_Paid_23!$C$4:$C$2114,Raw_Data_Paid_23!$C$4:$C$2114,1)= 1,1,0)</f>
        <v>0</v>
      </c>
      <c r="O2951" t="str">
        <f>IF(M2951=$W$7,IF(AND(N2951,_xlfn.XLOOKUP(C2951,Raw_Data_OS_23!$C$7:$C$4518,Raw_Data_OS_23!$G$7:$G$4518,0)=G2951),"A",IF(_xlfn.XLOOKUP(C2951,Raw_Data_Paid_23!$C$4:$C$2114,Raw_Data_Paid_23!$C$4:$C$2114,"B1")="B1","B1","B2")),IF(_xlfn.XLOOKUP(C2951,Raw_Data_Paid_23!$C$4:$C$2114,Raw_Data_Paid_23!$C$4:$C$2114,"C1")="C1","C1","C2"))</f>
        <v>C2</v>
      </c>
      <c r="P2951" t="str">
        <f t="shared" si="96"/>
        <v>2021C2Motor Private</v>
      </c>
    </row>
    <row r="2952" spans="3:16" x14ac:dyDescent="0.35">
      <c r="C2952" s="6" t="s">
        <v>3152</v>
      </c>
      <c r="D2952" s="7" t="s">
        <v>5755</v>
      </c>
      <c r="E2952" s="7" t="s">
        <v>5764</v>
      </c>
      <c r="F2952" s="8" t="s">
        <v>3910</v>
      </c>
      <c r="G2952" s="9">
        <v>27324</v>
      </c>
      <c r="H2952" s="10">
        <v>2021</v>
      </c>
      <c r="I2952" s="10">
        <v>2021</v>
      </c>
      <c r="J2952" s="11" t="s">
        <v>2250</v>
      </c>
      <c r="K2952" s="12">
        <v>27324</v>
      </c>
      <c r="L2952" s="12">
        <v>1</v>
      </c>
      <c r="M2952" s="33" t="str">
        <f>IF(_xlfn.XLOOKUP(C2952,Raw_Data_OS_23!$C$7:$C$4518,Raw_Data_OS_23!$G$7:$G$4518,"Paid/ Closed")="Paid/ Closed","Paid/ Closed", "Still_Outstanding")</f>
        <v>Still_Outstanding</v>
      </c>
      <c r="N2952" s="33">
        <f>IF(_xlfn.XLOOKUP(C2952,Raw_Data_Paid_23!$C$4:$C$2114,Raw_Data_Paid_23!$C$4:$C$2114,1)= 1,1,0)</f>
        <v>1</v>
      </c>
      <c r="O2952" t="str">
        <f>IF(M2952=$W$7,IF(AND(N2952,_xlfn.XLOOKUP(C2952,Raw_Data_OS_23!$C$7:$C$4518,Raw_Data_OS_23!$G$7:$G$4518,0)=G2952),"A",IF(_xlfn.XLOOKUP(C2952,Raw_Data_Paid_23!$C$4:$C$2114,Raw_Data_Paid_23!$C$4:$C$2114,"B1")="B1","B1","B2")),IF(_xlfn.XLOOKUP(C2952,Raw_Data_Paid_23!$C$4:$C$2114,Raw_Data_Paid_23!$C$4:$C$2114,"C1")="C1","C1","C2"))</f>
        <v>B1</v>
      </c>
      <c r="P2952" t="str">
        <f t="shared" si="96"/>
        <v>2021B1Motor Private</v>
      </c>
    </row>
    <row r="2953" spans="3:16" x14ac:dyDescent="0.35">
      <c r="C2953" s="6" t="s">
        <v>3153</v>
      </c>
      <c r="D2953" s="7" t="s">
        <v>5781</v>
      </c>
      <c r="E2953" s="7" t="s">
        <v>5824</v>
      </c>
      <c r="F2953" s="8" t="s">
        <v>3910</v>
      </c>
      <c r="G2953" s="9">
        <v>98000</v>
      </c>
      <c r="H2953" s="10">
        <v>2021</v>
      </c>
      <c r="I2953" s="10">
        <v>2021</v>
      </c>
      <c r="J2953" s="11" t="s">
        <v>2250</v>
      </c>
      <c r="K2953" s="12">
        <v>98000</v>
      </c>
      <c r="L2953" s="12">
        <v>1</v>
      </c>
      <c r="M2953" s="33" t="str">
        <f>IF(_xlfn.XLOOKUP(C2953,Raw_Data_OS_23!$C$7:$C$4518,Raw_Data_OS_23!$G$7:$G$4518,"Paid/ Closed")="Paid/ Closed","Paid/ Closed", "Still_Outstanding")</f>
        <v>Still_Outstanding</v>
      </c>
      <c r="N2953" s="33">
        <f>IF(_xlfn.XLOOKUP(C2953,Raw_Data_Paid_23!$C$4:$C$2114,Raw_Data_Paid_23!$C$4:$C$2114,1)= 1,1,0)</f>
        <v>1</v>
      </c>
      <c r="O2953" t="str">
        <f>IF(M2953=$W$7,IF(AND(N2953,_xlfn.XLOOKUP(C2953,Raw_Data_OS_23!$C$7:$C$4518,Raw_Data_OS_23!$G$7:$G$4518,0)=G2953),"A",IF(_xlfn.XLOOKUP(C2953,Raw_Data_Paid_23!$C$4:$C$2114,Raw_Data_Paid_23!$C$4:$C$2114,"B1")="B1","B1","B2")),IF(_xlfn.XLOOKUP(C2953,Raw_Data_Paid_23!$C$4:$C$2114,Raw_Data_Paid_23!$C$4:$C$2114,"C1")="C1","C1","C2"))</f>
        <v>B1</v>
      </c>
      <c r="P2953" t="str">
        <f t="shared" si="96"/>
        <v>2021B1Motor Private</v>
      </c>
    </row>
    <row r="2954" spans="3:16" x14ac:dyDescent="0.35">
      <c r="C2954" s="6" t="s">
        <v>3074</v>
      </c>
      <c r="D2954" s="7" t="s">
        <v>5819</v>
      </c>
      <c r="E2954" s="7" t="s">
        <v>5824</v>
      </c>
      <c r="F2954" s="8" t="s">
        <v>3910</v>
      </c>
      <c r="G2954" s="9">
        <v>-660000</v>
      </c>
      <c r="H2954" s="10">
        <v>2021</v>
      </c>
      <c r="I2954" s="10">
        <v>2021</v>
      </c>
      <c r="J2954" s="11" t="s">
        <v>2250</v>
      </c>
      <c r="K2954" s="12">
        <v>-660000</v>
      </c>
      <c r="L2954" s="12">
        <v>1</v>
      </c>
      <c r="M2954" s="33" t="str">
        <f>IF(_xlfn.XLOOKUP(C2954,Raw_Data_OS_23!$C$7:$C$4518,Raw_Data_OS_23!$G$7:$G$4518,"Paid/ Closed")="Paid/ Closed","Paid/ Closed", "Still_Outstanding")</f>
        <v>Still_Outstanding</v>
      </c>
      <c r="N2954" s="33">
        <f>IF(_xlfn.XLOOKUP(C2954,Raw_Data_Paid_23!$C$4:$C$2114,Raw_Data_Paid_23!$C$4:$C$2114,1)= 1,1,0)</f>
        <v>1</v>
      </c>
      <c r="O2954" t="str">
        <f>IF(M2954=$W$7,IF(AND(N2954,_xlfn.XLOOKUP(C2954,Raw_Data_OS_23!$C$7:$C$4518,Raw_Data_OS_23!$G$7:$G$4518,0)=G2954),"A",IF(_xlfn.XLOOKUP(C2954,Raw_Data_Paid_23!$C$4:$C$2114,Raw_Data_Paid_23!$C$4:$C$2114,"B1")="B1","B1","B2")),IF(_xlfn.XLOOKUP(C2954,Raw_Data_Paid_23!$C$4:$C$2114,Raw_Data_Paid_23!$C$4:$C$2114,"C1")="C1","C1","C2"))</f>
        <v>B1</v>
      </c>
      <c r="P2954" t="str">
        <f t="shared" si="96"/>
        <v>2021B1Motor Private</v>
      </c>
    </row>
    <row r="2955" spans="3:16" x14ac:dyDescent="0.35">
      <c r="C2955" s="6" t="s">
        <v>3154</v>
      </c>
      <c r="D2955" s="7" t="s">
        <v>5819</v>
      </c>
      <c r="E2955" s="7" t="s">
        <v>5824</v>
      </c>
      <c r="F2955" s="8" t="s">
        <v>3910</v>
      </c>
      <c r="G2955" s="9">
        <v>12360</v>
      </c>
      <c r="H2955" s="10">
        <v>2021</v>
      </c>
      <c r="I2955" s="10">
        <v>2021</v>
      </c>
      <c r="J2955" s="11" t="s">
        <v>2250</v>
      </c>
      <c r="K2955" s="12">
        <v>12360</v>
      </c>
      <c r="L2955" s="12">
        <v>1</v>
      </c>
      <c r="M2955" s="33" t="str">
        <f>IF(_xlfn.XLOOKUP(C2955,Raw_Data_OS_23!$C$7:$C$4518,Raw_Data_OS_23!$G$7:$G$4518,"Paid/ Closed")="Paid/ Closed","Paid/ Closed", "Still_Outstanding")</f>
        <v>Still_Outstanding</v>
      </c>
      <c r="N2955" s="33">
        <f>IF(_xlfn.XLOOKUP(C2955,Raw_Data_Paid_23!$C$4:$C$2114,Raw_Data_Paid_23!$C$4:$C$2114,1)= 1,1,0)</f>
        <v>1</v>
      </c>
      <c r="O2955" t="str">
        <f>IF(M2955=$W$7,IF(AND(N2955,_xlfn.XLOOKUP(C2955,Raw_Data_OS_23!$C$7:$C$4518,Raw_Data_OS_23!$G$7:$G$4518,0)=G2955),"A",IF(_xlfn.XLOOKUP(C2955,Raw_Data_Paid_23!$C$4:$C$2114,Raw_Data_Paid_23!$C$4:$C$2114,"B1")="B1","B1","B2")),IF(_xlfn.XLOOKUP(C2955,Raw_Data_Paid_23!$C$4:$C$2114,Raw_Data_Paid_23!$C$4:$C$2114,"C1")="C1","C1","C2"))</f>
        <v>B1</v>
      </c>
      <c r="P2955" t="str">
        <f t="shared" si="96"/>
        <v>2021B1Motor Private</v>
      </c>
    </row>
    <row r="2956" spans="3:16" x14ac:dyDescent="0.35">
      <c r="C2956" s="6" t="s">
        <v>3155</v>
      </c>
      <c r="D2956" s="7" t="s">
        <v>5321</v>
      </c>
      <c r="E2956" s="7" t="s">
        <v>5824</v>
      </c>
      <c r="F2956" s="8" t="s">
        <v>3910</v>
      </c>
      <c r="G2956" s="9">
        <v>20000</v>
      </c>
      <c r="H2956" s="10">
        <v>2021</v>
      </c>
      <c r="I2956" s="10">
        <v>2021</v>
      </c>
      <c r="J2956" s="11" t="s">
        <v>21</v>
      </c>
      <c r="K2956" s="12">
        <v>20000</v>
      </c>
      <c r="L2956" s="12">
        <v>1</v>
      </c>
      <c r="M2956" s="33" t="str">
        <f>IF(_xlfn.XLOOKUP(C2956,Raw_Data_OS_23!$C$7:$C$4518,Raw_Data_OS_23!$G$7:$G$4518,"Paid/ Closed")="Paid/ Closed","Paid/ Closed", "Still_Outstanding")</f>
        <v>Paid/ Closed</v>
      </c>
      <c r="N2956" s="33">
        <f>IF(_xlfn.XLOOKUP(C2956,Raw_Data_Paid_23!$C$4:$C$2114,Raw_Data_Paid_23!$C$4:$C$2114,1)= 1,1,0)</f>
        <v>1</v>
      </c>
      <c r="O2956" t="str">
        <f>IF(M2956=$W$7,IF(AND(N2956,_xlfn.XLOOKUP(C2956,Raw_Data_OS_23!$C$7:$C$4518,Raw_Data_OS_23!$G$7:$G$4518,0)=G2956),"A",IF(_xlfn.XLOOKUP(C2956,Raw_Data_Paid_23!$C$4:$C$2114,Raw_Data_Paid_23!$C$4:$C$2114,"B1")="B1","B1","B2")),IF(_xlfn.XLOOKUP(C2956,Raw_Data_Paid_23!$C$4:$C$2114,Raw_Data_Paid_23!$C$4:$C$2114,"C1")="C1","C1","C2"))</f>
        <v>C1</v>
      </c>
      <c r="P2956" t="str">
        <f t="shared" si="96"/>
        <v>2021C1Motor Private</v>
      </c>
    </row>
    <row r="2957" spans="3:16" x14ac:dyDescent="0.35">
      <c r="C2957" s="6" t="s">
        <v>3156</v>
      </c>
      <c r="D2957" s="7" t="s">
        <v>5790</v>
      </c>
      <c r="E2957" s="7" t="s">
        <v>5824</v>
      </c>
      <c r="F2957" s="8" t="s">
        <v>3910</v>
      </c>
      <c r="G2957" s="9">
        <v>52620</v>
      </c>
      <c r="H2957" s="10">
        <v>2021</v>
      </c>
      <c r="I2957" s="10">
        <v>2021</v>
      </c>
      <c r="J2957" s="11" t="s">
        <v>2250</v>
      </c>
      <c r="K2957" s="12">
        <v>52620</v>
      </c>
      <c r="L2957" s="12">
        <v>1</v>
      </c>
      <c r="M2957" s="33" t="str">
        <f>IF(_xlfn.XLOOKUP(C2957,Raw_Data_OS_23!$C$7:$C$4518,Raw_Data_OS_23!$G$7:$G$4518,"Paid/ Closed")="Paid/ Closed","Paid/ Closed", "Still_Outstanding")</f>
        <v>Still_Outstanding</v>
      </c>
      <c r="N2957" s="33">
        <f>IF(_xlfn.XLOOKUP(C2957,Raw_Data_Paid_23!$C$4:$C$2114,Raw_Data_Paid_23!$C$4:$C$2114,1)= 1,1,0)</f>
        <v>1</v>
      </c>
      <c r="O2957" t="str">
        <f>IF(M2957=$W$7,IF(AND(N2957,_xlfn.XLOOKUP(C2957,Raw_Data_OS_23!$C$7:$C$4518,Raw_Data_OS_23!$G$7:$G$4518,0)=G2957),"A",IF(_xlfn.XLOOKUP(C2957,Raw_Data_Paid_23!$C$4:$C$2114,Raw_Data_Paid_23!$C$4:$C$2114,"B1")="B1","B1","B2")),IF(_xlfn.XLOOKUP(C2957,Raw_Data_Paid_23!$C$4:$C$2114,Raw_Data_Paid_23!$C$4:$C$2114,"C1")="C1","C1","C2"))</f>
        <v>B1</v>
      </c>
      <c r="P2957" t="str">
        <f t="shared" si="96"/>
        <v>2021B1Motor Private</v>
      </c>
    </row>
    <row r="2958" spans="3:16" x14ac:dyDescent="0.35">
      <c r="C2958" s="6" t="s">
        <v>3157</v>
      </c>
      <c r="D2958" s="7" t="s">
        <v>5814</v>
      </c>
      <c r="E2958" s="7" t="s">
        <v>5827</v>
      </c>
      <c r="F2958" s="8" t="s">
        <v>3908</v>
      </c>
      <c r="G2958" s="9">
        <v>100000</v>
      </c>
      <c r="H2958" s="10">
        <v>2021</v>
      </c>
      <c r="I2958" s="10">
        <v>2021</v>
      </c>
      <c r="J2958" s="11" t="s">
        <v>2250</v>
      </c>
      <c r="K2958" s="12">
        <v>100000</v>
      </c>
      <c r="L2958" s="12">
        <v>1</v>
      </c>
      <c r="M2958" s="33" t="str">
        <f>IF(_xlfn.XLOOKUP(C2958,Raw_Data_OS_23!$C$7:$C$4518,Raw_Data_OS_23!$G$7:$G$4518,"Paid/ Closed")="Paid/ Closed","Paid/ Closed", "Still_Outstanding")</f>
        <v>Paid/ Closed</v>
      </c>
      <c r="N2958" s="33">
        <f>IF(_xlfn.XLOOKUP(C2958,Raw_Data_Paid_23!$C$4:$C$2114,Raw_Data_Paid_23!$C$4:$C$2114,1)= 1,1,0)</f>
        <v>1</v>
      </c>
      <c r="O2958" t="str">
        <f>IF(M2958=$W$7,IF(AND(N2958,_xlfn.XLOOKUP(C2958,Raw_Data_OS_23!$C$7:$C$4518,Raw_Data_OS_23!$G$7:$G$4518,0)=G2958),"A",IF(_xlfn.XLOOKUP(C2958,Raw_Data_Paid_23!$C$4:$C$2114,Raw_Data_Paid_23!$C$4:$C$2114,"B1")="B1","B1","B2")),IF(_xlfn.XLOOKUP(C2958,Raw_Data_Paid_23!$C$4:$C$2114,Raw_Data_Paid_23!$C$4:$C$2114,"C1")="C1","C1","C2"))</f>
        <v>C1</v>
      </c>
      <c r="P2958" t="str">
        <f t="shared" si="96"/>
        <v>2021C1Motor Commercial</v>
      </c>
    </row>
    <row r="2959" spans="3:16" x14ac:dyDescent="0.35">
      <c r="C2959" s="6" t="s">
        <v>3158</v>
      </c>
      <c r="D2959" s="7" t="s">
        <v>5824</v>
      </c>
      <c r="E2959" s="7" t="s">
        <v>5827</v>
      </c>
      <c r="F2959" s="8" t="s">
        <v>3908</v>
      </c>
      <c r="G2959" s="9">
        <v>100000</v>
      </c>
      <c r="H2959" s="10">
        <v>2021</v>
      </c>
      <c r="I2959" s="10">
        <v>2021</v>
      </c>
      <c r="J2959" s="11" t="s">
        <v>3073</v>
      </c>
      <c r="K2959" s="12">
        <v>100000</v>
      </c>
      <c r="L2959" s="12">
        <v>1</v>
      </c>
      <c r="M2959" s="33" t="str">
        <f>IF(_xlfn.XLOOKUP(C2959,Raw_Data_OS_23!$C$7:$C$4518,Raw_Data_OS_23!$G$7:$G$4518,"Paid/ Closed")="Paid/ Closed","Paid/ Closed", "Still_Outstanding")</f>
        <v>Still_Outstanding</v>
      </c>
      <c r="N2959" s="33">
        <f>IF(_xlfn.XLOOKUP(C2959,Raw_Data_Paid_23!$C$4:$C$2114,Raw_Data_Paid_23!$C$4:$C$2114,1)= 1,1,0)</f>
        <v>0</v>
      </c>
      <c r="O2959" t="str">
        <f>IF(M2959=$W$7,IF(AND(N2959,_xlfn.XLOOKUP(C2959,Raw_Data_OS_23!$C$7:$C$4518,Raw_Data_OS_23!$G$7:$G$4518,0)=G2959),"A",IF(_xlfn.XLOOKUP(C2959,Raw_Data_Paid_23!$C$4:$C$2114,Raw_Data_Paid_23!$C$4:$C$2114,"B1")="B1","B1","B2")),IF(_xlfn.XLOOKUP(C2959,Raw_Data_Paid_23!$C$4:$C$2114,Raw_Data_Paid_23!$C$4:$C$2114,"C1")="C1","C1","C2"))</f>
        <v>B2</v>
      </c>
      <c r="P2959" t="str">
        <f t="shared" si="96"/>
        <v>2021B2Motor Commercial</v>
      </c>
    </row>
    <row r="2960" spans="3:16" x14ac:dyDescent="0.35">
      <c r="C2960" s="6" t="s">
        <v>3159</v>
      </c>
      <c r="D2960" s="7" t="s">
        <v>5793</v>
      </c>
      <c r="E2960" s="7" t="s">
        <v>5827</v>
      </c>
      <c r="F2960" s="8" t="s">
        <v>3908</v>
      </c>
      <c r="G2960" s="9">
        <v>100000</v>
      </c>
      <c r="H2960" s="10">
        <v>2021</v>
      </c>
      <c r="I2960" s="10">
        <v>2021</v>
      </c>
      <c r="J2960" s="11" t="s">
        <v>2250</v>
      </c>
      <c r="K2960" s="12">
        <v>100000</v>
      </c>
      <c r="L2960" s="12">
        <v>1</v>
      </c>
      <c r="M2960" s="33" t="str">
        <f>IF(_xlfn.XLOOKUP(C2960,Raw_Data_OS_23!$C$7:$C$4518,Raw_Data_OS_23!$G$7:$G$4518,"Paid/ Closed")="Paid/ Closed","Paid/ Closed", "Still_Outstanding")</f>
        <v>Still_Outstanding</v>
      </c>
      <c r="N2960" s="33">
        <f>IF(_xlfn.XLOOKUP(C2960,Raw_Data_Paid_23!$C$4:$C$2114,Raw_Data_Paid_23!$C$4:$C$2114,1)= 1,1,0)</f>
        <v>1</v>
      </c>
      <c r="O2960" t="str">
        <f>IF(M2960=$W$7,IF(AND(N2960,_xlfn.XLOOKUP(C2960,Raw_Data_OS_23!$C$7:$C$4518,Raw_Data_OS_23!$G$7:$G$4518,0)=G2960),"A",IF(_xlfn.XLOOKUP(C2960,Raw_Data_Paid_23!$C$4:$C$2114,Raw_Data_Paid_23!$C$4:$C$2114,"B1")="B1","B1","B2")),IF(_xlfn.XLOOKUP(C2960,Raw_Data_Paid_23!$C$4:$C$2114,Raw_Data_Paid_23!$C$4:$C$2114,"C1")="C1","C1","C2"))</f>
        <v>B1</v>
      </c>
      <c r="P2960" t="str">
        <f t="shared" si="96"/>
        <v>2021B1Motor Commercial</v>
      </c>
    </row>
    <row r="2961" spans="3:16" x14ac:dyDescent="0.35">
      <c r="C2961" s="6" t="s">
        <v>3160</v>
      </c>
      <c r="D2961" s="7" t="s">
        <v>5821</v>
      </c>
      <c r="E2961" s="7" t="s">
        <v>5827</v>
      </c>
      <c r="F2961" s="8" t="s">
        <v>3908</v>
      </c>
      <c r="G2961" s="9">
        <v>1516</v>
      </c>
      <c r="H2961" s="10">
        <v>2021</v>
      </c>
      <c r="I2961" s="10">
        <v>2021</v>
      </c>
      <c r="J2961" s="11" t="s">
        <v>3073</v>
      </c>
      <c r="K2961" s="12">
        <v>1516</v>
      </c>
      <c r="L2961" s="12">
        <v>1</v>
      </c>
      <c r="M2961" s="33" t="str">
        <f>IF(_xlfn.XLOOKUP(C2961,Raw_Data_OS_23!$C$7:$C$4518,Raw_Data_OS_23!$G$7:$G$4518,"Paid/ Closed")="Paid/ Closed","Paid/ Closed", "Still_Outstanding")</f>
        <v>Paid/ Closed</v>
      </c>
      <c r="N2961" s="33">
        <f>IF(_xlfn.XLOOKUP(C2961,Raw_Data_Paid_23!$C$4:$C$2114,Raw_Data_Paid_23!$C$4:$C$2114,1)= 1,1,0)</f>
        <v>1</v>
      </c>
      <c r="O2961" t="str">
        <f>IF(M2961=$W$7,IF(AND(N2961,_xlfn.XLOOKUP(C2961,Raw_Data_OS_23!$C$7:$C$4518,Raw_Data_OS_23!$G$7:$G$4518,0)=G2961),"A",IF(_xlfn.XLOOKUP(C2961,Raw_Data_Paid_23!$C$4:$C$2114,Raw_Data_Paid_23!$C$4:$C$2114,"B1")="B1","B1","B2")),IF(_xlfn.XLOOKUP(C2961,Raw_Data_Paid_23!$C$4:$C$2114,Raw_Data_Paid_23!$C$4:$C$2114,"C1")="C1","C1","C2"))</f>
        <v>C1</v>
      </c>
      <c r="P2961" t="str">
        <f t="shared" si="96"/>
        <v>2021C1Motor Commercial</v>
      </c>
    </row>
    <row r="2962" spans="3:16" x14ac:dyDescent="0.35">
      <c r="C2962" s="6" t="s">
        <v>3075</v>
      </c>
      <c r="D2962" s="7" t="s">
        <v>5825</v>
      </c>
      <c r="E2962" s="7" t="s">
        <v>5828</v>
      </c>
      <c r="F2962" s="8" t="s">
        <v>3908</v>
      </c>
      <c r="G2962" s="9">
        <v>27500</v>
      </c>
      <c r="H2962" s="10">
        <v>2021</v>
      </c>
      <c r="I2962" s="10">
        <v>2021</v>
      </c>
      <c r="J2962" s="11" t="s">
        <v>3073</v>
      </c>
      <c r="K2962" s="12">
        <v>27500</v>
      </c>
      <c r="L2962" s="12">
        <v>1</v>
      </c>
      <c r="M2962" s="33" t="str">
        <f>IF(_xlfn.XLOOKUP(C2962,Raw_Data_OS_23!$C$7:$C$4518,Raw_Data_OS_23!$G$7:$G$4518,"Paid/ Closed")="Paid/ Closed","Paid/ Closed", "Still_Outstanding")</f>
        <v>Still_Outstanding</v>
      </c>
      <c r="N2962" s="33">
        <f>IF(_xlfn.XLOOKUP(C2962,Raw_Data_Paid_23!$C$4:$C$2114,Raw_Data_Paid_23!$C$4:$C$2114,1)= 1,1,0)</f>
        <v>0</v>
      </c>
      <c r="O2962" t="str">
        <f>IF(M2962=$W$7,IF(AND(N2962,_xlfn.XLOOKUP(C2962,Raw_Data_OS_23!$C$7:$C$4518,Raw_Data_OS_23!$G$7:$G$4518,0)=G2962),"A",IF(_xlfn.XLOOKUP(C2962,Raw_Data_Paid_23!$C$4:$C$2114,Raw_Data_Paid_23!$C$4:$C$2114,"B1")="B1","B1","B2")),IF(_xlfn.XLOOKUP(C2962,Raw_Data_Paid_23!$C$4:$C$2114,Raw_Data_Paid_23!$C$4:$C$2114,"C1")="C1","C1","C2"))</f>
        <v>B2</v>
      </c>
      <c r="P2962" t="str">
        <f t="shared" si="96"/>
        <v>2021B2Motor Commercial</v>
      </c>
    </row>
    <row r="2963" spans="3:16" x14ac:dyDescent="0.35">
      <c r="C2963" s="6" t="s">
        <v>3076</v>
      </c>
      <c r="D2963" s="7" t="s">
        <v>5817</v>
      </c>
      <c r="E2963" s="7" t="s">
        <v>5828</v>
      </c>
      <c r="F2963" s="8" t="s">
        <v>3910</v>
      </c>
      <c r="G2963" s="9">
        <v>15000</v>
      </c>
      <c r="H2963" s="10">
        <v>2021</v>
      </c>
      <c r="I2963" s="10">
        <v>2021</v>
      </c>
      <c r="J2963" s="11" t="s">
        <v>2250</v>
      </c>
      <c r="K2963" s="12">
        <v>15000</v>
      </c>
      <c r="L2963" s="12">
        <v>1</v>
      </c>
      <c r="M2963" s="33" t="str">
        <f>IF(_xlfn.XLOOKUP(C2963,Raw_Data_OS_23!$C$7:$C$4518,Raw_Data_OS_23!$G$7:$G$4518,"Paid/ Closed")="Paid/ Closed","Paid/ Closed", "Still_Outstanding")</f>
        <v>Still_Outstanding</v>
      </c>
      <c r="N2963" s="33">
        <f>IF(_xlfn.XLOOKUP(C2963,Raw_Data_Paid_23!$C$4:$C$2114,Raw_Data_Paid_23!$C$4:$C$2114,1)= 1,1,0)</f>
        <v>1</v>
      </c>
      <c r="O2963" t="str">
        <f>IF(M2963=$W$7,IF(AND(N2963,_xlfn.XLOOKUP(C2963,Raw_Data_OS_23!$C$7:$C$4518,Raw_Data_OS_23!$G$7:$G$4518,0)=G2963),"A",IF(_xlfn.XLOOKUP(C2963,Raw_Data_Paid_23!$C$4:$C$2114,Raw_Data_Paid_23!$C$4:$C$2114,"B1")="B1","B1","B2")),IF(_xlfn.XLOOKUP(C2963,Raw_Data_Paid_23!$C$4:$C$2114,Raw_Data_Paid_23!$C$4:$C$2114,"C1")="C1","C1","C2"))</f>
        <v>B1</v>
      </c>
      <c r="P2963" t="str">
        <f t="shared" si="96"/>
        <v>2021B1Motor Private</v>
      </c>
    </row>
    <row r="2964" spans="3:16" x14ac:dyDescent="0.35">
      <c r="C2964" s="6" t="s">
        <v>3161</v>
      </c>
      <c r="D2964" s="7" t="s">
        <v>5810</v>
      </c>
      <c r="E2964" s="7" t="s">
        <v>5828</v>
      </c>
      <c r="F2964" s="8" t="s">
        <v>3908</v>
      </c>
      <c r="G2964" s="9">
        <v>80000</v>
      </c>
      <c r="H2964" s="10">
        <v>2021</v>
      </c>
      <c r="I2964" s="10">
        <v>2021</v>
      </c>
      <c r="J2964" s="11" t="s">
        <v>2250</v>
      </c>
      <c r="K2964" s="12">
        <v>80000</v>
      </c>
      <c r="L2964" s="12">
        <v>1</v>
      </c>
      <c r="M2964" s="33" t="str">
        <f>IF(_xlfn.XLOOKUP(C2964,Raw_Data_OS_23!$C$7:$C$4518,Raw_Data_OS_23!$G$7:$G$4518,"Paid/ Closed")="Paid/ Closed","Paid/ Closed", "Still_Outstanding")</f>
        <v>Still_Outstanding</v>
      </c>
      <c r="N2964" s="33">
        <f>IF(_xlfn.XLOOKUP(C2964,Raw_Data_Paid_23!$C$4:$C$2114,Raw_Data_Paid_23!$C$4:$C$2114,1)= 1,1,0)</f>
        <v>1</v>
      </c>
      <c r="O2964" t="str">
        <f>IF(M2964=$W$7,IF(AND(N2964,_xlfn.XLOOKUP(C2964,Raw_Data_OS_23!$C$7:$C$4518,Raw_Data_OS_23!$G$7:$G$4518,0)=G2964),"A",IF(_xlfn.XLOOKUP(C2964,Raw_Data_Paid_23!$C$4:$C$2114,Raw_Data_Paid_23!$C$4:$C$2114,"B1")="B1","B1","B2")),IF(_xlfn.XLOOKUP(C2964,Raw_Data_Paid_23!$C$4:$C$2114,Raw_Data_Paid_23!$C$4:$C$2114,"C1")="C1","C1","C2"))</f>
        <v>B1</v>
      </c>
      <c r="P2964" t="str">
        <f t="shared" si="96"/>
        <v>2021B1Motor Commercial</v>
      </c>
    </row>
    <row r="2965" spans="3:16" x14ac:dyDescent="0.35">
      <c r="C2965" s="6" t="s">
        <v>3162</v>
      </c>
      <c r="D2965" s="7" t="s">
        <v>5818</v>
      </c>
      <c r="E2965" s="7" t="s">
        <v>5828</v>
      </c>
      <c r="F2965" s="8" t="s">
        <v>3908</v>
      </c>
      <c r="G2965" s="9">
        <v>100000</v>
      </c>
      <c r="H2965" s="10">
        <v>2021</v>
      </c>
      <c r="I2965" s="10">
        <v>2021</v>
      </c>
      <c r="J2965" s="11" t="s">
        <v>2250</v>
      </c>
      <c r="K2965" s="12">
        <v>100000</v>
      </c>
      <c r="L2965" s="12">
        <v>1</v>
      </c>
      <c r="M2965" s="33" t="str">
        <f>IF(_xlfn.XLOOKUP(C2965,Raw_Data_OS_23!$C$7:$C$4518,Raw_Data_OS_23!$G$7:$G$4518,"Paid/ Closed")="Paid/ Closed","Paid/ Closed", "Still_Outstanding")</f>
        <v>Still_Outstanding</v>
      </c>
      <c r="N2965" s="33">
        <f>IF(_xlfn.XLOOKUP(C2965,Raw_Data_Paid_23!$C$4:$C$2114,Raw_Data_Paid_23!$C$4:$C$2114,1)= 1,1,0)</f>
        <v>0</v>
      </c>
      <c r="O2965" t="str">
        <f>IF(M2965=$W$7,IF(AND(N2965,_xlfn.XLOOKUP(C2965,Raw_Data_OS_23!$C$7:$C$4518,Raw_Data_OS_23!$G$7:$G$4518,0)=G2965),"A",IF(_xlfn.XLOOKUP(C2965,Raw_Data_Paid_23!$C$4:$C$2114,Raw_Data_Paid_23!$C$4:$C$2114,"B1")="B1","B1","B2")),IF(_xlfn.XLOOKUP(C2965,Raw_Data_Paid_23!$C$4:$C$2114,Raw_Data_Paid_23!$C$4:$C$2114,"C1")="C1","C1","C2"))</f>
        <v>B2</v>
      </c>
      <c r="P2965" t="str">
        <f t="shared" si="96"/>
        <v>2021B2Motor Commercial</v>
      </c>
    </row>
    <row r="2966" spans="3:16" x14ac:dyDescent="0.35">
      <c r="C2966" s="6" t="s">
        <v>3077</v>
      </c>
      <c r="D2966" s="7" t="s">
        <v>5789</v>
      </c>
      <c r="E2966" s="7" t="s">
        <v>5824</v>
      </c>
      <c r="F2966" s="8" t="s">
        <v>3910</v>
      </c>
      <c r="G2966" s="9">
        <v>68000</v>
      </c>
      <c r="H2966" s="10">
        <v>2021</v>
      </c>
      <c r="I2966" s="10">
        <v>2021</v>
      </c>
      <c r="J2966" s="11" t="s">
        <v>2250</v>
      </c>
      <c r="K2966" s="12">
        <v>68000</v>
      </c>
      <c r="L2966" s="12">
        <v>1</v>
      </c>
      <c r="M2966" s="33" t="str">
        <f>IF(_xlfn.XLOOKUP(C2966,Raw_Data_OS_23!$C$7:$C$4518,Raw_Data_OS_23!$G$7:$G$4518,"Paid/ Closed")="Paid/ Closed","Paid/ Closed", "Still_Outstanding")</f>
        <v>Still_Outstanding</v>
      </c>
      <c r="N2966" s="33">
        <f>IF(_xlfn.XLOOKUP(C2966,Raw_Data_Paid_23!$C$4:$C$2114,Raw_Data_Paid_23!$C$4:$C$2114,1)= 1,1,0)</f>
        <v>1</v>
      </c>
      <c r="O2966" t="str">
        <f>IF(M2966=$W$7,IF(AND(N2966,_xlfn.XLOOKUP(C2966,Raw_Data_OS_23!$C$7:$C$4518,Raw_Data_OS_23!$G$7:$G$4518,0)=G2966),"A",IF(_xlfn.XLOOKUP(C2966,Raw_Data_Paid_23!$C$4:$C$2114,Raw_Data_Paid_23!$C$4:$C$2114,"B1")="B1","B1","B2")),IF(_xlfn.XLOOKUP(C2966,Raw_Data_Paid_23!$C$4:$C$2114,Raw_Data_Paid_23!$C$4:$C$2114,"C1")="C1","C1","C2"))</f>
        <v>B1</v>
      </c>
      <c r="P2966" t="str">
        <f t="shared" si="96"/>
        <v>2021B1Motor Private</v>
      </c>
    </row>
    <row r="2967" spans="3:16" x14ac:dyDescent="0.35">
      <c r="C2967" s="6" t="s">
        <v>3078</v>
      </c>
      <c r="D2967" s="7" t="s">
        <v>5404</v>
      </c>
      <c r="E2967" s="7" t="s">
        <v>5821</v>
      </c>
      <c r="F2967" s="8" t="s">
        <v>4214</v>
      </c>
      <c r="G2967" s="9">
        <v>12</v>
      </c>
      <c r="H2967" s="10">
        <v>2021</v>
      </c>
      <c r="I2967" s="10">
        <v>2021</v>
      </c>
      <c r="J2967" s="11" t="s">
        <v>21</v>
      </c>
      <c r="K2967" s="12">
        <v>12</v>
      </c>
      <c r="L2967" s="12">
        <v>1</v>
      </c>
      <c r="M2967" s="33" t="str">
        <f>IF(_xlfn.XLOOKUP(C2967,Raw_Data_OS_23!$C$7:$C$4518,Raw_Data_OS_23!$G$7:$G$4518,"Paid/ Closed")="Paid/ Closed","Paid/ Closed", "Still_Outstanding")</f>
        <v>Paid/ Closed</v>
      </c>
      <c r="N2967" s="33">
        <f>IF(_xlfn.XLOOKUP(C2967,Raw_Data_Paid_23!$C$4:$C$2114,Raw_Data_Paid_23!$C$4:$C$2114,1)= 1,1,0)</f>
        <v>1</v>
      </c>
      <c r="O2967" t="str">
        <f>IF(M2967=$W$7,IF(AND(N2967,_xlfn.XLOOKUP(C2967,Raw_Data_OS_23!$C$7:$C$4518,Raw_Data_OS_23!$G$7:$G$4518,0)=G2967),"A",IF(_xlfn.XLOOKUP(C2967,Raw_Data_Paid_23!$C$4:$C$2114,Raw_Data_Paid_23!$C$4:$C$2114,"B1")="B1","B1","B2")),IF(_xlfn.XLOOKUP(C2967,Raw_Data_Paid_23!$C$4:$C$2114,Raw_Data_Paid_23!$C$4:$C$2114,"C1")="C1","C1","C2"))</f>
        <v>C1</v>
      </c>
      <c r="P2967" t="str">
        <f t="shared" si="96"/>
        <v>2021C1Liability</v>
      </c>
    </row>
    <row r="2968" spans="3:16" x14ac:dyDescent="0.35">
      <c r="C2968" s="6" t="s">
        <v>3163</v>
      </c>
      <c r="D2968" s="7" t="s">
        <v>5815</v>
      </c>
      <c r="E2968" s="7" t="s">
        <v>5824</v>
      </c>
      <c r="F2968" s="8" t="s">
        <v>3910</v>
      </c>
      <c r="G2968" s="9">
        <v>279122.80699999997</v>
      </c>
      <c r="H2968" s="10">
        <v>2021</v>
      </c>
      <c r="I2968" s="10">
        <v>2021</v>
      </c>
      <c r="J2968" s="11" t="s">
        <v>2250</v>
      </c>
      <c r="K2968" s="12">
        <v>279122.80699999997</v>
      </c>
      <c r="L2968" s="12">
        <v>1</v>
      </c>
      <c r="M2968" s="33" t="str">
        <f>IF(_xlfn.XLOOKUP(C2968,Raw_Data_OS_23!$C$7:$C$4518,Raw_Data_OS_23!$G$7:$G$4518,"Paid/ Closed")="Paid/ Closed","Paid/ Closed", "Still_Outstanding")</f>
        <v>Still_Outstanding</v>
      </c>
      <c r="N2968" s="33">
        <f>IF(_xlfn.XLOOKUP(C2968,Raw_Data_Paid_23!$C$4:$C$2114,Raw_Data_Paid_23!$C$4:$C$2114,1)= 1,1,0)</f>
        <v>1</v>
      </c>
      <c r="O2968" t="str">
        <f>IF(M2968=$W$7,IF(AND(N2968,_xlfn.XLOOKUP(C2968,Raw_Data_OS_23!$C$7:$C$4518,Raw_Data_OS_23!$G$7:$G$4518,0)=G2968),"A",IF(_xlfn.XLOOKUP(C2968,Raw_Data_Paid_23!$C$4:$C$2114,Raw_Data_Paid_23!$C$4:$C$2114,"B1")="B1","B1","B2")),IF(_xlfn.XLOOKUP(C2968,Raw_Data_Paid_23!$C$4:$C$2114,Raw_Data_Paid_23!$C$4:$C$2114,"C1")="C1","C1","C2"))</f>
        <v>B1</v>
      </c>
      <c r="P2968" t="str">
        <f t="shared" si="96"/>
        <v>2021B1Motor Private</v>
      </c>
    </row>
    <row r="2969" spans="3:16" x14ac:dyDescent="0.35">
      <c r="C2969" s="6" t="s">
        <v>3164</v>
      </c>
      <c r="D2969" s="7" t="s">
        <v>5818</v>
      </c>
      <c r="E2969" s="7" t="s">
        <v>5829</v>
      </c>
      <c r="F2969" s="8" t="s">
        <v>3908</v>
      </c>
      <c r="G2969" s="9">
        <v>63443</v>
      </c>
      <c r="H2969" s="10">
        <v>2021</v>
      </c>
      <c r="I2969" s="10">
        <v>2021</v>
      </c>
      <c r="J2969" s="11" t="s">
        <v>2250</v>
      </c>
      <c r="K2969" s="12">
        <v>63443</v>
      </c>
      <c r="L2969" s="12">
        <v>1</v>
      </c>
      <c r="M2969" s="33" t="str">
        <f>IF(_xlfn.XLOOKUP(C2969,Raw_Data_OS_23!$C$7:$C$4518,Raw_Data_OS_23!$G$7:$G$4518,"Paid/ Closed")="Paid/ Closed","Paid/ Closed", "Still_Outstanding")</f>
        <v>Still_Outstanding</v>
      </c>
      <c r="N2969" s="33">
        <f>IF(_xlfn.XLOOKUP(C2969,Raw_Data_Paid_23!$C$4:$C$2114,Raw_Data_Paid_23!$C$4:$C$2114,1)= 1,1,0)</f>
        <v>1</v>
      </c>
      <c r="O2969" t="str">
        <f>IF(M2969=$W$7,IF(AND(N2969,_xlfn.XLOOKUP(C2969,Raw_Data_OS_23!$C$7:$C$4518,Raw_Data_OS_23!$G$7:$G$4518,0)=G2969),"A",IF(_xlfn.XLOOKUP(C2969,Raw_Data_Paid_23!$C$4:$C$2114,Raw_Data_Paid_23!$C$4:$C$2114,"B1")="B1","B1","B2")),IF(_xlfn.XLOOKUP(C2969,Raw_Data_Paid_23!$C$4:$C$2114,Raw_Data_Paid_23!$C$4:$C$2114,"C1")="C1","C1","C2"))</f>
        <v>B1</v>
      </c>
      <c r="P2969" t="str">
        <f t="shared" si="96"/>
        <v>2021B1Motor Commercial</v>
      </c>
    </row>
    <row r="2970" spans="3:16" x14ac:dyDescent="0.35">
      <c r="C2970" s="6" t="s">
        <v>3165</v>
      </c>
      <c r="D2970" s="7" t="s">
        <v>5826</v>
      </c>
      <c r="E2970" s="7" t="s">
        <v>5829</v>
      </c>
      <c r="F2970" s="8" t="s">
        <v>3910</v>
      </c>
      <c r="G2970" s="9">
        <v>142620</v>
      </c>
      <c r="H2970" s="10">
        <v>2021</v>
      </c>
      <c r="I2970" s="10">
        <v>2021</v>
      </c>
      <c r="J2970" s="11" t="s">
        <v>3073</v>
      </c>
      <c r="K2970" s="12">
        <v>142620</v>
      </c>
      <c r="L2970" s="12">
        <v>1</v>
      </c>
      <c r="M2970" s="33" t="str">
        <f>IF(_xlfn.XLOOKUP(C2970,Raw_Data_OS_23!$C$7:$C$4518,Raw_Data_OS_23!$G$7:$G$4518,"Paid/ Closed")="Paid/ Closed","Paid/ Closed", "Still_Outstanding")</f>
        <v>Paid/ Closed</v>
      </c>
      <c r="N2970" s="33">
        <f>IF(_xlfn.XLOOKUP(C2970,Raw_Data_Paid_23!$C$4:$C$2114,Raw_Data_Paid_23!$C$4:$C$2114,1)= 1,1,0)</f>
        <v>0</v>
      </c>
      <c r="O2970" t="str">
        <f>IF(M2970=$W$7,IF(AND(N2970,_xlfn.XLOOKUP(C2970,Raw_Data_OS_23!$C$7:$C$4518,Raw_Data_OS_23!$G$7:$G$4518,0)=G2970),"A",IF(_xlfn.XLOOKUP(C2970,Raw_Data_Paid_23!$C$4:$C$2114,Raw_Data_Paid_23!$C$4:$C$2114,"B1")="B1","B1","B2")),IF(_xlfn.XLOOKUP(C2970,Raw_Data_Paid_23!$C$4:$C$2114,Raw_Data_Paid_23!$C$4:$C$2114,"C1")="C1","C1","C2"))</f>
        <v>C2</v>
      </c>
      <c r="P2970" t="str">
        <f t="shared" si="96"/>
        <v>2021C2Motor Private</v>
      </c>
    </row>
    <row r="2971" spans="3:16" x14ac:dyDescent="0.35">
      <c r="C2971" s="6" t="s">
        <v>3079</v>
      </c>
      <c r="D2971" s="7" t="s">
        <v>5816</v>
      </c>
      <c r="E2971" s="7" t="s">
        <v>5823</v>
      </c>
      <c r="F2971" s="8" t="s">
        <v>3910</v>
      </c>
      <c r="G2971" s="9">
        <v>293620</v>
      </c>
      <c r="H2971" s="10">
        <v>2021</v>
      </c>
      <c r="I2971" s="10">
        <v>2021</v>
      </c>
      <c r="J2971" s="11" t="s">
        <v>2250</v>
      </c>
      <c r="K2971" s="12">
        <v>293620</v>
      </c>
      <c r="L2971" s="12">
        <v>1</v>
      </c>
      <c r="M2971" s="33" t="str">
        <f>IF(_xlfn.XLOOKUP(C2971,Raw_Data_OS_23!$C$7:$C$4518,Raw_Data_OS_23!$G$7:$G$4518,"Paid/ Closed")="Paid/ Closed","Paid/ Closed", "Still_Outstanding")</f>
        <v>Paid/ Closed</v>
      </c>
      <c r="N2971" s="33">
        <f>IF(_xlfn.XLOOKUP(C2971,Raw_Data_Paid_23!$C$4:$C$2114,Raw_Data_Paid_23!$C$4:$C$2114,1)= 1,1,0)</f>
        <v>0</v>
      </c>
      <c r="O2971" t="str">
        <f>IF(M2971=$W$7,IF(AND(N2971,_xlfn.XLOOKUP(C2971,Raw_Data_OS_23!$C$7:$C$4518,Raw_Data_OS_23!$G$7:$G$4518,0)=G2971),"A",IF(_xlfn.XLOOKUP(C2971,Raw_Data_Paid_23!$C$4:$C$2114,Raw_Data_Paid_23!$C$4:$C$2114,"B1")="B1","B1","B2")),IF(_xlfn.XLOOKUP(C2971,Raw_Data_Paid_23!$C$4:$C$2114,Raw_Data_Paid_23!$C$4:$C$2114,"C1")="C1","C1","C2"))</f>
        <v>C2</v>
      </c>
      <c r="P2971" t="str">
        <f t="shared" si="96"/>
        <v>2021C2Motor Private</v>
      </c>
    </row>
    <row r="2972" spans="3:16" x14ac:dyDescent="0.35">
      <c r="C2972" s="6" t="s">
        <v>3166</v>
      </c>
      <c r="D2972" s="7" t="s">
        <v>5823</v>
      </c>
      <c r="E2972" s="7" t="s">
        <v>5829</v>
      </c>
      <c r="F2972" s="8" t="s">
        <v>3910</v>
      </c>
      <c r="G2972" s="9">
        <v>441659</v>
      </c>
      <c r="H2972" s="10">
        <v>2021</v>
      </c>
      <c r="I2972" s="10">
        <v>2021</v>
      </c>
      <c r="J2972" s="11" t="s">
        <v>3073</v>
      </c>
      <c r="K2972" s="12">
        <v>441659</v>
      </c>
      <c r="L2972" s="12">
        <v>1</v>
      </c>
      <c r="M2972" s="33" t="str">
        <f>IF(_xlfn.XLOOKUP(C2972,Raw_Data_OS_23!$C$7:$C$4518,Raw_Data_OS_23!$G$7:$G$4518,"Paid/ Closed")="Paid/ Closed","Paid/ Closed", "Still_Outstanding")</f>
        <v>Still_Outstanding</v>
      </c>
      <c r="N2972" s="33">
        <f>IF(_xlfn.XLOOKUP(C2972,Raw_Data_Paid_23!$C$4:$C$2114,Raw_Data_Paid_23!$C$4:$C$2114,1)= 1,1,0)</f>
        <v>0</v>
      </c>
      <c r="O2972" t="str">
        <f>IF(M2972=$W$7,IF(AND(N2972,_xlfn.XLOOKUP(C2972,Raw_Data_OS_23!$C$7:$C$4518,Raw_Data_OS_23!$G$7:$G$4518,0)=G2972),"A",IF(_xlfn.XLOOKUP(C2972,Raw_Data_Paid_23!$C$4:$C$2114,Raw_Data_Paid_23!$C$4:$C$2114,"B1")="B1","B1","B2")),IF(_xlfn.XLOOKUP(C2972,Raw_Data_Paid_23!$C$4:$C$2114,Raw_Data_Paid_23!$C$4:$C$2114,"C1")="C1","C1","C2"))</f>
        <v>B2</v>
      </c>
      <c r="P2972" t="str">
        <f t="shared" si="96"/>
        <v>2021B2Motor Private</v>
      </c>
    </row>
    <row r="2973" spans="3:16" x14ac:dyDescent="0.35">
      <c r="C2973" s="6" t="s">
        <v>3167</v>
      </c>
      <c r="D2973" s="7" t="s">
        <v>5788</v>
      </c>
      <c r="E2973" s="7" t="s">
        <v>5829</v>
      </c>
      <c r="F2973" s="8" t="s">
        <v>3910</v>
      </c>
      <c r="G2973" s="9">
        <v>12384</v>
      </c>
      <c r="H2973" s="10">
        <v>2021</v>
      </c>
      <c r="I2973" s="10">
        <v>2021</v>
      </c>
      <c r="J2973" s="11" t="s">
        <v>2250</v>
      </c>
      <c r="K2973" s="12">
        <v>12384</v>
      </c>
      <c r="L2973" s="12">
        <v>1</v>
      </c>
      <c r="M2973" s="33" t="str">
        <f>IF(_xlfn.XLOOKUP(C2973,Raw_Data_OS_23!$C$7:$C$4518,Raw_Data_OS_23!$G$7:$G$4518,"Paid/ Closed")="Paid/ Closed","Paid/ Closed", "Still_Outstanding")</f>
        <v>Still_Outstanding</v>
      </c>
      <c r="N2973" s="33">
        <f>IF(_xlfn.XLOOKUP(C2973,Raw_Data_Paid_23!$C$4:$C$2114,Raw_Data_Paid_23!$C$4:$C$2114,1)= 1,1,0)</f>
        <v>1</v>
      </c>
      <c r="O2973" t="str">
        <f>IF(M2973=$W$7,IF(AND(N2973,_xlfn.XLOOKUP(C2973,Raw_Data_OS_23!$C$7:$C$4518,Raw_Data_OS_23!$G$7:$G$4518,0)=G2973),"A",IF(_xlfn.XLOOKUP(C2973,Raw_Data_Paid_23!$C$4:$C$2114,Raw_Data_Paid_23!$C$4:$C$2114,"B1")="B1","B1","B2")),IF(_xlfn.XLOOKUP(C2973,Raw_Data_Paid_23!$C$4:$C$2114,Raw_Data_Paid_23!$C$4:$C$2114,"C1")="C1","C1","C2"))</f>
        <v>B1</v>
      </c>
      <c r="P2973" t="str">
        <f t="shared" si="96"/>
        <v>2021B1Motor Private</v>
      </c>
    </row>
    <row r="2974" spans="3:16" x14ac:dyDescent="0.35">
      <c r="C2974" s="6" t="s">
        <v>3168</v>
      </c>
      <c r="D2974" s="7" t="s">
        <v>5829</v>
      </c>
      <c r="E2974" s="7" t="s">
        <v>5829</v>
      </c>
      <c r="F2974" s="8" t="s">
        <v>658</v>
      </c>
      <c r="G2974" s="9">
        <v>50000</v>
      </c>
      <c r="H2974" s="10">
        <v>2021</v>
      </c>
      <c r="I2974" s="10">
        <v>2021</v>
      </c>
      <c r="J2974" s="11" t="s">
        <v>3073</v>
      </c>
      <c r="K2974" s="12">
        <v>50000</v>
      </c>
      <c r="L2974" s="12">
        <v>1</v>
      </c>
      <c r="M2974" s="33" t="str">
        <f>IF(_xlfn.XLOOKUP(C2974,Raw_Data_OS_23!$C$7:$C$4518,Raw_Data_OS_23!$G$7:$G$4518,"Paid/ Closed")="Paid/ Closed","Paid/ Closed", "Still_Outstanding")</f>
        <v>Paid/ Closed</v>
      </c>
      <c r="N2974" s="33">
        <f>IF(_xlfn.XLOOKUP(C2974,Raw_Data_Paid_23!$C$4:$C$2114,Raw_Data_Paid_23!$C$4:$C$2114,1)= 1,1,0)</f>
        <v>1</v>
      </c>
      <c r="O2974" t="str">
        <f>IF(M2974=$W$7,IF(AND(N2974,_xlfn.XLOOKUP(C2974,Raw_Data_OS_23!$C$7:$C$4518,Raw_Data_OS_23!$G$7:$G$4518,0)=G2974),"A",IF(_xlfn.XLOOKUP(C2974,Raw_Data_Paid_23!$C$4:$C$2114,Raw_Data_Paid_23!$C$4:$C$2114,"B1")="B1","B1","B2")),IF(_xlfn.XLOOKUP(C2974,Raw_Data_Paid_23!$C$4:$C$2114,Raw_Data_Paid_23!$C$4:$C$2114,"C1")="C1","C1","C2"))</f>
        <v>C1</v>
      </c>
      <c r="P2974" t="str">
        <f t="shared" si="96"/>
        <v>2021C1Workmen's Compensation</v>
      </c>
    </row>
    <row r="2975" spans="3:16" x14ac:dyDescent="0.35">
      <c r="C2975" s="6" t="s">
        <v>3169</v>
      </c>
      <c r="D2975" s="7" t="s">
        <v>5825</v>
      </c>
      <c r="E2975" s="7" t="s">
        <v>5827</v>
      </c>
      <c r="F2975" s="8" t="s">
        <v>3910</v>
      </c>
      <c r="G2975" s="9">
        <v>100000</v>
      </c>
      <c r="H2975" s="10">
        <v>2021</v>
      </c>
      <c r="I2975" s="10">
        <v>2021</v>
      </c>
      <c r="J2975" s="11" t="s">
        <v>3073</v>
      </c>
      <c r="K2975" s="12">
        <v>100000</v>
      </c>
      <c r="L2975" s="12">
        <v>1</v>
      </c>
      <c r="M2975" s="33" t="str">
        <f>IF(_xlfn.XLOOKUP(C2975,Raw_Data_OS_23!$C$7:$C$4518,Raw_Data_OS_23!$G$7:$G$4518,"Paid/ Closed")="Paid/ Closed","Paid/ Closed", "Still_Outstanding")</f>
        <v>Paid/ Closed</v>
      </c>
      <c r="N2975" s="33">
        <f>IF(_xlfn.XLOOKUP(C2975,Raw_Data_Paid_23!$C$4:$C$2114,Raw_Data_Paid_23!$C$4:$C$2114,1)= 1,1,0)</f>
        <v>1</v>
      </c>
      <c r="O2975" t="str">
        <f>IF(M2975=$W$7,IF(AND(N2975,_xlfn.XLOOKUP(C2975,Raw_Data_OS_23!$C$7:$C$4518,Raw_Data_OS_23!$G$7:$G$4518,0)=G2975),"A",IF(_xlfn.XLOOKUP(C2975,Raw_Data_Paid_23!$C$4:$C$2114,Raw_Data_Paid_23!$C$4:$C$2114,"B1")="B1","B1","B2")),IF(_xlfn.XLOOKUP(C2975,Raw_Data_Paid_23!$C$4:$C$2114,Raw_Data_Paid_23!$C$4:$C$2114,"C1")="C1","C1","C2"))</f>
        <v>C1</v>
      </c>
      <c r="P2975" t="str">
        <f t="shared" si="96"/>
        <v>2021C1Motor Private</v>
      </c>
    </row>
    <row r="2976" spans="3:16" x14ac:dyDescent="0.35">
      <c r="C2976" s="6" t="s">
        <v>3170</v>
      </c>
      <c r="D2976" s="7" t="s">
        <v>5826</v>
      </c>
      <c r="E2976" s="7" t="s">
        <v>5827</v>
      </c>
      <c r="F2976" s="8" t="s">
        <v>3910</v>
      </c>
      <c r="G2976" s="9">
        <v>12000</v>
      </c>
      <c r="H2976" s="10">
        <v>2021</v>
      </c>
      <c r="I2976" s="10">
        <v>2021</v>
      </c>
      <c r="J2976" s="11" t="s">
        <v>3073</v>
      </c>
      <c r="K2976" s="12">
        <v>12000</v>
      </c>
      <c r="L2976" s="12">
        <v>1</v>
      </c>
      <c r="M2976" s="33" t="str">
        <f>IF(_xlfn.XLOOKUP(C2976,Raw_Data_OS_23!$C$7:$C$4518,Raw_Data_OS_23!$G$7:$G$4518,"Paid/ Closed")="Paid/ Closed","Paid/ Closed", "Still_Outstanding")</f>
        <v>Paid/ Closed</v>
      </c>
      <c r="N2976" s="33">
        <f>IF(_xlfn.XLOOKUP(C2976,Raw_Data_Paid_23!$C$4:$C$2114,Raw_Data_Paid_23!$C$4:$C$2114,1)= 1,1,0)</f>
        <v>1</v>
      </c>
      <c r="O2976" t="str">
        <f>IF(M2976=$W$7,IF(AND(N2976,_xlfn.XLOOKUP(C2976,Raw_Data_OS_23!$C$7:$C$4518,Raw_Data_OS_23!$G$7:$G$4518,0)=G2976),"A",IF(_xlfn.XLOOKUP(C2976,Raw_Data_Paid_23!$C$4:$C$2114,Raw_Data_Paid_23!$C$4:$C$2114,"B1")="B1","B1","B2")),IF(_xlfn.XLOOKUP(C2976,Raw_Data_Paid_23!$C$4:$C$2114,Raw_Data_Paid_23!$C$4:$C$2114,"C1")="C1","C1","C2"))</f>
        <v>C1</v>
      </c>
      <c r="P2976" t="str">
        <f t="shared" si="96"/>
        <v>2021C1Motor Private</v>
      </c>
    </row>
    <row r="2977" spans="3:16" x14ac:dyDescent="0.35">
      <c r="C2977" s="6" t="s">
        <v>3080</v>
      </c>
      <c r="D2977" s="7" t="s">
        <v>5789</v>
      </c>
      <c r="E2977" s="7" t="s">
        <v>5827</v>
      </c>
      <c r="F2977" s="8" t="s">
        <v>3910</v>
      </c>
      <c r="G2977" s="9">
        <v>50000</v>
      </c>
      <c r="H2977" s="10">
        <v>2021</v>
      </c>
      <c r="I2977" s="10">
        <v>2021</v>
      </c>
      <c r="J2977" s="11" t="s">
        <v>2250</v>
      </c>
      <c r="K2977" s="12">
        <v>50000</v>
      </c>
      <c r="L2977" s="12">
        <v>1</v>
      </c>
      <c r="M2977" s="33" t="str">
        <f>IF(_xlfn.XLOOKUP(C2977,Raw_Data_OS_23!$C$7:$C$4518,Raw_Data_OS_23!$G$7:$G$4518,"Paid/ Closed")="Paid/ Closed","Paid/ Closed", "Still_Outstanding")</f>
        <v>Still_Outstanding</v>
      </c>
      <c r="N2977" s="33">
        <f>IF(_xlfn.XLOOKUP(C2977,Raw_Data_Paid_23!$C$4:$C$2114,Raw_Data_Paid_23!$C$4:$C$2114,1)= 1,1,0)</f>
        <v>1</v>
      </c>
      <c r="O2977" t="str">
        <f>IF(M2977=$W$7,IF(AND(N2977,_xlfn.XLOOKUP(C2977,Raw_Data_OS_23!$C$7:$C$4518,Raw_Data_OS_23!$G$7:$G$4518,0)=G2977),"A",IF(_xlfn.XLOOKUP(C2977,Raw_Data_Paid_23!$C$4:$C$2114,Raw_Data_Paid_23!$C$4:$C$2114,"B1")="B1","B1","B2")),IF(_xlfn.XLOOKUP(C2977,Raw_Data_Paid_23!$C$4:$C$2114,Raw_Data_Paid_23!$C$4:$C$2114,"C1")="C1","C1","C2"))</f>
        <v>A</v>
      </c>
      <c r="P2977" t="str">
        <f t="shared" si="96"/>
        <v>2021AMotor Private</v>
      </c>
    </row>
    <row r="2978" spans="3:16" x14ac:dyDescent="0.35">
      <c r="C2978" s="6" t="s">
        <v>3171</v>
      </c>
      <c r="D2978" s="7" t="s">
        <v>5829</v>
      </c>
      <c r="E2978" s="7" t="s">
        <v>5830</v>
      </c>
      <c r="F2978" s="8" t="s">
        <v>3910</v>
      </c>
      <c r="G2978" s="9">
        <v>10000</v>
      </c>
      <c r="H2978" s="10">
        <v>2021</v>
      </c>
      <c r="I2978" s="10">
        <v>2021</v>
      </c>
      <c r="J2978" s="11" t="s">
        <v>3073</v>
      </c>
      <c r="K2978" s="12">
        <v>10000</v>
      </c>
      <c r="L2978" s="12">
        <v>1</v>
      </c>
      <c r="M2978" s="33" t="str">
        <f>IF(_xlfn.XLOOKUP(C2978,Raw_Data_OS_23!$C$7:$C$4518,Raw_Data_OS_23!$G$7:$G$4518,"Paid/ Closed")="Paid/ Closed","Paid/ Closed", "Still_Outstanding")</f>
        <v>Still_Outstanding</v>
      </c>
      <c r="N2978" s="33">
        <f>IF(_xlfn.XLOOKUP(C2978,Raw_Data_Paid_23!$C$4:$C$2114,Raw_Data_Paid_23!$C$4:$C$2114,1)= 1,1,0)</f>
        <v>0</v>
      </c>
      <c r="O2978" t="str">
        <f>IF(M2978=$W$7,IF(AND(N2978,_xlfn.XLOOKUP(C2978,Raw_Data_OS_23!$C$7:$C$4518,Raw_Data_OS_23!$G$7:$G$4518,0)=G2978),"A",IF(_xlfn.XLOOKUP(C2978,Raw_Data_Paid_23!$C$4:$C$2114,Raw_Data_Paid_23!$C$4:$C$2114,"B1")="B1","B1","B2")),IF(_xlfn.XLOOKUP(C2978,Raw_Data_Paid_23!$C$4:$C$2114,Raw_Data_Paid_23!$C$4:$C$2114,"C1")="C1","C1","C2"))</f>
        <v>B2</v>
      </c>
      <c r="P2978" t="str">
        <f t="shared" si="96"/>
        <v>2021B2Motor Private</v>
      </c>
    </row>
    <row r="2979" spans="3:16" x14ac:dyDescent="0.35">
      <c r="C2979" s="6" t="s">
        <v>3172</v>
      </c>
      <c r="D2979" s="7" t="s">
        <v>5821</v>
      </c>
      <c r="E2979" s="7" t="s">
        <v>5829</v>
      </c>
      <c r="F2979" s="8" t="s">
        <v>3908</v>
      </c>
      <c r="G2979" s="9">
        <v>50000</v>
      </c>
      <c r="H2979" s="10">
        <v>2021</v>
      </c>
      <c r="I2979" s="10">
        <v>2021</v>
      </c>
      <c r="J2979" s="11" t="s">
        <v>3073</v>
      </c>
      <c r="K2979" s="12">
        <v>50000</v>
      </c>
      <c r="L2979" s="12">
        <v>1</v>
      </c>
      <c r="M2979" s="33" t="str">
        <f>IF(_xlfn.XLOOKUP(C2979,Raw_Data_OS_23!$C$7:$C$4518,Raw_Data_OS_23!$G$7:$G$4518,"Paid/ Closed")="Paid/ Closed","Paid/ Closed", "Still_Outstanding")</f>
        <v>Still_Outstanding</v>
      </c>
      <c r="N2979" s="33">
        <f>IF(_xlfn.XLOOKUP(C2979,Raw_Data_Paid_23!$C$4:$C$2114,Raw_Data_Paid_23!$C$4:$C$2114,1)= 1,1,0)</f>
        <v>1</v>
      </c>
      <c r="O2979" t="str">
        <f>IF(M2979=$W$7,IF(AND(N2979,_xlfn.XLOOKUP(C2979,Raw_Data_OS_23!$C$7:$C$4518,Raw_Data_OS_23!$G$7:$G$4518,0)=G2979),"A",IF(_xlfn.XLOOKUP(C2979,Raw_Data_Paid_23!$C$4:$C$2114,Raw_Data_Paid_23!$C$4:$C$2114,"B1")="B1","B1","B2")),IF(_xlfn.XLOOKUP(C2979,Raw_Data_Paid_23!$C$4:$C$2114,Raw_Data_Paid_23!$C$4:$C$2114,"C1")="C1","C1","C2"))</f>
        <v>B1</v>
      </c>
      <c r="P2979" t="str">
        <f t="shared" si="96"/>
        <v>2021B1Motor Commercial</v>
      </c>
    </row>
    <row r="2980" spans="3:16" x14ac:dyDescent="0.35">
      <c r="C2980" s="6" t="s">
        <v>3081</v>
      </c>
      <c r="D2980" s="7" t="s">
        <v>5804</v>
      </c>
      <c r="E2980" s="7" t="s">
        <v>5831</v>
      </c>
      <c r="F2980" s="8" t="s">
        <v>3910</v>
      </c>
      <c r="G2980" s="9">
        <v>936</v>
      </c>
      <c r="H2980" s="10">
        <v>2021</v>
      </c>
      <c r="I2980" s="10">
        <v>2021</v>
      </c>
      <c r="J2980" s="11" t="s">
        <v>2250</v>
      </c>
      <c r="K2980" s="12">
        <v>936</v>
      </c>
      <c r="L2980" s="12">
        <v>1</v>
      </c>
      <c r="M2980" s="33" t="str">
        <f>IF(_xlfn.XLOOKUP(C2980,Raw_Data_OS_23!$C$7:$C$4518,Raw_Data_OS_23!$G$7:$G$4518,"Paid/ Closed")="Paid/ Closed","Paid/ Closed", "Still_Outstanding")</f>
        <v>Paid/ Closed</v>
      </c>
      <c r="N2980" s="33">
        <f>IF(_xlfn.XLOOKUP(C2980,Raw_Data_Paid_23!$C$4:$C$2114,Raw_Data_Paid_23!$C$4:$C$2114,1)= 1,1,0)</f>
        <v>1</v>
      </c>
      <c r="O2980" t="str">
        <f>IF(M2980=$W$7,IF(AND(N2980,_xlfn.XLOOKUP(C2980,Raw_Data_OS_23!$C$7:$C$4518,Raw_Data_OS_23!$G$7:$G$4518,0)=G2980),"A",IF(_xlfn.XLOOKUP(C2980,Raw_Data_Paid_23!$C$4:$C$2114,Raw_Data_Paid_23!$C$4:$C$2114,"B1")="B1","B1","B2")),IF(_xlfn.XLOOKUP(C2980,Raw_Data_Paid_23!$C$4:$C$2114,Raw_Data_Paid_23!$C$4:$C$2114,"C1")="C1","C1","C2"))</f>
        <v>C1</v>
      </c>
      <c r="P2980" t="str">
        <f t="shared" si="96"/>
        <v>2021C1Motor Private</v>
      </c>
    </row>
    <row r="2981" spans="3:16" x14ac:dyDescent="0.35">
      <c r="C2981" s="6" t="s">
        <v>3173</v>
      </c>
      <c r="D2981" s="7" t="s">
        <v>5832</v>
      </c>
      <c r="E2981" s="7" t="s">
        <v>5831</v>
      </c>
      <c r="F2981" s="8" t="s">
        <v>3908</v>
      </c>
      <c r="G2981" s="9">
        <v>110000</v>
      </c>
      <c r="H2981" s="10">
        <v>2021</v>
      </c>
      <c r="I2981" s="10">
        <v>2021</v>
      </c>
      <c r="J2981" s="11" t="s">
        <v>3073</v>
      </c>
      <c r="K2981" s="12">
        <v>110000</v>
      </c>
      <c r="L2981" s="12">
        <v>1</v>
      </c>
      <c r="M2981" s="33" t="str">
        <f>IF(_xlfn.XLOOKUP(C2981,Raw_Data_OS_23!$C$7:$C$4518,Raw_Data_OS_23!$G$7:$G$4518,"Paid/ Closed")="Paid/ Closed","Paid/ Closed", "Still_Outstanding")</f>
        <v>Paid/ Closed</v>
      </c>
      <c r="N2981" s="33">
        <f>IF(_xlfn.XLOOKUP(C2981,Raw_Data_Paid_23!$C$4:$C$2114,Raw_Data_Paid_23!$C$4:$C$2114,1)= 1,1,0)</f>
        <v>1</v>
      </c>
      <c r="O2981" t="str">
        <f>IF(M2981=$W$7,IF(AND(N2981,_xlfn.XLOOKUP(C2981,Raw_Data_OS_23!$C$7:$C$4518,Raw_Data_OS_23!$G$7:$G$4518,0)=G2981),"A",IF(_xlfn.XLOOKUP(C2981,Raw_Data_Paid_23!$C$4:$C$2114,Raw_Data_Paid_23!$C$4:$C$2114,"B1")="B1","B1","B2")),IF(_xlfn.XLOOKUP(C2981,Raw_Data_Paid_23!$C$4:$C$2114,Raw_Data_Paid_23!$C$4:$C$2114,"C1")="C1","C1","C2"))</f>
        <v>C1</v>
      </c>
      <c r="P2981" t="str">
        <f t="shared" si="96"/>
        <v>2021C1Motor Commercial</v>
      </c>
    </row>
    <row r="2982" spans="3:16" x14ac:dyDescent="0.35">
      <c r="C2982" s="6" t="s">
        <v>3082</v>
      </c>
      <c r="D2982" s="7" t="s">
        <v>5812</v>
      </c>
      <c r="E2982" s="7" t="s">
        <v>5815</v>
      </c>
      <c r="F2982" s="8" t="s">
        <v>3908</v>
      </c>
      <c r="G2982" s="9">
        <v>17500</v>
      </c>
      <c r="H2982" s="10">
        <v>2021</v>
      </c>
      <c r="I2982" s="10">
        <v>2021</v>
      </c>
      <c r="J2982" s="11" t="s">
        <v>2250</v>
      </c>
      <c r="K2982" s="12">
        <v>17500</v>
      </c>
      <c r="L2982" s="12">
        <v>1</v>
      </c>
      <c r="M2982" s="33" t="str">
        <f>IF(_xlfn.XLOOKUP(C2982,Raw_Data_OS_23!$C$7:$C$4518,Raw_Data_OS_23!$G$7:$G$4518,"Paid/ Closed")="Paid/ Closed","Paid/ Closed", "Still_Outstanding")</f>
        <v>Still_Outstanding</v>
      </c>
      <c r="N2982" s="33">
        <f>IF(_xlfn.XLOOKUP(C2982,Raw_Data_Paid_23!$C$4:$C$2114,Raw_Data_Paid_23!$C$4:$C$2114,1)= 1,1,0)</f>
        <v>0</v>
      </c>
      <c r="O2982" t="str">
        <f>IF(M2982=$W$7,IF(AND(N2982,_xlfn.XLOOKUP(C2982,Raw_Data_OS_23!$C$7:$C$4518,Raw_Data_OS_23!$G$7:$G$4518,0)=G2982),"A",IF(_xlfn.XLOOKUP(C2982,Raw_Data_Paid_23!$C$4:$C$2114,Raw_Data_Paid_23!$C$4:$C$2114,"B1")="B1","B1","B2")),IF(_xlfn.XLOOKUP(C2982,Raw_Data_Paid_23!$C$4:$C$2114,Raw_Data_Paid_23!$C$4:$C$2114,"C1")="C1","C1","C2"))</f>
        <v>B2</v>
      </c>
      <c r="P2982" t="str">
        <f t="shared" si="96"/>
        <v>2021B2Motor Commercial</v>
      </c>
    </row>
    <row r="2983" spans="3:16" x14ac:dyDescent="0.35">
      <c r="C2983" s="6" t="s">
        <v>3174</v>
      </c>
      <c r="D2983" s="7" t="s">
        <v>5769</v>
      </c>
      <c r="E2983" s="7" t="s">
        <v>5830</v>
      </c>
      <c r="F2983" s="8" t="s">
        <v>4195</v>
      </c>
      <c r="G2983" s="9">
        <v>20000</v>
      </c>
      <c r="H2983" s="10">
        <v>2021</v>
      </c>
      <c r="I2983" s="10">
        <v>2021</v>
      </c>
      <c r="J2983" s="11" t="s">
        <v>2250</v>
      </c>
      <c r="K2983" s="12">
        <v>7128</v>
      </c>
      <c r="L2983" s="12">
        <v>1</v>
      </c>
      <c r="M2983" s="33" t="str">
        <f>IF(_xlfn.XLOOKUP(C2983,Raw_Data_OS_23!$C$7:$C$4518,Raw_Data_OS_23!$G$7:$G$4518,"Paid/ Closed")="Paid/ Closed","Paid/ Closed", "Still_Outstanding")</f>
        <v>Paid/ Closed</v>
      </c>
      <c r="N2983" s="33">
        <f>IF(_xlfn.XLOOKUP(C2983,Raw_Data_Paid_23!$C$4:$C$2114,Raw_Data_Paid_23!$C$4:$C$2114,1)= 1,1,0)</f>
        <v>1</v>
      </c>
      <c r="O2983" t="str">
        <f>IF(M2983=$W$7,IF(AND(N2983,_xlfn.XLOOKUP(C2983,Raw_Data_OS_23!$C$7:$C$4518,Raw_Data_OS_23!$G$7:$G$4518,0)=G2983),"A",IF(_xlfn.XLOOKUP(C2983,Raw_Data_Paid_23!$C$4:$C$2114,Raw_Data_Paid_23!$C$4:$C$2114,"B1")="B1","B1","B2")),IF(_xlfn.XLOOKUP(C2983,Raw_Data_Paid_23!$C$4:$C$2114,Raw_Data_Paid_23!$C$4:$C$2114,"C1")="C1","C1","C2"))</f>
        <v>C1</v>
      </c>
      <c r="P2983" t="str">
        <f t="shared" si="96"/>
        <v>2021C1Engineering</v>
      </c>
    </row>
    <row r="2984" spans="3:16" x14ac:dyDescent="0.35">
      <c r="C2984" s="6" t="s">
        <v>3175</v>
      </c>
      <c r="D2984" s="7" t="s">
        <v>5765</v>
      </c>
      <c r="E2984" s="7" t="s">
        <v>5829</v>
      </c>
      <c r="F2984" s="8" t="s">
        <v>4214</v>
      </c>
      <c r="G2984" s="9">
        <v>110000</v>
      </c>
      <c r="H2984" s="10">
        <v>2021</v>
      </c>
      <c r="I2984" s="10">
        <v>2021</v>
      </c>
      <c r="J2984" s="11" t="s">
        <v>2250</v>
      </c>
      <c r="K2984" s="12">
        <v>110000</v>
      </c>
      <c r="L2984" s="12">
        <v>1</v>
      </c>
      <c r="M2984" s="33" t="str">
        <f>IF(_xlfn.XLOOKUP(C2984,Raw_Data_OS_23!$C$7:$C$4518,Raw_Data_OS_23!$G$7:$G$4518,"Paid/ Closed")="Paid/ Closed","Paid/ Closed", "Still_Outstanding")</f>
        <v>Still_Outstanding</v>
      </c>
      <c r="N2984" s="33">
        <f>IF(_xlfn.XLOOKUP(C2984,Raw_Data_Paid_23!$C$4:$C$2114,Raw_Data_Paid_23!$C$4:$C$2114,1)= 1,1,0)</f>
        <v>1</v>
      </c>
      <c r="O2984" t="str">
        <f>IF(M2984=$W$7,IF(AND(N2984,_xlfn.XLOOKUP(C2984,Raw_Data_OS_23!$C$7:$C$4518,Raw_Data_OS_23!$G$7:$G$4518,0)=G2984),"A",IF(_xlfn.XLOOKUP(C2984,Raw_Data_Paid_23!$C$4:$C$2114,Raw_Data_Paid_23!$C$4:$C$2114,"B1")="B1","B1","B2")),IF(_xlfn.XLOOKUP(C2984,Raw_Data_Paid_23!$C$4:$C$2114,Raw_Data_Paid_23!$C$4:$C$2114,"C1")="C1","C1","C2"))</f>
        <v>B1</v>
      </c>
      <c r="P2984" t="str">
        <f t="shared" si="96"/>
        <v>2021B1Liability</v>
      </c>
    </row>
    <row r="2985" spans="3:16" x14ac:dyDescent="0.35">
      <c r="C2985" s="6" t="s">
        <v>3176</v>
      </c>
      <c r="D2985" s="7" t="s">
        <v>5828</v>
      </c>
      <c r="E2985" s="7" t="s">
        <v>5831</v>
      </c>
      <c r="F2985" s="8" t="s">
        <v>3908</v>
      </c>
      <c r="G2985" s="9">
        <v>650000</v>
      </c>
      <c r="H2985" s="10">
        <v>2021</v>
      </c>
      <c r="I2985" s="10">
        <v>2021</v>
      </c>
      <c r="J2985" s="11" t="s">
        <v>3073</v>
      </c>
      <c r="K2985" s="12">
        <v>650000</v>
      </c>
      <c r="L2985" s="12">
        <v>1</v>
      </c>
      <c r="M2985" s="33" t="str">
        <f>IF(_xlfn.XLOOKUP(C2985,Raw_Data_OS_23!$C$7:$C$4518,Raw_Data_OS_23!$G$7:$G$4518,"Paid/ Closed")="Paid/ Closed","Paid/ Closed", "Still_Outstanding")</f>
        <v>Paid/ Closed</v>
      </c>
      <c r="N2985" s="33">
        <f>IF(_xlfn.XLOOKUP(C2985,Raw_Data_Paid_23!$C$4:$C$2114,Raw_Data_Paid_23!$C$4:$C$2114,1)= 1,1,0)</f>
        <v>0</v>
      </c>
      <c r="O2985" t="str">
        <f>IF(M2985=$W$7,IF(AND(N2985,_xlfn.XLOOKUP(C2985,Raw_Data_OS_23!$C$7:$C$4518,Raw_Data_OS_23!$G$7:$G$4518,0)=G2985),"A",IF(_xlfn.XLOOKUP(C2985,Raw_Data_Paid_23!$C$4:$C$2114,Raw_Data_Paid_23!$C$4:$C$2114,"B1")="B1","B1","B2")),IF(_xlfn.XLOOKUP(C2985,Raw_Data_Paid_23!$C$4:$C$2114,Raw_Data_Paid_23!$C$4:$C$2114,"C1")="C1","C1","C2"))</f>
        <v>C2</v>
      </c>
      <c r="P2985" t="str">
        <f t="shared" si="96"/>
        <v>2021C2Motor Commercial</v>
      </c>
    </row>
    <row r="2986" spans="3:16" x14ac:dyDescent="0.35">
      <c r="C2986" s="6" t="s">
        <v>3177</v>
      </c>
      <c r="D2986" s="7" t="s">
        <v>5817</v>
      </c>
      <c r="E2986" s="7" t="s">
        <v>5831</v>
      </c>
      <c r="F2986" s="8" t="s">
        <v>3910</v>
      </c>
      <c r="G2986" s="9">
        <v>175000</v>
      </c>
      <c r="H2986" s="10">
        <v>2021</v>
      </c>
      <c r="I2986" s="10">
        <v>2021</v>
      </c>
      <c r="J2986" s="11" t="s">
        <v>2250</v>
      </c>
      <c r="K2986" s="12">
        <v>175000</v>
      </c>
      <c r="L2986" s="12">
        <v>1</v>
      </c>
      <c r="M2986" s="33" t="str">
        <f>IF(_xlfn.XLOOKUP(C2986,Raw_Data_OS_23!$C$7:$C$4518,Raw_Data_OS_23!$G$7:$G$4518,"Paid/ Closed")="Paid/ Closed","Paid/ Closed", "Still_Outstanding")</f>
        <v>Still_Outstanding</v>
      </c>
      <c r="N2986" s="33">
        <f>IF(_xlfn.XLOOKUP(C2986,Raw_Data_Paid_23!$C$4:$C$2114,Raw_Data_Paid_23!$C$4:$C$2114,1)= 1,1,0)</f>
        <v>1</v>
      </c>
      <c r="O2986" t="str">
        <f>IF(M2986=$W$7,IF(AND(N2986,_xlfn.XLOOKUP(C2986,Raw_Data_OS_23!$C$7:$C$4518,Raw_Data_OS_23!$G$7:$G$4518,0)=G2986),"A",IF(_xlfn.XLOOKUP(C2986,Raw_Data_Paid_23!$C$4:$C$2114,Raw_Data_Paid_23!$C$4:$C$2114,"B1")="B1","B1","B2")),IF(_xlfn.XLOOKUP(C2986,Raw_Data_Paid_23!$C$4:$C$2114,Raw_Data_Paid_23!$C$4:$C$2114,"C1")="C1","C1","C2"))</f>
        <v>B1</v>
      </c>
      <c r="P2986" t="str">
        <f t="shared" si="96"/>
        <v>2021B1Motor Private</v>
      </c>
    </row>
    <row r="2987" spans="3:16" x14ac:dyDescent="0.35">
      <c r="C2987" s="6" t="s">
        <v>3083</v>
      </c>
      <c r="D2987" s="7" t="s">
        <v>5830</v>
      </c>
      <c r="E2987" s="7" t="s">
        <v>5833</v>
      </c>
      <c r="F2987" s="8" t="s">
        <v>3910</v>
      </c>
      <c r="G2987" s="9">
        <v>112000</v>
      </c>
      <c r="H2987" s="10">
        <v>2021</v>
      </c>
      <c r="I2987" s="10">
        <v>2021</v>
      </c>
      <c r="J2987" s="11" t="s">
        <v>3073</v>
      </c>
      <c r="K2987" s="12">
        <v>112000</v>
      </c>
      <c r="L2987" s="12">
        <v>1</v>
      </c>
      <c r="M2987" s="33" t="str">
        <f>IF(_xlfn.XLOOKUP(C2987,Raw_Data_OS_23!$C$7:$C$4518,Raw_Data_OS_23!$G$7:$G$4518,"Paid/ Closed")="Paid/ Closed","Paid/ Closed", "Still_Outstanding")</f>
        <v>Paid/ Closed</v>
      </c>
      <c r="N2987" s="33">
        <f>IF(_xlfn.XLOOKUP(C2987,Raw_Data_Paid_23!$C$4:$C$2114,Raw_Data_Paid_23!$C$4:$C$2114,1)= 1,1,0)</f>
        <v>0</v>
      </c>
      <c r="O2987" t="str">
        <f>IF(M2987=$W$7,IF(AND(N2987,_xlfn.XLOOKUP(C2987,Raw_Data_OS_23!$C$7:$C$4518,Raw_Data_OS_23!$G$7:$G$4518,0)=G2987),"A",IF(_xlfn.XLOOKUP(C2987,Raw_Data_Paid_23!$C$4:$C$2114,Raw_Data_Paid_23!$C$4:$C$2114,"B1")="B1","B1","B2")),IF(_xlfn.XLOOKUP(C2987,Raw_Data_Paid_23!$C$4:$C$2114,Raw_Data_Paid_23!$C$4:$C$2114,"C1")="C1","C1","C2"))</f>
        <v>C2</v>
      </c>
      <c r="P2987" t="str">
        <f t="shared" si="96"/>
        <v>2021C2Motor Private</v>
      </c>
    </row>
    <row r="2988" spans="3:16" x14ac:dyDescent="0.35">
      <c r="C2988" s="6" t="s">
        <v>3178</v>
      </c>
      <c r="D2988" s="7" t="s">
        <v>5830</v>
      </c>
      <c r="E2988" s="7" t="s">
        <v>5833</v>
      </c>
      <c r="F2988" s="8" t="s">
        <v>3910</v>
      </c>
      <c r="G2988" s="9">
        <v>110000</v>
      </c>
      <c r="H2988" s="10">
        <v>2021</v>
      </c>
      <c r="I2988" s="10">
        <v>2021</v>
      </c>
      <c r="J2988" s="11" t="s">
        <v>3073</v>
      </c>
      <c r="K2988" s="12">
        <v>110000</v>
      </c>
      <c r="L2988" s="12">
        <v>1</v>
      </c>
      <c r="M2988" s="33" t="str">
        <f>IF(_xlfn.XLOOKUP(C2988,Raw_Data_OS_23!$C$7:$C$4518,Raw_Data_OS_23!$G$7:$G$4518,"Paid/ Closed")="Paid/ Closed","Paid/ Closed", "Still_Outstanding")</f>
        <v>Paid/ Closed</v>
      </c>
      <c r="N2988" s="33">
        <f>IF(_xlfn.XLOOKUP(C2988,Raw_Data_Paid_23!$C$4:$C$2114,Raw_Data_Paid_23!$C$4:$C$2114,1)= 1,1,0)</f>
        <v>1</v>
      </c>
      <c r="O2988" t="str">
        <f>IF(M2988=$W$7,IF(AND(N2988,_xlfn.XLOOKUP(C2988,Raw_Data_OS_23!$C$7:$C$4518,Raw_Data_OS_23!$G$7:$G$4518,0)=G2988),"A",IF(_xlfn.XLOOKUP(C2988,Raw_Data_Paid_23!$C$4:$C$2114,Raw_Data_Paid_23!$C$4:$C$2114,"B1")="B1","B1","B2")),IF(_xlfn.XLOOKUP(C2988,Raw_Data_Paid_23!$C$4:$C$2114,Raw_Data_Paid_23!$C$4:$C$2114,"C1")="C1","C1","C2"))</f>
        <v>C1</v>
      </c>
      <c r="P2988" t="str">
        <f t="shared" si="96"/>
        <v>2021C1Motor Private</v>
      </c>
    </row>
    <row r="2989" spans="3:16" x14ac:dyDescent="0.35">
      <c r="C2989" s="6" t="s">
        <v>3179</v>
      </c>
      <c r="D2989" s="7" t="s">
        <v>5821</v>
      </c>
      <c r="E2989" s="7" t="s">
        <v>5833</v>
      </c>
      <c r="F2989" s="8" t="s">
        <v>3910</v>
      </c>
      <c r="G2989" s="9">
        <v>246666.6667</v>
      </c>
      <c r="H2989" s="10">
        <v>2021</v>
      </c>
      <c r="I2989" s="10">
        <v>2021</v>
      </c>
      <c r="J2989" s="11" t="s">
        <v>3073</v>
      </c>
      <c r="K2989" s="12">
        <v>246666.6667</v>
      </c>
      <c r="L2989" s="12">
        <v>1</v>
      </c>
      <c r="M2989" s="33" t="str">
        <f>IF(_xlfn.XLOOKUP(C2989,Raw_Data_OS_23!$C$7:$C$4518,Raw_Data_OS_23!$G$7:$G$4518,"Paid/ Closed")="Paid/ Closed","Paid/ Closed", "Still_Outstanding")</f>
        <v>Still_Outstanding</v>
      </c>
      <c r="N2989" s="33">
        <f>IF(_xlfn.XLOOKUP(C2989,Raw_Data_Paid_23!$C$4:$C$2114,Raw_Data_Paid_23!$C$4:$C$2114,1)= 1,1,0)</f>
        <v>1</v>
      </c>
      <c r="O2989" t="str">
        <f>IF(M2989=$W$7,IF(AND(N2989,_xlfn.XLOOKUP(C2989,Raw_Data_OS_23!$C$7:$C$4518,Raw_Data_OS_23!$G$7:$G$4518,0)=G2989),"A",IF(_xlfn.XLOOKUP(C2989,Raw_Data_Paid_23!$C$4:$C$2114,Raw_Data_Paid_23!$C$4:$C$2114,"B1")="B1","B1","B2")),IF(_xlfn.XLOOKUP(C2989,Raw_Data_Paid_23!$C$4:$C$2114,Raw_Data_Paid_23!$C$4:$C$2114,"C1")="C1","C1","C2"))</f>
        <v>B1</v>
      </c>
      <c r="P2989" t="str">
        <f t="shared" si="96"/>
        <v>2021B1Motor Private</v>
      </c>
    </row>
    <row r="2990" spans="3:16" x14ac:dyDescent="0.35">
      <c r="C2990" s="6" t="s">
        <v>3084</v>
      </c>
      <c r="D2990" s="7" t="s">
        <v>5830</v>
      </c>
      <c r="E2990" s="7" t="s">
        <v>5833</v>
      </c>
      <c r="F2990" s="8" t="s">
        <v>3910</v>
      </c>
      <c r="G2990" s="9">
        <v>34700</v>
      </c>
      <c r="H2990" s="10">
        <v>2021</v>
      </c>
      <c r="I2990" s="10">
        <v>2021</v>
      </c>
      <c r="J2990" s="11" t="s">
        <v>3073</v>
      </c>
      <c r="K2990" s="12">
        <v>34700</v>
      </c>
      <c r="L2990" s="12">
        <v>1</v>
      </c>
      <c r="M2990" s="33" t="str">
        <f>IF(_xlfn.XLOOKUP(C2990,Raw_Data_OS_23!$C$7:$C$4518,Raw_Data_OS_23!$G$7:$G$4518,"Paid/ Closed")="Paid/ Closed","Paid/ Closed", "Still_Outstanding")</f>
        <v>Paid/ Closed</v>
      </c>
      <c r="N2990" s="33">
        <f>IF(_xlfn.XLOOKUP(C2990,Raw_Data_Paid_23!$C$4:$C$2114,Raw_Data_Paid_23!$C$4:$C$2114,1)= 1,1,0)</f>
        <v>1</v>
      </c>
      <c r="O2990" t="str">
        <f>IF(M2990=$W$7,IF(AND(N2990,_xlfn.XLOOKUP(C2990,Raw_Data_OS_23!$C$7:$C$4518,Raw_Data_OS_23!$G$7:$G$4518,0)=G2990),"A",IF(_xlfn.XLOOKUP(C2990,Raw_Data_Paid_23!$C$4:$C$2114,Raw_Data_Paid_23!$C$4:$C$2114,"B1")="B1","B1","B2")),IF(_xlfn.XLOOKUP(C2990,Raw_Data_Paid_23!$C$4:$C$2114,Raw_Data_Paid_23!$C$4:$C$2114,"C1")="C1","C1","C2"))</f>
        <v>C1</v>
      </c>
      <c r="P2990" t="str">
        <f t="shared" si="96"/>
        <v>2021C1Motor Private</v>
      </c>
    </row>
    <row r="2991" spans="3:16" x14ac:dyDescent="0.35">
      <c r="C2991" s="6" t="s">
        <v>3180</v>
      </c>
      <c r="D2991" s="7" t="s">
        <v>5815</v>
      </c>
      <c r="E2991" s="7" t="s">
        <v>5833</v>
      </c>
      <c r="F2991" s="8" t="s">
        <v>3908</v>
      </c>
      <c r="G2991" s="9">
        <v>93620</v>
      </c>
      <c r="H2991" s="10">
        <v>2021</v>
      </c>
      <c r="I2991" s="10">
        <v>2021</v>
      </c>
      <c r="J2991" s="11" t="s">
        <v>2250</v>
      </c>
      <c r="K2991" s="12">
        <v>93620</v>
      </c>
      <c r="L2991" s="12">
        <v>1</v>
      </c>
      <c r="M2991" s="33" t="str">
        <f>IF(_xlfn.XLOOKUP(C2991,Raw_Data_OS_23!$C$7:$C$4518,Raw_Data_OS_23!$G$7:$G$4518,"Paid/ Closed")="Paid/ Closed","Paid/ Closed", "Still_Outstanding")</f>
        <v>Paid/ Closed</v>
      </c>
      <c r="N2991" s="33">
        <f>IF(_xlfn.XLOOKUP(C2991,Raw_Data_Paid_23!$C$4:$C$2114,Raw_Data_Paid_23!$C$4:$C$2114,1)= 1,1,0)</f>
        <v>0</v>
      </c>
      <c r="O2991" t="str">
        <f>IF(M2991=$W$7,IF(AND(N2991,_xlfn.XLOOKUP(C2991,Raw_Data_OS_23!$C$7:$C$4518,Raw_Data_OS_23!$G$7:$G$4518,0)=G2991),"A",IF(_xlfn.XLOOKUP(C2991,Raw_Data_Paid_23!$C$4:$C$2114,Raw_Data_Paid_23!$C$4:$C$2114,"B1")="B1","B1","B2")),IF(_xlfn.XLOOKUP(C2991,Raw_Data_Paid_23!$C$4:$C$2114,Raw_Data_Paid_23!$C$4:$C$2114,"C1")="C1","C1","C2"))</f>
        <v>C2</v>
      </c>
      <c r="P2991" t="str">
        <f t="shared" si="96"/>
        <v>2021C2Motor Commercial</v>
      </c>
    </row>
    <row r="2992" spans="3:16" x14ac:dyDescent="0.35">
      <c r="C2992" s="6" t="s">
        <v>3085</v>
      </c>
      <c r="D2992" s="7" t="s">
        <v>5829</v>
      </c>
      <c r="E2992" s="7" t="s">
        <v>5833</v>
      </c>
      <c r="F2992" s="8" t="s">
        <v>3910</v>
      </c>
      <c r="G2992" s="9">
        <v>32700</v>
      </c>
      <c r="H2992" s="10">
        <v>2021</v>
      </c>
      <c r="I2992" s="10">
        <v>2021</v>
      </c>
      <c r="J2992" s="11" t="s">
        <v>3073</v>
      </c>
      <c r="K2992" s="12">
        <v>32700</v>
      </c>
      <c r="L2992" s="12">
        <v>1</v>
      </c>
      <c r="M2992" s="33" t="str">
        <f>IF(_xlfn.XLOOKUP(C2992,Raw_Data_OS_23!$C$7:$C$4518,Raw_Data_OS_23!$G$7:$G$4518,"Paid/ Closed")="Paid/ Closed","Paid/ Closed", "Still_Outstanding")</f>
        <v>Still_Outstanding</v>
      </c>
      <c r="N2992" s="33">
        <f>IF(_xlfn.XLOOKUP(C2992,Raw_Data_Paid_23!$C$4:$C$2114,Raw_Data_Paid_23!$C$4:$C$2114,1)= 1,1,0)</f>
        <v>1</v>
      </c>
      <c r="O2992" t="str">
        <f>IF(M2992=$W$7,IF(AND(N2992,_xlfn.XLOOKUP(C2992,Raw_Data_OS_23!$C$7:$C$4518,Raw_Data_OS_23!$G$7:$G$4518,0)=G2992),"A",IF(_xlfn.XLOOKUP(C2992,Raw_Data_Paid_23!$C$4:$C$2114,Raw_Data_Paid_23!$C$4:$C$2114,"B1")="B1","B1","B2")),IF(_xlfn.XLOOKUP(C2992,Raw_Data_Paid_23!$C$4:$C$2114,Raw_Data_Paid_23!$C$4:$C$2114,"C1")="C1","C1","C2"))</f>
        <v>A</v>
      </c>
      <c r="P2992" t="str">
        <f t="shared" si="96"/>
        <v>2021AMotor Private</v>
      </c>
    </row>
    <row r="2993" spans="3:16" x14ac:dyDescent="0.35">
      <c r="C2993" s="6" t="s">
        <v>3181</v>
      </c>
      <c r="D2993" s="7" t="s">
        <v>5792</v>
      </c>
      <c r="E2993" s="7" t="s">
        <v>5833</v>
      </c>
      <c r="F2993" s="8" t="s">
        <v>3910</v>
      </c>
      <c r="G2993" s="9">
        <v>1300000</v>
      </c>
      <c r="H2993" s="10">
        <v>2021</v>
      </c>
      <c r="I2993" s="10">
        <v>2021</v>
      </c>
      <c r="J2993" s="11" t="s">
        <v>2250</v>
      </c>
      <c r="K2993" s="12">
        <v>1300000</v>
      </c>
      <c r="L2993" s="12">
        <v>1</v>
      </c>
      <c r="M2993" s="33" t="str">
        <f>IF(_xlfn.XLOOKUP(C2993,Raw_Data_OS_23!$C$7:$C$4518,Raw_Data_OS_23!$G$7:$G$4518,"Paid/ Closed")="Paid/ Closed","Paid/ Closed", "Still_Outstanding")</f>
        <v>Still_Outstanding</v>
      </c>
      <c r="N2993" s="33">
        <f>IF(_xlfn.XLOOKUP(C2993,Raw_Data_Paid_23!$C$4:$C$2114,Raw_Data_Paid_23!$C$4:$C$2114,1)= 1,1,0)</f>
        <v>1</v>
      </c>
      <c r="O2993" t="str">
        <f>IF(M2993=$W$7,IF(AND(N2993,_xlfn.XLOOKUP(C2993,Raw_Data_OS_23!$C$7:$C$4518,Raw_Data_OS_23!$G$7:$G$4518,0)=G2993),"A",IF(_xlfn.XLOOKUP(C2993,Raw_Data_Paid_23!$C$4:$C$2114,Raw_Data_Paid_23!$C$4:$C$2114,"B1")="B1","B1","B2")),IF(_xlfn.XLOOKUP(C2993,Raw_Data_Paid_23!$C$4:$C$2114,Raw_Data_Paid_23!$C$4:$C$2114,"C1")="C1","C1","C2"))</f>
        <v>B1</v>
      </c>
      <c r="P2993" t="str">
        <f t="shared" si="96"/>
        <v>2021B1Motor Private</v>
      </c>
    </row>
    <row r="2994" spans="3:16" x14ac:dyDescent="0.35">
      <c r="C2994" s="6" t="s">
        <v>3182</v>
      </c>
      <c r="D2994" s="7" t="s">
        <v>5832</v>
      </c>
      <c r="E2994" s="7" t="s">
        <v>5833</v>
      </c>
      <c r="F2994" s="8" t="s">
        <v>3908</v>
      </c>
      <c r="G2994" s="9">
        <v>15000</v>
      </c>
      <c r="H2994" s="10">
        <v>2021</v>
      </c>
      <c r="I2994" s="10">
        <v>2021</v>
      </c>
      <c r="J2994" s="11" t="s">
        <v>3073</v>
      </c>
      <c r="K2994" s="12">
        <v>15000</v>
      </c>
      <c r="L2994" s="12">
        <v>1</v>
      </c>
      <c r="M2994" s="33" t="str">
        <f>IF(_xlfn.XLOOKUP(C2994,Raw_Data_OS_23!$C$7:$C$4518,Raw_Data_OS_23!$G$7:$G$4518,"Paid/ Closed")="Paid/ Closed","Paid/ Closed", "Still_Outstanding")</f>
        <v>Paid/ Closed</v>
      </c>
      <c r="N2994" s="33">
        <f>IF(_xlfn.XLOOKUP(C2994,Raw_Data_Paid_23!$C$4:$C$2114,Raw_Data_Paid_23!$C$4:$C$2114,1)= 1,1,0)</f>
        <v>1</v>
      </c>
      <c r="O2994" t="str">
        <f>IF(M2994=$W$7,IF(AND(N2994,_xlfn.XLOOKUP(C2994,Raw_Data_OS_23!$C$7:$C$4518,Raw_Data_OS_23!$G$7:$G$4518,0)=G2994),"A",IF(_xlfn.XLOOKUP(C2994,Raw_Data_Paid_23!$C$4:$C$2114,Raw_Data_Paid_23!$C$4:$C$2114,"B1")="B1","B1","B2")),IF(_xlfn.XLOOKUP(C2994,Raw_Data_Paid_23!$C$4:$C$2114,Raw_Data_Paid_23!$C$4:$C$2114,"C1")="C1","C1","C2"))</f>
        <v>C1</v>
      </c>
      <c r="P2994" t="str">
        <f t="shared" si="96"/>
        <v>2021C1Motor Commercial</v>
      </c>
    </row>
    <row r="2995" spans="3:16" x14ac:dyDescent="0.35">
      <c r="C2995" s="6" t="s">
        <v>3183</v>
      </c>
      <c r="D2995" s="7" t="s">
        <v>5318</v>
      </c>
      <c r="E2995" s="7" t="s">
        <v>5818</v>
      </c>
      <c r="F2995" s="8" t="s">
        <v>658</v>
      </c>
      <c r="G2995" s="9">
        <v>50000</v>
      </c>
      <c r="H2995" s="10">
        <v>2021</v>
      </c>
      <c r="I2995" s="10">
        <v>2021</v>
      </c>
      <c r="J2995" s="11" t="s">
        <v>21</v>
      </c>
      <c r="K2995" s="12">
        <v>50000</v>
      </c>
      <c r="L2995" s="12">
        <v>1</v>
      </c>
      <c r="M2995" s="33" t="str">
        <f>IF(_xlfn.XLOOKUP(C2995,Raw_Data_OS_23!$C$7:$C$4518,Raw_Data_OS_23!$G$7:$G$4518,"Paid/ Closed")="Paid/ Closed","Paid/ Closed", "Still_Outstanding")</f>
        <v>Paid/ Closed</v>
      </c>
      <c r="N2995" s="33">
        <f>IF(_xlfn.XLOOKUP(C2995,Raw_Data_Paid_23!$C$4:$C$2114,Raw_Data_Paid_23!$C$4:$C$2114,1)= 1,1,0)</f>
        <v>1</v>
      </c>
      <c r="O2995" t="str">
        <f>IF(M2995=$W$7,IF(AND(N2995,_xlfn.XLOOKUP(C2995,Raw_Data_OS_23!$C$7:$C$4518,Raw_Data_OS_23!$G$7:$G$4518,0)=G2995),"A",IF(_xlfn.XLOOKUP(C2995,Raw_Data_Paid_23!$C$4:$C$2114,Raw_Data_Paid_23!$C$4:$C$2114,"B1")="B1","B1","B2")),IF(_xlfn.XLOOKUP(C2995,Raw_Data_Paid_23!$C$4:$C$2114,Raw_Data_Paid_23!$C$4:$C$2114,"C1")="C1","C1","C2"))</f>
        <v>C1</v>
      </c>
      <c r="P2995" t="str">
        <f t="shared" si="96"/>
        <v>2021C1Workmen's Compensation</v>
      </c>
    </row>
    <row r="2996" spans="3:16" x14ac:dyDescent="0.35">
      <c r="C2996" s="6" t="s">
        <v>3184</v>
      </c>
      <c r="D2996" s="7" t="s">
        <v>5318</v>
      </c>
      <c r="E2996" s="7" t="s">
        <v>5818</v>
      </c>
      <c r="F2996" s="8" t="s">
        <v>4199</v>
      </c>
      <c r="G2996" s="9">
        <v>196881</v>
      </c>
      <c r="H2996" s="10">
        <v>2021</v>
      </c>
      <c r="I2996" s="10">
        <v>2021</v>
      </c>
      <c r="J2996" s="11" t="s">
        <v>21</v>
      </c>
      <c r="K2996" s="12">
        <v>196881</v>
      </c>
      <c r="L2996" s="12">
        <v>1</v>
      </c>
      <c r="M2996" s="33" t="str">
        <f>IF(_xlfn.XLOOKUP(C2996,Raw_Data_OS_23!$C$7:$C$4518,Raw_Data_OS_23!$G$7:$G$4518,"Paid/ Closed")="Paid/ Closed","Paid/ Closed", "Still_Outstanding")</f>
        <v>Still_Outstanding</v>
      </c>
      <c r="N2996" s="33">
        <f>IF(_xlfn.XLOOKUP(C2996,Raw_Data_Paid_23!$C$4:$C$2114,Raw_Data_Paid_23!$C$4:$C$2114,1)= 1,1,0)</f>
        <v>1</v>
      </c>
      <c r="O2996" t="str">
        <f>IF(M2996=$W$7,IF(AND(N2996,_xlfn.XLOOKUP(C2996,Raw_Data_OS_23!$C$7:$C$4518,Raw_Data_OS_23!$G$7:$G$4518,0)=G2996),"A",IF(_xlfn.XLOOKUP(C2996,Raw_Data_Paid_23!$C$4:$C$2114,Raw_Data_Paid_23!$C$4:$C$2114,"B1")="B1","B1","B2")),IF(_xlfn.XLOOKUP(C2996,Raw_Data_Paid_23!$C$4:$C$2114,Raw_Data_Paid_23!$C$4:$C$2114,"C1")="C1","C1","C2"))</f>
        <v>B1</v>
      </c>
      <c r="P2996" t="str">
        <f t="shared" si="96"/>
        <v>2021B1Theft</v>
      </c>
    </row>
    <row r="2997" spans="3:16" x14ac:dyDescent="0.35">
      <c r="C2997" s="6" t="s">
        <v>3086</v>
      </c>
      <c r="D2997" s="7" t="s">
        <v>5832</v>
      </c>
      <c r="E2997" s="7" t="s">
        <v>5834</v>
      </c>
      <c r="F2997" s="8" t="s">
        <v>3908</v>
      </c>
      <c r="G2997" s="9">
        <v>180700</v>
      </c>
      <c r="H2997" s="10">
        <v>2021</v>
      </c>
      <c r="I2997" s="10">
        <v>2021</v>
      </c>
      <c r="J2997" s="11" t="s">
        <v>3073</v>
      </c>
      <c r="K2997" s="12">
        <v>180700</v>
      </c>
      <c r="L2997" s="12">
        <v>1</v>
      </c>
      <c r="M2997" s="33" t="str">
        <f>IF(_xlfn.XLOOKUP(C2997,Raw_Data_OS_23!$C$7:$C$4518,Raw_Data_OS_23!$G$7:$G$4518,"Paid/ Closed")="Paid/ Closed","Paid/ Closed", "Still_Outstanding")</f>
        <v>Still_Outstanding</v>
      </c>
      <c r="N2997" s="33">
        <f>IF(_xlfn.XLOOKUP(C2997,Raw_Data_Paid_23!$C$4:$C$2114,Raw_Data_Paid_23!$C$4:$C$2114,1)= 1,1,0)</f>
        <v>0</v>
      </c>
      <c r="O2997" t="str">
        <f>IF(M2997=$W$7,IF(AND(N2997,_xlfn.XLOOKUP(C2997,Raw_Data_OS_23!$C$7:$C$4518,Raw_Data_OS_23!$G$7:$G$4518,0)=G2997),"A",IF(_xlfn.XLOOKUP(C2997,Raw_Data_Paid_23!$C$4:$C$2114,Raw_Data_Paid_23!$C$4:$C$2114,"B1")="B1","B1","B2")),IF(_xlfn.XLOOKUP(C2997,Raw_Data_Paid_23!$C$4:$C$2114,Raw_Data_Paid_23!$C$4:$C$2114,"C1")="C1","C1","C2"))</f>
        <v>B2</v>
      </c>
      <c r="P2997" t="str">
        <f t="shared" si="96"/>
        <v>2021B2Motor Commercial</v>
      </c>
    </row>
    <row r="2998" spans="3:16" x14ac:dyDescent="0.35">
      <c r="C2998" s="6" t="s">
        <v>3185</v>
      </c>
      <c r="D2998" s="7" t="s">
        <v>5318</v>
      </c>
      <c r="E2998" s="7" t="s">
        <v>5818</v>
      </c>
      <c r="F2998" s="8" t="s">
        <v>4244</v>
      </c>
      <c r="G2998" s="9">
        <v>150000</v>
      </c>
      <c r="H2998" s="10">
        <v>2021</v>
      </c>
      <c r="I2998" s="10">
        <v>2021</v>
      </c>
      <c r="J2998" s="11" t="s">
        <v>21</v>
      </c>
      <c r="K2998" s="12">
        <v>150000</v>
      </c>
      <c r="L2998" s="12">
        <v>1</v>
      </c>
      <c r="M2998" s="33" t="str">
        <f>IF(_xlfn.XLOOKUP(C2998,Raw_Data_OS_23!$C$7:$C$4518,Raw_Data_OS_23!$G$7:$G$4518,"Paid/ Closed")="Paid/ Closed","Paid/ Closed", "Still_Outstanding")</f>
        <v>Paid/ Closed</v>
      </c>
      <c r="N2998" s="33">
        <f>IF(_xlfn.XLOOKUP(C2998,Raw_Data_Paid_23!$C$4:$C$2114,Raw_Data_Paid_23!$C$4:$C$2114,1)= 1,1,0)</f>
        <v>1</v>
      </c>
      <c r="O2998" t="str">
        <f>IF(M2998=$W$7,IF(AND(N2998,_xlfn.XLOOKUP(C2998,Raw_Data_OS_23!$C$7:$C$4518,Raw_Data_OS_23!$G$7:$G$4518,0)=G2998),"A",IF(_xlfn.XLOOKUP(C2998,Raw_Data_Paid_23!$C$4:$C$2114,Raw_Data_Paid_23!$C$4:$C$2114,"B1")="B1","B1","B2")),IF(_xlfn.XLOOKUP(C2998,Raw_Data_Paid_23!$C$4:$C$2114,Raw_Data_Paid_23!$C$4:$C$2114,"C1")="C1","C1","C2"))</f>
        <v>C1</v>
      </c>
      <c r="P2998" t="str">
        <f t="shared" si="96"/>
        <v>2021C1Marine</v>
      </c>
    </row>
    <row r="2999" spans="3:16" x14ac:dyDescent="0.35">
      <c r="C2999" s="6" t="s">
        <v>3186</v>
      </c>
      <c r="D2999" s="7" t="s">
        <v>5815</v>
      </c>
      <c r="E2999" s="7" t="s">
        <v>5831</v>
      </c>
      <c r="F2999" s="8" t="s">
        <v>3908</v>
      </c>
      <c r="G2999" s="9">
        <v>59980</v>
      </c>
      <c r="H2999" s="10">
        <v>2021</v>
      </c>
      <c r="I2999" s="10">
        <v>2021</v>
      </c>
      <c r="J2999" s="11" t="s">
        <v>2250</v>
      </c>
      <c r="K2999" s="12">
        <v>59980</v>
      </c>
      <c r="L2999" s="12">
        <v>1</v>
      </c>
      <c r="M2999" s="33" t="str">
        <f>IF(_xlfn.XLOOKUP(C2999,Raw_Data_OS_23!$C$7:$C$4518,Raw_Data_OS_23!$G$7:$G$4518,"Paid/ Closed")="Paid/ Closed","Paid/ Closed", "Still_Outstanding")</f>
        <v>Still_Outstanding</v>
      </c>
      <c r="N2999" s="33">
        <f>IF(_xlfn.XLOOKUP(C2999,Raw_Data_Paid_23!$C$4:$C$2114,Raw_Data_Paid_23!$C$4:$C$2114,1)= 1,1,0)</f>
        <v>0</v>
      </c>
      <c r="O2999" t="str">
        <f>IF(M2999=$W$7,IF(AND(N2999,_xlfn.XLOOKUP(C2999,Raw_Data_OS_23!$C$7:$C$4518,Raw_Data_OS_23!$G$7:$G$4518,0)=G2999),"A",IF(_xlfn.XLOOKUP(C2999,Raw_Data_Paid_23!$C$4:$C$2114,Raw_Data_Paid_23!$C$4:$C$2114,"B1")="B1","B1","B2")),IF(_xlfn.XLOOKUP(C2999,Raw_Data_Paid_23!$C$4:$C$2114,Raw_Data_Paid_23!$C$4:$C$2114,"C1")="C1","C1","C2"))</f>
        <v>B2</v>
      </c>
      <c r="P2999" t="str">
        <f t="shared" si="96"/>
        <v>2021B2Motor Commercial</v>
      </c>
    </row>
    <row r="3000" spans="3:16" x14ac:dyDescent="0.35">
      <c r="C3000" s="6" t="s">
        <v>3187</v>
      </c>
      <c r="D3000" s="7" t="s">
        <v>5831</v>
      </c>
      <c r="E3000" s="7" t="s">
        <v>5834</v>
      </c>
      <c r="F3000" s="8" t="s">
        <v>3910</v>
      </c>
      <c r="G3000" s="9">
        <v>293264.41099</v>
      </c>
      <c r="H3000" s="10">
        <v>2021</v>
      </c>
      <c r="I3000" s="10">
        <v>2021</v>
      </c>
      <c r="J3000" s="11" t="s">
        <v>3073</v>
      </c>
      <c r="K3000" s="12">
        <v>293264.41099</v>
      </c>
      <c r="L3000" s="12">
        <v>1</v>
      </c>
      <c r="M3000" s="33" t="str">
        <f>IF(_xlfn.XLOOKUP(C3000,Raw_Data_OS_23!$C$7:$C$4518,Raw_Data_OS_23!$G$7:$G$4518,"Paid/ Closed")="Paid/ Closed","Paid/ Closed", "Still_Outstanding")</f>
        <v>Still_Outstanding</v>
      </c>
      <c r="N3000" s="33">
        <f>IF(_xlfn.XLOOKUP(C3000,Raw_Data_Paid_23!$C$4:$C$2114,Raw_Data_Paid_23!$C$4:$C$2114,1)= 1,1,0)</f>
        <v>0</v>
      </c>
      <c r="O3000" t="str">
        <f>IF(M3000=$W$7,IF(AND(N3000,_xlfn.XLOOKUP(C3000,Raw_Data_OS_23!$C$7:$C$4518,Raw_Data_OS_23!$G$7:$G$4518,0)=G3000),"A",IF(_xlfn.XLOOKUP(C3000,Raw_Data_Paid_23!$C$4:$C$2114,Raw_Data_Paid_23!$C$4:$C$2114,"B1")="B1","B1","B2")),IF(_xlfn.XLOOKUP(C3000,Raw_Data_Paid_23!$C$4:$C$2114,Raw_Data_Paid_23!$C$4:$C$2114,"C1")="C1","C1","C2"))</f>
        <v>B2</v>
      </c>
      <c r="P3000" t="str">
        <f t="shared" si="96"/>
        <v>2021B2Motor Private</v>
      </c>
    </row>
    <row r="3001" spans="3:16" x14ac:dyDescent="0.35">
      <c r="C3001" s="6" t="s">
        <v>3188</v>
      </c>
      <c r="D3001" s="7" t="s">
        <v>5830</v>
      </c>
      <c r="E3001" s="7" t="s">
        <v>5834</v>
      </c>
      <c r="F3001" s="8" t="s">
        <v>3910</v>
      </c>
      <c r="G3001" s="9">
        <v>64972</v>
      </c>
      <c r="H3001" s="10">
        <v>2021</v>
      </c>
      <c r="I3001" s="10">
        <v>2021</v>
      </c>
      <c r="J3001" s="11" t="s">
        <v>3073</v>
      </c>
      <c r="K3001" s="12">
        <v>64972</v>
      </c>
      <c r="L3001" s="12">
        <v>1</v>
      </c>
      <c r="M3001" s="33" t="str">
        <f>IF(_xlfn.XLOOKUP(C3001,Raw_Data_OS_23!$C$7:$C$4518,Raw_Data_OS_23!$G$7:$G$4518,"Paid/ Closed")="Paid/ Closed","Paid/ Closed", "Still_Outstanding")</f>
        <v>Still_Outstanding</v>
      </c>
      <c r="N3001" s="33">
        <f>IF(_xlfn.XLOOKUP(C3001,Raw_Data_Paid_23!$C$4:$C$2114,Raw_Data_Paid_23!$C$4:$C$2114,1)= 1,1,0)</f>
        <v>1</v>
      </c>
      <c r="O3001" t="str">
        <f>IF(M3001=$W$7,IF(AND(N3001,_xlfn.XLOOKUP(C3001,Raw_Data_OS_23!$C$7:$C$4518,Raw_Data_OS_23!$G$7:$G$4518,0)=G3001),"A",IF(_xlfn.XLOOKUP(C3001,Raw_Data_Paid_23!$C$4:$C$2114,Raw_Data_Paid_23!$C$4:$C$2114,"B1")="B1","B1","B2")),IF(_xlfn.XLOOKUP(C3001,Raw_Data_Paid_23!$C$4:$C$2114,Raw_Data_Paid_23!$C$4:$C$2114,"C1")="C1","C1","C2"))</f>
        <v>B1</v>
      </c>
      <c r="P3001" t="str">
        <f t="shared" si="96"/>
        <v>2021B1Motor Private</v>
      </c>
    </row>
    <row r="3002" spans="3:16" x14ac:dyDescent="0.35">
      <c r="C3002" s="6" t="s">
        <v>3189</v>
      </c>
      <c r="D3002" s="7" t="s">
        <v>5835</v>
      </c>
      <c r="E3002" s="7" t="s">
        <v>5834</v>
      </c>
      <c r="F3002" s="8" t="s">
        <v>3910</v>
      </c>
      <c r="G3002" s="9">
        <v>71500</v>
      </c>
      <c r="H3002" s="10">
        <v>2021</v>
      </c>
      <c r="I3002" s="10">
        <v>2021</v>
      </c>
      <c r="J3002" s="11" t="s">
        <v>3073</v>
      </c>
      <c r="K3002" s="12">
        <v>71500</v>
      </c>
      <c r="L3002" s="12">
        <v>1</v>
      </c>
      <c r="M3002" s="33" t="str">
        <f>IF(_xlfn.XLOOKUP(C3002,Raw_Data_OS_23!$C$7:$C$4518,Raw_Data_OS_23!$G$7:$G$4518,"Paid/ Closed")="Paid/ Closed","Paid/ Closed", "Still_Outstanding")</f>
        <v>Paid/ Closed</v>
      </c>
      <c r="N3002" s="33">
        <f>IF(_xlfn.XLOOKUP(C3002,Raw_Data_Paid_23!$C$4:$C$2114,Raw_Data_Paid_23!$C$4:$C$2114,1)= 1,1,0)</f>
        <v>1</v>
      </c>
      <c r="O3002" t="str">
        <f>IF(M3002=$W$7,IF(AND(N3002,_xlfn.XLOOKUP(C3002,Raw_Data_OS_23!$C$7:$C$4518,Raw_Data_OS_23!$G$7:$G$4518,0)=G3002),"A",IF(_xlfn.XLOOKUP(C3002,Raw_Data_Paid_23!$C$4:$C$2114,Raw_Data_Paid_23!$C$4:$C$2114,"B1")="B1","B1","B2")),IF(_xlfn.XLOOKUP(C3002,Raw_Data_Paid_23!$C$4:$C$2114,Raw_Data_Paid_23!$C$4:$C$2114,"C1")="C1","C1","C2"))</f>
        <v>C1</v>
      </c>
      <c r="P3002" t="str">
        <f t="shared" si="96"/>
        <v>2021C1Motor Private</v>
      </c>
    </row>
    <row r="3003" spans="3:16" x14ac:dyDescent="0.35">
      <c r="C3003" s="6" t="s">
        <v>3190</v>
      </c>
      <c r="D3003" s="7" t="s">
        <v>5759</v>
      </c>
      <c r="E3003" s="7" t="s">
        <v>5824</v>
      </c>
      <c r="F3003" s="8" t="s">
        <v>3910</v>
      </c>
      <c r="G3003" s="9">
        <v>1400000</v>
      </c>
      <c r="H3003" s="10">
        <v>2021</v>
      </c>
      <c r="I3003" s="10">
        <v>2021</v>
      </c>
      <c r="J3003" s="11" t="s">
        <v>2250</v>
      </c>
      <c r="K3003" s="12">
        <v>1400000</v>
      </c>
      <c r="L3003" s="12">
        <v>1</v>
      </c>
      <c r="M3003" s="33" t="str">
        <f>IF(_xlfn.XLOOKUP(C3003,Raw_Data_OS_23!$C$7:$C$4518,Raw_Data_OS_23!$G$7:$G$4518,"Paid/ Closed")="Paid/ Closed","Paid/ Closed", "Still_Outstanding")</f>
        <v>Still_Outstanding</v>
      </c>
      <c r="N3003" s="33">
        <f>IF(_xlfn.XLOOKUP(C3003,Raw_Data_Paid_23!$C$4:$C$2114,Raw_Data_Paid_23!$C$4:$C$2114,1)= 1,1,0)</f>
        <v>0</v>
      </c>
      <c r="O3003" t="str">
        <f>IF(M3003=$W$7,IF(AND(N3003,_xlfn.XLOOKUP(C3003,Raw_Data_OS_23!$C$7:$C$4518,Raw_Data_OS_23!$G$7:$G$4518,0)=G3003),"A",IF(_xlfn.XLOOKUP(C3003,Raw_Data_Paid_23!$C$4:$C$2114,Raw_Data_Paid_23!$C$4:$C$2114,"B1")="B1","B1","B2")),IF(_xlfn.XLOOKUP(C3003,Raw_Data_Paid_23!$C$4:$C$2114,Raw_Data_Paid_23!$C$4:$C$2114,"C1")="C1","C1","C2"))</f>
        <v>B2</v>
      </c>
      <c r="P3003" t="str">
        <f t="shared" si="96"/>
        <v>2021B2Motor Private</v>
      </c>
    </row>
    <row r="3004" spans="3:16" x14ac:dyDescent="0.35">
      <c r="C3004" s="6" t="s">
        <v>3191</v>
      </c>
      <c r="D3004" s="7" t="s">
        <v>5832</v>
      </c>
      <c r="E3004" s="7" t="s">
        <v>5836</v>
      </c>
      <c r="F3004" s="8" t="s">
        <v>3910</v>
      </c>
      <c r="G3004" s="9">
        <v>64000</v>
      </c>
      <c r="H3004" s="10">
        <v>2021</v>
      </c>
      <c r="I3004" s="10">
        <v>2021</v>
      </c>
      <c r="J3004" s="11" t="s">
        <v>3073</v>
      </c>
      <c r="K3004" s="12">
        <v>64000</v>
      </c>
      <c r="L3004" s="12">
        <v>1</v>
      </c>
      <c r="M3004" s="33" t="str">
        <f>IF(_xlfn.XLOOKUP(C3004,Raw_Data_OS_23!$C$7:$C$4518,Raw_Data_OS_23!$G$7:$G$4518,"Paid/ Closed")="Paid/ Closed","Paid/ Closed", "Still_Outstanding")</f>
        <v>Paid/ Closed</v>
      </c>
      <c r="N3004" s="33">
        <f>IF(_xlfn.XLOOKUP(C3004,Raw_Data_Paid_23!$C$4:$C$2114,Raw_Data_Paid_23!$C$4:$C$2114,1)= 1,1,0)</f>
        <v>0</v>
      </c>
      <c r="O3004" t="str">
        <f>IF(M3004=$W$7,IF(AND(N3004,_xlfn.XLOOKUP(C3004,Raw_Data_OS_23!$C$7:$C$4518,Raw_Data_OS_23!$G$7:$G$4518,0)=G3004),"A",IF(_xlfn.XLOOKUP(C3004,Raw_Data_Paid_23!$C$4:$C$2114,Raw_Data_Paid_23!$C$4:$C$2114,"B1")="B1","B1","B2")),IF(_xlfn.XLOOKUP(C3004,Raw_Data_Paid_23!$C$4:$C$2114,Raw_Data_Paid_23!$C$4:$C$2114,"C1")="C1","C1","C2"))</f>
        <v>C2</v>
      </c>
      <c r="P3004" t="str">
        <f t="shared" si="96"/>
        <v>2021C2Motor Private</v>
      </c>
    </row>
    <row r="3005" spans="3:16" x14ac:dyDescent="0.35">
      <c r="C3005" s="6" t="s">
        <v>3192</v>
      </c>
      <c r="D3005" s="7" t="s">
        <v>5828</v>
      </c>
      <c r="E3005" s="7" t="s">
        <v>5836</v>
      </c>
      <c r="F3005" s="8" t="s">
        <v>3910</v>
      </c>
      <c r="G3005" s="9">
        <v>335921.0526</v>
      </c>
      <c r="H3005" s="10">
        <v>2021</v>
      </c>
      <c r="I3005" s="10">
        <v>2021</v>
      </c>
      <c r="J3005" s="11" t="s">
        <v>3073</v>
      </c>
      <c r="K3005" s="12">
        <v>335921.0526</v>
      </c>
      <c r="L3005" s="12">
        <v>1</v>
      </c>
      <c r="M3005" s="33" t="str">
        <f>IF(_xlfn.XLOOKUP(C3005,Raw_Data_OS_23!$C$7:$C$4518,Raw_Data_OS_23!$G$7:$G$4518,"Paid/ Closed")="Paid/ Closed","Paid/ Closed", "Still_Outstanding")</f>
        <v>Still_Outstanding</v>
      </c>
      <c r="N3005" s="33">
        <f>IF(_xlfn.XLOOKUP(C3005,Raw_Data_Paid_23!$C$4:$C$2114,Raw_Data_Paid_23!$C$4:$C$2114,1)= 1,1,0)</f>
        <v>0</v>
      </c>
      <c r="O3005" t="str">
        <f>IF(M3005=$W$7,IF(AND(N3005,_xlfn.XLOOKUP(C3005,Raw_Data_OS_23!$C$7:$C$4518,Raw_Data_OS_23!$G$7:$G$4518,0)=G3005),"A",IF(_xlfn.XLOOKUP(C3005,Raw_Data_Paid_23!$C$4:$C$2114,Raw_Data_Paid_23!$C$4:$C$2114,"B1")="B1","B1","B2")),IF(_xlfn.XLOOKUP(C3005,Raw_Data_Paid_23!$C$4:$C$2114,Raw_Data_Paid_23!$C$4:$C$2114,"C1")="C1","C1","C2"))</f>
        <v>B2</v>
      </c>
      <c r="P3005" t="str">
        <f t="shared" si="96"/>
        <v>2021B2Motor Private</v>
      </c>
    </row>
    <row r="3006" spans="3:16" x14ac:dyDescent="0.35">
      <c r="C3006" s="6" t="s">
        <v>3193</v>
      </c>
      <c r="D3006" s="7" t="s">
        <v>5817</v>
      </c>
      <c r="E3006" s="7" t="s">
        <v>5827</v>
      </c>
      <c r="F3006" s="8" t="s">
        <v>3910</v>
      </c>
      <c r="G3006" s="9">
        <v>18964</v>
      </c>
      <c r="H3006" s="10">
        <v>2021</v>
      </c>
      <c r="I3006" s="10">
        <v>2021</v>
      </c>
      <c r="J3006" s="11" t="s">
        <v>2250</v>
      </c>
      <c r="K3006" s="12">
        <v>18964</v>
      </c>
      <c r="L3006" s="12">
        <v>1</v>
      </c>
      <c r="M3006" s="33" t="str">
        <f>IF(_xlfn.XLOOKUP(C3006,Raw_Data_OS_23!$C$7:$C$4518,Raw_Data_OS_23!$G$7:$G$4518,"Paid/ Closed")="Paid/ Closed","Paid/ Closed", "Still_Outstanding")</f>
        <v>Still_Outstanding</v>
      </c>
      <c r="N3006" s="33">
        <f>IF(_xlfn.XLOOKUP(C3006,Raw_Data_Paid_23!$C$4:$C$2114,Raw_Data_Paid_23!$C$4:$C$2114,1)= 1,1,0)</f>
        <v>1</v>
      </c>
      <c r="O3006" t="str">
        <f>IF(M3006=$W$7,IF(AND(N3006,_xlfn.XLOOKUP(C3006,Raw_Data_OS_23!$C$7:$C$4518,Raw_Data_OS_23!$G$7:$G$4518,0)=G3006),"A",IF(_xlfn.XLOOKUP(C3006,Raw_Data_Paid_23!$C$4:$C$2114,Raw_Data_Paid_23!$C$4:$C$2114,"B1")="B1","B1","B2")),IF(_xlfn.XLOOKUP(C3006,Raw_Data_Paid_23!$C$4:$C$2114,Raw_Data_Paid_23!$C$4:$C$2114,"C1")="C1","C1","C2"))</f>
        <v>B1</v>
      </c>
      <c r="P3006" t="str">
        <f t="shared" si="96"/>
        <v>2021B1Motor Private</v>
      </c>
    </row>
    <row r="3007" spans="3:16" x14ac:dyDescent="0.35">
      <c r="C3007" s="6" t="s">
        <v>3194</v>
      </c>
      <c r="D3007" s="7" t="s">
        <v>5830</v>
      </c>
      <c r="E3007" s="7" t="s">
        <v>5831</v>
      </c>
      <c r="F3007" s="8" t="s">
        <v>3910</v>
      </c>
      <c r="G3007" s="9">
        <v>221500</v>
      </c>
      <c r="H3007" s="10">
        <v>2021</v>
      </c>
      <c r="I3007" s="10">
        <v>2021</v>
      </c>
      <c r="J3007" s="11" t="s">
        <v>3073</v>
      </c>
      <c r="K3007" s="12">
        <v>221500</v>
      </c>
      <c r="L3007" s="12">
        <v>1</v>
      </c>
      <c r="M3007" s="33" t="str">
        <f>IF(_xlfn.XLOOKUP(C3007,Raw_Data_OS_23!$C$7:$C$4518,Raw_Data_OS_23!$G$7:$G$4518,"Paid/ Closed")="Paid/ Closed","Paid/ Closed", "Still_Outstanding")</f>
        <v>Still_Outstanding</v>
      </c>
      <c r="N3007" s="33">
        <f>IF(_xlfn.XLOOKUP(C3007,Raw_Data_Paid_23!$C$4:$C$2114,Raw_Data_Paid_23!$C$4:$C$2114,1)= 1,1,0)</f>
        <v>0</v>
      </c>
      <c r="O3007" t="str">
        <f>IF(M3007=$W$7,IF(AND(N3007,_xlfn.XLOOKUP(C3007,Raw_Data_OS_23!$C$7:$C$4518,Raw_Data_OS_23!$G$7:$G$4518,0)=G3007),"A",IF(_xlfn.XLOOKUP(C3007,Raw_Data_Paid_23!$C$4:$C$2114,Raw_Data_Paid_23!$C$4:$C$2114,"B1")="B1","B1","B2")),IF(_xlfn.XLOOKUP(C3007,Raw_Data_Paid_23!$C$4:$C$2114,Raw_Data_Paid_23!$C$4:$C$2114,"C1")="C1","C1","C2"))</f>
        <v>B2</v>
      </c>
      <c r="P3007" t="str">
        <f t="shared" si="96"/>
        <v>2021B2Motor Private</v>
      </c>
    </row>
    <row r="3008" spans="3:16" x14ac:dyDescent="0.35">
      <c r="C3008" s="6" t="s">
        <v>3087</v>
      </c>
      <c r="D3008" s="7" t="s">
        <v>5834</v>
      </c>
      <c r="E3008" s="7" t="s">
        <v>5837</v>
      </c>
      <c r="F3008" s="8" t="s">
        <v>3908</v>
      </c>
      <c r="G3008" s="9">
        <v>1864</v>
      </c>
      <c r="H3008" s="10">
        <v>2021</v>
      </c>
      <c r="I3008" s="10">
        <v>2021</v>
      </c>
      <c r="J3008" s="11" t="s">
        <v>3073</v>
      </c>
      <c r="K3008" s="12">
        <v>236500</v>
      </c>
      <c r="L3008" s="12">
        <v>1</v>
      </c>
      <c r="M3008" s="33" t="str">
        <f>IF(_xlfn.XLOOKUP(C3008,Raw_Data_OS_23!$C$7:$C$4518,Raw_Data_OS_23!$G$7:$G$4518,"Paid/ Closed")="Paid/ Closed","Paid/ Closed", "Still_Outstanding")</f>
        <v>Still_Outstanding</v>
      </c>
      <c r="N3008" s="33">
        <f>IF(_xlfn.XLOOKUP(C3008,Raw_Data_Paid_23!$C$4:$C$2114,Raw_Data_Paid_23!$C$4:$C$2114,1)= 1,1,0)</f>
        <v>1</v>
      </c>
      <c r="O3008" t="str">
        <f>IF(M3008=$W$7,IF(AND(N3008,_xlfn.XLOOKUP(C3008,Raw_Data_OS_23!$C$7:$C$4518,Raw_Data_OS_23!$G$7:$G$4518,0)=G3008),"A",IF(_xlfn.XLOOKUP(C3008,Raw_Data_Paid_23!$C$4:$C$2114,Raw_Data_Paid_23!$C$4:$C$2114,"B1")="B1","B1","B2")),IF(_xlfn.XLOOKUP(C3008,Raw_Data_Paid_23!$C$4:$C$2114,Raw_Data_Paid_23!$C$4:$C$2114,"C1")="C1","C1","C2"))</f>
        <v>B1</v>
      </c>
      <c r="P3008" t="str">
        <f t="shared" si="96"/>
        <v>2021B1Motor Commercial</v>
      </c>
    </row>
    <row r="3009" spans="3:16" x14ac:dyDescent="0.35">
      <c r="C3009" s="6" t="s">
        <v>3195</v>
      </c>
      <c r="D3009" s="7" t="s">
        <v>5821</v>
      </c>
      <c r="E3009" s="7" t="s">
        <v>5837</v>
      </c>
      <c r="F3009" s="8" t="s">
        <v>3910</v>
      </c>
      <c r="G3009" s="9">
        <v>100000</v>
      </c>
      <c r="H3009" s="10">
        <v>2021</v>
      </c>
      <c r="I3009" s="10">
        <v>2021</v>
      </c>
      <c r="J3009" s="11" t="s">
        <v>3073</v>
      </c>
      <c r="K3009" s="12">
        <v>100000</v>
      </c>
      <c r="L3009" s="12">
        <v>1</v>
      </c>
      <c r="M3009" s="33" t="str">
        <f>IF(_xlfn.XLOOKUP(C3009,Raw_Data_OS_23!$C$7:$C$4518,Raw_Data_OS_23!$G$7:$G$4518,"Paid/ Closed")="Paid/ Closed","Paid/ Closed", "Still_Outstanding")</f>
        <v>Paid/ Closed</v>
      </c>
      <c r="N3009" s="33">
        <f>IF(_xlfn.XLOOKUP(C3009,Raw_Data_Paid_23!$C$4:$C$2114,Raw_Data_Paid_23!$C$4:$C$2114,1)= 1,1,0)</f>
        <v>1</v>
      </c>
      <c r="O3009" t="str">
        <f>IF(M3009=$W$7,IF(AND(N3009,_xlfn.XLOOKUP(C3009,Raw_Data_OS_23!$C$7:$C$4518,Raw_Data_OS_23!$G$7:$G$4518,0)=G3009),"A",IF(_xlfn.XLOOKUP(C3009,Raw_Data_Paid_23!$C$4:$C$2114,Raw_Data_Paid_23!$C$4:$C$2114,"B1")="B1","B1","B2")),IF(_xlfn.XLOOKUP(C3009,Raw_Data_Paid_23!$C$4:$C$2114,Raw_Data_Paid_23!$C$4:$C$2114,"C1")="C1","C1","C2"))</f>
        <v>C1</v>
      </c>
      <c r="P3009" t="str">
        <f t="shared" si="96"/>
        <v>2021C1Motor Private</v>
      </c>
    </row>
    <row r="3010" spans="3:16" x14ac:dyDescent="0.35">
      <c r="C3010" s="6" t="s">
        <v>3196</v>
      </c>
      <c r="D3010" s="7" t="s">
        <v>5836</v>
      </c>
      <c r="E3010" s="7" t="s">
        <v>5837</v>
      </c>
      <c r="F3010" s="8" t="s">
        <v>3908</v>
      </c>
      <c r="G3010" s="9">
        <v>12000</v>
      </c>
      <c r="H3010" s="10">
        <v>2021</v>
      </c>
      <c r="I3010" s="10">
        <v>2021</v>
      </c>
      <c r="J3010" s="11" t="s">
        <v>3073</v>
      </c>
      <c r="K3010" s="12">
        <v>12000</v>
      </c>
      <c r="L3010" s="12">
        <v>1</v>
      </c>
      <c r="M3010" s="33" t="str">
        <f>IF(_xlfn.XLOOKUP(C3010,Raw_Data_OS_23!$C$7:$C$4518,Raw_Data_OS_23!$G$7:$G$4518,"Paid/ Closed")="Paid/ Closed","Paid/ Closed", "Still_Outstanding")</f>
        <v>Paid/ Closed</v>
      </c>
      <c r="N3010" s="33">
        <f>IF(_xlfn.XLOOKUP(C3010,Raw_Data_Paid_23!$C$4:$C$2114,Raw_Data_Paid_23!$C$4:$C$2114,1)= 1,1,0)</f>
        <v>1</v>
      </c>
      <c r="O3010" t="str">
        <f>IF(M3010=$W$7,IF(AND(N3010,_xlfn.XLOOKUP(C3010,Raw_Data_OS_23!$C$7:$C$4518,Raw_Data_OS_23!$G$7:$G$4518,0)=G3010),"A",IF(_xlfn.XLOOKUP(C3010,Raw_Data_Paid_23!$C$4:$C$2114,Raw_Data_Paid_23!$C$4:$C$2114,"B1")="B1","B1","B2")),IF(_xlfn.XLOOKUP(C3010,Raw_Data_Paid_23!$C$4:$C$2114,Raw_Data_Paid_23!$C$4:$C$2114,"C1")="C1","C1","C2"))</f>
        <v>C1</v>
      </c>
      <c r="P3010" t="str">
        <f t="shared" si="96"/>
        <v>2021C1Motor Commercial</v>
      </c>
    </row>
    <row r="3011" spans="3:16" x14ac:dyDescent="0.35">
      <c r="C3011" s="6" t="s">
        <v>3197</v>
      </c>
      <c r="D3011" s="7" t="s">
        <v>5828</v>
      </c>
      <c r="E3011" s="7" t="s">
        <v>5837</v>
      </c>
      <c r="F3011" s="8" t="s">
        <v>3910</v>
      </c>
      <c r="G3011" s="9">
        <v>261271.92980000001</v>
      </c>
      <c r="H3011" s="10">
        <v>2021</v>
      </c>
      <c r="I3011" s="10">
        <v>2021</v>
      </c>
      <c r="J3011" s="11" t="s">
        <v>3073</v>
      </c>
      <c r="K3011" s="12">
        <v>261271.92980000001</v>
      </c>
      <c r="L3011" s="12">
        <v>1</v>
      </c>
      <c r="M3011" s="33" t="str">
        <f>IF(_xlfn.XLOOKUP(C3011,Raw_Data_OS_23!$C$7:$C$4518,Raw_Data_OS_23!$G$7:$G$4518,"Paid/ Closed")="Paid/ Closed","Paid/ Closed", "Still_Outstanding")</f>
        <v>Still_Outstanding</v>
      </c>
      <c r="N3011" s="33">
        <f>IF(_xlfn.XLOOKUP(C3011,Raw_Data_Paid_23!$C$4:$C$2114,Raw_Data_Paid_23!$C$4:$C$2114,1)= 1,1,0)</f>
        <v>0</v>
      </c>
      <c r="O3011" t="str">
        <f>IF(M3011=$W$7,IF(AND(N3011,_xlfn.XLOOKUP(C3011,Raw_Data_OS_23!$C$7:$C$4518,Raw_Data_OS_23!$G$7:$G$4518,0)=G3011),"A",IF(_xlfn.XLOOKUP(C3011,Raw_Data_Paid_23!$C$4:$C$2114,Raw_Data_Paid_23!$C$4:$C$2114,"B1")="B1","B1","B2")),IF(_xlfn.XLOOKUP(C3011,Raw_Data_Paid_23!$C$4:$C$2114,Raw_Data_Paid_23!$C$4:$C$2114,"C1")="C1","C1","C2"))</f>
        <v>B2</v>
      </c>
      <c r="P3011" t="str">
        <f t="shared" si="96"/>
        <v>2021B2Motor Private</v>
      </c>
    </row>
    <row r="3012" spans="3:16" x14ac:dyDescent="0.35">
      <c r="C3012" s="6" t="s">
        <v>3198</v>
      </c>
      <c r="D3012" s="7" t="s">
        <v>5821</v>
      </c>
      <c r="E3012" s="7" t="s">
        <v>5838</v>
      </c>
      <c r="F3012" s="8" t="s">
        <v>3908</v>
      </c>
      <c r="G3012" s="9">
        <v>24484</v>
      </c>
      <c r="H3012" s="10">
        <v>2021</v>
      </c>
      <c r="I3012" s="10">
        <v>2021</v>
      </c>
      <c r="J3012" s="11" t="s">
        <v>3073</v>
      </c>
      <c r="K3012" s="12">
        <v>24484</v>
      </c>
      <c r="L3012" s="12">
        <v>1</v>
      </c>
      <c r="M3012" s="33" t="str">
        <f>IF(_xlfn.XLOOKUP(C3012,Raw_Data_OS_23!$C$7:$C$4518,Raw_Data_OS_23!$G$7:$G$4518,"Paid/ Closed")="Paid/ Closed","Paid/ Closed", "Still_Outstanding")</f>
        <v>Still_Outstanding</v>
      </c>
      <c r="N3012" s="33">
        <f>IF(_xlfn.XLOOKUP(C3012,Raw_Data_Paid_23!$C$4:$C$2114,Raw_Data_Paid_23!$C$4:$C$2114,1)= 1,1,0)</f>
        <v>1</v>
      </c>
      <c r="O3012" t="str">
        <f>IF(M3012=$W$7,IF(AND(N3012,_xlfn.XLOOKUP(C3012,Raw_Data_OS_23!$C$7:$C$4518,Raw_Data_OS_23!$G$7:$G$4518,0)=G3012),"A",IF(_xlfn.XLOOKUP(C3012,Raw_Data_Paid_23!$C$4:$C$2114,Raw_Data_Paid_23!$C$4:$C$2114,"B1")="B1","B1","B2")),IF(_xlfn.XLOOKUP(C3012,Raw_Data_Paid_23!$C$4:$C$2114,Raw_Data_Paid_23!$C$4:$C$2114,"C1")="C1","C1","C2"))</f>
        <v>B1</v>
      </c>
      <c r="P3012" t="str">
        <f t="shared" si="96"/>
        <v>2021B1Motor Commercial</v>
      </c>
    </row>
    <row r="3013" spans="3:16" x14ac:dyDescent="0.35">
      <c r="C3013" s="6" t="s">
        <v>3199</v>
      </c>
      <c r="D3013" s="7" t="s">
        <v>5825</v>
      </c>
      <c r="E3013" s="7" t="s">
        <v>5837</v>
      </c>
      <c r="F3013" s="8" t="s">
        <v>3910</v>
      </c>
      <c r="G3013" s="9">
        <v>12000</v>
      </c>
      <c r="H3013" s="10">
        <v>2021</v>
      </c>
      <c r="I3013" s="10">
        <v>2021</v>
      </c>
      <c r="J3013" s="11" t="s">
        <v>3073</v>
      </c>
      <c r="K3013" s="12">
        <v>12000</v>
      </c>
      <c r="L3013" s="12">
        <v>1</v>
      </c>
      <c r="M3013" s="33" t="str">
        <f>IF(_xlfn.XLOOKUP(C3013,Raw_Data_OS_23!$C$7:$C$4518,Raw_Data_OS_23!$G$7:$G$4518,"Paid/ Closed")="Paid/ Closed","Paid/ Closed", "Still_Outstanding")</f>
        <v>Paid/ Closed</v>
      </c>
      <c r="N3013" s="33">
        <f>IF(_xlfn.XLOOKUP(C3013,Raw_Data_Paid_23!$C$4:$C$2114,Raw_Data_Paid_23!$C$4:$C$2114,1)= 1,1,0)</f>
        <v>1</v>
      </c>
      <c r="O3013" t="str">
        <f>IF(M3013=$W$7,IF(AND(N3013,_xlfn.XLOOKUP(C3013,Raw_Data_OS_23!$C$7:$C$4518,Raw_Data_OS_23!$G$7:$G$4518,0)=G3013),"A",IF(_xlfn.XLOOKUP(C3013,Raw_Data_Paid_23!$C$4:$C$2114,Raw_Data_Paid_23!$C$4:$C$2114,"B1")="B1","B1","B2")),IF(_xlfn.XLOOKUP(C3013,Raw_Data_Paid_23!$C$4:$C$2114,Raw_Data_Paid_23!$C$4:$C$2114,"C1")="C1","C1","C2"))</f>
        <v>C1</v>
      </c>
      <c r="P3013" t="str">
        <f t="shared" si="96"/>
        <v>2021C1Motor Private</v>
      </c>
    </row>
    <row r="3014" spans="3:16" x14ac:dyDescent="0.35">
      <c r="C3014" s="6" t="s">
        <v>3088</v>
      </c>
      <c r="D3014" s="7" t="s">
        <v>5833</v>
      </c>
      <c r="E3014" s="7" t="s">
        <v>5837</v>
      </c>
      <c r="F3014" s="8" t="s">
        <v>3910</v>
      </c>
      <c r="G3014" s="9">
        <v>99000</v>
      </c>
      <c r="H3014" s="10">
        <v>2021</v>
      </c>
      <c r="I3014" s="10">
        <v>2021</v>
      </c>
      <c r="J3014" s="11" t="s">
        <v>3073</v>
      </c>
      <c r="K3014" s="12">
        <v>99000</v>
      </c>
      <c r="L3014" s="12">
        <v>1</v>
      </c>
      <c r="M3014" s="33" t="str">
        <f>IF(_xlfn.XLOOKUP(C3014,Raw_Data_OS_23!$C$7:$C$4518,Raw_Data_OS_23!$G$7:$G$4518,"Paid/ Closed")="Paid/ Closed","Paid/ Closed", "Still_Outstanding")</f>
        <v>Paid/ Closed</v>
      </c>
      <c r="N3014" s="33">
        <f>IF(_xlfn.XLOOKUP(C3014,Raw_Data_Paid_23!$C$4:$C$2114,Raw_Data_Paid_23!$C$4:$C$2114,1)= 1,1,0)</f>
        <v>1</v>
      </c>
      <c r="O3014" t="str">
        <f>IF(M3014=$W$7,IF(AND(N3014,_xlfn.XLOOKUP(C3014,Raw_Data_OS_23!$C$7:$C$4518,Raw_Data_OS_23!$G$7:$G$4518,0)=G3014),"A",IF(_xlfn.XLOOKUP(C3014,Raw_Data_Paid_23!$C$4:$C$2114,Raw_Data_Paid_23!$C$4:$C$2114,"B1")="B1","B1","B2")),IF(_xlfn.XLOOKUP(C3014,Raw_Data_Paid_23!$C$4:$C$2114,Raw_Data_Paid_23!$C$4:$C$2114,"C1")="C1","C1","C2"))</f>
        <v>C1</v>
      </c>
      <c r="P3014" t="str">
        <f t="shared" ref="P3014:P3077" si="97">H3014&amp;O3014&amp;F3014</f>
        <v>2021C1Motor Private</v>
      </c>
    </row>
    <row r="3015" spans="3:16" x14ac:dyDescent="0.35">
      <c r="C3015" s="6" t="s">
        <v>3200</v>
      </c>
      <c r="D3015" s="7" t="s">
        <v>5824</v>
      </c>
      <c r="E3015" s="7" t="s">
        <v>5838</v>
      </c>
      <c r="F3015" s="8" t="s">
        <v>3908</v>
      </c>
      <c r="G3015" s="9">
        <v>130500</v>
      </c>
      <c r="H3015" s="10">
        <v>2021</v>
      </c>
      <c r="I3015" s="10">
        <v>2021</v>
      </c>
      <c r="J3015" s="11" t="s">
        <v>3073</v>
      </c>
      <c r="K3015" s="12">
        <v>130500</v>
      </c>
      <c r="L3015" s="12">
        <v>1</v>
      </c>
      <c r="M3015" s="33" t="str">
        <f>IF(_xlfn.XLOOKUP(C3015,Raw_Data_OS_23!$C$7:$C$4518,Raw_Data_OS_23!$G$7:$G$4518,"Paid/ Closed")="Paid/ Closed","Paid/ Closed", "Still_Outstanding")</f>
        <v>Still_Outstanding</v>
      </c>
      <c r="N3015" s="33">
        <f>IF(_xlfn.XLOOKUP(C3015,Raw_Data_Paid_23!$C$4:$C$2114,Raw_Data_Paid_23!$C$4:$C$2114,1)= 1,1,0)</f>
        <v>0</v>
      </c>
      <c r="O3015" t="str">
        <f>IF(M3015=$W$7,IF(AND(N3015,_xlfn.XLOOKUP(C3015,Raw_Data_OS_23!$C$7:$C$4518,Raw_Data_OS_23!$G$7:$G$4518,0)=G3015),"A",IF(_xlfn.XLOOKUP(C3015,Raw_Data_Paid_23!$C$4:$C$2114,Raw_Data_Paid_23!$C$4:$C$2114,"B1")="B1","B1","B2")),IF(_xlfn.XLOOKUP(C3015,Raw_Data_Paid_23!$C$4:$C$2114,Raw_Data_Paid_23!$C$4:$C$2114,"C1")="C1","C1","C2"))</f>
        <v>B2</v>
      </c>
      <c r="P3015" t="str">
        <f t="shared" si="97"/>
        <v>2021B2Motor Commercial</v>
      </c>
    </row>
    <row r="3016" spans="3:16" x14ac:dyDescent="0.35">
      <c r="C3016" s="6" t="s">
        <v>3201</v>
      </c>
      <c r="D3016" s="7" t="s">
        <v>5776</v>
      </c>
      <c r="E3016" s="7" t="s">
        <v>5838</v>
      </c>
      <c r="F3016" s="8" t="s">
        <v>3910</v>
      </c>
      <c r="G3016" s="9">
        <v>100000</v>
      </c>
      <c r="H3016" s="10">
        <v>2021</v>
      </c>
      <c r="I3016" s="10">
        <v>2021</v>
      </c>
      <c r="J3016" s="11" t="s">
        <v>2250</v>
      </c>
      <c r="K3016" s="12">
        <v>100000</v>
      </c>
      <c r="L3016" s="12">
        <v>1</v>
      </c>
      <c r="M3016" s="33" t="str">
        <f>IF(_xlfn.XLOOKUP(C3016,Raw_Data_OS_23!$C$7:$C$4518,Raw_Data_OS_23!$G$7:$G$4518,"Paid/ Closed")="Paid/ Closed","Paid/ Closed", "Still_Outstanding")</f>
        <v>Paid/ Closed</v>
      </c>
      <c r="N3016" s="33">
        <f>IF(_xlfn.XLOOKUP(C3016,Raw_Data_Paid_23!$C$4:$C$2114,Raw_Data_Paid_23!$C$4:$C$2114,1)= 1,1,0)</f>
        <v>1</v>
      </c>
      <c r="O3016" t="str">
        <f>IF(M3016=$W$7,IF(AND(N3016,_xlfn.XLOOKUP(C3016,Raw_Data_OS_23!$C$7:$C$4518,Raw_Data_OS_23!$G$7:$G$4518,0)=G3016),"A",IF(_xlfn.XLOOKUP(C3016,Raw_Data_Paid_23!$C$4:$C$2114,Raw_Data_Paid_23!$C$4:$C$2114,"B1")="B1","B1","B2")),IF(_xlfn.XLOOKUP(C3016,Raw_Data_Paid_23!$C$4:$C$2114,Raw_Data_Paid_23!$C$4:$C$2114,"C1")="C1","C1","C2"))</f>
        <v>C1</v>
      </c>
      <c r="P3016" t="str">
        <f t="shared" si="97"/>
        <v>2021C1Motor Private</v>
      </c>
    </row>
    <row r="3017" spans="3:16" x14ac:dyDescent="0.35">
      <c r="C3017" s="6" t="s">
        <v>3202</v>
      </c>
      <c r="D3017" s="7" t="s">
        <v>5835</v>
      </c>
      <c r="E3017" s="7" t="s">
        <v>5837</v>
      </c>
      <c r="F3017" s="8" t="s">
        <v>3910</v>
      </c>
      <c r="G3017" s="9">
        <v>890264</v>
      </c>
      <c r="H3017" s="10">
        <v>2021</v>
      </c>
      <c r="I3017" s="10">
        <v>2021</v>
      </c>
      <c r="J3017" s="11" t="s">
        <v>3073</v>
      </c>
      <c r="K3017" s="12">
        <v>890264</v>
      </c>
      <c r="L3017" s="12">
        <v>1</v>
      </c>
      <c r="M3017" s="33" t="str">
        <f>IF(_xlfn.XLOOKUP(C3017,Raw_Data_OS_23!$C$7:$C$4518,Raw_Data_OS_23!$G$7:$G$4518,"Paid/ Closed")="Paid/ Closed","Paid/ Closed", "Still_Outstanding")</f>
        <v>Still_Outstanding</v>
      </c>
      <c r="N3017" s="33">
        <f>IF(_xlfn.XLOOKUP(C3017,Raw_Data_Paid_23!$C$4:$C$2114,Raw_Data_Paid_23!$C$4:$C$2114,1)= 1,1,0)</f>
        <v>1</v>
      </c>
      <c r="O3017" t="str">
        <f>IF(M3017=$W$7,IF(AND(N3017,_xlfn.XLOOKUP(C3017,Raw_Data_OS_23!$C$7:$C$4518,Raw_Data_OS_23!$G$7:$G$4518,0)=G3017),"A",IF(_xlfn.XLOOKUP(C3017,Raw_Data_Paid_23!$C$4:$C$2114,Raw_Data_Paid_23!$C$4:$C$2114,"B1")="B1","B1","B2")),IF(_xlfn.XLOOKUP(C3017,Raw_Data_Paid_23!$C$4:$C$2114,Raw_Data_Paid_23!$C$4:$C$2114,"C1")="C1","C1","C2"))</f>
        <v>A</v>
      </c>
      <c r="P3017" t="str">
        <f t="shared" si="97"/>
        <v>2021AMotor Private</v>
      </c>
    </row>
    <row r="3018" spans="3:16" x14ac:dyDescent="0.35">
      <c r="C3018" s="6" t="s">
        <v>3203</v>
      </c>
      <c r="D3018" s="7" t="s">
        <v>4191</v>
      </c>
      <c r="E3018" s="7" t="s">
        <v>5837</v>
      </c>
      <c r="F3018" s="8" t="s">
        <v>3908</v>
      </c>
      <c r="G3018" s="9">
        <v>80000</v>
      </c>
      <c r="H3018" s="10">
        <v>2020</v>
      </c>
      <c r="I3018" s="10">
        <v>2021</v>
      </c>
      <c r="J3018" s="11" t="s">
        <v>35</v>
      </c>
      <c r="K3018" s="12">
        <v>80000</v>
      </c>
      <c r="L3018" s="12">
        <v>1</v>
      </c>
      <c r="M3018" s="33" t="str">
        <f>IF(_xlfn.XLOOKUP(C3018,Raw_Data_OS_23!$C$7:$C$4518,Raw_Data_OS_23!$G$7:$G$4518,"Paid/ Closed")="Paid/ Closed","Paid/ Closed", "Still_Outstanding")</f>
        <v>Still_Outstanding</v>
      </c>
      <c r="N3018" s="33">
        <f>IF(_xlfn.XLOOKUP(C3018,Raw_Data_Paid_23!$C$4:$C$2114,Raw_Data_Paid_23!$C$4:$C$2114,1)= 1,1,0)</f>
        <v>1</v>
      </c>
      <c r="O3018" t="str">
        <f>IF(M3018=$W$7,IF(AND(N3018,_xlfn.XLOOKUP(C3018,Raw_Data_OS_23!$C$7:$C$4518,Raw_Data_OS_23!$G$7:$G$4518,0)=G3018),"A",IF(_xlfn.XLOOKUP(C3018,Raw_Data_Paid_23!$C$4:$C$2114,Raw_Data_Paid_23!$C$4:$C$2114,"B1")="B1","B1","B2")),IF(_xlfn.XLOOKUP(C3018,Raw_Data_Paid_23!$C$4:$C$2114,Raw_Data_Paid_23!$C$4:$C$2114,"C1")="C1","C1","C2"))</f>
        <v>B1</v>
      </c>
      <c r="P3018" t="str">
        <f t="shared" si="97"/>
        <v>2020B1Motor Commercial</v>
      </c>
    </row>
    <row r="3019" spans="3:16" x14ac:dyDescent="0.35">
      <c r="C3019" s="6" t="s">
        <v>3204</v>
      </c>
      <c r="D3019" s="7" t="s">
        <v>5836</v>
      </c>
      <c r="E3019" s="7" t="s">
        <v>5838</v>
      </c>
      <c r="F3019" s="8" t="s">
        <v>3910</v>
      </c>
      <c r="G3019" s="9">
        <v>17620</v>
      </c>
      <c r="H3019" s="10">
        <v>2021</v>
      </c>
      <c r="I3019" s="10">
        <v>2021</v>
      </c>
      <c r="J3019" s="11" t="s">
        <v>3073</v>
      </c>
      <c r="K3019" s="12">
        <v>17620</v>
      </c>
      <c r="L3019" s="12">
        <v>1</v>
      </c>
      <c r="M3019" s="33" t="str">
        <f>IF(_xlfn.XLOOKUP(C3019,Raw_Data_OS_23!$C$7:$C$4518,Raw_Data_OS_23!$G$7:$G$4518,"Paid/ Closed")="Paid/ Closed","Paid/ Closed", "Still_Outstanding")</f>
        <v>Still_Outstanding</v>
      </c>
      <c r="N3019" s="33">
        <f>IF(_xlfn.XLOOKUP(C3019,Raw_Data_Paid_23!$C$4:$C$2114,Raw_Data_Paid_23!$C$4:$C$2114,1)= 1,1,0)</f>
        <v>1</v>
      </c>
      <c r="O3019" t="str">
        <f>IF(M3019=$W$7,IF(AND(N3019,_xlfn.XLOOKUP(C3019,Raw_Data_OS_23!$C$7:$C$4518,Raw_Data_OS_23!$G$7:$G$4518,0)=G3019),"A",IF(_xlfn.XLOOKUP(C3019,Raw_Data_Paid_23!$C$4:$C$2114,Raw_Data_Paid_23!$C$4:$C$2114,"B1")="B1","B1","B2")),IF(_xlfn.XLOOKUP(C3019,Raw_Data_Paid_23!$C$4:$C$2114,Raw_Data_Paid_23!$C$4:$C$2114,"C1")="C1","C1","C2"))</f>
        <v>B1</v>
      </c>
      <c r="P3019" t="str">
        <f t="shared" si="97"/>
        <v>2021B1Motor Private</v>
      </c>
    </row>
    <row r="3020" spans="3:16" x14ac:dyDescent="0.35">
      <c r="C3020" s="6" t="s">
        <v>3205</v>
      </c>
      <c r="D3020" s="7" t="s">
        <v>5836</v>
      </c>
      <c r="E3020" s="7" t="s">
        <v>5838</v>
      </c>
      <c r="F3020" s="8" t="s">
        <v>3908</v>
      </c>
      <c r="G3020" s="9">
        <v>210000</v>
      </c>
      <c r="H3020" s="10">
        <v>2021</v>
      </c>
      <c r="I3020" s="10">
        <v>2021</v>
      </c>
      <c r="J3020" s="11" t="s">
        <v>3073</v>
      </c>
      <c r="K3020" s="12">
        <v>210000</v>
      </c>
      <c r="L3020" s="12">
        <v>1</v>
      </c>
      <c r="M3020" s="33" t="str">
        <f>IF(_xlfn.XLOOKUP(C3020,Raw_Data_OS_23!$C$7:$C$4518,Raw_Data_OS_23!$G$7:$G$4518,"Paid/ Closed")="Paid/ Closed","Paid/ Closed", "Still_Outstanding")</f>
        <v>Still_Outstanding</v>
      </c>
      <c r="N3020" s="33">
        <f>IF(_xlfn.XLOOKUP(C3020,Raw_Data_Paid_23!$C$4:$C$2114,Raw_Data_Paid_23!$C$4:$C$2114,1)= 1,1,0)</f>
        <v>1</v>
      </c>
      <c r="O3020" t="str">
        <f>IF(M3020=$W$7,IF(AND(N3020,_xlfn.XLOOKUP(C3020,Raw_Data_OS_23!$C$7:$C$4518,Raw_Data_OS_23!$G$7:$G$4518,0)=G3020),"A",IF(_xlfn.XLOOKUP(C3020,Raw_Data_Paid_23!$C$4:$C$2114,Raw_Data_Paid_23!$C$4:$C$2114,"B1")="B1","B1","B2")),IF(_xlfn.XLOOKUP(C3020,Raw_Data_Paid_23!$C$4:$C$2114,Raw_Data_Paid_23!$C$4:$C$2114,"C1")="C1","C1","C2"))</f>
        <v>A</v>
      </c>
      <c r="P3020" t="str">
        <f t="shared" si="97"/>
        <v>2021AMotor Commercial</v>
      </c>
    </row>
    <row r="3021" spans="3:16" x14ac:dyDescent="0.35">
      <c r="C3021" s="6" t="s">
        <v>3206</v>
      </c>
      <c r="D3021" s="7" t="s">
        <v>5834</v>
      </c>
      <c r="E3021" s="7" t="s">
        <v>5838</v>
      </c>
      <c r="F3021" s="8" t="s">
        <v>3910</v>
      </c>
      <c r="G3021" s="9">
        <v>17868</v>
      </c>
      <c r="H3021" s="10">
        <v>2021</v>
      </c>
      <c r="I3021" s="10">
        <v>2021</v>
      </c>
      <c r="J3021" s="11" t="s">
        <v>3073</v>
      </c>
      <c r="K3021" s="12">
        <v>17868</v>
      </c>
      <c r="L3021" s="12">
        <v>1</v>
      </c>
      <c r="M3021" s="33" t="str">
        <f>IF(_xlfn.XLOOKUP(C3021,Raw_Data_OS_23!$C$7:$C$4518,Raw_Data_OS_23!$G$7:$G$4518,"Paid/ Closed")="Paid/ Closed","Paid/ Closed", "Still_Outstanding")</f>
        <v>Still_Outstanding</v>
      </c>
      <c r="N3021" s="33">
        <f>IF(_xlfn.XLOOKUP(C3021,Raw_Data_Paid_23!$C$4:$C$2114,Raw_Data_Paid_23!$C$4:$C$2114,1)= 1,1,0)</f>
        <v>0</v>
      </c>
      <c r="O3021" t="str">
        <f>IF(M3021=$W$7,IF(AND(N3021,_xlfn.XLOOKUP(C3021,Raw_Data_OS_23!$C$7:$C$4518,Raw_Data_OS_23!$G$7:$G$4518,0)=G3021),"A",IF(_xlfn.XLOOKUP(C3021,Raw_Data_Paid_23!$C$4:$C$2114,Raw_Data_Paid_23!$C$4:$C$2114,"B1")="B1","B1","B2")),IF(_xlfn.XLOOKUP(C3021,Raw_Data_Paid_23!$C$4:$C$2114,Raw_Data_Paid_23!$C$4:$C$2114,"C1")="C1","C1","C2"))</f>
        <v>B2</v>
      </c>
      <c r="P3021" t="str">
        <f t="shared" si="97"/>
        <v>2021B2Motor Private</v>
      </c>
    </row>
    <row r="3022" spans="3:16" x14ac:dyDescent="0.35">
      <c r="C3022" s="6" t="s">
        <v>3089</v>
      </c>
      <c r="D3022" s="7" t="s">
        <v>5826</v>
      </c>
      <c r="E3022" s="7" t="s">
        <v>5838</v>
      </c>
      <c r="F3022" s="8" t="s">
        <v>3910</v>
      </c>
      <c r="G3022" s="9">
        <v>188000</v>
      </c>
      <c r="H3022" s="10">
        <v>2021</v>
      </c>
      <c r="I3022" s="10">
        <v>2021</v>
      </c>
      <c r="J3022" s="11" t="s">
        <v>3073</v>
      </c>
      <c r="K3022" s="12">
        <v>188000</v>
      </c>
      <c r="L3022" s="12">
        <v>1</v>
      </c>
      <c r="M3022" s="33" t="str">
        <f>IF(_xlfn.XLOOKUP(C3022,Raw_Data_OS_23!$C$7:$C$4518,Raw_Data_OS_23!$G$7:$G$4518,"Paid/ Closed")="Paid/ Closed","Paid/ Closed", "Still_Outstanding")</f>
        <v>Still_Outstanding</v>
      </c>
      <c r="N3022" s="33">
        <f>IF(_xlfn.XLOOKUP(C3022,Raw_Data_Paid_23!$C$4:$C$2114,Raw_Data_Paid_23!$C$4:$C$2114,1)= 1,1,0)</f>
        <v>0</v>
      </c>
      <c r="O3022" t="str">
        <f>IF(M3022=$W$7,IF(AND(N3022,_xlfn.XLOOKUP(C3022,Raw_Data_OS_23!$C$7:$C$4518,Raw_Data_OS_23!$G$7:$G$4518,0)=G3022),"A",IF(_xlfn.XLOOKUP(C3022,Raw_Data_Paid_23!$C$4:$C$2114,Raw_Data_Paid_23!$C$4:$C$2114,"B1")="B1","B1","B2")),IF(_xlfn.XLOOKUP(C3022,Raw_Data_Paid_23!$C$4:$C$2114,Raw_Data_Paid_23!$C$4:$C$2114,"C1")="C1","C1","C2"))</f>
        <v>B2</v>
      </c>
      <c r="P3022" t="str">
        <f t="shared" si="97"/>
        <v>2021B2Motor Private</v>
      </c>
    </row>
    <row r="3023" spans="3:16" x14ac:dyDescent="0.35">
      <c r="C3023" s="6" t="s">
        <v>3207</v>
      </c>
      <c r="D3023" s="7" t="s">
        <v>5809</v>
      </c>
      <c r="E3023" s="7" t="s">
        <v>5838</v>
      </c>
      <c r="F3023" s="8" t="s">
        <v>3910</v>
      </c>
      <c r="G3023" s="9">
        <v>80000</v>
      </c>
      <c r="H3023" s="10">
        <v>2021</v>
      </c>
      <c r="I3023" s="10">
        <v>2021</v>
      </c>
      <c r="J3023" s="11" t="s">
        <v>2250</v>
      </c>
      <c r="K3023" s="12">
        <v>80000</v>
      </c>
      <c r="L3023" s="12">
        <v>1</v>
      </c>
      <c r="M3023" s="33" t="str">
        <f>IF(_xlfn.XLOOKUP(C3023,Raw_Data_OS_23!$C$7:$C$4518,Raw_Data_OS_23!$G$7:$G$4518,"Paid/ Closed")="Paid/ Closed","Paid/ Closed", "Still_Outstanding")</f>
        <v>Paid/ Closed</v>
      </c>
      <c r="N3023" s="33">
        <f>IF(_xlfn.XLOOKUP(C3023,Raw_Data_Paid_23!$C$4:$C$2114,Raw_Data_Paid_23!$C$4:$C$2114,1)= 1,1,0)</f>
        <v>0</v>
      </c>
      <c r="O3023" t="str">
        <f>IF(M3023=$W$7,IF(AND(N3023,_xlfn.XLOOKUP(C3023,Raw_Data_OS_23!$C$7:$C$4518,Raw_Data_OS_23!$G$7:$G$4518,0)=G3023),"A",IF(_xlfn.XLOOKUP(C3023,Raw_Data_Paid_23!$C$4:$C$2114,Raw_Data_Paid_23!$C$4:$C$2114,"B1")="B1","B1","B2")),IF(_xlfn.XLOOKUP(C3023,Raw_Data_Paid_23!$C$4:$C$2114,Raw_Data_Paid_23!$C$4:$C$2114,"C1")="C1","C1","C2"))</f>
        <v>C2</v>
      </c>
      <c r="P3023" t="str">
        <f t="shared" si="97"/>
        <v>2021C2Motor Private</v>
      </c>
    </row>
    <row r="3024" spans="3:16" x14ac:dyDescent="0.35">
      <c r="C3024" s="6" t="s">
        <v>3208</v>
      </c>
      <c r="D3024" s="7" t="s">
        <v>5828</v>
      </c>
      <c r="E3024" s="7" t="s">
        <v>5830</v>
      </c>
      <c r="F3024" s="8" t="s">
        <v>3910</v>
      </c>
      <c r="G3024" s="9">
        <v>60000</v>
      </c>
      <c r="H3024" s="10">
        <v>2021</v>
      </c>
      <c r="I3024" s="10">
        <v>2021</v>
      </c>
      <c r="J3024" s="11" t="s">
        <v>3073</v>
      </c>
      <c r="K3024" s="12">
        <v>60000</v>
      </c>
      <c r="L3024" s="12">
        <v>1</v>
      </c>
      <c r="M3024" s="33" t="str">
        <f>IF(_xlfn.XLOOKUP(C3024,Raw_Data_OS_23!$C$7:$C$4518,Raw_Data_OS_23!$G$7:$G$4518,"Paid/ Closed")="Paid/ Closed","Paid/ Closed", "Still_Outstanding")</f>
        <v>Still_Outstanding</v>
      </c>
      <c r="N3024" s="33">
        <f>IF(_xlfn.XLOOKUP(C3024,Raw_Data_Paid_23!$C$4:$C$2114,Raw_Data_Paid_23!$C$4:$C$2114,1)= 1,1,0)</f>
        <v>0</v>
      </c>
      <c r="O3024" t="str">
        <f>IF(M3024=$W$7,IF(AND(N3024,_xlfn.XLOOKUP(C3024,Raw_Data_OS_23!$C$7:$C$4518,Raw_Data_OS_23!$G$7:$G$4518,0)=G3024),"A",IF(_xlfn.XLOOKUP(C3024,Raw_Data_Paid_23!$C$4:$C$2114,Raw_Data_Paid_23!$C$4:$C$2114,"B1")="B1","B1","B2")),IF(_xlfn.XLOOKUP(C3024,Raw_Data_Paid_23!$C$4:$C$2114,Raw_Data_Paid_23!$C$4:$C$2114,"C1")="C1","C1","C2"))</f>
        <v>B2</v>
      </c>
      <c r="P3024" t="str">
        <f t="shared" si="97"/>
        <v>2021B2Motor Private</v>
      </c>
    </row>
    <row r="3025" spans="3:16" x14ac:dyDescent="0.35">
      <c r="C3025" s="6" t="s">
        <v>3090</v>
      </c>
      <c r="D3025" s="7" t="s">
        <v>5818</v>
      </c>
      <c r="E3025" s="7" t="s">
        <v>5839</v>
      </c>
      <c r="F3025" s="8" t="s">
        <v>3910</v>
      </c>
      <c r="G3025" s="9">
        <v>153800</v>
      </c>
      <c r="H3025" s="10">
        <v>2021</v>
      </c>
      <c r="I3025" s="10">
        <v>2021</v>
      </c>
      <c r="J3025" s="11" t="s">
        <v>2250</v>
      </c>
      <c r="K3025" s="12">
        <v>153800</v>
      </c>
      <c r="L3025" s="12">
        <v>1</v>
      </c>
      <c r="M3025" s="33" t="str">
        <f>IF(_xlfn.XLOOKUP(C3025,Raw_Data_OS_23!$C$7:$C$4518,Raw_Data_OS_23!$G$7:$G$4518,"Paid/ Closed")="Paid/ Closed","Paid/ Closed", "Still_Outstanding")</f>
        <v>Paid/ Closed</v>
      </c>
      <c r="N3025" s="33">
        <f>IF(_xlfn.XLOOKUP(C3025,Raw_Data_Paid_23!$C$4:$C$2114,Raw_Data_Paid_23!$C$4:$C$2114,1)= 1,1,0)</f>
        <v>0</v>
      </c>
      <c r="O3025" t="str">
        <f>IF(M3025=$W$7,IF(AND(N3025,_xlfn.XLOOKUP(C3025,Raw_Data_OS_23!$C$7:$C$4518,Raw_Data_OS_23!$G$7:$G$4518,0)=G3025),"A",IF(_xlfn.XLOOKUP(C3025,Raw_Data_Paid_23!$C$4:$C$2114,Raw_Data_Paid_23!$C$4:$C$2114,"B1")="B1","B1","B2")),IF(_xlfn.XLOOKUP(C3025,Raw_Data_Paid_23!$C$4:$C$2114,Raw_Data_Paid_23!$C$4:$C$2114,"C1")="C1","C1","C2"))</f>
        <v>C2</v>
      </c>
      <c r="P3025" t="str">
        <f t="shared" si="97"/>
        <v>2021C2Motor Private</v>
      </c>
    </row>
    <row r="3026" spans="3:16" x14ac:dyDescent="0.35">
      <c r="C3026" s="6" t="s">
        <v>3209</v>
      </c>
      <c r="D3026" s="7" t="s">
        <v>5426</v>
      </c>
      <c r="E3026" s="7" t="s">
        <v>5827</v>
      </c>
      <c r="F3026" s="8" t="s">
        <v>3910</v>
      </c>
      <c r="G3026" s="9">
        <v>20000</v>
      </c>
      <c r="H3026" s="10">
        <v>2021</v>
      </c>
      <c r="I3026" s="10">
        <v>2021</v>
      </c>
      <c r="J3026" s="11" t="s">
        <v>2250</v>
      </c>
      <c r="K3026" s="12">
        <v>20000</v>
      </c>
      <c r="L3026" s="12">
        <v>1</v>
      </c>
      <c r="M3026" s="33" t="str">
        <f>IF(_xlfn.XLOOKUP(C3026,Raw_Data_OS_23!$C$7:$C$4518,Raw_Data_OS_23!$G$7:$G$4518,"Paid/ Closed")="Paid/ Closed","Paid/ Closed", "Still_Outstanding")</f>
        <v>Paid/ Closed</v>
      </c>
      <c r="N3026" s="33">
        <f>IF(_xlfn.XLOOKUP(C3026,Raw_Data_Paid_23!$C$4:$C$2114,Raw_Data_Paid_23!$C$4:$C$2114,1)= 1,1,0)</f>
        <v>1</v>
      </c>
      <c r="O3026" t="str">
        <f>IF(M3026=$W$7,IF(AND(N3026,_xlfn.XLOOKUP(C3026,Raw_Data_OS_23!$C$7:$C$4518,Raw_Data_OS_23!$G$7:$G$4518,0)=G3026),"A",IF(_xlfn.XLOOKUP(C3026,Raw_Data_Paid_23!$C$4:$C$2114,Raw_Data_Paid_23!$C$4:$C$2114,"B1")="B1","B1","B2")),IF(_xlfn.XLOOKUP(C3026,Raw_Data_Paid_23!$C$4:$C$2114,Raw_Data_Paid_23!$C$4:$C$2114,"C1")="C1","C1","C2"))</f>
        <v>C1</v>
      </c>
      <c r="P3026" t="str">
        <f t="shared" si="97"/>
        <v>2021C1Motor Private</v>
      </c>
    </row>
    <row r="3027" spans="3:16" x14ac:dyDescent="0.35">
      <c r="C3027" s="6" t="s">
        <v>3210</v>
      </c>
      <c r="D3027" s="7" t="s">
        <v>5433</v>
      </c>
      <c r="E3027" s="7" t="s">
        <v>5838</v>
      </c>
      <c r="F3027" s="8" t="s">
        <v>3910</v>
      </c>
      <c r="G3027" s="9">
        <v>10000</v>
      </c>
      <c r="H3027" s="10">
        <v>2021</v>
      </c>
      <c r="I3027" s="10">
        <v>2021</v>
      </c>
      <c r="J3027" s="11" t="s">
        <v>2250</v>
      </c>
      <c r="K3027" s="12">
        <v>10000</v>
      </c>
      <c r="L3027" s="12">
        <v>1</v>
      </c>
      <c r="M3027" s="33" t="str">
        <f>IF(_xlfn.XLOOKUP(C3027,Raw_Data_OS_23!$C$7:$C$4518,Raw_Data_OS_23!$G$7:$G$4518,"Paid/ Closed")="Paid/ Closed","Paid/ Closed", "Still_Outstanding")</f>
        <v>Still_Outstanding</v>
      </c>
      <c r="N3027" s="33">
        <f>IF(_xlfn.XLOOKUP(C3027,Raw_Data_Paid_23!$C$4:$C$2114,Raw_Data_Paid_23!$C$4:$C$2114,1)= 1,1,0)</f>
        <v>0</v>
      </c>
      <c r="O3027" t="str">
        <f>IF(M3027=$W$7,IF(AND(N3027,_xlfn.XLOOKUP(C3027,Raw_Data_OS_23!$C$7:$C$4518,Raw_Data_OS_23!$G$7:$G$4518,0)=G3027),"A",IF(_xlfn.XLOOKUP(C3027,Raw_Data_Paid_23!$C$4:$C$2114,Raw_Data_Paid_23!$C$4:$C$2114,"B1")="B1","B1","B2")),IF(_xlfn.XLOOKUP(C3027,Raw_Data_Paid_23!$C$4:$C$2114,Raw_Data_Paid_23!$C$4:$C$2114,"C1")="C1","C1","C2"))</f>
        <v>B2</v>
      </c>
      <c r="P3027" t="str">
        <f t="shared" si="97"/>
        <v>2021B2Motor Private</v>
      </c>
    </row>
    <row r="3028" spans="3:16" x14ac:dyDescent="0.35">
      <c r="C3028" s="6" t="s">
        <v>3211</v>
      </c>
      <c r="D3028" s="7" t="s">
        <v>5808</v>
      </c>
      <c r="E3028" s="7" t="s">
        <v>5839</v>
      </c>
      <c r="F3028" s="8" t="s">
        <v>3908</v>
      </c>
      <c r="G3028" s="9">
        <v>80000</v>
      </c>
      <c r="H3028" s="10">
        <v>2021</v>
      </c>
      <c r="I3028" s="10">
        <v>2021</v>
      </c>
      <c r="J3028" s="11" t="s">
        <v>2250</v>
      </c>
      <c r="K3028" s="12">
        <v>80000</v>
      </c>
      <c r="L3028" s="12">
        <v>1</v>
      </c>
      <c r="M3028" s="33" t="str">
        <f>IF(_xlfn.XLOOKUP(C3028,Raw_Data_OS_23!$C$7:$C$4518,Raw_Data_OS_23!$G$7:$G$4518,"Paid/ Closed")="Paid/ Closed","Paid/ Closed", "Still_Outstanding")</f>
        <v>Still_Outstanding</v>
      </c>
      <c r="N3028" s="33">
        <f>IF(_xlfn.XLOOKUP(C3028,Raw_Data_Paid_23!$C$4:$C$2114,Raw_Data_Paid_23!$C$4:$C$2114,1)= 1,1,0)</f>
        <v>0</v>
      </c>
      <c r="O3028" t="str">
        <f>IF(M3028=$W$7,IF(AND(N3028,_xlfn.XLOOKUP(C3028,Raw_Data_OS_23!$C$7:$C$4518,Raw_Data_OS_23!$G$7:$G$4518,0)=G3028),"A",IF(_xlfn.XLOOKUP(C3028,Raw_Data_Paid_23!$C$4:$C$2114,Raw_Data_Paid_23!$C$4:$C$2114,"B1")="B1","B1","B2")),IF(_xlfn.XLOOKUP(C3028,Raw_Data_Paid_23!$C$4:$C$2114,Raw_Data_Paid_23!$C$4:$C$2114,"C1")="C1","C1","C2"))</f>
        <v>B2</v>
      </c>
      <c r="P3028" t="str">
        <f t="shared" si="97"/>
        <v>2021B2Motor Commercial</v>
      </c>
    </row>
    <row r="3029" spans="3:16" x14ac:dyDescent="0.35">
      <c r="C3029" s="6" t="s">
        <v>3212</v>
      </c>
      <c r="D3029" s="7" t="s">
        <v>5836</v>
      </c>
      <c r="E3029" s="7" t="s">
        <v>5840</v>
      </c>
      <c r="F3029" s="8" t="s">
        <v>3908</v>
      </c>
      <c r="G3029" s="9">
        <v>21000</v>
      </c>
      <c r="H3029" s="10">
        <v>2021</v>
      </c>
      <c r="I3029" s="10">
        <v>2021</v>
      </c>
      <c r="J3029" s="11" t="s">
        <v>3073</v>
      </c>
      <c r="K3029" s="12">
        <v>21000</v>
      </c>
      <c r="L3029" s="12">
        <v>1</v>
      </c>
      <c r="M3029" s="33" t="str">
        <f>IF(_xlfn.XLOOKUP(C3029,Raw_Data_OS_23!$C$7:$C$4518,Raw_Data_OS_23!$G$7:$G$4518,"Paid/ Closed")="Paid/ Closed","Paid/ Closed", "Still_Outstanding")</f>
        <v>Paid/ Closed</v>
      </c>
      <c r="N3029" s="33">
        <f>IF(_xlfn.XLOOKUP(C3029,Raw_Data_Paid_23!$C$4:$C$2114,Raw_Data_Paid_23!$C$4:$C$2114,1)= 1,1,0)</f>
        <v>1</v>
      </c>
      <c r="O3029" t="str">
        <f>IF(M3029=$W$7,IF(AND(N3029,_xlfn.XLOOKUP(C3029,Raw_Data_OS_23!$C$7:$C$4518,Raw_Data_OS_23!$G$7:$G$4518,0)=G3029),"A",IF(_xlfn.XLOOKUP(C3029,Raw_Data_Paid_23!$C$4:$C$2114,Raw_Data_Paid_23!$C$4:$C$2114,"B1")="B1","B1","B2")),IF(_xlfn.XLOOKUP(C3029,Raw_Data_Paid_23!$C$4:$C$2114,Raw_Data_Paid_23!$C$4:$C$2114,"C1")="C1","C1","C2"))</f>
        <v>C1</v>
      </c>
      <c r="P3029" t="str">
        <f t="shared" si="97"/>
        <v>2021C1Motor Commercial</v>
      </c>
    </row>
    <row r="3030" spans="3:16" x14ac:dyDescent="0.35">
      <c r="C3030" s="6" t="s">
        <v>3213</v>
      </c>
      <c r="D3030" s="7" t="s">
        <v>5838</v>
      </c>
      <c r="E3030" s="7" t="s">
        <v>5840</v>
      </c>
      <c r="F3030" s="8" t="s">
        <v>3910</v>
      </c>
      <c r="G3030" s="9">
        <v>36244</v>
      </c>
      <c r="H3030" s="10">
        <v>2021</v>
      </c>
      <c r="I3030" s="10">
        <v>2021</v>
      </c>
      <c r="J3030" s="11" t="s">
        <v>3073</v>
      </c>
      <c r="K3030" s="12">
        <v>36244</v>
      </c>
      <c r="L3030" s="12">
        <v>1</v>
      </c>
      <c r="M3030" s="33" t="str">
        <f>IF(_xlfn.XLOOKUP(C3030,Raw_Data_OS_23!$C$7:$C$4518,Raw_Data_OS_23!$G$7:$G$4518,"Paid/ Closed")="Paid/ Closed","Paid/ Closed", "Still_Outstanding")</f>
        <v>Still_Outstanding</v>
      </c>
      <c r="N3030" s="33">
        <f>IF(_xlfn.XLOOKUP(C3030,Raw_Data_Paid_23!$C$4:$C$2114,Raw_Data_Paid_23!$C$4:$C$2114,1)= 1,1,0)</f>
        <v>0</v>
      </c>
      <c r="O3030" t="str">
        <f>IF(M3030=$W$7,IF(AND(N3030,_xlfn.XLOOKUP(C3030,Raw_Data_OS_23!$C$7:$C$4518,Raw_Data_OS_23!$G$7:$G$4518,0)=G3030),"A",IF(_xlfn.XLOOKUP(C3030,Raw_Data_Paid_23!$C$4:$C$2114,Raw_Data_Paid_23!$C$4:$C$2114,"B1")="B1","B1","B2")),IF(_xlfn.XLOOKUP(C3030,Raw_Data_Paid_23!$C$4:$C$2114,Raw_Data_Paid_23!$C$4:$C$2114,"C1")="C1","C1","C2"))</f>
        <v>B2</v>
      </c>
      <c r="P3030" t="str">
        <f t="shared" si="97"/>
        <v>2021B2Motor Private</v>
      </c>
    </row>
    <row r="3031" spans="3:16" x14ac:dyDescent="0.35">
      <c r="C3031" s="6" t="s">
        <v>3214</v>
      </c>
      <c r="D3031" s="7" t="s">
        <v>5836</v>
      </c>
      <c r="E3031" s="7" t="s">
        <v>5840</v>
      </c>
      <c r="F3031" s="8" t="s">
        <v>3908</v>
      </c>
      <c r="G3031" s="9">
        <v>2205882.3528999998</v>
      </c>
      <c r="H3031" s="10">
        <v>2021</v>
      </c>
      <c r="I3031" s="10">
        <v>2021</v>
      </c>
      <c r="J3031" s="11" t="s">
        <v>3073</v>
      </c>
      <c r="K3031" s="12">
        <v>2205882.3528999998</v>
      </c>
      <c r="L3031" s="12">
        <v>1</v>
      </c>
      <c r="M3031" s="33" t="str">
        <f>IF(_xlfn.XLOOKUP(C3031,Raw_Data_OS_23!$C$7:$C$4518,Raw_Data_OS_23!$G$7:$G$4518,"Paid/ Closed")="Paid/ Closed","Paid/ Closed", "Still_Outstanding")</f>
        <v>Still_Outstanding</v>
      </c>
      <c r="N3031" s="33">
        <f>IF(_xlfn.XLOOKUP(C3031,Raw_Data_Paid_23!$C$4:$C$2114,Raw_Data_Paid_23!$C$4:$C$2114,1)= 1,1,0)</f>
        <v>0</v>
      </c>
      <c r="O3031" t="str">
        <f>IF(M3031=$W$7,IF(AND(N3031,_xlfn.XLOOKUP(C3031,Raw_Data_OS_23!$C$7:$C$4518,Raw_Data_OS_23!$G$7:$G$4518,0)=G3031),"A",IF(_xlfn.XLOOKUP(C3031,Raw_Data_Paid_23!$C$4:$C$2114,Raw_Data_Paid_23!$C$4:$C$2114,"B1")="B1","B1","B2")),IF(_xlfn.XLOOKUP(C3031,Raw_Data_Paid_23!$C$4:$C$2114,Raw_Data_Paid_23!$C$4:$C$2114,"C1")="C1","C1","C2"))</f>
        <v>B2</v>
      </c>
      <c r="P3031" t="str">
        <f t="shared" si="97"/>
        <v>2021B2Motor Commercial</v>
      </c>
    </row>
    <row r="3032" spans="3:16" x14ac:dyDescent="0.35">
      <c r="C3032" s="6" t="s">
        <v>3215</v>
      </c>
      <c r="D3032" s="7" t="s">
        <v>5833</v>
      </c>
      <c r="E3032" s="7" t="s">
        <v>5840</v>
      </c>
      <c r="F3032" s="8" t="s">
        <v>3908</v>
      </c>
      <c r="G3032" s="9">
        <v>21920</v>
      </c>
      <c r="H3032" s="10">
        <v>2021</v>
      </c>
      <c r="I3032" s="10">
        <v>2021</v>
      </c>
      <c r="J3032" s="11" t="s">
        <v>3073</v>
      </c>
      <c r="K3032" s="12">
        <v>21920</v>
      </c>
      <c r="L3032" s="12">
        <v>1</v>
      </c>
      <c r="M3032" s="33" t="str">
        <f>IF(_xlfn.XLOOKUP(C3032,Raw_Data_OS_23!$C$7:$C$4518,Raw_Data_OS_23!$G$7:$G$4518,"Paid/ Closed")="Paid/ Closed","Paid/ Closed", "Still_Outstanding")</f>
        <v>Still_Outstanding</v>
      </c>
      <c r="N3032" s="33">
        <f>IF(_xlfn.XLOOKUP(C3032,Raw_Data_Paid_23!$C$4:$C$2114,Raw_Data_Paid_23!$C$4:$C$2114,1)= 1,1,0)</f>
        <v>0</v>
      </c>
      <c r="O3032" t="str">
        <f>IF(M3032=$W$7,IF(AND(N3032,_xlfn.XLOOKUP(C3032,Raw_Data_OS_23!$C$7:$C$4518,Raw_Data_OS_23!$G$7:$G$4518,0)=G3032),"A",IF(_xlfn.XLOOKUP(C3032,Raw_Data_Paid_23!$C$4:$C$2114,Raw_Data_Paid_23!$C$4:$C$2114,"B1")="B1","B1","B2")),IF(_xlfn.XLOOKUP(C3032,Raw_Data_Paid_23!$C$4:$C$2114,Raw_Data_Paid_23!$C$4:$C$2114,"C1")="C1","C1","C2"))</f>
        <v>B2</v>
      </c>
      <c r="P3032" t="str">
        <f t="shared" si="97"/>
        <v>2021B2Motor Commercial</v>
      </c>
    </row>
    <row r="3033" spans="3:16" x14ac:dyDescent="0.35">
      <c r="C3033" s="6" t="s">
        <v>3091</v>
      </c>
      <c r="D3033" s="7" t="s">
        <v>5836</v>
      </c>
      <c r="E3033" s="7" t="s">
        <v>5840</v>
      </c>
      <c r="F3033" s="8" t="s">
        <v>3908</v>
      </c>
      <c r="G3033" s="9">
        <v>57500</v>
      </c>
      <c r="H3033" s="10">
        <v>2021</v>
      </c>
      <c r="I3033" s="10">
        <v>2021</v>
      </c>
      <c r="J3033" s="11" t="s">
        <v>3073</v>
      </c>
      <c r="K3033" s="12">
        <v>57500</v>
      </c>
      <c r="L3033" s="12">
        <v>1</v>
      </c>
      <c r="M3033" s="33" t="str">
        <f>IF(_xlfn.XLOOKUP(C3033,Raw_Data_OS_23!$C$7:$C$4518,Raw_Data_OS_23!$G$7:$G$4518,"Paid/ Closed")="Paid/ Closed","Paid/ Closed", "Still_Outstanding")</f>
        <v>Paid/ Closed</v>
      </c>
      <c r="N3033" s="33">
        <f>IF(_xlfn.XLOOKUP(C3033,Raw_Data_Paid_23!$C$4:$C$2114,Raw_Data_Paid_23!$C$4:$C$2114,1)= 1,1,0)</f>
        <v>0</v>
      </c>
      <c r="O3033" t="str">
        <f>IF(M3033=$W$7,IF(AND(N3033,_xlfn.XLOOKUP(C3033,Raw_Data_OS_23!$C$7:$C$4518,Raw_Data_OS_23!$G$7:$G$4518,0)=G3033),"A",IF(_xlfn.XLOOKUP(C3033,Raw_Data_Paid_23!$C$4:$C$2114,Raw_Data_Paid_23!$C$4:$C$2114,"B1")="B1","B1","B2")),IF(_xlfn.XLOOKUP(C3033,Raw_Data_Paid_23!$C$4:$C$2114,Raw_Data_Paid_23!$C$4:$C$2114,"C1")="C1","C1","C2"))</f>
        <v>C2</v>
      </c>
      <c r="P3033" t="str">
        <f t="shared" si="97"/>
        <v>2021C2Motor Commercial</v>
      </c>
    </row>
    <row r="3034" spans="3:16" x14ac:dyDescent="0.35">
      <c r="C3034" s="6" t="s">
        <v>3216</v>
      </c>
      <c r="D3034" s="7" t="s">
        <v>5841</v>
      </c>
      <c r="E3034" s="7" t="s">
        <v>5840</v>
      </c>
      <c r="F3034" s="8" t="s">
        <v>3910</v>
      </c>
      <c r="G3034" s="9">
        <v>324561.40350000001</v>
      </c>
      <c r="H3034" s="10">
        <v>2021</v>
      </c>
      <c r="I3034" s="10">
        <v>2021</v>
      </c>
      <c r="J3034" s="11" t="s">
        <v>3073</v>
      </c>
      <c r="K3034" s="12">
        <v>324561.40350000001</v>
      </c>
      <c r="L3034" s="12">
        <v>1</v>
      </c>
      <c r="M3034" s="33" t="str">
        <f>IF(_xlfn.XLOOKUP(C3034,Raw_Data_OS_23!$C$7:$C$4518,Raw_Data_OS_23!$G$7:$G$4518,"Paid/ Closed")="Paid/ Closed","Paid/ Closed", "Still_Outstanding")</f>
        <v>Still_Outstanding</v>
      </c>
      <c r="N3034" s="33">
        <f>IF(_xlfn.XLOOKUP(C3034,Raw_Data_Paid_23!$C$4:$C$2114,Raw_Data_Paid_23!$C$4:$C$2114,1)= 1,1,0)</f>
        <v>0</v>
      </c>
      <c r="O3034" t="str">
        <f>IF(M3034=$W$7,IF(AND(N3034,_xlfn.XLOOKUP(C3034,Raw_Data_OS_23!$C$7:$C$4518,Raw_Data_OS_23!$G$7:$G$4518,0)=G3034),"A",IF(_xlfn.XLOOKUP(C3034,Raw_Data_Paid_23!$C$4:$C$2114,Raw_Data_Paid_23!$C$4:$C$2114,"B1")="B1","B1","B2")),IF(_xlfn.XLOOKUP(C3034,Raw_Data_Paid_23!$C$4:$C$2114,Raw_Data_Paid_23!$C$4:$C$2114,"C1")="C1","C1","C2"))</f>
        <v>B2</v>
      </c>
      <c r="P3034" t="str">
        <f t="shared" si="97"/>
        <v>2021B2Motor Private</v>
      </c>
    </row>
    <row r="3035" spans="3:16" x14ac:dyDescent="0.35">
      <c r="C3035" s="6" t="s">
        <v>3217</v>
      </c>
      <c r="D3035" s="7" t="s">
        <v>5800</v>
      </c>
      <c r="E3035" s="7" t="s">
        <v>5839</v>
      </c>
      <c r="F3035" s="8" t="s">
        <v>3908</v>
      </c>
      <c r="G3035" s="9">
        <v>150000</v>
      </c>
      <c r="H3035" s="10">
        <v>2021</v>
      </c>
      <c r="I3035" s="10">
        <v>2021</v>
      </c>
      <c r="J3035" s="11" t="s">
        <v>2250</v>
      </c>
      <c r="K3035" s="12">
        <v>150000</v>
      </c>
      <c r="L3035" s="12">
        <v>1</v>
      </c>
      <c r="M3035" s="33" t="str">
        <f>IF(_xlfn.XLOOKUP(C3035,Raw_Data_OS_23!$C$7:$C$4518,Raw_Data_OS_23!$G$7:$G$4518,"Paid/ Closed")="Paid/ Closed","Paid/ Closed", "Still_Outstanding")</f>
        <v>Still_Outstanding</v>
      </c>
      <c r="N3035" s="33">
        <f>IF(_xlfn.XLOOKUP(C3035,Raw_Data_Paid_23!$C$4:$C$2114,Raw_Data_Paid_23!$C$4:$C$2114,1)= 1,1,0)</f>
        <v>1</v>
      </c>
      <c r="O3035" t="str">
        <f>IF(M3035=$W$7,IF(AND(N3035,_xlfn.XLOOKUP(C3035,Raw_Data_OS_23!$C$7:$C$4518,Raw_Data_OS_23!$G$7:$G$4518,0)=G3035),"A",IF(_xlfn.XLOOKUP(C3035,Raw_Data_Paid_23!$C$4:$C$2114,Raw_Data_Paid_23!$C$4:$C$2114,"B1")="B1","B1","B2")),IF(_xlfn.XLOOKUP(C3035,Raw_Data_Paid_23!$C$4:$C$2114,Raw_Data_Paid_23!$C$4:$C$2114,"C1")="C1","C1","C2"))</f>
        <v>A</v>
      </c>
      <c r="P3035" t="str">
        <f t="shared" si="97"/>
        <v>2021AMotor Commercial</v>
      </c>
    </row>
    <row r="3036" spans="3:16" x14ac:dyDescent="0.35">
      <c r="C3036" s="6" t="s">
        <v>3218</v>
      </c>
      <c r="D3036" s="7" t="s">
        <v>5813</v>
      </c>
      <c r="E3036" s="7" t="s">
        <v>5803</v>
      </c>
      <c r="F3036" s="8" t="s">
        <v>3908</v>
      </c>
      <c r="G3036" s="9">
        <v>100000</v>
      </c>
      <c r="H3036" s="10">
        <v>2021</v>
      </c>
      <c r="I3036" s="10">
        <v>2021</v>
      </c>
      <c r="J3036" s="11" t="s">
        <v>2250</v>
      </c>
      <c r="K3036" s="12">
        <v>100000</v>
      </c>
      <c r="L3036" s="12">
        <v>1</v>
      </c>
      <c r="M3036" s="33" t="str">
        <f>IF(_xlfn.XLOOKUP(C3036,Raw_Data_OS_23!$C$7:$C$4518,Raw_Data_OS_23!$G$7:$G$4518,"Paid/ Closed")="Paid/ Closed","Paid/ Closed", "Still_Outstanding")</f>
        <v>Paid/ Closed</v>
      </c>
      <c r="N3036" s="33">
        <f>IF(_xlfn.XLOOKUP(C3036,Raw_Data_Paid_23!$C$4:$C$2114,Raw_Data_Paid_23!$C$4:$C$2114,1)= 1,1,0)</f>
        <v>1</v>
      </c>
      <c r="O3036" t="str">
        <f>IF(M3036=$W$7,IF(AND(N3036,_xlfn.XLOOKUP(C3036,Raw_Data_OS_23!$C$7:$C$4518,Raw_Data_OS_23!$G$7:$G$4518,0)=G3036),"A",IF(_xlfn.XLOOKUP(C3036,Raw_Data_Paid_23!$C$4:$C$2114,Raw_Data_Paid_23!$C$4:$C$2114,"B1")="B1","B1","B2")),IF(_xlfn.XLOOKUP(C3036,Raw_Data_Paid_23!$C$4:$C$2114,Raw_Data_Paid_23!$C$4:$C$2114,"C1")="C1","C1","C2"))</f>
        <v>C1</v>
      </c>
      <c r="P3036" t="str">
        <f t="shared" si="97"/>
        <v>2021C1Motor Commercial</v>
      </c>
    </row>
    <row r="3037" spans="3:16" x14ac:dyDescent="0.35">
      <c r="C3037" s="6" t="s">
        <v>3219</v>
      </c>
      <c r="D3037" s="7" t="s">
        <v>5832</v>
      </c>
      <c r="E3037" s="7" t="s">
        <v>5840</v>
      </c>
      <c r="F3037" s="8" t="s">
        <v>3910</v>
      </c>
      <c r="G3037" s="9">
        <v>1755000</v>
      </c>
      <c r="H3037" s="10">
        <v>2021</v>
      </c>
      <c r="I3037" s="10">
        <v>2021</v>
      </c>
      <c r="J3037" s="11" t="s">
        <v>3073</v>
      </c>
      <c r="K3037" s="12">
        <v>1755000</v>
      </c>
      <c r="L3037" s="12">
        <v>1</v>
      </c>
      <c r="M3037" s="33" t="str">
        <f>IF(_xlfn.XLOOKUP(C3037,Raw_Data_OS_23!$C$7:$C$4518,Raw_Data_OS_23!$G$7:$G$4518,"Paid/ Closed")="Paid/ Closed","Paid/ Closed", "Still_Outstanding")</f>
        <v>Still_Outstanding</v>
      </c>
      <c r="N3037" s="33">
        <f>IF(_xlfn.XLOOKUP(C3037,Raw_Data_Paid_23!$C$4:$C$2114,Raw_Data_Paid_23!$C$4:$C$2114,1)= 1,1,0)</f>
        <v>1</v>
      </c>
      <c r="O3037" t="str">
        <f>IF(M3037=$W$7,IF(AND(N3037,_xlfn.XLOOKUP(C3037,Raw_Data_OS_23!$C$7:$C$4518,Raw_Data_OS_23!$G$7:$G$4518,0)=G3037),"A",IF(_xlfn.XLOOKUP(C3037,Raw_Data_Paid_23!$C$4:$C$2114,Raw_Data_Paid_23!$C$4:$C$2114,"B1")="B1","B1","B2")),IF(_xlfn.XLOOKUP(C3037,Raw_Data_Paid_23!$C$4:$C$2114,Raw_Data_Paid_23!$C$4:$C$2114,"C1")="C1","C1","C2"))</f>
        <v>A</v>
      </c>
      <c r="P3037" t="str">
        <f t="shared" si="97"/>
        <v>2021AMotor Private</v>
      </c>
    </row>
    <row r="3038" spans="3:16" x14ac:dyDescent="0.35">
      <c r="C3038" s="6" t="s">
        <v>3092</v>
      </c>
      <c r="D3038" s="7" t="s">
        <v>5842</v>
      </c>
      <c r="E3038" s="7" t="s">
        <v>5840</v>
      </c>
      <c r="F3038" s="8" t="s">
        <v>3910</v>
      </c>
      <c r="G3038" s="9">
        <v>88000</v>
      </c>
      <c r="H3038" s="10">
        <v>2021</v>
      </c>
      <c r="I3038" s="10">
        <v>2021</v>
      </c>
      <c r="J3038" s="11" t="s">
        <v>3073</v>
      </c>
      <c r="K3038" s="12">
        <v>88000</v>
      </c>
      <c r="L3038" s="12">
        <v>1</v>
      </c>
      <c r="M3038" s="33" t="str">
        <f>IF(_xlfn.XLOOKUP(C3038,Raw_Data_OS_23!$C$7:$C$4518,Raw_Data_OS_23!$G$7:$G$4518,"Paid/ Closed")="Paid/ Closed","Paid/ Closed", "Still_Outstanding")</f>
        <v>Paid/ Closed</v>
      </c>
      <c r="N3038" s="33">
        <f>IF(_xlfn.XLOOKUP(C3038,Raw_Data_Paid_23!$C$4:$C$2114,Raw_Data_Paid_23!$C$4:$C$2114,1)= 1,1,0)</f>
        <v>1</v>
      </c>
      <c r="O3038" t="str">
        <f>IF(M3038=$W$7,IF(AND(N3038,_xlfn.XLOOKUP(C3038,Raw_Data_OS_23!$C$7:$C$4518,Raw_Data_OS_23!$G$7:$G$4518,0)=G3038),"A",IF(_xlfn.XLOOKUP(C3038,Raw_Data_Paid_23!$C$4:$C$2114,Raw_Data_Paid_23!$C$4:$C$2114,"B1")="B1","B1","B2")),IF(_xlfn.XLOOKUP(C3038,Raw_Data_Paid_23!$C$4:$C$2114,Raw_Data_Paid_23!$C$4:$C$2114,"C1")="C1","C1","C2"))</f>
        <v>C1</v>
      </c>
      <c r="P3038" t="str">
        <f t="shared" si="97"/>
        <v>2021C1Motor Private</v>
      </c>
    </row>
    <row r="3039" spans="3:16" x14ac:dyDescent="0.35">
      <c r="C3039" s="6" t="s">
        <v>3093</v>
      </c>
      <c r="D3039" s="7" t="s">
        <v>5805</v>
      </c>
      <c r="E3039" s="7" t="s">
        <v>5838</v>
      </c>
      <c r="F3039" s="8" t="s">
        <v>3908</v>
      </c>
      <c r="G3039" s="9">
        <v>6038</v>
      </c>
      <c r="H3039" s="10">
        <v>2021</v>
      </c>
      <c r="I3039" s="10">
        <v>2021</v>
      </c>
      <c r="J3039" s="11" t="s">
        <v>2250</v>
      </c>
      <c r="K3039" s="12">
        <v>6038</v>
      </c>
      <c r="L3039" s="12">
        <v>1</v>
      </c>
      <c r="M3039" s="33" t="str">
        <f>IF(_xlfn.XLOOKUP(C3039,Raw_Data_OS_23!$C$7:$C$4518,Raw_Data_OS_23!$G$7:$G$4518,"Paid/ Closed")="Paid/ Closed","Paid/ Closed", "Still_Outstanding")</f>
        <v>Paid/ Closed</v>
      </c>
      <c r="N3039" s="33">
        <f>IF(_xlfn.XLOOKUP(C3039,Raw_Data_Paid_23!$C$4:$C$2114,Raw_Data_Paid_23!$C$4:$C$2114,1)= 1,1,0)</f>
        <v>1</v>
      </c>
      <c r="O3039" t="str">
        <f>IF(M3039=$W$7,IF(AND(N3039,_xlfn.XLOOKUP(C3039,Raw_Data_OS_23!$C$7:$C$4518,Raw_Data_OS_23!$G$7:$G$4518,0)=G3039),"A",IF(_xlfn.XLOOKUP(C3039,Raw_Data_Paid_23!$C$4:$C$2114,Raw_Data_Paid_23!$C$4:$C$2114,"B1")="B1","B1","B2")),IF(_xlfn.XLOOKUP(C3039,Raw_Data_Paid_23!$C$4:$C$2114,Raw_Data_Paid_23!$C$4:$C$2114,"C1")="C1","C1","C2"))</f>
        <v>C1</v>
      </c>
      <c r="P3039" t="str">
        <f t="shared" si="97"/>
        <v>2021C1Motor Commercial</v>
      </c>
    </row>
    <row r="3040" spans="3:16" x14ac:dyDescent="0.35">
      <c r="C3040" s="6" t="s">
        <v>3220</v>
      </c>
      <c r="D3040" s="7" t="s">
        <v>5842</v>
      </c>
      <c r="E3040" s="7" t="s">
        <v>5840</v>
      </c>
      <c r="F3040" s="8" t="s">
        <v>3908</v>
      </c>
      <c r="G3040" s="9">
        <v>250000</v>
      </c>
      <c r="H3040" s="10">
        <v>2021</v>
      </c>
      <c r="I3040" s="10">
        <v>2021</v>
      </c>
      <c r="J3040" s="11" t="s">
        <v>3073</v>
      </c>
      <c r="K3040" s="12">
        <v>250000</v>
      </c>
      <c r="L3040" s="12">
        <v>1</v>
      </c>
      <c r="M3040" s="33" t="str">
        <f>IF(_xlfn.XLOOKUP(C3040,Raw_Data_OS_23!$C$7:$C$4518,Raw_Data_OS_23!$G$7:$G$4518,"Paid/ Closed")="Paid/ Closed","Paid/ Closed", "Still_Outstanding")</f>
        <v>Still_Outstanding</v>
      </c>
      <c r="N3040" s="33">
        <f>IF(_xlfn.XLOOKUP(C3040,Raw_Data_Paid_23!$C$4:$C$2114,Raw_Data_Paid_23!$C$4:$C$2114,1)= 1,1,0)</f>
        <v>1</v>
      </c>
      <c r="O3040" t="str">
        <f>IF(M3040=$W$7,IF(AND(N3040,_xlfn.XLOOKUP(C3040,Raw_Data_OS_23!$C$7:$C$4518,Raw_Data_OS_23!$G$7:$G$4518,0)=G3040),"A",IF(_xlfn.XLOOKUP(C3040,Raw_Data_Paid_23!$C$4:$C$2114,Raw_Data_Paid_23!$C$4:$C$2114,"B1")="B1","B1","B2")),IF(_xlfn.XLOOKUP(C3040,Raw_Data_Paid_23!$C$4:$C$2114,Raw_Data_Paid_23!$C$4:$C$2114,"C1")="C1","C1","C2"))</f>
        <v>B1</v>
      </c>
      <c r="P3040" t="str">
        <f t="shared" si="97"/>
        <v>2021B1Motor Commercial</v>
      </c>
    </row>
    <row r="3041" spans="3:16" x14ac:dyDescent="0.35">
      <c r="C3041" s="6" t="s">
        <v>3221</v>
      </c>
      <c r="D3041" s="7" t="s">
        <v>5833</v>
      </c>
      <c r="E3041" s="7" t="s">
        <v>5840</v>
      </c>
      <c r="F3041" s="8" t="s">
        <v>3910</v>
      </c>
      <c r="G3041" s="9">
        <v>50588</v>
      </c>
      <c r="H3041" s="10">
        <v>2021</v>
      </c>
      <c r="I3041" s="10">
        <v>2021</v>
      </c>
      <c r="J3041" s="11" t="s">
        <v>3073</v>
      </c>
      <c r="K3041" s="12">
        <v>50588</v>
      </c>
      <c r="L3041" s="12">
        <v>1</v>
      </c>
      <c r="M3041" s="33" t="str">
        <f>IF(_xlfn.XLOOKUP(C3041,Raw_Data_OS_23!$C$7:$C$4518,Raw_Data_OS_23!$G$7:$G$4518,"Paid/ Closed")="Paid/ Closed","Paid/ Closed", "Still_Outstanding")</f>
        <v>Paid/ Closed</v>
      </c>
      <c r="N3041" s="33">
        <f>IF(_xlfn.XLOOKUP(C3041,Raw_Data_Paid_23!$C$4:$C$2114,Raw_Data_Paid_23!$C$4:$C$2114,1)= 1,1,0)</f>
        <v>1</v>
      </c>
      <c r="O3041" t="str">
        <f>IF(M3041=$W$7,IF(AND(N3041,_xlfn.XLOOKUP(C3041,Raw_Data_OS_23!$C$7:$C$4518,Raw_Data_OS_23!$G$7:$G$4518,0)=G3041),"A",IF(_xlfn.XLOOKUP(C3041,Raw_Data_Paid_23!$C$4:$C$2114,Raw_Data_Paid_23!$C$4:$C$2114,"B1")="B1","B1","B2")),IF(_xlfn.XLOOKUP(C3041,Raw_Data_Paid_23!$C$4:$C$2114,Raw_Data_Paid_23!$C$4:$C$2114,"C1")="C1","C1","C2"))</f>
        <v>C1</v>
      </c>
      <c r="P3041" t="str">
        <f t="shared" si="97"/>
        <v>2021C1Motor Private</v>
      </c>
    </row>
    <row r="3042" spans="3:16" x14ac:dyDescent="0.35">
      <c r="C3042" s="6" t="s">
        <v>3222</v>
      </c>
      <c r="D3042" s="7" t="s">
        <v>5831</v>
      </c>
      <c r="E3042" s="7" t="s">
        <v>5839</v>
      </c>
      <c r="F3042" s="8" t="s">
        <v>3910</v>
      </c>
      <c r="G3042" s="9">
        <v>80000</v>
      </c>
      <c r="H3042" s="10">
        <v>2021</v>
      </c>
      <c r="I3042" s="10">
        <v>2021</v>
      </c>
      <c r="J3042" s="11" t="s">
        <v>3073</v>
      </c>
      <c r="K3042" s="12">
        <v>80000</v>
      </c>
      <c r="L3042" s="12">
        <v>1</v>
      </c>
      <c r="M3042" s="33" t="str">
        <f>IF(_xlfn.XLOOKUP(C3042,Raw_Data_OS_23!$C$7:$C$4518,Raw_Data_OS_23!$G$7:$G$4518,"Paid/ Closed")="Paid/ Closed","Paid/ Closed", "Still_Outstanding")</f>
        <v>Still_Outstanding</v>
      </c>
      <c r="N3042" s="33">
        <f>IF(_xlfn.XLOOKUP(C3042,Raw_Data_Paid_23!$C$4:$C$2114,Raw_Data_Paid_23!$C$4:$C$2114,1)= 1,1,0)</f>
        <v>0</v>
      </c>
      <c r="O3042" t="str">
        <f>IF(M3042=$W$7,IF(AND(N3042,_xlfn.XLOOKUP(C3042,Raw_Data_OS_23!$C$7:$C$4518,Raw_Data_OS_23!$G$7:$G$4518,0)=G3042),"A",IF(_xlfn.XLOOKUP(C3042,Raw_Data_Paid_23!$C$4:$C$2114,Raw_Data_Paid_23!$C$4:$C$2114,"B1")="B1","B1","B2")),IF(_xlfn.XLOOKUP(C3042,Raw_Data_Paid_23!$C$4:$C$2114,Raw_Data_Paid_23!$C$4:$C$2114,"C1")="C1","C1","C2"))</f>
        <v>B2</v>
      </c>
      <c r="P3042" t="str">
        <f t="shared" si="97"/>
        <v>2021B2Motor Private</v>
      </c>
    </row>
    <row r="3043" spans="3:16" x14ac:dyDescent="0.35">
      <c r="C3043" s="6" t="s">
        <v>3223</v>
      </c>
      <c r="D3043" s="7" t="s">
        <v>5842</v>
      </c>
      <c r="E3043" s="7" t="s">
        <v>5840</v>
      </c>
      <c r="F3043" s="8" t="s">
        <v>3908</v>
      </c>
      <c r="G3043" s="9">
        <v>75796</v>
      </c>
      <c r="H3043" s="10">
        <v>2021</v>
      </c>
      <c r="I3043" s="10">
        <v>2021</v>
      </c>
      <c r="J3043" s="11" t="s">
        <v>3073</v>
      </c>
      <c r="K3043" s="12">
        <v>75796</v>
      </c>
      <c r="L3043" s="12">
        <v>1</v>
      </c>
      <c r="M3043" s="33" t="str">
        <f>IF(_xlfn.XLOOKUP(C3043,Raw_Data_OS_23!$C$7:$C$4518,Raw_Data_OS_23!$G$7:$G$4518,"Paid/ Closed")="Paid/ Closed","Paid/ Closed", "Still_Outstanding")</f>
        <v>Paid/ Closed</v>
      </c>
      <c r="N3043" s="33">
        <f>IF(_xlfn.XLOOKUP(C3043,Raw_Data_Paid_23!$C$4:$C$2114,Raw_Data_Paid_23!$C$4:$C$2114,1)= 1,1,0)</f>
        <v>1</v>
      </c>
      <c r="O3043" t="str">
        <f>IF(M3043=$W$7,IF(AND(N3043,_xlfn.XLOOKUP(C3043,Raw_Data_OS_23!$C$7:$C$4518,Raw_Data_OS_23!$G$7:$G$4518,0)=G3043),"A",IF(_xlfn.XLOOKUP(C3043,Raw_Data_Paid_23!$C$4:$C$2114,Raw_Data_Paid_23!$C$4:$C$2114,"B1")="B1","B1","B2")),IF(_xlfn.XLOOKUP(C3043,Raw_Data_Paid_23!$C$4:$C$2114,Raw_Data_Paid_23!$C$4:$C$2114,"C1")="C1","C1","C2"))</f>
        <v>C1</v>
      </c>
      <c r="P3043" t="str">
        <f t="shared" si="97"/>
        <v>2021C1Motor Commercial</v>
      </c>
    </row>
    <row r="3044" spans="3:16" x14ac:dyDescent="0.35">
      <c r="C3044" s="6" t="s">
        <v>3094</v>
      </c>
      <c r="D3044" s="7" t="s">
        <v>5838</v>
      </c>
      <c r="E3044" s="7" t="s">
        <v>5840</v>
      </c>
      <c r="F3044" s="8" t="s">
        <v>3908</v>
      </c>
      <c r="G3044" s="9">
        <v>3500</v>
      </c>
      <c r="H3044" s="10">
        <v>2021</v>
      </c>
      <c r="I3044" s="10">
        <v>2021</v>
      </c>
      <c r="J3044" s="11" t="s">
        <v>3073</v>
      </c>
      <c r="K3044" s="12">
        <v>3500</v>
      </c>
      <c r="L3044" s="12">
        <v>1</v>
      </c>
      <c r="M3044" s="33" t="str">
        <f>IF(_xlfn.XLOOKUP(C3044,Raw_Data_OS_23!$C$7:$C$4518,Raw_Data_OS_23!$G$7:$G$4518,"Paid/ Closed")="Paid/ Closed","Paid/ Closed", "Still_Outstanding")</f>
        <v>Paid/ Closed</v>
      </c>
      <c r="N3044" s="33">
        <f>IF(_xlfn.XLOOKUP(C3044,Raw_Data_Paid_23!$C$4:$C$2114,Raw_Data_Paid_23!$C$4:$C$2114,1)= 1,1,0)</f>
        <v>1</v>
      </c>
      <c r="O3044" t="str">
        <f>IF(M3044=$W$7,IF(AND(N3044,_xlfn.XLOOKUP(C3044,Raw_Data_OS_23!$C$7:$C$4518,Raw_Data_OS_23!$G$7:$G$4518,0)=G3044),"A",IF(_xlfn.XLOOKUP(C3044,Raw_Data_Paid_23!$C$4:$C$2114,Raw_Data_Paid_23!$C$4:$C$2114,"B1")="B1","B1","B2")),IF(_xlfn.XLOOKUP(C3044,Raw_Data_Paid_23!$C$4:$C$2114,Raw_Data_Paid_23!$C$4:$C$2114,"C1")="C1","C1","C2"))</f>
        <v>C1</v>
      </c>
      <c r="P3044" t="str">
        <f t="shared" si="97"/>
        <v>2021C1Motor Commercial</v>
      </c>
    </row>
    <row r="3045" spans="3:16" x14ac:dyDescent="0.35">
      <c r="C3045" s="6" t="s">
        <v>3095</v>
      </c>
      <c r="D3045" s="7" t="s">
        <v>5842</v>
      </c>
      <c r="E3045" s="7" t="s">
        <v>5843</v>
      </c>
      <c r="F3045" s="8" t="s">
        <v>3910</v>
      </c>
      <c r="G3045" s="9">
        <v>7500</v>
      </c>
      <c r="H3045" s="10">
        <v>2021</v>
      </c>
      <c r="I3045" s="10">
        <v>2021</v>
      </c>
      <c r="J3045" s="11" t="s">
        <v>3073</v>
      </c>
      <c r="K3045" s="12">
        <v>7500</v>
      </c>
      <c r="L3045" s="12">
        <v>1</v>
      </c>
      <c r="M3045" s="33" t="str">
        <f>IF(_xlfn.XLOOKUP(C3045,Raw_Data_OS_23!$C$7:$C$4518,Raw_Data_OS_23!$G$7:$G$4518,"Paid/ Closed")="Paid/ Closed","Paid/ Closed", "Still_Outstanding")</f>
        <v>Still_Outstanding</v>
      </c>
      <c r="N3045" s="33">
        <f>IF(_xlfn.XLOOKUP(C3045,Raw_Data_Paid_23!$C$4:$C$2114,Raw_Data_Paid_23!$C$4:$C$2114,1)= 1,1,0)</f>
        <v>1</v>
      </c>
      <c r="O3045" t="str">
        <f>IF(M3045=$W$7,IF(AND(N3045,_xlfn.XLOOKUP(C3045,Raw_Data_OS_23!$C$7:$C$4518,Raw_Data_OS_23!$G$7:$G$4518,0)=G3045),"A",IF(_xlfn.XLOOKUP(C3045,Raw_Data_Paid_23!$C$4:$C$2114,Raw_Data_Paid_23!$C$4:$C$2114,"B1")="B1","B1","B2")),IF(_xlfn.XLOOKUP(C3045,Raw_Data_Paid_23!$C$4:$C$2114,Raw_Data_Paid_23!$C$4:$C$2114,"C1")="C1","C1","C2"))</f>
        <v>A</v>
      </c>
      <c r="P3045" t="str">
        <f t="shared" si="97"/>
        <v>2021AMotor Private</v>
      </c>
    </row>
    <row r="3046" spans="3:16" x14ac:dyDescent="0.35">
      <c r="C3046" s="6" t="s">
        <v>3096</v>
      </c>
      <c r="D3046" s="7" t="s">
        <v>5844</v>
      </c>
      <c r="E3046" s="7" t="s">
        <v>5845</v>
      </c>
      <c r="F3046" s="8" t="s">
        <v>3908</v>
      </c>
      <c r="G3046" s="9">
        <v>6950</v>
      </c>
      <c r="H3046" s="10">
        <v>2021</v>
      </c>
      <c r="I3046" s="10">
        <v>2021</v>
      </c>
      <c r="J3046" s="11" t="s">
        <v>3073</v>
      </c>
      <c r="K3046" s="12">
        <v>6950</v>
      </c>
      <c r="L3046" s="12">
        <v>1</v>
      </c>
      <c r="M3046" s="33" t="str">
        <f>IF(_xlfn.XLOOKUP(C3046,Raw_Data_OS_23!$C$7:$C$4518,Raw_Data_OS_23!$G$7:$G$4518,"Paid/ Closed")="Paid/ Closed","Paid/ Closed", "Still_Outstanding")</f>
        <v>Still_Outstanding</v>
      </c>
      <c r="N3046" s="33">
        <f>IF(_xlfn.XLOOKUP(C3046,Raw_Data_Paid_23!$C$4:$C$2114,Raw_Data_Paid_23!$C$4:$C$2114,1)= 1,1,0)</f>
        <v>1</v>
      </c>
      <c r="O3046" t="str">
        <f>IF(M3046=$W$7,IF(AND(N3046,_xlfn.XLOOKUP(C3046,Raw_Data_OS_23!$C$7:$C$4518,Raw_Data_OS_23!$G$7:$G$4518,0)=G3046),"A",IF(_xlfn.XLOOKUP(C3046,Raw_Data_Paid_23!$C$4:$C$2114,Raw_Data_Paid_23!$C$4:$C$2114,"B1")="B1","B1","B2")),IF(_xlfn.XLOOKUP(C3046,Raw_Data_Paid_23!$C$4:$C$2114,Raw_Data_Paid_23!$C$4:$C$2114,"C1")="C1","C1","C2"))</f>
        <v>B1</v>
      </c>
      <c r="P3046" t="str">
        <f t="shared" si="97"/>
        <v>2021B1Motor Commercial</v>
      </c>
    </row>
    <row r="3047" spans="3:16" x14ac:dyDescent="0.35">
      <c r="C3047" s="6" t="s">
        <v>3224</v>
      </c>
      <c r="D3047" s="7" t="s">
        <v>5840</v>
      </c>
      <c r="E3047" s="7" t="s">
        <v>5846</v>
      </c>
      <c r="F3047" s="8" t="s">
        <v>3910</v>
      </c>
      <c r="G3047" s="9">
        <v>7700</v>
      </c>
      <c r="H3047" s="10">
        <v>2021</v>
      </c>
      <c r="I3047" s="10">
        <v>2021</v>
      </c>
      <c r="J3047" s="11" t="s">
        <v>3073</v>
      </c>
      <c r="K3047" s="12">
        <v>7700</v>
      </c>
      <c r="L3047" s="12">
        <v>1</v>
      </c>
      <c r="M3047" s="33" t="str">
        <f>IF(_xlfn.XLOOKUP(C3047,Raw_Data_OS_23!$C$7:$C$4518,Raw_Data_OS_23!$G$7:$G$4518,"Paid/ Closed")="Paid/ Closed","Paid/ Closed", "Still_Outstanding")</f>
        <v>Paid/ Closed</v>
      </c>
      <c r="N3047" s="33">
        <f>IF(_xlfn.XLOOKUP(C3047,Raw_Data_Paid_23!$C$4:$C$2114,Raw_Data_Paid_23!$C$4:$C$2114,1)= 1,1,0)</f>
        <v>1</v>
      </c>
      <c r="O3047" t="str">
        <f>IF(M3047=$W$7,IF(AND(N3047,_xlfn.XLOOKUP(C3047,Raw_Data_OS_23!$C$7:$C$4518,Raw_Data_OS_23!$G$7:$G$4518,0)=G3047),"A",IF(_xlfn.XLOOKUP(C3047,Raw_Data_Paid_23!$C$4:$C$2114,Raw_Data_Paid_23!$C$4:$C$2114,"B1")="B1","B1","B2")),IF(_xlfn.XLOOKUP(C3047,Raw_Data_Paid_23!$C$4:$C$2114,Raw_Data_Paid_23!$C$4:$C$2114,"C1")="C1","C1","C2"))</f>
        <v>C1</v>
      </c>
      <c r="P3047" t="str">
        <f t="shared" si="97"/>
        <v>2021C1Motor Private</v>
      </c>
    </row>
    <row r="3048" spans="3:16" x14ac:dyDescent="0.35">
      <c r="C3048" s="6" t="s">
        <v>3225</v>
      </c>
      <c r="D3048" s="7" t="s">
        <v>5840</v>
      </c>
      <c r="E3048" s="7" t="s">
        <v>5843</v>
      </c>
      <c r="F3048" s="8" t="s">
        <v>3910</v>
      </c>
      <c r="G3048" s="9">
        <v>5921</v>
      </c>
      <c r="H3048" s="10">
        <v>2021</v>
      </c>
      <c r="I3048" s="10">
        <v>2021</v>
      </c>
      <c r="J3048" s="11" t="s">
        <v>3073</v>
      </c>
      <c r="K3048" s="12">
        <v>5921</v>
      </c>
      <c r="L3048" s="12">
        <v>1</v>
      </c>
      <c r="M3048" s="33" t="str">
        <f>IF(_xlfn.XLOOKUP(C3048,Raw_Data_OS_23!$C$7:$C$4518,Raw_Data_OS_23!$G$7:$G$4518,"Paid/ Closed")="Paid/ Closed","Paid/ Closed", "Still_Outstanding")</f>
        <v>Paid/ Closed</v>
      </c>
      <c r="N3048" s="33">
        <f>IF(_xlfn.XLOOKUP(C3048,Raw_Data_Paid_23!$C$4:$C$2114,Raw_Data_Paid_23!$C$4:$C$2114,1)= 1,1,0)</f>
        <v>1</v>
      </c>
      <c r="O3048" t="str">
        <f>IF(M3048=$W$7,IF(AND(N3048,_xlfn.XLOOKUP(C3048,Raw_Data_OS_23!$C$7:$C$4518,Raw_Data_OS_23!$G$7:$G$4518,0)=G3048),"A",IF(_xlfn.XLOOKUP(C3048,Raw_Data_Paid_23!$C$4:$C$2114,Raw_Data_Paid_23!$C$4:$C$2114,"B1")="B1","B1","B2")),IF(_xlfn.XLOOKUP(C3048,Raw_Data_Paid_23!$C$4:$C$2114,Raw_Data_Paid_23!$C$4:$C$2114,"C1")="C1","C1","C2"))</f>
        <v>C1</v>
      </c>
      <c r="P3048" t="str">
        <f t="shared" si="97"/>
        <v>2021C1Motor Private</v>
      </c>
    </row>
    <row r="3049" spans="3:16" x14ac:dyDescent="0.35">
      <c r="C3049" s="6" t="s">
        <v>3226</v>
      </c>
      <c r="D3049" s="7" t="s">
        <v>5838</v>
      </c>
      <c r="E3049" s="7" t="s">
        <v>5843</v>
      </c>
      <c r="F3049" s="8" t="s">
        <v>3908</v>
      </c>
      <c r="G3049" s="9">
        <v>38248</v>
      </c>
      <c r="H3049" s="10">
        <v>2021</v>
      </c>
      <c r="I3049" s="10">
        <v>2021</v>
      </c>
      <c r="J3049" s="11" t="s">
        <v>3073</v>
      </c>
      <c r="K3049" s="12">
        <v>38248</v>
      </c>
      <c r="L3049" s="12">
        <v>1</v>
      </c>
      <c r="M3049" s="33" t="str">
        <f>IF(_xlfn.XLOOKUP(C3049,Raw_Data_OS_23!$C$7:$C$4518,Raw_Data_OS_23!$G$7:$G$4518,"Paid/ Closed")="Paid/ Closed","Paid/ Closed", "Still_Outstanding")</f>
        <v>Paid/ Closed</v>
      </c>
      <c r="N3049" s="33">
        <f>IF(_xlfn.XLOOKUP(C3049,Raw_Data_Paid_23!$C$4:$C$2114,Raw_Data_Paid_23!$C$4:$C$2114,1)= 1,1,0)</f>
        <v>1</v>
      </c>
      <c r="O3049" t="str">
        <f>IF(M3049=$W$7,IF(AND(N3049,_xlfn.XLOOKUP(C3049,Raw_Data_OS_23!$C$7:$C$4518,Raw_Data_OS_23!$G$7:$G$4518,0)=G3049),"A",IF(_xlfn.XLOOKUP(C3049,Raw_Data_Paid_23!$C$4:$C$2114,Raw_Data_Paid_23!$C$4:$C$2114,"B1")="B1","B1","B2")),IF(_xlfn.XLOOKUP(C3049,Raw_Data_Paid_23!$C$4:$C$2114,Raw_Data_Paid_23!$C$4:$C$2114,"C1")="C1","C1","C2"))</f>
        <v>C1</v>
      </c>
      <c r="P3049" t="str">
        <f t="shared" si="97"/>
        <v>2021C1Motor Commercial</v>
      </c>
    </row>
    <row r="3050" spans="3:16" x14ac:dyDescent="0.35">
      <c r="C3050" s="6" t="s">
        <v>3097</v>
      </c>
      <c r="D3050" s="7" t="s">
        <v>5844</v>
      </c>
      <c r="E3050" s="7" t="s">
        <v>5843</v>
      </c>
      <c r="F3050" s="8" t="s">
        <v>3910</v>
      </c>
      <c r="G3050" s="9">
        <v>745000</v>
      </c>
      <c r="H3050" s="10">
        <v>2021</v>
      </c>
      <c r="I3050" s="10">
        <v>2021</v>
      </c>
      <c r="J3050" s="11" t="s">
        <v>3073</v>
      </c>
      <c r="K3050" s="12">
        <v>745000</v>
      </c>
      <c r="L3050" s="12">
        <v>1</v>
      </c>
      <c r="M3050" s="33" t="str">
        <f>IF(_xlfn.XLOOKUP(C3050,Raw_Data_OS_23!$C$7:$C$4518,Raw_Data_OS_23!$G$7:$G$4518,"Paid/ Closed")="Paid/ Closed","Paid/ Closed", "Still_Outstanding")</f>
        <v>Still_Outstanding</v>
      </c>
      <c r="N3050" s="33">
        <f>IF(_xlfn.XLOOKUP(C3050,Raw_Data_Paid_23!$C$4:$C$2114,Raw_Data_Paid_23!$C$4:$C$2114,1)= 1,1,0)</f>
        <v>1</v>
      </c>
      <c r="O3050" t="str">
        <f>IF(M3050=$W$7,IF(AND(N3050,_xlfn.XLOOKUP(C3050,Raw_Data_OS_23!$C$7:$C$4518,Raw_Data_OS_23!$G$7:$G$4518,0)=G3050),"A",IF(_xlfn.XLOOKUP(C3050,Raw_Data_Paid_23!$C$4:$C$2114,Raw_Data_Paid_23!$C$4:$C$2114,"B1")="B1","B1","B2")),IF(_xlfn.XLOOKUP(C3050,Raw_Data_Paid_23!$C$4:$C$2114,Raw_Data_Paid_23!$C$4:$C$2114,"C1")="C1","C1","C2"))</f>
        <v>B1</v>
      </c>
      <c r="P3050" t="str">
        <f t="shared" si="97"/>
        <v>2021B1Motor Private</v>
      </c>
    </row>
    <row r="3051" spans="3:16" x14ac:dyDescent="0.35">
      <c r="C3051" s="6" t="s">
        <v>3227</v>
      </c>
      <c r="D3051" s="7" t="s">
        <v>5840</v>
      </c>
      <c r="E3051" s="7" t="s">
        <v>5843</v>
      </c>
      <c r="F3051" s="8" t="s">
        <v>3910</v>
      </c>
      <c r="G3051" s="9">
        <v>35594</v>
      </c>
      <c r="H3051" s="10">
        <v>2021</v>
      </c>
      <c r="I3051" s="10">
        <v>2021</v>
      </c>
      <c r="J3051" s="11" t="s">
        <v>3073</v>
      </c>
      <c r="K3051" s="12">
        <v>35594</v>
      </c>
      <c r="L3051" s="12">
        <v>1</v>
      </c>
      <c r="M3051" s="33" t="str">
        <f>IF(_xlfn.XLOOKUP(C3051,Raw_Data_OS_23!$C$7:$C$4518,Raw_Data_OS_23!$G$7:$G$4518,"Paid/ Closed")="Paid/ Closed","Paid/ Closed", "Still_Outstanding")</f>
        <v>Paid/ Closed</v>
      </c>
      <c r="N3051" s="33">
        <f>IF(_xlfn.XLOOKUP(C3051,Raw_Data_Paid_23!$C$4:$C$2114,Raw_Data_Paid_23!$C$4:$C$2114,1)= 1,1,0)</f>
        <v>1</v>
      </c>
      <c r="O3051" t="str">
        <f>IF(M3051=$W$7,IF(AND(N3051,_xlfn.XLOOKUP(C3051,Raw_Data_OS_23!$C$7:$C$4518,Raw_Data_OS_23!$G$7:$G$4518,0)=G3051),"A",IF(_xlfn.XLOOKUP(C3051,Raw_Data_Paid_23!$C$4:$C$2114,Raw_Data_Paid_23!$C$4:$C$2114,"B1")="B1","B1","B2")),IF(_xlfn.XLOOKUP(C3051,Raw_Data_Paid_23!$C$4:$C$2114,Raw_Data_Paid_23!$C$4:$C$2114,"C1")="C1","C1","C2"))</f>
        <v>C1</v>
      </c>
      <c r="P3051" t="str">
        <f t="shared" si="97"/>
        <v>2021C1Motor Private</v>
      </c>
    </row>
    <row r="3052" spans="3:16" x14ac:dyDescent="0.35">
      <c r="C3052" s="6" t="s">
        <v>3228</v>
      </c>
      <c r="D3052" s="7" t="s">
        <v>5844</v>
      </c>
      <c r="E3052" s="7" t="s">
        <v>5843</v>
      </c>
      <c r="F3052" s="8" t="s">
        <v>3908</v>
      </c>
      <c r="G3052" s="9">
        <v>5268</v>
      </c>
      <c r="H3052" s="10">
        <v>2021</v>
      </c>
      <c r="I3052" s="10">
        <v>2021</v>
      </c>
      <c r="J3052" s="11" t="s">
        <v>3073</v>
      </c>
      <c r="K3052" s="12">
        <v>5268</v>
      </c>
      <c r="L3052" s="12">
        <v>1</v>
      </c>
      <c r="M3052" s="33" t="str">
        <f>IF(_xlfn.XLOOKUP(C3052,Raw_Data_OS_23!$C$7:$C$4518,Raw_Data_OS_23!$G$7:$G$4518,"Paid/ Closed")="Paid/ Closed","Paid/ Closed", "Still_Outstanding")</f>
        <v>Paid/ Closed</v>
      </c>
      <c r="N3052" s="33">
        <f>IF(_xlfn.XLOOKUP(C3052,Raw_Data_Paid_23!$C$4:$C$2114,Raw_Data_Paid_23!$C$4:$C$2114,1)= 1,1,0)</f>
        <v>1</v>
      </c>
      <c r="O3052" t="str">
        <f>IF(M3052=$W$7,IF(AND(N3052,_xlfn.XLOOKUP(C3052,Raw_Data_OS_23!$C$7:$C$4518,Raw_Data_OS_23!$G$7:$G$4518,0)=G3052),"A",IF(_xlfn.XLOOKUP(C3052,Raw_Data_Paid_23!$C$4:$C$2114,Raw_Data_Paid_23!$C$4:$C$2114,"B1")="B1","B1","B2")),IF(_xlfn.XLOOKUP(C3052,Raw_Data_Paid_23!$C$4:$C$2114,Raw_Data_Paid_23!$C$4:$C$2114,"C1")="C1","C1","C2"))</f>
        <v>C1</v>
      </c>
      <c r="P3052" t="str">
        <f t="shared" si="97"/>
        <v>2021C1Motor Commercial</v>
      </c>
    </row>
    <row r="3053" spans="3:16" x14ac:dyDescent="0.35">
      <c r="C3053" s="6" t="s">
        <v>3229</v>
      </c>
      <c r="D3053" s="7" t="s">
        <v>5828</v>
      </c>
      <c r="E3053" s="7" t="s">
        <v>5843</v>
      </c>
      <c r="F3053" s="8" t="s">
        <v>3910</v>
      </c>
      <c r="G3053" s="9">
        <v>6860</v>
      </c>
      <c r="H3053" s="10">
        <v>2021</v>
      </c>
      <c r="I3053" s="10">
        <v>2021</v>
      </c>
      <c r="J3053" s="11" t="s">
        <v>3073</v>
      </c>
      <c r="K3053" s="12">
        <v>6860</v>
      </c>
      <c r="L3053" s="12">
        <v>1</v>
      </c>
      <c r="M3053" s="33" t="str">
        <f>IF(_xlfn.XLOOKUP(C3053,Raw_Data_OS_23!$C$7:$C$4518,Raw_Data_OS_23!$G$7:$G$4518,"Paid/ Closed")="Paid/ Closed","Paid/ Closed", "Still_Outstanding")</f>
        <v>Still_Outstanding</v>
      </c>
      <c r="N3053" s="33">
        <f>IF(_xlfn.XLOOKUP(C3053,Raw_Data_Paid_23!$C$4:$C$2114,Raw_Data_Paid_23!$C$4:$C$2114,1)= 1,1,0)</f>
        <v>1</v>
      </c>
      <c r="O3053" t="str">
        <f>IF(M3053=$W$7,IF(AND(N3053,_xlfn.XLOOKUP(C3053,Raw_Data_OS_23!$C$7:$C$4518,Raw_Data_OS_23!$G$7:$G$4518,0)=G3053),"A",IF(_xlfn.XLOOKUP(C3053,Raw_Data_Paid_23!$C$4:$C$2114,Raw_Data_Paid_23!$C$4:$C$2114,"B1")="B1","B1","B2")),IF(_xlfn.XLOOKUP(C3053,Raw_Data_Paid_23!$C$4:$C$2114,Raw_Data_Paid_23!$C$4:$C$2114,"C1")="C1","C1","C2"))</f>
        <v>A</v>
      </c>
      <c r="P3053" t="str">
        <f t="shared" si="97"/>
        <v>2021AMotor Private</v>
      </c>
    </row>
    <row r="3054" spans="3:16" x14ac:dyDescent="0.35">
      <c r="C3054" s="6" t="s">
        <v>3230</v>
      </c>
      <c r="D3054" s="7" t="s">
        <v>5783</v>
      </c>
      <c r="E3054" s="7" t="s">
        <v>5813</v>
      </c>
      <c r="F3054" s="8" t="s">
        <v>3910</v>
      </c>
      <c r="G3054" s="9">
        <v>50000</v>
      </c>
      <c r="H3054" s="10">
        <v>2021</v>
      </c>
      <c r="I3054" s="10">
        <v>2021</v>
      </c>
      <c r="J3054" s="11" t="s">
        <v>2250</v>
      </c>
      <c r="K3054" s="12">
        <v>50000</v>
      </c>
      <c r="L3054" s="12">
        <v>1</v>
      </c>
      <c r="M3054" s="33" t="str">
        <f>IF(_xlfn.XLOOKUP(C3054,Raw_Data_OS_23!$C$7:$C$4518,Raw_Data_OS_23!$G$7:$G$4518,"Paid/ Closed")="Paid/ Closed","Paid/ Closed", "Still_Outstanding")</f>
        <v>Paid/ Closed</v>
      </c>
      <c r="N3054" s="33">
        <f>IF(_xlfn.XLOOKUP(C3054,Raw_Data_Paid_23!$C$4:$C$2114,Raw_Data_Paid_23!$C$4:$C$2114,1)= 1,1,0)</f>
        <v>1</v>
      </c>
      <c r="O3054" t="str">
        <f>IF(M3054=$W$7,IF(AND(N3054,_xlfn.XLOOKUP(C3054,Raw_Data_OS_23!$C$7:$C$4518,Raw_Data_OS_23!$G$7:$G$4518,0)=G3054),"A",IF(_xlfn.XLOOKUP(C3054,Raw_Data_Paid_23!$C$4:$C$2114,Raw_Data_Paid_23!$C$4:$C$2114,"B1")="B1","B1","B2")),IF(_xlfn.XLOOKUP(C3054,Raw_Data_Paid_23!$C$4:$C$2114,Raw_Data_Paid_23!$C$4:$C$2114,"C1")="C1","C1","C2"))</f>
        <v>C1</v>
      </c>
      <c r="P3054" t="str">
        <f t="shared" si="97"/>
        <v>2021C1Motor Private</v>
      </c>
    </row>
    <row r="3055" spans="3:16" x14ac:dyDescent="0.35">
      <c r="C3055" s="6" t="s">
        <v>3231</v>
      </c>
      <c r="D3055" s="7" t="s">
        <v>5839</v>
      </c>
      <c r="E3055" s="7" t="s">
        <v>5847</v>
      </c>
      <c r="F3055" s="8" t="s">
        <v>3910</v>
      </c>
      <c r="G3055" s="9">
        <v>44120</v>
      </c>
      <c r="H3055" s="10">
        <v>2021</v>
      </c>
      <c r="I3055" s="10">
        <v>2021</v>
      </c>
      <c r="J3055" s="11" t="s">
        <v>3073</v>
      </c>
      <c r="K3055" s="12">
        <v>44120</v>
      </c>
      <c r="L3055" s="12">
        <v>1</v>
      </c>
      <c r="M3055" s="33" t="str">
        <f>IF(_xlfn.XLOOKUP(C3055,Raw_Data_OS_23!$C$7:$C$4518,Raw_Data_OS_23!$G$7:$G$4518,"Paid/ Closed")="Paid/ Closed","Paid/ Closed", "Still_Outstanding")</f>
        <v>Paid/ Closed</v>
      </c>
      <c r="N3055" s="33">
        <f>IF(_xlfn.XLOOKUP(C3055,Raw_Data_Paid_23!$C$4:$C$2114,Raw_Data_Paid_23!$C$4:$C$2114,1)= 1,1,0)</f>
        <v>1</v>
      </c>
      <c r="O3055" t="str">
        <f>IF(M3055=$W$7,IF(AND(N3055,_xlfn.XLOOKUP(C3055,Raw_Data_OS_23!$C$7:$C$4518,Raw_Data_OS_23!$G$7:$G$4518,0)=G3055),"A",IF(_xlfn.XLOOKUP(C3055,Raw_Data_Paid_23!$C$4:$C$2114,Raw_Data_Paid_23!$C$4:$C$2114,"B1")="B1","B1","B2")),IF(_xlfn.XLOOKUP(C3055,Raw_Data_Paid_23!$C$4:$C$2114,Raw_Data_Paid_23!$C$4:$C$2114,"C1")="C1","C1","C2"))</f>
        <v>C1</v>
      </c>
      <c r="P3055" t="str">
        <f t="shared" si="97"/>
        <v>2021C1Motor Private</v>
      </c>
    </row>
    <row r="3056" spans="3:16" x14ac:dyDescent="0.35">
      <c r="C3056" s="6" t="s">
        <v>3232</v>
      </c>
      <c r="D3056" s="7" t="s">
        <v>5837</v>
      </c>
      <c r="E3056" s="7" t="s">
        <v>5847</v>
      </c>
      <c r="F3056" s="8" t="s">
        <v>3910</v>
      </c>
      <c r="G3056" s="9">
        <v>380000</v>
      </c>
      <c r="H3056" s="10">
        <v>2021</v>
      </c>
      <c r="I3056" s="10">
        <v>2021</v>
      </c>
      <c r="J3056" s="11" t="s">
        <v>3073</v>
      </c>
      <c r="K3056" s="12">
        <v>380000</v>
      </c>
      <c r="L3056" s="12">
        <v>1</v>
      </c>
      <c r="M3056" s="33" t="str">
        <f>IF(_xlfn.XLOOKUP(C3056,Raw_Data_OS_23!$C$7:$C$4518,Raw_Data_OS_23!$G$7:$G$4518,"Paid/ Closed")="Paid/ Closed","Paid/ Closed", "Still_Outstanding")</f>
        <v>Still_Outstanding</v>
      </c>
      <c r="N3056" s="33">
        <f>IF(_xlfn.XLOOKUP(C3056,Raw_Data_Paid_23!$C$4:$C$2114,Raw_Data_Paid_23!$C$4:$C$2114,1)= 1,1,0)</f>
        <v>1</v>
      </c>
      <c r="O3056" t="str">
        <f>IF(M3056=$W$7,IF(AND(N3056,_xlfn.XLOOKUP(C3056,Raw_Data_OS_23!$C$7:$C$4518,Raw_Data_OS_23!$G$7:$G$4518,0)=G3056),"A",IF(_xlfn.XLOOKUP(C3056,Raw_Data_Paid_23!$C$4:$C$2114,Raw_Data_Paid_23!$C$4:$C$2114,"B1")="B1","B1","B2")),IF(_xlfn.XLOOKUP(C3056,Raw_Data_Paid_23!$C$4:$C$2114,Raw_Data_Paid_23!$C$4:$C$2114,"C1")="C1","C1","C2"))</f>
        <v>B1</v>
      </c>
      <c r="P3056" t="str">
        <f t="shared" si="97"/>
        <v>2021B1Motor Private</v>
      </c>
    </row>
    <row r="3057" spans="3:16" x14ac:dyDescent="0.35">
      <c r="C3057" s="6" t="s">
        <v>3233</v>
      </c>
      <c r="D3057" s="7" t="s">
        <v>5823</v>
      </c>
      <c r="E3057" s="7" t="s">
        <v>5847</v>
      </c>
      <c r="F3057" s="8" t="s">
        <v>3908</v>
      </c>
      <c r="G3057" s="9">
        <v>600000</v>
      </c>
      <c r="H3057" s="10">
        <v>2021</v>
      </c>
      <c r="I3057" s="10">
        <v>2021</v>
      </c>
      <c r="J3057" s="11" t="s">
        <v>3073</v>
      </c>
      <c r="K3057" s="12">
        <v>600000</v>
      </c>
      <c r="L3057" s="12">
        <v>1</v>
      </c>
      <c r="M3057" s="33" t="str">
        <f>IF(_xlfn.XLOOKUP(C3057,Raw_Data_OS_23!$C$7:$C$4518,Raw_Data_OS_23!$G$7:$G$4518,"Paid/ Closed")="Paid/ Closed","Paid/ Closed", "Still_Outstanding")</f>
        <v>Still_Outstanding</v>
      </c>
      <c r="N3057" s="33">
        <f>IF(_xlfn.XLOOKUP(C3057,Raw_Data_Paid_23!$C$4:$C$2114,Raw_Data_Paid_23!$C$4:$C$2114,1)= 1,1,0)</f>
        <v>0</v>
      </c>
      <c r="O3057" t="str">
        <f>IF(M3057=$W$7,IF(AND(N3057,_xlfn.XLOOKUP(C3057,Raw_Data_OS_23!$C$7:$C$4518,Raw_Data_OS_23!$G$7:$G$4518,0)=G3057),"A",IF(_xlfn.XLOOKUP(C3057,Raw_Data_Paid_23!$C$4:$C$2114,Raw_Data_Paid_23!$C$4:$C$2114,"B1")="B1","B1","B2")),IF(_xlfn.XLOOKUP(C3057,Raw_Data_Paid_23!$C$4:$C$2114,Raw_Data_Paid_23!$C$4:$C$2114,"C1")="C1","C1","C2"))</f>
        <v>B2</v>
      </c>
      <c r="P3057" t="str">
        <f t="shared" si="97"/>
        <v>2021B2Motor Commercial</v>
      </c>
    </row>
    <row r="3058" spans="3:16" x14ac:dyDescent="0.35">
      <c r="C3058" s="6" t="s">
        <v>3234</v>
      </c>
      <c r="D3058" s="7" t="s">
        <v>5838</v>
      </c>
      <c r="E3058" s="7" t="s">
        <v>5847</v>
      </c>
      <c r="F3058" s="8" t="s">
        <v>3910</v>
      </c>
      <c r="G3058" s="9">
        <v>37000</v>
      </c>
      <c r="H3058" s="10">
        <v>2021</v>
      </c>
      <c r="I3058" s="10">
        <v>2021</v>
      </c>
      <c r="J3058" s="11" t="s">
        <v>3073</v>
      </c>
      <c r="K3058" s="12">
        <v>37000</v>
      </c>
      <c r="L3058" s="12">
        <v>1</v>
      </c>
      <c r="M3058" s="33" t="str">
        <f>IF(_xlfn.XLOOKUP(C3058,Raw_Data_OS_23!$C$7:$C$4518,Raw_Data_OS_23!$G$7:$G$4518,"Paid/ Closed")="Paid/ Closed","Paid/ Closed", "Still_Outstanding")</f>
        <v>Paid/ Closed</v>
      </c>
      <c r="N3058" s="33">
        <f>IF(_xlfn.XLOOKUP(C3058,Raw_Data_Paid_23!$C$4:$C$2114,Raw_Data_Paid_23!$C$4:$C$2114,1)= 1,1,0)</f>
        <v>1</v>
      </c>
      <c r="O3058" t="str">
        <f>IF(M3058=$W$7,IF(AND(N3058,_xlfn.XLOOKUP(C3058,Raw_Data_OS_23!$C$7:$C$4518,Raw_Data_OS_23!$G$7:$G$4518,0)=G3058),"A",IF(_xlfn.XLOOKUP(C3058,Raw_Data_Paid_23!$C$4:$C$2114,Raw_Data_Paid_23!$C$4:$C$2114,"B1")="B1","B1","B2")),IF(_xlfn.XLOOKUP(C3058,Raw_Data_Paid_23!$C$4:$C$2114,Raw_Data_Paid_23!$C$4:$C$2114,"C1")="C1","C1","C2"))</f>
        <v>C1</v>
      </c>
      <c r="P3058" t="str">
        <f t="shared" si="97"/>
        <v>2021C1Motor Private</v>
      </c>
    </row>
    <row r="3059" spans="3:16" x14ac:dyDescent="0.35">
      <c r="C3059" s="6" t="s">
        <v>3098</v>
      </c>
      <c r="D3059" s="7" t="s">
        <v>5824</v>
      </c>
      <c r="E3059" s="7" t="s">
        <v>5847</v>
      </c>
      <c r="F3059" s="8" t="s">
        <v>3910</v>
      </c>
      <c r="G3059" s="9">
        <v>20000</v>
      </c>
      <c r="H3059" s="10">
        <v>2021</v>
      </c>
      <c r="I3059" s="10">
        <v>2021</v>
      </c>
      <c r="J3059" s="11" t="s">
        <v>3073</v>
      </c>
      <c r="K3059" s="12">
        <v>20000</v>
      </c>
      <c r="L3059" s="12">
        <v>1</v>
      </c>
      <c r="M3059" s="33" t="str">
        <f>IF(_xlfn.XLOOKUP(C3059,Raw_Data_OS_23!$C$7:$C$4518,Raw_Data_OS_23!$G$7:$G$4518,"Paid/ Closed")="Paid/ Closed","Paid/ Closed", "Still_Outstanding")</f>
        <v>Paid/ Closed</v>
      </c>
      <c r="N3059" s="33">
        <f>IF(_xlfn.XLOOKUP(C3059,Raw_Data_Paid_23!$C$4:$C$2114,Raw_Data_Paid_23!$C$4:$C$2114,1)= 1,1,0)</f>
        <v>0</v>
      </c>
      <c r="O3059" t="str">
        <f>IF(M3059=$W$7,IF(AND(N3059,_xlfn.XLOOKUP(C3059,Raw_Data_OS_23!$C$7:$C$4518,Raw_Data_OS_23!$G$7:$G$4518,0)=G3059),"A",IF(_xlfn.XLOOKUP(C3059,Raw_Data_Paid_23!$C$4:$C$2114,Raw_Data_Paid_23!$C$4:$C$2114,"B1")="B1","B1","B2")),IF(_xlfn.XLOOKUP(C3059,Raw_Data_Paid_23!$C$4:$C$2114,Raw_Data_Paid_23!$C$4:$C$2114,"C1")="C1","C1","C2"))</f>
        <v>C2</v>
      </c>
      <c r="P3059" t="str">
        <f t="shared" si="97"/>
        <v>2021C2Motor Private</v>
      </c>
    </row>
    <row r="3060" spans="3:16" x14ac:dyDescent="0.35">
      <c r="C3060" s="6" t="s">
        <v>3235</v>
      </c>
      <c r="D3060" s="7" t="s">
        <v>5837</v>
      </c>
      <c r="E3060" s="7" t="s">
        <v>5847</v>
      </c>
      <c r="F3060" s="8" t="s">
        <v>3910</v>
      </c>
      <c r="G3060" s="9">
        <v>50000</v>
      </c>
      <c r="H3060" s="10">
        <v>2021</v>
      </c>
      <c r="I3060" s="10">
        <v>2021</v>
      </c>
      <c r="J3060" s="11" t="s">
        <v>3073</v>
      </c>
      <c r="K3060" s="12">
        <v>50000</v>
      </c>
      <c r="L3060" s="12">
        <v>1</v>
      </c>
      <c r="M3060" s="33" t="str">
        <f>IF(_xlfn.XLOOKUP(C3060,Raw_Data_OS_23!$C$7:$C$4518,Raw_Data_OS_23!$G$7:$G$4518,"Paid/ Closed")="Paid/ Closed","Paid/ Closed", "Still_Outstanding")</f>
        <v>Paid/ Closed</v>
      </c>
      <c r="N3060" s="33">
        <f>IF(_xlfn.XLOOKUP(C3060,Raw_Data_Paid_23!$C$4:$C$2114,Raw_Data_Paid_23!$C$4:$C$2114,1)= 1,1,0)</f>
        <v>1</v>
      </c>
      <c r="O3060" t="str">
        <f>IF(M3060=$W$7,IF(AND(N3060,_xlfn.XLOOKUP(C3060,Raw_Data_OS_23!$C$7:$C$4518,Raw_Data_OS_23!$G$7:$G$4518,0)=G3060),"A",IF(_xlfn.XLOOKUP(C3060,Raw_Data_Paid_23!$C$4:$C$2114,Raw_Data_Paid_23!$C$4:$C$2114,"B1")="B1","B1","B2")),IF(_xlfn.XLOOKUP(C3060,Raw_Data_Paid_23!$C$4:$C$2114,Raw_Data_Paid_23!$C$4:$C$2114,"C1")="C1","C1","C2"))</f>
        <v>C1</v>
      </c>
      <c r="P3060" t="str">
        <f t="shared" si="97"/>
        <v>2021C1Motor Private</v>
      </c>
    </row>
    <row r="3061" spans="3:16" x14ac:dyDescent="0.35">
      <c r="C3061" s="6" t="s">
        <v>3236</v>
      </c>
      <c r="D3061" s="7" t="s">
        <v>5817</v>
      </c>
      <c r="E3061" s="7" t="s">
        <v>5847</v>
      </c>
      <c r="F3061" s="8" t="s">
        <v>3910</v>
      </c>
      <c r="G3061" s="9">
        <v>220000</v>
      </c>
      <c r="H3061" s="10">
        <v>2021</v>
      </c>
      <c r="I3061" s="10">
        <v>2021</v>
      </c>
      <c r="J3061" s="11" t="s">
        <v>2250</v>
      </c>
      <c r="K3061" s="12">
        <v>220000</v>
      </c>
      <c r="L3061" s="12">
        <v>1</v>
      </c>
      <c r="M3061" s="33" t="str">
        <f>IF(_xlfn.XLOOKUP(C3061,Raw_Data_OS_23!$C$7:$C$4518,Raw_Data_OS_23!$G$7:$G$4518,"Paid/ Closed")="Paid/ Closed","Paid/ Closed", "Still_Outstanding")</f>
        <v>Still_Outstanding</v>
      </c>
      <c r="N3061" s="33">
        <f>IF(_xlfn.XLOOKUP(C3061,Raw_Data_Paid_23!$C$4:$C$2114,Raw_Data_Paid_23!$C$4:$C$2114,1)= 1,1,0)</f>
        <v>0</v>
      </c>
      <c r="O3061" t="str">
        <f>IF(M3061=$W$7,IF(AND(N3061,_xlfn.XLOOKUP(C3061,Raw_Data_OS_23!$C$7:$C$4518,Raw_Data_OS_23!$G$7:$G$4518,0)=G3061),"A",IF(_xlfn.XLOOKUP(C3061,Raw_Data_Paid_23!$C$4:$C$2114,Raw_Data_Paid_23!$C$4:$C$2114,"B1")="B1","B1","B2")),IF(_xlfn.XLOOKUP(C3061,Raw_Data_Paid_23!$C$4:$C$2114,Raw_Data_Paid_23!$C$4:$C$2114,"C1")="C1","C1","C2"))</f>
        <v>B2</v>
      </c>
      <c r="P3061" t="str">
        <f t="shared" si="97"/>
        <v>2021B2Motor Private</v>
      </c>
    </row>
    <row r="3062" spans="3:16" x14ac:dyDescent="0.35">
      <c r="C3062" s="6" t="s">
        <v>3237</v>
      </c>
      <c r="D3062" s="7" t="s">
        <v>5839</v>
      </c>
      <c r="E3062" s="7" t="s">
        <v>5847</v>
      </c>
      <c r="F3062" s="8" t="s">
        <v>3908</v>
      </c>
      <c r="G3062" s="9">
        <v>50000</v>
      </c>
      <c r="H3062" s="10">
        <v>2021</v>
      </c>
      <c r="I3062" s="10">
        <v>2021</v>
      </c>
      <c r="J3062" s="11" t="s">
        <v>3073</v>
      </c>
      <c r="K3062" s="12">
        <v>50000</v>
      </c>
      <c r="L3062" s="12">
        <v>1</v>
      </c>
      <c r="M3062" s="33" t="str">
        <f>IF(_xlfn.XLOOKUP(C3062,Raw_Data_OS_23!$C$7:$C$4518,Raw_Data_OS_23!$G$7:$G$4518,"Paid/ Closed")="Paid/ Closed","Paid/ Closed", "Still_Outstanding")</f>
        <v>Paid/ Closed</v>
      </c>
      <c r="N3062" s="33">
        <f>IF(_xlfn.XLOOKUP(C3062,Raw_Data_Paid_23!$C$4:$C$2114,Raw_Data_Paid_23!$C$4:$C$2114,1)= 1,1,0)</f>
        <v>1</v>
      </c>
      <c r="O3062" t="str">
        <f>IF(M3062=$W$7,IF(AND(N3062,_xlfn.XLOOKUP(C3062,Raw_Data_OS_23!$C$7:$C$4518,Raw_Data_OS_23!$G$7:$G$4518,0)=G3062),"A",IF(_xlfn.XLOOKUP(C3062,Raw_Data_Paid_23!$C$4:$C$2114,Raw_Data_Paid_23!$C$4:$C$2114,"B1")="B1","B1","B2")),IF(_xlfn.XLOOKUP(C3062,Raw_Data_Paid_23!$C$4:$C$2114,Raw_Data_Paid_23!$C$4:$C$2114,"C1")="C1","C1","C2"))</f>
        <v>C1</v>
      </c>
      <c r="P3062" t="str">
        <f t="shared" si="97"/>
        <v>2021C1Motor Commercial</v>
      </c>
    </row>
    <row r="3063" spans="3:16" x14ac:dyDescent="0.35">
      <c r="C3063" s="6" t="s">
        <v>3238</v>
      </c>
      <c r="D3063" s="7" t="s">
        <v>5845</v>
      </c>
      <c r="E3063" s="7" t="s">
        <v>5847</v>
      </c>
      <c r="F3063" s="8" t="s">
        <v>3910</v>
      </c>
      <c r="G3063" s="9">
        <v>56020</v>
      </c>
      <c r="H3063" s="10">
        <v>2021</v>
      </c>
      <c r="I3063" s="10">
        <v>2021</v>
      </c>
      <c r="J3063" s="11" t="s">
        <v>3073</v>
      </c>
      <c r="K3063" s="12">
        <v>56020</v>
      </c>
      <c r="L3063" s="12">
        <v>1</v>
      </c>
      <c r="M3063" s="33" t="str">
        <f>IF(_xlfn.XLOOKUP(C3063,Raw_Data_OS_23!$C$7:$C$4518,Raw_Data_OS_23!$G$7:$G$4518,"Paid/ Closed")="Paid/ Closed","Paid/ Closed", "Still_Outstanding")</f>
        <v>Paid/ Closed</v>
      </c>
      <c r="N3063" s="33">
        <f>IF(_xlfn.XLOOKUP(C3063,Raw_Data_Paid_23!$C$4:$C$2114,Raw_Data_Paid_23!$C$4:$C$2114,1)= 1,1,0)</f>
        <v>0</v>
      </c>
      <c r="O3063" t="str">
        <f>IF(M3063=$W$7,IF(AND(N3063,_xlfn.XLOOKUP(C3063,Raw_Data_OS_23!$C$7:$C$4518,Raw_Data_OS_23!$G$7:$G$4518,0)=G3063),"A",IF(_xlfn.XLOOKUP(C3063,Raw_Data_Paid_23!$C$4:$C$2114,Raw_Data_Paid_23!$C$4:$C$2114,"B1")="B1","B1","B2")),IF(_xlfn.XLOOKUP(C3063,Raw_Data_Paid_23!$C$4:$C$2114,Raw_Data_Paid_23!$C$4:$C$2114,"C1")="C1","C1","C2"))</f>
        <v>C2</v>
      </c>
      <c r="P3063" t="str">
        <f t="shared" si="97"/>
        <v>2021C2Motor Private</v>
      </c>
    </row>
    <row r="3064" spans="3:16" x14ac:dyDescent="0.35">
      <c r="C3064" s="6" t="s">
        <v>3239</v>
      </c>
      <c r="D3064" s="7" t="s">
        <v>5764</v>
      </c>
      <c r="E3064" s="7" t="s">
        <v>5848</v>
      </c>
      <c r="F3064" s="8" t="s">
        <v>3910</v>
      </c>
      <c r="G3064" s="9">
        <v>100000</v>
      </c>
      <c r="H3064" s="10">
        <v>2021</v>
      </c>
      <c r="I3064" s="10">
        <v>2021</v>
      </c>
      <c r="J3064" s="11" t="s">
        <v>2250</v>
      </c>
      <c r="K3064" s="12">
        <v>100000</v>
      </c>
      <c r="L3064" s="12">
        <v>1</v>
      </c>
      <c r="M3064" s="33" t="str">
        <f>IF(_xlfn.XLOOKUP(C3064,Raw_Data_OS_23!$C$7:$C$4518,Raw_Data_OS_23!$G$7:$G$4518,"Paid/ Closed")="Paid/ Closed","Paid/ Closed", "Still_Outstanding")</f>
        <v>Paid/ Closed</v>
      </c>
      <c r="N3064" s="33">
        <f>IF(_xlfn.XLOOKUP(C3064,Raw_Data_Paid_23!$C$4:$C$2114,Raw_Data_Paid_23!$C$4:$C$2114,1)= 1,1,0)</f>
        <v>0</v>
      </c>
      <c r="O3064" t="str">
        <f>IF(M3064=$W$7,IF(AND(N3064,_xlfn.XLOOKUP(C3064,Raw_Data_OS_23!$C$7:$C$4518,Raw_Data_OS_23!$G$7:$G$4518,0)=G3064),"A",IF(_xlfn.XLOOKUP(C3064,Raw_Data_Paid_23!$C$4:$C$2114,Raw_Data_Paid_23!$C$4:$C$2114,"B1")="B1","B1","B2")),IF(_xlfn.XLOOKUP(C3064,Raw_Data_Paid_23!$C$4:$C$2114,Raw_Data_Paid_23!$C$4:$C$2114,"C1")="C1","C1","C2"))</f>
        <v>C2</v>
      </c>
      <c r="P3064" t="str">
        <f t="shared" si="97"/>
        <v>2021C2Motor Private</v>
      </c>
    </row>
    <row r="3065" spans="3:16" x14ac:dyDescent="0.35">
      <c r="C3065" s="6" t="s">
        <v>3099</v>
      </c>
      <c r="D3065" s="7" t="s">
        <v>5830</v>
      </c>
      <c r="E3065" s="7" t="s">
        <v>5848</v>
      </c>
      <c r="F3065" s="8" t="s">
        <v>3910</v>
      </c>
      <c r="G3065" s="9">
        <v>19764</v>
      </c>
      <c r="H3065" s="10">
        <v>2021</v>
      </c>
      <c r="I3065" s="10">
        <v>2021</v>
      </c>
      <c r="J3065" s="11" t="s">
        <v>3073</v>
      </c>
      <c r="K3065" s="12">
        <v>19764</v>
      </c>
      <c r="L3065" s="12">
        <v>1</v>
      </c>
      <c r="M3065" s="33" t="str">
        <f>IF(_xlfn.XLOOKUP(C3065,Raw_Data_OS_23!$C$7:$C$4518,Raw_Data_OS_23!$G$7:$G$4518,"Paid/ Closed")="Paid/ Closed","Paid/ Closed", "Still_Outstanding")</f>
        <v>Paid/ Closed</v>
      </c>
      <c r="N3065" s="33">
        <f>IF(_xlfn.XLOOKUP(C3065,Raw_Data_Paid_23!$C$4:$C$2114,Raw_Data_Paid_23!$C$4:$C$2114,1)= 1,1,0)</f>
        <v>1</v>
      </c>
      <c r="O3065" t="str">
        <f>IF(M3065=$W$7,IF(AND(N3065,_xlfn.XLOOKUP(C3065,Raw_Data_OS_23!$C$7:$C$4518,Raw_Data_OS_23!$G$7:$G$4518,0)=G3065),"A",IF(_xlfn.XLOOKUP(C3065,Raw_Data_Paid_23!$C$4:$C$2114,Raw_Data_Paid_23!$C$4:$C$2114,"B1")="B1","B1","B2")),IF(_xlfn.XLOOKUP(C3065,Raw_Data_Paid_23!$C$4:$C$2114,Raw_Data_Paid_23!$C$4:$C$2114,"C1")="C1","C1","C2"))</f>
        <v>C1</v>
      </c>
      <c r="P3065" t="str">
        <f t="shared" si="97"/>
        <v>2021C1Motor Private</v>
      </c>
    </row>
    <row r="3066" spans="3:16" x14ac:dyDescent="0.35">
      <c r="C3066" s="6" t="s">
        <v>3240</v>
      </c>
      <c r="D3066" s="7" t="s">
        <v>5795</v>
      </c>
      <c r="E3066" s="7" t="s">
        <v>5836</v>
      </c>
      <c r="F3066" s="8" t="s">
        <v>3908</v>
      </c>
      <c r="G3066" s="9">
        <v>200000</v>
      </c>
      <c r="H3066" s="10">
        <v>2021</v>
      </c>
      <c r="I3066" s="10">
        <v>2021</v>
      </c>
      <c r="J3066" s="11" t="s">
        <v>2250</v>
      </c>
      <c r="K3066" s="12">
        <v>200000</v>
      </c>
      <c r="L3066" s="12">
        <v>1</v>
      </c>
      <c r="M3066" s="33" t="str">
        <f>IF(_xlfn.XLOOKUP(C3066,Raw_Data_OS_23!$C$7:$C$4518,Raw_Data_OS_23!$G$7:$G$4518,"Paid/ Closed")="Paid/ Closed","Paid/ Closed", "Still_Outstanding")</f>
        <v>Still_Outstanding</v>
      </c>
      <c r="N3066" s="33">
        <f>IF(_xlfn.XLOOKUP(C3066,Raw_Data_Paid_23!$C$4:$C$2114,Raw_Data_Paid_23!$C$4:$C$2114,1)= 1,1,0)</f>
        <v>1</v>
      </c>
      <c r="O3066" t="str">
        <f>IF(M3066=$W$7,IF(AND(N3066,_xlfn.XLOOKUP(C3066,Raw_Data_OS_23!$C$7:$C$4518,Raw_Data_OS_23!$G$7:$G$4518,0)=G3066),"A",IF(_xlfn.XLOOKUP(C3066,Raw_Data_Paid_23!$C$4:$C$2114,Raw_Data_Paid_23!$C$4:$C$2114,"B1")="B1","B1","B2")),IF(_xlfn.XLOOKUP(C3066,Raw_Data_Paid_23!$C$4:$C$2114,Raw_Data_Paid_23!$C$4:$C$2114,"C1")="C1","C1","C2"))</f>
        <v>B1</v>
      </c>
      <c r="P3066" t="str">
        <f t="shared" si="97"/>
        <v>2021B1Motor Commercial</v>
      </c>
    </row>
    <row r="3067" spans="3:16" x14ac:dyDescent="0.35">
      <c r="C3067" s="6" t="s">
        <v>3241</v>
      </c>
      <c r="D3067" s="7" t="s">
        <v>5829</v>
      </c>
      <c r="E3067" s="7" t="s">
        <v>5848</v>
      </c>
      <c r="F3067" s="8" t="s">
        <v>3910</v>
      </c>
      <c r="G3067" s="9">
        <v>80000</v>
      </c>
      <c r="H3067" s="10">
        <v>2021</v>
      </c>
      <c r="I3067" s="10">
        <v>2021</v>
      </c>
      <c r="J3067" s="11" t="s">
        <v>3073</v>
      </c>
      <c r="K3067" s="12">
        <v>80000</v>
      </c>
      <c r="L3067" s="12">
        <v>1</v>
      </c>
      <c r="M3067" s="33" t="str">
        <f>IF(_xlfn.XLOOKUP(C3067,Raw_Data_OS_23!$C$7:$C$4518,Raw_Data_OS_23!$G$7:$G$4518,"Paid/ Closed")="Paid/ Closed","Paid/ Closed", "Still_Outstanding")</f>
        <v>Paid/ Closed</v>
      </c>
      <c r="N3067" s="33">
        <f>IF(_xlfn.XLOOKUP(C3067,Raw_Data_Paid_23!$C$4:$C$2114,Raw_Data_Paid_23!$C$4:$C$2114,1)= 1,1,0)</f>
        <v>1</v>
      </c>
      <c r="O3067" t="str">
        <f>IF(M3067=$W$7,IF(AND(N3067,_xlfn.XLOOKUP(C3067,Raw_Data_OS_23!$C$7:$C$4518,Raw_Data_OS_23!$G$7:$G$4518,0)=G3067),"A",IF(_xlfn.XLOOKUP(C3067,Raw_Data_Paid_23!$C$4:$C$2114,Raw_Data_Paid_23!$C$4:$C$2114,"B1")="B1","B1","B2")),IF(_xlfn.XLOOKUP(C3067,Raw_Data_Paid_23!$C$4:$C$2114,Raw_Data_Paid_23!$C$4:$C$2114,"C1")="C1","C1","C2"))</f>
        <v>C1</v>
      </c>
      <c r="P3067" t="str">
        <f t="shared" si="97"/>
        <v>2021C1Motor Private</v>
      </c>
    </row>
    <row r="3068" spans="3:16" x14ac:dyDescent="0.35">
      <c r="C3068" s="6" t="s">
        <v>3242</v>
      </c>
      <c r="D3068" s="7" t="s">
        <v>5825</v>
      </c>
      <c r="E3068" s="7" t="s">
        <v>5849</v>
      </c>
      <c r="F3068" s="8" t="s">
        <v>3910</v>
      </c>
      <c r="G3068" s="9">
        <v>22917</v>
      </c>
      <c r="H3068" s="10">
        <v>2021</v>
      </c>
      <c r="I3068" s="10">
        <v>2021</v>
      </c>
      <c r="J3068" s="11" t="s">
        <v>3073</v>
      </c>
      <c r="K3068" s="12">
        <v>19760</v>
      </c>
      <c r="L3068" s="12">
        <v>1</v>
      </c>
      <c r="M3068" s="33" t="str">
        <f>IF(_xlfn.XLOOKUP(C3068,Raw_Data_OS_23!$C$7:$C$4518,Raw_Data_OS_23!$G$7:$G$4518,"Paid/ Closed")="Paid/ Closed","Paid/ Closed", "Still_Outstanding")</f>
        <v>Still_Outstanding</v>
      </c>
      <c r="N3068" s="33">
        <f>IF(_xlfn.XLOOKUP(C3068,Raw_Data_Paid_23!$C$4:$C$2114,Raw_Data_Paid_23!$C$4:$C$2114,1)= 1,1,0)</f>
        <v>1</v>
      </c>
      <c r="O3068" t="str">
        <f>IF(M3068=$W$7,IF(AND(N3068,_xlfn.XLOOKUP(C3068,Raw_Data_OS_23!$C$7:$C$4518,Raw_Data_OS_23!$G$7:$G$4518,0)=G3068),"A",IF(_xlfn.XLOOKUP(C3068,Raw_Data_Paid_23!$C$4:$C$2114,Raw_Data_Paid_23!$C$4:$C$2114,"B1")="B1","B1","B2")),IF(_xlfn.XLOOKUP(C3068,Raw_Data_Paid_23!$C$4:$C$2114,Raw_Data_Paid_23!$C$4:$C$2114,"C1")="C1","C1","C2"))</f>
        <v>B1</v>
      </c>
      <c r="P3068" t="str">
        <f t="shared" si="97"/>
        <v>2021B1Motor Private</v>
      </c>
    </row>
    <row r="3069" spans="3:16" x14ac:dyDescent="0.35">
      <c r="C3069" s="6" t="s">
        <v>3100</v>
      </c>
      <c r="D3069" s="7" t="s">
        <v>5829</v>
      </c>
      <c r="E3069" s="7" t="s">
        <v>5839</v>
      </c>
      <c r="F3069" s="8" t="s">
        <v>4238</v>
      </c>
      <c r="G3069" s="9">
        <v>35998</v>
      </c>
      <c r="H3069" s="10">
        <v>2021</v>
      </c>
      <c r="I3069" s="10">
        <v>2021</v>
      </c>
      <c r="J3069" s="11" t="s">
        <v>3073</v>
      </c>
      <c r="K3069" s="12">
        <v>35998</v>
      </c>
      <c r="L3069" s="12">
        <v>1</v>
      </c>
      <c r="M3069" s="33" t="str">
        <f>IF(_xlfn.XLOOKUP(C3069,Raw_Data_OS_23!$C$7:$C$4518,Raw_Data_OS_23!$G$7:$G$4518,"Paid/ Closed")="Paid/ Closed","Paid/ Closed", "Still_Outstanding")</f>
        <v>Paid/ Closed</v>
      </c>
      <c r="N3069" s="33">
        <f>IF(_xlfn.XLOOKUP(C3069,Raw_Data_Paid_23!$C$4:$C$2114,Raw_Data_Paid_23!$C$4:$C$2114,1)= 1,1,0)</f>
        <v>1</v>
      </c>
      <c r="O3069" t="str">
        <f>IF(M3069=$W$7,IF(AND(N3069,_xlfn.XLOOKUP(C3069,Raw_Data_OS_23!$C$7:$C$4518,Raw_Data_OS_23!$G$7:$G$4518,0)=G3069),"A",IF(_xlfn.XLOOKUP(C3069,Raw_Data_Paid_23!$C$4:$C$2114,Raw_Data_Paid_23!$C$4:$C$2114,"B1")="B1","B1","B2")),IF(_xlfn.XLOOKUP(C3069,Raw_Data_Paid_23!$C$4:$C$2114,Raw_Data_Paid_23!$C$4:$C$2114,"C1")="C1","C1","C2"))</f>
        <v>C1</v>
      </c>
      <c r="P3069" t="str">
        <f t="shared" si="97"/>
        <v>2021C1Fire Domestic</v>
      </c>
    </row>
    <row r="3070" spans="3:16" x14ac:dyDescent="0.35">
      <c r="C3070" s="6" t="s">
        <v>3243</v>
      </c>
      <c r="D3070" s="7" t="s">
        <v>5798</v>
      </c>
      <c r="E3070" s="7" t="s">
        <v>5849</v>
      </c>
      <c r="F3070" s="8" t="s">
        <v>3908</v>
      </c>
      <c r="G3070" s="9">
        <v>52484</v>
      </c>
      <c r="H3070" s="10">
        <v>2021</v>
      </c>
      <c r="I3070" s="10">
        <v>2021</v>
      </c>
      <c r="J3070" s="11" t="s">
        <v>2250</v>
      </c>
      <c r="K3070" s="12">
        <v>52484</v>
      </c>
      <c r="L3070" s="12">
        <v>1</v>
      </c>
      <c r="M3070" s="33" t="str">
        <f>IF(_xlfn.XLOOKUP(C3070,Raw_Data_OS_23!$C$7:$C$4518,Raw_Data_OS_23!$G$7:$G$4518,"Paid/ Closed")="Paid/ Closed","Paid/ Closed", "Still_Outstanding")</f>
        <v>Still_Outstanding</v>
      </c>
      <c r="N3070" s="33">
        <f>IF(_xlfn.XLOOKUP(C3070,Raw_Data_Paid_23!$C$4:$C$2114,Raw_Data_Paid_23!$C$4:$C$2114,1)= 1,1,0)</f>
        <v>0</v>
      </c>
      <c r="O3070" t="str">
        <f>IF(M3070=$W$7,IF(AND(N3070,_xlfn.XLOOKUP(C3070,Raw_Data_OS_23!$C$7:$C$4518,Raw_Data_OS_23!$G$7:$G$4518,0)=G3070),"A",IF(_xlfn.XLOOKUP(C3070,Raw_Data_Paid_23!$C$4:$C$2114,Raw_Data_Paid_23!$C$4:$C$2114,"B1")="B1","B1","B2")),IF(_xlfn.XLOOKUP(C3070,Raw_Data_Paid_23!$C$4:$C$2114,Raw_Data_Paid_23!$C$4:$C$2114,"C1")="C1","C1","C2"))</f>
        <v>B2</v>
      </c>
      <c r="P3070" t="str">
        <f t="shared" si="97"/>
        <v>2021B2Motor Commercial</v>
      </c>
    </row>
    <row r="3071" spans="3:16" x14ac:dyDescent="0.35">
      <c r="C3071" s="6" t="s">
        <v>3101</v>
      </c>
      <c r="D3071" s="7" t="s">
        <v>5844</v>
      </c>
      <c r="E3071" s="7" t="s">
        <v>5848</v>
      </c>
      <c r="F3071" s="8" t="s">
        <v>3908</v>
      </c>
      <c r="G3071" s="9">
        <v>42000</v>
      </c>
      <c r="H3071" s="10">
        <v>2021</v>
      </c>
      <c r="I3071" s="10">
        <v>2021</v>
      </c>
      <c r="J3071" s="11" t="s">
        <v>3073</v>
      </c>
      <c r="K3071" s="12">
        <v>42000</v>
      </c>
      <c r="L3071" s="12">
        <v>1</v>
      </c>
      <c r="M3071" s="33" t="str">
        <f>IF(_xlfn.XLOOKUP(C3071,Raw_Data_OS_23!$C$7:$C$4518,Raw_Data_OS_23!$G$7:$G$4518,"Paid/ Closed")="Paid/ Closed","Paid/ Closed", "Still_Outstanding")</f>
        <v>Paid/ Closed</v>
      </c>
      <c r="N3071" s="33">
        <f>IF(_xlfn.XLOOKUP(C3071,Raw_Data_Paid_23!$C$4:$C$2114,Raw_Data_Paid_23!$C$4:$C$2114,1)= 1,1,0)</f>
        <v>1</v>
      </c>
      <c r="O3071" t="str">
        <f>IF(M3071=$W$7,IF(AND(N3071,_xlfn.XLOOKUP(C3071,Raw_Data_OS_23!$C$7:$C$4518,Raw_Data_OS_23!$G$7:$G$4518,0)=G3071),"A",IF(_xlfn.XLOOKUP(C3071,Raw_Data_Paid_23!$C$4:$C$2114,Raw_Data_Paid_23!$C$4:$C$2114,"B1")="B1","B1","B2")),IF(_xlfn.XLOOKUP(C3071,Raw_Data_Paid_23!$C$4:$C$2114,Raw_Data_Paid_23!$C$4:$C$2114,"C1")="C1","C1","C2"))</f>
        <v>C1</v>
      </c>
      <c r="P3071" t="str">
        <f t="shared" si="97"/>
        <v>2021C1Motor Commercial</v>
      </c>
    </row>
    <row r="3072" spans="3:16" x14ac:dyDescent="0.35">
      <c r="C3072" s="6" t="s">
        <v>3244</v>
      </c>
      <c r="D3072" s="7" t="s">
        <v>5843</v>
      </c>
      <c r="E3072" s="7" t="s">
        <v>5849</v>
      </c>
      <c r="F3072" s="8" t="s">
        <v>3910</v>
      </c>
      <c r="G3072" s="9">
        <v>100000</v>
      </c>
      <c r="H3072" s="10">
        <v>2021</v>
      </c>
      <c r="I3072" s="10">
        <v>2021</v>
      </c>
      <c r="J3072" s="11" t="s">
        <v>3073</v>
      </c>
      <c r="K3072" s="12">
        <v>100000</v>
      </c>
      <c r="L3072" s="12">
        <v>1</v>
      </c>
      <c r="M3072" s="33" t="str">
        <f>IF(_xlfn.XLOOKUP(C3072,Raw_Data_OS_23!$C$7:$C$4518,Raw_Data_OS_23!$G$7:$G$4518,"Paid/ Closed")="Paid/ Closed","Paid/ Closed", "Still_Outstanding")</f>
        <v>Still_Outstanding</v>
      </c>
      <c r="N3072" s="33">
        <f>IF(_xlfn.XLOOKUP(C3072,Raw_Data_Paid_23!$C$4:$C$2114,Raw_Data_Paid_23!$C$4:$C$2114,1)= 1,1,0)</f>
        <v>0</v>
      </c>
      <c r="O3072" t="str">
        <f>IF(M3072=$W$7,IF(AND(N3072,_xlfn.XLOOKUP(C3072,Raw_Data_OS_23!$C$7:$C$4518,Raw_Data_OS_23!$G$7:$G$4518,0)=G3072),"A",IF(_xlfn.XLOOKUP(C3072,Raw_Data_Paid_23!$C$4:$C$2114,Raw_Data_Paid_23!$C$4:$C$2114,"B1")="B1","B1","B2")),IF(_xlfn.XLOOKUP(C3072,Raw_Data_Paid_23!$C$4:$C$2114,Raw_Data_Paid_23!$C$4:$C$2114,"C1")="C1","C1","C2"))</f>
        <v>B2</v>
      </c>
      <c r="P3072" t="str">
        <f t="shared" si="97"/>
        <v>2021B2Motor Private</v>
      </c>
    </row>
    <row r="3073" spans="3:16" x14ac:dyDescent="0.35">
      <c r="C3073" s="6" t="s">
        <v>3245</v>
      </c>
      <c r="D3073" s="7" t="s">
        <v>5831</v>
      </c>
      <c r="E3073" s="7" t="s">
        <v>5836</v>
      </c>
      <c r="F3073" s="8" t="s">
        <v>3910</v>
      </c>
      <c r="G3073" s="9">
        <v>250000</v>
      </c>
      <c r="H3073" s="10">
        <v>2021</v>
      </c>
      <c r="I3073" s="10">
        <v>2021</v>
      </c>
      <c r="J3073" s="11" t="s">
        <v>3073</v>
      </c>
      <c r="K3073" s="12">
        <v>250000</v>
      </c>
      <c r="L3073" s="12">
        <v>1</v>
      </c>
      <c r="M3073" s="33" t="str">
        <f>IF(_xlfn.XLOOKUP(C3073,Raw_Data_OS_23!$C$7:$C$4518,Raw_Data_OS_23!$G$7:$G$4518,"Paid/ Closed")="Paid/ Closed","Paid/ Closed", "Still_Outstanding")</f>
        <v>Still_Outstanding</v>
      </c>
      <c r="N3073" s="33">
        <f>IF(_xlfn.XLOOKUP(C3073,Raw_Data_Paid_23!$C$4:$C$2114,Raw_Data_Paid_23!$C$4:$C$2114,1)= 1,1,0)</f>
        <v>1</v>
      </c>
      <c r="O3073" t="str">
        <f>IF(M3073=$W$7,IF(AND(N3073,_xlfn.XLOOKUP(C3073,Raw_Data_OS_23!$C$7:$C$4518,Raw_Data_OS_23!$G$7:$G$4518,0)=G3073),"A",IF(_xlfn.XLOOKUP(C3073,Raw_Data_Paid_23!$C$4:$C$2114,Raw_Data_Paid_23!$C$4:$C$2114,"B1")="B1","B1","B2")),IF(_xlfn.XLOOKUP(C3073,Raw_Data_Paid_23!$C$4:$C$2114,Raw_Data_Paid_23!$C$4:$C$2114,"C1")="C1","C1","C2"))</f>
        <v>B1</v>
      </c>
      <c r="P3073" t="str">
        <f t="shared" si="97"/>
        <v>2021B1Motor Private</v>
      </c>
    </row>
    <row r="3074" spans="3:16" x14ac:dyDescent="0.35">
      <c r="C3074" s="6" t="s">
        <v>3246</v>
      </c>
      <c r="D3074" s="7" t="s">
        <v>5845</v>
      </c>
      <c r="E3074" s="7" t="s">
        <v>5849</v>
      </c>
      <c r="F3074" s="8" t="s">
        <v>3910</v>
      </c>
      <c r="G3074" s="9">
        <v>578530.70180000004</v>
      </c>
      <c r="H3074" s="10">
        <v>2021</v>
      </c>
      <c r="I3074" s="10">
        <v>2021</v>
      </c>
      <c r="J3074" s="11" t="s">
        <v>3073</v>
      </c>
      <c r="K3074" s="12">
        <v>578530.70180000004</v>
      </c>
      <c r="L3074" s="12">
        <v>1</v>
      </c>
      <c r="M3074" s="33" t="str">
        <f>IF(_xlfn.XLOOKUP(C3074,Raw_Data_OS_23!$C$7:$C$4518,Raw_Data_OS_23!$G$7:$G$4518,"Paid/ Closed")="Paid/ Closed","Paid/ Closed", "Still_Outstanding")</f>
        <v>Still_Outstanding</v>
      </c>
      <c r="N3074" s="33">
        <f>IF(_xlfn.XLOOKUP(C3074,Raw_Data_Paid_23!$C$4:$C$2114,Raw_Data_Paid_23!$C$4:$C$2114,1)= 1,1,0)</f>
        <v>0</v>
      </c>
      <c r="O3074" t="str">
        <f>IF(M3074=$W$7,IF(AND(N3074,_xlfn.XLOOKUP(C3074,Raw_Data_OS_23!$C$7:$C$4518,Raw_Data_OS_23!$G$7:$G$4518,0)=G3074),"A",IF(_xlfn.XLOOKUP(C3074,Raw_Data_Paid_23!$C$4:$C$2114,Raw_Data_Paid_23!$C$4:$C$2114,"B1")="B1","B1","B2")),IF(_xlfn.XLOOKUP(C3074,Raw_Data_Paid_23!$C$4:$C$2114,Raw_Data_Paid_23!$C$4:$C$2114,"C1")="C1","C1","C2"))</f>
        <v>B2</v>
      </c>
      <c r="P3074" t="str">
        <f t="shared" si="97"/>
        <v>2021B2Motor Private</v>
      </c>
    </row>
    <row r="3075" spans="3:16" x14ac:dyDescent="0.35">
      <c r="C3075" s="6" t="s">
        <v>3102</v>
      </c>
      <c r="D3075" s="7" t="s">
        <v>5825</v>
      </c>
      <c r="E3075" s="7" t="s">
        <v>5849</v>
      </c>
      <c r="F3075" s="8" t="s">
        <v>3910</v>
      </c>
      <c r="G3075" s="9">
        <v>96800</v>
      </c>
      <c r="H3075" s="10">
        <v>2021</v>
      </c>
      <c r="I3075" s="10">
        <v>2021</v>
      </c>
      <c r="J3075" s="11" t="s">
        <v>3073</v>
      </c>
      <c r="K3075" s="12">
        <v>96800</v>
      </c>
      <c r="L3075" s="12">
        <v>1</v>
      </c>
      <c r="M3075" s="33" t="str">
        <f>IF(_xlfn.XLOOKUP(C3075,Raw_Data_OS_23!$C$7:$C$4518,Raw_Data_OS_23!$G$7:$G$4518,"Paid/ Closed")="Paid/ Closed","Paid/ Closed", "Still_Outstanding")</f>
        <v>Still_Outstanding</v>
      </c>
      <c r="N3075" s="33">
        <f>IF(_xlfn.XLOOKUP(C3075,Raw_Data_Paid_23!$C$4:$C$2114,Raw_Data_Paid_23!$C$4:$C$2114,1)= 1,1,0)</f>
        <v>1</v>
      </c>
      <c r="O3075" t="str">
        <f>IF(M3075=$W$7,IF(AND(N3075,_xlfn.XLOOKUP(C3075,Raw_Data_OS_23!$C$7:$C$4518,Raw_Data_OS_23!$G$7:$G$4518,0)=G3075),"A",IF(_xlfn.XLOOKUP(C3075,Raw_Data_Paid_23!$C$4:$C$2114,Raw_Data_Paid_23!$C$4:$C$2114,"B1")="B1","B1","B2")),IF(_xlfn.XLOOKUP(C3075,Raw_Data_Paid_23!$C$4:$C$2114,Raw_Data_Paid_23!$C$4:$C$2114,"C1")="C1","C1","C2"))</f>
        <v>A</v>
      </c>
      <c r="P3075" t="str">
        <f t="shared" si="97"/>
        <v>2021AMotor Private</v>
      </c>
    </row>
    <row r="3076" spans="3:16" x14ac:dyDescent="0.35">
      <c r="C3076" s="6" t="s">
        <v>3247</v>
      </c>
      <c r="D3076" s="7" t="s">
        <v>5836</v>
      </c>
      <c r="E3076" s="7" t="s">
        <v>5840</v>
      </c>
      <c r="F3076" s="8" t="s">
        <v>658</v>
      </c>
      <c r="G3076" s="9">
        <v>50000</v>
      </c>
      <c r="H3076" s="10">
        <v>2021</v>
      </c>
      <c r="I3076" s="10">
        <v>2021</v>
      </c>
      <c r="J3076" s="11" t="s">
        <v>3073</v>
      </c>
      <c r="K3076" s="12">
        <v>50000</v>
      </c>
      <c r="L3076" s="12">
        <v>1</v>
      </c>
      <c r="M3076" s="33" t="str">
        <f>IF(_xlfn.XLOOKUP(C3076,Raw_Data_OS_23!$C$7:$C$4518,Raw_Data_OS_23!$G$7:$G$4518,"Paid/ Closed")="Paid/ Closed","Paid/ Closed", "Still_Outstanding")</f>
        <v>Paid/ Closed</v>
      </c>
      <c r="N3076" s="33">
        <f>IF(_xlfn.XLOOKUP(C3076,Raw_Data_Paid_23!$C$4:$C$2114,Raw_Data_Paid_23!$C$4:$C$2114,1)= 1,1,0)</f>
        <v>1</v>
      </c>
      <c r="O3076" t="str">
        <f>IF(M3076=$W$7,IF(AND(N3076,_xlfn.XLOOKUP(C3076,Raw_Data_OS_23!$C$7:$C$4518,Raw_Data_OS_23!$G$7:$G$4518,0)=G3076),"A",IF(_xlfn.XLOOKUP(C3076,Raw_Data_Paid_23!$C$4:$C$2114,Raw_Data_Paid_23!$C$4:$C$2114,"B1")="B1","B1","B2")),IF(_xlfn.XLOOKUP(C3076,Raw_Data_Paid_23!$C$4:$C$2114,Raw_Data_Paid_23!$C$4:$C$2114,"C1")="C1","C1","C2"))</f>
        <v>C1</v>
      </c>
      <c r="P3076" t="str">
        <f t="shared" si="97"/>
        <v>2021C1Workmen's Compensation</v>
      </c>
    </row>
    <row r="3077" spans="3:16" x14ac:dyDescent="0.35">
      <c r="C3077" s="6" t="s">
        <v>3248</v>
      </c>
      <c r="D3077" s="7" t="s">
        <v>5833</v>
      </c>
      <c r="E3077" s="7" t="s">
        <v>5850</v>
      </c>
      <c r="F3077" s="8" t="s">
        <v>3910</v>
      </c>
      <c r="G3077" s="9">
        <v>80000</v>
      </c>
      <c r="H3077" s="10">
        <v>2021</v>
      </c>
      <c r="I3077" s="10">
        <v>2021</v>
      </c>
      <c r="J3077" s="11" t="s">
        <v>3073</v>
      </c>
      <c r="K3077" s="12">
        <v>80000</v>
      </c>
      <c r="L3077" s="12">
        <v>1</v>
      </c>
      <c r="M3077" s="33" t="str">
        <f>IF(_xlfn.XLOOKUP(C3077,Raw_Data_OS_23!$C$7:$C$4518,Raw_Data_OS_23!$G$7:$G$4518,"Paid/ Closed")="Paid/ Closed","Paid/ Closed", "Still_Outstanding")</f>
        <v>Still_Outstanding</v>
      </c>
      <c r="N3077" s="33">
        <f>IF(_xlfn.XLOOKUP(C3077,Raw_Data_Paid_23!$C$4:$C$2114,Raw_Data_Paid_23!$C$4:$C$2114,1)= 1,1,0)</f>
        <v>1</v>
      </c>
      <c r="O3077" t="str">
        <f>IF(M3077=$W$7,IF(AND(N3077,_xlfn.XLOOKUP(C3077,Raw_Data_OS_23!$C$7:$C$4518,Raw_Data_OS_23!$G$7:$G$4518,0)=G3077),"A",IF(_xlfn.XLOOKUP(C3077,Raw_Data_Paid_23!$C$4:$C$2114,Raw_Data_Paid_23!$C$4:$C$2114,"B1")="B1","B1","B2")),IF(_xlfn.XLOOKUP(C3077,Raw_Data_Paid_23!$C$4:$C$2114,Raw_Data_Paid_23!$C$4:$C$2114,"C1")="C1","C1","C2"))</f>
        <v>B1</v>
      </c>
      <c r="P3077" t="str">
        <f t="shared" si="97"/>
        <v>2021B1Motor Private</v>
      </c>
    </row>
    <row r="3078" spans="3:16" x14ac:dyDescent="0.35">
      <c r="C3078" s="6" t="s">
        <v>3249</v>
      </c>
      <c r="D3078" s="7" t="s">
        <v>5851</v>
      </c>
      <c r="E3078" s="7" t="s">
        <v>5850</v>
      </c>
      <c r="F3078" s="8" t="s">
        <v>3910</v>
      </c>
      <c r="G3078" s="9">
        <v>700000</v>
      </c>
      <c r="H3078" s="10">
        <v>2021</v>
      </c>
      <c r="I3078" s="10">
        <v>2021</v>
      </c>
      <c r="J3078" s="11" t="s">
        <v>3073</v>
      </c>
      <c r="K3078" s="12">
        <v>700000</v>
      </c>
      <c r="L3078" s="12">
        <v>1</v>
      </c>
      <c r="M3078" s="33" t="str">
        <f>IF(_xlfn.XLOOKUP(C3078,Raw_Data_OS_23!$C$7:$C$4518,Raw_Data_OS_23!$G$7:$G$4518,"Paid/ Closed")="Paid/ Closed","Paid/ Closed", "Still_Outstanding")</f>
        <v>Still_Outstanding</v>
      </c>
      <c r="N3078" s="33">
        <f>IF(_xlfn.XLOOKUP(C3078,Raw_Data_Paid_23!$C$4:$C$2114,Raw_Data_Paid_23!$C$4:$C$2114,1)= 1,1,0)</f>
        <v>0</v>
      </c>
      <c r="O3078" t="str">
        <f>IF(M3078=$W$7,IF(AND(N3078,_xlfn.XLOOKUP(C3078,Raw_Data_OS_23!$C$7:$C$4518,Raw_Data_OS_23!$G$7:$G$4518,0)=G3078),"A",IF(_xlfn.XLOOKUP(C3078,Raw_Data_Paid_23!$C$4:$C$2114,Raw_Data_Paid_23!$C$4:$C$2114,"B1")="B1","B1","B2")),IF(_xlfn.XLOOKUP(C3078,Raw_Data_Paid_23!$C$4:$C$2114,Raw_Data_Paid_23!$C$4:$C$2114,"C1")="C1","C1","C2"))</f>
        <v>B2</v>
      </c>
      <c r="P3078" t="str">
        <f t="shared" ref="P3078:P3141" si="98">H3078&amp;O3078&amp;F3078</f>
        <v>2021B2Motor Private</v>
      </c>
    </row>
    <row r="3079" spans="3:16" x14ac:dyDescent="0.35">
      <c r="C3079" s="6" t="s">
        <v>3250</v>
      </c>
      <c r="D3079" s="7" t="s">
        <v>5845</v>
      </c>
      <c r="E3079" s="7" t="s">
        <v>5850</v>
      </c>
      <c r="F3079" s="8" t="s">
        <v>3910</v>
      </c>
      <c r="G3079" s="9">
        <v>200000</v>
      </c>
      <c r="H3079" s="10">
        <v>2021</v>
      </c>
      <c r="I3079" s="10">
        <v>2021</v>
      </c>
      <c r="J3079" s="11" t="s">
        <v>3073</v>
      </c>
      <c r="K3079" s="12">
        <v>200000</v>
      </c>
      <c r="L3079" s="12">
        <v>1</v>
      </c>
      <c r="M3079" s="33" t="str">
        <f>IF(_xlfn.XLOOKUP(C3079,Raw_Data_OS_23!$C$7:$C$4518,Raw_Data_OS_23!$G$7:$G$4518,"Paid/ Closed")="Paid/ Closed","Paid/ Closed", "Still_Outstanding")</f>
        <v>Still_Outstanding</v>
      </c>
      <c r="N3079" s="33">
        <f>IF(_xlfn.XLOOKUP(C3079,Raw_Data_Paid_23!$C$4:$C$2114,Raw_Data_Paid_23!$C$4:$C$2114,1)= 1,1,0)</f>
        <v>0</v>
      </c>
      <c r="O3079" t="str">
        <f>IF(M3079=$W$7,IF(AND(N3079,_xlfn.XLOOKUP(C3079,Raw_Data_OS_23!$C$7:$C$4518,Raw_Data_OS_23!$G$7:$G$4518,0)=G3079),"A",IF(_xlfn.XLOOKUP(C3079,Raw_Data_Paid_23!$C$4:$C$2114,Raw_Data_Paid_23!$C$4:$C$2114,"B1")="B1","B1","B2")),IF(_xlfn.XLOOKUP(C3079,Raw_Data_Paid_23!$C$4:$C$2114,Raw_Data_Paid_23!$C$4:$C$2114,"C1")="C1","C1","C2"))</f>
        <v>B2</v>
      </c>
      <c r="P3079" t="str">
        <f t="shared" si="98"/>
        <v>2021B2Motor Private</v>
      </c>
    </row>
    <row r="3080" spans="3:16" x14ac:dyDescent="0.35">
      <c r="C3080" s="6" t="s">
        <v>3103</v>
      </c>
      <c r="D3080" s="7" t="s">
        <v>5845</v>
      </c>
      <c r="E3080" s="7" t="s">
        <v>5850</v>
      </c>
      <c r="F3080" s="8" t="s">
        <v>3910</v>
      </c>
      <c r="G3080" s="9">
        <v>525000</v>
      </c>
      <c r="H3080" s="10">
        <v>2021</v>
      </c>
      <c r="I3080" s="10">
        <v>2021</v>
      </c>
      <c r="J3080" s="11" t="s">
        <v>3073</v>
      </c>
      <c r="K3080" s="12">
        <v>525000</v>
      </c>
      <c r="L3080" s="12">
        <v>1</v>
      </c>
      <c r="M3080" s="33" t="str">
        <f>IF(_xlfn.XLOOKUP(C3080,Raw_Data_OS_23!$C$7:$C$4518,Raw_Data_OS_23!$G$7:$G$4518,"Paid/ Closed")="Paid/ Closed","Paid/ Closed", "Still_Outstanding")</f>
        <v>Still_Outstanding</v>
      </c>
      <c r="N3080" s="33">
        <f>IF(_xlfn.XLOOKUP(C3080,Raw_Data_Paid_23!$C$4:$C$2114,Raw_Data_Paid_23!$C$4:$C$2114,1)= 1,1,0)</f>
        <v>0</v>
      </c>
      <c r="O3080" t="str">
        <f>IF(M3080=$W$7,IF(AND(N3080,_xlfn.XLOOKUP(C3080,Raw_Data_OS_23!$C$7:$C$4518,Raw_Data_OS_23!$G$7:$G$4518,0)=G3080),"A",IF(_xlfn.XLOOKUP(C3080,Raw_Data_Paid_23!$C$4:$C$2114,Raw_Data_Paid_23!$C$4:$C$2114,"B1")="B1","B1","B2")),IF(_xlfn.XLOOKUP(C3080,Raw_Data_Paid_23!$C$4:$C$2114,Raw_Data_Paid_23!$C$4:$C$2114,"C1")="C1","C1","C2"))</f>
        <v>B2</v>
      </c>
      <c r="P3080" t="str">
        <f t="shared" si="98"/>
        <v>2021B2Motor Private</v>
      </c>
    </row>
    <row r="3081" spans="3:16" x14ac:dyDescent="0.35">
      <c r="C3081" s="6" t="s">
        <v>3251</v>
      </c>
      <c r="D3081" s="7" t="s">
        <v>5840</v>
      </c>
      <c r="E3081" s="7" t="s">
        <v>5850</v>
      </c>
      <c r="F3081" s="8" t="s">
        <v>3908</v>
      </c>
      <c r="G3081" s="9">
        <v>21740</v>
      </c>
      <c r="H3081" s="10">
        <v>2021</v>
      </c>
      <c r="I3081" s="10">
        <v>2021</v>
      </c>
      <c r="J3081" s="11" t="s">
        <v>3073</v>
      </c>
      <c r="K3081" s="12">
        <v>21740</v>
      </c>
      <c r="L3081" s="12">
        <v>1</v>
      </c>
      <c r="M3081" s="33" t="str">
        <f>IF(_xlfn.XLOOKUP(C3081,Raw_Data_OS_23!$C$7:$C$4518,Raw_Data_OS_23!$G$7:$G$4518,"Paid/ Closed")="Paid/ Closed","Paid/ Closed", "Still_Outstanding")</f>
        <v>Paid/ Closed</v>
      </c>
      <c r="N3081" s="33">
        <f>IF(_xlfn.XLOOKUP(C3081,Raw_Data_Paid_23!$C$4:$C$2114,Raw_Data_Paid_23!$C$4:$C$2114,1)= 1,1,0)</f>
        <v>1</v>
      </c>
      <c r="O3081" t="str">
        <f>IF(M3081=$W$7,IF(AND(N3081,_xlfn.XLOOKUP(C3081,Raw_Data_OS_23!$C$7:$C$4518,Raw_Data_OS_23!$G$7:$G$4518,0)=G3081),"A",IF(_xlfn.XLOOKUP(C3081,Raw_Data_Paid_23!$C$4:$C$2114,Raw_Data_Paid_23!$C$4:$C$2114,"B1")="B1","B1","B2")),IF(_xlfn.XLOOKUP(C3081,Raw_Data_Paid_23!$C$4:$C$2114,Raw_Data_Paid_23!$C$4:$C$2114,"C1")="C1","C1","C2"))</f>
        <v>C1</v>
      </c>
      <c r="P3081" t="str">
        <f t="shared" si="98"/>
        <v>2021C1Motor Commercial</v>
      </c>
    </row>
    <row r="3082" spans="3:16" x14ac:dyDescent="0.35">
      <c r="C3082" s="6" t="s">
        <v>3104</v>
      </c>
      <c r="D3082" s="7" t="s">
        <v>5828</v>
      </c>
      <c r="E3082" s="7" t="s">
        <v>5849</v>
      </c>
      <c r="F3082" s="8" t="s">
        <v>3910</v>
      </c>
      <c r="G3082" s="9">
        <v>22536</v>
      </c>
      <c r="H3082" s="10">
        <v>2021</v>
      </c>
      <c r="I3082" s="10">
        <v>2021</v>
      </c>
      <c r="J3082" s="11" t="s">
        <v>3073</v>
      </c>
      <c r="K3082" s="12">
        <v>22536</v>
      </c>
      <c r="L3082" s="12">
        <v>1</v>
      </c>
      <c r="M3082" s="33" t="str">
        <f>IF(_xlfn.XLOOKUP(C3082,Raw_Data_OS_23!$C$7:$C$4518,Raw_Data_OS_23!$G$7:$G$4518,"Paid/ Closed")="Paid/ Closed","Paid/ Closed", "Still_Outstanding")</f>
        <v>Paid/ Closed</v>
      </c>
      <c r="N3082" s="33">
        <f>IF(_xlfn.XLOOKUP(C3082,Raw_Data_Paid_23!$C$4:$C$2114,Raw_Data_Paid_23!$C$4:$C$2114,1)= 1,1,0)</f>
        <v>0</v>
      </c>
      <c r="O3082" t="str">
        <f>IF(M3082=$W$7,IF(AND(N3082,_xlfn.XLOOKUP(C3082,Raw_Data_OS_23!$C$7:$C$4518,Raw_Data_OS_23!$G$7:$G$4518,0)=G3082),"A",IF(_xlfn.XLOOKUP(C3082,Raw_Data_Paid_23!$C$4:$C$2114,Raw_Data_Paid_23!$C$4:$C$2114,"B1")="B1","B1","B2")),IF(_xlfn.XLOOKUP(C3082,Raw_Data_Paid_23!$C$4:$C$2114,Raw_Data_Paid_23!$C$4:$C$2114,"C1")="C1","C1","C2"))</f>
        <v>C2</v>
      </c>
      <c r="P3082" t="str">
        <f t="shared" si="98"/>
        <v>2021C2Motor Private</v>
      </c>
    </row>
    <row r="3083" spans="3:16" x14ac:dyDescent="0.35">
      <c r="C3083" s="6" t="s">
        <v>3252</v>
      </c>
      <c r="D3083" s="7" t="s">
        <v>5751</v>
      </c>
      <c r="E3083" s="7" t="s">
        <v>5792</v>
      </c>
      <c r="F3083" s="8" t="s">
        <v>3910</v>
      </c>
      <c r="G3083" s="9">
        <v>79150</v>
      </c>
      <c r="H3083" s="10">
        <v>2021</v>
      </c>
      <c r="I3083" s="10">
        <v>2021</v>
      </c>
      <c r="J3083" s="11" t="s">
        <v>2250</v>
      </c>
      <c r="K3083" s="12">
        <v>79150</v>
      </c>
      <c r="L3083" s="12">
        <v>1</v>
      </c>
      <c r="M3083" s="33" t="str">
        <f>IF(_xlfn.XLOOKUP(C3083,Raw_Data_OS_23!$C$7:$C$4518,Raw_Data_OS_23!$G$7:$G$4518,"Paid/ Closed")="Paid/ Closed","Paid/ Closed", "Still_Outstanding")</f>
        <v>Still_Outstanding</v>
      </c>
      <c r="N3083" s="33">
        <f>IF(_xlfn.XLOOKUP(C3083,Raw_Data_Paid_23!$C$4:$C$2114,Raw_Data_Paid_23!$C$4:$C$2114,1)= 1,1,0)</f>
        <v>1</v>
      </c>
      <c r="O3083" t="str">
        <f>IF(M3083=$W$7,IF(AND(N3083,_xlfn.XLOOKUP(C3083,Raw_Data_OS_23!$C$7:$C$4518,Raw_Data_OS_23!$G$7:$G$4518,0)=G3083),"A",IF(_xlfn.XLOOKUP(C3083,Raw_Data_Paid_23!$C$4:$C$2114,Raw_Data_Paid_23!$C$4:$C$2114,"B1")="B1","B1","B2")),IF(_xlfn.XLOOKUP(C3083,Raw_Data_Paid_23!$C$4:$C$2114,Raw_Data_Paid_23!$C$4:$C$2114,"C1")="C1","C1","C2"))</f>
        <v>B1</v>
      </c>
      <c r="P3083" t="str">
        <f t="shared" si="98"/>
        <v>2021B1Motor Private</v>
      </c>
    </row>
    <row r="3084" spans="3:16" x14ac:dyDescent="0.35">
      <c r="C3084" s="6" t="s">
        <v>3253</v>
      </c>
      <c r="D3084" s="7" t="s">
        <v>5849</v>
      </c>
      <c r="E3084" s="7" t="s">
        <v>5850</v>
      </c>
      <c r="F3084" s="8" t="s">
        <v>3910</v>
      </c>
      <c r="G3084" s="9">
        <v>12000</v>
      </c>
      <c r="H3084" s="10">
        <v>2021</v>
      </c>
      <c r="I3084" s="10">
        <v>2021</v>
      </c>
      <c r="J3084" s="11" t="s">
        <v>3073</v>
      </c>
      <c r="K3084" s="12">
        <v>12000</v>
      </c>
      <c r="L3084" s="12">
        <v>1</v>
      </c>
      <c r="M3084" s="33" t="str">
        <f>IF(_xlfn.XLOOKUP(C3084,Raw_Data_OS_23!$C$7:$C$4518,Raw_Data_OS_23!$G$7:$G$4518,"Paid/ Closed")="Paid/ Closed","Paid/ Closed", "Still_Outstanding")</f>
        <v>Paid/ Closed</v>
      </c>
      <c r="N3084" s="33">
        <f>IF(_xlfn.XLOOKUP(C3084,Raw_Data_Paid_23!$C$4:$C$2114,Raw_Data_Paid_23!$C$4:$C$2114,1)= 1,1,0)</f>
        <v>0</v>
      </c>
      <c r="O3084" t="str">
        <f>IF(M3084=$W$7,IF(AND(N3084,_xlfn.XLOOKUP(C3084,Raw_Data_OS_23!$C$7:$C$4518,Raw_Data_OS_23!$G$7:$G$4518,0)=G3084),"A",IF(_xlfn.XLOOKUP(C3084,Raw_Data_Paid_23!$C$4:$C$2114,Raw_Data_Paid_23!$C$4:$C$2114,"B1")="B1","B1","B2")),IF(_xlfn.XLOOKUP(C3084,Raw_Data_Paid_23!$C$4:$C$2114,Raw_Data_Paid_23!$C$4:$C$2114,"C1")="C1","C1","C2"))</f>
        <v>C2</v>
      </c>
      <c r="P3084" t="str">
        <f t="shared" si="98"/>
        <v>2021C2Motor Private</v>
      </c>
    </row>
    <row r="3085" spans="3:16" x14ac:dyDescent="0.35">
      <c r="C3085" s="6" t="s">
        <v>3254</v>
      </c>
      <c r="D3085" s="7" t="s">
        <v>5837</v>
      </c>
      <c r="E3085" s="7" t="s">
        <v>5852</v>
      </c>
      <c r="F3085" s="8" t="s">
        <v>3910</v>
      </c>
      <c r="G3085" s="9">
        <v>110000</v>
      </c>
      <c r="H3085" s="10">
        <v>2021</v>
      </c>
      <c r="I3085" s="10">
        <v>2021</v>
      </c>
      <c r="J3085" s="11" t="s">
        <v>3073</v>
      </c>
      <c r="K3085" s="12">
        <v>110000</v>
      </c>
      <c r="L3085" s="12">
        <v>1</v>
      </c>
      <c r="M3085" s="33" t="str">
        <f>IF(_xlfn.XLOOKUP(C3085,Raw_Data_OS_23!$C$7:$C$4518,Raw_Data_OS_23!$G$7:$G$4518,"Paid/ Closed")="Paid/ Closed","Paid/ Closed", "Still_Outstanding")</f>
        <v>Paid/ Closed</v>
      </c>
      <c r="N3085" s="33">
        <f>IF(_xlfn.XLOOKUP(C3085,Raw_Data_Paid_23!$C$4:$C$2114,Raw_Data_Paid_23!$C$4:$C$2114,1)= 1,1,0)</f>
        <v>0</v>
      </c>
      <c r="O3085" t="str">
        <f>IF(M3085=$W$7,IF(AND(N3085,_xlfn.XLOOKUP(C3085,Raw_Data_OS_23!$C$7:$C$4518,Raw_Data_OS_23!$G$7:$G$4518,0)=G3085),"A",IF(_xlfn.XLOOKUP(C3085,Raw_Data_Paid_23!$C$4:$C$2114,Raw_Data_Paid_23!$C$4:$C$2114,"B1")="B1","B1","B2")),IF(_xlfn.XLOOKUP(C3085,Raw_Data_Paid_23!$C$4:$C$2114,Raw_Data_Paid_23!$C$4:$C$2114,"C1")="C1","C1","C2"))</f>
        <v>C2</v>
      </c>
      <c r="P3085" t="str">
        <f t="shared" si="98"/>
        <v>2021C2Motor Private</v>
      </c>
    </row>
    <row r="3086" spans="3:16" x14ac:dyDescent="0.35">
      <c r="C3086" s="6" t="s">
        <v>3255</v>
      </c>
      <c r="D3086" s="7" t="s">
        <v>5849</v>
      </c>
      <c r="E3086" s="7" t="s">
        <v>5850</v>
      </c>
      <c r="F3086" s="8" t="s">
        <v>3908</v>
      </c>
      <c r="G3086" s="9">
        <v>500000</v>
      </c>
      <c r="H3086" s="10">
        <v>2021</v>
      </c>
      <c r="I3086" s="10">
        <v>2021</v>
      </c>
      <c r="J3086" s="11" t="s">
        <v>3073</v>
      </c>
      <c r="K3086" s="12">
        <v>500000</v>
      </c>
      <c r="L3086" s="12">
        <v>1</v>
      </c>
      <c r="M3086" s="33" t="str">
        <f>IF(_xlfn.XLOOKUP(C3086,Raw_Data_OS_23!$C$7:$C$4518,Raw_Data_OS_23!$G$7:$G$4518,"Paid/ Closed")="Paid/ Closed","Paid/ Closed", "Still_Outstanding")</f>
        <v>Still_Outstanding</v>
      </c>
      <c r="N3086" s="33">
        <f>IF(_xlfn.XLOOKUP(C3086,Raw_Data_Paid_23!$C$4:$C$2114,Raw_Data_Paid_23!$C$4:$C$2114,1)= 1,1,0)</f>
        <v>1</v>
      </c>
      <c r="O3086" t="str">
        <f>IF(M3086=$W$7,IF(AND(N3086,_xlfn.XLOOKUP(C3086,Raw_Data_OS_23!$C$7:$C$4518,Raw_Data_OS_23!$G$7:$G$4518,0)=G3086),"A",IF(_xlfn.XLOOKUP(C3086,Raw_Data_Paid_23!$C$4:$C$2114,Raw_Data_Paid_23!$C$4:$C$2114,"B1")="B1","B1","B2")),IF(_xlfn.XLOOKUP(C3086,Raw_Data_Paid_23!$C$4:$C$2114,Raw_Data_Paid_23!$C$4:$C$2114,"C1")="C1","C1","C2"))</f>
        <v>B1</v>
      </c>
      <c r="P3086" t="str">
        <f t="shared" si="98"/>
        <v>2021B1Motor Commercial</v>
      </c>
    </row>
    <row r="3087" spans="3:16" x14ac:dyDescent="0.35">
      <c r="C3087" s="6" t="s">
        <v>3256</v>
      </c>
      <c r="D3087" s="7" t="s">
        <v>5746</v>
      </c>
      <c r="E3087" s="7" t="s">
        <v>5850</v>
      </c>
      <c r="F3087" s="8" t="s">
        <v>3908</v>
      </c>
      <c r="G3087" s="9">
        <v>100000</v>
      </c>
      <c r="H3087" s="10">
        <v>2021</v>
      </c>
      <c r="I3087" s="10">
        <v>2021</v>
      </c>
      <c r="J3087" s="11" t="s">
        <v>2250</v>
      </c>
      <c r="K3087" s="12">
        <v>100000</v>
      </c>
      <c r="L3087" s="12">
        <v>1</v>
      </c>
      <c r="M3087" s="33" t="str">
        <f>IF(_xlfn.XLOOKUP(C3087,Raw_Data_OS_23!$C$7:$C$4518,Raw_Data_OS_23!$G$7:$G$4518,"Paid/ Closed")="Paid/ Closed","Paid/ Closed", "Still_Outstanding")</f>
        <v>Paid/ Closed</v>
      </c>
      <c r="N3087" s="33">
        <f>IF(_xlfn.XLOOKUP(C3087,Raw_Data_Paid_23!$C$4:$C$2114,Raw_Data_Paid_23!$C$4:$C$2114,1)= 1,1,0)</f>
        <v>1</v>
      </c>
      <c r="O3087" t="str">
        <f>IF(M3087=$W$7,IF(AND(N3087,_xlfn.XLOOKUP(C3087,Raw_Data_OS_23!$C$7:$C$4518,Raw_Data_OS_23!$G$7:$G$4518,0)=G3087),"A",IF(_xlfn.XLOOKUP(C3087,Raw_Data_Paid_23!$C$4:$C$2114,Raw_Data_Paid_23!$C$4:$C$2114,"B1")="B1","B1","B2")),IF(_xlfn.XLOOKUP(C3087,Raw_Data_Paid_23!$C$4:$C$2114,Raw_Data_Paid_23!$C$4:$C$2114,"C1")="C1","C1","C2"))</f>
        <v>C1</v>
      </c>
      <c r="P3087" t="str">
        <f t="shared" si="98"/>
        <v>2021C1Motor Commercial</v>
      </c>
    </row>
    <row r="3088" spans="3:16" x14ac:dyDescent="0.35">
      <c r="C3088" s="6" t="s">
        <v>3257</v>
      </c>
      <c r="D3088" s="7" t="s">
        <v>5429</v>
      </c>
      <c r="E3088" s="7" t="s">
        <v>5850</v>
      </c>
      <c r="F3088" s="8" t="s">
        <v>3908</v>
      </c>
      <c r="G3088" s="9">
        <v>300000</v>
      </c>
      <c r="H3088" s="10">
        <v>2021</v>
      </c>
      <c r="I3088" s="10">
        <v>2021</v>
      </c>
      <c r="J3088" s="11" t="s">
        <v>2250</v>
      </c>
      <c r="K3088" s="12">
        <v>300000</v>
      </c>
      <c r="L3088" s="12">
        <v>1</v>
      </c>
      <c r="M3088" s="33" t="str">
        <f>IF(_xlfn.XLOOKUP(C3088,Raw_Data_OS_23!$C$7:$C$4518,Raw_Data_OS_23!$G$7:$G$4518,"Paid/ Closed")="Paid/ Closed","Paid/ Closed", "Still_Outstanding")</f>
        <v>Paid/ Closed</v>
      </c>
      <c r="N3088" s="33">
        <f>IF(_xlfn.XLOOKUP(C3088,Raw_Data_Paid_23!$C$4:$C$2114,Raw_Data_Paid_23!$C$4:$C$2114,1)= 1,1,0)</f>
        <v>1</v>
      </c>
      <c r="O3088" t="str">
        <f>IF(M3088=$W$7,IF(AND(N3088,_xlfn.XLOOKUP(C3088,Raw_Data_OS_23!$C$7:$C$4518,Raw_Data_OS_23!$G$7:$G$4518,0)=G3088),"A",IF(_xlfn.XLOOKUP(C3088,Raw_Data_Paid_23!$C$4:$C$2114,Raw_Data_Paid_23!$C$4:$C$2114,"B1")="B1","B1","B2")),IF(_xlfn.XLOOKUP(C3088,Raw_Data_Paid_23!$C$4:$C$2114,Raw_Data_Paid_23!$C$4:$C$2114,"C1")="C1","C1","C2"))</f>
        <v>C1</v>
      </c>
      <c r="P3088" t="str">
        <f t="shared" si="98"/>
        <v>2021C1Motor Commercial</v>
      </c>
    </row>
    <row r="3089" spans="3:16" x14ac:dyDescent="0.35">
      <c r="C3089" s="6" t="s">
        <v>3258</v>
      </c>
      <c r="D3089" s="7" t="s">
        <v>5832</v>
      </c>
      <c r="E3089" s="7" t="s">
        <v>5850</v>
      </c>
      <c r="F3089" s="8" t="s">
        <v>3908</v>
      </c>
      <c r="G3089" s="9">
        <v>20948</v>
      </c>
      <c r="H3089" s="10">
        <v>2021</v>
      </c>
      <c r="I3089" s="10">
        <v>2021</v>
      </c>
      <c r="J3089" s="11" t="s">
        <v>3073</v>
      </c>
      <c r="K3089" s="12">
        <v>20948</v>
      </c>
      <c r="L3089" s="12">
        <v>1</v>
      </c>
      <c r="M3089" s="33" t="str">
        <f>IF(_xlfn.XLOOKUP(C3089,Raw_Data_OS_23!$C$7:$C$4518,Raw_Data_OS_23!$G$7:$G$4518,"Paid/ Closed")="Paid/ Closed","Paid/ Closed", "Still_Outstanding")</f>
        <v>Paid/ Closed</v>
      </c>
      <c r="N3089" s="33">
        <f>IF(_xlfn.XLOOKUP(C3089,Raw_Data_Paid_23!$C$4:$C$2114,Raw_Data_Paid_23!$C$4:$C$2114,1)= 1,1,0)</f>
        <v>1</v>
      </c>
      <c r="O3089" t="str">
        <f>IF(M3089=$W$7,IF(AND(N3089,_xlfn.XLOOKUP(C3089,Raw_Data_OS_23!$C$7:$C$4518,Raw_Data_OS_23!$G$7:$G$4518,0)=G3089),"A",IF(_xlfn.XLOOKUP(C3089,Raw_Data_Paid_23!$C$4:$C$2114,Raw_Data_Paid_23!$C$4:$C$2114,"B1")="B1","B1","B2")),IF(_xlfn.XLOOKUP(C3089,Raw_Data_Paid_23!$C$4:$C$2114,Raw_Data_Paid_23!$C$4:$C$2114,"C1")="C1","C1","C2"))</f>
        <v>C1</v>
      </c>
      <c r="P3089" t="str">
        <f t="shared" si="98"/>
        <v>2021C1Motor Commercial</v>
      </c>
    </row>
    <row r="3090" spans="3:16" x14ac:dyDescent="0.35">
      <c r="C3090" s="6" t="s">
        <v>3259</v>
      </c>
      <c r="D3090" s="7" t="s">
        <v>5840</v>
      </c>
      <c r="E3090" s="7" t="s">
        <v>5853</v>
      </c>
      <c r="F3090" s="8" t="s">
        <v>3910</v>
      </c>
      <c r="G3090" s="9">
        <v>428205</v>
      </c>
      <c r="H3090" s="10">
        <v>2021</v>
      </c>
      <c r="I3090" s="10">
        <v>2021</v>
      </c>
      <c r="J3090" s="11" t="s">
        <v>3073</v>
      </c>
      <c r="K3090" s="12">
        <v>428205</v>
      </c>
      <c r="L3090" s="12">
        <v>1</v>
      </c>
      <c r="M3090" s="33" t="str">
        <f>IF(_xlfn.XLOOKUP(C3090,Raw_Data_OS_23!$C$7:$C$4518,Raw_Data_OS_23!$G$7:$G$4518,"Paid/ Closed")="Paid/ Closed","Paid/ Closed", "Still_Outstanding")</f>
        <v>Still_Outstanding</v>
      </c>
      <c r="N3090" s="33">
        <f>IF(_xlfn.XLOOKUP(C3090,Raw_Data_Paid_23!$C$4:$C$2114,Raw_Data_Paid_23!$C$4:$C$2114,1)= 1,1,0)</f>
        <v>1</v>
      </c>
      <c r="O3090" t="str">
        <f>IF(M3090=$W$7,IF(AND(N3090,_xlfn.XLOOKUP(C3090,Raw_Data_OS_23!$C$7:$C$4518,Raw_Data_OS_23!$G$7:$G$4518,0)=G3090),"A",IF(_xlfn.XLOOKUP(C3090,Raw_Data_Paid_23!$C$4:$C$2114,Raw_Data_Paid_23!$C$4:$C$2114,"B1")="B1","B1","B2")),IF(_xlfn.XLOOKUP(C3090,Raw_Data_Paid_23!$C$4:$C$2114,Raw_Data_Paid_23!$C$4:$C$2114,"C1")="C1","C1","C2"))</f>
        <v>B1</v>
      </c>
      <c r="P3090" t="str">
        <f t="shared" si="98"/>
        <v>2021B1Motor Private</v>
      </c>
    </row>
    <row r="3091" spans="3:16" x14ac:dyDescent="0.35">
      <c r="C3091" s="6" t="s">
        <v>3260</v>
      </c>
      <c r="D3091" s="7" t="s">
        <v>5825</v>
      </c>
      <c r="E3091" s="7" t="s">
        <v>5853</v>
      </c>
      <c r="F3091" s="8" t="s">
        <v>3910</v>
      </c>
      <c r="G3091" s="9">
        <v>100000</v>
      </c>
      <c r="H3091" s="10">
        <v>2021</v>
      </c>
      <c r="I3091" s="10">
        <v>2021</v>
      </c>
      <c r="J3091" s="11" t="s">
        <v>3073</v>
      </c>
      <c r="K3091" s="12">
        <v>100000</v>
      </c>
      <c r="L3091" s="12">
        <v>1</v>
      </c>
      <c r="M3091" s="33" t="str">
        <f>IF(_xlfn.XLOOKUP(C3091,Raw_Data_OS_23!$C$7:$C$4518,Raw_Data_OS_23!$G$7:$G$4518,"Paid/ Closed")="Paid/ Closed","Paid/ Closed", "Still_Outstanding")</f>
        <v>Paid/ Closed</v>
      </c>
      <c r="N3091" s="33">
        <f>IF(_xlfn.XLOOKUP(C3091,Raw_Data_Paid_23!$C$4:$C$2114,Raw_Data_Paid_23!$C$4:$C$2114,1)= 1,1,0)</f>
        <v>1</v>
      </c>
      <c r="O3091" t="str">
        <f>IF(M3091=$W$7,IF(AND(N3091,_xlfn.XLOOKUP(C3091,Raw_Data_OS_23!$C$7:$C$4518,Raw_Data_OS_23!$G$7:$G$4518,0)=G3091),"A",IF(_xlfn.XLOOKUP(C3091,Raw_Data_Paid_23!$C$4:$C$2114,Raw_Data_Paid_23!$C$4:$C$2114,"B1")="B1","B1","B2")),IF(_xlfn.XLOOKUP(C3091,Raw_Data_Paid_23!$C$4:$C$2114,Raw_Data_Paid_23!$C$4:$C$2114,"C1")="C1","C1","C2"))</f>
        <v>C1</v>
      </c>
      <c r="P3091" t="str">
        <f t="shared" si="98"/>
        <v>2021C1Motor Private</v>
      </c>
    </row>
    <row r="3092" spans="3:16" x14ac:dyDescent="0.35">
      <c r="C3092" s="6" t="s">
        <v>3261</v>
      </c>
      <c r="D3092" s="7" t="s">
        <v>5829</v>
      </c>
      <c r="E3092" s="7" t="s">
        <v>5849</v>
      </c>
      <c r="F3092" s="8" t="s">
        <v>3910</v>
      </c>
      <c r="G3092" s="9">
        <v>30998</v>
      </c>
      <c r="H3092" s="10">
        <v>2021</v>
      </c>
      <c r="I3092" s="10">
        <v>2021</v>
      </c>
      <c r="J3092" s="11" t="s">
        <v>3073</v>
      </c>
      <c r="K3092" s="12">
        <v>30998</v>
      </c>
      <c r="L3092" s="12">
        <v>1</v>
      </c>
      <c r="M3092" s="33" t="str">
        <f>IF(_xlfn.XLOOKUP(C3092,Raw_Data_OS_23!$C$7:$C$4518,Raw_Data_OS_23!$G$7:$G$4518,"Paid/ Closed")="Paid/ Closed","Paid/ Closed", "Still_Outstanding")</f>
        <v>Still_Outstanding</v>
      </c>
      <c r="N3092" s="33">
        <f>IF(_xlfn.XLOOKUP(C3092,Raw_Data_Paid_23!$C$4:$C$2114,Raw_Data_Paid_23!$C$4:$C$2114,1)= 1,1,0)</f>
        <v>0</v>
      </c>
      <c r="O3092" t="str">
        <f>IF(M3092=$W$7,IF(AND(N3092,_xlfn.XLOOKUP(C3092,Raw_Data_OS_23!$C$7:$C$4518,Raw_Data_OS_23!$G$7:$G$4518,0)=G3092),"A",IF(_xlfn.XLOOKUP(C3092,Raw_Data_Paid_23!$C$4:$C$2114,Raw_Data_Paid_23!$C$4:$C$2114,"B1")="B1","B1","B2")),IF(_xlfn.XLOOKUP(C3092,Raw_Data_Paid_23!$C$4:$C$2114,Raw_Data_Paid_23!$C$4:$C$2114,"C1")="C1","C1","C2"))</f>
        <v>B2</v>
      </c>
      <c r="P3092" t="str">
        <f t="shared" si="98"/>
        <v>2021B2Motor Private</v>
      </c>
    </row>
    <row r="3093" spans="3:16" x14ac:dyDescent="0.35">
      <c r="C3093" s="6" t="s">
        <v>3262</v>
      </c>
      <c r="D3093" s="7" t="s">
        <v>5854</v>
      </c>
      <c r="E3093" s="7" t="s">
        <v>5853</v>
      </c>
      <c r="F3093" s="8" t="s">
        <v>3910</v>
      </c>
      <c r="G3093" s="9">
        <v>31016</v>
      </c>
      <c r="H3093" s="10">
        <v>2021</v>
      </c>
      <c r="I3093" s="10">
        <v>2021</v>
      </c>
      <c r="J3093" s="11" t="s">
        <v>3073</v>
      </c>
      <c r="K3093" s="12">
        <v>31016</v>
      </c>
      <c r="L3093" s="12">
        <v>1</v>
      </c>
      <c r="M3093" s="33" t="str">
        <f>IF(_xlfn.XLOOKUP(C3093,Raw_Data_OS_23!$C$7:$C$4518,Raw_Data_OS_23!$G$7:$G$4518,"Paid/ Closed")="Paid/ Closed","Paid/ Closed", "Still_Outstanding")</f>
        <v>Still_Outstanding</v>
      </c>
      <c r="N3093" s="33">
        <f>IF(_xlfn.XLOOKUP(C3093,Raw_Data_Paid_23!$C$4:$C$2114,Raw_Data_Paid_23!$C$4:$C$2114,1)= 1,1,0)</f>
        <v>1</v>
      </c>
      <c r="O3093" t="str">
        <f>IF(M3093=$W$7,IF(AND(N3093,_xlfn.XLOOKUP(C3093,Raw_Data_OS_23!$C$7:$C$4518,Raw_Data_OS_23!$G$7:$G$4518,0)=G3093),"A",IF(_xlfn.XLOOKUP(C3093,Raw_Data_Paid_23!$C$4:$C$2114,Raw_Data_Paid_23!$C$4:$C$2114,"B1")="B1","B1","B2")),IF(_xlfn.XLOOKUP(C3093,Raw_Data_Paid_23!$C$4:$C$2114,Raw_Data_Paid_23!$C$4:$C$2114,"C1")="C1","C1","C2"))</f>
        <v>B1</v>
      </c>
      <c r="P3093" t="str">
        <f t="shared" si="98"/>
        <v>2021B1Motor Private</v>
      </c>
    </row>
    <row r="3094" spans="3:16" x14ac:dyDescent="0.35">
      <c r="C3094" s="6" t="s">
        <v>3263</v>
      </c>
      <c r="D3094" s="7" t="s">
        <v>5843</v>
      </c>
      <c r="E3094" s="7" t="s">
        <v>5853</v>
      </c>
      <c r="F3094" s="8" t="s">
        <v>3910</v>
      </c>
      <c r="G3094" s="9">
        <v>156000</v>
      </c>
      <c r="H3094" s="10">
        <v>2021</v>
      </c>
      <c r="I3094" s="10">
        <v>2021</v>
      </c>
      <c r="J3094" s="11" t="s">
        <v>3073</v>
      </c>
      <c r="K3094" s="12">
        <v>156000</v>
      </c>
      <c r="L3094" s="12">
        <v>1</v>
      </c>
      <c r="M3094" s="33" t="str">
        <f>IF(_xlfn.XLOOKUP(C3094,Raw_Data_OS_23!$C$7:$C$4518,Raw_Data_OS_23!$G$7:$G$4518,"Paid/ Closed")="Paid/ Closed","Paid/ Closed", "Still_Outstanding")</f>
        <v>Still_Outstanding</v>
      </c>
      <c r="N3094" s="33">
        <f>IF(_xlfn.XLOOKUP(C3094,Raw_Data_Paid_23!$C$4:$C$2114,Raw_Data_Paid_23!$C$4:$C$2114,1)= 1,1,0)</f>
        <v>0</v>
      </c>
      <c r="O3094" t="str">
        <f>IF(M3094=$W$7,IF(AND(N3094,_xlfn.XLOOKUP(C3094,Raw_Data_OS_23!$C$7:$C$4518,Raw_Data_OS_23!$G$7:$G$4518,0)=G3094),"A",IF(_xlfn.XLOOKUP(C3094,Raw_Data_Paid_23!$C$4:$C$2114,Raw_Data_Paid_23!$C$4:$C$2114,"B1")="B1","B1","B2")),IF(_xlfn.XLOOKUP(C3094,Raw_Data_Paid_23!$C$4:$C$2114,Raw_Data_Paid_23!$C$4:$C$2114,"C1")="C1","C1","C2"))</f>
        <v>B2</v>
      </c>
      <c r="P3094" t="str">
        <f t="shared" si="98"/>
        <v>2021B2Motor Private</v>
      </c>
    </row>
    <row r="3095" spans="3:16" x14ac:dyDescent="0.35">
      <c r="C3095" s="6" t="s">
        <v>3264</v>
      </c>
      <c r="D3095" s="7" t="s">
        <v>5843</v>
      </c>
      <c r="E3095" s="7" t="s">
        <v>5853</v>
      </c>
      <c r="F3095" s="8" t="s">
        <v>3910</v>
      </c>
      <c r="G3095" s="9">
        <v>20772</v>
      </c>
      <c r="H3095" s="10">
        <v>2021</v>
      </c>
      <c r="I3095" s="10">
        <v>2021</v>
      </c>
      <c r="J3095" s="11" t="s">
        <v>3073</v>
      </c>
      <c r="K3095" s="12">
        <v>20772</v>
      </c>
      <c r="L3095" s="12">
        <v>1</v>
      </c>
      <c r="M3095" s="33" t="str">
        <f>IF(_xlfn.XLOOKUP(C3095,Raw_Data_OS_23!$C$7:$C$4518,Raw_Data_OS_23!$G$7:$G$4518,"Paid/ Closed")="Paid/ Closed","Paid/ Closed", "Still_Outstanding")</f>
        <v>Still_Outstanding</v>
      </c>
      <c r="N3095" s="33">
        <f>IF(_xlfn.XLOOKUP(C3095,Raw_Data_Paid_23!$C$4:$C$2114,Raw_Data_Paid_23!$C$4:$C$2114,1)= 1,1,0)</f>
        <v>1</v>
      </c>
      <c r="O3095" t="str">
        <f>IF(M3095=$W$7,IF(AND(N3095,_xlfn.XLOOKUP(C3095,Raw_Data_OS_23!$C$7:$C$4518,Raw_Data_OS_23!$G$7:$G$4518,0)=G3095),"A",IF(_xlfn.XLOOKUP(C3095,Raw_Data_Paid_23!$C$4:$C$2114,Raw_Data_Paid_23!$C$4:$C$2114,"B1")="B1","B1","B2")),IF(_xlfn.XLOOKUP(C3095,Raw_Data_Paid_23!$C$4:$C$2114,Raw_Data_Paid_23!$C$4:$C$2114,"C1")="C1","C1","C2"))</f>
        <v>B1</v>
      </c>
      <c r="P3095" t="str">
        <f t="shared" si="98"/>
        <v>2021B1Motor Private</v>
      </c>
    </row>
    <row r="3096" spans="3:16" x14ac:dyDescent="0.35">
      <c r="C3096" s="6" t="s">
        <v>3105</v>
      </c>
      <c r="D3096" s="7" t="s">
        <v>5854</v>
      </c>
      <c r="E3096" s="7" t="s">
        <v>5853</v>
      </c>
      <c r="F3096" s="8" t="s">
        <v>3908</v>
      </c>
      <c r="G3096" s="9">
        <v>29000</v>
      </c>
      <c r="H3096" s="10">
        <v>2021</v>
      </c>
      <c r="I3096" s="10">
        <v>2021</v>
      </c>
      <c r="J3096" s="11" t="s">
        <v>3073</v>
      </c>
      <c r="K3096" s="12">
        <v>29000</v>
      </c>
      <c r="L3096" s="12">
        <v>1</v>
      </c>
      <c r="M3096" s="33" t="str">
        <f>IF(_xlfn.XLOOKUP(C3096,Raw_Data_OS_23!$C$7:$C$4518,Raw_Data_OS_23!$G$7:$G$4518,"Paid/ Closed")="Paid/ Closed","Paid/ Closed", "Still_Outstanding")</f>
        <v>Paid/ Closed</v>
      </c>
      <c r="N3096" s="33">
        <f>IF(_xlfn.XLOOKUP(C3096,Raw_Data_Paid_23!$C$4:$C$2114,Raw_Data_Paid_23!$C$4:$C$2114,1)= 1,1,0)</f>
        <v>1</v>
      </c>
      <c r="O3096" t="str">
        <f>IF(M3096=$W$7,IF(AND(N3096,_xlfn.XLOOKUP(C3096,Raw_Data_OS_23!$C$7:$C$4518,Raw_Data_OS_23!$G$7:$G$4518,0)=G3096),"A",IF(_xlfn.XLOOKUP(C3096,Raw_Data_Paid_23!$C$4:$C$2114,Raw_Data_Paid_23!$C$4:$C$2114,"B1")="B1","B1","B2")),IF(_xlfn.XLOOKUP(C3096,Raw_Data_Paid_23!$C$4:$C$2114,Raw_Data_Paid_23!$C$4:$C$2114,"C1")="C1","C1","C2"))</f>
        <v>C1</v>
      </c>
      <c r="P3096" t="str">
        <f t="shared" si="98"/>
        <v>2021C1Motor Commercial</v>
      </c>
    </row>
    <row r="3097" spans="3:16" x14ac:dyDescent="0.35">
      <c r="C3097" s="6" t="s">
        <v>3265</v>
      </c>
      <c r="D3097" s="7" t="s">
        <v>5852</v>
      </c>
      <c r="E3097" s="7" t="s">
        <v>5853</v>
      </c>
      <c r="F3097" s="8" t="s">
        <v>3910</v>
      </c>
      <c r="G3097" s="9">
        <v>278000</v>
      </c>
      <c r="H3097" s="10">
        <v>2021</v>
      </c>
      <c r="I3097" s="10">
        <v>2021</v>
      </c>
      <c r="J3097" s="11" t="s">
        <v>3073</v>
      </c>
      <c r="K3097" s="12">
        <v>278000</v>
      </c>
      <c r="L3097" s="12">
        <v>1</v>
      </c>
      <c r="M3097" s="33" t="str">
        <f>IF(_xlfn.XLOOKUP(C3097,Raw_Data_OS_23!$C$7:$C$4518,Raw_Data_OS_23!$G$7:$G$4518,"Paid/ Closed")="Paid/ Closed","Paid/ Closed", "Still_Outstanding")</f>
        <v>Still_Outstanding</v>
      </c>
      <c r="N3097" s="33">
        <f>IF(_xlfn.XLOOKUP(C3097,Raw_Data_Paid_23!$C$4:$C$2114,Raw_Data_Paid_23!$C$4:$C$2114,1)= 1,1,0)</f>
        <v>0</v>
      </c>
      <c r="O3097" t="str">
        <f>IF(M3097=$W$7,IF(AND(N3097,_xlfn.XLOOKUP(C3097,Raw_Data_OS_23!$C$7:$C$4518,Raw_Data_OS_23!$G$7:$G$4518,0)=G3097),"A",IF(_xlfn.XLOOKUP(C3097,Raw_Data_Paid_23!$C$4:$C$2114,Raw_Data_Paid_23!$C$4:$C$2114,"B1")="B1","B1","B2")),IF(_xlfn.XLOOKUP(C3097,Raw_Data_Paid_23!$C$4:$C$2114,Raw_Data_Paid_23!$C$4:$C$2114,"C1")="C1","C1","C2"))</f>
        <v>B2</v>
      </c>
      <c r="P3097" t="str">
        <f t="shared" si="98"/>
        <v>2021B2Motor Private</v>
      </c>
    </row>
    <row r="3098" spans="3:16" x14ac:dyDescent="0.35">
      <c r="C3098" s="6" t="s">
        <v>3106</v>
      </c>
      <c r="D3098" s="7" t="s">
        <v>5849</v>
      </c>
      <c r="E3098" s="7" t="s">
        <v>5853</v>
      </c>
      <c r="F3098" s="8" t="s">
        <v>3908</v>
      </c>
      <c r="G3098" s="9">
        <v>8000</v>
      </c>
      <c r="H3098" s="10">
        <v>2021</v>
      </c>
      <c r="I3098" s="10">
        <v>2021</v>
      </c>
      <c r="J3098" s="11" t="s">
        <v>3073</v>
      </c>
      <c r="K3098" s="12">
        <v>8000</v>
      </c>
      <c r="L3098" s="12">
        <v>1</v>
      </c>
      <c r="M3098" s="33" t="str">
        <f>IF(_xlfn.XLOOKUP(C3098,Raw_Data_OS_23!$C$7:$C$4518,Raw_Data_OS_23!$G$7:$G$4518,"Paid/ Closed")="Paid/ Closed","Paid/ Closed", "Still_Outstanding")</f>
        <v>Paid/ Closed</v>
      </c>
      <c r="N3098" s="33">
        <f>IF(_xlfn.XLOOKUP(C3098,Raw_Data_Paid_23!$C$4:$C$2114,Raw_Data_Paid_23!$C$4:$C$2114,1)= 1,1,0)</f>
        <v>1</v>
      </c>
      <c r="O3098" t="str">
        <f>IF(M3098=$W$7,IF(AND(N3098,_xlfn.XLOOKUP(C3098,Raw_Data_OS_23!$C$7:$C$4518,Raw_Data_OS_23!$G$7:$G$4518,0)=G3098),"A",IF(_xlfn.XLOOKUP(C3098,Raw_Data_Paid_23!$C$4:$C$2114,Raw_Data_Paid_23!$C$4:$C$2114,"B1")="B1","B1","B2")),IF(_xlfn.XLOOKUP(C3098,Raw_Data_Paid_23!$C$4:$C$2114,Raw_Data_Paid_23!$C$4:$C$2114,"C1")="C1","C1","C2"))</f>
        <v>C1</v>
      </c>
      <c r="P3098" t="str">
        <f t="shared" si="98"/>
        <v>2021C1Motor Commercial</v>
      </c>
    </row>
    <row r="3099" spans="3:16" x14ac:dyDescent="0.35">
      <c r="C3099" s="6" t="s">
        <v>3107</v>
      </c>
      <c r="D3099" s="7" t="s">
        <v>5844</v>
      </c>
      <c r="E3099" s="7" t="s">
        <v>5855</v>
      </c>
      <c r="F3099" s="8" t="s">
        <v>3908</v>
      </c>
      <c r="G3099" s="9">
        <v>40500</v>
      </c>
      <c r="H3099" s="10">
        <v>2021</v>
      </c>
      <c r="I3099" s="10">
        <v>2021</v>
      </c>
      <c r="J3099" s="11" t="s">
        <v>3073</v>
      </c>
      <c r="K3099" s="12">
        <v>40500</v>
      </c>
      <c r="L3099" s="12">
        <v>1</v>
      </c>
      <c r="M3099" s="33" t="str">
        <f>IF(_xlfn.XLOOKUP(C3099,Raw_Data_OS_23!$C$7:$C$4518,Raw_Data_OS_23!$G$7:$G$4518,"Paid/ Closed")="Paid/ Closed","Paid/ Closed", "Still_Outstanding")</f>
        <v>Paid/ Closed</v>
      </c>
      <c r="N3099" s="33">
        <f>IF(_xlfn.XLOOKUP(C3099,Raw_Data_Paid_23!$C$4:$C$2114,Raw_Data_Paid_23!$C$4:$C$2114,1)= 1,1,0)</f>
        <v>0</v>
      </c>
      <c r="O3099" t="str">
        <f>IF(M3099=$W$7,IF(AND(N3099,_xlfn.XLOOKUP(C3099,Raw_Data_OS_23!$C$7:$C$4518,Raw_Data_OS_23!$G$7:$G$4518,0)=G3099),"A",IF(_xlfn.XLOOKUP(C3099,Raw_Data_Paid_23!$C$4:$C$2114,Raw_Data_Paid_23!$C$4:$C$2114,"B1")="B1","B1","B2")),IF(_xlfn.XLOOKUP(C3099,Raw_Data_Paid_23!$C$4:$C$2114,Raw_Data_Paid_23!$C$4:$C$2114,"C1")="C1","C1","C2"))</f>
        <v>C2</v>
      </c>
      <c r="P3099" t="str">
        <f t="shared" si="98"/>
        <v>2021C2Motor Commercial</v>
      </c>
    </row>
    <row r="3100" spans="3:16" x14ac:dyDescent="0.35">
      <c r="C3100" s="6" t="s">
        <v>3266</v>
      </c>
      <c r="D3100" s="7" t="s">
        <v>5847</v>
      </c>
      <c r="E3100" s="7" t="s">
        <v>5855</v>
      </c>
      <c r="F3100" s="8" t="s">
        <v>3908</v>
      </c>
      <c r="G3100" s="9">
        <v>12000</v>
      </c>
      <c r="H3100" s="10">
        <v>2021</v>
      </c>
      <c r="I3100" s="10">
        <v>2021</v>
      </c>
      <c r="J3100" s="11" t="s">
        <v>3073</v>
      </c>
      <c r="K3100" s="12">
        <v>12000</v>
      </c>
      <c r="L3100" s="12">
        <v>1</v>
      </c>
      <c r="M3100" s="33" t="str">
        <f>IF(_xlfn.XLOOKUP(C3100,Raw_Data_OS_23!$C$7:$C$4518,Raw_Data_OS_23!$G$7:$G$4518,"Paid/ Closed")="Paid/ Closed","Paid/ Closed", "Still_Outstanding")</f>
        <v>Paid/ Closed</v>
      </c>
      <c r="N3100" s="33">
        <f>IF(_xlfn.XLOOKUP(C3100,Raw_Data_Paid_23!$C$4:$C$2114,Raw_Data_Paid_23!$C$4:$C$2114,1)= 1,1,0)</f>
        <v>1</v>
      </c>
      <c r="O3100" t="str">
        <f>IF(M3100=$W$7,IF(AND(N3100,_xlfn.XLOOKUP(C3100,Raw_Data_OS_23!$C$7:$C$4518,Raw_Data_OS_23!$G$7:$G$4518,0)=G3100),"A",IF(_xlfn.XLOOKUP(C3100,Raw_Data_Paid_23!$C$4:$C$2114,Raw_Data_Paid_23!$C$4:$C$2114,"B1")="B1","B1","B2")),IF(_xlfn.XLOOKUP(C3100,Raw_Data_Paid_23!$C$4:$C$2114,Raw_Data_Paid_23!$C$4:$C$2114,"C1")="C1","C1","C2"))</f>
        <v>C1</v>
      </c>
      <c r="P3100" t="str">
        <f t="shared" si="98"/>
        <v>2021C1Motor Commercial</v>
      </c>
    </row>
    <row r="3101" spans="3:16" x14ac:dyDescent="0.35">
      <c r="C3101" s="6" t="s">
        <v>3267</v>
      </c>
      <c r="D3101" s="7" t="s">
        <v>5832</v>
      </c>
      <c r="E3101" s="7" t="s">
        <v>5855</v>
      </c>
      <c r="F3101" s="8" t="s">
        <v>3910</v>
      </c>
      <c r="G3101" s="9">
        <v>292105.26319999999</v>
      </c>
      <c r="H3101" s="10">
        <v>2021</v>
      </c>
      <c r="I3101" s="10">
        <v>2021</v>
      </c>
      <c r="J3101" s="11" t="s">
        <v>3073</v>
      </c>
      <c r="K3101" s="12">
        <v>292105.26319999999</v>
      </c>
      <c r="L3101" s="12">
        <v>1</v>
      </c>
      <c r="M3101" s="33" t="str">
        <f>IF(_xlfn.XLOOKUP(C3101,Raw_Data_OS_23!$C$7:$C$4518,Raw_Data_OS_23!$G$7:$G$4518,"Paid/ Closed")="Paid/ Closed","Paid/ Closed", "Still_Outstanding")</f>
        <v>Still_Outstanding</v>
      </c>
      <c r="N3101" s="33">
        <f>IF(_xlfn.XLOOKUP(C3101,Raw_Data_Paid_23!$C$4:$C$2114,Raw_Data_Paid_23!$C$4:$C$2114,1)= 1,1,0)</f>
        <v>1</v>
      </c>
      <c r="O3101" t="str">
        <f>IF(M3101=$W$7,IF(AND(N3101,_xlfn.XLOOKUP(C3101,Raw_Data_OS_23!$C$7:$C$4518,Raw_Data_OS_23!$G$7:$G$4518,0)=G3101),"A",IF(_xlfn.XLOOKUP(C3101,Raw_Data_Paid_23!$C$4:$C$2114,Raw_Data_Paid_23!$C$4:$C$2114,"B1")="B1","B1","B2")),IF(_xlfn.XLOOKUP(C3101,Raw_Data_Paid_23!$C$4:$C$2114,Raw_Data_Paid_23!$C$4:$C$2114,"C1")="C1","C1","C2"))</f>
        <v>B1</v>
      </c>
      <c r="P3101" t="str">
        <f t="shared" si="98"/>
        <v>2021B1Motor Private</v>
      </c>
    </row>
    <row r="3102" spans="3:16" x14ac:dyDescent="0.35">
      <c r="C3102" s="6" t="s">
        <v>3268</v>
      </c>
      <c r="D3102" s="7" t="s">
        <v>5850</v>
      </c>
      <c r="E3102" s="7" t="s">
        <v>5855</v>
      </c>
      <c r="F3102" s="8" t="s">
        <v>3910</v>
      </c>
      <c r="G3102" s="9">
        <v>100000</v>
      </c>
      <c r="H3102" s="10">
        <v>2021</v>
      </c>
      <c r="I3102" s="10">
        <v>2021</v>
      </c>
      <c r="J3102" s="11" t="s">
        <v>3073</v>
      </c>
      <c r="K3102" s="12">
        <v>100000</v>
      </c>
      <c r="L3102" s="12">
        <v>1</v>
      </c>
      <c r="M3102" s="33" t="str">
        <f>IF(_xlfn.XLOOKUP(C3102,Raw_Data_OS_23!$C$7:$C$4518,Raw_Data_OS_23!$G$7:$G$4518,"Paid/ Closed")="Paid/ Closed","Paid/ Closed", "Still_Outstanding")</f>
        <v>Still_Outstanding</v>
      </c>
      <c r="N3102" s="33">
        <f>IF(_xlfn.XLOOKUP(C3102,Raw_Data_Paid_23!$C$4:$C$2114,Raw_Data_Paid_23!$C$4:$C$2114,1)= 1,1,0)</f>
        <v>1</v>
      </c>
      <c r="O3102" t="str">
        <f>IF(M3102=$W$7,IF(AND(N3102,_xlfn.XLOOKUP(C3102,Raw_Data_OS_23!$C$7:$C$4518,Raw_Data_OS_23!$G$7:$G$4518,0)=G3102),"A",IF(_xlfn.XLOOKUP(C3102,Raw_Data_Paid_23!$C$4:$C$2114,Raw_Data_Paid_23!$C$4:$C$2114,"B1")="B1","B1","B2")),IF(_xlfn.XLOOKUP(C3102,Raw_Data_Paid_23!$C$4:$C$2114,Raw_Data_Paid_23!$C$4:$C$2114,"C1")="C1","C1","C2"))</f>
        <v>B1</v>
      </c>
      <c r="P3102" t="str">
        <f t="shared" si="98"/>
        <v>2021B1Motor Private</v>
      </c>
    </row>
    <row r="3103" spans="3:16" x14ac:dyDescent="0.35">
      <c r="C3103" s="6" t="s">
        <v>3269</v>
      </c>
      <c r="D3103" s="7" t="s">
        <v>5344</v>
      </c>
      <c r="E3103" s="7" t="s">
        <v>5855</v>
      </c>
      <c r="F3103" s="8" t="s">
        <v>658</v>
      </c>
      <c r="G3103" s="9">
        <v>50000</v>
      </c>
      <c r="H3103" s="10">
        <v>2021</v>
      </c>
      <c r="I3103" s="10">
        <v>2021</v>
      </c>
      <c r="J3103" s="11" t="s">
        <v>21</v>
      </c>
      <c r="K3103" s="12">
        <v>50000</v>
      </c>
      <c r="L3103" s="12">
        <v>1</v>
      </c>
      <c r="M3103" s="33" t="str">
        <f>IF(_xlfn.XLOOKUP(C3103,Raw_Data_OS_23!$C$7:$C$4518,Raw_Data_OS_23!$G$7:$G$4518,"Paid/ Closed")="Paid/ Closed","Paid/ Closed", "Still_Outstanding")</f>
        <v>Paid/ Closed</v>
      </c>
      <c r="N3103" s="33">
        <f>IF(_xlfn.XLOOKUP(C3103,Raw_Data_Paid_23!$C$4:$C$2114,Raw_Data_Paid_23!$C$4:$C$2114,1)= 1,1,0)</f>
        <v>1</v>
      </c>
      <c r="O3103" t="str">
        <f>IF(M3103=$W$7,IF(AND(N3103,_xlfn.XLOOKUP(C3103,Raw_Data_OS_23!$C$7:$C$4518,Raw_Data_OS_23!$G$7:$G$4518,0)=G3103),"A",IF(_xlfn.XLOOKUP(C3103,Raw_Data_Paid_23!$C$4:$C$2114,Raw_Data_Paid_23!$C$4:$C$2114,"B1")="B1","B1","B2")),IF(_xlfn.XLOOKUP(C3103,Raw_Data_Paid_23!$C$4:$C$2114,Raw_Data_Paid_23!$C$4:$C$2114,"C1")="C1","C1","C2"))</f>
        <v>C1</v>
      </c>
      <c r="P3103" t="str">
        <f t="shared" si="98"/>
        <v>2021C1Workmen's Compensation</v>
      </c>
    </row>
    <row r="3104" spans="3:16" x14ac:dyDescent="0.35">
      <c r="C3104" s="6" t="s">
        <v>3108</v>
      </c>
      <c r="D3104" s="7" t="s">
        <v>5813</v>
      </c>
      <c r="E3104" s="7" t="s">
        <v>5848</v>
      </c>
      <c r="F3104" s="8" t="s">
        <v>3910</v>
      </c>
      <c r="G3104" s="9">
        <v>11324</v>
      </c>
      <c r="H3104" s="10">
        <v>2021</v>
      </c>
      <c r="I3104" s="10">
        <v>2021</v>
      </c>
      <c r="J3104" s="11" t="s">
        <v>2250</v>
      </c>
      <c r="K3104" s="12">
        <v>11324</v>
      </c>
      <c r="L3104" s="12">
        <v>1</v>
      </c>
      <c r="M3104" s="33" t="str">
        <f>IF(_xlfn.XLOOKUP(C3104,Raw_Data_OS_23!$C$7:$C$4518,Raw_Data_OS_23!$G$7:$G$4518,"Paid/ Closed")="Paid/ Closed","Paid/ Closed", "Still_Outstanding")</f>
        <v>Paid/ Closed</v>
      </c>
      <c r="N3104" s="33">
        <f>IF(_xlfn.XLOOKUP(C3104,Raw_Data_Paid_23!$C$4:$C$2114,Raw_Data_Paid_23!$C$4:$C$2114,1)= 1,1,0)</f>
        <v>1</v>
      </c>
      <c r="O3104" t="str">
        <f>IF(M3104=$W$7,IF(AND(N3104,_xlfn.XLOOKUP(C3104,Raw_Data_OS_23!$C$7:$C$4518,Raw_Data_OS_23!$G$7:$G$4518,0)=G3104),"A",IF(_xlfn.XLOOKUP(C3104,Raw_Data_Paid_23!$C$4:$C$2114,Raw_Data_Paid_23!$C$4:$C$2114,"B1")="B1","B1","B2")),IF(_xlfn.XLOOKUP(C3104,Raw_Data_Paid_23!$C$4:$C$2114,Raw_Data_Paid_23!$C$4:$C$2114,"C1")="C1","C1","C2"))</f>
        <v>C1</v>
      </c>
      <c r="P3104" t="str">
        <f t="shared" si="98"/>
        <v>2021C1Motor Private</v>
      </c>
    </row>
    <row r="3105" spans="3:16" x14ac:dyDescent="0.35">
      <c r="C3105" s="6" t="s">
        <v>3270</v>
      </c>
      <c r="D3105" s="7" t="s">
        <v>5829</v>
      </c>
      <c r="E3105" s="7" t="s">
        <v>5839</v>
      </c>
      <c r="F3105" s="8" t="s">
        <v>3910</v>
      </c>
      <c r="G3105" s="9">
        <v>290000</v>
      </c>
      <c r="H3105" s="10">
        <v>2021</v>
      </c>
      <c r="I3105" s="10">
        <v>2021</v>
      </c>
      <c r="J3105" s="11" t="s">
        <v>3073</v>
      </c>
      <c r="K3105" s="12">
        <v>290000</v>
      </c>
      <c r="L3105" s="12">
        <v>1</v>
      </c>
      <c r="M3105" s="33" t="str">
        <f>IF(_xlfn.XLOOKUP(C3105,Raw_Data_OS_23!$C$7:$C$4518,Raw_Data_OS_23!$G$7:$G$4518,"Paid/ Closed")="Paid/ Closed","Paid/ Closed", "Still_Outstanding")</f>
        <v>Still_Outstanding</v>
      </c>
      <c r="N3105" s="33">
        <f>IF(_xlfn.XLOOKUP(C3105,Raw_Data_Paid_23!$C$4:$C$2114,Raw_Data_Paid_23!$C$4:$C$2114,1)= 1,1,0)</f>
        <v>1</v>
      </c>
      <c r="O3105" t="str">
        <f>IF(M3105=$W$7,IF(AND(N3105,_xlfn.XLOOKUP(C3105,Raw_Data_OS_23!$C$7:$C$4518,Raw_Data_OS_23!$G$7:$G$4518,0)=G3105),"A",IF(_xlfn.XLOOKUP(C3105,Raw_Data_Paid_23!$C$4:$C$2114,Raw_Data_Paid_23!$C$4:$C$2114,"B1")="B1","B1","B2")),IF(_xlfn.XLOOKUP(C3105,Raw_Data_Paid_23!$C$4:$C$2114,Raw_Data_Paid_23!$C$4:$C$2114,"C1")="C1","C1","C2"))</f>
        <v>B1</v>
      </c>
      <c r="P3105" t="str">
        <f t="shared" si="98"/>
        <v>2021B1Motor Private</v>
      </c>
    </row>
    <row r="3106" spans="3:16" x14ac:dyDescent="0.35">
      <c r="C3106" s="6" t="s">
        <v>3271</v>
      </c>
      <c r="D3106" s="7" t="s">
        <v>5824</v>
      </c>
      <c r="E3106" s="7" t="s">
        <v>5856</v>
      </c>
      <c r="F3106" s="8" t="s">
        <v>3908</v>
      </c>
      <c r="G3106" s="9">
        <v>18000</v>
      </c>
      <c r="H3106" s="10">
        <v>2021</v>
      </c>
      <c r="I3106" s="10">
        <v>2021</v>
      </c>
      <c r="J3106" s="11" t="s">
        <v>3073</v>
      </c>
      <c r="K3106" s="12">
        <v>18000</v>
      </c>
      <c r="L3106" s="12">
        <v>1</v>
      </c>
      <c r="M3106" s="33" t="str">
        <f>IF(_xlfn.XLOOKUP(C3106,Raw_Data_OS_23!$C$7:$C$4518,Raw_Data_OS_23!$G$7:$G$4518,"Paid/ Closed")="Paid/ Closed","Paid/ Closed", "Still_Outstanding")</f>
        <v>Paid/ Closed</v>
      </c>
      <c r="N3106" s="33">
        <f>IF(_xlfn.XLOOKUP(C3106,Raw_Data_Paid_23!$C$4:$C$2114,Raw_Data_Paid_23!$C$4:$C$2114,1)= 1,1,0)</f>
        <v>0</v>
      </c>
      <c r="O3106" t="str">
        <f>IF(M3106=$W$7,IF(AND(N3106,_xlfn.XLOOKUP(C3106,Raw_Data_OS_23!$C$7:$C$4518,Raw_Data_OS_23!$G$7:$G$4518,0)=G3106),"A",IF(_xlfn.XLOOKUP(C3106,Raw_Data_Paid_23!$C$4:$C$2114,Raw_Data_Paid_23!$C$4:$C$2114,"B1")="B1","B1","B2")),IF(_xlfn.XLOOKUP(C3106,Raw_Data_Paid_23!$C$4:$C$2114,Raw_Data_Paid_23!$C$4:$C$2114,"C1")="C1","C1","C2"))</f>
        <v>C2</v>
      </c>
      <c r="P3106" t="str">
        <f t="shared" si="98"/>
        <v>2021C2Motor Commercial</v>
      </c>
    </row>
    <row r="3107" spans="3:16" x14ac:dyDescent="0.35">
      <c r="C3107" s="6" t="s">
        <v>3109</v>
      </c>
      <c r="D3107" s="7" t="s">
        <v>5840</v>
      </c>
      <c r="E3107" s="7" t="s">
        <v>5856</v>
      </c>
      <c r="F3107" s="8" t="s">
        <v>3910</v>
      </c>
      <c r="G3107" s="9">
        <v>723500</v>
      </c>
      <c r="H3107" s="10">
        <v>2021</v>
      </c>
      <c r="I3107" s="10">
        <v>2021</v>
      </c>
      <c r="J3107" s="11" t="s">
        <v>3073</v>
      </c>
      <c r="K3107" s="12">
        <v>723500</v>
      </c>
      <c r="L3107" s="12">
        <v>1</v>
      </c>
      <c r="M3107" s="33" t="str">
        <f>IF(_xlfn.XLOOKUP(C3107,Raw_Data_OS_23!$C$7:$C$4518,Raw_Data_OS_23!$G$7:$G$4518,"Paid/ Closed")="Paid/ Closed","Paid/ Closed", "Still_Outstanding")</f>
        <v>Still_Outstanding</v>
      </c>
      <c r="N3107" s="33">
        <f>IF(_xlfn.XLOOKUP(C3107,Raw_Data_Paid_23!$C$4:$C$2114,Raw_Data_Paid_23!$C$4:$C$2114,1)= 1,1,0)</f>
        <v>1</v>
      </c>
      <c r="O3107" t="str">
        <f>IF(M3107=$W$7,IF(AND(N3107,_xlfn.XLOOKUP(C3107,Raw_Data_OS_23!$C$7:$C$4518,Raw_Data_OS_23!$G$7:$G$4518,0)=G3107),"A",IF(_xlfn.XLOOKUP(C3107,Raw_Data_Paid_23!$C$4:$C$2114,Raw_Data_Paid_23!$C$4:$C$2114,"B1")="B1","B1","B2")),IF(_xlfn.XLOOKUP(C3107,Raw_Data_Paid_23!$C$4:$C$2114,Raw_Data_Paid_23!$C$4:$C$2114,"C1")="C1","C1","C2"))</f>
        <v>B1</v>
      </c>
      <c r="P3107" t="str">
        <f t="shared" si="98"/>
        <v>2021B1Motor Private</v>
      </c>
    </row>
    <row r="3108" spans="3:16" x14ac:dyDescent="0.35">
      <c r="C3108" s="6" t="s">
        <v>3110</v>
      </c>
      <c r="D3108" s="7" t="s">
        <v>5849</v>
      </c>
      <c r="E3108" s="7" t="s">
        <v>5856</v>
      </c>
      <c r="F3108" s="8" t="s">
        <v>3908</v>
      </c>
      <c r="G3108" s="9">
        <v>1500</v>
      </c>
      <c r="H3108" s="10">
        <v>2021</v>
      </c>
      <c r="I3108" s="10">
        <v>2021</v>
      </c>
      <c r="J3108" s="11" t="s">
        <v>3073</v>
      </c>
      <c r="K3108" s="12">
        <v>1500</v>
      </c>
      <c r="L3108" s="12">
        <v>1</v>
      </c>
      <c r="M3108" s="33" t="str">
        <f>IF(_xlfn.XLOOKUP(C3108,Raw_Data_OS_23!$C$7:$C$4518,Raw_Data_OS_23!$G$7:$G$4518,"Paid/ Closed")="Paid/ Closed","Paid/ Closed", "Still_Outstanding")</f>
        <v>Paid/ Closed</v>
      </c>
      <c r="N3108" s="33">
        <f>IF(_xlfn.XLOOKUP(C3108,Raw_Data_Paid_23!$C$4:$C$2114,Raw_Data_Paid_23!$C$4:$C$2114,1)= 1,1,0)</f>
        <v>1</v>
      </c>
      <c r="O3108" t="str">
        <f>IF(M3108=$W$7,IF(AND(N3108,_xlfn.XLOOKUP(C3108,Raw_Data_OS_23!$C$7:$C$4518,Raw_Data_OS_23!$G$7:$G$4518,0)=G3108),"A",IF(_xlfn.XLOOKUP(C3108,Raw_Data_Paid_23!$C$4:$C$2114,Raw_Data_Paid_23!$C$4:$C$2114,"B1")="B1","B1","B2")),IF(_xlfn.XLOOKUP(C3108,Raw_Data_Paid_23!$C$4:$C$2114,Raw_Data_Paid_23!$C$4:$C$2114,"C1")="C1","C1","C2"))</f>
        <v>C1</v>
      </c>
      <c r="P3108" t="str">
        <f t="shared" si="98"/>
        <v>2021C1Motor Commercial</v>
      </c>
    </row>
    <row r="3109" spans="3:16" x14ac:dyDescent="0.35">
      <c r="C3109" s="6" t="s">
        <v>3111</v>
      </c>
      <c r="D3109" s="7" t="s">
        <v>5857</v>
      </c>
      <c r="E3109" s="7" t="s">
        <v>5857</v>
      </c>
      <c r="F3109" s="8" t="s">
        <v>3910</v>
      </c>
      <c r="G3109" s="9">
        <v>1236</v>
      </c>
      <c r="H3109" s="10">
        <v>2021</v>
      </c>
      <c r="I3109" s="10">
        <v>2021</v>
      </c>
      <c r="J3109" s="11" t="s">
        <v>3073</v>
      </c>
      <c r="K3109" s="12">
        <v>1236</v>
      </c>
      <c r="L3109" s="12">
        <v>1</v>
      </c>
      <c r="M3109" s="33" t="str">
        <f>IF(_xlfn.XLOOKUP(C3109,Raw_Data_OS_23!$C$7:$C$4518,Raw_Data_OS_23!$G$7:$G$4518,"Paid/ Closed")="Paid/ Closed","Paid/ Closed", "Still_Outstanding")</f>
        <v>Paid/ Closed</v>
      </c>
      <c r="N3109" s="33">
        <f>IF(_xlfn.XLOOKUP(C3109,Raw_Data_Paid_23!$C$4:$C$2114,Raw_Data_Paid_23!$C$4:$C$2114,1)= 1,1,0)</f>
        <v>1</v>
      </c>
      <c r="O3109" t="str">
        <f>IF(M3109=$W$7,IF(AND(N3109,_xlfn.XLOOKUP(C3109,Raw_Data_OS_23!$C$7:$C$4518,Raw_Data_OS_23!$G$7:$G$4518,0)=G3109),"A",IF(_xlfn.XLOOKUP(C3109,Raw_Data_Paid_23!$C$4:$C$2114,Raw_Data_Paid_23!$C$4:$C$2114,"B1")="B1","B1","B2")),IF(_xlfn.XLOOKUP(C3109,Raw_Data_Paid_23!$C$4:$C$2114,Raw_Data_Paid_23!$C$4:$C$2114,"C1")="C1","C1","C2"))</f>
        <v>C1</v>
      </c>
      <c r="P3109" t="str">
        <f t="shared" si="98"/>
        <v>2021C1Motor Private</v>
      </c>
    </row>
    <row r="3110" spans="3:16" x14ac:dyDescent="0.35">
      <c r="C3110" s="6" t="s">
        <v>3272</v>
      </c>
      <c r="D3110" s="7" t="s">
        <v>5849</v>
      </c>
      <c r="E3110" s="7" t="s">
        <v>5856</v>
      </c>
      <c r="F3110" s="8" t="s">
        <v>3910</v>
      </c>
      <c r="G3110" s="9">
        <v>748357.45609999995</v>
      </c>
      <c r="H3110" s="10">
        <v>2021</v>
      </c>
      <c r="I3110" s="10">
        <v>2021</v>
      </c>
      <c r="J3110" s="11" t="s">
        <v>3073</v>
      </c>
      <c r="K3110" s="12">
        <v>748357.45609999995</v>
      </c>
      <c r="L3110" s="12">
        <v>1</v>
      </c>
      <c r="M3110" s="33" t="str">
        <f>IF(_xlfn.XLOOKUP(C3110,Raw_Data_OS_23!$C$7:$C$4518,Raw_Data_OS_23!$G$7:$G$4518,"Paid/ Closed")="Paid/ Closed","Paid/ Closed", "Still_Outstanding")</f>
        <v>Still_Outstanding</v>
      </c>
      <c r="N3110" s="33">
        <f>IF(_xlfn.XLOOKUP(C3110,Raw_Data_Paid_23!$C$4:$C$2114,Raw_Data_Paid_23!$C$4:$C$2114,1)= 1,1,0)</f>
        <v>0</v>
      </c>
      <c r="O3110" t="str">
        <f>IF(M3110=$W$7,IF(AND(N3110,_xlfn.XLOOKUP(C3110,Raw_Data_OS_23!$C$7:$C$4518,Raw_Data_OS_23!$G$7:$G$4518,0)=G3110),"A",IF(_xlfn.XLOOKUP(C3110,Raw_Data_Paid_23!$C$4:$C$2114,Raw_Data_Paid_23!$C$4:$C$2114,"B1")="B1","B1","B2")),IF(_xlfn.XLOOKUP(C3110,Raw_Data_Paid_23!$C$4:$C$2114,Raw_Data_Paid_23!$C$4:$C$2114,"C1")="C1","C1","C2"))</f>
        <v>B2</v>
      </c>
      <c r="P3110" t="str">
        <f t="shared" si="98"/>
        <v>2021B2Motor Private</v>
      </c>
    </row>
    <row r="3111" spans="3:16" x14ac:dyDescent="0.35">
      <c r="C3111" s="6" t="s">
        <v>3273</v>
      </c>
      <c r="D3111" s="7" t="s">
        <v>5853</v>
      </c>
      <c r="E3111" s="7" t="s">
        <v>5856</v>
      </c>
      <c r="F3111" s="8" t="s">
        <v>3910</v>
      </c>
      <c r="G3111" s="9">
        <v>10000</v>
      </c>
      <c r="H3111" s="10">
        <v>2021</v>
      </c>
      <c r="I3111" s="10">
        <v>2021</v>
      </c>
      <c r="J3111" s="11" t="s">
        <v>3073</v>
      </c>
      <c r="K3111" s="12">
        <v>10000</v>
      </c>
      <c r="L3111" s="12">
        <v>1</v>
      </c>
      <c r="M3111" s="33" t="str">
        <f>IF(_xlfn.XLOOKUP(C3111,Raw_Data_OS_23!$C$7:$C$4518,Raw_Data_OS_23!$G$7:$G$4518,"Paid/ Closed")="Paid/ Closed","Paid/ Closed", "Still_Outstanding")</f>
        <v>Paid/ Closed</v>
      </c>
      <c r="N3111" s="33">
        <f>IF(_xlfn.XLOOKUP(C3111,Raw_Data_Paid_23!$C$4:$C$2114,Raw_Data_Paid_23!$C$4:$C$2114,1)= 1,1,0)</f>
        <v>1</v>
      </c>
      <c r="O3111" t="str">
        <f>IF(M3111=$W$7,IF(AND(N3111,_xlfn.XLOOKUP(C3111,Raw_Data_OS_23!$C$7:$C$4518,Raw_Data_OS_23!$G$7:$G$4518,0)=G3111),"A",IF(_xlfn.XLOOKUP(C3111,Raw_Data_Paid_23!$C$4:$C$2114,Raw_Data_Paid_23!$C$4:$C$2114,"B1")="B1","B1","B2")),IF(_xlfn.XLOOKUP(C3111,Raw_Data_Paid_23!$C$4:$C$2114,Raw_Data_Paid_23!$C$4:$C$2114,"C1")="C1","C1","C2"))</f>
        <v>C1</v>
      </c>
      <c r="P3111" t="str">
        <f t="shared" si="98"/>
        <v>2021C1Motor Private</v>
      </c>
    </row>
    <row r="3112" spans="3:16" x14ac:dyDescent="0.35">
      <c r="C3112" s="6" t="s">
        <v>3274</v>
      </c>
      <c r="D3112" s="7" t="s">
        <v>5829</v>
      </c>
      <c r="E3112" s="7" t="s">
        <v>5843</v>
      </c>
      <c r="F3112" s="8" t="s">
        <v>3908</v>
      </c>
      <c r="G3112" s="9">
        <v>1000000</v>
      </c>
      <c r="H3112" s="10">
        <v>2021</v>
      </c>
      <c r="I3112" s="10">
        <v>2021</v>
      </c>
      <c r="J3112" s="11" t="s">
        <v>3073</v>
      </c>
      <c r="K3112" s="12">
        <v>1000000</v>
      </c>
      <c r="L3112" s="12">
        <v>1</v>
      </c>
      <c r="M3112" s="33" t="str">
        <f>IF(_xlfn.XLOOKUP(C3112,Raw_Data_OS_23!$C$7:$C$4518,Raw_Data_OS_23!$G$7:$G$4518,"Paid/ Closed")="Paid/ Closed","Paid/ Closed", "Still_Outstanding")</f>
        <v>Still_Outstanding</v>
      </c>
      <c r="N3112" s="33">
        <f>IF(_xlfn.XLOOKUP(C3112,Raw_Data_Paid_23!$C$4:$C$2114,Raw_Data_Paid_23!$C$4:$C$2114,1)= 1,1,0)</f>
        <v>0</v>
      </c>
      <c r="O3112" t="str">
        <f>IF(M3112=$W$7,IF(AND(N3112,_xlfn.XLOOKUP(C3112,Raw_Data_OS_23!$C$7:$C$4518,Raw_Data_OS_23!$G$7:$G$4518,0)=G3112),"A",IF(_xlfn.XLOOKUP(C3112,Raw_Data_Paid_23!$C$4:$C$2114,Raw_Data_Paid_23!$C$4:$C$2114,"B1")="B1","B1","B2")),IF(_xlfn.XLOOKUP(C3112,Raw_Data_Paid_23!$C$4:$C$2114,Raw_Data_Paid_23!$C$4:$C$2114,"C1")="C1","C1","C2"))</f>
        <v>B2</v>
      </c>
      <c r="P3112" t="str">
        <f t="shared" si="98"/>
        <v>2021B2Motor Commercial</v>
      </c>
    </row>
    <row r="3113" spans="3:16" x14ac:dyDescent="0.35">
      <c r="C3113" s="6" t="s">
        <v>3112</v>
      </c>
      <c r="D3113" s="7" t="s">
        <v>5854</v>
      </c>
      <c r="E3113" s="7" t="s">
        <v>5856</v>
      </c>
      <c r="F3113" s="8" t="s">
        <v>3908</v>
      </c>
      <c r="G3113" s="9">
        <v>15000</v>
      </c>
      <c r="H3113" s="10">
        <v>2021</v>
      </c>
      <c r="I3113" s="10">
        <v>2021</v>
      </c>
      <c r="J3113" s="11" t="s">
        <v>3073</v>
      </c>
      <c r="K3113" s="12">
        <v>15000</v>
      </c>
      <c r="L3113" s="12">
        <v>1</v>
      </c>
      <c r="M3113" s="33" t="str">
        <f>IF(_xlfn.XLOOKUP(C3113,Raw_Data_OS_23!$C$7:$C$4518,Raw_Data_OS_23!$G$7:$G$4518,"Paid/ Closed")="Paid/ Closed","Paid/ Closed", "Still_Outstanding")</f>
        <v>Still_Outstanding</v>
      </c>
      <c r="N3113" s="33">
        <f>IF(_xlfn.XLOOKUP(C3113,Raw_Data_Paid_23!$C$4:$C$2114,Raw_Data_Paid_23!$C$4:$C$2114,1)= 1,1,0)</f>
        <v>1</v>
      </c>
      <c r="O3113" t="str">
        <f>IF(M3113=$W$7,IF(AND(N3113,_xlfn.XLOOKUP(C3113,Raw_Data_OS_23!$C$7:$C$4518,Raw_Data_OS_23!$G$7:$G$4518,0)=G3113),"A",IF(_xlfn.XLOOKUP(C3113,Raw_Data_Paid_23!$C$4:$C$2114,Raw_Data_Paid_23!$C$4:$C$2114,"B1")="B1","B1","B2")),IF(_xlfn.XLOOKUP(C3113,Raw_Data_Paid_23!$C$4:$C$2114,Raw_Data_Paid_23!$C$4:$C$2114,"C1")="C1","C1","C2"))</f>
        <v>B1</v>
      </c>
      <c r="P3113" t="str">
        <f t="shared" si="98"/>
        <v>2021B1Motor Commercial</v>
      </c>
    </row>
    <row r="3114" spans="3:16" x14ac:dyDescent="0.35">
      <c r="C3114" s="6" t="s">
        <v>3275</v>
      </c>
      <c r="D3114" s="7" t="s">
        <v>5837</v>
      </c>
      <c r="E3114" s="7" t="s">
        <v>5858</v>
      </c>
      <c r="F3114" s="8" t="s">
        <v>3910</v>
      </c>
      <c r="G3114" s="9">
        <v>30848</v>
      </c>
      <c r="H3114" s="10">
        <v>2021</v>
      </c>
      <c r="I3114" s="10">
        <v>2021</v>
      </c>
      <c r="J3114" s="11" t="s">
        <v>3073</v>
      </c>
      <c r="K3114" s="12">
        <v>30848</v>
      </c>
      <c r="L3114" s="12">
        <v>1</v>
      </c>
      <c r="M3114" s="33" t="str">
        <f>IF(_xlfn.XLOOKUP(C3114,Raw_Data_OS_23!$C$7:$C$4518,Raw_Data_OS_23!$G$7:$G$4518,"Paid/ Closed")="Paid/ Closed","Paid/ Closed", "Still_Outstanding")</f>
        <v>Paid/ Closed</v>
      </c>
      <c r="N3114" s="33">
        <f>IF(_xlfn.XLOOKUP(C3114,Raw_Data_Paid_23!$C$4:$C$2114,Raw_Data_Paid_23!$C$4:$C$2114,1)= 1,1,0)</f>
        <v>0</v>
      </c>
      <c r="O3114" t="str">
        <f>IF(M3114=$W$7,IF(AND(N3114,_xlfn.XLOOKUP(C3114,Raw_Data_OS_23!$C$7:$C$4518,Raw_Data_OS_23!$G$7:$G$4518,0)=G3114),"A",IF(_xlfn.XLOOKUP(C3114,Raw_Data_Paid_23!$C$4:$C$2114,Raw_Data_Paid_23!$C$4:$C$2114,"B1")="B1","B1","B2")),IF(_xlfn.XLOOKUP(C3114,Raw_Data_Paid_23!$C$4:$C$2114,Raw_Data_Paid_23!$C$4:$C$2114,"C1")="C1","C1","C2"))</f>
        <v>C2</v>
      </c>
      <c r="P3114" t="str">
        <f t="shared" si="98"/>
        <v>2021C2Motor Private</v>
      </c>
    </row>
    <row r="3115" spans="3:16" x14ac:dyDescent="0.35">
      <c r="C3115" s="6" t="s">
        <v>3276</v>
      </c>
      <c r="D3115" s="7" t="s">
        <v>5758</v>
      </c>
      <c r="E3115" s="7" t="s">
        <v>5858</v>
      </c>
      <c r="F3115" s="8" t="s">
        <v>3910</v>
      </c>
      <c r="G3115" s="9">
        <v>250000</v>
      </c>
      <c r="H3115" s="10">
        <v>2021</v>
      </c>
      <c r="I3115" s="10">
        <v>2021</v>
      </c>
      <c r="J3115" s="11" t="s">
        <v>2250</v>
      </c>
      <c r="K3115" s="12">
        <v>250000</v>
      </c>
      <c r="L3115" s="12">
        <v>1</v>
      </c>
      <c r="M3115" s="33" t="str">
        <f>IF(_xlfn.XLOOKUP(C3115,Raw_Data_OS_23!$C$7:$C$4518,Raw_Data_OS_23!$G$7:$G$4518,"Paid/ Closed")="Paid/ Closed","Paid/ Closed", "Still_Outstanding")</f>
        <v>Still_Outstanding</v>
      </c>
      <c r="N3115" s="33">
        <f>IF(_xlfn.XLOOKUP(C3115,Raw_Data_Paid_23!$C$4:$C$2114,Raw_Data_Paid_23!$C$4:$C$2114,1)= 1,1,0)</f>
        <v>1</v>
      </c>
      <c r="O3115" t="str">
        <f>IF(M3115=$W$7,IF(AND(N3115,_xlfn.XLOOKUP(C3115,Raw_Data_OS_23!$C$7:$C$4518,Raw_Data_OS_23!$G$7:$G$4518,0)=G3115),"A",IF(_xlfn.XLOOKUP(C3115,Raw_Data_Paid_23!$C$4:$C$2114,Raw_Data_Paid_23!$C$4:$C$2114,"B1")="B1","B1","B2")),IF(_xlfn.XLOOKUP(C3115,Raw_Data_Paid_23!$C$4:$C$2114,Raw_Data_Paid_23!$C$4:$C$2114,"C1")="C1","C1","C2"))</f>
        <v>A</v>
      </c>
      <c r="P3115" t="str">
        <f t="shared" si="98"/>
        <v>2021AMotor Private</v>
      </c>
    </row>
    <row r="3116" spans="3:16" x14ac:dyDescent="0.35">
      <c r="C3116" s="6" t="s">
        <v>3277</v>
      </c>
      <c r="D3116" s="7" t="s">
        <v>5852</v>
      </c>
      <c r="E3116" s="7" t="s">
        <v>5853</v>
      </c>
      <c r="F3116" s="8" t="s">
        <v>3910</v>
      </c>
      <c r="G3116" s="9">
        <v>8500</v>
      </c>
      <c r="H3116" s="10">
        <v>2021</v>
      </c>
      <c r="I3116" s="10">
        <v>2021</v>
      </c>
      <c r="J3116" s="11" t="s">
        <v>3073</v>
      </c>
      <c r="K3116" s="12">
        <v>8500</v>
      </c>
      <c r="L3116" s="12">
        <v>1</v>
      </c>
      <c r="M3116" s="33" t="str">
        <f>IF(_xlfn.XLOOKUP(C3116,Raw_Data_OS_23!$C$7:$C$4518,Raw_Data_OS_23!$G$7:$G$4518,"Paid/ Closed")="Paid/ Closed","Paid/ Closed", "Still_Outstanding")</f>
        <v>Still_Outstanding</v>
      </c>
      <c r="N3116" s="33">
        <f>IF(_xlfn.XLOOKUP(C3116,Raw_Data_Paid_23!$C$4:$C$2114,Raw_Data_Paid_23!$C$4:$C$2114,1)= 1,1,0)</f>
        <v>1</v>
      </c>
      <c r="O3116" t="str">
        <f>IF(M3116=$W$7,IF(AND(N3116,_xlfn.XLOOKUP(C3116,Raw_Data_OS_23!$C$7:$C$4518,Raw_Data_OS_23!$G$7:$G$4518,0)=G3116),"A",IF(_xlfn.XLOOKUP(C3116,Raw_Data_Paid_23!$C$4:$C$2114,Raw_Data_Paid_23!$C$4:$C$2114,"B1")="B1","B1","B2")),IF(_xlfn.XLOOKUP(C3116,Raw_Data_Paid_23!$C$4:$C$2114,Raw_Data_Paid_23!$C$4:$C$2114,"C1")="C1","C1","C2"))</f>
        <v>B1</v>
      </c>
      <c r="P3116" t="str">
        <f t="shared" si="98"/>
        <v>2021B1Motor Private</v>
      </c>
    </row>
    <row r="3117" spans="3:16" x14ac:dyDescent="0.35">
      <c r="C3117" s="6" t="s">
        <v>3278</v>
      </c>
      <c r="D3117" s="7" t="s">
        <v>5841</v>
      </c>
      <c r="E3117" s="7" t="s">
        <v>5858</v>
      </c>
      <c r="F3117" s="8" t="s">
        <v>3910</v>
      </c>
      <c r="G3117" s="9">
        <v>25550</v>
      </c>
      <c r="H3117" s="10">
        <v>2021</v>
      </c>
      <c r="I3117" s="10">
        <v>2021</v>
      </c>
      <c r="J3117" s="11" t="s">
        <v>3073</v>
      </c>
      <c r="K3117" s="12">
        <v>25550</v>
      </c>
      <c r="L3117" s="12">
        <v>1</v>
      </c>
      <c r="M3117" s="33" t="str">
        <f>IF(_xlfn.XLOOKUP(C3117,Raw_Data_OS_23!$C$7:$C$4518,Raw_Data_OS_23!$G$7:$G$4518,"Paid/ Closed")="Paid/ Closed","Paid/ Closed", "Still_Outstanding")</f>
        <v>Still_Outstanding</v>
      </c>
      <c r="N3117" s="33">
        <f>IF(_xlfn.XLOOKUP(C3117,Raw_Data_Paid_23!$C$4:$C$2114,Raw_Data_Paid_23!$C$4:$C$2114,1)= 1,1,0)</f>
        <v>0</v>
      </c>
      <c r="O3117" t="str">
        <f>IF(M3117=$W$7,IF(AND(N3117,_xlfn.XLOOKUP(C3117,Raw_Data_OS_23!$C$7:$C$4518,Raw_Data_OS_23!$G$7:$G$4518,0)=G3117),"A",IF(_xlfn.XLOOKUP(C3117,Raw_Data_Paid_23!$C$4:$C$2114,Raw_Data_Paid_23!$C$4:$C$2114,"B1")="B1","B1","B2")),IF(_xlfn.XLOOKUP(C3117,Raw_Data_Paid_23!$C$4:$C$2114,Raw_Data_Paid_23!$C$4:$C$2114,"C1")="C1","C1","C2"))</f>
        <v>B2</v>
      </c>
      <c r="P3117" t="str">
        <f t="shared" si="98"/>
        <v>2021B2Motor Private</v>
      </c>
    </row>
    <row r="3118" spans="3:16" x14ac:dyDescent="0.35">
      <c r="C3118" s="6" t="s">
        <v>3279</v>
      </c>
      <c r="D3118" s="7" t="s">
        <v>5855</v>
      </c>
      <c r="E3118" s="7" t="s">
        <v>5858</v>
      </c>
      <c r="F3118" s="8" t="s">
        <v>3908</v>
      </c>
      <c r="G3118" s="9">
        <v>110000</v>
      </c>
      <c r="H3118" s="10">
        <v>2021</v>
      </c>
      <c r="I3118" s="10">
        <v>2021</v>
      </c>
      <c r="J3118" s="11" t="s">
        <v>3073</v>
      </c>
      <c r="K3118" s="12">
        <v>110000</v>
      </c>
      <c r="L3118" s="12">
        <v>1</v>
      </c>
      <c r="M3118" s="33" t="str">
        <f>IF(_xlfn.XLOOKUP(C3118,Raw_Data_OS_23!$C$7:$C$4518,Raw_Data_OS_23!$G$7:$G$4518,"Paid/ Closed")="Paid/ Closed","Paid/ Closed", "Still_Outstanding")</f>
        <v>Paid/ Closed</v>
      </c>
      <c r="N3118" s="33">
        <f>IF(_xlfn.XLOOKUP(C3118,Raw_Data_Paid_23!$C$4:$C$2114,Raw_Data_Paid_23!$C$4:$C$2114,1)= 1,1,0)</f>
        <v>0</v>
      </c>
      <c r="O3118" t="str">
        <f>IF(M3118=$W$7,IF(AND(N3118,_xlfn.XLOOKUP(C3118,Raw_Data_OS_23!$C$7:$C$4518,Raw_Data_OS_23!$G$7:$G$4518,0)=G3118),"A",IF(_xlfn.XLOOKUP(C3118,Raw_Data_Paid_23!$C$4:$C$2114,Raw_Data_Paid_23!$C$4:$C$2114,"B1")="B1","B1","B2")),IF(_xlfn.XLOOKUP(C3118,Raw_Data_Paid_23!$C$4:$C$2114,Raw_Data_Paid_23!$C$4:$C$2114,"C1")="C1","C1","C2"))</f>
        <v>C2</v>
      </c>
      <c r="P3118" t="str">
        <f t="shared" si="98"/>
        <v>2021C2Motor Commercial</v>
      </c>
    </row>
    <row r="3119" spans="3:16" x14ac:dyDescent="0.35">
      <c r="C3119" s="6" t="s">
        <v>3280</v>
      </c>
      <c r="D3119" s="7" t="s">
        <v>5853</v>
      </c>
      <c r="E3119" s="7" t="s">
        <v>5858</v>
      </c>
      <c r="F3119" s="8" t="s">
        <v>3908</v>
      </c>
      <c r="G3119" s="9">
        <v>14500</v>
      </c>
      <c r="H3119" s="10">
        <v>2021</v>
      </c>
      <c r="I3119" s="10">
        <v>2021</v>
      </c>
      <c r="J3119" s="11" t="s">
        <v>3073</v>
      </c>
      <c r="K3119" s="12">
        <v>14500</v>
      </c>
      <c r="L3119" s="12">
        <v>1</v>
      </c>
      <c r="M3119" s="33" t="str">
        <f>IF(_xlfn.XLOOKUP(C3119,Raw_Data_OS_23!$C$7:$C$4518,Raw_Data_OS_23!$G$7:$G$4518,"Paid/ Closed")="Paid/ Closed","Paid/ Closed", "Still_Outstanding")</f>
        <v>Paid/ Closed</v>
      </c>
      <c r="N3119" s="33">
        <f>IF(_xlfn.XLOOKUP(C3119,Raw_Data_Paid_23!$C$4:$C$2114,Raw_Data_Paid_23!$C$4:$C$2114,1)= 1,1,0)</f>
        <v>0</v>
      </c>
      <c r="O3119" t="str">
        <f>IF(M3119=$W$7,IF(AND(N3119,_xlfn.XLOOKUP(C3119,Raw_Data_OS_23!$C$7:$C$4518,Raw_Data_OS_23!$G$7:$G$4518,0)=G3119),"A",IF(_xlfn.XLOOKUP(C3119,Raw_Data_Paid_23!$C$4:$C$2114,Raw_Data_Paid_23!$C$4:$C$2114,"B1")="B1","B1","B2")),IF(_xlfn.XLOOKUP(C3119,Raw_Data_Paid_23!$C$4:$C$2114,Raw_Data_Paid_23!$C$4:$C$2114,"C1")="C1","C1","C2"))</f>
        <v>C2</v>
      </c>
      <c r="P3119" t="str">
        <f t="shared" si="98"/>
        <v>2021C2Motor Commercial</v>
      </c>
    </row>
    <row r="3120" spans="3:16" x14ac:dyDescent="0.35">
      <c r="C3120" s="6" t="s">
        <v>3113</v>
      </c>
      <c r="D3120" s="7" t="s">
        <v>5849</v>
      </c>
      <c r="E3120" s="7" t="s">
        <v>5856</v>
      </c>
      <c r="F3120" s="8" t="s">
        <v>3908</v>
      </c>
      <c r="G3120" s="9">
        <v>30000</v>
      </c>
      <c r="H3120" s="10">
        <v>2021</v>
      </c>
      <c r="I3120" s="10">
        <v>2021</v>
      </c>
      <c r="J3120" s="11" t="s">
        <v>3073</v>
      </c>
      <c r="K3120" s="12">
        <v>30000</v>
      </c>
      <c r="L3120" s="12">
        <v>1</v>
      </c>
      <c r="M3120" s="33" t="str">
        <f>IF(_xlfn.XLOOKUP(C3120,Raw_Data_OS_23!$C$7:$C$4518,Raw_Data_OS_23!$G$7:$G$4518,"Paid/ Closed")="Paid/ Closed","Paid/ Closed", "Still_Outstanding")</f>
        <v>Paid/ Closed</v>
      </c>
      <c r="N3120" s="33">
        <f>IF(_xlfn.XLOOKUP(C3120,Raw_Data_Paid_23!$C$4:$C$2114,Raw_Data_Paid_23!$C$4:$C$2114,1)= 1,1,0)</f>
        <v>0</v>
      </c>
      <c r="O3120" t="str">
        <f>IF(M3120=$W$7,IF(AND(N3120,_xlfn.XLOOKUP(C3120,Raw_Data_OS_23!$C$7:$C$4518,Raw_Data_OS_23!$G$7:$G$4518,0)=G3120),"A",IF(_xlfn.XLOOKUP(C3120,Raw_Data_Paid_23!$C$4:$C$2114,Raw_Data_Paid_23!$C$4:$C$2114,"B1")="B1","B1","B2")),IF(_xlfn.XLOOKUP(C3120,Raw_Data_Paid_23!$C$4:$C$2114,Raw_Data_Paid_23!$C$4:$C$2114,"C1")="C1","C1","C2"))</f>
        <v>C2</v>
      </c>
      <c r="P3120" t="str">
        <f t="shared" si="98"/>
        <v>2021C2Motor Commercial</v>
      </c>
    </row>
    <row r="3121" spans="3:16" x14ac:dyDescent="0.35">
      <c r="C3121" s="6" t="s">
        <v>3281</v>
      </c>
      <c r="D3121" s="7" t="s">
        <v>5849</v>
      </c>
      <c r="E3121" s="7" t="s">
        <v>5858</v>
      </c>
      <c r="F3121" s="8" t="s">
        <v>3908</v>
      </c>
      <c r="G3121" s="9">
        <v>92000</v>
      </c>
      <c r="H3121" s="10">
        <v>2021</v>
      </c>
      <c r="I3121" s="10">
        <v>2021</v>
      </c>
      <c r="J3121" s="11" t="s">
        <v>3073</v>
      </c>
      <c r="K3121" s="12">
        <v>92000</v>
      </c>
      <c r="L3121" s="12">
        <v>1</v>
      </c>
      <c r="M3121" s="33" t="str">
        <f>IF(_xlfn.XLOOKUP(C3121,Raw_Data_OS_23!$C$7:$C$4518,Raw_Data_OS_23!$G$7:$G$4518,"Paid/ Closed")="Paid/ Closed","Paid/ Closed", "Still_Outstanding")</f>
        <v>Still_Outstanding</v>
      </c>
      <c r="N3121" s="33">
        <f>IF(_xlfn.XLOOKUP(C3121,Raw_Data_Paid_23!$C$4:$C$2114,Raw_Data_Paid_23!$C$4:$C$2114,1)= 1,1,0)</f>
        <v>1</v>
      </c>
      <c r="O3121" t="str">
        <f>IF(M3121=$W$7,IF(AND(N3121,_xlfn.XLOOKUP(C3121,Raw_Data_OS_23!$C$7:$C$4518,Raw_Data_OS_23!$G$7:$G$4518,0)=G3121),"A",IF(_xlfn.XLOOKUP(C3121,Raw_Data_Paid_23!$C$4:$C$2114,Raw_Data_Paid_23!$C$4:$C$2114,"B1")="B1","B1","B2")),IF(_xlfn.XLOOKUP(C3121,Raw_Data_Paid_23!$C$4:$C$2114,Raw_Data_Paid_23!$C$4:$C$2114,"C1")="C1","C1","C2"))</f>
        <v>A</v>
      </c>
      <c r="P3121" t="str">
        <f t="shared" si="98"/>
        <v>2021AMotor Commercial</v>
      </c>
    </row>
    <row r="3122" spans="3:16" x14ac:dyDescent="0.35">
      <c r="C3122" s="6" t="s">
        <v>3282</v>
      </c>
      <c r="D3122" s="7" t="s">
        <v>5856</v>
      </c>
      <c r="E3122" s="7" t="s">
        <v>5858</v>
      </c>
      <c r="F3122" s="8" t="s">
        <v>3910</v>
      </c>
      <c r="G3122" s="9">
        <v>9532</v>
      </c>
      <c r="H3122" s="10">
        <v>2021</v>
      </c>
      <c r="I3122" s="10">
        <v>2021</v>
      </c>
      <c r="J3122" s="11" t="s">
        <v>3073</v>
      </c>
      <c r="K3122" s="12">
        <v>9532</v>
      </c>
      <c r="L3122" s="12">
        <v>1</v>
      </c>
      <c r="M3122" s="33" t="str">
        <f>IF(_xlfn.XLOOKUP(C3122,Raw_Data_OS_23!$C$7:$C$4518,Raw_Data_OS_23!$G$7:$G$4518,"Paid/ Closed")="Paid/ Closed","Paid/ Closed", "Still_Outstanding")</f>
        <v>Paid/ Closed</v>
      </c>
      <c r="N3122" s="33">
        <f>IF(_xlfn.XLOOKUP(C3122,Raw_Data_Paid_23!$C$4:$C$2114,Raw_Data_Paid_23!$C$4:$C$2114,1)= 1,1,0)</f>
        <v>0</v>
      </c>
      <c r="O3122" t="str">
        <f>IF(M3122=$W$7,IF(AND(N3122,_xlfn.XLOOKUP(C3122,Raw_Data_OS_23!$C$7:$C$4518,Raw_Data_OS_23!$G$7:$G$4518,0)=G3122),"A",IF(_xlfn.XLOOKUP(C3122,Raw_Data_Paid_23!$C$4:$C$2114,Raw_Data_Paid_23!$C$4:$C$2114,"B1")="B1","B1","B2")),IF(_xlfn.XLOOKUP(C3122,Raw_Data_Paid_23!$C$4:$C$2114,Raw_Data_Paid_23!$C$4:$C$2114,"C1")="C1","C1","C2"))</f>
        <v>C2</v>
      </c>
      <c r="P3122" t="str">
        <f t="shared" si="98"/>
        <v>2021C2Motor Private</v>
      </c>
    </row>
    <row r="3123" spans="3:16" x14ac:dyDescent="0.35">
      <c r="C3123" s="6" t="s">
        <v>3283</v>
      </c>
      <c r="D3123" s="7" t="s">
        <v>5855</v>
      </c>
      <c r="E3123" s="7" t="s">
        <v>5858</v>
      </c>
      <c r="F3123" s="8" t="s">
        <v>3910</v>
      </c>
      <c r="G3123" s="9">
        <v>80000</v>
      </c>
      <c r="H3123" s="10">
        <v>2021</v>
      </c>
      <c r="I3123" s="10">
        <v>2021</v>
      </c>
      <c r="J3123" s="11" t="s">
        <v>3073</v>
      </c>
      <c r="K3123" s="12">
        <v>80000</v>
      </c>
      <c r="L3123" s="12">
        <v>1</v>
      </c>
      <c r="M3123" s="33" t="str">
        <f>IF(_xlfn.XLOOKUP(C3123,Raw_Data_OS_23!$C$7:$C$4518,Raw_Data_OS_23!$G$7:$G$4518,"Paid/ Closed")="Paid/ Closed","Paid/ Closed", "Still_Outstanding")</f>
        <v>Paid/ Closed</v>
      </c>
      <c r="N3123" s="33">
        <f>IF(_xlfn.XLOOKUP(C3123,Raw_Data_Paid_23!$C$4:$C$2114,Raw_Data_Paid_23!$C$4:$C$2114,1)= 1,1,0)</f>
        <v>1</v>
      </c>
      <c r="O3123" t="str">
        <f>IF(M3123=$W$7,IF(AND(N3123,_xlfn.XLOOKUP(C3123,Raw_Data_OS_23!$C$7:$C$4518,Raw_Data_OS_23!$G$7:$G$4518,0)=G3123),"A",IF(_xlfn.XLOOKUP(C3123,Raw_Data_Paid_23!$C$4:$C$2114,Raw_Data_Paid_23!$C$4:$C$2114,"B1")="B1","B1","B2")),IF(_xlfn.XLOOKUP(C3123,Raw_Data_Paid_23!$C$4:$C$2114,Raw_Data_Paid_23!$C$4:$C$2114,"C1")="C1","C1","C2"))</f>
        <v>C1</v>
      </c>
      <c r="P3123" t="str">
        <f t="shared" si="98"/>
        <v>2021C1Motor Private</v>
      </c>
    </row>
    <row r="3124" spans="3:16" x14ac:dyDescent="0.35">
      <c r="C3124" s="6" t="s">
        <v>3284</v>
      </c>
      <c r="D3124" s="7" t="s">
        <v>5839</v>
      </c>
      <c r="E3124" s="7" t="s">
        <v>5856</v>
      </c>
      <c r="F3124" s="8" t="s">
        <v>3910</v>
      </c>
      <c r="G3124" s="9">
        <v>80000</v>
      </c>
      <c r="H3124" s="10">
        <v>2021</v>
      </c>
      <c r="I3124" s="10">
        <v>2021</v>
      </c>
      <c r="J3124" s="11" t="s">
        <v>3073</v>
      </c>
      <c r="K3124" s="12">
        <v>80000</v>
      </c>
      <c r="L3124" s="12">
        <v>1</v>
      </c>
      <c r="M3124" s="33" t="str">
        <f>IF(_xlfn.XLOOKUP(C3124,Raw_Data_OS_23!$C$7:$C$4518,Raw_Data_OS_23!$G$7:$G$4518,"Paid/ Closed")="Paid/ Closed","Paid/ Closed", "Still_Outstanding")</f>
        <v>Paid/ Closed</v>
      </c>
      <c r="N3124" s="33">
        <f>IF(_xlfn.XLOOKUP(C3124,Raw_Data_Paid_23!$C$4:$C$2114,Raw_Data_Paid_23!$C$4:$C$2114,1)= 1,1,0)</f>
        <v>1</v>
      </c>
      <c r="O3124" t="str">
        <f>IF(M3124=$W$7,IF(AND(N3124,_xlfn.XLOOKUP(C3124,Raw_Data_OS_23!$C$7:$C$4518,Raw_Data_OS_23!$G$7:$G$4518,0)=G3124),"A",IF(_xlfn.XLOOKUP(C3124,Raw_Data_Paid_23!$C$4:$C$2114,Raw_Data_Paid_23!$C$4:$C$2114,"B1")="B1","B1","B2")),IF(_xlfn.XLOOKUP(C3124,Raw_Data_Paid_23!$C$4:$C$2114,Raw_Data_Paid_23!$C$4:$C$2114,"C1")="C1","C1","C2"))</f>
        <v>C1</v>
      </c>
      <c r="P3124" t="str">
        <f t="shared" si="98"/>
        <v>2021C1Motor Private</v>
      </c>
    </row>
    <row r="3125" spans="3:16" x14ac:dyDescent="0.35">
      <c r="C3125" s="6" t="s">
        <v>3285</v>
      </c>
      <c r="D3125" s="7" t="s">
        <v>5851</v>
      </c>
      <c r="E3125" s="7" t="s">
        <v>5858</v>
      </c>
      <c r="F3125" s="8" t="s">
        <v>3910</v>
      </c>
      <c r="G3125" s="9">
        <v>461071.42859999998</v>
      </c>
      <c r="H3125" s="10">
        <v>2021</v>
      </c>
      <c r="I3125" s="10">
        <v>2021</v>
      </c>
      <c r="J3125" s="11" t="s">
        <v>3073</v>
      </c>
      <c r="K3125" s="12">
        <v>461071.42859999998</v>
      </c>
      <c r="L3125" s="12">
        <v>1</v>
      </c>
      <c r="M3125" s="33" t="str">
        <f>IF(_xlfn.XLOOKUP(C3125,Raw_Data_OS_23!$C$7:$C$4518,Raw_Data_OS_23!$G$7:$G$4518,"Paid/ Closed")="Paid/ Closed","Paid/ Closed", "Still_Outstanding")</f>
        <v>Paid/ Closed</v>
      </c>
      <c r="N3125" s="33">
        <f>IF(_xlfn.XLOOKUP(C3125,Raw_Data_Paid_23!$C$4:$C$2114,Raw_Data_Paid_23!$C$4:$C$2114,1)= 1,1,0)</f>
        <v>0</v>
      </c>
      <c r="O3125" t="str">
        <f>IF(M3125=$W$7,IF(AND(N3125,_xlfn.XLOOKUP(C3125,Raw_Data_OS_23!$C$7:$C$4518,Raw_Data_OS_23!$G$7:$G$4518,0)=G3125),"A",IF(_xlfn.XLOOKUP(C3125,Raw_Data_Paid_23!$C$4:$C$2114,Raw_Data_Paid_23!$C$4:$C$2114,"B1")="B1","B1","B2")),IF(_xlfn.XLOOKUP(C3125,Raw_Data_Paid_23!$C$4:$C$2114,Raw_Data_Paid_23!$C$4:$C$2114,"C1")="C1","C1","C2"))</f>
        <v>C2</v>
      </c>
      <c r="P3125" t="str">
        <f t="shared" si="98"/>
        <v>2021C2Motor Private</v>
      </c>
    </row>
    <row r="3126" spans="3:16" x14ac:dyDescent="0.35">
      <c r="C3126" s="6" t="s">
        <v>3286</v>
      </c>
      <c r="D3126" s="7" t="s">
        <v>4126</v>
      </c>
      <c r="E3126" s="7" t="s">
        <v>5858</v>
      </c>
      <c r="F3126" s="8" t="s">
        <v>4195</v>
      </c>
      <c r="G3126" s="9">
        <v>50000</v>
      </c>
      <c r="H3126" s="10">
        <v>2020</v>
      </c>
      <c r="I3126" s="10">
        <v>2021</v>
      </c>
      <c r="J3126" s="11" t="s">
        <v>11</v>
      </c>
      <c r="K3126" s="12">
        <v>50000</v>
      </c>
      <c r="L3126" s="12">
        <v>1</v>
      </c>
      <c r="M3126" s="33" t="str">
        <f>IF(_xlfn.XLOOKUP(C3126,Raw_Data_OS_23!$C$7:$C$4518,Raw_Data_OS_23!$G$7:$G$4518,"Paid/ Closed")="Paid/ Closed","Paid/ Closed", "Still_Outstanding")</f>
        <v>Paid/ Closed</v>
      </c>
      <c r="N3126" s="33">
        <f>IF(_xlfn.XLOOKUP(C3126,Raw_Data_Paid_23!$C$4:$C$2114,Raw_Data_Paid_23!$C$4:$C$2114,1)= 1,1,0)</f>
        <v>1</v>
      </c>
      <c r="O3126" t="str">
        <f>IF(M3126=$W$7,IF(AND(N3126,_xlfn.XLOOKUP(C3126,Raw_Data_OS_23!$C$7:$C$4518,Raw_Data_OS_23!$G$7:$G$4518,0)=G3126),"A",IF(_xlfn.XLOOKUP(C3126,Raw_Data_Paid_23!$C$4:$C$2114,Raw_Data_Paid_23!$C$4:$C$2114,"B1")="B1","B1","B2")),IF(_xlfn.XLOOKUP(C3126,Raw_Data_Paid_23!$C$4:$C$2114,Raw_Data_Paid_23!$C$4:$C$2114,"C1")="C1","C1","C2"))</f>
        <v>C1</v>
      </c>
      <c r="P3126" t="str">
        <f t="shared" si="98"/>
        <v>2020C1Engineering</v>
      </c>
    </row>
    <row r="3127" spans="3:16" x14ac:dyDescent="0.35">
      <c r="C3127" s="6" t="s">
        <v>3287</v>
      </c>
      <c r="D3127" s="7" t="s">
        <v>5806</v>
      </c>
      <c r="E3127" s="7" t="s">
        <v>5858</v>
      </c>
      <c r="F3127" s="8" t="s">
        <v>3910</v>
      </c>
      <c r="G3127" s="9">
        <v>80000</v>
      </c>
      <c r="H3127" s="10">
        <v>2021</v>
      </c>
      <c r="I3127" s="10">
        <v>2021</v>
      </c>
      <c r="J3127" s="11" t="s">
        <v>2250</v>
      </c>
      <c r="K3127" s="12">
        <v>80000</v>
      </c>
      <c r="L3127" s="12">
        <v>1</v>
      </c>
      <c r="M3127" s="33" t="str">
        <f>IF(_xlfn.XLOOKUP(C3127,Raw_Data_OS_23!$C$7:$C$4518,Raw_Data_OS_23!$G$7:$G$4518,"Paid/ Closed")="Paid/ Closed","Paid/ Closed", "Still_Outstanding")</f>
        <v>Paid/ Closed</v>
      </c>
      <c r="N3127" s="33">
        <f>IF(_xlfn.XLOOKUP(C3127,Raw_Data_Paid_23!$C$4:$C$2114,Raw_Data_Paid_23!$C$4:$C$2114,1)= 1,1,0)</f>
        <v>0</v>
      </c>
      <c r="O3127" t="str">
        <f>IF(M3127=$W$7,IF(AND(N3127,_xlfn.XLOOKUP(C3127,Raw_Data_OS_23!$C$7:$C$4518,Raw_Data_OS_23!$G$7:$G$4518,0)=G3127),"A",IF(_xlfn.XLOOKUP(C3127,Raw_Data_Paid_23!$C$4:$C$2114,Raw_Data_Paid_23!$C$4:$C$2114,"B1")="B1","B1","B2")),IF(_xlfn.XLOOKUP(C3127,Raw_Data_Paid_23!$C$4:$C$2114,Raw_Data_Paid_23!$C$4:$C$2114,"C1")="C1","C1","C2"))</f>
        <v>C2</v>
      </c>
      <c r="P3127" t="str">
        <f t="shared" si="98"/>
        <v>2021C2Motor Private</v>
      </c>
    </row>
    <row r="3128" spans="3:16" x14ac:dyDescent="0.35">
      <c r="C3128" s="6" t="s">
        <v>3114</v>
      </c>
      <c r="D3128" s="7" t="s">
        <v>5857</v>
      </c>
      <c r="E3128" s="7" t="s">
        <v>5859</v>
      </c>
      <c r="F3128" s="8" t="s">
        <v>3910</v>
      </c>
      <c r="G3128" s="9">
        <v>11944</v>
      </c>
      <c r="H3128" s="10">
        <v>2021</v>
      </c>
      <c r="I3128" s="10">
        <v>2021</v>
      </c>
      <c r="J3128" s="11" t="s">
        <v>3073</v>
      </c>
      <c r="K3128" s="12">
        <v>11944</v>
      </c>
      <c r="L3128" s="12">
        <v>1</v>
      </c>
      <c r="M3128" s="33" t="str">
        <f>IF(_xlfn.XLOOKUP(C3128,Raw_Data_OS_23!$C$7:$C$4518,Raw_Data_OS_23!$G$7:$G$4518,"Paid/ Closed")="Paid/ Closed","Paid/ Closed", "Still_Outstanding")</f>
        <v>Paid/ Closed</v>
      </c>
      <c r="N3128" s="33">
        <f>IF(_xlfn.XLOOKUP(C3128,Raw_Data_Paid_23!$C$4:$C$2114,Raw_Data_Paid_23!$C$4:$C$2114,1)= 1,1,0)</f>
        <v>1</v>
      </c>
      <c r="O3128" t="str">
        <f>IF(M3128=$W$7,IF(AND(N3128,_xlfn.XLOOKUP(C3128,Raw_Data_OS_23!$C$7:$C$4518,Raw_Data_OS_23!$G$7:$G$4518,0)=G3128),"A",IF(_xlfn.XLOOKUP(C3128,Raw_Data_Paid_23!$C$4:$C$2114,Raw_Data_Paid_23!$C$4:$C$2114,"B1")="B1","B1","B2")),IF(_xlfn.XLOOKUP(C3128,Raw_Data_Paid_23!$C$4:$C$2114,Raw_Data_Paid_23!$C$4:$C$2114,"C1")="C1","C1","C2"))</f>
        <v>C1</v>
      </c>
      <c r="P3128" t="str">
        <f t="shared" si="98"/>
        <v>2021C1Motor Private</v>
      </c>
    </row>
    <row r="3129" spans="3:16" x14ac:dyDescent="0.35">
      <c r="C3129" s="6" t="s">
        <v>3115</v>
      </c>
      <c r="D3129" s="7" t="s">
        <v>5849</v>
      </c>
      <c r="E3129" s="7" t="s">
        <v>5856</v>
      </c>
      <c r="F3129" s="8" t="s">
        <v>3910</v>
      </c>
      <c r="G3129" s="9">
        <v>1120000</v>
      </c>
      <c r="H3129" s="10">
        <v>2021</v>
      </c>
      <c r="I3129" s="10">
        <v>2021</v>
      </c>
      <c r="J3129" s="11" t="s">
        <v>3073</v>
      </c>
      <c r="K3129" s="12">
        <v>1120000</v>
      </c>
      <c r="L3129" s="12">
        <v>1</v>
      </c>
      <c r="M3129" s="33" t="str">
        <f>IF(_xlfn.XLOOKUP(C3129,Raw_Data_OS_23!$C$7:$C$4518,Raw_Data_OS_23!$G$7:$G$4518,"Paid/ Closed")="Paid/ Closed","Paid/ Closed", "Still_Outstanding")</f>
        <v>Still_Outstanding</v>
      </c>
      <c r="N3129" s="33">
        <f>IF(_xlfn.XLOOKUP(C3129,Raw_Data_Paid_23!$C$4:$C$2114,Raw_Data_Paid_23!$C$4:$C$2114,1)= 1,1,0)</f>
        <v>1</v>
      </c>
      <c r="O3129" t="str">
        <f>IF(M3129=$W$7,IF(AND(N3129,_xlfn.XLOOKUP(C3129,Raw_Data_OS_23!$C$7:$C$4518,Raw_Data_OS_23!$G$7:$G$4518,0)=G3129),"A",IF(_xlfn.XLOOKUP(C3129,Raw_Data_Paid_23!$C$4:$C$2114,Raw_Data_Paid_23!$C$4:$C$2114,"B1")="B1","B1","B2")),IF(_xlfn.XLOOKUP(C3129,Raw_Data_Paid_23!$C$4:$C$2114,Raw_Data_Paid_23!$C$4:$C$2114,"C1")="C1","C1","C2"))</f>
        <v>A</v>
      </c>
      <c r="P3129" t="str">
        <f t="shared" si="98"/>
        <v>2021AMotor Private</v>
      </c>
    </row>
    <row r="3130" spans="3:16" x14ac:dyDescent="0.35">
      <c r="C3130" s="6" t="s">
        <v>3288</v>
      </c>
      <c r="D3130" s="7" t="s">
        <v>5853</v>
      </c>
      <c r="E3130" s="7" t="s">
        <v>5859</v>
      </c>
      <c r="F3130" s="8" t="s">
        <v>3908</v>
      </c>
      <c r="G3130" s="9">
        <v>13500</v>
      </c>
      <c r="H3130" s="10">
        <v>2021</v>
      </c>
      <c r="I3130" s="10">
        <v>2021</v>
      </c>
      <c r="J3130" s="11" t="s">
        <v>3073</v>
      </c>
      <c r="K3130" s="12">
        <v>13500</v>
      </c>
      <c r="L3130" s="12">
        <v>1</v>
      </c>
      <c r="M3130" s="33" t="str">
        <f>IF(_xlfn.XLOOKUP(C3130,Raw_Data_OS_23!$C$7:$C$4518,Raw_Data_OS_23!$G$7:$G$4518,"Paid/ Closed")="Paid/ Closed","Paid/ Closed", "Still_Outstanding")</f>
        <v>Paid/ Closed</v>
      </c>
      <c r="N3130" s="33">
        <f>IF(_xlfn.XLOOKUP(C3130,Raw_Data_Paid_23!$C$4:$C$2114,Raw_Data_Paid_23!$C$4:$C$2114,1)= 1,1,0)</f>
        <v>0</v>
      </c>
      <c r="O3130" t="str">
        <f>IF(M3130=$W$7,IF(AND(N3130,_xlfn.XLOOKUP(C3130,Raw_Data_OS_23!$C$7:$C$4518,Raw_Data_OS_23!$G$7:$G$4518,0)=G3130),"A",IF(_xlfn.XLOOKUP(C3130,Raw_Data_Paid_23!$C$4:$C$2114,Raw_Data_Paid_23!$C$4:$C$2114,"B1")="B1","B1","B2")),IF(_xlfn.XLOOKUP(C3130,Raw_Data_Paid_23!$C$4:$C$2114,Raw_Data_Paid_23!$C$4:$C$2114,"C1")="C1","C1","C2"))</f>
        <v>C2</v>
      </c>
      <c r="P3130" t="str">
        <f t="shared" si="98"/>
        <v>2021C2Motor Commercial</v>
      </c>
    </row>
    <row r="3131" spans="3:16" x14ac:dyDescent="0.35">
      <c r="C3131" s="6" t="s">
        <v>3289</v>
      </c>
      <c r="D3131" s="7" t="s">
        <v>5858</v>
      </c>
      <c r="E3131" s="7" t="s">
        <v>5859</v>
      </c>
      <c r="F3131" s="8" t="s">
        <v>3910</v>
      </c>
      <c r="G3131" s="9">
        <v>100000</v>
      </c>
      <c r="H3131" s="10">
        <v>2021</v>
      </c>
      <c r="I3131" s="10">
        <v>2021</v>
      </c>
      <c r="J3131" s="11" t="s">
        <v>3073</v>
      </c>
      <c r="K3131" s="12">
        <v>100000</v>
      </c>
      <c r="L3131" s="12">
        <v>1</v>
      </c>
      <c r="M3131" s="33" t="str">
        <f>IF(_xlfn.XLOOKUP(C3131,Raw_Data_OS_23!$C$7:$C$4518,Raw_Data_OS_23!$G$7:$G$4518,"Paid/ Closed")="Paid/ Closed","Paid/ Closed", "Still_Outstanding")</f>
        <v>Paid/ Closed</v>
      </c>
      <c r="N3131" s="33">
        <f>IF(_xlfn.XLOOKUP(C3131,Raw_Data_Paid_23!$C$4:$C$2114,Raw_Data_Paid_23!$C$4:$C$2114,1)= 1,1,0)</f>
        <v>1</v>
      </c>
      <c r="O3131" t="str">
        <f>IF(M3131=$W$7,IF(AND(N3131,_xlfn.XLOOKUP(C3131,Raw_Data_OS_23!$C$7:$C$4518,Raw_Data_OS_23!$G$7:$G$4518,0)=G3131),"A",IF(_xlfn.XLOOKUP(C3131,Raw_Data_Paid_23!$C$4:$C$2114,Raw_Data_Paid_23!$C$4:$C$2114,"B1")="B1","B1","B2")),IF(_xlfn.XLOOKUP(C3131,Raw_Data_Paid_23!$C$4:$C$2114,Raw_Data_Paid_23!$C$4:$C$2114,"C1")="C1","C1","C2"))</f>
        <v>C1</v>
      </c>
      <c r="P3131" t="str">
        <f t="shared" si="98"/>
        <v>2021C1Motor Private</v>
      </c>
    </row>
    <row r="3132" spans="3:16" x14ac:dyDescent="0.35">
      <c r="C3132" s="6" t="s">
        <v>3290</v>
      </c>
      <c r="D3132" s="7" t="s">
        <v>5852</v>
      </c>
      <c r="E3132" s="7" t="s">
        <v>5859</v>
      </c>
      <c r="F3132" s="8" t="s">
        <v>3908</v>
      </c>
      <c r="G3132" s="9">
        <v>494348</v>
      </c>
      <c r="H3132" s="10">
        <v>2021</v>
      </c>
      <c r="I3132" s="10">
        <v>2021</v>
      </c>
      <c r="J3132" s="11" t="s">
        <v>3073</v>
      </c>
      <c r="K3132" s="12">
        <v>494348</v>
      </c>
      <c r="L3132" s="12">
        <v>1</v>
      </c>
      <c r="M3132" s="33" t="str">
        <f>IF(_xlfn.XLOOKUP(C3132,Raw_Data_OS_23!$C$7:$C$4518,Raw_Data_OS_23!$G$7:$G$4518,"Paid/ Closed")="Paid/ Closed","Paid/ Closed", "Still_Outstanding")</f>
        <v>Still_Outstanding</v>
      </c>
      <c r="N3132" s="33">
        <f>IF(_xlfn.XLOOKUP(C3132,Raw_Data_Paid_23!$C$4:$C$2114,Raw_Data_Paid_23!$C$4:$C$2114,1)= 1,1,0)</f>
        <v>0</v>
      </c>
      <c r="O3132" t="str">
        <f>IF(M3132=$W$7,IF(AND(N3132,_xlfn.XLOOKUP(C3132,Raw_Data_OS_23!$C$7:$C$4518,Raw_Data_OS_23!$G$7:$G$4518,0)=G3132),"A",IF(_xlfn.XLOOKUP(C3132,Raw_Data_Paid_23!$C$4:$C$2114,Raw_Data_Paid_23!$C$4:$C$2114,"B1")="B1","B1","B2")),IF(_xlfn.XLOOKUP(C3132,Raw_Data_Paid_23!$C$4:$C$2114,Raw_Data_Paid_23!$C$4:$C$2114,"C1")="C1","C1","C2"))</f>
        <v>B2</v>
      </c>
      <c r="P3132" t="str">
        <f t="shared" si="98"/>
        <v>2021B2Motor Commercial</v>
      </c>
    </row>
    <row r="3133" spans="3:16" x14ac:dyDescent="0.35">
      <c r="C3133" s="6" t="s">
        <v>3291</v>
      </c>
      <c r="D3133" s="7" t="s">
        <v>5860</v>
      </c>
      <c r="E3133" s="7" t="s">
        <v>5859</v>
      </c>
      <c r="F3133" s="8" t="s">
        <v>3910</v>
      </c>
      <c r="G3133" s="9">
        <v>10000</v>
      </c>
      <c r="H3133" s="10">
        <v>2021</v>
      </c>
      <c r="I3133" s="10">
        <v>2021</v>
      </c>
      <c r="J3133" s="11" t="s">
        <v>3073</v>
      </c>
      <c r="K3133" s="12">
        <v>10000</v>
      </c>
      <c r="L3133" s="12">
        <v>1</v>
      </c>
      <c r="M3133" s="33" t="str">
        <f>IF(_xlfn.XLOOKUP(C3133,Raw_Data_OS_23!$C$7:$C$4518,Raw_Data_OS_23!$G$7:$G$4518,"Paid/ Closed")="Paid/ Closed","Paid/ Closed", "Still_Outstanding")</f>
        <v>Paid/ Closed</v>
      </c>
      <c r="N3133" s="33">
        <f>IF(_xlfn.XLOOKUP(C3133,Raw_Data_Paid_23!$C$4:$C$2114,Raw_Data_Paid_23!$C$4:$C$2114,1)= 1,1,0)</f>
        <v>1</v>
      </c>
      <c r="O3133" t="str">
        <f>IF(M3133=$W$7,IF(AND(N3133,_xlfn.XLOOKUP(C3133,Raw_Data_OS_23!$C$7:$C$4518,Raw_Data_OS_23!$G$7:$G$4518,0)=G3133),"A",IF(_xlfn.XLOOKUP(C3133,Raw_Data_Paid_23!$C$4:$C$2114,Raw_Data_Paid_23!$C$4:$C$2114,"B1")="B1","B1","B2")),IF(_xlfn.XLOOKUP(C3133,Raw_Data_Paid_23!$C$4:$C$2114,Raw_Data_Paid_23!$C$4:$C$2114,"C1")="C1","C1","C2"))</f>
        <v>C1</v>
      </c>
      <c r="P3133" t="str">
        <f t="shared" si="98"/>
        <v>2021C1Motor Private</v>
      </c>
    </row>
    <row r="3134" spans="3:16" x14ac:dyDescent="0.35">
      <c r="C3134" s="6" t="s">
        <v>3292</v>
      </c>
      <c r="D3134" s="7" t="s">
        <v>5847</v>
      </c>
      <c r="E3134" s="7" t="s">
        <v>5859</v>
      </c>
      <c r="F3134" s="8" t="s">
        <v>3910</v>
      </c>
      <c r="G3134" s="9">
        <v>1101</v>
      </c>
      <c r="H3134" s="10">
        <v>2021</v>
      </c>
      <c r="I3134" s="10">
        <v>2021</v>
      </c>
      <c r="J3134" s="11" t="s">
        <v>3073</v>
      </c>
      <c r="K3134" s="12">
        <v>1101</v>
      </c>
      <c r="L3134" s="12">
        <v>1</v>
      </c>
      <c r="M3134" s="33" t="str">
        <f>IF(_xlfn.XLOOKUP(C3134,Raw_Data_OS_23!$C$7:$C$4518,Raw_Data_OS_23!$G$7:$G$4518,"Paid/ Closed")="Paid/ Closed","Paid/ Closed", "Still_Outstanding")</f>
        <v>Paid/ Closed</v>
      </c>
      <c r="N3134" s="33">
        <f>IF(_xlfn.XLOOKUP(C3134,Raw_Data_Paid_23!$C$4:$C$2114,Raw_Data_Paid_23!$C$4:$C$2114,1)= 1,1,0)</f>
        <v>1</v>
      </c>
      <c r="O3134" t="str">
        <f>IF(M3134=$W$7,IF(AND(N3134,_xlfn.XLOOKUP(C3134,Raw_Data_OS_23!$C$7:$C$4518,Raw_Data_OS_23!$G$7:$G$4518,0)=G3134),"A",IF(_xlfn.XLOOKUP(C3134,Raw_Data_Paid_23!$C$4:$C$2114,Raw_Data_Paid_23!$C$4:$C$2114,"B1")="B1","B1","B2")),IF(_xlfn.XLOOKUP(C3134,Raw_Data_Paid_23!$C$4:$C$2114,Raw_Data_Paid_23!$C$4:$C$2114,"C1")="C1","C1","C2"))</f>
        <v>C1</v>
      </c>
      <c r="P3134" t="str">
        <f t="shared" si="98"/>
        <v>2021C1Motor Private</v>
      </c>
    </row>
    <row r="3135" spans="3:16" x14ac:dyDescent="0.35">
      <c r="C3135" s="6" t="s">
        <v>3293</v>
      </c>
      <c r="D3135" s="7" t="s">
        <v>5819</v>
      </c>
      <c r="E3135" s="7" t="s">
        <v>5856</v>
      </c>
      <c r="F3135" s="8" t="s">
        <v>3908</v>
      </c>
      <c r="G3135" s="9">
        <v>203223.6471</v>
      </c>
      <c r="H3135" s="10">
        <v>2021</v>
      </c>
      <c r="I3135" s="10">
        <v>2021</v>
      </c>
      <c r="J3135" s="11" t="s">
        <v>2250</v>
      </c>
      <c r="K3135" s="12">
        <v>203223.6471</v>
      </c>
      <c r="L3135" s="12">
        <v>1</v>
      </c>
      <c r="M3135" s="33" t="str">
        <f>IF(_xlfn.XLOOKUP(C3135,Raw_Data_OS_23!$C$7:$C$4518,Raw_Data_OS_23!$G$7:$G$4518,"Paid/ Closed")="Paid/ Closed","Paid/ Closed", "Still_Outstanding")</f>
        <v>Still_Outstanding</v>
      </c>
      <c r="N3135" s="33">
        <f>IF(_xlfn.XLOOKUP(C3135,Raw_Data_Paid_23!$C$4:$C$2114,Raw_Data_Paid_23!$C$4:$C$2114,1)= 1,1,0)</f>
        <v>0</v>
      </c>
      <c r="O3135" t="str">
        <f>IF(M3135=$W$7,IF(AND(N3135,_xlfn.XLOOKUP(C3135,Raw_Data_OS_23!$C$7:$C$4518,Raw_Data_OS_23!$G$7:$G$4518,0)=G3135),"A",IF(_xlfn.XLOOKUP(C3135,Raw_Data_Paid_23!$C$4:$C$2114,Raw_Data_Paid_23!$C$4:$C$2114,"B1")="B1","B1","B2")),IF(_xlfn.XLOOKUP(C3135,Raw_Data_Paid_23!$C$4:$C$2114,Raw_Data_Paid_23!$C$4:$C$2114,"C1")="C1","C1","C2"))</f>
        <v>B2</v>
      </c>
      <c r="P3135" t="str">
        <f t="shared" si="98"/>
        <v>2021B2Motor Commercial</v>
      </c>
    </row>
    <row r="3136" spans="3:16" x14ac:dyDescent="0.35">
      <c r="C3136" s="6" t="s">
        <v>3116</v>
      </c>
      <c r="D3136" s="7" t="s">
        <v>5848</v>
      </c>
      <c r="E3136" s="7" t="s">
        <v>5849</v>
      </c>
      <c r="F3136" s="8" t="s">
        <v>3908</v>
      </c>
      <c r="G3136" s="9">
        <v>148500</v>
      </c>
      <c r="H3136" s="10">
        <v>2021</v>
      </c>
      <c r="I3136" s="10">
        <v>2021</v>
      </c>
      <c r="J3136" s="11" t="s">
        <v>3073</v>
      </c>
      <c r="K3136" s="12">
        <v>148500</v>
      </c>
      <c r="L3136" s="12">
        <v>1</v>
      </c>
      <c r="M3136" s="33" t="str">
        <f>IF(_xlfn.XLOOKUP(C3136,Raw_Data_OS_23!$C$7:$C$4518,Raw_Data_OS_23!$G$7:$G$4518,"Paid/ Closed")="Paid/ Closed","Paid/ Closed", "Still_Outstanding")</f>
        <v>Still_Outstanding</v>
      </c>
      <c r="N3136" s="33">
        <f>IF(_xlfn.XLOOKUP(C3136,Raw_Data_Paid_23!$C$4:$C$2114,Raw_Data_Paid_23!$C$4:$C$2114,1)= 1,1,0)</f>
        <v>0</v>
      </c>
      <c r="O3136" t="str">
        <f>IF(M3136=$W$7,IF(AND(N3136,_xlfn.XLOOKUP(C3136,Raw_Data_OS_23!$C$7:$C$4518,Raw_Data_OS_23!$G$7:$G$4518,0)=G3136),"A",IF(_xlfn.XLOOKUP(C3136,Raw_Data_Paid_23!$C$4:$C$2114,Raw_Data_Paid_23!$C$4:$C$2114,"B1")="B1","B1","B2")),IF(_xlfn.XLOOKUP(C3136,Raw_Data_Paid_23!$C$4:$C$2114,Raw_Data_Paid_23!$C$4:$C$2114,"C1")="C1","C1","C2"))</f>
        <v>B2</v>
      </c>
      <c r="P3136" t="str">
        <f t="shared" si="98"/>
        <v>2021B2Motor Commercial</v>
      </c>
    </row>
    <row r="3137" spans="3:16" x14ac:dyDescent="0.35">
      <c r="C3137" s="6" t="s">
        <v>3294</v>
      </c>
      <c r="D3137" s="7" t="s">
        <v>5861</v>
      </c>
      <c r="E3137" s="7" t="s">
        <v>5862</v>
      </c>
      <c r="F3137" s="8" t="s">
        <v>3910</v>
      </c>
      <c r="G3137" s="9">
        <v>255500</v>
      </c>
      <c r="H3137" s="10">
        <v>2021</v>
      </c>
      <c r="I3137" s="10">
        <v>2021</v>
      </c>
      <c r="J3137" s="11" t="s">
        <v>3073</v>
      </c>
      <c r="K3137" s="12">
        <v>255500</v>
      </c>
      <c r="L3137" s="12">
        <v>1</v>
      </c>
      <c r="M3137" s="33" t="str">
        <f>IF(_xlfn.XLOOKUP(C3137,Raw_Data_OS_23!$C$7:$C$4518,Raw_Data_OS_23!$G$7:$G$4518,"Paid/ Closed")="Paid/ Closed","Paid/ Closed", "Still_Outstanding")</f>
        <v>Still_Outstanding</v>
      </c>
      <c r="N3137" s="33">
        <f>IF(_xlfn.XLOOKUP(C3137,Raw_Data_Paid_23!$C$4:$C$2114,Raw_Data_Paid_23!$C$4:$C$2114,1)= 1,1,0)</f>
        <v>1</v>
      </c>
      <c r="O3137" t="str">
        <f>IF(M3137=$W$7,IF(AND(N3137,_xlfn.XLOOKUP(C3137,Raw_Data_OS_23!$C$7:$C$4518,Raw_Data_OS_23!$G$7:$G$4518,0)=G3137),"A",IF(_xlfn.XLOOKUP(C3137,Raw_Data_Paid_23!$C$4:$C$2114,Raw_Data_Paid_23!$C$4:$C$2114,"B1")="B1","B1","B2")),IF(_xlfn.XLOOKUP(C3137,Raw_Data_Paid_23!$C$4:$C$2114,Raw_Data_Paid_23!$C$4:$C$2114,"C1")="C1","C1","C2"))</f>
        <v>B1</v>
      </c>
      <c r="P3137" t="str">
        <f t="shared" si="98"/>
        <v>2021B1Motor Private</v>
      </c>
    </row>
    <row r="3138" spans="3:16" x14ac:dyDescent="0.35">
      <c r="C3138" s="6" t="s">
        <v>3295</v>
      </c>
      <c r="D3138" s="7" t="s">
        <v>5863</v>
      </c>
      <c r="E3138" s="7" t="s">
        <v>5859</v>
      </c>
      <c r="F3138" s="8" t="s">
        <v>3908</v>
      </c>
      <c r="G3138" s="9">
        <v>100000</v>
      </c>
      <c r="H3138" s="10">
        <v>2021</v>
      </c>
      <c r="I3138" s="10">
        <v>2021</v>
      </c>
      <c r="J3138" s="11" t="s">
        <v>2250</v>
      </c>
      <c r="K3138" s="12">
        <v>100000</v>
      </c>
      <c r="L3138" s="12">
        <v>1</v>
      </c>
      <c r="M3138" s="33" t="str">
        <f>IF(_xlfn.XLOOKUP(C3138,Raw_Data_OS_23!$C$7:$C$4518,Raw_Data_OS_23!$G$7:$G$4518,"Paid/ Closed")="Paid/ Closed","Paid/ Closed", "Still_Outstanding")</f>
        <v>Still_Outstanding</v>
      </c>
      <c r="N3138" s="33">
        <f>IF(_xlfn.XLOOKUP(C3138,Raw_Data_Paid_23!$C$4:$C$2114,Raw_Data_Paid_23!$C$4:$C$2114,1)= 1,1,0)</f>
        <v>0</v>
      </c>
      <c r="O3138" t="str">
        <f>IF(M3138=$W$7,IF(AND(N3138,_xlfn.XLOOKUP(C3138,Raw_Data_OS_23!$C$7:$C$4518,Raw_Data_OS_23!$G$7:$G$4518,0)=G3138),"A",IF(_xlfn.XLOOKUP(C3138,Raw_Data_Paid_23!$C$4:$C$2114,Raw_Data_Paid_23!$C$4:$C$2114,"B1")="B1","B1","B2")),IF(_xlfn.XLOOKUP(C3138,Raw_Data_Paid_23!$C$4:$C$2114,Raw_Data_Paid_23!$C$4:$C$2114,"C1")="C1","C1","C2"))</f>
        <v>B2</v>
      </c>
      <c r="P3138" t="str">
        <f t="shared" si="98"/>
        <v>2021B2Motor Commercial</v>
      </c>
    </row>
    <row r="3139" spans="3:16" x14ac:dyDescent="0.35">
      <c r="C3139" s="6" t="s">
        <v>3296</v>
      </c>
      <c r="D3139" s="7" t="s">
        <v>5838</v>
      </c>
      <c r="E3139" s="7" t="s">
        <v>5853</v>
      </c>
      <c r="F3139" s="8" t="s">
        <v>3910</v>
      </c>
      <c r="G3139" s="9">
        <v>126500</v>
      </c>
      <c r="H3139" s="10">
        <v>2021</v>
      </c>
      <c r="I3139" s="10">
        <v>2021</v>
      </c>
      <c r="J3139" s="11" t="s">
        <v>3073</v>
      </c>
      <c r="K3139" s="12">
        <v>126500</v>
      </c>
      <c r="L3139" s="12">
        <v>1</v>
      </c>
      <c r="M3139" s="33" t="str">
        <f>IF(_xlfn.XLOOKUP(C3139,Raw_Data_OS_23!$C$7:$C$4518,Raw_Data_OS_23!$G$7:$G$4518,"Paid/ Closed")="Paid/ Closed","Paid/ Closed", "Still_Outstanding")</f>
        <v>Paid/ Closed</v>
      </c>
      <c r="N3139" s="33">
        <f>IF(_xlfn.XLOOKUP(C3139,Raw_Data_Paid_23!$C$4:$C$2114,Raw_Data_Paid_23!$C$4:$C$2114,1)= 1,1,0)</f>
        <v>0</v>
      </c>
      <c r="O3139" t="str">
        <f>IF(M3139=$W$7,IF(AND(N3139,_xlfn.XLOOKUP(C3139,Raw_Data_OS_23!$C$7:$C$4518,Raw_Data_OS_23!$G$7:$G$4518,0)=G3139),"A",IF(_xlfn.XLOOKUP(C3139,Raw_Data_Paid_23!$C$4:$C$2114,Raw_Data_Paid_23!$C$4:$C$2114,"B1")="B1","B1","B2")),IF(_xlfn.XLOOKUP(C3139,Raw_Data_Paid_23!$C$4:$C$2114,Raw_Data_Paid_23!$C$4:$C$2114,"C1")="C1","C1","C2"))</f>
        <v>C2</v>
      </c>
      <c r="P3139" t="str">
        <f t="shared" si="98"/>
        <v>2021C2Motor Private</v>
      </c>
    </row>
    <row r="3140" spans="3:16" x14ac:dyDescent="0.35">
      <c r="C3140" s="6" t="s">
        <v>3297</v>
      </c>
      <c r="D3140" s="7" t="s">
        <v>5837</v>
      </c>
      <c r="E3140" s="7" t="s">
        <v>5853</v>
      </c>
      <c r="F3140" s="8" t="s">
        <v>3910</v>
      </c>
      <c r="G3140" s="9">
        <v>12432</v>
      </c>
      <c r="H3140" s="10">
        <v>2021</v>
      </c>
      <c r="I3140" s="10">
        <v>2021</v>
      </c>
      <c r="J3140" s="11" t="s">
        <v>3073</v>
      </c>
      <c r="K3140" s="12">
        <v>12432</v>
      </c>
      <c r="L3140" s="12">
        <v>1</v>
      </c>
      <c r="M3140" s="33" t="str">
        <f>IF(_xlfn.XLOOKUP(C3140,Raw_Data_OS_23!$C$7:$C$4518,Raw_Data_OS_23!$G$7:$G$4518,"Paid/ Closed")="Paid/ Closed","Paid/ Closed", "Still_Outstanding")</f>
        <v>Paid/ Closed</v>
      </c>
      <c r="N3140" s="33">
        <f>IF(_xlfn.XLOOKUP(C3140,Raw_Data_Paid_23!$C$4:$C$2114,Raw_Data_Paid_23!$C$4:$C$2114,1)= 1,1,0)</f>
        <v>1</v>
      </c>
      <c r="O3140" t="str">
        <f>IF(M3140=$W$7,IF(AND(N3140,_xlfn.XLOOKUP(C3140,Raw_Data_OS_23!$C$7:$C$4518,Raw_Data_OS_23!$G$7:$G$4518,0)=G3140),"A",IF(_xlfn.XLOOKUP(C3140,Raw_Data_Paid_23!$C$4:$C$2114,Raw_Data_Paid_23!$C$4:$C$2114,"B1")="B1","B1","B2")),IF(_xlfn.XLOOKUP(C3140,Raw_Data_Paid_23!$C$4:$C$2114,Raw_Data_Paid_23!$C$4:$C$2114,"C1")="C1","C1","C2"))</f>
        <v>C1</v>
      </c>
      <c r="P3140" t="str">
        <f t="shared" si="98"/>
        <v>2021C1Motor Private</v>
      </c>
    </row>
    <row r="3141" spans="3:16" x14ac:dyDescent="0.35">
      <c r="C3141" s="6" t="s">
        <v>3117</v>
      </c>
      <c r="D3141" s="7" t="s">
        <v>5856</v>
      </c>
      <c r="E3141" s="7" t="s">
        <v>5862</v>
      </c>
      <c r="F3141" s="8" t="s">
        <v>3908</v>
      </c>
      <c r="G3141" s="9">
        <v>28000</v>
      </c>
      <c r="H3141" s="10">
        <v>2021</v>
      </c>
      <c r="I3141" s="10">
        <v>2021</v>
      </c>
      <c r="J3141" s="11" t="s">
        <v>3073</v>
      </c>
      <c r="K3141" s="12">
        <v>28000</v>
      </c>
      <c r="L3141" s="12">
        <v>1</v>
      </c>
      <c r="M3141" s="33" t="str">
        <f>IF(_xlfn.XLOOKUP(C3141,Raw_Data_OS_23!$C$7:$C$4518,Raw_Data_OS_23!$G$7:$G$4518,"Paid/ Closed")="Paid/ Closed","Paid/ Closed", "Still_Outstanding")</f>
        <v>Paid/ Closed</v>
      </c>
      <c r="N3141" s="33">
        <f>IF(_xlfn.XLOOKUP(C3141,Raw_Data_Paid_23!$C$4:$C$2114,Raw_Data_Paid_23!$C$4:$C$2114,1)= 1,1,0)</f>
        <v>1</v>
      </c>
      <c r="O3141" t="str">
        <f>IF(M3141=$W$7,IF(AND(N3141,_xlfn.XLOOKUP(C3141,Raw_Data_OS_23!$C$7:$C$4518,Raw_Data_OS_23!$G$7:$G$4518,0)=G3141),"A",IF(_xlfn.XLOOKUP(C3141,Raw_Data_Paid_23!$C$4:$C$2114,Raw_Data_Paid_23!$C$4:$C$2114,"B1")="B1","B1","B2")),IF(_xlfn.XLOOKUP(C3141,Raw_Data_Paid_23!$C$4:$C$2114,Raw_Data_Paid_23!$C$4:$C$2114,"C1")="C1","C1","C2"))</f>
        <v>C1</v>
      </c>
      <c r="P3141" t="str">
        <f t="shared" si="98"/>
        <v>2021C1Motor Commercial</v>
      </c>
    </row>
    <row r="3142" spans="3:16" x14ac:dyDescent="0.35">
      <c r="C3142" s="6" t="s">
        <v>3298</v>
      </c>
      <c r="D3142" s="7" t="s">
        <v>5833</v>
      </c>
      <c r="E3142" s="7" t="s">
        <v>5862</v>
      </c>
      <c r="F3142" s="8" t="s">
        <v>3908</v>
      </c>
      <c r="G3142" s="9">
        <v>889905.88199999998</v>
      </c>
      <c r="H3142" s="10">
        <v>2021</v>
      </c>
      <c r="I3142" s="10">
        <v>2021</v>
      </c>
      <c r="J3142" s="11" t="s">
        <v>3073</v>
      </c>
      <c r="K3142" s="12">
        <v>889905.88199999998</v>
      </c>
      <c r="L3142" s="12">
        <v>1</v>
      </c>
      <c r="M3142" s="33" t="str">
        <f>IF(_xlfn.XLOOKUP(C3142,Raw_Data_OS_23!$C$7:$C$4518,Raw_Data_OS_23!$G$7:$G$4518,"Paid/ Closed")="Paid/ Closed","Paid/ Closed", "Still_Outstanding")</f>
        <v>Paid/ Closed</v>
      </c>
      <c r="N3142" s="33">
        <f>IF(_xlfn.XLOOKUP(C3142,Raw_Data_Paid_23!$C$4:$C$2114,Raw_Data_Paid_23!$C$4:$C$2114,1)= 1,1,0)</f>
        <v>1</v>
      </c>
      <c r="O3142" t="str">
        <f>IF(M3142=$W$7,IF(AND(N3142,_xlfn.XLOOKUP(C3142,Raw_Data_OS_23!$C$7:$C$4518,Raw_Data_OS_23!$G$7:$G$4518,0)=G3142),"A",IF(_xlfn.XLOOKUP(C3142,Raw_Data_Paid_23!$C$4:$C$2114,Raw_Data_Paid_23!$C$4:$C$2114,"B1")="B1","B1","B2")),IF(_xlfn.XLOOKUP(C3142,Raw_Data_Paid_23!$C$4:$C$2114,Raw_Data_Paid_23!$C$4:$C$2114,"C1")="C1","C1","C2"))</f>
        <v>C1</v>
      </c>
      <c r="P3142" t="str">
        <f t="shared" ref="P3142:P3205" si="99">H3142&amp;O3142&amp;F3142</f>
        <v>2021C1Motor Commercial</v>
      </c>
    </row>
    <row r="3143" spans="3:16" x14ac:dyDescent="0.35">
      <c r="C3143" s="6" t="s">
        <v>3299</v>
      </c>
      <c r="D3143" s="7" t="s">
        <v>5847</v>
      </c>
      <c r="E3143" s="7" t="s">
        <v>5862</v>
      </c>
      <c r="F3143" s="8" t="s">
        <v>3908</v>
      </c>
      <c r="G3143" s="9">
        <v>181350</v>
      </c>
      <c r="H3143" s="10">
        <v>2021</v>
      </c>
      <c r="I3143" s="10">
        <v>2021</v>
      </c>
      <c r="J3143" s="11" t="s">
        <v>3073</v>
      </c>
      <c r="K3143" s="12">
        <v>181350</v>
      </c>
      <c r="L3143" s="12">
        <v>1</v>
      </c>
      <c r="M3143" s="33" t="str">
        <f>IF(_xlfn.XLOOKUP(C3143,Raw_Data_OS_23!$C$7:$C$4518,Raw_Data_OS_23!$G$7:$G$4518,"Paid/ Closed")="Paid/ Closed","Paid/ Closed", "Still_Outstanding")</f>
        <v>Paid/ Closed</v>
      </c>
      <c r="N3143" s="33">
        <f>IF(_xlfn.XLOOKUP(C3143,Raw_Data_Paid_23!$C$4:$C$2114,Raw_Data_Paid_23!$C$4:$C$2114,1)= 1,1,0)</f>
        <v>1</v>
      </c>
      <c r="O3143" t="str">
        <f>IF(M3143=$W$7,IF(AND(N3143,_xlfn.XLOOKUP(C3143,Raw_Data_OS_23!$C$7:$C$4518,Raw_Data_OS_23!$G$7:$G$4518,0)=G3143),"A",IF(_xlfn.XLOOKUP(C3143,Raw_Data_Paid_23!$C$4:$C$2114,Raw_Data_Paid_23!$C$4:$C$2114,"B1")="B1","B1","B2")),IF(_xlfn.XLOOKUP(C3143,Raw_Data_Paid_23!$C$4:$C$2114,Raw_Data_Paid_23!$C$4:$C$2114,"C1")="C1","C1","C2"))</f>
        <v>C1</v>
      </c>
      <c r="P3143" t="str">
        <f t="shared" si="99"/>
        <v>2021C1Motor Commercial</v>
      </c>
    </row>
    <row r="3144" spans="3:16" x14ac:dyDescent="0.35">
      <c r="C3144" s="6" t="s">
        <v>3301</v>
      </c>
      <c r="D3144" s="7" t="s">
        <v>5845</v>
      </c>
      <c r="E3144" s="7" t="s">
        <v>5864</v>
      </c>
      <c r="F3144" s="8" t="s">
        <v>3910</v>
      </c>
      <c r="G3144" s="9">
        <v>278882.3529</v>
      </c>
      <c r="H3144" s="10">
        <v>2021</v>
      </c>
      <c r="I3144" s="10">
        <v>2021</v>
      </c>
      <c r="J3144" s="11" t="s">
        <v>3073</v>
      </c>
      <c r="K3144" s="12">
        <v>278882.3529</v>
      </c>
      <c r="L3144" s="12">
        <v>1</v>
      </c>
      <c r="M3144" s="33" t="str">
        <f>IF(_xlfn.XLOOKUP(C3144,Raw_Data_OS_23!$C$7:$C$4518,Raw_Data_OS_23!$G$7:$G$4518,"Paid/ Closed")="Paid/ Closed","Paid/ Closed", "Still_Outstanding")</f>
        <v>Still_Outstanding</v>
      </c>
      <c r="N3144" s="33">
        <f>IF(_xlfn.XLOOKUP(C3144,Raw_Data_Paid_23!$C$4:$C$2114,Raw_Data_Paid_23!$C$4:$C$2114,1)= 1,1,0)</f>
        <v>0</v>
      </c>
      <c r="O3144" t="str">
        <f>IF(M3144=$W$7,IF(AND(N3144,_xlfn.XLOOKUP(C3144,Raw_Data_OS_23!$C$7:$C$4518,Raw_Data_OS_23!$G$7:$G$4518,0)=G3144),"A",IF(_xlfn.XLOOKUP(C3144,Raw_Data_Paid_23!$C$4:$C$2114,Raw_Data_Paid_23!$C$4:$C$2114,"B1")="B1","B1","B2")),IF(_xlfn.XLOOKUP(C3144,Raw_Data_Paid_23!$C$4:$C$2114,Raw_Data_Paid_23!$C$4:$C$2114,"C1")="C1","C1","C2"))</f>
        <v>B2</v>
      </c>
      <c r="P3144" t="str">
        <f t="shared" si="99"/>
        <v>2021B2Motor Private</v>
      </c>
    </row>
    <row r="3145" spans="3:16" x14ac:dyDescent="0.35">
      <c r="C3145" s="6" t="s">
        <v>3118</v>
      </c>
      <c r="D3145" s="7" t="s">
        <v>5835</v>
      </c>
      <c r="E3145" s="7" t="s">
        <v>5853</v>
      </c>
      <c r="F3145" s="8" t="s">
        <v>3908</v>
      </c>
      <c r="G3145" s="9">
        <v>17000</v>
      </c>
      <c r="H3145" s="10">
        <v>2021</v>
      </c>
      <c r="I3145" s="10">
        <v>2021</v>
      </c>
      <c r="J3145" s="11" t="s">
        <v>3073</v>
      </c>
      <c r="K3145" s="12">
        <v>17000</v>
      </c>
      <c r="L3145" s="12">
        <v>1</v>
      </c>
      <c r="M3145" s="33" t="str">
        <f>IF(_xlfn.XLOOKUP(C3145,Raw_Data_OS_23!$C$7:$C$4518,Raw_Data_OS_23!$G$7:$G$4518,"Paid/ Closed")="Paid/ Closed","Paid/ Closed", "Still_Outstanding")</f>
        <v>Still_Outstanding</v>
      </c>
      <c r="N3145" s="33">
        <f>IF(_xlfn.XLOOKUP(C3145,Raw_Data_Paid_23!$C$4:$C$2114,Raw_Data_Paid_23!$C$4:$C$2114,1)= 1,1,0)</f>
        <v>0</v>
      </c>
      <c r="O3145" t="str">
        <f>IF(M3145=$W$7,IF(AND(N3145,_xlfn.XLOOKUP(C3145,Raw_Data_OS_23!$C$7:$C$4518,Raw_Data_OS_23!$G$7:$G$4518,0)=G3145),"A",IF(_xlfn.XLOOKUP(C3145,Raw_Data_Paid_23!$C$4:$C$2114,Raw_Data_Paid_23!$C$4:$C$2114,"B1")="B1","B1","B2")),IF(_xlfn.XLOOKUP(C3145,Raw_Data_Paid_23!$C$4:$C$2114,Raw_Data_Paid_23!$C$4:$C$2114,"C1")="C1","C1","C2"))</f>
        <v>B2</v>
      </c>
      <c r="P3145" t="str">
        <f t="shared" si="99"/>
        <v>2021B2Motor Commercial</v>
      </c>
    </row>
    <row r="3146" spans="3:16" x14ac:dyDescent="0.35">
      <c r="C3146" s="6" t="s">
        <v>3302</v>
      </c>
      <c r="D3146" s="7" t="s">
        <v>5855</v>
      </c>
      <c r="E3146" s="7" t="s">
        <v>5864</v>
      </c>
      <c r="F3146" s="8" t="s">
        <v>3910</v>
      </c>
      <c r="G3146" s="9">
        <v>40031</v>
      </c>
      <c r="H3146" s="10">
        <v>2021</v>
      </c>
      <c r="I3146" s="10">
        <v>2021</v>
      </c>
      <c r="J3146" s="11" t="s">
        <v>3073</v>
      </c>
      <c r="K3146" s="12">
        <v>40031</v>
      </c>
      <c r="L3146" s="12">
        <v>1</v>
      </c>
      <c r="M3146" s="33" t="str">
        <f>IF(_xlfn.XLOOKUP(C3146,Raw_Data_OS_23!$C$7:$C$4518,Raw_Data_OS_23!$G$7:$G$4518,"Paid/ Closed")="Paid/ Closed","Paid/ Closed", "Still_Outstanding")</f>
        <v>Paid/ Closed</v>
      </c>
      <c r="N3146" s="33">
        <f>IF(_xlfn.XLOOKUP(C3146,Raw_Data_Paid_23!$C$4:$C$2114,Raw_Data_Paid_23!$C$4:$C$2114,1)= 1,1,0)</f>
        <v>1</v>
      </c>
      <c r="O3146" t="str">
        <f>IF(M3146=$W$7,IF(AND(N3146,_xlfn.XLOOKUP(C3146,Raw_Data_OS_23!$C$7:$C$4518,Raw_Data_OS_23!$G$7:$G$4518,0)=G3146),"A",IF(_xlfn.XLOOKUP(C3146,Raw_Data_Paid_23!$C$4:$C$2114,Raw_Data_Paid_23!$C$4:$C$2114,"B1")="B1","B1","B2")),IF(_xlfn.XLOOKUP(C3146,Raw_Data_Paid_23!$C$4:$C$2114,Raw_Data_Paid_23!$C$4:$C$2114,"C1")="C1","C1","C2"))</f>
        <v>C1</v>
      </c>
      <c r="P3146" t="str">
        <f t="shared" si="99"/>
        <v>2021C1Motor Private</v>
      </c>
    </row>
    <row r="3147" spans="3:16" x14ac:dyDescent="0.35">
      <c r="C3147" s="6" t="s">
        <v>3303</v>
      </c>
      <c r="D3147" s="7" t="s">
        <v>5840</v>
      </c>
      <c r="E3147" s="7" t="s">
        <v>5857</v>
      </c>
      <c r="F3147" s="8" t="s">
        <v>3910</v>
      </c>
      <c r="G3147" s="9">
        <v>45000</v>
      </c>
      <c r="H3147" s="10">
        <v>2021</v>
      </c>
      <c r="I3147" s="10">
        <v>2021</v>
      </c>
      <c r="J3147" s="11" t="s">
        <v>3073</v>
      </c>
      <c r="K3147" s="12">
        <v>45000</v>
      </c>
      <c r="L3147" s="12">
        <v>1</v>
      </c>
      <c r="M3147" s="33" t="str">
        <f>IF(_xlfn.XLOOKUP(C3147,Raw_Data_OS_23!$C$7:$C$4518,Raw_Data_OS_23!$G$7:$G$4518,"Paid/ Closed")="Paid/ Closed","Paid/ Closed", "Still_Outstanding")</f>
        <v>Paid/ Closed</v>
      </c>
      <c r="N3147" s="33">
        <f>IF(_xlfn.XLOOKUP(C3147,Raw_Data_Paid_23!$C$4:$C$2114,Raw_Data_Paid_23!$C$4:$C$2114,1)= 1,1,0)</f>
        <v>1</v>
      </c>
      <c r="O3147" t="str">
        <f>IF(M3147=$W$7,IF(AND(N3147,_xlfn.XLOOKUP(C3147,Raw_Data_OS_23!$C$7:$C$4518,Raw_Data_OS_23!$G$7:$G$4518,0)=G3147),"A",IF(_xlfn.XLOOKUP(C3147,Raw_Data_Paid_23!$C$4:$C$2114,Raw_Data_Paid_23!$C$4:$C$2114,"B1")="B1","B1","B2")),IF(_xlfn.XLOOKUP(C3147,Raw_Data_Paid_23!$C$4:$C$2114,Raw_Data_Paid_23!$C$4:$C$2114,"C1")="C1","C1","C2"))</f>
        <v>C1</v>
      </c>
      <c r="P3147" t="str">
        <f t="shared" si="99"/>
        <v>2021C1Motor Private</v>
      </c>
    </row>
    <row r="3148" spans="3:16" x14ac:dyDescent="0.35">
      <c r="C3148" s="6" t="s">
        <v>3304</v>
      </c>
      <c r="D3148" s="7" t="s">
        <v>5861</v>
      </c>
      <c r="E3148" s="7" t="s">
        <v>5864</v>
      </c>
      <c r="F3148" s="8" t="s">
        <v>3910</v>
      </c>
      <c r="G3148" s="9">
        <v>80000</v>
      </c>
      <c r="H3148" s="10">
        <v>2021</v>
      </c>
      <c r="I3148" s="10">
        <v>2021</v>
      </c>
      <c r="J3148" s="11" t="s">
        <v>3073</v>
      </c>
      <c r="K3148" s="12">
        <v>80000</v>
      </c>
      <c r="L3148" s="12">
        <v>1</v>
      </c>
      <c r="M3148" s="33" t="str">
        <f>IF(_xlfn.XLOOKUP(C3148,Raw_Data_OS_23!$C$7:$C$4518,Raw_Data_OS_23!$G$7:$G$4518,"Paid/ Closed")="Paid/ Closed","Paid/ Closed", "Still_Outstanding")</f>
        <v>Paid/ Closed</v>
      </c>
      <c r="N3148" s="33">
        <f>IF(_xlfn.XLOOKUP(C3148,Raw_Data_Paid_23!$C$4:$C$2114,Raw_Data_Paid_23!$C$4:$C$2114,1)= 1,1,0)</f>
        <v>1</v>
      </c>
      <c r="O3148" t="str">
        <f>IF(M3148=$W$7,IF(AND(N3148,_xlfn.XLOOKUP(C3148,Raw_Data_OS_23!$C$7:$C$4518,Raw_Data_OS_23!$G$7:$G$4518,0)=G3148),"A",IF(_xlfn.XLOOKUP(C3148,Raw_Data_Paid_23!$C$4:$C$2114,Raw_Data_Paid_23!$C$4:$C$2114,"B1")="B1","B1","B2")),IF(_xlfn.XLOOKUP(C3148,Raw_Data_Paid_23!$C$4:$C$2114,Raw_Data_Paid_23!$C$4:$C$2114,"C1")="C1","C1","C2"))</f>
        <v>C1</v>
      </c>
      <c r="P3148" t="str">
        <f t="shared" si="99"/>
        <v>2021C1Motor Private</v>
      </c>
    </row>
    <row r="3149" spans="3:16" x14ac:dyDescent="0.35">
      <c r="C3149" s="6" t="s">
        <v>3305</v>
      </c>
      <c r="D3149" s="7" t="s">
        <v>5832</v>
      </c>
      <c r="E3149" s="7" t="s">
        <v>5864</v>
      </c>
      <c r="F3149" s="8" t="s">
        <v>3908</v>
      </c>
      <c r="G3149" s="9">
        <v>252958.1176</v>
      </c>
      <c r="H3149" s="10">
        <v>2021</v>
      </c>
      <c r="I3149" s="10">
        <v>2021</v>
      </c>
      <c r="J3149" s="11" t="s">
        <v>3073</v>
      </c>
      <c r="K3149" s="12">
        <v>252958.1176</v>
      </c>
      <c r="L3149" s="12">
        <v>1</v>
      </c>
      <c r="M3149" s="33" t="str">
        <f>IF(_xlfn.XLOOKUP(C3149,Raw_Data_OS_23!$C$7:$C$4518,Raw_Data_OS_23!$G$7:$G$4518,"Paid/ Closed")="Paid/ Closed","Paid/ Closed", "Still_Outstanding")</f>
        <v>Still_Outstanding</v>
      </c>
      <c r="N3149" s="33">
        <f>IF(_xlfn.XLOOKUP(C3149,Raw_Data_Paid_23!$C$4:$C$2114,Raw_Data_Paid_23!$C$4:$C$2114,1)= 1,1,0)</f>
        <v>1</v>
      </c>
      <c r="O3149" t="str">
        <f>IF(M3149=$W$7,IF(AND(N3149,_xlfn.XLOOKUP(C3149,Raw_Data_OS_23!$C$7:$C$4518,Raw_Data_OS_23!$G$7:$G$4518,0)=G3149),"A",IF(_xlfn.XLOOKUP(C3149,Raw_Data_Paid_23!$C$4:$C$2114,Raw_Data_Paid_23!$C$4:$C$2114,"B1")="B1","B1","B2")),IF(_xlfn.XLOOKUP(C3149,Raw_Data_Paid_23!$C$4:$C$2114,Raw_Data_Paid_23!$C$4:$C$2114,"C1")="C1","C1","C2"))</f>
        <v>B1</v>
      </c>
      <c r="P3149" t="str">
        <f t="shared" si="99"/>
        <v>2021B1Motor Commercial</v>
      </c>
    </row>
    <row r="3150" spans="3:16" x14ac:dyDescent="0.35">
      <c r="C3150" s="6" t="s">
        <v>3306</v>
      </c>
      <c r="D3150" s="7" t="s">
        <v>5852</v>
      </c>
      <c r="E3150" s="7" t="s">
        <v>5862</v>
      </c>
      <c r="F3150" s="8" t="s">
        <v>3910</v>
      </c>
      <c r="G3150" s="9">
        <v>100000</v>
      </c>
      <c r="H3150" s="10">
        <v>2021</v>
      </c>
      <c r="I3150" s="10">
        <v>2021</v>
      </c>
      <c r="J3150" s="11" t="s">
        <v>3073</v>
      </c>
      <c r="K3150" s="12">
        <v>100000</v>
      </c>
      <c r="L3150" s="12">
        <v>1</v>
      </c>
      <c r="M3150" s="33" t="str">
        <f>IF(_xlfn.XLOOKUP(C3150,Raw_Data_OS_23!$C$7:$C$4518,Raw_Data_OS_23!$G$7:$G$4518,"Paid/ Closed")="Paid/ Closed","Paid/ Closed", "Still_Outstanding")</f>
        <v>Still_Outstanding</v>
      </c>
      <c r="N3150" s="33">
        <f>IF(_xlfn.XLOOKUP(C3150,Raw_Data_Paid_23!$C$4:$C$2114,Raw_Data_Paid_23!$C$4:$C$2114,1)= 1,1,0)</f>
        <v>1</v>
      </c>
      <c r="O3150" t="str">
        <f>IF(M3150=$W$7,IF(AND(N3150,_xlfn.XLOOKUP(C3150,Raw_Data_OS_23!$C$7:$C$4518,Raw_Data_OS_23!$G$7:$G$4518,0)=G3150),"A",IF(_xlfn.XLOOKUP(C3150,Raw_Data_Paid_23!$C$4:$C$2114,Raw_Data_Paid_23!$C$4:$C$2114,"B1")="B1","B1","B2")),IF(_xlfn.XLOOKUP(C3150,Raw_Data_Paid_23!$C$4:$C$2114,Raw_Data_Paid_23!$C$4:$C$2114,"C1")="C1","C1","C2"))</f>
        <v>B1</v>
      </c>
      <c r="P3150" t="str">
        <f t="shared" si="99"/>
        <v>2021B1Motor Private</v>
      </c>
    </row>
    <row r="3151" spans="3:16" x14ac:dyDescent="0.35">
      <c r="C3151" s="6" t="s">
        <v>3307</v>
      </c>
      <c r="D3151" s="7" t="s">
        <v>5860</v>
      </c>
      <c r="E3151" s="7" t="s">
        <v>5864</v>
      </c>
      <c r="F3151" s="8" t="s">
        <v>3910</v>
      </c>
      <c r="G3151" s="9">
        <v>350000</v>
      </c>
      <c r="H3151" s="10">
        <v>2021</v>
      </c>
      <c r="I3151" s="10">
        <v>2021</v>
      </c>
      <c r="J3151" s="11" t="s">
        <v>3073</v>
      </c>
      <c r="K3151" s="12">
        <v>350000</v>
      </c>
      <c r="L3151" s="12">
        <v>1</v>
      </c>
      <c r="M3151" s="33" t="str">
        <f>IF(_xlfn.XLOOKUP(C3151,Raw_Data_OS_23!$C$7:$C$4518,Raw_Data_OS_23!$G$7:$G$4518,"Paid/ Closed")="Paid/ Closed","Paid/ Closed", "Still_Outstanding")</f>
        <v>Still_Outstanding</v>
      </c>
      <c r="N3151" s="33">
        <f>IF(_xlfn.XLOOKUP(C3151,Raw_Data_Paid_23!$C$4:$C$2114,Raw_Data_Paid_23!$C$4:$C$2114,1)= 1,1,0)</f>
        <v>1</v>
      </c>
      <c r="O3151" t="str">
        <f>IF(M3151=$W$7,IF(AND(N3151,_xlfn.XLOOKUP(C3151,Raw_Data_OS_23!$C$7:$C$4518,Raw_Data_OS_23!$G$7:$G$4518,0)=G3151),"A",IF(_xlfn.XLOOKUP(C3151,Raw_Data_Paid_23!$C$4:$C$2114,Raw_Data_Paid_23!$C$4:$C$2114,"B1")="B1","B1","B2")),IF(_xlfn.XLOOKUP(C3151,Raw_Data_Paid_23!$C$4:$C$2114,Raw_Data_Paid_23!$C$4:$C$2114,"C1")="C1","C1","C2"))</f>
        <v>B1</v>
      </c>
      <c r="P3151" t="str">
        <f t="shared" si="99"/>
        <v>2021B1Motor Private</v>
      </c>
    </row>
    <row r="3152" spans="3:16" x14ac:dyDescent="0.35">
      <c r="C3152" s="6" t="s">
        <v>3119</v>
      </c>
      <c r="D3152" s="7" t="s">
        <v>5838</v>
      </c>
      <c r="E3152" s="7" t="s">
        <v>5864</v>
      </c>
      <c r="F3152" s="8" t="s">
        <v>3910</v>
      </c>
      <c r="G3152" s="9">
        <v>52000</v>
      </c>
      <c r="H3152" s="10">
        <v>2021</v>
      </c>
      <c r="I3152" s="10">
        <v>2021</v>
      </c>
      <c r="J3152" s="11" t="s">
        <v>3073</v>
      </c>
      <c r="K3152" s="12">
        <v>52000</v>
      </c>
      <c r="L3152" s="12">
        <v>1</v>
      </c>
      <c r="M3152" s="33" t="str">
        <f>IF(_xlfn.XLOOKUP(C3152,Raw_Data_OS_23!$C$7:$C$4518,Raw_Data_OS_23!$G$7:$G$4518,"Paid/ Closed")="Paid/ Closed","Paid/ Closed", "Still_Outstanding")</f>
        <v>Still_Outstanding</v>
      </c>
      <c r="N3152" s="33">
        <f>IF(_xlfn.XLOOKUP(C3152,Raw_Data_Paid_23!$C$4:$C$2114,Raw_Data_Paid_23!$C$4:$C$2114,1)= 1,1,0)</f>
        <v>0</v>
      </c>
      <c r="O3152" t="str">
        <f>IF(M3152=$W$7,IF(AND(N3152,_xlfn.XLOOKUP(C3152,Raw_Data_OS_23!$C$7:$C$4518,Raw_Data_OS_23!$G$7:$G$4518,0)=G3152),"A",IF(_xlfn.XLOOKUP(C3152,Raw_Data_Paid_23!$C$4:$C$2114,Raw_Data_Paid_23!$C$4:$C$2114,"B1")="B1","B1","B2")),IF(_xlfn.XLOOKUP(C3152,Raw_Data_Paid_23!$C$4:$C$2114,Raw_Data_Paid_23!$C$4:$C$2114,"C1")="C1","C1","C2"))</f>
        <v>B2</v>
      </c>
      <c r="P3152" t="str">
        <f t="shared" si="99"/>
        <v>2021B2Motor Private</v>
      </c>
    </row>
    <row r="3153" spans="3:16" x14ac:dyDescent="0.35">
      <c r="C3153" s="6" t="s">
        <v>3308</v>
      </c>
      <c r="D3153" s="7" t="s">
        <v>4111</v>
      </c>
      <c r="E3153" s="7" t="s">
        <v>5864</v>
      </c>
      <c r="F3153" s="8" t="s">
        <v>3908</v>
      </c>
      <c r="G3153" s="9">
        <v>1050051.5996000001</v>
      </c>
      <c r="H3153" s="10">
        <v>2020</v>
      </c>
      <c r="I3153" s="10">
        <v>2021</v>
      </c>
      <c r="J3153" s="11" t="s">
        <v>11</v>
      </c>
      <c r="K3153" s="12">
        <v>550051.59959999996</v>
      </c>
      <c r="L3153" s="12">
        <v>1</v>
      </c>
      <c r="M3153" s="33" t="str">
        <f>IF(_xlfn.XLOOKUP(C3153,Raw_Data_OS_23!$C$7:$C$4518,Raw_Data_OS_23!$G$7:$G$4518,"Paid/ Closed")="Paid/ Closed","Paid/ Closed", "Still_Outstanding")</f>
        <v>Still_Outstanding</v>
      </c>
      <c r="N3153" s="33">
        <f>IF(_xlfn.XLOOKUP(C3153,Raw_Data_Paid_23!$C$4:$C$2114,Raw_Data_Paid_23!$C$4:$C$2114,1)= 1,1,0)</f>
        <v>1</v>
      </c>
      <c r="O3153" t="str">
        <f>IF(M3153=$W$7,IF(AND(N3153,_xlfn.XLOOKUP(C3153,Raw_Data_OS_23!$C$7:$C$4518,Raw_Data_OS_23!$G$7:$G$4518,0)=G3153),"A",IF(_xlfn.XLOOKUP(C3153,Raw_Data_Paid_23!$C$4:$C$2114,Raw_Data_Paid_23!$C$4:$C$2114,"B1")="B1","B1","B2")),IF(_xlfn.XLOOKUP(C3153,Raw_Data_Paid_23!$C$4:$C$2114,Raw_Data_Paid_23!$C$4:$C$2114,"C1")="C1","C1","C2"))</f>
        <v>A</v>
      </c>
      <c r="P3153" t="str">
        <f t="shared" si="99"/>
        <v>2020AMotor Commercial</v>
      </c>
    </row>
    <row r="3154" spans="3:16" x14ac:dyDescent="0.35">
      <c r="C3154" s="6" t="s">
        <v>3120</v>
      </c>
      <c r="D3154" s="7" t="s">
        <v>5860</v>
      </c>
      <c r="E3154" s="7" t="s">
        <v>5864</v>
      </c>
      <c r="F3154" s="8" t="s">
        <v>3910</v>
      </c>
      <c r="G3154" s="9">
        <v>828</v>
      </c>
      <c r="H3154" s="10">
        <v>2021</v>
      </c>
      <c r="I3154" s="10">
        <v>2021</v>
      </c>
      <c r="J3154" s="11" t="s">
        <v>3073</v>
      </c>
      <c r="K3154" s="12">
        <v>828</v>
      </c>
      <c r="L3154" s="12">
        <v>1</v>
      </c>
      <c r="M3154" s="33" t="str">
        <f>IF(_xlfn.XLOOKUP(C3154,Raw_Data_OS_23!$C$7:$C$4518,Raw_Data_OS_23!$G$7:$G$4518,"Paid/ Closed")="Paid/ Closed","Paid/ Closed", "Still_Outstanding")</f>
        <v>Paid/ Closed</v>
      </c>
      <c r="N3154" s="33">
        <f>IF(_xlfn.XLOOKUP(C3154,Raw_Data_Paid_23!$C$4:$C$2114,Raw_Data_Paid_23!$C$4:$C$2114,1)= 1,1,0)</f>
        <v>1</v>
      </c>
      <c r="O3154" t="str">
        <f>IF(M3154=$W$7,IF(AND(N3154,_xlfn.XLOOKUP(C3154,Raw_Data_OS_23!$C$7:$C$4518,Raw_Data_OS_23!$G$7:$G$4518,0)=G3154),"A",IF(_xlfn.XLOOKUP(C3154,Raw_Data_Paid_23!$C$4:$C$2114,Raw_Data_Paid_23!$C$4:$C$2114,"B1")="B1","B1","B2")),IF(_xlfn.XLOOKUP(C3154,Raw_Data_Paid_23!$C$4:$C$2114,Raw_Data_Paid_23!$C$4:$C$2114,"C1")="C1","C1","C2"))</f>
        <v>C1</v>
      </c>
      <c r="P3154" t="str">
        <f t="shared" si="99"/>
        <v>2021C1Motor Private</v>
      </c>
    </row>
    <row r="3155" spans="3:16" x14ac:dyDescent="0.35">
      <c r="C3155" s="6" t="s">
        <v>3309</v>
      </c>
      <c r="D3155" s="7" t="s">
        <v>5831</v>
      </c>
      <c r="E3155" s="7" t="s">
        <v>5864</v>
      </c>
      <c r="F3155" s="8" t="s">
        <v>3908</v>
      </c>
      <c r="G3155" s="9">
        <v>50000</v>
      </c>
      <c r="H3155" s="10">
        <v>2021</v>
      </c>
      <c r="I3155" s="10">
        <v>2021</v>
      </c>
      <c r="J3155" s="11" t="s">
        <v>3073</v>
      </c>
      <c r="K3155" s="12">
        <v>50000</v>
      </c>
      <c r="L3155" s="12">
        <v>1</v>
      </c>
      <c r="M3155" s="33" t="str">
        <f>IF(_xlfn.XLOOKUP(C3155,Raw_Data_OS_23!$C$7:$C$4518,Raw_Data_OS_23!$G$7:$G$4518,"Paid/ Closed")="Paid/ Closed","Paid/ Closed", "Still_Outstanding")</f>
        <v>Still_Outstanding</v>
      </c>
      <c r="N3155" s="33">
        <f>IF(_xlfn.XLOOKUP(C3155,Raw_Data_Paid_23!$C$4:$C$2114,Raw_Data_Paid_23!$C$4:$C$2114,1)= 1,1,0)</f>
        <v>1</v>
      </c>
      <c r="O3155" t="str">
        <f>IF(M3155=$W$7,IF(AND(N3155,_xlfn.XLOOKUP(C3155,Raw_Data_OS_23!$C$7:$C$4518,Raw_Data_OS_23!$G$7:$G$4518,0)=G3155),"A",IF(_xlfn.XLOOKUP(C3155,Raw_Data_Paid_23!$C$4:$C$2114,Raw_Data_Paid_23!$C$4:$C$2114,"B1")="B1","B1","B2")),IF(_xlfn.XLOOKUP(C3155,Raw_Data_Paid_23!$C$4:$C$2114,Raw_Data_Paid_23!$C$4:$C$2114,"C1")="C1","C1","C2"))</f>
        <v>B1</v>
      </c>
      <c r="P3155" t="str">
        <f t="shared" si="99"/>
        <v>2021B1Motor Commercial</v>
      </c>
    </row>
    <row r="3156" spans="3:16" x14ac:dyDescent="0.35">
      <c r="C3156" s="6" t="s">
        <v>3310</v>
      </c>
      <c r="D3156" s="7" t="s">
        <v>5860</v>
      </c>
      <c r="E3156" s="7" t="s">
        <v>5864</v>
      </c>
      <c r="F3156" s="8" t="s">
        <v>3910</v>
      </c>
      <c r="G3156" s="9">
        <v>11000</v>
      </c>
      <c r="H3156" s="10">
        <v>2021</v>
      </c>
      <c r="I3156" s="10">
        <v>2021</v>
      </c>
      <c r="J3156" s="11" t="s">
        <v>3073</v>
      </c>
      <c r="K3156" s="12">
        <v>11000</v>
      </c>
      <c r="L3156" s="12">
        <v>1</v>
      </c>
      <c r="M3156" s="33" t="str">
        <f>IF(_xlfn.XLOOKUP(C3156,Raw_Data_OS_23!$C$7:$C$4518,Raw_Data_OS_23!$G$7:$G$4518,"Paid/ Closed")="Paid/ Closed","Paid/ Closed", "Still_Outstanding")</f>
        <v>Still_Outstanding</v>
      </c>
      <c r="N3156" s="33">
        <f>IF(_xlfn.XLOOKUP(C3156,Raw_Data_Paid_23!$C$4:$C$2114,Raw_Data_Paid_23!$C$4:$C$2114,1)= 1,1,0)</f>
        <v>1</v>
      </c>
      <c r="O3156" t="str">
        <f>IF(M3156=$W$7,IF(AND(N3156,_xlfn.XLOOKUP(C3156,Raw_Data_OS_23!$C$7:$C$4518,Raw_Data_OS_23!$G$7:$G$4518,0)=G3156),"A",IF(_xlfn.XLOOKUP(C3156,Raw_Data_Paid_23!$C$4:$C$2114,Raw_Data_Paid_23!$C$4:$C$2114,"B1")="B1","B1","B2")),IF(_xlfn.XLOOKUP(C3156,Raw_Data_Paid_23!$C$4:$C$2114,Raw_Data_Paid_23!$C$4:$C$2114,"C1")="C1","C1","C2"))</f>
        <v>B1</v>
      </c>
      <c r="P3156" t="str">
        <f t="shared" si="99"/>
        <v>2021B1Motor Private</v>
      </c>
    </row>
    <row r="3157" spans="3:16" x14ac:dyDescent="0.35">
      <c r="C3157" s="6" t="s">
        <v>3311</v>
      </c>
      <c r="D3157" s="7" t="s">
        <v>5842</v>
      </c>
      <c r="E3157" s="7" t="s">
        <v>5859</v>
      </c>
      <c r="F3157" s="8" t="s">
        <v>3910</v>
      </c>
      <c r="G3157" s="9">
        <v>314592.73180000001</v>
      </c>
      <c r="H3157" s="10">
        <v>2021</v>
      </c>
      <c r="I3157" s="10">
        <v>2021</v>
      </c>
      <c r="J3157" s="11" t="s">
        <v>3073</v>
      </c>
      <c r="K3157" s="12">
        <v>314592.73180000001</v>
      </c>
      <c r="L3157" s="12">
        <v>1</v>
      </c>
      <c r="M3157" s="33" t="str">
        <f>IF(_xlfn.XLOOKUP(C3157,Raw_Data_OS_23!$C$7:$C$4518,Raw_Data_OS_23!$G$7:$G$4518,"Paid/ Closed")="Paid/ Closed","Paid/ Closed", "Still_Outstanding")</f>
        <v>Still_Outstanding</v>
      </c>
      <c r="N3157" s="33">
        <f>IF(_xlfn.XLOOKUP(C3157,Raw_Data_Paid_23!$C$4:$C$2114,Raw_Data_Paid_23!$C$4:$C$2114,1)= 1,1,0)</f>
        <v>1</v>
      </c>
      <c r="O3157" t="str">
        <f>IF(M3157=$W$7,IF(AND(N3157,_xlfn.XLOOKUP(C3157,Raw_Data_OS_23!$C$7:$C$4518,Raw_Data_OS_23!$G$7:$G$4518,0)=G3157),"A",IF(_xlfn.XLOOKUP(C3157,Raw_Data_Paid_23!$C$4:$C$2114,Raw_Data_Paid_23!$C$4:$C$2114,"B1")="B1","B1","B2")),IF(_xlfn.XLOOKUP(C3157,Raw_Data_Paid_23!$C$4:$C$2114,Raw_Data_Paid_23!$C$4:$C$2114,"C1")="C1","C1","C2"))</f>
        <v>B1</v>
      </c>
      <c r="P3157" t="str">
        <f t="shared" si="99"/>
        <v>2021B1Motor Private</v>
      </c>
    </row>
    <row r="3158" spans="3:16" x14ac:dyDescent="0.35">
      <c r="C3158" s="6" t="s">
        <v>3312</v>
      </c>
      <c r="D3158" s="7" t="s">
        <v>5860</v>
      </c>
      <c r="E3158" s="7" t="s">
        <v>5859</v>
      </c>
      <c r="F3158" s="8" t="s">
        <v>3910</v>
      </c>
      <c r="G3158" s="9">
        <v>200000</v>
      </c>
      <c r="H3158" s="10">
        <v>2021</v>
      </c>
      <c r="I3158" s="10">
        <v>2021</v>
      </c>
      <c r="J3158" s="11" t="s">
        <v>3073</v>
      </c>
      <c r="K3158" s="12">
        <v>200000</v>
      </c>
      <c r="L3158" s="12">
        <v>1</v>
      </c>
      <c r="M3158" s="33" t="str">
        <f>IF(_xlfn.XLOOKUP(C3158,Raw_Data_OS_23!$C$7:$C$4518,Raw_Data_OS_23!$G$7:$G$4518,"Paid/ Closed")="Paid/ Closed","Paid/ Closed", "Still_Outstanding")</f>
        <v>Still_Outstanding</v>
      </c>
      <c r="N3158" s="33">
        <f>IF(_xlfn.XLOOKUP(C3158,Raw_Data_Paid_23!$C$4:$C$2114,Raw_Data_Paid_23!$C$4:$C$2114,1)= 1,1,0)</f>
        <v>1</v>
      </c>
      <c r="O3158" t="str">
        <f>IF(M3158=$W$7,IF(AND(N3158,_xlfn.XLOOKUP(C3158,Raw_Data_OS_23!$C$7:$C$4518,Raw_Data_OS_23!$G$7:$G$4518,0)=G3158),"A",IF(_xlfn.XLOOKUP(C3158,Raw_Data_Paid_23!$C$4:$C$2114,Raw_Data_Paid_23!$C$4:$C$2114,"B1")="B1","B1","B2")),IF(_xlfn.XLOOKUP(C3158,Raw_Data_Paid_23!$C$4:$C$2114,Raw_Data_Paid_23!$C$4:$C$2114,"C1")="C1","C1","C2"))</f>
        <v>A</v>
      </c>
      <c r="P3158" t="str">
        <f t="shared" si="99"/>
        <v>2021AMotor Private</v>
      </c>
    </row>
    <row r="3159" spans="3:16" x14ac:dyDescent="0.35">
      <c r="C3159" s="6" t="s">
        <v>3313</v>
      </c>
      <c r="D3159" s="7" t="s">
        <v>5845</v>
      </c>
      <c r="E3159" s="7" t="s">
        <v>5864</v>
      </c>
      <c r="F3159" s="8" t="s">
        <v>3910</v>
      </c>
      <c r="G3159" s="9">
        <v>559868.42110000004</v>
      </c>
      <c r="H3159" s="10">
        <v>2021</v>
      </c>
      <c r="I3159" s="10">
        <v>2021</v>
      </c>
      <c r="J3159" s="11" t="s">
        <v>3073</v>
      </c>
      <c r="K3159" s="12">
        <v>559868.42110000004</v>
      </c>
      <c r="L3159" s="12">
        <v>1</v>
      </c>
      <c r="M3159" s="33" t="str">
        <f>IF(_xlfn.XLOOKUP(C3159,Raw_Data_OS_23!$C$7:$C$4518,Raw_Data_OS_23!$G$7:$G$4518,"Paid/ Closed")="Paid/ Closed","Paid/ Closed", "Still_Outstanding")</f>
        <v>Still_Outstanding</v>
      </c>
      <c r="N3159" s="33">
        <f>IF(_xlfn.XLOOKUP(C3159,Raw_Data_Paid_23!$C$4:$C$2114,Raw_Data_Paid_23!$C$4:$C$2114,1)= 1,1,0)</f>
        <v>0</v>
      </c>
      <c r="O3159" t="str">
        <f>IF(M3159=$W$7,IF(AND(N3159,_xlfn.XLOOKUP(C3159,Raw_Data_OS_23!$C$7:$C$4518,Raw_Data_OS_23!$G$7:$G$4518,0)=G3159),"A",IF(_xlfn.XLOOKUP(C3159,Raw_Data_Paid_23!$C$4:$C$2114,Raw_Data_Paid_23!$C$4:$C$2114,"B1")="B1","B1","B2")),IF(_xlfn.XLOOKUP(C3159,Raw_Data_Paid_23!$C$4:$C$2114,Raw_Data_Paid_23!$C$4:$C$2114,"C1")="C1","C1","C2"))</f>
        <v>B2</v>
      </c>
      <c r="P3159" t="str">
        <f t="shared" si="99"/>
        <v>2021B2Motor Private</v>
      </c>
    </row>
    <row r="3160" spans="3:16" x14ac:dyDescent="0.35">
      <c r="C3160" s="6" t="s">
        <v>3314</v>
      </c>
      <c r="D3160" s="7" t="s">
        <v>5860</v>
      </c>
      <c r="E3160" s="7" t="s">
        <v>5865</v>
      </c>
      <c r="F3160" s="8" t="s">
        <v>3910</v>
      </c>
      <c r="G3160" s="9">
        <v>76500</v>
      </c>
      <c r="H3160" s="10">
        <v>2021</v>
      </c>
      <c r="I3160" s="10">
        <v>2021</v>
      </c>
      <c r="J3160" s="11" t="s">
        <v>3073</v>
      </c>
      <c r="K3160" s="12">
        <v>76500</v>
      </c>
      <c r="L3160" s="12">
        <v>1</v>
      </c>
      <c r="M3160" s="33" t="str">
        <f>IF(_xlfn.XLOOKUP(C3160,Raw_Data_OS_23!$C$7:$C$4518,Raw_Data_OS_23!$G$7:$G$4518,"Paid/ Closed")="Paid/ Closed","Paid/ Closed", "Still_Outstanding")</f>
        <v>Paid/ Closed</v>
      </c>
      <c r="N3160" s="33">
        <f>IF(_xlfn.XLOOKUP(C3160,Raw_Data_Paid_23!$C$4:$C$2114,Raw_Data_Paid_23!$C$4:$C$2114,1)= 1,1,0)</f>
        <v>1</v>
      </c>
      <c r="O3160" t="str">
        <f>IF(M3160=$W$7,IF(AND(N3160,_xlfn.XLOOKUP(C3160,Raw_Data_OS_23!$C$7:$C$4518,Raw_Data_OS_23!$G$7:$G$4518,0)=G3160),"A",IF(_xlfn.XLOOKUP(C3160,Raw_Data_Paid_23!$C$4:$C$2114,Raw_Data_Paid_23!$C$4:$C$2114,"B1")="B1","B1","B2")),IF(_xlfn.XLOOKUP(C3160,Raw_Data_Paid_23!$C$4:$C$2114,Raw_Data_Paid_23!$C$4:$C$2114,"C1")="C1","C1","C2"))</f>
        <v>C1</v>
      </c>
      <c r="P3160" t="str">
        <f t="shared" si="99"/>
        <v>2021C1Motor Private</v>
      </c>
    </row>
    <row r="3161" spans="3:16" x14ac:dyDescent="0.35">
      <c r="C3161" s="6" t="s">
        <v>3315</v>
      </c>
      <c r="D3161" s="7" t="s">
        <v>5864</v>
      </c>
      <c r="E3161" s="7" t="s">
        <v>5864</v>
      </c>
      <c r="F3161" s="8" t="s">
        <v>3908</v>
      </c>
      <c r="G3161" s="9">
        <v>22000</v>
      </c>
      <c r="H3161" s="10">
        <v>2021</v>
      </c>
      <c r="I3161" s="10">
        <v>2021</v>
      </c>
      <c r="J3161" s="11" t="s">
        <v>3073</v>
      </c>
      <c r="K3161" s="12">
        <v>22000</v>
      </c>
      <c r="L3161" s="12">
        <v>1</v>
      </c>
      <c r="M3161" s="33" t="str">
        <f>IF(_xlfn.XLOOKUP(C3161,Raw_Data_OS_23!$C$7:$C$4518,Raw_Data_OS_23!$G$7:$G$4518,"Paid/ Closed")="Paid/ Closed","Paid/ Closed", "Still_Outstanding")</f>
        <v>Paid/ Closed</v>
      </c>
      <c r="N3161" s="33">
        <f>IF(_xlfn.XLOOKUP(C3161,Raw_Data_Paid_23!$C$4:$C$2114,Raw_Data_Paid_23!$C$4:$C$2114,1)= 1,1,0)</f>
        <v>0</v>
      </c>
      <c r="O3161" t="str">
        <f>IF(M3161=$W$7,IF(AND(N3161,_xlfn.XLOOKUP(C3161,Raw_Data_OS_23!$C$7:$C$4518,Raw_Data_OS_23!$G$7:$G$4518,0)=G3161),"A",IF(_xlfn.XLOOKUP(C3161,Raw_Data_Paid_23!$C$4:$C$2114,Raw_Data_Paid_23!$C$4:$C$2114,"B1")="B1","B1","B2")),IF(_xlfn.XLOOKUP(C3161,Raw_Data_Paid_23!$C$4:$C$2114,Raw_Data_Paid_23!$C$4:$C$2114,"C1")="C1","C1","C2"))</f>
        <v>C2</v>
      </c>
      <c r="P3161" t="str">
        <f t="shared" si="99"/>
        <v>2021C2Motor Commercial</v>
      </c>
    </row>
    <row r="3162" spans="3:16" x14ac:dyDescent="0.35">
      <c r="C3162" s="6" t="s">
        <v>3316</v>
      </c>
      <c r="D3162" s="7" t="s">
        <v>5847</v>
      </c>
      <c r="E3162" s="7" t="s">
        <v>5866</v>
      </c>
      <c r="F3162" s="8" t="s">
        <v>3910</v>
      </c>
      <c r="G3162" s="9">
        <v>259649.12280000001</v>
      </c>
      <c r="H3162" s="10">
        <v>2021</v>
      </c>
      <c r="I3162" s="10">
        <v>2021</v>
      </c>
      <c r="J3162" s="11" t="s">
        <v>3073</v>
      </c>
      <c r="K3162" s="12">
        <v>259649.12280000001</v>
      </c>
      <c r="L3162" s="12">
        <v>1</v>
      </c>
      <c r="M3162" s="33" t="str">
        <f>IF(_xlfn.XLOOKUP(C3162,Raw_Data_OS_23!$C$7:$C$4518,Raw_Data_OS_23!$G$7:$G$4518,"Paid/ Closed")="Paid/ Closed","Paid/ Closed", "Still_Outstanding")</f>
        <v>Still_Outstanding</v>
      </c>
      <c r="N3162" s="33">
        <f>IF(_xlfn.XLOOKUP(C3162,Raw_Data_Paid_23!$C$4:$C$2114,Raw_Data_Paid_23!$C$4:$C$2114,1)= 1,1,0)</f>
        <v>1</v>
      </c>
      <c r="O3162" t="str">
        <f>IF(M3162=$W$7,IF(AND(N3162,_xlfn.XLOOKUP(C3162,Raw_Data_OS_23!$C$7:$C$4518,Raw_Data_OS_23!$G$7:$G$4518,0)=G3162),"A",IF(_xlfn.XLOOKUP(C3162,Raw_Data_Paid_23!$C$4:$C$2114,Raw_Data_Paid_23!$C$4:$C$2114,"B1")="B1","B1","B2")),IF(_xlfn.XLOOKUP(C3162,Raw_Data_Paid_23!$C$4:$C$2114,Raw_Data_Paid_23!$C$4:$C$2114,"C1")="C1","C1","C2"))</f>
        <v>B1</v>
      </c>
      <c r="P3162" t="str">
        <f t="shared" si="99"/>
        <v>2021B1Motor Private</v>
      </c>
    </row>
    <row r="3163" spans="3:16" x14ac:dyDescent="0.35">
      <c r="C3163" s="6" t="s">
        <v>3121</v>
      </c>
      <c r="D3163" s="7" t="s">
        <v>5855</v>
      </c>
      <c r="E3163" s="7" t="s">
        <v>5866</v>
      </c>
      <c r="F3163" s="8" t="s">
        <v>3908</v>
      </c>
      <c r="G3163" s="9">
        <v>1800</v>
      </c>
      <c r="H3163" s="10">
        <v>2021</v>
      </c>
      <c r="I3163" s="10">
        <v>2021</v>
      </c>
      <c r="J3163" s="11" t="s">
        <v>3073</v>
      </c>
      <c r="K3163" s="12">
        <v>1800</v>
      </c>
      <c r="L3163" s="12">
        <v>1</v>
      </c>
      <c r="M3163" s="33" t="str">
        <f>IF(_xlfn.XLOOKUP(C3163,Raw_Data_OS_23!$C$7:$C$4518,Raw_Data_OS_23!$G$7:$G$4518,"Paid/ Closed")="Paid/ Closed","Paid/ Closed", "Still_Outstanding")</f>
        <v>Paid/ Closed</v>
      </c>
      <c r="N3163" s="33">
        <f>IF(_xlfn.XLOOKUP(C3163,Raw_Data_Paid_23!$C$4:$C$2114,Raw_Data_Paid_23!$C$4:$C$2114,1)= 1,1,0)</f>
        <v>0</v>
      </c>
      <c r="O3163" t="str">
        <f>IF(M3163=$W$7,IF(AND(N3163,_xlfn.XLOOKUP(C3163,Raw_Data_OS_23!$C$7:$C$4518,Raw_Data_OS_23!$G$7:$G$4518,0)=G3163),"A",IF(_xlfn.XLOOKUP(C3163,Raw_Data_Paid_23!$C$4:$C$2114,Raw_Data_Paid_23!$C$4:$C$2114,"B1")="B1","B1","B2")),IF(_xlfn.XLOOKUP(C3163,Raw_Data_Paid_23!$C$4:$C$2114,Raw_Data_Paid_23!$C$4:$C$2114,"C1")="C1","C1","C2"))</f>
        <v>C2</v>
      </c>
      <c r="P3163" t="str">
        <f t="shared" si="99"/>
        <v>2021C2Motor Commercial</v>
      </c>
    </row>
    <row r="3164" spans="3:16" x14ac:dyDescent="0.35">
      <c r="C3164" s="6" t="s">
        <v>3317</v>
      </c>
      <c r="D3164" s="7" t="s">
        <v>5858</v>
      </c>
      <c r="E3164" s="7" t="s">
        <v>5866</v>
      </c>
      <c r="F3164" s="8" t="s">
        <v>3910</v>
      </c>
      <c r="G3164" s="9">
        <v>139500</v>
      </c>
      <c r="H3164" s="10">
        <v>2021</v>
      </c>
      <c r="I3164" s="10">
        <v>2021</v>
      </c>
      <c r="J3164" s="11" t="s">
        <v>3073</v>
      </c>
      <c r="K3164" s="12">
        <v>139500</v>
      </c>
      <c r="L3164" s="12">
        <v>1</v>
      </c>
      <c r="M3164" s="33" t="str">
        <f>IF(_xlfn.XLOOKUP(C3164,Raw_Data_OS_23!$C$7:$C$4518,Raw_Data_OS_23!$G$7:$G$4518,"Paid/ Closed")="Paid/ Closed","Paid/ Closed", "Still_Outstanding")</f>
        <v>Still_Outstanding</v>
      </c>
      <c r="N3164" s="33">
        <f>IF(_xlfn.XLOOKUP(C3164,Raw_Data_Paid_23!$C$4:$C$2114,Raw_Data_Paid_23!$C$4:$C$2114,1)= 1,1,0)</f>
        <v>1</v>
      </c>
      <c r="O3164" t="str">
        <f>IF(M3164=$W$7,IF(AND(N3164,_xlfn.XLOOKUP(C3164,Raw_Data_OS_23!$C$7:$C$4518,Raw_Data_OS_23!$G$7:$G$4518,0)=G3164),"A",IF(_xlfn.XLOOKUP(C3164,Raw_Data_Paid_23!$C$4:$C$2114,Raw_Data_Paid_23!$C$4:$C$2114,"B1")="B1","B1","B2")),IF(_xlfn.XLOOKUP(C3164,Raw_Data_Paid_23!$C$4:$C$2114,Raw_Data_Paid_23!$C$4:$C$2114,"C1")="C1","C1","C2"))</f>
        <v>B1</v>
      </c>
      <c r="P3164" t="str">
        <f t="shared" si="99"/>
        <v>2021B1Motor Private</v>
      </c>
    </row>
    <row r="3165" spans="3:16" x14ac:dyDescent="0.35">
      <c r="C3165" s="6" t="s">
        <v>3318</v>
      </c>
      <c r="D3165" s="7" t="s">
        <v>5858</v>
      </c>
      <c r="E3165" s="7" t="s">
        <v>5866</v>
      </c>
      <c r="F3165" s="8" t="s">
        <v>3910</v>
      </c>
      <c r="G3165" s="9">
        <v>5000</v>
      </c>
      <c r="H3165" s="10">
        <v>2021</v>
      </c>
      <c r="I3165" s="10">
        <v>2021</v>
      </c>
      <c r="J3165" s="11" t="s">
        <v>3073</v>
      </c>
      <c r="K3165" s="12">
        <v>431000</v>
      </c>
      <c r="L3165" s="12">
        <v>1</v>
      </c>
      <c r="M3165" s="33" t="str">
        <f>IF(_xlfn.XLOOKUP(C3165,Raw_Data_OS_23!$C$7:$C$4518,Raw_Data_OS_23!$G$7:$G$4518,"Paid/ Closed")="Paid/ Closed","Paid/ Closed", "Still_Outstanding")</f>
        <v>Still_Outstanding</v>
      </c>
      <c r="N3165" s="33">
        <f>IF(_xlfn.XLOOKUP(C3165,Raw_Data_Paid_23!$C$4:$C$2114,Raw_Data_Paid_23!$C$4:$C$2114,1)= 1,1,0)</f>
        <v>1</v>
      </c>
      <c r="O3165" t="str">
        <f>IF(M3165=$W$7,IF(AND(N3165,_xlfn.XLOOKUP(C3165,Raw_Data_OS_23!$C$7:$C$4518,Raw_Data_OS_23!$G$7:$G$4518,0)=G3165),"A",IF(_xlfn.XLOOKUP(C3165,Raw_Data_Paid_23!$C$4:$C$2114,Raw_Data_Paid_23!$C$4:$C$2114,"B1")="B1","B1","B2")),IF(_xlfn.XLOOKUP(C3165,Raw_Data_Paid_23!$C$4:$C$2114,Raw_Data_Paid_23!$C$4:$C$2114,"C1")="C1","C1","C2"))</f>
        <v>B1</v>
      </c>
      <c r="P3165" t="str">
        <f t="shared" si="99"/>
        <v>2021B1Motor Private</v>
      </c>
    </row>
    <row r="3166" spans="3:16" x14ac:dyDescent="0.35">
      <c r="C3166" s="6" t="s">
        <v>3319</v>
      </c>
      <c r="D3166" s="7" t="s">
        <v>5862</v>
      </c>
      <c r="E3166" s="7" t="s">
        <v>5867</v>
      </c>
      <c r="F3166" s="8" t="s">
        <v>3910</v>
      </c>
      <c r="G3166" s="9">
        <v>11400</v>
      </c>
      <c r="H3166" s="10">
        <v>2021</v>
      </c>
      <c r="I3166" s="10">
        <v>2021</v>
      </c>
      <c r="J3166" s="11" t="s">
        <v>3073</v>
      </c>
      <c r="K3166" s="12">
        <v>11400</v>
      </c>
      <c r="L3166" s="12">
        <v>1</v>
      </c>
      <c r="M3166" s="33" t="str">
        <f>IF(_xlfn.XLOOKUP(C3166,Raw_Data_OS_23!$C$7:$C$4518,Raw_Data_OS_23!$G$7:$G$4518,"Paid/ Closed")="Paid/ Closed","Paid/ Closed", "Still_Outstanding")</f>
        <v>Paid/ Closed</v>
      </c>
      <c r="N3166" s="33">
        <f>IF(_xlfn.XLOOKUP(C3166,Raw_Data_Paid_23!$C$4:$C$2114,Raw_Data_Paid_23!$C$4:$C$2114,1)= 1,1,0)</f>
        <v>0</v>
      </c>
      <c r="O3166" t="str">
        <f>IF(M3166=$W$7,IF(AND(N3166,_xlfn.XLOOKUP(C3166,Raw_Data_OS_23!$C$7:$C$4518,Raw_Data_OS_23!$G$7:$G$4518,0)=G3166),"A",IF(_xlfn.XLOOKUP(C3166,Raw_Data_Paid_23!$C$4:$C$2114,Raw_Data_Paid_23!$C$4:$C$2114,"B1")="B1","B1","B2")),IF(_xlfn.XLOOKUP(C3166,Raw_Data_Paid_23!$C$4:$C$2114,Raw_Data_Paid_23!$C$4:$C$2114,"C1")="C1","C1","C2"))</f>
        <v>C2</v>
      </c>
      <c r="P3166" t="str">
        <f t="shared" si="99"/>
        <v>2021C2Motor Private</v>
      </c>
    </row>
    <row r="3167" spans="3:16" x14ac:dyDescent="0.35">
      <c r="C3167" s="6" t="s">
        <v>3320</v>
      </c>
      <c r="D3167" s="7" t="s">
        <v>5324</v>
      </c>
      <c r="E3167" s="7" t="s">
        <v>5853</v>
      </c>
      <c r="F3167" s="8" t="s">
        <v>3910</v>
      </c>
      <c r="G3167" s="9">
        <v>500000</v>
      </c>
      <c r="H3167" s="10">
        <v>2021</v>
      </c>
      <c r="I3167" s="10">
        <v>2021</v>
      </c>
      <c r="J3167" s="11" t="s">
        <v>21</v>
      </c>
      <c r="K3167" s="12">
        <v>500000</v>
      </c>
      <c r="L3167" s="12">
        <v>1</v>
      </c>
      <c r="M3167" s="33" t="str">
        <f>IF(_xlfn.XLOOKUP(C3167,Raw_Data_OS_23!$C$7:$C$4518,Raw_Data_OS_23!$G$7:$G$4518,"Paid/ Closed")="Paid/ Closed","Paid/ Closed", "Still_Outstanding")</f>
        <v>Paid/ Closed</v>
      </c>
      <c r="N3167" s="33">
        <f>IF(_xlfn.XLOOKUP(C3167,Raw_Data_Paid_23!$C$4:$C$2114,Raw_Data_Paid_23!$C$4:$C$2114,1)= 1,1,0)</f>
        <v>0</v>
      </c>
      <c r="O3167" t="str">
        <f>IF(M3167=$W$7,IF(AND(N3167,_xlfn.XLOOKUP(C3167,Raw_Data_OS_23!$C$7:$C$4518,Raw_Data_OS_23!$G$7:$G$4518,0)=G3167),"A",IF(_xlfn.XLOOKUP(C3167,Raw_Data_Paid_23!$C$4:$C$2114,Raw_Data_Paid_23!$C$4:$C$2114,"B1")="B1","B1","B2")),IF(_xlfn.XLOOKUP(C3167,Raw_Data_Paid_23!$C$4:$C$2114,Raw_Data_Paid_23!$C$4:$C$2114,"C1")="C1","C1","C2"))</f>
        <v>C2</v>
      </c>
      <c r="P3167" t="str">
        <f t="shared" si="99"/>
        <v>2021C2Motor Private</v>
      </c>
    </row>
    <row r="3168" spans="3:16" x14ac:dyDescent="0.35">
      <c r="C3168" s="6" t="s">
        <v>3321</v>
      </c>
      <c r="D3168" s="7" t="s">
        <v>5849</v>
      </c>
      <c r="E3168" s="7" t="s">
        <v>5859</v>
      </c>
      <c r="F3168" s="8" t="s">
        <v>3910</v>
      </c>
      <c r="G3168" s="9">
        <v>6860</v>
      </c>
      <c r="H3168" s="10">
        <v>2021</v>
      </c>
      <c r="I3168" s="10">
        <v>2021</v>
      </c>
      <c r="J3168" s="11" t="s">
        <v>3073</v>
      </c>
      <c r="K3168" s="12">
        <v>0</v>
      </c>
      <c r="L3168" s="12">
        <v>1</v>
      </c>
      <c r="M3168" s="33" t="str">
        <f>IF(_xlfn.XLOOKUP(C3168,Raw_Data_OS_23!$C$7:$C$4518,Raw_Data_OS_23!$G$7:$G$4518,"Paid/ Closed")="Paid/ Closed","Paid/ Closed", "Still_Outstanding")</f>
        <v>Still_Outstanding</v>
      </c>
      <c r="N3168" s="33">
        <f>IF(_xlfn.XLOOKUP(C3168,Raw_Data_Paid_23!$C$4:$C$2114,Raw_Data_Paid_23!$C$4:$C$2114,1)= 1,1,0)</f>
        <v>1</v>
      </c>
      <c r="O3168" t="str">
        <f>IF(M3168=$W$7,IF(AND(N3168,_xlfn.XLOOKUP(C3168,Raw_Data_OS_23!$C$7:$C$4518,Raw_Data_OS_23!$G$7:$G$4518,0)=G3168),"A",IF(_xlfn.XLOOKUP(C3168,Raw_Data_Paid_23!$C$4:$C$2114,Raw_Data_Paid_23!$C$4:$C$2114,"B1")="B1","B1","B2")),IF(_xlfn.XLOOKUP(C3168,Raw_Data_Paid_23!$C$4:$C$2114,Raw_Data_Paid_23!$C$4:$C$2114,"C1")="C1","C1","C2"))</f>
        <v>B1</v>
      </c>
      <c r="P3168" t="str">
        <f t="shared" si="99"/>
        <v>2021B1Motor Private</v>
      </c>
    </row>
    <row r="3169" spans="3:16" x14ac:dyDescent="0.35">
      <c r="C3169" s="6" t="s">
        <v>3322</v>
      </c>
      <c r="D3169" s="7" t="s">
        <v>5834</v>
      </c>
      <c r="E3169" s="7" t="s">
        <v>5867</v>
      </c>
      <c r="F3169" s="8" t="s">
        <v>3910</v>
      </c>
      <c r="G3169" s="9">
        <v>300000</v>
      </c>
      <c r="H3169" s="10">
        <v>2021</v>
      </c>
      <c r="I3169" s="10">
        <v>2021</v>
      </c>
      <c r="J3169" s="11" t="s">
        <v>3073</v>
      </c>
      <c r="K3169" s="12">
        <v>300000</v>
      </c>
      <c r="L3169" s="12">
        <v>1</v>
      </c>
      <c r="M3169" s="33" t="str">
        <f>IF(_xlfn.XLOOKUP(C3169,Raw_Data_OS_23!$C$7:$C$4518,Raw_Data_OS_23!$G$7:$G$4518,"Paid/ Closed")="Paid/ Closed","Paid/ Closed", "Still_Outstanding")</f>
        <v>Still_Outstanding</v>
      </c>
      <c r="N3169" s="33">
        <f>IF(_xlfn.XLOOKUP(C3169,Raw_Data_Paid_23!$C$4:$C$2114,Raw_Data_Paid_23!$C$4:$C$2114,1)= 1,1,0)</f>
        <v>1</v>
      </c>
      <c r="O3169" t="str">
        <f>IF(M3169=$W$7,IF(AND(N3169,_xlfn.XLOOKUP(C3169,Raw_Data_OS_23!$C$7:$C$4518,Raw_Data_OS_23!$G$7:$G$4518,0)=G3169),"A",IF(_xlfn.XLOOKUP(C3169,Raw_Data_Paid_23!$C$4:$C$2114,Raw_Data_Paid_23!$C$4:$C$2114,"B1")="B1","B1","B2")),IF(_xlfn.XLOOKUP(C3169,Raw_Data_Paid_23!$C$4:$C$2114,Raw_Data_Paid_23!$C$4:$C$2114,"C1")="C1","C1","C2"))</f>
        <v>B1</v>
      </c>
      <c r="P3169" t="str">
        <f t="shared" si="99"/>
        <v>2021B1Motor Private</v>
      </c>
    </row>
    <row r="3170" spans="3:16" x14ac:dyDescent="0.35">
      <c r="C3170" s="6" t="s">
        <v>3323</v>
      </c>
      <c r="D3170" s="7" t="s">
        <v>5786</v>
      </c>
      <c r="E3170" s="7" t="s">
        <v>5859</v>
      </c>
      <c r="F3170" s="8" t="s">
        <v>3910</v>
      </c>
      <c r="G3170" s="9">
        <v>100000</v>
      </c>
      <c r="H3170" s="10">
        <v>2021</v>
      </c>
      <c r="I3170" s="10">
        <v>2021</v>
      </c>
      <c r="J3170" s="11" t="s">
        <v>2250</v>
      </c>
      <c r="K3170" s="12">
        <v>100000</v>
      </c>
      <c r="L3170" s="12">
        <v>1</v>
      </c>
      <c r="M3170" s="33" t="str">
        <f>IF(_xlfn.XLOOKUP(C3170,Raw_Data_OS_23!$C$7:$C$4518,Raw_Data_OS_23!$G$7:$G$4518,"Paid/ Closed")="Paid/ Closed","Paid/ Closed", "Still_Outstanding")</f>
        <v>Still_Outstanding</v>
      </c>
      <c r="N3170" s="33">
        <f>IF(_xlfn.XLOOKUP(C3170,Raw_Data_Paid_23!$C$4:$C$2114,Raw_Data_Paid_23!$C$4:$C$2114,1)= 1,1,0)</f>
        <v>1</v>
      </c>
      <c r="O3170" t="str">
        <f>IF(M3170=$W$7,IF(AND(N3170,_xlfn.XLOOKUP(C3170,Raw_Data_OS_23!$C$7:$C$4518,Raw_Data_OS_23!$G$7:$G$4518,0)=G3170),"A",IF(_xlfn.XLOOKUP(C3170,Raw_Data_Paid_23!$C$4:$C$2114,Raw_Data_Paid_23!$C$4:$C$2114,"B1")="B1","B1","B2")),IF(_xlfn.XLOOKUP(C3170,Raw_Data_Paid_23!$C$4:$C$2114,Raw_Data_Paid_23!$C$4:$C$2114,"C1")="C1","C1","C2"))</f>
        <v>B1</v>
      </c>
      <c r="P3170" t="str">
        <f t="shared" si="99"/>
        <v>2021B1Motor Private</v>
      </c>
    </row>
    <row r="3171" spans="3:16" x14ac:dyDescent="0.35">
      <c r="C3171" s="6" t="s">
        <v>3324</v>
      </c>
      <c r="D3171" s="7" t="s">
        <v>5834</v>
      </c>
      <c r="E3171" s="7" t="s">
        <v>5865</v>
      </c>
      <c r="F3171" s="8" t="s">
        <v>3908</v>
      </c>
      <c r="G3171" s="9">
        <v>1466700</v>
      </c>
      <c r="H3171" s="10">
        <v>2021</v>
      </c>
      <c r="I3171" s="10">
        <v>2021</v>
      </c>
      <c r="J3171" s="11" t="s">
        <v>3073</v>
      </c>
      <c r="K3171" s="12">
        <v>1466700</v>
      </c>
      <c r="L3171" s="12">
        <v>1</v>
      </c>
      <c r="M3171" s="33" t="str">
        <f>IF(_xlfn.XLOOKUP(C3171,Raw_Data_OS_23!$C$7:$C$4518,Raw_Data_OS_23!$G$7:$G$4518,"Paid/ Closed")="Paid/ Closed","Paid/ Closed", "Still_Outstanding")</f>
        <v>Still_Outstanding</v>
      </c>
      <c r="N3171" s="33">
        <f>IF(_xlfn.XLOOKUP(C3171,Raw_Data_Paid_23!$C$4:$C$2114,Raw_Data_Paid_23!$C$4:$C$2114,1)= 1,1,0)</f>
        <v>0</v>
      </c>
      <c r="O3171" t="str">
        <f>IF(M3171=$W$7,IF(AND(N3171,_xlfn.XLOOKUP(C3171,Raw_Data_OS_23!$C$7:$C$4518,Raw_Data_OS_23!$G$7:$G$4518,0)=G3171),"A",IF(_xlfn.XLOOKUP(C3171,Raw_Data_Paid_23!$C$4:$C$2114,Raw_Data_Paid_23!$C$4:$C$2114,"B1")="B1","B1","B2")),IF(_xlfn.XLOOKUP(C3171,Raw_Data_Paid_23!$C$4:$C$2114,Raw_Data_Paid_23!$C$4:$C$2114,"C1")="C1","C1","C2"))</f>
        <v>B2</v>
      </c>
      <c r="P3171" t="str">
        <f t="shared" si="99"/>
        <v>2021B2Motor Commercial</v>
      </c>
    </row>
    <row r="3172" spans="3:16" x14ac:dyDescent="0.35">
      <c r="C3172" s="6" t="s">
        <v>3325</v>
      </c>
      <c r="D3172" s="7" t="s">
        <v>5861</v>
      </c>
      <c r="E3172" s="7" t="s">
        <v>5867</v>
      </c>
      <c r="F3172" s="8" t="s">
        <v>3910</v>
      </c>
      <c r="G3172" s="9">
        <v>150000</v>
      </c>
      <c r="H3172" s="10">
        <v>2021</v>
      </c>
      <c r="I3172" s="10">
        <v>2021</v>
      </c>
      <c r="J3172" s="11" t="s">
        <v>3073</v>
      </c>
      <c r="K3172" s="12">
        <v>150000</v>
      </c>
      <c r="L3172" s="12">
        <v>1</v>
      </c>
      <c r="M3172" s="33" t="str">
        <f>IF(_xlfn.XLOOKUP(C3172,Raw_Data_OS_23!$C$7:$C$4518,Raw_Data_OS_23!$G$7:$G$4518,"Paid/ Closed")="Paid/ Closed","Paid/ Closed", "Still_Outstanding")</f>
        <v>Still_Outstanding</v>
      </c>
      <c r="N3172" s="33">
        <f>IF(_xlfn.XLOOKUP(C3172,Raw_Data_Paid_23!$C$4:$C$2114,Raw_Data_Paid_23!$C$4:$C$2114,1)= 1,1,0)</f>
        <v>1</v>
      </c>
      <c r="O3172" t="str">
        <f>IF(M3172=$W$7,IF(AND(N3172,_xlfn.XLOOKUP(C3172,Raw_Data_OS_23!$C$7:$C$4518,Raw_Data_OS_23!$G$7:$G$4518,0)=G3172),"A",IF(_xlfn.XLOOKUP(C3172,Raw_Data_Paid_23!$C$4:$C$2114,Raw_Data_Paid_23!$C$4:$C$2114,"B1")="B1","B1","B2")),IF(_xlfn.XLOOKUP(C3172,Raw_Data_Paid_23!$C$4:$C$2114,Raw_Data_Paid_23!$C$4:$C$2114,"C1")="C1","C1","C2"))</f>
        <v>A</v>
      </c>
      <c r="P3172" t="str">
        <f t="shared" si="99"/>
        <v>2021AMotor Private</v>
      </c>
    </row>
    <row r="3173" spans="3:16" x14ac:dyDescent="0.35">
      <c r="C3173" s="6" t="s">
        <v>3326</v>
      </c>
      <c r="D3173" s="7" t="s">
        <v>5865</v>
      </c>
      <c r="E3173" s="7" t="s">
        <v>5867</v>
      </c>
      <c r="F3173" s="8" t="s">
        <v>3910</v>
      </c>
      <c r="G3173" s="9">
        <v>10000</v>
      </c>
      <c r="H3173" s="10">
        <v>2021</v>
      </c>
      <c r="I3173" s="10">
        <v>2021</v>
      </c>
      <c r="J3173" s="11" t="s">
        <v>3073</v>
      </c>
      <c r="K3173" s="12">
        <v>10000</v>
      </c>
      <c r="L3173" s="12">
        <v>1</v>
      </c>
      <c r="M3173" s="33" t="str">
        <f>IF(_xlfn.XLOOKUP(C3173,Raw_Data_OS_23!$C$7:$C$4518,Raw_Data_OS_23!$G$7:$G$4518,"Paid/ Closed")="Paid/ Closed","Paid/ Closed", "Still_Outstanding")</f>
        <v>Paid/ Closed</v>
      </c>
      <c r="N3173" s="33">
        <f>IF(_xlfn.XLOOKUP(C3173,Raw_Data_Paid_23!$C$4:$C$2114,Raw_Data_Paid_23!$C$4:$C$2114,1)= 1,1,0)</f>
        <v>1</v>
      </c>
      <c r="O3173" t="str">
        <f>IF(M3173=$W$7,IF(AND(N3173,_xlfn.XLOOKUP(C3173,Raw_Data_OS_23!$C$7:$C$4518,Raw_Data_OS_23!$G$7:$G$4518,0)=G3173),"A",IF(_xlfn.XLOOKUP(C3173,Raw_Data_Paid_23!$C$4:$C$2114,Raw_Data_Paid_23!$C$4:$C$2114,"B1")="B1","B1","B2")),IF(_xlfn.XLOOKUP(C3173,Raw_Data_Paid_23!$C$4:$C$2114,Raw_Data_Paid_23!$C$4:$C$2114,"C1")="C1","C1","C2"))</f>
        <v>C1</v>
      </c>
      <c r="P3173" t="str">
        <f t="shared" si="99"/>
        <v>2021C1Motor Private</v>
      </c>
    </row>
    <row r="3174" spans="3:16" x14ac:dyDescent="0.35">
      <c r="C3174" s="6" t="s">
        <v>3327</v>
      </c>
      <c r="D3174" s="7" t="s">
        <v>5862</v>
      </c>
      <c r="E3174" s="7" t="s">
        <v>5868</v>
      </c>
      <c r="F3174" s="8" t="s">
        <v>3910</v>
      </c>
      <c r="G3174" s="9">
        <v>9640</v>
      </c>
      <c r="H3174" s="10">
        <v>2021</v>
      </c>
      <c r="I3174" s="10">
        <v>2021</v>
      </c>
      <c r="J3174" s="11" t="s">
        <v>3073</v>
      </c>
      <c r="K3174" s="12">
        <v>9640</v>
      </c>
      <c r="L3174" s="12">
        <v>1</v>
      </c>
      <c r="M3174" s="33" t="str">
        <f>IF(_xlfn.XLOOKUP(C3174,Raw_Data_OS_23!$C$7:$C$4518,Raw_Data_OS_23!$G$7:$G$4518,"Paid/ Closed")="Paid/ Closed","Paid/ Closed", "Still_Outstanding")</f>
        <v>Still_Outstanding</v>
      </c>
      <c r="N3174" s="33">
        <f>IF(_xlfn.XLOOKUP(C3174,Raw_Data_Paid_23!$C$4:$C$2114,Raw_Data_Paid_23!$C$4:$C$2114,1)= 1,1,0)</f>
        <v>0</v>
      </c>
      <c r="O3174" t="str">
        <f>IF(M3174=$W$7,IF(AND(N3174,_xlfn.XLOOKUP(C3174,Raw_Data_OS_23!$C$7:$C$4518,Raw_Data_OS_23!$G$7:$G$4518,0)=G3174),"A",IF(_xlfn.XLOOKUP(C3174,Raw_Data_Paid_23!$C$4:$C$2114,Raw_Data_Paid_23!$C$4:$C$2114,"B1")="B1","B1","B2")),IF(_xlfn.XLOOKUP(C3174,Raw_Data_Paid_23!$C$4:$C$2114,Raw_Data_Paid_23!$C$4:$C$2114,"C1")="C1","C1","C2"))</f>
        <v>B2</v>
      </c>
      <c r="P3174" t="str">
        <f t="shared" si="99"/>
        <v>2021B2Motor Private</v>
      </c>
    </row>
    <row r="3175" spans="3:16" x14ac:dyDescent="0.35">
      <c r="C3175" s="6" t="s">
        <v>3328</v>
      </c>
      <c r="D3175" s="7" t="s">
        <v>5859</v>
      </c>
      <c r="E3175" s="7" t="s">
        <v>5868</v>
      </c>
      <c r="F3175" s="8" t="s">
        <v>3908</v>
      </c>
      <c r="G3175" s="9">
        <v>18000</v>
      </c>
      <c r="H3175" s="10">
        <v>2021</v>
      </c>
      <c r="I3175" s="10">
        <v>2021</v>
      </c>
      <c r="J3175" s="11" t="s">
        <v>3073</v>
      </c>
      <c r="K3175" s="12">
        <v>18000</v>
      </c>
      <c r="L3175" s="12">
        <v>1</v>
      </c>
      <c r="M3175" s="33" t="str">
        <f>IF(_xlfn.XLOOKUP(C3175,Raw_Data_OS_23!$C$7:$C$4518,Raw_Data_OS_23!$G$7:$G$4518,"Paid/ Closed")="Paid/ Closed","Paid/ Closed", "Still_Outstanding")</f>
        <v>Still_Outstanding</v>
      </c>
      <c r="N3175" s="33">
        <f>IF(_xlfn.XLOOKUP(C3175,Raw_Data_Paid_23!$C$4:$C$2114,Raw_Data_Paid_23!$C$4:$C$2114,1)= 1,1,0)</f>
        <v>1</v>
      </c>
      <c r="O3175" t="str">
        <f>IF(M3175=$W$7,IF(AND(N3175,_xlfn.XLOOKUP(C3175,Raw_Data_OS_23!$C$7:$C$4518,Raw_Data_OS_23!$G$7:$G$4518,0)=G3175),"A",IF(_xlfn.XLOOKUP(C3175,Raw_Data_Paid_23!$C$4:$C$2114,Raw_Data_Paid_23!$C$4:$C$2114,"B1")="B1","B1","B2")),IF(_xlfn.XLOOKUP(C3175,Raw_Data_Paid_23!$C$4:$C$2114,Raw_Data_Paid_23!$C$4:$C$2114,"C1")="C1","C1","C2"))</f>
        <v>A</v>
      </c>
      <c r="P3175" t="str">
        <f t="shared" si="99"/>
        <v>2021AMotor Commercial</v>
      </c>
    </row>
    <row r="3176" spans="3:16" x14ac:dyDescent="0.35">
      <c r="C3176" s="6" t="s">
        <v>5869</v>
      </c>
      <c r="D3176" s="7" t="s">
        <v>5859</v>
      </c>
      <c r="E3176" s="7" t="s">
        <v>5864</v>
      </c>
      <c r="F3176" s="8" t="s">
        <v>3908</v>
      </c>
      <c r="G3176" s="9">
        <v>7365</v>
      </c>
      <c r="H3176" s="10">
        <v>2021</v>
      </c>
      <c r="I3176" s="10">
        <v>2021</v>
      </c>
      <c r="J3176" s="11" t="s">
        <v>3073</v>
      </c>
      <c r="K3176" s="12">
        <v>267365</v>
      </c>
      <c r="L3176" s="12">
        <v>1</v>
      </c>
      <c r="M3176" s="33" t="str">
        <f>IF(_xlfn.XLOOKUP(C3176,Raw_Data_OS_23!$C$7:$C$4518,Raw_Data_OS_23!$G$7:$G$4518,"Paid/ Closed")="Paid/ Closed","Paid/ Closed", "Still_Outstanding")</f>
        <v>Still_Outstanding</v>
      </c>
      <c r="N3176" s="33">
        <f>IF(_xlfn.XLOOKUP(C3176,Raw_Data_Paid_23!$C$4:$C$2114,Raw_Data_Paid_23!$C$4:$C$2114,1)= 1,1,0)</f>
        <v>0</v>
      </c>
      <c r="O3176" t="str">
        <f>IF(M3176=$W$7,IF(AND(N3176,_xlfn.XLOOKUP(C3176,Raw_Data_OS_23!$C$7:$C$4518,Raw_Data_OS_23!$G$7:$G$4518,0)=G3176),"A",IF(_xlfn.XLOOKUP(C3176,Raw_Data_Paid_23!$C$4:$C$2114,Raw_Data_Paid_23!$C$4:$C$2114,"B1")="B1","B1","B2")),IF(_xlfn.XLOOKUP(C3176,Raw_Data_Paid_23!$C$4:$C$2114,Raw_Data_Paid_23!$C$4:$C$2114,"C1")="C1","C1","C2"))</f>
        <v>B2</v>
      </c>
      <c r="P3176" t="str">
        <f t="shared" si="99"/>
        <v>2021B2Motor Commercial</v>
      </c>
    </row>
    <row r="3177" spans="3:16" x14ac:dyDescent="0.35">
      <c r="C3177" s="6" t="s">
        <v>3122</v>
      </c>
      <c r="D3177" s="7" t="s">
        <v>5870</v>
      </c>
      <c r="E3177" s="7" t="s">
        <v>5871</v>
      </c>
      <c r="F3177" s="8" t="s">
        <v>3910</v>
      </c>
      <c r="G3177" s="9">
        <v>126097</v>
      </c>
      <c r="H3177" s="10">
        <v>2021</v>
      </c>
      <c r="I3177" s="10">
        <v>2021</v>
      </c>
      <c r="J3177" s="11" t="s">
        <v>3073</v>
      </c>
      <c r="K3177" s="12">
        <v>126097</v>
      </c>
      <c r="L3177" s="12">
        <v>1</v>
      </c>
      <c r="M3177" s="33" t="str">
        <f>IF(_xlfn.XLOOKUP(C3177,Raw_Data_OS_23!$C$7:$C$4518,Raw_Data_OS_23!$G$7:$G$4518,"Paid/ Closed")="Paid/ Closed","Paid/ Closed", "Still_Outstanding")</f>
        <v>Still_Outstanding</v>
      </c>
      <c r="N3177" s="33">
        <f>IF(_xlfn.XLOOKUP(C3177,Raw_Data_Paid_23!$C$4:$C$2114,Raw_Data_Paid_23!$C$4:$C$2114,1)= 1,1,0)</f>
        <v>0</v>
      </c>
      <c r="O3177" t="str">
        <f>IF(M3177=$W$7,IF(AND(N3177,_xlfn.XLOOKUP(C3177,Raw_Data_OS_23!$C$7:$C$4518,Raw_Data_OS_23!$G$7:$G$4518,0)=G3177),"A",IF(_xlfn.XLOOKUP(C3177,Raw_Data_Paid_23!$C$4:$C$2114,Raw_Data_Paid_23!$C$4:$C$2114,"B1")="B1","B1","B2")),IF(_xlfn.XLOOKUP(C3177,Raw_Data_Paid_23!$C$4:$C$2114,Raw_Data_Paid_23!$C$4:$C$2114,"C1")="C1","C1","C2"))</f>
        <v>B2</v>
      </c>
      <c r="P3177" t="str">
        <f t="shared" si="99"/>
        <v>2021B2Motor Private</v>
      </c>
    </row>
    <row r="3178" spans="3:16" x14ac:dyDescent="0.35">
      <c r="C3178" s="6" t="s">
        <v>3329</v>
      </c>
      <c r="D3178" s="7" t="s">
        <v>5857</v>
      </c>
      <c r="E3178" s="7" t="s">
        <v>5871</v>
      </c>
      <c r="F3178" s="8" t="s">
        <v>3910</v>
      </c>
      <c r="G3178" s="9">
        <v>48750</v>
      </c>
      <c r="H3178" s="10">
        <v>2021</v>
      </c>
      <c r="I3178" s="10">
        <v>2021</v>
      </c>
      <c r="J3178" s="11" t="s">
        <v>3073</v>
      </c>
      <c r="K3178" s="12">
        <v>48750</v>
      </c>
      <c r="L3178" s="12">
        <v>1</v>
      </c>
      <c r="M3178" s="33" t="str">
        <f>IF(_xlfn.XLOOKUP(C3178,Raw_Data_OS_23!$C$7:$C$4518,Raw_Data_OS_23!$G$7:$G$4518,"Paid/ Closed")="Paid/ Closed","Paid/ Closed", "Still_Outstanding")</f>
        <v>Still_Outstanding</v>
      </c>
      <c r="N3178" s="33">
        <f>IF(_xlfn.XLOOKUP(C3178,Raw_Data_Paid_23!$C$4:$C$2114,Raw_Data_Paid_23!$C$4:$C$2114,1)= 1,1,0)</f>
        <v>0</v>
      </c>
      <c r="O3178" t="str">
        <f>IF(M3178=$W$7,IF(AND(N3178,_xlfn.XLOOKUP(C3178,Raw_Data_OS_23!$C$7:$C$4518,Raw_Data_OS_23!$G$7:$G$4518,0)=G3178),"A",IF(_xlfn.XLOOKUP(C3178,Raw_Data_Paid_23!$C$4:$C$2114,Raw_Data_Paid_23!$C$4:$C$2114,"B1")="B1","B1","B2")),IF(_xlfn.XLOOKUP(C3178,Raw_Data_Paid_23!$C$4:$C$2114,Raw_Data_Paid_23!$C$4:$C$2114,"C1")="C1","C1","C2"))</f>
        <v>B2</v>
      </c>
      <c r="P3178" t="str">
        <f t="shared" si="99"/>
        <v>2021B2Motor Private</v>
      </c>
    </row>
    <row r="3179" spans="3:16" x14ac:dyDescent="0.35">
      <c r="C3179" s="6" t="s">
        <v>3330</v>
      </c>
      <c r="D3179" s="7" t="s">
        <v>5855</v>
      </c>
      <c r="E3179" s="7" t="s">
        <v>5865</v>
      </c>
      <c r="F3179" s="8" t="s">
        <v>3910</v>
      </c>
      <c r="G3179" s="9">
        <v>14708</v>
      </c>
      <c r="H3179" s="10">
        <v>2021</v>
      </c>
      <c r="I3179" s="10">
        <v>2021</v>
      </c>
      <c r="J3179" s="11" t="s">
        <v>3073</v>
      </c>
      <c r="K3179" s="12">
        <v>14708</v>
      </c>
      <c r="L3179" s="12">
        <v>1</v>
      </c>
      <c r="M3179" s="33" t="str">
        <f>IF(_xlfn.XLOOKUP(C3179,Raw_Data_OS_23!$C$7:$C$4518,Raw_Data_OS_23!$G$7:$G$4518,"Paid/ Closed")="Paid/ Closed","Paid/ Closed", "Still_Outstanding")</f>
        <v>Still_Outstanding</v>
      </c>
      <c r="N3179" s="33">
        <f>IF(_xlfn.XLOOKUP(C3179,Raw_Data_Paid_23!$C$4:$C$2114,Raw_Data_Paid_23!$C$4:$C$2114,1)= 1,1,0)</f>
        <v>0</v>
      </c>
      <c r="O3179" t="str">
        <f>IF(M3179=$W$7,IF(AND(N3179,_xlfn.XLOOKUP(C3179,Raw_Data_OS_23!$C$7:$C$4518,Raw_Data_OS_23!$G$7:$G$4518,0)=G3179),"A",IF(_xlfn.XLOOKUP(C3179,Raw_Data_Paid_23!$C$4:$C$2114,Raw_Data_Paid_23!$C$4:$C$2114,"B1")="B1","B1","B2")),IF(_xlfn.XLOOKUP(C3179,Raw_Data_Paid_23!$C$4:$C$2114,Raw_Data_Paid_23!$C$4:$C$2114,"C1")="C1","C1","C2"))</f>
        <v>B2</v>
      </c>
      <c r="P3179" t="str">
        <f t="shared" si="99"/>
        <v>2021B2Motor Private</v>
      </c>
    </row>
    <row r="3180" spans="3:16" x14ac:dyDescent="0.35">
      <c r="C3180" s="6" t="s">
        <v>3331</v>
      </c>
      <c r="D3180" s="7" t="s">
        <v>5858</v>
      </c>
      <c r="E3180" s="7" t="s">
        <v>5859</v>
      </c>
      <c r="F3180" s="8" t="s">
        <v>3910</v>
      </c>
      <c r="G3180" s="9">
        <v>5428</v>
      </c>
      <c r="H3180" s="10">
        <v>2021</v>
      </c>
      <c r="I3180" s="10">
        <v>2021</v>
      </c>
      <c r="J3180" s="11" t="s">
        <v>3073</v>
      </c>
      <c r="K3180" s="12">
        <v>5428</v>
      </c>
      <c r="L3180" s="12">
        <v>1</v>
      </c>
      <c r="M3180" s="33" t="str">
        <f>IF(_xlfn.XLOOKUP(C3180,Raw_Data_OS_23!$C$7:$C$4518,Raw_Data_OS_23!$G$7:$G$4518,"Paid/ Closed")="Paid/ Closed","Paid/ Closed", "Still_Outstanding")</f>
        <v>Paid/ Closed</v>
      </c>
      <c r="N3180" s="33">
        <f>IF(_xlfn.XLOOKUP(C3180,Raw_Data_Paid_23!$C$4:$C$2114,Raw_Data_Paid_23!$C$4:$C$2114,1)= 1,1,0)</f>
        <v>1</v>
      </c>
      <c r="O3180" t="str">
        <f>IF(M3180=$W$7,IF(AND(N3180,_xlfn.XLOOKUP(C3180,Raw_Data_OS_23!$C$7:$C$4518,Raw_Data_OS_23!$G$7:$G$4518,0)=G3180),"A",IF(_xlfn.XLOOKUP(C3180,Raw_Data_Paid_23!$C$4:$C$2114,Raw_Data_Paid_23!$C$4:$C$2114,"B1")="B1","B1","B2")),IF(_xlfn.XLOOKUP(C3180,Raw_Data_Paid_23!$C$4:$C$2114,Raw_Data_Paid_23!$C$4:$C$2114,"C1")="C1","C1","C2"))</f>
        <v>C1</v>
      </c>
      <c r="P3180" t="str">
        <f t="shared" si="99"/>
        <v>2021C1Motor Private</v>
      </c>
    </row>
    <row r="3181" spans="3:16" x14ac:dyDescent="0.35">
      <c r="C3181" s="6" t="s">
        <v>3332</v>
      </c>
      <c r="D3181" s="7" t="s">
        <v>5868</v>
      </c>
      <c r="E3181" s="7" t="s">
        <v>5872</v>
      </c>
      <c r="F3181" s="8" t="s">
        <v>3910</v>
      </c>
      <c r="G3181" s="9">
        <v>10380</v>
      </c>
      <c r="H3181" s="10">
        <v>2021</v>
      </c>
      <c r="I3181" s="10">
        <v>2021</v>
      </c>
      <c r="J3181" s="11" t="s">
        <v>3073</v>
      </c>
      <c r="K3181" s="12">
        <v>10380</v>
      </c>
      <c r="L3181" s="12">
        <v>1</v>
      </c>
      <c r="M3181" s="33" t="str">
        <f>IF(_xlfn.XLOOKUP(C3181,Raw_Data_OS_23!$C$7:$C$4518,Raw_Data_OS_23!$G$7:$G$4518,"Paid/ Closed")="Paid/ Closed","Paid/ Closed", "Still_Outstanding")</f>
        <v>Paid/ Closed</v>
      </c>
      <c r="N3181" s="33">
        <f>IF(_xlfn.XLOOKUP(C3181,Raw_Data_Paid_23!$C$4:$C$2114,Raw_Data_Paid_23!$C$4:$C$2114,1)= 1,1,0)</f>
        <v>0</v>
      </c>
      <c r="O3181" t="str">
        <f>IF(M3181=$W$7,IF(AND(N3181,_xlfn.XLOOKUP(C3181,Raw_Data_OS_23!$C$7:$C$4518,Raw_Data_OS_23!$G$7:$G$4518,0)=G3181),"A",IF(_xlfn.XLOOKUP(C3181,Raw_Data_Paid_23!$C$4:$C$2114,Raw_Data_Paid_23!$C$4:$C$2114,"B1")="B1","B1","B2")),IF(_xlfn.XLOOKUP(C3181,Raw_Data_Paid_23!$C$4:$C$2114,Raw_Data_Paid_23!$C$4:$C$2114,"C1")="C1","C1","C2"))</f>
        <v>C2</v>
      </c>
      <c r="P3181" t="str">
        <f t="shared" si="99"/>
        <v>2021C2Motor Private</v>
      </c>
    </row>
    <row r="3182" spans="3:16" x14ac:dyDescent="0.35">
      <c r="C3182" s="6" t="s">
        <v>3123</v>
      </c>
      <c r="D3182" s="7" t="s">
        <v>5865</v>
      </c>
      <c r="E3182" s="7" t="s">
        <v>5872</v>
      </c>
      <c r="F3182" s="8" t="s">
        <v>3908</v>
      </c>
      <c r="G3182" s="9">
        <v>16500</v>
      </c>
      <c r="H3182" s="10">
        <v>2021</v>
      </c>
      <c r="I3182" s="10">
        <v>2021</v>
      </c>
      <c r="J3182" s="11" t="s">
        <v>3073</v>
      </c>
      <c r="K3182" s="12">
        <v>16500</v>
      </c>
      <c r="L3182" s="12">
        <v>1</v>
      </c>
      <c r="M3182" s="33" t="str">
        <f>IF(_xlfn.XLOOKUP(C3182,Raw_Data_OS_23!$C$7:$C$4518,Raw_Data_OS_23!$G$7:$G$4518,"Paid/ Closed")="Paid/ Closed","Paid/ Closed", "Still_Outstanding")</f>
        <v>Paid/ Closed</v>
      </c>
      <c r="N3182" s="33">
        <f>IF(_xlfn.XLOOKUP(C3182,Raw_Data_Paid_23!$C$4:$C$2114,Raw_Data_Paid_23!$C$4:$C$2114,1)= 1,1,0)</f>
        <v>1</v>
      </c>
      <c r="O3182" t="str">
        <f>IF(M3182=$W$7,IF(AND(N3182,_xlfn.XLOOKUP(C3182,Raw_Data_OS_23!$C$7:$C$4518,Raw_Data_OS_23!$G$7:$G$4518,0)=G3182),"A",IF(_xlfn.XLOOKUP(C3182,Raw_Data_Paid_23!$C$4:$C$2114,Raw_Data_Paid_23!$C$4:$C$2114,"B1")="B1","B1","B2")),IF(_xlfn.XLOOKUP(C3182,Raw_Data_Paid_23!$C$4:$C$2114,Raw_Data_Paid_23!$C$4:$C$2114,"C1")="C1","C1","C2"))</f>
        <v>C1</v>
      </c>
      <c r="P3182" t="str">
        <f t="shared" si="99"/>
        <v>2021C1Motor Commercial</v>
      </c>
    </row>
    <row r="3183" spans="3:16" x14ac:dyDescent="0.35">
      <c r="C3183" s="6" t="s">
        <v>3333</v>
      </c>
      <c r="D3183" s="7" t="s">
        <v>5867</v>
      </c>
      <c r="E3183" s="7" t="s">
        <v>5873</v>
      </c>
      <c r="F3183" s="8" t="s">
        <v>3908</v>
      </c>
      <c r="G3183" s="9">
        <v>11640</v>
      </c>
      <c r="H3183" s="10">
        <v>2021</v>
      </c>
      <c r="I3183" s="10">
        <v>2021</v>
      </c>
      <c r="J3183" s="11" t="s">
        <v>3073</v>
      </c>
      <c r="K3183" s="12">
        <v>11640</v>
      </c>
      <c r="L3183" s="12">
        <v>1</v>
      </c>
      <c r="M3183" s="33" t="str">
        <f>IF(_xlfn.XLOOKUP(C3183,Raw_Data_OS_23!$C$7:$C$4518,Raw_Data_OS_23!$G$7:$G$4518,"Paid/ Closed")="Paid/ Closed","Paid/ Closed", "Still_Outstanding")</f>
        <v>Paid/ Closed</v>
      </c>
      <c r="N3183" s="33">
        <f>IF(_xlfn.XLOOKUP(C3183,Raw_Data_Paid_23!$C$4:$C$2114,Raw_Data_Paid_23!$C$4:$C$2114,1)= 1,1,0)</f>
        <v>1</v>
      </c>
      <c r="O3183" t="str">
        <f>IF(M3183=$W$7,IF(AND(N3183,_xlfn.XLOOKUP(C3183,Raw_Data_OS_23!$C$7:$C$4518,Raw_Data_OS_23!$G$7:$G$4518,0)=G3183),"A",IF(_xlfn.XLOOKUP(C3183,Raw_Data_Paid_23!$C$4:$C$2114,Raw_Data_Paid_23!$C$4:$C$2114,"B1")="B1","B1","B2")),IF(_xlfn.XLOOKUP(C3183,Raw_Data_Paid_23!$C$4:$C$2114,Raw_Data_Paid_23!$C$4:$C$2114,"C1")="C1","C1","C2"))</f>
        <v>C1</v>
      </c>
      <c r="P3183" t="str">
        <f t="shared" si="99"/>
        <v>2021C1Motor Commercial</v>
      </c>
    </row>
    <row r="3184" spans="3:16" x14ac:dyDescent="0.35">
      <c r="C3184" s="6" t="s">
        <v>3334</v>
      </c>
      <c r="D3184" s="7" t="s">
        <v>5871</v>
      </c>
      <c r="E3184" s="7" t="s">
        <v>5872</v>
      </c>
      <c r="F3184" s="8" t="s">
        <v>3910</v>
      </c>
      <c r="G3184" s="9">
        <v>120000</v>
      </c>
      <c r="H3184" s="10">
        <v>2021</v>
      </c>
      <c r="I3184" s="10">
        <v>2021</v>
      </c>
      <c r="J3184" s="11" t="s">
        <v>3073</v>
      </c>
      <c r="K3184" s="12">
        <v>120000</v>
      </c>
      <c r="L3184" s="12">
        <v>1</v>
      </c>
      <c r="M3184" s="33" t="str">
        <f>IF(_xlfn.XLOOKUP(C3184,Raw_Data_OS_23!$C$7:$C$4518,Raw_Data_OS_23!$G$7:$G$4518,"Paid/ Closed")="Paid/ Closed","Paid/ Closed", "Still_Outstanding")</f>
        <v>Paid/ Closed</v>
      </c>
      <c r="N3184" s="33">
        <f>IF(_xlfn.XLOOKUP(C3184,Raw_Data_Paid_23!$C$4:$C$2114,Raw_Data_Paid_23!$C$4:$C$2114,1)= 1,1,0)</f>
        <v>1</v>
      </c>
      <c r="O3184" t="str">
        <f>IF(M3184=$W$7,IF(AND(N3184,_xlfn.XLOOKUP(C3184,Raw_Data_OS_23!$C$7:$C$4518,Raw_Data_OS_23!$G$7:$G$4518,0)=G3184),"A",IF(_xlfn.XLOOKUP(C3184,Raw_Data_Paid_23!$C$4:$C$2114,Raw_Data_Paid_23!$C$4:$C$2114,"B1")="B1","B1","B2")),IF(_xlfn.XLOOKUP(C3184,Raw_Data_Paid_23!$C$4:$C$2114,Raw_Data_Paid_23!$C$4:$C$2114,"C1")="C1","C1","C2"))</f>
        <v>C1</v>
      </c>
      <c r="P3184" t="str">
        <f t="shared" si="99"/>
        <v>2021C1Motor Private</v>
      </c>
    </row>
    <row r="3185" spans="3:16" x14ac:dyDescent="0.35">
      <c r="C3185" s="6" t="s">
        <v>3335</v>
      </c>
      <c r="D3185" s="7" t="s">
        <v>5859</v>
      </c>
      <c r="E3185" s="7" t="s">
        <v>5873</v>
      </c>
      <c r="F3185" s="8" t="s">
        <v>3908</v>
      </c>
      <c r="G3185" s="9">
        <v>90000</v>
      </c>
      <c r="H3185" s="10">
        <v>2021</v>
      </c>
      <c r="I3185" s="10">
        <v>2021</v>
      </c>
      <c r="J3185" s="11" t="s">
        <v>3073</v>
      </c>
      <c r="K3185" s="12">
        <v>90000</v>
      </c>
      <c r="L3185" s="12">
        <v>1</v>
      </c>
      <c r="M3185" s="33" t="str">
        <f>IF(_xlfn.XLOOKUP(C3185,Raw_Data_OS_23!$C$7:$C$4518,Raw_Data_OS_23!$G$7:$G$4518,"Paid/ Closed")="Paid/ Closed","Paid/ Closed", "Still_Outstanding")</f>
        <v>Still_Outstanding</v>
      </c>
      <c r="N3185" s="33">
        <f>IF(_xlfn.XLOOKUP(C3185,Raw_Data_Paid_23!$C$4:$C$2114,Raw_Data_Paid_23!$C$4:$C$2114,1)= 1,1,0)</f>
        <v>1</v>
      </c>
      <c r="O3185" t="str">
        <f>IF(M3185=$W$7,IF(AND(N3185,_xlfn.XLOOKUP(C3185,Raw_Data_OS_23!$C$7:$C$4518,Raw_Data_OS_23!$G$7:$G$4518,0)=G3185),"A",IF(_xlfn.XLOOKUP(C3185,Raw_Data_Paid_23!$C$4:$C$2114,Raw_Data_Paid_23!$C$4:$C$2114,"B1")="B1","B1","B2")),IF(_xlfn.XLOOKUP(C3185,Raw_Data_Paid_23!$C$4:$C$2114,Raw_Data_Paid_23!$C$4:$C$2114,"C1")="C1","C1","C2"))</f>
        <v>A</v>
      </c>
      <c r="P3185" t="str">
        <f t="shared" si="99"/>
        <v>2021AMotor Commercial</v>
      </c>
    </row>
    <row r="3186" spans="3:16" x14ac:dyDescent="0.35">
      <c r="C3186" s="6" t="s">
        <v>3336</v>
      </c>
      <c r="D3186" s="7" t="s">
        <v>5862</v>
      </c>
      <c r="E3186" s="7" t="s">
        <v>5873</v>
      </c>
      <c r="F3186" s="8" t="s">
        <v>3908</v>
      </c>
      <c r="G3186" s="9">
        <v>34610</v>
      </c>
      <c r="H3186" s="10">
        <v>2021</v>
      </c>
      <c r="I3186" s="10">
        <v>2021</v>
      </c>
      <c r="J3186" s="11" t="s">
        <v>3073</v>
      </c>
      <c r="K3186" s="12">
        <v>34610</v>
      </c>
      <c r="L3186" s="12">
        <v>1</v>
      </c>
      <c r="M3186" s="33" t="str">
        <f>IF(_xlfn.XLOOKUP(C3186,Raw_Data_OS_23!$C$7:$C$4518,Raw_Data_OS_23!$G$7:$G$4518,"Paid/ Closed")="Paid/ Closed","Paid/ Closed", "Still_Outstanding")</f>
        <v>Still_Outstanding</v>
      </c>
      <c r="N3186" s="33">
        <f>IF(_xlfn.XLOOKUP(C3186,Raw_Data_Paid_23!$C$4:$C$2114,Raw_Data_Paid_23!$C$4:$C$2114,1)= 1,1,0)</f>
        <v>0</v>
      </c>
      <c r="O3186" t="str">
        <f>IF(M3186=$W$7,IF(AND(N3186,_xlfn.XLOOKUP(C3186,Raw_Data_OS_23!$C$7:$C$4518,Raw_Data_OS_23!$G$7:$G$4518,0)=G3186),"A",IF(_xlfn.XLOOKUP(C3186,Raw_Data_Paid_23!$C$4:$C$2114,Raw_Data_Paid_23!$C$4:$C$2114,"B1")="B1","B1","B2")),IF(_xlfn.XLOOKUP(C3186,Raw_Data_Paid_23!$C$4:$C$2114,Raw_Data_Paid_23!$C$4:$C$2114,"C1")="C1","C1","C2"))</f>
        <v>B2</v>
      </c>
      <c r="P3186" t="str">
        <f t="shared" si="99"/>
        <v>2021B2Motor Commercial</v>
      </c>
    </row>
    <row r="3187" spans="3:16" x14ac:dyDescent="0.35">
      <c r="C3187" s="6" t="s">
        <v>3337</v>
      </c>
      <c r="D3187" s="7" t="s">
        <v>5853</v>
      </c>
      <c r="E3187" s="7" t="s">
        <v>5853</v>
      </c>
      <c r="F3187" s="8" t="s">
        <v>3908</v>
      </c>
      <c r="G3187" s="9">
        <v>50000</v>
      </c>
      <c r="H3187" s="10">
        <v>2021</v>
      </c>
      <c r="I3187" s="10">
        <v>2021</v>
      </c>
      <c r="J3187" s="11" t="s">
        <v>3073</v>
      </c>
      <c r="K3187" s="12">
        <v>50000</v>
      </c>
      <c r="L3187" s="12">
        <v>1</v>
      </c>
      <c r="M3187" s="33" t="str">
        <f>IF(_xlfn.XLOOKUP(C3187,Raw_Data_OS_23!$C$7:$C$4518,Raw_Data_OS_23!$G$7:$G$4518,"Paid/ Closed")="Paid/ Closed","Paid/ Closed", "Still_Outstanding")</f>
        <v>Paid/ Closed</v>
      </c>
      <c r="N3187" s="33">
        <f>IF(_xlfn.XLOOKUP(C3187,Raw_Data_Paid_23!$C$4:$C$2114,Raw_Data_Paid_23!$C$4:$C$2114,1)= 1,1,0)</f>
        <v>1</v>
      </c>
      <c r="O3187" t="str">
        <f>IF(M3187=$W$7,IF(AND(N3187,_xlfn.XLOOKUP(C3187,Raw_Data_OS_23!$C$7:$C$4518,Raw_Data_OS_23!$G$7:$G$4518,0)=G3187),"A",IF(_xlfn.XLOOKUP(C3187,Raw_Data_Paid_23!$C$4:$C$2114,Raw_Data_Paid_23!$C$4:$C$2114,"B1")="B1","B1","B2")),IF(_xlfn.XLOOKUP(C3187,Raw_Data_Paid_23!$C$4:$C$2114,Raw_Data_Paid_23!$C$4:$C$2114,"C1")="C1","C1","C2"))</f>
        <v>C1</v>
      </c>
      <c r="P3187" t="str">
        <f t="shared" si="99"/>
        <v>2021C1Motor Commercial</v>
      </c>
    </row>
    <row r="3188" spans="3:16" x14ac:dyDescent="0.35">
      <c r="C3188" s="6" t="s">
        <v>3338</v>
      </c>
      <c r="D3188" s="7" t="s">
        <v>5852</v>
      </c>
      <c r="E3188" s="7" t="s">
        <v>5874</v>
      </c>
      <c r="F3188" s="8" t="s">
        <v>3910</v>
      </c>
      <c r="G3188" s="9">
        <v>710000</v>
      </c>
      <c r="H3188" s="10">
        <v>2021</v>
      </c>
      <c r="I3188" s="10">
        <v>2021</v>
      </c>
      <c r="J3188" s="11" t="s">
        <v>3073</v>
      </c>
      <c r="K3188" s="12">
        <v>710000</v>
      </c>
      <c r="L3188" s="12">
        <v>1</v>
      </c>
      <c r="M3188" s="33" t="str">
        <f>IF(_xlfn.XLOOKUP(C3188,Raw_Data_OS_23!$C$7:$C$4518,Raw_Data_OS_23!$G$7:$G$4518,"Paid/ Closed")="Paid/ Closed","Paid/ Closed", "Still_Outstanding")</f>
        <v>Still_Outstanding</v>
      </c>
      <c r="N3188" s="33">
        <f>IF(_xlfn.XLOOKUP(C3188,Raw_Data_Paid_23!$C$4:$C$2114,Raw_Data_Paid_23!$C$4:$C$2114,1)= 1,1,0)</f>
        <v>1</v>
      </c>
      <c r="O3188" t="str">
        <f>IF(M3188=$W$7,IF(AND(N3188,_xlfn.XLOOKUP(C3188,Raw_Data_OS_23!$C$7:$C$4518,Raw_Data_OS_23!$G$7:$G$4518,0)=G3188),"A",IF(_xlfn.XLOOKUP(C3188,Raw_Data_Paid_23!$C$4:$C$2114,Raw_Data_Paid_23!$C$4:$C$2114,"B1")="B1","B1","B2")),IF(_xlfn.XLOOKUP(C3188,Raw_Data_Paid_23!$C$4:$C$2114,Raw_Data_Paid_23!$C$4:$C$2114,"C1")="C1","C1","C2"))</f>
        <v>A</v>
      </c>
      <c r="P3188" t="str">
        <f t="shared" si="99"/>
        <v>2021AMotor Private</v>
      </c>
    </row>
    <row r="3189" spans="3:16" x14ac:dyDescent="0.35">
      <c r="C3189" s="6" t="s">
        <v>3339</v>
      </c>
      <c r="D3189" s="7" t="s">
        <v>5861</v>
      </c>
      <c r="E3189" s="7" t="s">
        <v>5874</v>
      </c>
      <c r="F3189" s="8" t="s">
        <v>3908</v>
      </c>
      <c r="G3189" s="9">
        <v>150000</v>
      </c>
      <c r="H3189" s="10">
        <v>2021</v>
      </c>
      <c r="I3189" s="10">
        <v>2021</v>
      </c>
      <c r="J3189" s="11" t="s">
        <v>3073</v>
      </c>
      <c r="K3189" s="12">
        <v>150000</v>
      </c>
      <c r="L3189" s="12">
        <v>1</v>
      </c>
      <c r="M3189" s="33" t="str">
        <f>IF(_xlfn.XLOOKUP(C3189,Raw_Data_OS_23!$C$7:$C$4518,Raw_Data_OS_23!$G$7:$G$4518,"Paid/ Closed")="Paid/ Closed","Paid/ Closed", "Still_Outstanding")</f>
        <v>Still_Outstanding</v>
      </c>
      <c r="N3189" s="33">
        <f>IF(_xlfn.XLOOKUP(C3189,Raw_Data_Paid_23!$C$4:$C$2114,Raw_Data_Paid_23!$C$4:$C$2114,1)= 1,1,0)</f>
        <v>1</v>
      </c>
      <c r="O3189" t="str">
        <f>IF(M3189=$W$7,IF(AND(N3189,_xlfn.XLOOKUP(C3189,Raw_Data_OS_23!$C$7:$C$4518,Raw_Data_OS_23!$G$7:$G$4518,0)=G3189),"A",IF(_xlfn.XLOOKUP(C3189,Raw_Data_Paid_23!$C$4:$C$2114,Raw_Data_Paid_23!$C$4:$C$2114,"B1")="B1","B1","B2")),IF(_xlfn.XLOOKUP(C3189,Raw_Data_Paid_23!$C$4:$C$2114,Raw_Data_Paid_23!$C$4:$C$2114,"C1")="C1","C1","C2"))</f>
        <v>B1</v>
      </c>
      <c r="P3189" t="str">
        <f t="shared" si="99"/>
        <v>2021B1Motor Commercial</v>
      </c>
    </row>
    <row r="3190" spans="3:16" x14ac:dyDescent="0.35">
      <c r="C3190" s="6" t="s">
        <v>3340</v>
      </c>
      <c r="D3190" s="7" t="s">
        <v>5426</v>
      </c>
      <c r="E3190" s="7" t="s">
        <v>5833</v>
      </c>
      <c r="F3190" s="8" t="s">
        <v>3910</v>
      </c>
      <c r="G3190" s="9">
        <v>80000</v>
      </c>
      <c r="H3190" s="10">
        <v>2021</v>
      </c>
      <c r="I3190" s="10">
        <v>2021</v>
      </c>
      <c r="J3190" s="11" t="s">
        <v>2250</v>
      </c>
      <c r="K3190" s="12">
        <v>80000</v>
      </c>
      <c r="L3190" s="12">
        <v>1</v>
      </c>
      <c r="M3190" s="33" t="str">
        <f>IF(_xlfn.XLOOKUP(C3190,Raw_Data_OS_23!$C$7:$C$4518,Raw_Data_OS_23!$G$7:$G$4518,"Paid/ Closed")="Paid/ Closed","Paid/ Closed", "Still_Outstanding")</f>
        <v>Paid/ Closed</v>
      </c>
      <c r="N3190" s="33">
        <f>IF(_xlfn.XLOOKUP(C3190,Raw_Data_Paid_23!$C$4:$C$2114,Raw_Data_Paid_23!$C$4:$C$2114,1)= 1,1,0)</f>
        <v>1</v>
      </c>
      <c r="O3190" t="str">
        <f>IF(M3190=$W$7,IF(AND(N3190,_xlfn.XLOOKUP(C3190,Raw_Data_OS_23!$C$7:$C$4518,Raw_Data_OS_23!$G$7:$G$4518,0)=G3190),"A",IF(_xlfn.XLOOKUP(C3190,Raw_Data_Paid_23!$C$4:$C$2114,Raw_Data_Paid_23!$C$4:$C$2114,"B1")="B1","B1","B2")),IF(_xlfn.XLOOKUP(C3190,Raw_Data_Paid_23!$C$4:$C$2114,Raw_Data_Paid_23!$C$4:$C$2114,"C1")="C1","C1","C2"))</f>
        <v>C1</v>
      </c>
      <c r="P3190" t="str">
        <f t="shared" si="99"/>
        <v>2021C1Motor Private</v>
      </c>
    </row>
    <row r="3191" spans="3:16" x14ac:dyDescent="0.35">
      <c r="C3191" s="6" t="s">
        <v>3341</v>
      </c>
      <c r="D3191" s="7" t="s">
        <v>5772</v>
      </c>
      <c r="E3191" s="7" t="s">
        <v>5872</v>
      </c>
      <c r="F3191" s="8" t="s">
        <v>3908</v>
      </c>
      <c r="G3191" s="9">
        <v>50000</v>
      </c>
      <c r="H3191" s="10">
        <v>2021</v>
      </c>
      <c r="I3191" s="10">
        <v>2021</v>
      </c>
      <c r="J3191" s="11" t="s">
        <v>2250</v>
      </c>
      <c r="K3191" s="12">
        <v>50000</v>
      </c>
      <c r="L3191" s="12">
        <v>1</v>
      </c>
      <c r="M3191" s="33" t="str">
        <f>IF(_xlfn.XLOOKUP(C3191,Raw_Data_OS_23!$C$7:$C$4518,Raw_Data_OS_23!$G$7:$G$4518,"Paid/ Closed")="Paid/ Closed","Paid/ Closed", "Still_Outstanding")</f>
        <v>Paid/ Closed</v>
      </c>
      <c r="N3191" s="33">
        <f>IF(_xlfn.XLOOKUP(C3191,Raw_Data_Paid_23!$C$4:$C$2114,Raw_Data_Paid_23!$C$4:$C$2114,1)= 1,1,0)</f>
        <v>1</v>
      </c>
      <c r="O3191" t="str">
        <f>IF(M3191=$W$7,IF(AND(N3191,_xlfn.XLOOKUP(C3191,Raw_Data_OS_23!$C$7:$C$4518,Raw_Data_OS_23!$G$7:$G$4518,0)=G3191),"A",IF(_xlfn.XLOOKUP(C3191,Raw_Data_Paid_23!$C$4:$C$2114,Raw_Data_Paid_23!$C$4:$C$2114,"B1")="B1","B1","B2")),IF(_xlfn.XLOOKUP(C3191,Raw_Data_Paid_23!$C$4:$C$2114,Raw_Data_Paid_23!$C$4:$C$2114,"C1")="C1","C1","C2"))</f>
        <v>C1</v>
      </c>
      <c r="P3191" t="str">
        <f t="shared" si="99"/>
        <v>2021C1Motor Commercial</v>
      </c>
    </row>
    <row r="3192" spans="3:16" x14ac:dyDescent="0.35">
      <c r="C3192" s="6" t="s">
        <v>3124</v>
      </c>
      <c r="D3192" s="7" t="s">
        <v>5858</v>
      </c>
      <c r="E3192" s="7" t="s">
        <v>5873</v>
      </c>
      <c r="F3192" s="8" t="s">
        <v>3908</v>
      </c>
      <c r="G3192" s="9">
        <v>30000</v>
      </c>
      <c r="H3192" s="10">
        <v>2021</v>
      </c>
      <c r="I3192" s="10">
        <v>2021</v>
      </c>
      <c r="J3192" s="11" t="s">
        <v>3073</v>
      </c>
      <c r="K3192" s="12">
        <v>30000</v>
      </c>
      <c r="L3192" s="12">
        <v>1</v>
      </c>
      <c r="M3192" s="33" t="str">
        <f>IF(_xlfn.XLOOKUP(C3192,Raw_Data_OS_23!$C$7:$C$4518,Raw_Data_OS_23!$G$7:$G$4518,"Paid/ Closed")="Paid/ Closed","Paid/ Closed", "Still_Outstanding")</f>
        <v>Paid/ Closed</v>
      </c>
      <c r="N3192" s="33">
        <f>IF(_xlfn.XLOOKUP(C3192,Raw_Data_Paid_23!$C$4:$C$2114,Raw_Data_Paid_23!$C$4:$C$2114,1)= 1,1,0)</f>
        <v>1</v>
      </c>
      <c r="O3192" t="str">
        <f>IF(M3192=$W$7,IF(AND(N3192,_xlfn.XLOOKUP(C3192,Raw_Data_OS_23!$C$7:$C$4518,Raw_Data_OS_23!$G$7:$G$4518,0)=G3192),"A",IF(_xlfn.XLOOKUP(C3192,Raw_Data_Paid_23!$C$4:$C$2114,Raw_Data_Paid_23!$C$4:$C$2114,"B1")="B1","B1","B2")),IF(_xlfn.XLOOKUP(C3192,Raw_Data_Paid_23!$C$4:$C$2114,Raw_Data_Paid_23!$C$4:$C$2114,"C1")="C1","C1","C2"))</f>
        <v>C1</v>
      </c>
      <c r="P3192" t="str">
        <f t="shared" si="99"/>
        <v>2021C1Motor Commercial</v>
      </c>
    </row>
    <row r="3193" spans="3:16" x14ac:dyDescent="0.35">
      <c r="C3193" s="6" t="s">
        <v>3342</v>
      </c>
      <c r="D3193" s="7" t="s">
        <v>5855</v>
      </c>
      <c r="E3193" s="7" t="s">
        <v>5871</v>
      </c>
      <c r="F3193" s="8" t="s">
        <v>3910</v>
      </c>
      <c r="G3193" s="9">
        <v>90000</v>
      </c>
      <c r="H3193" s="10">
        <v>2021</v>
      </c>
      <c r="I3193" s="10">
        <v>2021</v>
      </c>
      <c r="J3193" s="11" t="s">
        <v>3073</v>
      </c>
      <c r="K3193" s="12">
        <v>90000</v>
      </c>
      <c r="L3193" s="12">
        <v>1</v>
      </c>
      <c r="M3193" s="33" t="str">
        <f>IF(_xlfn.XLOOKUP(C3193,Raw_Data_OS_23!$C$7:$C$4518,Raw_Data_OS_23!$G$7:$G$4518,"Paid/ Closed")="Paid/ Closed","Paid/ Closed", "Still_Outstanding")</f>
        <v>Still_Outstanding</v>
      </c>
      <c r="N3193" s="33">
        <f>IF(_xlfn.XLOOKUP(C3193,Raw_Data_Paid_23!$C$4:$C$2114,Raw_Data_Paid_23!$C$4:$C$2114,1)= 1,1,0)</f>
        <v>1</v>
      </c>
      <c r="O3193" t="str">
        <f>IF(M3193=$W$7,IF(AND(N3193,_xlfn.XLOOKUP(C3193,Raw_Data_OS_23!$C$7:$C$4518,Raw_Data_OS_23!$G$7:$G$4518,0)=G3193),"A",IF(_xlfn.XLOOKUP(C3193,Raw_Data_Paid_23!$C$4:$C$2114,Raw_Data_Paid_23!$C$4:$C$2114,"B1")="B1","B1","B2")),IF(_xlfn.XLOOKUP(C3193,Raw_Data_Paid_23!$C$4:$C$2114,Raw_Data_Paid_23!$C$4:$C$2114,"C1")="C1","C1","C2"))</f>
        <v>B1</v>
      </c>
      <c r="P3193" t="str">
        <f t="shared" si="99"/>
        <v>2021B1Motor Private</v>
      </c>
    </row>
    <row r="3194" spans="3:16" x14ac:dyDescent="0.35">
      <c r="C3194" s="6" t="s">
        <v>3343</v>
      </c>
      <c r="D3194" s="7" t="s">
        <v>5816</v>
      </c>
      <c r="E3194" s="7" t="s">
        <v>5868</v>
      </c>
      <c r="F3194" s="8" t="s">
        <v>3908</v>
      </c>
      <c r="G3194" s="9">
        <v>110000</v>
      </c>
      <c r="H3194" s="10">
        <v>2021</v>
      </c>
      <c r="I3194" s="10">
        <v>2021</v>
      </c>
      <c r="J3194" s="11" t="s">
        <v>2250</v>
      </c>
      <c r="K3194" s="12">
        <v>110000</v>
      </c>
      <c r="L3194" s="12">
        <v>1</v>
      </c>
      <c r="M3194" s="33" t="str">
        <f>IF(_xlfn.XLOOKUP(C3194,Raw_Data_OS_23!$C$7:$C$4518,Raw_Data_OS_23!$G$7:$G$4518,"Paid/ Closed")="Paid/ Closed","Paid/ Closed", "Still_Outstanding")</f>
        <v>Still_Outstanding</v>
      </c>
      <c r="N3194" s="33">
        <f>IF(_xlfn.XLOOKUP(C3194,Raw_Data_Paid_23!$C$4:$C$2114,Raw_Data_Paid_23!$C$4:$C$2114,1)= 1,1,0)</f>
        <v>0</v>
      </c>
      <c r="O3194" t="str">
        <f>IF(M3194=$W$7,IF(AND(N3194,_xlfn.XLOOKUP(C3194,Raw_Data_OS_23!$C$7:$C$4518,Raw_Data_OS_23!$G$7:$G$4518,0)=G3194),"A",IF(_xlfn.XLOOKUP(C3194,Raw_Data_Paid_23!$C$4:$C$2114,Raw_Data_Paid_23!$C$4:$C$2114,"B1")="B1","B1","B2")),IF(_xlfn.XLOOKUP(C3194,Raw_Data_Paid_23!$C$4:$C$2114,Raw_Data_Paid_23!$C$4:$C$2114,"C1")="C1","C1","C2"))</f>
        <v>B2</v>
      </c>
      <c r="P3194" t="str">
        <f t="shared" si="99"/>
        <v>2021B2Motor Commercial</v>
      </c>
    </row>
    <row r="3195" spans="3:16" x14ac:dyDescent="0.35">
      <c r="C3195" s="6" t="s">
        <v>3344</v>
      </c>
      <c r="D3195" s="7" t="s">
        <v>5838</v>
      </c>
      <c r="E3195" s="7" t="s">
        <v>5850</v>
      </c>
      <c r="F3195" s="8" t="s">
        <v>3908</v>
      </c>
      <c r="G3195" s="9">
        <v>100000</v>
      </c>
      <c r="H3195" s="10">
        <v>2021</v>
      </c>
      <c r="I3195" s="10">
        <v>2021</v>
      </c>
      <c r="J3195" s="11" t="s">
        <v>3073</v>
      </c>
      <c r="K3195" s="12">
        <v>100000</v>
      </c>
      <c r="L3195" s="12">
        <v>1</v>
      </c>
      <c r="M3195" s="33" t="str">
        <f>IF(_xlfn.XLOOKUP(C3195,Raw_Data_OS_23!$C$7:$C$4518,Raw_Data_OS_23!$G$7:$G$4518,"Paid/ Closed")="Paid/ Closed","Paid/ Closed", "Still_Outstanding")</f>
        <v>Paid/ Closed</v>
      </c>
      <c r="N3195" s="33">
        <f>IF(_xlfn.XLOOKUP(C3195,Raw_Data_Paid_23!$C$4:$C$2114,Raw_Data_Paid_23!$C$4:$C$2114,1)= 1,1,0)</f>
        <v>1</v>
      </c>
      <c r="O3195" t="str">
        <f>IF(M3195=$W$7,IF(AND(N3195,_xlfn.XLOOKUP(C3195,Raw_Data_OS_23!$C$7:$C$4518,Raw_Data_OS_23!$G$7:$G$4518,0)=G3195),"A",IF(_xlfn.XLOOKUP(C3195,Raw_Data_Paid_23!$C$4:$C$2114,Raw_Data_Paid_23!$C$4:$C$2114,"B1")="B1","B1","B2")),IF(_xlfn.XLOOKUP(C3195,Raw_Data_Paid_23!$C$4:$C$2114,Raw_Data_Paid_23!$C$4:$C$2114,"C1")="C1","C1","C2"))</f>
        <v>C1</v>
      </c>
      <c r="P3195" t="str">
        <f t="shared" si="99"/>
        <v>2021C1Motor Commercial</v>
      </c>
    </row>
    <row r="3196" spans="3:16" x14ac:dyDescent="0.35">
      <c r="C3196" s="6" t="s">
        <v>3345</v>
      </c>
      <c r="D3196" s="7" t="s">
        <v>5859</v>
      </c>
      <c r="E3196" s="7" t="s">
        <v>5875</v>
      </c>
      <c r="F3196" s="8" t="s">
        <v>3908</v>
      </c>
      <c r="G3196" s="9">
        <v>65260</v>
      </c>
      <c r="H3196" s="10">
        <v>2021</v>
      </c>
      <c r="I3196" s="10">
        <v>2021</v>
      </c>
      <c r="J3196" s="11" t="s">
        <v>3073</v>
      </c>
      <c r="K3196" s="12">
        <v>65260</v>
      </c>
      <c r="L3196" s="12">
        <v>1</v>
      </c>
      <c r="M3196" s="33" t="str">
        <f>IF(_xlfn.XLOOKUP(C3196,Raw_Data_OS_23!$C$7:$C$4518,Raw_Data_OS_23!$G$7:$G$4518,"Paid/ Closed")="Paid/ Closed","Paid/ Closed", "Still_Outstanding")</f>
        <v>Still_Outstanding</v>
      </c>
      <c r="N3196" s="33">
        <f>IF(_xlfn.XLOOKUP(C3196,Raw_Data_Paid_23!$C$4:$C$2114,Raw_Data_Paid_23!$C$4:$C$2114,1)= 1,1,0)</f>
        <v>1</v>
      </c>
      <c r="O3196" t="str">
        <f>IF(M3196=$W$7,IF(AND(N3196,_xlfn.XLOOKUP(C3196,Raw_Data_OS_23!$C$7:$C$4518,Raw_Data_OS_23!$G$7:$G$4518,0)=G3196),"A",IF(_xlfn.XLOOKUP(C3196,Raw_Data_Paid_23!$C$4:$C$2114,Raw_Data_Paid_23!$C$4:$C$2114,"B1")="B1","B1","B2")),IF(_xlfn.XLOOKUP(C3196,Raw_Data_Paid_23!$C$4:$C$2114,Raw_Data_Paid_23!$C$4:$C$2114,"C1")="C1","C1","C2"))</f>
        <v>B1</v>
      </c>
      <c r="P3196" t="str">
        <f t="shared" si="99"/>
        <v>2021B1Motor Commercial</v>
      </c>
    </row>
    <row r="3197" spans="3:16" x14ac:dyDescent="0.35">
      <c r="C3197" s="6" t="s">
        <v>3346</v>
      </c>
      <c r="D3197" s="7" t="s">
        <v>5789</v>
      </c>
      <c r="E3197" s="7" t="s">
        <v>5815</v>
      </c>
      <c r="F3197" s="8" t="s">
        <v>3910</v>
      </c>
      <c r="G3197" s="9">
        <v>9980</v>
      </c>
      <c r="H3197" s="10">
        <v>2021</v>
      </c>
      <c r="I3197" s="10">
        <v>2021</v>
      </c>
      <c r="J3197" s="11" t="s">
        <v>2250</v>
      </c>
      <c r="K3197" s="12">
        <v>9980</v>
      </c>
      <c r="L3197" s="12">
        <v>1</v>
      </c>
      <c r="M3197" s="33" t="str">
        <f>IF(_xlfn.XLOOKUP(C3197,Raw_Data_OS_23!$C$7:$C$4518,Raw_Data_OS_23!$G$7:$G$4518,"Paid/ Closed")="Paid/ Closed","Paid/ Closed", "Still_Outstanding")</f>
        <v>Paid/ Closed</v>
      </c>
      <c r="N3197" s="33">
        <f>IF(_xlfn.XLOOKUP(C3197,Raw_Data_Paid_23!$C$4:$C$2114,Raw_Data_Paid_23!$C$4:$C$2114,1)= 1,1,0)</f>
        <v>1</v>
      </c>
      <c r="O3197" t="str">
        <f>IF(M3197=$W$7,IF(AND(N3197,_xlfn.XLOOKUP(C3197,Raw_Data_OS_23!$C$7:$C$4518,Raw_Data_OS_23!$G$7:$G$4518,0)=G3197),"A",IF(_xlfn.XLOOKUP(C3197,Raw_Data_Paid_23!$C$4:$C$2114,Raw_Data_Paid_23!$C$4:$C$2114,"B1")="B1","B1","B2")),IF(_xlfn.XLOOKUP(C3197,Raw_Data_Paid_23!$C$4:$C$2114,Raw_Data_Paid_23!$C$4:$C$2114,"C1")="C1","C1","C2"))</f>
        <v>C1</v>
      </c>
      <c r="P3197" t="str">
        <f t="shared" si="99"/>
        <v>2021C1Motor Private</v>
      </c>
    </row>
    <row r="3198" spans="3:16" x14ac:dyDescent="0.35">
      <c r="C3198" s="6" t="s">
        <v>3347</v>
      </c>
      <c r="D3198" s="7" t="s">
        <v>5844</v>
      </c>
      <c r="E3198" s="7" t="s">
        <v>5839</v>
      </c>
      <c r="F3198" s="8" t="s">
        <v>3908</v>
      </c>
      <c r="G3198" s="9">
        <v>130000</v>
      </c>
      <c r="H3198" s="10">
        <v>2021</v>
      </c>
      <c r="I3198" s="10">
        <v>2021</v>
      </c>
      <c r="J3198" s="11" t="s">
        <v>3073</v>
      </c>
      <c r="K3198" s="12">
        <v>130000</v>
      </c>
      <c r="L3198" s="12">
        <v>1</v>
      </c>
      <c r="M3198" s="33" t="str">
        <f>IF(_xlfn.XLOOKUP(C3198,Raw_Data_OS_23!$C$7:$C$4518,Raw_Data_OS_23!$G$7:$G$4518,"Paid/ Closed")="Paid/ Closed","Paid/ Closed", "Still_Outstanding")</f>
        <v>Paid/ Closed</v>
      </c>
      <c r="N3198" s="33">
        <f>IF(_xlfn.XLOOKUP(C3198,Raw_Data_Paid_23!$C$4:$C$2114,Raw_Data_Paid_23!$C$4:$C$2114,1)= 1,1,0)</f>
        <v>1</v>
      </c>
      <c r="O3198" t="str">
        <f>IF(M3198=$W$7,IF(AND(N3198,_xlfn.XLOOKUP(C3198,Raw_Data_OS_23!$C$7:$C$4518,Raw_Data_OS_23!$G$7:$G$4518,0)=G3198),"A",IF(_xlfn.XLOOKUP(C3198,Raw_Data_Paid_23!$C$4:$C$2114,Raw_Data_Paid_23!$C$4:$C$2114,"B1")="B1","B1","B2")),IF(_xlfn.XLOOKUP(C3198,Raw_Data_Paid_23!$C$4:$C$2114,Raw_Data_Paid_23!$C$4:$C$2114,"C1")="C1","C1","C2"))</f>
        <v>C1</v>
      </c>
      <c r="P3198" t="str">
        <f t="shared" si="99"/>
        <v>2021C1Motor Commercial</v>
      </c>
    </row>
    <row r="3199" spans="3:16" x14ac:dyDescent="0.35">
      <c r="C3199" s="6" t="s">
        <v>3348</v>
      </c>
      <c r="D3199" s="7" t="s">
        <v>5835</v>
      </c>
      <c r="E3199" s="7" t="s">
        <v>5876</v>
      </c>
      <c r="F3199" s="8" t="s">
        <v>3910</v>
      </c>
      <c r="G3199" s="9">
        <v>100000</v>
      </c>
      <c r="H3199" s="10">
        <v>2021</v>
      </c>
      <c r="I3199" s="10">
        <v>2021</v>
      </c>
      <c r="J3199" s="11" t="s">
        <v>3073</v>
      </c>
      <c r="K3199" s="12">
        <v>100000</v>
      </c>
      <c r="L3199" s="12">
        <v>1</v>
      </c>
      <c r="M3199" s="33" t="str">
        <f>IF(_xlfn.XLOOKUP(C3199,Raw_Data_OS_23!$C$7:$C$4518,Raw_Data_OS_23!$G$7:$G$4518,"Paid/ Closed")="Paid/ Closed","Paid/ Closed", "Still_Outstanding")</f>
        <v>Still_Outstanding</v>
      </c>
      <c r="N3199" s="33">
        <f>IF(_xlfn.XLOOKUP(C3199,Raw_Data_Paid_23!$C$4:$C$2114,Raw_Data_Paid_23!$C$4:$C$2114,1)= 1,1,0)</f>
        <v>1</v>
      </c>
      <c r="O3199" t="str">
        <f>IF(M3199=$W$7,IF(AND(N3199,_xlfn.XLOOKUP(C3199,Raw_Data_OS_23!$C$7:$C$4518,Raw_Data_OS_23!$G$7:$G$4518,0)=G3199),"A",IF(_xlfn.XLOOKUP(C3199,Raw_Data_Paid_23!$C$4:$C$2114,Raw_Data_Paid_23!$C$4:$C$2114,"B1")="B1","B1","B2")),IF(_xlfn.XLOOKUP(C3199,Raw_Data_Paid_23!$C$4:$C$2114,Raw_Data_Paid_23!$C$4:$C$2114,"C1")="C1","C1","C2"))</f>
        <v>B1</v>
      </c>
      <c r="P3199" t="str">
        <f t="shared" si="99"/>
        <v>2021B1Motor Private</v>
      </c>
    </row>
    <row r="3200" spans="3:16" x14ac:dyDescent="0.35">
      <c r="C3200" s="6" t="s">
        <v>3349</v>
      </c>
      <c r="D3200" s="7" t="s">
        <v>5849</v>
      </c>
      <c r="E3200" s="7" t="s">
        <v>5876</v>
      </c>
      <c r="F3200" s="8" t="s">
        <v>3910</v>
      </c>
      <c r="G3200" s="9">
        <v>11000</v>
      </c>
      <c r="H3200" s="10">
        <v>2021</v>
      </c>
      <c r="I3200" s="10">
        <v>2021</v>
      </c>
      <c r="J3200" s="11" t="s">
        <v>3073</v>
      </c>
      <c r="K3200" s="12">
        <v>11000</v>
      </c>
      <c r="L3200" s="12">
        <v>1</v>
      </c>
      <c r="M3200" s="33" t="str">
        <f>IF(_xlfn.XLOOKUP(C3200,Raw_Data_OS_23!$C$7:$C$4518,Raw_Data_OS_23!$G$7:$G$4518,"Paid/ Closed")="Paid/ Closed","Paid/ Closed", "Still_Outstanding")</f>
        <v>Still_Outstanding</v>
      </c>
      <c r="N3200" s="33">
        <f>IF(_xlfn.XLOOKUP(C3200,Raw_Data_Paid_23!$C$4:$C$2114,Raw_Data_Paid_23!$C$4:$C$2114,1)= 1,1,0)</f>
        <v>1</v>
      </c>
      <c r="O3200" t="str">
        <f>IF(M3200=$W$7,IF(AND(N3200,_xlfn.XLOOKUP(C3200,Raw_Data_OS_23!$C$7:$C$4518,Raw_Data_OS_23!$G$7:$G$4518,0)=G3200),"A",IF(_xlfn.XLOOKUP(C3200,Raw_Data_Paid_23!$C$4:$C$2114,Raw_Data_Paid_23!$C$4:$C$2114,"B1")="B1","B1","B2")),IF(_xlfn.XLOOKUP(C3200,Raw_Data_Paid_23!$C$4:$C$2114,Raw_Data_Paid_23!$C$4:$C$2114,"C1")="C1","C1","C2"))</f>
        <v>B1</v>
      </c>
      <c r="P3200" t="str">
        <f t="shared" si="99"/>
        <v>2021B1Motor Private</v>
      </c>
    </row>
    <row r="3201" spans="3:16" x14ac:dyDescent="0.35">
      <c r="C3201" s="6" t="s">
        <v>3350</v>
      </c>
      <c r="D3201" s="7" t="s">
        <v>5874</v>
      </c>
      <c r="E3201" s="7" t="s">
        <v>5876</v>
      </c>
      <c r="F3201" s="8" t="s">
        <v>3910</v>
      </c>
      <c r="G3201" s="9">
        <v>105000</v>
      </c>
      <c r="H3201" s="10">
        <v>2021</v>
      </c>
      <c r="I3201" s="10">
        <v>2021</v>
      </c>
      <c r="J3201" s="11" t="s">
        <v>3073</v>
      </c>
      <c r="K3201" s="12">
        <v>105000</v>
      </c>
      <c r="L3201" s="12">
        <v>1</v>
      </c>
      <c r="M3201" s="33" t="str">
        <f>IF(_xlfn.XLOOKUP(C3201,Raw_Data_OS_23!$C$7:$C$4518,Raw_Data_OS_23!$G$7:$G$4518,"Paid/ Closed")="Paid/ Closed","Paid/ Closed", "Still_Outstanding")</f>
        <v>Paid/ Closed</v>
      </c>
      <c r="N3201" s="33">
        <f>IF(_xlfn.XLOOKUP(C3201,Raw_Data_Paid_23!$C$4:$C$2114,Raw_Data_Paid_23!$C$4:$C$2114,1)= 1,1,0)</f>
        <v>0</v>
      </c>
      <c r="O3201" t="str">
        <f>IF(M3201=$W$7,IF(AND(N3201,_xlfn.XLOOKUP(C3201,Raw_Data_OS_23!$C$7:$C$4518,Raw_Data_OS_23!$G$7:$G$4518,0)=G3201),"A",IF(_xlfn.XLOOKUP(C3201,Raw_Data_Paid_23!$C$4:$C$2114,Raw_Data_Paid_23!$C$4:$C$2114,"B1")="B1","B1","B2")),IF(_xlfn.XLOOKUP(C3201,Raw_Data_Paid_23!$C$4:$C$2114,Raw_Data_Paid_23!$C$4:$C$2114,"C1")="C1","C1","C2"))</f>
        <v>C2</v>
      </c>
      <c r="P3201" t="str">
        <f t="shared" si="99"/>
        <v>2021C2Motor Private</v>
      </c>
    </row>
    <row r="3202" spans="3:16" x14ac:dyDescent="0.35">
      <c r="C3202" s="6" t="s">
        <v>3351</v>
      </c>
      <c r="D3202" s="7" t="s">
        <v>4454</v>
      </c>
      <c r="E3202" s="7" t="s">
        <v>5875</v>
      </c>
      <c r="F3202" s="8" t="s">
        <v>3908</v>
      </c>
      <c r="G3202" s="9">
        <v>259649.12280000001</v>
      </c>
      <c r="H3202" s="10">
        <v>2021</v>
      </c>
      <c r="I3202" s="10">
        <v>2021</v>
      </c>
      <c r="J3202" s="11" t="s">
        <v>21</v>
      </c>
      <c r="K3202" s="12">
        <v>259649.12280000001</v>
      </c>
      <c r="L3202" s="12">
        <v>1</v>
      </c>
      <c r="M3202" s="33" t="str">
        <f>IF(_xlfn.XLOOKUP(C3202,Raw_Data_OS_23!$C$7:$C$4518,Raw_Data_OS_23!$G$7:$G$4518,"Paid/ Closed")="Paid/ Closed","Paid/ Closed", "Still_Outstanding")</f>
        <v>Still_Outstanding</v>
      </c>
      <c r="N3202" s="33">
        <f>IF(_xlfn.XLOOKUP(C3202,Raw_Data_Paid_23!$C$4:$C$2114,Raw_Data_Paid_23!$C$4:$C$2114,1)= 1,1,0)</f>
        <v>1</v>
      </c>
      <c r="O3202" t="str">
        <f>IF(M3202=$W$7,IF(AND(N3202,_xlfn.XLOOKUP(C3202,Raw_Data_OS_23!$C$7:$C$4518,Raw_Data_OS_23!$G$7:$G$4518,0)=G3202),"A",IF(_xlfn.XLOOKUP(C3202,Raw_Data_Paid_23!$C$4:$C$2114,Raw_Data_Paid_23!$C$4:$C$2114,"B1")="B1","B1","B2")),IF(_xlfn.XLOOKUP(C3202,Raw_Data_Paid_23!$C$4:$C$2114,Raw_Data_Paid_23!$C$4:$C$2114,"C1")="C1","C1","C2"))</f>
        <v>B1</v>
      </c>
      <c r="P3202" t="str">
        <f t="shared" si="99"/>
        <v>2021B1Motor Commercial</v>
      </c>
    </row>
    <row r="3203" spans="3:16" x14ac:dyDescent="0.35">
      <c r="C3203" s="6" t="s">
        <v>3352</v>
      </c>
      <c r="D3203" s="7" t="s">
        <v>5872</v>
      </c>
      <c r="E3203" s="7" t="s">
        <v>5876</v>
      </c>
      <c r="F3203" s="8" t="s">
        <v>3910</v>
      </c>
      <c r="G3203" s="9">
        <v>17000</v>
      </c>
      <c r="H3203" s="10">
        <v>2021</v>
      </c>
      <c r="I3203" s="10">
        <v>2021</v>
      </c>
      <c r="J3203" s="11" t="s">
        <v>3073</v>
      </c>
      <c r="K3203" s="12">
        <v>17000</v>
      </c>
      <c r="L3203" s="12">
        <v>1</v>
      </c>
      <c r="M3203" s="33" t="str">
        <f>IF(_xlfn.XLOOKUP(C3203,Raw_Data_OS_23!$C$7:$C$4518,Raw_Data_OS_23!$G$7:$G$4518,"Paid/ Closed")="Paid/ Closed","Paid/ Closed", "Still_Outstanding")</f>
        <v>Still_Outstanding</v>
      </c>
      <c r="N3203" s="33">
        <f>IF(_xlfn.XLOOKUP(C3203,Raw_Data_Paid_23!$C$4:$C$2114,Raw_Data_Paid_23!$C$4:$C$2114,1)= 1,1,0)</f>
        <v>0</v>
      </c>
      <c r="O3203" t="str">
        <f>IF(M3203=$W$7,IF(AND(N3203,_xlfn.XLOOKUP(C3203,Raw_Data_OS_23!$C$7:$C$4518,Raw_Data_OS_23!$G$7:$G$4518,0)=G3203),"A",IF(_xlfn.XLOOKUP(C3203,Raw_Data_Paid_23!$C$4:$C$2114,Raw_Data_Paid_23!$C$4:$C$2114,"B1")="B1","B1","B2")),IF(_xlfn.XLOOKUP(C3203,Raw_Data_Paid_23!$C$4:$C$2114,Raw_Data_Paid_23!$C$4:$C$2114,"C1")="C1","C1","C2"))</f>
        <v>B2</v>
      </c>
      <c r="P3203" t="str">
        <f t="shared" si="99"/>
        <v>2021B2Motor Private</v>
      </c>
    </row>
    <row r="3204" spans="3:16" x14ac:dyDescent="0.35">
      <c r="C3204" s="6" t="s">
        <v>3353</v>
      </c>
      <c r="D3204" s="7" t="s">
        <v>5874</v>
      </c>
      <c r="E3204" s="7" t="s">
        <v>5876</v>
      </c>
      <c r="F3204" s="8" t="s">
        <v>3910</v>
      </c>
      <c r="G3204" s="9">
        <v>81000</v>
      </c>
      <c r="H3204" s="10">
        <v>2021</v>
      </c>
      <c r="I3204" s="10">
        <v>2021</v>
      </c>
      <c r="J3204" s="11" t="s">
        <v>3073</v>
      </c>
      <c r="K3204" s="12">
        <v>291000</v>
      </c>
      <c r="L3204" s="12">
        <v>1</v>
      </c>
      <c r="M3204" s="33" t="str">
        <f>IF(_xlfn.XLOOKUP(C3204,Raw_Data_OS_23!$C$7:$C$4518,Raw_Data_OS_23!$G$7:$G$4518,"Paid/ Closed")="Paid/ Closed","Paid/ Closed", "Still_Outstanding")</f>
        <v>Still_Outstanding</v>
      </c>
      <c r="N3204" s="33">
        <f>IF(_xlfn.XLOOKUP(C3204,Raw_Data_Paid_23!$C$4:$C$2114,Raw_Data_Paid_23!$C$4:$C$2114,1)= 1,1,0)</f>
        <v>0</v>
      </c>
      <c r="O3204" t="str">
        <f>IF(M3204=$W$7,IF(AND(N3204,_xlfn.XLOOKUP(C3204,Raw_Data_OS_23!$C$7:$C$4518,Raw_Data_OS_23!$G$7:$G$4518,0)=G3204),"A",IF(_xlfn.XLOOKUP(C3204,Raw_Data_Paid_23!$C$4:$C$2114,Raw_Data_Paid_23!$C$4:$C$2114,"B1")="B1","B1","B2")),IF(_xlfn.XLOOKUP(C3204,Raw_Data_Paid_23!$C$4:$C$2114,Raw_Data_Paid_23!$C$4:$C$2114,"C1")="C1","C1","C2"))</f>
        <v>B2</v>
      </c>
      <c r="P3204" t="str">
        <f t="shared" si="99"/>
        <v>2021B2Motor Private</v>
      </c>
    </row>
    <row r="3205" spans="3:16" x14ac:dyDescent="0.35">
      <c r="C3205" s="6" t="s">
        <v>3125</v>
      </c>
      <c r="D3205" s="7" t="s">
        <v>5871</v>
      </c>
      <c r="E3205" s="7" t="s">
        <v>5876</v>
      </c>
      <c r="F3205" s="8" t="s">
        <v>3908</v>
      </c>
      <c r="G3205" s="9">
        <v>7000</v>
      </c>
      <c r="H3205" s="10">
        <v>2021</v>
      </c>
      <c r="I3205" s="10">
        <v>2021</v>
      </c>
      <c r="J3205" s="11" t="s">
        <v>3073</v>
      </c>
      <c r="K3205" s="12">
        <v>7000</v>
      </c>
      <c r="L3205" s="12">
        <v>1</v>
      </c>
      <c r="M3205" s="33" t="str">
        <f>IF(_xlfn.XLOOKUP(C3205,Raw_Data_OS_23!$C$7:$C$4518,Raw_Data_OS_23!$G$7:$G$4518,"Paid/ Closed")="Paid/ Closed","Paid/ Closed", "Still_Outstanding")</f>
        <v>Still_Outstanding</v>
      </c>
      <c r="N3205" s="33">
        <f>IF(_xlfn.XLOOKUP(C3205,Raw_Data_Paid_23!$C$4:$C$2114,Raw_Data_Paid_23!$C$4:$C$2114,1)= 1,1,0)</f>
        <v>0</v>
      </c>
      <c r="O3205" t="str">
        <f>IF(M3205=$W$7,IF(AND(N3205,_xlfn.XLOOKUP(C3205,Raw_Data_OS_23!$C$7:$C$4518,Raw_Data_OS_23!$G$7:$G$4518,0)=G3205),"A",IF(_xlfn.XLOOKUP(C3205,Raw_Data_Paid_23!$C$4:$C$2114,Raw_Data_Paid_23!$C$4:$C$2114,"B1")="B1","B1","B2")),IF(_xlfn.XLOOKUP(C3205,Raw_Data_Paid_23!$C$4:$C$2114,Raw_Data_Paid_23!$C$4:$C$2114,"C1")="C1","C1","C2"))</f>
        <v>B2</v>
      </c>
      <c r="P3205" t="str">
        <f t="shared" si="99"/>
        <v>2021B2Motor Commercial</v>
      </c>
    </row>
    <row r="3206" spans="3:16" x14ac:dyDescent="0.35">
      <c r="C3206" s="6" t="s">
        <v>3354</v>
      </c>
      <c r="D3206" s="7" t="s">
        <v>5872</v>
      </c>
      <c r="E3206" s="7" t="s">
        <v>5877</v>
      </c>
      <c r="F3206" s="8" t="s">
        <v>3910</v>
      </c>
      <c r="G3206" s="9">
        <v>100000</v>
      </c>
      <c r="H3206" s="10">
        <v>2021</v>
      </c>
      <c r="I3206" s="10">
        <v>2021</v>
      </c>
      <c r="J3206" s="11" t="s">
        <v>3073</v>
      </c>
      <c r="K3206" s="12">
        <v>100000</v>
      </c>
      <c r="L3206" s="12">
        <v>1</v>
      </c>
      <c r="M3206" s="33" t="str">
        <f>IF(_xlfn.XLOOKUP(C3206,Raw_Data_OS_23!$C$7:$C$4518,Raw_Data_OS_23!$G$7:$G$4518,"Paid/ Closed")="Paid/ Closed","Paid/ Closed", "Still_Outstanding")</f>
        <v>Paid/ Closed</v>
      </c>
      <c r="N3206" s="33">
        <f>IF(_xlfn.XLOOKUP(C3206,Raw_Data_Paid_23!$C$4:$C$2114,Raw_Data_Paid_23!$C$4:$C$2114,1)= 1,1,0)</f>
        <v>0</v>
      </c>
      <c r="O3206" t="str">
        <f>IF(M3206=$W$7,IF(AND(N3206,_xlfn.XLOOKUP(C3206,Raw_Data_OS_23!$C$7:$C$4518,Raw_Data_OS_23!$G$7:$G$4518,0)=G3206),"A",IF(_xlfn.XLOOKUP(C3206,Raw_Data_Paid_23!$C$4:$C$2114,Raw_Data_Paid_23!$C$4:$C$2114,"B1")="B1","B1","B2")),IF(_xlfn.XLOOKUP(C3206,Raw_Data_Paid_23!$C$4:$C$2114,Raw_Data_Paid_23!$C$4:$C$2114,"C1")="C1","C1","C2"))</f>
        <v>C2</v>
      </c>
      <c r="P3206" t="str">
        <f t="shared" ref="P3206:P3269" si="100">H3206&amp;O3206&amp;F3206</f>
        <v>2021C2Motor Private</v>
      </c>
    </row>
    <row r="3207" spans="3:16" x14ac:dyDescent="0.35">
      <c r="C3207" s="6" t="s">
        <v>3355</v>
      </c>
      <c r="D3207" s="7" t="s">
        <v>5868</v>
      </c>
      <c r="E3207" s="7" t="s">
        <v>5876</v>
      </c>
      <c r="F3207" s="8" t="s">
        <v>3908</v>
      </c>
      <c r="G3207" s="9">
        <v>80000</v>
      </c>
      <c r="H3207" s="10">
        <v>2021</v>
      </c>
      <c r="I3207" s="10">
        <v>2021</v>
      </c>
      <c r="J3207" s="11" t="s">
        <v>3073</v>
      </c>
      <c r="K3207" s="12">
        <v>80000</v>
      </c>
      <c r="L3207" s="12">
        <v>1</v>
      </c>
      <c r="M3207" s="33" t="str">
        <f>IF(_xlfn.XLOOKUP(C3207,Raw_Data_OS_23!$C$7:$C$4518,Raw_Data_OS_23!$G$7:$G$4518,"Paid/ Closed")="Paid/ Closed","Paid/ Closed", "Still_Outstanding")</f>
        <v>Paid/ Closed</v>
      </c>
      <c r="N3207" s="33">
        <f>IF(_xlfn.XLOOKUP(C3207,Raw_Data_Paid_23!$C$4:$C$2114,Raw_Data_Paid_23!$C$4:$C$2114,1)= 1,1,0)</f>
        <v>1</v>
      </c>
      <c r="O3207" t="str">
        <f>IF(M3207=$W$7,IF(AND(N3207,_xlfn.XLOOKUP(C3207,Raw_Data_OS_23!$C$7:$C$4518,Raw_Data_OS_23!$G$7:$G$4518,0)=G3207),"A",IF(_xlfn.XLOOKUP(C3207,Raw_Data_Paid_23!$C$4:$C$2114,Raw_Data_Paid_23!$C$4:$C$2114,"B1")="B1","B1","B2")),IF(_xlfn.XLOOKUP(C3207,Raw_Data_Paid_23!$C$4:$C$2114,Raw_Data_Paid_23!$C$4:$C$2114,"C1")="C1","C1","C2"))</f>
        <v>C1</v>
      </c>
      <c r="P3207" t="str">
        <f t="shared" si="100"/>
        <v>2021C1Motor Commercial</v>
      </c>
    </row>
    <row r="3208" spans="3:16" x14ac:dyDescent="0.35">
      <c r="C3208" s="6" t="s">
        <v>3356</v>
      </c>
      <c r="D3208" s="7" t="s">
        <v>5872</v>
      </c>
      <c r="E3208" s="7" t="s">
        <v>5876</v>
      </c>
      <c r="F3208" s="8" t="s">
        <v>3910</v>
      </c>
      <c r="G3208" s="9">
        <v>110000</v>
      </c>
      <c r="H3208" s="10">
        <v>2021</v>
      </c>
      <c r="I3208" s="10">
        <v>2021</v>
      </c>
      <c r="J3208" s="11" t="s">
        <v>3073</v>
      </c>
      <c r="K3208" s="12">
        <v>110000</v>
      </c>
      <c r="L3208" s="12">
        <v>1</v>
      </c>
      <c r="M3208" s="33" t="str">
        <f>IF(_xlfn.XLOOKUP(C3208,Raw_Data_OS_23!$C$7:$C$4518,Raw_Data_OS_23!$G$7:$G$4518,"Paid/ Closed")="Paid/ Closed","Paid/ Closed", "Still_Outstanding")</f>
        <v>Still_Outstanding</v>
      </c>
      <c r="N3208" s="33">
        <f>IF(_xlfn.XLOOKUP(C3208,Raw_Data_Paid_23!$C$4:$C$2114,Raw_Data_Paid_23!$C$4:$C$2114,1)= 1,1,0)</f>
        <v>0</v>
      </c>
      <c r="O3208" t="str">
        <f>IF(M3208=$W$7,IF(AND(N3208,_xlfn.XLOOKUP(C3208,Raw_Data_OS_23!$C$7:$C$4518,Raw_Data_OS_23!$G$7:$G$4518,0)=G3208),"A",IF(_xlfn.XLOOKUP(C3208,Raw_Data_Paid_23!$C$4:$C$2114,Raw_Data_Paid_23!$C$4:$C$2114,"B1")="B1","B1","B2")),IF(_xlfn.XLOOKUP(C3208,Raw_Data_Paid_23!$C$4:$C$2114,Raw_Data_Paid_23!$C$4:$C$2114,"C1")="C1","C1","C2"))</f>
        <v>B2</v>
      </c>
      <c r="P3208" t="str">
        <f t="shared" si="100"/>
        <v>2021B2Motor Private</v>
      </c>
    </row>
    <row r="3209" spans="3:16" x14ac:dyDescent="0.35">
      <c r="C3209" s="6" t="s">
        <v>3357</v>
      </c>
      <c r="D3209" s="7" t="s">
        <v>5859</v>
      </c>
      <c r="E3209" s="7" t="s">
        <v>5865</v>
      </c>
      <c r="F3209" s="8" t="s">
        <v>3910</v>
      </c>
      <c r="G3209" s="9">
        <v>16500</v>
      </c>
      <c r="H3209" s="10">
        <v>2021</v>
      </c>
      <c r="I3209" s="10">
        <v>2021</v>
      </c>
      <c r="J3209" s="11" t="s">
        <v>3073</v>
      </c>
      <c r="K3209" s="12">
        <v>16500</v>
      </c>
      <c r="L3209" s="12">
        <v>1</v>
      </c>
      <c r="M3209" s="33" t="str">
        <f>IF(_xlfn.XLOOKUP(C3209,Raw_Data_OS_23!$C$7:$C$4518,Raw_Data_OS_23!$G$7:$G$4518,"Paid/ Closed")="Paid/ Closed","Paid/ Closed", "Still_Outstanding")</f>
        <v>Paid/ Closed</v>
      </c>
      <c r="N3209" s="33">
        <f>IF(_xlfn.XLOOKUP(C3209,Raw_Data_Paid_23!$C$4:$C$2114,Raw_Data_Paid_23!$C$4:$C$2114,1)= 1,1,0)</f>
        <v>0</v>
      </c>
      <c r="O3209" t="str">
        <f>IF(M3209=$W$7,IF(AND(N3209,_xlfn.XLOOKUP(C3209,Raw_Data_OS_23!$C$7:$C$4518,Raw_Data_OS_23!$G$7:$G$4518,0)=G3209),"A",IF(_xlfn.XLOOKUP(C3209,Raw_Data_Paid_23!$C$4:$C$2114,Raw_Data_Paid_23!$C$4:$C$2114,"B1")="B1","B1","B2")),IF(_xlfn.XLOOKUP(C3209,Raw_Data_Paid_23!$C$4:$C$2114,Raw_Data_Paid_23!$C$4:$C$2114,"C1")="C1","C1","C2"))</f>
        <v>C2</v>
      </c>
      <c r="P3209" t="str">
        <f t="shared" si="100"/>
        <v>2021C2Motor Private</v>
      </c>
    </row>
    <row r="3210" spans="3:16" x14ac:dyDescent="0.35">
      <c r="C3210" s="6" t="s">
        <v>3358</v>
      </c>
      <c r="D3210" s="7" t="s">
        <v>5872</v>
      </c>
      <c r="E3210" s="7" t="s">
        <v>5877</v>
      </c>
      <c r="F3210" s="8" t="s">
        <v>3910</v>
      </c>
      <c r="G3210" s="9">
        <v>373245.614</v>
      </c>
      <c r="H3210" s="10">
        <v>2021</v>
      </c>
      <c r="I3210" s="10">
        <v>2021</v>
      </c>
      <c r="J3210" s="11" t="s">
        <v>3073</v>
      </c>
      <c r="K3210" s="12">
        <v>373245.614</v>
      </c>
      <c r="L3210" s="12">
        <v>1</v>
      </c>
      <c r="M3210" s="33" t="str">
        <f>IF(_xlfn.XLOOKUP(C3210,Raw_Data_OS_23!$C$7:$C$4518,Raw_Data_OS_23!$G$7:$G$4518,"Paid/ Closed")="Paid/ Closed","Paid/ Closed", "Still_Outstanding")</f>
        <v>Still_Outstanding</v>
      </c>
      <c r="N3210" s="33">
        <f>IF(_xlfn.XLOOKUP(C3210,Raw_Data_Paid_23!$C$4:$C$2114,Raw_Data_Paid_23!$C$4:$C$2114,1)= 1,1,0)</f>
        <v>1</v>
      </c>
      <c r="O3210" t="str">
        <f>IF(M3210=$W$7,IF(AND(N3210,_xlfn.XLOOKUP(C3210,Raw_Data_OS_23!$C$7:$C$4518,Raw_Data_OS_23!$G$7:$G$4518,0)=G3210),"A",IF(_xlfn.XLOOKUP(C3210,Raw_Data_Paid_23!$C$4:$C$2114,Raw_Data_Paid_23!$C$4:$C$2114,"B1")="B1","B1","B2")),IF(_xlfn.XLOOKUP(C3210,Raw_Data_Paid_23!$C$4:$C$2114,Raw_Data_Paid_23!$C$4:$C$2114,"C1")="C1","C1","C2"))</f>
        <v>A</v>
      </c>
      <c r="P3210" t="str">
        <f t="shared" si="100"/>
        <v>2021AMotor Private</v>
      </c>
    </row>
    <row r="3211" spans="3:16" x14ac:dyDescent="0.35">
      <c r="C3211" s="6" t="s">
        <v>3359</v>
      </c>
      <c r="D3211" s="7" t="s">
        <v>5318</v>
      </c>
      <c r="E3211" s="7" t="s">
        <v>5850</v>
      </c>
      <c r="F3211" s="8" t="s">
        <v>3908</v>
      </c>
      <c r="G3211" s="9">
        <v>80000</v>
      </c>
      <c r="H3211" s="10">
        <v>2021</v>
      </c>
      <c r="I3211" s="10">
        <v>2021</v>
      </c>
      <c r="J3211" s="11" t="s">
        <v>21</v>
      </c>
      <c r="K3211" s="12">
        <v>80000</v>
      </c>
      <c r="L3211" s="12">
        <v>1</v>
      </c>
      <c r="M3211" s="33" t="str">
        <f>IF(_xlfn.XLOOKUP(C3211,Raw_Data_OS_23!$C$7:$C$4518,Raw_Data_OS_23!$G$7:$G$4518,"Paid/ Closed")="Paid/ Closed","Paid/ Closed", "Still_Outstanding")</f>
        <v>Still_Outstanding</v>
      </c>
      <c r="N3211" s="33">
        <f>IF(_xlfn.XLOOKUP(C3211,Raw_Data_Paid_23!$C$4:$C$2114,Raw_Data_Paid_23!$C$4:$C$2114,1)= 1,1,0)</f>
        <v>1</v>
      </c>
      <c r="O3211" t="str">
        <f>IF(M3211=$W$7,IF(AND(N3211,_xlfn.XLOOKUP(C3211,Raw_Data_OS_23!$C$7:$C$4518,Raw_Data_OS_23!$G$7:$G$4518,0)=G3211),"A",IF(_xlfn.XLOOKUP(C3211,Raw_Data_Paid_23!$C$4:$C$2114,Raw_Data_Paid_23!$C$4:$C$2114,"B1")="B1","B1","B2")),IF(_xlfn.XLOOKUP(C3211,Raw_Data_Paid_23!$C$4:$C$2114,Raw_Data_Paid_23!$C$4:$C$2114,"C1")="C1","C1","C2"))</f>
        <v>A</v>
      </c>
      <c r="P3211" t="str">
        <f t="shared" si="100"/>
        <v>2021AMotor Commercial</v>
      </c>
    </row>
    <row r="3212" spans="3:16" x14ac:dyDescent="0.35">
      <c r="C3212" s="6" t="s">
        <v>3360</v>
      </c>
      <c r="D3212" s="7" t="s">
        <v>5861</v>
      </c>
      <c r="E3212" s="7" t="s">
        <v>5861</v>
      </c>
      <c r="F3212" s="8" t="s">
        <v>3910</v>
      </c>
      <c r="G3212" s="9">
        <v>18559</v>
      </c>
      <c r="H3212" s="10">
        <v>2021</v>
      </c>
      <c r="I3212" s="10">
        <v>2021</v>
      </c>
      <c r="J3212" s="11" t="s">
        <v>3073</v>
      </c>
      <c r="K3212" s="12">
        <v>18559</v>
      </c>
      <c r="L3212" s="12">
        <v>1</v>
      </c>
      <c r="M3212" s="33" t="str">
        <f>IF(_xlfn.XLOOKUP(C3212,Raw_Data_OS_23!$C$7:$C$4518,Raw_Data_OS_23!$G$7:$G$4518,"Paid/ Closed")="Paid/ Closed","Paid/ Closed", "Still_Outstanding")</f>
        <v>Still_Outstanding</v>
      </c>
      <c r="N3212" s="33">
        <f>IF(_xlfn.XLOOKUP(C3212,Raw_Data_Paid_23!$C$4:$C$2114,Raw_Data_Paid_23!$C$4:$C$2114,1)= 1,1,0)</f>
        <v>1</v>
      </c>
      <c r="O3212" t="str">
        <f>IF(M3212=$W$7,IF(AND(N3212,_xlfn.XLOOKUP(C3212,Raw_Data_OS_23!$C$7:$C$4518,Raw_Data_OS_23!$G$7:$G$4518,0)=G3212),"A",IF(_xlfn.XLOOKUP(C3212,Raw_Data_Paid_23!$C$4:$C$2114,Raw_Data_Paid_23!$C$4:$C$2114,"B1")="B1","B1","B2")),IF(_xlfn.XLOOKUP(C3212,Raw_Data_Paid_23!$C$4:$C$2114,Raw_Data_Paid_23!$C$4:$C$2114,"C1")="C1","C1","C2"))</f>
        <v>B1</v>
      </c>
      <c r="P3212" t="str">
        <f t="shared" si="100"/>
        <v>2021B1Motor Private</v>
      </c>
    </row>
    <row r="3213" spans="3:16" x14ac:dyDescent="0.35">
      <c r="C3213" s="6" t="s">
        <v>3361</v>
      </c>
      <c r="D3213" s="7" t="s">
        <v>5878</v>
      </c>
      <c r="E3213" s="7" t="s">
        <v>5879</v>
      </c>
      <c r="F3213" s="8" t="s">
        <v>3910</v>
      </c>
      <c r="G3213" s="9">
        <v>100000</v>
      </c>
      <c r="H3213" s="10">
        <v>2021</v>
      </c>
      <c r="I3213" s="10">
        <v>2021</v>
      </c>
      <c r="J3213" s="11" t="s">
        <v>3073</v>
      </c>
      <c r="K3213" s="12">
        <v>100000</v>
      </c>
      <c r="L3213" s="12">
        <v>1</v>
      </c>
      <c r="M3213" s="33" t="str">
        <f>IF(_xlfn.XLOOKUP(C3213,Raw_Data_OS_23!$C$7:$C$4518,Raw_Data_OS_23!$G$7:$G$4518,"Paid/ Closed")="Paid/ Closed","Paid/ Closed", "Still_Outstanding")</f>
        <v>Paid/ Closed</v>
      </c>
      <c r="N3213" s="33">
        <f>IF(_xlfn.XLOOKUP(C3213,Raw_Data_Paid_23!$C$4:$C$2114,Raw_Data_Paid_23!$C$4:$C$2114,1)= 1,1,0)</f>
        <v>0</v>
      </c>
      <c r="O3213" t="str">
        <f>IF(M3213=$W$7,IF(AND(N3213,_xlfn.XLOOKUP(C3213,Raw_Data_OS_23!$C$7:$C$4518,Raw_Data_OS_23!$G$7:$G$4518,0)=G3213),"A",IF(_xlfn.XLOOKUP(C3213,Raw_Data_Paid_23!$C$4:$C$2114,Raw_Data_Paid_23!$C$4:$C$2114,"B1")="B1","B1","B2")),IF(_xlfn.XLOOKUP(C3213,Raw_Data_Paid_23!$C$4:$C$2114,Raw_Data_Paid_23!$C$4:$C$2114,"C1")="C1","C1","C2"))</f>
        <v>C2</v>
      </c>
      <c r="P3213" t="str">
        <f t="shared" si="100"/>
        <v>2021C2Motor Private</v>
      </c>
    </row>
    <row r="3214" spans="3:16" x14ac:dyDescent="0.35">
      <c r="C3214" s="6" t="s">
        <v>3362</v>
      </c>
      <c r="D3214" s="7" t="s">
        <v>5872</v>
      </c>
      <c r="E3214" s="7" t="s">
        <v>5879</v>
      </c>
      <c r="F3214" s="8" t="s">
        <v>3910</v>
      </c>
      <c r="G3214" s="9">
        <v>100000</v>
      </c>
      <c r="H3214" s="10">
        <v>2021</v>
      </c>
      <c r="I3214" s="10">
        <v>2021</v>
      </c>
      <c r="J3214" s="11" t="s">
        <v>3073</v>
      </c>
      <c r="K3214" s="12">
        <v>100000</v>
      </c>
      <c r="L3214" s="12">
        <v>1</v>
      </c>
      <c r="M3214" s="33" t="str">
        <f>IF(_xlfn.XLOOKUP(C3214,Raw_Data_OS_23!$C$7:$C$4518,Raw_Data_OS_23!$G$7:$G$4518,"Paid/ Closed")="Paid/ Closed","Paid/ Closed", "Still_Outstanding")</f>
        <v>Still_Outstanding</v>
      </c>
      <c r="N3214" s="33">
        <f>IF(_xlfn.XLOOKUP(C3214,Raw_Data_Paid_23!$C$4:$C$2114,Raw_Data_Paid_23!$C$4:$C$2114,1)= 1,1,0)</f>
        <v>0</v>
      </c>
      <c r="O3214" t="str">
        <f>IF(M3214=$W$7,IF(AND(N3214,_xlfn.XLOOKUP(C3214,Raw_Data_OS_23!$C$7:$C$4518,Raw_Data_OS_23!$G$7:$G$4518,0)=G3214),"A",IF(_xlfn.XLOOKUP(C3214,Raw_Data_Paid_23!$C$4:$C$2114,Raw_Data_Paid_23!$C$4:$C$2114,"B1")="B1","B1","B2")),IF(_xlfn.XLOOKUP(C3214,Raw_Data_Paid_23!$C$4:$C$2114,Raw_Data_Paid_23!$C$4:$C$2114,"C1")="C1","C1","C2"))</f>
        <v>B2</v>
      </c>
      <c r="P3214" t="str">
        <f t="shared" si="100"/>
        <v>2021B2Motor Private</v>
      </c>
    </row>
    <row r="3215" spans="3:16" x14ac:dyDescent="0.35">
      <c r="C3215" s="6" t="s">
        <v>3363</v>
      </c>
      <c r="D3215" s="7" t="s">
        <v>5873</v>
      </c>
      <c r="E3215" s="7" t="s">
        <v>5880</v>
      </c>
      <c r="F3215" s="8" t="s">
        <v>3908</v>
      </c>
      <c r="G3215" s="9">
        <v>80000</v>
      </c>
      <c r="H3215" s="10">
        <v>2021</v>
      </c>
      <c r="I3215" s="10">
        <v>2021</v>
      </c>
      <c r="J3215" s="11" t="s">
        <v>3073</v>
      </c>
      <c r="K3215" s="12">
        <v>80000</v>
      </c>
      <c r="L3215" s="12">
        <v>1</v>
      </c>
      <c r="M3215" s="33" t="str">
        <f>IF(_xlfn.XLOOKUP(C3215,Raw_Data_OS_23!$C$7:$C$4518,Raw_Data_OS_23!$G$7:$G$4518,"Paid/ Closed")="Paid/ Closed","Paid/ Closed", "Still_Outstanding")</f>
        <v>Paid/ Closed</v>
      </c>
      <c r="N3215" s="33">
        <f>IF(_xlfn.XLOOKUP(C3215,Raw_Data_Paid_23!$C$4:$C$2114,Raw_Data_Paid_23!$C$4:$C$2114,1)= 1,1,0)</f>
        <v>0</v>
      </c>
      <c r="O3215" t="str">
        <f>IF(M3215=$W$7,IF(AND(N3215,_xlfn.XLOOKUP(C3215,Raw_Data_OS_23!$C$7:$C$4518,Raw_Data_OS_23!$G$7:$G$4518,0)=G3215),"A",IF(_xlfn.XLOOKUP(C3215,Raw_Data_Paid_23!$C$4:$C$2114,Raw_Data_Paid_23!$C$4:$C$2114,"B1")="B1","B1","B2")),IF(_xlfn.XLOOKUP(C3215,Raw_Data_Paid_23!$C$4:$C$2114,Raw_Data_Paid_23!$C$4:$C$2114,"C1")="C1","C1","C2"))</f>
        <v>C2</v>
      </c>
      <c r="P3215" t="str">
        <f t="shared" si="100"/>
        <v>2021C2Motor Commercial</v>
      </c>
    </row>
    <row r="3216" spans="3:16" x14ac:dyDescent="0.35">
      <c r="C3216" s="6" t="s">
        <v>3364</v>
      </c>
      <c r="D3216" s="7" t="s">
        <v>5779</v>
      </c>
      <c r="E3216" s="7" t="s">
        <v>5879</v>
      </c>
      <c r="F3216" s="8" t="s">
        <v>3910</v>
      </c>
      <c r="G3216" s="9">
        <v>12000</v>
      </c>
      <c r="H3216" s="10">
        <v>2021</v>
      </c>
      <c r="I3216" s="10">
        <v>2021</v>
      </c>
      <c r="J3216" s="11" t="s">
        <v>2250</v>
      </c>
      <c r="K3216" s="12">
        <v>12000</v>
      </c>
      <c r="L3216" s="12">
        <v>1</v>
      </c>
      <c r="M3216" s="33" t="str">
        <f>IF(_xlfn.XLOOKUP(C3216,Raw_Data_OS_23!$C$7:$C$4518,Raw_Data_OS_23!$G$7:$G$4518,"Paid/ Closed")="Paid/ Closed","Paid/ Closed", "Still_Outstanding")</f>
        <v>Still_Outstanding</v>
      </c>
      <c r="N3216" s="33">
        <f>IF(_xlfn.XLOOKUP(C3216,Raw_Data_Paid_23!$C$4:$C$2114,Raw_Data_Paid_23!$C$4:$C$2114,1)= 1,1,0)</f>
        <v>1</v>
      </c>
      <c r="O3216" t="str">
        <f>IF(M3216=$W$7,IF(AND(N3216,_xlfn.XLOOKUP(C3216,Raw_Data_OS_23!$C$7:$C$4518,Raw_Data_OS_23!$G$7:$G$4518,0)=G3216),"A",IF(_xlfn.XLOOKUP(C3216,Raw_Data_Paid_23!$C$4:$C$2114,Raw_Data_Paid_23!$C$4:$C$2114,"B1")="B1","B1","B2")),IF(_xlfn.XLOOKUP(C3216,Raw_Data_Paid_23!$C$4:$C$2114,Raw_Data_Paid_23!$C$4:$C$2114,"C1")="C1","C1","C2"))</f>
        <v>A</v>
      </c>
      <c r="P3216" t="str">
        <f t="shared" si="100"/>
        <v>2021AMotor Private</v>
      </c>
    </row>
    <row r="3217" spans="3:16" x14ac:dyDescent="0.35">
      <c r="C3217" s="6" t="s">
        <v>3365</v>
      </c>
      <c r="D3217" s="7" t="s">
        <v>4020</v>
      </c>
      <c r="E3217" s="7" t="s">
        <v>5879</v>
      </c>
      <c r="F3217" s="8" t="s">
        <v>3910</v>
      </c>
      <c r="G3217" s="9">
        <v>80000</v>
      </c>
      <c r="H3217" s="10">
        <v>2020</v>
      </c>
      <c r="I3217" s="10">
        <v>2021</v>
      </c>
      <c r="J3217" s="11" t="s">
        <v>11</v>
      </c>
      <c r="K3217" s="12">
        <v>80000</v>
      </c>
      <c r="L3217" s="12">
        <v>1</v>
      </c>
      <c r="M3217" s="33" t="str">
        <f>IF(_xlfn.XLOOKUP(C3217,Raw_Data_OS_23!$C$7:$C$4518,Raw_Data_OS_23!$G$7:$G$4518,"Paid/ Closed")="Paid/ Closed","Paid/ Closed", "Still_Outstanding")</f>
        <v>Still_Outstanding</v>
      </c>
      <c r="N3217" s="33">
        <f>IF(_xlfn.XLOOKUP(C3217,Raw_Data_Paid_23!$C$4:$C$2114,Raw_Data_Paid_23!$C$4:$C$2114,1)= 1,1,0)</f>
        <v>1</v>
      </c>
      <c r="O3217" t="str">
        <f>IF(M3217=$W$7,IF(AND(N3217,_xlfn.XLOOKUP(C3217,Raw_Data_OS_23!$C$7:$C$4518,Raw_Data_OS_23!$G$7:$G$4518,0)=G3217),"A",IF(_xlfn.XLOOKUP(C3217,Raw_Data_Paid_23!$C$4:$C$2114,Raw_Data_Paid_23!$C$4:$C$2114,"B1")="B1","B1","B2")),IF(_xlfn.XLOOKUP(C3217,Raw_Data_Paid_23!$C$4:$C$2114,Raw_Data_Paid_23!$C$4:$C$2114,"C1")="C1","C1","C2"))</f>
        <v>A</v>
      </c>
      <c r="P3217" t="str">
        <f t="shared" si="100"/>
        <v>2020AMotor Private</v>
      </c>
    </row>
    <row r="3218" spans="3:16" x14ac:dyDescent="0.35">
      <c r="C3218" s="6" t="s">
        <v>3366</v>
      </c>
      <c r="D3218" s="7" t="s">
        <v>5875</v>
      </c>
      <c r="E3218" s="7" t="s">
        <v>5879</v>
      </c>
      <c r="F3218" s="8" t="s">
        <v>3910</v>
      </c>
      <c r="G3218" s="9">
        <v>62032</v>
      </c>
      <c r="H3218" s="10">
        <v>2021</v>
      </c>
      <c r="I3218" s="10">
        <v>2021</v>
      </c>
      <c r="J3218" s="11" t="s">
        <v>3073</v>
      </c>
      <c r="K3218" s="12">
        <v>62032</v>
      </c>
      <c r="L3218" s="12">
        <v>1</v>
      </c>
      <c r="M3218" s="33" t="str">
        <f>IF(_xlfn.XLOOKUP(C3218,Raw_Data_OS_23!$C$7:$C$4518,Raw_Data_OS_23!$G$7:$G$4518,"Paid/ Closed")="Paid/ Closed","Paid/ Closed", "Still_Outstanding")</f>
        <v>Still_Outstanding</v>
      </c>
      <c r="N3218" s="33">
        <f>IF(_xlfn.XLOOKUP(C3218,Raw_Data_Paid_23!$C$4:$C$2114,Raw_Data_Paid_23!$C$4:$C$2114,1)= 1,1,0)</f>
        <v>0</v>
      </c>
      <c r="O3218" t="str">
        <f>IF(M3218=$W$7,IF(AND(N3218,_xlfn.XLOOKUP(C3218,Raw_Data_OS_23!$C$7:$C$4518,Raw_Data_OS_23!$G$7:$G$4518,0)=G3218),"A",IF(_xlfn.XLOOKUP(C3218,Raw_Data_Paid_23!$C$4:$C$2114,Raw_Data_Paid_23!$C$4:$C$2114,"B1")="B1","B1","B2")),IF(_xlfn.XLOOKUP(C3218,Raw_Data_Paid_23!$C$4:$C$2114,Raw_Data_Paid_23!$C$4:$C$2114,"C1")="C1","C1","C2"))</f>
        <v>B2</v>
      </c>
      <c r="P3218" t="str">
        <f t="shared" si="100"/>
        <v>2021B2Motor Private</v>
      </c>
    </row>
    <row r="3219" spans="3:16" x14ac:dyDescent="0.35">
      <c r="C3219" s="6" t="s">
        <v>3367</v>
      </c>
      <c r="D3219" s="7" t="s">
        <v>5866</v>
      </c>
      <c r="E3219" s="7" t="s">
        <v>5879</v>
      </c>
      <c r="F3219" s="8" t="s">
        <v>3910</v>
      </c>
      <c r="G3219" s="9">
        <v>15748</v>
      </c>
      <c r="H3219" s="10">
        <v>2021</v>
      </c>
      <c r="I3219" s="10">
        <v>2021</v>
      </c>
      <c r="J3219" s="11" t="s">
        <v>3073</v>
      </c>
      <c r="K3219" s="12">
        <v>15748</v>
      </c>
      <c r="L3219" s="12">
        <v>1</v>
      </c>
      <c r="M3219" s="33" t="str">
        <f>IF(_xlfn.XLOOKUP(C3219,Raw_Data_OS_23!$C$7:$C$4518,Raw_Data_OS_23!$G$7:$G$4518,"Paid/ Closed")="Paid/ Closed","Paid/ Closed", "Still_Outstanding")</f>
        <v>Paid/ Closed</v>
      </c>
      <c r="N3219" s="33">
        <f>IF(_xlfn.XLOOKUP(C3219,Raw_Data_Paid_23!$C$4:$C$2114,Raw_Data_Paid_23!$C$4:$C$2114,1)= 1,1,0)</f>
        <v>0</v>
      </c>
      <c r="O3219" t="str">
        <f>IF(M3219=$W$7,IF(AND(N3219,_xlfn.XLOOKUP(C3219,Raw_Data_OS_23!$C$7:$C$4518,Raw_Data_OS_23!$G$7:$G$4518,0)=G3219),"A",IF(_xlfn.XLOOKUP(C3219,Raw_Data_Paid_23!$C$4:$C$2114,Raw_Data_Paid_23!$C$4:$C$2114,"B1")="B1","B1","B2")),IF(_xlfn.XLOOKUP(C3219,Raw_Data_Paid_23!$C$4:$C$2114,Raw_Data_Paid_23!$C$4:$C$2114,"C1")="C1","C1","C2"))</f>
        <v>C2</v>
      </c>
      <c r="P3219" t="str">
        <f t="shared" si="100"/>
        <v>2021C2Motor Private</v>
      </c>
    </row>
    <row r="3220" spans="3:16" x14ac:dyDescent="0.35">
      <c r="C3220" s="6" t="s">
        <v>3368</v>
      </c>
      <c r="D3220" s="7" t="s">
        <v>5878</v>
      </c>
      <c r="E3220" s="7" t="s">
        <v>5879</v>
      </c>
      <c r="F3220" s="8" t="s">
        <v>3910</v>
      </c>
      <c r="G3220" s="9">
        <v>186400</v>
      </c>
      <c r="H3220" s="10">
        <v>2021</v>
      </c>
      <c r="I3220" s="10">
        <v>2021</v>
      </c>
      <c r="J3220" s="11" t="s">
        <v>3073</v>
      </c>
      <c r="K3220" s="12">
        <v>186400</v>
      </c>
      <c r="L3220" s="12">
        <v>1</v>
      </c>
      <c r="M3220" s="33" t="str">
        <f>IF(_xlfn.XLOOKUP(C3220,Raw_Data_OS_23!$C$7:$C$4518,Raw_Data_OS_23!$G$7:$G$4518,"Paid/ Closed")="Paid/ Closed","Paid/ Closed", "Still_Outstanding")</f>
        <v>Still_Outstanding</v>
      </c>
      <c r="N3220" s="33">
        <f>IF(_xlfn.XLOOKUP(C3220,Raw_Data_Paid_23!$C$4:$C$2114,Raw_Data_Paid_23!$C$4:$C$2114,1)= 1,1,0)</f>
        <v>0</v>
      </c>
      <c r="O3220" t="str">
        <f>IF(M3220=$W$7,IF(AND(N3220,_xlfn.XLOOKUP(C3220,Raw_Data_OS_23!$C$7:$C$4518,Raw_Data_OS_23!$G$7:$G$4518,0)=G3220),"A",IF(_xlfn.XLOOKUP(C3220,Raw_Data_Paid_23!$C$4:$C$2114,Raw_Data_Paid_23!$C$4:$C$2114,"B1")="B1","B1","B2")),IF(_xlfn.XLOOKUP(C3220,Raw_Data_Paid_23!$C$4:$C$2114,Raw_Data_Paid_23!$C$4:$C$2114,"C1")="C1","C1","C2"))</f>
        <v>B2</v>
      </c>
      <c r="P3220" t="str">
        <f t="shared" si="100"/>
        <v>2021B2Motor Private</v>
      </c>
    </row>
    <row r="3221" spans="3:16" x14ac:dyDescent="0.35">
      <c r="C3221" s="6" t="s">
        <v>3369</v>
      </c>
      <c r="D3221" s="7" t="s">
        <v>5876</v>
      </c>
      <c r="E3221" s="7" t="s">
        <v>5881</v>
      </c>
      <c r="F3221" s="8" t="s">
        <v>3910</v>
      </c>
      <c r="G3221" s="9">
        <v>100000</v>
      </c>
      <c r="H3221" s="10">
        <v>2021</v>
      </c>
      <c r="I3221" s="10">
        <v>2021</v>
      </c>
      <c r="J3221" s="11" t="s">
        <v>3073</v>
      </c>
      <c r="K3221" s="12">
        <v>100000</v>
      </c>
      <c r="L3221" s="12">
        <v>1</v>
      </c>
      <c r="M3221" s="33" t="str">
        <f>IF(_xlfn.XLOOKUP(C3221,Raw_Data_OS_23!$C$7:$C$4518,Raw_Data_OS_23!$G$7:$G$4518,"Paid/ Closed")="Paid/ Closed","Paid/ Closed", "Still_Outstanding")</f>
        <v>Still_Outstanding</v>
      </c>
      <c r="N3221" s="33">
        <f>IF(_xlfn.XLOOKUP(C3221,Raw_Data_Paid_23!$C$4:$C$2114,Raw_Data_Paid_23!$C$4:$C$2114,1)= 1,1,0)</f>
        <v>1</v>
      </c>
      <c r="O3221" t="str">
        <f>IF(M3221=$W$7,IF(AND(N3221,_xlfn.XLOOKUP(C3221,Raw_Data_OS_23!$C$7:$C$4518,Raw_Data_OS_23!$G$7:$G$4518,0)=G3221),"A",IF(_xlfn.XLOOKUP(C3221,Raw_Data_Paid_23!$C$4:$C$2114,Raw_Data_Paid_23!$C$4:$C$2114,"B1")="B1","B1","B2")),IF(_xlfn.XLOOKUP(C3221,Raw_Data_Paid_23!$C$4:$C$2114,Raw_Data_Paid_23!$C$4:$C$2114,"C1")="C1","C1","C2"))</f>
        <v>A</v>
      </c>
      <c r="P3221" t="str">
        <f t="shared" si="100"/>
        <v>2021AMotor Private</v>
      </c>
    </row>
    <row r="3222" spans="3:16" x14ac:dyDescent="0.35">
      <c r="C3222" s="6" t="s">
        <v>3370</v>
      </c>
      <c r="D3222" s="7" t="s">
        <v>5872</v>
      </c>
      <c r="E3222" s="7" t="s">
        <v>5880</v>
      </c>
      <c r="F3222" s="8" t="s">
        <v>3910</v>
      </c>
      <c r="G3222" s="9">
        <v>25500</v>
      </c>
      <c r="H3222" s="10">
        <v>2021</v>
      </c>
      <c r="I3222" s="10">
        <v>2021</v>
      </c>
      <c r="J3222" s="11" t="s">
        <v>3073</v>
      </c>
      <c r="K3222" s="12">
        <v>25500</v>
      </c>
      <c r="L3222" s="12">
        <v>1</v>
      </c>
      <c r="M3222" s="33" t="str">
        <f>IF(_xlfn.XLOOKUP(C3222,Raw_Data_OS_23!$C$7:$C$4518,Raw_Data_OS_23!$G$7:$G$4518,"Paid/ Closed")="Paid/ Closed","Paid/ Closed", "Still_Outstanding")</f>
        <v>Paid/ Closed</v>
      </c>
      <c r="N3222" s="33">
        <f>IF(_xlfn.XLOOKUP(C3222,Raw_Data_Paid_23!$C$4:$C$2114,Raw_Data_Paid_23!$C$4:$C$2114,1)= 1,1,0)</f>
        <v>1</v>
      </c>
      <c r="O3222" t="str">
        <f>IF(M3222=$W$7,IF(AND(N3222,_xlfn.XLOOKUP(C3222,Raw_Data_OS_23!$C$7:$C$4518,Raw_Data_OS_23!$G$7:$G$4518,0)=G3222),"A",IF(_xlfn.XLOOKUP(C3222,Raw_Data_Paid_23!$C$4:$C$2114,Raw_Data_Paid_23!$C$4:$C$2114,"B1")="B1","B1","B2")),IF(_xlfn.XLOOKUP(C3222,Raw_Data_Paid_23!$C$4:$C$2114,Raw_Data_Paid_23!$C$4:$C$2114,"C1")="C1","C1","C2"))</f>
        <v>C1</v>
      </c>
      <c r="P3222" t="str">
        <f t="shared" si="100"/>
        <v>2021C1Motor Private</v>
      </c>
    </row>
    <row r="3223" spans="3:16" x14ac:dyDescent="0.35">
      <c r="C3223" s="6" t="s">
        <v>3371</v>
      </c>
      <c r="D3223" s="7" t="s">
        <v>5862</v>
      </c>
      <c r="E3223" s="7" t="s">
        <v>5879</v>
      </c>
      <c r="F3223" s="8" t="s">
        <v>3910</v>
      </c>
      <c r="G3223" s="9">
        <v>100000</v>
      </c>
      <c r="H3223" s="10">
        <v>2021</v>
      </c>
      <c r="I3223" s="10">
        <v>2021</v>
      </c>
      <c r="J3223" s="11" t="s">
        <v>3073</v>
      </c>
      <c r="K3223" s="12">
        <v>100000</v>
      </c>
      <c r="L3223" s="12">
        <v>1</v>
      </c>
      <c r="M3223" s="33" t="str">
        <f>IF(_xlfn.XLOOKUP(C3223,Raw_Data_OS_23!$C$7:$C$4518,Raw_Data_OS_23!$G$7:$G$4518,"Paid/ Closed")="Paid/ Closed","Paid/ Closed", "Still_Outstanding")</f>
        <v>Paid/ Closed</v>
      </c>
      <c r="N3223" s="33">
        <f>IF(_xlfn.XLOOKUP(C3223,Raw_Data_Paid_23!$C$4:$C$2114,Raw_Data_Paid_23!$C$4:$C$2114,1)= 1,1,0)</f>
        <v>1</v>
      </c>
      <c r="O3223" t="str">
        <f>IF(M3223=$W$7,IF(AND(N3223,_xlfn.XLOOKUP(C3223,Raw_Data_OS_23!$C$7:$C$4518,Raw_Data_OS_23!$G$7:$G$4518,0)=G3223),"A",IF(_xlfn.XLOOKUP(C3223,Raw_Data_Paid_23!$C$4:$C$2114,Raw_Data_Paid_23!$C$4:$C$2114,"B1")="B1","B1","B2")),IF(_xlfn.XLOOKUP(C3223,Raw_Data_Paid_23!$C$4:$C$2114,Raw_Data_Paid_23!$C$4:$C$2114,"C1")="C1","C1","C2"))</f>
        <v>C1</v>
      </c>
      <c r="P3223" t="str">
        <f t="shared" si="100"/>
        <v>2021C1Motor Private</v>
      </c>
    </row>
    <row r="3224" spans="3:16" x14ac:dyDescent="0.35">
      <c r="C3224" s="6" t="s">
        <v>3372</v>
      </c>
      <c r="D3224" s="7" t="s">
        <v>5877</v>
      </c>
      <c r="E3224" s="7" t="s">
        <v>5880</v>
      </c>
      <c r="F3224" s="8" t="s">
        <v>3908</v>
      </c>
      <c r="G3224" s="9">
        <v>100000</v>
      </c>
      <c r="H3224" s="10">
        <v>2021</v>
      </c>
      <c r="I3224" s="10">
        <v>2021</v>
      </c>
      <c r="J3224" s="11" t="s">
        <v>3073</v>
      </c>
      <c r="K3224" s="12">
        <v>100000</v>
      </c>
      <c r="L3224" s="12">
        <v>1</v>
      </c>
      <c r="M3224" s="33" t="str">
        <f>IF(_xlfn.XLOOKUP(C3224,Raw_Data_OS_23!$C$7:$C$4518,Raw_Data_OS_23!$G$7:$G$4518,"Paid/ Closed")="Paid/ Closed","Paid/ Closed", "Still_Outstanding")</f>
        <v>Still_Outstanding</v>
      </c>
      <c r="N3224" s="33">
        <f>IF(_xlfn.XLOOKUP(C3224,Raw_Data_Paid_23!$C$4:$C$2114,Raw_Data_Paid_23!$C$4:$C$2114,1)= 1,1,0)</f>
        <v>0</v>
      </c>
      <c r="O3224" t="str">
        <f>IF(M3224=$W$7,IF(AND(N3224,_xlfn.XLOOKUP(C3224,Raw_Data_OS_23!$C$7:$C$4518,Raw_Data_OS_23!$G$7:$G$4518,0)=G3224),"A",IF(_xlfn.XLOOKUP(C3224,Raw_Data_Paid_23!$C$4:$C$2114,Raw_Data_Paid_23!$C$4:$C$2114,"B1")="B1","B1","B2")),IF(_xlfn.XLOOKUP(C3224,Raw_Data_Paid_23!$C$4:$C$2114,Raw_Data_Paid_23!$C$4:$C$2114,"C1")="C1","C1","C2"))</f>
        <v>B2</v>
      </c>
      <c r="P3224" t="str">
        <f t="shared" si="100"/>
        <v>2021B2Motor Commercial</v>
      </c>
    </row>
    <row r="3225" spans="3:16" x14ac:dyDescent="0.35">
      <c r="C3225" s="6" t="s">
        <v>3373</v>
      </c>
      <c r="D3225" s="7" t="s">
        <v>5866</v>
      </c>
      <c r="E3225" s="7" t="s">
        <v>5879</v>
      </c>
      <c r="F3225" s="8" t="s">
        <v>3910</v>
      </c>
      <c r="G3225" s="9">
        <v>80000</v>
      </c>
      <c r="H3225" s="10">
        <v>2021</v>
      </c>
      <c r="I3225" s="10">
        <v>2021</v>
      </c>
      <c r="J3225" s="11" t="s">
        <v>3073</v>
      </c>
      <c r="K3225" s="12">
        <v>80000</v>
      </c>
      <c r="L3225" s="12">
        <v>1</v>
      </c>
      <c r="M3225" s="33" t="str">
        <f>IF(_xlfn.XLOOKUP(C3225,Raw_Data_OS_23!$C$7:$C$4518,Raw_Data_OS_23!$G$7:$G$4518,"Paid/ Closed")="Paid/ Closed","Paid/ Closed", "Still_Outstanding")</f>
        <v>Paid/ Closed</v>
      </c>
      <c r="N3225" s="33">
        <f>IF(_xlfn.XLOOKUP(C3225,Raw_Data_Paid_23!$C$4:$C$2114,Raw_Data_Paid_23!$C$4:$C$2114,1)= 1,1,0)</f>
        <v>1</v>
      </c>
      <c r="O3225" t="str">
        <f>IF(M3225=$W$7,IF(AND(N3225,_xlfn.XLOOKUP(C3225,Raw_Data_OS_23!$C$7:$C$4518,Raw_Data_OS_23!$G$7:$G$4518,0)=G3225),"A",IF(_xlfn.XLOOKUP(C3225,Raw_Data_Paid_23!$C$4:$C$2114,Raw_Data_Paid_23!$C$4:$C$2114,"B1")="B1","B1","B2")),IF(_xlfn.XLOOKUP(C3225,Raw_Data_Paid_23!$C$4:$C$2114,Raw_Data_Paid_23!$C$4:$C$2114,"C1")="C1","C1","C2"))</f>
        <v>C1</v>
      </c>
      <c r="P3225" t="str">
        <f t="shared" si="100"/>
        <v>2021C1Motor Private</v>
      </c>
    </row>
    <row r="3226" spans="3:16" x14ac:dyDescent="0.35">
      <c r="C3226" s="6" t="s">
        <v>3374</v>
      </c>
      <c r="D3226" s="7" t="s">
        <v>5852</v>
      </c>
      <c r="E3226" s="7" t="s">
        <v>5880</v>
      </c>
      <c r="F3226" s="8" t="s">
        <v>3910</v>
      </c>
      <c r="G3226" s="9">
        <v>479120</v>
      </c>
      <c r="H3226" s="10">
        <v>2021</v>
      </c>
      <c r="I3226" s="10">
        <v>2021</v>
      </c>
      <c r="J3226" s="11" t="s">
        <v>3073</v>
      </c>
      <c r="K3226" s="12">
        <v>479120</v>
      </c>
      <c r="L3226" s="12">
        <v>1</v>
      </c>
      <c r="M3226" s="33" t="str">
        <f>IF(_xlfn.XLOOKUP(C3226,Raw_Data_OS_23!$C$7:$C$4518,Raw_Data_OS_23!$G$7:$G$4518,"Paid/ Closed")="Paid/ Closed","Paid/ Closed", "Still_Outstanding")</f>
        <v>Still_Outstanding</v>
      </c>
      <c r="N3226" s="33">
        <f>IF(_xlfn.XLOOKUP(C3226,Raw_Data_Paid_23!$C$4:$C$2114,Raw_Data_Paid_23!$C$4:$C$2114,1)= 1,1,0)</f>
        <v>0</v>
      </c>
      <c r="O3226" t="str">
        <f>IF(M3226=$W$7,IF(AND(N3226,_xlfn.XLOOKUP(C3226,Raw_Data_OS_23!$C$7:$C$4518,Raw_Data_OS_23!$G$7:$G$4518,0)=G3226),"A",IF(_xlfn.XLOOKUP(C3226,Raw_Data_Paid_23!$C$4:$C$2114,Raw_Data_Paid_23!$C$4:$C$2114,"B1")="B1","B1","B2")),IF(_xlfn.XLOOKUP(C3226,Raw_Data_Paid_23!$C$4:$C$2114,Raw_Data_Paid_23!$C$4:$C$2114,"C1")="C1","C1","C2"))</f>
        <v>B2</v>
      </c>
      <c r="P3226" t="str">
        <f t="shared" si="100"/>
        <v>2021B2Motor Private</v>
      </c>
    </row>
    <row r="3227" spans="3:16" x14ac:dyDescent="0.35">
      <c r="C3227" s="6" t="s">
        <v>3375</v>
      </c>
      <c r="D3227" s="7" t="s">
        <v>5874</v>
      </c>
      <c r="E3227" s="7" t="s">
        <v>5880</v>
      </c>
      <c r="F3227" s="8" t="s">
        <v>3908</v>
      </c>
      <c r="G3227" s="9">
        <v>96240</v>
      </c>
      <c r="H3227" s="10">
        <v>2021</v>
      </c>
      <c r="I3227" s="10">
        <v>2021</v>
      </c>
      <c r="J3227" s="11" t="s">
        <v>3073</v>
      </c>
      <c r="K3227" s="12">
        <v>96240</v>
      </c>
      <c r="L3227" s="12">
        <v>1</v>
      </c>
      <c r="M3227" s="33" t="str">
        <f>IF(_xlfn.XLOOKUP(C3227,Raw_Data_OS_23!$C$7:$C$4518,Raw_Data_OS_23!$G$7:$G$4518,"Paid/ Closed")="Paid/ Closed","Paid/ Closed", "Still_Outstanding")</f>
        <v>Paid/ Closed</v>
      </c>
      <c r="N3227" s="33">
        <f>IF(_xlfn.XLOOKUP(C3227,Raw_Data_Paid_23!$C$4:$C$2114,Raw_Data_Paid_23!$C$4:$C$2114,1)= 1,1,0)</f>
        <v>0</v>
      </c>
      <c r="O3227" t="str">
        <f>IF(M3227=$W$7,IF(AND(N3227,_xlfn.XLOOKUP(C3227,Raw_Data_OS_23!$C$7:$C$4518,Raw_Data_OS_23!$G$7:$G$4518,0)=G3227),"A",IF(_xlfn.XLOOKUP(C3227,Raw_Data_Paid_23!$C$4:$C$2114,Raw_Data_Paid_23!$C$4:$C$2114,"B1")="B1","B1","B2")),IF(_xlfn.XLOOKUP(C3227,Raw_Data_Paid_23!$C$4:$C$2114,Raw_Data_Paid_23!$C$4:$C$2114,"C1")="C1","C1","C2"))</f>
        <v>C2</v>
      </c>
      <c r="P3227" t="str">
        <f t="shared" si="100"/>
        <v>2021C2Motor Commercial</v>
      </c>
    </row>
    <row r="3228" spans="3:16" x14ac:dyDescent="0.35">
      <c r="C3228" s="6" t="s">
        <v>3376</v>
      </c>
      <c r="D3228" s="7" t="s">
        <v>5874</v>
      </c>
      <c r="E3228" s="7" t="s">
        <v>5879</v>
      </c>
      <c r="F3228" s="8" t="s">
        <v>3910</v>
      </c>
      <c r="G3228" s="9">
        <v>100000</v>
      </c>
      <c r="H3228" s="10">
        <v>2021</v>
      </c>
      <c r="I3228" s="10">
        <v>2021</v>
      </c>
      <c r="J3228" s="11" t="s">
        <v>3073</v>
      </c>
      <c r="K3228" s="12">
        <v>100000</v>
      </c>
      <c r="L3228" s="12">
        <v>1</v>
      </c>
      <c r="M3228" s="33" t="str">
        <f>IF(_xlfn.XLOOKUP(C3228,Raw_Data_OS_23!$C$7:$C$4518,Raw_Data_OS_23!$G$7:$G$4518,"Paid/ Closed")="Paid/ Closed","Paid/ Closed", "Still_Outstanding")</f>
        <v>Still_Outstanding</v>
      </c>
      <c r="N3228" s="33">
        <f>IF(_xlfn.XLOOKUP(C3228,Raw_Data_Paid_23!$C$4:$C$2114,Raw_Data_Paid_23!$C$4:$C$2114,1)= 1,1,0)</f>
        <v>0</v>
      </c>
      <c r="O3228" t="str">
        <f>IF(M3228=$W$7,IF(AND(N3228,_xlfn.XLOOKUP(C3228,Raw_Data_OS_23!$C$7:$C$4518,Raw_Data_OS_23!$G$7:$G$4518,0)=G3228),"A",IF(_xlfn.XLOOKUP(C3228,Raw_Data_Paid_23!$C$4:$C$2114,Raw_Data_Paid_23!$C$4:$C$2114,"B1")="B1","B1","B2")),IF(_xlfn.XLOOKUP(C3228,Raw_Data_Paid_23!$C$4:$C$2114,Raw_Data_Paid_23!$C$4:$C$2114,"C1")="C1","C1","C2"))</f>
        <v>B2</v>
      </c>
      <c r="P3228" t="str">
        <f t="shared" si="100"/>
        <v>2021B2Motor Private</v>
      </c>
    </row>
    <row r="3229" spans="3:16" x14ac:dyDescent="0.35">
      <c r="C3229" s="6" t="s">
        <v>3377</v>
      </c>
      <c r="D3229" s="7" t="s">
        <v>5876</v>
      </c>
      <c r="E3229" s="7" t="s">
        <v>5881</v>
      </c>
      <c r="F3229" s="8" t="s">
        <v>3910</v>
      </c>
      <c r="G3229" s="9">
        <v>10104</v>
      </c>
      <c r="H3229" s="10">
        <v>2021</v>
      </c>
      <c r="I3229" s="10">
        <v>2021</v>
      </c>
      <c r="J3229" s="11" t="s">
        <v>3073</v>
      </c>
      <c r="K3229" s="12">
        <v>10104</v>
      </c>
      <c r="L3229" s="12">
        <v>1</v>
      </c>
      <c r="M3229" s="33" t="str">
        <f>IF(_xlfn.XLOOKUP(C3229,Raw_Data_OS_23!$C$7:$C$4518,Raw_Data_OS_23!$G$7:$G$4518,"Paid/ Closed")="Paid/ Closed","Paid/ Closed", "Still_Outstanding")</f>
        <v>Paid/ Closed</v>
      </c>
      <c r="N3229" s="33">
        <f>IF(_xlfn.XLOOKUP(C3229,Raw_Data_Paid_23!$C$4:$C$2114,Raw_Data_Paid_23!$C$4:$C$2114,1)= 1,1,0)</f>
        <v>1</v>
      </c>
      <c r="O3229" t="str">
        <f>IF(M3229=$W$7,IF(AND(N3229,_xlfn.XLOOKUP(C3229,Raw_Data_OS_23!$C$7:$C$4518,Raw_Data_OS_23!$G$7:$G$4518,0)=G3229),"A",IF(_xlfn.XLOOKUP(C3229,Raw_Data_Paid_23!$C$4:$C$2114,Raw_Data_Paid_23!$C$4:$C$2114,"B1")="B1","B1","B2")),IF(_xlfn.XLOOKUP(C3229,Raw_Data_Paid_23!$C$4:$C$2114,Raw_Data_Paid_23!$C$4:$C$2114,"C1")="C1","C1","C2"))</f>
        <v>C1</v>
      </c>
      <c r="P3229" t="str">
        <f t="shared" si="100"/>
        <v>2021C1Motor Private</v>
      </c>
    </row>
    <row r="3230" spans="3:16" x14ac:dyDescent="0.35">
      <c r="C3230" s="6" t="s">
        <v>3378</v>
      </c>
      <c r="D3230" s="7" t="s">
        <v>5879</v>
      </c>
      <c r="E3230" s="7" t="s">
        <v>5882</v>
      </c>
      <c r="F3230" s="8" t="s">
        <v>3910</v>
      </c>
      <c r="G3230" s="9">
        <v>271500</v>
      </c>
      <c r="H3230" s="10">
        <v>2021</v>
      </c>
      <c r="I3230" s="10">
        <v>2021</v>
      </c>
      <c r="J3230" s="11" t="s">
        <v>3073</v>
      </c>
      <c r="K3230" s="12">
        <v>271500</v>
      </c>
      <c r="L3230" s="12">
        <v>1</v>
      </c>
      <c r="M3230" s="33" t="str">
        <f>IF(_xlfn.XLOOKUP(C3230,Raw_Data_OS_23!$C$7:$C$4518,Raw_Data_OS_23!$G$7:$G$4518,"Paid/ Closed")="Paid/ Closed","Paid/ Closed", "Still_Outstanding")</f>
        <v>Still_Outstanding</v>
      </c>
      <c r="N3230" s="33">
        <f>IF(_xlfn.XLOOKUP(C3230,Raw_Data_Paid_23!$C$4:$C$2114,Raw_Data_Paid_23!$C$4:$C$2114,1)= 1,1,0)</f>
        <v>0</v>
      </c>
      <c r="O3230" t="str">
        <f>IF(M3230=$W$7,IF(AND(N3230,_xlfn.XLOOKUP(C3230,Raw_Data_OS_23!$C$7:$C$4518,Raw_Data_OS_23!$G$7:$G$4518,0)=G3230),"A",IF(_xlfn.XLOOKUP(C3230,Raw_Data_Paid_23!$C$4:$C$2114,Raw_Data_Paid_23!$C$4:$C$2114,"B1")="B1","B1","B2")),IF(_xlfn.XLOOKUP(C3230,Raw_Data_Paid_23!$C$4:$C$2114,Raw_Data_Paid_23!$C$4:$C$2114,"C1")="C1","C1","C2"))</f>
        <v>B2</v>
      </c>
      <c r="P3230" t="str">
        <f t="shared" si="100"/>
        <v>2021B2Motor Private</v>
      </c>
    </row>
    <row r="3231" spans="3:16" x14ac:dyDescent="0.35">
      <c r="C3231" s="6" t="s">
        <v>3379</v>
      </c>
      <c r="D3231" s="7" t="s">
        <v>5881</v>
      </c>
      <c r="E3231" s="7" t="s">
        <v>5882</v>
      </c>
      <c r="F3231" s="8" t="s">
        <v>3910</v>
      </c>
      <c r="G3231" s="9">
        <v>23500</v>
      </c>
      <c r="H3231" s="10">
        <v>2021</v>
      </c>
      <c r="I3231" s="10">
        <v>2021</v>
      </c>
      <c r="J3231" s="11" t="s">
        <v>3073</v>
      </c>
      <c r="K3231" s="12">
        <v>23500</v>
      </c>
      <c r="L3231" s="12">
        <v>1</v>
      </c>
      <c r="M3231" s="33" t="str">
        <f>IF(_xlfn.XLOOKUP(C3231,Raw_Data_OS_23!$C$7:$C$4518,Raw_Data_OS_23!$G$7:$G$4518,"Paid/ Closed")="Paid/ Closed","Paid/ Closed", "Still_Outstanding")</f>
        <v>Still_Outstanding</v>
      </c>
      <c r="N3231" s="33">
        <f>IF(_xlfn.XLOOKUP(C3231,Raw_Data_Paid_23!$C$4:$C$2114,Raw_Data_Paid_23!$C$4:$C$2114,1)= 1,1,0)</f>
        <v>1</v>
      </c>
      <c r="O3231" t="str">
        <f>IF(M3231=$W$7,IF(AND(N3231,_xlfn.XLOOKUP(C3231,Raw_Data_OS_23!$C$7:$C$4518,Raw_Data_OS_23!$G$7:$G$4518,0)=G3231),"A",IF(_xlfn.XLOOKUP(C3231,Raw_Data_Paid_23!$C$4:$C$2114,Raw_Data_Paid_23!$C$4:$C$2114,"B1")="B1","B1","B2")),IF(_xlfn.XLOOKUP(C3231,Raw_Data_Paid_23!$C$4:$C$2114,Raw_Data_Paid_23!$C$4:$C$2114,"C1")="C1","C1","C2"))</f>
        <v>B1</v>
      </c>
      <c r="P3231" t="str">
        <f t="shared" si="100"/>
        <v>2021B1Motor Private</v>
      </c>
    </row>
    <row r="3232" spans="3:16" x14ac:dyDescent="0.35">
      <c r="C3232" s="6" t="s">
        <v>3380</v>
      </c>
      <c r="D3232" s="7" t="s">
        <v>5882</v>
      </c>
      <c r="E3232" s="7" t="s">
        <v>5882</v>
      </c>
      <c r="F3232" s="8" t="s">
        <v>3908</v>
      </c>
      <c r="G3232" s="9">
        <v>100000</v>
      </c>
      <c r="H3232" s="10">
        <v>2021</v>
      </c>
      <c r="I3232" s="10">
        <v>2021</v>
      </c>
      <c r="J3232" s="11" t="s">
        <v>3073</v>
      </c>
      <c r="K3232" s="12">
        <v>100000</v>
      </c>
      <c r="L3232" s="12">
        <v>1</v>
      </c>
      <c r="M3232" s="33" t="str">
        <f>IF(_xlfn.XLOOKUP(C3232,Raw_Data_OS_23!$C$7:$C$4518,Raw_Data_OS_23!$G$7:$G$4518,"Paid/ Closed")="Paid/ Closed","Paid/ Closed", "Still_Outstanding")</f>
        <v>Still_Outstanding</v>
      </c>
      <c r="N3232" s="33">
        <f>IF(_xlfn.XLOOKUP(C3232,Raw_Data_Paid_23!$C$4:$C$2114,Raw_Data_Paid_23!$C$4:$C$2114,1)= 1,1,0)</f>
        <v>0</v>
      </c>
      <c r="O3232" t="str">
        <f>IF(M3232=$W$7,IF(AND(N3232,_xlfn.XLOOKUP(C3232,Raw_Data_OS_23!$C$7:$C$4518,Raw_Data_OS_23!$G$7:$G$4518,0)=G3232),"A",IF(_xlfn.XLOOKUP(C3232,Raw_Data_Paid_23!$C$4:$C$2114,Raw_Data_Paid_23!$C$4:$C$2114,"B1")="B1","B1","B2")),IF(_xlfn.XLOOKUP(C3232,Raw_Data_Paid_23!$C$4:$C$2114,Raw_Data_Paid_23!$C$4:$C$2114,"C1")="C1","C1","C2"))</f>
        <v>B2</v>
      </c>
      <c r="P3232" t="str">
        <f t="shared" si="100"/>
        <v>2021B2Motor Commercial</v>
      </c>
    </row>
    <row r="3233" spans="3:16" x14ac:dyDescent="0.35">
      <c r="C3233" s="6" t="s">
        <v>3381</v>
      </c>
      <c r="D3233" s="7" t="s">
        <v>5875</v>
      </c>
      <c r="E3233" s="7" t="s">
        <v>5882</v>
      </c>
      <c r="F3233" s="8" t="s">
        <v>3910</v>
      </c>
      <c r="G3233" s="9">
        <v>50000</v>
      </c>
      <c r="H3233" s="10">
        <v>2021</v>
      </c>
      <c r="I3233" s="10">
        <v>2021</v>
      </c>
      <c r="J3233" s="11" t="s">
        <v>3073</v>
      </c>
      <c r="K3233" s="12">
        <v>50000</v>
      </c>
      <c r="L3233" s="12">
        <v>1</v>
      </c>
      <c r="M3233" s="33" t="str">
        <f>IF(_xlfn.XLOOKUP(C3233,Raw_Data_OS_23!$C$7:$C$4518,Raw_Data_OS_23!$G$7:$G$4518,"Paid/ Closed")="Paid/ Closed","Paid/ Closed", "Still_Outstanding")</f>
        <v>Paid/ Closed</v>
      </c>
      <c r="N3233" s="33">
        <f>IF(_xlfn.XLOOKUP(C3233,Raw_Data_Paid_23!$C$4:$C$2114,Raw_Data_Paid_23!$C$4:$C$2114,1)= 1,1,0)</f>
        <v>1</v>
      </c>
      <c r="O3233" t="str">
        <f>IF(M3233=$W$7,IF(AND(N3233,_xlfn.XLOOKUP(C3233,Raw_Data_OS_23!$C$7:$C$4518,Raw_Data_OS_23!$G$7:$G$4518,0)=G3233),"A",IF(_xlfn.XLOOKUP(C3233,Raw_Data_Paid_23!$C$4:$C$2114,Raw_Data_Paid_23!$C$4:$C$2114,"B1")="B1","B1","B2")),IF(_xlfn.XLOOKUP(C3233,Raw_Data_Paid_23!$C$4:$C$2114,Raw_Data_Paid_23!$C$4:$C$2114,"C1")="C1","C1","C2"))</f>
        <v>C1</v>
      </c>
      <c r="P3233" t="str">
        <f t="shared" si="100"/>
        <v>2021C1Motor Private</v>
      </c>
    </row>
    <row r="3234" spans="3:16" x14ac:dyDescent="0.35">
      <c r="C3234" s="6" t="s">
        <v>3382</v>
      </c>
      <c r="D3234" s="7" t="s">
        <v>5883</v>
      </c>
      <c r="E3234" s="7" t="s">
        <v>5882</v>
      </c>
      <c r="F3234" s="8" t="s">
        <v>3910</v>
      </c>
      <c r="G3234" s="9">
        <v>12000</v>
      </c>
      <c r="H3234" s="10">
        <v>2021</v>
      </c>
      <c r="I3234" s="10">
        <v>2021</v>
      </c>
      <c r="J3234" s="11" t="s">
        <v>3073</v>
      </c>
      <c r="K3234" s="12">
        <v>12000</v>
      </c>
      <c r="L3234" s="12">
        <v>1</v>
      </c>
      <c r="M3234" s="33" t="str">
        <f>IF(_xlfn.XLOOKUP(C3234,Raw_Data_OS_23!$C$7:$C$4518,Raw_Data_OS_23!$G$7:$G$4518,"Paid/ Closed")="Paid/ Closed","Paid/ Closed", "Still_Outstanding")</f>
        <v>Paid/ Closed</v>
      </c>
      <c r="N3234" s="33">
        <f>IF(_xlfn.XLOOKUP(C3234,Raw_Data_Paid_23!$C$4:$C$2114,Raw_Data_Paid_23!$C$4:$C$2114,1)= 1,1,0)</f>
        <v>0</v>
      </c>
      <c r="O3234" t="str">
        <f>IF(M3234=$W$7,IF(AND(N3234,_xlfn.XLOOKUP(C3234,Raw_Data_OS_23!$C$7:$C$4518,Raw_Data_OS_23!$G$7:$G$4518,0)=G3234),"A",IF(_xlfn.XLOOKUP(C3234,Raw_Data_Paid_23!$C$4:$C$2114,Raw_Data_Paid_23!$C$4:$C$2114,"B1")="B1","B1","B2")),IF(_xlfn.XLOOKUP(C3234,Raw_Data_Paid_23!$C$4:$C$2114,Raw_Data_Paid_23!$C$4:$C$2114,"C1")="C1","C1","C2"))</f>
        <v>C2</v>
      </c>
      <c r="P3234" t="str">
        <f t="shared" si="100"/>
        <v>2021C2Motor Private</v>
      </c>
    </row>
    <row r="3235" spans="3:16" x14ac:dyDescent="0.35">
      <c r="C3235" s="6" t="s">
        <v>3383</v>
      </c>
      <c r="D3235" s="7" t="s">
        <v>5873</v>
      </c>
      <c r="E3235" s="7" t="s">
        <v>5879</v>
      </c>
      <c r="F3235" s="8" t="s">
        <v>3910</v>
      </c>
      <c r="G3235" s="9">
        <v>12000</v>
      </c>
      <c r="H3235" s="10">
        <v>2021</v>
      </c>
      <c r="I3235" s="10">
        <v>2021</v>
      </c>
      <c r="J3235" s="11" t="s">
        <v>3073</v>
      </c>
      <c r="K3235" s="12">
        <v>12000</v>
      </c>
      <c r="L3235" s="12">
        <v>1</v>
      </c>
      <c r="M3235" s="33" t="str">
        <f>IF(_xlfn.XLOOKUP(C3235,Raw_Data_OS_23!$C$7:$C$4518,Raw_Data_OS_23!$G$7:$G$4518,"Paid/ Closed")="Paid/ Closed","Paid/ Closed", "Still_Outstanding")</f>
        <v>Paid/ Closed</v>
      </c>
      <c r="N3235" s="33">
        <f>IF(_xlfn.XLOOKUP(C3235,Raw_Data_Paid_23!$C$4:$C$2114,Raw_Data_Paid_23!$C$4:$C$2114,1)= 1,1,0)</f>
        <v>0</v>
      </c>
      <c r="O3235" t="str">
        <f>IF(M3235=$W$7,IF(AND(N3235,_xlfn.XLOOKUP(C3235,Raw_Data_OS_23!$C$7:$C$4518,Raw_Data_OS_23!$G$7:$G$4518,0)=G3235),"A",IF(_xlfn.XLOOKUP(C3235,Raw_Data_Paid_23!$C$4:$C$2114,Raw_Data_Paid_23!$C$4:$C$2114,"B1")="B1","B1","B2")),IF(_xlfn.XLOOKUP(C3235,Raw_Data_Paid_23!$C$4:$C$2114,Raw_Data_Paid_23!$C$4:$C$2114,"C1")="C1","C1","C2"))</f>
        <v>C2</v>
      </c>
      <c r="P3235" t="str">
        <f t="shared" si="100"/>
        <v>2021C2Motor Private</v>
      </c>
    </row>
    <row r="3236" spans="3:16" x14ac:dyDescent="0.35">
      <c r="C3236" s="6" t="s">
        <v>3384</v>
      </c>
      <c r="D3236" s="7" t="s">
        <v>5875</v>
      </c>
      <c r="E3236" s="7" t="s">
        <v>5884</v>
      </c>
      <c r="F3236" s="8" t="s">
        <v>3910</v>
      </c>
      <c r="G3236" s="9">
        <v>50000</v>
      </c>
      <c r="H3236" s="10">
        <v>2021</v>
      </c>
      <c r="I3236" s="10">
        <v>2021</v>
      </c>
      <c r="J3236" s="11" t="s">
        <v>3073</v>
      </c>
      <c r="K3236" s="12">
        <v>50000</v>
      </c>
      <c r="L3236" s="12">
        <v>1</v>
      </c>
      <c r="M3236" s="33" t="str">
        <f>IF(_xlfn.XLOOKUP(C3236,Raw_Data_OS_23!$C$7:$C$4518,Raw_Data_OS_23!$G$7:$G$4518,"Paid/ Closed")="Paid/ Closed","Paid/ Closed", "Still_Outstanding")</f>
        <v>Paid/ Closed</v>
      </c>
      <c r="N3236" s="33">
        <f>IF(_xlfn.XLOOKUP(C3236,Raw_Data_Paid_23!$C$4:$C$2114,Raw_Data_Paid_23!$C$4:$C$2114,1)= 1,1,0)</f>
        <v>1</v>
      </c>
      <c r="O3236" t="str">
        <f>IF(M3236=$W$7,IF(AND(N3236,_xlfn.XLOOKUP(C3236,Raw_Data_OS_23!$C$7:$C$4518,Raw_Data_OS_23!$G$7:$G$4518,0)=G3236),"A",IF(_xlfn.XLOOKUP(C3236,Raw_Data_Paid_23!$C$4:$C$2114,Raw_Data_Paid_23!$C$4:$C$2114,"B1")="B1","B1","B2")),IF(_xlfn.XLOOKUP(C3236,Raw_Data_Paid_23!$C$4:$C$2114,Raw_Data_Paid_23!$C$4:$C$2114,"C1")="C1","C1","C2"))</f>
        <v>C1</v>
      </c>
      <c r="P3236" t="str">
        <f t="shared" si="100"/>
        <v>2021C1Motor Private</v>
      </c>
    </row>
    <row r="3237" spans="3:16" x14ac:dyDescent="0.35">
      <c r="C3237" s="6" t="s">
        <v>3385</v>
      </c>
      <c r="D3237" s="7" t="s">
        <v>5835</v>
      </c>
      <c r="E3237" s="7" t="s">
        <v>5884</v>
      </c>
      <c r="F3237" s="8" t="s">
        <v>3910</v>
      </c>
      <c r="G3237" s="9">
        <v>24260</v>
      </c>
      <c r="H3237" s="10">
        <v>2021</v>
      </c>
      <c r="I3237" s="10">
        <v>2021</v>
      </c>
      <c r="J3237" s="11" t="s">
        <v>3073</v>
      </c>
      <c r="K3237" s="12">
        <v>24260</v>
      </c>
      <c r="L3237" s="12">
        <v>1</v>
      </c>
      <c r="M3237" s="33" t="str">
        <f>IF(_xlfn.XLOOKUP(C3237,Raw_Data_OS_23!$C$7:$C$4518,Raw_Data_OS_23!$G$7:$G$4518,"Paid/ Closed")="Paid/ Closed","Paid/ Closed", "Still_Outstanding")</f>
        <v>Paid/ Closed</v>
      </c>
      <c r="N3237" s="33">
        <f>IF(_xlfn.XLOOKUP(C3237,Raw_Data_Paid_23!$C$4:$C$2114,Raw_Data_Paid_23!$C$4:$C$2114,1)= 1,1,0)</f>
        <v>1</v>
      </c>
      <c r="O3237" t="str">
        <f>IF(M3237=$W$7,IF(AND(N3237,_xlfn.XLOOKUP(C3237,Raw_Data_OS_23!$C$7:$C$4518,Raw_Data_OS_23!$G$7:$G$4518,0)=G3237),"A",IF(_xlfn.XLOOKUP(C3237,Raw_Data_Paid_23!$C$4:$C$2114,Raw_Data_Paid_23!$C$4:$C$2114,"B1")="B1","B1","B2")),IF(_xlfn.XLOOKUP(C3237,Raw_Data_Paid_23!$C$4:$C$2114,Raw_Data_Paid_23!$C$4:$C$2114,"C1")="C1","C1","C2"))</f>
        <v>C1</v>
      </c>
      <c r="P3237" t="str">
        <f t="shared" si="100"/>
        <v>2021C1Motor Private</v>
      </c>
    </row>
    <row r="3238" spans="3:16" x14ac:dyDescent="0.35">
      <c r="C3238" s="6" t="s">
        <v>3386</v>
      </c>
      <c r="D3238" s="7" t="s">
        <v>5883</v>
      </c>
      <c r="E3238" s="7" t="s">
        <v>5884</v>
      </c>
      <c r="F3238" s="8" t="s">
        <v>3910</v>
      </c>
      <c r="G3238" s="9">
        <v>38000</v>
      </c>
      <c r="H3238" s="10">
        <v>2021</v>
      </c>
      <c r="I3238" s="10">
        <v>2021</v>
      </c>
      <c r="J3238" s="11" t="s">
        <v>3073</v>
      </c>
      <c r="K3238" s="12">
        <v>38000</v>
      </c>
      <c r="L3238" s="12">
        <v>1</v>
      </c>
      <c r="M3238" s="33" t="str">
        <f>IF(_xlfn.XLOOKUP(C3238,Raw_Data_OS_23!$C$7:$C$4518,Raw_Data_OS_23!$G$7:$G$4518,"Paid/ Closed")="Paid/ Closed","Paid/ Closed", "Still_Outstanding")</f>
        <v>Still_Outstanding</v>
      </c>
      <c r="N3238" s="33">
        <f>IF(_xlfn.XLOOKUP(C3238,Raw_Data_Paid_23!$C$4:$C$2114,Raw_Data_Paid_23!$C$4:$C$2114,1)= 1,1,0)</f>
        <v>0</v>
      </c>
      <c r="O3238" t="str">
        <f>IF(M3238=$W$7,IF(AND(N3238,_xlfn.XLOOKUP(C3238,Raw_Data_OS_23!$C$7:$C$4518,Raw_Data_OS_23!$G$7:$G$4518,0)=G3238),"A",IF(_xlfn.XLOOKUP(C3238,Raw_Data_Paid_23!$C$4:$C$2114,Raw_Data_Paid_23!$C$4:$C$2114,"B1")="B1","B1","B2")),IF(_xlfn.XLOOKUP(C3238,Raw_Data_Paid_23!$C$4:$C$2114,Raw_Data_Paid_23!$C$4:$C$2114,"C1")="C1","C1","C2"))</f>
        <v>B2</v>
      </c>
      <c r="P3238" t="str">
        <f t="shared" si="100"/>
        <v>2021B2Motor Private</v>
      </c>
    </row>
    <row r="3239" spans="3:16" x14ac:dyDescent="0.35">
      <c r="C3239" s="6" t="s">
        <v>3387</v>
      </c>
      <c r="D3239" s="7" t="s">
        <v>5879</v>
      </c>
      <c r="E3239" s="7" t="s">
        <v>5884</v>
      </c>
      <c r="F3239" s="8" t="s">
        <v>3910</v>
      </c>
      <c r="G3239" s="9">
        <v>277794.1176</v>
      </c>
      <c r="H3239" s="10">
        <v>2021</v>
      </c>
      <c r="I3239" s="10">
        <v>2021</v>
      </c>
      <c r="J3239" s="11" t="s">
        <v>3073</v>
      </c>
      <c r="K3239" s="12">
        <v>277794.1176</v>
      </c>
      <c r="L3239" s="12">
        <v>1</v>
      </c>
      <c r="M3239" s="33" t="str">
        <f>IF(_xlfn.XLOOKUP(C3239,Raw_Data_OS_23!$C$7:$C$4518,Raw_Data_OS_23!$G$7:$G$4518,"Paid/ Closed")="Paid/ Closed","Paid/ Closed", "Still_Outstanding")</f>
        <v>Still_Outstanding</v>
      </c>
      <c r="N3239" s="33">
        <f>IF(_xlfn.XLOOKUP(C3239,Raw_Data_Paid_23!$C$4:$C$2114,Raw_Data_Paid_23!$C$4:$C$2114,1)= 1,1,0)</f>
        <v>0</v>
      </c>
      <c r="O3239" t="str">
        <f>IF(M3239=$W$7,IF(AND(N3239,_xlfn.XLOOKUP(C3239,Raw_Data_OS_23!$C$7:$C$4518,Raw_Data_OS_23!$G$7:$G$4518,0)=G3239),"A",IF(_xlfn.XLOOKUP(C3239,Raw_Data_Paid_23!$C$4:$C$2114,Raw_Data_Paid_23!$C$4:$C$2114,"B1")="B1","B1","B2")),IF(_xlfn.XLOOKUP(C3239,Raw_Data_Paid_23!$C$4:$C$2114,Raw_Data_Paid_23!$C$4:$C$2114,"C1")="C1","C1","C2"))</f>
        <v>B2</v>
      </c>
      <c r="P3239" t="str">
        <f t="shared" si="100"/>
        <v>2021B2Motor Private</v>
      </c>
    </row>
    <row r="3240" spans="3:16" x14ac:dyDescent="0.35">
      <c r="C3240" s="6" t="s">
        <v>3388</v>
      </c>
      <c r="D3240" s="7" t="s">
        <v>5875</v>
      </c>
      <c r="E3240" s="7" t="s">
        <v>5884</v>
      </c>
      <c r="F3240" s="8" t="s">
        <v>3910</v>
      </c>
      <c r="G3240" s="9">
        <v>9800</v>
      </c>
      <c r="H3240" s="10">
        <v>2021</v>
      </c>
      <c r="I3240" s="10">
        <v>2021</v>
      </c>
      <c r="J3240" s="11" t="s">
        <v>3073</v>
      </c>
      <c r="K3240" s="12">
        <v>9800</v>
      </c>
      <c r="L3240" s="12">
        <v>1</v>
      </c>
      <c r="M3240" s="33" t="str">
        <f>IF(_xlfn.XLOOKUP(C3240,Raw_Data_OS_23!$C$7:$C$4518,Raw_Data_OS_23!$G$7:$G$4518,"Paid/ Closed")="Paid/ Closed","Paid/ Closed", "Still_Outstanding")</f>
        <v>Paid/ Closed</v>
      </c>
      <c r="N3240" s="33">
        <f>IF(_xlfn.XLOOKUP(C3240,Raw_Data_Paid_23!$C$4:$C$2114,Raw_Data_Paid_23!$C$4:$C$2114,1)= 1,1,0)</f>
        <v>0</v>
      </c>
      <c r="O3240" t="str">
        <f>IF(M3240=$W$7,IF(AND(N3240,_xlfn.XLOOKUP(C3240,Raw_Data_OS_23!$C$7:$C$4518,Raw_Data_OS_23!$G$7:$G$4518,0)=G3240),"A",IF(_xlfn.XLOOKUP(C3240,Raw_Data_Paid_23!$C$4:$C$2114,Raw_Data_Paid_23!$C$4:$C$2114,"B1")="B1","B1","B2")),IF(_xlfn.XLOOKUP(C3240,Raw_Data_Paid_23!$C$4:$C$2114,Raw_Data_Paid_23!$C$4:$C$2114,"C1")="C1","C1","C2"))</f>
        <v>C2</v>
      </c>
      <c r="P3240" t="str">
        <f t="shared" si="100"/>
        <v>2021C2Motor Private</v>
      </c>
    </row>
    <row r="3241" spans="3:16" x14ac:dyDescent="0.35">
      <c r="C3241" s="6" t="s">
        <v>3389</v>
      </c>
      <c r="D3241" s="7" t="s">
        <v>5885</v>
      </c>
      <c r="E3241" s="7" t="s">
        <v>4491</v>
      </c>
      <c r="F3241" s="8" t="s">
        <v>3910</v>
      </c>
      <c r="G3241" s="9">
        <v>115576</v>
      </c>
      <c r="H3241" s="10">
        <v>2010</v>
      </c>
      <c r="I3241" s="10">
        <v>2010</v>
      </c>
      <c r="J3241" s="11" t="s">
        <v>1560</v>
      </c>
      <c r="K3241" s="12">
        <v>0</v>
      </c>
      <c r="L3241" s="12">
        <v>1</v>
      </c>
      <c r="M3241" s="33" t="str">
        <f>IF(_xlfn.XLOOKUP(C3241,Raw_Data_OS_23!$C$7:$C$4518,Raw_Data_OS_23!$G$7:$G$4518,"Paid/ Closed")="Paid/ Closed","Paid/ Closed", "Still_Outstanding")</f>
        <v>Still_Outstanding</v>
      </c>
      <c r="N3241" s="33">
        <f>IF(_xlfn.XLOOKUP(C3241,Raw_Data_Paid_23!$C$4:$C$2114,Raw_Data_Paid_23!$C$4:$C$2114,1)= 1,1,0)</f>
        <v>1</v>
      </c>
      <c r="O3241" t="str">
        <f>IF(M3241=$W$7,IF(AND(N3241,_xlfn.XLOOKUP(C3241,Raw_Data_OS_23!$C$7:$C$4518,Raw_Data_OS_23!$G$7:$G$4518,0)=G3241),"A",IF(_xlfn.XLOOKUP(C3241,Raw_Data_Paid_23!$C$4:$C$2114,Raw_Data_Paid_23!$C$4:$C$2114,"B1")="B1","B1","B2")),IF(_xlfn.XLOOKUP(C3241,Raw_Data_Paid_23!$C$4:$C$2114,Raw_Data_Paid_23!$C$4:$C$2114,"C1")="C1","C1","C2"))</f>
        <v>A</v>
      </c>
      <c r="P3241" t="str">
        <f t="shared" si="100"/>
        <v>2010AMotor Private</v>
      </c>
    </row>
    <row r="3242" spans="3:16" x14ac:dyDescent="0.35">
      <c r="C3242" s="6" t="s">
        <v>3126</v>
      </c>
      <c r="D3242" s="7" t="s">
        <v>5840</v>
      </c>
      <c r="E3242" s="7" t="s">
        <v>5868</v>
      </c>
      <c r="F3242" s="8" t="s">
        <v>3910</v>
      </c>
      <c r="G3242" s="9">
        <v>156962</v>
      </c>
      <c r="H3242" s="10">
        <v>2021</v>
      </c>
      <c r="I3242" s="10">
        <v>2021</v>
      </c>
      <c r="J3242" s="11" t="s">
        <v>3073</v>
      </c>
      <c r="K3242" s="12">
        <v>156962</v>
      </c>
      <c r="L3242" s="12">
        <v>1</v>
      </c>
      <c r="M3242" s="33" t="str">
        <f>IF(_xlfn.XLOOKUP(C3242,Raw_Data_OS_23!$C$7:$C$4518,Raw_Data_OS_23!$G$7:$G$4518,"Paid/ Closed")="Paid/ Closed","Paid/ Closed", "Still_Outstanding")</f>
        <v>Paid/ Closed</v>
      </c>
      <c r="N3242" s="33">
        <f>IF(_xlfn.XLOOKUP(C3242,Raw_Data_Paid_23!$C$4:$C$2114,Raw_Data_Paid_23!$C$4:$C$2114,1)= 1,1,0)</f>
        <v>1</v>
      </c>
      <c r="O3242" t="str">
        <f>IF(M3242=$W$7,IF(AND(N3242,_xlfn.XLOOKUP(C3242,Raw_Data_OS_23!$C$7:$C$4518,Raw_Data_OS_23!$G$7:$G$4518,0)=G3242),"A",IF(_xlfn.XLOOKUP(C3242,Raw_Data_Paid_23!$C$4:$C$2114,Raw_Data_Paid_23!$C$4:$C$2114,"B1")="B1","B1","B2")),IF(_xlfn.XLOOKUP(C3242,Raw_Data_Paid_23!$C$4:$C$2114,Raw_Data_Paid_23!$C$4:$C$2114,"C1")="C1","C1","C2"))</f>
        <v>C1</v>
      </c>
      <c r="P3242" t="str">
        <f t="shared" si="100"/>
        <v>2021C1Motor Private</v>
      </c>
    </row>
    <row r="3243" spans="3:16" x14ac:dyDescent="0.35">
      <c r="C3243" s="6" t="s">
        <v>3390</v>
      </c>
      <c r="D3243" s="7" t="s">
        <v>5882</v>
      </c>
      <c r="E3243" s="7" t="s">
        <v>5886</v>
      </c>
      <c r="F3243" s="8" t="s">
        <v>3910</v>
      </c>
      <c r="G3243" s="9">
        <v>110000</v>
      </c>
      <c r="H3243" s="10">
        <v>2021</v>
      </c>
      <c r="I3243" s="10">
        <v>2021</v>
      </c>
      <c r="J3243" s="11" t="s">
        <v>3073</v>
      </c>
      <c r="K3243" s="12">
        <v>110000</v>
      </c>
      <c r="L3243" s="12">
        <v>1</v>
      </c>
      <c r="M3243" s="33" t="str">
        <f>IF(_xlfn.XLOOKUP(C3243,Raw_Data_OS_23!$C$7:$C$4518,Raw_Data_OS_23!$G$7:$G$4518,"Paid/ Closed")="Paid/ Closed","Paid/ Closed", "Still_Outstanding")</f>
        <v>Still_Outstanding</v>
      </c>
      <c r="N3243" s="33">
        <f>IF(_xlfn.XLOOKUP(C3243,Raw_Data_Paid_23!$C$4:$C$2114,Raw_Data_Paid_23!$C$4:$C$2114,1)= 1,1,0)</f>
        <v>1</v>
      </c>
      <c r="O3243" t="str">
        <f>IF(M3243=$W$7,IF(AND(N3243,_xlfn.XLOOKUP(C3243,Raw_Data_OS_23!$C$7:$C$4518,Raw_Data_OS_23!$G$7:$G$4518,0)=G3243),"A",IF(_xlfn.XLOOKUP(C3243,Raw_Data_Paid_23!$C$4:$C$2114,Raw_Data_Paid_23!$C$4:$C$2114,"B1")="B1","B1","B2")),IF(_xlfn.XLOOKUP(C3243,Raw_Data_Paid_23!$C$4:$C$2114,Raw_Data_Paid_23!$C$4:$C$2114,"C1")="C1","C1","C2"))</f>
        <v>B1</v>
      </c>
      <c r="P3243" t="str">
        <f t="shared" si="100"/>
        <v>2021B1Motor Private</v>
      </c>
    </row>
    <row r="3244" spans="3:16" x14ac:dyDescent="0.35">
      <c r="C3244" s="6" t="s">
        <v>3391</v>
      </c>
      <c r="D3244" s="7" t="s">
        <v>5875</v>
      </c>
      <c r="E3244" s="7" t="s">
        <v>5886</v>
      </c>
      <c r="F3244" s="8" t="s">
        <v>3908</v>
      </c>
      <c r="G3244" s="9">
        <v>100000</v>
      </c>
      <c r="H3244" s="10">
        <v>2021</v>
      </c>
      <c r="I3244" s="10">
        <v>2021</v>
      </c>
      <c r="J3244" s="11" t="s">
        <v>3073</v>
      </c>
      <c r="K3244" s="12">
        <v>100000</v>
      </c>
      <c r="L3244" s="12">
        <v>1</v>
      </c>
      <c r="M3244" s="33" t="str">
        <f>IF(_xlfn.XLOOKUP(C3244,Raw_Data_OS_23!$C$7:$C$4518,Raw_Data_OS_23!$G$7:$G$4518,"Paid/ Closed")="Paid/ Closed","Paid/ Closed", "Still_Outstanding")</f>
        <v>Paid/ Closed</v>
      </c>
      <c r="N3244" s="33">
        <f>IF(_xlfn.XLOOKUP(C3244,Raw_Data_Paid_23!$C$4:$C$2114,Raw_Data_Paid_23!$C$4:$C$2114,1)= 1,1,0)</f>
        <v>1</v>
      </c>
      <c r="O3244" t="str">
        <f>IF(M3244=$W$7,IF(AND(N3244,_xlfn.XLOOKUP(C3244,Raw_Data_OS_23!$C$7:$C$4518,Raw_Data_OS_23!$G$7:$G$4518,0)=G3244),"A",IF(_xlfn.XLOOKUP(C3244,Raw_Data_Paid_23!$C$4:$C$2114,Raw_Data_Paid_23!$C$4:$C$2114,"B1")="B1","B1","B2")),IF(_xlfn.XLOOKUP(C3244,Raw_Data_Paid_23!$C$4:$C$2114,Raw_Data_Paid_23!$C$4:$C$2114,"C1")="C1","C1","C2"))</f>
        <v>C1</v>
      </c>
      <c r="P3244" t="str">
        <f t="shared" si="100"/>
        <v>2021C1Motor Commercial</v>
      </c>
    </row>
    <row r="3245" spans="3:16" x14ac:dyDescent="0.35">
      <c r="C3245" s="6" t="s">
        <v>3392</v>
      </c>
      <c r="D3245" s="7" t="s">
        <v>5879</v>
      </c>
      <c r="E3245" s="7" t="s">
        <v>5887</v>
      </c>
      <c r="F3245" s="8" t="s">
        <v>3910</v>
      </c>
      <c r="G3245" s="9">
        <v>100000</v>
      </c>
      <c r="H3245" s="10">
        <v>2021</v>
      </c>
      <c r="I3245" s="10">
        <v>2021</v>
      </c>
      <c r="J3245" s="11" t="s">
        <v>3073</v>
      </c>
      <c r="K3245" s="12">
        <v>100000</v>
      </c>
      <c r="L3245" s="12">
        <v>1</v>
      </c>
      <c r="M3245" s="33" t="str">
        <f>IF(_xlfn.XLOOKUP(C3245,Raw_Data_OS_23!$C$7:$C$4518,Raw_Data_OS_23!$G$7:$G$4518,"Paid/ Closed")="Paid/ Closed","Paid/ Closed", "Still_Outstanding")</f>
        <v>Still_Outstanding</v>
      </c>
      <c r="N3245" s="33">
        <f>IF(_xlfn.XLOOKUP(C3245,Raw_Data_Paid_23!$C$4:$C$2114,Raw_Data_Paid_23!$C$4:$C$2114,1)= 1,1,0)</f>
        <v>1</v>
      </c>
      <c r="O3245" t="str">
        <f>IF(M3245=$W$7,IF(AND(N3245,_xlfn.XLOOKUP(C3245,Raw_Data_OS_23!$C$7:$C$4518,Raw_Data_OS_23!$G$7:$G$4518,0)=G3245),"A",IF(_xlfn.XLOOKUP(C3245,Raw_Data_Paid_23!$C$4:$C$2114,Raw_Data_Paid_23!$C$4:$C$2114,"B1")="B1","B1","B2")),IF(_xlfn.XLOOKUP(C3245,Raw_Data_Paid_23!$C$4:$C$2114,Raw_Data_Paid_23!$C$4:$C$2114,"C1")="C1","C1","C2"))</f>
        <v>B1</v>
      </c>
      <c r="P3245" t="str">
        <f t="shared" si="100"/>
        <v>2021B1Motor Private</v>
      </c>
    </row>
    <row r="3246" spans="3:16" x14ac:dyDescent="0.35">
      <c r="C3246" s="6" t="s">
        <v>3393</v>
      </c>
      <c r="D3246" s="7" t="s">
        <v>5881</v>
      </c>
      <c r="E3246" s="7" t="s">
        <v>5887</v>
      </c>
      <c r="F3246" s="8" t="s">
        <v>3908</v>
      </c>
      <c r="G3246" s="9">
        <v>23400</v>
      </c>
      <c r="H3246" s="10">
        <v>2021</v>
      </c>
      <c r="I3246" s="10">
        <v>2021</v>
      </c>
      <c r="J3246" s="11" t="s">
        <v>3073</v>
      </c>
      <c r="K3246" s="12">
        <v>23400</v>
      </c>
      <c r="L3246" s="12">
        <v>1</v>
      </c>
      <c r="M3246" s="33" t="str">
        <f>IF(_xlfn.XLOOKUP(C3246,Raw_Data_OS_23!$C$7:$C$4518,Raw_Data_OS_23!$G$7:$G$4518,"Paid/ Closed")="Paid/ Closed","Paid/ Closed", "Still_Outstanding")</f>
        <v>Paid/ Closed</v>
      </c>
      <c r="N3246" s="33">
        <f>IF(_xlfn.XLOOKUP(C3246,Raw_Data_Paid_23!$C$4:$C$2114,Raw_Data_Paid_23!$C$4:$C$2114,1)= 1,1,0)</f>
        <v>1</v>
      </c>
      <c r="O3246" t="str">
        <f>IF(M3246=$W$7,IF(AND(N3246,_xlfn.XLOOKUP(C3246,Raw_Data_OS_23!$C$7:$C$4518,Raw_Data_OS_23!$G$7:$G$4518,0)=G3246),"A",IF(_xlfn.XLOOKUP(C3246,Raw_Data_Paid_23!$C$4:$C$2114,Raw_Data_Paid_23!$C$4:$C$2114,"B1")="B1","B1","B2")),IF(_xlfn.XLOOKUP(C3246,Raw_Data_Paid_23!$C$4:$C$2114,Raw_Data_Paid_23!$C$4:$C$2114,"C1")="C1","C1","C2"))</f>
        <v>C1</v>
      </c>
      <c r="P3246" t="str">
        <f t="shared" si="100"/>
        <v>2021C1Motor Commercial</v>
      </c>
    </row>
    <row r="3247" spans="3:16" x14ac:dyDescent="0.35">
      <c r="C3247" s="6" t="s">
        <v>3394</v>
      </c>
      <c r="D3247" s="7" t="s">
        <v>5881</v>
      </c>
      <c r="E3247" s="7" t="s">
        <v>5884</v>
      </c>
      <c r="F3247" s="8" t="s">
        <v>3910</v>
      </c>
      <c r="G3247" s="9">
        <v>17544</v>
      </c>
      <c r="H3247" s="10">
        <v>2021</v>
      </c>
      <c r="I3247" s="10">
        <v>2021</v>
      </c>
      <c r="J3247" s="11" t="s">
        <v>3073</v>
      </c>
      <c r="K3247" s="12">
        <v>17544</v>
      </c>
      <c r="L3247" s="12">
        <v>1</v>
      </c>
      <c r="M3247" s="33" t="str">
        <f>IF(_xlfn.XLOOKUP(C3247,Raw_Data_OS_23!$C$7:$C$4518,Raw_Data_OS_23!$G$7:$G$4518,"Paid/ Closed")="Paid/ Closed","Paid/ Closed", "Still_Outstanding")</f>
        <v>Paid/ Closed</v>
      </c>
      <c r="N3247" s="33">
        <f>IF(_xlfn.XLOOKUP(C3247,Raw_Data_Paid_23!$C$4:$C$2114,Raw_Data_Paid_23!$C$4:$C$2114,1)= 1,1,0)</f>
        <v>1</v>
      </c>
      <c r="O3247" t="str">
        <f>IF(M3247=$W$7,IF(AND(N3247,_xlfn.XLOOKUP(C3247,Raw_Data_OS_23!$C$7:$C$4518,Raw_Data_OS_23!$G$7:$G$4518,0)=G3247),"A",IF(_xlfn.XLOOKUP(C3247,Raw_Data_Paid_23!$C$4:$C$2114,Raw_Data_Paid_23!$C$4:$C$2114,"B1")="B1","B1","B2")),IF(_xlfn.XLOOKUP(C3247,Raw_Data_Paid_23!$C$4:$C$2114,Raw_Data_Paid_23!$C$4:$C$2114,"C1")="C1","C1","C2"))</f>
        <v>C1</v>
      </c>
      <c r="P3247" t="str">
        <f t="shared" si="100"/>
        <v>2021C1Motor Private</v>
      </c>
    </row>
    <row r="3248" spans="3:16" x14ac:dyDescent="0.35">
      <c r="C3248" s="6" t="s">
        <v>3395</v>
      </c>
      <c r="D3248" s="7" t="s">
        <v>5851</v>
      </c>
      <c r="E3248" s="7" t="s">
        <v>5872</v>
      </c>
      <c r="F3248" s="8" t="s">
        <v>3910</v>
      </c>
      <c r="G3248" s="9">
        <v>500000</v>
      </c>
      <c r="H3248" s="10">
        <v>2021</v>
      </c>
      <c r="I3248" s="10">
        <v>2021</v>
      </c>
      <c r="J3248" s="11" t="s">
        <v>3073</v>
      </c>
      <c r="K3248" s="12">
        <v>500000</v>
      </c>
      <c r="L3248" s="12">
        <v>1</v>
      </c>
      <c r="M3248" s="33" t="str">
        <f>IF(_xlfn.XLOOKUP(C3248,Raw_Data_OS_23!$C$7:$C$4518,Raw_Data_OS_23!$G$7:$G$4518,"Paid/ Closed")="Paid/ Closed","Paid/ Closed", "Still_Outstanding")</f>
        <v>Still_Outstanding</v>
      </c>
      <c r="N3248" s="33">
        <f>IF(_xlfn.XLOOKUP(C3248,Raw_Data_Paid_23!$C$4:$C$2114,Raw_Data_Paid_23!$C$4:$C$2114,1)= 1,1,0)</f>
        <v>0</v>
      </c>
      <c r="O3248" t="str">
        <f>IF(M3248=$W$7,IF(AND(N3248,_xlfn.XLOOKUP(C3248,Raw_Data_OS_23!$C$7:$C$4518,Raw_Data_OS_23!$G$7:$G$4518,0)=G3248),"A",IF(_xlfn.XLOOKUP(C3248,Raw_Data_Paid_23!$C$4:$C$2114,Raw_Data_Paid_23!$C$4:$C$2114,"B1")="B1","B1","B2")),IF(_xlfn.XLOOKUP(C3248,Raw_Data_Paid_23!$C$4:$C$2114,Raw_Data_Paid_23!$C$4:$C$2114,"C1")="C1","C1","C2"))</f>
        <v>B2</v>
      </c>
      <c r="P3248" t="str">
        <f t="shared" si="100"/>
        <v>2021B2Motor Private</v>
      </c>
    </row>
    <row r="3249" spans="3:16" x14ac:dyDescent="0.35">
      <c r="C3249" s="6" t="s">
        <v>3396</v>
      </c>
      <c r="D3249" s="7" t="s">
        <v>5881</v>
      </c>
      <c r="E3249" s="7" t="s">
        <v>5882</v>
      </c>
      <c r="F3249" s="8" t="s">
        <v>3910</v>
      </c>
      <c r="G3249" s="9">
        <v>5332352.9409999996</v>
      </c>
      <c r="H3249" s="10">
        <v>2021</v>
      </c>
      <c r="I3249" s="10">
        <v>2021</v>
      </c>
      <c r="J3249" s="11" t="s">
        <v>3073</v>
      </c>
      <c r="K3249" s="12">
        <v>1.1641532182692999E-10</v>
      </c>
      <c r="L3249" s="12">
        <v>1</v>
      </c>
      <c r="M3249" s="33" t="str">
        <f>IF(_xlfn.XLOOKUP(C3249,Raw_Data_OS_23!$C$7:$C$4518,Raw_Data_OS_23!$G$7:$G$4518,"Paid/ Closed")="Paid/ Closed","Paid/ Closed", "Still_Outstanding")</f>
        <v>Still_Outstanding</v>
      </c>
      <c r="N3249" s="33">
        <f>IF(_xlfn.XLOOKUP(C3249,Raw_Data_Paid_23!$C$4:$C$2114,Raw_Data_Paid_23!$C$4:$C$2114,1)= 1,1,0)</f>
        <v>0</v>
      </c>
      <c r="O3249" t="str">
        <f>IF(M3249=$W$7,IF(AND(N3249,_xlfn.XLOOKUP(C3249,Raw_Data_OS_23!$C$7:$C$4518,Raw_Data_OS_23!$G$7:$G$4518,0)=G3249),"A",IF(_xlfn.XLOOKUP(C3249,Raw_Data_Paid_23!$C$4:$C$2114,Raw_Data_Paid_23!$C$4:$C$2114,"B1")="B1","B1","B2")),IF(_xlfn.XLOOKUP(C3249,Raw_Data_Paid_23!$C$4:$C$2114,Raw_Data_Paid_23!$C$4:$C$2114,"C1")="C1","C1","C2"))</f>
        <v>B2</v>
      </c>
      <c r="P3249" t="str">
        <f t="shared" si="100"/>
        <v>2021B2Motor Private</v>
      </c>
    </row>
    <row r="3250" spans="3:16" x14ac:dyDescent="0.35">
      <c r="C3250" s="6" t="s">
        <v>3397</v>
      </c>
      <c r="D3250" s="7" t="s">
        <v>5877</v>
      </c>
      <c r="E3250" s="7" t="s">
        <v>5887</v>
      </c>
      <c r="F3250" s="8" t="s">
        <v>3910</v>
      </c>
      <c r="G3250" s="9">
        <v>250074.56140000001</v>
      </c>
      <c r="H3250" s="10">
        <v>2021</v>
      </c>
      <c r="I3250" s="10">
        <v>2021</v>
      </c>
      <c r="J3250" s="11" t="s">
        <v>3073</v>
      </c>
      <c r="K3250" s="12">
        <v>250074.56140000001</v>
      </c>
      <c r="L3250" s="12">
        <v>1</v>
      </c>
      <c r="M3250" s="33" t="str">
        <f>IF(_xlfn.XLOOKUP(C3250,Raw_Data_OS_23!$C$7:$C$4518,Raw_Data_OS_23!$G$7:$G$4518,"Paid/ Closed")="Paid/ Closed","Paid/ Closed", "Still_Outstanding")</f>
        <v>Still_Outstanding</v>
      </c>
      <c r="N3250" s="33">
        <f>IF(_xlfn.XLOOKUP(C3250,Raw_Data_Paid_23!$C$4:$C$2114,Raw_Data_Paid_23!$C$4:$C$2114,1)= 1,1,0)</f>
        <v>0</v>
      </c>
      <c r="O3250" t="str">
        <f>IF(M3250=$W$7,IF(AND(N3250,_xlfn.XLOOKUP(C3250,Raw_Data_OS_23!$C$7:$C$4518,Raw_Data_OS_23!$G$7:$G$4518,0)=G3250),"A",IF(_xlfn.XLOOKUP(C3250,Raw_Data_Paid_23!$C$4:$C$2114,Raw_Data_Paid_23!$C$4:$C$2114,"B1")="B1","B1","B2")),IF(_xlfn.XLOOKUP(C3250,Raw_Data_Paid_23!$C$4:$C$2114,Raw_Data_Paid_23!$C$4:$C$2114,"C1")="C1","C1","C2"))</f>
        <v>B2</v>
      </c>
      <c r="P3250" t="str">
        <f t="shared" si="100"/>
        <v>2021B2Motor Private</v>
      </c>
    </row>
    <row r="3251" spans="3:16" x14ac:dyDescent="0.35">
      <c r="C3251" s="6" t="s">
        <v>3398</v>
      </c>
      <c r="D3251" s="7" t="s">
        <v>5877</v>
      </c>
      <c r="E3251" s="7" t="s">
        <v>5886</v>
      </c>
      <c r="F3251" s="8" t="s">
        <v>3910</v>
      </c>
      <c r="G3251" s="9">
        <v>120000</v>
      </c>
      <c r="H3251" s="10">
        <v>2021</v>
      </c>
      <c r="I3251" s="10">
        <v>2021</v>
      </c>
      <c r="J3251" s="11" t="s">
        <v>3073</v>
      </c>
      <c r="K3251" s="12">
        <v>120000</v>
      </c>
      <c r="L3251" s="12">
        <v>1</v>
      </c>
      <c r="M3251" s="33" t="str">
        <f>IF(_xlfn.XLOOKUP(C3251,Raw_Data_OS_23!$C$7:$C$4518,Raw_Data_OS_23!$G$7:$G$4518,"Paid/ Closed")="Paid/ Closed","Paid/ Closed", "Still_Outstanding")</f>
        <v>Paid/ Closed</v>
      </c>
      <c r="N3251" s="33">
        <f>IF(_xlfn.XLOOKUP(C3251,Raw_Data_Paid_23!$C$4:$C$2114,Raw_Data_Paid_23!$C$4:$C$2114,1)= 1,1,0)</f>
        <v>0</v>
      </c>
      <c r="O3251" t="str">
        <f>IF(M3251=$W$7,IF(AND(N3251,_xlfn.XLOOKUP(C3251,Raw_Data_OS_23!$C$7:$C$4518,Raw_Data_OS_23!$G$7:$G$4518,0)=G3251),"A",IF(_xlfn.XLOOKUP(C3251,Raw_Data_Paid_23!$C$4:$C$2114,Raw_Data_Paid_23!$C$4:$C$2114,"B1")="B1","B1","B2")),IF(_xlfn.XLOOKUP(C3251,Raw_Data_Paid_23!$C$4:$C$2114,Raw_Data_Paid_23!$C$4:$C$2114,"C1")="C1","C1","C2"))</f>
        <v>C2</v>
      </c>
      <c r="P3251" t="str">
        <f t="shared" si="100"/>
        <v>2021C2Motor Private</v>
      </c>
    </row>
    <row r="3252" spans="3:16" x14ac:dyDescent="0.35">
      <c r="C3252" s="6" t="s">
        <v>3399</v>
      </c>
      <c r="D3252" s="7" t="s">
        <v>5829</v>
      </c>
      <c r="E3252" s="7" t="s">
        <v>5887</v>
      </c>
      <c r="F3252" s="8" t="s">
        <v>3910</v>
      </c>
      <c r="G3252" s="9">
        <v>314117.64705999999</v>
      </c>
      <c r="H3252" s="10">
        <v>2021</v>
      </c>
      <c r="I3252" s="10">
        <v>2021</v>
      </c>
      <c r="J3252" s="11" t="s">
        <v>3073</v>
      </c>
      <c r="K3252" s="12">
        <v>314117.64705999999</v>
      </c>
      <c r="L3252" s="12">
        <v>1</v>
      </c>
      <c r="M3252" s="33" t="str">
        <f>IF(_xlfn.XLOOKUP(C3252,Raw_Data_OS_23!$C$7:$C$4518,Raw_Data_OS_23!$G$7:$G$4518,"Paid/ Closed")="Paid/ Closed","Paid/ Closed", "Still_Outstanding")</f>
        <v>Still_Outstanding</v>
      </c>
      <c r="N3252" s="33">
        <f>IF(_xlfn.XLOOKUP(C3252,Raw_Data_Paid_23!$C$4:$C$2114,Raw_Data_Paid_23!$C$4:$C$2114,1)= 1,1,0)</f>
        <v>1</v>
      </c>
      <c r="O3252" t="str">
        <f>IF(M3252=$W$7,IF(AND(N3252,_xlfn.XLOOKUP(C3252,Raw_Data_OS_23!$C$7:$C$4518,Raw_Data_OS_23!$G$7:$G$4518,0)=G3252),"A",IF(_xlfn.XLOOKUP(C3252,Raw_Data_Paid_23!$C$4:$C$2114,Raw_Data_Paid_23!$C$4:$C$2114,"B1")="B1","B1","B2")),IF(_xlfn.XLOOKUP(C3252,Raw_Data_Paid_23!$C$4:$C$2114,Raw_Data_Paid_23!$C$4:$C$2114,"C1")="C1","C1","C2"))</f>
        <v>A</v>
      </c>
      <c r="P3252" t="str">
        <f t="shared" si="100"/>
        <v>2021AMotor Private</v>
      </c>
    </row>
    <row r="3253" spans="3:16" x14ac:dyDescent="0.35">
      <c r="C3253" s="6" t="s">
        <v>3400</v>
      </c>
      <c r="D3253" s="7" t="s">
        <v>5884</v>
      </c>
      <c r="E3253" s="7" t="s">
        <v>5888</v>
      </c>
      <c r="F3253" s="8" t="s">
        <v>3908</v>
      </c>
      <c r="G3253" s="9">
        <v>67000</v>
      </c>
      <c r="H3253" s="10">
        <v>2021</v>
      </c>
      <c r="I3253" s="10">
        <v>2021</v>
      </c>
      <c r="J3253" s="11" t="s">
        <v>3073</v>
      </c>
      <c r="K3253" s="12">
        <v>67000</v>
      </c>
      <c r="L3253" s="12">
        <v>1</v>
      </c>
      <c r="M3253" s="33" t="str">
        <f>IF(_xlfn.XLOOKUP(C3253,Raw_Data_OS_23!$C$7:$C$4518,Raw_Data_OS_23!$G$7:$G$4518,"Paid/ Closed")="Paid/ Closed","Paid/ Closed", "Still_Outstanding")</f>
        <v>Paid/ Closed</v>
      </c>
      <c r="N3253" s="33">
        <f>IF(_xlfn.XLOOKUP(C3253,Raw_Data_Paid_23!$C$4:$C$2114,Raw_Data_Paid_23!$C$4:$C$2114,1)= 1,1,0)</f>
        <v>1</v>
      </c>
      <c r="O3253" t="str">
        <f>IF(M3253=$W$7,IF(AND(N3253,_xlfn.XLOOKUP(C3253,Raw_Data_OS_23!$C$7:$C$4518,Raw_Data_OS_23!$G$7:$G$4518,0)=G3253),"A",IF(_xlfn.XLOOKUP(C3253,Raw_Data_Paid_23!$C$4:$C$2114,Raw_Data_Paid_23!$C$4:$C$2114,"B1")="B1","B1","B2")),IF(_xlfn.XLOOKUP(C3253,Raw_Data_Paid_23!$C$4:$C$2114,Raw_Data_Paid_23!$C$4:$C$2114,"C1")="C1","C1","C2"))</f>
        <v>C1</v>
      </c>
      <c r="P3253" t="str">
        <f t="shared" si="100"/>
        <v>2021C1Motor Commercial</v>
      </c>
    </row>
    <row r="3254" spans="3:16" x14ac:dyDescent="0.35">
      <c r="C3254" s="6" t="s">
        <v>3401</v>
      </c>
      <c r="D3254" s="7" t="s">
        <v>5881</v>
      </c>
      <c r="E3254" s="7" t="s">
        <v>5887</v>
      </c>
      <c r="F3254" s="8" t="s">
        <v>3910</v>
      </c>
      <c r="G3254" s="9">
        <v>100000</v>
      </c>
      <c r="H3254" s="10">
        <v>2021</v>
      </c>
      <c r="I3254" s="10">
        <v>2021</v>
      </c>
      <c r="J3254" s="11" t="s">
        <v>3073</v>
      </c>
      <c r="K3254" s="12">
        <v>100000</v>
      </c>
      <c r="L3254" s="12">
        <v>1</v>
      </c>
      <c r="M3254" s="33" t="str">
        <f>IF(_xlfn.XLOOKUP(C3254,Raw_Data_OS_23!$C$7:$C$4518,Raw_Data_OS_23!$G$7:$G$4518,"Paid/ Closed")="Paid/ Closed","Paid/ Closed", "Still_Outstanding")</f>
        <v>Still_Outstanding</v>
      </c>
      <c r="N3254" s="33">
        <f>IF(_xlfn.XLOOKUP(C3254,Raw_Data_Paid_23!$C$4:$C$2114,Raw_Data_Paid_23!$C$4:$C$2114,1)= 1,1,0)</f>
        <v>0</v>
      </c>
      <c r="O3254" t="str">
        <f>IF(M3254=$W$7,IF(AND(N3254,_xlfn.XLOOKUP(C3254,Raw_Data_OS_23!$C$7:$C$4518,Raw_Data_OS_23!$G$7:$G$4518,0)=G3254),"A",IF(_xlfn.XLOOKUP(C3254,Raw_Data_Paid_23!$C$4:$C$2114,Raw_Data_Paid_23!$C$4:$C$2114,"B1")="B1","B1","B2")),IF(_xlfn.XLOOKUP(C3254,Raw_Data_Paid_23!$C$4:$C$2114,Raw_Data_Paid_23!$C$4:$C$2114,"C1")="C1","C1","C2"))</f>
        <v>B2</v>
      </c>
      <c r="P3254" t="str">
        <f t="shared" si="100"/>
        <v>2021B2Motor Private</v>
      </c>
    </row>
    <row r="3255" spans="3:16" x14ac:dyDescent="0.35">
      <c r="C3255" s="6" t="s">
        <v>3402</v>
      </c>
      <c r="D3255" s="7" t="s">
        <v>5870</v>
      </c>
      <c r="E3255" s="7" t="s">
        <v>5888</v>
      </c>
      <c r="F3255" s="8" t="s">
        <v>3910</v>
      </c>
      <c r="G3255" s="9">
        <v>100000</v>
      </c>
      <c r="H3255" s="10">
        <v>2021</v>
      </c>
      <c r="I3255" s="10">
        <v>2021</v>
      </c>
      <c r="J3255" s="11" t="s">
        <v>3073</v>
      </c>
      <c r="K3255" s="12">
        <v>100000</v>
      </c>
      <c r="L3255" s="12">
        <v>1</v>
      </c>
      <c r="M3255" s="33" t="str">
        <f>IF(_xlfn.XLOOKUP(C3255,Raw_Data_OS_23!$C$7:$C$4518,Raw_Data_OS_23!$G$7:$G$4518,"Paid/ Closed")="Paid/ Closed","Paid/ Closed", "Still_Outstanding")</f>
        <v>Paid/ Closed</v>
      </c>
      <c r="N3255" s="33">
        <f>IF(_xlfn.XLOOKUP(C3255,Raw_Data_Paid_23!$C$4:$C$2114,Raw_Data_Paid_23!$C$4:$C$2114,1)= 1,1,0)</f>
        <v>1</v>
      </c>
      <c r="O3255" t="str">
        <f>IF(M3255=$W$7,IF(AND(N3255,_xlfn.XLOOKUP(C3255,Raw_Data_OS_23!$C$7:$C$4518,Raw_Data_OS_23!$G$7:$G$4518,0)=G3255),"A",IF(_xlfn.XLOOKUP(C3255,Raw_Data_Paid_23!$C$4:$C$2114,Raw_Data_Paid_23!$C$4:$C$2114,"B1")="B1","B1","B2")),IF(_xlfn.XLOOKUP(C3255,Raw_Data_Paid_23!$C$4:$C$2114,Raw_Data_Paid_23!$C$4:$C$2114,"C1")="C1","C1","C2"))</f>
        <v>C1</v>
      </c>
      <c r="P3255" t="str">
        <f t="shared" si="100"/>
        <v>2021C1Motor Private</v>
      </c>
    </row>
    <row r="3256" spans="3:16" x14ac:dyDescent="0.35">
      <c r="C3256" s="6" t="s">
        <v>3403</v>
      </c>
      <c r="D3256" s="7" t="s">
        <v>5877</v>
      </c>
      <c r="E3256" s="7" t="s">
        <v>5888</v>
      </c>
      <c r="F3256" s="8" t="s">
        <v>3910</v>
      </c>
      <c r="G3256" s="9">
        <v>100000</v>
      </c>
      <c r="H3256" s="10">
        <v>2021</v>
      </c>
      <c r="I3256" s="10">
        <v>2021</v>
      </c>
      <c r="J3256" s="11" t="s">
        <v>3073</v>
      </c>
      <c r="K3256" s="12">
        <v>100000</v>
      </c>
      <c r="L3256" s="12">
        <v>1</v>
      </c>
      <c r="M3256" s="33" t="str">
        <f>IF(_xlfn.XLOOKUP(C3256,Raw_Data_OS_23!$C$7:$C$4518,Raw_Data_OS_23!$G$7:$G$4518,"Paid/ Closed")="Paid/ Closed","Paid/ Closed", "Still_Outstanding")</f>
        <v>Still_Outstanding</v>
      </c>
      <c r="N3256" s="33">
        <f>IF(_xlfn.XLOOKUP(C3256,Raw_Data_Paid_23!$C$4:$C$2114,Raw_Data_Paid_23!$C$4:$C$2114,1)= 1,1,0)</f>
        <v>0</v>
      </c>
      <c r="O3256" t="str">
        <f>IF(M3256=$W$7,IF(AND(N3256,_xlfn.XLOOKUP(C3256,Raw_Data_OS_23!$C$7:$C$4518,Raw_Data_OS_23!$G$7:$G$4518,0)=G3256),"A",IF(_xlfn.XLOOKUP(C3256,Raw_Data_Paid_23!$C$4:$C$2114,Raw_Data_Paid_23!$C$4:$C$2114,"B1")="B1","B1","B2")),IF(_xlfn.XLOOKUP(C3256,Raw_Data_Paid_23!$C$4:$C$2114,Raw_Data_Paid_23!$C$4:$C$2114,"C1")="C1","C1","C2"))</f>
        <v>B2</v>
      </c>
      <c r="P3256" t="str">
        <f t="shared" si="100"/>
        <v>2021B2Motor Private</v>
      </c>
    </row>
    <row r="3257" spans="3:16" x14ac:dyDescent="0.35">
      <c r="C3257" s="6" t="s">
        <v>3404</v>
      </c>
      <c r="D3257" s="7" t="s">
        <v>5835</v>
      </c>
      <c r="E3257" s="7" t="s">
        <v>5886</v>
      </c>
      <c r="F3257" s="8" t="s">
        <v>3910</v>
      </c>
      <c r="G3257" s="9">
        <v>239984.5202</v>
      </c>
      <c r="H3257" s="10">
        <v>2021</v>
      </c>
      <c r="I3257" s="10">
        <v>2021</v>
      </c>
      <c r="J3257" s="11" t="s">
        <v>3073</v>
      </c>
      <c r="K3257" s="12">
        <v>239984.5202</v>
      </c>
      <c r="L3257" s="12">
        <v>1</v>
      </c>
      <c r="M3257" s="33" t="str">
        <f>IF(_xlfn.XLOOKUP(C3257,Raw_Data_OS_23!$C$7:$C$4518,Raw_Data_OS_23!$G$7:$G$4518,"Paid/ Closed")="Paid/ Closed","Paid/ Closed", "Still_Outstanding")</f>
        <v>Still_Outstanding</v>
      </c>
      <c r="N3257" s="33">
        <f>IF(_xlfn.XLOOKUP(C3257,Raw_Data_Paid_23!$C$4:$C$2114,Raw_Data_Paid_23!$C$4:$C$2114,1)= 1,1,0)</f>
        <v>1</v>
      </c>
      <c r="O3257" t="str">
        <f>IF(M3257=$W$7,IF(AND(N3257,_xlfn.XLOOKUP(C3257,Raw_Data_OS_23!$C$7:$C$4518,Raw_Data_OS_23!$G$7:$G$4518,0)=G3257),"A",IF(_xlfn.XLOOKUP(C3257,Raw_Data_Paid_23!$C$4:$C$2114,Raw_Data_Paid_23!$C$4:$C$2114,"B1")="B1","B1","B2")),IF(_xlfn.XLOOKUP(C3257,Raw_Data_Paid_23!$C$4:$C$2114,Raw_Data_Paid_23!$C$4:$C$2114,"C1")="C1","C1","C2"))</f>
        <v>B1</v>
      </c>
      <c r="P3257" t="str">
        <f t="shared" si="100"/>
        <v>2021B1Motor Private</v>
      </c>
    </row>
    <row r="3258" spans="3:16" x14ac:dyDescent="0.35">
      <c r="C3258" s="6" t="s">
        <v>3405</v>
      </c>
      <c r="D3258" s="7" t="s">
        <v>5879</v>
      </c>
      <c r="E3258" s="7" t="s">
        <v>5889</v>
      </c>
      <c r="F3258" s="8" t="s">
        <v>3908</v>
      </c>
      <c r="G3258" s="9">
        <v>30000</v>
      </c>
      <c r="H3258" s="10">
        <v>2021</v>
      </c>
      <c r="I3258" s="10">
        <v>2021</v>
      </c>
      <c r="J3258" s="11" t="s">
        <v>3073</v>
      </c>
      <c r="K3258" s="12">
        <v>30000</v>
      </c>
      <c r="L3258" s="12">
        <v>1</v>
      </c>
      <c r="M3258" s="33" t="str">
        <f>IF(_xlfn.XLOOKUP(C3258,Raw_Data_OS_23!$C$7:$C$4518,Raw_Data_OS_23!$G$7:$G$4518,"Paid/ Closed")="Paid/ Closed","Paid/ Closed", "Still_Outstanding")</f>
        <v>Paid/ Closed</v>
      </c>
      <c r="N3258" s="33">
        <f>IF(_xlfn.XLOOKUP(C3258,Raw_Data_Paid_23!$C$4:$C$2114,Raw_Data_Paid_23!$C$4:$C$2114,1)= 1,1,0)</f>
        <v>1</v>
      </c>
      <c r="O3258" t="str">
        <f>IF(M3258=$W$7,IF(AND(N3258,_xlfn.XLOOKUP(C3258,Raw_Data_OS_23!$C$7:$C$4518,Raw_Data_OS_23!$G$7:$G$4518,0)=G3258),"A",IF(_xlfn.XLOOKUP(C3258,Raw_Data_Paid_23!$C$4:$C$2114,Raw_Data_Paid_23!$C$4:$C$2114,"B1")="B1","B1","B2")),IF(_xlfn.XLOOKUP(C3258,Raw_Data_Paid_23!$C$4:$C$2114,Raw_Data_Paid_23!$C$4:$C$2114,"C1")="C1","C1","C2"))</f>
        <v>C1</v>
      </c>
      <c r="P3258" t="str">
        <f t="shared" si="100"/>
        <v>2021C1Motor Commercial</v>
      </c>
    </row>
    <row r="3259" spans="3:16" x14ac:dyDescent="0.35">
      <c r="C3259" s="6" t="s">
        <v>3406</v>
      </c>
      <c r="D3259" s="7" t="s">
        <v>5864</v>
      </c>
      <c r="E3259" s="7" t="s">
        <v>5887</v>
      </c>
      <c r="F3259" s="8" t="s">
        <v>3910</v>
      </c>
      <c r="G3259" s="9">
        <v>6000</v>
      </c>
      <c r="H3259" s="10">
        <v>2021</v>
      </c>
      <c r="I3259" s="10">
        <v>2021</v>
      </c>
      <c r="J3259" s="11" t="s">
        <v>3073</v>
      </c>
      <c r="K3259" s="12">
        <v>6000</v>
      </c>
      <c r="L3259" s="12">
        <v>1</v>
      </c>
      <c r="M3259" s="33" t="str">
        <f>IF(_xlfn.XLOOKUP(C3259,Raw_Data_OS_23!$C$7:$C$4518,Raw_Data_OS_23!$G$7:$G$4518,"Paid/ Closed")="Paid/ Closed","Paid/ Closed", "Still_Outstanding")</f>
        <v>Paid/ Closed</v>
      </c>
      <c r="N3259" s="33">
        <f>IF(_xlfn.XLOOKUP(C3259,Raw_Data_Paid_23!$C$4:$C$2114,Raw_Data_Paid_23!$C$4:$C$2114,1)= 1,1,0)</f>
        <v>1</v>
      </c>
      <c r="O3259" t="str">
        <f>IF(M3259=$W$7,IF(AND(N3259,_xlfn.XLOOKUP(C3259,Raw_Data_OS_23!$C$7:$C$4518,Raw_Data_OS_23!$G$7:$G$4518,0)=G3259),"A",IF(_xlfn.XLOOKUP(C3259,Raw_Data_Paid_23!$C$4:$C$2114,Raw_Data_Paid_23!$C$4:$C$2114,"B1")="B1","B1","B2")),IF(_xlfn.XLOOKUP(C3259,Raw_Data_Paid_23!$C$4:$C$2114,Raw_Data_Paid_23!$C$4:$C$2114,"C1")="C1","C1","C2"))</f>
        <v>C1</v>
      </c>
      <c r="P3259" t="str">
        <f t="shared" si="100"/>
        <v>2021C1Motor Private</v>
      </c>
    </row>
    <row r="3260" spans="3:16" x14ac:dyDescent="0.35">
      <c r="C3260" s="6" t="s">
        <v>3407</v>
      </c>
      <c r="D3260" s="7" t="s">
        <v>5809</v>
      </c>
      <c r="E3260" s="7" t="s">
        <v>5888</v>
      </c>
      <c r="F3260" s="8" t="s">
        <v>3910</v>
      </c>
      <c r="G3260" s="9">
        <v>100000</v>
      </c>
      <c r="H3260" s="10">
        <v>2021</v>
      </c>
      <c r="I3260" s="10">
        <v>2021</v>
      </c>
      <c r="J3260" s="11" t="s">
        <v>2250</v>
      </c>
      <c r="K3260" s="12">
        <v>100000</v>
      </c>
      <c r="L3260" s="12">
        <v>1</v>
      </c>
      <c r="M3260" s="33" t="str">
        <f>IF(_xlfn.XLOOKUP(C3260,Raw_Data_OS_23!$C$7:$C$4518,Raw_Data_OS_23!$G$7:$G$4518,"Paid/ Closed")="Paid/ Closed","Paid/ Closed", "Still_Outstanding")</f>
        <v>Still_Outstanding</v>
      </c>
      <c r="N3260" s="33">
        <f>IF(_xlfn.XLOOKUP(C3260,Raw_Data_Paid_23!$C$4:$C$2114,Raw_Data_Paid_23!$C$4:$C$2114,1)= 1,1,0)</f>
        <v>1</v>
      </c>
      <c r="O3260" t="str">
        <f>IF(M3260=$W$7,IF(AND(N3260,_xlfn.XLOOKUP(C3260,Raw_Data_OS_23!$C$7:$C$4518,Raw_Data_OS_23!$G$7:$G$4518,0)=G3260),"A",IF(_xlfn.XLOOKUP(C3260,Raw_Data_Paid_23!$C$4:$C$2114,Raw_Data_Paid_23!$C$4:$C$2114,"B1")="B1","B1","B2")),IF(_xlfn.XLOOKUP(C3260,Raw_Data_Paid_23!$C$4:$C$2114,Raw_Data_Paid_23!$C$4:$C$2114,"C1")="C1","C1","C2"))</f>
        <v>B1</v>
      </c>
      <c r="P3260" t="str">
        <f t="shared" si="100"/>
        <v>2021B1Motor Private</v>
      </c>
    </row>
    <row r="3261" spans="3:16" x14ac:dyDescent="0.35">
      <c r="C3261" s="6" t="s">
        <v>3127</v>
      </c>
      <c r="D3261" s="7" t="s">
        <v>5827</v>
      </c>
      <c r="E3261" s="7" t="s">
        <v>5843</v>
      </c>
      <c r="F3261" s="8" t="s">
        <v>3910</v>
      </c>
      <c r="G3261" s="9">
        <v>10692</v>
      </c>
      <c r="H3261" s="10">
        <v>2021</v>
      </c>
      <c r="I3261" s="10">
        <v>2021</v>
      </c>
      <c r="J3261" s="11" t="s">
        <v>3073</v>
      </c>
      <c r="K3261" s="12">
        <v>10692</v>
      </c>
      <c r="L3261" s="12">
        <v>1</v>
      </c>
      <c r="M3261" s="33" t="str">
        <f>IF(_xlfn.XLOOKUP(C3261,Raw_Data_OS_23!$C$7:$C$4518,Raw_Data_OS_23!$G$7:$G$4518,"Paid/ Closed")="Paid/ Closed","Paid/ Closed", "Still_Outstanding")</f>
        <v>Still_Outstanding</v>
      </c>
      <c r="N3261" s="33">
        <f>IF(_xlfn.XLOOKUP(C3261,Raw_Data_Paid_23!$C$4:$C$2114,Raw_Data_Paid_23!$C$4:$C$2114,1)= 1,1,0)</f>
        <v>1</v>
      </c>
      <c r="O3261" t="str">
        <f>IF(M3261=$W$7,IF(AND(N3261,_xlfn.XLOOKUP(C3261,Raw_Data_OS_23!$C$7:$C$4518,Raw_Data_OS_23!$G$7:$G$4518,0)=G3261),"A",IF(_xlfn.XLOOKUP(C3261,Raw_Data_Paid_23!$C$4:$C$2114,Raw_Data_Paid_23!$C$4:$C$2114,"B1")="B1","B1","B2")),IF(_xlfn.XLOOKUP(C3261,Raw_Data_Paid_23!$C$4:$C$2114,Raw_Data_Paid_23!$C$4:$C$2114,"C1")="C1","C1","C2"))</f>
        <v>B1</v>
      </c>
      <c r="P3261" t="str">
        <f t="shared" si="100"/>
        <v>2021B1Motor Private</v>
      </c>
    </row>
    <row r="3262" spans="3:16" x14ac:dyDescent="0.35">
      <c r="C3262" s="6" t="s">
        <v>3408</v>
      </c>
      <c r="D3262" s="7" t="s">
        <v>5844</v>
      </c>
      <c r="E3262" s="7" t="s">
        <v>5886</v>
      </c>
      <c r="F3262" s="8" t="s">
        <v>3910</v>
      </c>
      <c r="G3262" s="9">
        <v>100000</v>
      </c>
      <c r="H3262" s="10">
        <v>2021</v>
      </c>
      <c r="I3262" s="10">
        <v>2021</v>
      </c>
      <c r="J3262" s="11" t="s">
        <v>3073</v>
      </c>
      <c r="K3262" s="12">
        <v>100000</v>
      </c>
      <c r="L3262" s="12">
        <v>1</v>
      </c>
      <c r="M3262" s="33" t="str">
        <f>IF(_xlfn.XLOOKUP(C3262,Raw_Data_OS_23!$C$7:$C$4518,Raw_Data_OS_23!$G$7:$G$4518,"Paid/ Closed")="Paid/ Closed","Paid/ Closed", "Still_Outstanding")</f>
        <v>Paid/ Closed</v>
      </c>
      <c r="N3262" s="33">
        <f>IF(_xlfn.XLOOKUP(C3262,Raw_Data_Paid_23!$C$4:$C$2114,Raw_Data_Paid_23!$C$4:$C$2114,1)= 1,1,0)</f>
        <v>1</v>
      </c>
      <c r="O3262" t="str">
        <f>IF(M3262=$W$7,IF(AND(N3262,_xlfn.XLOOKUP(C3262,Raw_Data_OS_23!$C$7:$C$4518,Raw_Data_OS_23!$G$7:$G$4518,0)=G3262),"A",IF(_xlfn.XLOOKUP(C3262,Raw_Data_Paid_23!$C$4:$C$2114,Raw_Data_Paid_23!$C$4:$C$2114,"B1")="B1","B1","B2")),IF(_xlfn.XLOOKUP(C3262,Raw_Data_Paid_23!$C$4:$C$2114,Raw_Data_Paid_23!$C$4:$C$2114,"C1")="C1","C1","C2"))</f>
        <v>C1</v>
      </c>
      <c r="P3262" t="str">
        <f t="shared" si="100"/>
        <v>2021C1Motor Private</v>
      </c>
    </row>
    <row r="3263" spans="3:16" x14ac:dyDescent="0.35">
      <c r="C3263" s="6" t="s">
        <v>3409</v>
      </c>
      <c r="D3263" s="7" t="s">
        <v>5889</v>
      </c>
      <c r="E3263" s="7" t="s">
        <v>5890</v>
      </c>
      <c r="F3263" s="8" t="s">
        <v>3908</v>
      </c>
      <c r="G3263" s="9">
        <v>300000</v>
      </c>
      <c r="H3263" s="10">
        <v>2021</v>
      </c>
      <c r="I3263" s="10">
        <v>2021</v>
      </c>
      <c r="J3263" s="11" t="s">
        <v>3073</v>
      </c>
      <c r="K3263" s="12">
        <v>300000</v>
      </c>
      <c r="L3263" s="12">
        <v>1</v>
      </c>
      <c r="M3263" s="33" t="str">
        <f>IF(_xlfn.XLOOKUP(C3263,Raw_Data_OS_23!$C$7:$C$4518,Raw_Data_OS_23!$G$7:$G$4518,"Paid/ Closed")="Paid/ Closed","Paid/ Closed", "Still_Outstanding")</f>
        <v>Paid/ Closed</v>
      </c>
      <c r="N3263" s="33">
        <f>IF(_xlfn.XLOOKUP(C3263,Raw_Data_Paid_23!$C$4:$C$2114,Raw_Data_Paid_23!$C$4:$C$2114,1)= 1,1,0)</f>
        <v>0</v>
      </c>
      <c r="O3263" t="str">
        <f>IF(M3263=$W$7,IF(AND(N3263,_xlfn.XLOOKUP(C3263,Raw_Data_OS_23!$C$7:$C$4518,Raw_Data_OS_23!$G$7:$G$4518,0)=G3263),"A",IF(_xlfn.XLOOKUP(C3263,Raw_Data_Paid_23!$C$4:$C$2114,Raw_Data_Paid_23!$C$4:$C$2114,"B1")="B1","B1","B2")),IF(_xlfn.XLOOKUP(C3263,Raw_Data_Paid_23!$C$4:$C$2114,Raw_Data_Paid_23!$C$4:$C$2114,"C1")="C1","C1","C2"))</f>
        <v>C2</v>
      </c>
      <c r="P3263" t="str">
        <f t="shared" si="100"/>
        <v>2021C2Motor Commercial</v>
      </c>
    </row>
    <row r="3264" spans="3:16" x14ac:dyDescent="0.35">
      <c r="C3264" s="6" t="s">
        <v>3128</v>
      </c>
      <c r="D3264" s="7" t="s">
        <v>5881</v>
      </c>
      <c r="E3264" s="7" t="s">
        <v>5890</v>
      </c>
      <c r="F3264" s="8" t="s">
        <v>3910</v>
      </c>
      <c r="G3264" s="9">
        <v>209705.88235</v>
      </c>
      <c r="H3264" s="10">
        <v>2021</v>
      </c>
      <c r="I3264" s="10">
        <v>2021</v>
      </c>
      <c r="J3264" s="11" t="s">
        <v>3073</v>
      </c>
      <c r="K3264" s="12">
        <v>209705.88235</v>
      </c>
      <c r="L3264" s="12">
        <v>1</v>
      </c>
      <c r="M3264" s="33" t="str">
        <f>IF(_xlfn.XLOOKUP(C3264,Raw_Data_OS_23!$C$7:$C$4518,Raw_Data_OS_23!$G$7:$G$4518,"Paid/ Closed")="Paid/ Closed","Paid/ Closed", "Still_Outstanding")</f>
        <v>Still_Outstanding</v>
      </c>
      <c r="N3264" s="33">
        <f>IF(_xlfn.XLOOKUP(C3264,Raw_Data_Paid_23!$C$4:$C$2114,Raw_Data_Paid_23!$C$4:$C$2114,1)= 1,1,0)</f>
        <v>1</v>
      </c>
      <c r="O3264" t="str">
        <f>IF(M3264=$W$7,IF(AND(N3264,_xlfn.XLOOKUP(C3264,Raw_Data_OS_23!$C$7:$C$4518,Raw_Data_OS_23!$G$7:$G$4518,0)=G3264),"A",IF(_xlfn.XLOOKUP(C3264,Raw_Data_Paid_23!$C$4:$C$2114,Raw_Data_Paid_23!$C$4:$C$2114,"B1")="B1","B1","B2")),IF(_xlfn.XLOOKUP(C3264,Raw_Data_Paid_23!$C$4:$C$2114,Raw_Data_Paid_23!$C$4:$C$2114,"C1")="C1","C1","C2"))</f>
        <v>B1</v>
      </c>
      <c r="P3264" t="str">
        <f t="shared" si="100"/>
        <v>2021B1Motor Private</v>
      </c>
    </row>
    <row r="3265" spans="3:16" x14ac:dyDescent="0.35">
      <c r="C3265" s="6" t="s">
        <v>3410</v>
      </c>
      <c r="D3265" s="7" t="s">
        <v>5891</v>
      </c>
      <c r="E3265" s="7" t="s">
        <v>5890</v>
      </c>
      <c r="F3265" s="8" t="s">
        <v>3910</v>
      </c>
      <c r="G3265" s="9">
        <v>172965</v>
      </c>
      <c r="H3265" s="10">
        <v>2021</v>
      </c>
      <c r="I3265" s="10">
        <v>2021</v>
      </c>
      <c r="J3265" s="11" t="s">
        <v>3073</v>
      </c>
      <c r="K3265" s="12">
        <v>172965</v>
      </c>
      <c r="L3265" s="12">
        <v>1</v>
      </c>
      <c r="M3265" s="33" t="str">
        <f>IF(_xlfn.XLOOKUP(C3265,Raw_Data_OS_23!$C$7:$C$4518,Raw_Data_OS_23!$G$7:$G$4518,"Paid/ Closed")="Paid/ Closed","Paid/ Closed", "Still_Outstanding")</f>
        <v>Still_Outstanding</v>
      </c>
      <c r="N3265" s="33">
        <f>IF(_xlfn.XLOOKUP(C3265,Raw_Data_Paid_23!$C$4:$C$2114,Raw_Data_Paid_23!$C$4:$C$2114,1)= 1,1,0)</f>
        <v>1</v>
      </c>
      <c r="O3265" t="str">
        <f>IF(M3265=$W$7,IF(AND(N3265,_xlfn.XLOOKUP(C3265,Raw_Data_OS_23!$C$7:$C$4518,Raw_Data_OS_23!$G$7:$G$4518,0)=G3265),"A",IF(_xlfn.XLOOKUP(C3265,Raw_Data_Paid_23!$C$4:$C$2114,Raw_Data_Paid_23!$C$4:$C$2114,"B1")="B1","B1","B2")),IF(_xlfn.XLOOKUP(C3265,Raw_Data_Paid_23!$C$4:$C$2114,Raw_Data_Paid_23!$C$4:$C$2114,"C1")="C1","C1","C2"))</f>
        <v>B1</v>
      </c>
      <c r="P3265" t="str">
        <f t="shared" si="100"/>
        <v>2021B1Motor Private</v>
      </c>
    </row>
    <row r="3266" spans="3:16" x14ac:dyDescent="0.35">
      <c r="C3266" s="6" t="s">
        <v>3411</v>
      </c>
      <c r="D3266" s="7" t="s">
        <v>5889</v>
      </c>
      <c r="E3266" s="7" t="s">
        <v>5890</v>
      </c>
      <c r="F3266" s="8" t="s">
        <v>3910</v>
      </c>
      <c r="G3266" s="9">
        <v>100000</v>
      </c>
      <c r="H3266" s="10">
        <v>2021</v>
      </c>
      <c r="I3266" s="10">
        <v>2021</v>
      </c>
      <c r="J3266" s="11" t="s">
        <v>3073</v>
      </c>
      <c r="K3266" s="12">
        <v>100000</v>
      </c>
      <c r="L3266" s="12">
        <v>1</v>
      </c>
      <c r="M3266" s="33" t="str">
        <f>IF(_xlfn.XLOOKUP(C3266,Raw_Data_OS_23!$C$7:$C$4518,Raw_Data_OS_23!$G$7:$G$4518,"Paid/ Closed")="Paid/ Closed","Paid/ Closed", "Still_Outstanding")</f>
        <v>Still_Outstanding</v>
      </c>
      <c r="N3266" s="33">
        <f>IF(_xlfn.XLOOKUP(C3266,Raw_Data_Paid_23!$C$4:$C$2114,Raw_Data_Paid_23!$C$4:$C$2114,1)= 1,1,0)</f>
        <v>1</v>
      </c>
      <c r="O3266" t="str">
        <f>IF(M3266=$W$7,IF(AND(N3266,_xlfn.XLOOKUP(C3266,Raw_Data_OS_23!$C$7:$C$4518,Raw_Data_OS_23!$G$7:$G$4518,0)=G3266),"A",IF(_xlfn.XLOOKUP(C3266,Raw_Data_Paid_23!$C$4:$C$2114,Raw_Data_Paid_23!$C$4:$C$2114,"B1")="B1","B1","B2")),IF(_xlfn.XLOOKUP(C3266,Raw_Data_Paid_23!$C$4:$C$2114,Raw_Data_Paid_23!$C$4:$C$2114,"C1")="C1","C1","C2"))</f>
        <v>B1</v>
      </c>
      <c r="P3266" t="str">
        <f t="shared" si="100"/>
        <v>2021B1Motor Private</v>
      </c>
    </row>
    <row r="3267" spans="3:16" x14ac:dyDescent="0.35">
      <c r="C3267" s="6" t="s">
        <v>3412</v>
      </c>
      <c r="D3267" s="7" t="s">
        <v>5887</v>
      </c>
      <c r="E3267" s="7" t="s">
        <v>5890</v>
      </c>
      <c r="F3267" s="8" t="s">
        <v>3908</v>
      </c>
      <c r="G3267" s="9">
        <v>4500</v>
      </c>
      <c r="H3267" s="10">
        <v>2021</v>
      </c>
      <c r="I3267" s="10">
        <v>2021</v>
      </c>
      <c r="J3267" s="11" t="s">
        <v>3073</v>
      </c>
      <c r="K3267" s="12">
        <v>4500</v>
      </c>
      <c r="L3267" s="12">
        <v>1</v>
      </c>
      <c r="M3267" s="33" t="str">
        <f>IF(_xlfn.XLOOKUP(C3267,Raw_Data_OS_23!$C$7:$C$4518,Raw_Data_OS_23!$G$7:$G$4518,"Paid/ Closed")="Paid/ Closed","Paid/ Closed", "Still_Outstanding")</f>
        <v>Still_Outstanding</v>
      </c>
      <c r="N3267" s="33">
        <f>IF(_xlfn.XLOOKUP(C3267,Raw_Data_Paid_23!$C$4:$C$2114,Raw_Data_Paid_23!$C$4:$C$2114,1)= 1,1,0)</f>
        <v>0</v>
      </c>
      <c r="O3267" t="str">
        <f>IF(M3267=$W$7,IF(AND(N3267,_xlfn.XLOOKUP(C3267,Raw_Data_OS_23!$C$7:$C$4518,Raw_Data_OS_23!$G$7:$G$4518,0)=G3267),"A",IF(_xlfn.XLOOKUP(C3267,Raw_Data_Paid_23!$C$4:$C$2114,Raw_Data_Paid_23!$C$4:$C$2114,"B1")="B1","B1","B2")),IF(_xlfn.XLOOKUP(C3267,Raw_Data_Paid_23!$C$4:$C$2114,Raw_Data_Paid_23!$C$4:$C$2114,"C1")="C1","C1","C2"))</f>
        <v>B2</v>
      </c>
      <c r="P3267" t="str">
        <f t="shared" si="100"/>
        <v>2021B2Motor Commercial</v>
      </c>
    </row>
    <row r="3268" spans="3:16" x14ac:dyDescent="0.35">
      <c r="C3268" s="6" t="s">
        <v>3413</v>
      </c>
      <c r="D3268" s="7" t="s">
        <v>5886</v>
      </c>
      <c r="E3268" s="7" t="s">
        <v>5892</v>
      </c>
      <c r="F3268" s="8" t="s">
        <v>3910</v>
      </c>
      <c r="G3268" s="9">
        <v>40500</v>
      </c>
      <c r="H3268" s="10">
        <v>2021</v>
      </c>
      <c r="I3268" s="10">
        <v>2021</v>
      </c>
      <c r="J3268" s="11" t="s">
        <v>3073</v>
      </c>
      <c r="K3268" s="12">
        <v>40500</v>
      </c>
      <c r="L3268" s="12">
        <v>1</v>
      </c>
      <c r="M3268" s="33" t="str">
        <f>IF(_xlfn.XLOOKUP(C3268,Raw_Data_OS_23!$C$7:$C$4518,Raw_Data_OS_23!$G$7:$G$4518,"Paid/ Closed")="Paid/ Closed","Paid/ Closed", "Still_Outstanding")</f>
        <v>Still_Outstanding</v>
      </c>
      <c r="N3268" s="33">
        <f>IF(_xlfn.XLOOKUP(C3268,Raw_Data_Paid_23!$C$4:$C$2114,Raw_Data_Paid_23!$C$4:$C$2114,1)= 1,1,0)</f>
        <v>0</v>
      </c>
      <c r="O3268" t="str">
        <f>IF(M3268=$W$7,IF(AND(N3268,_xlfn.XLOOKUP(C3268,Raw_Data_OS_23!$C$7:$C$4518,Raw_Data_OS_23!$G$7:$G$4518,0)=G3268),"A",IF(_xlfn.XLOOKUP(C3268,Raw_Data_Paid_23!$C$4:$C$2114,Raw_Data_Paid_23!$C$4:$C$2114,"B1")="B1","B1","B2")),IF(_xlfn.XLOOKUP(C3268,Raw_Data_Paid_23!$C$4:$C$2114,Raw_Data_Paid_23!$C$4:$C$2114,"C1")="C1","C1","C2"))</f>
        <v>B2</v>
      </c>
      <c r="P3268" t="str">
        <f t="shared" si="100"/>
        <v>2021B2Motor Private</v>
      </c>
    </row>
    <row r="3269" spans="3:16" x14ac:dyDescent="0.35">
      <c r="C3269" s="6" t="s">
        <v>3414</v>
      </c>
      <c r="D3269" s="7" t="s">
        <v>5888</v>
      </c>
      <c r="E3269" s="7" t="s">
        <v>5892</v>
      </c>
      <c r="F3269" s="8" t="s">
        <v>3910</v>
      </c>
      <c r="G3269" s="9">
        <v>59540</v>
      </c>
      <c r="H3269" s="10">
        <v>2021</v>
      </c>
      <c r="I3269" s="10">
        <v>2021</v>
      </c>
      <c r="J3269" s="11" t="s">
        <v>3073</v>
      </c>
      <c r="K3269" s="12">
        <v>59540</v>
      </c>
      <c r="L3269" s="12">
        <v>1</v>
      </c>
      <c r="M3269" s="33" t="str">
        <f>IF(_xlfn.XLOOKUP(C3269,Raw_Data_OS_23!$C$7:$C$4518,Raw_Data_OS_23!$G$7:$G$4518,"Paid/ Closed")="Paid/ Closed","Paid/ Closed", "Still_Outstanding")</f>
        <v>Paid/ Closed</v>
      </c>
      <c r="N3269" s="33">
        <f>IF(_xlfn.XLOOKUP(C3269,Raw_Data_Paid_23!$C$4:$C$2114,Raw_Data_Paid_23!$C$4:$C$2114,1)= 1,1,0)</f>
        <v>0</v>
      </c>
      <c r="O3269" t="str">
        <f>IF(M3269=$W$7,IF(AND(N3269,_xlfn.XLOOKUP(C3269,Raw_Data_OS_23!$C$7:$C$4518,Raw_Data_OS_23!$G$7:$G$4518,0)=G3269),"A",IF(_xlfn.XLOOKUP(C3269,Raw_Data_Paid_23!$C$4:$C$2114,Raw_Data_Paid_23!$C$4:$C$2114,"B1")="B1","B1","B2")),IF(_xlfn.XLOOKUP(C3269,Raw_Data_Paid_23!$C$4:$C$2114,Raw_Data_Paid_23!$C$4:$C$2114,"C1")="C1","C1","C2"))</f>
        <v>C2</v>
      </c>
      <c r="P3269" t="str">
        <f t="shared" si="100"/>
        <v>2021C2Motor Private</v>
      </c>
    </row>
    <row r="3270" spans="3:16" x14ac:dyDescent="0.35">
      <c r="C3270" s="6" t="s">
        <v>3415</v>
      </c>
      <c r="D3270" s="7" t="s">
        <v>5887</v>
      </c>
      <c r="E3270" s="7" t="s">
        <v>5890</v>
      </c>
      <c r="F3270" s="8" t="s">
        <v>3910</v>
      </c>
      <c r="G3270" s="9">
        <v>34500</v>
      </c>
      <c r="H3270" s="10">
        <v>2021</v>
      </c>
      <c r="I3270" s="10">
        <v>2021</v>
      </c>
      <c r="J3270" s="11" t="s">
        <v>3073</v>
      </c>
      <c r="K3270" s="12">
        <v>34500</v>
      </c>
      <c r="L3270" s="12">
        <v>1</v>
      </c>
      <c r="M3270" s="33" t="str">
        <f>IF(_xlfn.XLOOKUP(C3270,Raw_Data_OS_23!$C$7:$C$4518,Raw_Data_OS_23!$G$7:$G$4518,"Paid/ Closed")="Paid/ Closed","Paid/ Closed", "Still_Outstanding")</f>
        <v>Still_Outstanding</v>
      </c>
      <c r="N3270" s="33">
        <f>IF(_xlfn.XLOOKUP(C3270,Raw_Data_Paid_23!$C$4:$C$2114,Raw_Data_Paid_23!$C$4:$C$2114,1)= 1,1,0)</f>
        <v>1</v>
      </c>
      <c r="O3270" t="str">
        <f>IF(M3270=$W$7,IF(AND(N3270,_xlfn.XLOOKUP(C3270,Raw_Data_OS_23!$C$7:$C$4518,Raw_Data_OS_23!$G$7:$G$4518,0)=G3270),"A",IF(_xlfn.XLOOKUP(C3270,Raw_Data_Paid_23!$C$4:$C$2114,Raw_Data_Paid_23!$C$4:$C$2114,"B1")="B1","B1","B2")),IF(_xlfn.XLOOKUP(C3270,Raw_Data_Paid_23!$C$4:$C$2114,Raw_Data_Paid_23!$C$4:$C$2114,"C1")="C1","C1","C2"))</f>
        <v>B1</v>
      </c>
      <c r="P3270" t="str">
        <f t="shared" ref="P3270:P3333" si="101">H3270&amp;O3270&amp;F3270</f>
        <v>2021B1Motor Private</v>
      </c>
    </row>
    <row r="3271" spans="3:16" x14ac:dyDescent="0.35">
      <c r="C3271" s="6" t="s">
        <v>3416</v>
      </c>
      <c r="D3271" s="7" t="s">
        <v>5891</v>
      </c>
      <c r="E3271" s="7" t="s">
        <v>5890</v>
      </c>
      <c r="F3271" s="8" t="s">
        <v>3910</v>
      </c>
      <c r="G3271" s="9">
        <v>100000</v>
      </c>
      <c r="H3271" s="10">
        <v>2021</v>
      </c>
      <c r="I3271" s="10">
        <v>2021</v>
      </c>
      <c r="J3271" s="11" t="s">
        <v>3073</v>
      </c>
      <c r="K3271" s="12">
        <v>100000</v>
      </c>
      <c r="L3271" s="12">
        <v>1</v>
      </c>
      <c r="M3271" s="33" t="str">
        <f>IF(_xlfn.XLOOKUP(C3271,Raw_Data_OS_23!$C$7:$C$4518,Raw_Data_OS_23!$G$7:$G$4518,"Paid/ Closed")="Paid/ Closed","Paid/ Closed", "Still_Outstanding")</f>
        <v>Still_Outstanding</v>
      </c>
      <c r="N3271" s="33">
        <f>IF(_xlfn.XLOOKUP(C3271,Raw_Data_Paid_23!$C$4:$C$2114,Raw_Data_Paid_23!$C$4:$C$2114,1)= 1,1,0)</f>
        <v>1</v>
      </c>
      <c r="O3271" t="str">
        <f>IF(M3271=$W$7,IF(AND(N3271,_xlfn.XLOOKUP(C3271,Raw_Data_OS_23!$C$7:$C$4518,Raw_Data_OS_23!$G$7:$G$4518,0)=G3271),"A",IF(_xlfn.XLOOKUP(C3271,Raw_Data_Paid_23!$C$4:$C$2114,Raw_Data_Paid_23!$C$4:$C$2114,"B1")="B1","B1","B2")),IF(_xlfn.XLOOKUP(C3271,Raw_Data_Paid_23!$C$4:$C$2114,Raw_Data_Paid_23!$C$4:$C$2114,"C1")="C1","C1","C2"))</f>
        <v>B1</v>
      </c>
      <c r="P3271" t="str">
        <f t="shared" si="101"/>
        <v>2021B1Motor Private</v>
      </c>
    </row>
    <row r="3272" spans="3:16" x14ac:dyDescent="0.35">
      <c r="C3272" s="6" t="s">
        <v>3417</v>
      </c>
      <c r="D3272" s="7" t="s">
        <v>5891</v>
      </c>
      <c r="E3272" s="7" t="s">
        <v>5892</v>
      </c>
      <c r="F3272" s="8" t="s">
        <v>3910</v>
      </c>
      <c r="G3272" s="9">
        <v>100000</v>
      </c>
      <c r="H3272" s="10">
        <v>2021</v>
      </c>
      <c r="I3272" s="10">
        <v>2021</v>
      </c>
      <c r="J3272" s="11" t="s">
        <v>3073</v>
      </c>
      <c r="K3272" s="12">
        <v>100000</v>
      </c>
      <c r="L3272" s="12">
        <v>1</v>
      </c>
      <c r="M3272" s="33" t="str">
        <f>IF(_xlfn.XLOOKUP(C3272,Raw_Data_OS_23!$C$7:$C$4518,Raw_Data_OS_23!$G$7:$G$4518,"Paid/ Closed")="Paid/ Closed","Paid/ Closed", "Still_Outstanding")</f>
        <v>Still_Outstanding</v>
      </c>
      <c r="N3272" s="33">
        <f>IF(_xlfn.XLOOKUP(C3272,Raw_Data_Paid_23!$C$4:$C$2114,Raw_Data_Paid_23!$C$4:$C$2114,1)= 1,1,0)</f>
        <v>1</v>
      </c>
      <c r="O3272" t="str">
        <f>IF(M3272=$W$7,IF(AND(N3272,_xlfn.XLOOKUP(C3272,Raw_Data_OS_23!$C$7:$C$4518,Raw_Data_OS_23!$G$7:$G$4518,0)=G3272),"A",IF(_xlfn.XLOOKUP(C3272,Raw_Data_Paid_23!$C$4:$C$2114,Raw_Data_Paid_23!$C$4:$C$2114,"B1")="B1","B1","B2")),IF(_xlfn.XLOOKUP(C3272,Raw_Data_Paid_23!$C$4:$C$2114,Raw_Data_Paid_23!$C$4:$C$2114,"C1")="C1","C1","C2"))</f>
        <v>B1</v>
      </c>
      <c r="P3272" t="str">
        <f t="shared" si="101"/>
        <v>2021B1Motor Private</v>
      </c>
    </row>
    <row r="3273" spans="3:16" x14ac:dyDescent="0.35">
      <c r="C3273" s="6" t="s">
        <v>3418</v>
      </c>
      <c r="D3273" s="7" t="s">
        <v>5887</v>
      </c>
      <c r="E3273" s="7" t="s">
        <v>5892</v>
      </c>
      <c r="F3273" s="8" t="s">
        <v>3908</v>
      </c>
      <c r="G3273" s="9">
        <v>10000</v>
      </c>
      <c r="H3273" s="10">
        <v>2021</v>
      </c>
      <c r="I3273" s="10">
        <v>2021</v>
      </c>
      <c r="J3273" s="11" t="s">
        <v>3073</v>
      </c>
      <c r="K3273" s="12">
        <v>10000</v>
      </c>
      <c r="L3273" s="12">
        <v>1</v>
      </c>
      <c r="M3273" s="33" t="str">
        <f>IF(_xlfn.XLOOKUP(C3273,Raw_Data_OS_23!$C$7:$C$4518,Raw_Data_OS_23!$G$7:$G$4518,"Paid/ Closed")="Paid/ Closed","Paid/ Closed", "Still_Outstanding")</f>
        <v>Paid/ Closed</v>
      </c>
      <c r="N3273" s="33">
        <f>IF(_xlfn.XLOOKUP(C3273,Raw_Data_Paid_23!$C$4:$C$2114,Raw_Data_Paid_23!$C$4:$C$2114,1)= 1,1,0)</f>
        <v>1</v>
      </c>
      <c r="O3273" t="str">
        <f>IF(M3273=$W$7,IF(AND(N3273,_xlfn.XLOOKUP(C3273,Raw_Data_OS_23!$C$7:$C$4518,Raw_Data_OS_23!$G$7:$G$4518,0)=G3273),"A",IF(_xlfn.XLOOKUP(C3273,Raw_Data_Paid_23!$C$4:$C$2114,Raw_Data_Paid_23!$C$4:$C$2114,"B1")="B1","B1","B2")),IF(_xlfn.XLOOKUP(C3273,Raw_Data_Paid_23!$C$4:$C$2114,Raw_Data_Paid_23!$C$4:$C$2114,"C1")="C1","C1","C2"))</f>
        <v>C1</v>
      </c>
      <c r="P3273" t="str">
        <f t="shared" si="101"/>
        <v>2021C1Motor Commercial</v>
      </c>
    </row>
    <row r="3274" spans="3:16" x14ac:dyDescent="0.35">
      <c r="C3274" s="6" t="s">
        <v>3419</v>
      </c>
      <c r="D3274" s="7" t="s">
        <v>5881</v>
      </c>
      <c r="E3274" s="7" t="s">
        <v>5892</v>
      </c>
      <c r="F3274" s="8" t="s">
        <v>3910</v>
      </c>
      <c r="G3274" s="9">
        <v>850000</v>
      </c>
      <c r="H3274" s="10">
        <v>2021</v>
      </c>
      <c r="I3274" s="10">
        <v>2021</v>
      </c>
      <c r="J3274" s="11" t="s">
        <v>3073</v>
      </c>
      <c r="K3274" s="12">
        <v>850000</v>
      </c>
      <c r="L3274" s="12">
        <v>1</v>
      </c>
      <c r="M3274" s="33" t="str">
        <f>IF(_xlfn.XLOOKUP(C3274,Raw_Data_OS_23!$C$7:$C$4518,Raw_Data_OS_23!$G$7:$G$4518,"Paid/ Closed")="Paid/ Closed","Paid/ Closed", "Still_Outstanding")</f>
        <v>Still_Outstanding</v>
      </c>
      <c r="N3274" s="33">
        <f>IF(_xlfn.XLOOKUP(C3274,Raw_Data_Paid_23!$C$4:$C$2114,Raw_Data_Paid_23!$C$4:$C$2114,1)= 1,1,0)</f>
        <v>0</v>
      </c>
      <c r="O3274" t="str">
        <f>IF(M3274=$W$7,IF(AND(N3274,_xlfn.XLOOKUP(C3274,Raw_Data_OS_23!$C$7:$C$4518,Raw_Data_OS_23!$G$7:$G$4518,0)=G3274),"A",IF(_xlfn.XLOOKUP(C3274,Raw_Data_Paid_23!$C$4:$C$2114,Raw_Data_Paid_23!$C$4:$C$2114,"B1")="B1","B1","B2")),IF(_xlfn.XLOOKUP(C3274,Raw_Data_Paid_23!$C$4:$C$2114,Raw_Data_Paid_23!$C$4:$C$2114,"C1")="C1","C1","C2"))</f>
        <v>B2</v>
      </c>
      <c r="P3274" t="str">
        <f t="shared" si="101"/>
        <v>2021B2Motor Private</v>
      </c>
    </row>
    <row r="3275" spans="3:16" x14ac:dyDescent="0.35">
      <c r="C3275" s="6" t="s">
        <v>3129</v>
      </c>
      <c r="D3275" s="7" t="s">
        <v>5889</v>
      </c>
      <c r="E3275" s="7" t="s">
        <v>5892</v>
      </c>
      <c r="F3275" s="8" t="s">
        <v>3910</v>
      </c>
      <c r="G3275" s="9">
        <v>607108</v>
      </c>
      <c r="H3275" s="10">
        <v>2021</v>
      </c>
      <c r="I3275" s="10">
        <v>2021</v>
      </c>
      <c r="J3275" s="11" t="s">
        <v>3073</v>
      </c>
      <c r="K3275" s="12">
        <v>607108</v>
      </c>
      <c r="L3275" s="12">
        <v>1</v>
      </c>
      <c r="M3275" s="33" t="str">
        <f>IF(_xlfn.XLOOKUP(C3275,Raw_Data_OS_23!$C$7:$C$4518,Raw_Data_OS_23!$G$7:$G$4518,"Paid/ Closed")="Paid/ Closed","Paid/ Closed", "Still_Outstanding")</f>
        <v>Still_Outstanding</v>
      </c>
      <c r="N3275" s="33">
        <f>IF(_xlfn.XLOOKUP(C3275,Raw_Data_Paid_23!$C$4:$C$2114,Raw_Data_Paid_23!$C$4:$C$2114,1)= 1,1,0)</f>
        <v>0</v>
      </c>
      <c r="O3275" t="str">
        <f>IF(M3275=$W$7,IF(AND(N3275,_xlfn.XLOOKUP(C3275,Raw_Data_OS_23!$C$7:$C$4518,Raw_Data_OS_23!$G$7:$G$4518,0)=G3275),"A",IF(_xlfn.XLOOKUP(C3275,Raw_Data_Paid_23!$C$4:$C$2114,Raw_Data_Paid_23!$C$4:$C$2114,"B1")="B1","B1","B2")),IF(_xlfn.XLOOKUP(C3275,Raw_Data_Paid_23!$C$4:$C$2114,Raw_Data_Paid_23!$C$4:$C$2114,"C1")="C1","C1","C2"))</f>
        <v>B2</v>
      </c>
      <c r="P3275" t="str">
        <f t="shared" si="101"/>
        <v>2021B2Motor Private</v>
      </c>
    </row>
    <row r="3276" spans="3:16" x14ac:dyDescent="0.35">
      <c r="C3276" s="6" t="s">
        <v>3420</v>
      </c>
      <c r="D3276" s="7" t="s">
        <v>5879</v>
      </c>
      <c r="E3276" s="7" t="s">
        <v>5892</v>
      </c>
      <c r="F3276" s="8" t="s">
        <v>3910</v>
      </c>
      <c r="G3276" s="9">
        <v>100000</v>
      </c>
      <c r="H3276" s="10">
        <v>2021</v>
      </c>
      <c r="I3276" s="10">
        <v>2021</v>
      </c>
      <c r="J3276" s="11" t="s">
        <v>3073</v>
      </c>
      <c r="K3276" s="12">
        <v>100000</v>
      </c>
      <c r="L3276" s="12">
        <v>1</v>
      </c>
      <c r="M3276" s="33" t="str">
        <f>IF(_xlfn.XLOOKUP(C3276,Raw_Data_OS_23!$C$7:$C$4518,Raw_Data_OS_23!$G$7:$G$4518,"Paid/ Closed")="Paid/ Closed","Paid/ Closed", "Still_Outstanding")</f>
        <v>Still_Outstanding</v>
      </c>
      <c r="N3276" s="33">
        <f>IF(_xlfn.XLOOKUP(C3276,Raw_Data_Paid_23!$C$4:$C$2114,Raw_Data_Paid_23!$C$4:$C$2114,1)= 1,1,0)</f>
        <v>1</v>
      </c>
      <c r="O3276" t="str">
        <f>IF(M3276=$W$7,IF(AND(N3276,_xlfn.XLOOKUP(C3276,Raw_Data_OS_23!$C$7:$C$4518,Raw_Data_OS_23!$G$7:$G$4518,0)=G3276),"A",IF(_xlfn.XLOOKUP(C3276,Raw_Data_Paid_23!$C$4:$C$2114,Raw_Data_Paid_23!$C$4:$C$2114,"B1")="B1","B1","B2")),IF(_xlfn.XLOOKUP(C3276,Raw_Data_Paid_23!$C$4:$C$2114,Raw_Data_Paid_23!$C$4:$C$2114,"C1")="C1","C1","C2"))</f>
        <v>B1</v>
      </c>
      <c r="P3276" t="str">
        <f t="shared" si="101"/>
        <v>2021B1Motor Private</v>
      </c>
    </row>
    <row r="3277" spans="3:16" x14ac:dyDescent="0.35">
      <c r="C3277" s="6" t="s">
        <v>3421</v>
      </c>
      <c r="D3277" s="7" t="s">
        <v>5832</v>
      </c>
      <c r="E3277" s="7" t="s">
        <v>5892</v>
      </c>
      <c r="F3277" s="8" t="s">
        <v>3910</v>
      </c>
      <c r="G3277" s="9">
        <v>50000</v>
      </c>
      <c r="H3277" s="10">
        <v>2021</v>
      </c>
      <c r="I3277" s="10">
        <v>2021</v>
      </c>
      <c r="J3277" s="11" t="s">
        <v>3073</v>
      </c>
      <c r="K3277" s="12">
        <v>50000</v>
      </c>
      <c r="L3277" s="12">
        <v>1</v>
      </c>
      <c r="M3277" s="33" t="str">
        <f>IF(_xlfn.XLOOKUP(C3277,Raw_Data_OS_23!$C$7:$C$4518,Raw_Data_OS_23!$G$7:$G$4518,"Paid/ Closed")="Paid/ Closed","Paid/ Closed", "Still_Outstanding")</f>
        <v>Paid/ Closed</v>
      </c>
      <c r="N3277" s="33">
        <f>IF(_xlfn.XLOOKUP(C3277,Raw_Data_Paid_23!$C$4:$C$2114,Raw_Data_Paid_23!$C$4:$C$2114,1)= 1,1,0)</f>
        <v>1</v>
      </c>
      <c r="O3277" t="str">
        <f>IF(M3277=$W$7,IF(AND(N3277,_xlfn.XLOOKUP(C3277,Raw_Data_OS_23!$C$7:$C$4518,Raw_Data_OS_23!$G$7:$G$4518,0)=G3277),"A",IF(_xlfn.XLOOKUP(C3277,Raw_Data_Paid_23!$C$4:$C$2114,Raw_Data_Paid_23!$C$4:$C$2114,"B1")="B1","B1","B2")),IF(_xlfn.XLOOKUP(C3277,Raw_Data_Paid_23!$C$4:$C$2114,Raw_Data_Paid_23!$C$4:$C$2114,"C1")="C1","C1","C2"))</f>
        <v>C1</v>
      </c>
      <c r="P3277" t="str">
        <f t="shared" si="101"/>
        <v>2021C1Motor Private</v>
      </c>
    </row>
    <row r="3278" spans="3:16" x14ac:dyDescent="0.35">
      <c r="C3278" s="6" t="s">
        <v>3422</v>
      </c>
      <c r="D3278" s="7" t="s">
        <v>5880</v>
      </c>
      <c r="E3278" s="7" t="s">
        <v>5892</v>
      </c>
      <c r="F3278" s="8" t="s">
        <v>3910</v>
      </c>
      <c r="G3278" s="9">
        <v>25500</v>
      </c>
      <c r="H3278" s="10">
        <v>2021</v>
      </c>
      <c r="I3278" s="10">
        <v>2021</v>
      </c>
      <c r="J3278" s="11" t="s">
        <v>3073</v>
      </c>
      <c r="K3278" s="12">
        <v>25500</v>
      </c>
      <c r="L3278" s="12">
        <v>1</v>
      </c>
      <c r="M3278" s="33" t="str">
        <f>IF(_xlfn.XLOOKUP(C3278,Raw_Data_OS_23!$C$7:$C$4518,Raw_Data_OS_23!$G$7:$G$4518,"Paid/ Closed")="Paid/ Closed","Paid/ Closed", "Still_Outstanding")</f>
        <v>Paid/ Closed</v>
      </c>
      <c r="N3278" s="33">
        <f>IF(_xlfn.XLOOKUP(C3278,Raw_Data_Paid_23!$C$4:$C$2114,Raw_Data_Paid_23!$C$4:$C$2114,1)= 1,1,0)</f>
        <v>1</v>
      </c>
      <c r="O3278" t="str">
        <f>IF(M3278=$W$7,IF(AND(N3278,_xlfn.XLOOKUP(C3278,Raw_Data_OS_23!$C$7:$C$4518,Raw_Data_OS_23!$G$7:$G$4518,0)=G3278),"A",IF(_xlfn.XLOOKUP(C3278,Raw_Data_Paid_23!$C$4:$C$2114,Raw_Data_Paid_23!$C$4:$C$2114,"B1")="B1","B1","B2")),IF(_xlfn.XLOOKUP(C3278,Raw_Data_Paid_23!$C$4:$C$2114,Raw_Data_Paid_23!$C$4:$C$2114,"C1")="C1","C1","C2"))</f>
        <v>C1</v>
      </c>
      <c r="P3278" t="str">
        <f t="shared" si="101"/>
        <v>2021C1Motor Private</v>
      </c>
    </row>
    <row r="3279" spans="3:16" x14ac:dyDescent="0.35">
      <c r="C3279" s="6" t="s">
        <v>3423</v>
      </c>
      <c r="D3279" s="7" t="s">
        <v>5871</v>
      </c>
      <c r="E3279" s="7" t="s">
        <v>5893</v>
      </c>
      <c r="F3279" s="8" t="s">
        <v>3910</v>
      </c>
      <c r="G3279" s="9">
        <v>4500</v>
      </c>
      <c r="H3279" s="10">
        <v>2021</v>
      </c>
      <c r="I3279" s="10">
        <v>2021</v>
      </c>
      <c r="J3279" s="11" t="s">
        <v>3073</v>
      </c>
      <c r="K3279" s="12">
        <v>4500</v>
      </c>
      <c r="L3279" s="12">
        <v>1</v>
      </c>
      <c r="M3279" s="33" t="str">
        <f>IF(_xlfn.XLOOKUP(C3279,Raw_Data_OS_23!$C$7:$C$4518,Raw_Data_OS_23!$G$7:$G$4518,"Paid/ Closed")="Paid/ Closed","Paid/ Closed", "Still_Outstanding")</f>
        <v>Paid/ Closed</v>
      </c>
      <c r="N3279" s="33">
        <f>IF(_xlfn.XLOOKUP(C3279,Raw_Data_Paid_23!$C$4:$C$2114,Raw_Data_Paid_23!$C$4:$C$2114,1)= 1,1,0)</f>
        <v>1</v>
      </c>
      <c r="O3279" t="str">
        <f>IF(M3279=$W$7,IF(AND(N3279,_xlfn.XLOOKUP(C3279,Raw_Data_OS_23!$C$7:$C$4518,Raw_Data_OS_23!$G$7:$G$4518,0)=G3279),"A",IF(_xlfn.XLOOKUP(C3279,Raw_Data_Paid_23!$C$4:$C$2114,Raw_Data_Paid_23!$C$4:$C$2114,"B1")="B1","B1","B2")),IF(_xlfn.XLOOKUP(C3279,Raw_Data_Paid_23!$C$4:$C$2114,Raw_Data_Paid_23!$C$4:$C$2114,"C1")="C1","C1","C2"))</f>
        <v>C1</v>
      </c>
      <c r="P3279" t="str">
        <f t="shared" si="101"/>
        <v>2021C1Motor Private</v>
      </c>
    </row>
    <row r="3280" spans="3:16" x14ac:dyDescent="0.35">
      <c r="C3280" s="6" t="s">
        <v>3424</v>
      </c>
      <c r="D3280" s="7" t="s">
        <v>5891</v>
      </c>
      <c r="E3280" s="7" t="s">
        <v>5892</v>
      </c>
      <c r="F3280" s="8" t="s">
        <v>3908</v>
      </c>
      <c r="G3280" s="9">
        <v>99000</v>
      </c>
      <c r="H3280" s="10">
        <v>2021</v>
      </c>
      <c r="I3280" s="10">
        <v>2021</v>
      </c>
      <c r="J3280" s="11" t="s">
        <v>3073</v>
      </c>
      <c r="K3280" s="12">
        <v>99000</v>
      </c>
      <c r="L3280" s="12">
        <v>1</v>
      </c>
      <c r="M3280" s="33" t="str">
        <f>IF(_xlfn.XLOOKUP(C3280,Raw_Data_OS_23!$C$7:$C$4518,Raw_Data_OS_23!$G$7:$G$4518,"Paid/ Closed")="Paid/ Closed","Paid/ Closed", "Still_Outstanding")</f>
        <v>Still_Outstanding</v>
      </c>
      <c r="N3280" s="33">
        <f>IF(_xlfn.XLOOKUP(C3280,Raw_Data_Paid_23!$C$4:$C$2114,Raw_Data_Paid_23!$C$4:$C$2114,1)= 1,1,0)</f>
        <v>0</v>
      </c>
      <c r="O3280" t="str">
        <f>IF(M3280=$W$7,IF(AND(N3280,_xlfn.XLOOKUP(C3280,Raw_Data_OS_23!$C$7:$C$4518,Raw_Data_OS_23!$G$7:$G$4518,0)=G3280),"A",IF(_xlfn.XLOOKUP(C3280,Raw_Data_Paid_23!$C$4:$C$2114,Raw_Data_Paid_23!$C$4:$C$2114,"B1")="B1","B1","B2")),IF(_xlfn.XLOOKUP(C3280,Raw_Data_Paid_23!$C$4:$C$2114,Raw_Data_Paid_23!$C$4:$C$2114,"C1")="C1","C1","C2"))</f>
        <v>B2</v>
      </c>
      <c r="P3280" t="str">
        <f t="shared" si="101"/>
        <v>2021B2Motor Commercial</v>
      </c>
    </row>
    <row r="3281" spans="3:16" x14ac:dyDescent="0.35">
      <c r="C3281" s="6" t="s">
        <v>3425</v>
      </c>
      <c r="D3281" s="7" t="s">
        <v>5892</v>
      </c>
      <c r="E3281" s="7" t="s">
        <v>5893</v>
      </c>
      <c r="F3281" s="8" t="s">
        <v>3908</v>
      </c>
      <c r="G3281" s="9">
        <v>100000</v>
      </c>
      <c r="H3281" s="10">
        <v>2021</v>
      </c>
      <c r="I3281" s="10">
        <v>2021</v>
      </c>
      <c r="J3281" s="11" t="s">
        <v>3073</v>
      </c>
      <c r="K3281" s="12">
        <v>100000</v>
      </c>
      <c r="L3281" s="12">
        <v>1</v>
      </c>
      <c r="M3281" s="33" t="str">
        <f>IF(_xlfn.XLOOKUP(C3281,Raw_Data_OS_23!$C$7:$C$4518,Raw_Data_OS_23!$G$7:$G$4518,"Paid/ Closed")="Paid/ Closed","Paid/ Closed", "Still_Outstanding")</f>
        <v>Still_Outstanding</v>
      </c>
      <c r="N3281" s="33">
        <f>IF(_xlfn.XLOOKUP(C3281,Raw_Data_Paid_23!$C$4:$C$2114,Raw_Data_Paid_23!$C$4:$C$2114,1)= 1,1,0)</f>
        <v>0</v>
      </c>
      <c r="O3281" t="str">
        <f>IF(M3281=$W$7,IF(AND(N3281,_xlfn.XLOOKUP(C3281,Raw_Data_OS_23!$C$7:$C$4518,Raw_Data_OS_23!$G$7:$G$4518,0)=G3281),"A",IF(_xlfn.XLOOKUP(C3281,Raw_Data_Paid_23!$C$4:$C$2114,Raw_Data_Paid_23!$C$4:$C$2114,"B1")="B1","B1","B2")),IF(_xlfn.XLOOKUP(C3281,Raw_Data_Paid_23!$C$4:$C$2114,Raw_Data_Paid_23!$C$4:$C$2114,"C1")="C1","C1","C2"))</f>
        <v>B2</v>
      </c>
      <c r="P3281" t="str">
        <f t="shared" si="101"/>
        <v>2021B2Motor Commercial</v>
      </c>
    </row>
    <row r="3282" spans="3:16" x14ac:dyDescent="0.35">
      <c r="C3282" s="6" t="s">
        <v>3426</v>
      </c>
      <c r="D3282" s="7" t="s">
        <v>5864</v>
      </c>
      <c r="E3282" s="7" t="s">
        <v>5893</v>
      </c>
      <c r="F3282" s="8" t="s">
        <v>3910</v>
      </c>
      <c r="G3282" s="9">
        <v>89000</v>
      </c>
      <c r="H3282" s="10">
        <v>2021</v>
      </c>
      <c r="I3282" s="10">
        <v>2021</v>
      </c>
      <c r="J3282" s="11" t="s">
        <v>3073</v>
      </c>
      <c r="K3282" s="12">
        <v>89000</v>
      </c>
      <c r="L3282" s="12">
        <v>1</v>
      </c>
      <c r="M3282" s="33" t="str">
        <f>IF(_xlfn.XLOOKUP(C3282,Raw_Data_OS_23!$C$7:$C$4518,Raw_Data_OS_23!$G$7:$G$4518,"Paid/ Closed")="Paid/ Closed","Paid/ Closed", "Still_Outstanding")</f>
        <v>Still_Outstanding</v>
      </c>
      <c r="N3282" s="33">
        <f>IF(_xlfn.XLOOKUP(C3282,Raw_Data_Paid_23!$C$4:$C$2114,Raw_Data_Paid_23!$C$4:$C$2114,1)= 1,1,0)</f>
        <v>1</v>
      </c>
      <c r="O3282" t="str">
        <f>IF(M3282=$W$7,IF(AND(N3282,_xlfn.XLOOKUP(C3282,Raw_Data_OS_23!$C$7:$C$4518,Raw_Data_OS_23!$G$7:$G$4518,0)=G3282),"A",IF(_xlfn.XLOOKUP(C3282,Raw_Data_Paid_23!$C$4:$C$2114,Raw_Data_Paid_23!$C$4:$C$2114,"B1")="B1","B1","B2")),IF(_xlfn.XLOOKUP(C3282,Raw_Data_Paid_23!$C$4:$C$2114,Raw_Data_Paid_23!$C$4:$C$2114,"C1")="C1","C1","C2"))</f>
        <v>B1</v>
      </c>
      <c r="P3282" t="str">
        <f t="shared" si="101"/>
        <v>2021B1Motor Private</v>
      </c>
    </row>
    <row r="3283" spans="3:16" x14ac:dyDescent="0.35">
      <c r="C3283" s="6" t="s">
        <v>3427</v>
      </c>
      <c r="D3283" s="7" t="s">
        <v>5881</v>
      </c>
      <c r="E3283" s="7" t="s">
        <v>5893</v>
      </c>
      <c r="F3283" s="8" t="s">
        <v>3910</v>
      </c>
      <c r="G3283" s="9">
        <v>250000</v>
      </c>
      <c r="H3283" s="10">
        <v>2021</v>
      </c>
      <c r="I3283" s="10">
        <v>2021</v>
      </c>
      <c r="J3283" s="11" t="s">
        <v>3073</v>
      </c>
      <c r="K3283" s="12">
        <v>250000</v>
      </c>
      <c r="L3283" s="12">
        <v>1</v>
      </c>
      <c r="M3283" s="33" t="str">
        <f>IF(_xlfn.XLOOKUP(C3283,Raw_Data_OS_23!$C$7:$C$4518,Raw_Data_OS_23!$G$7:$G$4518,"Paid/ Closed")="Paid/ Closed","Paid/ Closed", "Still_Outstanding")</f>
        <v>Paid/ Closed</v>
      </c>
      <c r="N3283" s="33">
        <f>IF(_xlfn.XLOOKUP(C3283,Raw_Data_Paid_23!$C$4:$C$2114,Raw_Data_Paid_23!$C$4:$C$2114,1)= 1,1,0)</f>
        <v>1</v>
      </c>
      <c r="O3283" t="str">
        <f>IF(M3283=$W$7,IF(AND(N3283,_xlfn.XLOOKUP(C3283,Raw_Data_OS_23!$C$7:$C$4518,Raw_Data_OS_23!$G$7:$G$4518,0)=G3283),"A",IF(_xlfn.XLOOKUP(C3283,Raw_Data_Paid_23!$C$4:$C$2114,Raw_Data_Paid_23!$C$4:$C$2114,"B1")="B1","B1","B2")),IF(_xlfn.XLOOKUP(C3283,Raw_Data_Paid_23!$C$4:$C$2114,Raw_Data_Paid_23!$C$4:$C$2114,"C1")="C1","C1","C2"))</f>
        <v>C1</v>
      </c>
      <c r="P3283" t="str">
        <f t="shared" si="101"/>
        <v>2021C1Motor Private</v>
      </c>
    </row>
    <row r="3284" spans="3:16" x14ac:dyDescent="0.35">
      <c r="C3284" s="6" t="s">
        <v>3428</v>
      </c>
      <c r="D3284" s="7" t="s">
        <v>5809</v>
      </c>
      <c r="E3284" s="7" t="s">
        <v>5892</v>
      </c>
      <c r="F3284" s="8" t="s">
        <v>3910</v>
      </c>
      <c r="G3284" s="9">
        <v>100000</v>
      </c>
      <c r="H3284" s="10">
        <v>2021</v>
      </c>
      <c r="I3284" s="10">
        <v>2021</v>
      </c>
      <c r="J3284" s="11" t="s">
        <v>2250</v>
      </c>
      <c r="K3284" s="12">
        <v>100000</v>
      </c>
      <c r="L3284" s="12">
        <v>1</v>
      </c>
      <c r="M3284" s="33" t="str">
        <f>IF(_xlfn.XLOOKUP(C3284,Raw_Data_OS_23!$C$7:$C$4518,Raw_Data_OS_23!$G$7:$G$4518,"Paid/ Closed")="Paid/ Closed","Paid/ Closed", "Still_Outstanding")</f>
        <v>Paid/ Closed</v>
      </c>
      <c r="N3284" s="33">
        <f>IF(_xlfn.XLOOKUP(C3284,Raw_Data_Paid_23!$C$4:$C$2114,Raw_Data_Paid_23!$C$4:$C$2114,1)= 1,1,0)</f>
        <v>1</v>
      </c>
      <c r="O3284" t="str">
        <f>IF(M3284=$W$7,IF(AND(N3284,_xlfn.XLOOKUP(C3284,Raw_Data_OS_23!$C$7:$C$4518,Raw_Data_OS_23!$G$7:$G$4518,0)=G3284),"A",IF(_xlfn.XLOOKUP(C3284,Raw_Data_Paid_23!$C$4:$C$2114,Raw_Data_Paid_23!$C$4:$C$2114,"B1")="B1","B1","B2")),IF(_xlfn.XLOOKUP(C3284,Raw_Data_Paid_23!$C$4:$C$2114,Raw_Data_Paid_23!$C$4:$C$2114,"C1")="C1","C1","C2"))</f>
        <v>C1</v>
      </c>
      <c r="P3284" t="str">
        <f t="shared" si="101"/>
        <v>2021C1Motor Private</v>
      </c>
    </row>
    <row r="3285" spans="3:16" x14ac:dyDescent="0.35">
      <c r="C3285" s="6" t="s">
        <v>3429</v>
      </c>
      <c r="D3285" s="7" t="s">
        <v>5880</v>
      </c>
      <c r="E3285" s="7" t="s">
        <v>5893</v>
      </c>
      <c r="F3285" s="8" t="s">
        <v>3910</v>
      </c>
      <c r="G3285" s="9">
        <v>3900</v>
      </c>
      <c r="H3285" s="10">
        <v>2021</v>
      </c>
      <c r="I3285" s="10">
        <v>2021</v>
      </c>
      <c r="J3285" s="11" t="s">
        <v>3073</v>
      </c>
      <c r="K3285" s="12">
        <v>3900</v>
      </c>
      <c r="L3285" s="12">
        <v>1</v>
      </c>
      <c r="M3285" s="33" t="str">
        <f>IF(_xlfn.XLOOKUP(C3285,Raw_Data_OS_23!$C$7:$C$4518,Raw_Data_OS_23!$G$7:$G$4518,"Paid/ Closed")="Paid/ Closed","Paid/ Closed", "Still_Outstanding")</f>
        <v>Paid/ Closed</v>
      </c>
      <c r="N3285" s="33">
        <f>IF(_xlfn.XLOOKUP(C3285,Raw_Data_Paid_23!$C$4:$C$2114,Raw_Data_Paid_23!$C$4:$C$2114,1)= 1,1,0)</f>
        <v>1</v>
      </c>
      <c r="O3285" t="str">
        <f>IF(M3285=$W$7,IF(AND(N3285,_xlfn.XLOOKUP(C3285,Raw_Data_OS_23!$C$7:$C$4518,Raw_Data_OS_23!$G$7:$G$4518,0)=G3285),"A",IF(_xlfn.XLOOKUP(C3285,Raw_Data_Paid_23!$C$4:$C$2114,Raw_Data_Paid_23!$C$4:$C$2114,"B1")="B1","B1","B2")),IF(_xlfn.XLOOKUP(C3285,Raw_Data_Paid_23!$C$4:$C$2114,Raw_Data_Paid_23!$C$4:$C$2114,"C1")="C1","C1","C2"))</f>
        <v>C1</v>
      </c>
      <c r="P3285" t="str">
        <f t="shared" si="101"/>
        <v>2021C1Motor Private</v>
      </c>
    </row>
    <row r="3286" spans="3:16" x14ac:dyDescent="0.35">
      <c r="C3286" s="6" t="s">
        <v>3430</v>
      </c>
      <c r="D3286" s="7" t="s">
        <v>5876</v>
      </c>
      <c r="E3286" s="7" t="s">
        <v>5893</v>
      </c>
      <c r="F3286" s="8" t="s">
        <v>3910</v>
      </c>
      <c r="G3286" s="9">
        <v>50312</v>
      </c>
      <c r="H3286" s="10">
        <v>2021</v>
      </c>
      <c r="I3286" s="10">
        <v>2021</v>
      </c>
      <c r="J3286" s="11" t="s">
        <v>3073</v>
      </c>
      <c r="K3286" s="12">
        <v>50312</v>
      </c>
      <c r="L3286" s="12">
        <v>1</v>
      </c>
      <c r="M3286" s="33" t="str">
        <f>IF(_xlfn.XLOOKUP(C3286,Raw_Data_OS_23!$C$7:$C$4518,Raw_Data_OS_23!$G$7:$G$4518,"Paid/ Closed")="Paid/ Closed","Paid/ Closed", "Still_Outstanding")</f>
        <v>Paid/ Closed</v>
      </c>
      <c r="N3286" s="33">
        <f>IF(_xlfn.XLOOKUP(C3286,Raw_Data_Paid_23!$C$4:$C$2114,Raw_Data_Paid_23!$C$4:$C$2114,1)= 1,1,0)</f>
        <v>1</v>
      </c>
      <c r="O3286" t="str">
        <f>IF(M3286=$W$7,IF(AND(N3286,_xlfn.XLOOKUP(C3286,Raw_Data_OS_23!$C$7:$C$4518,Raw_Data_OS_23!$G$7:$G$4518,0)=G3286),"A",IF(_xlfn.XLOOKUP(C3286,Raw_Data_Paid_23!$C$4:$C$2114,Raw_Data_Paid_23!$C$4:$C$2114,"B1")="B1","B1","B2")),IF(_xlfn.XLOOKUP(C3286,Raw_Data_Paid_23!$C$4:$C$2114,Raw_Data_Paid_23!$C$4:$C$2114,"C1")="C1","C1","C2"))</f>
        <v>C1</v>
      </c>
      <c r="P3286" t="str">
        <f t="shared" si="101"/>
        <v>2021C1Motor Private</v>
      </c>
    </row>
    <row r="3287" spans="3:16" x14ac:dyDescent="0.35">
      <c r="C3287" s="6" t="s">
        <v>3431</v>
      </c>
      <c r="D3287" s="7" t="s">
        <v>5799</v>
      </c>
      <c r="E3287" s="7" t="s">
        <v>5893</v>
      </c>
      <c r="F3287" s="8" t="s">
        <v>3910</v>
      </c>
      <c r="G3287" s="9">
        <v>2150000</v>
      </c>
      <c r="H3287" s="10">
        <v>2021</v>
      </c>
      <c r="I3287" s="10">
        <v>2021</v>
      </c>
      <c r="J3287" s="11" t="s">
        <v>2250</v>
      </c>
      <c r="K3287" s="12">
        <v>2150000</v>
      </c>
      <c r="L3287" s="12">
        <v>1</v>
      </c>
      <c r="M3287" s="33" t="str">
        <f>IF(_xlfn.XLOOKUP(C3287,Raw_Data_OS_23!$C$7:$C$4518,Raw_Data_OS_23!$G$7:$G$4518,"Paid/ Closed")="Paid/ Closed","Paid/ Closed", "Still_Outstanding")</f>
        <v>Still_Outstanding</v>
      </c>
      <c r="N3287" s="33">
        <f>IF(_xlfn.XLOOKUP(C3287,Raw_Data_Paid_23!$C$4:$C$2114,Raw_Data_Paid_23!$C$4:$C$2114,1)= 1,1,0)</f>
        <v>1</v>
      </c>
      <c r="O3287" t="str">
        <f>IF(M3287=$W$7,IF(AND(N3287,_xlfn.XLOOKUP(C3287,Raw_Data_OS_23!$C$7:$C$4518,Raw_Data_OS_23!$G$7:$G$4518,0)=G3287),"A",IF(_xlfn.XLOOKUP(C3287,Raw_Data_Paid_23!$C$4:$C$2114,Raw_Data_Paid_23!$C$4:$C$2114,"B1")="B1","B1","B2")),IF(_xlfn.XLOOKUP(C3287,Raw_Data_Paid_23!$C$4:$C$2114,Raw_Data_Paid_23!$C$4:$C$2114,"C1")="C1","C1","C2"))</f>
        <v>A</v>
      </c>
      <c r="P3287" t="str">
        <f t="shared" si="101"/>
        <v>2021AMotor Private</v>
      </c>
    </row>
    <row r="3288" spans="3:16" x14ac:dyDescent="0.35">
      <c r="C3288" s="6" t="s">
        <v>3130</v>
      </c>
      <c r="D3288" s="7" t="s">
        <v>5866</v>
      </c>
      <c r="E3288" s="7" t="s">
        <v>5894</v>
      </c>
      <c r="F3288" s="8" t="s">
        <v>3910</v>
      </c>
      <c r="G3288" s="9">
        <v>3362</v>
      </c>
      <c r="H3288" s="10">
        <v>2021</v>
      </c>
      <c r="I3288" s="10">
        <v>2021</v>
      </c>
      <c r="J3288" s="11" t="s">
        <v>3073</v>
      </c>
      <c r="K3288" s="12">
        <v>3362</v>
      </c>
      <c r="L3288" s="12">
        <v>1</v>
      </c>
      <c r="M3288" s="33" t="str">
        <f>IF(_xlfn.XLOOKUP(C3288,Raw_Data_OS_23!$C$7:$C$4518,Raw_Data_OS_23!$G$7:$G$4518,"Paid/ Closed")="Paid/ Closed","Paid/ Closed", "Still_Outstanding")</f>
        <v>Paid/ Closed</v>
      </c>
      <c r="N3288" s="33">
        <f>IF(_xlfn.XLOOKUP(C3288,Raw_Data_Paid_23!$C$4:$C$2114,Raw_Data_Paid_23!$C$4:$C$2114,1)= 1,1,0)</f>
        <v>1</v>
      </c>
      <c r="O3288" t="str">
        <f>IF(M3288=$W$7,IF(AND(N3288,_xlfn.XLOOKUP(C3288,Raw_Data_OS_23!$C$7:$C$4518,Raw_Data_OS_23!$G$7:$G$4518,0)=G3288),"A",IF(_xlfn.XLOOKUP(C3288,Raw_Data_Paid_23!$C$4:$C$2114,Raw_Data_Paid_23!$C$4:$C$2114,"B1")="B1","B1","B2")),IF(_xlfn.XLOOKUP(C3288,Raw_Data_Paid_23!$C$4:$C$2114,Raw_Data_Paid_23!$C$4:$C$2114,"C1")="C1","C1","C2"))</f>
        <v>C1</v>
      </c>
      <c r="P3288" t="str">
        <f t="shared" si="101"/>
        <v>2021C1Motor Private</v>
      </c>
    </row>
    <row r="3289" spans="3:16" x14ac:dyDescent="0.35">
      <c r="C3289" s="6" t="s">
        <v>3432</v>
      </c>
      <c r="D3289" s="7" t="s">
        <v>5893</v>
      </c>
      <c r="E3289" s="7" t="s">
        <v>5895</v>
      </c>
      <c r="F3289" s="8" t="s">
        <v>3910</v>
      </c>
      <c r="G3289" s="9">
        <v>5000</v>
      </c>
      <c r="H3289" s="10">
        <v>2021</v>
      </c>
      <c r="I3289" s="10">
        <v>2021</v>
      </c>
      <c r="J3289" s="11" t="s">
        <v>3073</v>
      </c>
      <c r="K3289" s="12">
        <v>5000</v>
      </c>
      <c r="L3289" s="12">
        <v>1</v>
      </c>
      <c r="M3289" s="33" t="str">
        <f>IF(_xlfn.XLOOKUP(C3289,Raw_Data_OS_23!$C$7:$C$4518,Raw_Data_OS_23!$G$7:$G$4518,"Paid/ Closed")="Paid/ Closed","Paid/ Closed", "Still_Outstanding")</f>
        <v>Paid/ Closed</v>
      </c>
      <c r="N3289" s="33">
        <f>IF(_xlfn.XLOOKUP(C3289,Raw_Data_Paid_23!$C$4:$C$2114,Raw_Data_Paid_23!$C$4:$C$2114,1)= 1,1,0)</f>
        <v>0</v>
      </c>
      <c r="O3289" t="str">
        <f>IF(M3289=$W$7,IF(AND(N3289,_xlfn.XLOOKUP(C3289,Raw_Data_OS_23!$C$7:$C$4518,Raw_Data_OS_23!$G$7:$G$4518,0)=G3289),"A",IF(_xlfn.XLOOKUP(C3289,Raw_Data_Paid_23!$C$4:$C$2114,Raw_Data_Paid_23!$C$4:$C$2114,"B1")="B1","B1","B2")),IF(_xlfn.XLOOKUP(C3289,Raw_Data_Paid_23!$C$4:$C$2114,Raw_Data_Paid_23!$C$4:$C$2114,"C1")="C1","C1","C2"))</f>
        <v>C2</v>
      </c>
      <c r="P3289" t="str">
        <f t="shared" si="101"/>
        <v>2021C2Motor Private</v>
      </c>
    </row>
    <row r="3290" spans="3:16" x14ac:dyDescent="0.35">
      <c r="C3290" s="6" t="s">
        <v>3433</v>
      </c>
      <c r="D3290" s="7" t="s">
        <v>5862</v>
      </c>
      <c r="E3290" s="7" t="s">
        <v>5888</v>
      </c>
      <c r="F3290" s="8" t="s">
        <v>3910</v>
      </c>
      <c r="G3290" s="9">
        <v>100000</v>
      </c>
      <c r="H3290" s="10">
        <v>2021</v>
      </c>
      <c r="I3290" s="10">
        <v>2021</v>
      </c>
      <c r="J3290" s="11" t="s">
        <v>3073</v>
      </c>
      <c r="K3290" s="12">
        <v>100000</v>
      </c>
      <c r="L3290" s="12">
        <v>1</v>
      </c>
      <c r="M3290" s="33" t="str">
        <f>IF(_xlfn.XLOOKUP(C3290,Raw_Data_OS_23!$C$7:$C$4518,Raw_Data_OS_23!$G$7:$G$4518,"Paid/ Closed")="Paid/ Closed","Paid/ Closed", "Still_Outstanding")</f>
        <v>Paid/ Closed</v>
      </c>
      <c r="N3290" s="33">
        <f>IF(_xlfn.XLOOKUP(C3290,Raw_Data_Paid_23!$C$4:$C$2114,Raw_Data_Paid_23!$C$4:$C$2114,1)= 1,1,0)</f>
        <v>1</v>
      </c>
      <c r="O3290" t="str">
        <f>IF(M3290=$W$7,IF(AND(N3290,_xlfn.XLOOKUP(C3290,Raw_Data_OS_23!$C$7:$C$4518,Raw_Data_OS_23!$G$7:$G$4518,0)=G3290),"A",IF(_xlfn.XLOOKUP(C3290,Raw_Data_Paid_23!$C$4:$C$2114,Raw_Data_Paid_23!$C$4:$C$2114,"B1")="B1","B1","B2")),IF(_xlfn.XLOOKUP(C3290,Raw_Data_Paid_23!$C$4:$C$2114,Raw_Data_Paid_23!$C$4:$C$2114,"C1")="C1","C1","C2"))</f>
        <v>C1</v>
      </c>
      <c r="P3290" t="str">
        <f t="shared" si="101"/>
        <v>2021C1Motor Private</v>
      </c>
    </row>
    <row r="3291" spans="3:16" x14ac:dyDescent="0.35">
      <c r="C3291" s="6" t="s">
        <v>3434</v>
      </c>
      <c r="D3291" s="7" t="s">
        <v>3914</v>
      </c>
      <c r="E3291" s="7" t="s">
        <v>5895</v>
      </c>
      <c r="F3291" s="8" t="s">
        <v>3908</v>
      </c>
      <c r="G3291" s="9">
        <v>520000</v>
      </c>
      <c r="H3291" s="10">
        <v>2020</v>
      </c>
      <c r="I3291" s="10">
        <v>2021</v>
      </c>
      <c r="J3291" s="11" t="s">
        <v>11</v>
      </c>
      <c r="K3291" s="12">
        <v>560000</v>
      </c>
      <c r="L3291" s="12">
        <v>1</v>
      </c>
      <c r="M3291" s="33" t="str">
        <f>IF(_xlfn.XLOOKUP(C3291,Raw_Data_OS_23!$C$7:$C$4518,Raw_Data_OS_23!$G$7:$G$4518,"Paid/ Closed")="Paid/ Closed","Paid/ Closed", "Still_Outstanding")</f>
        <v>Still_Outstanding</v>
      </c>
      <c r="N3291" s="33">
        <f>IF(_xlfn.XLOOKUP(C3291,Raw_Data_Paid_23!$C$4:$C$2114,Raw_Data_Paid_23!$C$4:$C$2114,1)= 1,1,0)</f>
        <v>1</v>
      </c>
      <c r="O3291" t="str">
        <f>IF(M3291=$W$7,IF(AND(N3291,_xlfn.XLOOKUP(C3291,Raw_Data_OS_23!$C$7:$C$4518,Raw_Data_OS_23!$G$7:$G$4518,0)=G3291),"A",IF(_xlfn.XLOOKUP(C3291,Raw_Data_Paid_23!$C$4:$C$2114,Raw_Data_Paid_23!$C$4:$C$2114,"B1")="B1","B1","B2")),IF(_xlfn.XLOOKUP(C3291,Raw_Data_Paid_23!$C$4:$C$2114,Raw_Data_Paid_23!$C$4:$C$2114,"C1")="C1","C1","C2"))</f>
        <v>B1</v>
      </c>
      <c r="P3291" t="str">
        <f t="shared" si="101"/>
        <v>2020B1Motor Commercial</v>
      </c>
    </row>
    <row r="3292" spans="3:16" x14ac:dyDescent="0.35">
      <c r="C3292" s="6" t="s">
        <v>3435</v>
      </c>
      <c r="D3292" s="7" t="s">
        <v>5868</v>
      </c>
      <c r="E3292" s="7" t="s">
        <v>5895</v>
      </c>
      <c r="F3292" s="8" t="s">
        <v>3910</v>
      </c>
      <c r="G3292" s="9">
        <v>88000</v>
      </c>
      <c r="H3292" s="10">
        <v>2021</v>
      </c>
      <c r="I3292" s="10">
        <v>2021</v>
      </c>
      <c r="J3292" s="11" t="s">
        <v>3073</v>
      </c>
      <c r="K3292" s="12">
        <v>88000</v>
      </c>
      <c r="L3292" s="12">
        <v>1</v>
      </c>
      <c r="M3292" s="33" t="str">
        <f>IF(_xlfn.XLOOKUP(C3292,Raw_Data_OS_23!$C$7:$C$4518,Raw_Data_OS_23!$G$7:$G$4518,"Paid/ Closed")="Paid/ Closed","Paid/ Closed", "Still_Outstanding")</f>
        <v>Still_Outstanding</v>
      </c>
      <c r="N3292" s="33">
        <f>IF(_xlfn.XLOOKUP(C3292,Raw_Data_Paid_23!$C$4:$C$2114,Raw_Data_Paid_23!$C$4:$C$2114,1)= 1,1,0)</f>
        <v>1</v>
      </c>
      <c r="O3292" t="str">
        <f>IF(M3292=$W$7,IF(AND(N3292,_xlfn.XLOOKUP(C3292,Raw_Data_OS_23!$C$7:$C$4518,Raw_Data_OS_23!$G$7:$G$4518,0)=G3292),"A",IF(_xlfn.XLOOKUP(C3292,Raw_Data_Paid_23!$C$4:$C$2114,Raw_Data_Paid_23!$C$4:$C$2114,"B1")="B1","B1","B2")),IF(_xlfn.XLOOKUP(C3292,Raw_Data_Paid_23!$C$4:$C$2114,Raw_Data_Paid_23!$C$4:$C$2114,"C1")="C1","C1","C2"))</f>
        <v>B1</v>
      </c>
      <c r="P3292" t="str">
        <f t="shared" si="101"/>
        <v>2021B1Motor Private</v>
      </c>
    </row>
    <row r="3293" spans="3:16" x14ac:dyDescent="0.35">
      <c r="C3293" s="6" t="s">
        <v>3436</v>
      </c>
      <c r="D3293" s="7" t="s">
        <v>4073</v>
      </c>
      <c r="E3293" s="7" t="s">
        <v>5895</v>
      </c>
      <c r="F3293" s="8" t="s">
        <v>3910</v>
      </c>
      <c r="G3293" s="9">
        <v>50000</v>
      </c>
      <c r="H3293" s="10">
        <v>2020</v>
      </c>
      <c r="I3293" s="10">
        <v>2021</v>
      </c>
      <c r="J3293" s="11" t="s">
        <v>33</v>
      </c>
      <c r="K3293" s="12">
        <v>50000</v>
      </c>
      <c r="L3293" s="12">
        <v>1</v>
      </c>
      <c r="M3293" s="33" t="str">
        <f>IF(_xlfn.XLOOKUP(C3293,Raw_Data_OS_23!$C$7:$C$4518,Raw_Data_OS_23!$G$7:$G$4518,"Paid/ Closed")="Paid/ Closed","Paid/ Closed", "Still_Outstanding")</f>
        <v>Still_Outstanding</v>
      </c>
      <c r="N3293" s="33">
        <f>IF(_xlfn.XLOOKUP(C3293,Raw_Data_Paid_23!$C$4:$C$2114,Raw_Data_Paid_23!$C$4:$C$2114,1)= 1,1,0)</f>
        <v>1</v>
      </c>
      <c r="O3293" t="str">
        <f>IF(M3293=$W$7,IF(AND(N3293,_xlfn.XLOOKUP(C3293,Raw_Data_OS_23!$C$7:$C$4518,Raw_Data_OS_23!$G$7:$G$4518,0)=G3293),"A",IF(_xlfn.XLOOKUP(C3293,Raw_Data_Paid_23!$C$4:$C$2114,Raw_Data_Paid_23!$C$4:$C$2114,"B1")="B1","B1","B2")),IF(_xlfn.XLOOKUP(C3293,Raw_Data_Paid_23!$C$4:$C$2114,Raw_Data_Paid_23!$C$4:$C$2114,"C1")="C1","C1","C2"))</f>
        <v>B1</v>
      </c>
      <c r="P3293" t="str">
        <f t="shared" si="101"/>
        <v>2020B1Motor Private</v>
      </c>
    </row>
    <row r="3294" spans="3:16" x14ac:dyDescent="0.35">
      <c r="C3294" s="6" t="s">
        <v>3437</v>
      </c>
      <c r="D3294" s="7" t="s">
        <v>5839</v>
      </c>
      <c r="E3294" s="7" t="s">
        <v>5893</v>
      </c>
      <c r="F3294" s="8" t="s">
        <v>3910</v>
      </c>
      <c r="G3294" s="9">
        <v>100000</v>
      </c>
      <c r="H3294" s="10">
        <v>2021</v>
      </c>
      <c r="I3294" s="10">
        <v>2021</v>
      </c>
      <c r="J3294" s="11" t="s">
        <v>3073</v>
      </c>
      <c r="K3294" s="12">
        <v>100000</v>
      </c>
      <c r="L3294" s="12">
        <v>1</v>
      </c>
      <c r="M3294" s="33" t="str">
        <f>IF(_xlfn.XLOOKUP(C3294,Raw_Data_OS_23!$C$7:$C$4518,Raw_Data_OS_23!$G$7:$G$4518,"Paid/ Closed")="Paid/ Closed","Paid/ Closed", "Still_Outstanding")</f>
        <v>Still_Outstanding</v>
      </c>
      <c r="N3294" s="33">
        <f>IF(_xlfn.XLOOKUP(C3294,Raw_Data_Paid_23!$C$4:$C$2114,Raw_Data_Paid_23!$C$4:$C$2114,1)= 1,1,0)</f>
        <v>1</v>
      </c>
      <c r="O3294" t="str">
        <f>IF(M3294=$W$7,IF(AND(N3294,_xlfn.XLOOKUP(C3294,Raw_Data_OS_23!$C$7:$C$4518,Raw_Data_OS_23!$G$7:$G$4518,0)=G3294),"A",IF(_xlfn.XLOOKUP(C3294,Raw_Data_Paid_23!$C$4:$C$2114,Raw_Data_Paid_23!$C$4:$C$2114,"B1")="B1","B1","B2")),IF(_xlfn.XLOOKUP(C3294,Raw_Data_Paid_23!$C$4:$C$2114,Raw_Data_Paid_23!$C$4:$C$2114,"C1")="C1","C1","C2"))</f>
        <v>A</v>
      </c>
      <c r="P3294" t="str">
        <f t="shared" si="101"/>
        <v>2021AMotor Private</v>
      </c>
    </row>
    <row r="3295" spans="3:16" x14ac:dyDescent="0.35">
      <c r="C3295" s="6" t="s">
        <v>3131</v>
      </c>
      <c r="D3295" s="7" t="s">
        <v>5852</v>
      </c>
      <c r="E3295" s="7" t="s">
        <v>5886</v>
      </c>
      <c r="F3295" s="8" t="s">
        <v>3908</v>
      </c>
      <c r="G3295" s="9">
        <v>56914</v>
      </c>
      <c r="H3295" s="10">
        <v>2021</v>
      </c>
      <c r="I3295" s="10">
        <v>2021</v>
      </c>
      <c r="J3295" s="11" t="s">
        <v>3073</v>
      </c>
      <c r="K3295" s="12">
        <v>56914</v>
      </c>
      <c r="L3295" s="12">
        <v>1</v>
      </c>
      <c r="M3295" s="33" t="str">
        <f>IF(_xlfn.XLOOKUP(C3295,Raw_Data_OS_23!$C$7:$C$4518,Raw_Data_OS_23!$G$7:$G$4518,"Paid/ Closed")="Paid/ Closed","Paid/ Closed", "Still_Outstanding")</f>
        <v>Paid/ Closed</v>
      </c>
      <c r="N3295" s="33">
        <f>IF(_xlfn.XLOOKUP(C3295,Raw_Data_Paid_23!$C$4:$C$2114,Raw_Data_Paid_23!$C$4:$C$2114,1)= 1,1,0)</f>
        <v>1</v>
      </c>
      <c r="O3295" t="str">
        <f>IF(M3295=$W$7,IF(AND(N3295,_xlfn.XLOOKUP(C3295,Raw_Data_OS_23!$C$7:$C$4518,Raw_Data_OS_23!$G$7:$G$4518,0)=G3295),"A",IF(_xlfn.XLOOKUP(C3295,Raw_Data_Paid_23!$C$4:$C$2114,Raw_Data_Paid_23!$C$4:$C$2114,"B1")="B1","B1","B2")),IF(_xlfn.XLOOKUP(C3295,Raw_Data_Paid_23!$C$4:$C$2114,Raw_Data_Paid_23!$C$4:$C$2114,"C1")="C1","C1","C2"))</f>
        <v>C1</v>
      </c>
      <c r="P3295" t="str">
        <f t="shared" si="101"/>
        <v>2021C1Motor Commercial</v>
      </c>
    </row>
    <row r="3296" spans="3:16" x14ac:dyDescent="0.35">
      <c r="C3296" s="6" t="s">
        <v>3438</v>
      </c>
      <c r="D3296" s="7" t="s">
        <v>5844</v>
      </c>
      <c r="E3296" s="7" t="s">
        <v>5874</v>
      </c>
      <c r="F3296" s="8" t="s">
        <v>3908</v>
      </c>
      <c r="G3296" s="9">
        <v>6142</v>
      </c>
      <c r="H3296" s="10">
        <v>2021</v>
      </c>
      <c r="I3296" s="10">
        <v>2021</v>
      </c>
      <c r="J3296" s="11" t="s">
        <v>3073</v>
      </c>
      <c r="K3296" s="12">
        <v>6142</v>
      </c>
      <c r="L3296" s="12">
        <v>1</v>
      </c>
      <c r="M3296" s="33" t="str">
        <f>IF(_xlfn.XLOOKUP(C3296,Raw_Data_OS_23!$C$7:$C$4518,Raw_Data_OS_23!$G$7:$G$4518,"Paid/ Closed")="Paid/ Closed","Paid/ Closed", "Still_Outstanding")</f>
        <v>Paid/ Closed</v>
      </c>
      <c r="N3296" s="33">
        <f>IF(_xlfn.XLOOKUP(C3296,Raw_Data_Paid_23!$C$4:$C$2114,Raw_Data_Paid_23!$C$4:$C$2114,1)= 1,1,0)</f>
        <v>1</v>
      </c>
      <c r="O3296" t="str">
        <f>IF(M3296=$W$7,IF(AND(N3296,_xlfn.XLOOKUP(C3296,Raw_Data_OS_23!$C$7:$C$4518,Raw_Data_OS_23!$G$7:$G$4518,0)=G3296),"A",IF(_xlfn.XLOOKUP(C3296,Raw_Data_Paid_23!$C$4:$C$2114,Raw_Data_Paid_23!$C$4:$C$2114,"B1")="B1","B1","B2")),IF(_xlfn.XLOOKUP(C3296,Raw_Data_Paid_23!$C$4:$C$2114,Raw_Data_Paid_23!$C$4:$C$2114,"C1")="C1","C1","C2"))</f>
        <v>C1</v>
      </c>
      <c r="P3296" t="str">
        <f t="shared" si="101"/>
        <v>2021C1Motor Commercial</v>
      </c>
    </row>
    <row r="3297" spans="3:16" x14ac:dyDescent="0.35">
      <c r="C3297" s="6" t="s">
        <v>3439</v>
      </c>
      <c r="D3297" s="7" t="s">
        <v>5895</v>
      </c>
      <c r="E3297" s="7" t="s">
        <v>5896</v>
      </c>
      <c r="F3297" s="8" t="s">
        <v>3908</v>
      </c>
      <c r="G3297" s="9">
        <v>143000</v>
      </c>
      <c r="H3297" s="10">
        <v>2021</v>
      </c>
      <c r="I3297" s="10">
        <v>2021</v>
      </c>
      <c r="J3297" s="11" t="s">
        <v>3073</v>
      </c>
      <c r="K3297" s="12">
        <v>143000</v>
      </c>
      <c r="L3297" s="12">
        <v>1</v>
      </c>
      <c r="M3297" s="33" t="str">
        <f>IF(_xlfn.XLOOKUP(C3297,Raw_Data_OS_23!$C$7:$C$4518,Raw_Data_OS_23!$G$7:$G$4518,"Paid/ Closed")="Paid/ Closed","Paid/ Closed", "Still_Outstanding")</f>
        <v>Still_Outstanding</v>
      </c>
      <c r="N3297" s="33">
        <f>IF(_xlfn.XLOOKUP(C3297,Raw_Data_Paid_23!$C$4:$C$2114,Raw_Data_Paid_23!$C$4:$C$2114,1)= 1,1,0)</f>
        <v>0</v>
      </c>
      <c r="O3297" t="str">
        <f>IF(M3297=$W$7,IF(AND(N3297,_xlfn.XLOOKUP(C3297,Raw_Data_OS_23!$C$7:$C$4518,Raw_Data_OS_23!$G$7:$G$4518,0)=G3297),"A",IF(_xlfn.XLOOKUP(C3297,Raw_Data_Paid_23!$C$4:$C$2114,Raw_Data_Paid_23!$C$4:$C$2114,"B1")="B1","B1","B2")),IF(_xlfn.XLOOKUP(C3297,Raw_Data_Paid_23!$C$4:$C$2114,Raw_Data_Paid_23!$C$4:$C$2114,"C1")="C1","C1","C2"))</f>
        <v>B2</v>
      </c>
      <c r="P3297" t="str">
        <f t="shared" si="101"/>
        <v>2021B2Motor Commercial</v>
      </c>
    </row>
    <row r="3298" spans="3:16" x14ac:dyDescent="0.35">
      <c r="C3298" s="6" t="s">
        <v>3440</v>
      </c>
      <c r="D3298" s="7" t="s">
        <v>4152</v>
      </c>
      <c r="E3298" s="7" t="s">
        <v>3952</v>
      </c>
      <c r="F3298" s="8" t="s">
        <v>3910</v>
      </c>
      <c r="G3298" s="9">
        <v>7800</v>
      </c>
      <c r="H3298" s="10">
        <v>2020</v>
      </c>
      <c r="I3298" s="10">
        <v>2020</v>
      </c>
      <c r="J3298" s="11" t="s">
        <v>11</v>
      </c>
      <c r="K3298" s="12">
        <v>7800</v>
      </c>
      <c r="L3298" s="12">
        <v>1</v>
      </c>
      <c r="M3298" s="33" t="str">
        <f>IF(_xlfn.XLOOKUP(C3298,Raw_Data_OS_23!$C$7:$C$4518,Raw_Data_OS_23!$G$7:$G$4518,"Paid/ Closed")="Paid/ Closed","Paid/ Closed", "Still_Outstanding")</f>
        <v>Still_Outstanding</v>
      </c>
      <c r="N3298" s="33">
        <f>IF(_xlfn.XLOOKUP(C3298,Raw_Data_Paid_23!$C$4:$C$2114,Raw_Data_Paid_23!$C$4:$C$2114,1)= 1,1,0)</f>
        <v>1</v>
      </c>
      <c r="O3298" t="str">
        <f>IF(M3298=$W$7,IF(AND(N3298,_xlfn.XLOOKUP(C3298,Raw_Data_OS_23!$C$7:$C$4518,Raw_Data_OS_23!$G$7:$G$4518,0)=G3298),"A",IF(_xlfn.XLOOKUP(C3298,Raw_Data_Paid_23!$C$4:$C$2114,Raw_Data_Paid_23!$C$4:$C$2114,"B1")="B1","B1","B2")),IF(_xlfn.XLOOKUP(C3298,Raw_Data_Paid_23!$C$4:$C$2114,Raw_Data_Paid_23!$C$4:$C$2114,"C1")="C1","C1","C2"))</f>
        <v>A</v>
      </c>
      <c r="P3298" t="str">
        <f t="shared" si="101"/>
        <v>2020AMotor Private</v>
      </c>
    </row>
    <row r="3299" spans="3:16" x14ac:dyDescent="0.35">
      <c r="C3299" s="6" t="s">
        <v>3441</v>
      </c>
      <c r="D3299" s="7" t="s">
        <v>5897</v>
      </c>
      <c r="E3299" s="7" t="s">
        <v>5897</v>
      </c>
      <c r="F3299" s="8" t="s">
        <v>3910</v>
      </c>
      <c r="G3299" s="9">
        <v>50000</v>
      </c>
      <c r="H3299" s="10">
        <v>2021</v>
      </c>
      <c r="I3299" s="10">
        <v>2021</v>
      </c>
      <c r="J3299" s="11" t="s">
        <v>3073</v>
      </c>
      <c r="K3299" s="12">
        <v>50000</v>
      </c>
      <c r="L3299" s="12">
        <v>1</v>
      </c>
      <c r="M3299" s="33" t="str">
        <f>IF(_xlfn.XLOOKUP(C3299,Raw_Data_OS_23!$C$7:$C$4518,Raw_Data_OS_23!$G$7:$G$4518,"Paid/ Closed")="Paid/ Closed","Paid/ Closed", "Still_Outstanding")</f>
        <v>Still_Outstanding</v>
      </c>
      <c r="N3299" s="33">
        <f>IF(_xlfn.XLOOKUP(C3299,Raw_Data_Paid_23!$C$4:$C$2114,Raw_Data_Paid_23!$C$4:$C$2114,1)= 1,1,0)</f>
        <v>1</v>
      </c>
      <c r="O3299" t="str">
        <f>IF(M3299=$W$7,IF(AND(N3299,_xlfn.XLOOKUP(C3299,Raw_Data_OS_23!$C$7:$C$4518,Raw_Data_OS_23!$G$7:$G$4518,0)=G3299),"A",IF(_xlfn.XLOOKUP(C3299,Raw_Data_Paid_23!$C$4:$C$2114,Raw_Data_Paid_23!$C$4:$C$2114,"B1")="B1","B1","B2")),IF(_xlfn.XLOOKUP(C3299,Raw_Data_Paid_23!$C$4:$C$2114,Raw_Data_Paid_23!$C$4:$C$2114,"C1")="C1","C1","C2"))</f>
        <v>B1</v>
      </c>
      <c r="P3299" t="str">
        <f t="shared" si="101"/>
        <v>2021B1Motor Private</v>
      </c>
    </row>
    <row r="3300" spans="3:16" x14ac:dyDescent="0.35">
      <c r="C3300" s="6" t="s">
        <v>3442</v>
      </c>
      <c r="D3300" s="7" t="s">
        <v>5890</v>
      </c>
      <c r="E3300" s="7" t="s">
        <v>5898</v>
      </c>
      <c r="F3300" s="8" t="s">
        <v>3910</v>
      </c>
      <c r="G3300" s="9">
        <v>100000</v>
      </c>
      <c r="H3300" s="10">
        <v>2021</v>
      </c>
      <c r="I3300" s="10">
        <v>2021</v>
      </c>
      <c r="J3300" s="11" t="s">
        <v>3073</v>
      </c>
      <c r="K3300" s="12">
        <v>100000</v>
      </c>
      <c r="L3300" s="12">
        <v>1</v>
      </c>
      <c r="M3300" s="33" t="str">
        <f>IF(_xlfn.XLOOKUP(C3300,Raw_Data_OS_23!$C$7:$C$4518,Raw_Data_OS_23!$G$7:$G$4518,"Paid/ Closed")="Paid/ Closed","Paid/ Closed", "Still_Outstanding")</f>
        <v>Still_Outstanding</v>
      </c>
      <c r="N3300" s="33">
        <f>IF(_xlfn.XLOOKUP(C3300,Raw_Data_Paid_23!$C$4:$C$2114,Raw_Data_Paid_23!$C$4:$C$2114,1)= 1,1,0)</f>
        <v>1</v>
      </c>
      <c r="O3300" t="str">
        <f>IF(M3300=$W$7,IF(AND(N3300,_xlfn.XLOOKUP(C3300,Raw_Data_OS_23!$C$7:$C$4518,Raw_Data_OS_23!$G$7:$G$4518,0)=G3300),"A",IF(_xlfn.XLOOKUP(C3300,Raw_Data_Paid_23!$C$4:$C$2114,Raw_Data_Paid_23!$C$4:$C$2114,"B1")="B1","B1","B2")),IF(_xlfn.XLOOKUP(C3300,Raw_Data_Paid_23!$C$4:$C$2114,Raw_Data_Paid_23!$C$4:$C$2114,"C1")="C1","C1","C2"))</f>
        <v>A</v>
      </c>
      <c r="P3300" t="str">
        <f t="shared" si="101"/>
        <v>2021AMotor Private</v>
      </c>
    </row>
    <row r="3301" spans="3:16" x14ac:dyDescent="0.35">
      <c r="C3301" s="6" t="s">
        <v>3443</v>
      </c>
      <c r="D3301" s="7" t="s">
        <v>5802</v>
      </c>
      <c r="E3301" s="7" t="s">
        <v>5797</v>
      </c>
      <c r="F3301" s="8" t="s">
        <v>3908</v>
      </c>
      <c r="G3301" s="9">
        <v>295000</v>
      </c>
      <c r="H3301" s="10">
        <v>2021</v>
      </c>
      <c r="I3301" s="10">
        <v>2021</v>
      </c>
      <c r="J3301" s="11" t="s">
        <v>2250</v>
      </c>
      <c r="K3301" s="12">
        <v>295000</v>
      </c>
      <c r="L3301" s="12">
        <v>1</v>
      </c>
      <c r="M3301" s="33" t="str">
        <f>IF(_xlfn.XLOOKUP(C3301,Raw_Data_OS_23!$C$7:$C$4518,Raw_Data_OS_23!$G$7:$G$4518,"Paid/ Closed")="Paid/ Closed","Paid/ Closed", "Still_Outstanding")</f>
        <v>Still_Outstanding</v>
      </c>
      <c r="N3301" s="33">
        <f>IF(_xlfn.XLOOKUP(C3301,Raw_Data_Paid_23!$C$4:$C$2114,Raw_Data_Paid_23!$C$4:$C$2114,1)= 1,1,0)</f>
        <v>1</v>
      </c>
      <c r="O3301" t="str">
        <f>IF(M3301=$W$7,IF(AND(N3301,_xlfn.XLOOKUP(C3301,Raw_Data_OS_23!$C$7:$C$4518,Raw_Data_OS_23!$G$7:$G$4518,0)=G3301),"A",IF(_xlfn.XLOOKUP(C3301,Raw_Data_Paid_23!$C$4:$C$2114,Raw_Data_Paid_23!$C$4:$C$2114,"B1")="B1","B1","B2")),IF(_xlfn.XLOOKUP(C3301,Raw_Data_Paid_23!$C$4:$C$2114,Raw_Data_Paid_23!$C$4:$C$2114,"C1")="C1","C1","C2"))</f>
        <v>A</v>
      </c>
      <c r="P3301" t="str">
        <f t="shared" si="101"/>
        <v>2021AMotor Commercial</v>
      </c>
    </row>
    <row r="3302" spans="3:16" x14ac:dyDescent="0.35">
      <c r="C3302" s="6" t="s">
        <v>3444</v>
      </c>
      <c r="D3302" s="7" t="s">
        <v>5780</v>
      </c>
      <c r="E3302" s="7" t="s">
        <v>5790</v>
      </c>
      <c r="F3302" s="8" t="s">
        <v>3910</v>
      </c>
      <c r="G3302" s="9">
        <v>100000</v>
      </c>
      <c r="H3302" s="10">
        <v>2021</v>
      </c>
      <c r="I3302" s="10">
        <v>2021</v>
      </c>
      <c r="J3302" s="11" t="s">
        <v>2250</v>
      </c>
      <c r="K3302" s="12">
        <v>100000</v>
      </c>
      <c r="L3302" s="12">
        <v>1</v>
      </c>
      <c r="M3302" s="33" t="str">
        <f>IF(_xlfn.XLOOKUP(C3302,Raw_Data_OS_23!$C$7:$C$4518,Raw_Data_OS_23!$G$7:$G$4518,"Paid/ Closed")="Paid/ Closed","Paid/ Closed", "Still_Outstanding")</f>
        <v>Still_Outstanding</v>
      </c>
      <c r="N3302" s="33">
        <f>IF(_xlfn.XLOOKUP(C3302,Raw_Data_Paid_23!$C$4:$C$2114,Raw_Data_Paid_23!$C$4:$C$2114,1)= 1,1,0)</f>
        <v>1</v>
      </c>
      <c r="O3302" t="str">
        <f>IF(M3302=$W$7,IF(AND(N3302,_xlfn.XLOOKUP(C3302,Raw_Data_OS_23!$C$7:$C$4518,Raw_Data_OS_23!$G$7:$G$4518,0)=G3302),"A",IF(_xlfn.XLOOKUP(C3302,Raw_Data_Paid_23!$C$4:$C$2114,Raw_Data_Paid_23!$C$4:$C$2114,"B1")="B1","B1","B2")),IF(_xlfn.XLOOKUP(C3302,Raw_Data_Paid_23!$C$4:$C$2114,Raw_Data_Paid_23!$C$4:$C$2114,"C1")="C1","C1","C2"))</f>
        <v>B1</v>
      </c>
      <c r="P3302" t="str">
        <f t="shared" si="101"/>
        <v>2021B1Motor Private</v>
      </c>
    </row>
    <row r="3303" spans="3:16" x14ac:dyDescent="0.35">
      <c r="C3303" s="6" t="s">
        <v>3445</v>
      </c>
      <c r="D3303" s="7" t="s">
        <v>5884</v>
      </c>
      <c r="E3303" s="7" t="s">
        <v>5899</v>
      </c>
      <c r="F3303" s="8" t="s">
        <v>3910</v>
      </c>
      <c r="G3303" s="9">
        <v>21500</v>
      </c>
      <c r="H3303" s="10">
        <v>2021</v>
      </c>
      <c r="I3303" s="10">
        <v>2021</v>
      </c>
      <c r="J3303" s="11" t="s">
        <v>3073</v>
      </c>
      <c r="K3303" s="12">
        <v>21500</v>
      </c>
      <c r="L3303" s="12">
        <v>1</v>
      </c>
      <c r="M3303" s="33" t="str">
        <f>IF(_xlfn.XLOOKUP(C3303,Raw_Data_OS_23!$C$7:$C$4518,Raw_Data_OS_23!$G$7:$G$4518,"Paid/ Closed")="Paid/ Closed","Paid/ Closed", "Still_Outstanding")</f>
        <v>Paid/ Closed</v>
      </c>
      <c r="N3303" s="33">
        <f>IF(_xlfn.XLOOKUP(C3303,Raw_Data_Paid_23!$C$4:$C$2114,Raw_Data_Paid_23!$C$4:$C$2114,1)= 1,1,0)</f>
        <v>1</v>
      </c>
      <c r="O3303" t="str">
        <f>IF(M3303=$W$7,IF(AND(N3303,_xlfn.XLOOKUP(C3303,Raw_Data_OS_23!$C$7:$C$4518,Raw_Data_OS_23!$G$7:$G$4518,0)=G3303),"A",IF(_xlfn.XLOOKUP(C3303,Raw_Data_Paid_23!$C$4:$C$2114,Raw_Data_Paid_23!$C$4:$C$2114,"B1")="B1","B1","B2")),IF(_xlfn.XLOOKUP(C3303,Raw_Data_Paid_23!$C$4:$C$2114,Raw_Data_Paid_23!$C$4:$C$2114,"C1")="C1","C1","C2"))</f>
        <v>C1</v>
      </c>
      <c r="P3303" t="str">
        <f t="shared" si="101"/>
        <v>2021C1Motor Private</v>
      </c>
    </row>
    <row r="3304" spans="3:16" x14ac:dyDescent="0.35">
      <c r="C3304" s="6" t="s">
        <v>3132</v>
      </c>
      <c r="D3304" s="7" t="s">
        <v>5762</v>
      </c>
      <c r="E3304" s="7" t="s">
        <v>5877</v>
      </c>
      <c r="F3304" s="8" t="s">
        <v>658</v>
      </c>
      <c r="G3304" s="9">
        <v>61501</v>
      </c>
      <c r="H3304" s="10">
        <v>2021</v>
      </c>
      <c r="I3304" s="10">
        <v>2021</v>
      </c>
      <c r="J3304" s="11" t="s">
        <v>2250</v>
      </c>
      <c r="K3304" s="12">
        <v>61501</v>
      </c>
      <c r="L3304" s="12">
        <v>1</v>
      </c>
      <c r="M3304" s="33" t="str">
        <f>IF(_xlfn.XLOOKUP(C3304,Raw_Data_OS_23!$C$7:$C$4518,Raw_Data_OS_23!$G$7:$G$4518,"Paid/ Closed")="Paid/ Closed","Paid/ Closed", "Still_Outstanding")</f>
        <v>Paid/ Closed</v>
      </c>
      <c r="N3304" s="33">
        <f>IF(_xlfn.XLOOKUP(C3304,Raw_Data_Paid_23!$C$4:$C$2114,Raw_Data_Paid_23!$C$4:$C$2114,1)= 1,1,0)</f>
        <v>1</v>
      </c>
      <c r="O3304" t="str">
        <f>IF(M3304=$W$7,IF(AND(N3304,_xlfn.XLOOKUP(C3304,Raw_Data_OS_23!$C$7:$C$4518,Raw_Data_OS_23!$G$7:$G$4518,0)=G3304),"A",IF(_xlfn.XLOOKUP(C3304,Raw_Data_Paid_23!$C$4:$C$2114,Raw_Data_Paid_23!$C$4:$C$2114,"B1")="B1","B1","B2")),IF(_xlfn.XLOOKUP(C3304,Raw_Data_Paid_23!$C$4:$C$2114,Raw_Data_Paid_23!$C$4:$C$2114,"C1")="C1","C1","C2"))</f>
        <v>C1</v>
      </c>
      <c r="P3304" t="str">
        <f t="shared" si="101"/>
        <v>2021C1Workmen's Compensation</v>
      </c>
    </row>
    <row r="3305" spans="3:16" x14ac:dyDescent="0.35">
      <c r="C3305" s="6" t="s">
        <v>3446</v>
      </c>
      <c r="D3305" s="7" t="s">
        <v>4140</v>
      </c>
      <c r="E3305" s="7" t="s">
        <v>5886</v>
      </c>
      <c r="F3305" s="8" t="s">
        <v>3910</v>
      </c>
      <c r="G3305" s="9">
        <v>300000</v>
      </c>
      <c r="H3305" s="10">
        <v>2020</v>
      </c>
      <c r="I3305" s="10">
        <v>2021</v>
      </c>
      <c r="J3305" s="11" t="s">
        <v>35</v>
      </c>
      <c r="K3305" s="12">
        <v>300000</v>
      </c>
      <c r="L3305" s="12">
        <v>1</v>
      </c>
      <c r="M3305" s="33" t="str">
        <f>IF(_xlfn.XLOOKUP(C3305,Raw_Data_OS_23!$C$7:$C$4518,Raw_Data_OS_23!$G$7:$G$4518,"Paid/ Closed")="Paid/ Closed","Paid/ Closed", "Still_Outstanding")</f>
        <v>Still_Outstanding</v>
      </c>
      <c r="N3305" s="33">
        <f>IF(_xlfn.XLOOKUP(C3305,Raw_Data_Paid_23!$C$4:$C$2114,Raw_Data_Paid_23!$C$4:$C$2114,1)= 1,1,0)</f>
        <v>1</v>
      </c>
      <c r="O3305" t="str">
        <f>IF(M3305=$W$7,IF(AND(N3305,_xlfn.XLOOKUP(C3305,Raw_Data_OS_23!$C$7:$C$4518,Raw_Data_OS_23!$G$7:$G$4518,0)=G3305),"A",IF(_xlfn.XLOOKUP(C3305,Raw_Data_Paid_23!$C$4:$C$2114,Raw_Data_Paid_23!$C$4:$C$2114,"B1")="B1","B1","B2")),IF(_xlfn.XLOOKUP(C3305,Raw_Data_Paid_23!$C$4:$C$2114,Raw_Data_Paid_23!$C$4:$C$2114,"C1")="C1","C1","C2"))</f>
        <v>A</v>
      </c>
      <c r="P3305" t="str">
        <f t="shared" si="101"/>
        <v>2020AMotor Private</v>
      </c>
    </row>
    <row r="3306" spans="3:16" x14ac:dyDescent="0.35">
      <c r="C3306" s="6" t="s">
        <v>3447</v>
      </c>
      <c r="D3306" s="7" t="s">
        <v>5880</v>
      </c>
      <c r="E3306" s="7" t="s">
        <v>5899</v>
      </c>
      <c r="F3306" s="8" t="s">
        <v>3910</v>
      </c>
      <c r="G3306" s="9">
        <v>300000</v>
      </c>
      <c r="H3306" s="10">
        <v>2021</v>
      </c>
      <c r="I3306" s="10">
        <v>2021</v>
      </c>
      <c r="J3306" s="11" t="s">
        <v>3073</v>
      </c>
      <c r="K3306" s="12">
        <v>300000</v>
      </c>
      <c r="L3306" s="12">
        <v>1</v>
      </c>
      <c r="M3306" s="33" t="str">
        <f>IF(_xlfn.XLOOKUP(C3306,Raw_Data_OS_23!$C$7:$C$4518,Raw_Data_OS_23!$G$7:$G$4518,"Paid/ Closed")="Paid/ Closed","Paid/ Closed", "Still_Outstanding")</f>
        <v>Still_Outstanding</v>
      </c>
      <c r="N3306" s="33">
        <f>IF(_xlfn.XLOOKUP(C3306,Raw_Data_Paid_23!$C$4:$C$2114,Raw_Data_Paid_23!$C$4:$C$2114,1)= 1,1,0)</f>
        <v>1</v>
      </c>
      <c r="O3306" t="str">
        <f>IF(M3306=$W$7,IF(AND(N3306,_xlfn.XLOOKUP(C3306,Raw_Data_OS_23!$C$7:$C$4518,Raw_Data_OS_23!$G$7:$G$4518,0)=G3306),"A",IF(_xlfn.XLOOKUP(C3306,Raw_Data_Paid_23!$C$4:$C$2114,Raw_Data_Paid_23!$C$4:$C$2114,"B1")="B1","B1","B2")),IF(_xlfn.XLOOKUP(C3306,Raw_Data_Paid_23!$C$4:$C$2114,Raw_Data_Paid_23!$C$4:$C$2114,"C1")="C1","C1","C2"))</f>
        <v>B1</v>
      </c>
      <c r="P3306" t="str">
        <f t="shared" si="101"/>
        <v>2021B1Motor Private</v>
      </c>
    </row>
    <row r="3307" spans="3:16" x14ac:dyDescent="0.35">
      <c r="C3307" s="6" t="s">
        <v>3448</v>
      </c>
      <c r="D3307" s="7" t="s">
        <v>5896</v>
      </c>
      <c r="E3307" s="7" t="s">
        <v>5899</v>
      </c>
      <c r="F3307" s="8" t="s">
        <v>3910</v>
      </c>
      <c r="G3307" s="9">
        <v>25000</v>
      </c>
      <c r="H3307" s="10">
        <v>2021</v>
      </c>
      <c r="I3307" s="10">
        <v>2021</v>
      </c>
      <c r="J3307" s="11" t="s">
        <v>3073</v>
      </c>
      <c r="K3307" s="12">
        <v>25000</v>
      </c>
      <c r="L3307" s="12">
        <v>1</v>
      </c>
      <c r="M3307" s="33" t="str">
        <f>IF(_xlfn.XLOOKUP(C3307,Raw_Data_OS_23!$C$7:$C$4518,Raw_Data_OS_23!$G$7:$G$4518,"Paid/ Closed")="Paid/ Closed","Paid/ Closed", "Still_Outstanding")</f>
        <v>Still_Outstanding</v>
      </c>
      <c r="N3307" s="33">
        <f>IF(_xlfn.XLOOKUP(C3307,Raw_Data_Paid_23!$C$4:$C$2114,Raw_Data_Paid_23!$C$4:$C$2114,1)= 1,1,0)</f>
        <v>1</v>
      </c>
      <c r="O3307" t="str">
        <f>IF(M3307=$W$7,IF(AND(N3307,_xlfn.XLOOKUP(C3307,Raw_Data_OS_23!$C$7:$C$4518,Raw_Data_OS_23!$G$7:$G$4518,0)=G3307),"A",IF(_xlfn.XLOOKUP(C3307,Raw_Data_Paid_23!$C$4:$C$2114,Raw_Data_Paid_23!$C$4:$C$2114,"B1")="B1","B1","B2")),IF(_xlfn.XLOOKUP(C3307,Raw_Data_Paid_23!$C$4:$C$2114,Raw_Data_Paid_23!$C$4:$C$2114,"C1")="C1","C1","C2"))</f>
        <v>A</v>
      </c>
      <c r="P3307" t="str">
        <f t="shared" si="101"/>
        <v>2021AMotor Private</v>
      </c>
    </row>
    <row r="3308" spans="3:16" x14ac:dyDescent="0.35">
      <c r="C3308" s="6" t="s">
        <v>3449</v>
      </c>
      <c r="D3308" s="7" t="s">
        <v>5846</v>
      </c>
      <c r="E3308" s="7" t="s">
        <v>5884</v>
      </c>
      <c r="F3308" s="8" t="s">
        <v>3908</v>
      </c>
      <c r="G3308" s="9">
        <v>89000</v>
      </c>
      <c r="H3308" s="10">
        <v>2021</v>
      </c>
      <c r="I3308" s="10">
        <v>2021</v>
      </c>
      <c r="J3308" s="11" t="s">
        <v>3073</v>
      </c>
      <c r="K3308" s="12">
        <v>89000</v>
      </c>
      <c r="L3308" s="12">
        <v>1</v>
      </c>
      <c r="M3308" s="33" t="str">
        <f>IF(_xlfn.XLOOKUP(C3308,Raw_Data_OS_23!$C$7:$C$4518,Raw_Data_OS_23!$G$7:$G$4518,"Paid/ Closed")="Paid/ Closed","Paid/ Closed", "Still_Outstanding")</f>
        <v>Paid/ Closed</v>
      </c>
      <c r="N3308" s="33">
        <f>IF(_xlfn.XLOOKUP(C3308,Raw_Data_Paid_23!$C$4:$C$2114,Raw_Data_Paid_23!$C$4:$C$2114,1)= 1,1,0)</f>
        <v>1</v>
      </c>
      <c r="O3308" t="str">
        <f>IF(M3308=$W$7,IF(AND(N3308,_xlfn.XLOOKUP(C3308,Raw_Data_OS_23!$C$7:$C$4518,Raw_Data_OS_23!$G$7:$G$4518,0)=G3308),"A",IF(_xlfn.XLOOKUP(C3308,Raw_Data_Paid_23!$C$4:$C$2114,Raw_Data_Paid_23!$C$4:$C$2114,"B1")="B1","B1","B2")),IF(_xlfn.XLOOKUP(C3308,Raw_Data_Paid_23!$C$4:$C$2114,Raw_Data_Paid_23!$C$4:$C$2114,"C1")="C1","C1","C2"))</f>
        <v>C1</v>
      </c>
      <c r="P3308" t="str">
        <f t="shared" si="101"/>
        <v>2021C1Motor Commercial</v>
      </c>
    </row>
    <row r="3309" spans="3:16" x14ac:dyDescent="0.35">
      <c r="C3309" s="6" t="s">
        <v>3133</v>
      </c>
      <c r="D3309" s="7" t="s">
        <v>5892</v>
      </c>
      <c r="E3309" s="7" t="s">
        <v>5900</v>
      </c>
      <c r="F3309" s="8" t="s">
        <v>3910</v>
      </c>
      <c r="G3309" s="9">
        <v>607944</v>
      </c>
      <c r="H3309" s="10">
        <v>2021</v>
      </c>
      <c r="I3309" s="10">
        <v>2021</v>
      </c>
      <c r="J3309" s="11" t="s">
        <v>3073</v>
      </c>
      <c r="K3309" s="12">
        <v>607944</v>
      </c>
      <c r="L3309" s="12">
        <v>1</v>
      </c>
      <c r="M3309" s="33" t="str">
        <f>IF(_xlfn.XLOOKUP(C3309,Raw_Data_OS_23!$C$7:$C$4518,Raw_Data_OS_23!$G$7:$G$4518,"Paid/ Closed")="Paid/ Closed","Paid/ Closed", "Still_Outstanding")</f>
        <v>Still_Outstanding</v>
      </c>
      <c r="N3309" s="33">
        <f>IF(_xlfn.XLOOKUP(C3309,Raw_Data_Paid_23!$C$4:$C$2114,Raw_Data_Paid_23!$C$4:$C$2114,1)= 1,1,0)</f>
        <v>1</v>
      </c>
      <c r="O3309" t="str">
        <f>IF(M3309=$W$7,IF(AND(N3309,_xlfn.XLOOKUP(C3309,Raw_Data_OS_23!$C$7:$C$4518,Raw_Data_OS_23!$G$7:$G$4518,0)=G3309),"A",IF(_xlfn.XLOOKUP(C3309,Raw_Data_Paid_23!$C$4:$C$2114,Raw_Data_Paid_23!$C$4:$C$2114,"B1")="B1","B1","B2")),IF(_xlfn.XLOOKUP(C3309,Raw_Data_Paid_23!$C$4:$C$2114,Raw_Data_Paid_23!$C$4:$C$2114,"C1")="C1","C1","C2"))</f>
        <v>A</v>
      </c>
      <c r="P3309" t="str">
        <f t="shared" si="101"/>
        <v>2021AMotor Private</v>
      </c>
    </row>
    <row r="3310" spans="3:16" x14ac:dyDescent="0.35">
      <c r="C3310" s="6" t="s">
        <v>3450</v>
      </c>
      <c r="D3310" s="7" t="s">
        <v>5873</v>
      </c>
      <c r="E3310" s="7" t="s">
        <v>5896</v>
      </c>
      <c r="F3310" s="8" t="s">
        <v>3908</v>
      </c>
      <c r="G3310" s="9">
        <v>12112</v>
      </c>
      <c r="H3310" s="10">
        <v>2021</v>
      </c>
      <c r="I3310" s="10">
        <v>2021</v>
      </c>
      <c r="J3310" s="11" t="s">
        <v>3073</v>
      </c>
      <c r="K3310" s="12">
        <v>12112</v>
      </c>
      <c r="L3310" s="12">
        <v>1</v>
      </c>
      <c r="M3310" s="33" t="str">
        <f>IF(_xlfn.XLOOKUP(C3310,Raw_Data_OS_23!$C$7:$C$4518,Raw_Data_OS_23!$G$7:$G$4518,"Paid/ Closed")="Paid/ Closed","Paid/ Closed", "Still_Outstanding")</f>
        <v>Paid/ Closed</v>
      </c>
      <c r="N3310" s="33">
        <f>IF(_xlfn.XLOOKUP(C3310,Raw_Data_Paid_23!$C$4:$C$2114,Raw_Data_Paid_23!$C$4:$C$2114,1)= 1,1,0)</f>
        <v>1</v>
      </c>
      <c r="O3310" t="str">
        <f>IF(M3310=$W$7,IF(AND(N3310,_xlfn.XLOOKUP(C3310,Raw_Data_OS_23!$C$7:$C$4518,Raw_Data_OS_23!$G$7:$G$4518,0)=G3310),"A",IF(_xlfn.XLOOKUP(C3310,Raw_Data_Paid_23!$C$4:$C$2114,Raw_Data_Paid_23!$C$4:$C$2114,"B1")="B1","B1","B2")),IF(_xlfn.XLOOKUP(C3310,Raw_Data_Paid_23!$C$4:$C$2114,Raw_Data_Paid_23!$C$4:$C$2114,"C1")="C1","C1","C2"))</f>
        <v>C1</v>
      </c>
      <c r="P3310" t="str">
        <f t="shared" si="101"/>
        <v>2021C1Motor Commercial</v>
      </c>
    </row>
    <row r="3311" spans="3:16" x14ac:dyDescent="0.35">
      <c r="C3311" s="6" t="s">
        <v>3451</v>
      </c>
      <c r="D3311" s="7" t="s">
        <v>5887</v>
      </c>
      <c r="E3311" s="7" t="s">
        <v>5899</v>
      </c>
      <c r="F3311" s="8" t="s">
        <v>3910</v>
      </c>
      <c r="G3311" s="9">
        <v>267000</v>
      </c>
      <c r="H3311" s="10">
        <v>2021</v>
      </c>
      <c r="I3311" s="10">
        <v>2021</v>
      </c>
      <c r="J3311" s="11" t="s">
        <v>3073</v>
      </c>
      <c r="K3311" s="12">
        <v>267000</v>
      </c>
      <c r="L3311" s="12">
        <v>1</v>
      </c>
      <c r="M3311" s="33" t="str">
        <f>IF(_xlfn.XLOOKUP(C3311,Raw_Data_OS_23!$C$7:$C$4518,Raw_Data_OS_23!$G$7:$G$4518,"Paid/ Closed")="Paid/ Closed","Paid/ Closed", "Still_Outstanding")</f>
        <v>Paid/ Closed</v>
      </c>
      <c r="N3311" s="33">
        <f>IF(_xlfn.XLOOKUP(C3311,Raw_Data_Paid_23!$C$4:$C$2114,Raw_Data_Paid_23!$C$4:$C$2114,1)= 1,1,0)</f>
        <v>0</v>
      </c>
      <c r="O3311" t="str">
        <f>IF(M3311=$W$7,IF(AND(N3311,_xlfn.XLOOKUP(C3311,Raw_Data_OS_23!$C$7:$C$4518,Raw_Data_OS_23!$G$7:$G$4518,0)=G3311),"A",IF(_xlfn.XLOOKUP(C3311,Raw_Data_Paid_23!$C$4:$C$2114,Raw_Data_Paid_23!$C$4:$C$2114,"B1")="B1","B1","B2")),IF(_xlfn.XLOOKUP(C3311,Raw_Data_Paid_23!$C$4:$C$2114,Raw_Data_Paid_23!$C$4:$C$2114,"C1")="C1","C1","C2"))</f>
        <v>C2</v>
      </c>
      <c r="P3311" t="str">
        <f t="shared" si="101"/>
        <v>2021C2Motor Private</v>
      </c>
    </row>
    <row r="3312" spans="3:16" x14ac:dyDescent="0.35">
      <c r="C3312" s="6" t="s">
        <v>3452</v>
      </c>
      <c r="D3312" s="7" t="s">
        <v>5901</v>
      </c>
      <c r="E3312" s="7" t="s">
        <v>5899</v>
      </c>
      <c r="F3312" s="8" t="s">
        <v>3910</v>
      </c>
      <c r="G3312" s="9">
        <v>2046011.7646999999</v>
      </c>
      <c r="H3312" s="10">
        <v>2021</v>
      </c>
      <c r="I3312" s="10">
        <v>2021</v>
      </c>
      <c r="J3312" s="11" t="s">
        <v>3073</v>
      </c>
      <c r="K3312" s="12">
        <v>2046011.7646999999</v>
      </c>
      <c r="L3312" s="12">
        <v>1</v>
      </c>
      <c r="M3312" s="33" t="str">
        <f>IF(_xlfn.XLOOKUP(C3312,Raw_Data_OS_23!$C$7:$C$4518,Raw_Data_OS_23!$G$7:$G$4518,"Paid/ Closed")="Paid/ Closed","Paid/ Closed", "Still_Outstanding")</f>
        <v>Still_Outstanding</v>
      </c>
      <c r="N3312" s="33">
        <f>IF(_xlfn.XLOOKUP(C3312,Raw_Data_Paid_23!$C$4:$C$2114,Raw_Data_Paid_23!$C$4:$C$2114,1)= 1,1,0)</f>
        <v>0</v>
      </c>
      <c r="O3312" t="str">
        <f>IF(M3312=$W$7,IF(AND(N3312,_xlfn.XLOOKUP(C3312,Raw_Data_OS_23!$C$7:$C$4518,Raw_Data_OS_23!$G$7:$G$4518,0)=G3312),"A",IF(_xlfn.XLOOKUP(C3312,Raw_Data_Paid_23!$C$4:$C$2114,Raw_Data_Paid_23!$C$4:$C$2114,"B1")="B1","B1","B2")),IF(_xlfn.XLOOKUP(C3312,Raw_Data_Paid_23!$C$4:$C$2114,Raw_Data_Paid_23!$C$4:$C$2114,"C1")="C1","C1","C2"))</f>
        <v>B2</v>
      </c>
      <c r="P3312" t="str">
        <f t="shared" si="101"/>
        <v>2021B2Motor Private</v>
      </c>
    </row>
    <row r="3313" spans="3:16" x14ac:dyDescent="0.35">
      <c r="C3313" s="6" t="s">
        <v>3453</v>
      </c>
      <c r="D3313" s="7" t="s">
        <v>5863</v>
      </c>
      <c r="E3313" s="7" t="s">
        <v>5899</v>
      </c>
      <c r="F3313" s="8" t="s">
        <v>3908</v>
      </c>
      <c r="G3313" s="9">
        <v>659527.0588</v>
      </c>
      <c r="H3313" s="10">
        <v>2021</v>
      </c>
      <c r="I3313" s="10">
        <v>2021</v>
      </c>
      <c r="J3313" s="11" t="s">
        <v>2250</v>
      </c>
      <c r="K3313" s="12">
        <v>659527.0588</v>
      </c>
      <c r="L3313" s="12">
        <v>1</v>
      </c>
      <c r="M3313" s="33" t="str">
        <f>IF(_xlfn.XLOOKUP(C3313,Raw_Data_OS_23!$C$7:$C$4518,Raw_Data_OS_23!$G$7:$G$4518,"Paid/ Closed")="Paid/ Closed","Paid/ Closed", "Still_Outstanding")</f>
        <v>Still_Outstanding</v>
      </c>
      <c r="N3313" s="33">
        <f>IF(_xlfn.XLOOKUP(C3313,Raw_Data_Paid_23!$C$4:$C$2114,Raw_Data_Paid_23!$C$4:$C$2114,1)= 1,1,0)</f>
        <v>1</v>
      </c>
      <c r="O3313" t="str">
        <f>IF(M3313=$W$7,IF(AND(N3313,_xlfn.XLOOKUP(C3313,Raw_Data_OS_23!$C$7:$C$4518,Raw_Data_OS_23!$G$7:$G$4518,0)=G3313),"A",IF(_xlfn.XLOOKUP(C3313,Raw_Data_Paid_23!$C$4:$C$2114,Raw_Data_Paid_23!$C$4:$C$2114,"B1")="B1","B1","B2")),IF(_xlfn.XLOOKUP(C3313,Raw_Data_Paid_23!$C$4:$C$2114,Raw_Data_Paid_23!$C$4:$C$2114,"C1")="C1","C1","C2"))</f>
        <v>B1</v>
      </c>
      <c r="P3313" t="str">
        <f t="shared" si="101"/>
        <v>2021B1Motor Commercial</v>
      </c>
    </row>
    <row r="3314" spans="3:16" x14ac:dyDescent="0.35">
      <c r="C3314" s="6" t="s">
        <v>3454</v>
      </c>
      <c r="D3314" s="7" t="s">
        <v>5839</v>
      </c>
      <c r="E3314" s="7" t="s">
        <v>5899</v>
      </c>
      <c r="F3314" s="8" t="s">
        <v>3910</v>
      </c>
      <c r="G3314" s="9">
        <v>150000</v>
      </c>
      <c r="H3314" s="10">
        <v>2021</v>
      </c>
      <c r="I3314" s="10">
        <v>2021</v>
      </c>
      <c r="J3314" s="11" t="s">
        <v>3073</v>
      </c>
      <c r="K3314" s="12">
        <v>150000</v>
      </c>
      <c r="L3314" s="12">
        <v>1</v>
      </c>
      <c r="M3314" s="33" t="str">
        <f>IF(_xlfn.XLOOKUP(C3314,Raw_Data_OS_23!$C$7:$C$4518,Raw_Data_OS_23!$G$7:$G$4518,"Paid/ Closed")="Paid/ Closed","Paid/ Closed", "Still_Outstanding")</f>
        <v>Still_Outstanding</v>
      </c>
      <c r="N3314" s="33">
        <f>IF(_xlfn.XLOOKUP(C3314,Raw_Data_Paid_23!$C$4:$C$2114,Raw_Data_Paid_23!$C$4:$C$2114,1)= 1,1,0)</f>
        <v>0</v>
      </c>
      <c r="O3314" t="str">
        <f>IF(M3314=$W$7,IF(AND(N3314,_xlfn.XLOOKUP(C3314,Raw_Data_OS_23!$C$7:$C$4518,Raw_Data_OS_23!$G$7:$G$4518,0)=G3314),"A",IF(_xlfn.XLOOKUP(C3314,Raw_Data_Paid_23!$C$4:$C$2114,Raw_Data_Paid_23!$C$4:$C$2114,"B1")="B1","B1","B2")),IF(_xlfn.XLOOKUP(C3314,Raw_Data_Paid_23!$C$4:$C$2114,Raw_Data_Paid_23!$C$4:$C$2114,"C1")="C1","C1","C2"))</f>
        <v>B2</v>
      </c>
      <c r="P3314" t="str">
        <f t="shared" si="101"/>
        <v>2021B2Motor Private</v>
      </c>
    </row>
    <row r="3315" spans="3:16" x14ac:dyDescent="0.35">
      <c r="C3315" s="6" t="s">
        <v>3455</v>
      </c>
      <c r="D3315" s="7" t="s">
        <v>5900</v>
      </c>
      <c r="E3315" s="7" t="s">
        <v>5896</v>
      </c>
      <c r="F3315" s="8" t="s">
        <v>3908</v>
      </c>
      <c r="G3315" s="9">
        <v>47000</v>
      </c>
      <c r="H3315" s="10">
        <v>2021</v>
      </c>
      <c r="I3315" s="10">
        <v>2021</v>
      </c>
      <c r="J3315" s="11" t="s">
        <v>3073</v>
      </c>
      <c r="K3315" s="12">
        <v>47000</v>
      </c>
      <c r="L3315" s="12">
        <v>1</v>
      </c>
      <c r="M3315" s="33" t="str">
        <f>IF(_xlfn.XLOOKUP(C3315,Raw_Data_OS_23!$C$7:$C$4518,Raw_Data_OS_23!$G$7:$G$4518,"Paid/ Closed")="Paid/ Closed","Paid/ Closed", "Still_Outstanding")</f>
        <v>Still_Outstanding</v>
      </c>
      <c r="N3315" s="33">
        <f>IF(_xlfn.XLOOKUP(C3315,Raw_Data_Paid_23!$C$4:$C$2114,Raw_Data_Paid_23!$C$4:$C$2114,1)= 1,1,0)</f>
        <v>0</v>
      </c>
      <c r="O3315" t="str">
        <f>IF(M3315=$W$7,IF(AND(N3315,_xlfn.XLOOKUP(C3315,Raw_Data_OS_23!$C$7:$C$4518,Raw_Data_OS_23!$G$7:$G$4518,0)=G3315),"A",IF(_xlfn.XLOOKUP(C3315,Raw_Data_Paid_23!$C$4:$C$2114,Raw_Data_Paid_23!$C$4:$C$2114,"B1")="B1","B1","B2")),IF(_xlfn.XLOOKUP(C3315,Raw_Data_Paid_23!$C$4:$C$2114,Raw_Data_Paid_23!$C$4:$C$2114,"C1")="C1","C1","C2"))</f>
        <v>B2</v>
      </c>
      <c r="P3315" t="str">
        <f t="shared" si="101"/>
        <v>2021B2Motor Commercial</v>
      </c>
    </row>
    <row r="3316" spans="3:16" x14ac:dyDescent="0.35">
      <c r="C3316" s="6" t="s">
        <v>3456</v>
      </c>
      <c r="D3316" s="7" t="s">
        <v>5873</v>
      </c>
      <c r="E3316" s="7" t="s">
        <v>5902</v>
      </c>
      <c r="F3316" s="8" t="s">
        <v>3908</v>
      </c>
      <c r="G3316" s="9">
        <v>982934.28570000001</v>
      </c>
      <c r="H3316" s="10">
        <v>2021</v>
      </c>
      <c r="I3316" s="10">
        <v>2021</v>
      </c>
      <c r="J3316" s="11" t="s">
        <v>3073</v>
      </c>
      <c r="K3316" s="12">
        <v>982934.28570000001</v>
      </c>
      <c r="L3316" s="12">
        <v>1</v>
      </c>
      <c r="M3316" s="33" t="str">
        <f>IF(_xlfn.XLOOKUP(C3316,Raw_Data_OS_23!$C$7:$C$4518,Raw_Data_OS_23!$G$7:$G$4518,"Paid/ Closed")="Paid/ Closed","Paid/ Closed", "Still_Outstanding")</f>
        <v>Still_Outstanding</v>
      </c>
      <c r="N3316" s="33">
        <f>IF(_xlfn.XLOOKUP(C3316,Raw_Data_Paid_23!$C$4:$C$2114,Raw_Data_Paid_23!$C$4:$C$2114,1)= 1,1,0)</f>
        <v>0</v>
      </c>
      <c r="O3316" t="str">
        <f>IF(M3316=$W$7,IF(AND(N3316,_xlfn.XLOOKUP(C3316,Raw_Data_OS_23!$C$7:$C$4518,Raw_Data_OS_23!$G$7:$G$4518,0)=G3316),"A",IF(_xlfn.XLOOKUP(C3316,Raw_Data_Paid_23!$C$4:$C$2114,Raw_Data_Paid_23!$C$4:$C$2114,"B1")="B1","B1","B2")),IF(_xlfn.XLOOKUP(C3316,Raw_Data_Paid_23!$C$4:$C$2114,Raw_Data_Paid_23!$C$4:$C$2114,"C1")="C1","C1","C2"))</f>
        <v>B2</v>
      </c>
      <c r="P3316" t="str">
        <f t="shared" si="101"/>
        <v>2021B2Motor Commercial</v>
      </c>
    </row>
    <row r="3317" spans="3:16" x14ac:dyDescent="0.35">
      <c r="C3317" s="6" t="s">
        <v>3457</v>
      </c>
      <c r="D3317" s="7" t="s">
        <v>5891</v>
      </c>
      <c r="E3317" s="7" t="s">
        <v>5902</v>
      </c>
      <c r="F3317" s="8" t="s">
        <v>3908</v>
      </c>
      <c r="G3317" s="9">
        <v>100000</v>
      </c>
      <c r="H3317" s="10">
        <v>2021</v>
      </c>
      <c r="I3317" s="10">
        <v>2021</v>
      </c>
      <c r="J3317" s="11" t="s">
        <v>3073</v>
      </c>
      <c r="K3317" s="12">
        <v>100000</v>
      </c>
      <c r="L3317" s="12">
        <v>1</v>
      </c>
      <c r="M3317" s="33" t="str">
        <f>IF(_xlfn.XLOOKUP(C3317,Raw_Data_OS_23!$C$7:$C$4518,Raw_Data_OS_23!$G$7:$G$4518,"Paid/ Closed")="Paid/ Closed","Paid/ Closed", "Still_Outstanding")</f>
        <v>Paid/ Closed</v>
      </c>
      <c r="N3317" s="33">
        <f>IF(_xlfn.XLOOKUP(C3317,Raw_Data_Paid_23!$C$4:$C$2114,Raw_Data_Paid_23!$C$4:$C$2114,1)= 1,1,0)</f>
        <v>1</v>
      </c>
      <c r="O3317" t="str">
        <f>IF(M3317=$W$7,IF(AND(N3317,_xlfn.XLOOKUP(C3317,Raw_Data_OS_23!$C$7:$C$4518,Raw_Data_OS_23!$G$7:$G$4518,0)=G3317),"A",IF(_xlfn.XLOOKUP(C3317,Raw_Data_Paid_23!$C$4:$C$2114,Raw_Data_Paid_23!$C$4:$C$2114,"B1")="B1","B1","B2")),IF(_xlfn.XLOOKUP(C3317,Raw_Data_Paid_23!$C$4:$C$2114,Raw_Data_Paid_23!$C$4:$C$2114,"C1")="C1","C1","C2"))</f>
        <v>C1</v>
      </c>
      <c r="P3317" t="str">
        <f t="shared" si="101"/>
        <v>2021C1Motor Commercial</v>
      </c>
    </row>
    <row r="3318" spans="3:16" x14ac:dyDescent="0.35">
      <c r="C3318" s="6" t="s">
        <v>3458</v>
      </c>
      <c r="D3318" s="7" t="s">
        <v>5901</v>
      </c>
      <c r="E3318" s="7" t="s">
        <v>5902</v>
      </c>
      <c r="F3318" s="8" t="s">
        <v>3908</v>
      </c>
      <c r="G3318" s="9">
        <v>50000</v>
      </c>
      <c r="H3318" s="10">
        <v>2021</v>
      </c>
      <c r="I3318" s="10">
        <v>2021</v>
      </c>
      <c r="J3318" s="11" t="s">
        <v>3073</v>
      </c>
      <c r="K3318" s="12">
        <v>50000</v>
      </c>
      <c r="L3318" s="12">
        <v>1</v>
      </c>
      <c r="M3318" s="33" t="str">
        <f>IF(_xlfn.XLOOKUP(C3318,Raw_Data_OS_23!$C$7:$C$4518,Raw_Data_OS_23!$G$7:$G$4518,"Paid/ Closed")="Paid/ Closed","Paid/ Closed", "Still_Outstanding")</f>
        <v>Still_Outstanding</v>
      </c>
      <c r="N3318" s="33">
        <f>IF(_xlfn.XLOOKUP(C3318,Raw_Data_Paid_23!$C$4:$C$2114,Raw_Data_Paid_23!$C$4:$C$2114,1)= 1,1,0)</f>
        <v>1</v>
      </c>
      <c r="O3318" t="str">
        <f>IF(M3318=$W$7,IF(AND(N3318,_xlfn.XLOOKUP(C3318,Raw_Data_OS_23!$C$7:$C$4518,Raw_Data_OS_23!$G$7:$G$4518,0)=G3318),"A",IF(_xlfn.XLOOKUP(C3318,Raw_Data_Paid_23!$C$4:$C$2114,Raw_Data_Paid_23!$C$4:$C$2114,"B1")="B1","B1","B2")),IF(_xlfn.XLOOKUP(C3318,Raw_Data_Paid_23!$C$4:$C$2114,Raw_Data_Paid_23!$C$4:$C$2114,"C1")="C1","C1","C2"))</f>
        <v>B1</v>
      </c>
      <c r="P3318" t="str">
        <f t="shared" si="101"/>
        <v>2021B1Motor Commercial</v>
      </c>
    </row>
    <row r="3319" spans="3:16" x14ac:dyDescent="0.35">
      <c r="C3319" s="6" t="s">
        <v>3459</v>
      </c>
      <c r="D3319" s="7" t="s">
        <v>5879</v>
      </c>
      <c r="E3319" s="7" t="s">
        <v>5902</v>
      </c>
      <c r="F3319" s="8" t="s">
        <v>3908</v>
      </c>
      <c r="G3319" s="9">
        <v>20000</v>
      </c>
      <c r="H3319" s="10">
        <v>2021</v>
      </c>
      <c r="I3319" s="10">
        <v>2021</v>
      </c>
      <c r="J3319" s="11" t="s">
        <v>3073</v>
      </c>
      <c r="K3319" s="12">
        <v>20000</v>
      </c>
      <c r="L3319" s="12">
        <v>1</v>
      </c>
      <c r="M3319" s="33" t="str">
        <f>IF(_xlfn.XLOOKUP(C3319,Raw_Data_OS_23!$C$7:$C$4518,Raw_Data_OS_23!$G$7:$G$4518,"Paid/ Closed")="Paid/ Closed","Paid/ Closed", "Still_Outstanding")</f>
        <v>Still_Outstanding</v>
      </c>
      <c r="N3319" s="33">
        <f>IF(_xlfn.XLOOKUP(C3319,Raw_Data_Paid_23!$C$4:$C$2114,Raw_Data_Paid_23!$C$4:$C$2114,1)= 1,1,0)</f>
        <v>0</v>
      </c>
      <c r="O3319" t="str">
        <f>IF(M3319=$W$7,IF(AND(N3319,_xlfn.XLOOKUP(C3319,Raw_Data_OS_23!$C$7:$C$4518,Raw_Data_OS_23!$G$7:$G$4518,0)=G3319),"A",IF(_xlfn.XLOOKUP(C3319,Raw_Data_Paid_23!$C$4:$C$2114,Raw_Data_Paid_23!$C$4:$C$2114,"B1")="B1","B1","B2")),IF(_xlfn.XLOOKUP(C3319,Raw_Data_Paid_23!$C$4:$C$2114,Raw_Data_Paid_23!$C$4:$C$2114,"C1")="C1","C1","C2"))</f>
        <v>B2</v>
      </c>
      <c r="P3319" t="str">
        <f t="shared" si="101"/>
        <v>2021B2Motor Commercial</v>
      </c>
    </row>
    <row r="3320" spans="3:16" x14ac:dyDescent="0.35">
      <c r="C3320" s="6" t="s">
        <v>3460</v>
      </c>
      <c r="D3320" s="7" t="s">
        <v>5898</v>
      </c>
      <c r="E3320" s="7" t="s">
        <v>5900</v>
      </c>
      <c r="F3320" s="8" t="s">
        <v>3910</v>
      </c>
      <c r="G3320" s="9">
        <v>100000</v>
      </c>
      <c r="H3320" s="10">
        <v>2021</v>
      </c>
      <c r="I3320" s="10">
        <v>2021</v>
      </c>
      <c r="J3320" s="11" t="s">
        <v>3073</v>
      </c>
      <c r="K3320" s="12">
        <v>100000</v>
      </c>
      <c r="L3320" s="12">
        <v>1</v>
      </c>
      <c r="M3320" s="33" t="str">
        <f>IF(_xlfn.XLOOKUP(C3320,Raw_Data_OS_23!$C$7:$C$4518,Raw_Data_OS_23!$G$7:$G$4518,"Paid/ Closed")="Paid/ Closed","Paid/ Closed", "Still_Outstanding")</f>
        <v>Paid/ Closed</v>
      </c>
      <c r="N3320" s="33">
        <f>IF(_xlfn.XLOOKUP(C3320,Raw_Data_Paid_23!$C$4:$C$2114,Raw_Data_Paid_23!$C$4:$C$2114,1)= 1,1,0)</f>
        <v>1</v>
      </c>
      <c r="O3320" t="str">
        <f>IF(M3320=$W$7,IF(AND(N3320,_xlfn.XLOOKUP(C3320,Raw_Data_OS_23!$C$7:$C$4518,Raw_Data_OS_23!$G$7:$G$4518,0)=G3320),"A",IF(_xlfn.XLOOKUP(C3320,Raw_Data_Paid_23!$C$4:$C$2114,Raw_Data_Paid_23!$C$4:$C$2114,"B1")="B1","B1","B2")),IF(_xlfn.XLOOKUP(C3320,Raw_Data_Paid_23!$C$4:$C$2114,Raw_Data_Paid_23!$C$4:$C$2114,"C1")="C1","C1","C2"))</f>
        <v>C1</v>
      </c>
      <c r="P3320" t="str">
        <f t="shared" si="101"/>
        <v>2021C1Motor Private</v>
      </c>
    </row>
    <row r="3321" spans="3:16" x14ac:dyDescent="0.35">
      <c r="C3321" s="6" t="s">
        <v>3461</v>
      </c>
      <c r="D3321" s="7" t="s">
        <v>5898</v>
      </c>
      <c r="E3321" s="7" t="s">
        <v>5902</v>
      </c>
      <c r="F3321" s="8" t="s">
        <v>3910</v>
      </c>
      <c r="G3321" s="9">
        <v>20000</v>
      </c>
      <c r="H3321" s="10">
        <v>2021</v>
      </c>
      <c r="I3321" s="10">
        <v>2021</v>
      </c>
      <c r="J3321" s="11" t="s">
        <v>3073</v>
      </c>
      <c r="K3321" s="12">
        <v>20000</v>
      </c>
      <c r="L3321" s="12">
        <v>1</v>
      </c>
      <c r="M3321" s="33" t="str">
        <f>IF(_xlfn.XLOOKUP(C3321,Raw_Data_OS_23!$C$7:$C$4518,Raw_Data_OS_23!$G$7:$G$4518,"Paid/ Closed")="Paid/ Closed","Paid/ Closed", "Still_Outstanding")</f>
        <v>Still_Outstanding</v>
      </c>
      <c r="N3321" s="33">
        <f>IF(_xlfn.XLOOKUP(C3321,Raw_Data_Paid_23!$C$4:$C$2114,Raw_Data_Paid_23!$C$4:$C$2114,1)= 1,1,0)</f>
        <v>0</v>
      </c>
      <c r="O3321" t="str">
        <f>IF(M3321=$W$7,IF(AND(N3321,_xlfn.XLOOKUP(C3321,Raw_Data_OS_23!$C$7:$C$4518,Raw_Data_OS_23!$G$7:$G$4518,0)=G3321),"A",IF(_xlfn.XLOOKUP(C3321,Raw_Data_Paid_23!$C$4:$C$2114,Raw_Data_Paid_23!$C$4:$C$2114,"B1")="B1","B1","B2")),IF(_xlfn.XLOOKUP(C3321,Raw_Data_Paid_23!$C$4:$C$2114,Raw_Data_Paid_23!$C$4:$C$2114,"C1")="C1","C1","C2"))</f>
        <v>B2</v>
      </c>
      <c r="P3321" t="str">
        <f t="shared" si="101"/>
        <v>2021B2Motor Private</v>
      </c>
    </row>
    <row r="3322" spans="3:16" x14ac:dyDescent="0.35">
      <c r="C3322" s="6" t="s">
        <v>3462</v>
      </c>
      <c r="D3322" s="7" t="s">
        <v>5846</v>
      </c>
      <c r="E3322" s="7" t="s">
        <v>5902</v>
      </c>
      <c r="F3322" s="8" t="s">
        <v>3910</v>
      </c>
      <c r="G3322" s="9">
        <v>36000</v>
      </c>
      <c r="H3322" s="10">
        <v>2021</v>
      </c>
      <c r="I3322" s="10">
        <v>2021</v>
      </c>
      <c r="J3322" s="11" t="s">
        <v>3073</v>
      </c>
      <c r="K3322" s="12">
        <v>36000</v>
      </c>
      <c r="L3322" s="12">
        <v>1</v>
      </c>
      <c r="M3322" s="33" t="str">
        <f>IF(_xlfn.XLOOKUP(C3322,Raw_Data_OS_23!$C$7:$C$4518,Raw_Data_OS_23!$G$7:$G$4518,"Paid/ Closed")="Paid/ Closed","Paid/ Closed", "Still_Outstanding")</f>
        <v>Still_Outstanding</v>
      </c>
      <c r="N3322" s="33">
        <f>IF(_xlfn.XLOOKUP(C3322,Raw_Data_Paid_23!$C$4:$C$2114,Raw_Data_Paid_23!$C$4:$C$2114,1)= 1,1,0)</f>
        <v>0</v>
      </c>
      <c r="O3322" t="str">
        <f>IF(M3322=$W$7,IF(AND(N3322,_xlfn.XLOOKUP(C3322,Raw_Data_OS_23!$C$7:$C$4518,Raw_Data_OS_23!$G$7:$G$4518,0)=G3322),"A",IF(_xlfn.XLOOKUP(C3322,Raw_Data_Paid_23!$C$4:$C$2114,Raw_Data_Paid_23!$C$4:$C$2114,"B1")="B1","B1","B2")),IF(_xlfn.XLOOKUP(C3322,Raw_Data_Paid_23!$C$4:$C$2114,Raw_Data_Paid_23!$C$4:$C$2114,"C1")="C1","C1","C2"))</f>
        <v>B2</v>
      </c>
      <c r="P3322" t="str">
        <f t="shared" si="101"/>
        <v>2021B2Motor Private</v>
      </c>
    </row>
    <row r="3323" spans="3:16" x14ac:dyDescent="0.35">
      <c r="C3323" s="6" t="s">
        <v>3463</v>
      </c>
      <c r="D3323" s="7" t="s">
        <v>5886</v>
      </c>
      <c r="E3323" s="7" t="s">
        <v>5902</v>
      </c>
      <c r="F3323" s="8" t="s">
        <v>3910</v>
      </c>
      <c r="G3323" s="9">
        <v>49464</v>
      </c>
      <c r="H3323" s="10">
        <v>2021</v>
      </c>
      <c r="I3323" s="10">
        <v>2021</v>
      </c>
      <c r="J3323" s="11" t="s">
        <v>3073</v>
      </c>
      <c r="K3323" s="12">
        <v>49464</v>
      </c>
      <c r="L3323" s="12">
        <v>1</v>
      </c>
      <c r="M3323" s="33" t="str">
        <f>IF(_xlfn.XLOOKUP(C3323,Raw_Data_OS_23!$C$7:$C$4518,Raw_Data_OS_23!$G$7:$G$4518,"Paid/ Closed")="Paid/ Closed","Paid/ Closed", "Still_Outstanding")</f>
        <v>Still_Outstanding</v>
      </c>
      <c r="N3323" s="33">
        <f>IF(_xlfn.XLOOKUP(C3323,Raw_Data_Paid_23!$C$4:$C$2114,Raw_Data_Paid_23!$C$4:$C$2114,1)= 1,1,0)</f>
        <v>0</v>
      </c>
      <c r="O3323" t="str">
        <f>IF(M3323=$W$7,IF(AND(N3323,_xlfn.XLOOKUP(C3323,Raw_Data_OS_23!$C$7:$C$4518,Raw_Data_OS_23!$G$7:$G$4518,0)=G3323),"A",IF(_xlfn.XLOOKUP(C3323,Raw_Data_Paid_23!$C$4:$C$2114,Raw_Data_Paid_23!$C$4:$C$2114,"B1")="B1","B1","B2")),IF(_xlfn.XLOOKUP(C3323,Raw_Data_Paid_23!$C$4:$C$2114,Raw_Data_Paid_23!$C$4:$C$2114,"C1")="C1","C1","C2"))</f>
        <v>B2</v>
      </c>
      <c r="P3323" t="str">
        <f t="shared" si="101"/>
        <v>2021B2Motor Private</v>
      </c>
    </row>
    <row r="3324" spans="3:16" x14ac:dyDescent="0.35">
      <c r="C3324" s="6" t="s">
        <v>3464</v>
      </c>
      <c r="D3324" s="7" t="s">
        <v>5901</v>
      </c>
      <c r="E3324" s="7" t="s">
        <v>5902</v>
      </c>
      <c r="F3324" s="8" t="s">
        <v>3910</v>
      </c>
      <c r="G3324" s="9">
        <v>105000</v>
      </c>
      <c r="H3324" s="10">
        <v>2021</v>
      </c>
      <c r="I3324" s="10">
        <v>2021</v>
      </c>
      <c r="J3324" s="11" t="s">
        <v>3073</v>
      </c>
      <c r="K3324" s="12">
        <v>105000</v>
      </c>
      <c r="L3324" s="12">
        <v>1</v>
      </c>
      <c r="M3324" s="33" t="str">
        <f>IF(_xlfn.XLOOKUP(C3324,Raw_Data_OS_23!$C$7:$C$4518,Raw_Data_OS_23!$G$7:$G$4518,"Paid/ Closed")="Paid/ Closed","Paid/ Closed", "Still_Outstanding")</f>
        <v>Still_Outstanding</v>
      </c>
      <c r="N3324" s="33">
        <f>IF(_xlfn.XLOOKUP(C3324,Raw_Data_Paid_23!$C$4:$C$2114,Raw_Data_Paid_23!$C$4:$C$2114,1)= 1,1,0)</f>
        <v>0</v>
      </c>
      <c r="O3324" t="str">
        <f>IF(M3324=$W$7,IF(AND(N3324,_xlfn.XLOOKUP(C3324,Raw_Data_OS_23!$C$7:$C$4518,Raw_Data_OS_23!$G$7:$G$4518,0)=G3324),"A",IF(_xlfn.XLOOKUP(C3324,Raw_Data_Paid_23!$C$4:$C$2114,Raw_Data_Paid_23!$C$4:$C$2114,"B1")="B1","B1","B2")),IF(_xlfn.XLOOKUP(C3324,Raw_Data_Paid_23!$C$4:$C$2114,Raw_Data_Paid_23!$C$4:$C$2114,"C1")="C1","C1","C2"))</f>
        <v>B2</v>
      </c>
      <c r="P3324" t="str">
        <f t="shared" si="101"/>
        <v>2021B2Motor Private</v>
      </c>
    </row>
    <row r="3325" spans="3:16" x14ac:dyDescent="0.35">
      <c r="C3325" s="6" t="s">
        <v>3465</v>
      </c>
      <c r="D3325" s="7" t="s">
        <v>5792</v>
      </c>
      <c r="E3325" s="7" t="s">
        <v>5868</v>
      </c>
      <c r="F3325" s="8" t="s">
        <v>3910</v>
      </c>
      <c r="G3325" s="9">
        <v>10000</v>
      </c>
      <c r="H3325" s="10">
        <v>2021</v>
      </c>
      <c r="I3325" s="10">
        <v>2021</v>
      </c>
      <c r="J3325" s="11" t="s">
        <v>2250</v>
      </c>
      <c r="K3325" s="12">
        <v>10000</v>
      </c>
      <c r="L3325" s="12">
        <v>1</v>
      </c>
      <c r="M3325" s="33" t="str">
        <f>IF(_xlfn.XLOOKUP(C3325,Raw_Data_OS_23!$C$7:$C$4518,Raw_Data_OS_23!$G$7:$G$4518,"Paid/ Closed")="Paid/ Closed","Paid/ Closed", "Still_Outstanding")</f>
        <v>Still_Outstanding</v>
      </c>
      <c r="N3325" s="33">
        <f>IF(_xlfn.XLOOKUP(C3325,Raw_Data_Paid_23!$C$4:$C$2114,Raw_Data_Paid_23!$C$4:$C$2114,1)= 1,1,0)</f>
        <v>0</v>
      </c>
      <c r="O3325" t="str">
        <f>IF(M3325=$W$7,IF(AND(N3325,_xlfn.XLOOKUP(C3325,Raw_Data_OS_23!$C$7:$C$4518,Raw_Data_OS_23!$G$7:$G$4518,0)=G3325),"A",IF(_xlfn.XLOOKUP(C3325,Raw_Data_Paid_23!$C$4:$C$2114,Raw_Data_Paid_23!$C$4:$C$2114,"B1")="B1","B1","B2")),IF(_xlfn.XLOOKUP(C3325,Raw_Data_Paid_23!$C$4:$C$2114,Raw_Data_Paid_23!$C$4:$C$2114,"C1")="C1","C1","C2"))</f>
        <v>B2</v>
      </c>
      <c r="P3325" t="str">
        <f t="shared" si="101"/>
        <v>2021B2Motor Private</v>
      </c>
    </row>
    <row r="3326" spans="3:16" x14ac:dyDescent="0.35">
      <c r="C3326" s="6" t="s">
        <v>3466</v>
      </c>
      <c r="D3326" s="7" t="s">
        <v>5888</v>
      </c>
      <c r="E3326" s="7" t="s">
        <v>5896</v>
      </c>
      <c r="F3326" s="8" t="s">
        <v>3910</v>
      </c>
      <c r="G3326" s="9">
        <v>250000</v>
      </c>
      <c r="H3326" s="10">
        <v>2021</v>
      </c>
      <c r="I3326" s="10">
        <v>2021</v>
      </c>
      <c r="J3326" s="11" t="s">
        <v>3073</v>
      </c>
      <c r="K3326" s="12">
        <v>250000</v>
      </c>
      <c r="L3326" s="12">
        <v>1</v>
      </c>
      <c r="M3326" s="33" t="str">
        <f>IF(_xlfn.XLOOKUP(C3326,Raw_Data_OS_23!$C$7:$C$4518,Raw_Data_OS_23!$G$7:$G$4518,"Paid/ Closed")="Paid/ Closed","Paid/ Closed", "Still_Outstanding")</f>
        <v>Still_Outstanding</v>
      </c>
      <c r="N3326" s="33">
        <f>IF(_xlfn.XLOOKUP(C3326,Raw_Data_Paid_23!$C$4:$C$2114,Raw_Data_Paid_23!$C$4:$C$2114,1)= 1,1,0)</f>
        <v>1</v>
      </c>
      <c r="O3326" t="str">
        <f>IF(M3326=$W$7,IF(AND(N3326,_xlfn.XLOOKUP(C3326,Raw_Data_OS_23!$C$7:$C$4518,Raw_Data_OS_23!$G$7:$G$4518,0)=G3326),"A",IF(_xlfn.XLOOKUP(C3326,Raw_Data_Paid_23!$C$4:$C$2114,Raw_Data_Paid_23!$C$4:$C$2114,"B1")="B1","B1","B2")),IF(_xlfn.XLOOKUP(C3326,Raw_Data_Paid_23!$C$4:$C$2114,Raw_Data_Paid_23!$C$4:$C$2114,"C1")="C1","C1","C2"))</f>
        <v>B1</v>
      </c>
      <c r="P3326" t="str">
        <f t="shared" si="101"/>
        <v>2021B1Motor Private</v>
      </c>
    </row>
    <row r="3327" spans="3:16" x14ac:dyDescent="0.35">
      <c r="C3327" s="6" t="s">
        <v>3467</v>
      </c>
      <c r="D3327" s="7" t="s">
        <v>5874</v>
      </c>
      <c r="E3327" s="7" t="s">
        <v>5898</v>
      </c>
      <c r="F3327" s="8" t="s">
        <v>3910</v>
      </c>
      <c r="G3327" s="9">
        <v>10000</v>
      </c>
      <c r="H3327" s="10">
        <v>2021</v>
      </c>
      <c r="I3327" s="10">
        <v>2021</v>
      </c>
      <c r="J3327" s="11" t="s">
        <v>3073</v>
      </c>
      <c r="K3327" s="12">
        <v>10000</v>
      </c>
      <c r="L3327" s="12">
        <v>1</v>
      </c>
      <c r="M3327" s="33" t="str">
        <f>IF(_xlfn.XLOOKUP(C3327,Raw_Data_OS_23!$C$7:$C$4518,Raw_Data_OS_23!$G$7:$G$4518,"Paid/ Closed")="Paid/ Closed","Paid/ Closed", "Still_Outstanding")</f>
        <v>Paid/ Closed</v>
      </c>
      <c r="N3327" s="33">
        <f>IF(_xlfn.XLOOKUP(C3327,Raw_Data_Paid_23!$C$4:$C$2114,Raw_Data_Paid_23!$C$4:$C$2114,1)= 1,1,0)</f>
        <v>1</v>
      </c>
      <c r="O3327" t="str">
        <f>IF(M3327=$W$7,IF(AND(N3327,_xlfn.XLOOKUP(C3327,Raw_Data_OS_23!$C$7:$C$4518,Raw_Data_OS_23!$G$7:$G$4518,0)=G3327),"A",IF(_xlfn.XLOOKUP(C3327,Raw_Data_Paid_23!$C$4:$C$2114,Raw_Data_Paid_23!$C$4:$C$2114,"B1")="B1","B1","B2")),IF(_xlfn.XLOOKUP(C3327,Raw_Data_Paid_23!$C$4:$C$2114,Raw_Data_Paid_23!$C$4:$C$2114,"C1")="C1","C1","C2"))</f>
        <v>C1</v>
      </c>
      <c r="P3327" t="str">
        <f t="shared" si="101"/>
        <v>2021C1Motor Private</v>
      </c>
    </row>
    <row r="3328" spans="3:16" x14ac:dyDescent="0.35">
      <c r="C3328" s="6" t="s">
        <v>3468</v>
      </c>
      <c r="D3328" s="7" t="s">
        <v>5870</v>
      </c>
      <c r="E3328" s="7" t="s">
        <v>5898</v>
      </c>
      <c r="F3328" s="8" t="s">
        <v>3910</v>
      </c>
      <c r="G3328" s="9">
        <v>88000</v>
      </c>
      <c r="H3328" s="10">
        <v>2021</v>
      </c>
      <c r="I3328" s="10">
        <v>2021</v>
      </c>
      <c r="J3328" s="11" t="s">
        <v>3073</v>
      </c>
      <c r="K3328" s="12">
        <v>88000</v>
      </c>
      <c r="L3328" s="12">
        <v>1</v>
      </c>
      <c r="M3328" s="33" t="str">
        <f>IF(_xlfn.XLOOKUP(C3328,Raw_Data_OS_23!$C$7:$C$4518,Raw_Data_OS_23!$G$7:$G$4518,"Paid/ Closed")="Paid/ Closed","Paid/ Closed", "Still_Outstanding")</f>
        <v>Still_Outstanding</v>
      </c>
      <c r="N3328" s="33">
        <f>IF(_xlfn.XLOOKUP(C3328,Raw_Data_Paid_23!$C$4:$C$2114,Raw_Data_Paid_23!$C$4:$C$2114,1)= 1,1,0)</f>
        <v>0</v>
      </c>
      <c r="O3328" t="str">
        <f>IF(M3328=$W$7,IF(AND(N3328,_xlfn.XLOOKUP(C3328,Raw_Data_OS_23!$C$7:$C$4518,Raw_Data_OS_23!$G$7:$G$4518,0)=G3328),"A",IF(_xlfn.XLOOKUP(C3328,Raw_Data_Paid_23!$C$4:$C$2114,Raw_Data_Paid_23!$C$4:$C$2114,"B1")="B1","B1","B2")),IF(_xlfn.XLOOKUP(C3328,Raw_Data_Paid_23!$C$4:$C$2114,Raw_Data_Paid_23!$C$4:$C$2114,"C1")="C1","C1","C2"))</f>
        <v>B2</v>
      </c>
      <c r="P3328" t="str">
        <f t="shared" si="101"/>
        <v>2021B2Motor Private</v>
      </c>
    </row>
    <row r="3329" spans="3:16" x14ac:dyDescent="0.35">
      <c r="C3329" s="6" t="s">
        <v>3134</v>
      </c>
      <c r="D3329" s="7" t="s">
        <v>5895</v>
      </c>
      <c r="E3329" s="7" t="s">
        <v>5903</v>
      </c>
      <c r="F3329" s="8" t="s">
        <v>3910</v>
      </c>
      <c r="G3329" s="9">
        <v>152000</v>
      </c>
      <c r="H3329" s="10">
        <v>2021</v>
      </c>
      <c r="I3329" s="10">
        <v>2021</v>
      </c>
      <c r="J3329" s="11" t="s">
        <v>3073</v>
      </c>
      <c r="K3329" s="12">
        <v>152000</v>
      </c>
      <c r="L3329" s="12">
        <v>1</v>
      </c>
      <c r="M3329" s="33" t="str">
        <f>IF(_xlfn.XLOOKUP(C3329,Raw_Data_OS_23!$C$7:$C$4518,Raw_Data_OS_23!$G$7:$G$4518,"Paid/ Closed")="Paid/ Closed","Paid/ Closed", "Still_Outstanding")</f>
        <v>Still_Outstanding</v>
      </c>
      <c r="N3329" s="33">
        <f>IF(_xlfn.XLOOKUP(C3329,Raw_Data_Paid_23!$C$4:$C$2114,Raw_Data_Paid_23!$C$4:$C$2114,1)= 1,1,0)</f>
        <v>1</v>
      </c>
      <c r="O3329" t="str">
        <f>IF(M3329=$W$7,IF(AND(N3329,_xlfn.XLOOKUP(C3329,Raw_Data_OS_23!$C$7:$C$4518,Raw_Data_OS_23!$G$7:$G$4518,0)=G3329),"A",IF(_xlfn.XLOOKUP(C3329,Raw_Data_Paid_23!$C$4:$C$2114,Raw_Data_Paid_23!$C$4:$C$2114,"B1")="B1","B1","B2")),IF(_xlfn.XLOOKUP(C3329,Raw_Data_Paid_23!$C$4:$C$2114,Raw_Data_Paid_23!$C$4:$C$2114,"C1")="C1","C1","C2"))</f>
        <v>B1</v>
      </c>
      <c r="P3329" t="str">
        <f t="shared" si="101"/>
        <v>2021B1Motor Private</v>
      </c>
    </row>
    <row r="3330" spans="3:16" x14ac:dyDescent="0.35">
      <c r="C3330" s="6" t="s">
        <v>3469</v>
      </c>
      <c r="D3330" s="7" t="s">
        <v>5793</v>
      </c>
      <c r="E3330" s="7" t="s">
        <v>5903</v>
      </c>
      <c r="F3330" s="8" t="s">
        <v>3910</v>
      </c>
      <c r="G3330" s="9">
        <v>140</v>
      </c>
      <c r="H3330" s="10">
        <v>2021</v>
      </c>
      <c r="I3330" s="10">
        <v>2021</v>
      </c>
      <c r="J3330" s="11" t="s">
        <v>2250</v>
      </c>
      <c r="K3330" s="12">
        <v>140</v>
      </c>
      <c r="L3330" s="12">
        <v>1</v>
      </c>
      <c r="M3330" s="33" t="str">
        <f>IF(_xlfn.XLOOKUP(C3330,Raw_Data_OS_23!$C$7:$C$4518,Raw_Data_OS_23!$G$7:$G$4518,"Paid/ Closed")="Paid/ Closed","Paid/ Closed", "Still_Outstanding")</f>
        <v>Paid/ Closed</v>
      </c>
      <c r="N3330" s="33">
        <f>IF(_xlfn.XLOOKUP(C3330,Raw_Data_Paid_23!$C$4:$C$2114,Raw_Data_Paid_23!$C$4:$C$2114,1)= 1,1,0)</f>
        <v>1</v>
      </c>
      <c r="O3330" t="str">
        <f>IF(M3330=$W$7,IF(AND(N3330,_xlfn.XLOOKUP(C3330,Raw_Data_OS_23!$C$7:$C$4518,Raw_Data_OS_23!$G$7:$G$4518,0)=G3330),"A",IF(_xlfn.XLOOKUP(C3330,Raw_Data_Paid_23!$C$4:$C$2114,Raw_Data_Paid_23!$C$4:$C$2114,"B1")="B1","B1","B2")),IF(_xlfn.XLOOKUP(C3330,Raw_Data_Paid_23!$C$4:$C$2114,Raw_Data_Paid_23!$C$4:$C$2114,"C1")="C1","C1","C2"))</f>
        <v>C1</v>
      </c>
      <c r="P3330" t="str">
        <f t="shared" si="101"/>
        <v>2021C1Motor Private</v>
      </c>
    </row>
    <row r="3331" spans="3:16" x14ac:dyDescent="0.35">
      <c r="C3331" s="6" t="s">
        <v>3470</v>
      </c>
      <c r="D3331" s="7" t="s">
        <v>5898</v>
      </c>
      <c r="E3331" s="7" t="s">
        <v>5899</v>
      </c>
      <c r="F3331" s="8" t="s">
        <v>3908</v>
      </c>
      <c r="G3331" s="9">
        <v>8240</v>
      </c>
      <c r="H3331" s="10">
        <v>2021</v>
      </c>
      <c r="I3331" s="10">
        <v>2021</v>
      </c>
      <c r="J3331" s="11" t="s">
        <v>3073</v>
      </c>
      <c r="K3331" s="12">
        <v>8240</v>
      </c>
      <c r="L3331" s="12">
        <v>1</v>
      </c>
      <c r="M3331" s="33" t="str">
        <f>IF(_xlfn.XLOOKUP(C3331,Raw_Data_OS_23!$C$7:$C$4518,Raw_Data_OS_23!$G$7:$G$4518,"Paid/ Closed")="Paid/ Closed","Paid/ Closed", "Still_Outstanding")</f>
        <v>Paid/ Closed</v>
      </c>
      <c r="N3331" s="33">
        <f>IF(_xlfn.XLOOKUP(C3331,Raw_Data_Paid_23!$C$4:$C$2114,Raw_Data_Paid_23!$C$4:$C$2114,1)= 1,1,0)</f>
        <v>1</v>
      </c>
      <c r="O3331" t="str">
        <f>IF(M3331=$W$7,IF(AND(N3331,_xlfn.XLOOKUP(C3331,Raw_Data_OS_23!$C$7:$C$4518,Raw_Data_OS_23!$G$7:$G$4518,0)=G3331),"A",IF(_xlfn.XLOOKUP(C3331,Raw_Data_Paid_23!$C$4:$C$2114,Raw_Data_Paid_23!$C$4:$C$2114,"B1")="B1","B1","B2")),IF(_xlfn.XLOOKUP(C3331,Raw_Data_Paid_23!$C$4:$C$2114,Raw_Data_Paid_23!$C$4:$C$2114,"C1")="C1","C1","C2"))</f>
        <v>C1</v>
      </c>
      <c r="P3331" t="str">
        <f t="shared" si="101"/>
        <v>2021C1Motor Commercial</v>
      </c>
    </row>
    <row r="3332" spans="3:16" x14ac:dyDescent="0.35">
      <c r="C3332" s="6" t="s">
        <v>3471</v>
      </c>
      <c r="D3332" s="7" t="s">
        <v>5755</v>
      </c>
      <c r="E3332" s="7" t="s">
        <v>5903</v>
      </c>
      <c r="F3332" s="8" t="s">
        <v>3908</v>
      </c>
      <c r="G3332" s="9">
        <v>110000</v>
      </c>
      <c r="H3332" s="10">
        <v>2021</v>
      </c>
      <c r="I3332" s="10">
        <v>2021</v>
      </c>
      <c r="J3332" s="11" t="s">
        <v>2250</v>
      </c>
      <c r="K3332" s="12">
        <v>110000</v>
      </c>
      <c r="L3332" s="12">
        <v>1</v>
      </c>
      <c r="M3332" s="33" t="str">
        <f>IF(_xlfn.XLOOKUP(C3332,Raw_Data_OS_23!$C$7:$C$4518,Raw_Data_OS_23!$G$7:$G$4518,"Paid/ Closed")="Paid/ Closed","Paid/ Closed", "Still_Outstanding")</f>
        <v>Still_Outstanding</v>
      </c>
      <c r="N3332" s="33">
        <f>IF(_xlfn.XLOOKUP(C3332,Raw_Data_Paid_23!$C$4:$C$2114,Raw_Data_Paid_23!$C$4:$C$2114,1)= 1,1,0)</f>
        <v>1</v>
      </c>
      <c r="O3332" t="str">
        <f>IF(M3332=$W$7,IF(AND(N3332,_xlfn.XLOOKUP(C3332,Raw_Data_OS_23!$C$7:$C$4518,Raw_Data_OS_23!$G$7:$G$4518,0)=G3332),"A",IF(_xlfn.XLOOKUP(C3332,Raw_Data_Paid_23!$C$4:$C$2114,Raw_Data_Paid_23!$C$4:$C$2114,"B1")="B1","B1","B2")),IF(_xlfn.XLOOKUP(C3332,Raw_Data_Paid_23!$C$4:$C$2114,Raw_Data_Paid_23!$C$4:$C$2114,"C1")="C1","C1","C2"))</f>
        <v>B1</v>
      </c>
      <c r="P3332" t="str">
        <f t="shared" si="101"/>
        <v>2021B1Motor Commercial</v>
      </c>
    </row>
    <row r="3333" spans="3:16" x14ac:dyDescent="0.35">
      <c r="C3333" s="6" t="s">
        <v>3472</v>
      </c>
      <c r="D3333" s="7" t="s">
        <v>5902</v>
      </c>
      <c r="E3333" s="7" t="s">
        <v>5903</v>
      </c>
      <c r="F3333" s="8" t="s">
        <v>3908</v>
      </c>
      <c r="G3333" s="9">
        <v>242609.64910000001</v>
      </c>
      <c r="H3333" s="10">
        <v>2021</v>
      </c>
      <c r="I3333" s="10">
        <v>2021</v>
      </c>
      <c r="J3333" s="11" t="s">
        <v>3073</v>
      </c>
      <c r="K3333" s="12">
        <v>242609.64910000001</v>
      </c>
      <c r="L3333" s="12">
        <v>1</v>
      </c>
      <c r="M3333" s="33" t="str">
        <f>IF(_xlfn.XLOOKUP(C3333,Raw_Data_OS_23!$C$7:$C$4518,Raw_Data_OS_23!$G$7:$G$4518,"Paid/ Closed")="Paid/ Closed","Paid/ Closed", "Still_Outstanding")</f>
        <v>Still_Outstanding</v>
      </c>
      <c r="N3333" s="33">
        <f>IF(_xlfn.XLOOKUP(C3333,Raw_Data_Paid_23!$C$4:$C$2114,Raw_Data_Paid_23!$C$4:$C$2114,1)= 1,1,0)</f>
        <v>0</v>
      </c>
      <c r="O3333" t="str">
        <f>IF(M3333=$W$7,IF(AND(N3333,_xlfn.XLOOKUP(C3333,Raw_Data_OS_23!$C$7:$C$4518,Raw_Data_OS_23!$G$7:$G$4518,0)=G3333),"A",IF(_xlfn.XLOOKUP(C3333,Raw_Data_Paid_23!$C$4:$C$2114,Raw_Data_Paid_23!$C$4:$C$2114,"B1")="B1","B1","B2")),IF(_xlfn.XLOOKUP(C3333,Raw_Data_Paid_23!$C$4:$C$2114,Raw_Data_Paid_23!$C$4:$C$2114,"C1")="C1","C1","C2"))</f>
        <v>B2</v>
      </c>
      <c r="P3333" t="str">
        <f t="shared" si="101"/>
        <v>2021B2Motor Commercial</v>
      </c>
    </row>
    <row r="3334" spans="3:16" x14ac:dyDescent="0.35">
      <c r="C3334" s="6" t="s">
        <v>3473</v>
      </c>
      <c r="D3334" s="7" t="s">
        <v>5903</v>
      </c>
      <c r="E3334" s="7" t="s">
        <v>5903</v>
      </c>
      <c r="F3334" s="8" t="s">
        <v>3910</v>
      </c>
      <c r="G3334" s="9">
        <v>450000</v>
      </c>
      <c r="H3334" s="10">
        <v>2021</v>
      </c>
      <c r="I3334" s="10">
        <v>2021</v>
      </c>
      <c r="J3334" s="11" t="s">
        <v>3073</v>
      </c>
      <c r="K3334" s="12">
        <v>450000</v>
      </c>
      <c r="L3334" s="12">
        <v>1</v>
      </c>
      <c r="M3334" s="33" t="str">
        <f>IF(_xlfn.XLOOKUP(C3334,Raw_Data_OS_23!$C$7:$C$4518,Raw_Data_OS_23!$G$7:$G$4518,"Paid/ Closed")="Paid/ Closed","Paid/ Closed", "Still_Outstanding")</f>
        <v>Still_Outstanding</v>
      </c>
      <c r="N3334" s="33">
        <f>IF(_xlfn.XLOOKUP(C3334,Raw_Data_Paid_23!$C$4:$C$2114,Raw_Data_Paid_23!$C$4:$C$2114,1)= 1,1,0)</f>
        <v>0</v>
      </c>
      <c r="O3334" t="str">
        <f>IF(M3334=$W$7,IF(AND(N3334,_xlfn.XLOOKUP(C3334,Raw_Data_OS_23!$C$7:$C$4518,Raw_Data_OS_23!$G$7:$G$4518,0)=G3334),"A",IF(_xlfn.XLOOKUP(C3334,Raw_Data_Paid_23!$C$4:$C$2114,Raw_Data_Paid_23!$C$4:$C$2114,"B1")="B1","B1","B2")),IF(_xlfn.XLOOKUP(C3334,Raw_Data_Paid_23!$C$4:$C$2114,Raw_Data_Paid_23!$C$4:$C$2114,"C1")="C1","C1","C2"))</f>
        <v>B2</v>
      </c>
      <c r="P3334" t="str">
        <f t="shared" ref="P3334:P3397" si="102">H3334&amp;O3334&amp;F3334</f>
        <v>2021B2Motor Private</v>
      </c>
    </row>
    <row r="3335" spans="3:16" x14ac:dyDescent="0.35">
      <c r="C3335" s="6" t="s">
        <v>3474</v>
      </c>
      <c r="D3335" s="7" t="s">
        <v>5902</v>
      </c>
      <c r="E3335" s="7" t="s">
        <v>5903</v>
      </c>
      <c r="F3335" s="8" t="s">
        <v>3910</v>
      </c>
      <c r="G3335" s="9">
        <v>100000</v>
      </c>
      <c r="H3335" s="10">
        <v>2021</v>
      </c>
      <c r="I3335" s="10">
        <v>2021</v>
      </c>
      <c r="J3335" s="11" t="s">
        <v>3073</v>
      </c>
      <c r="K3335" s="12">
        <v>100000</v>
      </c>
      <c r="L3335" s="12">
        <v>1</v>
      </c>
      <c r="M3335" s="33" t="str">
        <f>IF(_xlfn.XLOOKUP(C3335,Raw_Data_OS_23!$C$7:$C$4518,Raw_Data_OS_23!$G$7:$G$4518,"Paid/ Closed")="Paid/ Closed","Paid/ Closed", "Still_Outstanding")</f>
        <v>Still_Outstanding</v>
      </c>
      <c r="N3335" s="33">
        <f>IF(_xlfn.XLOOKUP(C3335,Raw_Data_Paid_23!$C$4:$C$2114,Raw_Data_Paid_23!$C$4:$C$2114,1)= 1,1,0)</f>
        <v>1</v>
      </c>
      <c r="O3335" t="str">
        <f>IF(M3335=$W$7,IF(AND(N3335,_xlfn.XLOOKUP(C3335,Raw_Data_OS_23!$C$7:$C$4518,Raw_Data_OS_23!$G$7:$G$4518,0)=G3335),"A",IF(_xlfn.XLOOKUP(C3335,Raw_Data_Paid_23!$C$4:$C$2114,Raw_Data_Paid_23!$C$4:$C$2114,"B1")="B1","B1","B2")),IF(_xlfn.XLOOKUP(C3335,Raw_Data_Paid_23!$C$4:$C$2114,Raw_Data_Paid_23!$C$4:$C$2114,"C1")="C1","C1","C2"))</f>
        <v>B1</v>
      </c>
      <c r="P3335" t="str">
        <f t="shared" si="102"/>
        <v>2021B1Motor Private</v>
      </c>
    </row>
    <row r="3336" spans="3:16" x14ac:dyDescent="0.35">
      <c r="C3336" s="6" t="s">
        <v>3475</v>
      </c>
      <c r="D3336" s="7" t="s">
        <v>5863</v>
      </c>
      <c r="E3336" s="7" t="s">
        <v>5904</v>
      </c>
      <c r="F3336" s="8" t="s">
        <v>3910</v>
      </c>
      <c r="G3336" s="9">
        <v>80000</v>
      </c>
      <c r="H3336" s="10">
        <v>2021</v>
      </c>
      <c r="I3336" s="10">
        <v>2021</v>
      </c>
      <c r="J3336" s="11" t="s">
        <v>2250</v>
      </c>
      <c r="K3336" s="12">
        <v>80000</v>
      </c>
      <c r="L3336" s="12">
        <v>1</v>
      </c>
      <c r="M3336" s="33" t="str">
        <f>IF(_xlfn.XLOOKUP(C3336,Raw_Data_OS_23!$C$7:$C$4518,Raw_Data_OS_23!$G$7:$G$4518,"Paid/ Closed")="Paid/ Closed","Paid/ Closed", "Still_Outstanding")</f>
        <v>Still_Outstanding</v>
      </c>
      <c r="N3336" s="33">
        <f>IF(_xlfn.XLOOKUP(C3336,Raw_Data_Paid_23!$C$4:$C$2114,Raw_Data_Paid_23!$C$4:$C$2114,1)= 1,1,0)</f>
        <v>1</v>
      </c>
      <c r="O3336" t="str">
        <f>IF(M3336=$W$7,IF(AND(N3336,_xlfn.XLOOKUP(C3336,Raw_Data_OS_23!$C$7:$C$4518,Raw_Data_OS_23!$G$7:$G$4518,0)=G3336),"A",IF(_xlfn.XLOOKUP(C3336,Raw_Data_Paid_23!$C$4:$C$2114,Raw_Data_Paid_23!$C$4:$C$2114,"B1")="B1","B1","B2")),IF(_xlfn.XLOOKUP(C3336,Raw_Data_Paid_23!$C$4:$C$2114,Raw_Data_Paid_23!$C$4:$C$2114,"C1")="C1","C1","C2"))</f>
        <v>B1</v>
      </c>
      <c r="P3336" t="str">
        <f t="shared" si="102"/>
        <v>2021B1Motor Private</v>
      </c>
    </row>
    <row r="3337" spans="3:16" x14ac:dyDescent="0.35">
      <c r="C3337" s="6" t="s">
        <v>3476</v>
      </c>
      <c r="D3337" s="7" t="s">
        <v>5903</v>
      </c>
      <c r="E3337" s="7" t="s">
        <v>5904</v>
      </c>
      <c r="F3337" s="8" t="s">
        <v>3910</v>
      </c>
      <c r="G3337" s="9">
        <v>21500</v>
      </c>
      <c r="H3337" s="10">
        <v>2021</v>
      </c>
      <c r="I3337" s="10">
        <v>2021</v>
      </c>
      <c r="J3337" s="11" t="s">
        <v>3073</v>
      </c>
      <c r="K3337" s="12">
        <v>21500</v>
      </c>
      <c r="L3337" s="12">
        <v>1</v>
      </c>
      <c r="M3337" s="33" t="str">
        <f>IF(_xlfn.XLOOKUP(C3337,Raw_Data_OS_23!$C$7:$C$4518,Raw_Data_OS_23!$G$7:$G$4518,"Paid/ Closed")="Paid/ Closed","Paid/ Closed", "Still_Outstanding")</f>
        <v>Paid/ Closed</v>
      </c>
      <c r="N3337" s="33">
        <f>IF(_xlfn.XLOOKUP(C3337,Raw_Data_Paid_23!$C$4:$C$2114,Raw_Data_Paid_23!$C$4:$C$2114,1)= 1,1,0)</f>
        <v>1</v>
      </c>
      <c r="O3337" t="str">
        <f>IF(M3337=$W$7,IF(AND(N3337,_xlfn.XLOOKUP(C3337,Raw_Data_OS_23!$C$7:$C$4518,Raw_Data_OS_23!$G$7:$G$4518,0)=G3337),"A",IF(_xlfn.XLOOKUP(C3337,Raw_Data_Paid_23!$C$4:$C$2114,Raw_Data_Paid_23!$C$4:$C$2114,"B1")="B1","B1","B2")),IF(_xlfn.XLOOKUP(C3337,Raw_Data_Paid_23!$C$4:$C$2114,Raw_Data_Paid_23!$C$4:$C$2114,"C1")="C1","C1","C2"))</f>
        <v>C1</v>
      </c>
      <c r="P3337" t="str">
        <f t="shared" si="102"/>
        <v>2021C1Motor Private</v>
      </c>
    </row>
    <row r="3338" spans="3:16" x14ac:dyDescent="0.35">
      <c r="C3338" s="6" t="s">
        <v>3477</v>
      </c>
      <c r="D3338" s="7" t="s">
        <v>5838</v>
      </c>
      <c r="E3338" s="7" t="s">
        <v>5904</v>
      </c>
      <c r="F3338" s="8" t="s">
        <v>3908</v>
      </c>
      <c r="G3338" s="9">
        <v>100000</v>
      </c>
      <c r="H3338" s="10">
        <v>2021</v>
      </c>
      <c r="I3338" s="10">
        <v>2021</v>
      </c>
      <c r="J3338" s="11" t="s">
        <v>3073</v>
      </c>
      <c r="K3338" s="12">
        <v>100000</v>
      </c>
      <c r="L3338" s="12">
        <v>1</v>
      </c>
      <c r="M3338" s="33" t="str">
        <f>IF(_xlfn.XLOOKUP(C3338,Raw_Data_OS_23!$C$7:$C$4518,Raw_Data_OS_23!$G$7:$G$4518,"Paid/ Closed")="Paid/ Closed","Paid/ Closed", "Still_Outstanding")</f>
        <v>Still_Outstanding</v>
      </c>
      <c r="N3338" s="33">
        <f>IF(_xlfn.XLOOKUP(C3338,Raw_Data_Paid_23!$C$4:$C$2114,Raw_Data_Paid_23!$C$4:$C$2114,1)= 1,1,0)</f>
        <v>1</v>
      </c>
      <c r="O3338" t="str">
        <f>IF(M3338=$W$7,IF(AND(N3338,_xlfn.XLOOKUP(C3338,Raw_Data_OS_23!$C$7:$C$4518,Raw_Data_OS_23!$G$7:$G$4518,0)=G3338),"A",IF(_xlfn.XLOOKUP(C3338,Raw_Data_Paid_23!$C$4:$C$2114,Raw_Data_Paid_23!$C$4:$C$2114,"B1")="B1","B1","B2")),IF(_xlfn.XLOOKUP(C3338,Raw_Data_Paid_23!$C$4:$C$2114,Raw_Data_Paid_23!$C$4:$C$2114,"C1")="C1","C1","C2"))</f>
        <v>B1</v>
      </c>
      <c r="P3338" t="str">
        <f t="shared" si="102"/>
        <v>2021B1Motor Commercial</v>
      </c>
    </row>
    <row r="3339" spans="3:16" x14ac:dyDescent="0.35">
      <c r="C3339" s="6" t="s">
        <v>3478</v>
      </c>
      <c r="D3339" s="7" t="s">
        <v>5798</v>
      </c>
      <c r="E3339" s="7" t="s">
        <v>5904</v>
      </c>
      <c r="F3339" s="8" t="s">
        <v>3910</v>
      </c>
      <c r="G3339" s="9">
        <v>10000</v>
      </c>
      <c r="H3339" s="10">
        <v>2021</v>
      </c>
      <c r="I3339" s="10">
        <v>2021</v>
      </c>
      <c r="J3339" s="11" t="s">
        <v>2250</v>
      </c>
      <c r="K3339" s="12">
        <v>10000</v>
      </c>
      <c r="L3339" s="12">
        <v>1</v>
      </c>
      <c r="M3339" s="33" t="str">
        <f>IF(_xlfn.XLOOKUP(C3339,Raw_Data_OS_23!$C$7:$C$4518,Raw_Data_OS_23!$G$7:$G$4518,"Paid/ Closed")="Paid/ Closed","Paid/ Closed", "Still_Outstanding")</f>
        <v>Still_Outstanding</v>
      </c>
      <c r="N3339" s="33">
        <f>IF(_xlfn.XLOOKUP(C3339,Raw_Data_Paid_23!$C$4:$C$2114,Raw_Data_Paid_23!$C$4:$C$2114,1)= 1,1,0)</f>
        <v>1</v>
      </c>
      <c r="O3339" t="str">
        <f>IF(M3339=$W$7,IF(AND(N3339,_xlfn.XLOOKUP(C3339,Raw_Data_OS_23!$C$7:$C$4518,Raw_Data_OS_23!$G$7:$G$4518,0)=G3339),"A",IF(_xlfn.XLOOKUP(C3339,Raw_Data_Paid_23!$C$4:$C$2114,Raw_Data_Paid_23!$C$4:$C$2114,"B1")="B1","B1","B2")),IF(_xlfn.XLOOKUP(C3339,Raw_Data_Paid_23!$C$4:$C$2114,Raw_Data_Paid_23!$C$4:$C$2114,"C1")="C1","C1","C2"))</f>
        <v>A</v>
      </c>
      <c r="P3339" t="str">
        <f t="shared" si="102"/>
        <v>2021AMotor Private</v>
      </c>
    </row>
    <row r="3340" spans="3:16" x14ac:dyDescent="0.35">
      <c r="C3340" s="6" t="s">
        <v>3479</v>
      </c>
      <c r="D3340" s="7" t="s">
        <v>5876</v>
      </c>
      <c r="E3340" s="7" t="s">
        <v>5904</v>
      </c>
      <c r="F3340" s="8" t="s">
        <v>3910</v>
      </c>
      <c r="G3340" s="9">
        <v>52000</v>
      </c>
      <c r="H3340" s="10">
        <v>2021</v>
      </c>
      <c r="I3340" s="10">
        <v>2021</v>
      </c>
      <c r="J3340" s="11" t="s">
        <v>3073</v>
      </c>
      <c r="K3340" s="12">
        <v>52000</v>
      </c>
      <c r="L3340" s="12">
        <v>1</v>
      </c>
      <c r="M3340" s="33" t="str">
        <f>IF(_xlfn.XLOOKUP(C3340,Raw_Data_OS_23!$C$7:$C$4518,Raw_Data_OS_23!$G$7:$G$4518,"Paid/ Closed")="Paid/ Closed","Paid/ Closed", "Still_Outstanding")</f>
        <v>Still_Outstanding</v>
      </c>
      <c r="N3340" s="33">
        <f>IF(_xlfn.XLOOKUP(C3340,Raw_Data_Paid_23!$C$4:$C$2114,Raw_Data_Paid_23!$C$4:$C$2114,1)= 1,1,0)</f>
        <v>0</v>
      </c>
      <c r="O3340" t="str">
        <f>IF(M3340=$W$7,IF(AND(N3340,_xlfn.XLOOKUP(C3340,Raw_Data_OS_23!$C$7:$C$4518,Raw_Data_OS_23!$G$7:$G$4518,0)=G3340),"A",IF(_xlfn.XLOOKUP(C3340,Raw_Data_Paid_23!$C$4:$C$2114,Raw_Data_Paid_23!$C$4:$C$2114,"B1")="B1","B1","B2")),IF(_xlfn.XLOOKUP(C3340,Raw_Data_Paid_23!$C$4:$C$2114,Raw_Data_Paid_23!$C$4:$C$2114,"C1")="C1","C1","C2"))</f>
        <v>B2</v>
      </c>
      <c r="P3340" t="str">
        <f t="shared" si="102"/>
        <v>2021B2Motor Private</v>
      </c>
    </row>
    <row r="3341" spans="3:16" x14ac:dyDescent="0.35">
      <c r="C3341" s="6" t="s">
        <v>3480</v>
      </c>
      <c r="D3341" s="7" t="s">
        <v>5905</v>
      </c>
      <c r="E3341" s="7" t="s">
        <v>5904</v>
      </c>
      <c r="F3341" s="8" t="s">
        <v>3908</v>
      </c>
      <c r="G3341" s="9">
        <v>263000</v>
      </c>
      <c r="H3341" s="10">
        <v>2021</v>
      </c>
      <c r="I3341" s="10">
        <v>2021</v>
      </c>
      <c r="J3341" s="11" t="s">
        <v>3073</v>
      </c>
      <c r="K3341" s="12">
        <v>263000</v>
      </c>
      <c r="L3341" s="12">
        <v>1</v>
      </c>
      <c r="M3341" s="33" t="str">
        <f>IF(_xlfn.XLOOKUP(C3341,Raw_Data_OS_23!$C$7:$C$4518,Raw_Data_OS_23!$G$7:$G$4518,"Paid/ Closed")="Paid/ Closed","Paid/ Closed", "Still_Outstanding")</f>
        <v>Paid/ Closed</v>
      </c>
      <c r="N3341" s="33">
        <f>IF(_xlfn.XLOOKUP(C3341,Raw_Data_Paid_23!$C$4:$C$2114,Raw_Data_Paid_23!$C$4:$C$2114,1)= 1,1,0)</f>
        <v>0</v>
      </c>
      <c r="O3341" t="str">
        <f>IF(M3341=$W$7,IF(AND(N3341,_xlfn.XLOOKUP(C3341,Raw_Data_OS_23!$C$7:$C$4518,Raw_Data_OS_23!$G$7:$G$4518,0)=G3341),"A",IF(_xlfn.XLOOKUP(C3341,Raw_Data_Paid_23!$C$4:$C$2114,Raw_Data_Paid_23!$C$4:$C$2114,"B1")="B1","B1","B2")),IF(_xlfn.XLOOKUP(C3341,Raw_Data_Paid_23!$C$4:$C$2114,Raw_Data_Paid_23!$C$4:$C$2114,"C1")="C1","C1","C2"))</f>
        <v>C2</v>
      </c>
      <c r="P3341" t="str">
        <f t="shared" si="102"/>
        <v>2021C2Motor Commercial</v>
      </c>
    </row>
    <row r="3342" spans="3:16" x14ac:dyDescent="0.35">
      <c r="C3342" s="6" t="s">
        <v>3481</v>
      </c>
      <c r="D3342" s="7" t="s">
        <v>5906</v>
      </c>
      <c r="E3342" s="7" t="s">
        <v>5899</v>
      </c>
      <c r="F3342" s="8" t="s">
        <v>658</v>
      </c>
      <c r="G3342" s="9">
        <v>250000</v>
      </c>
      <c r="H3342" s="10">
        <v>2018</v>
      </c>
      <c r="I3342" s="10">
        <v>2021</v>
      </c>
      <c r="J3342" s="11" t="s">
        <v>684</v>
      </c>
      <c r="K3342" s="12">
        <v>250000</v>
      </c>
      <c r="L3342" s="12">
        <v>1</v>
      </c>
      <c r="M3342" s="33" t="str">
        <f>IF(_xlfn.XLOOKUP(C3342,Raw_Data_OS_23!$C$7:$C$4518,Raw_Data_OS_23!$G$7:$G$4518,"Paid/ Closed")="Paid/ Closed","Paid/ Closed", "Still_Outstanding")</f>
        <v>Still_Outstanding</v>
      </c>
      <c r="N3342" s="33">
        <f>IF(_xlfn.XLOOKUP(C3342,Raw_Data_Paid_23!$C$4:$C$2114,Raw_Data_Paid_23!$C$4:$C$2114,1)= 1,1,0)</f>
        <v>1</v>
      </c>
      <c r="O3342" t="str">
        <f>IF(M3342=$W$7,IF(AND(N3342,_xlfn.XLOOKUP(C3342,Raw_Data_OS_23!$C$7:$C$4518,Raw_Data_OS_23!$G$7:$G$4518,0)=G3342),"A",IF(_xlfn.XLOOKUP(C3342,Raw_Data_Paid_23!$C$4:$C$2114,Raw_Data_Paid_23!$C$4:$C$2114,"B1")="B1","B1","B2")),IF(_xlfn.XLOOKUP(C3342,Raw_Data_Paid_23!$C$4:$C$2114,Raw_Data_Paid_23!$C$4:$C$2114,"C1")="C1","C1","C2"))</f>
        <v>B1</v>
      </c>
      <c r="P3342" t="str">
        <f t="shared" si="102"/>
        <v>2018B1Workmen's Compensation</v>
      </c>
    </row>
    <row r="3343" spans="3:16" x14ac:dyDescent="0.35">
      <c r="C3343" s="6" t="s">
        <v>5907</v>
      </c>
      <c r="D3343" s="7" t="s">
        <v>5902</v>
      </c>
      <c r="E3343" s="7" t="s">
        <v>5908</v>
      </c>
      <c r="F3343" s="8" t="s">
        <v>3910</v>
      </c>
      <c r="G3343" s="9">
        <v>12000</v>
      </c>
      <c r="H3343" s="10">
        <v>2021</v>
      </c>
      <c r="I3343" s="10">
        <v>2021</v>
      </c>
      <c r="J3343" s="11" t="s">
        <v>3073</v>
      </c>
      <c r="K3343" s="12">
        <v>12000</v>
      </c>
      <c r="L3343" s="12">
        <v>1</v>
      </c>
      <c r="M3343" s="33" t="str">
        <f>IF(_xlfn.XLOOKUP(C3343,Raw_Data_OS_23!$C$7:$C$4518,Raw_Data_OS_23!$G$7:$G$4518,"Paid/ Closed")="Paid/ Closed","Paid/ Closed", "Still_Outstanding")</f>
        <v>Paid/ Closed</v>
      </c>
      <c r="N3343" s="33">
        <f>IF(_xlfn.XLOOKUP(C3343,Raw_Data_Paid_23!$C$4:$C$2114,Raw_Data_Paid_23!$C$4:$C$2114,1)= 1,1,0)</f>
        <v>0</v>
      </c>
      <c r="O3343" t="str">
        <f>IF(M3343=$W$7,IF(AND(N3343,_xlfn.XLOOKUP(C3343,Raw_Data_OS_23!$C$7:$C$4518,Raw_Data_OS_23!$G$7:$G$4518,0)=G3343),"A",IF(_xlfn.XLOOKUP(C3343,Raw_Data_Paid_23!$C$4:$C$2114,Raw_Data_Paid_23!$C$4:$C$2114,"B1")="B1","B1","B2")),IF(_xlfn.XLOOKUP(C3343,Raw_Data_Paid_23!$C$4:$C$2114,Raw_Data_Paid_23!$C$4:$C$2114,"C1")="C1","C1","C2"))</f>
        <v>C2</v>
      </c>
      <c r="P3343" t="str">
        <f t="shared" si="102"/>
        <v>2021C2Motor Private</v>
      </c>
    </row>
    <row r="3344" spans="3:16" x14ac:dyDescent="0.35">
      <c r="C3344" s="6" t="s">
        <v>3482</v>
      </c>
      <c r="D3344" s="7" t="s">
        <v>5909</v>
      </c>
      <c r="E3344" s="7" t="s">
        <v>5908</v>
      </c>
      <c r="F3344" s="8" t="s">
        <v>3910</v>
      </c>
      <c r="G3344" s="9">
        <v>35500</v>
      </c>
      <c r="H3344" s="10">
        <v>2021</v>
      </c>
      <c r="I3344" s="10">
        <v>2021</v>
      </c>
      <c r="J3344" s="11" t="s">
        <v>3073</v>
      </c>
      <c r="K3344" s="12">
        <v>35500</v>
      </c>
      <c r="L3344" s="12">
        <v>1</v>
      </c>
      <c r="M3344" s="33" t="str">
        <f>IF(_xlfn.XLOOKUP(C3344,Raw_Data_OS_23!$C$7:$C$4518,Raw_Data_OS_23!$G$7:$G$4518,"Paid/ Closed")="Paid/ Closed","Paid/ Closed", "Still_Outstanding")</f>
        <v>Still_Outstanding</v>
      </c>
      <c r="N3344" s="33">
        <f>IF(_xlfn.XLOOKUP(C3344,Raw_Data_Paid_23!$C$4:$C$2114,Raw_Data_Paid_23!$C$4:$C$2114,1)= 1,1,0)</f>
        <v>0</v>
      </c>
      <c r="O3344" t="str">
        <f>IF(M3344=$W$7,IF(AND(N3344,_xlfn.XLOOKUP(C3344,Raw_Data_OS_23!$C$7:$C$4518,Raw_Data_OS_23!$G$7:$G$4518,0)=G3344),"A",IF(_xlfn.XLOOKUP(C3344,Raw_Data_Paid_23!$C$4:$C$2114,Raw_Data_Paid_23!$C$4:$C$2114,"B1")="B1","B1","B2")),IF(_xlfn.XLOOKUP(C3344,Raw_Data_Paid_23!$C$4:$C$2114,Raw_Data_Paid_23!$C$4:$C$2114,"C1")="C1","C1","C2"))</f>
        <v>B2</v>
      </c>
      <c r="P3344" t="str">
        <f t="shared" si="102"/>
        <v>2021B2Motor Private</v>
      </c>
    </row>
    <row r="3345" spans="3:16" x14ac:dyDescent="0.35">
      <c r="C3345" s="6" t="s">
        <v>3135</v>
      </c>
      <c r="D3345" s="7" t="s">
        <v>5884</v>
      </c>
      <c r="E3345" s="7" t="s">
        <v>5910</v>
      </c>
      <c r="F3345" s="8" t="s">
        <v>3910</v>
      </c>
      <c r="G3345" s="9">
        <v>38408</v>
      </c>
      <c r="H3345" s="10">
        <v>2021</v>
      </c>
      <c r="I3345" s="10">
        <v>2021</v>
      </c>
      <c r="J3345" s="11" t="s">
        <v>3073</v>
      </c>
      <c r="K3345" s="12">
        <v>38408</v>
      </c>
      <c r="L3345" s="12">
        <v>1</v>
      </c>
      <c r="M3345" s="33" t="str">
        <f>IF(_xlfn.XLOOKUP(C3345,Raw_Data_OS_23!$C$7:$C$4518,Raw_Data_OS_23!$G$7:$G$4518,"Paid/ Closed")="Paid/ Closed","Paid/ Closed", "Still_Outstanding")</f>
        <v>Still_Outstanding</v>
      </c>
      <c r="N3345" s="33">
        <f>IF(_xlfn.XLOOKUP(C3345,Raw_Data_Paid_23!$C$4:$C$2114,Raw_Data_Paid_23!$C$4:$C$2114,1)= 1,1,0)</f>
        <v>0</v>
      </c>
      <c r="O3345" t="str">
        <f>IF(M3345=$W$7,IF(AND(N3345,_xlfn.XLOOKUP(C3345,Raw_Data_OS_23!$C$7:$C$4518,Raw_Data_OS_23!$G$7:$G$4518,0)=G3345),"A",IF(_xlfn.XLOOKUP(C3345,Raw_Data_Paid_23!$C$4:$C$2114,Raw_Data_Paid_23!$C$4:$C$2114,"B1")="B1","B1","B2")),IF(_xlfn.XLOOKUP(C3345,Raw_Data_Paid_23!$C$4:$C$2114,Raw_Data_Paid_23!$C$4:$C$2114,"C1")="C1","C1","C2"))</f>
        <v>B2</v>
      </c>
      <c r="P3345" t="str">
        <f t="shared" si="102"/>
        <v>2021B2Motor Private</v>
      </c>
    </row>
    <row r="3346" spans="3:16" x14ac:dyDescent="0.35">
      <c r="C3346" s="6" t="s">
        <v>3483</v>
      </c>
      <c r="D3346" s="7" t="s">
        <v>5901</v>
      </c>
      <c r="E3346" s="7" t="s">
        <v>5910</v>
      </c>
      <c r="F3346" s="8" t="s">
        <v>3910</v>
      </c>
      <c r="G3346" s="9">
        <v>50000</v>
      </c>
      <c r="H3346" s="10">
        <v>2021</v>
      </c>
      <c r="I3346" s="10">
        <v>2021</v>
      </c>
      <c r="J3346" s="11" t="s">
        <v>3073</v>
      </c>
      <c r="K3346" s="12">
        <v>50000</v>
      </c>
      <c r="L3346" s="12">
        <v>1</v>
      </c>
      <c r="M3346" s="33" t="str">
        <f>IF(_xlfn.XLOOKUP(C3346,Raw_Data_OS_23!$C$7:$C$4518,Raw_Data_OS_23!$G$7:$G$4518,"Paid/ Closed")="Paid/ Closed","Paid/ Closed", "Still_Outstanding")</f>
        <v>Still_Outstanding</v>
      </c>
      <c r="N3346" s="33">
        <f>IF(_xlfn.XLOOKUP(C3346,Raw_Data_Paid_23!$C$4:$C$2114,Raw_Data_Paid_23!$C$4:$C$2114,1)= 1,1,0)</f>
        <v>0</v>
      </c>
      <c r="O3346" t="str">
        <f>IF(M3346=$W$7,IF(AND(N3346,_xlfn.XLOOKUP(C3346,Raw_Data_OS_23!$C$7:$C$4518,Raw_Data_OS_23!$G$7:$G$4518,0)=G3346),"A",IF(_xlfn.XLOOKUP(C3346,Raw_Data_Paid_23!$C$4:$C$2114,Raw_Data_Paid_23!$C$4:$C$2114,"B1")="B1","B1","B2")),IF(_xlfn.XLOOKUP(C3346,Raw_Data_Paid_23!$C$4:$C$2114,Raw_Data_Paid_23!$C$4:$C$2114,"C1")="C1","C1","C2"))</f>
        <v>B2</v>
      </c>
      <c r="P3346" t="str">
        <f t="shared" si="102"/>
        <v>2021B2Motor Private</v>
      </c>
    </row>
    <row r="3347" spans="3:16" x14ac:dyDescent="0.35">
      <c r="C3347" s="6" t="s">
        <v>3484</v>
      </c>
      <c r="D3347" s="7" t="s">
        <v>5892</v>
      </c>
      <c r="E3347" s="7" t="s">
        <v>5910</v>
      </c>
      <c r="F3347" s="8" t="s">
        <v>3910</v>
      </c>
      <c r="G3347" s="9">
        <v>240588.2353</v>
      </c>
      <c r="H3347" s="10">
        <v>2021</v>
      </c>
      <c r="I3347" s="10">
        <v>2021</v>
      </c>
      <c r="J3347" s="11" t="s">
        <v>3073</v>
      </c>
      <c r="K3347" s="12">
        <v>240588.2353</v>
      </c>
      <c r="L3347" s="12">
        <v>1</v>
      </c>
      <c r="M3347" s="33" t="str">
        <f>IF(_xlfn.XLOOKUP(C3347,Raw_Data_OS_23!$C$7:$C$4518,Raw_Data_OS_23!$G$7:$G$4518,"Paid/ Closed")="Paid/ Closed","Paid/ Closed", "Still_Outstanding")</f>
        <v>Still_Outstanding</v>
      </c>
      <c r="N3347" s="33">
        <f>IF(_xlfn.XLOOKUP(C3347,Raw_Data_Paid_23!$C$4:$C$2114,Raw_Data_Paid_23!$C$4:$C$2114,1)= 1,1,0)</f>
        <v>0</v>
      </c>
      <c r="O3347" t="str">
        <f>IF(M3347=$W$7,IF(AND(N3347,_xlfn.XLOOKUP(C3347,Raw_Data_OS_23!$C$7:$C$4518,Raw_Data_OS_23!$G$7:$G$4518,0)=G3347),"A",IF(_xlfn.XLOOKUP(C3347,Raw_Data_Paid_23!$C$4:$C$2114,Raw_Data_Paid_23!$C$4:$C$2114,"B1")="B1","B1","B2")),IF(_xlfn.XLOOKUP(C3347,Raw_Data_Paid_23!$C$4:$C$2114,Raw_Data_Paid_23!$C$4:$C$2114,"C1")="C1","C1","C2"))</f>
        <v>B2</v>
      </c>
      <c r="P3347" t="str">
        <f t="shared" si="102"/>
        <v>2021B2Motor Private</v>
      </c>
    </row>
    <row r="3348" spans="3:16" x14ac:dyDescent="0.35">
      <c r="C3348" s="6" t="s">
        <v>3485</v>
      </c>
      <c r="D3348" s="7" t="s">
        <v>5901</v>
      </c>
      <c r="E3348" s="7" t="s">
        <v>5899</v>
      </c>
      <c r="F3348" s="8" t="s">
        <v>3908</v>
      </c>
      <c r="G3348" s="9">
        <v>25500</v>
      </c>
      <c r="H3348" s="10">
        <v>2021</v>
      </c>
      <c r="I3348" s="10">
        <v>2021</v>
      </c>
      <c r="J3348" s="11" t="s">
        <v>3073</v>
      </c>
      <c r="K3348" s="12">
        <v>15500</v>
      </c>
      <c r="L3348" s="12">
        <v>1</v>
      </c>
      <c r="M3348" s="33" t="str">
        <f>IF(_xlfn.XLOOKUP(C3348,Raw_Data_OS_23!$C$7:$C$4518,Raw_Data_OS_23!$G$7:$G$4518,"Paid/ Closed")="Paid/ Closed","Paid/ Closed", "Still_Outstanding")</f>
        <v>Still_Outstanding</v>
      </c>
      <c r="N3348" s="33">
        <f>IF(_xlfn.XLOOKUP(C3348,Raw_Data_Paid_23!$C$4:$C$2114,Raw_Data_Paid_23!$C$4:$C$2114,1)= 1,1,0)</f>
        <v>0</v>
      </c>
      <c r="O3348" t="str">
        <f>IF(M3348=$W$7,IF(AND(N3348,_xlfn.XLOOKUP(C3348,Raw_Data_OS_23!$C$7:$C$4518,Raw_Data_OS_23!$G$7:$G$4518,0)=G3348),"A",IF(_xlfn.XLOOKUP(C3348,Raw_Data_Paid_23!$C$4:$C$2114,Raw_Data_Paid_23!$C$4:$C$2114,"B1")="B1","B1","B2")),IF(_xlfn.XLOOKUP(C3348,Raw_Data_Paid_23!$C$4:$C$2114,Raw_Data_Paid_23!$C$4:$C$2114,"C1")="C1","C1","C2"))</f>
        <v>B2</v>
      </c>
      <c r="P3348" t="str">
        <f t="shared" si="102"/>
        <v>2021B2Motor Commercial</v>
      </c>
    </row>
    <row r="3349" spans="3:16" x14ac:dyDescent="0.35">
      <c r="C3349" s="6" t="s">
        <v>3486</v>
      </c>
      <c r="D3349" s="7" t="s">
        <v>5909</v>
      </c>
      <c r="E3349" s="7" t="s">
        <v>5910</v>
      </c>
      <c r="F3349" s="8" t="s">
        <v>3910</v>
      </c>
      <c r="G3349" s="9">
        <v>100000</v>
      </c>
      <c r="H3349" s="10">
        <v>2021</v>
      </c>
      <c r="I3349" s="10">
        <v>2021</v>
      </c>
      <c r="J3349" s="11" t="s">
        <v>3073</v>
      </c>
      <c r="K3349" s="12">
        <v>100000</v>
      </c>
      <c r="L3349" s="12">
        <v>1</v>
      </c>
      <c r="M3349" s="33" t="str">
        <f>IF(_xlfn.XLOOKUP(C3349,Raw_Data_OS_23!$C$7:$C$4518,Raw_Data_OS_23!$G$7:$G$4518,"Paid/ Closed")="Paid/ Closed","Paid/ Closed", "Still_Outstanding")</f>
        <v>Still_Outstanding</v>
      </c>
      <c r="N3349" s="33">
        <f>IF(_xlfn.XLOOKUP(C3349,Raw_Data_Paid_23!$C$4:$C$2114,Raw_Data_Paid_23!$C$4:$C$2114,1)= 1,1,0)</f>
        <v>0</v>
      </c>
      <c r="O3349" t="str">
        <f>IF(M3349=$W$7,IF(AND(N3349,_xlfn.XLOOKUP(C3349,Raw_Data_OS_23!$C$7:$C$4518,Raw_Data_OS_23!$G$7:$G$4518,0)=G3349),"A",IF(_xlfn.XLOOKUP(C3349,Raw_Data_Paid_23!$C$4:$C$2114,Raw_Data_Paid_23!$C$4:$C$2114,"B1")="B1","B1","B2")),IF(_xlfn.XLOOKUP(C3349,Raw_Data_Paid_23!$C$4:$C$2114,Raw_Data_Paid_23!$C$4:$C$2114,"C1")="C1","C1","C2"))</f>
        <v>B2</v>
      </c>
      <c r="P3349" t="str">
        <f t="shared" si="102"/>
        <v>2021B2Motor Private</v>
      </c>
    </row>
    <row r="3350" spans="3:16" x14ac:dyDescent="0.35">
      <c r="C3350" s="6" t="s">
        <v>3487</v>
      </c>
      <c r="D3350" s="7" t="s">
        <v>5905</v>
      </c>
      <c r="E3350" s="7" t="s">
        <v>5910</v>
      </c>
      <c r="F3350" s="8" t="s">
        <v>3910</v>
      </c>
      <c r="G3350" s="9">
        <v>9640</v>
      </c>
      <c r="H3350" s="10">
        <v>2021</v>
      </c>
      <c r="I3350" s="10">
        <v>2021</v>
      </c>
      <c r="J3350" s="11" t="s">
        <v>3073</v>
      </c>
      <c r="K3350" s="12">
        <v>9640</v>
      </c>
      <c r="L3350" s="12">
        <v>1</v>
      </c>
      <c r="M3350" s="33" t="str">
        <f>IF(_xlfn.XLOOKUP(C3350,Raw_Data_OS_23!$C$7:$C$4518,Raw_Data_OS_23!$G$7:$G$4518,"Paid/ Closed")="Paid/ Closed","Paid/ Closed", "Still_Outstanding")</f>
        <v>Paid/ Closed</v>
      </c>
      <c r="N3350" s="33">
        <f>IF(_xlfn.XLOOKUP(C3350,Raw_Data_Paid_23!$C$4:$C$2114,Raw_Data_Paid_23!$C$4:$C$2114,1)= 1,1,0)</f>
        <v>0</v>
      </c>
      <c r="O3350" t="str">
        <f>IF(M3350=$W$7,IF(AND(N3350,_xlfn.XLOOKUP(C3350,Raw_Data_OS_23!$C$7:$C$4518,Raw_Data_OS_23!$G$7:$G$4518,0)=G3350),"A",IF(_xlfn.XLOOKUP(C3350,Raw_Data_Paid_23!$C$4:$C$2114,Raw_Data_Paid_23!$C$4:$C$2114,"B1")="B1","B1","B2")),IF(_xlfn.XLOOKUP(C3350,Raw_Data_Paid_23!$C$4:$C$2114,Raw_Data_Paid_23!$C$4:$C$2114,"C1")="C1","C1","C2"))</f>
        <v>C2</v>
      </c>
      <c r="P3350" t="str">
        <f t="shared" si="102"/>
        <v>2021C2Motor Private</v>
      </c>
    </row>
    <row r="3351" spans="3:16" x14ac:dyDescent="0.35">
      <c r="C3351" s="6" t="s">
        <v>3488</v>
      </c>
      <c r="D3351" s="7" t="s">
        <v>5904</v>
      </c>
      <c r="E3351" s="7" t="s">
        <v>5908</v>
      </c>
      <c r="F3351" s="8" t="s">
        <v>3910</v>
      </c>
      <c r="G3351" s="9">
        <v>110000</v>
      </c>
      <c r="H3351" s="10">
        <v>2021</v>
      </c>
      <c r="I3351" s="10">
        <v>2021</v>
      </c>
      <c r="J3351" s="11" t="s">
        <v>3073</v>
      </c>
      <c r="K3351" s="12">
        <v>110000</v>
      </c>
      <c r="L3351" s="12">
        <v>1</v>
      </c>
      <c r="M3351" s="33" t="str">
        <f>IF(_xlfn.XLOOKUP(C3351,Raw_Data_OS_23!$C$7:$C$4518,Raw_Data_OS_23!$G$7:$G$4518,"Paid/ Closed")="Paid/ Closed","Paid/ Closed", "Still_Outstanding")</f>
        <v>Paid/ Closed</v>
      </c>
      <c r="N3351" s="33">
        <f>IF(_xlfn.XLOOKUP(C3351,Raw_Data_Paid_23!$C$4:$C$2114,Raw_Data_Paid_23!$C$4:$C$2114,1)= 1,1,0)</f>
        <v>0</v>
      </c>
      <c r="O3351" t="str">
        <f>IF(M3351=$W$7,IF(AND(N3351,_xlfn.XLOOKUP(C3351,Raw_Data_OS_23!$C$7:$C$4518,Raw_Data_OS_23!$G$7:$G$4518,0)=G3351),"A",IF(_xlfn.XLOOKUP(C3351,Raw_Data_Paid_23!$C$4:$C$2114,Raw_Data_Paid_23!$C$4:$C$2114,"B1")="B1","B1","B2")),IF(_xlfn.XLOOKUP(C3351,Raw_Data_Paid_23!$C$4:$C$2114,Raw_Data_Paid_23!$C$4:$C$2114,"C1")="C1","C1","C2"))</f>
        <v>C2</v>
      </c>
      <c r="P3351" t="str">
        <f t="shared" si="102"/>
        <v>2021C2Motor Private</v>
      </c>
    </row>
    <row r="3352" spans="3:16" x14ac:dyDescent="0.35">
      <c r="C3352" s="6" t="s">
        <v>3489</v>
      </c>
      <c r="D3352" s="7" t="s">
        <v>5870</v>
      </c>
      <c r="E3352" s="7" t="s">
        <v>5875</v>
      </c>
      <c r="F3352" s="8" t="s">
        <v>3908</v>
      </c>
      <c r="G3352" s="9">
        <v>100000</v>
      </c>
      <c r="H3352" s="10">
        <v>2021</v>
      </c>
      <c r="I3352" s="10">
        <v>2021</v>
      </c>
      <c r="J3352" s="11" t="s">
        <v>3073</v>
      </c>
      <c r="K3352" s="12">
        <v>100000</v>
      </c>
      <c r="L3352" s="12">
        <v>1</v>
      </c>
      <c r="M3352" s="33" t="str">
        <f>IF(_xlfn.XLOOKUP(C3352,Raw_Data_OS_23!$C$7:$C$4518,Raw_Data_OS_23!$G$7:$G$4518,"Paid/ Closed")="Paid/ Closed","Paid/ Closed", "Still_Outstanding")</f>
        <v>Paid/ Closed</v>
      </c>
      <c r="N3352" s="33">
        <f>IF(_xlfn.XLOOKUP(C3352,Raw_Data_Paid_23!$C$4:$C$2114,Raw_Data_Paid_23!$C$4:$C$2114,1)= 1,1,0)</f>
        <v>0</v>
      </c>
      <c r="O3352" t="str">
        <f>IF(M3352=$W$7,IF(AND(N3352,_xlfn.XLOOKUP(C3352,Raw_Data_OS_23!$C$7:$C$4518,Raw_Data_OS_23!$G$7:$G$4518,0)=G3352),"A",IF(_xlfn.XLOOKUP(C3352,Raw_Data_Paid_23!$C$4:$C$2114,Raw_Data_Paid_23!$C$4:$C$2114,"B1")="B1","B1","B2")),IF(_xlfn.XLOOKUP(C3352,Raw_Data_Paid_23!$C$4:$C$2114,Raw_Data_Paid_23!$C$4:$C$2114,"C1")="C1","C1","C2"))</f>
        <v>C2</v>
      </c>
      <c r="P3352" t="str">
        <f t="shared" si="102"/>
        <v>2021C2Motor Commercial</v>
      </c>
    </row>
    <row r="3353" spans="3:16" x14ac:dyDescent="0.35">
      <c r="C3353" s="6" t="s">
        <v>3490</v>
      </c>
      <c r="D3353" s="7" t="s">
        <v>5838</v>
      </c>
      <c r="E3353" s="7" t="s">
        <v>5910</v>
      </c>
      <c r="F3353" s="8" t="s">
        <v>3908</v>
      </c>
      <c r="G3353" s="9">
        <v>10000</v>
      </c>
      <c r="H3353" s="10">
        <v>2021</v>
      </c>
      <c r="I3353" s="10">
        <v>2021</v>
      </c>
      <c r="J3353" s="11" t="s">
        <v>3073</v>
      </c>
      <c r="K3353" s="12">
        <v>10000</v>
      </c>
      <c r="L3353" s="12">
        <v>1</v>
      </c>
      <c r="M3353" s="33" t="str">
        <f>IF(_xlfn.XLOOKUP(C3353,Raw_Data_OS_23!$C$7:$C$4518,Raw_Data_OS_23!$G$7:$G$4518,"Paid/ Closed")="Paid/ Closed","Paid/ Closed", "Still_Outstanding")</f>
        <v>Paid/ Closed</v>
      </c>
      <c r="N3353" s="33">
        <f>IF(_xlfn.XLOOKUP(C3353,Raw_Data_Paid_23!$C$4:$C$2114,Raw_Data_Paid_23!$C$4:$C$2114,1)= 1,1,0)</f>
        <v>1</v>
      </c>
      <c r="O3353" t="str">
        <f>IF(M3353=$W$7,IF(AND(N3353,_xlfn.XLOOKUP(C3353,Raw_Data_OS_23!$C$7:$C$4518,Raw_Data_OS_23!$G$7:$G$4518,0)=G3353),"A",IF(_xlfn.XLOOKUP(C3353,Raw_Data_Paid_23!$C$4:$C$2114,Raw_Data_Paid_23!$C$4:$C$2114,"B1")="B1","B1","B2")),IF(_xlfn.XLOOKUP(C3353,Raw_Data_Paid_23!$C$4:$C$2114,Raw_Data_Paid_23!$C$4:$C$2114,"C1")="C1","C1","C2"))</f>
        <v>C1</v>
      </c>
      <c r="P3353" t="str">
        <f t="shared" si="102"/>
        <v>2021C1Motor Commercial</v>
      </c>
    </row>
    <row r="3354" spans="3:16" x14ac:dyDescent="0.35">
      <c r="C3354" s="6" t="s">
        <v>3491</v>
      </c>
      <c r="D3354" s="7" t="s">
        <v>5904</v>
      </c>
      <c r="E3354" s="7" t="s">
        <v>5910</v>
      </c>
      <c r="F3354" s="8" t="s">
        <v>3910</v>
      </c>
      <c r="G3354" s="9">
        <v>88000</v>
      </c>
      <c r="H3354" s="10">
        <v>2021</v>
      </c>
      <c r="I3354" s="10">
        <v>2021</v>
      </c>
      <c r="J3354" s="11" t="s">
        <v>3073</v>
      </c>
      <c r="K3354" s="12">
        <v>88000</v>
      </c>
      <c r="L3354" s="12">
        <v>1</v>
      </c>
      <c r="M3354" s="33" t="str">
        <f>IF(_xlfn.XLOOKUP(C3354,Raw_Data_OS_23!$C$7:$C$4518,Raw_Data_OS_23!$G$7:$G$4518,"Paid/ Closed")="Paid/ Closed","Paid/ Closed", "Still_Outstanding")</f>
        <v>Paid/ Closed</v>
      </c>
      <c r="N3354" s="33">
        <f>IF(_xlfn.XLOOKUP(C3354,Raw_Data_Paid_23!$C$4:$C$2114,Raw_Data_Paid_23!$C$4:$C$2114,1)= 1,1,0)</f>
        <v>1</v>
      </c>
      <c r="O3354" t="str">
        <f>IF(M3354=$W$7,IF(AND(N3354,_xlfn.XLOOKUP(C3354,Raw_Data_OS_23!$C$7:$C$4518,Raw_Data_OS_23!$G$7:$G$4518,0)=G3354),"A",IF(_xlfn.XLOOKUP(C3354,Raw_Data_Paid_23!$C$4:$C$2114,Raw_Data_Paid_23!$C$4:$C$2114,"B1")="B1","B1","B2")),IF(_xlfn.XLOOKUP(C3354,Raw_Data_Paid_23!$C$4:$C$2114,Raw_Data_Paid_23!$C$4:$C$2114,"C1")="C1","C1","C2"))</f>
        <v>C1</v>
      </c>
      <c r="P3354" t="str">
        <f t="shared" si="102"/>
        <v>2021C1Motor Private</v>
      </c>
    </row>
    <row r="3355" spans="3:16" x14ac:dyDescent="0.35">
      <c r="C3355" s="6" t="s">
        <v>3492</v>
      </c>
      <c r="D3355" s="7" t="s">
        <v>5905</v>
      </c>
      <c r="E3355" s="7" t="s">
        <v>5910</v>
      </c>
      <c r="F3355" s="8" t="s">
        <v>3910</v>
      </c>
      <c r="G3355" s="9">
        <v>253000</v>
      </c>
      <c r="H3355" s="10">
        <v>2021</v>
      </c>
      <c r="I3355" s="10">
        <v>2021</v>
      </c>
      <c r="J3355" s="11" t="s">
        <v>3073</v>
      </c>
      <c r="K3355" s="12">
        <v>253000</v>
      </c>
      <c r="L3355" s="12">
        <v>1</v>
      </c>
      <c r="M3355" s="33" t="str">
        <f>IF(_xlfn.XLOOKUP(C3355,Raw_Data_OS_23!$C$7:$C$4518,Raw_Data_OS_23!$G$7:$G$4518,"Paid/ Closed")="Paid/ Closed","Paid/ Closed", "Still_Outstanding")</f>
        <v>Still_Outstanding</v>
      </c>
      <c r="N3355" s="33">
        <f>IF(_xlfn.XLOOKUP(C3355,Raw_Data_Paid_23!$C$4:$C$2114,Raw_Data_Paid_23!$C$4:$C$2114,1)= 1,1,0)</f>
        <v>0</v>
      </c>
      <c r="O3355" t="str">
        <f>IF(M3355=$W$7,IF(AND(N3355,_xlfn.XLOOKUP(C3355,Raw_Data_OS_23!$C$7:$C$4518,Raw_Data_OS_23!$G$7:$G$4518,0)=G3355),"A",IF(_xlfn.XLOOKUP(C3355,Raw_Data_Paid_23!$C$4:$C$2114,Raw_Data_Paid_23!$C$4:$C$2114,"B1")="B1","B1","B2")),IF(_xlfn.XLOOKUP(C3355,Raw_Data_Paid_23!$C$4:$C$2114,Raw_Data_Paid_23!$C$4:$C$2114,"C1")="C1","C1","C2"))</f>
        <v>B2</v>
      </c>
      <c r="P3355" t="str">
        <f t="shared" si="102"/>
        <v>2021B2Motor Private</v>
      </c>
    </row>
    <row r="3356" spans="3:16" x14ac:dyDescent="0.35">
      <c r="C3356" s="6" t="s">
        <v>3493</v>
      </c>
      <c r="D3356" s="7" t="s">
        <v>5891</v>
      </c>
      <c r="E3356" s="7" t="s">
        <v>5910</v>
      </c>
      <c r="F3356" s="8" t="s">
        <v>3910</v>
      </c>
      <c r="G3356" s="9">
        <v>309260.65159999998</v>
      </c>
      <c r="H3356" s="10">
        <v>2021</v>
      </c>
      <c r="I3356" s="10">
        <v>2021</v>
      </c>
      <c r="J3356" s="11" t="s">
        <v>3073</v>
      </c>
      <c r="K3356" s="12">
        <v>309260.65159999998</v>
      </c>
      <c r="L3356" s="12">
        <v>1</v>
      </c>
      <c r="M3356" s="33" t="str">
        <f>IF(_xlfn.XLOOKUP(C3356,Raw_Data_OS_23!$C$7:$C$4518,Raw_Data_OS_23!$G$7:$G$4518,"Paid/ Closed")="Paid/ Closed","Paid/ Closed", "Still_Outstanding")</f>
        <v>Still_Outstanding</v>
      </c>
      <c r="N3356" s="33">
        <f>IF(_xlfn.XLOOKUP(C3356,Raw_Data_Paid_23!$C$4:$C$2114,Raw_Data_Paid_23!$C$4:$C$2114,1)= 1,1,0)</f>
        <v>0</v>
      </c>
      <c r="O3356" t="str">
        <f>IF(M3356=$W$7,IF(AND(N3356,_xlfn.XLOOKUP(C3356,Raw_Data_OS_23!$C$7:$C$4518,Raw_Data_OS_23!$G$7:$G$4518,0)=G3356),"A",IF(_xlfn.XLOOKUP(C3356,Raw_Data_Paid_23!$C$4:$C$2114,Raw_Data_Paid_23!$C$4:$C$2114,"B1")="B1","B1","B2")),IF(_xlfn.XLOOKUP(C3356,Raw_Data_Paid_23!$C$4:$C$2114,Raw_Data_Paid_23!$C$4:$C$2114,"C1")="C1","C1","C2"))</f>
        <v>B2</v>
      </c>
      <c r="P3356" t="str">
        <f t="shared" si="102"/>
        <v>2021B2Motor Private</v>
      </c>
    </row>
    <row r="3357" spans="3:16" x14ac:dyDescent="0.35">
      <c r="C3357" s="6" t="s">
        <v>3494</v>
      </c>
      <c r="D3357" s="7" t="s">
        <v>5886</v>
      </c>
      <c r="E3357" s="7" t="s">
        <v>5910</v>
      </c>
      <c r="F3357" s="8" t="s">
        <v>3910</v>
      </c>
      <c r="G3357" s="9">
        <v>100000</v>
      </c>
      <c r="H3357" s="10">
        <v>2021</v>
      </c>
      <c r="I3357" s="10">
        <v>2021</v>
      </c>
      <c r="J3357" s="11" t="s">
        <v>3073</v>
      </c>
      <c r="K3357" s="12">
        <v>100000</v>
      </c>
      <c r="L3357" s="12">
        <v>1</v>
      </c>
      <c r="M3357" s="33" t="str">
        <f>IF(_xlfn.XLOOKUP(C3357,Raw_Data_OS_23!$C$7:$C$4518,Raw_Data_OS_23!$G$7:$G$4518,"Paid/ Closed")="Paid/ Closed","Paid/ Closed", "Still_Outstanding")</f>
        <v>Still_Outstanding</v>
      </c>
      <c r="N3357" s="33">
        <f>IF(_xlfn.XLOOKUP(C3357,Raw_Data_Paid_23!$C$4:$C$2114,Raw_Data_Paid_23!$C$4:$C$2114,1)= 1,1,0)</f>
        <v>0</v>
      </c>
      <c r="O3357" t="str">
        <f>IF(M3357=$W$7,IF(AND(N3357,_xlfn.XLOOKUP(C3357,Raw_Data_OS_23!$C$7:$C$4518,Raw_Data_OS_23!$G$7:$G$4518,0)=G3357),"A",IF(_xlfn.XLOOKUP(C3357,Raw_Data_Paid_23!$C$4:$C$2114,Raw_Data_Paid_23!$C$4:$C$2114,"B1")="B1","B1","B2")),IF(_xlfn.XLOOKUP(C3357,Raw_Data_Paid_23!$C$4:$C$2114,Raw_Data_Paid_23!$C$4:$C$2114,"C1")="C1","C1","C2"))</f>
        <v>B2</v>
      </c>
      <c r="P3357" t="str">
        <f t="shared" si="102"/>
        <v>2021B2Motor Private</v>
      </c>
    </row>
    <row r="3358" spans="3:16" x14ac:dyDescent="0.35">
      <c r="C3358" s="6" t="s">
        <v>3495</v>
      </c>
      <c r="D3358" s="7" t="s">
        <v>4308</v>
      </c>
      <c r="E3358" s="7" t="s">
        <v>5896</v>
      </c>
      <c r="F3358" s="8" t="s">
        <v>4214</v>
      </c>
      <c r="G3358" s="9">
        <v>1298245.6140000001</v>
      </c>
      <c r="H3358" s="10">
        <v>2020</v>
      </c>
      <c r="I3358" s="10">
        <v>2021</v>
      </c>
      <c r="J3358" s="11" t="s">
        <v>33</v>
      </c>
      <c r="K3358" s="12">
        <v>1298245.6140000001</v>
      </c>
      <c r="L3358" s="12">
        <v>1</v>
      </c>
      <c r="M3358" s="33" t="str">
        <f>IF(_xlfn.XLOOKUP(C3358,Raw_Data_OS_23!$C$7:$C$4518,Raw_Data_OS_23!$G$7:$G$4518,"Paid/ Closed")="Paid/ Closed","Paid/ Closed", "Still_Outstanding")</f>
        <v>Still_Outstanding</v>
      </c>
      <c r="N3358" s="33">
        <f>IF(_xlfn.XLOOKUP(C3358,Raw_Data_Paid_23!$C$4:$C$2114,Raw_Data_Paid_23!$C$4:$C$2114,1)= 1,1,0)</f>
        <v>0</v>
      </c>
      <c r="O3358" t="str">
        <f>IF(M3358=$W$7,IF(AND(N3358,_xlfn.XLOOKUP(C3358,Raw_Data_OS_23!$C$7:$C$4518,Raw_Data_OS_23!$G$7:$G$4518,0)=G3358),"A",IF(_xlfn.XLOOKUP(C3358,Raw_Data_Paid_23!$C$4:$C$2114,Raw_Data_Paid_23!$C$4:$C$2114,"B1")="B1","B1","B2")),IF(_xlfn.XLOOKUP(C3358,Raw_Data_Paid_23!$C$4:$C$2114,Raw_Data_Paid_23!$C$4:$C$2114,"C1")="C1","C1","C2"))</f>
        <v>B2</v>
      </c>
      <c r="P3358" t="str">
        <f t="shared" si="102"/>
        <v>2020B2Liability</v>
      </c>
    </row>
    <row r="3359" spans="3:16" x14ac:dyDescent="0.35">
      <c r="C3359" s="6" t="s">
        <v>3496</v>
      </c>
      <c r="D3359" s="7" t="s">
        <v>5866</v>
      </c>
      <c r="E3359" s="7" t="s">
        <v>5900</v>
      </c>
      <c r="F3359" s="8" t="s">
        <v>4248</v>
      </c>
      <c r="G3359" s="9">
        <v>421018</v>
      </c>
      <c r="H3359" s="10">
        <v>2021</v>
      </c>
      <c r="I3359" s="10">
        <v>2021</v>
      </c>
      <c r="J3359" s="11" t="s">
        <v>3073</v>
      </c>
      <c r="K3359" s="12">
        <v>191414.46227878</v>
      </c>
      <c r="L3359" s="12">
        <v>1</v>
      </c>
      <c r="M3359" s="33" t="str">
        <f>IF(_xlfn.XLOOKUP(C3359,Raw_Data_OS_23!$C$7:$C$4518,Raw_Data_OS_23!$G$7:$G$4518,"Paid/ Closed")="Paid/ Closed","Paid/ Closed", "Still_Outstanding")</f>
        <v>Still_Outstanding</v>
      </c>
      <c r="N3359" s="33">
        <f>IF(_xlfn.XLOOKUP(C3359,Raw_Data_Paid_23!$C$4:$C$2114,Raw_Data_Paid_23!$C$4:$C$2114,1)= 1,1,0)</f>
        <v>0</v>
      </c>
      <c r="O3359" t="str">
        <f>IF(M3359=$W$7,IF(AND(N3359,_xlfn.XLOOKUP(C3359,Raw_Data_OS_23!$C$7:$C$4518,Raw_Data_OS_23!$G$7:$G$4518,0)=G3359),"A",IF(_xlfn.XLOOKUP(C3359,Raw_Data_Paid_23!$C$4:$C$2114,Raw_Data_Paid_23!$C$4:$C$2114,"B1")="B1","B1","B2")),IF(_xlfn.XLOOKUP(C3359,Raw_Data_Paid_23!$C$4:$C$2114,Raw_Data_Paid_23!$C$4:$C$2114,"C1")="C1","C1","C2"))</f>
        <v>B2</v>
      </c>
      <c r="P3359" t="str">
        <f t="shared" si="102"/>
        <v>2021B2Fire Industrial</v>
      </c>
    </row>
    <row r="3360" spans="3:16" x14ac:dyDescent="0.35">
      <c r="C3360" s="6" t="s">
        <v>3497</v>
      </c>
      <c r="D3360" s="7" t="s">
        <v>5904</v>
      </c>
      <c r="E3360" s="7" t="s">
        <v>5910</v>
      </c>
      <c r="F3360" s="8" t="s">
        <v>3910</v>
      </c>
      <c r="G3360" s="9">
        <v>30000</v>
      </c>
      <c r="H3360" s="10">
        <v>2021</v>
      </c>
      <c r="I3360" s="10">
        <v>2021</v>
      </c>
      <c r="J3360" s="11" t="s">
        <v>3073</v>
      </c>
      <c r="K3360" s="12">
        <v>30000</v>
      </c>
      <c r="L3360" s="12">
        <v>1</v>
      </c>
      <c r="M3360" s="33" t="str">
        <f>IF(_xlfn.XLOOKUP(C3360,Raw_Data_OS_23!$C$7:$C$4518,Raw_Data_OS_23!$G$7:$G$4518,"Paid/ Closed")="Paid/ Closed","Paid/ Closed", "Still_Outstanding")</f>
        <v>Still_Outstanding</v>
      </c>
      <c r="N3360" s="33">
        <f>IF(_xlfn.XLOOKUP(C3360,Raw_Data_Paid_23!$C$4:$C$2114,Raw_Data_Paid_23!$C$4:$C$2114,1)= 1,1,0)</f>
        <v>1</v>
      </c>
      <c r="O3360" t="str">
        <f>IF(M3360=$W$7,IF(AND(N3360,_xlfn.XLOOKUP(C3360,Raw_Data_OS_23!$C$7:$C$4518,Raw_Data_OS_23!$G$7:$G$4518,0)=G3360),"A",IF(_xlfn.XLOOKUP(C3360,Raw_Data_Paid_23!$C$4:$C$2114,Raw_Data_Paid_23!$C$4:$C$2114,"B1")="B1","B1","B2")),IF(_xlfn.XLOOKUP(C3360,Raw_Data_Paid_23!$C$4:$C$2114,Raw_Data_Paid_23!$C$4:$C$2114,"C1")="C1","C1","C2"))</f>
        <v>B1</v>
      </c>
      <c r="P3360" t="str">
        <f t="shared" si="102"/>
        <v>2021B1Motor Private</v>
      </c>
    </row>
    <row r="3361" spans="3:16" x14ac:dyDescent="0.35">
      <c r="C3361" s="6" t="s">
        <v>3498</v>
      </c>
      <c r="D3361" s="7" t="s">
        <v>5903</v>
      </c>
      <c r="E3361" s="7" t="s">
        <v>5911</v>
      </c>
      <c r="F3361" s="8" t="s">
        <v>3910</v>
      </c>
      <c r="G3361" s="9">
        <v>88000</v>
      </c>
      <c r="H3361" s="10">
        <v>2021</v>
      </c>
      <c r="I3361" s="10">
        <v>2021</v>
      </c>
      <c r="J3361" s="11" t="s">
        <v>3073</v>
      </c>
      <c r="K3361" s="12">
        <v>88000</v>
      </c>
      <c r="L3361" s="12">
        <v>1</v>
      </c>
      <c r="M3361" s="33" t="str">
        <f>IF(_xlfn.XLOOKUP(C3361,Raw_Data_OS_23!$C$7:$C$4518,Raw_Data_OS_23!$G$7:$G$4518,"Paid/ Closed")="Paid/ Closed","Paid/ Closed", "Still_Outstanding")</f>
        <v>Still_Outstanding</v>
      </c>
      <c r="N3361" s="33">
        <f>IF(_xlfn.XLOOKUP(C3361,Raw_Data_Paid_23!$C$4:$C$2114,Raw_Data_Paid_23!$C$4:$C$2114,1)= 1,1,0)</f>
        <v>1</v>
      </c>
      <c r="O3361" t="str">
        <f>IF(M3361=$W$7,IF(AND(N3361,_xlfn.XLOOKUP(C3361,Raw_Data_OS_23!$C$7:$C$4518,Raw_Data_OS_23!$G$7:$G$4518,0)=G3361),"A",IF(_xlfn.XLOOKUP(C3361,Raw_Data_Paid_23!$C$4:$C$2114,Raw_Data_Paid_23!$C$4:$C$2114,"B1")="B1","B1","B2")),IF(_xlfn.XLOOKUP(C3361,Raw_Data_Paid_23!$C$4:$C$2114,Raw_Data_Paid_23!$C$4:$C$2114,"C1")="C1","C1","C2"))</f>
        <v>B1</v>
      </c>
      <c r="P3361" t="str">
        <f t="shared" si="102"/>
        <v>2021B1Motor Private</v>
      </c>
    </row>
    <row r="3362" spans="3:16" x14ac:dyDescent="0.35">
      <c r="C3362" s="6" t="s">
        <v>3499</v>
      </c>
      <c r="D3362" s="7" t="s">
        <v>5800</v>
      </c>
      <c r="E3362" s="7" t="s">
        <v>5811</v>
      </c>
      <c r="F3362" s="8" t="s">
        <v>3908</v>
      </c>
      <c r="G3362" s="9">
        <v>100000</v>
      </c>
      <c r="H3362" s="10">
        <v>2021</v>
      </c>
      <c r="I3362" s="10">
        <v>2021</v>
      </c>
      <c r="J3362" s="11" t="s">
        <v>2250</v>
      </c>
      <c r="K3362" s="12">
        <v>100000</v>
      </c>
      <c r="L3362" s="12">
        <v>1</v>
      </c>
      <c r="M3362" s="33" t="str">
        <f>IF(_xlfn.XLOOKUP(C3362,Raw_Data_OS_23!$C$7:$C$4518,Raw_Data_OS_23!$G$7:$G$4518,"Paid/ Closed")="Paid/ Closed","Paid/ Closed", "Still_Outstanding")</f>
        <v>Paid/ Closed</v>
      </c>
      <c r="N3362" s="33">
        <f>IF(_xlfn.XLOOKUP(C3362,Raw_Data_Paid_23!$C$4:$C$2114,Raw_Data_Paid_23!$C$4:$C$2114,1)= 1,1,0)</f>
        <v>1</v>
      </c>
      <c r="O3362" t="str">
        <f>IF(M3362=$W$7,IF(AND(N3362,_xlfn.XLOOKUP(C3362,Raw_Data_OS_23!$C$7:$C$4518,Raw_Data_OS_23!$G$7:$G$4518,0)=G3362),"A",IF(_xlfn.XLOOKUP(C3362,Raw_Data_Paid_23!$C$4:$C$2114,Raw_Data_Paid_23!$C$4:$C$2114,"B1")="B1","B1","B2")),IF(_xlfn.XLOOKUP(C3362,Raw_Data_Paid_23!$C$4:$C$2114,Raw_Data_Paid_23!$C$4:$C$2114,"C1")="C1","C1","C2"))</f>
        <v>C1</v>
      </c>
      <c r="P3362" t="str">
        <f t="shared" si="102"/>
        <v>2021C1Motor Commercial</v>
      </c>
    </row>
    <row r="3363" spans="3:16" x14ac:dyDescent="0.35">
      <c r="C3363" s="6" t="s">
        <v>3500</v>
      </c>
      <c r="D3363" s="7" t="s">
        <v>5910</v>
      </c>
      <c r="E3363" s="7" t="s">
        <v>5911</v>
      </c>
      <c r="F3363" s="8" t="s">
        <v>3910</v>
      </c>
      <c r="G3363" s="9">
        <v>61500</v>
      </c>
      <c r="H3363" s="10">
        <v>2021</v>
      </c>
      <c r="I3363" s="10">
        <v>2021</v>
      </c>
      <c r="J3363" s="11" t="s">
        <v>3073</v>
      </c>
      <c r="K3363" s="12">
        <v>61500</v>
      </c>
      <c r="L3363" s="12">
        <v>1</v>
      </c>
      <c r="M3363" s="33" t="str">
        <f>IF(_xlfn.XLOOKUP(C3363,Raw_Data_OS_23!$C$7:$C$4518,Raw_Data_OS_23!$G$7:$G$4518,"Paid/ Closed")="Paid/ Closed","Paid/ Closed", "Still_Outstanding")</f>
        <v>Paid/ Closed</v>
      </c>
      <c r="N3363" s="33">
        <f>IF(_xlfn.XLOOKUP(C3363,Raw_Data_Paid_23!$C$4:$C$2114,Raw_Data_Paid_23!$C$4:$C$2114,1)= 1,1,0)</f>
        <v>1</v>
      </c>
      <c r="O3363" t="str">
        <f>IF(M3363=$W$7,IF(AND(N3363,_xlfn.XLOOKUP(C3363,Raw_Data_OS_23!$C$7:$C$4518,Raw_Data_OS_23!$G$7:$G$4518,0)=G3363),"A",IF(_xlfn.XLOOKUP(C3363,Raw_Data_Paid_23!$C$4:$C$2114,Raw_Data_Paid_23!$C$4:$C$2114,"B1")="B1","B1","B2")),IF(_xlfn.XLOOKUP(C3363,Raw_Data_Paid_23!$C$4:$C$2114,Raw_Data_Paid_23!$C$4:$C$2114,"C1")="C1","C1","C2"))</f>
        <v>C1</v>
      </c>
      <c r="P3363" t="str">
        <f t="shared" si="102"/>
        <v>2021C1Motor Private</v>
      </c>
    </row>
    <row r="3364" spans="3:16" x14ac:dyDescent="0.35">
      <c r="C3364" s="6" t="s">
        <v>3501</v>
      </c>
      <c r="D3364" s="7" t="s">
        <v>5798</v>
      </c>
      <c r="E3364" s="7" t="s">
        <v>5910</v>
      </c>
      <c r="F3364" s="8" t="s">
        <v>3910</v>
      </c>
      <c r="G3364" s="9">
        <v>20000</v>
      </c>
      <c r="H3364" s="10">
        <v>2021</v>
      </c>
      <c r="I3364" s="10">
        <v>2021</v>
      </c>
      <c r="J3364" s="11" t="s">
        <v>2250</v>
      </c>
      <c r="K3364" s="12">
        <v>20000</v>
      </c>
      <c r="L3364" s="12">
        <v>1</v>
      </c>
      <c r="M3364" s="33" t="str">
        <f>IF(_xlfn.XLOOKUP(C3364,Raw_Data_OS_23!$C$7:$C$4518,Raw_Data_OS_23!$G$7:$G$4518,"Paid/ Closed")="Paid/ Closed","Paid/ Closed", "Still_Outstanding")</f>
        <v>Still_Outstanding</v>
      </c>
      <c r="N3364" s="33">
        <f>IF(_xlfn.XLOOKUP(C3364,Raw_Data_Paid_23!$C$4:$C$2114,Raw_Data_Paid_23!$C$4:$C$2114,1)= 1,1,0)</f>
        <v>1</v>
      </c>
      <c r="O3364" t="str">
        <f>IF(M3364=$W$7,IF(AND(N3364,_xlfn.XLOOKUP(C3364,Raw_Data_OS_23!$C$7:$C$4518,Raw_Data_OS_23!$G$7:$G$4518,0)=G3364),"A",IF(_xlfn.XLOOKUP(C3364,Raw_Data_Paid_23!$C$4:$C$2114,Raw_Data_Paid_23!$C$4:$C$2114,"B1")="B1","B1","B2")),IF(_xlfn.XLOOKUP(C3364,Raw_Data_Paid_23!$C$4:$C$2114,Raw_Data_Paid_23!$C$4:$C$2114,"C1")="C1","C1","C2"))</f>
        <v>B1</v>
      </c>
      <c r="P3364" t="str">
        <f t="shared" si="102"/>
        <v>2021B1Motor Private</v>
      </c>
    </row>
    <row r="3365" spans="3:16" x14ac:dyDescent="0.35">
      <c r="C3365" s="6" t="s">
        <v>3502</v>
      </c>
      <c r="D3365" s="7" t="s">
        <v>5902</v>
      </c>
      <c r="E3365" s="7" t="s">
        <v>5912</v>
      </c>
      <c r="F3365" s="8" t="s">
        <v>3910</v>
      </c>
      <c r="G3365" s="9">
        <v>10000</v>
      </c>
      <c r="H3365" s="10">
        <v>2021</v>
      </c>
      <c r="I3365" s="10">
        <v>2021</v>
      </c>
      <c r="J3365" s="11" t="s">
        <v>3073</v>
      </c>
      <c r="K3365" s="12">
        <v>10000</v>
      </c>
      <c r="L3365" s="12">
        <v>1</v>
      </c>
      <c r="M3365" s="33" t="str">
        <f>IF(_xlfn.XLOOKUP(C3365,Raw_Data_OS_23!$C$7:$C$4518,Raw_Data_OS_23!$G$7:$G$4518,"Paid/ Closed")="Paid/ Closed","Paid/ Closed", "Still_Outstanding")</f>
        <v>Still_Outstanding</v>
      </c>
      <c r="N3365" s="33">
        <f>IF(_xlfn.XLOOKUP(C3365,Raw_Data_Paid_23!$C$4:$C$2114,Raw_Data_Paid_23!$C$4:$C$2114,1)= 1,1,0)</f>
        <v>1</v>
      </c>
      <c r="O3365" t="str">
        <f>IF(M3365=$W$7,IF(AND(N3365,_xlfn.XLOOKUP(C3365,Raw_Data_OS_23!$C$7:$C$4518,Raw_Data_OS_23!$G$7:$G$4518,0)=G3365),"A",IF(_xlfn.XLOOKUP(C3365,Raw_Data_Paid_23!$C$4:$C$2114,Raw_Data_Paid_23!$C$4:$C$2114,"B1")="B1","B1","B2")),IF(_xlfn.XLOOKUP(C3365,Raw_Data_Paid_23!$C$4:$C$2114,Raw_Data_Paid_23!$C$4:$C$2114,"C1")="C1","C1","C2"))</f>
        <v>B1</v>
      </c>
      <c r="P3365" t="str">
        <f t="shared" si="102"/>
        <v>2021B1Motor Private</v>
      </c>
    </row>
    <row r="3366" spans="3:16" x14ac:dyDescent="0.35">
      <c r="C3366" s="6" t="s">
        <v>3503</v>
      </c>
      <c r="D3366" s="7" t="s">
        <v>5909</v>
      </c>
      <c r="E3366" s="7" t="s">
        <v>5904</v>
      </c>
      <c r="F3366" s="8" t="s">
        <v>3910</v>
      </c>
      <c r="G3366" s="9">
        <v>973684.21050000004</v>
      </c>
      <c r="H3366" s="10">
        <v>2021</v>
      </c>
      <c r="I3366" s="10">
        <v>2021</v>
      </c>
      <c r="J3366" s="11" t="s">
        <v>3073</v>
      </c>
      <c r="K3366" s="12">
        <v>973684.21050000004</v>
      </c>
      <c r="L3366" s="12">
        <v>1</v>
      </c>
      <c r="M3366" s="33" t="str">
        <f>IF(_xlfn.XLOOKUP(C3366,Raw_Data_OS_23!$C$7:$C$4518,Raw_Data_OS_23!$G$7:$G$4518,"Paid/ Closed")="Paid/ Closed","Paid/ Closed", "Still_Outstanding")</f>
        <v>Still_Outstanding</v>
      </c>
      <c r="N3366" s="33">
        <f>IF(_xlfn.XLOOKUP(C3366,Raw_Data_Paid_23!$C$4:$C$2114,Raw_Data_Paid_23!$C$4:$C$2114,1)= 1,1,0)</f>
        <v>0</v>
      </c>
      <c r="O3366" t="str">
        <f>IF(M3366=$W$7,IF(AND(N3366,_xlfn.XLOOKUP(C3366,Raw_Data_OS_23!$C$7:$C$4518,Raw_Data_OS_23!$G$7:$G$4518,0)=G3366),"A",IF(_xlfn.XLOOKUP(C3366,Raw_Data_Paid_23!$C$4:$C$2114,Raw_Data_Paid_23!$C$4:$C$2114,"B1")="B1","B1","B2")),IF(_xlfn.XLOOKUP(C3366,Raw_Data_Paid_23!$C$4:$C$2114,Raw_Data_Paid_23!$C$4:$C$2114,"C1")="C1","C1","C2"))</f>
        <v>B2</v>
      </c>
      <c r="P3366" t="str">
        <f t="shared" si="102"/>
        <v>2021B2Motor Private</v>
      </c>
    </row>
    <row r="3367" spans="3:16" x14ac:dyDescent="0.35">
      <c r="C3367" s="6" t="s">
        <v>3504</v>
      </c>
      <c r="D3367" s="7" t="s">
        <v>5843</v>
      </c>
      <c r="E3367" s="7" t="s">
        <v>5904</v>
      </c>
      <c r="F3367" s="8" t="s">
        <v>3908</v>
      </c>
      <c r="G3367" s="9">
        <v>294117.6471</v>
      </c>
      <c r="H3367" s="10">
        <v>2021</v>
      </c>
      <c r="I3367" s="10">
        <v>2021</v>
      </c>
      <c r="J3367" s="11" t="s">
        <v>3073</v>
      </c>
      <c r="K3367" s="12">
        <v>294117.6471</v>
      </c>
      <c r="L3367" s="12">
        <v>1</v>
      </c>
      <c r="M3367" s="33" t="str">
        <f>IF(_xlfn.XLOOKUP(C3367,Raw_Data_OS_23!$C$7:$C$4518,Raw_Data_OS_23!$G$7:$G$4518,"Paid/ Closed")="Paid/ Closed","Paid/ Closed", "Still_Outstanding")</f>
        <v>Still_Outstanding</v>
      </c>
      <c r="N3367" s="33">
        <f>IF(_xlfn.XLOOKUP(C3367,Raw_Data_Paid_23!$C$4:$C$2114,Raw_Data_Paid_23!$C$4:$C$2114,1)= 1,1,0)</f>
        <v>1</v>
      </c>
      <c r="O3367" t="str">
        <f>IF(M3367=$W$7,IF(AND(N3367,_xlfn.XLOOKUP(C3367,Raw_Data_OS_23!$C$7:$C$4518,Raw_Data_OS_23!$G$7:$G$4518,0)=G3367),"A",IF(_xlfn.XLOOKUP(C3367,Raw_Data_Paid_23!$C$4:$C$2114,Raw_Data_Paid_23!$C$4:$C$2114,"B1")="B1","B1","B2")),IF(_xlfn.XLOOKUP(C3367,Raw_Data_Paid_23!$C$4:$C$2114,Raw_Data_Paid_23!$C$4:$C$2114,"C1")="C1","C1","C2"))</f>
        <v>B1</v>
      </c>
      <c r="P3367" t="str">
        <f t="shared" si="102"/>
        <v>2021B1Motor Commercial</v>
      </c>
    </row>
    <row r="3368" spans="3:16" x14ac:dyDescent="0.35">
      <c r="C3368" s="6" t="s">
        <v>3505</v>
      </c>
      <c r="D3368" s="7" t="s">
        <v>5896</v>
      </c>
      <c r="E3368" s="7" t="s">
        <v>5912</v>
      </c>
      <c r="F3368" s="8" t="s">
        <v>3910</v>
      </c>
      <c r="G3368" s="9">
        <v>261271.92980000001</v>
      </c>
      <c r="H3368" s="10">
        <v>2021</v>
      </c>
      <c r="I3368" s="10">
        <v>2021</v>
      </c>
      <c r="J3368" s="11" t="s">
        <v>3073</v>
      </c>
      <c r="K3368" s="12">
        <v>261271.92980000001</v>
      </c>
      <c r="L3368" s="12">
        <v>1</v>
      </c>
      <c r="M3368" s="33" t="str">
        <f>IF(_xlfn.XLOOKUP(C3368,Raw_Data_OS_23!$C$7:$C$4518,Raw_Data_OS_23!$G$7:$G$4518,"Paid/ Closed")="Paid/ Closed","Paid/ Closed", "Still_Outstanding")</f>
        <v>Still_Outstanding</v>
      </c>
      <c r="N3368" s="33">
        <f>IF(_xlfn.XLOOKUP(C3368,Raw_Data_Paid_23!$C$4:$C$2114,Raw_Data_Paid_23!$C$4:$C$2114,1)= 1,1,0)</f>
        <v>0</v>
      </c>
      <c r="O3368" t="str">
        <f>IF(M3368=$W$7,IF(AND(N3368,_xlfn.XLOOKUP(C3368,Raw_Data_OS_23!$C$7:$C$4518,Raw_Data_OS_23!$G$7:$G$4518,0)=G3368),"A",IF(_xlfn.XLOOKUP(C3368,Raw_Data_Paid_23!$C$4:$C$2114,Raw_Data_Paid_23!$C$4:$C$2114,"B1")="B1","B1","B2")),IF(_xlfn.XLOOKUP(C3368,Raw_Data_Paid_23!$C$4:$C$2114,Raw_Data_Paid_23!$C$4:$C$2114,"C1")="C1","C1","C2"))</f>
        <v>B2</v>
      </c>
      <c r="P3368" t="str">
        <f t="shared" si="102"/>
        <v>2021B2Motor Private</v>
      </c>
    </row>
    <row r="3369" spans="3:16" x14ac:dyDescent="0.35">
      <c r="C3369" s="6" t="s">
        <v>3506</v>
      </c>
      <c r="D3369" s="7" t="s">
        <v>5901</v>
      </c>
      <c r="E3369" s="7" t="s">
        <v>5911</v>
      </c>
      <c r="F3369" s="8" t="s">
        <v>3910</v>
      </c>
      <c r="G3369" s="9">
        <v>50000</v>
      </c>
      <c r="H3369" s="10">
        <v>2021</v>
      </c>
      <c r="I3369" s="10">
        <v>2021</v>
      </c>
      <c r="J3369" s="11" t="s">
        <v>3073</v>
      </c>
      <c r="K3369" s="12">
        <v>50000</v>
      </c>
      <c r="L3369" s="12">
        <v>1</v>
      </c>
      <c r="M3369" s="33" t="str">
        <f>IF(_xlfn.XLOOKUP(C3369,Raw_Data_OS_23!$C$7:$C$4518,Raw_Data_OS_23!$G$7:$G$4518,"Paid/ Closed")="Paid/ Closed","Paid/ Closed", "Still_Outstanding")</f>
        <v>Still_Outstanding</v>
      </c>
      <c r="N3369" s="33">
        <f>IF(_xlfn.XLOOKUP(C3369,Raw_Data_Paid_23!$C$4:$C$2114,Raw_Data_Paid_23!$C$4:$C$2114,1)= 1,1,0)</f>
        <v>0</v>
      </c>
      <c r="O3369" t="str">
        <f>IF(M3369=$W$7,IF(AND(N3369,_xlfn.XLOOKUP(C3369,Raw_Data_OS_23!$C$7:$C$4518,Raw_Data_OS_23!$G$7:$G$4518,0)=G3369),"A",IF(_xlfn.XLOOKUP(C3369,Raw_Data_Paid_23!$C$4:$C$2114,Raw_Data_Paid_23!$C$4:$C$2114,"B1")="B1","B1","B2")),IF(_xlfn.XLOOKUP(C3369,Raw_Data_Paid_23!$C$4:$C$2114,Raw_Data_Paid_23!$C$4:$C$2114,"C1")="C1","C1","C2"))</f>
        <v>B2</v>
      </c>
      <c r="P3369" t="str">
        <f t="shared" si="102"/>
        <v>2021B2Motor Private</v>
      </c>
    </row>
    <row r="3370" spans="3:16" x14ac:dyDescent="0.35">
      <c r="C3370" s="6" t="s">
        <v>3507</v>
      </c>
      <c r="D3370" s="7" t="s">
        <v>5909</v>
      </c>
      <c r="E3370" s="7" t="s">
        <v>5911</v>
      </c>
      <c r="F3370" s="8" t="s">
        <v>3910</v>
      </c>
      <c r="G3370" s="9">
        <v>600000</v>
      </c>
      <c r="H3370" s="10">
        <v>2021</v>
      </c>
      <c r="I3370" s="10">
        <v>2021</v>
      </c>
      <c r="J3370" s="11" t="s">
        <v>3073</v>
      </c>
      <c r="K3370" s="12">
        <v>600000</v>
      </c>
      <c r="L3370" s="12">
        <v>1</v>
      </c>
      <c r="M3370" s="33" t="str">
        <f>IF(_xlfn.XLOOKUP(C3370,Raw_Data_OS_23!$C$7:$C$4518,Raw_Data_OS_23!$G$7:$G$4518,"Paid/ Closed")="Paid/ Closed","Paid/ Closed", "Still_Outstanding")</f>
        <v>Still_Outstanding</v>
      </c>
      <c r="N3370" s="33">
        <f>IF(_xlfn.XLOOKUP(C3370,Raw_Data_Paid_23!$C$4:$C$2114,Raw_Data_Paid_23!$C$4:$C$2114,1)= 1,1,0)</f>
        <v>1</v>
      </c>
      <c r="O3370" t="str">
        <f>IF(M3370=$W$7,IF(AND(N3370,_xlfn.XLOOKUP(C3370,Raw_Data_OS_23!$C$7:$C$4518,Raw_Data_OS_23!$G$7:$G$4518,0)=G3370),"A",IF(_xlfn.XLOOKUP(C3370,Raw_Data_Paid_23!$C$4:$C$2114,Raw_Data_Paid_23!$C$4:$C$2114,"B1")="B1","B1","B2")),IF(_xlfn.XLOOKUP(C3370,Raw_Data_Paid_23!$C$4:$C$2114,Raw_Data_Paid_23!$C$4:$C$2114,"C1")="C1","C1","C2"))</f>
        <v>A</v>
      </c>
      <c r="P3370" t="str">
        <f t="shared" si="102"/>
        <v>2021AMotor Private</v>
      </c>
    </row>
    <row r="3371" spans="3:16" x14ac:dyDescent="0.35">
      <c r="C3371" s="6" t="s">
        <v>3508</v>
      </c>
      <c r="D3371" s="7" t="s">
        <v>5891</v>
      </c>
      <c r="E3371" s="7" t="s">
        <v>5911</v>
      </c>
      <c r="F3371" s="8" t="s">
        <v>3910</v>
      </c>
      <c r="G3371" s="9">
        <v>51000</v>
      </c>
      <c r="H3371" s="10">
        <v>2021</v>
      </c>
      <c r="I3371" s="10">
        <v>2021</v>
      </c>
      <c r="J3371" s="11" t="s">
        <v>3073</v>
      </c>
      <c r="K3371" s="12">
        <v>51000</v>
      </c>
      <c r="L3371" s="12">
        <v>1</v>
      </c>
      <c r="M3371" s="33" t="str">
        <f>IF(_xlfn.XLOOKUP(C3371,Raw_Data_OS_23!$C$7:$C$4518,Raw_Data_OS_23!$G$7:$G$4518,"Paid/ Closed")="Paid/ Closed","Paid/ Closed", "Still_Outstanding")</f>
        <v>Still_Outstanding</v>
      </c>
      <c r="N3371" s="33">
        <f>IF(_xlfn.XLOOKUP(C3371,Raw_Data_Paid_23!$C$4:$C$2114,Raw_Data_Paid_23!$C$4:$C$2114,1)= 1,1,0)</f>
        <v>0</v>
      </c>
      <c r="O3371" t="str">
        <f>IF(M3371=$W$7,IF(AND(N3371,_xlfn.XLOOKUP(C3371,Raw_Data_OS_23!$C$7:$C$4518,Raw_Data_OS_23!$G$7:$G$4518,0)=G3371),"A",IF(_xlfn.XLOOKUP(C3371,Raw_Data_Paid_23!$C$4:$C$2114,Raw_Data_Paid_23!$C$4:$C$2114,"B1")="B1","B1","B2")),IF(_xlfn.XLOOKUP(C3371,Raw_Data_Paid_23!$C$4:$C$2114,Raw_Data_Paid_23!$C$4:$C$2114,"C1")="C1","C1","C2"))</f>
        <v>B2</v>
      </c>
      <c r="P3371" t="str">
        <f t="shared" si="102"/>
        <v>2021B2Motor Private</v>
      </c>
    </row>
    <row r="3372" spans="3:16" x14ac:dyDescent="0.35">
      <c r="C3372" s="6" t="s">
        <v>3509</v>
      </c>
      <c r="D3372" s="7" t="s">
        <v>5884</v>
      </c>
      <c r="E3372" s="7" t="s">
        <v>5911</v>
      </c>
      <c r="F3372" s="8" t="s">
        <v>3908</v>
      </c>
      <c r="G3372" s="9">
        <v>649122.80700000003</v>
      </c>
      <c r="H3372" s="10">
        <v>2021</v>
      </c>
      <c r="I3372" s="10">
        <v>2021</v>
      </c>
      <c r="J3372" s="11" t="s">
        <v>3073</v>
      </c>
      <c r="K3372" s="12">
        <v>649122.80700000003</v>
      </c>
      <c r="L3372" s="12">
        <v>1</v>
      </c>
      <c r="M3372" s="33" t="str">
        <f>IF(_xlfn.XLOOKUP(C3372,Raw_Data_OS_23!$C$7:$C$4518,Raw_Data_OS_23!$G$7:$G$4518,"Paid/ Closed")="Paid/ Closed","Paid/ Closed", "Still_Outstanding")</f>
        <v>Still_Outstanding</v>
      </c>
      <c r="N3372" s="33">
        <f>IF(_xlfn.XLOOKUP(C3372,Raw_Data_Paid_23!$C$4:$C$2114,Raw_Data_Paid_23!$C$4:$C$2114,1)= 1,1,0)</f>
        <v>1</v>
      </c>
      <c r="O3372" t="str">
        <f>IF(M3372=$W$7,IF(AND(N3372,_xlfn.XLOOKUP(C3372,Raw_Data_OS_23!$C$7:$C$4518,Raw_Data_OS_23!$G$7:$G$4518,0)=G3372),"A",IF(_xlfn.XLOOKUP(C3372,Raw_Data_Paid_23!$C$4:$C$2114,Raw_Data_Paid_23!$C$4:$C$2114,"B1")="B1","B1","B2")),IF(_xlfn.XLOOKUP(C3372,Raw_Data_Paid_23!$C$4:$C$2114,Raw_Data_Paid_23!$C$4:$C$2114,"C1")="C1","C1","C2"))</f>
        <v>B1</v>
      </c>
      <c r="P3372" t="str">
        <f t="shared" si="102"/>
        <v>2021B1Motor Commercial</v>
      </c>
    </row>
    <row r="3373" spans="3:16" x14ac:dyDescent="0.35">
      <c r="C3373" s="6" t="s">
        <v>3510</v>
      </c>
      <c r="D3373" s="7" t="s">
        <v>3916</v>
      </c>
      <c r="E3373" s="7" t="s">
        <v>5912</v>
      </c>
      <c r="F3373" s="8" t="s">
        <v>3910</v>
      </c>
      <c r="G3373" s="9">
        <v>120000</v>
      </c>
      <c r="H3373" s="10">
        <v>2020</v>
      </c>
      <c r="I3373" s="10">
        <v>2021</v>
      </c>
      <c r="J3373" s="11" t="s">
        <v>11</v>
      </c>
      <c r="K3373" s="12">
        <v>120000</v>
      </c>
      <c r="L3373" s="12">
        <v>1</v>
      </c>
      <c r="M3373" s="33" t="str">
        <f>IF(_xlfn.XLOOKUP(C3373,Raw_Data_OS_23!$C$7:$C$4518,Raw_Data_OS_23!$G$7:$G$4518,"Paid/ Closed")="Paid/ Closed","Paid/ Closed", "Still_Outstanding")</f>
        <v>Still_Outstanding</v>
      </c>
      <c r="N3373" s="33">
        <f>IF(_xlfn.XLOOKUP(C3373,Raw_Data_Paid_23!$C$4:$C$2114,Raw_Data_Paid_23!$C$4:$C$2114,1)= 1,1,0)</f>
        <v>0</v>
      </c>
      <c r="O3373" t="str">
        <f>IF(M3373=$W$7,IF(AND(N3373,_xlfn.XLOOKUP(C3373,Raw_Data_OS_23!$C$7:$C$4518,Raw_Data_OS_23!$G$7:$G$4518,0)=G3373),"A",IF(_xlfn.XLOOKUP(C3373,Raw_Data_Paid_23!$C$4:$C$2114,Raw_Data_Paid_23!$C$4:$C$2114,"B1")="B1","B1","B2")),IF(_xlfn.XLOOKUP(C3373,Raw_Data_Paid_23!$C$4:$C$2114,Raw_Data_Paid_23!$C$4:$C$2114,"C1")="C1","C1","C2"))</f>
        <v>B2</v>
      </c>
      <c r="P3373" t="str">
        <f t="shared" si="102"/>
        <v>2020B2Motor Private</v>
      </c>
    </row>
    <row r="3374" spans="3:16" x14ac:dyDescent="0.35">
      <c r="C3374" s="6" t="s">
        <v>3511</v>
      </c>
      <c r="D3374" s="7" t="s">
        <v>5871</v>
      </c>
      <c r="E3374" s="7" t="s">
        <v>5912</v>
      </c>
      <c r="F3374" s="8" t="s">
        <v>3908</v>
      </c>
      <c r="G3374" s="9">
        <v>110000</v>
      </c>
      <c r="H3374" s="10">
        <v>2021</v>
      </c>
      <c r="I3374" s="10">
        <v>2021</v>
      </c>
      <c r="J3374" s="11" t="s">
        <v>3073</v>
      </c>
      <c r="K3374" s="12">
        <v>110000</v>
      </c>
      <c r="L3374" s="12">
        <v>1</v>
      </c>
      <c r="M3374" s="33" t="str">
        <f>IF(_xlfn.XLOOKUP(C3374,Raw_Data_OS_23!$C$7:$C$4518,Raw_Data_OS_23!$G$7:$G$4518,"Paid/ Closed")="Paid/ Closed","Paid/ Closed", "Still_Outstanding")</f>
        <v>Paid/ Closed</v>
      </c>
      <c r="N3374" s="33">
        <f>IF(_xlfn.XLOOKUP(C3374,Raw_Data_Paid_23!$C$4:$C$2114,Raw_Data_Paid_23!$C$4:$C$2114,1)= 1,1,0)</f>
        <v>1</v>
      </c>
      <c r="O3374" t="str">
        <f>IF(M3374=$W$7,IF(AND(N3374,_xlfn.XLOOKUP(C3374,Raw_Data_OS_23!$C$7:$C$4518,Raw_Data_OS_23!$G$7:$G$4518,0)=G3374),"A",IF(_xlfn.XLOOKUP(C3374,Raw_Data_Paid_23!$C$4:$C$2114,Raw_Data_Paid_23!$C$4:$C$2114,"B1")="B1","B1","B2")),IF(_xlfn.XLOOKUP(C3374,Raw_Data_Paid_23!$C$4:$C$2114,Raw_Data_Paid_23!$C$4:$C$2114,"C1")="C1","C1","C2"))</f>
        <v>C1</v>
      </c>
      <c r="P3374" t="str">
        <f t="shared" si="102"/>
        <v>2021C1Motor Commercial</v>
      </c>
    </row>
    <row r="3375" spans="3:16" x14ac:dyDescent="0.35">
      <c r="C3375" s="6" t="s">
        <v>3512</v>
      </c>
      <c r="D3375" s="7" t="s">
        <v>5909</v>
      </c>
      <c r="E3375" s="7" t="s">
        <v>5912</v>
      </c>
      <c r="F3375" s="8" t="s">
        <v>3910</v>
      </c>
      <c r="G3375" s="9">
        <v>42500</v>
      </c>
      <c r="H3375" s="10">
        <v>2021</v>
      </c>
      <c r="I3375" s="10">
        <v>2021</v>
      </c>
      <c r="J3375" s="11" t="s">
        <v>3073</v>
      </c>
      <c r="K3375" s="12">
        <v>42500</v>
      </c>
      <c r="L3375" s="12">
        <v>1</v>
      </c>
      <c r="M3375" s="33" t="str">
        <f>IF(_xlfn.XLOOKUP(C3375,Raw_Data_OS_23!$C$7:$C$4518,Raw_Data_OS_23!$G$7:$G$4518,"Paid/ Closed")="Paid/ Closed","Paid/ Closed", "Still_Outstanding")</f>
        <v>Paid/ Closed</v>
      </c>
      <c r="N3375" s="33">
        <f>IF(_xlfn.XLOOKUP(C3375,Raw_Data_Paid_23!$C$4:$C$2114,Raw_Data_Paid_23!$C$4:$C$2114,1)= 1,1,0)</f>
        <v>1</v>
      </c>
      <c r="O3375" t="str">
        <f>IF(M3375=$W$7,IF(AND(N3375,_xlfn.XLOOKUP(C3375,Raw_Data_OS_23!$C$7:$C$4518,Raw_Data_OS_23!$G$7:$G$4518,0)=G3375),"A",IF(_xlfn.XLOOKUP(C3375,Raw_Data_Paid_23!$C$4:$C$2114,Raw_Data_Paid_23!$C$4:$C$2114,"B1")="B1","B1","B2")),IF(_xlfn.XLOOKUP(C3375,Raw_Data_Paid_23!$C$4:$C$2114,Raw_Data_Paid_23!$C$4:$C$2114,"C1")="C1","C1","C2"))</f>
        <v>C1</v>
      </c>
      <c r="P3375" t="str">
        <f t="shared" si="102"/>
        <v>2021C1Motor Private</v>
      </c>
    </row>
    <row r="3376" spans="3:16" x14ac:dyDescent="0.35">
      <c r="C3376" s="6" t="s">
        <v>3513</v>
      </c>
      <c r="D3376" s="7" t="s">
        <v>5891</v>
      </c>
      <c r="E3376" s="7" t="s">
        <v>5900</v>
      </c>
      <c r="F3376" s="8" t="s">
        <v>3910</v>
      </c>
      <c r="G3376" s="9">
        <v>100000</v>
      </c>
      <c r="H3376" s="10">
        <v>2021</v>
      </c>
      <c r="I3376" s="10">
        <v>2021</v>
      </c>
      <c r="J3376" s="11" t="s">
        <v>3073</v>
      </c>
      <c r="K3376" s="12">
        <v>100000</v>
      </c>
      <c r="L3376" s="12">
        <v>1</v>
      </c>
      <c r="M3376" s="33" t="str">
        <f>IF(_xlfn.XLOOKUP(C3376,Raw_Data_OS_23!$C$7:$C$4518,Raw_Data_OS_23!$G$7:$G$4518,"Paid/ Closed")="Paid/ Closed","Paid/ Closed", "Still_Outstanding")</f>
        <v>Still_Outstanding</v>
      </c>
      <c r="N3376" s="33">
        <f>IF(_xlfn.XLOOKUP(C3376,Raw_Data_Paid_23!$C$4:$C$2114,Raw_Data_Paid_23!$C$4:$C$2114,1)= 1,1,0)</f>
        <v>0</v>
      </c>
      <c r="O3376" t="str">
        <f>IF(M3376=$W$7,IF(AND(N3376,_xlfn.XLOOKUP(C3376,Raw_Data_OS_23!$C$7:$C$4518,Raw_Data_OS_23!$G$7:$G$4518,0)=G3376),"A",IF(_xlfn.XLOOKUP(C3376,Raw_Data_Paid_23!$C$4:$C$2114,Raw_Data_Paid_23!$C$4:$C$2114,"B1")="B1","B1","B2")),IF(_xlfn.XLOOKUP(C3376,Raw_Data_Paid_23!$C$4:$C$2114,Raw_Data_Paid_23!$C$4:$C$2114,"C1")="C1","C1","C2"))</f>
        <v>B2</v>
      </c>
      <c r="P3376" t="str">
        <f t="shared" si="102"/>
        <v>2021B2Motor Private</v>
      </c>
    </row>
    <row r="3377" spans="3:16" x14ac:dyDescent="0.35">
      <c r="C3377" s="6" t="s">
        <v>3514</v>
      </c>
      <c r="D3377" s="7" t="s">
        <v>5913</v>
      </c>
      <c r="E3377" s="7" t="s">
        <v>5914</v>
      </c>
      <c r="F3377" s="8" t="s">
        <v>3910</v>
      </c>
      <c r="G3377" s="9">
        <v>181717.6471</v>
      </c>
      <c r="H3377" s="10">
        <v>2021</v>
      </c>
      <c r="I3377" s="10">
        <v>2021</v>
      </c>
      <c r="J3377" s="11" t="s">
        <v>3073</v>
      </c>
      <c r="K3377" s="12">
        <v>181717.6471</v>
      </c>
      <c r="L3377" s="12">
        <v>1</v>
      </c>
      <c r="M3377" s="33" t="str">
        <f>IF(_xlfn.XLOOKUP(C3377,Raw_Data_OS_23!$C$7:$C$4518,Raw_Data_OS_23!$G$7:$G$4518,"Paid/ Closed")="Paid/ Closed","Paid/ Closed", "Still_Outstanding")</f>
        <v>Still_Outstanding</v>
      </c>
      <c r="N3377" s="33">
        <f>IF(_xlfn.XLOOKUP(C3377,Raw_Data_Paid_23!$C$4:$C$2114,Raw_Data_Paid_23!$C$4:$C$2114,1)= 1,1,0)</f>
        <v>1</v>
      </c>
      <c r="O3377" t="str">
        <f>IF(M3377=$W$7,IF(AND(N3377,_xlfn.XLOOKUP(C3377,Raw_Data_OS_23!$C$7:$C$4518,Raw_Data_OS_23!$G$7:$G$4518,0)=G3377),"A",IF(_xlfn.XLOOKUP(C3377,Raw_Data_Paid_23!$C$4:$C$2114,Raw_Data_Paid_23!$C$4:$C$2114,"B1")="B1","B1","B2")),IF(_xlfn.XLOOKUP(C3377,Raw_Data_Paid_23!$C$4:$C$2114,Raw_Data_Paid_23!$C$4:$C$2114,"C1")="C1","C1","C2"))</f>
        <v>B1</v>
      </c>
      <c r="P3377" t="str">
        <f t="shared" si="102"/>
        <v>2021B1Motor Private</v>
      </c>
    </row>
    <row r="3378" spans="3:16" x14ac:dyDescent="0.35">
      <c r="C3378" s="6" t="s">
        <v>5915</v>
      </c>
      <c r="D3378" s="7" t="s">
        <v>5913</v>
      </c>
      <c r="E3378" s="7" t="s">
        <v>5914</v>
      </c>
      <c r="F3378" s="8" t="s">
        <v>3910</v>
      </c>
      <c r="G3378" s="9">
        <v>12000</v>
      </c>
      <c r="H3378" s="10">
        <v>2021</v>
      </c>
      <c r="I3378" s="10">
        <v>2021</v>
      </c>
      <c r="J3378" s="11" t="s">
        <v>3073</v>
      </c>
      <c r="K3378" s="12">
        <v>12000</v>
      </c>
      <c r="L3378" s="12">
        <v>1</v>
      </c>
      <c r="M3378" s="33" t="str">
        <f>IF(_xlfn.XLOOKUP(C3378,Raw_Data_OS_23!$C$7:$C$4518,Raw_Data_OS_23!$G$7:$G$4518,"Paid/ Closed")="Paid/ Closed","Paid/ Closed", "Still_Outstanding")</f>
        <v>Paid/ Closed</v>
      </c>
      <c r="N3378" s="33">
        <f>IF(_xlfn.XLOOKUP(C3378,Raw_Data_Paid_23!$C$4:$C$2114,Raw_Data_Paid_23!$C$4:$C$2114,1)= 1,1,0)</f>
        <v>0</v>
      </c>
      <c r="O3378" t="str">
        <f>IF(M3378=$W$7,IF(AND(N3378,_xlfn.XLOOKUP(C3378,Raw_Data_OS_23!$C$7:$C$4518,Raw_Data_OS_23!$G$7:$G$4518,0)=G3378),"A",IF(_xlfn.XLOOKUP(C3378,Raw_Data_Paid_23!$C$4:$C$2114,Raw_Data_Paid_23!$C$4:$C$2114,"B1")="B1","B1","B2")),IF(_xlfn.XLOOKUP(C3378,Raw_Data_Paid_23!$C$4:$C$2114,Raw_Data_Paid_23!$C$4:$C$2114,"C1")="C1","C1","C2"))</f>
        <v>C2</v>
      </c>
      <c r="P3378" t="str">
        <f t="shared" si="102"/>
        <v>2021C2Motor Private</v>
      </c>
    </row>
    <row r="3379" spans="3:16" x14ac:dyDescent="0.35">
      <c r="C3379" s="6" t="s">
        <v>3515</v>
      </c>
      <c r="D3379" s="7" t="s">
        <v>5916</v>
      </c>
      <c r="E3379" s="7" t="s">
        <v>5914</v>
      </c>
      <c r="F3379" s="8" t="s">
        <v>3910</v>
      </c>
      <c r="G3379" s="9">
        <v>10000</v>
      </c>
      <c r="H3379" s="10">
        <v>2021</v>
      </c>
      <c r="I3379" s="10">
        <v>2021</v>
      </c>
      <c r="J3379" s="11" t="s">
        <v>3073</v>
      </c>
      <c r="K3379" s="12">
        <v>10000</v>
      </c>
      <c r="L3379" s="12">
        <v>1</v>
      </c>
      <c r="M3379" s="33" t="str">
        <f>IF(_xlfn.XLOOKUP(C3379,Raw_Data_OS_23!$C$7:$C$4518,Raw_Data_OS_23!$G$7:$G$4518,"Paid/ Closed")="Paid/ Closed","Paid/ Closed", "Still_Outstanding")</f>
        <v>Paid/ Closed</v>
      </c>
      <c r="N3379" s="33">
        <f>IF(_xlfn.XLOOKUP(C3379,Raw_Data_Paid_23!$C$4:$C$2114,Raw_Data_Paid_23!$C$4:$C$2114,1)= 1,1,0)</f>
        <v>1</v>
      </c>
      <c r="O3379" t="str">
        <f>IF(M3379=$W$7,IF(AND(N3379,_xlfn.XLOOKUP(C3379,Raw_Data_OS_23!$C$7:$C$4518,Raw_Data_OS_23!$G$7:$G$4518,0)=G3379),"A",IF(_xlfn.XLOOKUP(C3379,Raw_Data_Paid_23!$C$4:$C$2114,Raw_Data_Paid_23!$C$4:$C$2114,"B1")="B1","B1","B2")),IF(_xlfn.XLOOKUP(C3379,Raw_Data_Paid_23!$C$4:$C$2114,Raw_Data_Paid_23!$C$4:$C$2114,"C1")="C1","C1","C2"))</f>
        <v>C1</v>
      </c>
      <c r="P3379" t="str">
        <f t="shared" si="102"/>
        <v>2021C1Motor Private</v>
      </c>
    </row>
    <row r="3380" spans="3:16" x14ac:dyDescent="0.35">
      <c r="C3380" s="6" t="s">
        <v>3516</v>
      </c>
      <c r="D3380" s="7" t="s">
        <v>5911</v>
      </c>
      <c r="E3380" s="7" t="s">
        <v>5914</v>
      </c>
      <c r="F3380" s="8" t="s">
        <v>3910</v>
      </c>
      <c r="G3380" s="9">
        <v>30000</v>
      </c>
      <c r="H3380" s="10">
        <v>2021</v>
      </c>
      <c r="I3380" s="10">
        <v>2021</v>
      </c>
      <c r="J3380" s="11" t="s">
        <v>3073</v>
      </c>
      <c r="K3380" s="12">
        <v>30000</v>
      </c>
      <c r="L3380" s="12">
        <v>1</v>
      </c>
      <c r="M3380" s="33" t="str">
        <f>IF(_xlfn.XLOOKUP(C3380,Raw_Data_OS_23!$C$7:$C$4518,Raw_Data_OS_23!$G$7:$G$4518,"Paid/ Closed")="Paid/ Closed","Paid/ Closed", "Still_Outstanding")</f>
        <v>Paid/ Closed</v>
      </c>
      <c r="N3380" s="33">
        <f>IF(_xlfn.XLOOKUP(C3380,Raw_Data_Paid_23!$C$4:$C$2114,Raw_Data_Paid_23!$C$4:$C$2114,1)= 1,1,0)</f>
        <v>0</v>
      </c>
      <c r="O3380" t="str">
        <f>IF(M3380=$W$7,IF(AND(N3380,_xlfn.XLOOKUP(C3380,Raw_Data_OS_23!$C$7:$C$4518,Raw_Data_OS_23!$G$7:$G$4518,0)=G3380),"A",IF(_xlfn.XLOOKUP(C3380,Raw_Data_Paid_23!$C$4:$C$2114,Raw_Data_Paid_23!$C$4:$C$2114,"B1")="B1","B1","B2")),IF(_xlfn.XLOOKUP(C3380,Raw_Data_Paid_23!$C$4:$C$2114,Raw_Data_Paid_23!$C$4:$C$2114,"C1")="C1","C1","C2"))</f>
        <v>C2</v>
      </c>
      <c r="P3380" t="str">
        <f t="shared" si="102"/>
        <v>2021C2Motor Private</v>
      </c>
    </row>
    <row r="3381" spans="3:16" x14ac:dyDescent="0.35">
      <c r="C3381" s="6" t="s">
        <v>3517</v>
      </c>
      <c r="D3381" s="7" t="s">
        <v>5879</v>
      </c>
      <c r="E3381" s="7" t="s">
        <v>5914</v>
      </c>
      <c r="F3381" s="8" t="s">
        <v>3908</v>
      </c>
      <c r="G3381" s="9">
        <v>987000</v>
      </c>
      <c r="H3381" s="10">
        <v>2021</v>
      </c>
      <c r="I3381" s="10">
        <v>2021</v>
      </c>
      <c r="J3381" s="11" t="s">
        <v>3073</v>
      </c>
      <c r="K3381" s="12">
        <v>987000</v>
      </c>
      <c r="L3381" s="12">
        <v>1</v>
      </c>
      <c r="M3381" s="33" t="str">
        <f>IF(_xlfn.XLOOKUP(C3381,Raw_Data_OS_23!$C$7:$C$4518,Raw_Data_OS_23!$G$7:$G$4518,"Paid/ Closed")="Paid/ Closed","Paid/ Closed", "Still_Outstanding")</f>
        <v>Still_Outstanding</v>
      </c>
      <c r="N3381" s="33">
        <f>IF(_xlfn.XLOOKUP(C3381,Raw_Data_Paid_23!$C$4:$C$2114,Raw_Data_Paid_23!$C$4:$C$2114,1)= 1,1,0)</f>
        <v>0</v>
      </c>
      <c r="O3381" t="str">
        <f>IF(M3381=$W$7,IF(AND(N3381,_xlfn.XLOOKUP(C3381,Raw_Data_OS_23!$C$7:$C$4518,Raw_Data_OS_23!$G$7:$G$4518,0)=G3381),"A",IF(_xlfn.XLOOKUP(C3381,Raw_Data_Paid_23!$C$4:$C$2114,Raw_Data_Paid_23!$C$4:$C$2114,"B1")="B1","B1","B2")),IF(_xlfn.XLOOKUP(C3381,Raw_Data_Paid_23!$C$4:$C$2114,Raw_Data_Paid_23!$C$4:$C$2114,"C1")="C1","C1","C2"))</f>
        <v>B2</v>
      </c>
      <c r="P3381" t="str">
        <f t="shared" si="102"/>
        <v>2021B2Motor Commercial</v>
      </c>
    </row>
    <row r="3382" spans="3:16" x14ac:dyDescent="0.35">
      <c r="C3382" s="6" t="s">
        <v>3518</v>
      </c>
      <c r="D3382" s="7" t="s">
        <v>5913</v>
      </c>
      <c r="E3382" s="7" t="s">
        <v>5914</v>
      </c>
      <c r="F3382" s="8" t="s">
        <v>3910</v>
      </c>
      <c r="G3382" s="9">
        <v>10000</v>
      </c>
      <c r="H3382" s="10">
        <v>2021</v>
      </c>
      <c r="I3382" s="10">
        <v>2021</v>
      </c>
      <c r="J3382" s="11" t="s">
        <v>3073</v>
      </c>
      <c r="K3382" s="12">
        <v>10000</v>
      </c>
      <c r="L3382" s="12">
        <v>1</v>
      </c>
      <c r="M3382" s="33" t="str">
        <f>IF(_xlfn.XLOOKUP(C3382,Raw_Data_OS_23!$C$7:$C$4518,Raw_Data_OS_23!$G$7:$G$4518,"Paid/ Closed")="Paid/ Closed","Paid/ Closed", "Still_Outstanding")</f>
        <v>Paid/ Closed</v>
      </c>
      <c r="N3382" s="33">
        <f>IF(_xlfn.XLOOKUP(C3382,Raw_Data_Paid_23!$C$4:$C$2114,Raw_Data_Paid_23!$C$4:$C$2114,1)= 1,1,0)</f>
        <v>1</v>
      </c>
      <c r="O3382" t="str">
        <f>IF(M3382=$W$7,IF(AND(N3382,_xlfn.XLOOKUP(C3382,Raw_Data_OS_23!$C$7:$C$4518,Raw_Data_OS_23!$G$7:$G$4518,0)=G3382),"A",IF(_xlfn.XLOOKUP(C3382,Raw_Data_Paid_23!$C$4:$C$2114,Raw_Data_Paid_23!$C$4:$C$2114,"B1")="B1","B1","B2")),IF(_xlfn.XLOOKUP(C3382,Raw_Data_Paid_23!$C$4:$C$2114,Raw_Data_Paid_23!$C$4:$C$2114,"C1")="C1","C1","C2"))</f>
        <v>C1</v>
      </c>
      <c r="P3382" t="str">
        <f t="shared" si="102"/>
        <v>2021C1Motor Private</v>
      </c>
    </row>
    <row r="3383" spans="3:16" x14ac:dyDescent="0.35">
      <c r="C3383" s="6" t="s">
        <v>3519</v>
      </c>
      <c r="D3383" s="7" t="s">
        <v>5890</v>
      </c>
      <c r="E3383" s="7" t="s">
        <v>5917</v>
      </c>
      <c r="F3383" s="8" t="s">
        <v>3908</v>
      </c>
      <c r="G3383" s="9">
        <v>50500</v>
      </c>
      <c r="H3383" s="10">
        <v>2021</v>
      </c>
      <c r="I3383" s="10">
        <v>2021</v>
      </c>
      <c r="J3383" s="11" t="s">
        <v>3073</v>
      </c>
      <c r="K3383" s="12">
        <v>50500</v>
      </c>
      <c r="L3383" s="12">
        <v>1</v>
      </c>
      <c r="M3383" s="33" t="str">
        <f>IF(_xlfn.XLOOKUP(C3383,Raw_Data_OS_23!$C$7:$C$4518,Raw_Data_OS_23!$G$7:$G$4518,"Paid/ Closed")="Paid/ Closed","Paid/ Closed", "Still_Outstanding")</f>
        <v>Paid/ Closed</v>
      </c>
      <c r="N3383" s="33">
        <f>IF(_xlfn.XLOOKUP(C3383,Raw_Data_Paid_23!$C$4:$C$2114,Raw_Data_Paid_23!$C$4:$C$2114,1)= 1,1,0)</f>
        <v>1</v>
      </c>
      <c r="O3383" t="str">
        <f>IF(M3383=$W$7,IF(AND(N3383,_xlfn.XLOOKUP(C3383,Raw_Data_OS_23!$C$7:$C$4518,Raw_Data_OS_23!$G$7:$G$4518,0)=G3383),"A",IF(_xlfn.XLOOKUP(C3383,Raw_Data_Paid_23!$C$4:$C$2114,Raw_Data_Paid_23!$C$4:$C$2114,"B1")="B1","B1","B2")),IF(_xlfn.XLOOKUP(C3383,Raw_Data_Paid_23!$C$4:$C$2114,Raw_Data_Paid_23!$C$4:$C$2114,"C1")="C1","C1","C2"))</f>
        <v>C1</v>
      </c>
      <c r="P3383" t="str">
        <f t="shared" si="102"/>
        <v>2021C1Motor Commercial</v>
      </c>
    </row>
    <row r="3384" spans="3:16" x14ac:dyDescent="0.35">
      <c r="C3384" s="6" t="s">
        <v>3520</v>
      </c>
      <c r="D3384" s="7" t="s">
        <v>5916</v>
      </c>
      <c r="E3384" s="7" t="s">
        <v>5917</v>
      </c>
      <c r="F3384" s="8" t="s">
        <v>3910</v>
      </c>
      <c r="G3384" s="9">
        <v>21500</v>
      </c>
      <c r="H3384" s="10">
        <v>2021</v>
      </c>
      <c r="I3384" s="10">
        <v>2021</v>
      </c>
      <c r="J3384" s="11" t="s">
        <v>3073</v>
      </c>
      <c r="K3384" s="12">
        <v>21500</v>
      </c>
      <c r="L3384" s="12">
        <v>1</v>
      </c>
      <c r="M3384" s="33" t="str">
        <f>IF(_xlfn.XLOOKUP(C3384,Raw_Data_OS_23!$C$7:$C$4518,Raw_Data_OS_23!$G$7:$G$4518,"Paid/ Closed")="Paid/ Closed","Paid/ Closed", "Still_Outstanding")</f>
        <v>Paid/ Closed</v>
      </c>
      <c r="N3384" s="33">
        <f>IF(_xlfn.XLOOKUP(C3384,Raw_Data_Paid_23!$C$4:$C$2114,Raw_Data_Paid_23!$C$4:$C$2114,1)= 1,1,0)</f>
        <v>1</v>
      </c>
      <c r="O3384" t="str">
        <f>IF(M3384=$W$7,IF(AND(N3384,_xlfn.XLOOKUP(C3384,Raw_Data_OS_23!$C$7:$C$4518,Raw_Data_OS_23!$G$7:$G$4518,0)=G3384),"A",IF(_xlfn.XLOOKUP(C3384,Raw_Data_Paid_23!$C$4:$C$2114,Raw_Data_Paid_23!$C$4:$C$2114,"B1")="B1","B1","B2")),IF(_xlfn.XLOOKUP(C3384,Raw_Data_Paid_23!$C$4:$C$2114,Raw_Data_Paid_23!$C$4:$C$2114,"C1")="C1","C1","C2"))</f>
        <v>C1</v>
      </c>
      <c r="P3384" t="str">
        <f t="shared" si="102"/>
        <v>2021C1Motor Private</v>
      </c>
    </row>
    <row r="3385" spans="3:16" x14ac:dyDescent="0.35">
      <c r="C3385" s="6" t="s">
        <v>3521</v>
      </c>
      <c r="D3385" s="7" t="s">
        <v>5908</v>
      </c>
      <c r="E3385" s="7" t="s">
        <v>5917</v>
      </c>
      <c r="F3385" s="8" t="s">
        <v>3910</v>
      </c>
      <c r="G3385" s="9">
        <v>110000</v>
      </c>
      <c r="H3385" s="10">
        <v>2021</v>
      </c>
      <c r="I3385" s="10">
        <v>2021</v>
      </c>
      <c r="J3385" s="11" t="s">
        <v>3073</v>
      </c>
      <c r="K3385" s="12">
        <v>110000</v>
      </c>
      <c r="L3385" s="12">
        <v>1</v>
      </c>
      <c r="M3385" s="33" t="str">
        <f>IF(_xlfn.XLOOKUP(C3385,Raw_Data_OS_23!$C$7:$C$4518,Raw_Data_OS_23!$G$7:$G$4518,"Paid/ Closed")="Paid/ Closed","Paid/ Closed", "Still_Outstanding")</f>
        <v>Paid/ Closed</v>
      </c>
      <c r="N3385" s="33">
        <f>IF(_xlfn.XLOOKUP(C3385,Raw_Data_Paid_23!$C$4:$C$2114,Raw_Data_Paid_23!$C$4:$C$2114,1)= 1,1,0)</f>
        <v>1</v>
      </c>
      <c r="O3385" t="str">
        <f>IF(M3385=$W$7,IF(AND(N3385,_xlfn.XLOOKUP(C3385,Raw_Data_OS_23!$C$7:$C$4518,Raw_Data_OS_23!$G$7:$G$4518,0)=G3385),"A",IF(_xlfn.XLOOKUP(C3385,Raw_Data_Paid_23!$C$4:$C$2114,Raw_Data_Paid_23!$C$4:$C$2114,"B1")="B1","B1","B2")),IF(_xlfn.XLOOKUP(C3385,Raw_Data_Paid_23!$C$4:$C$2114,Raw_Data_Paid_23!$C$4:$C$2114,"C1")="C1","C1","C2"))</f>
        <v>C1</v>
      </c>
      <c r="P3385" t="str">
        <f t="shared" si="102"/>
        <v>2021C1Motor Private</v>
      </c>
    </row>
    <row r="3386" spans="3:16" x14ac:dyDescent="0.35">
      <c r="C3386" s="6" t="s">
        <v>3522</v>
      </c>
      <c r="D3386" s="7" t="s">
        <v>5911</v>
      </c>
      <c r="E3386" s="7" t="s">
        <v>5912</v>
      </c>
      <c r="F3386" s="8" t="s">
        <v>3910</v>
      </c>
      <c r="G3386" s="9">
        <v>100000</v>
      </c>
      <c r="H3386" s="10">
        <v>2021</v>
      </c>
      <c r="I3386" s="10">
        <v>2021</v>
      </c>
      <c r="J3386" s="11" t="s">
        <v>3073</v>
      </c>
      <c r="K3386" s="12">
        <v>100000</v>
      </c>
      <c r="L3386" s="12">
        <v>1</v>
      </c>
      <c r="M3386" s="33" t="str">
        <f>IF(_xlfn.XLOOKUP(C3386,Raw_Data_OS_23!$C$7:$C$4518,Raw_Data_OS_23!$G$7:$G$4518,"Paid/ Closed")="Paid/ Closed","Paid/ Closed", "Still_Outstanding")</f>
        <v>Paid/ Closed</v>
      </c>
      <c r="N3386" s="33">
        <f>IF(_xlfn.XLOOKUP(C3386,Raw_Data_Paid_23!$C$4:$C$2114,Raw_Data_Paid_23!$C$4:$C$2114,1)= 1,1,0)</f>
        <v>0</v>
      </c>
      <c r="O3386" t="str">
        <f>IF(M3386=$W$7,IF(AND(N3386,_xlfn.XLOOKUP(C3386,Raw_Data_OS_23!$C$7:$C$4518,Raw_Data_OS_23!$G$7:$G$4518,0)=G3386),"A",IF(_xlfn.XLOOKUP(C3386,Raw_Data_Paid_23!$C$4:$C$2114,Raw_Data_Paid_23!$C$4:$C$2114,"B1")="B1","B1","B2")),IF(_xlfn.XLOOKUP(C3386,Raw_Data_Paid_23!$C$4:$C$2114,Raw_Data_Paid_23!$C$4:$C$2114,"C1")="C1","C1","C2"))</f>
        <v>C2</v>
      </c>
      <c r="P3386" t="str">
        <f t="shared" si="102"/>
        <v>2021C2Motor Private</v>
      </c>
    </row>
    <row r="3387" spans="3:16" x14ac:dyDescent="0.35">
      <c r="C3387" s="6" t="s">
        <v>3523</v>
      </c>
      <c r="D3387" s="7" t="s">
        <v>5908</v>
      </c>
      <c r="E3387" s="7" t="s">
        <v>5917</v>
      </c>
      <c r="F3387" s="8" t="s">
        <v>3908</v>
      </c>
      <c r="G3387" s="9">
        <v>9160</v>
      </c>
      <c r="H3387" s="10">
        <v>2021</v>
      </c>
      <c r="I3387" s="10">
        <v>2021</v>
      </c>
      <c r="J3387" s="11" t="s">
        <v>3073</v>
      </c>
      <c r="K3387" s="12">
        <v>9160</v>
      </c>
      <c r="L3387" s="12">
        <v>1</v>
      </c>
      <c r="M3387" s="33" t="str">
        <f>IF(_xlfn.XLOOKUP(C3387,Raw_Data_OS_23!$C$7:$C$4518,Raw_Data_OS_23!$G$7:$G$4518,"Paid/ Closed")="Paid/ Closed","Paid/ Closed", "Still_Outstanding")</f>
        <v>Paid/ Closed</v>
      </c>
      <c r="N3387" s="33">
        <f>IF(_xlfn.XLOOKUP(C3387,Raw_Data_Paid_23!$C$4:$C$2114,Raw_Data_Paid_23!$C$4:$C$2114,1)= 1,1,0)</f>
        <v>1</v>
      </c>
      <c r="O3387" t="str">
        <f>IF(M3387=$W$7,IF(AND(N3387,_xlfn.XLOOKUP(C3387,Raw_Data_OS_23!$C$7:$C$4518,Raw_Data_OS_23!$G$7:$G$4518,0)=G3387),"A",IF(_xlfn.XLOOKUP(C3387,Raw_Data_Paid_23!$C$4:$C$2114,Raw_Data_Paid_23!$C$4:$C$2114,"B1")="B1","B1","B2")),IF(_xlfn.XLOOKUP(C3387,Raw_Data_Paid_23!$C$4:$C$2114,Raw_Data_Paid_23!$C$4:$C$2114,"C1")="C1","C1","C2"))</f>
        <v>C1</v>
      </c>
      <c r="P3387" t="str">
        <f t="shared" si="102"/>
        <v>2021C1Motor Commercial</v>
      </c>
    </row>
    <row r="3388" spans="3:16" x14ac:dyDescent="0.35">
      <c r="C3388" s="6" t="s">
        <v>3524</v>
      </c>
      <c r="D3388" s="7" t="s">
        <v>5910</v>
      </c>
      <c r="E3388" s="7" t="s">
        <v>5917</v>
      </c>
      <c r="F3388" s="8" t="s">
        <v>3908</v>
      </c>
      <c r="G3388" s="9">
        <v>100000</v>
      </c>
      <c r="H3388" s="10">
        <v>2021</v>
      </c>
      <c r="I3388" s="10">
        <v>2021</v>
      </c>
      <c r="J3388" s="11" t="s">
        <v>3073</v>
      </c>
      <c r="K3388" s="12">
        <v>100000</v>
      </c>
      <c r="L3388" s="12">
        <v>1</v>
      </c>
      <c r="M3388" s="33" t="str">
        <f>IF(_xlfn.XLOOKUP(C3388,Raw_Data_OS_23!$C$7:$C$4518,Raw_Data_OS_23!$G$7:$G$4518,"Paid/ Closed")="Paid/ Closed","Paid/ Closed", "Still_Outstanding")</f>
        <v>Still_Outstanding</v>
      </c>
      <c r="N3388" s="33">
        <f>IF(_xlfn.XLOOKUP(C3388,Raw_Data_Paid_23!$C$4:$C$2114,Raw_Data_Paid_23!$C$4:$C$2114,1)= 1,1,0)</f>
        <v>1</v>
      </c>
      <c r="O3388" t="str">
        <f>IF(M3388=$W$7,IF(AND(N3388,_xlfn.XLOOKUP(C3388,Raw_Data_OS_23!$C$7:$C$4518,Raw_Data_OS_23!$G$7:$G$4518,0)=G3388),"A",IF(_xlfn.XLOOKUP(C3388,Raw_Data_Paid_23!$C$4:$C$2114,Raw_Data_Paid_23!$C$4:$C$2114,"B1")="B1","B1","B2")),IF(_xlfn.XLOOKUP(C3388,Raw_Data_Paid_23!$C$4:$C$2114,Raw_Data_Paid_23!$C$4:$C$2114,"C1")="C1","C1","C2"))</f>
        <v>A</v>
      </c>
      <c r="P3388" t="str">
        <f t="shared" si="102"/>
        <v>2021AMotor Commercial</v>
      </c>
    </row>
    <row r="3389" spans="3:16" x14ac:dyDescent="0.35">
      <c r="C3389" s="6" t="s">
        <v>3525</v>
      </c>
      <c r="D3389" s="7" t="s">
        <v>5913</v>
      </c>
      <c r="E3389" s="7" t="s">
        <v>5914</v>
      </c>
      <c r="F3389" s="8" t="s">
        <v>3908</v>
      </c>
      <c r="G3389" s="9">
        <v>193000</v>
      </c>
      <c r="H3389" s="10">
        <v>2021</v>
      </c>
      <c r="I3389" s="10">
        <v>2021</v>
      </c>
      <c r="J3389" s="11" t="s">
        <v>3073</v>
      </c>
      <c r="K3389" s="12">
        <v>193000</v>
      </c>
      <c r="L3389" s="12">
        <v>1</v>
      </c>
      <c r="M3389" s="33" t="str">
        <f>IF(_xlfn.XLOOKUP(C3389,Raw_Data_OS_23!$C$7:$C$4518,Raw_Data_OS_23!$G$7:$G$4518,"Paid/ Closed")="Paid/ Closed","Paid/ Closed", "Still_Outstanding")</f>
        <v>Still_Outstanding</v>
      </c>
      <c r="N3389" s="33">
        <f>IF(_xlfn.XLOOKUP(C3389,Raw_Data_Paid_23!$C$4:$C$2114,Raw_Data_Paid_23!$C$4:$C$2114,1)= 1,1,0)</f>
        <v>1</v>
      </c>
      <c r="O3389" t="str">
        <f>IF(M3389=$W$7,IF(AND(N3389,_xlfn.XLOOKUP(C3389,Raw_Data_OS_23!$C$7:$C$4518,Raw_Data_OS_23!$G$7:$G$4518,0)=G3389),"A",IF(_xlfn.XLOOKUP(C3389,Raw_Data_Paid_23!$C$4:$C$2114,Raw_Data_Paid_23!$C$4:$C$2114,"B1")="B1","B1","B2")),IF(_xlfn.XLOOKUP(C3389,Raw_Data_Paid_23!$C$4:$C$2114,Raw_Data_Paid_23!$C$4:$C$2114,"C1")="C1","C1","C2"))</f>
        <v>B1</v>
      </c>
      <c r="P3389" t="str">
        <f t="shared" si="102"/>
        <v>2021B1Motor Commercial</v>
      </c>
    </row>
    <row r="3390" spans="3:16" x14ac:dyDescent="0.35">
      <c r="C3390" s="6" t="s">
        <v>3526</v>
      </c>
      <c r="D3390" s="7" t="s">
        <v>5908</v>
      </c>
      <c r="E3390" s="7" t="s">
        <v>5917</v>
      </c>
      <c r="F3390" s="8" t="s">
        <v>3910</v>
      </c>
      <c r="G3390" s="9">
        <v>10760</v>
      </c>
      <c r="H3390" s="10">
        <v>2021</v>
      </c>
      <c r="I3390" s="10">
        <v>2021</v>
      </c>
      <c r="J3390" s="11" t="s">
        <v>3073</v>
      </c>
      <c r="K3390" s="12">
        <v>10760</v>
      </c>
      <c r="L3390" s="12">
        <v>1</v>
      </c>
      <c r="M3390" s="33" t="str">
        <f>IF(_xlfn.XLOOKUP(C3390,Raw_Data_OS_23!$C$7:$C$4518,Raw_Data_OS_23!$G$7:$G$4518,"Paid/ Closed")="Paid/ Closed","Paid/ Closed", "Still_Outstanding")</f>
        <v>Still_Outstanding</v>
      </c>
      <c r="N3390" s="33">
        <f>IF(_xlfn.XLOOKUP(C3390,Raw_Data_Paid_23!$C$4:$C$2114,Raw_Data_Paid_23!$C$4:$C$2114,1)= 1,1,0)</f>
        <v>1</v>
      </c>
      <c r="O3390" t="str">
        <f>IF(M3390=$W$7,IF(AND(N3390,_xlfn.XLOOKUP(C3390,Raw_Data_OS_23!$C$7:$C$4518,Raw_Data_OS_23!$G$7:$G$4518,0)=G3390),"A",IF(_xlfn.XLOOKUP(C3390,Raw_Data_Paid_23!$C$4:$C$2114,Raw_Data_Paid_23!$C$4:$C$2114,"B1")="B1","B1","B2")),IF(_xlfn.XLOOKUP(C3390,Raw_Data_Paid_23!$C$4:$C$2114,Raw_Data_Paid_23!$C$4:$C$2114,"C1")="C1","C1","C2"))</f>
        <v>B1</v>
      </c>
      <c r="P3390" t="str">
        <f t="shared" si="102"/>
        <v>2021B1Motor Private</v>
      </c>
    </row>
    <row r="3391" spans="3:16" x14ac:dyDescent="0.35">
      <c r="C3391" s="6" t="s">
        <v>3527</v>
      </c>
      <c r="D3391" s="7" t="s">
        <v>5904</v>
      </c>
      <c r="E3391" s="7" t="s">
        <v>5914</v>
      </c>
      <c r="F3391" s="8" t="s">
        <v>3910</v>
      </c>
      <c r="G3391" s="9">
        <v>10000</v>
      </c>
      <c r="H3391" s="10">
        <v>2021</v>
      </c>
      <c r="I3391" s="10">
        <v>2021</v>
      </c>
      <c r="J3391" s="11" t="s">
        <v>3073</v>
      </c>
      <c r="K3391" s="12">
        <v>10000</v>
      </c>
      <c r="L3391" s="12">
        <v>1</v>
      </c>
      <c r="M3391" s="33" t="str">
        <f>IF(_xlfn.XLOOKUP(C3391,Raw_Data_OS_23!$C$7:$C$4518,Raw_Data_OS_23!$G$7:$G$4518,"Paid/ Closed")="Paid/ Closed","Paid/ Closed", "Still_Outstanding")</f>
        <v>Paid/ Closed</v>
      </c>
      <c r="N3391" s="33">
        <f>IF(_xlfn.XLOOKUP(C3391,Raw_Data_Paid_23!$C$4:$C$2114,Raw_Data_Paid_23!$C$4:$C$2114,1)= 1,1,0)</f>
        <v>1</v>
      </c>
      <c r="O3391" t="str">
        <f>IF(M3391=$W$7,IF(AND(N3391,_xlfn.XLOOKUP(C3391,Raw_Data_OS_23!$C$7:$C$4518,Raw_Data_OS_23!$G$7:$G$4518,0)=G3391),"A",IF(_xlfn.XLOOKUP(C3391,Raw_Data_Paid_23!$C$4:$C$2114,Raw_Data_Paid_23!$C$4:$C$2114,"B1")="B1","B1","B2")),IF(_xlfn.XLOOKUP(C3391,Raw_Data_Paid_23!$C$4:$C$2114,Raw_Data_Paid_23!$C$4:$C$2114,"C1")="C1","C1","C2"))</f>
        <v>C1</v>
      </c>
      <c r="P3391" t="str">
        <f t="shared" si="102"/>
        <v>2021C1Motor Private</v>
      </c>
    </row>
    <row r="3392" spans="3:16" x14ac:dyDescent="0.35">
      <c r="C3392" s="6" t="s">
        <v>3528</v>
      </c>
      <c r="D3392" s="7" t="s">
        <v>5911</v>
      </c>
      <c r="E3392" s="7" t="s">
        <v>5914</v>
      </c>
      <c r="F3392" s="8" t="s">
        <v>3908</v>
      </c>
      <c r="G3392" s="9">
        <v>10000</v>
      </c>
      <c r="H3392" s="10">
        <v>2021</v>
      </c>
      <c r="I3392" s="10">
        <v>2021</v>
      </c>
      <c r="J3392" s="11" t="s">
        <v>3073</v>
      </c>
      <c r="K3392" s="12">
        <v>10000</v>
      </c>
      <c r="L3392" s="12">
        <v>1</v>
      </c>
      <c r="M3392" s="33" t="str">
        <f>IF(_xlfn.XLOOKUP(C3392,Raw_Data_OS_23!$C$7:$C$4518,Raw_Data_OS_23!$G$7:$G$4518,"Paid/ Closed")="Paid/ Closed","Paid/ Closed", "Still_Outstanding")</f>
        <v>Paid/ Closed</v>
      </c>
      <c r="N3392" s="33">
        <f>IF(_xlfn.XLOOKUP(C3392,Raw_Data_Paid_23!$C$4:$C$2114,Raw_Data_Paid_23!$C$4:$C$2114,1)= 1,1,0)</f>
        <v>1</v>
      </c>
      <c r="O3392" t="str">
        <f>IF(M3392=$W$7,IF(AND(N3392,_xlfn.XLOOKUP(C3392,Raw_Data_OS_23!$C$7:$C$4518,Raw_Data_OS_23!$G$7:$G$4518,0)=G3392),"A",IF(_xlfn.XLOOKUP(C3392,Raw_Data_Paid_23!$C$4:$C$2114,Raw_Data_Paid_23!$C$4:$C$2114,"B1")="B1","B1","B2")),IF(_xlfn.XLOOKUP(C3392,Raw_Data_Paid_23!$C$4:$C$2114,Raw_Data_Paid_23!$C$4:$C$2114,"C1")="C1","C1","C2"))</f>
        <v>C1</v>
      </c>
      <c r="P3392" t="str">
        <f t="shared" si="102"/>
        <v>2021C1Motor Commercial</v>
      </c>
    </row>
    <row r="3393" spans="3:16" x14ac:dyDescent="0.35">
      <c r="C3393" s="6" t="s">
        <v>3529</v>
      </c>
      <c r="D3393" s="7" t="s">
        <v>5916</v>
      </c>
      <c r="E3393" s="7" t="s">
        <v>5918</v>
      </c>
      <c r="F3393" s="8" t="s">
        <v>3908</v>
      </c>
      <c r="G3393" s="9">
        <v>305500</v>
      </c>
      <c r="H3393" s="10">
        <v>2021</v>
      </c>
      <c r="I3393" s="10">
        <v>2021</v>
      </c>
      <c r="J3393" s="11" t="s">
        <v>3073</v>
      </c>
      <c r="K3393" s="12">
        <v>305500</v>
      </c>
      <c r="L3393" s="12">
        <v>1</v>
      </c>
      <c r="M3393" s="33" t="str">
        <f>IF(_xlfn.XLOOKUP(C3393,Raw_Data_OS_23!$C$7:$C$4518,Raw_Data_OS_23!$G$7:$G$4518,"Paid/ Closed")="Paid/ Closed","Paid/ Closed", "Still_Outstanding")</f>
        <v>Paid/ Closed</v>
      </c>
      <c r="N3393" s="33">
        <f>IF(_xlfn.XLOOKUP(C3393,Raw_Data_Paid_23!$C$4:$C$2114,Raw_Data_Paid_23!$C$4:$C$2114,1)= 1,1,0)</f>
        <v>1</v>
      </c>
      <c r="O3393" t="str">
        <f>IF(M3393=$W$7,IF(AND(N3393,_xlfn.XLOOKUP(C3393,Raw_Data_OS_23!$C$7:$C$4518,Raw_Data_OS_23!$G$7:$G$4518,0)=G3393),"A",IF(_xlfn.XLOOKUP(C3393,Raw_Data_Paid_23!$C$4:$C$2114,Raw_Data_Paid_23!$C$4:$C$2114,"B1")="B1","B1","B2")),IF(_xlfn.XLOOKUP(C3393,Raw_Data_Paid_23!$C$4:$C$2114,Raw_Data_Paid_23!$C$4:$C$2114,"C1")="C1","C1","C2"))</f>
        <v>C1</v>
      </c>
      <c r="P3393" t="str">
        <f t="shared" si="102"/>
        <v>2021C1Motor Commercial</v>
      </c>
    </row>
    <row r="3394" spans="3:16" x14ac:dyDescent="0.35">
      <c r="C3394" s="6" t="s">
        <v>3530</v>
      </c>
      <c r="D3394" s="7" t="s">
        <v>5917</v>
      </c>
      <c r="E3394" s="7" t="s">
        <v>5918</v>
      </c>
      <c r="F3394" s="8" t="s">
        <v>3908</v>
      </c>
      <c r="G3394" s="9">
        <v>10000</v>
      </c>
      <c r="H3394" s="10">
        <v>2021</v>
      </c>
      <c r="I3394" s="10">
        <v>2021</v>
      </c>
      <c r="J3394" s="11" t="s">
        <v>3073</v>
      </c>
      <c r="K3394" s="12">
        <v>10000</v>
      </c>
      <c r="L3394" s="12">
        <v>1</v>
      </c>
      <c r="M3394" s="33" t="str">
        <f>IF(_xlfn.XLOOKUP(C3394,Raw_Data_OS_23!$C$7:$C$4518,Raw_Data_OS_23!$G$7:$G$4518,"Paid/ Closed")="Paid/ Closed","Paid/ Closed", "Still_Outstanding")</f>
        <v>Paid/ Closed</v>
      </c>
      <c r="N3394" s="33">
        <f>IF(_xlfn.XLOOKUP(C3394,Raw_Data_Paid_23!$C$4:$C$2114,Raw_Data_Paid_23!$C$4:$C$2114,1)= 1,1,0)</f>
        <v>1</v>
      </c>
      <c r="O3394" t="str">
        <f>IF(M3394=$W$7,IF(AND(N3394,_xlfn.XLOOKUP(C3394,Raw_Data_OS_23!$C$7:$C$4518,Raw_Data_OS_23!$G$7:$G$4518,0)=G3394),"A",IF(_xlfn.XLOOKUP(C3394,Raw_Data_Paid_23!$C$4:$C$2114,Raw_Data_Paid_23!$C$4:$C$2114,"B1")="B1","B1","B2")),IF(_xlfn.XLOOKUP(C3394,Raw_Data_Paid_23!$C$4:$C$2114,Raw_Data_Paid_23!$C$4:$C$2114,"C1")="C1","C1","C2"))</f>
        <v>C1</v>
      </c>
      <c r="P3394" t="str">
        <f t="shared" si="102"/>
        <v>2021C1Motor Commercial</v>
      </c>
    </row>
    <row r="3395" spans="3:16" x14ac:dyDescent="0.35">
      <c r="C3395" s="6" t="s">
        <v>3531</v>
      </c>
      <c r="D3395" s="7" t="s">
        <v>5900</v>
      </c>
      <c r="E3395" s="7" t="s">
        <v>5911</v>
      </c>
      <c r="F3395" s="8" t="s">
        <v>3910</v>
      </c>
      <c r="G3395" s="9">
        <v>21760</v>
      </c>
      <c r="H3395" s="10">
        <v>2021</v>
      </c>
      <c r="I3395" s="10">
        <v>2021</v>
      </c>
      <c r="J3395" s="11" t="s">
        <v>3073</v>
      </c>
      <c r="K3395" s="12">
        <v>21760</v>
      </c>
      <c r="L3395" s="12">
        <v>1</v>
      </c>
      <c r="M3395" s="33" t="str">
        <f>IF(_xlfn.XLOOKUP(C3395,Raw_Data_OS_23!$C$7:$C$4518,Raw_Data_OS_23!$G$7:$G$4518,"Paid/ Closed")="Paid/ Closed","Paid/ Closed", "Still_Outstanding")</f>
        <v>Paid/ Closed</v>
      </c>
      <c r="N3395" s="33">
        <f>IF(_xlfn.XLOOKUP(C3395,Raw_Data_Paid_23!$C$4:$C$2114,Raw_Data_Paid_23!$C$4:$C$2114,1)= 1,1,0)</f>
        <v>1</v>
      </c>
      <c r="O3395" t="str">
        <f>IF(M3395=$W$7,IF(AND(N3395,_xlfn.XLOOKUP(C3395,Raw_Data_OS_23!$C$7:$C$4518,Raw_Data_OS_23!$G$7:$G$4518,0)=G3395),"A",IF(_xlfn.XLOOKUP(C3395,Raw_Data_Paid_23!$C$4:$C$2114,Raw_Data_Paid_23!$C$4:$C$2114,"B1")="B1","B1","B2")),IF(_xlfn.XLOOKUP(C3395,Raw_Data_Paid_23!$C$4:$C$2114,Raw_Data_Paid_23!$C$4:$C$2114,"C1")="C1","C1","C2"))</f>
        <v>C1</v>
      </c>
      <c r="P3395" t="str">
        <f t="shared" si="102"/>
        <v>2021C1Motor Private</v>
      </c>
    </row>
    <row r="3396" spans="3:16" x14ac:dyDescent="0.35">
      <c r="C3396" s="6" t="s">
        <v>3532</v>
      </c>
      <c r="D3396" s="7" t="s">
        <v>5908</v>
      </c>
      <c r="E3396" s="7" t="s">
        <v>5916</v>
      </c>
      <c r="F3396" s="8" t="s">
        <v>3908</v>
      </c>
      <c r="G3396" s="9">
        <v>11500</v>
      </c>
      <c r="H3396" s="10">
        <v>2021</v>
      </c>
      <c r="I3396" s="10">
        <v>2021</v>
      </c>
      <c r="J3396" s="11" t="s">
        <v>3073</v>
      </c>
      <c r="K3396" s="12">
        <v>11500</v>
      </c>
      <c r="L3396" s="12">
        <v>1</v>
      </c>
      <c r="M3396" s="33" t="str">
        <f>IF(_xlfn.XLOOKUP(C3396,Raw_Data_OS_23!$C$7:$C$4518,Raw_Data_OS_23!$G$7:$G$4518,"Paid/ Closed")="Paid/ Closed","Paid/ Closed", "Still_Outstanding")</f>
        <v>Still_Outstanding</v>
      </c>
      <c r="N3396" s="33">
        <f>IF(_xlfn.XLOOKUP(C3396,Raw_Data_Paid_23!$C$4:$C$2114,Raw_Data_Paid_23!$C$4:$C$2114,1)= 1,1,0)</f>
        <v>1</v>
      </c>
      <c r="O3396" t="str">
        <f>IF(M3396=$W$7,IF(AND(N3396,_xlfn.XLOOKUP(C3396,Raw_Data_OS_23!$C$7:$C$4518,Raw_Data_OS_23!$G$7:$G$4518,0)=G3396),"A",IF(_xlfn.XLOOKUP(C3396,Raw_Data_Paid_23!$C$4:$C$2114,Raw_Data_Paid_23!$C$4:$C$2114,"B1")="B1","B1","B2")),IF(_xlfn.XLOOKUP(C3396,Raw_Data_Paid_23!$C$4:$C$2114,Raw_Data_Paid_23!$C$4:$C$2114,"C1")="C1","C1","C2"))</f>
        <v>A</v>
      </c>
      <c r="P3396" t="str">
        <f t="shared" si="102"/>
        <v>2021AMotor Commercial</v>
      </c>
    </row>
    <row r="3397" spans="3:16" x14ac:dyDescent="0.35">
      <c r="C3397" s="6" t="s">
        <v>3533</v>
      </c>
      <c r="D3397" s="7" t="s">
        <v>5916</v>
      </c>
      <c r="E3397" s="7" t="s">
        <v>5914</v>
      </c>
      <c r="F3397" s="8" t="s">
        <v>3910</v>
      </c>
      <c r="G3397" s="9">
        <v>243344</v>
      </c>
      <c r="H3397" s="10">
        <v>2021</v>
      </c>
      <c r="I3397" s="10">
        <v>2021</v>
      </c>
      <c r="J3397" s="11" t="s">
        <v>3073</v>
      </c>
      <c r="K3397" s="12">
        <v>243344</v>
      </c>
      <c r="L3397" s="12">
        <v>1</v>
      </c>
      <c r="M3397" s="33" t="str">
        <f>IF(_xlfn.XLOOKUP(C3397,Raw_Data_OS_23!$C$7:$C$4518,Raw_Data_OS_23!$G$7:$G$4518,"Paid/ Closed")="Paid/ Closed","Paid/ Closed", "Still_Outstanding")</f>
        <v>Still_Outstanding</v>
      </c>
      <c r="N3397" s="33">
        <f>IF(_xlfn.XLOOKUP(C3397,Raw_Data_Paid_23!$C$4:$C$2114,Raw_Data_Paid_23!$C$4:$C$2114,1)= 1,1,0)</f>
        <v>1</v>
      </c>
      <c r="O3397" t="str">
        <f>IF(M3397=$W$7,IF(AND(N3397,_xlfn.XLOOKUP(C3397,Raw_Data_OS_23!$C$7:$C$4518,Raw_Data_OS_23!$G$7:$G$4518,0)=G3397),"A",IF(_xlfn.XLOOKUP(C3397,Raw_Data_Paid_23!$C$4:$C$2114,Raw_Data_Paid_23!$C$4:$C$2114,"B1")="B1","B1","B2")),IF(_xlfn.XLOOKUP(C3397,Raw_Data_Paid_23!$C$4:$C$2114,Raw_Data_Paid_23!$C$4:$C$2114,"C1")="C1","C1","C2"))</f>
        <v>B1</v>
      </c>
      <c r="P3397" t="str">
        <f t="shared" si="102"/>
        <v>2021B1Motor Private</v>
      </c>
    </row>
    <row r="3398" spans="3:16" x14ac:dyDescent="0.35">
      <c r="C3398" s="6" t="s">
        <v>3534</v>
      </c>
      <c r="D3398" s="7" t="s">
        <v>5916</v>
      </c>
      <c r="E3398" s="7" t="s">
        <v>5917</v>
      </c>
      <c r="F3398" s="8" t="s">
        <v>3908</v>
      </c>
      <c r="G3398" s="9">
        <v>11912</v>
      </c>
      <c r="H3398" s="10">
        <v>2021</v>
      </c>
      <c r="I3398" s="10">
        <v>2021</v>
      </c>
      <c r="J3398" s="11" t="s">
        <v>3073</v>
      </c>
      <c r="K3398" s="12">
        <v>11912</v>
      </c>
      <c r="L3398" s="12">
        <v>1</v>
      </c>
      <c r="M3398" s="33" t="str">
        <f>IF(_xlfn.XLOOKUP(C3398,Raw_Data_OS_23!$C$7:$C$4518,Raw_Data_OS_23!$G$7:$G$4518,"Paid/ Closed")="Paid/ Closed","Paid/ Closed", "Still_Outstanding")</f>
        <v>Paid/ Closed</v>
      </c>
      <c r="N3398" s="33">
        <f>IF(_xlfn.XLOOKUP(C3398,Raw_Data_Paid_23!$C$4:$C$2114,Raw_Data_Paid_23!$C$4:$C$2114,1)= 1,1,0)</f>
        <v>0</v>
      </c>
      <c r="O3398" t="str">
        <f>IF(M3398=$W$7,IF(AND(N3398,_xlfn.XLOOKUP(C3398,Raw_Data_OS_23!$C$7:$C$4518,Raw_Data_OS_23!$G$7:$G$4518,0)=G3398),"A",IF(_xlfn.XLOOKUP(C3398,Raw_Data_Paid_23!$C$4:$C$2114,Raw_Data_Paid_23!$C$4:$C$2114,"B1")="B1","B1","B2")),IF(_xlfn.XLOOKUP(C3398,Raw_Data_Paid_23!$C$4:$C$2114,Raw_Data_Paid_23!$C$4:$C$2114,"C1")="C1","C1","C2"))</f>
        <v>C2</v>
      </c>
      <c r="P3398" t="str">
        <f t="shared" ref="P3398:P3461" si="103">H3398&amp;O3398&amp;F3398</f>
        <v>2021C2Motor Commercial</v>
      </c>
    </row>
    <row r="3399" spans="3:16" x14ac:dyDescent="0.35">
      <c r="C3399" s="6" t="s">
        <v>3535</v>
      </c>
      <c r="D3399" s="7" t="s">
        <v>5889</v>
      </c>
      <c r="E3399" s="7" t="s">
        <v>5911</v>
      </c>
      <c r="F3399" s="8" t="s">
        <v>3910</v>
      </c>
      <c r="G3399" s="9">
        <v>1622807.0175000001</v>
      </c>
      <c r="H3399" s="10">
        <v>2021</v>
      </c>
      <c r="I3399" s="10">
        <v>2021</v>
      </c>
      <c r="J3399" s="11" t="s">
        <v>3073</v>
      </c>
      <c r="K3399" s="12">
        <v>1622807.0175000001</v>
      </c>
      <c r="L3399" s="12">
        <v>1</v>
      </c>
      <c r="M3399" s="33" t="str">
        <f>IF(_xlfn.XLOOKUP(C3399,Raw_Data_OS_23!$C$7:$C$4518,Raw_Data_OS_23!$G$7:$G$4518,"Paid/ Closed")="Paid/ Closed","Paid/ Closed", "Still_Outstanding")</f>
        <v>Still_Outstanding</v>
      </c>
      <c r="N3399" s="33">
        <f>IF(_xlfn.XLOOKUP(C3399,Raw_Data_Paid_23!$C$4:$C$2114,Raw_Data_Paid_23!$C$4:$C$2114,1)= 1,1,0)</f>
        <v>0</v>
      </c>
      <c r="O3399" t="str">
        <f>IF(M3399=$W$7,IF(AND(N3399,_xlfn.XLOOKUP(C3399,Raw_Data_OS_23!$C$7:$C$4518,Raw_Data_OS_23!$G$7:$G$4518,0)=G3399),"A",IF(_xlfn.XLOOKUP(C3399,Raw_Data_Paid_23!$C$4:$C$2114,Raw_Data_Paid_23!$C$4:$C$2114,"B1")="B1","B1","B2")),IF(_xlfn.XLOOKUP(C3399,Raw_Data_Paid_23!$C$4:$C$2114,Raw_Data_Paid_23!$C$4:$C$2114,"C1")="C1","C1","C2"))</f>
        <v>B2</v>
      </c>
      <c r="P3399" t="str">
        <f t="shared" si="103"/>
        <v>2021B2Motor Private</v>
      </c>
    </row>
    <row r="3400" spans="3:16" x14ac:dyDescent="0.35">
      <c r="C3400" s="6" t="s">
        <v>3536</v>
      </c>
      <c r="D3400" s="7" t="s">
        <v>5901</v>
      </c>
      <c r="E3400" s="7" t="s">
        <v>5903</v>
      </c>
      <c r="F3400" s="8" t="s">
        <v>3910</v>
      </c>
      <c r="G3400" s="9">
        <v>500000</v>
      </c>
      <c r="H3400" s="10">
        <v>2021</v>
      </c>
      <c r="I3400" s="10">
        <v>2021</v>
      </c>
      <c r="J3400" s="11" t="s">
        <v>3073</v>
      </c>
      <c r="K3400" s="12">
        <v>500000</v>
      </c>
      <c r="L3400" s="12">
        <v>1</v>
      </c>
      <c r="M3400" s="33" t="str">
        <f>IF(_xlfn.XLOOKUP(C3400,Raw_Data_OS_23!$C$7:$C$4518,Raw_Data_OS_23!$G$7:$G$4518,"Paid/ Closed")="Paid/ Closed","Paid/ Closed", "Still_Outstanding")</f>
        <v>Still_Outstanding</v>
      </c>
      <c r="N3400" s="33">
        <f>IF(_xlfn.XLOOKUP(C3400,Raw_Data_Paid_23!$C$4:$C$2114,Raw_Data_Paid_23!$C$4:$C$2114,1)= 1,1,0)</f>
        <v>0</v>
      </c>
      <c r="O3400" t="str">
        <f>IF(M3400=$W$7,IF(AND(N3400,_xlfn.XLOOKUP(C3400,Raw_Data_OS_23!$C$7:$C$4518,Raw_Data_OS_23!$G$7:$G$4518,0)=G3400),"A",IF(_xlfn.XLOOKUP(C3400,Raw_Data_Paid_23!$C$4:$C$2114,Raw_Data_Paid_23!$C$4:$C$2114,"B1")="B1","B1","B2")),IF(_xlfn.XLOOKUP(C3400,Raw_Data_Paid_23!$C$4:$C$2114,Raw_Data_Paid_23!$C$4:$C$2114,"C1")="C1","C1","C2"))</f>
        <v>B2</v>
      </c>
      <c r="P3400" t="str">
        <f t="shared" si="103"/>
        <v>2021B2Motor Private</v>
      </c>
    </row>
    <row r="3401" spans="3:16" x14ac:dyDescent="0.35">
      <c r="C3401" s="6" t="s">
        <v>3537</v>
      </c>
      <c r="D3401" s="7" t="s">
        <v>5916</v>
      </c>
      <c r="E3401" s="7" t="s">
        <v>5918</v>
      </c>
      <c r="F3401" s="8" t="s">
        <v>3910</v>
      </c>
      <c r="G3401" s="9">
        <v>21500</v>
      </c>
      <c r="H3401" s="10">
        <v>2021</v>
      </c>
      <c r="I3401" s="10">
        <v>2021</v>
      </c>
      <c r="J3401" s="11" t="s">
        <v>3073</v>
      </c>
      <c r="K3401" s="12">
        <v>21500</v>
      </c>
      <c r="L3401" s="12">
        <v>1</v>
      </c>
      <c r="M3401" s="33" t="str">
        <f>IF(_xlfn.XLOOKUP(C3401,Raw_Data_OS_23!$C$7:$C$4518,Raw_Data_OS_23!$G$7:$G$4518,"Paid/ Closed")="Paid/ Closed","Paid/ Closed", "Still_Outstanding")</f>
        <v>Paid/ Closed</v>
      </c>
      <c r="N3401" s="33">
        <f>IF(_xlfn.XLOOKUP(C3401,Raw_Data_Paid_23!$C$4:$C$2114,Raw_Data_Paid_23!$C$4:$C$2114,1)= 1,1,0)</f>
        <v>1</v>
      </c>
      <c r="O3401" t="str">
        <f>IF(M3401=$W$7,IF(AND(N3401,_xlfn.XLOOKUP(C3401,Raw_Data_OS_23!$C$7:$C$4518,Raw_Data_OS_23!$G$7:$G$4518,0)=G3401),"A",IF(_xlfn.XLOOKUP(C3401,Raw_Data_Paid_23!$C$4:$C$2114,Raw_Data_Paid_23!$C$4:$C$2114,"B1")="B1","B1","B2")),IF(_xlfn.XLOOKUP(C3401,Raw_Data_Paid_23!$C$4:$C$2114,Raw_Data_Paid_23!$C$4:$C$2114,"C1")="C1","C1","C2"))</f>
        <v>C1</v>
      </c>
      <c r="P3401" t="str">
        <f t="shared" si="103"/>
        <v>2021C1Motor Private</v>
      </c>
    </row>
    <row r="3402" spans="3:16" x14ac:dyDescent="0.35">
      <c r="C3402" s="6" t="s">
        <v>3538</v>
      </c>
      <c r="D3402" s="7" t="s">
        <v>5914</v>
      </c>
      <c r="E3402" s="7" t="s">
        <v>5917</v>
      </c>
      <c r="F3402" s="8" t="s">
        <v>3910</v>
      </c>
      <c r="G3402" s="9">
        <v>204000</v>
      </c>
      <c r="H3402" s="10">
        <v>2021</v>
      </c>
      <c r="I3402" s="10">
        <v>2021</v>
      </c>
      <c r="J3402" s="11" t="s">
        <v>3073</v>
      </c>
      <c r="K3402" s="12">
        <v>204000</v>
      </c>
      <c r="L3402" s="12">
        <v>1</v>
      </c>
      <c r="M3402" s="33" t="str">
        <f>IF(_xlfn.XLOOKUP(C3402,Raw_Data_OS_23!$C$7:$C$4518,Raw_Data_OS_23!$G$7:$G$4518,"Paid/ Closed")="Paid/ Closed","Paid/ Closed", "Still_Outstanding")</f>
        <v>Still_Outstanding</v>
      </c>
      <c r="N3402" s="33">
        <f>IF(_xlfn.XLOOKUP(C3402,Raw_Data_Paid_23!$C$4:$C$2114,Raw_Data_Paid_23!$C$4:$C$2114,1)= 1,1,0)</f>
        <v>1</v>
      </c>
      <c r="O3402" t="str">
        <f>IF(M3402=$W$7,IF(AND(N3402,_xlfn.XLOOKUP(C3402,Raw_Data_OS_23!$C$7:$C$4518,Raw_Data_OS_23!$G$7:$G$4518,0)=G3402),"A",IF(_xlfn.XLOOKUP(C3402,Raw_Data_Paid_23!$C$4:$C$2114,Raw_Data_Paid_23!$C$4:$C$2114,"B1")="B1","B1","B2")),IF(_xlfn.XLOOKUP(C3402,Raw_Data_Paid_23!$C$4:$C$2114,Raw_Data_Paid_23!$C$4:$C$2114,"C1")="C1","C1","C2"))</f>
        <v>A</v>
      </c>
      <c r="P3402" t="str">
        <f t="shared" si="103"/>
        <v>2021AMotor Private</v>
      </c>
    </row>
    <row r="3403" spans="3:16" x14ac:dyDescent="0.35">
      <c r="C3403" s="6" t="s">
        <v>3539</v>
      </c>
      <c r="D3403" s="7" t="s">
        <v>5919</v>
      </c>
      <c r="E3403" s="7" t="s">
        <v>5920</v>
      </c>
      <c r="F3403" s="8" t="s">
        <v>3910</v>
      </c>
      <c r="G3403" s="9">
        <v>20000</v>
      </c>
      <c r="H3403" s="10">
        <v>2021</v>
      </c>
      <c r="I3403" s="10">
        <v>2021</v>
      </c>
      <c r="J3403" s="11" t="s">
        <v>3073</v>
      </c>
      <c r="K3403" s="12">
        <v>20000</v>
      </c>
      <c r="L3403" s="12">
        <v>1</v>
      </c>
      <c r="M3403" s="33" t="str">
        <f>IF(_xlfn.XLOOKUP(C3403,Raw_Data_OS_23!$C$7:$C$4518,Raw_Data_OS_23!$G$7:$G$4518,"Paid/ Closed")="Paid/ Closed","Paid/ Closed", "Still_Outstanding")</f>
        <v>Still_Outstanding</v>
      </c>
      <c r="N3403" s="33">
        <f>IF(_xlfn.XLOOKUP(C3403,Raw_Data_Paid_23!$C$4:$C$2114,Raw_Data_Paid_23!$C$4:$C$2114,1)= 1,1,0)</f>
        <v>1</v>
      </c>
      <c r="O3403" t="str">
        <f>IF(M3403=$W$7,IF(AND(N3403,_xlfn.XLOOKUP(C3403,Raw_Data_OS_23!$C$7:$C$4518,Raw_Data_OS_23!$G$7:$G$4518,0)=G3403),"A",IF(_xlfn.XLOOKUP(C3403,Raw_Data_Paid_23!$C$4:$C$2114,Raw_Data_Paid_23!$C$4:$C$2114,"B1")="B1","B1","B2")),IF(_xlfn.XLOOKUP(C3403,Raw_Data_Paid_23!$C$4:$C$2114,Raw_Data_Paid_23!$C$4:$C$2114,"C1")="C1","C1","C2"))</f>
        <v>B1</v>
      </c>
      <c r="P3403" t="str">
        <f t="shared" si="103"/>
        <v>2021B1Motor Private</v>
      </c>
    </row>
    <row r="3404" spans="3:16" x14ac:dyDescent="0.35">
      <c r="C3404" s="6" t="s">
        <v>3540</v>
      </c>
      <c r="D3404" s="7" t="s">
        <v>5917</v>
      </c>
      <c r="E3404" s="7" t="s">
        <v>5917</v>
      </c>
      <c r="F3404" s="8" t="s">
        <v>3910</v>
      </c>
      <c r="G3404" s="9">
        <v>193000</v>
      </c>
      <c r="H3404" s="10">
        <v>2021</v>
      </c>
      <c r="I3404" s="10">
        <v>2021</v>
      </c>
      <c r="J3404" s="11" t="s">
        <v>3073</v>
      </c>
      <c r="K3404" s="12">
        <v>193000</v>
      </c>
      <c r="L3404" s="12">
        <v>1</v>
      </c>
      <c r="M3404" s="33" t="str">
        <f>IF(_xlfn.XLOOKUP(C3404,Raw_Data_OS_23!$C$7:$C$4518,Raw_Data_OS_23!$G$7:$G$4518,"Paid/ Closed")="Paid/ Closed","Paid/ Closed", "Still_Outstanding")</f>
        <v>Paid/ Closed</v>
      </c>
      <c r="N3404" s="33">
        <f>IF(_xlfn.XLOOKUP(C3404,Raw_Data_Paid_23!$C$4:$C$2114,Raw_Data_Paid_23!$C$4:$C$2114,1)= 1,1,0)</f>
        <v>0</v>
      </c>
      <c r="O3404" t="str">
        <f>IF(M3404=$W$7,IF(AND(N3404,_xlfn.XLOOKUP(C3404,Raw_Data_OS_23!$C$7:$C$4518,Raw_Data_OS_23!$G$7:$G$4518,0)=G3404),"A",IF(_xlfn.XLOOKUP(C3404,Raw_Data_Paid_23!$C$4:$C$2114,Raw_Data_Paid_23!$C$4:$C$2114,"B1")="B1","B1","B2")),IF(_xlfn.XLOOKUP(C3404,Raw_Data_Paid_23!$C$4:$C$2114,Raw_Data_Paid_23!$C$4:$C$2114,"C1")="C1","C1","C2"))</f>
        <v>C2</v>
      </c>
      <c r="P3404" t="str">
        <f t="shared" si="103"/>
        <v>2021C2Motor Private</v>
      </c>
    </row>
    <row r="3405" spans="3:16" x14ac:dyDescent="0.35">
      <c r="C3405" s="6" t="s">
        <v>3541</v>
      </c>
      <c r="D3405" s="7" t="s">
        <v>5914</v>
      </c>
      <c r="E3405" s="7" t="s">
        <v>5918</v>
      </c>
      <c r="F3405" s="8" t="s">
        <v>3908</v>
      </c>
      <c r="G3405" s="9">
        <v>180000</v>
      </c>
      <c r="H3405" s="10">
        <v>2021</v>
      </c>
      <c r="I3405" s="10">
        <v>2021</v>
      </c>
      <c r="J3405" s="11" t="s">
        <v>3073</v>
      </c>
      <c r="K3405" s="12">
        <v>180000</v>
      </c>
      <c r="L3405" s="12">
        <v>1</v>
      </c>
      <c r="M3405" s="33" t="str">
        <f>IF(_xlfn.XLOOKUP(C3405,Raw_Data_OS_23!$C$7:$C$4518,Raw_Data_OS_23!$G$7:$G$4518,"Paid/ Closed")="Paid/ Closed","Paid/ Closed", "Still_Outstanding")</f>
        <v>Paid/ Closed</v>
      </c>
      <c r="N3405" s="33">
        <f>IF(_xlfn.XLOOKUP(C3405,Raw_Data_Paid_23!$C$4:$C$2114,Raw_Data_Paid_23!$C$4:$C$2114,1)= 1,1,0)</f>
        <v>0</v>
      </c>
      <c r="O3405" t="str">
        <f>IF(M3405=$W$7,IF(AND(N3405,_xlfn.XLOOKUP(C3405,Raw_Data_OS_23!$C$7:$C$4518,Raw_Data_OS_23!$G$7:$G$4518,0)=G3405),"A",IF(_xlfn.XLOOKUP(C3405,Raw_Data_Paid_23!$C$4:$C$2114,Raw_Data_Paid_23!$C$4:$C$2114,"B1")="B1","B1","B2")),IF(_xlfn.XLOOKUP(C3405,Raw_Data_Paid_23!$C$4:$C$2114,Raw_Data_Paid_23!$C$4:$C$2114,"C1")="C1","C1","C2"))</f>
        <v>C2</v>
      </c>
      <c r="P3405" t="str">
        <f t="shared" si="103"/>
        <v>2021C2Motor Commercial</v>
      </c>
    </row>
    <row r="3406" spans="3:16" x14ac:dyDescent="0.35">
      <c r="C3406" s="6" t="s">
        <v>3542</v>
      </c>
      <c r="D3406" s="7" t="s">
        <v>5917</v>
      </c>
      <c r="E3406" s="7" t="s">
        <v>5918</v>
      </c>
      <c r="F3406" s="8" t="s">
        <v>3910</v>
      </c>
      <c r="G3406" s="9">
        <v>22000</v>
      </c>
      <c r="H3406" s="10">
        <v>2021</v>
      </c>
      <c r="I3406" s="10">
        <v>2021</v>
      </c>
      <c r="J3406" s="11" t="s">
        <v>3073</v>
      </c>
      <c r="K3406" s="12">
        <v>22000</v>
      </c>
      <c r="L3406" s="12">
        <v>1</v>
      </c>
      <c r="M3406" s="33" t="str">
        <f>IF(_xlfn.XLOOKUP(C3406,Raw_Data_OS_23!$C$7:$C$4518,Raw_Data_OS_23!$G$7:$G$4518,"Paid/ Closed")="Paid/ Closed","Paid/ Closed", "Still_Outstanding")</f>
        <v>Paid/ Closed</v>
      </c>
      <c r="N3406" s="33">
        <f>IF(_xlfn.XLOOKUP(C3406,Raw_Data_Paid_23!$C$4:$C$2114,Raw_Data_Paid_23!$C$4:$C$2114,1)= 1,1,0)</f>
        <v>1</v>
      </c>
      <c r="O3406" t="str">
        <f>IF(M3406=$W$7,IF(AND(N3406,_xlfn.XLOOKUP(C3406,Raw_Data_OS_23!$C$7:$C$4518,Raw_Data_OS_23!$G$7:$G$4518,0)=G3406),"A",IF(_xlfn.XLOOKUP(C3406,Raw_Data_Paid_23!$C$4:$C$2114,Raw_Data_Paid_23!$C$4:$C$2114,"B1")="B1","B1","B2")),IF(_xlfn.XLOOKUP(C3406,Raw_Data_Paid_23!$C$4:$C$2114,Raw_Data_Paid_23!$C$4:$C$2114,"C1")="C1","C1","C2"))</f>
        <v>C1</v>
      </c>
      <c r="P3406" t="str">
        <f t="shared" si="103"/>
        <v>2021C1Motor Private</v>
      </c>
    </row>
    <row r="3407" spans="3:16" x14ac:dyDescent="0.35">
      <c r="C3407" s="6" t="s">
        <v>3543</v>
      </c>
      <c r="D3407" s="7" t="s">
        <v>5876</v>
      </c>
      <c r="E3407" s="7" t="s">
        <v>5919</v>
      </c>
      <c r="F3407" s="8" t="s">
        <v>3908</v>
      </c>
      <c r="G3407" s="9">
        <v>48000</v>
      </c>
      <c r="H3407" s="10">
        <v>2021</v>
      </c>
      <c r="I3407" s="10">
        <v>2021</v>
      </c>
      <c r="J3407" s="11" t="s">
        <v>3073</v>
      </c>
      <c r="K3407" s="12">
        <v>48000</v>
      </c>
      <c r="L3407" s="12">
        <v>1</v>
      </c>
      <c r="M3407" s="33" t="str">
        <f>IF(_xlfn.XLOOKUP(C3407,Raw_Data_OS_23!$C$7:$C$4518,Raw_Data_OS_23!$G$7:$G$4518,"Paid/ Closed")="Paid/ Closed","Paid/ Closed", "Still_Outstanding")</f>
        <v>Still_Outstanding</v>
      </c>
      <c r="N3407" s="33">
        <f>IF(_xlfn.XLOOKUP(C3407,Raw_Data_Paid_23!$C$4:$C$2114,Raw_Data_Paid_23!$C$4:$C$2114,1)= 1,1,0)</f>
        <v>1</v>
      </c>
      <c r="O3407" t="str">
        <f>IF(M3407=$W$7,IF(AND(N3407,_xlfn.XLOOKUP(C3407,Raw_Data_OS_23!$C$7:$C$4518,Raw_Data_OS_23!$G$7:$G$4518,0)=G3407),"A",IF(_xlfn.XLOOKUP(C3407,Raw_Data_Paid_23!$C$4:$C$2114,Raw_Data_Paid_23!$C$4:$C$2114,"B1")="B1","B1","B2")),IF(_xlfn.XLOOKUP(C3407,Raw_Data_Paid_23!$C$4:$C$2114,Raw_Data_Paid_23!$C$4:$C$2114,"C1")="C1","C1","C2"))</f>
        <v>B1</v>
      </c>
      <c r="P3407" t="str">
        <f t="shared" si="103"/>
        <v>2021B1Motor Commercial</v>
      </c>
    </row>
    <row r="3408" spans="3:16" x14ac:dyDescent="0.35">
      <c r="C3408" s="6" t="s">
        <v>3544</v>
      </c>
      <c r="D3408" s="7" t="s">
        <v>5917</v>
      </c>
      <c r="E3408" s="7" t="s">
        <v>5920</v>
      </c>
      <c r="F3408" s="8" t="s">
        <v>3910</v>
      </c>
      <c r="G3408" s="9">
        <v>400000</v>
      </c>
      <c r="H3408" s="10">
        <v>2021</v>
      </c>
      <c r="I3408" s="10">
        <v>2021</v>
      </c>
      <c r="J3408" s="11" t="s">
        <v>3073</v>
      </c>
      <c r="K3408" s="12">
        <v>400000</v>
      </c>
      <c r="L3408" s="12">
        <v>1</v>
      </c>
      <c r="M3408" s="33" t="str">
        <f>IF(_xlfn.XLOOKUP(C3408,Raw_Data_OS_23!$C$7:$C$4518,Raw_Data_OS_23!$G$7:$G$4518,"Paid/ Closed")="Paid/ Closed","Paid/ Closed", "Still_Outstanding")</f>
        <v>Still_Outstanding</v>
      </c>
      <c r="N3408" s="33">
        <f>IF(_xlfn.XLOOKUP(C3408,Raw_Data_Paid_23!$C$4:$C$2114,Raw_Data_Paid_23!$C$4:$C$2114,1)= 1,1,0)</f>
        <v>0</v>
      </c>
      <c r="O3408" t="str">
        <f>IF(M3408=$W$7,IF(AND(N3408,_xlfn.XLOOKUP(C3408,Raw_Data_OS_23!$C$7:$C$4518,Raw_Data_OS_23!$G$7:$G$4518,0)=G3408),"A",IF(_xlfn.XLOOKUP(C3408,Raw_Data_Paid_23!$C$4:$C$2114,Raw_Data_Paid_23!$C$4:$C$2114,"B1")="B1","B1","B2")),IF(_xlfn.XLOOKUP(C3408,Raw_Data_Paid_23!$C$4:$C$2114,Raw_Data_Paid_23!$C$4:$C$2114,"C1")="C1","C1","C2"))</f>
        <v>B2</v>
      </c>
      <c r="P3408" t="str">
        <f t="shared" si="103"/>
        <v>2021B2Motor Private</v>
      </c>
    </row>
    <row r="3409" spans="3:16" x14ac:dyDescent="0.35">
      <c r="C3409" s="6" t="s">
        <v>3136</v>
      </c>
      <c r="D3409" s="7" t="s">
        <v>5402</v>
      </c>
      <c r="E3409" s="7" t="s">
        <v>5394</v>
      </c>
      <c r="F3409" s="8" t="s">
        <v>3910</v>
      </c>
      <c r="G3409" s="9">
        <v>68768</v>
      </c>
      <c r="H3409" s="10">
        <v>2021</v>
      </c>
      <c r="I3409" s="10">
        <v>2021</v>
      </c>
      <c r="J3409" s="11" t="s">
        <v>21</v>
      </c>
      <c r="K3409" s="12">
        <v>68768</v>
      </c>
      <c r="L3409" s="12">
        <v>1</v>
      </c>
      <c r="M3409" s="33" t="str">
        <f>IF(_xlfn.XLOOKUP(C3409,Raw_Data_OS_23!$C$7:$C$4518,Raw_Data_OS_23!$G$7:$G$4518,"Paid/ Closed")="Paid/ Closed","Paid/ Closed", "Still_Outstanding")</f>
        <v>Still_Outstanding</v>
      </c>
      <c r="N3409" s="33">
        <f>IF(_xlfn.XLOOKUP(C3409,Raw_Data_Paid_23!$C$4:$C$2114,Raw_Data_Paid_23!$C$4:$C$2114,1)= 1,1,0)</f>
        <v>1</v>
      </c>
      <c r="O3409" t="str">
        <f>IF(M3409=$W$7,IF(AND(N3409,_xlfn.XLOOKUP(C3409,Raw_Data_OS_23!$C$7:$C$4518,Raw_Data_OS_23!$G$7:$G$4518,0)=G3409),"A",IF(_xlfn.XLOOKUP(C3409,Raw_Data_Paid_23!$C$4:$C$2114,Raw_Data_Paid_23!$C$4:$C$2114,"B1")="B1","B1","B2")),IF(_xlfn.XLOOKUP(C3409,Raw_Data_Paid_23!$C$4:$C$2114,Raw_Data_Paid_23!$C$4:$C$2114,"C1")="C1","C1","C2"))</f>
        <v>B1</v>
      </c>
      <c r="P3409" t="str">
        <f t="shared" si="103"/>
        <v>2021B1Motor Private</v>
      </c>
    </row>
    <row r="3410" spans="3:16" x14ac:dyDescent="0.35">
      <c r="C3410" s="6" t="s">
        <v>3545</v>
      </c>
      <c r="D3410" s="7" t="s">
        <v>5920</v>
      </c>
      <c r="E3410" s="7" t="s">
        <v>5921</v>
      </c>
      <c r="F3410" s="8" t="s">
        <v>3910</v>
      </c>
      <c r="G3410" s="9">
        <v>252172.4706</v>
      </c>
      <c r="H3410" s="10">
        <v>2021</v>
      </c>
      <c r="I3410" s="10">
        <v>2021</v>
      </c>
      <c r="J3410" s="11" t="s">
        <v>3138</v>
      </c>
      <c r="K3410" s="12">
        <v>252172.4706</v>
      </c>
      <c r="L3410" s="12">
        <v>1</v>
      </c>
      <c r="M3410" s="33" t="str">
        <f>IF(_xlfn.XLOOKUP(C3410,Raw_Data_OS_23!$C$7:$C$4518,Raw_Data_OS_23!$G$7:$G$4518,"Paid/ Closed")="Paid/ Closed","Paid/ Closed", "Still_Outstanding")</f>
        <v>Paid/ Closed</v>
      </c>
      <c r="N3410" s="33">
        <f>IF(_xlfn.XLOOKUP(C3410,Raw_Data_Paid_23!$C$4:$C$2114,Raw_Data_Paid_23!$C$4:$C$2114,1)= 1,1,0)</f>
        <v>0</v>
      </c>
      <c r="O3410" t="str">
        <f>IF(M3410=$W$7,IF(AND(N3410,_xlfn.XLOOKUP(C3410,Raw_Data_OS_23!$C$7:$C$4518,Raw_Data_OS_23!$G$7:$G$4518,0)=G3410),"A",IF(_xlfn.XLOOKUP(C3410,Raw_Data_Paid_23!$C$4:$C$2114,Raw_Data_Paid_23!$C$4:$C$2114,"B1")="B1","B1","B2")),IF(_xlfn.XLOOKUP(C3410,Raw_Data_Paid_23!$C$4:$C$2114,Raw_Data_Paid_23!$C$4:$C$2114,"C1")="C1","C1","C2"))</f>
        <v>C2</v>
      </c>
      <c r="P3410" t="str">
        <f t="shared" si="103"/>
        <v>2021C2Motor Private</v>
      </c>
    </row>
    <row r="3411" spans="3:16" x14ac:dyDescent="0.35">
      <c r="C3411" s="6" t="s">
        <v>3546</v>
      </c>
      <c r="D3411" s="7" t="s">
        <v>5922</v>
      </c>
      <c r="E3411" s="7" t="s">
        <v>5923</v>
      </c>
      <c r="F3411" s="8" t="s">
        <v>3910</v>
      </c>
      <c r="G3411" s="9">
        <v>63500</v>
      </c>
      <c r="H3411" s="10">
        <v>2021</v>
      </c>
      <c r="I3411" s="10">
        <v>2021</v>
      </c>
      <c r="J3411" s="11" t="s">
        <v>3138</v>
      </c>
      <c r="K3411" s="12">
        <v>63500</v>
      </c>
      <c r="L3411" s="12">
        <v>1</v>
      </c>
      <c r="M3411" s="33" t="str">
        <f>IF(_xlfn.XLOOKUP(C3411,Raw_Data_OS_23!$C$7:$C$4518,Raw_Data_OS_23!$G$7:$G$4518,"Paid/ Closed")="Paid/ Closed","Paid/ Closed", "Still_Outstanding")</f>
        <v>Still_Outstanding</v>
      </c>
      <c r="N3411" s="33">
        <f>IF(_xlfn.XLOOKUP(C3411,Raw_Data_Paid_23!$C$4:$C$2114,Raw_Data_Paid_23!$C$4:$C$2114,1)= 1,1,0)</f>
        <v>0</v>
      </c>
      <c r="O3411" t="str">
        <f>IF(M3411=$W$7,IF(AND(N3411,_xlfn.XLOOKUP(C3411,Raw_Data_OS_23!$C$7:$C$4518,Raw_Data_OS_23!$G$7:$G$4518,0)=G3411),"A",IF(_xlfn.XLOOKUP(C3411,Raw_Data_Paid_23!$C$4:$C$2114,Raw_Data_Paid_23!$C$4:$C$2114,"B1")="B1","B1","B2")),IF(_xlfn.XLOOKUP(C3411,Raw_Data_Paid_23!$C$4:$C$2114,Raw_Data_Paid_23!$C$4:$C$2114,"C1")="C1","C1","C2"))</f>
        <v>B2</v>
      </c>
      <c r="P3411" t="str">
        <f t="shared" si="103"/>
        <v>2021B2Motor Private</v>
      </c>
    </row>
    <row r="3412" spans="3:16" x14ac:dyDescent="0.35">
      <c r="C3412" s="6" t="s">
        <v>3547</v>
      </c>
      <c r="D3412" s="7" t="s">
        <v>5900</v>
      </c>
      <c r="E3412" s="7" t="s">
        <v>5910</v>
      </c>
      <c r="F3412" s="8" t="s">
        <v>3908</v>
      </c>
      <c r="G3412" s="9">
        <v>344800</v>
      </c>
      <c r="H3412" s="10">
        <v>2021</v>
      </c>
      <c r="I3412" s="10">
        <v>2021</v>
      </c>
      <c r="J3412" s="11" t="s">
        <v>3073</v>
      </c>
      <c r="K3412" s="12">
        <v>344800</v>
      </c>
      <c r="L3412" s="12">
        <v>1</v>
      </c>
      <c r="M3412" s="33" t="str">
        <f>IF(_xlfn.XLOOKUP(C3412,Raw_Data_OS_23!$C$7:$C$4518,Raw_Data_OS_23!$G$7:$G$4518,"Paid/ Closed")="Paid/ Closed","Paid/ Closed", "Still_Outstanding")</f>
        <v>Still_Outstanding</v>
      </c>
      <c r="N3412" s="33">
        <f>IF(_xlfn.XLOOKUP(C3412,Raw_Data_Paid_23!$C$4:$C$2114,Raw_Data_Paid_23!$C$4:$C$2114,1)= 1,1,0)</f>
        <v>0</v>
      </c>
      <c r="O3412" t="str">
        <f>IF(M3412=$W$7,IF(AND(N3412,_xlfn.XLOOKUP(C3412,Raw_Data_OS_23!$C$7:$C$4518,Raw_Data_OS_23!$G$7:$G$4518,0)=G3412),"A",IF(_xlfn.XLOOKUP(C3412,Raw_Data_Paid_23!$C$4:$C$2114,Raw_Data_Paid_23!$C$4:$C$2114,"B1")="B1","B1","B2")),IF(_xlfn.XLOOKUP(C3412,Raw_Data_Paid_23!$C$4:$C$2114,Raw_Data_Paid_23!$C$4:$C$2114,"C1")="C1","C1","C2"))</f>
        <v>B2</v>
      </c>
      <c r="P3412" t="str">
        <f t="shared" si="103"/>
        <v>2021B2Motor Commercial</v>
      </c>
    </row>
    <row r="3413" spans="3:16" x14ac:dyDescent="0.35">
      <c r="C3413" s="6" t="s">
        <v>3548</v>
      </c>
      <c r="D3413" s="7" t="s">
        <v>5923</v>
      </c>
      <c r="E3413" s="7" t="s">
        <v>5923</v>
      </c>
      <c r="F3413" s="8" t="s">
        <v>3908</v>
      </c>
      <c r="G3413" s="9">
        <v>9000</v>
      </c>
      <c r="H3413" s="10">
        <v>2021</v>
      </c>
      <c r="I3413" s="10">
        <v>2021</v>
      </c>
      <c r="J3413" s="11" t="s">
        <v>3138</v>
      </c>
      <c r="K3413" s="12">
        <v>9000</v>
      </c>
      <c r="L3413" s="12">
        <v>1</v>
      </c>
      <c r="M3413" s="33" t="str">
        <f>IF(_xlfn.XLOOKUP(C3413,Raw_Data_OS_23!$C$7:$C$4518,Raw_Data_OS_23!$G$7:$G$4518,"Paid/ Closed")="Paid/ Closed","Paid/ Closed", "Still_Outstanding")</f>
        <v>Still_Outstanding</v>
      </c>
      <c r="N3413" s="33">
        <f>IF(_xlfn.XLOOKUP(C3413,Raw_Data_Paid_23!$C$4:$C$2114,Raw_Data_Paid_23!$C$4:$C$2114,1)= 1,1,0)</f>
        <v>0</v>
      </c>
      <c r="O3413" t="str">
        <f>IF(M3413=$W$7,IF(AND(N3413,_xlfn.XLOOKUP(C3413,Raw_Data_OS_23!$C$7:$C$4518,Raw_Data_OS_23!$G$7:$G$4518,0)=G3413),"A",IF(_xlfn.XLOOKUP(C3413,Raw_Data_Paid_23!$C$4:$C$2114,Raw_Data_Paid_23!$C$4:$C$2114,"B1")="B1","B1","B2")),IF(_xlfn.XLOOKUP(C3413,Raw_Data_Paid_23!$C$4:$C$2114,Raw_Data_Paid_23!$C$4:$C$2114,"C1")="C1","C1","C2"))</f>
        <v>B2</v>
      </c>
      <c r="P3413" t="str">
        <f t="shared" si="103"/>
        <v>2021B2Motor Commercial</v>
      </c>
    </row>
    <row r="3414" spans="3:16" x14ac:dyDescent="0.35">
      <c r="C3414" s="6" t="s">
        <v>3549</v>
      </c>
      <c r="D3414" s="7" t="s">
        <v>5893</v>
      </c>
      <c r="E3414" s="7" t="s">
        <v>5914</v>
      </c>
      <c r="F3414" s="8" t="s">
        <v>3910</v>
      </c>
      <c r="G3414" s="9">
        <v>163000</v>
      </c>
      <c r="H3414" s="10">
        <v>2021</v>
      </c>
      <c r="I3414" s="10">
        <v>2021</v>
      </c>
      <c r="J3414" s="11" t="s">
        <v>3073</v>
      </c>
      <c r="K3414" s="12">
        <v>163000</v>
      </c>
      <c r="L3414" s="12">
        <v>1</v>
      </c>
      <c r="M3414" s="33" t="str">
        <f>IF(_xlfn.XLOOKUP(C3414,Raw_Data_OS_23!$C$7:$C$4518,Raw_Data_OS_23!$G$7:$G$4518,"Paid/ Closed")="Paid/ Closed","Paid/ Closed", "Still_Outstanding")</f>
        <v>Still_Outstanding</v>
      </c>
      <c r="N3414" s="33">
        <f>IF(_xlfn.XLOOKUP(C3414,Raw_Data_Paid_23!$C$4:$C$2114,Raw_Data_Paid_23!$C$4:$C$2114,1)= 1,1,0)</f>
        <v>0</v>
      </c>
      <c r="O3414" t="str">
        <f>IF(M3414=$W$7,IF(AND(N3414,_xlfn.XLOOKUP(C3414,Raw_Data_OS_23!$C$7:$C$4518,Raw_Data_OS_23!$G$7:$G$4518,0)=G3414),"A",IF(_xlfn.XLOOKUP(C3414,Raw_Data_Paid_23!$C$4:$C$2114,Raw_Data_Paid_23!$C$4:$C$2114,"B1")="B1","B1","B2")),IF(_xlfn.XLOOKUP(C3414,Raw_Data_Paid_23!$C$4:$C$2114,Raw_Data_Paid_23!$C$4:$C$2114,"C1")="C1","C1","C2"))</f>
        <v>B2</v>
      </c>
      <c r="P3414" t="str">
        <f t="shared" si="103"/>
        <v>2021B2Motor Private</v>
      </c>
    </row>
    <row r="3415" spans="3:16" x14ac:dyDescent="0.35">
      <c r="C3415" s="6" t="s">
        <v>3550</v>
      </c>
      <c r="D3415" s="7" t="s">
        <v>5920</v>
      </c>
      <c r="E3415" s="7" t="s">
        <v>5921</v>
      </c>
      <c r="F3415" s="8" t="s">
        <v>3910</v>
      </c>
      <c r="G3415" s="9">
        <v>100000</v>
      </c>
      <c r="H3415" s="10">
        <v>2021</v>
      </c>
      <c r="I3415" s="10">
        <v>2021</v>
      </c>
      <c r="J3415" s="11" t="s">
        <v>3138</v>
      </c>
      <c r="K3415" s="12">
        <v>100000</v>
      </c>
      <c r="L3415" s="12">
        <v>1</v>
      </c>
      <c r="M3415" s="33" t="str">
        <f>IF(_xlfn.XLOOKUP(C3415,Raw_Data_OS_23!$C$7:$C$4518,Raw_Data_OS_23!$G$7:$G$4518,"Paid/ Closed")="Paid/ Closed","Paid/ Closed", "Still_Outstanding")</f>
        <v>Paid/ Closed</v>
      </c>
      <c r="N3415" s="33">
        <f>IF(_xlfn.XLOOKUP(C3415,Raw_Data_Paid_23!$C$4:$C$2114,Raw_Data_Paid_23!$C$4:$C$2114,1)= 1,1,0)</f>
        <v>1</v>
      </c>
      <c r="O3415" t="str">
        <f>IF(M3415=$W$7,IF(AND(N3415,_xlfn.XLOOKUP(C3415,Raw_Data_OS_23!$C$7:$C$4518,Raw_Data_OS_23!$G$7:$G$4518,0)=G3415),"A",IF(_xlfn.XLOOKUP(C3415,Raw_Data_Paid_23!$C$4:$C$2114,Raw_Data_Paid_23!$C$4:$C$2114,"B1")="B1","B1","B2")),IF(_xlfn.XLOOKUP(C3415,Raw_Data_Paid_23!$C$4:$C$2114,Raw_Data_Paid_23!$C$4:$C$2114,"C1")="C1","C1","C2"))</f>
        <v>C1</v>
      </c>
      <c r="P3415" t="str">
        <f t="shared" si="103"/>
        <v>2021C1Motor Private</v>
      </c>
    </row>
    <row r="3416" spans="3:16" x14ac:dyDescent="0.35">
      <c r="C3416" s="6" t="s">
        <v>3551</v>
      </c>
      <c r="D3416" s="7" t="s">
        <v>5923</v>
      </c>
      <c r="E3416" s="7" t="s">
        <v>5924</v>
      </c>
      <c r="F3416" s="8" t="s">
        <v>3910</v>
      </c>
      <c r="G3416" s="9">
        <v>311178.5882</v>
      </c>
      <c r="H3416" s="10">
        <v>2021</v>
      </c>
      <c r="I3416" s="10">
        <v>2021</v>
      </c>
      <c r="J3416" s="11" t="s">
        <v>3138</v>
      </c>
      <c r="K3416" s="12">
        <v>311178.5882</v>
      </c>
      <c r="L3416" s="12">
        <v>1</v>
      </c>
      <c r="M3416" s="33" t="str">
        <f>IF(_xlfn.XLOOKUP(C3416,Raw_Data_OS_23!$C$7:$C$4518,Raw_Data_OS_23!$G$7:$G$4518,"Paid/ Closed")="Paid/ Closed","Paid/ Closed", "Still_Outstanding")</f>
        <v>Still_Outstanding</v>
      </c>
      <c r="N3416" s="33">
        <f>IF(_xlfn.XLOOKUP(C3416,Raw_Data_Paid_23!$C$4:$C$2114,Raw_Data_Paid_23!$C$4:$C$2114,1)= 1,1,0)</f>
        <v>0</v>
      </c>
      <c r="O3416" t="str">
        <f>IF(M3416=$W$7,IF(AND(N3416,_xlfn.XLOOKUP(C3416,Raw_Data_OS_23!$C$7:$C$4518,Raw_Data_OS_23!$G$7:$G$4518,0)=G3416),"A",IF(_xlfn.XLOOKUP(C3416,Raw_Data_Paid_23!$C$4:$C$2114,Raw_Data_Paid_23!$C$4:$C$2114,"B1")="B1","B1","B2")),IF(_xlfn.XLOOKUP(C3416,Raw_Data_Paid_23!$C$4:$C$2114,Raw_Data_Paid_23!$C$4:$C$2114,"C1")="C1","C1","C2"))</f>
        <v>B2</v>
      </c>
      <c r="P3416" t="str">
        <f t="shared" si="103"/>
        <v>2021B2Motor Private</v>
      </c>
    </row>
    <row r="3417" spans="3:16" x14ac:dyDescent="0.35">
      <c r="C3417" s="6" t="s">
        <v>3552</v>
      </c>
      <c r="D3417" s="7" t="s">
        <v>5914</v>
      </c>
      <c r="E3417" s="7" t="s">
        <v>5924</v>
      </c>
      <c r="F3417" s="8" t="s">
        <v>3910</v>
      </c>
      <c r="G3417" s="9">
        <v>10000</v>
      </c>
      <c r="H3417" s="10">
        <v>2021</v>
      </c>
      <c r="I3417" s="10">
        <v>2021</v>
      </c>
      <c r="J3417" s="11" t="s">
        <v>3073</v>
      </c>
      <c r="K3417" s="12">
        <v>10000</v>
      </c>
      <c r="L3417" s="12">
        <v>1</v>
      </c>
      <c r="M3417" s="33" t="str">
        <f>IF(_xlfn.XLOOKUP(C3417,Raw_Data_OS_23!$C$7:$C$4518,Raw_Data_OS_23!$G$7:$G$4518,"Paid/ Closed")="Paid/ Closed","Paid/ Closed", "Still_Outstanding")</f>
        <v>Still_Outstanding</v>
      </c>
      <c r="N3417" s="33">
        <f>IF(_xlfn.XLOOKUP(C3417,Raw_Data_Paid_23!$C$4:$C$2114,Raw_Data_Paid_23!$C$4:$C$2114,1)= 1,1,0)</f>
        <v>0</v>
      </c>
      <c r="O3417" t="str">
        <f>IF(M3417=$W$7,IF(AND(N3417,_xlfn.XLOOKUP(C3417,Raw_Data_OS_23!$C$7:$C$4518,Raw_Data_OS_23!$G$7:$G$4518,0)=G3417),"A",IF(_xlfn.XLOOKUP(C3417,Raw_Data_Paid_23!$C$4:$C$2114,Raw_Data_Paid_23!$C$4:$C$2114,"B1")="B1","B1","B2")),IF(_xlfn.XLOOKUP(C3417,Raw_Data_Paid_23!$C$4:$C$2114,Raw_Data_Paid_23!$C$4:$C$2114,"C1")="C1","C1","C2"))</f>
        <v>B2</v>
      </c>
      <c r="P3417" t="str">
        <f t="shared" si="103"/>
        <v>2021B2Motor Private</v>
      </c>
    </row>
    <row r="3418" spans="3:16" x14ac:dyDescent="0.35">
      <c r="C3418" s="6" t="s">
        <v>3553</v>
      </c>
      <c r="D3418" s="7" t="s">
        <v>5925</v>
      </c>
      <c r="E3418" s="7" t="s">
        <v>5923</v>
      </c>
      <c r="F3418" s="8" t="s">
        <v>3910</v>
      </c>
      <c r="G3418" s="9">
        <v>100000</v>
      </c>
      <c r="H3418" s="10">
        <v>2021</v>
      </c>
      <c r="I3418" s="10">
        <v>2021</v>
      </c>
      <c r="J3418" s="11" t="s">
        <v>3138</v>
      </c>
      <c r="K3418" s="12">
        <v>100000</v>
      </c>
      <c r="L3418" s="12">
        <v>1</v>
      </c>
      <c r="M3418" s="33" t="str">
        <f>IF(_xlfn.XLOOKUP(C3418,Raw_Data_OS_23!$C$7:$C$4518,Raw_Data_OS_23!$G$7:$G$4518,"Paid/ Closed")="Paid/ Closed","Paid/ Closed", "Still_Outstanding")</f>
        <v>Still_Outstanding</v>
      </c>
      <c r="N3418" s="33">
        <f>IF(_xlfn.XLOOKUP(C3418,Raw_Data_Paid_23!$C$4:$C$2114,Raw_Data_Paid_23!$C$4:$C$2114,1)= 1,1,0)</f>
        <v>1</v>
      </c>
      <c r="O3418" t="str">
        <f>IF(M3418=$W$7,IF(AND(N3418,_xlfn.XLOOKUP(C3418,Raw_Data_OS_23!$C$7:$C$4518,Raw_Data_OS_23!$G$7:$G$4518,0)=G3418),"A",IF(_xlfn.XLOOKUP(C3418,Raw_Data_Paid_23!$C$4:$C$2114,Raw_Data_Paid_23!$C$4:$C$2114,"B1")="B1","B1","B2")),IF(_xlfn.XLOOKUP(C3418,Raw_Data_Paid_23!$C$4:$C$2114,Raw_Data_Paid_23!$C$4:$C$2114,"C1")="C1","C1","C2"))</f>
        <v>B1</v>
      </c>
      <c r="P3418" t="str">
        <f t="shared" si="103"/>
        <v>2021B1Motor Private</v>
      </c>
    </row>
    <row r="3419" spans="3:16" x14ac:dyDescent="0.35">
      <c r="C3419" s="6" t="s">
        <v>3554</v>
      </c>
      <c r="D3419" s="7" t="s">
        <v>5905</v>
      </c>
      <c r="E3419" s="7" t="s">
        <v>5924</v>
      </c>
      <c r="F3419" s="8" t="s">
        <v>3910</v>
      </c>
      <c r="G3419" s="9">
        <v>29000</v>
      </c>
      <c r="H3419" s="10">
        <v>2021</v>
      </c>
      <c r="I3419" s="10">
        <v>2021</v>
      </c>
      <c r="J3419" s="11" t="s">
        <v>3073</v>
      </c>
      <c r="K3419" s="12">
        <v>29000</v>
      </c>
      <c r="L3419" s="12">
        <v>1</v>
      </c>
      <c r="M3419" s="33" t="str">
        <f>IF(_xlfn.XLOOKUP(C3419,Raw_Data_OS_23!$C$7:$C$4518,Raw_Data_OS_23!$G$7:$G$4518,"Paid/ Closed")="Paid/ Closed","Paid/ Closed", "Still_Outstanding")</f>
        <v>Paid/ Closed</v>
      </c>
      <c r="N3419" s="33">
        <f>IF(_xlfn.XLOOKUP(C3419,Raw_Data_Paid_23!$C$4:$C$2114,Raw_Data_Paid_23!$C$4:$C$2114,1)= 1,1,0)</f>
        <v>0</v>
      </c>
      <c r="O3419" t="str">
        <f>IF(M3419=$W$7,IF(AND(N3419,_xlfn.XLOOKUP(C3419,Raw_Data_OS_23!$C$7:$C$4518,Raw_Data_OS_23!$G$7:$G$4518,0)=G3419),"A",IF(_xlfn.XLOOKUP(C3419,Raw_Data_Paid_23!$C$4:$C$2114,Raw_Data_Paid_23!$C$4:$C$2114,"B1")="B1","B1","B2")),IF(_xlfn.XLOOKUP(C3419,Raw_Data_Paid_23!$C$4:$C$2114,Raw_Data_Paid_23!$C$4:$C$2114,"C1")="C1","C1","C2"))</f>
        <v>C2</v>
      </c>
      <c r="P3419" t="str">
        <f t="shared" si="103"/>
        <v>2021C2Motor Private</v>
      </c>
    </row>
    <row r="3420" spans="3:16" x14ac:dyDescent="0.35">
      <c r="C3420" s="6" t="s">
        <v>3555</v>
      </c>
      <c r="D3420" s="7" t="s">
        <v>5860</v>
      </c>
      <c r="E3420" s="7" t="s">
        <v>5923</v>
      </c>
      <c r="F3420" s="8" t="s">
        <v>4244</v>
      </c>
      <c r="G3420" s="9">
        <v>200000</v>
      </c>
      <c r="H3420" s="10">
        <v>2021</v>
      </c>
      <c r="I3420" s="10">
        <v>2021</v>
      </c>
      <c r="J3420" s="11" t="s">
        <v>3073</v>
      </c>
      <c r="K3420" s="12">
        <v>200000</v>
      </c>
      <c r="L3420" s="12">
        <v>1</v>
      </c>
      <c r="M3420" s="33" t="str">
        <f>IF(_xlfn.XLOOKUP(C3420,Raw_Data_OS_23!$C$7:$C$4518,Raw_Data_OS_23!$G$7:$G$4518,"Paid/ Closed")="Paid/ Closed","Paid/ Closed", "Still_Outstanding")</f>
        <v>Still_Outstanding</v>
      </c>
      <c r="N3420" s="33">
        <f>IF(_xlfn.XLOOKUP(C3420,Raw_Data_Paid_23!$C$4:$C$2114,Raw_Data_Paid_23!$C$4:$C$2114,1)= 1,1,0)</f>
        <v>1</v>
      </c>
      <c r="O3420" t="str">
        <f>IF(M3420=$W$7,IF(AND(N3420,_xlfn.XLOOKUP(C3420,Raw_Data_OS_23!$C$7:$C$4518,Raw_Data_OS_23!$G$7:$G$4518,0)=G3420),"A",IF(_xlfn.XLOOKUP(C3420,Raw_Data_Paid_23!$C$4:$C$2114,Raw_Data_Paid_23!$C$4:$C$2114,"B1")="B1","B1","B2")),IF(_xlfn.XLOOKUP(C3420,Raw_Data_Paid_23!$C$4:$C$2114,Raw_Data_Paid_23!$C$4:$C$2114,"C1")="C1","C1","C2"))</f>
        <v>B1</v>
      </c>
      <c r="P3420" t="str">
        <f t="shared" si="103"/>
        <v>2021B1Marine</v>
      </c>
    </row>
    <row r="3421" spans="3:16" x14ac:dyDescent="0.35">
      <c r="C3421" s="6" t="s">
        <v>3137</v>
      </c>
      <c r="D3421" s="7" t="s">
        <v>5925</v>
      </c>
      <c r="E3421" s="7" t="s">
        <v>5924</v>
      </c>
      <c r="F3421" s="8" t="s">
        <v>3910</v>
      </c>
      <c r="G3421" s="9">
        <v>942</v>
      </c>
      <c r="H3421" s="10">
        <v>2021</v>
      </c>
      <c r="I3421" s="10">
        <v>2021</v>
      </c>
      <c r="J3421" s="11" t="s">
        <v>3138</v>
      </c>
      <c r="K3421" s="12">
        <v>942</v>
      </c>
      <c r="L3421" s="12">
        <v>1</v>
      </c>
      <c r="M3421" s="33" t="str">
        <f>IF(_xlfn.XLOOKUP(C3421,Raw_Data_OS_23!$C$7:$C$4518,Raw_Data_OS_23!$G$7:$G$4518,"Paid/ Closed")="Paid/ Closed","Paid/ Closed", "Still_Outstanding")</f>
        <v>Paid/ Closed</v>
      </c>
      <c r="N3421" s="33">
        <f>IF(_xlfn.XLOOKUP(C3421,Raw_Data_Paid_23!$C$4:$C$2114,Raw_Data_Paid_23!$C$4:$C$2114,1)= 1,1,0)</f>
        <v>1</v>
      </c>
      <c r="O3421" t="str">
        <f>IF(M3421=$W$7,IF(AND(N3421,_xlfn.XLOOKUP(C3421,Raw_Data_OS_23!$C$7:$C$4518,Raw_Data_OS_23!$G$7:$G$4518,0)=G3421),"A",IF(_xlfn.XLOOKUP(C3421,Raw_Data_Paid_23!$C$4:$C$2114,Raw_Data_Paid_23!$C$4:$C$2114,"B1")="B1","B1","B2")),IF(_xlfn.XLOOKUP(C3421,Raw_Data_Paid_23!$C$4:$C$2114,Raw_Data_Paid_23!$C$4:$C$2114,"C1")="C1","C1","C2"))</f>
        <v>C1</v>
      </c>
      <c r="P3421" t="str">
        <f t="shared" si="103"/>
        <v>2021C1Motor Private</v>
      </c>
    </row>
    <row r="3422" spans="3:16" x14ac:dyDescent="0.35">
      <c r="C3422" s="6" t="s">
        <v>3556</v>
      </c>
      <c r="D3422" s="7" t="s">
        <v>5888</v>
      </c>
      <c r="E3422" s="7" t="s">
        <v>5923</v>
      </c>
      <c r="F3422" s="8" t="s">
        <v>3910</v>
      </c>
      <c r="G3422" s="9">
        <v>80000</v>
      </c>
      <c r="H3422" s="10">
        <v>2021</v>
      </c>
      <c r="I3422" s="10">
        <v>2021</v>
      </c>
      <c r="J3422" s="11" t="s">
        <v>3073</v>
      </c>
      <c r="K3422" s="12">
        <v>80000</v>
      </c>
      <c r="L3422" s="12">
        <v>1</v>
      </c>
      <c r="M3422" s="33" t="str">
        <f>IF(_xlfn.XLOOKUP(C3422,Raw_Data_OS_23!$C$7:$C$4518,Raw_Data_OS_23!$G$7:$G$4518,"Paid/ Closed")="Paid/ Closed","Paid/ Closed", "Still_Outstanding")</f>
        <v>Still_Outstanding</v>
      </c>
      <c r="N3422" s="33">
        <f>IF(_xlfn.XLOOKUP(C3422,Raw_Data_Paid_23!$C$4:$C$2114,Raw_Data_Paid_23!$C$4:$C$2114,1)= 1,1,0)</f>
        <v>1</v>
      </c>
      <c r="O3422" t="str">
        <f>IF(M3422=$W$7,IF(AND(N3422,_xlfn.XLOOKUP(C3422,Raw_Data_OS_23!$C$7:$C$4518,Raw_Data_OS_23!$G$7:$G$4518,0)=G3422),"A",IF(_xlfn.XLOOKUP(C3422,Raw_Data_Paid_23!$C$4:$C$2114,Raw_Data_Paid_23!$C$4:$C$2114,"B1")="B1","B1","B2")),IF(_xlfn.XLOOKUP(C3422,Raw_Data_Paid_23!$C$4:$C$2114,Raw_Data_Paid_23!$C$4:$C$2114,"C1")="C1","C1","C2"))</f>
        <v>B1</v>
      </c>
      <c r="P3422" t="str">
        <f t="shared" si="103"/>
        <v>2021B1Motor Private</v>
      </c>
    </row>
    <row r="3423" spans="3:16" x14ac:dyDescent="0.35">
      <c r="C3423" s="6" t="s">
        <v>3557</v>
      </c>
      <c r="D3423" s="7" t="s">
        <v>5910</v>
      </c>
      <c r="E3423" s="7" t="s">
        <v>5924</v>
      </c>
      <c r="F3423" s="8" t="s">
        <v>3910</v>
      </c>
      <c r="G3423" s="9">
        <v>57000</v>
      </c>
      <c r="H3423" s="10">
        <v>2021</v>
      </c>
      <c r="I3423" s="10">
        <v>2021</v>
      </c>
      <c r="J3423" s="11" t="s">
        <v>3073</v>
      </c>
      <c r="K3423" s="12">
        <v>57000</v>
      </c>
      <c r="L3423" s="12">
        <v>1</v>
      </c>
      <c r="M3423" s="33" t="str">
        <f>IF(_xlfn.XLOOKUP(C3423,Raw_Data_OS_23!$C$7:$C$4518,Raw_Data_OS_23!$G$7:$G$4518,"Paid/ Closed")="Paid/ Closed","Paid/ Closed", "Still_Outstanding")</f>
        <v>Paid/ Closed</v>
      </c>
      <c r="N3423" s="33">
        <f>IF(_xlfn.XLOOKUP(C3423,Raw_Data_Paid_23!$C$4:$C$2114,Raw_Data_Paid_23!$C$4:$C$2114,1)= 1,1,0)</f>
        <v>0</v>
      </c>
      <c r="O3423" t="str">
        <f>IF(M3423=$W$7,IF(AND(N3423,_xlfn.XLOOKUP(C3423,Raw_Data_OS_23!$C$7:$C$4518,Raw_Data_OS_23!$G$7:$G$4518,0)=G3423),"A",IF(_xlfn.XLOOKUP(C3423,Raw_Data_Paid_23!$C$4:$C$2114,Raw_Data_Paid_23!$C$4:$C$2114,"B1")="B1","B1","B2")),IF(_xlfn.XLOOKUP(C3423,Raw_Data_Paid_23!$C$4:$C$2114,Raw_Data_Paid_23!$C$4:$C$2114,"C1")="C1","C1","C2"))</f>
        <v>C2</v>
      </c>
      <c r="P3423" t="str">
        <f t="shared" si="103"/>
        <v>2021C2Motor Private</v>
      </c>
    </row>
    <row r="3424" spans="3:16" x14ac:dyDescent="0.35">
      <c r="C3424" s="6" t="s">
        <v>3558</v>
      </c>
      <c r="D3424" s="7" t="s">
        <v>5918</v>
      </c>
      <c r="E3424" s="7" t="s">
        <v>5923</v>
      </c>
      <c r="F3424" s="8" t="s">
        <v>3910</v>
      </c>
      <c r="G3424" s="9">
        <v>2940</v>
      </c>
      <c r="H3424" s="10">
        <v>2021</v>
      </c>
      <c r="I3424" s="10">
        <v>2021</v>
      </c>
      <c r="J3424" s="11" t="s">
        <v>3073</v>
      </c>
      <c r="K3424" s="12">
        <v>2940</v>
      </c>
      <c r="L3424" s="12">
        <v>1</v>
      </c>
      <c r="M3424" s="33" t="str">
        <f>IF(_xlfn.XLOOKUP(C3424,Raw_Data_OS_23!$C$7:$C$4518,Raw_Data_OS_23!$G$7:$G$4518,"Paid/ Closed")="Paid/ Closed","Paid/ Closed", "Still_Outstanding")</f>
        <v>Paid/ Closed</v>
      </c>
      <c r="N3424" s="33">
        <f>IF(_xlfn.XLOOKUP(C3424,Raw_Data_Paid_23!$C$4:$C$2114,Raw_Data_Paid_23!$C$4:$C$2114,1)= 1,1,0)</f>
        <v>1</v>
      </c>
      <c r="O3424" t="str">
        <f>IF(M3424=$W$7,IF(AND(N3424,_xlfn.XLOOKUP(C3424,Raw_Data_OS_23!$C$7:$C$4518,Raw_Data_OS_23!$G$7:$G$4518,0)=G3424),"A",IF(_xlfn.XLOOKUP(C3424,Raw_Data_Paid_23!$C$4:$C$2114,Raw_Data_Paid_23!$C$4:$C$2114,"B1")="B1","B1","B2")),IF(_xlfn.XLOOKUP(C3424,Raw_Data_Paid_23!$C$4:$C$2114,Raw_Data_Paid_23!$C$4:$C$2114,"C1")="C1","C1","C2"))</f>
        <v>C1</v>
      </c>
      <c r="P3424" t="str">
        <f t="shared" si="103"/>
        <v>2021C1Motor Private</v>
      </c>
    </row>
    <row r="3425" spans="3:16" x14ac:dyDescent="0.35">
      <c r="C3425" s="6" t="s">
        <v>3559</v>
      </c>
      <c r="D3425" s="7" t="s">
        <v>5921</v>
      </c>
      <c r="E3425" s="7" t="s">
        <v>5923</v>
      </c>
      <c r="F3425" s="8" t="s">
        <v>3910</v>
      </c>
      <c r="G3425" s="9">
        <v>120000</v>
      </c>
      <c r="H3425" s="10">
        <v>2021</v>
      </c>
      <c r="I3425" s="10">
        <v>2021</v>
      </c>
      <c r="J3425" s="11" t="s">
        <v>3138</v>
      </c>
      <c r="K3425" s="12">
        <v>120000</v>
      </c>
      <c r="L3425" s="12">
        <v>1</v>
      </c>
      <c r="M3425" s="33" t="str">
        <f>IF(_xlfn.XLOOKUP(C3425,Raw_Data_OS_23!$C$7:$C$4518,Raw_Data_OS_23!$G$7:$G$4518,"Paid/ Closed")="Paid/ Closed","Paid/ Closed", "Still_Outstanding")</f>
        <v>Still_Outstanding</v>
      </c>
      <c r="N3425" s="33">
        <f>IF(_xlfn.XLOOKUP(C3425,Raw_Data_Paid_23!$C$4:$C$2114,Raw_Data_Paid_23!$C$4:$C$2114,1)= 1,1,0)</f>
        <v>0</v>
      </c>
      <c r="O3425" t="str">
        <f>IF(M3425=$W$7,IF(AND(N3425,_xlfn.XLOOKUP(C3425,Raw_Data_OS_23!$C$7:$C$4518,Raw_Data_OS_23!$G$7:$G$4518,0)=G3425),"A",IF(_xlfn.XLOOKUP(C3425,Raw_Data_Paid_23!$C$4:$C$2114,Raw_Data_Paid_23!$C$4:$C$2114,"B1")="B1","B1","B2")),IF(_xlfn.XLOOKUP(C3425,Raw_Data_Paid_23!$C$4:$C$2114,Raw_Data_Paid_23!$C$4:$C$2114,"C1")="C1","C1","C2"))</f>
        <v>B2</v>
      </c>
      <c r="P3425" t="str">
        <f t="shared" si="103"/>
        <v>2021B2Motor Private</v>
      </c>
    </row>
    <row r="3426" spans="3:16" x14ac:dyDescent="0.35">
      <c r="C3426" s="6" t="s">
        <v>3560</v>
      </c>
      <c r="D3426" s="7" t="s">
        <v>5908</v>
      </c>
      <c r="E3426" s="7" t="s">
        <v>5926</v>
      </c>
      <c r="F3426" s="8" t="s">
        <v>3910</v>
      </c>
      <c r="G3426" s="9">
        <v>140000</v>
      </c>
      <c r="H3426" s="10">
        <v>2021</v>
      </c>
      <c r="I3426" s="10">
        <v>2021</v>
      </c>
      <c r="J3426" s="11" t="s">
        <v>3073</v>
      </c>
      <c r="K3426" s="12">
        <v>140000</v>
      </c>
      <c r="L3426" s="12">
        <v>1</v>
      </c>
      <c r="M3426" s="33" t="str">
        <f>IF(_xlfn.XLOOKUP(C3426,Raw_Data_OS_23!$C$7:$C$4518,Raw_Data_OS_23!$G$7:$G$4518,"Paid/ Closed")="Paid/ Closed","Paid/ Closed", "Still_Outstanding")</f>
        <v>Paid/ Closed</v>
      </c>
      <c r="N3426" s="33">
        <f>IF(_xlfn.XLOOKUP(C3426,Raw_Data_Paid_23!$C$4:$C$2114,Raw_Data_Paid_23!$C$4:$C$2114,1)= 1,1,0)</f>
        <v>0</v>
      </c>
      <c r="O3426" t="str">
        <f>IF(M3426=$W$7,IF(AND(N3426,_xlfn.XLOOKUP(C3426,Raw_Data_OS_23!$C$7:$C$4518,Raw_Data_OS_23!$G$7:$G$4518,0)=G3426),"A",IF(_xlfn.XLOOKUP(C3426,Raw_Data_Paid_23!$C$4:$C$2114,Raw_Data_Paid_23!$C$4:$C$2114,"B1")="B1","B1","B2")),IF(_xlfn.XLOOKUP(C3426,Raw_Data_Paid_23!$C$4:$C$2114,Raw_Data_Paid_23!$C$4:$C$2114,"C1")="C1","C1","C2"))</f>
        <v>C2</v>
      </c>
      <c r="P3426" t="str">
        <f t="shared" si="103"/>
        <v>2021C2Motor Private</v>
      </c>
    </row>
    <row r="3427" spans="3:16" x14ac:dyDescent="0.35">
      <c r="C3427" s="6" t="s">
        <v>3561</v>
      </c>
      <c r="D3427" s="7" t="s">
        <v>5923</v>
      </c>
      <c r="E3427" s="7" t="s">
        <v>5926</v>
      </c>
      <c r="F3427" s="8" t="s">
        <v>3910</v>
      </c>
      <c r="G3427" s="9">
        <v>13000</v>
      </c>
      <c r="H3427" s="10">
        <v>2021</v>
      </c>
      <c r="I3427" s="10">
        <v>2021</v>
      </c>
      <c r="J3427" s="11" t="s">
        <v>3138</v>
      </c>
      <c r="K3427" s="12">
        <v>13000</v>
      </c>
      <c r="L3427" s="12">
        <v>1</v>
      </c>
      <c r="M3427" s="33" t="str">
        <f>IF(_xlfn.XLOOKUP(C3427,Raw_Data_OS_23!$C$7:$C$4518,Raw_Data_OS_23!$G$7:$G$4518,"Paid/ Closed")="Paid/ Closed","Paid/ Closed", "Still_Outstanding")</f>
        <v>Paid/ Closed</v>
      </c>
      <c r="N3427" s="33">
        <f>IF(_xlfn.XLOOKUP(C3427,Raw_Data_Paid_23!$C$4:$C$2114,Raw_Data_Paid_23!$C$4:$C$2114,1)= 1,1,0)</f>
        <v>0</v>
      </c>
      <c r="O3427" t="str">
        <f>IF(M3427=$W$7,IF(AND(N3427,_xlfn.XLOOKUP(C3427,Raw_Data_OS_23!$C$7:$C$4518,Raw_Data_OS_23!$G$7:$G$4518,0)=G3427),"A",IF(_xlfn.XLOOKUP(C3427,Raw_Data_Paid_23!$C$4:$C$2114,Raw_Data_Paid_23!$C$4:$C$2114,"B1")="B1","B1","B2")),IF(_xlfn.XLOOKUP(C3427,Raw_Data_Paid_23!$C$4:$C$2114,Raw_Data_Paid_23!$C$4:$C$2114,"C1")="C1","C1","C2"))</f>
        <v>C2</v>
      </c>
      <c r="P3427" t="str">
        <f t="shared" si="103"/>
        <v>2021C2Motor Private</v>
      </c>
    </row>
    <row r="3428" spans="3:16" x14ac:dyDescent="0.35">
      <c r="C3428" s="6" t="s">
        <v>3562</v>
      </c>
      <c r="D3428" s="7" t="s">
        <v>5918</v>
      </c>
      <c r="E3428" s="7" t="s">
        <v>5918</v>
      </c>
      <c r="F3428" s="8" t="s">
        <v>3908</v>
      </c>
      <c r="G3428" s="9">
        <v>5840</v>
      </c>
      <c r="H3428" s="10">
        <v>2021</v>
      </c>
      <c r="I3428" s="10">
        <v>2021</v>
      </c>
      <c r="J3428" s="11" t="s">
        <v>3073</v>
      </c>
      <c r="K3428" s="12">
        <v>5840</v>
      </c>
      <c r="L3428" s="12">
        <v>1</v>
      </c>
      <c r="M3428" s="33" t="str">
        <f>IF(_xlfn.XLOOKUP(C3428,Raw_Data_OS_23!$C$7:$C$4518,Raw_Data_OS_23!$G$7:$G$4518,"Paid/ Closed")="Paid/ Closed","Paid/ Closed", "Still_Outstanding")</f>
        <v>Paid/ Closed</v>
      </c>
      <c r="N3428" s="33">
        <f>IF(_xlfn.XLOOKUP(C3428,Raw_Data_Paid_23!$C$4:$C$2114,Raw_Data_Paid_23!$C$4:$C$2114,1)= 1,1,0)</f>
        <v>1</v>
      </c>
      <c r="O3428" t="str">
        <f>IF(M3428=$W$7,IF(AND(N3428,_xlfn.XLOOKUP(C3428,Raw_Data_OS_23!$C$7:$C$4518,Raw_Data_OS_23!$G$7:$G$4518,0)=G3428),"A",IF(_xlfn.XLOOKUP(C3428,Raw_Data_Paid_23!$C$4:$C$2114,Raw_Data_Paid_23!$C$4:$C$2114,"B1")="B1","B1","B2")),IF(_xlfn.XLOOKUP(C3428,Raw_Data_Paid_23!$C$4:$C$2114,Raw_Data_Paid_23!$C$4:$C$2114,"C1")="C1","C1","C2"))</f>
        <v>C1</v>
      </c>
      <c r="P3428" t="str">
        <f t="shared" si="103"/>
        <v>2021C1Motor Commercial</v>
      </c>
    </row>
    <row r="3429" spans="3:16" x14ac:dyDescent="0.35">
      <c r="C3429" s="6" t="s">
        <v>3563</v>
      </c>
      <c r="D3429" s="7" t="s">
        <v>5901</v>
      </c>
      <c r="E3429" s="7" t="s">
        <v>5908</v>
      </c>
      <c r="F3429" s="8" t="s">
        <v>3910</v>
      </c>
      <c r="G3429" s="9">
        <v>560135.29410000006</v>
      </c>
      <c r="H3429" s="10">
        <v>2021</v>
      </c>
      <c r="I3429" s="10">
        <v>2021</v>
      </c>
      <c r="J3429" s="11" t="s">
        <v>3073</v>
      </c>
      <c r="K3429" s="12">
        <v>560135.29410000006</v>
      </c>
      <c r="L3429" s="12">
        <v>1</v>
      </c>
      <c r="M3429" s="33" t="str">
        <f>IF(_xlfn.XLOOKUP(C3429,Raw_Data_OS_23!$C$7:$C$4518,Raw_Data_OS_23!$G$7:$G$4518,"Paid/ Closed")="Paid/ Closed","Paid/ Closed", "Still_Outstanding")</f>
        <v>Still_Outstanding</v>
      </c>
      <c r="N3429" s="33">
        <f>IF(_xlfn.XLOOKUP(C3429,Raw_Data_Paid_23!$C$4:$C$2114,Raw_Data_Paid_23!$C$4:$C$2114,1)= 1,1,0)</f>
        <v>0</v>
      </c>
      <c r="O3429" t="str">
        <f>IF(M3429=$W$7,IF(AND(N3429,_xlfn.XLOOKUP(C3429,Raw_Data_OS_23!$C$7:$C$4518,Raw_Data_OS_23!$G$7:$G$4518,0)=G3429),"A",IF(_xlfn.XLOOKUP(C3429,Raw_Data_Paid_23!$C$4:$C$2114,Raw_Data_Paid_23!$C$4:$C$2114,"B1")="B1","B1","B2")),IF(_xlfn.XLOOKUP(C3429,Raw_Data_Paid_23!$C$4:$C$2114,Raw_Data_Paid_23!$C$4:$C$2114,"C1")="C1","C1","C2"))</f>
        <v>B2</v>
      </c>
      <c r="P3429" t="str">
        <f t="shared" si="103"/>
        <v>2021B2Motor Private</v>
      </c>
    </row>
    <row r="3430" spans="3:16" x14ac:dyDescent="0.35">
      <c r="C3430" s="6" t="s">
        <v>3564</v>
      </c>
      <c r="D3430" s="7" t="s">
        <v>5919</v>
      </c>
      <c r="E3430" s="7" t="s">
        <v>5926</v>
      </c>
      <c r="F3430" s="8" t="s">
        <v>3910</v>
      </c>
      <c r="G3430" s="9">
        <v>8000</v>
      </c>
      <c r="H3430" s="10">
        <v>2021</v>
      </c>
      <c r="I3430" s="10">
        <v>2021</v>
      </c>
      <c r="J3430" s="11" t="s">
        <v>3073</v>
      </c>
      <c r="K3430" s="12">
        <v>8000</v>
      </c>
      <c r="L3430" s="12">
        <v>1</v>
      </c>
      <c r="M3430" s="33" t="str">
        <f>IF(_xlfn.XLOOKUP(C3430,Raw_Data_OS_23!$C$7:$C$4518,Raw_Data_OS_23!$G$7:$G$4518,"Paid/ Closed")="Paid/ Closed","Paid/ Closed", "Still_Outstanding")</f>
        <v>Paid/ Closed</v>
      </c>
      <c r="N3430" s="33">
        <f>IF(_xlfn.XLOOKUP(C3430,Raw_Data_Paid_23!$C$4:$C$2114,Raw_Data_Paid_23!$C$4:$C$2114,1)= 1,1,0)</f>
        <v>0</v>
      </c>
      <c r="O3430" t="str">
        <f>IF(M3430=$W$7,IF(AND(N3430,_xlfn.XLOOKUP(C3430,Raw_Data_OS_23!$C$7:$C$4518,Raw_Data_OS_23!$G$7:$G$4518,0)=G3430),"A",IF(_xlfn.XLOOKUP(C3430,Raw_Data_Paid_23!$C$4:$C$2114,Raw_Data_Paid_23!$C$4:$C$2114,"B1")="B1","B1","B2")),IF(_xlfn.XLOOKUP(C3430,Raw_Data_Paid_23!$C$4:$C$2114,Raw_Data_Paid_23!$C$4:$C$2114,"C1")="C1","C1","C2"))</f>
        <v>C2</v>
      </c>
      <c r="P3430" t="str">
        <f t="shared" si="103"/>
        <v>2021C2Motor Private</v>
      </c>
    </row>
    <row r="3431" spans="3:16" x14ac:dyDescent="0.35">
      <c r="C3431" s="6" t="s">
        <v>3565</v>
      </c>
      <c r="D3431" s="7" t="s">
        <v>5922</v>
      </c>
      <c r="E3431" s="7" t="s">
        <v>5923</v>
      </c>
      <c r="F3431" s="8" t="s">
        <v>3910</v>
      </c>
      <c r="G3431" s="9">
        <v>3400</v>
      </c>
      <c r="H3431" s="10">
        <v>2021</v>
      </c>
      <c r="I3431" s="10">
        <v>2021</v>
      </c>
      <c r="J3431" s="11" t="s">
        <v>3138</v>
      </c>
      <c r="K3431" s="12">
        <v>3400</v>
      </c>
      <c r="L3431" s="12">
        <v>1</v>
      </c>
      <c r="M3431" s="33" t="str">
        <f>IF(_xlfn.XLOOKUP(C3431,Raw_Data_OS_23!$C$7:$C$4518,Raw_Data_OS_23!$G$7:$G$4518,"Paid/ Closed")="Paid/ Closed","Paid/ Closed", "Still_Outstanding")</f>
        <v>Paid/ Closed</v>
      </c>
      <c r="N3431" s="33">
        <f>IF(_xlfn.XLOOKUP(C3431,Raw_Data_Paid_23!$C$4:$C$2114,Raw_Data_Paid_23!$C$4:$C$2114,1)= 1,1,0)</f>
        <v>1</v>
      </c>
      <c r="O3431" t="str">
        <f>IF(M3431=$W$7,IF(AND(N3431,_xlfn.XLOOKUP(C3431,Raw_Data_OS_23!$C$7:$C$4518,Raw_Data_OS_23!$G$7:$G$4518,0)=G3431),"A",IF(_xlfn.XLOOKUP(C3431,Raw_Data_Paid_23!$C$4:$C$2114,Raw_Data_Paid_23!$C$4:$C$2114,"B1")="B1","B1","B2")),IF(_xlfn.XLOOKUP(C3431,Raw_Data_Paid_23!$C$4:$C$2114,Raw_Data_Paid_23!$C$4:$C$2114,"C1")="C1","C1","C2"))</f>
        <v>C1</v>
      </c>
      <c r="P3431" t="str">
        <f t="shared" si="103"/>
        <v>2021C1Motor Private</v>
      </c>
    </row>
    <row r="3432" spans="3:16" x14ac:dyDescent="0.35">
      <c r="C3432" s="6" t="s">
        <v>3566</v>
      </c>
      <c r="D3432" s="7" t="s">
        <v>5926</v>
      </c>
      <c r="E3432" s="7" t="s">
        <v>5927</v>
      </c>
      <c r="F3432" s="8" t="s">
        <v>3910</v>
      </c>
      <c r="G3432" s="9">
        <v>80000</v>
      </c>
      <c r="H3432" s="10">
        <v>2021</v>
      </c>
      <c r="I3432" s="10">
        <v>2021</v>
      </c>
      <c r="J3432" s="11" t="s">
        <v>3138</v>
      </c>
      <c r="K3432" s="12">
        <v>80000</v>
      </c>
      <c r="L3432" s="12">
        <v>1</v>
      </c>
      <c r="M3432" s="33" t="str">
        <f>IF(_xlfn.XLOOKUP(C3432,Raw_Data_OS_23!$C$7:$C$4518,Raw_Data_OS_23!$G$7:$G$4518,"Paid/ Closed")="Paid/ Closed","Paid/ Closed", "Still_Outstanding")</f>
        <v>Still_Outstanding</v>
      </c>
      <c r="N3432" s="33">
        <f>IF(_xlfn.XLOOKUP(C3432,Raw_Data_Paid_23!$C$4:$C$2114,Raw_Data_Paid_23!$C$4:$C$2114,1)= 1,1,0)</f>
        <v>0</v>
      </c>
      <c r="O3432" t="str">
        <f>IF(M3432=$W$7,IF(AND(N3432,_xlfn.XLOOKUP(C3432,Raw_Data_OS_23!$C$7:$C$4518,Raw_Data_OS_23!$G$7:$G$4518,0)=G3432),"A",IF(_xlfn.XLOOKUP(C3432,Raw_Data_Paid_23!$C$4:$C$2114,Raw_Data_Paid_23!$C$4:$C$2114,"B1")="B1","B1","B2")),IF(_xlfn.XLOOKUP(C3432,Raw_Data_Paid_23!$C$4:$C$2114,Raw_Data_Paid_23!$C$4:$C$2114,"C1")="C1","C1","C2"))</f>
        <v>B2</v>
      </c>
      <c r="P3432" t="str">
        <f t="shared" si="103"/>
        <v>2021B2Motor Private</v>
      </c>
    </row>
    <row r="3433" spans="3:16" x14ac:dyDescent="0.35">
      <c r="C3433" s="6" t="s">
        <v>3567</v>
      </c>
      <c r="D3433" s="7" t="s">
        <v>5765</v>
      </c>
      <c r="E3433" s="7" t="s">
        <v>5928</v>
      </c>
      <c r="F3433" s="8" t="s">
        <v>3910</v>
      </c>
      <c r="G3433" s="9">
        <v>50000</v>
      </c>
      <c r="H3433" s="10">
        <v>2021</v>
      </c>
      <c r="I3433" s="10">
        <v>2021</v>
      </c>
      <c r="J3433" s="11" t="s">
        <v>2250</v>
      </c>
      <c r="K3433" s="12">
        <v>50000</v>
      </c>
      <c r="L3433" s="12">
        <v>1</v>
      </c>
      <c r="M3433" s="33" t="str">
        <f>IF(_xlfn.XLOOKUP(C3433,Raw_Data_OS_23!$C$7:$C$4518,Raw_Data_OS_23!$G$7:$G$4518,"Paid/ Closed")="Paid/ Closed","Paid/ Closed", "Still_Outstanding")</f>
        <v>Paid/ Closed</v>
      </c>
      <c r="N3433" s="33">
        <f>IF(_xlfn.XLOOKUP(C3433,Raw_Data_Paid_23!$C$4:$C$2114,Raw_Data_Paid_23!$C$4:$C$2114,1)= 1,1,0)</f>
        <v>1</v>
      </c>
      <c r="O3433" t="str">
        <f>IF(M3433=$W$7,IF(AND(N3433,_xlfn.XLOOKUP(C3433,Raw_Data_OS_23!$C$7:$C$4518,Raw_Data_OS_23!$G$7:$G$4518,0)=G3433),"A",IF(_xlfn.XLOOKUP(C3433,Raw_Data_Paid_23!$C$4:$C$2114,Raw_Data_Paid_23!$C$4:$C$2114,"B1")="B1","B1","B2")),IF(_xlfn.XLOOKUP(C3433,Raw_Data_Paid_23!$C$4:$C$2114,Raw_Data_Paid_23!$C$4:$C$2114,"C1")="C1","C1","C2"))</f>
        <v>C1</v>
      </c>
      <c r="P3433" t="str">
        <f t="shared" si="103"/>
        <v>2021C1Motor Private</v>
      </c>
    </row>
    <row r="3434" spans="3:16" x14ac:dyDescent="0.35">
      <c r="C3434" s="6" t="s">
        <v>3568</v>
      </c>
      <c r="D3434" s="7" t="s">
        <v>5922</v>
      </c>
      <c r="E3434" s="7" t="s">
        <v>5928</v>
      </c>
      <c r="F3434" s="8" t="s">
        <v>3910</v>
      </c>
      <c r="G3434" s="9">
        <v>580000</v>
      </c>
      <c r="H3434" s="10">
        <v>2021</v>
      </c>
      <c r="I3434" s="10">
        <v>2021</v>
      </c>
      <c r="J3434" s="11" t="s">
        <v>3138</v>
      </c>
      <c r="K3434" s="12">
        <v>580000</v>
      </c>
      <c r="L3434" s="12">
        <v>1</v>
      </c>
      <c r="M3434" s="33" t="str">
        <f>IF(_xlfn.XLOOKUP(C3434,Raw_Data_OS_23!$C$7:$C$4518,Raw_Data_OS_23!$G$7:$G$4518,"Paid/ Closed")="Paid/ Closed","Paid/ Closed", "Still_Outstanding")</f>
        <v>Still_Outstanding</v>
      </c>
      <c r="N3434" s="33">
        <f>IF(_xlfn.XLOOKUP(C3434,Raw_Data_Paid_23!$C$4:$C$2114,Raw_Data_Paid_23!$C$4:$C$2114,1)= 1,1,0)</f>
        <v>0</v>
      </c>
      <c r="O3434" t="str">
        <f>IF(M3434=$W$7,IF(AND(N3434,_xlfn.XLOOKUP(C3434,Raw_Data_OS_23!$C$7:$C$4518,Raw_Data_OS_23!$G$7:$G$4518,0)=G3434),"A",IF(_xlfn.XLOOKUP(C3434,Raw_Data_Paid_23!$C$4:$C$2114,Raw_Data_Paid_23!$C$4:$C$2114,"B1")="B1","B1","B2")),IF(_xlfn.XLOOKUP(C3434,Raw_Data_Paid_23!$C$4:$C$2114,Raw_Data_Paid_23!$C$4:$C$2114,"C1")="C1","C1","C2"))</f>
        <v>B2</v>
      </c>
      <c r="P3434" t="str">
        <f t="shared" si="103"/>
        <v>2021B2Motor Private</v>
      </c>
    </row>
    <row r="3435" spans="3:16" x14ac:dyDescent="0.35">
      <c r="C3435" s="6" t="s">
        <v>3569</v>
      </c>
      <c r="D3435" s="7" t="s">
        <v>5909</v>
      </c>
      <c r="E3435" s="7" t="s">
        <v>5928</v>
      </c>
      <c r="F3435" s="8" t="s">
        <v>3910</v>
      </c>
      <c r="G3435" s="9">
        <v>660000</v>
      </c>
      <c r="H3435" s="10">
        <v>2021</v>
      </c>
      <c r="I3435" s="10">
        <v>2021</v>
      </c>
      <c r="J3435" s="11" t="s">
        <v>3073</v>
      </c>
      <c r="K3435" s="12">
        <v>660000</v>
      </c>
      <c r="L3435" s="12">
        <v>1</v>
      </c>
      <c r="M3435" s="33" t="str">
        <f>IF(_xlfn.XLOOKUP(C3435,Raw_Data_OS_23!$C$7:$C$4518,Raw_Data_OS_23!$G$7:$G$4518,"Paid/ Closed")="Paid/ Closed","Paid/ Closed", "Still_Outstanding")</f>
        <v>Still_Outstanding</v>
      </c>
      <c r="N3435" s="33">
        <f>IF(_xlfn.XLOOKUP(C3435,Raw_Data_Paid_23!$C$4:$C$2114,Raw_Data_Paid_23!$C$4:$C$2114,1)= 1,1,0)</f>
        <v>0</v>
      </c>
      <c r="O3435" t="str">
        <f>IF(M3435=$W$7,IF(AND(N3435,_xlfn.XLOOKUP(C3435,Raw_Data_OS_23!$C$7:$C$4518,Raw_Data_OS_23!$G$7:$G$4518,0)=G3435),"A",IF(_xlfn.XLOOKUP(C3435,Raw_Data_Paid_23!$C$4:$C$2114,Raw_Data_Paid_23!$C$4:$C$2114,"B1")="B1","B1","B2")),IF(_xlfn.XLOOKUP(C3435,Raw_Data_Paid_23!$C$4:$C$2114,Raw_Data_Paid_23!$C$4:$C$2114,"C1")="C1","C1","C2"))</f>
        <v>B2</v>
      </c>
      <c r="P3435" t="str">
        <f t="shared" si="103"/>
        <v>2021B2Motor Private</v>
      </c>
    </row>
    <row r="3436" spans="3:16" x14ac:dyDescent="0.35">
      <c r="C3436" s="6" t="s">
        <v>3570</v>
      </c>
      <c r="D3436" s="7" t="s">
        <v>5919</v>
      </c>
      <c r="E3436" s="7" t="s">
        <v>5928</v>
      </c>
      <c r="F3436" s="8" t="s">
        <v>3910</v>
      </c>
      <c r="G3436" s="9">
        <v>100000</v>
      </c>
      <c r="H3436" s="10">
        <v>2021</v>
      </c>
      <c r="I3436" s="10">
        <v>2021</v>
      </c>
      <c r="J3436" s="11" t="s">
        <v>3073</v>
      </c>
      <c r="K3436" s="12">
        <v>100000</v>
      </c>
      <c r="L3436" s="12">
        <v>1</v>
      </c>
      <c r="M3436" s="33" t="str">
        <f>IF(_xlfn.XLOOKUP(C3436,Raw_Data_OS_23!$C$7:$C$4518,Raw_Data_OS_23!$G$7:$G$4518,"Paid/ Closed")="Paid/ Closed","Paid/ Closed", "Still_Outstanding")</f>
        <v>Still_Outstanding</v>
      </c>
      <c r="N3436" s="33">
        <f>IF(_xlfn.XLOOKUP(C3436,Raw_Data_Paid_23!$C$4:$C$2114,Raw_Data_Paid_23!$C$4:$C$2114,1)= 1,1,0)</f>
        <v>1</v>
      </c>
      <c r="O3436" t="str">
        <f>IF(M3436=$W$7,IF(AND(N3436,_xlfn.XLOOKUP(C3436,Raw_Data_OS_23!$C$7:$C$4518,Raw_Data_OS_23!$G$7:$G$4518,0)=G3436),"A",IF(_xlfn.XLOOKUP(C3436,Raw_Data_Paid_23!$C$4:$C$2114,Raw_Data_Paid_23!$C$4:$C$2114,"B1")="B1","B1","B2")),IF(_xlfn.XLOOKUP(C3436,Raw_Data_Paid_23!$C$4:$C$2114,Raw_Data_Paid_23!$C$4:$C$2114,"C1")="C1","C1","C2"))</f>
        <v>B1</v>
      </c>
      <c r="P3436" t="str">
        <f t="shared" si="103"/>
        <v>2021B1Motor Private</v>
      </c>
    </row>
    <row r="3437" spans="3:16" x14ac:dyDescent="0.35">
      <c r="C3437" s="6" t="s">
        <v>3571</v>
      </c>
      <c r="D3437" s="7" t="s">
        <v>5929</v>
      </c>
      <c r="E3437" s="7" t="s">
        <v>5928</v>
      </c>
      <c r="F3437" s="8" t="s">
        <v>3908</v>
      </c>
      <c r="G3437" s="9">
        <v>825722.39450000005</v>
      </c>
      <c r="H3437" s="10">
        <v>2021</v>
      </c>
      <c r="I3437" s="10">
        <v>2021</v>
      </c>
      <c r="J3437" s="11" t="s">
        <v>3138</v>
      </c>
      <c r="K3437" s="12">
        <v>325722.39449999999</v>
      </c>
      <c r="L3437" s="12">
        <v>1</v>
      </c>
      <c r="M3437" s="33" t="str">
        <f>IF(_xlfn.XLOOKUP(C3437,Raw_Data_OS_23!$C$7:$C$4518,Raw_Data_OS_23!$G$7:$G$4518,"Paid/ Closed")="Paid/ Closed","Paid/ Closed", "Still_Outstanding")</f>
        <v>Still_Outstanding</v>
      </c>
      <c r="N3437" s="33">
        <f>IF(_xlfn.XLOOKUP(C3437,Raw_Data_Paid_23!$C$4:$C$2114,Raw_Data_Paid_23!$C$4:$C$2114,1)= 1,1,0)</f>
        <v>1</v>
      </c>
      <c r="O3437" t="str">
        <f>IF(M3437=$W$7,IF(AND(N3437,_xlfn.XLOOKUP(C3437,Raw_Data_OS_23!$C$7:$C$4518,Raw_Data_OS_23!$G$7:$G$4518,0)=G3437),"A",IF(_xlfn.XLOOKUP(C3437,Raw_Data_Paid_23!$C$4:$C$2114,Raw_Data_Paid_23!$C$4:$C$2114,"B1")="B1","B1","B2")),IF(_xlfn.XLOOKUP(C3437,Raw_Data_Paid_23!$C$4:$C$2114,Raw_Data_Paid_23!$C$4:$C$2114,"C1")="C1","C1","C2"))</f>
        <v>B1</v>
      </c>
      <c r="P3437" t="str">
        <f t="shared" si="103"/>
        <v>2021B1Motor Commercial</v>
      </c>
    </row>
    <row r="3438" spans="3:16" x14ac:dyDescent="0.35">
      <c r="C3438" s="6" t="s">
        <v>3572</v>
      </c>
      <c r="D3438" s="7" t="s">
        <v>5856</v>
      </c>
      <c r="E3438" s="7" t="s">
        <v>5874</v>
      </c>
      <c r="F3438" s="8" t="s">
        <v>3910</v>
      </c>
      <c r="G3438" s="9">
        <v>20000</v>
      </c>
      <c r="H3438" s="10">
        <v>2021</v>
      </c>
      <c r="I3438" s="10">
        <v>2021</v>
      </c>
      <c r="J3438" s="11" t="s">
        <v>3073</v>
      </c>
      <c r="K3438" s="12">
        <v>20000</v>
      </c>
      <c r="L3438" s="12">
        <v>1</v>
      </c>
      <c r="M3438" s="33" t="str">
        <f>IF(_xlfn.XLOOKUP(C3438,Raw_Data_OS_23!$C$7:$C$4518,Raw_Data_OS_23!$G$7:$G$4518,"Paid/ Closed")="Paid/ Closed","Paid/ Closed", "Still_Outstanding")</f>
        <v>Paid/ Closed</v>
      </c>
      <c r="N3438" s="33">
        <f>IF(_xlfn.XLOOKUP(C3438,Raw_Data_Paid_23!$C$4:$C$2114,Raw_Data_Paid_23!$C$4:$C$2114,1)= 1,1,0)</f>
        <v>0</v>
      </c>
      <c r="O3438" t="str">
        <f>IF(M3438=$W$7,IF(AND(N3438,_xlfn.XLOOKUP(C3438,Raw_Data_OS_23!$C$7:$C$4518,Raw_Data_OS_23!$G$7:$G$4518,0)=G3438),"A",IF(_xlfn.XLOOKUP(C3438,Raw_Data_Paid_23!$C$4:$C$2114,Raw_Data_Paid_23!$C$4:$C$2114,"B1")="B1","B1","B2")),IF(_xlfn.XLOOKUP(C3438,Raw_Data_Paid_23!$C$4:$C$2114,Raw_Data_Paid_23!$C$4:$C$2114,"C1")="C1","C1","C2"))</f>
        <v>C2</v>
      </c>
      <c r="P3438" t="str">
        <f t="shared" si="103"/>
        <v>2021C2Motor Private</v>
      </c>
    </row>
    <row r="3439" spans="3:16" x14ac:dyDescent="0.35">
      <c r="C3439" s="6" t="s">
        <v>3573</v>
      </c>
      <c r="D3439" s="7" t="s">
        <v>5922</v>
      </c>
      <c r="E3439" s="7" t="s">
        <v>5926</v>
      </c>
      <c r="F3439" s="8" t="s">
        <v>3908</v>
      </c>
      <c r="G3439" s="9">
        <v>392504</v>
      </c>
      <c r="H3439" s="10">
        <v>2021</v>
      </c>
      <c r="I3439" s="10">
        <v>2021</v>
      </c>
      <c r="J3439" s="11" t="s">
        <v>3138</v>
      </c>
      <c r="K3439" s="12">
        <v>392504</v>
      </c>
      <c r="L3439" s="12">
        <v>1</v>
      </c>
      <c r="M3439" s="33" t="str">
        <f>IF(_xlfn.XLOOKUP(C3439,Raw_Data_OS_23!$C$7:$C$4518,Raw_Data_OS_23!$G$7:$G$4518,"Paid/ Closed")="Paid/ Closed","Paid/ Closed", "Still_Outstanding")</f>
        <v>Still_Outstanding</v>
      </c>
      <c r="N3439" s="33">
        <f>IF(_xlfn.XLOOKUP(C3439,Raw_Data_Paid_23!$C$4:$C$2114,Raw_Data_Paid_23!$C$4:$C$2114,1)= 1,1,0)</f>
        <v>1</v>
      </c>
      <c r="O3439" t="str">
        <f>IF(M3439=$W$7,IF(AND(N3439,_xlfn.XLOOKUP(C3439,Raw_Data_OS_23!$C$7:$C$4518,Raw_Data_OS_23!$G$7:$G$4518,0)=G3439),"A",IF(_xlfn.XLOOKUP(C3439,Raw_Data_Paid_23!$C$4:$C$2114,Raw_Data_Paid_23!$C$4:$C$2114,"B1")="B1","B1","B2")),IF(_xlfn.XLOOKUP(C3439,Raw_Data_Paid_23!$C$4:$C$2114,Raw_Data_Paid_23!$C$4:$C$2114,"C1")="C1","C1","C2"))</f>
        <v>A</v>
      </c>
      <c r="P3439" t="str">
        <f t="shared" si="103"/>
        <v>2021AMotor Commercial</v>
      </c>
    </row>
    <row r="3440" spans="3:16" x14ac:dyDescent="0.35">
      <c r="C3440" s="6" t="s">
        <v>3574</v>
      </c>
      <c r="D3440" s="7" t="s">
        <v>5923</v>
      </c>
      <c r="E3440" s="7" t="s">
        <v>5928</v>
      </c>
      <c r="F3440" s="8" t="s">
        <v>3910</v>
      </c>
      <c r="G3440" s="9">
        <v>2500</v>
      </c>
      <c r="H3440" s="10">
        <v>2021</v>
      </c>
      <c r="I3440" s="10">
        <v>2021</v>
      </c>
      <c r="J3440" s="11" t="s">
        <v>3138</v>
      </c>
      <c r="K3440" s="12">
        <v>2500</v>
      </c>
      <c r="L3440" s="12">
        <v>1</v>
      </c>
      <c r="M3440" s="33" t="str">
        <f>IF(_xlfn.XLOOKUP(C3440,Raw_Data_OS_23!$C$7:$C$4518,Raw_Data_OS_23!$G$7:$G$4518,"Paid/ Closed")="Paid/ Closed","Paid/ Closed", "Still_Outstanding")</f>
        <v>Still_Outstanding</v>
      </c>
      <c r="N3440" s="33">
        <f>IF(_xlfn.XLOOKUP(C3440,Raw_Data_Paid_23!$C$4:$C$2114,Raw_Data_Paid_23!$C$4:$C$2114,1)= 1,1,0)</f>
        <v>0</v>
      </c>
      <c r="O3440" t="str">
        <f>IF(M3440=$W$7,IF(AND(N3440,_xlfn.XLOOKUP(C3440,Raw_Data_OS_23!$C$7:$C$4518,Raw_Data_OS_23!$G$7:$G$4518,0)=G3440),"A",IF(_xlfn.XLOOKUP(C3440,Raw_Data_Paid_23!$C$4:$C$2114,Raw_Data_Paid_23!$C$4:$C$2114,"B1")="B1","B1","B2")),IF(_xlfn.XLOOKUP(C3440,Raw_Data_Paid_23!$C$4:$C$2114,Raw_Data_Paid_23!$C$4:$C$2114,"C1")="C1","C1","C2"))</f>
        <v>B2</v>
      </c>
      <c r="P3440" t="str">
        <f t="shared" si="103"/>
        <v>2021B2Motor Private</v>
      </c>
    </row>
    <row r="3441" spans="3:16" x14ac:dyDescent="0.35">
      <c r="C3441" s="6" t="s">
        <v>3575</v>
      </c>
      <c r="D3441" s="7" t="s">
        <v>4048</v>
      </c>
      <c r="E3441" s="7" t="s">
        <v>5930</v>
      </c>
      <c r="F3441" s="8" t="s">
        <v>3910</v>
      </c>
      <c r="G3441" s="9">
        <v>391176.4706</v>
      </c>
      <c r="H3441" s="10">
        <v>2019</v>
      </c>
      <c r="I3441" s="10">
        <v>2021</v>
      </c>
      <c r="J3441" s="11" t="s">
        <v>25</v>
      </c>
      <c r="K3441" s="12">
        <v>391176.4706</v>
      </c>
      <c r="L3441" s="12">
        <v>1</v>
      </c>
      <c r="M3441" s="33" t="str">
        <f>IF(_xlfn.XLOOKUP(C3441,Raw_Data_OS_23!$C$7:$C$4518,Raw_Data_OS_23!$G$7:$G$4518,"Paid/ Closed")="Paid/ Closed","Paid/ Closed", "Still_Outstanding")</f>
        <v>Still_Outstanding</v>
      </c>
      <c r="N3441" s="33">
        <f>IF(_xlfn.XLOOKUP(C3441,Raw_Data_Paid_23!$C$4:$C$2114,Raw_Data_Paid_23!$C$4:$C$2114,1)= 1,1,0)</f>
        <v>0</v>
      </c>
      <c r="O3441" t="str">
        <f>IF(M3441=$W$7,IF(AND(N3441,_xlfn.XLOOKUP(C3441,Raw_Data_OS_23!$C$7:$C$4518,Raw_Data_OS_23!$G$7:$G$4518,0)=G3441),"A",IF(_xlfn.XLOOKUP(C3441,Raw_Data_Paid_23!$C$4:$C$2114,Raw_Data_Paid_23!$C$4:$C$2114,"B1")="B1","B1","B2")),IF(_xlfn.XLOOKUP(C3441,Raw_Data_Paid_23!$C$4:$C$2114,Raw_Data_Paid_23!$C$4:$C$2114,"C1")="C1","C1","C2"))</f>
        <v>B2</v>
      </c>
      <c r="P3441" t="str">
        <f t="shared" si="103"/>
        <v>2019B2Motor Private</v>
      </c>
    </row>
    <row r="3442" spans="3:16" x14ac:dyDescent="0.35">
      <c r="C3442" s="6" t="s">
        <v>3576</v>
      </c>
      <c r="D3442" s="7" t="s">
        <v>5909</v>
      </c>
      <c r="E3442" s="7" t="s">
        <v>5914</v>
      </c>
      <c r="F3442" s="8" t="s">
        <v>3910</v>
      </c>
      <c r="G3442" s="9">
        <v>100000</v>
      </c>
      <c r="H3442" s="10">
        <v>2021</v>
      </c>
      <c r="I3442" s="10">
        <v>2021</v>
      </c>
      <c r="J3442" s="11" t="s">
        <v>3073</v>
      </c>
      <c r="K3442" s="12">
        <v>100000</v>
      </c>
      <c r="L3442" s="12">
        <v>1</v>
      </c>
      <c r="M3442" s="33" t="str">
        <f>IF(_xlfn.XLOOKUP(C3442,Raw_Data_OS_23!$C$7:$C$4518,Raw_Data_OS_23!$G$7:$G$4518,"Paid/ Closed")="Paid/ Closed","Paid/ Closed", "Still_Outstanding")</f>
        <v>Still_Outstanding</v>
      </c>
      <c r="N3442" s="33">
        <f>IF(_xlfn.XLOOKUP(C3442,Raw_Data_Paid_23!$C$4:$C$2114,Raw_Data_Paid_23!$C$4:$C$2114,1)= 1,1,0)</f>
        <v>0</v>
      </c>
      <c r="O3442" t="str">
        <f>IF(M3442=$W$7,IF(AND(N3442,_xlfn.XLOOKUP(C3442,Raw_Data_OS_23!$C$7:$C$4518,Raw_Data_OS_23!$G$7:$G$4518,0)=G3442),"A",IF(_xlfn.XLOOKUP(C3442,Raw_Data_Paid_23!$C$4:$C$2114,Raw_Data_Paid_23!$C$4:$C$2114,"B1")="B1","B1","B2")),IF(_xlfn.XLOOKUP(C3442,Raw_Data_Paid_23!$C$4:$C$2114,Raw_Data_Paid_23!$C$4:$C$2114,"C1")="C1","C1","C2"))</f>
        <v>B2</v>
      </c>
      <c r="P3442" t="str">
        <f t="shared" si="103"/>
        <v>2021B2Motor Private</v>
      </c>
    </row>
    <row r="3443" spans="3:16" x14ac:dyDescent="0.35">
      <c r="C3443" s="6" t="s">
        <v>3577</v>
      </c>
      <c r="D3443" s="7" t="s">
        <v>5917</v>
      </c>
      <c r="E3443" s="7" t="s">
        <v>5920</v>
      </c>
      <c r="F3443" s="8" t="s">
        <v>3908</v>
      </c>
      <c r="G3443" s="9">
        <v>100000</v>
      </c>
      <c r="H3443" s="10">
        <v>2021</v>
      </c>
      <c r="I3443" s="10">
        <v>2021</v>
      </c>
      <c r="J3443" s="11" t="s">
        <v>3073</v>
      </c>
      <c r="K3443" s="12">
        <v>100000</v>
      </c>
      <c r="L3443" s="12">
        <v>1</v>
      </c>
      <c r="M3443" s="33" t="str">
        <f>IF(_xlfn.XLOOKUP(C3443,Raw_Data_OS_23!$C$7:$C$4518,Raw_Data_OS_23!$G$7:$G$4518,"Paid/ Closed")="Paid/ Closed","Paid/ Closed", "Still_Outstanding")</f>
        <v>Paid/ Closed</v>
      </c>
      <c r="N3443" s="33">
        <f>IF(_xlfn.XLOOKUP(C3443,Raw_Data_Paid_23!$C$4:$C$2114,Raw_Data_Paid_23!$C$4:$C$2114,1)= 1,1,0)</f>
        <v>1</v>
      </c>
      <c r="O3443" t="str">
        <f>IF(M3443=$W$7,IF(AND(N3443,_xlfn.XLOOKUP(C3443,Raw_Data_OS_23!$C$7:$C$4518,Raw_Data_OS_23!$G$7:$G$4518,0)=G3443),"A",IF(_xlfn.XLOOKUP(C3443,Raw_Data_Paid_23!$C$4:$C$2114,Raw_Data_Paid_23!$C$4:$C$2114,"B1")="B1","B1","B2")),IF(_xlfn.XLOOKUP(C3443,Raw_Data_Paid_23!$C$4:$C$2114,Raw_Data_Paid_23!$C$4:$C$2114,"C1")="C1","C1","C2"))</f>
        <v>C1</v>
      </c>
      <c r="P3443" t="str">
        <f t="shared" si="103"/>
        <v>2021C1Motor Commercial</v>
      </c>
    </row>
    <row r="3444" spans="3:16" x14ac:dyDescent="0.35">
      <c r="C3444" s="6" t="s">
        <v>3578</v>
      </c>
      <c r="D3444" s="7" t="s">
        <v>5931</v>
      </c>
      <c r="E3444" s="7" t="s">
        <v>5928</v>
      </c>
      <c r="F3444" s="8" t="s">
        <v>3910</v>
      </c>
      <c r="G3444" s="9">
        <v>420368.2353</v>
      </c>
      <c r="H3444" s="10">
        <v>2021</v>
      </c>
      <c r="I3444" s="10">
        <v>2021</v>
      </c>
      <c r="J3444" s="11" t="s">
        <v>2250</v>
      </c>
      <c r="K3444" s="12">
        <v>420368.2353</v>
      </c>
      <c r="L3444" s="12">
        <v>1</v>
      </c>
      <c r="M3444" s="33" t="str">
        <f>IF(_xlfn.XLOOKUP(C3444,Raw_Data_OS_23!$C$7:$C$4518,Raw_Data_OS_23!$G$7:$G$4518,"Paid/ Closed")="Paid/ Closed","Paid/ Closed", "Still_Outstanding")</f>
        <v>Still_Outstanding</v>
      </c>
      <c r="N3444" s="33">
        <f>IF(_xlfn.XLOOKUP(C3444,Raw_Data_Paid_23!$C$4:$C$2114,Raw_Data_Paid_23!$C$4:$C$2114,1)= 1,1,0)</f>
        <v>0</v>
      </c>
      <c r="O3444" t="str">
        <f>IF(M3444=$W$7,IF(AND(N3444,_xlfn.XLOOKUP(C3444,Raw_Data_OS_23!$C$7:$C$4518,Raw_Data_OS_23!$G$7:$G$4518,0)=G3444),"A",IF(_xlfn.XLOOKUP(C3444,Raw_Data_Paid_23!$C$4:$C$2114,Raw_Data_Paid_23!$C$4:$C$2114,"B1")="B1","B1","B2")),IF(_xlfn.XLOOKUP(C3444,Raw_Data_Paid_23!$C$4:$C$2114,Raw_Data_Paid_23!$C$4:$C$2114,"C1")="C1","C1","C2"))</f>
        <v>B2</v>
      </c>
      <c r="P3444" t="str">
        <f t="shared" si="103"/>
        <v>2021B2Motor Private</v>
      </c>
    </row>
    <row r="3445" spans="3:16" x14ac:dyDescent="0.35">
      <c r="C3445" s="6" t="s">
        <v>3579</v>
      </c>
      <c r="D3445" s="7" t="s">
        <v>5932</v>
      </c>
      <c r="E3445" s="7" t="s">
        <v>5933</v>
      </c>
      <c r="F3445" s="8" t="s">
        <v>3908</v>
      </c>
      <c r="G3445" s="9">
        <v>30000</v>
      </c>
      <c r="H3445" s="10">
        <v>2021</v>
      </c>
      <c r="I3445" s="10">
        <v>2021</v>
      </c>
      <c r="J3445" s="11" t="s">
        <v>3138</v>
      </c>
      <c r="K3445" s="12">
        <v>30000</v>
      </c>
      <c r="L3445" s="12">
        <v>1</v>
      </c>
      <c r="M3445" s="33" t="str">
        <f>IF(_xlfn.XLOOKUP(C3445,Raw_Data_OS_23!$C$7:$C$4518,Raw_Data_OS_23!$G$7:$G$4518,"Paid/ Closed")="Paid/ Closed","Paid/ Closed", "Still_Outstanding")</f>
        <v>Still_Outstanding</v>
      </c>
      <c r="N3445" s="33">
        <f>IF(_xlfn.XLOOKUP(C3445,Raw_Data_Paid_23!$C$4:$C$2114,Raw_Data_Paid_23!$C$4:$C$2114,1)= 1,1,0)</f>
        <v>0</v>
      </c>
      <c r="O3445" t="str">
        <f>IF(M3445=$W$7,IF(AND(N3445,_xlfn.XLOOKUP(C3445,Raw_Data_OS_23!$C$7:$C$4518,Raw_Data_OS_23!$G$7:$G$4518,0)=G3445),"A",IF(_xlfn.XLOOKUP(C3445,Raw_Data_Paid_23!$C$4:$C$2114,Raw_Data_Paid_23!$C$4:$C$2114,"B1")="B1","B1","B2")),IF(_xlfn.XLOOKUP(C3445,Raw_Data_Paid_23!$C$4:$C$2114,Raw_Data_Paid_23!$C$4:$C$2114,"C1")="C1","C1","C2"))</f>
        <v>B2</v>
      </c>
      <c r="P3445" t="str">
        <f t="shared" si="103"/>
        <v>2021B2Motor Commercial</v>
      </c>
    </row>
    <row r="3446" spans="3:16" x14ac:dyDescent="0.35">
      <c r="C3446" s="6" t="s">
        <v>3580</v>
      </c>
      <c r="D3446" s="7" t="s">
        <v>5921</v>
      </c>
      <c r="E3446" s="7" t="s">
        <v>5930</v>
      </c>
      <c r="F3446" s="8" t="s">
        <v>3910</v>
      </c>
      <c r="G3446" s="9">
        <v>189500</v>
      </c>
      <c r="H3446" s="10">
        <v>2021</v>
      </c>
      <c r="I3446" s="10">
        <v>2021</v>
      </c>
      <c r="J3446" s="11" t="s">
        <v>3138</v>
      </c>
      <c r="K3446" s="12">
        <v>189500</v>
      </c>
      <c r="L3446" s="12">
        <v>1</v>
      </c>
      <c r="M3446" s="33" t="str">
        <f>IF(_xlfn.XLOOKUP(C3446,Raw_Data_OS_23!$C$7:$C$4518,Raw_Data_OS_23!$G$7:$G$4518,"Paid/ Closed")="Paid/ Closed","Paid/ Closed", "Still_Outstanding")</f>
        <v>Still_Outstanding</v>
      </c>
      <c r="N3446" s="33">
        <f>IF(_xlfn.XLOOKUP(C3446,Raw_Data_Paid_23!$C$4:$C$2114,Raw_Data_Paid_23!$C$4:$C$2114,1)= 1,1,0)</f>
        <v>0</v>
      </c>
      <c r="O3446" t="str">
        <f>IF(M3446=$W$7,IF(AND(N3446,_xlfn.XLOOKUP(C3446,Raw_Data_OS_23!$C$7:$C$4518,Raw_Data_OS_23!$G$7:$G$4518,0)=G3446),"A",IF(_xlfn.XLOOKUP(C3446,Raw_Data_Paid_23!$C$4:$C$2114,Raw_Data_Paid_23!$C$4:$C$2114,"B1")="B1","B1","B2")),IF(_xlfn.XLOOKUP(C3446,Raw_Data_Paid_23!$C$4:$C$2114,Raw_Data_Paid_23!$C$4:$C$2114,"C1")="C1","C1","C2"))</f>
        <v>B2</v>
      </c>
      <c r="P3446" t="str">
        <f t="shared" si="103"/>
        <v>2021B2Motor Private</v>
      </c>
    </row>
    <row r="3447" spans="3:16" x14ac:dyDescent="0.35">
      <c r="C3447" s="6" t="s">
        <v>3581</v>
      </c>
      <c r="D3447" s="7" t="s">
        <v>5920</v>
      </c>
      <c r="E3447" s="7" t="s">
        <v>5930</v>
      </c>
      <c r="F3447" s="8" t="s">
        <v>3910</v>
      </c>
      <c r="G3447" s="9">
        <v>10000</v>
      </c>
      <c r="H3447" s="10">
        <v>2021</v>
      </c>
      <c r="I3447" s="10">
        <v>2021</v>
      </c>
      <c r="J3447" s="11" t="s">
        <v>3138</v>
      </c>
      <c r="K3447" s="12">
        <v>10000</v>
      </c>
      <c r="L3447" s="12">
        <v>1</v>
      </c>
      <c r="M3447" s="33" t="str">
        <f>IF(_xlfn.XLOOKUP(C3447,Raw_Data_OS_23!$C$7:$C$4518,Raw_Data_OS_23!$G$7:$G$4518,"Paid/ Closed")="Paid/ Closed","Paid/ Closed", "Still_Outstanding")</f>
        <v>Paid/ Closed</v>
      </c>
      <c r="N3447" s="33">
        <f>IF(_xlfn.XLOOKUP(C3447,Raw_Data_Paid_23!$C$4:$C$2114,Raw_Data_Paid_23!$C$4:$C$2114,1)= 1,1,0)</f>
        <v>1</v>
      </c>
      <c r="O3447" t="str">
        <f>IF(M3447=$W$7,IF(AND(N3447,_xlfn.XLOOKUP(C3447,Raw_Data_OS_23!$C$7:$C$4518,Raw_Data_OS_23!$G$7:$G$4518,0)=G3447),"A",IF(_xlfn.XLOOKUP(C3447,Raw_Data_Paid_23!$C$4:$C$2114,Raw_Data_Paid_23!$C$4:$C$2114,"B1")="B1","B1","B2")),IF(_xlfn.XLOOKUP(C3447,Raw_Data_Paid_23!$C$4:$C$2114,Raw_Data_Paid_23!$C$4:$C$2114,"C1")="C1","C1","C2"))</f>
        <v>C1</v>
      </c>
      <c r="P3447" t="str">
        <f t="shared" si="103"/>
        <v>2021C1Motor Private</v>
      </c>
    </row>
    <row r="3448" spans="3:16" x14ac:dyDescent="0.35">
      <c r="C3448" s="6" t="s">
        <v>3582</v>
      </c>
      <c r="D3448" s="7" t="s">
        <v>5928</v>
      </c>
      <c r="E3448" s="7" t="s">
        <v>5930</v>
      </c>
      <c r="F3448" s="8" t="s">
        <v>3910</v>
      </c>
      <c r="G3448" s="9">
        <v>39000</v>
      </c>
      <c r="H3448" s="10">
        <v>2021</v>
      </c>
      <c r="I3448" s="10">
        <v>2021</v>
      </c>
      <c r="J3448" s="11" t="s">
        <v>3138</v>
      </c>
      <c r="K3448" s="12">
        <v>39000</v>
      </c>
      <c r="L3448" s="12">
        <v>1</v>
      </c>
      <c r="M3448" s="33" t="str">
        <f>IF(_xlfn.XLOOKUP(C3448,Raw_Data_OS_23!$C$7:$C$4518,Raw_Data_OS_23!$G$7:$G$4518,"Paid/ Closed")="Paid/ Closed","Paid/ Closed", "Still_Outstanding")</f>
        <v>Still_Outstanding</v>
      </c>
      <c r="N3448" s="33">
        <f>IF(_xlfn.XLOOKUP(C3448,Raw_Data_Paid_23!$C$4:$C$2114,Raw_Data_Paid_23!$C$4:$C$2114,1)= 1,1,0)</f>
        <v>1</v>
      </c>
      <c r="O3448" t="str">
        <f>IF(M3448=$W$7,IF(AND(N3448,_xlfn.XLOOKUP(C3448,Raw_Data_OS_23!$C$7:$C$4518,Raw_Data_OS_23!$G$7:$G$4518,0)=G3448),"A",IF(_xlfn.XLOOKUP(C3448,Raw_Data_Paid_23!$C$4:$C$2114,Raw_Data_Paid_23!$C$4:$C$2114,"B1")="B1","B1","B2")),IF(_xlfn.XLOOKUP(C3448,Raw_Data_Paid_23!$C$4:$C$2114,Raw_Data_Paid_23!$C$4:$C$2114,"C1")="C1","C1","C2"))</f>
        <v>B1</v>
      </c>
      <c r="P3448" t="str">
        <f t="shared" si="103"/>
        <v>2021B1Motor Private</v>
      </c>
    </row>
    <row r="3449" spans="3:16" x14ac:dyDescent="0.35">
      <c r="C3449" s="6" t="s">
        <v>3583</v>
      </c>
      <c r="D3449" s="7" t="s">
        <v>5929</v>
      </c>
      <c r="E3449" s="7" t="s">
        <v>5934</v>
      </c>
      <c r="F3449" s="8" t="s">
        <v>3910</v>
      </c>
      <c r="G3449" s="9">
        <v>5444</v>
      </c>
      <c r="H3449" s="10">
        <v>2021</v>
      </c>
      <c r="I3449" s="10">
        <v>2021</v>
      </c>
      <c r="J3449" s="11" t="s">
        <v>3138</v>
      </c>
      <c r="K3449" s="12">
        <v>5444</v>
      </c>
      <c r="L3449" s="12">
        <v>1</v>
      </c>
      <c r="M3449" s="33" t="str">
        <f>IF(_xlfn.XLOOKUP(C3449,Raw_Data_OS_23!$C$7:$C$4518,Raw_Data_OS_23!$G$7:$G$4518,"Paid/ Closed")="Paid/ Closed","Paid/ Closed", "Still_Outstanding")</f>
        <v>Paid/ Closed</v>
      </c>
      <c r="N3449" s="33">
        <f>IF(_xlfn.XLOOKUP(C3449,Raw_Data_Paid_23!$C$4:$C$2114,Raw_Data_Paid_23!$C$4:$C$2114,1)= 1,1,0)</f>
        <v>1</v>
      </c>
      <c r="O3449" t="str">
        <f>IF(M3449=$W$7,IF(AND(N3449,_xlfn.XLOOKUP(C3449,Raw_Data_OS_23!$C$7:$C$4518,Raw_Data_OS_23!$G$7:$G$4518,0)=G3449),"A",IF(_xlfn.XLOOKUP(C3449,Raw_Data_Paid_23!$C$4:$C$2114,Raw_Data_Paid_23!$C$4:$C$2114,"B1")="B1","B1","B2")),IF(_xlfn.XLOOKUP(C3449,Raw_Data_Paid_23!$C$4:$C$2114,Raw_Data_Paid_23!$C$4:$C$2114,"C1")="C1","C1","C2"))</f>
        <v>C1</v>
      </c>
      <c r="P3449" t="str">
        <f t="shared" si="103"/>
        <v>2021C1Motor Private</v>
      </c>
    </row>
    <row r="3450" spans="3:16" x14ac:dyDescent="0.35">
      <c r="C3450" s="6" t="s">
        <v>3584</v>
      </c>
      <c r="D3450" s="7" t="s">
        <v>5932</v>
      </c>
      <c r="E3450" s="7" t="s">
        <v>5930</v>
      </c>
      <c r="F3450" s="8" t="s">
        <v>3910</v>
      </c>
      <c r="G3450" s="9">
        <v>389473.68420000002</v>
      </c>
      <c r="H3450" s="10">
        <v>2021</v>
      </c>
      <c r="I3450" s="10">
        <v>2021</v>
      </c>
      <c r="J3450" s="11" t="s">
        <v>3138</v>
      </c>
      <c r="K3450" s="12">
        <v>389473.68420000002</v>
      </c>
      <c r="L3450" s="12">
        <v>1</v>
      </c>
      <c r="M3450" s="33" t="str">
        <f>IF(_xlfn.XLOOKUP(C3450,Raw_Data_OS_23!$C$7:$C$4518,Raw_Data_OS_23!$G$7:$G$4518,"Paid/ Closed")="Paid/ Closed","Paid/ Closed", "Still_Outstanding")</f>
        <v>Still_Outstanding</v>
      </c>
      <c r="N3450" s="33">
        <f>IF(_xlfn.XLOOKUP(C3450,Raw_Data_Paid_23!$C$4:$C$2114,Raw_Data_Paid_23!$C$4:$C$2114,1)= 1,1,0)</f>
        <v>1</v>
      </c>
      <c r="O3450" t="str">
        <f>IF(M3450=$W$7,IF(AND(N3450,_xlfn.XLOOKUP(C3450,Raw_Data_OS_23!$C$7:$C$4518,Raw_Data_OS_23!$G$7:$G$4518,0)=G3450),"A",IF(_xlfn.XLOOKUP(C3450,Raw_Data_Paid_23!$C$4:$C$2114,Raw_Data_Paid_23!$C$4:$C$2114,"B1")="B1","B1","B2")),IF(_xlfn.XLOOKUP(C3450,Raw_Data_Paid_23!$C$4:$C$2114,Raw_Data_Paid_23!$C$4:$C$2114,"C1")="C1","C1","C2"))</f>
        <v>A</v>
      </c>
      <c r="P3450" t="str">
        <f t="shared" si="103"/>
        <v>2021AMotor Private</v>
      </c>
    </row>
    <row r="3451" spans="3:16" x14ac:dyDescent="0.35">
      <c r="C3451" s="6" t="s">
        <v>3585</v>
      </c>
      <c r="D3451" s="7" t="s">
        <v>5911</v>
      </c>
      <c r="E3451" s="7" t="s">
        <v>5934</v>
      </c>
      <c r="F3451" s="8" t="s">
        <v>3910</v>
      </c>
      <c r="G3451" s="9">
        <v>1300000</v>
      </c>
      <c r="H3451" s="10">
        <v>2021</v>
      </c>
      <c r="I3451" s="10">
        <v>2021</v>
      </c>
      <c r="J3451" s="11" t="s">
        <v>3073</v>
      </c>
      <c r="K3451" s="12">
        <v>1300000</v>
      </c>
      <c r="L3451" s="12">
        <v>1</v>
      </c>
      <c r="M3451" s="33" t="str">
        <f>IF(_xlfn.XLOOKUP(C3451,Raw_Data_OS_23!$C$7:$C$4518,Raw_Data_OS_23!$G$7:$G$4518,"Paid/ Closed")="Paid/ Closed","Paid/ Closed", "Still_Outstanding")</f>
        <v>Still_Outstanding</v>
      </c>
      <c r="N3451" s="33">
        <f>IF(_xlfn.XLOOKUP(C3451,Raw_Data_Paid_23!$C$4:$C$2114,Raw_Data_Paid_23!$C$4:$C$2114,1)= 1,1,0)</f>
        <v>0</v>
      </c>
      <c r="O3451" t="str">
        <f>IF(M3451=$W$7,IF(AND(N3451,_xlfn.XLOOKUP(C3451,Raw_Data_OS_23!$C$7:$C$4518,Raw_Data_OS_23!$G$7:$G$4518,0)=G3451),"A",IF(_xlfn.XLOOKUP(C3451,Raw_Data_Paid_23!$C$4:$C$2114,Raw_Data_Paid_23!$C$4:$C$2114,"B1")="B1","B1","B2")),IF(_xlfn.XLOOKUP(C3451,Raw_Data_Paid_23!$C$4:$C$2114,Raw_Data_Paid_23!$C$4:$C$2114,"C1")="C1","C1","C2"))</f>
        <v>B2</v>
      </c>
      <c r="P3451" t="str">
        <f t="shared" si="103"/>
        <v>2021B2Motor Private</v>
      </c>
    </row>
    <row r="3452" spans="3:16" x14ac:dyDescent="0.35">
      <c r="C3452" s="6" t="s">
        <v>3586</v>
      </c>
      <c r="D3452" s="7" t="s">
        <v>5928</v>
      </c>
      <c r="E3452" s="7" t="s">
        <v>5934</v>
      </c>
      <c r="F3452" s="8" t="s">
        <v>3910</v>
      </c>
      <c r="G3452" s="9">
        <v>76960</v>
      </c>
      <c r="H3452" s="10">
        <v>2021</v>
      </c>
      <c r="I3452" s="10">
        <v>2021</v>
      </c>
      <c r="J3452" s="11" t="s">
        <v>3138</v>
      </c>
      <c r="K3452" s="12">
        <v>376960</v>
      </c>
      <c r="L3452" s="12">
        <v>1</v>
      </c>
      <c r="M3452" s="33" t="str">
        <f>IF(_xlfn.XLOOKUP(C3452,Raw_Data_OS_23!$C$7:$C$4518,Raw_Data_OS_23!$G$7:$G$4518,"Paid/ Closed")="Paid/ Closed","Paid/ Closed", "Still_Outstanding")</f>
        <v>Still_Outstanding</v>
      </c>
      <c r="N3452" s="33">
        <f>IF(_xlfn.XLOOKUP(C3452,Raw_Data_Paid_23!$C$4:$C$2114,Raw_Data_Paid_23!$C$4:$C$2114,1)= 1,1,0)</f>
        <v>1</v>
      </c>
      <c r="O3452" t="str">
        <f>IF(M3452=$W$7,IF(AND(N3452,_xlfn.XLOOKUP(C3452,Raw_Data_OS_23!$C$7:$C$4518,Raw_Data_OS_23!$G$7:$G$4518,0)=G3452),"A",IF(_xlfn.XLOOKUP(C3452,Raw_Data_Paid_23!$C$4:$C$2114,Raw_Data_Paid_23!$C$4:$C$2114,"B1")="B1","B1","B2")),IF(_xlfn.XLOOKUP(C3452,Raw_Data_Paid_23!$C$4:$C$2114,Raw_Data_Paid_23!$C$4:$C$2114,"C1")="C1","C1","C2"))</f>
        <v>B1</v>
      </c>
      <c r="P3452" t="str">
        <f t="shared" si="103"/>
        <v>2021B1Motor Private</v>
      </c>
    </row>
    <row r="3453" spans="3:16" x14ac:dyDescent="0.35">
      <c r="C3453" s="6" t="s">
        <v>3587</v>
      </c>
      <c r="D3453" s="7" t="s">
        <v>5923</v>
      </c>
      <c r="E3453" s="7" t="s">
        <v>5934</v>
      </c>
      <c r="F3453" s="8" t="s">
        <v>3910</v>
      </c>
      <c r="G3453" s="9">
        <v>100000</v>
      </c>
      <c r="H3453" s="10">
        <v>2021</v>
      </c>
      <c r="I3453" s="10">
        <v>2021</v>
      </c>
      <c r="J3453" s="11" t="s">
        <v>3138</v>
      </c>
      <c r="K3453" s="12">
        <v>100000</v>
      </c>
      <c r="L3453" s="12">
        <v>1</v>
      </c>
      <c r="M3453" s="33" t="str">
        <f>IF(_xlfn.XLOOKUP(C3453,Raw_Data_OS_23!$C$7:$C$4518,Raw_Data_OS_23!$G$7:$G$4518,"Paid/ Closed")="Paid/ Closed","Paid/ Closed", "Still_Outstanding")</f>
        <v>Still_Outstanding</v>
      </c>
      <c r="N3453" s="33">
        <f>IF(_xlfn.XLOOKUP(C3453,Raw_Data_Paid_23!$C$4:$C$2114,Raw_Data_Paid_23!$C$4:$C$2114,1)= 1,1,0)</f>
        <v>1</v>
      </c>
      <c r="O3453" t="str">
        <f>IF(M3453=$W$7,IF(AND(N3453,_xlfn.XLOOKUP(C3453,Raw_Data_OS_23!$C$7:$C$4518,Raw_Data_OS_23!$G$7:$G$4518,0)=G3453),"A",IF(_xlfn.XLOOKUP(C3453,Raw_Data_Paid_23!$C$4:$C$2114,Raw_Data_Paid_23!$C$4:$C$2114,"B1")="B1","B1","B2")),IF(_xlfn.XLOOKUP(C3453,Raw_Data_Paid_23!$C$4:$C$2114,Raw_Data_Paid_23!$C$4:$C$2114,"C1")="C1","C1","C2"))</f>
        <v>B1</v>
      </c>
      <c r="P3453" t="str">
        <f t="shared" si="103"/>
        <v>2021B1Motor Private</v>
      </c>
    </row>
    <row r="3454" spans="3:16" x14ac:dyDescent="0.35">
      <c r="C3454" s="6" t="s">
        <v>3588</v>
      </c>
      <c r="D3454" s="7" t="s">
        <v>5933</v>
      </c>
      <c r="E3454" s="7" t="s">
        <v>5934</v>
      </c>
      <c r="F3454" s="8" t="s">
        <v>3910</v>
      </c>
      <c r="G3454" s="9">
        <v>200000</v>
      </c>
      <c r="H3454" s="10">
        <v>2021</v>
      </c>
      <c r="I3454" s="10">
        <v>2021</v>
      </c>
      <c r="J3454" s="11" t="s">
        <v>3138</v>
      </c>
      <c r="K3454" s="12">
        <v>200000</v>
      </c>
      <c r="L3454" s="12">
        <v>1</v>
      </c>
      <c r="M3454" s="33" t="str">
        <f>IF(_xlfn.XLOOKUP(C3454,Raw_Data_OS_23!$C$7:$C$4518,Raw_Data_OS_23!$G$7:$G$4518,"Paid/ Closed")="Paid/ Closed","Paid/ Closed", "Still_Outstanding")</f>
        <v>Still_Outstanding</v>
      </c>
      <c r="N3454" s="33">
        <f>IF(_xlfn.XLOOKUP(C3454,Raw_Data_Paid_23!$C$4:$C$2114,Raw_Data_Paid_23!$C$4:$C$2114,1)= 1,1,0)</f>
        <v>0</v>
      </c>
      <c r="O3454" t="str">
        <f>IF(M3454=$W$7,IF(AND(N3454,_xlfn.XLOOKUP(C3454,Raw_Data_OS_23!$C$7:$C$4518,Raw_Data_OS_23!$G$7:$G$4518,0)=G3454),"A",IF(_xlfn.XLOOKUP(C3454,Raw_Data_Paid_23!$C$4:$C$2114,Raw_Data_Paid_23!$C$4:$C$2114,"B1")="B1","B1","B2")),IF(_xlfn.XLOOKUP(C3454,Raw_Data_Paid_23!$C$4:$C$2114,Raw_Data_Paid_23!$C$4:$C$2114,"C1")="C1","C1","C2"))</f>
        <v>B2</v>
      </c>
      <c r="P3454" t="str">
        <f t="shared" si="103"/>
        <v>2021B2Motor Private</v>
      </c>
    </row>
    <row r="3455" spans="3:16" x14ac:dyDescent="0.35">
      <c r="C3455" s="6" t="s">
        <v>3589</v>
      </c>
      <c r="D3455" s="7" t="s">
        <v>5928</v>
      </c>
      <c r="E3455" s="7" t="s">
        <v>5934</v>
      </c>
      <c r="F3455" s="8" t="s">
        <v>3910</v>
      </c>
      <c r="G3455" s="9">
        <v>100000</v>
      </c>
      <c r="H3455" s="10">
        <v>2021</v>
      </c>
      <c r="I3455" s="10">
        <v>2021</v>
      </c>
      <c r="J3455" s="11" t="s">
        <v>3138</v>
      </c>
      <c r="K3455" s="12">
        <v>100000</v>
      </c>
      <c r="L3455" s="12">
        <v>1</v>
      </c>
      <c r="M3455" s="33" t="str">
        <f>IF(_xlfn.XLOOKUP(C3455,Raw_Data_OS_23!$C$7:$C$4518,Raw_Data_OS_23!$G$7:$G$4518,"Paid/ Closed")="Paid/ Closed","Paid/ Closed", "Still_Outstanding")</f>
        <v>Paid/ Closed</v>
      </c>
      <c r="N3455" s="33">
        <f>IF(_xlfn.XLOOKUP(C3455,Raw_Data_Paid_23!$C$4:$C$2114,Raw_Data_Paid_23!$C$4:$C$2114,1)= 1,1,0)</f>
        <v>0</v>
      </c>
      <c r="O3455" t="str">
        <f>IF(M3455=$W$7,IF(AND(N3455,_xlfn.XLOOKUP(C3455,Raw_Data_OS_23!$C$7:$C$4518,Raw_Data_OS_23!$G$7:$G$4518,0)=G3455),"A",IF(_xlfn.XLOOKUP(C3455,Raw_Data_Paid_23!$C$4:$C$2114,Raw_Data_Paid_23!$C$4:$C$2114,"B1")="B1","B1","B2")),IF(_xlfn.XLOOKUP(C3455,Raw_Data_Paid_23!$C$4:$C$2114,Raw_Data_Paid_23!$C$4:$C$2114,"C1")="C1","C1","C2"))</f>
        <v>C2</v>
      </c>
      <c r="P3455" t="str">
        <f t="shared" si="103"/>
        <v>2021C2Motor Private</v>
      </c>
    </row>
    <row r="3456" spans="3:16" x14ac:dyDescent="0.35">
      <c r="C3456" s="6" t="s">
        <v>3590</v>
      </c>
      <c r="D3456" s="7" t="s">
        <v>5930</v>
      </c>
      <c r="E3456" s="7" t="s">
        <v>5935</v>
      </c>
      <c r="F3456" s="8" t="s">
        <v>3910</v>
      </c>
      <c r="G3456" s="9">
        <v>34000</v>
      </c>
      <c r="H3456" s="10">
        <v>2021</v>
      </c>
      <c r="I3456" s="10">
        <v>2021</v>
      </c>
      <c r="J3456" s="11" t="s">
        <v>3138</v>
      </c>
      <c r="K3456" s="12">
        <v>34000</v>
      </c>
      <c r="L3456" s="12">
        <v>1</v>
      </c>
      <c r="M3456" s="33" t="str">
        <f>IF(_xlfn.XLOOKUP(C3456,Raw_Data_OS_23!$C$7:$C$4518,Raw_Data_OS_23!$G$7:$G$4518,"Paid/ Closed")="Paid/ Closed","Paid/ Closed", "Still_Outstanding")</f>
        <v>Paid/ Closed</v>
      </c>
      <c r="N3456" s="33">
        <f>IF(_xlfn.XLOOKUP(C3456,Raw_Data_Paid_23!$C$4:$C$2114,Raw_Data_Paid_23!$C$4:$C$2114,1)= 1,1,0)</f>
        <v>1</v>
      </c>
      <c r="O3456" t="str">
        <f>IF(M3456=$W$7,IF(AND(N3456,_xlfn.XLOOKUP(C3456,Raw_Data_OS_23!$C$7:$C$4518,Raw_Data_OS_23!$G$7:$G$4518,0)=G3456),"A",IF(_xlfn.XLOOKUP(C3456,Raw_Data_Paid_23!$C$4:$C$2114,Raw_Data_Paid_23!$C$4:$C$2114,"B1")="B1","B1","B2")),IF(_xlfn.XLOOKUP(C3456,Raw_Data_Paid_23!$C$4:$C$2114,Raw_Data_Paid_23!$C$4:$C$2114,"C1")="C1","C1","C2"))</f>
        <v>C1</v>
      </c>
      <c r="P3456" t="str">
        <f t="shared" si="103"/>
        <v>2021C1Motor Private</v>
      </c>
    </row>
    <row r="3457" spans="3:16" x14ac:dyDescent="0.35">
      <c r="C3457" s="6" t="s">
        <v>3591</v>
      </c>
      <c r="D3457" s="7" t="s">
        <v>5934</v>
      </c>
      <c r="E3457" s="7" t="s">
        <v>5935</v>
      </c>
      <c r="F3457" s="8" t="s">
        <v>3910</v>
      </c>
      <c r="G3457" s="9">
        <v>80000</v>
      </c>
      <c r="H3457" s="10">
        <v>2021</v>
      </c>
      <c r="I3457" s="10">
        <v>2021</v>
      </c>
      <c r="J3457" s="11" t="s">
        <v>3138</v>
      </c>
      <c r="K3457" s="12">
        <v>80000</v>
      </c>
      <c r="L3457" s="12">
        <v>1</v>
      </c>
      <c r="M3457" s="33" t="str">
        <f>IF(_xlfn.XLOOKUP(C3457,Raw_Data_OS_23!$C$7:$C$4518,Raw_Data_OS_23!$G$7:$G$4518,"Paid/ Closed")="Paid/ Closed","Paid/ Closed", "Still_Outstanding")</f>
        <v>Paid/ Closed</v>
      </c>
      <c r="N3457" s="33">
        <f>IF(_xlfn.XLOOKUP(C3457,Raw_Data_Paid_23!$C$4:$C$2114,Raw_Data_Paid_23!$C$4:$C$2114,1)= 1,1,0)</f>
        <v>1</v>
      </c>
      <c r="O3457" t="str">
        <f>IF(M3457=$W$7,IF(AND(N3457,_xlfn.XLOOKUP(C3457,Raw_Data_OS_23!$C$7:$C$4518,Raw_Data_OS_23!$G$7:$G$4518,0)=G3457),"A",IF(_xlfn.XLOOKUP(C3457,Raw_Data_Paid_23!$C$4:$C$2114,Raw_Data_Paid_23!$C$4:$C$2114,"B1")="B1","B1","B2")),IF(_xlfn.XLOOKUP(C3457,Raw_Data_Paid_23!$C$4:$C$2114,Raw_Data_Paid_23!$C$4:$C$2114,"C1")="C1","C1","C2"))</f>
        <v>C1</v>
      </c>
      <c r="P3457" t="str">
        <f t="shared" si="103"/>
        <v>2021C1Motor Private</v>
      </c>
    </row>
    <row r="3458" spans="3:16" x14ac:dyDescent="0.35">
      <c r="C3458" s="6" t="s">
        <v>3592</v>
      </c>
      <c r="D3458" s="7" t="s">
        <v>5921</v>
      </c>
      <c r="E3458" s="7" t="s">
        <v>5935</v>
      </c>
      <c r="F3458" s="8" t="s">
        <v>3908</v>
      </c>
      <c r="G3458" s="9">
        <v>88000</v>
      </c>
      <c r="H3458" s="10">
        <v>2021</v>
      </c>
      <c r="I3458" s="10">
        <v>2021</v>
      </c>
      <c r="J3458" s="11" t="s">
        <v>3138</v>
      </c>
      <c r="K3458" s="12">
        <v>88000</v>
      </c>
      <c r="L3458" s="12">
        <v>1</v>
      </c>
      <c r="M3458" s="33" t="str">
        <f>IF(_xlfn.XLOOKUP(C3458,Raw_Data_OS_23!$C$7:$C$4518,Raw_Data_OS_23!$G$7:$G$4518,"Paid/ Closed")="Paid/ Closed","Paid/ Closed", "Still_Outstanding")</f>
        <v>Paid/ Closed</v>
      </c>
      <c r="N3458" s="33">
        <f>IF(_xlfn.XLOOKUP(C3458,Raw_Data_Paid_23!$C$4:$C$2114,Raw_Data_Paid_23!$C$4:$C$2114,1)= 1,1,0)</f>
        <v>1</v>
      </c>
      <c r="O3458" t="str">
        <f>IF(M3458=$W$7,IF(AND(N3458,_xlfn.XLOOKUP(C3458,Raw_Data_OS_23!$C$7:$C$4518,Raw_Data_OS_23!$G$7:$G$4518,0)=G3458),"A",IF(_xlfn.XLOOKUP(C3458,Raw_Data_Paid_23!$C$4:$C$2114,Raw_Data_Paid_23!$C$4:$C$2114,"B1")="B1","B1","B2")),IF(_xlfn.XLOOKUP(C3458,Raw_Data_Paid_23!$C$4:$C$2114,Raw_Data_Paid_23!$C$4:$C$2114,"C1")="C1","C1","C2"))</f>
        <v>C1</v>
      </c>
      <c r="P3458" t="str">
        <f t="shared" si="103"/>
        <v>2021C1Motor Commercial</v>
      </c>
    </row>
    <row r="3459" spans="3:16" x14ac:dyDescent="0.35">
      <c r="C3459" s="6" t="s">
        <v>3593</v>
      </c>
      <c r="D3459" s="7" t="s">
        <v>5782</v>
      </c>
      <c r="E3459" s="7" t="s">
        <v>5882</v>
      </c>
      <c r="F3459" s="8" t="s">
        <v>3908</v>
      </c>
      <c r="G3459" s="9">
        <v>10000</v>
      </c>
      <c r="H3459" s="10">
        <v>2021</v>
      </c>
      <c r="I3459" s="10">
        <v>2021</v>
      </c>
      <c r="J3459" s="11" t="s">
        <v>2250</v>
      </c>
      <c r="K3459" s="12">
        <v>10000</v>
      </c>
      <c r="L3459" s="12">
        <v>1</v>
      </c>
      <c r="M3459" s="33" t="str">
        <f>IF(_xlfn.XLOOKUP(C3459,Raw_Data_OS_23!$C$7:$C$4518,Raw_Data_OS_23!$G$7:$G$4518,"Paid/ Closed")="Paid/ Closed","Paid/ Closed", "Still_Outstanding")</f>
        <v>Paid/ Closed</v>
      </c>
      <c r="N3459" s="33">
        <f>IF(_xlfn.XLOOKUP(C3459,Raw_Data_Paid_23!$C$4:$C$2114,Raw_Data_Paid_23!$C$4:$C$2114,1)= 1,1,0)</f>
        <v>1</v>
      </c>
      <c r="O3459" t="str">
        <f>IF(M3459=$W$7,IF(AND(N3459,_xlfn.XLOOKUP(C3459,Raw_Data_OS_23!$C$7:$C$4518,Raw_Data_OS_23!$G$7:$G$4518,0)=G3459),"A",IF(_xlfn.XLOOKUP(C3459,Raw_Data_Paid_23!$C$4:$C$2114,Raw_Data_Paid_23!$C$4:$C$2114,"B1")="B1","B1","B2")),IF(_xlfn.XLOOKUP(C3459,Raw_Data_Paid_23!$C$4:$C$2114,Raw_Data_Paid_23!$C$4:$C$2114,"C1")="C1","C1","C2"))</f>
        <v>C1</v>
      </c>
      <c r="P3459" t="str">
        <f t="shared" si="103"/>
        <v>2021C1Motor Commercial</v>
      </c>
    </row>
    <row r="3460" spans="3:16" x14ac:dyDescent="0.35">
      <c r="C3460" s="6" t="s">
        <v>3594</v>
      </c>
      <c r="D3460" s="7" t="s">
        <v>5847</v>
      </c>
      <c r="E3460" s="7" t="s">
        <v>5934</v>
      </c>
      <c r="F3460" s="8" t="s">
        <v>3910</v>
      </c>
      <c r="G3460" s="9">
        <v>60000</v>
      </c>
      <c r="H3460" s="10">
        <v>2021</v>
      </c>
      <c r="I3460" s="10">
        <v>2021</v>
      </c>
      <c r="J3460" s="11" t="s">
        <v>3073</v>
      </c>
      <c r="K3460" s="12">
        <v>60000</v>
      </c>
      <c r="L3460" s="12">
        <v>1</v>
      </c>
      <c r="M3460" s="33" t="str">
        <f>IF(_xlfn.XLOOKUP(C3460,Raw_Data_OS_23!$C$7:$C$4518,Raw_Data_OS_23!$G$7:$G$4518,"Paid/ Closed")="Paid/ Closed","Paid/ Closed", "Still_Outstanding")</f>
        <v>Paid/ Closed</v>
      </c>
      <c r="N3460" s="33">
        <f>IF(_xlfn.XLOOKUP(C3460,Raw_Data_Paid_23!$C$4:$C$2114,Raw_Data_Paid_23!$C$4:$C$2114,1)= 1,1,0)</f>
        <v>1</v>
      </c>
      <c r="O3460" t="str">
        <f>IF(M3460=$W$7,IF(AND(N3460,_xlfn.XLOOKUP(C3460,Raw_Data_OS_23!$C$7:$C$4518,Raw_Data_OS_23!$G$7:$G$4518,0)=G3460),"A",IF(_xlfn.XLOOKUP(C3460,Raw_Data_Paid_23!$C$4:$C$2114,Raw_Data_Paid_23!$C$4:$C$2114,"B1")="B1","B1","B2")),IF(_xlfn.XLOOKUP(C3460,Raw_Data_Paid_23!$C$4:$C$2114,Raw_Data_Paid_23!$C$4:$C$2114,"C1")="C1","C1","C2"))</f>
        <v>C1</v>
      </c>
      <c r="P3460" t="str">
        <f t="shared" si="103"/>
        <v>2021C1Motor Private</v>
      </c>
    </row>
    <row r="3461" spans="3:16" x14ac:dyDescent="0.35">
      <c r="C3461" s="6" t="s">
        <v>3595</v>
      </c>
      <c r="D3461" s="7" t="s">
        <v>5935</v>
      </c>
      <c r="E3461" s="7" t="s">
        <v>5936</v>
      </c>
      <c r="F3461" s="8" t="s">
        <v>3908</v>
      </c>
      <c r="G3461" s="9">
        <v>93000</v>
      </c>
      <c r="H3461" s="10">
        <v>2021</v>
      </c>
      <c r="I3461" s="10">
        <v>2021</v>
      </c>
      <c r="J3461" s="11" t="s">
        <v>3138</v>
      </c>
      <c r="K3461" s="12">
        <v>93000</v>
      </c>
      <c r="L3461" s="12">
        <v>1</v>
      </c>
      <c r="M3461" s="33" t="str">
        <f>IF(_xlfn.XLOOKUP(C3461,Raw_Data_OS_23!$C$7:$C$4518,Raw_Data_OS_23!$G$7:$G$4518,"Paid/ Closed")="Paid/ Closed","Paid/ Closed", "Still_Outstanding")</f>
        <v>Paid/ Closed</v>
      </c>
      <c r="N3461" s="33">
        <f>IF(_xlfn.XLOOKUP(C3461,Raw_Data_Paid_23!$C$4:$C$2114,Raw_Data_Paid_23!$C$4:$C$2114,1)= 1,1,0)</f>
        <v>0</v>
      </c>
      <c r="O3461" t="str">
        <f>IF(M3461=$W$7,IF(AND(N3461,_xlfn.XLOOKUP(C3461,Raw_Data_OS_23!$C$7:$C$4518,Raw_Data_OS_23!$G$7:$G$4518,0)=G3461),"A",IF(_xlfn.XLOOKUP(C3461,Raw_Data_Paid_23!$C$4:$C$2114,Raw_Data_Paid_23!$C$4:$C$2114,"B1")="B1","B1","B2")),IF(_xlfn.XLOOKUP(C3461,Raw_Data_Paid_23!$C$4:$C$2114,Raw_Data_Paid_23!$C$4:$C$2114,"C1")="C1","C1","C2"))</f>
        <v>C2</v>
      </c>
      <c r="P3461" t="str">
        <f t="shared" si="103"/>
        <v>2021C2Motor Commercial</v>
      </c>
    </row>
    <row r="3462" spans="3:16" x14ac:dyDescent="0.35">
      <c r="C3462" s="6" t="s">
        <v>3596</v>
      </c>
      <c r="D3462" s="7" t="s">
        <v>5919</v>
      </c>
      <c r="E3462" s="7" t="s">
        <v>5935</v>
      </c>
      <c r="F3462" s="8" t="s">
        <v>3910</v>
      </c>
      <c r="G3462" s="9">
        <v>20000</v>
      </c>
      <c r="H3462" s="10">
        <v>2021</v>
      </c>
      <c r="I3462" s="10">
        <v>2021</v>
      </c>
      <c r="J3462" s="11" t="s">
        <v>3073</v>
      </c>
      <c r="K3462" s="12">
        <v>20000</v>
      </c>
      <c r="L3462" s="12">
        <v>1</v>
      </c>
      <c r="M3462" s="33" t="str">
        <f>IF(_xlfn.XLOOKUP(C3462,Raw_Data_OS_23!$C$7:$C$4518,Raw_Data_OS_23!$G$7:$G$4518,"Paid/ Closed")="Paid/ Closed","Paid/ Closed", "Still_Outstanding")</f>
        <v>Still_Outstanding</v>
      </c>
      <c r="N3462" s="33">
        <f>IF(_xlfn.XLOOKUP(C3462,Raw_Data_Paid_23!$C$4:$C$2114,Raw_Data_Paid_23!$C$4:$C$2114,1)= 1,1,0)</f>
        <v>0</v>
      </c>
      <c r="O3462" t="str">
        <f>IF(M3462=$W$7,IF(AND(N3462,_xlfn.XLOOKUP(C3462,Raw_Data_OS_23!$C$7:$C$4518,Raw_Data_OS_23!$G$7:$G$4518,0)=G3462),"A",IF(_xlfn.XLOOKUP(C3462,Raw_Data_Paid_23!$C$4:$C$2114,Raw_Data_Paid_23!$C$4:$C$2114,"B1")="B1","B1","B2")),IF(_xlfn.XLOOKUP(C3462,Raw_Data_Paid_23!$C$4:$C$2114,Raw_Data_Paid_23!$C$4:$C$2114,"C1")="C1","C1","C2"))</f>
        <v>B2</v>
      </c>
      <c r="P3462" t="str">
        <f t="shared" ref="P3462:P3525" si="104">H3462&amp;O3462&amp;F3462</f>
        <v>2021B2Motor Private</v>
      </c>
    </row>
    <row r="3463" spans="3:16" x14ac:dyDescent="0.35">
      <c r="C3463" s="6" t="s">
        <v>3597</v>
      </c>
      <c r="D3463" s="7" t="s">
        <v>5927</v>
      </c>
      <c r="E3463" s="7" t="s">
        <v>5937</v>
      </c>
      <c r="F3463" s="8" t="s">
        <v>3910</v>
      </c>
      <c r="G3463" s="9">
        <v>546250</v>
      </c>
      <c r="H3463" s="10">
        <v>2021</v>
      </c>
      <c r="I3463" s="10">
        <v>2021</v>
      </c>
      <c r="J3463" s="11" t="s">
        <v>3138</v>
      </c>
      <c r="K3463" s="12">
        <v>546250</v>
      </c>
      <c r="L3463" s="12">
        <v>1</v>
      </c>
      <c r="M3463" s="33" t="str">
        <f>IF(_xlfn.XLOOKUP(C3463,Raw_Data_OS_23!$C$7:$C$4518,Raw_Data_OS_23!$G$7:$G$4518,"Paid/ Closed")="Paid/ Closed","Paid/ Closed", "Still_Outstanding")</f>
        <v>Still_Outstanding</v>
      </c>
      <c r="N3463" s="33">
        <f>IF(_xlfn.XLOOKUP(C3463,Raw_Data_Paid_23!$C$4:$C$2114,Raw_Data_Paid_23!$C$4:$C$2114,1)= 1,1,0)</f>
        <v>0</v>
      </c>
      <c r="O3463" t="str">
        <f>IF(M3463=$W$7,IF(AND(N3463,_xlfn.XLOOKUP(C3463,Raw_Data_OS_23!$C$7:$C$4518,Raw_Data_OS_23!$G$7:$G$4518,0)=G3463),"A",IF(_xlfn.XLOOKUP(C3463,Raw_Data_Paid_23!$C$4:$C$2114,Raw_Data_Paid_23!$C$4:$C$2114,"B1")="B1","B1","B2")),IF(_xlfn.XLOOKUP(C3463,Raw_Data_Paid_23!$C$4:$C$2114,Raw_Data_Paid_23!$C$4:$C$2114,"C1")="C1","C1","C2"))</f>
        <v>B2</v>
      </c>
      <c r="P3463" t="str">
        <f t="shared" si="104"/>
        <v>2021B2Motor Private</v>
      </c>
    </row>
    <row r="3464" spans="3:16" x14ac:dyDescent="0.35">
      <c r="C3464" s="6" t="s">
        <v>3598</v>
      </c>
      <c r="D3464" s="7" t="s">
        <v>5887</v>
      </c>
      <c r="E3464" s="7" t="s">
        <v>5927</v>
      </c>
      <c r="F3464" s="8" t="s">
        <v>3910</v>
      </c>
      <c r="G3464" s="9">
        <v>476950</v>
      </c>
      <c r="H3464" s="10">
        <v>2021</v>
      </c>
      <c r="I3464" s="10">
        <v>2021</v>
      </c>
      <c r="J3464" s="11" t="s">
        <v>3073</v>
      </c>
      <c r="K3464" s="12">
        <v>476950</v>
      </c>
      <c r="L3464" s="12">
        <v>1</v>
      </c>
      <c r="M3464" s="33" t="str">
        <f>IF(_xlfn.XLOOKUP(C3464,Raw_Data_OS_23!$C$7:$C$4518,Raw_Data_OS_23!$G$7:$G$4518,"Paid/ Closed")="Paid/ Closed","Paid/ Closed", "Still_Outstanding")</f>
        <v>Still_Outstanding</v>
      </c>
      <c r="N3464" s="33">
        <f>IF(_xlfn.XLOOKUP(C3464,Raw_Data_Paid_23!$C$4:$C$2114,Raw_Data_Paid_23!$C$4:$C$2114,1)= 1,1,0)</f>
        <v>1</v>
      </c>
      <c r="O3464" t="str">
        <f>IF(M3464=$W$7,IF(AND(N3464,_xlfn.XLOOKUP(C3464,Raw_Data_OS_23!$C$7:$C$4518,Raw_Data_OS_23!$G$7:$G$4518,0)=G3464),"A",IF(_xlfn.XLOOKUP(C3464,Raw_Data_Paid_23!$C$4:$C$2114,Raw_Data_Paid_23!$C$4:$C$2114,"B1")="B1","B1","B2")),IF(_xlfn.XLOOKUP(C3464,Raw_Data_Paid_23!$C$4:$C$2114,Raw_Data_Paid_23!$C$4:$C$2114,"C1")="C1","C1","C2"))</f>
        <v>A</v>
      </c>
      <c r="P3464" t="str">
        <f t="shared" si="104"/>
        <v>2021AMotor Private</v>
      </c>
    </row>
    <row r="3465" spans="3:16" x14ac:dyDescent="0.35">
      <c r="C3465" s="6" t="s">
        <v>3599</v>
      </c>
      <c r="D3465" s="7" t="s">
        <v>5922</v>
      </c>
      <c r="E3465" s="7" t="s">
        <v>5938</v>
      </c>
      <c r="F3465" s="8" t="s">
        <v>3910</v>
      </c>
      <c r="G3465" s="9">
        <v>592735.29410000006</v>
      </c>
      <c r="H3465" s="10">
        <v>2021</v>
      </c>
      <c r="I3465" s="10">
        <v>2021</v>
      </c>
      <c r="J3465" s="11" t="s">
        <v>3138</v>
      </c>
      <c r="K3465" s="12">
        <v>592735.29410000006</v>
      </c>
      <c r="L3465" s="12">
        <v>1</v>
      </c>
      <c r="M3465" s="33" t="str">
        <f>IF(_xlfn.XLOOKUP(C3465,Raw_Data_OS_23!$C$7:$C$4518,Raw_Data_OS_23!$G$7:$G$4518,"Paid/ Closed")="Paid/ Closed","Paid/ Closed", "Still_Outstanding")</f>
        <v>Still_Outstanding</v>
      </c>
      <c r="N3465" s="33">
        <f>IF(_xlfn.XLOOKUP(C3465,Raw_Data_Paid_23!$C$4:$C$2114,Raw_Data_Paid_23!$C$4:$C$2114,1)= 1,1,0)</f>
        <v>0</v>
      </c>
      <c r="O3465" t="str">
        <f>IF(M3465=$W$7,IF(AND(N3465,_xlfn.XLOOKUP(C3465,Raw_Data_OS_23!$C$7:$C$4518,Raw_Data_OS_23!$G$7:$G$4518,0)=G3465),"A",IF(_xlfn.XLOOKUP(C3465,Raw_Data_Paid_23!$C$4:$C$2114,Raw_Data_Paid_23!$C$4:$C$2114,"B1")="B1","B1","B2")),IF(_xlfn.XLOOKUP(C3465,Raw_Data_Paid_23!$C$4:$C$2114,Raw_Data_Paid_23!$C$4:$C$2114,"C1")="C1","C1","C2"))</f>
        <v>B2</v>
      </c>
      <c r="P3465" t="str">
        <f t="shared" si="104"/>
        <v>2021B2Motor Private</v>
      </c>
    </row>
    <row r="3466" spans="3:16" x14ac:dyDescent="0.35">
      <c r="C3466" s="6" t="s">
        <v>3600</v>
      </c>
      <c r="D3466" s="7" t="s">
        <v>5939</v>
      </c>
      <c r="E3466" s="7" t="s">
        <v>5938</v>
      </c>
      <c r="F3466" s="8" t="s">
        <v>3910</v>
      </c>
      <c r="G3466" s="9">
        <v>10000</v>
      </c>
      <c r="H3466" s="10">
        <v>2021</v>
      </c>
      <c r="I3466" s="10">
        <v>2021</v>
      </c>
      <c r="J3466" s="11" t="s">
        <v>3138</v>
      </c>
      <c r="K3466" s="12">
        <v>10000</v>
      </c>
      <c r="L3466" s="12">
        <v>1</v>
      </c>
      <c r="M3466" s="33" t="str">
        <f>IF(_xlfn.XLOOKUP(C3466,Raw_Data_OS_23!$C$7:$C$4518,Raw_Data_OS_23!$G$7:$G$4518,"Paid/ Closed")="Paid/ Closed","Paid/ Closed", "Still_Outstanding")</f>
        <v>Paid/ Closed</v>
      </c>
      <c r="N3466" s="33">
        <f>IF(_xlfn.XLOOKUP(C3466,Raw_Data_Paid_23!$C$4:$C$2114,Raw_Data_Paid_23!$C$4:$C$2114,1)= 1,1,0)</f>
        <v>1</v>
      </c>
      <c r="O3466" t="str">
        <f>IF(M3466=$W$7,IF(AND(N3466,_xlfn.XLOOKUP(C3466,Raw_Data_OS_23!$C$7:$C$4518,Raw_Data_OS_23!$G$7:$G$4518,0)=G3466),"A",IF(_xlfn.XLOOKUP(C3466,Raw_Data_Paid_23!$C$4:$C$2114,Raw_Data_Paid_23!$C$4:$C$2114,"B1")="B1","B1","B2")),IF(_xlfn.XLOOKUP(C3466,Raw_Data_Paid_23!$C$4:$C$2114,Raw_Data_Paid_23!$C$4:$C$2114,"C1")="C1","C1","C2"))</f>
        <v>C1</v>
      </c>
      <c r="P3466" t="str">
        <f t="shared" si="104"/>
        <v>2021C1Motor Private</v>
      </c>
    </row>
    <row r="3467" spans="3:16" x14ac:dyDescent="0.35">
      <c r="C3467" s="6" t="s">
        <v>3601</v>
      </c>
      <c r="D3467" s="7" t="s">
        <v>5936</v>
      </c>
      <c r="E3467" s="7" t="s">
        <v>5938</v>
      </c>
      <c r="F3467" s="8" t="s">
        <v>3910</v>
      </c>
      <c r="G3467" s="9">
        <v>85000</v>
      </c>
      <c r="H3467" s="10">
        <v>2021</v>
      </c>
      <c r="I3467" s="10">
        <v>2021</v>
      </c>
      <c r="J3467" s="11" t="s">
        <v>3138</v>
      </c>
      <c r="K3467" s="12">
        <v>85000</v>
      </c>
      <c r="L3467" s="12">
        <v>1</v>
      </c>
      <c r="M3467" s="33" t="str">
        <f>IF(_xlfn.XLOOKUP(C3467,Raw_Data_OS_23!$C$7:$C$4518,Raw_Data_OS_23!$G$7:$G$4518,"Paid/ Closed")="Paid/ Closed","Paid/ Closed", "Still_Outstanding")</f>
        <v>Still_Outstanding</v>
      </c>
      <c r="N3467" s="33">
        <f>IF(_xlfn.XLOOKUP(C3467,Raw_Data_Paid_23!$C$4:$C$2114,Raw_Data_Paid_23!$C$4:$C$2114,1)= 1,1,0)</f>
        <v>0</v>
      </c>
      <c r="O3467" t="str">
        <f>IF(M3467=$W$7,IF(AND(N3467,_xlfn.XLOOKUP(C3467,Raw_Data_OS_23!$C$7:$C$4518,Raw_Data_OS_23!$G$7:$G$4518,0)=G3467),"A",IF(_xlfn.XLOOKUP(C3467,Raw_Data_Paid_23!$C$4:$C$2114,Raw_Data_Paid_23!$C$4:$C$2114,"B1")="B1","B1","B2")),IF(_xlfn.XLOOKUP(C3467,Raw_Data_Paid_23!$C$4:$C$2114,Raw_Data_Paid_23!$C$4:$C$2114,"C1")="C1","C1","C2"))</f>
        <v>B2</v>
      </c>
      <c r="P3467" t="str">
        <f t="shared" si="104"/>
        <v>2021B2Motor Private</v>
      </c>
    </row>
    <row r="3468" spans="3:16" x14ac:dyDescent="0.35">
      <c r="C3468" s="6" t="s">
        <v>3602</v>
      </c>
      <c r="D3468" s="7" t="s">
        <v>5840</v>
      </c>
      <c r="E3468" s="7" t="s">
        <v>5937</v>
      </c>
      <c r="F3468" s="8" t="s">
        <v>3908</v>
      </c>
      <c r="G3468" s="9">
        <v>2000000</v>
      </c>
      <c r="H3468" s="10">
        <v>2021</v>
      </c>
      <c r="I3468" s="10">
        <v>2021</v>
      </c>
      <c r="J3468" s="11" t="s">
        <v>3073</v>
      </c>
      <c r="K3468" s="12">
        <v>1153846</v>
      </c>
      <c r="L3468" s="12">
        <v>1</v>
      </c>
      <c r="M3468" s="33" t="str">
        <f>IF(_xlfn.XLOOKUP(C3468,Raw_Data_OS_23!$C$7:$C$4518,Raw_Data_OS_23!$G$7:$G$4518,"Paid/ Closed")="Paid/ Closed","Paid/ Closed", "Still_Outstanding")</f>
        <v>Still_Outstanding</v>
      </c>
      <c r="N3468" s="33">
        <f>IF(_xlfn.XLOOKUP(C3468,Raw_Data_Paid_23!$C$4:$C$2114,Raw_Data_Paid_23!$C$4:$C$2114,1)= 1,1,0)</f>
        <v>1</v>
      </c>
      <c r="O3468" t="str">
        <f>IF(M3468=$W$7,IF(AND(N3468,_xlfn.XLOOKUP(C3468,Raw_Data_OS_23!$C$7:$C$4518,Raw_Data_OS_23!$G$7:$G$4518,0)=G3468),"A",IF(_xlfn.XLOOKUP(C3468,Raw_Data_Paid_23!$C$4:$C$2114,Raw_Data_Paid_23!$C$4:$C$2114,"B1")="B1","B1","B2")),IF(_xlfn.XLOOKUP(C3468,Raw_Data_Paid_23!$C$4:$C$2114,Raw_Data_Paid_23!$C$4:$C$2114,"C1")="C1","C1","C2"))</f>
        <v>B1</v>
      </c>
      <c r="P3468" t="str">
        <f t="shared" si="104"/>
        <v>2021B1Motor Commercial</v>
      </c>
    </row>
    <row r="3469" spans="3:16" x14ac:dyDescent="0.35">
      <c r="C3469" s="6" t="s">
        <v>3603</v>
      </c>
      <c r="D3469" s="7" t="s">
        <v>5935</v>
      </c>
      <c r="E3469" s="7" t="s">
        <v>5937</v>
      </c>
      <c r="F3469" s="8" t="s">
        <v>3910</v>
      </c>
      <c r="G3469" s="9">
        <v>10000</v>
      </c>
      <c r="H3469" s="10">
        <v>2021</v>
      </c>
      <c r="I3469" s="10">
        <v>2021</v>
      </c>
      <c r="J3469" s="11" t="s">
        <v>3138</v>
      </c>
      <c r="K3469" s="12">
        <v>10000</v>
      </c>
      <c r="L3469" s="12">
        <v>1</v>
      </c>
      <c r="M3469" s="33" t="str">
        <f>IF(_xlfn.XLOOKUP(C3469,Raw_Data_OS_23!$C$7:$C$4518,Raw_Data_OS_23!$G$7:$G$4518,"Paid/ Closed")="Paid/ Closed","Paid/ Closed", "Still_Outstanding")</f>
        <v>Paid/ Closed</v>
      </c>
      <c r="N3469" s="33">
        <f>IF(_xlfn.XLOOKUP(C3469,Raw_Data_Paid_23!$C$4:$C$2114,Raw_Data_Paid_23!$C$4:$C$2114,1)= 1,1,0)</f>
        <v>1</v>
      </c>
      <c r="O3469" t="str">
        <f>IF(M3469=$W$7,IF(AND(N3469,_xlfn.XLOOKUP(C3469,Raw_Data_OS_23!$C$7:$C$4518,Raw_Data_OS_23!$G$7:$G$4518,0)=G3469),"A",IF(_xlfn.XLOOKUP(C3469,Raw_Data_Paid_23!$C$4:$C$2114,Raw_Data_Paid_23!$C$4:$C$2114,"B1")="B1","B1","B2")),IF(_xlfn.XLOOKUP(C3469,Raw_Data_Paid_23!$C$4:$C$2114,Raw_Data_Paid_23!$C$4:$C$2114,"C1")="C1","C1","C2"))</f>
        <v>C1</v>
      </c>
      <c r="P3469" t="str">
        <f t="shared" si="104"/>
        <v>2021C1Motor Private</v>
      </c>
    </row>
    <row r="3470" spans="3:16" x14ac:dyDescent="0.35">
      <c r="C3470" s="6" t="s">
        <v>3604</v>
      </c>
      <c r="D3470" s="7" t="s">
        <v>5928</v>
      </c>
      <c r="E3470" s="7" t="s">
        <v>5938</v>
      </c>
      <c r="F3470" s="8" t="s">
        <v>3910</v>
      </c>
      <c r="G3470" s="9">
        <v>38000</v>
      </c>
      <c r="H3470" s="10">
        <v>2021</v>
      </c>
      <c r="I3470" s="10">
        <v>2021</v>
      </c>
      <c r="J3470" s="11" t="s">
        <v>3138</v>
      </c>
      <c r="K3470" s="12">
        <v>38000</v>
      </c>
      <c r="L3470" s="12">
        <v>1</v>
      </c>
      <c r="M3470" s="33" t="str">
        <f>IF(_xlfn.XLOOKUP(C3470,Raw_Data_OS_23!$C$7:$C$4518,Raw_Data_OS_23!$G$7:$G$4518,"Paid/ Closed")="Paid/ Closed","Paid/ Closed", "Still_Outstanding")</f>
        <v>Paid/ Closed</v>
      </c>
      <c r="N3470" s="33">
        <f>IF(_xlfn.XLOOKUP(C3470,Raw_Data_Paid_23!$C$4:$C$2114,Raw_Data_Paid_23!$C$4:$C$2114,1)= 1,1,0)</f>
        <v>0</v>
      </c>
      <c r="O3470" t="str">
        <f>IF(M3470=$W$7,IF(AND(N3470,_xlfn.XLOOKUP(C3470,Raw_Data_OS_23!$C$7:$C$4518,Raw_Data_OS_23!$G$7:$G$4518,0)=G3470),"A",IF(_xlfn.XLOOKUP(C3470,Raw_Data_Paid_23!$C$4:$C$2114,Raw_Data_Paid_23!$C$4:$C$2114,"B1")="B1","B1","B2")),IF(_xlfn.XLOOKUP(C3470,Raw_Data_Paid_23!$C$4:$C$2114,Raw_Data_Paid_23!$C$4:$C$2114,"C1")="C1","C1","C2"))</f>
        <v>C2</v>
      </c>
      <c r="P3470" t="str">
        <f t="shared" si="104"/>
        <v>2021C2Motor Private</v>
      </c>
    </row>
    <row r="3471" spans="3:16" x14ac:dyDescent="0.35">
      <c r="C3471" s="6" t="s">
        <v>3605</v>
      </c>
      <c r="D3471" s="7" t="s">
        <v>5904</v>
      </c>
      <c r="E3471" s="7" t="s">
        <v>5935</v>
      </c>
      <c r="F3471" s="8" t="s">
        <v>658</v>
      </c>
      <c r="G3471" s="9">
        <v>3546</v>
      </c>
      <c r="H3471" s="10">
        <v>2021</v>
      </c>
      <c r="I3471" s="10">
        <v>2021</v>
      </c>
      <c r="J3471" s="11" t="s">
        <v>3073</v>
      </c>
      <c r="K3471" s="12">
        <v>3546</v>
      </c>
      <c r="L3471" s="12">
        <v>1</v>
      </c>
      <c r="M3471" s="33" t="str">
        <f>IF(_xlfn.XLOOKUP(C3471,Raw_Data_OS_23!$C$7:$C$4518,Raw_Data_OS_23!$G$7:$G$4518,"Paid/ Closed")="Paid/ Closed","Paid/ Closed", "Still_Outstanding")</f>
        <v>Paid/ Closed</v>
      </c>
      <c r="N3471" s="33">
        <f>IF(_xlfn.XLOOKUP(C3471,Raw_Data_Paid_23!$C$4:$C$2114,Raw_Data_Paid_23!$C$4:$C$2114,1)= 1,1,0)</f>
        <v>1</v>
      </c>
      <c r="O3471" t="str">
        <f>IF(M3471=$W$7,IF(AND(N3471,_xlfn.XLOOKUP(C3471,Raw_Data_OS_23!$C$7:$C$4518,Raw_Data_OS_23!$G$7:$G$4518,0)=G3471),"A",IF(_xlfn.XLOOKUP(C3471,Raw_Data_Paid_23!$C$4:$C$2114,Raw_Data_Paid_23!$C$4:$C$2114,"B1")="B1","B1","B2")),IF(_xlfn.XLOOKUP(C3471,Raw_Data_Paid_23!$C$4:$C$2114,Raw_Data_Paid_23!$C$4:$C$2114,"C1")="C1","C1","C2"))</f>
        <v>C1</v>
      </c>
      <c r="P3471" t="str">
        <f t="shared" si="104"/>
        <v>2021C1Workmen's Compensation</v>
      </c>
    </row>
    <row r="3472" spans="3:16" x14ac:dyDescent="0.35">
      <c r="C3472" s="6" t="s">
        <v>3606</v>
      </c>
      <c r="D3472" s="7" t="s">
        <v>4261</v>
      </c>
      <c r="E3472" s="7" t="s">
        <v>5940</v>
      </c>
      <c r="F3472" s="8" t="s">
        <v>658</v>
      </c>
      <c r="G3472" s="9">
        <v>285920</v>
      </c>
      <c r="H3472" s="10">
        <v>2020</v>
      </c>
      <c r="I3472" s="10">
        <v>2021</v>
      </c>
      <c r="J3472" s="11" t="s">
        <v>33</v>
      </c>
      <c r="K3472" s="12">
        <v>285920</v>
      </c>
      <c r="L3472" s="12">
        <v>1</v>
      </c>
      <c r="M3472" s="33" t="str">
        <f>IF(_xlfn.XLOOKUP(C3472,Raw_Data_OS_23!$C$7:$C$4518,Raw_Data_OS_23!$G$7:$G$4518,"Paid/ Closed")="Paid/ Closed","Paid/ Closed", "Still_Outstanding")</f>
        <v>Still_Outstanding</v>
      </c>
      <c r="N3472" s="33">
        <f>IF(_xlfn.XLOOKUP(C3472,Raw_Data_Paid_23!$C$4:$C$2114,Raw_Data_Paid_23!$C$4:$C$2114,1)= 1,1,0)</f>
        <v>1</v>
      </c>
      <c r="O3472" t="str">
        <f>IF(M3472=$W$7,IF(AND(N3472,_xlfn.XLOOKUP(C3472,Raw_Data_OS_23!$C$7:$C$4518,Raw_Data_OS_23!$G$7:$G$4518,0)=G3472),"A",IF(_xlfn.XLOOKUP(C3472,Raw_Data_Paid_23!$C$4:$C$2114,Raw_Data_Paid_23!$C$4:$C$2114,"B1")="B1","B1","B2")),IF(_xlfn.XLOOKUP(C3472,Raw_Data_Paid_23!$C$4:$C$2114,Raw_Data_Paid_23!$C$4:$C$2114,"C1")="C1","C1","C2"))</f>
        <v>A</v>
      </c>
      <c r="P3472" t="str">
        <f t="shared" si="104"/>
        <v>2020AWorkmen's Compensation</v>
      </c>
    </row>
    <row r="3473" spans="3:16" x14ac:dyDescent="0.35">
      <c r="C3473" s="6" t="s">
        <v>3607</v>
      </c>
      <c r="D3473" s="7" t="s">
        <v>5933</v>
      </c>
      <c r="E3473" s="7" t="s">
        <v>5935</v>
      </c>
      <c r="F3473" s="8" t="s">
        <v>3910</v>
      </c>
      <c r="G3473" s="9">
        <v>200000</v>
      </c>
      <c r="H3473" s="10">
        <v>2021</v>
      </c>
      <c r="I3473" s="10">
        <v>2021</v>
      </c>
      <c r="J3473" s="11" t="s">
        <v>3138</v>
      </c>
      <c r="K3473" s="12">
        <v>200000</v>
      </c>
      <c r="L3473" s="12">
        <v>1</v>
      </c>
      <c r="M3473" s="33" t="str">
        <f>IF(_xlfn.XLOOKUP(C3473,Raw_Data_OS_23!$C$7:$C$4518,Raw_Data_OS_23!$G$7:$G$4518,"Paid/ Closed")="Paid/ Closed","Paid/ Closed", "Still_Outstanding")</f>
        <v>Still_Outstanding</v>
      </c>
      <c r="N3473" s="33">
        <f>IF(_xlfn.XLOOKUP(C3473,Raw_Data_Paid_23!$C$4:$C$2114,Raw_Data_Paid_23!$C$4:$C$2114,1)= 1,1,0)</f>
        <v>1</v>
      </c>
      <c r="O3473" t="str">
        <f>IF(M3473=$W$7,IF(AND(N3473,_xlfn.XLOOKUP(C3473,Raw_Data_OS_23!$C$7:$C$4518,Raw_Data_OS_23!$G$7:$G$4518,0)=G3473),"A",IF(_xlfn.XLOOKUP(C3473,Raw_Data_Paid_23!$C$4:$C$2114,Raw_Data_Paid_23!$C$4:$C$2114,"B1")="B1","B1","B2")),IF(_xlfn.XLOOKUP(C3473,Raw_Data_Paid_23!$C$4:$C$2114,Raw_Data_Paid_23!$C$4:$C$2114,"C1")="C1","C1","C2"))</f>
        <v>B1</v>
      </c>
      <c r="P3473" t="str">
        <f t="shared" si="104"/>
        <v>2021B1Motor Private</v>
      </c>
    </row>
    <row r="3474" spans="3:16" x14ac:dyDescent="0.35">
      <c r="C3474" s="6" t="s">
        <v>3608</v>
      </c>
      <c r="D3474" s="7" t="s">
        <v>5936</v>
      </c>
      <c r="E3474" s="7" t="s">
        <v>5941</v>
      </c>
      <c r="F3474" s="8" t="s">
        <v>3910</v>
      </c>
      <c r="G3474" s="9">
        <v>70000</v>
      </c>
      <c r="H3474" s="10">
        <v>2021</v>
      </c>
      <c r="I3474" s="10">
        <v>2021</v>
      </c>
      <c r="J3474" s="11" t="s">
        <v>3138</v>
      </c>
      <c r="K3474" s="12">
        <v>70000</v>
      </c>
      <c r="L3474" s="12">
        <v>1</v>
      </c>
      <c r="M3474" s="33" t="str">
        <f>IF(_xlfn.XLOOKUP(C3474,Raw_Data_OS_23!$C$7:$C$4518,Raw_Data_OS_23!$G$7:$G$4518,"Paid/ Closed")="Paid/ Closed","Paid/ Closed", "Still_Outstanding")</f>
        <v>Paid/ Closed</v>
      </c>
      <c r="N3474" s="33">
        <f>IF(_xlfn.XLOOKUP(C3474,Raw_Data_Paid_23!$C$4:$C$2114,Raw_Data_Paid_23!$C$4:$C$2114,1)= 1,1,0)</f>
        <v>1</v>
      </c>
      <c r="O3474" t="str">
        <f>IF(M3474=$W$7,IF(AND(N3474,_xlfn.XLOOKUP(C3474,Raw_Data_OS_23!$C$7:$C$4518,Raw_Data_OS_23!$G$7:$G$4518,0)=G3474),"A",IF(_xlfn.XLOOKUP(C3474,Raw_Data_Paid_23!$C$4:$C$2114,Raw_Data_Paid_23!$C$4:$C$2114,"B1")="B1","B1","B2")),IF(_xlfn.XLOOKUP(C3474,Raw_Data_Paid_23!$C$4:$C$2114,Raw_Data_Paid_23!$C$4:$C$2114,"C1")="C1","C1","C2"))</f>
        <v>C1</v>
      </c>
      <c r="P3474" t="str">
        <f t="shared" si="104"/>
        <v>2021C1Motor Private</v>
      </c>
    </row>
    <row r="3475" spans="3:16" x14ac:dyDescent="0.35">
      <c r="C3475" s="6" t="s">
        <v>3609</v>
      </c>
      <c r="D3475" s="7" t="s">
        <v>5941</v>
      </c>
      <c r="E3475" s="7" t="s">
        <v>5942</v>
      </c>
      <c r="F3475" s="8" t="s">
        <v>3908</v>
      </c>
      <c r="G3475" s="9">
        <v>119000</v>
      </c>
      <c r="H3475" s="10">
        <v>2021</v>
      </c>
      <c r="I3475" s="10">
        <v>2021</v>
      </c>
      <c r="J3475" s="11" t="s">
        <v>3138</v>
      </c>
      <c r="K3475" s="12">
        <v>119000</v>
      </c>
      <c r="L3475" s="12">
        <v>1</v>
      </c>
      <c r="M3475" s="33" t="str">
        <f>IF(_xlfn.XLOOKUP(C3475,Raw_Data_OS_23!$C$7:$C$4518,Raw_Data_OS_23!$G$7:$G$4518,"Paid/ Closed")="Paid/ Closed","Paid/ Closed", "Still_Outstanding")</f>
        <v>Paid/ Closed</v>
      </c>
      <c r="N3475" s="33">
        <f>IF(_xlfn.XLOOKUP(C3475,Raw_Data_Paid_23!$C$4:$C$2114,Raw_Data_Paid_23!$C$4:$C$2114,1)= 1,1,0)</f>
        <v>0</v>
      </c>
      <c r="O3475" t="str">
        <f>IF(M3475=$W$7,IF(AND(N3475,_xlfn.XLOOKUP(C3475,Raw_Data_OS_23!$C$7:$C$4518,Raw_Data_OS_23!$G$7:$G$4518,0)=G3475),"A",IF(_xlfn.XLOOKUP(C3475,Raw_Data_Paid_23!$C$4:$C$2114,Raw_Data_Paid_23!$C$4:$C$2114,"B1")="B1","B1","B2")),IF(_xlfn.XLOOKUP(C3475,Raw_Data_Paid_23!$C$4:$C$2114,Raw_Data_Paid_23!$C$4:$C$2114,"C1")="C1","C1","C2"))</f>
        <v>C2</v>
      </c>
      <c r="P3475" t="str">
        <f t="shared" si="104"/>
        <v>2021C2Motor Commercial</v>
      </c>
    </row>
    <row r="3476" spans="3:16" x14ac:dyDescent="0.35">
      <c r="C3476" s="6" t="s">
        <v>3610</v>
      </c>
      <c r="D3476" s="7" t="s">
        <v>5936</v>
      </c>
      <c r="E3476" s="7" t="s">
        <v>5942</v>
      </c>
      <c r="F3476" s="8" t="s">
        <v>658</v>
      </c>
      <c r="G3476" s="9">
        <v>80000</v>
      </c>
      <c r="H3476" s="10">
        <v>2021</v>
      </c>
      <c r="I3476" s="10">
        <v>2021</v>
      </c>
      <c r="J3476" s="11" t="s">
        <v>3138</v>
      </c>
      <c r="K3476" s="12">
        <v>80000</v>
      </c>
      <c r="L3476" s="12">
        <v>1</v>
      </c>
      <c r="M3476" s="33" t="str">
        <f>IF(_xlfn.XLOOKUP(C3476,Raw_Data_OS_23!$C$7:$C$4518,Raw_Data_OS_23!$G$7:$G$4518,"Paid/ Closed")="Paid/ Closed","Paid/ Closed", "Still_Outstanding")</f>
        <v>Paid/ Closed</v>
      </c>
      <c r="N3476" s="33">
        <f>IF(_xlfn.XLOOKUP(C3476,Raw_Data_Paid_23!$C$4:$C$2114,Raw_Data_Paid_23!$C$4:$C$2114,1)= 1,1,0)</f>
        <v>1</v>
      </c>
      <c r="O3476" t="str">
        <f>IF(M3476=$W$7,IF(AND(N3476,_xlfn.XLOOKUP(C3476,Raw_Data_OS_23!$C$7:$C$4518,Raw_Data_OS_23!$G$7:$G$4518,0)=G3476),"A",IF(_xlfn.XLOOKUP(C3476,Raw_Data_Paid_23!$C$4:$C$2114,Raw_Data_Paid_23!$C$4:$C$2114,"B1")="B1","B1","B2")),IF(_xlfn.XLOOKUP(C3476,Raw_Data_Paid_23!$C$4:$C$2114,Raw_Data_Paid_23!$C$4:$C$2114,"C1")="C1","C1","C2"))</f>
        <v>C1</v>
      </c>
      <c r="P3476" t="str">
        <f t="shared" si="104"/>
        <v>2021C1Workmen's Compensation</v>
      </c>
    </row>
    <row r="3477" spans="3:16" x14ac:dyDescent="0.35">
      <c r="C3477" s="6" t="s">
        <v>3611</v>
      </c>
      <c r="D3477" s="7" t="s">
        <v>5918</v>
      </c>
      <c r="E3477" s="7" t="s">
        <v>5933</v>
      </c>
      <c r="F3477" s="8" t="s">
        <v>3910</v>
      </c>
      <c r="G3477" s="9">
        <v>25028</v>
      </c>
      <c r="H3477" s="10">
        <v>2021</v>
      </c>
      <c r="I3477" s="10">
        <v>2021</v>
      </c>
      <c r="J3477" s="11" t="s">
        <v>3073</v>
      </c>
      <c r="K3477" s="12">
        <v>25028</v>
      </c>
      <c r="L3477" s="12">
        <v>1</v>
      </c>
      <c r="M3477" s="33" t="str">
        <f>IF(_xlfn.XLOOKUP(C3477,Raw_Data_OS_23!$C$7:$C$4518,Raw_Data_OS_23!$G$7:$G$4518,"Paid/ Closed")="Paid/ Closed","Paid/ Closed", "Still_Outstanding")</f>
        <v>Paid/ Closed</v>
      </c>
      <c r="N3477" s="33">
        <f>IF(_xlfn.XLOOKUP(C3477,Raw_Data_Paid_23!$C$4:$C$2114,Raw_Data_Paid_23!$C$4:$C$2114,1)= 1,1,0)</f>
        <v>0</v>
      </c>
      <c r="O3477" t="str">
        <f>IF(M3477=$W$7,IF(AND(N3477,_xlfn.XLOOKUP(C3477,Raw_Data_OS_23!$C$7:$C$4518,Raw_Data_OS_23!$G$7:$G$4518,0)=G3477),"A",IF(_xlfn.XLOOKUP(C3477,Raw_Data_Paid_23!$C$4:$C$2114,Raw_Data_Paid_23!$C$4:$C$2114,"B1")="B1","B1","B2")),IF(_xlfn.XLOOKUP(C3477,Raw_Data_Paid_23!$C$4:$C$2114,Raw_Data_Paid_23!$C$4:$C$2114,"C1")="C1","C1","C2"))</f>
        <v>C2</v>
      </c>
      <c r="P3477" t="str">
        <f t="shared" si="104"/>
        <v>2021C2Motor Private</v>
      </c>
    </row>
    <row r="3478" spans="3:16" x14ac:dyDescent="0.35">
      <c r="C3478" s="6" t="s">
        <v>3612</v>
      </c>
      <c r="D3478" s="7" t="s">
        <v>5934</v>
      </c>
      <c r="E3478" s="7" t="s">
        <v>5943</v>
      </c>
      <c r="F3478" s="8" t="s">
        <v>3910</v>
      </c>
      <c r="G3478" s="9">
        <v>335921.0526</v>
      </c>
      <c r="H3478" s="10">
        <v>2021</v>
      </c>
      <c r="I3478" s="10">
        <v>2021</v>
      </c>
      <c r="J3478" s="11" t="s">
        <v>3138</v>
      </c>
      <c r="K3478" s="12">
        <v>335921.0526</v>
      </c>
      <c r="L3478" s="12">
        <v>1</v>
      </c>
      <c r="M3478" s="33" t="str">
        <f>IF(_xlfn.XLOOKUP(C3478,Raw_Data_OS_23!$C$7:$C$4518,Raw_Data_OS_23!$G$7:$G$4518,"Paid/ Closed")="Paid/ Closed","Paid/ Closed", "Still_Outstanding")</f>
        <v>Still_Outstanding</v>
      </c>
      <c r="N3478" s="33">
        <f>IF(_xlfn.XLOOKUP(C3478,Raw_Data_Paid_23!$C$4:$C$2114,Raw_Data_Paid_23!$C$4:$C$2114,1)= 1,1,0)</f>
        <v>0</v>
      </c>
      <c r="O3478" t="str">
        <f>IF(M3478=$W$7,IF(AND(N3478,_xlfn.XLOOKUP(C3478,Raw_Data_OS_23!$C$7:$C$4518,Raw_Data_OS_23!$G$7:$G$4518,0)=G3478),"A",IF(_xlfn.XLOOKUP(C3478,Raw_Data_Paid_23!$C$4:$C$2114,Raw_Data_Paid_23!$C$4:$C$2114,"B1")="B1","B1","B2")),IF(_xlfn.XLOOKUP(C3478,Raw_Data_Paid_23!$C$4:$C$2114,Raw_Data_Paid_23!$C$4:$C$2114,"C1")="C1","C1","C2"))</f>
        <v>B2</v>
      </c>
      <c r="P3478" t="str">
        <f t="shared" si="104"/>
        <v>2021B2Motor Private</v>
      </c>
    </row>
    <row r="3479" spans="3:16" x14ac:dyDescent="0.35">
      <c r="C3479" s="6" t="s">
        <v>3613</v>
      </c>
      <c r="D3479" s="7" t="s">
        <v>5913</v>
      </c>
      <c r="E3479" s="7" t="s">
        <v>5943</v>
      </c>
      <c r="F3479" s="8" t="s">
        <v>3910</v>
      </c>
      <c r="G3479" s="9">
        <v>130000</v>
      </c>
      <c r="H3479" s="10">
        <v>2021</v>
      </c>
      <c r="I3479" s="10">
        <v>2021</v>
      </c>
      <c r="J3479" s="11" t="s">
        <v>3073</v>
      </c>
      <c r="K3479" s="12">
        <v>130000</v>
      </c>
      <c r="L3479" s="12">
        <v>1</v>
      </c>
      <c r="M3479" s="33" t="str">
        <f>IF(_xlfn.XLOOKUP(C3479,Raw_Data_OS_23!$C$7:$C$4518,Raw_Data_OS_23!$G$7:$G$4518,"Paid/ Closed")="Paid/ Closed","Paid/ Closed", "Still_Outstanding")</f>
        <v>Still_Outstanding</v>
      </c>
      <c r="N3479" s="33">
        <f>IF(_xlfn.XLOOKUP(C3479,Raw_Data_Paid_23!$C$4:$C$2114,Raw_Data_Paid_23!$C$4:$C$2114,1)= 1,1,0)</f>
        <v>1</v>
      </c>
      <c r="O3479" t="str">
        <f>IF(M3479=$W$7,IF(AND(N3479,_xlfn.XLOOKUP(C3479,Raw_Data_OS_23!$C$7:$C$4518,Raw_Data_OS_23!$G$7:$G$4518,0)=G3479),"A",IF(_xlfn.XLOOKUP(C3479,Raw_Data_Paid_23!$C$4:$C$2114,Raw_Data_Paid_23!$C$4:$C$2114,"B1")="B1","B1","B2")),IF(_xlfn.XLOOKUP(C3479,Raw_Data_Paid_23!$C$4:$C$2114,Raw_Data_Paid_23!$C$4:$C$2114,"C1")="C1","C1","C2"))</f>
        <v>A</v>
      </c>
      <c r="P3479" t="str">
        <f t="shared" si="104"/>
        <v>2021AMotor Private</v>
      </c>
    </row>
    <row r="3480" spans="3:16" x14ac:dyDescent="0.35">
      <c r="C3480" s="6" t="s">
        <v>3614</v>
      </c>
      <c r="D3480" s="7" t="s">
        <v>5913</v>
      </c>
      <c r="E3480" s="7" t="s">
        <v>5943</v>
      </c>
      <c r="F3480" s="8" t="s">
        <v>658</v>
      </c>
      <c r="G3480" s="9">
        <v>50000</v>
      </c>
      <c r="H3480" s="10">
        <v>2021</v>
      </c>
      <c r="I3480" s="10">
        <v>2021</v>
      </c>
      <c r="J3480" s="11" t="s">
        <v>3073</v>
      </c>
      <c r="K3480" s="12">
        <v>50000</v>
      </c>
      <c r="L3480" s="12">
        <v>1</v>
      </c>
      <c r="M3480" s="33" t="str">
        <f>IF(_xlfn.XLOOKUP(C3480,Raw_Data_OS_23!$C$7:$C$4518,Raw_Data_OS_23!$G$7:$G$4518,"Paid/ Closed")="Paid/ Closed","Paid/ Closed", "Still_Outstanding")</f>
        <v>Paid/ Closed</v>
      </c>
      <c r="N3480" s="33">
        <f>IF(_xlfn.XLOOKUP(C3480,Raw_Data_Paid_23!$C$4:$C$2114,Raw_Data_Paid_23!$C$4:$C$2114,1)= 1,1,0)</f>
        <v>1</v>
      </c>
      <c r="O3480" t="str">
        <f>IF(M3480=$W$7,IF(AND(N3480,_xlfn.XLOOKUP(C3480,Raw_Data_OS_23!$C$7:$C$4518,Raw_Data_OS_23!$G$7:$G$4518,0)=G3480),"A",IF(_xlfn.XLOOKUP(C3480,Raw_Data_Paid_23!$C$4:$C$2114,Raw_Data_Paid_23!$C$4:$C$2114,"B1")="B1","B1","B2")),IF(_xlfn.XLOOKUP(C3480,Raw_Data_Paid_23!$C$4:$C$2114,Raw_Data_Paid_23!$C$4:$C$2114,"C1")="C1","C1","C2"))</f>
        <v>C1</v>
      </c>
      <c r="P3480" t="str">
        <f t="shared" si="104"/>
        <v>2021C1Workmen's Compensation</v>
      </c>
    </row>
    <row r="3481" spans="3:16" x14ac:dyDescent="0.35">
      <c r="C3481" s="6" t="s">
        <v>3615</v>
      </c>
      <c r="D3481" s="7" t="s">
        <v>5932</v>
      </c>
      <c r="E3481" s="7" t="s">
        <v>5943</v>
      </c>
      <c r="F3481" s="8" t="s">
        <v>658</v>
      </c>
      <c r="G3481" s="9">
        <v>50000</v>
      </c>
      <c r="H3481" s="10">
        <v>2021</v>
      </c>
      <c r="I3481" s="10">
        <v>2021</v>
      </c>
      <c r="J3481" s="11" t="s">
        <v>3138</v>
      </c>
      <c r="K3481" s="12">
        <v>50000</v>
      </c>
      <c r="L3481" s="12">
        <v>1</v>
      </c>
      <c r="M3481" s="33" t="str">
        <f>IF(_xlfn.XLOOKUP(C3481,Raw_Data_OS_23!$C$7:$C$4518,Raw_Data_OS_23!$G$7:$G$4518,"Paid/ Closed")="Paid/ Closed","Paid/ Closed", "Still_Outstanding")</f>
        <v>Paid/ Closed</v>
      </c>
      <c r="N3481" s="33">
        <f>IF(_xlfn.XLOOKUP(C3481,Raw_Data_Paid_23!$C$4:$C$2114,Raw_Data_Paid_23!$C$4:$C$2114,1)= 1,1,0)</f>
        <v>1</v>
      </c>
      <c r="O3481" t="str">
        <f>IF(M3481=$W$7,IF(AND(N3481,_xlfn.XLOOKUP(C3481,Raw_Data_OS_23!$C$7:$C$4518,Raw_Data_OS_23!$G$7:$G$4518,0)=G3481),"A",IF(_xlfn.XLOOKUP(C3481,Raw_Data_Paid_23!$C$4:$C$2114,Raw_Data_Paid_23!$C$4:$C$2114,"B1")="B1","B1","B2")),IF(_xlfn.XLOOKUP(C3481,Raw_Data_Paid_23!$C$4:$C$2114,Raw_Data_Paid_23!$C$4:$C$2114,"C1")="C1","C1","C2"))</f>
        <v>C1</v>
      </c>
      <c r="P3481" t="str">
        <f t="shared" si="104"/>
        <v>2021C1Workmen's Compensation</v>
      </c>
    </row>
    <row r="3482" spans="3:16" x14ac:dyDescent="0.35">
      <c r="C3482" s="6" t="s">
        <v>3616</v>
      </c>
      <c r="D3482" s="7" t="s">
        <v>5888</v>
      </c>
      <c r="E3482" s="7" t="s">
        <v>5943</v>
      </c>
      <c r="F3482" s="8" t="s">
        <v>658</v>
      </c>
      <c r="G3482" s="9">
        <v>50000</v>
      </c>
      <c r="H3482" s="10">
        <v>2021</v>
      </c>
      <c r="I3482" s="10">
        <v>2021</v>
      </c>
      <c r="J3482" s="11" t="s">
        <v>3073</v>
      </c>
      <c r="K3482" s="12">
        <v>50000</v>
      </c>
      <c r="L3482" s="12">
        <v>1</v>
      </c>
      <c r="M3482" s="33" t="str">
        <f>IF(_xlfn.XLOOKUP(C3482,Raw_Data_OS_23!$C$7:$C$4518,Raw_Data_OS_23!$G$7:$G$4518,"Paid/ Closed")="Paid/ Closed","Paid/ Closed", "Still_Outstanding")</f>
        <v>Paid/ Closed</v>
      </c>
      <c r="N3482" s="33">
        <f>IF(_xlfn.XLOOKUP(C3482,Raw_Data_Paid_23!$C$4:$C$2114,Raw_Data_Paid_23!$C$4:$C$2114,1)= 1,1,0)</f>
        <v>1</v>
      </c>
      <c r="O3482" t="str">
        <f>IF(M3482=$W$7,IF(AND(N3482,_xlfn.XLOOKUP(C3482,Raw_Data_OS_23!$C$7:$C$4518,Raw_Data_OS_23!$G$7:$G$4518,0)=G3482),"A",IF(_xlfn.XLOOKUP(C3482,Raw_Data_Paid_23!$C$4:$C$2114,Raw_Data_Paid_23!$C$4:$C$2114,"B1")="B1","B1","B2")),IF(_xlfn.XLOOKUP(C3482,Raw_Data_Paid_23!$C$4:$C$2114,Raw_Data_Paid_23!$C$4:$C$2114,"C1")="C1","C1","C2"))</f>
        <v>C1</v>
      </c>
      <c r="P3482" t="str">
        <f t="shared" si="104"/>
        <v>2021C1Workmen's Compensation</v>
      </c>
    </row>
    <row r="3483" spans="3:16" x14ac:dyDescent="0.35">
      <c r="C3483" s="6" t="s">
        <v>3617</v>
      </c>
      <c r="D3483" s="7" t="s">
        <v>5933</v>
      </c>
      <c r="E3483" s="7" t="s">
        <v>5937</v>
      </c>
      <c r="F3483" s="8" t="s">
        <v>3910</v>
      </c>
      <c r="G3483" s="9">
        <v>10000</v>
      </c>
      <c r="H3483" s="10">
        <v>2021</v>
      </c>
      <c r="I3483" s="10">
        <v>2021</v>
      </c>
      <c r="J3483" s="11" t="s">
        <v>3138</v>
      </c>
      <c r="K3483" s="12">
        <v>10000</v>
      </c>
      <c r="L3483" s="12">
        <v>1</v>
      </c>
      <c r="M3483" s="33" t="str">
        <f>IF(_xlfn.XLOOKUP(C3483,Raw_Data_OS_23!$C$7:$C$4518,Raw_Data_OS_23!$G$7:$G$4518,"Paid/ Closed")="Paid/ Closed","Paid/ Closed", "Still_Outstanding")</f>
        <v>Paid/ Closed</v>
      </c>
      <c r="N3483" s="33">
        <f>IF(_xlfn.XLOOKUP(C3483,Raw_Data_Paid_23!$C$4:$C$2114,Raw_Data_Paid_23!$C$4:$C$2114,1)= 1,1,0)</f>
        <v>1</v>
      </c>
      <c r="O3483" t="str">
        <f>IF(M3483=$W$7,IF(AND(N3483,_xlfn.XLOOKUP(C3483,Raw_Data_OS_23!$C$7:$C$4518,Raw_Data_OS_23!$G$7:$G$4518,0)=G3483),"A",IF(_xlfn.XLOOKUP(C3483,Raw_Data_Paid_23!$C$4:$C$2114,Raw_Data_Paid_23!$C$4:$C$2114,"B1")="B1","B1","B2")),IF(_xlfn.XLOOKUP(C3483,Raw_Data_Paid_23!$C$4:$C$2114,Raw_Data_Paid_23!$C$4:$C$2114,"C1")="C1","C1","C2"))</f>
        <v>C1</v>
      </c>
      <c r="P3483" t="str">
        <f t="shared" si="104"/>
        <v>2021C1Motor Private</v>
      </c>
    </row>
    <row r="3484" spans="3:16" x14ac:dyDescent="0.35">
      <c r="C3484" s="6" t="s">
        <v>3618</v>
      </c>
      <c r="D3484" s="7" t="s">
        <v>5933</v>
      </c>
      <c r="E3484" s="7" t="s">
        <v>5943</v>
      </c>
      <c r="F3484" s="8" t="s">
        <v>3910</v>
      </c>
      <c r="G3484" s="9">
        <v>9240</v>
      </c>
      <c r="H3484" s="10">
        <v>2021</v>
      </c>
      <c r="I3484" s="10">
        <v>2021</v>
      </c>
      <c r="J3484" s="11" t="s">
        <v>3138</v>
      </c>
      <c r="K3484" s="12">
        <v>9240</v>
      </c>
      <c r="L3484" s="12">
        <v>1</v>
      </c>
      <c r="M3484" s="33" t="str">
        <f>IF(_xlfn.XLOOKUP(C3484,Raw_Data_OS_23!$C$7:$C$4518,Raw_Data_OS_23!$G$7:$G$4518,"Paid/ Closed")="Paid/ Closed","Paid/ Closed", "Still_Outstanding")</f>
        <v>Still_Outstanding</v>
      </c>
      <c r="N3484" s="33">
        <f>IF(_xlfn.XLOOKUP(C3484,Raw_Data_Paid_23!$C$4:$C$2114,Raw_Data_Paid_23!$C$4:$C$2114,1)= 1,1,0)</f>
        <v>1</v>
      </c>
      <c r="O3484" t="str">
        <f>IF(M3484=$W$7,IF(AND(N3484,_xlfn.XLOOKUP(C3484,Raw_Data_OS_23!$C$7:$C$4518,Raw_Data_OS_23!$G$7:$G$4518,0)=G3484),"A",IF(_xlfn.XLOOKUP(C3484,Raw_Data_Paid_23!$C$4:$C$2114,Raw_Data_Paid_23!$C$4:$C$2114,"B1")="B1","B1","B2")),IF(_xlfn.XLOOKUP(C3484,Raw_Data_Paid_23!$C$4:$C$2114,Raw_Data_Paid_23!$C$4:$C$2114,"C1")="C1","C1","C2"))</f>
        <v>B1</v>
      </c>
      <c r="P3484" t="str">
        <f t="shared" si="104"/>
        <v>2021B1Motor Private</v>
      </c>
    </row>
    <row r="3485" spans="3:16" x14ac:dyDescent="0.35">
      <c r="C3485" s="6" t="s">
        <v>3619</v>
      </c>
      <c r="D3485" s="7" t="s">
        <v>5805</v>
      </c>
      <c r="E3485" s="7" t="s">
        <v>5942</v>
      </c>
      <c r="F3485" s="8" t="s">
        <v>3908</v>
      </c>
      <c r="G3485" s="9">
        <v>434835.91330000001</v>
      </c>
      <c r="H3485" s="10">
        <v>2021</v>
      </c>
      <c r="I3485" s="10">
        <v>2021</v>
      </c>
      <c r="J3485" s="11" t="s">
        <v>2250</v>
      </c>
      <c r="K3485" s="12">
        <v>434835.91330000001</v>
      </c>
      <c r="L3485" s="12">
        <v>1</v>
      </c>
      <c r="M3485" s="33" t="str">
        <f>IF(_xlfn.XLOOKUP(C3485,Raw_Data_OS_23!$C$7:$C$4518,Raw_Data_OS_23!$G$7:$G$4518,"Paid/ Closed")="Paid/ Closed","Paid/ Closed", "Still_Outstanding")</f>
        <v>Still_Outstanding</v>
      </c>
      <c r="N3485" s="33">
        <f>IF(_xlfn.XLOOKUP(C3485,Raw_Data_Paid_23!$C$4:$C$2114,Raw_Data_Paid_23!$C$4:$C$2114,1)= 1,1,0)</f>
        <v>0</v>
      </c>
      <c r="O3485" t="str">
        <f>IF(M3485=$W$7,IF(AND(N3485,_xlfn.XLOOKUP(C3485,Raw_Data_OS_23!$C$7:$C$4518,Raw_Data_OS_23!$G$7:$G$4518,0)=G3485),"A",IF(_xlfn.XLOOKUP(C3485,Raw_Data_Paid_23!$C$4:$C$2114,Raw_Data_Paid_23!$C$4:$C$2114,"B1")="B1","B1","B2")),IF(_xlfn.XLOOKUP(C3485,Raw_Data_Paid_23!$C$4:$C$2114,Raw_Data_Paid_23!$C$4:$C$2114,"C1")="C1","C1","C2"))</f>
        <v>B2</v>
      </c>
      <c r="P3485" t="str">
        <f t="shared" si="104"/>
        <v>2021B2Motor Commercial</v>
      </c>
    </row>
    <row r="3486" spans="3:16" x14ac:dyDescent="0.35">
      <c r="C3486" s="6" t="s">
        <v>3620</v>
      </c>
      <c r="D3486" s="7" t="s">
        <v>5938</v>
      </c>
      <c r="E3486" s="7" t="s">
        <v>5942</v>
      </c>
      <c r="F3486" s="8" t="s">
        <v>3908</v>
      </c>
      <c r="G3486" s="9">
        <v>148000</v>
      </c>
      <c r="H3486" s="10">
        <v>2021</v>
      </c>
      <c r="I3486" s="10">
        <v>2021</v>
      </c>
      <c r="J3486" s="11" t="s">
        <v>3138</v>
      </c>
      <c r="K3486" s="12">
        <v>148000</v>
      </c>
      <c r="L3486" s="12">
        <v>1</v>
      </c>
      <c r="M3486" s="33" t="str">
        <f>IF(_xlfn.XLOOKUP(C3486,Raw_Data_OS_23!$C$7:$C$4518,Raw_Data_OS_23!$G$7:$G$4518,"Paid/ Closed")="Paid/ Closed","Paid/ Closed", "Still_Outstanding")</f>
        <v>Still_Outstanding</v>
      </c>
      <c r="N3486" s="33">
        <f>IF(_xlfn.XLOOKUP(C3486,Raw_Data_Paid_23!$C$4:$C$2114,Raw_Data_Paid_23!$C$4:$C$2114,1)= 1,1,0)</f>
        <v>0</v>
      </c>
      <c r="O3486" t="str">
        <f>IF(M3486=$W$7,IF(AND(N3486,_xlfn.XLOOKUP(C3486,Raw_Data_OS_23!$C$7:$C$4518,Raw_Data_OS_23!$G$7:$G$4518,0)=G3486),"A",IF(_xlfn.XLOOKUP(C3486,Raw_Data_Paid_23!$C$4:$C$2114,Raw_Data_Paid_23!$C$4:$C$2114,"B1")="B1","B1","B2")),IF(_xlfn.XLOOKUP(C3486,Raw_Data_Paid_23!$C$4:$C$2114,Raw_Data_Paid_23!$C$4:$C$2114,"C1")="C1","C1","C2"))</f>
        <v>B2</v>
      </c>
      <c r="P3486" t="str">
        <f t="shared" si="104"/>
        <v>2021B2Motor Commercial</v>
      </c>
    </row>
    <row r="3487" spans="3:16" x14ac:dyDescent="0.35">
      <c r="C3487" s="6" t="s">
        <v>3621</v>
      </c>
      <c r="D3487" s="7" t="s">
        <v>5939</v>
      </c>
      <c r="E3487" s="7" t="s">
        <v>5943</v>
      </c>
      <c r="F3487" s="8" t="s">
        <v>3910</v>
      </c>
      <c r="G3487" s="9">
        <v>114000</v>
      </c>
      <c r="H3487" s="10">
        <v>2021</v>
      </c>
      <c r="I3487" s="10">
        <v>2021</v>
      </c>
      <c r="J3487" s="11" t="s">
        <v>3138</v>
      </c>
      <c r="K3487" s="12">
        <v>114000</v>
      </c>
      <c r="L3487" s="12">
        <v>1</v>
      </c>
      <c r="M3487" s="33" t="str">
        <f>IF(_xlfn.XLOOKUP(C3487,Raw_Data_OS_23!$C$7:$C$4518,Raw_Data_OS_23!$G$7:$G$4518,"Paid/ Closed")="Paid/ Closed","Paid/ Closed", "Still_Outstanding")</f>
        <v>Paid/ Closed</v>
      </c>
      <c r="N3487" s="33">
        <f>IF(_xlfn.XLOOKUP(C3487,Raw_Data_Paid_23!$C$4:$C$2114,Raw_Data_Paid_23!$C$4:$C$2114,1)= 1,1,0)</f>
        <v>0</v>
      </c>
      <c r="O3487" t="str">
        <f>IF(M3487=$W$7,IF(AND(N3487,_xlfn.XLOOKUP(C3487,Raw_Data_OS_23!$C$7:$C$4518,Raw_Data_OS_23!$G$7:$G$4518,0)=G3487),"A",IF(_xlfn.XLOOKUP(C3487,Raw_Data_Paid_23!$C$4:$C$2114,Raw_Data_Paid_23!$C$4:$C$2114,"B1")="B1","B1","B2")),IF(_xlfn.XLOOKUP(C3487,Raw_Data_Paid_23!$C$4:$C$2114,Raw_Data_Paid_23!$C$4:$C$2114,"C1")="C1","C1","C2"))</f>
        <v>C2</v>
      </c>
      <c r="P3487" t="str">
        <f t="shared" si="104"/>
        <v>2021C2Motor Private</v>
      </c>
    </row>
    <row r="3488" spans="3:16" x14ac:dyDescent="0.35">
      <c r="C3488" s="6" t="s">
        <v>3622</v>
      </c>
      <c r="D3488" s="7" t="s">
        <v>5940</v>
      </c>
      <c r="E3488" s="7" t="s">
        <v>5943</v>
      </c>
      <c r="F3488" s="8" t="s">
        <v>3910</v>
      </c>
      <c r="G3488" s="9">
        <v>55000</v>
      </c>
      <c r="H3488" s="10">
        <v>2021</v>
      </c>
      <c r="I3488" s="10">
        <v>2021</v>
      </c>
      <c r="J3488" s="11" t="s">
        <v>3138</v>
      </c>
      <c r="K3488" s="12">
        <v>55000</v>
      </c>
      <c r="L3488" s="12">
        <v>1</v>
      </c>
      <c r="M3488" s="33" t="str">
        <f>IF(_xlfn.XLOOKUP(C3488,Raw_Data_OS_23!$C$7:$C$4518,Raw_Data_OS_23!$G$7:$G$4518,"Paid/ Closed")="Paid/ Closed","Paid/ Closed", "Still_Outstanding")</f>
        <v>Still_Outstanding</v>
      </c>
      <c r="N3488" s="33">
        <f>IF(_xlfn.XLOOKUP(C3488,Raw_Data_Paid_23!$C$4:$C$2114,Raw_Data_Paid_23!$C$4:$C$2114,1)= 1,1,0)</f>
        <v>0</v>
      </c>
      <c r="O3488" t="str">
        <f>IF(M3488=$W$7,IF(AND(N3488,_xlfn.XLOOKUP(C3488,Raw_Data_OS_23!$C$7:$C$4518,Raw_Data_OS_23!$G$7:$G$4518,0)=G3488),"A",IF(_xlfn.XLOOKUP(C3488,Raw_Data_Paid_23!$C$4:$C$2114,Raw_Data_Paid_23!$C$4:$C$2114,"B1")="B1","B1","B2")),IF(_xlfn.XLOOKUP(C3488,Raw_Data_Paid_23!$C$4:$C$2114,Raw_Data_Paid_23!$C$4:$C$2114,"C1")="C1","C1","C2"))</f>
        <v>B2</v>
      </c>
      <c r="P3488" t="str">
        <f t="shared" si="104"/>
        <v>2021B2Motor Private</v>
      </c>
    </row>
    <row r="3489" spans="3:16" x14ac:dyDescent="0.35">
      <c r="C3489" s="6" t="s">
        <v>3623</v>
      </c>
      <c r="D3489" s="7" t="s">
        <v>5942</v>
      </c>
      <c r="E3489" s="7" t="s">
        <v>5943</v>
      </c>
      <c r="F3489" s="8" t="s">
        <v>3910</v>
      </c>
      <c r="G3489" s="9">
        <v>100000</v>
      </c>
      <c r="H3489" s="10">
        <v>2021</v>
      </c>
      <c r="I3489" s="10">
        <v>2021</v>
      </c>
      <c r="J3489" s="11" t="s">
        <v>3138</v>
      </c>
      <c r="K3489" s="12">
        <v>100000</v>
      </c>
      <c r="L3489" s="12">
        <v>1</v>
      </c>
      <c r="M3489" s="33" t="str">
        <f>IF(_xlfn.XLOOKUP(C3489,Raw_Data_OS_23!$C$7:$C$4518,Raw_Data_OS_23!$G$7:$G$4518,"Paid/ Closed")="Paid/ Closed","Paid/ Closed", "Still_Outstanding")</f>
        <v>Paid/ Closed</v>
      </c>
      <c r="N3489" s="33">
        <f>IF(_xlfn.XLOOKUP(C3489,Raw_Data_Paid_23!$C$4:$C$2114,Raw_Data_Paid_23!$C$4:$C$2114,1)= 1,1,0)</f>
        <v>1</v>
      </c>
      <c r="O3489" t="str">
        <f>IF(M3489=$W$7,IF(AND(N3489,_xlfn.XLOOKUP(C3489,Raw_Data_OS_23!$C$7:$C$4518,Raw_Data_OS_23!$G$7:$G$4518,0)=G3489),"A",IF(_xlfn.XLOOKUP(C3489,Raw_Data_Paid_23!$C$4:$C$2114,Raw_Data_Paid_23!$C$4:$C$2114,"B1")="B1","B1","B2")),IF(_xlfn.XLOOKUP(C3489,Raw_Data_Paid_23!$C$4:$C$2114,Raw_Data_Paid_23!$C$4:$C$2114,"C1")="C1","C1","C2"))</f>
        <v>C1</v>
      </c>
      <c r="P3489" t="str">
        <f t="shared" si="104"/>
        <v>2021C1Motor Private</v>
      </c>
    </row>
    <row r="3490" spans="3:16" x14ac:dyDescent="0.35">
      <c r="C3490" s="6" t="s">
        <v>3624</v>
      </c>
      <c r="D3490" s="7" t="s">
        <v>5874</v>
      </c>
      <c r="E3490" s="7" t="s">
        <v>5943</v>
      </c>
      <c r="F3490" s="8" t="s">
        <v>3908</v>
      </c>
      <c r="G3490" s="9">
        <v>360240</v>
      </c>
      <c r="H3490" s="10">
        <v>2021</v>
      </c>
      <c r="I3490" s="10">
        <v>2021</v>
      </c>
      <c r="J3490" s="11" t="s">
        <v>3073</v>
      </c>
      <c r="K3490" s="12">
        <v>360240</v>
      </c>
      <c r="L3490" s="12">
        <v>1</v>
      </c>
      <c r="M3490" s="33" t="str">
        <f>IF(_xlfn.XLOOKUP(C3490,Raw_Data_OS_23!$C$7:$C$4518,Raw_Data_OS_23!$G$7:$G$4518,"Paid/ Closed")="Paid/ Closed","Paid/ Closed", "Still_Outstanding")</f>
        <v>Still_Outstanding</v>
      </c>
      <c r="N3490" s="33">
        <f>IF(_xlfn.XLOOKUP(C3490,Raw_Data_Paid_23!$C$4:$C$2114,Raw_Data_Paid_23!$C$4:$C$2114,1)= 1,1,0)</f>
        <v>1</v>
      </c>
      <c r="O3490" t="str">
        <f>IF(M3490=$W$7,IF(AND(N3490,_xlfn.XLOOKUP(C3490,Raw_Data_OS_23!$C$7:$C$4518,Raw_Data_OS_23!$G$7:$G$4518,0)=G3490),"A",IF(_xlfn.XLOOKUP(C3490,Raw_Data_Paid_23!$C$4:$C$2114,Raw_Data_Paid_23!$C$4:$C$2114,"B1")="B1","B1","B2")),IF(_xlfn.XLOOKUP(C3490,Raw_Data_Paid_23!$C$4:$C$2114,Raw_Data_Paid_23!$C$4:$C$2114,"C1")="C1","C1","C2"))</f>
        <v>A</v>
      </c>
      <c r="P3490" t="str">
        <f t="shared" si="104"/>
        <v>2021AMotor Commercial</v>
      </c>
    </row>
    <row r="3491" spans="3:16" x14ac:dyDescent="0.35">
      <c r="C3491" s="6" t="s">
        <v>3625</v>
      </c>
      <c r="D3491" s="7" t="s">
        <v>5313</v>
      </c>
      <c r="E3491" s="7" t="s">
        <v>5943</v>
      </c>
      <c r="F3491" s="8" t="s">
        <v>3908</v>
      </c>
      <c r="G3491" s="9">
        <v>286377.70899999997</v>
      </c>
      <c r="H3491" s="10">
        <v>2021</v>
      </c>
      <c r="I3491" s="10">
        <v>2021</v>
      </c>
      <c r="J3491" s="11" t="s">
        <v>21</v>
      </c>
      <c r="K3491" s="12">
        <v>-136699.291</v>
      </c>
      <c r="L3491" s="12">
        <v>1</v>
      </c>
      <c r="M3491" s="33" t="str">
        <f>IF(_xlfn.XLOOKUP(C3491,Raw_Data_OS_23!$C$7:$C$4518,Raw_Data_OS_23!$G$7:$G$4518,"Paid/ Closed")="Paid/ Closed","Paid/ Closed", "Still_Outstanding")</f>
        <v>Still_Outstanding</v>
      </c>
      <c r="N3491" s="33">
        <f>IF(_xlfn.XLOOKUP(C3491,Raw_Data_Paid_23!$C$4:$C$2114,Raw_Data_Paid_23!$C$4:$C$2114,1)= 1,1,0)</f>
        <v>1</v>
      </c>
      <c r="O3491" t="str">
        <f>IF(M3491=$W$7,IF(AND(N3491,_xlfn.XLOOKUP(C3491,Raw_Data_OS_23!$C$7:$C$4518,Raw_Data_OS_23!$G$7:$G$4518,0)=G3491),"A",IF(_xlfn.XLOOKUP(C3491,Raw_Data_Paid_23!$C$4:$C$2114,Raw_Data_Paid_23!$C$4:$C$2114,"B1")="B1","B1","B2")),IF(_xlfn.XLOOKUP(C3491,Raw_Data_Paid_23!$C$4:$C$2114,Raw_Data_Paid_23!$C$4:$C$2114,"C1")="C1","C1","C2"))</f>
        <v>B1</v>
      </c>
      <c r="P3491" t="str">
        <f t="shared" si="104"/>
        <v>2021B1Motor Commercial</v>
      </c>
    </row>
    <row r="3492" spans="3:16" x14ac:dyDescent="0.35">
      <c r="C3492" s="6" t="s">
        <v>3626</v>
      </c>
      <c r="D3492" s="7" t="s">
        <v>4453</v>
      </c>
      <c r="E3492" s="7" t="s">
        <v>5942</v>
      </c>
      <c r="F3492" s="8" t="s">
        <v>3908</v>
      </c>
      <c r="G3492" s="9">
        <v>313106.29519999999</v>
      </c>
      <c r="H3492" s="10">
        <v>2021</v>
      </c>
      <c r="I3492" s="10">
        <v>2021</v>
      </c>
      <c r="J3492" s="11" t="s">
        <v>21</v>
      </c>
      <c r="K3492" s="12">
        <v>313106.29519999999</v>
      </c>
      <c r="L3492" s="12">
        <v>1</v>
      </c>
      <c r="M3492" s="33" t="str">
        <f>IF(_xlfn.XLOOKUP(C3492,Raw_Data_OS_23!$C$7:$C$4518,Raw_Data_OS_23!$G$7:$G$4518,"Paid/ Closed")="Paid/ Closed","Paid/ Closed", "Still_Outstanding")</f>
        <v>Still_Outstanding</v>
      </c>
      <c r="N3492" s="33">
        <f>IF(_xlfn.XLOOKUP(C3492,Raw_Data_Paid_23!$C$4:$C$2114,Raw_Data_Paid_23!$C$4:$C$2114,1)= 1,1,0)</f>
        <v>1</v>
      </c>
      <c r="O3492" t="str">
        <f>IF(M3492=$W$7,IF(AND(N3492,_xlfn.XLOOKUP(C3492,Raw_Data_OS_23!$C$7:$C$4518,Raw_Data_OS_23!$G$7:$G$4518,0)=G3492),"A",IF(_xlfn.XLOOKUP(C3492,Raw_Data_Paid_23!$C$4:$C$2114,Raw_Data_Paid_23!$C$4:$C$2114,"B1")="B1","B1","B2")),IF(_xlfn.XLOOKUP(C3492,Raw_Data_Paid_23!$C$4:$C$2114,Raw_Data_Paid_23!$C$4:$C$2114,"C1")="C1","C1","C2"))</f>
        <v>B1</v>
      </c>
      <c r="P3492" t="str">
        <f t="shared" si="104"/>
        <v>2021B1Motor Commercial</v>
      </c>
    </row>
    <row r="3493" spans="3:16" x14ac:dyDescent="0.35">
      <c r="C3493" s="6" t="s">
        <v>3627</v>
      </c>
      <c r="D3493" s="7" t="s">
        <v>5924</v>
      </c>
      <c r="E3493" s="7" t="s">
        <v>5944</v>
      </c>
      <c r="F3493" s="8" t="s">
        <v>3910</v>
      </c>
      <c r="G3493" s="9">
        <v>100000</v>
      </c>
      <c r="H3493" s="10">
        <v>2021</v>
      </c>
      <c r="I3493" s="10">
        <v>2021</v>
      </c>
      <c r="J3493" s="11" t="s">
        <v>3138</v>
      </c>
      <c r="K3493" s="12">
        <v>100000</v>
      </c>
      <c r="L3493" s="12">
        <v>1</v>
      </c>
      <c r="M3493" s="33" t="str">
        <f>IF(_xlfn.XLOOKUP(C3493,Raw_Data_OS_23!$C$7:$C$4518,Raw_Data_OS_23!$G$7:$G$4518,"Paid/ Closed")="Paid/ Closed","Paid/ Closed", "Still_Outstanding")</f>
        <v>Paid/ Closed</v>
      </c>
      <c r="N3493" s="33">
        <f>IF(_xlfn.XLOOKUP(C3493,Raw_Data_Paid_23!$C$4:$C$2114,Raw_Data_Paid_23!$C$4:$C$2114,1)= 1,1,0)</f>
        <v>0</v>
      </c>
      <c r="O3493" t="str">
        <f>IF(M3493=$W$7,IF(AND(N3493,_xlfn.XLOOKUP(C3493,Raw_Data_OS_23!$C$7:$C$4518,Raw_Data_OS_23!$G$7:$G$4518,0)=G3493),"A",IF(_xlfn.XLOOKUP(C3493,Raw_Data_Paid_23!$C$4:$C$2114,Raw_Data_Paid_23!$C$4:$C$2114,"B1")="B1","B1","B2")),IF(_xlfn.XLOOKUP(C3493,Raw_Data_Paid_23!$C$4:$C$2114,Raw_Data_Paid_23!$C$4:$C$2114,"C1")="C1","C1","C2"))</f>
        <v>C2</v>
      </c>
      <c r="P3493" t="str">
        <f t="shared" si="104"/>
        <v>2021C2Motor Private</v>
      </c>
    </row>
    <row r="3494" spans="3:16" x14ac:dyDescent="0.35">
      <c r="C3494" s="6" t="s">
        <v>3628</v>
      </c>
      <c r="D3494" s="7" t="s">
        <v>5941</v>
      </c>
      <c r="E3494" s="7" t="s">
        <v>5942</v>
      </c>
      <c r="F3494" s="8" t="s">
        <v>3910</v>
      </c>
      <c r="G3494" s="9">
        <v>22000</v>
      </c>
      <c r="H3494" s="10">
        <v>2021</v>
      </c>
      <c r="I3494" s="10">
        <v>2021</v>
      </c>
      <c r="J3494" s="11" t="s">
        <v>3138</v>
      </c>
      <c r="K3494" s="12">
        <v>22000</v>
      </c>
      <c r="L3494" s="12">
        <v>1</v>
      </c>
      <c r="M3494" s="33" t="str">
        <f>IF(_xlfn.XLOOKUP(C3494,Raw_Data_OS_23!$C$7:$C$4518,Raw_Data_OS_23!$G$7:$G$4518,"Paid/ Closed")="Paid/ Closed","Paid/ Closed", "Still_Outstanding")</f>
        <v>Still_Outstanding</v>
      </c>
      <c r="N3494" s="33">
        <f>IF(_xlfn.XLOOKUP(C3494,Raw_Data_Paid_23!$C$4:$C$2114,Raw_Data_Paid_23!$C$4:$C$2114,1)= 1,1,0)</f>
        <v>1</v>
      </c>
      <c r="O3494" t="str">
        <f>IF(M3494=$W$7,IF(AND(N3494,_xlfn.XLOOKUP(C3494,Raw_Data_OS_23!$C$7:$C$4518,Raw_Data_OS_23!$G$7:$G$4518,0)=G3494),"A",IF(_xlfn.XLOOKUP(C3494,Raw_Data_Paid_23!$C$4:$C$2114,Raw_Data_Paid_23!$C$4:$C$2114,"B1")="B1","B1","B2")),IF(_xlfn.XLOOKUP(C3494,Raw_Data_Paid_23!$C$4:$C$2114,Raw_Data_Paid_23!$C$4:$C$2114,"C1")="C1","C1","C2"))</f>
        <v>A</v>
      </c>
      <c r="P3494" t="str">
        <f t="shared" si="104"/>
        <v>2021AMotor Private</v>
      </c>
    </row>
    <row r="3495" spans="3:16" x14ac:dyDescent="0.35">
      <c r="C3495" s="6" t="s">
        <v>3629</v>
      </c>
      <c r="D3495" s="7" t="s">
        <v>5933</v>
      </c>
      <c r="E3495" s="7" t="s">
        <v>5944</v>
      </c>
      <c r="F3495" s="8" t="s">
        <v>3910</v>
      </c>
      <c r="G3495" s="9">
        <v>10000</v>
      </c>
      <c r="H3495" s="10">
        <v>2021</v>
      </c>
      <c r="I3495" s="10">
        <v>2021</v>
      </c>
      <c r="J3495" s="11" t="s">
        <v>3138</v>
      </c>
      <c r="K3495" s="12">
        <v>10000</v>
      </c>
      <c r="L3495" s="12">
        <v>1</v>
      </c>
      <c r="M3495" s="33" t="str">
        <f>IF(_xlfn.XLOOKUP(C3495,Raw_Data_OS_23!$C$7:$C$4518,Raw_Data_OS_23!$G$7:$G$4518,"Paid/ Closed")="Paid/ Closed","Paid/ Closed", "Still_Outstanding")</f>
        <v>Paid/ Closed</v>
      </c>
      <c r="N3495" s="33">
        <f>IF(_xlfn.XLOOKUP(C3495,Raw_Data_Paid_23!$C$4:$C$2114,Raw_Data_Paid_23!$C$4:$C$2114,1)= 1,1,0)</f>
        <v>1</v>
      </c>
      <c r="O3495" t="str">
        <f>IF(M3495=$W$7,IF(AND(N3495,_xlfn.XLOOKUP(C3495,Raw_Data_OS_23!$C$7:$C$4518,Raw_Data_OS_23!$G$7:$G$4518,0)=G3495),"A",IF(_xlfn.XLOOKUP(C3495,Raw_Data_Paid_23!$C$4:$C$2114,Raw_Data_Paid_23!$C$4:$C$2114,"B1")="B1","B1","B2")),IF(_xlfn.XLOOKUP(C3495,Raw_Data_Paid_23!$C$4:$C$2114,Raw_Data_Paid_23!$C$4:$C$2114,"C1")="C1","C1","C2"))</f>
        <v>C1</v>
      </c>
      <c r="P3495" t="str">
        <f t="shared" si="104"/>
        <v>2021C1Motor Private</v>
      </c>
    </row>
    <row r="3496" spans="3:16" x14ac:dyDescent="0.35">
      <c r="C3496" s="6" t="s">
        <v>3630</v>
      </c>
      <c r="D3496" s="7" t="s">
        <v>5939</v>
      </c>
      <c r="E3496" s="7" t="s">
        <v>5944</v>
      </c>
      <c r="F3496" s="8" t="s">
        <v>3910</v>
      </c>
      <c r="G3496" s="9">
        <v>9130</v>
      </c>
      <c r="H3496" s="10">
        <v>2021</v>
      </c>
      <c r="I3496" s="10">
        <v>2021</v>
      </c>
      <c r="J3496" s="11" t="s">
        <v>3138</v>
      </c>
      <c r="K3496" s="12">
        <v>44130</v>
      </c>
      <c r="L3496" s="12">
        <v>1</v>
      </c>
      <c r="M3496" s="33" t="str">
        <f>IF(_xlfn.XLOOKUP(C3496,Raw_Data_OS_23!$C$7:$C$4518,Raw_Data_OS_23!$G$7:$G$4518,"Paid/ Closed")="Paid/ Closed","Paid/ Closed", "Still_Outstanding")</f>
        <v>Still_Outstanding</v>
      </c>
      <c r="N3496" s="33">
        <f>IF(_xlfn.XLOOKUP(C3496,Raw_Data_Paid_23!$C$4:$C$2114,Raw_Data_Paid_23!$C$4:$C$2114,1)= 1,1,0)</f>
        <v>0</v>
      </c>
      <c r="O3496" t="str">
        <f>IF(M3496=$W$7,IF(AND(N3496,_xlfn.XLOOKUP(C3496,Raw_Data_OS_23!$C$7:$C$4518,Raw_Data_OS_23!$G$7:$G$4518,0)=G3496),"A",IF(_xlfn.XLOOKUP(C3496,Raw_Data_Paid_23!$C$4:$C$2114,Raw_Data_Paid_23!$C$4:$C$2114,"B1")="B1","B1","B2")),IF(_xlfn.XLOOKUP(C3496,Raw_Data_Paid_23!$C$4:$C$2114,Raw_Data_Paid_23!$C$4:$C$2114,"C1")="C1","C1","C2"))</f>
        <v>B2</v>
      </c>
      <c r="P3496" t="str">
        <f t="shared" si="104"/>
        <v>2021B2Motor Private</v>
      </c>
    </row>
    <row r="3497" spans="3:16" x14ac:dyDescent="0.35">
      <c r="C3497" s="6" t="s">
        <v>3631</v>
      </c>
      <c r="D3497" s="7" t="s">
        <v>5937</v>
      </c>
      <c r="E3497" s="7" t="s">
        <v>5944</v>
      </c>
      <c r="F3497" s="8" t="s">
        <v>3910</v>
      </c>
      <c r="G3497" s="9">
        <v>94460</v>
      </c>
      <c r="H3497" s="10">
        <v>2021</v>
      </c>
      <c r="I3497" s="10">
        <v>2021</v>
      </c>
      <c r="J3497" s="11" t="s">
        <v>3138</v>
      </c>
      <c r="K3497" s="12">
        <v>252860</v>
      </c>
      <c r="L3497" s="12">
        <v>1</v>
      </c>
      <c r="M3497" s="33" t="str">
        <f>IF(_xlfn.XLOOKUP(C3497,Raw_Data_OS_23!$C$7:$C$4518,Raw_Data_OS_23!$G$7:$G$4518,"Paid/ Closed")="Paid/ Closed","Paid/ Closed", "Still_Outstanding")</f>
        <v>Still_Outstanding</v>
      </c>
      <c r="N3497" s="33">
        <f>IF(_xlfn.XLOOKUP(C3497,Raw_Data_Paid_23!$C$4:$C$2114,Raw_Data_Paid_23!$C$4:$C$2114,1)= 1,1,0)</f>
        <v>1</v>
      </c>
      <c r="O3497" t="str">
        <f>IF(M3497=$W$7,IF(AND(N3497,_xlfn.XLOOKUP(C3497,Raw_Data_OS_23!$C$7:$C$4518,Raw_Data_OS_23!$G$7:$G$4518,0)=G3497),"A",IF(_xlfn.XLOOKUP(C3497,Raw_Data_Paid_23!$C$4:$C$2114,Raw_Data_Paid_23!$C$4:$C$2114,"B1")="B1","B1","B2")),IF(_xlfn.XLOOKUP(C3497,Raw_Data_Paid_23!$C$4:$C$2114,Raw_Data_Paid_23!$C$4:$C$2114,"C1")="C1","C1","C2"))</f>
        <v>B1</v>
      </c>
      <c r="P3497" t="str">
        <f t="shared" si="104"/>
        <v>2021B1Motor Private</v>
      </c>
    </row>
    <row r="3498" spans="3:16" x14ac:dyDescent="0.35">
      <c r="C3498" s="6" t="s">
        <v>3632</v>
      </c>
      <c r="D3498" s="7" t="s">
        <v>5939</v>
      </c>
      <c r="E3498" s="7" t="s">
        <v>5944</v>
      </c>
      <c r="F3498" s="8" t="s">
        <v>3910</v>
      </c>
      <c r="G3498" s="9">
        <v>24000</v>
      </c>
      <c r="H3498" s="10">
        <v>2021</v>
      </c>
      <c r="I3498" s="10">
        <v>2021</v>
      </c>
      <c r="J3498" s="11" t="s">
        <v>3138</v>
      </c>
      <c r="K3498" s="12">
        <v>24000</v>
      </c>
      <c r="L3498" s="12">
        <v>1</v>
      </c>
      <c r="M3498" s="33" t="str">
        <f>IF(_xlfn.XLOOKUP(C3498,Raw_Data_OS_23!$C$7:$C$4518,Raw_Data_OS_23!$G$7:$G$4518,"Paid/ Closed")="Paid/ Closed","Paid/ Closed", "Still_Outstanding")</f>
        <v>Paid/ Closed</v>
      </c>
      <c r="N3498" s="33">
        <f>IF(_xlfn.XLOOKUP(C3498,Raw_Data_Paid_23!$C$4:$C$2114,Raw_Data_Paid_23!$C$4:$C$2114,1)= 1,1,0)</f>
        <v>1</v>
      </c>
      <c r="O3498" t="str">
        <f>IF(M3498=$W$7,IF(AND(N3498,_xlfn.XLOOKUP(C3498,Raw_Data_OS_23!$C$7:$C$4518,Raw_Data_OS_23!$G$7:$G$4518,0)=G3498),"A",IF(_xlfn.XLOOKUP(C3498,Raw_Data_Paid_23!$C$4:$C$2114,Raw_Data_Paid_23!$C$4:$C$2114,"B1")="B1","B1","B2")),IF(_xlfn.XLOOKUP(C3498,Raw_Data_Paid_23!$C$4:$C$2114,Raw_Data_Paid_23!$C$4:$C$2114,"C1")="C1","C1","C2"))</f>
        <v>C1</v>
      </c>
      <c r="P3498" t="str">
        <f t="shared" si="104"/>
        <v>2021C1Motor Private</v>
      </c>
    </row>
    <row r="3499" spans="3:16" x14ac:dyDescent="0.35">
      <c r="C3499" s="6" t="s">
        <v>3139</v>
      </c>
      <c r="D3499" s="7" t="s">
        <v>5945</v>
      </c>
      <c r="E3499" s="7" t="s">
        <v>5944</v>
      </c>
      <c r="F3499" s="8" t="s">
        <v>3910</v>
      </c>
      <c r="G3499" s="9">
        <v>84768</v>
      </c>
      <c r="H3499" s="10">
        <v>2021</v>
      </c>
      <c r="I3499" s="10">
        <v>2021</v>
      </c>
      <c r="J3499" s="11" t="s">
        <v>3138</v>
      </c>
      <c r="K3499" s="12">
        <v>84768</v>
      </c>
      <c r="L3499" s="12">
        <v>1</v>
      </c>
      <c r="M3499" s="33" t="str">
        <f>IF(_xlfn.XLOOKUP(C3499,Raw_Data_OS_23!$C$7:$C$4518,Raw_Data_OS_23!$G$7:$G$4518,"Paid/ Closed")="Paid/ Closed","Paid/ Closed", "Still_Outstanding")</f>
        <v>Still_Outstanding</v>
      </c>
      <c r="N3499" s="33">
        <f>IF(_xlfn.XLOOKUP(C3499,Raw_Data_Paid_23!$C$4:$C$2114,Raw_Data_Paid_23!$C$4:$C$2114,1)= 1,1,0)</f>
        <v>0</v>
      </c>
      <c r="O3499" t="str">
        <f>IF(M3499=$W$7,IF(AND(N3499,_xlfn.XLOOKUP(C3499,Raw_Data_OS_23!$C$7:$C$4518,Raw_Data_OS_23!$G$7:$G$4518,0)=G3499),"A",IF(_xlfn.XLOOKUP(C3499,Raw_Data_Paid_23!$C$4:$C$2114,Raw_Data_Paid_23!$C$4:$C$2114,"B1")="B1","B1","B2")),IF(_xlfn.XLOOKUP(C3499,Raw_Data_Paid_23!$C$4:$C$2114,Raw_Data_Paid_23!$C$4:$C$2114,"C1")="C1","C1","C2"))</f>
        <v>B2</v>
      </c>
      <c r="P3499" t="str">
        <f t="shared" si="104"/>
        <v>2021B2Motor Private</v>
      </c>
    </row>
    <row r="3500" spans="3:16" x14ac:dyDescent="0.35">
      <c r="C3500" s="6" t="s">
        <v>3633</v>
      </c>
      <c r="D3500" s="7" t="s">
        <v>5930</v>
      </c>
      <c r="E3500" s="7" t="s">
        <v>5943</v>
      </c>
      <c r="F3500" s="8" t="s">
        <v>3908</v>
      </c>
      <c r="G3500" s="9">
        <v>264705.8824</v>
      </c>
      <c r="H3500" s="10">
        <v>2021</v>
      </c>
      <c r="I3500" s="10">
        <v>2021</v>
      </c>
      <c r="J3500" s="11" t="s">
        <v>3138</v>
      </c>
      <c r="K3500" s="12">
        <v>264705.8824</v>
      </c>
      <c r="L3500" s="12">
        <v>1</v>
      </c>
      <c r="M3500" s="33" t="str">
        <f>IF(_xlfn.XLOOKUP(C3500,Raw_Data_OS_23!$C$7:$C$4518,Raw_Data_OS_23!$G$7:$G$4518,"Paid/ Closed")="Paid/ Closed","Paid/ Closed", "Still_Outstanding")</f>
        <v>Still_Outstanding</v>
      </c>
      <c r="N3500" s="33">
        <f>IF(_xlfn.XLOOKUP(C3500,Raw_Data_Paid_23!$C$4:$C$2114,Raw_Data_Paid_23!$C$4:$C$2114,1)= 1,1,0)</f>
        <v>1</v>
      </c>
      <c r="O3500" t="str">
        <f>IF(M3500=$W$7,IF(AND(N3500,_xlfn.XLOOKUP(C3500,Raw_Data_OS_23!$C$7:$C$4518,Raw_Data_OS_23!$G$7:$G$4518,0)=G3500),"A",IF(_xlfn.XLOOKUP(C3500,Raw_Data_Paid_23!$C$4:$C$2114,Raw_Data_Paid_23!$C$4:$C$2114,"B1")="B1","B1","B2")),IF(_xlfn.XLOOKUP(C3500,Raw_Data_Paid_23!$C$4:$C$2114,Raw_Data_Paid_23!$C$4:$C$2114,"C1")="C1","C1","C2"))</f>
        <v>B1</v>
      </c>
      <c r="P3500" t="str">
        <f t="shared" si="104"/>
        <v>2021B1Motor Commercial</v>
      </c>
    </row>
    <row r="3501" spans="3:16" x14ac:dyDescent="0.35">
      <c r="C3501" s="6" t="s">
        <v>3634</v>
      </c>
      <c r="D3501" s="7" t="s">
        <v>5929</v>
      </c>
      <c r="E3501" s="7" t="s">
        <v>5946</v>
      </c>
      <c r="F3501" s="8" t="s">
        <v>3908</v>
      </c>
      <c r="G3501" s="9">
        <v>565118.67890000006</v>
      </c>
      <c r="H3501" s="10">
        <v>2021</v>
      </c>
      <c r="I3501" s="10">
        <v>2021</v>
      </c>
      <c r="J3501" s="11" t="s">
        <v>3138</v>
      </c>
      <c r="K3501" s="12">
        <v>565118.67890000006</v>
      </c>
      <c r="L3501" s="12">
        <v>1</v>
      </c>
      <c r="M3501" s="33" t="str">
        <f>IF(_xlfn.XLOOKUP(C3501,Raw_Data_OS_23!$C$7:$C$4518,Raw_Data_OS_23!$G$7:$G$4518,"Paid/ Closed")="Paid/ Closed","Paid/ Closed", "Still_Outstanding")</f>
        <v>Still_Outstanding</v>
      </c>
      <c r="N3501" s="33">
        <f>IF(_xlfn.XLOOKUP(C3501,Raw_Data_Paid_23!$C$4:$C$2114,Raw_Data_Paid_23!$C$4:$C$2114,1)= 1,1,0)</f>
        <v>1</v>
      </c>
      <c r="O3501" t="str">
        <f>IF(M3501=$W$7,IF(AND(N3501,_xlfn.XLOOKUP(C3501,Raw_Data_OS_23!$C$7:$C$4518,Raw_Data_OS_23!$G$7:$G$4518,0)=G3501),"A",IF(_xlfn.XLOOKUP(C3501,Raw_Data_Paid_23!$C$4:$C$2114,Raw_Data_Paid_23!$C$4:$C$2114,"B1")="B1","B1","B2")),IF(_xlfn.XLOOKUP(C3501,Raw_Data_Paid_23!$C$4:$C$2114,Raw_Data_Paid_23!$C$4:$C$2114,"C1")="C1","C1","C2"))</f>
        <v>B1</v>
      </c>
      <c r="P3501" t="str">
        <f t="shared" si="104"/>
        <v>2021B1Motor Commercial</v>
      </c>
    </row>
    <row r="3502" spans="3:16" x14ac:dyDescent="0.35">
      <c r="C3502" s="6" t="s">
        <v>3635</v>
      </c>
      <c r="D3502" s="7" t="s">
        <v>5925</v>
      </c>
      <c r="E3502" s="7" t="s">
        <v>5946</v>
      </c>
      <c r="F3502" s="8" t="s">
        <v>3908</v>
      </c>
      <c r="G3502" s="9">
        <v>100000</v>
      </c>
      <c r="H3502" s="10">
        <v>2021</v>
      </c>
      <c r="I3502" s="10">
        <v>2021</v>
      </c>
      <c r="J3502" s="11" t="s">
        <v>3138</v>
      </c>
      <c r="K3502" s="12">
        <v>100000</v>
      </c>
      <c r="L3502" s="12">
        <v>1</v>
      </c>
      <c r="M3502" s="33" t="str">
        <f>IF(_xlfn.XLOOKUP(C3502,Raw_Data_OS_23!$C$7:$C$4518,Raw_Data_OS_23!$G$7:$G$4518,"Paid/ Closed")="Paid/ Closed","Paid/ Closed", "Still_Outstanding")</f>
        <v>Paid/ Closed</v>
      </c>
      <c r="N3502" s="33">
        <f>IF(_xlfn.XLOOKUP(C3502,Raw_Data_Paid_23!$C$4:$C$2114,Raw_Data_Paid_23!$C$4:$C$2114,1)= 1,1,0)</f>
        <v>1</v>
      </c>
      <c r="O3502" t="str">
        <f>IF(M3502=$W$7,IF(AND(N3502,_xlfn.XLOOKUP(C3502,Raw_Data_OS_23!$C$7:$C$4518,Raw_Data_OS_23!$G$7:$G$4518,0)=G3502),"A",IF(_xlfn.XLOOKUP(C3502,Raw_Data_Paid_23!$C$4:$C$2114,Raw_Data_Paid_23!$C$4:$C$2114,"B1")="B1","B1","B2")),IF(_xlfn.XLOOKUP(C3502,Raw_Data_Paid_23!$C$4:$C$2114,Raw_Data_Paid_23!$C$4:$C$2114,"C1")="C1","C1","C2"))</f>
        <v>C1</v>
      </c>
      <c r="P3502" t="str">
        <f t="shared" si="104"/>
        <v>2021C1Motor Commercial</v>
      </c>
    </row>
    <row r="3503" spans="3:16" x14ac:dyDescent="0.35">
      <c r="C3503" s="6" t="s">
        <v>3636</v>
      </c>
      <c r="D3503" s="7" t="s">
        <v>5929</v>
      </c>
      <c r="E3503" s="7" t="s">
        <v>5946</v>
      </c>
      <c r="F3503" s="8" t="s">
        <v>3910</v>
      </c>
      <c r="G3503" s="9">
        <v>454000</v>
      </c>
      <c r="H3503" s="10">
        <v>2021</v>
      </c>
      <c r="I3503" s="10">
        <v>2021</v>
      </c>
      <c r="J3503" s="11" t="s">
        <v>3138</v>
      </c>
      <c r="K3503" s="12">
        <v>454000</v>
      </c>
      <c r="L3503" s="12">
        <v>1</v>
      </c>
      <c r="M3503" s="33" t="str">
        <f>IF(_xlfn.XLOOKUP(C3503,Raw_Data_OS_23!$C$7:$C$4518,Raw_Data_OS_23!$G$7:$G$4518,"Paid/ Closed")="Paid/ Closed","Paid/ Closed", "Still_Outstanding")</f>
        <v>Still_Outstanding</v>
      </c>
      <c r="N3503" s="33">
        <f>IF(_xlfn.XLOOKUP(C3503,Raw_Data_Paid_23!$C$4:$C$2114,Raw_Data_Paid_23!$C$4:$C$2114,1)= 1,1,0)</f>
        <v>0</v>
      </c>
      <c r="O3503" t="str">
        <f>IF(M3503=$W$7,IF(AND(N3503,_xlfn.XLOOKUP(C3503,Raw_Data_OS_23!$C$7:$C$4518,Raw_Data_OS_23!$G$7:$G$4518,0)=G3503),"A",IF(_xlfn.XLOOKUP(C3503,Raw_Data_Paid_23!$C$4:$C$2114,Raw_Data_Paid_23!$C$4:$C$2114,"B1")="B1","B1","B2")),IF(_xlfn.XLOOKUP(C3503,Raw_Data_Paid_23!$C$4:$C$2114,Raw_Data_Paid_23!$C$4:$C$2114,"C1")="C1","C1","C2"))</f>
        <v>B2</v>
      </c>
      <c r="P3503" t="str">
        <f t="shared" si="104"/>
        <v>2021B2Motor Private</v>
      </c>
    </row>
    <row r="3504" spans="3:16" x14ac:dyDescent="0.35">
      <c r="C3504" s="6" t="s">
        <v>3637</v>
      </c>
      <c r="D3504" s="7" t="s">
        <v>5947</v>
      </c>
      <c r="E3504" s="7" t="s">
        <v>5944</v>
      </c>
      <c r="F3504" s="8" t="s">
        <v>3910</v>
      </c>
      <c r="G3504" s="9">
        <v>13000</v>
      </c>
      <c r="H3504" s="10">
        <v>2021</v>
      </c>
      <c r="I3504" s="10">
        <v>2021</v>
      </c>
      <c r="J3504" s="11" t="s">
        <v>3138</v>
      </c>
      <c r="K3504" s="12">
        <v>13000</v>
      </c>
      <c r="L3504" s="12">
        <v>1</v>
      </c>
      <c r="M3504" s="33" t="str">
        <f>IF(_xlfn.XLOOKUP(C3504,Raw_Data_OS_23!$C$7:$C$4518,Raw_Data_OS_23!$G$7:$G$4518,"Paid/ Closed")="Paid/ Closed","Paid/ Closed", "Still_Outstanding")</f>
        <v>Paid/ Closed</v>
      </c>
      <c r="N3504" s="33">
        <f>IF(_xlfn.XLOOKUP(C3504,Raw_Data_Paid_23!$C$4:$C$2114,Raw_Data_Paid_23!$C$4:$C$2114,1)= 1,1,0)</f>
        <v>0</v>
      </c>
      <c r="O3504" t="str">
        <f>IF(M3504=$W$7,IF(AND(N3504,_xlfn.XLOOKUP(C3504,Raw_Data_OS_23!$C$7:$C$4518,Raw_Data_OS_23!$G$7:$G$4518,0)=G3504),"A",IF(_xlfn.XLOOKUP(C3504,Raw_Data_Paid_23!$C$4:$C$2114,Raw_Data_Paid_23!$C$4:$C$2114,"B1")="B1","B1","B2")),IF(_xlfn.XLOOKUP(C3504,Raw_Data_Paid_23!$C$4:$C$2114,Raw_Data_Paid_23!$C$4:$C$2114,"C1")="C1","C1","C2"))</f>
        <v>C2</v>
      </c>
      <c r="P3504" t="str">
        <f t="shared" si="104"/>
        <v>2021C2Motor Private</v>
      </c>
    </row>
    <row r="3505" spans="3:16" x14ac:dyDescent="0.35">
      <c r="C3505" s="6" t="s">
        <v>3638</v>
      </c>
      <c r="D3505" s="7" t="s">
        <v>5948</v>
      </c>
      <c r="E3505" s="7" t="s">
        <v>5948</v>
      </c>
      <c r="F3505" s="8" t="s">
        <v>3910</v>
      </c>
      <c r="G3505" s="9">
        <v>0</v>
      </c>
      <c r="H3505" s="10">
        <v>2021</v>
      </c>
      <c r="I3505" s="10">
        <v>2021</v>
      </c>
      <c r="J3505" s="11" t="s">
        <v>3138</v>
      </c>
      <c r="K3505" s="12">
        <v>18000</v>
      </c>
      <c r="L3505" s="12">
        <v>1</v>
      </c>
      <c r="M3505" s="33" t="str">
        <f>IF(_xlfn.XLOOKUP(C3505,Raw_Data_OS_23!$C$7:$C$4518,Raw_Data_OS_23!$G$7:$G$4518,"Paid/ Closed")="Paid/ Closed","Paid/ Closed", "Still_Outstanding")</f>
        <v>Still_Outstanding</v>
      </c>
      <c r="N3505" s="33">
        <f>IF(_xlfn.XLOOKUP(C3505,Raw_Data_Paid_23!$C$4:$C$2114,Raw_Data_Paid_23!$C$4:$C$2114,1)= 1,1,0)</f>
        <v>1</v>
      </c>
      <c r="O3505" t="str">
        <f>IF(M3505=$W$7,IF(AND(N3505,_xlfn.XLOOKUP(C3505,Raw_Data_OS_23!$C$7:$C$4518,Raw_Data_OS_23!$G$7:$G$4518,0)=G3505),"A",IF(_xlfn.XLOOKUP(C3505,Raw_Data_Paid_23!$C$4:$C$2114,Raw_Data_Paid_23!$C$4:$C$2114,"B1")="B1","B1","B2")),IF(_xlfn.XLOOKUP(C3505,Raw_Data_Paid_23!$C$4:$C$2114,Raw_Data_Paid_23!$C$4:$C$2114,"C1")="C1","C1","C2"))</f>
        <v>A</v>
      </c>
      <c r="P3505" t="str">
        <f t="shared" si="104"/>
        <v>2021AMotor Private</v>
      </c>
    </row>
    <row r="3506" spans="3:16" x14ac:dyDescent="0.35">
      <c r="C3506" s="6" t="s">
        <v>3639</v>
      </c>
      <c r="D3506" s="7" t="s">
        <v>5941</v>
      </c>
      <c r="E3506" s="7" t="s">
        <v>5944</v>
      </c>
      <c r="F3506" s="8" t="s">
        <v>3908</v>
      </c>
      <c r="G3506" s="9">
        <v>31400</v>
      </c>
      <c r="H3506" s="10">
        <v>2021</v>
      </c>
      <c r="I3506" s="10">
        <v>2021</v>
      </c>
      <c r="J3506" s="11" t="s">
        <v>3138</v>
      </c>
      <c r="K3506" s="12">
        <v>31400</v>
      </c>
      <c r="L3506" s="12">
        <v>1</v>
      </c>
      <c r="M3506" s="33" t="str">
        <f>IF(_xlfn.XLOOKUP(C3506,Raw_Data_OS_23!$C$7:$C$4518,Raw_Data_OS_23!$G$7:$G$4518,"Paid/ Closed")="Paid/ Closed","Paid/ Closed", "Still_Outstanding")</f>
        <v>Paid/ Closed</v>
      </c>
      <c r="N3506" s="33">
        <f>IF(_xlfn.XLOOKUP(C3506,Raw_Data_Paid_23!$C$4:$C$2114,Raw_Data_Paid_23!$C$4:$C$2114,1)= 1,1,0)</f>
        <v>1</v>
      </c>
      <c r="O3506" t="str">
        <f>IF(M3506=$W$7,IF(AND(N3506,_xlfn.XLOOKUP(C3506,Raw_Data_OS_23!$C$7:$C$4518,Raw_Data_OS_23!$G$7:$G$4518,0)=G3506),"A",IF(_xlfn.XLOOKUP(C3506,Raw_Data_Paid_23!$C$4:$C$2114,Raw_Data_Paid_23!$C$4:$C$2114,"B1")="B1","B1","B2")),IF(_xlfn.XLOOKUP(C3506,Raw_Data_Paid_23!$C$4:$C$2114,Raw_Data_Paid_23!$C$4:$C$2114,"C1")="C1","C1","C2"))</f>
        <v>C1</v>
      </c>
      <c r="P3506" t="str">
        <f t="shared" si="104"/>
        <v>2021C1Motor Commercial</v>
      </c>
    </row>
    <row r="3507" spans="3:16" x14ac:dyDescent="0.35">
      <c r="C3507" s="6" t="s">
        <v>3640</v>
      </c>
      <c r="D3507" s="7" t="s">
        <v>5943</v>
      </c>
      <c r="E3507" s="7" t="s">
        <v>5946</v>
      </c>
      <c r="F3507" s="8" t="s">
        <v>3908</v>
      </c>
      <c r="G3507" s="9">
        <v>590000</v>
      </c>
      <c r="H3507" s="10">
        <v>2021</v>
      </c>
      <c r="I3507" s="10">
        <v>2021</v>
      </c>
      <c r="J3507" s="11" t="s">
        <v>3138</v>
      </c>
      <c r="K3507" s="12">
        <v>590000</v>
      </c>
      <c r="L3507" s="12">
        <v>1</v>
      </c>
      <c r="M3507" s="33" t="str">
        <f>IF(_xlfn.XLOOKUP(C3507,Raw_Data_OS_23!$C$7:$C$4518,Raw_Data_OS_23!$G$7:$G$4518,"Paid/ Closed")="Paid/ Closed","Paid/ Closed", "Still_Outstanding")</f>
        <v>Still_Outstanding</v>
      </c>
      <c r="N3507" s="33">
        <f>IF(_xlfn.XLOOKUP(C3507,Raw_Data_Paid_23!$C$4:$C$2114,Raw_Data_Paid_23!$C$4:$C$2114,1)= 1,1,0)</f>
        <v>1</v>
      </c>
      <c r="O3507" t="str">
        <f>IF(M3507=$W$7,IF(AND(N3507,_xlfn.XLOOKUP(C3507,Raw_Data_OS_23!$C$7:$C$4518,Raw_Data_OS_23!$G$7:$G$4518,0)=G3507),"A",IF(_xlfn.XLOOKUP(C3507,Raw_Data_Paid_23!$C$4:$C$2114,Raw_Data_Paid_23!$C$4:$C$2114,"B1")="B1","B1","B2")),IF(_xlfn.XLOOKUP(C3507,Raw_Data_Paid_23!$C$4:$C$2114,Raw_Data_Paid_23!$C$4:$C$2114,"C1")="C1","C1","C2"))</f>
        <v>A</v>
      </c>
      <c r="P3507" t="str">
        <f t="shared" si="104"/>
        <v>2021AMotor Commercial</v>
      </c>
    </row>
    <row r="3508" spans="3:16" x14ac:dyDescent="0.35">
      <c r="C3508" s="6" t="s">
        <v>3641</v>
      </c>
      <c r="D3508" s="7" t="s">
        <v>5943</v>
      </c>
      <c r="E3508" s="7" t="s">
        <v>5948</v>
      </c>
      <c r="F3508" s="8" t="s">
        <v>3910</v>
      </c>
      <c r="G3508" s="9">
        <v>70000</v>
      </c>
      <c r="H3508" s="10">
        <v>2021</v>
      </c>
      <c r="I3508" s="10">
        <v>2021</v>
      </c>
      <c r="J3508" s="11" t="s">
        <v>3138</v>
      </c>
      <c r="K3508" s="12">
        <v>70000</v>
      </c>
      <c r="L3508" s="12">
        <v>1</v>
      </c>
      <c r="M3508" s="33" t="str">
        <f>IF(_xlfn.XLOOKUP(C3508,Raw_Data_OS_23!$C$7:$C$4518,Raw_Data_OS_23!$G$7:$G$4518,"Paid/ Closed")="Paid/ Closed","Paid/ Closed", "Still_Outstanding")</f>
        <v>Paid/ Closed</v>
      </c>
      <c r="N3508" s="33">
        <f>IF(_xlfn.XLOOKUP(C3508,Raw_Data_Paid_23!$C$4:$C$2114,Raw_Data_Paid_23!$C$4:$C$2114,1)= 1,1,0)</f>
        <v>1</v>
      </c>
      <c r="O3508" t="str">
        <f>IF(M3508=$W$7,IF(AND(N3508,_xlfn.XLOOKUP(C3508,Raw_Data_OS_23!$C$7:$C$4518,Raw_Data_OS_23!$G$7:$G$4518,0)=G3508),"A",IF(_xlfn.XLOOKUP(C3508,Raw_Data_Paid_23!$C$4:$C$2114,Raw_Data_Paid_23!$C$4:$C$2114,"B1")="B1","B1","B2")),IF(_xlfn.XLOOKUP(C3508,Raw_Data_Paid_23!$C$4:$C$2114,Raw_Data_Paid_23!$C$4:$C$2114,"C1")="C1","C1","C2"))</f>
        <v>C1</v>
      </c>
      <c r="P3508" t="str">
        <f t="shared" si="104"/>
        <v>2021C1Motor Private</v>
      </c>
    </row>
    <row r="3509" spans="3:16" x14ac:dyDescent="0.35">
      <c r="C3509" s="6" t="s">
        <v>3642</v>
      </c>
      <c r="D3509" s="7" t="s">
        <v>5947</v>
      </c>
      <c r="E3509" s="7" t="s">
        <v>5946</v>
      </c>
      <c r="F3509" s="8" t="s">
        <v>3910</v>
      </c>
      <c r="G3509" s="9">
        <v>1309380</v>
      </c>
      <c r="H3509" s="10">
        <v>2021</v>
      </c>
      <c r="I3509" s="10">
        <v>2021</v>
      </c>
      <c r="J3509" s="11" t="s">
        <v>3138</v>
      </c>
      <c r="K3509" s="12">
        <v>1309380</v>
      </c>
      <c r="L3509" s="12">
        <v>1</v>
      </c>
      <c r="M3509" s="33" t="str">
        <f>IF(_xlfn.XLOOKUP(C3509,Raw_Data_OS_23!$C$7:$C$4518,Raw_Data_OS_23!$G$7:$G$4518,"Paid/ Closed")="Paid/ Closed","Paid/ Closed", "Still_Outstanding")</f>
        <v>Still_Outstanding</v>
      </c>
      <c r="N3509" s="33">
        <f>IF(_xlfn.XLOOKUP(C3509,Raw_Data_Paid_23!$C$4:$C$2114,Raw_Data_Paid_23!$C$4:$C$2114,1)= 1,1,0)</f>
        <v>1</v>
      </c>
      <c r="O3509" t="str">
        <f>IF(M3509=$W$7,IF(AND(N3509,_xlfn.XLOOKUP(C3509,Raw_Data_OS_23!$C$7:$C$4518,Raw_Data_OS_23!$G$7:$G$4518,0)=G3509),"A",IF(_xlfn.XLOOKUP(C3509,Raw_Data_Paid_23!$C$4:$C$2114,Raw_Data_Paid_23!$C$4:$C$2114,"B1")="B1","B1","B2")),IF(_xlfn.XLOOKUP(C3509,Raw_Data_Paid_23!$C$4:$C$2114,Raw_Data_Paid_23!$C$4:$C$2114,"C1")="C1","C1","C2"))</f>
        <v>B1</v>
      </c>
      <c r="P3509" t="str">
        <f t="shared" si="104"/>
        <v>2021B1Motor Private</v>
      </c>
    </row>
    <row r="3510" spans="3:16" x14ac:dyDescent="0.35">
      <c r="C3510" s="6" t="s">
        <v>3643</v>
      </c>
      <c r="D3510" s="7" t="s">
        <v>5932</v>
      </c>
      <c r="E3510" s="7" t="s">
        <v>5937</v>
      </c>
      <c r="F3510" s="8" t="s">
        <v>3908</v>
      </c>
      <c r="G3510" s="9">
        <v>100000</v>
      </c>
      <c r="H3510" s="10">
        <v>2021</v>
      </c>
      <c r="I3510" s="10">
        <v>2021</v>
      </c>
      <c r="J3510" s="11" t="s">
        <v>3138</v>
      </c>
      <c r="K3510" s="12">
        <v>100000</v>
      </c>
      <c r="L3510" s="12">
        <v>1</v>
      </c>
      <c r="M3510" s="33" t="str">
        <f>IF(_xlfn.XLOOKUP(C3510,Raw_Data_OS_23!$C$7:$C$4518,Raw_Data_OS_23!$G$7:$G$4518,"Paid/ Closed")="Paid/ Closed","Paid/ Closed", "Still_Outstanding")</f>
        <v>Paid/ Closed</v>
      </c>
      <c r="N3510" s="33">
        <f>IF(_xlfn.XLOOKUP(C3510,Raw_Data_Paid_23!$C$4:$C$2114,Raw_Data_Paid_23!$C$4:$C$2114,1)= 1,1,0)</f>
        <v>0</v>
      </c>
      <c r="O3510" t="str">
        <f>IF(M3510=$W$7,IF(AND(N3510,_xlfn.XLOOKUP(C3510,Raw_Data_OS_23!$C$7:$C$4518,Raw_Data_OS_23!$G$7:$G$4518,0)=G3510),"A",IF(_xlfn.XLOOKUP(C3510,Raw_Data_Paid_23!$C$4:$C$2114,Raw_Data_Paid_23!$C$4:$C$2114,"B1")="B1","B1","B2")),IF(_xlfn.XLOOKUP(C3510,Raw_Data_Paid_23!$C$4:$C$2114,Raw_Data_Paid_23!$C$4:$C$2114,"C1")="C1","C1","C2"))</f>
        <v>C2</v>
      </c>
      <c r="P3510" t="str">
        <f t="shared" si="104"/>
        <v>2021C2Motor Commercial</v>
      </c>
    </row>
    <row r="3511" spans="3:16" x14ac:dyDescent="0.35">
      <c r="C3511" s="6" t="s">
        <v>3644</v>
      </c>
      <c r="D3511" s="7" t="s">
        <v>5949</v>
      </c>
      <c r="E3511" s="7" t="s">
        <v>5950</v>
      </c>
      <c r="F3511" s="8" t="s">
        <v>3908</v>
      </c>
      <c r="G3511" s="9">
        <v>173529.4118</v>
      </c>
      <c r="H3511" s="10">
        <v>2021</v>
      </c>
      <c r="I3511" s="10">
        <v>2021</v>
      </c>
      <c r="J3511" s="11" t="s">
        <v>3138</v>
      </c>
      <c r="K3511" s="12">
        <v>173529.4118</v>
      </c>
      <c r="L3511" s="12">
        <v>1</v>
      </c>
      <c r="M3511" s="33" t="str">
        <f>IF(_xlfn.XLOOKUP(C3511,Raw_Data_OS_23!$C$7:$C$4518,Raw_Data_OS_23!$G$7:$G$4518,"Paid/ Closed")="Paid/ Closed","Paid/ Closed", "Still_Outstanding")</f>
        <v>Still_Outstanding</v>
      </c>
      <c r="N3511" s="33">
        <f>IF(_xlfn.XLOOKUP(C3511,Raw_Data_Paid_23!$C$4:$C$2114,Raw_Data_Paid_23!$C$4:$C$2114,1)= 1,1,0)</f>
        <v>0</v>
      </c>
      <c r="O3511" t="str">
        <f>IF(M3511=$W$7,IF(AND(N3511,_xlfn.XLOOKUP(C3511,Raw_Data_OS_23!$C$7:$C$4518,Raw_Data_OS_23!$G$7:$G$4518,0)=G3511),"A",IF(_xlfn.XLOOKUP(C3511,Raw_Data_Paid_23!$C$4:$C$2114,Raw_Data_Paid_23!$C$4:$C$2114,"B1")="B1","B1","B2")),IF(_xlfn.XLOOKUP(C3511,Raw_Data_Paid_23!$C$4:$C$2114,Raw_Data_Paid_23!$C$4:$C$2114,"C1")="C1","C1","C2"))</f>
        <v>B2</v>
      </c>
      <c r="P3511" t="str">
        <f t="shared" si="104"/>
        <v>2021B2Motor Commercial</v>
      </c>
    </row>
    <row r="3512" spans="3:16" x14ac:dyDescent="0.35">
      <c r="C3512" s="6" t="s">
        <v>3645</v>
      </c>
      <c r="D3512" s="7" t="s">
        <v>5939</v>
      </c>
      <c r="E3512" s="7" t="s">
        <v>5950</v>
      </c>
      <c r="F3512" s="8" t="s">
        <v>3910</v>
      </c>
      <c r="G3512" s="9">
        <v>10000</v>
      </c>
      <c r="H3512" s="10">
        <v>2021</v>
      </c>
      <c r="I3512" s="10">
        <v>2021</v>
      </c>
      <c r="J3512" s="11" t="s">
        <v>3138</v>
      </c>
      <c r="K3512" s="12">
        <v>10000</v>
      </c>
      <c r="L3512" s="12">
        <v>1</v>
      </c>
      <c r="M3512" s="33" t="str">
        <f>IF(_xlfn.XLOOKUP(C3512,Raw_Data_OS_23!$C$7:$C$4518,Raw_Data_OS_23!$G$7:$G$4518,"Paid/ Closed")="Paid/ Closed","Paid/ Closed", "Still_Outstanding")</f>
        <v>Still_Outstanding</v>
      </c>
      <c r="N3512" s="33">
        <f>IF(_xlfn.XLOOKUP(C3512,Raw_Data_Paid_23!$C$4:$C$2114,Raw_Data_Paid_23!$C$4:$C$2114,1)= 1,1,0)</f>
        <v>0</v>
      </c>
      <c r="O3512" t="str">
        <f>IF(M3512=$W$7,IF(AND(N3512,_xlfn.XLOOKUP(C3512,Raw_Data_OS_23!$C$7:$C$4518,Raw_Data_OS_23!$G$7:$G$4518,0)=G3512),"A",IF(_xlfn.XLOOKUP(C3512,Raw_Data_Paid_23!$C$4:$C$2114,Raw_Data_Paid_23!$C$4:$C$2114,"B1")="B1","B1","B2")),IF(_xlfn.XLOOKUP(C3512,Raw_Data_Paid_23!$C$4:$C$2114,Raw_Data_Paid_23!$C$4:$C$2114,"C1")="C1","C1","C2"))</f>
        <v>B2</v>
      </c>
      <c r="P3512" t="str">
        <f t="shared" si="104"/>
        <v>2021B2Motor Private</v>
      </c>
    </row>
    <row r="3513" spans="3:16" x14ac:dyDescent="0.35">
      <c r="C3513" s="6" t="s">
        <v>3646</v>
      </c>
      <c r="D3513" s="7" t="s">
        <v>5951</v>
      </c>
      <c r="E3513" s="7" t="s">
        <v>5950</v>
      </c>
      <c r="F3513" s="8" t="s">
        <v>3910</v>
      </c>
      <c r="G3513" s="9">
        <v>63000</v>
      </c>
      <c r="H3513" s="10">
        <v>2021</v>
      </c>
      <c r="I3513" s="10">
        <v>2021</v>
      </c>
      <c r="J3513" s="11" t="s">
        <v>3138</v>
      </c>
      <c r="K3513" s="12">
        <v>63000</v>
      </c>
      <c r="L3513" s="12">
        <v>1</v>
      </c>
      <c r="M3513" s="33" t="str">
        <f>IF(_xlfn.XLOOKUP(C3513,Raw_Data_OS_23!$C$7:$C$4518,Raw_Data_OS_23!$G$7:$G$4518,"Paid/ Closed")="Paid/ Closed","Paid/ Closed", "Still_Outstanding")</f>
        <v>Still_Outstanding</v>
      </c>
      <c r="N3513" s="33">
        <f>IF(_xlfn.XLOOKUP(C3513,Raw_Data_Paid_23!$C$4:$C$2114,Raw_Data_Paid_23!$C$4:$C$2114,1)= 1,1,0)</f>
        <v>1</v>
      </c>
      <c r="O3513" t="str">
        <f>IF(M3513=$W$7,IF(AND(N3513,_xlfn.XLOOKUP(C3513,Raw_Data_OS_23!$C$7:$C$4518,Raw_Data_OS_23!$G$7:$G$4518,0)=G3513),"A",IF(_xlfn.XLOOKUP(C3513,Raw_Data_Paid_23!$C$4:$C$2114,Raw_Data_Paid_23!$C$4:$C$2114,"B1")="B1","B1","B2")),IF(_xlfn.XLOOKUP(C3513,Raw_Data_Paid_23!$C$4:$C$2114,Raw_Data_Paid_23!$C$4:$C$2114,"C1")="C1","C1","C2"))</f>
        <v>B1</v>
      </c>
      <c r="P3513" t="str">
        <f t="shared" si="104"/>
        <v>2021B1Motor Private</v>
      </c>
    </row>
    <row r="3514" spans="3:16" x14ac:dyDescent="0.35">
      <c r="C3514" s="6" t="s">
        <v>3647</v>
      </c>
      <c r="D3514" s="7" t="s">
        <v>5936</v>
      </c>
      <c r="E3514" s="7" t="s">
        <v>5950</v>
      </c>
      <c r="F3514" s="8" t="s">
        <v>3908</v>
      </c>
      <c r="G3514" s="9">
        <v>271911.7647</v>
      </c>
      <c r="H3514" s="10">
        <v>2021</v>
      </c>
      <c r="I3514" s="10">
        <v>2021</v>
      </c>
      <c r="J3514" s="11" t="s">
        <v>3138</v>
      </c>
      <c r="K3514" s="12">
        <v>271911.7647</v>
      </c>
      <c r="L3514" s="12">
        <v>1</v>
      </c>
      <c r="M3514" s="33" t="str">
        <f>IF(_xlfn.XLOOKUP(C3514,Raw_Data_OS_23!$C$7:$C$4518,Raw_Data_OS_23!$G$7:$G$4518,"Paid/ Closed")="Paid/ Closed","Paid/ Closed", "Still_Outstanding")</f>
        <v>Still_Outstanding</v>
      </c>
      <c r="N3514" s="33">
        <f>IF(_xlfn.XLOOKUP(C3514,Raw_Data_Paid_23!$C$4:$C$2114,Raw_Data_Paid_23!$C$4:$C$2114,1)= 1,1,0)</f>
        <v>0</v>
      </c>
      <c r="O3514" t="str">
        <f>IF(M3514=$W$7,IF(AND(N3514,_xlfn.XLOOKUP(C3514,Raw_Data_OS_23!$C$7:$C$4518,Raw_Data_OS_23!$G$7:$G$4518,0)=G3514),"A",IF(_xlfn.XLOOKUP(C3514,Raw_Data_Paid_23!$C$4:$C$2114,Raw_Data_Paid_23!$C$4:$C$2114,"B1")="B1","B1","B2")),IF(_xlfn.XLOOKUP(C3514,Raw_Data_Paid_23!$C$4:$C$2114,Raw_Data_Paid_23!$C$4:$C$2114,"C1")="C1","C1","C2"))</f>
        <v>B2</v>
      </c>
      <c r="P3514" t="str">
        <f t="shared" si="104"/>
        <v>2021B2Motor Commercial</v>
      </c>
    </row>
    <row r="3515" spans="3:16" x14ac:dyDescent="0.35">
      <c r="C3515" s="6" t="s">
        <v>3648</v>
      </c>
      <c r="D3515" s="7" t="s">
        <v>5930</v>
      </c>
      <c r="E3515" s="7" t="s">
        <v>5950</v>
      </c>
      <c r="F3515" s="8" t="s">
        <v>3910</v>
      </c>
      <c r="G3515" s="9">
        <v>100000</v>
      </c>
      <c r="H3515" s="10">
        <v>2021</v>
      </c>
      <c r="I3515" s="10">
        <v>2021</v>
      </c>
      <c r="J3515" s="11" t="s">
        <v>3138</v>
      </c>
      <c r="K3515" s="12">
        <v>100000</v>
      </c>
      <c r="L3515" s="12">
        <v>1</v>
      </c>
      <c r="M3515" s="33" t="str">
        <f>IF(_xlfn.XLOOKUP(C3515,Raw_Data_OS_23!$C$7:$C$4518,Raw_Data_OS_23!$G$7:$G$4518,"Paid/ Closed")="Paid/ Closed","Paid/ Closed", "Still_Outstanding")</f>
        <v>Still_Outstanding</v>
      </c>
      <c r="N3515" s="33">
        <f>IF(_xlfn.XLOOKUP(C3515,Raw_Data_Paid_23!$C$4:$C$2114,Raw_Data_Paid_23!$C$4:$C$2114,1)= 1,1,0)</f>
        <v>0</v>
      </c>
      <c r="O3515" t="str">
        <f>IF(M3515=$W$7,IF(AND(N3515,_xlfn.XLOOKUP(C3515,Raw_Data_OS_23!$C$7:$C$4518,Raw_Data_OS_23!$G$7:$G$4518,0)=G3515),"A",IF(_xlfn.XLOOKUP(C3515,Raw_Data_Paid_23!$C$4:$C$2114,Raw_Data_Paid_23!$C$4:$C$2114,"B1")="B1","B1","B2")),IF(_xlfn.XLOOKUP(C3515,Raw_Data_Paid_23!$C$4:$C$2114,Raw_Data_Paid_23!$C$4:$C$2114,"C1")="C1","C1","C2"))</f>
        <v>B2</v>
      </c>
      <c r="P3515" t="str">
        <f t="shared" si="104"/>
        <v>2021B2Motor Private</v>
      </c>
    </row>
    <row r="3516" spans="3:16" x14ac:dyDescent="0.35">
      <c r="C3516" s="6" t="s">
        <v>3649</v>
      </c>
      <c r="D3516" s="7" t="s">
        <v>5904</v>
      </c>
      <c r="E3516" s="7" t="s">
        <v>5904</v>
      </c>
      <c r="F3516" s="8" t="s">
        <v>3908</v>
      </c>
      <c r="G3516" s="9">
        <v>4648258.824</v>
      </c>
      <c r="H3516" s="10">
        <v>2021</v>
      </c>
      <c r="I3516" s="10">
        <v>2021</v>
      </c>
      <c r="J3516" s="11" t="s">
        <v>3073</v>
      </c>
      <c r="K3516" s="12">
        <v>648258.82400000002</v>
      </c>
      <c r="L3516" s="12">
        <v>1</v>
      </c>
      <c r="M3516" s="33" t="str">
        <f>IF(_xlfn.XLOOKUP(C3516,Raw_Data_OS_23!$C$7:$C$4518,Raw_Data_OS_23!$G$7:$G$4518,"Paid/ Closed")="Paid/ Closed","Paid/ Closed", "Still_Outstanding")</f>
        <v>Still_Outstanding</v>
      </c>
      <c r="N3516" s="33">
        <f>IF(_xlfn.XLOOKUP(C3516,Raw_Data_Paid_23!$C$4:$C$2114,Raw_Data_Paid_23!$C$4:$C$2114,1)= 1,1,0)</f>
        <v>1</v>
      </c>
      <c r="O3516" t="str">
        <f>IF(M3516=$W$7,IF(AND(N3516,_xlfn.XLOOKUP(C3516,Raw_Data_OS_23!$C$7:$C$4518,Raw_Data_OS_23!$G$7:$G$4518,0)=G3516),"A",IF(_xlfn.XLOOKUP(C3516,Raw_Data_Paid_23!$C$4:$C$2114,Raw_Data_Paid_23!$C$4:$C$2114,"B1")="B1","B1","B2")),IF(_xlfn.XLOOKUP(C3516,Raw_Data_Paid_23!$C$4:$C$2114,Raw_Data_Paid_23!$C$4:$C$2114,"C1")="C1","C1","C2"))</f>
        <v>A</v>
      </c>
      <c r="P3516" t="str">
        <f t="shared" si="104"/>
        <v>2021AMotor Commercial</v>
      </c>
    </row>
    <row r="3517" spans="3:16" x14ac:dyDescent="0.35">
      <c r="C3517" s="6" t="s">
        <v>3650</v>
      </c>
      <c r="D3517" s="7" t="s">
        <v>5949</v>
      </c>
      <c r="E3517" s="7" t="s">
        <v>5950</v>
      </c>
      <c r="F3517" s="8" t="s">
        <v>3910</v>
      </c>
      <c r="G3517" s="9">
        <v>13000</v>
      </c>
      <c r="H3517" s="10">
        <v>2021</v>
      </c>
      <c r="I3517" s="10">
        <v>2021</v>
      </c>
      <c r="J3517" s="11" t="s">
        <v>3138</v>
      </c>
      <c r="K3517" s="12">
        <v>13000</v>
      </c>
      <c r="L3517" s="12">
        <v>1</v>
      </c>
      <c r="M3517" s="33" t="str">
        <f>IF(_xlfn.XLOOKUP(C3517,Raw_Data_OS_23!$C$7:$C$4518,Raw_Data_OS_23!$G$7:$G$4518,"Paid/ Closed")="Paid/ Closed","Paid/ Closed", "Still_Outstanding")</f>
        <v>Paid/ Closed</v>
      </c>
      <c r="N3517" s="33">
        <f>IF(_xlfn.XLOOKUP(C3517,Raw_Data_Paid_23!$C$4:$C$2114,Raw_Data_Paid_23!$C$4:$C$2114,1)= 1,1,0)</f>
        <v>0</v>
      </c>
      <c r="O3517" t="str">
        <f>IF(M3517=$W$7,IF(AND(N3517,_xlfn.XLOOKUP(C3517,Raw_Data_OS_23!$C$7:$C$4518,Raw_Data_OS_23!$G$7:$G$4518,0)=G3517),"A",IF(_xlfn.XLOOKUP(C3517,Raw_Data_Paid_23!$C$4:$C$2114,Raw_Data_Paid_23!$C$4:$C$2114,"B1")="B1","B1","B2")),IF(_xlfn.XLOOKUP(C3517,Raw_Data_Paid_23!$C$4:$C$2114,Raw_Data_Paid_23!$C$4:$C$2114,"C1")="C1","C1","C2"))</f>
        <v>C2</v>
      </c>
      <c r="P3517" t="str">
        <f t="shared" si="104"/>
        <v>2021C2Motor Private</v>
      </c>
    </row>
    <row r="3518" spans="3:16" x14ac:dyDescent="0.35">
      <c r="C3518" s="6" t="s">
        <v>3651</v>
      </c>
      <c r="D3518" s="7" t="s">
        <v>5952</v>
      </c>
      <c r="E3518" s="7" t="s">
        <v>5948</v>
      </c>
      <c r="F3518" s="8" t="s">
        <v>658</v>
      </c>
      <c r="G3518" s="9">
        <v>5865</v>
      </c>
      <c r="H3518" s="10">
        <v>2020</v>
      </c>
      <c r="I3518" s="10">
        <v>2021</v>
      </c>
      <c r="J3518" s="11" t="s">
        <v>33</v>
      </c>
      <c r="K3518" s="12">
        <v>5865</v>
      </c>
      <c r="L3518" s="12">
        <v>1</v>
      </c>
      <c r="M3518" s="33" t="str">
        <f>IF(_xlfn.XLOOKUP(C3518,Raw_Data_OS_23!$C$7:$C$4518,Raw_Data_OS_23!$G$7:$G$4518,"Paid/ Closed")="Paid/ Closed","Paid/ Closed", "Still_Outstanding")</f>
        <v>Still_Outstanding</v>
      </c>
      <c r="N3518" s="33">
        <f>IF(_xlfn.XLOOKUP(C3518,Raw_Data_Paid_23!$C$4:$C$2114,Raw_Data_Paid_23!$C$4:$C$2114,1)= 1,1,0)</f>
        <v>1</v>
      </c>
      <c r="O3518" t="str">
        <f>IF(M3518=$W$7,IF(AND(N3518,_xlfn.XLOOKUP(C3518,Raw_Data_OS_23!$C$7:$C$4518,Raw_Data_OS_23!$G$7:$G$4518,0)=G3518),"A",IF(_xlfn.XLOOKUP(C3518,Raw_Data_Paid_23!$C$4:$C$2114,Raw_Data_Paid_23!$C$4:$C$2114,"B1")="B1","B1","B2")),IF(_xlfn.XLOOKUP(C3518,Raw_Data_Paid_23!$C$4:$C$2114,Raw_Data_Paid_23!$C$4:$C$2114,"C1")="C1","C1","C2"))</f>
        <v>B1</v>
      </c>
      <c r="P3518" t="str">
        <f t="shared" si="104"/>
        <v>2020B1Workmen's Compensation</v>
      </c>
    </row>
    <row r="3519" spans="3:16" x14ac:dyDescent="0.35">
      <c r="C3519" s="6" t="s">
        <v>3652</v>
      </c>
      <c r="D3519" s="7" t="s">
        <v>5929</v>
      </c>
      <c r="E3519" s="7" t="s">
        <v>5953</v>
      </c>
      <c r="F3519" s="8" t="s">
        <v>3908</v>
      </c>
      <c r="G3519" s="9">
        <v>152941.1765</v>
      </c>
      <c r="H3519" s="10">
        <v>2021</v>
      </c>
      <c r="I3519" s="10">
        <v>2021</v>
      </c>
      <c r="J3519" s="11" t="s">
        <v>3138</v>
      </c>
      <c r="K3519" s="12">
        <v>152941.1765</v>
      </c>
      <c r="L3519" s="12">
        <v>1</v>
      </c>
      <c r="M3519" s="33" t="str">
        <f>IF(_xlfn.XLOOKUP(C3519,Raw_Data_OS_23!$C$7:$C$4518,Raw_Data_OS_23!$G$7:$G$4518,"Paid/ Closed")="Paid/ Closed","Paid/ Closed", "Still_Outstanding")</f>
        <v>Still_Outstanding</v>
      </c>
      <c r="N3519" s="33">
        <f>IF(_xlfn.XLOOKUP(C3519,Raw_Data_Paid_23!$C$4:$C$2114,Raw_Data_Paid_23!$C$4:$C$2114,1)= 1,1,0)</f>
        <v>0</v>
      </c>
      <c r="O3519" t="str">
        <f>IF(M3519=$W$7,IF(AND(N3519,_xlfn.XLOOKUP(C3519,Raw_Data_OS_23!$C$7:$C$4518,Raw_Data_OS_23!$G$7:$G$4518,0)=G3519),"A",IF(_xlfn.XLOOKUP(C3519,Raw_Data_Paid_23!$C$4:$C$2114,Raw_Data_Paid_23!$C$4:$C$2114,"B1")="B1","B1","B2")),IF(_xlfn.XLOOKUP(C3519,Raw_Data_Paid_23!$C$4:$C$2114,Raw_Data_Paid_23!$C$4:$C$2114,"C1")="C1","C1","C2"))</f>
        <v>B2</v>
      </c>
      <c r="P3519" t="str">
        <f t="shared" si="104"/>
        <v>2021B2Motor Commercial</v>
      </c>
    </row>
    <row r="3520" spans="3:16" x14ac:dyDescent="0.35">
      <c r="C3520" s="6" t="s">
        <v>3653</v>
      </c>
      <c r="D3520" s="7" t="s">
        <v>5948</v>
      </c>
      <c r="E3520" s="7" t="s">
        <v>5949</v>
      </c>
      <c r="F3520" s="8" t="s">
        <v>3908</v>
      </c>
      <c r="G3520" s="9">
        <v>20500</v>
      </c>
      <c r="H3520" s="10">
        <v>2021</v>
      </c>
      <c r="I3520" s="10">
        <v>2021</v>
      </c>
      <c r="J3520" s="11" t="s">
        <v>3138</v>
      </c>
      <c r="K3520" s="12">
        <v>20500</v>
      </c>
      <c r="L3520" s="12">
        <v>1</v>
      </c>
      <c r="M3520" s="33" t="str">
        <f>IF(_xlfn.XLOOKUP(C3520,Raw_Data_OS_23!$C$7:$C$4518,Raw_Data_OS_23!$G$7:$G$4518,"Paid/ Closed")="Paid/ Closed","Paid/ Closed", "Still_Outstanding")</f>
        <v>Paid/ Closed</v>
      </c>
      <c r="N3520" s="33">
        <f>IF(_xlfn.XLOOKUP(C3520,Raw_Data_Paid_23!$C$4:$C$2114,Raw_Data_Paid_23!$C$4:$C$2114,1)= 1,1,0)</f>
        <v>0</v>
      </c>
      <c r="O3520" t="str">
        <f>IF(M3520=$W$7,IF(AND(N3520,_xlfn.XLOOKUP(C3520,Raw_Data_OS_23!$C$7:$C$4518,Raw_Data_OS_23!$G$7:$G$4518,0)=G3520),"A",IF(_xlfn.XLOOKUP(C3520,Raw_Data_Paid_23!$C$4:$C$2114,Raw_Data_Paid_23!$C$4:$C$2114,"B1")="B1","B1","B2")),IF(_xlfn.XLOOKUP(C3520,Raw_Data_Paid_23!$C$4:$C$2114,Raw_Data_Paid_23!$C$4:$C$2114,"C1")="C1","C1","C2"))</f>
        <v>C2</v>
      </c>
      <c r="P3520" t="str">
        <f t="shared" si="104"/>
        <v>2021C2Motor Commercial</v>
      </c>
    </row>
    <row r="3521" spans="3:16" x14ac:dyDescent="0.35">
      <c r="C3521" s="6" t="s">
        <v>3654</v>
      </c>
      <c r="D3521" s="7" t="s">
        <v>5764</v>
      </c>
      <c r="E3521" s="7" t="s">
        <v>5944</v>
      </c>
      <c r="F3521" s="8" t="s">
        <v>3910</v>
      </c>
      <c r="G3521" s="9">
        <v>10000</v>
      </c>
      <c r="H3521" s="10">
        <v>2021</v>
      </c>
      <c r="I3521" s="10">
        <v>2021</v>
      </c>
      <c r="J3521" s="11" t="s">
        <v>2250</v>
      </c>
      <c r="K3521" s="12">
        <v>10000</v>
      </c>
      <c r="L3521" s="12">
        <v>1</v>
      </c>
      <c r="M3521" s="33" t="str">
        <f>IF(_xlfn.XLOOKUP(C3521,Raw_Data_OS_23!$C$7:$C$4518,Raw_Data_OS_23!$G$7:$G$4518,"Paid/ Closed")="Paid/ Closed","Paid/ Closed", "Still_Outstanding")</f>
        <v>Paid/ Closed</v>
      </c>
      <c r="N3521" s="33">
        <f>IF(_xlfn.XLOOKUP(C3521,Raw_Data_Paid_23!$C$4:$C$2114,Raw_Data_Paid_23!$C$4:$C$2114,1)= 1,1,0)</f>
        <v>1</v>
      </c>
      <c r="O3521" t="str">
        <f>IF(M3521=$W$7,IF(AND(N3521,_xlfn.XLOOKUP(C3521,Raw_Data_OS_23!$C$7:$C$4518,Raw_Data_OS_23!$G$7:$G$4518,0)=G3521),"A",IF(_xlfn.XLOOKUP(C3521,Raw_Data_Paid_23!$C$4:$C$2114,Raw_Data_Paid_23!$C$4:$C$2114,"B1")="B1","B1","B2")),IF(_xlfn.XLOOKUP(C3521,Raw_Data_Paid_23!$C$4:$C$2114,Raw_Data_Paid_23!$C$4:$C$2114,"C1")="C1","C1","C2"))</f>
        <v>C1</v>
      </c>
      <c r="P3521" t="str">
        <f t="shared" si="104"/>
        <v>2021C1Motor Private</v>
      </c>
    </row>
    <row r="3522" spans="3:16" x14ac:dyDescent="0.35">
      <c r="C3522" s="6" t="s">
        <v>3655</v>
      </c>
      <c r="D3522" s="7" t="s">
        <v>5946</v>
      </c>
      <c r="E3522" s="7" t="s">
        <v>5949</v>
      </c>
      <c r="F3522" s="8" t="s">
        <v>3910</v>
      </c>
      <c r="G3522" s="9">
        <v>19500</v>
      </c>
      <c r="H3522" s="10">
        <v>2021</v>
      </c>
      <c r="I3522" s="10">
        <v>2021</v>
      </c>
      <c r="J3522" s="11" t="s">
        <v>3138</v>
      </c>
      <c r="K3522" s="12">
        <v>19500</v>
      </c>
      <c r="L3522" s="12">
        <v>1</v>
      </c>
      <c r="M3522" s="33" t="str">
        <f>IF(_xlfn.XLOOKUP(C3522,Raw_Data_OS_23!$C$7:$C$4518,Raw_Data_OS_23!$G$7:$G$4518,"Paid/ Closed")="Paid/ Closed","Paid/ Closed", "Still_Outstanding")</f>
        <v>Still_Outstanding</v>
      </c>
      <c r="N3522" s="33">
        <f>IF(_xlfn.XLOOKUP(C3522,Raw_Data_Paid_23!$C$4:$C$2114,Raw_Data_Paid_23!$C$4:$C$2114,1)= 1,1,0)</f>
        <v>1</v>
      </c>
      <c r="O3522" t="str">
        <f>IF(M3522=$W$7,IF(AND(N3522,_xlfn.XLOOKUP(C3522,Raw_Data_OS_23!$C$7:$C$4518,Raw_Data_OS_23!$G$7:$G$4518,0)=G3522),"A",IF(_xlfn.XLOOKUP(C3522,Raw_Data_Paid_23!$C$4:$C$2114,Raw_Data_Paid_23!$C$4:$C$2114,"B1")="B1","B1","B2")),IF(_xlfn.XLOOKUP(C3522,Raw_Data_Paid_23!$C$4:$C$2114,Raw_Data_Paid_23!$C$4:$C$2114,"C1")="C1","C1","C2"))</f>
        <v>B1</v>
      </c>
      <c r="P3522" t="str">
        <f t="shared" si="104"/>
        <v>2021B1Motor Private</v>
      </c>
    </row>
    <row r="3523" spans="3:16" x14ac:dyDescent="0.35">
      <c r="C3523" s="6" t="s">
        <v>3656</v>
      </c>
      <c r="D3523" s="7" t="s">
        <v>5947</v>
      </c>
      <c r="E3523" s="7" t="s">
        <v>5953</v>
      </c>
      <c r="F3523" s="8" t="s">
        <v>3910</v>
      </c>
      <c r="G3523" s="9">
        <v>2467529.412</v>
      </c>
      <c r="H3523" s="10">
        <v>2021</v>
      </c>
      <c r="I3523" s="10">
        <v>2021</v>
      </c>
      <c r="J3523" s="11" t="s">
        <v>3138</v>
      </c>
      <c r="K3523" s="12">
        <v>0</v>
      </c>
      <c r="L3523" s="12">
        <v>1</v>
      </c>
      <c r="M3523" s="33" t="str">
        <f>IF(_xlfn.XLOOKUP(C3523,Raw_Data_OS_23!$C$7:$C$4518,Raw_Data_OS_23!$G$7:$G$4518,"Paid/ Closed")="Paid/ Closed","Paid/ Closed", "Still_Outstanding")</f>
        <v>Still_Outstanding</v>
      </c>
      <c r="N3523" s="33">
        <f>IF(_xlfn.XLOOKUP(C3523,Raw_Data_Paid_23!$C$4:$C$2114,Raw_Data_Paid_23!$C$4:$C$2114,1)= 1,1,0)</f>
        <v>1</v>
      </c>
      <c r="O3523" t="str">
        <f>IF(M3523=$W$7,IF(AND(N3523,_xlfn.XLOOKUP(C3523,Raw_Data_OS_23!$C$7:$C$4518,Raw_Data_OS_23!$G$7:$G$4518,0)=G3523),"A",IF(_xlfn.XLOOKUP(C3523,Raw_Data_Paid_23!$C$4:$C$2114,Raw_Data_Paid_23!$C$4:$C$2114,"B1")="B1","B1","B2")),IF(_xlfn.XLOOKUP(C3523,Raw_Data_Paid_23!$C$4:$C$2114,Raw_Data_Paid_23!$C$4:$C$2114,"C1")="C1","C1","C2"))</f>
        <v>B1</v>
      </c>
      <c r="P3523" t="str">
        <f t="shared" si="104"/>
        <v>2021B1Motor Private</v>
      </c>
    </row>
    <row r="3524" spans="3:16" x14ac:dyDescent="0.35">
      <c r="C3524" s="6" t="s">
        <v>3657</v>
      </c>
      <c r="D3524" s="7" t="s">
        <v>5948</v>
      </c>
      <c r="E3524" s="7" t="s">
        <v>5953</v>
      </c>
      <c r="F3524" s="8" t="s">
        <v>3910</v>
      </c>
      <c r="G3524" s="9">
        <v>80000</v>
      </c>
      <c r="H3524" s="10">
        <v>2021</v>
      </c>
      <c r="I3524" s="10">
        <v>2021</v>
      </c>
      <c r="J3524" s="11" t="s">
        <v>3138</v>
      </c>
      <c r="K3524" s="12">
        <v>80000</v>
      </c>
      <c r="L3524" s="12">
        <v>1</v>
      </c>
      <c r="M3524" s="33" t="str">
        <f>IF(_xlfn.XLOOKUP(C3524,Raw_Data_OS_23!$C$7:$C$4518,Raw_Data_OS_23!$G$7:$G$4518,"Paid/ Closed")="Paid/ Closed","Paid/ Closed", "Still_Outstanding")</f>
        <v>Still_Outstanding</v>
      </c>
      <c r="N3524" s="33">
        <f>IF(_xlfn.XLOOKUP(C3524,Raw_Data_Paid_23!$C$4:$C$2114,Raw_Data_Paid_23!$C$4:$C$2114,1)= 1,1,0)</f>
        <v>1</v>
      </c>
      <c r="O3524" t="str">
        <f>IF(M3524=$W$7,IF(AND(N3524,_xlfn.XLOOKUP(C3524,Raw_Data_OS_23!$C$7:$C$4518,Raw_Data_OS_23!$G$7:$G$4518,0)=G3524),"A",IF(_xlfn.XLOOKUP(C3524,Raw_Data_Paid_23!$C$4:$C$2114,Raw_Data_Paid_23!$C$4:$C$2114,"B1")="B1","B1","B2")),IF(_xlfn.XLOOKUP(C3524,Raw_Data_Paid_23!$C$4:$C$2114,Raw_Data_Paid_23!$C$4:$C$2114,"C1")="C1","C1","C2"))</f>
        <v>B1</v>
      </c>
      <c r="P3524" t="str">
        <f t="shared" si="104"/>
        <v>2021B1Motor Private</v>
      </c>
    </row>
    <row r="3525" spans="3:16" x14ac:dyDescent="0.35">
      <c r="C3525" s="6" t="s">
        <v>3658</v>
      </c>
      <c r="D3525" s="7" t="s">
        <v>5930</v>
      </c>
      <c r="E3525" s="7" t="s">
        <v>5942</v>
      </c>
      <c r="F3525" s="8" t="s">
        <v>3910</v>
      </c>
      <c r="G3525" s="9">
        <v>80000</v>
      </c>
      <c r="H3525" s="10">
        <v>2021</v>
      </c>
      <c r="I3525" s="10">
        <v>2021</v>
      </c>
      <c r="J3525" s="11" t="s">
        <v>3138</v>
      </c>
      <c r="K3525" s="12">
        <v>80000</v>
      </c>
      <c r="L3525" s="12">
        <v>1</v>
      </c>
      <c r="M3525" s="33" t="str">
        <f>IF(_xlfn.XLOOKUP(C3525,Raw_Data_OS_23!$C$7:$C$4518,Raw_Data_OS_23!$G$7:$G$4518,"Paid/ Closed")="Paid/ Closed","Paid/ Closed", "Still_Outstanding")</f>
        <v>Still_Outstanding</v>
      </c>
      <c r="N3525" s="33">
        <f>IF(_xlfn.XLOOKUP(C3525,Raw_Data_Paid_23!$C$4:$C$2114,Raw_Data_Paid_23!$C$4:$C$2114,1)= 1,1,0)</f>
        <v>1</v>
      </c>
      <c r="O3525" t="str">
        <f>IF(M3525=$W$7,IF(AND(N3525,_xlfn.XLOOKUP(C3525,Raw_Data_OS_23!$C$7:$C$4518,Raw_Data_OS_23!$G$7:$G$4518,0)=G3525),"A",IF(_xlfn.XLOOKUP(C3525,Raw_Data_Paid_23!$C$4:$C$2114,Raw_Data_Paid_23!$C$4:$C$2114,"B1")="B1","B1","B2")),IF(_xlfn.XLOOKUP(C3525,Raw_Data_Paid_23!$C$4:$C$2114,Raw_Data_Paid_23!$C$4:$C$2114,"C1")="C1","C1","C2"))</f>
        <v>B1</v>
      </c>
      <c r="P3525" t="str">
        <f t="shared" si="104"/>
        <v>2021B1Motor Private</v>
      </c>
    </row>
    <row r="3526" spans="3:16" x14ac:dyDescent="0.35">
      <c r="C3526" s="6" t="s">
        <v>3659</v>
      </c>
      <c r="D3526" s="7" t="s">
        <v>5941</v>
      </c>
      <c r="E3526" s="7" t="s">
        <v>5946</v>
      </c>
      <c r="F3526" s="8" t="s">
        <v>3908</v>
      </c>
      <c r="G3526" s="9">
        <v>10000</v>
      </c>
      <c r="H3526" s="10">
        <v>2021</v>
      </c>
      <c r="I3526" s="10">
        <v>2021</v>
      </c>
      <c r="J3526" s="11" t="s">
        <v>3138</v>
      </c>
      <c r="K3526" s="12">
        <v>10000</v>
      </c>
      <c r="L3526" s="12">
        <v>1</v>
      </c>
      <c r="M3526" s="33" t="str">
        <f>IF(_xlfn.XLOOKUP(C3526,Raw_Data_OS_23!$C$7:$C$4518,Raw_Data_OS_23!$G$7:$G$4518,"Paid/ Closed")="Paid/ Closed","Paid/ Closed", "Still_Outstanding")</f>
        <v>Paid/ Closed</v>
      </c>
      <c r="N3526" s="33">
        <f>IF(_xlfn.XLOOKUP(C3526,Raw_Data_Paid_23!$C$4:$C$2114,Raw_Data_Paid_23!$C$4:$C$2114,1)= 1,1,0)</f>
        <v>1</v>
      </c>
      <c r="O3526" t="str">
        <f>IF(M3526=$W$7,IF(AND(N3526,_xlfn.XLOOKUP(C3526,Raw_Data_OS_23!$C$7:$C$4518,Raw_Data_OS_23!$G$7:$G$4518,0)=G3526),"A",IF(_xlfn.XLOOKUP(C3526,Raw_Data_Paid_23!$C$4:$C$2114,Raw_Data_Paid_23!$C$4:$C$2114,"B1")="B1","B1","B2")),IF(_xlfn.XLOOKUP(C3526,Raw_Data_Paid_23!$C$4:$C$2114,Raw_Data_Paid_23!$C$4:$C$2114,"C1")="C1","C1","C2"))</f>
        <v>C1</v>
      </c>
      <c r="P3526" t="str">
        <f t="shared" ref="P3526:P3589" si="105">H3526&amp;O3526&amp;F3526</f>
        <v>2021C1Motor Commercial</v>
      </c>
    </row>
    <row r="3527" spans="3:16" x14ac:dyDescent="0.35">
      <c r="C3527" s="6" t="s">
        <v>3660</v>
      </c>
      <c r="D3527" s="7" t="s">
        <v>5938</v>
      </c>
      <c r="E3527" s="7" t="s">
        <v>5949</v>
      </c>
      <c r="F3527" s="8" t="s">
        <v>3910</v>
      </c>
      <c r="G3527" s="9">
        <v>80000</v>
      </c>
      <c r="H3527" s="10">
        <v>2021</v>
      </c>
      <c r="I3527" s="10">
        <v>2021</v>
      </c>
      <c r="J3527" s="11" t="s">
        <v>3138</v>
      </c>
      <c r="K3527" s="12">
        <v>80000</v>
      </c>
      <c r="L3527" s="12">
        <v>1</v>
      </c>
      <c r="M3527" s="33" t="str">
        <f>IF(_xlfn.XLOOKUP(C3527,Raw_Data_OS_23!$C$7:$C$4518,Raw_Data_OS_23!$G$7:$G$4518,"Paid/ Closed")="Paid/ Closed","Paid/ Closed", "Still_Outstanding")</f>
        <v>Paid/ Closed</v>
      </c>
      <c r="N3527" s="33">
        <f>IF(_xlfn.XLOOKUP(C3527,Raw_Data_Paid_23!$C$4:$C$2114,Raw_Data_Paid_23!$C$4:$C$2114,1)= 1,1,0)</f>
        <v>1</v>
      </c>
      <c r="O3527" t="str">
        <f>IF(M3527=$W$7,IF(AND(N3527,_xlfn.XLOOKUP(C3527,Raw_Data_OS_23!$C$7:$C$4518,Raw_Data_OS_23!$G$7:$G$4518,0)=G3527),"A",IF(_xlfn.XLOOKUP(C3527,Raw_Data_Paid_23!$C$4:$C$2114,Raw_Data_Paid_23!$C$4:$C$2114,"B1")="B1","B1","B2")),IF(_xlfn.XLOOKUP(C3527,Raw_Data_Paid_23!$C$4:$C$2114,Raw_Data_Paid_23!$C$4:$C$2114,"C1")="C1","C1","C2"))</f>
        <v>C1</v>
      </c>
      <c r="P3527" t="str">
        <f t="shared" si="105"/>
        <v>2021C1Motor Private</v>
      </c>
    </row>
    <row r="3528" spans="3:16" x14ac:dyDescent="0.35">
      <c r="C3528" s="6" t="s">
        <v>3661</v>
      </c>
      <c r="D3528" s="7" t="s">
        <v>5940</v>
      </c>
      <c r="E3528" s="7" t="s">
        <v>5942</v>
      </c>
      <c r="F3528" s="8" t="s">
        <v>3910</v>
      </c>
      <c r="G3528" s="9">
        <v>100000</v>
      </c>
      <c r="H3528" s="10">
        <v>2021</v>
      </c>
      <c r="I3528" s="10">
        <v>2021</v>
      </c>
      <c r="J3528" s="11" t="s">
        <v>3138</v>
      </c>
      <c r="K3528" s="12">
        <v>100000</v>
      </c>
      <c r="L3528" s="12">
        <v>1</v>
      </c>
      <c r="M3528" s="33" t="str">
        <f>IF(_xlfn.XLOOKUP(C3528,Raw_Data_OS_23!$C$7:$C$4518,Raw_Data_OS_23!$G$7:$G$4518,"Paid/ Closed")="Paid/ Closed","Paid/ Closed", "Still_Outstanding")</f>
        <v>Still_Outstanding</v>
      </c>
      <c r="N3528" s="33">
        <f>IF(_xlfn.XLOOKUP(C3528,Raw_Data_Paid_23!$C$4:$C$2114,Raw_Data_Paid_23!$C$4:$C$2114,1)= 1,1,0)</f>
        <v>0</v>
      </c>
      <c r="O3528" t="str">
        <f>IF(M3528=$W$7,IF(AND(N3528,_xlfn.XLOOKUP(C3528,Raw_Data_OS_23!$C$7:$C$4518,Raw_Data_OS_23!$G$7:$G$4518,0)=G3528),"A",IF(_xlfn.XLOOKUP(C3528,Raw_Data_Paid_23!$C$4:$C$2114,Raw_Data_Paid_23!$C$4:$C$2114,"B1")="B1","B1","B2")),IF(_xlfn.XLOOKUP(C3528,Raw_Data_Paid_23!$C$4:$C$2114,Raw_Data_Paid_23!$C$4:$C$2114,"C1")="C1","C1","C2"))</f>
        <v>B2</v>
      </c>
      <c r="P3528" t="str">
        <f t="shared" si="105"/>
        <v>2021B2Motor Private</v>
      </c>
    </row>
    <row r="3529" spans="3:16" x14ac:dyDescent="0.35">
      <c r="C3529" s="6" t="s">
        <v>3662</v>
      </c>
      <c r="D3529" s="7" t="s">
        <v>5856</v>
      </c>
      <c r="E3529" s="7" t="s">
        <v>5953</v>
      </c>
      <c r="F3529" s="8" t="s">
        <v>3908</v>
      </c>
      <c r="G3529" s="9">
        <v>255294.1176</v>
      </c>
      <c r="H3529" s="10">
        <v>2021</v>
      </c>
      <c r="I3529" s="10">
        <v>2021</v>
      </c>
      <c r="J3529" s="11" t="s">
        <v>3073</v>
      </c>
      <c r="K3529" s="12">
        <v>255294.1176</v>
      </c>
      <c r="L3529" s="12">
        <v>1</v>
      </c>
      <c r="M3529" s="33" t="str">
        <f>IF(_xlfn.XLOOKUP(C3529,Raw_Data_OS_23!$C$7:$C$4518,Raw_Data_OS_23!$G$7:$G$4518,"Paid/ Closed")="Paid/ Closed","Paid/ Closed", "Still_Outstanding")</f>
        <v>Still_Outstanding</v>
      </c>
      <c r="N3529" s="33">
        <f>IF(_xlfn.XLOOKUP(C3529,Raw_Data_Paid_23!$C$4:$C$2114,Raw_Data_Paid_23!$C$4:$C$2114,1)= 1,1,0)</f>
        <v>1</v>
      </c>
      <c r="O3529" t="str">
        <f>IF(M3529=$W$7,IF(AND(N3529,_xlfn.XLOOKUP(C3529,Raw_Data_OS_23!$C$7:$C$4518,Raw_Data_OS_23!$G$7:$G$4518,0)=G3529),"A",IF(_xlfn.XLOOKUP(C3529,Raw_Data_Paid_23!$C$4:$C$2114,Raw_Data_Paid_23!$C$4:$C$2114,"B1")="B1","B1","B2")),IF(_xlfn.XLOOKUP(C3529,Raw_Data_Paid_23!$C$4:$C$2114,Raw_Data_Paid_23!$C$4:$C$2114,"C1")="C1","C1","C2"))</f>
        <v>A</v>
      </c>
      <c r="P3529" t="str">
        <f t="shared" si="105"/>
        <v>2021AMotor Commercial</v>
      </c>
    </row>
    <row r="3530" spans="3:16" x14ac:dyDescent="0.35">
      <c r="C3530" s="6" t="s">
        <v>3663</v>
      </c>
      <c r="D3530" s="7" t="s">
        <v>5921</v>
      </c>
      <c r="E3530" s="7" t="s">
        <v>5923</v>
      </c>
      <c r="F3530" s="8" t="s">
        <v>3908</v>
      </c>
      <c r="G3530" s="9">
        <v>7000</v>
      </c>
      <c r="H3530" s="10">
        <v>2021</v>
      </c>
      <c r="I3530" s="10">
        <v>2021</v>
      </c>
      <c r="J3530" s="11" t="s">
        <v>3138</v>
      </c>
      <c r="K3530" s="12">
        <v>7000</v>
      </c>
      <c r="L3530" s="12">
        <v>1</v>
      </c>
      <c r="M3530" s="33" t="str">
        <f>IF(_xlfn.XLOOKUP(C3530,Raw_Data_OS_23!$C$7:$C$4518,Raw_Data_OS_23!$G$7:$G$4518,"Paid/ Closed")="Paid/ Closed","Paid/ Closed", "Still_Outstanding")</f>
        <v>Still_Outstanding</v>
      </c>
      <c r="N3530" s="33">
        <f>IF(_xlfn.XLOOKUP(C3530,Raw_Data_Paid_23!$C$4:$C$2114,Raw_Data_Paid_23!$C$4:$C$2114,1)= 1,1,0)</f>
        <v>1</v>
      </c>
      <c r="O3530" t="str">
        <f>IF(M3530=$W$7,IF(AND(N3530,_xlfn.XLOOKUP(C3530,Raw_Data_OS_23!$C$7:$C$4518,Raw_Data_OS_23!$G$7:$G$4518,0)=G3530),"A",IF(_xlfn.XLOOKUP(C3530,Raw_Data_Paid_23!$C$4:$C$2114,Raw_Data_Paid_23!$C$4:$C$2114,"B1")="B1","B1","B2")),IF(_xlfn.XLOOKUP(C3530,Raw_Data_Paid_23!$C$4:$C$2114,Raw_Data_Paid_23!$C$4:$C$2114,"C1")="C1","C1","C2"))</f>
        <v>A</v>
      </c>
      <c r="P3530" t="str">
        <f t="shared" si="105"/>
        <v>2021AMotor Commercial</v>
      </c>
    </row>
    <row r="3531" spans="3:16" x14ac:dyDescent="0.35">
      <c r="C3531" s="6" t="s">
        <v>3664</v>
      </c>
      <c r="D3531" s="7" t="s">
        <v>5904</v>
      </c>
      <c r="E3531" s="7" t="s">
        <v>5954</v>
      </c>
      <c r="F3531" s="8" t="s">
        <v>4248</v>
      </c>
      <c r="G3531" s="9">
        <v>371464.42109999998</v>
      </c>
      <c r="H3531" s="10">
        <v>2021</v>
      </c>
      <c r="I3531" s="10">
        <v>2021</v>
      </c>
      <c r="J3531" s="11" t="s">
        <v>3073</v>
      </c>
      <c r="K3531" s="12">
        <v>-167174.75779361001</v>
      </c>
      <c r="L3531" s="12">
        <v>1</v>
      </c>
      <c r="M3531" s="33" t="str">
        <f>IF(_xlfn.XLOOKUP(C3531,Raw_Data_OS_23!$C$7:$C$4518,Raw_Data_OS_23!$G$7:$G$4518,"Paid/ Closed")="Paid/ Closed","Paid/ Closed", "Still_Outstanding")</f>
        <v>Still_Outstanding</v>
      </c>
      <c r="N3531" s="33">
        <f>IF(_xlfn.XLOOKUP(C3531,Raw_Data_Paid_23!$C$4:$C$2114,Raw_Data_Paid_23!$C$4:$C$2114,1)= 1,1,0)</f>
        <v>1</v>
      </c>
      <c r="O3531" t="str">
        <f>IF(M3531=$W$7,IF(AND(N3531,_xlfn.XLOOKUP(C3531,Raw_Data_OS_23!$C$7:$C$4518,Raw_Data_OS_23!$G$7:$G$4518,0)=G3531),"A",IF(_xlfn.XLOOKUP(C3531,Raw_Data_Paid_23!$C$4:$C$2114,Raw_Data_Paid_23!$C$4:$C$2114,"B1")="B1","B1","B2")),IF(_xlfn.XLOOKUP(C3531,Raw_Data_Paid_23!$C$4:$C$2114,Raw_Data_Paid_23!$C$4:$C$2114,"C1")="C1","C1","C2"))</f>
        <v>B1</v>
      </c>
      <c r="P3531" t="str">
        <f t="shared" si="105"/>
        <v>2021B1Fire Industrial</v>
      </c>
    </row>
    <row r="3532" spans="3:16" x14ac:dyDescent="0.35">
      <c r="C3532" s="6" t="s">
        <v>3665</v>
      </c>
      <c r="D3532" s="7" t="s">
        <v>5934</v>
      </c>
      <c r="E3532" s="7" t="s">
        <v>5937</v>
      </c>
      <c r="F3532" s="8" t="s">
        <v>3910</v>
      </c>
      <c r="G3532" s="9">
        <v>100000</v>
      </c>
      <c r="H3532" s="10">
        <v>2021</v>
      </c>
      <c r="I3532" s="10">
        <v>2021</v>
      </c>
      <c r="J3532" s="11" t="s">
        <v>3138</v>
      </c>
      <c r="K3532" s="12">
        <v>100000</v>
      </c>
      <c r="L3532" s="12">
        <v>1</v>
      </c>
      <c r="M3532" s="33" t="str">
        <f>IF(_xlfn.XLOOKUP(C3532,Raw_Data_OS_23!$C$7:$C$4518,Raw_Data_OS_23!$G$7:$G$4518,"Paid/ Closed")="Paid/ Closed","Paid/ Closed", "Still_Outstanding")</f>
        <v>Paid/ Closed</v>
      </c>
      <c r="N3532" s="33">
        <f>IF(_xlfn.XLOOKUP(C3532,Raw_Data_Paid_23!$C$4:$C$2114,Raw_Data_Paid_23!$C$4:$C$2114,1)= 1,1,0)</f>
        <v>1</v>
      </c>
      <c r="O3532" t="str">
        <f>IF(M3532=$W$7,IF(AND(N3532,_xlfn.XLOOKUP(C3532,Raw_Data_OS_23!$C$7:$C$4518,Raw_Data_OS_23!$G$7:$G$4518,0)=G3532),"A",IF(_xlfn.XLOOKUP(C3532,Raw_Data_Paid_23!$C$4:$C$2114,Raw_Data_Paid_23!$C$4:$C$2114,"B1")="B1","B1","B2")),IF(_xlfn.XLOOKUP(C3532,Raw_Data_Paid_23!$C$4:$C$2114,Raw_Data_Paid_23!$C$4:$C$2114,"C1")="C1","C1","C2"))</f>
        <v>C1</v>
      </c>
      <c r="P3532" t="str">
        <f t="shared" si="105"/>
        <v>2021C1Motor Private</v>
      </c>
    </row>
    <row r="3533" spans="3:16" x14ac:dyDescent="0.35">
      <c r="C3533" s="6" t="s">
        <v>5955</v>
      </c>
      <c r="D3533" s="7" t="s">
        <v>5946</v>
      </c>
      <c r="E3533" s="7" t="s">
        <v>5950</v>
      </c>
      <c r="F3533" s="8" t="s">
        <v>3910</v>
      </c>
      <c r="G3533" s="9">
        <v>14500</v>
      </c>
      <c r="H3533" s="10">
        <v>2021</v>
      </c>
      <c r="I3533" s="10">
        <v>2021</v>
      </c>
      <c r="J3533" s="11" t="s">
        <v>3138</v>
      </c>
      <c r="K3533" s="12">
        <v>14500</v>
      </c>
      <c r="L3533" s="12">
        <v>1</v>
      </c>
      <c r="M3533" s="33" t="str">
        <f>IF(_xlfn.XLOOKUP(C3533,Raw_Data_OS_23!$C$7:$C$4518,Raw_Data_OS_23!$G$7:$G$4518,"Paid/ Closed")="Paid/ Closed","Paid/ Closed", "Still_Outstanding")</f>
        <v>Paid/ Closed</v>
      </c>
      <c r="N3533" s="33">
        <f>IF(_xlfn.XLOOKUP(C3533,Raw_Data_Paid_23!$C$4:$C$2114,Raw_Data_Paid_23!$C$4:$C$2114,1)= 1,1,0)</f>
        <v>0</v>
      </c>
      <c r="O3533" t="str">
        <f>IF(M3533=$W$7,IF(AND(N3533,_xlfn.XLOOKUP(C3533,Raw_Data_OS_23!$C$7:$C$4518,Raw_Data_OS_23!$G$7:$G$4518,0)=G3533),"A",IF(_xlfn.XLOOKUP(C3533,Raw_Data_Paid_23!$C$4:$C$2114,Raw_Data_Paid_23!$C$4:$C$2114,"B1")="B1","B1","B2")),IF(_xlfn.XLOOKUP(C3533,Raw_Data_Paid_23!$C$4:$C$2114,Raw_Data_Paid_23!$C$4:$C$2114,"C1")="C1","C1","C2"))</f>
        <v>C2</v>
      </c>
      <c r="P3533" t="str">
        <f t="shared" si="105"/>
        <v>2021C2Motor Private</v>
      </c>
    </row>
    <row r="3534" spans="3:16" x14ac:dyDescent="0.35">
      <c r="C3534" s="6" t="s">
        <v>3666</v>
      </c>
      <c r="D3534" s="7" t="s">
        <v>5893</v>
      </c>
      <c r="E3534" s="7" t="s">
        <v>5904</v>
      </c>
      <c r="F3534" s="8" t="s">
        <v>3910</v>
      </c>
      <c r="G3534" s="9">
        <v>100000</v>
      </c>
      <c r="H3534" s="10">
        <v>2021</v>
      </c>
      <c r="I3534" s="10">
        <v>2021</v>
      </c>
      <c r="J3534" s="11" t="s">
        <v>3073</v>
      </c>
      <c r="K3534" s="12">
        <v>100000</v>
      </c>
      <c r="L3534" s="12">
        <v>1</v>
      </c>
      <c r="M3534" s="33" t="str">
        <f>IF(_xlfn.XLOOKUP(C3534,Raw_Data_OS_23!$C$7:$C$4518,Raw_Data_OS_23!$G$7:$G$4518,"Paid/ Closed")="Paid/ Closed","Paid/ Closed", "Still_Outstanding")</f>
        <v>Still_Outstanding</v>
      </c>
      <c r="N3534" s="33">
        <f>IF(_xlfn.XLOOKUP(C3534,Raw_Data_Paid_23!$C$4:$C$2114,Raw_Data_Paid_23!$C$4:$C$2114,1)= 1,1,0)</f>
        <v>0</v>
      </c>
      <c r="O3534" t="str">
        <f>IF(M3534=$W$7,IF(AND(N3534,_xlfn.XLOOKUP(C3534,Raw_Data_OS_23!$C$7:$C$4518,Raw_Data_OS_23!$G$7:$G$4518,0)=G3534),"A",IF(_xlfn.XLOOKUP(C3534,Raw_Data_Paid_23!$C$4:$C$2114,Raw_Data_Paid_23!$C$4:$C$2114,"B1")="B1","B1","B2")),IF(_xlfn.XLOOKUP(C3534,Raw_Data_Paid_23!$C$4:$C$2114,Raw_Data_Paid_23!$C$4:$C$2114,"C1")="C1","C1","C2"))</f>
        <v>B2</v>
      </c>
      <c r="P3534" t="str">
        <f t="shared" si="105"/>
        <v>2021B2Motor Private</v>
      </c>
    </row>
    <row r="3535" spans="3:16" x14ac:dyDescent="0.35">
      <c r="C3535" s="6" t="s">
        <v>3667</v>
      </c>
      <c r="D3535" s="7" t="s">
        <v>5950</v>
      </c>
      <c r="E3535" s="7" t="s">
        <v>5953</v>
      </c>
      <c r="F3535" s="8" t="s">
        <v>3908</v>
      </c>
      <c r="G3535" s="9">
        <v>298596.49119999999</v>
      </c>
      <c r="H3535" s="10">
        <v>2021</v>
      </c>
      <c r="I3535" s="10">
        <v>2021</v>
      </c>
      <c r="J3535" s="11" t="s">
        <v>3138</v>
      </c>
      <c r="K3535" s="12">
        <v>298596.49119999999</v>
      </c>
      <c r="L3535" s="12">
        <v>1</v>
      </c>
      <c r="M3535" s="33" t="str">
        <f>IF(_xlfn.XLOOKUP(C3535,Raw_Data_OS_23!$C$7:$C$4518,Raw_Data_OS_23!$G$7:$G$4518,"Paid/ Closed")="Paid/ Closed","Paid/ Closed", "Still_Outstanding")</f>
        <v>Still_Outstanding</v>
      </c>
      <c r="N3535" s="33">
        <f>IF(_xlfn.XLOOKUP(C3535,Raw_Data_Paid_23!$C$4:$C$2114,Raw_Data_Paid_23!$C$4:$C$2114,1)= 1,1,0)</f>
        <v>0</v>
      </c>
      <c r="O3535" t="str">
        <f>IF(M3535=$W$7,IF(AND(N3535,_xlfn.XLOOKUP(C3535,Raw_Data_OS_23!$C$7:$C$4518,Raw_Data_OS_23!$G$7:$G$4518,0)=G3535),"A",IF(_xlfn.XLOOKUP(C3535,Raw_Data_Paid_23!$C$4:$C$2114,Raw_Data_Paid_23!$C$4:$C$2114,"B1")="B1","B1","B2")),IF(_xlfn.XLOOKUP(C3535,Raw_Data_Paid_23!$C$4:$C$2114,Raw_Data_Paid_23!$C$4:$C$2114,"C1")="C1","C1","C2"))</f>
        <v>B2</v>
      </c>
      <c r="P3535" t="str">
        <f t="shared" si="105"/>
        <v>2021B2Motor Commercial</v>
      </c>
    </row>
    <row r="3536" spans="3:16" x14ac:dyDescent="0.35">
      <c r="C3536" s="6" t="s">
        <v>3668</v>
      </c>
      <c r="D3536" s="7" t="s">
        <v>5950</v>
      </c>
      <c r="E3536" s="7" t="s">
        <v>5953</v>
      </c>
      <c r="F3536" s="8" t="s">
        <v>3910</v>
      </c>
      <c r="G3536" s="9">
        <v>100000</v>
      </c>
      <c r="H3536" s="10">
        <v>2021</v>
      </c>
      <c r="I3536" s="10">
        <v>2021</v>
      </c>
      <c r="J3536" s="11" t="s">
        <v>3138</v>
      </c>
      <c r="K3536" s="12">
        <v>100000</v>
      </c>
      <c r="L3536" s="12">
        <v>1</v>
      </c>
      <c r="M3536" s="33" t="str">
        <f>IF(_xlfn.XLOOKUP(C3536,Raw_Data_OS_23!$C$7:$C$4518,Raw_Data_OS_23!$G$7:$G$4518,"Paid/ Closed")="Paid/ Closed","Paid/ Closed", "Still_Outstanding")</f>
        <v>Still_Outstanding</v>
      </c>
      <c r="N3536" s="33">
        <f>IF(_xlfn.XLOOKUP(C3536,Raw_Data_Paid_23!$C$4:$C$2114,Raw_Data_Paid_23!$C$4:$C$2114,1)= 1,1,0)</f>
        <v>0</v>
      </c>
      <c r="O3536" t="str">
        <f>IF(M3536=$W$7,IF(AND(N3536,_xlfn.XLOOKUP(C3536,Raw_Data_OS_23!$C$7:$C$4518,Raw_Data_OS_23!$G$7:$G$4518,0)=G3536),"A",IF(_xlfn.XLOOKUP(C3536,Raw_Data_Paid_23!$C$4:$C$2114,Raw_Data_Paid_23!$C$4:$C$2114,"B1")="B1","B1","B2")),IF(_xlfn.XLOOKUP(C3536,Raw_Data_Paid_23!$C$4:$C$2114,Raw_Data_Paid_23!$C$4:$C$2114,"C1")="C1","C1","C2"))</f>
        <v>B2</v>
      </c>
      <c r="P3536" t="str">
        <f t="shared" si="105"/>
        <v>2021B2Motor Private</v>
      </c>
    </row>
    <row r="3537" spans="3:16" x14ac:dyDescent="0.35">
      <c r="C3537" s="6" t="s">
        <v>3669</v>
      </c>
      <c r="D3537" s="7" t="s">
        <v>5935</v>
      </c>
      <c r="E3537" s="7" t="s">
        <v>5937</v>
      </c>
      <c r="F3537" s="8" t="s">
        <v>3908</v>
      </c>
      <c r="G3537" s="9">
        <v>125000</v>
      </c>
      <c r="H3537" s="10">
        <v>2021</v>
      </c>
      <c r="I3537" s="10">
        <v>2021</v>
      </c>
      <c r="J3537" s="11" t="s">
        <v>3138</v>
      </c>
      <c r="K3537" s="12">
        <v>125000</v>
      </c>
      <c r="L3537" s="12">
        <v>1</v>
      </c>
      <c r="M3537" s="33" t="str">
        <f>IF(_xlfn.XLOOKUP(C3537,Raw_Data_OS_23!$C$7:$C$4518,Raw_Data_OS_23!$G$7:$G$4518,"Paid/ Closed")="Paid/ Closed","Paid/ Closed", "Still_Outstanding")</f>
        <v>Still_Outstanding</v>
      </c>
      <c r="N3537" s="33">
        <f>IF(_xlfn.XLOOKUP(C3537,Raw_Data_Paid_23!$C$4:$C$2114,Raw_Data_Paid_23!$C$4:$C$2114,1)= 1,1,0)</f>
        <v>0</v>
      </c>
      <c r="O3537" t="str">
        <f>IF(M3537=$W$7,IF(AND(N3537,_xlfn.XLOOKUP(C3537,Raw_Data_OS_23!$C$7:$C$4518,Raw_Data_OS_23!$G$7:$G$4518,0)=G3537),"A",IF(_xlfn.XLOOKUP(C3537,Raw_Data_Paid_23!$C$4:$C$2114,Raw_Data_Paid_23!$C$4:$C$2114,"B1")="B1","B1","B2")),IF(_xlfn.XLOOKUP(C3537,Raw_Data_Paid_23!$C$4:$C$2114,Raw_Data_Paid_23!$C$4:$C$2114,"C1")="C1","C1","C2"))</f>
        <v>B2</v>
      </c>
      <c r="P3537" t="str">
        <f t="shared" si="105"/>
        <v>2021B2Motor Commercial</v>
      </c>
    </row>
    <row r="3538" spans="3:16" x14ac:dyDescent="0.35">
      <c r="C3538" s="6" t="s">
        <v>3670</v>
      </c>
      <c r="D3538" s="7" t="s">
        <v>5938</v>
      </c>
      <c r="E3538" s="7" t="s">
        <v>5956</v>
      </c>
      <c r="F3538" s="8" t="s">
        <v>3910</v>
      </c>
      <c r="G3538" s="9">
        <v>24000</v>
      </c>
      <c r="H3538" s="10">
        <v>2021</v>
      </c>
      <c r="I3538" s="10">
        <v>2021</v>
      </c>
      <c r="J3538" s="11" t="s">
        <v>3138</v>
      </c>
      <c r="K3538" s="12">
        <v>24000</v>
      </c>
      <c r="L3538" s="12">
        <v>1</v>
      </c>
      <c r="M3538" s="33" t="str">
        <f>IF(_xlfn.XLOOKUP(C3538,Raw_Data_OS_23!$C$7:$C$4518,Raw_Data_OS_23!$G$7:$G$4518,"Paid/ Closed")="Paid/ Closed","Paid/ Closed", "Still_Outstanding")</f>
        <v>Still_Outstanding</v>
      </c>
      <c r="N3538" s="33">
        <f>IF(_xlfn.XLOOKUP(C3538,Raw_Data_Paid_23!$C$4:$C$2114,Raw_Data_Paid_23!$C$4:$C$2114,1)= 1,1,0)</f>
        <v>0</v>
      </c>
      <c r="O3538" t="str">
        <f>IF(M3538=$W$7,IF(AND(N3538,_xlfn.XLOOKUP(C3538,Raw_Data_OS_23!$C$7:$C$4518,Raw_Data_OS_23!$G$7:$G$4518,0)=G3538),"A",IF(_xlfn.XLOOKUP(C3538,Raw_Data_Paid_23!$C$4:$C$2114,Raw_Data_Paid_23!$C$4:$C$2114,"B1")="B1","B1","B2")),IF(_xlfn.XLOOKUP(C3538,Raw_Data_Paid_23!$C$4:$C$2114,Raw_Data_Paid_23!$C$4:$C$2114,"C1")="C1","C1","C2"))</f>
        <v>B2</v>
      </c>
      <c r="P3538" t="str">
        <f t="shared" si="105"/>
        <v>2021B2Motor Private</v>
      </c>
    </row>
    <row r="3539" spans="3:16" x14ac:dyDescent="0.35">
      <c r="C3539" s="6" t="s">
        <v>3671</v>
      </c>
      <c r="D3539" s="7" t="s">
        <v>5923</v>
      </c>
      <c r="E3539" s="7" t="s">
        <v>5950</v>
      </c>
      <c r="F3539" s="8" t="s">
        <v>3908</v>
      </c>
      <c r="G3539" s="9">
        <v>445000</v>
      </c>
      <c r="H3539" s="10">
        <v>2021</v>
      </c>
      <c r="I3539" s="10">
        <v>2021</v>
      </c>
      <c r="J3539" s="11" t="s">
        <v>3138</v>
      </c>
      <c r="K3539" s="12">
        <v>445000</v>
      </c>
      <c r="L3539" s="12">
        <v>1</v>
      </c>
      <c r="M3539" s="33" t="str">
        <f>IF(_xlfn.XLOOKUP(C3539,Raw_Data_OS_23!$C$7:$C$4518,Raw_Data_OS_23!$G$7:$G$4518,"Paid/ Closed")="Paid/ Closed","Paid/ Closed", "Still_Outstanding")</f>
        <v>Still_Outstanding</v>
      </c>
      <c r="N3539" s="33">
        <f>IF(_xlfn.XLOOKUP(C3539,Raw_Data_Paid_23!$C$4:$C$2114,Raw_Data_Paid_23!$C$4:$C$2114,1)= 1,1,0)</f>
        <v>0</v>
      </c>
      <c r="O3539" t="str">
        <f>IF(M3539=$W$7,IF(AND(N3539,_xlfn.XLOOKUP(C3539,Raw_Data_OS_23!$C$7:$C$4518,Raw_Data_OS_23!$G$7:$G$4518,0)=G3539),"A",IF(_xlfn.XLOOKUP(C3539,Raw_Data_Paid_23!$C$4:$C$2114,Raw_Data_Paid_23!$C$4:$C$2114,"B1")="B1","B1","B2")),IF(_xlfn.XLOOKUP(C3539,Raw_Data_Paid_23!$C$4:$C$2114,Raw_Data_Paid_23!$C$4:$C$2114,"C1")="C1","C1","C2"))</f>
        <v>B2</v>
      </c>
      <c r="P3539" t="str">
        <f t="shared" si="105"/>
        <v>2021B2Motor Commercial</v>
      </c>
    </row>
    <row r="3540" spans="3:16" x14ac:dyDescent="0.35">
      <c r="C3540" s="6" t="s">
        <v>3672</v>
      </c>
      <c r="D3540" s="7" t="s">
        <v>5946</v>
      </c>
      <c r="E3540" s="7" t="s">
        <v>5950</v>
      </c>
      <c r="F3540" s="8" t="s">
        <v>3908</v>
      </c>
      <c r="G3540" s="9">
        <v>62500</v>
      </c>
      <c r="H3540" s="10">
        <v>2021</v>
      </c>
      <c r="I3540" s="10">
        <v>2021</v>
      </c>
      <c r="J3540" s="11" t="s">
        <v>3138</v>
      </c>
      <c r="K3540" s="12">
        <v>62500</v>
      </c>
      <c r="L3540" s="12">
        <v>1</v>
      </c>
      <c r="M3540" s="33" t="str">
        <f>IF(_xlfn.XLOOKUP(C3540,Raw_Data_OS_23!$C$7:$C$4518,Raw_Data_OS_23!$G$7:$G$4518,"Paid/ Closed")="Paid/ Closed","Paid/ Closed", "Still_Outstanding")</f>
        <v>Still_Outstanding</v>
      </c>
      <c r="N3540" s="33">
        <f>IF(_xlfn.XLOOKUP(C3540,Raw_Data_Paid_23!$C$4:$C$2114,Raw_Data_Paid_23!$C$4:$C$2114,1)= 1,1,0)</f>
        <v>0</v>
      </c>
      <c r="O3540" t="str">
        <f>IF(M3540=$W$7,IF(AND(N3540,_xlfn.XLOOKUP(C3540,Raw_Data_OS_23!$C$7:$C$4518,Raw_Data_OS_23!$G$7:$G$4518,0)=G3540),"A",IF(_xlfn.XLOOKUP(C3540,Raw_Data_Paid_23!$C$4:$C$2114,Raw_Data_Paid_23!$C$4:$C$2114,"B1")="B1","B1","B2")),IF(_xlfn.XLOOKUP(C3540,Raw_Data_Paid_23!$C$4:$C$2114,Raw_Data_Paid_23!$C$4:$C$2114,"C1")="C1","C1","C2"))</f>
        <v>B2</v>
      </c>
      <c r="P3540" t="str">
        <f t="shared" si="105"/>
        <v>2021B2Motor Commercial</v>
      </c>
    </row>
    <row r="3541" spans="3:16" x14ac:dyDescent="0.35">
      <c r="C3541" s="6" t="s">
        <v>3673</v>
      </c>
      <c r="D3541" s="7" t="s">
        <v>5934</v>
      </c>
      <c r="E3541" s="7" t="s">
        <v>5938</v>
      </c>
      <c r="F3541" s="8" t="s">
        <v>3910</v>
      </c>
      <c r="G3541" s="9">
        <v>15000</v>
      </c>
      <c r="H3541" s="10">
        <v>2021</v>
      </c>
      <c r="I3541" s="10">
        <v>2021</v>
      </c>
      <c r="J3541" s="11" t="s">
        <v>3138</v>
      </c>
      <c r="K3541" s="12">
        <v>15000</v>
      </c>
      <c r="L3541" s="12">
        <v>1</v>
      </c>
      <c r="M3541" s="33" t="str">
        <f>IF(_xlfn.XLOOKUP(C3541,Raw_Data_OS_23!$C$7:$C$4518,Raw_Data_OS_23!$G$7:$G$4518,"Paid/ Closed")="Paid/ Closed","Paid/ Closed", "Still_Outstanding")</f>
        <v>Paid/ Closed</v>
      </c>
      <c r="N3541" s="33">
        <f>IF(_xlfn.XLOOKUP(C3541,Raw_Data_Paid_23!$C$4:$C$2114,Raw_Data_Paid_23!$C$4:$C$2114,1)= 1,1,0)</f>
        <v>0</v>
      </c>
      <c r="O3541" t="str">
        <f>IF(M3541=$W$7,IF(AND(N3541,_xlfn.XLOOKUP(C3541,Raw_Data_OS_23!$C$7:$C$4518,Raw_Data_OS_23!$G$7:$G$4518,0)=G3541),"A",IF(_xlfn.XLOOKUP(C3541,Raw_Data_Paid_23!$C$4:$C$2114,Raw_Data_Paid_23!$C$4:$C$2114,"B1")="B1","B1","B2")),IF(_xlfn.XLOOKUP(C3541,Raw_Data_Paid_23!$C$4:$C$2114,Raw_Data_Paid_23!$C$4:$C$2114,"C1")="C1","C1","C2"))</f>
        <v>C2</v>
      </c>
      <c r="P3541" t="str">
        <f t="shared" si="105"/>
        <v>2021C2Motor Private</v>
      </c>
    </row>
    <row r="3542" spans="3:16" x14ac:dyDescent="0.35">
      <c r="C3542" s="6" t="s">
        <v>3674</v>
      </c>
      <c r="D3542" s="7" t="s">
        <v>5949</v>
      </c>
      <c r="E3542" s="7" t="s">
        <v>5950</v>
      </c>
      <c r="F3542" s="8" t="s">
        <v>3910</v>
      </c>
      <c r="G3542" s="9">
        <v>100000</v>
      </c>
      <c r="H3542" s="10">
        <v>2021</v>
      </c>
      <c r="I3542" s="10">
        <v>2021</v>
      </c>
      <c r="J3542" s="11" t="s">
        <v>3138</v>
      </c>
      <c r="K3542" s="12">
        <v>100000</v>
      </c>
      <c r="L3542" s="12">
        <v>1</v>
      </c>
      <c r="M3542" s="33" t="str">
        <f>IF(_xlfn.XLOOKUP(C3542,Raw_Data_OS_23!$C$7:$C$4518,Raw_Data_OS_23!$G$7:$G$4518,"Paid/ Closed")="Paid/ Closed","Paid/ Closed", "Still_Outstanding")</f>
        <v>Still_Outstanding</v>
      </c>
      <c r="N3542" s="33">
        <f>IF(_xlfn.XLOOKUP(C3542,Raw_Data_Paid_23!$C$4:$C$2114,Raw_Data_Paid_23!$C$4:$C$2114,1)= 1,1,0)</f>
        <v>0</v>
      </c>
      <c r="O3542" t="str">
        <f>IF(M3542=$W$7,IF(AND(N3542,_xlfn.XLOOKUP(C3542,Raw_Data_OS_23!$C$7:$C$4518,Raw_Data_OS_23!$G$7:$G$4518,0)=G3542),"A",IF(_xlfn.XLOOKUP(C3542,Raw_Data_Paid_23!$C$4:$C$2114,Raw_Data_Paid_23!$C$4:$C$2114,"B1")="B1","B1","B2")),IF(_xlfn.XLOOKUP(C3542,Raw_Data_Paid_23!$C$4:$C$2114,Raw_Data_Paid_23!$C$4:$C$2114,"C1")="C1","C1","C2"))</f>
        <v>B2</v>
      </c>
      <c r="P3542" t="str">
        <f t="shared" si="105"/>
        <v>2021B2Motor Private</v>
      </c>
    </row>
    <row r="3543" spans="3:16" x14ac:dyDescent="0.35">
      <c r="C3543" s="6" t="s">
        <v>3675</v>
      </c>
      <c r="D3543" s="7" t="s">
        <v>5947</v>
      </c>
      <c r="E3543" s="7" t="s">
        <v>5950</v>
      </c>
      <c r="F3543" s="8" t="s">
        <v>3910</v>
      </c>
      <c r="G3543" s="9">
        <v>13046</v>
      </c>
      <c r="H3543" s="10">
        <v>2021</v>
      </c>
      <c r="I3543" s="10">
        <v>2021</v>
      </c>
      <c r="J3543" s="11" t="s">
        <v>3138</v>
      </c>
      <c r="K3543" s="12">
        <v>13046</v>
      </c>
      <c r="L3543" s="12">
        <v>1</v>
      </c>
      <c r="M3543" s="33" t="str">
        <f>IF(_xlfn.XLOOKUP(C3543,Raw_Data_OS_23!$C$7:$C$4518,Raw_Data_OS_23!$G$7:$G$4518,"Paid/ Closed")="Paid/ Closed","Paid/ Closed", "Still_Outstanding")</f>
        <v>Still_Outstanding</v>
      </c>
      <c r="N3543" s="33">
        <f>IF(_xlfn.XLOOKUP(C3543,Raw_Data_Paid_23!$C$4:$C$2114,Raw_Data_Paid_23!$C$4:$C$2114,1)= 1,1,0)</f>
        <v>1</v>
      </c>
      <c r="O3543" t="str">
        <f>IF(M3543=$W$7,IF(AND(N3543,_xlfn.XLOOKUP(C3543,Raw_Data_OS_23!$C$7:$C$4518,Raw_Data_OS_23!$G$7:$G$4518,0)=G3543),"A",IF(_xlfn.XLOOKUP(C3543,Raw_Data_Paid_23!$C$4:$C$2114,Raw_Data_Paid_23!$C$4:$C$2114,"B1")="B1","B1","B2")),IF(_xlfn.XLOOKUP(C3543,Raw_Data_Paid_23!$C$4:$C$2114,Raw_Data_Paid_23!$C$4:$C$2114,"C1")="C1","C1","C2"))</f>
        <v>A</v>
      </c>
      <c r="P3543" t="str">
        <f t="shared" si="105"/>
        <v>2021AMotor Private</v>
      </c>
    </row>
    <row r="3544" spans="3:16" x14ac:dyDescent="0.35">
      <c r="C3544" s="6" t="s">
        <v>3676</v>
      </c>
      <c r="D3544" s="7" t="s">
        <v>5951</v>
      </c>
      <c r="E3544" s="7" t="s">
        <v>5956</v>
      </c>
      <c r="F3544" s="8" t="s">
        <v>3910</v>
      </c>
      <c r="G3544" s="9">
        <v>106831</v>
      </c>
      <c r="H3544" s="10">
        <v>2021</v>
      </c>
      <c r="I3544" s="10">
        <v>2021</v>
      </c>
      <c r="J3544" s="11" t="s">
        <v>3138</v>
      </c>
      <c r="K3544" s="12">
        <v>106831</v>
      </c>
      <c r="L3544" s="12">
        <v>1</v>
      </c>
      <c r="M3544" s="33" t="str">
        <f>IF(_xlfn.XLOOKUP(C3544,Raw_Data_OS_23!$C$7:$C$4518,Raw_Data_OS_23!$G$7:$G$4518,"Paid/ Closed")="Paid/ Closed","Paid/ Closed", "Still_Outstanding")</f>
        <v>Still_Outstanding</v>
      </c>
      <c r="N3544" s="33">
        <f>IF(_xlfn.XLOOKUP(C3544,Raw_Data_Paid_23!$C$4:$C$2114,Raw_Data_Paid_23!$C$4:$C$2114,1)= 1,1,0)</f>
        <v>1</v>
      </c>
      <c r="O3544" t="str">
        <f>IF(M3544=$W$7,IF(AND(N3544,_xlfn.XLOOKUP(C3544,Raw_Data_OS_23!$C$7:$C$4518,Raw_Data_OS_23!$G$7:$G$4518,0)=G3544),"A",IF(_xlfn.XLOOKUP(C3544,Raw_Data_Paid_23!$C$4:$C$2114,Raw_Data_Paid_23!$C$4:$C$2114,"B1")="B1","B1","B2")),IF(_xlfn.XLOOKUP(C3544,Raw_Data_Paid_23!$C$4:$C$2114,Raw_Data_Paid_23!$C$4:$C$2114,"C1")="C1","C1","C2"))</f>
        <v>A</v>
      </c>
      <c r="P3544" t="str">
        <f t="shared" si="105"/>
        <v>2021AMotor Private</v>
      </c>
    </row>
    <row r="3545" spans="3:16" x14ac:dyDescent="0.35">
      <c r="C3545" s="6" t="s">
        <v>3677</v>
      </c>
      <c r="D3545" s="7" t="s">
        <v>5949</v>
      </c>
      <c r="E3545" s="7" t="s">
        <v>5957</v>
      </c>
      <c r="F3545" s="8" t="s">
        <v>3908</v>
      </c>
      <c r="G3545" s="9">
        <v>44000</v>
      </c>
      <c r="H3545" s="10">
        <v>2021</v>
      </c>
      <c r="I3545" s="10">
        <v>2021</v>
      </c>
      <c r="J3545" s="11" t="s">
        <v>3138</v>
      </c>
      <c r="K3545" s="12">
        <v>44000</v>
      </c>
      <c r="L3545" s="12">
        <v>1</v>
      </c>
      <c r="M3545" s="33" t="str">
        <f>IF(_xlfn.XLOOKUP(C3545,Raw_Data_OS_23!$C$7:$C$4518,Raw_Data_OS_23!$G$7:$G$4518,"Paid/ Closed")="Paid/ Closed","Paid/ Closed", "Still_Outstanding")</f>
        <v>Paid/ Closed</v>
      </c>
      <c r="N3545" s="33">
        <f>IF(_xlfn.XLOOKUP(C3545,Raw_Data_Paid_23!$C$4:$C$2114,Raw_Data_Paid_23!$C$4:$C$2114,1)= 1,1,0)</f>
        <v>0</v>
      </c>
      <c r="O3545" t="str">
        <f>IF(M3545=$W$7,IF(AND(N3545,_xlfn.XLOOKUP(C3545,Raw_Data_OS_23!$C$7:$C$4518,Raw_Data_OS_23!$G$7:$G$4518,0)=G3545),"A",IF(_xlfn.XLOOKUP(C3545,Raw_Data_Paid_23!$C$4:$C$2114,Raw_Data_Paid_23!$C$4:$C$2114,"B1")="B1","B1","B2")),IF(_xlfn.XLOOKUP(C3545,Raw_Data_Paid_23!$C$4:$C$2114,Raw_Data_Paid_23!$C$4:$C$2114,"C1")="C1","C1","C2"))</f>
        <v>C2</v>
      </c>
      <c r="P3545" t="str">
        <f t="shared" si="105"/>
        <v>2021C2Motor Commercial</v>
      </c>
    </row>
    <row r="3546" spans="3:16" x14ac:dyDescent="0.35">
      <c r="C3546" s="6" t="s">
        <v>3678</v>
      </c>
      <c r="D3546" s="7" t="s">
        <v>5958</v>
      </c>
      <c r="E3546" s="7" t="s">
        <v>5959</v>
      </c>
      <c r="F3546" s="8" t="s">
        <v>3908</v>
      </c>
      <c r="G3546" s="9">
        <v>10000</v>
      </c>
      <c r="H3546" s="10">
        <v>2021</v>
      </c>
      <c r="I3546" s="10">
        <v>2021</v>
      </c>
      <c r="J3546" s="11" t="s">
        <v>3138</v>
      </c>
      <c r="K3546" s="12">
        <v>10000</v>
      </c>
      <c r="L3546" s="12">
        <v>1</v>
      </c>
      <c r="M3546" s="33" t="str">
        <f>IF(_xlfn.XLOOKUP(C3546,Raw_Data_OS_23!$C$7:$C$4518,Raw_Data_OS_23!$G$7:$G$4518,"Paid/ Closed")="Paid/ Closed","Paid/ Closed", "Still_Outstanding")</f>
        <v>Still_Outstanding</v>
      </c>
      <c r="N3546" s="33">
        <f>IF(_xlfn.XLOOKUP(C3546,Raw_Data_Paid_23!$C$4:$C$2114,Raw_Data_Paid_23!$C$4:$C$2114,1)= 1,1,0)</f>
        <v>1</v>
      </c>
      <c r="O3546" t="str">
        <f>IF(M3546=$W$7,IF(AND(N3546,_xlfn.XLOOKUP(C3546,Raw_Data_OS_23!$C$7:$C$4518,Raw_Data_OS_23!$G$7:$G$4518,0)=G3546),"A",IF(_xlfn.XLOOKUP(C3546,Raw_Data_Paid_23!$C$4:$C$2114,Raw_Data_Paid_23!$C$4:$C$2114,"B1")="B1","B1","B2")),IF(_xlfn.XLOOKUP(C3546,Raw_Data_Paid_23!$C$4:$C$2114,Raw_Data_Paid_23!$C$4:$C$2114,"C1")="C1","C1","C2"))</f>
        <v>A</v>
      </c>
      <c r="P3546" t="str">
        <f t="shared" si="105"/>
        <v>2021AMotor Commercial</v>
      </c>
    </row>
    <row r="3547" spans="3:16" x14ac:dyDescent="0.35">
      <c r="C3547" s="6" t="s">
        <v>3679</v>
      </c>
      <c r="D3547" s="7" t="s">
        <v>5816</v>
      </c>
      <c r="E3547" s="7" t="s">
        <v>5940</v>
      </c>
      <c r="F3547" s="8" t="s">
        <v>3910</v>
      </c>
      <c r="G3547" s="9">
        <v>989717.14289999998</v>
      </c>
      <c r="H3547" s="10">
        <v>2021</v>
      </c>
      <c r="I3547" s="10">
        <v>2021</v>
      </c>
      <c r="J3547" s="11" t="s">
        <v>2250</v>
      </c>
      <c r="K3547" s="12">
        <v>989717.14289999998</v>
      </c>
      <c r="L3547" s="12">
        <v>1</v>
      </c>
      <c r="M3547" s="33" t="str">
        <f>IF(_xlfn.XLOOKUP(C3547,Raw_Data_OS_23!$C$7:$C$4518,Raw_Data_OS_23!$G$7:$G$4518,"Paid/ Closed")="Paid/ Closed","Paid/ Closed", "Still_Outstanding")</f>
        <v>Still_Outstanding</v>
      </c>
      <c r="N3547" s="33">
        <f>IF(_xlfn.XLOOKUP(C3547,Raw_Data_Paid_23!$C$4:$C$2114,Raw_Data_Paid_23!$C$4:$C$2114,1)= 1,1,0)</f>
        <v>0</v>
      </c>
      <c r="O3547" t="str">
        <f>IF(M3547=$W$7,IF(AND(N3547,_xlfn.XLOOKUP(C3547,Raw_Data_OS_23!$C$7:$C$4518,Raw_Data_OS_23!$G$7:$G$4518,0)=G3547),"A",IF(_xlfn.XLOOKUP(C3547,Raw_Data_Paid_23!$C$4:$C$2114,Raw_Data_Paid_23!$C$4:$C$2114,"B1")="B1","B1","B2")),IF(_xlfn.XLOOKUP(C3547,Raw_Data_Paid_23!$C$4:$C$2114,Raw_Data_Paid_23!$C$4:$C$2114,"C1")="C1","C1","C2"))</f>
        <v>B2</v>
      </c>
      <c r="P3547" t="str">
        <f t="shared" si="105"/>
        <v>2021B2Motor Private</v>
      </c>
    </row>
    <row r="3548" spans="3:16" x14ac:dyDescent="0.35">
      <c r="C3548" s="6" t="s">
        <v>3680</v>
      </c>
      <c r="D3548" s="7" t="s">
        <v>5930</v>
      </c>
      <c r="E3548" s="7" t="s">
        <v>5937</v>
      </c>
      <c r="F3548" s="8" t="s">
        <v>3910</v>
      </c>
      <c r="G3548" s="9">
        <v>100000</v>
      </c>
      <c r="H3548" s="10">
        <v>2021</v>
      </c>
      <c r="I3548" s="10">
        <v>2021</v>
      </c>
      <c r="J3548" s="11" t="s">
        <v>3138</v>
      </c>
      <c r="K3548" s="12">
        <v>100000</v>
      </c>
      <c r="L3548" s="12">
        <v>1</v>
      </c>
      <c r="M3548" s="33" t="str">
        <f>IF(_xlfn.XLOOKUP(C3548,Raw_Data_OS_23!$C$7:$C$4518,Raw_Data_OS_23!$G$7:$G$4518,"Paid/ Closed")="Paid/ Closed","Paid/ Closed", "Still_Outstanding")</f>
        <v>Still_Outstanding</v>
      </c>
      <c r="N3548" s="33">
        <f>IF(_xlfn.XLOOKUP(C3548,Raw_Data_Paid_23!$C$4:$C$2114,Raw_Data_Paid_23!$C$4:$C$2114,1)= 1,1,0)</f>
        <v>0</v>
      </c>
      <c r="O3548" t="str">
        <f>IF(M3548=$W$7,IF(AND(N3548,_xlfn.XLOOKUP(C3548,Raw_Data_OS_23!$C$7:$C$4518,Raw_Data_OS_23!$G$7:$G$4518,0)=G3548),"A",IF(_xlfn.XLOOKUP(C3548,Raw_Data_Paid_23!$C$4:$C$2114,Raw_Data_Paid_23!$C$4:$C$2114,"B1")="B1","B1","B2")),IF(_xlfn.XLOOKUP(C3548,Raw_Data_Paid_23!$C$4:$C$2114,Raw_Data_Paid_23!$C$4:$C$2114,"C1")="C1","C1","C2"))</f>
        <v>B2</v>
      </c>
      <c r="P3548" t="str">
        <f t="shared" si="105"/>
        <v>2021B2Motor Private</v>
      </c>
    </row>
    <row r="3549" spans="3:16" x14ac:dyDescent="0.35">
      <c r="C3549" s="6" t="s">
        <v>3681</v>
      </c>
      <c r="D3549" s="7" t="s">
        <v>5960</v>
      </c>
      <c r="E3549" s="7" t="s">
        <v>5950</v>
      </c>
      <c r="F3549" s="8" t="s">
        <v>3910</v>
      </c>
      <c r="G3549" s="9">
        <v>100000</v>
      </c>
      <c r="H3549" s="10">
        <v>2021</v>
      </c>
      <c r="I3549" s="10">
        <v>2021</v>
      </c>
      <c r="J3549" s="11" t="s">
        <v>3138</v>
      </c>
      <c r="K3549" s="12">
        <v>100000</v>
      </c>
      <c r="L3549" s="12">
        <v>1</v>
      </c>
      <c r="M3549" s="33" t="str">
        <f>IF(_xlfn.XLOOKUP(C3549,Raw_Data_OS_23!$C$7:$C$4518,Raw_Data_OS_23!$G$7:$G$4518,"Paid/ Closed")="Paid/ Closed","Paid/ Closed", "Still_Outstanding")</f>
        <v>Still_Outstanding</v>
      </c>
      <c r="N3549" s="33">
        <f>IF(_xlfn.XLOOKUP(C3549,Raw_Data_Paid_23!$C$4:$C$2114,Raw_Data_Paid_23!$C$4:$C$2114,1)= 1,1,0)</f>
        <v>1</v>
      </c>
      <c r="O3549" t="str">
        <f>IF(M3549=$W$7,IF(AND(N3549,_xlfn.XLOOKUP(C3549,Raw_Data_OS_23!$C$7:$C$4518,Raw_Data_OS_23!$G$7:$G$4518,0)=G3549),"A",IF(_xlfn.XLOOKUP(C3549,Raw_Data_Paid_23!$C$4:$C$2114,Raw_Data_Paid_23!$C$4:$C$2114,"B1")="B1","B1","B2")),IF(_xlfn.XLOOKUP(C3549,Raw_Data_Paid_23!$C$4:$C$2114,Raw_Data_Paid_23!$C$4:$C$2114,"C1")="C1","C1","C2"))</f>
        <v>A</v>
      </c>
      <c r="P3549" t="str">
        <f t="shared" si="105"/>
        <v>2021AMotor Private</v>
      </c>
    </row>
    <row r="3550" spans="3:16" x14ac:dyDescent="0.35">
      <c r="C3550" s="6" t="s">
        <v>3682</v>
      </c>
      <c r="D3550" s="7" t="s">
        <v>5921</v>
      </c>
      <c r="E3550" s="7" t="s">
        <v>5923</v>
      </c>
      <c r="F3550" s="8" t="s">
        <v>3910</v>
      </c>
      <c r="G3550" s="9">
        <v>14000</v>
      </c>
      <c r="H3550" s="10">
        <v>2021</v>
      </c>
      <c r="I3550" s="10">
        <v>2021</v>
      </c>
      <c r="J3550" s="11" t="s">
        <v>3138</v>
      </c>
      <c r="K3550" s="12">
        <v>14000</v>
      </c>
      <c r="L3550" s="12">
        <v>1</v>
      </c>
      <c r="M3550" s="33" t="str">
        <f>IF(_xlfn.XLOOKUP(C3550,Raw_Data_OS_23!$C$7:$C$4518,Raw_Data_OS_23!$G$7:$G$4518,"Paid/ Closed")="Paid/ Closed","Paid/ Closed", "Still_Outstanding")</f>
        <v>Still_Outstanding</v>
      </c>
      <c r="N3550" s="33">
        <f>IF(_xlfn.XLOOKUP(C3550,Raw_Data_Paid_23!$C$4:$C$2114,Raw_Data_Paid_23!$C$4:$C$2114,1)= 1,1,0)</f>
        <v>0</v>
      </c>
      <c r="O3550" t="str">
        <f>IF(M3550=$W$7,IF(AND(N3550,_xlfn.XLOOKUP(C3550,Raw_Data_OS_23!$C$7:$C$4518,Raw_Data_OS_23!$G$7:$G$4518,0)=G3550),"A",IF(_xlfn.XLOOKUP(C3550,Raw_Data_Paid_23!$C$4:$C$2114,Raw_Data_Paid_23!$C$4:$C$2114,"B1")="B1","B1","B2")),IF(_xlfn.XLOOKUP(C3550,Raw_Data_Paid_23!$C$4:$C$2114,Raw_Data_Paid_23!$C$4:$C$2114,"C1")="C1","C1","C2"))</f>
        <v>B2</v>
      </c>
      <c r="P3550" t="str">
        <f t="shared" si="105"/>
        <v>2021B2Motor Private</v>
      </c>
    </row>
    <row r="3551" spans="3:16" x14ac:dyDescent="0.35">
      <c r="C3551" s="6" t="s">
        <v>3683</v>
      </c>
      <c r="D3551" s="7" t="s">
        <v>5924</v>
      </c>
      <c r="E3551" s="7" t="s">
        <v>5938</v>
      </c>
      <c r="F3551" s="8" t="s">
        <v>3910</v>
      </c>
      <c r="G3551" s="9">
        <v>202823.52940999999</v>
      </c>
      <c r="H3551" s="10">
        <v>2021</v>
      </c>
      <c r="I3551" s="10">
        <v>2021</v>
      </c>
      <c r="J3551" s="11" t="s">
        <v>3138</v>
      </c>
      <c r="K3551" s="12">
        <v>202823.52940999999</v>
      </c>
      <c r="L3551" s="12">
        <v>1</v>
      </c>
      <c r="M3551" s="33" t="str">
        <f>IF(_xlfn.XLOOKUP(C3551,Raw_Data_OS_23!$C$7:$C$4518,Raw_Data_OS_23!$G$7:$G$4518,"Paid/ Closed")="Paid/ Closed","Paid/ Closed", "Still_Outstanding")</f>
        <v>Still_Outstanding</v>
      </c>
      <c r="N3551" s="33">
        <f>IF(_xlfn.XLOOKUP(C3551,Raw_Data_Paid_23!$C$4:$C$2114,Raw_Data_Paid_23!$C$4:$C$2114,1)= 1,1,0)</f>
        <v>1</v>
      </c>
      <c r="O3551" t="str">
        <f>IF(M3551=$W$7,IF(AND(N3551,_xlfn.XLOOKUP(C3551,Raw_Data_OS_23!$C$7:$C$4518,Raw_Data_OS_23!$G$7:$G$4518,0)=G3551),"A",IF(_xlfn.XLOOKUP(C3551,Raw_Data_Paid_23!$C$4:$C$2114,Raw_Data_Paid_23!$C$4:$C$2114,"B1")="B1","B1","B2")),IF(_xlfn.XLOOKUP(C3551,Raw_Data_Paid_23!$C$4:$C$2114,Raw_Data_Paid_23!$C$4:$C$2114,"C1")="C1","C1","C2"))</f>
        <v>A</v>
      </c>
      <c r="P3551" t="str">
        <f t="shared" si="105"/>
        <v>2021AMotor Private</v>
      </c>
    </row>
    <row r="3552" spans="3:16" x14ac:dyDescent="0.35">
      <c r="C3552" s="6" t="s">
        <v>3684</v>
      </c>
      <c r="D3552" s="7" t="s">
        <v>5937</v>
      </c>
      <c r="E3552" s="7" t="s">
        <v>5957</v>
      </c>
      <c r="F3552" s="8" t="s">
        <v>3910</v>
      </c>
      <c r="G3552" s="9">
        <v>100000</v>
      </c>
      <c r="H3552" s="10">
        <v>2021</v>
      </c>
      <c r="I3552" s="10">
        <v>2021</v>
      </c>
      <c r="J3552" s="11" t="s">
        <v>3138</v>
      </c>
      <c r="K3552" s="12">
        <v>100000</v>
      </c>
      <c r="L3552" s="12">
        <v>1</v>
      </c>
      <c r="M3552" s="33" t="str">
        <f>IF(_xlfn.XLOOKUP(C3552,Raw_Data_OS_23!$C$7:$C$4518,Raw_Data_OS_23!$G$7:$G$4518,"Paid/ Closed")="Paid/ Closed","Paid/ Closed", "Still_Outstanding")</f>
        <v>Still_Outstanding</v>
      </c>
      <c r="N3552" s="33">
        <f>IF(_xlfn.XLOOKUP(C3552,Raw_Data_Paid_23!$C$4:$C$2114,Raw_Data_Paid_23!$C$4:$C$2114,1)= 1,1,0)</f>
        <v>1</v>
      </c>
      <c r="O3552" t="str">
        <f>IF(M3552=$W$7,IF(AND(N3552,_xlfn.XLOOKUP(C3552,Raw_Data_OS_23!$C$7:$C$4518,Raw_Data_OS_23!$G$7:$G$4518,0)=G3552),"A",IF(_xlfn.XLOOKUP(C3552,Raw_Data_Paid_23!$C$4:$C$2114,Raw_Data_Paid_23!$C$4:$C$2114,"B1")="B1","B1","B2")),IF(_xlfn.XLOOKUP(C3552,Raw_Data_Paid_23!$C$4:$C$2114,Raw_Data_Paid_23!$C$4:$C$2114,"C1")="C1","C1","C2"))</f>
        <v>A</v>
      </c>
      <c r="P3552" t="str">
        <f t="shared" si="105"/>
        <v>2021AMotor Private</v>
      </c>
    </row>
    <row r="3553" spans="3:16" x14ac:dyDescent="0.35">
      <c r="C3553" s="6" t="s">
        <v>3685</v>
      </c>
      <c r="D3553" s="7" t="s">
        <v>5899</v>
      </c>
      <c r="E3553" s="7" t="s">
        <v>5959</v>
      </c>
      <c r="F3553" s="8" t="s">
        <v>3910</v>
      </c>
      <c r="G3553" s="9">
        <v>1016860</v>
      </c>
      <c r="H3553" s="10">
        <v>2021</v>
      </c>
      <c r="I3553" s="10">
        <v>2021</v>
      </c>
      <c r="J3553" s="11" t="s">
        <v>3073</v>
      </c>
      <c r="K3553" s="12">
        <v>1016860</v>
      </c>
      <c r="L3553" s="12">
        <v>1</v>
      </c>
      <c r="M3553" s="33" t="str">
        <f>IF(_xlfn.XLOOKUP(C3553,Raw_Data_OS_23!$C$7:$C$4518,Raw_Data_OS_23!$G$7:$G$4518,"Paid/ Closed")="Paid/ Closed","Paid/ Closed", "Still_Outstanding")</f>
        <v>Still_Outstanding</v>
      </c>
      <c r="N3553" s="33">
        <f>IF(_xlfn.XLOOKUP(C3553,Raw_Data_Paid_23!$C$4:$C$2114,Raw_Data_Paid_23!$C$4:$C$2114,1)= 1,1,0)</f>
        <v>0</v>
      </c>
      <c r="O3553" t="str">
        <f>IF(M3553=$W$7,IF(AND(N3553,_xlfn.XLOOKUP(C3553,Raw_Data_OS_23!$C$7:$C$4518,Raw_Data_OS_23!$G$7:$G$4518,0)=G3553),"A",IF(_xlfn.XLOOKUP(C3553,Raw_Data_Paid_23!$C$4:$C$2114,Raw_Data_Paid_23!$C$4:$C$2114,"B1")="B1","B1","B2")),IF(_xlfn.XLOOKUP(C3553,Raw_Data_Paid_23!$C$4:$C$2114,Raw_Data_Paid_23!$C$4:$C$2114,"C1")="C1","C1","C2"))</f>
        <v>B2</v>
      </c>
      <c r="P3553" t="str">
        <f t="shared" si="105"/>
        <v>2021B2Motor Private</v>
      </c>
    </row>
    <row r="3554" spans="3:16" x14ac:dyDescent="0.35">
      <c r="C3554" s="6" t="s">
        <v>3686</v>
      </c>
      <c r="D3554" s="7" t="s">
        <v>5950</v>
      </c>
      <c r="E3554" s="7" t="s">
        <v>5961</v>
      </c>
      <c r="F3554" s="8" t="s">
        <v>3910</v>
      </c>
      <c r="G3554" s="9">
        <v>10000</v>
      </c>
      <c r="H3554" s="10">
        <v>2021</v>
      </c>
      <c r="I3554" s="10">
        <v>2021</v>
      </c>
      <c r="J3554" s="11" t="s">
        <v>3138</v>
      </c>
      <c r="K3554" s="12">
        <v>10000</v>
      </c>
      <c r="L3554" s="12">
        <v>1</v>
      </c>
      <c r="M3554" s="33" t="str">
        <f>IF(_xlfn.XLOOKUP(C3554,Raw_Data_OS_23!$C$7:$C$4518,Raw_Data_OS_23!$G$7:$G$4518,"Paid/ Closed")="Paid/ Closed","Paid/ Closed", "Still_Outstanding")</f>
        <v>Still_Outstanding</v>
      </c>
      <c r="N3554" s="33">
        <f>IF(_xlfn.XLOOKUP(C3554,Raw_Data_Paid_23!$C$4:$C$2114,Raw_Data_Paid_23!$C$4:$C$2114,1)= 1,1,0)</f>
        <v>1</v>
      </c>
      <c r="O3554" t="str">
        <f>IF(M3554=$W$7,IF(AND(N3554,_xlfn.XLOOKUP(C3554,Raw_Data_OS_23!$C$7:$C$4518,Raw_Data_OS_23!$G$7:$G$4518,0)=G3554),"A",IF(_xlfn.XLOOKUP(C3554,Raw_Data_Paid_23!$C$4:$C$2114,Raw_Data_Paid_23!$C$4:$C$2114,"B1")="B1","B1","B2")),IF(_xlfn.XLOOKUP(C3554,Raw_Data_Paid_23!$C$4:$C$2114,Raw_Data_Paid_23!$C$4:$C$2114,"C1")="C1","C1","C2"))</f>
        <v>A</v>
      </c>
      <c r="P3554" t="str">
        <f t="shared" si="105"/>
        <v>2021AMotor Private</v>
      </c>
    </row>
    <row r="3555" spans="3:16" x14ac:dyDescent="0.35">
      <c r="C3555" s="6" t="s">
        <v>3687</v>
      </c>
      <c r="D3555" s="7" t="s">
        <v>5960</v>
      </c>
      <c r="E3555" s="7" t="s">
        <v>5950</v>
      </c>
      <c r="F3555" s="8" t="s">
        <v>3908</v>
      </c>
      <c r="G3555" s="9">
        <v>1081541.1762999999</v>
      </c>
      <c r="H3555" s="10">
        <v>2021</v>
      </c>
      <c r="I3555" s="10">
        <v>2021</v>
      </c>
      <c r="J3555" s="11" t="s">
        <v>3138</v>
      </c>
      <c r="K3555" s="12">
        <v>1081541.1762999999</v>
      </c>
      <c r="L3555" s="12">
        <v>1</v>
      </c>
      <c r="M3555" s="33" t="str">
        <f>IF(_xlfn.XLOOKUP(C3555,Raw_Data_OS_23!$C$7:$C$4518,Raw_Data_OS_23!$G$7:$G$4518,"Paid/ Closed")="Paid/ Closed","Paid/ Closed", "Still_Outstanding")</f>
        <v>Still_Outstanding</v>
      </c>
      <c r="N3555" s="33">
        <f>IF(_xlfn.XLOOKUP(C3555,Raw_Data_Paid_23!$C$4:$C$2114,Raw_Data_Paid_23!$C$4:$C$2114,1)= 1,1,0)</f>
        <v>0</v>
      </c>
      <c r="O3555" t="str">
        <f>IF(M3555=$W$7,IF(AND(N3555,_xlfn.XLOOKUP(C3555,Raw_Data_OS_23!$C$7:$C$4518,Raw_Data_OS_23!$G$7:$G$4518,0)=G3555),"A",IF(_xlfn.XLOOKUP(C3555,Raw_Data_Paid_23!$C$4:$C$2114,Raw_Data_Paid_23!$C$4:$C$2114,"B1")="B1","B1","B2")),IF(_xlfn.XLOOKUP(C3555,Raw_Data_Paid_23!$C$4:$C$2114,Raw_Data_Paid_23!$C$4:$C$2114,"C1")="C1","C1","C2"))</f>
        <v>B2</v>
      </c>
      <c r="P3555" t="str">
        <f t="shared" si="105"/>
        <v>2021B2Motor Commercial</v>
      </c>
    </row>
    <row r="3556" spans="3:16" x14ac:dyDescent="0.35">
      <c r="C3556" s="6" t="s">
        <v>3688</v>
      </c>
      <c r="D3556" s="7" t="s">
        <v>5954</v>
      </c>
      <c r="E3556" s="7" t="s">
        <v>5958</v>
      </c>
      <c r="F3556" s="8" t="s">
        <v>3910</v>
      </c>
      <c r="G3556" s="9">
        <v>168000</v>
      </c>
      <c r="H3556" s="10">
        <v>2021</v>
      </c>
      <c r="I3556" s="10">
        <v>2021</v>
      </c>
      <c r="J3556" s="11" t="s">
        <v>3138</v>
      </c>
      <c r="K3556" s="12">
        <v>168000</v>
      </c>
      <c r="L3556" s="12">
        <v>1</v>
      </c>
      <c r="M3556" s="33" t="str">
        <f>IF(_xlfn.XLOOKUP(C3556,Raw_Data_OS_23!$C$7:$C$4518,Raw_Data_OS_23!$G$7:$G$4518,"Paid/ Closed")="Paid/ Closed","Paid/ Closed", "Still_Outstanding")</f>
        <v>Paid/ Closed</v>
      </c>
      <c r="N3556" s="33">
        <f>IF(_xlfn.XLOOKUP(C3556,Raw_Data_Paid_23!$C$4:$C$2114,Raw_Data_Paid_23!$C$4:$C$2114,1)= 1,1,0)</f>
        <v>0</v>
      </c>
      <c r="O3556" t="str">
        <f>IF(M3556=$W$7,IF(AND(N3556,_xlfn.XLOOKUP(C3556,Raw_Data_OS_23!$C$7:$C$4518,Raw_Data_OS_23!$G$7:$G$4518,0)=G3556),"A",IF(_xlfn.XLOOKUP(C3556,Raw_Data_Paid_23!$C$4:$C$2114,Raw_Data_Paid_23!$C$4:$C$2114,"B1")="B1","B1","B2")),IF(_xlfn.XLOOKUP(C3556,Raw_Data_Paid_23!$C$4:$C$2114,Raw_Data_Paid_23!$C$4:$C$2114,"C1")="C1","C1","C2"))</f>
        <v>C2</v>
      </c>
      <c r="P3556" t="str">
        <f t="shared" si="105"/>
        <v>2021C2Motor Private</v>
      </c>
    </row>
    <row r="3557" spans="3:16" x14ac:dyDescent="0.35">
      <c r="C3557" s="6" t="s">
        <v>3689</v>
      </c>
      <c r="D3557" s="7" t="s">
        <v>5953</v>
      </c>
      <c r="E3557" s="7" t="s">
        <v>5956</v>
      </c>
      <c r="F3557" s="8" t="s">
        <v>3908</v>
      </c>
      <c r="G3557" s="9">
        <v>10000</v>
      </c>
      <c r="H3557" s="10">
        <v>2021</v>
      </c>
      <c r="I3557" s="10">
        <v>2021</v>
      </c>
      <c r="J3557" s="11" t="s">
        <v>3138</v>
      </c>
      <c r="K3557" s="12">
        <v>10000</v>
      </c>
      <c r="L3557" s="12">
        <v>1</v>
      </c>
      <c r="M3557" s="33" t="str">
        <f>IF(_xlfn.XLOOKUP(C3557,Raw_Data_OS_23!$C$7:$C$4518,Raw_Data_OS_23!$G$7:$G$4518,"Paid/ Closed")="Paid/ Closed","Paid/ Closed", "Still_Outstanding")</f>
        <v>Paid/ Closed</v>
      </c>
      <c r="N3557" s="33">
        <f>IF(_xlfn.XLOOKUP(C3557,Raw_Data_Paid_23!$C$4:$C$2114,Raw_Data_Paid_23!$C$4:$C$2114,1)= 1,1,0)</f>
        <v>1</v>
      </c>
      <c r="O3557" t="str">
        <f>IF(M3557=$W$7,IF(AND(N3557,_xlfn.XLOOKUP(C3557,Raw_Data_OS_23!$C$7:$C$4518,Raw_Data_OS_23!$G$7:$G$4518,0)=G3557),"A",IF(_xlfn.XLOOKUP(C3557,Raw_Data_Paid_23!$C$4:$C$2114,Raw_Data_Paid_23!$C$4:$C$2114,"B1")="B1","B1","B2")),IF(_xlfn.XLOOKUP(C3557,Raw_Data_Paid_23!$C$4:$C$2114,Raw_Data_Paid_23!$C$4:$C$2114,"C1")="C1","C1","C2"))</f>
        <v>C1</v>
      </c>
      <c r="P3557" t="str">
        <f t="shared" si="105"/>
        <v>2021C1Motor Commercial</v>
      </c>
    </row>
    <row r="3558" spans="3:16" x14ac:dyDescent="0.35">
      <c r="C3558" s="6" t="s">
        <v>3690</v>
      </c>
      <c r="D3558" s="7" t="s">
        <v>5945</v>
      </c>
      <c r="E3558" s="7" t="s">
        <v>5956</v>
      </c>
      <c r="F3558" s="8" t="s">
        <v>3910</v>
      </c>
      <c r="G3558" s="9">
        <v>294117.6471</v>
      </c>
      <c r="H3558" s="10">
        <v>2021</v>
      </c>
      <c r="I3558" s="10">
        <v>2021</v>
      </c>
      <c r="J3558" s="11" t="s">
        <v>3138</v>
      </c>
      <c r="K3558" s="12">
        <v>294117.6471</v>
      </c>
      <c r="L3558" s="12">
        <v>1</v>
      </c>
      <c r="M3558" s="33" t="str">
        <f>IF(_xlfn.XLOOKUP(C3558,Raw_Data_OS_23!$C$7:$C$4518,Raw_Data_OS_23!$G$7:$G$4518,"Paid/ Closed")="Paid/ Closed","Paid/ Closed", "Still_Outstanding")</f>
        <v>Still_Outstanding</v>
      </c>
      <c r="N3558" s="33">
        <f>IF(_xlfn.XLOOKUP(C3558,Raw_Data_Paid_23!$C$4:$C$2114,Raw_Data_Paid_23!$C$4:$C$2114,1)= 1,1,0)</f>
        <v>1</v>
      </c>
      <c r="O3558" t="str">
        <f>IF(M3558=$W$7,IF(AND(N3558,_xlfn.XLOOKUP(C3558,Raw_Data_OS_23!$C$7:$C$4518,Raw_Data_OS_23!$G$7:$G$4518,0)=G3558),"A",IF(_xlfn.XLOOKUP(C3558,Raw_Data_Paid_23!$C$4:$C$2114,Raw_Data_Paid_23!$C$4:$C$2114,"B1")="B1","B1","B2")),IF(_xlfn.XLOOKUP(C3558,Raw_Data_Paid_23!$C$4:$C$2114,Raw_Data_Paid_23!$C$4:$C$2114,"C1")="C1","C1","C2"))</f>
        <v>B1</v>
      </c>
      <c r="P3558" t="str">
        <f t="shared" si="105"/>
        <v>2021B1Motor Private</v>
      </c>
    </row>
    <row r="3559" spans="3:16" x14ac:dyDescent="0.35">
      <c r="C3559" s="6" t="s">
        <v>3691</v>
      </c>
      <c r="D3559" s="7" t="s">
        <v>5904</v>
      </c>
      <c r="E3559" s="7" t="s">
        <v>5920</v>
      </c>
      <c r="F3559" s="8" t="s">
        <v>3908</v>
      </c>
      <c r="G3559" s="9">
        <v>35000</v>
      </c>
      <c r="H3559" s="10">
        <v>2021</v>
      </c>
      <c r="I3559" s="10">
        <v>2021</v>
      </c>
      <c r="J3559" s="11" t="s">
        <v>3073</v>
      </c>
      <c r="K3559" s="12">
        <v>35000</v>
      </c>
      <c r="L3559" s="12">
        <v>1</v>
      </c>
      <c r="M3559" s="33" t="str">
        <f>IF(_xlfn.XLOOKUP(C3559,Raw_Data_OS_23!$C$7:$C$4518,Raw_Data_OS_23!$G$7:$G$4518,"Paid/ Closed")="Paid/ Closed","Paid/ Closed", "Still_Outstanding")</f>
        <v>Still_Outstanding</v>
      </c>
      <c r="N3559" s="33">
        <f>IF(_xlfn.XLOOKUP(C3559,Raw_Data_Paid_23!$C$4:$C$2114,Raw_Data_Paid_23!$C$4:$C$2114,1)= 1,1,0)</f>
        <v>1</v>
      </c>
      <c r="O3559" t="str">
        <f>IF(M3559=$W$7,IF(AND(N3559,_xlfn.XLOOKUP(C3559,Raw_Data_OS_23!$C$7:$C$4518,Raw_Data_OS_23!$G$7:$G$4518,0)=G3559),"A",IF(_xlfn.XLOOKUP(C3559,Raw_Data_Paid_23!$C$4:$C$2114,Raw_Data_Paid_23!$C$4:$C$2114,"B1")="B1","B1","B2")),IF(_xlfn.XLOOKUP(C3559,Raw_Data_Paid_23!$C$4:$C$2114,Raw_Data_Paid_23!$C$4:$C$2114,"C1")="C1","C1","C2"))</f>
        <v>B1</v>
      </c>
      <c r="P3559" t="str">
        <f t="shared" si="105"/>
        <v>2021B1Motor Commercial</v>
      </c>
    </row>
    <row r="3560" spans="3:16" x14ac:dyDescent="0.35">
      <c r="C3560" s="6" t="s">
        <v>3692</v>
      </c>
      <c r="D3560" s="7" t="s">
        <v>5251</v>
      </c>
      <c r="E3560" s="7" t="s">
        <v>5934</v>
      </c>
      <c r="F3560" s="8" t="s">
        <v>3908</v>
      </c>
      <c r="G3560" s="9">
        <v>100000</v>
      </c>
      <c r="H3560" s="10">
        <v>2021</v>
      </c>
      <c r="I3560" s="10">
        <v>2021</v>
      </c>
      <c r="J3560" s="11" t="s">
        <v>21</v>
      </c>
      <c r="K3560" s="12">
        <v>100000</v>
      </c>
      <c r="L3560" s="12">
        <v>1</v>
      </c>
      <c r="M3560" s="33" t="str">
        <f>IF(_xlfn.XLOOKUP(C3560,Raw_Data_OS_23!$C$7:$C$4518,Raw_Data_OS_23!$G$7:$G$4518,"Paid/ Closed")="Paid/ Closed","Paid/ Closed", "Still_Outstanding")</f>
        <v>Paid/ Closed</v>
      </c>
      <c r="N3560" s="33">
        <f>IF(_xlfn.XLOOKUP(C3560,Raw_Data_Paid_23!$C$4:$C$2114,Raw_Data_Paid_23!$C$4:$C$2114,1)= 1,1,0)</f>
        <v>1</v>
      </c>
      <c r="O3560" t="str">
        <f>IF(M3560=$W$7,IF(AND(N3560,_xlfn.XLOOKUP(C3560,Raw_Data_OS_23!$C$7:$C$4518,Raw_Data_OS_23!$G$7:$G$4518,0)=G3560),"A",IF(_xlfn.XLOOKUP(C3560,Raw_Data_Paid_23!$C$4:$C$2114,Raw_Data_Paid_23!$C$4:$C$2114,"B1")="B1","B1","B2")),IF(_xlfn.XLOOKUP(C3560,Raw_Data_Paid_23!$C$4:$C$2114,Raw_Data_Paid_23!$C$4:$C$2114,"C1")="C1","C1","C2"))</f>
        <v>C1</v>
      </c>
      <c r="P3560" t="str">
        <f t="shared" si="105"/>
        <v>2021C1Motor Commercial</v>
      </c>
    </row>
    <row r="3561" spans="3:16" x14ac:dyDescent="0.35">
      <c r="C3561" s="6" t="s">
        <v>3693</v>
      </c>
      <c r="D3561" s="7" t="s">
        <v>5780</v>
      </c>
      <c r="E3561" s="7" t="s">
        <v>5917</v>
      </c>
      <c r="F3561" s="8" t="s">
        <v>3908</v>
      </c>
      <c r="G3561" s="9">
        <v>249882.3529</v>
      </c>
      <c r="H3561" s="10">
        <v>2021</v>
      </c>
      <c r="I3561" s="10">
        <v>2021</v>
      </c>
      <c r="J3561" s="11" t="s">
        <v>2250</v>
      </c>
      <c r="K3561" s="12">
        <v>249882.3529</v>
      </c>
      <c r="L3561" s="12">
        <v>1</v>
      </c>
      <c r="M3561" s="33" t="str">
        <f>IF(_xlfn.XLOOKUP(C3561,Raw_Data_OS_23!$C$7:$C$4518,Raw_Data_OS_23!$G$7:$G$4518,"Paid/ Closed")="Paid/ Closed","Paid/ Closed", "Still_Outstanding")</f>
        <v>Still_Outstanding</v>
      </c>
      <c r="N3561" s="33">
        <f>IF(_xlfn.XLOOKUP(C3561,Raw_Data_Paid_23!$C$4:$C$2114,Raw_Data_Paid_23!$C$4:$C$2114,1)= 1,1,0)</f>
        <v>1</v>
      </c>
      <c r="O3561" t="str">
        <f>IF(M3561=$W$7,IF(AND(N3561,_xlfn.XLOOKUP(C3561,Raw_Data_OS_23!$C$7:$C$4518,Raw_Data_OS_23!$G$7:$G$4518,0)=G3561),"A",IF(_xlfn.XLOOKUP(C3561,Raw_Data_Paid_23!$C$4:$C$2114,Raw_Data_Paid_23!$C$4:$C$2114,"B1")="B1","B1","B2")),IF(_xlfn.XLOOKUP(C3561,Raw_Data_Paid_23!$C$4:$C$2114,Raw_Data_Paid_23!$C$4:$C$2114,"C1")="C1","C1","C2"))</f>
        <v>A</v>
      </c>
      <c r="P3561" t="str">
        <f t="shared" si="105"/>
        <v>2021AMotor Commercial</v>
      </c>
    </row>
    <row r="3562" spans="3:16" x14ac:dyDescent="0.35">
      <c r="C3562" s="6" t="s">
        <v>3694</v>
      </c>
      <c r="D3562" s="7" t="s">
        <v>5958</v>
      </c>
      <c r="E3562" s="7" t="s">
        <v>5959</v>
      </c>
      <c r="F3562" s="8" t="s">
        <v>3910</v>
      </c>
      <c r="G3562" s="9">
        <v>20000</v>
      </c>
      <c r="H3562" s="10">
        <v>2021</v>
      </c>
      <c r="I3562" s="10">
        <v>2021</v>
      </c>
      <c r="J3562" s="11" t="s">
        <v>3138</v>
      </c>
      <c r="K3562" s="12">
        <v>20000</v>
      </c>
      <c r="L3562" s="12">
        <v>1</v>
      </c>
      <c r="M3562" s="33" t="str">
        <f>IF(_xlfn.XLOOKUP(C3562,Raw_Data_OS_23!$C$7:$C$4518,Raw_Data_OS_23!$G$7:$G$4518,"Paid/ Closed")="Paid/ Closed","Paid/ Closed", "Still_Outstanding")</f>
        <v>Paid/ Closed</v>
      </c>
      <c r="N3562" s="33">
        <f>IF(_xlfn.XLOOKUP(C3562,Raw_Data_Paid_23!$C$4:$C$2114,Raw_Data_Paid_23!$C$4:$C$2114,1)= 1,1,0)</f>
        <v>0</v>
      </c>
      <c r="O3562" t="str">
        <f>IF(M3562=$W$7,IF(AND(N3562,_xlfn.XLOOKUP(C3562,Raw_Data_OS_23!$C$7:$C$4518,Raw_Data_OS_23!$G$7:$G$4518,0)=G3562),"A",IF(_xlfn.XLOOKUP(C3562,Raw_Data_Paid_23!$C$4:$C$2114,Raw_Data_Paid_23!$C$4:$C$2114,"B1")="B1","B1","B2")),IF(_xlfn.XLOOKUP(C3562,Raw_Data_Paid_23!$C$4:$C$2114,Raw_Data_Paid_23!$C$4:$C$2114,"C1")="C1","C1","C2"))</f>
        <v>C2</v>
      </c>
      <c r="P3562" t="str">
        <f t="shared" si="105"/>
        <v>2021C2Motor Private</v>
      </c>
    </row>
    <row r="3563" spans="3:16" x14ac:dyDescent="0.35">
      <c r="C3563" s="6" t="s">
        <v>3695</v>
      </c>
      <c r="D3563" s="7" t="s">
        <v>5948</v>
      </c>
      <c r="E3563" s="7" t="s">
        <v>5961</v>
      </c>
      <c r="F3563" s="8" t="s">
        <v>3908</v>
      </c>
      <c r="G3563" s="9">
        <v>10100</v>
      </c>
      <c r="H3563" s="10">
        <v>2021</v>
      </c>
      <c r="I3563" s="10">
        <v>2021</v>
      </c>
      <c r="J3563" s="11" t="s">
        <v>3138</v>
      </c>
      <c r="K3563" s="12">
        <v>10100</v>
      </c>
      <c r="L3563" s="12">
        <v>1</v>
      </c>
      <c r="M3563" s="33" t="str">
        <f>IF(_xlfn.XLOOKUP(C3563,Raw_Data_OS_23!$C$7:$C$4518,Raw_Data_OS_23!$G$7:$G$4518,"Paid/ Closed")="Paid/ Closed","Paid/ Closed", "Still_Outstanding")</f>
        <v>Paid/ Closed</v>
      </c>
      <c r="N3563" s="33">
        <f>IF(_xlfn.XLOOKUP(C3563,Raw_Data_Paid_23!$C$4:$C$2114,Raw_Data_Paid_23!$C$4:$C$2114,1)= 1,1,0)</f>
        <v>0</v>
      </c>
      <c r="O3563" t="str">
        <f>IF(M3563=$W$7,IF(AND(N3563,_xlfn.XLOOKUP(C3563,Raw_Data_OS_23!$C$7:$C$4518,Raw_Data_OS_23!$G$7:$G$4518,0)=G3563),"A",IF(_xlfn.XLOOKUP(C3563,Raw_Data_Paid_23!$C$4:$C$2114,Raw_Data_Paid_23!$C$4:$C$2114,"B1")="B1","B1","B2")),IF(_xlfn.XLOOKUP(C3563,Raw_Data_Paid_23!$C$4:$C$2114,Raw_Data_Paid_23!$C$4:$C$2114,"C1")="C1","C1","C2"))</f>
        <v>C2</v>
      </c>
      <c r="P3563" t="str">
        <f t="shared" si="105"/>
        <v>2021C2Motor Commercial</v>
      </c>
    </row>
    <row r="3564" spans="3:16" x14ac:dyDescent="0.35">
      <c r="C3564" s="6" t="s">
        <v>3696</v>
      </c>
      <c r="D3564" s="7" t="s">
        <v>5926</v>
      </c>
      <c r="E3564" s="7" t="s">
        <v>5961</v>
      </c>
      <c r="F3564" s="8" t="s">
        <v>3910</v>
      </c>
      <c r="G3564" s="9">
        <v>120000</v>
      </c>
      <c r="H3564" s="10">
        <v>2021</v>
      </c>
      <c r="I3564" s="10">
        <v>2021</v>
      </c>
      <c r="J3564" s="11" t="s">
        <v>3138</v>
      </c>
      <c r="K3564" s="12">
        <v>120000</v>
      </c>
      <c r="L3564" s="12">
        <v>1</v>
      </c>
      <c r="M3564" s="33" t="str">
        <f>IF(_xlfn.XLOOKUP(C3564,Raw_Data_OS_23!$C$7:$C$4518,Raw_Data_OS_23!$G$7:$G$4518,"Paid/ Closed")="Paid/ Closed","Paid/ Closed", "Still_Outstanding")</f>
        <v>Still_Outstanding</v>
      </c>
      <c r="N3564" s="33">
        <f>IF(_xlfn.XLOOKUP(C3564,Raw_Data_Paid_23!$C$4:$C$2114,Raw_Data_Paid_23!$C$4:$C$2114,1)= 1,1,0)</f>
        <v>1</v>
      </c>
      <c r="O3564" t="str">
        <f>IF(M3564=$W$7,IF(AND(N3564,_xlfn.XLOOKUP(C3564,Raw_Data_OS_23!$C$7:$C$4518,Raw_Data_OS_23!$G$7:$G$4518,0)=G3564),"A",IF(_xlfn.XLOOKUP(C3564,Raw_Data_Paid_23!$C$4:$C$2114,Raw_Data_Paid_23!$C$4:$C$2114,"B1")="B1","B1","B2")),IF(_xlfn.XLOOKUP(C3564,Raw_Data_Paid_23!$C$4:$C$2114,Raw_Data_Paid_23!$C$4:$C$2114,"C1")="C1","C1","C2"))</f>
        <v>B1</v>
      </c>
      <c r="P3564" t="str">
        <f t="shared" si="105"/>
        <v>2021B1Motor Private</v>
      </c>
    </row>
    <row r="3565" spans="3:16" x14ac:dyDescent="0.35">
      <c r="C3565" s="6" t="s">
        <v>3697</v>
      </c>
      <c r="D3565" s="7" t="s">
        <v>5961</v>
      </c>
      <c r="E3565" s="7" t="s">
        <v>5962</v>
      </c>
      <c r="F3565" s="8" t="s">
        <v>3910</v>
      </c>
      <c r="G3565" s="9">
        <v>13000</v>
      </c>
      <c r="H3565" s="10">
        <v>2021</v>
      </c>
      <c r="I3565" s="10">
        <v>2021</v>
      </c>
      <c r="J3565" s="11" t="s">
        <v>3138</v>
      </c>
      <c r="K3565" s="12">
        <v>13000</v>
      </c>
      <c r="L3565" s="12">
        <v>1</v>
      </c>
      <c r="M3565" s="33" t="str">
        <f>IF(_xlfn.XLOOKUP(C3565,Raw_Data_OS_23!$C$7:$C$4518,Raw_Data_OS_23!$G$7:$G$4518,"Paid/ Closed")="Paid/ Closed","Paid/ Closed", "Still_Outstanding")</f>
        <v>Paid/ Closed</v>
      </c>
      <c r="N3565" s="33">
        <f>IF(_xlfn.XLOOKUP(C3565,Raw_Data_Paid_23!$C$4:$C$2114,Raw_Data_Paid_23!$C$4:$C$2114,1)= 1,1,0)</f>
        <v>0</v>
      </c>
      <c r="O3565" t="str">
        <f>IF(M3565=$W$7,IF(AND(N3565,_xlfn.XLOOKUP(C3565,Raw_Data_OS_23!$C$7:$C$4518,Raw_Data_OS_23!$G$7:$G$4518,0)=G3565),"A",IF(_xlfn.XLOOKUP(C3565,Raw_Data_Paid_23!$C$4:$C$2114,Raw_Data_Paid_23!$C$4:$C$2114,"B1")="B1","B1","B2")),IF(_xlfn.XLOOKUP(C3565,Raw_Data_Paid_23!$C$4:$C$2114,Raw_Data_Paid_23!$C$4:$C$2114,"C1")="C1","C1","C2"))</f>
        <v>C2</v>
      </c>
      <c r="P3565" t="str">
        <f t="shared" si="105"/>
        <v>2021C2Motor Private</v>
      </c>
    </row>
    <row r="3566" spans="3:16" x14ac:dyDescent="0.35">
      <c r="C3566" s="6" t="s">
        <v>3698</v>
      </c>
      <c r="D3566" s="7" t="s">
        <v>5961</v>
      </c>
      <c r="E3566" s="7" t="s">
        <v>5961</v>
      </c>
      <c r="F3566" s="8" t="s">
        <v>3910</v>
      </c>
      <c r="G3566" s="9">
        <v>17000</v>
      </c>
      <c r="H3566" s="10">
        <v>2021</v>
      </c>
      <c r="I3566" s="10">
        <v>2021</v>
      </c>
      <c r="J3566" s="11" t="s">
        <v>3138</v>
      </c>
      <c r="K3566" s="12">
        <v>24000</v>
      </c>
      <c r="L3566" s="12">
        <v>1</v>
      </c>
      <c r="M3566" s="33" t="str">
        <f>IF(_xlfn.XLOOKUP(C3566,Raw_Data_OS_23!$C$7:$C$4518,Raw_Data_OS_23!$G$7:$G$4518,"Paid/ Closed")="Paid/ Closed","Paid/ Closed", "Still_Outstanding")</f>
        <v>Still_Outstanding</v>
      </c>
      <c r="N3566" s="33">
        <f>IF(_xlfn.XLOOKUP(C3566,Raw_Data_Paid_23!$C$4:$C$2114,Raw_Data_Paid_23!$C$4:$C$2114,1)= 1,1,0)</f>
        <v>0</v>
      </c>
      <c r="O3566" t="str">
        <f>IF(M3566=$W$7,IF(AND(N3566,_xlfn.XLOOKUP(C3566,Raw_Data_OS_23!$C$7:$C$4518,Raw_Data_OS_23!$G$7:$G$4518,0)=G3566),"A",IF(_xlfn.XLOOKUP(C3566,Raw_Data_Paid_23!$C$4:$C$2114,Raw_Data_Paid_23!$C$4:$C$2114,"B1")="B1","B1","B2")),IF(_xlfn.XLOOKUP(C3566,Raw_Data_Paid_23!$C$4:$C$2114,Raw_Data_Paid_23!$C$4:$C$2114,"C1")="C1","C1","C2"))</f>
        <v>B2</v>
      </c>
      <c r="P3566" t="str">
        <f t="shared" si="105"/>
        <v>2021B2Motor Private</v>
      </c>
    </row>
    <row r="3567" spans="3:16" x14ac:dyDescent="0.35">
      <c r="C3567" s="6" t="s">
        <v>3699</v>
      </c>
      <c r="D3567" s="7" t="s">
        <v>5951</v>
      </c>
      <c r="E3567" s="7" t="s">
        <v>5953</v>
      </c>
      <c r="F3567" s="8" t="s">
        <v>3908</v>
      </c>
      <c r="G3567" s="9">
        <v>20000</v>
      </c>
      <c r="H3567" s="10">
        <v>2021</v>
      </c>
      <c r="I3567" s="10">
        <v>2021</v>
      </c>
      <c r="J3567" s="11" t="s">
        <v>3138</v>
      </c>
      <c r="K3567" s="12">
        <v>20000</v>
      </c>
      <c r="L3567" s="12">
        <v>1</v>
      </c>
      <c r="M3567" s="33" t="str">
        <f>IF(_xlfn.XLOOKUP(C3567,Raw_Data_OS_23!$C$7:$C$4518,Raw_Data_OS_23!$G$7:$G$4518,"Paid/ Closed")="Paid/ Closed","Paid/ Closed", "Still_Outstanding")</f>
        <v>Paid/ Closed</v>
      </c>
      <c r="N3567" s="33">
        <f>IF(_xlfn.XLOOKUP(C3567,Raw_Data_Paid_23!$C$4:$C$2114,Raw_Data_Paid_23!$C$4:$C$2114,1)= 1,1,0)</f>
        <v>0</v>
      </c>
      <c r="O3567" t="str">
        <f>IF(M3567=$W$7,IF(AND(N3567,_xlfn.XLOOKUP(C3567,Raw_Data_OS_23!$C$7:$C$4518,Raw_Data_OS_23!$G$7:$G$4518,0)=G3567),"A",IF(_xlfn.XLOOKUP(C3567,Raw_Data_Paid_23!$C$4:$C$2114,Raw_Data_Paid_23!$C$4:$C$2114,"B1")="B1","B1","B2")),IF(_xlfn.XLOOKUP(C3567,Raw_Data_Paid_23!$C$4:$C$2114,Raw_Data_Paid_23!$C$4:$C$2114,"C1")="C1","C1","C2"))</f>
        <v>C2</v>
      </c>
      <c r="P3567" t="str">
        <f t="shared" si="105"/>
        <v>2021C2Motor Commercial</v>
      </c>
    </row>
    <row r="3568" spans="3:16" x14ac:dyDescent="0.35">
      <c r="C3568" s="6" t="s">
        <v>3140</v>
      </c>
      <c r="D3568" s="7" t="s">
        <v>4171</v>
      </c>
      <c r="E3568" s="7" t="s">
        <v>5900</v>
      </c>
      <c r="F3568" s="8" t="s">
        <v>4214</v>
      </c>
      <c r="G3568" s="9">
        <v>0.80000000000291005</v>
      </c>
      <c r="H3568" s="10">
        <v>2021</v>
      </c>
      <c r="I3568" s="10">
        <v>2021</v>
      </c>
      <c r="J3568" s="11" t="s">
        <v>21</v>
      </c>
      <c r="K3568" s="12">
        <v>0.80000000000291005</v>
      </c>
      <c r="L3568" s="12">
        <v>1</v>
      </c>
      <c r="M3568" s="33" t="str">
        <f>IF(_xlfn.XLOOKUP(C3568,Raw_Data_OS_23!$C$7:$C$4518,Raw_Data_OS_23!$G$7:$G$4518,"Paid/ Closed")="Paid/ Closed","Paid/ Closed", "Still_Outstanding")</f>
        <v>Paid/ Closed</v>
      </c>
      <c r="N3568" s="33">
        <f>IF(_xlfn.XLOOKUP(C3568,Raw_Data_Paid_23!$C$4:$C$2114,Raw_Data_Paid_23!$C$4:$C$2114,1)= 1,1,0)</f>
        <v>1</v>
      </c>
      <c r="O3568" t="str">
        <f>IF(M3568=$W$7,IF(AND(N3568,_xlfn.XLOOKUP(C3568,Raw_Data_OS_23!$C$7:$C$4518,Raw_Data_OS_23!$G$7:$G$4518,0)=G3568),"A",IF(_xlfn.XLOOKUP(C3568,Raw_Data_Paid_23!$C$4:$C$2114,Raw_Data_Paid_23!$C$4:$C$2114,"B1")="B1","B1","B2")),IF(_xlfn.XLOOKUP(C3568,Raw_Data_Paid_23!$C$4:$C$2114,Raw_Data_Paid_23!$C$4:$C$2114,"C1")="C1","C1","C2"))</f>
        <v>C1</v>
      </c>
      <c r="P3568" t="str">
        <f t="shared" si="105"/>
        <v>2021C1Liability</v>
      </c>
    </row>
    <row r="3569" spans="3:16" x14ac:dyDescent="0.35">
      <c r="C3569" s="6" t="s">
        <v>3700</v>
      </c>
      <c r="D3569" s="7" t="s">
        <v>5958</v>
      </c>
      <c r="E3569" s="7" t="s">
        <v>5962</v>
      </c>
      <c r="F3569" s="8" t="s">
        <v>3908</v>
      </c>
      <c r="G3569" s="9">
        <v>47000</v>
      </c>
      <c r="H3569" s="10">
        <v>2021</v>
      </c>
      <c r="I3569" s="10">
        <v>2021</v>
      </c>
      <c r="J3569" s="11" t="s">
        <v>3138</v>
      </c>
      <c r="K3569" s="12">
        <v>47000</v>
      </c>
      <c r="L3569" s="12">
        <v>1</v>
      </c>
      <c r="M3569" s="33" t="str">
        <f>IF(_xlfn.XLOOKUP(C3569,Raw_Data_OS_23!$C$7:$C$4518,Raw_Data_OS_23!$G$7:$G$4518,"Paid/ Closed")="Paid/ Closed","Paid/ Closed", "Still_Outstanding")</f>
        <v>Paid/ Closed</v>
      </c>
      <c r="N3569" s="33">
        <f>IF(_xlfn.XLOOKUP(C3569,Raw_Data_Paid_23!$C$4:$C$2114,Raw_Data_Paid_23!$C$4:$C$2114,1)= 1,1,0)</f>
        <v>1</v>
      </c>
      <c r="O3569" t="str">
        <f>IF(M3569=$W$7,IF(AND(N3569,_xlfn.XLOOKUP(C3569,Raw_Data_OS_23!$C$7:$C$4518,Raw_Data_OS_23!$G$7:$G$4518,0)=G3569),"A",IF(_xlfn.XLOOKUP(C3569,Raw_Data_Paid_23!$C$4:$C$2114,Raw_Data_Paid_23!$C$4:$C$2114,"B1")="B1","B1","B2")),IF(_xlfn.XLOOKUP(C3569,Raw_Data_Paid_23!$C$4:$C$2114,Raw_Data_Paid_23!$C$4:$C$2114,"C1")="C1","C1","C2"))</f>
        <v>C1</v>
      </c>
      <c r="P3569" t="str">
        <f t="shared" si="105"/>
        <v>2021C1Motor Commercial</v>
      </c>
    </row>
    <row r="3570" spans="3:16" x14ac:dyDescent="0.35">
      <c r="C3570" s="6" t="s">
        <v>3701</v>
      </c>
      <c r="D3570" s="7" t="s">
        <v>5811</v>
      </c>
      <c r="E3570" s="7" t="s">
        <v>5957</v>
      </c>
      <c r="F3570" s="8" t="s">
        <v>3908</v>
      </c>
      <c r="G3570" s="9">
        <v>150000</v>
      </c>
      <c r="H3570" s="10">
        <v>2021</v>
      </c>
      <c r="I3570" s="10">
        <v>2021</v>
      </c>
      <c r="J3570" s="11" t="s">
        <v>2250</v>
      </c>
      <c r="K3570" s="12">
        <v>150000</v>
      </c>
      <c r="L3570" s="12">
        <v>1</v>
      </c>
      <c r="M3570" s="33" t="str">
        <f>IF(_xlfn.XLOOKUP(C3570,Raw_Data_OS_23!$C$7:$C$4518,Raw_Data_OS_23!$G$7:$G$4518,"Paid/ Closed")="Paid/ Closed","Paid/ Closed", "Still_Outstanding")</f>
        <v>Paid/ Closed</v>
      </c>
      <c r="N3570" s="33">
        <f>IF(_xlfn.XLOOKUP(C3570,Raw_Data_Paid_23!$C$4:$C$2114,Raw_Data_Paid_23!$C$4:$C$2114,1)= 1,1,0)</f>
        <v>1</v>
      </c>
      <c r="O3570" t="str">
        <f>IF(M3570=$W$7,IF(AND(N3570,_xlfn.XLOOKUP(C3570,Raw_Data_OS_23!$C$7:$C$4518,Raw_Data_OS_23!$G$7:$G$4518,0)=G3570),"A",IF(_xlfn.XLOOKUP(C3570,Raw_Data_Paid_23!$C$4:$C$2114,Raw_Data_Paid_23!$C$4:$C$2114,"B1")="B1","B1","B2")),IF(_xlfn.XLOOKUP(C3570,Raw_Data_Paid_23!$C$4:$C$2114,Raw_Data_Paid_23!$C$4:$C$2114,"C1")="C1","C1","C2"))</f>
        <v>C1</v>
      </c>
      <c r="P3570" t="str">
        <f t="shared" si="105"/>
        <v>2021C1Motor Commercial</v>
      </c>
    </row>
    <row r="3571" spans="3:16" x14ac:dyDescent="0.35">
      <c r="C3571" s="6" t="s">
        <v>3702</v>
      </c>
      <c r="D3571" s="7" t="s">
        <v>5956</v>
      </c>
      <c r="E3571" s="7" t="s">
        <v>5963</v>
      </c>
      <c r="F3571" s="8" t="s">
        <v>3910</v>
      </c>
      <c r="G3571" s="9">
        <v>10000</v>
      </c>
      <c r="H3571" s="10">
        <v>2021</v>
      </c>
      <c r="I3571" s="10">
        <v>2021</v>
      </c>
      <c r="J3571" s="11" t="s">
        <v>3138</v>
      </c>
      <c r="K3571" s="12">
        <v>10000</v>
      </c>
      <c r="L3571" s="12">
        <v>1</v>
      </c>
      <c r="M3571" s="33" t="str">
        <f>IF(_xlfn.XLOOKUP(C3571,Raw_Data_OS_23!$C$7:$C$4518,Raw_Data_OS_23!$G$7:$G$4518,"Paid/ Closed")="Paid/ Closed","Paid/ Closed", "Still_Outstanding")</f>
        <v>Paid/ Closed</v>
      </c>
      <c r="N3571" s="33">
        <f>IF(_xlfn.XLOOKUP(C3571,Raw_Data_Paid_23!$C$4:$C$2114,Raw_Data_Paid_23!$C$4:$C$2114,1)= 1,1,0)</f>
        <v>1</v>
      </c>
      <c r="O3571" t="str">
        <f>IF(M3571=$W$7,IF(AND(N3571,_xlfn.XLOOKUP(C3571,Raw_Data_OS_23!$C$7:$C$4518,Raw_Data_OS_23!$G$7:$G$4518,0)=G3571),"A",IF(_xlfn.XLOOKUP(C3571,Raw_Data_Paid_23!$C$4:$C$2114,Raw_Data_Paid_23!$C$4:$C$2114,"B1")="B1","B1","B2")),IF(_xlfn.XLOOKUP(C3571,Raw_Data_Paid_23!$C$4:$C$2114,Raw_Data_Paid_23!$C$4:$C$2114,"C1")="C1","C1","C2"))</f>
        <v>C1</v>
      </c>
      <c r="P3571" t="str">
        <f t="shared" si="105"/>
        <v>2021C1Motor Private</v>
      </c>
    </row>
    <row r="3572" spans="3:16" x14ac:dyDescent="0.35">
      <c r="C3572" s="6" t="s">
        <v>3703</v>
      </c>
      <c r="D3572" s="7" t="s">
        <v>5935</v>
      </c>
      <c r="E3572" s="7" t="s">
        <v>5938</v>
      </c>
      <c r="F3572" s="8" t="s">
        <v>3910</v>
      </c>
      <c r="G3572" s="9">
        <v>840</v>
      </c>
      <c r="H3572" s="10">
        <v>2021</v>
      </c>
      <c r="I3572" s="10">
        <v>2021</v>
      </c>
      <c r="J3572" s="11" t="s">
        <v>3138</v>
      </c>
      <c r="K3572" s="12">
        <v>840</v>
      </c>
      <c r="L3572" s="12">
        <v>1</v>
      </c>
      <c r="M3572" s="33" t="str">
        <f>IF(_xlfn.XLOOKUP(C3572,Raw_Data_OS_23!$C$7:$C$4518,Raw_Data_OS_23!$G$7:$G$4518,"Paid/ Closed")="Paid/ Closed","Paid/ Closed", "Still_Outstanding")</f>
        <v>Paid/ Closed</v>
      </c>
      <c r="N3572" s="33">
        <f>IF(_xlfn.XLOOKUP(C3572,Raw_Data_Paid_23!$C$4:$C$2114,Raw_Data_Paid_23!$C$4:$C$2114,1)= 1,1,0)</f>
        <v>1</v>
      </c>
      <c r="O3572" t="str">
        <f>IF(M3572=$W$7,IF(AND(N3572,_xlfn.XLOOKUP(C3572,Raw_Data_OS_23!$C$7:$C$4518,Raw_Data_OS_23!$G$7:$G$4518,0)=G3572),"A",IF(_xlfn.XLOOKUP(C3572,Raw_Data_Paid_23!$C$4:$C$2114,Raw_Data_Paid_23!$C$4:$C$2114,"B1")="B1","B1","B2")),IF(_xlfn.XLOOKUP(C3572,Raw_Data_Paid_23!$C$4:$C$2114,Raw_Data_Paid_23!$C$4:$C$2114,"C1")="C1","C1","C2"))</f>
        <v>C1</v>
      </c>
      <c r="P3572" t="str">
        <f t="shared" si="105"/>
        <v>2021C1Motor Private</v>
      </c>
    </row>
    <row r="3573" spans="3:16" x14ac:dyDescent="0.35">
      <c r="C3573" s="6" t="s">
        <v>3704</v>
      </c>
      <c r="D3573" s="7" t="s">
        <v>5964</v>
      </c>
      <c r="E3573" s="7" t="s">
        <v>5963</v>
      </c>
      <c r="F3573" s="8" t="s">
        <v>3910</v>
      </c>
      <c r="G3573" s="9">
        <v>207730</v>
      </c>
      <c r="H3573" s="10">
        <v>2021</v>
      </c>
      <c r="I3573" s="10">
        <v>2021</v>
      </c>
      <c r="J3573" s="11" t="s">
        <v>3138</v>
      </c>
      <c r="K3573" s="12">
        <v>207730</v>
      </c>
      <c r="L3573" s="12">
        <v>1</v>
      </c>
      <c r="M3573" s="33" t="str">
        <f>IF(_xlfn.XLOOKUP(C3573,Raw_Data_OS_23!$C$7:$C$4518,Raw_Data_OS_23!$G$7:$G$4518,"Paid/ Closed")="Paid/ Closed","Paid/ Closed", "Still_Outstanding")</f>
        <v>Paid/ Closed</v>
      </c>
      <c r="N3573" s="33">
        <f>IF(_xlfn.XLOOKUP(C3573,Raw_Data_Paid_23!$C$4:$C$2114,Raw_Data_Paid_23!$C$4:$C$2114,1)= 1,1,0)</f>
        <v>0</v>
      </c>
      <c r="O3573" t="str">
        <f>IF(M3573=$W$7,IF(AND(N3573,_xlfn.XLOOKUP(C3573,Raw_Data_OS_23!$C$7:$C$4518,Raw_Data_OS_23!$G$7:$G$4518,0)=G3573),"A",IF(_xlfn.XLOOKUP(C3573,Raw_Data_Paid_23!$C$4:$C$2114,Raw_Data_Paid_23!$C$4:$C$2114,"B1")="B1","B1","B2")),IF(_xlfn.XLOOKUP(C3573,Raw_Data_Paid_23!$C$4:$C$2114,Raw_Data_Paid_23!$C$4:$C$2114,"C1")="C1","C1","C2"))</f>
        <v>C2</v>
      </c>
      <c r="P3573" t="str">
        <f t="shared" si="105"/>
        <v>2021C2Motor Private</v>
      </c>
    </row>
    <row r="3574" spans="3:16" x14ac:dyDescent="0.35">
      <c r="C3574" s="6" t="s">
        <v>3705</v>
      </c>
      <c r="D3574" s="7" t="s">
        <v>5962</v>
      </c>
      <c r="E3574" s="7" t="s">
        <v>5963</v>
      </c>
      <c r="F3574" s="8" t="s">
        <v>3910</v>
      </c>
      <c r="G3574" s="9">
        <v>50000</v>
      </c>
      <c r="H3574" s="10">
        <v>2021</v>
      </c>
      <c r="I3574" s="10">
        <v>2021</v>
      </c>
      <c r="J3574" s="11" t="s">
        <v>3138</v>
      </c>
      <c r="K3574" s="12">
        <v>50000</v>
      </c>
      <c r="L3574" s="12">
        <v>1</v>
      </c>
      <c r="M3574" s="33" t="str">
        <f>IF(_xlfn.XLOOKUP(C3574,Raw_Data_OS_23!$C$7:$C$4518,Raw_Data_OS_23!$G$7:$G$4518,"Paid/ Closed")="Paid/ Closed","Paid/ Closed", "Still_Outstanding")</f>
        <v>Still_Outstanding</v>
      </c>
      <c r="N3574" s="33">
        <f>IF(_xlfn.XLOOKUP(C3574,Raw_Data_Paid_23!$C$4:$C$2114,Raw_Data_Paid_23!$C$4:$C$2114,1)= 1,1,0)</f>
        <v>1</v>
      </c>
      <c r="O3574" t="str">
        <f>IF(M3574=$W$7,IF(AND(N3574,_xlfn.XLOOKUP(C3574,Raw_Data_OS_23!$C$7:$C$4518,Raw_Data_OS_23!$G$7:$G$4518,0)=G3574),"A",IF(_xlfn.XLOOKUP(C3574,Raw_Data_Paid_23!$C$4:$C$2114,Raw_Data_Paid_23!$C$4:$C$2114,"B1")="B1","B1","B2")),IF(_xlfn.XLOOKUP(C3574,Raw_Data_Paid_23!$C$4:$C$2114,Raw_Data_Paid_23!$C$4:$C$2114,"C1")="C1","C1","C2"))</f>
        <v>B1</v>
      </c>
      <c r="P3574" t="str">
        <f t="shared" si="105"/>
        <v>2021B1Motor Private</v>
      </c>
    </row>
    <row r="3575" spans="3:16" x14ac:dyDescent="0.35">
      <c r="C3575" s="6" t="s">
        <v>3706</v>
      </c>
      <c r="D3575" s="7" t="s">
        <v>5949</v>
      </c>
      <c r="E3575" s="7" t="s">
        <v>5961</v>
      </c>
      <c r="F3575" s="8" t="s">
        <v>3910</v>
      </c>
      <c r="G3575" s="9">
        <v>100000</v>
      </c>
      <c r="H3575" s="10">
        <v>2021</v>
      </c>
      <c r="I3575" s="10">
        <v>2021</v>
      </c>
      <c r="J3575" s="11" t="s">
        <v>3138</v>
      </c>
      <c r="K3575" s="12">
        <v>100000</v>
      </c>
      <c r="L3575" s="12">
        <v>1</v>
      </c>
      <c r="M3575" s="33" t="str">
        <f>IF(_xlfn.XLOOKUP(C3575,Raw_Data_OS_23!$C$7:$C$4518,Raw_Data_OS_23!$G$7:$G$4518,"Paid/ Closed")="Paid/ Closed","Paid/ Closed", "Still_Outstanding")</f>
        <v>Paid/ Closed</v>
      </c>
      <c r="N3575" s="33">
        <f>IF(_xlfn.XLOOKUP(C3575,Raw_Data_Paid_23!$C$4:$C$2114,Raw_Data_Paid_23!$C$4:$C$2114,1)= 1,1,0)</f>
        <v>0</v>
      </c>
      <c r="O3575" t="str">
        <f>IF(M3575=$W$7,IF(AND(N3575,_xlfn.XLOOKUP(C3575,Raw_Data_OS_23!$C$7:$C$4518,Raw_Data_OS_23!$G$7:$G$4518,0)=G3575),"A",IF(_xlfn.XLOOKUP(C3575,Raw_Data_Paid_23!$C$4:$C$2114,Raw_Data_Paid_23!$C$4:$C$2114,"B1")="B1","B1","B2")),IF(_xlfn.XLOOKUP(C3575,Raw_Data_Paid_23!$C$4:$C$2114,Raw_Data_Paid_23!$C$4:$C$2114,"C1")="C1","C1","C2"))</f>
        <v>C2</v>
      </c>
      <c r="P3575" t="str">
        <f t="shared" si="105"/>
        <v>2021C2Motor Private</v>
      </c>
    </row>
    <row r="3576" spans="3:16" x14ac:dyDescent="0.35">
      <c r="C3576" s="6" t="s">
        <v>3707</v>
      </c>
      <c r="D3576" s="7" t="s">
        <v>5961</v>
      </c>
      <c r="E3576" s="7" t="s">
        <v>5963</v>
      </c>
      <c r="F3576" s="8" t="s">
        <v>3910</v>
      </c>
      <c r="G3576" s="9">
        <v>18000</v>
      </c>
      <c r="H3576" s="10">
        <v>2021</v>
      </c>
      <c r="I3576" s="10">
        <v>2021</v>
      </c>
      <c r="J3576" s="11" t="s">
        <v>3138</v>
      </c>
      <c r="K3576" s="12">
        <v>18000</v>
      </c>
      <c r="L3576" s="12">
        <v>1</v>
      </c>
      <c r="M3576" s="33" t="str">
        <f>IF(_xlfn.XLOOKUP(C3576,Raw_Data_OS_23!$C$7:$C$4518,Raw_Data_OS_23!$G$7:$G$4518,"Paid/ Closed")="Paid/ Closed","Paid/ Closed", "Still_Outstanding")</f>
        <v>Paid/ Closed</v>
      </c>
      <c r="N3576" s="33">
        <f>IF(_xlfn.XLOOKUP(C3576,Raw_Data_Paid_23!$C$4:$C$2114,Raw_Data_Paid_23!$C$4:$C$2114,1)= 1,1,0)</f>
        <v>0</v>
      </c>
      <c r="O3576" t="str">
        <f>IF(M3576=$W$7,IF(AND(N3576,_xlfn.XLOOKUP(C3576,Raw_Data_OS_23!$C$7:$C$4518,Raw_Data_OS_23!$G$7:$G$4518,0)=G3576),"A",IF(_xlfn.XLOOKUP(C3576,Raw_Data_Paid_23!$C$4:$C$2114,Raw_Data_Paid_23!$C$4:$C$2114,"B1")="B1","B1","B2")),IF(_xlfn.XLOOKUP(C3576,Raw_Data_Paid_23!$C$4:$C$2114,Raw_Data_Paid_23!$C$4:$C$2114,"C1")="C1","C1","C2"))</f>
        <v>C2</v>
      </c>
      <c r="P3576" t="str">
        <f t="shared" si="105"/>
        <v>2021C2Motor Private</v>
      </c>
    </row>
    <row r="3577" spans="3:16" x14ac:dyDescent="0.35">
      <c r="C3577" s="6" t="s">
        <v>3708</v>
      </c>
      <c r="D3577" s="7" t="s">
        <v>5947</v>
      </c>
      <c r="E3577" s="7" t="s">
        <v>5963</v>
      </c>
      <c r="F3577" s="8" t="s">
        <v>3910</v>
      </c>
      <c r="G3577" s="9">
        <v>261111.70066666999</v>
      </c>
      <c r="H3577" s="10">
        <v>2021</v>
      </c>
      <c r="I3577" s="10">
        <v>2021</v>
      </c>
      <c r="J3577" s="11" t="s">
        <v>3138</v>
      </c>
      <c r="K3577" s="12">
        <v>261111.70066666999</v>
      </c>
      <c r="L3577" s="12">
        <v>1</v>
      </c>
      <c r="M3577" s="33" t="str">
        <f>IF(_xlfn.XLOOKUP(C3577,Raw_Data_OS_23!$C$7:$C$4518,Raw_Data_OS_23!$G$7:$G$4518,"Paid/ Closed")="Paid/ Closed","Paid/ Closed", "Still_Outstanding")</f>
        <v>Still_Outstanding</v>
      </c>
      <c r="N3577" s="33">
        <f>IF(_xlfn.XLOOKUP(C3577,Raw_Data_Paid_23!$C$4:$C$2114,Raw_Data_Paid_23!$C$4:$C$2114,1)= 1,1,0)</f>
        <v>1</v>
      </c>
      <c r="O3577" t="str">
        <f>IF(M3577=$W$7,IF(AND(N3577,_xlfn.XLOOKUP(C3577,Raw_Data_OS_23!$C$7:$C$4518,Raw_Data_OS_23!$G$7:$G$4518,0)=G3577),"A",IF(_xlfn.XLOOKUP(C3577,Raw_Data_Paid_23!$C$4:$C$2114,Raw_Data_Paid_23!$C$4:$C$2114,"B1")="B1","B1","B2")),IF(_xlfn.XLOOKUP(C3577,Raw_Data_Paid_23!$C$4:$C$2114,Raw_Data_Paid_23!$C$4:$C$2114,"C1")="C1","C1","C2"))</f>
        <v>B1</v>
      </c>
      <c r="P3577" t="str">
        <f t="shared" si="105"/>
        <v>2021B1Motor Private</v>
      </c>
    </row>
    <row r="3578" spans="3:16" x14ac:dyDescent="0.35">
      <c r="C3578" s="6" t="s">
        <v>3709</v>
      </c>
      <c r="D3578" s="7" t="s">
        <v>5947</v>
      </c>
      <c r="E3578" s="7" t="s">
        <v>5963</v>
      </c>
      <c r="F3578" s="8" t="s">
        <v>3910</v>
      </c>
      <c r="G3578" s="9">
        <v>100000</v>
      </c>
      <c r="H3578" s="10">
        <v>2021</v>
      </c>
      <c r="I3578" s="10">
        <v>2021</v>
      </c>
      <c r="J3578" s="11" t="s">
        <v>3138</v>
      </c>
      <c r="K3578" s="12">
        <v>100000</v>
      </c>
      <c r="L3578" s="12">
        <v>1</v>
      </c>
      <c r="M3578" s="33" t="str">
        <f>IF(_xlfn.XLOOKUP(C3578,Raw_Data_OS_23!$C$7:$C$4518,Raw_Data_OS_23!$G$7:$G$4518,"Paid/ Closed")="Paid/ Closed","Paid/ Closed", "Still_Outstanding")</f>
        <v>Paid/ Closed</v>
      </c>
      <c r="N3578" s="33">
        <f>IF(_xlfn.XLOOKUP(C3578,Raw_Data_Paid_23!$C$4:$C$2114,Raw_Data_Paid_23!$C$4:$C$2114,1)= 1,1,0)</f>
        <v>1</v>
      </c>
      <c r="O3578" t="str">
        <f>IF(M3578=$W$7,IF(AND(N3578,_xlfn.XLOOKUP(C3578,Raw_Data_OS_23!$C$7:$C$4518,Raw_Data_OS_23!$G$7:$G$4518,0)=G3578),"A",IF(_xlfn.XLOOKUP(C3578,Raw_Data_Paid_23!$C$4:$C$2114,Raw_Data_Paid_23!$C$4:$C$2114,"B1")="B1","B1","B2")),IF(_xlfn.XLOOKUP(C3578,Raw_Data_Paid_23!$C$4:$C$2114,Raw_Data_Paid_23!$C$4:$C$2114,"C1")="C1","C1","C2"))</f>
        <v>C1</v>
      </c>
      <c r="P3578" t="str">
        <f t="shared" si="105"/>
        <v>2021C1Motor Private</v>
      </c>
    </row>
    <row r="3579" spans="3:16" x14ac:dyDescent="0.35">
      <c r="C3579" s="6" t="s">
        <v>3710</v>
      </c>
      <c r="D3579" s="7" t="s">
        <v>5961</v>
      </c>
      <c r="E3579" s="7" t="s">
        <v>5962</v>
      </c>
      <c r="F3579" s="8" t="s">
        <v>3910</v>
      </c>
      <c r="G3579" s="9">
        <v>130000</v>
      </c>
      <c r="H3579" s="10">
        <v>2021</v>
      </c>
      <c r="I3579" s="10">
        <v>2021</v>
      </c>
      <c r="J3579" s="11" t="s">
        <v>3138</v>
      </c>
      <c r="K3579" s="12">
        <v>130000</v>
      </c>
      <c r="L3579" s="12">
        <v>1</v>
      </c>
      <c r="M3579" s="33" t="str">
        <f>IF(_xlfn.XLOOKUP(C3579,Raw_Data_OS_23!$C$7:$C$4518,Raw_Data_OS_23!$G$7:$G$4518,"Paid/ Closed")="Paid/ Closed","Paid/ Closed", "Still_Outstanding")</f>
        <v>Paid/ Closed</v>
      </c>
      <c r="N3579" s="33">
        <f>IF(_xlfn.XLOOKUP(C3579,Raw_Data_Paid_23!$C$4:$C$2114,Raw_Data_Paid_23!$C$4:$C$2114,1)= 1,1,0)</f>
        <v>0</v>
      </c>
      <c r="O3579" t="str">
        <f>IF(M3579=$W$7,IF(AND(N3579,_xlfn.XLOOKUP(C3579,Raw_Data_OS_23!$C$7:$C$4518,Raw_Data_OS_23!$G$7:$G$4518,0)=G3579),"A",IF(_xlfn.XLOOKUP(C3579,Raw_Data_Paid_23!$C$4:$C$2114,Raw_Data_Paid_23!$C$4:$C$2114,"B1")="B1","B1","B2")),IF(_xlfn.XLOOKUP(C3579,Raw_Data_Paid_23!$C$4:$C$2114,Raw_Data_Paid_23!$C$4:$C$2114,"C1")="C1","C1","C2"))</f>
        <v>C2</v>
      </c>
      <c r="P3579" t="str">
        <f t="shared" si="105"/>
        <v>2021C2Motor Private</v>
      </c>
    </row>
    <row r="3580" spans="3:16" x14ac:dyDescent="0.35">
      <c r="C3580" s="6" t="s">
        <v>3711</v>
      </c>
      <c r="D3580" s="7" t="s">
        <v>5904</v>
      </c>
      <c r="E3580" s="7" t="s">
        <v>5942</v>
      </c>
      <c r="F3580" s="8" t="s">
        <v>658</v>
      </c>
      <c r="G3580" s="9">
        <v>23905</v>
      </c>
      <c r="H3580" s="10">
        <v>2021</v>
      </c>
      <c r="I3580" s="10">
        <v>2021</v>
      </c>
      <c r="J3580" s="11" t="s">
        <v>3073</v>
      </c>
      <c r="K3580" s="12">
        <v>23905</v>
      </c>
      <c r="L3580" s="12">
        <v>1</v>
      </c>
      <c r="M3580" s="33" t="str">
        <f>IF(_xlfn.XLOOKUP(C3580,Raw_Data_OS_23!$C$7:$C$4518,Raw_Data_OS_23!$G$7:$G$4518,"Paid/ Closed")="Paid/ Closed","Paid/ Closed", "Still_Outstanding")</f>
        <v>Still_Outstanding</v>
      </c>
      <c r="N3580" s="33">
        <f>IF(_xlfn.XLOOKUP(C3580,Raw_Data_Paid_23!$C$4:$C$2114,Raw_Data_Paid_23!$C$4:$C$2114,1)= 1,1,0)</f>
        <v>1</v>
      </c>
      <c r="O3580" t="str">
        <f>IF(M3580=$W$7,IF(AND(N3580,_xlfn.XLOOKUP(C3580,Raw_Data_OS_23!$C$7:$C$4518,Raw_Data_OS_23!$G$7:$G$4518,0)=G3580),"A",IF(_xlfn.XLOOKUP(C3580,Raw_Data_Paid_23!$C$4:$C$2114,Raw_Data_Paid_23!$C$4:$C$2114,"B1")="B1","B1","B2")),IF(_xlfn.XLOOKUP(C3580,Raw_Data_Paid_23!$C$4:$C$2114,Raw_Data_Paid_23!$C$4:$C$2114,"C1")="C1","C1","C2"))</f>
        <v>A</v>
      </c>
      <c r="P3580" t="str">
        <f t="shared" si="105"/>
        <v>2021AWorkmen's Compensation</v>
      </c>
    </row>
    <row r="3581" spans="3:16" x14ac:dyDescent="0.35">
      <c r="C3581" s="6" t="s">
        <v>3712</v>
      </c>
      <c r="D3581" s="7" t="s">
        <v>5956</v>
      </c>
      <c r="E3581" s="7" t="s">
        <v>5965</v>
      </c>
      <c r="F3581" s="8" t="s">
        <v>3910</v>
      </c>
      <c r="G3581" s="9">
        <v>182340</v>
      </c>
      <c r="H3581" s="10">
        <v>2021</v>
      </c>
      <c r="I3581" s="10">
        <v>2021</v>
      </c>
      <c r="J3581" s="11" t="s">
        <v>3138</v>
      </c>
      <c r="K3581" s="12">
        <v>182340</v>
      </c>
      <c r="L3581" s="12">
        <v>1</v>
      </c>
      <c r="M3581" s="33" t="str">
        <f>IF(_xlfn.XLOOKUP(C3581,Raw_Data_OS_23!$C$7:$C$4518,Raw_Data_OS_23!$G$7:$G$4518,"Paid/ Closed")="Paid/ Closed","Paid/ Closed", "Still_Outstanding")</f>
        <v>Still_Outstanding</v>
      </c>
      <c r="N3581" s="33">
        <f>IF(_xlfn.XLOOKUP(C3581,Raw_Data_Paid_23!$C$4:$C$2114,Raw_Data_Paid_23!$C$4:$C$2114,1)= 1,1,0)</f>
        <v>1</v>
      </c>
      <c r="O3581" t="str">
        <f>IF(M3581=$W$7,IF(AND(N3581,_xlfn.XLOOKUP(C3581,Raw_Data_OS_23!$C$7:$C$4518,Raw_Data_OS_23!$G$7:$G$4518,0)=G3581),"A",IF(_xlfn.XLOOKUP(C3581,Raw_Data_Paid_23!$C$4:$C$2114,Raw_Data_Paid_23!$C$4:$C$2114,"B1")="B1","B1","B2")),IF(_xlfn.XLOOKUP(C3581,Raw_Data_Paid_23!$C$4:$C$2114,Raw_Data_Paid_23!$C$4:$C$2114,"C1")="C1","C1","C2"))</f>
        <v>B1</v>
      </c>
      <c r="P3581" t="str">
        <f t="shared" si="105"/>
        <v>2021B1Motor Private</v>
      </c>
    </row>
    <row r="3582" spans="3:16" x14ac:dyDescent="0.35">
      <c r="C3582" s="6" t="s">
        <v>3713</v>
      </c>
      <c r="D3582" s="7" t="s">
        <v>5774</v>
      </c>
      <c r="E3582" s="7" t="s">
        <v>5965</v>
      </c>
      <c r="F3582" s="8" t="s">
        <v>4214</v>
      </c>
      <c r="G3582" s="9">
        <v>0.40000000002328001</v>
      </c>
      <c r="H3582" s="10">
        <v>2021</v>
      </c>
      <c r="I3582" s="10">
        <v>2021</v>
      </c>
      <c r="J3582" s="11" t="s">
        <v>2250</v>
      </c>
      <c r="K3582" s="12">
        <v>0.40000000002328001</v>
      </c>
      <c r="L3582" s="12">
        <v>1</v>
      </c>
      <c r="M3582" s="33" t="str">
        <f>IF(_xlfn.XLOOKUP(C3582,Raw_Data_OS_23!$C$7:$C$4518,Raw_Data_OS_23!$G$7:$G$4518,"Paid/ Closed")="Paid/ Closed","Paid/ Closed", "Still_Outstanding")</f>
        <v>Still_Outstanding</v>
      </c>
      <c r="N3582" s="33">
        <f>IF(_xlfn.XLOOKUP(C3582,Raw_Data_Paid_23!$C$4:$C$2114,Raw_Data_Paid_23!$C$4:$C$2114,1)= 1,1,0)</f>
        <v>1</v>
      </c>
      <c r="O3582" t="str">
        <f>IF(M3582=$W$7,IF(AND(N3582,_xlfn.XLOOKUP(C3582,Raw_Data_OS_23!$C$7:$C$4518,Raw_Data_OS_23!$G$7:$G$4518,0)=G3582),"A",IF(_xlfn.XLOOKUP(C3582,Raw_Data_Paid_23!$C$4:$C$2114,Raw_Data_Paid_23!$C$4:$C$2114,"B1")="B1","B1","B2")),IF(_xlfn.XLOOKUP(C3582,Raw_Data_Paid_23!$C$4:$C$2114,Raw_Data_Paid_23!$C$4:$C$2114,"C1")="C1","C1","C2"))</f>
        <v>A</v>
      </c>
      <c r="P3582" t="str">
        <f t="shared" si="105"/>
        <v>2021ALiability</v>
      </c>
    </row>
    <row r="3583" spans="3:16" x14ac:dyDescent="0.35">
      <c r="C3583" s="6" t="s">
        <v>3714</v>
      </c>
      <c r="D3583" s="7" t="s">
        <v>5426</v>
      </c>
      <c r="E3583" s="7" t="s">
        <v>5965</v>
      </c>
      <c r="F3583" s="8" t="s">
        <v>4214</v>
      </c>
      <c r="G3583" s="9">
        <v>0.79999999998836002</v>
      </c>
      <c r="H3583" s="10">
        <v>2021</v>
      </c>
      <c r="I3583" s="10">
        <v>2021</v>
      </c>
      <c r="J3583" s="11" t="s">
        <v>2250</v>
      </c>
      <c r="K3583" s="12">
        <v>0.79999999998836002</v>
      </c>
      <c r="L3583" s="12">
        <v>1</v>
      </c>
      <c r="M3583" s="33" t="str">
        <f>IF(_xlfn.XLOOKUP(C3583,Raw_Data_OS_23!$C$7:$C$4518,Raw_Data_OS_23!$G$7:$G$4518,"Paid/ Closed")="Paid/ Closed","Paid/ Closed", "Still_Outstanding")</f>
        <v>Paid/ Closed</v>
      </c>
      <c r="N3583" s="33">
        <f>IF(_xlfn.XLOOKUP(C3583,Raw_Data_Paid_23!$C$4:$C$2114,Raw_Data_Paid_23!$C$4:$C$2114,1)= 1,1,0)</f>
        <v>1</v>
      </c>
      <c r="O3583" t="str">
        <f>IF(M3583=$W$7,IF(AND(N3583,_xlfn.XLOOKUP(C3583,Raw_Data_OS_23!$C$7:$C$4518,Raw_Data_OS_23!$G$7:$G$4518,0)=G3583),"A",IF(_xlfn.XLOOKUP(C3583,Raw_Data_Paid_23!$C$4:$C$2114,Raw_Data_Paid_23!$C$4:$C$2114,"B1")="B1","B1","B2")),IF(_xlfn.XLOOKUP(C3583,Raw_Data_Paid_23!$C$4:$C$2114,Raw_Data_Paid_23!$C$4:$C$2114,"C1")="C1","C1","C2"))</f>
        <v>C1</v>
      </c>
      <c r="P3583" t="str">
        <f t="shared" si="105"/>
        <v>2021C1Liability</v>
      </c>
    </row>
    <row r="3584" spans="3:16" x14ac:dyDescent="0.35">
      <c r="C3584" s="6" t="s">
        <v>3715</v>
      </c>
      <c r="D3584" s="7" t="s">
        <v>5396</v>
      </c>
      <c r="E3584" s="7" t="s">
        <v>5965</v>
      </c>
      <c r="F3584" s="8" t="s">
        <v>4214</v>
      </c>
      <c r="G3584" s="9">
        <v>0.39999999999418001</v>
      </c>
      <c r="H3584" s="10">
        <v>2021</v>
      </c>
      <c r="I3584" s="10">
        <v>2021</v>
      </c>
      <c r="J3584" s="11" t="s">
        <v>21</v>
      </c>
      <c r="K3584" s="12">
        <v>0.39999999999418001</v>
      </c>
      <c r="L3584" s="12">
        <v>1</v>
      </c>
      <c r="M3584" s="33" t="str">
        <f>IF(_xlfn.XLOOKUP(C3584,Raw_Data_OS_23!$C$7:$C$4518,Raw_Data_OS_23!$G$7:$G$4518,"Paid/ Closed")="Paid/ Closed","Paid/ Closed", "Still_Outstanding")</f>
        <v>Still_Outstanding</v>
      </c>
      <c r="N3584" s="33">
        <f>IF(_xlfn.XLOOKUP(C3584,Raw_Data_Paid_23!$C$4:$C$2114,Raw_Data_Paid_23!$C$4:$C$2114,1)= 1,1,0)</f>
        <v>1</v>
      </c>
      <c r="O3584" t="str">
        <f>IF(M3584=$W$7,IF(AND(N3584,_xlfn.XLOOKUP(C3584,Raw_Data_OS_23!$C$7:$C$4518,Raw_Data_OS_23!$G$7:$G$4518,0)=G3584),"A",IF(_xlfn.XLOOKUP(C3584,Raw_Data_Paid_23!$C$4:$C$2114,Raw_Data_Paid_23!$C$4:$C$2114,"B1")="B1","B1","B2")),IF(_xlfn.XLOOKUP(C3584,Raw_Data_Paid_23!$C$4:$C$2114,Raw_Data_Paid_23!$C$4:$C$2114,"C1")="C1","C1","C2"))</f>
        <v>A</v>
      </c>
      <c r="P3584" t="str">
        <f t="shared" si="105"/>
        <v>2021ALiability</v>
      </c>
    </row>
    <row r="3585" spans="3:16" x14ac:dyDescent="0.35">
      <c r="C3585" s="6" t="s">
        <v>3716</v>
      </c>
      <c r="D3585" s="7" t="s">
        <v>5430</v>
      </c>
      <c r="E3585" s="7" t="s">
        <v>5965</v>
      </c>
      <c r="F3585" s="8" t="s">
        <v>4214</v>
      </c>
      <c r="G3585" s="9">
        <v>0.20000000001164001</v>
      </c>
      <c r="H3585" s="10">
        <v>2021</v>
      </c>
      <c r="I3585" s="10">
        <v>2021</v>
      </c>
      <c r="J3585" s="11" t="s">
        <v>2250</v>
      </c>
      <c r="K3585" s="12">
        <v>0.20000000001164001</v>
      </c>
      <c r="L3585" s="12">
        <v>1</v>
      </c>
      <c r="M3585" s="33" t="str">
        <f>IF(_xlfn.XLOOKUP(C3585,Raw_Data_OS_23!$C$7:$C$4518,Raw_Data_OS_23!$G$7:$G$4518,"Paid/ Closed")="Paid/ Closed","Paid/ Closed", "Still_Outstanding")</f>
        <v>Still_Outstanding</v>
      </c>
      <c r="N3585" s="33">
        <f>IF(_xlfn.XLOOKUP(C3585,Raw_Data_Paid_23!$C$4:$C$2114,Raw_Data_Paid_23!$C$4:$C$2114,1)= 1,1,0)</f>
        <v>1</v>
      </c>
      <c r="O3585" t="str">
        <f>IF(M3585=$W$7,IF(AND(N3585,_xlfn.XLOOKUP(C3585,Raw_Data_OS_23!$C$7:$C$4518,Raw_Data_OS_23!$G$7:$G$4518,0)=G3585),"A",IF(_xlfn.XLOOKUP(C3585,Raw_Data_Paid_23!$C$4:$C$2114,Raw_Data_Paid_23!$C$4:$C$2114,"B1")="B1","B1","B2")),IF(_xlfn.XLOOKUP(C3585,Raw_Data_Paid_23!$C$4:$C$2114,Raw_Data_Paid_23!$C$4:$C$2114,"C1")="C1","C1","C2"))</f>
        <v>A</v>
      </c>
      <c r="P3585" t="str">
        <f t="shared" si="105"/>
        <v>2021ALiability</v>
      </c>
    </row>
    <row r="3586" spans="3:16" x14ac:dyDescent="0.35">
      <c r="C3586" s="6" t="s">
        <v>3717</v>
      </c>
      <c r="D3586" s="7" t="s">
        <v>5320</v>
      </c>
      <c r="E3586" s="7" t="s">
        <v>5965</v>
      </c>
      <c r="F3586" s="8" t="s">
        <v>4214</v>
      </c>
      <c r="G3586" s="9">
        <v>1</v>
      </c>
      <c r="H3586" s="10">
        <v>2021</v>
      </c>
      <c r="I3586" s="10">
        <v>2021</v>
      </c>
      <c r="J3586" s="11" t="s">
        <v>21</v>
      </c>
      <c r="K3586" s="12">
        <v>1</v>
      </c>
      <c r="L3586" s="12">
        <v>1</v>
      </c>
      <c r="M3586" s="33" t="str">
        <f>IF(_xlfn.XLOOKUP(C3586,Raw_Data_OS_23!$C$7:$C$4518,Raw_Data_OS_23!$G$7:$G$4518,"Paid/ Closed")="Paid/ Closed","Paid/ Closed", "Still_Outstanding")</f>
        <v>Paid/ Closed</v>
      </c>
      <c r="N3586" s="33">
        <f>IF(_xlfn.XLOOKUP(C3586,Raw_Data_Paid_23!$C$4:$C$2114,Raw_Data_Paid_23!$C$4:$C$2114,1)= 1,1,0)</f>
        <v>1</v>
      </c>
      <c r="O3586" t="str">
        <f>IF(M3586=$W$7,IF(AND(N3586,_xlfn.XLOOKUP(C3586,Raw_Data_OS_23!$C$7:$C$4518,Raw_Data_OS_23!$G$7:$G$4518,0)=G3586),"A",IF(_xlfn.XLOOKUP(C3586,Raw_Data_Paid_23!$C$4:$C$2114,Raw_Data_Paid_23!$C$4:$C$2114,"B1")="B1","B1","B2")),IF(_xlfn.XLOOKUP(C3586,Raw_Data_Paid_23!$C$4:$C$2114,Raw_Data_Paid_23!$C$4:$C$2114,"C1")="C1","C1","C2"))</f>
        <v>C1</v>
      </c>
      <c r="P3586" t="str">
        <f t="shared" si="105"/>
        <v>2021C1Liability</v>
      </c>
    </row>
    <row r="3587" spans="3:16" x14ac:dyDescent="0.35">
      <c r="C3587" s="6" t="s">
        <v>3718</v>
      </c>
      <c r="D3587" s="7" t="s">
        <v>5856</v>
      </c>
      <c r="E3587" s="7" t="s">
        <v>5965</v>
      </c>
      <c r="F3587" s="8" t="s">
        <v>3908</v>
      </c>
      <c r="G3587" s="9">
        <v>80000</v>
      </c>
      <c r="H3587" s="10">
        <v>2021</v>
      </c>
      <c r="I3587" s="10">
        <v>2021</v>
      </c>
      <c r="J3587" s="11" t="s">
        <v>3073</v>
      </c>
      <c r="K3587" s="12">
        <v>80000</v>
      </c>
      <c r="L3587" s="12">
        <v>1</v>
      </c>
      <c r="M3587" s="33" t="str">
        <f>IF(_xlfn.XLOOKUP(C3587,Raw_Data_OS_23!$C$7:$C$4518,Raw_Data_OS_23!$G$7:$G$4518,"Paid/ Closed")="Paid/ Closed","Paid/ Closed", "Still_Outstanding")</f>
        <v>Paid/ Closed</v>
      </c>
      <c r="N3587" s="33">
        <f>IF(_xlfn.XLOOKUP(C3587,Raw_Data_Paid_23!$C$4:$C$2114,Raw_Data_Paid_23!$C$4:$C$2114,1)= 1,1,0)</f>
        <v>1</v>
      </c>
      <c r="O3587" t="str">
        <f>IF(M3587=$W$7,IF(AND(N3587,_xlfn.XLOOKUP(C3587,Raw_Data_OS_23!$C$7:$C$4518,Raw_Data_OS_23!$G$7:$G$4518,0)=G3587),"A",IF(_xlfn.XLOOKUP(C3587,Raw_Data_Paid_23!$C$4:$C$2114,Raw_Data_Paid_23!$C$4:$C$2114,"B1")="B1","B1","B2")),IF(_xlfn.XLOOKUP(C3587,Raw_Data_Paid_23!$C$4:$C$2114,Raw_Data_Paid_23!$C$4:$C$2114,"C1")="C1","C1","C2"))</f>
        <v>C1</v>
      </c>
      <c r="P3587" t="str">
        <f t="shared" si="105"/>
        <v>2021C1Motor Commercial</v>
      </c>
    </row>
    <row r="3588" spans="3:16" x14ac:dyDescent="0.35">
      <c r="C3588" s="6" t="s">
        <v>3719</v>
      </c>
      <c r="D3588" s="7" t="s">
        <v>5935</v>
      </c>
      <c r="E3588" s="7" t="s">
        <v>5941</v>
      </c>
      <c r="F3588" s="8" t="s">
        <v>3908</v>
      </c>
      <c r="G3588" s="9">
        <v>162000</v>
      </c>
      <c r="H3588" s="10">
        <v>2021</v>
      </c>
      <c r="I3588" s="10">
        <v>2021</v>
      </c>
      <c r="J3588" s="11" t="s">
        <v>3138</v>
      </c>
      <c r="K3588" s="12">
        <v>162000</v>
      </c>
      <c r="L3588" s="12">
        <v>1</v>
      </c>
      <c r="M3588" s="33" t="str">
        <f>IF(_xlfn.XLOOKUP(C3588,Raw_Data_OS_23!$C$7:$C$4518,Raw_Data_OS_23!$G$7:$G$4518,"Paid/ Closed")="Paid/ Closed","Paid/ Closed", "Still_Outstanding")</f>
        <v>Paid/ Closed</v>
      </c>
      <c r="N3588" s="33">
        <f>IF(_xlfn.XLOOKUP(C3588,Raw_Data_Paid_23!$C$4:$C$2114,Raw_Data_Paid_23!$C$4:$C$2114,1)= 1,1,0)</f>
        <v>0</v>
      </c>
      <c r="O3588" t="str">
        <f>IF(M3588=$W$7,IF(AND(N3588,_xlfn.XLOOKUP(C3588,Raw_Data_OS_23!$C$7:$C$4518,Raw_Data_OS_23!$G$7:$G$4518,0)=G3588),"A",IF(_xlfn.XLOOKUP(C3588,Raw_Data_Paid_23!$C$4:$C$2114,Raw_Data_Paid_23!$C$4:$C$2114,"B1")="B1","B1","B2")),IF(_xlfn.XLOOKUP(C3588,Raw_Data_Paid_23!$C$4:$C$2114,Raw_Data_Paid_23!$C$4:$C$2114,"C1")="C1","C1","C2"))</f>
        <v>C2</v>
      </c>
      <c r="P3588" t="str">
        <f t="shared" si="105"/>
        <v>2021C2Motor Commercial</v>
      </c>
    </row>
    <row r="3589" spans="3:16" x14ac:dyDescent="0.35">
      <c r="C3589" s="6" t="s">
        <v>3720</v>
      </c>
      <c r="D3589" s="7" t="s">
        <v>5959</v>
      </c>
      <c r="E3589" s="7" t="s">
        <v>5966</v>
      </c>
      <c r="F3589" s="8" t="s">
        <v>3908</v>
      </c>
      <c r="G3589" s="9">
        <v>581612</v>
      </c>
      <c r="H3589" s="10">
        <v>2021</v>
      </c>
      <c r="I3589" s="10">
        <v>2021</v>
      </c>
      <c r="J3589" s="11" t="s">
        <v>3138</v>
      </c>
      <c r="K3589" s="12">
        <v>581612</v>
      </c>
      <c r="L3589" s="12">
        <v>1</v>
      </c>
      <c r="M3589" s="33" t="str">
        <f>IF(_xlfn.XLOOKUP(C3589,Raw_Data_OS_23!$C$7:$C$4518,Raw_Data_OS_23!$G$7:$G$4518,"Paid/ Closed")="Paid/ Closed","Paid/ Closed", "Still_Outstanding")</f>
        <v>Still_Outstanding</v>
      </c>
      <c r="N3589" s="33">
        <f>IF(_xlfn.XLOOKUP(C3589,Raw_Data_Paid_23!$C$4:$C$2114,Raw_Data_Paid_23!$C$4:$C$2114,1)= 1,1,0)</f>
        <v>0</v>
      </c>
      <c r="O3589" t="str">
        <f>IF(M3589=$W$7,IF(AND(N3589,_xlfn.XLOOKUP(C3589,Raw_Data_OS_23!$C$7:$C$4518,Raw_Data_OS_23!$G$7:$G$4518,0)=G3589),"A",IF(_xlfn.XLOOKUP(C3589,Raw_Data_Paid_23!$C$4:$C$2114,Raw_Data_Paid_23!$C$4:$C$2114,"B1")="B1","B1","B2")),IF(_xlfn.XLOOKUP(C3589,Raw_Data_Paid_23!$C$4:$C$2114,Raw_Data_Paid_23!$C$4:$C$2114,"C1")="C1","C1","C2"))</f>
        <v>B2</v>
      </c>
      <c r="P3589" t="str">
        <f t="shared" si="105"/>
        <v>2021B2Motor Commercial</v>
      </c>
    </row>
    <row r="3590" spans="3:16" x14ac:dyDescent="0.35">
      <c r="C3590" s="6" t="s">
        <v>3721</v>
      </c>
      <c r="D3590" s="7" t="s">
        <v>5961</v>
      </c>
      <c r="E3590" s="7" t="s">
        <v>5965</v>
      </c>
      <c r="F3590" s="8" t="s">
        <v>3910</v>
      </c>
      <c r="G3590" s="9">
        <v>20000</v>
      </c>
      <c r="H3590" s="10">
        <v>2021</v>
      </c>
      <c r="I3590" s="10">
        <v>2021</v>
      </c>
      <c r="J3590" s="11" t="s">
        <v>3138</v>
      </c>
      <c r="K3590" s="12">
        <v>20000</v>
      </c>
      <c r="L3590" s="12">
        <v>1</v>
      </c>
      <c r="M3590" s="33" t="str">
        <f>IF(_xlfn.XLOOKUP(C3590,Raw_Data_OS_23!$C$7:$C$4518,Raw_Data_OS_23!$G$7:$G$4518,"Paid/ Closed")="Paid/ Closed","Paid/ Closed", "Still_Outstanding")</f>
        <v>Paid/ Closed</v>
      </c>
      <c r="N3590" s="33">
        <f>IF(_xlfn.XLOOKUP(C3590,Raw_Data_Paid_23!$C$4:$C$2114,Raw_Data_Paid_23!$C$4:$C$2114,1)= 1,1,0)</f>
        <v>0</v>
      </c>
      <c r="O3590" t="str">
        <f>IF(M3590=$W$7,IF(AND(N3590,_xlfn.XLOOKUP(C3590,Raw_Data_OS_23!$C$7:$C$4518,Raw_Data_OS_23!$G$7:$G$4518,0)=G3590),"A",IF(_xlfn.XLOOKUP(C3590,Raw_Data_Paid_23!$C$4:$C$2114,Raw_Data_Paid_23!$C$4:$C$2114,"B1")="B1","B1","B2")),IF(_xlfn.XLOOKUP(C3590,Raw_Data_Paid_23!$C$4:$C$2114,Raw_Data_Paid_23!$C$4:$C$2114,"C1")="C1","C1","C2"))</f>
        <v>C2</v>
      </c>
      <c r="P3590" t="str">
        <f t="shared" ref="P3590:P3653" si="106">H3590&amp;O3590&amp;F3590</f>
        <v>2021C2Motor Private</v>
      </c>
    </row>
    <row r="3591" spans="3:16" x14ac:dyDescent="0.35">
      <c r="C3591" s="6" t="s">
        <v>3722</v>
      </c>
      <c r="D3591" s="7" t="s">
        <v>4442</v>
      </c>
      <c r="E3591" s="7" t="s">
        <v>5966</v>
      </c>
      <c r="F3591" s="8" t="s">
        <v>4214</v>
      </c>
      <c r="G3591" s="9">
        <v>100000</v>
      </c>
      <c r="H3591" s="10">
        <v>2020</v>
      </c>
      <c r="I3591" s="10">
        <v>2021</v>
      </c>
      <c r="J3591" s="11" t="s">
        <v>33</v>
      </c>
      <c r="K3591" s="12">
        <v>100000</v>
      </c>
      <c r="L3591" s="12">
        <v>1</v>
      </c>
      <c r="M3591" s="33" t="str">
        <f>IF(_xlfn.XLOOKUP(C3591,Raw_Data_OS_23!$C$7:$C$4518,Raw_Data_OS_23!$G$7:$G$4518,"Paid/ Closed")="Paid/ Closed","Paid/ Closed", "Still_Outstanding")</f>
        <v>Still_Outstanding</v>
      </c>
      <c r="N3591" s="33">
        <f>IF(_xlfn.XLOOKUP(C3591,Raw_Data_Paid_23!$C$4:$C$2114,Raw_Data_Paid_23!$C$4:$C$2114,1)= 1,1,0)</f>
        <v>1</v>
      </c>
      <c r="O3591" t="str">
        <f>IF(M3591=$W$7,IF(AND(N3591,_xlfn.XLOOKUP(C3591,Raw_Data_OS_23!$C$7:$C$4518,Raw_Data_OS_23!$G$7:$G$4518,0)=G3591),"A",IF(_xlfn.XLOOKUP(C3591,Raw_Data_Paid_23!$C$4:$C$2114,Raw_Data_Paid_23!$C$4:$C$2114,"B1")="B1","B1","B2")),IF(_xlfn.XLOOKUP(C3591,Raw_Data_Paid_23!$C$4:$C$2114,Raw_Data_Paid_23!$C$4:$C$2114,"C1")="C1","C1","C2"))</f>
        <v>B1</v>
      </c>
      <c r="P3591" t="str">
        <f t="shared" si="106"/>
        <v>2020B1Liability</v>
      </c>
    </row>
    <row r="3592" spans="3:16" x14ac:dyDescent="0.35">
      <c r="C3592" s="6" t="s">
        <v>3723</v>
      </c>
      <c r="D3592" s="7" t="s">
        <v>5954</v>
      </c>
      <c r="E3592" s="7" t="s">
        <v>5958</v>
      </c>
      <c r="F3592" s="8" t="s">
        <v>3908</v>
      </c>
      <c r="G3592" s="9">
        <v>241000</v>
      </c>
      <c r="H3592" s="10">
        <v>2021</v>
      </c>
      <c r="I3592" s="10">
        <v>2021</v>
      </c>
      <c r="J3592" s="11" t="s">
        <v>3138</v>
      </c>
      <c r="K3592" s="12">
        <v>241000</v>
      </c>
      <c r="L3592" s="12">
        <v>1</v>
      </c>
      <c r="M3592" s="33" t="str">
        <f>IF(_xlfn.XLOOKUP(C3592,Raw_Data_OS_23!$C$7:$C$4518,Raw_Data_OS_23!$G$7:$G$4518,"Paid/ Closed")="Paid/ Closed","Paid/ Closed", "Still_Outstanding")</f>
        <v>Paid/ Closed</v>
      </c>
      <c r="N3592" s="33">
        <f>IF(_xlfn.XLOOKUP(C3592,Raw_Data_Paid_23!$C$4:$C$2114,Raw_Data_Paid_23!$C$4:$C$2114,1)= 1,1,0)</f>
        <v>0</v>
      </c>
      <c r="O3592" t="str">
        <f>IF(M3592=$W$7,IF(AND(N3592,_xlfn.XLOOKUP(C3592,Raw_Data_OS_23!$C$7:$C$4518,Raw_Data_OS_23!$G$7:$G$4518,0)=G3592),"A",IF(_xlfn.XLOOKUP(C3592,Raw_Data_Paid_23!$C$4:$C$2114,Raw_Data_Paid_23!$C$4:$C$2114,"B1")="B1","B1","B2")),IF(_xlfn.XLOOKUP(C3592,Raw_Data_Paid_23!$C$4:$C$2114,Raw_Data_Paid_23!$C$4:$C$2114,"C1")="C1","C1","C2"))</f>
        <v>C2</v>
      </c>
      <c r="P3592" t="str">
        <f t="shared" si="106"/>
        <v>2021C2Motor Commercial</v>
      </c>
    </row>
    <row r="3593" spans="3:16" x14ac:dyDescent="0.35">
      <c r="C3593" s="6" t="s">
        <v>3141</v>
      </c>
      <c r="D3593" s="7" t="s">
        <v>5967</v>
      </c>
      <c r="E3593" s="7" t="s">
        <v>5967</v>
      </c>
      <c r="F3593" s="8" t="s">
        <v>4238</v>
      </c>
      <c r="G3593" s="9">
        <v>4000</v>
      </c>
      <c r="H3593" s="10">
        <v>2021</v>
      </c>
      <c r="I3593" s="10">
        <v>2021</v>
      </c>
      <c r="J3593" s="11" t="s">
        <v>3138</v>
      </c>
      <c r="K3593" s="12">
        <v>4000</v>
      </c>
      <c r="L3593" s="12">
        <v>1</v>
      </c>
      <c r="M3593" s="33" t="str">
        <f>IF(_xlfn.XLOOKUP(C3593,Raw_Data_OS_23!$C$7:$C$4518,Raw_Data_OS_23!$G$7:$G$4518,"Paid/ Closed")="Paid/ Closed","Paid/ Closed", "Still_Outstanding")</f>
        <v>Paid/ Closed</v>
      </c>
      <c r="N3593" s="33">
        <f>IF(_xlfn.XLOOKUP(C3593,Raw_Data_Paid_23!$C$4:$C$2114,Raw_Data_Paid_23!$C$4:$C$2114,1)= 1,1,0)</f>
        <v>1</v>
      </c>
      <c r="O3593" t="str">
        <f>IF(M3593=$W$7,IF(AND(N3593,_xlfn.XLOOKUP(C3593,Raw_Data_OS_23!$C$7:$C$4518,Raw_Data_OS_23!$G$7:$G$4518,0)=G3593),"A",IF(_xlfn.XLOOKUP(C3593,Raw_Data_Paid_23!$C$4:$C$2114,Raw_Data_Paid_23!$C$4:$C$2114,"B1")="B1","B1","B2")),IF(_xlfn.XLOOKUP(C3593,Raw_Data_Paid_23!$C$4:$C$2114,Raw_Data_Paid_23!$C$4:$C$2114,"C1")="C1","C1","C2"))</f>
        <v>C1</v>
      </c>
      <c r="P3593" t="str">
        <f t="shared" si="106"/>
        <v>2021C1Fire Domestic</v>
      </c>
    </row>
    <row r="3594" spans="3:16" x14ac:dyDescent="0.35">
      <c r="C3594" s="6" t="s">
        <v>3724</v>
      </c>
      <c r="D3594" s="7" t="s">
        <v>5968</v>
      </c>
      <c r="E3594" s="7" t="s">
        <v>5967</v>
      </c>
      <c r="F3594" s="8" t="s">
        <v>3908</v>
      </c>
      <c r="G3594" s="9">
        <v>29766</v>
      </c>
      <c r="H3594" s="10">
        <v>2021</v>
      </c>
      <c r="I3594" s="10">
        <v>2021</v>
      </c>
      <c r="J3594" s="11" t="s">
        <v>3138</v>
      </c>
      <c r="K3594" s="12">
        <v>29766</v>
      </c>
      <c r="L3594" s="12">
        <v>1</v>
      </c>
      <c r="M3594" s="33" t="str">
        <f>IF(_xlfn.XLOOKUP(C3594,Raw_Data_OS_23!$C$7:$C$4518,Raw_Data_OS_23!$G$7:$G$4518,"Paid/ Closed")="Paid/ Closed","Paid/ Closed", "Still_Outstanding")</f>
        <v>Still_Outstanding</v>
      </c>
      <c r="N3594" s="33">
        <f>IF(_xlfn.XLOOKUP(C3594,Raw_Data_Paid_23!$C$4:$C$2114,Raw_Data_Paid_23!$C$4:$C$2114,1)= 1,1,0)</f>
        <v>1</v>
      </c>
      <c r="O3594" t="str">
        <f>IF(M3594=$W$7,IF(AND(N3594,_xlfn.XLOOKUP(C3594,Raw_Data_OS_23!$C$7:$C$4518,Raw_Data_OS_23!$G$7:$G$4518,0)=G3594),"A",IF(_xlfn.XLOOKUP(C3594,Raw_Data_Paid_23!$C$4:$C$2114,Raw_Data_Paid_23!$C$4:$C$2114,"B1")="B1","B1","B2")),IF(_xlfn.XLOOKUP(C3594,Raw_Data_Paid_23!$C$4:$C$2114,Raw_Data_Paid_23!$C$4:$C$2114,"C1")="C1","C1","C2"))</f>
        <v>B1</v>
      </c>
      <c r="P3594" t="str">
        <f t="shared" si="106"/>
        <v>2021B1Motor Commercial</v>
      </c>
    </row>
    <row r="3595" spans="3:16" x14ac:dyDescent="0.35">
      <c r="C3595" s="6" t="s">
        <v>3725</v>
      </c>
      <c r="D3595" s="7" t="s">
        <v>5965</v>
      </c>
      <c r="E3595" s="7" t="s">
        <v>5967</v>
      </c>
      <c r="F3595" s="8" t="s">
        <v>3910</v>
      </c>
      <c r="G3595" s="9">
        <v>73000</v>
      </c>
      <c r="H3595" s="10">
        <v>2021</v>
      </c>
      <c r="I3595" s="10">
        <v>2021</v>
      </c>
      <c r="J3595" s="11" t="s">
        <v>3138</v>
      </c>
      <c r="K3595" s="12">
        <v>73000</v>
      </c>
      <c r="L3595" s="12">
        <v>1</v>
      </c>
      <c r="M3595" s="33" t="str">
        <f>IF(_xlfn.XLOOKUP(C3595,Raw_Data_OS_23!$C$7:$C$4518,Raw_Data_OS_23!$G$7:$G$4518,"Paid/ Closed")="Paid/ Closed","Paid/ Closed", "Still_Outstanding")</f>
        <v>Still_Outstanding</v>
      </c>
      <c r="N3595" s="33">
        <f>IF(_xlfn.XLOOKUP(C3595,Raw_Data_Paid_23!$C$4:$C$2114,Raw_Data_Paid_23!$C$4:$C$2114,1)= 1,1,0)</f>
        <v>0</v>
      </c>
      <c r="O3595" t="str">
        <f>IF(M3595=$W$7,IF(AND(N3595,_xlfn.XLOOKUP(C3595,Raw_Data_OS_23!$C$7:$C$4518,Raw_Data_OS_23!$G$7:$G$4518,0)=G3595),"A",IF(_xlfn.XLOOKUP(C3595,Raw_Data_Paid_23!$C$4:$C$2114,Raw_Data_Paid_23!$C$4:$C$2114,"B1")="B1","B1","B2")),IF(_xlfn.XLOOKUP(C3595,Raw_Data_Paid_23!$C$4:$C$2114,Raw_Data_Paid_23!$C$4:$C$2114,"C1")="C1","C1","C2"))</f>
        <v>B2</v>
      </c>
      <c r="P3595" t="str">
        <f t="shared" si="106"/>
        <v>2021B2Motor Private</v>
      </c>
    </row>
    <row r="3596" spans="3:16" x14ac:dyDescent="0.35">
      <c r="C3596" s="6" t="s">
        <v>5969</v>
      </c>
      <c r="D3596" s="7" t="s">
        <v>5886</v>
      </c>
      <c r="E3596" s="7" t="s">
        <v>5967</v>
      </c>
      <c r="F3596" s="8" t="s">
        <v>658</v>
      </c>
      <c r="G3596" s="9">
        <v>82352.941200000001</v>
      </c>
      <c r="H3596" s="10">
        <v>2021</v>
      </c>
      <c r="I3596" s="10">
        <v>2021</v>
      </c>
      <c r="J3596" s="11" t="s">
        <v>3073</v>
      </c>
      <c r="K3596" s="12">
        <v>182352.9412</v>
      </c>
      <c r="L3596" s="12">
        <v>1</v>
      </c>
      <c r="M3596" s="33" t="str">
        <f>IF(_xlfn.XLOOKUP(C3596,Raw_Data_OS_23!$C$7:$C$4518,Raw_Data_OS_23!$G$7:$G$4518,"Paid/ Closed")="Paid/ Closed","Paid/ Closed", "Still_Outstanding")</f>
        <v>Still_Outstanding</v>
      </c>
      <c r="N3596" s="33">
        <f>IF(_xlfn.XLOOKUP(C3596,Raw_Data_Paid_23!$C$4:$C$2114,Raw_Data_Paid_23!$C$4:$C$2114,1)= 1,1,0)</f>
        <v>1</v>
      </c>
      <c r="O3596" t="str">
        <f>IF(M3596=$W$7,IF(AND(N3596,_xlfn.XLOOKUP(C3596,Raw_Data_OS_23!$C$7:$C$4518,Raw_Data_OS_23!$G$7:$G$4518,0)=G3596),"A",IF(_xlfn.XLOOKUP(C3596,Raw_Data_Paid_23!$C$4:$C$2114,Raw_Data_Paid_23!$C$4:$C$2114,"B1")="B1","B1","B2")),IF(_xlfn.XLOOKUP(C3596,Raw_Data_Paid_23!$C$4:$C$2114,Raw_Data_Paid_23!$C$4:$C$2114,"C1")="C1","C1","C2"))</f>
        <v>B1</v>
      </c>
      <c r="P3596" t="str">
        <f t="shared" si="106"/>
        <v>2021B1Workmen's Compensation</v>
      </c>
    </row>
    <row r="3597" spans="3:16" x14ac:dyDescent="0.35">
      <c r="C3597" s="6" t="s">
        <v>3726</v>
      </c>
      <c r="D3597" s="7" t="s">
        <v>5970</v>
      </c>
      <c r="E3597" s="7" t="s">
        <v>5967</v>
      </c>
      <c r="F3597" s="8" t="s">
        <v>3910</v>
      </c>
      <c r="G3597" s="9">
        <v>13000</v>
      </c>
      <c r="H3597" s="10">
        <v>2021</v>
      </c>
      <c r="I3597" s="10">
        <v>2021</v>
      </c>
      <c r="J3597" s="11" t="s">
        <v>3138</v>
      </c>
      <c r="K3597" s="12">
        <v>16000</v>
      </c>
      <c r="L3597" s="12">
        <v>1</v>
      </c>
      <c r="M3597" s="33" t="str">
        <f>IF(_xlfn.XLOOKUP(C3597,Raw_Data_OS_23!$C$7:$C$4518,Raw_Data_OS_23!$G$7:$G$4518,"Paid/ Closed")="Paid/ Closed","Paid/ Closed", "Still_Outstanding")</f>
        <v>Still_Outstanding</v>
      </c>
      <c r="N3597" s="33">
        <f>IF(_xlfn.XLOOKUP(C3597,Raw_Data_Paid_23!$C$4:$C$2114,Raw_Data_Paid_23!$C$4:$C$2114,1)= 1,1,0)</f>
        <v>0</v>
      </c>
      <c r="O3597" t="str">
        <f>IF(M3597=$W$7,IF(AND(N3597,_xlfn.XLOOKUP(C3597,Raw_Data_OS_23!$C$7:$C$4518,Raw_Data_OS_23!$G$7:$G$4518,0)=G3597),"A",IF(_xlfn.XLOOKUP(C3597,Raw_Data_Paid_23!$C$4:$C$2114,Raw_Data_Paid_23!$C$4:$C$2114,"B1")="B1","B1","B2")),IF(_xlfn.XLOOKUP(C3597,Raw_Data_Paid_23!$C$4:$C$2114,Raw_Data_Paid_23!$C$4:$C$2114,"C1")="C1","C1","C2"))</f>
        <v>B2</v>
      </c>
      <c r="P3597" t="str">
        <f t="shared" si="106"/>
        <v>2021B2Motor Private</v>
      </c>
    </row>
    <row r="3598" spans="3:16" x14ac:dyDescent="0.35">
      <c r="C3598" s="6" t="s">
        <v>3727</v>
      </c>
      <c r="D3598" s="7" t="s">
        <v>5958</v>
      </c>
      <c r="E3598" s="7" t="s">
        <v>5967</v>
      </c>
      <c r="F3598" s="8" t="s">
        <v>3908</v>
      </c>
      <c r="G3598" s="9">
        <v>22000</v>
      </c>
      <c r="H3598" s="10">
        <v>2021</v>
      </c>
      <c r="I3598" s="10">
        <v>2021</v>
      </c>
      <c r="J3598" s="11" t="s">
        <v>3138</v>
      </c>
      <c r="K3598" s="12">
        <v>22000</v>
      </c>
      <c r="L3598" s="12">
        <v>1</v>
      </c>
      <c r="M3598" s="33" t="str">
        <f>IF(_xlfn.XLOOKUP(C3598,Raw_Data_OS_23!$C$7:$C$4518,Raw_Data_OS_23!$G$7:$G$4518,"Paid/ Closed")="Paid/ Closed","Paid/ Closed", "Still_Outstanding")</f>
        <v>Still_Outstanding</v>
      </c>
      <c r="N3598" s="33">
        <f>IF(_xlfn.XLOOKUP(C3598,Raw_Data_Paid_23!$C$4:$C$2114,Raw_Data_Paid_23!$C$4:$C$2114,1)= 1,1,0)</f>
        <v>1</v>
      </c>
      <c r="O3598" t="str">
        <f>IF(M3598=$W$7,IF(AND(N3598,_xlfn.XLOOKUP(C3598,Raw_Data_OS_23!$C$7:$C$4518,Raw_Data_OS_23!$G$7:$G$4518,0)=G3598),"A",IF(_xlfn.XLOOKUP(C3598,Raw_Data_Paid_23!$C$4:$C$2114,Raw_Data_Paid_23!$C$4:$C$2114,"B1")="B1","B1","B2")),IF(_xlfn.XLOOKUP(C3598,Raw_Data_Paid_23!$C$4:$C$2114,Raw_Data_Paid_23!$C$4:$C$2114,"C1")="C1","C1","C2"))</f>
        <v>A</v>
      </c>
      <c r="P3598" t="str">
        <f t="shared" si="106"/>
        <v>2021AMotor Commercial</v>
      </c>
    </row>
    <row r="3599" spans="3:16" x14ac:dyDescent="0.35">
      <c r="C3599" s="6" t="s">
        <v>3728</v>
      </c>
      <c r="D3599" s="7" t="s">
        <v>5963</v>
      </c>
      <c r="E3599" s="7" t="s">
        <v>5967</v>
      </c>
      <c r="F3599" s="8" t="s">
        <v>3910</v>
      </c>
      <c r="G3599" s="9">
        <v>511417.8947</v>
      </c>
      <c r="H3599" s="10">
        <v>2021</v>
      </c>
      <c r="I3599" s="10">
        <v>2021</v>
      </c>
      <c r="J3599" s="11" t="s">
        <v>3138</v>
      </c>
      <c r="K3599" s="12">
        <v>511417.8947</v>
      </c>
      <c r="L3599" s="12">
        <v>1</v>
      </c>
      <c r="M3599" s="33" t="str">
        <f>IF(_xlfn.XLOOKUP(C3599,Raw_Data_OS_23!$C$7:$C$4518,Raw_Data_OS_23!$G$7:$G$4518,"Paid/ Closed")="Paid/ Closed","Paid/ Closed", "Still_Outstanding")</f>
        <v>Still_Outstanding</v>
      </c>
      <c r="N3599" s="33">
        <f>IF(_xlfn.XLOOKUP(C3599,Raw_Data_Paid_23!$C$4:$C$2114,Raw_Data_Paid_23!$C$4:$C$2114,1)= 1,1,0)</f>
        <v>0</v>
      </c>
      <c r="O3599" t="str">
        <f>IF(M3599=$W$7,IF(AND(N3599,_xlfn.XLOOKUP(C3599,Raw_Data_OS_23!$C$7:$C$4518,Raw_Data_OS_23!$G$7:$G$4518,0)=G3599),"A",IF(_xlfn.XLOOKUP(C3599,Raw_Data_Paid_23!$C$4:$C$2114,Raw_Data_Paid_23!$C$4:$C$2114,"B1")="B1","B1","B2")),IF(_xlfn.XLOOKUP(C3599,Raw_Data_Paid_23!$C$4:$C$2114,Raw_Data_Paid_23!$C$4:$C$2114,"C1")="C1","C1","C2"))</f>
        <v>B2</v>
      </c>
      <c r="P3599" t="str">
        <f t="shared" si="106"/>
        <v>2021B2Motor Private</v>
      </c>
    </row>
    <row r="3600" spans="3:16" x14ac:dyDescent="0.35">
      <c r="C3600" s="6" t="s">
        <v>5971</v>
      </c>
      <c r="D3600" s="7" t="s">
        <v>5867</v>
      </c>
      <c r="E3600" s="7" t="s">
        <v>5972</v>
      </c>
      <c r="F3600" s="8" t="s">
        <v>658</v>
      </c>
      <c r="G3600" s="9">
        <v>100000</v>
      </c>
      <c r="H3600" s="10">
        <v>2021</v>
      </c>
      <c r="I3600" s="10">
        <v>2021</v>
      </c>
      <c r="J3600" s="11" t="s">
        <v>3073</v>
      </c>
      <c r="K3600" s="12">
        <v>100000</v>
      </c>
      <c r="L3600" s="12">
        <v>1</v>
      </c>
      <c r="M3600" s="33" t="str">
        <f>IF(_xlfn.XLOOKUP(C3600,Raw_Data_OS_23!$C$7:$C$4518,Raw_Data_OS_23!$G$7:$G$4518,"Paid/ Closed")="Paid/ Closed","Paid/ Closed", "Still_Outstanding")</f>
        <v>Still_Outstanding</v>
      </c>
      <c r="N3600" s="33">
        <f>IF(_xlfn.XLOOKUP(C3600,Raw_Data_Paid_23!$C$4:$C$2114,Raw_Data_Paid_23!$C$4:$C$2114,1)= 1,1,0)</f>
        <v>1</v>
      </c>
      <c r="O3600" t="str">
        <f>IF(M3600=$W$7,IF(AND(N3600,_xlfn.XLOOKUP(C3600,Raw_Data_OS_23!$C$7:$C$4518,Raw_Data_OS_23!$G$7:$G$4518,0)=G3600),"A",IF(_xlfn.XLOOKUP(C3600,Raw_Data_Paid_23!$C$4:$C$2114,Raw_Data_Paid_23!$C$4:$C$2114,"B1")="B1","B1","B2")),IF(_xlfn.XLOOKUP(C3600,Raw_Data_Paid_23!$C$4:$C$2114,Raw_Data_Paid_23!$C$4:$C$2114,"C1")="C1","C1","C2"))</f>
        <v>B1</v>
      </c>
      <c r="P3600" t="str">
        <f t="shared" si="106"/>
        <v>2021B1Workmen's Compensation</v>
      </c>
    </row>
    <row r="3601" spans="3:16" x14ac:dyDescent="0.35">
      <c r="C3601" s="6" t="s">
        <v>3729</v>
      </c>
      <c r="D3601" s="7" t="s">
        <v>4975</v>
      </c>
      <c r="E3601" s="7" t="s">
        <v>5957</v>
      </c>
      <c r="F3601" s="8" t="s">
        <v>3910</v>
      </c>
      <c r="G3601" s="9">
        <v>10000</v>
      </c>
      <c r="H3601" s="10">
        <v>2018</v>
      </c>
      <c r="I3601" s="10">
        <v>2021</v>
      </c>
      <c r="J3601" s="11" t="s">
        <v>674</v>
      </c>
      <c r="K3601" s="12">
        <v>10000</v>
      </c>
      <c r="L3601" s="12">
        <v>1</v>
      </c>
      <c r="M3601" s="33" t="str">
        <f>IF(_xlfn.XLOOKUP(C3601,Raw_Data_OS_23!$C$7:$C$4518,Raw_Data_OS_23!$G$7:$G$4518,"Paid/ Closed")="Paid/ Closed","Paid/ Closed", "Still_Outstanding")</f>
        <v>Paid/ Closed</v>
      </c>
      <c r="N3601" s="33">
        <f>IF(_xlfn.XLOOKUP(C3601,Raw_Data_Paid_23!$C$4:$C$2114,Raw_Data_Paid_23!$C$4:$C$2114,1)= 1,1,0)</f>
        <v>1</v>
      </c>
      <c r="O3601" t="str">
        <f>IF(M3601=$W$7,IF(AND(N3601,_xlfn.XLOOKUP(C3601,Raw_Data_OS_23!$C$7:$C$4518,Raw_Data_OS_23!$G$7:$G$4518,0)=G3601),"A",IF(_xlfn.XLOOKUP(C3601,Raw_Data_Paid_23!$C$4:$C$2114,Raw_Data_Paid_23!$C$4:$C$2114,"B1")="B1","B1","B2")),IF(_xlfn.XLOOKUP(C3601,Raw_Data_Paid_23!$C$4:$C$2114,Raw_Data_Paid_23!$C$4:$C$2114,"C1")="C1","C1","C2"))</f>
        <v>C1</v>
      </c>
      <c r="P3601" t="str">
        <f t="shared" si="106"/>
        <v>2018C1Motor Private</v>
      </c>
    </row>
    <row r="3602" spans="3:16" x14ac:dyDescent="0.35">
      <c r="C3602" s="6" t="s">
        <v>3730</v>
      </c>
      <c r="D3602" s="7" t="s">
        <v>5959</v>
      </c>
      <c r="E3602" s="7" t="s">
        <v>5973</v>
      </c>
      <c r="F3602" s="8" t="s">
        <v>3910</v>
      </c>
      <c r="G3602" s="9">
        <v>3000</v>
      </c>
      <c r="H3602" s="10">
        <v>2021</v>
      </c>
      <c r="I3602" s="10">
        <v>2021</v>
      </c>
      <c r="J3602" s="11" t="s">
        <v>3138</v>
      </c>
      <c r="K3602" s="12">
        <v>3000</v>
      </c>
      <c r="L3602" s="12">
        <v>1</v>
      </c>
      <c r="M3602" s="33" t="str">
        <f>IF(_xlfn.XLOOKUP(C3602,Raw_Data_OS_23!$C$7:$C$4518,Raw_Data_OS_23!$G$7:$G$4518,"Paid/ Closed")="Paid/ Closed","Paid/ Closed", "Still_Outstanding")</f>
        <v>Paid/ Closed</v>
      </c>
      <c r="N3602" s="33">
        <f>IF(_xlfn.XLOOKUP(C3602,Raw_Data_Paid_23!$C$4:$C$2114,Raw_Data_Paid_23!$C$4:$C$2114,1)= 1,1,0)</f>
        <v>1</v>
      </c>
      <c r="O3602" t="str">
        <f>IF(M3602=$W$7,IF(AND(N3602,_xlfn.XLOOKUP(C3602,Raw_Data_OS_23!$C$7:$C$4518,Raw_Data_OS_23!$G$7:$G$4518,0)=G3602),"A",IF(_xlfn.XLOOKUP(C3602,Raw_Data_Paid_23!$C$4:$C$2114,Raw_Data_Paid_23!$C$4:$C$2114,"B1")="B1","B1","B2")),IF(_xlfn.XLOOKUP(C3602,Raw_Data_Paid_23!$C$4:$C$2114,Raw_Data_Paid_23!$C$4:$C$2114,"C1")="C1","C1","C2"))</f>
        <v>C1</v>
      </c>
      <c r="P3602" t="str">
        <f t="shared" si="106"/>
        <v>2021C1Motor Private</v>
      </c>
    </row>
    <row r="3603" spans="3:16" x14ac:dyDescent="0.35">
      <c r="C3603" s="6" t="s">
        <v>3731</v>
      </c>
      <c r="D3603" s="7" t="s">
        <v>5956</v>
      </c>
      <c r="E3603" s="7" t="s">
        <v>5973</v>
      </c>
      <c r="F3603" s="8" t="s">
        <v>3910</v>
      </c>
      <c r="G3603" s="9">
        <v>50000</v>
      </c>
      <c r="H3603" s="10">
        <v>2021</v>
      </c>
      <c r="I3603" s="10">
        <v>2021</v>
      </c>
      <c r="J3603" s="11" t="s">
        <v>3138</v>
      </c>
      <c r="K3603" s="12">
        <v>50000</v>
      </c>
      <c r="L3603" s="12">
        <v>1</v>
      </c>
      <c r="M3603" s="33" t="str">
        <f>IF(_xlfn.XLOOKUP(C3603,Raw_Data_OS_23!$C$7:$C$4518,Raw_Data_OS_23!$G$7:$G$4518,"Paid/ Closed")="Paid/ Closed","Paid/ Closed", "Still_Outstanding")</f>
        <v>Still_Outstanding</v>
      </c>
      <c r="N3603" s="33">
        <f>IF(_xlfn.XLOOKUP(C3603,Raw_Data_Paid_23!$C$4:$C$2114,Raw_Data_Paid_23!$C$4:$C$2114,1)= 1,1,0)</f>
        <v>1</v>
      </c>
      <c r="O3603" t="str">
        <f>IF(M3603=$W$7,IF(AND(N3603,_xlfn.XLOOKUP(C3603,Raw_Data_OS_23!$C$7:$C$4518,Raw_Data_OS_23!$G$7:$G$4518,0)=G3603),"A",IF(_xlfn.XLOOKUP(C3603,Raw_Data_Paid_23!$C$4:$C$2114,Raw_Data_Paid_23!$C$4:$C$2114,"B1")="B1","B1","B2")),IF(_xlfn.XLOOKUP(C3603,Raw_Data_Paid_23!$C$4:$C$2114,Raw_Data_Paid_23!$C$4:$C$2114,"C1")="C1","C1","C2"))</f>
        <v>B1</v>
      </c>
      <c r="P3603" t="str">
        <f t="shared" si="106"/>
        <v>2021B1Motor Private</v>
      </c>
    </row>
    <row r="3604" spans="3:16" x14ac:dyDescent="0.35">
      <c r="C3604" s="6" t="s">
        <v>3732</v>
      </c>
      <c r="D3604" s="7" t="s">
        <v>5873</v>
      </c>
      <c r="E3604" s="7" t="s">
        <v>5973</v>
      </c>
      <c r="F3604" s="8" t="s">
        <v>3908</v>
      </c>
      <c r="G3604" s="9">
        <v>100000</v>
      </c>
      <c r="H3604" s="10">
        <v>2021</v>
      </c>
      <c r="I3604" s="10">
        <v>2021</v>
      </c>
      <c r="J3604" s="11" t="s">
        <v>3073</v>
      </c>
      <c r="K3604" s="12">
        <v>100000</v>
      </c>
      <c r="L3604" s="12">
        <v>1</v>
      </c>
      <c r="M3604" s="33" t="str">
        <f>IF(_xlfn.XLOOKUP(C3604,Raw_Data_OS_23!$C$7:$C$4518,Raw_Data_OS_23!$G$7:$G$4518,"Paid/ Closed")="Paid/ Closed","Paid/ Closed", "Still_Outstanding")</f>
        <v>Still_Outstanding</v>
      </c>
      <c r="N3604" s="33">
        <f>IF(_xlfn.XLOOKUP(C3604,Raw_Data_Paid_23!$C$4:$C$2114,Raw_Data_Paid_23!$C$4:$C$2114,1)= 1,1,0)</f>
        <v>0</v>
      </c>
      <c r="O3604" t="str">
        <f>IF(M3604=$W$7,IF(AND(N3604,_xlfn.XLOOKUP(C3604,Raw_Data_OS_23!$C$7:$C$4518,Raw_Data_OS_23!$G$7:$G$4518,0)=G3604),"A",IF(_xlfn.XLOOKUP(C3604,Raw_Data_Paid_23!$C$4:$C$2114,Raw_Data_Paid_23!$C$4:$C$2114,"B1")="B1","B1","B2")),IF(_xlfn.XLOOKUP(C3604,Raw_Data_Paid_23!$C$4:$C$2114,Raw_Data_Paid_23!$C$4:$C$2114,"C1")="C1","C1","C2"))</f>
        <v>B2</v>
      </c>
      <c r="P3604" t="str">
        <f t="shared" si="106"/>
        <v>2021B2Motor Commercial</v>
      </c>
    </row>
    <row r="3605" spans="3:16" x14ac:dyDescent="0.35">
      <c r="C3605" s="6" t="s">
        <v>3733</v>
      </c>
      <c r="D3605" s="7" t="s">
        <v>5957</v>
      </c>
      <c r="E3605" s="7" t="s">
        <v>5974</v>
      </c>
      <c r="F3605" s="8" t="s">
        <v>3910</v>
      </c>
      <c r="G3605" s="9">
        <v>158000</v>
      </c>
      <c r="H3605" s="10">
        <v>2021</v>
      </c>
      <c r="I3605" s="10">
        <v>2021</v>
      </c>
      <c r="J3605" s="11" t="s">
        <v>3138</v>
      </c>
      <c r="K3605" s="12">
        <v>158000</v>
      </c>
      <c r="L3605" s="12">
        <v>1</v>
      </c>
      <c r="M3605" s="33" t="str">
        <f>IF(_xlfn.XLOOKUP(C3605,Raw_Data_OS_23!$C$7:$C$4518,Raw_Data_OS_23!$G$7:$G$4518,"Paid/ Closed")="Paid/ Closed","Paid/ Closed", "Still_Outstanding")</f>
        <v>Paid/ Closed</v>
      </c>
      <c r="N3605" s="33">
        <f>IF(_xlfn.XLOOKUP(C3605,Raw_Data_Paid_23!$C$4:$C$2114,Raw_Data_Paid_23!$C$4:$C$2114,1)= 1,1,0)</f>
        <v>0</v>
      </c>
      <c r="O3605" t="str">
        <f>IF(M3605=$W$7,IF(AND(N3605,_xlfn.XLOOKUP(C3605,Raw_Data_OS_23!$C$7:$C$4518,Raw_Data_OS_23!$G$7:$G$4518,0)=G3605),"A",IF(_xlfn.XLOOKUP(C3605,Raw_Data_Paid_23!$C$4:$C$2114,Raw_Data_Paid_23!$C$4:$C$2114,"B1")="B1","B1","B2")),IF(_xlfn.XLOOKUP(C3605,Raw_Data_Paid_23!$C$4:$C$2114,Raw_Data_Paid_23!$C$4:$C$2114,"C1")="C1","C1","C2"))</f>
        <v>C2</v>
      </c>
      <c r="P3605" t="str">
        <f t="shared" si="106"/>
        <v>2021C2Motor Private</v>
      </c>
    </row>
    <row r="3606" spans="3:16" x14ac:dyDescent="0.35">
      <c r="C3606" s="6" t="s">
        <v>3734</v>
      </c>
      <c r="D3606" s="7" t="s">
        <v>5872</v>
      </c>
      <c r="E3606" s="7" t="s">
        <v>5958</v>
      </c>
      <c r="F3606" s="8" t="s">
        <v>3910</v>
      </c>
      <c r="G3606" s="9">
        <v>100000</v>
      </c>
      <c r="H3606" s="10">
        <v>2021</v>
      </c>
      <c r="I3606" s="10">
        <v>2021</v>
      </c>
      <c r="J3606" s="11" t="s">
        <v>3073</v>
      </c>
      <c r="K3606" s="12">
        <v>100000</v>
      </c>
      <c r="L3606" s="12">
        <v>1</v>
      </c>
      <c r="M3606" s="33" t="str">
        <f>IF(_xlfn.XLOOKUP(C3606,Raw_Data_OS_23!$C$7:$C$4518,Raw_Data_OS_23!$G$7:$G$4518,"Paid/ Closed")="Paid/ Closed","Paid/ Closed", "Still_Outstanding")</f>
        <v>Paid/ Closed</v>
      </c>
      <c r="N3606" s="33">
        <f>IF(_xlfn.XLOOKUP(C3606,Raw_Data_Paid_23!$C$4:$C$2114,Raw_Data_Paid_23!$C$4:$C$2114,1)= 1,1,0)</f>
        <v>1</v>
      </c>
      <c r="O3606" t="str">
        <f>IF(M3606=$W$7,IF(AND(N3606,_xlfn.XLOOKUP(C3606,Raw_Data_OS_23!$C$7:$C$4518,Raw_Data_OS_23!$G$7:$G$4518,0)=G3606),"A",IF(_xlfn.XLOOKUP(C3606,Raw_Data_Paid_23!$C$4:$C$2114,Raw_Data_Paid_23!$C$4:$C$2114,"B1")="B1","B1","B2")),IF(_xlfn.XLOOKUP(C3606,Raw_Data_Paid_23!$C$4:$C$2114,Raw_Data_Paid_23!$C$4:$C$2114,"C1")="C1","C1","C2"))</f>
        <v>C1</v>
      </c>
      <c r="P3606" t="str">
        <f t="shared" si="106"/>
        <v>2021C1Motor Private</v>
      </c>
    </row>
    <row r="3607" spans="3:16" x14ac:dyDescent="0.35">
      <c r="C3607" s="6" t="s">
        <v>3735</v>
      </c>
      <c r="D3607" s="7" t="s">
        <v>5970</v>
      </c>
      <c r="E3607" s="7" t="s">
        <v>5965</v>
      </c>
      <c r="F3607" s="8" t="s">
        <v>3910</v>
      </c>
      <c r="G3607" s="9">
        <v>275000</v>
      </c>
      <c r="H3607" s="10">
        <v>2021</v>
      </c>
      <c r="I3607" s="10">
        <v>2021</v>
      </c>
      <c r="J3607" s="11" t="s">
        <v>3138</v>
      </c>
      <c r="K3607" s="12">
        <v>275000</v>
      </c>
      <c r="L3607" s="12">
        <v>1</v>
      </c>
      <c r="M3607" s="33" t="str">
        <f>IF(_xlfn.XLOOKUP(C3607,Raw_Data_OS_23!$C$7:$C$4518,Raw_Data_OS_23!$G$7:$G$4518,"Paid/ Closed")="Paid/ Closed","Paid/ Closed", "Still_Outstanding")</f>
        <v>Still_Outstanding</v>
      </c>
      <c r="N3607" s="33">
        <f>IF(_xlfn.XLOOKUP(C3607,Raw_Data_Paid_23!$C$4:$C$2114,Raw_Data_Paid_23!$C$4:$C$2114,1)= 1,1,0)</f>
        <v>1</v>
      </c>
      <c r="O3607" t="str">
        <f>IF(M3607=$W$7,IF(AND(N3607,_xlfn.XLOOKUP(C3607,Raw_Data_OS_23!$C$7:$C$4518,Raw_Data_OS_23!$G$7:$G$4518,0)=G3607),"A",IF(_xlfn.XLOOKUP(C3607,Raw_Data_Paid_23!$C$4:$C$2114,Raw_Data_Paid_23!$C$4:$C$2114,"B1")="B1","B1","B2")),IF(_xlfn.XLOOKUP(C3607,Raw_Data_Paid_23!$C$4:$C$2114,Raw_Data_Paid_23!$C$4:$C$2114,"C1")="C1","C1","C2"))</f>
        <v>B1</v>
      </c>
      <c r="P3607" t="str">
        <f t="shared" si="106"/>
        <v>2021B1Motor Private</v>
      </c>
    </row>
    <row r="3608" spans="3:16" x14ac:dyDescent="0.35">
      <c r="C3608" s="6" t="s">
        <v>3736</v>
      </c>
      <c r="D3608" s="7" t="s">
        <v>5924</v>
      </c>
      <c r="E3608" s="7" t="s">
        <v>5958</v>
      </c>
      <c r="F3608" s="8" t="s">
        <v>3910</v>
      </c>
      <c r="G3608" s="9">
        <v>10000</v>
      </c>
      <c r="H3608" s="10">
        <v>2021</v>
      </c>
      <c r="I3608" s="10">
        <v>2021</v>
      </c>
      <c r="J3608" s="11" t="s">
        <v>3138</v>
      </c>
      <c r="K3608" s="12">
        <v>10000</v>
      </c>
      <c r="L3608" s="12">
        <v>1</v>
      </c>
      <c r="M3608" s="33" t="str">
        <f>IF(_xlfn.XLOOKUP(C3608,Raw_Data_OS_23!$C$7:$C$4518,Raw_Data_OS_23!$G$7:$G$4518,"Paid/ Closed")="Paid/ Closed","Paid/ Closed", "Still_Outstanding")</f>
        <v>Paid/ Closed</v>
      </c>
      <c r="N3608" s="33">
        <f>IF(_xlfn.XLOOKUP(C3608,Raw_Data_Paid_23!$C$4:$C$2114,Raw_Data_Paid_23!$C$4:$C$2114,1)= 1,1,0)</f>
        <v>1</v>
      </c>
      <c r="O3608" t="str">
        <f>IF(M3608=$W$7,IF(AND(N3608,_xlfn.XLOOKUP(C3608,Raw_Data_OS_23!$C$7:$C$4518,Raw_Data_OS_23!$G$7:$G$4518,0)=G3608),"A",IF(_xlfn.XLOOKUP(C3608,Raw_Data_Paid_23!$C$4:$C$2114,Raw_Data_Paid_23!$C$4:$C$2114,"B1")="B1","B1","B2")),IF(_xlfn.XLOOKUP(C3608,Raw_Data_Paid_23!$C$4:$C$2114,Raw_Data_Paid_23!$C$4:$C$2114,"C1")="C1","C1","C2"))</f>
        <v>C1</v>
      </c>
      <c r="P3608" t="str">
        <f t="shared" si="106"/>
        <v>2021C1Motor Private</v>
      </c>
    </row>
    <row r="3609" spans="3:16" x14ac:dyDescent="0.35">
      <c r="C3609" s="6" t="s">
        <v>3737</v>
      </c>
      <c r="D3609" s="7" t="s">
        <v>5963</v>
      </c>
      <c r="E3609" s="7" t="s">
        <v>5974</v>
      </c>
      <c r="F3609" s="8" t="s">
        <v>3908</v>
      </c>
      <c r="G3609" s="9">
        <v>203000</v>
      </c>
      <c r="H3609" s="10">
        <v>2021</v>
      </c>
      <c r="I3609" s="10">
        <v>2021</v>
      </c>
      <c r="J3609" s="11" t="s">
        <v>3138</v>
      </c>
      <c r="K3609" s="12">
        <v>203000</v>
      </c>
      <c r="L3609" s="12">
        <v>1</v>
      </c>
      <c r="M3609" s="33" t="str">
        <f>IF(_xlfn.XLOOKUP(C3609,Raw_Data_OS_23!$C$7:$C$4518,Raw_Data_OS_23!$G$7:$G$4518,"Paid/ Closed")="Paid/ Closed","Paid/ Closed", "Still_Outstanding")</f>
        <v>Still_Outstanding</v>
      </c>
      <c r="N3609" s="33">
        <f>IF(_xlfn.XLOOKUP(C3609,Raw_Data_Paid_23!$C$4:$C$2114,Raw_Data_Paid_23!$C$4:$C$2114,1)= 1,1,0)</f>
        <v>0</v>
      </c>
      <c r="O3609" t="str">
        <f>IF(M3609=$W$7,IF(AND(N3609,_xlfn.XLOOKUP(C3609,Raw_Data_OS_23!$C$7:$C$4518,Raw_Data_OS_23!$G$7:$G$4518,0)=G3609),"A",IF(_xlfn.XLOOKUP(C3609,Raw_Data_Paid_23!$C$4:$C$2114,Raw_Data_Paid_23!$C$4:$C$2114,"B1")="B1","B1","B2")),IF(_xlfn.XLOOKUP(C3609,Raw_Data_Paid_23!$C$4:$C$2114,Raw_Data_Paid_23!$C$4:$C$2114,"C1")="C1","C1","C2"))</f>
        <v>B2</v>
      </c>
      <c r="P3609" t="str">
        <f t="shared" si="106"/>
        <v>2021B2Motor Commercial</v>
      </c>
    </row>
    <row r="3610" spans="3:16" x14ac:dyDescent="0.35">
      <c r="C3610" s="6" t="s">
        <v>3738</v>
      </c>
      <c r="D3610" s="7" t="s">
        <v>5963</v>
      </c>
      <c r="E3610" s="7" t="s">
        <v>5974</v>
      </c>
      <c r="F3610" s="8" t="s">
        <v>3910</v>
      </c>
      <c r="G3610" s="9">
        <v>236470.5882</v>
      </c>
      <c r="H3610" s="10">
        <v>2021</v>
      </c>
      <c r="I3610" s="10">
        <v>2021</v>
      </c>
      <c r="J3610" s="11" t="s">
        <v>3138</v>
      </c>
      <c r="K3610" s="12">
        <v>236470.5882</v>
      </c>
      <c r="L3610" s="12">
        <v>1</v>
      </c>
      <c r="M3610" s="33" t="str">
        <f>IF(_xlfn.XLOOKUP(C3610,Raw_Data_OS_23!$C$7:$C$4518,Raw_Data_OS_23!$G$7:$G$4518,"Paid/ Closed")="Paid/ Closed","Paid/ Closed", "Still_Outstanding")</f>
        <v>Still_Outstanding</v>
      </c>
      <c r="N3610" s="33">
        <f>IF(_xlfn.XLOOKUP(C3610,Raw_Data_Paid_23!$C$4:$C$2114,Raw_Data_Paid_23!$C$4:$C$2114,1)= 1,1,0)</f>
        <v>0</v>
      </c>
      <c r="O3610" t="str">
        <f>IF(M3610=$W$7,IF(AND(N3610,_xlfn.XLOOKUP(C3610,Raw_Data_OS_23!$C$7:$C$4518,Raw_Data_OS_23!$G$7:$G$4518,0)=G3610),"A",IF(_xlfn.XLOOKUP(C3610,Raw_Data_Paid_23!$C$4:$C$2114,Raw_Data_Paid_23!$C$4:$C$2114,"B1")="B1","B1","B2")),IF(_xlfn.XLOOKUP(C3610,Raw_Data_Paid_23!$C$4:$C$2114,Raw_Data_Paid_23!$C$4:$C$2114,"C1")="C1","C1","C2"))</f>
        <v>B2</v>
      </c>
      <c r="P3610" t="str">
        <f t="shared" si="106"/>
        <v>2021B2Motor Private</v>
      </c>
    </row>
    <row r="3611" spans="3:16" x14ac:dyDescent="0.35">
      <c r="C3611" s="6" t="s">
        <v>3739</v>
      </c>
      <c r="D3611" s="7" t="s">
        <v>5973</v>
      </c>
      <c r="E3611" s="7" t="s">
        <v>5974</v>
      </c>
      <c r="F3611" s="8" t="s">
        <v>3910</v>
      </c>
      <c r="G3611" s="9">
        <v>17000</v>
      </c>
      <c r="H3611" s="10">
        <v>2021</v>
      </c>
      <c r="I3611" s="10">
        <v>2021</v>
      </c>
      <c r="J3611" s="11" t="s">
        <v>3138</v>
      </c>
      <c r="K3611" s="12">
        <v>17000</v>
      </c>
      <c r="L3611" s="12">
        <v>1</v>
      </c>
      <c r="M3611" s="33" t="str">
        <f>IF(_xlfn.XLOOKUP(C3611,Raw_Data_OS_23!$C$7:$C$4518,Raw_Data_OS_23!$G$7:$G$4518,"Paid/ Closed")="Paid/ Closed","Paid/ Closed", "Still_Outstanding")</f>
        <v>Paid/ Closed</v>
      </c>
      <c r="N3611" s="33">
        <f>IF(_xlfn.XLOOKUP(C3611,Raw_Data_Paid_23!$C$4:$C$2114,Raw_Data_Paid_23!$C$4:$C$2114,1)= 1,1,0)</f>
        <v>0</v>
      </c>
      <c r="O3611" t="str">
        <f>IF(M3611=$W$7,IF(AND(N3611,_xlfn.XLOOKUP(C3611,Raw_Data_OS_23!$C$7:$C$4518,Raw_Data_OS_23!$G$7:$G$4518,0)=G3611),"A",IF(_xlfn.XLOOKUP(C3611,Raw_Data_Paid_23!$C$4:$C$2114,Raw_Data_Paid_23!$C$4:$C$2114,"B1")="B1","B1","B2")),IF(_xlfn.XLOOKUP(C3611,Raw_Data_Paid_23!$C$4:$C$2114,Raw_Data_Paid_23!$C$4:$C$2114,"C1")="C1","C1","C2"))</f>
        <v>C2</v>
      </c>
      <c r="P3611" t="str">
        <f t="shared" si="106"/>
        <v>2021C2Motor Private</v>
      </c>
    </row>
    <row r="3612" spans="3:16" x14ac:dyDescent="0.35">
      <c r="C3612" s="6" t="s">
        <v>3740</v>
      </c>
      <c r="D3612" s="7" t="s">
        <v>5927</v>
      </c>
      <c r="E3612" s="7" t="s">
        <v>5961</v>
      </c>
      <c r="F3612" s="8" t="s">
        <v>3908</v>
      </c>
      <c r="G3612" s="9">
        <v>210000</v>
      </c>
      <c r="H3612" s="10">
        <v>2021</v>
      </c>
      <c r="I3612" s="10">
        <v>2021</v>
      </c>
      <c r="J3612" s="11" t="s">
        <v>3138</v>
      </c>
      <c r="K3612" s="12">
        <v>210000</v>
      </c>
      <c r="L3612" s="12">
        <v>1</v>
      </c>
      <c r="M3612" s="33" t="str">
        <f>IF(_xlfn.XLOOKUP(C3612,Raw_Data_OS_23!$C$7:$C$4518,Raw_Data_OS_23!$G$7:$G$4518,"Paid/ Closed")="Paid/ Closed","Paid/ Closed", "Still_Outstanding")</f>
        <v>Still_Outstanding</v>
      </c>
      <c r="N3612" s="33">
        <f>IF(_xlfn.XLOOKUP(C3612,Raw_Data_Paid_23!$C$4:$C$2114,Raw_Data_Paid_23!$C$4:$C$2114,1)= 1,1,0)</f>
        <v>0</v>
      </c>
      <c r="O3612" t="str">
        <f>IF(M3612=$W$7,IF(AND(N3612,_xlfn.XLOOKUP(C3612,Raw_Data_OS_23!$C$7:$C$4518,Raw_Data_OS_23!$G$7:$G$4518,0)=G3612),"A",IF(_xlfn.XLOOKUP(C3612,Raw_Data_Paid_23!$C$4:$C$2114,Raw_Data_Paid_23!$C$4:$C$2114,"B1")="B1","B1","B2")),IF(_xlfn.XLOOKUP(C3612,Raw_Data_Paid_23!$C$4:$C$2114,Raw_Data_Paid_23!$C$4:$C$2114,"C1")="C1","C1","C2"))</f>
        <v>B2</v>
      </c>
      <c r="P3612" t="str">
        <f t="shared" si="106"/>
        <v>2021B2Motor Commercial</v>
      </c>
    </row>
    <row r="3613" spans="3:16" x14ac:dyDescent="0.35">
      <c r="C3613" s="6" t="s">
        <v>5975</v>
      </c>
      <c r="D3613" s="7" t="s">
        <v>5959</v>
      </c>
      <c r="E3613" s="7" t="s">
        <v>5976</v>
      </c>
      <c r="F3613" s="8" t="s">
        <v>3910</v>
      </c>
      <c r="G3613" s="9">
        <v>49411.764710000003</v>
      </c>
      <c r="H3613" s="10">
        <v>2021</v>
      </c>
      <c r="I3613" s="10">
        <v>2021</v>
      </c>
      <c r="J3613" s="11" t="s">
        <v>3138</v>
      </c>
      <c r="K3613" s="12">
        <v>49411.764710000003</v>
      </c>
      <c r="L3613" s="12">
        <v>1</v>
      </c>
      <c r="M3613" s="33" t="str">
        <f>IF(_xlfn.XLOOKUP(C3613,Raw_Data_OS_23!$C$7:$C$4518,Raw_Data_OS_23!$G$7:$G$4518,"Paid/ Closed")="Paid/ Closed","Paid/ Closed", "Still_Outstanding")</f>
        <v>Paid/ Closed</v>
      </c>
      <c r="N3613" s="33">
        <f>IF(_xlfn.XLOOKUP(C3613,Raw_Data_Paid_23!$C$4:$C$2114,Raw_Data_Paid_23!$C$4:$C$2114,1)= 1,1,0)</f>
        <v>0</v>
      </c>
      <c r="O3613" t="str">
        <f>IF(M3613=$W$7,IF(AND(N3613,_xlfn.XLOOKUP(C3613,Raw_Data_OS_23!$C$7:$C$4518,Raw_Data_OS_23!$G$7:$G$4518,0)=G3613),"A",IF(_xlfn.XLOOKUP(C3613,Raw_Data_Paid_23!$C$4:$C$2114,Raw_Data_Paid_23!$C$4:$C$2114,"B1")="B1","B1","B2")),IF(_xlfn.XLOOKUP(C3613,Raw_Data_Paid_23!$C$4:$C$2114,Raw_Data_Paid_23!$C$4:$C$2114,"C1")="C1","C1","C2"))</f>
        <v>C2</v>
      </c>
      <c r="P3613" t="str">
        <f t="shared" si="106"/>
        <v>2021C2Motor Private</v>
      </c>
    </row>
    <row r="3614" spans="3:16" x14ac:dyDescent="0.35">
      <c r="C3614" s="6" t="s">
        <v>3741</v>
      </c>
      <c r="D3614" s="7" t="s">
        <v>5961</v>
      </c>
      <c r="E3614" s="7" t="s">
        <v>5963</v>
      </c>
      <c r="F3614" s="8" t="s">
        <v>3910</v>
      </c>
      <c r="G3614" s="9">
        <v>100000</v>
      </c>
      <c r="H3614" s="10">
        <v>2021</v>
      </c>
      <c r="I3614" s="10">
        <v>2021</v>
      </c>
      <c r="J3614" s="11" t="s">
        <v>3138</v>
      </c>
      <c r="K3614" s="12">
        <v>100000</v>
      </c>
      <c r="L3614" s="12">
        <v>1</v>
      </c>
      <c r="M3614" s="33" t="str">
        <f>IF(_xlfn.XLOOKUP(C3614,Raw_Data_OS_23!$C$7:$C$4518,Raw_Data_OS_23!$G$7:$G$4518,"Paid/ Closed")="Paid/ Closed","Paid/ Closed", "Still_Outstanding")</f>
        <v>Paid/ Closed</v>
      </c>
      <c r="N3614" s="33">
        <f>IF(_xlfn.XLOOKUP(C3614,Raw_Data_Paid_23!$C$4:$C$2114,Raw_Data_Paid_23!$C$4:$C$2114,1)= 1,1,0)</f>
        <v>0</v>
      </c>
      <c r="O3614" t="str">
        <f>IF(M3614=$W$7,IF(AND(N3614,_xlfn.XLOOKUP(C3614,Raw_Data_OS_23!$C$7:$C$4518,Raw_Data_OS_23!$G$7:$G$4518,0)=G3614),"A",IF(_xlfn.XLOOKUP(C3614,Raw_Data_Paid_23!$C$4:$C$2114,Raw_Data_Paid_23!$C$4:$C$2114,"B1")="B1","B1","B2")),IF(_xlfn.XLOOKUP(C3614,Raw_Data_Paid_23!$C$4:$C$2114,Raw_Data_Paid_23!$C$4:$C$2114,"C1")="C1","C1","C2"))</f>
        <v>C2</v>
      </c>
      <c r="P3614" t="str">
        <f t="shared" si="106"/>
        <v>2021C2Motor Private</v>
      </c>
    </row>
    <row r="3615" spans="3:16" x14ac:dyDescent="0.35">
      <c r="C3615" s="6" t="s">
        <v>3742</v>
      </c>
      <c r="D3615" s="7" t="s">
        <v>5977</v>
      </c>
      <c r="E3615" s="7" t="s">
        <v>5977</v>
      </c>
      <c r="F3615" s="8" t="s">
        <v>3910</v>
      </c>
      <c r="G3615" s="9">
        <v>2011100</v>
      </c>
      <c r="H3615" s="10">
        <v>2021</v>
      </c>
      <c r="I3615" s="10">
        <v>2021</v>
      </c>
      <c r="J3615" s="11" t="s">
        <v>3138</v>
      </c>
      <c r="K3615" s="12">
        <v>2011100</v>
      </c>
      <c r="L3615" s="12">
        <v>1</v>
      </c>
      <c r="M3615" s="33" t="str">
        <f>IF(_xlfn.XLOOKUP(C3615,Raw_Data_OS_23!$C$7:$C$4518,Raw_Data_OS_23!$G$7:$G$4518,"Paid/ Closed")="Paid/ Closed","Paid/ Closed", "Still_Outstanding")</f>
        <v>Still_Outstanding</v>
      </c>
      <c r="N3615" s="33">
        <f>IF(_xlfn.XLOOKUP(C3615,Raw_Data_Paid_23!$C$4:$C$2114,Raw_Data_Paid_23!$C$4:$C$2114,1)= 1,1,0)</f>
        <v>0</v>
      </c>
      <c r="O3615" t="str">
        <f>IF(M3615=$W$7,IF(AND(N3615,_xlfn.XLOOKUP(C3615,Raw_Data_OS_23!$C$7:$C$4518,Raw_Data_OS_23!$G$7:$G$4518,0)=G3615),"A",IF(_xlfn.XLOOKUP(C3615,Raw_Data_Paid_23!$C$4:$C$2114,Raw_Data_Paid_23!$C$4:$C$2114,"B1")="B1","B1","B2")),IF(_xlfn.XLOOKUP(C3615,Raw_Data_Paid_23!$C$4:$C$2114,Raw_Data_Paid_23!$C$4:$C$2114,"C1")="C1","C1","C2"))</f>
        <v>B2</v>
      </c>
      <c r="P3615" t="str">
        <f t="shared" si="106"/>
        <v>2021B2Motor Private</v>
      </c>
    </row>
    <row r="3616" spans="3:16" x14ac:dyDescent="0.35">
      <c r="C3616" s="6" t="s">
        <v>3743</v>
      </c>
      <c r="D3616" s="7" t="s">
        <v>5974</v>
      </c>
      <c r="E3616" s="7" t="s">
        <v>5978</v>
      </c>
      <c r="F3616" s="8" t="s">
        <v>3908</v>
      </c>
      <c r="G3616" s="9">
        <v>335000</v>
      </c>
      <c r="H3616" s="10">
        <v>2021</v>
      </c>
      <c r="I3616" s="10">
        <v>2021</v>
      </c>
      <c r="J3616" s="11" t="s">
        <v>3138</v>
      </c>
      <c r="K3616" s="12">
        <v>335000</v>
      </c>
      <c r="L3616" s="12">
        <v>1</v>
      </c>
      <c r="M3616" s="33" t="str">
        <f>IF(_xlfn.XLOOKUP(C3616,Raw_Data_OS_23!$C$7:$C$4518,Raw_Data_OS_23!$G$7:$G$4518,"Paid/ Closed")="Paid/ Closed","Paid/ Closed", "Still_Outstanding")</f>
        <v>Still_Outstanding</v>
      </c>
      <c r="N3616" s="33">
        <f>IF(_xlfn.XLOOKUP(C3616,Raw_Data_Paid_23!$C$4:$C$2114,Raw_Data_Paid_23!$C$4:$C$2114,1)= 1,1,0)</f>
        <v>1</v>
      </c>
      <c r="O3616" t="str">
        <f>IF(M3616=$W$7,IF(AND(N3616,_xlfn.XLOOKUP(C3616,Raw_Data_OS_23!$C$7:$C$4518,Raw_Data_OS_23!$G$7:$G$4518,0)=G3616),"A",IF(_xlfn.XLOOKUP(C3616,Raw_Data_Paid_23!$C$4:$C$2114,Raw_Data_Paid_23!$C$4:$C$2114,"B1")="B1","B1","B2")),IF(_xlfn.XLOOKUP(C3616,Raw_Data_Paid_23!$C$4:$C$2114,Raw_Data_Paid_23!$C$4:$C$2114,"C1")="C1","C1","C2"))</f>
        <v>B1</v>
      </c>
      <c r="P3616" t="str">
        <f t="shared" si="106"/>
        <v>2021B1Motor Commercial</v>
      </c>
    </row>
    <row r="3617" spans="3:16" x14ac:dyDescent="0.35">
      <c r="C3617" s="6" t="s">
        <v>3744</v>
      </c>
      <c r="D3617" s="7" t="s">
        <v>5949</v>
      </c>
      <c r="E3617" s="7" t="s">
        <v>5953</v>
      </c>
      <c r="F3617" s="8" t="s">
        <v>3910</v>
      </c>
      <c r="G3617" s="9">
        <v>100000</v>
      </c>
      <c r="H3617" s="10">
        <v>2021</v>
      </c>
      <c r="I3617" s="10">
        <v>2021</v>
      </c>
      <c r="J3617" s="11" t="s">
        <v>3138</v>
      </c>
      <c r="K3617" s="12">
        <v>100000</v>
      </c>
      <c r="L3617" s="12">
        <v>1</v>
      </c>
      <c r="M3617" s="33" t="str">
        <f>IF(_xlfn.XLOOKUP(C3617,Raw_Data_OS_23!$C$7:$C$4518,Raw_Data_OS_23!$G$7:$G$4518,"Paid/ Closed")="Paid/ Closed","Paid/ Closed", "Still_Outstanding")</f>
        <v>Paid/ Closed</v>
      </c>
      <c r="N3617" s="33">
        <f>IF(_xlfn.XLOOKUP(C3617,Raw_Data_Paid_23!$C$4:$C$2114,Raw_Data_Paid_23!$C$4:$C$2114,1)= 1,1,0)</f>
        <v>1</v>
      </c>
      <c r="O3617" t="str">
        <f>IF(M3617=$W$7,IF(AND(N3617,_xlfn.XLOOKUP(C3617,Raw_Data_OS_23!$C$7:$C$4518,Raw_Data_OS_23!$G$7:$G$4518,0)=G3617),"A",IF(_xlfn.XLOOKUP(C3617,Raw_Data_Paid_23!$C$4:$C$2114,Raw_Data_Paid_23!$C$4:$C$2114,"B1")="B1","B1","B2")),IF(_xlfn.XLOOKUP(C3617,Raw_Data_Paid_23!$C$4:$C$2114,Raw_Data_Paid_23!$C$4:$C$2114,"C1")="C1","C1","C2"))</f>
        <v>C1</v>
      </c>
      <c r="P3617" t="str">
        <f t="shared" si="106"/>
        <v>2021C1Motor Private</v>
      </c>
    </row>
    <row r="3618" spans="3:16" x14ac:dyDescent="0.35">
      <c r="C3618" s="6" t="s">
        <v>3745</v>
      </c>
      <c r="D3618" s="7" t="s">
        <v>5957</v>
      </c>
      <c r="E3618" s="7" t="s">
        <v>5963</v>
      </c>
      <c r="F3618" s="8" t="s">
        <v>3910</v>
      </c>
      <c r="G3618" s="9">
        <v>264705.8824</v>
      </c>
      <c r="H3618" s="10">
        <v>2021</v>
      </c>
      <c r="I3618" s="10">
        <v>2021</v>
      </c>
      <c r="J3618" s="11" t="s">
        <v>3138</v>
      </c>
      <c r="K3618" s="12">
        <v>264705.8824</v>
      </c>
      <c r="L3618" s="12">
        <v>1</v>
      </c>
      <c r="M3618" s="33" t="str">
        <f>IF(_xlfn.XLOOKUP(C3618,Raw_Data_OS_23!$C$7:$C$4518,Raw_Data_OS_23!$G$7:$G$4518,"Paid/ Closed")="Paid/ Closed","Paid/ Closed", "Still_Outstanding")</f>
        <v>Still_Outstanding</v>
      </c>
      <c r="N3618" s="33">
        <f>IF(_xlfn.XLOOKUP(C3618,Raw_Data_Paid_23!$C$4:$C$2114,Raw_Data_Paid_23!$C$4:$C$2114,1)= 1,1,0)</f>
        <v>0</v>
      </c>
      <c r="O3618" t="str">
        <f>IF(M3618=$W$7,IF(AND(N3618,_xlfn.XLOOKUP(C3618,Raw_Data_OS_23!$C$7:$C$4518,Raw_Data_OS_23!$G$7:$G$4518,0)=G3618),"A",IF(_xlfn.XLOOKUP(C3618,Raw_Data_Paid_23!$C$4:$C$2114,Raw_Data_Paid_23!$C$4:$C$2114,"B1")="B1","B1","B2")),IF(_xlfn.XLOOKUP(C3618,Raw_Data_Paid_23!$C$4:$C$2114,Raw_Data_Paid_23!$C$4:$C$2114,"C1")="C1","C1","C2"))</f>
        <v>B2</v>
      </c>
      <c r="P3618" t="str">
        <f t="shared" si="106"/>
        <v>2021B2Motor Private</v>
      </c>
    </row>
    <row r="3619" spans="3:16" x14ac:dyDescent="0.35">
      <c r="C3619" s="6" t="s">
        <v>3746</v>
      </c>
      <c r="D3619" s="7" t="s">
        <v>5979</v>
      </c>
      <c r="E3619" s="7" t="s">
        <v>5974</v>
      </c>
      <c r="F3619" s="8" t="s">
        <v>3908</v>
      </c>
      <c r="G3619" s="9">
        <v>17500</v>
      </c>
      <c r="H3619" s="10">
        <v>2021</v>
      </c>
      <c r="I3619" s="10">
        <v>2021</v>
      </c>
      <c r="J3619" s="11" t="s">
        <v>3138</v>
      </c>
      <c r="K3619" s="12">
        <v>17500</v>
      </c>
      <c r="L3619" s="12">
        <v>1</v>
      </c>
      <c r="M3619" s="33" t="str">
        <f>IF(_xlfn.XLOOKUP(C3619,Raw_Data_OS_23!$C$7:$C$4518,Raw_Data_OS_23!$G$7:$G$4518,"Paid/ Closed")="Paid/ Closed","Paid/ Closed", "Still_Outstanding")</f>
        <v>Paid/ Closed</v>
      </c>
      <c r="N3619" s="33">
        <f>IF(_xlfn.XLOOKUP(C3619,Raw_Data_Paid_23!$C$4:$C$2114,Raw_Data_Paid_23!$C$4:$C$2114,1)= 1,1,0)</f>
        <v>1</v>
      </c>
      <c r="O3619" t="str">
        <f>IF(M3619=$W$7,IF(AND(N3619,_xlfn.XLOOKUP(C3619,Raw_Data_OS_23!$C$7:$C$4518,Raw_Data_OS_23!$G$7:$G$4518,0)=G3619),"A",IF(_xlfn.XLOOKUP(C3619,Raw_Data_Paid_23!$C$4:$C$2114,Raw_Data_Paid_23!$C$4:$C$2114,"B1")="B1","B1","B2")),IF(_xlfn.XLOOKUP(C3619,Raw_Data_Paid_23!$C$4:$C$2114,Raw_Data_Paid_23!$C$4:$C$2114,"C1")="C1","C1","C2"))</f>
        <v>C1</v>
      </c>
      <c r="P3619" t="str">
        <f t="shared" si="106"/>
        <v>2021C1Motor Commercial</v>
      </c>
    </row>
    <row r="3620" spans="3:16" x14ac:dyDescent="0.35">
      <c r="C3620" s="6" t="s">
        <v>3747</v>
      </c>
      <c r="D3620" s="7" t="s">
        <v>5973</v>
      </c>
      <c r="E3620" s="7" t="s">
        <v>5978</v>
      </c>
      <c r="F3620" s="8" t="s">
        <v>3910</v>
      </c>
      <c r="G3620" s="9">
        <v>15000</v>
      </c>
      <c r="H3620" s="10">
        <v>2021</v>
      </c>
      <c r="I3620" s="10">
        <v>2021</v>
      </c>
      <c r="J3620" s="11" t="s">
        <v>3138</v>
      </c>
      <c r="K3620" s="12">
        <v>20000</v>
      </c>
      <c r="L3620" s="12">
        <v>1</v>
      </c>
      <c r="M3620" s="33" t="str">
        <f>IF(_xlfn.XLOOKUP(C3620,Raw_Data_OS_23!$C$7:$C$4518,Raw_Data_OS_23!$G$7:$G$4518,"Paid/ Closed")="Paid/ Closed","Paid/ Closed", "Still_Outstanding")</f>
        <v>Still_Outstanding</v>
      </c>
      <c r="N3620" s="33">
        <f>IF(_xlfn.XLOOKUP(C3620,Raw_Data_Paid_23!$C$4:$C$2114,Raw_Data_Paid_23!$C$4:$C$2114,1)= 1,1,0)</f>
        <v>1</v>
      </c>
      <c r="O3620" t="str">
        <f>IF(M3620=$W$7,IF(AND(N3620,_xlfn.XLOOKUP(C3620,Raw_Data_OS_23!$C$7:$C$4518,Raw_Data_OS_23!$G$7:$G$4518,0)=G3620),"A",IF(_xlfn.XLOOKUP(C3620,Raw_Data_Paid_23!$C$4:$C$2114,Raw_Data_Paid_23!$C$4:$C$2114,"B1")="B1","B1","B2")),IF(_xlfn.XLOOKUP(C3620,Raw_Data_Paid_23!$C$4:$C$2114,Raw_Data_Paid_23!$C$4:$C$2114,"C1")="C1","C1","C2"))</f>
        <v>A</v>
      </c>
      <c r="P3620" t="str">
        <f t="shared" si="106"/>
        <v>2021AMotor Private</v>
      </c>
    </row>
    <row r="3621" spans="3:16" x14ac:dyDescent="0.35">
      <c r="C3621" s="6" t="s">
        <v>3748</v>
      </c>
      <c r="D3621" s="7" t="s">
        <v>5957</v>
      </c>
      <c r="E3621" s="7" t="s">
        <v>5978</v>
      </c>
      <c r="F3621" s="8" t="s">
        <v>3908</v>
      </c>
      <c r="G3621" s="9">
        <v>50000</v>
      </c>
      <c r="H3621" s="10">
        <v>2021</v>
      </c>
      <c r="I3621" s="10">
        <v>2021</v>
      </c>
      <c r="J3621" s="11" t="s">
        <v>3138</v>
      </c>
      <c r="K3621" s="12">
        <v>50000</v>
      </c>
      <c r="L3621" s="12">
        <v>1</v>
      </c>
      <c r="M3621" s="33" t="str">
        <f>IF(_xlfn.XLOOKUP(C3621,Raw_Data_OS_23!$C$7:$C$4518,Raw_Data_OS_23!$G$7:$G$4518,"Paid/ Closed")="Paid/ Closed","Paid/ Closed", "Still_Outstanding")</f>
        <v>Paid/ Closed</v>
      </c>
      <c r="N3621" s="33">
        <f>IF(_xlfn.XLOOKUP(C3621,Raw_Data_Paid_23!$C$4:$C$2114,Raw_Data_Paid_23!$C$4:$C$2114,1)= 1,1,0)</f>
        <v>1</v>
      </c>
      <c r="O3621" t="str">
        <f>IF(M3621=$W$7,IF(AND(N3621,_xlfn.XLOOKUP(C3621,Raw_Data_OS_23!$C$7:$C$4518,Raw_Data_OS_23!$G$7:$G$4518,0)=G3621),"A",IF(_xlfn.XLOOKUP(C3621,Raw_Data_Paid_23!$C$4:$C$2114,Raw_Data_Paid_23!$C$4:$C$2114,"B1")="B1","B1","B2")),IF(_xlfn.XLOOKUP(C3621,Raw_Data_Paid_23!$C$4:$C$2114,Raw_Data_Paid_23!$C$4:$C$2114,"C1")="C1","C1","C2"))</f>
        <v>C1</v>
      </c>
      <c r="P3621" t="str">
        <f t="shared" si="106"/>
        <v>2021C1Motor Commercial</v>
      </c>
    </row>
    <row r="3622" spans="3:16" x14ac:dyDescent="0.35">
      <c r="C3622" s="6" t="s">
        <v>3749</v>
      </c>
      <c r="D3622" s="7" t="s">
        <v>5878</v>
      </c>
      <c r="E3622" s="7" t="s">
        <v>5884</v>
      </c>
      <c r="F3622" s="8" t="s">
        <v>3910</v>
      </c>
      <c r="G3622" s="9">
        <v>448860</v>
      </c>
      <c r="H3622" s="10">
        <v>2021</v>
      </c>
      <c r="I3622" s="10">
        <v>2021</v>
      </c>
      <c r="J3622" s="11" t="s">
        <v>3073</v>
      </c>
      <c r="K3622" s="12">
        <v>448860</v>
      </c>
      <c r="L3622" s="12">
        <v>1</v>
      </c>
      <c r="M3622" s="33" t="str">
        <f>IF(_xlfn.XLOOKUP(C3622,Raw_Data_OS_23!$C$7:$C$4518,Raw_Data_OS_23!$G$7:$G$4518,"Paid/ Closed")="Paid/ Closed","Paid/ Closed", "Still_Outstanding")</f>
        <v>Still_Outstanding</v>
      </c>
      <c r="N3622" s="33">
        <f>IF(_xlfn.XLOOKUP(C3622,Raw_Data_Paid_23!$C$4:$C$2114,Raw_Data_Paid_23!$C$4:$C$2114,1)= 1,1,0)</f>
        <v>1</v>
      </c>
      <c r="O3622" t="str">
        <f>IF(M3622=$W$7,IF(AND(N3622,_xlfn.XLOOKUP(C3622,Raw_Data_OS_23!$C$7:$C$4518,Raw_Data_OS_23!$G$7:$G$4518,0)=G3622),"A",IF(_xlfn.XLOOKUP(C3622,Raw_Data_Paid_23!$C$4:$C$2114,Raw_Data_Paid_23!$C$4:$C$2114,"B1")="B1","B1","B2")),IF(_xlfn.XLOOKUP(C3622,Raw_Data_Paid_23!$C$4:$C$2114,Raw_Data_Paid_23!$C$4:$C$2114,"C1")="C1","C1","C2"))</f>
        <v>B1</v>
      </c>
      <c r="P3622" t="str">
        <f t="shared" si="106"/>
        <v>2021B1Motor Private</v>
      </c>
    </row>
    <row r="3623" spans="3:16" x14ac:dyDescent="0.35">
      <c r="C3623" s="6" t="s">
        <v>3750</v>
      </c>
      <c r="D3623" s="7" t="s">
        <v>5974</v>
      </c>
      <c r="E3623" s="7" t="s">
        <v>5977</v>
      </c>
      <c r="F3623" s="8" t="s">
        <v>3910</v>
      </c>
      <c r="G3623" s="9">
        <v>302500</v>
      </c>
      <c r="H3623" s="10">
        <v>2021</v>
      </c>
      <c r="I3623" s="10">
        <v>2021</v>
      </c>
      <c r="J3623" s="11" t="s">
        <v>3138</v>
      </c>
      <c r="K3623" s="12">
        <v>462500</v>
      </c>
      <c r="L3623" s="12">
        <v>1</v>
      </c>
      <c r="M3623" s="33" t="str">
        <f>IF(_xlfn.XLOOKUP(C3623,Raw_Data_OS_23!$C$7:$C$4518,Raw_Data_OS_23!$G$7:$G$4518,"Paid/ Closed")="Paid/ Closed","Paid/ Closed", "Still_Outstanding")</f>
        <v>Still_Outstanding</v>
      </c>
      <c r="N3623" s="33">
        <f>IF(_xlfn.XLOOKUP(C3623,Raw_Data_Paid_23!$C$4:$C$2114,Raw_Data_Paid_23!$C$4:$C$2114,1)= 1,1,0)</f>
        <v>0</v>
      </c>
      <c r="O3623" t="str">
        <f>IF(M3623=$W$7,IF(AND(N3623,_xlfn.XLOOKUP(C3623,Raw_Data_OS_23!$C$7:$C$4518,Raw_Data_OS_23!$G$7:$G$4518,0)=G3623),"A",IF(_xlfn.XLOOKUP(C3623,Raw_Data_Paid_23!$C$4:$C$2114,Raw_Data_Paid_23!$C$4:$C$2114,"B1")="B1","B1","B2")),IF(_xlfn.XLOOKUP(C3623,Raw_Data_Paid_23!$C$4:$C$2114,Raw_Data_Paid_23!$C$4:$C$2114,"C1")="C1","C1","C2"))</f>
        <v>B2</v>
      </c>
      <c r="P3623" t="str">
        <f t="shared" si="106"/>
        <v>2021B2Motor Private</v>
      </c>
    </row>
    <row r="3624" spans="3:16" x14ac:dyDescent="0.35">
      <c r="C3624" s="6" t="s">
        <v>3751</v>
      </c>
      <c r="D3624" s="7" t="s">
        <v>5966</v>
      </c>
      <c r="E3624" s="7" t="s">
        <v>5980</v>
      </c>
      <c r="F3624" s="8" t="s">
        <v>3908</v>
      </c>
      <c r="G3624" s="9">
        <v>120000</v>
      </c>
      <c r="H3624" s="10">
        <v>2021</v>
      </c>
      <c r="I3624" s="10">
        <v>2021</v>
      </c>
      <c r="J3624" s="11" t="s">
        <v>3138</v>
      </c>
      <c r="K3624" s="12">
        <v>120000</v>
      </c>
      <c r="L3624" s="12">
        <v>1</v>
      </c>
      <c r="M3624" s="33" t="str">
        <f>IF(_xlfn.XLOOKUP(C3624,Raw_Data_OS_23!$C$7:$C$4518,Raw_Data_OS_23!$G$7:$G$4518,"Paid/ Closed")="Paid/ Closed","Paid/ Closed", "Still_Outstanding")</f>
        <v>Paid/ Closed</v>
      </c>
      <c r="N3624" s="33">
        <f>IF(_xlfn.XLOOKUP(C3624,Raw_Data_Paid_23!$C$4:$C$2114,Raw_Data_Paid_23!$C$4:$C$2114,1)= 1,1,0)</f>
        <v>1</v>
      </c>
      <c r="O3624" t="str">
        <f>IF(M3624=$W$7,IF(AND(N3624,_xlfn.XLOOKUP(C3624,Raw_Data_OS_23!$C$7:$C$4518,Raw_Data_OS_23!$G$7:$G$4518,0)=G3624),"A",IF(_xlfn.XLOOKUP(C3624,Raw_Data_Paid_23!$C$4:$C$2114,Raw_Data_Paid_23!$C$4:$C$2114,"B1")="B1","B1","B2")),IF(_xlfn.XLOOKUP(C3624,Raw_Data_Paid_23!$C$4:$C$2114,Raw_Data_Paid_23!$C$4:$C$2114,"C1")="C1","C1","C2"))</f>
        <v>C1</v>
      </c>
      <c r="P3624" t="str">
        <f t="shared" si="106"/>
        <v>2021C1Motor Commercial</v>
      </c>
    </row>
    <row r="3625" spans="3:16" x14ac:dyDescent="0.35">
      <c r="C3625" s="6" t="s">
        <v>3752</v>
      </c>
      <c r="D3625" s="7" t="s">
        <v>5957</v>
      </c>
      <c r="E3625" s="7" t="s">
        <v>5961</v>
      </c>
      <c r="F3625" s="8" t="s">
        <v>3910</v>
      </c>
      <c r="G3625" s="9">
        <v>1035000</v>
      </c>
      <c r="H3625" s="10">
        <v>2021</v>
      </c>
      <c r="I3625" s="10">
        <v>2021</v>
      </c>
      <c r="J3625" s="11" t="s">
        <v>3138</v>
      </c>
      <c r="K3625" s="12">
        <v>1035000</v>
      </c>
      <c r="L3625" s="12">
        <v>1</v>
      </c>
      <c r="M3625" s="33" t="str">
        <f>IF(_xlfn.XLOOKUP(C3625,Raw_Data_OS_23!$C$7:$C$4518,Raw_Data_OS_23!$G$7:$G$4518,"Paid/ Closed")="Paid/ Closed","Paid/ Closed", "Still_Outstanding")</f>
        <v>Still_Outstanding</v>
      </c>
      <c r="N3625" s="33">
        <f>IF(_xlfn.XLOOKUP(C3625,Raw_Data_Paid_23!$C$4:$C$2114,Raw_Data_Paid_23!$C$4:$C$2114,1)= 1,1,0)</f>
        <v>0</v>
      </c>
      <c r="O3625" t="str">
        <f>IF(M3625=$W$7,IF(AND(N3625,_xlfn.XLOOKUP(C3625,Raw_Data_OS_23!$C$7:$C$4518,Raw_Data_OS_23!$G$7:$G$4518,0)=G3625),"A",IF(_xlfn.XLOOKUP(C3625,Raw_Data_Paid_23!$C$4:$C$2114,Raw_Data_Paid_23!$C$4:$C$2114,"B1")="B1","B1","B2")),IF(_xlfn.XLOOKUP(C3625,Raw_Data_Paid_23!$C$4:$C$2114,Raw_Data_Paid_23!$C$4:$C$2114,"C1")="C1","C1","C2"))</f>
        <v>B2</v>
      </c>
      <c r="P3625" t="str">
        <f t="shared" si="106"/>
        <v>2021B2Motor Private</v>
      </c>
    </row>
    <row r="3626" spans="3:16" x14ac:dyDescent="0.35">
      <c r="C3626" s="6" t="s">
        <v>3753</v>
      </c>
      <c r="D3626" s="7" t="s">
        <v>5968</v>
      </c>
      <c r="E3626" s="7" t="s">
        <v>5980</v>
      </c>
      <c r="F3626" s="8" t="s">
        <v>3908</v>
      </c>
      <c r="G3626" s="9">
        <v>130000</v>
      </c>
      <c r="H3626" s="10">
        <v>2021</v>
      </c>
      <c r="I3626" s="10">
        <v>2021</v>
      </c>
      <c r="J3626" s="11" t="s">
        <v>3138</v>
      </c>
      <c r="K3626" s="12">
        <v>130000</v>
      </c>
      <c r="L3626" s="12">
        <v>1</v>
      </c>
      <c r="M3626" s="33" t="str">
        <f>IF(_xlfn.XLOOKUP(C3626,Raw_Data_OS_23!$C$7:$C$4518,Raw_Data_OS_23!$G$7:$G$4518,"Paid/ Closed")="Paid/ Closed","Paid/ Closed", "Still_Outstanding")</f>
        <v>Still_Outstanding</v>
      </c>
      <c r="N3626" s="33">
        <f>IF(_xlfn.XLOOKUP(C3626,Raw_Data_Paid_23!$C$4:$C$2114,Raw_Data_Paid_23!$C$4:$C$2114,1)= 1,1,0)</f>
        <v>1</v>
      </c>
      <c r="O3626" t="str">
        <f>IF(M3626=$W$7,IF(AND(N3626,_xlfn.XLOOKUP(C3626,Raw_Data_OS_23!$C$7:$C$4518,Raw_Data_OS_23!$G$7:$G$4518,0)=G3626),"A",IF(_xlfn.XLOOKUP(C3626,Raw_Data_Paid_23!$C$4:$C$2114,Raw_Data_Paid_23!$C$4:$C$2114,"B1")="B1","B1","B2")),IF(_xlfn.XLOOKUP(C3626,Raw_Data_Paid_23!$C$4:$C$2114,Raw_Data_Paid_23!$C$4:$C$2114,"C1")="C1","C1","C2"))</f>
        <v>A</v>
      </c>
      <c r="P3626" t="str">
        <f t="shared" si="106"/>
        <v>2021AMotor Commercial</v>
      </c>
    </row>
    <row r="3627" spans="3:16" x14ac:dyDescent="0.35">
      <c r="C3627" s="6" t="s">
        <v>3754</v>
      </c>
      <c r="D3627" s="7" t="s">
        <v>5967</v>
      </c>
      <c r="E3627" s="7" t="s">
        <v>5980</v>
      </c>
      <c r="F3627" s="8" t="s">
        <v>3910</v>
      </c>
      <c r="G3627" s="9">
        <v>100000</v>
      </c>
      <c r="H3627" s="10">
        <v>2021</v>
      </c>
      <c r="I3627" s="10">
        <v>2021</v>
      </c>
      <c r="J3627" s="11" t="s">
        <v>3138</v>
      </c>
      <c r="K3627" s="12">
        <v>100000</v>
      </c>
      <c r="L3627" s="12">
        <v>1</v>
      </c>
      <c r="M3627" s="33" t="str">
        <f>IF(_xlfn.XLOOKUP(C3627,Raw_Data_OS_23!$C$7:$C$4518,Raw_Data_OS_23!$G$7:$G$4518,"Paid/ Closed")="Paid/ Closed","Paid/ Closed", "Still_Outstanding")</f>
        <v>Paid/ Closed</v>
      </c>
      <c r="N3627" s="33">
        <f>IF(_xlfn.XLOOKUP(C3627,Raw_Data_Paid_23!$C$4:$C$2114,Raw_Data_Paid_23!$C$4:$C$2114,1)= 1,1,0)</f>
        <v>1</v>
      </c>
      <c r="O3627" t="str">
        <f>IF(M3627=$W$7,IF(AND(N3627,_xlfn.XLOOKUP(C3627,Raw_Data_OS_23!$C$7:$C$4518,Raw_Data_OS_23!$G$7:$G$4518,0)=G3627),"A",IF(_xlfn.XLOOKUP(C3627,Raw_Data_Paid_23!$C$4:$C$2114,Raw_Data_Paid_23!$C$4:$C$2114,"B1")="B1","B1","B2")),IF(_xlfn.XLOOKUP(C3627,Raw_Data_Paid_23!$C$4:$C$2114,Raw_Data_Paid_23!$C$4:$C$2114,"C1")="C1","C1","C2"))</f>
        <v>C1</v>
      </c>
      <c r="P3627" t="str">
        <f t="shared" si="106"/>
        <v>2021C1Motor Private</v>
      </c>
    </row>
    <row r="3628" spans="3:16" x14ac:dyDescent="0.35">
      <c r="C3628" s="6" t="s">
        <v>3755</v>
      </c>
      <c r="D3628" s="7" t="s">
        <v>5859</v>
      </c>
      <c r="E3628" s="7" t="s">
        <v>5980</v>
      </c>
      <c r="F3628" s="8" t="s">
        <v>3910</v>
      </c>
      <c r="G3628" s="9">
        <v>100000</v>
      </c>
      <c r="H3628" s="10">
        <v>2021</v>
      </c>
      <c r="I3628" s="10">
        <v>2021</v>
      </c>
      <c r="J3628" s="11" t="s">
        <v>3073</v>
      </c>
      <c r="K3628" s="12">
        <v>100000</v>
      </c>
      <c r="L3628" s="12">
        <v>1</v>
      </c>
      <c r="M3628" s="33" t="str">
        <f>IF(_xlfn.XLOOKUP(C3628,Raw_Data_OS_23!$C$7:$C$4518,Raw_Data_OS_23!$G$7:$G$4518,"Paid/ Closed")="Paid/ Closed","Paid/ Closed", "Still_Outstanding")</f>
        <v>Paid/ Closed</v>
      </c>
      <c r="N3628" s="33">
        <f>IF(_xlfn.XLOOKUP(C3628,Raw_Data_Paid_23!$C$4:$C$2114,Raw_Data_Paid_23!$C$4:$C$2114,1)= 1,1,0)</f>
        <v>0</v>
      </c>
      <c r="O3628" t="str">
        <f>IF(M3628=$W$7,IF(AND(N3628,_xlfn.XLOOKUP(C3628,Raw_Data_OS_23!$C$7:$C$4518,Raw_Data_OS_23!$G$7:$G$4518,0)=G3628),"A",IF(_xlfn.XLOOKUP(C3628,Raw_Data_Paid_23!$C$4:$C$2114,Raw_Data_Paid_23!$C$4:$C$2114,"B1")="B1","B1","B2")),IF(_xlfn.XLOOKUP(C3628,Raw_Data_Paid_23!$C$4:$C$2114,Raw_Data_Paid_23!$C$4:$C$2114,"C1")="C1","C1","C2"))</f>
        <v>C2</v>
      </c>
      <c r="P3628" t="str">
        <f t="shared" si="106"/>
        <v>2021C2Motor Private</v>
      </c>
    </row>
    <row r="3629" spans="3:16" x14ac:dyDescent="0.35">
      <c r="C3629" s="6" t="s">
        <v>3756</v>
      </c>
      <c r="D3629" s="7" t="s">
        <v>5746</v>
      </c>
      <c r="E3629" s="7" t="s">
        <v>5950</v>
      </c>
      <c r="F3629" s="8" t="s">
        <v>3910</v>
      </c>
      <c r="G3629" s="9">
        <v>704870.58823999995</v>
      </c>
      <c r="H3629" s="10">
        <v>2021</v>
      </c>
      <c r="I3629" s="10">
        <v>2021</v>
      </c>
      <c r="J3629" s="11" t="s">
        <v>2250</v>
      </c>
      <c r="K3629" s="12">
        <v>704870.58823999995</v>
      </c>
      <c r="L3629" s="12">
        <v>1</v>
      </c>
      <c r="M3629" s="33" t="str">
        <f>IF(_xlfn.XLOOKUP(C3629,Raw_Data_OS_23!$C$7:$C$4518,Raw_Data_OS_23!$G$7:$G$4518,"Paid/ Closed")="Paid/ Closed","Paid/ Closed", "Still_Outstanding")</f>
        <v>Paid/ Closed</v>
      </c>
      <c r="N3629" s="33">
        <f>IF(_xlfn.XLOOKUP(C3629,Raw_Data_Paid_23!$C$4:$C$2114,Raw_Data_Paid_23!$C$4:$C$2114,1)= 1,1,0)</f>
        <v>0</v>
      </c>
      <c r="O3629" t="str">
        <f>IF(M3629=$W$7,IF(AND(N3629,_xlfn.XLOOKUP(C3629,Raw_Data_OS_23!$C$7:$C$4518,Raw_Data_OS_23!$G$7:$G$4518,0)=G3629),"A",IF(_xlfn.XLOOKUP(C3629,Raw_Data_Paid_23!$C$4:$C$2114,Raw_Data_Paid_23!$C$4:$C$2114,"B1")="B1","B1","B2")),IF(_xlfn.XLOOKUP(C3629,Raw_Data_Paid_23!$C$4:$C$2114,Raw_Data_Paid_23!$C$4:$C$2114,"C1")="C1","C1","C2"))</f>
        <v>C2</v>
      </c>
      <c r="P3629" t="str">
        <f t="shared" si="106"/>
        <v>2021C2Motor Private</v>
      </c>
    </row>
    <row r="3630" spans="3:16" x14ac:dyDescent="0.35">
      <c r="C3630" s="6" t="s">
        <v>3757</v>
      </c>
      <c r="D3630" s="7" t="s">
        <v>5866</v>
      </c>
      <c r="E3630" s="7" t="s">
        <v>5894</v>
      </c>
      <c r="F3630" s="8" t="s">
        <v>3910</v>
      </c>
      <c r="G3630" s="9">
        <v>80000</v>
      </c>
      <c r="H3630" s="10">
        <v>2021</v>
      </c>
      <c r="I3630" s="10">
        <v>2021</v>
      </c>
      <c r="J3630" s="11" t="s">
        <v>3073</v>
      </c>
      <c r="K3630" s="12">
        <v>80000</v>
      </c>
      <c r="L3630" s="12">
        <v>1</v>
      </c>
      <c r="M3630" s="33" t="str">
        <f>IF(_xlfn.XLOOKUP(C3630,Raw_Data_OS_23!$C$7:$C$4518,Raw_Data_OS_23!$G$7:$G$4518,"Paid/ Closed")="Paid/ Closed","Paid/ Closed", "Still_Outstanding")</f>
        <v>Paid/ Closed</v>
      </c>
      <c r="N3630" s="33">
        <f>IF(_xlfn.XLOOKUP(C3630,Raw_Data_Paid_23!$C$4:$C$2114,Raw_Data_Paid_23!$C$4:$C$2114,1)= 1,1,0)</f>
        <v>0</v>
      </c>
      <c r="O3630" t="str">
        <f>IF(M3630=$W$7,IF(AND(N3630,_xlfn.XLOOKUP(C3630,Raw_Data_OS_23!$C$7:$C$4518,Raw_Data_OS_23!$G$7:$G$4518,0)=G3630),"A",IF(_xlfn.XLOOKUP(C3630,Raw_Data_Paid_23!$C$4:$C$2114,Raw_Data_Paid_23!$C$4:$C$2114,"B1")="B1","B1","B2")),IF(_xlfn.XLOOKUP(C3630,Raw_Data_Paid_23!$C$4:$C$2114,Raw_Data_Paid_23!$C$4:$C$2114,"C1")="C1","C1","C2"))</f>
        <v>C2</v>
      </c>
      <c r="P3630" t="str">
        <f t="shared" si="106"/>
        <v>2021C2Motor Private</v>
      </c>
    </row>
    <row r="3631" spans="3:16" x14ac:dyDescent="0.35">
      <c r="C3631" s="6" t="s">
        <v>3758</v>
      </c>
      <c r="D3631" s="7" t="s">
        <v>5320</v>
      </c>
      <c r="E3631" s="7" t="s">
        <v>5967</v>
      </c>
      <c r="F3631" s="8" t="s">
        <v>3908</v>
      </c>
      <c r="G3631" s="9">
        <v>223374.61300000001</v>
      </c>
      <c r="H3631" s="10">
        <v>2021</v>
      </c>
      <c r="I3631" s="10">
        <v>2021</v>
      </c>
      <c r="J3631" s="11" t="s">
        <v>21</v>
      </c>
      <c r="K3631" s="12">
        <v>223374.61300000001</v>
      </c>
      <c r="L3631" s="12">
        <v>1</v>
      </c>
      <c r="M3631" s="33" t="str">
        <f>IF(_xlfn.XLOOKUP(C3631,Raw_Data_OS_23!$C$7:$C$4518,Raw_Data_OS_23!$G$7:$G$4518,"Paid/ Closed")="Paid/ Closed","Paid/ Closed", "Still_Outstanding")</f>
        <v>Still_Outstanding</v>
      </c>
      <c r="N3631" s="33">
        <f>IF(_xlfn.XLOOKUP(C3631,Raw_Data_Paid_23!$C$4:$C$2114,Raw_Data_Paid_23!$C$4:$C$2114,1)= 1,1,0)</f>
        <v>0</v>
      </c>
      <c r="O3631" t="str">
        <f>IF(M3631=$W$7,IF(AND(N3631,_xlfn.XLOOKUP(C3631,Raw_Data_OS_23!$C$7:$C$4518,Raw_Data_OS_23!$G$7:$G$4518,0)=G3631),"A",IF(_xlfn.XLOOKUP(C3631,Raw_Data_Paid_23!$C$4:$C$2114,Raw_Data_Paid_23!$C$4:$C$2114,"B1")="B1","B1","B2")),IF(_xlfn.XLOOKUP(C3631,Raw_Data_Paid_23!$C$4:$C$2114,Raw_Data_Paid_23!$C$4:$C$2114,"C1")="C1","C1","C2"))</f>
        <v>B2</v>
      </c>
      <c r="P3631" t="str">
        <f t="shared" si="106"/>
        <v>2021B2Motor Commercial</v>
      </c>
    </row>
    <row r="3632" spans="3:16" x14ac:dyDescent="0.35">
      <c r="C3632" s="6" t="s">
        <v>3759</v>
      </c>
      <c r="D3632" s="7" t="s">
        <v>5912</v>
      </c>
      <c r="E3632" s="7" t="s">
        <v>5981</v>
      </c>
      <c r="F3632" s="8" t="s">
        <v>3910</v>
      </c>
      <c r="G3632" s="9">
        <v>630879.4118</v>
      </c>
      <c r="H3632" s="10">
        <v>2021</v>
      </c>
      <c r="I3632" s="10">
        <v>2021</v>
      </c>
      <c r="J3632" s="11" t="s">
        <v>3073</v>
      </c>
      <c r="K3632" s="12">
        <v>630879.4118</v>
      </c>
      <c r="L3632" s="12">
        <v>1</v>
      </c>
      <c r="M3632" s="33" t="str">
        <f>IF(_xlfn.XLOOKUP(C3632,Raw_Data_OS_23!$C$7:$C$4518,Raw_Data_OS_23!$G$7:$G$4518,"Paid/ Closed")="Paid/ Closed","Paid/ Closed", "Still_Outstanding")</f>
        <v>Still_Outstanding</v>
      </c>
      <c r="N3632" s="33">
        <f>IF(_xlfn.XLOOKUP(C3632,Raw_Data_Paid_23!$C$4:$C$2114,Raw_Data_Paid_23!$C$4:$C$2114,1)= 1,1,0)</f>
        <v>1</v>
      </c>
      <c r="O3632" t="str">
        <f>IF(M3632=$W$7,IF(AND(N3632,_xlfn.XLOOKUP(C3632,Raw_Data_OS_23!$C$7:$C$4518,Raw_Data_OS_23!$G$7:$G$4518,0)=G3632),"A",IF(_xlfn.XLOOKUP(C3632,Raw_Data_Paid_23!$C$4:$C$2114,Raw_Data_Paid_23!$C$4:$C$2114,"B1")="B1","B1","B2")),IF(_xlfn.XLOOKUP(C3632,Raw_Data_Paid_23!$C$4:$C$2114,Raw_Data_Paid_23!$C$4:$C$2114,"C1")="C1","C1","C2"))</f>
        <v>A</v>
      </c>
      <c r="P3632" t="str">
        <f t="shared" si="106"/>
        <v>2021AMotor Private</v>
      </c>
    </row>
    <row r="3633" spans="3:16" x14ac:dyDescent="0.35">
      <c r="C3633" s="6" t="s">
        <v>3760</v>
      </c>
      <c r="D3633" s="7" t="s">
        <v>5881</v>
      </c>
      <c r="E3633" s="7" t="s">
        <v>5980</v>
      </c>
      <c r="F3633" s="8" t="s">
        <v>3910</v>
      </c>
      <c r="G3633" s="9">
        <v>10000</v>
      </c>
      <c r="H3633" s="10">
        <v>2021</v>
      </c>
      <c r="I3633" s="10">
        <v>2021</v>
      </c>
      <c r="J3633" s="11" t="s">
        <v>3073</v>
      </c>
      <c r="K3633" s="12">
        <v>10000</v>
      </c>
      <c r="L3633" s="12">
        <v>1</v>
      </c>
      <c r="M3633" s="33" t="str">
        <f>IF(_xlfn.XLOOKUP(C3633,Raw_Data_OS_23!$C$7:$C$4518,Raw_Data_OS_23!$G$7:$G$4518,"Paid/ Closed")="Paid/ Closed","Paid/ Closed", "Still_Outstanding")</f>
        <v>Still_Outstanding</v>
      </c>
      <c r="N3633" s="33">
        <f>IF(_xlfn.XLOOKUP(C3633,Raw_Data_Paid_23!$C$4:$C$2114,Raw_Data_Paid_23!$C$4:$C$2114,1)= 1,1,0)</f>
        <v>1</v>
      </c>
      <c r="O3633" t="str">
        <f>IF(M3633=$W$7,IF(AND(N3633,_xlfn.XLOOKUP(C3633,Raw_Data_OS_23!$C$7:$C$4518,Raw_Data_OS_23!$G$7:$G$4518,0)=G3633),"A",IF(_xlfn.XLOOKUP(C3633,Raw_Data_Paid_23!$C$4:$C$2114,Raw_Data_Paid_23!$C$4:$C$2114,"B1")="B1","B1","B2")),IF(_xlfn.XLOOKUP(C3633,Raw_Data_Paid_23!$C$4:$C$2114,Raw_Data_Paid_23!$C$4:$C$2114,"C1")="C1","C1","C2"))</f>
        <v>B1</v>
      </c>
      <c r="P3633" t="str">
        <f t="shared" si="106"/>
        <v>2021B1Motor Private</v>
      </c>
    </row>
    <row r="3634" spans="3:16" x14ac:dyDescent="0.35">
      <c r="C3634" s="6" t="s">
        <v>3761</v>
      </c>
      <c r="D3634" s="7" t="s">
        <v>5852</v>
      </c>
      <c r="E3634" s="7" t="s">
        <v>5924</v>
      </c>
      <c r="F3634" s="8" t="s">
        <v>3910</v>
      </c>
      <c r="G3634" s="9">
        <v>50000</v>
      </c>
      <c r="H3634" s="10">
        <v>2021</v>
      </c>
      <c r="I3634" s="10">
        <v>2021</v>
      </c>
      <c r="J3634" s="11" t="s">
        <v>3073</v>
      </c>
      <c r="K3634" s="12">
        <v>50000</v>
      </c>
      <c r="L3634" s="12">
        <v>1</v>
      </c>
      <c r="M3634" s="33" t="str">
        <f>IF(_xlfn.XLOOKUP(C3634,Raw_Data_OS_23!$C$7:$C$4518,Raw_Data_OS_23!$G$7:$G$4518,"Paid/ Closed")="Paid/ Closed","Paid/ Closed", "Still_Outstanding")</f>
        <v>Still_Outstanding</v>
      </c>
      <c r="N3634" s="33">
        <f>IF(_xlfn.XLOOKUP(C3634,Raw_Data_Paid_23!$C$4:$C$2114,Raw_Data_Paid_23!$C$4:$C$2114,1)= 1,1,0)</f>
        <v>1</v>
      </c>
      <c r="O3634" t="str">
        <f>IF(M3634=$W$7,IF(AND(N3634,_xlfn.XLOOKUP(C3634,Raw_Data_OS_23!$C$7:$C$4518,Raw_Data_OS_23!$G$7:$G$4518,0)=G3634),"A",IF(_xlfn.XLOOKUP(C3634,Raw_Data_Paid_23!$C$4:$C$2114,Raw_Data_Paid_23!$C$4:$C$2114,"B1")="B1","B1","B2")),IF(_xlfn.XLOOKUP(C3634,Raw_Data_Paid_23!$C$4:$C$2114,Raw_Data_Paid_23!$C$4:$C$2114,"C1")="C1","C1","C2"))</f>
        <v>B1</v>
      </c>
      <c r="P3634" t="str">
        <f t="shared" si="106"/>
        <v>2021B1Motor Private</v>
      </c>
    </row>
    <row r="3635" spans="3:16" x14ac:dyDescent="0.35">
      <c r="C3635" s="6" t="s">
        <v>3762</v>
      </c>
      <c r="D3635" s="7" t="s">
        <v>5982</v>
      </c>
      <c r="E3635" s="7" t="s">
        <v>5976</v>
      </c>
      <c r="F3635" s="8" t="s">
        <v>3908</v>
      </c>
      <c r="G3635" s="9">
        <v>165000</v>
      </c>
      <c r="H3635" s="10">
        <v>2021</v>
      </c>
      <c r="I3635" s="10">
        <v>2021</v>
      </c>
      <c r="J3635" s="11" t="s">
        <v>3138</v>
      </c>
      <c r="K3635" s="12">
        <v>165000</v>
      </c>
      <c r="L3635" s="12">
        <v>1</v>
      </c>
      <c r="M3635" s="33" t="str">
        <f>IF(_xlfn.XLOOKUP(C3635,Raw_Data_OS_23!$C$7:$C$4518,Raw_Data_OS_23!$G$7:$G$4518,"Paid/ Closed")="Paid/ Closed","Paid/ Closed", "Still_Outstanding")</f>
        <v>Paid/ Closed</v>
      </c>
      <c r="N3635" s="33">
        <f>IF(_xlfn.XLOOKUP(C3635,Raw_Data_Paid_23!$C$4:$C$2114,Raw_Data_Paid_23!$C$4:$C$2114,1)= 1,1,0)</f>
        <v>0</v>
      </c>
      <c r="O3635" t="str">
        <f>IF(M3635=$W$7,IF(AND(N3635,_xlfn.XLOOKUP(C3635,Raw_Data_OS_23!$C$7:$C$4518,Raw_Data_OS_23!$G$7:$G$4518,0)=G3635),"A",IF(_xlfn.XLOOKUP(C3635,Raw_Data_Paid_23!$C$4:$C$2114,Raw_Data_Paid_23!$C$4:$C$2114,"B1")="B1","B1","B2")),IF(_xlfn.XLOOKUP(C3635,Raw_Data_Paid_23!$C$4:$C$2114,Raw_Data_Paid_23!$C$4:$C$2114,"C1")="C1","C1","C2"))</f>
        <v>C2</v>
      </c>
      <c r="P3635" t="str">
        <f t="shared" si="106"/>
        <v>2021C2Motor Commercial</v>
      </c>
    </row>
    <row r="3636" spans="3:16" x14ac:dyDescent="0.35">
      <c r="C3636" s="6" t="s">
        <v>3763</v>
      </c>
      <c r="D3636" s="7" t="s">
        <v>5970</v>
      </c>
      <c r="E3636" s="7" t="s">
        <v>5980</v>
      </c>
      <c r="F3636" s="8" t="s">
        <v>3910</v>
      </c>
      <c r="G3636" s="9">
        <v>50000</v>
      </c>
      <c r="H3636" s="10">
        <v>2021</v>
      </c>
      <c r="I3636" s="10">
        <v>2021</v>
      </c>
      <c r="J3636" s="11" t="s">
        <v>3138</v>
      </c>
      <c r="K3636" s="12">
        <v>50000</v>
      </c>
      <c r="L3636" s="12">
        <v>1</v>
      </c>
      <c r="M3636" s="33" t="str">
        <f>IF(_xlfn.XLOOKUP(C3636,Raw_Data_OS_23!$C$7:$C$4518,Raw_Data_OS_23!$G$7:$G$4518,"Paid/ Closed")="Paid/ Closed","Paid/ Closed", "Still_Outstanding")</f>
        <v>Still_Outstanding</v>
      </c>
      <c r="N3636" s="33">
        <f>IF(_xlfn.XLOOKUP(C3636,Raw_Data_Paid_23!$C$4:$C$2114,Raw_Data_Paid_23!$C$4:$C$2114,1)= 1,1,0)</f>
        <v>0</v>
      </c>
      <c r="O3636" t="str">
        <f>IF(M3636=$W$7,IF(AND(N3636,_xlfn.XLOOKUP(C3636,Raw_Data_OS_23!$C$7:$C$4518,Raw_Data_OS_23!$G$7:$G$4518,0)=G3636),"A",IF(_xlfn.XLOOKUP(C3636,Raw_Data_Paid_23!$C$4:$C$2114,Raw_Data_Paid_23!$C$4:$C$2114,"B1")="B1","B1","B2")),IF(_xlfn.XLOOKUP(C3636,Raw_Data_Paid_23!$C$4:$C$2114,Raw_Data_Paid_23!$C$4:$C$2114,"C1")="C1","C1","C2"))</f>
        <v>B2</v>
      </c>
      <c r="P3636" t="str">
        <f t="shared" si="106"/>
        <v>2021B2Motor Private</v>
      </c>
    </row>
    <row r="3637" spans="3:16" x14ac:dyDescent="0.35">
      <c r="C3637" s="6" t="s">
        <v>3764</v>
      </c>
      <c r="D3637" s="7" t="s">
        <v>5959</v>
      </c>
      <c r="E3637" s="7" t="s">
        <v>5976</v>
      </c>
      <c r="F3637" s="8" t="s">
        <v>3910</v>
      </c>
      <c r="G3637" s="9">
        <v>80000</v>
      </c>
      <c r="H3637" s="10">
        <v>2021</v>
      </c>
      <c r="I3637" s="10">
        <v>2021</v>
      </c>
      <c r="J3637" s="11" t="s">
        <v>3138</v>
      </c>
      <c r="K3637" s="12">
        <v>80000</v>
      </c>
      <c r="L3637" s="12">
        <v>1</v>
      </c>
      <c r="M3637" s="33" t="str">
        <f>IF(_xlfn.XLOOKUP(C3637,Raw_Data_OS_23!$C$7:$C$4518,Raw_Data_OS_23!$G$7:$G$4518,"Paid/ Closed")="Paid/ Closed","Paid/ Closed", "Still_Outstanding")</f>
        <v>Paid/ Closed</v>
      </c>
      <c r="N3637" s="33">
        <f>IF(_xlfn.XLOOKUP(C3637,Raw_Data_Paid_23!$C$4:$C$2114,Raw_Data_Paid_23!$C$4:$C$2114,1)= 1,1,0)</f>
        <v>0</v>
      </c>
      <c r="O3637" t="str">
        <f>IF(M3637=$W$7,IF(AND(N3637,_xlfn.XLOOKUP(C3637,Raw_Data_OS_23!$C$7:$C$4518,Raw_Data_OS_23!$G$7:$G$4518,0)=G3637),"A",IF(_xlfn.XLOOKUP(C3637,Raw_Data_Paid_23!$C$4:$C$2114,Raw_Data_Paid_23!$C$4:$C$2114,"B1")="B1","B1","B2")),IF(_xlfn.XLOOKUP(C3637,Raw_Data_Paid_23!$C$4:$C$2114,Raw_Data_Paid_23!$C$4:$C$2114,"C1")="C1","C1","C2"))</f>
        <v>C2</v>
      </c>
      <c r="P3637" t="str">
        <f t="shared" si="106"/>
        <v>2021C2Motor Private</v>
      </c>
    </row>
    <row r="3638" spans="3:16" x14ac:dyDescent="0.35">
      <c r="C3638" s="6" t="s">
        <v>5983</v>
      </c>
      <c r="D3638" s="7" t="s">
        <v>5977</v>
      </c>
      <c r="E3638" s="7" t="s">
        <v>5976</v>
      </c>
      <c r="F3638" s="8" t="s">
        <v>3910</v>
      </c>
      <c r="G3638" s="9">
        <v>199900</v>
      </c>
      <c r="H3638" s="10">
        <v>2021</v>
      </c>
      <c r="I3638" s="10">
        <v>2021</v>
      </c>
      <c r="J3638" s="11" t="s">
        <v>3138</v>
      </c>
      <c r="K3638" s="12">
        <v>199900</v>
      </c>
      <c r="L3638" s="12">
        <v>1</v>
      </c>
      <c r="M3638" s="33" t="str">
        <f>IF(_xlfn.XLOOKUP(C3638,Raw_Data_OS_23!$C$7:$C$4518,Raw_Data_OS_23!$G$7:$G$4518,"Paid/ Closed")="Paid/ Closed","Paid/ Closed", "Still_Outstanding")</f>
        <v>Still_Outstanding</v>
      </c>
      <c r="N3638" s="33">
        <f>IF(_xlfn.XLOOKUP(C3638,Raw_Data_Paid_23!$C$4:$C$2114,Raw_Data_Paid_23!$C$4:$C$2114,1)= 1,1,0)</f>
        <v>0</v>
      </c>
      <c r="O3638" t="str">
        <f>IF(M3638=$W$7,IF(AND(N3638,_xlfn.XLOOKUP(C3638,Raw_Data_OS_23!$C$7:$C$4518,Raw_Data_OS_23!$G$7:$G$4518,0)=G3638),"A",IF(_xlfn.XLOOKUP(C3638,Raw_Data_Paid_23!$C$4:$C$2114,Raw_Data_Paid_23!$C$4:$C$2114,"B1")="B1","B1","B2")),IF(_xlfn.XLOOKUP(C3638,Raw_Data_Paid_23!$C$4:$C$2114,Raw_Data_Paid_23!$C$4:$C$2114,"C1")="C1","C1","C2"))</f>
        <v>B2</v>
      </c>
      <c r="P3638" t="str">
        <f t="shared" si="106"/>
        <v>2021B2Motor Private</v>
      </c>
    </row>
    <row r="3639" spans="3:16" x14ac:dyDescent="0.35">
      <c r="C3639" s="6" t="s">
        <v>3765</v>
      </c>
      <c r="D3639" s="7" t="s">
        <v>5981</v>
      </c>
      <c r="E3639" s="7" t="s">
        <v>5976</v>
      </c>
      <c r="F3639" s="8" t="s">
        <v>3910</v>
      </c>
      <c r="G3639" s="9">
        <v>79004</v>
      </c>
      <c r="H3639" s="10">
        <v>2021</v>
      </c>
      <c r="I3639" s="10">
        <v>2021</v>
      </c>
      <c r="J3639" s="11" t="s">
        <v>3138</v>
      </c>
      <c r="K3639" s="12">
        <v>79004</v>
      </c>
      <c r="L3639" s="12">
        <v>1</v>
      </c>
      <c r="M3639" s="33" t="str">
        <f>IF(_xlfn.XLOOKUP(C3639,Raw_Data_OS_23!$C$7:$C$4518,Raw_Data_OS_23!$G$7:$G$4518,"Paid/ Closed")="Paid/ Closed","Paid/ Closed", "Still_Outstanding")</f>
        <v>Paid/ Closed</v>
      </c>
      <c r="N3639" s="33">
        <f>IF(_xlfn.XLOOKUP(C3639,Raw_Data_Paid_23!$C$4:$C$2114,Raw_Data_Paid_23!$C$4:$C$2114,1)= 1,1,0)</f>
        <v>0</v>
      </c>
      <c r="O3639" t="str">
        <f>IF(M3639=$W$7,IF(AND(N3639,_xlfn.XLOOKUP(C3639,Raw_Data_OS_23!$C$7:$C$4518,Raw_Data_OS_23!$G$7:$G$4518,0)=G3639),"A",IF(_xlfn.XLOOKUP(C3639,Raw_Data_Paid_23!$C$4:$C$2114,Raw_Data_Paid_23!$C$4:$C$2114,"B1")="B1","B1","B2")),IF(_xlfn.XLOOKUP(C3639,Raw_Data_Paid_23!$C$4:$C$2114,Raw_Data_Paid_23!$C$4:$C$2114,"C1")="C1","C1","C2"))</f>
        <v>C2</v>
      </c>
      <c r="P3639" t="str">
        <f t="shared" si="106"/>
        <v>2021C2Motor Private</v>
      </c>
    </row>
    <row r="3640" spans="3:16" x14ac:dyDescent="0.35">
      <c r="C3640" s="6" t="s">
        <v>3766</v>
      </c>
      <c r="D3640" s="7" t="s">
        <v>5974</v>
      </c>
      <c r="E3640" s="7" t="s">
        <v>5976</v>
      </c>
      <c r="F3640" s="8" t="s">
        <v>3910</v>
      </c>
      <c r="G3640" s="9">
        <v>179000</v>
      </c>
      <c r="H3640" s="10">
        <v>2021</v>
      </c>
      <c r="I3640" s="10">
        <v>2021</v>
      </c>
      <c r="J3640" s="11" t="s">
        <v>3138</v>
      </c>
      <c r="K3640" s="12">
        <v>179000</v>
      </c>
      <c r="L3640" s="12">
        <v>1</v>
      </c>
      <c r="M3640" s="33" t="str">
        <f>IF(_xlfn.XLOOKUP(C3640,Raw_Data_OS_23!$C$7:$C$4518,Raw_Data_OS_23!$G$7:$G$4518,"Paid/ Closed")="Paid/ Closed","Paid/ Closed", "Still_Outstanding")</f>
        <v>Still_Outstanding</v>
      </c>
      <c r="N3640" s="33">
        <f>IF(_xlfn.XLOOKUP(C3640,Raw_Data_Paid_23!$C$4:$C$2114,Raw_Data_Paid_23!$C$4:$C$2114,1)= 1,1,0)</f>
        <v>0</v>
      </c>
      <c r="O3640" t="str">
        <f>IF(M3640=$W$7,IF(AND(N3640,_xlfn.XLOOKUP(C3640,Raw_Data_OS_23!$C$7:$C$4518,Raw_Data_OS_23!$G$7:$G$4518,0)=G3640),"A",IF(_xlfn.XLOOKUP(C3640,Raw_Data_Paid_23!$C$4:$C$2114,Raw_Data_Paid_23!$C$4:$C$2114,"B1")="B1","B1","B2")),IF(_xlfn.XLOOKUP(C3640,Raw_Data_Paid_23!$C$4:$C$2114,Raw_Data_Paid_23!$C$4:$C$2114,"C1")="C1","C1","C2"))</f>
        <v>B2</v>
      </c>
      <c r="P3640" t="str">
        <f t="shared" si="106"/>
        <v>2021B2Motor Private</v>
      </c>
    </row>
    <row r="3641" spans="3:16" x14ac:dyDescent="0.35">
      <c r="C3641" s="6" t="s">
        <v>3767</v>
      </c>
      <c r="D3641" s="7" t="s">
        <v>5978</v>
      </c>
      <c r="E3641" s="7" t="s">
        <v>5976</v>
      </c>
      <c r="F3641" s="8" t="s">
        <v>3908</v>
      </c>
      <c r="G3641" s="9">
        <v>35000</v>
      </c>
      <c r="H3641" s="10">
        <v>2021</v>
      </c>
      <c r="I3641" s="10">
        <v>2021</v>
      </c>
      <c r="J3641" s="11" t="s">
        <v>3138</v>
      </c>
      <c r="K3641" s="12">
        <v>35000</v>
      </c>
      <c r="L3641" s="12">
        <v>1</v>
      </c>
      <c r="M3641" s="33" t="str">
        <f>IF(_xlfn.XLOOKUP(C3641,Raw_Data_OS_23!$C$7:$C$4518,Raw_Data_OS_23!$G$7:$G$4518,"Paid/ Closed")="Paid/ Closed","Paid/ Closed", "Still_Outstanding")</f>
        <v>Paid/ Closed</v>
      </c>
      <c r="N3641" s="33">
        <f>IF(_xlfn.XLOOKUP(C3641,Raw_Data_Paid_23!$C$4:$C$2114,Raw_Data_Paid_23!$C$4:$C$2114,1)= 1,1,0)</f>
        <v>1</v>
      </c>
      <c r="O3641" t="str">
        <f>IF(M3641=$W$7,IF(AND(N3641,_xlfn.XLOOKUP(C3641,Raw_Data_OS_23!$C$7:$C$4518,Raw_Data_OS_23!$G$7:$G$4518,0)=G3641),"A",IF(_xlfn.XLOOKUP(C3641,Raw_Data_Paid_23!$C$4:$C$2114,Raw_Data_Paid_23!$C$4:$C$2114,"B1")="B1","B1","B2")),IF(_xlfn.XLOOKUP(C3641,Raw_Data_Paid_23!$C$4:$C$2114,Raw_Data_Paid_23!$C$4:$C$2114,"C1")="C1","C1","C2"))</f>
        <v>C1</v>
      </c>
      <c r="P3641" t="str">
        <f t="shared" si="106"/>
        <v>2021C1Motor Commercial</v>
      </c>
    </row>
    <row r="3642" spans="3:16" x14ac:dyDescent="0.35">
      <c r="C3642" s="6" t="s">
        <v>3768</v>
      </c>
      <c r="D3642" s="7" t="s">
        <v>5977</v>
      </c>
      <c r="E3642" s="7" t="s">
        <v>5976</v>
      </c>
      <c r="F3642" s="8" t="s">
        <v>3908</v>
      </c>
      <c r="G3642" s="9">
        <v>24000</v>
      </c>
      <c r="H3642" s="10">
        <v>2021</v>
      </c>
      <c r="I3642" s="10">
        <v>2021</v>
      </c>
      <c r="J3642" s="11" t="s">
        <v>3138</v>
      </c>
      <c r="K3642" s="12">
        <v>24000</v>
      </c>
      <c r="L3642" s="12">
        <v>1</v>
      </c>
      <c r="M3642" s="33" t="str">
        <f>IF(_xlfn.XLOOKUP(C3642,Raw_Data_OS_23!$C$7:$C$4518,Raw_Data_OS_23!$G$7:$G$4518,"Paid/ Closed")="Paid/ Closed","Paid/ Closed", "Still_Outstanding")</f>
        <v>Still_Outstanding</v>
      </c>
      <c r="N3642" s="33">
        <f>IF(_xlfn.XLOOKUP(C3642,Raw_Data_Paid_23!$C$4:$C$2114,Raw_Data_Paid_23!$C$4:$C$2114,1)= 1,1,0)</f>
        <v>0</v>
      </c>
      <c r="O3642" t="str">
        <f>IF(M3642=$W$7,IF(AND(N3642,_xlfn.XLOOKUP(C3642,Raw_Data_OS_23!$C$7:$C$4518,Raw_Data_OS_23!$G$7:$G$4518,0)=G3642),"A",IF(_xlfn.XLOOKUP(C3642,Raw_Data_Paid_23!$C$4:$C$2114,Raw_Data_Paid_23!$C$4:$C$2114,"B1")="B1","B1","B2")),IF(_xlfn.XLOOKUP(C3642,Raw_Data_Paid_23!$C$4:$C$2114,Raw_Data_Paid_23!$C$4:$C$2114,"C1")="C1","C1","C2"))</f>
        <v>B2</v>
      </c>
      <c r="P3642" t="str">
        <f t="shared" si="106"/>
        <v>2021B2Motor Commercial</v>
      </c>
    </row>
    <row r="3643" spans="3:16" x14ac:dyDescent="0.35">
      <c r="C3643" s="6" t="s">
        <v>3769</v>
      </c>
      <c r="D3643" s="7" t="s">
        <v>5944</v>
      </c>
      <c r="E3643" s="7" t="s">
        <v>5976</v>
      </c>
      <c r="F3643" s="8" t="s">
        <v>3908</v>
      </c>
      <c r="G3643" s="9">
        <v>5000</v>
      </c>
      <c r="H3643" s="10">
        <v>2021</v>
      </c>
      <c r="I3643" s="10">
        <v>2021</v>
      </c>
      <c r="J3643" s="11" t="s">
        <v>3138</v>
      </c>
      <c r="K3643" s="12">
        <v>5000</v>
      </c>
      <c r="L3643" s="12">
        <v>1</v>
      </c>
      <c r="M3643" s="33" t="str">
        <f>IF(_xlfn.XLOOKUP(C3643,Raw_Data_OS_23!$C$7:$C$4518,Raw_Data_OS_23!$G$7:$G$4518,"Paid/ Closed")="Paid/ Closed","Paid/ Closed", "Still_Outstanding")</f>
        <v>Still_Outstanding</v>
      </c>
      <c r="N3643" s="33">
        <f>IF(_xlfn.XLOOKUP(C3643,Raw_Data_Paid_23!$C$4:$C$2114,Raw_Data_Paid_23!$C$4:$C$2114,1)= 1,1,0)</f>
        <v>1</v>
      </c>
      <c r="O3643" t="str">
        <f>IF(M3643=$W$7,IF(AND(N3643,_xlfn.XLOOKUP(C3643,Raw_Data_OS_23!$C$7:$C$4518,Raw_Data_OS_23!$G$7:$G$4518,0)=G3643),"A",IF(_xlfn.XLOOKUP(C3643,Raw_Data_Paid_23!$C$4:$C$2114,Raw_Data_Paid_23!$C$4:$C$2114,"B1")="B1","B1","B2")),IF(_xlfn.XLOOKUP(C3643,Raw_Data_Paid_23!$C$4:$C$2114,Raw_Data_Paid_23!$C$4:$C$2114,"C1")="C1","C1","C2"))</f>
        <v>A</v>
      </c>
      <c r="P3643" t="str">
        <f t="shared" si="106"/>
        <v>2021AMotor Commercial</v>
      </c>
    </row>
    <row r="3644" spans="3:16" x14ac:dyDescent="0.35">
      <c r="C3644" s="6" t="s">
        <v>3770</v>
      </c>
      <c r="D3644" s="7" t="s">
        <v>5976</v>
      </c>
      <c r="E3644" s="7" t="s">
        <v>5984</v>
      </c>
      <c r="F3644" s="8" t="s">
        <v>3910</v>
      </c>
      <c r="G3644" s="9">
        <v>100000</v>
      </c>
      <c r="H3644" s="10">
        <v>2021</v>
      </c>
      <c r="I3644" s="10">
        <v>2021</v>
      </c>
      <c r="J3644" s="11" t="s">
        <v>3138</v>
      </c>
      <c r="K3644" s="12">
        <v>100000</v>
      </c>
      <c r="L3644" s="12">
        <v>1</v>
      </c>
      <c r="M3644" s="33" t="str">
        <f>IF(_xlfn.XLOOKUP(C3644,Raw_Data_OS_23!$C$7:$C$4518,Raw_Data_OS_23!$G$7:$G$4518,"Paid/ Closed")="Paid/ Closed","Paid/ Closed", "Still_Outstanding")</f>
        <v>Still_Outstanding</v>
      </c>
      <c r="N3644" s="33">
        <f>IF(_xlfn.XLOOKUP(C3644,Raw_Data_Paid_23!$C$4:$C$2114,Raw_Data_Paid_23!$C$4:$C$2114,1)= 1,1,0)</f>
        <v>1</v>
      </c>
      <c r="O3644" t="str">
        <f>IF(M3644=$W$7,IF(AND(N3644,_xlfn.XLOOKUP(C3644,Raw_Data_OS_23!$C$7:$C$4518,Raw_Data_OS_23!$G$7:$G$4518,0)=G3644),"A",IF(_xlfn.XLOOKUP(C3644,Raw_Data_Paid_23!$C$4:$C$2114,Raw_Data_Paid_23!$C$4:$C$2114,"B1")="B1","B1","B2")),IF(_xlfn.XLOOKUP(C3644,Raw_Data_Paid_23!$C$4:$C$2114,Raw_Data_Paid_23!$C$4:$C$2114,"C1")="C1","C1","C2"))</f>
        <v>B1</v>
      </c>
      <c r="P3644" t="str">
        <f t="shared" si="106"/>
        <v>2021B1Motor Private</v>
      </c>
    </row>
    <row r="3645" spans="3:16" x14ac:dyDescent="0.35">
      <c r="C3645" s="6" t="s">
        <v>3771</v>
      </c>
      <c r="D3645" s="7" t="s">
        <v>5982</v>
      </c>
      <c r="E3645" s="7" t="s">
        <v>5985</v>
      </c>
      <c r="F3645" s="8" t="s">
        <v>3910</v>
      </c>
      <c r="G3645" s="9">
        <v>16000</v>
      </c>
      <c r="H3645" s="10">
        <v>2021</v>
      </c>
      <c r="I3645" s="10">
        <v>2021</v>
      </c>
      <c r="J3645" s="11" t="s">
        <v>3138</v>
      </c>
      <c r="K3645" s="12">
        <v>16000</v>
      </c>
      <c r="L3645" s="12">
        <v>1</v>
      </c>
      <c r="M3645" s="33" t="str">
        <f>IF(_xlfn.XLOOKUP(C3645,Raw_Data_OS_23!$C$7:$C$4518,Raw_Data_OS_23!$G$7:$G$4518,"Paid/ Closed")="Paid/ Closed","Paid/ Closed", "Still_Outstanding")</f>
        <v>Paid/ Closed</v>
      </c>
      <c r="N3645" s="33">
        <f>IF(_xlfn.XLOOKUP(C3645,Raw_Data_Paid_23!$C$4:$C$2114,Raw_Data_Paid_23!$C$4:$C$2114,1)= 1,1,0)</f>
        <v>0</v>
      </c>
      <c r="O3645" t="str">
        <f>IF(M3645=$W$7,IF(AND(N3645,_xlfn.XLOOKUP(C3645,Raw_Data_OS_23!$C$7:$C$4518,Raw_Data_OS_23!$G$7:$G$4518,0)=G3645),"A",IF(_xlfn.XLOOKUP(C3645,Raw_Data_Paid_23!$C$4:$C$2114,Raw_Data_Paid_23!$C$4:$C$2114,"B1")="B1","B1","B2")),IF(_xlfn.XLOOKUP(C3645,Raw_Data_Paid_23!$C$4:$C$2114,Raw_Data_Paid_23!$C$4:$C$2114,"C1")="C1","C1","C2"))</f>
        <v>C2</v>
      </c>
      <c r="P3645" t="str">
        <f t="shared" si="106"/>
        <v>2021C2Motor Private</v>
      </c>
    </row>
    <row r="3646" spans="3:16" x14ac:dyDescent="0.35">
      <c r="C3646" s="6" t="s">
        <v>3772</v>
      </c>
      <c r="D3646" s="7" t="s">
        <v>5978</v>
      </c>
      <c r="E3646" s="7" t="s">
        <v>5985</v>
      </c>
      <c r="F3646" s="8" t="s">
        <v>3910</v>
      </c>
      <c r="G3646" s="9">
        <v>16500</v>
      </c>
      <c r="H3646" s="10">
        <v>2021</v>
      </c>
      <c r="I3646" s="10">
        <v>2021</v>
      </c>
      <c r="J3646" s="11" t="s">
        <v>3138</v>
      </c>
      <c r="K3646" s="12">
        <v>16500</v>
      </c>
      <c r="L3646" s="12">
        <v>1</v>
      </c>
      <c r="M3646" s="33" t="str">
        <f>IF(_xlfn.XLOOKUP(C3646,Raw_Data_OS_23!$C$7:$C$4518,Raw_Data_OS_23!$G$7:$G$4518,"Paid/ Closed")="Paid/ Closed","Paid/ Closed", "Still_Outstanding")</f>
        <v>Paid/ Closed</v>
      </c>
      <c r="N3646" s="33">
        <f>IF(_xlfn.XLOOKUP(C3646,Raw_Data_Paid_23!$C$4:$C$2114,Raw_Data_Paid_23!$C$4:$C$2114,1)= 1,1,0)</f>
        <v>0</v>
      </c>
      <c r="O3646" t="str">
        <f>IF(M3646=$W$7,IF(AND(N3646,_xlfn.XLOOKUP(C3646,Raw_Data_OS_23!$C$7:$C$4518,Raw_Data_OS_23!$G$7:$G$4518,0)=G3646),"A",IF(_xlfn.XLOOKUP(C3646,Raw_Data_Paid_23!$C$4:$C$2114,Raw_Data_Paid_23!$C$4:$C$2114,"B1")="B1","B1","B2")),IF(_xlfn.XLOOKUP(C3646,Raw_Data_Paid_23!$C$4:$C$2114,Raw_Data_Paid_23!$C$4:$C$2114,"C1")="C1","C1","C2"))</f>
        <v>C2</v>
      </c>
      <c r="P3646" t="str">
        <f t="shared" si="106"/>
        <v>2021C2Motor Private</v>
      </c>
    </row>
    <row r="3647" spans="3:16" x14ac:dyDescent="0.35">
      <c r="C3647" s="6" t="s">
        <v>3773</v>
      </c>
      <c r="D3647" s="7" t="s">
        <v>5859</v>
      </c>
      <c r="E3647" s="7" t="s">
        <v>5884</v>
      </c>
      <c r="F3647" s="8" t="s">
        <v>4248</v>
      </c>
      <c r="G3647" s="9">
        <v>324561.40350000001</v>
      </c>
      <c r="H3647" s="10">
        <v>2021</v>
      </c>
      <c r="I3647" s="10">
        <v>2021</v>
      </c>
      <c r="J3647" s="11" t="s">
        <v>3073</v>
      </c>
      <c r="K3647" s="12">
        <v>35087.719289480003</v>
      </c>
      <c r="L3647" s="12">
        <v>1</v>
      </c>
      <c r="M3647" s="33" t="str">
        <f>IF(_xlfn.XLOOKUP(C3647,Raw_Data_OS_23!$C$7:$C$4518,Raw_Data_OS_23!$G$7:$G$4518,"Paid/ Closed")="Paid/ Closed","Paid/ Closed", "Still_Outstanding")</f>
        <v>Still_Outstanding</v>
      </c>
      <c r="N3647" s="33">
        <f>IF(_xlfn.XLOOKUP(C3647,Raw_Data_Paid_23!$C$4:$C$2114,Raw_Data_Paid_23!$C$4:$C$2114,1)= 1,1,0)</f>
        <v>1</v>
      </c>
      <c r="O3647" t="str">
        <f>IF(M3647=$W$7,IF(AND(N3647,_xlfn.XLOOKUP(C3647,Raw_Data_OS_23!$C$7:$C$4518,Raw_Data_OS_23!$G$7:$G$4518,0)=G3647),"A",IF(_xlfn.XLOOKUP(C3647,Raw_Data_Paid_23!$C$4:$C$2114,Raw_Data_Paid_23!$C$4:$C$2114,"B1")="B1","B1","B2")),IF(_xlfn.XLOOKUP(C3647,Raw_Data_Paid_23!$C$4:$C$2114,Raw_Data_Paid_23!$C$4:$C$2114,"C1")="C1","C1","C2"))</f>
        <v>B1</v>
      </c>
      <c r="P3647" t="str">
        <f t="shared" si="106"/>
        <v>2021B1Fire Industrial</v>
      </c>
    </row>
    <row r="3648" spans="3:16" x14ac:dyDescent="0.35">
      <c r="C3648" s="6" t="s">
        <v>3774</v>
      </c>
      <c r="D3648" s="7" t="s">
        <v>4178</v>
      </c>
      <c r="E3648" s="7" t="s">
        <v>5850</v>
      </c>
      <c r="F3648" s="8" t="s">
        <v>4248</v>
      </c>
      <c r="G3648" s="9">
        <v>324561.40350000001</v>
      </c>
      <c r="H3648" s="10">
        <v>2021</v>
      </c>
      <c r="I3648" s="10">
        <v>2021</v>
      </c>
      <c r="J3648" s="11" t="s">
        <v>21</v>
      </c>
      <c r="K3648" s="12">
        <v>-81541.882884990002</v>
      </c>
      <c r="L3648" s="12">
        <v>1</v>
      </c>
      <c r="M3648" s="33" t="str">
        <f>IF(_xlfn.XLOOKUP(C3648,Raw_Data_OS_23!$C$7:$C$4518,Raw_Data_OS_23!$G$7:$G$4518,"Paid/ Closed")="Paid/ Closed","Paid/ Closed", "Still_Outstanding")</f>
        <v>Still_Outstanding</v>
      </c>
      <c r="N3648" s="33">
        <f>IF(_xlfn.XLOOKUP(C3648,Raw_Data_Paid_23!$C$4:$C$2114,Raw_Data_Paid_23!$C$4:$C$2114,1)= 1,1,0)</f>
        <v>1</v>
      </c>
      <c r="O3648" t="str">
        <f>IF(M3648=$W$7,IF(AND(N3648,_xlfn.XLOOKUP(C3648,Raw_Data_OS_23!$C$7:$C$4518,Raw_Data_OS_23!$G$7:$G$4518,0)=G3648),"A",IF(_xlfn.XLOOKUP(C3648,Raw_Data_Paid_23!$C$4:$C$2114,Raw_Data_Paid_23!$C$4:$C$2114,"B1")="B1","B1","B2")),IF(_xlfn.XLOOKUP(C3648,Raw_Data_Paid_23!$C$4:$C$2114,Raw_Data_Paid_23!$C$4:$C$2114,"C1")="C1","C1","C2"))</f>
        <v>B1</v>
      </c>
      <c r="P3648" t="str">
        <f t="shared" si="106"/>
        <v>2021B1Fire Industrial</v>
      </c>
    </row>
    <row r="3649" spans="3:16" x14ac:dyDescent="0.35">
      <c r="C3649" s="6" t="s">
        <v>5986</v>
      </c>
      <c r="D3649" s="7" t="s">
        <v>5924</v>
      </c>
      <c r="E3649" s="7" t="s">
        <v>5934</v>
      </c>
      <c r="F3649" s="8" t="s">
        <v>4224</v>
      </c>
      <c r="G3649" s="9">
        <v>10000</v>
      </c>
      <c r="H3649" s="10">
        <v>2021</v>
      </c>
      <c r="I3649" s="10">
        <v>2021</v>
      </c>
      <c r="J3649" s="11" t="s">
        <v>3138</v>
      </c>
      <c r="K3649" s="12">
        <v>10000</v>
      </c>
      <c r="L3649" s="12">
        <v>1</v>
      </c>
      <c r="M3649" s="33" t="str">
        <f>IF(_xlfn.XLOOKUP(C3649,Raw_Data_OS_23!$C$7:$C$4518,Raw_Data_OS_23!$G$7:$G$4518,"Paid/ Closed")="Paid/ Closed","Paid/ Closed", "Still_Outstanding")</f>
        <v>Paid/ Closed</v>
      </c>
      <c r="N3649" s="33">
        <f>IF(_xlfn.XLOOKUP(C3649,Raw_Data_Paid_23!$C$4:$C$2114,Raw_Data_Paid_23!$C$4:$C$2114,1)= 1,1,0)</f>
        <v>1</v>
      </c>
      <c r="O3649" t="str">
        <f>IF(M3649=$W$7,IF(AND(N3649,_xlfn.XLOOKUP(C3649,Raw_Data_OS_23!$C$7:$C$4518,Raw_Data_OS_23!$G$7:$G$4518,0)=G3649),"A",IF(_xlfn.XLOOKUP(C3649,Raw_Data_Paid_23!$C$4:$C$2114,Raw_Data_Paid_23!$C$4:$C$2114,"B1")="B1","B1","B2")),IF(_xlfn.XLOOKUP(C3649,Raw_Data_Paid_23!$C$4:$C$2114,Raw_Data_Paid_23!$C$4:$C$2114,"C1")="C1","C1","C2"))</f>
        <v>C1</v>
      </c>
      <c r="P3649" t="str">
        <f t="shared" si="106"/>
        <v>2021C1Miscellaneous</v>
      </c>
    </row>
    <row r="3650" spans="3:16" x14ac:dyDescent="0.35">
      <c r="C3650" s="6" t="s">
        <v>3775</v>
      </c>
      <c r="D3650" s="7" t="s">
        <v>5925</v>
      </c>
      <c r="E3650" s="7" t="s">
        <v>5938</v>
      </c>
      <c r="F3650" s="8" t="s">
        <v>3910</v>
      </c>
      <c r="G3650" s="9">
        <v>1283638.2350000001</v>
      </c>
      <c r="H3650" s="10">
        <v>2021</v>
      </c>
      <c r="I3650" s="10">
        <v>2021</v>
      </c>
      <c r="J3650" s="11" t="s">
        <v>3138</v>
      </c>
      <c r="K3650" s="12">
        <v>1283638.2350000001</v>
      </c>
      <c r="L3650" s="12">
        <v>1</v>
      </c>
      <c r="M3650" s="33" t="str">
        <f>IF(_xlfn.XLOOKUP(C3650,Raw_Data_OS_23!$C$7:$C$4518,Raw_Data_OS_23!$G$7:$G$4518,"Paid/ Closed")="Paid/ Closed","Paid/ Closed", "Still_Outstanding")</f>
        <v>Still_Outstanding</v>
      </c>
      <c r="N3650" s="33">
        <f>IF(_xlfn.XLOOKUP(C3650,Raw_Data_Paid_23!$C$4:$C$2114,Raw_Data_Paid_23!$C$4:$C$2114,1)= 1,1,0)</f>
        <v>0</v>
      </c>
      <c r="O3650" t="str">
        <f>IF(M3650=$W$7,IF(AND(N3650,_xlfn.XLOOKUP(C3650,Raw_Data_OS_23!$C$7:$C$4518,Raw_Data_OS_23!$G$7:$G$4518,0)=G3650),"A",IF(_xlfn.XLOOKUP(C3650,Raw_Data_Paid_23!$C$4:$C$2114,Raw_Data_Paid_23!$C$4:$C$2114,"B1")="B1","B1","B2")),IF(_xlfn.XLOOKUP(C3650,Raw_Data_Paid_23!$C$4:$C$2114,Raw_Data_Paid_23!$C$4:$C$2114,"C1")="C1","C1","C2"))</f>
        <v>B2</v>
      </c>
      <c r="P3650" t="str">
        <f t="shared" si="106"/>
        <v>2021B2Motor Private</v>
      </c>
    </row>
    <row r="3651" spans="3:16" x14ac:dyDescent="0.35">
      <c r="C3651" s="6" t="s">
        <v>3776</v>
      </c>
      <c r="D3651" s="7" t="s">
        <v>5884</v>
      </c>
      <c r="E3651" s="7" t="s">
        <v>5902</v>
      </c>
      <c r="F3651" s="8" t="s">
        <v>3908</v>
      </c>
      <c r="G3651" s="9">
        <v>500000</v>
      </c>
      <c r="H3651" s="10">
        <v>2021</v>
      </c>
      <c r="I3651" s="10">
        <v>2021</v>
      </c>
      <c r="J3651" s="11" t="s">
        <v>3073</v>
      </c>
      <c r="K3651" s="12">
        <v>500000</v>
      </c>
      <c r="L3651" s="12">
        <v>1</v>
      </c>
      <c r="M3651" s="33" t="str">
        <f>IF(_xlfn.XLOOKUP(C3651,Raw_Data_OS_23!$C$7:$C$4518,Raw_Data_OS_23!$G$7:$G$4518,"Paid/ Closed")="Paid/ Closed","Paid/ Closed", "Still_Outstanding")</f>
        <v>Still_Outstanding</v>
      </c>
      <c r="N3651" s="33">
        <f>IF(_xlfn.XLOOKUP(C3651,Raw_Data_Paid_23!$C$4:$C$2114,Raw_Data_Paid_23!$C$4:$C$2114,1)= 1,1,0)</f>
        <v>1</v>
      </c>
      <c r="O3651" t="str">
        <f>IF(M3651=$W$7,IF(AND(N3651,_xlfn.XLOOKUP(C3651,Raw_Data_OS_23!$C$7:$C$4518,Raw_Data_OS_23!$G$7:$G$4518,0)=G3651),"A",IF(_xlfn.XLOOKUP(C3651,Raw_Data_Paid_23!$C$4:$C$2114,Raw_Data_Paid_23!$C$4:$C$2114,"B1")="B1","B1","B2")),IF(_xlfn.XLOOKUP(C3651,Raw_Data_Paid_23!$C$4:$C$2114,Raw_Data_Paid_23!$C$4:$C$2114,"C1")="C1","C1","C2"))</f>
        <v>B1</v>
      </c>
      <c r="P3651" t="str">
        <f t="shared" si="106"/>
        <v>2021B1Motor Commercial</v>
      </c>
    </row>
    <row r="3652" spans="3:16" x14ac:dyDescent="0.35">
      <c r="C3652" s="6" t="s">
        <v>3777</v>
      </c>
      <c r="D3652" s="7" t="s">
        <v>5852</v>
      </c>
      <c r="E3652" s="7" t="s">
        <v>5965</v>
      </c>
      <c r="F3652" s="8" t="s">
        <v>3908</v>
      </c>
      <c r="G3652" s="9">
        <v>308823.5294</v>
      </c>
      <c r="H3652" s="10">
        <v>2021</v>
      </c>
      <c r="I3652" s="10">
        <v>2021</v>
      </c>
      <c r="J3652" s="11" t="s">
        <v>3073</v>
      </c>
      <c r="K3652" s="12">
        <v>282721.72940000001</v>
      </c>
      <c r="L3652" s="12">
        <v>1</v>
      </c>
      <c r="M3652" s="33" t="str">
        <f>IF(_xlfn.XLOOKUP(C3652,Raw_Data_OS_23!$C$7:$C$4518,Raw_Data_OS_23!$G$7:$G$4518,"Paid/ Closed")="Paid/ Closed","Paid/ Closed", "Still_Outstanding")</f>
        <v>Still_Outstanding</v>
      </c>
      <c r="N3652" s="33">
        <f>IF(_xlfn.XLOOKUP(C3652,Raw_Data_Paid_23!$C$4:$C$2114,Raw_Data_Paid_23!$C$4:$C$2114,1)= 1,1,0)</f>
        <v>1</v>
      </c>
      <c r="O3652" t="str">
        <f>IF(M3652=$W$7,IF(AND(N3652,_xlfn.XLOOKUP(C3652,Raw_Data_OS_23!$C$7:$C$4518,Raw_Data_OS_23!$G$7:$G$4518,0)=G3652),"A",IF(_xlfn.XLOOKUP(C3652,Raw_Data_Paid_23!$C$4:$C$2114,Raw_Data_Paid_23!$C$4:$C$2114,"B1")="B1","B1","B2")),IF(_xlfn.XLOOKUP(C3652,Raw_Data_Paid_23!$C$4:$C$2114,Raw_Data_Paid_23!$C$4:$C$2114,"C1")="C1","C1","C2"))</f>
        <v>B1</v>
      </c>
      <c r="P3652" t="str">
        <f t="shared" si="106"/>
        <v>2021B1Motor Commercial</v>
      </c>
    </row>
    <row r="3653" spans="3:16" x14ac:dyDescent="0.35">
      <c r="C3653" s="6" t="s">
        <v>3778</v>
      </c>
      <c r="D3653" s="7" t="s">
        <v>4150</v>
      </c>
      <c r="E3653" s="7" t="s">
        <v>5814</v>
      </c>
      <c r="F3653" s="8" t="s">
        <v>3910</v>
      </c>
      <c r="G3653" s="9">
        <v>20000</v>
      </c>
      <c r="H3653" s="10">
        <v>2020</v>
      </c>
      <c r="I3653" s="10">
        <v>2021</v>
      </c>
      <c r="J3653" s="11" t="s">
        <v>11</v>
      </c>
      <c r="K3653" s="12">
        <v>20000</v>
      </c>
      <c r="L3653" s="12">
        <v>1</v>
      </c>
      <c r="M3653" s="33" t="str">
        <f>IF(_xlfn.XLOOKUP(C3653,Raw_Data_OS_23!$C$7:$C$4518,Raw_Data_OS_23!$G$7:$G$4518,"Paid/ Closed")="Paid/ Closed","Paid/ Closed", "Still_Outstanding")</f>
        <v>Still_Outstanding</v>
      </c>
      <c r="N3653" s="33">
        <f>IF(_xlfn.XLOOKUP(C3653,Raw_Data_Paid_23!$C$4:$C$2114,Raw_Data_Paid_23!$C$4:$C$2114,1)= 1,1,0)</f>
        <v>1</v>
      </c>
      <c r="O3653" t="str">
        <f>IF(M3653=$W$7,IF(AND(N3653,_xlfn.XLOOKUP(C3653,Raw_Data_OS_23!$C$7:$C$4518,Raw_Data_OS_23!$G$7:$G$4518,0)=G3653),"A",IF(_xlfn.XLOOKUP(C3653,Raw_Data_Paid_23!$C$4:$C$2114,Raw_Data_Paid_23!$C$4:$C$2114,"B1")="B1","B1","B2")),IF(_xlfn.XLOOKUP(C3653,Raw_Data_Paid_23!$C$4:$C$2114,Raw_Data_Paid_23!$C$4:$C$2114,"C1")="C1","C1","C2"))</f>
        <v>A</v>
      </c>
      <c r="P3653" t="str">
        <f t="shared" si="106"/>
        <v>2020AMotor Private</v>
      </c>
    </row>
    <row r="3654" spans="3:16" x14ac:dyDescent="0.35">
      <c r="C3654" s="6" t="s">
        <v>3779</v>
      </c>
      <c r="D3654" s="7" t="s">
        <v>5987</v>
      </c>
      <c r="E3654" s="7" t="s">
        <v>5988</v>
      </c>
      <c r="F3654" s="8" t="s">
        <v>3908</v>
      </c>
      <c r="G3654" s="9">
        <v>500000</v>
      </c>
      <c r="H3654" s="10">
        <v>2021</v>
      </c>
      <c r="I3654" s="10">
        <v>2021</v>
      </c>
      <c r="J3654" s="11" t="s">
        <v>3138</v>
      </c>
      <c r="K3654" s="12">
        <v>500000</v>
      </c>
      <c r="L3654" s="12">
        <v>1</v>
      </c>
      <c r="M3654" s="33" t="str">
        <f>IF(_xlfn.XLOOKUP(C3654,Raw_Data_OS_23!$C$7:$C$4518,Raw_Data_OS_23!$G$7:$G$4518,"Paid/ Closed")="Paid/ Closed","Paid/ Closed", "Still_Outstanding")</f>
        <v>Still_Outstanding</v>
      </c>
      <c r="N3654" s="33">
        <f>IF(_xlfn.XLOOKUP(C3654,Raw_Data_Paid_23!$C$4:$C$2114,Raw_Data_Paid_23!$C$4:$C$2114,1)= 1,1,0)</f>
        <v>0</v>
      </c>
      <c r="O3654" t="str">
        <f>IF(M3654=$W$7,IF(AND(N3654,_xlfn.XLOOKUP(C3654,Raw_Data_OS_23!$C$7:$C$4518,Raw_Data_OS_23!$G$7:$G$4518,0)=G3654),"A",IF(_xlfn.XLOOKUP(C3654,Raw_Data_Paid_23!$C$4:$C$2114,Raw_Data_Paid_23!$C$4:$C$2114,"B1")="B1","B1","B2")),IF(_xlfn.XLOOKUP(C3654,Raw_Data_Paid_23!$C$4:$C$2114,Raw_Data_Paid_23!$C$4:$C$2114,"C1")="C1","C1","C2"))</f>
        <v>B2</v>
      </c>
      <c r="P3654" t="str">
        <f t="shared" ref="P3654:P3717" si="107">H3654&amp;O3654&amp;F3654</f>
        <v>2021B2Motor Commercial</v>
      </c>
    </row>
    <row r="3655" spans="3:16" x14ac:dyDescent="0.35">
      <c r="C3655" s="6" t="s">
        <v>3780</v>
      </c>
      <c r="D3655" s="7" t="s">
        <v>5970</v>
      </c>
      <c r="E3655" s="7" t="s">
        <v>5988</v>
      </c>
      <c r="F3655" s="8" t="s">
        <v>3910</v>
      </c>
      <c r="G3655" s="9">
        <v>80000</v>
      </c>
      <c r="H3655" s="10">
        <v>2021</v>
      </c>
      <c r="I3655" s="10">
        <v>2021</v>
      </c>
      <c r="J3655" s="11" t="s">
        <v>3138</v>
      </c>
      <c r="K3655" s="12">
        <v>80000</v>
      </c>
      <c r="L3655" s="12">
        <v>1</v>
      </c>
      <c r="M3655" s="33" t="str">
        <f>IF(_xlfn.XLOOKUP(C3655,Raw_Data_OS_23!$C$7:$C$4518,Raw_Data_OS_23!$G$7:$G$4518,"Paid/ Closed")="Paid/ Closed","Paid/ Closed", "Still_Outstanding")</f>
        <v>Still_Outstanding</v>
      </c>
      <c r="N3655" s="33">
        <f>IF(_xlfn.XLOOKUP(C3655,Raw_Data_Paid_23!$C$4:$C$2114,Raw_Data_Paid_23!$C$4:$C$2114,1)= 1,1,0)</f>
        <v>1</v>
      </c>
      <c r="O3655" t="str">
        <f>IF(M3655=$W$7,IF(AND(N3655,_xlfn.XLOOKUP(C3655,Raw_Data_OS_23!$C$7:$C$4518,Raw_Data_OS_23!$G$7:$G$4518,0)=G3655),"A",IF(_xlfn.XLOOKUP(C3655,Raw_Data_Paid_23!$C$4:$C$2114,Raw_Data_Paid_23!$C$4:$C$2114,"B1")="B1","B1","B2")),IF(_xlfn.XLOOKUP(C3655,Raw_Data_Paid_23!$C$4:$C$2114,Raw_Data_Paid_23!$C$4:$C$2114,"C1")="C1","C1","C2"))</f>
        <v>B1</v>
      </c>
      <c r="P3655" t="str">
        <f t="shared" si="107"/>
        <v>2021B1Motor Private</v>
      </c>
    </row>
    <row r="3656" spans="3:16" x14ac:dyDescent="0.35">
      <c r="C3656" s="6" t="s">
        <v>3781</v>
      </c>
      <c r="D3656" s="7" t="s">
        <v>5985</v>
      </c>
      <c r="E3656" s="7" t="s">
        <v>5988</v>
      </c>
      <c r="F3656" s="8" t="s">
        <v>3910</v>
      </c>
      <c r="G3656" s="9">
        <v>80000</v>
      </c>
      <c r="H3656" s="10">
        <v>2021</v>
      </c>
      <c r="I3656" s="10">
        <v>2021</v>
      </c>
      <c r="J3656" s="11" t="s">
        <v>3138</v>
      </c>
      <c r="K3656" s="12">
        <v>80000</v>
      </c>
      <c r="L3656" s="12">
        <v>1</v>
      </c>
      <c r="M3656" s="33" t="str">
        <f>IF(_xlfn.XLOOKUP(C3656,Raw_Data_OS_23!$C$7:$C$4518,Raw_Data_OS_23!$G$7:$G$4518,"Paid/ Closed")="Paid/ Closed","Paid/ Closed", "Still_Outstanding")</f>
        <v>Paid/ Closed</v>
      </c>
      <c r="N3656" s="33">
        <f>IF(_xlfn.XLOOKUP(C3656,Raw_Data_Paid_23!$C$4:$C$2114,Raw_Data_Paid_23!$C$4:$C$2114,1)= 1,1,0)</f>
        <v>1</v>
      </c>
      <c r="O3656" t="str">
        <f>IF(M3656=$W$7,IF(AND(N3656,_xlfn.XLOOKUP(C3656,Raw_Data_OS_23!$C$7:$C$4518,Raw_Data_OS_23!$G$7:$G$4518,0)=G3656),"A",IF(_xlfn.XLOOKUP(C3656,Raw_Data_Paid_23!$C$4:$C$2114,Raw_Data_Paid_23!$C$4:$C$2114,"B1")="B1","B1","B2")),IF(_xlfn.XLOOKUP(C3656,Raw_Data_Paid_23!$C$4:$C$2114,Raw_Data_Paid_23!$C$4:$C$2114,"C1")="C1","C1","C2"))</f>
        <v>C1</v>
      </c>
      <c r="P3656" t="str">
        <f t="shared" si="107"/>
        <v>2021C1Motor Private</v>
      </c>
    </row>
    <row r="3657" spans="3:16" x14ac:dyDescent="0.35">
      <c r="C3657" s="6" t="s">
        <v>3782</v>
      </c>
      <c r="D3657" s="7" t="s">
        <v>5984</v>
      </c>
      <c r="E3657" s="7" t="s">
        <v>5988</v>
      </c>
      <c r="F3657" s="8" t="s">
        <v>3908</v>
      </c>
      <c r="G3657" s="9">
        <v>45000</v>
      </c>
      <c r="H3657" s="10">
        <v>2021</v>
      </c>
      <c r="I3657" s="10">
        <v>2021</v>
      </c>
      <c r="J3657" s="11" t="s">
        <v>3138</v>
      </c>
      <c r="K3657" s="12">
        <v>45000</v>
      </c>
      <c r="L3657" s="12">
        <v>1</v>
      </c>
      <c r="M3657" s="33" t="str">
        <f>IF(_xlfn.XLOOKUP(C3657,Raw_Data_OS_23!$C$7:$C$4518,Raw_Data_OS_23!$G$7:$G$4518,"Paid/ Closed")="Paid/ Closed","Paid/ Closed", "Still_Outstanding")</f>
        <v>Paid/ Closed</v>
      </c>
      <c r="N3657" s="33">
        <f>IF(_xlfn.XLOOKUP(C3657,Raw_Data_Paid_23!$C$4:$C$2114,Raw_Data_Paid_23!$C$4:$C$2114,1)= 1,1,0)</f>
        <v>0</v>
      </c>
      <c r="O3657" t="str">
        <f>IF(M3657=$W$7,IF(AND(N3657,_xlfn.XLOOKUP(C3657,Raw_Data_OS_23!$C$7:$C$4518,Raw_Data_OS_23!$G$7:$G$4518,0)=G3657),"A",IF(_xlfn.XLOOKUP(C3657,Raw_Data_Paid_23!$C$4:$C$2114,Raw_Data_Paid_23!$C$4:$C$2114,"B1")="B1","B1","B2")),IF(_xlfn.XLOOKUP(C3657,Raw_Data_Paid_23!$C$4:$C$2114,Raw_Data_Paid_23!$C$4:$C$2114,"C1")="C1","C1","C2"))</f>
        <v>C2</v>
      </c>
      <c r="P3657" t="str">
        <f t="shared" si="107"/>
        <v>2021C2Motor Commercial</v>
      </c>
    </row>
    <row r="3658" spans="3:16" x14ac:dyDescent="0.35">
      <c r="C3658" s="6" t="s">
        <v>3783</v>
      </c>
      <c r="D3658" s="7" t="s">
        <v>5919</v>
      </c>
      <c r="E3658" s="7" t="s">
        <v>5988</v>
      </c>
      <c r="F3658" s="8" t="s">
        <v>3910</v>
      </c>
      <c r="G3658" s="9">
        <v>273529.4118</v>
      </c>
      <c r="H3658" s="10">
        <v>2021</v>
      </c>
      <c r="I3658" s="10">
        <v>2021</v>
      </c>
      <c r="J3658" s="11" t="s">
        <v>3073</v>
      </c>
      <c r="K3658" s="12">
        <v>273529.4118</v>
      </c>
      <c r="L3658" s="12">
        <v>1</v>
      </c>
      <c r="M3658" s="33" t="str">
        <f>IF(_xlfn.XLOOKUP(C3658,Raw_Data_OS_23!$C$7:$C$4518,Raw_Data_OS_23!$G$7:$G$4518,"Paid/ Closed")="Paid/ Closed","Paid/ Closed", "Still_Outstanding")</f>
        <v>Still_Outstanding</v>
      </c>
      <c r="N3658" s="33">
        <f>IF(_xlfn.XLOOKUP(C3658,Raw_Data_Paid_23!$C$4:$C$2114,Raw_Data_Paid_23!$C$4:$C$2114,1)= 1,1,0)</f>
        <v>1</v>
      </c>
      <c r="O3658" t="str">
        <f>IF(M3658=$W$7,IF(AND(N3658,_xlfn.XLOOKUP(C3658,Raw_Data_OS_23!$C$7:$C$4518,Raw_Data_OS_23!$G$7:$G$4518,0)=G3658),"A",IF(_xlfn.XLOOKUP(C3658,Raw_Data_Paid_23!$C$4:$C$2114,Raw_Data_Paid_23!$C$4:$C$2114,"B1")="B1","B1","B2")),IF(_xlfn.XLOOKUP(C3658,Raw_Data_Paid_23!$C$4:$C$2114,Raw_Data_Paid_23!$C$4:$C$2114,"C1")="C1","C1","C2"))</f>
        <v>B1</v>
      </c>
      <c r="P3658" t="str">
        <f t="shared" si="107"/>
        <v>2021B1Motor Private</v>
      </c>
    </row>
    <row r="3659" spans="3:16" x14ac:dyDescent="0.35">
      <c r="C3659" s="6" t="s">
        <v>3784</v>
      </c>
      <c r="D3659" s="7" t="s">
        <v>5923</v>
      </c>
      <c r="E3659" s="7" t="s">
        <v>5989</v>
      </c>
      <c r="F3659" s="8" t="s">
        <v>3908</v>
      </c>
      <c r="G3659" s="9">
        <v>694117.64709999994</v>
      </c>
      <c r="H3659" s="10">
        <v>2021</v>
      </c>
      <c r="I3659" s="10">
        <v>2021</v>
      </c>
      <c r="J3659" s="11" t="s">
        <v>3138</v>
      </c>
      <c r="K3659" s="12">
        <v>694117.64709999994</v>
      </c>
      <c r="L3659" s="12">
        <v>1</v>
      </c>
      <c r="M3659" s="33" t="str">
        <f>IF(_xlfn.XLOOKUP(C3659,Raw_Data_OS_23!$C$7:$C$4518,Raw_Data_OS_23!$G$7:$G$4518,"Paid/ Closed")="Paid/ Closed","Paid/ Closed", "Still_Outstanding")</f>
        <v>Still_Outstanding</v>
      </c>
      <c r="N3659" s="33">
        <f>IF(_xlfn.XLOOKUP(C3659,Raw_Data_Paid_23!$C$4:$C$2114,Raw_Data_Paid_23!$C$4:$C$2114,1)= 1,1,0)</f>
        <v>0</v>
      </c>
      <c r="O3659" t="str">
        <f>IF(M3659=$W$7,IF(AND(N3659,_xlfn.XLOOKUP(C3659,Raw_Data_OS_23!$C$7:$C$4518,Raw_Data_OS_23!$G$7:$G$4518,0)=G3659),"A",IF(_xlfn.XLOOKUP(C3659,Raw_Data_Paid_23!$C$4:$C$2114,Raw_Data_Paid_23!$C$4:$C$2114,"B1")="B1","B1","B2")),IF(_xlfn.XLOOKUP(C3659,Raw_Data_Paid_23!$C$4:$C$2114,Raw_Data_Paid_23!$C$4:$C$2114,"C1")="C1","C1","C2"))</f>
        <v>B2</v>
      </c>
      <c r="P3659" t="str">
        <f t="shared" si="107"/>
        <v>2021B2Motor Commercial</v>
      </c>
    </row>
    <row r="3660" spans="3:16" x14ac:dyDescent="0.35">
      <c r="C3660" s="6" t="s">
        <v>3785</v>
      </c>
      <c r="D3660" s="7" t="s">
        <v>5987</v>
      </c>
      <c r="E3660" s="7" t="s">
        <v>5989</v>
      </c>
      <c r="F3660" s="8" t="s">
        <v>3910</v>
      </c>
      <c r="G3660" s="9">
        <v>18500</v>
      </c>
      <c r="H3660" s="10">
        <v>2021</v>
      </c>
      <c r="I3660" s="10">
        <v>2021</v>
      </c>
      <c r="J3660" s="11" t="s">
        <v>3138</v>
      </c>
      <c r="K3660" s="12">
        <v>18500</v>
      </c>
      <c r="L3660" s="12">
        <v>1</v>
      </c>
      <c r="M3660" s="33" t="str">
        <f>IF(_xlfn.XLOOKUP(C3660,Raw_Data_OS_23!$C$7:$C$4518,Raw_Data_OS_23!$G$7:$G$4518,"Paid/ Closed")="Paid/ Closed","Paid/ Closed", "Still_Outstanding")</f>
        <v>Paid/ Closed</v>
      </c>
      <c r="N3660" s="33">
        <f>IF(_xlfn.XLOOKUP(C3660,Raw_Data_Paid_23!$C$4:$C$2114,Raw_Data_Paid_23!$C$4:$C$2114,1)= 1,1,0)</f>
        <v>0</v>
      </c>
      <c r="O3660" t="str">
        <f>IF(M3660=$W$7,IF(AND(N3660,_xlfn.XLOOKUP(C3660,Raw_Data_OS_23!$C$7:$C$4518,Raw_Data_OS_23!$G$7:$G$4518,0)=G3660),"A",IF(_xlfn.XLOOKUP(C3660,Raw_Data_Paid_23!$C$4:$C$2114,Raw_Data_Paid_23!$C$4:$C$2114,"B1")="B1","B1","B2")),IF(_xlfn.XLOOKUP(C3660,Raw_Data_Paid_23!$C$4:$C$2114,Raw_Data_Paid_23!$C$4:$C$2114,"C1")="C1","C1","C2"))</f>
        <v>C2</v>
      </c>
      <c r="P3660" t="str">
        <f t="shared" si="107"/>
        <v>2021C2Motor Private</v>
      </c>
    </row>
    <row r="3661" spans="3:16" x14ac:dyDescent="0.35">
      <c r="C3661" s="6" t="s">
        <v>5990</v>
      </c>
      <c r="D3661" s="7" t="s">
        <v>5964</v>
      </c>
      <c r="E3661" s="7" t="s">
        <v>5989</v>
      </c>
      <c r="F3661" s="8" t="s">
        <v>3910</v>
      </c>
      <c r="G3661" s="9">
        <v>100000</v>
      </c>
      <c r="H3661" s="10">
        <v>2021</v>
      </c>
      <c r="I3661" s="10">
        <v>2021</v>
      </c>
      <c r="J3661" s="11" t="s">
        <v>3138</v>
      </c>
      <c r="K3661" s="12">
        <v>100000</v>
      </c>
      <c r="L3661" s="12">
        <v>1</v>
      </c>
      <c r="M3661" s="33" t="str">
        <f>IF(_xlfn.XLOOKUP(C3661,Raw_Data_OS_23!$C$7:$C$4518,Raw_Data_OS_23!$G$7:$G$4518,"Paid/ Closed")="Paid/ Closed","Paid/ Closed", "Still_Outstanding")</f>
        <v>Paid/ Closed</v>
      </c>
      <c r="N3661" s="33">
        <f>IF(_xlfn.XLOOKUP(C3661,Raw_Data_Paid_23!$C$4:$C$2114,Raw_Data_Paid_23!$C$4:$C$2114,1)= 1,1,0)</f>
        <v>1</v>
      </c>
      <c r="O3661" t="str">
        <f>IF(M3661=$W$7,IF(AND(N3661,_xlfn.XLOOKUP(C3661,Raw_Data_OS_23!$C$7:$C$4518,Raw_Data_OS_23!$G$7:$G$4518,0)=G3661),"A",IF(_xlfn.XLOOKUP(C3661,Raw_Data_Paid_23!$C$4:$C$2114,Raw_Data_Paid_23!$C$4:$C$2114,"B1")="B1","B1","B2")),IF(_xlfn.XLOOKUP(C3661,Raw_Data_Paid_23!$C$4:$C$2114,Raw_Data_Paid_23!$C$4:$C$2114,"C1")="C1","C1","C2"))</f>
        <v>C1</v>
      </c>
      <c r="P3661" t="str">
        <f t="shared" si="107"/>
        <v>2021C1Motor Private</v>
      </c>
    </row>
    <row r="3662" spans="3:16" x14ac:dyDescent="0.35">
      <c r="C3662" s="6" t="s">
        <v>3786</v>
      </c>
      <c r="D3662" s="7" t="s">
        <v>5984</v>
      </c>
      <c r="E3662" s="7" t="s">
        <v>5985</v>
      </c>
      <c r="F3662" s="8" t="s">
        <v>3910</v>
      </c>
      <c r="G3662" s="9">
        <v>100000</v>
      </c>
      <c r="H3662" s="10">
        <v>2021</v>
      </c>
      <c r="I3662" s="10">
        <v>2021</v>
      </c>
      <c r="J3662" s="11" t="s">
        <v>3138</v>
      </c>
      <c r="K3662" s="12">
        <v>100000</v>
      </c>
      <c r="L3662" s="12">
        <v>1</v>
      </c>
      <c r="M3662" s="33" t="str">
        <f>IF(_xlfn.XLOOKUP(C3662,Raw_Data_OS_23!$C$7:$C$4518,Raw_Data_OS_23!$G$7:$G$4518,"Paid/ Closed")="Paid/ Closed","Paid/ Closed", "Still_Outstanding")</f>
        <v>Still_Outstanding</v>
      </c>
      <c r="N3662" s="33">
        <f>IF(_xlfn.XLOOKUP(C3662,Raw_Data_Paid_23!$C$4:$C$2114,Raw_Data_Paid_23!$C$4:$C$2114,1)= 1,1,0)</f>
        <v>0</v>
      </c>
      <c r="O3662" t="str">
        <f>IF(M3662=$W$7,IF(AND(N3662,_xlfn.XLOOKUP(C3662,Raw_Data_OS_23!$C$7:$C$4518,Raw_Data_OS_23!$G$7:$G$4518,0)=G3662),"A",IF(_xlfn.XLOOKUP(C3662,Raw_Data_Paid_23!$C$4:$C$2114,Raw_Data_Paid_23!$C$4:$C$2114,"B1")="B1","B1","B2")),IF(_xlfn.XLOOKUP(C3662,Raw_Data_Paid_23!$C$4:$C$2114,Raw_Data_Paid_23!$C$4:$C$2114,"C1")="C1","C1","C2"))</f>
        <v>B2</v>
      </c>
      <c r="P3662" t="str">
        <f t="shared" si="107"/>
        <v>2021B2Motor Private</v>
      </c>
    </row>
    <row r="3663" spans="3:16" x14ac:dyDescent="0.35">
      <c r="C3663" s="6" t="s">
        <v>3787</v>
      </c>
      <c r="D3663" s="7" t="s">
        <v>5985</v>
      </c>
      <c r="E3663" s="7" t="s">
        <v>5991</v>
      </c>
      <c r="F3663" s="8" t="s">
        <v>3910</v>
      </c>
      <c r="G3663" s="9">
        <v>255000</v>
      </c>
      <c r="H3663" s="10">
        <v>2021</v>
      </c>
      <c r="I3663" s="10">
        <v>2021</v>
      </c>
      <c r="J3663" s="11" t="s">
        <v>3138</v>
      </c>
      <c r="K3663" s="12">
        <v>255000</v>
      </c>
      <c r="L3663" s="12">
        <v>1</v>
      </c>
      <c r="M3663" s="33" t="str">
        <f>IF(_xlfn.XLOOKUP(C3663,Raw_Data_OS_23!$C$7:$C$4518,Raw_Data_OS_23!$G$7:$G$4518,"Paid/ Closed")="Paid/ Closed","Paid/ Closed", "Still_Outstanding")</f>
        <v>Paid/ Closed</v>
      </c>
      <c r="N3663" s="33">
        <f>IF(_xlfn.XLOOKUP(C3663,Raw_Data_Paid_23!$C$4:$C$2114,Raw_Data_Paid_23!$C$4:$C$2114,1)= 1,1,0)</f>
        <v>0</v>
      </c>
      <c r="O3663" t="str">
        <f>IF(M3663=$W$7,IF(AND(N3663,_xlfn.XLOOKUP(C3663,Raw_Data_OS_23!$C$7:$C$4518,Raw_Data_OS_23!$G$7:$G$4518,0)=G3663),"A",IF(_xlfn.XLOOKUP(C3663,Raw_Data_Paid_23!$C$4:$C$2114,Raw_Data_Paid_23!$C$4:$C$2114,"B1")="B1","B1","B2")),IF(_xlfn.XLOOKUP(C3663,Raw_Data_Paid_23!$C$4:$C$2114,Raw_Data_Paid_23!$C$4:$C$2114,"C1")="C1","C1","C2"))</f>
        <v>C2</v>
      </c>
      <c r="P3663" t="str">
        <f t="shared" si="107"/>
        <v>2021C2Motor Private</v>
      </c>
    </row>
    <row r="3664" spans="3:16" x14ac:dyDescent="0.35">
      <c r="C3664" s="6" t="s">
        <v>3788</v>
      </c>
      <c r="D3664" s="7" t="s">
        <v>5992</v>
      </c>
      <c r="E3664" s="7" t="s">
        <v>5991</v>
      </c>
      <c r="F3664" s="8" t="s">
        <v>3910</v>
      </c>
      <c r="G3664" s="9">
        <v>106380</v>
      </c>
      <c r="H3664" s="10">
        <v>2021</v>
      </c>
      <c r="I3664" s="10">
        <v>2021</v>
      </c>
      <c r="J3664" s="11" t="s">
        <v>3138</v>
      </c>
      <c r="K3664" s="12">
        <v>106380</v>
      </c>
      <c r="L3664" s="12">
        <v>1</v>
      </c>
      <c r="M3664" s="33" t="str">
        <f>IF(_xlfn.XLOOKUP(C3664,Raw_Data_OS_23!$C$7:$C$4518,Raw_Data_OS_23!$G$7:$G$4518,"Paid/ Closed")="Paid/ Closed","Paid/ Closed", "Still_Outstanding")</f>
        <v>Paid/ Closed</v>
      </c>
      <c r="N3664" s="33">
        <f>IF(_xlfn.XLOOKUP(C3664,Raw_Data_Paid_23!$C$4:$C$2114,Raw_Data_Paid_23!$C$4:$C$2114,1)= 1,1,0)</f>
        <v>0</v>
      </c>
      <c r="O3664" t="str">
        <f>IF(M3664=$W$7,IF(AND(N3664,_xlfn.XLOOKUP(C3664,Raw_Data_OS_23!$C$7:$C$4518,Raw_Data_OS_23!$G$7:$G$4518,0)=G3664),"A",IF(_xlfn.XLOOKUP(C3664,Raw_Data_Paid_23!$C$4:$C$2114,Raw_Data_Paid_23!$C$4:$C$2114,"B1")="B1","B1","B2")),IF(_xlfn.XLOOKUP(C3664,Raw_Data_Paid_23!$C$4:$C$2114,Raw_Data_Paid_23!$C$4:$C$2114,"C1")="C1","C1","C2"))</f>
        <v>C2</v>
      </c>
      <c r="P3664" t="str">
        <f t="shared" si="107"/>
        <v>2021C2Motor Private</v>
      </c>
    </row>
    <row r="3665" spans="3:16" x14ac:dyDescent="0.35">
      <c r="C3665" s="6" t="s">
        <v>3789</v>
      </c>
      <c r="D3665" s="7" t="s">
        <v>5985</v>
      </c>
      <c r="E3665" s="7" t="s">
        <v>5991</v>
      </c>
      <c r="F3665" s="8" t="s">
        <v>3908</v>
      </c>
      <c r="G3665" s="9">
        <v>68000</v>
      </c>
      <c r="H3665" s="10">
        <v>2021</v>
      </c>
      <c r="I3665" s="10">
        <v>2021</v>
      </c>
      <c r="J3665" s="11" t="s">
        <v>3138</v>
      </c>
      <c r="K3665" s="12">
        <v>68000</v>
      </c>
      <c r="L3665" s="12">
        <v>1</v>
      </c>
      <c r="M3665" s="33" t="str">
        <f>IF(_xlfn.XLOOKUP(C3665,Raw_Data_OS_23!$C$7:$C$4518,Raw_Data_OS_23!$G$7:$G$4518,"Paid/ Closed")="Paid/ Closed","Paid/ Closed", "Still_Outstanding")</f>
        <v>Paid/ Closed</v>
      </c>
      <c r="N3665" s="33">
        <f>IF(_xlfn.XLOOKUP(C3665,Raw_Data_Paid_23!$C$4:$C$2114,Raw_Data_Paid_23!$C$4:$C$2114,1)= 1,1,0)</f>
        <v>0</v>
      </c>
      <c r="O3665" t="str">
        <f>IF(M3665=$W$7,IF(AND(N3665,_xlfn.XLOOKUP(C3665,Raw_Data_OS_23!$C$7:$C$4518,Raw_Data_OS_23!$G$7:$G$4518,0)=G3665),"A",IF(_xlfn.XLOOKUP(C3665,Raw_Data_Paid_23!$C$4:$C$2114,Raw_Data_Paid_23!$C$4:$C$2114,"B1")="B1","B1","B2")),IF(_xlfn.XLOOKUP(C3665,Raw_Data_Paid_23!$C$4:$C$2114,Raw_Data_Paid_23!$C$4:$C$2114,"C1")="C1","C1","C2"))</f>
        <v>C2</v>
      </c>
      <c r="P3665" t="str">
        <f t="shared" si="107"/>
        <v>2021C2Motor Commercial</v>
      </c>
    </row>
    <row r="3666" spans="3:16" x14ac:dyDescent="0.35">
      <c r="C3666" s="6" t="s">
        <v>3790</v>
      </c>
      <c r="D3666" s="7" t="s">
        <v>5992</v>
      </c>
      <c r="E3666" s="7" t="s">
        <v>5991</v>
      </c>
      <c r="F3666" s="8" t="s">
        <v>3910</v>
      </c>
      <c r="G3666" s="9">
        <v>2000</v>
      </c>
      <c r="H3666" s="10">
        <v>2021</v>
      </c>
      <c r="I3666" s="10">
        <v>2021</v>
      </c>
      <c r="J3666" s="11" t="s">
        <v>3138</v>
      </c>
      <c r="K3666" s="12">
        <v>2000</v>
      </c>
      <c r="L3666" s="12">
        <v>1</v>
      </c>
      <c r="M3666" s="33" t="str">
        <f>IF(_xlfn.XLOOKUP(C3666,Raw_Data_OS_23!$C$7:$C$4518,Raw_Data_OS_23!$G$7:$G$4518,"Paid/ Closed")="Paid/ Closed","Paid/ Closed", "Still_Outstanding")</f>
        <v>Paid/ Closed</v>
      </c>
      <c r="N3666" s="33">
        <f>IF(_xlfn.XLOOKUP(C3666,Raw_Data_Paid_23!$C$4:$C$2114,Raw_Data_Paid_23!$C$4:$C$2114,1)= 1,1,0)</f>
        <v>1</v>
      </c>
      <c r="O3666" t="str">
        <f>IF(M3666=$W$7,IF(AND(N3666,_xlfn.XLOOKUP(C3666,Raw_Data_OS_23!$C$7:$C$4518,Raw_Data_OS_23!$G$7:$G$4518,0)=G3666),"A",IF(_xlfn.XLOOKUP(C3666,Raw_Data_Paid_23!$C$4:$C$2114,Raw_Data_Paid_23!$C$4:$C$2114,"B1")="B1","B1","B2")),IF(_xlfn.XLOOKUP(C3666,Raw_Data_Paid_23!$C$4:$C$2114,Raw_Data_Paid_23!$C$4:$C$2114,"C1")="C1","C1","C2"))</f>
        <v>C1</v>
      </c>
      <c r="P3666" t="str">
        <f t="shared" si="107"/>
        <v>2021C1Motor Private</v>
      </c>
    </row>
    <row r="3667" spans="3:16" x14ac:dyDescent="0.35">
      <c r="C3667" s="6" t="s">
        <v>3791</v>
      </c>
      <c r="D3667" s="7" t="s">
        <v>5855</v>
      </c>
      <c r="E3667" s="7" t="s">
        <v>5881</v>
      </c>
      <c r="F3667" s="8" t="s">
        <v>3910</v>
      </c>
      <c r="G3667" s="9">
        <v>22000</v>
      </c>
      <c r="H3667" s="10">
        <v>2021</v>
      </c>
      <c r="I3667" s="10">
        <v>2021</v>
      </c>
      <c r="J3667" s="11" t="s">
        <v>3073</v>
      </c>
      <c r="K3667" s="12">
        <v>28000</v>
      </c>
      <c r="L3667" s="12">
        <v>1</v>
      </c>
      <c r="M3667" s="33" t="str">
        <f>IF(_xlfn.XLOOKUP(C3667,Raw_Data_OS_23!$C$7:$C$4518,Raw_Data_OS_23!$G$7:$G$4518,"Paid/ Closed")="Paid/ Closed","Paid/ Closed", "Still_Outstanding")</f>
        <v>Still_Outstanding</v>
      </c>
      <c r="N3667" s="33">
        <f>IF(_xlfn.XLOOKUP(C3667,Raw_Data_Paid_23!$C$4:$C$2114,Raw_Data_Paid_23!$C$4:$C$2114,1)= 1,1,0)</f>
        <v>1</v>
      </c>
      <c r="O3667" t="str">
        <f>IF(M3667=$W$7,IF(AND(N3667,_xlfn.XLOOKUP(C3667,Raw_Data_OS_23!$C$7:$C$4518,Raw_Data_OS_23!$G$7:$G$4518,0)=G3667),"A",IF(_xlfn.XLOOKUP(C3667,Raw_Data_Paid_23!$C$4:$C$2114,Raw_Data_Paid_23!$C$4:$C$2114,"B1")="B1","B1","B2")),IF(_xlfn.XLOOKUP(C3667,Raw_Data_Paid_23!$C$4:$C$2114,Raw_Data_Paid_23!$C$4:$C$2114,"C1")="C1","C1","C2"))</f>
        <v>B1</v>
      </c>
      <c r="P3667" t="str">
        <f t="shared" si="107"/>
        <v>2021B1Motor Private</v>
      </c>
    </row>
    <row r="3668" spans="3:16" x14ac:dyDescent="0.35">
      <c r="C3668" s="6" t="s">
        <v>3792</v>
      </c>
      <c r="D3668" s="7" t="s">
        <v>5974</v>
      </c>
      <c r="E3668" s="7" t="s">
        <v>5991</v>
      </c>
      <c r="F3668" s="8" t="s">
        <v>3910</v>
      </c>
      <c r="G3668" s="9">
        <v>8000</v>
      </c>
      <c r="H3668" s="10">
        <v>2021</v>
      </c>
      <c r="I3668" s="10">
        <v>2021</v>
      </c>
      <c r="J3668" s="11" t="s">
        <v>3138</v>
      </c>
      <c r="K3668" s="12">
        <v>1436000</v>
      </c>
      <c r="L3668" s="12">
        <v>1</v>
      </c>
      <c r="M3668" s="33" t="str">
        <f>IF(_xlfn.XLOOKUP(C3668,Raw_Data_OS_23!$C$7:$C$4518,Raw_Data_OS_23!$G$7:$G$4518,"Paid/ Closed")="Paid/ Closed","Paid/ Closed", "Still_Outstanding")</f>
        <v>Still_Outstanding</v>
      </c>
      <c r="N3668" s="33">
        <f>IF(_xlfn.XLOOKUP(C3668,Raw_Data_Paid_23!$C$4:$C$2114,Raw_Data_Paid_23!$C$4:$C$2114,1)= 1,1,0)</f>
        <v>1</v>
      </c>
      <c r="O3668" t="str">
        <f>IF(M3668=$W$7,IF(AND(N3668,_xlfn.XLOOKUP(C3668,Raw_Data_OS_23!$C$7:$C$4518,Raw_Data_OS_23!$G$7:$G$4518,0)=G3668),"A",IF(_xlfn.XLOOKUP(C3668,Raw_Data_Paid_23!$C$4:$C$2114,Raw_Data_Paid_23!$C$4:$C$2114,"B1")="B1","B1","B2")),IF(_xlfn.XLOOKUP(C3668,Raw_Data_Paid_23!$C$4:$C$2114,Raw_Data_Paid_23!$C$4:$C$2114,"C1")="C1","C1","C2"))</f>
        <v>B1</v>
      </c>
      <c r="P3668" t="str">
        <f t="shared" si="107"/>
        <v>2021B1Motor Private</v>
      </c>
    </row>
    <row r="3669" spans="3:16" x14ac:dyDescent="0.35">
      <c r="C3669" s="6" t="s">
        <v>3793</v>
      </c>
      <c r="D3669" s="7" t="s">
        <v>5992</v>
      </c>
      <c r="E3669" s="7" t="s">
        <v>5989</v>
      </c>
      <c r="F3669" s="8" t="s">
        <v>4263</v>
      </c>
      <c r="G3669" s="9">
        <v>15272</v>
      </c>
      <c r="H3669" s="10">
        <v>2021</v>
      </c>
      <c r="I3669" s="10">
        <v>2021</v>
      </c>
      <c r="J3669" s="11" t="s">
        <v>3138</v>
      </c>
      <c r="K3669" s="12">
        <v>15272</v>
      </c>
      <c r="L3669" s="12">
        <v>1</v>
      </c>
      <c r="M3669" s="33" t="str">
        <f>IF(_xlfn.XLOOKUP(C3669,Raw_Data_OS_23!$C$7:$C$4518,Raw_Data_OS_23!$G$7:$G$4518,"Paid/ Closed")="Paid/ Closed","Paid/ Closed", "Still_Outstanding")</f>
        <v>Paid/ Closed</v>
      </c>
      <c r="N3669" s="33">
        <f>IF(_xlfn.XLOOKUP(C3669,Raw_Data_Paid_23!$C$4:$C$2114,Raw_Data_Paid_23!$C$4:$C$2114,1)= 1,1,0)</f>
        <v>0</v>
      </c>
      <c r="O3669" t="str">
        <f>IF(M3669=$W$7,IF(AND(N3669,_xlfn.XLOOKUP(C3669,Raw_Data_OS_23!$C$7:$C$4518,Raw_Data_OS_23!$G$7:$G$4518,0)=G3669),"A",IF(_xlfn.XLOOKUP(C3669,Raw_Data_Paid_23!$C$4:$C$2114,Raw_Data_Paid_23!$C$4:$C$2114,"B1")="B1","B1","B2")),IF(_xlfn.XLOOKUP(C3669,Raw_Data_Paid_23!$C$4:$C$2114,Raw_Data_Paid_23!$C$4:$C$2114,"C1")="C1","C1","C2"))</f>
        <v>C2</v>
      </c>
      <c r="P3669" t="str">
        <f t="shared" si="107"/>
        <v>2021C2Personal Accident</v>
      </c>
    </row>
    <row r="3670" spans="3:16" x14ac:dyDescent="0.35">
      <c r="C3670" s="6" t="s">
        <v>3794</v>
      </c>
      <c r="D3670" s="7" t="s">
        <v>5987</v>
      </c>
      <c r="E3670" s="7" t="s">
        <v>5993</v>
      </c>
      <c r="F3670" s="8" t="s">
        <v>3910</v>
      </c>
      <c r="G3670" s="9">
        <v>51000</v>
      </c>
      <c r="H3670" s="10">
        <v>2021</v>
      </c>
      <c r="I3670" s="10">
        <v>2021</v>
      </c>
      <c r="J3670" s="11" t="s">
        <v>3138</v>
      </c>
      <c r="K3670" s="12">
        <v>51000</v>
      </c>
      <c r="L3670" s="12">
        <v>1</v>
      </c>
      <c r="M3670" s="33" t="str">
        <f>IF(_xlfn.XLOOKUP(C3670,Raw_Data_OS_23!$C$7:$C$4518,Raw_Data_OS_23!$G$7:$G$4518,"Paid/ Closed")="Paid/ Closed","Paid/ Closed", "Still_Outstanding")</f>
        <v>Paid/ Closed</v>
      </c>
      <c r="N3670" s="33">
        <f>IF(_xlfn.XLOOKUP(C3670,Raw_Data_Paid_23!$C$4:$C$2114,Raw_Data_Paid_23!$C$4:$C$2114,1)= 1,1,0)</f>
        <v>0</v>
      </c>
      <c r="O3670" t="str">
        <f>IF(M3670=$W$7,IF(AND(N3670,_xlfn.XLOOKUP(C3670,Raw_Data_OS_23!$C$7:$C$4518,Raw_Data_OS_23!$G$7:$G$4518,0)=G3670),"A",IF(_xlfn.XLOOKUP(C3670,Raw_Data_Paid_23!$C$4:$C$2114,Raw_Data_Paid_23!$C$4:$C$2114,"B1")="B1","B1","B2")),IF(_xlfn.XLOOKUP(C3670,Raw_Data_Paid_23!$C$4:$C$2114,Raw_Data_Paid_23!$C$4:$C$2114,"C1")="C1","C1","C2"))</f>
        <v>C2</v>
      </c>
      <c r="P3670" t="str">
        <f t="shared" si="107"/>
        <v>2021C2Motor Private</v>
      </c>
    </row>
    <row r="3671" spans="3:16" x14ac:dyDescent="0.35">
      <c r="C3671" s="6" t="s">
        <v>3795</v>
      </c>
      <c r="D3671" s="7" t="s">
        <v>5987</v>
      </c>
      <c r="E3671" s="7" t="s">
        <v>5993</v>
      </c>
      <c r="F3671" s="8" t="s">
        <v>3908</v>
      </c>
      <c r="G3671" s="9">
        <v>17000</v>
      </c>
      <c r="H3671" s="10">
        <v>2021</v>
      </c>
      <c r="I3671" s="10">
        <v>2021</v>
      </c>
      <c r="J3671" s="11" t="s">
        <v>3138</v>
      </c>
      <c r="K3671" s="12">
        <v>17000</v>
      </c>
      <c r="L3671" s="12">
        <v>1</v>
      </c>
      <c r="M3671" s="33" t="str">
        <f>IF(_xlfn.XLOOKUP(C3671,Raw_Data_OS_23!$C$7:$C$4518,Raw_Data_OS_23!$G$7:$G$4518,"Paid/ Closed")="Paid/ Closed","Paid/ Closed", "Still_Outstanding")</f>
        <v>Paid/ Closed</v>
      </c>
      <c r="N3671" s="33">
        <f>IF(_xlfn.XLOOKUP(C3671,Raw_Data_Paid_23!$C$4:$C$2114,Raw_Data_Paid_23!$C$4:$C$2114,1)= 1,1,0)</f>
        <v>0</v>
      </c>
      <c r="O3671" t="str">
        <f>IF(M3671=$W$7,IF(AND(N3671,_xlfn.XLOOKUP(C3671,Raw_Data_OS_23!$C$7:$C$4518,Raw_Data_OS_23!$G$7:$G$4518,0)=G3671),"A",IF(_xlfn.XLOOKUP(C3671,Raw_Data_Paid_23!$C$4:$C$2114,Raw_Data_Paid_23!$C$4:$C$2114,"B1")="B1","B1","B2")),IF(_xlfn.XLOOKUP(C3671,Raw_Data_Paid_23!$C$4:$C$2114,Raw_Data_Paid_23!$C$4:$C$2114,"C1")="C1","C1","C2"))</f>
        <v>C2</v>
      </c>
      <c r="P3671" t="str">
        <f t="shared" si="107"/>
        <v>2021C2Motor Commercial</v>
      </c>
    </row>
    <row r="3672" spans="3:16" x14ac:dyDescent="0.35">
      <c r="C3672" s="6" t="s">
        <v>3796</v>
      </c>
      <c r="D3672" s="7" t="s">
        <v>5980</v>
      </c>
      <c r="E3672" s="7" t="s">
        <v>5993</v>
      </c>
      <c r="F3672" s="8" t="s">
        <v>3910</v>
      </c>
      <c r="G3672" s="9">
        <v>15500</v>
      </c>
      <c r="H3672" s="10">
        <v>2021</v>
      </c>
      <c r="I3672" s="10">
        <v>2021</v>
      </c>
      <c r="J3672" s="11" t="s">
        <v>3138</v>
      </c>
      <c r="K3672" s="12">
        <v>15500</v>
      </c>
      <c r="L3672" s="12">
        <v>1</v>
      </c>
      <c r="M3672" s="33" t="str">
        <f>IF(_xlfn.XLOOKUP(C3672,Raw_Data_OS_23!$C$7:$C$4518,Raw_Data_OS_23!$G$7:$G$4518,"Paid/ Closed")="Paid/ Closed","Paid/ Closed", "Still_Outstanding")</f>
        <v>Paid/ Closed</v>
      </c>
      <c r="N3672" s="33">
        <f>IF(_xlfn.XLOOKUP(C3672,Raw_Data_Paid_23!$C$4:$C$2114,Raw_Data_Paid_23!$C$4:$C$2114,1)= 1,1,0)</f>
        <v>0</v>
      </c>
      <c r="O3672" t="str">
        <f>IF(M3672=$W$7,IF(AND(N3672,_xlfn.XLOOKUP(C3672,Raw_Data_OS_23!$C$7:$C$4518,Raw_Data_OS_23!$G$7:$G$4518,0)=G3672),"A",IF(_xlfn.XLOOKUP(C3672,Raw_Data_Paid_23!$C$4:$C$2114,Raw_Data_Paid_23!$C$4:$C$2114,"B1")="B1","B1","B2")),IF(_xlfn.XLOOKUP(C3672,Raw_Data_Paid_23!$C$4:$C$2114,Raw_Data_Paid_23!$C$4:$C$2114,"C1")="C1","C1","C2"))</f>
        <v>C2</v>
      </c>
      <c r="P3672" t="str">
        <f t="shared" si="107"/>
        <v>2021C2Motor Private</v>
      </c>
    </row>
    <row r="3673" spans="3:16" x14ac:dyDescent="0.35">
      <c r="C3673" s="6" t="s">
        <v>3797</v>
      </c>
      <c r="D3673" s="7" t="s">
        <v>5922</v>
      </c>
      <c r="E3673" s="7" t="s">
        <v>5993</v>
      </c>
      <c r="F3673" s="8" t="s">
        <v>3908</v>
      </c>
      <c r="G3673" s="9">
        <v>264705.8824</v>
      </c>
      <c r="H3673" s="10">
        <v>2021</v>
      </c>
      <c r="I3673" s="10">
        <v>2021</v>
      </c>
      <c r="J3673" s="11" t="s">
        <v>3138</v>
      </c>
      <c r="K3673" s="12">
        <v>264705.8824</v>
      </c>
      <c r="L3673" s="12">
        <v>1</v>
      </c>
      <c r="M3673" s="33" t="str">
        <f>IF(_xlfn.XLOOKUP(C3673,Raw_Data_OS_23!$C$7:$C$4518,Raw_Data_OS_23!$G$7:$G$4518,"Paid/ Closed")="Paid/ Closed","Paid/ Closed", "Still_Outstanding")</f>
        <v>Still_Outstanding</v>
      </c>
      <c r="N3673" s="33">
        <f>IF(_xlfn.XLOOKUP(C3673,Raw_Data_Paid_23!$C$4:$C$2114,Raw_Data_Paid_23!$C$4:$C$2114,1)= 1,1,0)</f>
        <v>1</v>
      </c>
      <c r="O3673" t="str">
        <f>IF(M3673=$W$7,IF(AND(N3673,_xlfn.XLOOKUP(C3673,Raw_Data_OS_23!$C$7:$C$4518,Raw_Data_OS_23!$G$7:$G$4518,0)=G3673),"A",IF(_xlfn.XLOOKUP(C3673,Raw_Data_Paid_23!$C$4:$C$2114,Raw_Data_Paid_23!$C$4:$C$2114,"B1")="B1","B1","B2")),IF(_xlfn.XLOOKUP(C3673,Raw_Data_Paid_23!$C$4:$C$2114,Raw_Data_Paid_23!$C$4:$C$2114,"C1")="C1","C1","C2"))</f>
        <v>B1</v>
      </c>
      <c r="P3673" t="str">
        <f t="shared" si="107"/>
        <v>2021B1Motor Commercial</v>
      </c>
    </row>
    <row r="3674" spans="3:16" x14ac:dyDescent="0.35">
      <c r="C3674" s="6" t="s">
        <v>3798</v>
      </c>
      <c r="D3674" s="7" t="s">
        <v>5949</v>
      </c>
      <c r="E3674" s="7" t="s">
        <v>5993</v>
      </c>
      <c r="F3674" s="8" t="s">
        <v>3908</v>
      </c>
      <c r="G3674" s="9">
        <v>20000</v>
      </c>
      <c r="H3674" s="10">
        <v>2021</v>
      </c>
      <c r="I3674" s="10">
        <v>2021</v>
      </c>
      <c r="J3674" s="11" t="s">
        <v>3138</v>
      </c>
      <c r="K3674" s="12">
        <v>20000</v>
      </c>
      <c r="L3674" s="12">
        <v>1</v>
      </c>
      <c r="M3674" s="33" t="str">
        <f>IF(_xlfn.XLOOKUP(C3674,Raw_Data_OS_23!$C$7:$C$4518,Raw_Data_OS_23!$G$7:$G$4518,"Paid/ Closed")="Paid/ Closed","Paid/ Closed", "Still_Outstanding")</f>
        <v>Paid/ Closed</v>
      </c>
      <c r="N3674" s="33">
        <f>IF(_xlfn.XLOOKUP(C3674,Raw_Data_Paid_23!$C$4:$C$2114,Raw_Data_Paid_23!$C$4:$C$2114,1)= 1,1,0)</f>
        <v>0</v>
      </c>
      <c r="O3674" t="str">
        <f>IF(M3674=$W$7,IF(AND(N3674,_xlfn.XLOOKUP(C3674,Raw_Data_OS_23!$C$7:$C$4518,Raw_Data_OS_23!$G$7:$G$4518,0)=G3674),"A",IF(_xlfn.XLOOKUP(C3674,Raw_Data_Paid_23!$C$4:$C$2114,Raw_Data_Paid_23!$C$4:$C$2114,"B1")="B1","B1","B2")),IF(_xlfn.XLOOKUP(C3674,Raw_Data_Paid_23!$C$4:$C$2114,Raw_Data_Paid_23!$C$4:$C$2114,"C1")="C1","C1","C2"))</f>
        <v>C2</v>
      </c>
      <c r="P3674" t="str">
        <f t="shared" si="107"/>
        <v>2021C2Motor Commercial</v>
      </c>
    </row>
    <row r="3675" spans="3:16" x14ac:dyDescent="0.35">
      <c r="C3675" s="6" t="s">
        <v>3799</v>
      </c>
      <c r="D3675" s="7" t="s">
        <v>5993</v>
      </c>
      <c r="E3675" s="7" t="s">
        <v>5993</v>
      </c>
      <c r="F3675" s="8" t="s">
        <v>3910</v>
      </c>
      <c r="G3675" s="9">
        <v>9000</v>
      </c>
      <c r="H3675" s="10">
        <v>2021</v>
      </c>
      <c r="I3675" s="10">
        <v>2021</v>
      </c>
      <c r="J3675" s="11" t="s">
        <v>3138</v>
      </c>
      <c r="K3675" s="12">
        <v>9000</v>
      </c>
      <c r="L3675" s="12">
        <v>1</v>
      </c>
      <c r="M3675" s="33" t="str">
        <f>IF(_xlfn.XLOOKUP(C3675,Raw_Data_OS_23!$C$7:$C$4518,Raw_Data_OS_23!$G$7:$G$4518,"Paid/ Closed")="Paid/ Closed","Paid/ Closed", "Still_Outstanding")</f>
        <v>Paid/ Closed</v>
      </c>
      <c r="N3675" s="33">
        <f>IF(_xlfn.XLOOKUP(C3675,Raw_Data_Paid_23!$C$4:$C$2114,Raw_Data_Paid_23!$C$4:$C$2114,1)= 1,1,0)</f>
        <v>0</v>
      </c>
      <c r="O3675" t="str">
        <f>IF(M3675=$W$7,IF(AND(N3675,_xlfn.XLOOKUP(C3675,Raw_Data_OS_23!$C$7:$C$4518,Raw_Data_OS_23!$G$7:$G$4518,0)=G3675),"A",IF(_xlfn.XLOOKUP(C3675,Raw_Data_Paid_23!$C$4:$C$2114,Raw_Data_Paid_23!$C$4:$C$2114,"B1")="B1","B1","B2")),IF(_xlfn.XLOOKUP(C3675,Raw_Data_Paid_23!$C$4:$C$2114,Raw_Data_Paid_23!$C$4:$C$2114,"C1")="C1","C1","C2"))</f>
        <v>C2</v>
      </c>
      <c r="P3675" t="str">
        <f t="shared" si="107"/>
        <v>2021C2Motor Private</v>
      </c>
    </row>
    <row r="3676" spans="3:16" x14ac:dyDescent="0.35">
      <c r="C3676" s="6" t="s">
        <v>5994</v>
      </c>
      <c r="D3676" s="7" t="s">
        <v>5956</v>
      </c>
      <c r="E3676" s="7" t="s">
        <v>5956</v>
      </c>
      <c r="F3676" s="8" t="s">
        <v>3908</v>
      </c>
      <c r="G3676" s="9">
        <v>117870.58824</v>
      </c>
      <c r="H3676" s="10">
        <v>2021</v>
      </c>
      <c r="I3676" s="10">
        <v>2021</v>
      </c>
      <c r="J3676" s="11" t="s">
        <v>3138</v>
      </c>
      <c r="K3676" s="12">
        <v>117870.58824</v>
      </c>
      <c r="L3676" s="12">
        <v>1</v>
      </c>
      <c r="M3676" s="33" t="str">
        <f>IF(_xlfn.XLOOKUP(C3676,Raw_Data_OS_23!$C$7:$C$4518,Raw_Data_OS_23!$G$7:$G$4518,"Paid/ Closed")="Paid/ Closed","Paid/ Closed", "Still_Outstanding")</f>
        <v>Still_Outstanding</v>
      </c>
      <c r="N3676" s="33">
        <f>IF(_xlfn.XLOOKUP(C3676,Raw_Data_Paid_23!$C$4:$C$2114,Raw_Data_Paid_23!$C$4:$C$2114,1)= 1,1,0)</f>
        <v>0</v>
      </c>
      <c r="O3676" t="str">
        <f>IF(M3676=$W$7,IF(AND(N3676,_xlfn.XLOOKUP(C3676,Raw_Data_OS_23!$C$7:$C$4518,Raw_Data_OS_23!$G$7:$G$4518,0)=G3676),"A",IF(_xlfn.XLOOKUP(C3676,Raw_Data_Paid_23!$C$4:$C$2114,Raw_Data_Paid_23!$C$4:$C$2114,"B1")="B1","B1","B2")),IF(_xlfn.XLOOKUP(C3676,Raw_Data_Paid_23!$C$4:$C$2114,Raw_Data_Paid_23!$C$4:$C$2114,"C1")="C1","C1","C2"))</f>
        <v>B2</v>
      </c>
      <c r="P3676" t="str">
        <f t="shared" si="107"/>
        <v>2021B2Motor Commercial</v>
      </c>
    </row>
    <row r="3677" spans="3:16" x14ac:dyDescent="0.35">
      <c r="C3677" s="6" t="s">
        <v>3800</v>
      </c>
      <c r="D3677" s="7" t="s">
        <v>5992</v>
      </c>
      <c r="E3677" s="7" t="s">
        <v>5988</v>
      </c>
      <c r="F3677" s="8" t="s">
        <v>3910</v>
      </c>
      <c r="G3677" s="9">
        <v>20000</v>
      </c>
      <c r="H3677" s="10">
        <v>2021</v>
      </c>
      <c r="I3677" s="10">
        <v>2021</v>
      </c>
      <c r="J3677" s="11" t="s">
        <v>3138</v>
      </c>
      <c r="K3677" s="12">
        <v>20000</v>
      </c>
      <c r="L3677" s="12">
        <v>1</v>
      </c>
      <c r="M3677" s="33" t="str">
        <f>IF(_xlfn.XLOOKUP(C3677,Raw_Data_OS_23!$C$7:$C$4518,Raw_Data_OS_23!$G$7:$G$4518,"Paid/ Closed")="Paid/ Closed","Paid/ Closed", "Still_Outstanding")</f>
        <v>Paid/ Closed</v>
      </c>
      <c r="N3677" s="33">
        <f>IF(_xlfn.XLOOKUP(C3677,Raw_Data_Paid_23!$C$4:$C$2114,Raw_Data_Paid_23!$C$4:$C$2114,1)= 1,1,0)</f>
        <v>0</v>
      </c>
      <c r="O3677" t="str">
        <f>IF(M3677=$W$7,IF(AND(N3677,_xlfn.XLOOKUP(C3677,Raw_Data_OS_23!$C$7:$C$4518,Raw_Data_OS_23!$G$7:$G$4518,0)=G3677),"A",IF(_xlfn.XLOOKUP(C3677,Raw_Data_Paid_23!$C$4:$C$2114,Raw_Data_Paid_23!$C$4:$C$2114,"B1")="B1","B1","B2")),IF(_xlfn.XLOOKUP(C3677,Raw_Data_Paid_23!$C$4:$C$2114,Raw_Data_Paid_23!$C$4:$C$2114,"C1")="C1","C1","C2"))</f>
        <v>C2</v>
      </c>
      <c r="P3677" t="str">
        <f t="shared" si="107"/>
        <v>2021C2Motor Private</v>
      </c>
    </row>
    <row r="3678" spans="3:16" x14ac:dyDescent="0.35">
      <c r="C3678" s="6" t="s">
        <v>3801</v>
      </c>
      <c r="D3678" s="7" t="s">
        <v>5988</v>
      </c>
      <c r="E3678" s="7" t="s">
        <v>5995</v>
      </c>
      <c r="F3678" s="8" t="s">
        <v>3910</v>
      </c>
      <c r="G3678" s="9">
        <v>135000</v>
      </c>
      <c r="H3678" s="10">
        <v>2021</v>
      </c>
      <c r="I3678" s="10">
        <v>2021</v>
      </c>
      <c r="J3678" s="11" t="s">
        <v>3138</v>
      </c>
      <c r="K3678" s="12">
        <v>135000</v>
      </c>
      <c r="L3678" s="12">
        <v>1</v>
      </c>
      <c r="M3678" s="33" t="str">
        <f>IF(_xlfn.XLOOKUP(C3678,Raw_Data_OS_23!$C$7:$C$4518,Raw_Data_OS_23!$G$7:$G$4518,"Paid/ Closed")="Paid/ Closed","Paid/ Closed", "Still_Outstanding")</f>
        <v>Still_Outstanding</v>
      </c>
      <c r="N3678" s="33">
        <f>IF(_xlfn.XLOOKUP(C3678,Raw_Data_Paid_23!$C$4:$C$2114,Raw_Data_Paid_23!$C$4:$C$2114,1)= 1,1,0)</f>
        <v>0</v>
      </c>
      <c r="O3678" t="str">
        <f>IF(M3678=$W$7,IF(AND(N3678,_xlfn.XLOOKUP(C3678,Raw_Data_OS_23!$C$7:$C$4518,Raw_Data_OS_23!$G$7:$G$4518,0)=G3678),"A",IF(_xlfn.XLOOKUP(C3678,Raw_Data_Paid_23!$C$4:$C$2114,Raw_Data_Paid_23!$C$4:$C$2114,"B1")="B1","B1","B2")),IF(_xlfn.XLOOKUP(C3678,Raw_Data_Paid_23!$C$4:$C$2114,Raw_Data_Paid_23!$C$4:$C$2114,"C1")="C1","C1","C2"))</f>
        <v>B2</v>
      </c>
      <c r="P3678" t="str">
        <f t="shared" si="107"/>
        <v>2021B2Motor Private</v>
      </c>
    </row>
    <row r="3679" spans="3:16" x14ac:dyDescent="0.35">
      <c r="C3679" s="6" t="s">
        <v>3802</v>
      </c>
      <c r="D3679" s="7" t="s">
        <v>5945</v>
      </c>
      <c r="E3679" s="7" t="s">
        <v>5966</v>
      </c>
      <c r="F3679" s="8" t="s">
        <v>3910</v>
      </c>
      <c r="G3679" s="9">
        <v>100000</v>
      </c>
      <c r="H3679" s="10">
        <v>2021</v>
      </c>
      <c r="I3679" s="10">
        <v>2021</v>
      </c>
      <c r="J3679" s="11" t="s">
        <v>3138</v>
      </c>
      <c r="K3679" s="12">
        <v>100000</v>
      </c>
      <c r="L3679" s="12">
        <v>1</v>
      </c>
      <c r="M3679" s="33" t="str">
        <f>IF(_xlfn.XLOOKUP(C3679,Raw_Data_OS_23!$C$7:$C$4518,Raw_Data_OS_23!$G$7:$G$4518,"Paid/ Closed")="Paid/ Closed","Paid/ Closed", "Still_Outstanding")</f>
        <v>Still_Outstanding</v>
      </c>
      <c r="N3679" s="33">
        <f>IF(_xlfn.XLOOKUP(C3679,Raw_Data_Paid_23!$C$4:$C$2114,Raw_Data_Paid_23!$C$4:$C$2114,1)= 1,1,0)</f>
        <v>0</v>
      </c>
      <c r="O3679" t="str">
        <f>IF(M3679=$W$7,IF(AND(N3679,_xlfn.XLOOKUP(C3679,Raw_Data_OS_23!$C$7:$C$4518,Raw_Data_OS_23!$G$7:$G$4518,0)=G3679),"A",IF(_xlfn.XLOOKUP(C3679,Raw_Data_Paid_23!$C$4:$C$2114,Raw_Data_Paid_23!$C$4:$C$2114,"B1")="B1","B1","B2")),IF(_xlfn.XLOOKUP(C3679,Raw_Data_Paid_23!$C$4:$C$2114,Raw_Data_Paid_23!$C$4:$C$2114,"C1")="C1","C1","C2"))</f>
        <v>B2</v>
      </c>
      <c r="P3679" t="str">
        <f t="shared" si="107"/>
        <v>2021B2Motor Private</v>
      </c>
    </row>
    <row r="3680" spans="3:16" x14ac:dyDescent="0.35">
      <c r="C3680" s="6" t="s">
        <v>3803</v>
      </c>
      <c r="D3680" s="7" t="s">
        <v>5989</v>
      </c>
      <c r="E3680" s="7" t="s">
        <v>5993</v>
      </c>
      <c r="F3680" s="8" t="s">
        <v>3908</v>
      </c>
      <c r="G3680" s="9">
        <v>23000</v>
      </c>
      <c r="H3680" s="10">
        <v>2021</v>
      </c>
      <c r="I3680" s="10">
        <v>2021</v>
      </c>
      <c r="J3680" s="11" t="s">
        <v>3138</v>
      </c>
      <c r="K3680" s="12">
        <v>23000</v>
      </c>
      <c r="L3680" s="12">
        <v>1</v>
      </c>
      <c r="M3680" s="33" t="str">
        <f>IF(_xlfn.XLOOKUP(C3680,Raw_Data_OS_23!$C$7:$C$4518,Raw_Data_OS_23!$G$7:$G$4518,"Paid/ Closed")="Paid/ Closed","Paid/ Closed", "Still_Outstanding")</f>
        <v>Still_Outstanding</v>
      </c>
      <c r="N3680" s="33">
        <f>IF(_xlfn.XLOOKUP(C3680,Raw_Data_Paid_23!$C$4:$C$2114,Raw_Data_Paid_23!$C$4:$C$2114,1)= 1,1,0)</f>
        <v>1</v>
      </c>
      <c r="O3680" t="str">
        <f>IF(M3680=$W$7,IF(AND(N3680,_xlfn.XLOOKUP(C3680,Raw_Data_OS_23!$C$7:$C$4518,Raw_Data_OS_23!$G$7:$G$4518,0)=G3680),"A",IF(_xlfn.XLOOKUP(C3680,Raw_Data_Paid_23!$C$4:$C$2114,Raw_Data_Paid_23!$C$4:$C$2114,"B1")="B1","B1","B2")),IF(_xlfn.XLOOKUP(C3680,Raw_Data_Paid_23!$C$4:$C$2114,Raw_Data_Paid_23!$C$4:$C$2114,"C1")="C1","C1","C2"))</f>
        <v>A</v>
      </c>
      <c r="P3680" t="str">
        <f t="shared" si="107"/>
        <v>2021AMotor Commercial</v>
      </c>
    </row>
    <row r="3681" spans="3:16" x14ac:dyDescent="0.35">
      <c r="C3681" s="6" t="s">
        <v>3142</v>
      </c>
      <c r="D3681" s="7" t="s">
        <v>5861</v>
      </c>
      <c r="E3681" s="7" t="s">
        <v>5912</v>
      </c>
      <c r="F3681" s="8" t="s">
        <v>3910</v>
      </c>
      <c r="G3681" s="9">
        <v>19000</v>
      </c>
      <c r="H3681" s="10">
        <v>2021</v>
      </c>
      <c r="I3681" s="10">
        <v>2021</v>
      </c>
      <c r="J3681" s="11" t="s">
        <v>3073</v>
      </c>
      <c r="K3681" s="12">
        <v>19000</v>
      </c>
      <c r="L3681" s="12">
        <v>1</v>
      </c>
      <c r="M3681" s="33" t="str">
        <f>IF(_xlfn.XLOOKUP(C3681,Raw_Data_OS_23!$C$7:$C$4518,Raw_Data_OS_23!$G$7:$G$4518,"Paid/ Closed")="Paid/ Closed","Paid/ Closed", "Still_Outstanding")</f>
        <v>Still_Outstanding</v>
      </c>
      <c r="N3681" s="33">
        <f>IF(_xlfn.XLOOKUP(C3681,Raw_Data_Paid_23!$C$4:$C$2114,Raw_Data_Paid_23!$C$4:$C$2114,1)= 1,1,0)</f>
        <v>1</v>
      </c>
      <c r="O3681" t="str">
        <f>IF(M3681=$W$7,IF(AND(N3681,_xlfn.XLOOKUP(C3681,Raw_Data_OS_23!$C$7:$C$4518,Raw_Data_OS_23!$G$7:$G$4518,0)=G3681),"A",IF(_xlfn.XLOOKUP(C3681,Raw_Data_Paid_23!$C$4:$C$2114,Raw_Data_Paid_23!$C$4:$C$2114,"B1")="B1","B1","B2")),IF(_xlfn.XLOOKUP(C3681,Raw_Data_Paid_23!$C$4:$C$2114,Raw_Data_Paid_23!$C$4:$C$2114,"C1")="C1","C1","C2"))</f>
        <v>A</v>
      </c>
      <c r="P3681" t="str">
        <f t="shared" si="107"/>
        <v>2021AMotor Private</v>
      </c>
    </row>
    <row r="3682" spans="3:16" x14ac:dyDescent="0.35">
      <c r="C3682" s="6" t="s">
        <v>3804</v>
      </c>
      <c r="D3682" s="7" t="s">
        <v>5996</v>
      </c>
      <c r="E3682" s="7" t="s">
        <v>5997</v>
      </c>
      <c r="F3682" s="8" t="s">
        <v>3908</v>
      </c>
      <c r="G3682" s="9">
        <v>16000</v>
      </c>
      <c r="H3682" s="10">
        <v>2021</v>
      </c>
      <c r="I3682" s="10">
        <v>2021</v>
      </c>
      <c r="J3682" s="11" t="s">
        <v>3138</v>
      </c>
      <c r="K3682" s="12">
        <v>16000</v>
      </c>
      <c r="L3682" s="12">
        <v>1</v>
      </c>
      <c r="M3682" s="33" t="str">
        <f>IF(_xlfn.XLOOKUP(C3682,Raw_Data_OS_23!$C$7:$C$4518,Raw_Data_OS_23!$G$7:$G$4518,"Paid/ Closed")="Paid/ Closed","Paid/ Closed", "Still_Outstanding")</f>
        <v>Still_Outstanding</v>
      </c>
      <c r="N3682" s="33">
        <f>IF(_xlfn.XLOOKUP(C3682,Raw_Data_Paid_23!$C$4:$C$2114,Raw_Data_Paid_23!$C$4:$C$2114,1)= 1,1,0)</f>
        <v>1</v>
      </c>
      <c r="O3682" t="str">
        <f>IF(M3682=$W$7,IF(AND(N3682,_xlfn.XLOOKUP(C3682,Raw_Data_OS_23!$C$7:$C$4518,Raw_Data_OS_23!$G$7:$G$4518,0)=G3682),"A",IF(_xlfn.XLOOKUP(C3682,Raw_Data_Paid_23!$C$4:$C$2114,Raw_Data_Paid_23!$C$4:$C$2114,"B1")="B1","B1","B2")),IF(_xlfn.XLOOKUP(C3682,Raw_Data_Paid_23!$C$4:$C$2114,Raw_Data_Paid_23!$C$4:$C$2114,"C1")="C1","C1","C2"))</f>
        <v>A</v>
      </c>
      <c r="P3682" t="str">
        <f t="shared" si="107"/>
        <v>2021AMotor Commercial</v>
      </c>
    </row>
    <row r="3683" spans="3:16" x14ac:dyDescent="0.35">
      <c r="C3683" s="6" t="s">
        <v>3805</v>
      </c>
      <c r="D3683" s="7" t="s">
        <v>5988</v>
      </c>
      <c r="E3683" s="7" t="s">
        <v>5997</v>
      </c>
      <c r="F3683" s="8" t="s">
        <v>3910</v>
      </c>
      <c r="G3683" s="9">
        <v>120000</v>
      </c>
      <c r="H3683" s="10">
        <v>2021</v>
      </c>
      <c r="I3683" s="10">
        <v>2021</v>
      </c>
      <c r="J3683" s="11" t="s">
        <v>3138</v>
      </c>
      <c r="K3683" s="12">
        <v>120000</v>
      </c>
      <c r="L3683" s="12">
        <v>1</v>
      </c>
      <c r="M3683" s="33" t="str">
        <f>IF(_xlfn.XLOOKUP(C3683,Raw_Data_OS_23!$C$7:$C$4518,Raw_Data_OS_23!$G$7:$G$4518,"Paid/ Closed")="Paid/ Closed","Paid/ Closed", "Still_Outstanding")</f>
        <v>Still_Outstanding</v>
      </c>
      <c r="N3683" s="33">
        <f>IF(_xlfn.XLOOKUP(C3683,Raw_Data_Paid_23!$C$4:$C$2114,Raw_Data_Paid_23!$C$4:$C$2114,1)= 1,1,0)</f>
        <v>0</v>
      </c>
      <c r="O3683" t="str">
        <f>IF(M3683=$W$7,IF(AND(N3683,_xlfn.XLOOKUP(C3683,Raw_Data_OS_23!$C$7:$C$4518,Raw_Data_OS_23!$G$7:$G$4518,0)=G3683),"A",IF(_xlfn.XLOOKUP(C3683,Raw_Data_Paid_23!$C$4:$C$2114,Raw_Data_Paid_23!$C$4:$C$2114,"B1")="B1","B1","B2")),IF(_xlfn.XLOOKUP(C3683,Raw_Data_Paid_23!$C$4:$C$2114,Raw_Data_Paid_23!$C$4:$C$2114,"C1")="C1","C1","C2"))</f>
        <v>B2</v>
      </c>
      <c r="P3683" t="str">
        <f t="shared" si="107"/>
        <v>2021B2Motor Private</v>
      </c>
    </row>
    <row r="3684" spans="3:16" x14ac:dyDescent="0.35">
      <c r="C3684" s="6" t="s">
        <v>3806</v>
      </c>
      <c r="D3684" s="7" t="s">
        <v>5928</v>
      </c>
      <c r="E3684" s="7" t="s">
        <v>5997</v>
      </c>
      <c r="F3684" s="8" t="s">
        <v>3908</v>
      </c>
      <c r="G3684" s="9">
        <v>80000</v>
      </c>
      <c r="H3684" s="10">
        <v>2021</v>
      </c>
      <c r="I3684" s="10">
        <v>2021</v>
      </c>
      <c r="J3684" s="11" t="s">
        <v>3138</v>
      </c>
      <c r="K3684" s="12">
        <v>80000</v>
      </c>
      <c r="L3684" s="12">
        <v>1</v>
      </c>
      <c r="M3684" s="33" t="str">
        <f>IF(_xlfn.XLOOKUP(C3684,Raw_Data_OS_23!$C$7:$C$4518,Raw_Data_OS_23!$G$7:$G$4518,"Paid/ Closed")="Paid/ Closed","Paid/ Closed", "Still_Outstanding")</f>
        <v>Paid/ Closed</v>
      </c>
      <c r="N3684" s="33">
        <f>IF(_xlfn.XLOOKUP(C3684,Raw_Data_Paid_23!$C$4:$C$2114,Raw_Data_Paid_23!$C$4:$C$2114,1)= 1,1,0)</f>
        <v>1</v>
      </c>
      <c r="O3684" t="str">
        <f>IF(M3684=$W$7,IF(AND(N3684,_xlfn.XLOOKUP(C3684,Raw_Data_OS_23!$C$7:$C$4518,Raw_Data_OS_23!$G$7:$G$4518,0)=G3684),"A",IF(_xlfn.XLOOKUP(C3684,Raw_Data_Paid_23!$C$4:$C$2114,Raw_Data_Paid_23!$C$4:$C$2114,"B1")="B1","B1","B2")),IF(_xlfn.XLOOKUP(C3684,Raw_Data_Paid_23!$C$4:$C$2114,Raw_Data_Paid_23!$C$4:$C$2114,"C1")="C1","C1","C2"))</f>
        <v>C1</v>
      </c>
      <c r="P3684" t="str">
        <f t="shared" si="107"/>
        <v>2021C1Motor Commercial</v>
      </c>
    </row>
    <row r="3685" spans="3:16" x14ac:dyDescent="0.35">
      <c r="C3685" s="6" t="s">
        <v>3807</v>
      </c>
      <c r="D3685" s="7" t="s">
        <v>5980</v>
      </c>
      <c r="E3685" s="7" t="s">
        <v>5997</v>
      </c>
      <c r="F3685" s="8" t="s">
        <v>3910</v>
      </c>
      <c r="G3685" s="9">
        <v>239280</v>
      </c>
      <c r="H3685" s="10">
        <v>2021</v>
      </c>
      <c r="I3685" s="10">
        <v>2021</v>
      </c>
      <c r="J3685" s="11" t="s">
        <v>3138</v>
      </c>
      <c r="K3685" s="12">
        <v>239280</v>
      </c>
      <c r="L3685" s="12">
        <v>1</v>
      </c>
      <c r="M3685" s="33" t="str">
        <f>IF(_xlfn.XLOOKUP(C3685,Raw_Data_OS_23!$C$7:$C$4518,Raw_Data_OS_23!$G$7:$G$4518,"Paid/ Closed")="Paid/ Closed","Paid/ Closed", "Still_Outstanding")</f>
        <v>Still_Outstanding</v>
      </c>
      <c r="N3685" s="33">
        <f>IF(_xlfn.XLOOKUP(C3685,Raw_Data_Paid_23!$C$4:$C$2114,Raw_Data_Paid_23!$C$4:$C$2114,1)= 1,1,0)</f>
        <v>0</v>
      </c>
      <c r="O3685" t="str">
        <f>IF(M3685=$W$7,IF(AND(N3685,_xlfn.XLOOKUP(C3685,Raw_Data_OS_23!$C$7:$C$4518,Raw_Data_OS_23!$G$7:$G$4518,0)=G3685),"A",IF(_xlfn.XLOOKUP(C3685,Raw_Data_Paid_23!$C$4:$C$2114,Raw_Data_Paid_23!$C$4:$C$2114,"B1")="B1","B1","B2")),IF(_xlfn.XLOOKUP(C3685,Raw_Data_Paid_23!$C$4:$C$2114,Raw_Data_Paid_23!$C$4:$C$2114,"C1")="C1","C1","C2"))</f>
        <v>B2</v>
      </c>
      <c r="P3685" t="str">
        <f t="shared" si="107"/>
        <v>2021B2Motor Private</v>
      </c>
    </row>
    <row r="3686" spans="3:16" x14ac:dyDescent="0.35">
      <c r="C3686" s="6" t="s">
        <v>3808</v>
      </c>
      <c r="D3686" s="7" t="s">
        <v>5951</v>
      </c>
      <c r="E3686" s="7" t="s">
        <v>5957</v>
      </c>
      <c r="F3686" s="8" t="s">
        <v>3910</v>
      </c>
      <c r="G3686" s="9">
        <v>200000</v>
      </c>
      <c r="H3686" s="10">
        <v>2021</v>
      </c>
      <c r="I3686" s="10">
        <v>2021</v>
      </c>
      <c r="J3686" s="11" t="s">
        <v>3138</v>
      </c>
      <c r="K3686" s="12">
        <v>200000</v>
      </c>
      <c r="L3686" s="12">
        <v>1</v>
      </c>
      <c r="M3686" s="33" t="str">
        <f>IF(_xlfn.XLOOKUP(C3686,Raw_Data_OS_23!$C$7:$C$4518,Raw_Data_OS_23!$G$7:$G$4518,"Paid/ Closed")="Paid/ Closed","Paid/ Closed", "Still_Outstanding")</f>
        <v>Paid/ Closed</v>
      </c>
      <c r="N3686" s="33">
        <f>IF(_xlfn.XLOOKUP(C3686,Raw_Data_Paid_23!$C$4:$C$2114,Raw_Data_Paid_23!$C$4:$C$2114,1)= 1,1,0)</f>
        <v>1</v>
      </c>
      <c r="O3686" t="str">
        <f>IF(M3686=$W$7,IF(AND(N3686,_xlfn.XLOOKUP(C3686,Raw_Data_OS_23!$C$7:$C$4518,Raw_Data_OS_23!$G$7:$G$4518,0)=G3686),"A",IF(_xlfn.XLOOKUP(C3686,Raw_Data_Paid_23!$C$4:$C$2114,Raw_Data_Paid_23!$C$4:$C$2114,"B1")="B1","B1","B2")),IF(_xlfn.XLOOKUP(C3686,Raw_Data_Paid_23!$C$4:$C$2114,Raw_Data_Paid_23!$C$4:$C$2114,"C1")="C1","C1","C2"))</f>
        <v>C1</v>
      </c>
      <c r="P3686" t="str">
        <f t="shared" si="107"/>
        <v>2021C1Motor Private</v>
      </c>
    </row>
    <row r="3687" spans="3:16" x14ac:dyDescent="0.35">
      <c r="C3687" s="6" t="s">
        <v>3809</v>
      </c>
      <c r="D3687" s="7" t="s">
        <v>5997</v>
      </c>
      <c r="E3687" s="7" t="s">
        <v>5998</v>
      </c>
      <c r="F3687" s="8" t="s">
        <v>3910</v>
      </c>
      <c r="G3687" s="9">
        <v>10000</v>
      </c>
      <c r="H3687" s="10">
        <v>2021</v>
      </c>
      <c r="I3687" s="10">
        <v>2021</v>
      </c>
      <c r="J3687" s="11" t="s">
        <v>3138</v>
      </c>
      <c r="K3687" s="12">
        <v>10000</v>
      </c>
      <c r="L3687" s="12">
        <v>1</v>
      </c>
      <c r="M3687" s="33" t="str">
        <f>IF(_xlfn.XLOOKUP(C3687,Raw_Data_OS_23!$C$7:$C$4518,Raw_Data_OS_23!$G$7:$G$4518,"Paid/ Closed")="Paid/ Closed","Paid/ Closed", "Still_Outstanding")</f>
        <v>Still_Outstanding</v>
      </c>
      <c r="N3687" s="33">
        <f>IF(_xlfn.XLOOKUP(C3687,Raw_Data_Paid_23!$C$4:$C$2114,Raw_Data_Paid_23!$C$4:$C$2114,1)= 1,1,0)</f>
        <v>1</v>
      </c>
      <c r="O3687" t="str">
        <f>IF(M3687=$W$7,IF(AND(N3687,_xlfn.XLOOKUP(C3687,Raw_Data_OS_23!$C$7:$C$4518,Raw_Data_OS_23!$G$7:$G$4518,0)=G3687),"A",IF(_xlfn.XLOOKUP(C3687,Raw_Data_Paid_23!$C$4:$C$2114,Raw_Data_Paid_23!$C$4:$C$2114,"B1")="B1","B1","B2")),IF(_xlfn.XLOOKUP(C3687,Raw_Data_Paid_23!$C$4:$C$2114,Raw_Data_Paid_23!$C$4:$C$2114,"C1")="C1","C1","C2"))</f>
        <v>B1</v>
      </c>
      <c r="P3687" t="str">
        <f t="shared" si="107"/>
        <v>2021B1Motor Private</v>
      </c>
    </row>
    <row r="3688" spans="3:16" x14ac:dyDescent="0.35">
      <c r="C3688" s="6" t="s">
        <v>3810</v>
      </c>
      <c r="D3688" s="7" t="s">
        <v>5997</v>
      </c>
      <c r="E3688" s="7" t="s">
        <v>5998</v>
      </c>
      <c r="F3688" s="8" t="s">
        <v>3908</v>
      </c>
      <c r="G3688" s="9">
        <v>26000</v>
      </c>
      <c r="H3688" s="10">
        <v>2021</v>
      </c>
      <c r="I3688" s="10">
        <v>2021</v>
      </c>
      <c r="J3688" s="11" t="s">
        <v>3138</v>
      </c>
      <c r="K3688" s="12">
        <v>26000</v>
      </c>
      <c r="L3688" s="12">
        <v>1</v>
      </c>
      <c r="M3688" s="33" t="str">
        <f>IF(_xlfn.XLOOKUP(C3688,Raw_Data_OS_23!$C$7:$C$4518,Raw_Data_OS_23!$G$7:$G$4518,"Paid/ Closed")="Paid/ Closed","Paid/ Closed", "Still_Outstanding")</f>
        <v>Still_Outstanding</v>
      </c>
      <c r="N3688" s="33">
        <f>IF(_xlfn.XLOOKUP(C3688,Raw_Data_Paid_23!$C$4:$C$2114,Raw_Data_Paid_23!$C$4:$C$2114,1)= 1,1,0)</f>
        <v>1</v>
      </c>
      <c r="O3688" t="str">
        <f>IF(M3688=$W$7,IF(AND(N3688,_xlfn.XLOOKUP(C3688,Raw_Data_OS_23!$C$7:$C$4518,Raw_Data_OS_23!$G$7:$G$4518,0)=G3688),"A",IF(_xlfn.XLOOKUP(C3688,Raw_Data_Paid_23!$C$4:$C$2114,Raw_Data_Paid_23!$C$4:$C$2114,"B1")="B1","B1","B2")),IF(_xlfn.XLOOKUP(C3688,Raw_Data_Paid_23!$C$4:$C$2114,Raw_Data_Paid_23!$C$4:$C$2114,"C1")="C1","C1","C2"))</f>
        <v>A</v>
      </c>
      <c r="P3688" t="str">
        <f t="shared" si="107"/>
        <v>2021AMotor Commercial</v>
      </c>
    </row>
    <row r="3689" spans="3:16" x14ac:dyDescent="0.35">
      <c r="C3689" s="6" t="s">
        <v>3811</v>
      </c>
      <c r="D3689" s="7" t="s">
        <v>5996</v>
      </c>
      <c r="E3689" s="7" t="s">
        <v>5998</v>
      </c>
      <c r="F3689" s="8" t="s">
        <v>3910</v>
      </c>
      <c r="G3689" s="9">
        <v>470000</v>
      </c>
      <c r="H3689" s="10">
        <v>2021</v>
      </c>
      <c r="I3689" s="10">
        <v>2021</v>
      </c>
      <c r="J3689" s="11" t="s">
        <v>3138</v>
      </c>
      <c r="K3689" s="12">
        <v>470000</v>
      </c>
      <c r="L3689" s="12">
        <v>1</v>
      </c>
      <c r="M3689" s="33" t="str">
        <f>IF(_xlfn.XLOOKUP(C3689,Raw_Data_OS_23!$C$7:$C$4518,Raw_Data_OS_23!$G$7:$G$4518,"Paid/ Closed")="Paid/ Closed","Paid/ Closed", "Still_Outstanding")</f>
        <v>Still_Outstanding</v>
      </c>
      <c r="N3689" s="33">
        <f>IF(_xlfn.XLOOKUP(C3689,Raw_Data_Paid_23!$C$4:$C$2114,Raw_Data_Paid_23!$C$4:$C$2114,1)= 1,1,0)</f>
        <v>1</v>
      </c>
      <c r="O3689" t="str">
        <f>IF(M3689=$W$7,IF(AND(N3689,_xlfn.XLOOKUP(C3689,Raw_Data_OS_23!$C$7:$C$4518,Raw_Data_OS_23!$G$7:$G$4518,0)=G3689),"A",IF(_xlfn.XLOOKUP(C3689,Raw_Data_Paid_23!$C$4:$C$2114,Raw_Data_Paid_23!$C$4:$C$2114,"B1")="B1","B1","B2")),IF(_xlfn.XLOOKUP(C3689,Raw_Data_Paid_23!$C$4:$C$2114,Raw_Data_Paid_23!$C$4:$C$2114,"C1")="C1","C1","C2"))</f>
        <v>B1</v>
      </c>
      <c r="P3689" t="str">
        <f t="shared" si="107"/>
        <v>2021B1Motor Private</v>
      </c>
    </row>
    <row r="3690" spans="3:16" x14ac:dyDescent="0.35">
      <c r="C3690" s="6" t="s">
        <v>3812</v>
      </c>
      <c r="D3690" s="7" t="s">
        <v>5991</v>
      </c>
      <c r="E3690" s="7" t="s">
        <v>5998</v>
      </c>
      <c r="F3690" s="8" t="s">
        <v>3910</v>
      </c>
      <c r="G3690" s="9">
        <v>12000</v>
      </c>
      <c r="H3690" s="10">
        <v>2021</v>
      </c>
      <c r="I3690" s="10">
        <v>2021</v>
      </c>
      <c r="J3690" s="11" t="s">
        <v>3138</v>
      </c>
      <c r="K3690" s="12">
        <v>12000</v>
      </c>
      <c r="L3690" s="12">
        <v>1</v>
      </c>
      <c r="M3690" s="33" t="str">
        <f>IF(_xlfn.XLOOKUP(C3690,Raw_Data_OS_23!$C$7:$C$4518,Raw_Data_OS_23!$G$7:$G$4518,"Paid/ Closed")="Paid/ Closed","Paid/ Closed", "Still_Outstanding")</f>
        <v>Paid/ Closed</v>
      </c>
      <c r="N3690" s="33">
        <f>IF(_xlfn.XLOOKUP(C3690,Raw_Data_Paid_23!$C$4:$C$2114,Raw_Data_Paid_23!$C$4:$C$2114,1)= 1,1,0)</f>
        <v>0</v>
      </c>
      <c r="O3690" t="str">
        <f>IF(M3690=$W$7,IF(AND(N3690,_xlfn.XLOOKUP(C3690,Raw_Data_OS_23!$C$7:$C$4518,Raw_Data_OS_23!$G$7:$G$4518,0)=G3690),"A",IF(_xlfn.XLOOKUP(C3690,Raw_Data_Paid_23!$C$4:$C$2114,Raw_Data_Paid_23!$C$4:$C$2114,"B1")="B1","B1","B2")),IF(_xlfn.XLOOKUP(C3690,Raw_Data_Paid_23!$C$4:$C$2114,Raw_Data_Paid_23!$C$4:$C$2114,"C1")="C1","C1","C2"))</f>
        <v>C2</v>
      </c>
      <c r="P3690" t="str">
        <f t="shared" si="107"/>
        <v>2021C2Motor Private</v>
      </c>
    </row>
    <row r="3691" spans="3:16" x14ac:dyDescent="0.35">
      <c r="C3691" s="6" t="s">
        <v>3813</v>
      </c>
      <c r="D3691" s="7" t="s">
        <v>5785</v>
      </c>
      <c r="E3691" s="7" t="s">
        <v>5999</v>
      </c>
      <c r="F3691" s="8" t="s">
        <v>3910</v>
      </c>
      <c r="G3691" s="9">
        <v>24260</v>
      </c>
      <c r="H3691" s="10">
        <v>2021</v>
      </c>
      <c r="I3691" s="10">
        <v>2021</v>
      </c>
      <c r="J3691" s="11" t="s">
        <v>2250</v>
      </c>
      <c r="K3691" s="12">
        <v>24260</v>
      </c>
      <c r="L3691" s="12">
        <v>1</v>
      </c>
      <c r="M3691" s="33" t="str">
        <f>IF(_xlfn.XLOOKUP(C3691,Raw_Data_OS_23!$C$7:$C$4518,Raw_Data_OS_23!$G$7:$G$4518,"Paid/ Closed")="Paid/ Closed","Paid/ Closed", "Still_Outstanding")</f>
        <v>Paid/ Closed</v>
      </c>
      <c r="N3691" s="33">
        <f>IF(_xlfn.XLOOKUP(C3691,Raw_Data_Paid_23!$C$4:$C$2114,Raw_Data_Paid_23!$C$4:$C$2114,1)= 1,1,0)</f>
        <v>1</v>
      </c>
      <c r="O3691" t="str">
        <f>IF(M3691=$W$7,IF(AND(N3691,_xlfn.XLOOKUP(C3691,Raw_Data_OS_23!$C$7:$C$4518,Raw_Data_OS_23!$G$7:$G$4518,0)=G3691),"A",IF(_xlfn.XLOOKUP(C3691,Raw_Data_Paid_23!$C$4:$C$2114,Raw_Data_Paid_23!$C$4:$C$2114,"B1")="B1","B1","B2")),IF(_xlfn.XLOOKUP(C3691,Raw_Data_Paid_23!$C$4:$C$2114,Raw_Data_Paid_23!$C$4:$C$2114,"C1")="C1","C1","C2"))</f>
        <v>C1</v>
      </c>
      <c r="P3691" t="str">
        <f t="shared" si="107"/>
        <v>2021C1Motor Private</v>
      </c>
    </row>
    <row r="3692" spans="3:16" x14ac:dyDescent="0.35">
      <c r="C3692" s="6" t="s">
        <v>3814</v>
      </c>
      <c r="D3692" s="7" t="s">
        <v>5917</v>
      </c>
      <c r="E3692" s="7" t="s">
        <v>5968</v>
      </c>
      <c r="F3692" s="8" t="s">
        <v>3910</v>
      </c>
      <c r="G3692" s="9">
        <v>5000</v>
      </c>
      <c r="H3692" s="10">
        <v>2021</v>
      </c>
      <c r="I3692" s="10">
        <v>2021</v>
      </c>
      <c r="J3692" s="11" t="s">
        <v>3073</v>
      </c>
      <c r="K3692" s="12">
        <v>5000</v>
      </c>
      <c r="L3692" s="12">
        <v>1</v>
      </c>
      <c r="M3692" s="33" t="str">
        <f>IF(_xlfn.XLOOKUP(C3692,Raw_Data_OS_23!$C$7:$C$4518,Raw_Data_OS_23!$G$7:$G$4518,"Paid/ Closed")="Paid/ Closed","Paid/ Closed", "Still_Outstanding")</f>
        <v>Still_Outstanding</v>
      </c>
      <c r="N3692" s="33">
        <f>IF(_xlfn.XLOOKUP(C3692,Raw_Data_Paid_23!$C$4:$C$2114,Raw_Data_Paid_23!$C$4:$C$2114,1)= 1,1,0)</f>
        <v>1</v>
      </c>
      <c r="O3692" t="str">
        <f>IF(M3692=$W$7,IF(AND(N3692,_xlfn.XLOOKUP(C3692,Raw_Data_OS_23!$C$7:$C$4518,Raw_Data_OS_23!$G$7:$G$4518,0)=G3692),"A",IF(_xlfn.XLOOKUP(C3692,Raw_Data_Paid_23!$C$4:$C$2114,Raw_Data_Paid_23!$C$4:$C$2114,"B1")="B1","B1","B2")),IF(_xlfn.XLOOKUP(C3692,Raw_Data_Paid_23!$C$4:$C$2114,Raw_Data_Paid_23!$C$4:$C$2114,"C1")="C1","C1","C2"))</f>
        <v>B1</v>
      </c>
      <c r="P3692" t="str">
        <f t="shared" si="107"/>
        <v>2021B1Motor Private</v>
      </c>
    </row>
    <row r="3693" spans="3:16" x14ac:dyDescent="0.35">
      <c r="C3693" s="6" t="s">
        <v>3815</v>
      </c>
      <c r="D3693" s="7" t="s">
        <v>5980</v>
      </c>
      <c r="E3693" s="7" t="s">
        <v>5999</v>
      </c>
      <c r="F3693" s="8" t="s">
        <v>3910</v>
      </c>
      <c r="G3693" s="9">
        <v>25000</v>
      </c>
      <c r="H3693" s="10">
        <v>2021</v>
      </c>
      <c r="I3693" s="10">
        <v>2021</v>
      </c>
      <c r="J3693" s="11" t="s">
        <v>3138</v>
      </c>
      <c r="K3693" s="12">
        <v>25000</v>
      </c>
      <c r="L3693" s="12">
        <v>1</v>
      </c>
      <c r="M3693" s="33" t="str">
        <f>IF(_xlfn.XLOOKUP(C3693,Raw_Data_OS_23!$C$7:$C$4518,Raw_Data_OS_23!$G$7:$G$4518,"Paid/ Closed")="Paid/ Closed","Paid/ Closed", "Still_Outstanding")</f>
        <v>Still_Outstanding</v>
      </c>
      <c r="N3693" s="33">
        <f>IF(_xlfn.XLOOKUP(C3693,Raw_Data_Paid_23!$C$4:$C$2114,Raw_Data_Paid_23!$C$4:$C$2114,1)= 1,1,0)</f>
        <v>0</v>
      </c>
      <c r="O3693" t="str">
        <f>IF(M3693=$W$7,IF(AND(N3693,_xlfn.XLOOKUP(C3693,Raw_Data_OS_23!$C$7:$C$4518,Raw_Data_OS_23!$G$7:$G$4518,0)=G3693),"A",IF(_xlfn.XLOOKUP(C3693,Raw_Data_Paid_23!$C$4:$C$2114,Raw_Data_Paid_23!$C$4:$C$2114,"B1")="B1","B1","B2")),IF(_xlfn.XLOOKUP(C3693,Raw_Data_Paid_23!$C$4:$C$2114,Raw_Data_Paid_23!$C$4:$C$2114,"C1")="C1","C1","C2"))</f>
        <v>B2</v>
      </c>
      <c r="P3693" t="str">
        <f t="shared" si="107"/>
        <v>2021B2Motor Private</v>
      </c>
    </row>
    <row r="3694" spans="3:16" x14ac:dyDescent="0.35">
      <c r="C3694" s="6" t="s">
        <v>3816</v>
      </c>
      <c r="D3694" s="7" t="s">
        <v>5976</v>
      </c>
      <c r="E3694" s="7" t="s">
        <v>5999</v>
      </c>
      <c r="F3694" s="8" t="s">
        <v>3908</v>
      </c>
      <c r="G3694" s="9">
        <v>20000</v>
      </c>
      <c r="H3694" s="10">
        <v>2021</v>
      </c>
      <c r="I3694" s="10">
        <v>2021</v>
      </c>
      <c r="J3694" s="11" t="s">
        <v>3138</v>
      </c>
      <c r="K3694" s="12">
        <v>20000</v>
      </c>
      <c r="L3694" s="12">
        <v>1</v>
      </c>
      <c r="M3694" s="33" t="str">
        <f>IF(_xlfn.XLOOKUP(C3694,Raw_Data_OS_23!$C$7:$C$4518,Raw_Data_OS_23!$G$7:$G$4518,"Paid/ Closed")="Paid/ Closed","Paid/ Closed", "Still_Outstanding")</f>
        <v>Still_Outstanding</v>
      </c>
      <c r="N3694" s="33">
        <f>IF(_xlfn.XLOOKUP(C3694,Raw_Data_Paid_23!$C$4:$C$2114,Raw_Data_Paid_23!$C$4:$C$2114,1)= 1,1,0)</f>
        <v>1</v>
      </c>
      <c r="O3694" t="str">
        <f>IF(M3694=$W$7,IF(AND(N3694,_xlfn.XLOOKUP(C3694,Raw_Data_OS_23!$C$7:$C$4518,Raw_Data_OS_23!$G$7:$G$4518,0)=G3694),"A",IF(_xlfn.XLOOKUP(C3694,Raw_Data_Paid_23!$C$4:$C$2114,Raw_Data_Paid_23!$C$4:$C$2114,"B1")="B1","B1","B2")),IF(_xlfn.XLOOKUP(C3694,Raw_Data_Paid_23!$C$4:$C$2114,Raw_Data_Paid_23!$C$4:$C$2114,"C1")="C1","C1","C2"))</f>
        <v>A</v>
      </c>
      <c r="P3694" t="str">
        <f t="shared" si="107"/>
        <v>2021AMotor Commercial</v>
      </c>
    </row>
    <row r="3695" spans="3:16" x14ac:dyDescent="0.35">
      <c r="C3695" s="6" t="s">
        <v>3817</v>
      </c>
      <c r="D3695" s="7" t="s">
        <v>5970</v>
      </c>
      <c r="E3695" s="7" t="s">
        <v>5991</v>
      </c>
      <c r="F3695" s="8" t="s">
        <v>3910</v>
      </c>
      <c r="G3695" s="9">
        <v>50000</v>
      </c>
      <c r="H3695" s="10">
        <v>2021</v>
      </c>
      <c r="I3695" s="10">
        <v>2021</v>
      </c>
      <c r="J3695" s="11" t="s">
        <v>3138</v>
      </c>
      <c r="K3695" s="12">
        <v>50000</v>
      </c>
      <c r="L3695" s="12">
        <v>1</v>
      </c>
      <c r="M3695" s="33" t="str">
        <f>IF(_xlfn.XLOOKUP(C3695,Raw_Data_OS_23!$C$7:$C$4518,Raw_Data_OS_23!$G$7:$G$4518,"Paid/ Closed")="Paid/ Closed","Paid/ Closed", "Still_Outstanding")</f>
        <v>Still_Outstanding</v>
      </c>
      <c r="N3695" s="33">
        <f>IF(_xlfn.XLOOKUP(C3695,Raw_Data_Paid_23!$C$4:$C$2114,Raw_Data_Paid_23!$C$4:$C$2114,1)= 1,1,0)</f>
        <v>1</v>
      </c>
      <c r="O3695" t="str">
        <f>IF(M3695=$W$7,IF(AND(N3695,_xlfn.XLOOKUP(C3695,Raw_Data_OS_23!$C$7:$C$4518,Raw_Data_OS_23!$G$7:$G$4518,0)=G3695),"A",IF(_xlfn.XLOOKUP(C3695,Raw_Data_Paid_23!$C$4:$C$2114,Raw_Data_Paid_23!$C$4:$C$2114,"B1")="B1","B1","B2")),IF(_xlfn.XLOOKUP(C3695,Raw_Data_Paid_23!$C$4:$C$2114,Raw_Data_Paid_23!$C$4:$C$2114,"C1")="C1","C1","C2"))</f>
        <v>B1</v>
      </c>
      <c r="P3695" t="str">
        <f t="shared" si="107"/>
        <v>2021B1Motor Private</v>
      </c>
    </row>
    <row r="3696" spans="3:16" x14ac:dyDescent="0.35">
      <c r="C3696" s="6" t="s">
        <v>3818</v>
      </c>
      <c r="D3696" s="7" t="s">
        <v>5949</v>
      </c>
      <c r="E3696" s="7" t="s">
        <v>5993</v>
      </c>
      <c r="F3696" s="8" t="s">
        <v>3910</v>
      </c>
      <c r="G3696" s="9">
        <v>100000</v>
      </c>
      <c r="H3696" s="10">
        <v>2021</v>
      </c>
      <c r="I3696" s="10">
        <v>2021</v>
      </c>
      <c r="J3696" s="11" t="s">
        <v>3138</v>
      </c>
      <c r="K3696" s="12">
        <v>100000</v>
      </c>
      <c r="L3696" s="12">
        <v>1</v>
      </c>
      <c r="M3696" s="33" t="str">
        <f>IF(_xlfn.XLOOKUP(C3696,Raw_Data_OS_23!$C$7:$C$4518,Raw_Data_OS_23!$G$7:$G$4518,"Paid/ Closed")="Paid/ Closed","Paid/ Closed", "Still_Outstanding")</f>
        <v>Still_Outstanding</v>
      </c>
      <c r="N3696" s="33">
        <f>IF(_xlfn.XLOOKUP(C3696,Raw_Data_Paid_23!$C$4:$C$2114,Raw_Data_Paid_23!$C$4:$C$2114,1)= 1,1,0)</f>
        <v>1</v>
      </c>
      <c r="O3696" t="str">
        <f>IF(M3696=$W$7,IF(AND(N3696,_xlfn.XLOOKUP(C3696,Raw_Data_OS_23!$C$7:$C$4518,Raw_Data_OS_23!$G$7:$G$4518,0)=G3696),"A",IF(_xlfn.XLOOKUP(C3696,Raw_Data_Paid_23!$C$4:$C$2114,Raw_Data_Paid_23!$C$4:$C$2114,"B1")="B1","B1","B2")),IF(_xlfn.XLOOKUP(C3696,Raw_Data_Paid_23!$C$4:$C$2114,Raw_Data_Paid_23!$C$4:$C$2114,"C1")="C1","C1","C2"))</f>
        <v>B1</v>
      </c>
      <c r="P3696" t="str">
        <f t="shared" si="107"/>
        <v>2021B1Motor Private</v>
      </c>
    </row>
    <row r="3697" spans="3:16" x14ac:dyDescent="0.35">
      <c r="C3697" s="6" t="s">
        <v>3819</v>
      </c>
      <c r="D3697" s="7" t="s">
        <v>5301</v>
      </c>
      <c r="E3697" s="7" t="s">
        <v>5912</v>
      </c>
      <c r="F3697" s="8" t="s">
        <v>3910</v>
      </c>
      <c r="G3697" s="9">
        <v>623529.4118</v>
      </c>
      <c r="H3697" s="10">
        <v>2021</v>
      </c>
      <c r="I3697" s="10">
        <v>2021</v>
      </c>
      <c r="J3697" s="11" t="s">
        <v>21</v>
      </c>
      <c r="K3697" s="12">
        <v>623529.4118</v>
      </c>
      <c r="L3697" s="12">
        <v>1</v>
      </c>
      <c r="M3697" s="33" t="str">
        <f>IF(_xlfn.XLOOKUP(C3697,Raw_Data_OS_23!$C$7:$C$4518,Raw_Data_OS_23!$G$7:$G$4518,"Paid/ Closed")="Paid/ Closed","Paid/ Closed", "Still_Outstanding")</f>
        <v>Still_Outstanding</v>
      </c>
      <c r="N3697" s="33">
        <f>IF(_xlfn.XLOOKUP(C3697,Raw_Data_Paid_23!$C$4:$C$2114,Raw_Data_Paid_23!$C$4:$C$2114,1)= 1,1,0)</f>
        <v>1</v>
      </c>
      <c r="O3697" t="str">
        <f>IF(M3697=$W$7,IF(AND(N3697,_xlfn.XLOOKUP(C3697,Raw_Data_OS_23!$C$7:$C$4518,Raw_Data_OS_23!$G$7:$G$4518,0)=G3697),"A",IF(_xlfn.XLOOKUP(C3697,Raw_Data_Paid_23!$C$4:$C$2114,Raw_Data_Paid_23!$C$4:$C$2114,"B1")="B1","B1","B2")),IF(_xlfn.XLOOKUP(C3697,Raw_Data_Paid_23!$C$4:$C$2114,Raw_Data_Paid_23!$C$4:$C$2114,"C1")="C1","C1","C2"))</f>
        <v>A</v>
      </c>
      <c r="P3697" t="str">
        <f t="shared" si="107"/>
        <v>2021AMotor Private</v>
      </c>
    </row>
    <row r="3698" spans="3:16" x14ac:dyDescent="0.35">
      <c r="C3698" s="6" t="s">
        <v>3820</v>
      </c>
      <c r="D3698" s="7" t="s">
        <v>5931</v>
      </c>
      <c r="E3698" s="7" t="s">
        <v>5942</v>
      </c>
      <c r="F3698" s="8" t="s">
        <v>3910</v>
      </c>
      <c r="G3698" s="9">
        <v>60000</v>
      </c>
      <c r="H3698" s="10">
        <v>2021</v>
      </c>
      <c r="I3698" s="10">
        <v>2021</v>
      </c>
      <c r="J3698" s="11" t="s">
        <v>2250</v>
      </c>
      <c r="K3698" s="12">
        <v>60000</v>
      </c>
      <c r="L3698" s="12">
        <v>1</v>
      </c>
      <c r="M3698" s="33" t="str">
        <f>IF(_xlfn.XLOOKUP(C3698,Raw_Data_OS_23!$C$7:$C$4518,Raw_Data_OS_23!$G$7:$G$4518,"Paid/ Closed")="Paid/ Closed","Paid/ Closed", "Still_Outstanding")</f>
        <v>Still_Outstanding</v>
      </c>
      <c r="N3698" s="33">
        <f>IF(_xlfn.XLOOKUP(C3698,Raw_Data_Paid_23!$C$4:$C$2114,Raw_Data_Paid_23!$C$4:$C$2114,1)= 1,1,0)</f>
        <v>1</v>
      </c>
      <c r="O3698" t="str">
        <f>IF(M3698=$W$7,IF(AND(N3698,_xlfn.XLOOKUP(C3698,Raw_Data_OS_23!$C$7:$C$4518,Raw_Data_OS_23!$G$7:$G$4518,0)=G3698),"A",IF(_xlfn.XLOOKUP(C3698,Raw_Data_Paid_23!$C$4:$C$2114,Raw_Data_Paid_23!$C$4:$C$2114,"B1")="B1","B1","B2")),IF(_xlfn.XLOOKUP(C3698,Raw_Data_Paid_23!$C$4:$C$2114,Raw_Data_Paid_23!$C$4:$C$2114,"C1")="C1","C1","C2"))</f>
        <v>B1</v>
      </c>
      <c r="P3698" t="str">
        <f t="shared" si="107"/>
        <v>2021B1Motor Private</v>
      </c>
    </row>
    <row r="3699" spans="3:16" x14ac:dyDescent="0.35">
      <c r="C3699" s="6" t="s">
        <v>3821</v>
      </c>
      <c r="D3699" s="7" t="s">
        <v>5826</v>
      </c>
      <c r="E3699" s="7" t="s">
        <v>5856</v>
      </c>
      <c r="F3699" s="8" t="s">
        <v>3910</v>
      </c>
      <c r="G3699" s="9">
        <v>16000</v>
      </c>
      <c r="H3699" s="10">
        <v>2021</v>
      </c>
      <c r="I3699" s="10">
        <v>2021</v>
      </c>
      <c r="J3699" s="11" t="s">
        <v>3073</v>
      </c>
      <c r="K3699" s="12">
        <v>16000</v>
      </c>
      <c r="L3699" s="12">
        <v>1</v>
      </c>
      <c r="M3699" s="33" t="str">
        <f>IF(_xlfn.XLOOKUP(C3699,Raw_Data_OS_23!$C$7:$C$4518,Raw_Data_OS_23!$G$7:$G$4518,"Paid/ Closed")="Paid/ Closed","Paid/ Closed", "Still_Outstanding")</f>
        <v>Still_Outstanding</v>
      </c>
      <c r="N3699" s="33">
        <f>IF(_xlfn.XLOOKUP(C3699,Raw_Data_Paid_23!$C$4:$C$2114,Raw_Data_Paid_23!$C$4:$C$2114,1)= 1,1,0)</f>
        <v>1</v>
      </c>
      <c r="O3699" t="str">
        <f>IF(M3699=$W$7,IF(AND(N3699,_xlfn.XLOOKUP(C3699,Raw_Data_OS_23!$C$7:$C$4518,Raw_Data_OS_23!$G$7:$G$4518,0)=G3699),"A",IF(_xlfn.XLOOKUP(C3699,Raw_Data_Paid_23!$C$4:$C$2114,Raw_Data_Paid_23!$C$4:$C$2114,"B1")="B1","B1","B2")),IF(_xlfn.XLOOKUP(C3699,Raw_Data_Paid_23!$C$4:$C$2114,Raw_Data_Paid_23!$C$4:$C$2114,"C1")="C1","C1","C2"))</f>
        <v>B1</v>
      </c>
      <c r="P3699" t="str">
        <f t="shared" si="107"/>
        <v>2021B1Motor Private</v>
      </c>
    </row>
    <row r="3700" spans="3:16" x14ac:dyDescent="0.35">
      <c r="C3700" s="6" t="s">
        <v>3822</v>
      </c>
      <c r="D3700" s="7" t="s">
        <v>5995</v>
      </c>
      <c r="E3700" s="7" t="s">
        <v>5999</v>
      </c>
      <c r="F3700" s="8" t="s">
        <v>3908</v>
      </c>
      <c r="G3700" s="9">
        <v>120000</v>
      </c>
      <c r="H3700" s="10">
        <v>2021</v>
      </c>
      <c r="I3700" s="10">
        <v>2021</v>
      </c>
      <c r="J3700" s="11" t="s">
        <v>3138</v>
      </c>
      <c r="K3700" s="12">
        <v>120000</v>
      </c>
      <c r="L3700" s="12">
        <v>1</v>
      </c>
      <c r="M3700" s="33" t="str">
        <f>IF(_xlfn.XLOOKUP(C3700,Raw_Data_OS_23!$C$7:$C$4518,Raw_Data_OS_23!$G$7:$G$4518,"Paid/ Closed")="Paid/ Closed","Paid/ Closed", "Still_Outstanding")</f>
        <v>Paid/ Closed</v>
      </c>
      <c r="N3700" s="33">
        <f>IF(_xlfn.XLOOKUP(C3700,Raw_Data_Paid_23!$C$4:$C$2114,Raw_Data_Paid_23!$C$4:$C$2114,1)= 1,1,0)</f>
        <v>0</v>
      </c>
      <c r="O3700" t="str">
        <f>IF(M3700=$W$7,IF(AND(N3700,_xlfn.XLOOKUP(C3700,Raw_Data_OS_23!$C$7:$C$4518,Raw_Data_OS_23!$G$7:$G$4518,0)=G3700),"A",IF(_xlfn.XLOOKUP(C3700,Raw_Data_Paid_23!$C$4:$C$2114,Raw_Data_Paid_23!$C$4:$C$2114,"B1")="B1","B1","B2")),IF(_xlfn.XLOOKUP(C3700,Raw_Data_Paid_23!$C$4:$C$2114,Raw_Data_Paid_23!$C$4:$C$2114,"C1")="C1","C1","C2"))</f>
        <v>C2</v>
      </c>
      <c r="P3700" t="str">
        <f t="shared" si="107"/>
        <v>2021C2Motor Commercial</v>
      </c>
    </row>
    <row r="3701" spans="3:16" x14ac:dyDescent="0.35">
      <c r="C3701" s="6" t="s">
        <v>3823</v>
      </c>
      <c r="D3701" s="7" t="s">
        <v>5991</v>
      </c>
      <c r="E3701" s="7" t="s">
        <v>5999</v>
      </c>
      <c r="F3701" s="8" t="s">
        <v>3908</v>
      </c>
      <c r="G3701" s="9">
        <v>148349</v>
      </c>
      <c r="H3701" s="10">
        <v>2021</v>
      </c>
      <c r="I3701" s="10">
        <v>2021</v>
      </c>
      <c r="J3701" s="11" t="s">
        <v>3138</v>
      </c>
      <c r="K3701" s="12">
        <v>148349</v>
      </c>
      <c r="L3701" s="12">
        <v>1</v>
      </c>
      <c r="M3701" s="33" t="str">
        <f>IF(_xlfn.XLOOKUP(C3701,Raw_Data_OS_23!$C$7:$C$4518,Raw_Data_OS_23!$G$7:$G$4518,"Paid/ Closed")="Paid/ Closed","Paid/ Closed", "Still_Outstanding")</f>
        <v>Paid/ Closed</v>
      </c>
      <c r="N3701" s="33">
        <f>IF(_xlfn.XLOOKUP(C3701,Raw_Data_Paid_23!$C$4:$C$2114,Raw_Data_Paid_23!$C$4:$C$2114,1)= 1,1,0)</f>
        <v>1</v>
      </c>
      <c r="O3701" t="str">
        <f>IF(M3701=$W$7,IF(AND(N3701,_xlfn.XLOOKUP(C3701,Raw_Data_OS_23!$C$7:$C$4518,Raw_Data_OS_23!$G$7:$G$4518,0)=G3701),"A",IF(_xlfn.XLOOKUP(C3701,Raw_Data_Paid_23!$C$4:$C$2114,Raw_Data_Paid_23!$C$4:$C$2114,"B1")="B1","B1","B2")),IF(_xlfn.XLOOKUP(C3701,Raw_Data_Paid_23!$C$4:$C$2114,Raw_Data_Paid_23!$C$4:$C$2114,"C1")="C1","C1","C2"))</f>
        <v>C1</v>
      </c>
      <c r="P3701" t="str">
        <f t="shared" si="107"/>
        <v>2021C1Motor Commercial</v>
      </c>
    </row>
    <row r="3702" spans="3:16" x14ac:dyDescent="0.35">
      <c r="C3702" s="6" t="s">
        <v>3824</v>
      </c>
      <c r="D3702" s="7" t="s">
        <v>5995</v>
      </c>
      <c r="E3702" s="7" t="s">
        <v>5996</v>
      </c>
      <c r="F3702" s="8" t="s">
        <v>3910</v>
      </c>
      <c r="G3702" s="9">
        <v>262500</v>
      </c>
      <c r="H3702" s="10">
        <v>2021</v>
      </c>
      <c r="I3702" s="10">
        <v>2021</v>
      </c>
      <c r="J3702" s="11" t="s">
        <v>3138</v>
      </c>
      <c r="K3702" s="12">
        <v>262500</v>
      </c>
      <c r="L3702" s="12">
        <v>1</v>
      </c>
      <c r="M3702" s="33" t="str">
        <f>IF(_xlfn.XLOOKUP(C3702,Raw_Data_OS_23!$C$7:$C$4518,Raw_Data_OS_23!$G$7:$G$4518,"Paid/ Closed")="Paid/ Closed","Paid/ Closed", "Still_Outstanding")</f>
        <v>Paid/ Closed</v>
      </c>
      <c r="N3702" s="33">
        <f>IF(_xlfn.XLOOKUP(C3702,Raw_Data_Paid_23!$C$4:$C$2114,Raw_Data_Paid_23!$C$4:$C$2114,1)= 1,1,0)</f>
        <v>0</v>
      </c>
      <c r="O3702" t="str">
        <f>IF(M3702=$W$7,IF(AND(N3702,_xlfn.XLOOKUP(C3702,Raw_Data_OS_23!$C$7:$C$4518,Raw_Data_OS_23!$G$7:$G$4518,0)=G3702),"A",IF(_xlfn.XLOOKUP(C3702,Raw_Data_Paid_23!$C$4:$C$2114,Raw_Data_Paid_23!$C$4:$C$2114,"B1")="B1","B1","B2")),IF(_xlfn.XLOOKUP(C3702,Raw_Data_Paid_23!$C$4:$C$2114,Raw_Data_Paid_23!$C$4:$C$2114,"C1")="C1","C1","C2"))</f>
        <v>C2</v>
      </c>
      <c r="P3702" t="str">
        <f t="shared" si="107"/>
        <v>2021C2Motor Private</v>
      </c>
    </row>
    <row r="3703" spans="3:16" x14ac:dyDescent="0.35">
      <c r="C3703" s="6" t="s">
        <v>3825</v>
      </c>
      <c r="D3703" s="7" t="s">
        <v>5964</v>
      </c>
      <c r="E3703" s="7" t="s">
        <v>5999</v>
      </c>
      <c r="F3703" s="8" t="s">
        <v>3910</v>
      </c>
      <c r="G3703" s="9">
        <v>766658.82350000006</v>
      </c>
      <c r="H3703" s="10">
        <v>2021</v>
      </c>
      <c r="I3703" s="10">
        <v>2021</v>
      </c>
      <c r="J3703" s="11" t="s">
        <v>3138</v>
      </c>
      <c r="K3703" s="12">
        <v>766658.82350000006</v>
      </c>
      <c r="L3703" s="12">
        <v>1</v>
      </c>
      <c r="M3703" s="33" t="str">
        <f>IF(_xlfn.XLOOKUP(C3703,Raw_Data_OS_23!$C$7:$C$4518,Raw_Data_OS_23!$G$7:$G$4518,"Paid/ Closed")="Paid/ Closed","Paid/ Closed", "Still_Outstanding")</f>
        <v>Still_Outstanding</v>
      </c>
      <c r="N3703" s="33">
        <f>IF(_xlfn.XLOOKUP(C3703,Raw_Data_Paid_23!$C$4:$C$2114,Raw_Data_Paid_23!$C$4:$C$2114,1)= 1,1,0)</f>
        <v>1</v>
      </c>
      <c r="O3703" t="str">
        <f>IF(M3703=$W$7,IF(AND(N3703,_xlfn.XLOOKUP(C3703,Raw_Data_OS_23!$C$7:$C$4518,Raw_Data_OS_23!$G$7:$G$4518,0)=G3703),"A",IF(_xlfn.XLOOKUP(C3703,Raw_Data_Paid_23!$C$4:$C$2114,Raw_Data_Paid_23!$C$4:$C$2114,"B1")="B1","B1","B2")),IF(_xlfn.XLOOKUP(C3703,Raw_Data_Paid_23!$C$4:$C$2114,Raw_Data_Paid_23!$C$4:$C$2114,"C1")="C1","C1","C2"))</f>
        <v>B1</v>
      </c>
      <c r="P3703" t="str">
        <f t="shared" si="107"/>
        <v>2021B1Motor Private</v>
      </c>
    </row>
    <row r="3704" spans="3:16" x14ac:dyDescent="0.35">
      <c r="C3704" s="6" t="s">
        <v>3826</v>
      </c>
      <c r="D3704" s="7" t="s">
        <v>5996</v>
      </c>
      <c r="E3704" s="7" t="s">
        <v>5998</v>
      </c>
      <c r="F3704" s="8" t="s">
        <v>3910</v>
      </c>
      <c r="G3704" s="9">
        <v>94000</v>
      </c>
      <c r="H3704" s="10">
        <v>2021</v>
      </c>
      <c r="I3704" s="10">
        <v>2021</v>
      </c>
      <c r="J3704" s="11" t="s">
        <v>3138</v>
      </c>
      <c r="K3704" s="12">
        <v>94000</v>
      </c>
      <c r="L3704" s="12">
        <v>1</v>
      </c>
      <c r="M3704" s="33" t="str">
        <f>IF(_xlfn.XLOOKUP(C3704,Raw_Data_OS_23!$C$7:$C$4518,Raw_Data_OS_23!$G$7:$G$4518,"Paid/ Closed")="Paid/ Closed","Paid/ Closed", "Still_Outstanding")</f>
        <v>Still_Outstanding</v>
      </c>
      <c r="N3704" s="33">
        <f>IF(_xlfn.XLOOKUP(C3704,Raw_Data_Paid_23!$C$4:$C$2114,Raw_Data_Paid_23!$C$4:$C$2114,1)= 1,1,0)</f>
        <v>0</v>
      </c>
      <c r="O3704" t="str">
        <f>IF(M3704=$W$7,IF(AND(N3704,_xlfn.XLOOKUP(C3704,Raw_Data_OS_23!$C$7:$C$4518,Raw_Data_OS_23!$G$7:$G$4518,0)=G3704),"A",IF(_xlfn.XLOOKUP(C3704,Raw_Data_Paid_23!$C$4:$C$2114,Raw_Data_Paid_23!$C$4:$C$2114,"B1")="B1","B1","B2")),IF(_xlfn.XLOOKUP(C3704,Raw_Data_Paid_23!$C$4:$C$2114,Raw_Data_Paid_23!$C$4:$C$2114,"C1")="C1","C1","C2"))</f>
        <v>B2</v>
      </c>
      <c r="P3704" t="str">
        <f t="shared" si="107"/>
        <v>2021B2Motor Private</v>
      </c>
    </row>
    <row r="3705" spans="3:16" x14ac:dyDescent="0.35">
      <c r="C3705" s="6" t="s">
        <v>3827</v>
      </c>
      <c r="D3705" s="7" t="s">
        <v>5998</v>
      </c>
      <c r="E3705" s="7" t="s">
        <v>6000</v>
      </c>
      <c r="F3705" s="8" t="s">
        <v>3910</v>
      </c>
      <c r="G3705" s="9">
        <v>10000</v>
      </c>
      <c r="H3705" s="10">
        <v>2021</v>
      </c>
      <c r="I3705" s="10">
        <v>2021</v>
      </c>
      <c r="J3705" s="11" t="s">
        <v>3138</v>
      </c>
      <c r="K3705" s="12">
        <v>10000</v>
      </c>
      <c r="L3705" s="12">
        <v>1</v>
      </c>
      <c r="M3705" s="33" t="str">
        <f>IF(_xlfn.XLOOKUP(C3705,Raw_Data_OS_23!$C$7:$C$4518,Raw_Data_OS_23!$G$7:$G$4518,"Paid/ Closed")="Paid/ Closed","Paid/ Closed", "Still_Outstanding")</f>
        <v>Paid/ Closed</v>
      </c>
      <c r="N3705" s="33">
        <f>IF(_xlfn.XLOOKUP(C3705,Raw_Data_Paid_23!$C$4:$C$2114,Raw_Data_Paid_23!$C$4:$C$2114,1)= 1,1,0)</f>
        <v>1</v>
      </c>
      <c r="O3705" t="str">
        <f>IF(M3705=$W$7,IF(AND(N3705,_xlfn.XLOOKUP(C3705,Raw_Data_OS_23!$C$7:$C$4518,Raw_Data_OS_23!$G$7:$G$4518,0)=G3705),"A",IF(_xlfn.XLOOKUP(C3705,Raw_Data_Paid_23!$C$4:$C$2114,Raw_Data_Paid_23!$C$4:$C$2114,"B1")="B1","B1","B2")),IF(_xlfn.XLOOKUP(C3705,Raw_Data_Paid_23!$C$4:$C$2114,Raw_Data_Paid_23!$C$4:$C$2114,"C1")="C1","C1","C2"))</f>
        <v>C1</v>
      </c>
      <c r="P3705" t="str">
        <f t="shared" si="107"/>
        <v>2021C1Motor Private</v>
      </c>
    </row>
    <row r="3706" spans="3:16" x14ac:dyDescent="0.35">
      <c r="C3706" s="6" t="s">
        <v>3828</v>
      </c>
      <c r="D3706" s="7" t="s">
        <v>6000</v>
      </c>
      <c r="E3706" s="7" t="s">
        <v>6001</v>
      </c>
      <c r="F3706" s="8" t="s">
        <v>3910</v>
      </c>
      <c r="G3706" s="9">
        <v>100000</v>
      </c>
      <c r="H3706" s="10">
        <v>2021</v>
      </c>
      <c r="I3706" s="10">
        <v>2021</v>
      </c>
      <c r="J3706" s="11" t="s">
        <v>3138</v>
      </c>
      <c r="K3706" s="12">
        <v>100000</v>
      </c>
      <c r="L3706" s="12">
        <v>1</v>
      </c>
      <c r="M3706" s="33" t="str">
        <f>IF(_xlfn.XLOOKUP(C3706,Raw_Data_OS_23!$C$7:$C$4518,Raw_Data_OS_23!$G$7:$G$4518,"Paid/ Closed")="Paid/ Closed","Paid/ Closed", "Still_Outstanding")</f>
        <v>Paid/ Closed</v>
      </c>
      <c r="N3706" s="33">
        <f>IF(_xlfn.XLOOKUP(C3706,Raw_Data_Paid_23!$C$4:$C$2114,Raw_Data_Paid_23!$C$4:$C$2114,1)= 1,1,0)</f>
        <v>0</v>
      </c>
      <c r="O3706" t="str">
        <f>IF(M3706=$W$7,IF(AND(N3706,_xlfn.XLOOKUP(C3706,Raw_Data_OS_23!$C$7:$C$4518,Raw_Data_OS_23!$G$7:$G$4518,0)=G3706),"A",IF(_xlfn.XLOOKUP(C3706,Raw_Data_Paid_23!$C$4:$C$2114,Raw_Data_Paid_23!$C$4:$C$2114,"B1")="B1","B1","B2")),IF(_xlfn.XLOOKUP(C3706,Raw_Data_Paid_23!$C$4:$C$2114,Raw_Data_Paid_23!$C$4:$C$2114,"C1")="C1","C1","C2"))</f>
        <v>C2</v>
      </c>
      <c r="P3706" t="str">
        <f t="shared" si="107"/>
        <v>2021C2Motor Private</v>
      </c>
    </row>
    <row r="3707" spans="3:16" x14ac:dyDescent="0.35">
      <c r="C3707" s="6" t="s">
        <v>3829</v>
      </c>
      <c r="D3707" s="7" t="s">
        <v>6002</v>
      </c>
      <c r="E3707" s="7" t="s">
        <v>6003</v>
      </c>
      <c r="F3707" s="8" t="s">
        <v>3910</v>
      </c>
      <c r="G3707" s="9">
        <v>100000</v>
      </c>
      <c r="H3707" s="10">
        <v>2021</v>
      </c>
      <c r="I3707" s="10">
        <v>2021</v>
      </c>
      <c r="J3707" s="11" t="s">
        <v>3138</v>
      </c>
      <c r="K3707" s="12">
        <v>100000</v>
      </c>
      <c r="L3707" s="12">
        <v>1</v>
      </c>
      <c r="M3707" s="33" t="str">
        <f>IF(_xlfn.XLOOKUP(C3707,Raw_Data_OS_23!$C$7:$C$4518,Raw_Data_OS_23!$G$7:$G$4518,"Paid/ Closed")="Paid/ Closed","Paid/ Closed", "Still_Outstanding")</f>
        <v>Still_Outstanding</v>
      </c>
      <c r="N3707" s="33">
        <f>IF(_xlfn.XLOOKUP(C3707,Raw_Data_Paid_23!$C$4:$C$2114,Raw_Data_Paid_23!$C$4:$C$2114,1)= 1,1,0)</f>
        <v>0</v>
      </c>
      <c r="O3707" t="str">
        <f>IF(M3707=$W$7,IF(AND(N3707,_xlfn.XLOOKUP(C3707,Raw_Data_OS_23!$C$7:$C$4518,Raw_Data_OS_23!$G$7:$G$4518,0)=G3707),"A",IF(_xlfn.XLOOKUP(C3707,Raw_Data_Paid_23!$C$4:$C$2114,Raw_Data_Paid_23!$C$4:$C$2114,"B1")="B1","B1","B2")),IF(_xlfn.XLOOKUP(C3707,Raw_Data_Paid_23!$C$4:$C$2114,Raw_Data_Paid_23!$C$4:$C$2114,"C1")="C1","C1","C2"))</f>
        <v>B2</v>
      </c>
      <c r="P3707" t="str">
        <f t="shared" si="107"/>
        <v>2021B2Motor Private</v>
      </c>
    </row>
    <row r="3708" spans="3:16" x14ac:dyDescent="0.35">
      <c r="C3708" s="6" t="s">
        <v>3830</v>
      </c>
      <c r="D3708" s="7" t="s">
        <v>5997</v>
      </c>
      <c r="E3708" s="7" t="s">
        <v>6003</v>
      </c>
      <c r="F3708" s="8" t="s">
        <v>3910</v>
      </c>
      <c r="G3708" s="9">
        <v>20000</v>
      </c>
      <c r="H3708" s="10">
        <v>2021</v>
      </c>
      <c r="I3708" s="10">
        <v>2021</v>
      </c>
      <c r="J3708" s="11" t="s">
        <v>3138</v>
      </c>
      <c r="K3708" s="12">
        <v>20000</v>
      </c>
      <c r="L3708" s="12">
        <v>1</v>
      </c>
      <c r="M3708" s="33" t="str">
        <f>IF(_xlfn.XLOOKUP(C3708,Raw_Data_OS_23!$C$7:$C$4518,Raw_Data_OS_23!$G$7:$G$4518,"Paid/ Closed")="Paid/ Closed","Paid/ Closed", "Still_Outstanding")</f>
        <v>Paid/ Closed</v>
      </c>
      <c r="N3708" s="33">
        <f>IF(_xlfn.XLOOKUP(C3708,Raw_Data_Paid_23!$C$4:$C$2114,Raw_Data_Paid_23!$C$4:$C$2114,1)= 1,1,0)</f>
        <v>1</v>
      </c>
      <c r="O3708" t="str">
        <f>IF(M3708=$W$7,IF(AND(N3708,_xlfn.XLOOKUP(C3708,Raw_Data_OS_23!$C$7:$C$4518,Raw_Data_OS_23!$G$7:$G$4518,0)=G3708),"A",IF(_xlfn.XLOOKUP(C3708,Raw_Data_Paid_23!$C$4:$C$2114,Raw_Data_Paid_23!$C$4:$C$2114,"B1")="B1","B1","B2")),IF(_xlfn.XLOOKUP(C3708,Raw_Data_Paid_23!$C$4:$C$2114,Raw_Data_Paid_23!$C$4:$C$2114,"C1")="C1","C1","C2"))</f>
        <v>C1</v>
      </c>
      <c r="P3708" t="str">
        <f t="shared" si="107"/>
        <v>2021C1Motor Private</v>
      </c>
    </row>
    <row r="3709" spans="3:16" x14ac:dyDescent="0.35">
      <c r="C3709" s="6" t="s">
        <v>3831</v>
      </c>
      <c r="D3709" s="7" t="s">
        <v>4311</v>
      </c>
      <c r="E3709" s="7" t="s">
        <v>5972</v>
      </c>
      <c r="F3709" s="8" t="s">
        <v>3910</v>
      </c>
      <c r="G3709" s="9">
        <v>400000</v>
      </c>
      <c r="H3709" s="10">
        <v>2020</v>
      </c>
      <c r="I3709" s="10">
        <v>2021</v>
      </c>
      <c r="J3709" s="11" t="s">
        <v>35</v>
      </c>
      <c r="K3709" s="12">
        <v>400000</v>
      </c>
      <c r="L3709" s="12">
        <v>1</v>
      </c>
      <c r="M3709" s="33" t="str">
        <f>IF(_xlfn.XLOOKUP(C3709,Raw_Data_OS_23!$C$7:$C$4518,Raw_Data_OS_23!$G$7:$G$4518,"Paid/ Closed")="Paid/ Closed","Paid/ Closed", "Still_Outstanding")</f>
        <v>Still_Outstanding</v>
      </c>
      <c r="N3709" s="33">
        <f>IF(_xlfn.XLOOKUP(C3709,Raw_Data_Paid_23!$C$4:$C$2114,Raw_Data_Paid_23!$C$4:$C$2114,1)= 1,1,0)</f>
        <v>0</v>
      </c>
      <c r="O3709" t="str">
        <f>IF(M3709=$W$7,IF(AND(N3709,_xlfn.XLOOKUP(C3709,Raw_Data_OS_23!$C$7:$C$4518,Raw_Data_OS_23!$G$7:$G$4518,0)=G3709),"A",IF(_xlfn.XLOOKUP(C3709,Raw_Data_Paid_23!$C$4:$C$2114,Raw_Data_Paid_23!$C$4:$C$2114,"B1")="B1","B1","B2")),IF(_xlfn.XLOOKUP(C3709,Raw_Data_Paid_23!$C$4:$C$2114,Raw_Data_Paid_23!$C$4:$C$2114,"C1")="C1","C1","C2"))</f>
        <v>B2</v>
      </c>
      <c r="P3709" t="str">
        <f t="shared" si="107"/>
        <v>2020B2Motor Private</v>
      </c>
    </row>
    <row r="3710" spans="3:16" x14ac:dyDescent="0.35">
      <c r="C3710" s="6" t="s">
        <v>3832</v>
      </c>
      <c r="D3710" s="7" t="s">
        <v>5995</v>
      </c>
      <c r="E3710" s="7" t="s">
        <v>5997</v>
      </c>
      <c r="F3710" s="8" t="s">
        <v>3910</v>
      </c>
      <c r="G3710" s="9">
        <v>14128</v>
      </c>
      <c r="H3710" s="10">
        <v>2021</v>
      </c>
      <c r="I3710" s="10">
        <v>2021</v>
      </c>
      <c r="J3710" s="11" t="s">
        <v>3138</v>
      </c>
      <c r="K3710" s="12">
        <v>14128</v>
      </c>
      <c r="L3710" s="12">
        <v>1</v>
      </c>
      <c r="M3710" s="33" t="str">
        <f>IF(_xlfn.XLOOKUP(C3710,Raw_Data_OS_23!$C$7:$C$4518,Raw_Data_OS_23!$G$7:$G$4518,"Paid/ Closed")="Paid/ Closed","Paid/ Closed", "Still_Outstanding")</f>
        <v>Paid/ Closed</v>
      </c>
      <c r="N3710" s="33">
        <f>IF(_xlfn.XLOOKUP(C3710,Raw_Data_Paid_23!$C$4:$C$2114,Raw_Data_Paid_23!$C$4:$C$2114,1)= 1,1,0)</f>
        <v>0</v>
      </c>
      <c r="O3710" t="str">
        <f>IF(M3710=$W$7,IF(AND(N3710,_xlfn.XLOOKUP(C3710,Raw_Data_OS_23!$C$7:$C$4518,Raw_Data_OS_23!$G$7:$G$4518,0)=G3710),"A",IF(_xlfn.XLOOKUP(C3710,Raw_Data_Paid_23!$C$4:$C$2114,Raw_Data_Paid_23!$C$4:$C$2114,"B1")="B1","B1","B2")),IF(_xlfn.XLOOKUP(C3710,Raw_Data_Paid_23!$C$4:$C$2114,Raw_Data_Paid_23!$C$4:$C$2114,"C1")="C1","C1","C2"))</f>
        <v>C2</v>
      </c>
      <c r="P3710" t="str">
        <f t="shared" si="107"/>
        <v>2021C2Motor Private</v>
      </c>
    </row>
    <row r="3711" spans="3:16" x14ac:dyDescent="0.35">
      <c r="C3711" s="6" t="s">
        <v>3833</v>
      </c>
      <c r="D3711" s="7" t="s">
        <v>5993</v>
      </c>
      <c r="E3711" s="7" t="s">
        <v>5997</v>
      </c>
      <c r="F3711" s="8" t="s">
        <v>3910</v>
      </c>
      <c r="G3711" s="9">
        <v>173200</v>
      </c>
      <c r="H3711" s="10">
        <v>2021</v>
      </c>
      <c r="I3711" s="10">
        <v>2021</v>
      </c>
      <c r="J3711" s="11" t="s">
        <v>3138</v>
      </c>
      <c r="K3711" s="12">
        <v>173200</v>
      </c>
      <c r="L3711" s="12">
        <v>1</v>
      </c>
      <c r="M3711" s="33" t="str">
        <f>IF(_xlfn.XLOOKUP(C3711,Raw_Data_OS_23!$C$7:$C$4518,Raw_Data_OS_23!$G$7:$G$4518,"Paid/ Closed")="Paid/ Closed","Paid/ Closed", "Still_Outstanding")</f>
        <v>Paid/ Closed</v>
      </c>
      <c r="N3711" s="33">
        <f>IF(_xlfn.XLOOKUP(C3711,Raw_Data_Paid_23!$C$4:$C$2114,Raw_Data_Paid_23!$C$4:$C$2114,1)= 1,1,0)</f>
        <v>0</v>
      </c>
      <c r="O3711" t="str">
        <f>IF(M3711=$W$7,IF(AND(N3711,_xlfn.XLOOKUP(C3711,Raw_Data_OS_23!$C$7:$C$4518,Raw_Data_OS_23!$G$7:$G$4518,0)=G3711),"A",IF(_xlfn.XLOOKUP(C3711,Raw_Data_Paid_23!$C$4:$C$2114,Raw_Data_Paid_23!$C$4:$C$2114,"B1")="B1","B1","B2")),IF(_xlfn.XLOOKUP(C3711,Raw_Data_Paid_23!$C$4:$C$2114,Raw_Data_Paid_23!$C$4:$C$2114,"C1")="C1","C1","C2"))</f>
        <v>C2</v>
      </c>
      <c r="P3711" t="str">
        <f t="shared" si="107"/>
        <v>2021C2Motor Private</v>
      </c>
    </row>
    <row r="3712" spans="3:16" x14ac:dyDescent="0.35">
      <c r="C3712" s="6" t="s">
        <v>3834</v>
      </c>
      <c r="D3712" s="7" t="s">
        <v>6001</v>
      </c>
      <c r="E3712" s="7" t="s">
        <v>5972</v>
      </c>
      <c r="F3712" s="8" t="s">
        <v>3910</v>
      </c>
      <c r="G3712" s="9">
        <v>15000</v>
      </c>
      <c r="H3712" s="10">
        <v>2021</v>
      </c>
      <c r="I3712" s="10">
        <v>2021</v>
      </c>
      <c r="J3712" s="11" t="s">
        <v>3138</v>
      </c>
      <c r="K3712" s="12">
        <v>15000</v>
      </c>
      <c r="L3712" s="12">
        <v>1</v>
      </c>
      <c r="M3712" s="33" t="str">
        <f>IF(_xlfn.XLOOKUP(C3712,Raw_Data_OS_23!$C$7:$C$4518,Raw_Data_OS_23!$G$7:$G$4518,"Paid/ Closed")="Paid/ Closed","Paid/ Closed", "Still_Outstanding")</f>
        <v>Paid/ Closed</v>
      </c>
      <c r="N3712" s="33">
        <f>IF(_xlfn.XLOOKUP(C3712,Raw_Data_Paid_23!$C$4:$C$2114,Raw_Data_Paid_23!$C$4:$C$2114,1)= 1,1,0)</f>
        <v>0</v>
      </c>
      <c r="O3712" t="str">
        <f>IF(M3712=$W$7,IF(AND(N3712,_xlfn.XLOOKUP(C3712,Raw_Data_OS_23!$C$7:$C$4518,Raw_Data_OS_23!$G$7:$G$4518,0)=G3712),"A",IF(_xlfn.XLOOKUP(C3712,Raw_Data_Paid_23!$C$4:$C$2114,Raw_Data_Paid_23!$C$4:$C$2114,"B1")="B1","B1","B2")),IF(_xlfn.XLOOKUP(C3712,Raw_Data_Paid_23!$C$4:$C$2114,Raw_Data_Paid_23!$C$4:$C$2114,"C1")="C1","C1","C2"))</f>
        <v>C2</v>
      </c>
      <c r="P3712" t="str">
        <f t="shared" si="107"/>
        <v>2021C2Motor Private</v>
      </c>
    </row>
    <row r="3713" spans="3:16" x14ac:dyDescent="0.35">
      <c r="C3713" s="6" t="s">
        <v>3835</v>
      </c>
      <c r="D3713" s="7" t="s">
        <v>5854</v>
      </c>
      <c r="E3713" s="7" t="s">
        <v>6004</v>
      </c>
      <c r="F3713" s="8" t="s">
        <v>3908</v>
      </c>
      <c r="G3713" s="9">
        <v>952470.5882</v>
      </c>
      <c r="H3713" s="10">
        <v>2021</v>
      </c>
      <c r="I3713" s="10">
        <v>2021</v>
      </c>
      <c r="J3713" s="11" t="s">
        <v>3073</v>
      </c>
      <c r="K3713" s="12">
        <v>1952470.5882000001</v>
      </c>
      <c r="L3713" s="12">
        <v>1</v>
      </c>
      <c r="M3713" s="33" t="str">
        <f>IF(_xlfn.XLOOKUP(C3713,Raw_Data_OS_23!$C$7:$C$4518,Raw_Data_OS_23!$G$7:$G$4518,"Paid/ Closed")="Paid/ Closed","Paid/ Closed", "Still_Outstanding")</f>
        <v>Still_Outstanding</v>
      </c>
      <c r="N3713" s="33">
        <f>IF(_xlfn.XLOOKUP(C3713,Raw_Data_Paid_23!$C$4:$C$2114,Raw_Data_Paid_23!$C$4:$C$2114,1)= 1,1,0)</f>
        <v>0</v>
      </c>
      <c r="O3713" t="str">
        <f>IF(M3713=$W$7,IF(AND(N3713,_xlfn.XLOOKUP(C3713,Raw_Data_OS_23!$C$7:$C$4518,Raw_Data_OS_23!$G$7:$G$4518,0)=G3713),"A",IF(_xlfn.XLOOKUP(C3713,Raw_Data_Paid_23!$C$4:$C$2114,Raw_Data_Paid_23!$C$4:$C$2114,"B1")="B1","B1","B2")),IF(_xlfn.XLOOKUP(C3713,Raw_Data_Paid_23!$C$4:$C$2114,Raw_Data_Paid_23!$C$4:$C$2114,"C1")="C1","C1","C2"))</f>
        <v>B2</v>
      </c>
      <c r="P3713" t="str">
        <f t="shared" si="107"/>
        <v>2021B2Motor Commercial</v>
      </c>
    </row>
    <row r="3714" spans="3:16" x14ac:dyDescent="0.35">
      <c r="C3714" s="6" t="s">
        <v>3836</v>
      </c>
      <c r="D3714" s="7" t="s">
        <v>5987</v>
      </c>
      <c r="E3714" s="7" t="s">
        <v>5995</v>
      </c>
      <c r="F3714" s="8" t="s">
        <v>3908</v>
      </c>
      <c r="G3714" s="9">
        <v>431993</v>
      </c>
      <c r="H3714" s="10">
        <v>2021</v>
      </c>
      <c r="I3714" s="10">
        <v>2021</v>
      </c>
      <c r="J3714" s="11" t="s">
        <v>3138</v>
      </c>
      <c r="K3714" s="12">
        <v>518007</v>
      </c>
      <c r="L3714" s="12">
        <v>1</v>
      </c>
      <c r="M3714" s="33" t="str">
        <f>IF(_xlfn.XLOOKUP(C3714,Raw_Data_OS_23!$C$7:$C$4518,Raw_Data_OS_23!$G$7:$G$4518,"Paid/ Closed")="Paid/ Closed","Paid/ Closed", "Still_Outstanding")</f>
        <v>Still_Outstanding</v>
      </c>
      <c r="N3714" s="33">
        <f>IF(_xlfn.XLOOKUP(C3714,Raw_Data_Paid_23!$C$4:$C$2114,Raw_Data_Paid_23!$C$4:$C$2114,1)= 1,1,0)</f>
        <v>1</v>
      </c>
      <c r="O3714" t="str">
        <f>IF(M3714=$W$7,IF(AND(N3714,_xlfn.XLOOKUP(C3714,Raw_Data_OS_23!$C$7:$C$4518,Raw_Data_OS_23!$G$7:$G$4518,0)=G3714),"A",IF(_xlfn.XLOOKUP(C3714,Raw_Data_Paid_23!$C$4:$C$2114,Raw_Data_Paid_23!$C$4:$C$2114,"B1")="B1","B1","B2")),IF(_xlfn.XLOOKUP(C3714,Raw_Data_Paid_23!$C$4:$C$2114,Raw_Data_Paid_23!$C$4:$C$2114,"C1")="C1","C1","C2"))</f>
        <v>B1</v>
      </c>
      <c r="P3714" t="str">
        <f t="shared" si="107"/>
        <v>2021B1Motor Commercial</v>
      </c>
    </row>
    <row r="3715" spans="3:16" x14ac:dyDescent="0.35">
      <c r="C3715" s="6" t="s">
        <v>3837</v>
      </c>
      <c r="D3715" s="7" t="s">
        <v>4332</v>
      </c>
      <c r="E3715" s="7" t="s">
        <v>5214</v>
      </c>
      <c r="F3715" s="8" t="s">
        <v>658</v>
      </c>
      <c r="G3715" s="9">
        <v>5000</v>
      </c>
      <c r="H3715" s="10">
        <v>2019</v>
      </c>
      <c r="I3715" s="10">
        <v>2019</v>
      </c>
      <c r="J3715" s="11" t="s">
        <v>140</v>
      </c>
      <c r="K3715" s="12">
        <v>5000</v>
      </c>
      <c r="L3715" s="12">
        <v>1</v>
      </c>
      <c r="M3715" s="33" t="str">
        <f>IF(_xlfn.XLOOKUP(C3715,Raw_Data_OS_23!$C$7:$C$4518,Raw_Data_OS_23!$G$7:$G$4518,"Paid/ Closed")="Paid/ Closed","Paid/ Closed", "Still_Outstanding")</f>
        <v>Still_Outstanding</v>
      </c>
      <c r="N3715" s="33">
        <f>IF(_xlfn.XLOOKUP(C3715,Raw_Data_Paid_23!$C$4:$C$2114,Raw_Data_Paid_23!$C$4:$C$2114,1)= 1,1,0)</f>
        <v>1</v>
      </c>
      <c r="O3715" t="str">
        <f>IF(M3715=$W$7,IF(AND(N3715,_xlfn.XLOOKUP(C3715,Raw_Data_OS_23!$C$7:$C$4518,Raw_Data_OS_23!$G$7:$G$4518,0)=G3715),"A",IF(_xlfn.XLOOKUP(C3715,Raw_Data_Paid_23!$C$4:$C$2114,Raw_Data_Paid_23!$C$4:$C$2114,"B1")="B1","B1","B2")),IF(_xlfn.XLOOKUP(C3715,Raw_Data_Paid_23!$C$4:$C$2114,Raw_Data_Paid_23!$C$4:$C$2114,"C1")="C1","C1","C2"))</f>
        <v>A</v>
      </c>
      <c r="P3715" t="str">
        <f t="shared" si="107"/>
        <v>2019AWorkmen's Compensation</v>
      </c>
    </row>
    <row r="3716" spans="3:16" x14ac:dyDescent="0.35">
      <c r="C3716" s="6" t="s">
        <v>3838</v>
      </c>
      <c r="D3716" s="7" t="s">
        <v>5989</v>
      </c>
      <c r="E3716" s="7" t="s">
        <v>6005</v>
      </c>
      <c r="F3716" s="8" t="s">
        <v>3908</v>
      </c>
      <c r="G3716" s="9">
        <v>10000</v>
      </c>
      <c r="H3716" s="10">
        <v>2021</v>
      </c>
      <c r="I3716" s="10">
        <v>2021</v>
      </c>
      <c r="J3716" s="11" t="s">
        <v>3138</v>
      </c>
      <c r="K3716" s="12">
        <v>10000</v>
      </c>
      <c r="L3716" s="12">
        <v>1</v>
      </c>
      <c r="M3716" s="33" t="str">
        <f>IF(_xlfn.XLOOKUP(C3716,Raw_Data_OS_23!$C$7:$C$4518,Raw_Data_OS_23!$G$7:$G$4518,"Paid/ Closed")="Paid/ Closed","Paid/ Closed", "Still_Outstanding")</f>
        <v>Paid/ Closed</v>
      </c>
      <c r="N3716" s="33">
        <f>IF(_xlfn.XLOOKUP(C3716,Raw_Data_Paid_23!$C$4:$C$2114,Raw_Data_Paid_23!$C$4:$C$2114,1)= 1,1,0)</f>
        <v>1</v>
      </c>
      <c r="O3716" t="str">
        <f>IF(M3716=$W$7,IF(AND(N3716,_xlfn.XLOOKUP(C3716,Raw_Data_OS_23!$C$7:$C$4518,Raw_Data_OS_23!$G$7:$G$4518,0)=G3716),"A",IF(_xlfn.XLOOKUP(C3716,Raw_Data_Paid_23!$C$4:$C$2114,Raw_Data_Paid_23!$C$4:$C$2114,"B1")="B1","B1","B2")),IF(_xlfn.XLOOKUP(C3716,Raw_Data_Paid_23!$C$4:$C$2114,Raw_Data_Paid_23!$C$4:$C$2114,"C1")="C1","C1","C2"))</f>
        <v>C1</v>
      </c>
      <c r="P3716" t="str">
        <f t="shared" si="107"/>
        <v>2021C1Motor Commercial</v>
      </c>
    </row>
    <row r="3717" spans="3:16" x14ac:dyDescent="0.35">
      <c r="C3717" s="6" t="s">
        <v>3839</v>
      </c>
      <c r="D3717" s="7" t="s">
        <v>5995</v>
      </c>
      <c r="E3717" s="7" t="s">
        <v>6005</v>
      </c>
      <c r="F3717" s="8" t="s">
        <v>3910</v>
      </c>
      <c r="G3717" s="9">
        <v>30000</v>
      </c>
      <c r="H3717" s="10">
        <v>2021</v>
      </c>
      <c r="I3717" s="10">
        <v>2021</v>
      </c>
      <c r="J3717" s="11" t="s">
        <v>3138</v>
      </c>
      <c r="K3717" s="12">
        <v>30000</v>
      </c>
      <c r="L3717" s="12">
        <v>1</v>
      </c>
      <c r="M3717" s="33" t="str">
        <f>IF(_xlfn.XLOOKUP(C3717,Raw_Data_OS_23!$C$7:$C$4518,Raw_Data_OS_23!$G$7:$G$4518,"Paid/ Closed")="Paid/ Closed","Paid/ Closed", "Still_Outstanding")</f>
        <v>Paid/ Closed</v>
      </c>
      <c r="N3717" s="33">
        <f>IF(_xlfn.XLOOKUP(C3717,Raw_Data_Paid_23!$C$4:$C$2114,Raw_Data_Paid_23!$C$4:$C$2114,1)= 1,1,0)</f>
        <v>1</v>
      </c>
      <c r="O3717" t="str">
        <f>IF(M3717=$W$7,IF(AND(N3717,_xlfn.XLOOKUP(C3717,Raw_Data_OS_23!$C$7:$C$4518,Raw_Data_OS_23!$G$7:$G$4518,0)=G3717),"A",IF(_xlfn.XLOOKUP(C3717,Raw_Data_Paid_23!$C$4:$C$2114,Raw_Data_Paid_23!$C$4:$C$2114,"B1")="B1","B1","B2")),IF(_xlfn.XLOOKUP(C3717,Raw_Data_Paid_23!$C$4:$C$2114,Raw_Data_Paid_23!$C$4:$C$2114,"C1")="C1","C1","C2"))</f>
        <v>C1</v>
      </c>
      <c r="P3717" t="str">
        <f t="shared" si="107"/>
        <v>2021C1Motor Private</v>
      </c>
    </row>
    <row r="3718" spans="3:16" x14ac:dyDescent="0.35">
      <c r="C3718" s="6" t="s">
        <v>3840</v>
      </c>
      <c r="D3718" s="7" t="s">
        <v>5992</v>
      </c>
      <c r="E3718" s="7" t="s">
        <v>6005</v>
      </c>
      <c r="F3718" s="8" t="s">
        <v>3910</v>
      </c>
      <c r="G3718" s="9">
        <v>90500</v>
      </c>
      <c r="H3718" s="10">
        <v>2021</v>
      </c>
      <c r="I3718" s="10">
        <v>2021</v>
      </c>
      <c r="J3718" s="11" t="s">
        <v>3138</v>
      </c>
      <c r="K3718" s="12">
        <v>90500</v>
      </c>
      <c r="L3718" s="12">
        <v>1</v>
      </c>
      <c r="M3718" s="33" t="str">
        <f>IF(_xlfn.XLOOKUP(C3718,Raw_Data_OS_23!$C$7:$C$4518,Raw_Data_OS_23!$G$7:$G$4518,"Paid/ Closed")="Paid/ Closed","Paid/ Closed", "Still_Outstanding")</f>
        <v>Paid/ Closed</v>
      </c>
      <c r="N3718" s="33">
        <f>IF(_xlfn.XLOOKUP(C3718,Raw_Data_Paid_23!$C$4:$C$2114,Raw_Data_Paid_23!$C$4:$C$2114,1)= 1,1,0)</f>
        <v>0</v>
      </c>
      <c r="O3718" t="str">
        <f>IF(M3718=$W$7,IF(AND(N3718,_xlfn.XLOOKUP(C3718,Raw_Data_OS_23!$C$7:$C$4518,Raw_Data_OS_23!$G$7:$G$4518,0)=G3718),"A",IF(_xlfn.XLOOKUP(C3718,Raw_Data_Paid_23!$C$4:$C$2114,Raw_Data_Paid_23!$C$4:$C$2114,"B1")="B1","B1","B2")),IF(_xlfn.XLOOKUP(C3718,Raw_Data_Paid_23!$C$4:$C$2114,Raw_Data_Paid_23!$C$4:$C$2114,"C1")="C1","C1","C2"))</f>
        <v>C2</v>
      </c>
      <c r="P3718" t="str">
        <f t="shared" ref="P3718:P3781" si="108">H3718&amp;O3718&amp;F3718</f>
        <v>2021C2Motor Private</v>
      </c>
    </row>
    <row r="3719" spans="3:16" x14ac:dyDescent="0.35">
      <c r="C3719" s="6" t="s">
        <v>3841</v>
      </c>
      <c r="D3719" s="7" t="s">
        <v>5982</v>
      </c>
      <c r="E3719" s="7" t="s">
        <v>6006</v>
      </c>
      <c r="F3719" s="8" t="s">
        <v>3910</v>
      </c>
      <c r="G3719" s="9">
        <v>192994</v>
      </c>
      <c r="H3719" s="10">
        <v>2021</v>
      </c>
      <c r="I3719" s="10">
        <v>2021</v>
      </c>
      <c r="J3719" s="11" t="s">
        <v>3138</v>
      </c>
      <c r="K3719" s="12">
        <v>192994</v>
      </c>
      <c r="L3719" s="12">
        <v>1</v>
      </c>
      <c r="M3719" s="33" t="str">
        <f>IF(_xlfn.XLOOKUP(C3719,Raw_Data_OS_23!$C$7:$C$4518,Raw_Data_OS_23!$G$7:$G$4518,"Paid/ Closed")="Paid/ Closed","Paid/ Closed", "Still_Outstanding")</f>
        <v>Still_Outstanding</v>
      </c>
      <c r="N3719" s="33">
        <f>IF(_xlfn.XLOOKUP(C3719,Raw_Data_Paid_23!$C$4:$C$2114,Raw_Data_Paid_23!$C$4:$C$2114,1)= 1,1,0)</f>
        <v>1</v>
      </c>
      <c r="O3719" t="str">
        <f>IF(M3719=$W$7,IF(AND(N3719,_xlfn.XLOOKUP(C3719,Raw_Data_OS_23!$C$7:$C$4518,Raw_Data_OS_23!$G$7:$G$4518,0)=G3719),"A",IF(_xlfn.XLOOKUP(C3719,Raw_Data_Paid_23!$C$4:$C$2114,Raw_Data_Paid_23!$C$4:$C$2114,"B1")="B1","B1","B2")),IF(_xlfn.XLOOKUP(C3719,Raw_Data_Paid_23!$C$4:$C$2114,Raw_Data_Paid_23!$C$4:$C$2114,"C1")="C1","C1","C2"))</f>
        <v>B1</v>
      </c>
      <c r="P3719" t="str">
        <f t="shared" si="108"/>
        <v>2021B1Motor Private</v>
      </c>
    </row>
    <row r="3720" spans="3:16" x14ac:dyDescent="0.35">
      <c r="C3720" s="6" t="s">
        <v>3842</v>
      </c>
      <c r="D3720" s="7" t="s">
        <v>5999</v>
      </c>
      <c r="E3720" s="7" t="s">
        <v>6005</v>
      </c>
      <c r="F3720" s="8" t="s">
        <v>3910</v>
      </c>
      <c r="G3720" s="9">
        <v>383746.13</v>
      </c>
      <c r="H3720" s="10">
        <v>2021</v>
      </c>
      <c r="I3720" s="10">
        <v>2021</v>
      </c>
      <c r="J3720" s="11" t="s">
        <v>3138</v>
      </c>
      <c r="K3720" s="12">
        <v>383746.13</v>
      </c>
      <c r="L3720" s="12">
        <v>1</v>
      </c>
      <c r="M3720" s="33" t="str">
        <f>IF(_xlfn.XLOOKUP(C3720,Raw_Data_OS_23!$C$7:$C$4518,Raw_Data_OS_23!$G$7:$G$4518,"Paid/ Closed")="Paid/ Closed","Paid/ Closed", "Still_Outstanding")</f>
        <v>Still_Outstanding</v>
      </c>
      <c r="N3720" s="33">
        <f>IF(_xlfn.XLOOKUP(C3720,Raw_Data_Paid_23!$C$4:$C$2114,Raw_Data_Paid_23!$C$4:$C$2114,1)= 1,1,0)</f>
        <v>0</v>
      </c>
      <c r="O3720" t="str">
        <f>IF(M3720=$W$7,IF(AND(N3720,_xlfn.XLOOKUP(C3720,Raw_Data_OS_23!$C$7:$C$4518,Raw_Data_OS_23!$G$7:$G$4518,0)=G3720),"A",IF(_xlfn.XLOOKUP(C3720,Raw_Data_Paid_23!$C$4:$C$2114,Raw_Data_Paid_23!$C$4:$C$2114,"B1")="B1","B1","B2")),IF(_xlfn.XLOOKUP(C3720,Raw_Data_Paid_23!$C$4:$C$2114,Raw_Data_Paid_23!$C$4:$C$2114,"C1")="C1","C1","C2"))</f>
        <v>B2</v>
      </c>
      <c r="P3720" t="str">
        <f t="shared" si="108"/>
        <v>2021B2Motor Private</v>
      </c>
    </row>
    <row r="3721" spans="3:16" x14ac:dyDescent="0.35">
      <c r="C3721" s="6" t="s">
        <v>3843</v>
      </c>
      <c r="D3721" s="7" t="s">
        <v>5911</v>
      </c>
      <c r="E3721" s="7" t="s">
        <v>5988</v>
      </c>
      <c r="F3721" s="8" t="s">
        <v>3910</v>
      </c>
      <c r="G3721" s="9">
        <v>4500</v>
      </c>
      <c r="H3721" s="10">
        <v>2021</v>
      </c>
      <c r="I3721" s="10">
        <v>2021</v>
      </c>
      <c r="J3721" s="11" t="s">
        <v>3073</v>
      </c>
      <c r="K3721" s="12">
        <v>4500</v>
      </c>
      <c r="L3721" s="12">
        <v>1</v>
      </c>
      <c r="M3721" s="33" t="str">
        <f>IF(_xlfn.XLOOKUP(C3721,Raw_Data_OS_23!$C$7:$C$4518,Raw_Data_OS_23!$G$7:$G$4518,"Paid/ Closed")="Paid/ Closed","Paid/ Closed", "Still_Outstanding")</f>
        <v>Paid/ Closed</v>
      </c>
      <c r="N3721" s="33">
        <f>IF(_xlfn.XLOOKUP(C3721,Raw_Data_Paid_23!$C$4:$C$2114,Raw_Data_Paid_23!$C$4:$C$2114,1)= 1,1,0)</f>
        <v>1</v>
      </c>
      <c r="O3721" t="str">
        <f>IF(M3721=$W$7,IF(AND(N3721,_xlfn.XLOOKUP(C3721,Raw_Data_OS_23!$C$7:$C$4518,Raw_Data_OS_23!$G$7:$G$4518,0)=G3721),"A",IF(_xlfn.XLOOKUP(C3721,Raw_Data_Paid_23!$C$4:$C$2114,Raw_Data_Paid_23!$C$4:$C$2114,"B1")="B1","B1","B2")),IF(_xlfn.XLOOKUP(C3721,Raw_Data_Paid_23!$C$4:$C$2114,Raw_Data_Paid_23!$C$4:$C$2114,"C1")="C1","C1","C2"))</f>
        <v>C1</v>
      </c>
      <c r="P3721" t="str">
        <f t="shared" si="108"/>
        <v>2021C1Motor Private</v>
      </c>
    </row>
    <row r="3722" spans="3:16" x14ac:dyDescent="0.35">
      <c r="C3722" s="6" t="s">
        <v>3844</v>
      </c>
      <c r="D3722" s="7" t="s">
        <v>5884</v>
      </c>
      <c r="E3722" s="7" t="s">
        <v>6007</v>
      </c>
      <c r="F3722" s="8" t="s">
        <v>658</v>
      </c>
      <c r="G3722" s="9">
        <v>50000</v>
      </c>
      <c r="H3722" s="10">
        <v>2021</v>
      </c>
      <c r="I3722" s="10">
        <v>2021</v>
      </c>
      <c r="J3722" s="11" t="s">
        <v>3073</v>
      </c>
      <c r="K3722" s="12">
        <v>50000</v>
      </c>
      <c r="L3722" s="12">
        <v>1</v>
      </c>
      <c r="M3722" s="33" t="str">
        <f>IF(_xlfn.XLOOKUP(C3722,Raw_Data_OS_23!$C$7:$C$4518,Raw_Data_OS_23!$G$7:$G$4518,"Paid/ Closed")="Paid/ Closed","Paid/ Closed", "Still_Outstanding")</f>
        <v>Still_Outstanding</v>
      </c>
      <c r="N3722" s="33">
        <f>IF(_xlfn.XLOOKUP(C3722,Raw_Data_Paid_23!$C$4:$C$2114,Raw_Data_Paid_23!$C$4:$C$2114,1)= 1,1,0)</f>
        <v>1</v>
      </c>
      <c r="O3722" t="str">
        <f>IF(M3722=$W$7,IF(AND(N3722,_xlfn.XLOOKUP(C3722,Raw_Data_OS_23!$C$7:$C$4518,Raw_Data_OS_23!$G$7:$G$4518,0)=G3722),"A",IF(_xlfn.XLOOKUP(C3722,Raw_Data_Paid_23!$C$4:$C$2114,Raw_Data_Paid_23!$C$4:$C$2114,"B1")="B1","B1","B2")),IF(_xlfn.XLOOKUP(C3722,Raw_Data_Paid_23!$C$4:$C$2114,Raw_Data_Paid_23!$C$4:$C$2114,"C1")="C1","C1","C2"))</f>
        <v>B1</v>
      </c>
      <c r="P3722" t="str">
        <f t="shared" si="108"/>
        <v>2021B1Workmen's Compensation</v>
      </c>
    </row>
    <row r="3723" spans="3:16" x14ac:dyDescent="0.35">
      <c r="C3723" s="6" t="s">
        <v>3845</v>
      </c>
      <c r="D3723" s="7" t="s">
        <v>6003</v>
      </c>
      <c r="E3723" s="7" t="s">
        <v>6007</v>
      </c>
      <c r="F3723" s="8" t="s">
        <v>3910</v>
      </c>
      <c r="G3723" s="9">
        <v>100000</v>
      </c>
      <c r="H3723" s="10">
        <v>2021</v>
      </c>
      <c r="I3723" s="10">
        <v>2021</v>
      </c>
      <c r="J3723" s="11" t="s">
        <v>3138</v>
      </c>
      <c r="K3723" s="12">
        <v>100000</v>
      </c>
      <c r="L3723" s="12">
        <v>1</v>
      </c>
      <c r="M3723" s="33" t="str">
        <f>IF(_xlfn.XLOOKUP(C3723,Raw_Data_OS_23!$C$7:$C$4518,Raw_Data_OS_23!$G$7:$G$4518,"Paid/ Closed")="Paid/ Closed","Paid/ Closed", "Still_Outstanding")</f>
        <v>Still_Outstanding</v>
      </c>
      <c r="N3723" s="33">
        <f>IF(_xlfn.XLOOKUP(C3723,Raw_Data_Paid_23!$C$4:$C$2114,Raw_Data_Paid_23!$C$4:$C$2114,1)= 1,1,0)</f>
        <v>0</v>
      </c>
      <c r="O3723" t="str">
        <f>IF(M3723=$W$7,IF(AND(N3723,_xlfn.XLOOKUP(C3723,Raw_Data_OS_23!$C$7:$C$4518,Raw_Data_OS_23!$G$7:$G$4518,0)=G3723),"A",IF(_xlfn.XLOOKUP(C3723,Raw_Data_Paid_23!$C$4:$C$2114,Raw_Data_Paid_23!$C$4:$C$2114,"B1")="B1","B1","B2")),IF(_xlfn.XLOOKUP(C3723,Raw_Data_Paid_23!$C$4:$C$2114,Raw_Data_Paid_23!$C$4:$C$2114,"C1")="C1","C1","C2"))</f>
        <v>B2</v>
      </c>
      <c r="P3723" t="str">
        <f t="shared" si="108"/>
        <v>2021B2Motor Private</v>
      </c>
    </row>
    <row r="3724" spans="3:16" x14ac:dyDescent="0.35">
      <c r="C3724" s="6" t="s">
        <v>3846</v>
      </c>
      <c r="D3724" s="7" t="s">
        <v>6007</v>
      </c>
      <c r="E3724" s="7" t="s">
        <v>6007</v>
      </c>
      <c r="F3724" s="8" t="s">
        <v>3910</v>
      </c>
      <c r="G3724" s="9">
        <v>231000</v>
      </c>
      <c r="H3724" s="10">
        <v>2021</v>
      </c>
      <c r="I3724" s="10">
        <v>2021</v>
      </c>
      <c r="J3724" s="11" t="s">
        <v>3138</v>
      </c>
      <c r="K3724" s="12">
        <v>231000</v>
      </c>
      <c r="L3724" s="12">
        <v>1</v>
      </c>
      <c r="M3724" s="33" t="str">
        <f>IF(_xlfn.XLOOKUP(C3724,Raw_Data_OS_23!$C$7:$C$4518,Raw_Data_OS_23!$G$7:$G$4518,"Paid/ Closed")="Paid/ Closed","Paid/ Closed", "Still_Outstanding")</f>
        <v>Paid/ Closed</v>
      </c>
      <c r="N3724" s="33">
        <f>IF(_xlfn.XLOOKUP(C3724,Raw_Data_Paid_23!$C$4:$C$2114,Raw_Data_Paid_23!$C$4:$C$2114,1)= 1,1,0)</f>
        <v>0</v>
      </c>
      <c r="O3724" t="str">
        <f>IF(M3724=$W$7,IF(AND(N3724,_xlfn.XLOOKUP(C3724,Raw_Data_OS_23!$C$7:$C$4518,Raw_Data_OS_23!$G$7:$G$4518,0)=G3724),"A",IF(_xlfn.XLOOKUP(C3724,Raw_Data_Paid_23!$C$4:$C$2114,Raw_Data_Paid_23!$C$4:$C$2114,"B1")="B1","B1","B2")),IF(_xlfn.XLOOKUP(C3724,Raw_Data_Paid_23!$C$4:$C$2114,Raw_Data_Paid_23!$C$4:$C$2114,"C1")="C1","C1","C2"))</f>
        <v>C2</v>
      </c>
      <c r="P3724" t="str">
        <f t="shared" si="108"/>
        <v>2021C2Motor Private</v>
      </c>
    </row>
    <row r="3725" spans="3:16" x14ac:dyDescent="0.35">
      <c r="C3725" s="6" t="s">
        <v>3847</v>
      </c>
      <c r="D3725" s="7" t="s">
        <v>6004</v>
      </c>
      <c r="E3725" s="7" t="s">
        <v>6007</v>
      </c>
      <c r="F3725" s="8" t="s">
        <v>3910</v>
      </c>
      <c r="G3725" s="9">
        <v>80000</v>
      </c>
      <c r="H3725" s="10">
        <v>2021</v>
      </c>
      <c r="I3725" s="10">
        <v>2021</v>
      </c>
      <c r="J3725" s="11" t="s">
        <v>3138</v>
      </c>
      <c r="K3725" s="12">
        <v>80000</v>
      </c>
      <c r="L3725" s="12">
        <v>1</v>
      </c>
      <c r="M3725" s="33" t="str">
        <f>IF(_xlfn.XLOOKUP(C3725,Raw_Data_OS_23!$C$7:$C$4518,Raw_Data_OS_23!$G$7:$G$4518,"Paid/ Closed")="Paid/ Closed","Paid/ Closed", "Still_Outstanding")</f>
        <v>Paid/ Closed</v>
      </c>
      <c r="N3725" s="33">
        <f>IF(_xlfn.XLOOKUP(C3725,Raw_Data_Paid_23!$C$4:$C$2114,Raw_Data_Paid_23!$C$4:$C$2114,1)= 1,1,0)</f>
        <v>0</v>
      </c>
      <c r="O3725" t="str">
        <f>IF(M3725=$W$7,IF(AND(N3725,_xlfn.XLOOKUP(C3725,Raw_Data_OS_23!$C$7:$C$4518,Raw_Data_OS_23!$G$7:$G$4518,0)=G3725),"A",IF(_xlfn.XLOOKUP(C3725,Raw_Data_Paid_23!$C$4:$C$2114,Raw_Data_Paid_23!$C$4:$C$2114,"B1")="B1","B1","B2")),IF(_xlfn.XLOOKUP(C3725,Raw_Data_Paid_23!$C$4:$C$2114,Raw_Data_Paid_23!$C$4:$C$2114,"C1")="C1","C1","C2"))</f>
        <v>C2</v>
      </c>
      <c r="P3725" t="str">
        <f t="shared" si="108"/>
        <v>2021C2Motor Private</v>
      </c>
    </row>
    <row r="3726" spans="3:16" x14ac:dyDescent="0.35">
      <c r="C3726" s="6" t="s">
        <v>3848</v>
      </c>
      <c r="D3726" s="7" t="s">
        <v>5963</v>
      </c>
      <c r="E3726" s="7" t="s">
        <v>6007</v>
      </c>
      <c r="F3726" s="8" t="s">
        <v>3910</v>
      </c>
      <c r="G3726" s="9">
        <v>23000</v>
      </c>
      <c r="H3726" s="10">
        <v>2021</v>
      </c>
      <c r="I3726" s="10">
        <v>2021</v>
      </c>
      <c r="J3726" s="11" t="s">
        <v>3138</v>
      </c>
      <c r="K3726" s="12">
        <v>23000</v>
      </c>
      <c r="L3726" s="12">
        <v>1</v>
      </c>
      <c r="M3726" s="33" t="str">
        <f>IF(_xlfn.XLOOKUP(C3726,Raw_Data_OS_23!$C$7:$C$4518,Raw_Data_OS_23!$G$7:$G$4518,"Paid/ Closed")="Paid/ Closed","Paid/ Closed", "Still_Outstanding")</f>
        <v>Paid/ Closed</v>
      </c>
      <c r="N3726" s="33">
        <f>IF(_xlfn.XLOOKUP(C3726,Raw_Data_Paid_23!$C$4:$C$2114,Raw_Data_Paid_23!$C$4:$C$2114,1)= 1,1,0)</f>
        <v>0</v>
      </c>
      <c r="O3726" t="str">
        <f>IF(M3726=$W$7,IF(AND(N3726,_xlfn.XLOOKUP(C3726,Raw_Data_OS_23!$C$7:$C$4518,Raw_Data_OS_23!$G$7:$G$4518,0)=G3726),"A",IF(_xlfn.XLOOKUP(C3726,Raw_Data_Paid_23!$C$4:$C$2114,Raw_Data_Paid_23!$C$4:$C$2114,"B1")="B1","B1","B2")),IF(_xlfn.XLOOKUP(C3726,Raw_Data_Paid_23!$C$4:$C$2114,Raw_Data_Paid_23!$C$4:$C$2114,"C1")="C1","C1","C2"))</f>
        <v>C2</v>
      </c>
      <c r="P3726" t="str">
        <f t="shared" si="108"/>
        <v>2021C2Motor Private</v>
      </c>
    </row>
    <row r="3727" spans="3:16" x14ac:dyDescent="0.35">
      <c r="C3727" s="6" t="s">
        <v>3849</v>
      </c>
      <c r="D3727" s="7" t="s">
        <v>5941</v>
      </c>
      <c r="E3727" s="7" t="s">
        <v>6007</v>
      </c>
      <c r="F3727" s="8" t="s">
        <v>3910</v>
      </c>
      <c r="G3727" s="9">
        <v>20000</v>
      </c>
      <c r="H3727" s="10">
        <v>2021</v>
      </c>
      <c r="I3727" s="10">
        <v>2021</v>
      </c>
      <c r="J3727" s="11" t="s">
        <v>3138</v>
      </c>
      <c r="K3727" s="12">
        <v>20000</v>
      </c>
      <c r="L3727" s="12">
        <v>1</v>
      </c>
      <c r="M3727" s="33" t="str">
        <f>IF(_xlfn.XLOOKUP(C3727,Raw_Data_OS_23!$C$7:$C$4518,Raw_Data_OS_23!$G$7:$G$4518,"Paid/ Closed")="Paid/ Closed","Paid/ Closed", "Still_Outstanding")</f>
        <v>Paid/ Closed</v>
      </c>
      <c r="N3727" s="33">
        <f>IF(_xlfn.XLOOKUP(C3727,Raw_Data_Paid_23!$C$4:$C$2114,Raw_Data_Paid_23!$C$4:$C$2114,1)= 1,1,0)</f>
        <v>1</v>
      </c>
      <c r="O3727" t="str">
        <f>IF(M3727=$W$7,IF(AND(N3727,_xlfn.XLOOKUP(C3727,Raw_Data_OS_23!$C$7:$C$4518,Raw_Data_OS_23!$G$7:$G$4518,0)=G3727),"A",IF(_xlfn.XLOOKUP(C3727,Raw_Data_Paid_23!$C$4:$C$2114,Raw_Data_Paid_23!$C$4:$C$2114,"B1")="B1","B1","B2")),IF(_xlfn.XLOOKUP(C3727,Raw_Data_Paid_23!$C$4:$C$2114,Raw_Data_Paid_23!$C$4:$C$2114,"C1")="C1","C1","C2"))</f>
        <v>C1</v>
      </c>
      <c r="P3727" t="str">
        <f t="shared" si="108"/>
        <v>2021C1Motor Private</v>
      </c>
    </row>
    <row r="3728" spans="3:16" x14ac:dyDescent="0.35">
      <c r="C3728" s="6" t="s">
        <v>3850</v>
      </c>
      <c r="D3728" s="7" t="s">
        <v>5972</v>
      </c>
      <c r="E3728" s="7" t="s">
        <v>6004</v>
      </c>
      <c r="F3728" s="8" t="s">
        <v>3910</v>
      </c>
      <c r="G3728" s="9">
        <v>28000</v>
      </c>
      <c r="H3728" s="10">
        <v>2021</v>
      </c>
      <c r="I3728" s="10">
        <v>2021</v>
      </c>
      <c r="J3728" s="11" t="s">
        <v>3138</v>
      </c>
      <c r="K3728" s="12">
        <v>28000</v>
      </c>
      <c r="L3728" s="12">
        <v>1</v>
      </c>
      <c r="M3728" s="33" t="str">
        <f>IF(_xlfn.XLOOKUP(C3728,Raw_Data_OS_23!$C$7:$C$4518,Raw_Data_OS_23!$G$7:$G$4518,"Paid/ Closed")="Paid/ Closed","Paid/ Closed", "Still_Outstanding")</f>
        <v>Paid/ Closed</v>
      </c>
      <c r="N3728" s="33">
        <f>IF(_xlfn.XLOOKUP(C3728,Raw_Data_Paid_23!$C$4:$C$2114,Raw_Data_Paid_23!$C$4:$C$2114,1)= 1,1,0)</f>
        <v>0</v>
      </c>
      <c r="O3728" t="str">
        <f>IF(M3728=$W$7,IF(AND(N3728,_xlfn.XLOOKUP(C3728,Raw_Data_OS_23!$C$7:$C$4518,Raw_Data_OS_23!$G$7:$G$4518,0)=G3728),"A",IF(_xlfn.XLOOKUP(C3728,Raw_Data_Paid_23!$C$4:$C$2114,Raw_Data_Paid_23!$C$4:$C$2114,"B1")="B1","B1","B2")),IF(_xlfn.XLOOKUP(C3728,Raw_Data_Paid_23!$C$4:$C$2114,Raw_Data_Paid_23!$C$4:$C$2114,"C1")="C1","C1","C2"))</f>
        <v>C2</v>
      </c>
      <c r="P3728" t="str">
        <f t="shared" si="108"/>
        <v>2021C2Motor Private</v>
      </c>
    </row>
    <row r="3729" spans="3:16" x14ac:dyDescent="0.35">
      <c r="C3729" s="6" t="s">
        <v>6008</v>
      </c>
      <c r="D3729" s="7" t="s">
        <v>6007</v>
      </c>
      <c r="E3729" s="7" t="s">
        <v>6009</v>
      </c>
      <c r="F3729" s="8" t="s">
        <v>3910</v>
      </c>
      <c r="G3729" s="9">
        <v>100000</v>
      </c>
      <c r="H3729" s="10">
        <v>2021</v>
      </c>
      <c r="I3729" s="10">
        <v>2021</v>
      </c>
      <c r="J3729" s="11" t="s">
        <v>3138</v>
      </c>
      <c r="K3729" s="12">
        <v>100000</v>
      </c>
      <c r="L3729" s="12">
        <v>1</v>
      </c>
      <c r="M3729" s="33" t="str">
        <f>IF(_xlfn.XLOOKUP(C3729,Raw_Data_OS_23!$C$7:$C$4518,Raw_Data_OS_23!$G$7:$G$4518,"Paid/ Closed")="Paid/ Closed","Paid/ Closed", "Still_Outstanding")</f>
        <v>Still_Outstanding</v>
      </c>
      <c r="N3729" s="33">
        <f>IF(_xlfn.XLOOKUP(C3729,Raw_Data_Paid_23!$C$4:$C$2114,Raw_Data_Paid_23!$C$4:$C$2114,1)= 1,1,0)</f>
        <v>0</v>
      </c>
      <c r="O3729" t="str">
        <f>IF(M3729=$W$7,IF(AND(N3729,_xlfn.XLOOKUP(C3729,Raw_Data_OS_23!$C$7:$C$4518,Raw_Data_OS_23!$G$7:$G$4518,0)=G3729),"A",IF(_xlfn.XLOOKUP(C3729,Raw_Data_Paid_23!$C$4:$C$2114,Raw_Data_Paid_23!$C$4:$C$2114,"B1")="B1","B1","B2")),IF(_xlfn.XLOOKUP(C3729,Raw_Data_Paid_23!$C$4:$C$2114,Raw_Data_Paid_23!$C$4:$C$2114,"C1")="C1","C1","C2"))</f>
        <v>B2</v>
      </c>
      <c r="P3729" t="str">
        <f t="shared" si="108"/>
        <v>2021B2Motor Private</v>
      </c>
    </row>
    <row r="3730" spans="3:16" x14ac:dyDescent="0.35">
      <c r="C3730" s="6" t="s">
        <v>3851</v>
      </c>
      <c r="D3730" s="7" t="s">
        <v>6010</v>
      </c>
      <c r="E3730" s="7" t="s">
        <v>6011</v>
      </c>
      <c r="F3730" s="8" t="s">
        <v>3908</v>
      </c>
      <c r="G3730" s="9">
        <v>270000</v>
      </c>
      <c r="H3730" s="10">
        <v>2021</v>
      </c>
      <c r="I3730" s="10">
        <v>2021</v>
      </c>
      <c r="J3730" s="11" t="s">
        <v>3138</v>
      </c>
      <c r="K3730" s="12">
        <v>270000</v>
      </c>
      <c r="L3730" s="12">
        <v>1</v>
      </c>
      <c r="M3730" s="33" t="str">
        <f>IF(_xlfn.XLOOKUP(C3730,Raw_Data_OS_23!$C$7:$C$4518,Raw_Data_OS_23!$G$7:$G$4518,"Paid/ Closed")="Paid/ Closed","Paid/ Closed", "Still_Outstanding")</f>
        <v>Still_Outstanding</v>
      </c>
      <c r="N3730" s="33">
        <f>IF(_xlfn.XLOOKUP(C3730,Raw_Data_Paid_23!$C$4:$C$2114,Raw_Data_Paid_23!$C$4:$C$2114,1)= 1,1,0)</f>
        <v>0</v>
      </c>
      <c r="O3730" t="str">
        <f>IF(M3730=$W$7,IF(AND(N3730,_xlfn.XLOOKUP(C3730,Raw_Data_OS_23!$C$7:$C$4518,Raw_Data_OS_23!$G$7:$G$4518,0)=G3730),"A",IF(_xlfn.XLOOKUP(C3730,Raw_Data_Paid_23!$C$4:$C$2114,Raw_Data_Paid_23!$C$4:$C$2114,"B1")="B1","B1","B2")),IF(_xlfn.XLOOKUP(C3730,Raw_Data_Paid_23!$C$4:$C$2114,Raw_Data_Paid_23!$C$4:$C$2114,"C1")="C1","C1","C2"))</f>
        <v>B2</v>
      </c>
      <c r="P3730" t="str">
        <f t="shared" si="108"/>
        <v>2021B2Motor Commercial</v>
      </c>
    </row>
    <row r="3731" spans="3:16" x14ac:dyDescent="0.35">
      <c r="C3731" s="6" t="s">
        <v>3852</v>
      </c>
      <c r="D3731" s="7" t="s">
        <v>6007</v>
      </c>
      <c r="E3731" s="7" t="s">
        <v>6011</v>
      </c>
      <c r="F3731" s="8" t="s">
        <v>3910</v>
      </c>
      <c r="G3731" s="9">
        <v>35500</v>
      </c>
      <c r="H3731" s="10">
        <v>2021</v>
      </c>
      <c r="I3731" s="10">
        <v>2021</v>
      </c>
      <c r="J3731" s="11" t="s">
        <v>3138</v>
      </c>
      <c r="K3731" s="12">
        <v>35500</v>
      </c>
      <c r="L3731" s="12">
        <v>1</v>
      </c>
      <c r="M3731" s="33" t="str">
        <f>IF(_xlfn.XLOOKUP(C3731,Raw_Data_OS_23!$C$7:$C$4518,Raw_Data_OS_23!$G$7:$G$4518,"Paid/ Closed")="Paid/ Closed","Paid/ Closed", "Still_Outstanding")</f>
        <v>Still_Outstanding</v>
      </c>
      <c r="N3731" s="33">
        <f>IF(_xlfn.XLOOKUP(C3731,Raw_Data_Paid_23!$C$4:$C$2114,Raw_Data_Paid_23!$C$4:$C$2114,1)= 1,1,0)</f>
        <v>0</v>
      </c>
      <c r="O3731" t="str">
        <f>IF(M3731=$W$7,IF(AND(N3731,_xlfn.XLOOKUP(C3731,Raw_Data_OS_23!$C$7:$C$4518,Raw_Data_OS_23!$G$7:$G$4518,0)=G3731),"A",IF(_xlfn.XLOOKUP(C3731,Raw_Data_Paid_23!$C$4:$C$2114,Raw_Data_Paid_23!$C$4:$C$2114,"B1")="B1","B1","B2")),IF(_xlfn.XLOOKUP(C3731,Raw_Data_Paid_23!$C$4:$C$2114,Raw_Data_Paid_23!$C$4:$C$2114,"C1")="C1","C1","C2"))</f>
        <v>B2</v>
      </c>
      <c r="P3731" t="str">
        <f t="shared" si="108"/>
        <v>2021B2Motor Private</v>
      </c>
    </row>
    <row r="3732" spans="3:16" x14ac:dyDescent="0.35">
      <c r="C3732" s="6" t="s">
        <v>3853</v>
      </c>
      <c r="D3732" s="7" t="s">
        <v>6012</v>
      </c>
      <c r="E3732" s="7" t="s">
        <v>6013</v>
      </c>
      <c r="F3732" s="8" t="s">
        <v>3910</v>
      </c>
      <c r="G3732" s="9">
        <v>100000</v>
      </c>
      <c r="H3732" s="10">
        <v>2021</v>
      </c>
      <c r="I3732" s="10">
        <v>2021</v>
      </c>
      <c r="J3732" s="11" t="s">
        <v>3138</v>
      </c>
      <c r="K3732" s="12">
        <v>100000</v>
      </c>
      <c r="L3732" s="12">
        <v>1</v>
      </c>
      <c r="M3732" s="33" t="str">
        <f>IF(_xlfn.XLOOKUP(C3732,Raw_Data_OS_23!$C$7:$C$4518,Raw_Data_OS_23!$G$7:$G$4518,"Paid/ Closed")="Paid/ Closed","Paid/ Closed", "Still_Outstanding")</f>
        <v>Still_Outstanding</v>
      </c>
      <c r="N3732" s="33">
        <f>IF(_xlfn.XLOOKUP(C3732,Raw_Data_Paid_23!$C$4:$C$2114,Raw_Data_Paid_23!$C$4:$C$2114,1)= 1,1,0)</f>
        <v>1</v>
      </c>
      <c r="O3732" t="str">
        <f>IF(M3732=$W$7,IF(AND(N3732,_xlfn.XLOOKUP(C3732,Raw_Data_OS_23!$C$7:$C$4518,Raw_Data_OS_23!$G$7:$G$4518,0)=G3732),"A",IF(_xlfn.XLOOKUP(C3732,Raw_Data_Paid_23!$C$4:$C$2114,Raw_Data_Paid_23!$C$4:$C$2114,"B1")="B1","B1","B2")),IF(_xlfn.XLOOKUP(C3732,Raw_Data_Paid_23!$C$4:$C$2114,Raw_Data_Paid_23!$C$4:$C$2114,"C1")="C1","C1","C2"))</f>
        <v>B1</v>
      </c>
      <c r="P3732" t="str">
        <f t="shared" si="108"/>
        <v>2021B1Motor Private</v>
      </c>
    </row>
    <row r="3733" spans="3:16" x14ac:dyDescent="0.35">
      <c r="C3733" s="6" t="s">
        <v>3854</v>
      </c>
      <c r="D3733" s="7" t="s">
        <v>5997</v>
      </c>
      <c r="E3733" s="7" t="s">
        <v>6013</v>
      </c>
      <c r="F3733" s="8" t="s">
        <v>3908</v>
      </c>
      <c r="G3733" s="9">
        <v>942420</v>
      </c>
      <c r="H3733" s="10">
        <v>2021</v>
      </c>
      <c r="I3733" s="10">
        <v>2021</v>
      </c>
      <c r="J3733" s="11" t="s">
        <v>3138</v>
      </c>
      <c r="K3733" s="12">
        <v>942420</v>
      </c>
      <c r="L3733" s="12">
        <v>1</v>
      </c>
      <c r="M3733" s="33" t="str">
        <f>IF(_xlfn.XLOOKUP(C3733,Raw_Data_OS_23!$C$7:$C$4518,Raw_Data_OS_23!$G$7:$G$4518,"Paid/ Closed")="Paid/ Closed","Paid/ Closed", "Still_Outstanding")</f>
        <v>Still_Outstanding</v>
      </c>
      <c r="N3733" s="33">
        <f>IF(_xlfn.XLOOKUP(C3733,Raw_Data_Paid_23!$C$4:$C$2114,Raw_Data_Paid_23!$C$4:$C$2114,1)= 1,1,0)</f>
        <v>0</v>
      </c>
      <c r="O3733" t="str">
        <f>IF(M3733=$W$7,IF(AND(N3733,_xlfn.XLOOKUP(C3733,Raw_Data_OS_23!$C$7:$C$4518,Raw_Data_OS_23!$G$7:$G$4518,0)=G3733),"A",IF(_xlfn.XLOOKUP(C3733,Raw_Data_Paid_23!$C$4:$C$2114,Raw_Data_Paid_23!$C$4:$C$2114,"B1")="B1","B1","B2")),IF(_xlfn.XLOOKUP(C3733,Raw_Data_Paid_23!$C$4:$C$2114,Raw_Data_Paid_23!$C$4:$C$2114,"C1")="C1","C1","C2"))</f>
        <v>B2</v>
      </c>
      <c r="P3733" t="str">
        <f t="shared" si="108"/>
        <v>2021B2Motor Commercial</v>
      </c>
    </row>
    <row r="3734" spans="3:16" x14ac:dyDescent="0.35">
      <c r="C3734" s="6" t="s">
        <v>3855</v>
      </c>
      <c r="D3734" s="7" t="s">
        <v>5959</v>
      </c>
      <c r="E3734" s="7" t="s">
        <v>6013</v>
      </c>
      <c r="F3734" s="8" t="s">
        <v>3910</v>
      </c>
      <c r="G3734" s="9">
        <v>10000</v>
      </c>
      <c r="H3734" s="10">
        <v>2021</v>
      </c>
      <c r="I3734" s="10">
        <v>2021</v>
      </c>
      <c r="J3734" s="11" t="s">
        <v>3138</v>
      </c>
      <c r="K3734" s="12">
        <v>10000</v>
      </c>
      <c r="L3734" s="12">
        <v>1</v>
      </c>
      <c r="M3734" s="33" t="str">
        <f>IF(_xlfn.XLOOKUP(C3734,Raw_Data_OS_23!$C$7:$C$4518,Raw_Data_OS_23!$G$7:$G$4518,"Paid/ Closed")="Paid/ Closed","Paid/ Closed", "Still_Outstanding")</f>
        <v>Paid/ Closed</v>
      </c>
      <c r="N3734" s="33">
        <f>IF(_xlfn.XLOOKUP(C3734,Raw_Data_Paid_23!$C$4:$C$2114,Raw_Data_Paid_23!$C$4:$C$2114,1)= 1,1,0)</f>
        <v>1</v>
      </c>
      <c r="O3734" t="str">
        <f>IF(M3734=$W$7,IF(AND(N3734,_xlfn.XLOOKUP(C3734,Raw_Data_OS_23!$C$7:$C$4518,Raw_Data_OS_23!$G$7:$G$4518,0)=G3734),"A",IF(_xlfn.XLOOKUP(C3734,Raw_Data_Paid_23!$C$4:$C$2114,Raw_Data_Paid_23!$C$4:$C$2114,"B1")="B1","B1","B2")),IF(_xlfn.XLOOKUP(C3734,Raw_Data_Paid_23!$C$4:$C$2114,Raw_Data_Paid_23!$C$4:$C$2114,"C1")="C1","C1","C2"))</f>
        <v>C1</v>
      </c>
      <c r="P3734" t="str">
        <f t="shared" si="108"/>
        <v>2021C1Motor Private</v>
      </c>
    </row>
    <row r="3735" spans="3:16" x14ac:dyDescent="0.35">
      <c r="C3735" s="6" t="s">
        <v>3856</v>
      </c>
      <c r="D3735" s="7" t="s">
        <v>6005</v>
      </c>
      <c r="E3735" s="7" t="s">
        <v>6013</v>
      </c>
      <c r="F3735" s="8" t="s">
        <v>3910</v>
      </c>
      <c r="G3735" s="9">
        <v>16000</v>
      </c>
      <c r="H3735" s="10">
        <v>2021</v>
      </c>
      <c r="I3735" s="10">
        <v>2021</v>
      </c>
      <c r="J3735" s="11" t="s">
        <v>3138</v>
      </c>
      <c r="K3735" s="12">
        <v>16000</v>
      </c>
      <c r="L3735" s="12">
        <v>1</v>
      </c>
      <c r="M3735" s="33" t="str">
        <f>IF(_xlfn.XLOOKUP(C3735,Raw_Data_OS_23!$C$7:$C$4518,Raw_Data_OS_23!$G$7:$G$4518,"Paid/ Closed")="Paid/ Closed","Paid/ Closed", "Still_Outstanding")</f>
        <v>Paid/ Closed</v>
      </c>
      <c r="N3735" s="33">
        <f>IF(_xlfn.XLOOKUP(C3735,Raw_Data_Paid_23!$C$4:$C$2114,Raw_Data_Paid_23!$C$4:$C$2114,1)= 1,1,0)</f>
        <v>0</v>
      </c>
      <c r="O3735" t="str">
        <f>IF(M3735=$W$7,IF(AND(N3735,_xlfn.XLOOKUP(C3735,Raw_Data_OS_23!$C$7:$C$4518,Raw_Data_OS_23!$G$7:$G$4518,0)=G3735),"A",IF(_xlfn.XLOOKUP(C3735,Raw_Data_Paid_23!$C$4:$C$2114,Raw_Data_Paid_23!$C$4:$C$2114,"B1")="B1","B1","B2")),IF(_xlfn.XLOOKUP(C3735,Raw_Data_Paid_23!$C$4:$C$2114,Raw_Data_Paid_23!$C$4:$C$2114,"C1")="C1","C1","C2"))</f>
        <v>C2</v>
      </c>
      <c r="P3735" t="str">
        <f t="shared" si="108"/>
        <v>2021C2Motor Private</v>
      </c>
    </row>
    <row r="3736" spans="3:16" x14ac:dyDescent="0.35">
      <c r="C3736" s="6" t="s">
        <v>3857</v>
      </c>
      <c r="D3736" s="7" t="s">
        <v>6001</v>
      </c>
      <c r="E3736" s="7" t="s">
        <v>6014</v>
      </c>
      <c r="F3736" s="8" t="s">
        <v>3908</v>
      </c>
      <c r="G3736" s="9">
        <v>170000</v>
      </c>
      <c r="H3736" s="10">
        <v>2021</v>
      </c>
      <c r="I3736" s="10">
        <v>2021</v>
      </c>
      <c r="J3736" s="11" t="s">
        <v>3138</v>
      </c>
      <c r="K3736" s="12">
        <v>170000</v>
      </c>
      <c r="L3736" s="12">
        <v>1</v>
      </c>
      <c r="M3736" s="33" t="str">
        <f>IF(_xlfn.XLOOKUP(C3736,Raw_Data_OS_23!$C$7:$C$4518,Raw_Data_OS_23!$G$7:$G$4518,"Paid/ Closed")="Paid/ Closed","Paid/ Closed", "Still_Outstanding")</f>
        <v>Still_Outstanding</v>
      </c>
      <c r="N3736" s="33">
        <f>IF(_xlfn.XLOOKUP(C3736,Raw_Data_Paid_23!$C$4:$C$2114,Raw_Data_Paid_23!$C$4:$C$2114,1)= 1,1,0)</f>
        <v>1</v>
      </c>
      <c r="O3736" t="str">
        <f>IF(M3736=$W$7,IF(AND(N3736,_xlfn.XLOOKUP(C3736,Raw_Data_OS_23!$C$7:$C$4518,Raw_Data_OS_23!$G$7:$G$4518,0)=G3736),"A",IF(_xlfn.XLOOKUP(C3736,Raw_Data_Paid_23!$C$4:$C$2114,Raw_Data_Paid_23!$C$4:$C$2114,"B1")="B1","B1","B2")),IF(_xlfn.XLOOKUP(C3736,Raw_Data_Paid_23!$C$4:$C$2114,Raw_Data_Paid_23!$C$4:$C$2114,"C1")="C1","C1","C2"))</f>
        <v>B1</v>
      </c>
      <c r="P3736" t="str">
        <f t="shared" si="108"/>
        <v>2021B1Motor Commercial</v>
      </c>
    </row>
    <row r="3737" spans="3:16" x14ac:dyDescent="0.35">
      <c r="C3737" s="6" t="s">
        <v>3858</v>
      </c>
      <c r="D3737" s="7" t="s">
        <v>5993</v>
      </c>
      <c r="E3737" s="7" t="s">
        <v>6014</v>
      </c>
      <c r="F3737" s="8" t="s">
        <v>3908</v>
      </c>
      <c r="G3737" s="9">
        <v>295588.2353</v>
      </c>
      <c r="H3737" s="10">
        <v>2021</v>
      </c>
      <c r="I3737" s="10">
        <v>2021</v>
      </c>
      <c r="J3737" s="11" t="s">
        <v>3138</v>
      </c>
      <c r="K3737" s="12">
        <v>295588.2353</v>
      </c>
      <c r="L3737" s="12">
        <v>1</v>
      </c>
      <c r="M3737" s="33" t="str">
        <f>IF(_xlfn.XLOOKUP(C3737,Raw_Data_OS_23!$C$7:$C$4518,Raw_Data_OS_23!$G$7:$G$4518,"Paid/ Closed")="Paid/ Closed","Paid/ Closed", "Still_Outstanding")</f>
        <v>Still_Outstanding</v>
      </c>
      <c r="N3737" s="33">
        <f>IF(_xlfn.XLOOKUP(C3737,Raw_Data_Paid_23!$C$4:$C$2114,Raw_Data_Paid_23!$C$4:$C$2114,1)= 1,1,0)</f>
        <v>0</v>
      </c>
      <c r="O3737" t="str">
        <f>IF(M3737=$W$7,IF(AND(N3737,_xlfn.XLOOKUP(C3737,Raw_Data_OS_23!$C$7:$C$4518,Raw_Data_OS_23!$G$7:$G$4518,0)=G3737),"A",IF(_xlfn.XLOOKUP(C3737,Raw_Data_Paid_23!$C$4:$C$2114,Raw_Data_Paid_23!$C$4:$C$2114,"B1")="B1","B1","B2")),IF(_xlfn.XLOOKUP(C3737,Raw_Data_Paid_23!$C$4:$C$2114,Raw_Data_Paid_23!$C$4:$C$2114,"C1")="C1","C1","C2"))</f>
        <v>B2</v>
      </c>
      <c r="P3737" t="str">
        <f t="shared" si="108"/>
        <v>2021B2Motor Commercial</v>
      </c>
    </row>
    <row r="3738" spans="3:16" x14ac:dyDescent="0.35">
      <c r="C3738" s="6" t="s">
        <v>3859</v>
      </c>
      <c r="D3738" s="7" t="s">
        <v>5997</v>
      </c>
      <c r="E3738" s="7" t="s">
        <v>6007</v>
      </c>
      <c r="F3738" s="8" t="s">
        <v>3910</v>
      </c>
      <c r="G3738" s="9">
        <v>20000</v>
      </c>
      <c r="H3738" s="10">
        <v>2021</v>
      </c>
      <c r="I3738" s="10">
        <v>2021</v>
      </c>
      <c r="J3738" s="11" t="s">
        <v>3138</v>
      </c>
      <c r="K3738" s="12">
        <v>20000</v>
      </c>
      <c r="L3738" s="12">
        <v>1</v>
      </c>
      <c r="M3738" s="33" t="str">
        <f>IF(_xlfn.XLOOKUP(C3738,Raw_Data_OS_23!$C$7:$C$4518,Raw_Data_OS_23!$G$7:$G$4518,"Paid/ Closed")="Paid/ Closed","Paid/ Closed", "Still_Outstanding")</f>
        <v>Paid/ Closed</v>
      </c>
      <c r="N3738" s="33">
        <f>IF(_xlfn.XLOOKUP(C3738,Raw_Data_Paid_23!$C$4:$C$2114,Raw_Data_Paid_23!$C$4:$C$2114,1)= 1,1,0)</f>
        <v>1</v>
      </c>
      <c r="O3738" t="str">
        <f>IF(M3738=$W$7,IF(AND(N3738,_xlfn.XLOOKUP(C3738,Raw_Data_OS_23!$C$7:$C$4518,Raw_Data_OS_23!$G$7:$G$4518,0)=G3738),"A",IF(_xlfn.XLOOKUP(C3738,Raw_Data_Paid_23!$C$4:$C$2114,Raw_Data_Paid_23!$C$4:$C$2114,"B1")="B1","B1","B2")),IF(_xlfn.XLOOKUP(C3738,Raw_Data_Paid_23!$C$4:$C$2114,Raw_Data_Paid_23!$C$4:$C$2114,"C1")="C1","C1","C2"))</f>
        <v>C1</v>
      </c>
      <c r="P3738" t="str">
        <f t="shared" si="108"/>
        <v>2021C1Motor Private</v>
      </c>
    </row>
    <row r="3739" spans="3:16" x14ac:dyDescent="0.35">
      <c r="C3739" s="6" t="s">
        <v>3860</v>
      </c>
      <c r="D3739" s="7" t="s">
        <v>6011</v>
      </c>
      <c r="E3739" s="7" t="s">
        <v>6014</v>
      </c>
      <c r="F3739" s="8" t="s">
        <v>3910</v>
      </c>
      <c r="G3739" s="9">
        <v>16000</v>
      </c>
      <c r="H3739" s="10">
        <v>2021</v>
      </c>
      <c r="I3739" s="10">
        <v>2021</v>
      </c>
      <c r="J3739" s="11" t="s">
        <v>3138</v>
      </c>
      <c r="K3739" s="12">
        <v>16000</v>
      </c>
      <c r="L3739" s="12">
        <v>1</v>
      </c>
      <c r="M3739" s="33" t="str">
        <f>IF(_xlfn.XLOOKUP(C3739,Raw_Data_OS_23!$C$7:$C$4518,Raw_Data_OS_23!$G$7:$G$4518,"Paid/ Closed")="Paid/ Closed","Paid/ Closed", "Still_Outstanding")</f>
        <v>Paid/ Closed</v>
      </c>
      <c r="N3739" s="33">
        <f>IF(_xlfn.XLOOKUP(C3739,Raw_Data_Paid_23!$C$4:$C$2114,Raw_Data_Paid_23!$C$4:$C$2114,1)= 1,1,0)</f>
        <v>0</v>
      </c>
      <c r="O3739" t="str">
        <f>IF(M3739=$W$7,IF(AND(N3739,_xlfn.XLOOKUP(C3739,Raw_Data_OS_23!$C$7:$C$4518,Raw_Data_OS_23!$G$7:$G$4518,0)=G3739),"A",IF(_xlfn.XLOOKUP(C3739,Raw_Data_Paid_23!$C$4:$C$2114,Raw_Data_Paid_23!$C$4:$C$2114,"B1")="B1","B1","B2")),IF(_xlfn.XLOOKUP(C3739,Raw_Data_Paid_23!$C$4:$C$2114,Raw_Data_Paid_23!$C$4:$C$2114,"C1")="C1","C1","C2"))</f>
        <v>C2</v>
      </c>
      <c r="P3739" t="str">
        <f t="shared" si="108"/>
        <v>2021C2Motor Private</v>
      </c>
    </row>
    <row r="3740" spans="3:16" x14ac:dyDescent="0.35">
      <c r="C3740" s="6" t="s">
        <v>3861</v>
      </c>
      <c r="D3740" s="7" t="s">
        <v>6009</v>
      </c>
      <c r="E3740" s="7" t="s">
        <v>6014</v>
      </c>
      <c r="F3740" s="8" t="s">
        <v>3910</v>
      </c>
      <c r="G3740" s="9">
        <v>200000</v>
      </c>
      <c r="H3740" s="10">
        <v>2021</v>
      </c>
      <c r="I3740" s="10">
        <v>2021</v>
      </c>
      <c r="J3740" s="11" t="s">
        <v>3138</v>
      </c>
      <c r="K3740" s="12">
        <v>200000</v>
      </c>
      <c r="L3740" s="12">
        <v>1</v>
      </c>
      <c r="M3740" s="33" t="str">
        <f>IF(_xlfn.XLOOKUP(C3740,Raw_Data_OS_23!$C$7:$C$4518,Raw_Data_OS_23!$G$7:$G$4518,"Paid/ Closed")="Paid/ Closed","Paid/ Closed", "Still_Outstanding")</f>
        <v>Paid/ Closed</v>
      </c>
      <c r="N3740" s="33">
        <f>IF(_xlfn.XLOOKUP(C3740,Raw_Data_Paid_23!$C$4:$C$2114,Raw_Data_Paid_23!$C$4:$C$2114,1)= 1,1,0)</f>
        <v>0</v>
      </c>
      <c r="O3740" t="str">
        <f>IF(M3740=$W$7,IF(AND(N3740,_xlfn.XLOOKUP(C3740,Raw_Data_OS_23!$C$7:$C$4518,Raw_Data_OS_23!$G$7:$G$4518,0)=G3740),"A",IF(_xlfn.XLOOKUP(C3740,Raw_Data_Paid_23!$C$4:$C$2114,Raw_Data_Paid_23!$C$4:$C$2114,"B1")="B1","B1","B2")),IF(_xlfn.XLOOKUP(C3740,Raw_Data_Paid_23!$C$4:$C$2114,Raw_Data_Paid_23!$C$4:$C$2114,"C1")="C1","C1","C2"))</f>
        <v>C2</v>
      </c>
      <c r="P3740" t="str">
        <f t="shared" si="108"/>
        <v>2021C2Motor Private</v>
      </c>
    </row>
    <row r="3741" spans="3:16" x14ac:dyDescent="0.35">
      <c r="C3741" s="6" t="s">
        <v>3862</v>
      </c>
      <c r="D3741" s="7" t="s">
        <v>6013</v>
      </c>
      <c r="E3741" s="7" t="s">
        <v>6014</v>
      </c>
      <c r="F3741" s="8" t="s">
        <v>3910</v>
      </c>
      <c r="G3741" s="9">
        <v>161764.70587999999</v>
      </c>
      <c r="H3741" s="10">
        <v>2021</v>
      </c>
      <c r="I3741" s="10">
        <v>2021</v>
      </c>
      <c r="J3741" s="11" t="s">
        <v>3138</v>
      </c>
      <c r="K3741" s="12">
        <v>161764.70587999999</v>
      </c>
      <c r="L3741" s="12">
        <v>1</v>
      </c>
      <c r="M3741" s="33" t="str">
        <f>IF(_xlfn.XLOOKUP(C3741,Raw_Data_OS_23!$C$7:$C$4518,Raw_Data_OS_23!$G$7:$G$4518,"Paid/ Closed")="Paid/ Closed","Paid/ Closed", "Still_Outstanding")</f>
        <v>Still_Outstanding</v>
      </c>
      <c r="N3741" s="33">
        <f>IF(_xlfn.XLOOKUP(C3741,Raw_Data_Paid_23!$C$4:$C$2114,Raw_Data_Paid_23!$C$4:$C$2114,1)= 1,1,0)</f>
        <v>1</v>
      </c>
      <c r="O3741" t="str">
        <f>IF(M3741=$W$7,IF(AND(N3741,_xlfn.XLOOKUP(C3741,Raw_Data_OS_23!$C$7:$C$4518,Raw_Data_OS_23!$G$7:$G$4518,0)=G3741),"A",IF(_xlfn.XLOOKUP(C3741,Raw_Data_Paid_23!$C$4:$C$2114,Raw_Data_Paid_23!$C$4:$C$2114,"B1")="B1","B1","B2")),IF(_xlfn.XLOOKUP(C3741,Raw_Data_Paid_23!$C$4:$C$2114,Raw_Data_Paid_23!$C$4:$C$2114,"C1")="C1","C1","C2"))</f>
        <v>B1</v>
      </c>
      <c r="P3741" t="str">
        <f t="shared" si="108"/>
        <v>2021B1Motor Private</v>
      </c>
    </row>
    <row r="3742" spans="3:16" x14ac:dyDescent="0.35">
      <c r="C3742" s="6" t="s">
        <v>6015</v>
      </c>
      <c r="D3742" s="7" t="s">
        <v>5934</v>
      </c>
      <c r="E3742" s="7" t="s">
        <v>5978</v>
      </c>
      <c r="F3742" s="8" t="s">
        <v>658</v>
      </c>
      <c r="G3742" s="9">
        <v>50000</v>
      </c>
      <c r="H3742" s="10">
        <v>2021</v>
      </c>
      <c r="I3742" s="10">
        <v>2021</v>
      </c>
      <c r="J3742" s="11" t="s">
        <v>3138</v>
      </c>
      <c r="K3742" s="12">
        <v>50000</v>
      </c>
      <c r="L3742" s="12">
        <v>1</v>
      </c>
      <c r="M3742" s="33" t="str">
        <f>IF(_xlfn.XLOOKUP(C3742,Raw_Data_OS_23!$C$7:$C$4518,Raw_Data_OS_23!$G$7:$G$4518,"Paid/ Closed")="Paid/ Closed","Paid/ Closed", "Still_Outstanding")</f>
        <v>Paid/ Closed</v>
      </c>
      <c r="N3742" s="33">
        <f>IF(_xlfn.XLOOKUP(C3742,Raw_Data_Paid_23!$C$4:$C$2114,Raw_Data_Paid_23!$C$4:$C$2114,1)= 1,1,0)</f>
        <v>1</v>
      </c>
      <c r="O3742" t="str">
        <f>IF(M3742=$W$7,IF(AND(N3742,_xlfn.XLOOKUP(C3742,Raw_Data_OS_23!$C$7:$C$4518,Raw_Data_OS_23!$G$7:$G$4518,0)=G3742),"A",IF(_xlfn.XLOOKUP(C3742,Raw_Data_Paid_23!$C$4:$C$2114,Raw_Data_Paid_23!$C$4:$C$2114,"B1")="B1","B1","B2")),IF(_xlfn.XLOOKUP(C3742,Raw_Data_Paid_23!$C$4:$C$2114,Raw_Data_Paid_23!$C$4:$C$2114,"C1")="C1","C1","C2"))</f>
        <v>C1</v>
      </c>
      <c r="P3742" t="str">
        <f t="shared" si="108"/>
        <v>2021C1Workmen's Compensation</v>
      </c>
    </row>
    <row r="3743" spans="3:16" x14ac:dyDescent="0.35">
      <c r="C3743" s="6" t="s">
        <v>6016</v>
      </c>
      <c r="D3743" s="7" t="s">
        <v>5974</v>
      </c>
      <c r="E3743" s="7" t="s">
        <v>6017</v>
      </c>
      <c r="F3743" s="8" t="s">
        <v>3910</v>
      </c>
      <c r="G3743" s="9">
        <v>80000</v>
      </c>
      <c r="H3743" s="10">
        <v>2021</v>
      </c>
      <c r="I3743" s="10">
        <v>2022</v>
      </c>
      <c r="J3743" s="11" t="s">
        <v>3138</v>
      </c>
      <c r="K3743" s="12">
        <v>80000</v>
      </c>
      <c r="L3743" s="12">
        <v>1</v>
      </c>
      <c r="M3743" s="33" t="str">
        <f>IF(_xlfn.XLOOKUP(C3743,Raw_Data_OS_23!$C$7:$C$4518,Raw_Data_OS_23!$G$7:$G$4518,"Paid/ Closed")="Paid/ Closed","Paid/ Closed", "Still_Outstanding")</f>
        <v>Still_Outstanding</v>
      </c>
      <c r="N3743" s="33">
        <f>IF(_xlfn.XLOOKUP(C3743,Raw_Data_Paid_23!$C$4:$C$2114,Raw_Data_Paid_23!$C$4:$C$2114,1)= 1,1,0)</f>
        <v>1</v>
      </c>
      <c r="O3743" t="str">
        <f>IF(M3743=$W$7,IF(AND(N3743,_xlfn.XLOOKUP(C3743,Raw_Data_OS_23!$C$7:$C$4518,Raw_Data_OS_23!$G$7:$G$4518,0)=G3743),"A",IF(_xlfn.XLOOKUP(C3743,Raw_Data_Paid_23!$C$4:$C$2114,Raw_Data_Paid_23!$C$4:$C$2114,"B1")="B1","B1","B2")),IF(_xlfn.XLOOKUP(C3743,Raw_Data_Paid_23!$C$4:$C$2114,Raw_Data_Paid_23!$C$4:$C$2114,"C1")="C1","C1","C2"))</f>
        <v>B1</v>
      </c>
      <c r="P3743" t="str">
        <f t="shared" si="108"/>
        <v>2021B1Motor Private</v>
      </c>
    </row>
    <row r="3744" spans="3:16" x14ac:dyDescent="0.35">
      <c r="C3744" s="6" t="s">
        <v>6018</v>
      </c>
      <c r="D3744" s="7" t="s">
        <v>5964</v>
      </c>
      <c r="E3744" s="7" t="s">
        <v>5957</v>
      </c>
      <c r="F3744" s="8" t="s">
        <v>3910</v>
      </c>
      <c r="G3744" s="9">
        <v>100000</v>
      </c>
      <c r="H3744" s="10">
        <v>2021</v>
      </c>
      <c r="I3744" s="10">
        <v>2021</v>
      </c>
      <c r="J3744" s="11" t="s">
        <v>3138</v>
      </c>
      <c r="K3744" s="12">
        <v>1713920</v>
      </c>
      <c r="L3744" s="12">
        <v>1</v>
      </c>
      <c r="M3744" s="33" t="str">
        <f>IF(_xlfn.XLOOKUP(C3744,Raw_Data_OS_23!$C$7:$C$4518,Raw_Data_OS_23!$G$7:$G$4518,"Paid/ Closed")="Paid/ Closed","Paid/ Closed", "Still_Outstanding")</f>
        <v>Still_Outstanding</v>
      </c>
      <c r="N3744" s="33">
        <f>IF(_xlfn.XLOOKUP(C3744,Raw_Data_Paid_23!$C$4:$C$2114,Raw_Data_Paid_23!$C$4:$C$2114,1)= 1,1,0)</f>
        <v>1</v>
      </c>
      <c r="O3744" t="str">
        <f>IF(M3744=$W$7,IF(AND(N3744,_xlfn.XLOOKUP(C3744,Raw_Data_OS_23!$C$7:$C$4518,Raw_Data_OS_23!$G$7:$G$4518,0)=G3744),"A",IF(_xlfn.XLOOKUP(C3744,Raw_Data_Paid_23!$C$4:$C$2114,Raw_Data_Paid_23!$C$4:$C$2114,"B1")="B1","B1","B2")),IF(_xlfn.XLOOKUP(C3744,Raw_Data_Paid_23!$C$4:$C$2114,Raw_Data_Paid_23!$C$4:$C$2114,"C1")="C1","C1","C2"))</f>
        <v>B1</v>
      </c>
      <c r="P3744" t="str">
        <f t="shared" si="108"/>
        <v>2021B1Motor Private</v>
      </c>
    </row>
    <row r="3745" spans="3:16" x14ac:dyDescent="0.35">
      <c r="C3745" s="6" t="s">
        <v>6019</v>
      </c>
      <c r="D3745" s="7" t="s">
        <v>6020</v>
      </c>
      <c r="E3745" s="7" t="s">
        <v>6017</v>
      </c>
      <c r="F3745" s="8" t="s">
        <v>3910</v>
      </c>
      <c r="G3745" s="9">
        <v>17500</v>
      </c>
      <c r="H3745" s="10">
        <v>2022</v>
      </c>
      <c r="I3745" s="10">
        <v>2022</v>
      </c>
      <c r="J3745" s="11" t="s">
        <v>6021</v>
      </c>
      <c r="K3745" s="12">
        <v>17500</v>
      </c>
      <c r="L3745" s="12">
        <v>1</v>
      </c>
      <c r="M3745" s="33" t="str">
        <f>IF(_xlfn.XLOOKUP(C3745,Raw_Data_OS_23!$C$7:$C$4518,Raw_Data_OS_23!$G$7:$G$4518,"Paid/ Closed")="Paid/ Closed","Paid/ Closed", "Still_Outstanding")</f>
        <v>Still_Outstanding</v>
      </c>
      <c r="N3745" s="33">
        <f>IF(_xlfn.XLOOKUP(C3745,Raw_Data_Paid_23!$C$4:$C$2114,Raw_Data_Paid_23!$C$4:$C$2114,1)= 1,1,0)</f>
        <v>0</v>
      </c>
      <c r="O3745" t="str">
        <f>IF(M3745=$W$7,IF(AND(N3745,_xlfn.XLOOKUP(C3745,Raw_Data_OS_23!$C$7:$C$4518,Raw_Data_OS_23!$G$7:$G$4518,0)=G3745),"A",IF(_xlfn.XLOOKUP(C3745,Raw_Data_Paid_23!$C$4:$C$2114,Raw_Data_Paid_23!$C$4:$C$2114,"B1")="B1","B1","B2")),IF(_xlfn.XLOOKUP(C3745,Raw_Data_Paid_23!$C$4:$C$2114,Raw_Data_Paid_23!$C$4:$C$2114,"C1")="C1","C1","C2"))</f>
        <v>B2</v>
      </c>
      <c r="P3745" t="str">
        <f t="shared" si="108"/>
        <v>2022B2Motor Private</v>
      </c>
    </row>
    <row r="3746" spans="3:16" x14ac:dyDescent="0.35">
      <c r="C3746" s="6" t="s">
        <v>6022</v>
      </c>
      <c r="D3746" s="7" t="s">
        <v>5984</v>
      </c>
      <c r="E3746" s="7" t="s">
        <v>6017</v>
      </c>
      <c r="F3746" s="8" t="s">
        <v>3908</v>
      </c>
      <c r="G3746" s="9">
        <v>100000</v>
      </c>
      <c r="H3746" s="10">
        <v>2021</v>
      </c>
      <c r="I3746" s="10">
        <v>2022</v>
      </c>
      <c r="J3746" s="11" t="s">
        <v>3138</v>
      </c>
      <c r="K3746" s="12">
        <v>100000</v>
      </c>
      <c r="L3746" s="12">
        <v>1</v>
      </c>
      <c r="M3746" s="33" t="str">
        <f>IF(_xlfn.XLOOKUP(C3746,Raw_Data_OS_23!$C$7:$C$4518,Raw_Data_OS_23!$G$7:$G$4518,"Paid/ Closed")="Paid/ Closed","Paid/ Closed", "Still_Outstanding")</f>
        <v>Still_Outstanding</v>
      </c>
      <c r="N3746" s="33">
        <f>IF(_xlfn.XLOOKUP(C3746,Raw_Data_Paid_23!$C$4:$C$2114,Raw_Data_Paid_23!$C$4:$C$2114,1)= 1,1,0)</f>
        <v>1</v>
      </c>
      <c r="O3746" t="str">
        <f>IF(M3746=$W$7,IF(AND(N3746,_xlfn.XLOOKUP(C3746,Raw_Data_OS_23!$C$7:$C$4518,Raw_Data_OS_23!$G$7:$G$4518,0)=G3746),"A",IF(_xlfn.XLOOKUP(C3746,Raw_Data_Paid_23!$C$4:$C$2114,Raw_Data_Paid_23!$C$4:$C$2114,"B1")="B1","B1","B2")),IF(_xlfn.XLOOKUP(C3746,Raw_Data_Paid_23!$C$4:$C$2114,Raw_Data_Paid_23!$C$4:$C$2114,"C1")="C1","C1","C2"))</f>
        <v>A</v>
      </c>
      <c r="P3746" t="str">
        <f t="shared" si="108"/>
        <v>2021AMotor Commercial</v>
      </c>
    </row>
    <row r="3747" spans="3:16" x14ac:dyDescent="0.35">
      <c r="C3747" s="6" t="s">
        <v>6023</v>
      </c>
      <c r="D3747" s="7" t="s">
        <v>5962</v>
      </c>
      <c r="E3747" s="7" t="s">
        <v>6017</v>
      </c>
      <c r="F3747" s="8" t="s">
        <v>3908</v>
      </c>
      <c r="G3747" s="9">
        <v>192857.14290000001</v>
      </c>
      <c r="H3747" s="10">
        <v>2021</v>
      </c>
      <c r="I3747" s="10">
        <v>2022</v>
      </c>
      <c r="J3747" s="11" t="s">
        <v>3138</v>
      </c>
      <c r="K3747" s="12">
        <v>192857.14290000001</v>
      </c>
      <c r="L3747" s="12">
        <v>1</v>
      </c>
      <c r="M3747" s="33" t="str">
        <f>IF(_xlfn.XLOOKUP(C3747,Raw_Data_OS_23!$C$7:$C$4518,Raw_Data_OS_23!$G$7:$G$4518,"Paid/ Closed")="Paid/ Closed","Paid/ Closed", "Still_Outstanding")</f>
        <v>Still_Outstanding</v>
      </c>
      <c r="N3747" s="33">
        <f>IF(_xlfn.XLOOKUP(C3747,Raw_Data_Paid_23!$C$4:$C$2114,Raw_Data_Paid_23!$C$4:$C$2114,1)= 1,1,0)</f>
        <v>0</v>
      </c>
      <c r="O3747" t="str">
        <f>IF(M3747=$W$7,IF(AND(N3747,_xlfn.XLOOKUP(C3747,Raw_Data_OS_23!$C$7:$C$4518,Raw_Data_OS_23!$G$7:$G$4518,0)=G3747),"A",IF(_xlfn.XLOOKUP(C3747,Raw_Data_Paid_23!$C$4:$C$2114,Raw_Data_Paid_23!$C$4:$C$2114,"B1")="B1","B1","B2")),IF(_xlfn.XLOOKUP(C3747,Raw_Data_Paid_23!$C$4:$C$2114,Raw_Data_Paid_23!$C$4:$C$2114,"C1")="C1","C1","C2"))</f>
        <v>B2</v>
      </c>
      <c r="P3747" t="str">
        <f t="shared" si="108"/>
        <v>2021B2Motor Commercial</v>
      </c>
    </row>
    <row r="3748" spans="3:16" x14ac:dyDescent="0.35">
      <c r="C3748" s="6" t="s">
        <v>6024</v>
      </c>
      <c r="D3748" s="7" t="s">
        <v>5989</v>
      </c>
      <c r="E3748" s="7" t="s">
        <v>6004</v>
      </c>
      <c r="F3748" s="8" t="s">
        <v>3910</v>
      </c>
      <c r="G3748" s="9">
        <v>848860</v>
      </c>
      <c r="H3748" s="10">
        <v>2021</v>
      </c>
      <c r="I3748" s="10">
        <v>2021</v>
      </c>
      <c r="J3748" s="11" t="s">
        <v>3138</v>
      </c>
      <c r="K3748" s="12">
        <v>848860</v>
      </c>
      <c r="L3748" s="12">
        <v>1</v>
      </c>
      <c r="M3748" s="33" t="str">
        <f>IF(_xlfn.XLOOKUP(C3748,Raw_Data_OS_23!$C$7:$C$4518,Raw_Data_OS_23!$G$7:$G$4518,"Paid/ Closed")="Paid/ Closed","Paid/ Closed", "Still_Outstanding")</f>
        <v>Still_Outstanding</v>
      </c>
      <c r="N3748" s="33">
        <f>IF(_xlfn.XLOOKUP(C3748,Raw_Data_Paid_23!$C$4:$C$2114,Raw_Data_Paid_23!$C$4:$C$2114,1)= 1,1,0)</f>
        <v>1</v>
      </c>
      <c r="O3748" t="str">
        <f>IF(M3748=$W$7,IF(AND(N3748,_xlfn.XLOOKUP(C3748,Raw_Data_OS_23!$C$7:$C$4518,Raw_Data_OS_23!$G$7:$G$4518,0)=G3748),"A",IF(_xlfn.XLOOKUP(C3748,Raw_Data_Paid_23!$C$4:$C$2114,Raw_Data_Paid_23!$C$4:$C$2114,"B1")="B1","B1","B2")),IF(_xlfn.XLOOKUP(C3748,Raw_Data_Paid_23!$C$4:$C$2114,Raw_Data_Paid_23!$C$4:$C$2114,"C1")="C1","C1","C2"))</f>
        <v>A</v>
      </c>
      <c r="P3748" t="str">
        <f t="shared" si="108"/>
        <v>2021AMotor Private</v>
      </c>
    </row>
    <row r="3749" spans="3:16" x14ac:dyDescent="0.35">
      <c r="C3749" s="6" t="s">
        <v>6025</v>
      </c>
      <c r="D3749" s="7" t="s">
        <v>5998</v>
      </c>
      <c r="E3749" s="7" t="s">
        <v>6017</v>
      </c>
      <c r="F3749" s="8" t="s">
        <v>3908</v>
      </c>
      <c r="G3749" s="9">
        <v>1814448.4</v>
      </c>
      <c r="H3749" s="10">
        <v>2021</v>
      </c>
      <c r="I3749" s="10">
        <v>2022</v>
      </c>
      <c r="J3749" s="11" t="s">
        <v>3138</v>
      </c>
      <c r="K3749" s="12">
        <v>2299068.7999999998</v>
      </c>
      <c r="L3749" s="12">
        <v>1</v>
      </c>
      <c r="M3749" s="33" t="str">
        <f>IF(_xlfn.XLOOKUP(C3749,Raw_Data_OS_23!$C$7:$C$4518,Raw_Data_OS_23!$G$7:$G$4518,"Paid/ Closed")="Paid/ Closed","Paid/ Closed", "Still_Outstanding")</f>
        <v>Still_Outstanding</v>
      </c>
      <c r="N3749" s="33">
        <f>IF(_xlfn.XLOOKUP(C3749,Raw_Data_Paid_23!$C$4:$C$2114,Raw_Data_Paid_23!$C$4:$C$2114,1)= 1,1,0)</f>
        <v>0</v>
      </c>
      <c r="O3749" t="str">
        <f>IF(M3749=$W$7,IF(AND(N3749,_xlfn.XLOOKUP(C3749,Raw_Data_OS_23!$C$7:$C$4518,Raw_Data_OS_23!$G$7:$G$4518,0)=G3749),"A",IF(_xlfn.XLOOKUP(C3749,Raw_Data_Paid_23!$C$4:$C$2114,Raw_Data_Paid_23!$C$4:$C$2114,"B1")="B1","B1","B2")),IF(_xlfn.XLOOKUP(C3749,Raw_Data_Paid_23!$C$4:$C$2114,Raw_Data_Paid_23!$C$4:$C$2114,"C1")="C1","C1","C2"))</f>
        <v>B2</v>
      </c>
      <c r="P3749" t="str">
        <f t="shared" si="108"/>
        <v>2021B2Motor Commercial</v>
      </c>
    </row>
    <row r="3750" spans="3:16" x14ac:dyDescent="0.35">
      <c r="C3750" s="6" t="s">
        <v>6026</v>
      </c>
      <c r="D3750" s="7" t="s">
        <v>5999</v>
      </c>
      <c r="E3750" s="7" t="s">
        <v>6017</v>
      </c>
      <c r="F3750" s="8" t="s">
        <v>3910</v>
      </c>
      <c r="G3750" s="9">
        <v>288235.2941</v>
      </c>
      <c r="H3750" s="10">
        <v>2021</v>
      </c>
      <c r="I3750" s="10">
        <v>2022</v>
      </c>
      <c r="J3750" s="11" t="s">
        <v>3138</v>
      </c>
      <c r="K3750" s="12">
        <v>288235.2941</v>
      </c>
      <c r="L3750" s="12">
        <v>1</v>
      </c>
      <c r="M3750" s="33" t="str">
        <f>IF(_xlfn.XLOOKUP(C3750,Raw_Data_OS_23!$C$7:$C$4518,Raw_Data_OS_23!$G$7:$G$4518,"Paid/ Closed")="Paid/ Closed","Paid/ Closed", "Still_Outstanding")</f>
        <v>Still_Outstanding</v>
      </c>
      <c r="N3750" s="33">
        <f>IF(_xlfn.XLOOKUP(C3750,Raw_Data_Paid_23!$C$4:$C$2114,Raw_Data_Paid_23!$C$4:$C$2114,1)= 1,1,0)</f>
        <v>0</v>
      </c>
      <c r="O3750" t="str">
        <f>IF(M3750=$W$7,IF(AND(N3750,_xlfn.XLOOKUP(C3750,Raw_Data_OS_23!$C$7:$C$4518,Raw_Data_OS_23!$G$7:$G$4518,0)=G3750),"A",IF(_xlfn.XLOOKUP(C3750,Raw_Data_Paid_23!$C$4:$C$2114,Raw_Data_Paid_23!$C$4:$C$2114,"B1")="B1","B1","B2")),IF(_xlfn.XLOOKUP(C3750,Raw_Data_Paid_23!$C$4:$C$2114,Raw_Data_Paid_23!$C$4:$C$2114,"C1")="C1","C1","C2"))</f>
        <v>B2</v>
      </c>
      <c r="P3750" t="str">
        <f t="shared" si="108"/>
        <v>2021B2Motor Private</v>
      </c>
    </row>
    <row r="3751" spans="3:16" x14ac:dyDescent="0.35">
      <c r="C3751" s="6" t="s">
        <v>6027</v>
      </c>
      <c r="D3751" s="7" t="s">
        <v>6011</v>
      </c>
      <c r="E3751" s="7" t="s">
        <v>6028</v>
      </c>
      <c r="F3751" s="8" t="s">
        <v>3910</v>
      </c>
      <c r="G3751" s="9">
        <v>20000</v>
      </c>
      <c r="H3751" s="10">
        <v>2021</v>
      </c>
      <c r="I3751" s="10">
        <v>2022</v>
      </c>
      <c r="J3751" s="11" t="s">
        <v>3138</v>
      </c>
      <c r="K3751" s="12">
        <v>20000</v>
      </c>
      <c r="L3751" s="12">
        <v>1</v>
      </c>
      <c r="M3751" s="33" t="str">
        <f>IF(_xlfn.XLOOKUP(C3751,Raw_Data_OS_23!$C$7:$C$4518,Raw_Data_OS_23!$G$7:$G$4518,"Paid/ Closed")="Paid/ Closed","Paid/ Closed", "Still_Outstanding")</f>
        <v>Paid/ Closed</v>
      </c>
      <c r="N3751" s="33">
        <f>IF(_xlfn.XLOOKUP(C3751,Raw_Data_Paid_23!$C$4:$C$2114,Raw_Data_Paid_23!$C$4:$C$2114,1)= 1,1,0)</f>
        <v>0</v>
      </c>
      <c r="O3751" t="str">
        <f>IF(M3751=$W$7,IF(AND(N3751,_xlfn.XLOOKUP(C3751,Raw_Data_OS_23!$C$7:$C$4518,Raw_Data_OS_23!$G$7:$G$4518,0)=G3751),"A",IF(_xlfn.XLOOKUP(C3751,Raw_Data_Paid_23!$C$4:$C$2114,Raw_Data_Paid_23!$C$4:$C$2114,"B1")="B1","B1","B2")),IF(_xlfn.XLOOKUP(C3751,Raw_Data_Paid_23!$C$4:$C$2114,Raw_Data_Paid_23!$C$4:$C$2114,"C1")="C1","C1","C2"))</f>
        <v>C2</v>
      </c>
      <c r="P3751" t="str">
        <f t="shared" si="108"/>
        <v>2021C2Motor Private</v>
      </c>
    </row>
    <row r="3752" spans="3:16" x14ac:dyDescent="0.35">
      <c r="C3752" s="6" t="s">
        <v>6029</v>
      </c>
      <c r="D3752" s="7" t="s">
        <v>6017</v>
      </c>
      <c r="E3752" s="7" t="s">
        <v>6028</v>
      </c>
      <c r="F3752" s="8" t="s">
        <v>3910</v>
      </c>
      <c r="G3752" s="9">
        <v>100000</v>
      </c>
      <c r="H3752" s="10">
        <v>2022</v>
      </c>
      <c r="I3752" s="10">
        <v>2022</v>
      </c>
      <c r="J3752" s="11" t="s">
        <v>6021</v>
      </c>
      <c r="K3752" s="12">
        <v>100000</v>
      </c>
      <c r="L3752" s="12">
        <v>1</v>
      </c>
      <c r="M3752" s="33" t="str">
        <f>IF(_xlfn.XLOOKUP(C3752,Raw_Data_OS_23!$C$7:$C$4518,Raw_Data_OS_23!$G$7:$G$4518,"Paid/ Closed")="Paid/ Closed","Paid/ Closed", "Still_Outstanding")</f>
        <v>Still_Outstanding</v>
      </c>
      <c r="N3752" s="33">
        <f>IF(_xlfn.XLOOKUP(C3752,Raw_Data_Paid_23!$C$4:$C$2114,Raw_Data_Paid_23!$C$4:$C$2114,1)= 1,1,0)</f>
        <v>1</v>
      </c>
      <c r="O3752" t="str">
        <f>IF(M3752=$W$7,IF(AND(N3752,_xlfn.XLOOKUP(C3752,Raw_Data_OS_23!$C$7:$C$4518,Raw_Data_OS_23!$G$7:$G$4518,0)=G3752),"A",IF(_xlfn.XLOOKUP(C3752,Raw_Data_Paid_23!$C$4:$C$2114,Raw_Data_Paid_23!$C$4:$C$2114,"B1")="B1","B1","B2")),IF(_xlfn.XLOOKUP(C3752,Raw_Data_Paid_23!$C$4:$C$2114,Raw_Data_Paid_23!$C$4:$C$2114,"C1")="C1","C1","C2"))</f>
        <v>A</v>
      </c>
      <c r="P3752" t="str">
        <f t="shared" si="108"/>
        <v>2022AMotor Private</v>
      </c>
    </row>
    <row r="3753" spans="3:16" x14ac:dyDescent="0.35">
      <c r="C3753" s="6" t="s">
        <v>6030</v>
      </c>
      <c r="D3753" s="7" t="s">
        <v>6000</v>
      </c>
      <c r="E3753" s="7" t="s">
        <v>6028</v>
      </c>
      <c r="F3753" s="8" t="s">
        <v>3910</v>
      </c>
      <c r="G3753" s="9">
        <v>213841.1765</v>
      </c>
      <c r="H3753" s="10">
        <v>2021</v>
      </c>
      <c r="I3753" s="10">
        <v>2022</v>
      </c>
      <c r="J3753" s="11" t="s">
        <v>3138</v>
      </c>
      <c r="K3753" s="12">
        <v>213841.1765</v>
      </c>
      <c r="L3753" s="12">
        <v>1</v>
      </c>
      <c r="M3753" s="33" t="str">
        <f>IF(_xlfn.XLOOKUP(C3753,Raw_Data_OS_23!$C$7:$C$4518,Raw_Data_OS_23!$G$7:$G$4518,"Paid/ Closed")="Paid/ Closed","Paid/ Closed", "Still_Outstanding")</f>
        <v>Still_Outstanding</v>
      </c>
      <c r="N3753" s="33">
        <f>IF(_xlfn.XLOOKUP(C3753,Raw_Data_Paid_23!$C$4:$C$2114,Raw_Data_Paid_23!$C$4:$C$2114,1)= 1,1,0)</f>
        <v>1</v>
      </c>
      <c r="O3753" t="str">
        <f>IF(M3753=$W$7,IF(AND(N3753,_xlfn.XLOOKUP(C3753,Raw_Data_OS_23!$C$7:$C$4518,Raw_Data_OS_23!$G$7:$G$4518,0)=G3753),"A",IF(_xlfn.XLOOKUP(C3753,Raw_Data_Paid_23!$C$4:$C$2114,Raw_Data_Paid_23!$C$4:$C$2114,"B1")="B1","B1","B2")),IF(_xlfn.XLOOKUP(C3753,Raw_Data_Paid_23!$C$4:$C$2114,Raw_Data_Paid_23!$C$4:$C$2114,"C1")="C1","C1","C2"))</f>
        <v>B1</v>
      </c>
      <c r="P3753" t="str">
        <f t="shared" si="108"/>
        <v>2021B1Motor Private</v>
      </c>
    </row>
    <row r="3754" spans="3:16" x14ac:dyDescent="0.35">
      <c r="C3754" s="6" t="s">
        <v>6031</v>
      </c>
      <c r="D3754" s="7" t="s">
        <v>6012</v>
      </c>
      <c r="E3754" s="7" t="s">
        <v>6007</v>
      </c>
      <c r="F3754" s="8" t="s">
        <v>3910</v>
      </c>
      <c r="G3754" s="9">
        <v>207026.4706</v>
      </c>
      <c r="H3754" s="10">
        <v>2021</v>
      </c>
      <c r="I3754" s="10">
        <v>2021</v>
      </c>
      <c r="J3754" s="11" t="s">
        <v>3138</v>
      </c>
      <c r="K3754" s="12">
        <v>207026.4706</v>
      </c>
      <c r="L3754" s="12">
        <v>1</v>
      </c>
      <c r="M3754" s="33" t="str">
        <f>IF(_xlfn.XLOOKUP(C3754,Raw_Data_OS_23!$C$7:$C$4518,Raw_Data_OS_23!$G$7:$G$4518,"Paid/ Closed")="Paid/ Closed","Paid/ Closed", "Still_Outstanding")</f>
        <v>Still_Outstanding</v>
      </c>
      <c r="N3754" s="33">
        <f>IF(_xlfn.XLOOKUP(C3754,Raw_Data_Paid_23!$C$4:$C$2114,Raw_Data_Paid_23!$C$4:$C$2114,1)= 1,1,0)</f>
        <v>1</v>
      </c>
      <c r="O3754" t="str">
        <f>IF(M3754=$W$7,IF(AND(N3754,_xlfn.XLOOKUP(C3754,Raw_Data_OS_23!$C$7:$C$4518,Raw_Data_OS_23!$G$7:$G$4518,0)=G3754),"A",IF(_xlfn.XLOOKUP(C3754,Raw_Data_Paid_23!$C$4:$C$2114,Raw_Data_Paid_23!$C$4:$C$2114,"B1")="B1","B1","B2")),IF(_xlfn.XLOOKUP(C3754,Raw_Data_Paid_23!$C$4:$C$2114,Raw_Data_Paid_23!$C$4:$C$2114,"C1")="C1","C1","C2"))</f>
        <v>B1</v>
      </c>
      <c r="P3754" t="str">
        <f t="shared" si="108"/>
        <v>2021B1Motor Private</v>
      </c>
    </row>
    <row r="3755" spans="3:16" x14ac:dyDescent="0.35">
      <c r="C3755" s="6" t="s">
        <v>6032</v>
      </c>
      <c r="D3755" s="7" t="s">
        <v>5875</v>
      </c>
      <c r="E3755" s="7" t="s">
        <v>6028</v>
      </c>
      <c r="F3755" s="8" t="s">
        <v>3910</v>
      </c>
      <c r="G3755" s="9">
        <v>100000</v>
      </c>
      <c r="H3755" s="10">
        <v>2021</v>
      </c>
      <c r="I3755" s="10">
        <v>2022</v>
      </c>
      <c r="J3755" s="11" t="s">
        <v>3073</v>
      </c>
      <c r="K3755" s="12">
        <v>100000</v>
      </c>
      <c r="L3755" s="12">
        <v>1</v>
      </c>
      <c r="M3755" s="33" t="str">
        <f>IF(_xlfn.XLOOKUP(C3755,Raw_Data_OS_23!$C$7:$C$4518,Raw_Data_OS_23!$G$7:$G$4518,"Paid/ Closed")="Paid/ Closed","Paid/ Closed", "Still_Outstanding")</f>
        <v>Paid/ Closed</v>
      </c>
      <c r="N3755" s="33">
        <f>IF(_xlfn.XLOOKUP(C3755,Raw_Data_Paid_23!$C$4:$C$2114,Raw_Data_Paid_23!$C$4:$C$2114,1)= 1,1,0)</f>
        <v>1</v>
      </c>
      <c r="O3755" t="str">
        <f>IF(M3755=$W$7,IF(AND(N3755,_xlfn.XLOOKUP(C3755,Raw_Data_OS_23!$C$7:$C$4518,Raw_Data_OS_23!$G$7:$G$4518,0)=G3755),"A",IF(_xlfn.XLOOKUP(C3755,Raw_Data_Paid_23!$C$4:$C$2114,Raw_Data_Paid_23!$C$4:$C$2114,"B1")="B1","B1","B2")),IF(_xlfn.XLOOKUP(C3755,Raw_Data_Paid_23!$C$4:$C$2114,Raw_Data_Paid_23!$C$4:$C$2114,"C1")="C1","C1","C2"))</f>
        <v>C1</v>
      </c>
      <c r="P3755" t="str">
        <f t="shared" si="108"/>
        <v>2021C1Motor Private</v>
      </c>
    </row>
    <row r="3756" spans="3:16" x14ac:dyDescent="0.35">
      <c r="C3756" s="6" t="s">
        <v>6033</v>
      </c>
      <c r="D3756" s="7" t="s">
        <v>5802</v>
      </c>
      <c r="E3756" s="7" t="s">
        <v>6001</v>
      </c>
      <c r="F3756" s="8" t="s">
        <v>3910</v>
      </c>
      <c r="G3756" s="9">
        <v>100000</v>
      </c>
      <c r="H3756" s="10">
        <v>2021</v>
      </c>
      <c r="I3756" s="10">
        <v>2021</v>
      </c>
      <c r="J3756" s="11" t="s">
        <v>2250</v>
      </c>
      <c r="K3756" s="12">
        <v>100000</v>
      </c>
      <c r="L3756" s="12">
        <v>1</v>
      </c>
      <c r="M3756" s="33" t="str">
        <f>IF(_xlfn.XLOOKUP(C3756,Raw_Data_OS_23!$C$7:$C$4518,Raw_Data_OS_23!$G$7:$G$4518,"Paid/ Closed")="Paid/ Closed","Paid/ Closed", "Still_Outstanding")</f>
        <v>Paid/ Closed</v>
      </c>
      <c r="N3756" s="33">
        <f>IF(_xlfn.XLOOKUP(C3756,Raw_Data_Paid_23!$C$4:$C$2114,Raw_Data_Paid_23!$C$4:$C$2114,1)= 1,1,0)</f>
        <v>1</v>
      </c>
      <c r="O3756" t="str">
        <f>IF(M3756=$W$7,IF(AND(N3756,_xlfn.XLOOKUP(C3756,Raw_Data_OS_23!$C$7:$C$4518,Raw_Data_OS_23!$G$7:$G$4518,0)=G3756),"A",IF(_xlfn.XLOOKUP(C3756,Raw_Data_Paid_23!$C$4:$C$2114,Raw_Data_Paid_23!$C$4:$C$2114,"B1")="B1","B1","B2")),IF(_xlfn.XLOOKUP(C3756,Raw_Data_Paid_23!$C$4:$C$2114,Raw_Data_Paid_23!$C$4:$C$2114,"C1")="C1","C1","C2"))</f>
        <v>C1</v>
      </c>
      <c r="P3756" t="str">
        <f t="shared" si="108"/>
        <v>2021C1Motor Private</v>
      </c>
    </row>
    <row r="3757" spans="3:16" x14ac:dyDescent="0.35">
      <c r="C3757" s="6" t="s">
        <v>6034</v>
      </c>
      <c r="D3757" s="7" t="s">
        <v>5421</v>
      </c>
      <c r="E3757" s="7" t="s">
        <v>6035</v>
      </c>
      <c r="F3757" s="8" t="s">
        <v>3910</v>
      </c>
      <c r="G3757" s="9">
        <v>50000</v>
      </c>
      <c r="H3757" s="10">
        <v>2021</v>
      </c>
      <c r="I3757" s="10">
        <v>2021</v>
      </c>
      <c r="J3757" s="11" t="s">
        <v>2250</v>
      </c>
      <c r="K3757" s="12">
        <v>50000</v>
      </c>
      <c r="L3757" s="12">
        <v>1</v>
      </c>
      <c r="M3757" s="33" t="str">
        <f>IF(_xlfn.XLOOKUP(C3757,Raw_Data_OS_23!$C$7:$C$4518,Raw_Data_OS_23!$G$7:$G$4518,"Paid/ Closed")="Paid/ Closed","Paid/ Closed", "Still_Outstanding")</f>
        <v>Paid/ Closed</v>
      </c>
      <c r="N3757" s="33">
        <f>IF(_xlfn.XLOOKUP(C3757,Raw_Data_Paid_23!$C$4:$C$2114,Raw_Data_Paid_23!$C$4:$C$2114,1)= 1,1,0)</f>
        <v>1</v>
      </c>
      <c r="O3757" t="str">
        <f>IF(M3757=$W$7,IF(AND(N3757,_xlfn.XLOOKUP(C3757,Raw_Data_OS_23!$C$7:$C$4518,Raw_Data_OS_23!$G$7:$G$4518,0)=G3757),"A",IF(_xlfn.XLOOKUP(C3757,Raw_Data_Paid_23!$C$4:$C$2114,Raw_Data_Paid_23!$C$4:$C$2114,"B1")="B1","B1","B2")),IF(_xlfn.XLOOKUP(C3757,Raw_Data_Paid_23!$C$4:$C$2114,Raw_Data_Paid_23!$C$4:$C$2114,"C1")="C1","C1","C2"))</f>
        <v>C1</v>
      </c>
      <c r="P3757" t="str">
        <f t="shared" si="108"/>
        <v>2021C1Motor Private</v>
      </c>
    </row>
    <row r="3758" spans="3:16" x14ac:dyDescent="0.35">
      <c r="C3758" s="6" t="s">
        <v>6036</v>
      </c>
      <c r="D3758" s="7" t="s">
        <v>5998</v>
      </c>
      <c r="E3758" s="7" t="s">
        <v>6006</v>
      </c>
      <c r="F3758" s="8" t="s">
        <v>3908</v>
      </c>
      <c r="G3758" s="9">
        <v>100000</v>
      </c>
      <c r="H3758" s="10">
        <v>2021</v>
      </c>
      <c r="I3758" s="10">
        <v>2021</v>
      </c>
      <c r="J3758" s="11" t="s">
        <v>3138</v>
      </c>
      <c r="K3758" s="12">
        <v>100000</v>
      </c>
      <c r="L3758" s="12">
        <v>1</v>
      </c>
      <c r="M3758" s="33" t="str">
        <f>IF(_xlfn.XLOOKUP(C3758,Raw_Data_OS_23!$C$7:$C$4518,Raw_Data_OS_23!$G$7:$G$4518,"Paid/ Closed")="Paid/ Closed","Paid/ Closed", "Still_Outstanding")</f>
        <v>Still_Outstanding</v>
      </c>
      <c r="N3758" s="33">
        <f>IF(_xlfn.XLOOKUP(C3758,Raw_Data_Paid_23!$C$4:$C$2114,Raw_Data_Paid_23!$C$4:$C$2114,1)= 1,1,0)</f>
        <v>1</v>
      </c>
      <c r="O3758" t="str">
        <f>IF(M3758=$W$7,IF(AND(N3758,_xlfn.XLOOKUP(C3758,Raw_Data_OS_23!$C$7:$C$4518,Raw_Data_OS_23!$G$7:$G$4518,0)=G3758),"A",IF(_xlfn.XLOOKUP(C3758,Raw_Data_Paid_23!$C$4:$C$2114,Raw_Data_Paid_23!$C$4:$C$2114,"B1")="B1","B1","B2")),IF(_xlfn.XLOOKUP(C3758,Raw_Data_Paid_23!$C$4:$C$2114,Raw_Data_Paid_23!$C$4:$C$2114,"C1")="C1","C1","C2"))</f>
        <v>B1</v>
      </c>
      <c r="P3758" t="str">
        <f t="shared" si="108"/>
        <v>2021B1Motor Commercial</v>
      </c>
    </row>
    <row r="3759" spans="3:16" x14ac:dyDescent="0.35">
      <c r="C3759" s="6" t="s">
        <v>6037</v>
      </c>
      <c r="D3759" s="7" t="s">
        <v>6011</v>
      </c>
      <c r="E3759" s="7" t="s">
        <v>6028</v>
      </c>
      <c r="F3759" s="8" t="s">
        <v>3910</v>
      </c>
      <c r="G3759" s="9">
        <v>69812</v>
      </c>
      <c r="H3759" s="10">
        <v>2021</v>
      </c>
      <c r="I3759" s="10">
        <v>2022</v>
      </c>
      <c r="J3759" s="11" t="s">
        <v>3138</v>
      </c>
      <c r="K3759" s="12">
        <v>69812</v>
      </c>
      <c r="L3759" s="12">
        <v>1</v>
      </c>
      <c r="M3759" s="33" t="str">
        <f>IF(_xlfn.XLOOKUP(C3759,Raw_Data_OS_23!$C$7:$C$4518,Raw_Data_OS_23!$G$7:$G$4518,"Paid/ Closed")="Paid/ Closed","Paid/ Closed", "Still_Outstanding")</f>
        <v>Paid/ Closed</v>
      </c>
      <c r="N3759" s="33">
        <f>IF(_xlfn.XLOOKUP(C3759,Raw_Data_Paid_23!$C$4:$C$2114,Raw_Data_Paid_23!$C$4:$C$2114,1)= 1,1,0)</f>
        <v>1</v>
      </c>
      <c r="O3759" t="str">
        <f>IF(M3759=$W$7,IF(AND(N3759,_xlfn.XLOOKUP(C3759,Raw_Data_OS_23!$C$7:$C$4518,Raw_Data_OS_23!$G$7:$G$4518,0)=G3759),"A",IF(_xlfn.XLOOKUP(C3759,Raw_Data_Paid_23!$C$4:$C$2114,Raw_Data_Paid_23!$C$4:$C$2114,"B1")="B1","B1","B2")),IF(_xlfn.XLOOKUP(C3759,Raw_Data_Paid_23!$C$4:$C$2114,Raw_Data_Paid_23!$C$4:$C$2114,"C1")="C1","C1","C2"))</f>
        <v>C1</v>
      </c>
      <c r="P3759" t="str">
        <f t="shared" si="108"/>
        <v>2021C1Motor Private</v>
      </c>
    </row>
    <row r="3760" spans="3:16" x14ac:dyDescent="0.35">
      <c r="C3760" s="6" t="s">
        <v>6038</v>
      </c>
      <c r="D3760" s="7" t="s">
        <v>6012</v>
      </c>
      <c r="E3760" s="7" t="s">
        <v>6039</v>
      </c>
      <c r="F3760" s="8" t="s">
        <v>3910</v>
      </c>
      <c r="G3760" s="9">
        <v>10081</v>
      </c>
      <c r="H3760" s="10">
        <v>2021</v>
      </c>
      <c r="I3760" s="10">
        <v>2022</v>
      </c>
      <c r="J3760" s="11" t="s">
        <v>3138</v>
      </c>
      <c r="K3760" s="12">
        <v>10081</v>
      </c>
      <c r="L3760" s="12">
        <v>1</v>
      </c>
      <c r="M3760" s="33" t="str">
        <f>IF(_xlfn.XLOOKUP(C3760,Raw_Data_OS_23!$C$7:$C$4518,Raw_Data_OS_23!$G$7:$G$4518,"Paid/ Closed")="Paid/ Closed","Paid/ Closed", "Still_Outstanding")</f>
        <v>Paid/ Closed</v>
      </c>
      <c r="N3760" s="33">
        <f>IF(_xlfn.XLOOKUP(C3760,Raw_Data_Paid_23!$C$4:$C$2114,Raw_Data_Paid_23!$C$4:$C$2114,1)= 1,1,0)</f>
        <v>0</v>
      </c>
      <c r="O3760" t="str">
        <f>IF(M3760=$W$7,IF(AND(N3760,_xlfn.XLOOKUP(C3760,Raw_Data_OS_23!$C$7:$C$4518,Raw_Data_OS_23!$G$7:$G$4518,0)=G3760),"A",IF(_xlfn.XLOOKUP(C3760,Raw_Data_Paid_23!$C$4:$C$2114,Raw_Data_Paid_23!$C$4:$C$2114,"B1")="B1","B1","B2")),IF(_xlfn.XLOOKUP(C3760,Raw_Data_Paid_23!$C$4:$C$2114,Raw_Data_Paid_23!$C$4:$C$2114,"C1")="C1","C1","C2"))</f>
        <v>C2</v>
      </c>
      <c r="P3760" t="str">
        <f t="shared" si="108"/>
        <v>2021C2Motor Private</v>
      </c>
    </row>
    <row r="3761" spans="3:16" x14ac:dyDescent="0.35">
      <c r="C3761" s="6" t="s">
        <v>6040</v>
      </c>
      <c r="D3761" s="7" t="s">
        <v>5980</v>
      </c>
      <c r="E3761" s="7" t="s">
        <v>6039</v>
      </c>
      <c r="F3761" s="8" t="s">
        <v>3910</v>
      </c>
      <c r="G3761" s="9">
        <v>217867.0588</v>
      </c>
      <c r="H3761" s="10">
        <v>2021</v>
      </c>
      <c r="I3761" s="10">
        <v>2022</v>
      </c>
      <c r="J3761" s="11" t="s">
        <v>3138</v>
      </c>
      <c r="K3761" s="12">
        <v>217867.0588</v>
      </c>
      <c r="L3761" s="12">
        <v>1</v>
      </c>
      <c r="M3761" s="33" t="str">
        <f>IF(_xlfn.XLOOKUP(C3761,Raw_Data_OS_23!$C$7:$C$4518,Raw_Data_OS_23!$G$7:$G$4518,"Paid/ Closed")="Paid/ Closed","Paid/ Closed", "Still_Outstanding")</f>
        <v>Still_Outstanding</v>
      </c>
      <c r="N3761" s="33">
        <f>IF(_xlfn.XLOOKUP(C3761,Raw_Data_Paid_23!$C$4:$C$2114,Raw_Data_Paid_23!$C$4:$C$2114,1)= 1,1,0)</f>
        <v>0</v>
      </c>
      <c r="O3761" t="str">
        <f>IF(M3761=$W$7,IF(AND(N3761,_xlfn.XLOOKUP(C3761,Raw_Data_OS_23!$C$7:$C$4518,Raw_Data_OS_23!$G$7:$G$4518,0)=G3761),"A",IF(_xlfn.XLOOKUP(C3761,Raw_Data_Paid_23!$C$4:$C$2114,Raw_Data_Paid_23!$C$4:$C$2114,"B1")="B1","B1","B2")),IF(_xlfn.XLOOKUP(C3761,Raw_Data_Paid_23!$C$4:$C$2114,Raw_Data_Paid_23!$C$4:$C$2114,"C1")="C1","C1","C2"))</f>
        <v>B2</v>
      </c>
      <c r="P3761" t="str">
        <f t="shared" si="108"/>
        <v>2021B2Motor Private</v>
      </c>
    </row>
    <row r="3762" spans="3:16" x14ac:dyDescent="0.35">
      <c r="C3762" s="6" t="s">
        <v>6041</v>
      </c>
      <c r="D3762" s="7" t="s">
        <v>5871</v>
      </c>
      <c r="E3762" s="7" t="s">
        <v>6039</v>
      </c>
      <c r="F3762" s="8" t="s">
        <v>3910</v>
      </c>
      <c r="G3762" s="9">
        <v>15000</v>
      </c>
      <c r="H3762" s="10">
        <v>2021</v>
      </c>
      <c r="I3762" s="10">
        <v>2022</v>
      </c>
      <c r="J3762" s="11" t="s">
        <v>3073</v>
      </c>
      <c r="K3762" s="12">
        <v>15000</v>
      </c>
      <c r="L3762" s="12">
        <v>1</v>
      </c>
      <c r="M3762" s="33" t="str">
        <f>IF(_xlfn.XLOOKUP(C3762,Raw_Data_OS_23!$C$7:$C$4518,Raw_Data_OS_23!$G$7:$G$4518,"Paid/ Closed")="Paid/ Closed","Paid/ Closed", "Still_Outstanding")</f>
        <v>Paid/ Closed</v>
      </c>
      <c r="N3762" s="33">
        <f>IF(_xlfn.XLOOKUP(C3762,Raw_Data_Paid_23!$C$4:$C$2114,Raw_Data_Paid_23!$C$4:$C$2114,1)= 1,1,0)</f>
        <v>0</v>
      </c>
      <c r="O3762" t="str">
        <f>IF(M3762=$W$7,IF(AND(N3762,_xlfn.XLOOKUP(C3762,Raw_Data_OS_23!$C$7:$C$4518,Raw_Data_OS_23!$G$7:$G$4518,0)=G3762),"A",IF(_xlfn.XLOOKUP(C3762,Raw_Data_Paid_23!$C$4:$C$2114,Raw_Data_Paid_23!$C$4:$C$2114,"B1")="B1","B1","B2")),IF(_xlfn.XLOOKUP(C3762,Raw_Data_Paid_23!$C$4:$C$2114,Raw_Data_Paid_23!$C$4:$C$2114,"C1")="C1","C1","C2"))</f>
        <v>C2</v>
      </c>
      <c r="P3762" t="str">
        <f t="shared" si="108"/>
        <v>2021C2Motor Private</v>
      </c>
    </row>
    <row r="3763" spans="3:16" x14ac:dyDescent="0.35">
      <c r="C3763" s="6" t="s">
        <v>6042</v>
      </c>
      <c r="D3763" s="7" t="s">
        <v>6011</v>
      </c>
      <c r="E3763" s="7" t="s">
        <v>6039</v>
      </c>
      <c r="F3763" s="8" t="s">
        <v>3910</v>
      </c>
      <c r="G3763" s="9">
        <v>75000</v>
      </c>
      <c r="H3763" s="10">
        <v>2021</v>
      </c>
      <c r="I3763" s="10">
        <v>2022</v>
      </c>
      <c r="J3763" s="11" t="s">
        <v>3138</v>
      </c>
      <c r="K3763" s="12">
        <v>75000</v>
      </c>
      <c r="L3763" s="12">
        <v>1</v>
      </c>
      <c r="M3763" s="33" t="str">
        <f>IF(_xlfn.XLOOKUP(C3763,Raw_Data_OS_23!$C$7:$C$4518,Raw_Data_OS_23!$G$7:$G$4518,"Paid/ Closed")="Paid/ Closed","Paid/ Closed", "Still_Outstanding")</f>
        <v>Still_Outstanding</v>
      </c>
      <c r="N3763" s="33">
        <f>IF(_xlfn.XLOOKUP(C3763,Raw_Data_Paid_23!$C$4:$C$2114,Raw_Data_Paid_23!$C$4:$C$2114,1)= 1,1,0)</f>
        <v>0</v>
      </c>
      <c r="O3763" t="str">
        <f>IF(M3763=$W$7,IF(AND(N3763,_xlfn.XLOOKUP(C3763,Raw_Data_OS_23!$C$7:$C$4518,Raw_Data_OS_23!$G$7:$G$4518,0)=G3763),"A",IF(_xlfn.XLOOKUP(C3763,Raw_Data_Paid_23!$C$4:$C$2114,Raw_Data_Paid_23!$C$4:$C$2114,"B1")="B1","B1","B2")),IF(_xlfn.XLOOKUP(C3763,Raw_Data_Paid_23!$C$4:$C$2114,Raw_Data_Paid_23!$C$4:$C$2114,"C1")="C1","C1","C2"))</f>
        <v>B2</v>
      </c>
      <c r="P3763" t="str">
        <f t="shared" si="108"/>
        <v>2021B2Motor Private</v>
      </c>
    </row>
    <row r="3764" spans="3:16" x14ac:dyDescent="0.35">
      <c r="C3764" s="6" t="s">
        <v>6043</v>
      </c>
      <c r="D3764" s="7" t="s">
        <v>6011</v>
      </c>
      <c r="E3764" s="7" t="s">
        <v>6039</v>
      </c>
      <c r="F3764" s="8" t="s">
        <v>3910</v>
      </c>
      <c r="G3764" s="9">
        <v>260000</v>
      </c>
      <c r="H3764" s="10">
        <v>2021</v>
      </c>
      <c r="I3764" s="10">
        <v>2022</v>
      </c>
      <c r="J3764" s="11" t="s">
        <v>3138</v>
      </c>
      <c r="K3764" s="12">
        <v>260000</v>
      </c>
      <c r="L3764" s="12">
        <v>1</v>
      </c>
      <c r="M3764" s="33" t="str">
        <f>IF(_xlfn.XLOOKUP(C3764,Raw_Data_OS_23!$C$7:$C$4518,Raw_Data_OS_23!$G$7:$G$4518,"Paid/ Closed")="Paid/ Closed","Paid/ Closed", "Still_Outstanding")</f>
        <v>Paid/ Closed</v>
      </c>
      <c r="N3764" s="33">
        <f>IF(_xlfn.XLOOKUP(C3764,Raw_Data_Paid_23!$C$4:$C$2114,Raw_Data_Paid_23!$C$4:$C$2114,1)= 1,1,0)</f>
        <v>0</v>
      </c>
      <c r="O3764" t="str">
        <f>IF(M3764=$W$7,IF(AND(N3764,_xlfn.XLOOKUP(C3764,Raw_Data_OS_23!$C$7:$C$4518,Raw_Data_OS_23!$G$7:$G$4518,0)=G3764),"A",IF(_xlfn.XLOOKUP(C3764,Raw_Data_Paid_23!$C$4:$C$2114,Raw_Data_Paid_23!$C$4:$C$2114,"B1")="B1","B1","B2")),IF(_xlfn.XLOOKUP(C3764,Raw_Data_Paid_23!$C$4:$C$2114,Raw_Data_Paid_23!$C$4:$C$2114,"C1")="C1","C1","C2"))</f>
        <v>C2</v>
      </c>
      <c r="P3764" t="str">
        <f t="shared" si="108"/>
        <v>2021C2Motor Private</v>
      </c>
    </row>
    <row r="3765" spans="3:16" x14ac:dyDescent="0.35">
      <c r="C3765" s="6" t="s">
        <v>6044</v>
      </c>
      <c r="D3765" s="7" t="s">
        <v>5967</v>
      </c>
      <c r="E3765" s="7" t="s">
        <v>5997</v>
      </c>
      <c r="F3765" s="8" t="s">
        <v>3910</v>
      </c>
      <c r="G3765" s="9">
        <v>17000</v>
      </c>
      <c r="H3765" s="10">
        <v>2021</v>
      </c>
      <c r="I3765" s="10">
        <v>2021</v>
      </c>
      <c r="J3765" s="11" t="s">
        <v>3138</v>
      </c>
      <c r="K3765" s="12">
        <v>17000</v>
      </c>
      <c r="L3765" s="12">
        <v>1</v>
      </c>
      <c r="M3765" s="33" t="str">
        <f>IF(_xlfn.XLOOKUP(C3765,Raw_Data_OS_23!$C$7:$C$4518,Raw_Data_OS_23!$G$7:$G$4518,"Paid/ Closed")="Paid/ Closed","Paid/ Closed", "Still_Outstanding")</f>
        <v>Still_Outstanding</v>
      </c>
      <c r="N3765" s="33">
        <f>IF(_xlfn.XLOOKUP(C3765,Raw_Data_Paid_23!$C$4:$C$2114,Raw_Data_Paid_23!$C$4:$C$2114,1)= 1,1,0)</f>
        <v>1</v>
      </c>
      <c r="O3765" t="str">
        <f>IF(M3765=$W$7,IF(AND(N3765,_xlfn.XLOOKUP(C3765,Raw_Data_OS_23!$C$7:$C$4518,Raw_Data_OS_23!$G$7:$G$4518,0)=G3765),"A",IF(_xlfn.XLOOKUP(C3765,Raw_Data_Paid_23!$C$4:$C$2114,Raw_Data_Paid_23!$C$4:$C$2114,"B1")="B1","B1","B2")),IF(_xlfn.XLOOKUP(C3765,Raw_Data_Paid_23!$C$4:$C$2114,Raw_Data_Paid_23!$C$4:$C$2114,"C1")="C1","C1","C2"))</f>
        <v>A</v>
      </c>
      <c r="P3765" t="str">
        <f t="shared" si="108"/>
        <v>2021AMotor Private</v>
      </c>
    </row>
    <row r="3766" spans="3:16" x14ac:dyDescent="0.35">
      <c r="C3766" s="6" t="s">
        <v>6045</v>
      </c>
      <c r="D3766" s="7" t="s">
        <v>5988</v>
      </c>
      <c r="E3766" s="7" t="s">
        <v>6046</v>
      </c>
      <c r="F3766" s="8" t="s">
        <v>3910</v>
      </c>
      <c r="G3766" s="9">
        <v>14120</v>
      </c>
      <c r="H3766" s="10">
        <v>2021</v>
      </c>
      <c r="I3766" s="10">
        <v>2022</v>
      </c>
      <c r="J3766" s="11" t="s">
        <v>3138</v>
      </c>
      <c r="K3766" s="12">
        <v>14120</v>
      </c>
      <c r="L3766" s="12">
        <v>1</v>
      </c>
      <c r="M3766" s="33" t="str">
        <f>IF(_xlfn.XLOOKUP(C3766,Raw_Data_OS_23!$C$7:$C$4518,Raw_Data_OS_23!$G$7:$G$4518,"Paid/ Closed")="Paid/ Closed","Paid/ Closed", "Still_Outstanding")</f>
        <v>Still_Outstanding</v>
      </c>
      <c r="N3766" s="33">
        <f>IF(_xlfn.XLOOKUP(C3766,Raw_Data_Paid_23!$C$4:$C$2114,Raw_Data_Paid_23!$C$4:$C$2114,1)= 1,1,0)</f>
        <v>1</v>
      </c>
      <c r="O3766" t="str">
        <f>IF(M3766=$W$7,IF(AND(N3766,_xlfn.XLOOKUP(C3766,Raw_Data_OS_23!$C$7:$C$4518,Raw_Data_OS_23!$G$7:$G$4518,0)=G3766),"A",IF(_xlfn.XLOOKUP(C3766,Raw_Data_Paid_23!$C$4:$C$2114,Raw_Data_Paid_23!$C$4:$C$2114,"B1")="B1","B1","B2")),IF(_xlfn.XLOOKUP(C3766,Raw_Data_Paid_23!$C$4:$C$2114,Raw_Data_Paid_23!$C$4:$C$2114,"C1")="C1","C1","C2"))</f>
        <v>B1</v>
      </c>
      <c r="P3766" t="str">
        <f t="shared" si="108"/>
        <v>2021B1Motor Private</v>
      </c>
    </row>
    <row r="3767" spans="3:16" x14ac:dyDescent="0.35">
      <c r="C3767" s="6" t="s">
        <v>6047</v>
      </c>
      <c r="D3767" s="7" t="s">
        <v>6039</v>
      </c>
      <c r="E3767" s="7" t="s">
        <v>6048</v>
      </c>
      <c r="F3767" s="8" t="s">
        <v>3910</v>
      </c>
      <c r="G3767" s="9">
        <v>303000</v>
      </c>
      <c r="H3767" s="10">
        <v>2022</v>
      </c>
      <c r="I3767" s="10">
        <v>2022</v>
      </c>
      <c r="J3767" s="11" t="s">
        <v>6021</v>
      </c>
      <c r="K3767" s="12">
        <v>303000</v>
      </c>
      <c r="L3767" s="12">
        <v>1</v>
      </c>
      <c r="M3767" s="33" t="str">
        <f>IF(_xlfn.XLOOKUP(C3767,Raw_Data_OS_23!$C$7:$C$4518,Raw_Data_OS_23!$G$7:$G$4518,"Paid/ Closed")="Paid/ Closed","Paid/ Closed", "Still_Outstanding")</f>
        <v>Still_Outstanding</v>
      </c>
      <c r="N3767" s="33">
        <f>IF(_xlfn.XLOOKUP(C3767,Raw_Data_Paid_23!$C$4:$C$2114,Raw_Data_Paid_23!$C$4:$C$2114,1)= 1,1,0)</f>
        <v>1</v>
      </c>
      <c r="O3767" t="str">
        <f>IF(M3767=$W$7,IF(AND(N3767,_xlfn.XLOOKUP(C3767,Raw_Data_OS_23!$C$7:$C$4518,Raw_Data_OS_23!$G$7:$G$4518,0)=G3767),"A",IF(_xlfn.XLOOKUP(C3767,Raw_Data_Paid_23!$C$4:$C$2114,Raw_Data_Paid_23!$C$4:$C$2114,"B1")="B1","B1","B2")),IF(_xlfn.XLOOKUP(C3767,Raw_Data_Paid_23!$C$4:$C$2114,Raw_Data_Paid_23!$C$4:$C$2114,"C1")="C1","C1","C2"))</f>
        <v>A</v>
      </c>
      <c r="P3767" t="str">
        <f t="shared" si="108"/>
        <v>2022AMotor Private</v>
      </c>
    </row>
    <row r="3768" spans="3:16" x14ac:dyDescent="0.35">
      <c r="C3768" s="6" t="s">
        <v>6049</v>
      </c>
      <c r="D3768" s="7" t="s">
        <v>6050</v>
      </c>
      <c r="E3768" s="7" t="s">
        <v>6048</v>
      </c>
      <c r="F3768" s="8" t="s">
        <v>3910</v>
      </c>
      <c r="G3768" s="9">
        <v>14500</v>
      </c>
      <c r="H3768" s="10">
        <v>2021</v>
      </c>
      <c r="I3768" s="10">
        <v>2022</v>
      </c>
      <c r="J3768" s="11" t="s">
        <v>3138</v>
      </c>
      <c r="K3768" s="12">
        <v>14500</v>
      </c>
      <c r="L3768" s="12">
        <v>1</v>
      </c>
      <c r="M3768" s="33" t="str">
        <f>IF(_xlfn.XLOOKUP(C3768,Raw_Data_OS_23!$C$7:$C$4518,Raw_Data_OS_23!$G$7:$G$4518,"Paid/ Closed")="Paid/ Closed","Paid/ Closed", "Still_Outstanding")</f>
        <v>Still_Outstanding</v>
      </c>
      <c r="N3768" s="33">
        <f>IF(_xlfn.XLOOKUP(C3768,Raw_Data_Paid_23!$C$4:$C$2114,Raw_Data_Paid_23!$C$4:$C$2114,1)= 1,1,0)</f>
        <v>1</v>
      </c>
      <c r="O3768" t="str">
        <f>IF(M3768=$W$7,IF(AND(N3768,_xlfn.XLOOKUP(C3768,Raw_Data_OS_23!$C$7:$C$4518,Raw_Data_OS_23!$G$7:$G$4518,0)=G3768),"A",IF(_xlfn.XLOOKUP(C3768,Raw_Data_Paid_23!$C$4:$C$2114,Raw_Data_Paid_23!$C$4:$C$2114,"B1")="B1","B1","B2")),IF(_xlfn.XLOOKUP(C3768,Raw_Data_Paid_23!$C$4:$C$2114,Raw_Data_Paid_23!$C$4:$C$2114,"C1")="C1","C1","C2"))</f>
        <v>A</v>
      </c>
      <c r="P3768" t="str">
        <f t="shared" si="108"/>
        <v>2021AMotor Private</v>
      </c>
    </row>
    <row r="3769" spans="3:16" x14ac:dyDescent="0.35">
      <c r="C3769" s="6" t="s">
        <v>6051</v>
      </c>
      <c r="D3769" s="7" t="s">
        <v>6046</v>
      </c>
      <c r="E3769" s="7" t="s">
        <v>6048</v>
      </c>
      <c r="F3769" s="8" t="s">
        <v>3908</v>
      </c>
      <c r="G3769" s="9">
        <v>5000</v>
      </c>
      <c r="H3769" s="10">
        <v>2022</v>
      </c>
      <c r="I3769" s="10">
        <v>2022</v>
      </c>
      <c r="J3769" s="11" t="s">
        <v>6021</v>
      </c>
      <c r="K3769" s="12">
        <v>5000</v>
      </c>
      <c r="L3769" s="12">
        <v>1</v>
      </c>
      <c r="M3769" s="33" t="str">
        <f>IF(_xlfn.XLOOKUP(C3769,Raw_Data_OS_23!$C$7:$C$4518,Raw_Data_OS_23!$G$7:$G$4518,"Paid/ Closed")="Paid/ Closed","Paid/ Closed", "Still_Outstanding")</f>
        <v>Still_Outstanding</v>
      </c>
      <c r="N3769" s="33">
        <f>IF(_xlfn.XLOOKUP(C3769,Raw_Data_Paid_23!$C$4:$C$2114,Raw_Data_Paid_23!$C$4:$C$2114,1)= 1,1,0)</f>
        <v>1</v>
      </c>
      <c r="O3769" t="str">
        <f>IF(M3769=$W$7,IF(AND(N3769,_xlfn.XLOOKUP(C3769,Raw_Data_OS_23!$C$7:$C$4518,Raw_Data_OS_23!$G$7:$G$4518,0)=G3769),"A",IF(_xlfn.XLOOKUP(C3769,Raw_Data_Paid_23!$C$4:$C$2114,Raw_Data_Paid_23!$C$4:$C$2114,"B1")="B1","B1","B2")),IF(_xlfn.XLOOKUP(C3769,Raw_Data_Paid_23!$C$4:$C$2114,Raw_Data_Paid_23!$C$4:$C$2114,"C1")="C1","C1","C2"))</f>
        <v>A</v>
      </c>
      <c r="P3769" t="str">
        <f t="shared" si="108"/>
        <v>2022AMotor Commercial</v>
      </c>
    </row>
    <row r="3770" spans="3:16" x14ac:dyDescent="0.35">
      <c r="C3770" s="6" t="s">
        <v>6052</v>
      </c>
      <c r="D3770" s="7" t="s">
        <v>6053</v>
      </c>
      <c r="E3770" s="7" t="s">
        <v>6046</v>
      </c>
      <c r="F3770" s="8" t="s">
        <v>3910</v>
      </c>
      <c r="G3770" s="9">
        <v>222000</v>
      </c>
      <c r="H3770" s="10">
        <v>2022</v>
      </c>
      <c r="I3770" s="10">
        <v>2022</v>
      </c>
      <c r="J3770" s="11" t="s">
        <v>6021</v>
      </c>
      <c r="K3770" s="12">
        <v>222000</v>
      </c>
      <c r="L3770" s="12">
        <v>1</v>
      </c>
      <c r="M3770" s="33" t="str">
        <f>IF(_xlfn.XLOOKUP(C3770,Raw_Data_OS_23!$C$7:$C$4518,Raw_Data_OS_23!$G$7:$G$4518,"Paid/ Closed")="Paid/ Closed","Paid/ Closed", "Still_Outstanding")</f>
        <v>Still_Outstanding</v>
      </c>
      <c r="N3770" s="33">
        <f>IF(_xlfn.XLOOKUP(C3770,Raw_Data_Paid_23!$C$4:$C$2114,Raw_Data_Paid_23!$C$4:$C$2114,1)= 1,1,0)</f>
        <v>0</v>
      </c>
      <c r="O3770" t="str">
        <f>IF(M3770=$W$7,IF(AND(N3770,_xlfn.XLOOKUP(C3770,Raw_Data_OS_23!$C$7:$C$4518,Raw_Data_OS_23!$G$7:$G$4518,0)=G3770),"A",IF(_xlfn.XLOOKUP(C3770,Raw_Data_Paid_23!$C$4:$C$2114,Raw_Data_Paid_23!$C$4:$C$2114,"B1")="B1","B1","B2")),IF(_xlfn.XLOOKUP(C3770,Raw_Data_Paid_23!$C$4:$C$2114,Raw_Data_Paid_23!$C$4:$C$2114,"C1")="C1","C1","C2"))</f>
        <v>B2</v>
      </c>
      <c r="P3770" t="str">
        <f t="shared" si="108"/>
        <v>2022B2Motor Private</v>
      </c>
    </row>
    <row r="3771" spans="3:16" x14ac:dyDescent="0.35">
      <c r="C3771" s="6" t="s">
        <v>6054</v>
      </c>
      <c r="D3771" s="7" t="s">
        <v>6017</v>
      </c>
      <c r="E3771" s="7" t="s">
        <v>6048</v>
      </c>
      <c r="F3771" s="8" t="s">
        <v>3910</v>
      </c>
      <c r="G3771" s="9">
        <v>95162.941200000001</v>
      </c>
      <c r="H3771" s="10">
        <v>2022</v>
      </c>
      <c r="I3771" s="10">
        <v>2022</v>
      </c>
      <c r="J3771" s="11" t="s">
        <v>6021</v>
      </c>
      <c r="K3771" s="12">
        <v>95162.941200000001</v>
      </c>
      <c r="L3771" s="12">
        <v>1</v>
      </c>
      <c r="M3771" s="33" t="str">
        <f>IF(_xlfn.XLOOKUP(C3771,Raw_Data_OS_23!$C$7:$C$4518,Raw_Data_OS_23!$G$7:$G$4518,"Paid/ Closed")="Paid/ Closed","Paid/ Closed", "Still_Outstanding")</f>
        <v>Still_Outstanding</v>
      </c>
      <c r="N3771" s="33">
        <f>IF(_xlfn.XLOOKUP(C3771,Raw_Data_Paid_23!$C$4:$C$2114,Raw_Data_Paid_23!$C$4:$C$2114,1)= 1,1,0)</f>
        <v>1</v>
      </c>
      <c r="O3771" t="str">
        <f>IF(M3771=$W$7,IF(AND(N3771,_xlfn.XLOOKUP(C3771,Raw_Data_OS_23!$C$7:$C$4518,Raw_Data_OS_23!$G$7:$G$4518,0)=G3771),"A",IF(_xlfn.XLOOKUP(C3771,Raw_Data_Paid_23!$C$4:$C$2114,Raw_Data_Paid_23!$C$4:$C$2114,"B1")="B1","B1","B2")),IF(_xlfn.XLOOKUP(C3771,Raw_Data_Paid_23!$C$4:$C$2114,Raw_Data_Paid_23!$C$4:$C$2114,"C1")="C1","C1","C2"))</f>
        <v>A</v>
      </c>
      <c r="P3771" t="str">
        <f t="shared" si="108"/>
        <v>2022AMotor Private</v>
      </c>
    </row>
    <row r="3772" spans="3:16" x14ac:dyDescent="0.35">
      <c r="C3772" s="6" t="s">
        <v>6055</v>
      </c>
      <c r="D3772" s="7" t="s">
        <v>6048</v>
      </c>
      <c r="E3772" s="7" t="s">
        <v>6056</v>
      </c>
      <c r="F3772" s="8" t="s">
        <v>3910</v>
      </c>
      <c r="G3772" s="9">
        <v>51000</v>
      </c>
      <c r="H3772" s="10">
        <v>2022</v>
      </c>
      <c r="I3772" s="10">
        <v>2022</v>
      </c>
      <c r="J3772" s="11" t="s">
        <v>6021</v>
      </c>
      <c r="K3772" s="12">
        <v>51000</v>
      </c>
      <c r="L3772" s="12">
        <v>1</v>
      </c>
      <c r="M3772" s="33" t="str">
        <f>IF(_xlfn.XLOOKUP(C3772,Raw_Data_OS_23!$C$7:$C$4518,Raw_Data_OS_23!$G$7:$G$4518,"Paid/ Closed")="Paid/ Closed","Paid/ Closed", "Still_Outstanding")</f>
        <v>Still_Outstanding</v>
      </c>
      <c r="N3772" s="33">
        <f>IF(_xlfn.XLOOKUP(C3772,Raw_Data_Paid_23!$C$4:$C$2114,Raw_Data_Paid_23!$C$4:$C$2114,1)= 1,1,0)</f>
        <v>0</v>
      </c>
      <c r="O3772" t="str">
        <f>IF(M3772=$W$7,IF(AND(N3772,_xlfn.XLOOKUP(C3772,Raw_Data_OS_23!$C$7:$C$4518,Raw_Data_OS_23!$G$7:$G$4518,0)=G3772),"A",IF(_xlfn.XLOOKUP(C3772,Raw_Data_Paid_23!$C$4:$C$2114,Raw_Data_Paid_23!$C$4:$C$2114,"B1")="B1","B1","B2")),IF(_xlfn.XLOOKUP(C3772,Raw_Data_Paid_23!$C$4:$C$2114,Raw_Data_Paid_23!$C$4:$C$2114,"C1")="C1","C1","C2"))</f>
        <v>B2</v>
      </c>
      <c r="P3772" t="str">
        <f t="shared" si="108"/>
        <v>2022B2Motor Private</v>
      </c>
    </row>
    <row r="3773" spans="3:16" x14ac:dyDescent="0.35">
      <c r="C3773" s="6" t="s">
        <v>6057</v>
      </c>
      <c r="D3773" s="7" t="s">
        <v>5866</v>
      </c>
      <c r="E3773" s="7" t="s">
        <v>5872</v>
      </c>
      <c r="F3773" s="8" t="s">
        <v>3908</v>
      </c>
      <c r="G3773" s="9">
        <v>10000</v>
      </c>
      <c r="H3773" s="10">
        <v>2021</v>
      </c>
      <c r="I3773" s="10">
        <v>2021</v>
      </c>
      <c r="J3773" s="11" t="s">
        <v>3073</v>
      </c>
      <c r="K3773" s="12">
        <v>10000</v>
      </c>
      <c r="L3773" s="12">
        <v>1</v>
      </c>
      <c r="M3773" s="33" t="str">
        <f>IF(_xlfn.XLOOKUP(C3773,Raw_Data_OS_23!$C$7:$C$4518,Raw_Data_OS_23!$G$7:$G$4518,"Paid/ Closed")="Paid/ Closed","Paid/ Closed", "Still_Outstanding")</f>
        <v>Paid/ Closed</v>
      </c>
      <c r="N3773" s="33">
        <f>IF(_xlfn.XLOOKUP(C3773,Raw_Data_Paid_23!$C$4:$C$2114,Raw_Data_Paid_23!$C$4:$C$2114,1)= 1,1,0)</f>
        <v>1</v>
      </c>
      <c r="O3773" t="str">
        <f>IF(M3773=$W$7,IF(AND(N3773,_xlfn.XLOOKUP(C3773,Raw_Data_OS_23!$C$7:$C$4518,Raw_Data_OS_23!$G$7:$G$4518,0)=G3773),"A",IF(_xlfn.XLOOKUP(C3773,Raw_Data_Paid_23!$C$4:$C$2114,Raw_Data_Paid_23!$C$4:$C$2114,"B1")="B1","B1","B2")),IF(_xlfn.XLOOKUP(C3773,Raw_Data_Paid_23!$C$4:$C$2114,Raw_Data_Paid_23!$C$4:$C$2114,"C1")="C1","C1","C2"))</f>
        <v>C1</v>
      </c>
      <c r="P3773" t="str">
        <f t="shared" si="108"/>
        <v>2021C1Motor Commercial</v>
      </c>
    </row>
    <row r="3774" spans="3:16" x14ac:dyDescent="0.35">
      <c r="C3774" s="6" t="s">
        <v>6058</v>
      </c>
      <c r="D3774" s="7" t="s">
        <v>5997</v>
      </c>
      <c r="E3774" s="7" t="s">
        <v>6035</v>
      </c>
      <c r="F3774" s="8" t="s">
        <v>3910</v>
      </c>
      <c r="G3774" s="9">
        <v>12000</v>
      </c>
      <c r="H3774" s="10">
        <v>2021</v>
      </c>
      <c r="I3774" s="10">
        <v>2021</v>
      </c>
      <c r="J3774" s="11" t="s">
        <v>3138</v>
      </c>
      <c r="K3774" s="12">
        <v>12000</v>
      </c>
      <c r="L3774" s="12">
        <v>1</v>
      </c>
      <c r="M3774" s="33" t="str">
        <f>IF(_xlfn.XLOOKUP(C3774,Raw_Data_OS_23!$C$7:$C$4518,Raw_Data_OS_23!$G$7:$G$4518,"Paid/ Closed")="Paid/ Closed","Paid/ Closed", "Still_Outstanding")</f>
        <v>Paid/ Closed</v>
      </c>
      <c r="N3774" s="33">
        <f>IF(_xlfn.XLOOKUP(C3774,Raw_Data_Paid_23!$C$4:$C$2114,Raw_Data_Paid_23!$C$4:$C$2114,1)= 1,1,0)</f>
        <v>0</v>
      </c>
      <c r="O3774" t="str">
        <f>IF(M3774=$W$7,IF(AND(N3774,_xlfn.XLOOKUP(C3774,Raw_Data_OS_23!$C$7:$C$4518,Raw_Data_OS_23!$G$7:$G$4518,0)=G3774),"A",IF(_xlfn.XLOOKUP(C3774,Raw_Data_Paid_23!$C$4:$C$2114,Raw_Data_Paid_23!$C$4:$C$2114,"B1")="B1","B1","B2")),IF(_xlfn.XLOOKUP(C3774,Raw_Data_Paid_23!$C$4:$C$2114,Raw_Data_Paid_23!$C$4:$C$2114,"C1")="C1","C1","C2"))</f>
        <v>C2</v>
      </c>
      <c r="P3774" t="str">
        <f t="shared" si="108"/>
        <v>2021C2Motor Private</v>
      </c>
    </row>
    <row r="3775" spans="3:16" x14ac:dyDescent="0.35">
      <c r="C3775" s="6" t="s">
        <v>6059</v>
      </c>
      <c r="D3775" s="7" t="s">
        <v>6005</v>
      </c>
      <c r="E3775" s="7" t="s">
        <v>6060</v>
      </c>
      <c r="F3775" s="8" t="s">
        <v>3910</v>
      </c>
      <c r="G3775" s="9">
        <v>82352.941200000001</v>
      </c>
      <c r="H3775" s="10">
        <v>2021</v>
      </c>
      <c r="I3775" s="10">
        <v>2022</v>
      </c>
      <c r="J3775" s="11" t="s">
        <v>3138</v>
      </c>
      <c r="K3775" s="12">
        <v>82352.941200000001</v>
      </c>
      <c r="L3775" s="12">
        <v>1</v>
      </c>
      <c r="M3775" s="33" t="str">
        <f>IF(_xlfn.XLOOKUP(C3775,Raw_Data_OS_23!$C$7:$C$4518,Raw_Data_OS_23!$G$7:$G$4518,"Paid/ Closed")="Paid/ Closed","Paid/ Closed", "Still_Outstanding")</f>
        <v>Paid/ Closed</v>
      </c>
      <c r="N3775" s="33">
        <f>IF(_xlfn.XLOOKUP(C3775,Raw_Data_Paid_23!$C$4:$C$2114,Raw_Data_Paid_23!$C$4:$C$2114,1)= 1,1,0)</f>
        <v>1</v>
      </c>
      <c r="O3775" t="str">
        <f>IF(M3775=$W$7,IF(AND(N3775,_xlfn.XLOOKUP(C3775,Raw_Data_OS_23!$C$7:$C$4518,Raw_Data_OS_23!$G$7:$G$4518,0)=G3775),"A",IF(_xlfn.XLOOKUP(C3775,Raw_Data_Paid_23!$C$4:$C$2114,Raw_Data_Paid_23!$C$4:$C$2114,"B1")="B1","B1","B2")),IF(_xlfn.XLOOKUP(C3775,Raw_Data_Paid_23!$C$4:$C$2114,Raw_Data_Paid_23!$C$4:$C$2114,"C1")="C1","C1","C2"))</f>
        <v>C1</v>
      </c>
      <c r="P3775" t="str">
        <f t="shared" si="108"/>
        <v>2021C1Motor Private</v>
      </c>
    </row>
    <row r="3776" spans="3:16" x14ac:dyDescent="0.35">
      <c r="C3776" s="6" t="s">
        <v>6061</v>
      </c>
      <c r="D3776" s="7" t="s">
        <v>6048</v>
      </c>
      <c r="E3776" s="7" t="s">
        <v>6060</v>
      </c>
      <c r="F3776" s="8" t="s">
        <v>3910</v>
      </c>
      <c r="G3776" s="9">
        <v>184500</v>
      </c>
      <c r="H3776" s="10">
        <v>2022</v>
      </c>
      <c r="I3776" s="10">
        <v>2022</v>
      </c>
      <c r="J3776" s="11" t="s">
        <v>6021</v>
      </c>
      <c r="K3776" s="12">
        <v>184500</v>
      </c>
      <c r="L3776" s="12">
        <v>1</v>
      </c>
      <c r="M3776" s="33" t="str">
        <f>IF(_xlfn.XLOOKUP(C3776,Raw_Data_OS_23!$C$7:$C$4518,Raw_Data_OS_23!$G$7:$G$4518,"Paid/ Closed")="Paid/ Closed","Paid/ Closed", "Still_Outstanding")</f>
        <v>Still_Outstanding</v>
      </c>
      <c r="N3776" s="33">
        <f>IF(_xlfn.XLOOKUP(C3776,Raw_Data_Paid_23!$C$4:$C$2114,Raw_Data_Paid_23!$C$4:$C$2114,1)= 1,1,0)</f>
        <v>0</v>
      </c>
      <c r="O3776" t="str">
        <f>IF(M3776=$W$7,IF(AND(N3776,_xlfn.XLOOKUP(C3776,Raw_Data_OS_23!$C$7:$C$4518,Raw_Data_OS_23!$G$7:$G$4518,0)=G3776),"A",IF(_xlfn.XLOOKUP(C3776,Raw_Data_Paid_23!$C$4:$C$2114,Raw_Data_Paid_23!$C$4:$C$2114,"B1")="B1","B1","B2")),IF(_xlfn.XLOOKUP(C3776,Raw_Data_Paid_23!$C$4:$C$2114,Raw_Data_Paid_23!$C$4:$C$2114,"C1")="C1","C1","C2"))</f>
        <v>B2</v>
      </c>
      <c r="P3776" t="str">
        <f t="shared" si="108"/>
        <v>2022B2Motor Private</v>
      </c>
    </row>
    <row r="3777" spans="3:16" x14ac:dyDescent="0.35">
      <c r="C3777" s="6" t="s">
        <v>6062</v>
      </c>
      <c r="D3777" s="7" t="s">
        <v>6056</v>
      </c>
      <c r="E3777" s="7" t="s">
        <v>6063</v>
      </c>
      <c r="F3777" s="8" t="s">
        <v>3910</v>
      </c>
      <c r="G3777" s="9">
        <v>87470.588239999997</v>
      </c>
      <c r="H3777" s="10">
        <v>2022</v>
      </c>
      <c r="I3777" s="10">
        <v>2022</v>
      </c>
      <c r="J3777" s="11" t="s">
        <v>6021</v>
      </c>
      <c r="K3777" s="12">
        <v>87470.588239999997</v>
      </c>
      <c r="L3777" s="12">
        <v>1</v>
      </c>
      <c r="M3777" s="33" t="str">
        <f>IF(_xlfn.XLOOKUP(C3777,Raw_Data_OS_23!$C$7:$C$4518,Raw_Data_OS_23!$G$7:$G$4518,"Paid/ Closed")="Paid/ Closed","Paid/ Closed", "Still_Outstanding")</f>
        <v>Still_Outstanding</v>
      </c>
      <c r="N3777" s="33">
        <f>IF(_xlfn.XLOOKUP(C3777,Raw_Data_Paid_23!$C$4:$C$2114,Raw_Data_Paid_23!$C$4:$C$2114,1)= 1,1,0)</f>
        <v>0</v>
      </c>
      <c r="O3777" t="str">
        <f>IF(M3777=$W$7,IF(AND(N3777,_xlfn.XLOOKUP(C3777,Raw_Data_OS_23!$C$7:$C$4518,Raw_Data_OS_23!$G$7:$G$4518,0)=G3777),"A",IF(_xlfn.XLOOKUP(C3777,Raw_Data_Paid_23!$C$4:$C$2114,Raw_Data_Paid_23!$C$4:$C$2114,"B1")="B1","B1","B2")),IF(_xlfn.XLOOKUP(C3777,Raw_Data_Paid_23!$C$4:$C$2114,Raw_Data_Paid_23!$C$4:$C$2114,"C1")="C1","C1","C2"))</f>
        <v>B2</v>
      </c>
      <c r="P3777" t="str">
        <f t="shared" si="108"/>
        <v>2022B2Motor Private</v>
      </c>
    </row>
    <row r="3778" spans="3:16" x14ac:dyDescent="0.35">
      <c r="C3778" s="6" t="s">
        <v>6064</v>
      </c>
      <c r="D3778" s="7" t="s">
        <v>6060</v>
      </c>
      <c r="E3778" s="7" t="s">
        <v>6063</v>
      </c>
      <c r="F3778" s="8" t="s">
        <v>3910</v>
      </c>
      <c r="G3778" s="9">
        <v>15000</v>
      </c>
      <c r="H3778" s="10">
        <v>2022</v>
      </c>
      <c r="I3778" s="10">
        <v>2022</v>
      </c>
      <c r="J3778" s="11" t="s">
        <v>6021</v>
      </c>
      <c r="K3778" s="12">
        <v>15000</v>
      </c>
      <c r="L3778" s="12">
        <v>1</v>
      </c>
      <c r="M3778" s="33" t="str">
        <f>IF(_xlfn.XLOOKUP(C3778,Raw_Data_OS_23!$C$7:$C$4518,Raw_Data_OS_23!$G$7:$G$4518,"Paid/ Closed")="Paid/ Closed","Paid/ Closed", "Still_Outstanding")</f>
        <v>Still_Outstanding</v>
      </c>
      <c r="N3778" s="33">
        <f>IF(_xlfn.XLOOKUP(C3778,Raw_Data_Paid_23!$C$4:$C$2114,Raw_Data_Paid_23!$C$4:$C$2114,1)= 1,1,0)</f>
        <v>1</v>
      </c>
      <c r="O3778" t="str">
        <f>IF(M3778=$W$7,IF(AND(N3778,_xlfn.XLOOKUP(C3778,Raw_Data_OS_23!$C$7:$C$4518,Raw_Data_OS_23!$G$7:$G$4518,0)=G3778),"A",IF(_xlfn.XLOOKUP(C3778,Raw_Data_Paid_23!$C$4:$C$2114,Raw_Data_Paid_23!$C$4:$C$2114,"B1")="B1","B1","B2")),IF(_xlfn.XLOOKUP(C3778,Raw_Data_Paid_23!$C$4:$C$2114,Raw_Data_Paid_23!$C$4:$C$2114,"C1")="C1","C1","C2"))</f>
        <v>A</v>
      </c>
      <c r="P3778" t="str">
        <f t="shared" si="108"/>
        <v>2022AMotor Private</v>
      </c>
    </row>
    <row r="3779" spans="3:16" x14ac:dyDescent="0.35">
      <c r="C3779" s="6" t="s">
        <v>6065</v>
      </c>
      <c r="D3779" s="7" t="s">
        <v>5874</v>
      </c>
      <c r="E3779" s="7" t="s">
        <v>6063</v>
      </c>
      <c r="F3779" s="8" t="s">
        <v>3910</v>
      </c>
      <c r="G3779" s="9">
        <v>100000</v>
      </c>
      <c r="H3779" s="10">
        <v>2021</v>
      </c>
      <c r="I3779" s="10">
        <v>2022</v>
      </c>
      <c r="J3779" s="11" t="s">
        <v>3073</v>
      </c>
      <c r="K3779" s="12">
        <v>100000</v>
      </c>
      <c r="L3779" s="12">
        <v>1</v>
      </c>
      <c r="M3779" s="33" t="str">
        <f>IF(_xlfn.XLOOKUP(C3779,Raw_Data_OS_23!$C$7:$C$4518,Raw_Data_OS_23!$G$7:$G$4518,"Paid/ Closed")="Paid/ Closed","Paid/ Closed", "Still_Outstanding")</f>
        <v>Paid/ Closed</v>
      </c>
      <c r="N3779" s="33">
        <f>IF(_xlfn.XLOOKUP(C3779,Raw_Data_Paid_23!$C$4:$C$2114,Raw_Data_Paid_23!$C$4:$C$2114,1)= 1,1,0)</f>
        <v>1</v>
      </c>
      <c r="O3779" t="str">
        <f>IF(M3779=$W$7,IF(AND(N3779,_xlfn.XLOOKUP(C3779,Raw_Data_OS_23!$C$7:$C$4518,Raw_Data_OS_23!$G$7:$G$4518,0)=G3779),"A",IF(_xlfn.XLOOKUP(C3779,Raw_Data_Paid_23!$C$4:$C$2114,Raw_Data_Paid_23!$C$4:$C$2114,"B1")="B1","B1","B2")),IF(_xlfn.XLOOKUP(C3779,Raw_Data_Paid_23!$C$4:$C$2114,Raw_Data_Paid_23!$C$4:$C$2114,"C1")="C1","C1","C2"))</f>
        <v>C1</v>
      </c>
      <c r="P3779" t="str">
        <f t="shared" si="108"/>
        <v>2021C1Motor Private</v>
      </c>
    </row>
    <row r="3780" spans="3:16" x14ac:dyDescent="0.35">
      <c r="C3780" s="6" t="s">
        <v>6066</v>
      </c>
      <c r="D3780" s="7" t="s">
        <v>5816</v>
      </c>
      <c r="E3780" s="7" t="s">
        <v>6020</v>
      </c>
      <c r="F3780" s="8" t="s">
        <v>658</v>
      </c>
      <c r="G3780" s="9">
        <v>20000</v>
      </c>
      <c r="H3780" s="10">
        <v>2021</v>
      </c>
      <c r="I3780" s="10">
        <v>2022</v>
      </c>
      <c r="J3780" s="11" t="s">
        <v>2250</v>
      </c>
      <c r="K3780" s="12">
        <v>20000</v>
      </c>
      <c r="L3780" s="12">
        <v>1</v>
      </c>
      <c r="M3780" s="33" t="str">
        <f>IF(_xlfn.XLOOKUP(C3780,Raw_Data_OS_23!$C$7:$C$4518,Raw_Data_OS_23!$G$7:$G$4518,"Paid/ Closed")="Paid/ Closed","Paid/ Closed", "Still_Outstanding")</f>
        <v>Paid/ Closed</v>
      </c>
      <c r="N3780" s="33">
        <f>IF(_xlfn.XLOOKUP(C3780,Raw_Data_Paid_23!$C$4:$C$2114,Raw_Data_Paid_23!$C$4:$C$2114,1)= 1,1,0)</f>
        <v>0</v>
      </c>
      <c r="O3780" t="str">
        <f>IF(M3780=$W$7,IF(AND(N3780,_xlfn.XLOOKUP(C3780,Raw_Data_OS_23!$C$7:$C$4518,Raw_Data_OS_23!$G$7:$G$4518,0)=G3780),"A",IF(_xlfn.XLOOKUP(C3780,Raw_Data_Paid_23!$C$4:$C$2114,Raw_Data_Paid_23!$C$4:$C$2114,"B1")="B1","B1","B2")),IF(_xlfn.XLOOKUP(C3780,Raw_Data_Paid_23!$C$4:$C$2114,Raw_Data_Paid_23!$C$4:$C$2114,"C1")="C1","C1","C2"))</f>
        <v>C2</v>
      </c>
      <c r="P3780" t="str">
        <f t="shared" si="108"/>
        <v>2021C2Workmen's Compensation</v>
      </c>
    </row>
    <row r="3781" spans="3:16" x14ac:dyDescent="0.35">
      <c r="C3781" s="6" t="s">
        <v>6067</v>
      </c>
      <c r="D3781" s="7" t="s">
        <v>6000</v>
      </c>
      <c r="E3781" s="7" t="s">
        <v>6063</v>
      </c>
      <c r="F3781" s="8" t="s">
        <v>3910</v>
      </c>
      <c r="G3781" s="9">
        <v>50000</v>
      </c>
      <c r="H3781" s="10">
        <v>2021</v>
      </c>
      <c r="I3781" s="10">
        <v>2022</v>
      </c>
      <c r="J3781" s="11" t="s">
        <v>3138</v>
      </c>
      <c r="K3781" s="12">
        <v>50000</v>
      </c>
      <c r="L3781" s="12">
        <v>1</v>
      </c>
      <c r="M3781" s="33" t="str">
        <f>IF(_xlfn.XLOOKUP(C3781,Raw_Data_OS_23!$C$7:$C$4518,Raw_Data_OS_23!$G$7:$G$4518,"Paid/ Closed")="Paid/ Closed","Paid/ Closed", "Still_Outstanding")</f>
        <v>Paid/ Closed</v>
      </c>
      <c r="N3781" s="33">
        <f>IF(_xlfn.XLOOKUP(C3781,Raw_Data_Paid_23!$C$4:$C$2114,Raw_Data_Paid_23!$C$4:$C$2114,1)= 1,1,0)</f>
        <v>0</v>
      </c>
      <c r="O3781" t="str">
        <f>IF(M3781=$W$7,IF(AND(N3781,_xlfn.XLOOKUP(C3781,Raw_Data_OS_23!$C$7:$C$4518,Raw_Data_OS_23!$G$7:$G$4518,0)=G3781),"A",IF(_xlfn.XLOOKUP(C3781,Raw_Data_Paid_23!$C$4:$C$2114,Raw_Data_Paid_23!$C$4:$C$2114,"B1")="B1","B1","B2")),IF(_xlfn.XLOOKUP(C3781,Raw_Data_Paid_23!$C$4:$C$2114,Raw_Data_Paid_23!$C$4:$C$2114,"C1")="C1","C1","C2"))</f>
        <v>C2</v>
      </c>
      <c r="P3781" t="str">
        <f t="shared" si="108"/>
        <v>2021C2Motor Private</v>
      </c>
    </row>
    <row r="3782" spans="3:16" x14ac:dyDescent="0.35">
      <c r="C3782" s="6" t="s">
        <v>6068</v>
      </c>
      <c r="D3782" s="7" t="s">
        <v>6063</v>
      </c>
      <c r="E3782" s="7" t="s">
        <v>6063</v>
      </c>
      <c r="F3782" s="8" t="s">
        <v>658</v>
      </c>
      <c r="G3782" s="9">
        <v>50000</v>
      </c>
      <c r="H3782" s="10">
        <v>2022</v>
      </c>
      <c r="I3782" s="10">
        <v>2022</v>
      </c>
      <c r="J3782" s="11" t="s">
        <v>6021</v>
      </c>
      <c r="K3782" s="12">
        <v>50000</v>
      </c>
      <c r="L3782" s="12">
        <v>1</v>
      </c>
      <c r="M3782" s="33" t="str">
        <f>IF(_xlfn.XLOOKUP(C3782,Raw_Data_OS_23!$C$7:$C$4518,Raw_Data_OS_23!$G$7:$G$4518,"Paid/ Closed")="Paid/ Closed","Paid/ Closed", "Still_Outstanding")</f>
        <v>Still_Outstanding</v>
      </c>
      <c r="N3782" s="33">
        <f>IF(_xlfn.XLOOKUP(C3782,Raw_Data_Paid_23!$C$4:$C$2114,Raw_Data_Paid_23!$C$4:$C$2114,1)= 1,1,0)</f>
        <v>0</v>
      </c>
      <c r="O3782" t="str">
        <f>IF(M3782=$W$7,IF(AND(N3782,_xlfn.XLOOKUP(C3782,Raw_Data_OS_23!$C$7:$C$4518,Raw_Data_OS_23!$G$7:$G$4518,0)=G3782),"A",IF(_xlfn.XLOOKUP(C3782,Raw_Data_Paid_23!$C$4:$C$2114,Raw_Data_Paid_23!$C$4:$C$2114,"B1")="B1","B1","B2")),IF(_xlfn.XLOOKUP(C3782,Raw_Data_Paid_23!$C$4:$C$2114,Raw_Data_Paid_23!$C$4:$C$2114,"C1")="C1","C1","C2"))</f>
        <v>B2</v>
      </c>
      <c r="P3782" t="str">
        <f t="shared" ref="P3782:P3845" si="109">H3782&amp;O3782&amp;F3782</f>
        <v>2022B2Workmen's Compensation</v>
      </c>
    </row>
    <row r="3783" spans="3:16" x14ac:dyDescent="0.35">
      <c r="C3783" s="6" t="s">
        <v>6069</v>
      </c>
      <c r="D3783" s="7" t="s">
        <v>6028</v>
      </c>
      <c r="E3783" s="7" t="s">
        <v>6048</v>
      </c>
      <c r="F3783" s="8" t="s">
        <v>3910</v>
      </c>
      <c r="G3783" s="9">
        <v>9000</v>
      </c>
      <c r="H3783" s="10">
        <v>2022</v>
      </c>
      <c r="I3783" s="10">
        <v>2022</v>
      </c>
      <c r="J3783" s="11" t="s">
        <v>6021</v>
      </c>
      <c r="K3783" s="12">
        <v>97000</v>
      </c>
      <c r="L3783" s="12">
        <v>1</v>
      </c>
      <c r="M3783" s="33" t="str">
        <f>IF(_xlfn.XLOOKUP(C3783,Raw_Data_OS_23!$C$7:$C$4518,Raw_Data_OS_23!$G$7:$G$4518,"Paid/ Closed")="Paid/ Closed","Paid/ Closed", "Still_Outstanding")</f>
        <v>Still_Outstanding</v>
      </c>
      <c r="N3783" s="33">
        <f>IF(_xlfn.XLOOKUP(C3783,Raw_Data_Paid_23!$C$4:$C$2114,Raw_Data_Paid_23!$C$4:$C$2114,1)= 1,1,0)</f>
        <v>0</v>
      </c>
      <c r="O3783" t="str">
        <f>IF(M3783=$W$7,IF(AND(N3783,_xlfn.XLOOKUP(C3783,Raw_Data_OS_23!$C$7:$C$4518,Raw_Data_OS_23!$G$7:$G$4518,0)=G3783),"A",IF(_xlfn.XLOOKUP(C3783,Raw_Data_Paid_23!$C$4:$C$2114,Raw_Data_Paid_23!$C$4:$C$2114,"B1")="B1","B1","B2")),IF(_xlfn.XLOOKUP(C3783,Raw_Data_Paid_23!$C$4:$C$2114,Raw_Data_Paid_23!$C$4:$C$2114,"C1")="C1","C1","C2"))</f>
        <v>B2</v>
      </c>
      <c r="P3783" t="str">
        <f t="shared" si="109"/>
        <v>2022B2Motor Private</v>
      </c>
    </row>
    <row r="3784" spans="3:16" x14ac:dyDescent="0.35">
      <c r="C3784" s="6" t="s">
        <v>6070</v>
      </c>
      <c r="D3784" s="7" t="s">
        <v>6071</v>
      </c>
      <c r="E3784" s="7" t="s">
        <v>6056</v>
      </c>
      <c r="F3784" s="8" t="s">
        <v>3910</v>
      </c>
      <c r="G3784" s="9">
        <v>201884</v>
      </c>
      <c r="H3784" s="10">
        <v>2022</v>
      </c>
      <c r="I3784" s="10">
        <v>2022</v>
      </c>
      <c r="J3784" s="11" t="s">
        <v>6021</v>
      </c>
      <c r="K3784" s="12">
        <v>201884</v>
      </c>
      <c r="L3784" s="12">
        <v>1</v>
      </c>
      <c r="M3784" s="33" t="str">
        <f>IF(_xlfn.XLOOKUP(C3784,Raw_Data_OS_23!$C$7:$C$4518,Raw_Data_OS_23!$G$7:$G$4518,"Paid/ Closed")="Paid/ Closed","Paid/ Closed", "Still_Outstanding")</f>
        <v>Still_Outstanding</v>
      </c>
      <c r="N3784" s="33">
        <f>IF(_xlfn.XLOOKUP(C3784,Raw_Data_Paid_23!$C$4:$C$2114,Raw_Data_Paid_23!$C$4:$C$2114,1)= 1,1,0)</f>
        <v>0</v>
      </c>
      <c r="O3784" t="str">
        <f>IF(M3784=$W$7,IF(AND(N3784,_xlfn.XLOOKUP(C3784,Raw_Data_OS_23!$C$7:$C$4518,Raw_Data_OS_23!$G$7:$G$4518,0)=G3784),"A",IF(_xlfn.XLOOKUP(C3784,Raw_Data_Paid_23!$C$4:$C$2114,Raw_Data_Paid_23!$C$4:$C$2114,"B1")="B1","B1","B2")),IF(_xlfn.XLOOKUP(C3784,Raw_Data_Paid_23!$C$4:$C$2114,Raw_Data_Paid_23!$C$4:$C$2114,"C1")="C1","C1","C2"))</f>
        <v>B2</v>
      </c>
      <c r="P3784" t="str">
        <f t="shared" si="109"/>
        <v>2022B2Motor Private</v>
      </c>
    </row>
    <row r="3785" spans="3:16" x14ac:dyDescent="0.35">
      <c r="C3785" s="6" t="s">
        <v>6072</v>
      </c>
      <c r="D3785" s="7" t="s">
        <v>6071</v>
      </c>
      <c r="E3785" s="7" t="s">
        <v>6060</v>
      </c>
      <c r="F3785" s="8" t="s">
        <v>3910</v>
      </c>
      <c r="G3785" s="9">
        <v>55176.470589999997</v>
      </c>
      <c r="H3785" s="10">
        <v>2022</v>
      </c>
      <c r="I3785" s="10">
        <v>2022</v>
      </c>
      <c r="J3785" s="11" t="s">
        <v>6021</v>
      </c>
      <c r="K3785" s="12">
        <v>55176.470589999997</v>
      </c>
      <c r="L3785" s="12">
        <v>1</v>
      </c>
      <c r="M3785" s="33" t="str">
        <f>IF(_xlfn.XLOOKUP(C3785,Raw_Data_OS_23!$C$7:$C$4518,Raw_Data_OS_23!$G$7:$G$4518,"Paid/ Closed")="Paid/ Closed","Paid/ Closed", "Still_Outstanding")</f>
        <v>Still_Outstanding</v>
      </c>
      <c r="N3785" s="33">
        <f>IF(_xlfn.XLOOKUP(C3785,Raw_Data_Paid_23!$C$4:$C$2114,Raw_Data_Paid_23!$C$4:$C$2114,1)= 1,1,0)</f>
        <v>1</v>
      </c>
      <c r="O3785" t="str">
        <f>IF(M3785=$W$7,IF(AND(N3785,_xlfn.XLOOKUP(C3785,Raw_Data_OS_23!$C$7:$C$4518,Raw_Data_OS_23!$G$7:$G$4518,0)=G3785),"A",IF(_xlfn.XLOOKUP(C3785,Raw_Data_Paid_23!$C$4:$C$2114,Raw_Data_Paid_23!$C$4:$C$2114,"B1")="B1","B1","B2")),IF(_xlfn.XLOOKUP(C3785,Raw_Data_Paid_23!$C$4:$C$2114,Raw_Data_Paid_23!$C$4:$C$2114,"C1")="C1","C1","C2"))</f>
        <v>B1</v>
      </c>
      <c r="P3785" t="str">
        <f t="shared" si="109"/>
        <v>2022B1Motor Private</v>
      </c>
    </row>
    <row r="3786" spans="3:16" x14ac:dyDescent="0.35">
      <c r="C3786" s="6" t="s">
        <v>6073</v>
      </c>
      <c r="D3786" s="7" t="s">
        <v>5896</v>
      </c>
      <c r="E3786" s="7" t="s">
        <v>6003</v>
      </c>
      <c r="F3786" s="8" t="s">
        <v>4244</v>
      </c>
      <c r="G3786" s="9">
        <v>0</v>
      </c>
      <c r="H3786" s="10">
        <v>2021</v>
      </c>
      <c r="I3786" s="10">
        <v>2021</v>
      </c>
      <c r="J3786" s="11" t="s">
        <v>3073</v>
      </c>
      <c r="K3786" s="12">
        <v>3.9872247725725E-9</v>
      </c>
      <c r="L3786" s="12">
        <v>1</v>
      </c>
      <c r="M3786" s="33" t="str">
        <f>IF(_xlfn.XLOOKUP(C3786,Raw_Data_OS_23!$C$7:$C$4518,Raw_Data_OS_23!$G$7:$G$4518,"Paid/ Closed")="Paid/ Closed","Paid/ Closed", "Still_Outstanding")</f>
        <v>Still_Outstanding</v>
      </c>
      <c r="N3786" s="33">
        <f>IF(_xlfn.XLOOKUP(C3786,Raw_Data_Paid_23!$C$4:$C$2114,Raw_Data_Paid_23!$C$4:$C$2114,1)= 1,1,0)</f>
        <v>1</v>
      </c>
      <c r="O3786" t="str">
        <f>IF(M3786=$W$7,IF(AND(N3786,_xlfn.XLOOKUP(C3786,Raw_Data_OS_23!$C$7:$C$4518,Raw_Data_OS_23!$G$7:$G$4518,0)=G3786),"A",IF(_xlfn.XLOOKUP(C3786,Raw_Data_Paid_23!$C$4:$C$2114,Raw_Data_Paid_23!$C$4:$C$2114,"B1")="B1","B1","B2")),IF(_xlfn.XLOOKUP(C3786,Raw_Data_Paid_23!$C$4:$C$2114,Raw_Data_Paid_23!$C$4:$C$2114,"C1")="C1","C1","C2"))</f>
        <v>A</v>
      </c>
      <c r="P3786" t="str">
        <f t="shared" si="109"/>
        <v>2021AMarine</v>
      </c>
    </row>
    <row r="3787" spans="3:16" x14ac:dyDescent="0.35">
      <c r="C3787" s="6" t="s">
        <v>6074</v>
      </c>
      <c r="D3787" s="7" t="s">
        <v>5985</v>
      </c>
      <c r="E3787" s="7" t="s">
        <v>6063</v>
      </c>
      <c r="F3787" s="8" t="s">
        <v>3908</v>
      </c>
      <c r="G3787" s="9">
        <v>100000</v>
      </c>
      <c r="H3787" s="10">
        <v>2021</v>
      </c>
      <c r="I3787" s="10">
        <v>2022</v>
      </c>
      <c r="J3787" s="11" t="s">
        <v>3138</v>
      </c>
      <c r="K3787" s="12">
        <v>100000</v>
      </c>
      <c r="L3787" s="12">
        <v>1</v>
      </c>
      <c r="M3787" s="33" t="str">
        <f>IF(_xlfn.XLOOKUP(C3787,Raw_Data_OS_23!$C$7:$C$4518,Raw_Data_OS_23!$G$7:$G$4518,"Paid/ Closed")="Paid/ Closed","Paid/ Closed", "Still_Outstanding")</f>
        <v>Still_Outstanding</v>
      </c>
      <c r="N3787" s="33">
        <f>IF(_xlfn.XLOOKUP(C3787,Raw_Data_Paid_23!$C$4:$C$2114,Raw_Data_Paid_23!$C$4:$C$2114,1)= 1,1,0)</f>
        <v>0</v>
      </c>
      <c r="O3787" t="str">
        <f>IF(M3787=$W$7,IF(AND(N3787,_xlfn.XLOOKUP(C3787,Raw_Data_OS_23!$C$7:$C$4518,Raw_Data_OS_23!$G$7:$G$4518,0)=G3787),"A",IF(_xlfn.XLOOKUP(C3787,Raw_Data_Paid_23!$C$4:$C$2114,Raw_Data_Paid_23!$C$4:$C$2114,"B1")="B1","B1","B2")),IF(_xlfn.XLOOKUP(C3787,Raw_Data_Paid_23!$C$4:$C$2114,Raw_Data_Paid_23!$C$4:$C$2114,"C1")="C1","C1","C2"))</f>
        <v>B2</v>
      </c>
      <c r="P3787" t="str">
        <f t="shared" si="109"/>
        <v>2021B2Motor Commercial</v>
      </c>
    </row>
    <row r="3788" spans="3:16" x14ac:dyDescent="0.35">
      <c r="C3788" s="6" t="s">
        <v>6075</v>
      </c>
      <c r="D3788" s="7" t="s">
        <v>5958</v>
      </c>
      <c r="E3788" s="7" t="s">
        <v>6076</v>
      </c>
      <c r="F3788" s="8" t="s">
        <v>3910</v>
      </c>
      <c r="G3788" s="9">
        <v>515470.5882</v>
      </c>
      <c r="H3788" s="10">
        <v>2021</v>
      </c>
      <c r="I3788" s="10">
        <v>2022</v>
      </c>
      <c r="J3788" s="11" t="s">
        <v>3138</v>
      </c>
      <c r="K3788" s="12">
        <v>515470.5882</v>
      </c>
      <c r="L3788" s="12">
        <v>1</v>
      </c>
      <c r="M3788" s="33" t="str">
        <f>IF(_xlfn.XLOOKUP(C3788,Raw_Data_OS_23!$C$7:$C$4518,Raw_Data_OS_23!$G$7:$G$4518,"Paid/ Closed")="Paid/ Closed","Paid/ Closed", "Still_Outstanding")</f>
        <v>Still_Outstanding</v>
      </c>
      <c r="N3788" s="33">
        <f>IF(_xlfn.XLOOKUP(C3788,Raw_Data_Paid_23!$C$4:$C$2114,Raw_Data_Paid_23!$C$4:$C$2114,1)= 1,1,0)</f>
        <v>1</v>
      </c>
      <c r="O3788" t="str">
        <f>IF(M3788=$W$7,IF(AND(N3788,_xlfn.XLOOKUP(C3788,Raw_Data_OS_23!$C$7:$C$4518,Raw_Data_OS_23!$G$7:$G$4518,0)=G3788),"A",IF(_xlfn.XLOOKUP(C3788,Raw_Data_Paid_23!$C$4:$C$2114,Raw_Data_Paid_23!$C$4:$C$2114,"B1")="B1","B1","B2")),IF(_xlfn.XLOOKUP(C3788,Raw_Data_Paid_23!$C$4:$C$2114,Raw_Data_Paid_23!$C$4:$C$2114,"C1")="C1","C1","C2"))</f>
        <v>B1</v>
      </c>
      <c r="P3788" t="str">
        <f t="shared" si="109"/>
        <v>2021B1Motor Private</v>
      </c>
    </row>
    <row r="3789" spans="3:16" x14ac:dyDescent="0.35">
      <c r="C3789" s="6" t="s">
        <v>6077</v>
      </c>
      <c r="D3789" s="7" t="s">
        <v>6050</v>
      </c>
      <c r="E3789" s="7" t="s">
        <v>6078</v>
      </c>
      <c r="F3789" s="8" t="s">
        <v>4248</v>
      </c>
      <c r="G3789" s="9">
        <v>0</v>
      </c>
      <c r="H3789" s="10">
        <v>2021</v>
      </c>
      <c r="I3789" s="10">
        <v>2022</v>
      </c>
      <c r="J3789" s="11" t="s">
        <v>3138</v>
      </c>
      <c r="K3789" s="12">
        <v>215860.62846176</v>
      </c>
      <c r="L3789" s="12">
        <v>1</v>
      </c>
      <c r="M3789" s="33" t="str">
        <f>IF(_xlfn.XLOOKUP(C3789,Raw_Data_OS_23!$C$7:$C$4518,Raw_Data_OS_23!$G$7:$G$4518,"Paid/ Closed")="Paid/ Closed","Paid/ Closed", "Still_Outstanding")</f>
        <v>Still_Outstanding</v>
      </c>
      <c r="N3789" s="33">
        <f>IF(_xlfn.XLOOKUP(C3789,Raw_Data_Paid_23!$C$4:$C$2114,Raw_Data_Paid_23!$C$4:$C$2114,1)= 1,1,0)</f>
        <v>1</v>
      </c>
      <c r="O3789" t="str">
        <f>IF(M3789=$W$7,IF(AND(N3789,_xlfn.XLOOKUP(C3789,Raw_Data_OS_23!$C$7:$C$4518,Raw_Data_OS_23!$G$7:$G$4518,0)=G3789),"A",IF(_xlfn.XLOOKUP(C3789,Raw_Data_Paid_23!$C$4:$C$2114,Raw_Data_Paid_23!$C$4:$C$2114,"B1")="B1","B1","B2")),IF(_xlfn.XLOOKUP(C3789,Raw_Data_Paid_23!$C$4:$C$2114,Raw_Data_Paid_23!$C$4:$C$2114,"C1")="C1","C1","C2"))</f>
        <v>A</v>
      </c>
      <c r="P3789" t="str">
        <f t="shared" si="109"/>
        <v>2021AFire Industrial</v>
      </c>
    </row>
    <row r="3790" spans="3:16" x14ac:dyDescent="0.35">
      <c r="C3790" s="6" t="s">
        <v>6079</v>
      </c>
      <c r="D3790" s="7" t="s">
        <v>6006</v>
      </c>
      <c r="E3790" s="7" t="s">
        <v>6004</v>
      </c>
      <c r="F3790" s="8" t="s">
        <v>4199</v>
      </c>
      <c r="G3790" s="9">
        <v>5000</v>
      </c>
      <c r="H3790" s="10">
        <v>2021</v>
      </c>
      <c r="I3790" s="10">
        <v>2021</v>
      </c>
      <c r="J3790" s="11" t="s">
        <v>3138</v>
      </c>
      <c r="K3790" s="12">
        <v>5000</v>
      </c>
      <c r="L3790" s="12">
        <v>1</v>
      </c>
      <c r="M3790" s="33" t="str">
        <f>IF(_xlfn.XLOOKUP(C3790,Raw_Data_OS_23!$C$7:$C$4518,Raw_Data_OS_23!$G$7:$G$4518,"Paid/ Closed")="Paid/ Closed","Paid/ Closed", "Still_Outstanding")</f>
        <v>Paid/ Closed</v>
      </c>
      <c r="N3790" s="33">
        <f>IF(_xlfn.XLOOKUP(C3790,Raw_Data_Paid_23!$C$4:$C$2114,Raw_Data_Paid_23!$C$4:$C$2114,1)= 1,1,0)</f>
        <v>1</v>
      </c>
      <c r="O3790" t="str">
        <f>IF(M3790=$W$7,IF(AND(N3790,_xlfn.XLOOKUP(C3790,Raw_Data_OS_23!$C$7:$C$4518,Raw_Data_OS_23!$G$7:$G$4518,0)=G3790),"A",IF(_xlfn.XLOOKUP(C3790,Raw_Data_Paid_23!$C$4:$C$2114,Raw_Data_Paid_23!$C$4:$C$2114,"B1")="B1","B1","B2")),IF(_xlfn.XLOOKUP(C3790,Raw_Data_Paid_23!$C$4:$C$2114,Raw_Data_Paid_23!$C$4:$C$2114,"C1")="C1","C1","C2"))</f>
        <v>C1</v>
      </c>
      <c r="P3790" t="str">
        <f t="shared" si="109"/>
        <v>2021C1Theft</v>
      </c>
    </row>
    <row r="3791" spans="3:16" x14ac:dyDescent="0.35">
      <c r="C3791" s="6" t="s">
        <v>6080</v>
      </c>
      <c r="D3791" s="7" t="s">
        <v>6003</v>
      </c>
      <c r="E3791" s="7" t="s">
        <v>6004</v>
      </c>
      <c r="F3791" s="8" t="s">
        <v>658</v>
      </c>
      <c r="G3791" s="9">
        <v>100000</v>
      </c>
      <c r="H3791" s="10">
        <v>2021</v>
      </c>
      <c r="I3791" s="10">
        <v>2021</v>
      </c>
      <c r="J3791" s="11" t="s">
        <v>3138</v>
      </c>
      <c r="K3791" s="12">
        <v>100000</v>
      </c>
      <c r="L3791" s="12">
        <v>1</v>
      </c>
      <c r="M3791" s="33" t="str">
        <f>IF(_xlfn.XLOOKUP(C3791,Raw_Data_OS_23!$C$7:$C$4518,Raw_Data_OS_23!$G$7:$G$4518,"Paid/ Closed")="Paid/ Closed","Paid/ Closed", "Still_Outstanding")</f>
        <v>Paid/ Closed</v>
      </c>
      <c r="N3791" s="33">
        <f>IF(_xlfn.XLOOKUP(C3791,Raw_Data_Paid_23!$C$4:$C$2114,Raw_Data_Paid_23!$C$4:$C$2114,1)= 1,1,0)</f>
        <v>1</v>
      </c>
      <c r="O3791" t="str">
        <f>IF(M3791=$W$7,IF(AND(N3791,_xlfn.XLOOKUP(C3791,Raw_Data_OS_23!$C$7:$C$4518,Raw_Data_OS_23!$G$7:$G$4518,0)=G3791),"A",IF(_xlfn.XLOOKUP(C3791,Raw_Data_Paid_23!$C$4:$C$2114,Raw_Data_Paid_23!$C$4:$C$2114,"B1")="B1","B1","B2")),IF(_xlfn.XLOOKUP(C3791,Raw_Data_Paid_23!$C$4:$C$2114,Raw_Data_Paid_23!$C$4:$C$2114,"C1")="C1","C1","C2"))</f>
        <v>C1</v>
      </c>
      <c r="P3791" t="str">
        <f t="shared" si="109"/>
        <v>2021C1Workmen's Compensation</v>
      </c>
    </row>
    <row r="3792" spans="3:16" x14ac:dyDescent="0.35">
      <c r="C3792" s="6" t="s">
        <v>6081</v>
      </c>
      <c r="D3792" s="7" t="s">
        <v>6003</v>
      </c>
      <c r="E3792" s="7" t="s">
        <v>6004</v>
      </c>
      <c r="F3792" s="8" t="s">
        <v>658</v>
      </c>
      <c r="G3792" s="9">
        <v>100000</v>
      </c>
      <c r="H3792" s="10">
        <v>2021</v>
      </c>
      <c r="I3792" s="10">
        <v>2021</v>
      </c>
      <c r="J3792" s="11" t="s">
        <v>3138</v>
      </c>
      <c r="K3792" s="12">
        <v>100000</v>
      </c>
      <c r="L3792" s="12">
        <v>1</v>
      </c>
      <c r="M3792" s="33" t="str">
        <f>IF(_xlfn.XLOOKUP(C3792,Raw_Data_OS_23!$C$7:$C$4518,Raw_Data_OS_23!$G$7:$G$4518,"Paid/ Closed")="Paid/ Closed","Paid/ Closed", "Still_Outstanding")</f>
        <v>Paid/ Closed</v>
      </c>
      <c r="N3792" s="33">
        <f>IF(_xlfn.XLOOKUP(C3792,Raw_Data_Paid_23!$C$4:$C$2114,Raw_Data_Paid_23!$C$4:$C$2114,1)= 1,1,0)</f>
        <v>1</v>
      </c>
      <c r="O3792" t="str">
        <f>IF(M3792=$W$7,IF(AND(N3792,_xlfn.XLOOKUP(C3792,Raw_Data_OS_23!$C$7:$C$4518,Raw_Data_OS_23!$G$7:$G$4518,0)=G3792),"A",IF(_xlfn.XLOOKUP(C3792,Raw_Data_Paid_23!$C$4:$C$2114,Raw_Data_Paid_23!$C$4:$C$2114,"B1")="B1","B1","B2")),IF(_xlfn.XLOOKUP(C3792,Raw_Data_Paid_23!$C$4:$C$2114,Raw_Data_Paid_23!$C$4:$C$2114,"C1")="C1","C1","C2"))</f>
        <v>C1</v>
      </c>
      <c r="P3792" t="str">
        <f t="shared" si="109"/>
        <v>2021C1Workmen's Compensation</v>
      </c>
    </row>
    <row r="3793" spans="3:16" x14ac:dyDescent="0.35">
      <c r="C3793" s="6" t="s">
        <v>6082</v>
      </c>
      <c r="D3793" s="7" t="s">
        <v>6003</v>
      </c>
      <c r="E3793" s="7" t="s">
        <v>6004</v>
      </c>
      <c r="F3793" s="8" t="s">
        <v>658</v>
      </c>
      <c r="G3793" s="9">
        <v>100000</v>
      </c>
      <c r="H3793" s="10">
        <v>2021</v>
      </c>
      <c r="I3793" s="10">
        <v>2021</v>
      </c>
      <c r="J3793" s="11" t="s">
        <v>3138</v>
      </c>
      <c r="K3793" s="12">
        <v>100000</v>
      </c>
      <c r="L3793" s="12">
        <v>1</v>
      </c>
      <c r="M3793" s="33" t="str">
        <f>IF(_xlfn.XLOOKUP(C3793,Raw_Data_OS_23!$C$7:$C$4518,Raw_Data_OS_23!$G$7:$G$4518,"Paid/ Closed")="Paid/ Closed","Paid/ Closed", "Still_Outstanding")</f>
        <v>Paid/ Closed</v>
      </c>
      <c r="N3793" s="33">
        <f>IF(_xlfn.XLOOKUP(C3793,Raw_Data_Paid_23!$C$4:$C$2114,Raw_Data_Paid_23!$C$4:$C$2114,1)= 1,1,0)</f>
        <v>1</v>
      </c>
      <c r="O3793" t="str">
        <f>IF(M3793=$W$7,IF(AND(N3793,_xlfn.XLOOKUP(C3793,Raw_Data_OS_23!$C$7:$C$4518,Raw_Data_OS_23!$G$7:$G$4518,0)=G3793),"A",IF(_xlfn.XLOOKUP(C3793,Raw_Data_Paid_23!$C$4:$C$2114,Raw_Data_Paid_23!$C$4:$C$2114,"B1")="B1","B1","B2")),IF(_xlfn.XLOOKUP(C3793,Raw_Data_Paid_23!$C$4:$C$2114,Raw_Data_Paid_23!$C$4:$C$2114,"C1")="C1","C1","C2"))</f>
        <v>C1</v>
      </c>
      <c r="P3793" t="str">
        <f t="shared" si="109"/>
        <v>2021C1Workmen's Compensation</v>
      </c>
    </row>
    <row r="3794" spans="3:16" x14ac:dyDescent="0.35">
      <c r="C3794" s="6" t="s">
        <v>6083</v>
      </c>
      <c r="D3794" s="7" t="s">
        <v>6003</v>
      </c>
      <c r="E3794" s="7" t="s">
        <v>6004</v>
      </c>
      <c r="F3794" s="8" t="s">
        <v>658</v>
      </c>
      <c r="G3794" s="9">
        <v>100000</v>
      </c>
      <c r="H3794" s="10">
        <v>2021</v>
      </c>
      <c r="I3794" s="10">
        <v>2021</v>
      </c>
      <c r="J3794" s="11" t="s">
        <v>3138</v>
      </c>
      <c r="K3794" s="12">
        <v>100000</v>
      </c>
      <c r="L3794" s="12">
        <v>1</v>
      </c>
      <c r="M3794" s="33" t="str">
        <f>IF(_xlfn.XLOOKUP(C3794,Raw_Data_OS_23!$C$7:$C$4518,Raw_Data_OS_23!$G$7:$G$4518,"Paid/ Closed")="Paid/ Closed","Paid/ Closed", "Still_Outstanding")</f>
        <v>Paid/ Closed</v>
      </c>
      <c r="N3794" s="33">
        <f>IF(_xlfn.XLOOKUP(C3794,Raw_Data_Paid_23!$C$4:$C$2114,Raw_Data_Paid_23!$C$4:$C$2114,1)= 1,1,0)</f>
        <v>1</v>
      </c>
      <c r="O3794" t="str">
        <f>IF(M3794=$W$7,IF(AND(N3794,_xlfn.XLOOKUP(C3794,Raw_Data_OS_23!$C$7:$C$4518,Raw_Data_OS_23!$G$7:$G$4518,0)=G3794),"A",IF(_xlfn.XLOOKUP(C3794,Raw_Data_Paid_23!$C$4:$C$2114,Raw_Data_Paid_23!$C$4:$C$2114,"B1")="B1","B1","B2")),IF(_xlfn.XLOOKUP(C3794,Raw_Data_Paid_23!$C$4:$C$2114,Raw_Data_Paid_23!$C$4:$C$2114,"C1")="C1","C1","C2"))</f>
        <v>C1</v>
      </c>
      <c r="P3794" t="str">
        <f t="shared" si="109"/>
        <v>2021C1Workmen's Compensation</v>
      </c>
    </row>
    <row r="3795" spans="3:16" x14ac:dyDescent="0.35">
      <c r="C3795" s="6" t="s">
        <v>6084</v>
      </c>
      <c r="D3795" s="7" t="s">
        <v>6013</v>
      </c>
      <c r="E3795" s="7" t="s">
        <v>6085</v>
      </c>
      <c r="F3795" s="8" t="s">
        <v>3910</v>
      </c>
      <c r="G3795" s="9">
        <v>250000</v>
      </c>
      <c r="H3795" s="10">
        <v>2021</v>
      </c>
      <c r="I3795" s="10">
        <v>2022</v>
      </c>
      <c r="J3795" s="11" t="s">
        <v>3138</v>
      </c>
      <c r="K3795" s="12">
        <v>250000</v>
      </c>
      <c r="L3795" s="12">
        <v>1</v>
      </c>
      <c r="M3795" s="33" t="str">
        <f>IF(_xlfn.XLOOKUP(C3795,Raw_Data_OS_23!$C$7:$C$4518,Raw_Data_OS_23!$G$7:$G$4518,"Paid/ Closed")="Paid/ Closed","Paid/ Closed", "Still_Outstanding")</f>
        <v>Still_Outstanding</v>
      </c>
      <c r="N3795" s="33">
        <f>IF(_xlfn.XLOOKUP(C3795,Raw_Data_Paid_23!$C$4:$C$2114,Raw_Data_Paid_23!$C$4:$C$2114,1)= 1,1,0)</f>
        <v>0</v>
      </c>
      <c r="O3795" t="str">
        <f>IF(M3795=$W$7,IF(AND(N3795,_xlfn.XLOOKUP(C3795,Raw_Data_OS_23!$C$7:$C$4518,Raw_Data_OS_23!$G$7:$G$4518,0)=G3795),"A",IF(_xlfn.XLOOKUP(C3795,Raw_Data_Paid_23!$C$4:$C$2114,Raw_Data_Paid_23!$C$4:$C$2114,"B1")="B1","B1","B2")),IF(_xlfn.XLOOKUP(C3795,Raw_Data_Paid_23!$C$4:$C$2114,Raw_Data_Paid_23!$C$4:$C$2114,"C1")="C1","C1","C2"))</f>
        <v>B2</v>
      </c>
      <c r="P3795" t="str">
        <f t="shared" si="109"/>
        <v>2021B2Motor Private</v>
      </c>
    </row>
    <row r="3796" spans="3:16" x14ac:dyDescent="0.35">
      <c r="C3796" s="6" t="s">
        <v>6086</v>
      </c>
      <c r="D3796" s="7" t="s">
        <v>6056</v>
      </c>
      <c r="E3796" s="7" t="s">
        <v>6085</v>
      </c>
      <c r="F3796" s="8" t="s">
        <v>3910</v>
      </c>
      <c r="G3796" s="9">
        <v>10680</v>
      </c>
      <c r="H3796" s="10">
        <v>2022</v>
      </c>
      <c r="I3796" s="10">
        <v>2022</v>
      </c>
      <c r="J3796" s="11" t="s">
        <v>6021</v>
      </c>
      <c r="K3796" s="12">
        <v>10680</v>
      </c>
      <c r="L3796" s="12">
        <v>1</v>
      </c>
      <c r="M3796" s="33" t="str">
        <f>IF(_xlfn.XLOOKUP(C3796,Raw_Data_OS_23!$C$7:$C$4518,Raw_Data_OS_23!$G$7:$G$4518,"Paid/ Closed")="Paid/ Closed","Paid/ Closed", "Still_Outstanding")</f>
        <v>Still_Outstanding</v>
      </c>
      <c r="N3796" s="33">
        <f>IF(_xlfn.XLOOKUP(C3796,Raw_Data_Paid_23!$C$4:$C$2114,Raw_Data_Paid_23!$C$4:$C$2114,1)= 1,1,0)</f>
        <v>1</v>
      </c>
      <c r="O3796" t="str">
        <f>IF(M3796=$W$7,IF(AND(N3796,_xlfn.XLOOKUP(C3796,Raw_Data_OS_23!$C$7:$C$4518,Raw_Data_OS_23!$G$7:$G$4518,0)=G3796),"A",IF(_xlfn.XLOOKUP(C3796,Raw_Data_Paid_23!$C$4:$C$2114,Raw_Data_Paid_23!$C$4:$C$2114,"B1")="B1","B1","B2")),IF(_xlfn.XLOOKUP(C3796,Raw_Data_Paid_23!$C$4:$C$2114,Raw_Data_Paid_23!$C$4:$C$2114,"C1")="C1","C1","C2"))</f>
        <v>A</v>
      </c>
      <c r="P3796" t="str">
        <f t="shared" si="109"/>
        <v>2022AMotor Private</v>
      </c>
    </row>
    <row r="3797" spans="3:16" x14ac:dyDescent="0.35">
      <c r="C3797" s="6" t="s">
        <v>6087</v>
      </c>
      <c r="D3797" s="7" t="s">
        <v>6076</v>
      </c>
      <c r="E3797" s="7" t="s">
        <v>6085</v>
      </c>
      <c r="F3797" s="8" t="s">
        <v>3910</v>
      </c>
      <c r="G3797" s="9">
        <v>165000</v>
      </c>
      <c r="H3797" s="10">
        <v>2022</v>
      </c>
      <c r="I3797" s="10">
        <v>2022</v>
      </c>
      <c r="J3797" s="11" t="s">
        <v>6021</v>
      </c>
      <c r="K3797" s="12">
        <v>165000</v>
      </c>
      <c r="L3797" s="12">
        <v>1</v>
      </c>
      <c r="M3797" s="33" t="str">
        <f>IF(_xlfn.XLOOKUP(C3797,Raw_Data_OS_23!$C$7:$C$4518,Raw_Data_OS_23!$G$7:$G$4518,"Paid/ Closed")="Paid/ Closed","Paid/ Closed", "Still_Outstanding")</f>
        <v>Still_Outstanding</v>
      </c>
      <c r="N3797" s="33">
        <f>IF(_xlfn.XLOOKUP(C3797,Raw_Data_Paid_23!$C$4:$C$2114,Raw_Data_Paid_23!$C$4:$C$2114,1)= 1,1,0)</f>
        <v>0</v>
      </c>
      <c r="O3797" t="str">
        <f>IF(M3797=$W$7,IF(AND(N3797,_xlfn.XLOOKUP(C3797,Raw_Data_OS_23!$C$7:$C$4518,Raw_Data_OS_23!$G$7:$G$4518,0)=G3797),"A",IF(_xlfn.XLOOKUP(C3797,Raw_Data_Paid_23!$C$4:$C$2114,Raw_Data_Paid_23!$C$4:$C$2114,"B1")="B1","B1","B2")),IF(_xlfn.XLOOKUP(C3797,Raw_Data_Paid_23!$C$4:$C$2114,Raw_Data_Paid_23!$C$4:$C$2114,"C1")="C1","C1","C2"))</f>
        <v>B2</v>
      </c>
      <c r="P3797" t="str">
        <f t="shared" si="109"/>
        <v>2022B2Motor Private</v>
      </c>
    </row>
    <row r="3798" spans="3:16" x14ac:dyDescent="0.35">
      <c r="C3798" s="6" t="s">
        <v>6088</v>
      </c>
      <c r="D3798" s="7" t="s">
        <v>6089</v>
      </c>
      <c r="E3798" s="7" t="s">
        <v>6085</v>
      </c>
      <c r="F3798" s="8" t="s">
        <v>3910</v>
      </c>
      <c r="G3798" s="9">
        <v>17000</v>
      </c>
      <c r="H3798" s="10">
        <v>2022</v>
      </c>
      <c r="I3798" s="10">
        <v>2022</v>
      </c>
      <c r="J3798" s="11" t="s">
        <v>6021</v>
      </c>
      <c r="K3798" s="12">
        <v>17000</v>
      </c>
      <c r="L3798" s="12">
        <v>1</v>
      </c>
      <c r="M3798" s="33" t="str">
        <f>IF(_xlfn.XLOOKUP(C3798,Raw_Data_OS_23!$C$7:$C$4518,Raw_Data_OS_23!$G$7:$G$4518,"Paid/ Closed")="Paid/ Closed","Paid/ Closed", "Still_Outstanding")</f>
        <v>Still_Outstanding</v>
      </c>
      <c r="N3798" s="33">
        <f>IF(_xlfn.XLOOKUP(C3798,Raw_Data_Paid_23!$C$4:$C$2114,Raw_Data_Paid_23!$C$4:$C$2114,1)= 1,1,0)</f>
        <v>0</v>
      </c>
      <c r="O3798" t="str">
        <f>IF(M3798=$W$7,IF(AND(N3798,_xlfn.XLOOKUP(C3798,Raw_Data_OS_23!$C$7:$C$4518,Raw_Data_OS_23!$G$7:$G$4518,0)=G3798),"A",IF(_xlfn.XLOOKUP(C3798,Raw_Data_Paid_23!$C$4:$C$2114,Raw_Data_Paid_23!$C$4:$C$2114,"B1")="B1","B1","B2")),IF(_xlfn.XLOOKUP(C3798,Raw_Data_Paid_23!$C$4:$C$2114,Raw_Data_Paid_23!$C$4:$C$2114,"C1")="C1","C1","C2"))</f>
        <v>B2</v>
      </c>
      <c r="P3798" t="str">
        <f t="shared" si="109"/>
        <v>2022B2Motor Private</v>
      </c>
    </row>
    <row r="3799" spans="3:16" x14ac:dyDescent="0.35">
      <c r="C3799" s="6" t="s">
        <v>6090</v>
      </c>
      <c r="D3799" s="7" t="s">
        <v>6071</v>
      </c>
      <c r="E3799" s="7" t="s">
        <v>6085</v>
      </c>
      <c r="F3799" s="8" t="s">
        <v>3910</v>
      </c>
      <c r="G3799" s="9">
        <v>14000</v>
      </c>
      <c r="H3799" s="10">
        <v>2022</v>
      </c>
      <c r="I3799" s="10">
        <v>2022</v>
      </c>
      <c r="J3799" s="11" t="s">
        <v>6021</v>
      </c>
      <c r="K3799" s="12">
        <v>14000</v>
      </c>
      <c r="L3799" s="12">
        <v>1</v>
      </c>
      <c r="M3799" s="33" t="str">
        <f>IF(_xlfn.XLOOKUP(C3799,Raw_Data_OS_23!$C$7:$C$4518,Raw_Data_OS_23!$G$7:$G$4518,"Paid/ Closed")="Paid/ Closed","Paid/ Closed", "Still_Outstanding")</f>
        <v>Still_Outstanding</v>
      </c>
      <c r="N3799" s="33">
        <f>IF(_xlfn.XLOOKUP(C3799,Raw_Data_Paid_23!$C$4:$C$2114,Raw_Data_Paid_23!$C$4:$C$2114,1)= 1,1,0)</f>
        <v>1</v>
      </c>
      <c r="O3799" t="str">
        <f>IF(M3799=$W$7,IF(AND(N3799,_xlfn.XLOOKUP(C3799,Raw_Data_OS_23!$C$7:$C$4518,Raw_Data_OS_23!$G$7:$G$4518,0)=G3799),"A",IF(_xlfn.XLOOKUP(C3799,Raw_Data_Paid_23!$C$4:$C$2114,Raw_Data_Paid_23!$C$4:$C$2114,"B1")="B1","B1","B2")),IF(_xlfn.XLOOKUP(C3799,Raw_Data_Paid_23!$C$4:$C$2114,Raw_Data_Paid_23!$C$4:$C$2114,"C1")="C1","C1","C2"))</f>
        <v>A</v>
      </c>
      <c r="P3799" t="str">
        <f t="shared" si="109"/>
        <v>2022AMotor Private</v>
      </c>
    </row>
    <row r="3800" spans="3:16" x14ac:dyDescent="0.35">
      <c r="C3800" s="6" t="s">
        <v>6091</v>
      </c>
      <c r="D3800" s="7" t="s">
        <v>6092</v>
      </c>
      <c r="E3800" s="7" t="s">
        <v>6085</v>
      </c>
      <c r="F3800" s="8" t="s">
        <v>3910</v>
      </c>
      <c r="G3800" s="9">
        <v>5000</v>
      </c>
      <c r="H3800" s="10">
        <v>2022</v>
      </c>
      <c r="I3800" s="10">
        <v>2022</v>
      </c>
      <c r="J3800" s="11" t="s">
        <v>6021</v>
      </c>
      <c r="K3800" s="12">
        <v>5000</v>
      </c>
      <c r="L3800" s="12">
        <v>1</v>
      </c>
      <c r="M3800" s="33" t="str">
        <f>IF(_xlfn.XLOOKUP(C3800,Raw_Data_OS_23!$C$7:$C$4518,Raw_Data_OS_23!$G$7:$G$4518,"Paid/ Closed")="Paid/ Closed","Paid/ Closed", "Still_Outstanding")</f>
        <v>Still_Outstanding</v>
      </c>
      <c r="N3800" s="33">
        <f>IF(_xlfn.XLOOKUP(C3800,Raw_Data_Paid_23!$C$4:$C$2114,Raw_Data_Paid_23!$C$4:$C$2114,1)= 1,1,0)</f>
        <v>1</v>
      </c>
      <c r="O3800" t="str">
        <f>IF(M3800=$W$7,IF(AND(N3800,_xlfn.XLOOKUP(C3800,Raw_Data_OS_23!$C$7:$C$4518,Raw_Data_OS_23!$G$7:$G$4518,0)=G3800),"A",IF(_xlfn.XLOOKUP(C3800,Raw_Data_Paid_23!$C$4:$C$2114,Raw_Data_Paid_23!$C$4:$C$2114,"B1")="B1","B1","B2")),IF(_xlfn.XLOOKUP(C3800,Raw_Data_Paid_23!$C$4:$C$2114,Raw_Data_Paid_23!$C$4:$C$2114,"C1")="C1","C1","C2"))</f>
        <v>A</v>
      </c>
      <c r="P3800" t="str">
        <f t="shared" si="109"/>
        <v>2022AMotor Private</v>
      </c>
    </row>
    <row r="3801" spans="3:16" x14ac:dyDescent="0.35">
      <c r="C3801" s="6" t="s">
        <v>6093</v>
      </c>
      <c r="D3801" s="7" t="s">
        <v>6013</v>
      </c>
      <c r="E3801" s="7" t="s">
        <v>6085</v>
      </c>
      <c r="F3801" s="8" t="s">
        <v>3910</v>
      </c>
      <c r="G3801" s="9">
        <v>56000</v>
      </c>
      <c r="H3801" s="10">
        <v>2021</v>
      </c>
      <c r="I3801" s="10">
        <v>2022</v>
      </c>
      <c r="J3801" s="11" t="s">
        <v>3138</v>
      </c>
      <c r="K3801" s="12">
        <v>56000</v>
      </c>
      <c r="L3801" s="12">
        <v>1</v>
      </c>
      <c r="M3801" s="33" t="str">
        <f>IF(_xlfn.XLOOKUP(C3801,Raw_Data_OS_23!$C$7:$C$4518,Raw_Data_OS_23!$G$7:$G$4518,"Paid/ Closed")="Paid/ Closed","Paid/ Closed", "Still_Outstanding")</f>
        <v>Still_Outstanding</v>
      </c>
      <c r="N3801" s="33">
        <f>IF(_xlfn.XLOOKUP(C3801,Raw_Data_Paid_23!$C$4:$C$2114,Raw_Data_Paid_23!$C$4:$C$2114,1)= 1,1,0)</f>
        <v>0</v>
      </c>
      <c r="O3801" t="str">
        <f>IF(M3801=$W$7,IF(AND(N3801,_xlfn.XLOOKUP(C3801,Raw_Data_OS_23!$C$7:$C$4518,Raw_Data_OS_23!$G$7:$G$4518,0)=G3801),"A",IF(_xlfn.XLOOKUP(C3801,Raw_Data_Paid_23!$C$4:$C$2114,Raw_Data_Paid_23!$C$4:$C$2114,"B1")="B1","B1","B2")),IF(_xlfn.XLOOKUP(C3801,Raw_Data_Paid_23!$C$4:$C$2114,Raw_Data_Paid_23!$C$4:$C$2114,"C1")="C1","C1","C2"))</f>
        <v>B2</v>
      </c>
      <c r="P3801" t="str">
        <f t="shared" si="109"/>
        <v>2021B2Motor Private</v>
      </c>
    </row>
    <row r="3802" spans="3:16" x14ac:dyDescent="0.35">
      <c r="C3802" s="6" t="s">
        <v>6094</v>
      </c>
      <c r="D3802" s="7" t="s">
        <v>5942</v>
      </c>
      <c r="E3802" s="7" t="s">
        <v>6085</v>
      </c>
      <c r="F3802" s="8" t="s">
        <v>3910</v>
      </c>
      <c r="G3802" s="9">
        <v>6860</v>
      </c>
      <c r="H3802" s="10">
        <v>2021</v>
      </c>
      <c r="I3802" s="10">
        <v>2022</v>
      </c>
      <c r="J3802" s="11" t="s">
        <v>3138</v>
      </c>
      <c r="K3802" s="12">
        <v>6860</v>
      </c>
      <c r="L3802" s="12">
        <v>1</v>
      </c>
      <c r="M3802" s="33" t="str">
        <f>IF(_xlfn.XLOOKUP(C3802,Raw_Data_OS_23!$C$7:$C$4518,Raw_Data_OS_23!$G$7:$G$4518,"Paid/ Closed")="Paid/ Closed","Paid/ Closed", "Still_Outstanding")</f>
        <v>Still_Outstanding</v>
      </c>
      <c r="N3802" s="33">
        <f>IF(_xlfn.XLOOKUP(C3802,Raw_Data_Paid_23!$C$4:$C$2114,Raw_Data_Paid_23!$C$4:$C$2114,1)= 1,1,0)</f>
        <v>1</v>
      </c>
      <c r="O3802" t="str">
        <f>IF(M3802=$W$7,IF(AND(N3802,_xlfn.XLOOKUP(C3802,Raw_Data_OS_23!$C$7:$C$4518,Raw_Data_OS_23!$G$7:$G$4518,0)=G3802),"A",IF(_xlfn.XLOOKUP(C3802,Raw_Data_Paid_23!$C$4:$C$2114,Raw_Data_Paid_23!$C$4:$C$2114,"B1")="B1","B1","B2")),IF(_xlfn.XLOOKUP(C3802,Raw_Data_Paid_23!$C$4:$C$2114,Raw_Data_Paid_23!$C$4:$C$2114,"C1")="C1","C1","C2"))</f>
        <v>A</v>
      </c>
      <c r="P3802" t="str">
        <f t="shared" si="109"/>
        <v>2021AMotor Private</v>
      </c>
    </row>
    <row r="3803" spans="3:16" x14ac:dyDescent="0.35">
      <c r="C3803" s="6" t="s">
        <v>6095</v>
      </c>
      <c r="D3803" s="7" t="s">
        <v>6063</v>
      </c>
      <c r="E3803" s="7" t="s">
        <v>6085</v>
      </c>
      <c r="F3803" s="8" t="s">
        <v>3910</v>
      </c>
      <c r="G3803" s="9">
        <v>17000</v>
      </c>
      <c r="H3803" s="10">
        <v>2022</v>
      </c>
      <c r="I3803" s="10">
        <v>2022</v>
      </c>
      <c r="J3803" s="11" t="s">
        <v>6021</v>
      </c>
      <c r="K3803" s="12">
        <v>17000</v>
      </c>
      <c r="L3803" s="12">
        <v>1</v>
      </c>
      <c r="M3803" s="33" t="str">
        <f>IF(_xlfn.XLOOKUP(C3803,Raw_Data_OS_23!$C$7:$C$4518,Raw_Data_OS_23!$G$7:$G$4518,"Paid/ Closed")="Paid/ Closed","Paid/ Closed", "Still_Outstanding")</f>
        <v>Still_Outstanding</v>
      </c>
      <c r="N3803" s="33">
        <f>IF(_xlfn.XLOOKUP(C3803,Raw_Data_Paid_23!$C$4:$C$2114,Raw_Data_Paid_23!$C$4:$C$2114,1)= 1,1,0)</f>
        <v>1</v>
      </c>
      <c r="O3803" t="str">
        <f>IF(M3803=$W$7,IF(AND(N3803,_xlfn.XLOOKUP(C3803,Raw_Data_OS_23!$C$7:$C$4518,Raw_Data_OS_23!$G$7:$G$4518,0)=G3803),"A",IF(_xlfn.XLOOKUP(C3803,Raw_Data_Paid_23!$C$4:$C$2114,Raw_Data_Paid_23!$C$4:$C$2114,"B1")="B1","B1","B2")),IF(_xlfn.XLOOKUP(C3803,Raw_Data_Paid_23!$C$4:$C$2114,Raw_Data_Paid_23!$C$4:$C$2114,"C1")="C1","C1","C2"))</f>
        <v>A</v>
      </c>
      <c r="P3803" t="str">
        <f t="shared" si="109"/>
        <v>2022AMotor Private</v>
      </c>
    </row>
    <row r="3804" spans="3:16" x14ac:dyDescent="0.35">
      <c r="C3804" s="6" t="s">
        <v>6096</v>
      </c>
      <c r="D3804" s="7" t="s">
        <v>6000</v>
      </c>
      <c r="E3804" s="7" t="s">
        <v>6085</v>
      </c>
      <c r="F3804" s="8" t="s">
        <v>3908</v>
      </c>
      <c r="G3804" s="9">
        <v>10000</v>
      </c>
      <c r="H3804" s="10">
        <v>2021</v>
      </c>
      <c r="I3804" s="10">
        <v>2022</v>
      </c>
      <c r="J3804" s="11" t="s">
        <v>3138</v>
      </c>
      <c r="K3804" s="12">
        <v>10000</v>
      </c>
      <c r="L3804" s="12">
        <v>1</v>
      </c>
      <c r="M3804" s="33" t="str">
        <f>IF(_xlfn.XLOOKUP(C3804,Raw_Data_OS_23!$C$7:$C$4518,Raw_Data_OS_23!$G$7:$G$4518,"Paid/ Closed")="Paid/ Closed","Paid/ Closed", "Still_Outstanding")</f>
        <v>Still_Outstanding</v>
      </c>
      <c r="N3804" s="33">
        <f>IF(_xlfn.XLOOKUP(C3804,Raw_Data_Paid_23!$C$4:$C$2114,Raw_Data_Paid_23!$C$4:$C$2114,1)= 1,1,0)</f>
        <v>1</v>
      </c>
      <c r="O3804" t="str">
        <f>IF(M3804=$W$7,IF(AND(N3804,_xlfn.XLOOKUP(C3804,Raw_Data_OS_23!$C$7:$C$4518,Raw_Data_OS_23!$G$7:$G$4518,0)=G3804),"A",IF(_xlfn.XLOOKUP(C3804,Raw_Data_Paid_23!$C$4:$C$2114,Raw_Data_Paid_23!$C$4:$C$2114,"B1")="B1","B1","B2")),IF(_xlfn.XLOOKUP(C3804,Raw_Data_Paid_23!$C$4:$C$2114,Raw_Data_Paid_23!$C$4:$C$2114,"C1")="C1","C1","C2"))</f>
        <v>A</v>
      </c>
      <c r="P3804" t="str">
        <f t="shared" si="109"/>
        <v>2021AMotor Commercial</v>
      </c>
    </row>
    <row r="3805" spans="3:16" x14ac:dyDescent="0.35">
      <c r="C3805" s="6" t="s">
        <v>6097</v>
      </c>
      <c r="D3805" s="7" t="s">
        <v>6098</v>
      </c>
      <c r="E3805" s="7" t="s">
        <v>6017</v>
      </c>
      <c r="F3805" s="8" t="s">
        <v>3910</v>
      </c>
      <c r="G3805" s="9">
        <v>100000</v>
      </c>
      <c r="H3805" s="10">
        <v>2021</v>
      </c>
      <c r="I3805" s="10">
        <v>2022</v>
      </c>
      <c r="J3805" s="11" t="s">
        <v>3138</v>
      </c>
      <c r="K3805" s="12">
        <v>100000</v>
      </c>
      <c r="L3805" s="12">
        <v>1</v>
      </c>
      <c r="M3805" s="33" t="str">
        <f>IF(_xlfn.XLOOKUP(C3805,Raw_Data_OS_23!$C$7:$C$4518,Raw_Data_OS_23!$G$7:$G$4518,"Paid/ Closed")="Paid/ Closed","Paid/ Closed", "Still_Outstanding")</f>
        <v>Paid/ Closed</v>
      </c>
      <c r="N3805" s="33">
        <f>IF(_xlfn.XLOOKUP(C3805,Raw_Data_Paid_23!$C$4:$C$2114,Raw_Data_Paid_23!$C$4:$C$2114,1)= 1,1,0)</f>
        <v>1</v>
      </c>
      <c r="O3805" t="str">
        <f>IF(M3805=$W$7,IF(AND(N3805,_xlfn.XLOOKUP(C3805,Raw_Data_OS_23!$C$7:$C$4518,Raw_Data_OS_23!$G$7:$G$4518,0)=G3805),"A",IF(_xlfn.XLOOKUP(C3805,Raw_Data_Paid_23!$C$4:$C$2114,Raw_Data_Paid_23!$C$4:$C$2114,"B1")="B1","B1","B2")),IF(_xlfn.XLOOKUP(C3805,Raw_Data_Paid_23!$C$4:$C$2114,Raw_Data_Paid_23!$C$4:$C$2114,"C1")="C1","C1","C2"))</f>
        <v>C1</v>
      </c>
      <c r="P3805" t="str">
        <f t="shared" si="109"/>
        <v>2021C1Motor Private</v>
      </c>
    </row>
    <row r="3806" spans="3:16" x14ac:dyDescent="0.35">
      <c r="C3806" s="6" t="s">
        <v>6099</v>
      </c>
      <c r="D3806" s="7" t="s">
        <v>4389</v>
      </c>
      <c r="E3806" s="7" t="s">
        <v>5884</v>
      </c>
      <c r="F3806" s="8" t="s">
        <v>3910</v>
      </c>
      <c r="G3806" s="9">
        <v>417647.0588</v>
      </c>
      <c r="H3806" s="10">
        <v>2020</v>
      </c>
      <c r="I3806" s="10">
        <v>2021</v>
      </c>
      <c r="J3806" s="11" t="s">
        <v>35</v>
      </c>
      <c r="K3806" s="12">
        <v>417647.0588</v>
      </c>
      <c r="L3806" s="12">
        <v>1</v>
      </c>
      <c r="M3806" s="33" t="str">
        <f>IF(_xlfn.XLOOKUP(C3806,Raw_Data_OS_23!$C$7:$C$4518,Raw_Data_OS_23!$G$7:$G$4518,"Paid/ Closed")="Paid/ Closed","Paid/ Closed", "Still_Outstanding")</f>
        <v>Still_Outstanding</v>
      </c>
      <c r="N3806" s="33">
        <f>IF(_xlfn.XLOOKUP(C3806,Raw_Data_Paid_23!$C$4:$C$2114,Raw_Data_Paid_23!$C$4:$C$2114,1)= 1,1,0)</f>
        <v>0</v>
      </c>
      <c r="O3806" t="str">
        <f>IF(M3806=$W$7,IF(AND(N3806,_xlfn.XLOOKUP(C3806,Raw_Data_OS_23!$C$7:$C$4518,Raw_Data_OS_23!$G$7:$G$4518,0)=G3806),"A",IF(_xlfn.XLOOKUP(C3806,Raw_Data_Paid_23!$C$4:$C$2114,Raw_Data_Paid_23!$C$4:$C$2114,"B1")="B1","B1","B2")),IF(_xlfn.XLOOKUP(C3806,Raw_Data_Paid_23!$C$4:$C$2114,Raw_Data_Paid_23!$C$4:$C$2114,"C1")="C1","C1","C2"))</f>
        <v>B2</v>
      </c>
      <c r="P3806" t="str">
        <f t="shared" si="109"/>
        <v>2020B2Motor Private</v>
      </c>
    </row>
    <row r="3807" spans="3:16" x14ac:dyDescent="0.35">
      <c r="C3807" s="6" t="s">
        <v>6100</v>
      </c>
      <c r="D3807" s="7" t="s">
        <v>5985</v>
      </c>
      <c r="E3807" s="7" t="s">
        <v>6035</v>
      </c>
      <c r="F3807" s="8" t="s">
        <v>3910</v>
      </c>
      <c r="G3807" s="9">
        <v>19000</v>
      </c>
      <c r="H3807" s="10">
        <v>2021</v>
      </c>
      <c r="I3807" s="10">
        <v>2021</v>
      </c>
      <c r="J3807" s="11" t="s">
        <v>3138</v>
      </c>
      <c r="K3807" s="12">
        <v>19000</v>
      </c>
      <c r="L3807" s="12">
        <v>1</v>
      </c>
      <c r="M3807" s="33" t="str">
        <f>IF(_xlfn.XLOOKUP(C3807,Raw_Data_OS_23!$C$7:$C$4518,Raw_Data_OS_23!$G$7:$G$4518,"Paid/ Closed")="Paid/ Closed","Paid/ Closed", "Still_Outstanding")</f>
        <v>Still_Outstanding</v>
      </c>
      <c r="N3807" s="33">
        <f>IF(_xlfn.XLOOKUP(C3807,Raw_Data_Paid_23!$C$4:$C$2114,Raw_Data_Paid_23!$C$4:$C$2114,1)= 1,1,0)</f>
        <v>1</v>
      </c>
      <c r="O3807" t="str">
        <f>IF(M3807=$W$7,IF(AND(N3807,_xlfn.XLOOKUP(C3807,Raw_Data_OS_23!$C$7:$C$4518,Raw_Data_OS_23!$G$7:$G$4518,0)=G3807),"A",IF(_xlfn.XLOOKUP(C3807,Raw_Data_Paid_23!$C$4:$C$2114,Raw_Data_Paid_23!$C$4:$C$2114,"B1")="B1","B1","B2")),IF(_xlfn.XLOOKUP(C3807,Raw_Data_Paid_23!$C$4:$C$2114,Raw_Data_Paid_23!$C$4:$C$2114,"C1")="C1","C1","C2"))</f>
        <v>A</v>
      </c>
      <c r="P3807" t="str">
        <f t="shared" si="109"/>
        <v>2021AMotor Private</v>
      </c>
    </row>
    <row r="3808" spans="3:16" x14ac:dyDescent="0.35">
      <c r="C3808" s="6" t="s">
        <v>6101</v>
      </c>
      <c r="D3808" s="7" t="s">
        <v>6014</v>
      </c>
      <c r="E3808" s="7" t="s">
        <v>6085</v>
      </c>
      <c r="F3808" s="8" t="s">
        <v>3910</v>
      </c>
      <c r="G3808" s="9">
        <v>91395.294099999999</v>
      </c>
      <c r="H3808" s="10">
        <v>2021</v>
      </c>
      <c r="I3808" s="10">
        <v>2022</v>
      </c>
      <c r="J3808" s="11" t="s">
        <v>3138</v>
      </c>
      <c r="K3808" s="12">
        <v>91395.294099999999</v>
      </c>
      <c r="L3808" s="12">
        <v>1</v>
      </c>
      <c r="M3808" s="33" t="str">
        <f>IF(_xlfn.XLOOKUP(C3808,Raw_Data_OS_23!$C$7:$C$4518,Raw_Data_OS_23!$G$7:$G$4518,"Paid/ Closed")="Paid/ Closed","Paid/ Closed", "Still_Outstanding")</f>
        <v>Still_Outstanding</v>
      </c>
      <c r="N3808" s="33">
        <f>IF(_xlfn.XLOOKUP(C3808,Raw_Data_Paid_23!$C$4:$C$2114,Raw_Data_Paid_23!$C$4:$C$2114,1)= 1,1,0)</f>
        <v>1</v>
      </c>
      <c r="O3808" t="str">
        <f>IF(M3808=$W$7,IF(AND(N3808,_xlfn.XLOOKUP(C3808,Raw_Data_OS_23!$C$7:$C$4518,Raw_Data_OS_23!$G$7:$G$4518,0)=G3808),"A",IF(_xlfn.XLOOKUP(C3808,Raw_Data_Paid_23!$C$4:$C$2114,Raw_Data_Paid_23!$C$4:$C$2114,"B1")="B1","B1","B2")),IF(_xlfn.XLOOKUP(C3808,Raw_Data_Paid_23!$C$4:$C$2114,Raw_Data_Paid_23!$C$4:$C$2114,"C1")="C1","C1","C2"))</f>
        <v>B1</v>
      </c>
      <c r="P3808" t="str">
        <f t="shared" si="109"/>
        <v>2021B1Motor Private</v>
      </c>
    </row>
    <row r="3809" spans="3:16" x14ac:dyDescent="0.35">
      <c r="C3809" s="6" t="s">
        <v>6102</v>
      </c>
      <c r="D3809" s="7" t="s">
        <v>5397</v>
      </c>
      <c r="E3809" s="7" t="s">
        <v>5934</v>
      </c>
      <c r="F3809" s="8" t="s">
        <v>658</v>
      </c>
      <c r="G3809" s="9">
        <v>19600</v>
      </c>
      <c r="H3809" s="10">
        <v>2021</v>
      </c>
      <c r="I3809" s="10">
        <v>2021</v>
      </c>
      <c r="J3809" s="11" t="s">
        <v>21</v>
      </c>
      <c r="K3809" s="12">
        <v>19600</v>
      </c>
      <c r="L3809" s="12">
        <v>1</v>
      </c>
      <c r="M3809" s="33" t="str">
        <f>IF(_xlfn.XLOOKUP(C3809,Raw_Data_OS_23!$C$7:$C$4518,Raw_Data_OS_23!$G$7:$G$4518,"Paid/ Closed")="Paid/ Closed","Paid/ Closed", "Still_Outstanding")</f>
        <v>Paid/ Closed</v>
      </c>
      <c r="N3809" s="33">
        <f>IF(_xlfn.XLOOKUP(C3809,Raw_Data_Paid_23!$C$4:$C$2114,Raw_Data_Paid_23!$C$4:$C$2114,1)= 1,1,0)</f>
        <v>1</v>
      </c>
      <c r="O3809" t="str">
        <f>IF(M3809=$W$7,IF(AND(N3809,_xlfn.XLOOKUP(C3809,Raw_Data_OS_23!$C$7:$C$4518,Raw_Data_OS_23!$G$7:$G$4518,0)=G3809),"A",IF(_xlfn.XLOOKUP(C3809,Raw_Data_Paid_23!$C$4:$C$2114,Raw_Data_Paid_23!$C$4:$C$2114,"B1")="B1","B1","B2")),IF(_xlfn.XLOOKUP(C3809,Raw_Data_Paid_23!$C$4:$C$2114,Raw_Data_Paid_23!$C$4:$C$2114,"C1")="C1","C1","C2"))</f>
        <v>C1</v>
      </c>
      <c r="P3809" t="str">
        <f t="shared" si="109"/>
        <v>2021C1Workmen's Compensation</v>
      </c>
    </row>
    <row r="3810" spans="3:16" x14ac:dyDescent="0.35">
      <c r="C3810" s="6" t="s">
        <v>6103</v>
      </c>
      <c r="D3810" s="7" t="s">
        <v>5937</v>
      </c>
      <c r="E3810" s="7" t="s">
        <v>5940</v>
      </c>
      <c r="F3810" s="8" t="s">
        <v>4248</v>
      </c>
      <c r="G3810" s="9">
        <v>0</v>
      </c>
      <c r="H3810" s="10">
        <v>2021</v>
      </c>
      <c r="I3810" s="10">
        <v>2021</v>
      </c>
      <c r="J3810" s="11" t="s">
        <v>3138</v>
      </c>
      <c r="K3810" s="12">
        <v>108163.7559</v>
      </c>
      <c r="L3810" s="12">
        <v>1</v>
      </c>
      <c r="M3810" s="33" t="str">
        <f>IF(_xlfn.XLOOKUP(C3810,Raw_Data_OS_23!$C$7:$C$4518,Raw_Data_OS_23!$G$7:$G$4518,"Paid/ Closed")="Paid/ Closed","Paid/ Closed", "Still_Outstanding")</f>
        <v>Still_Outstanding</v>
      </c>
      <c r="N3810" s="33">
        <f>IF(_xlfn.XLOOKUP(C3810,Raw_Data_Paid_23!$C$4:$C$2114,Raw_Data_Paid_23!$C$4:$C$2114,1)= 1,1,0)</f>
        <v>1</v>
      </c>
      <c r="O3810" t="str">
        <f>IF(M3810=$W$7,IF(AND(N3810,_xlfn.XLOOKUP(C3810,Raw_Data_OS_23!$C$7:$C$4518,Raw_Data_OS_23!$G$7:$G$4518,0)=G3810),"A",IF(_xlfn.XLOOKUP(C3810,Raw_Data_Paid_23!$C$4:$C$2114,Raw_Data_Paid_23!$C$4:$C$2114,"B1")="B1","B1","B2")),IF(_xlfn.XLOOKUP(C3810,Raw_Data_Paid_23!$C$4:$C$2114,Raw_Data_Paid_23!$C$4:$C$2114,"C1")="C1","C1","C2"))</f>
        <v>B1</v>
      </c>
      <c r="P3810" t="str">
        <f t="shared" si="109"/>
        <v>2021B1Fire Industrial</v>
      </c>
    </row>
    <row r="3811" spans="3:16" x14ac:dyDescent="0.35">
      <c r="C3811" s="6" t="s">
        <v>6104</v>
      </c>
      <c r="D3811" s="7" t="s">
        <v>6005</v>
      </c>
      <c r="E3811" s="7" t="s">
        <v>6105</v>
      </c>
      <c r="F3811" s="8" t="s">
        <v>3910</v>
      </c>
      <c r="G3811" s="9">
        <v>20704</v>
      </c>
      <c r="H3811" s="10">
        <v>2021</v>
      </c>
      <c r="I3811" s="10">
        <v>2022</v>
      </c>
      <c r="J3811" s="11" t="s">
        <v>3138</v>
      </c>
      <c r="K3811" s="12">
        <v>20704</v>
      </c>
      <c r="L3811" s="12">
        <v>1</v>
      </c>
      <c r="M3811" s="33" t="str">
        <f>IF(_xlfn.XLOOKUP(C3811,Raw_Data_OS_23!$C$7:$C$4518,Raw_Data_OS_23!$G$7:$G$4518,"Paid/ Closed")="Paid/ Closed","Paid/ Closed", "Still_Outstanding")</f>
        <v>Paid/ Closed</v>
      </c>
      <c r="N3811" s="33">
        <f>IF(_xlfn.XLOOKUP(C3811,Raw_Data_Paid_23!$C$4:$C$2114,Raw_Data_Paid_23!$C$4:$C$2114,1)= 1,1,0)</f>
        <v>1</v>
      </c>
      <c r="O3811" t="str">
        <f>IF(M3811=$W$7,IF(AND(N3811,_xlfn.XLOOKUP(C3811,Raw_Data_OS_23!$C$7:$C$4518,Raw_Data_OS_23!$G$7:$G$4518,0)=G3811),"A",IF(_xlfn.XLOOKUP(C3811,Raw_Data_Paid_23!$C$4:$C$2114,Raw_Data_Paid_23!$C$4:$C$2114,"B1")="B1","B1","B2")),IF(_xlfn.XLOOKUP(C3811,Raw_Data_Paid_23!$C$4:$C$2114,Raw_Data_Paid_23!$C$4:$C$2114,"C1")="C1","C1","C2"))</f>
        <v>C1</v>
      </c>
      <c r="P3811" t="str">
        <f t="shared" si="109"/>
        <v>2021C1Motor Private</v>
      </c>
    </row>
    <row r="3812" spans="3:16" x14ac:dyDescent="0.35">
      <c r="C3812" s="6" t="s">
        <v>6106</v>
      </c>
      <c r="D3812" s="7" t="s">
        <v>6056</v>
      </c>
      <c r="E3812" s="7" t="s">
        <v>6105</v>
      </c>
      <c r="F3812" s="8" t="s">
        <v>3910</v>
      </c>
      <c r="G3812" s="9">
        <v>90000</v>
      </c>
      <c r="H3812" s="10">
        <v>2022</v>
      </c>
      <c r="I3812" s="10">
        <v>2022</v>
      </c>
      <c r="J3812" s="11" t="s">
        <v>6021</v>
      </c>
      <c r="K3812" s="12">
        <v>90000</v>
      </c>
      <c r="L3812" s="12">
        <v>1</v>
      </c>
      <c r="M3812" s="33" t="str">
        <f>IF(_xlfn.XLOOKUP(C3812,Raw_Data_OS_23!$C$7:$C$4518,Raw_Data_OS_23!$G$7:$G$4518,"Paid/ Closed")="Paid/ Closed","Paid/ Closed", "Still_Outstanding")</f>
        <v>Still_Outstanding</v>
      </c>
      <c r="N3812" s="33">
        <f>IF(_xlfn.XLOOKUP(C3812,Raw_Data_Paid_23!$C$4:$C$2114,Raw_Data_Paid_23!$C$4:$C$2114,1)= 1,1,0)</f>
        <v>0</v>
      </c>
      <c r="O3812" t="str">
        <f>IF(M3812=$W$7,IF(AND(N3812,_xlfn.XLOOKUP(C3812,Raw_Data_OS_23!$C$7:$C$4518,Raw_Data_OS_23!$G$7:$G$4518,0)=G3812),"A",IF(_xlfn.XLOOKUP(C3812,Raw_Data_Paid_23!$C$4:$C$2114,Raw_Data_Paid_23!$C$4:$C$2114,"B1")="B1","B1","B2")),IF(_xlfn.XLOOKUP(C3812,Raw_Data_Paid_23!$C$4:$C$2114,Raw_Data_Paid_23!$C$4:$C$2114,"C1")="C1","C1","C2"))</f>
        <v>B2</v>
      </c>
      <c r="P3812" t="str">
        <f t="shared" si="109"/>
        <v>2022B2Motor Private</v>
      </c>
    </row>
    <row r="3813" spans="3:16" x14ac:dyDescent="0.35">
      <c r="C3813" s="6" t="s">
        <v>6107</v>
      </c>
      <c r="D3813" s="7" t="s">
        <v>5972</v>
      </c>
      <c r="E3813" s="7" t="s">
        <v>6105</v>
      </c>
      <c r="F3813" s="8" t="s">
        <v>3910</v>
      </c>
      <c r="G3813" s="9">
        <v>50000</v>
      </c>
      <c r="H3813" s="10">
        <v>2021</v>
      </c>
      <c r="I3813" s="10">
        <v>2022</v>
      </c>
      <c r="J3813" s="11" t="s">
        <v>3138</v>
      </c>
      <c r="K3813" s="12">
        <v>50000</v>
      </c>
      <c r="L3813" s="12">
        <v>1</v>
      </c>
      <c r="M3813" s="33" t="str">
        <f>IF(_xlfn.XLOOKUP(C3813,Raw_Data_OS_23!$C$7:$C$4518,Raw_Data_OS_23!$G$7:$G$4518,"Paid/ Closed")="Paid/ Closed","Paid/ Closed", "Still_Outstanding")</f>
        <v>Still_Outstanding</v>
      </c>
      <c r="N3813" s="33">
        <f>IF(_xlfn.XLOOKUP(C3813,Raw_Data_Paid_23!$C$4:$C$2114,Raw_Data_Paid_23!$C$4:$C$2114,1)= 1,1,0)</f>
        <v>0</v>
      </c>
      <c r="O3813" t="str">
        <f>IF(M3813=$W$7,IF(AND(N3813,_xlfn.XLOOKUP(C3813,Raw_Data_OS_23!$C$7:$C$4518,Raw_Data_OS_23!$G$7:$G$4518,0)=G3813),"A",IF(_xlfn.XLOOKUP(C3813,Raw_Data_Paid_23!$C$4:$C$2114,Raw_Data_Paid_23!$C$4:$C$2114,"B1")="B1","B1","B2")),IF(_xlfn.XLOOKUP(C3813,Raw_Data_Paid_23!$C$4:$C$2114,Raw_Data_Paid_23!$C$4:$C$2114,"C1")="C1","C1","C2"))</f>
        <v>B2</v>
      </c>
      <c r="P3813" t="str">
        <f t="shared" si="109"/>
        <v>2021B2Motor Private</v>
      </c>
    </row>
    <row r="3814" spans="3:16" x14ac:dyDescent="0.35">
      <c r="C3814" s="6" t="s">
        <v>6108</v>
      </c>
      <c r="D3814" s="7" t="s">
        <v>6085</v>
      </c>
      <c r="E3814" s="7" t="s">
        <v>6105</v>
      </c>
      <c r="F3814" s="8" t="s">
        <v>3908</v>
      </c>
      <c r="G3814" s="9">
        <v>205882.3529</v>
      </c>
      <c r="H3814" s="10">
        <v>2022</v>
      </c>
      <c r="I3814" s="10">
        <v>2022</v>
      </c>
      <c r="J3814" s="11" t="s">
        <v>6021</v>
      </c>
      <c r="K3814" s="12">
        <v>205882.3529</v>
      </c>
      <c r="L3814" s="12">
        <v>1</v>
      </c>
      <c r="M3814" s="33" t="str">
        <f>IF(_xlfn.XLOOKUP(C3814,Raw_Data_OS_23!$C$7:$C$4518,Raw_Data_OS_23!$G$7:$G$4518,"Paid/ Closed")="Paid/ Closed","Paid/ Closed", "Still_Outstanding")</f>
        <v>Still_Outstanding</v>
      </c>
      <c r="N3814" s="33">
        <f>IF(_xlfn.XLOOKUP(C3814,Raw_Data_Paid_23!$C$4:$C$2114,Raw_Data_Paid_23!$C$4:$C$2114,1)= 1,1,0)</f>
        <v>0</v>
      </c>
      <c r="O3814" t="str">
        <f>IF(M3814=$W$7,IF(AND(N3814,_xlfn.XLOOKUP(C3814,Raw_Data_OS_23!$C$7:$C$4518,Raw_Data_OS_23!$G$7:$G$4518,0)=G3814),"A",IF(_xlfn.XLOOKUP(C3814,Raw_Data_Paid_23!$C$4:$C$2114,Raw_Data_Paid_23!$C$4:$C$2114,"B1")="B1","B1","B2")),IF(_xlfn.XLOOKUP(C3814,Raw_Data_Paid_23!$C$4:$C$2114,Raw_Data_Paid_23!$C$4:$C$2114,"C1")="C1","C1","C2"))</f>
        <v>B2</v>
      </c>
      <c r="P3814" t="str">
        <f t="shared" si="109"/>
        <v>2022B2Motor Commercial</v>
      </c>
    </row>
    <row r="3815" spans="3:16" x14ac:dyDescent="0.35">
      <c r="C3815" s="6" t="s">
        <v>6109</v>
      </c>
      <c r="D3815" s="7" t="s">
        <v>6071</v>
      </c>
      <c r="E3815" s="7" t="s">
        <v>6110</v>
      </c>
      <c r="F3815" s="8" t="s">
        <v>3910</v>
      </c>
      <c r="G3815" s="9">
        <v>102941.1765</v>
      </c>
      <c r="H3815" s="10">
        <v>2022</v>
      </c>
      <c r="I3815" s="10">
        <v>2022</v>
      </c>
      <c r="J3815" s="11" t="s">
        <v>6021</v>
      </c>
      <c r="K3815" s="12">
        <v>102941.1765</v>
      </c>
      <c r="L3815" s="12">
        <v>1</v>
      </c>
      <c r="M3815" s="33" t="str">
        <f>IF(_xlfn.XLOOKUP(C3815,Raw_Data_OS_23!$C$7:$C$4518,Raw_Data_OS_23!$G$7:$G$4518,"Paid/ Closed")="Paid/ Closed","Paid/ Closed", "Still_Outstanding")</f>
        <v>Still_Outstanding</v>
      </c>
      <c r="N3815" s="33">
        <f>IF(_xlfn.XLOOKUP(C3815,Raw_Data_Paid_23!$C$4:$C$2114,Raw_Data_Paid_23!$C$4:$C$2114,1)= 1,1,0)</f>
        <v>0</v>
      </c>
      <c r="O3815" t="str">
        <f>IF(M3815=$W$7,IF(AND(N3815,_xlfn.XLOOKUP(C3815,Raw_Data_OS_23!$C$7:$C$4518,Raw_Data_OS_23!$G$7:$G$4518,0)=G3815),"A",IF(_xlfn.XLOOKUP(C3815,Raw_Data_Paid_23!$C$4:$C$2114,Raw_Data_Paid_23!$C$4:$C$2114,"B1")="B1","B1","B2")),IF(_xlfn.XLOOKUP(C3815,Raw_Data_Paid_23!$C$4:$C$2114,Raw_Data_Paid_23!$C$4:$C$2114,"C1")="C1","C1","C2"))</f>
        <v>B2</v>
      </c>
      <c r="P3815" t="str">
        <f t="shared" si="109"/>
        <v>2022B2Motor Private</v>
      </c>
    </row>
    <row r="3816" spans="3:16" x14ac:dyDescent="0.35">
      <c r="C3816" s="6" t="s">
        <v>6111</v>
      </c>
      <c r="D3816" s="7" t="s">
        <v>6098</v>
      </c>
      <c r="E3816" s="7" t="s">
        <v>6110</v>
      </c>
      <c r="F3816" s="8" t="s">
        <v>3910</v>
      </c>
      <c r="G3816" s="9">
        <v>100000</v>
      </c>
      <c r="H3816" s="10">
        <v>2021</v>
      </c>
      <c r="I3816" s="10">
        <v>2022</v>
      </c>
      <c r="J3816" s="11" t="s">
        <v>3138</v>
      </c>
      <c r="K3816" s="12">
        <v>100000</v>
      </c>
      <c r="L3816" s="12">
        <v>1</v>
      </c>
      <c r="M3816" s="33" t="str">
        <f>IF(_xlfn.XLOOKUP(C3816,Raw_Data_OS_23!$C$7:$C$4518,Raw_Data_OS_23!$G$7:$G$4518,"Paid/ Closed")="Paid/ Closed","Paid/ Closed", "Still_Outstanding")</f>
        <v>Still_Outstanding</v>
      </c>
      <c r="N3816" s="33">
        <f>IF(_xlfn.XLOOKUP(C3816,Raw_Data_Paid_23!$C$4:$C$2114,Raw_Data_Paid_23!$C$4:$C$2114,1)= 1,1,0)</f>
        <v>1</v>
      </c>
      <c r="O3816" t="str">
        <f>IF(M3816=$W$7,IF(AND(N3816,_xlfn.XLOOKUP(C3816,Raw_Data_OS_23!$C$7:$C$4518,Raw_Data_OS_23!$G$7:$G$4518,0)=G3816),"A",IF(_xlfn.XLOOKUP(C3816,Raw_Data_Paid_23!$C$4:$C$2114,Raw_Data_Paid_23!$C$4:$C$2114,"B1")="B1","B1","B2")),IF(_xlfn.XLOOKUP(C3816,Raw_Data_Paid_23!$C$4:$C$2114,Raw_Data_Paid_23!$C$4:$C$2114,"C1")="C1","C1","C2"))</f>
        <v>B1</v>
      </c>
      <c r="P3816" t="str">
        <f t="shared" si="109"/>
        <v>2021B1Motor Private</v>
      </c>
    </row>
    <row r="3817" spans="3:16" x14ac:dyDescent="0.35">
      <c r="C3817" s="6" t="s">
        <v>6112</v>
      </c>
      <c r="D3817" s="7" t="s">
        <v>6009</v>
      </c>
      <c r="E3817" s="7" t="s">
        <v>6110</v>
      </c>
      <c r="F3817" s="8" t="s">
        <v>3908</v>
      </c>
      <c r="G3817" s="9">
        <v>194500</v>
      </c>
      <c r="H3817" s="10">
        <v>2021</v>
      </c>
      <c r="I3817" s="10">
        <v>2022</v>
      </c>
      <c r="J3817" s="11" t="s">
        <v>3138</v>
      </c>
      <c r="K3817" s="12">
        <v>826500</v>
      </c>
      <c r="L3817" s="12">
        <v>1</v>
      </c>
      <c r="M3817" s="33" t="str">
        <f>IF(_xlfn.XLOOKUP(C3817,Raw_Data_OS_23!$C$7:$C$4518,Raw_Data_OS_23!$G$7:$G$4518,"Paid/ Closed")="Paid/ Closed","Paid/ Closed", "Still_Outstanding")</f>
        <v>Still_Outstanding</v>
      </c>
      <c r="N3817" s="33">
        <f>IF(_xlfn.XLOOKUP(C3817,Raw_Data_Paid_23!$C$4:$C$2114,Raw_Data_Paid_23!$C$4:$C$2114,1)= 1,1,0)</f>
        <v>0</v>
      </c>
      <c r="O3817" t="str">
        <f>IF(M3817=$W$7,IF(AND(N3817,_xlfn.XLOOKUP(C3817,Raw_Data_OS_23!$C$7:$C$4518,Raw_Data_OS_23!$G$7:$G$4518,0)=G3817),"A",IF(_xlfn.XLOOKUP(C3817,Raw_Data_Paid_23!$C$4:$C$2114,Raw_Data_Paid_23!$C$4:$C$2114,"B1")="B1","B1","B2")),IF(_xlfn.XLOOKUP(C3817,Raw_Data_Paid_23!$C$4:$C$2114,Raw_Data_Paid_23!$C$4:$C$2114,"C1")="C1","C1","C2"))</f>
        <v>B2</v>
      </c>
      <c r="P3817" t="str">
        <f t="shared" si="109"/>
        <v>2021B2Motor Commercial</v>
      </c>
    </row>
    <row r="3818" spans="3:16" x14ac:dyDescent="0.35">
      <c r="C3818" s="6" t="s">
        <v>6113</v>
      </c>
      <c r="D3818" s="7" t="s">
        <v>6078</v>
      </c>
      <c r="E3818" s="7" t="s">
        <v>6105</v>
      </c>
      <c r="F3818" s="8" t="s">
        <v>3910</v>
      </c>
      <c r="G3818" s="9">
        <v>428948.23528999998</v>
      </c>
      <c r="H3818" s="10">
        <v>2022</v>
      </c>
      <c r="I3818" s="10">
        <v>2022</v>
      </c>
      <c r="J3818" s="11" t="s">
        <v>6021</v>
      </c>
      <c r="K3818" s="12">
        <v>428948.23528999998</v>
      </c>
      <c r="L3818" s="12">
        <v>1</v>
      </c>
      <c r="M3818" s="33" t="str">
        <f>IF(_xlfn.XLOOKUP(C3818,Raw_Data_OS_23!$C$7:$C$4518,Raw_Data_OS_23!$G$7:$G$4518,"Paid/ Closed")="Paid/ Closed","Paid/ Closed", "Still_Outstanding")</f>
        <v>Still_Outstanding</v>
      </c>
      <c r="N3818" s="33">
        <f>IF(_xlfn.XLOOKUP(C3818,Raw_Data_Paid_23!$C$4:$C$2114,Raw_Data_Paid_23!$C$4:$C$2114,1)= 1,1,0)</f>
        <v>1</v>
      </c>
      <c r="O3818" t="str">
        <f>IF(M3818=$W$7,IF(AND(N3818,_xlfn.XLOOKUP(C3818,Raw_Data_OS_23!$C$7:$C$4518,Raw_Data_OS_23!$G$7:$G$4518,0)=G3818),"A",IF(_xlfn.XLOOKUP(C3818,Raw_Data_Paid_23!$C$4:$C$2114,Raw_Data_Paid_23!$C$4:$C$2114,"B1")="B1","B1","B2")),IF(_xlfn.XLOOKUP(C3818,Raw_Data_Paid_23!$C$4:$C$2114,Raw_Data_Paid_23!$C$4:$C$2114,"C1")="C1","C1","C2"))</f>
        <v>A</v>
      </c>
      <c r="P3818" t="str">
        <f t="shared" si="109"/>
        <v>2022AMotor Private</v>
      </c>
    </row>
    <row r="3819" spans="3:16" x14ac:dyDescent="0.35">
      <c r="C3819" s="6" t="s">
        <v>6114</v>
      </c>
      <c r="D3819" s="7" t="s">
        <v>6115</v>
      </c>
      <c r="E3819" s="7" t="s">
        <v>6110</v>
      </c>
      <c r="F3819" s="8" t="s">
        <v>3910</v>
      </c>
      <c r="G3819" s="9">
        <v>164000</v>
      </c>
      <c r="H3819" s="10">
        <v>2021</v>
      </c>
      <c r="I3819" s="10">
        <v>2022</v>
      </c>
      <c r="J3819" s="11" t="s">
        <v>3138</v>
      </c>
      <c r="K3819" s="12">
        <v>164000</v>
      </c>
      <c r="L3819" s="12">
        <v>1</v>
      </c>
      <c r="M3819" s="33" t="str">
        <f>IF(_xlfn.XLOOKUP(C3819,Raw_Data_OS_23!$C$7:$C$4518,Raw_Data_OS_23!$G$7:$G$4518,"Paid/ Closed")="Paid/ Closed","Paid/ Closed", "Still_Outstanding")</f>
        <v>Still_Outstanding</v>
      </c>
      <c r="N3819" s="33">
        <f>IF(_xlfn.XLOOKUP(C3819,Raw_Data_Paid_23!$C$4:$C$2114,Raw_Data_Paid_23!$C$4:$C$2114,1)= 1,1,0)</f>
        <v>0</v>
      </c>
      <c r="O3819" t="str">
        <f>IF(M3819=$W$7,IF(AND(N3819,_xlfn.XLOOKUP(C3819,Raw_Data_OS_23!$C$7:$C$4518,Raw_Data_OS_23!$G$7:$G$4518,0)=G3819),"A",IF(_xlfn.XLOOKUP(C3819,Raw_Data_Paid_23!$C$4:$C$2114,Raw_Data_Paid_23!$C$4:$C$2114,"B1")="B1","B1","B2")),IF(_xlfn.XLOOKUP(C3819,Raw_Data_Paid_23!$C$4:$C$2114,Raw_Data_Paid_23!$C$4:$C$2114,"C1")="C1","C1","C2"))</f>
        <v>B2</v>
      </c>
      <c r="P3819" t="str">
        <f t="shared" si="109"/>
        <v>2021B2Motor Private</v>
      </c>
    </row>
    <row r="3820" spans="3:16" x14ac:dyDescent="0.35">
      <c r="C3820" s="6" t="s">
        <v>6116</v>
      </c>
      <c r="D3820" s="7" t="s">
        <v>5805</v>
      </c>
      <c r="E3820" s="7" t="s">
        <v>6117</v>
      </c>
      <c r="F3820" s="8" t="s">
        <v>3908</v>
      </c>
      <c r="G3820" s="9">
        <v>100000</v>
      </c>
      <c r="H3820" s="10">
        <v>2021</v>
      </c>
      <c r="I3820" s="10">
        <v>2021</v>
      </c>
      <c r="J3820" s="11" t="s">
        <v>2250</v>
      </c>
      <c r="K3820" s="12">
        <v>100000</v>
      </c>
      <c r="L3820" s="12">
        <v>1</v>
      </c>
      <c r="M3820" s="33" t="str">
        <f>IF(_xlfn.XLOOKUP(C3820,Raw_Data_OS_23!$C$7:$C$4518,Raw_Data_OS_23!$G$7:$G$4518,"Paid/ Closed")="Paid/ Closed","Paid/ Closed", "Still_Outstanding")</f>
        <v>Paid/ Closed</v>
      </c>
      <c r="N3820" s="33">
        <f>IF(_xlfn.XLOOKUP(C3820,Raw_Data_Paid_23!$C$4:$C$2114,Raw_Data_Paid_23!$C$4:$C$2114,1)= 1,1,0)</f>
        <v>1</v>
      </c>
      <c r="O3820" t="str">
        <f>IF(M3820=$W$7,IF(AND(N3820,_xlfn.XLOOKUP(C3820,Raw_Data_OS_23!$C$7:$C$4518,Raw_Data_OS_23!$G$7:$G$4518,0)=G3820),"A",IF(_xlfn.XLOOKUP(C3820,Raw_Data_Paid_23!$C$4:$C$2114,Raw_Data_Paid_23!$C$4:$C$2114,"B1")="B1","B1","B2")),IF(_xlfn.XLOOKUP(C3820,Raw_Data_Paid_23!$C$4:$C$2114,Raw_Data_Paid_23!$C$4:$C$2114,"C1")="C1","C1","C2"))</f>
        <v>C1</v>
      </c>
      <c r="P3820" t="str">
        <f t="shared" si="109"/>
        <v>2021C1Motor Commercial</v>
      </c>
    </row>
    <row r="3821" spans="3:16" x14ac:dyDescent="0.35">
      <c r="C3821" s="6" t="s">
        <v>6118</v>
      </c>
      <c r="D3821" s="7" t="s">
        <v>5244</v>
      </c>
      <c r="E3821" s="7" t="s">
        <v>6078</v>
      </c>
      <c r="F3821" s="8" t="s">
        <v>3910</v>
      </c>
      <c r="G3821" s="9">
        <v>50000</v>
      </c>
      <c r="H3821" s="10">
        <v>2021</v>
      </c>
      <c r="I3821" s="10">
        <v>2022</v>
      </c>
      <c r="J3821" s="11" t="s">
        <v>21</v>
      </c>
      <c r="K3821" s="12">
        <v>50000</v>
      </c>
      <c r="L3821" s="12">
        <v>1</v>
      </c>
      <c r="M3821" s="33" t="str">
        <f>IF(_xlfn.XLOOKUP(C3821,Raw_Data_OS_23!$C$7:$C$4518,Raw_Data_OS_23!$G$7:$G$4518,"Paid/ Closed")="Paid/ Closed","Paid/ Closed", "Still_Outstanding")</f>
        <v>Paid/ Closed</v>
      </c>
      <c r="N3821" s="33">
        <f>IF(_xlfn.XLOOKUP(C3821,Raw_Data_Paid_23!$C$4:$C$2114,Raw_Data_Paid_23!$C$4:$C$2114,1)= 1,1,0)</f>
        <v>1</v>
      </c>
      <c r="O3821" t="str">
        <f>IF(M3821=$W$7,IF(AND(N3821,_xlfn.XLOOKUP(C3821,Raw_Data_OS_23!$C$7:$C$4518,Raw_Data_OS_23!$G$7:$G$4518,0)=G3821),"A",IF(_xlfn.XLOOKUP(C3821,Raw_Data_Paid_23!$C$4:$C$2114,Raw_Data_Paid_23!$C$4:$C$2114,"B1")="B1","B1","B2")),IF(_xlfn.XLOOKUP(C3821,Raw_Data_Paid_23!$C$4:$C$2114,Raw_Data_Paid_23!$C$4:$C$2114,"C1")="C1","C1","C2"))</f>
        <v>C1</v>
      </c>
      <c r="P3821" t="str">
        <f t="shared" si="109"/>
        <v>2021C1Motor Private</v>
      </c>
    </row>
    <row r="3822" spans="3:16" x14ac:dyDescent="0.35">
      <c r="C3822" s="6" t="s">
        <v>6119</v>
      </c>
      <c r="D3822" s="7" t="s">
        <v>5993</v>
      </c>
      <c r="E3822" s="7" t="s">
        <v>6120</v>
      </c>
      <c r="F3822" s="8" t="s">
        <v>3910</v>
      </c>
      <c r="G3822" s="9">
        <v>258635.2941</v>
      </c>
      <c r="H3822" s="10">
        <v>2021</v>
      </c>
      <c r="I3822" s="10">
        <v>2022</v>
      </c>
      <c r="J3822" s="11" t="s">
        <v>3138</v>
      </c>
      <c r="K3822" s="12">
        <v>258635.2941</v>
      </c>
      <c r="L3822" s="12">
        <v>1</v>
      </c>
      <c r="M3822" s="33" t="str">
        <f>IF(_xlfn.XLOOKUP(C3822,Raw_Data_OS_23!$C$7:$C$4518,Raw_Data_OS_23!$G$7:$G$4518,"Paid/ Closed")="Paid/ Closed","Paid/ Closed", "Still_Outstanding")</f>
        <v>Still_Outstanding</v>
      </c>
      <c r="N3822" s="33">
        <f>IF(_xlfn.XLOOKUP(C3822,Raw_Data_Paid_23!$C$4:$C$2114,Raw_Data_Paid_23!$C$4:$C$2114,1)= 1,1,0)</f>
        <v>0</v>
      </c>
      <c r="O3822" t="str">
        <f>IF(M3822=$W$7,IF(AND(N3822,_xlfn.XLOOKUP(C3822,Raw_Data_OS_23!$C$7:$C$4518,Raw_Data_OS_23!$G$7:$G$4518,0)=G3822),"A",IF(_xlfn.XLOOKUP(C3822,Raw_Data_Paid_23!$C$4:$C$2114,Raw_Data_Paid_23!$C$4:$C$2114,"B1")="B1","B1","B2")),IF(_xlfn.XLOOKUP(C3822,Raw_Data_Paid_23!$C$4:$C$2114,Raw_Data_Paid_23!$C$4:$C$2114,"C1")="C1","C1","C2"))</f>
        <v>B2</v>
      </c>
      <c r="P3822" t="str">
        <f t="shared" si="109"/>
        <v>2021B2Motor Private</v>
      </c>
    </row>
    <row r="3823" spans="3:16" x14ac:dyDescent="0.35">
      <c r="C3823" s="6" t="s">
        <v>6121</v>
      </c>
      <c r="D3823" s="7" t="s">
        <v>5958</v>
      </c>
      <c r="E3823" s="7" t="s">
        <v>6122</v>
      </c>
      <c r="F3823" s="8" t="s">
        <v>3910</v>
      </c>
      <c r="G3823" s="9">
        <v>-100000</v>
      </c>
      <c r="H3823" s="10">
        <v>2021</v>
      </c>
      <c r="I3823" s="10">
        <v>2022</v>
      </c>
      <c r="J3823" s="11" t="s">
        <v>3138</v>
      </c>
      <c r="K3823" s="12">
        <v>-100000</v>
      </c>
      <c r="L3823" s="12">
        <v>1</v>
      </c>
      <c r="M3823" s="33" t="str">
        <f>IF(_xlfn.XLOOKUP(C3823,Raw_Data_OS_23!$C$7:$C$4518,Raw_Data_OS_23!$G$7:$G$4518,"Paid/ Closed")="Paid/ Closed","Paid/ Closed", "Still_Outstanding")</f>
        <v>Paid/ Closed</v>
      </c>
      <c r="N3823" s="33">
        <f>IF(_xlfn.XLOOKUP(C3823,Raw_Data_Paid_23!$C$4:$C$2114,Raw_Data_Paid_23!$C$4:$C$2114,1)= 1,1,0)</f>
        <v>1</v>
      </c>
      <c r="O3823" t="str">
        <f>IF(M3823=$W$7,IF(AND(N3823,_xlfn.XLOOKUP(C3823,Raw_Data_OS_23!$C$7:$C$4518,Raw_Data_OS_23!$G$7:$G$4518,0)=G3823),"A",IF(_xlfn.XLOOKUP(C3823,Raw_Data_Paid_23!$C$4:$C$2114,Raw_Data_Paid_23!$C$4:$C$2114,"B1")="B1","B1","B2")),IF(_xlfn.XLOOKUP(C3823,Raw_Data_Paid_23!$C$4:$C$2114,Raw_Data_Paid_23!$C$4:$C$2114,"C1")="C1","C1","C2"))</f>
        <v>C1</v>
      </c>
      <c r="P3823" t="str">
        <f t="shared" si="109"/>
        <v>2021C1Motor Private</v>
      </c>
    </row>
    <row r="3824" spans="3:16" x14ac:dyDescent="0.35">
      <c r="C3824" s="6" t="s">
        <v>6123</v>
      </c>
      <c r="D3824" s="7" t="s">
        <v>6115</v>
      </c>
      <c r="E3824" s="7" t="s">
        <v>6120</v>
      </c>
      <c r="F3824" s="8" t="s">
        <v>3910</v>
      </c>
      <c r="G3824" s="9">
        <v>60000</v>
      </c>
      <c r="H3824" s="10">
        <v>2021</v>
      </c>
      <c r="I3824" s="10">
        <v>2022</v>
      </c>
      <c r="J3824" s="11" t="s">
        <v>3138</v>
      </c>
      <c r="K3824" s="12">
        <v>60000</v>
      </c>
      <c r="L3824" s="12">
        <v>1</v>
      </c>
      <c r="M3824" s="33" t="str">
        <f>IF(_xlfn.XLOOKUP(C3824,Raw_Data_OS_23!$C$7:$C$4518,Raw_Data_OS_23!$G$7:$G$4518,"Paid/ Closed")="Paid/ Closed","Paid/ Closed", "Still_Outstanding")</f>
        <v>Paid/ Closed</v>
      </c>
      <c r="N3824" s="33">
        <f>IF(_xlfn.XLOOKUP(C3824,Raw_Data_Paid_23!$C$4:$C$2114,Raw_Data_Paid_23!$C$4:$C$2114,1)= 1,1,0)</f>
        <v>0</v>
      </c>
      <c r="O3824" t="str">
        <f>IF(M3824=$W$7,IF(AND(N3824,_xlfn.XLOOKUP(C3824,Raw_Data_OS_23!$C$7:$C$4518,Raw_Data_OS_23!$G$7:$G$4518,0)=G3824),"A",IF(_xlfn.XLOOKUP(C3824,Raw_Data_Paid_23!$C$4:$C$2114,Raw_Data_Paid_23!$C$4:$C$2114,"B1")="B1","B1","B2")),IF(_xlfn.XLOOKUP(C3824,Raw_Data_Paid_23!$C$4:$C$2114,Raw_Data_Paid_23!$C$4:$C$2114,"C1")="C1","C1","C2"))</f>
        <v>C2</v>
      </c>
      <c r="P3824" t="str">
        <f t="shared" si="109"/>
        <v>2021C2Motor Private</v>
      </c>
    </row>
    <row r="3825" spans="3:16" x14ac:dyDescent="0.35">
      <c r="C3825" s="6" t="s">
        <v>6124</v>
      </c>
      <c r="D3825" s="7" t="s">
        <v>6092</v>
      </c>
      <c r="E3825" s="7" t="s">
        <v>6125</v>
      </c>
      <c r="F3825" s="8" t="s">
        <v>3910</v>
      </c>
      <c r="G3825" s="9">
        <v>110000</v>
      </c>
      <c r="H3825" s="10">
        <v>2022</v>
      </c>
      <c r="I3825" s="10">
        <v>2022</v>
      </c>
      <c r="J3825" s="11" t="s">
        <v>6021</v>
      </c>
      <c r="K3825" s="12">
        <v>110000</v>
      </c>
      <c r="L3825" s="12">
        <v>1</v>
      </c>
      <c r="M3825" s="33" t="str">
        <f>IF(_xlfn.XLOOKUP(C3825,Raw_Data_OS_23!$C$7:$C$4518,Raw_Data_OS_23!$G$7:$G$4518,"Paid/ Closed")="Paid/ Closed","Paid/ Closed", "Still_Outstanding")</f>
        <v>Still_Outstanding</v>
      </c>
      <c r="N3825" s="33">
        <f>IF(_xlfn.XLOOKUP(C3825,Raw_Data_Paid_23!$C$4:$C$2114,Raw_Data_Paid_23!$C$4:$C$2114,1)= 1,1,0)</f>
        <v>0</v>
      </c>
      <c r="O3825" t="str">
        <f>IF(M3825=$W$7,IF(AND(N3825,_xlfn.XLOOKUP(C3825,Raw_Data_OS_23!$C$7:$C$4518,Raw_Data_OS_23!$G$7:$G$4518,0)=G3825),"A",IF(_xlfn.XLOOKUP(C3825,Raw_Data_Paid_23!$C$4:$C$2114,Raw_Data_Paid_23!$C$4:$C$2114,"B1")="B1","B1","B2")),IF(_xlfn.XLOOKUP(C3825,Raw_Data_Paid_23!$C$4:$C$2114,Raw_Data_Paid_23!$C$4:$C$2114,"C1")="C1","C1","C2"))</f>
        <v>B2</v>
      </c>
      <c r="P3825" t="str">
        <f t="shared" si="109"/>
        <v>2022B2Motor Private</v>
      </c>
    </row>
    <row r="3826" spans="3:16" x14ac:dyDescent="0.35">
      <c r="C3826" s="6" t="s">
        <v>6126</v>
      </c>
      <c r="D3826" s="7" t="s">
        <v>6020</v>
      </c>
      <c r="E3826" s="7" t="s">
        <v>6122</v>
      </c>
      <c r="F3826" s="8" t="s">
        <v>3908</v>
      </c>
      <c r="G3826" s="9">
        <v>100000</v>
      </c>
      <c r="H3826" s="10">
        <v>2022</v>
      </c>
      <c r="I3826" s="10">
        <v>2022</v>
      </c>
      <c r="J3826" s="11" t="s">
        <v>6021</v>
      </c>
      <c r="K3826" s="12">
        <v>100000</v>
      </c>
      <c r="L3826" s="12">
        <v>1</v>
      </c>
      <c r="M3826" s="33" t="str">
        <f>IF(_xlfn.XLOOKUP(C3826,Raw_Data_OS_23!$C$7:$C$4518,Raw_Data_OS_23!$G$7:$G$4518,"Paid/ Closed")="Paid/ Closed","Paid/ Closed", "Still_Outstanding")</f>
        <v>Still_Outstanding</v>
      </c>
      <c r="N3826" s="33">
        <f>IF(_xlfn.XLOOKUP(C3826,Raw_Data_Paid_23!$C$4:$C$2114,Raw_Data_Paid_23!$C$4:$C$2114,1)= 1,1,0)</f>
        <v>1</v>
      </c>
      <c r="O3826" t="str">
        <f>IF(M3826=$W$7,IF(AND(N3826,_xlfn.XLOOKUP(C3826,Raw_Data_OS_23!$C$7:$C$4518,Raw_Data_OS_23!$G$7:$G$4518,0)=G3826),"A",IF(_xlfn.XLOOKUP(C3826,Raw_Data_Paid_23!$C$4:$C$2114,Raw_Data_Paid_23!$C$4:$C$2114,"B1")="B1","B1","B2")),IF(_xlfn.XLOOKUP(C3826,Raw_Data_Paid_23!$C$4:$C$2114,Raw_Data_Paid_23!$C$4:$C$2114,"C1")="C1","C1","C2"))</f>
        <v>A</v>
      </c>
      <c r="P3826" t="str">
        <f t="shared" si="109"/>
        <v>2022AMotor Commercial</v>
      </c>
    </row>
    <row r="3827" spans="3:16" x14ac:dyDescent="0.35">
      <c r="C3827" s="6" t="s">
        <v>6127</v>
      </c>
      <c r="D3827" s="7" t="s">
        <v>6125</v>
      </c>
      <c r="E3827" s="7" t="s">
        <v>6125</v>
      </c>
      <c r="F3827" s="8" t="s">
        <v>3908</v>
      </c>
      <c r="G3827" s="9">
        <v>10000</v>
      </c>
      <c r="H3827" s="10">
        <v>2022</v>
      </c>
      <c r="I3827" s="10">
        <v>2022</v>
      </c>
      <c r="J3827" s="11" t="s">
        <v>6021</v>
      </c>
      <c r="K3827" s="12">
        <v>10000</v>
      </c>
      <c r="L3827" s="12">
        <v>1</v>
      </c>
      <c r="M3827" s="33" t="str">
        <f>IF(_xlfn.XLOOKUP(C3827,Raw_Data_OS_23!$C$7:$C$4518,Raw_Data_OS_23!$G$7:$G$4518,"Paid/ Closed")="Paid/ Closed","Paid/ Closed", "Still_Outstanding")</f>
        <v>Still_Outstanding</v>
      </c>
      <c r="N3827" s="33">
        <f>IF(_xlfn.XLOOKUP(C3827,Raw_Data_Paid_23!$C$4:$C$2114,Raw_Data_Paid_23!$C$4:$C$2114,1)= 1,1,0)</f>
        <v>1</v>
      </c>
      <c r="O3827" t="str">
        <f>IF(M3827=$W$7,IF(AND(N3827,_xlfn.XLOOKUP(C3827,Raw_Data_OS_23!$C$7:$C$4518,Raw_Data_OS_23!$G$7:$G$4518,0)=G3827),"A",IF(_xlfn.XLOOKUP(C3827,Raw_Data_Paid_23!$C$4:$C$2114,Raw_Data_Paid_23!$C$4:$C$2114,"B1")="B1","B1","B2")),IF(_xlfn.XLOOKUP(C3827,Raw_Data_Paid_23!$C$4:$C$2114,Raw_Data_Paid_23!$C$4:$C$2114,"C1")="C1","C1","C2"))</f>
        <v>A</v>
      </c>
      <c r="P3827" t="str">
        <f t="shared" si="109"/>
        <v>2022AMotor Commercial</v>
      </c>
    </row>
    <row r="3828" spans="3:16" x14ac:dyDescent="0.35">
      <c r="C3828" s="6" t="s">
        <v>6128</v>
      </c>
      <c r="D3828" s="7" t="s">
        <v>6105</v>
      </c>
      <c r="E3828" s="7" t="s">
        <v>6125</v>
      </c>
      <c r="F3828" s="8" t="s">
        <v>3910</v>
      </c>
      <c r="G3828" s="9">
        <v>4000</v>
      </c>
      <c r="H3828" s="10">
        <v>2022</v>
      </c>
      <c r="I3828" s="10">
        <v>2022</v>
      </c>
      <c r="J3828" s="11" t="s">
        <v>6021</v>
      </c>
      <c r="K3828" s="12">
        <v>4000</v>
      </c>
      <c r="L3828" s="12">
        <v>1</v>
      </c>
      <c r="M3828" s="33" t="str">
        <f>IF(_xlfn.XLOOKUP(C3828,Raw_Data_OS_23!$C$7:$C$4518,Raw_Data_OS_23!$G$7:$G$4518,"Paid/ Closed")="Paid/ Closed","Paid/ Closed", "Still_Outstanding")</f>
        <v>Still_Outstanding</v>
      </c>
      <c r="N3828" s="33">
        <f>IF(_xlfn.XLOOKUP(C3828,Raw_Data_Paid_23!$C$4:$C$2114,Raw_Data_Paid_23!$C$4:$C$2114,1)= 1,1,0)</f>
        <v>1</v>
      </c>
      <c r="O3828" t="str">
        <f>IF(M3828=$W$7,IF(AND(N3828,_xlfn.XLOOKUP(C3828,Raw_Data_OS_23!$C$7:$C$4518,Raw_Data_OS_23!$G$7:$G$4518,0)=G3828),"A",IF(_xlfn.XLOOKUP(C3828,Raw_Data_Paid_23!$C$4:$C$2114,Raw_Data_Paid_23!$C$4:$C$2114,"B1")="B1","B1","B2")),IF(_xlfn.XLOOKUP(C3828,Raw_Data_Paid_23!$C$4:$C$2114,Raw_Data_Paid_23!$C$4:$C$2114,"C1")="C1","C1","C2"))</f>
        <v>A</v>
      </c>
      <c r="P3828" t="str">
        <f t="shared" si="109"/>
        <v>2022AMotor Private</v>
      </c>
    </row>
    <row r="3829" spans="3:16" x14ac:dyDescent="0.35">
      <c r="C3829" s="6" t="s">
        <v>6129</v>
      </c>
      <c r="D3829" s="7" t="s">
        <v>6130</v>
      </c>
      <c r="E3829" s="7" t="s">
        <v>6125</v>
      </c>
      <c r="F3829" s="8" t="s">
        <v>3908</v>
      </c>
      <c r="G3829" s="9">
        <v>15000</v>
      </c>
      <c r="H3829" s="10">
        <v>2022</v>
      </c>
      <c r="I3829" s="10">
        <v>2022</v>
      </c>
      <c r="J3829" s="11" t="s">
        <v>6021</v>
      </c>
      <c r="K3829" s="12">
        <v>15000</v>
      </c>
      <c r="L3829" s="12">
        <v>1</v>
      </c>
      <c r="M3829" s="33" t="str">
        <f>IF(_xlfn.XLOOKUP(C3829,Raw_Data_OS_23!$C$7:$C$4518,Raw_Data_OS_23!$G$7:$G$4518,"Paid/ Closed")="Paid/ Closed","Paid/ Closed", "Still_Outstanding")</f>
        <v>Still_Outstanding</v>
      </c>
      <c r="N3829" s="33">
        <f>IF(_xlfn.XLOOKUP(C3829,Raw_Data_Paid_23!$C$4:$C$2114,Raw_Data_Paid_23!$C$4:$C$2114,1)= 1,1,0)</f>
        <v>1</v>
      </c>
      <c r="O3829" t="str">
        <f>IF(M3829=$W$7,IF(AND(N3829,_xlfn.XLOOKUP(C3829,Raw_Data_OS_23!$C$7:$C$4518,Raw_Data_OS_23!$G$7:$G$4518,0)=G3829),"A",IF(_xlfn.XLOOKUP(C3829,Raw_Data_Paid_23!$C$4:$C$2114,Raw_Data_Paid_23!$C$4:$C$2114,"B1")="B1","B1","B2")),IF(_xlfn.XLOOKUP(C3829,Raw_Data_Paid_23!$C$4:$C$2114,Raw_Data_Paid_23!$C$4:$C$2114,"C1")="C1","C1","C2"))</f>
        <v>A</v>
      </c>
      <c r="P3829" t="str">
        <f t="shared" si="109"/>
        <v>2022AMotor Commercial</v>
      </c>
    </row>
    <row r="3830" spans="3:16" x14ac:dyDescent="0.35">
      <c r="C3830" s="6" t="s">
        <v>6131</v>
      </c>
      <c r="D3830" s="7" t="s">
        <v>5921</v>
      </c>
      <c r="E3830" s="7" t="s">
        <v>5928</v>
      </c>
      <c r="F3830" s="8" t="s">
        <v>658</v>
      </c>
      <c r="G3830" s="9">
        <v>15910</v>
      </c>
      <c r="H3830" s="10">
        <v>2021</v>
      </c>
      <c r="I3830" s="10">
        <v>2021</v>
      </c>
      <c r="J3830" s="11" t="s">
        <v>3138</v>
      </c>
      <c r="K3830" s="12">
        <v>15910</v>
      </c>
      <c r="L3830" s="12">
        <v>1</v>
      </c>
      <c r="M3830" s="33" t="str">
        <f>IF(_xlfn.XLOOKUP(C3830,Raw_Data_OS_23!$C$7:$C$4518,Raw_Data_OS_23!$G$7:$G$4518,"Paid/ Closed")="Paid/ Closed","Paid/ Closed", "Still_Outstanding")</f>
        <v>Paid/ Closed</v>
      </c>
      <c r="N3830" s="33">
        <f>IF(_xlfn.XLOOKUP(C3830,Raw_Data_Paid_23!$C$4:$C$2114,Raw_Data_Paid_23!$C$4:$C$2114,1)= 1,1,0)</f>
        <v>0</v>
      </c>
      <c r="O3830" t="str">
        <f>IF(M3830=$W$7,IF(AND(N3830,_xlfn.XLOOKUP(C3830,Raw_Data_OS_23!$C$7:$C$4518,Raw_Data_OS_23!$G$7:$G$4518,0)=G3830),"A",IF(_xlfn.XLOOKUP(C3830,Raw_Data_Paid_23!$C$4:$C$2114,Raw_Data_Paid_23!$C$4:$C$2114,"B1")="B1","B1","B2")),IF(_xlfn.XLOOKUP(C3830,Raw_Data_Paid_23!$C$4:$C$2114,Raw_Data_Paid_23!$C$4:$C$2114,"C1")="C1","C1","C2"))</f>
        <v>C2</v>
      </c>
      <c r="P3830" t="str">
        <f t="shared" si="109"/>
        <v>2021C2Workmen's Compensation</v>
      </c>
    </row>
    <row r="3831" spans="3:16" x14ac:dyDescent="0.35">
      <c r="C3831" s="6" t="s">
        <v>6132</v>
      </c>
      <c r="D3831" s="7" t="s">
        <v>6120</v>
      </c>
      <c r="E3831" s="7" t="s">
        <v>6133</v>
      </c>
      <c r="F3831" s="8" t="s">
        <v>3910</v>
      </c>
      <c r="G3831" s="9">
        <v>110000</v>
      </c>
      <c r="H3831" s="10">
        <v>2022</v>
      </c>
      <c r="I3831" s="10">
        <v>2022</v>
      </c>
      <c r="J3831" s="11" t="s">
        <v>6021</v>
      </c>
      <c r="K3831" s="12">
        <v>110000</v>
      </c>
      <c r="L3831" s="12">
        <v>1</v>
      </c>
      <c r="M3831" s="33" t="str">
        <f>IF(_xlfn.XLOOKUP(C3831,Raw_Data_OS_23!$C$7:$C$4518,Raw_Data_OS_23!$G$7:$G$4518,"Paid/ Closed")="Paid/ Closed","Paid/ Closed", "Still_Outstanding")</f>
        <v>Still_Outstanding</v>
      </c>
      <c r="N3831" s="33">
        <f>IF(_xlfn.XLOOKUP(C3831,Raw_Data_Paid_23!$C$4:$C$2114,Raw_Data_Paid_23!$C$4:$C$2114,1)= 1,1,0)</f>
        <v>0</v>
      </c>
      <c r="O3831" t="str">
        <f>IF(M3831=$W$7,IF(AND(N3831,_xlfn.XLOOKUP(C3831,Raw_Data_OS_23!$C$7:$C$4518,Raw_Data_OS_23!$G$7:$G$4518,0)=G3831),"A",IF(_xlfn.XLOOKUP(C3831,Raw_Data_Paid_23!$C$4:$C$2114,Raw_Data_Paid_23!$C$4:$C$2114,"B1")="B1","B1","B2")),IF(_xlfn.XLOOKUP(C3831,Raw_Data_Paid_23!$C$4:$C$2114,Raw_Data_Paid_23!$C$4:$C$2114,"C1")="C1","C1","C2"))</f>
        <v>B2</v>
      </c>
      <c r="P3831" t="str">
        <f t="shared" si="109"/>
        <v>2022B2Motor Private</v>
      </c>
    </row>
    <row r="3832" spans="3:16" x14ac:dyDescent="0.35">
      <c r="C3832" s="6" t="s">
        <v>6134</v>
      </c>
      <c r="D3832" s="7" t="s">
        <v>6120</v>
      </c>
      <c r="E3832" s="7" t="s">
        <v>6133</v>
      </c>
      <c r="F3832" s="8" t="s">
        <v>3908</v>
      </c>
      <c r="G3832" s="9">
        <v>49823.529410000003</v>
      </c>
      <c r="H3832" s="10">
        <v>2022</v>
      </c>
      <c r="I3832" s="10">
        <v>2022</v>
      </c>
      <c r="J3832" s="11" t="s">
        <v>6021</v>
      </c>
      <c r="K3832" s="12">
        <v>49823.529410000003</v>
      </c>
      <c r="L3832" s="12">
        <v>1</v>
      </c>
      <c r="M3832" s="33" t="str">
        <f>IF(_xlfn.XLOOKUP(C3832,Raw_Data_OS_23!$C$7:$C$4518,Raw_Data_OS_23!$G$7:$G$4518,"Paid/ Closed")="Paid/ Closed","Paid/ Closed", "Still_Outstanding")</f>
        <v>Still_Outstanding</v>
      </c>
      <c r="N3832" s="33">
        <f>IF(_xlfn.XLOOKUP(C3832,Raw_Data_Paid_23!$C$4:$C$2114,Raw_Data_Paid_23!$C$4:$C$2114,1)= 1,1,0)</f>
        <v>1</v>
      </c>
      <c r="O3832" t="str">
        <f>IF(M3832=$W$7,IF(AND(N3832,_xlfn.XLOOKUP(C3832,Raw_Data_OS_23!$C$7:$C$4518,Raw_Data_OS_23!$G$7:$G$4518,0)=G3832),"A",IF(_xlfn.XLOOKUP(C3832,Raw_Data_Paid_23!$C$4:$C$2114,Raw_Data_Paid_23!$C$4:$C$2114,"B1")="B1","B1","B2")),IF(_xlfn.XLOOKUP(C3832,Raw_Data_Paid_23!$C$4:$C$2114,Raw_Data_Paid_23!$C$4:$C$2114,"C1")="C1","C1","C2"))</f>
        <v>B1</v>
      </c>
      <c r="P3832" t="str">
        <f t="shared" si="109"/>
        <v>2022B1Motor Commercial</v>
      </c>
    </row>
    <row r="3833" spans="3:16" x14ac:dyDescent="0.35">
      <c r="C3833" s="6" t="s">
        <v>6135</v>
      </c>
      <c r="D3833" s="7" t="s">
        <v>6130</v>
      </c>
      <c r="E3833" s="7" t="s">
        <v>6136</v>
      </c>
      <c r="F3833" s="8" t="s">
        <v>3910</v>
      </c>
      <c r="G3833" s="9">
        <v>17720</v>
      </c>
      <c r="H3833" s="10">
        <v>2022</v>
      </c>
      <c r="I3833" s="10">
        <v>2022</v>
      </c>
      <c r="J3833" s="11" t="s">
        <v>6021</v>
      </c>
      <c r="K3833" s="12">
        <v>17720</v>
      </c>
      <c r="L3833" s="12">
        <v>1</v>
      </c>
      <c r="M3833" s="33" t="str">
        <f>IF(_xlfn.XLOOKUP(C3833,Raw_Data_OS_23!$C$7:$C$4518,Raw_Data_OS_23!$G$7:$G$4518,"Paid/ Closed")="Paid/ Closed","Paid/ Closed", "Still_Outstanding")</f>
        <v>Still_Outstanding</v>
      </c>
      <c r="N3833" s="33">
        <f>IF(_xlfn.XLOOKUP(C3833,Raw_Data_Paid_23!$C$4:$C$2114,Raw_Data_Paid_23!$C$4:$C$2114,1)= 1,1,0)</f>
        <v>1</v>
      </c>
      <c r="O3833" t="str">
        <f>IF(M3833=$W$7,IF(AND(N3833,_xlfn.XLOOKUP(C3833,Raw_Data_OS_23!$C$7:$C$4518,Raw_Data_OS_23!$G$7:$G$4518,0)=G3833),"A",IF(_xlfn.XLOOKUP(C3833,Raw_Data_Paid_23!$C$4:$C$2114,Raw_Data_Paid_23!$C$4:$C$2114,"B1")="B1","B1","B2")),IF(_xlfn.XLOOKUP(C3833,Raw_Data_Paid_23!$C$4:$C$2114,Raw_Data_Paid_23!$C$4:$C$2114,"C1")="C1","C1","C2"))</f>
        <v>A</v>
      </c>
      <c r="P3833" t="str">
        <f t="shared" si="109"/>
        <v>2022AMotor Private</v>
      </c>
    </row>
    <row r="3834" spans="3:16" x14ac:dyDescent="0.35">
      <c r="C3834" s="6" t="s">
        <v>6137</v>
      </c>
      <c r="D3834" s="7" t="s">
        <v>6001</v>
      </c>
      <c r="E3834" s="7" t="s">
        <v>6133</v>
      </c>
      <c r="F3834" s="8" t="s">
        <v>3910</v>
      </c>
      <c r="G3834" s="9">
        <v>103705.88235</v>
      </c>
      <c r="H3834" s="10">
        <v>2021</v>
      </c>
      <c r="I3834" s="10">
        <v>2022</v>
      </c>
      <c r="J3834" s="11" t="s">
        <v>3138</v>
      </c>
      <c r="K3834" s="12">
        <v>103705.88235</v>
      </c>
      <c r="L3834" s="12">
        <v>1</v>
      </c>
      <c r="M3834" s="33" t="str">
        <f>IF(_xlfn.XLOOKUP(C3834,Raw_Data_OS_23!$C$7:$C$4518,Raw_Data_OS_23!$G$7:$G$4518,"Paid/ Closed")="Paid/ Closed","Paid/ Closed", "Still_Outstanding")</f>
        <v>Paid/ Closed</v>
      </c>
      <c r="N3834" s="33">
        <f>IF(_xlfn.XLOOKUP(C3834,Raw_Data_Paid_23!$C$4:$C$2114,Raw_Data_Paid_23!$C$4:$C$2114,1)= 1,1,0)</f>
        <v>0</v>
      </c>
      <c r="O3834" t="str">
        <f>IF(M3834=$W$7,IF(AND(N3834,_xlfn.XLOOKUP(C3834,Raw_Data_OS_23!$C$7:$C$4518,Raw_Data_OS_23!$G$7:$G$4518,0)=G3834),"A",IF(_xlfn.XLOOKUP(C3834,Raw_Data_Paid_23!$C$4:$C$2114,Raw_Data_Paid_23!$C$4:$C$2114,"B1")="B1","B1","B2")),IF(_xlfn.XLOOKUP(C3834,Raw_Data_Paid_23!$C$4:$C$2114,Raw_Data_Paid_23!$C$4:$C$2114,"C1")="C1","C1","C2"))</f>
        <v>C2</v>
      </c>
      <c r="P3834" t="str">
        <f t="shared" si="109"/>
        <v>2021C2Motor Private</v>
      </c>
    </row>
    <row r="3835" spans="3:16" x14ac:dyDescent="0.35">
      <c r="C3835" s="6" t="s">
        <v>6138</v>
      </c>
      <c r="D3835" s="7" t="s">
        <v>6139</v>
      </c>
      <c r="E3835" s="7" t="s">
        <v>6140</v>
      </c>
      <c r="F3835" s="8" t="s">
        <v>3908</v>
      </c>
      <c r="G3835" s="9">
        <v>160000</v>
      </c>
      <c r="H3835" s="10">
        <v>2019</v>
      </c>
      <c r="I3835" s="10">
        <v>2022</v>
      </c>
      <c r="J3835" s="11" t="s">
        <v>681</v>
      </c>
      <c r="K3835" s="12">
        <v>160000</v>
      </c>
      <c r="L3835" s="12">
        <v>1</v>
      </c>
      <c r="M3835" s="33" t="str">
        <f>IF(_xlfn.XLOOKUP(C3835,Raw_Data_OS_23!$C$7:$C$4518,Raw_Data_OS_23!$G$7:$G$4518,"Paid/ Closed")="Paid/ Closed","Paid/ Closed", "Still_Outstanding")</f>
        <v>Still_Outstanding</v>
      </c>
      <c r="N3835" s="33">
        <f>IF(_xlfn.XLOOKUP(C3835,Raw_Data_Paid_23!$C$4:$C$2114,Raw_Data_Paid_23!$C$4:$C$2114,1)= 1,1,0)</f>
        <v>1</v>
      </c>
      <c r="O3835" t="str">
        <f>IF(M3835=$W$7,IF(AND(N3835,_xlfn.XLOOKUP(C3835,Raw_Data_OS_23!$C$7:$C$4518,Raw_Data_OS_23!$G$7:$G$4518,0)=G3835),"A",IF(_xlfn.XLOOKUP(C3835,Raw_Data_Paid_23!$C$4:$C$2114,Raw_Data_Paid_23!$C$4:$C$2114,"B1")="B1","B1","B2")),IF(_xlfn.XLOOKUP(C3835,Raw_Data_Paid_23!$C$4:$C$2114,Raw_Data_Paid_23!$C$4:$C$2114,"C1")="C1","C1","C2"))</f>
        <v>A</v>
      </c>
      <c r="P3835" t="str">
        <f t="shared" si="109"/>
        <v>2019AMotor Commercial</v>
      </c>
    </row>
    <row r="3836" spans="3:16" x14ac:dyDescent="0.35">
      <c r="C3836" s="6" t="s">
        <v>6141</v>
      </c>
      <c r="D3836" s="7" t="s">
        <v>6063</v>
      </c>
      <c r="E3836" s="7" t="s">
        <v>6140</v>
      </c>
      <c r="F3836" s="8" t="s">
        <v>3910</v>
      </c>
      <c r="G3836" s="9">
        <v>2000</v>
      </c>
      <c r="H3836" s="10">
        <v>2022</v>
      </c>
      <c r="I3836" s="10">
        <v>2022</v>
      </c>
      <c r="J3836" s="11" t="s">
        <v>6021</v>
      </c>
      <c r="K3836" s="12">
        <v>2000</v>
      </c>
      <c r="L3836" s="12">
        <v>1</v>
      </c>
      <c r="M3836" s="33" t="str">
        <f>IF(_xlfn.XLOOKUP(C3836,Raw_Data_OS_23!$C$7:$C$4518,Raw_Data_OS_23!$G$7:$G$4518,"Paid/ Closed")="Paid/ Closed","Paid/ Closed", "Still_Outstanding")</f>
        <v>Still_Outstanding</v>
      </c>
      <c r="N3836" s="33">
        <f>IF(_xlfn.XLOOKUP(C3836,Raw_Data_Paid_23!$C$4:$C$2114,Raw_Data_Paid_23!$C$4:$C$2114,1)= 1,1,0)</f>
        <v>1</v>
      </c>
      <c r="O3836" t="str">
        <f>IF(M3836=$W$7,IF(AND(N3836,_xlfn.XLOOKUP(C3836,Raw_Data_OS_23!$C$7:$C$4518,Raw_Data_OS_23!$G$7:$G$4518,0)=G3836),"A",IF(_xlfn.XLOOKUP(C3836,Raw_Data_Paid_23!$C$4:$C$2114,Raw_Data_Paid_23!$C$4:$C$2114,"B1")="B1","B1","B2")),IF(_xlfn.XLOOKUP(C3836,Raw_Data_Paid_23!$C$4:$C$2114,Raw_Data_Paid_23!$C$4:$C$2114,"C1")="C1","C1","C2"))</f>
        <v>A</v>
      </c>
      <c r="P3836" t="str">
        <f t="shared" si="109"/>
        <v>2022AMotor Private</v>
      </c>
    </row>
    <row r="3837" spans="3:16" x14ac:dyDescent="0.35">
      <c r="C3837" s="6" t="s">
        <v>6142</v>
      </c>
      <c r="D3837" s="7" t="s">
        <v>6089</v>
      </c>
      <c r="E3837" s="7" t="s">
        <v>6140</v>
      </c>
      <c r="F3837" s="8" t="s">
        <v>3910</v>
      </c>
      <c r="G3837" s="9">
        <v>49411.764710000003</v>
      </c>
      <c r="H3837" s="10">
        <v>2022</v>
      </c>
      <c r="I3837" s="10">
        <v>2022</v>
      </c>
      <c r="J3837" s="11" t="s">
        <v>6021</v>
      </c>
      <c r="K3837" s="12">
        <v>49411.764710000003</v>
      </c>
      <c r="L3837" s="12">
        <v>1</v>
      </c>
      <c r="M3837" s="33" t="str">
        <f>IF(_xlfn.XLOOKUP(C3837,Raw_Data_OS_23!$C$7:$C$4518,Raw_Data_OS_23!$G$7:$G$4518,"Paid/ Closed")="Paid/ Closed","Paid/ Closed", "Still_Outstanding")</f>
        <v>Still_Outstanding</v>
      </c>
      <c r="N3837" s="33">
        <f>IF(_xlfn.XLOOKUP(C3837,Raw_Data_Paid_23!$C$4:$C$2114,Raw_Data_Paid_23!$C$4:$C$2114,1)= 1,1,0)</f>
        <v>1</v>
      </c>
      <c r="O3837" t="str">
        <f>IF(M3837=$W$7,IF(AND(N3837,_xlfn.XLOOKUP(C3837,Raw_Data_OS_23!$C$7:$C$4518,Raw_Data_OS_23!$G$7:$G$4518,0)=G3837),"A",IF(_xlfn.XLOOKUP(C3837,Raw_Data_Paid_23!$C$4:$C$2114,Raw_Data_Paid_23!$C$4:$C$2114,"B1")="B1","B1","B2")),IF(_xlfn.XLOOKUP(C3837,Raw_Data_Paid_23!$C$4:$C$2114,Raw_Data_Paid_23!$C$4:$C$2114,"C1")="C1","C1","C2"))</f>
        <v>A</v>
      </c>
      <c r="P3837" t="str">
        <f t="shared" si="109"/>
        <v>2022AMotor Private</v>
      </c>
    </row>
    <row r="3838" spans="3:16" x14ac:dyDescent="0.35">
      <c r="C3838" s="6" t="s">
        <v>6143</v>
      </c>
      <c r="D3838" s="7" t="s">
        <v>6130</v>
      </c>
      <c r="E3838" s="7" t="s">
        <v>6140</v>
      </c>
      <c r="F3838" s="8" t="s">
        <v>3910</v>
      </c>
      <c r="G3838" s="9">
        <v>122500</v>
      </c>
      <c r="H3838" s="10">
        <v>2022</v>
      </c>
      <c r="I3838" s="10">
        <v>2022</v>
      </c>
      <c r="J3838" s="11" t="s">
        <v>6021</v>
      </c>
      <c r="K3838" s="12">
        <v>122500</v>
      </c>
      <c r="L3838" s="12">
        <v>1</v>
      </c>
      <c r="M3838" s="33" t="str">
        <f>IF(_xlfn.XLOOKUP(C3838,Raw_Data_OS_23!$C$7:$C$4518,Raw_Data_OS_23!$G$7:$G$4518,"Paid/ Closed")="Paid/ Closed","Paid/ Closed", "Still_Outstanding")</f>
        <v>Still_Outstanding</v>
      </c>
      <c r="N3838" s="33">
        <f>IF(_xlfn.XLOOKUP(C3838,Raw_Data_Paid_23!$C$4:$C$2114,Raw_Data_Paid_23!$C$4:$C$2114,1)= 1,1,0)</f>
        <v>0</v>
      </c>
      <c r="O3838" t="str">
        <f>IF(M3838=$W$7,IF(AND(N3838,_xlfn.XLOOKUP(C3838,Raw_Data_OS_23!$C$7:$C$4518,Raw_Data_OS_23!$G$7:$G$4518,0)=G3838),"A",IF(_xlfn.XLOOKUP(C3838,Raw_Data_Paid_23!$C$4:$C$2114,Raw_Data_Paid_23!$C$4:$C$2114,"B1")="B1","B1","B2")),IF(_xlfn.XLOOKUP(C3838,Raw_Data_Paid_23!$C$4:$C$2114,Raw_Data_Paid_23!$C$4:$C$2114,"C1")="C1","C1","C2"))</f>
        <v>B2</v>
      </c>
      <c r="P3838" t="str">
        <f t="shared" si="109"/>
        <v>2022B2Motor Private</v>
      </c>
    </row>
    <row r="3839" spans="3:16" x14ac:dyDescent="0.35">
      <c r="C3839" s="6" t="s">
        <v>6144</v>
      </c>
      <c r="D3839" s="7" t="s">
        <v>6130</v>
      </c>
      <c r="E3839" s="7" t="s">
        <v>6140</v>
      </c>
      <c r="F3839" s="8" t="s">
        <v>3910</v>
      </c>
      <c r="G3839" s="9">
        <v>10000</v>
      </c>
      <c r="H3839" s="10">
        <v>2022</v>
      </c>
      <c r="I3839" s="10">
        <v>2022</v>
      </c>
      <c r="J3839" s="11" t="s">
        <v>6021</v>
      </c>
      <c r="K3839" s="12">
        <v>10000</v>
      </c>
      <c r="L3839" s="12">
        <v>1</v>
      </c>
      <c r="M3839" s="33" t="str">
        <f>IF(_xlfn.XLOOKUP(C3839,Raw_Data_OS_23!$C$7:$C$4518,Raw_Data_OS_23!$G$7:$G$4518,"Paid/ Closed")="Paid/ Closed","Paid/ Closed", "Still_Outstanding")</f>
        <v>Still_Outstanding</v>
      </c>
      <c r="N3839" s="33">
        <f>IF(_xlfn.XLOOKUP(C3839,Raw_Data_Paid_23!$C$4:$C$2114,Raw_Data_Paid_23!$C$4:$C$2114,1)= 1,1,0)</f>
        <v>1</v>
      </c>
      <c r="O3839" t="str">
        <f>IF(M3839=$W$7,IF(AND(N3839,_xlfn.XLOOKUP(C3839,Raw_Data_OS_23!$C$7:$C$4518,Raw_Data_OS_23!$G$7:$G$4518,0)=G3839),"A",IF(_xlfn.XLOOKUP(C3839,Raw_Data_Paid_23!$C$4:$C$2114,Raw_Data_Paid_23!$C$4:$C$2114,"B1")="B1","B1","B2")),IF(_xlfn.XLOOKUP(C3839,Raw_Data_Paid_23!$C$4:$C$2114,Raw_Data_Paid_23!$C$4:$C$2114,"C1")="C1","C1","C2"))</f>
        <v>A</v>
      </c>
      <c r="P3839" t="str">
        <f t="shared" si="109"/>
        <v>2022AMotor Private</v>
      </c>
    </row>
    <row r="3840" spans="3:16" x14ac:dyDescent="0.35">
      <c r="C3840" s="6" t="s">
        <v>6145</v>
      </c>
      <c r="D3840" s="7" t="s">
        <v>6060</v>
      </c>
      <c r="E3840" s="7" t="s">
        <v>6140</v>
      </c>
      <c r="F3840" s="8" t="s">
        <v>3910</v>
      </c>
      <c r="G3840" s="9">
        <v>207835.7647</v>
      </c>
      <c r="H3840" s="10">
        <v>2022</v>
      </c>
      <c r="I3840" s="10">
        <v>2022</v>
      </c>
      <c r="J3840" s="11" t="s">
        <v>6021</v>
      </c>
      <c r="K3840" s="12">
        <v>207835.7647</v>
      </c>
      <c r="L3840" s="12">
        <v>1</v>
      </c>
      <c r="M3840" s="33" t="str">
        <f>IF(_xlfn.XLOOKUP(C3840,Raw_Data_OS_23!$C$7:$C$4518,Raw_Data_OS_23!$G$7:$G$4518,"Paid/ Closed")="Paid/ Closed","Paid/ Closed", "Still_Outstanding")</f>
        <v>Still_Outstanding</v>
      </c>
      <c r="N3840" s="33">
        <f>IF(_xlfn.XLOOKUP(C3840,Raw_Data_Paid_23!$C$4:$C$2114,Raw_Data_Paid_23!$C$4:$C$2114,1)= 1,1,0)</f>
        <v>0</v>
      </c>
      <c r="O3840" t="str">
        <f>IF(M3840=$W$7,IF(AND(N3840,_xlfn.XLOOKUP(C3840,Raw_Data_OS_23!$C$7:$C$4518,Raw_Data_OS_23!$G$7:$G$4518,0)=G3840),"A",IF(_xlfn.XLOOKUP(C3840,Raw_Data_Paid_23!$C$4:$C$2114,Raw_Data_Paid_23!$C$4:$C$2114,"B1")="B1","B1","B2")),IF(_xlfn.XLOOKUP(C3840,Raw_Data_Paid_23!$C$4:$C$2114,Raw_Data_Paid_23!$C$4:$C$2114,"C1")="C1","C1","C2"))</f>
        <v>B2</v>
      </c>
      <c r="P3840" t="str">
        <f t="shared" si="109"/>
        <v>2022B2Motor Private</v>
      </c>
    </row>
    <row r="3841" spans="3:16" x14ac:dyDescent="0.35">
      <c r="C3841" s="6" t="s">
        <v>6146</v>
      </c>
      <c r="D3841" s="7" t="s">
        <v>6105</v>
      </c>
      <c r="E3841" s="7" t="s">
        <v>6140</v>
      </c>
      <c r="F3841" s="8" t="s">
        <v>3910</v>
      </c>
      <c r="G3841" s="9">
        <v>13000</v>
      </c>
      <c r="H3841" s="10">
        <v>2022</v>
      </c>
      <c r="I3841" s="10">
        <v>2022</v>
      </c>
      <c r="J3841" s="11" t="s">
        <v>6021</v>
      </c>
      <c r="K3841" s="12">
        <v>13000</v>
      </c>
      <c r="L3841" s="12">
        <v>1</v>
      </c>
      <c r="M3841" s="33" t="str">
        <f>IF(_xlfn.XLOOKUP(C3841,Raw_Data_OS_23!$C$7:$C$4518,Raw_Data_OS_23!$G$7:$G$4518,"Paid/ Closed")="Paid/ Closed","Paid/ Closed", "Still_Outstanding")</f>
        <v>Still_Outstanding</v>
      </c>
      <c r="N3841" s="33">
        <f>IF(_xlfn.XLOOKUP(C3841,Raw_Data_Paid_23!$C$4:$C$2114,Raw_Data_Paid_23!$C$4:$C$2114,1)= 1,1,0)</f>
        <v>0</v>
      </c>
      <c r="O3841" t="str">
        <f>IF(M3841=$W$7,IF(AND(N3841,_xlfn.XLOOKUP(C3841,Raw_Data_OS_23!$C$7:$C$4518,Raw_Data_OS_23!$G$7:$G$4518,0)=G3841),"A",IF(_xlfn.XLOOKUP(C3841,Raw_Data_Paid_23!$C$4:$C$2114,Raw_Data_Paid_23!$C$4:$C$2114,"B1")="B1","B1","B2")),IF(_xlfn.XLOOKUP(C3841,Raw_Data_Paid_23!$C$4:$C$2114,Raw_Data_Paid_23!$C$4:$C$2114,"C1")="C1","C1","C2"))</f>
        <v>B2</v>
      </c>
      <c r="P3841" t="str">
        <f t="shared" si="109"/>
        <v>2022B2Motor Private</v>
      </c>
    </row>
    <row r="3842" spans="3:16" x14ac:dyDescent="0.35">
      <c r="C3842" s="6" t="s">
        <v>6147</v>
      </c>
      <c r="D3842" s="7" t="s">
        <v>5840</v>
      </c>
      <c r="E3842" s="7" t="s">
        <v>5962</v>
      </c>
      <c r="F3842" s="8" t="s">
        <v>3910</v>
      </c>
      <c r="G3842" s="9">
        <v>935500.51630000002</v>
      </c>
      <c r="H3842" s="10">
        <v>2021</v>
      </c>
      <c r="I3842" s="10">
        <v>2021</v>
      </c>
      <c r="J3842" s="11" t="s">
        <v>3073</v>
      </c>
      <c r="K3842" s="12">
        <v>435500.51630000002</v>
      </c>
      <c r="L3842" s="12">
        <v>1</v>
      </c>
      <c r="M3842" s="33" t="str">
        <f>IF(_xlfn.XLOOKUP(C3842,Raw_Data_OS_23!$C$7:$C$4518,Raw_Data_OS_23!$G$7:$G$4518,"Paid/ Closed")="Paid/ Closed","Paid/ Closed", "Still_Outstanding")</f>
        <v>Still_Outstanding</v>
      </c>
      <c r="N3842" s="33">
        <f>IF(_xlfn.XLOOKUP(C3842,Raw_Data_Paid_23!$C$4:$C$2114,Raw_Data_Paid_23!$C$4:$C$2114,1)= 1,1,0)</f>
        <v>1</v>
      </c>
      <c r="O3842" t="str">
        <f>IF(M3842=$W$7,IF(AND(N3842,_xlfn.XLOOKUP(C3842,Raw_Data_OS_23!$C$7:$C$4518,Raw_Data_OS_23!$G$7:$G$4518,0)=G3842),"A",IF(_xlfn.XLOOKUP(C3842,Raw_Data_Paid_23!$C$4:$C$2114,Raw_Data_Paid_23!$C$4:$C$2114,"B1")="B1","B1","B2")),IF(_xlfn.XLOOKUP(C3842,Raw_Data_Paid_23!$C$4:$C$2114,Raw_Data_Paid_23!$C$4:$C$2114,"C1")="C1","C1","C2"))</f>
        <v>B1</v>
      </c>
      <c r="P3842" t="str">
        <f t="shared" si="109"/>
        <v>2021B1Motor Private</v>
      </c>
    </row>
    <row r="3843" spans="3:16" x14ac:dyDescent="0.35">
      <c r="C3843" s="6" t="s">
        <v>6148</v>
      </c>
      <c r="D3843" s="7" t="s">
        <v>6110</v>
      </c>
      <c r="E3843" s="7" t="s">
        <v>6120</v>
      </c>
      <c r="F3843" s="8" t="s">
        <v>3908</v>
      </c>
      <c r="G3843" s="9">
        <v>260000</v>
      </c>
      <c r="H3843" s="10">
        <v>2022</v>
      </c>
      <c r="I3843" s="10">
        <v>2022</v>
      </c>
      <c r="J3843" s="11" t="s">
        <v>6021</v>
      </c>
      <c r="K3843" s="12">
        <v>260000</v>
      </c>
      <c r="L3843" s="12">
        <v>1</v>
      </c>
      <c r="M3843" s="33" t="str">
        <f>IF(_xlfn.XLOOKUP(C3843,Raw_Data_OS_23!$C$7:$C$4518,Raw_Data_OS_23!$G$7:$G$4518,"Paid/ Closed")="Paid/ Closed","Paid/ Closed", "Still_Outstanding")</f>
        <v>Paid/ Closed</v>
      </c>
      <c r="N3843" s="33">
        <f>IF(_xlfn.XLOOKUP(C3843,Raw_Data_Paid_23!$C$4:$C$2114,Raw_Data_Paid_23!$C$4:$C$2114,1)= 1,1,0)</f>
        <v>0</v>
      </c>
      <c r="O3843" t="str">
        <f>IF(M3843=$W$7,IF(AND(N3843,_xlfn.XLOOKUP(C3843,Raw_Data_OS_23!$C$7:$C$4518,Raw_Data_OS_23!$G$7:$G$4518,0)=G3843),"A",IF(_xlfn.XLOOKUP(C3843,Raw_Data_Paid_23!$C$4:$C$2114,Raw_Data_Paid_23!$C$4:$C$2114,"B1")="B1","B1","B2")),IF(_xlfn.XLOOKUP(C3843,Raw_Data_Paid_23!$C$4:$C$2114,Raw_Data_Paid_23!$C$4:$C$2114,"C1")="C1","C1","C2"))</f>
        <v>C2</v>
      </c>
      <c r="P3843" t="str">
        <f t="shared" si="109"/>
        <v>2022C2Motor Commercial</v>
      </c>
    </row>
    <row r="3844" spans="3:16" x14ac:dyDescent="0.35">
      <c r="C3844" s="6" t="s">
        <v>6149</v>
      </c>
      <c r="D3844" s="7" t="s">
        <v>5834</v>
      </c>
      <c r="E3844" s="7" t="s">
        <v>6133</v>
      </c>
      <c r="F3844" s="8" t="s">
        <v>3910</v>
      </c>
      <c r="G3844" s="9">
        <v>668214.65449999995</v>
      </c>
      <c r="H3844" s="10">
        <v>2021</v>
      </c>
      <c r="I3844" s="10">
        <v>2022</v>
      </c>
      <c r="J3844" s="11" t="s">
        <v>3073</v>
      </c>
      <c r="K3844" s="12">
        <v>668214.65449999995</v>
      </c>
      <c r="L3844" s="12">
        <v>1</v>
      </c>
      <c r="M3844" s="33" t="str">
        <f>IF(_xlfn.XLOOKUP(C3844,Raw_Data_OS_23!$C$7:$C$4518,Raw_Data_OS_23!$G$7:$G$4518,"Paid/ Closed")="Paid/ Closed","Paid/ Closed", "Still_Outstanding")</f>
        <v>Still_Outstanding</v>
      </c>
      <c r="N3844" s="33">
        <f>IF(_xlfn.XLOOKUP(C3844,Raw_Data_Paid_23!$C$4:$C$2114,Raw_Data_Paid_23!$C$4:$C$2114,1)= 1,1,0)</f>
        <v>1</v>
      </c>
      <c r="O3844" t="str">
        <f>IF(M3844=$W$7,IF(AND(N3844,_xlfn.XLOOKUP(C3844,Raw_Data_OS_23!$C$7:$C$4518,Raw_Data_OS_23!$G$7:$G$4518,0)=G3844),"A",IF(_xlfn.XLOOKUP(C3844,Raw_Data_Paid_23!$C$4:$C$2114,Raw_Data_Paid_23!$C$4:$C$2114,"B1")="B1","B1","B2")),IF(_xlfn.XLOOKUP(C3844,Raw_Data_Paid_23!$C$4:$C$2114,Raw_Data_Paid_23!$C$4:$C$2114,"C1")="C1","C1","C2"))</f>
        <v>A</v>
      </c>
      <c r="P3844" t="str">
        <f t="shared" si="109"/>
        <v>2021AMotor Private</v>
      </c>
    </row>
    <row r="3845" spans="3:16" x14ac:dyDescent="0.35">
      <c r="C3845" s="6" t="s">
        <v>6150</v>
      </c>
      <c r="D3845" s="7" t="s">
        <v>5972</v>
      </c>
      <c r="E3845" s="7" t="s">
        <v>6151</v>
      </c>
      <c r="F3845" s="8" t="s">
        <v>3910</v>
      </c>
      <c r="G3845" s="9">
        <v>24252</v>
      </c>
      <c r="H3845" s="10">
        <v>2021</v>
      </c>
      <c r="I3845" s="10">
        <v>2022</v>
      </c>
      <c r="J3845" s="11" t="s">
        <v>3138</v>
      </c>
      <c r="K3845" s="12">
        <v>24252</v>
      </c>
      <c r="L3845" s="12">
        <v>1</v>
      </c>
      <c r="M3845" s="33" t="str">
        <f>IF(_xlfn.XLOOKUP(C3845,Raw_Data_OS_23!$C$7:$C$4518,Raw_Data_OS_23!$G$7:$G$4518,"Paid/ Closed")="Paid/ Closed","Paid/ Closed", "Still_Outstanding")</f>
        <v>Still_Outstanding</v>
      </c>
      <c r="N3845" s="33">
        <f>IF(_xlfn.XLOOKUP(C3845,Raw_Data_Paid_23!$C$4:$C$2114,Raw_Data_Paid_23!$C$4:$C$2114,1)= 1,1,0)</f>
        <v>1</v>
      </c>
      <c r="O3845" t="str">
        <f>IF(M3845=$W$7,IF(AND(N3845,_xlfn.XLOOKUP(C3845,Raw_Data_OS_23!$C$7:$C$4518,Raw_Data_OS_23!$G$7:$G$4518,0)=G3845),"A",IF(_xlfn.XLOOKUP(C3845,Raw_Data_Paid_23!$C$4:$C$2114,Raw_Data_Paid_23!$C$4:$C$2114,"B1")="B1","B1","B2")),IF(_xlfn.XLOOKUP(C3845,Raw_Data_Paid_23!$C$4:$C$2114,Raw_Data_Paid_23!$C$4:$C$2114,"C1")="C1","C1","C2"))</f>
        <v>B1</v>
      </c>
      <c r="P3845" t="str">
        <f t="shared" si="109"/>
        <v>2021B1Motor Private</v>
      </c>
    </row>
    <row r="3846" spans="3:16" x14ac:dyDescent="0.35">
      <c r="C3846" s="6" t="s">
        <v>6152</v>
      </c>
      <c r="D3846" s="7" t="s">
        <v>6010</v>
      </c>
      <c r="E3846" s="7" t="s">
        <v>6151</v>
      </c>
      <c r="F3846" s="8" t="s">
        <v>3910</v>
      </c>
      <c r="G3846" s="9">
        <v>80500</v>
      </c>
      <c r="H3846" s="10">
        <v>2021</v>
      </c>
      <c r="I3846" s="10">
        <v>2022</v>
      </c>
      <c r="J3846" s="11" t="s">
        <v>3138</v>
      </c>
      <c r="K3846" s="12">
        <v>80500</v>
      </c>
      <c r="L3846" s="12">
        <v>1</v>
      </c>
      <c r="M3846" s="33" t="str">
        <f>IF(_xlfn.XLOOKUP(C3846,Raw_Data_OS_23!$C$7:$C$4518,Raw_Data_OS_23!$G$7:$G$4518,"Paid/ Closed")="Paid/ Closed","Paid/ Closed", "Still_Outstanding")</f>
        <v>Still_Outstanding</v>
      </c>
      <c r="N3846" s="33">
        <f>IF(_xlfn.XLOOKUP(C3846,Raw_Data_Paid_23!$C$4:$C$2114,Raw_Data_Paid_23!$C$4:$C$2114,1)= 1,1,0)</f>
        <v>0</v>
      </c>
      <c r="O3846" t="str">
        <f>IF(M3846=$W$7,IF(AND(N3846,_xlfn.XLOOKUP(C3846,Raw_Data_OS_23!$C$7:$C$4518,Raw_Data_OS_23!$G$7:$G$4518,0)=G3846),"A",IF(_xlfn.XLOOKUP(C3846,Raw_Data_Paid_23!$C$4:$C$2114,Raw_Data_Paid_23!$C$4:$C$2114,"B1")="B1","B1","B2")),IF(_xlfn.XLOOKUP(C3846,Raw_Data_Paid_23!$C$4:$C$2114,Raw_Data_Paid_23!$C$4:$C$2114,"C1")="C1","C1","C2"))</f>
        <v>B2</v>
      </c>
      <c r="P3846" t="str">
        <f t="shared" ref="P3846:P3909" si="110">H3846&amp;O3846&amp;F3846</f>
        <v>2021B2Motor Private</v>
      </c>
    </row>
    <row r="3847" spans="3:16" x14ac:dyDescent="0.35">
      <c r="C3847" s="6" t="s">
        <v>6153</v>
      </c>
      <c r="D3847" s="7" t="s">
        <v>6140</v>
      </c>
      <c r="E3847" s="7" t="s">
        <v>6151</v>
      </c>
      <c r="F3847" s="8" t="s">
        <v>3910</v>
      </c>
      <c r="G3847" s="9">
        <v>77500</v>
      </c>
      <c r="H3847" s="10">
        <v>2022</v>
      </c>
      <c r="I3847" s="10">
        <v>2022</v>
      </c>
      <c r="J3847" s="11" t="s">
        <v>6021</v>
      </c>
      <c r="K3847" s="12">
        <v>77500</v>
      </c>
      <c r="L3847" s="12">
        <v>1</v>
      </c>
      <c r="M3847" s="33" t="str">
        <f>IF(_xlfn.XLOOKUP(C3847,Raw_Data_OS_23!$C$7:$C$4518,Raw_Data_OS_23!$G$7:$G$4518,"Paid/ Closed")="Paid/ Closed","Paid/ Closed", "Still_Outstanding")</f>
        <v>Paid/ Closed</v>
      </c>
      <c r="N3847" s="33">
        <f>IF(_xlfn.XLOOKUP(C3847,Raw_Data_Paid_23!$C$4:$C$2114,Raw_Data_Paid_23!$C$4:$C$2114,1)= 1,1,0)</f>
        <v>0</v>
      </c>
      <c r="O3847" t="str">
        <f>IF(M3847=$W$7,IF(AND(N3847,_xlfn.XLOOKUP(C3847,Raw_Data_OS_23!$C$7:$C$4518,Raw_Data_OS_23!$G$7:$G$4518,0)=G3847),"A",IF(_xlfn.XLOOKUP(C3847,Raw_Data_Paid_23!$C$4:$C$2114,Raw_Data_Paid_23!$C$4:$C$2114,"B1")="B1","B1","B2")),IF(_xlfn.XLOOKUP(C3847,Raw_Data_Paid_23!$C$4:$C$2114,Raw_Data_Paid_23!$C$4:$C$2114,"C1")="C1","C1","C2"))</f>
        <v>C2</v>
      </c>
      <c r="P3847" t="str">
        <f t="shared" si="110"/>
        <v>2022C2Motor Private</v>
      </c>
    </row>
    <row r="3848" spans="3:16" x14ac:dyDescent="0.35">
      <c r="C3848" s="6" t="s">
        <v>6154</v>
      </c>
      <c r="D3848" s="7" t="s">
        <v>6013</v>
      </c>
      <c r="E3848" s="7" t="s">
        <v>6110</v>
      </c>
      <c r="F3848" s="8" t="s">
        <v>4195</v>
      </c>
      <c r="G3848" s="9">
        <v>82352.941200000001</v>
      </c>
      <c r="H3848" s="10">
        <v>2021</v>
      </c>
      <c r="I3848" s="10">
        <v>2022</v>
      </c>
      <c r="J3848" s="11" t="s">
        <v>3138</v>
      </c>
      <c r="K3848" s="12">
        <v>-3.6600067687686999E-7</v>
      </c>
      <c r="L3848" s="12">
        <v>1</v>
      </c>
      <c r="M3848" s="33" t="str">
        <f>IF(_xlfn.XLOOKUP(C3848,Raw_Data_OS_23!$C$7:$C$4518,Raw_Data_OS_23!$G$7:$G$4518,"Paid/ Closed")="Paid/ Closed","Paid/ Closed", "Still_Outstanding")</f>
        <v>Still_Outstanding</v>
      </c>
      <c r="N3848" s="33">
        <f>IF(_xlfn.XLOOKUP(C3848,Raw_Data_Paid_23!$C$4:$C$2114,Raw_Data_Paid_23!$C$4:$C$2114,1)= 1,1,0)</f>
        <v>1</v>
      </c>
      <c r="O3848" t="str">
        <f>IF(M3848=$W$7,IF(AND(N3848,_xlfn.XLOOKUP(C3848,Raw_Data_OS_23!$C$7:$C$4518,Raw_Data_OS_23!$G$7:$G$4518,0)=G3848),"A",IF(_xlfn.XLOOKUP(C3848,Raw_Data_Paid_23!$C$4:$C$2114,Raw_Data_Paid_23!$C$4:$C$2114,"B1")="B1","B1","B2")),IF(_xlfn.XLOOKUP(C3848,Raw_Data_Paid_23!$C$4:$C$2114,Raw_Data_Paid_23!$C$4:$C$2114,"C1")="C1","C1","C2"))</f>
        <v>B1</v>
      </c>
      <c r="P3848" t="str">
        <f t="shared" si="110"/>
        <v>2021B1Engineering</v>
      </c>
    </row>
    <row r="3849" spans="3:16" x14ac:dyDescent="0.35">
      <c r="C3849" s="6" t="s">
        <v>6155</v>
      </c>
      <c r="D3849" s="7" t="s">
        <v>6071</v>
      </c>
      <c r="E3849" s="7" t="s">
        <v>6156</v>
      </c>
      <c r="F3849" s="8" t="s">
        <v>3910</v>
      </c>
      <c r="G3849" s="9">
        <v>8189</v>
      </c>
      <c r="H3849" s="10">
        <v>2022</v>
      </c>
      <c r="I3849" s="10">
        <v>2022</v>
      </c>
      <c r="J3849" s="11" t="s">
        <v>6021</v>
      </c>
      <c r="K3849" s="12">
        <v>8189</v>
      </c>
      <c r="L3849" s="12">
        <v>1</v>
      </c>
      <c r="M3849" s="33" t="str">
        <f>IF(_xlfn.XLOOKUP(C3849,Raw_Data_OS_23!$C$7:$C$4518,Raw_Data_OS_23!$G$7:$G$4518,"Paid/ Closed")="Paid/ Closed","Paid/ Closed", "Still_Outstanding")</f>
        <v>Still_Outstanding</v>
      </c>
      <c r="N3849" s="33">
        <f>IF(_xlfn.XLOOKUP(C3849,Raw_Data_Paid_23!$C$4:$C$2114,Raw_Data_Paid_23!$C$4:$C$2114,1)= 1,1,0)</f>
        <v>0</v>
      </c>
      <c r="O3849" t="str">
        <f>IF(M3849=$W$7,IF(AND(N3849,_xlfn.XLOOKUP(C3849,Raw_Data_OS_23!$C$7:$C$4518,Raw_Data_OS_23!$G$7:$G$4518,0)=G3849),"A",IF(_xlfn.XLOOKUP(C3849,Raw_Data_Paid_23!$C$4:$C$2114,Raw_Data_Paid_23!$C$4:$C$2114,"B1")="B1","B1","B2")),IF(_xlfn.XLOOKUP(C3849,Raw_Data_Paid_23!$C$4:$C$2114,Raw_Data_Paid_23!$C$4:$C$2114,"C1")="C1","C1","C2"))</f>
        <v>B2</v>
      </c>
      <c r="P3849" t="str">
        <f t="shared" si="110"/>
        <v>2022B2Motor Private</v>
      </c>
    </row>
    <row r="3850" spans="3:16" x14ac:dyDescent="0.35">
      <c r="C3850" s="6" t="s">
        <v>6157</v>
      </c>
      <c r="D3850" s="7" t="s">
        <v>6013</v>
      </c>
      <c r="E3850" s="7" t="s">
        <v>6110</v>
      </c>
      <c r="F3850" s="8" t="s">
        <v>4195</v>
      </c>
      <c r="G3850" s="9">
        <v>82352.941200000001</v>
      </c>
      <c r="H3850" s="10">
        <v>2021</v>
      </c>
      <c r="I3850" s="10">
        <v>2022</v>
      </c>
      <c r="J3850" s="11" t="s">
        <v>3138</v>
      </c>
      <c r="K3850" s="12">
        <v>-3.6600067687686999E-7</v>
      </c>
      <c r="L3850" s="12">
        <v>1</v>
      </c>
      <c r="M3850" s="33" t="str">
        <f>IF(_xlfn.XLOOKUP(C3850,Raw_Data_OS_23!$C$7:$C$4518,Raw_Data_OS_23!$G$7:$G$4518,"Paid/ Closed")="Paid/ Closed","Paid/ Closed", "Still_Outstanding")</f>
        <v>Still_Outstanding</v>
      </c>
      <c r="N3850" s="33">
        <f>IF(_xlfn.XLOOKUP(C3850,Raw_Data_Paid_23!$C$4:$C$2114,Raw_Data_Paid_23!$C$4:$C$2114,1)= 1,1,0)</f>
        <v>1</v>
      </c>
      <c r="O3850" t="str">
        <f>IF(M3850=$W$7,IF(AND(N3850,_xlfn.XLOOKUP(C3850,Raw_Data_OS_23!$C$7:$C$4518,Raw_Data_OS_23!$G$7:$G$4518,0)=G3850),"A",IF(_xlfn.XLOOKUP(C3850,Raw_Data_Paid_23!$C$4:$C$2114,Raw_Data_Paid_23!$C$4:$C$2114,"B1")="B1","B1","B2")),IF(_xlfn.XLOOKUP(C3850,Raw_Data_Paid_23!$C$4:$C$2114,Raw_Data_Paid_23!$C$4:$C$2114,"C1")="C1","C1","C2"))</f>
        <v>B1</v>
      </c>
      <c r="P3850" t="str">
        <f t="shared" si="110"/>
        <v>2021B1Engineering</v>
      </c>
    </row>
    <row r="3851" spans="3:16" x14ac:dyDescent="0.35">
      <c r="C3851" s="6" t="s">
        <v>6158</v>
      </c>
      <c r="D3851" s="7" t="s">
        <v>6122</v>
      </c>
      <c r="E3851" s="7" t="s">
        <v>6125</v>
      </c>
      <c r="F3851" s="8" t="s">
        <v>658</v>
      </c>
      <c r="G3851" s="9">
        <v>100000</v>
      </c>
      <c r="H3851" s="10">
        <v>2022</v>
      </c>
      <c r="I3851" s="10">
        <v>2022</v>
      </c>
      <c r="J3851" s="11" t="s">
        <v>6021</v>
      </c>
      <c r="K3851" s="12">
        <v>100000</v>
      </c>
      <c r="L3851" s="12">
        <v>1</v>
      </c>
      <c r="M3851" s="33" t="str">
        <f>IF(_xlfn.XLOOKUP(C3851,Raw_Data_OS_23!$C$7:$C$4518,Raw_Data_OS_23!$G$7:$G$4518,"Paid/ Closed")="Paid/ Closed","Paid/ Closed", "Still_Outstanding")</f>
        <v>Still_Outstanding</v>
      </c>
      <c r="N3851" s="33">
        <f>IF(_xlfn.XLOOKUP(C3851,Raw_Data_Paid_23!$C$4:$C$2114,Raw_Data_Paid_23!$C$4:$C$2114,1)= 1,1,0)</f>
        <v>1</v>
      </c>
      <c r="O3851" t="str">
        <f>IF(M3851=$W$7,IF(AND(N3851,_xlfn.XLOOKUP(C3851,Raw_Data_OS_23!$C$7:$C$4518,Raw_Data_OS_23!$G$7:$G$4518,0)=G3851),"A",IF(_xlfn.XLOOKUP(C3851,Raw_Data_Paid_23!$C$4:$C$2114,Raw_Data_Paid_23!$C$4:$C$2114,"B1")="B1","B1","B2")),IF(_xlfn.XLOOKUP(C3851,Raw_Data_Paid_23!$C$4:$C$2114,Raw_Data_Paid_23!$C$4:$C$2114,"C1")="C1","C1","C2"))</f>
        <v>A</v>
      </c>
      <c r="P3851" t="str">
        <f t="shared" si="110"/>
        <v>2022AWorkmen's Compensation</v>
      </c>
    </row>
    <row r="3852" spans="3:16" x14ac:dyDescent="0.35">
      <c r="C3852" s="6" t="s">
        <v>6159</v>
      </c>
      <c r="D3852" s="7" t="s">
        <v>6028</v>
      </c>
      <c r="E3852" s="7" t="s">
        <v>6039</v>
      </c>
      <c r="F3852" s="8" t="s">
        <v>4238</v>
      </c>
      <c r="G3852" s="9">
        <v>90430</v>
      </c>
      <c r="H3852" s="10">
        <v>2022</v>
      </c>
      <c r="I3852" s="10">
        <v>2022</v>
      </c>
      <c r="J3852" s="11" t="s">
        <v>6021</v>
      </c>
      <c r="K3852" s="12">
        <v>236916.48351654</v>
      </c>
      <c r="L3852" s="12">
        <v>1</v>
      </c>
      <c r="M3852" s="33" t="str">
        <f>IF(_xlfn.XLOOKUP(C3852,Raw_Data_OS_23!$C$7:$C$4518,Raw_Data_OS_23!$G$7:$G$4518,"Paid/ Closed")="Paid/ Closed","Paid/ Closed", "Still_Outstanding")</f>
        <v>Still_Outstanding</v>
      </c>
      <c r="N3852" s="33">
        <f>IF(_xlfn.XLOOKUP(C3852,Raw_Data_Paid_23!$C$4:$C$2114,Raw_Data_Paid_23!$C$4:$C$2114,1)= 1,1,0)</f>
        <v>1</v>
      </c>
      <c r="O3852" t="str">
        <f>IF(M3852=$W$7,IF(AND(N3852,_xlfn.XLOOKUP(C3852,Raw_Data_OS_23!$C$7:$C$4518,Raw_Data_OS_23!$G$7:$G$4518,0)=G3852),"A",IF(_xlfn.XLOOKUP(C3852,Raw_Data_Paid_23!$C$4:$C$2114,Raw_Data_Paid_23!$C$4:$C$2114,"B1")="B1","B1","B2")),IF(_xlfn.XLOOKUP(C3852,Raw_Data_Paid_23!$C$4:$C$2114,Raw_Data_Paid_23!$C$4:$C$2114,"C1")="C1","C1","C2"))</f>
        <v>B1</v>
      </c>
      <c r="P3852" t="str">
        <f t="shared" si="110"/>
        <v>2022B1Fire Domestic</v>
      </c>
    </row>
    <row r="3853" spans="3:16" x14ac:dyDescent="0.35">
      <c r="C3853" s="6" t="s">
        <v>6160</v>
      </c>
      <c r="D3853" s="7" t="s">
        <v>6130</v>
      </c>
      <c r="E3853" s="7" t="s">
        <v>6161</v>
      </c>
      <c r="F3853" s="8" t="s">
        <v>3910</v>
      </c>
      <c r="G3853" s="9">
        <v>50000</v>
      </c>
      <c r="H3853" s="10">
        <v>2022</v>
      </c>
      <c r="I3853" s="10">
        <v>2022</v>
      </c>
      <c r="J3853" s="11" t="s">
        <v>6021</v>
      </c>
      <c r="K3853" s="12">
        <v>50000</v>
      </c>
      <c r="L3853" s="12">
        <v>1</v>
      </c>
      <c r="M3853" s="33" t="str">
        <f>IF(_xlfn.XLOOKUP(C3853,Raw_Data_OS_23!$C$7:$C$4518,Raw_Data_OS_23!$G$7:$G$4518,"Paid/ Closed")="Paid/ Closed","Paid/ Closed", "Still_Outstanding")</f>
        <v>Still_Outstanding</v>
      </c>
      <c r="N3853" s="33">
        <f>IF(_xlfn.XLOOKUP(C3853,Raw_Data_Paid_23!$C$4:$C$2114,Raw_Data_Paid_23!$C$4:$C$2114,1)= 1,1,0)</f>
        <v>1</v>
      </c>
      <c r="O3853" t="str">
        <f>IF(M3853=$W$7,IF(AND(N3853,_xlfn.XLOOKUP(C3853,Raw_Data_OS_23!$C$7:$C$4518,Raw_Data_OS_23!$G$7:$G$4518,0)=G3853),"A",IF(_xlfn.XLOOKUP(C3853,Raw_Data_Paid_23!$C$4:$C$2114,Raw_Data_Paid_23!$C$4:$C$2114,"B1")="B1","B1","B2")),IF(_xlfn.XLOOKUP(C3853,Raw_Data_Paid_23!$C$4:$C$2114,Raw_Data_Paid_23!$C$4:$C$2114,"C1")="C1","C1","C2"))</f>
        <v>A</v>
      </c>
      <c r="P3853" t="str">
        <f t="shared" si="110"/>
        <v>2022AMotor Private</v>
      </c>
    </row>
    <row r="3854" spans="3:16" x14ac:dyDescent="0.35">
      <c r="C3854" s="6" t="s">
        <v>6162</v>
      </c>
      <c r="D3854" s="7" t="s">
        <v>6006</v>
      </c>
      <c r="E3854" s="7" t="s">
        <v>6163</v>
      </c>
      <c r="F3854" s="8" t="s">
        <v>3910</v>
      </c>
      <c r="G3854" s="9">
        <v>25000</v>
      </c>
      <c r="H3854" s="10">
        <v>2021</v>
      </c>
      <c r="I3854" s="10">
        <v>2022</v>
      </c>
      <c r="J3854" s="11" t="s">
        <v>3138</v>
      </c>
      <c r="K3854" s="12">
        <v>25000</v>
      </c>
      <c r="L3854" s="12">
        <v>1</v>
      </c>
      <c r="M3854" s="33" t="str">
        <f>IF(_xlfn.XLOOKUP(C3854,Raw_Data_OS_23!$C$7:$C$4518,Raw_Data_OS_23!$G$7:$G$4518,"Paid/ Closed")="Paid/ Closed","Paid/ Closed", "Still_Outstanding")</f>
        <v>Paid/ Closed</v>
      </c>
      <c r="N3854" s="33">
        <f>IF(_xlfn.XLOOKUP(C3854,Raw_Data_Paid_23!$C$4:$C$2114,Raw_Data_Paid_23!$C$4:$C$2114,1)= 1,1,0)</f>
        <v>0</v>
      </c>
      <c r="O3854" t="str">
        <f>IF(M3854=$W$7,IF(AND(N3854,_xlfn.XLOOKUP(C3854,Raw_Data_OS_23!$C$7:$C$4518,Raw_Data_OS_23!$G$7:$G$4518,0)=G3854),"A",IF(_xlfn.XLOOKUP(C3854,Raw_Data_Paid_23!$C$4:$C$2114,Raw_Data_Paid_23!$C$4:$C$2114,"B1")="B1","B1","B2")),IF(_xlfn.XLOOKUP(C3854,Raw_Data_Paid_23!$C$4:$C$2114,Raw_Data_Paid_23!$C$4:$C$2114,"C1")="C1","C1","C2"))</f>
        <v>C2</v>
      </c>
      <c r="P3854" t="str">
        <f t="shared" si="110"/>
        <v>2021C2Motor Private</v>
      </c>
    </row>
    <row r="3855" spans="3:16" x14ac:dyDescent="0.35">
      <c r="C3855" s="6" t="s">
        <v>6164</v>
      </c>
      <c r="D3855" s="7" t="s">
        <v>6110</v>
      </c>
      <c r="E3855" s="7" t="s">
        <v>6151</v>
      </c>
      <c r="F3855" s="8" t="s">
        <v>3910</v>
      </c>
      <c r="G3855" s="9">
        <v>173000</v>
      </c>
      <c r="H3855" s="10">
        <v>2022</v>
      </c>
      <c r="I3855" s="10">
        <v>2022</v>
      </c>
      <c r="J3855" s="11" t="s">
        <v>6021</v>
      </c>
      <c r="K3855" s="12">
        <v>173000</v>
      </c>
      <c r="L3855" s="12">
        <v>1</v>
      </c>
      <c r="M3855" s="33" t="str">
        <f>IF(_xlfn.XLOOKUP(C3855,Raw_Data_OS_23!$C$7:$C$4518,Raw_Data_OS_23!$G$7:$G$4518,"Paid/ Closed")="Paid/ Closed","Paid/ Closed", "Still_Outstanding")</f>
        <v>Still_Outstanding</v>
      </c>
      <c r="N3855" s="33">
        <f>IF(_xlfn.XLOOKUP(C3855,Raw_Data_Paid_23!$C$4:$C$2114,Raw_Data_Paid_23!$C$4:$C$2114,1)= 1,1,0)</f>
        <v>0</v>
      </c>
      <c r="O3855" t="str">
        <f>IF(M3855=$W$7,IF(AND(N3855,_xlfn.XLOOKUP(C3855,Raw_Data_OS_23!$C$7:$C$4518,Raw_Data_OS_23!$G$7:$G$4518,0)=G3855),"A",IF(_xlfn.XLOOKUP(C3855,Raw_Data_Paid_23!$C$4:$C$2114,Raw_Data_Paid_23!$C$4:$C$2114,"B1")="B1","B1","B2")),IF(_xlfn.XLOOKUP(C3855,Raw_Data_Paid_23!$C$4:$C$2114,Raw_Data_Paid_23!$C$4:$C$2114,"C1")="C1","C1","C2"))</f>
        <v>B2</v>
      </c>
      <c r="P3855" t="str">
        <f t="shared" si="110"/>
        <v>2022B2Motor Private</v>
      </c>
    </row>
    <row r="3856" spans="3:16" x14ac:dyDescent="0.35">
      <c r="C3856" s="6" t="s">
        <v>6165</v>
      </c>
      <c r="D3856" s="7" t="s">
        <v>4018</v>
      </c>
      <c r="E3856" s="7" t="s">
        <v>6161</v>
      </c>
      <c r="F3856" s="8" t="s">
        <v>3910</v>
      </c>
      <c r="G3856" s="9">
        <v>50000</v>
      </c>
      <c r="H3856" s="10">
        <v>2020</v>
      </c>
      <c r="I3856" s="10">
        <v>2022</v>
      </c>
      <c r="J3856" s="11" t="s">
        <v>11</v>
      </c>
      <c r="K3856" s="12">
        <v>50000</v>
      </c>
      <c r="L3856" s="12">
        <v>1</v>
      </c>
      <c r="M3856" s="33" t="str">
        <f>IF(_xlfn.XLOOKUP(C3856,Raw_Data_OS_23!$C$7:$C$4518,Raw_Data_OS_23!$G$7:$G$4518,"Paid/ Closed")="Paid/ Closed","Paid/ Closed", "Still_Outstanding")</f>
        <v>Still_Outstanding</v>
      </c>
      <c r="N3856" s="33">
        <f>IF(_xlfn.XLOOKUP(C3856,Raw_Data_Paid_23!$C$4:$C$2114,Raw_Data_Paid_23!$C$4:$C$2114,1)= 1,1,0)</f>
        <v>1</v>
      </c>
      <c r="O3856" t="str">
        <f>IF(M3856=$W$7,IF(AND(N3856,_xlfn.XLOOKUP(C3856,Raw_Data_OS_23!$C$7:$C$4518,Raw_Data_OS_23!$G$7:$G$4518,0)=G3856),"A",IF(_xlfn.XLOOKUP(C3856,Raw_Data_Paid_23!$C$4:$C$2114,Raw_Data_Paid_23!$C$4:$C$2114,"B1")="B1","B1","B2")),IF(_xlfn.XLOOKUP(C3856,Raw_Data_Paid_23!$C$4:$C$2114,Raw_Data_Paid_23!$C$4:$C$2114,"C1")="C1","C1","C2"))</f>
        <v>A</v>
      </c>
      <c r="P3856" t="str">
        <f t="shared" si="110"/>
        <v>2020AMotor Private</v>
      </c>
    </row>
    <row r="3857" spans="3:16" x14ac:dyDescent="0.35">
      <c r="C3857" s="6" t="s">
        <v>6166</v>
      </c>
      <c r="D3857" s="7" t="s">
        <v>6028</v>
      </c>
      <c r="E3857" s="7" t="s">
        <v>6167</v>
      </c>
      <c r="F3857" s="8" t="s">
        <v>3910</v>
      </c>
      <c r="G3857" s="9">
        <v>150460.4706</v>
      </c>
      <c r="H3857" s="10">
        <v>2022</v>
      </c>
      <c r="I3857" s="10">
        <v>2022</v>
      </c>
      <c r="J3857" s="11" t="s">
        <v>6021</v>
      </c>
      <c r="K3857" s="12">
        <v>150460.4706</v>
      </c>
      <c r="L3857" s="12">
        <v>1</v>
      </c>
      <c r="M3857" s="33" t="str">
        <f>IF(_xlfn.XLOOKUP(C3857,Raw_Data_OS_23!$C$7:$C$4518,Raw_Data_OS_23!$G$7:$G$4518,"Paid/ Closed")="Paid/ Closed","Paid/ Closed", "Still_Outstanding")</f>
        <v>Still_Outstanding</v>
      </c>
      <c r="N3857" s="33">
        <f>IF(_xlfn.XLOOKUP(C3857,Raw_Data_Paid_23!$C$4:$C$2114,Raw_Data_Paid_23!$C$4:$C$2114,1)= 1,1,0)</f>
        <v>1</v>
      </c>
      <c r="O3857" t="str">
        <f>IF(M3857=$W$7,IF(AND(N3857,_xlfn.XLOOKUP(C3857,Raw_Data_OS_23!$C$7:$C$4518,Raw_Data_OS_23!$G$7:$G$4518,0)=G3857),"A",IF(_xlfn.XLOOKUP(C3857,Raw_Data_Paid_23!$C$4:$C$2114,Raw_Data_Paid_23!$C$4:$C$2114,"B1")="B1","B1","B2")),IF(_xlfn.XLOOKUP(C3857,Raw_Data_Paid_23!$C$4:$C$2114,Raw_Data_Paid_23!$C$4:$C$2114,"C1")="C1","C1","C2"))</f>
        <v>A</v>
      </c>
      <c r="P3857" t="str">
        <f t="shared" si="110"/>
        <v>2022AMotor Private</v>
      </c>
    </row>
    <row r="3858" spans="3:16" x14ac:dyDescent="0.35">
      <c r="C3858" s="6" t="s">
        <v>6168</v>
      </c>
      <c r="D3858" s="7" t="s">
        <v>5900</v>
      </c>
      <c r="E3858" s="7" t="s">
        <v>5899</v>
      </c>
      <c r="F3858" s="8" t="s">
        <v>3910</v>
      </c>
      <c r="G3858" s="9">
        <v>52000</v>
      </c>
      <c r="H3858" s="10">
        <v>2021</v>
      </c>
      <c r="I3858" s="10">
        <v>2021</v>
      </c>
      <c r="J3858" s="11" t="s">
        <v>3073</v>
      </c>
      <c r="K3858" s="12">
        <v>52000</v>
      </c>
      <c r="L3858" s="12">
        <v>1</v>
      </c>
      <c r="M3858" s="33" t="str">
        <f>IF(_xlfn.XLOOKUP(C3858,Raw_Data_OS_23!$C$7:$C$4518,Raw_Data_OS_23!$G$7:$G$4518,"Paid/ Closed")="Paid/ Closed","Paid/ Closed", "Still_Outstanding")</f>
        <v>Paid/ Closed</v>
      </c>
      <c r="N3858" s="33">
        <f>IF(_xlfn.XLOOKUP(C3858,Raw_Data_Paid_23!$C$4:$C$2114,Raw_Data_Paid_23!$C$4:$C$2114,1)= 1,1,0)</f>
        <v>0</v>
      </c>
      <c r="O3858" t="str">
        <f>IF(M3858=$W$7,IF(AND(N3858,_xlfn.XLOOKUP(C3858,Raw_Data_OS_23!$C$7:$C$4518,Raw_Data_OS_23!$G$7:$G$4518,0)=G3858),"A",IF(_xlfn.XLOOKUP(C3858,Raw_Data_Paid_23!$C$4:$C$2114,Raw_Data_Paid_23!$C$4:$C$2114,"B1")="B1","B1","B2")),IF(_xlfn.XLOOKUP(C3858,Raw_Data_Paid_23!$C$4:$C$2114,Raw_Data_Paid_23!$C$4:$C$2114,"C1")="C1","C1","C2"))</f>
        <v>C2</v>
      </c>
      <c r="P3858" t="str">
        <f t="shared" si="110"/>
        <v>2021C2Motor Private</v>
      </c>
    </row>
    <row r="3859" spans="3:16" x14ac:dyDescent="0.35">
      <c r="C3859" s="6" t="s">
        <v>6169</v>
      </c>
      <c r="D3859" s="7" t="s">
        <v>6156</v>
      </c>
      <c r="E3859" s="7" t="s">
        <v>6170</v>
      </c>
      <c r="F3859" s="8" t="s">
        <v>3910</v>
      </c>
      <c r="G3859" s="9">
        <v>20000</v>
      </c>
      <c r="H3859" s="10">
        <v>2022</v>
      </c>
      <c r="I3859" s="10">
        <v>2022</v>
      </c>
      <c r="J3859" s="11" t="s">
        <v>6021</v>
      </c>
      <c r="K3859" s="12">
        <v>20000</v>
      </c>
      <c r="L3859" s="12">
        <v>1</v>
      </c>
      <c r="M3859" s="33" t="str">
        <f>IF(_xlfn.XLOOKUP(C3859,Raw_Data_OS_23!$C$7:$C$4518,Raw_Data_OS_23!$G$7:$G$4518,"Paid/ Closed")="Paid/ Closed","Paid/ Closed", "Still_Outstanding")</f>
        <v>Still_Outstanding</v>
      </c>
      <c r="N3859" s="33">
        <f>IF(_xlfn.XLOOKUP(C3859,Raw_Data_Paid_23!$C$4:$C$2114,Raw_Data_Paid_23!$C$4:$C$2114,1)= 1,1,0)</f>
        <v>0</v>
      </c>
      <c r="O3859" t="str">
        <f>IF(M3859=$W$7,IF(AND(N3859,_xlfn.XLOOKUP(C3859,Raw_Data_OS_23!$C$7:$C$4518,Raw_Data_OS_23!$G$7:$G$4518,0)=G3859),"A",IF(_xlfn.XLOOKUP(C3859,Raw_Data_Paid_23!$C$4:$C$2114,Raw_Data_Paid_23!$C$4:$C$2114,"B1")="B1","B1","B2")),IF(_xlfn.XLOOKUP(C3859,Raw_Data_Paid_23!$C$4:$C$2114,Raw_Data_Paid_23!$C$4:$C$2114,"C1")="C1","C1","C2"))</f>
        <v>B2</v>
      </c>
      <c r="P3859" t="str">
        <f t="shared" si="110"/>
        <v>2022B2Motor Private</v>
      </c>
    </row>
    <row r="3860" spans="3:16" x14ac:dyDescent="0.35">
      <c r="C3860" s="6" t="s">
        <v>6171</v>
      </c>
      <c r="D3860" s="7" t="s">
        <v>5870</v>
      </c>
      <c r="E3860" s="7" t="s">
        <v>5895</v>
      </c>
      <c r="F3860" s="8" t="s">
        <v>3908</v>
      </c>
      <c r="G3860" s="9">
        <v>70000</v>
      </c>
      <c r="H3860" s="10">
        <v>2021</v>
      </c>
      <c r="I3860" s="10">
        <v>2021</v>
      </c>
      <c r="J3860" s="11" t="s">
        <v>3073</v>
      </c>
      <c r="K3860" s="12">
        <v>70000</v>
      </c>
      <c r="L3860" s="12">
        <v>1</v>
      </c>
      <c r="M3860" s="33" t="str">
        <f>IF(_xlfn.XLOOKUP(C3860,Raw_Data_OS_23!$C$7:$C$4518,Raw_Data_OS_23!$G$7:$G$4518,"Paid/ Closed")="Paid/ Closed","Paid/ Closed", "Still_Outstanding")</f>
        <v>Still_Outstanding</v>
      </c>
      <c r="N3860" s="33">
        <f>IF(_xlfn.XLOOKUP(C3860,Raw_Data_Paid_23!$C$4:$C$2114,Raw_Data_Paid_23!$C$4:$C$2114,1)= 1,1,0)</f>
        <v>1</v>
      </c>
      <c r="O3860" t="str">
        <f>IF(M3860=$W$7,IF(AND(N3860,_xlfn.XLOOKUP(C3860,Raw_Data_OS_23!$C$7:$C$4518,Raw_Data_OS_23!$G$7:$G$4518,0)=G3860),"A",IF(_xlfn.XLOOKUP(C3860,Raw_Data_Paid_23!$C$4:$C$2114,Raw_Data_Paid_23!$C$4:$C$2114,"B1")="B1","B1","B2")),IF(_xlfn.XLOOKUP(C3860,Raw_Data_Paid_23!$C$4:$C$2114,Raw_Data_Paid_23!$C$4:$C$2114,"C1")="C1","C1","C2"))</f>
        <v>B1</v>
      </c>
      <c r="P3860" t="str">
        <f t="shared" si="110"/>
        <v>2021B1Motor Commercial</v>
      </c>
    </row>
    <row r="3861" spans="3:16" x14ac:dyDescent="0.35">
      <c r="C3861" s="6" t="s">
        <v>6172</v>
      </c>
      <c r="D3861" s="7" t="s">
        <v>6163</v>
      </c>
      <c r="E3861" s="7" t="s">
        <v>6170</v>
      </c>
      <c r="F3861" s="8" t="s">
        <v>3910</v>
      </c>
      <c r="G3861" s="9">
        <v>120500</v>
      </c>
      <c r="H3861" s="10">
        <v>2022</v>
      </c>
      <c r="I3861" s="10">
        <v>2022</v>
      </c>
      <c r="J3861" s="11" t="s">
        <v>6021</v>
      </c>
      <c r="K3861" s="12">
        <v>120500</v>
      </c>
      <c r="L3861" s="12">
        <v>1</v>
      </c>
      <c r="M3861" s="33" t="str">
        <f>IF(_xlfn.XLOOKUP(C3861,Raw_Data_OS_23!$C$7:$C$4518,Raw_Data_OS_23!$G$7:$G$4518,"Paid/ Closed")="Paid/ Closed","Paid/ Closed", "Still_Outstanding")</f>
        <v>Still_Outstanding</v>
      </c>
      <c r="N3861" s="33">
        <f>IF(_xlfn.XLOOKUP(C3861,Raw_Data_Paid_23!$C$4:$C$2114,Raw_Data_Paid_23!$C$4:$C$2114,1)= 1,1,0)</f>
        <v>0</v>
      </c>
      <c r="O3861" t="str">
        <f>IF(M3861=$W$7,IF(AND(N3861,_xlfn.XLOOKUP(C3861,Raw_Data_OS_23!$C$7:$C$4518,Raw_Data_OS_23!$G$7:$G$4518,0)=G3861),"A",IF(_xlfn.XLOOKUP(C3861,Raw_Data_Paid_23!$C$4:$C$2114,Raw_Data_Paid_23!$C$4:$C$2114,"B1")="B1","B1","B2")),IF(_xlfn.XLOOKUP(C3861,Raw_Data_Paid_23!$C$4:$C$2114,Raw_Data_Paid_23!$C$4:$C$2114,"C1")="C1","C1","C2"))</f>
        <v>B2</v>
      </c>
      <c r="P3861" t="str">
        <f t="shared" si="110"/>
        <v>2022B2Motor Private</v>
      </c>
    </row>
    <row r="3862" spans="3:16" x14ac:dyDescent="0.35">
      <c r="C3862" s="6" t="s">
        <v>6173</v>
      </c>
      <c r="D3862" s="7" t="s">
        <v>5795</v>
      </c>
      <c r="E3862" s="7" t="s">
        <v>6174</v>
      </c>
      <c r="F3862" s="8" t="s">
        <v>3910</v>
      </c>
      <c r="G3862" s="9">
        <v>320743.03409999999</v>
      </c>
      <c r="H3862" s="10">
        <v>2021</v>
      </c>
      <c r="I3862" s="10">
        <v>2022</v>
      </c>
      <c r="J3862" s="11" t="s">
        <v>2250</v>
      </c>
      <c r="K3862" s="12">
        <v>320743.03409999999</v>
      </c>
      <c r="L3862" s="12">
        <v>1</v>
      </c>
      <c r="M3862" s="33" t="str">
        <f>IF(_xlfn.XLOOKUP(C3862,Raw_Data_OS_23!$C$7:$C$4518,Raw_Data_OS_23!$G$7:$G$4518,"Paid/ Closed")="Paid/ Closed","Paid/ Closed", "Still_Outstanding")</f>
        <v>Still_Outstanding</v>
      </c>
      <c r="N3862" s="33">
        <f>IF(_xlfn.XLOOKUP(C3862,Raw_Data_Paid_23!$C$4:$C$2114,Raw_Data_Paid_23!$C$4:$C$2114,1)= 1,1,0)</f>
        <v>1</v>
      </c>
      <c r="O3862" t="str">
        <f>IF(M3862=$W$7,IF(AND(N3862,_xlfn.XLOOKUP(C3862,Raw_Data_OS_23!$C$7:$C$4518,Raw_Data_OS_23!$G$7:$G$4518,0)=G3862),"A",IF(_xlfn.XLOOKUP(C3862,Raw_Data_Paid_23!$C$4:$C$2114,Raw_Data_Paid_23!$C$4:$C$2114,"B1")="B1","B1","B2")),IF(_xlfn.XLOOKUP(C3862,Raw_Data_Paid_23!$C$4:$C$2114,Raw_Data_Paid_23!$C$4:$C$2114,"C1")="C1","C1","C2"))</f>
        <v>B1</v>
      </c>
      <c r="P3862" t="str">
        <f t="shared" si="110"/>
        <v>2021B1Motor Private</v>
      </c>
    </row>
    <row r="3863" spans="3:16" x14ac:dyDescent="0.35">
      <c r="C3863" s="6" t="s">
        <v>6175</v>
      </c>
      <c r="D3863" s="7" t="s">
        <v>5834</v>
      </c>
      <c r="E3863" s="7" t="s">
        <v>6174</v>
      </c>
      <c r="F3863" s="8" t="s">
        <v>3910</v>
      </c>
      <c r="G3863" s="9">
        <v>50000</v>
      </c>
      <c r="H3863" s="10">
        <v>2021</v>
      </c>
      <c r="I3863" s="10">
        <v>2022</v>
      </c>
      <c r="J3863" s="11" t="s">
        <v>3073</v>
      </c>
      <c r="K3863" s="12">
        <v>50000</v>
      </c>
      <c r="L3863" s="12">
        <v>1</v>
      </c>
      <c r="M3863" s="33" t="str">
        <f>IF(_xlfn.XLOOKUP(C3863,Raw_Data_OS_23!$C$7:$C$4518,Raw_Data_OS_23!$G$7:$G$4518,"Paid/ Closed")="Paid/ Closed","Paid/ Closed", "Still_Outstanding")</f>
        <v>Still_Outstanding</v>
      </c>
      <c r="N3863" s="33">
        <f>IF(_xlfn.XLOOKUP(C3863,Raw_Data_Paid_23!$C$4:$C$2114,Raw_Data_Paid_23!$C$4:$C$2114,1)= 1,1,0)</f>
        <v>1</v>
      </c>
      <c r="O3863" t="str">
        <f>IF(M3863=$W$7,IF(AND(N3863,_xlfn.XLOOKUP(C3863,Raw_Data_OS_23!$C$7:$C$4518,Raw_Data_OS_23!$G$7:$G$4518,0)=G3863),"A",IF(_xlfn.XLOOKUP(C3863,Raw_Data_Paid_23!$C$4:$C$2114,Raw_Data_Paid_23!$C$4:$C$2114,"B1")="B1","B1","B2")),IF(_xlfn.XLOOKUP(C3863,Raw_Data_Paid_23!$C$4:$C$2114,Raw_Data_Paid_23!$C$4:$C$2114,"C1")="C1","C1","C2"))</f>
        <v>A</v>
      </c>
      <c r="P3863" t="str">
        <f t="shared" si="110"/>
        <v>2021AMotor Private</v>
      </c>
    </row>
    <row r="3864" spans="3:16" x14ac:dyDescent="0.35">
      <c r="C3864" s="6" t="s">
        <v>6176</v>
      </c>
      <c r="D3864" s="7" t="s">
        <v>5998</v>
      </c>
      <c r="E3864" s="7" t="s">
        <v>6161</v>
      </c>
      <c r="F3864" s="8" t="s">
        <v>3910</v>
      </c>
      <c r="G3864" s="9">
        <v>49411.764710000003</v>
      </c>
      <c r="H3864" s="10">
        <v>2021</v>
      </c>
      <c r="I3864" s="10">
        <v>2022</v>
      </c>
      <c r="J3864" s="11" t="s">
        <v>3138</v>
      </c>
      <c r="K3864" s="12">
        <v>49411.764710000003</v>
      </c>
      <c r="L3864" s="12">
        <v>1</v>
      </c>
      <c r="M3864" s="33" t="str">
        <f>IF(_xlfn.XLOOKUP(C3864,Raw_Data_OS_23!$C$7:$C$4518,Raw_Data_OS_23!$G$7:$G$4518,"Paid/ Closed")="Paid/ Closed","Paid/ Closed", "Still_Outstanding")</f>
        <v>Paid/ Closed</v>
      </c>
      <c r="N3864" s="33">
        <f>IF(_xlfn.XLOOKUP(C3864,Raw_Data_Paid_23!$C$4:$C$2114,Raw_Data_Paid_23!$C$4:$C$2114,1)= 1,1,0)</f>
        <v>0</v>
      </c>
      <c r="O3864" t="str">
        <f>IF(M3864=$W$7,IF(AND(N3864,_xlfn.XLOOKUP(C3864,Raw_Data_OS_23!$C$7:$C$4518,Raw_Data_OS_23!$G$7:$G$4518,0)=G3864),"A",IF(_xlfn.XLOOKUP(C3864,Raw_Data_Paid_23!$C$4:$C$2114,Raw_Data_Paid_23!$C$4:$C$2114,"B1")="B1","B1","B2")),IF(_xlfn.XLOOKUP(C3864,Raw_Data_Paid_23!$C$4:$C$2114,Raw_Data_Paid_23!$C$4:$C$2114,"C1")="C1","C1","C2"))</f>
        <v>C2</v>
      </c>
      <c r="P3864" t="str">
        <f t="shared" si="110"/>
        <v>2021C2Motor Private</v>
      </c>
    </row>
    <row r="3865" spans="3:16" x14ac:dyDescent="0.35">
      <c r="C3865" s="6" t="s">
        <v>6177</v>
      </c>
      <c r="D3865" s="7" t="s">
        <v>6085</v>
      </c>
      <c r="E3865" s="7" t="s">
        <v>6174</v>
      </c>
      <c r="F3865" s="8" t="s">
        <v>3910</v>
      </c>
      <c r="G3865" s="9">
        <v>133000</v>
      </c>
      <c r="H3865" s="10">
        <v>2022</v>
      </c>
      <c r="I3865" s="10">
        <v>2022</v>
      </c>
      <c r="J3865" s="11" t="s">
        <v>6021</v>
      </c>
      <c r="K3865" s="12">
        <v>133000</v>
      </c>
      <c r="L3865" s="12">
        <v>1</v>
      </c>
      <c r="M3865" s="33" t="str">
        <f>IF(_xlfn.XLOOKUP(C3865,Raw_Data_OS_23!$C$7:$C$4518,Raw_Data_OS_23!$G$7:$G$4518,"Paid/ Closed")="Paid/ Closed","Paid/ Closed", "Still_Outstanding")</f>
        <v>Still_Outstanding</v>
      </c>
      <c r="N3865" s="33">
        <f>IF(_xlfn.XLOOKUP(C3865,Raw_Data_Paid_23!$C$4:$C$2114,Raw_Data_Paid_23!$C$4:$C$2114,1)= 1,1,0)</f>
        <v>0</v>
      </c>
      <c r="O3865" t="str">
        <f>IF(M3865=$W$7,IF(AND(N3865,_xlfn.XLOOKUP(C3865,Raw_Data_OS_23!$C$7:$C$4518,Raw_Data_OS_23!$G$7:$G$4518,0)=G3865),"A",IF(_xlfn.XLOOKUP(C3865,Raw_Data_Paid_23!$C$4:$C$2114,Raw_Data_Paid_23!$C$4:$C$2114,"B1")="B1","B1","B2")),IF(_xlfn.XLOOKUP(C3865,Raw_Data_Paid_23!$C$4:$C$2114,Raw_Data_Paid_23!$C$4:$C$2114,"C1")="C1","C1","C2"))</f>
        <v>B2</v>
      </c>
      <c r="P3865" t="str">
        <f t="shared" si="110"/>
        <v>2022B2Motor Private</v>
      </c>
    </row>
    <row r="3866" spans="3:16" x14ac:dyDescent="0.35">
      <c r="C3866" s="6" t="s">
        <v>6178</v>
      </c>
      <c r="D3866" s="7" t="s">
        <v>5940</v>
      </c>
      <c r="E3866" s="7" t="s">
        <v>5948</v>
      </c>
      <c r="F3866" s="8" t="s">
        <v>3910</v>
      </c>
      <c r="G3866" s="9">
        <v>2077247.0589999999</v>
      </c>
      <c r="H3866" s="10">
        <v>2021</v>
      </c>
      <c r="I3866" s="10">
        <v>2021</v>
      </c>
      <c r="J3866" s="11" t="s">
        <v>3138</v>
      </c>
      <c r="K3866" s="12">
        <v>77247.058999999994</v>
      </c>
      <c r="L3866" s="12">
        <v>1</v>
      </c>
      <c r="M3866" s="33" t="str">
        <f>IF(_xlfn.XLOOKUP(C3866,Raw_Data_OS_23!$C$7:$C$4518,Raw_Data_OS_23!$G$7:$G$4518,"Paid/ Closed")="Paid/ Closed","Paid/ Closed", "Still_Outstanding")</f>
        <v>Still_Outstanding</v>
      </c>
      <c r="N3866" s="33">
        <f>IF(_xlfn.XLOOKUP(C3866,Raw_Data_Paid_23!$C$4:$C$2114,Raw_Data_Paid_23!$C$4:$C$2114,1)= 1,1,0)</f>
        <v>0</v>
      </c>
      <c r="O3866" t="str">
        <f>IF(M3866=$W$7,IF(AND(N3866,_xlfn.XLOOKUP(C3866,Raw_Data_OS_23!$C$7:$C$4518,Raw_Data_OS_23!$G$7:$G$4518,0)=G3866),"A",IF(_xlfn.XLOOKUP(C3866,Raw_Data_Paid_23!$C$4:$C$2114,Raw_Data_Paid_23!$C$4:$C$2114,"B1")="B1","B1","B2")),IF(_xlfn.XLOOKUP(C3866,Raw_Data_Paid_23!$C$4:$C$2114,Raw_Data_Paid_23!$C$4:$C$2114,"C1")="C1","C1","C2"))</f>
        <v>B2</v>
      </c>
      <c r="P3866" t="str">
        <f t="shared" si="110"/>
        <v>2021B2Motor Private</v>
      </c>
    </row>
    <row r="3867" spans="3:16" x14ac:dyDescent="0.35">
      <c r="C3867" s="6" t="s">
        <v>6179</v>
      </c>
      <c r="D3867" s="7" t="s">
        <v>5949</v>
      </c>
      <c r="E3867" s="7" t="s">
        <v>6161</v>
      </c>
      <c r="F3867" s="8" t="s">
        <v>3910</v>
      </c>
      <c r="G3867" s="9">
        <v>55500</v>
      </c>
      <c r="H3867" s="10">
        <v>2021</v>
      </c>
      <c r="I3867" s="10">
        <v>2022</v>
      </c>
      <c r="J3867" s="11" t="s">
        <v>3138</v>
      </c>
      <c r="K3867" s="12">
        <v>55500</v>
      </c>
      <c r="L3867" s="12">
        <v>1</v>
      </c>
      <c r="M3867" s="33" t="str">
        <f>IF(_xlfn.XLOOKUP(C3867,Raw_Data_OS_23!$C$7:$C$4518,Raw_Data_OS_23!$G$7:$G$4518,"Paid/ Closed")="Paid/ Closed","Paid/ Closed", "Still_Outstanding")</f>
        <v>Still_Outstanding</v>
      </c>
      <c r="N3867" s="33">
        <f>IF(_xlfn.XLOOKUP(C3867,Raw_Data_Paid_23!$C$4:$C$2114,Raw_Data_Paid_23!$C$4:$C$2114,1)= 1,1,0)</f>
        <v>1</v>
      </c>
      <c r="O3867" t="str">
        <f>IF(M3867=$W$7,IF(AND(N3867,_xlfn.XLOOKUP(C3867,Raw_Data_OS_23!$C$7:$C$4518,Raw_Data_OS_23!$G$7:$G$4518,0)=G3867),"A",IF(_xlfn.XLOOKUP(C3867,Raw_Data_Paid_23!$C$4:$C$2114,Raw_Data_Paid_23!$C$4:$C$2114,"B1")="B1","B1","B2")),IF(_xlfn.XLOOKUP(C3867,Raw_Data_Paid_23!$C$4:$C$2114,Raw_Data_Paid_23!$C$4:$C$2114,"C1")="C1","C1","C2"))</f>
        <v>A</v>
      </c>
      <c r="P3867" t="str">
        <f t="shared" si="110"/>
        <v>2021AMotor Private</v>
      </c>
    </row>
    <row r="3868" spans="3:16" x14ac:dyDescent="0.35">
      <c r="C3868" s="6" t="s">
        <v>6180</v>
      </c>
      <c r="D3868" s="7" t="s">
        <v>6028</v>
      </c>
      <c r="E3868" s="7" t="s">
        <v>6174</v>
      </c>
      <c r="F3868" s="8" t="s">
        <v>3908</v>
      </c>
      <c r="G3868" s="9">
        <v>50000</v>
      </c>
      <c r="H3868" s="10">
        <v>2022</v>
      </c>
      <c r="I3868" s="10">
        <v>2022</v>
      </c>
      <c r="J3868" s="11" t="s">
        <v>6021</v>
      </c>
      <c r="K3868" s="12">
        <v>50000</v>
      </c>
      <c r="L3868" s="12">
        <v>1</v>
      </c>
      <c r="M3868" s="33" t="str">
        <f>IF(_xlfn.XLOOKUP(C3868,Raw_Data_OS_23!$C$7:$C$4518,Raw_Data_OS_23!$G$7:$G$4518,"Paid/ Closed")="Paid/ Closed","Paid/ Closed", "Still_Outstanding")</f>
        <v>Still_Outstanding</v>
      </c>
      <c r="N3868" s="33">
        <f>IF(_xlfn.XLOOKUP(C3868,Raw_Data_Paid_23!$C$4:$C$2114,Raw_Data_Paid_23!$C$4:$C$2114,1)= 1,1,0)</f>
        <v>0</v>
      </c>
      <c r="O3868" t="str">
        <f>IF(M3868=$W$7,IF(AND(N3868,_xlfn.XLOOKUP(C3868,Raw_Data_OS_23!$C$7:$C$4518,Raw_Data_OS_23!$G$7:$G$4518,0)=G3868),"A",IF(_xlfn.XLOOKUP(C3868,Raw_Data_Paid_23!$C$4:$C$2114,Raw_Data_Paid_23!$C$4:$C$2114,"B1")="B1","B1","B2")),IF(_xlfn.XLOOKUP(C3868,Raw_Data_Paid_23!$C$4:$C$2114,Raw_Data_Paid_23!$C$4:$C$2114,"C1")="C1","C1","C2"))</f>
        <v>B2</v>
      </c>
      <c r="P3868" t="str">
        <f t="shared" si="110"/>
        <v>2022B2Motor Commercial</v>
      </c>
    </row>
    <row r="3869" spans="3:16" x14ac:dyDescent="0.35">
      <c r="C3869" s="6" t="s">
        <v>6181</v>
      </c>
      <c r="D3869" s="7" t="s">
        <v>5963</v>
      </c>
      <c r="E3869" s="7" t="s">
        <v>5993</v>
      </c>
      <c r="F3869" s="8" t="s">
        <v>3910</v>
      </c>
      <c r="G3869" s="9">
        <v>100000</v>
      </c>
      <c r="H3869" s="10">
        <v>2021</v>
      </c>
      <c r="I3869" s="10">
        <v>2021</v>
      </c>
      <c r="J3869" s="11" t="s">
        <v>3138</v>
      </c>
      <c r="K3869" s="12">
        <v>100000</v>
      </c>
      <c r="L3869" s="12">
        <v>1</v>
      </c>
      <c r="M3869" s="33" t="str">
        <f>IF(_xlfn.XLOOKUP(C3869,Raw_Data_OS_23!$C$7:$C$4518,Raw_Data_OS_23!$G$7:$G$4518,"Paid/ Closed")="Paid/ Closed","Paid/ Closed", "Still_Outstanding")</f>
        <v>Still_Outstanding</v>
      </c>
      <c r="N3869" s="33">
        <f>IF(_xlfn.XLOOKUP(C3869,Raw_Data_Paid_23!$C$4:$C$2114,Raw_Data_Paid_23!$C$4:$C$2114,1)= 1,1,0)</f>
        <v>1</v>
      </c>
      <c r="O3869" t="str">
        <f>IF(M3869=$W$7,IF(AND(N3869,_xlfn.XLOOKUP(C3869,Raw_Data_OS_23!$C$7:$C$4518,Raw_Data_OS_23!$G$7:$G$4518,0)=G3869),"A",IF(_xlfn.XLOOKUP(C3869,Raw_Data_Paid_23!$C$4:$C$2114,Raw_Data_Paid_23!$C$4:$C$2114,"B1")="B1","B1","B2")),IF(_xlfn.XLOOKUP(C3869,Raw_Data_Paid_23!$C$4:$C$2114,Raw_Data_Paid_23!$C$4:$C$2114,"C1")="C1","C1","C2"))</f>
        <v>A</v>
      </c>
      <c r="P3869" t="str">
        <f t="shared" si="110"/>
        <v>2021AMotor Private</v>
      </c>
    </row>
    <row r="3870" spans="3:16" x14ac:dyDescent="0.35">
      <c r="C3870" s="6" t="s">
        <v>6182</v>
      </c>
      <c r="D3870" s="7" t="s">
        <v>6007</v>
      </c>
      <c r="E3870" s="7" t="s">
        <v>6183</v>
      </c>
      <c r="F3870" s="8" t="s">
        <v>3910</v>
      </c>
      <c r="G3870" s="9">
        <v>715000</v>
      </c>
      <c r="H3870" s="10">
        <v>2021</v>
      </c>
      <c r="I3870" s="10">
        <v>2022</v>
      </c>
      <c r="J3870" s="11" t="s">
        <v>3138</v>
      </c>
      <c r="K3870" s="12">
        <v>715000</v>
      </c>
      <c r="L3870" s="12">
        <v>1</v>
      </c>
      <c r="M3870" s="33" t="str">
        <f>IF(_xlfn.XLOOKUP(C3870,Raw_Data_OS_23!$C$7:$C$4518,Raw_Data_OS_23!$G$7:$G$4518,"Paid/ Closed")="Paid/ Closed","Paid/ Closed", "Still_Outstanding")</f>
        <v>Still_Outstanding</v>
      </c>
      <c r="N3870" s="33">
        <f>IF(_xlfn.XLOOKUP(C3870,Raw_Data_Paid_23!$C$4:$C$2114,Raw_Data_Paid_23!$C$4:$C$2114,1)= 1,1,0)</f>
        <v>0</v>
      </c>
      <c r="O3870" t="str">
        <f>IF(M3870=$W$7,IF(AND(N3870,_xlfn.XLOOKUP(C3870,Raw_Data_OS_23!$C$7:$C$4518,Raw_Data_OS_23!$G$7:$G$4518,0)=G3870),"A",IF(_xlfn.XLOOKUP(C3870,Raw_Data_Paid_23!$C$4:$C$2114,Raw_Data_Paid_23!$C$4:$C$2114,"B1")="B1","B1","B2")),IF(_xlfn.XLOOKUP(C3870,Raw_Data_Paid_23!$C$4:$C$2114,Raw_Data_Paid_23!$C$4:$C$2114,"C1")="C1","C1","C2"))</f>
        <v>B2</v>
      </c>
      <c r="P3870" t="str">
        <f t="shared" si="110"/>
        <v>2021B2Motor Private</v>
      </c>
    </row>
    <row r="3871" spans="3:16" x14ac:dyDescent="0.35">
      <c r="C3871" s="6" t="s">
        <v>6184</v>
      </c>
      <c r="D3871" s="7" t="s">
        <v>6170</v>
      </c>
      <c r="E3871" s="7" t="s">
        <v>6183</v>
      </c>
      <c r="F3871" s="8" t="s">
        <v>3910</v>
      </c>
      <c r="G3871" s="9">
        <v>15000</v>
      </c>
      <c r="H3871" s="10">
        <v>2022</v>
      </c>
      <c r="I3871" s="10">
        <v>2022</v>
      </c>
      <c r="J3871" s="11" t="s">
        <v>6021</v>
      </c>
      <c r="K3871" s="12">
        <v>35000</v>
      </c>
      <c r="L3871" s="12">
        <v>1</v>
      </c>
      <c r="M3871" s="33" t="str">
        <f>IF(_xlfn.XLOOKUP(C3871,Raw_Data_OS_23!$C$7:$C$4518,Raw_Data_OS_23!$G$7:$G$4518,"Paid/ Closed")="Paid/ Closed","Paid/ Closed", "Still_Outstanding")</f>
        <v>Still_Outstanding</v>
      </c>
      <c r="N3871" s="33">
        <f>IF(_xlfn.XLOOKUP(C3871,Raw_Data_Paid_23!$C$4:$C$2114,Raw_Data_Paid_23!$C$4:$C$2114,1)= 1,1,0)</f>
        <v>0</v>
      </c>
      <c r="O3871" t="str">
        <f>IF(M3871=$W$7,IF(AND(N3871,_xlfn.XLOOKUP(C3871,Raw_Data_OS_23!$C$7:$C$4518,Raw_Data_OS_23!$G$7:$G$4518,0)=G3871),"A",IF(_xlfn.XLOOKUP(C3871,Raw_Data_Paid_23!$C$4:$C$2114,Raw_Data_Paid_23!$C$4:$C$2114,"B1")="B1","B1","B2")),IF(_xlfn.XLOOKUP(C3871,Raw_Data_Paid_23!$C$4:$C$2114,Raw_Data_Paid_23!$C$4:$C$2114,"C1")="C1","C1","C2"))</f>
        <v>B2</v>
      </c>
      <c r="P3871" t="str">
        <f t="shared" si="110"/>
        <v>2022B2Motor Private</v>
      </c>
    </row>
    <row r="3872" spans="3:16" x14ac:dyDescent="0.35">
      <c r="C3872" s="6" t="s">
        <v>6185</v>
      </c>
      <c r="D3872" s="7" t="s">
        <v>5973</v>
      </c>
      <c r="E3872" s="7" t="s">
        <v>6183</v>
      </c>
      <c r="F3872" s="8" t="s">
        <v>3908</v>
      </c>
      <c r="G3872" s="9">
        <v>255294.1176</v>
      </c>
      <c r="H3872" s="10">
        <v>2021</v>
      </c>
      <c r="I3872" s="10">
        <v>2022</v>
      </c>
      <c r="J3872" s="11" t="s">
        <v>3138</v>
      </c>
      <c r="K3872" s="12">
        <v>255294.1176</v>
      </c>
      <c r="L3872" s="12">
        <v>1</v>
      </c>
      <c r="M3872" s="33" t="str">
        <f>IF(_xlfn.XLOOKUP(C3872,Raw_Data_OS_23!$C$7:$C$4518,Raw_Data_OS_23!$G$7:$G$4518,"Paid/ Closed")="Paid/ Closed","Paid/ Closed", "Still_Outstanding")</f>
        <v>Still_Outstanding</v>
      </c>
      <c r="N3872" s="33">
        <f>IF(_xlfn.XLOOKUP(C3872,Raw_Data_Paid_23!$C$4:$C$2114,Raw_Data_Paid_23!$C$4:$C$2114,1)= 1,1,0)</f>
        <v>1</v>
      </c>
      <c r="O3872" t="str">
        <f>IF(M3872=$W$7,IF(AND(N3872,_xlfn.XLOOKUP(C3872,Raw_Data_OS_23!$C$7:$C$4518,Raw_Data_OS_23!$G$7:$G$4518,0)=G3872),"A",IF(_xlfn.XLOOKUP(C3872,Raw_Data_Paid_23!$C$4:$C$2114,Raw_Data_Paid_23!$C$4:$C$2114,"B1")="B1","B1","B2")),IF(_xlfn.XLOOKUP(C3872,Raw_Data_Paid_23!$C$4:$C$2114,Raw_Data_Paid_23!$C$4:$C$2114,"C1")="C1","C1","C2"))</f>
        <v>A</v>
      </c>
      <c r="P3872" t="str">
        <f t="shared" si="110"/>
        <v>2021AMotor Commercial</v>
      </c>
    </row>
    <row r="3873" spans="3:16" x14ac:dyDescent="0.35">
      <c r="C3873" s="6" t="s">
        <v>6186</v>
      </c>
      <c r="D3873" s="7" t="s">
        <v>6028</v>
      </c>
      <c r="E3873" s="7" t="s">
        <v>6046</v>
      </c>
      <c r="F3873" s="8" t="s">
        <v>3910</v>
      </c>
      <c r="G3873" s="9">
        <v>120000</v>
      </c>
      <c r="H3873" s="10">
        <v>2022</v>
      </c>
      <c r="I3873" s="10">
        <v>2022</v>
      </c>
      <c r="J3873" s="11" t="s">
        <v>6021</v>
      </c>
      <c r="K3873" s="12">
        <v>120000</v>
      </c>
      <c r="L3873" s="12">
        <v>1</v>
      </c>
      <c r="M3873" s="33" t="str">
        <f>IF(_xlfn.XLOOKUP(C3873,Raw_Data_OS_23!$C$7:$C$4518,Raw_Data_OS_23!$G$7:$G$4518,"Paid/ Closed")="Paid/ Closed","Paid/ Closed", "Still_Outstanding")</f>
        <v>Still_Outstanding</v>
      </c>
      <c r="N3873" s="33">
        <f>IF(_xlfn.XLOOKUP(C3873,Raw_Data_Paid_23!$C$4:$C$2114,Raw_Data_Paid_23!$C$4:$C$2114,1)= 1,1,0)</f>
        <v>0</v>
      </c>
      <c r="O3873" t="str">
        <f>IF(M3873=$W$7,IF(AND(N3873,_xlfn.XLOOKUP(C3873,Raw_Data_OS_23!$C$7:$C$4518,Raw_Data_OS_23!$G$7:$G$4518,0)=G3873),"A",IF(_xlfn.XLOOKUP(C3873,Raw_Data_Paid_23!$C$4:$C$2114,Raw_Data_Paid_23!$C$4:$C$2114,"B1")="B1","B1","B2")),IF(_xlfn.XLOOKUP(C3873,Raw_Data_Paid_23!$C$4:$C$2114,Raw_Data_Paid_23!$C$4:$C$2114,"C1")="C1","C1","C2"))</f>
        <v>B2</v>
      </c>
      <c r="P3873" t="str">
        <f t="shared" si="110"/>
        <v>2022B2Motor Private</v>
      </c>
    </row>
    <row r="3874" spans="3:16" x14ac:dyDescent="0.35">
      <c r="C3874" s="6" t="s">
        <v>6187</v>
      </c>
      <c r="D3874" s="7" t="s">
        <v>5993</v>
      </c>
      <c r="E3874" s="7" t="s">
        <v>6188</v>
      </c>
      <c r="F3874" s="8" t="s">
        <v>3910</v>
      </c>
      <c r="G3874" s="9">
        <v>100000</v>
      </c>
      <c r="H3874" s="10">
        <v>2021</v>
      </c>
      <c r="I3874" s="10">
        <v>2022</v>
      </c>
      <c r="J3874" s="11" t="s">
        <v>3138</v>
      </c>
      <c r="K3874" s="12">
        <v>100000</v>
      </c>
      <c r="L3874" s="12">
        <v>1</v>
      </c>
      <c r="M3874" s="33" t="str">
        <f>IF(_xlfn.XLOOKUP(C3874,Raw_Data_OS_23!$C$7:$C$4518,Raw_Data_OS_23!$G$7:$G$4518,"Paid/ Closed")="Paid/ Closed","Paid/ Closed", "Still_Outstanding")</f>
        <v>Paid/ Closed</v>
      </c>
      <c r="N3874" s="33">
        <f>IF(_xlfn.XLOOKUP(C3874,Raw_Data_Paid_23!$C$4:$C$2114,Raw_Data_Paid_23!$C$4:$C$2114,1)= 1,1,0)</f>
        <v>1</v>
      </c>
      <c r="O3874" t="str">
        <f>IF(M3874=$W$7,IF(AND(N3874,_xlfn.XLOOKUP(C3874,Raw_Data_OS_23!$C$7:$C$4518,Raw_Data_OS_23!$G$7:$G$4518,0)=G3874),"A",IF(_xlfn.XLOOKUP(C3874,Raw_Data_Paid_23!$C$4:$C$2114,Raw_Data_Paid_23!$C$4:$C$2114,"B1")="B1","B1","B2")),IF(_xlfn.XLOOKUP(C3874,Raw_Data_Paid_23!$C$4:$C$2114,Raw_Data_Paid_23!$C$4:$C$2114,"C1")="C1","C1","C2"))</f>
        <v>C1</v>
      </c>
      <c r="P3874" t="str">
        <f t="shared" si="110"/>
        <v>2021C1Motor Private</v>
      </c>
    </row>
    <row r="3875" spans="3:16" x14ac:dyDescent="0.35">
      <c r="C3875" s="6" t="s">
        <v>6189</v>
      </c>
      <c r="D3875" s="7" t="s">
        <v>6174</v>
      </c>
      <c r="E3875" s="7" t="s">
        <v>6188</v>
      </c>
      <c r="F3875" s="8" t="s">
        <v>3910</v>
      </c>
      <c r="G3875" s="9">
        <v>10760</v>
      </c>
      <c r="H3875" s="10">
        <v>2022</v>
      </c>
      <c r="I3875" s="10">
        <v>2022</v>
      </c>
      <c r="J3875" s="11" t="s">
        <v>6021</v>
      </c>
      <c r="K3875" s="12">
        <v>10760</v>
      </c>
      <c r="L3875" s="12">
        <v>1</v>
      </c>
      <c r="M3875" s="33" t="str">
        <f>IF(_xlfn.XLOOKUP(C3875,Raw_Data_OS_23!$C$7:$C$4518,Raw_Data_OS_23!$G$7:$G$4518,"Paid/ Closed")="Paid/ Closed","Paid/ Closed", "Still_Outstanding")</f>
        <v>Still_Outstanding</v>
      </c>
      <c r="N3875" s="33">
        <f>IF(_xlfn.XLOOKUP(C3875,Raw_Data_Paid_23!$C$4:$C$2114,Raw_Data_Paid_23!$C$4:$C$2114,1)= 1,1,0)</f>
        <v>1</v>
      </c>
      <c r="O3875" t="str">
        <f>IF(M3875=$W$7,IF(AND(N3875,_xlfn.XLOOKUP(C3875,Raw_Data_OS_23!$C$7:$C$4518,Raw_Data_OS_23!$G$7:$G$4518,0)=G3875),"A",IF(_xlfn.XLOOKUP(C3875,Raw_Data_Paid_23!$C$4:$C$2114,Raw_Data_Paid_23!$C$4:$C$2114,"B1")="B1","B1","B2")),IF(_xlfn.XLOOKUP(C3875,Raw_Data_Paid_23!$C$4:$C$2114,Raw_Data_Paid_23!$C$4:$C$2114,"C1")="C1","C1","C2"))</f>
        <v>A</v>
      </c>
      <c r="P3875" t="str">
        <f t="shared" si="110"/>
        <v>2022AMotor Private</v>
      </c>
    </row>
    <row r="3876" spans="3:16" x14ac:dyDescent="0.35">
      <c r="C3876" s="6" t="s">
        <v>6190</v>
      </c>
      <c r="D3876" s="7" t="s">
        <v>6188</v>
      </c>
      <c r="E3876" s="7" t="s">
        <v>6188</v>
      </c>
      <c r="F3876" s="8" t="s">
        <v>3910</v>
      </c>
      <c r="G3876" s="9">
        <v>10000</v>
      </c>
      <c r="H3876" s="10">
        <v>2022</v>
      </c>
      <c r="I3876" s="10">
        <v>2022</v>
      </c>
      <c r="J3876" s="11" t="s">
        <v>6021</v>
      </c>
      <c r="K3876" s="12">
        <v>10000</v>
      </c>
      <c r="L3876" s="12">
        <v>1</v>
      </c>
      <c r="M3876" s="33" t="str">
        <f>IF(_xlfn.XLOOKUP(C3876,Raw_Data_OS_23!$C$7:$C$4518,Raw_Data_OS_23!$G$7:$G$4518,"Paid/ Closed")="Paid/ Closed","Paid/ Closed", "Still_Outstanding")</f>
        <v>Still_Outstanding</v>
      </c>
      <c r="N3876" s="33">
        <f>IF(_xlfn.XLOOKUP(C3876,Raw_Data_Paid_23!$C$4:$C$2114,Raw_Data_Paid_23!$C$4:$C$2114,1)= 1,1,0)</f>
        <v>0</v>
      </c>
      <c r="O3876" t="str">
        <f>IF(M3876=$W$7,IF(AND(N3876,_xlfn.XLOOKUP(C3876,Raw_Data_OS_23!$C$7:$C$4518,Raw_Data_OS_23!$G$7:$G$4518,0)=G3876),"A",IF(_xlfn.XLOOKUP(C3876,Raw_Data_Paid_23!$C$4:$C$2114,Raw_Data_Paid_23!$C$4:$C$2114,"B1")="B1","B1","B2")),IF(_xlfn.XLOOKUP(C3876,Raw_Data_Paid_23!$C$4:$C$2114,Raw_Data_Paid_23!$C$4:$C$2114,"C1")="C1","C1","C2"))</f>
        <v>B2</v>
      </c>
      <c r="P3876" t="str">
        <f t="shared" si="110"/>
        <v>2022B2Motor Private</v>
      </c>
    </row>
    <row r="3877" spans="3:16" x14ac:dyDescent="0.35">
      <c r="C3877" s="6" t="s">
        <v>6191</v>
      </c>
      <c r="D3877" s="7" t="s">
        <v>6133</v>
      </c>
      <c r="E3877" s="7" t="s">
        <v>6192</v>
      </c>
      <c r="F3877" s="8" t="s">
        <v>3910</v>
      </c>
      <c r="G3877" s="9">
        <v>1287676.4709999999</v>
      </c>
      <c r="H3877" s="10">
        <v>2022</v>
      </c>
      <c r="I3877" s="10">
        <v>2022</v>
      </c>
      <c r="J3877" s="11" t="s">
        <v>6021</v>
      </c>
      <c r="K3877" s="12">
        <v>1287676.4709999999</v>
      </c>
      <c r="L3877" s="12">
        <v>1</v>
      </c>
      <c r="M3877" s="33" t="str">
        <f>IF(_xlfn.XLOOKUP(C3877,Raw_Data_OS_23!$C$7:$C$4518,Raw_Data_OS_23!$G$7:$G$4518,"Paid/ Closed")="Paid/ Closed","Paid/ Closed", "Still_Outstanding")</f>
        <v>Still_Outstanding</v>
      </c>
      <c r="N3877" s="33">
        <f>IF(_xlfn.XLOOKUP(C3877,Raw_Data_Paid_23!$C$4:$C$2114,Raw_Data_Paid_23!$C$4:$C$2114,1)= 1,1,0)</f>
        <v>0</v>
      </c>
      <c r="O3877" t="str">
        <f>IF(M3877=$W$7,IF(AND(N3877,_xlfn.XLOOKUP(C3877,Raw_Data_OS_23!$C$7:$C$4518,Raw_Data_OS_23!$G$7:$G$4518,0)=G3877),"A",IF(_xlfn.XLOOKUP(C3877,Raw_Data_Paid_23!$C$4:$C$2114,Raw_Data_Paid_23!$C$4:$C$2114,"B1")="B1","B1","B2")),IF(_xlfn.XLOOKUP(C3877,Raw_Data_Paid_23!$C$4:$C$2114,Raw_Data_Paid_23!$C$4:$C$2114,"C1")="C1","C1","C2"))</f>
        <v>B2</v>
      </c>
      <c r="P3877" t="str">
        <f t="shared" si="110"/>
        <v>2022B2Motor Private</v>
      </c>
    </row>
    <row r="3878" spans="3:16" x14ac:dyDescent="0.35">
      <c r="C3878" s="6" t="s">
        <v>6193</v>
      </c>
      <c r="D3878" s="7" t="s">
        <v>6194</v>
      </c>
      <c r="E3878" s="7" t="s">
        <v>6195</v>
      </c>
      <c r="F3878" s="8" t="s">
        <v>3910</v>
      </c>
      <c r="G3878" s="9">
        <v>100000</v>
      </c>
      <c r="H3878" s="10">
        <v>2022</v>
      </c>
      <c r="I3878" s="10">
        <v>2022</v>
      </c>
      <c r="J3878" s="11" t="s">
        <v>6021</v>
      </c>
      <c r="K3878" s="12">
        <v>100000</v>
      </c>
      <c r="L3878" s="12">
        <v>1</v>
      </c>
      <c r="M3878" s="33" t="str">
        <f>IF(_xlfn.XLOOKUP(C3878,Raw_Data_OS_23!$C$7:$C$4518,Raw_Data_OS_23!$G$7:$G$4518,"Paid/ Closed")="Paid/ Closed","Paid/ Closed", "Still_Outstanding")</f>
        <v>Still_Outstanding</v>
      </c>
      <c r="N3878" s="33">
        <f>IF(_xlfn.XLOOKUP(C3878,Raw_Data_Paid_23!$C$4:$C$2114,Raw_Data_Paid_23!$C$4:$C$2114,1)= 1,1,0)</f>
        <v>1</v>
      </c>
      <c r="O3878" t="str">
        <f>IF(M3878=$W$7,IF(AND(N3878,_xlfn.XLOOKUP(C3878,Raw_Data_OS_23!$C$7:$C$4518,Raw_Data_OS_23!$G$7:$G$4518,0)=G3878),"A",IF(_xlfn.XLOOKUP(C3878,Raw_Data_Paid_23!$C$4:$C$2114,Raw_Data_Paid_23!$C$4:$C$2114,"B1")="B1","B1","B2")),IF(_xlfn.XLOOKUP(C3878,Raw_Data_Paid_23!$C$4:$C$2114,Raw_Data_Paid_23!$C$4:$C$2114,"C1")="C1","C1","C2"))</f>
        <v>A</v>
      </c>
      <c r="P3878" t="str">
        <f t="shared" si="110"/>
        <v>2022AMotor Private</v>
      </c>
    </row>
    <row r="3879" spans="3:16" x14ac:dyDescent="0.35">
      <c r="C3879" s="6" t="s">
        <v>6196</v>
      </c>
      <c r="D3879" s="7" t="s">
        <v>6188</v>
      </c>
      <c r="E3879" s="7" t="s">
        <v>6195</v>
      </c>
      <c r="F3879" s="8" t="s">
        <v>3910</v>
      </c>
      <c r="G3879" s="9">
        <v>190000</v>
      </c>
      <c r="H3879" s="10">
        <v>2022</v>
      </c>
      <c r="I3879" s="10">
        <v>2022</v>
      </c>
      <c r="J3879" s="11" t="s">
        <v>6021</v>
      </c>
      <c r="K3879" s="12">
        <v>190000</v>
      </c>
      <c r="L3879" s="12">
        <v>1</v>
      </c>
      <c r="M3879" s="33" t="str">
        <f>IF(_xlfn.XLOOKUP(C3879,Raw_Data_OS_23!$C$7:$C$4518,Raw_Data_OS_23!$G$7:$G$4518,"Paid/ Closed")="Paid/ Closed","Paid/ Closed", "Still_Outstanding")</f>
        <v>Still_Outstanding</v>
      </c>
      <c r="N3879" s="33">
        <f>IF(_xlfn.XLOOKUP(C3879,Raw_Data_Paid_23!$C$4:$C$2114,Raw_Data_Paid_23!$C$4:$C$2114,1)= 1,1,0)</f>
        <v>0</v>
      </c>
      <c r="O3879" t="str">
        <f>IF(M3879=$W$7,IF(AND(N3879,_xlfn.XLOOKUP(C3879,Raw_Data_OS_23!$C$7:$C$4518,Raw_Data_OS_23!$G$7:$G$4518,0)=G3879),"A",IF(_xlfn.XLOOKUP(C3879,Raw_Data_Paid_23!$C$4:$C$2114,Raw_Data_Paid_23!$C$4:$C$2114,"B1")="B1","B1","B2")),IF(_xlfn.XLOOKUP(C3879,Raw_Data_Paid_23!$C$4:$C$2114,Raw_Data_Paid_23!$C$4:$C$2114,"C1")="C1","C1","C2"))</f>
        <v>B2</v>
      </c>
      <c r="P3879" t="str">
        <f t="shared" si="110"/>
        <v>2022B2Motor Private</v>
      </c>
    </row>
    <row r="3880" spans="3:16" x14ac:dyDescent="0.35">
      <c r="C3880" s="6" t="s">
        <v>6197</v>
      </c>
      <c r="D3880" s="7" t="s">
        <v>6170</v>
      </c>
      <c r="E3880" s="7" t="s">
        <v>6195</v>
      </c>
      <c r="F3880" s="8" t="s">
        <v>3910</v>
      </c>
      <c r="G3880" s="9">
        <v>385611.76471000002</v>
      </c>
      <c r="H3880" s="10">
        <v>2022</v>
      </c>
      <c r="I3880" s="10">
        <v>2022</v>
      </c>
      <c r="J3880" s="11" t="s">
        <v>6021</v>
      </c>
      <c r="K3880" s="12">
        <v>385611.76471000002</v>
      </c>
      <c r="L3880" s="12">
        <v>1</v>
      </c>
      <c r="M3880" s="33" t="str">
        <f>IF(_xlfn.XLOOKUP(C3880,Raw_Data_OS_23!$C$7:$C$4518,Raw_Data_OS_23!$G$7:$G$4518,"Paid/ Closed")="Paid/ Closed","Paid/ Closed", "Still_Outstanding")</f>
        <v>Still_Outstanding</v>
      </c>
      <c r="N3880" s="33">
        <f>IF(_xlfn.XLOOKUP(C3880,Raw_Data_Paid_23!$C$4:$C$2114,Raw_Data_Paid_23!$C$4:$C$2114,1)= 1,1,0)</f>
        <v>1</v>
      </c>
      <c r="O3880" t="str">
        <f>IF(M3880=$W$7,IF(AND(N3880,_xlfn.XLOOKUP(C3880,Raw_Data_OS_23!$C$7:$C$4518,Raw_Data_OS_23!$G$7:$G$4518,0)=G3880),"A",IF(_xlfn.XLOOKUP(C3880,Raw_Data_Paid_23!$C$4:$C$2114,Raw_Data_Paid_23!$C$4:$C$2114,"B1")="B1","B1","B2")),IF(_xlfn.XLOOKUP(C3880,Raw_Data_Paid_23!$C$4:$C$2114,Raw_Data_Paid_23!$C$4:$C$2114,"C1")="C1","C1","C2"))</f>
        <v>A</v>
      </c>
      <c r="P3880" t="str">
        <f t="shared" si="110"/>
        <v>2022AMotor Private</v>
      </c>
    </row>
    <row r="3881" spans="3:16" x14ac:dyDescent="0.35">
      <c r="C3881" s="6" t="s">
        <v>6198</v>
      </c>
      <c r="D3881" s="7" t="s">
        <v>6170</v>
      </c>
      <c r="E3881" s="7" t="s">
        <v>6195</v>
      </c>
      <c r="F3881" s="8" t="s">
        <v>3908</v>
      </c>
      <c r="G3881" s="9">
        <v>210000</v>
      </c>
      <c r="H3881" s="10">
        <v>2022</v>
      </c>
      <c r="I3881" s="10">
        <v>2022</v>
      </c>
      <c r="J3881" s="11" t="s">
        <v>6021</v>
      </c>
      <c r="K3881" s="12">
        <v>220000</v>
      </c>
      <c r="L3881" s="12">
        <v>1</v>
      </c>
      <c r="M3881" s="33" t="str">
        <f>IF(_xlfn.XLOOKUP(C3881,Raw_Data_OS_23!$C$7:$C$4518,Raw_Data_OS_23!$G$7:$G$4518,"Paid/ Closed")="Paid/ Closed","Paid/ Closed", "Still_Outstanding")</f>
        <v>Still_Outstanding</v>
      </c>
      <c r="N3881" s="33">
        <f>IF(_xlfn.XLOOKUP(C3881,Raw_Data_Paid_23!$C$4:$C$2114,Raw_Data_Paid_23!$C$4:$C$2114,1)= 1,1,0)</f>
        <v>1</v>
      </c>
      <c r="O3881" t="str">
        <f>IF(M3881=$W$7,IF(AND(N3881,_xlfn.XLOOKUP(C3881,Raw_Data_OS_23!$C$7:$C$4518,Raw_Data_OS_23!$G$7:$G$4518,0)=G3881),"A",IF(_xlfn.XLOOKUP(C3881,Raw_Data_Paid_23!$C$4:$C$2114,Raw_Data_Paid_23!$C$4:$C$2114,"B1")="B1","B1","B2")),IF(_xlfn.XLOOKUP(C3881,Raw_Data_Paid_23!$C$4:$C$2114,Raw_Data_Paid_23!$C$4:$C$2114,"C1")="C1","C1","C2"))</f>
        <v>A</v>
      </c>
      <c r="P3881" t="str">
        <f t="shared" si="110"/>
        <v>2022AMotor Commercial</v>
      </c>
    </row>
    <row r="3882" spans="3:16" x14ac:dyDescent="0.35">
      <c r="C3882" s="6" t="s">
        <v>6199</v>
      </c>
      <c r="D3882" s="7" t="s">
        <v>5318</v>
      </c>
      <c r="E3882" s="7" t="s">
        <v>5880</v>
      </c>
      <c r="F3882" s="8" t="s">
        <v>3908</v>
      </c>
      <c r="G3882" s="9">
        <v>123529.4118</v>
      </c>
      <c r="H3882" s="10">
        <v>2021</v>
      </c>
      <c r="I3882" s="10">
        <v>2021</v>
      </c>
      <c r="J3882" s="11" t="s">
        <v>21</v>
      </c>
      <c r="K3882" s="12">
        <v>123529.4118</v>
      </c>
      <c r="L3882" s="12">
        <v>1</v>
      </c>
      <c r="M3882" s="33" t="str">
        <f>IF(_xlfn.XLOOKUP(C3882,Raw_Data_OS_23!$C$7:$C$4518,Raw_Data_OS_23!$G$7:$G$4518,"Paid/ Closed")="Paid/ Closed","Paid/ Closed", "Still_Outstanding")</f>
        <v>Paid/ Closed</v>
      </c>
      <c r="N3882" s="33">
        <f>IF(_xlfn.XLOOKUP(C3882,Raw_Data_Paid_23!$C$4:$C$2114,Raw_Data_Paid_23!$C$4:$C$2114,1)= 1,1,0)</f>
        <v>1</v>
      </c>
      <c r="O3882" t="str">
        <f>IF(M3882=$W$7,IF(AND(N3882,_xlfn.XLOOKUP(C3882,Raw_Data_OS_23!$C$7:$C$4518,Raw_Data_OS_23!$G$7:$G$4518,0)=G3882),"A",IF(_xlfn.XLOOKUP(C3882,Raw_Data_Paid_23!$C$4:$C$2114,Raw_Data_Paid_23!$C$4:$C$2114,"B1")="B1","B1","B2")),IF(_xlfn.XLOOKUP(C3882,Raw_Data_Paid_23!$C$4:$C$2114,Raw_Data_Paid_23!$C$4:$C$2114,"C1")="C1","C1","C2"))</f>
        <v>C1</v>
      </c>
      <c r="P3882" t="str">
        <f t="shared" si="110"/>
        <v>2021C1Motor Commercial</v>
      </c>
    </row>
    <row r="3883" spans="3:16" x14ac:dyDescent="0.35">
      <c r="C3883" s="6" t="s">
        <v>6200</v>
      </c>
      <c r="D3883" s="7" t="s">
        <v>5758</v>
      </c>
      <c r="E3883" s="7" t="s">
        <v>5856</v>
      </c>
      <c r="F3883" s="8" t="s">
        <v>3908</v>
      </c>
      <c r="G3883" s="9">
        <v>123529.4118</v>
      </c>
      <c r="H3883" s="10">
        <v>2021</v>
      </c>
      <c r="I3883" s="10">
        <v>2021</v>
      </c>
      <c r="J3883" s="11" t="s">
        <v>2250</v>
      </c>
      <c r="K3883" s="12">
        <v>123529.4118</v>
      </c>
      <c r="L3883" s="12">
        <v>1</v>
      </c>
      <c r="M3883" s="33" t="str">
        <f>IF(_xlfn.XLOOKUP(C3883,Raw_Data_OS_23!$C$7:$C$4518,Raw_Data_OS_23!$G$7:$G$4518,"Paid/ Closed")="Paid/ Closed","Paid/ Closed", "Still_Outstanding")</f>
        <v>Paid/ Closed</v>
      </c>
      <c r="N3883" s="33">
        <f>IF(_xlfn.XLOOKUP(C3883,Raw_Data_Paid_23!$C$4:$C$2114,Raw_Data_Paid_23!$C$4:$C$2114,1)= 1,1,0)</f>
        <v>1</v>
      </c>
      <c r="O3883" t="str">
        <f>IF(M3883=$W$7,IF(AND(N3883,_xlfn.XLOOKUP(C3883,Raw_Data_OS_23!$C$7:$C$4518,Raw_Data_OS_23!$G$7:$G$4518,0)=G3883),"A",IF(_xlfn.XLOOKUP(C3883,Raw_Data_Paid_23!$C$4:$C$2114,Raw_Data_Paid_23!$C$4:$C$2114,"B1")="B1","B1","B2")),IF(_xlfn.XLOOKUP(C3883,Raw_Data_Paid_23!$C$4:$C$2114,Raw_Data_Paid_23!$C$4:$C$2114,"C1")="C1","C1","C2"))</f>
        <v>C1</v>
      </c>
      <c r="P3883" t="str">
        <f t="shared" si="110"/>
        <v>2021C1Motor Commercial</v>
      </c>
    </row>
    <row r="3884" spans="3:16" x14ac:dyDescent="0.35">
      <c r="C3884" s="6" t="s">
        <v>6201</v>
      </c>
      <c r="D3884" s="7" t="s">
        <v>6151</v>
      </c>
      <c r="E3884" s="7" t="s">
        <v>6202</v>
      </c>
      <c r="F3884" s="8" t="s">
        <v>3910</v>
      </c>
      <c r="G3884" s="9">
        <v>14744</v>
      </c>
      <c r="H3884" s="10">
        <v>2022</v>
      </c>
      <c r="I3884" s="10">
        <v>2022</v>
      </c>
      <c r="J3884" s="11" t="s">
        <v>6021</v>
      </c>
      <c r="K3884" s="12">
        <v>14744</v>
      </c>
      <c r="L3884" s="12">
        <v>1</v>
      </c>
      <c r="M3884" s="33" t="str">
        <f>IF(_xlfn.XLOOKUP(C3884,Raw_Data_OS_23!$C$7:$C$4518,Raw_Data_OS_23!$G$7:$G$4518,"Paid/ Closed")="Paid/ Closed","Paid/ Closed", "Still_Outstanding")</f>
        <v>Still_Outstanding</v>
      </c>
      <c r="N3884" s="33">
        <f>IF(_xlfn.XLOOKUP(C3884,Raw_Data_Paid_23!$C$4:$C$2114,Raw_Data_Paid_23!$C$4:$C$2114,1)= 1,1,0)</f>
        <v>1</v>
      </c>
      <c r="O3884" t="str">
        <f>IF(M3884=$W$7,IF(AND(N3884,_xlfn.XLOOKUP(C3884,Raw_Data_OS_23!$C$7:$C$4518,Raw_Data_OS_23!$G$7:$G$4518,0)=G3884),"A",IF(_xlfn.XLOOKUP(C3884,Raw_Data_Paid_23!$C$4:$C$2114,Raw_Data_Paid_23!$C$4:$C$2114,"B1")="B1","B1","B2")),IF(_xlfn.XLOOKUP(C3884,Raw_Data_Paid_23!$C$4:$C$2114,Raw_Data_Paid_23!$C$4:$C$2114,"C1")="C1","C1","C2"))</f>
        <v>A</v>
      </c>
      <c r="P3884" t="str">
        <f t="shared" si="110"/>
        <v>2022AMotor Private</v>
      </c>
    </row>
    <row r="3885" spans="3:16" x14ac:dyDescent="0.35">
      <c r="C3885" s="6" t="s">
        <v>6203</v>
      </c>
      <c r="D3885" s="7" t="s">
        <v>6156</v>
      </c>
      <c r="E3885" s="7" t="s">
        <v>6202</v>
      </c>
      <c r="F3885" s="8" t="s">
        <v>3910</v>
      </c>
      <c r="G3885" s="9">
        <v>85000</v>
      </c>
      <c r="H3885" s="10">
        <v>2022</v>
      </c>
      <c r="I3885" s="10">
        <v>2022</v>
      </c>
      <c r="J3885" s="11" t="s">
        <v>6021</v>
      </c>
      <c r="K3885" s="12">
        <v>85000</v>
      </c>
      <c r="L3885" s="12">
        <v>1</v>
      </c>
      <c r="M3885" s="33" t="str">
        <f>IF(_xlfn.XLOOKUP(C3885,Raw_Data_OS_23!$C$7:$C$4518,Raw_Data_OS_23!$G$7:$G$4518,"Paid/ Closed")="Paid/ Closed","Paid/ Closed", "Still_Outstanding")</f>
        <v>Still_Outstanding</v>
      </c>
      <c r="N3885" s="33">
        <f>IF(_xlfn.XLOOKUP(C3885,Raw_Data_Paid_23!$C$4:$C$2114,Raw_Data_Paid_23!$C$4:$C$2114,1)= 1,1,0)</f>
        <v>1</v>
      </c>
      <c r="O3885" t="str">
        <f>IF(M3885=$W$7,IF(AND(N3885,_xlfn.XLOOKUP(C3885,Raw_Data_OS_23!$C$7:$C$4518,Raw_Data_OS_23!$G$7:$G$4518,0)=G3885),"A",IF(_xlfn.XLOOKUP(C3885,Raw_Data_Paid_23!$C$4:$C$2114,Raw_Data_Paid_23!$C$4:$C$2114,"B1")="B1","B1","B2")),IF(_xlfn.XLOOKUP(C3885,Raw_Data_Paid_23!$C$4:$C$2114,Raw_Data_Paid_23!$C$4:$C$2114,"C1")="C1","C1","C2"))</f>
        <v>A</v>
      </c>
      <c r="P3885" t="str">
        <f t="shared" si="110"/>
        <v>2022AMotor Private</v>
      </c>
    </row>
    <row r="3886" spans="3:16" x14ac:dyDescent="0.35">
      <c r="C3886" s="6" t="s">
        <v>6204</v>
      </c>
      <c r="D3886" s="7" t="s">
        <v>6167</v>
      </c>
      <c r="E3886" s="7" t="s">
        <v>6205</v>
      </c>
      <c r="F3886" s="8" t="s">
        <v>3910</v>
      </c>
      <c r="G3886" s="9">
        <v>9500</v>
      </c>
      <c r="H3886" s="10">
        <v>2022</v>
      </c>
      <c r="I3886" s="10">
        <v>2022</v>
      </c>
      <c r="J3886" s="11" t="s">
        <v>6021</v>
      </c>
      <c r="K3886" s="12">
        <v>9500</v>
      </c>
      <c r="L3886" s="12">
        <v>1</v>
      </c>
      <c r="M3886" s="33" t="str">
        <f>IF(_xlfn.XLOOKUP(C3886,Raw_Data_OS_23!$C$7:$C$4518,Raw_Data_OS_23!$G$7:$G$4518,"Paid/ Closed")="Paid/ Closed","Paid/ Closed", "Still_Outstanding")</f>
        <v>Still_Outstanding</v>
      </c>
      <c r="N3886" s="33">
        <f>IF(_xlfn.XLOOKUP(C3886,Raw_Data_Paid_23!$C$4:$C$2114,Raw_Data_Paid_23!$C$4:$C$2114,1)= 1,1,0)</f>
        <v>0</v>
      </c>
      <c r="O3886" t="str">
        <f>IF(M3886=$W$7,IF(AND(N3886,_xlfn.XLOOKUP(C3886,Raw_Data_OS_23!$C$7:$C$4518,Raw_Data_OS_23!$G$7:$G$4518,0)=G3886),"A",IF(_xlfn.XLOOKUP(C3886,Raw_Data_Paid_23!$C$4:$C$2114,Raw_Data_Paid_23!$C$4:$C$2114,"B1")="B1","B1","B2")),IF(_xlfn.XLOOKUP(C3886,Raw_Data_Paid_23!$C$4:$C$2114,Raw_Data_Paid_23!$C$4:$C$2114,"C1")="C1","C1","C2"))</f>
        <v>B2</v>
      </c>
      <c r="P3886" t="str">
        <f t="shared" si="110"/>
        <v>2022B2Motor Private</v>
      </c>
    </row>
    <row r="3887" spans="3:16" x14ac:dyDescent="0.35">
      <c r="C3887" s="6" t="s">
        <v>6206</v>
      </c>
      <c r="D3887" s="7" t="s">
        <v>6167</v>
      </c>
      <c r="E3887" s="7" t="s">
        <v>6205</v>
      </c>
      <c r="F3887" s="8" t="s">
        <v>3908</v>
      </c>
      <c r="G3887" s="9">
        <v>13240</v>
      </c>
      <c r="H3887" s="10">
        <v>2022</v>
      </c>
      <c r="I3887" s="10">
        <v>2022</v>
      </c>
      <c r="J3887" s="11" t="s">
        <v>6021</v>
      </c>
      <c r="K3887" s="12">
        <v>13240</v>
      </c>
      <c r="L3887" s="12">
        <v>1</v>
      </c>
      <c r="M3887" s="33" t="str">
        <f>IF(_xlfn.XLOOKUP(C3887,Raw_Data_OS_23!$C$7:$C$4518,Raw_Data_OS_23!$G$7:$G$4518,"Paid/ Closed")="Paid/ Closed","Paid/ Closed", "Still_Outstanding")</f>
        <v>Still_Outstanding</v>
      </c>
      <c r="N3887" s="33">
        <f>IF(_xlfn.XLOOKUP(C3887,Raw_Data_Paid_23!$C$4:$C$2114,Raw_Data_Paid_23!$C$4:$C$2114,1)= 1,1,0)</f>
        <v>1</v>
      </c>
      <c r="O3887" t="str">
        <f>IF(M3887=$W$7,IF(AND(N3887,_xlfn.XLOOKUP(C3887,Raw_Data_OS_23!$C$7:$C$4518,Raw_Data_OS_23!$G$7:$G$4518,0)=G3887),"A",IF(_xlfn.XLOOKUP(C3887,Raw_Data_Paid_23!$C$4:$C$2114,Raw_Data_Paid_23!$C$4:$C$2114,"B1")="B1","B1","B2")),IF(_xlfn.XLOOKUP(C3887,Raw_Data_Paid_23!$C$4:$C$2114,Raw_Data_Paid_23!$C$4:$C$2114,"C1")="C1","C1","C2"))</f>
        <v>B1</v>
      </c>
      <c r="P3887" t="str">
        <f t="shared" si="110"/>
        <v>2022B1Motor Commercial</v>
      </c>
    </row>
    <row r="3888" spans="3:16" x14ac:dyDescent="0.35">
      <c r="C3888" s="6" t="s">
        <v>6207</v>
      </c>
      <c r="D3888" s="7" t="s">
        <v>6078</v>
      </c>
      <c r="E3888" s="7" t="s">
        <v>6120</v>
      </c>
      <c r="F3888" s="8" t="s">
        <v>3910</v>
      </c>
      <c r="G3888" s="9">
        <v>68000</v>
      </c>
      <c r="H3888" s="10">
        <v>2022</v>
      </c>
      <c r="I3888" s="10">
        <v>2022</v>
      </c>
      <c r="J3888" s="11" t="s">
        <v>6021</v>
      </c>
      <c r="K3888" s="12">
        <v>68000</v>
      </c>
      <c r="L3888" s="12">
        <v>1</v>
      </c>
      <c r="M3888" s="33" t="str">
        <f>IF(_xlfn.XLOOKUP(C3888,Raw_Data_OS_23!$C$7:$C$4518,Raw_Data_OS_23!$G$7:$G$4518,"Paid/ Closed")="Paid/ Closed","Paid/ Closed", "Still_Outstanding")</f>
        <v>Still_Outstanding</v>
      </c>
      <c r="N3888" s="33">
        <f>IF(_xlfn.XLOOKUP(C3888,Raw_Data_Paid_23!$C$4:$C$2114,Raw_Data_Paid_23!$C$4:$C$2114,1)= 1,1,0)</f>
        <v>0</v>
      </c>
      <c r="O3888" t="str">
        <f>IF(M3888=$W$7,IF(AND(N3888,_xlfn.XLOOKUP(C3888,Raw_Data_OS_23!$C$7:$C$4518,Raw_Data_OS_23!$G$7:$G$4518,0)=G3888),"A",IF(_xlfn.XLOOKUP(C3888,Raw_Data_Paid_23!$C$4:$C$2114,Raw_Data_Paid_23!$C$4:$C$2114,"B1")="B1","B1","B2")),IF(_xlfn.XLOOKUP(C3888,Raw_Data_Paid_23!$C$4:$C$2114,Raw_Data_Paid_23!$C$4:$C$2114,"C1")="C1","C1","C2"))</f>
        <v>B2</v>
      </c>
      <c r="P3888" t="str">
        <f t="shared" si="110"/>
        <v>2022B2Motor Private</v>
      </c>
    </row>
    <row r="3889" spans="3:16" x14ac:dyDescent="0.35">
      <c r="C3889" s="6" t="s">
        <v>6208</v>
      </c>
      <c r="D3889" s="7" t="s">
        <v>6195</v>
      </c>
      <c r="E3889" s="7" t="s">
        <v>6209</v>
      </c>
      <c r="F3889" s="8" t="s">
        <v>3910</v>
      </c>
      <c r="G3889" s="9">
        <v>163000</v>
      </c>
      <c r="H3889" s="10">
        <v>2022</v>
      </c>
      <c r="I3889" s="10">
        <v>2022</v>
      </c>
      <c r="J3889" s="11" t="s">
        <v>6021</v>
      </c>
      <c r="K3889" s="12">
        <v>163000</v>
      </c>
      <c r="L3889" s="12">
        <v>1</v>
      </c>
      <c r="M3889" s="33" t="str">
        <f>IF(_xlfn.XLOOKUP(C3889,Raw_Data_OS_23!$C$7:$C$4518,Raw_Data_OS_23!$G$7:$G$4518,"Paid/ Closed")="Paid/ Closed","Paid/ Closed", "Still_Outstanding")</f>
        <v>Still_Outstanding</v>
      </c>
      <c r="N3889" s="33">
        <f>IF(_xlfn.XLOOKUP(C3889,Raw_Data_Paid_23!$C$4:$C$2114,Raw_Data_Paid_23!$C$4:$C$2114,1)= 1,1,0)</f>
        <v>0</v>
      </c>
      <c r="O3889" t="str">
        <f>IF(M3889=$W$7,IF(AND(N3889,_xlfn.XLOOKUP(C3889,Raw_Data_OS_23!$C$7:$C$4518,Raw_Data_OS_23!$G$7:$G$4518,0)=G3889),"A",IF(_xlfn.XLOOKUP(C3889,Raw_Data_Paid_23!$C$4:$C$2114,Raw_Data_Paid_23!$C$4:$C$2114,"B1")="B1","B1","B2")),IF(_xlfn.XLOOKUP(C3889,Raw_Data_Paid_23!$C$4:$C$2114,Raw_Data_Paid_23!$C$4:$C$2114,"C1")="C1","C1","C2"))</f>
        <v>B2</v>
      </c>
      <c r="P3889" t="str">
        <f t="shared" si="110"/>
        <v>2022B2Motor Private</v>
      </c>
    </row>
    <row r="3890" spans="3:16" x14ac:dyDescent="0.35">
      <c r="C3890" s="6" t="s">
        <v>6210</v>
      </c>
      <c r="D3890" s="7" t="s">
        <v>6151</v>
      </c>
      <c r="E3890" s="7" t="s">
        <v>6209</v>
      </c>
      <c r="F3890" s="8" t="s">
        <v>3910</v>
      </c>
      <c r="G3890" s="9">
        <v>100000</v>
      </c>
      <c r="H3890" s="10">
        <v>2022</v>
      </c>
      <c r="I3890" s="10">
        <v>2022</v>
      </c>
      <c r="J3890" s="11" t="s">
        <v>6021</v>
      </c>
      <c r="K3890" s="12">
        <v>100000</v>
      </c>
      <c r="L3890" s="12">
        <v>1</v>
      </c>
      <c r="M3890" s="33" t="str">
        <f>IF(_xlfn.XLOOKUP(C3890,Raw_Data_OS_23!$C$7:$C$4518,Raw_Data_OS_23!$G$7:$G$4518,"Paid/ Closed")="Paid/ Closed","Paid/ Closed", "Still_Outstanding")</f>
        <v>Still_Outstanding</v>
      </c>
      <c r="N3890" s="33">
        <f>IF(_xlfn.XLOOKUP(C3890,Raw_Data_Paid_23!$C$4:$C$2114,Raw_Data_Paid_23!$C$4:$C$2114,1)= 1,1,0)</f>
        <v>1</v>
      </c>
      <c r="O3890" t="str">
        <f>IF(M3890=$W$7,IF(AND(N3890,_xlfn.XLOOKUP(C3890,Raw_Data_OS_23!$C$7:$C$4518,Raw_Data_OS_23!$G$7:$G$4518,0)=G3890),"A",IF(_xlfn.XLOOKUP(C3890,Raw_Data_Paid_23!$C$4:$C$2114,Raw_Data_Paid_23!$C$4:$C$2114,"B1")="B1","B1","B2")),IF(_xlfn.XLOOKUP(C3890,Raw_Data_Paid_23!$C$4:$C$2114,Raw_Data_Paid_23!$C$4:$C$2114,"C1")="C1","C1","C2"))</f>
        <v>A</v>
      </c>
      <c r="P3890" t="str">
        <f t="shared" si="110"/>
        <v>2022AMotor Private</v>
      </c>
    </row>
    <row r="3891" spans="3:16" x14ac:dyDescent="0.35">
      <c r="C3891" s="6" t="s">
        <v>6211</v>
      </c>
      <c r="D3891" s="7" t="s">
        <v>6188</v>
      </c>
      <c r="E3891" s="7" t="s">
        <v>6209</v>
      </c>
      <c r="F3891" s="8" t="s">
        <v>3910</v>
      </c>
      <c r="G3891" s="9">
        <v>113000</v>
      </c>
      <c r="H3891" s="10">
        <v>2022</v>
      </c>
      <c r="I3891" s="10">
        <v>2022</v>
      </c>
      <c r="J3891" s="11" t="s">
        <v>6021</v>
      </c>
      <c r="K3891" s="12">
        <v>113000</v>
      </c>
      <c r="L3891" s="12">
        <v>1</v>
      </c>
      <c r="M3891" s="33" t="str">
        <f>IF(_xlfn.XLOOKUP(C3891,Raw_Data_OS_23!$C$7:$C$4518,Raw_Data_OS_23!$G$7:$G$4518,"Paid/ Closed")="Paid/ Closed","Paid/ Closed", "Still_Outstanding")</f>
        <v>Still_Outstanding</v>
      </c>
      <c r="N3891" s="33">
        <f>IF(_xlfn.XLOOKUP(C3891,Raw_Data_Paid_23!$C$4:$C$2114,Raw_Data_Paid_23!$C$4:$C$2114,1)= 1,1,0)</f>
        <v>1</v>
      </c>
      <c r="O3891" t="str">
        <f>IF(M3891=$W$7,IF(AND(N3891,_xlfn.XLOOKUP(C3891,Raw_Data_OS_23!$C$7:$C$4518,Raw_Data_OS_23!$G$7:$G$4518,0)=G3891),"A",IF(_xlfn.XLOOKUP(C3891,Raw_Data_Paid_23!$C$4:$C$2114,Raw_Data_Paid_23!$C$4:$C$2114,"B1")="B1","B1","B2")),IF(_xlfn.XLOOKUP(C3891,Raw_Data_Paid_23!$C$4:$C$2114,Raw_Data_Paid_23!$C$4:$C$2114,"C1")="C1","C1","C2"))</f>
        <v>A</v>
      </c>
      <c r="P3891" t="str">
        <f t="shared" si="110"/>
        <v>2022AMotor Private</v>
      </c>
    </row>
    <row r="3892" spans="3:16" x14ac:dyDescent="0.35">
      <c r="C3892" s="6" t="s">
        <v>6212</v>
      </c>
      <c r="D3892" s="7" t="s">
        <v>6209</v>
      </c>
      <c r="E3892" s="7" t="s">
        <v>6209</v>
      </c>
      <c r="F3892" s="8" t="s">
        <v>3910</v>
      </c>
      <c r="G3892" s="9">
        <v>86000</v>
      </c>
      <c r="H3892" s="10">
        <v>2022</v>
      </c>
      <c r="I3892" s="10">
        <v>2022</v>
      </c>
      <c r="J3892" s="11" t="s">
        <v>6021</v>
      </c>
      <c r="K3892" s="12">
        <v>86000</v>
      </c>
      <c r="L3892" s="12">
        <v>1</v>
      </c>
      <c r="M3892" s="33" t="str">
        <f>IF(_xlfn.XLOOKUP(C3892,Raw_Data_OS_23!$C$7:$C$4518,Raw_Data_OS_23!$G$7:$G$4518,"Paid/ Closed")="Paid/ Closed","Paid/ Closed", "Still_Outstanding")</f>
        <v>Still_Outstanding</v>
      </c>
      <c r="N3892" s="33">
        <f>IF(_xlfn.XLOOKUP(C3892,Raw_Data_Paid_23!$C$4:$C$2114,Raw_Data_Paid_23!$C$4:$C$2114,1)= 1,1,0)</f>
        <v>0</v>
      </c>
      <c r="O3892" t="str">
        <f>IF(M3892=$W$7,IF(AND(N3892,_xlfn.XLOOKUP(C3892,Raw_Data_OS_23!$C$7:$C$4518,Raw_Data_OS_23!$G$7:$G$4518,0)=G3892),"A",IF(_xlfn.XLOOKUP(C3892,Raw_Data_Paid_23!$C$4:$C$2114,Raw_Data_Paid_23!$C$4:$C$2114,"B1")="B1","B1","B2")),IF(_xlfn.XLOOKUP(C3892,Raw_Data_Paid_23!$C$4:$C$2114,Raw_Data_Paid_23!$C$4:$C$2114,"C1")="C1","C1","C2"))</f>
        <v>B2</v>
      </c>
      <c r="P3892" t="str">
        <f t="shared" si="110"/>
        <v>2022B2Motor Private</v>
      </c>
    </row>
    <row r="3893" spans="3:16" x14ac:dyDescent="0.35">
      <c r="C3893" s="6" t="s">
        <v>6213</v>
      </c>
      <c r="D3893" s="7" t="s">
        <v>6183</v>
      </c>
      <c r="E3893" s="7" t="s">
        <v>6209</v>
      </c>
      <c r="F3893" s="8" t="s">
        <v>3910</v>
      </c>
      <c r="G3893" s="9">
        <v>178500</v>
      </c>
      <c r="H3893" s="10">
        <v>2022</v>
      </c>
      <c r="I3893" s="10">
        <v>2022</v>
      </c>
      <c r="J3893" s="11" t="s">
        <v>6021</v>
      </c>
      <c r="K3893" s="12">
        <v>178500</v>
      </c>
      <c r="L3893" s="12">
        <v>1</v>
      </c>
      <c r="M3893" s="33" t="str">
        <f>IF(_xlfn.XLOOKUP(C3893,Raw_Data_OS_23!$C$7:$C$4518,Raw_Data_OS_23!$G$7:$G$4518,"Paid/ Closed")="Paid/ Closed","Paid/ Closed", "Still_Outstanding")</f>
        <v>Still_Outstanding</v>
      </c>
      <c r="N3893" s="33">
        <f>IF(_xlfn.XLOOKUP(C3893,Raw_Data_Paid_23!$C$4:$C$2114,Raw_Data_Paid_23!$C$4:$C$2114,1)= 1,1,0)</f>
        <v>0</v>
      </c>
      <c r="O3893" t="str">
        <f>IF(M3893=$W$7,IF(AND(N3893,_xlfn.XLOOKUP(C3893,Raw_Data_OS_23!$C$7:$C$4518,Raw_Data_OS_23!$G$7:$G$4518,0)=G3893),"A",IF(_xlfn.XLOOKUP(C3893,Raw_Data_Paid_23!$C$4:$C$2114,Raw_Data_Paid_23!$C$4:$C$2114,"B1")="B1","B1","B2")),IF(_xlfn.XLOOKUP(C3893,Raw_Data_Paid_23!$C$4:$C$2114,Raw_Data_Paid_23!$C$4:$C$2114,"C1")="C1","C1","C2"))</f>
        <v>B2</v>
      </c>
      <c r="P3893" t="str">
        <f t="shared" si="110"/>
        <v>2022B2Motor Private</v>
      </c>
    </row>
    <row r="3894" spans="3:16" x14ac:dyDescent="0.35">
      <c r="C3894" s="6" t="s">
        <v>6214</v>
      </c>
      <c r="D3894" s="7" t="s">
        <v>6078</v>
      </c>
      <c r="E3894" s="7" t="s">
        <v>6167</v>
      </c>
      <c r="F3894" s="8" t="s">
        <v>3910</v>
      </c>
      <c r="G3894" s="9">
        <v>100000</v>
      </c>
      <c r="H3894" s="10">
        <v>2022</v>
      </c>
      <c r="I3894" s="10">
        <v>2022</v>
      </c>
      <c r="J3894" s="11" t="s">
        <v>6021</v>
      </c>
      <c r="K3894" s="12">
        <v>100000</v>
      </c>
      <c r="L3894" s="12">
        <v>1</v>
      </c>
      <c r="M3894" s="33" t="str">
        <f>IF(_xlfn.XLOOKUP(C3894,Raw_Data_OS_23!$C$7:$C$4518,Raw_Data_OS_23!$G$7:$G$4518,"Paid/ Closed")="Paid/ Closed","Paid/ Closed", "Still_Outstanding")</f>
        <v>Still_Outstanding</v>
      </c>
      <c r="N3894" s="33">
        <f>IF(_xlfn.XLOOKUP(C3894,Raw_Data_Paid_23!$C$4:$C$2114,Raw_Data_Paid_23!$C$4:$C$2114,1)= 1,1,0)</f>
        <v>1</v>
      </c>
      <c r="O3894" t="str">
        <f>IF(M3894=$W$7,IF(AND(N3894,_xlfn.XLOOKUP(C3894,Raw_Data_OS_23!$C$7:$C$4518,Raw_Data_OS_23!$G$7:$G$4518,0)=G3894),"A",IF(_xlfn.XLOOKUP(C3894,Raw_Data_Paid_23!$C$4:$C$2114,Raw_Data_Paid_23!$C$4:$C$2114,"B1")="B1","B1","B2")),IF(_xlfn.XLOOKUP(C3894,Raw_Data_Paid_23!$C$4:$C$2114,Raw_Data_Paid_23!$C$4:$C$2114,"C1")="C1","C1","C2"))</f>
        <v>A</v>
      </c>
      <c r="P3894" t="str">
        <f t="shared" si="110"/>
        <v>2022AMotor Private</v>
      </c>
    </row>
    <row r="3895" spans="3:16" x14ac:dyDescent="0.35">
      <c r="C3895" s="6" t="s">
        <v>6215</v>
      </c>
      <c r="D3895" s="7" t="s">
        <v>6202</v>
      </c>
      <c r="E3895" s="7" t="s">
        <v>6209</v>
      </c>
      <c r="F3895" s="8" t="s">
        <v>3910</v>
      </c>
      <c r="G3895" s="9">
        <v>207529.4118</v>
      </c>
      <c r="H3895" s="10">
        <v>2022</v>
      </c>
      <c r="I3895" s="10">
        <v>2022</v>
      </c>
      <c r="J3895" s="11" t="s">
        <v>6021</v>
      </c>
      <c r="K3895" s="12">
        <v>207529.4118</v>
      </c>
      <c r="L3895" s="12">
        <v>1</v>
      </c>
      <c r="M3895" s="33" t="str">
        <f>IF(_xlfn.XLOOKUP(C3895,Raw_Data_OS_23!$C$7:$C$4518,Raw_Data_OS_23!$G$7:$G$4518,"Paid/ Closed")="Paid/ Closed","Paid/ Closed", "Still_Outstanding")</f>
        <v>Still_Outstanding</v>
      </c>
      <c r="N3895" s="33">
        <f>IF(_xlfn.XLOOKUP(C3895,Raw_Data_Paid_23!$C$4:$C$2114,Raw_Data_Paid_23!$C$4:$C$2114,1)= 1,1,0)</f>
        <v>0</v>
      </c>
      <c r="O3895" t="str">
        <f>IF(M3895=$W$7,IF(AND(N3895,_xlfn.XLOOKUP(C3895,Raw_Data_OS_23!$C$7:$C$4518,Raw_Data_OS_23!$G$7:$G$4518,0)=G3895),"A",IF(_xlfn.XLOOKUP(C3895,Raw_Data_Paid_23!$C$4:$C$2114,Raw_Data_Paid_23!$C$4:$C$2114,"B1")="B1","B1","B2")),IF(_xlfn.XLOOKUP(C3895,Raw_Data_Paid_23!$C$4:$C$2114,Raw_Data_Paid_23!$C$4:$C$2114,"C1")="C1","C1","C2"))</f>
        <v>B2</v>
      </c>
      <c r="P3895" t="str">
        <f t="shared" si="110"/>
        <v>2022B2Motor Private</v>
      </c>
    </row>
    <row r="3896" spans="3:16" x14ac:dyDescent="0.35">
      <c r="C3896" s="6" t="s">
        <v>6216</v>
      </c>
      <c r="D3896" s="7" t="s">
        <v>6188</v>
      </c>
      <c r="E3896" s="7" t="s">
        <v>6217</v>
      </c>
      <c r="F3896" s="8" t="s">
        <v>3908</v>
      </c>
      <c r="G3896" s="9">
        <v>230588.2353</v>
      </c>
      <c r="H3896" s="10">
        <v>2022</v>
      </c>
      <c r="I3896" s="10">
        <v>2022</v>
      </c>
      <c r="J3896" s="11" t="s">
        <v>6021</v>
      </c>
      <c r="K3896" s="12">
        <v>230588.2353</v>
      </c>
      <c r="L3896" s="12">
        <v>1</v>
      </c>
      <c r="M3896" s="33" t="str">
        <f>IF(_xlfn.XLOOKUP(C3896,Raw_Data_OS_23!$C$7:$C$4518,Raw_Data_OS_23!$G$7:$G$4518,"Paid/ Closed")="Paid/ Closed","Paid/ Closed", "Still_Outstanding")</f>
        <v>Still_Outstanding</v>
      </c>
      <c r="N3896" s="33">
        <f>IF(_xlfn.XLOOKUP(C3896,Raw_Data_Paid_23!$C$4:$C$2114,Raw_Data_Paid_23!$C$4:$C$2114,1)= 1,1,0)</f>
        <v>0</v>
      </c>
      <c r="O3896" t="str">
        <f>IF(M3896=$W$7,IF(AND(N3896,_xlfn.XLOOKUP(C3896,Raw_Data_OS_23!$C$7:$C$4518,Raw_Data_OS_23!$G$7:$G$4518,0)=G3896),"A",IF(_xlfn.XLOOKUP(C3896,Raw_Data_Paid_23!$C$4:$C$2114,Raw_Data_Paid_23!$C$4:$C$2114,"B1")="B1","B1","B2")),IF(_xlfn.XLOOKUP(C3896,Raw_Data_Paid_23!$C$4:$C$2114,Raw_Data_Paid_23!$C$4:$C$2114,"C1")="C1","C1","C2"))</f>
        <v>B2</v>
      </c>
      <c r="P3896" t="str">
        <f t="shared" si="110"/>
        <v>2022B2Motor Commercial</v>
      </c>
    </row>
    <row r="3897" spans="3:16" x14ac:dyDescent="0.35">
      <c r="C3897" s="6" t="s">
        <v>6218</v>
      </c>
      <c r="D3897" s="7" t="s">
        <v>5946</v>
      </c>
      <c r="E3897" s="7" t="s">
        <v>6183</v>
      </c>
      <c r="F3897" s="8" t="s">
        <v>658</v>
      </c>
      <c r="G3897" s="9">
        <v>1100000</v>
      </c>
      <c r="H3897" s="10">
        <v>2021</v>
      </c>
      <c r="I3897" s="10">
        <v>2022</v>
      </c>
      <c r="J3897" s="11" t="s">
        <v>3138</v>
      </c>
      <c r="K3897" s="12">
        <v>1100000</v>
      </c>
      <c r="L3897" s="12">
        <v>1</v>
      </c>
      <c r="M3897" s="33" t="str">
        <f>IF(_xlfn.XLOOKUP(C3897,Raw_Data_OS_23!$C$7:$C$4518,Raw_Data_OS_23!$G$7:$G$4518,"Paid/ Closed")="Paid/ Closed","Paid/ Closed", "Still_Outstanding")</f>
        <v>Still_Outstanding</v>
      </c>
      <c r="N3897" s="33">
        <f>IF(_xlfn.XLOOKUP(C3897,Raw_Data_Paid_23!$C$4:$C$2114,Raw_Data_Paid_23!$C$4:$C$2114,1)= 1,1,0)</f>
        <v>0</v>
      </c>
      <c r="O3897" t="str">
        <f>IF(M3897=$W$7,IF(AND(N3897,_xlfn.XLOOKUP(C3897,Raw_Data_OS_23!$C$7:$C$4518,Raw_Data_OS_23!$G$7:$G$4518,0)=G3897),"A",IF(_xlfn.XLOOKUP(C3897,Raw_Data_Paid_23!$C$4:$C$2114,Raw_Data_Paid_23!$C$4:$C$2114,"B1")="B1","B1","B2")),IF(_xlfn.XLOOKUP(C3897,Raw_Data_Paid_23!$C$4:$C$2114,Raw_Data_Paid_23!$C$4:$C$2114,"C1")="C1","C1","C2"))</f>
        <v>B2</v>
      </c>
      <c r="P3897" t="str">
        <f t="shared" si="110"/>
        <v>2021B2Workmen's Compensation</v>
      </c>
    </row>
    <row r="3898" spans="3:16" x14ac:dyDescent="0.35">
      <c r="C3898" s="6" t="s">
        <v>6219</v>
      </c>
      <c r="D3898" s="7" t="s">
        <v>6151</v>
      </c>
      <c r="E3898" s="7" t="s">
        <v>6220</v>
      </c>
      <c r="F3898" s="8" t="s">
        <v>3908</v>
      </c>
      <c r="G3898" s="9">
        <v>100000</v>
      </c>
      <c r="H3898" s="10">
        <v>2022</v>
      </c>
      <c r="I3898" s="10">
        <v>2022</v>
      </c>
      <c r="J3898" s="11" t="s">
        <v>6021</v>
      </c>
      <c r="K3898" s="12">
        <v>100000</v>
      </c>
      <c r="L3898" s="12">
        <v>1</v>
      </c>
      <c r="M3898" s="33" t="str">
        <f>IF(_xlfn.XLOOKUP(C3898,Raw_Data_OS_23!$C$7:$C$4518,Raw_Data_OS_23!$G$7:$G$4518,"Paid/ Closed")="Paid/ Closed","Paid/ Closed", "Still_Outstanding")</f>
        <v>Still_Outstanding</v>
      </c>
      <c r="N3898" s="33">
        <f>IF(_xlfn.XLOOKUP(C3898,Raw_Data_Paid_23!$C$4:$C$2114,Raw_Data_Paid_23!$C$4:$C$2114,1)= 1,1,0)</f>
        <v>1</v>
      </c>
      <c r="O3898" t="str">
        <f>IF(M3898=$W$7,IF(AND(N3898,_xlfn.XLOOKUP(C3898,Raw_Data_OS_23!$C$7:$C$4518,Raw_Data_OS_23!$G$7:$G$4518,0)=G3898),"A",IF(_xlfn.XLOOKUP(C3898,Raw_Data_Paid_23!$C$4:$C$2114,Raw_Data_Paid_23!$C$4:$C$2114,"B1")="B1","B1","B2")),IF(_xlfn.XLOOKUP(C3898,Raw_Data_Paid_23!$C$4:$C$2114,Raw_Data_Paid_23!$C$4:$C$2114,"C1")="C1","C1","C2"))</f>
        <v>A</v>
      </c>
      <c r="P3898" t="str">
        <f t="shared" si="110"/>
        <v>2022AMotor Commercial</v>
      </c>
    </row>
    <row r="3899" spans="3:16" x14ac:dyDescent="0.35">
      <c r="C3899" s="6" t="s">
        <v>6221</v>
      </c>
      <c r="D3899" s="7" t="s">
        <v>6209</v>
      </c>
      <c r="E3899" s="7" t="s">
        <v>6222</v>
      </c>
      <c r="F3899" s="8" t="s">
        <v>3910</v>
      </c>
      <c r="G3899" s="9">
        <v>67000</v>
      </c>
      <c r="H3899" s="10">
        <v>2022</v>
      </c>
      <c r="I3899" s="10">
        <v>2022</v>
      </c>
      <c r="J3899" s="11" t="s">
        <v>6021</v>
      </c>
      <c r="K3899" s="12">
        <v>67000</v>
      </c>
      <c r="L3899" s="12">
        <v>1</v>
      </c>
      <c r="M3899" s="33" t="str">
        <f>IF(_xlfn.XLOOKUP(C3899,Raw_Data_OS_23!$C$7:$C$4518,Raw_Data_OS_23!$G$7:$G$4518,"Paid/ Closed")="Paid/ Closed","Paid/ Closed", "Still_Outstanding")</f>
        <v>Still_Outstanding</v>
      </c>
      <c r="N3899" s="33">
        <f>IF(_xlfn.XLOOKUP(C3899,Raw_Data_Paid_23!$C$4:$C$2114,Raw_Data_Paid_23!$C$4:$C$2114,1)= 1,1,0)</f>
        <v>1</v>
      </c>
      <c r="O3899" t="str">
        <f>IF(M3899=$W$7,IF(AND(N3899,_xlfn.XLOOKUP(C3899,Raw_Data_OS_23!$C$7:$C$4518,Raw_Data_OS_23!$G$7:$G$4518,0)=G3899),"A",IF(_xlfn.XLOOKUP(C3899,Raw_Data_Paid_23!$C$4:$C$2114,Raw_Data_Paid_23!$C$4:$C$2114,"B1")="B1","B1","B2")),IF(_xlfn.XLOOKUP(C3899,Raw_Data_Paid_23!$C$4:$C$2114,Raw_Data_Paid_23!$C$4:$C$2114,"C1")="C1","C1","C2"))</f>
        <v>B1</v>
      </c>
      <c r="P3899" t="str">
        <f t="shared" si="110"/>
        <v>2022B1Motor Private</v>
      </c>
    </row>
    <row r="3900" spans="3:16" x14ac:dyDescent="0.35">
      <c r="C3900" s="6" t="s">
        <v>6223</v>
      </c>
      <c r="D3900" s="7" t="s">
        <v>6192</v>
      </c>
      <c r="E3900" s="7" t="s">
        <v>6222</v>
      </c>
      <c r="F3900" s="8" t="s">
        <v>3910</v>
      </c>
      <c r="G3900" s="9">
        <v>515000</v>
      </c>
      <c r="H3900" s="10">
        <v>2022</v>
      </c>
      <c r="I3900" s="10">
        <v>2022</v>
      </c>
      <c r="J3900" s="11" t="s">
        <v>6021</v>
      </c>
      <c r="K3900" s="12">
        <v>1015000</v>
      </c>
      <c r="L3900" s="12">
        <v>1</v>
      </c>
      <c r="M3900" s="33" t="str">
        <f>IF(_xlfn.XLOOKUP(C3900,Raw_Data_OS_23!$C$7:$C$4518,Raw_Data_OS_23!$G$7:$G$4518,"Paid/ Closed")="Paid/ Closed","Paid/ Closed", "Still_Outstanding")</f>
        <v>Still_Outstanding</v>
      </c>
      <c r="N3900" s="33">
        <f>IF(_xlfn.XLOOKUP(C3900,Raw_Data_Paid_23!$C$4:$C$2114,Raw_Data_Paid_23!$C$4:$C$2114,1)= 1,1,0)</f>
        <v>1</v>
      </c>
      <c r="O3900" t="str">
        <f>IF(M3900=$W$7,IF(AND(N3900,_xlfn.XLOOKUP(C3900,Raw_Data_OS_23!$C$7:$C$4518,Raw_Data_OS_23!$G$7:$G$4518,0)=G3900),"A",IF(_xlfn.XLOOKUP(C3900,Raw_Data_Paid_23!$C$4:$C$2114,Raw_Data_Paid_23!$C$4:$C$2114,"B1")="B1","B1","B2")),IF(_xlfn.XLOOKUP(C3900,Raw_Data_Paid_23!$C$4:$C$2114,Raw_Data_Paid_23!$C$4:$C$2114,"C1")="C1","C1","C2"))</f>
        <v>A</v>
      </c>
      <c r="P3900" t="str">
        <f t="shared" si="110"/>
        <v>2022AMotor Private</v>
      </c>
    </row>
    <row r="3901" spans="3:16" x14ac:dyDescent="0.35">
      <c r="C3901" s="6" t="s">
        <v>6224</v>
      </c>
      <c r="D3901" s="7" t="s">
        <v>6209</v>
      </c>
      <c r="E3901" s="7" t="s">
        <v>6220</v>
      </c>
      <c r="F3901" s="8" t="s">
        <v>3908</v>
      </c>
      <c r="G3901" s="9">
        <v>18500</v>
      </c>
      <c r="H3901" s="10">
        <v>2022</v>
      </c>
      <c r="I3901" s="10">
        <v>2022</v>
      </c>
      <c r="J3901" s="11" t="s">
        <v>6021</v>
      </c>
      <c r="K3901" s="12">
        <v>18500</v>
      </c>
      <c r="L3901" s="12">
        <v>1</v>
      </c>
      <c r="M3901" s="33" t="str">
        <f>IF(_xlfn.XLOOKUP(C3901,Raw_Data_OS_23!$C$7:$C$4518,Raw_Data_OS_23!$G$7:$G$4518,"Paid/ Closed")="Paid/ Closed","Paid/ Closed", "Still_Outstanding")</f>
        <v>Still_Outstanding</v>
      </c>
      <c r="N3901" s="33">
        <f>IF(_xlfn.XLOOKUP(C3901,Raw_Data_Paid_23!$C$4:$C$2114,Raw_Data_Paid_23!$C$4:$C$2114,1)= 1,1,0)</f>
        <v>1</v>
      </c>
      <c r="O3901" t="str">
        <f>IF(M3901=$W$7,IF(AND(N3901,_xlfn.XLOOKUP(C3901,Raw_Data_OS_23!$C$7:$C$4518,Raw_Data_OS_23!$G$7:$G$4518,0)=G3901),"A",IF(_xlfn.XLOOKUP(C3901,Raw_Data_Paid_23!$C$4:$C$2114,Raw_Data_Paid_23!$C$4:$C$2114,"B1")="B1","B1","B2")),IF(_xlfn.XLOOKUP(C3901,Raw_Data_Paid_23!$C$4:$C$2114,Raw_Data_Paid_23!$C$4:$C$2114,"C1")="C1","C1","C2"))</f>
        <v>A</v>
      </c>
      <c r="P3901" t="str">
        <f t="shared" si="110"/>
        <v>2022AMotor Commercial</v>
      </c>
    </row>
    <row r="3902" spans="3:16" x14ac:dyDescent="0.35">
      <c r="C3902" s="6" t="s">
        <v>6225</v>
      </c>
      <c r="D3902" s="7" t="s">
        <v>6192</v>
      </c>
      <c r="E3902" s="7" t="s">
        <v>6222</v>
      </c>
      <c r="F3902" s="8" t="s">
        <v>3910</v>
      </c>
      <c r="G3902" s="9">
        <v>167500</v>
      </c>
      <c r="H3902" s="10">
        <v>2022</v>
      </c>
      <c r="I3902" s="10">
        <v>2022</v>
      </c>
      <c r="J3902" s="11" t="s">
        <v>6021</v>
      </c>
      <c r="K3902" s="12">
        <v>167500</v>
      </c>
      <c r="L3902" s="12">
        <v>1</v>
      </c>
      <c r="M3902" s="33" t="str">
        <f>IF(_xlfn.XLOOKUP(C3902,Raw_Data_OS_23!$C$7:$C$4518,Raw_Data_OS_23!$G$7:$G$4518,"Paid/ Closed")="Paid/ Closed","Paid/ Closed", "Still_Outstanding")</f>
        <v>Still_Outstanding</v>
      </c>
      <c r="N3902" s="33">
        <f>IF(_xlfn.XLOOKUP(C3902,Raw_Data_Paid_23!$C$4:$C$2114,Raw_Data_Paid_23!$C$4:$C$2114,1)= 1,1,0)</f>
        <v>0</v>
      </c>
      <c r="O3902" t="str">
        <f>IF(M3902=$W$7,IF(AND(N3902,_xlfn.XLOOKUP(C3902,Raw_Data_OS_23!$C$7:$C$4518,Raw_Data_OS_23!$G$7:$G$4518,0)=G3902),"A",IF(_xlfn.XLOOKUP(C3902,Raw_Data_Paid_23!$C$4:$C$2114,Raw_Data_Paid_23!$C$4:$C$2114,"B1")="B1","B1","B2")),IF(_xlfn.XLOOKUP(C3902,Raw_Data_Paid_23!$C$4:$C$2114,Raw_Data_Paid_23!$C$4:$C$2114,"C1")="C1","C1","C2"))</f>
        <v>B2</v>
      </c>
      <c r="P3902" t="str">
        <f t="shared" si="110"/>
        <v>2022B2Motor Private</v>
      </c>
    </row>
    <row r="3903" spans="3:16" x14ac:dyDescent="0.35">
      <c r="C3903" s="6" t="s">
        <v>6226</v>
      </c>
      <c r="D3903" s="7" t="s">
        <v>5938</v>
      </c>
      <c r="E3903" s="7" t="s">
        <v>5948</v>
      </c>
      <c r="F3903" s="8" t="s">
        <v>4195</v>
      </c>
      <c r="G3903" s="9">
        <v>1097781.2174</v>
      </c>
      <c r="H3903" s="10">
        <v>2021</v>
      </c>
      <c r="I3903" s="10">
        <v>2021</v>
      </c>
      <c r="J3903" s="11" t="s">
        <v>3138</v>
      </c>
      <c r="K3903" s="12">
        <v>-593395.25225659995</v>
      </c>
      <c r="L3903" s="12">
        <v>1</v>
      </c>
      <c r="M3903" s="33" t="str">
        <f>IF(_xlfn.XLOOKUP(C3903,Raw_Data_OS_23!$C$7:$C$4518,Raw_Data_OS_23!$G$7:$G$4518,"Paid/ Closed")="Paid/ Closed","Paid/ Closed", "Still_Outstanding")</f>
        <v>Still_Outstanding</v>
      </c>
      <c r="N3903" s="33">
        <f>IF(_xlfn.XLOOKUP(C3903,Raw_Data_Paid_23!$C$4:$C$2114,Raw_Data_Paid_23!$C$4:$C$2114,1)= 1,1,0)</f>
        <v>1</v>
      </c>
      <c r="O3903" t="str">
        <f>IF(M3903=$W$7,IF(AND(N3903,_xlfn.XLOOKUP(C3903,Raw_Data_OS_23!$C$7:$C$4518,Raw_Data_OS_23!$G$7:$G$4518,0)=G3903),"A",IF(_xlfn.XLOOKUP(C3903,Raw_Data_Paid_23!$C$4:$C$2114,Raw_Data_Paid_23!$C$4:$C$2114,"B1")="B1","B1","B2")),IF(_xlfn.XLOOKUP(C3903,Raw_Data_Paid_23!$C$4:$C$2114,Raw_Data_Paid_23!$C$4:$C$2114,"C1")="C1","C1","C2"))</f>
        <v>B1</v>
      </c>
      <c r="P3903" t="str">
        <f t="shared" si="110"/>
        <v>2021B1Engineering</v>
      </c>
    </row>
    <row r="3904" spans="3:16" x14ac:dyDescent="0.35">
      <c r="C3904" s="6" t="s">
        <v>6227</v>
      </c>
      <c r="D3904" s="7" t="s">
        <v>5797</v>
      </c>
      <c r="E3904" s="7" t="s">
        <v>6174</v>
      </c>
      <c r="F3904" s="8" t="s">
        <v>4199</v>
      </c>
      <c r="G3904" s="9">
        <v>10000</v>
      </c>
      <c r="H3904" s="10">
        <v>2021</v>
      </c>
      <c r="I3904" s="10">
        <v>2022</v>
      </c>
      <c r="J3904" s="11" t="s">
        <v>2250</v>
      </c>
      <c r="K3904" s="12">
        <v>10000</v>
      </c>
      <c r="L3904" s="12">
        <v>1</v>
      </c>
      <c r="M3904" s="33" t="str">
        <f>IF(_xlfn.XLOOKUP(C3904,Raw_Data_OS_23!$C$7:$C$4518,Raw_Data_OS_23!$G$7:$G$4518,"Paid/ Closed")="Paid/ Closed","Paid/ Closed", "Still_Outstanding")</f>
        <v>Still_Outstanding</v>
      </c>
      <c r="N3904" s="33">
        <f>IF(_xlfn.XLOOKUP(C3904,Raw_Data_Paid_23!$C$4:$C$2114,Raw_Data_Paid_23!$C$4:$C$2114,1)= 1,1,0)</f>
        <v>1</v>
      </c>
      <c r="O3904" t="str">
        <f>IF(M3904=$W$7,IF(AND(N3904,_xlfn.XLOOKUP(C3904,Raw_Data_OS_23!$C$7:$C$4518,Raw_Data_OS_23!$G$7:$G$4518,0)=G3904),"A",IF(_xlfn.XLOOKUP(C3904,Raw_Data_Paid_23!$C$4:$C$2114,Raw_Data_Paid_23!$C$4:$C$2114,"B1")="B1","B1","B2")),IF(_xlfn.XLOOKUP(C3904,Raw_Data_Paid_23!$C$4:$C$2114,Raw_Data_Paid_23!$C$4:$C$2114,"C1")="C1","C1","C2"))</f>
        <v>B1</v>
      </c>
      <c r="P3904" t="str">
        <f t="shared" si="110"/>
        <v>2021B1Theft</v>
      </c>
    </row>
    <row r="3905" spans="3:16" x14ac:dyDescent="0.35">
      <c r="C3905" s="6" t="s">
        <v>6228</v>
      </c>
      <c r="D3905" s="7" t="s">
        <v>5786</v>
      </c>
      <c r="E3905" s="7" t="s">
        <v>6174</v>
      </c>
      <c r="F3905" s="8" t="s">
        <v>4199</v>
      </c>
      <c r="G3905" s="9">
        <v>10000</v>
      </c>
      <c r="H3905" s="10">
        <v>2021</v>
      </c>
      <c r="I3905" s="10">
        <v>2022</v>
      </c>
      <c r="J3905" s="11" t="s">
        <v>2250</v>
      </c>
      <c r="K3905" s="12">
        <v>10000</v>
      </c>
      <c r="L3905" s="12">
        <v>1</v>
      </c>
      <c r="M3905" s="33" t="str">
        <f>IF(_xlfn.XLOOKUP(C3905,Raw_Data_OS_23!$C$7:$C$4518,Raw_Data_OS_23!$G$7:$G$4518,"Paid/ Closed")="Paid/ Closed","Paid/ Closed", "Still_Outstanding")</f>
        <v>Still_Outstanding</v>
      </c>
      <c r="N3905" s="33">
        <f>IF(_xlfn.XLOOKUP(C3905,Raw_Data_Paid_23!$C$4:$C$2114,Raw_Data_Paid_23!$C$4:$C$2114,1)= 1,1,0)</f>
        <v>1</v>
      </c>
      <c r="O3905" t="str">
        <f>IF(M3905=$W$7,IF(AND(N3905,_xlfn.XLOOKUP(C3905,Raw_Data_OS_23!$C$7:$C$4518,Raw_Data_OS_23!$G$7:$G$4518,0)=G3905),"A",IF(_xlfn.XLOOKUP(C3905,Raw_Data_Paid_23!$C$4:$C$2114,Raw_Data_Paid_23!$C$4:$C$2114,"B1")="B1","B1","B2")),IF(_xlfn.XLOOKUP(C3905,Raw_Data_Paid_23!$C$4:$C$2114,Raw_Data_Paid_23!$C$4:$C$2114,"C1")="C1","C1","C2"))</f>
        <v>B1</v>
      </c>
      <c r="P3905" t="str">
        <f t="shared" si="110"/>
        <v>2021B1Theft</v>
      </c>
    </row>
    <row r="3906" spans="3:16" x14ac:dyDescent="0.35">
      <c r="C3906" s="6" t="s">
        <v>6229</v>
      </c>
      <c r="D3906" s="7" t="s">
        <v>6192</v>
      </c>
      <c r="E3906" s="7" t="s">
        <v>6230</v>
      </c>
      <c r="F3906" s="8" t="s">
        <v>3908</v>
      </c>
      <c r="G3906" s="9">
        <v>10000</v>
      </c>
      <c r="H3906" s="10">
        <v>2022</v>
      </c>
      <c r="I3906" s="10">
        <v>2022</v>
      </c>
      <c r="J3906" s="11" t="s">
        <v>6021</v>
      </c>
      <c r="K3906" s="12">
        <v>10000</v>
      </c>
      <c r="L3906" s="12">
        <v>1</v>
      </c>
      <c r="M3906" s="33" t="str">
        <f>IF(_xlfn.XLOOKUP(C3906,Raw_Data_OS_23!$C$7:$C$4518,Raw_Data_OS_23!$G$7:$G$4518,"Paid/ Closed")="Paid/ Closed","Paid/ Closed", "Still_Outstanding")</f>
        <v>Still_Outstanding</v>
      </c>
      <c r="N3906" s="33">
        <f>IF(_xlfn.XLOOKUP(C3906,Raw_Data_Paid_23!$C$4:$C$2114,Raw_Data_Paid_23!$C$4:$C$2114,1)= 1,1,0)</f>
        <v>1</v>
      </c>
      <c r="O3906" t="str">
        <f>IF(M3906=$W$7,IF(AND(N3906,_xlfn.XLOOKUP(C3906,Raw_Data_OS_23!$C$7:$C$4518,Raw_Data_OS_23!$G$7:$G$4518,0)=G3906),"A",IF(_xlfn.XLOOKUP(C3906,Raw_Data_Paid_23!$C$4:$C$2114,Raw_Data_Paid_23!$C$4:$C$2114,"B1")="B1","B1","B2")),IF(_xlfn.XLOOKUP(C3906,Raw_Data_Paid_23!$C$4:$C$2114,Raw_Data_Paid_23!$C$4:$C$2114,"C1")="C1","C1","C2"))</f>
        <v>A</v>
      </c>
      <c r="P3906" t="str">
        <f t="shared" si="110"/>
        <v>2022AMotor Commercial</v>
      </c>
    </row>
    <row r="3907" spans="3:16" x14ac:dyDescent="0.35">
      <c r="C3907" s="6" t="s">
        <v>6231</v>
      </c>
      <c r="D3907" s="7" t="s">
        <v>6202</v>
      </c>
      <c r="E3907" s="7" t="s">
        <v>6232</v>
      </c>
      <c r="F3907" s="8" t="s">
        <v>3910</v>
      </c>
      <c r="G3907" s="9">
        <v>81000</v>
      </c>
      <c r="H3907" s="10">
        <v>2022</v>
      </c>
      <c r="I3907" s="10">
        <v>2022</v>
      </c>
      <c r="J3907" s="11" t="s">
        <v>6021</v>
      </c>
      <c r="K3907" s="12">
        <v>81000</v>
      </c>
      <c r="L3907" s="12">
        <v>1</v>
      </c>
      <c r="M3907" s="33" t="str">
        <f>IF(_xlfn.XLOOKUP(C3907,Raw_Data_OS_23!$C$7:$C$4518,Raw_Data_OS_23!$G$7:$G$4518,"Paid/ Closed")="Paid/ Closed","Paid/ Closed", "Still_Outstanding")</f>
        <v>Still_Outstanding</v>
      </c>
      <c r="N3907" s="33">
        <f>IF(_xlfn.XLOOKUP(C3907,Raw_Data_Paid_23!$C$4:$C$2114,Raw_Data_Paid_23!$C$4:$C$2114,1)= 1,1,0)</f>
        <v>0</v>
      </c>
      <c r="O3907" t="str">
        <f>IF(M3907=$W$7,IF(AND(N3907,_xlfn.XLOOKUP(C3907,Raw_Data_OS_23!$C$7:$C$4518,Raw_Data_OS_23!$G$7:$G$4518,0)=G3907),"A",IF(_xlfn.XLOOKUP(C3907,Raw_Data_Paid_23!$C$4:$C$2114,Raw_Data_Paid_23!$C$4:$C$2114,"B1")="B1","B1","B2")),IF(_xlfn.XLOOKUP(C3907,Raw_Data_Paid_23!$C$4:$C$2114,Raw_Data_Paid_23!$C$4:$C$2114,"C1")="C1","C1","C2"))</f>
        <v>B2</v>
      </c>
      <c r="P3907" t="str">
        <f t="shared" si="110"/>
        <v>2022B2Motor Private</v>
      </c>
    </row>
    <row r="3908" spans="3:16" x14ac:dyDescent="0.35">
      <c r="C3908" s="6" t="s">
        <v>6233</v>
      </c>
      <c r="D3908" s="7" t="s">
        <v>6234</v>
      </c>
      <c r="E3908" s="7" t="s">
        <v>6235</v>
      </c>
      <c r="F3908" s="8" t="s">
        <v>3910</v>
      </c>
      <c r="G3908" s="9">
        <v>15000</v>
      </c>
      <c r="H3908" s="10">
        <v>2022</v>
      </c>
      <c r="I3908" s="10">
        <v>2022</v>
      </c>
      <c r="J3908" s="11" t="s">
        <v>6021</v>
      </c>
      <c r="K3908" s="12">
        <v>15000</v>
      </c>
      <c r="L3908" s="12">
        <v>1</v>
      </c>
      <c r="M3908" s="33" t="str">
        <f>IF(_xlfn.XLOOKUP(C3908,Raw_Data_OS_23!$C$7:$C$4518,Raw_Data_OS_23!$G$7:$G$4518,"Paid/ Closed")="Paid/ Closed","Paid/ Closed", "Still_Outstanding")</f>
        <v>Still_Outstanding</v>
      </c>
      <c r="N3908" s="33">
        <f>IF(_xlfn.XLOOKUP(C3908,Raw_Data_Paid_23!$C$4:$C$2114,Raw_Data_Paid_23!$C$4:$C$2114,1)= 1,1,0)</f>
        <v>0</v>
      </c>
      <c r="O3908" t="str">
        <f>IF(M3908=$W$7,IF(AND(N3908,_xlfn.XLOOKUP(C3908,Raw_Data_OS_23!$C$7:$C$4518,Raw_Data_OS_23!$G$7:$G$4518,0)=G3908),"A",IF(_xlfn.XLOOKUP(C3908,Raw_Data_Paid_23!$C$4:$C$2114,Raw_Data_Paid_23!$C$4:$C$2114,"B1")="B1","B1","B2")),IF(_xlfn.XLOOKUP(C3908,Raw_Data_Paid_23!$C$4:$C$2114,Raw_Data_Paid_23!$C$4:$C$2114,"C1")="C1","C1","C2"))</f>
        <v>B2</v>
      </c>
      <c r="P3908" t="str">
        <f t="shared" si="110"/>
        <v>2022B2Motor Private</v>
      </c>
    </row>
    <row r="3909" spans="3:16" x14ac:dyDescent="0.35">
      <c r="C3909" s="6" t="s">
        <v>6236</v>
      </c>
      <c r="D3909" s="7" t="s">
        <v>6232</v>
      </c>
      <c r="E3909" s="7" t="s">
        <v>6235</v>
      </c>
      <c r="F3909" s="8" t="s">
        <v>3910</v>
      </c>
      <c r="G3909" s="9">
        <v>37500</v>
      </c>
      <c r="H3909" s="10">
        <v>2022</v>
      </c>
      <c r="I3909" s="10">
        <v>2022</v>
      </c>
      <c r="J3909" s="11" t="s">
        <v>6021</v>
      </c>
      <c r="K3909" s="12">
        <v>37500</v>
      </c>
      <c r="L3909" s="12">
        <v>1</v>
      </c>
      <c r="M3909" s="33" t="str">
        <f>IF(_xlfn.XLOOKUP(C3909,Raw_Data_OS_23!$C$7:$C$4518,Raw_Data_OS_23!$G$7:$G$4518,"Paid/ Closed")="Paid/ Closed","Paid/ Closed", "Still_Outstanding")</f>
        <v>Still_Outstanding</v>
      </c>
      <c r="N3909" s="33">
        <f>IF(_xlfn.XLOOKUP(C3909,Raw_Data_Paid_23!$C$4:$C$2114,Raw_Data_Paid_23!$C$4:$C$2114,1)= 1,1,0)</f>
        <v>1</v>
      </c>
      <c r="O3909" t="str">
        <f>IF(M3909=$W$7,IF(AND(N3909,_xlfn.XLOOKUP(C3909,Raw_Data_OS_23!$C$7:$C$4518,Raw_Data_OS_23!$G$7:$G$4518,0)=G3909),"A",IF(_xlfn.XLOOKUP(C3909,Raw_Data_Paid_23!$C$4:$C$2114,Raw_Data_Paid_23!$C$4:$C$2114,"B1")="B1","B1","B2")),IF(_xlfn.XLOOKUP(C3909,Raw_Data_Paid_23!$C$4:$C$2114,Raw_Data_Paid_23!$C$4:$C$2114,"C1")="C1","C1","C2"))</f>
        <v>A</v>
      </c>
      <c r="P3909" t="str">
        <f t="shared" si="110"/>
        <v>2022AMotor Private</v>
      </c>
    </row>
    <row r="3910" spans="3:16" x14ac:dyDescent="0.35">
      <c r="C3910" s="6" t="s">
        <v>6237</v>
      </c>
      <c r="D3910" s="7" t="s">
        <v>4093</v>
      </c>
      <c r="E3910" s="7" t="s">
        <v>5960</v>
      </c>
      <c r="F3910" s="8" t="s">
        <v>658</v>
      </c>
      <c r="G3910" s="9">
        <v>49411.764710000003</v>
      </c>
      <c r="H3910" s="10">
        <v>2020</v>
      </c>
      <c r="I3910" s="10">
        <v>2021</v>
      </c>
      <c r="J3910" s="11" t="s">
        <v>11</v>
      </c>
      <c r="K3910" s="12">
        <v>49411.764710000003</v>
      </c>
      <c r="L3910" s="12">
        <v>1</v>
      </c>
      <c r="M3910" s="33" t="str">
        <f>IF(_xlfn.XLOOKUP(C3910,Raw_Data_OS_23!$C$7:$C$4518,Raw_Data_OS_23!$G$7:$G$4518,"Paid/ Closed")="Paid/ Closed","Paid/ Closed", "Still_Outstanding")</f>
        <v>Still_Outstanding</v>
      </c>
      <c r="N3910" s="33">
        <f>IF(_xlfn.XLOOKUP(C3910,Raw_Data_Paid_23!$C$4:$C$2114,Raw_Data_Paid_23!$C$4:$C$2114,1)= 1,1,0)</f>
        <v>1</v>
      </c>
      <c r="O3910" t="str">
        <f>IF(M3910=$W$7,IF(AND(N3910,_xlfn.XLOOKUP(C3910,Raw_Data_OS_23!$C$7:$C$4518,Raw_Data_OS_23!$G$7:$G$4518,0)=G3910),"A",IF(_xlfn.XLOOKUP(C3910,Raw_Data_Paid_23!$C$4:$C$2114,Raw_Data_Paid_23!$C$4:$C$2114,"B1")="B1","B1","B2")),IF(_xlfn.XLOOKUP(C3910,Raw_Data_Paid_23!$C$4:$C$2114,Raw_Data_Paid_23!$C$4:$C$2114,"C1")="C1","C1","C2"))</f>
        <v>B1</v>
      </c>
      <c r="P3910" t="str">
        <f t="shared" ref="P3910:P3973" si="111">H3910&amp;O3910&amp;F3910</f>
        <v>2020B1Workmen's Compensation</v>
      </c>
    </row>
    <row r="3911" spans="3:16" x14ac:dyDescent="0.35">
      <c r="C3911" s="6" t="s">
        <v>6238</v>
      </c>
      <c r="D3911" s="7" t="s">
        <v>4122</v>
      </c>
      <c r="E3911" s="7" t="s">
        <v>6048</v>
      </c>
      <c r="F3911" s="8" t="s">
        <v>4214</v>
      </c>
      <c r="G3911" s="9">
        <v>8557.9500000000007</v>
      </c>
      <c r="H3911" s="10">
        <v>2020</v>
      </c>
      <c r="I3911" s="10">
        <v>2022</v>
      </c>
      <c r="J3911" s="11" t="s">
        <v>35</v>
      </c>
      <c r="K3911" s="12">
        <v>8557.9500000000007</v>
      </c>
      <c r="L3911" s="12">
        <v>1</v>
      </c>
      <c r="M3911" s="33" t="str">
        <f>IF(_xlfn.XLOOKUP(C3911,Raw_Data_OS_23!$C$7:$C$4518,Raw_Data_OS_23!$G$7:$G$4518,"Paid/ Closed")="Paid/ Closed","Paid/ Closed", "Still_Outstanding")</f>
        <v>Still_Outstanding</v>
      </c>
      <c r="N3911" s="33">
        <f>IF(_xlfn.XLOOKUP(C3911,Raw_Data_Paid_23!$C$4:$C$2114,Raw_Data_Paid_23!$C$4:$C$2114,1)= 1,1,0)</f>
        <v>1</v>
      </c>
      <c r="O3911" t="str">
        <f>IF(M3911=$W$7,IF(AND(N3911,_xlfn.XLOOKUP(C3911,Raw_Data_OS_23!$C$7:$C$4518,Raw_Data_OS_23!$G$7:$G$4518,0)=G3911),"A",IF(_xlfn.XLOOKUP(C3911,Raw_Data_Paid_23!$C$4:$C$2114,Raw_Data_Paid_23!$C$4:$C$2114,"B1")="B1","B1","B2")),IF(_xlfn.XLOOKUP(C3911,Raw_Data_Paid_23!$C$4:$C$2114,Raw_Data_Paid_23!$C$4:$C$2114,"C1")="C1","C1","C2"))</f>
        <v>B1</v>
      </c>
      <c r="P3911" t="str">
        <f t="shared" si="111"/>
        <v>2020B1Liability</v>
      </c>
    </row>
    <row r="3912" spans="3:16" x14ac:dyDescent="0.35">
      <c r="C3912" s="6" t="s">
        <v>6239</v>
      </c>
      <c r="D3912" s="7" t="s">
        <v>4113</v>
      </c>
      <c r="E3912" s="7" t="s">
        <v>6048</v>
      </c>
      <c r="F3912" s="8" t="s">
        <v>4214</v>
      </c>
      <c r="G3912" s="9">
        <v>445</v>
      </c>
      <c r="H3912" s="10">
        <v>2020</v>
      </c>
      <c r="I3912" s="10">
        <v>2022</v>
      </c>
      <c r="J3912" s="11" t="s">
        <v>11</v>
      </c>
      <c r="K3912" s="12">
        <v>445</v>
      </c>
      <c r="L3912" s="12">
        <v>1</v>
      </c>
      <c r="M3912" s="33" t="str">
        <f>IF(_xlfn.XLOOKUP(C3912,Raw_Data_OS_23!$C$7:$C$4518,Raw_Data_OS_23!$G$7:$G$4518,"Paid/ Closed")="Paid/ Closed","Paid/ Closed", "Still_Outstanding")</f>
        <v>Still_Outstanding</v>
      </c>
      <c r="N3912" s="33">
        <f>IF(_xlfn.XLOOKUP(C3912,Raw_Data_Paid_23!$C$4:$C$2114,Raw_Data_Paid_23!$C$4:$C$2114,1)= 1,1,0)</f>
        <v>1</v>
      </c>
      <c r="O3912" t="str">
        <f>IF(M3912=$W$7,IF(AND(N3912,_xlfn.XLOOKUP(C3912,Raw_Data_OS_23!$C$7:$C$4518,Raw_Data_OS_23!$G$7:$G$4518,0)=G3912),"A",IF(_xlfn.XLOOKUP(C3912,Raw_Data_Paid_23!$C$4:$C$2114,Raw_Data_Paid_23!$C$4:$C$2114,"B1")="B1","B1","B2")),IF(_xlfn.XLOOKUP(C3912,Raw_Data_Paid_23!$C$4:$C$2114,Raw_Data_Paid_23!$C$4:$C$2114,"C1")="C1","C1","C2"))</f>
        <v>B1</v>
      </c>
      <c r="P3912" t="str">
        <f t="shared" si="111"/>
        <v>2020B1Liability</v>
      </c>
    </row>
    <row r="3913" spans="3:16" x14ac:dyDescent="0.35">
      <c r="C3913" s="6" t="s">
        <v>6240</v>
      </c>
      <c r="D3913" s="7" t="s">
        <v>3926</v>
      </c>
      <c r="E3913" s="7" t="s">
        <v>6048</v>
      </c>
      <c r="F3913" s="8" t="s">
        <v>4214</v>
      </c>
      <c r="G3913" s="9">
        <v>33158</v>
      </c>
      <c r="H3913" s="10">
        <v>2021</v>
      </c>
      <c r="I3913" s="10">
        <v>2022</v>
      </c>
      <c r="J3913" s="11" t="s">
        <v>21</v>
      </c>
      <c r="K3913" s="12">
        <v>33158</v>
      </c>
      <c r="L3913" s="12">
        <v>1</v>
      </c>
      <c r="M3913" s="33" t="str">
        <f>IF(_xlfn.XLOOKUP(C3913,Raw_Data_OS_23!$C$7:$C$4518,Raw_Data_OS_23!$G$7:$G$4518,"Paid/ Closed")="Paid/ Closed","Paid/ Closed", "Still_Outstanding")</f>
        <v>Still_Outstanding</v>
      </c>
      <c r="N3913" s="33">
        <f>IF(_xlfn.XLOOKUP(C3913,Raw_Data_Paid_23!$C$4:$C$2114,Raw_Data_Paid_23!$C$4:$C$2114,1)= 1,1,0)</f>
        <v>1</v>
      </c>
      <c r="O3913" t="str">
        <f>IF(M3913=$W$7,IF(AND(N3913,_xlfn.XLOOKUP(C3913,Raw_Data_OS_23!$C$7:$C$4518,Raw_Data_OS_23!$G$7:$G$4518,0)=G3913),"A",IF(_xlfn.XLOOKUP(C3913,Raw_Data_Paid_23!$C$4:$C$2114,Raw_Data_Paid_23!$C$4:$C$2114,"B1")="B1","B1","B2")),IF(_xlfn.XLOOKUP(C3913,Raw_Data_Paid_23!$C$4:$C$2114,Raw_Data_Paid_23!$C$4:$C$2114,"C1")="C1","C1","C2"))</f>
        <v>A</v>
      </c>
      <c r="P3913" t="str">
        <f t="shared" si="111"/>
        <v>2021ALiability</v>
      </c>
    </row>
    <row r="3914" spans="3:16" x14ac:dyDescent="0.35">
      <c r="C3914" s="6" t="s">
        <v>6241</v>
      </c>
      <c r="D3914" s="7" t="s">
        <v>5312</v>
      </c>
      <c r="E3914" s="7" t="s">
        <v>6048</v>
      </c>
      <c r="F3914" s="8" t="s">
        <v>4214</v>
      </c>
      <c r="G3914" s="9">
        <v>200000</v>
      </c>
      <c r="H3914" s="10">
        <v>2021</v>
      </c>
      <c r="I3914" s="10">
        <v>2022</v>
      </c>
      <c r="J3914" s="11" t="s">
        <v>21</v>
      </c>
      <c r="K3914" s="12">
        <v>200000</v>
      </c>
      <c r="L3914" s="12">
        <v>1</v>
      </c>
      <c r="M3914" s="33" t="str">
        <f>IF(_xlfn.XLOOKUP(C3914,Raw_Data_OS_23!$C$7:$C$4518,Raw_Data_OS_23!$G$7:$G$4518,"Paid/ Closed")="Paid/ Closed","Paid/ Closed", "Still_Outstanding")</f>
        <v>Still_Outstanding</v>
      </c>
      <c r="N3914" s="33">
        <f>IF(_xlfn.XLOOKUP(C3914,Raw_Data_Paid_23!$C$4:$C$2114,Raw_Data_Paid_23!$C$4:$C$2114,1)= 1,1,0)</f>
        <v>1</v>
      </c>
      <c r="O3914" t="str">
        <f>IF(M3914=$W$7,IF(AND(N3914,_xlfn.XLOOKUP(C3914,Raw_Data_OS_23!$C$7:$C$4518,Raw_Data_OS_23!$G$7:$G$4518,0)=G3914),"A",IF(_xlfn.XLOOKUP(C3914,Raw_Data_Paid_23!$C$4:$C$2114,Raw_Data_Paid_23!$C$4:$C$2114,"B1")="B1","B1","B2")),IF(_xlfn.XLOOKUP(C3914,Raw_Data_Paid_23!$C$4:$C$2114,Raw_Data_Paid_23!$C$4:$C$2114,"C1")="C1","C1","C2"))</f>
        <v>A</v>
      </c>
      <c r="P3914" t="str">
        <f t="shared" si="111"/>
        <v>2021ALiability</v>
      </c>
    </row>
    <row r="3915" spans="3:16" x14ac:dyDescent="0.35">
      <c r="C3915" s="6" t="s">
        <v>6242</v>
      </c>
      <c r="D3915" s="7" t="s">
        <v>5768</v>
      </c>
      <c r="E3915" s="7" t="s">
        <v>6048</v>
      </c>
      <c r="F3915" s="8" t="s">
        <v>4214</v>
      </c>
      <c r="G3915" s="9">
        <v>208000</v>
      </c>
      <c r="H3915" s="10">
        <v>2021</v>
      </c>
      <c r="I3915" s="10">
        <v>2022</v>
      </c>
      <c r="J3915" s="11" t="s">
        <v>2250</v>
      </c>
      <c r="K3915" s="12">
        <v>208000</v>
      </c>
      <c r="L3915" s="12">
        <v>1</v>
      </c>
      <c r="M3915" s="33" t="str">
        <f>IF(_xlfn.XLOOKUP(C3915,Raw_Data_OS_23!$C$7:$C$4518,Raw_Data_OS_23!$G$7:$G$4518,"Paid/ Closed")="Paid/ Closed","Paid/ Closed", "Still_Outstanding")</f>
        <v>Still_Outstanding</v>
      </c>
      <c r="N3915" s="33">
        <f>IF(_xlfn.XLOOKUP(C3915,Raw_Data_Paid_23!$C$4:$C$2114,Raw_Data_Paid_23!$C$4:$C$2114,1)= 1,1,0)</f>
        <v>1</v>
      </c>
      <c r="O3915" t="str">
        <f>IF(M3915=$W$7,IF(AND(N3915,_xlfn.XLOOKUP(C3915,Raw_Data_OS_23!$C$7:$C$4518,Raw_Data_OS_23!$G$7:$G$4518,0)=G3915),"A",IF(_xlfn.XLOOKUP(C3915,Raw_Data_Paid_23!$C$4:$C$2114,Raw_Data_Paid_23!$C$4:$C$2114,"B1")="B1","B1","B2")),IF(_xlfn.XLOOKUP(C3915,Raw_Data_Paid_23!$C$4:$C$2114,Raw_Data_Paid_23!$C$4:$C$2114,"C1")="C1","C1","C2"))</f>
        <v>A</v>
      </c>
      <c r="P3915" t="str">
        <f t="shared" si="111"/>
        <v>2021ALiability</v>
      </c>
    </row>
    <row r="3916" spans="3:16" x14ac:dyDescent="0.35">
      <c r="C3916" s="6" t="s">
        <v>6243</v>
      </c>
      <c r="D3916" s="7" t="s">
        <v>6120</v>
      </c>
      <c r="E3916" s="7" t="s">
        <v>6217</v>
      </c>
      <c r="F3916" s="8" t="s">
        <v>3910</v>
      </c>
      <c r="G3916" s="9">
        <v>73294.11765</v>
      </c>
      <c r="H3916" s="10">
        <v>2022</v>
      </c>
      <c r="I3916" s="10">
        <v>2022</v>
      </c>
      <c r="J3916" s="11" t="s">
        <v>6021</v>
      </c>
      <c r="K3916" s="12">
        <v>73294.11765</v>
      </c>
      <c r="L3916" s="12">
        <v>1</v>
      </c>
      <c r="M3916" s="33" t="str">
        <f>IF(_xlfn.XLOOKUP(C3916,Raw_Data_OS_23!$C$7:$C$4518,Raw_Data_OS_23!$G$7:$G$4518,"Paid/ Closed")="Paid/ Closed","Paid/ Closed", "Still_Outstanding")</f>
        <v>Still_Outstanding</v>
      </c>
      <c r="N3916" s="33">
        <f>IF(_xlfn.XLOOKUP(C3916,Raw_Data_Paid_23!$C$4:$C$2114,Raw_Data_Paid_23!$C$4:$C$2114,1)= 1,1,0)</f>
        <v>0</v>
      </c>
      <c r="O3916" t="str">
        <f>IF(M3916=$W$7,IF(AND(N3916,_xlfn.XLOOKUP(C3916,Raw_Data_OS_23!$C$7:$C$4518,Raw_Data_OS_23!$G$7:$G$4518,0)=G3916),"A",IF(_xlfn.XLOOKUP(C3916,Raw_Data_Paid_23!$C$4:$C$2114,Raw_Data_Paid_23!$C$4:$C$2114,"B1")="B1","B1","B2")),IF(_xlfn.XLOOKUP(C3916,Raw_Data_Paid_23!$C$4:$C$2114,Raw_Data_Paid_23!$C$4:$C$2114,"C1")="C1","C1","C2"))</f>
        <v>B2</v>
      </c>
      <c r="P3916" t="str">
        <f t="shared" si="111"/>
        <v>2022B2Motor Private</v>
      </c>
    </row>
    <row r="3917" spans="3:16" x14ac:dyDescent="0.35">
      <c r="C3917" s="6" t="s">
        <v>6244</v>
      </c>
      <c r="D3917" s="7" t="s">
        <v>6235</v>
      </c>
      <c r="E3917" s="7" t="s">
        <v>6245</v>
      </c>
      <c r="F3917" s="8" t="s">
        <v>3910</v>
      </c>
      <c r="G3917" s="9">
        <v>97029.411760000003</v>
      </c>
      <c r="H3917" s="10">
        <v>2022</v>
      </c>
      <c r="I3917" s="10">
        <v>2022</v>
      </c>
      <c r="J3917" s="11" t="s">
        <v>6021</v>
      </c>
      <c r="K3917" s="12">
        <v>97029.411760000003</v>
      </c>
      <c r="L3917" s="12">
        <v>1</v>
      </c>
      <c r="M3917" s="33" t="str">
        <f>IF(_xlfn.XLOOKUP(C3917,Raw_Data_OS_23!$C$7:$C$4518,Raw_Data_OS_23!$G$7:$G$4518,"Paid/ Closed")="Paid/ Closed","Paid/ Closed", "Still_Outstanding")</f>
        <v>Still_Outstanding</v>
      </c>
      <c r="N3917" s="33">
        <f>IF(_xlfn.XLOOKUP(C3917,Raw_Data_Paid_23!$C$4:$C$2114,Raw_Data_Paid_23!$C$4:$C$2114,1)= 1,1,0)</f>
        <v>0</v>
      </c>
      <c r="O3917" t="str">
        <f>IF(M3917=$W$7,IF(AND(N3917,_xlfn.XLOOKUP(C3917,Raw_Data_OS_23!$C$7:$C$4518,Raw_Data_OS_23!$G$7:$G$4518,0)=G3917),"A",IF(_xlfn.XLOOKUP(C3917,Raw_Data_Paid_23!$C$4:$C$2114,Raw_Data_Paid_23!$C$4:$C$2114,"B1")="B1","B1","B2")),IF(_xlfn.XLOOKUP(C3917,Raw_Data_Paid_23!$C$4:$C$2114,Raw_Data_Paid_23!$C$4:$C$2114,"C1")="C1","C1","C2"))</f>
        <v>B2</v>
      </c>
      <c r="P3917" t="str">
        <f t="shared" si="111"/>
        <v>2022B2Motor Private</v>
      </c>
    </row>
    <row r="3918" spans="3:16" x14ac:dyDescent="0.35">
      <c r="C3918" s="6" t="s">
        <v>6246</v>
      </c>
      <c r="D3918" s="7" t="s">
        <v>5999</v>
      </c>
      <c r="E3918" s="7" t="s">
        <v>6247</v>
      </c>
      <c r="F3918" s="8" t="s">
        <v>3908</v>
      </c>
      <c r="G3918" s="9">
        <v>5000</v>
      </c>
      <c r="H3918" s="10">
        <v>2021</v>
      </c>
      <c r="I3918" s="10">
        <v>2022</v>
      </c>
      <c r="J3918" s="11" t="s">
        <v>3138</v>
      </c>
      <c r="K3918" s="12">
        <v>5000</v>
      </c>
      <c r="L3918" s="12">
        <v>1</v>
      </c>
      <c r="M3918" s="33" t="str">
        <f>IF(_xlfn.XLOOKUP(C3918,Raw_Data_OS_23!$C$7:$C$4518,Raw_Data_OS_23!$G$7:$G$4518,"Paid/ Closed")="Paid/ Closed","Paid/ Closed", "Still_Outstanding")</f>
        <v>Still_Outstanding</v>
      </c>
      <c r="N3918" s="33">
        <f>IF(_xlfn.XLOOKUP(C3918,Raw_Data_Paid_23!$C$4:$C$2114,Raw_Data_Paid_23!$C$4:$C$2114,1)= 1,1,0)</f>
        <v>0</v>
      </c>
      <c r="O3918" t="str">
        <f>IF(M3918=$W$7,IF(AND(N3918,_xlfn.XLOOKUP(C3918,Raw_Data_OS_23!$C$7:$C$4518,Raw_Data_OS_23!$G$7:$G$4518,0)=G3918),"A",IF(_xlfn.XLOOKUP(C3918,Raw_Data_Paid_23!$C$4:$C$2114,Raw_Data_Paid_23!$C$4:$C$2114,"B1")="B1","B1","B2")),IF(_xlfn.XLOOKUP(C3918,Raw_Data_Paid_23!$C$4:$C$2114,Raw_Data_Paid_23!$C$4:$C$2114,"C1")="C1","C1","C2"))</f>
        <v>B2</v>
      </c>
      <c r="P3918" t="str">
        <f t="shared" si="111"/>
        <v>2021B2Motor Commercial</v>
      </c>
    </row>
    <row r="3919" spans="3:16" x14ac:dyDescent="0.35">
      <c r="C3919" s="6" t="s">
        <v>6248</v>
      </c>
      <c r="D3919" s="7" t="s">
        <v>6249</v>
      </c>
      <c r="E3919" s="7" t="s">
        <v>6161</v>
      </c>
      <c r="F3919" s="8" t="s">
        <v>3910</v>
      </c>
      <c r="G3919" s="9">
        <v>32000</v>
      </c>
      <c r="H3919" s="10">
        <v>2022</v>
      </c>
      <c r="I3919" s="10">
        <v>2022</v>
      </c>
      <c r="J3919" s="11" t="s">
        <v>6021</v>
      </c>
      <c r="K3919" s="12">
        <v>32000</v>
      </c>
      <c r="L3919" s="12">
        <v>1</v>
      </c>
      <c r="M3919" s="33" t="str">
        <f>IF(_xlfn.XLOOKUP(C3919,Raw_Data_OS_23!$C$7:$C$4518,Raw_Data_OS_23!$G$7:$G$4518,"Paid/ Closed")="Paid/ Closed","Paid/ Closed", "Still_Outstanding")</f>
        <v>Still_Outstanding</v>
      </c>
      <c r="N3919" s="33">
        <f>IF(_xlfn.XLOOKUP(C3919,Raw_Data_Paid_23!$C$4:$C$2114,Raw_Data_Paid_23!$C$4:$C$2114,1)= 1,1,0)</f>
        <v>1</v>
      </c>
      <c r="O3919" t="str">
        <f>IF(M3919=$W$7,IF(AND(N3919,_xlfn.XLOOKUP(C3919,Raw_Data_OS_23!$C$7:$C$4518,Raw_Data_OS_23!$G$7:$G$4518,0)=G3919),"A",IF(_xlfn.XLOOKUP(C3919,Raw_Data_Paid_23!$C$4:$C$2114,Raw_Data_Paid_23!$C$4:$C$2114,"B1")="B1","B1","B2")),IF(_xlfn.XLOOKUP(C3919,Raw_Data_Paid_23!$C$4:$C$2114,Raw_Data_Paid_23!$C$4:$C$2114,"C1")="C1","C1","C2"))</f>
        <v>A</v>
      </c>
      <c r="P3919" t="str">
        <f t="shared" si="111"/>
        <v>2022AMotor Private</v>
      </c>
    </row>
    <row r="3920" spans="3:16" x14ac:dyDescent="0.35">
      <c r="C3920" s="6" t="s">
        <v>6250</v>
      </c>
      <c r="D3920" s="7" t="s">
        <v>5762</v>
      </c>
      <c r="E3920" s="7" t="s">
        <v>5813</v>
      </c>
      <c r="F3920" s="8" t="s">
        <v>4244</v>
      </c>
      <c r="G3920" s="9">
        <v>154000</v>
      </c>
      <c r="H3920" s="10">
        <v>2021</v>
      </c>
      <c r="I3920" s="10">
        <v>2021</v>
      </c>
      <c r="J3920" s="11" t="s">
        <v>2250</v>
      </c>
      <c r="K3920" s="12">
        <v>154000</v>
      </c>
      <c r="L3920" s="12">
        <v>1</v>
      </c>
      <c r="M3920" s="33" t="str">
        <f>IF(_xlfn.XLOOKUP(C3920,Raw_Data_OS_23!$C$7:$C$4518,Raw_Data_OS_23!$G$7:$G$4518,"Paid/ Closed")="Paid/ Closed","Paid/ Closed", "Still_Outstanding")</f>
        <v>Still_Outstanding</v>
      </c>
      <c r="N3920" s="33">
        <f>IF(_xlfn.XLOOKUP(C3920,Raw_Data_Paid_23!$C$4:$C$2114,Raw_Data_Paid_23!$C$4:$C$2114,1)= 1,1,0)</f>
        <v>1</v>
      </c>
      <c r="O3920" t="str">
        <f>IF(M3920=$W$7,IF(AND(N3920,_xlfn.XLOOKUP(C3920,Raw_Data_OS_23!$C$7:$C$4518,Raw_Data_OS_23!$G$7:$G$4518,0)=G3920),"A",IF(_xlfn.XLOOKUP(C3920,Raw_Data_Paid_23!$C$4:$C$2114,Raw_Data_Paid_23!$C$4:$C$2114,"B1")="B1","B1","B2")),IF(_xlfn.XLOOKUP(C3920,Raw_Data_Paid_23!$C$4:$C$2114,Raw_Data_Paid_23!$C$4:$C$2114,"C1")="C1","C1","C2"))</f>
        <v>B1</v>
      </c>
      <c r="P3920" t="str">
        <f t="shared" si="111"/>
        <v>2021B1Marine</v>
      </c>
    </row>
    <row r="3921" spans="3:16" x14ac:dyDescent="0.35">
      <c r="C3921" s="6" t="s">
        <v>6251</v>
      </c>
      <c r="D3921" s="7" t="s">
        <v>6232</v>
      </c>
      <c r="E3921" s="7" t="s">
        <v>6252</v>
      </c>
      <c r="F3921" s="8" t="s">
        <v>3908</v>
      </c>
      <c r="G3921" s="9">
        <v>50000</v>
      </c>
      <c r="H3921" s="10">
        <v>2022</v>
      </c>
      <c r="I3921" s="10">
        <v>2022</v>
      </c>
      <c r="J3921" s="11" t="s">
        <v>6021</v>
      </c>
      <c r="K3921" s="12">
        <v>50000</v>
      </c>
      <c r="L3921" s="12">
        <v>1</v>
      </c>
      <c r="M3921" s="33" t="str">
        <f>IF(_xlfn.XLOOKUP(C3921,Raw_Data_OS_23!$C$7:$C$4518,Raw_Data_OS_23!$G$7:$G$4518,"Paid/ Closed")="Paid/ Closed","Paid/ Closed", "Still_Outstanding")</f>
        <v>Still_Outstanding</v>
      </c>
      <c r="N3921" s="33">
        <f>IF(_xlfn.XLOOKUP(C3921,Raw_Data_Paid_23!$C$4:$C$2114,Raw_Data_Paid_23!$C$4:$C$2114,1)= 1,1,0)</f>
        <v>0</v>
      </c>
      <c r="O3921" t="str">
        <f>IF(M3921=$W$7,IF(AND(N3921,_xlfn.XLOOKUP(C3921,Raw_Data_OS_23!$C$7:$C$4518,Raw_Data_OS_23!$G$7:$G$4518,0)=G3921),"A",IF(_xlfn.XLOOKUP(C3921,Raw_Data_Paid_23!$C$4:$C$2114,Raw_Data_Paid_23!$C$4:$C$2114,"B1")="B1","B1","B2")),IF(_xlfn.XLOOKUP(C3921,Raw_Data_Paid_23!$C$4:$C$2114,Raw_Data_Paid_23!$C$4:$C$2114,"C1")="C1","C1","C2"))</f>
        <v>B2</v>
      </c>
      <c r="P3921" t="str">
        <f t="shared" si="111"/>
        <v>2022B2Motor Commercial</v>
      </c>
    </row>
    <row r="3922" spans="3:16" x14ac:dyDescent="0.35">
      <c r="C3922" s="6" t="s">
        <v>6253</v>
      </c>
      <c r="D3922" s="7" t="s">
        <v>4355</v>
      </c>
      <c r="E3922" s="7" t="s">
        <v>6195</v>
      </c>
      <c r="F3922" s="8" t="s">
        <v>3908</v>
      </c>
      <c r="G3922" s="9">
        <v>140000</v>
      </c>
      <c r="H3922" s="10">
        <v>2019</v>
      </c>
      <c r="I3922" s="10">
        <v>2022</v>
      </c>
      <c r="J3922" s="11" t="s">
        <v>25</v>
      </c>
      <c r="K3922" s="12">
        <v>140000</v>
      </c>
      <c r="L3922" s="12">
        <v>1</v>
      </c>
      <c r="M3922" s="33" t="str">
        <f>IF(_xlfn.XLOOKUP(C3922,Raw_Data_OS_23!$C$7:$C$4518,Raw_Data_OS_23!$G$7:$G$4518,"Paid/ Closed")="Paid/ Closed","Paid/ Closed", "Still_Outstanding")</f>
        <v>Still_Outstanding</v>
      </c>
      <c r="N3922" s="33">
        <f>IF(_xlfn.XLOOKUP(C3922,Raw_Data_Paid_23!$C$4:$C$2114,Raw_Data_Paid_23!$C$4:$C$2114,1)= 1,1,0)</f>
        <v>1</v>
      </c>
      <c r="O3922" t="str">
        <f>IF(M3922=$W$7,IF(AND(N3922,_xlfn.XLOOKUP(C3922,Raw_Data_OS_23!$C$7:$C$4518,Raw_Data_OS_23!$G$7:$G$4518,0)=G3922),"A",IF(_xlfn.XLOOKUP(C3922,Raw_Data_Paid_23!$C$4:$C$2114,Raw_Data_Paid_23!$C$4:$C$2114,"B1")="B1","B1","B2")),IF(_xlfn.XLOOKUP(C3922,Raw_Data_Paid_23!$C$4:$C$2114,Raw_Data_Paid_23!$C$4:$C$2114,"C1")="C1","C1","C2"))</f>
        <v>A</v>
      </c>
      <c r="P3922" t="str">
        <f t="shared" si="111"/>
        <v>2019AMotor Commercial</v>
      </c>
    </row>
    <row r="3923" spans="3:16" x14ac:dyDescent="0.35">
      <c r="C3923" s="6" t="s">
        <v>6254</v>
      </c>
      <c r="D3923" s="7" t="s">
        <v>6222</v>
      </c>
      <c r="E3923" s="7" t="s">
        <v>6255</v>
      </c>
      <c r="F3923" s="8" t="s">
        <v>3908</v>
      </c>
      <c r="G3923" s="9">
        <v>20500</v>
      </c>
      <c r="H3923" s="10">
        <v>2022</v>
      </c>
      <c r="I3923" s="10">
        <v>2022</v>
      </c>
      <c r="J3923" s="11" t="s">
        <v>6021</v>
      </c>
      <c r="K3923" s="12">
        <v>20500</v>
      </c>
      <c r="L3923" s="12">
        <v>1</v>
      </c>
      <c r="M3923" s="33" t="str">
        <f>IF(_xlfn.XLOOKUP(C3923,Raw_Data_OS_23!$C$7:$C$4518,Raw_Data_OS_23!$G$7:$G$4518,"Paid/ Closed")="Paid/ Closed","Paid/ Closed", "Still_Outstanding")</f>
        <v>Still_Outstanding</v>
      </c>
      <c r="N3923" s="33">
        <f>IF(_xlfn.XLOOKUP(C3923,Raw_Data_Paid_23!$C$4:$C$2114,Raw_Data_Paid_23!$C$4:$C$2114,1)= 1,1,0)</f>
        <v>1</v>
      </c>
      <c r="O3923" t="str">
        <f>IF(M3923=$W$7,IF(AND(N3923,_xlfn.XLOOKUP(C3923,Raw_Data_OS_23!$C$7:$C$4518,Raw_Data_OS_23!$G$7:$G$4518,0)=G3923),"A",IF(_xlfn.XLOOKUP(C3923,Raw_Data_Paid_23!$C$4:$C$2114,Raw_Data_Paid_23!$C$4:$C$2114,"B1")="B1","B1","B2")),IF(_xlfn.XLOOKUP(C3923,Raw_Data_Paid_23!$C$4:$C$2114,Raw_Data_Paid_23!$C$4:$C$2114,"C1")="C1","C1","C2"))</f>
        <v>A</v>
      </c>
      <c r="P3923" t="str">
        <f t="shared" si="111"/>
        <v>2022AMotor Commercial</v>
      </c>
    </row>
    <row r="3924" spans="3:16" x14ac:dyDescent="0.35">
      <c r="C3924" s="6" t="s">
        <v>6256</v>
      </c>
      <c r="D3924" s="7" t="s">
        <v>5865</v>
      </c>
      <c r="E3924" s="7" t="s">
        <v>6235</v>
      </c>
      <c r="F3924" s="8" t="s">
        <v>658</v>
      </c>
      <c r="G3924" s="9">
        <v>100000</v>
      </c>
      <c r="H3924" s="10">
        <v>2021</v>
      </c>
      <c r="I3924" s="10">
        <v>2022</v>
      </c>
      <c r="J3924" s="11" t="s">
        <v>3073</v>
      </c>
      <c r="K3924" s="12">
        <v>100000</v>
      </c>
      <c r="L3924" s="12">
        <v>1</v>
      </c>
      <c r="M3924" s="33" t="str">
        <f>IF(_xlfn.XLOOKUP(C3924,Raw_Data_OS_23!$C$7:$C$4518,Raw_Data_OS_23!$G$7:$G$4518,"Paid/ Closed")="Paid/ Closed","Paid/ Closed", "Still_Outstanding")</f>
        <v>Paid/ Closed</v>
      </c>
      <c r="N3924" s="33">
        <f>IF(_xlfn.XLOOKUP(C3924,Raw_Data_Paid_23!$C$4:$C$2114,Raw_Data_Paid_23!$C$4:$C$2114,1)= 1,1,0)</f>
        <v>1</v>
      </c>
      <c r="O3924" t="str">
        <f>IF(M3924=$W$7,IF(AND(N3924,_xlfn.XLOOKUP(C3924,Raw_Data_OS_23!$C$7:$C$4518,Raw_Data_OS_23!$G$7:$G$4518,0)=G3924),"A",IF(_xlfn.XLOOKUP(C3924,Raw_Data_Paid_23!$C$4:$C$2114,Raw_Data_Paid_23!$C$4:$C$2114,"B1")="B1","B1","B2")),IF(_xlfn.XLOOKUP(C3924,Raw_Data_Paid_23!$C$4:$C$2114,Raw_Data_Paid_23!$C$4:$C$2114,"C1")="C1","C1","C2"))</f>
        <v>C1</v>
      </c>
      <c r="P3924" t="str">
        <f t="shared" si="111"/>
        <v>2021C1Workmen's Compensation</v>
      </c>
    </row>
    <row r="3925" spans="3:16" x14ac:dyDescent="0.35">
      <c r="C3925" s="6" t="s">
        <v>6257</v>
      </c>
      <c r="D3925" s="7" t="s">
        <v>5993</v>
      </c>
      <c r="E3925" s="7" t="s">
        <v>5999</v>
      </c>
      <c r="F3925" s="8" t="s">
        <v>4199</v>
      </c>
      <c r="G3925" s="9">
        <v>100000</v>
      </c>
      <c r="H3925" s="10">
        <v>2021</v>
      </c>
      <c r="I3925" s="10">
        <v>2021</v>
      </c>
      <c r="J3925" s="11" t="s">
        <v>3138</v>
      </c>
      <c r="K3925" s="12">
        <v>100000</v>
      </c>
      <c r="L3925" s="12">
        <v>1</v>
      </c>
      <c r="M3925" s="33" t="str">
        <f>IF(_xlfn.XLOOKUP(C3925,Raw_Data_OS_23!$C$7:$C$4518,Raw_Data_OS_23!$G$7:$G$4518,"Paid/ Closed")="Paid/ Closed","Paid/ Closed", "Still_Outstanding")</f>
        <v>Paid/ Closed</v>
      </c>
      <c r="N3925" s="33">
        <f>IF(_xlfn.XLOOKUP(C3925,Raw_Data_Paid_23!$C$4:$C$2114,Raw_Data_Paid_23!$C$4:$C$2114,1)= 1,1,0)</f>
        <v>1</v>
      </c>
      <c r="O3925" t="str">
        <f>IF(M3925=$W$7,IF(AND(N3925,_xlfn.XLOOKUP(C3925,Raw_Data_OS_23!$C$7:$C$4518,Raw_Data_OS_23!$G$7:$G$4518,0)=G3925),"A",IF(_xlfn.XLOOKUP(C3925,Raw_Data_Paid_23!$C$4:$C$2114,Raw_Data_Paid_23!$C$4:$C$2114,"B1")="B1","B1","B2")),IF(_xlfn.XLOOKUP(C3925,Raw_Data_Paid_23!$C$4:$C$2114,Raw_Data_Paid_23!$C$4:$C$2114,"C1")="C1","C1","C2"))</f>
        <v>C1</v>
      </c>
      <c r="P3925" t="str">
        <f t="shared" si="111"/>
        <v>2021C1Theft</v>
      </c>
    </row>
    <row r="3926" spans="3:16" x14ac:dyDescent="0.35">
      <c r="C3926" s="6" t="s">
        <v>6258</v>
      </c>
      <c r="D3926" s="7" t="s">
        <v>5853</v>
      </c>
      <c r="E3926" s="7" t="s">
        <v>5980</v>
      </c>
      <c r="F3926" s="8" t="s">
        <v>3910</v>
      </c>
      <c r="G3926" s="9">
        <v>10000</v>
      </c>
      <c r="H3926" s="10">
        <v>2021</v>
      </c>
      <c r="I3926" s="10">
        <v>2021</v>
      </c>
      <c r="J3926" s="11" t="s">
        <v>3073</v>
      </c>
      <c r="K3926" s="12">
        <v>10000</v>
      </c>
      <c r="L3926" s="12">
        <v>1</v>
      </c>
      <c r="M3926" s="33" t="str">
        <f>IF(_xlfn.XLOOKUP(C3926,Raw_Data_OS_23!$C$7:$C$4518,Raw_Data_OS_23!$G$7:$G$4518,"Paid/ Closed")="Paid/ Closed","Paid/ Closed", "Still_Outstanding")</f>
        <v>Still_Outstanding</v>
      </c>
      <c r="N3926" s="33">
        <f>IF(_xlfn.XLOOKUP(C3926,Raw_Data_Paid_23!$C$4:$C$2114,Raw_Data_Paid_23!$C$4:$C$2114,1)= 1,1,0)</f>
        <v>1</v>
      </c>
      <c r="O3926" t="str">
        <f>IF(M3926=$W$7,IF(AND(N3926,_xlfn.XLOOKUP(C3926,Raw_Data_OS_23!$C$7:$C$4518,Raw_Data_OS_23!$G$7:$G$4518,0)=G3926),"A",IF(_xlfn.XLOOKUP(C3926,Raw_Data_Paid_23!$C$4:$C$2114,Raw_Data_Paid_23!$C$4:$C$2114,"B1")="B1","B1","B2")),IF(_xlfn.XLOOKUP(C3926,Raw_Data_Paid_23!$C$4:$C$2114,Raw_Data_Paid_23!$C$4:$C$2114,"C1")="C1","C1","C2"))</f>
        <v>B1</v>
      </c>
      <c r="P3926" t="str">
        <f t="shared" si="111"/>
        <v>2021B1Motor Private</v>
      </c>
    </row>
    <row r="3927" spans="3:16" x14ac:dyDescent="0.35">
      <c r="C3927" s="6" t="s">
        <v>6259</v>
      </c>
      <c r="D3927" s="7" t="s">
        <v>6260</v>
      </c>
      <c r="E3927" s="7" t="s">
        <v>6255</v>
      </c>
      <c r="F3927" s="8" t="s">
        <v>3910</v>
      </c>
      <c r="G3927" s="9">
        <v>31000</v>
      </c>
      <c r="H3927" s="10">
        <v>2022</v>
      </c>
      <c r="I3927" s="10">
        <v>2022</v>
      </c>
      <c r="J3927" s="11" t="s">
        <v>6021</v>
      </c>
      <c r="K3927" s="12">
        <v>31000</v>
      </c>
      <c r="L3927" s="12">
        <v>1</v>
      </c>
      <c r="M3927" s="33" t="str">
        <f>IF(_xlfn.XLOOKUP(C3927,Raw_Data_OS_23!$C$7:$C$4518,Raw_Data_OS_23!$G$7:$G$4518,"Paid/ Closed")="Paid/ Closed","Paid/ Closed", "Still_Outstanding")</f>
        <v>Still_Outstanding</v>
      </c>
      <c r="N3927" s="33">
        <f>IF(_xlfn.XLOOKUP(C3927,Raw_Data_Paid_23!$C$4:$C$2114,Raw_Data_Paid_23!$C$4:$C$2114,1)= 1,1,0)</f>
        <v>0</v>
      </c>
      <c r="O3927" t="str">
        <f>IF(M3927=$W$7,IF(AND(N3927,_xlfn.XLOOKUP(C3927,Raw_Data_OS_23!$C$7:$C$4518,Raw_Data_OS_23!$G$7:$G$4518,0)=G3927),"A",IF(_xlfn.XLOOKUP(C3927,Raw_Data_Paid_23!$C$4:$C$2114,Raw_Data_Paid_23!$C$4:$C$2114,"B1")="B1","B1","B2")),IF(_xlfn.XLOOKUP(C3927,Raw_Data_Paid_23!$C$4:$C$2114,Raw_Data_Paid_23!$C$4:$C$2114,"C1")="C1","C1","C2"))</f>
        <v>B2</v>
      </c>
      <c r="P3927" t="str">
        <f t="shared" si="111"/>
        <v>2022B2Motor Private</v>
      </c>
    </row>
    <row r="3928" spans="3:16" x14ac:dyDescent="0.35">
      <c r="C3928" s="6" t="s">
        <v>6261</v>
      </c>
      <c r="D3928" s="7" t="s">
        <v>6222</v>
      </c>
      <c r="E3928" s="7" t="s">
        <v>6255</v>
      </c>
      <c r="F3928" s="8" t="s">
        <v>3910</v>
      </c>
      <c r="G3928" s="9">
        <v>30000</v>
      </c>
      <c r="H3928" s="10">
        <v>2022</v>
      </c>
      <c r="I3928" s="10">
        <v>2022</v>
      </c>
      <c r="J3928" s="11" t="s">
        <v>6021</v>
      </c>
      <c r="K3928" s="12">
        <v>30000</v>
      </c>
      <c r="L3928" s="12">
        <v>1</v>
      </c>
      <c r="M3928" s="33" t="str">
        <f>IF(_xlfn.XLOOKUP(C3928,Raw_Data_OS_23!$C$7:$C$4518,Raw_Data_OS_23!$G$7:$G$4518,"Paid/ Closed")="Paid/ Closed","Paid/ Closed", "Still_Outstanding")</f>
        <v>Still_Outstanding</v>
      </c>
      <c r="N3928" s="33">
        <f>IF(_xlfn.XLOOKUP(C3928,Raw_Data_Paid_23!$C$4:$C$2114,Raw_Data_Paid_23!$C$4:$C$2114,1)= 1,1,0)</f>
        <v>0</v>
      </c>
      <c r="O3928" t="str">
        <f>IF(M3928=$W$7,IF(AND(N3928,_xlfn.XLOOKUP(C3928,Raw_Data_OS_23!$C$7:$C$4518,Raw_Data_OS_23!$G$7:$G$4518,0)=G3928),"A",IF(_xlfn.XLOOKUP(C3928,Raw_Data_Paid_23!$C$4:$C$2114,Raw_Data_Paid_23!$C$4:$C$2114,"B1")="B1","B1","B2")),IF(_xlfn.XLOOKUP(C3928,Raw_Data_Paid_23!$C$4:$C$2114,Raw_Data_Paid_23!$C$4:$C$2114,"C1")="C1","C1","C2"))</f>
        <v>B2</v>
      </c>
      <c r="P3928" t="str">
        <f t="shared" si="111"/>
        <v>2022B2Motor Private</v>
      </c>
    </row>
    <row r="3929" spans="3:16" x14ac:dyDescent="0.35">
      <c r="C3929" s="6" t="s">
        <v>6262</v>
      </c>
      <c r="D3929" s="7" t="s">
        <v>6245</v>
      </c>
      <c r="E3929" s="7" t="s">
        <v>6263</v>
      </c>
      <c r="F3929" s="8" t="s">
        <v>3910</v>
      </c>
      <c r="G3929" s="9">
        <v>243000</v>
      </c>
      <c r="H3929" s="10">
        <v>2022</v>
      </c>
      <c r="I3929" s="10">
        <v>2022</v>
      </c>
      <c r="J3929" s="11" t="s">
        <v>6021</v>
      </c>
      <c r="K3929" s="12">
        <v>243000</v>
      </c>
      <c r="L3929" s="12">
        <v>1</v>
      </c>
      <c r="M3929" s="33" t="str">
        <f>IF(_xlfn.XLOOKUP(C3929,Raw_Data_OS_23!$C$7:$C$4518,Raw_Data_OS_23!$G$7:$G$4518,"Paid/ Closed")="Paid/ Closed","Paid/ Closed", "Still_Outstanding")</f>
        <v>Still_Outstanding</v>
      </c>
      <c r="N3929" s="33">
        <f>IF(_xlfn.XLOOKUP(C3929,Raw_Data_Paid_23!$C$4:$C$2114,Raw_Data_Paid_23!$C$4:$C$2114,1)= 1,1,0)</f>
        <v>0</v>
      </c>
      <c r="O3929" t="str">
        <f>IF(M3929=$W$7,IF(AND(N3929,_xlfn.XLOOKUP(C3929,Raw_Data_OS_23!$C$7:$C$4518,Raw_Data_OS_23!$G$7:$G$4518,0)=G3929),"A",IF(_xlfn.XLOOKUP(C3929,Raw_Data_Paid_23!$C$4:$C$2114,Raw_Data_Paid_23!$C$4:$C$2114,"B1")="B1","B1","B2")),IF(_xlfn.XLOOKUP(C3929,Raw_Data_Paid_23!$C$4:$C$2114,Raw_Data_Paid_23!$C$4:$C$2114,"C1")="C1","C1","C2"))</f>
        <v>B2</v>
      </c>
      <c r="P3929" t="str">
        <f t="shared" si="111"/>
        <v>2022B2Motor Private</v>
      </c>
    </row>
    <row r="3930" spans="3:16" x14ac:dyDescent="0.35">
      <c r="C3930" s="6" t="s">
        <v>6264</v>
      </c>
      <c r="D3930" s="7" t="s">
        <v>6209</v>
      </c>
      <c r="E3930" s="7" t="s">
        <v>6222</v>
      </c>
      <c r="F3930" s="8" t="s">
        <v>3908</v>
      </c>
      <c r="G3930" s="9">
        <v>374200.20640000002</v>
      </c>
      <c r="H3930" s="10">
        <v>2022</v>
      </c>
      <c r="I3930" s="10">
        <v>2022</v>
      </c>
      <c r="J3930" s="11" t="s">
        <v>6021</v>
      </c>
      <c r="K3930" s="12">
        <v>374200.20640000002</v>
      </c>
      <c r="L3930" s="12">
        <v>1</v>
      </c>
      <c r="M3930" s="33" t="str">
        <f>IF(_xlfn.XLOOKUP(C3930,Raw_Data_OS_23!$C$7:$C$4518,Raw_Data_OS_23!$G$7:$G$4518,"Paid/ Closed")="Paid/ Closed","Paid/ Closed", "Still_Outstanding")</f>
        <v>Still_Outstanding</v>
      </c>
      <c r="N3930" s="33">
        <f>IF(_xlfn.XLOOKUP(C3930,Raw_Data_Paid_23!$C$4:$C$2114,Raw_Data_Paid_23!$C$4:$C$2114,1)= 1,1,0)</f>
        <v>1</v>
      </c>
      <c r="O3930" t="str">
        <f>IF(M3930=$W$7,IF(AND(N3930,_xlfn.XLOOKUP(C3930,Raw_Data_OS_23!$C$7:$C$4518,Raw_Data_OS_23!$G$7:$G$4518,0)=G3930),"A",IF(_xlfn.XLOOKUP(C3930,Raw_Data_Paid_23!$C$4:$C$2114,Raw_Data_Paid_23!$C$4:$C$2114,"B1")="B1","B1","B2")),IF(_xlfn.XLOOKUP(C3930,Raw_Data_Paid_23!$C$4:$C$2114,Raw_Data_Paid_23!$C$4:$C$2114,"C1")="C1","C1","C2"))</f>
        <v>B1</v>
      </c>
      <c r="P3930" t="str">
        <f t="shared" si="111"/>
        <v>2022B1Motor Commercial</v>
      </c>
    </row>
    <row r="3931" spans="3:16" x14ac:dyDescent="0.35">
      <c r="C3931" s="6" t="s">
        <v>6265</v>
      </c>
      <c r="D3931" s="7" t="s">
        <v>6266</v>
      </c>
      <c r="E3931" s="7" t="s">
        <v>6267</v>
      </c>
      <c r="F3931" s="8" t="s">
        <v>3908</v>
      </c>
      <c r="G3931" s="9">
        <v>23940</v>
      </c>
      <c r="H3931" s="10">
        <v>2022</v>
      </c>
      <c r="I3931" s="10">
        <v>2022</v>
      </c>
      <c r="J3931" s="11" t="s">
        <v>6021</v>
      </c>
      <c r="K3931" s="12">
        <v>23940</v>
      </c>
      <c r="L3931" s="12">
        <v>1</v>
      </c>
      <c r="M3931" s="33" t="str">
        <f>IF(_xlfn.XLOOKUP(C3931,Raw_Data_OS_23!$C$7:$C$4518,Raw_Data_OS_23!$G$7:$G$4518,"Paid/ Closed")="Paid/ Closed","Paid/ Closed", "Still_Outstanding")</f>
        <v>Still_Outstanding</v>
      </c>
      <c r="N3931" s="33">
        <f>IF(_xlfn.XLOOKUP(C3931,Raw_Data_Paid_23!$C$4:$C$2114,Raw_Data_Paid_23!$C$4:$C$2114,1)= 1,1,0)</f>
        <v>1</v>
      </c>
      <c r="O3931" t="str">
        <f>IF(M3931=$W$7,IF(AND(N3931,_xlfn.XLOOKUP(C3931,Raw_Data_OS_23!$C$7:$C$4518,Raw_Data_OS_23!$G$7:$G$4518,0)=G3931),"A",IF(_xlfn.XLOOKUP(C3931,Raw_Data_Paid_23!$C$4:$C$2114,Raw_Data_Paid_23!$C$4:$C$2114,"B1")="B1","B1","B2")),IF(_xlfn.XLOOKUP(C3931,Raw_Data_Paid_23!$C$4:$C$2114,Raw_Data_Paid_23!$C$4:$C$2114,"C1")="C1","C1","C2"))</f>
        <v>A</v>
      </c>
      <c r="P3931" t="str">
        <f t="shared" si="111"/>
        <v>2022AMotor Commercial</v>
      </c>
    </row>
    <row r="3932" spans="3:16" x14ac:dyDescent="0.35">
      <c r="C3932" s="6" t="s">
        <v>6268</v>
      </c>
      <c r="D3932" s="7" t="s">
        <v>6269</v>
      </c>
      <c r="E3932" s="7" t="s">
        <v>6267</v>
      </c>
      <c r="F3932" s="8" t="s">
        <v>3910</v>
      </c>
      <c r="G3932" s="9">
        <v>250000</v>
      </c>
      <c r="H3932" s="10">
        <v>2022</v>
      </c>
      <c r="I3932" s="10">
        <v>2022</v>
      </c>
      <c r="J3932" s="11" t="s">
        <v>6021</v>
      </c>
      <c r="K3932" s="12">
        <v>250000</v>
      </c>
      <c r="L3932" s="12">
        <v>1</v>
      </c>
      <c r="M3932" s="33" t="str">
        <f>IF(_xlfn.XLOOKUP(C3932,Raw_Data_OS_23!$C$7:$C$4518,Raw_Data_OS_23!$G$7:$G$4518,"Paid/ Closed")="Paid/ Closed","Paid/ Closed", "Still_Outstanding")</f>
        <v>Still_Outstanding</v>
      </c>
      <c r="N3932" s="33">
        <f>IF(_xlfn.XLOOKUP(C3932,Raw_Data_Paid_23!$C$4:$C$2114,Raw_Data_Paid_23!$C$4:$C$2114,1)= 1,1,0)</f>
        <v>0</v>
      </c>
      <c r="O3932" t="str">
        <f>IF(M3932=$W$7,IF(AND(N3932,_xlfn.XLOOKUP(C3932,Raw_Data_OS_23!$C$7:$C$4518,Raw_Data_OS_23!$G$7:$G$4518,0)=G3932),"A",IF(_xlfn.XLOOKUP(C3932,Raw_Data_Paid_23!$C$4:$C$2114,Raw_Data_Paid_23!$C$4:$C$2114,"B1")="B1","B1","B2")),IF(_xlfn.XLOOKUP(C3932,Raw_Data_Paid_23!$C$4:$C$2114,Raw_Data_Paid_23!$C$4:$C$2114,"C1")="C1","C1","C2"))</f>
        <v>B2</v>
      </c>
      <c r="P3932" t="str">
        <f t="shared" si="111"/>
        <v>2022B2Motor Private</v>
      </c>
    </row>
    <row r="3933" spans="3:16" x14ac:dyDescent="0.35">
      <c r="C3933" s="6" t="s">
        <v>6270</v>
      </c>
      <c r="D3933" s="7" t="s">
        <v>6188</v>
      </c>
      <c r="E3933" s="7" t="s">
        <v>6205</v>
      </c>
      <c r="F3933" s="8" t="s">
        <v>3910</v>
      </c>
      <c r="G3933" s="9">
        <v>50000</v>
      </c>
      <c r="H3933" s="10">
        <v>2022</v>
      </c>
      <c r="I3933" s="10">
        <v>2022</v>
      </c>
      <c r="J3933" s="11" t="s">
        <v>6021</v>
      </c>
      <c r="K3933" s="12">
        <v>50000</v>
      </c>
      <c r="L3933" s="12">
        <v>1</v>
      </c>
      <c r="M3933" s="33" t="str">
        <f>IF(_xlfn.XLOOKUP(C3933,Raw_Data_OS_23!$C$7:$C$4518,Raw_Data_OS_23!$G$7:$G$4518,"Paid/ Closed")="Paid/ Closed","Paid/ Closed", "Still_Outstanding")</f>
        <v>Still_Outstanding</v>
      </c>
      <c r="N3933" s="33">
        <f>IF(_xlfn.XLOOKUP(C3933,Raw_Data_Paid_23!$C$4:$C$2114,Raw_Data_Paid_23!$C$4:$C$2114,1)= 1,1,0)</f>
        <v>0</v>
      </c>
      <c r="O3933" t="str">
        <f>IF(M3933=$W$7,IF(AND(N3933,_xlfn.XLOOKUP(C3933,Raw_Data_OS_23!$C$7:$C$4518,Raw_Data_OS_23!$G$7:$G$4518,0)=G3933),"A",IF(_xlfn.XLOOKUP(C3933,Raw_Data_Paid_23!$C$4:$C$2114,Raw_Data_Paid_23!$C$4:$C$2114,"B1")="B1","B1","B2")),IF(_xlfn.XLOOKUP(C3933,Raw_Data_Paid_23!$C$4:$C$2114,Raw_Data_Paid_23!$C$4:$C$2114,"C1")="C1","C1","C2"))</f>
        <v>B2</v>
      </c>
      <c r="P3933" t="str">
        <f t="shared" si="111"/>
        <v>2022B2Motor Private</v>
      </c>
    </row>
    <row r="3934" spans="3:16" x14ac:dyDescent="0.35">
      <c r="C3934" s="6" t="s">
        <v>6271</v>
      </c>
      <c r="D3934" s="7" t="s">
        <v>6272</v>
      </c>
      <c r="E3934" s="7" t="s">
        <v>6255</v>
      </c>
      <c r="F3934" s="8" t="s">
        <v>3910</v>
      </c>
      <c r="G3934" s="9">
        <v>15000</v>
      </c>
      <c r="H3934" s="10">
        <v>2022</v>
      </c>
      <c r="I3934" s="10">
        <v>2022</v>
      </c>
      <c r="J3934" s="11" t="s">
        <v>6021</v>
      </c>
      <c r="K3934" s="12">
        <v>25000</v>
      </c>
      <c r="L3934" s="12">
        <v>1</v>
      </c>
      <c r="M3934" s="33" t="str">
        <f>IF(_xlfn.XLOOKUP(C3934,Raw_Data_OS_23!$C$7:$C$4518,Raw_Data_OS_23!$G$7:$G$4518,"Paid/ Closed")="Paid/ Closed","Paid/ Closed", "Still_Outstanding")</f>
        <v>Still_Outstanding</v>
      </c>
      <c r="N3934" s="33">
        <f>IF(_xlfn.XLOOKUP(C3934,Raw_Data_Paid_23!$C$4:$C$2114,Raw_Data_Paid_23!$C$4:$C$2114,1)= 1,1,0)</f>
        <v>0</v>
      </c>
      <c r="O3934" t="str">
        <f>IF(M3934=$W$7,IF(AND(N3934,_xlfn.XLOOKUP(C3934,Raw_Data_OS_23!$C$7:$C$4518,Raw_Data_OS_23!$G$7:$G$4518,0)=G3934),"A",IF(_xlfn.XLOOKUP(C3934,Raw_Data_Paid_23!$C$4:$C$2114,Raw_Data_Paid_23!$C$4:$C$2114,"B1")="B1","B1","B2")),IF(_xlfn.XLOOKUP(C3934,Raw_Data_Paid_23!$C$4:$C$2114,Raw_Data_Paid_23!$C$4:$C$2114,"C1")="C1","C1","C2"))</f>
        <v>B2</v>
      </c>
      <c r="P3934" t="str">
        <f t="shared" si="111"/>
        <v>2022B2Motor Private</v>
      </c>
    </row>
    <row r="3935" spans="3:16" x14ac:dyDescent="0.35">
      <c r="C3935" s="6" t="s">
        <v>6273</v>
      </c>
      <c r="D3935" s="7" t="s">
        <v>6269</v>
      </c>
      <c r="E3935" s="7" t="s">
        <v>6267</v>
      </c>
      <c r="F3935" s="8" t="s">
        <v>3910</v>
      </c>
      <c r="G3935" s="9">
        <v>10000</v>
      </c>
      <c r="H3935" s="10">
        <v>2022</v>
      </c>
      <c r="I3935" s="10">
        <v>2022</v>
      </c>
      <c r="J3935" s="11" t="s">
        <v>6021</v>
      </c>
      <c r="K3935" s="12">
        <v>10000</v>
      </c>
      <c r="L3935" s="12">
        <v>1</v>
      </c>
      <c r="M3935" s="33" t="str">
        <f>IF(_xlfn.XLOOKUP(C3935,Raw_Data_OS_23!$C$7:$C$4518,Raw_Data_OS_23!$G$7:$G$4518,"Paid/ Closed")="Paid/ Closed","Paid/ Closed", "Still_Outstanding")</f>
        <v>Still_Outstanding</v>
      </c>
      <c r="N3935" s="33">
        <f>IF(_xlfn.XLOOKUP(C3935,Raw_Data_Paid_23!$C$4:$C$2114,Raw_Data_Paid_23!$C$4:$C$2114,1)= 1,1,0)</f>
        <v>1</v>
      </c>
      <c r="O3935" t="str">
        <f>IF(M3935=$W$7,IF(AND(N3935,_xlfn.XLOOKUP(C3935,Raw_Data_OS_23!$C$7:$C$4518,Raw_Data_OS_23!$G$7:$G$4518,0)=G3935),"A",IF(_xlfn.XLOOKUP(C3935,Raw_Data_Paid_23!$C$4:$C$2114,Raw_Data_Paid_23!$C$4:$C$2114,"B1")="B1","B1","B2")),IF(_xlfn.XLOOKUP(C3935,Raw_Data_Paid_23!$C$4:$C$2114,Raw_Data_Paid_23!$C$4:$C$2114,"C1")="C1","C1","C2"))</f>
        <v>A</v>
      </c>
      <c r="P3935" t="str">
        <f t="shared" si="111"/>
        <v>2022AMotor Private</v>
      </c>
    </row>
    <row r="3936" spans="3:16" x14ac:dyDescent="0.35">
      <c r="C3936" s="6" t="s">
        <v>6274</v>
      </c>
      <c r="D3936" s="7" t="s">
        <v>6110</v>
      </c>
      <c r="E3936" s="7" t="s">
        <v>6255</v>
      </c>
      <c r="F3936" s="8" t="s">
        <v>3910</v>
      </c>
      <c r="G3936" s="9">
        <v>10000</v>
      </c>
      <c r="H3936" s="10">
        <v>2022</v>
      </c>
      <c r="I3936" s="10">
        <v>2022</v>
      </c>
      <c r="J3936" s="11" t="s">
        <v>6021</v>
      </c>
      <c r="K3936" s="12">
        <v>10000</v>
      </c>
      <c r="L3936" s="12">
        <v>1</v>
      </c>
      <c r="M3936" s="33" t="str">
        <f>IF(_xlfn.XLOOKUP(C3936,Raw_Data_OS_23!$C$7:$C$4518,Raw_Data_OS_23!$G$7:$G$4518,"Paid/ Closed")="Paid/ Closed","Paid/ Closed", "Still_Outstanding")</f>
        <v>Still_Outstanding</v>
      </c>
      <c r="N3936" s="33">
        <f>IF(_xlfn.XLOOKUP(C3936,Raw_Data_Paid_23!$C$4:$C$2114,Raw_Data_Paid_23!$C$4:$C$2114,1)= 1,1,0)</f>
        <v>1</v>
      </c>
      <c r="O3936" t="str">
        <f>IF(M3936=$W$7,IF(AND(N3936,_xlfn.XLOOKUP(C3936,Raw_Data_OS_23!$C$7:$C$4518,Raw_Data_OS_23!$G$7:$G$4518,0)=G3936),"A",IF(_xlfn.XLOOKUP(C3936,Raw_Data_Paid_23!$C$4:$C$2114,Raw_Data_Paid_23!$C$4:$C$2114,"B1")="B1","B1","B2")),IF(_xlfn.XLOOKUP(C3936,Raw_Data_Paid_23!$C$4:$C$2114,Raw_Data_Paid_23!$C$4:$C$2114,"C1")="C1","C1","C2"))</f>
        <v>A</v>
      </c>
      <c r="P3936" t="str">
        <f t="shared" si="111"/>
        <v>2022AMotor Private</v>
      </c>
    </row>
    <row r="3937" spans="3:16" x14ac:dyDescent="0.35">
      <c r="C3937" s="6" t="s">
        <v>6275</v>
      </c>
      <c r="D3937" s="7" t="s">
        <v>6222</v>
      </c>
      <c r="E3937" s="7" t="s">
        <v>6276</v>
      </c>
      <c r="F3937" s="8" t="s">
        <v>3910</v>
      </c>
      <c r="G3937" s="9">
        <v>17500</v>
      </c>
      <c r="H3937" s="10">
        <v>2022</v>
      </c>
      <c r="I3937" s="10">
        <v>2022</v>
      </c>
      <c r="J3937" s="11" t="s">
        <v>6021</v>
      </c>
      <c r="K3937" s="12">
        <v>17500</v>
      </c>
      <c r="L3937" s="12">
        <v>1</v>
      </c>
      <c r="M3937" s="33" t="str">
        <f>IF(_xlfn.XLOOKUP(C3937,Raw_Data_OS_23!$C$7:$C$4518,Raw_Data_OS_23!$G$7:$G$4518,"Paid/ Closed")="Paid/ Closed","Paid/ Closed", "Still_Outstanding")</f>
        <v>Still_Outstanding</v>
      </c>
      <c r="N3937" s="33">
        <f>IF(_xlfn.XLOOKUP(C3937,Raw_Data_Paid_23!$C$4:$C$2114,Raw_Data_Paid_23!$C$4:$C$2114,1)= 1,1,0)</f>
        <v>0</v>
      </c>
      <c r="O3937" t="str">
        <f>IF(M3937=$W$7,IF(AND(N3937,_xlfn.XLOOKUP(C3937,Raw_Data_OS_23!$C$7:$C$4518,Raw_Data_OS_23!$G$7:$G$4518,0)=G3937),"A",IF(_xlfn.XLOOKUP(C3937,Raw_Data_Paid_23!$C$4:$C$2114,Raw_Data_Paid_23!$C$4:$C$2114,"B1")="B1","B1","B2")),IF(_xlfn.XLOOKUP(C3937,Raw_Data_Paid_23!$C$4:$C$2114,Raw_Data_Paid_23!$C$4:$C$2114,"C1")="C1","C1","C2"))</f>
        <v>B2</v>
      </c>
      <c r="P3937" t="str">
        <f t="shared" si="111"/>
        <v>2022B2Motor Private</v>
      </c>
    </row>
    <row r="3938" spans="3:16" x14ac:dyDescent="0.35">
      <c r="C3938" s="6" t="s">
        <v>6277</v>
      </c>
      <c r="D3938" s="7" t="s">
        <v>6267</v>
      </c>
      <c r="E3938" s="7" t="s">
        <v>6276</v>
      </c>
      <c r="F3938" s="8" t="s">
        <v>3908</v>
      </c>
      <c r="G3938" s="9">
        <v>35000</v>
      </c>
      <c r="H3938" s="10">
        <v>2022</v>
      </c>
      <c r="I3938" s="10">
        <v>2022</v>
      </c>
      <c r="J3938" s="11" t="s">
        <v>6021</v>
      </c>
      <c r="K3938" s="12">
        <v>35000</v>
      </c>
      <c r="L3938" s="12">
        <v>1</v>
      </c>
      <c r="M3938" s="33" t="str">
        <f>IF(_xlfn.XLOOKUP(C3938,Raw_Data_OS_23!$C$7:$C$4518,Raw_Data_OS_23!$G$7:$G$4518,"Paid/ Closed")="Paid/ Closed","Paid/ Closed", "Still_Outstanding")</f>
        <v>Still_Outstanding</v>
      </c>
      <c r="N3938" s="33">
        <f>IF(_xlfn.XLOOKUP(C3938,Raw_Data_Paid_23!$C$4:$C$2114,Raw_Data_Paid_23!$C$4:$C$2114,1)= 1,1,0)</f>
        <v>0</v>
      </c>
      <c r="O3938" t="str">
        <f>IF(M3938=$W$7,IF(AND(N3938,_xlfn.XLOOKUP(C3938,Raw_Data_OS_23!$C$7:$C$4518,Raw_Data_OS_23!$G$7:$G$4518,0)=G3938),"A",IF(_xlfn.XLOOKUP(C3938,Raw_Data_Paid_23!$C$4:$C$2114,Raw_Data_Paid_23!$C$4:$C$2114,"B1")="B1","B1","B2")),IF(_xlfn.XLOOKUP(C3938,Raw_Data_Paid_23!$C$4:$C$2114,Raw_Data_Paid_23!$C$4:$C$2114,"C1")="C1","C1","C2"))</f>
        <v>B2</v>
      </c>
      <c r="P3938" t="str">
        <f t="shared" si="111"/>
        <v>2022B2Motor Commercial</v>
      </c>
    </row>
    <row r="3939" spans="3:16" x14ac:dyDescent="0.35">
      <c r="C3939" s="6" t="s">
        <v>6278</v>
      </c>
      <c r="D3939" s="7" t="s">
        <v>6056</v>
      </c>
      <c r="E3939" s="7" t="s">
        <v>6255</v>
      </c>
      <c r="F3939" s="8" t="s">
        <v>3910</v>
      </c>
      <c r="G3939" s="9">
        <v>10000</v>
      </c>
      <c r="H3939" s="10">
        <v>2022</v>
      </c>
      <c r="I3939" s="10">
        <v>2022</v>
      </c>
      <c r="J3939" s="11" t="s">
        <v>6021</v>
      </c>
      <c r="K3939" s="12">
        <v>10000</v>
      </c>
      <c r="L3939" s="12">
        <v>1</v>
      </c>
      <c r="M3939" s="33" t="str">
        <f>IF(_xlfn.XLOOKUP(C3939,Raw_Data_OS_23!$C$7:$C$4518,Raw_Data_OS_23!$G$7:$G$4518,"Paid/ Closed")="Paid/ Closed","Paid/ Closed", "Still_Outstanding")</f>
        <v>Still_Outstanding</v>
      </c>
      <c r="N3939" s="33">
        <f>IF(_xlfn.XLOOKUP(C3939,Raw_Data_Paid_23!$C$4:$C$2114,Raw_Data_Paid_23!$C$4:$C$2114,1)= 1,1,0)</f>
        <v>1</v>
      </c>
      <c r="O3939" t="str">
        <f>IF(M3939=$W$7,IF(AND(N3939,_xlfn.XLOOKUP(C3939,Raw_Data_OS_23!$C$7:$C$4518,Raw_Data_OS_23!$G$7:$G$4518,0)=G3939),"A",IF(_xlfn.XLOOKUP(C3939,Raw_Data_Paid_23!$C$4:$C$2114,Raw_Data_Paid_23!$C$4:$C$2114,"B1")="B1","B1","B2")),IF(_xlfn.XLOOKUP(C3939,Raw_Data_Paid_23!$C$4:$C$2114,Raw_Data_Paid_23!$C$4:$C$2114,"C1")="C1","C1","C2"))</f>
        <v>A</v>
      </c>
      <c r="P3939" t="str">
        <f t="shared" si="111"/>
        <v>2022AMotor Private</v>
      </c>
    </row>
    <row r="3940" spans="3:16" x14ac:dyDescent="0.35">
      <c r="C3940" s="6" t="s">
        <v>6279</v>
      </c>
      <c r="D3940" s="7" t="s">
        <v>6276</v>
      </c>
      <c r="E3940" s="7" t="s">
        <v>6280</v>
      </c>
      <c r="F3940" s="8" t="s">
        <v>3910</v>
      </c>
      <c r="G3940" s="9">
        <v>930000</v>
      </c>
      <c r="H3940" s="10">
        <v>2022</v>
      </c>
      <c r="I3940" s="10">
        <v>2022</v>
      </c>
      <c r="J3940" s="11" t="s">
        <v>6021</v>
      </c>
      <c r="K3940" s="12">
        <v>930000</v>
      </c>
      <c r="L3940" s="12">
        <v>1</v>
      </c>
      <c r="M3940" s="33" t="str">
        <f>IF(_xlfn.XLOOKUP(C3940,Raw_Data_OS_23!$C$7:$C$4518,Raw_Data_OS_23!$G$7:$G$4518,"Paid/ Closed")="Paid/ Closed","Paid/ Closed", "Still_Outstanding")</f>
        <v>Still_Outstanding</v>
      </c>
      <c r="N3940" s="33">
        <f>IF(_xlfn.XLOOKUP(C3940,Raw_Data_Paid_23!$C$4:$C$2114,Raw_Data_Paid_23!$C$4:$C$2114,1)= 1,1,0)</f>
        <v>0</v>
      </c>
      <c r="O3940" t="str">
        <f>IF(M3940=$W$7,IF(AND(N3940,_xlfn.XLOOKUP(C3940,Raw_Data_OS_23!$C$7:$C$4518,Raw_Data_OS_23!$G$7:$G$4518,0)=G3940),"A",IF(_xlfn.XLOOKUP(C3940,Raw_Data_Paid_23!$C$4:$C$2114,Raw_Data_Paid_23!$C$4:$C$2114,"B1")="B1","B1","B2")),IF(_xlfn.XLOOKUP(C3940,Raw_Data_Paid_23!$C$4:$C$2114,Raw_Data_Paid_23!$C$4:$C$2114,"C1")="C1","C1","C2"))</f>
        <v>B2</v>
      </c>
      <c r="P3940" t="str">
        <f t="shared" si="111"/>
        <v>2022B2Motor Private</v>
      </c>
    </row>
    <row r="3941" spans="3:16" x14ac:dyDescent="0.35">
      <c r="C3941" s="6" t="s">
        <v>6281</v>
      </c>
      <c r="D3941" s="7" t="s">
        <v>6245</v>
      </c>
      <c r="E3941" s="7" t="s">
        <v>6280</v>
      </c>
      <c r="F3941" s="8" t="s">
        <v>3910</v>
      </c>
      <c r="G3941" s="9">
        <v>14500</v>
      </c>
      <c r="H3941" s="10">
        <v>2022</v>
      </c>
      <c r="I3941" s="10">
        <v>2022</v>
      </c>
      <c r="J3941" s="11" t="s">
        <v>6021</v>
      </c>
      <c r="K3941" s="12">
        <v>14500</v>
      </c>
      <c r="L3941" s="12">
        <v>1</v>
      </c>
      <c r="M3941" s="33" t="str">
        <f>IF(_xlfn.XLOOKUP(C3941,Raw_Data_OS_23!$C$7:$C$4518,Raw_Data_OS_23!$G$7:$G$4518,"Paid/ Closed")="Paid/ Closed","Paid/ Closed", "Still_Outstanding")</f>
        <v>Still_Outstanding</v>
      </c>
      <c r="N3941" s="33">
        <f>IF(_xlfn.XLOOKUP(C3941,Raw_Data_Paid_23!$C$4:$C$2114,Raw_Data_Paid_23!$C$4:$C$2114,1)= 1,1,0)</f>
        <v>0</v>
      </c>
      <c r="O3941" t="str">
        <f>IF(M3941=$W$7,IF(AND(N3941,_xlfn.XLOOKUP(C3941,Raw_Data_OS_23!$C$7:$C$4518,Raw_Data_OS_23!$G$7:$G$4518,0)=G3941),"A",IF(_xlfn.XLOOKUP(C3941,Raw_Data_Paid_23!$C$4:$C$2114,Raw_Data_Paid_23!$C$4:$C$2114,"B1")="B1","B1","B2")),IF(_xlfn.XLOOKUP(C3941,Raw_Data_Paid_23!$C$4:$C$2114,Raw_Data_Paid_23!$C$4:$C$2114,"C1")="C1","C1","C2"))</f>
        <v>B2</v>
      </c>
      <c r="P3941" t="str">
        <f t="shared" si="111"/>
        <v>2022B2Motor Private</v>
      </c>
    </row>
    <row r="3942" spans="3:16" x14ac:dyDescent="0.35">
      <c r="C3942" s="6" t="s">
        <v>6282</v>
      </c>
      <c r="D3942" s="7" t="s">
        <v>6266</v>
      </c>
      <c r="E3942" s="7" t="s">
        <v>6280</v>
      </c>
      <c r="F3942" s="8" t="s">
        <v>3910</v>
      </c>
      <c r="G3942" s="9">
        <v>100000</v>
      </c>
      <c r="H3942" s="10">
        <v>2022</v>
      </c>
      <c r="I3942" s="10">
        <v>2022</v>
      </c>
      <c r="J3942" s="11" t="s">
        <v>6021</v>
      </c>
      <c r="K3942" s="12">
        <v>100000</v>
      </c>
      <c r="L3942" s="12">
        <v>1</v>
      </c>
      <c r="M3942" s="33" t="str">
        <f>IF(_xlfn.XLOOKUP(C3942,Raw_Data_OS_23!$C$7:$C$4518,Raw_Data_OS_23!$G$7:$G$4518,"Paid/ Closed")="Paid/ Closed","Paid/ Closed", "Still_Outstanding")</f>
        <v>Still_Outstanding</v>
      </c>
      <c r="N3942" s="33">
        <f>IF(_xlfn.XLOOKUP(C3942,Raw_Data_Paid_23!$C$4:$C$2114,Raw_Data_Paid_23!$C$4:$C$2114,1)= 1,1,0)</f>
        <v>0</v>
      </c>
      <c r="O3942" t="str">
        <f>IF(M3942=$W$7,IF(AND(N3942,_xlfn.XLOOKUP(C3942,Raw_Data_OS_23!$C$7:$C$4518,Raw_Data_OS_23!$G$7:$G$4518,0)=G3942),"A",IF(_xlfn.XLOOKUP(C3942,Raw_Data_Paid_23!$C$4:$C$2114,Raw_Data_Paid_23!$C$4:$C$2114,"B1")="B1","B1","B2")),IF(_xlfn.XLOOKUP(C3942,Raw_Data_Paid_23!$C$4:$C$2114,Raw_Data_Paid_23!$C$4:$C$2114,"C1")="C1","C1","C2"))</f>
        <v>B2</v>
      </c>
      <c r="P3942" t="str">
        <f t="shared" si="111"/>
        <v>2022B2Motor Private</v>
      </c>
    </row>
    <row r="3943" spans="3:16" x14ac:dyDescent="0.35">
      <c r="C3943" s="6" t="s">
        <v>6283</v>
      </c>
      <c r="D3943" s="7" t="s">
        <v>6280</v>
      </c>
      <c r="E3943" s="7" t="s">
        <v>6284</v>
      </c>
      <c r="F3943" s="8" t="s">
        <v>3910</v>
      </c>
      <c r="G3943" s="9">
        <v>0</v>
      </c>
      <c r="H3943" s="10">
        <v>2022</v>
      </c>
      <c r="I3943" s="10">
        <v>2022</v>
      </c>
      <c r="J3943" s="11" t="s">
        <v>6021</v>
      </c>
      <c r="K3943" s="12">
        <v>20000</v>
      </c>
      <c r="L3943" s="12">
        <v>1</v>
      </c>
      <c r="M3943" s="33" t="str">
        <f>IF(_xlfn.XLOOKUP(C3943,Raw_Data_OS_23!$C$7:$C$4518,Raw_Data_OS_23!$G$7:$G$4518,"Paid/ Closed")="Paid/ Closed","Paid/ Closed", "Still_Outstanding")</f>
        <v>Still_Outstanding</v>
      </c>
      <c r="N3943" s="33">
        <f>IF(_xlfn.XLOOKUP(C3943,Raw_Data_Paid_23!$C$4:$C$2114,Raw_Data_Paid_23!$C$4:$C$2114,1)= 1,1,0)</f>
        <v>1</v>
      </c>
      <c r="O3943" t="str">
        <f>IF(M3943=$W$7,IF(AND(N3943,_xlfn.XLOOKUP(C3943,Raw_Data_OS_23!$C$7:$C$4518,Raw_Data_OS_23!$G$7:$G$4518,0)=G3943),"A",IF(_xlfn.XLOOKUP(C3943,Raw_Data_Paid_23!$C$4:$C$2114,Raw_Data_Paid_23!$C$4:$C$2114,"B1")="B1","B1","B2")),IF(_xlfn.XLOOKUP(C3943,Raw_Data_Paid_23!$C$4:$C$2114,Raw_Data_Paid_23!$C$4:$C$2114,"C1")="C1","C1","C2"))</f>
        <v>A</v>
      </c>
      <c r="P3943" t="str">
        <f t="shared" si="111"/>
        <v>2022AMotor Private</v>
      </c>
    </row>
    <row r="3944" spans="3:16" x14ac:dyDescent="0.35">
      <c r="C3944" s="6" t="s">
        <v>6285</v>
      </c>
      <c r="D3944" s="7" t="s">
        <v>6217</v>
      </c>
      <c r="E3944" s="7" t="s">
        <v>6284</v>
      </c>
      <c r="F3944" s="8" t="s">
        <v>3910</v>
      </c>
      <c r="G3944" s="9">
        <v>7500</v>
      </c>
      <c r="H3944" s="10">
        <v>2022</v>
      </c>
      <c r="I3944" s="10">
        <v>2022</v>
      </c>
      <c r="J3944" s="11" t="s">
        <v>6021</v>
      </c>
      <c r="K3944" s="12">
        <v>7500</v>
      </c>
      <c r="L3944" s="12">
        <v>1</v>
      </c>
      <c r="M3944" s="33" t="str">
        <f>IF(_xlfn.XLOOKUP(C3944,Raw_Data_OS_23!$C$7:$C$4518,Raw_Data_OS_23!$G$7:$G$4518,"Paid/ Closed")="Paid/ Closed","Paid/ Closed", "Still_Outstanding")</f>
        <v>Still_Outstanding</v>
      </c>
      <c r="N3944" s="33">
        <f>IF(_xlfn.XLOOKUP(C3944,Raw_Data_Paid_23!$C$4:$C$2114,Raw_Data_Paid_23!$C$4:$C$2114,1)= 1,1,0)</f>
        <v>0</v>
      </c>
      <c r="O3944" t="str">
        <f>IF(M3944=$W$7,IF(AND(N3944,_xlfn.XLOOKUP(C3944,Raw_Data_OS_23!$C$7:$C$4518,Raw_Data_OS_23!$G$7:$G$4518,0)=G3944),"A",IF(_xlfn.XLOOKUP(C3944,Raw_Data_Paid_23!$C$4:$C$2114,Raw_Data_Paid_23!$C$4:$C$2114,"B1")="B1","B1","B2")),IF(_xlfn.XLOOKUP(C3944,Raw_Data_Paid_23!$C$4:$C$2114,Raw_Data_Paid_23!$C$4:$C$2114,"C1")="C1","C1","C2"))</f>
        <v>B2</v>
      </c>
      <c r="P3944" t="str">
        <f t="shared" si="111"/>
        <v>2022B2Motor Private</v>
      </c>
    </row>
    <row r="3945" spans="3:16" x14ac:dyDescent="0.35">
      <c r="C3945" s="6" t="s">
        <v>6286</v>
      </c>
      <c r="D3945" s="7" t="s">
        <v>6195</v>
      </c>
      <c r="E3945" s="7" t="s">
        <v>6202</v>
      </c>
      <c r="F3945" s="8" t="s">
        <v>3910</v>
      </c>
      <c r="G3945" s="9">
        <v>100000</v>
      </c>
      <c r="H3945" s="10">
        <v>2022</v>
      </c>
      <c r="I3945" s="10">
        <v>2022</v>
      </c>
      <c r="J3945" s="11" t="s">
        <v>6021</v>
      </c>
      <c r="K3945" s="12">
        <v>100000</v>
      </c>
      <c r="L3945" s="12">
        <v>1</v>
      </c>
      <c r="M3945" s="33" t="str">
        <f>IF(_xlfn.XLOOKUP(C3945,Raw_Data_OS_23!$C$7:$C$4518,Raw_Data_OS_23!$G$7:$G$4518,"Paid/ Closed")="Paid/ Closed","Paid/ Closed", "Still_Outstanding")</f>
        <v>Still_Outstanding</v>
      </c>
      <c r="N3945" s="33">
        <f>IF(_xlfn.XLOOKUP(C3945,Raw_Data_Paid_23!$C$4:$C$2114,Raw_Data_Paid_23!$C$4:$C$2114,1)= 1,1,0)</f>
        <v>1</v>
      </c>
      <c r="O3945" t="str">
        <f>IF(M3945=$W$7,IF(AND(N3945,_xlfn.XLOOKUP(C3945,Raw_Data_OS_23!$C$7:$C$4518,Raw_Data_OS_23!$G$7:$G$4518,0)=G3945),"A",IF(_xlfn.XLOOKUP(C3945,Raw_Data_Paid_23!$C$4:$C$2114,Raw_Data_Paid_23!$C$4:$C$2114,"B1")="B1","B1","B2")),IF(_xlfn.XLOOKUP(C3945,Raw_Data_Paid_23!$C$4:$C$2114,Raw_Data_Paid_23!$C$4:$C$2114,"C1")="C1","C1","C2"))</f>
        <v>A</v>
      </c>
      <c r="P3945" t="str">
        <f t="shared" si="111"/>
        <v>2022AMotor Private</v>
      </c>
    </row>
    <row r="3946" spans="3:16" x14ac:dyDescent="0.35">
      <c r="C3946" s="6" t="s">
        <v>6287</v>
      </c>
      <c r="D3946" s="7" t="s">
        <v>6288</v>
      </c>
      <c r="E3946" s="7" t="s">
        <v>6267</v>
      </c>
      <c r="F3946" s="8" t="s">
        <v>3910</v>
      </c>
      <c r="G3946" s="9">
        <v>10000</v>
      </c>
      <c r="H3946" s="10">
        <v>2022</v>
      </c>
      <c r="I3946" s="10">
        <v>2022</v>
      </c>
      <c r="J3946" s="11" t="s">
        <v>6021</v>
      </c>
      <c r="K3946" s="12">
        <v>10000</v>
      </c>
      <c r="L3946" s="12">
        <v>1</v>
      </c>
      <c r="M3946" s="33" t="str">
        <f>IF(_xlfn.XLOOKUP(C3946,Raw_Data_OS_23!$C$7:$C$4518,Raw_Data_OS_23!$G$7:$G$4518,"Paid/ Closed")="Paid/ Closed","Paid/ Closed", "Still_Outstanding")</f>
        <v>Still_Outstanding</v>
      </c>
      <c r="N3946" s="33">
        <f>IF(_xlfn.XLOOKUP(C3946,Raw_Data_Paid_23!$C$4:$C$2114,Raw_Data_Paid_23!$C$4:$C$2114,1)= 1,1,0)</f>
        <v>1</v>
      </c>
      <c r="O3946" t="str">
        <f>IF(M3946=$W$7,IF(AND(N3946,_xlfn.XLOOKUP(C3946,Raw_Data_OS_23!$C$7:$C$4518,Raw_Data_OS_23!$G$7:$G$4518,0)=G3946),"A",IF(_xlfn.XLOOKUP(C3946,Raw_Data_Paid_23!$C$4:$C$2114,Raw_Data_Paid_23!$C$4:$C$2114,"B1")="B1","B1","B2")),IF(_xlfn.XLOOKUP(C3946,Raw_Data_Paid_23!$C$4:$C$2114,Raw_Data_Paid_23!$C$4:$C$2114,"C1")="C1","C1","C2"))</f>
        <v>A</v>
      </c>
      <c r="P3946" t="str">
        <f t="shared" si="111"/>
        <v>2022AMotor Private</v>
      </c>
    </row>
    <row r="3947" spans="3:16" x14ac:dyDescent="0.35">
      <c r="C3947" s="6" t="s">
        <v>6289</v>
      </c>
      <c r="D3947" s="7" t="s">
        <v>6252</v>
      </c>
      <c r="E3947" s="7" t="s">
        <v>6284</v>
      </c>
      <c r="F3947" s="8" t="s">
        <v>3910</v>
      </c>
      <c r="G3947" s="9">
        <v>43500</v>
      </c>
      <c r="H3947" s="10">
        <v>2022</v>
      </c>
      <c r="I3947" s="10">
        <v>2022</v>
      </c>
      <c r="J3947" s="11" t="s">
        <v>6021</v>
      </c>
      <c r="K3947" s="12">
        <v>43500</v>
      </c>
      <c r="L3947" s="12">
        <v>1</v>
      </c>
      <c r="M3947" s="33" t="str">
        <f>IF(_xlfn.XLOOKUP(C3947,Raw_Data_OS_23!$C$7:$C$4518,Raw_Data_OS_23!$G$7:$G$4518,"Paid/ Closed")="Paid/ Closed","Paid/ Closed", "Still_Outstanding")</f>
        <v>Still_Outstanding</v>
      </c>
      <c r="N3947" s="33">
        <f>IF(_xlfn.XLOOKUP(C3947,Raw_Data_Paid_23!$C$4:$C$2114,Raw_Data_Paid_23!$C$4:$C$2114,1)= 1,1,0)</f>
        <v>0</v>
      </c>
      <c r="O3947" t="str">
        <f>IF(M3947=$W$7,IF(AND(N3947,_xlfn.XLOOKUP(C3947,Raw_Data_OS_23!$C$7:$C$4518,Raw_Data_OS_23!$G$7:$G$4518,0)=G3947),"A",IF(_xlfn.XLOOKUP(C3947,Raw_Data_Paid_23!$C$4:$C$2114,Raw_Data_Paid_23!$C$4:$C$2114,"B1")="B1","B1","B2")),IF(_xlfn.XLOOKUP(C3947,Raw_Data_Paid_23!$C$4:$C$2114,Raw_Data_Paid_23!$C$4:$C$2114,"C1")="C1","C1","C2"))</f>
        <v>B2</v>
      </c>
      <c r="P3947" t="str">
        <f t="shared" si="111"/>
        <v>2022B2Motor Private</v>
      </c>
    </row>
    <row r="3948" spans="3:16" x14ac:dyDescent="0.35">
      <c r="C3948" s="6" t="s">
        <v>6290</v>
      </c>
      <c r="D3948" s="7" t="s">
        <v>6078</v>
      </c>
      <c r="E3948" s="7" t="s">
        <v>6247</v>
      </c>
      <c r="F3948" s="8" t="s">
        <v>3910</v>
      </c>
      <c r="G3948" s="9">
        <v>100000</v>
      </c>
      <c r="H3948" s="10">
        <v>2022</v>
      </c>
      <c r="I3948" s="10">
        <v>2022</v>
      </c>
      <c r="J3948" s="11" t="s">
        <v>6021</v>
      </c>
      <c r="K3948" s="12">
        <v>100000</v>
      </c>
      <c r="L3948" s="12">
        <v>1</v>
      </c>
      <c r="M3948" s="33" t="str">
        <f>IF(_xlfn.XLOOKUP(C3948,Raw_Data_OS_23!$C$7:$C$4518,Raw_Data_OS_23!$G$7:$G$4518,"Paid/ Closed")="Paid/ Closed","Paid/ Closed", "Still_Outstanding")</f>
        <v>Still_Outstanding</v>
      </c>
      <c r="N3948" s="33">
        <f>IF(_xlfn.XLOOKUP(C3948,Raw_Data_Paid_23!$C$4:$C$2114,Raw_Data_Paid_23!$C$4:$C$2114,1)= 1,1,0)</f>
        <v>1</v>
      </c>
      <c r="O3948" t="str">
        <f>IF(M3948=$W$7,IF(AND(N3948,_xlfn.XLOOKUP(C3948,Raw_Data_OS_23!$C$7:$C$4518,Raw_Data_OS_23!$G$7:$G$4518,0)=G3948),"A",IF(_xlfn.XLOOKUP(C3948,Raw_Data_Paid_23!$C$4:$C$2114,Raw_Data_Paid_23!$C$4:$C$2114,"B1")="B1","B1","B2")),IF(_xlfn.XLOOKUP(C3948,Raw_Data_Paid_23!$C$4:$C$2114,Raw_Data_Paid_23!$C$4:$C$2114,"C1")="C1","C1","C2"))</f>
        <v>A</v>
      </c>
      <c r="P3948" t="str">
        <f t="shared" si="111"/>
        <v>2022AMotor Private</v>
      </c>
    </row>
    <row r="3949" spans="3:16" x14ac:dyDescent="0.35">
      <c r="C3949" s="6" t="s">
        <v>6291</v>
      </c>
      <c r="D3949" s="7" t="s">
        <v>6280</v>
      </c>
      <c r="E3949" s="7" t="s">
        <v>6284</v>
      </c>
      <c r="F3949" s="8" t="s">
        <v>3910</v>
      </c>
      <c r="G3949" s="9">
        <v>10000</v>
      </c>
      <c r="H3949" s="10">
        <v>2022</v>
      </c>
      <c r="I3949" s="10">
        <v>2022</v>
      </c>
      <c r="J3949" s="11" t="s">
        <v>6021</v>
      </c>
      <c r="K3949" s="12">
        <v>10000</v>
      </c>
      <c r="L3949" s="12">
        <v>1</v>
      </c>
      <c r="M3949" s="33" t="str">
        <f>IF(_xlfn.XLOOKUP(C3949,Raw_Data_OS_23!$C$7:$C$4518,Raw_Data_OS_23!$G$7:$G$4518,"Paid/ Closed")="Paid/ Closed","Paid/ Closed", "Still_Outstanding")</f>
        <v>Still_Outstanding</v>
      </c>
      <c r="N3949" s="33">
        <f>IF(_xlfn.XLOOKUP(C3949,Raw_Data_Paid_23!$C$4:$C$2114,Raw_Data_Paid_23!$C$4:$C$2114,1)= 1,1,0)</f>
        <v>1</v>
      </c>
      <c r="O3949" t="str">
        <f>IF(M3949=$W$7,IF(AND(N3949,_xlfn.XLOOKUP(C3949,Raw_Data_OS_23!$C$7:$C$4518,Raw_Data_OS_23!$G$7:$G$4518,0)=G3949),"A",IF(_xlfn.XLOOKUP(C3949,Raw_Data_Paid_23!$C$4:$C$2114,Raw_Data_Paid_23!$C$4:$C$2114,"B1")="B1","B1","B2")),IF(_xlfn.XLOOKUP(C3949,Raw_Data_Paid_23!$C$4:$C$2114,Raw_Data_Paid_23!$C$4:$C$2114,"C1")="C1","C1","C2"))</f>
        <v>A</v>
      </c>
      <c r="P3949" t="str">
        <f t="shared" si="111"/>
        <v>2022AMotor Private</v>
      </c>
    </row>
    <row r="3950" spans="3:16" x14ac:dyDescent="0.35">
      <c r="C3950" s="6" t="s">
        <v>6292</v>
      </c>
      <c r="D3950" s="7" t="s">
        <v>5957</v>
      </c>
      <c r="E3950" s="7" t="s">
        <v>6267</v>
      </c>
      <c r="F3950" s="8" t="s">
        <v>3908</v>
      </c>
      <c r="G3950" s="9">
        <v>50000</v>
      </c>
      <c r="H3950" s="10">
        <v>2021</v>
      </c>
      <c r="I3950" s="10">
        <v>2022</v>
      </c>
      <c r="J3950" s="11" t="s">
        <v>3138</v>
      </c>
      <c r="K3950" s="12">
        <v>50000</v>
      </c>
      <c r="L3950" s="12">
        <v>1</v>
      </c>
      <c r="M3950" s="33" t="str">
        <f>IF(_xlfn.XLOOKUP(C3950,Raw_Data_OS_23!$C$7:$C$4518,Raw_Data_OS_23!$G$7:$G$4518,"Paid/ Closed")="Paid/ Closed","Paid/ Closed", "Still_Outstanding")</f>
        <v>Still_Outstanding</v>
      </c>
      <c r="N3950" s="33">
        <f>IF(_xlfn.XLOOKUP(C3950,Raw_Data_Paid_23!$C$4:$C$2114,Raw_Data_Paid_23!$C$4:$C$2114,1)= 1,1,0)</f>
        <v>1</v>
      </c>
      <c r="O3950" t="str">
        <f>IF(M3950=$W$7,IF(AND(N3950,_xlfn.XLOOKUP(C3950,Raw_Data_OS_23!$C$7:$C$4518,Raw_Data_OS_23!$G$7:$G$4518,0)=G3950),"A",IF(_xlfn.XLOOKUP(C3950,Raw_Data_Paid_23!$C$4:$C$2114,Raw_Data_Paid_23!$C$4:$C$2114,"B1")="B1","B1","B2")),IF(_xlfn.XLOOKUP(C3950,Raw_Data_Paid_23!$C$4:$C$2114,Raw_Data_Paid_23!$C$4:$C$2114,"C1")="C1","C1","C2"))</f>
        <v>B1</v>
      </c>
      <c r="P3950" t="str">
        <f t="shared" si="111"/>
        <v>2021B1Motor Commercial</v>
      </c>
    </row>
    <row r="3951" spans="3:16" x14ac:dyDescent="0.35">
      <c r="C3951" s="6" t="s">
        <v>6293</v>
      </c>
      <c r="D3951" s="7" t="s">
        <v>6294</v>
      </c>
      <c r="E3951" s="7" t="s">
        <v>6295</v>
      </c>
      <c r="F3951" s="8" t="s">
        <v>3910</v>
      </c>
      <c r="G3951" s="9">
        <v>25000</v>
      </c>
      <c r="H3951" s="10">
        <v>2022</v>
      </c>
      <c r="I3951" s="10">
        <v>2022</v>
      </c>
      <c r="J3951" s="11" t="s">
        <v>6021</v>
      </c>
      <c r="K3951" s="12">
        <v>25000</v>
      </c>
      <c r="L3951" s="12">
        <v>1</v>
      </c>
      <c r="M3951" s="33" t="str">
        <f>IF(_xlfn.XLOOKUP(C3951,Raw_Data_OS_23!$C$7:$C$4518,Raw_Data_OS_23!$G$7:$G$4518,"Paid/ Closed")="Paid/ Closed","Paid/ Closed", "Still_Outstanding")</f>
        <v>Still_Outstanding</v>
      </c>
      <c r="N3951" s="33">
        <f>IF(_xlfn.XLOOKUP(C3951,Raw_Data_Paid_23!$C$4:$C$2114,Raw_Data_Paid_23!$C$4:$C$2114,1)= 1,1,0)</f>
        <v>1</v>
      </c>
      <c r="O3951" t="str">
        <f>IF(M3951=$W$7,IF(AND(N3951,_xlfn.XLOOKUP(C3951,Raw_Data_OS_23!$C$7:$C$4518,Raw_Data_OS_23!$G$7:$G$4518,0)=G3951),"A",IF(_xlfn.XLOOKUP(C3951,Raw_Data_Paid_23!$C$4:$C$2114,Raw_Data_Paid_23!$C$4:$C$2114,"B1")="B1","B1","B2")),IF(_xlfn.XLOOKUP(C3951,Raw_Data_Paid_23!$C$4:$C$2114,Raw_Data_Paid_23!$C$4:$C$2114,"C1")="C1","C1","C2"))</f>
        <v>A</v>
      </c>
      <c r="P3951" t="str">
        <f t="shared" si="111"/>
        <v>2022AMotor Private</v>
      </c>
    </row>
    <row r="3952" spans="3:16" x14ac:dyDescent="0.35">
      <c r="C3952" s="6" t="s">
        <v>6296</v>
      </c>
      <c r="D3952" s="7" t="s">
        <v>6183</v>
      </c>
      <c r="E3952" s="7" t="s">
        <v>6202</v>
      </c>
      <c r="F3952" s="8" t="s">
        <v>3908</v>
      </c>
      <c r="G3952" s="9">
        <v>50000</v>
      </c>
      <c r="H3952" s="10">
        <v>2022</v>
      </c>
      <c r="I3952" s="10">
        <v>2022</v>
      </c>
      <c r="J3952" s="11" t="s">
        <v>6021</v>
      </c>
      <c r="K3952" s="12">
        <v>50000</v>
      </c>
      <c r="L3952" s="12">
        <v>1</v>
      </c>
      <c r="M3952" s="33" t="str">
        <f>IF(_xlfn.XLOOKUP(C3952,Raw_Data_OS_23!$C$7:$C$4518,Raw_Data_OS_23!$G$7:$G$4518,"Paid/ Closed")="Paid/ Closed","Paid/ Closed", "Still_Outstanding")</f>
        <v>Still_Outstanding</v>
      </c>
      <c r="N3952" s="33">
        <f>IF(_xlfn.XLOOKUP(C3952,Raw_Data_Paid_23!$C$4:$C$2114,Raw_Data_Paid_23!$C$4:$C$2114,1)= 1,1,0)</f>
        <v>1</v>
      </c>
      <c r="O3952" t="str">
        <f>IF(M3952=$W$7,IF(AND(N3952,_xlfn.XLOOKUP(C3952,Raw_Data_OS_23!$C$7:$C$4518,Raw_Data_OS_23!$G$7:$G$4518,0)=G3952),"A",IF(_xlfn.XLOOKUP(C3952,Raw_Data_Paid_23!$C$4:$C$2114,Raw_Data_Paid_23!$C$4:$C$2114,"B1")="B1","B1","B2")),IF(_xlfn.XLOOKUP(C3952,Raw_Data_Paid_23!$C$4:$C$2114,Raw_Data_Paid_23!$C$4:$C$2114,"C1")="C1","C1","C2"))</f>
        <v>A</v>
      </c>
      <c r="P3952" t="str">
        <f t="shared" si="111"/>
        <v>2022AMotor Commercial</v>
      </c>
    </row>
    <row r="3953" spans="3:16" x14ac:dyDescent="0.35">
      <c r="C3953" s="6" t="s">
        <v>6297</v>
      </c>
      <c r="D3953" s="7" t="s">
        <v>6235</v>
      </c>
      <c r="E3953" s="7" t="s">
        <v>6267</v>
      </c>
      <c r="F3953" s="8" t="s">
        <v>3910</v>
      </c>
      <c r="G3953" s="9">
        <v>22000</v>
      </c>
      <c r="H3953" s="10">
        <v>2022</v>
      </c>
      <c r="I3953" s="10">
        <v>2022</v>
      </c>
      <c r="J3953" s="11" t="s">
        <v>6021</v>
      </c>
      <c r="K3953" s="12">
        <v>22000</v>
      </c>
      <c r="L3953" s="12">
        <v>1</v>
      </c>
      <c r="M3953" s="33" t="str">
        <f>IF(_xlfn.XLOOKUP(C3953,Raw_Data_OS_23!$C$7:$C$4518,Raw_Data_OS_23!$G$7:$G$4518,"Paid/ Closed")="Paid/ Closed","Paid/ Closed", "Still_Outstanding")</f>
        <v>Still_Outstanding</v>
      </c>
      <c r="N3953" s="33">
        <f>IF(_xlfn.XLOOKUP(C3953,Raw_Data_Paid_23!$C$4:$C$2114,Raw_Data_Paid_23!$C$4:$C$2114,1)= 1,1,0)</f>
        <v>0</v>
      </c>
      <c r="O3953" t="str">
        <f>IF(M3953=$W$7,IF(AND(N3953,_xlfn.XLOOKUP(C3953,Raw_Data_OS_23!$C$7:$C$4518,Raw_Data_OS_23!$G$7:$G$4518,0)=G3953),"A",IF(_xlfn.XLOOKUP(C3953,Raw_Data_Paid_23!$C$4:$C$2114,Raw_Data_Paid_23!$C$4:$C$2114,"B1")="B1","B1","B2")),IF(_xlfn.XLOOKUP(C3953,Raw_Data_Paid_23!$C$4:$C$2114,Raw_Data_Paid_23!$C$4:$C$2114,"C1")="C1","C1","C2"))</f>
        <v>B2</v>
      </c>
      <c r="P3953" t="str">
        <f t="shared" si="111"/>
        <v>2022B2Motor Private</v>
      </c>
    </row>
    <row r="3954" spans="3:16" x14ac:dyDescent="0.35">
      <c r="C3954" s="6" t="s">
        <v>6298</v>
      </c>
      <c r="D3954" s="7" t="s">
        <v>6284</v>
      </c>
      <c r="E3954" s="7" t="s">
        <v>6295</v>
      </c>
      <c r="F3954" s="8" t="s">
        <v>3910</v>
      </c>
      <c r="G3954" s="9">
        <v>50000</v>
      </c>
      <c r="H3954" s="10">
        <v>2022</v>
      </c>
      <c r="I3954" s="10">
        <v>2022</v>
      </c>
      <c r="J3954" s="11" t="s">
        <v>6021</v>
      </c>
      <c r="K3954" s="12">
        <v>50000</v>
      </c>
      <c r="L3954" s="12">
        <v>1</v>
      </c>
      <c r="M3954" s="33" t="str">
        <f>IF(_xlfn.XLOOKUP(C3954,Raw_Data_OS_23!$C$7:$C$4518,Raw_Data_OS_23!$G$7:$G$4518,"Paid/ Closed")="Paid/ Closed","Paid/ Closed", "Still_Outstanding")</f>
        <v>Still_Outstanding</v>
      </c>
      <c r="N3954" s="33">
        <f>IF(_xlfn.XLOOKUP(C3954,Raw_Data_Paid_23!$C$4:$C$2114,Raw_Data_Paid_23!$C$4:$C$2114,1)= 1,1,0)</f>
        <v>1</v>
      </c>
      <c r="O3954" t="str">
        <f>IF(M3954=$W$7,IF(AND(N3954,_xlfn.XLOOKUP(C3954,Raw_Data_OS_23!$C$7:$C$4518,Raw_Data_OS_23!$G$7:$G$4518,0)=G3954),"A",IF(_xlfn.XLOOKUP(C3954,Raw_Data_Paid_23!$C$4:$C$2114,Raw_Data_Paid_23!$C$4:$C$2114,"B1")="B1","B1","B2")),IF(_xlfn.XLOOKUP(C3954,Raw_Data_Paid_23!$C$4:$C$2114,Raw_Data_Paid_23!$C$4:$C$2114,"C1")="C1","C1","C2"))</f>
        <v>A</v>
      </c>
      <c r="P3954" t="str">
        <f t="shared" si="111"/>
        <v>2022AMotor Private</v>
      </c>
    </row>
    <row r="3955" spans="3:16" x14ac:dyDescent="0.35">
      <c r="C3955" s="6" t="s">
        <v>6299</v>
      </c>
      <c r="D3955" s="7" t="s">
        <v>5763</v>
      </c>
      <c r="E3955" s="7" t="s">
        <v>6245</v>
      </c>
      <c r="F3955" s="8" t="s">
        <v>658</v>
      </c>
      <c r="G3955" s="9">
        <v>578212</v>
      </c>
      <c r="H3955" s="10">
        <v>2021</v>
      </c>
      <c r="I3955" s="10">
        <v>2022</v>
      </c>
      <c r="J3955" s="11" t="s">
        <v>2250</v>
      </c>
      <c r="K3955" s="12">
        <v>578212</v>
      </c>
      <c r="L3955" s="12">
        <v>1</v>
      </c>
      <c r="M3955" s="33" t="str">
        <f>IF(_xlfn.XLOOKUP(C3955,Raw_Data_OS_23!$C$7:$C$4518,Raw_Data_OS_23!$G$7:$G$4518,"Paid/ Closed")="Paid/ Closed","Paid/ Closed", "Still_Outstanding")</f>
        <v>Still_Outstanding</v>
      </c>
      <c r="N3955" s="33">
        <f>IF(_xlfn.XLOOKUP(C3955,Raw_Data_Paid_23!$C$4:$C$2114,Raw_Data_Paid_23!$C$4:$C$2114,1)= 1,1,0)</f>
        <v>1</v>
      </c>
      <c r="O3955" t="str">
        <f>IF(M3955=$W$7,IF(AND(N3955,_xlfn.XLOOKUP(C3955,Raw_Data_OS_23!$C$7:$C$4518,Raw_Data_OS_23!$G$7:$G$4518,0)=G3955),"A",IF(_xlfn.XLOOKUP(C3955,Raw_Data_Paid_23!$C$4:$C$2114,Raw_Data_Paid_23!$C$4:$C$2114,"B1")="B1","B1","B2")),IF(_xlfn.XLOOKUP(C3955,Raw_Data_Paid_23!$C$4:$C$2114,Raw_Data_Paid_23!$C$4:$C$2114,"C1")="C1","C1","C2"))</f>
        <v>B1</v>
      </c>
      <c r="P3955" t="str">
        <f t="shared" si="111"/>
        <v>2021B1Workmen's Compensation</v>
      </c>
    </row>
    <row r="3956" spans="3:16" x14ac:dyDescent="0.35">
      <c r="C3956" s="6" t="s">
        <v>6300</v>
      </c>
      <c r="D3956" s="7" t="s">
        <v>5823</v>
      </c>
      <c r="E3956" s="7" t="s">
        <v>5956</v>
      </c>
      <c r="F3956" s="8" t="s">
        <v>658</v>
      </c>
      <c r="G3956" s="9">
        <v>100000</v>
      </c>
      <c r="H3956" s="10">
        <v>2021</v>
      </c>
      <c r="I3956" s="10">
        <v>2021</v>
      </c>
      <c r="J3956" s="11" t="s">
        <v>3073</v>
      </c>
      <c r="K3956" s="12">
        <v>100000</v>
      </c>
      <c r="L3956" s="12">
        <v>1</v>
      </c>
      <c r="M3956" s="33" t="str">
        <f>IF(_xlfn.XLOOKUP(C3956,Raw_Data_OS_23!$C$7:$C$4518,Raw_Data_OS_23!$G$7:$G$4518,"Paid/ Closed")="Paid/ Closed","Paid/ Closed", "Still_Outstanding")</f>
        <v>Still_Outstanding</v>
      </c>
      <c r="N3956" s="33">
        <f>IF(_xlfn.XLOOKUP(C3956,Raw_Data_Paid_23!$C$4:$C$2114,Raw_Data_Paid_23!$C$4:$C$2114,1)= 1,1,0)</f>
        <v>1</v>
      </c>
      <c r="O3956" t="str">
        <f>IF(M3956=$W$7,IF(AND(N3956,_xlfn.XLOOKUP(C3956,Raw_Data_OS_23!$C$7:$C$4518,Raw_Data_OS_23!$G$7:$G$4518,0)=G3956),"A",IF(_xlfn.XLOOKUP(C3956,Raw_Data_Paid_23!$C$4:$C$2114,Raw_Data_Paid_23!$C$4:$C$2114,"B1")="B1","B1","B2")),IF(_xlfn.XLOOKUP(C3956,Raw_Data_Paid_23!$C$4:$C$2114,Raw_Data_Paid_23!$C$4:$C$2114,"C1")="C1","C1","C2"))</f>
        <v>B1</v>
      </c>
      <c r="P3956" t="str">
        <f t="shared" si="111"/>
        <v>2021B1Workmen's Compensation</v>
      </c>
    </row>
    <row r="3957" spans="3:16" x14ac:dyDescent="0.35">
      <c r="C3957" s="6" t="s">
        <v>6301</v>
      </c>
      <c r="D3957" s="7" t="s">
        <v>6006</v>
      </c>
      <c r="E3957" s="7" t="s">
        <v>6269</v>
      </c>
      <c r="F3957" s="8" t="s">
        <v>658</v>
      </c>
      <c r="G3957" s="9">
        <v>50000</v>
      </c>
      <c r="H3957" s="10">
        <v>2021</v>
      </c>
      <c r="I3957" s="10">
        <v>2022</v>
      </c>
      <c r="J3957" s="11" t="s">
        <v>3138</v>
      </c>
      <c r="K3957" s="12">
        <v>50000</v>
      </c>
      <c r="L3957" s="12">
        <v>1</v>
      </c>
      <c r="M3957" s="33" t="str">
        <f>IF(_xlfn.XLOOKUP(C3957,Raw_Data_OS_23!$C$7:$C$4518,Raw_Data_OS_23!$G$7:$G$4518,"Paid/ Closed")="Paid/ Closed","Paid/ Closed", "Still_Outstanding")</f>
        <v>Paid/ Closed</v>
      </c>
      <c r="N3957" s="33">
        <f>IF(_xlfn.XLOOKUP(C3957,Raw_Data_Paid_23!$C$4:$C$2114,Raw_Data_Paid_23!$C$4:$C$2114,1)= 1,1,0)</f>
        <v>1</v>
      </c>
      <c r="O3957" t="str">
        <f>IF(M3957=$W$7,IF(AND(N3957,_xlfn.XLOOKUP(C3957,Raw_Data_OS_23!$C$7:$C$4518,Raw_Data_OS_23!$G$7:$G$4518,0)=G3957),"A",IF(_xlfn.XLOOKUP(C3957,Raw_Data_Paid_23!$C$4:$C$2114,Raw_Data_Paid_23!$C$4:$C$2114,"B1")="B1","B1","B2")),IF(_xlfn.XLOOKUP(C3957,Raw_Data_Paid_23!$C$4:$C$2114,Raw_Data_Paid_23!$C$4:$C$2114,"C1")="C1","C1","C2"))</f>
        <v>C1</v>
      </c>
      <c r="P3957" t="str">
        <f t="shared" si="111"/>
        <v>2021C1Workmen's Compensation</v>
      </c>
    </row>
    <row r="3958" spans="3:16" x14ac:dyDescent="0.35">
      <c r="C3958" s="6" t="s">
        <v>6302</v>
      </c>
      <c r="D3958" s="7" t="s">
        <v>6295</v>
      </c>
      <c r="E3958" s="7" t="s">
        <v>6303</v>
      </c>
      <c r="F3958" s="8" t="s">
        <v>3910</v>
      </c>
      <c r="G3958" s="9">
        <v>60000</v>
      </c>
      <c r="H3958" s="10">
        <v>2022</v>
      </c>
      <c r="I3958" s="10">
        <v>2022</v>
      </c>
      <c r="J3958" s="11" t="s">
        <v>6021</v>
      </c>
      <c r="K3958" s="12">
        <v>60000</v>
      </c>
      <c r="L3958" s="12">
        <v>1</v>
      </c>
      <c r="M3958" s="33" t="str">
        <f>IF(_xlfn.XLOOKUP(C3958,Raw_Data_OS_23!$C$7:$C$4518,Raw_Data_OS_23!$G$7:$G$4518,"Paid/ Closed")="Paid/ Closed","Paid/ Closed", "Still_Outstanding")</f>
        <v>Still_Outstanding</v>
      </c>
      <c r="N3958" s="33">
        <f>IF(_xlfn.XLOOKUP(C3958,Raw_Data_Paid_23!$C$4:$C$2114,Raw_Data_Paid_23!$C$4:$C$2114,1)= 1,1,0)</f>
        <v>0</v>
      </c>
      <c r="O3958" t="str">
        <f>IF(M3958=$W$7,IF(AND(N3958,_xlfn.XLOOKUP(C3958,Raw_Data_OS_23!$C$7:$C$4518,Raw_Data_OS_23!$G$7:$G$4518,0)=G3958),"A",IF(_xlfn.XLOOKUP(C3958,Raw_Data_Paid_23!$C$4:$C$2114,Raw_Data_Paid_23!$C$4:$C$2114,"B1")="B1","B1","B2")),IF(_xlfn.XLOOKUP(C3958,Raw_Data_Paid_23!$C$4:$C$2114,Raw_Data_Paid_23!$C$4:$C$2114,"C1")="C1","C1","C2"))</f>
        <v>B2</v>
      </c>
      <c r="P3958" t="str">
        <f t="shared" si="111"/>
        <v>2022B2Motor Private</v>
      </c>
    </row>
    <row r="3959" spans="3:16" x14ac:dyDescent="0.35">
      <c r="C3959" s="6" t="s">
        <v>6304</v>
      </c>
      <c r="D3959" s="7" t="s">
        <v>6140</v>
      </c>
      <c r="E3959" s="7" t="s">
        <v>6305</v>
      </c>
      <c r="F3959" s="8" t="s">
        <v>3910</v>
      </c>
      <c r="G3959" s="9">
        <v>10000</v>
      </c>
      <c r="H3959" s="10">
        <v>2022</v>
      </c>
      <c r="I3959" s="10">
        <v>2022</v>
      </c>
      <c r="J3959" s="11" t="s">
        <v>6021</v>
      </c>
      <c r="K3959" s="12">
        <v>10000</v>
      </c>
      <c r="L3959" s="12">
        <v>1</v>
      </c>
      <c r="M3959" s="33" t="str">
        <f>IF(_xlfn.XLOOKUP(C3959,Raw_Data_OS_23!$C$7:$C$4518,Raw_Data_OS_23!$G$7:$G$4518,"Paid/ Closed")="Paid/ Closed","Paid/ Closed", "Still_Outstanding")</f>
        <v>Still_Outstanding</v>
      </c>
      <c r="N3959" s="33">
        <f>IF(_xlfn.XLOOKUP(C3959,Raw_Data_Paid_23!$C$4:$C$2114,Raw_Data_Paid_23!$C$4:$C$2114,1)= 1,1,0)</f>
        <v>1</v>
      </c>
      <c r="O3959" t="str">
        <f>IF(M3959=$W$7,IF(AND(N3959,_xlfn.XLOOKUP(C3959,Raw_Data_OS_23!$C$7:$C$4518,Raw_Data_OS_23!$G$7:$G$4518,0)=G3959),"A",IF(_xlfn.XLOOKUP(C3959,Raw_Data_Paid_23!$C$4:$C$2114,Raw_Data_Paid_23!$C$4:$C$2114,"B1")="B1","B1","B2")),IF(_xlfn.XLOOKUP(C3959,Raw_Data_Paid_23!$C$4:$C$2114,Raw_Data_Paid_23!$C$4:$C$2114,"C1")="C1","C1","C2"))</f>
        <v>A</v>
      </c>
      <c r="P3959" t="str">
        <f t="shared" si="111"/>
        <v>2022AMotor Private</v>
      </c>
    </row>
    <row r="3960" spans="3:16" x14ac:dyDescent="0.35">
      <c r="C3960" s="6" t="s">
        <v>6306</v>
      </c>
      <c r="D3960" s="7" t="s">
        <v>6255</v>
      </c>
      <c r="E3960" s="7" t="s">
        <v>6305</v>
      </c>
      <c r="F3960" s="8" t="s">
        <v>658</v>
      </c>
      <c r="G3960" s="9">
        <v>50000</v>
      </c>
      <c r="H3960" s="10">
        <v>2022</v>
      </c>
      <c r="I3960" s="10">
        <v>2022</v>
      </c>
      <c r="J3960" s="11" t="s">
        <v>6021</v>
      </c>
      <c r="K3960" s="12">
        <v>50000</v>
      </c>
      <c r="L3960" s="12">
        <v>1</v>
      </c>
      <c r="M3960" s="33" t="str">
        <f>IF(_xlfn.XLOOKUP(C3960,Raw_Data_OS_23!$C$7:$C$4518,Raw_Data_OS_23!$G$7:$G$4518,"Paid/ Closed")="Paid/ Closed","Paid/ Closed", "Still_Outstanding")</f>
        <v>Still_Outstanding</v>
      </c>
      <c r="N3960" s="33">
        <f>IF(_xlfn.XLOOKUP(C3960,Raw_Data_Paid_23!$C$4:$C$2114,Raw_Data_Paid_23!$C$4:$C$2114,1)= 1,1,0)</f>
        <v>1</v>
      </c>
      <c r="O3960" t="str">
        <f>IF(M3960=$W$7,IF(AND(N3960,_xlfn.XLOOKUP(C3960,Raw_Data_OS_23!$C$7:$C$4518,Raw_Data_OS_23!$G$7:$G$4518,0)=G3960),"A",IF(_xlfn.XLOOKUP(C3960,Raw_Data_Paid_23!$C$4:$C$2114,Raw_Data_Paid_23!$C$4:$C$2114,"B1")="B1","B1","B2")),IF(_xlfn.XLOOKUP(C3960,Raw_Data_Paid_23!$C$4:$C$2114,Raw_Data_Paid_23!$C$4:$C$2114,"C1")="C1","C1","C2"))</f>
        <v>A</v>
      </c>
      <c r="P3960" t="str">
        <f t="shared" si="111"/>
        <v>2022AWorkmen's Compensation</v>
      </c>
    </row>
    <row r="3961" spans="3:16" x14ac:dyDescent="0.35">
      <c r="C3961" s="6" t="s">
        <v>6307</v>
      </c>
      <c r="D3961" s="7" t="s">
        <v>6252</v>
      </c>
      <c r="E3961" s="7" t="s">
        <v>6305</v>
      </c>
      <c r="F3961" s="8" t="s">
        <v>658</v>
      </c>
      <c r="G3961" s="9">
        <v>50000</v>
      </c>
      <c r="H3961" s="10">
        <v>2022</v>
      </c>
      <c r="I3961" s="10">
        <v>2022</v>
      </c>
      <c r="J3961" s="11" t="s">
        <v>6021</v>
      </c>
      <c r="K3961" s="12">
        <v>50000</v>
      </c>
      <c r="L3961" s="12">
        <v>1</v>
      </c>
      <c r="M3961" s="33" t="str">
        <f>IF(_xlfn.XLOOKUP(C3961,Raw_Data_OS_23!$C$7:$C$4518,Raw_Data_OS_23!$G$7:$G$4518,"Paid/ Closed")="Paid/ Closed","Paid/ Closed", "Still_Outstanding")</f>
        <v>Still_Outstanding</v>
      </c>
      <c r="N3961" s="33">
        <f>IF(_xlfn.XLOOKUP(C3961,Raw_Data_Paid_23!$C$4:$C$2114,Raw_Data_Paid_23!$C$4:$C$2114,1)= 1,1,0)</f>
        <v>1</v>
      </c>
      <c r="O3961" t="str">
        <f>IF(M3961=$W$7,IF(AND(N3961,_xlfn.XLOOKUP(C3961,Raw_Data_OS_23!$C$7:$C$4518,Raw_Data_OS_23!$G$7:$G$4518,0)=G3961),"A",IF(_xlfn.XLOOKUP(C3961,Raw_Data_Paid_23!$C$4:$C$2114,Raw_Data_Paid_23!$C$4:$C$2114,"B1")="B1","B1","B2")),IF(_xlfn.XLOOKUP(C3961,Raw_Data_Paid_23!$C$4:$C$2114,Raw_Data_Paid_23!$C$4:$C$2114,"C1")="C1","C1","C2"))</f>
        <v>A</v>
      </c>
      <c r="P3961" t="str">
        <f t="shared" si="111"/>
        <v>2022AWorkmen's Compensation</v>
      </c>
    </row>
    <row r="3962" spans="3:16" x14ac:dyDescent="0.35">
      <c r="C3962" s="6" t="s">
        <v>6308</v>
      </c>
      <c r="D3962" s="7" t="s">
        <v>6046</v>
      </c>
      <c r="E3962" s="7" t="s">
        <v>6267</v>
      </c>
      <c r="F3962" s="8" t="s">
        <v>4195</v>
      </c>
      <c r="G3962" s="9">
        <v>50000</v>
      </c>
      <c r="H3962" s="10">
        <v>2022</v>
      </c>
      <c r="I3962" s="10">
        <v>2022</v>
      </c>
      <c r="J3962" s="11" t="s">
        <v>6021</v>
      </c>
      <c r="K3962" s="12">
        <v>47279.301559899002</v>
      </c>
      <c r="L3962" s="12">
        <v>1</v>
      </c>
      <c r="M3962" s="33" t="str">
        <f>IF(_xlfn.XLOOKUP(C3962,Raw_Data_OS_23!$C$7:$C$4518,Raw_Data_OS_23!$G$7:$G$4518,"Paid/ Closed")="Paid/ Closed","Paid/ Closed", "Still_Outstanding")</f>
        <v>Still_Outstanding</v>
      </c>
      <c r="N3962" s="33">
        <f>IF(_xlfn.XLOOKUP(C3962,Raw_Data_Paid_23!$C$4:$C$2114,Raw_Data_Paid_23!$C$4:$C$2114,1)= 1,1,0)</f>
        <v>1</v>
      </c>
      <c r="O3962" t="str">
        <f>IF(M3962=$W$7,IF(AND(N3962,_xlfn.XLOOKUP(C3962,Raw_Data_OS_23!$C$7:$C$4518,Raw_Data_OS_23!$G$7:$G$4518,0)=G3962),"A",IF(_xlfn.XLOOKUP(C3962,Raw_Data_Paid_23!$C$4:$C$2114,Raw_Data_Paid_23!$C$4:$C$2114,"B1")="B1","B1","B2")),IF(_xlfn.XLOOKUP(C3962,Raw_Data_Paid_23!$C$4:$C$2114,Raw_Data_Paid_23!$C$4:$C$2114,"C1")="C1","C1","C2"))</f>
        <v>A</v>
      </c>
      <c r="P3962" t="str">
        <f t="shared" si="111"/>
        <v>2022AEngineering</v>
      </c>
    </row>
    <row r="3963" spans="3:16" x14ac:dyDescent="0.35">
      <c r="C3963" s="6" t="s">
        <v>6309</v>
      </c>
      <c r="D3963" s="7" t="s">
        <v>5863</v>
      </c>
      <c r="E3963" s="7" t="s">
        <v>6280</v>
      </c>
      <c r="F3963" s="8" t="s">
        <v>4199</v>
      </c>
      <c r="G3963" s="9">
        <v>10000</v>
      </c>
      <c r="H3963" s="10">
        <v>2021</v>
      </c>
      <c r="I3963" s="10">
        <v>2022</v>
      </c>
      <c r="J3963" s="11" t="s">
        <v>2250</v>
      </c>
      <c r="K3963" s="12">
        <v>10000</v>
      </c>
      <c r="L3963" s="12">
        <v>1</v>
      </c>
      <c r="M3963" s="33" t="str">
        <f>IF(_xlfn.XLOOKUP(C3963,Raw_Data_OS_23!$C$7:$C$4518,Raw_Data_OS_23!$G$7:$G$4518,"Paid/ Closed")="Paid/ Closed","Paid/ Closed", "Still_Outstanding")</f>
        <v>Still_Outstanding</v>
      </c>
      <c r="N3963" s="33">
        <f>IF(_xlfn.XLOOKUP(C3963,Raw_Data_Paid_23!$C$4:$C$2114,Raw_Data_Paid_23!$C$4:$C$2114,1)= 1,1,0)</f>
        <v>1</v>
      </c>
      <c r="O3963" t="str">
        <f>IF(M3963=$W$7,IF(AND(N3963,_xlfn.XLOOKUP(C3963,Raw_Data_OS_23!$C$7:$C$4518,Raw_Data_OS_23!$G$7:$G$4518,0)=G3963),"A",IF(_xlfn.XLOOKUP(C3963,Raw_Data_Paid_23!$C$4:$C$2114,Raw_Data_Paid_23!$C$4:$C$2114,"B1")="B1","B1","B2")),IF(_xlfn.XLOOKUP(C3963,Raw_Data_Paid_23!$C$4:$C$2114,Raw_Data_Paid_23!$C$4:$C$2114,"C1")="C1","C1","C2"))</f>
        <v>B1</v>
      </c>
      <c r="P3963" t="str">
        <f t="shared" si="111"/>
        <v>2021B1Theft</v>
      </c>
    </row>
    <row r="3964" spans="3:16" x14ac:dyDescent="0.35">
      <c r="C3964" s="6" t="s">
        <v>6310</v>
      </c>
      <c r="D3964" s="7" t="s">
        <v>6269</v>
      </c>
      <c r="E3964" s="7" t="s">
        <v>6276</v>
      </c>
      <c r="F3964" s="8" t="s">
        <v>658</v>
      </c>
      <c r="G3964" s="9">
        <v>205882.3529</v>
      </c>
      <c r="H3964" s="10">
        <v>2022</v>
      </c>
      <c r="I3964" s="10">
        <v>2022</v>
      </c>
      <c r="J3964" s="11" t="s">
        <v>6021</v>
      </c>
      <c r="K3964" s="12">
        <v>205882.3529</v>
      </c>
      <c r="L3964" s="12">
        <v>1</v>
      </c>
      <c r="M3964" s="33" t="str">
        <f>IF(_xlfn.XLOOKUP(C3964,Raw_Data_OS_23!$C$7:$C$4518,Raw_Data_OS_23!$G$7:$G$4518,"Paid/ Closed")="Paid/ Closed","Paid/ Closed", "Still_Outstanding")</f>
        <v>Still_Outstanding</v>
      </c>
      <c r="N3964" s="33">
        <f>IF(_xlfn.XLOOKUP(C3964,Raw_Data_Paid_23!$C$4:$C$2114,Raw_Data_Paid_23!$C$4:$C$2114,1)= 1,1,0)</f>
        <v>1</v>
      </c>
      <c r="O3964" t="str">
        <f>IF(M3964=$W$7,IF(AND(N3964,_xlfn.XLOOKUP(C3964,Raw_Data_OS_23!$C$7:$C$4518,Raw_Data_OS_23!$G$7:$G$4518,0)=G3964),"A",IF(_xlfn.XLOOKUP(C3964,Raw_Data_Paid_23!$C$4:$C$2114,Raw_Data_Paid_23!$C$4:$C$2114,"B1")="B1","B1","B2")),IF(_xlfn.XLOOKUP(C3964,Raw_Data_Paid_23!$C$4:$C$2114,Raw_Data_Paid_23!$C$4:$C$2114,"C1")="C1","C1","C2"))</f>
        <v>B1</v>
      </c>
      <c r="P3964" t="str">
        <f t="shared" si="111"/>
        <v>2022B1Workmen's Compensation</v>
      </c>
    </row>
    <row r="3965" spans="3:16" x14ac:dyDescent="0.35">
      <c r="C3965" s="6" t="s">
        <v>6311</v>
      </c>
      <c r="D3965" s="7" t="s">
        <v>6269</v>
      </c>
      <c r="E3965" s="7" t="s">
        <v>6276</v>
      </c>
      <c r="F3965" s="8" t="s">
        <v>658</v>
      </c>
      <c r="G3965" s="9">
        <v>205882.3529</v>
      </c>
      <c r="H3965" s="10">
        <v>2022</v>
      </c>
      <c r="I3965" s="10">
        <v>2022</v>
      </c>
      <c r="J3965" s="11" t="s">
        <v>6021</v>
      </c>
      <c r="K3965" s="12">
        <v>205882.3529</v>
      </c>
      <c r="L3965" s="12">
        <v>1</v>
      </c>
      <c r="M3965" s="33" t="str">
        <f>IF(_xlfn.XLOOKUP(C3965,Raw_Data_OS_23!$C$7:$C$4518,Raw_Data_OS_23!$G$7:$G$4518,"Paid/ Closed")="Paid/ Closed","Paid/ Closed", "Still_Outstanding")</f>
        <v>Still_Outstanding</v>
      </c>
      <c r="N3965" s="33">
        <f>IF(_xlfn.XLOOKUP(C3965,Raw_Data_Paid_23!$C$4:$C$2114,Raw_Data_Paid_23!$C$4:$C$2114,1)= 1,1,0)</f>
        <v>1</v>
      </c>
      <c r="O3965" t="str">
        <f>IF(M3965=$W$7,IF(AND(N3965,_xlfn.XLOOKUP(C3965,Raw_Data_OS_23!$C$7:$C$4518,Raw_Data_OS_23!$G$7:$G$4518,0)=G3965),"A",IF(_xlfn.XLOOKUP(C3965,Raw_Data_Paid_23!$C$4:$C$2114,Raw_Data_Paid_23!$C$4:$C$2114,"B1")="B1","B1","B2")),IF(_xlfn.XLOOKUP(C3965,Raw_Data_Paid_23!$C$4:$C$2114,Raw_Data_Paid_23!$C$4:$C$2114,"C1")="C1","C1","C2"))</f>
        <v>B1</v>
      </c>
      <c r="P3965" t="str">
        <f t="shared" si="111"/>
        <v>2022B1Workmen's Compensation</v>
      </c>
    </row>
    <row r="3966" spans="3:16" x14ac:dyDescent="0.35">
      <c r="C3966" s="6" t="s">
        <v>6312</v>
      </c>
      <c r="D3966" s="7" t="s">
        <v>6269</v>
      </c>
      <c r="E3966" s="7" t="s">
        <v>6295</v>
      </c>
      <c r="F3966" s="8" t="s">
        <v>4195</v>
      </c>
      <c r="G3966" s="9">
        <v>100000</v>
      </c>
      <c r="H3966" s="10">
        <v>2022</v>
      </c>
      <c r="I3966" s="10">
        <v>2022</v>
      </c>
      <c r="J3966" s="11" t="s">
        <v>6021</v>
      </c>
      <c r="K3966" s="12">
        <v>100000</v>
      </c>
      <c r="L3966" s="12">
        <v>1</v>
      </c>
      <c r="M3966" s="33" t="str">
        <f>IF(_xlfn.XLOOKUP(C3966,Raw_Data_OS_23!$C$7:$C$4518,Raw_Data_OS_23!$G$7:$G$4518,"Paid/ Closed")="Paid/ Closed","Paid/ Closed", "Still_Outstanding")</f>
        <v>Still_Outstanding</v>
      </c>
      <c r="N3966" s="33">
        <f>IF(_xlfn.XLOOKUP(C3966,Raw_Data_Paid_23!$C$4:$C$2114,Raw_Data_Paid_23!$C$4:$C$2114,1)= 1,1,0)</f>
        <v>1</v>
      </c>
      <c r="O3966" t="str">
        <f>IF(M3966=$W$7,IF(AND(N3966,_xlfn.XLOOKUP(C3966,Raw_Data_OS_23!$C$7:$C$4518,Raw_Data_OS_23!$G$7:$G$4518,0)=G3966),"A",IF(_xlfn.XLOOKUP(C3966,Raw_Data_Paid_23!$C$4:$C$2114,Raw_Data_Paid_23!$C$4:$C$2114,"B1")="B1","B1","B2")),IF(_xlfn.XLOOKUP(C3966,Raw_Data_Paid_23!$C$4:$C$2114,Raw_Data_Paid_23!$C$4:$C$2114,"C1")="C1","C1","C2"))</f>
        <v>B1</v>
      </c>
      <c r="P3966" t="str">
        <f t="shared" si="111"/>
        <v>2022B1Engineering</v>
      </c>
    </row>
    <row r="3967" spans="3:16" x14ac:dyDescent="0.35">
      <c r="C3967" s="6" t="s">
        <v>6313</v>
      </c>
      <c r="D3967" s="7" t="s">
        <v>6267</v>
      </c>
      <c r="E3967" s="7" t="s">
        <v>6314</v>
      </c>
      <c r="F3967" s="8" t="s">
        <v>4244</v>
      </c>
      <c r="G3967" s="9">
        <v>801857.58539999998</v>
      </c>
      <c r="H3967" s="10">
        <v>2022</v>
      </c>
      <c r="I3967" s="10">
        <v>2022</v>
      </c>
      <c r="J3967" s="11" t="s">
        <v>6021</v>
      </c>
      <c r="K3967" s="12">
        <v>301857.58539999998</v>
      </c>
      <c r="L3967" s="12">
        <v>1</v>
      </c>
      <c r="M3967" s="33" t="str">
        <f>IF(_xlfn.XLOOKUP(C3967,Raw_Data_OS_23!$C$7:$C$4518,Raw_Data_OS_23!$G$7:$G$4518,"Paid/ Closed")="Paid/ Closed","Paid/ Closed", "Still_Outstanding")</f>
        <v>Still_Outstanding</v>
      </c>
      <c r="N3967" s="33">
        <f>IF(_xlfn.XLOOKUP(C3967,Raw_Data_Paid_23!$C$4:$C$2114,Raw_Data_Paid_23!$C$4:$C$2114,1)= 1,1,0)</f>
        <v>1</v>
      </c>
      <c r="O3967" t="str">
        <f>IF(M3967=$W$7,IF(AND(N3967,_xlfn.XLOOKUP(C3967,Raw_Data_OS_23!$C$7:$C$4518,Raw_Data_OS_23!$G$7:$G$4518,0)=G3967),"A",IF(_xlfn.XLOOKUP(C3967,Raw_Data_Paid_23!$C$4:$C$2114,Raw_Data_Paid_23!$C$4:$C$2114,"B1")="B1","B1","B2")),IF(_xlfn.XLOOKUP(C3967,Raw_Data_Paid_23!$C$4:$C$2114,Raw_Data_Paid_23!$C$4:$C$2114,"C1")="C1","C1","C2"))</f>
        <v>B1</v>
      </c>
      <c r="P3967" t="str">
        <f t="shared" si="111"/>
        <v>2022B1Marine</v>
      </c>
    </row>
    <row r="3968" spans="3:16" x14ac:dyDescent="0.35">
      <c r="C3968" s="6" t="s">
        <v>6315</v>
      </c>
      <c r="D3968" s="7" t="s">
        <v>6280</v>
      </c>
      <c r="E3968" s="7" t="s">
        <v>6303</v>
      </c>
      <c r="F3968" s="8" t="s">
        <v>658</v>
      </c>
      <c r="G3968" s="9">
        <v>50000</v>
      </c>
      <c r="H3968" s="10">
        <v>2022</v>
      </c>
      <c r="I3968" s="10">
        <v>2022</v>
      </c>
      <c r="J3968" s="11" t="s">
        <v>6021</v>
      </c>
      <c r="K3968" s="12">
        <v>50000</v>
      </c>
      <c r="L3968" s="12">
        <v>1</v>
      </c>
      <c r="M3968" s="33" t="str">
        <f>IF(_xlfn.XLOOKUP(C3968,Raw_Data_OS_23!$C$7:$C$4518,Raw_Data_OS_23!$G$7:$G$4518,"Paid/ Closed")="Paid/ Closed","Paid/ Closed", "Still_Outstanding")</f>
        <v>Still_Outstanding</v>
      </c>
      <c r="N3968" s="33">
        <f>IF(_xlfn.XLOOKUP(C3968,Raw_Data_Paid_23!$C$4:$C$2114,Raw_Data_Paid_23!$C$4:$C$2114,1)= 1,1,0)</f>
        <v>1</v>
      </c>
      <c r="O3968" t="str">
        <f>IF(M3968=$W$7,IF(AND(N3968,_xlfn.XLOOKUP(C3968,Raw_Data_OS_23!$C$7:$C$4518,Raw_Data_OS_23!$G$7:$G$4518,0)=G3968),"A",IF(_xlfn.XLOOKUP(C3968,Raw_Data_Paid_23!$C$4:$C$2114,Raw_Data_Paid_23!$C$4:$C$2114,"B1")="B1","B1","B2")),IF(_xlfn.XLOOKUP(C3968,Raw_Data_Paid_23!$C$4:$C$2114,Raw_Data_Paid_23!$C$4:$C$2114,"C1")="C1","C1","C2"))</f>
        <v>B1</v>
      </c>
      <c r="P3968" t="str">
        <f t="shared" si="111"/>
        <v>2022B1Workmen's Compensation</v>
      </c>
    </row>
    <row r="3969" spans="3:16" x14ac:dyDescent="0.35">
      <c r="C3969" s="6" t="s">
        <v>6316</v>
      </c>
      <c r="D3969" s="7" t="s">
        <v>6247</v>
      </c>
      <c r="E3969" s="7" t="s">
        <v>6269</v>
      </c>
      <c r="F3969" s="8" t="s">
        <v>658</v>
      </c>
      <c r="G3969" s="9">
        <v>100000</v>
      </c>
      <c r="H3969" s="10">
        <v>2022</v>
      </c>
      <c r="I3969" s="10">
        <v>2022</v>
      </c>
      <c r="J3969" s="11" t="s">
        <v>6021</v>
      </c>
      <c r="K3969" s="12">
        <v>100000</v>
      </c>
      <c r="L3969" s="12">
        <v>1</v>
      </c>
      <c r="M3969" s="33" t="str">
        <f>IF(_xlfn.XLOOKUP(C3969,Raw_Data_OS_23!$C$7:$C$4518,Raw_Data_OS_23!$G$7:$G$4518,"Paid/ Closed")="Paid/ Closed","Paid/ Closed", "Still_Outstanding")</f>
        <v>Still_Outstanding</v>
      </c>
      <c r="N3969" s="33">
        <f>IF(_xlfn.XLOOKUP(C3969,Raw_Data_Paid_23!$C$4:$C$2114,Raw_Data_Paid_23!$C$4:$C$2114,1)= 1,1,0)</f>
        <v>1</v>
      </c>
      <c r="O3969" t="str">
        <f>IF(M3969=$W$7,IF(AND(N3969,_xlfn.XLOOKUP(C3969,Raw_Data_OS_23!$C$7:$C$4518,Raw_Data_OS_23!$G$7:$G$4518,0)=G3969),"A",IF(_xlfn.XLOOKUP(C3969,Raw_Data_Paid_23!$C$4:$C$2114,Raw_Data_Paid_23!$C$4:$C$2114,"B1")="B1","B1","B2")),IF(_xlfn.XLOOKUP(C3969,Raw_Data_Paid_23!$C$4:$C$2114,Raw_Data_Paid_23!$C$4:$C$2114,"C1")="C1","C1","C2"))</f>
        <v>A</v>
      </c>
      <c r="P3969" t="str">
        <f t="shared" si="111"/>
        <v>2022AWorkmen's Compensation</v>
      </c>
    </row>
    <row r="3970" spans="3:16" x14ac:dyDescent="0.35">
      <c r="C3970" s="6" t="s">
        <v>6317</v>
      </c>
      <c r="D3970" s="7" t="s">
        <v>6318</v>
      </c>
      <c r="E3970" s="7" t="s">
        <v>6305</v>
      </c>
      <c r="F3970" s="8" t="s">
        <v>3910</v>
      </c>
      <c r="G3970" s="9">
        <v>6000</v>
      </c>
      <c r="H3970" s="10">
        <v>2022</v>
      </c>
      <c r="I3970" s="10">
        <v>2022</v>
      </c>
      <c r="J3970" s="11" t="s">
        <v>6021</v>
      </c>
      <c r="K3970" s="12">
        <v>6000</v>
      </c>
      <c r="L3970" s="12">
        <v>1</v>
      </c>
      <c r="M3970" s="33" t="str">
        <f>IF(_xlfn.XLOOKUP(C3970,Raw_Data_OS_23!$C$7:$C$4518,Raw_Data_OS_23!$G$7:$G$4518,"Paid/ Closed")="Paid/ Closed","Paid/ Closed", "Still_Outstanding")</f>
        <v>Still_Outstanding</v>
      </c>
      <c r="N3970" s="33">
        <f>IF(_xlfn.XLOOKUP(C3970,Raw_Data_Paid_23!$C$4:$C$2114,Raw_Data_Paid_23!$C$4:$C$2114,1)= 1,1,0)</f>
        <v>0</v>
      </c>
      <c r="O3970" t="str">
        <f>IF(M3970=$W$7,IF(AND(N3970,_xlfn.XLOOKUP(C3970,Raw_Data_OS_23!$C$7:$C$4518,Raw_Data_OS_23!$G$7:$G$4518,0)=G3970),"A",IF(_xlfn.XLOOKUP(C3970,Raw_Data_Paid_23!$C$4:$C$2114,Raw_Data_Paid_23!$C$4:$C$2114,"B1")="B1","B1","B2")),IF(_xlfn.XLOOKUP(C3970,Raw_Data_Paid_23!$C$4:$C$2114,Raw_Data_Paid_23!$C$4:$C$2114,"C1")="C1","C1","C2"))</f>
        <v>B2</v>
      </c>
      <c r="P3970" t="str">
        <f t="shared" si="111"/>
        <v>2022B2Motor Private</v>
      </c>
    </row>
    <row r="3971" spans="3:16" x14ac:dyDescent="0.35">
      <c r="C3971" s="6" t="s">
        <v>6319</v>
      </c>
      <c r="D3971" s="7" t="s">
        <v>6305</v>
      </c>
      <c r="E3971" s="7" t="s">
        <v>6320</v>
      </c>
      <c r="F3971" s="8" t="s">
        <v>3910</v>
      </c>
      <c r="G3971" s="9">
        <v>15000</v>
      </c>
      <c r="H3971" s="10">
        <v>2022</v>
      </c>
      <c r="I3971" s="10">
        <v>2022</v>
      </c>
      <c r="J3971" s="11" t="s">
        <v>6021</v>
      </c>
      <c r="K3971" s="12">
        <v>15000</v>
      </c>
      <c r="L3971" s="12">
        <v>1</v>
      </c>
      <c r="M3971" s="33" t="str">
        <f>IF(_xlfn.XLOOKUP(C3971,Raw_Data_OS_23!$C$7:$C$4518,Raw_Data_OS_23!$G$7:$G$4518,"Paid/ Closed")="Paid/ Closed","Paid/ Closed", "Still_Outstanding")</f>
        <v>Still_Outstanding</v>
      </c>
      <c r="N3971" s="33">
        <f>IF(_xlfn.XLOOKUP(C3971,Raw_Data_Paid_23!$C$4:$C$2114,Raw_Data_Paid_23!$C$4:$C$2114,1)= 1,1,0)</f>
        <v>0</v>
      </c>
      <c r="O3971" t="str">
        <f>IF(M3971=$W$7,IF(AND(N3971,_xlfn.XLOOKUP(C3971,Raw_Data_OS_23!$C$7:$C$4518,Raw_Data_OS_23!$G$7:$G$4518,0)=G3971),"A",IF(_xlfn.XLOOKUP(C3971,Raw_Data_Paid_23!$C$4:$C$2114,Raw_Data_Paid_23!$C$4:$C$2114,"B1")="B1","B1","B2")),IF(_xlfn.XLOOKUP(C3971,Raw_Data_Paid_23!$C$4:$C$2114,Raw_Data_Paid_23!$C$4:$C$2114,"C1")="C1","C1","C2"))</f>
        <v>B2</v>
      </c>
      <c r="P3971" t="str">
        <f t="shared" si="111"/>
        <v>2022B2Motor Private</v>
      </c>
    </row>
    <row r="3972" spans="3:16" x14ac:dyDescent="0.35">
      <c r="C3972" s="6" t="s">
        <v>6321</v>
      </c>
      <c r="D3972" s="7" t="s">
        <v>6140</v>
      </c>
      <c r="E3972" s="7" t="s">
        <v>6269</v>
      </c>
      <c r="F3972" s="8" t="s">
        <v>658</v>
      </c>
      <c r="G3972" s="9">
        <v>100000</v>
      </c>
      <c r="H3972" s="10">
        <v>2022</v>
      </c>
      <c r="I3972" s="10">
        <v>2022</v>
      </c>
      <c r="J3972" s="11" t="s">
        <v>6021</v>
      </c>
      <c r="K3972" s="12">
        <v>100000</v>
      </c>
      <c r="L3972" s="12">
        <v>1</v>
      </c>
      <c r="M3972" s="33" t="str">
        <f>IF(_xlfn.XLOOKUP(C3972,Raw_Data_OS_23!$C$7:$C$4518,Raw_Data_OS_23!$G$7:$G$4518,"Paid/ Closed")="Paid/ Closed","Paid/ Closed", "Still_Outstanding")</f>
        <v>Still_Outstanding</v>
      </c>
      <c r="N3972" s="33">
        <f>IF(_xlfn.XLOOKUP(C3972,Raw_Data_Paid_23!$C$4:$C$2114,Raw_Data_Paid_23!$C$4:$C$2114,1)= 1,1,0)</f>
        <v>1</v>
      </c>
      <c r="O3972" t="str">
        <f>IF(M3972=$W$7,IF(AND(N3972,_xlfn.XLOOKUP(C3972,Raw_Data_OS_23!$C$7:$C$4518,Raw_Data_OS_23!$G$7:$G$4518,0)=G3972),"A",IF(_xlfn.XLOOKUP(C3972,Raw_Data_Paid_23!$C$4:$C$2114,Raw_Data_Paid_23!$C$4:$C$2114,"B1")="B1","B1","B2")),IF(_xlfn.XLOOKUP(C3972,Raw_Data_Paid_23!$C$4:$C$2114,Raw_Data_Paid_23!$C$4:$C$2114,"C1")="C1","C1","C2"))</f>
        <v>A</v>
      </c>
      <c r="P3972" t="str">
        <f t="shared" si="111"/>
        <v>2022AWorkmen's Compensation</v>
      </c>
    </row>
    <row r="3973" spans="3:16" x14ac:dyDescent="0.35">
      <c r="C3973" s="6" t="s">
        <v>6322</v>
      </c>
      <c r="D3973" s="7" t="s">
        <v>6007</v>
      </c>
      <c r="E3973" s="7" t="s">
        <v>6269</v>
      </c>
      <c r="F3973" s="8" t="s">
        <v>658</v>
      </c>
      <c r="G3973" s="9">
        <v>50000</v>
      </c>
      <c r="H3973" s="10">
        <v>2021</v>
      </c>
      <c r="I3973" s="10">
        <v>2022</v>
      </c>
      <c r="J3973" s="11" t="s">
        <v>3138</v>
      </c>
      <c r="K3973" s="12">
        <v>50000</v>
      </c>
      <c r="L3973" s="12">
        <v>1</v>
      </c>
      <c r="M3973" s="33" t="str">
        <f>IF(_xlfn.XLOOKUP(C3973,Raw_Data_OS_23!$C$7:$C$4518,Raw_Data_OS_23!$G$7:$G$4518,"Paid/ Closed")="Paid/ Closed","Paid/ Closed", "Still_Outstanding")</f>
        <v>Paid/ Closed</v>
      </c>
      <c r="N3973" s="33">
        <f>IF(_xlfn.XLOOKUP(C3973,Raw_Data_Paid_23!$C$4:$C$2114,Raw_Data_Paid_23!$C$4:$C$2114,1)= 1,1,0)</f>
        <v>1</v>
      </c>
      <c r="O3973" t="str">
        <f>IF(M3973=$W$7,IF(AND(N3973,_xlfn.XLOOKUP(C3973,Raw_Data_OS_23!$C$7:$C$4518,Raw_Data_OS_23!$G$7:$G$4518,0)=G3973),"A",IF(_xlfn.XLOOKUP(C3973,Raw_Data_Paid_23!$C$4:$C$2114,Raw_Data_Paid_23!$C$4:$C$2114,"B1")="B1","B1","B2")),IF(_xlfn.XLOOKUP(C3973,Raw_Data_Paid_23!$C$4:$C$2114,Raw_Data_Paid_23!$C$4:$C$2114,"C1")="C1","C1","C2"))</f>
        <v>C1</v>
      </c>
      <c r="P3973" t="str">
        <f t="shared" si="111"/>
        <v>2021C1Workmen's Compensation</v>
      </c>
    </row>
    <row r="3974" spans="3:16" x14ac:dyDescent="0.35">
      <c r="C3974" s="6" t="s">
        <v>6323</v>
      </c>
      <c r="D3974" s="7" t="s">
        <v>5938</v>
      </c>
      <c r="E3974" s="7" t="s">
        <v>5938</v>
      </c>
      <c r="F3974" s="8" t="s">
        <v>4248</v>
      </c>
      <c r="G3974" s="9">
        <v>32204</v>
      </c>
      <c r="H3974" s="10">
        <v>2021</v>
      </c>
      <c r="I3974" s="10">
        <v>2021</v>
      </c>
      <c r="J3974" s="11" t="s">
        <v>3138</v>
      </c>
      <c r="K3974" s="12">
        <v>9194.5753033543006</v>
      </c>
      <c r="L3974" s="12">
        <v>1</v>
      </c>
      <c r="M3974" s="33" t="str">
        <f>IF(_xlfn.XLOOKUP(C3974,Raw_Data_OS_23!$C$7:$C$4518,Raw_Data_OS_23!$G$7:$G$4518,"Paid/ Closed")="Paid/ Closed","Paid/ Closed", "Still_Outstanding")</f>
        <v>Still_Outstanding</v>
      </c>
      <c r="N3974" s="33">
        <f>IF(_xlfn.XLOOKUP(C3974,Raw_Data_Paid_23!$C$4:$C$2114,Raw_Data_Paid_23!$C$4:$C$2114,1)= 1,1,0)</f>
        <v>1</v>
      </c>
      <c r="O3974" t="str">
        <f>IF(M3974=$W$7,IF(AND(N3974,_xlfn.XLOOKUP(C3974,Raw_Data_OS_23!$C$7:$C$4518,Raw_Data_OS_23!$G$7:$G$4518,0)=G3974),"A",IF(_xlfn.XLOOKUP(C3974,Raw_Data_Paid_23!$C$4:$C$2114,Raw_Data_Paid_23!$C$4:$C$2114,"B1")="B1","B1","B2")),IF(_xlfn.XLOOKUP(C3974,Raw_Data_Paid_23!$C$4:$C$2114,Raw_Data_Paid_23!$C$4:$C$2114,"C1")="C1","C1","C2"))</f>
        <v>B1</v>
      </c>
      <c r="P3974" t="str">
        <f t="shared" ref="P3974:P4037" si="112">H3974&amp;O3974&amp;F3974</f>
        <v>2021B1Fire Industrial</v>
      </c>
    </row>
    <row r="3975" spans="3:16" x14ac:dyDescent="0.35">
      <c r="C3975" s="6" t="s">
        <v>6324</v>
      </c>
      <c r="D3975" s="7" t="s">
        <v>6305</v>
      </c>
      <c r="E3975" s="7" t="s">
        <v>6320</v>
      </c>
      <c r="F3975" s="8" t="s">
        <v>3908</v>
      </c>
      <c r="G3975" s="9">
        <v>86500</v>
      </c>
      <c r="H3975" s="10">
        <v>2022</v>
      </c>
      <c r="I3975" s="10">
        <v>2022</v>
      </c>
      <c r="J3975" s="11" t="s">
        <v>6021</v>
      </c>
      <c r="K3975" s="12">
        <v>86500</v>
      </c>
      <c r="L3975" s="12">
        <v>1</v>
      </c>
      <c r="M3975" s="33" t="str">
        <f>IF(_xlfn.XLOOKUP(C3975,Raw_Data_OS_23!$C$7:$C$4518,Raw_Data_OS_23!$G$7:$G$4518,"Paid/ Closed")="Paid/ Closed","Paid/ Closed", "Still_Outstanding")</f>
        <v>Still_Outstanding</v>
      </c>
      <c r="N3975" s="33">
        <f>IF(_xlfn.XLOOKUP(C3975,Raw_Data_Paid_23!$C$4:$C$2114,Raw_Data_Paid_23!$C$4:$C$2114,1)= 1,1,0)</f>
        <v>0</v>
      </c>
      <c r="O3975" t="str">
        <f>IF(M3975=$W$7,IF(AND(N3975,_xlfn.XLOOKUP(C3975,Raw_Data_OS_23!$C$7:$C$4518,Raw_Data_OS_23!$G$7:$G$4518,0)=G3975),"A",IF(_xlfn.XLOOKUP(C3975,Raw_Data_Paid_23!$C$4:$C$2114,Raw_Data_Paid_23!$C$4:$C$2114,"B1")="B1","B1","B2")),IF(_xlfn.XLOOKUP(C3975,Raw_Data_Paid_23!$C$4:$C$2114,Raw_Data_Paid_23!$C$4:$C$2114,"C1")="C1","C1","C2"))</f>
        <v>B2</v>
      </c>
      <c r="P3975" t="str">
        <f t="shared" si="112"/>
        <v>2022B2Motor Commercial</v>
      </c>
    </row>
    <row r="3976" spans="3:16" x14ac:dyDescent="0.35">
      <c r="C3976" s="6" t="s">
        <v>6325</v>
      </c>
      <c r="D3976" s="7" t="s">
        <v>5754</v>
      </c>
      <c r="E3976" s="7" t="s">
        <v>6326</v>
      </c>
      <c r="F3976" s="8" t="s">
        <v>4244</v>
      </c>
      <c r="G3976" s="9">
        <v>0.80000000000291005</v>
      </c>
      <c r="H3976" s="10">
        <v>2021</v>
      </c>
      <c r="I3976" s="10">
        <v>2022</v>
      </c>
      <c r="J3976" s="11" t="s">
        <v>2250</v>
      </c>
      <c r="K3976" s="12">
        <v>0.80000000000291005</v>
      </c>
      <c r="L3976" s="12">
        <v>1</v>
      </c>
      <c r="M3976" s="33" t="str">
        <f>IF(_xlfn.XLOOKUP(C3976,Raw_Data_OS_23!$C$7:$C$4518,Raw_Data_OS_23!$G$7:$G$4518,"Paid/ Closed")="Paid/ Closed","Paid/ Closed", "Still_Outstanding")</f>
        <v>Paid/ Closed</v>
      </c>
      <c r="N3976" s="33">
        <f>IF(_xlfn.XLOOKUP(C3976,Raw_Data_Paid_23!$C$4:$C$2114,Raw_Data_Paid_23!$C$4:$C$2114,1)= 1,1,0)</f>
        <v>1</v>
      </c>
      <c r="O3976" t="str">
        <f>IF(M3976=$W$7,IF(AND(N3976,_xlfn.XLOOKUP(C3976,Raw_Data_OS_23!$C$7:$C$4518,Raw_Data_OS_23!$G$7:$G$4518,0)=G3976),"A",IF(_xlfn.XLOOKUP(C3976,Raw_Data_Paid_23!$C$4:$C$2114,Raw_Data_Paid_23!$C$4:$C$2114,"B1")="B1","B1","B2")),IF(_xlfn.XLOOKUP(C3976,Raw_Data_Paid_23!$C$4:$C$2114,Raw_Data_Paid_23!$C$4:$C$2114,"C1")="C1","C1","C2"))</f>
        <v>C1</v>
      </c>
      <c r="P3976" t="str">
        <f t="shared" si="112"/>
        <v>2021C1Marine</v>
      </c>
    </row>
    <row r="3977" spans="3:16" x14ac:dyDescent="0.35">
      <c r="C3977" s="6" t="s">
        <v>6327</v>
      </c>
      <c r="D3977" s="7" t="s">
        <v>5760</v>
      </c>
      <c r="E3977" s="7" t="s">
        <v>6326</v>
      </c>
      <c r="F3977" s="8" t="s">
        <v>4244</v>
      </c>
      <c r="G3977" s="9">
        <v>0.80000000000291005</v>
      </c>
      <c r="H3977" s="10">
        <v>2021</v>
      </c>
      <c r="I3977" s="10">
        <v>2022</v>
      </c>
      <c r="J3977" s="11" t="s">
        <v>2250</v>
      </c>
      <c r="K3977" s="12">
        <v>0.80000000000291005</v>
      </c>
      <c r="L3977" s="12">
        <v>1</v>
      </c>
      <c r="M3977" s="33" t="str">
        <f>IF(_xlfn.XLOOKUP(C3977,Raw_Data_OS_23!$C$7:$C$4518,Raw_Data_OS_23!$G$7:$G$4518,"Paid/ Closed")="Paid/ Closed","Paid/ Closed", "Still_Outstanding")</f>
        <v>Paid/ Closed</v>
      </c>
      <c r="N3977" s="33">
        <f>IF(_xlfn.XLOOKUP(C3977,Raw_Data_Paid_23!$C$4:$C$2114,Raw_Data_Paid_23!$C$4:$C$2114,1)= 1,1,0)</f>
        <v>1</v>
      </c>
      <c r="O3977" t="str">
        <f>IF(M3977=$W$7,IF(AND(N3977,_xlfn.XLOOKUP(C3977,Raw_Data_OS_23!$C$7:$C$4518,Raw_Data_OS_23!$G$7:$G$4518,0)=G3977),"A",IF(_xlfn.XLOOKUP(C3977,Raw_Data_Paid_23!$C$4:$C$2114,Raw_Data_Paid_23!$C$4:$C$2114,"B1")="B1","B1","B2")),IF(_xlfn.XLOOKUP(C3977,Raw_Data_Paid_23!$C$4:$C$2114,Raw_Data_Paid_23!$C$4:$C$2114,"C1")="C1","C1","C2"))</f>
        <v>C1</v>
      </c>
      <c r="P3977" t="str">
        <f t="shared" si="112"/>
        <v>2021C1Marine</v>
      </c>
    </row>
    <row r="3978" spans="3:16" x14ac:dyDescent="0.35">
      <c r="C3978" s="6" t="s">
        <v>6328</v>
      </c>
      <c r="D3978" s="7" t="s">
        <v>5838</v>
      </c>
      <c r="E3978" s="7" t="s">
        <v>6326</v>
      </c>
      <c r="F3978" s="8" t="s">
        <v>4244</v>
      </c>
      <c r="G3978" s="9">
        <v>82352.941200000001</v>
      </c>
      <c r="H3978" s="10">
        <v>2021</v>
      </c>
      <c r="I3978" s="10">
        <v>2022</v>
      </c>
      <c r="J3978" s="11" t="s">
        <v>3073</v>
      </c>
      <c r="K3978" s="12">
        <v>82352.941200000001</v>
      </c>
      <c r="L3978" s="12">
        <v>1</v>
      </c>
      <c r="M3978" s="33" t="str">
        <f>IF(_xlfn.XLOOKUP(C3978,Raw_Data_OS_23!$C$7:$C$4518,Raw_Data_OS_23!$G$7:$G$4518,"Paid/ Closed")="Paid/ Closed","Paid/ Closed", "Still_Outstanding")</f>
        <v>Still_Outstanding</v>
      </c>
      <c r="N3978" s="33">
        <f>IF(_xlfn.XLOOKUP(C3978,Raw_Data_Paid_23!$C$4:$C$2114,Raw_Data_Paid_23!$C$4:$C$2114,1)= 1,1,0)</f>
        <v>1</v>
      </c>
      <c r="O3978" t="str">
        <f>IF(M3978=$W$7,IF(AND(N3978,_xlfn.XLOOKUP(C3978,Raw_Data_OS_23!$C$7:$C$4518,Raw_Data_OS_23!$G$7:$G$4518,0)=G3978),"A",IF(_xlfn.XLOOKUP(C3978,Raw_Data_Paid_23!$C$4:$C$2114,Raw_Data_Paid_23!$C$4:$C$2114,"B1")="B1","B1","B2")),IF(_xlfn.XLOOKUP(C3978,Raw_Data_Paid_23!$C$4:$C$2114,Raw_Data_Paid_23!$C$4:$C$2114,"C1")="C1","C1","C2"))</f>
        <v>B1</v>
      </c>
      <c r="P3978" t="str">
        <f t="shared" si="112"/>
        <v>2021B1Marine</v>
      </c>
    </row>
    <row r="3979" spans="3:16" x14ac:dyDescent="0.35">
      <c r="C3979" s="6" t="s">
        <v>6329</v>
      </c>
      <c r="D3979" s="7" t="s">
        <v>6294</v>
      </c>
      <c r="E3979" s="7" t="s">
        <v>6305</v>
      </c>
      <c r="F3979" s="8" t="s">
        <v>3910</v>
      </c>
      <c r="G3979" s="9">
        <v>197647.0588</v>
      </c>
      <c r="H3979" s="10">
        <v>2022</v>
      </c>
      <c r="I3979" s="10">
        <v>2022</v>
      </c>
      <c r="J3979" s="11" t="s">
        <v>6021</v>
      </c>
      <c r="K3979" s="12">
        <v>197647.0588</v>
      </c>
      <c r="L3979" s="12">
        <v>1</v>
      </c>
      <c r="M3979" s="33" t="str">
        <f>IF(_xlfn.XLOOKUP(C3979,Raw_Data_OS_23!$C$7:$C$4518,Raw_Data_OS_23!$G$7:$G$4518,"Paid/ Closed")="Paid/ Closed","Paid/ Closed", "Still_Outstanding")</f>
        <v>Still_Outstanding</v>
      </c>
      <c r="N3979" s="33">
        <f>IF(_xlfn.XLOOKUP(C3979,Raw_Data_Paid_23!$C$4:$C$2114,Raw_Data_Paid_23!$C$4:$C$2114,1)= 1,1,0)</f>
        <v>0</v>
      </c>
      <c r="O3979" t="str">
        <f>IF(M3979=$W$7,IF(AND(N3979,_xlfn.XLOOKUP(C3979,Raw_Data_OS_23!$C$7:$C$4518,Raw_Data_OS_23!$G$7:$G$4518,0)=G3979),"A",IF(_xlfn.XLOOKUP(C3979,Raw_Data_Paid_23!$C$4:$C$2114,Raw_Data_Paid_23!$C$4:$C$2114,"B1")="B1","B1","B2")),IF(_xlfn.XLOOKUP(C3979,Raw_Data_Paid_23!$C$4:$C$2114,Raw_Data_Paid_23!$C$4:$C$2114,"C1")="C1","C1","C2"))</f>
        <v>B2</v>
      </c>
      <c r="P3979" t="str">
        <f t="shared" si="112"/>
        <v>2022B2Motor Private</v>
      </c>
    </row>
    <row r="3980" spans="3:16" x14ac:dyDescent="0.35">
      <c r="C3980" s="6" t="s">
        <v>6330</v>
      </c>
      <c r="D3980" s="7" t="s">
        <v>6318</v>
      </c>
      <c r="E3980" s="7" t="s">
        <v>6326</v>
      </c>
      <c r="F3980" s="8" t="s">
        <v>3908</v>
      </c>
      <c r="G3980" s="9">
        <v>37500</v>
      </c>
      <c r="H3980" s="10">
        <v>2022</v>
      </c>
      <c r="I3980" s="10">
        <v>2022</v>
      </c>
      <c r="J3980" s="11" t="s">
        <v>6021</v>
      </c>
      <c r="K3980" s="12">
        <v>37500</v>
      </c>
      <c r="L3980" s="12">
        <v>1</v>
      </c>
      <c r="M3980" s="33" t="str">
        <f>IF(_xlfn.XLOOKUP(C3980,Raw_Data_OS_23!$C$7:$C$4518,Raw_Data_OS_23!$G$7:$G$4518,"Paid/ Closed")="Paid/ Closed","Paid/ Closed", "Still_Outstanding")</f>
        <v>Still_Outstanding</v>
      </c>
      <c r="N3980" s="33">
        <f>IF(_xlfn.XLOOKUP(C3980,Raw_Data_Paid_23!$C$4:$C$2114,Raw_Data_Paid_23!$C$4:$C$2114,1)= 1,1,0)</f>
        <v>0</v>
      </c>
      <c r="O3980" t="str">
        <f>IF(M3980=$W$7,IF(AND(N3980,_xlfn.XLOOKUP(C3980,Raw_Data_OS_23!$C$7:$C$4518,Raw_Data_OS_23!$G$7:$G$4518,0)=G3980),"A",IF(_xlfn.XLOOKUP(C3980,Raw_Data_Paid_23!$C$4:$C$2114,Raw_Data_Paid_23!$C$4:$C$2114,"B1")="B1","B1","B2")),IF(_xlfn.XLOOKUP(C3980,Raw_Data_Paid_23!$C$4:$C$2114,Raw_Data_Paid_23!$C$4:$C$2114,"C1")="C1","C1","C2"))</f>
        <v>B2</v>
      </c>
      <c r="P3980" t="str">
        <f t="shared" si="112"/>
        <v>2022B2Motor Commercial</v>
      </c>
    </row>
    <row r="3981" spans="3:16" x14ac:dyDescent="0.35">
      <c r="C3981" s="6" t="s">
        <v>6331</v>
      </c>
      <c r="D3981" s="7" t="s">
        <v>6320</v>
      </c>
      <c r="E3981" s="7" t="s">
        <v>6332</v>
      </c>
      <c r="F3981" s="8" t="s">
        <v>4248</v>
      </c>
      <c r="G3981" s="9">
        <v>100000</v>
      </c>
      <c r="H3981" s="10">
        <v>2022</v>
      </c>
      <c r="I3981" s="10">
        <v>2022</v>
      </c>
      <c r="J3981" s="11" t="s">
        <v>6021</v>
      </c>
      <c r="K3981" s="12">
        <v>6975.9236998019996</v>
      </c>
      <c r="L3981" s="12">
        <v>1</v>
      </c>
      <c r="M3981" s="33" t="str">
        <f>IF(_xlfn.XLOOKUP(C3981,Raw_Data_OS_23!$C$7:$C$4518,Raw_Data_OS_23!$G$7:$G$4518,"Paid/ Closed")="Paid/ Closed","Paid/ Closed", "Still_Outstanding")</f>
        <v>Still_Outstanding</v>
      </c>
      <c r="N3981" s="33">
        <f>IF(_xlfn.XLOOKUP(C3981,Raw_Data_Paid_23!$C$4:$C$2114,Raw_Data_Paid_23!$C$4:$C$2114,1)= 1,1,0)</f>
        <v>1</v>
      </c>
      <c r="O3981" t="str">
        <f>IF(M3981=$W$7,IF(AND(N3981,_xlfn.XLOOKUP(C3981,Raw_Data_OS_23!$C$7:$C$4518,Raw_Data_OS_23!$G$7:$G$4518,0)=G3981),"A",IF(_xlfn.XLOOKUP(C3981,Raw_Data_Paid_23!$C$4:$C$2114,Raw_Data_Paid_23!$C$4:$C$2114,"B1")="B1","B1","B2")),IF(_xlfn.XLOOKUP(C3981,Raw_Data_Paid_23!$C$4:$C$2114,Raw_Data_Paid_23!$C$4:$C$2114,"C1")="C1","C1","C2"))</f>
        <v>B1</v>
      </c>
      <c r="P3981" t="str">
        <f t="shared" si="112"/>
        <v>2022B1Fire Industrial</v>
      </c>
    </row>
    <row r="3982" spans="3:16" x14ac:dyDescent="0.35">
      <c r="C3982" s="6" t="s">
        <v>6333</v>
      </c>
      <c r="D3982" s="7" t="s">
        <v>6294</v>
      </c>
      <c r="E3982" s="7" t="s">
        <v>6334</v>
      </c>
      <c r="F3982" s="8" t="s">
        <v>3910</v>
      </c>
      <c r="G3982" s="9">
        <v>10000</v>
      </c>
      <c r="H3982" s="10">
        <v>2022</v>
      </c>
      <c r="I3982" s="10">
        <v>2022</v>
      </c>
      <c r="J3982" s="11" t="s">
        <v>6021</v>
      </c>
      <c r="K3982" s="12">
        <v>10000</v>
      </c>
      <c r="L3982" s="12">
        <v>1</v>
      </c>
      <c r="M3982" s="33" t="str">
        <f>IF(_xlfn.XLOOKUP(C3982,Raw_Data_OS_23!$C$7:$C$4518,Raw_Data_OS_23!$G$7:$G$4518,"Paid/ Closed")="Paid/ Closed","Paid/ Closed", "Still_Outstanding")</f>
        <v>Still_Outstanding</v>
      </c>
      <c r="N3982" s="33">
        <f>IF(_xlfn.XLOOKUP(C3982,Raw_Data_Paid_23!$C$4:$C$2114,Raw_Data_Paid_23!$C$4:$C$2114,1)= 1,1,0)</f>
        <v>1</v>
      </c>
      <c r="O3982" t="str">
        <f>IF(M3982=$W$7,IF(AND(N3982,_xlfn.XLOOKUP(C3982,Raw_Data_OS_23!$C$7:$C$4518,Raw_Data_OS_23!$G$7:$G$4518,0)=G3982),"A",IF(_xlfn.XLOOKUP(C3982,Raw_Data_Paid_23!$C$4:$C$2114,Raw_Data_Paid_23!$C$4:$C$2114,"B1")="B1","B1","B2")),IF(_xlfn.XLOOKUP(C3982,Raw_Data_Paid_23!$C$4:$C$2114,Raw_Data_Paid_23!$C$4:$C$2114,"C1")="C1","C1","C2"))</f>
        <v>A</v>
      </c>
      <c r="P3982" t="str">
        <f t="shared" si="112"/>
        <v>2022AMotor Private</v>
      </c>
    </row>
    <row r="3983" spans="3:16" x14ac:dyDescent="0.35">
      <c r="C3983" s="6" t="s">
        <v>6335</v>
      </c>
      <c r="D3983" s="7" t="s">
        <v>6245</v>
      </c>
      <c r="E3983" s="7" t="s">
        <v>6334</v>
      </c>
      <c r="F3983" s="8" t="s">
        <v>4244</v>
      </c>
      <c r="G3983" s="9">
        <v>219556.24350000001</v>
      </c>
      <c r="H3983" s="10">
        <v>2022</v>
      </c>
      <c r="I3983" s="10">
        <v>2022</v>
      </c>
      <c r="J3983" s="11" t="s">
        <v>6021</v>
      </c>
      <c r="K3983" s="12">
        <v>-118679.05055441</v>
      </c>
      <c r="L3983" s="12">
        <v>1</v>
      </c>
      <c r="M3983" s="33" t="str">
        <f>IF(_xlfn.XLOOKUP(C3983,Raw_Data_OS_23!$C$7:$C$4518,Raw_Data_OS_23!$G$7:$G$4518,"Paid/ Closed")="Paid/ Closed","Paid/ Closed", "Still_Outstanding")</f>
        <v>Still_Outstanding</v>
      </c>
      <c r="N3983" s="33">
        <f>IF(_xlfn.XLOOKUP(C3983,Raw_Data_Paid_23!$C$4:$C$2114,Raw_Data_Paid_23!$C$4:$C$2114,1)= 1,1,0)</f>
        <v>1</v>
      </c>
      <c r="O3983" t="str">
        <f>IF(M3983=$W$7,IF(AND(N3983,_xlfn.XLOOKUP(C3983,Raw_Data_OS_23!$C$7:$C$4518,Raw_Data_OS_23!$G$7:$G$4518,0)=G3983),"A",IF(_xlfn.XLOOKUP(C3983,Raw_Data_Paid_23!$C$4:$C$2114,Raw_Data_Paid_23!$C$4:$C$2114,"B1")="B1","B1","B2")),IF(_xlfn.XLOOKUP(C3983,Raw_Data_Paid_23!$C$4:$C$2114,Raw_Data_Paid_23!$C$4:$C$2114,"C1")="C1","C1","C2"))</f>
        <v>A</v>
      </c>
      <c r="P3983" t="str">
        <f t="shared" si="112"/>
        <v>2022AMarine</v>
      </c>
    </row>
    <row r="3984" spans="3:16" x14ac:dyDescent="0.35">
      <c r="C3984" s="6" t="s">
        <v>6336</v>
      </c>
      <c r="D3984" s="7" t="s">
        <v>6280</v>
      </c>
      <c r="E3984" s="7" t="s">
        <v>6320</v>
      </c>
      <c r="F3984" s="8" t="s">
        <v>3910</v>
      </c>
      <c r="G3984" s="9">
        <v>50000</v>
      </c>
      <c r="H3984" s="10">
        <v>2022</v>
      </c>
      <c r="I3984" s="10">
        <v>2022</v>
      </c>
      <c r="J3984" s="11" t="s">
        <v>6021</v>
      </c>
      <c r="K3984" s="12">
        <v>50000</v>
      </c>
      <c r="L3984" s="12">
        <v>1</v>
      </c>
      <c r="M3984" s="33" t="str">
        <f>IF(_xlfn.XLOOKUP(C3984,Raw_Data_OS_23!$C$7:$C$4518,Raw_Data_OS_23!$G$7:$G$4518,"Paid/ Closed")="Paid/ Closed","Paid/ Closed", "Still_Outstanding")</f>
        <v>Still_Outstanding</v>
      </c>
      <c r="N3984" s="33">
        <f>IF(_xlfn.XLOOKUP(C3984,Raw_Data_Paid_23!$C$4:$C$2114,Raw_Data_Paid_23!$C$4:$C$2114,1)= 1,1,0)</f>
        <v>0</v>
      </c>
      <c r="O3984" t="str">
        <f>IF(M3984=$W$7,IF(AND(N3984,_xlfn.XLOOKUP(C3984,Raw_Data_OS_23!$C$7:$C$4518,Raw_Data_OS_23!$G$7:$G$4518,0)=G3984),"A",IF(_xlfn.XLOOKUP(C3984,Raw_Data_Paid_23!$C$4:$C$2114,Raw_Data_Paid_23!$C$4:$C$2114,"B1")="B1","B1","B2")),IF(_xlfn.XLOOKUP(C3984,Raw_Data_Paid_23!$C$4:$C$2114,Raw_Data_Paid_23!$C$4:$C$2114,"C1")="C1","C1","C2"))</f>
        <v>B2</v>
      </c>
      <c r="P3984" t="str">
        <f t="shared" si="112"/>
        <v>2022B2Motor Private</v>
      </c>
    </row>
    <row r="3985" spans="3:16" x14ac:dyDescent="0.35">
      <c r="C3985" s="6" t="s">
        <v>6337</v>
      </c>
      <c r="D3985" s="7" t="s">
        <v>6247</v>
      </c>
      <c r="E3985" s="7" t="s">
        <v>6334</v>
      </c>
      <c r="F3985" s="8" t="s">
        <v>3910</v>
      </c>
      <c r="G3985" s="9">
        <v>29740</v>
      </c>
      <c r="H3985" s="10">
        <v>2022</v>
      </c>
      <c r="I3985" s="10">
        <v>2022</v>
      </c>
      <c r="J3985" s="11" t="s">
        <v>6021</v>
      </c>
      <c r="K3985" s="12">
        <v>29740</v>
      </c>
      <c r="L3985" s="12">
        <v>1</v>
      </c>
      <c r="M3985" s="33" t="str">
        <f>IF(_xlfn.XLOOKUP(C3985,Raw_Data_OS_23!$C$7:$C$4518,Raw_Data_OS_23!$G$7:$G$4518,"Paid/ Closed")="Paid/ Closed","Paid/ Closed", "Still_Outstanding")</f>
        <v>Still_Outstanding</v>
      </c>
      <c r="N3985" s="33">
        <f>IF(_xlfn.XLOOKUP(C3985,Raw_Data_Paid_23!$C$4:$C$2114,Raw_Data_Paid_23!$C$4:$C$2114,1)= 1,1,0)</f>
        <v>1</v>
      </c>
      <c r="O3985" t="str">
        <f>IF(M3985=$W$7,IF(AND(N3985,_xlfn.XLOOKUP(C3985,Raw_Data_OS_23!$C$7:$C$4518,Raw_Data_OS_23!$G$7:$G$4518,0)=G3985),"A",IF(_xlfn.XLOOKUP(C3985,Raw_Data_Paid_23!$C$4:$C$2114,Raw_Data_Paid_23!$C$4:$C$2114,"B1")="B1","B1","B2")),IF(_xlfn.XLOOKUP(C3985,Raw_Data_Paid_23!$C$4:$C$2114,Raw_Data_Paid_23!$C$4:$C$2114,"C1")="C1","C1","C2"))</f>
        <v>B1</v>
      </c>
      <c r="P3985" t="str">
        <f t="shared" si="112"/>
        <v>2022B1Motor Private</v>
      </c>
    </row>
    <row r="3986" spans="3:16" x14ac:dyDescent="0.35">
      <c r="C3986" s="6" t="s">
        <v>6338</v>
      </c>
      <c r="D3986" s="7" t="s">
        <v>6339</v>
      </c>
      <c r="E3986" s="7" t="s">
        <v>6326</v>
      </c>
      <c r="F3986" s="8" t="s">
        <v>3910</v>
      </c>
      <c r="G3986" s="9">
        <v>10000</v>
      </c>
      <c r="H3986" s="10">
        <v>2022</v>
      </c>
      <c r="I3986" s="10">
        <v>2022</v>
      </c>
      <c r="J3986" s="11" t="s">
        <v>6021</v>
      </c>
      <c r="K3986" s="12">
        <v>10000</v>
      </c>
      <c r="L3986" s="12">
        <v>1</v>
      </c>
      <c r="M3986" s="33" t="str">
        <f>IF(_xlfn.XLOOKUP(C3986,Raw_Data_OS_23!$C$7:$C$4518,Raw_Data_OS_23!$G$7:$G$4518,"Paid/ Closed")="Paid/ Closed","Paid/ Closed", "Still_Outstanding")</f>
        <v>Still_Outstanding</v>
      </c>
      <c r="N3986" s="33">
        <f>IF(_xlfn.XLOOKUP(C3986,Raw_Data_Paid_23!$C$4:$C$2114,Raw_Data_Paid_23!$C$4:$C$2114,1)= 1,1,0)</f>
        <v>1</v>
      </c>
      <c r="O3986" t="str">
        <f>IF(M3986=$W$7,IF(AND(N3986,_xlfn.XLOOKUP(C3986,Raw_Data_OS_23!$C$7:$C$4518,Raw_Data_OS_23!$G$7:$G$4518,0)=G3986),"A",IF(_xlfn.XLOOKUP(C3986,Raw_Data_Paid_23!$C$4:$C$2114,Raw_Data_Paid_23!$C$4:$C$2114,"B1")="B1","B1","B2")),IF(_xlfn.XLOOKUP(C3986,Raw_Data_Paid_23!$C$4:$C$2114,Raw_Data_Paid_23!$C$4:$C$2114,"C1")="C1","C1","C2"))</f>
        <v>A</v>
      </c>
      <c r="P3986" t="str">
        <f t="shared" si="112"/>
        <v>2022AMotor Private</v>
      </c>
    </row>
    <row r="3987" spans="3:16" x14ac:dyDescent="0.35">
      <c r="C3987" s="6" t="s">
        <v>6340</v>
      </c>
      <c r="D3987" s="7" t="s">
        <v>6294</v>
      </c>
      <c r="E3987" s="7" t="s">
        <v>6320</v>
      </c>
      <c r="F3987" s="8" t="s">
        <v>3910</v>
      </c>
      <c r="G3987" s="9">
        <v>415294.1176</v>
      </c>
      <c r="H3987" s="10">
        <v>2022</v>
      </c>
      <c r="I3987" s="10">
        <v>2022</v>
      </c>
      <c r="J3987" s="11" t="s">
        <v>6021</v>
      </c>
      <c r="K3987" s="12">
        <v>415294.1176</v>
      </c>
      <c r="L3987" s="12">
        <v>1</v>
      </c>
      <c r="M3987" s="33" t="str">
        <f>IF(_xlfn.XLOOKUP(C3987,Raw_Data_OS_23!$C$7:$C$4518,Raw_Data_OS_23!$G$7:$G$4518,"Paid/ Closed")="Paid/ Closed","Paid/ Closed", "Still_Outstanding")</f>
        <v>Still_Outstanding</v>
      </c>
      <c r="N3987" s="33">
        <f>IF(_xlfn.XLOOKUP(C3987,Raw_Data_Paid_23!$C$4:$C$2114,Raw_Data_Paid_23!$C$4:$C$2114,1)= 1,1,0)</f>
        <v>0</v>
      </c>
      <c r="O3987" t="str">
        <f>IF(M3987=$W$7,IF(AND(N3987,_xlfn.XLOOKUP(C3987,Raw_Data_OS_23!$C$7:$C$4518,Raw_Data_OS_23!$G$7:$G$4518,0)=G3987),"A",IF(_xlfn.XLOOKUP(C3987,Raw_Data_Paid_23!$C$4:$C$2114,Raw_Data_Paid_23!$C$4:$C$2114,"B1")="B1","B1","B2")),IF(_xlfn.XLOOKUP(C3987,Raw_Data_Paid_23!$C$4:$C$2114,Raw_Data_Paid_23!$C$4:$C$2114,"C1")="C1","C1","C2"))</f>
        <v>B2</v>
      </c>
      <c r="P3987" t="str">
        <f t="shared" si="112"/>
        <v>2022B2Motor Private</v>
      </c>
    </row>
    <row r="3988" spans="3:16" x14ac:dyDescent="0.35">
      <c r="C3988" s="6" t="s">
        <v>6341</v>
      </c>
      <c r="D3988" s="7" t="s">
        <v>6303</v>
      </c>
      <c r="E3988" s="7" t="s">
        <v>6332</v>
      </c>
      <c r="F3988" s="8" t="s">
        <v>3910</v>
      </c>
      <c r="G3988" s="9">
        <v>13500</v>
      </c>
      <c r="H3988" s="10">
        <v>2022</v>
      </c>
      <c r="I3988" s="10">
        <v>2022</v>
      </c>
      <c r="J3988" s="11" t="s">
        <v>6021</v>
      </c>
      <c r="K3988" s="12">
        <v>13500</v>
      </c>
      <c r="L3988" s="12">
        <v>1</v>
      </c>
      <c r="M3988" s="33" t="str">
        <f>IF(_xlfn.XLOOKUP(C3988,Raw_Data_OS_23!$C$7:$C$4518,Raw_Data_OS_23!$G$7:$G$4518,"Paid/ Closed")="Paid/ Closed","Paid/ Closed", "Still_Outstanding")</f>
        <v>Still_Outstanding</v>
      </c>
      <c r="N3988" s="33">
        <f>IF(_xlfn.XLOOKUP(C3988,Raw_Data_Paid_23!$C$4:$C$2114,Raw_Data_Paid_23!$C$4:$C$2114,1)= 1,1,0)</f>
        <v>1</v>
      </c>
      <c r="O3988" t="str">
        <f>IF(M3988=$W$7,IF(AND(N3988,_xlfn.XLOOKUP(C3988,Raw_Data_OS_23!$C$7:$C$4518,Raw_Data_OS_23!$G$7:$G$4518,0)=G3988),"A",IF(_xlfn.XLOOKUP(C3988,Raw_Data_Paid_23!$C$4:$C$2114,Raw_Data_Paid_23!$C$4:$C$2114,"B1")="B1","B1","B2")),IF(_xlfn.XLOOKUP(C3988,Raw_Data_Paid_23!$C$4:$C$2114,Raw_Data_Paid_23!$C$4:$C$2114,"C1")="C1","C1","C2"))</f>
        <v>A</v>
      </c>
      <c r="P3988" t="str">
        <f t="shared" si="112"/>
        <v>2022AMotor Private</v>
      </c>
    </row>
    <row r="3989" spans="3:16" x14ac:dyDescent="0.35">
      <c r="C3989" s="6" t="s">
        <v>6342</v>
      </c>
      <c r="D3989" s="7" t="s">
        <v>6326</v>
      </c>
      <c r="E3989" s="7" t="s">
        <v>6343</v>
      </c>
      <c r="F3989" s="8" t="s">
        <v>3908</v>
      </c>
      <c r="G3989" s="9">
        <v>100000</v>
      </c>
      <c r="H3989" s="10">
        <v>2022</v>
      </c>
      <c r="I3989" s="10">
        <v>2022</v>
      </c>
      <c r="J3989" s="11" t="s">
        <v>6021</v>
      </c>
      <c r="K3989" s="12">
        <v>100000</v>
      </c>
      <c r="L3989" s="12">
        <v>1</v>
      </c>
      <c r="M3989" s="33" t="str">
        <f>IF(_xlfn.XLOOKUP(C3989,Raw_Data_OS_23!$C$7:$C$4518,Raw_Data_OS_23!$G$7:$G$4518,"Paid/ Closed")="Paid/ Closed","Paid/ Closed", "Still_Outstanding")</f>
        <v>Still_Outstanding</v>
      </c>
      <c r="N3989" s="33">
        <f>IF(_xlfn.XLOOKUP(C3989,Raw_Data_Paid_23!$C$4:$C$2114,Raw_Data_Paid_23!$C$4:$C$2114,1)= 1,1,0)</f>
        <v>1</v>
      </c>
      <c r="O3989" t="str">
        <f>IF(M3989=$W$7,IF(AND(N3989,_xlfn.XLOOKUP(C3989,Raw_Data_OS_23!$C$7:$C$4518,Raw_Data_OS_23!$G$7:$G$4518,0)=G3989),"A",IF(_xlfn.XLOOKUP(C3989,Raw_Data_Paid_23!$C$4:$C$2114,Raw_Data_Paid_23!$C$4:$C$2114,"B1")="B1","B1","B2")),IF(_xlfn.XLOOKUP(C3989,Raw_Data_Paid_23!$C$4:$C$2114,Raw_Data_Paid_23!$C$4:$C$2114,"C1")="C1","C1","C2"))</f>
        <v>A</v>
      </c>
      <c r="P3989" t="str">
        <f t="shared" si="112"/>
        <v>2022AMotor Commercial</v>
      </c>
    </row>
    <row r="3990" spans="3:16" x14ac:dyDescent="0.35">
      <c r="C3990" s="6" t="s">
        <v>6344</v>
      </c>
      <c r="D3990" s="7" t="s">
        <v>6332</v>
      </c>
      <c r="E3990" s="7" t="s">
        <v>6345</v>
      </c>
      <c r="F3990" s="8" t="s">
        <v>3910</v>
      </c>
      <c r="G3990" s="9">
        <v>0</v>
      </c>
      <c r="H3990" s="10">
        <v>2022</v>
      </c>
      <c r="I3990" s="10">
        <v>2022</v>
      </c>
      <c r="J3990" s="11" t="s">
        <v>6021</v>
      </c>
      <c r="K3990" s="12">
        <v>10000</v>
      </c>
      <c r="L3990" s="12">
        <v>1</v>
      </c>
      <c r="M3990" s="33" t="str">
        <f>IF(_xlfn.XLOOKUP(C3990,Raw_Data_OS_23!$C$7:$C$4518,Raw_Data_OS_23!$G$7:$G$4518,"Paid/ Closed")="Paid/ Closed","Paid/ Closed", "Still_Outstanding")</f>
        <v>Still_Outstanding</v>
      </c>
      <c r="N3990" s="33">
        <f>IF(_xlfn.XLOOKUP(C3990,Raw_Data_Paid_23!$C$4:$C$2114,Raw_Data_Paid_23!$C$4:$C$2114,1)= 1,1,0)</f>
        <v>1</v>
      </c>
      <c r="O3990" t="str">
        <f>IF(M3990=$W$7,IF(AND(N3990,_xlfn.XLOOKUP(C3990,Raw_Data_OS_23!$C$7:$C$4518,Raw_Data_OS_23!$G$7:$G$4518,0)=G3990),"A",IF(_xlfn.XLOOKUP(C3990,Raw_Data_Paid_23!$C$4:$C$2114,Raw_Data_Paid_23!$C$4:$C$2114,"B1")="B1","B1","B2")),IF(_xlfn.XLOOKUP(C3990,Raw_Data_Paid_23!$C$4:$C$2114,Raw_Data_Paid_23!$C$4:$C$2114,"C1")="C1","C1","C2"))</f>
        <v>A</v>
      </c>
      <c r="P3990" t="str">
        <f t="shared" si="112"/>
        <v>2022AMotor Private</v>
      </c>
    </row>
    <row r="3991" spans="3:16" x14ac:dyDescent="0.35">
      <c r="C3991" s="6" t="s">
        <v>6346</v>
      </c>
      <c r="D3991" s="7" t="s">
        <v>6347</v>
      </c>
      <c r="E3991" s="7" t="s">
        <v>6345</v>
      </c>
      <c r="F3991" s="8" t="s">
        <v>3910</v>
      </c>
      <c r="G3991" s="9">
        <v>248000</v>
      </c>
      <c r="H3991" s="10">
        <v>2022</v>
      </c>
      <c r="I3991" s="10">
        <v>2022</v>
      </c>
      <c r="J3991" s="11" t="s">
        <v>6021</v>
      </c>
      <c r="K3991" s="12">
        <v>261000</v>
      </c>
      <c r="L3991" s="12">
        <v>1</v>
      </c>
      <c r="M3991" s="33" t="str">
        <f>IF(_xlfn.XLOOKUP(C3991,Raw_Data_OS_23!$C$7:$C$4518,Raw_Data_OS_23!$G$7:$G$4518,"Paid/ Closed")="Paid/ Closed","Paid/ Closed", "Still_Outstanding")</f>
        <v>Still_Outstanding</v>
      </c>
      <c r="N3991" s="33">
        <f>IF(_xlfn.XLOOKUP(C3991,Raw_Data_Paid_23!$C$4:$C$2114,Raw_Data_Paid_23!$C$4:$C$2114,1)= 1,1,0)</f>
        <v>0</v>
      </c>
      <c r="O3991" t="str">
        <f>IF(M3991=$W$7,IF(AND(N3991,_xlfn.XLOOKUP(C3991,Raw_Data_OS_23!$C$7:$C$4518,Raw_Data_OS_23!$G$7:$G$4518,0)=G3991),"A",IF(_xlfn.XLOOKUP(C3991,Raw_Data_Paid_23!$C$4:$C$2114,Raw_Data_Paid_23!$C$4:$C$2114,"B1")="B1","B1","B2")),IF(_xlfn.XLOOKUP(C3991,Raw_Data_Paid_23!$C$4:$C$2114,Raw_Data_Paid_23!$C$4:$C$2114,"C1")="C1","C1","C2"))</f>
        <v>B2</v>
      </c>
      <c r="P3991" t="str">
        <f t="shared" si="112"/>
        <v>2022B2Motor Private</v>
      </c>
    </row>
    <row r="3992" spans="3:16" x14ac:dyDescent="0.35">
      <c r="C3992" s="6" t="s">
        <v>6348</v>
      </c>
      <c r="D3992" s="7" t="s">
        <v>6280</v>
      </c>
      <c r="E3992" s="7" t="s">
        <v>6349</v>
      </c>
      <c r="F3992" s="8" t="s">
        <v>3910</v>
      </c>
      <c r="G3992" s="9">
        <v>100000</v>
      </c>
      <c r="H3992" s="10">
        <v>2022</v>
      </c>
      <c r="I3992" s="10">
        <v>2022</v>
      </c>
      <c r="J3992" s="11" t="s">
        <v>6021</v>
      </c>
      <c r="K3992" s="12">
        <v>100000</v>
      </c>
      <c r="L3992" s="12">
        <v>1</v>
      </c>
      <c r="M3992" s="33" t="str">
        <f>IF(_xlfn.XLOOKUP(C3992,Raw_Data_OS_23!$C$7:$C$4518,Raw_Data_OS_23!$G$7:$G$4518,"Paid/ Closed")="Paid/ Closed","Paid/ Closed", "Still_Outstanding")</f>
        <v>Still_Outstanding</v>
      </c>
      <c r="N3992" s="33">
        <f>IF(_xlfn.XLOOKUP(C3992,Raw_Data_Paid_23!$C$4:$C$2114,Raw_Data_Paid_23!$C$4:$C$2114,1)= 1,1,0)</f>
        <v>1</v>
      </c>
      <c r="O3992" t="str">
        <f>IF(M3992=$W$7,IF(AND(N3992,_xlfn.XLOOKUP(C3992,Raw_Data_OS_23!$C$7:$C$4518,Raw_Data_OS_23!$G$7:$G$4518,0)=G3992),"A",IF(_xlfn.XLOOKUP(C3992,Raw_Data_Paid_23!$C$4:$C$2114,Raw_Data_Paid_23!$C$4:$C$2114,"B1")="B1","B1","B2")),IF(_xlfn.XLOOKUP(C3992,Raw_Data_Paid_23!$C$4:$C$2114,Raw_Data_Paid_23!$C$4:$C$2114,"C1")="C1","C1","C2"))</f>
        <v>B1</v>
      </c>
      <c r="P3992" t="str">
        <f t="shared" si="112"/>
        <v>2022B1Motor Private</v>
      </c>
    </row>
    <row r="3993" spans="3:16" x14ac:dyDescent="0.35">
      <c r="C3993" s="6" t="s">
        <v>6350</v>
      </c>
      <c r="D3993" s="7" t="s">
        <v>3907</v>
      </c>
      <c r="E3993" s="7" t="s">
        <v>5296</v>
      </c>
      <c r="F3993" s="8" t="s">
        <v>3910</v>
      </c>
      <c r="G3993" s="9">
        <v>94000</v>
      </c>
      <c r="H3993" s="10">
        <v>2020</v>
      </c>
      <c r="I3993" s="10">
        <v>2021</v>
      </c>
      <c r="J3993" s="11" t="s">
        <v>11</v>
      </c>
      <c r="K3993" s="12">
        <v>94000</v>
      </c>
      <c r="L3993" s="12">
        <v>1</v>
      </c>
      <c r="M3993" s="33" t="str">
        <f>IF(_xlfn.XLOOKUP(C3993,Raw_Data_OS_23!$C$7:$C$4518,Raw_Data_OS_23!$G$7:$G$4518,"Paid/ Closed")="Paid/ Closed","Paid/ Closed", "Still_Outstanding")</f>
        <v>Still_Outstanding</v>
      </c>
      <c r="N3993" s="33">
        <f>IF(_xlfn.XLOOKUP(C3993,Raw_Data_Paid_23!$C$4:$C$2114,Raw_Data_Paid_23!$C$4:$C$2114,1)= 1,1,0)</f>
        <v>1</v>
      </c>
      <c r="O3993" t="str">
        <f>IF(M3993=$W$7,IF(AND(N3993,_xlfn.XLOOKUP(C3993,Raw_Data_OS_23!$C$7:$C$4518,Raw_Data_OS_23!$G$7:$G$4518,0)=G3993),"A",IF(_xlfn.XLOOKUP(C3993,Raw_Data_Paid_23!$C$4:$C$2114,Raw_Data_Paid_23!$C$4:$C$2114,"B1")="B1","B1","B2")),IF(_xlfn.XLOOKUP(C3993,Raw_Data_Paid_23!$C$4:$C$2114,Raw_Data_Paid_23!$C$4:$C$2114,"C1")="C1","C1","C2"))</f>
        <v>B1</v>
      </c>
      <c r="P3993" t="str">
        <f t="shared" si="112"/>
        <v>2020B1Motor Private</v>
      </c>
    </row>
    <row r="3994" spans="3:16" x14ac:dyDescent="0.35">
      <c r="C3994" s="6" t="s">
        <v>6351</v>
      </c>
      <c r="D3994" s="7" t="s">
        <v>6345</v>
      </c>
      <c r="E3994" s="7" t="s">
        <v>6349</v>
      </c>
      <c r="F3994" s="8" t="s">
        <v>3908</v>
      </c>
      <c r="G3994" s="9">
        <v>727750</v>
      </c>
      <c r="H3994" s="10">
        <v>2022</v>
      </c>
      <c r="I3994" s="10">
        <v>2022</v>
      </c>
      <c r="J3994" s="11" t="s">
        <v>6021</v>
      </c>
      <c r="K3994" s="12">
        <v>727750</v>
      </c>
      <c r="L3994" s="12">
        <v>1</v>
      </c>
      <c r="M3994" s="33" t="str">
        <f>IF(_xlfn.XLOOKUP(C3994,Raw_Data_OS_23!$C$7:$C$4518,Raw_Data_OS_23!$G$7:$G$4518,"Paid/ Closed")="Paid/ Closed","Paid/ Closed", "Still_Outstanding")</f>
        <v>Still_Outstanding</v>
      </c>
      <c r="N3994" s="33">
        <f>IF(_xlfn.XLOOKUP(C3994,Raw_Data_Paid_23!$C$4:$C$2114,Raw_Data_Paid_23!$C$4:$C$2114,1)= 1,1,0)</f>
        <v>0</v>
      </c>
      <c r="O3994" t="str">
        <f>IF(M3994=$W$7,IF(AND(N3994,_xlfn.XLOOKUP(C3994,Raw_Data_OS_23!$C$7:$C$4518,Raw_Data_OS_23!$G$7:$G$4518,0)=G3994),"A",IF(_xlfn.XLOOKUP(C3994,Raw_Data_Paid_23!$C$4:$C$2114,Raw_Data_Paid_23!$C$4:$C$2114,"B1")="B1","B1","B2")),IF(_xlfn.XLOOKUP(C3994,Raw_Data_Paid_23!$C$4:$C$2114,Raw_Data_Paid_23!$C$4:$C$2114,"C1")="C1","C1","C2"))</f>
        <v>B2</v>
      </c>
      <c r="P3994" t="str">
        <f t="shared" si="112"/>
        <v>2022B2Motor Commercial</v>
      </c>
    </row>
    <row r="3995" spans="3:16" x14ac:dyDescent="0.35">
      <c r="C3995" s="6" t="s">
        <v>6352</v>
      </c>
      <c r="D3995" s="7" t="s">
        <v>5911</v>
      </c>
      <c r="E3995" s="7" t="s">
        <v>6353</v>
      </c>
      <c r="F3995" s="8" t="s">
        <v>3910</v>
      </c>
      <c r="G3995" s="9">
        <v>100000</v>
      </c>
      <c r="H3995" s="10">
        <v>2021</v>
      </c>
      <c r="I3995" s="10">
        <v>2022</v>
      </c>
      <c r="J3995" s="11" t="s">
        <v>3073</v>
      </c>
      <c r="K3995" s="12">
        <v>100000</v>
      </c>
      <c r="L3995" s="12">
        <v>1</v>
      </c>
      <c r="M3995" s="33" t="str">
        <f>IF(_xlfn.XLOOKUP(C3995,Raw_Data_OS_23!$C$7:$C$4518,Raw_Data_OS_23!$G$7:$G$4518,"Paid/ Closed")="Paid/ Closed","Paid/ Closed", "Still_Outstanding")</f>
        <v>Still_Outstanding</v>
      </c>
      <c r="N3995" s="33">
        <f>IF(_xlfn.XLOOKUP(C3995,Raw_Data_Paid_23!$C$4:$C$2114,Raw_Data_Paid_23!$C$4:$C$2114,1)= 1,1,0)</f>
        <v>1</v>
      </c>
      <c r="O3995" t="str">
        <f>IF(M3995=$W$7,IF(AND(N3995,_xlfn.XLOOKUP(C3995,Raw_Data_OS_23!$C$7:$C$4518,Raw_Data_OS_23!$G$7:$G$4518,0)=G3995),"A",IF(_xlfn.XLOOKUP(C3995,Raw_Data_Paid_23!$C$4:$C$2114,Raw_Data_Paid_23!$C$4:$C$2114,"B1")="B1","B1","B2")),IF(_xlfn.XLOOKUP(C3995,Raw_Data_Paid_23!$C$4:$C$2114,Raw_Data_Paid_23!$C$4:$C$2114,"C1")="C1","C1","C2"))</f>
        <v>B1</v>
      </c>
      <c r="P3995" t="str">
        <f t="shared" si="112"/>
        <v>2021B1Motor Private</v>
      </c>
    </row>
    <row r="3996" spans="3:16" x14ac:dyDescent="0.35">
      <c r="C3996" s="6" t="s">
        <v>6354</v>
      </c>
      <c r="D3996" s="7" t="s">
        <v>5773</v>
      </c>
      <c r="E3996" s="7" t="s">
        <v>5920</v>
      </c>
      <c r="F3996" s="8" t="s">
        <v>3910</v>
      </c>
      <c r="G3996" s="9">
        <v>390823.5294</v>
      </c>
      <c r="H3996" s="10">
        <v>2021</v>
      </c>
      <c r="I3996" s="10">
        <v>2021</v>
      </c>
      <c r="J3996" s="11" t="s">
        <v>2250</v>
      </c>
      <c r="K3996" s="12">
        <v>390823.5294</v>
      </c>
      <c r="L3996" s="12">
        <v>1</v>
      </c>
      <c r="M3996" s="33" t="str">
        <f>IF(_xlfn.XLOOKUP(C3996,Raw_Data_OS_23!$C$7:$C$4518,Raw_Data_OS_23!$G$7:$G$4518,"Paid/ Closed")="Paid/ Closed","Paid/ Closed", "Still_Outstanding")</f>
        <v>Still_Outstanding</v>
      </c>
      <c r="N3996" s="33">
        <f>IF(_xlfn.XLOOKUP(C3996,Raw_Data_Paid_23!$C$4:$C$2114,Raw_Data_Paid_23!$C$4:$C$2114,1)= 1,1,0)</f>
        <v>1</v>
      </c>
      <c r="O3996" t="str">
        <f>IF(M3996=$W$7,IF(AND(N3996,_xlfn.XLOOKUP(C3996,Raw_Data_OS_23!$C$7:$C$4518,Raw_Data_OS_23!$G$7:$G$4518,0)=G3996),"A",IF(_xlfn.XLOOKUP(C3996,Raw_Data_Paid_23!$C$4:$C$2114,Raw_Data_Paid_23!$C$4:$C$2114,"B1")="B1","B1","B2")),IF(_xlfn.XLOOKUP(C3996,Raw_Data_Paid_23!$C$4:$C$2114,Raw_Data_Paid_23!$C$4:$C$2114,"C1")="C1","C1","C2"))</f>
        <v>B1</v>
      </c>
      <c r="P3996" t="str">
        <f t="shared" si="112"/>
        <v>2021B1Motor Private</v>
      </c>
    </row>
    <row r="3997" spans="3:16" x14ac:dyDescent="0.35">
      <c r="C3997" s="6" t="s">
        <v>6355</v>
      </c>
      <c r="D3997" s="7" t="s">
        <v>6334</v>
      </c>
      <c r="E3997" s="7" t="s">
        <v>6349</v>
      </c>
      <c r="F3997" s="8" t="s">
        <v>3910</v>
      </c>
      <c r="G3997" s="9">
        <v>100000</v>
      </c>
      <c r="H3997" s="10">
        <v>2022</v>
      </c>
      <c r="I3997" s="10">
        <v>2022</v>
      </c>
      <c r="J3997" s="11" t="s">
        <v>6021</v>
      </c>
      <c r="K3997" s="12">
        <v>100000</v>
      </c>
      <c r="L3997" s="12">
        <v>1</v>
      </c>
      <c r="M3997" s="33" t="str">
        <f>IF(_xlfn.XLOOKUP(C3997,Raw_Data_OS_23!$C$7:$C$4518,Raw_Data_OS_23!$G$7:$G$4518,"Paid/ Closed")="Paid/ Closed","Paid/ Closed", "Still_Outstanding")</f>
        <v>Still_Outstanding</v>
      </c>
      <c r="N3997" s="33">
        <f>IF(_xlfn.XLOOKUP(C3997,Raw_Data_Paid_23!$C$4:$C$2114,Raw_Data_Paid_23!$C$4:$C$2114,1)= 1,1,0)</f>
        <v>1</v>
      </c>
      <c r="O3997" t="str">
        <f>IF(M3997=$W$7,IF(AND(N3997,_xlfn.XLOOKUP(C3997,Raw_Data_OS_23!$C$7:$C$4518,Raw_Data_OS_23!$G$7:$G$4518,0)=G3997),"A",IF(_xlfn.XLOOKUP(C3997,Raw_Data_Paid_23!$C$4:$C$2114,Raw_Data_Paid_23!$C$4:$C$2114,"B1")="B1","B1","B2")),IF(_xlfn.XLOOKUP(C3997,Raw_Data_Paid_23!$C$4:$C$2114,Raw_Data_Paid_23!$C$4:$C$2114,"C1")="C1","C1","C2"))</f>
        <v>A</v>
      </c>
      <c r="P3997" t="str">
        <f t="shared" si="112"/>
        <v>2022AMotor Private</v>
      </c>
    </row>
    <row r="3998" spans="3:16" x14ac:dyDescent="0.35">
      <c r="C3998" s="6" t="s">
        <v>6356</v>
      </c>
      <c r="D3998" s="7" t="s">
        <v>6357</v>
      </c>
      <c r="E3998" s="7" t="s">
        <v>6345</v>
      </c>
      <c r="F3998" s="8" t="s">
        <v>3910</v>
      </c>
      <c r="G3998" s="9">
        <v>625729.4118</v>
      </c>
      <c r="H3998" s="10">
        <v>2021</v>
      </c>
      <c r="I3998" s="10">
        <v>2022</v>
      </c>
      <c r="J3998" s="11" t="s">
        <v>3138</v>
      </c>
      <c r="K3998" s="12">
        <v>625729.4118</v>
      </c>
      <c r="L3998" s="12">
        <v>1</v>
      </c>
      <c r="M3998" s="33" t="str">
        <f>IF(_xlfn.XLOOKUP(C3998,Raw_Data_OS_23!$C$7:$C$4518,Raw_Data_OS_23!$G$7:$G$4518,"Paid/ Closed")="Paid/ Closed","Paid/ Closed", "Still_Outstanding")</f>
        <v>Still_Outstanding</v>
      </c>
      <c r="N3998" s="33">
        <f>IF(_xlfn.XLOOKUP(C3998,Raw_Data_Paid_23!$C$4:$C$2114,Raw_Data_Paid_23!$C$4:$C$2114,1)= 1,1,0)</f>
        <v>1</v>
      </c>
      <c r="O3998" t="str">
        <f>IF(M3998=$W$7,IF(AND(N3998,_xlfn.XLOOKUP(C3998,Raw_Data_OS_23!$C$7:$C$4518,Raw_Data_OS_23!$G$7:$G$4518,0)=G3998),"A",IF(_xlfn.XLOOKUP(C3998,Raw_Data_Paid_23!$C$4:$C$2114,Raw_Data_Paid_23!$C$4:$C$2114,"B1")="B1","B1","B2")),IF(_xlfn.XLOOKUP(C3998,Raw_Data_Paid_23!$C$4:$C$2114,Raw_Data_Paid_23!$C$4:$C$2114,"C1")="C1","C1","C2"))</f>
        <v>B1</v>
      </c>
      <c r="P3998" t="str">
        <f t="shared" si="112"/>
        <v>2021B1Motor Private</v>
      </c>
    </row>
    <row r="3999" spans="3:16" x14ac:dyDescent="0.35">
      <c r="C3999" s="6" t="s">
        <v>6358</v>
      </c>
      <c r="D3999" s="7" t="s">
        <v>6295</v>
      </c>
      <c r="E3999" s="7" t="s">
        <v>6359</v>
      </c>
      <c r="F3999" s="8" t="s">
        <v>3908</v>
      </c>
      <c r="G3999" s="9">
        <v>50000</v>
      </c>
      <c r="H3999" s="10">
        <v>2022</v>
      </c>
      <c r="I3999" s="10">
        <v>2022</v>
      </c>
      <c r="J3999" s="11" t="s">
        <v>6021</v>
      </c>
      <c r="K3999" s="12">
        <v>50000</v>
      </c>
      <c r="L3999" s="12">
        <v>1</v>
      </c>
      <c r="M3999" s="33" t="str">
        <f>IF(_xlfn.XLOOKUP(C3999,Raw_Data_OS_23!$C$7:$C$4518,Raw_Data_OS_23!$G$7:$G$4518,"Paid/ Closed")="Paid/ Closed","Paid/ Closed", "Still_Outstanding")</f>
        <v>Still_Outstanding</v>
      </c>
      <c r="N3999" s="33">
        <f>IF(_xlfn.XLOOKUP(C3999,Raw_Data_Paid_23!$C$4:$C$2114,Raw_Data_Paid_23!$C$4:$C$2114,1)= 1,1,0)</f>
        <v>1</v>
      </c>
      <c r="O3999" t="str">
        <f>IF(M3999=$W$7,IF(AND(N3999,_xlfn.XLOOKUP(C3999,Raw_Data_OS_23!$C$7:$C$4518,Raw_Data_OS_23!$G$7:$G$4518,0)=G3999),"A",IF(_xlfn.XLOOKUP(C3999,Raw_Data_Paid_23!$C$4:$C$2114,Raw_Data_Paid_23!$C$4:$C$2114,"B1")="B1","B1","B2")),IF(_xlfn.XLOOKUP(C3999,Raw_Data_Paid_23!$C$4:$C$2114,Raw_Data_Paid_23!$C$4:$C$2114,"C1")="C1","C1","C2"))</f>
        <v>A</v>
      </c>
      <c r="P3999" t="str">
        <f t="shared" si="112"/>
        <v>2022AMotor Commercial</v>
      </c>
    </row>
    <row r="4000" spans="3:16" x14ac:dyDescent="0.35">
      <c r="C4000" s="6" t="s">
        <v>6360</v>
      </c>
      <c r="D4000" s="7" t="s">
        <v>6314</v>
      </c>
      <c r="E4000" s="7" t="s">
        <v>6326</v>
      </c>
      <c r="F4000" s="8" t="s">
        <v>3910</v>
      </c>
      <c r="G4000" s="9">
        <v>62400</v>
      </c>
      <c r="H4000" s="10">
        <v>2022</v>
      </c>
      <c r="I4000" s="10">
        <v>2022</v>
      </c>
      <c r="J4000" s="11" t="s">
        <v>6021</v>
      </c>
      <c r="K4000" s="12">
        <v>62400</v>
      </c>
      <c r="L4000" s="12">
        <v>1</v>
      </c>
      <c r="M4000" s="33" t="str">
        <f>IF(_xlfn.XLOOKUP(C4000,Raw_Data_OS_23!$C$7:$C$4518,Raw_Data_OS_23!$G$7:$G$4518,"Paid/ Closed")="Paid/ Closed","Paid/ Closed", "Still_Outstanding")</f>
        <v>Still_Outstanding</v>
      </c>
      <c r="N4000" s="33">
        <f>IF(_xlfn.XLOOKUP(C4000,Raw_Data_Paid_23!$C$4:$C$2114,Raw_Data_Paid_23!$C$4:$C$2114,1)= 1,1,0)</f>
        <v>0</v>
      </c>
      <c r="O4000" t="str">
        <f>IF(M4000=$W$7,IF(AND(N4000,_xlfn.XLOOKUP(C4000,Raw_Data_OS_23!$C$7:$C$4518,Raw_Data_OS_23!$G$7:$G$4518,0)=G4000),"A",IF(_xlfn.XLOOKUP(C4000,Raw_Data_Paid_23!$C$4:$C$2114,Raw_Data_Paid_23!$C$4:$C$2114,"B1")="B1","B1","B2")),IF(_xlfn.XLOOKUP(C4000,Raw_Data_Paid_23!$C$4:$C$2114,Raw_Data_Paid_23!$C$4:$C$2114,"C1")="C1","C1","C2"))</f>
        <v>B2</v>
      </c>
      <c r="P4000" t="str">
        <f t="shared" si="112"/>
        <v>2022B2Motor Private</v>
      </c>
    </row>
    <row r="4001" spans="3:16" x14ac:dyDescent="0.35">
      <c r="C4001" s="6" t="s">
        <v>6361</v>
      </c>
      <c r="D4001" s="7" t="s">
        <v>6353</v>
      </c>
      <c r="E4001" s="7" t="s">
        <v>6359</v>
      </c>
      <c r="F4001" s="8" t="s">
        <v>4248</v>
      </c>
      <c r="G4001" s="9">
        <v>100000</v>
      </c>
      <c r="H4001" s="10">
        <v>2022</v>
      </c>
      <c r="I4001" s="10">
        <v>2022</v>
      </c>
      <c r="J4001" s="11" t="s">
        <v>6021</v>
      </c>
      <c r="K4001" s="12">
        <v>20954.869832119999</v>
      </c>
      <c r="L4001" s="12">
        <v>1</v>
      </c>
      <c r="M4001" s="33" t="str">
        <f>IF(_xlfn.XLOOKUP(C4001,Raw_Data_OS_23!$C$7:$C$4518,Raw_Data_OS_23!$G$7:$G$4518,"Paid/ Closed")="Paid/ Closed","Paid/ Closed", "Still_Outstanding")</f>
        <v>Still_Outstanding</v>
      </c>
      <c r="N4001" s="33">
        <f>IF(_xlfn.XLOOKUP(C4001,Raw_Data_Paid_23!$C$4:$C$2114,Raw_Data_Paid_23!$C$4:$C$2114,1)= 1,1,0)</f>
        <v>1</v>
      </c>
      <c r="O4001" t="str">
        <f>IF(M4001=$W$7,IF(AND(N4001,_xlfn.XLOOKUP(C4001,Raw_Data_OS_23!$C$7:$C$4518,Raw_Data_OS_23!$G$7:$G$4518,0)=G4001),"A",IF(_xlfn.XLOOKUP(C4001,Raw_Data_Paid_23!$C$4:$C$2114,Raw_Data_Paid_23!$C$4:$C$2114,"B1")="B1","B1","B2")),IF(_xlfn.XLOOKUP(C4001,Raw_Data_Paid_23!$C$4:$C$2114,Raw_Data_Paid_23!$C$4:$C$2114,"C1")="C1","C1","C2"))</f>
        <v>B1</v>
      </c>
      <c r="P4001" t="str">
        <f t="shared" si="112"/>
        <v>2022B1Fire Industrial</v>
      </c>
    </row>
    <row r="4002" spans="3:16" x14ac:dyDescent="0.35">
      <c r="C4002" s="6" t="s">
        <v>6362</v>
      </c>
      <c r="D4002" s="7" t="s">
        <v>6318</v>
      </c>
      <c r="E4002" s="7" t="s">
        <v>6305</v>
      </c>
      <c r="F4002" s="8" t="s">
        <v>3910</v>
      </c>
      <c r="G4002" s="9">
        <v>61900</v>
      </c>
      <c r="H4002" s="10">
        <v>2022</v>
      </c>
      <c r="I4002" s="10">
        <v>2022</v>
      </c>
      <c r="J4002" s="11" t="s">
        <v>6021</v>
      </c>
      <c r="K4002" s="12">
        <v>61900</v>
      </c>
      <c r="L4002" s="12">
        <v>1</v>
      </c>
      <c r="M4002" s="33" t="str">
        <f>IF(_xlfn.XLOOKUP(C4002,Raw_Data_OS_23!$C$7:$C$4518,Raw_Data_OS_23!$G$7:$G$4518,"Paid/ Closed")="Paid/ Closed","Paid/ Closed", "Still_Outstanding")</f>
        <v>Still_Outstanding</v>
      </c>
      <c r="N4002" s="33">
        <f>IF(_xlfn.XLOOKUP(C4002,Raw_Data_Paid_23!$C$4:$C$2114,Raw_Data_Paid_23!$C$4:$C$2114,1)= 1,1,0)</f>
        <v>1</v>
      </c>
      <c r="O4002" t="str">
        <f>IF(M4002=$W$7,IF(AND(N4002,_xlfn.XLOOKUP(C4002,Raw_Data_OS_23!$C$7:$C$4518,Raw_Data_OS_23!$G$7:$G$4518,0)=G4002),"A",IF(_xlfn.XLOOKUP(C4002,Raw_Data_Paid_23!$C$4:$C$2114,Raw_Data_Paid_23!$C$4:$C$2114,"B1")="B1","B1","B2")),IF(_xlfn.XLOOKUP(C4002,Raw_Data_Paid_23!$C$4:$C$2114,Raw_Data_Paid_23!$C$4:$C$2114,"C1")="C1","C1","C2"))</f>
        <v>B1</v>
      </c>
      <c r="P4002" t="str">
        <f t="shared" si="112"/>
        <v>2022B1Motor Private</v>
      </c>
    </row>
    <row r="4003" spans="3:16" x14ac:dyDescent="0.35">
      <c r="C4003" s="6" t="s">
        <v>6363</v>
      </c>
      <c r="D4003" s="7" t="s">
        <v>6353</v>
      </c>
      <c r="E4003" s="7" t="s">
        <v>6359</v>
      </c>
      <c r="F4003" s="8" t="s">
        <v>3910</v>
      </c>
      <c r="G4003" s="9">
        <v>50000</v>
      </c>
      <c r="H4003" s="10">
        <v>2022</v>
      </c>
      <c r="I4003" s="10">
        <v>2022</v>
      </c>
      <c r="J4003" s="11" t="s">
        <v>6021</v>
      </c>
      <c r="K4003" s="12">
        <v>50000</v>
      </c>
      <c r="L4003" s="12">
        <v>1</v>
      </c>
      <c r="M4003" s="33" t="str">
        <f>IF(_xlfn.XLOOKUP(C4003,Raw_Data_OS_23!$C$7:$C$4518,Raw_Data_OS_23!$G$7:$G$4518,"Paid/ Closed")="Paid/ Closed","Paid/ Closed", "Still_Outstanding")</f>
        <v>Still_Outstanding</v>
      </c>
      <c r="N4003" s="33">
        <f>IF(_xlfn.XLOOKUP(C4003,Raw_Data_Paid_23!$C$4:$C$2114,Raw_Data_Paid_23!$C$4:$C$2114,1)= 1,1,0)</f>
        <v>0</v>
      </c>
      <c r="O4003" t="str">
        <f>IF(M4003=$W$7,IF(AND(N4003,_xlfn.XLOOKUP(C4003,Raw_Data_OS_23!$C$7:$C$4518,Raw_Data_OS_23!$G$7:$G$4518,0)=G4003),"A",IF(_xlfn.XLOOKUP(C4003,Raw_Data_Paid_23!$C$4:$C$2114,Raw_Data_Paid_23!$C$4:$C$2114,"B1")="B1","B1","B2")),IF(_xlfn.XLOOKUP(C4003,Raw_Data_Paid_23!$C$4:$C$2114,Raw_Data_Paid_23!$C$4:$C$2114,"C1")="C1","C1","C2"))</f>
        <v>B2</v>
      </c>
      <c r="P4003" t="str">
        <f t="shared" si="112"/>
        <v>2022B2Motor Private</v>
      </c>
    </row>
    <row r="4004" spans="3:16" x14ac:dyDescent="0.35">
      <c r="C4004" s="6" t="s">
        <v>6364</v>
      </c>
      <c r="D4004" s="7" t="s">
        <v>6005</v>
      </c>
      <c r="E4004" s="7" t="s">
        <v>6365</v>
      </c>
      <c r="F4004" s="8" t="s">
        <v>3908</v>
      </c>
      <c r="G4004" s="9">
        <v>10960</v>
      </c>
      <c r="H4004" s="10">
        <v>2021</v>
      </c>
      <c r="I4004" s="10">
        <v>2022</v>
      </c>
      <c r="J4004" s="11" t="s">
        <v>3138</v>
      </c>
      <c r="K4004" s="12">
        <v>10960</v>
      </c>
      <c r="L4004" s="12">
        <v>1</v>
      </c>
      <c r="M4004" s="33" t="str">
        <f>IF(_xlfn.XLOOKUP(C4004,Raw_Data_OS_23!$C$7:$C$4518,Raw_Data_OS_23!$G$7:$G$4518,"Paid/ Closed")="Paid/ Closed","Paid/ Closed", "Still_Outstanding")</f>
        <v>Still_Outstanding</v>
      </c>
      <c r="N4004" s="33">
        <f>IF(_xlfn.XLOOKUP(C4004,Raw_Data_Paid_23!$C$4:$C$2114,Raw_Data_Paid_23!$C$4:$C$2114,1)= 1,1,0)</f>
        <v>1</v>
      </c>
      <c r="O4004" t="str">
        <f>IF(M4004=$W$7,IF(AND(N4004,_xlfn.XLOOKUP(C4004,Raw_Data_OS_23!$C$7:$C$4518,Raw_Data_OS_23!$G$7:$G$4518,0)=G4004),"A",IF(_xlfn.XLOOKUP(C4004,Raw_Data_Paid_23!$C$4:$C$2114,Raw_Data_Paid_23!$C$4:$C$2114,"B1")="B1","B1","B2")),IF(_xlfn.XLOOKUP(C4004,Raw_Data_Paid_23!$C$4:$C$2114,Raw_Data_Paid_23!$C$4:$C$2114,"C1")="C1","C1","C2"))</f>
        <v>B1</v>
      </c>
      <c r="P4004" t="str">
        <f t="shared" si="112"/>
        <v>2021B1Motor Commercial</v>
      </c>
    </row>
    <row r="4005" spans="3:16" x14ac:dyDescent="0.35">
      <c r="C4005" s="6" t="s">
        <v>6366</v>
      </c>
      <c r="D4005" s="7" t="s">
        <v>5993</v>
      </c>
      <c r="E4005" s="7" t="s">
        <v>5999</v>
      </c>
      <c r="F4005" s="8" t="s">
        <v>3910</v>
      </c>
      <c r="G4005" s="9">
        <v>100000</v>
      </c>
      <c r="H4005" s="10">
        <v>2021</v>
      </c>
      <c r="I4005" s="10">
        <v>2021</v>
      </c>
      <c r="J4005" s="11" t="s">
        <v>3138</v>
      </c>
      <c r="K4005" s="12">
        <v>100000</v>
      </c>
      <c r="L4005" s="12">
        <v>1</v>
      </c>
      <c r="M4005" s="33" t="str">
        <f>IF(_xlfn.XLOOKUP(C4005,Raw_Data_OS_23!$C$7:$C$4518,Raw_Data_OS_23!$G$7:$G$4518,"Paid/ Closed")="Paid/ Closed","Paid/ Closed", "Still_Outstanding")</f>
        <v>Still_Outstanding</v>
      </c>
      <c r="N4005" s="33">
        <f>IF(_xlfn.XLOOKUP(C4005,Raw_Data_Paid_23!$C$4:$C$2114,Raw_Data_Paid_23!$C$4:$C$2114,1)= 1,1,0)</f>
        <v>1</v>
      </c>
      <c r="O4005" t="str">
        <f>IF(M4005=$W$7,IF(AND(N4005,_xlfn.XLOOKUP(C4005,Raw_Data_OS_23!$C$7:$C$4518,Raw_Data_OS_23!$G$7:$G$4518,0)=G4005),"A",IF(_xlfn.XLOOKUP(C4005,Raw_Data_Paid_23!$C$4:$C$2114,Raw_Data_Paid_23!$C$4:$C$2114,"B1")="B1","B1","B2")),IF(_xlfn.XLOOKUP(C4005,Raw_Data_Paid_23!$C$4:$C$2114,Raw_Data_Paid_23!$C$4:$C$2114,"C1")="C1","C1","C2"))</f>
        <v>A</v>
      </c>
      <c r="P4005" t="str">
        <f t="shared" si="112"/>
        <v>2021AMotor Private</v>
      </c>
    </row>
    <row r="4006" spans="3:16" x14ac:dyDescent="0.35">
      <c r="C4006" s="6" t="s">
        <v>6367</v>
      </c>
      <c r="D4006" s="7" t="s">
        <v>6345</v>
      </c>
      <c r="E4006" s="7" t="s">
        <v>6365</v>
      </c>
      <c r="F4006" s="8" t="s">
        <v>3910</v>
      </c>
      <c r="G4006" s="9">
        <v>84500</v>
      </c>
      <c r="H4006" s="10">
        <v>2022</v>
      </c>
      <c r="I4006" s="10">
        <v>2022</v>
      </c>
      <c r="J4006" s="11" t="s">
        <v>6021</v>
      </c>
      <c r="K4006" s="12">
        <v>84500</v>
      </c>
      <c r="L4006" s="12">
        <v>1</v>
      </c>
      <c r="M4006" s="33" t="str">
        <f>IF(_xlfn.XLOOKUP(C4006,Raw_Data_OS_23!$C$7:$C$4518,Raw_Data_OS_23!$G$7:$G$4518,"Paid/ Closed")="Paid/ Closed","Paid/ Closed", "Still_Outstanding")</f>
        <v>Still_Outstanding</v>
      </c>
      <c r="N4006" s="33">
        <f>IF(_xlfn.XLOOKUP(C4006,Raw_Data_Paid_23!$C$4:$C$2114,Raw_Data_Paid_23!$C$4:$C$2114,1)= 1,1,0)</f>
        <v>0</v>
      </c>
      <c r="O4006" t="str">
        <f>IF(M4006=$W$7,IF(AND(N4006,_xlfn.XLOOKUP(C4006,Raw_Data_OS_23!$C$7:$C$4518,Raw_Data_OS_23!$G$7:$G$4518,0)=G4006),"A",IF(_xlfn.XLOOKUP(C4006,Raw_Data_Paid_23!$C$4:$C$2114,Raw_Data_Paid_23!$C$4:$C$2114,"B1")="B1","B1","B2")),IF(_xlfn.XLOOKUP(C4006,Raw_Data_Paid_23!$C$4:$C$2114,Raw_Data_Paid_23!$C$4:$C$2114,"C1")="C1","C1","C2"))</f>
        <v>B2</v>
      </c>
      <c r="P4006" t="str">
        <f t="shared" si="112"/>
        <v>2022B2Motor Private</v>
      </c>
    </row>
    <row r="4007" spans="3:16" x14ac:dyDescent="0.35">
      <c r="C4007" s="6" t="s">
        <v>6368</v>
      </c>
      <c r="D4007" s="7" t="s">
        <v>6349</v>
      </c>
      <c r="E4007" s="7" t="s">
        <v>6349</v>
      </c>
      <c r="F4007" s="8" t="s">
        <v>3910</v>
      </c>
      <c r="G4007" s="9">
        <v>11700</v>
      </c>
      <c r="H4007" s="10">
        <v>2022</v>
      </c>
      <c r="I4007" s="10">
        <v>2022</v>
      </c>
      <c r="J4007" s="11" t="s">
        <v>6021</v>
      </c>
      <c r="K4007" s="12">
        <v>11700</v>
      </c>
      <c r="L4007" s="12">
        <v>1</v>
      </c>
      <c r="M4007" s="33" t="str">
        <f>IF(_xlfn.XLOOKUP(C4007,Raw_Data_OS_23!$C$7:$C$4518,Raw_Data_OS_23!$G$7:$G$4518,"Paid/ Closed")="Paid/ Closed","Paid/ Closed", "Still_Outstanding")</f>
        <v>Still_Outstanding</v>
      </c>
      <c r="N4007" s="33">
        <f>IF(_xlfn.XLOOKUP(C4007,Raw_Data_Paid_23!$C$4:$C$2114,Raw_Data_Paid_23!$C$4:$C$2114,1)= 1,1,0)</f>
        <v>0</v>
      </c>
      <c r="O4007" t="str">
        <f>IF(M4007=$W$7,IF(AND(N4007,_xlfn.XLOOKUP(C4007,Raw_Data_OS_23!$C$7:$C$4518,Raw_Data_OS_23!$G$7:$G$4518,0)=G4007),"A",IF(_xlfn.XLOOKUP(C4007,Raw_Data_Paid_23!$C$4:$C$2114,Raw_Data_Paid_23!$C$4:$C$2114,"B1")="B1","B1","B2")),IF(_xlfn.XLOOKUP(C4007,Raw_Data_Paid_23!$C$4:$C$2114,Raw_Data_Paid_23!$C$4:$C$2114,"C1")="C1","C1","C2"))</f>
        <v>B2</v>
      </c>
      <c r="P4007" t="str">
        <f t="shared" si="112"/>
        <v>2022B2Motor Private</v>
      </c>
    </row>
    <row r="4008" spans="3:16" x14ac:dyDescent="0.35">
      <c r="C4008" s="6" t="s">
        <v>6369</v>
      </c>
      <c r="D4008" s="7" t="s">
        <v>6276</v>
      </c>
      <c r="E4008" s="7" t="s">
        <v>6353</v>
      </c>
      <c r="F4008" s="8" t="s">
        <v>3910</v>
      </c>
      <c r="G4008" s="9">
        <v>100000</v>
      </c>
      <c r="H4008" s="10">
        <v>2022</v>
      </c>
      <c r="I4008" s="10">
        <v>2022</v>
      </c>
      <c r="J4008" s="11" t="s">
        <v>6021</v>
      </c>
      <c r="K4008" s="12">
        <v>150000</v>
      </c>
      <c r="L4008" s="12">
        <v>1</v>
      </c>
      <c r="M4008" s="33" t="str">
        <f>IF(_xlfn.XLOOKUP(C4008,Raw_Data_OS_23!$C$7:$C$4518,Raw_Data_OS_23!$G$7:$G$4518,"Paid/ Closed")="Paid/ Closed","Paid/ Closed", "Still_Outstanding")</f>
        <v>Still_Outstanding</v>
      </c>
      <c r="N4008" s="33">
        <f>IF(_xlfn.XLOOKUP(C4008,Raw_Data_Paid_23!$C$4:$C$2114,Raw_Data_Paid_23!$C$4:$C$2114,1)= 1,1,0)</f>
        <v>1</v>
      </c>
      <c r="O4008" t="str">
        <f>IF(M4008=$W$7,IF(AND(N4008,_xlfn.XLOOKUP(C4008,Raw_Data_OS_23!$C$7:$C$4518,Raw_Data_OS_23!$G$7:$G$4518,0)=G4008),"A",IF(_xlfn.XLOOKUP(C4008,Raw_Data_Paid_23!$C$4:$C$2114,Raw_Data_Paid_23!$C$4:$C$2114,"B1")="B1","B1","B2")),IF(_xlfn.XLOOKUP(C4008,Raw_Data_Paid_23!$C$4:$C$2114,Raw_Data_Paid_23!$C$4:$C$2114,"C1")="C1","C1","C2"))</f>
        <v>B1</v>
      </c>
      <c r="P4008" t="str">
        <f t="shared" si="112"/>
        <v>2022B1Motor Private</v>
      </c>
    </row>
    <row r="4009" spans="3:16" x14ac:dyDescent="0.35">
      <c r="C4009" s="6" t="s">
        <v>6370</v>
      </c>
      <c r="D4009" s="7" t="s">
        <v>4274</v>
      </c>
      <c r="E4009" s="7" t="s">
        <v>6353</v>
      </c>
      <c r="F4009" s="8" t="s">
        <v>3908</v>
      </c>
      <c r="G4009" s="9">
        <v>50000</v>
      </c>
      <c r="H4009" s="10">
        <v>2020</v>
      </c>
      <c r="I4009" s="10">
        <v>2022</v>
      </c>
      <c r="J4009" s="11" t="s">
        <v>35</v>
      </c>
      <c r="K4009" s="12">
        <v>50000</v>
      </c>
      <c r="L4009" s="12">
        <v>1</v>
      </c>
      <c r="M4009" s="33" t="str">
        <f>IF(_xlfn.XLOOKUP(C4009,Raw_Data_OS_23!$C$7:$C$4518,Raw_Data_OS_23!$G$7:$G$4518,"Paid/ Closed")="Paid/ Closed","Paid/ Closed", "Still_Outstanding")</f>
        <v>Still_Outstanding</v>
      </c>
      <c r="N4009" s="33">
        <f>IF(_xlfn.XLOOKUP(C4009,Raw_Data_Paid_23!$C$4:$C$2114,Raw_Data_Paid_23!$C$4:$C$2114,1)= 1,1,0)</f>
        <v>1</v>
      </c>
      <c r="O4009" t="str">
        <f>IF(M4009=$W$7,IF(AND(N4009,_xlfn.XLOOKUP(C4009,Raw_Data_OS_23!$C$7:$C$4518,Raw_Data_OS_23!$G$7:$G$4518,0)=G4009),"A",IF(_xlfn.XLOOKUP(C4009,Raw_Data_Paid_23!$C$4:$C$2114,Raw_Data_Paid_23!$C$4:$C$2114,"B1")="B1","B1","B2")),IF(_xlfn.XLOOKUP(C4009,Raw_Data_Paid_23!$C$4:$C$2114,Raw_Data_Paid_23!$C$4:$C$2114,"C1")="C1","C1","C2"))</f>
        <v>B1</v>
      </c>
      <c r="P4009" t="str">
        <f t="shared" si="112"/>
        <v>2020B1Motor Commercial</v>
      </c>
    </row>
    <row r="4010" spans="3:16" x14ac:dyDescent="0.35">
      <c r="C4010" s="6" t="s">
        <v>6371</v>
      </c>
      <c r="D4010" s="7" t="s">
        <v>6372</v>
      </c>
      <c r="E4010" s="7" t="s">
        <v>6365</v>
      </c>
      <c r="F4010" s="8" t="s">
        <v>3910</v>
      </c>
      <c r="G4010" s="9">
        <v>10000</v>
      </c>
      <c r="H4010" s="10">
        <v>2022</v>
      </c>
      <c r="I4010" s="10">
        <v>2022</v>
      </c>
      <c r="J4010" s="11" t="s">
        <v>6021</v>
      </c>
      <c r="K4010" s="12">
        <v>10000</v>
      </c>
      <c r="L4010" s="12">
        <v>1</v>
      </c>
      <c r="M4010" s="33" t="str">
        <f>IF(_xlfn.XLOOKUP(C4010,Raw_Data_OS_23!$C$7:$C$4518,Raw_Data_OS_23!$G$7:$G$4518,"Paid/ Closed")="Paid/ Closed","Paid/ Closed", "Still_Outstanding")</f>
        <v>Still_Outstanding</v>
      </c>
      <c r="N4010" s="33">
        <f>IF(_xlfn.XLOOKUP(C4010,Raw_Data_Paid_23!$C$4:$C$2114,Raw_Data_Paid_23!$C$4:$C$2114,1)= 1,1,0)</f>
        <v>0</v>
      </c>
      <c r="O4010" t="str">
        <f>IF(M4010=$W$7,IF(AND(N4010,_xlfn.XLOOKUP(C4010,Raw_Data_OS_23!$C$7:$C$4518,Raw_Data_OS_23!$G$7:$G$4518,0)=G4010),"A",IF(_xlfn.XLOOKUP(C4010,Raw_Data_Paid_23!$C$4:$C$2114,Raw_Data_Paid_23!$C$4:$C$2114,"B1")="B1","B1","B2")),IF(_xlfn.XLOOKUP(C4010,Raw_Data_Paid_23!$C$4:$C$2114,Raw_Data_Paid_23!$C$4:$C$2114,"C1")="C1","C1","C2"))</f>
        <v>B2</v>
      </c>
      <c r="P4010" t="str">
        <f t="shared" si="112"/>
        <v>2022B2Motor Private</v>
      </c>
    </row>
    <row r="4011" spans="3:16" x14ac:dyDescent="0.35">
      <c r="C4011" s="6" t="s">
        <v>6373</v>
      </c>
      <c r="D4011" s="7" t="s">
        <v>6349</v>
      </c>
      <c r="E4011" s="7" t="s">
        <v>6353</v>
      </c>
      <c r="F4011" s="8" t="s">
        <v>3910</v>
      </c>
      <c r="G4011" s="9">
        <v>230000</v>
      </c>
      <c r="H4011" s="10">
        <v>2022</v>
      </c>
      <c r="I4011" s="10">
        <v>2022</v>
      </c>
      <c r="J4011" s="11" t="s">
        <v>6021</v>
      </c>
      <c r="K4011" s="12">
        <v>230000</v>
      </c>
      <c r="L4011" s="12">
        <v>1</v>
      </c>
      <c r="M4011" s="33" t="str">
        <f>IF(_xlfn.XLOOKUP(C4011,Raw_Data_OS_23!$C$7:$C$4518,Raw_Data_OS_23!$G$7:$G$4518,"Paid/ Closed")="Paid/ Closed","Paid/ Closed", "Still_Outstanding")</f>
        <v>Still_Outstanding</v>
      </c>
      <c r="N4011" s="33">
        <f>IF(_xlfn.XLOOKUP(C4011,Raw_Data_Paid_23!$C$4:$C$2114,Raw_Data_Paid_23!$C$4:$C$2114,1)= 1,1,0)</f>
        <v>0</v>
      </c>
      <c r="O4011" t="str">
        <f>IF(M4011=$W$7,IF(AND(N4011,_xlfn.XLOOKUP(C4011,Raw_Data_OS_23!$C$7:$C$4518,Raw_Data_OS_23!$G$7:$G$4518,0)=G4011),"A",IF(_xlfn.XLOOKUP(C4011,Raw_Data_Paid_23!$C$4:$C$2114,Raw_Data_Paid_23!$C$4:$C$2114,"B1")="B1","B1","B2")),IF(_xlfn.XLOOKUP(C4011,Raw_Data_Paid_23!$C$4:$C$2114,Raw_Data_Paid_23!$C$4:$C$2114,"C1")="C1","C1","C2"))</f>
        <v>B2</v>
      </c>
      <c r="P4011" t="str">
        <f t="shared" si="112"/>
        <v>2022B2Motor Private</v>
      </c>
    </row>
    <row r="4012" spans="3:16" x14ac:dyDescent="0.35">
      <c r="C4012" s="6" t="s">
        <v>6374</v>
      </c>
      <c r="D4012" s="7" t="s">
        <v>6288</v>
      </c>
      <c r="E4012" s="7" t="s">
        <v>6235</v>
      </c>
      <c r="F4012" s="8" t="s">
        <v>3910</v>
      </c>
      <c r="G4012" s="9">
        <v>194875.8824</v>
      </c>
      <c r="H4012" s="10">
        <v>2022</v>
      </c>
      <c r="I4012" s="10">
        <v>2022</v>
      </c>
      <c r="J4012" s="11" t="s">
        <v>6021</v>
      </c>
      <c r="K4012" s="12">
        <v>194875.8824</v>
      </c>
      <c r="L4012" s="12">
        <v>1</v>
      </c>
      <c r="M4012" s="33" t="str">
        <f>IF(_xlfn.XLOOKUP(C4012,Raw_Data_OS_23!$C$7:$C$4518,Raw_Data_OS_23!$G$7:$G$4518,"Paid/ Closed")="Paid/ Closed","Paid/ Closed", "Still_Outstanding")</f>
        <v>Still_Outstanding</v>
      </c>
      <c r="N4012" s="33">
        <f>IF(_xlfn.XLOOKUP(C4012,Raw_Data_Paid_23!$C$4:$C$2114,Raw_Data_Paid_23!$C$4:$C$2114,1)= 1,1,0)</f>
        <v>0</v>
      </c>
      <c r="O4012" t="str">
        <f>IF(M4012=$W$7,IF(AND(N4012,_xlfn.XLOOKUP(C4012,Raw_Data_OS_23!$C$7:$C$4518,Raw_Data_OS_23!$G$7:$G$4518,0)=G4012),"A",IF(_xlfn.XLOOKUP(C4012,Raw_Data_Paid_23!$C$4:$C$2114,Raw_Data_Paid_23!$C$4:$C$2114,"B1")="B1","B1","B2")),IF(_xlfn.XLOOKUP(C4012,Raw_Data_Paid_23!$C$4:$C$2114,Raw_Data_Paid_23!$C$4:$C$2114,"C1")="C1","C1","C2"))</f>
        <v>B2</v>
      </c>
      <c r="P4012" t="str">
        <f t="shared" si="112"/>
        <v>2022B2Motor Private</v>
      </c>
    </row>
    <row r="4013" spans="3:16" x14ac:dyDescent="0.35">
      <c r="C4013" s="6" t="s">
        <v>6375</v>
      </c>
      <c r="D4013" s="7" t="s">
        <v>5117</v>
      </c>
      <c r="E4013" s="7" t="s">
        <v>6376</v>
      </c>
      <c r="F4013" s="8" t="s">
        <v>3910</v>
      </c>
      <c r="G4013" s="9">
        <v>100000</v>
      </c>
      <c r="H4013" s="10">
        <v>2019</v>
      </c>
      <c r="I4013" s="10">
        <v>2022</v>
      </c>
      <c r="J4013" s="11" t="s">
        <v>681</v>
      </c>
      <c r="K4013" s="12">
        <v>100000</v>
      </c>
      <c r="L4013" s="12">
        <v>1</v>
      </c>
      <c r="M4013" s="33" t="str">
        <f>IF(_xlfn.XLOOKUP(C4013,Raw_Data_OS_23!$C$7:$C$4518,Raw_Data_OS_23!$G$7:$G$4518,"Paid/ Closed")="Paid/ Closed","Paid/ Closed", "Still_Outstanding")</f>
        <v>Paid/ Closed</v>
      </c>
      <c r="N4013" s="33">
        <f>IF(_xlfn.XLOOKUP(C4013,Raw_Data_Paid_23!$C$4:$C$2114,Raw_Data_Paid_23!$C$4:$C$2114,1)= 1,1,0)</f>
        <v>1</v>
      </c>
      <c r="O4013" t="str">
        <f>IF(M4013=$W$7,IF(AND(N4013,_xlfn.XLOOKUP(C4013,Raw_Data_OS_23!$C$7:$C$4518,Raw_Data_OS_23!$G$7:$G$4518,0)=G4013),"A",IF(_xlfn.XLOOKUP(C4013,Raw_Data_Paid_23!$C$4:$C$2114,Raw_Data_Paid_23!$C$4:$C$2114,"B1")="B1","B1","B2")),IF(_xlfn.XLOOKUP(C4013,Raw_Data_Paid_23!$C$4:$C$2114,Raw_Data_Paid_23!$C$4:$C$2114,"C1")="C1","C1","C2"))</f>
        <v>C1</v>
      </c>
      <c r="P4013" t="str">
        <f t="shared" si="112"/>
        <v>2019C1Motor Private</v>
      </c>
    </row>
    <row r="4014" spans="3:16" x14ac:dyDescent="0.35">
      <c r="C4014" s="6" t="s">
        <v>6377</v>
      </c>
      <c r="D4014" s="7" t="s">
        <v>6347</v>
      </c>
      <c r="E4014" s="7" t="s">
        <v>6365</v>
      </c>
      <c r="F4014" s="8" t="s">
        <v>3910</v>
      </c>
      <c r="G4014" s="9">
        <v>98247.058799999999</v>
      </c>
      <c r="H4014" s="10">
        <v>2022</v>
      </c>
      <c r="I4014" s="10">
        <v>2022</v>
      </c>
      <c r="J4014" s="11" t="s">
        <v>6021</v>
      </c>
      <c r="K4014" s="12">
        <v>298247.0588</v>
      </c>
      <c r="L4014" s="12">
        <v>1</v>
      </c>
      <c r="M4014" s="33" t="str">
        <f>IF(_xlfn.XLOOKUP(C4014,Raw_Data_OS_23!$C$7:$C$4518,Raw_Data_OS_23!$G$7:$G$4518,"Paid/ Closed")="Paid/ Closed","Paid/ Closed", "Still_Outstanding")</f>
        <v>Still_Outstanding</v>
      </c>
      <c r="N4014" s="33">
        <f>IF(_xlfn.XLOOKUP(C4014,Raw_Data_Paid_23!$C$4:$C$2114,Raw_Data_Paid_23!$C$4:$C$2114,1)= 1,1,0)</f>
        <v>0</v>
      </c>
      <c r="O4014" t="str">
        <f>IF(M4014=$W$7,IF(AND(N4014,_xlfn.XLOOKUP(C4014,Raw_Data_OS_23!$C$7:$C$4518,Raw_Data_OS_23!$G$7:$G$4518,0)=G4014),"A",IF(_xlfn.XLOOKUP(C4014,Raw_Data_Paid_23!$C$4:$C$2114,Raw_Data_Paid_23!$C$4:$C$2114,"B1")="B1","B1","B2")),IF(_xlfn.XLOOKUP(C4014,Raw_Data_Paid_23!$C$4:$C$2114,Raw_Data_Paid_23!$C$4:$C$2114,"C1")="C1","C1","C2"))</f>
        <v>B2</v>
      </c>
      <c r="P4014" t="str">
        <f t="shared" si="112"/>
        <v>2022B2Motor Private</v>
      </c>
    </row>
    <row r="4015" spans="3:16" x14ac:dyDescent="0.35">
      <c r="C4015" s="6" t="s">
        <v>6378</v>
      </c>
      <c r="D4015" s="7" t="s">
        <v>6345</v>
      </c>
      <c r="E4015" s="7" t="s">
        <v>6353</v>
      </c>
      <c r="F4015" s="8" t="s">
        <v>3910</v>
      </c>
      <c r="G4015" s="9">
        <v>10000</v>
      </c>
      <c r="H4015" s="10">
        <v>2022</v>
      </c>
      <c r="I4015" s="10">
        <v>2022</v>
      </c>
      <c r="J4015" s="11" t="s">
        <v>6021</v>
      </c>
      <c r="K4015" s="12">
        <v>10000</v>
      </c>
      <c r="L4015" s="12">
        <v>1</v>
      </c>
      <c r="M4015" s="33" t="str">
        <f>IF(_xlfn.XLOOKUP(C4015,Raw_Data_OS_23!$C$7:$C$4518,Raw_Data_OS_23!$G$7:$G$4518,"Paid/ Closed")="Paid/ Closed","Paid/ Closed", "Still_Outstanding")</f>
        <v>Still_Outstanding</v>
      </c>
      <c r="N4015" s="33">
        <f>IF(_xlfn.XLOOKUP(C4015,Raw_Data_Paid_23!$C$4:$C$2114,Raw_Data_Paid_23!$C$4:$C$2114,1)= 1,1,0)</f>
        <v>1</v>
      </c>
      <c r="O4015" t="str">
        <f>IF(M4015=$W$7,IF(AND(N4015,_xlfn.XLOOKUP(C4015,Raw_Data_OS_23!$C$7:$C$4518,Raw_Data_OS_23!$G$7:$G$4518,0)=G4015),"A",IF(_xlfn.XLOOKUP(C4015,Raw_Data_Paid_23!$C$4:$C$2114,Raw_Data_Paid_23!$C$4:$C$2114,"B1")="B1","B1","B2")),IF(_xlfn.XLOOKUP(C4015,Raw_Data_Paid_23!$C$4:$C$2114,Raw_Data_Paid_23!$C$4:$C$2114,"C1")="C1","C1","C2"))</f>
        <v>B1</v>
      </c>
      <c r="P4015" t="str">
        <f t="shared" si="112"/>
        <v>2022B1Motor Private</v>
      </c>
    </row>
    <row r="4016" spans="3:16" x14ac:dyDescent="0.35">
      <c r="C4016" s="6" t="s">
        <v>6379</v>
      </c>
      <c r="D4016" s="7" t="s">
        <v>6365</v>
      </c>
      <c r="E4016" s="7" t="s">
        <v>6365</v>
      </c>
      <c r="F4016" s="8" t="s">
        <v>3910</v>
      </c>
      <c r="G4016" s="9">
        <v>300000</v>
      </c>
      <c r="H4016" s="10">
        <v>2022</v>
      </c>
      <c r="I4016" s="10">
        <v>2022</v>
      </c>
      <c r="J4016" s="11" t="s">
        <v>6021</v>
      </c>
      <c r="K4016" s="12">
        <v>300000</v>
      </c>
      <c r="L4016" s="12">
        <v>1</v>
      </c>
      <c r="M4016" s="33" t="str">
        <f>IF(_xlfn.XLOOKUP(C4016,Raw_Data_OS_23!$C$7:$C$4518,Raw_Data_OS_23!$G$7:$G$4518,"Paid/ Closed")="Paid/ Closed","Paid/ Closed", "Still_Outstanding")</f>
        <v>Still_Outstanding</v>
      </c>
      <c r="N4016" s="33">
        <f>IF(_xlfn.XLOOKUP(C4016,Raw_Data_Paid_23!$C$4:$C$2114,Raw_Data_Paid_23!$C$4:$C$2114,1)= 1,1,0)</f>
        <v>0</v>
      </c>
      <c r="O4016" t="str">
        <f>IF(M4016=$W$7,IF(AND(N4016,_xlfn.XLOOKUP(C4016,Raw_Data_OS_23!$C$7:$C$4518,Raw_Data_OS_23!$G$7:$G$4518,0)=G4016),"A",IF(_xlfn.XLOOKUP(C4016,Raw_Data_Paid_23!$C$4:$C$2114,Raw_Data_Paid_23!$C$4:$C$2114,"B1")="B1","B1","B2")),IF(_xlfn.XLOOKUP(C4016,Raw_Data_Paid_23!$C$4:$C$2114,Raw_Data_Paid_23!$C$4:$C$2114,"C1")="C1","C1","C2"))</f>
        <v>B2</v>
      </c>
      <c r="P4016" t="str">
        <f t="shared" si="112"/>
        <v>2022B2Motor Private</v>
      </c>
    </row>
    <row r="4017" spans="3:16" x14ac:dyDescent="0.35">
      <c r="C4017" s="6" t="s">
        <v>6380</v>
      </c>
      <c r="D4017" s="7" t="s">
        <v>6334</v>
      </c>
      <c r="E4017" s="7" t="s">
        <v>6381</v>
      </c>
      <c r="F4017" s="8" t="s">
        <v>3910</v>
      </c>
      <c r="G4017" s="9">
        <v>50000</v>
      </c>
      <c r="H4017" s="10">
        <v>2022</v>
      </c>
      <c r="I4017" s="10">
        <v>2022</v>
      </c>
      <c r="J4017" s="11" t="s">
        <v>6021</v>
      </c>
      <c r="K4017" s="12">
        <v>50000</v>
      </c>
      <c r="L4017" s="12">
        <v>1</v>
      </c>
      <c r="M4017" s="33" t="str">
        <f>IF(_xlfn.XLOOKUP(C4017,Raw_Data_OS_23!$C$7:$C$4518,Raw_Data_OS_23!$G$7:$G$4518,"Paid/ Closed")="Paid/ Closed","Paid/ Closed", "Still_Outstanding")</f>
        <v>Still_Outstanding</v>
      </c>
      <c r="N4017" s="33">
        <f>IF(_xlfn.XLOOKUP(C4017,Raw_Data_Paid_23!$C$4:$C$2114,Raw_Data_Paid_23!$C$4:$C$2114,1)= 1,1,0)</f>
        <v>0</v>
      </c>
      <c r="O4017" t="str">
        <f>IF(M4017=$W$7,IF(AND(N4017,_xlfn.XLOOKUP(C4017,Raw_Data_OS_23!$C$7:$C$4518,Raw_Data_OS_23!$G$7:$G$4518,0)=G4017),"A",IF(_xlfn.XLOOKUP(C4017,Raw_Data_Paid_23!$C$4:$C$2114,Raw_Data_Paid_23!$C$4:$C$2114,"B1")="B1","B1","B2")),IF(_xlfn.XLOOKUP(C4017,Raw_Data_Paid_23!$C$4:$C$2114,Raw_Data_Paid_23!$C$4:$C$2114,"C1")="C1","C1","C2"))</f>
        <v>B2</v>
      </c>
      <c r="P4017" t="str">
        <f t="shared" si="112"/>
        <v>2022B2Motor Private</v>
      </c>
    </row>
    <row r="4018" spans="3:16" x14ac:dyDescent="0.35">
      <c r="C4018" s="6" t="s">
        <v>2976</v>
      </c>
      <c r="D4018" s="7" t="s">
        <v>5774</v>
      </c>
      <c r="E4018" s="7" t="s">
        <v>5784</v>
      </c>
      <c r="F4018" s="8" t="s">
        <v>3910</v>
      </c>
      <c r="G4018" s="9">
        <v>482500</v>
      </c>
      <c r="H4018" s="10">
        <v>2021</v>
      </c>
      <c r="I4018" s="10">
        <v>2021</v>
      </c>
      <c r="J4018" s="11" t="s">
        <v>2250</v>
      </c>
      <c r="K4018" s="12">
        <v>482500</v>
      </c>
      <c r="L4018" s="12">
        <v>1</v>
      </c>
      <c r="M4018" s="33" t="str">
        <f>IF(_xlfn.XLOOKUP(C4018,Raw_Data_OS_23!$C$7:$C$4518,Raw_Data_OS_23!$G$7:$G$4518,"Paid/ Closed")="Paid/ Closed","Paid/ Closed", "Still_Outstanding")</f>
        <v>Still_Outstanding</v>
      </c>
      <c r="N4018" s="33">
        <f>IF(_xlfn.XLOOKUP(C4018,Raw_Data_Paid_23!$C$4:$C$2114,Raw_Data_Paid_23!$C$4:$C$2114,1)= 1,1,0)</f>
        <v>1</v>
      </c>
      <c r="O4018" t="str">
        <f>IF(M4018=$W$7,IF(AND(N4018,_xlfn.XLOOKUP(C4018,Raw_Data_OS_23!$C$7:$C$4518,Raw_Data_OS_23!$G$7:$G$4518,0)=G4018),"A",IF(_xlfn.XLOOKUP(C4018,Raw_Data_Paid_23!$C$4:$C$2114,Raw_Data_Paid_23!$C$4:$C$2114,"B1")="B1","B1","B2")),IF(_xlfn.XLOOKUP(C4018,Raw_Data_Paid_23!$C$4:$C$2114,Raw_Data_Paid_23!$C$4:$C$2114,"C1")="C1","C1","C2"))</f>
        <v>B1</v>
      </c>
      <c r="P4018" t="str">
        <f t="shared" si="112"/>
        <v>2021B1Motor Private</v>
      </c>
    </row>
    <row r="4019" spans="3:16" x14ac:dyDescent="0.35">
      <c r="C4019" s="6" t="s">
        <v>2977</v>
      </c>
      <c r="D4019" s="7" t="s">
        <v>5763</v>
      </c>
      <c r="E4019" s="7" t="s">
        <v>5783</v>
      </c>
      <c r="F4019" s="8" t="s">
        <v>3908</v>
      </c>
      <c r="G4019" s="9">
        <v>100000</v>
      </c>
      <c r="H4019" s="10">
        <v>2021</v>
      </c>
      <c r="I4019" s="10">
        <v>2021</v>
      </c>
      <c r="J4019" s="11" t="s">
        <v>2250</v>
      </c>
      <c r="K4019" s="12">
        <v>100000</v>
      </c>
      <c r="L4019" s="12">
        <v>1</v>
      </c>
      <c r="M4019" s="33" t="str">
        <f>IF(_xlfn.XLOOKUP(C4019,Raw_Data_OS_23!$C$7:$C$4518,Raw_Data_OS_23!$G$7:$G$4518,"Paid/ Closed")="Paid/ Closed","Paid/ Closed", "Still_Outstanding")</f>
        <v>Paid/ Closed</v>
      </c>
      <c r="N4019" s="33">
        <f>IF(_xlfn.XLOOKUP(C4019,Raw_Data_Paid_23!$C$4:$C$2114,Raw_Data_Paid_23!$C$4:$C$2114,1)= 1,1,0)</f>
        <v>1</v>
      </c>
      <c r="O4019" t="str">
        <f>IF(M4019=$W$7,IF(AND(N4019,_xlfn.XLOOKUP(C4019,Raw_Data_OS_23!$C$7:$C$4518,Raw_Data_OS_23!$G$7:$G$4518,0)=G4019),"A",IF(_xlfn.XLOOKUP(C4019,Raw_Data_Paid_23!$C$4:$C$2114,Raw_Data_Paid_23!$C$4:$C$2114,"B1")="B1","B1","B2")),IF(_xlfn.XLOOKUP(C4019,Raw_Data_Paid_23!$C$4:$C$2114,Raw_Data_Paid_23!$C$4:$C$2114,"C1")="C1","C1","C2"))</f>
        <v>C1</v>
      </c>
      <c r="P4019" t="str">
        <f t="shared" si="112"/>
        <v>2021C1Motor Commercial</v>
      </c>
    </row>
    <row r="4020" spans="3:16" x14ac:dyDescent="0.35">
      <c r="C4020" s="6" t="s">
        <v>2978</v>
      </c>
      <c r="D4020" s="7" t="s">
        <v>5758</v>
      </c>
      <c r="E4020" s="7" t="s">
        <v>5784</v>
      </c>
      <c r="F4020" s="8" t="s">
        <v>3910</v>
      </c>
      <c r="G4020" s="9">
        <v>9852</v>
      </c>
      <c r="H4020" s="10">
        <v>2021</v>
      </c>
      <c r="I4020" s="10">
        <v>2021</v>
      </c>
      <c r="J4020" s="11" t="s">
        <v>2250</v>
      </c>
      <c r="K4020" s="12">
        <v>9852</v>
      </c>
      <c r="L4020" s="12">
        <v>1</v>
      </c>
      <c r="M4020" s="33" t="str">
        <f>IF(_xlfn.XLOOKUP(C4020,Raw_Data_OS_23!$C$7:$C$4518,Raw_Data_OS_23!$G$7:$G$4518,"Paid/ Closed")="Paid/ Closed","Paid/ Closed", "Still_Outstanding")</f>
        <v>Still_Outstanding</v>
      </c>
      <c r="N4020" s="33">
        <f>IF(_xlfn.XLOOKUP(C4020,Raw_Data_Paid_23!$C$4:$C$2114,Raw_Data_Paid_23!$C$4:$C$2114,1)= 1,1,0)</f>
        <v>1</v>
      </c>
      <c r="O4020" t="str">
        <f>IF(M4020=$W$7,IF(AND(N4020,_xlfn.XLOOKUP(C4020,Raw_Data_OS_23!$C$7:$C$4518,Raw_Data_OS_23!$G$7:$G$4518,0)=G4020),"A",IF(_xlfn.XLOOKUP(C4020,Raw_Data_Paid_23!$C$4:$C$2114,Raw_Data_Paid_23!$C$4:$C$2114,"B1")="B1","B1","B2")),IF(_xlfn.XLOOKUP(C4020,Raw_Data_Paid_23!$C$4:$C$2114,Raw_Data_Paid_23!$C$4:$C$2114,"C1")="C1","C1","C2"))</f>
        <v>B1</v>
      </c>
      <c r="P4020" t="str">
        <f t="shared" si="112"/>
        <v>2021B1Motor Private</v>
      </c>
    </row>
    <row r="4021" spans="3:16" x14ac:dyDescent="0.35">
      <c r="C4021" s="6" t="s">
        <v>2476</v>
      </c>
      <c r="D4021" s="7" t="s">
        <v>5763</v>
      </c>
      <c r="E4021" s="7" t="s">
        <v>5784</v>
      </c>
      <c r="F4021" s="8" t="s">
        <v>3910</v>
      </c>
      <c r="G4021" s="9">
        <v>1404</v>
      </c>
      <c r="H4021" s="10">
        <v>2021</v>
      </c>
      <c r="I4021" s="10">
        <v>2021</v>
      </c>
      <c r="J4021" s="11" t="s">
        <v>2250</v>
      </c>
      <c r="K4021" s="12">
        <v>1404</v>
      </c>
      <c r="L4021" s="12">
        <v>1</v>
      </c>
      <c r="M4021" s="33" t="str">
        <f>IF(_xlfn.XLOOKUP(C4021,Raw_Data_OS_23!$C$7:$C$4518,Raw_Data_OS_23!$G$7:$G$4518,"Paid/ Closed")="Paid/ Closed","Paid/ Closed", "Still_Outstanding")</f>
        <v>Paid/ Closed</v>
      </c>
      <c r="N4021" s="33">
        <f>IF(_xlfn.XLOOKUP(C4021,Raw_Data_Paid_23!$C$4:$C$2114,Raw_Data_Paid_23!$C$4:$C$2114,1)= 1,1,0)</f>
        <v>1</v>
      </c>
      <c r="O4021" t="str">
        <f>IF(M4021=$W$7,IF(AND(N4021,_xlfn.XLOOKUP(C4021,Raw_Data_OS_23!$C$7:$C$4518,Raw_Data_OS_23!$G$7:$G$4518,0)=G4021),"A",IF(_xlfn.XLOOKUP(C4021,Raw_Data_Paid_23!$C$4:$C$2114,Raw_Data_Paid_23!$C$4:$C$2114,"B1")="B1","B1","B2")),IF(_xlfn.XLOOKUP(C4021,Raw_Data_Paid_23!$C$4:$C$2114,Raw_Data_Paid_23!$C$4:$C$2114,"C1")="C1","C1","C2"))</f>
        <v>C1</v>
      </c>
      <c r="P4021" t="str">
        <f t="shared" si="112"/>
        <v>2021C1Motor Private</v>
      </c>
    </row>
    <row r="4022" spans="3:16" x14ac:dyDescent="0.35">
      <c r="C4022" s="6" t="s">
        <v>2477</v>
      </c>
      <c r="D4022" s="7" t="s">
        <v>5774</v>
      </c>
      <c r="E4022" s="7" t="s">
        <v>5784</v>
      </c>
      <c r="F4022" s="8" t="s">
        <v>3910</v>
      </c>
      <c r="G4022" s="9">
        <v>1941122.3529999999</v>
      </c>
      <c r="H4022" s="10">
        <v>2021</v>
      </c>
      <c r="I4022" s="10">
        <v>2021</v>
      </c>
      <c r="J4022" s="11" t="s">
        <v>2250</v>
      </c>
      <c r="K4022" s="12">
        <v>1841122.3529999999</v>
      </c>
      <c r="L4022" s="12">
        <v>1</v>
      </c>
      <c r="M4022" s="33" t="str">
        <f>IF(_xlfn.XLOOKUP(C4022,Raw_Data_OS_23!$C$7:$C$4518,Raw_Data_OS_23!$G$7:$G$4518,"Paid/ Closed")="Paid/ Closed","Paid/ Closed", "Still_Outstanding")</f>
        <v>Still_Outstanding</v>
      </c>
      <c r="N4022" s="33">
        <f>IF(_xlfn.XLOOKUP(C4022,Raw_Data_Paid_23!$C$4:$C$2114,Raw_Data_Paid_23!$C$4:$C$2114,1)= 1,1,0)</f>
        <v>0</v>
      </c>
      <c r="O4022" t="str">
        <f>IF(M4022=$W$7,IF(AND(N4022,_xlfn.XLOOKUP(C4022,Raw_Data_OS_23!$C$7:$C$4518,Raw_Data_OS_23!$G$7:$G$4518,0)=G4022),"A",IF(_xlfn.XLOOKUP(C4022,Raw_Data_Paid_23!$C$4:$C$2114,Raw_Data_Paid_23!$C$4:$C$2114,"B1")="B1","B1","B2")),IF(_xlfn.XLOOKUP(C4022,Raw_Data_Paid_23!$C$4:$C$2114,Raw_Data_Paid_23!$C$4:$C$2114,"C1")="C1","C1","C2"))</f>
        <v>B2</v>
      </c>
      <c r="P4022" t="str">
        <f t="shared" si="112"/>
        <v>2021B2Motor Private</v>
      </c>
    </row>
    <row r="4023" spans="3:16" x14ac:dyDescent="0.35">
      <c r="C4023" s="6" t="s">
        <v>2478</v>
      </c>
      <c r="D4023" s="7" t="s">
        <v>5782</v>
      </c>
      <c r="E4023" s="7" t="s">
        <v>5801</v>
      </c>
      <c r="F4023" s="8" t="s">
        <v>3910</v>
      </c>
      <c r="G4023" s="9">
        <v>19948</v>
      </c>
      <c r="H4023" s="10">
        <v>2021</v>
      </c>
      <c r="I4023" s="10">
        <v>2021</v>
      </c>
      <c r="J4023" s="11" t="s">
        <v>2250</v>
      </c>
      <c r="K4023" s="12">
        <v>19948</v>
      </c>
      <c r="L4023" s="12">
        <v>1</v>
      </c>
      <c r="M4023" s="33" t="str">
        <f>IF(_xlfn.XLOOKUP(C4023,Raw_Data_OS_23!$C$7:$C$4518,Raw_Data_OS_23!$G$7:$G$4518,"Paid/ Closed")="Paid/ Closed","Paid/ Closed", "Still_Outstanding")</f>
        <v>Still_Outstanding</v>
      </c>
      <c r="N4023" s="33">
        <f>IF(_xlfn.XLOOKUP(C4023,Raw_Data_Paid_23!$C$4:$C$2114,Raw_Data_Paid_23!$C$4:$C$2114,1)= 1,1,0)</f>
        <v>0</v>
      </c>
      <c r="O4023" t="str">
        <f>IF(M4023=$W$7,IF(AND(N4023,_xlfn.XLOOKUP(C4023,Raw_Data_OS_23!$C$7:$C$4518,Raw_Data_OS_23!$G$7:$G$4518,0)=G4023),"A",IF(_xlfn.XLOOKUP(C4023,Raw_Data_Paid_23!$C$4:$C$2114,Raw_Data_Paid_23!$C$4:$C$2114,"B1")="B1","B1","B2")),IF(_xlfn.XLOOKUP(C4023,Raw_Data_Paid_23!$C$4:$C$2114,Raw_Data_Paid_23!$C$4:$C$2114,"C1")="C1","C1","C2"))</f>
        <v>B2</v>
      </c>
      <c r="P4023" t="str">
        <f t="shared" si="112"/>
        <v>2021B2Motor Private</v>
      </c>
    </row>
    <row r="4024" spans="3:16" x14ac:dyDescent="0.35">
      <c r="C4024" s="6" t="s">
        <v>2479</v>
      </c>
      <c r="D4024" s="7" t="s">
        <v>5784</v>
      </c>
      <c r="E4024" s="7" t="s">
        <v>5787</v>
      </c>
      <c r="F4024" s="8" t="s">
        <v>3908</v>
      </c>
      <c r="G4024" s="9">
        <v>80200</v>
      </c>
      <c r="H4024" s="10">
        <v>2021</v>
      </c>
      <c r="I4024" s="10">
        <v>2021</v>
      </c>
      <c r="J4024" s="11" t="s">
        <v>2250</v>
      </c>
      <c r="K4024" s="12">
        <v>80200</v>
      </c>
      <c r="L4024" s="12">
        <v>1</v>
      </c>
      <c r="M4024" s="33" t="str">
        <f>IF(_xlfn.XLOOKUP(C4024,Raw_Data_OS_23!$C$7:$C$4518,Raw_Data_OS_23!$G$7:$G$4518,"Paid/ Closed")="Paid/ Closed","Paid/ Closed", "Still_Outstanding")</f>
        <v>Still_Outstanding</v>
      </c>
      <c r="N4024" s="33">
        <f>IF(_xlfn.XLOOKUP(C4024,Raw_Data_Paid_23!$C$4:$C$2114,Raw_Data_Paid_23!$C$4:$C$2114,1)= 1,1,0)</f>
        <v>1</v>
      </c>
      <c r="O4024" t="str">
        <f>IF(M4024=$W$7,IF(AND(N4024,_xlfn.XLOOKUP(C4024,Raw_Data_OS_23!$C$7:$C$4518,Raw_Data_OS_23!$G$7:$G$4518,0)=G4024),"A",IF(_xlfn.XLOOKUP(C4024,Raw_Data_Paid_23!$C$4:$C$2114,Raw_Data_Paid_23!$C$4:$C$2114,"B1")="B1","B1","B2")),IF(_xlfn.XLOOKUP(C4024,Raw_Data_Paid_23!$C$4:$C$2114,Raw_Data_Paid_23!$C$4:$C$2114,"C1")="C1","C1","C2"))</f>
        <v>B1</v>
      </c>
      <c r="P4024" t="str">
        <f t="shared" si="112"/>
        <v>2021B1Motor Commercial</v>
      </c>
    </row>
    <row r="4025" spans="3:16" x14ac:dyDescent="0.35">
      <c r="C4025" s="6" t="s">
        <v>2979</v>
      </c>
      <c r="D4025" s="7" t="s">
        <v>5782</v>
      </c>
      <c r="E4025" s="7" t="s">
        <v>5784</v>
      </c>
      <c r="F4025" s="8" t="s">
        <v>3908</v>
      </c>
      <c r="G4025" s="9">
        <v>8488</v>
      </c>
      <c r="H4025" s="10">
        <v>2021</v>
      </c>
      <c r="I4025" s="10">
        <v>2021</v>
      </c>
      <c r="J4025" s="11" t="s">
        <v>2250</v>
      </c>
      <c r="K4025" s="12">
        <v>8488</v>
      </c>
      <c r="L4025" s="12">
        <v>1</v>
      </c>
      <c r="M4025" s="33" t="str">
        <f>IF(_xlfn.XLOOKUP(C4025,Raw_Data_OS_23!$C$7:$C$4518,Raw_Data_OS_23!$G$7:$G$4518,"Paid/ Closed")="Paid/ Closed","Paid/ Closed", "Still_Outstanding")</f>
        <v>Still_Outstanding</v>
      </c>
      <c r="N4025" s="33">
        <f>IF(_xlfn.XLOOKUP(C4025,Raw_Data_Paid_23!$C$4:$C$2114,Raw_Data_Paid_23!$C$4:$C$2114,1)= 1,1,0)</f>
        <v>1</v>
      </c>
      <c r="O4025" t="str">
        <f>IF(M4025=$W$7,IF(AND(N4025,_xlfn.XLOOKUP(C4025,Raw_Data_OS_23!$C$7:$C$4518,Raw_Data_OS_23!$G$7:$G$4518,0)=G4025),"A",IF(_xlfn.XLOOKUP(C4025,Raw_Data_Paid_23!$C$4:$C$2114,Raw_Data_Paid_23!$C$4:$C$2114,"B1")="B1","B1","B2")),IF(_xlfn.XLOOKUP(C4025,Raw_Data_Paid_23!$C$4:$C$2114,Raw_Data_Paid_23!$C$4:$C$2114,"C1")="C1","C1","C2"))</f>
        <v>B1</v>
      </c>
      <c r="P4025" t="str">
        <f t="shared" si="112"/>
        <v>2021B1Motor Commercial</v>
      </c>
    </row>
    <row r="4026" spans="3:16" x14ac:dyDescent="0.35">
      <c r="C4026" s="6" t="s">
        <v>2980</v>
      </c>
      <c r="D4026" s="7" t="s">
        <v>5778</v>
      </c>
      <c r="E4026" s="7" t="s">
        <v>5787</v>
      </c>
      <c r="F4026" s="8" t="s">
        <v>3908</v>
      </c>
      <c r="G4026" s="9">
        <v>170000</v>
      </c>
      <c r="H4026" s="10">
        <v>2021</v>
      </c>
      <c r="I4026" s="10">
        <v>2021</v>
      </c>
      <c r="J4026" s="11" t="s">
        <v>2250</v>
      </c>
      <c r="K4026" s="12">
        <v>170000</v>
      </c>
      <c r="L4026" s="12">
        <v>1</v>
      </c>
      <c r="M4026" s="33" t="str">
        <f>IF(_xlfn.XLOOKUP(C4026,Raw_Data_OS_23!$C$7:$C$4518,Raw_Data_OS_23!$G$7:$G$4518,"Paid/ Closed")="Paid/ Closed","Paid/ Closed", "Still_Outstanding")</f>
        <v>Still_Outstanding</v>
      </c>
      <c r="N4026" s="33">
        <f>IF(_xlfn.XLOOKUP(C4026,Raw_Data_Paid_23!$C$4:$C$2114,Raw_Data_Paid_23!$C$4:$C$2114,1)= 1,1,0)</f>
        <v>1</v>
      </c>
      <c r="O4026" t="str">
        <f>IF(M4026=$W$7,IF(AND(N4026,_xlfn.XLOOKUP(C4026,Raw_Data_OS_23!$C$7:$C$4518,Raw_Data_OS_23!$G$7:$G$4518,0)=G4026),"A",IF(_xlfn.XLOOKUP(C4026,Raw_Data_Paid_23!$C$4:$C$2114,Raw_Data_Paid_23!$C$4:$C$2114,"B1")="B1","B1","B2")),IF(_xlfn.XLOOKUP(C4026,Raw_Data_Paid_23!$C$4:$C$2114,Raw_Data_Paid_23!$C$4:$C$2114,"C1")="C1","C1","C2"))</f>
        <v>B1</v>
      </c>
      <c r="P4026" t="str">
        <f t="shared" si="112"/>
        <v>2021B1Motor Commercial</v>
      </c>
    </row>
    <row r="4027" spans="3:16" x14ac:dyDescent="0.35">
      <c r="C4027" s="6" t="s">
        <v>2981</v>
      </c>
      <c r="D4027" s="7" t="s">
        <v>5779</v>
      </c>
      <c r="E4027" s="7" t="s">
        <v>5787</v>
      </c>
      <c r="F4027" s="8" t="s">
        <v>3910</v>
      </c>
      <c r="G4027" s="9">
        <v>12920</v>
      </c>
      <c r="H4027" s="10">
        <v>2021</v>
      </c>
      <c r="I4027" s="10">
        <v>2021</v>
      </c>
      <c r="J4027" s="11" t="s">
        <v>2250</v>
      </c>
      <c r="K4027" s="12">
        <v>12920</v>
      </c>
      <c r="L4027" s="12">
        <v>1</v>
      </c>
      <c r="M4027" s="33" t="str">
        <f>IF(_xlfn.XLOOKUP(C4027,Raw_Data_OS_23!$C$7:$C$4518,Raw_Data_OS_23!$G$7:$G$4518,"Paid/ Closed")="Paid/ Closed","Paid/ Closed", "Still_Outstanding")</f>
        <v>Still_Outstanding</v>
      </c>
      <c r="N4027" s="33">
        <f>IF(_xlfn.XLOOKUP(C4027,Raw_Data_Paid_23!$C$4:$C$2114,Raw_Data_Paid_23!$C$4:$C$2114,1)= 1,1,0)</f>
        <v>1</v>
      </c>
      <c r="O4027" t="str">
        <f>IF(M4027=$W$7,IF(AND(N4027,_xlfn.XLOOKUP(C4027,Raw_Data_OS_23!$C$7:$C$4518,Raw_Data_OS_23!$G$7:$G$4518,0)=G4027),"A",IF(_xlfn.XLOOKUP(C4027,Raw_Data_Paid_23!$C$4:$C$2114,Raw_Data_Paid_23!$C$4:$C$2114,"B1")="B1","B1","B2")),IF(_xlfn.XLOOKUP(C4027,Raw_Data_Paid_23!$C$4:$C$2114,Raw_Data_Paid_23!$C$4:$C$2114,"C1")="C1","C1","C2"))</f>
        <v>B1</v>
      </c>
      <c r="P4027" t="str">
        <f t="shared" si="112"/>
        <v>2021B1Motor Private</v>
      </c>
    </row>
    <row r="4028" spans="3:16" x14ac:dyDescent="0.35">
      <c r="C4028" s="6" t="s">
        <v>2982</v>
      </c>
      <c r="D4028" s="7" t="s">
        <v>4251</v>
      </c>
      <c r="E4028" s="7" t="s">
        <v>5783</v>
      </c>
      <c r="F4028" s="8" t="s">
        <v>3910</v>
      </c>
      <c r="G4028" s="9">
        <v>850000</v>
      </c>
      <c r="H4028" s="10">
        <v>2020</v>
      </c>
      <c r="I4028" s="10">
        <v>2021</v>
      </c>
      <c r="J4028" s="11" t="s">
        <v>33</v>
      </c>
      <c r="K4028" s="12">
        <v>850000</v>
      </c>
      <c r="L4028" s="12">
        <v>1</v>
      </c>
      <c r="M4028" s="33" t="str">
        <f>IF(_xlfn.XLOOKUP(C4028,Raw_Data_OS_23!$C$7:$C$4518,Raw_Data_OS_23!$G$7:$G$4518,"Paid/ Closed")="Paid/ Closed","Paid/ Closed", "Still_Outstanding")</f>
        <v>Still_Outstanding</v>
      </c>
      <c r="N4028" s="33">
        <f>IF(_xlfn.XLOOKUP(C4028,Raw_Data_Paid_23!$C$4:$C$2114,Raw_Data_Paid_23!$C$4:$C$2114,1)= 1,1,0)</f>
        <v>0</v>
      </c>
      <c r="O4028" t="str">
        <f>IF(M4028=$W$7,IF(AND(N4028,_xlfn.XLOOKUP(C4028,Raw_Data_OS_23!$C$7:$C$4518,Raw_Data_OS_23!$G$7:$G$4518,0)=G4028),"A",IF(_xlfn.XLOOKUP(C4028,Raw_Data_Paid_23!$C$4:$C$2114,Raw_Data_Paid_23!$C$4:$C$2114,"B1")="B1","B1","B2")),IF(_xlfn.XLOOKUP(C4028,Raw_Data_Paid_23!$C$4:$C$2114,Raw_Data_Paid_23!$C$4:$C$2114,"C1")="C1","C1","C2"))</f>
        <v>B2</v>
      </c>
      <c r="P4028" t="str">
        <f t="shared" si="112"/>
        <v>2020B2Motor Private</v>
      </c>
    </row>
    <row r="4029" spans="3:16" x14ac:dyDescent="0.35">
      <c r="C4029" s="6" t="s">
        <v>2480</v>
      </c>
      <c r="D4029" s="7" t="s">
        <v>5783</v>
      </c>
      <c r="E4029" s="7" t="s">
        <v>6382</v>
      </c>
      <c r="F4029" s="8" t="s">
        <v>3910</v>
      </c>
      <c r="G4029" s="9">
        <v>66250</v>
      </c>
      <c r="H4029" s="10">
        <v>2021</v>
      </c>
      <c r="I4029" s="10">
        <v>2021</v>
      </c>
      <c r="J4029" s="11" t="s">
        <v>2250</v>
      </c>
      <c r="K4029" s="12">
        <v>66250</v>
      </c>
      <c r="L4029" s="12">
        <v>1</v>
      </c>
      <c r="M4029" s="33" t="str">
        <f>IF(_xlfn.XLOOKUP(C4029,Raw_Data_OS_23!$C$7:$C$4518,Raw_Data_OS_23!$G$7:$G$4518,"Paid/ Closed")="Paid/ Closed","Paid/ Closed", "Still_Outstanding")</f>
        <v>Still_Outstanding</v>
      </c>
      <c r="N4029" s="33">
        <f>IF(_xlfn.XLOOKUP(C4029,Raw_Data_Paid_23!$C$4:$C$2114,Raw_Data_Paid_23!$C$4:$C$2114,1)= 1,1,0)</f>
        <v>1</v>
      </c>
      <c r="O4029" t="str">
        <f>IF(M4029=$W$7,IF(AND(N4029,_xlfn.XLOOKUP(C4029,Raw_Data_OS_23!$C$7:$C$4518,Raw_Data_OS_23!$G$7:$G$4518,0)=G4029),"A",IF(_xlfn.XLOOKUP(C4029,Raw_Data_Paid_23!$C$4:$C$2114,Raw_Data_Paid_23!$C$4:$C$2114,"B1")="B1","B1","B2")),IF(_xlfn.XLOOKUP(C4029,Raw_Data_Paid_23!$C$4:$C$2114,Raw_Data_Paid_23!$C$4:$C$2114,"C1")="C1","C1","C2"))</f>
        <v>B1</v>
      </c>
      <c r="P4029" t="str">
        <f t="shared" si="112"/>
        <v>2021B1Motor Private</v>
      </c>
    </row>
    <row r="4030" spans="3:16" x14ac:dyDescent="0.35">
      <c r="C4030" s="6" t="s">
        <v>2983</v>
      </c>
      <c r="D4030" s="7" t="s">
        <v>5771</v>
      </c>
      <c r="E4030" s="7" t="s">
        <v>6382</v>
      </c>
      <c r="F4030" s="8" t="s">
        <v>3910</v>
      </c>
      <c r="G4030" s="9">
        <v>376978.07020000002</v>
      </c>
      <c r="H4030" s="10">
        <v>2021</v>
      </c>
      <c r="I4030" s="10">
        <v>2021</v>
      </c>
      <c r="J4030" s="11" t="s">
        <v>2250</v>
      </c>
      <c r="K4030" s="12">
        <v>376978.07020000002</v>
      </c>
      <c r="L4030" s="12">
        <v>1</v>
      </c>
      <c r="M4030" s="33" t="str">
        <f>IF(_xlfn.XLOOKUP(C4030,Raw_Data_OS_23!$C$7:$C$4518,Raw_Data_OS_23!$G$7:$G$4518,"Paid/ Closed")="Paid/ Closed","Paid/ Closed", "Still_Outstanding")</f>
        <v>Still_Outstanding</v>
      </c>
      <c r="N4030" s="33">
        <f>IF(_xlfn.XLOOKUP(C4030,Raw_Data_Paid_23!$C$4:$C$2114,Raw_Data_Paid_23!$C$4:$C$2114,1)= 1,1,0)</f>
        <v>1</v>
      </c>
      <c r="O4030" t="str">
        <f>IF(M4030=$W$7,IF(AND(N4030,_xlfn.XLOOKUP(C4030,Raw_Data_OS_23!$C$7:$C$4518,Raw_Data_OS_23!$G$7:$G$4518,0)=G4030),"A",IF(_xlfn.XLOOKUP(C4030,Raw_Data_Paid_23!$C$4:$C$2114,Raw_Data_Paid_23!$C$4:$C$2114,"B1")="B1","B1","B2")),IF(_xlfn.XLOOKUP(C4030,Raw_Data_Paid_23!$C$4:$C$2114,Raw_Data_Paid_23!$C$4:$C$2114,"C1")="C1","C1","C2"))</f>
        <v>B1</v>
      </c>
      <c r="P4030" t="str">
        <f t="shared" si="112"/>
        <v>2021B1Motor Private</v>
      </c>
    </row>
    <row r="4031" spans="3:16" x14ac:dyDescent="0.35">
      <c r="C4031" s="6" t="s">
        <v>2984</v>
      </c>
      <c r="D4031" s="7" t="s">
        <v>5801</v>
      </c>
      <c r="E4031" s="7" t="s">
        <v>6382</v>
      </c>
      <c r="F4031" s="8" t="s">
        <v>3910</v>
      </c>
      <c r="G4031" s="9">
        <v>68250</v>
      </c>
      <c r="H4031" s="10">
        <v>2021</v>
      </c>
      <c r="I4031" s="10">
        <v>2021</v>
      </c>
      <c r="J4031" s="11" t="s">
        <v>2250</v>
      </c>
      <c r="K4031" s="12">
        <v>68250</v>
      </c>
      <c r="L4031" s="12">
        <v>1</v>
      </c>
      <c r="M4031" s="33" t="str">
        <f>IF(_xlfn.XLOOKUP(C4031,Raw_Data_OS_23!$C$7:$C$4518,Raw_Data_OS_23!$G$7:$G$4518,"Paid/ Closed")="Paid/ Closed","Paid/ Closed", "Still_Outstanding")</f>
        <v>Paid/ Closed</v>
      </c>
      <c r="N4031" s="33">
        <f>IF(_xlfn.XLOOKUP(C4031,Raw_Data_Paid_23!$C$4:$C$2114,Raw_Data_Paid_23!$C$4:$C$2114,1)= 1,1,0)</f>
        <v>1</v>
      </c>
      <c r="O4031" t="str">
        <f>IF(M4031=$W$7,IF(AND(N4031,_xlfn.XLOOKUP(C4031,Raw_Data_OS_23!$C$7:$C$4518,Raw_Data_OS_23!$G$7:$G$4518,0)=G4031),"A",IF(_xlfn.XLOOKUP(C4031,Raw_Data_Paid_23!$C$4:$C$2114,Raw_Data_Paid_23!$C$4:$C$2114,"B1")="B1","B1","B2")),IF(_xlfn.XLOOKUP(C4031,Raw_Data_Paid_23!$C$4:$C$2114,Raw_Data_Paid_23!$C$4:$C$2114,"C1")="C1","C1","C2"))</f>
        <v>C1</v>
      </c>
      <c r="P4031" t="str">
        <f t="shared" si="112"/>
        <v>2021C1Motor Private</v>
      </c>
    </row>
    <row r="4032" spans="3:16" x14ac:dyDescent="0.35">
      <c r="C4032" s="6" t="s">
        <v>2985</v>
      </c>
      <c r="D4032" s="7" t="s">
        <v>5301</v>
      </c>
      <c r="E4032" s="7" t="s">
        <v>5784</v>
      </c>
      <c r="F4032" s="8" t="s">
        <v>3908</v>
      </c>
      <c r="G4032" s="9">
        <v>100000</v>
      </c>
      <c r="H4032" s="10">
        <v>2021</v>
      </c>
      <c r="I4032" s="10">
        <v>2021</v>
      </c>
      <c r="J4032" s="11" t="s">
        <v>21</v>
      </c>
      <c r="K4032" s="12">
        <v>100000</v>
      </c>
      <c r="L4032" s="12">
        <v>1</v>
      </c>
      <c r="M4032" s="33" t="str">
        <f>IF(_xlfn.XLOOKUP(C4032,Raw_Data_OS_23!$C$7:$C$4518,Raw_Data_OS_23!$G$7:$G$4518,"Paid/ Closed")="Paid/ Closed","Paid/ Closed", "Still_Outstanding")</f>
        <v>Paid/ Closed</v>
      </c>
      <c r="N4032" s="33">
        <f>IF(_xlfn.XLOOKUP(C4032,Raw_Data_Paid_23!$C$4:$C$2114,Raw_Data_Paid_23!$C$4:$C$2114,1)= 1,1,0)</f>
        <v>1</v>
      </c>
      <c r="O4032" t="str">
        <f>IF(M4032=$W$7,IF(AND(N4032,_xlfn.XLOOKUP(C4032,Raw_Data_OS_23!$C$7:$C$4518,Raw_Data_OS_23!$G$7:$G$4518,0)=G4032),"A",IF(_xlfn.XLOOKUP(C4032,Raw_Data_Paid_23!$C$4:$C$2114,Raw_Data_Paid_23!$C$4:$C$2114,"B1")="B1","B1","B2")),IF(_xlfn.XLOOKUP(C4032,Raw_Data_Paid_23!$C$4:$C$2114,Raw_Data_Paid_23!$C$4:$C$2114,"C1")="C1","C1","C2"))</f>
        <v>C1</v>
      </c>
      <c r="P4032" t="str">
        <f t="shared" si="112"/>
        <v>2021C1Motor Commercial</v>
      </c>
    </row>
    <row r="4033" spans="3:16" x14ac:dyDescent="0.35">
      <c r="C4033" s="6" t="s">
        <v>2986</v>
      </c>
      <c r="D4033" s="7" t="s">
        <v>5421</v>
      </c>
      <c r="E4033" s="7" t="s">
        <v>5784</v>
      </c>
      <c r="F4033" s="8" t="s">
        <v>3910</v>
      </c>
      <c r="G4033" s="9">
        <v>300000</v>
      </c>
      <c r="H4033" s="10">
        <v>2021</v>
      </c>
      <c r="I4033" s="10">
        <v>2021</v>
      </c>
      <c r="J4033" s="11" t="s">
        <v>2250</v>
      </c>
      <c r="K4033" s="12">
        <v>300000</v>
      </c>
      <c r="L4033" s="12">
        <v>1</v>
      </c>
      <c r="M4033" s="33" t="str">
        <f>IF(_xlfn.XLOOKUP(C4033,Raw_Data_OS_23!$C$7:$C$4518,Raw_Data_OS_23!$G$7:$G$4518,"Paid/ Closed")="Paid/ Closed","Paid/ Closed", "Still_Outstanding")</f>
        <v>Still_Outstanding</v>
      </c>
      <c r="N4033" s="33">
        <f>IF(_xlfn.XLOOKUP(C4033,Raw_Data_Paid_23!$C$4:$C$2114,Raw_Data_Paid_23!$C$4:$C$2114,1)= 1,1,0)</f>
        <v>1</v>
      </c>
      <c r="O4033" t="str">
        <f>IF(M4033=$W$7,IF(AND(N4033,_xlfn.XLOOKUP(C4033,Raw_Data_OS_23!$C$7:$C$4518,Raw_Data_OS_23!$G$7:$G$4518,0)=G4033),"A",IF(_xlfn.XLOOKUP(C4033,Raw_Data_Paid_23!$C$4:$C$2114,Raw_Data_Paid_23!$C$4:$C$2114,"B1")="B1","B1","B2")),IF(_xlfn.XLOOKUP(C4033,Raw_Data_Paid_23!$C$4:$C$2114,Raw_Data_Paid_23!$C$4:$C$2114,"C1")="C1","C1","C2"))</f>
        <v>A</v>
      </c>
      <c r="P4033" t="str">
        <f t="shared" si="112"/>
        <v>2021AMotor Private</v>
      </c>
    </row>
    <row r="4034" spans="3:16" x14ac:dyDescent="0.35">
      <c r="C4034" s="6" t="s">
        <v>2987</v>
      </c>
      <c r="D4034" s="7" t="s">
        <v>5782</v>
      </c>
      <c r="E4034" s="7" t="s">
        <v>6382</v>
      </c>
      <c r="F4034" s="8" t="s">
        <v>3910</v>
      </c>
      <c r="G4034" s="9">
        <v>30030</v>
      </c>
      <c r="H4034" s="10">
        <v>2021</v>
      </c>
      <c r="I4034" s="10">
        <v>2021</v>
      </c>
      <c r="J4034" s="11" t="s">
        <v>2250</v>
      </c>
      <c r="K4034" s="12">
        <v>30030</v>
      </c>
      <c r="L4034" s="12">
        <v>1</v>
      </c>
      <c r="M4034" s="33" t="str">
        <f>IF(_xlfn.XLOOKUP(C4034,Raw_Data_OS_23!$C$7:$C$4518,Raw_Data_OS_23!$G$7:$G$4518,"Paid/ Closed")="Paid/ Closed","Paid/ Closed", "Still_Outstanding")</f>
        <v>Paid/ Closed</v>
      </c>
      <c r="N4034" s="33">
        <f>IF(_xlfn.XLOOKUP(C4034,Raw_Data_Paid_23!$C$4:$C$2114,Raw_Data_Paid_23!$C$4:$C$2114,1)= 1,1,0)</f>
        <v>1</v>
      </c>
      <c r="O4034" t="str">
        <f>IF(M4034=$W$7,IF(AND(N4034,_xlfn.XLOOKUP(C4034,Raw_Data_OS_23!$C$7:$C$4518,Raw_Data_OS_23!$G$7:$G$4518,0)=G4034),"A",IF(_xlfn.XLOOKUP(C4034,Raw_Data_Paid_23!$C$4:$C$2114,Raw_Data_Paid_23!$C$4:$C$2114,"B1")="B1","B1","B2")),IF(_xlfn.XLOOKUP(C4034,Raw_Data_Paid_23!$C$4:$C$2114,Raw_Data_Paid_23!$C$4:$C$2114,"C1")="C1","C1","C2"))</f>
        <v>C1</v>
      </c>
      <c r="P4034" t="str">
        <f t="shared" si="112"/>
        <v>2021C1Motor Private</v>
      </c>
    </row>
    <row r="4035" spans="3:16" x14ac:dyDescent="0.35">
      <c r="C4035" s="6" t="s">
        <v>2988</v>
      </c>
      <c r="D4035" s="7" t="s">
        <v>5395</v>
      </c>
      <c r="E4035" s="7" t="s">
        <v>6382</v>
      </c>
      <c r="F4035" s="8" t="s">
        <v>3908</v>
      </c>
      <c r="G4035" s="9">
        <v>200000</v>
      </c>
      <c r="H4035" s="10">
        <v>2021</v>
      </c>
      <c r="I4035" s="10">
        <v>2021</v>
      </c>
      <c r="J4035" s="11" t="s">
        <v>21</v>
      </c>
      <c r="K4035" s="12">
        <v>200000</v>
      </c>
      <c r="L4035" s="12">
        <v>1</v>
      </c>
      <c r="M4035" s="33" t="str">
        <f>IF(_xlfn.XLOOKUP(C4035,Raw_Data_OS_23!$C$7:$C$4518,Raw_Data_OS_23!$G$7:$G$4518,"Paid/ Closed")="Paid/ Closed","Paid/ Closed", "Still_Outstanding")</f>
        <v>Still_Outstanding</v>
      </c>
      <c r="N4035" s="33">
        <f>IF(_xlfn.XLOOKUP(C4035,Raw_Data_Paid_23!$C$4:$C$2114,Raw_Data_Paid_23!$C$4:$C$2114,1)= 1,1,0)</f>
        <v>1</v>
      </c>
      <c r="O4035" t="str">
        <f>IF(M4035=$W$7,IF(AND(N4035,_xlfn.XLOOKUP(C4035,Raw_Data_OS_23!$C$7:$C$4518,Raw_Data_OS_23!$G$7:$G$4518,0)=G4035),"A",IF(_xlfn.XLOOKUP(C4035,Raw_Data_Paid_23!$C$4:$C$2114,Raw_Data_Paid_23!$C$4:$C$2114,"B1")="B1","B1","B2")),IF(_xlfn.XLOOKUP(C4035,Raw_Data_Paid_23!$C$4:$C$2114,Raw_Data_Paid_23!$C$4:$C$2114,"C1")="C1","C1","C2"))</f>
        <v>B1</v>
      </c>
      <c r="P4035" t="str">
        <f t="shared" si="112"/>
        <v>2021B1Motor Commercial</v>
      </c>
    </row>
    <row r="4036" spans="3:16" x14ac:dyDescent="0.35">
      <c r="C4036" s="6" t="s">
        <v>2989</v>
      </c>
      <c r="D4036" s="7" t="s">
        <v>5770</v>
      </c>
      <c r="E4036" s="7" t="s">
        <v>5787</v>
      </c>
      <c r="F4036" s="8" t="s">
        <v>3910</v>
      </c>
      <c r="G4036" s="9">
        <v>49260.12</v>
      </c>
      <c r="H4036" s="10">
        <v>2021</v>
      </c>
      <c r="I4036" s="10">
        <v>2021</v>
      </c>
      <c r="J4036" s="11" t="s">
        <v>2250</v>
      </c>
      <c r="K4036" s="12">
        <v>49260.12</v>
      </c>
      <c r="L4036" s="12">
        <v>1</v>
      </c>
      <c r="M4036" s="33" t="str">
        <f>IF(_xlfn.XLOOKUP(C4036,Raw_Data_OS_23!$C$7:$C$4518,Raw_Data_OS_23!$G$7:$G$4518,"Paid/ Closed")="Paid/ Closed","Paid/ Closed", "Still_Outstanding")</f>
        <v>Still_Outstanding</v>
      </c>
      <c r="N4036" s="33">
        <f>IF(_xlfn.XLOOKUP(C4036,Raw_Data_Paid_23!$C$4:$C$2114,Raw_Data_Paid_23!$C$4:$C$2114,1)= 1,1,0)</f>
        <v>0</v>
      </c>
      <c r="O4036" t="str">
        <f>IF(M4036=$W$7,IF(AND(N4036,_xlfn.XLOOKUP(C4036,Raw_Data_OS_23!$C$7:$C$4518,Raw_Data_OS_23!$G$7:$G$4518,0)=G4036),"A",IF(_xlfn.XLOOKUP(C4036,Raw_Data_Paid_23!$C$4:$C$2114,Raw_Data_Paid_23!$C$4:$C$2114,"B1")="B1","B1","B2")),IF(_xlfn.XLOOKUP(C4036,Raw_Data_Paid_23!$C$4:$C$2114,Raw_Data_Paid_23!$C$4:$C$2114,"C1")="C1","C1","C2"))</f>
        <v>B2</v>
      </c>
      <c r="P4036" t="str">
        <f t="shared" si="112"/>
        <v>2021B2Motor Private</v>
      </c>
    </row>
    <row r="4037" spans="3:16" x14ac:dyDescent="0.35">
      <c r="C4037" s="6" t="s">
        <v>2481</v>
      </c>
      <c r="D4037" s="7" t="s">
        <v>5779</v>
      </c>
      <c r="E4037" s="7" t="s">
        <v>6382</v>
      </c>
      <c r="F4037" s="8" t="s">
        <v>3910</v>
      </c>
      <c r="G4037" s="9">
        <v>4000</v>
      </c>
      <c r="H4037" s="10">
        <v>2021</v>
      </c>
      <c r="I4037" s="10">
        <v>2021</v>
      </c>
      <c r="J4037" s="11" t="s">
        <v>2250</v>
      </c>
      <c r="K4037" s="12">
        <v>4000</v>
      </c>
      <c r="L4037" s="12">
        <v>1</v>
      </c>
      <c r="M4037" s="33" t="str">
        <f>IF(_xlfn.XLOOKUP(C4037,Raw_Data_OS_23!$C$7:$C$4518,Raw_Data_OS_23!$G$7:$G$4518,"Paid/ Closed")="Paid/ Closed","Paid/ Closed", "Still_Outstanding")</f>
        <v>Still_Outstanding</v>
      </c>
      <c r="N4037" s="33">
        <f>IF(_xlfn.XLOOKUP(C4037,Raw_Data_Paid_23!$C$4:$C$2114,Raw_Data_Paid_23!$C$4:$C$2114,1)= 1,1,0)</f>
        <v>1</v>
      </c>
      <c r="O4037" t="str">
        <f>IF(M4037=$W$7,IF(AND(N4037,_xlfn.XLOOKUP(C4037,Raw_Data_OS_23!$C$7:$C$4518,Raw_Data_OS_23!$G$7:$G$4518,0)=G4037),"A",IF(_xlfn.XLOOKUP(C4037,Raw_Data_Paid_23!$C$4:$C$2114,Raw_Data_Paid_23!$C$4:$C$2114,"B1")="B1","B1","B2")),IF(_xlfn.XLOOKUP(C4037,Raw_Data_Paid_23!$C$4:$C$2114,Raw_Data_Paid_23!$C$4:$C$2114,"C1")="C1","C1","C2"))</f>
        <v>A</v>
      </c>
      <c r="P4037" t="str">
        <f t="shared" si="112"/>
        <v>2021AMotor Private</v>
      </c>
    </row>
    <row r="4038" spans="3:16" x14ac:dyDescent="0.35">
      <c r="C4038" s="6" t="s">
        <v>2990</v>
      </c>
      <c r="D4038" s="7" t="s">
        <v>5776</v>
      </c>
      <c r="E4038" s="7" t="s">
        <v>5822</v>
      </c>
      <c r="F4038" s="8" t="s">
        <v>3910</v>
      </c>
      <c r="G4038" s="9">
        <v>40950</v>
      </c>
      <c r="H4038" s="10">
        <v>2021</v>
      </c>
      <c r="I4038" s="10">
        <v>2021</v>
      </c>
      <c r="J4038" s="11" t="s">
        <v>2250</v>
      </c>
      <c r="K4038" s="12">
        <v>40950</v>
      </c>
      <c r="L4038" s="12">
        <v>1</v>
      </c>
      <c r="M4038" s="33" t="str">
        <f>IF(_xlfn.XLOOKUP(C4038,Raw_Data_OS_23!$C$7:$C$4518,Raw_Data_OS_23!$G$7:$G$4518,"Paid/ Closed")="Paid/ Closed","Paid/ Closed", "Still_Outstanding")</f>
        <v>Still_Outstanding</v>
      </c>
      <c r="N4038" s="33">
        <f>IF(_xlfn.XLOOKUP(C4038,Raw_Data_Paid_23!$C$4:$C$2114,Raw_Data_Paid_23!$C$4:$C$2114,1)= 1,1,0)</f>
        <v>1</v>
      </c>
      <c r="O4038" t="str">
        <f>IF(M4038=$W$7,IF(AND(N4038,_xlfn.XLOOKUP(C4038,Raw_Data_OS_23!$C$7:$C$4518,Raw_Data_OS_23!$G$7:$G$4518,0)=G4038),"A",IF(_xlfn.XLOOKUP(C4038,Raw_Data_Paid_23!$C$4:$C$2114,Raw_Data_Paid_23!$C$4:$C$2114,"B1")="B1","B1","B2")),IF(_xlfn.XLOOKUP(C4038,Raw_Data_Paid_23!$C$4:$C$2114,Raw_Data_Paid_23!$C$4:$C$2114,"C1")="C1","C1","C2"))</f>
        <v>A</v>
      </c>
      <c r="P4038" t="str">
        <f t="shared" ref="P4038:P4093" si="113">H4038&amp;O4038&amp;F4038</f>
        <v>2021AMotor Private</v>
      </c>
    </row>
    <row r="4039" spans="3:16" x14ac:dyDescent="0.35">
      <c r="C4039" s="6" t="s">
        <v>2991</v>
      </c>
      <c r="D4039" s="7" t="s">
        <v>5777</v>
      </c>
      <c r="E4039" s="7" t="s">
        <v>5784</v>
      </c>
      <c r="F4039" s="8" t="s">
        <v>3910</v>
      </c>
      <c r="G4039" s="9">
        <v>40950</v>
      </c>
      <c r="H4039" s="10">
        <v>2021</v>
      </c>
      <c r="I4039" s="10">
        <v>2021</v>
      </c>
      <c r="J4039" s="11" t="s">
        <v>2250</v>
      </c>
      <c r="K4039" s="12">
        <v>40950</v>
      </c>
      <c r="L4039" s="12">
        <v>1</v>
      </c>
      <c r="M4039" s="33" t="str">
        <f>IF(_xlfn.XLOOKUP(C4039,Raw_Data_OS_23!$C$7:$C$4518,Raw_Data_OS_23!$G$7:$G$4518,"Paid/ Closed")="Paid/ Closed","Paid/ Closed", "Still_Outstanding")</f>
        <v>Still_Outstanding</v>
      </c>
      <c r="N4039" s="33">
        <f>IF(_xlfn.XLOOKUP(C4039,Raw_Data_Paid_23!$C$4:$C$2114,Raw_Data_Paid_23!$C$4:$C$2114,1)= 1,1,0)</f>
        <v>1</v>
      </c>
      <c r="O4039" t="str">
        <f>IF(M4039=$W$7,IF(AND(N4039,_xlfn.XLOOKUP(C4039,Raw_Data_OS_23!$C$7:$C$4518,Raw_Data_OS_23!$G$7:$G$4518,0)=G4039),"A",IF(_xlfn.XLOOKUP(C4039,Raw_Data_Paid_23!$C$4:$C$2114,Raw_Data_Paid_23!$C$4:$C$2114,"B1")="B1","B1","B2")),IF(_xlfn.XLOOKUP(C4039,Raw_Data_Paid_23!$C$4:$C$2114,Raw_Data_Paid_23!$C$4:$C$2114,"C1")="C1","C1","C2"))</f>
        <v>B1</v>
      </c>
      <c r="P4039" t="str">
        <f t="shared" si="113"/>
        <v>2021B1Motor Private</v>
      </c>
    </row>
    <row r="4040" spans="3:16" x14ac:dyDescent="0.35">
      <c r="C4040" s="6" t="s">
        <v>2992</v>
      </c>
      <c r="D4040" s="7" t="s">
        <v>5779</v>
      </c>
      <c r="E4040" s="7" t="s">
        <v>6382</v>
      </c>
      <c r="F4040" s="8" t="s">
        <v>3908</v>
      </c>
      <c r="G4040" s="9">
        <v>0</v>
      </c>
      <c r="H4040" s="10">
        <v>2021</v>
      </c>
      <c r="I4040" s="10">
        <v>2021</v>
      </c>
      <c r="J4040" s="11" t="s">
        <v>2250</v>
      </c>
      <c r="K4040" s="12">
        <v>5700</v>
      </c>
      <c r="L4040" s="12">
        <v>1</v>
      </c>
      <c r="M4040" s="33" t="str">
        <f>IF(_xlfn.XLOOKUP(C4040,Raw_Data_OS_23!$C$7:$C$4518,Raw_Data_OS_23!$G$7:$G$4518,"Paid/ Closed")="Paid/ Closed","Paid/ Closed", "Still_Outstanding")</f>
        <v>Still_Outstanding</v>
      </c>
      <c r="N4040" s="33">
        <f>IF(_xlfn.XLOOKUP(C4040,Raw_Data_Paid_23!$C$4:$C$2114,Raw_Data_Paid_23!$C$4:$C$2114,1)= 1,1,0)</f>
        <v>1</v>
      </c>
      <c r="O4040" t="str">
        <f>IF(M4040=$W$7,IF(AND(N4040,_xlfn.XLOOKUP(C4040,Raw_Data_OS_23!$C$7:$C$4518,Raw_Data_OS_23!$G$7:$G$4518,0)=G4040),"A",IF(_xlfn.XLOOKUP(C4040,Raw_Data_Paid_23!$C$4:$C$2114,Raw_Data_Paid_23!$C$4:$C$2114,"B1")="B1","B1","B2")),IF(_xlfn.XLOOKUP(C4040,Raw_Data_Paid_23!$C$4:$C$2114,Raw_Data_Paid_23!$C$4:$C$2114,"C1")="C1","C1","C2"))</f>
        <v>A</v>
      </c>
      <c r="P4040" t="str">
        <f t="shared" si="113"/>
        <v>2021AMotor Commercial</v>
      </c>
    </row>
    <row r="4041" spans="3:16" x14ac:dyDescent="0.35">
      <c r="C4041" s="6" t="s">
        <v>2482</v>
      </c>
      <c r="D4041" s="7" t="s">
        <v>4267</v>
      </c>
      <c r="E4041" s="7" t="s">
        <v>5822</v>
      </c>
      <c r="F4041" s="8" t="s">
        <v>3910</v>
      </c>
      <c r="G4041" s="9">
        <v>400000</v>
      </c>
      <c r="H4041" s="10">
        <v>2020</v>
      </c>
      <c r="I4041" s="10">
        <v>2021</v>
      </c>
      <c r="J4041" s="11" t="s">
        <v>35</v>
      </c>
      <c r="K4041" s="12">
        <v>400000</v>
      </c>
      <c r="L4041" s="12">
        <v>1</v>
      </c>
      <c r="M4041" s="33" t="str">
        <f>IF(_xlfn.XLOOKUP(C4041,Raw_Data_OS_23!$C$7:$C$4518,Raw_Data_OS_23!$G$7:$G$4518,"Paid/ Closed")="Paid/ Closed","Paid/ Closed", "Still_Outstanding")</f>
        <v>Still_Outstanding</v>
      </c>
      <c r="N4041" s="33">
        <f>IF(_xlfn.XLOOKUP(C4041,Raw_Data_Paid_23!$C$4:$C$2114,Raw_Data_Paid_23!$C$4:$C$2114,1)= 1,1,0)</f>
        <v>1</v>
      </c>
      <c r="O4041" t="str">
        <f>IF(M4041=$W$7,IF(AND(N4041,_xlfn.XLOOKUP(C4041,Raw_Data_OS_23!$C$7:$C$4518,Raw_Data_OS_23!$G$7:$G$4518,0)=G4041),"A",IF(_xlfn.XLOOKUP(C4041,Raw_Data_Paid_23!$C$4:$C$2114,Raw_Data_Paid_23!$C$4:$C$2114,"B1")="B1","B1","B2")),IF(_xlfn.XLOOKUP(C4041,Raw_Data_Paid_23!$C$4:$C$2114,Raw_Data_Paid_23!$C$4:$C$2114,"C1")="C1","C1","C2"))</f>
        <v>B1</v>
      </c>
      <c r="P4041" t="str">
        <f t="shared" si="113"/>
        <v>2020B1Motor Private</v>
      </c>
    </row>
    <row r="4042" spans="3:16" x14ac:dyDescent="0.35">
      <c r="C4042" s="6" t="s">
        <v>2993</v>
      </c>
      <c r="D4042" s="7" t="s">
        <v>5822</v>
      </c>
      <c r="E4042" s="7" t="s">
        <v>5822</v>
      </c>
      <c r="F4042" s="8" t="s">
        <v>3910</v>
      </c>
      <c r="G4042" s="9">
        <v>4095</v>
      </c>
      <c r="H4042" s="10">
        <v>2021</v>
      </c>
      <c r="I4042" s="10">
        <v>2021</v>
      </c>
      <c r="J4042" s="11" t="s">
        <v>2250</v>
      </c>
      <c r="K4042" s="12">
        <v>4095</v>
      </c>
      <c r="L4042" s="12">
        <v>1</v>
      </c>
      <c r="M4042" s="33" t="str">
        <f>IF(_xlfn.XLOOKUP(C4042,Raw_Data_OS_23!$C$7:$C$4518,Raw_Data_OS_23!$G$7:$G$4518,"Paid/ Closed")="Paid/ Closed","Paid/ Closed", "Still_Outstanding")</f>
        <v>Still_Outstanding</v>
      </c>
      <c r="N4042" s="33">
        <f>IF(_xlfn.XLOOKUP(C4042,Raw_Data_Paid_23!$C$4:$C$2114,Raw_Data_Paid_23!$C$4:$C$2114,1)= 1,1,0)</f>
        <v>1</v>
      </c>
      <c r="O4042" t="str">
        <f>IF(M4042=$W$7,IF(AND(N4042,_xlfn.XLOOKUP(C4042,Raw_Data_OS_23!$C$7:$C$4518,Raw_Data_OS_23!$G$7:$G$4518,0)=G4042),"A",IF(_xlfn.XLOOKUP(C4042,Raw_Data_Paid_23!$C$4:$C$2114,Raw_Data_Paid_23!$C$4:$C$2114,"B1")="B1","B1","B2")),IF(_xlfn.XLOOKUP(C4042,Raw_Data_Paid_23!$C$4:$C$2114,Raw_Data_Paid_23!$C$4:$C$2114,"C1")="C1","C1","C2"))</f>
        <v>B1</v>
      </c>
      <c r="P4042" t="str">
        <f t="shared" si="113"/>
        <v>2021B1Motor Private</v>
      </c>
    </row>
    <row r="4043" spans="3:16" x14ac:dyDescent="0.35">
      <c r="C4043" s="6" t="s">
        <v>2994</v>
      </c>
      <c r="D4043" s="7" t="s">
        <v>3925</v>
      </c>
      <c r="E4043" s="7" t="s">
        <v>5772</v>
      </c>
      <c r="F4043" s="8" t="s">
        <v>3910</v>
      </c>
      <c r="G4043" s="9">
        <v>37537.5</v>
      </c>
      <c r="H4043" s="10">
        <v>2020</v>
      </c>
      <c r="I4043" s="10">
        <v>2021</v>
      </c>
      <c r="J4043" s="11" t="s">
        <v>35</v>
      </c>
      <c r="K4043" s="12">
        <v>37537.5</v>
      </c>
      <c r="L4043" s="12">
        <v>1</v>
      </c>
      <c r="M4043" s="33" t="str">
        <f>IF(_xlfn.XLOOKUP(C4043,Raw_Data_OS_23!$C$7:$C$4518,Raw_Data_OS_23!$G$7:$G$4518,"Paid/ Closed")="Paid/ Closed","Paid/ Closed", "Still_Outstanding")</f>
        <v>Still_Outstanding</v>
      </c>
      <c r="N4043" s="33">
        <f>IF(_xlfn.XLOOKUP(C4043,Raw_Data_Paid_23!$C$4:$C$2114,Raw_Data_Paid_23!$C$4:$C$2114,1)= 1,1,0)</f>
        <v>1</v>
      </c>
      <c r="O4043" t="str">
        <f>IF(M4043=$W$7,IF(AND(N4043,_xlfn.XLOOKUP(C4043,Raw_Data_OS_23!$C$7:$C$4518,Raw_Data_OS_23!$G$7:$G$4518,0)=G4043),"A",IF(_xlfn.XLOOKUP(C4043,Raw_Data_Paid_23!$C$4:$C$2114,Raw_Data_Paid_23!$C$4:$C$2114,"B1")="B1","B1","B2")),IF(_xlfn.XLOOKUP(C4043,Raw_Data_Paid_23!$C$4:$C$2114,Raw_Data_Paid_23!$C$4:$C$2114,"C1")="C1","C1","C2"))</f>
        <v>B1</v>
      </c>
      <c r="P4043" t="str">
        <f t="shared" si="113"/>
        <v>2020B1Motor Private</v>
      </c>
    </row>
    <row r="4044" spans="3:16" x14ac:dyDescent="0.35">
      <c r="C4044" s="6" t="s">
        <v>2995</v>
      </c>
      <c r="D4044" s="7" t="s">
        <v>5782</v>
      </c>
      <c r="E4044" s="7" t="s">
        <v>5822</v>
      </c>
      <c r="F4044" s="8" t="s">
        <v>3908</v>
      </c>
      <c r="G4044" s="9">
        <v>14500</v>
      </c>
      <c r="H4044" s="10">
        <v>2021</v>
      </c>
      <c r="I4044" s="10">
        <v>2021</v>
      </c>
      <c r="J4044" s="11" t="s">
        <v>2250</v>
      </c>
      <c r="K4044" s="12">
        <v>14500</v>
      </c>
      <c r="L4044" s="12">
        <v>1</v>
      </c>
      <c r="M4044" s="33" t="str">
        <f>IF(_xlfn.XLOOKUP(C4044,Raw_Data_OS_23!$C$7:$C$4518,Raw_Data_OS_23!$G$7:$G$4518,"Paid/ Closed")="Paid/ Closed","Paid/ Closed", "Still_Outstanding")</f>
        <v>Paid/ Closed</v>
      </c>
      <c r="N4044" s="33">
        <f>IF(_xlfn.XLOOKUP(C4044,Raw_Data_Paid_23!$C$4:$C$2114,Raw_Data_Paid_23!$C$4:$C$2114,1)= 1,1,0)</f>
        <v>0</v>
      </c>
      <c r="O4044" t="str">
        <f>IF(M4044=$W$7,IF(AND(N4044,_xlfn.XLOOKUP(C4044,Raw_Data_OS_23!$C$7:$C$4518,Raw_Data_OS_23!$G$7:$G$4518,0)=G4044),"A",IF(_xlfn.XLOOKUP(C4044,Raw_Data_Paid_23!$C$4:$C$2114,Raw_Data_Paid_23!$C$4:$C$2114,"B1")="B1","B1","B2")),IF(_xlfn.XLOOKUP(C4044,Raw_Data_Paid_23!$C$4:$C$2114,Raw_Data_Paid_23!$C$4:$C$2114,"C1")="C1","C1","C2"))</f>
        <v>C2</v>
      </c>
      <c r="P4044" t="str">
        <f t="shared" si="113"/>
        <v>2021C2Motor Commercial</v>
      </c>
    </row>
    <row r="4045" spans="3:16" x14ac:dyDescent="0.35">
      <c r="C4045" s="6" t="s">
        <v>2996</v>
      </c>
      <c r="D4045" s="7" t="s">
        <v>5424</v>
      </c>
      <c r="E4045" s="7" t="s">
        <v>5784</v>
      </c>
      <c r="F4045" s="8" t="s">
        <v>3908</v>
      </c>
      <c r="G4045" s="9">
        <v>50000</v>
      </c>
      <c r="H4045" s="10">
        <v>2021</v>
      </c>
      <c r="I4045" s="10">
        <v>2021</v>
      </c>
      <c r="J4045" s="11" t="s">
        <v>2250</v>
      </c>
      <c r="K4045" s="12">
        <v>50000</v>
      </c>
      <c r="L4045" s="12">
        <v>1</v>
      </c>
      <c r="M4045" s="33" t="str">
        <f>IF(_xlfn.XLOOKUP(C4045,Raw_Data_OS_23!$C$7:$C$4518,Raw_Data_OS_23!$G$7:$G$4518,"Paid/ Closed")="Paid/ Closed","Paid/ Closed", "Still_Outstanding")</f>
        <v>Paid/ Closed</v>
      </c>
      <c r="N4045" s="33">
        <f>IF(_xlfn.XLOOKUP(C4045,Raw_Data_Paid_23!$C$4:$C$2114,Raw_Data_Paid_23!$C$4:$C$2114,1)= 1,1,0)</f>
        <v>1</v>
      </c>
      <c r="O4045" t="str">
        <f>IF(M4045=$W$7,IF(AND(N4045,_xlfn.XLOOKUP(C4045,Raw_Data_OS_23!$C$7:$C$4518,Raw_Data_OS_23!$G$7:$G$4518,0)=G4045),"A",IF(_xlfn.XLOOKUP(C4045,Raw_Data_Paid_23!$C$4:$C$2114,Raw_Data_Paid_23!$C$4:$C$2114,"B1")="B1","B1","B2")),IF(_xlfn.XLOOKUP(C4045,Raw_Data_Paid_23!$C$4:$C$2114,Raw_Data_Paid_23!$C$4:$C$2114,"C1")="C1","C1","C2"))</f>
        <v>C1</v>
      </c>
      <c r="P4045" t="str">
        <f t="shared" si="113"/>
        <v>2021C1Motor Commercial</v>
      </c>
    </row>
    <row r="4046" spans="3:16" x14ac:dyDescent="0.35">
      <c r="C4046" s="6" t="s">
        <v>2483</v>
      </c>
      <c r="D4046" s="7" t="s">
        <v>5767</v>
      </c>
      <c r="E4046" s="7" t="s">
        <v>5768</v>
      </c>
      <c r="F4046" s="8" t="s">
        <v>3908</v>
      </c>
      <c r="G4046" s="9">
        <v>60000</v>
      </c>
      <c r="H4046" s="10">
        <v>2021</v>
      </c>
      <c r="I4046" s="10">
        <v>2021</v>
      </c>
      <c r="J4046" s="11" t="s">
        <v>2250</v>
      </c>
      <c r="K4046" s="12">
        <v>60000</v>
      </c>
      <c r="L4046" s="12">
        <v>1</v>
      </c>
      <c r="M4046" s="33" t="str">
        <f>IF(_xlfn.XLOOKUP(C4046,Raw_Data_OS_23!$C$7:$C$4518,Raw_Data_OS_23!$G$7:$G$4518,"Paid/ Closed")="Paid/ Closed","Paid/ Closed", "Still_Outstanding")</f>
        <v>Still_Outstanding</v>
      </c>
      <c r="N4046" s="33">
        <f>IF(_xlfn.XLOOKUP(C4046,Raw_Data_Paid_23!$C$4:$C$2114,Raw_Data_Paid_23!$C$4:$C$2114,1)= 1,1,0)</f>
        <v>1</v>
      </c>
      <c r="O4046" t="str">
        <f>IF(M4046=$W$7,IF(AND(N4046,_xlfn.XLOOKUP(C4046,Raw_Data_OS_23!$C$7:$C$4518,Raw_Data_OS_23!$G$7:$G$4518,0)=G4046),"A",IF(_xlfn.XLOOKUP(C4046,Raw_Data_Paid_23!$C$4:$C$2114,Raw_Data_Paid_23!$C$4:$C$2114,"B1")="B1","B1","B2")),IF(_xlfn.XLOOKUP(C4046,Raw_Data_Paid_23!$C$4:$C$2114,Raw_Data_Paid_23!$C$4:$C$2114,"C1")="C1","C1","C2"))</f>
        <v>B1</v>
      </c>
      <c r="P4046" t="str">
        <f t="shared" si="113"/>
        <v>2021B1Motor Commercial</v>
      </c>
    </row>
    <row r="4047" spans="3:16" x14ac:dyDescent="0.35">
      <c r="C4047" s="6" t="s">
        <v>2997</v>
      </c>
      <c r="D4047" s="7" t="s">
        <v>5801</v>
      </c>
      <c r="E4047" s="7" t="s">
        <v>5822</v>
      </c>
      <c r="F4047" s="8" t="s">
        <v>3910</v>
      </c>
      <c r="G4047" s="9">
        <v>9360</v>
      </c>
      <c r="H4047" s="10">
        <v>2021</v>
      </c>
      <c r="I4047" s="10">
        <v>2021</v>
      </c>
      <c r="J4047" s="11" t="s">
        <v>2250</v>
      </c>
      <c r="K4047" s="12">
        <v>9360</v>
      </c>
      <c r="L4047" s="12">
        <v>1</v>
      </c>
      <c r="M4047" s="33" t="str">
        <f>IF(_xlfn.XLOOKUP(C4047,Raw_Data_OS_23!$C$7:$C$4518,Raw_Data_OS_23!$G$7:$G$4518,"Paid/ Closed")="Paid/ Closed","Paid/ Closed", "Still_Outstanding")</f>
        <v>Still_Outstanding</v>
      </c>
      <c r="N4047" s="33">
        <f>IF(_xlfn.XLOOKUP(C4047,Raw_Data_Paid_23!$C$4:$C$2114,Raw_Data_Paid_23!$C$4:$C$2114,1)= 1,1,0)</f>
        <v>1</v>
      </c>
      <c r="O4047" t="str">
        <f>IF(M4047=$W$7,IF(AND(N4047,_xlfn.XLOOKUP(C4047,Raw_Data_OS_23!$C$7:$C$4518,Raw_Data_OS_23!$G$7:$G$4518,0)=G4047),"A",IF(_xlfn.XLOOKUP(C4047,Raw_Data_Paid_23!$C$4:$C$2114,Raw_Data_Paid_23!$C$4:$C$2114,"B1")="B1","B1","B2")),IF(_xlfn.XLOOKUP(C4047,Raw_Data_Paid_23!$C$4:$C$2114,Raw_Data_Paid_23!$C$4:$C$2114,"C1")="C1","C1","C2"))</f>
        <v>B1</v>
      </c>
      <c r="P4047" t="str">
        <f t="shared" si="113"/>
        <v>2021B1Motor Private</v>
      </c>
    </row>
    <row r="4048" spans="3:16" x14ac:dyDescent="0.35">
      <c r="C4048" s="6" t="s">
        <v>2484</v>
      </c>
      <c r="D4048" s="7" t="s">
        <v>5783</v>
      </c>
      <c r="E4048" s="7" t="s">
        <v>5813</v>
      </c>
      <c r="F4048" s="8" t="s">
        <v>3910</v>
      </c>
      <c r="G4048" s="9">
        <v>343500</v>
      </c>
      <c r="H4048" s="10">
        <v>2021</v>
      </c>
      <c r="I4048" s="10">
        <v>2021</v>
      </c>
      <c r="J4048" s="11" t="s">
        <v>2250</v>
      </c>
      <c r="K4048" s="12">
        <v>343500</v>
      </c>
      <c r="L4048" s="12">
        <v>1</v>
      </c>
      <c r="M4048" s="33" t="str">
        <f>IF(_xlfn.XLOOKUP(C4048,Raw_Data_OS_23!$C$7:$C$4518,Raw_Data_OS_23!$G$7:$G$4518,"Paid/ Closed")="Paid/ Closed","Paid/ Closed", "Still_Outstanding")</f>
        <v>Still_Outstanding</v>
      </c>
      <c r="N4048" s="33">
        <f>IF(_xlfn.XLOOKUP(C4048,Raw_Data_Paid_23!$C$4:$C$2114,Raw_Data_Paid_23!$C$4:$C$2114,1)= 1,1,0)</f>
        <v>0</v>
      </c>
      <c r="O4048" t="str">
        <f>IF(M4048=$W$7,IF(AND(N4048,_xlfn.XLOOKUP(C4048,Raw_Data_OS_23!$C$7:$C$4518,Raw_Data_OS_23!$G$7:$G$4518,0)=G4048),"A",IF(_xlfn.XLOOKUP(C4048,Raw_Data_Paid_23!$C$4:$C$2114,Raw_Data_Paid_23!$C$4:$C$2114,"B1")="B1","B1","B2")),IF(_xlfn.XLOOKUP(C4048,Raw_Data_Paid_23!$C$4:$C$2114,Raw_Data_Paid_23!$C$4:$C$2114,"C1")="C1","C1","C2"))</f>
        <v>B2</v>
      </c>
      <c r="P4048" t="str">
        <f t="shared" si="113"/>
        <v>2021B2Motor Private</v>
      </c>
    </row>
    <row r="4049" spans="3:16" x14ac:dyDescent="0.35">
      <c r="C4049" s="6" t="s">
        <v>2485</v>
      </c>
      <c r="D4049" s="7" t="s">
        <v>5801</v>
      </c>
      <c r="E4049" s="7" t="s">
        <v>5813</v>
      </c>
      <c r="F4049" s="8" t="s">
        <v>3908</v>
      </c>
      <c r="G4049" s="9">
        <v>22700</v>
      </c>
      <c r="H4049" s="10">
        <v>2021</v>
      </c>
      <c r="I4049" s="10">
        <v>2021</v>
      </c>
      <c r="J4049" s="11" t="s">
        <v>2250</v>
      </c>
      <c r="K4049" s="12">
        <v>22700</v>
      </c>
      <c r="L4049" s="12">
        <v>1</v>
      </c>
      <c r="M4049" s="33" t="str">
        <f>IF(_xlfn.XLOOKUP(C4049,Raw_Data_OS_23!$C$7:$C$4518,Raw_Data_OS_23!$G$7:$G$4518,"Paid/ Closed")="Paid/ Closed","Paid/ Closed", "Still_Outstanding")</f>
        <v>Still_Outstanding</v>
      </c>
      <c r="N4049" s="33">
        <f>IF(_xlfn.XLOOKUP(C4049,Raw_Data_Paid_23!$C$4:$C$2114,Raw_Data_Paid_23!$C$4:$C$2114,1)= 1,1,0)</f>
        <v>1</v>
      </c>
      <c r="O4049" t="str">
        <f>IF(M4049=$W$7,IF(AND(N4049,_xlfn.XLOOKUP(C4049,Raw_Data_OS_23!$C$7:$C$4518,Raw_Data_OS_23!$G$7:$G$4518,0)=G4049),"A",IF(_xlfn.XLOOKUP(C4049,Raw_Data_Paid_23!$C$4:$C$2114,Raw_Data_Paid_23!$C$4:$C$2114,"B1")="B1","B1","B2")),IF(_xlfn.XLOOKUP(C4049,Raw_Data_Paid_23!$C$4:$C$2114,Raw_Data_Paid_23!$C$4:$C$2114,"C1")="C1","C1","C2"))</f>
        <v>B1</v>
      </c>
      <c r="P4049" t="str">
        <f t="shared" si="113"/>
        <v>2021B1Motor Commercial</v>
      </c>
    </row>
    <row r="4050" spans="3:16" x14ac:dyDescent="0.35">
      <c r="C4050" s="6" t="s">
        <v>2998</v>
      </c>
      <c r="D4050" s="7" t="s">
        <v>5248</v>
      </c>
      <c r="E4050" s="7" t="s">
        <v>5245</v>
      </c>
      <c r="F4050" s="8" t="s">
        <v>4244</v>
      </c>
      <c r="G4050" s="9">
        <v>723005</v>
      </c>
      <c r="H4050" s="10">
        <v>2021</v>
      </c>
      <c r="I4050" s="10">
        <v>2021</v>
      </c>
      <c r="J4050" s="11" t="s">
        <v>21</v>
      </c>
      <c r="K4050" s="12">
        <v>723005</v>
      </c>
      <c r="L4050" s="12">
        <v>1</v>
      </c>
      <c r="M4050" s="33" t="str">
        <f>IF(_xlfn.XLOOKUP(C4050,Raw_Data_OS_23!$C$7:$C$4518,Raw_Data_OS_23!$G$7:$G$4518,"Paid/ Closed")="Paid/ Closed","Paid/ Closed", "Still_Outstanding")</f>
        <v>Still_Outstanding</v>
      </c>
      <c r="N4050" s="33">
        <f>IF(_xlfn.XLOOKUP(C4050,Raw_Data_Paid_23!$C$4:$C$2114,Raw_Data_Paid_23!$C$4:$C$2114,1)= 1,1,0)</f>
        <v>1</v>
      </c>
      <c r="O4050" t="str">
        <f>IF(M4050=$W$7,IF(AND(N4050,_xlfn.XLOOKUP(C4050,Raw_Data_OS_23!$C$7:$C$4518,Raw_Data_OS_23!$G$7:$G$4518,0)=G4050),"A",IF(_xlfn.XLOOKUP(C4050,Raw_Data_Paid_23!$C$4:$C$2114,Raw_Data_Paid_23!$C$4:$C$2114,"B1")="B1","B1","B2")),IF(_xlfn.XLOOKUP(C4050,Raw_Data_Paid_23!$C$4:$C$2114,Raw_Data_Paid_23!$C$4:$C$2114,"C1")="C1","C1","C2"))</f>
        <v>B1</v>
      </c>
      <c r="P4050" t="str">
        <f t="shared" si="113"/>
        <v>2021B1Marine</v>
      </c>
    </row>
    <row r="4051" spans="3:16" x14ac:dyDescent="0.35">
      <c r="C4051" s="6" t="s">
        <v>6383</v>
      </c>
      <c r="D4051" s="7" t="s">
        <v>5248</v>
      </c>
      <c r="E4051" s="7" t="s">
        <v>5245</v>
      </c>
      <c r="F4051" s="8" t="s">
        <v>4199</v>
      </c>
      <c r="G4051" s="9">
        <v>1522461</v>
      </c>
      <c r="H4051" s="10">
        <v>2021</v>
      </c>
      <c r="I4051" s="10">
        <v>2021</v>
      </c>
      <c r="J4051" s="11" t="s">
        <v>21</v>
      </c>
      <c r="K4051" s="12">
        <v>1522461</v>
      </c>
      <c r="L4051" s="12">
        <v>1</v>
      </c>
      <c r="M4051" s="33" t="str">
        <f>IF(_xlfn.XLOOKUP(C4051,Raw_Data_OS_23!$C$7:$C$4518,Raw_Data_OS_23!$G$7:$G$4518,"Paid/ Closed")="Paid/ Closed","Paid/ Closed", "Still_Outstanding")</f>
        <v>Paid/ Closed</v>
      </c>
      <c r="N4051" s="33">
        <f>IF(_xlfn.XLOOKUP(C4051,Raw_Data_Paid_23!$C$4:$C$2114,Raw_Data_Paid_23!$C$4:$C$2114,1)= 1,1,0)</f>
        <v>0</v>
      </c>
      <c r="O4051" t="str">
        <f>IF(M4051=$W$7,IF(AND(N4051,_xlfn.XLOOKUP(C4051,Raw_Data_OS_23!$C$7:$C$4518,Raw_Data_OS_23!$G$7:$G$4518,0)=G4051),"A",IF(_xlfn.XLOOKUP(C4051,Raw_Data_Paid_23!$C$4:$C$2114,Raw_Data_Paid_23!$C$4:$C$2114,"B1")="B1","B1","B2")),IF(_xlfn.XLOOKUP(C4051,Raw_Data_Paid_23!$C$4:$C$2114,Raw_Data_Paid_23!$C$4:$C$2114,"C1")="C1","C1","C2"))</f>
        <v>C2</v>
      </c>
      <c r="P4051" t="str">
        <f t="shared" si="113"/>
        <v>2021C2Theft</v>
      </c>
    </row>
    <row r="4052" spans="3:16" x14ac:dyDescent="0.35">
      <c r="C4052" s="6" t="s">
        <v>2486</v>
      </c>
      <c r="D4052" s="7" t="s">
        <v>5822</v>
      </c>
      <c r="E4052" s="7" t="s">
        <v>5813</v>
      </c>
      <c r="F4052" s="8" t="s">
        <v>3908</v>
      </c>
      <c r="G4052" s="9">
        <v>13820</v>
      </c>
      <c r="H4052" s="10">
        <v>2021</v>
      </c>
      <c r="I4052" s="10">
        <v>2021</v>
      </c>
      <c r="J4052" s="11" t="s">
        <v>2250</v>
      </c>
      <c r="K4052" s="12">
        <v>13820</v>
      </c>
      <c r="L4052" s="12">
        <v>1</v>
      </c>
      <c r="M4052" s="33" t="str">
        <f>IF(_xlfn.XLOOKUP(C4052,Raw_Data_OS_23!$C$7:$C$4518,Raw_Data_OS_23!$G$7:$G$4518,"Paid/ Closed")="Paid/ Closed","Paid/ Closed", "Still_Outstanding")</f>
        <v>Still_Outstanding</v>
      </c>
      <c r="N4052" s="33">
        <f>IF(_xlfn.XLOOKUP(C4052,Raw_Data_Paid_23!$C$4:$C$2114,Raw_Data_Paid_23!$C$4:$C$2114,1)= 1,1,0)</f>
        <v>1</v>
      </c>
      <c r="O4052" t="str">
        <f>IF(M4052=$W$7,IF(AND(N4052,_xlfn.XLOOKUP(C4052,Raw_Data_OS_23!$C$7:$C$4518,Raw_Data_OS_23!$G$7:$G$4518,0)=G4052),"A",IF(_xlfn.XLOOKUP(C4052,Raw_Data_Paid_23!$C$4:$C$2114,Raw_Data_Paid_23!$C$4:$C$2114,"B1")="B1","B1","B2")),IF(_xlfn.XLOOKUP(C4052,Raw_Data_Paid_23!$C$4:$C$2114,Raw_Data_Paid_23!$C$4:$C$2114,"C1")="C1","C1","C2"))</f>
        <v>B1</v>
      </c>
      <c r="P4052" t="str">
        <f t="shared" si="113"/>
        <v>2021B1Motor Commercial</v>
      </c>
    </row>
    <row r="4053" spans="3:16" x14ac:dyDescent="0.35">
      <c r="C4053" s="6" t="s">
        <v>2999</v>
      </c>
      <c r="D4053" s="7" t="s">
        <v>5431</v>
      </c>
      <c r="E4053" s="7" t="s">
        <v>5793</v>
      </c>
      <c r="F4053" s="8" t="s">
        <v>3908</v>
      </c>
      <c r="G4053" s="9">
        <v>65000</v>
      </c>
      <c r="H4053" s="10">
        <v>2021</v>
      </c>
      <c r="I4053" s="10">
        <v>2021</v>
      </c>
      <c r="J4053" s="11" t="s">
        <v>2250</v>
      </c>
      <c r="K4053" s="12">
        <v>65000</v>
      </c>
      <c r="L4053" s="12">
        <v>1</v>
      </c>
      <c r="M4053" s="33" t="str">
        <f>IF(_xlfn.XLOOKUP(C4053,Raw_Data_OS_23!$C$7:$C$4518,Raw_Data_OS_23!$G$7:$G$4518,"Paid/ Closed")="Paid/ Closed","Paid/ Closed", "Still_Outstanding")</f>
        <v>Still_Outstanding</v>
      </c>
      <c r="N4053" s="33">
        <f>IF(_xlfn.XLOOKUP(C4053,Raw_Data_Paid_23!$C$4:$C$2114,Raw_Data_Paid_23!$C$4:$C$2114,1)= 1,1,0)</f>
        <v>1</v>
      </c>
      <c r="O4053" t="str">
        <f>IF(M4053=$W$7,IF(AND(N4053,_xlfn.XLOOKUP(C4053,Raw_Data_OS_23!$C$7:$C$4518,Raw_Data_OS_23!$G$7:$G$4518,0)=G4053),"A",IF(_xlfn.XLOOKUP(C4053,Raw_Data_Paid_23!$C$4:$C$2114,Raw_Data_Paid_23!$C$4:$C$2114,"B1")="B1","B1","B2")),IF(_xlfn.XLOOKUP(C4053,Raw_Data_Paid_23!$C$4:$C$2114,Raw_Data_Paid_23!$C$4:$C$2114,"C1")="C1","C1","C2"))</f>
        <v>B1</v>
      </c>
      <c r="P4053" t="str">
        <f t="shared" si="113"/>
        <v>2021B1Motor Commercial</v>
      </c>
    </row>
    <row r="4054" spans="3:16" x14ac:dyDescent="0.35">
      <c r="C4054" s="6" t="s">
        <v>3000</v>
      </c>
      <c r="D4054" s="7" t="s">
        <v>5801</v>
      </c>
      <c r="E4054" s="7" t="s">
        <v>5793</v>
      </c>
      <c r="F4054" s="8" t="s">
        <v>3910</v>
      </c>
      <c r="G4054" s="9">
        <v>110600</v>
      </c>
      <c r="H4054" s="10">
        <v>2021</v>
      </c>
      <c r="I4054" s="10">
        <v>2021</v>
      </c>
      <c r="J4054" s="11" t="s">
        <v>2250</v>
      </c>
      <c r="K4054" s="12">
        <v>110600</v>
      </c>
      <c r="L4054" s="12">
        <v>1</v>
      </c>
      <c r="M4054" s="33" t="str">
        <f>IF(_xlfn.XLOOKUP(C4054,Raw_Data_OS_23!$C$7:$C$4518,Raw_Data_OS_23!$G$7:$G$4518,"Paid/ Closed")="Paid/ Closed","Paid/ Closed", "Still_Outstanding")</f>
        <v>Still_Outstanding</v>
      </c>
      <c r="N4054" s="33">
        <f>IF(_xlfn.XLOOKUP(C4054,Raw_Data_Paid_23!$C$4:$C$2114,Raw_Data_Paid_23!$C$4:$C$2114,1)= 1,1,0)</f>
        <v>0</v>
      </c>
      <c r="O4054" t="str">
        <f>IF(M4054=$W$7,IF(AND(N4054,_xlfn.XLOOKUP(C4054,Raw_Data_OS_23!$C$7:$C$4518,Raw_Data_OS_23!$G$7:$G$4518,0)=G4054),"A",IF(_xlfn.XLOOKUP(C4054,Raw_Data_Paid_23!$C$4:$C$2114,Raw_Data_Paid_23!$C$4:$C$2114,"B1")="B1","B1","B2")),IF(_xlfn.XLOOKUP(C4054,Raw_Data_Paid_23!$C$4:$C$2114,Raw_Data_Paid_23!$C$4:$C$2114,"C1")="C1","C1","C2"))</f>
        <v>B2</v>
      </c>
      <c r="P4054" t="str">
        <f t="shared" si="113"/>
        <v>2021B2Motor Private</v>
      </c>
    </row>
    <row r="4055" spans="3:16" x14ac:dyDescent="0.35">
      <c r="C4055" s="6" t="s">
        <v>3001</v>
      </c>
      <c r="D4055" s="7" t="s">
        <v>5779</v>
      </c>
      <c r="E4055" s="7" t="s">
        <v>5793</v>
      </c>
      <c r="F4055" s="8" t="s">
        <v>3910</v>
      </c>
      <c r="G4055" s="9">
        <v>-225156.4706</v>
      </c>
      <c r="H4055" s="10">
        <v>2021</v>
      </c>
      <c r="I4055" s="10">
        <v>2021</v>
      </c>
      <c r="J4055" s="11" t="s">
        <v>2250</v>
      </c>
      <c r="K4055" s="12">
        <v>-225156.4706</v>
      </c>
      <c r="L4055" s="12">
        <v>1</v>
      </c>
      <c r="M4055" s="33" t="str">
        <f>IF(_xlfn.XLOOKUP(C4055,Raw_Data_OS_23!$C$7:$C$4518,Raw_Data_OS_23!$G$7:$G$4518,"Paid/ Closed")="Paid/ Closed","Paid/ Closed", "Still_Outstanding")</f>
        <v>Still_Outstanding</v>
      </c>
      <c r="N4055" s="33">
        <f>IF(_xlfn.XLOOKUP(C4055,Raw_Data_Paid_23!$C$4:$C$2114,Raw_Data_Paid_23!$C$4:$C$2114,1)= 1,1,0)</f>
        <v>0</v>
      </c>
      <c r="O4055" t="str">
        <f>IF(M4055=$W$7,IF(AND(N4055,_xlfn.XLOOKUP(C4055,Raw_Data_OS_23!$C$7:$C$4518,Raw_Data_OS_23!$G$7:$G$4518,0)=G4055),"A",IF(_xlfn.XLOOKUP(C4055,Raw_Data_Paid_23!$C$4:$C$2114,Raw_Data_Paid_23!$C$4:$C$2114,"B1")="B1","B1","B2")),IF(_xlfn.XLOOKUP(C4055,Raw_Data_Paid_23!$C$4:$C$2114,Raw_Data_Paid_23!$C$4:$C$2114,"C1")="C1","C1","C2"))</f>
        <v>B2</v>
      </c>
      <c r="P4055" t="str">
        <f t="shared" si="113"/>
        <v>2021B2Motor Private</v>
      </c>
    </row>
    <row r="4056" spans="3:16" x14ac:dyDescent="0.35">
      <c r="C4056" s="6" t="s">
        <v>3002</v>
      </c>
      <c r="D4056" s="7" t="s">
        <v>5783</v>
      </c>
      <c r="E4056" s="7" t="s">
        <v>5793</v>
      </c>
      <c r="F4056" s="8" t="s">
        <v>3910</v>
      </c>
      <c r="G4056" s="9">
        <v>11000</v>
      </c>
      <c r="H4056" s="10">
        <v>2021</v>
      </c>
      <c r="I4056" s="10">
        <v>2021</v>
      </c>
      <c r="J4056" s="11" t="s">
        <v>2250</v>
      </c>
      <c r="K4056" s="12">
        <v>11000</v>
      </c>
      <c r="L4056" s="12">
        <v>1</v>
      </c>
      <c r="M4056" s="33" t="str">
        <f>IF(_xlfn.XLOOKUP(C4056,Raw_Data_OS_23!$C$7:$C$4518,Raw_Data_OS_23!$G$7:$G$4518,"Paid/ Closed")="Paid/ Closed","Paid/ Closed", "Still_Outstanding")</f>
        <v>Paid/ Closed</v>
      </c>
      <c r="N4056" s="33">
        <f>IF(_xlfn.XLOOKUP(C4056,Raw_Data_Paid_23!$C$4:$C$2114,Raw_Data_Paid_23!$C$4:$C$2114,1)= 1,1,0)</f>
        <v>0</v>
      </c>
      <c r="O4056" t="str">
        <f>IF(M4056=$W$7,IF(AND(N4056,_xlfn.XLOOKUP(C4056,Raw_Data_OS_23!$C$7:$C$4518,Raw_Data_OS_23!$G$7:$G$4518,0)=G4056),"A",IF(_xlfn.XLOOKUP(C4056,Raw_Data_Paid_23!$C$4:$C$2114,Raw_Data_Paid_23!$C$4:$C$2114,"B1")="B1","B1","B2")),IF(_xlfn.XLOOKUP(C4056,Raw_Data_Paid_23!$C$4:$C$2114,Raw_Data_Paid_23!$C$4:$C$2114,"C1")="C1","C1","C2"))</f>
        <v>C2</v>
      </c>
      <c r="P4056" t="str">
        <f t="shared" si="113"/>
        <v>2021C2Motor Private</v>
      </c>
    </row>
    <row r="4057" spans="3:16" x14ac:dyDescent="0.35">
      <c r="C4057" s="6" t="s">
        <v>2487</v>
      </c>
      <c r="D4057" s="7" t="s">
        <v>5780</v>
      </c>
      <c r="E4057" s="7" t="s">
        <v>5793</v>
      </c>
      <c r="F4057" s="8" t="s">
        <v>3910</v>
      </c>
      <c r="G4057" s="9">
        <v>91000</v>
      </c>
      <c r="H4057" s="10">
        <v>2021</v>
      </c>
      <c r="I4057" s="10">
        <v>2021</v>
      </c>
      <c r="J4057" s="11" t="s">
        <v>2250</v>
      </c>
      <c r="K4057" s="12">
        <v>91000</v>
      </c>
      <c r="L4057" s="12">
        <v>1</v>
      </c>
      <c r="M4057" s="33" t="str">
        <f>IF(_xlfn.XLOOKUP(C4057,Raw_Data_OS_23!$C$7:$C$4518,Raw_Data_OS_23!$G$7:$G$4518,"Paid/ Closed")="Paid/ Closed","Paid/ Closed", "Still_Outstanding")</f>
        <v>Paid/ Closed</v>
      </c>
      <c r="N4057" s="33">
        <f>IF(_xlfn.XLOOKUP(C4057,Raw_Data_Paid_23!$C$4:$C$2114,Raw_Data_Paid_23!$C$4:$C$2114,1)= 1,1,0)</f>
        <v>1</v>
      </c>
      <c r="O4057" t="str">
        <f>IF(M4057=$W$7,IF(AND(N4057,_xlfn.XLOOKUP(C4057,Raw_Data_OS_23!$C$7:$C$4518,Raw_Data_OS_23!$G$7:$G$4518,0)=G4057),"A",IF(_xlfn.XLOOKUP(C4057,Raw_Data_Paid_23!$C$4:$C$2114,Raw_Data_Paid_23!$C$4:$C$2114,"B1")="B1","B1","B2")),IF(_xlfn.XLOOKUP(C4057,Raw_Data_Paid_23!$C$4:$C$2114,Raw_Data_Paid_23!$C$4:$C$2114,"C1")="C1","C1","C2"))</f>
        <v>C1</v>
      </c>
      <c r="P4057" t="str">
        <f t="shared" si="113"/>
        <v>2021C1Motor Private</v>
      </c>
    </row>
    <row r="4058" spans="3:16" x14ac:dyDescent="0.35">
      <c r="C4058" s="6" t="s">
        <v>3003</v>
      </c>
      <c r="D4058" s="7" t="s">
        <v>6382</v>
      </c>
      <c r="E4058" s="7" t="s">
        <v>5793</v>
      </c>
      <c r="F4058" s="8" t="s">
        <v>3908</v>
      </c>
      <c r="G4058" s="9">
        <v>5850000</v>
      </c>
      <c r="H4058" s="10">
        <v>2021</v>
      </c>
      <c r="I4058" s="10">
        <v>2021</v>
      </c>
      <c r="J4058" s="11" t="s">
        <v>2250</v>
      </c>
      <c r="K4058" s="12">
        <v>2078282.8570999999</v>
      </c>
      <c r="L4058" s="12">
        <v>1</v>
      </c>
      <c r="M4058" s="33" t="str">
        <f>IF(_xlfn.XLOOKUP(C4058,Raw_Data_OS_23!$C$7:$C$4518,Raw_Data_OS_23!$G$7:$G$4518,"Paid/ Closed")="Paid/ Closed","Paid/ Closed", "Still_Outstanding")</f>
        <v>Still_Outstanding</v>
      </c>
      <c r="N4058" s="33">
        <f>IF(_xlfn.XLOOKUP(C4058,Raw_Data_Paid_23!$C$4:$C$2114,Raw_Data_Paid_23!$C$4:$C$2114,1)= 1,1,0)</f>
        <v>0</v>
      </c>
      <c r="O4058" t="str">
        <f>IF(M4058=$W$7,IF(AND(N4058,_xlfn.XLOOKUP(C4058,Raw_Data_OS_23!$C$7:$C$4518,Raw_Data_OS_23!$G$7:$G$4518,0)=G4058),"A",IF(_xlfn.XLOOKUP(C4058,Raw_Data_Paid_23!$C$4:$C$2114,Raw_Data_Paid_23!$C$4:$C$2114,"B1")="B1","B1","B2")),IF(_xlfn.XLOOKUP(C4058,Raw_Data_Paid_23!$C$4:$C$2114,Raw_Data_Paid_23!$C$4:$C$2114,"C1")="C1","C1","C2"))</f>
        <v>B2</v>
      </c>
      <c r="P4058" t="str">
        <f t="shared" si="113"/>
        <v>2021B2Motor Commercial</v>
      </c>
    </row>
    <row r="4059" spans="3:16" x14ac:dyDescent="0.35">
      <c r="C4059" s="6" t="s">
        <v>3004</v>
      </c>
      <c r="D4059" s="7" t="s">
        <v>5796</v>
      </c>
      <c r="E4059" s="7" t="s">
        <v>5793</v>
      </c>
      <c r="F4059" s="8" t="s">
        <v>3910</v>
      </c>
      <c r="G4059" s="9">
        <v>15068</v>
      </c>
      <c r="H4059" s="10">
        <v>2021</v>
      </c>
      <c r="I4059" s="10">
        <v>2021</v>
      </c>
      <c r="J4059" s="11" t="s">
        <v>2250</v>
      </c>
      <c r="K4059" s="12">
        <v>15068</v>
      </c>
      <c r="L4059" s="12">
        <v>1</v>
      </c>
      <c r="M4059" s="33" t="str">
        <f>IF(_xlfn.XLOOKUP(C4059,Raw_Data_OS_23!$C$7:$C$4518,Raw_Data_OS_23!$G$7:$G$4518,"Paid/ Closed")="Paid/ Closed","Paid/ Closed", "Still_Outstanding")</f>
        <v>Still_Outstanding</v>
      </c>
      <c r="N4059" s="33">
        <f>IF(_xlfn.XLOOKUP(C4059,Raw_Data_Paid_23!$C$4:$C$2114,Raw_Data_Paid_23!$C$4:$C$2114,1)= 1,1,0)</f>
        <v>1</v>
      </c>
      <c r="O4059" t="str">
        <f>IF(M4059=$W$7,IF(AND(N4059,_xlfn.XLOOKUP(C4059,Raw_Data_OS_23!$C$7:$C$4518,Raw_Data_OS_23!$G$7:$G$4518,0)=G4059),"A",IF(_xlfn.XLOOKUP(C4059,Raw_Data_Paid_23!$C$4:$C$2114,Raw_Data_Paid_23!$C$4:$C$2114,"B1")="B1","B1","B2")),IF(_xlfn.XLOOKUP(C4059,Raw_Data_Paid_23!$C$4:$C$2114,Raw_Data_Paid_23!$C$4:$C$2114,"C1")="C1","C1","C2"))</f>
        <v>B1</v>
      </c>
      <c r="P4059" t="str">
        <f t="shared" si="113"/>
        <v>2021B1Motor Private</v>
      </c>
    </row>
    <row r="4060" spans="3:16" x14ac:dyDescent="0.35">
      <c r="C4060" s="6" t="s">
        <v>2488</v>
      </c>
      <c r="D4060" s="7" t="s">
        <v>5768</v>
      </c>
      <c r="E4060" s="7" t="s">
        <v>5787</v>
      </c>
      <c r="F4060" s="8" t="s">
        <v>3908</v>
      </c>
      <c r="G4060" s="9">
        <v>1411764.7058999999</v>
      </c>
      <c r="H4060" s="10">
        <v>2021</v>
      </c>
      <c r="I4060" s="10">
        <v>2021</v>
      </c>
      <c r="J4060" s="11" t="s">
        <v>2250</v>
      </c>
      <c r="K4060" s="12">
        <v>1411764.7058999999</v>
      </c>
      <c r="L4060" s="12">
        <v>1</v>
      </c>
      <c r="M4060" s="33" t="str">
        <f>IF(_xlfn.XLOOKUP(C4060,Raw_Data_OS_23!$C$7:$C$4518,Raw_Data_OS_23!$G$7:$G$4518,"Paid/ Closed")="Paid/ Closed","Paid/ Closed", "Still_Outstanding")</f>
        <v>Still_Outstanding</v>
      </c>
      <c r="N4060" s="33">
        <f>IF(_xlfn.XLOOKUP(C4060,Raw_Data_Paid_23!$C$4:$C$2114,Raw_Data_Paid_23!$C$4:$C$2114,1)= 1,1,0)</f>
        <v>1</v>
      </c>
      <c r="O4060" t="str">
        <f>IF(M4060=$W$7,IF(AND(N4060,_xlfn.XLOOKUP(C4060,Raw_Data_OS_23!$C$7:$C$4518,Raw_Data_OS_23!$G$7:$G$4518,0)=G4060),"A",IF(_xlfn.XLOOKUP(C4060,Raw_Data_Paid_23!$C$4:$C$2114,Raw_Data_Paid_23!$C$4:$C$2114,"B1")="B1","B1","B2")),IF(_xlfn.XLOOKUP(C4060,Raw_Data_Paid_23!$C$4:$C$2114,Raw_Data_Paid_23!$C$4:$C$2114,"C1")="C1","C1","C2"))</f>
        <v>A</v>
      </c>
      <c r="P4060" t="str">
        <f t="shared" si="113"/>
        <v>2021AMotor Commercial</v>
      </c>
    </row>
    <row r="4061" spans="3:16" x14ac:dyDescent="0.35">
      <c r="C4061" s="6" t="s">
        <v>3905</v>
      </c>
      <c r="D4061" s="7" t="s">
        <v>5772</v>
      </c>
      <c r="E4061" s="7" t="s">
        <v>5793</v>
      </c>
      <c r="F4061" s="8" t="s">
        <v>3908</v>
      </c>
      <c r="G4061" s="9">
        <v>0</v>
      </c>
      <c r="H4061" s="10">
        <v>2021</v>
      </c>
      <c r="I4061" s="10">
        <v>2021</v>
      </c>
      <c r="J4061" s="11" t="s">
        <v>2250</v>
      </c>
      <c r="K4061" s="12">
        <v>5076.924</v>
      </c>
      <c r="L4061" s="12">
        <v>1</v>
      </c>
      <c r="M4061" s="33" t="str">
        <f>IF(_xlfn.XLOOKUP(C4061,Raw_Data_OS_23!$C$7:$C$4518,Raw_Data_OS_23!$G$7:$G$4518,"Paid/ Closed")="Paid/ Closed","Paid/ Closed", "Still_Outstanding")</f>
        <v>Still_Outstanding</v>
      </c>
      <c r="N4061" s="33">
        <f>IF(_xlfn.XLOOKUP(C4061,Raw_Data_Paid_23!$C$4:$C$2114,Raw_Data_Paid_23!$C$4:$C$2114,1)= 1,1,0)</f>
        <v>1</v>
      </c>
      <c r="O4061" t="str">
        <f>IF(M4061=$W$7,IF(AND(N4061,_xlfn.XLOOKUP(C4061,Raw_Data_OS_23!$C$7:$C$4518,Raw_Data_OS_23!$G$7:$G$4518,0)=G4061),"A",IF(_xlfn.XLOOKUP(C4061,Raw_Data_Paid_23!$C$4:$C$2114,Raw_Data_Paid_23!$C$4:$C$2114,"B1")="B1","B1","B2")),IF(_xlfn.XLOOKUP(C4061,Raw_Data_Paid_23!$C$4:$C$2114,Raw_Data_Paid_23!$C$4:$C$2114,"C1")="C1","C1","C2"))</f>
        <v>A</v>
      </c>
      <c r="P4061" t="str">
        <f t="shared" si="113"/>
        <v>2021AMotor Commercial</v>
      </c>
    </row>
    <row r="4062" spans="3:16" x14ac:dyDescent="0.35">
      <c r="C4062" s="6" t="s">
        <v>3005</v>
      </c>
      <c r="D4062" s="7" t="s">
        <v>6382</v>
      </c>
      <c r="E4062" s="7" t="s">
        <v>5793</v>
      </c>
      <c r="F4062" s="8" t="s">
        <v>3910</v>
      </c>
      <c r="G4062" s="9">
        <v>9738</v>
      </c>
      <c r="H4062" s="10">
        <v>2021</v>
      </c>
      <c r="I4062" s="10">
        <v>2021</v>
      </c>
      <c r="J4062" s="11" t="s">
        <v>2250</v>
      </c>
      <c r="K4062" s="12">
        <v>9738</v>
      </c>
      <c r="L4062" s="12">
        <v>1</v>
      </c>
      <c r="M4062" s="33" t="str">
        <f>IF(_xlfn.XLOOKUP(C4062,Raw_Data_OS_23!$C$7:$C$4518,Raw_Data_OS_23!$G$7:$G$4518,"Paid/ Closed")="Paid/ Closed","Paid/ Closed", "Still_Outstanding")</f>
        <v>Still_Outstanding</v>
      </c>
      <c r="N4062" s="33">
        <f>IF(_xlfn.XLOOKUP(C4062,Raw_Data_Paid_23!$C$4:$C$2114,Raw_Data_Paid_23!$C$4:$C$2114,1)= 1,1,0)</f>
        <v>1</v>
      </c>
      <c r="O4062" t="str">
        <f>IF(M4062=$W$7,IF(AND(N4062,_xlfn.XLOOKUP(C4062,Raw_Data_OS_23!$C$7:$C$4518,Raw_Data_OS_23!$G$7:$G$4518,0)=G4062),"A",IF(_xlfn.XLOOKUP(C4062,Raw_Data_Paid_23!$C$4:$C$2114,Raw_Data_Paid_23!$C$4:$C$2114,"B1")="B1","B1","B2")),IF(_xlfn.XLOOKUP(C4062,Raw_Data_Paid_23!$C$4:$C$2114,Raw_Data_Paid_23!$C$4:$C$2114,"C1")="C1","C1","C2"))</f>
        <v>B1</v>
      </c>
      <c r="P4062" t="str">
        <f t="shared" si="113"/>
        <v>2021B1Motor Private</v>
      </c>
    </row>
    <row r="4063" spans="3:16" x14ac:dyDescent="0.35">
      <c r="C4063" s="6" t="s">
        <v>2489</v>
      </c>
      <c r="D4063" s="7" t="s">
        <v>5813</v>
      </c>
      <c r="E4063" s="7" t="s">
        <v>5793</v>
      </c>
      <c r="F4063" s="8" t="s">
        <v>3908</v>
      </c>
      <c r="G4063" s="9">
        <v>42716</v>
      </c>
      <c r="H4063" s="10">
        <v>2021</v>
      </c>
      <c r="I4063" s="10">
        <v>2021</v>
      </c>
      <c r="J4063" s="11" t="s">
        <v>2250</v>
      </c>
      <c r="K4063" s="12">
        <v>42716</v>
      </c>
      <c r="L4063" s="12">
        <v>1</v>
      </c>
      <c r="M4063" s="33" t="str">
        <f>IF(_xlfn.XLOOKUP(C4063,Raw_Data_OS_23!$C$7:$C$4518,Raw_Data_OS_23!$G$7:$G$4518,"Paid/ Closed")="Paid/ Closed","Paid/ Closed", "Still_Outstanding")</f>
        <v>Still_Outstanding</v>
      </c>
      <c r="N4063" s="33">
        <f>IF(_xlfn.XLOOKUP(C4063,Raw_Data_Paid_23!$C$4:$C$2114,Raw_Data_Paid_23!$C$4:$C$2114,1)= 1,1,0)</f>
        <v>1</v>
      </c>
      <c r="O4063" t="str">
        <f>IF(M4063=$W$7,IF(AND(N4063,_xlfn.XLOOKUP(C4063,Raw_Data_OS_23!$C$7:$C$4518,Raw_Data_OS_23!$G$7:$G$4518,0)=G4063),"A",IF(_xlfn.XLOOKUP(C4063,Raw_Data_Paid_23!$C$4:$C$2114,Raw_Data_Paid_23!$C$4:$C$2114,"B1")="B1","B1","B2")),IF(_xlfn.XLOOKUP(C4063,Raw_Data_Paid_23!$C$4:$C$2114,Raw_Data_Paid_23!$C$4:$C$2114,"C1")="C1","C1","C2"))</f>
        <v>B1</v>
      </c>
      <c r="P4063" t="str">
        <f t="shared" si="113"/>
        <v>2021B1Motor Commercial</v>
      </c>
    </row>
    <row r="4064" spans="3:16" x14ac:dyDescent="0.35">
      <c r="C4064" s="6" t="s">
        <v>2490</v>
      </c>
      <c r="D4064" s="7" t="s">
        <v>5776</v>
      </c>
      <c r="E4064" s="7" t="s">
        <v>5784</v>
      </c>
      <c r="F4064" s="8" t="s">
        <v>3910</v>
      </c>
      <c r="G4064" s="9">
        <v>7848</v>
      </c>
      <c r="H4064" s="10">
        <v>2021</v>
      </c>
      <c r="I4064" s="10">
        <v>2021</v>
      </c>
      <c r="J4064" s="11" t="s">
        <v>2250</v>
      </c>
      <c r="K4064" s="12">
        <v>7848</v>
      </c>
      <c r="L4064" s="12">
        <v>1</v>
      </c>
      <c r="M4064" s="33" t="str">
        <f>IF(_xlfn.XLOOKUP(C4064,Raw_Data_OS_23!$C$7:$C$4518,Raw_Data_OS_23!$G$7:$G$4518,"Paid/ Closed")="Paid/ Closed","Paid/ Closed", "Still_Outstanding")</f>
        <v>Still_Outstanding</v>
      </c>
      <c r="N4064" s="33">
        <f>IF(_xlfn.XLOOKUP(C4064,Raw_Data_Paid_23!$C$4:$C$2114,Raw_Data_Paid_23!$C$4:$C$2114,1)= 1,1,0)</f>
        <v>1</v>
      </c>
      <c r="O4064" t="str">
        <f>IF(M4064=$W$7,IF(AND(N4064,_xlfn.XLOOKUP(C4064,Raw_Data_OS_23!$C$7:$C$4518,Raw_Data_OS_23!$G$7:$G$4518,0)=G4064),"A",IF(_xlfn.XLOOKUP(C4064,Raw_Data_Paid_23!$C$4:$C$2114,Raw_Data_Paid_23!$C$4:$C$2114,"B1")="B1","B1","B2")),IF(_xlfn.XLOOKUP(C4064,Raw_Data_Paid_23!$C$4:$C$2114,Raw_Data_Paid_23!$C$4:$C$2114,"C1")="C1","C1","C2"))</f>
        <v>B1</v>
      </c>
      <c r="P4064" t="str">
        <f t="shared" si="113"/>
        <v>2021B1Motor Private</v>
      </c>
    </row>
    <row r="4065" spans="3:16" x14ac:dyDescent="0.35">
      <c r="C4065" s="6" t="s">
        <v>3006</v>
      </c>
      <c r="D4065" s="7" t="s">
        <v>5431</v>
      </c>
      <c r="E4065" s="7" t="s">
        <v>5789</v>
      </c>
      <c r="F4065" s="8" t="s">
        <v>658</v>
      </c>
      <c r="G4065" s="9">
        <v>120000</v>
      </c>
      <c r="H4065" s="10">
        <v>2021</v>
      </c>
      <c r="I4065" s="10">
        <v>2021</v>
      </c>
      <c r="J4065" s="11" t="s">
        <v>2250</v>
      </c>
      <c r="K4065" s="12">
        <v>120000</v>
      </c>
      <c r="L4065" s="12">
        <v>1</v>
      </c>
      <c r="M4065" s="33" t="str">
        <f>IF(_xlfn.XLOOKUP(C4065,Raw_Data_OS_23!$C$7:$C$4518,Raw_Data_OS_23!$G$7:$G$4518,"Paid/ Closed")="Paid/ Closed","Paid/ Closed", "Still_Outstanding")</f>
        <v>Still_Outstanding</v>
      </c>
      <c r="N4065" s="33">
        <f>IF(_xlfn.XLOOKUP(C4065,Raw_Data_Paid_23!$C$4:$C$2114,Raw_Data_Paid_23!$C$4:$C$2114,1)= 1,1,0)</f>
        <v>1</v>
      </c>
      <c r="O4065" t="str">
        <f>IF(M4065=$W$7,IF(AND(N4065,_xlfn.XLOOKUP(C4065,Raw_Data_OS_23!$C$7:$C$4518,Raw_Data_OS_23!$G$7:$G$4518,0)=G4065),"A",IF(_xlfn.XLOOKUP(C4065,Raw_Data_Paid_23!$C$4:$C$2114,Raw_Data_Paid_23!$C$4:$C$2114,"B1")="B1","B1","B2")),IF(_xlfn.XLOOKUP(C4065,Raw_Data_Paid_23!$C$4:$C$2114,Raw_Data_Paid_23!$C$4:$C$2114,"C1")="C1","C1","C2"))</f>
        <v>B1</v>
      </c>
      <c r="P4065" t="str">
        <f t="shared" si="113"/>
        <v>2021B1Workmen's Compensation</v>
      </c>
    </row>
    <row r="4066" spans="3:16" x14ac:dyDescent="0.35">
      <c r="C4066" s="6" t="s">
        <v>2491</v>
      </c>
      <c r="D4066" s="7" t="s">
        <v>5787</v>
      </c>
      <c r="E4066" s="7" t="s">
        <v>5789</v>
      </c>
      <c r="F4066" s="8" t="s">
        <v>3908</v>
      </c>
      <c r="G4066" s="9">
        <v>214000</v>
      </c>
      <c r="H4066" s="10">
        <v>2021</v>
      </c>
      <c r="I4066" s="10">
        <v>2021</v>
      </c>
      <c r="J4066" s="11" t="s">
        <v>2250</v>
      </c>
      <c r="K4066" s="12">
        <v>214000</v>
      </c>
      <c r="L4066" s="12">
        <v>1</v>
      </c>
      <c r="M4066" s="33" t="str">
        <f>IF(_xlfn.XLOOKUP(C4066,Raw_Data_OS_23!$C$7:$C$4518,Raw_Data_OS_23!$G$7:$G$4518,"Paid/ Closed")="Paid/ Closed","Paid/ Closed", "Still_Outstanding")</f>
        <v>Still_Outstanding</v>
      </c>
      <c r="N4066" s="33">
        <f>IF(_xlfn.XLOOKUP(C4066,Raw_Data_Paid_23!$C$4:$C$2114,Raw_Data_Paid_23!$C$4:$C$2114,1)= 1,1,0)</f>
        <v>0</v>
      </c>
      <c r="O4066" t="str">
        <f>IF(M4066=$W$7,IF(AND(N4066,_xlfn.XLOOKUP(C4066,Raw_Data_OS_23!$C$7:$C$4518,Raw_Data_OS_23!$G$7:$G$4518,0)=G4066),"A",IF(_xlfn.XLOOKUP(C4066,Raw_Data_Paid_23!$C$4:$C$2114,Raw_Data_Paid_23!$C$4:$C$2114,"B1")="B1","B1","B2")),IF(_xlfn.XLOOKUP(C4066,Raw_Data_Paid_23!$C$4:$C$2114,Raw_Data_Paid_23!$C$4:$C$2114,"C1")="C1","C1","C2"))</f>
        <v>B2</v>
      </c>
      <c r="P4066" t="str">
        <f t="shared" si="113"/>
        <v>2021B2Motor Commercial</v>
      </c>
    </row>
    <row r="4067" spans="3:16" x14ac:dyDescent="0.35">
      <c r="C4067" s="6" t="s">
        <v>3007</v>
      </c>
      <c r="D4067" s="7" t="s">
        <v>5783</v>
      </c>
      <c r="E4067" s="7" t="s">
        <v>5813</v>
      </c>
      <c r="F4067" s="8" t="s">
        <v>3908</v>
      </c>
      <c r="G4067" s="9">
        <v>34772</v>
      </c>
      <c r="H4067" s="10">
        <v>2021</v>
      </c>
      <c r="I4067" s="10">
        <v>2021</v>
      </c>
      <c r="J4067" s="11" t="s">
        <v>2250</v>
      </c>
      <c r="K4067" s="12">
        <v>34772</v>
      </c>
      <c r="L4067" s="12">
        <v>1</v>
      </c>
      <c r="M4067" s="33" t="str">
        <f>IF(_xlfn.XLOOKUP(C4067,Raw_Data_OS_23!$C$7:$C$4518,Raw_Data_OS_23!$G$7:$G$4518,"Paid/ Closed")="Paid/ Closed","Paid/ Closed", "Still_Outstanding")</f>
        <v>Still_Outstanding</v>
      </c>
      <c r="N4067" s="33">
        <f>IF(_xlfn.XLOOKUP(C4067,Raw_Data_Paid_23!$C$4:$C$2114,Raw_Data_Paid_23!$C$4:$C$2114,1)= 1,1,0)</f>
        <v>1</v>
      </c>
      <c r="O4067" t="str">
        <f>IF(M4067=$W$7,IF(AND(N4067,_xlfn.XLOOKUP(C4067,Raw_Data_OS_23!$C$7:$C$4518,Raw_Data_OS_23!$G$7:$G$4518,0)=G4067),"A",IF(_xlfn.XLOOKUP(C4067,Raw_Data_Paid_23!$C$4:$C$2114,Raw_Data_Paid_23!$C$4:$C$2114,"B1")="B1","B1","B2")),IF(_xlfn.XLOOKUP(C4067,Raw_Data_Paid_23!$C$4:$C$2114,Raw_Data_Paid_23!$C$4:$C$2114,"C1")="C1","C1","C2"))</f>
        <v>B1</v>
      </c>
      <c r="P4067" t="str">
        <f t="shared" si="113"/>
        <v>2021B1Motor Commercial</v>
      </c>
    </row>
    <row r="4068" spans="3:16" x14ac:dyDescent="0.35">
      <c r="C4068" s="6" t="s">
        <v>2492</v>
      </c>
      <c r="D4068" s="7" t="s">
        <v>5813</v>
      </c>
      <c r="E4068" s="7" t="s">
        <v>5789</v>
      </c>
      <c r="F4068" s="8" t="s">
        <v>3910</v>
      </c>
      <c r="G4068" s="9">
        <v>38780</v>
      </c>
      <c r="H4068" s="10">
        <v>2021</v>
      </c>
      <c r="I4068" s="10">
        <v>2021</v>
      </c>
      <c r="J4068" s="11" t="s">
        <v>2250</v>
      </c>
      <c r="K4068" s="12">
        <v>38780</v>
      </c>
      <c r="L4068" s="12">
        <v>1</v>
      </c>
      <c r="M4068" s="33" t="str">
        <f>IF(_xlfn.XLOOKUP(C4068,Raw_Data_OS_23!$C$7:$C$4518,Raw_Data_OS_23!$G$7:$G$4518,"Paid/ Closed")="Paid/ Closed","Paid/ Closed", "Still_Outstanding")</f>
        <v>Still_Outstanding</v>
      </c>
      <c r="N4068" s="33">
        <f>IF(_xlfn.XLOOKUP(C4068,Raw_Data_Paid_23!$C$4:$C$2114,Raw_Data_Paid_23!$C$4:$C$2114,1)= 1,1,0)</f>
        <v>1</v>
      </c>
      <c r="O4068" t="str">
        <f>IF(M4068=$W$7,IF(AND(N4068,_xlfn.XLOOKUP(C4068,Raw_Data_OS_23!$C$7:$C$4518,Raw_Data_OS_23!$G$7:$G$4518,0)=G4068),"A",IF(_xlfn.XLOOKUP(C4068,Raw_Data_Paid_23!$C$4:$C$2114,Raw_Data_Paid_23!$C$4:$C$2114,"B1")="B1","B1","B2")),IF(_xlfn.XLOOKUP(C4068,Raw_Data_Paid_23!$C$4:$C$2114,Raw_Data_Paid_23!$C$4:$C$2114,"C1")="C1","C1","C2"))</f>
        <v>B1</v>
      </c>
      <c r="P4068" t="str">
        <f t="shared" si="113"/>
        <v>2021B1Motor Private</v>
      </c>
    </row>
    <row r="4069" spans="3:16" x14ac:dyDescent="0.35">
      <c r="C4069" s="6" t="s">
        <v>3008</v>
      </c>
      <c r="D4069" s="7" t="s">
        <v>5793</v>
      </c>
      <c r="E4069" s="7" t="s">
        <v>5789</v>
      </c>
      <c r="F4069" s="8" t="s">
        <v>3908</v>
      </c>
      <c r="G4069" s="9">
        <v>241620</v>
      </c>
      <c r="H4069" s="10">
        <v>2021</v>
      </c>
      <c r="I4069" s="10">
        <v>2021</v>
      </c>
      <c r="J4069" s="11" t="s">
        <v>2250</v>
      </c>
      <c r="K4069" s="12">
        <v>241620</v>
      </c>
      <c r="L4069" s="12">
        <v>1</v>
      </c>
      <c r="M4069" s="33" t="str">
        <f>IF(_xlfn.XLOOKUP(C4069,Raw_Data_OS_23!$C$7:$C$4518,Raw_Data_OS_23!$G$7:$G$4518,"Paid/ Closed")="Paid/ Closed","Paid/ Closed", "Still_Outstanding")</f>
        <v>Paid/ Closed</v>
      </c>
      <c r="N4069" s="33">
        <f>IF(_xlfn.XLOOKUP(C4069,Raw_Data_Paid_23!$C$4:$C$2114,Raw_Data_Paid_23!$C$4:$C$2114,1)= 1,1,0)</f>
        <v>0</v>
      </c>
      <c r="O4069" t="str">
        <f>IF(M4069=$W$7,IF(AND(N4069,_xlfn.XLOOKUP(C4069,Raw_Data_OS_23!$C$7:$C$4518,Raw_Data_OS_23!$G$7:$G$4518,0)=G4069),"A",IF(_xlfn.XLOOKUP(C4069,Raw_Data_Paid_23!$C$4:$C$2114,Raw_Data_Paid_23!$C$4:$C$2114,"B1")="B1","B1","B2")),IF(_xlfn.XLOOKUP(C4069,Raw_Data_Paid_23!$C$4:$C$2114,Raw_Data_Paid_23!$C$4:$C$2114,"C1")="C1","C1","C2"))</f>
        <v>C2</v>
      </c>
      <c r="P4069" t="str">
        <f t="shared" si="113"/>
        <v>2021C2Motor Commercial</v>
      </c>
    </row>
    <row r="4070" spans="3:16" x14ac:dyDescent="0.35">
      <c r="C4070" s="6" t="s">
        <v>3009</v>
      </c>
      <c r="D4070" s="7" t="s">
        <v>5822</v>
      </c>
      <c r="E4070" s="7" t="s">
        <v>5802</v>
      </c>
      <c r="F4070" s="8" t="s">
        <v>3910</v>
      </c>
      <c r="G4070" s="9">
        <v>63580</v>
      </c>
      <c r="H4070" s="10">
        <v>2021</v>
      </c>
      <c r="I4070" s="10">
        <v>2021</v>
      </c>
      <c r="J4070" s="11" t="s">
        <v>2250</v>
      </c>
      <c r="K4070" s="12">
        <v>63580</v>
      </c>
      <c r="L4070" s="12">
        <v>1</v>
      </c>
      <c r="M4070" s="33" t="str">
        <f>IF(_xlfn.XLOOKUP(C4070,Raw_Data_OS_23!$C$7:$C$4518,Raw_Data_OS_23!$G$7:$G$4518,"Paid/ Closed")="Paid/ Closed","Paid/ Closed", "Still_Outstanding")</f>
        <v>Still_Outstanding</v>
      </c>
      <c r="N4070" s="33">
        <f>IF(_xlfn.XLOOKUP(C4070,Raw_Data_Paid_23!$C$4:$C$2114,Raw_Data_Paid_23!$C$4:$C$2114,1)= 1,1,0)</f>
        <v>1</v>
      </c>
      <c r="O4070" t="str">
        <f>IF(M4070=$W$7,IF(AND(N4070,_xlfn.XLOOKUP(C4070,Raw_Data_OS_23!$C$7:$C$4518,Raw_Data_OS_23!$G$7:$G$4518,0)=G4070),"A",IF(_xlfn.XLOOKUP(C4070,Raw_Data_Paid_23!$C$4:$C$2114,Raw_Data_Paid_23!$C$4:$C$2114,"B1")="B1","B1","B2")),IF(_xlfn.XLOOKUP(C4070,Raw_Data_Paid_23!$C$4:$C$2114,Raw_Data_Paid_23!$C$4:$C$2114,"C1")="C1","C1","C2"))</f>
        <v>A</v>
      </c>
      <c r="P4070" t="str">
        <f t="shared" si="113"/>
        <v>2021AMotor Private</v>
      </c>
    </row>
    <row r="4071" spans="3:16" x14ac:dyDescent="0.35">
      <c r="C4071" s="6" t="s">
        <v>3010</v>
      </c>
      <c r="D4071" s="7" t="s">
        <v>5779</v>
      </c>
      <c r="E4071" s="7" t="s">
        <v>5782</v>
      </c>
      <c r="F4071" s="8" t="s">
        <v>3910</v>
      </c>
      <c r="G4071" s="9">
        <v>18086.25</v>
      </c>
      <c r="H4071" s="10">
        <v>2021</v>
      </c>
      <c r="I4071" s="10">
        <v>2021</v>
      </c>
      <c r="J4071" s="11" t="s">
        <v>2250</v>
      </c>
      <c r="K4071" s="12">
        <v>18086.25</v>
      </c>
      <c r="L4071" s="12">
        <v>1</v>
      </c>
      <c r="M4071" s="33" t="str">
        <f>IF(_xlfn.XLOOKUP(C4071,Raw_Data_OS_23!$C$7:$C$4518,Raw_Data_OS_23!$G$7:$G$4518,"Paid/ Closed")="Paid/ Closed","Paid/ Closed", "Still_Outstanding")</f>
        <v>Still_Outstanding</v>
      </c>
      <c r="N4071" s="33">
        <f>IF(_xlfn.XLOOKUP(C4071,Raw_Data_Paid_23!$C$4:$C$2114,Raw_Data_Paid_23!$C$4:$C$2114,1)= 1,1,0)</f>
        <v>1</v>
      </c>
      <c r="O4071" t="str">
        <f>IF(M4071=$W$7,IF(AND(N4071,_xlfn.XLOOKUP(C4071,Raw_Data_OS_23!$C$7:$C$4518,Raw_Data_OS_23!$G$7:$G$4518,0)=G4071),"A",IF(_xlfn.XLOOKUP(C4071,Raw_Data_Paid_23!$C$4:$C$2114,Raw_Data_Paid_23!$C$4:$C$2114,"B1")="B1","B1","B2")),IF(_xlfn.XLOOKUP(C4071,Raw_Data_Paid_23!$C$4:$C$2114,Raw_Data_Paid_23!$C$4:$C$2114,"C1")="C1","C1","C2"))</f>
        <v>B1</v>
      </c>
      <c r="P4071" t="str">
        <f t="shared" si="113"/>
        <v>2021B1Motor Private</v>
      </c>
    </row>
    <row r="4072" spans="3:16" x14ac:dyDescent="0.35">
      <c r="C4072" s="6" t="s">
        <v>3011</v>
      </c>
      <c r="D4072" s="7" t="s">
        <v>5813</v>
      </c>
      <c r="E4072" s="7" t="s">
        <v>5789</v>
      </c>
      <c r="F4072" s="8" t="s">
        <v>3910</v>
      </c>
      <c r="G4072" s="9">
        <v>16940</v>
      </c>
      <c r="H4072" s="10">
        <v>2021</v>
      </c>
      <c r="I4072" s="10">
        <v>2021</v>
      </c>
      <c r="J4072" s="11" t="s">
        <v>2250</v>
      </c>
      <c r="K4072" s="12">
        <v>16940</v>
      </c>
      <c r="L4072" s="12">
        <v>1</v>
      </c>
      <c r="M4072" s="33" t="str">
        <f>IF(_xlfn.XLOOKUP(C4072,Raw_Data_OS_23!$C$7:$C$4518,Raw_Data_OS_23!$G$7:$G$4518,"Paid/ Closed")="Paid/ Closed","Paid/ Closed", "Still_Outstanding")</f>
        <v>Still_Outstanding</v>
      </c>
      <c r="N4072" s="33">
        <f>IF(_xlfn.XLOOKUP(C4072,Raw_Data_Paid_23!$C$4:$C$2114,Raw_Data_Paid_23!$C$4:$C$2114,1)= 1,1,0)</f>
        <v>1</v>
      </c>
      <c r="O4072" t="str">
        <f>IF(M4072=$W$7,IF(AND(N4072,_xlfn.XLOOKUP(C4072,Raw_Data_OS_23!$C$7:$C$4518,Raw_Data_OS_23!$G$7:$G$4518,0)=G4072),"A",IF(_xlfn.XLOOKUP(C4072,Raw_Data_Paid_23!$C$4:$C$2114,Raw_Data_Paid_23!$C$4:$C$2114,"B1")="B1","B1","B2")),IF(_xlfn.XLOOKUP(C4072,Raw_Data_Paid_23!$C$4:$C$2114,Raw_Data_Paid_23!$C$4:$C$2114,"C1")="C1","C1","C2"))</f>
        <v>B1</v>
      </c>
      <c r="P4072" t="str">
        <f t="shared" si="113"/>
        <v>2021B1Motor Private</v>
      </c>
    </row>
    <row r="4073" spans="3:16" x14ac:dyDescent="0.35">
      <c r="C4073" s="6" t="s">
        <v>3012</v>
      </c>
      <c r="D4073" s="7" t="s">
        <v>5789</v>
      </c>
      <c r="E4073" s="7" t="s">
        <v>6384</v>
      </c>
      <c r="F4073" s="8" t="s">
        <v>3910</v>
      </c>
      <c r="G4073" s="9">
        <v>17680</v>
      </c>
      <c r="H4073" s="10">
        <v>2021</v>
      </c>
      <c r="I4073" s="10">
        <v>2021</v>
      </c>
      <c r="J4073" s="11" t="s">
        <v>2250</v>
      </c>
      <c r="K4073" s="12">
        <v>17680</v>
      </c>
      <c r="L4073" s="12">
        <v>1</v>
      </c>
      <c r="M4073" s="33" t="str">
        <f>IF(_xlfn.XLOOKUP(C4073,Raw_Data_OS_23!$C$7:$C$4518,Raw_Data_OS_23!$G$7:$G$4518,"Paid/ Closed")="Paid/ Closed","Paid/ Closed", "Still_Outstanding")</f>
        <v>Still_Outstanding</v>
      </c>
      <c r="N4073" s="33">
        <f>IF(_xlfn.XLOOKUP(C4073,Raw_Data_Paid_23!$C$4:$C$2114,Raw_Data_Paid_23!$C$4:$C$2114,1)= 1,1,0)</f>
        <v>1</v>
      </c>
      <c r="O4073" t="str">
        <f>IF(M4073=$W$7,IF(AND(N4073,_xlfn.XLOOKUP(C4073,Raw_Data_OS_23!$C$7:$C$4518,Raw_Data_OS_23!$G$7:$G$4518,0)=G4073),"A",IF(_xlfn.XLOOKUP(C4073,Raw_Data_Paid_23!$C$4:$C$2114,Raw_Data_Paid_23!$C$4:$C$2114,"B1")="B1","B1","B2")),IF(_xlfn.XLOOKUP(C4073,Raw_Data_Paid_23!$C$4:$C$2114,Raw_Data_Paid_23!$C$4:$C$2114,"C1")="C1","C1","C2"))</f>
        <v>B1</v>
      </c>
      <c r="P4073" t="str">
        <f t="shared" si="113"/>
        <v>2021B1Motor Private</v>
      </c>
    </row>
    <row r="4074" spans="3:16" x14ac:dyDescent="0.35">
      <c r="C4074" s="6" t="s">
        <v>2493</v>
      </c>
      <c r="D4074" s="7" t="s">
        <v>5789</v>
      </c>
      <c r="E4074" s="7" t="s">
        <v>6384</v>
      </c>
      <c r="F4074" s="8" t="s">
        <v>3910</v>
      </c>
      <c r="G4074" s="9">
        <v>112700</v>
      </c>
      <c r="H4074" s="10">
        <v>2021</v>
      </c>
      <c r="I4074" s="10">
        <v>2021</v>
      </c>
      <c r="J4074" s="11" t="s">
        <v>2250</v>
      </c>
      <c r="K4074" s="12">
        <v>112700</v>
      </c>
      <c r="L4074" s="12">
        <v>1</v>
      </c>
      <c r="M4074" s="33" t="str">
        <f>IF(_xlfn.XLOOKUP(C4074,Raw_Data_OS_23!$C$7:$C$4518,Raw_Data_OS_23!$G$7:$G$4518,"Paid/ Closed")="Paid/ Closed","Paid/ Closed", "Still_Outstanding")</f>
        <v>Still_Outstanding</v>
      </c>
      <c r="N4074" s="33">
        <f>IF(_xlfn.XLOOKUP(C4074,Raw_Data_Paid_23!$C$4:$C$2114,Raw_Data_Paid_23!$C$4:$C$2114,1)= 1,1,0)</f>
        <v>1</v>
      </c>
      <c r="O4074" t="str">
        <f>IF(M4074=$W$7,IF(AND(N4074,_xlfn.XLOOKUP(C4074,Raw_Data_OS_23!$C$7:$C$4518,Raw_Data_OS_23!$G$7:$G$4518,0)=G4074),"A",IF(_xlfn.XLOOKUP(C4074,Raw_Data_Paid_23!$C$4:$C$2114,Raw_Data_Paid_23!$C$4:$C$2114,"B1")="B1","B1","B2")),IF(_xlfn.XLOOKUP(C4074,Raw_Data_Paid_23!$C$4:$C$2114,Raw_Data_Paid_23!$C$4:$C$2114,"C1")="C1","C1","C2"))</f>
        <v>B1</v>
      </c>
      <c r="P4074" t="str">
        <f t="shared" si="113"/>
        <v>2021B1Motor Private</v>
      </c>
    </row>
    <row r="4075" spans="3:16" x14ac:dyDescent="0.35">
      <c r="C4075" s="6" t="s">
        <v>2494</v>
      </c>
      <c r="D4075" s="7" t="s">
        <v>5773</v>
      </c>
      <c r="E4075" s="7" t="s">
        <v>6384</v>
      </c>
      <c r="F4075" s="8" t="s">
        <v>3910</v>
      </c>
      <c r="G4075" s="9">
        <v>2050082</v>
      </c>
      <c r="H4075" s="10">
        <v>2021</v>
      </c>
      <c r="I4075" s="10">
        <v>2021</v>
      </c>
      <c r="J4075" s="11" t="s">
        <v>2250</v>
      </c>
      <c r="K4075" s="12">
        <v>1479027</v>
      </c>
      <c r="L4075" s="12">
        <v>1</v>
      </c>
      <c r="M4075" s="33" t="str">
        <f>IF(_xlfn.XLOOKUP(C4075,Raw_Data_OS_23!$C$7:$C$4518,Raw_Data_OS_23!$G$7:$G$4518,"Paid/ Closed")="Paid/ Closed","Paid/ Closed", "Still_Outstanding")</f>
        <v>Still_Outstanding</v>
      </c>
      <c r="N4075" s="33">
        <f>IF(_xlfn.XLOOKUP(C4075,Raw_Data_Paid_23!$C$4:$C$2114,Raw_Data_Paid_23!$C$4:$C$2114,1)= 1,1,0)</f>
        <v>0</v>
      </c>
      <c r="O4075" t="str">
        <f>IF(M4075=$W$7,IF(AND(N4075,_xlfn.XLOOKUP(C4075,Raw_Data_OS_23!$C$7:$C$4518,Raw_Data_OS_23!$G$7:$G$4518,0)=G4075),"A",IF(_xlfn.XLOOKUP(C4075,Raw_Data_Paid_23!$C$4:$C$2114,Raw_Data_Paid_23!$C$4:$C$2114,"B1")="B1","B1","B2")),IF(_xlfn.XLOOKUP(C4075,Raw_Data_Paid_23!$C$4:$C$2114,Raw_Data_Paid_23!$C$4:$C$2114,"C1")="C1","C1","C2"))</f>
        <v>B2</v>
      </c>
      <c r="P4075" t="str">
        <f t="shared" si="113"/>
        <v>2021B2Motor Private</v>
      </c>
    </row>
    <row r="4076" spans="3:16" x14ac:dyDescent="0.35">
      <c r="C4076" s="6" t="s">
        <v>3013</v>
      </c>
      <c r="D4076" s="7" t="s">
        <v>5775</v>
      </c>
      <c r="E4076" s="7" t="s">
        <v>5789</v>
      </c>
      <c r="F4076" s="8" t="s">
        <v>3910</v>
      </c>
      <c r="G4076" s="9">
        <v>100000</v>
      </c>
      <c r="H4076" s="10">
        <v>2021</v>
      </c>
      <c r="I4076" s="10">
        <v>2021</v>
      </c>
      <c r="J4076" s="11" t="s">
        <v>2250</v>
      </c>
      <c r="K4076" s="12">
        <v>100000</v>
      </c>
      <c r="L4076" s="12">
        <v>1</v>
      </c>
      <c r="M4076" s="33" t="str">
        <f>IF(_xlfn.XLOOKUP(C4076,Raw_Data_OS_23!$C$7:$C$4518,Raw_Data_OS_23!$G$7:$G$4518,"Paid/ Closed")="Paid/ Closed","Paid/ Closed", "Still_Outstanding")</f>
        <v>Paid/ Closed</v>
      </c>
      <c r="N4076" s="33">
        <f>IF(_xlfn.XLOOKUP(C4076,Raw_Data_Paid_23!$C$4:$C$2114,Raw_Data_Paid_23!$C$4:$C$2114,1)= 1,1,0)</f>
        <v>1</v>
      </c>
      <c r="O4076" t="str">
        <f>IF(M4076=$W$7,IF(AND(N4076,_xlfn.XLOOKUP(C4076,Raw_Data_OS_23!$C$7:$C$4518,Raw_Data_OS_23!$G$7:$G$4518,0)=G4076),"A",IF(_xlfn.XLOOKUP(C4076,Raw_Data_Paid_23!$C$4:$C$2114,Raw_Data_Paid_23!$C$4:$C$2114,"B1")="B1","B1","B2")),IF(_xlfn.XLOOKUP(C4076,Raw_Data_Paid_23!$C$4:$C$2114,Raw_Data_Paid_23!$C$4:$C$2114,"C1")="C1","C1","C2"))</f>
        <v>C1</v>
      </c>
      <c r="P4076" t="str">
        <f t="shared" si="113"/>
        <v>2021C1Motor Private</v>
      </c>
    </row>
    <row r="4077" spans="3:16" x14ac:dyDescent="0.35">
      <c r="C4077" s="6" t="s">
        <v>2495</v>
      </c>
      <c r="D4077" s="7" t="s">
        <v>5813</v>
      </c>
      <c r="E4077" s="7" t="s">
        <v>5808</v>
      </c>
      <c r="F4077" s="8" t="s">
        <v>3910</v>
      </c>
      <c r="G4077" s="9">
        <v>118000</v>
      </c>
      <c r="H4077" s="10">
        <v>2021</v>
      </c>
      <c r="I4077" s="10">
        <v>2021</v>
      </c>
      <c r="J4077" s="11" t="s">
        <v>2250</v>
      </c>
      <c r="K4077" s="12">
        <v>118000</v>
      </c>
      <c r="L4077" s="12">
        <v>1</v>
      </c>
      <c r="M4077" s="33" t="str">
        <f>IF(_xlfn.XLOOKUP(C4077,Raw_Data_OS_23!$C$7:$C$4518,Raw_Data_OS_23!$G$7:$G$4518,"Paid/ Closed")="Paid/ Closed","Paid/ Closed", "Still_Outstanding")</f>
        <v>Still_Outstanding</v>
      </c>
      <c r="N4077" s="33">
        <f>IF(_xlfn.XLOOKUP(C4077,Raw_Data_Paid_23!$C$4:$C$2114,Raw_Data_Paid_23!$C$4:$C$2114,1)= 1,1,0)</f>
        <v>1</v>
      </c>
      <c r="O4077" t="str">
        <f>IF(M4077=$W$7,IF(AND(N4077,_xlfn.XLOOKUP(C4077,Raw_Data_OS_23!$C$7:$C$4518,Raw_Data_OS_23!$G$7:$G$4518,0)=G4077),"A",IF(_xlfn.XLOOKUP(C4077,Raw_Data_Paid_23!$C$4:$C$2114,Raw_Data_Paid_23!$C$4:$C$2114,"B1")="B1","B1","B2")),IF(_xlfn.XLOOKUP(C4077,Raw_Data_Paid_23!$C$4:$C$2114,Raw_Data_Paid_23!$C$4:$C$2114,"C1")="C1","C1","C2"))</f>
        <v>B1</v>
      </c>
      <c r="P4077" t="str">
        <f t="shared" si="113"/>
        <v>2021B1Motor Private</v>
      </c>
    </row>
    <row r="4078" spans="3:16" x14ac:dyDescent="0.35">
      <c r="C4078" s="6" t="s">
        <v>3014</v>
      </c>
      <c r="D4078" s="7" t="s">
        <v>5931</v>
      </c>
      <c r="E4078" s="7" t="s">
        <v>5808</v>
      </c>
      <c r="F4078" s="8" t="s">
        <v>3910</v>
      </c>
      <c r="G4078" s="9">
        <v>280000</v>
      </c>
      <c r="H4078" s="10">
        <v>2021</v>
      </c>
      <c r="I4078" s="10">
        <v>2021</v>
      </c>
      <c r="J4078" s="11" t="s">
        <v>2250</v>
      </c>
      <c r="K4078" s="12">
        <v>280000</v>
      </c>
      <c r="L4078" s="12">
        <v>1</v>
      </c>
      <c r="M4078" s="33" t="str">
        <f>IF(_xlfn.XLOOKUP(C4078,Raw_Data_OS_23!$C$7:$C$4518,Raw_Data_OS_23!$G$7:$G$4518,"Paid/ Closed")="Paid/ Closed","Paid/ Closed", "Still_Outstanding")</f>
        <v>Still_Outstanding</v>
      </c>
      <c r="N4078" s="33">
        <f>IF(_xlfn.XLOOKUP(C4078,Raw_Data_Paid_23!$C$4:$C$2114,Raw_Data_Paid_23!$C$4:$C$2114,1)= 1,1,0)</f>
        <v>1</v>
      </c>
      <c r="O4078" t="str">
        <f>IF(M4078=$W$7,IF(AND(N4078,_xlfn.XLOOKUP(C4078,Raw_Data_OS_23!$C$7:$C$4518,Raw_Data_OS_23!$G$7:$G$4518,0)=G4078),"A",IF(_xlfn.XLOOKUP(C4078,Raw_Data_Paid_23!$C$4:$C$2114,Raw_Data_Paid_23!$C$4:$C$2114,"B1")="B1","B1","B2")),IF(_xlfn.XLOOKUP(C4078,Raw_Data_Paid_23!$C$4:$C$2114,Raw_Data_Paid_23!$C$4:$C$2114,"C1")="C1","C1","C2"))</f>
        <v>B1</v>
      </c>
      <c r="P4078" t="str">
        <f t="shared" si="113"/>
        <v>2021B1Motor Private</v>
      </c>
    </row>
    <row r="4079" spans="3:16" x14ac:dyDescent="0.35">
      <c r="C4079" s="6" t="s">
        <v>3015</v>
      </c>
      <c r="D4079" s="7" t="s">
        <v>5793</v>
      </c>
      <c r="E4079" s="7" t="s">
        <v>6384</v>
      </c>
      <c r="F4079" s="8" t="s">
        <v>3910</v>
      </c>
      <c r="G4079" s="9">
        <v>178333.8235</v>
      </c>
      <c r="H4079" s="10">
        <v>2021</v>
      </c>
      <c r="I4079" s="10">
        <v>2021</v>
      </c>
      <c r="J4079" s="11" t="s">
        <v>2250</v>
      </c>
      <c r="K4079" s="12">
        <v>178333.8235</v>
      </c>
      <c r="L4079" s="12">
        <v>1</v>
      </c>
      <c r="M4079" s="33" t="str">
        <f>IF(_xlfn.XLOOKUP(C4079,Raw_Data_OS_23!$C$7:$C$4518,Raw_Data_OS_23!$G$7:$G$4518,"Paid/ Closed")="Paid/ Closed","Paid/ Closed", "Still_Outstanding")</f>
        <v>Still_Outstanding</v>
      </c>
      <c r="N4079" s="33">
        <f>IF(_xlfn.XLOOKUP(C4079,Raw_Data_Paid_23!$C$4:$C$2114,Raw_Data_Paid_23!$C$4:$C$2114,1)= 1,1,0)</f>
        <v>0</v>
      </c>
      <c r="O4079" t="str">
        <f>IF(M4079=$W$7,IF(AND(N4079,_xlfn.XLOOKUP(C4079,Raw_Data_OS_23!$C$7:$C$4518,Raw_Data_OS_23!$G$7:$G$4518,0)=G4079),"A",IF(_xlfn.XLOOKUP(C4079,Raw_Data_Paid_23!$C$4:$C$2114,Raw_Data_Paid_23!$C$4:$C$2114,"B1")="B1","B1","B2")),IF(_xlfn.XLOOKUP(C4079,Raw_Data_Paid_23!$C$4:$C$2114,Raw_Data_Paid_23!$C$4:$C$2114,"C1")="C1","C1","C2"))</f>
        <v>B2</v>
      </c>
      <c r="P4079" t="str">
        <f t="shared" si="113"/>
        <v>2021B2Motor Private</v>
      </c>
    </row>
    <row r="4080" spans="3:16" x14ac:dyDescent="0.35">
      <c r="C4080" s="6" t="s">
        <v>3016</v>
      </c>
      <c r="D4080" s="7" t="s">
        <v>5409</v>
      </c>
      <c r="E4080" s="7" t="s">
        <v>5789</v>
      </c>
      <c r="F4080" s="8" t="s">
        <v>3910</v>
      </c>
      <c r="G4080" s="9">
        <v>3441866.824</v>
      </c>
      <c r="H4080" s="10">
        <v>2021</v>
      </c>
      <c r="I4080" s="10">
        <v>2021</v>
      </c>
      <c r="J4080" s="11" t="s">
        <v>21</v>
      </c>
      <c r="K4080" s="12">
        <v>1441866.824</v>
      </c>
      <c r="L4080" s="12">
        <v>1</v>
      </c>
      <c r="M4080" s="33" t="str">
        <f>IF(_xlfn.XLOOKUP(C4080,Raw_Data_OS_23!$C$7:$C$4518,Raw_Data_OS_23!$G$7:$G$4518,"Paid/ Closed")="Paid/ Closed","Paid/ Closed", "Still_Outstanding")</f>
        <v>Still_Outstanding</v>
      </c>
      <c r="N4080" s="33">
        <f>IF(_xlfn.XLOOKUP(C4080,Raw_Data_Paid_23!$C$4:$C$2114,Raw_Data_Paid_23!$C$4:$C$2114,1)= 1,1,0)</f>
        <v>0</v>
      </c>
      <c r="O4080" t="str">
        <f>IF(M4080=$W$7,IF(AND(N4080,_xlfn.XLOOKUP(C4080,Raw_Data_OS_23!$C$7:$C$4518,Raw_Data_OS_23!$G$7:$G$4518,0)=G4080),"A",IF(_xlfn.XLOOKUP(C4080,Raw_Data_Paid_23!$C$4:$C$2114,Raw_Data_Paid_23!$C$4:$C$2114,"B1")="B1","B1","B2")),IF(_xlfn.XLOOKUP(C4080,Raw_Data_Paid_23!$C$4:$C$2114,Raw_Data_Paid_23!$C$4:$C$2114,"C1")="C1","C1","C2"))</f>
        <v>B2</v>
      </c>
      <c r="P4080" t="str">
        <f t="shared" si="113"/>
        <v>2021B2Motor Private</v>
      </c>
    </row>
    <row r="4081" spans="3:16" x14ac:dyDescent="0.35">
      <c r="C4081" s="6" t="s">
        <v>3017</v>
      </c>
      <c r="D4081" s="7" t="s">
        <v>5428</v>
      </c>
      <c r="E4081" s="7" t="s">
        <v>5789</v>
      </c>
      <c r="F4081" s="8" t="s">
        <v>3910</v>
      </c>
      <c r="G4081" s="9">
        <v>1000000</v>
      </c>
      <c r="H4081" s="10">
        <v>2021</v>
      </c>
      <c r="I4081" s="10">
        <v>2021</v>
      </c>
      <c r="J4081" s="11" t="s">
        <v>2250</v>
      </c>
      <c r="K4081" s="12">
        <v>1000000</v>
      </c>
      <c r="L4081" s="12">
        <v>1</v>
      </c>
      <c r="M4081" s="33" t="str">
        <f>IF(_xlfn.XLOOKUP(C4081,Raw_Data_OS_23!$C$7:$C$4518,Raw_Data_OS_23!$G$7:$G$4518,"Paid/ Closed")="Paid/ Closed","Paid/ Closed", "Still_Outstanding")</f>
        <v>Still_Outstanding</v>
      </c>
      <c r="N4081" s="33">
        <f>IF(_xlfn.XLOOKUP(C4081,Raw_Data_Paid_23!$C$4:$C$2114,Raw_Data_Paid_23!$C$4:$C$2114,1)= 1,1,0)</f>
        <v>1</v>
      </c>
      <c r="O4081" t="str">
        <f>IF(M4081=$W$7,IF(AND(N4081,_xlfn.XLOOKUP(C4081,Raw_Data_OS_23!$C$7:$C$4518,Raw_Data_OS_23!$G$7:$G$4518,0)=G4081),"A",IF(_xlfn.XLOOKUP(C4081,Raw_Data_Paid_23!$C$4:$C$2114,Raw_Data_Paid_23!$C$4:$C$2114,"B1")="B1","B1","B2")),IF(_xlfn.XLOOKUP(C4081,Raw_Data_Paid_23!$C$4:$C$2114,Raw_Data_Paid_23!$C$4:$C$2114,"C1")="C1","C1","C2"))</f>
        <v>A</v>
      </c>
      <c r="P4081" t="str">
        <f t="shared" si="113"/>
        <v>2021AMotor Private</v>
      </c>
    </row>
    <row r="4082" spans="3:16" x14ac:dyDescent="0.35">
      <c r="C4082" s="6" t="s">
        <v>3018</v>
      </c>
      <c r="D4082" s="7" t="s">
        <v>5778</v>
      </c>
      <c r="E4082" s="7" t="s">
        <v>5931</v>
      </c>
      <c r="F4082" s="8" t="s">
        <v>3910</v>
      </c>
      <c r="G4082" s="9">
        <v>14299</v>
      </c>
      <c r="H4082" s="10">
        <v>2021</v>
      </c>
      <c r="I4082" s="10">
        <v>2021</v>
      </c>
      <c r="J4082" s="11" t="s">
        <v>2250</v>
      </c>
      <c r="K4082" s="12">
        <v>14299</v>
      </c>
      <c r="L4082" s="12">
        <v>1</v>
      </c>
      <c r="M4082" s="33" t="str">
        <f>IF(_xlfn.XLOOKUP(C4082,Raw_Data_OS_23!$C$7:$C$4518,Raw_Data_OS_23!$G$7:$G$4518,"Paid/ Closed")="Paid/ Closed","Paid/ Closed", "Still_Outstanding")</f>
        <v>Paid/ Closed</v>
      </c>
      <c r="N4082" s="33">
        <f>IF(_xlfn.XLOOKUP(C4082,Raw_Data_Paid_23!$C$4:$C$2114,Raw_Data_Paid_23!$C$4:$C$2114,1)= 1,1,0)</f>
        <v>1</v>
      </c>
      <c r="O4082" t="str">
        <f>IF(M4082=$W$7,IF(AND(N4082,_xlfn.XLOOKUP(C4082,Raw_Data_OS_23!$C$7:$C$4518,Raw_Data_OS_23!$G$7:$G$4518,0)=G4082),"A",IF(_xlfn.XLOOKUP(C4082,Raw_Data_Paid_23!$C$4:$C$2114,Raw_Data_Paid_23!$C$4:$C$2114,"B1")="B1","B1","B2")),IF(_xlfn.XLOOKUP(C4082,Raw_Data_Paid_23!$C$4:$C$2114,Raw_Data_Paid_23!$C$4:$C$2114,"C1")="C1","C1","C2"))</f>
        <v>C1</v>
      </c>
      <c r="P4082" t="str">
        <f t="shared" si="113"/>
        <v>2021C1Motor Private</v>
      </c>
    </row>
    <row r="4083" spans="3:16" x14ac:dyDescent="0.35">
      <c r="C4083" s="6" t="s">
        <v>3019</v>
      </c>
      <c r="D4083" s="7" t="s">
        <v>5781</v>
      </c>
      <c r="E4083" s="7" t="s">
        <v>5789</v>
      </c>
      <c r="F4083" s="8" t="s">
        <v>3910</v>
      </c>
      <c r="G4083" s="9">
        <v>51187.5</v>
      </c>
      <c r="H4083" s="10">
        <v>2021</v>
      </c>
      <c r="I4083" s="10">
        <v>2021</v>
      </c>
      <c r="J4083" s="11" t="s">
        <v>2250</v>
      </c>
      <c r="K4083" s="12">
        <v>51187.5</v>
      </c>
      <c r="L4083" s="12">
        <v>1</v>
      </c>
      <c r="M4083" s="33" t="str">
        <f>IF(_xlfn.XLOOKUP(C4083,Raw_Data_OS_23!$C$7:$C$4518,Raw_Data_OS_23!$G$7:$G$4518,"Paid/ Closed")="Paid/ Closed","Paid/ Closed", "Still_Outstanding")</f>
        <v>Paid/ Closed</v>
      </c>
      <c r="N4083" s="33">
        <f>IF(_xlfn.XLOOKUP(C4083,Raw_Data_Paid_23!$C$4:$C$2114,Raw_Data_Paid_23!$C$4:$C$2114,1)= 1,1,0)</f>
        <v>1</v>
      </c>
      <c r="O4083" t="str">
        <f>IF(M4083=$W$7,IF(AND(N4083,_xlfn.XLOOKUP(C4083,Raw_Data_OS_23!$C$7:$C$4518,Raw_Data_OS_23!$G$7:$G$4518,0)=G4083),"A",IF(_xlfn.XLOOKUP(C4083,Raw_Data_Paid_23!$C$4:$C$2114,Raw_Data_Paid_23!$C$4:$C$2114,"B1")="B1","B1","B2")),IF(_xlfn.XLOOKUP(C4083,Raw_Data_Paid_23!$C$4:$C$2114,Raw_Data_Paid_23!$C$4:$C$2114,"C1")="C1","C1","C2"))</f>
        <v>C1</v>
      </c>
      <c r="P4083" t="str">
        <f t="shared" si="113"/>
        <v>2021C1Motor Private</v>
      </c>
    </row>
    <row r="4084" spans="3:16" x14ac:dyDescent="0.35">
      <c r="C4084" s="6" t="s">
        <v>3020</v>
      </c>
      <c r="D4084" s="7" t="s">
        <v>5779</v>
      </c>
      <c r="E4084" s="7" t="s">
        <v>5787</v>
      </c>
      <c r="F4084" s="8" t="s">
        <v>3908</v>
      </c>
      <c r="G4084" s="9">
        <v>10000</v>
      </c>
      <c r="H4084" s="10">
        <v>2021</v>
      </c>
      <c r="I4084" s="10">
        <v>2021</v>
      </c>
      <c r="J4084" s="11" t="s">
        <v>2250</v>
      </c>
      <c r="K4084" s="12">
        <v>10000</v>
      </c>
      <c r="L4084" s="12">
        <v>1</v>
      </c>
      <c r="M4084" s="33" t="str">
        <f>IF(_xlfn.XLOOKUP(C4084,Raw_Data_OS_23!$C$7:$C$4518,Raw_Data_OS_23!$G$7:$G$4518,"Paid/ Closed")="Paid/ Closed","Paid/ Closed", "Still_Outstanding")</f>
        <v>Still_Outstanding</v>
      </c>
      <c r="N4084" s="33">
        <f>IF(_xlfn.XLOOKUP(C4084,Raw_Data_Paid_23!$C$4:$C$2114,Raw_Data_Paid_23!$C$4:$C$2114,1)= 1,1,0)</f>
        <v>1</v>
      </c>
      <c r="O4084" t="str">
        <f>IF(M4084=$W$7,IF(AND(N4084,_xlfn.XLOOKUP(C4084,Raw_Data_OS_23!$C$7:$C$4518,Raw_Data_OS_23!$G$7:$G$4518,0)=G4084),"A",IF(_xlfn.XLOOKUP(C4084,Raw_Data_Paid_23!$C$4:$C$2114,Raw_Data_Paid_23!$C$4:$C$2114,"B1")="B1","B1","B2")),IF(_xlfn.XLOOKUP(C4084,Raw_Data_Paid_23!$C$4:$C$2114,Raw_Data_Paid_23!$C$4:$C$2114,"C1")="C1","C1","C2"))</f>
        <v>B1</v>
      </c>
      <c r="P4084" t="str">
        <f t="shared" si="113"/>
        <v>2021B1Motor Commercial</v>
      </c>
    </row>
    <row r="4085" spans="3:16" x14ac:dyDescent="0.35">
      <c r="C4085" s="6" t="s">
        <v>3021</v>
      </c>
      <c r="D4085" s="7" t="s">
        <v>5794</v>
      </c>
      <c r="E4085" s="7" t="s">
        <v>5799</v>
      </c>
      <c r="F4085" s="8" t="s">
        <v>3910</v>
      </c>
      <c r="G4085" s="9">
        <v>29060</v>
      </c>
      <c r="H4085" s="10">
        <v>2021</v>
      </c>
      <c r="I4085" s="10">
        <v>2021</v>
      </c>
      <c r="J4085" s="11" t="s">
        <v>2250</v>
      </c>
      <c r="K4085" s="12">
        <v>29060</v>
      </c>
      <c r="L4085" s="12">
        <v>1</v>
      </c>
      <c r="M4085" s="33" t="str">
        <f>IF(_xlfn.XLOOKUP(C4085,Raw_Data_OS_23!$C$7:$C$4518,Raw_Data_OS_23!$G$7:$G$4518,"Paid/ Closed")="Paid/ Closed","Paid/ Closed", "Still_Outstanding")</f>
        <v>Still_Outstanding</v>
      </c>
      <c r="N4085" s="33">
        <f>IF(_xlfn.XLOOKUP(C4085,Raw_Data_Paid_23!$C$4:$C$2114,Raw_Data_Paid_23!$C$4:$C$2114,1)= 1,1,0)</f>
        <v>1</v>
      </c>
      <c r="O4085" t="str">
        <f>IF(M4085=$W$7,IF(AND(N4085,_xlfn.XLOOKUP(C4085,Raw_Data_OS_23!$C$7:$C$4518,Raw_Data_OS_23!$G$7:$G$4518,0)=G4085),"A",IF(_xlfn.XLOOKUP(C4085,Raw_Data_Paid_23!$C$4:$C$2114,Raw_Data_Paid_23!$C$4:$C$2114,"B1")="B1","B1","B2")),IF(_xlfn.XLOOKUP(C4085,Raw_Data_Paid_23!$C$4:$C$2114,Raw_Data_Paid_23!$C$4:$C$2114,"C1")="C1","C1","C2"))</f>
        <v>B1</v>
      </c>
      <c r="P4085" t="str">
        <f t="shared" si="113"/>
        <v>2021B1Motor Private</v>
      </c>
    </row>
    <row r="4086" spans="3:16" x14ac:dyDescent="0.35">
      <c r="C4086" s="6" t="s">
        <v>3022</v>
      </c>
      <c r="D4086" s="7" t="s">
        <v>6384</v>
      </c>
      <c r="E4086" s="7" t="s">
        <v>5799</v>
      </c>
      <c r="F4086" s="8" t="s">
        <v>3910</v>
      </c>
      <c r="G4086" s="9">
        <v>13424</v>
      </c>
      <c r="H4086" s="10">
        <v>2021</v>
      </c>
      <c r="I4086" s="10">
        <v>2021</v>
      </c>
      <c r="J4086" s="11" t="s">
        <v>2250</v>
      </c>
      <c r="K4086" s="12">
        <v>13424</v>
      </c>
      <c r="L4086" s="12">
        <v>1</v>
      </c>
      <c r="M4086" s="33" t="str">
        <f>IF(_xlfn.XLOOKUP(C4086,Raw_Data_OS_23!$C$7:$C$4518,Raw_Data_OS_23!$G$7:$G$4518,"Paid/ Closed")="Paid/ Closed","Paid/ Closed", "Still_Outstanding")</f>
        <v>Still_Outstanding</v>
      </c>
      <c r="N4086" s="33">
        <f>IF(_xlfn.XLOOKUP(C4086,Raw_Data_Paid_23!$C$4:$C$2114,Raw_Data_Paid_23!$C$4:$C$2114,1)= 1,1,0)</f>
        <v>0</v>
      </c>
      <c r="O4086" t="str">
        <f>IF(M4086=$W$7,IF(AND(N4086,_xlfn.XLOOKUP(C4086,Raw_Data_OS_23!$C$7:$C$4518,Raw_Data_OS_23!$G$7:$G$4518,0)=G4086),"A",IF(_xlfn.XLOOKUP(C4086,Raw_Data_Paid_23!$C$4:$C$2114,Raw_Data_Paid_23!$C$4:$C$2114,"B1")="B1","B1","B2")),IF(_xlfn.XLOOKUP(C4086,Raw_Data_Paid_23!$C$4:$C$2114,Raw_Data_Paid_23!$C$4:$C$2114,"C1")="C1","C1","C2"))</f>
        <v>B2</v>
      </c>
      <c r="P4086" t="str">
        <f t="shared" si="113"/>
        <v>2021B2Motor Private</v>
      </c>
    </row>
    <row r="4087" spans="3:16" x14ac:dyDescent="0.35">
      <c r="C4087" s="6" t="s">
        <v>3023</v>
      </c>
      <c r="D4087" s="7" t="s">
        <v>5793</v>
      </c>
      <c r="E4087" s="7" t="s">
        <v>5789</v>
      </c>
      <c r="F4087" s="8" t="s">
        <v>3908</v>
      </c>
      <c r="G4087" s="9">
        <v>757</v>
      </c>
      <c r="H4087" s="10">
        <v>2021</v>
      </c>
      <c r="I4087" s="10">
        <v>2021</v>
      </c>
      <c r="J4087" s="11" t="s">
        <v>2250</v>
      </c>
      <c r="K4087" s="12">
        <v>757</v>
      </c>
      <c r="L4087" s="12">
        <v>1</v>
      </c>
      <c r="M4087" s="33" t="str">
        <f>IF(_xlfn.XLOOKUP(C4087,Raw_Data_OS_23!$C$7:$C$4518,Raw_Data_OS_23!$G$7:$G$4518,"Paid/ Closed")="Paid/ Closed","Paid/ Closed", "Still_Outstanding")</f>
        <v>Paid/ Closed</v>
      </c>
      <c r="N4087" s="33">
        <f>IF(_xlfn.XLOOKUP(C4087,Raw_Data_Paid_23!$C$4:$C$2114,Raw_Data_Paid_23!$C$4:$C$2114,1)= 1,1,0)</f>
        <v>1</v>
      </c>
      <c r="O4087" t="str">
        <f>IF(M4087=$W$7,IF(AND(N4087,_xlfn.XLOOKUP(C4087,Raw_Data_OS_23!$C$7:$C$4518,Raw_Data_OS_23!$G$7:$G$4518,0)=G4087),"A",IF(_xlfn.XLOOKUP(C4087,Raw_Data_Paid_23!$C$4:$C$2114,Raw_Data_Paid_23!$C$4:$C$2114,"B1")="B1","B1","B2")),IF(_xlfn.XLOOKUP(C4087,Raw_Data_Paid_23!$C$4:$C$2114,Raw_Data_Paid_23!$C$4:$C$2114,"C1")="C1","C1","C2"))</f>
        <v>C1</v>
      </c>
      <c r="P4087" t="str">
        <f t="shared" si="113"/>
        <v>2021C1Motor Commercial</v>
      </c>
    </row>
    <row r="4088" spans="3:16" x14ac:dyDescent="0.35">
      <c r="C4088" s="6" t="s">
        <v>3024</v>
      </c>
      <c r="D4088" s="7" t="s">
        <v>5931</v>
      </c>
      <c r="E4088" s="7" t="s">
        <v>5798</v>
      </c>
      <c r="F4088" s="8" t="s">
        <v>3908</v>
      </c>
      <c r="G4088" s="9">
        <v>142</v>
      </c>
      <c r="H4088" s="10">
        <v>2021</v>
      </c>
      <c r="I4088" s="10">
        <v>2021</v>
      </c>
      <c r="J4088" s="11" t="s">
        <v>2250</v>
      </c>
      <c r="K4088" s="12">
        <v>142</v>
      </c>
      <c r="L4088" s="12">
        <v>1</v>
      </c>
      <c r="M4088" s="33" t="str">
        <f>IF(_xlfn.XLOOKUP(C4088,Raw_Data_OS_23!$C$7:$C$4518,Raw_Data_OS_23!$G$7:$G$4518,"Paid/ Closed")="Paid/ Closed","Paid/ Closed", "Still_Outstanding")</f>
        <v>Paid/ Closed</v>
      </c>
      <c r="N4088" s="33">
        <f>IF(_xlfn.XLOOKUP(C4088,Raw_Data_Paid_23!$C$4:$C$2114,Raw_Data_Paid_23!$C$4:$C$2114,1)= 1,1,0)</f>
        <v>1</v>
      </c>
      <c r="O4088" t="str">
        <f>IF(M4088=$W$7,IF(AND(N4088,_xlfn.XLOOKUP(C4088,Raw_Data_OS_23!$C$7:$C$4518,Raw_Data_OS_23!$G$7:$G$4518,0)=G4088),"A",IF(_xlfn.XLOOKUP(C4088,Raw_Data_Paid_23!$C$4:$C$2114,Raw_Data_Paid_23!$C$4:$C$2114,"B1")="B1","B1","B2")),IF(_xlfn.XLOOKUP(C4088,Raw_Data_Paid_23!$C$4:$C$2114,Raw_Data_Paid_23!$C$4:$C$2114,"C1")="C1","C1","C2"))</f>
        <v>C1</v>
      </c>
      <c r="P4088" t="str">
        <f t="shared" si="113"/>
        <v>2021C1Motor Commercial</v>
      </c>
    </row>
    <row r="4089" spans="3:16" x14ac:dyDescent="0.35">
      <c r="C4089" s="6" t="s">
        <v>2496</v>
      </c>
      <c r="D4089" s="7" t="s">
        <v>5802</v>
      </c>
      <c r="E4089" s="7" t="s">
        <v>6384</v>
      </c>
      <c r="F4089" s="8" t="s">
        <v>3910</v>
      </c>
      <c r="G4089" s="9">
        <v>41500</v>
      </c>
      <c r="H4089" s="10">
        <v>2021</v>
      </c>
      <c r="I4089" s="10">
        <v>2021</v>
      </c>
      <c r="J4089" s="11" t="s">
        <v>2250</v>
      </c>
      <c r="K4089" s="12">
        <v>41500</v>
      </c>
      <c r="L4089" s="12">
        <v>1</v>
      </c>
      <c r="M4089" s="33" t="str">
        <f>IF(_xlfn.XLOOKUP(C4089,Raw_Data_OS_23!$C$7:$C$4518,Raw_Data_OS_23!$G$7:$G$4518,"Paid/ Closed")="Paid/ Closed","Paid/ Closed", "Still_Outstanding")</f>
        <v>Still_Outstanding</v>
      </c>
      <c r="N4089" s="33">
        <f>IF(_xlfn.XLOOKUP(C4089,Raw_Data_Paid_23!$C$4:$C$2114,Raw_Data_Paid_23!$C$4:$C$2114,1)= 1,1,0)</f>
        <v>1</v>
      </c>
      <c r="O4089" t="str">
        <f>IF(M4089=$W$7,IF(AND(N4089,_xlfn.XLOOKUP(C4089,Raw_Data_OS_23!$C$7:$C$4518,Raw_Data_OS_23!$G$7:$G$4518,0)=G4089),"A",IF(_xlfn.XLOOKUP(C4089,Raw_Data_Paid_23!$C$4:$C$2114,Raw_Data_Paid_23!$C$4:$C$2114,"B1")="B1","B1","B2")),IF(_xlfn.XLOOKUP(C4089,Raw_Data_Paid_23!$C$4:$C$2114,Raw_Data_Paid_23!$C$4:$C$2114,"C1")="C1","C1","C2"))</f>
        <v>B1</v>
      </c>
      <c r="P4089" t="str">
        <f t="shared" si="113"/>
        <v>2021B1Motor Private</v>
      </c>
    </row>
    <row r="4090" spans="3:16" x14ac:dyDescent="0.35">
      <c r="C4090" s="6" t="s">
        <v>2497</v>
      </c>
      <c r="D4090" s="7" t="s">
        <v>5779</v>
      </c>
      <c r="E4090" s="7" t="s">
        <v>5799</v>
      </c>
      <c r="F4090" s="8" t="s">
        <v>3910</v>
      </c>
      <c r="G4090" s="9">
        <v>6500</v>
      </c>
      <c r="H4090" s="10">
        <v>2021</v>
      </c>
      <c r="I4090" s="10">
        <v>2021</v>
      </c>
      <c r="J4090" s="11" t="s">
        <v>2250</v>
      </c>
      <c r="K4090" s="12">
        <v>6500</v>
      </c>
      <c r="L4090" s="12">
        <v>1</v>
      </c>
      <c r="M4090" s="33" t="str">
        <f>IF(_xlfn.XLOOKUP(C4090,Raw_Data_OS_23!$C$7:$C$4518,Raw_Data_OS_23!$G$7:$G$4518,"Paid/ Closed")="Paid/ Closed","Paid/ Closed", "Still_Outstanding")</f>
        <v>Still_Outstanding</v>
      </c>
      <c r="N4090" s="33">
        <f>IF(_xlfn.XLOOKUP(C4090,Raw_Data_Paid_23!$C$4:$C$2114,Raw_Data_Paid_23!$C$4:$C$2114,1)= 1,1,0)</f>
        <v>0</v>
      </c>
      <c r="O4090" t="str">
        <f>IF(M4090=$W$7,IF(AND(N4090,_xlfn.XLOOKUP(C4090,Raw_Data_OS_23!$C$7:$C$4518,Raw_Data_OS_23!$G$7:$G$4518,0)=G4090),"A",IF(_xlfn.XLOOKUP(C4090,Raw_Data_Paid_23!$C$4:$C$2114,Raw_Data_Paid_23!$C$4:$C$2114,"B1")="B1","B1","B2")),IF(_xlfn.XLOOKUP(C4090,Raw_Data_Paid_23!$C$4:$C$2114,Raw_Data_Paid_23!$C$4:$C$2114,"C1")="C1","C1","C2"))</f>
        <v>B2</v>
      </c>
      <c r="P4090" t="str">
        <f t="shared" si="113"/>
        <v>2021B2Motor Private</v>
      </c>
    </row>
    <row r="4091" spans="3:16" x14ac:dyDescent="0.35">
      <c r="C4091" s="6" t="s">
        <v>3025</v>
      </c>
      <c r="D4091" s="7" t="s">
        <v>5765</v>
      </c>
      <c r="E4091" s="7" t="s">
        <v>5799</v>
      </c>
      <c r="F4091" s="8" t="s">
        <v>3910</v>
      </c>
      <c r="G4091" s="9">
        <v>113620</v>
      </c>
      <c r="H4091" s="10">
        <v>2021</v>
      </c>
      <c r="I4091" s="10">
        <v>2021</v>
      </c>
      <c r="J4091" s="11" t="s">
        <v>2250</v>
      </c>
      <c r="K4091" s="12">
        <v>113620</v>
      </c>
      <c r="L4091" s="12">
        <v>1</v>
      </c>
      <c r="M4091" s="33" t="str">
        <f>IF(_xlfn.XLOOKUP(C4091,Raw_Data_OS_23!$C$7:$C$4518,Raw_Data_OS_23!$G$7:$G$4518,"Paid/ Closed")="Paid/ Closed","Paid/ Closed", "Still_Outstanding")</f>
        <v>Still_Outstanding</v>
      </c>
      <c r="N4091" s="33">
        <f>IF(_xlfn.XLOOKUP(C4091,Raw_Data_Paid_23!$C$4:$C$2114,Raw_Data_Paid_23!$C$4:$C$2114,1)= 1,1,0)</f>
        <v>1</v>
      </c>
      <c r="O4091" t="str">
        <f>IF(M4091=$W$7,IF(AND(N4091,_xlfn.XLOOKUP(C4091,Raw_Data_OS_23!$C$7:$C$4518,Raw_Data_OS_23!$G$7:$G$4518,0)=G4091),"A",IF(_xlfn.XLOOKUP(C4091,Raw_Data_Paid_23!$C$4:$C$2114,Raw_Data_Paid_23!$C$4:$C$2114,"B1")="B1","B1","B2")),IF(_xlfn.XLOOKUP(C4091,Raw_Data_Paid_23!$C$4:$C$2114,Raw_Data_Paid_23!$C$4:$C$2114,"C1")="C1","C1","C2"))</f>
        <v>B1</v>
      </c>
      <c r="P4091" t="str">
        <f t="shared" si="113"/>
        <v>2021B1Motor Private</v>
      </c>
    </row>
    <row r="4092" spans="3:16" x14ac:dyDescent="0.35">
      <c r="C4092" s="6" t="s">
        <v>3026</v>
      </c>
      <c r="D4092" s="7" t="s">
        <v>5808</v>
      </c>
      <c r="E4092" s="7" t="s">
        <v>5798</v>
      </c>
      <c r="F4092" s="8" t="s">
        <v>3910</v>
      </c>
      <c r="G4092" s="9">
        <v>74100</v>
      </c>
      <c r="H4092" s="10">
        <v>2021</v>
      </c>
      <c r="I4092" s="10">
        <v>2021</v>
      </c>
      <c r="J4092" s="11" t="s">
        <v>2250</v>
      </c>
      <c r="K4092" s="12">
        <v>74100</v>
      </c>
      <c r="L4092" s="12">
        <v>1</v>
      </c>
      <c r="M4092" s="33" t="str">
        <f>IF(_xlfn.XLOOKUP(C4092,Raw_Data_OS_23!$C$7:$C$4518,Raw_Data_OS_23!$G$7:$G$4518,"Paid/ Closed")="Paid/ Closed","Paid/ Closed", "Still_Outstanding")</f>
        <v>Still_Outstanding</v>
      </c>
      <c r="N4092" s="33">
        <f>IF(_xlfn.XLOOKUP(C4092,Raw_Data_Paid_23!$C$4:$C$2114,Raw_Data_Paid_23!$C$4:$C$2114,1)= 1,1,0)</f>
        <v>0</v>
      </c>
      <c r="O4092" t="str">
        <f>IF(M4092=$W$7,IF(AND(N4092,_xlfn.XLOOKUP(C4092,Raw_Data_OS_23!$C$7:$C$4518,Raw_Data_OS_23!$G$7:$G$4518,0)=G4092),"A",IF(_xlfn.XLOOKUP(C4092,Raw_Data_Paid_23!$C$4:$C$2114,Raw_Data_Paid_23!$C$4:$C$2114,"B1")="B1","B1","B2")),IF(_xlfn.XLOOKUP(C4092,Raw_Data_Paid_23!$C$4:$C$2114,Raw_Data_Paid_23!$C$4:$C$2114,"C1")="C1","C1","C2"))</f>
        <v>B2</v>
      </c>
      <c r="P4092" t="str">
        <f t="shared" si="113"/>
        <v>2021B2Motor Private</v>
      </c>
    </row>
    <row r="4093" spans="3:16" x14ac:dyDescent="0.35">
      <c r="C4093" s="6" t="s">
        <v>3027</v>
      </c>
      <c r="D4093" s="7" t="s">
        <v>5767</v>
      </c>
      <c r="E4093" s="7" t="s">
        <v>5769</v>
      </c>
      <c r="F4093" s="8" t="s">
        <v>3910</v>
      </c>
      <c r="G4093" s="9">
        <v>37360</v>
      </c>
      <c r="H4093" s="10">
        <v>2021</v>
      </c>
      <c r="I4093" s="10">
        <v>2021</v>
      </c>
      <c r="J4093" s="11" t="s">
        <v>2250</v>
      </c>
      <c r="K4093" s="12">
        <v>37360</v>
      </c>
      <c r="L4093" s="12">
        <v>1</v>
      </c>
      <c r="M4093" s="33" t="str">
        <f>IF(_xlfn.XLOOKUP(C4093,Raw_Data_OS_23!$C$7:$C$4518,Raw_Data_OS_23!$G$7:$G$4518,"Paid/ Closed")="Paid/ Closed","Paid/ Closed", "Still_Outstanding")</f>
        <v>Still_Outstanding</v>
      </c>
      <c r="N4093" s="33">
        <f>IF(_xlfn.XLOOKUP(C4093,Raw_Data_Paid_23!$C$4:$C$2114,Raw_Data_Paid_23!$C$4:$C$2114,1)= 1,1,0)</f>
        <v>1</v>
      </c>
      <c r="O4093" t="str">
        <f>IF(M4093=$W$7,IF(AND(N4093,_xlfn.XLOOKUP(C4093,Raw_Data_OS_23!$C$7:$C$4518,Raw_Data_OS_23!$G$7:$G$4518,0)=G4093),"A",IF(_xlfn.XLOOKUP(C4093,Raw_Data_Paid_23!$C$4:$C$2114,Raw_Data_Paid_23!$C$4:$C$2114,"B1")="B1","B1","B2")),IF(_xlfn.XLOOKUP(C4093,Raw_Data_Paid_23!$C$4:$C$2114,Raw_Data_Paid_23!$C$4:$C$2114,"C1")="C1","C1","C2"))</f>
        <v>B1</v>
      </c>
      <c r="P4093" t="str">
        <f t="shared" si="113"/>
        <v>2021B1Motor Private</v>
      </c>
    </row>
    <row r="4094" spans="3:16" x14ac:dyDescent="0.35">
      <c r="C4094" s="6" t="s">
        <v>3028</v>
      </c>
      <c r="D4094" s="7" t="s">
        <v>5822</v>
      </c>
      <c r="E4094" s="7" t="s">
        <v>5799</v>
      </c>
      <c r="F4094" s="8" t="s">
        <v>3910</v>
      </c>
      <c r="G4094" s="9">
        <v>5000</v>
      </c>
      <c r="H4094" s="10">
        <v>2021</v>
      </c>
      <c r="I4094" s="10">
        <v>2021</v>
      </c>
      <c r="J4094" s="11" t="s">
        <v>2250</v>
      </c>
      <c r="K4094" s="12">
        <v>5000</v>
      </c>
      <c r="L4094" s="12">
        <v>1</v>
      </c>
      <c r="M4094" s="33" t="str">
        <f>IF(_xlfn.XLOOKUP(C4094,Raw_Data_OS_23!$C$7:$C$4518,Raw_Data_OS_23!$G$7:$G$4518,"Paid/ Closed")="Paid/ Closed","Paid/ Closed", "Still_Outstanding")</f>
        <v>Paid/ Closed</v>
      </c>
      <c r="N4094" s="33">
        <f>IF(_xlfn.XLOOKUP(C4094,Raw_Data_Paid_23!$C$4:$C$2114,Raw_Data_Paid_23!$C$4:$C$2114,1)= 1,1,0)</f>
        <v>0</v>
      </c>
      <c r="O4094" t="str">
        <f>IF(M4094=$W$7,IF(AND(N4094,_xlfn.XLOOKUP(C4094,Raw_Data_OS_23!$C$7:$C$4518,Raw_Data_OS_23!$G$7:$G$4518,0)=G4094),"A",IF(_xlfn.XLOOKUP(C4094,Raw_Data_Paid_23!$C$4:$C$2114,Raw_Data_Paid_23!$C$4:$C$2114,"B1")="B1","B1","B2")),IF(_xlfn.XLOOKUP(C4094,Raw_Data_Paid_23!$C$4:$C$2114,Raw_Data_Paid_23!$C$4:$C$2114,"C1")="C1","C1","C2"))</f>
        <v>C2</v>
      </c>
      <c r="P4094" t="str">
        <f t="shared" ref="P4094:P4157" si="114">H4094&amp;O4094&amp;F4094</f>
        <v>2021C2Motor Private</v>
      </c>
    </row>
    <row r="4095" spans="3:16" x14ac:dyDescent="0.35">
      <c r="C4095" s="6" t="s">
        <v>3029</v>
      </c>
      <c r="D4095" s="7" t="s">
        <v>5775</v>
      </c>
      <c r="E4095" s="7" t="s">
        <v>5799</v>
      </c>
      <c r="F4095" s="8" t="s">
        <v>3910</v>
      </c>
      <c r="G4095" s="9">
        <v>17062.5</v>
      </c>
      <c r="H4095" s="10">
        <v>2021</v>
      </c>
      <c r="I4095" s="10">
        <v>2021</v>
      </c>
      <c r="J4095" s="11" t="s">
        <v>2250</v>
      </c>
      <c r="K4095" s="12">
        <v>17062.5</v>
      </c>
      <c r="L4095" s="12">
        <v>1</v>
      </c>
      <c r="M4095" s="33" t="str">
        <f>IF(_xlfn.XLOOKUP(C4095,Raw_Data_OS_23!$C$7:$C$4518,Raw_Data_OS_23!$G$7:$G$4518,"Paid/ Closed")="Paid/ Closed","Paid/ Closed", "Still_Outstanding")</f>
        <v>Paid/ Closed</v>
      </c>
      <c r="N4095" s="33">
        <f>IF(_xlfn.XLOOKUP(C4095,Raw_Data_Paid_23!$C$4:$C$2114,Raw_Data_Paid_23!$C$4:$C$2114,1)= 1,1,0)</f>
        <v>1</v>
      </c>
      <c r="O4095" t="str">
        <f>IF(M4095=$W$7,IF(AND(N4095,_xlfn.XLOOKUP(C4095,Raw_Data_OS_23!$C$7:$C$4518,Raw_Data_OS_23!$G$7:$G$4518,0)=G4095),"A",IF(_xlfn.XLOOKUP(C4095,Raw_Data_Paid_23!$C$4:$C$2114,Raw_Data_Paid_23!$C$4:$C$2114,"B1")="B1","B1","B2")),IF(_xlfn.XLOOKUP(C4095,Raw_Data_Paid_23!$C$4:$C$2114,Raw_Data_Paid_23!$C$4:$C$2114,"C1")="C1","C1","C2"))</f>
        <v>C1</v>
      </c>
      <c r="P4095" t="str">
        <f t="shared" si="114"/>
        <v>2021C1Motor Private</v>
      </c>
    </row>
    <row r="4096" spans="3:16" x14ac:dyDescent="0.35">
      <c r="C4096" s="6" t="s">
        <v>3030</v>
      </c>
      <c r="D4096" s="7" t="s">
        <v>5756</v>
      </c>
      <c r="E4096" s="7" t="s">
        <v>5799</v>
      </c>
      <c r="F4096" s="8" t="s">
        <v>3908</v>
      </c>
      <c r="G4096" s="9">
        <v>40950</v>
      </c>
      <c r="H4096" s="10">
        <v>2021</v>
      </c>
      <c r="I4096" s="10">
        <v>2021</v>
      </c>
      <c r="J4096" s="11" t="s">
        <v>2250</v>
      </c>
      <c r="K4096" s="12">
        <v>40950</v>
      </c>
      <c r="L4096" s="12">
        <v>1</v>
      </c>
      <c r="M4096" s="33" t="str">
        <f>IF(_xlfn.XLOOKUP(C4096,Raw_Data_OS_23!$C$7:$C$4518,Raw_Data_OS_23!$G$7:$G$4518,"Paid/ Closed")="Paid/ Closed","Paid/ Closed", "Still_Outstanding")</f>
        <v>Paid/ Closed</v>
      </c>
      <c r="N4096" s="33">
        <f>IF(_xlfn.XLOOKUP(C4096,Raw_Data_Paid_23!$C$4:$C$2114,Raw_Data_Paid_23!$C$4:$C$2114,1)= 1,1,0)</f>
        <v>1</v>
      </c>
      <c r="O4096" t="str">
        <f>IF(M4096=$W$7,IF(AND(N4096,_xlfn.XLOOKUP(C4096,Raw_Data_OS_23!$C$7:$C$4518,Raw_Data_OS_23!$G$7:$G$4518,0)=G4096),"A",IF(_xlfn.XLOOKUP(C4096,Raw_Data_Paid_23!$C$4:$C$2114,Raw_Data_Paid_23!$C$4:$C$2114,"B1")="B1","B1","B2")),IF(_xlfn.XLOOKUP(C4096,Raw_Data_Paid_23!$C$4:$C$2114,Raw_Data_Paid_23!$C$4:$C$2114,"C1")="C1","C1","C2"))</f>
        <v>C1</v>
      </c>
      <c r="P4096" t="str">
        <f t="shared" si="114"/>
        <v>2021C1Motor Commercial</v>
      </c>
    </row>
    <row r="4097" spans="3:16" x14ac:dyDescent="0.35">
      <c r="C4097" s="6" t="s">
        <v>3031</v>
      </c>
      <c r="D4097" s="7" t="s">
        <v>4280</v>
      </c>
      <c r="E4097" s="7" t="s">
        <v>5798</v>
      </c>
      <c r="F4097" s="8" t="s">
        <v>3908</v>
      </c>
      <c r="G4097" s="9">
        <v>17062.5</v>
      </c>
      <c r="H4097" s="10">
        <v>2020</v>
      </c>
      <c r="I4097" s="10">
        <v>2021</v>
      </c>
      <c r="J4097" s="11" t="s">
        <v>11</v>
      </c>
      <c r="K4097" s="12">
        <v>17062.5</v>
      </c>
      <c r="L4097" s="12">
        <v>1</v>
      </c>
      <c r="M4097" s="33" t="str">
        <f>IF(_xlfn.XLOOKUP(C4097,Raw_Data_OS_23!$C$7:$C$4518,Raw_Data_OS_23!$G$7:$G$4518,"Paid/ Closed")="Paid/ Closed","Paid/ Closed", "Still_Outstanding")</f>
        <v>Still_Outstanding</v>
      </c>
      <c r="N4097" s="33">
        <f>IF(_xlfn.XLOOKUP(C4097,Raw_Data_Paid_23!$C$4:$C$2114,Raw_Data_Paid_23!$C$4:$C$2114,1)= 1,1,0)</f>
        <v>1</v>
      </c>
      <c r="O4097" t="str">
        <f>IF(M4097=$W$7,IF(AND(N4097,_xlfn.XLOOKUP(C4097,Raw_Data_OS_23!$C$7:$C$4518,Raw_Data_OS_23!$G$7:$G$4518,0)=G4097),"A",IF(_xlfn.XLOOKUP(C4097,Raw_Data_Paid_23!$C$4:$C$2114,Raw_Data_Paid_23!$C$4:$C$2114,"B1")="B1","B1","B2")),IF(_xlfn.XLOOKUP(C4097,Raw_Data_Paid_23!$C$4:$C$2114,Raw_Data_Paid_23!$C$4:$C$2114,"C1")="C1","C1","C2"))</f>
        <v>A</v>
      </c>
      <c r="P4097" t="str">
        <f t="shared" si="114"/>
        <v>2020AMotor Commercial</v>
      </c>
    </row>
    <row r="4098" spans="3:16" x14ac:dyDescent="0.35">
      <c r="C4098" s="6" t="s">
        <v>3032</v>
      </c>
      <c r="D4098" s="7" t="s">
        <v>5931</v>
      </c>
      <c r="E4098" s="7" t="s">
        <v>5789</v>
      </c>
      <c r="F4098" s="8" t="s">
        <v>3908</v>
      </c>
      <c r="G4098" s="9">
        <v>0</v>
      </c>
      <c r="H4098" s="10">
        <v>2021</v>
      </c>
      <c r="I4098" s="10">
        <v>2021</v>
      </c>
      <c r="J4098" s="11" t="s">
        <v>2250</v>
      </c>
      <c r="K4098" s="12">
        <v>71250</v>
      </c>
      <c r="L4098" s="12">
        <v>1</v>
      </c>
      <c r="M4098" s="33" t="str">
        <f>IF(_xlfn.XLOOKUP(C4098,Raw_Data_OS_23!$C$7:$C$4518,Raw_Data_OS_23!$G$7:$G$4518,"Paid/ Closed")="Paid/ Closed","Paid/ Closed", "Still_Outstanding")</f>
        <v>Still_Outstanding</v>
      </c>
      <c r="N4098" s="33">
        <f>IF(_xlfn.XLOOKUP(C4098,Raw_Data_Paid_23!$C$4:$C$2114,Raw_Data_Paid_23!$C$4:$C$2114,1)= 1,1,0)</f>
        <v>1</v>
      </c>
      <c r="O4098" t="str">
        <f>IF(M4098=$W$7,IF(AND(N4098,_xlfn.XLOOKUP(C4098,Raw_Data_OS_23!$C$7:$C$4518,Raw_Data_OS_23!$G$7:$G$4518,0)=G4098),"A",IF(_xlfn.XLOOKUP(C4098,Raw_Data_Paid_23!$C$4:$C$2114,Raw_Data_Paid_23!$C$4:$C$2114,"B1")="B1","B1","B2")),IF(_xlfn.XLOOKUP(C4098,Raw_Data_Paid_23!$C$4:$C$2114,Raw_Data_Paid_23!$C$4:$C$2114,"C1")="C1","C1","C2"))</f>
        <v>A</v>
      </c>
      <c r="P4098" t="str">
        <f t="shared" si="114"/>
        <v>2021AMotor Commercial</v>
      </c>
    </row>
    <row r="4099" spans="3:16" x14ac:dyDescent="0.35">
      <c r="C4099" s="6" t="s">
        <v>3033</v>
      </c>
      <c r="D4099" s="7" t="s">
        <v>5863</v>
      </c>
      <c r="E4099" s="7" t="s">
        <v>5798</v>
      </c>
      <c r="F4099" s="8" t="s">
        <v>3908</v>
      </c>
      <c r="G4099" s="9">
        <v>17180</v>
      </c>
      <c r="H4099" s="10">
        <v>2021</v>
      </c>
      <c r="I4099" s="10">
        <v>2021</v>
      </c>
      <c r="J4099" s="11" t="s">
        <v>2250</v>
      </c>
      <c r="K4099" s="12">
        <v>17180</v>
      </c>
      <c r="L4099" s="12">
        <v>1</v>
      </c>
      <c r="M4099" s="33" t="str">
        <f>IF(_xlfn.XLOOKUP(C4099,Raw_Data_OS_23!$C$7:$C$4518,Raw_Data_OS_23!$G$7:$G$4518,"Paid/ Closed")="Paid/ Closed","Paid/ Closed", "Still_Outstanding")</f>
        <v>Still_Outstanding</v>
      </c>
      <c r="N4099" s="33">
        <f>IF(_xlfn.XLOOKUP(C4099,Raw_Data_Paid_23!$C$4:$C$2114,Raw_Data_Paid_23!$C$4:$C$2114,1)= 1,1,0)</f>
        <v>1</v>
      </c>
      <c r="O4099" t="str">
        <f>IF(M4099=$W$7,IF(AND(N4099,_xlfn.XLOOKUP(C4099,Raw_Data_OS_23!$C$7:$C$4518,Raw_Data_OS_23!$G$7:$G$4518,0)=G4099),"A",IF(_xlfn.XLOOKUP(C4099,Raw_Data_Paid_23!$C$4:$C$2114,Raw_Data_Paid_23!$C$4:$C$2114,"B1")="B1","B1","B2")),IF(_xlfn.XLOOKUP(C4099,Raw_Data_Paid_23!$C$4:$C$2114,Raw_Data_Paid_23!$C$4:$C$2114,"C1")="C1","C1","C2"))</f>
        <v>B1</v>
      </c>
      <c r="P4099" t="str">
        <f t="shared" si="114"/>
        <v>2021B1Motor Commercial</v>
      </c>
    </row>
    <row r="4100" spans="3:16" x14ac:dyDescent="0.35">
      <c r="C4100" s="6" t="s">
        <v>3034</v>
      </c>
      <c r="D4100" s="7" t="s">
        <v>4447</v>
      </c>
      <c r="E4100" s="7" t="s">
        <v>5798</v>
      </c>
      <c r="F4100" s="8" t="s">
        <v>3908</v>
      </c>
      <c r="G4100" s="9">
        <v>100000</v>
      </c>
      <c r="H4100" s="10">
        <v>2021</v>
      </c>
      <c r="I4100" s="10">
        <v>2021</v>
      </c>
      <c r="J4100" s="11" t="s">
        <v>21</v>
      </c>
      <c r="K4100" s="12">
        <v>100000</v>
      </c>
      <c r="L4100" s="12">
        <v>1</v>
      </c>
      <c r="M4100" s="33" t="str">
        <f>IF(_xlfn.XLOOKUP(C4100,Raw_Data_OS_23!$C$7:$C$4518,Raw_Data_OS_23!$G$7:$G$4518,"Paid/ Closed")="Paid/ Closed","Paid/ Closed", "Still_Outstanding")</f>
        <v>Paid/ Closed</v>
      </c>
      <c r="N4100" s="33">
        <f>IF(_xlfn.XLOOKUP(C4100,Raw_Data_Paid_23!$C$4:$C$2114,Raw_Data_Paid_23!$C$4:$C$2114,1)= 1,1,0)</f>
        <v>1</v>
      </c>
      <c r="O4100" t="str">
        <f>IF(M4100=$W$7,IF(AND(N4100,_xlfn.XLOOKUP(C4100,Raw_Data_OS_23!$C$7:$C$4518,Raw_Data_OS_23!$G$7:$G$4518,0)=G4100),"A",IF(_xlfn.XLOOKUP(C4100,Raw_Data_Paid_23!$C$4:$C$2114,Raw_Data_Paid_23!$C$4:$C$2114,"B1")="B1","B1","B2")),IF(_xlfn.XLOOKUP(C4100,Raw_Data_Paid_23!$C$4:$C$2114,Raw_Data_Paid_23!$C$4:$C$2114,"C1")="C1","C1","C2"))</f>
        <v>C1</v>
      </c>
      <c r="P4100" t="str">
        <f t="shared" si="114"/>
        <v>2021C1Motor Commercial</v>
      </c>
    </row>
    <row r="4101" spans="3:16" x14ac:dyDescent="0.35">
      <c r="C4101" s="6" t="s">
        <v>3035</v>
      </c>
      <c r="D4101" s="7" t="s">
        <v>5931</v>
      </c>
      <c r="E4101" s="7" t="s">
        <v>5798</v>
      </c>
      <c r="F4101" s="8" t="s">
        <v>3908</v>
      </c>
      <c r="G4101" s="9">
        <v>105000</v>
      </c>
      <c r="H4101" s="10">
        <v>2021</v>
      </c>
      <c r="I4101" s="10">
        <v>2021</v>
      </c>
      <c r="J4101" s="11" t="s">
        <v>2250</v>
      </c>
      <c r="K4101" s="12">
        <v>105000</v>
      </c>
      <c r="L4101" s="12">
        <v>1</v>
      </c>
      <c r="M4101" s="33" t="str">
        <f>IF(_xlfn.XLOOKUP(C4101,Raw_Data_OS_23!$C$7:$C$4518,Raw_Data_OS_23!$G$7:$G$4518,"Paid/ Closed")="Paid/ Closed","Paid/ Closed", "Still_Outstanding")</f>
        <v>Still_Outstanding</v>
      </c>
      <c r="N4101" s="33">
        <f>IF(_xlfn.XLOOKUP(C4101,Raw_Data_Paid_23!$C$4:$C$2114,Raw_Data_Paid_23!$C$4:$C$2114,1)= 1,1,0)</f>
        <v>1</v>
      </c>
      <c r="O4101" t="str">
        <f>IF(M4101=$W$7,IF(AND(N4101,_xlfn.XLOOKUP(C4101,Raw_Data_OS_23!$C$7:$C$4518,Raw_Data_OS_23!$G$7:$G$4518,0)=G4101),"A",IF(_xlfn.XLOOKUP(C4101,Raw_Data_Paid_23!$C$4:$C$2114,Raw_Data_Paid_23!$C$4:$C$2114,"B1")="B1","B1","B2")),IF(_xlfn.XLOOKUP(C4101,Raw_Data_Paid_23!$C$4:$C$2114,Raw_Data_Paid_23!$C$4:$C$2114,"C1")="C1","C1","C2"))</f>
        <v>A</v>
      </c>
      <c r="P4101" t="str">
        <f t="shared" si="114"/>
        <v>2021AMotor Commercial</v>
      </c>
    </row>
    <row r="4102" spans="3:16" x14ac:dyDescent="0.35">
      <c r="C4102" s="6" t="s">
        <v>3036</v>
      </c>
      <c r="D4102" s="7" t="s">
        <v>5774</v>
      </c>
      <c r="E4102" s="7" t="s">
        <v>5798</v>
      </c>
      <c r="F4102" s="8" t="s">
        <v>3910</v>
      </c>
      <c r="G4102" s="9">
        <v>17062.5</v>
      </c>
      <c r="H4102" s="10">
        <v>2021</v>
      </c>
      <c r="I4102" s="10">
        <v>2021</v>
      </c>
      <c r="J4102" s="11" t="s">
        <v>2250</v>
      </c>
      <c r="K4102" s="12">
        <v>17062.5</v>
      </c>
      <c r="L4102" s="12">
        <v>1</v>
      </c>
      <c r="M4102" s="33" t="str">
        <f>IF(_xlfn.XLOOKUP(C4102,Raw_Data_OS_23!$C$7:$C$4518,Raw_Data_OS_23!$G$7:$G$4518,"Paid/ Closed")="Paid/ Closed","Paid/ Closed", "Still_Outstanding")</f>
        <v>Paid/ Closed</v>
      </c>
      <c r="N4102" s="33">
        <f>IF(_xlfn.XLOOKUP(C4102,Raw_Data_Paid_23!$C$4:$C$2114,Raw_Data_Paid_23!$C$4:$C$2114,1)= 1,1,0)</f>
        <v>1</v>
      </c>
      <c r="O4102" t="str">
        <f>IF(M4102=$W$7,IF(AND(N4102,_xlfn.XLOOKUP(C4102,Raw_Data_OS_23!$C$7:$C$4518,Raw_Data_OS_23!$G$7:$G$4518,0)=G4102),"A",IF(_xlfn.XLOOKUP(C4102,Raw_Data_Paid_23!$C$4:$C$2114,Raw_Data_Paid_23!$C$4:$C$2114,"B1")="B1","B1","B2")),IF(_xlfn.XLOOKUP(C4102,Raw_Data_Paid_23!$C$4:$C$2114,Raw_Data_Paid_23!$C$4:$C$2114,"C1")="C1","C1","C2"))</f>
        <v>C1</v>
      </c>
      <c r="P4102" t="str">
        <f t="shared" si="114"/>
        <v>2021C1Motor Private</v>
      </c>
    </row>
    <row r="4103" spans="3:16" x14ac:dyDescent="0.35">
      <c r="C4103" s="6" t="s">
        <v>3037</v>
      </c>
      <c r="D4103" s="7" t="s">
        <v>3916</v>
      </c>
      <c r="E4103" s="7" t="s">
        <v>5798</v>
      </c>
      <c r="F4103" s="8" t="s">
        <v>3910</v>
      </c>
      <c r="G4103" s="9">
        <v>34125</v>
      </c>
      <c r="H4103" s="10">
        <v>2020</v>
      </c>
      <c r="I4103" s="10">
        <v>2021</v>
      </c>
      <c r="J4103" s="11" t="s">
        <v>11</v>
      </c>
      <c r="K4103" s="12">
        <v>34125</v>
      </c>
      <c r="L4103" s="12">
        <v>1</v>
      </c>
      <c r="M4103" s="33" t="str">
        <f>IF(_xlfn.XLOOKUP(C4103,Raw_Data_OS_23!$C$7:$C$4518,Raw_Data_OS_23!$G$7:$G$4518,"Paid/ Closed")="Paid/ Closed","Paid/ Closed", "Still_Outstanding")</f>
        <v>Still_Outstanding</v>
      </c>
      <c r="N4103" s="33">
        <f>IF(_xlfn.XLOOKUP(C4103,Raw_Data_Paid_23!$C$4:$C$2114,Raw_Data_Paid_23!$C$4:$C$2114,1)= 1,1,0)</f>
        <v>1</v>
      </c>
      <c r="O4103" t="str">
        <f>IF(M4103=$W$7,IF(AND(N4103,_xlfn.XLOOKUP(C4103,Raw_Data_OS_23!$C$7:$C$4518,Raw_Data_OS_23!$G$7:$G$4518,0)=G4103),"A",IF(_xlfn.XLOOKUP(C4103,Raw_Data_Paid_23!$C$4:$C$2114,Raw_Data_Paid_23!$C$4:$C$2114,"B1")="B1","B1","B2")),IF(_xlfn.XLOOKUP(C4103,Raw_Data_Paid_23!$C$4:$C$2114,Raw_Data_Paid_23!$C$4:$C$2114,"C1")="C1","C1","C2"))</f>
        <v>A</v>
      </c>
      <c r="P4103" t="str">
        <f t="shared" si="114"/>
        <v>2020AMotor Private</v>
      </c>
    </row>
    <row r="4104" spans="3:16" x14ac:dyDescent="0.35">
      <c r="C4104" s="6" t="s">
        <v>3038</v>
      </c>
      <c r="D4104" s="7" t="s">
        <v>4166</v>
      </c>
      <c r="E4104" s="7" t="s">
        <v>5805</v>
      </c>
      <c r="F4104" s="8" t="s">
        <v>3910</v>
      </c>
      <c r="G4104" s="9">
        <v>170000</v>
      </c>
      <c r="H4104" s="10">
        <v>2020</v>
      </c>
      <c r="I4104" s="10">
        <v>2021</v>
      </c>
      <c r="J4104" s="11" t="s">
        <v>11</v>
      </c>
      <c r="K4104" s="12">
        <v>170000</v>
      </c>
      <c r="L4104" s="12">
        <v>1</v>
      </c>
      <c r="M4104" s="33" t="str">
        <f>IF(_xlfn.XLOOKUP(C4104,Raw_Data_OS_23!$C$7:$C$4518,Raw_Data_OS_23!$G$7:$G$4518,"Paid/ Closed")="Paid/ Closed","Paid/ Closed", "Still_Outstanding")</f>
        <v>Still_Outstanding</v>
      </c>
      <c r="N4104" s="33">
        <f>IF(_xlfn.XLOOKUP(C4104,Raw_Data_Paid_23!$C$4:$C$2114,Raw_Data_Paid_23!$C$4:$C$2114,1)= 1,1,0)</f>
        <v>0</v>
      </c>
      <c r="O4104" t="str">
        <f>IF(M4104=$W$7,IF(AND(N4104,_xlfn.XLOOKUP(C4104,Raw_Data_OS_23!$C$7:$C$4518,Raw_Data_OS_23!$G$7:$G$4518,0)=G4104),"A",IF(_xlfn.XLOOKUP(C4104,Raw_Data_Paid_23!$C$4:$C$2114,Raw_Data_Paid_23!$C$4:$C$2114,"B1")="B1","B1","B2")),IF(_xlfn.XLOOKUP(C4104,Raw_Data_Paid_23!$C$4:$C$2114,Raw_Data_Paid_23!$C$4:$C$2114,"C1")="C1","C1","C2"))</f>
        <v>B2</v>
      </c>
      <c r="P4104" t="str">
        <f t="shared" si="114"/>
        <v>2020B2Motor Private</v>
      </c>
    </row>
    <row r="4105" spans="3:16" x14ac:dyDescent="0.35">
      <c r="C4105" s="6" t="s">
        <v>3039</v>
      </c>
      <c r="D4105" s="7" t="s">
        <v>5778</v>
      </c>
      <c r="E4105" s="7" t="s">
        <v>5863</v>
      </c>
      <c r="F4105" s="8" t="s">
        <v>3910</v>
      </c>
      <c r="G4105" s="9">
        <v>4095</v>
      </c>
      <c r="H4105" s="10">
        <v>2021</v>
      </c>
      <c r="I4105" s="10">
        <v>2021</v>
      </c>
      <c r="J4105" s="11" t="s">
        <v>2250</v>
      </c>
      <c r="K4105" s="12">
        <v>4095</v>
      </c>
      <c r="L4105" s="12">
        <v>1</v>
      </c>
      <c r="M4105" s="33" t="str">
        <f>IF(_xlfn.XLOOKUP(C4105,Raw_Data_OS_23!$C$7:$C$4518,Raw_Data_OS_23!$G$7:$G$4518,"Paid/ Closed")="Paid/ Closed","Paid/ Closed", "Still_Outstanding")</f>
        <v>Paid/ Closed</v>
      </c>
      <c r="N4105" s="33">
        <f>IF(_xlfn.XLOOKUP(C4105,Raw_Data_Paid_23!$C$4:$C$2114,Raw_Data_Paid_23!$C$4:$C$2114,1)= 1,1,0)</f>
        <v>1</v>
      </c>
      <c r="O4105" t="str">
        <f>IF(M4105=$W$7,IF(AND(N4105,_xlfn.XLOOKUP(C4105,Raw_Data_OS_23!$C$7:$C$4518,Raw_Data_OS_23!$G$7:$G$4518,0)=G4105),"A",IF(_xlfn.XLOOKUP(C4105,Raw_Data_Paid_23!$C$4:$C$2114,Raw_Data_Paid_23!$C$4:$C$2114,"B1")="B1","B1","B2")),IF(_xlfn.XLOOKUP(C4105,Raw_Data_Paid_23!$C$4:$C$2114,Raw_Data_Paid_23!$C$4:$C$2114,"C1")="C1","C1","C2"))</f>
        <v>C1</v>
      </c>
      <c r="P4105" t="str">
        <f t="shared" si="114"/>
        <v>2021C1Motor Private</v>
      </c>
    </row>
    <row r="4106" spans="3:16" x14ac:dyDescent="0.35">
      <c r="C4106" s="6" t="s">
        <v>2498</v>
      </c>
      <c r="D4106" s="7" t="s">
        <v>5802</v>
      </c>
      <c r="E4106" s="7" t="s">
        <v>5798</v>
      </c>
      <c r="F4106" s="8" t="s">
        <v>3910</v>
      </c>
      <c r="G4106" s="9">
        <v>34500</v>
      </c>
      <c r="H4106" s="10">
        <v>2021</v>
      </c>
      <c r="I4106" s="10">
        <v>2021</v>
      </c>
      <c r="J4106" s="11" t="s">
        <v>2250</v>
      </c>
      <c r="K4106" s="12">
        <v>34500</v>
      </c>
      <c r="L4106" s="12">
        <v>1</v>
      </c>
      <c r="M4106" s="33" t="str">
        <f>IF(_xlfn.XLOOKUP(C4106,Raw_Data_OS_23!$C$7:$C$4518,Raw_Data_OS_23!$G$7:$G$4518,"Paid/ Closed")="Paid/ Closed","Paid/ Closed", "Still_Outstanding")</f>
        <v>Still_Outstanding</v>
      </c>
      <c r="N4106" s="33">
        <f>IF(_xlfn.XLOOKUP(C4106,Raw_Data_Paid_23!$C$4:$C$2114,Raw_Data_Paid_23!$C$4:$C$2114,1)= 1,1,0)</f>
        <v>1</v>
      </c>
      <c r="O4106" t="str">
        <f>IF(M4106=$W$7,IF(AND(N4106,_xlfn.XLOOKUP(C4106,Raw_Data_OS_23!$C$7:$C$4518,Raw_Data_OS_23!$G$7:$G$4518,0)=G4106),"A",IF(_xlfn.XLOOKUP(C4106,Raw_Data_Paid_23!$C$4:$C$2114,Raw_Data_Paid_23!$C$4:$C$2114,"B1")="B1","B1","B2")),IF(_xlfn.XLOOKUP(C4106,Raw_Data_Paid_23!$C$4:$C$2114,Raw_Data_Paid_23!$C$4:$C$2114,"C1")="C1","C1","C2"))</f>
        <v>B1</v>
      </c>
      <c r="P4106" t="str">
        <f t="shared" si="114"/>
        <v>2021B1Motor Private</v>
      </c>
    </row>
    <row r="4107" spans="3:16" x14ac:dyDescent="0.35">
      <c r="C4107" s="6" t="s">
        <v>3040</v>
      </c>
      <c r="D4107" s="7" t="s">
        <v>6384</v>
      </c>
      <c r="E4107" s="7" t="s">
        <v>5805</v>
      </c>
      <c r="F4107" s="8" t="s">
        <v>3908</v>
      </c>
      <c r="G4107" s="9">
        <v>148000</v>
      </c>
      <c r="H4107" s="10">
        <v>2021</v>
      </c>
      <c r="I4107" s="10">
        <v>2021</v>
      </c>
      <c r="J4107" s="11" t="s">
        <v>2250</v>
      </c>
      <c r="K4107" s="12">
        <v>148000</v>
      </c>
      <c r="L4107" s="12">
        <v>1</v>
      </c>
      <c r="M4107" s="33" t="str">
        <f>IF(_xlfn.XLOOKUP(C4107,Raw_Data_OS_23!$C$7:$C$4518,Raw_Data_OS_23!$G$7:$G$4518,"Paid/ Closed")="Paid/ Closed","Paid/ Closed", "Still_Outstanding")</f>
        <v>Still_Outstanding</v>
      </c>
      <c r="N4107" s="33">
        <f>IF(_xlfn.XLOOKUP(C4107,Raw_Data_Paid_23!$C$4:$C$2114,Raw_Data_Paid_23!$C$4:$C$2114,1)= 1,1,0)</f>
        <v>1</v>
      </c>
      <c r="O4107" t="str">
        <f>IF(M4107=$W$7,IF(AND(N4107,_xlfn.XLOOKUP(C4107,Raw_Data_OS_23!$C$7:$C$4518,Raw_Data_OS_23!$G$7:$G$4518,0)=G4107),"A",IF(_xlfn.XLOOKUP(C4107,Raw_Data_Paid_23!$C$4:$C$2114,Raw_Data_Paid_23!$C$4:$C$2114,"B1")="B1","B1","B2")),IF(_xlfn.XLOOKUP(C4107,Raw_Data_Paid_23!$C$4:$C$2114,Raw_Data_Paid_23!$C$4:$C$2114,"C1")="C1","C1","C2"))</f>
        <v>B1</v>
      </c>
      <c r="P4107" t="str">
        <f t="shared" si="114"/>
        <v>2021B1Motor Commercial</v>
      </c>
    </row>
    <row r="4108" spans="3:16" x14ac:dyDescent="0.35">
      <c r="C4108" s="6" t="s">
        <v>2499</v>
      </c>
      <c r="D4108" s="7" t="s">
        <v>6382</v>
      </c>
      <c r="E4108" s="7" t="s">
        <v>5805</v>
      </c>
      <c r="F4108" s="8" t="s">
        <v>3910</v>
      </c>
      <c r="G4108" s="9">
        <v>1081790.5882000001</v>
      </c>
      <c r="H4108" s="10">
        <v>2021</v>
      </c>
      <c r="I4108" s="10">
        <v>2021</v>
      </c>
      <c r="J4108" s="11" t="s">
        <v>2250</v>
      </c>
      <c r="K4108" s="12">
        <v>1081790.5882000001</v>
      </c>
      <c r="L4108" s="12">
        <v>1</v>
      </c>
      <c r="M4108" s="33" t="str">
        <f>IF(_xlfn.XLOOKUP(C4108,Raw_Data_OS_23!$C$7:$C$4518,Raw_Data_OS_23!$G$7:$G$4518,"Paid/ Closed")="Paid/ Closed","Paid/ Closed", "Still_Outstanding")</f>
        <v>Still_Outstanding</v>
      </c>
      <c r="N4108" s="33">
        <f>IF(_xlfn.XLOOKUP(C4108,Raw_Data_Paid_23!$C$4:$C$2114,Raw_Data_Paid_23!$C$4:$C$2114,1)= 1,1,0)</f>
        <v>1</v>
      </c>
      <c r="O4108" t="str">
        <f>IF(M4108=$W$7,IF(AND(N4108,_xlfn.XLOOKUP(C4108,Raw_Data_OS_23!$C$7:$C$4518,Raw_Data_OS_23!$G$7:$G$4518,0)=G4108),"A",IF(_xlfn.XLOOKUP(C4108,Raw_Data_Paid_23!$C$4:$C$2114,Raw_Data_Paid_23!$C$4:$C$2114,"B1")="B1","B1","B2")),IF(_xlfn.XLOOKUP(C4108,Raw_Data_Paid_23!$C$4:$C$2114,Raw_Data_Paid_23!$C$4:$C$2114,"C1")="C1","C1","C2"))</f>
        <v>B1</v>
      </c>
      <c r="P4108" t="str">
        <f t="shared" si="114"/>
        <v>2021B1Motor Private</v>
      </c>
    </row>
    <row r="4109" spans="3:16" x14ac:dyDescent="0.35">
      <c r="C4109" s="6" t="s">
        <v>2500</v>
      </c>
      <c r="D4109" s="7" t="s">
        <v>5931</v>
      </c>
      <c r="E4109" s="7" t="s">
        <v>5805</v>
      </c>
      <c r="F4109" s="8" t="s">
        <v>3910</v>
      </c>
      <c r="G4109" s="9">
        <v>239500</v>
      </c>
      <c r="H4109" s="10">
        <v>2021</v>
      </c>
      <c r="I4109" s="10">
        <v>2021</v>
      </c>
      <c r="J4109" s="11" t="s">
        <v>2250</v>
      </c>
      <c r="K4109" s="12">
        <v>239500</v>
      </c>
      <c r="L4109" s="12">
        <v>1</v>
      </c>
      <c r="M4109" s="33" t="str">
        <f>IF(_xlfn.XLOOKUP(C4109,Raw_Data_OS_23!$C$7:$C$4518,Raw_Data_OS_23!$G$7:$G$4518,"Paid/ Closed")="Paid/ Closed","Paid/ Closed", "Still_Outstanding")</f>
        <v>Still_Outstanding</v>
      </c>
      <c r="N4109" s="33">
        <f>IF(_xlfn.XLOOKUP(C4109,Raw_Data_Paid_23!$C$4:$C$2114,Raw_Data_Paid_23!$C$4:$C$2114,1)= 1,1,0)</f>
        <v>0</v>
      </c>
      <c r="O4109" t="str">
        <f>IF(M4109=$W$7,IF(AND(N4109,_xlfn.XLOOKUP(C4109,Raw_Data_OS_23!$C$7:$C$4518,Raw_Data_OS_23!$G$7:$G$4518,0)=G4109),"A",IF(_xlfn.XLOOKUP(C4109,Raw_Data_Paid_23!$C$4:$C$2114,Raw_Data_Paid_23!$C$4:$C$2114,"B1")="B1","B1","B2")),IF(_xlfn.XLOOKUP(C4109,Raw_Data_Paid_23!$C$4:$C$2114,Raw_Data_Paid_23!$C$4:$C$2114,"C1")="C1","C1","C2"))</f>
        <v>B2</v>
      </c>
      <c r="P4109" t="str">
        <f t="shared" si="114"/>
        <v>2021B2Motor Private</v>
      </c>
    </row>
    <row r="4110" spans="3:16" x14ac:dyDescent="0.35">
      <c r="C4110" s="6" t="s">
        <v>3041</v>
      </c>
      <c r="D4110" s="7" t="s">
        <v>5789</v>
      </c>
      <c r="E4110" s="7" t="s">
        <v>5794</v>
      </c>
      <c r="F4110" s="8" t="s">
        <v>3910</v>
      </c>
      <c r="G4110" s="9">
        <v>18380</v>
      </c>
      <c r="H4110" s="10">
        <v>2021</v>
      </c>
      <c r="I4110" s="10">
        <v>2021</v>
      </c>
      <c r="J4110" s="11" t="s">
        <v>2250</v>
      </c>
      <c r="K4110" s="12">
        <v>18380</v>
      </c>
      <c r="L4110" s="12">
        <v>1</v>
      </c>
      <c r="M4110" s="33" t="str">
        <f>IF(_xlfn.XLOOKUP(C4110,Raw_Data_OS_23!$C$7:$C$4518,Raw_Data_OS_23!$G$7:$G$4518,"Paid/ Closed")="Paid/ Closed","Paid/ Closed", "Still_Outstanding")</f>
        <v>Paid/ Closed</v>
      </c>
      <c r="N4110" s="33">
        <f>IF(_xlfn.XLOOKUP(C4110,Raw_Data_Paid_23!$C$4:$C$2114,Raw_Data_Paid_23!$C$4:$C$2114,1)= 1,1,0)</f>
        <v>1</v>
      </c>
      <c r="O4110" t="str">
        <f>IF(M4110=$W$7,IF(AND(N4110,_xlfn.XLOOKUP(C4110,Raw_Data_OS_23!$C$7:$C$4518,Raw_Data_OS_23!$G$7:$G$4518,0)=G4110),"A",IF(_xlfn.XLOOKUP(C4110,Raw_Data_Paid_23!$C$4:$C$2114,Raw_Data_Paid_23!$C$4:$C$2114,"B1")="B1","B1","B2")),IF(_xlfn.XLOOKUP(C4110,Raw_Data_Paid_23!$C$4:$C$2114,Raw_Data_Paid_23!$C$4:$C$2114,"C1")="C1","C1","C2"))</f>
        <v>C1</v>
      </c>
      <c r="P4110" t="str">
        <f t="shared" si="114"/>
        <v>2021C1Motor Private</v>
      </c>
    </row>
    <row r="4111" spans="3:16" x14ac:dyDescent="0.35">
      <c r="C4111" s="6" t="s">
        <v>3042</v>
      </c>
      <c r="D4111" s="7" t="s">
        <v>5773</v>
      </c>
      <c r="E4111" s="7" t="s">
        <v>5808</v>
      </c>
      <c r="F4111" s="8" t="s">
        <v>3908</v>
      </c>
      <c r="G4111" s="9">
        <v>390000</v>
      </c>
      <c r="H4111" s="10">
        <v>2021</v>
      </c>
      <c r="I4111" s="10">
        <v>2021</v>
      </c>
      <c r="J4111" s="11" t="s">
        <v>2250</v>
      </c>
      <c r="K4111" s="12">
        <v>390000</v>
      </c>
      <c r="L4111" s="12">
        <v>1</v>
      </c>
      <c r="M4111" s="33" t="str">
        <f>IF(_xlfn.XLOOKUP(C4111,Raw_Data_OS_23!$C$7:$C$4518,Raw_Data_OS_23!$G$7:$G$4518,"Paid/ Closed")="Paid/ Closed","Paid/ Closed", "Still_Outstanding")</f>
        <v>Still_Outstanding</v>
      </c>
      <c r="N4111" s="33">
        <f>IF(_xlfn.XLOOKUP(C4111,Raw_Data_Paid_23!$C$4:$C$2114,Raw_Data_Paid_23!$C$4:$C$2114,1)= 1,1,0)</f>
        <v>0</v>
      </c>
      <c r="O4111" t="str">
        <f>IF(M4111=$W$7,IF(AND(N4111,_xlfn.XLOOKUP(C4111,Raw_Data_OS_23!$C$7:$C$4518,Raw_Data_OS_23!$G$7:$G$4518,0)=G4111),"A",IF(_xlfn.XLOOKUP(C4111,Raw_Data_Paid_23!$C$4:$C$2114,Raw_Data_Paid_23!$C$4:$C$2114,"B1")="B1","B1","B2")),IF(_xlfn.XLOOKUP(C4111,Raw_Data_Paid_23!$C$4:$C$2114,Raw_Data_Paid_23!$C$4:$C$2114,"C1")="C1","C1","C2"))</f>
        <v>B2</v>
      </c>
      <c r="P4111" t="str">
        <f t="shared" si="114"/>
        <v>2021B2Motor Commercial</v>
      </c>
    </row>
    <row r="4112" spans="3:16" x14ac:dyDescent="0.35">
      <c r="C4112" s="6" t="s">
        <v>3043</v>
      </c>
      <c r="D4112" s="7" t="s">
        <v>5822</v>
      </c>
      <c r="E4112" s="7" t="s">
        <v>5805</v>
      </c>
      <c r="F4112" s="8" t="s">
        <v>3908</v>
      </c>
      <c r="G4112" s="9">
        <v>200000</v>
      </c>
      <c r="H4112" s="10">
        <v>2021</v>
      </c>
      <c r="I4112" s="10">
        <v>2021</v>
      </c>
      <c r="J4112" s="11" t="s">
        <v>2250</v>
      </c>
      <c r="K4112" s="12">
        <v>200000</v>
      </c>
      <c r="L4112" s="12">
        <v>1</v>
      </c>
      <c r="M4112" s="33" t="str">
        <f>IF(_xlfn.XLOOKUP(C4112,Raw_Data_OS_23!$C$7:$C$4518,Raw_Data_OS_23!$G$7:$G$4518,"Paid/ Closed")="Paid/ Closed","Paid/ Closed", "Still_Outstanding")</f>
        <v>Paid/ Closed</v>
      </c>
      <c r="N4112" s="33">
        <f>IF(_xlfn.XLOOKUP(C4112,Raw_Data_Paid_23!$C$4:$C$2114,Raw_Data_Paid_23!$C$4:$C$2114,1)= 1,1,0)</f>
        <v>1</v>
      </c>
      <c r="O4112" t="str">
        <f>IF(M4112=$W$7,IF(AND(N4112,_xlfn.XLOOKUP(C4112,Raw_Data_OS_23!$C$7:$C$4518,Raw_Data_OS_23!$G$7:$G$4518,0)=G4112),"A",IF(_xlfn.XLOOKUP(C4112,Raw_Data_Paid_23!$C$4:$C$2114,Raw_Data_Paid_23!$C$4:$C$2114,"B1")="B1","B1","B2")),IF(_xlfn.XLOOKUP(C4112,Raw_Data_Paid_23!$C$4:$C$2114,Raw_Data_Paid_23!$C$4:$C$2114,"C1")="C1","C1","C2"))</f>
        <v>C1</v>
      </c>
      <c r="P4112" t="str">
        <f t="shared" si="114"/>
        <v>2021C1Motor Commercial</v>
      </c>
    </row>
    <row r="4113" spans="3:16" x14ac:dyDescent="0.35">
      <c r="C4113" s="6" t="s">
        <v>3044</v>
      </c>
      <c r="D4113" s="7" t="s">
        <v>6384</v>
      </c>
      <c r="E4113" s="7" t="s">
        <v>5805</v>
      </c>
      <c r="F4113" s="8" t="s">
        <v>3910</v>
      </c>
      <c r="G4113" s="9">
        <v>17062.5</v>
      </c>
      <c r="H4113" s="10">
        <v>2021</v>
      </c>
      <c r="I4113" s="10">
        <v>2021</v>
      </c>
      <c r="J4113" s="11" t="s">
        <v>2250</v>
      </c>
      <c r="K4113" s="12">
        <v>17062.5</v>
      </c>
      <c r="L4113" s="12">
        <v>1</v>
      </c>
      <c r="M4113" s="33" t="str">
        <f>IF(_xlfn.XLOOKUP(C4113,Raw_Data_OS_23!$C$7:$C$4518,Raw_Data_OS_23!$G$7:$G$4518,"Paid/ Closed")="Paid/ Closed","Paid/ Closed", "Still_Outstanding")</f>
        <v>Still_Outstanding</v>
      </c>
      <c r="N4113" s="33">
        <f>IF(_xlfn.XLOOKUP(C4113,Raw_Data_Paid_23!$C$4:$C$2114,Raw_Data_Paid_23!$C$4:$C$2114,1)= 1,1,0)</f>
        <v>1</v>
      </c>
      <c r="O4113" t="str">
        <f>IF(M4113=$W$7,IF(AND(N4113,_xlfn.XLOOKUP(C4113,Raw_Data_OS_23!$C$7:$C$4518,Raw_Data_OS_23!$G$7:$G$4518,0)=G4113),"A",IF(_xlfn.XLOOKUP(C4113,Raw_Data_Paid_23!$C$4:$C$2114,Raw_Data_Paid_23!$C$4:$C$2114,"B1")="B1","B1","B2")),IF(_xlfn.XLOOKUP(C4113,Raw_Data_Paid_23!$C$4:$C$2114,Raw_Data_Paid_23!$C$4:$C$2114,"C1")="C1","C1","C2"))</f>
        <v>B1</v>
      </c>
      <c r="P4113" t="str">
        <f t="shared" si="114"/>
        <v>2021B1Motor Private</v>
      </c>
    </row>
    <row r="4114" spans="3:16" x14ac:dyDescent="0.35">
      <c r="C4114" s="6" t="s">
        <v>3045</v>
      </c>
      <c r="D4114" s="7" t="s">
        <v>5433</v>
      </c>
      <c r="E4114" s="7" t="s">
        <v>5793</v>
      </c>
      <c r="F4114" s="8" t="s">
        <v>4263</v>
      </c>
      <c r="G4114" s="9">
        <v>120000</v>
      </c>
      <c r="H4114" s="10">
        <v>2021</v>
      </c>
      <c r="I4114" s="10">
        <v>2021</v>
      </c>
      <c r="J4114" s="11" t="s">
        <v>2250</v>
      </c>
      <c r="K4114" s="12">
        <v>120000</v>
      </c>
      <c r="L4114" s="12">
        <v>1</v>
      </c>
      <c r="M4114" s="33" t="str">
        <f>IF(_xlfn.XLOOKUP(C4114,Raw_Data_OS_23!$C$7:$C$4518,Raw_Data_OS_23!$G$7:$G$4518,"Paid/ Closed")="Paid/ Closed","Paid/ Closed", "Still_Outstanding")</f>
        <v>Paid/ Closed</v>
      </c>
      <c r="N4114" s="33">
        <f>IF(_xlfn.XLOOKUP(C4114,Raw_Data_Paid_23!$C$4:$C$2114,Raw_Data_Paid_23!$C$4:$C$2114,1)= 1,1,0)</f>
        <v>1</v>
      </c>
      <c r="O4114" t="str">
        <f>IF(M4114=$W$7,IF(AND(N4114,_xlfn.XLOOKUP(C4114,Raw_Data_OS_23!$C$7:$C$4518,Raw_Data_OS_23!$G$7:$G$4518,0)=G4114),"A",IF(_xlfn.XLOOKUP(C4114,Raw_Data_Paid_23!$C$4:$C$2114,Raw_Data_Paid_23!$C$4:$C$2114,"B1")="B1","B1","B2")),IF(_xlfn.XLOOKUP(C4114,Raw_Data_Paid_23!$C$4:$C$2114,Raw_Data_Paid_23!$C$4:$C$2114,"C1")="C1","C1","C2"))</f>
        <v>C1</v>
      </c>
      <c r="P4114" t="str">
        <f t="shared" si="114"/>
        <v>2021C1Personal Accident</v>
      </c>
    </row>
    <row r="4115" spans="3:16" x14ac:dyDescent="0.35">
      <c r="C4115" s="6" t="s">
        <v>3046</v>
      </c>
      <c r="D4115" s="7" t="s">
        <v>5310</v>
      </c>
      <c r="E4115" s="7" t="s">
        <v>5428</v>
      </c>
      <c r="F4115" s="8" t="s">
        <v>3910</v>
      </c>
      <c r="G4115" s="9">
        <v>6825</v>
      </c>
      <c r="H4115" s="10">
        <v>2021</v>
      </c>
      <c r="I4115" s="10">
        <v>2021</v>
      </c>
      <c r="J4115" s="11" t="s">
        <v>21</v>
      </c>
      <c r="K4115" s="12">
        <v>6825</v>
      </c>
      <c r="L4115" s="12">
        <v>1</v>
      </c>
      <c r="M4115" s="33" t="str">
        <f>IF(_xlfn.XLOOKUP(C4115,Raw_Data_OS_23!$C$7:$C$4518,Raw_Data_OS_23!$G$7:$G$4518,"Paid/ Closed")="Paid/ Closed","Paid/ Closed", "Still_Outstanding")</f>
        <v>Paid/ Closed</v>
      </c>
      <c r="N4115" s="33">
        <f>IF(_xlfn.XLOOKUP(C4115,Raw_Data_Paid_23!$C$4:$C$2114,Raw_Data_Paid_23!$C$4:$C$2114,1)= 1,1,0)</f>
        <v>1</v>
      </c>
      <c r="O4115" t="str">
        <f>IF(M4115=$W$7,IF(AND(N4115,_xlfn.XLOOKUP(C4115,Raw_Data_OS_23!$C$7:$C$4518,Raw_Data_OS_23!$G$7:$G$4518,0)=G4115),"A",IF(_xlfn.XLOOKUP(C4115,Raw_Data_Paid_23!$C$4:$C$2114,Raw_Data_Paid_23!$C$4:$C$2114,"B1")="B1","B1","B2")),IF(_xlfn.XLOOKUP(C4115,Raw_Data_Paid_23!$C$4:$C$2114,Raw_Data_Paid_23!$C$4:$C$2114,"C1")="C1","C1","C2"))</f>
        <v>C1</v>
      </c>
      <c r="P4115" t="str">
        <f t="shared" si="114"/>
        <v>2021C1Motor Private</v>
      </c>
    </row>
    <row r="4116" spans="3:16" x14ac:dyDescent="0.35">
      <c r="C4116" s="6" t="s">
        <v>2501</v>
      </c>
      <c r="D4116" s="7" t="s">
        <v>5785</v>
      </c>
      <c r="E4116" s="7" t="s">
        <v>5798</v>
      </c>
      <c r="F4116" s="8" t="s">
        <v>4238</v>
      </c>
      <c r="G4116" s="9">
        <v>3995</v>
      </c>
      <c r="H4116" s="10">
        <v>2021</v>
      </c>
      <c r="I4116" s="10">
        <v>2021</v>
      </c>
      <c r="J4116" s="11" t="s">
        <v>2250</v>
      </c>
      <c r="K4116" s="12">
        <v>3995</v>
      </c>
      <c r="L4116" s="12">
        <v>1</v>
      </c>
      <c r="M4116" s="33" t="str">
        <f>IF(_xlfn.XLOOKUP(C4116,Raw_Data_OS_23!$C$7:$C$4518,Raw_Data_OS_23!$G$7:$G$4518,"Paid/ Closed")="Paid/ Closed","Paid/ Closed", "Still_Outstanding")</f>
        <v>Paid/ Closed</v>
      </c>
      <c r="N4116" s="33">
        <f>IF(_xlfn.XLOOKUP(C4116,Raw_Data_Paid_23!$C$4:$C$2114,Raw_Data_Paid_23!$C$4:$C$2114,1)= 1,1,0)</f>
        <v>1</v>
      </c>
      <c r="O4116" t="str">
        <f>IF(M4116=$W$7,IF(AND(N4116,_xlfn.XLOOKUP(C4116,Raw_Data_OS_23!$C$7:$C$4518,Raw_Data_OS_23!$G$7:$G$4518,0)=G4116),"A",IF(_xlfn.XLOOKUP(C4116,Raw_Data_Paid_23!$C$4:$C$2114,Raw_Data_Paid_23!$C$4:$C$2114,"B1")="B1","B1","B2")),IF(_xlfn.XLOOKUP(C4116,Raw_Data_Paid_23!$C$4:$C$2114,Raw_Data_Paid_23!$C$4:$C$2114,"C1")="C1","C1","C2"))</f>
        <v>C1</v>
      </c>
      <c r="P4116" t="str">
        <f t="shared" si="114"/>
        <v>2021C1Fire Domestic</v>
      </c>
    </row>
    <row r="4117" spans="3:16" x14ac:dyDescent="0.35">
      <c r="C4117" s="6" t="s">
        <v>6385</v>
      </c>
      <c r="D4117" s="7" t="s">
        <v>5431</v>
      </c>
      <c r="E4117" s="7" t="s">
        <v>5754</v>
      </c>
      <c r="F4117" s="8" t="s">
        <v>4195</v>
      </c>
      <c r="G4117" s="9">
        <v>76255</v>
      </c>
      <c r="H4117" s="10">
        <v>2021</v>
      </c>
      <c r="I4117" s="10">
        <v>2021</v>
      </c>
      <c r="J4117" s="11" t="s">
        <v>2250</v>
      </c>
      <c r="K4117" s="12">
        <v>13146.711375905001</v>
      </c>
      <c r="L4117" s="12">
        <v>1</v>
      </c>
      <c r="M4117" s="33" t="str">
        <f>IF(_xlfn.XLOOKUP(C4117,Raw_Data_OS_23!$C$7:$C$4518,Raw_Data_OS_23!$G$7:$G$4518,"Paid/ Closed")="Paid/ Closed","Paid/ Closed", "Still_Outstanding")</f>
        <v>Still_Outstanding</v>
      </c>
      <c r="N4117" s="33">
        <f>IF(_xlfn.XLOOKUP(C4117,Raw_Data_Paid_23!$C$4:$C$2114,Raw_Data_Paid_23!$C$4:$C$2114,1)= 1,1,0)</f>
        <v>1</v>
      </c>
      <c r="O4117" t="str">
        <f>IF(M4117=$W$7,IF(AND(N4117,_xlfn.XLOOKUP(C4117,Raw_Data_OS_23!$C$7:$C$4518,Raw_Data_OS_23!$G$7:$G$4518,0)=G4117),"A",IF(_xlfn.XLOOKUP(C4117,Raw_Data_Paid_23!$C$4:$C$2114,Raw_Data_Paid_23!$C$4:$C$2114,"B1")="B1","B1","B2")),IF(_xlfn.XLOOKUP(C4117,Raw_Data_Paid_23!$C$4:$C$2114,Raw_Data_Paid_23!$C$4:$C$2114,"C1")="C1","C1","C2"))</f>
        <v>B1</v>
      </c>
      <c r="P4117" t="str">
        <f t="shared" si="114"/>
        <v>2021B1Engineering</v>
      </c>
    </row>
    <row r="4118" spans="3:16" x14ac:dyDescent="0.35">
      <c r="C4118" s="6" t="s">
        <v>3047</v>
      </c>
      <c r="D4118" s="7" t="s">
        <v>5798</v>
      </c>
      <c r="E4118" s="7" t="s">
        <v>5795</v>
      </c>
      <c r="F4118" s="8" t="s">
        <v>3910</v>
      </c>
      <c r="G4118" s="9">
        <v>29245</v>
      </c>
      <c r="H4118" s="10">
        <v>2021</v>
      </c>
      <c r="I4118" s="10">
        <v>2021</v>
      </c>
      <c r="J4118" s="11" t="s">
        <v>2250</v>
      </c>
      <c r="K4118" s="12">
        <v>29245</v>
      </c>
      <c r="L4118" s="12">
        <v>1</v>
      </c>
      <c r="M4118" s="33" t="str">
        <f>IF(_xlfn.XLOOKUP(C4118,Raw_Data_OS_23!$C$7:$C$4518,Raw_Data_OS_23!$G$7:$G$4518,"Paid/ Closed")="Paid/ Closed","Paid/ Closed", "Still_Outstanding")</f>
        <v>Still_Outstanding</v>
      </c>
      <c r="N4118" s="33">
        <f>IF(_xlfn.XLOOKUP(C4118,Raw_Data_Paid_23!$C$4:$C$2114,Raw_Data_Paid_23!$C$4:$C$2114,1)= 1,1,0)</f>
        <v>1</v>
      </c>
      <c r="O4118" t="str">
        <f>IF(M4118=$W$7,IF(AND(N4118,_xlfn.XLOOKUP(C4118,Raw_Data_OS_23!$C$7:$C$4518,Raw_Data_OS_23!$G$7:$G$4518,0)=G4118),"A",IF(_xlfn.XLOOKUP(C4118,Raw_Data_Paid_23!$C$4:$C$2114,Raw_Data_Paid_23!$C$4:$C$2114,"B1")="B1","B1","B2")),IF(_xlfn.XLOOKUP(C4118,Raw_Data_Paid_23!$C$4:$C$2114,Raw_Data_Paid_23!$C$4:$C$2114,"C1")="C1","C1","C2"))</f>
        <v>B1</v>
      </c>
      <c r="P4118" t="str">
        <f t="shared" si="114"/>
        <v>2021B1Motor Private</v>
      </c>
    </row>
    <row r="4119" spans="3:16" x14ac:dyDescent="0.35">
      <c r="C4119" s="6" t="s">
        <v>3048</v>
      </c>
      <c r="D4119" s="7" t="s">
        <v>5863</v>
      </c>
      <c r="E4119" s="7" t="s">
        <v>5795</v>
      </c>
      <c r="F4119" s="8" t="s">
        <v>3910</v>
      </c>
      <c r="G4119" s="9">
        <v>7000</v>
      </c>
      <c r="H4119" s="10">
        <v>2021</v>
      </c>
      <c r="I4119" s="10">
        <v>2021</v>
      </c>
      <c r="J4119" s="11" t="s">
        <v>2250</v>
      </c>
      <c r="K4119" s="12">
        <v>7000</v>
      </c>
      <c r="L4119" s="12">
        <v>1</v>
      </c>
      <c r="M4119" s="33" t="str">
        <f>IF(_xlfn.XLOOKUP(C4119,Raw_Data_OS_23!$C$7:$C$4518,Raw_Data_OS_23!$G$7:$G$4518,"Paid/ Closed")="Paid/ Closed","Paid/ Closed", "Still_Outstanding")</f>
        <v>Still_Outstanding</v>
      </c>
      <c r="N4119" s="33">
        <f>IF(_xlfn.XLOOKUP(C4119,Raw_Data_Paid_23!$C$4:$C$2114,Raw_Data_Paid_23!$C$4:$C$2114,1)= 1,1,0)</f>
        <v>1</v>
      </c>
      <c r="O4119" t="str">
        <f>IF(M4119=$W$7,IF(AND(N4119,_xlfn.XLOOKUP(C4119,Raw_Data_OS_23!$C$7:$C$4518,Raw_Data_OS_23!$G$7:$G$4518,0)=G4119),"A",IF(_xlfn.XLOOKUP(C4119,Raw_Data_Paid_23!$C$4:$C$2114,Raw_Data_Paid_23!$C$4:$C$2114,"B1")="B1","B1","B2")),IF(_xlfn.XLOOKUP(C4119,Raw_Data_Paid_23!$C$4:$C$2114,Raw_Data_Paid_23!$C$4:$C$2114,"C1")="C1","C1","C2"))</f>
        <v>B1</v>
      </c>
      <c r="P4119" t="str">
        <f t="shared" si="114"/>
        <v>2021B1Motor Private</v>
      </c>
    </row>
    <row r="4120" spans="3:16" x14ac:dyDescent="0.35">
      <c r="C4120" s="6" t="s">
        <v>3049</v>
      </c>
      <c r="D4120" s="7" t="s">
        <v>3931</v>
      </c>
      <c r="E4120" s="7" t="s">
        <v>4163</v>
      </c>
      <c r="F4120" s="8" t="s">
        <v>3910</v>
      </c>
      <c r="G4120" s="9">
        <v>6825</v>
      </c>
      <c r="H4120" s="10">
        <v>2021</v>
      </c>
      <c r="I4120" s="10">
        <v>2021</v>
      </c>
      <c r="J4120" s="11" t="s">
        <v>21</v>
      </c>
      <c r="K4120" s="12">
        <v>6825</v>
      </c>
      <c r="L4120" s="12">
        <v>1</v>
      </c>
      <c r="M4120" s="33" t="str">
        <f>IF(_xlfn.XLOOKUP(C4120,Raw_Data_OS_23!$C$7:$C$4518,Raw_Data_OS_23!$G$7:$G$4518,"Paid/ Closed")="Paid/ Closed","Paid/ Closed", "Still_Outstanding")</f>
        <v>Paid/ Closed</v>
      </c>
      <c r="N4120" s="33">
        <f>IF(_xlfn.XLOOKUP(C4120,Raw_Data_Paid_23!$C$4:$C$2114,Raw_Data_Paid_23!$C$4:$C$2114,1)= 1,1,0)</f>
        <v>1</v>
      </c>
      <c r="O4120" t="str">
        <f>IF(M4120=$W$7,IF(AND(N4120,_xlfn.XLOOKUP(C4120,Raw_Data_OS_23!$C$7:$C$4518,Raw_Data_OS_23!$G$7:$G$4518,0)=G4120),"A",IF(_xlfn.XLOOKUP(C4120,Raw_Data_Paid_23!$C$4:$C$2114,Raw_Data_Paid_23!$C$4:$C$2114,"B1")="B1","B1","B2")),IF(_xlfn.XLOOKUP(C4120,Raw_Data_Paid_23!$C$4:$C$2114,Raw_Data_Paid_23!$C$4:$C$2114,"C1")="C1","C1","C2"))</f>
        <v>C1</v>
      </c>
      <c r="P4120" t="str">
        <f t="shared" si="114"/>
        <v>2021C1Motor Private</v>
      </c>
    </row>
    <row r="4121" spans="3:16" x14ac:dyDescent="0.35">
      <c r="C4121" s="6" t="s">
        <v>3050</v>
      </c>
      <c r="D4121" s="7" t="s">
        <v>5793</v>
      </c>
      <c r="E4121" s="7" t="s">
        <v>5785</v>
      </c>
      <c r="F4121" s="8" t="s">
        <v>658</v>
      </c>
      <c r="G4121" s="9">
        <v>110000</v>
      </c>
      <c r="H4121" s="10">
        <v>2021</v>
      </c>
      <c r="I4121" s="10">
        <v>2021</v>
      </c>
      <c r="J4121" s="11" t="s">
        <v>2250</v>
      </c>
      <c r="K4121" s="12">
        <v>110000</v>
      </c>
      <c r="L4121" s="12">
        <v>1</v>
      </c>
      <c r="M4121" s="33" t="str">
        <f>IF(_xlfn.XLOOKUP(C4121,Raw_Data_OS_23!$C$7:$C$4518,Raw_Data_OS_23!$G$7:$G$4518,"Paid/ Closed")="Paid/ Closed","Paid/ Closed", "Still_Outstanding")</f>
        <v>Still_Outstanding</v>
      </c>
      <c r="N4121" s="33">
        <f>IF(_xlfn.XLOOKUP(C4121,Raw_Data_Paid_23!$C$4:$C$2114,Raw_Data_Paid_23!$C$4:$C$2114,1)= 1,1,0)</f>
        <v>1</v>
      </c>
      <c r="O4121" t="str">
        <f>IF(M4121=$W$7,IF(AND(N4121,_xlfn.XLOOKUP(C4121,Raw_Data_OS_23!$C$7:$C$4518,Raw_Data_OS_23!$G$7:$G$4518,0)=G4121),"A",IF(_xlfn.XLOOKUP(C4121,Raw_Data_Paid_23!$C$4:$C$2114,Raw_Data_Paid_23!$C$4:$C$2114,"B1")="B1","B1","B2")),IF(_xlfn.XLOOKUP(C4121,Raw_Data_Paid_23!$C$4:$C$2114,Raw_Data_Paid_23!$C$4:$C$2114,"C1")="C1","C1","C2"))</f>
        <v>A</v>
      </c>
      <c r="P4121" t="str">
        <f t="shared" si="114"/>
        <v>2021AWorkmen's Compensation</v>
      </c>
    </row>
    <row r="4122" spans="3:16" x14ac:dyDescent="0.35">
      <c r="C4122" s="6" t="s">
        <v>2502</v>
      </c>
      <c r="D4122" s="7" t="s">
        <v>5863</v>
      </c>
      <c r="E4122" s="7" t="s">
        <v>5798</v>
      </c>
      <c r="F4122" s="8" t="s">
        <v>3910</v>
      </c>
      <c r="G4122" s="9">
        <v>27150</v>
      </c>
      <c r="H4122" s="10">
        <v>2021</v>
      </c>
      <c r="I4122" s="10">
        <v>2021</v>
      </c>
      <c r="J4122" s="11" t="s">
        <v>2250</v>
      </c>
      <c r="K4122" s="12">
        <v>27150</v>
      </c>
      <c r="L4122" s="12">
        <v>1</v>
      </c>
      <c r="M4122" s="33" t="str">
        <f>IF(_xlfn.XLOOKUP(C4122,Raw_Data_OS_23!$C$7:$C$4518,Raw_Data_OS_23!$G$7:$G$4518,"Paid/ Closed")="Paid/ Closed","Paid/ Closed", "Still_Outstanding")</f>
        <v>Still_Outstanding</v>
      </c>
      <c r="N4122" s="33">
        <f>IF(_xlfn.XLOOKUP(C4122,Raw_Data_Paid_23!$C$4:$C$2114,Raw_Data_Paid_23!$C$4:$C$2114,1)= 1,1,0)</f>
        <v>1</v>
      </c>
      <c r="O4122" t="str">
        <f>IF(M4122=$W$7,IF(AND(N4122,_xlfn.XLOOKUP(C4122,Raw_Data_OS_23!$C$7:$C$4518,Raw_Data_OS_23!$G$7:$G$4518,0)=G4122),"A",IF(_xlfn.XLOOKUP(C4122,Raw_Data_Paid_23!$C$4:$C$2114,Raw_Data_Paid_23!$C$4:$C$2114,"B1")="B1","B1","B2")),IF(_xlfn.XLOOKUP(C4122,Raw_Data_Paid_23!$C$4:$C$2114,Raw_Data_Paid_23!$C$4:$C$2114,"C1")="C1","C1","C2"))</f>
        <v>B1</v>
      </c>
      <c r="P4122" t="str">
        <f t="shared" si="114"/>
        <v>2021B1Motor Private</v>
      </c>
    </row>
    <row r="4123" spans="3:16" x14ac:dyDescent="0.35">
      <c r="C4123" s="6" t="s">
        <v>3051</v>
      </c>
      <c r="D4123" s="7" t="s">
        <v>5805</v>
      </c>
      <c r="E4123" s="7" t="s">
        <v>5786</v>
      </c>
      <c r="F4123" s="8" t="s">
        <v>3908</v>
      </c>
      <c r="G4123" s="9">
        <v>78750</v>
      </c>
      <c r="H4123" s="10">
        <v>2021</v>
      </c>
      <c r="I4123" s="10">
        <v>2021</v>
      </c>
      <c r="J4123" s="11" t="s">
        <v>2250</v>
      </c>
      <c r="K4123" s="12">
        <v>78750</v>
      </c>
      <c r="L4123" s="12">
        <v>1</v>
      </c>
      <c r="M4123" s="33" t="str">
        <f>IF(_xlfn.XLOOKUP(C4123,Raw_Data_OS_23!$C$7:$C$4518,Raw_Data_OS_23!$G$7:$G$4518,"Paid/ Closed")="Paid/ Closed","Paid/ Closed", "Still_Outstanding")</f>
        <v>Paid/ Closed</v>
      </c>
      <c r="N4123" s="33">
        <f>IF(_xlfn.XLOOKUP(C4123,Raw_Data_Paid_23!$C$4:$C$2114,Raw_Data_Paid_23!$C$4:$C$2114,1)= 1,1,0)</f>
        <v>1</v>
      </c>
      <c r="O4123" t="str">
        <f>IF(M4123=$W$7,IF(AND(N4123,_xlfn.XLOOKUP(C4123,Raw_Data_OS_23!$C$7:$C$4518,Raw_Data_OS_23!$G$7:$G$4518,0)=G4123),"A",IF(_xlfn.XLOOKUP(C4123,Raw_Data_Paid_23!$C$4:$C$2114,Raw_Data_Paid_23!$C$4:$C$2114,"B1")="B1","B1","B2")),IF(_xlfn.XLOOKUP(C4123,Raw_Data_Paid_23!$C$4:$C$2114,Raw_Data_Paid_23!$C$4:$C$2114,"C1")="C1","C1","C2"))</f>
        <v>C1</v>
      </c>
      <c r="P4123" t="str">
        <f t="shared" si="114"/>
        <v>2021C1Motor Commercial</v>
      </c>
    </row>
    <row r="4124" spans="3:16" x14ac:dyDescent="0.35">
      <c r="C4124" s="6" t="s">
        <v>3052</v>
      </c>
      <c r="D4124" s="7" t="s">
        <v>5808</v>
      </c>
      <c r="E4124" s="7" t="s">
        <v>5795</v>
      </c>
      <c r="F4124" s="8" t="s">
        <v>3908</v>
      </c>
      <c r="G4124" s="9">
        <v>118792</v>
      </c>
      <c r="H4124" s="10">
        <v>2021</v>
      </c>
      <c r="I4124" s="10">
        <v>2021</v>
      </c>
      <c r="J4124" s="11" t="s">
        <v>2250</v>
      </c>
      <c r="K4124" s="12">
        <v>118792</v>
      </c>
      <c r="L4124" s="12">
        <v>1</v>
      </c>
      <c r="M4124" s="33" t="str">
        <f>IF(_xlfn.XLOOKUP(C4124,Raw_Data_OS_23!$C$7:$C$4518,Raw_Data_OS_23!$G$7:$G$4518,"Paid/ Closed")="Paid/ Closed","Paid/ Closed", "Still_Outstanding")</f>
        <v>Paid/ Closed</v>
      </c>
      <c r="N4124" s="33">
        <f>IF(_xlfn.XLOOKUP(C4124,Raw_Data_Paid_23!$C$4:$C$2114,Raw_Data_Paid_23!$C$4:$C$2114,1)= 1,1,0)</f>
        <v>0</v>
      </c>
      <c r="O4124" t="str">
        <f>IF(M4124=$W$7,IF(AND(N4124,_xlfn.XLOOKUP(C4124,Raw_Data_OS_23!$C$7:$C$4518,Raw_Data_OS_23!$G$7:$G$4518,0)=G4124),"A",IF(_xlfn.XLOOKUP(C4124,Raw_Data_Paid_23!$C$4:$C$2114,Raw_Data_Paid_23!$C$4:$C$2114,"B1")="B1","B1","B2")),IF(_xlfn.XLOOKUP(C4124,Raw_Data_Paid_23!$C$4:$C$2114,Raw_Data_Paid_23!$C$4:$C$2114,"C1")="C1","C1","C2"))</f>
        <v>C2</v>
      </c>
      <c r="P4124" t="str">
        <f t="shared" si="114"/>
        <v>2021C2Motor Commercial</v>
      </c>
    </row>
    <row r="4125" spans="3:16" x14ac:dyDescent="0.35">
      <c r="C4125" s="6" t="s">
        <v>3053</v>
      </c>
      <c r="D4125" s="7" t="s">
        <v>5431</v>
      </c>
      <c r="E4125" s="7" t="s">
        <v>5795</v>
      </c>
      <c r="F4125" s="8" t="s">
        <v>3908</v>
      </c>
      <c r="G4125" s="9">
        <v>34125</v>
      </c>
      <c r="H4125" s="10">
        <v>2021</v>
      </c>
      <c r="I4125" s="10">
        <v>2021</v>
      </c>
      <c r="J4125" s="11" t="s">
        <v>2250</v>
      </c>
      <c r="K4125" s="12">
        <v>34125</v>
      </c>
      <c r="L4125" s="12">
        <v>1</v>
      </c>
      <c r="M4125" s="33" t="str">
        <f>IF(_xlfn.XLOOKUP(C4125,Raw_Data_OS_23!$C$7:$C$4518,Raw_Data_OS_23!$G$7:$G$4518,"Paid/ Closed")="Paid/ Closed","Paid/ Closed", "Still_Outstanding")</f>
        <v>Still_Outstanding</v>
      </c>
      <c r="N4125" s="33">
        <f>IF(_xlfn.XLOOKUP(C4125,Raw_Data_Paid_23!$C$4:$C$2114,Raw_Data_Paid_23!$C$4:$C$2114,1)= 1,1,0)</f>
        <v>1</v>
      </c>
      <c r="O4125" t="str">
        <f>IF(M4125=$W$7,IF(AND(N4125,_xlfn.XLOOKUP(C4125,Raw_Data_OS_23!$C$7:$C$4518,Raw_Data_OS_23!$G$7:$G$4518,0)=G4125),"A",IF(_xlfn.XLOOKUP(C4125,Raw_Data_Paid_23!$C$4:$C$2114,Raw_Data_Paid_23!$C$4:$C$2114,"B1")="B1","B1","B2")),IF(_xlfn.XLOOKUP(C4125,Raw_Data_Paid_23!$C$4:$C$2114,Raw_Data_Paid_23!$C$4:$C$2114,"C1")="C1","C1","C2"))</f>
        <v>B1</v>
      </c>
      <c r="P4125" t="str">
        <f t="shared" si="114"/>
        <v>2021B1Motor Commercial</v>
      </c>
    </row>
    <row r="4126" spans="3:16" x14ac:dyDescent="0.35">
      <c r="C4126" s="6" t="s">
        <v>3054</v>
      </c>
      <c r="D4126" s="7" t="s">
        <v>5772</v>
      </c>
      <c r="E4126" s="7" t="s">
        <v>5795</v>
      </c>
      <c r="F4126" s="8" t="s">
        <v>3910</v>
      </c>
      <c r="G4126" s="9">
        <v>69728</v>
      </c>
      <c r="H4126" s="10">
        <v>2021</v>
      </c>
      <c r="I4126" s="10">
        <v>2021</v>
      </c>
      <c r="J4126" s="11" t="s">
        <v>2250</v>
      </c>
      <c r="K4126" s="12">
        <v>69728</v>
      </c>
      <c r="L4126" s="12">
        <v>1</v>
      </c>
      <c r="M4126" s="33" t="str">
        <f>IF(_xlfn.XLOOKUP(C4126,Raw_Data_OS_23!$C$7:$C$4518,Raw_Data_OS_23!$G$7:$G$4518,"Paid/ Closed")="Paid/ Closed","Paid/ Closed", "Still_Outstanding")</f>
        <v>Paid/ Closed</v>
      </c>
      <c r="N4126" s="33">
        <f>IF(_xlfn.XLOOKUP(C4126,Raw_Data_Paid_23!$C$4:$C$2114,Raw_Data_Paid_23!$C$4:$C$2114,1)= 1,1,0)</f>
        <v>0</v>
      </c>
      <c r="O4126" t="str">
        <f>IF(M4126=$W$7,IF(AND(N4126,_xlfn.XLOOKUP(C4126,Raw_Data_OS_23!$C$7:$C$4518,Raw_Data_OS_23!$G$7:$G$4518,0)=G4126),"A",IF(_xlfn.XLOOKUP(C4126,Raw_Data_Paid_23!$C$4:$C$2114,Raw_Data_Paid_23!$C$4:$C$2114,"B1")="B1","B1","B2")),IF(_xlfn.XLOOKUP(C4126,Raw_Data_Paid_23!$C$4:$C$2114,Raw_Data_Paid_23!$C$4:$C$2114,"C1")="C1","C1","C2"))</f>
        <v>C2</v>
      </c>
      <c r="P4126" t="str">
        <f t="shared" si="114"/>
        <v>2021C2Motor Private</v>
      </c>
    </row>
    <row r="4127" spans="3:16" x14ac:dyDescent="0.35">
      <c r="C4127" s="6" t="s">
        <v>2503</v>
      </c>
      <c r="D4127" s="7" t="s">
        <v>5863</v>
      </c>
      <c r="E4127" s="7" t="s">
        <v>5786</v>
      </c>
      <c r="F4127" s="8" t="s">
        <v>3908</v>
      </c>
      <c r="G4127" s="9">
        <v>45275</v>
      </c>
      <c r="H4127" s="10">
        <v>2021</v>
      </c>
      <c r="I4127" s="10">
        <v>2021</v>
      </c>
      <c r="J4127" s="11" t="s">
        <v>2250</v>
      </c>
      <c r="K4127" s="12">
        <v>45275</v>
      </c>
      <c r="L4127" s="12">
        <v>1</v>
      </c>
      <c r="M4127" s="33" t="str">
        <f>IF(_xlfn.XLOOKUP(C4127,Raw_Data_OS_23!$C$7:$C$4518,Raw_Data_OS_23!$G$7:$G$4518,"Paid/ Closed")="Paid/ Closed","Paid/ Closed", "Still_Outstanding")</f>
        <v>Still_Outstanding</v>
      </c>
      <c r="N4127" s="33">
        <f>IF(_xlfn.XLOOKUP(C4127,Raw_Data_Paid_23!$C$4:$C$2114,Raw_Data_Paid_23!$C$4:$C$2114,1)= 1,1,0)</f>
        <v>1</v>
      </c>
      <c r="O4127" t="str">
        <f>IF(M4127=$W$7,IF(AND(N4127,_xlfn.XLOOKUP(C4127,Raw_Data_OS_23!$C$7:$C$4518,Raw_Data_OS_23!$G$7:$G$4518,0)=G4127),"A",IF(_xlfn.XLOOKUP(C4127,Raw_Data_Paid_23!$C$4:$C$2114,Raw_Data_Paid_23!$C$4:$C$2114,"B1")="B1","B1","B2")),IF(_xlfn.XLOOKUP(C4127,Raw_Data_Paid_23!$C$4:$C$2114,Raw_Data_Paid_23!$C$4:$C$2114,"C1")="C1","C1","C2"))</f>
        <v>A</v>
      </c>
      <c r="P4127" t="str">
        <f t="shared" si="114"/>
        <v>2021AMotor Commercial</v>
      </c>
    </row>
    <row r="4128" spans="3:16" x14ac:dyDescent="0.35">
      <c r="C4128" s="6" t="s">
        <v>3055</v>
      </c>
      <c r="D4128" s="7" t="s">
        <v>5805</v>
      </c>
      <c r="E4128" s="7" t="s">
        <v>5786</v>
      </c>
      <c r="F4128" s="8" t="s">
        <v>3910</v>
      </c>
      <c r="G4128" s="9">
        <v>34125</v>
      </c>
      <c r="H4128" s="10">
        <v>2021</v>
      </c>
      <c r="I4128" s="10">
        <v>2021</v>
      </c>
      <c r="J4128" s="11" t="s">
        <v>2250</v>
      </c>
      <c r="K4128" s="12">
        <v>34125</v>
      </c>
      <c r="L4128" s="12">
        <v>1</v>
      </c>
      <c r="M4128" s="33" t="str">
        <f>IF(_xlfn.XLOOKUP(C4128,Raw_Data_OS_23!$C$7:$C$4518,Raw_Data_OS_23!$G$7:$G$4518,"Paid/ Closed")="Paid/ Closed","Paid/ Closed", "Still_Outstanding")</f>
        <v>Still_Outstanding</v>
      </c>
      <c r="N4128" s="33">
        <f>IF(_xlfn.XLOOKUP(C4128,Raw_Data_Paid_23!$C$4:$C$2114,Raw_Data_Paid_23!$C$4:$C$2114,1)= 1,1,0)</f>
        <v>1</v>
      </c>
      <c r="O4128" t="str">
        <f>IF(M4128=$W$7,IF(AND(N4128,_xlfn.XLOOKUP(C4128,Raw_Data_OS_23!$C$7:$C$4518,Raw_Data_OS_23!$G$7:$G$4518,0)=G4128),"A",IF(_xlfn.XLOOKUP(C4128,Raw_Data_Paid_23!$C$4:$C$2114,Raw_Data_Paid_23!$C$4:$C$2114,"B1")="B1","B1","B2")),IF(_xlfn.XLOOKUP(C4128,Raw_Data_Paid_23!$C$4:$C$2114,Raw_Data_Paid_23!$C$4:$C$2114,"C1")="C1","C1","C2"))</f>
        <v>B1</v>
      </c>
      <c r="P4128" t="str">
        <f t="shared" si="114"/>
        <v>2021B1Motor Private</v>
      </c>
    </row>
    <row r="4129" spans="3:16" x14ac:dyDescent="0.35">
      <c r="C4129" s="6" t="s">
        <v>3056</v>
      </c>
      <c r="D4129" s="7" t="s">
        <v>5813</v>
      </c>
      <c r="E4129" s="7" t="s">
        <v>5786</v>
      </c>
      <c r="F4129" s="8" t="s">
        <v>3910</v>
      </c>
      <c r="G4129" s="9">
        <v>27300</v>
      </c>
      <c r="H4129" s="10">
        <v>2021</v>
      </c>
      <c r="I4129" s="10">
        <v>2021</v>
      </c>
      <c r="J4129" s="11" t="s">
        <v>2250</v>
      </c>
      <c r="K4129" s="12">
        <v>27300</v>
      </c>
      <c r="L4129" s="12">
        <v>1</v>
      </c>
      <c r="M4129" s="33" t="str">
        <f>IF(_xlfn.XLOOKUP(C4129,Raw_Data_OS_23!$C$7:$C$4518,Raw_Data_OS_23!$G$7:$G$4518,"Paid/ Closed")="Paid/ Closed","Paid/ Closed", "Still_Outstanding")</f>
        <v>Still_Outstanding</v>
      </c>
      <c r="N4129" s="33">
        <f>IF(_xlfn.XLOOKUP(C4129,Raw_Data_Paid_23!$C$4:$C$2114,Raw_Data_Paid_23!$C$4:$C$2114,1)= 1,1,0)</f>
        <v>1</v>
      </c>
      <c r="O4129" t="str">
        <f>IF(M4129=$W$7,IF(AND(N4129,_xlfn.XLOOKUP(C4129,Raw_Data_OS_23!$C$7:$C$4518,Raw_Data_OS_23!$G$7:$G$4518,0)=G4129),"A",IF(_xlfn.XLOOKUP(C4129,Raw_Data_Paid_23!$C$4:$C$2114,Raw_Data_Paid_23!$C$4:$C$2114,"B1")="B1","B1","B2")),IF(_xlfn.XLOOKUP(C4129,Raw_Data_Paid_23!$C$4:$C$2114,Raw_Data_Paid_23!$C$4:$C$2114,"C1")="C1","C1","C2"))</f>
        <v>A</v>
      </c>
      <c r="P4129" t="str">
        <f t="shared" si="114"/>
        <v>2021AMotor Private</v>
      </c>
    </row>
    <row r="4130" spans="3:16" x14ac:dyDescent="0.35">
      <c r="C4130" s="6" t="s">
        <v>2504</v>
      </c>
      <c r="D4130" s="7" t="s">
        <v>6382</v>
      </c>
      <c r="E4130" s="7" t="s">
        <v>5795</v>
      </c>
      <c r="F4130" s="8" t="s">
        <v>3910</v>
      </c>
      <c r="G4130" s="9">
        <v>30000</v>
      </c>
      <c r="H4130" s="10">
        <v>2021</v>
      </c>
      <c r="I4130" s="10">
        <v>2021</v>
      </c>
      <c r="J4130" s="11" t="s">
        <v>2250</v>
      </c>
      <c r="K4130" s="12">
        <v>30000</v>
      </c>
      <c r="L4130" s="12">
        <v>1</v>
      </c>
      <c r="M4130" s="33" t="str">
        <f>IF(_xlfn.XLOOKUP(C4130,Raw_Data_OS_23!$C$7:$C$4518,Raw_Data_OS_23!$G$7:$G$4518,"Paid/ Closed")="Paid/ Closed","Paid/ Closed", "Still_Outstanding")</f>
        <v>Still_Outstanding</v>
      </c>
      <c r="N4130" s="33">
        <f>IF(_xlfn.XLOOKUP(C4130,Raw_Data_Paid_23!$C$4:$C$2114,Raw_Data_Paid_23!$C$4:$C$2114,1)= 1,1,0)</f>
        <v>1</v>
      </c>
      <c r="O4130" t="str">
        <f>IF(M4130=$W$7,IF(AND(N4130,_xlfn.XLOOKUP(C4130,Raw_Data_OS_23!$C$7:$C$4518,Raw_Data_OS_23!$G$7:$G$4518,0)=G4130),"A",IF(_xlfn.XLOOKUP(C4130,Raw_Data_Paid_23!$C$4:$C$2114,Raw_Data_Paid_23!$C$4:$C$2114,"B1")="B1","B1","B2")),IF(_xlfn.XLOOKUP(C4130,Raw_Data_Paid_23!$C$4:$C$2114,Raw_Data_Paid_23!$C$4:$C$2114,"C1")="C1","C1","C2"))</f>
        <v>B1</v>
      </c>
      <c r="P4130" t="str">
        <f t="shared" si="114"/>
        <v>2021B1Motor Private</v>
      </c>
    </row>
    <row r="4131" spans="3:16" x14ac:dyDescent="0.35">
      <c r="C4131" s="6" t="s">
        <v>3057</v>
      </c>
      <c r="D4131" s="7" t="s">
        <v>5771</v>
      </c>
      <c r="E4131" s="7" t="s">
        <v>5798</v>
      </c>
      <c r="F4131" s="8" t="s">
        <v>3910</v>
      </c>
      <c r="G4131" s="9">
        <v>509980</v>
      </c>
      <c r="H4131" s="10">
        <v>2021</v>
      </c>
      <c r="I4131" s="10">
        <v>2021</v>
      </c>
      <c r="J4131" s="11" t="s">
        <v>2250</v>
      </c>
      <c r="K4131" s="12">
        <v>509980</v>
      </c>
      <c r="L4131" s="12">
        <v>1</v>
      </c>
      <c r="M4131" s="33" t="str">
        <f>IF(_xlfn.XLOOKUP(C4131,Raw_Data_OS_23!$C$7:$C$4518,Raw_Data_OS_23!$G$7:$G$4518,"Paid/ Closed")="Paid/ Closed","Paid/ Closed", "Still_Outstanding")</f>
        <v>Still_Outstanding</v>
      </c>
      <c r="N4131" s="33">
        <f>IF(_xlfn.XLOOKUP(C4131,Raw_Data_Paid_23!$C$4:$C$2114,Raw_Data_Paid_23!$C$4:$C$2114,1)= 1,1,0)</f>
        <v>0</v>
      </c>
      <c r="O4131" t="str">
        <f>IF(M4131=$W$7,IF(AND(N4131,_xlfn.XLOOKUP(C4131,Raw_Data_OS_23!$C$7:$C$4518,Raw_Data_OS_23!$G$7:$G$4518,0)=G4131),"A",IF(_xlfn.XLOOKUP(C4131,Raw_Data_Paid_23!$C$4:$C$2114,Raw_Data_Paid_23!$C$4:$C$2114,"B1")="B1","B1","B2")),IF(_xlfn.XLOOKUP(C4131,Raw_Data_Paid_23!$C$4:$C$2114,Raw_Data_Paid_23!$C$4:$C$2114,"C1")="C1","C1","C2"))</f>
        <v>B2</v>
      </c>
      <c r="P4131" t="str">
        <f t="shared" si="114"/>
        <v>2021B2Motor Private</v>
      </c>
    </row>
    <row r="4132" spans="3:16" x14ac:dyDescent="0.35">
      <c r="C4132" s="6" t="s">
        <v>3058</v>
      </c>
      <c r="D4132" s="7" t="s">
        <v>5775</v>
      </c>
      <c r="E4132" s="7" t="s">
        <v>5786</v>
      </c>
      <c r="F4132" s="8" t="s">
        <v>3910</v>
      </c>
      <c r="G4132" s="9">
        <v>17062.5</v>
      </c>
      <c r="H4132" s="10">
        <v>2021</v>
      </c>
      <c r="I4132" s="10">
        <v>2021</v>
      </c>
      <c r="J4132" s="11" t="s">
        <v>2250</v>
      </c>
      <c r="K4132" s="12">
        <v>17062.5</v>
      </c>
      <c r="L4132" s="12">
        <v>1</v>
      </c>
      <c r="M4132" s="33" t="str">
        <f>IF(_xlfn.XLOOKUP(C4132,Raw_Data_OS_23!$C$7:$C$4518,Raw_Data_OS_23!$G$7:$G$4518,"Paid/ Closed")="Paid/ Closed","Paid/ Closed", "Still_Outstanding")</f>
        <v>Paid/ Closed</v>
      </c>
      <c r="N4132" s="33">
        <f>IF(_xlfn.XLOOKUP(C4132,Raw_Data_Paid_23!$C$4:$C$2114,Raw_Data_Paid_23!$C$4:$C$2114,1)= 1,1,0)</f>
        <v>1</v>
      </c>
      <c r="O4132" t="str">
        <f>IF(M4132=$W$7,IF(AND(N4132,_xlfn.XLOOKUP(C4132,Raw_Data_OS_23!$C$7:$C$4518,Raw_Data_OS_23!$G$7:$G$4518,0)=G4132),"A",IF(_xlfn.XLOOKUP(C4132,Raw_Data_Paid_23!$C$4:$C$2114,Raw_Data_Paid_23!$C$4:$C$2114,"B1")="B1","B1","B2")),IF(_xlfn.XLOOKUP(C4132,Raw_Data_Paid_23!$C$4:$C$2114,Raw_Data_Paid_23!$C$4:$C$2114,"C1")="C1","C1","C2"))</f>
        <v>C1</v>
      </c>
      <c r="P4132" t="str">
        <f t="shared" si="114"/>
        <v>2021C1Motor Private</v>
      </c>
    </row>
    <row r="4133" spans="3:16" x14ac:dyDescent="0.35">
      <c r="C4133" s="6" t="s">
        <v>3059</v>
      </c>
      <c r="D4133" s="7" t="s">
        <v>5774</v>
      </c>
      <c r="E4133" s="7" t="s">
        <v>5786</v>
      </c>
      <c r="F4133" s="8" t="s">
        <v>3910</v>
      </c>
      <c r="G4133" s="9">
        <v>350000</v>
      </c>
      <c r="H4133" s="10">
        <v>2021</v>
      </c>
      <c r="I4133" s="10">
        <v>2021</v>
      </c>
      <c r="J4133" s="11" t="s">
        <v>2250</v>
      </c>
      <c r="K4133" s="12">
        <v>350000</v>
      </c>
      <c r="L4133" s="12">
        <v>1</v>
      </c>
      <c r="M4133" s="33" t="str">
        <f>IF(_xlfn.XLOOKUP(C4133,Raw_Data_OS_23!$C$7:$C$4518,Raw_Data_OS_23!$G$7:$G$4518,"Paid/ Closed")="Paid/ Closed","Paid/ Closed", "Still_Outstanding")</f>
        <v>Still_Outstanding</v>
      </c>
      <c r="N4133" s="33">
        <f>IF(_xlfn.XLOOKUP(C4133,Raw_Data_Paid_23!$C$4:$C$2114,Raw_Data_Paid_23!$C$4:$C$2114,1)= 1,1,0)</f>
        <v>0</v>
      </c>
      <c r="O4133" t="str">
        <f>IF(M4133=$W$7,IF(AND(N4133,_xlfn.XLOOKUP(C4133,Raw_Data_OS_23!$C$7:$C$4518,Raw_Data_OS_23!$G$7:$G$4518,0)=G4133),"A",IF(_xlfn.XLOOKUP(C4133,Raw_Data_Paid_23!$C$4:$C$2114,Raw_Data_Paid_23!$C$4:$C$2114,"B1")="B1","B1","B2")),IF(_xlfn.XLOOKUP(C4133,Raw_Data_Paid_23!$C$4:$C$2114,Raw_Data_Paid_23!$C$4:$C$2114,"C1")="C1","C1","C2"))</f>
        <v>B2</v>
      </c>
      <c r="P4133" t="str">
        <f t="shared" si="114"/>
        <v>2021B2Motor Private</v>
      </c>
    </row>
    <row r="4134" spans="3:16" x14ac:dyDescent="0.35">
      <c r="C4134" s="6" t="s">
        <v>2505</v>
      </c>
      <c r="D4134" s="7" t="s">
        <v>5808</v>
      </c>
      <c r="E4134" s="7" t="s">
        <v>5786</v>
      </c>
      <c r="F4134" s="8" t="s">
        <v>3910</v>
      </c>
      <c r="G4134" s="9">
        <v>168000</v>
      </c>
      <c r="H4134" s="10">
        <v>2021</v>
      </c>
      <c r="I4134" s="10">
        <v>2021</v>
      </c>
      <c r="J4134" s="11" t="s">
        <v>2250</v>
      </c>
      <c r="K4134" s="12">
        <v>168000</v>
      </c>
      <c r="L4134" s="12">
        <v>1</v>
      </c>
      <c r="M4134" s="33" t="str">
        <f>IF(_xlfn.XLOOKUP(C4134,Raw_Data_OS_23!$C$7:$C$4518,Raw_Data_OS_23!$G$7:$G$4518,"Paid/ Closed")="Paid/ Closed","Paid/ Closed", "Still_Outstanding")</f>
        <v>Still_Outstanding</v>
      </c>
      <c r="N4134" s="33">
        <f>IF(_xlfn.XLOOKUP(C4134,Raw_Data_Paid_23!$C$4:$C$2114,Raw_Data_Paid_23!$C$4:$C$2114,1)= 1,1,0)</f>
        <v>0</v>
      </c>
      <c r="O4134" t="str">
        <f>IF(M4134=$W$7,IF(AND(N4134,_xlfn.XLOOKUP(C4134,Raw_Data_OS_23!$C$7:$C$4518,Raw_Data_OS_23!$G$7:$G$4518,0)=G4134),"A",IF(_xlfn.XLOOKUP(C4134,Raw_Data_Paid_23!$C$4:$C$2114,Raw_Data_Paid_23!$C$4:$C$2114,"B1")="B1","B1","B2")),IF(_xlfn.XLOOKUP(C4134,Raw_Data_Paid_23!$C$4:$C$2114,Raw_Data_Paid_23!$C$4:$C$2114,"C1")="C1","C1","C2"))</f>
        <v>B2</v>
      </c>
      <c r="P4134" t="str">
        <f t="shared" si="114"/>
        <v>2021B2Motor Private</v>
      </c>
    </row>
    <row r="4135" spans="3:16" x14ac:dyDescent="0.35">
      <c r="C4135" s="6" t="s">
        <v>3060</v>
      </c>
      <c r="D4135" s="7" t="s">
        <v>5242</v>
      </c>
      <c r="E4135" s="7" t="s">
        <v>5797</v>
      </c>
      <c r="F4135" s="8" t="s">
        <v>3908</v>
      </c>
      <c r="G4135" s="9">
        <v>50000</v>
      </c>
      <c r="H4135" s="10">
        <v>2021</v>
      </c>
      <c r="I4135" s="10">
        <v>2021</v>
      </c>
      <c r="J4135" s="11" t="s">
        <v>21</v>
      </c>
      <c r="K4135" s="12">
        <v>50000</v>
      </c>
      <c r="L4135" s="12">
        <v>1</v>
      </c>
      <c r="M4135" s="33" t="str">
        <f>IF(_xlfn.XLOOKUP(C4135,Raw_Data_OS_23!$C$7:$C$4518,Raw_Data_OS_23!$G$7:$G$4518,"Paid/ Closed")="Paid/ Closed","Paid/ Closed", "Still_Outstanding")</f>
        <v>Paid/ Closed</v>
      </c>
      <c r="N4135" s="33">
        <f>IF(_xlfn.XLOOKUP(C4135,Raw_Data_Paid_23!$C$4:$C$2114,Raw_Data_Paid_23!$C$4:$C$2114,1)= 1,1,0)</f>
        <v>1</v>
      </c>
      <c r="O4135" t="str">
        <f>IF(M4135=$W$7,IF(AND(N4135,_xlfn.XLOOKUP(C4135,Raw_Data_OS_23!$C$7:$C$4518,Raw_Data_OS_23!$G$7:$G$4518,0)=G4135),"A",IF(_xlfn.XLOOKUP(C4135,Raw_Data_Paid_23!$C$4:$C$2114,Raw_Data_Paid_23!$C$4:$C$2114,"B1")="B1","B1","B2")),IF(_xlfn.XLOOKUP(C4135,Raw_Data_Paid_23!$C$4:$C$2114,Raw_Data_Paid_23!$C$4:$C$2114,"C1")="C1","C1","C2"))</f>
        <v>C1</v>
      </c>
      <c r="P4135" t="str">
        <f t="shared" si="114"/>
        <v>2021C1Motor Commercial</v>
      </c>
    </row>
    <row r="4136" spans="3:16" x14ac:dyDescent="0.35">
      <c r="C4136" s="6" t="s">
        <v>3061</v>
      </c>
      <c r="D4136" s="7" t="s">
        <v>6382</v>
      </c>
      <c r="E4136" s="7" t="s">
        <v>5808</v>
      </c>
      <c r="F4136" s="8" t="s">
        <v>3910</v>
      </c>
      <c r="G4136" s="9">
        <v>150000</v>
      </c>
      <c r="H4136" s="10">
        <v>2021</v>
      </c>
      <c r="I4136" s="10">
        <v>2021</v>
      </c>
      <c r="J4136" s="11" t="s">
        <v>2250</v>
      </c>
      <c r="K4136" s="12">
        <v>150000</v>
      </c>
      <c r="L4136" s="12">
        <v>1</v>
      </c>
      <c r="M4136" s="33" t="str">
        <f>IF(_xlfn.XLOOKUP(C4136,Raw_Data_OS_23!$C$7:$C$4518,Raw_Data_OS_23!$G$7:$G$4518,"Paid/ Closed")="Paid/ Closed","Paid/ Closed", "Still_Outstanding")</f>
        <v>Still_Outstanding</v>
      </c>
      <c r="N4136" s="33">
        <f>IF(_xlfn.XLOOKUP(C4136,Raw_Data_Paid_23!$C$4:$C$2114,Raw_Data_Paid_23!$C$4:$C$2114,1)= 1,1,0)</f>
        <v>1</v>
      </c>
      <c r="O4136" t="str">
        <f>IF(M4136=$W$7,IF(AND(N4136,_xlfn.XLOOKUP(C4136,Raw_Data_OS_23!$C$7:$C$4518,Raw_Data_OS_23!$G$7:$G$4518,0)=G4136),"A",IF(_xlfn.XLOOKUP(C4136,Raw_Data_Paid_23!$C$4:$C$2114,Raw_Data_Paid_23!$C$4:$C$2114,"B1")="B1","B1","B2")),IF(_xlfn.XLOOKUP(C4136,Raw_Data_Paid_23!$C$4:$C$2114,Raw_Data_Paid_23!$C$4:$C$2114,"C1")="C1","C1","C2"))</f>
        <v>B1</v>
      </c>
      <c r="P4136" t="str">
        <f t="shared" si="114"/>
        <v>2021B1Motor Private</v>
      </c>
    </row>
    <row r="4137" spans="3:16" x14ac:dyDescent="0.35">
      <c r="C4137" s="6" t="s">
        <v>3062</v>
      </c>
      <c r="D4137" s="7" t="s">
        <v>5767</v>
      </c>
      <c r="E4137" s="7" t="s">
        <v>5797</v>
      </c>
      <c r="F4137" s="8" t="s">
        <v>3908</v>
      </c>
      <c r="G4137" s="9">
        <v>100000</v>
      </c>
      <c r="H4137" s="10">
        <v>2021</v>
      </c>
      <c r="I4137" s="10">
        <v>2021</v>
      </c>
      <c r="J4137" s="11" t="s">
        <v>2250</v>
      </c>
      <c r="K4137" s="12">
        <v>100000</v>
      </c>
      <c r="L4137" s="12">
        <v>1</v>
      </c>
      <c r="M4137" s="33" t="str">
        <f>IF(_xlfn.XLOOKUP(C4137,Raw_Data_OS_23!$C$7:$C$4518,Raw_Data_OS_23!$G$7:$G$4518,"Paid/ Closed")="Paid/ Closed","Paid/ Closed", "Still_Outstanding")</f>
        <v>Still_Outstanding</v>
      </c>
      <c r="N4137" s="33">
        <f>IF(_xlfn.XLOOKUP(C4137,Raw_Data_Paid_23!$C$4:$C$2114,Raw_Data_Paid_23!$C$4:$C$2114,1)= 1,1,0)</f>
        <v>1</v>
      </c>
      <c r="O4137" t="str">
        <f>IF(M4137=$W$7,IF(AND(N4137,_xlfn.XLOOKUP(C4137,Raw_Data_OS_23!$C$7:$C$4518,Raw_Data_OS_23!$G$7:$G$4518,0)=G4137),"A",IF(_xlfn.XLOOKUP(C4137,Raw_Data_Paid_23!$C$4:$C$2114,Raw_Data_Paid_23!$C$4:$C$2114,"B1")="B1","B1","B2")),IF(_xlfn.XLOOKUP(C4137,Raw_Data_Paid_23!$C$4:$C$2114,Raw_Data_Paid_23!$C$4:$C$2114,"C1")="C1","C1","C2"))</f>
        <v>B1</v>
      </c>
      <c r="P4137" t="str">
        <f t="shared" si="114"/>
        <v>2021B1Motor Commercial</v>
      </c>
    </row>
    <row r="4138" spans="3:16" x14ac:dyDescent="0.35">
      <c r="C4138" s="6" t="s">
        <v>3063</v>
      </c>
      <c r="D4138" s="7" t="s">
        <v>5799</v>
      </c>
      <c r="E4138" s="7" t="s">
        <v>5797</v>
      </c>
      <c r="F4138" s="8" t="s">
        <v>3910</v>
      </c>
      <c r="G4138" s="9">
        <v>303928.57140000002</v>
      </c>
      <c r="H4138" s="10">
        <v>2021</v>
      </c>
      <c r="I4138" s="10">
        <v>2021</v>
      </c>
      <c r="J4138" s="11" t="s">
        <v>2250</v>
      </c>
      <c r="K4138" s="12">
        <v>303928.57140000002</v>
      </c>
      <c r="L4138" s="12">
        <v>1</v>
      </c>
      <c r="M4138" s="33" t="str">
        <f>IF(_xlfn.XLOOKUP(C4138,Raw_Data_OS_23!$C$7:$C$4518,Raw_Data_OS_23!$G$7:$G$4518,"Paid/ Closed")="Paid/ Closed","Paid/ Closed", "Still_Outstanding")</f>
        <v>Still_Outstanding</v>
      </c>
      <c r="N4138" s="33">
        <f>IF(_xlfn.XLOOKUP(C4138,Raw_Data_Paid_23!$C$4:$C$2114,Raw_Data_Paid_23!$C$4:$C$2114,1)= 1,1,0)</f>
        <v>0</v>
      </c>
      <c r="O4138" t="str">
        <f>IF(M4138=$W$7,IF(AND(N4138,_xlfn.XLOOKUP(C4138,Raw_Data_OS_23!$C$7:$C$4518,Raw_Data_OS_23!$G$7:$G$4518,0)=G4138),"A",IF(_xlfn.XLOOKUP(C4138,Raw_Data_Paid_23!$C$4:$C$2114,Raw_Data_Paid_23!$C$4:$C$2114,"B1")="B1","B1","B2")),IF(_xlfn.XLOOKUP(C4138,Raw_Data_Paid_23!$C$4:$C$2114,Raw_Data_Paid_23!$C$4:$C$2114,"C1")="C1","C1","C2"))</f>
        <v>B2</v>
      </c>
      <c r="P4138" t="str">
        <f t="shared" si="114"/>
        <v>2021B2Motor Private</v>
      </c>
    </row>
    <row r="4139" spans="3:16" x14ac:dyDescent="0.35">
      <c r="C4139" s="6" t="s">
        <v>3064</v>
      </c>
      <c r="D4139" s="7" t="s">
        <v>5786</v>
      </c>
      <c r="E4139" s="7" t="s">
        <v>5797</v>
      </c>
      <c r="F4139" s="8" t="s">
        <v>3908</v>
      </c>
      <c r="G4139" s="9">
        <v>16280</v>
      </c>
      <c r="H4139" s="10">
        <v>2021</v>
      </c>
      <c r="I4139" s="10">
        <v>2021</v>
      </c>
      <c r="J4139" s="11" t="s">
        <v>2250</v>
      </c>
      <c r="K4139" s="12">
        <v>16280</v>
      </c>
      <c r="L4139" s="12">
        <v>1</v>
      </c>
      <c r="M4139" s="33" t="str">
        <f>IF(_xlfn.XLOOKUP(C4139,Raw_Data_OS_23!$C$7:$C$4518,Raw_Data_OS_23!$G$7:$G$4518,"Paid/ Closed")="Paid/ Closed","Paid/ Closed", "Still_Outstanding")</f>
        <v>Still_Outstanding</v>
      </c>
      <c r="N4139" s="33">
        <f>IF(_xlfn.XLOOKUP(C4139,Raw_Data_Paid_23!$C$4:$C$2114,Raw_Data_Paid_23!$C$4:$C$2114,1)= 1,1,0)</f>
        <v>1</v>
      </c>
      <c r="O4139" t="str">
        <f>IF(M4139=$W$7,IF(AND(N4139,_xlfn.XLOOKUP(C4139,Raw_Data_OS_23!$C$7:$C$4518,Raw_Data_OS_23!$G$7:$G$4518,0)=G4139),"A",IF(_xlfn.XLOOKUP(C4139,Raw_Data_Paid_23!$C$4:$C$2114,Raw_Data_Paid_23!$C$4:$C$2114,"B1")="B1","B1","B2")),IF(_xlfn.XLOOKUP(C4139,Raw_Data_Paid_23!$C$4:$C$2114,Raw_Data_Paid_23!$C$4:$C$2114,"C1")="C1","C1","C2"))</f>
        <v>B1</v>
      </c>
      <c r="P4139" t="str">
        <f t="shared" si="114"/>
        <v>2021B1Motor Commercial</v>
      </c>
    </row>
    <row r="4140" spans="3:16" x14ac:dyDescent="0.35">
      <c r="C4140" s="6" t="s">
        <v>3065</v>
      </c>
      <c r="D4140" s="7" t="s">
        <v>5808</v>
      </c>
      <c r="E4140" s="7" t="s">
        <v>5788</v>
      </c>
      <c r="F4140" s="8" t="s">
        <v>3910</v>
      </c>
      <c r="G4140" s="9">
        <v>22320</v>
      </c>
      <c r="H4140" s="10">
        <v>2021</v>
      </c>
      <c r="I4140" s="10">
        <v>2021</v>
      </c>
      <c r="J4140" s="11" t="s">
        <v>2250</v>
      </c>
      <c r="K4140" s="12">
        <v>22320</v>
      </c>
      <c r="L4140" s="12">
        <v>1</v>
      </c>
      <c r="M4140" s="33" t="str">
        <f>IF(_xlfn.XLOOKUP(C4140,Raw_Data_OS_23!$C$7:$C$4518,Raw_Data_OS_23!$G$7:$G$4518,"Paid/ Closed")="Paid/ Closed","Paid/ Closed", "Still_Outstanding")</f>
        <v>Still_Outstanding</v>
      </c>
      <c r="N4140" s="33">
        <f>IF(_xlfn.XLOOKUP(C4140,Raw_Data_Paid_23!$C$4:$C$2114,Raw_Data_Paid_23!$C$4:$C$2114,1)= 1,1,0)</f>
        <v>1</v>
      </c>
      <c r="O4140" t="str">
        <f>IF(M4140=$W$7,IF(AND(N4140,_xlfn.XLOOKUP(C4140,Raw_Data_OS_23!$C$7:$C$4518,Raw_Data_OS_23!$G$7:$G$4518,0)=G4140),"A",IF(_xlfn.XLOOKUP(C4140,Raw_Data_Paid_23!$C$4:$C$2114,Raw_Data_Paid_23!$C$4:$C$2114,"B1")="B1","B1","B2")),IF(_xlfn.XLOOKUP(C4140,Raw_Data_Paid_23!$C$4:$C$2114,Raw_Data_Paid_23!$C$4:$C$2114,"C1")="C1","C1","C2"))</f>
        <v>B1</v>
      </c>
      <c r="P4140" t="str">
        <f t="shared" si="114"/>
        <v>2021B1Motor Private</v>
      </c>
    </row>
    <row r="4141" spans="3:16" x14ac:dyDescent="0.35">
      <c r="C4141" s="6" t="s">
        <v>2506</v>
      </c>
      <c r="D4141" s="7" t="s">
        <v>5774</v>
      </c>
      <c r="E4141" s="7" t="s">
        <v>5784</v>
      </c>
      <c r="F4141" s="8" t="s">
        <v>3910</v>
      </c>
      <c r="G4141" s="9">
        <v>43200</v>
      </c>
      <c r="H4141" s="10">
        <v>2021</v>
      </c>
      <c r="I4141" s="10">
        <v>2021</v>
      </c>
      <c r="J4141" s="11" t="s">
        <v>2250</v>
      </c>
      <c r="K4141" s="12">
        <v>43200</v>
      </c>
      <c r="L4141" s="12">
        <v>1</v>
      </c>
      <c r="M4141" s="33" t="str">
        <f>IF(_xlfn.XLOOKUP(C4141,Raw_Data_OS_23!$C$7:$C$4518,Raw_Data_OS_23!$G$7:$G$4518,"Paid/ Closed")="Paid/ Closed","Paid/ Closed", "Still_Outstanding")</f>
        <v>Still_Outstanding</v>
      </c>
      <c r="N4141" s="33">
        <f>IF(_xlfn.XLOOKUP(C4141,Raw_Data_Paid_23!$C$4:$C$2114,Raw_Data_Paid_23!$C$4:$C$2114,1)= 1,1,0)</f>
        <v>1</v>
      </c>
      <c r="O4141" t="str">
        <f>IF(M4141=$W$7,IF(AND(N4141,_xlfn.XLOOKUP(C4141,Raw_Data_OS_23!$C$7:$C$4518,Raw_Data_OS_23!$G$7:$G$4518,0)=G4141),"A",IF(_xlfn.XLOOKUP(C4141,Raw_Data_Paid_23!$C$4:$C$2114,Raw_Data_Paid_23!$C$4:$C$2114,"B1")="B1","B1","B2")),IF(_xlfn.XLOOKUP(C4141,Raw_Data_Paid_23!$C$4:$C$2114,Raw_Data_Paid_23!$C$4:$C$2114,"C1")="C1","C1","C2"))</f>
        <v>A</v>
      </c>
      <c r="P4141" t="str">
        <f t="shared" si="114"/>
        <v>2021AMotor Private</v>
      </c>
    </row>
    <row r="4142" spans="3:16" x14ac:dyDescent="0.35">
      <c r="C4142" s="6" t="s">
        <v>3066</v>
      </c>
      <c r="D4142" s="7" t="s">
        <v>5786</v>
      </c>
      <c r="E4142" s="7" t="s">
        <v>5788</v>
      </c>
      <c r="F4142" s="8" t="s">
        <v>3908</v>
      </c>
      <c r="G4142" s="9">
        <v>34125</v>
      </c>
      <c r="H4142" s="10">
        <v>2021</v>
      </c>
      <c r="I4142" s="10">
        <v>2021</v>
      </c>
      <c r="J4142" s="11" t="s">
        <v>2250</v>
      </c>
      <c r="K4142" s="12">
        <v>34125</v>
      </c>
      <c r="L4142" s="12">
        <v>1</v>
      </c>
      <c r="M4142" s="33" t="str">
        <f>IF(_xlfn.XLOOKUP(C4142,Raw_Data_OS_23!$C$7:$C$4518,Raw_Data_OS_23!$G$7:$G$4518,"Paid/ Closed")="Paid/ Closed","Paid/ Closed", "Still_Outstanding")</f>
        <v>Still_Outstanding</v>
      </c>
      <c r="N4142" s="33">
        <f>IF(_xlfn.XLOOKUP(C4142,Raw_Data_Paid_23!$C$4:$C$2114,Raw_Data_Paid_23!$C$4:$C$2114,1)= 1,1,0)</f>
        <v>1</v>
      </c>
      <c r="O4142" t="str">
        <f>IF(M4142=$W$7,IF(AND(N4142,_xlfn.XLOOKUP(C4142,Raw_Data_OS_23!$C$7:$C$4518,Raw_Data_OS_23!$G$7:$G$4518,0)=G4142),"A",IF(_xlfn.XLOOKUP(C4142,Raw_Data_Paid_23!$C$4:$C$2114,Raw_Data_Paid_23!$C$4:$C$2114,"B1")="B1","B1","B2")),IF(_xlfn.XLOOKUP(C4142,Raw_Data_Paid_23!$C$4:$C$2114,Raw_Data_Paid_23!$C$4:$C$2114,"C1")="C1","C1","C2"))</f>
        <v>A</v>
      </c>
      <c r="P4142" t="str">
        <f t="shared" si="114"/>
        <v>2021AMotor Commercial</v>
      </c>
    </row>
    <row r="4143" spans="3:16" x14ac:dyDescent="0.35">
      <c r="C4143" s="6" t="s">
        <v>2507</v>
      </c>
      <c r="D4143" s="7" t="s">
        <v>6384</v>
      </c>
      <c r="E4143" s="7" t="s">
        <v>5788</v>
      </c>
      <c r="F4143" s="8" t="s">
        <v>3910</v>
      </c>
      <c r="G4143" s="9">
        <v>82000</v>
      </c>
      <c r="H4143" s="10">
        <v>2021</v>
      </c>
      <c r="I4143" s="10">
        <v>2021</v>
      </c>
      <c r="J4143" s="11" t="s">
        <v>2250</v>
      </c>
      <c r="K4143" s="12">
        <v>82000</v>
      </c>
      <c r="L4143" s="12">
        <v>1</v>
      </c>
      <c r="M4143" s="33" t="str">
        <f>IF(_xlfn.XLOOKUP(C4143,Raw_Data_OS_23!$C$7:$C$4518,Raw_Data_OS_23!$G$7:$G$4518,"Paid/ Closed")="Paid/ Closed","Paid/ Closed", "Still_Outstanding")</f>
        <v>Still_Outstanding</v>
      </c>
      <c r="N4143" s="33">
        <f>IF(_xlfn.XLOOKUP(C4143,Raw_Data_Paid_23!$C$4:$C$2114,Raw_Data_Paid_23!$C$4:$C$2114,1)= 1,1,0)</f>
        <v>1</v>
      </c>
      <c r="O4143" t="str">
        <f>IF(M4143=$W$7,IF(AND(N4143,_xlfn.XLOOKUP(C4143,Raw_Data_OS_23!$C$7:$C$4518,Raw_Data_OS_23!$G$7:$G$4518,0)=G4143),"A",IF(_xlfn.XLOOKUP(C4143,Raw_Data_Paid_23!$C$4:$C$2114,Raw_Data_Paid_23!$C$4:$C$2114,"B1")="B1","B1","B2")),IF(_xlfn.XLOOKUP(C4143,Raw_Data_Paid_23!$C$4:$C$2114,Raw_Data_Paid_23!$C$4:$C$2114,"C1")="C1","C1","C2"))</f>
        <v>B1</v>
      </c>
      <c r="P4143" t="str">
        <f t="shared" si="114"/>
        <v>2021B1Motor Private</v>
      </c>
    </row>
    <row r="4144" spans="3:16" x14ac:dyDescent="0.35">
      <c r="C4144" s="6" t="s">
        <v>3067</v>
      </c>
      <c r="D4144" s="7" t="s">
        <v>5753</v>
      </c>
      <c r="E4144" s="7" t="s">
        <v>5797</v>
      </c>
      <c r="F4144" s="8" t="s">
        <v>3908</v>
      </c>
      <c r="G4144" s="9">
        <v>5000</v>
      </c>
      <c r="H4144" s="10">
        <v>2021</v>
      </c>
      <c r="I4144" s="10">
        <v>2021</v>
      </c>
      <c r="J4144" s="11" t="s">
        <v>2250</v>
      </c>
      <c r="K4144" s="12">
        <v>5000</v>
      </c>
      <c r="L4144" s="12">
        <v>1</v>
      </c>
      <c r="M4144" s="33" t="str">
        <f>IF(_xlfn.XLOOKUP(C4144,Raw_Data_OS_23!$C$7:$C$4518,Raw_Data_OS_23!$G$7:$G$4518,"Paid/ Closed")="Paid/ Closed","Paid/ Closed", "Still_Outstanding")</f>
        <v>Paid/ Closed</v>
      </c>
      <c r="N4144" s="33">
        <f>IF(_xlfn.XLOOKUP(C4144,Raw_Data_Paid_23!$C$4:$C$2114,Raw_Data_Paid_23!$C$4:$C$2114,1)= 1,1,0)</f>
        <v>1</v>
      </c>
      <c r="O4144" t="str">
        <f>IF(M4144=$W$7,IF(AND(N4144,_xlfn.XLOOKUP(C4144,Raw_Data_OS_23!$C$7:$C$4518,Raw_Data_OS_23!$G$7:$G$4518,0)=G4144),"A",IF(_xlfn.XLOOKUP(C4144,Raw_Data_Paid_23!$C$4:$C$2114,Raw_Data_Paid_23!$C$4:$C$2114,"B1")="B1","B1","B2")),IF(_xlfn.XLOOKUP(C4144,Raw_Data_Paid_23!$C$4:$C$2114,Raw_Data_Paid_23!$C$4:$C$2114,"C1")="C1","C1","C2"))</f>
        <v>C1</v>
      </c>
      <c r="P4144" t="str">
        <f t="shared" si="114"/>
        <v>2021C1Motor Commercial</v>
      </c>
    </row>
    <row r="4145" spans="3:16" x14ac:dyDescent="0.35">
      <c r="C4145" s="6" t="s">
        <v>2508</v>
      </c>
      <c r="D4145" s="7" t="s">
        <v>5792</v>
      </c>
      <c r="E4145" s="7" t="s">
        <v>5788</v>
      </c>
      <c r="F4145" s="8" t="s">
        <v>3910</v>
      </c>
      <c r="G4145" s="9">
        <v>222000</v>
      </c>
      <c r="H4145" s="10">
        <v>2021</v>
      </c>
      <c r="I4145" s="10">
        <v>2021</v>
      </c>
      <c r="J4145" s="11" t="s">
        <v>2250</v>
      </c>
      <c r="K4145" s="12">
        <v>222000</v>
      </c>
      <c r="L4145" s="12">
        <v>1</v>
      </c>
      <c r="M4145" s="33" t="str">
        <f>IF(_xlfn.XLOOKUP(C4145,Raw_Data_OS_23!$C$7:$C$4518,Raw_Data_OS_23!$G$7:$G$4518,"Paid/ Closed")="Paid/ Closed","Paid/ Closed", "Still_Outstanding")</f>
        <v>Still_Outstanding</v>
      </c>
      <c r="N4145" s="33">
        <f>IF(_xlfn.XLOOKUP(C4145,Raw_Data_Paid_23!$C$4:$C$2114,Raw_Data_Paid_23!$C$4:$C$2114,1)= 1,1,0)</f>
        <v>0</v>
      </c>
      <c r="O4145" t="str">
        <f>IF(M4145=$W$7,IF(AND(N4145,_xlfn.XLOOKUP(C4145,Raw_Data_OS_23!$C$7:$C$4518,Raw_Data_OS_23!$G$7:$G$4518,0)=G4145),"A",IF(_xlfn.XLOOKUP(C4145,Raw_Data_Paid_23!$C$4:$C$2114,Raw_Data_Paid_23!$C$4:$C$2114,"B1")="B1","B1","B2")),IF(_xlfn.XLOOKUP(C4145,Raw_Data_Paid_23!$C$4:$C$2114,Raw_Data_Paid_23!$C$4:$C$2114,"C1")="C1","C1","C2"))</f>
        <v>B2</v>
      </c>
      <c r="P4145" t="str">
        <f t="shared" si="114"/>
        <v>2021B2Motor Private</v>
      </c>
    </row>
    <row r="4146" spans="3:16" x14ac:dyDescent="0.35">
      <c r="C4146" s="6" t="s">
        <v>3068</v>
      </c>
      <c r="D4146" s="7" t="s">
        <v>5863</v>
      </c>
      <c r="E4146" s="7" t="s">
        <v>5785</v>
      </c>
      <c r="F4146" s="8" t="s">
        <v>3910</v>
      </c>
      <c r="G4146" s="9">
        <v>34125</v>
      </c>
      <c r="H4146" s="10">
        <v>2021</v>
      </c>
      <c r="I4146" s="10">
        <v>2021</v>
      </c>
      <c r="J4146" s="11" t="s">
        <v>2250</v>
      </c>
      <c r="K4146" s="12">
        <v>34125</v>
      </c>
      <c r="L4146" s="12">
        <v>1</v>
      </c>
      <c r="M4146" s="33" t="str">
        <f>IF(_xlfn.XLOOKUP(C4146,Raw_Data_OS_23!$C$7:$C$4518,Raw_Data_OS_23!$G$7:$G$4518,"Paid/ Closed")="Paid/ Closed","Paid/ Closed", "Still_Outstanding")</f>
        <v>Paid/ Closed</v>
      </c>
      <c r="N4146" s="33">
        <f>IF(_xlfn.XLOOKUP(C4146,Raw_Data_Paid_23!$C$4:$C$2114,Raw_Data_Paid_23!$C$4:$C$2114,1)= 1,1,0)</f>
        <v>1</v>
      </c>
      <c r="O4146" t="str">
        <f>IF(M4146=$W$7,IF(AND(N4146,_xlfn.XLOOKUP(C4146,Raw_Data_OS_23!$C$7:$C$4518,Raw_Data_OS_23!$G$7:$G$4518,0)=G4146),"A",IF(_xlfn.XLOOKUP(C4146,Raw_Data_Paid_23!$C$4:$C$2114,Raw_Data_Paid_23!$C$4:$C$2114,"B1")="B1","B1","B2")),IF(_xlfn.XLOOKUP(C4146,Raw_Data_Paid_23!$C$4:$C$2114,Raw_Data_Paid_23!$C$4:$C$2114,"C1")="C1","C1","C2"))</f>
        <v>C1</v>
      </c>
      <c r="P4146" t="str">
        <f t="shared" si="114"/>
        <v>2021C1Motor Private</v>
      </c>
    </row>
    <row r="4147" spans="3:16" x14ac:dyDescent="0.35">
      <c r="C4147" s="6" t="s">
        <v>2509</v>
      </c>
      <c r="D4147" s="7" t="s">
        <v>5863</v>
      </c>
      <c r="E4147" s="7" t="s">
        <v>5786</v>
      </c>
      <c r="F4147" s="8" t="s">
        <v>3910</v>
      </c>
      <c r="G4147" s="9">
        <v>2620</v>
      </c>
      <c r="H4147" s="10">
        <v>2021</v>
      </c>
      <c r="I4147" s="10">
        <v>2021</v>
      </c>
      <c r="J4147" s="11" t="s">
        <v>2250</v>
      </c>
      <c r="K4147" s="12">
        <v>2620</v>
      </c>
      <c r="L4147" s="12">
        <v>1</v>
      </c>
      <c r="M4147" s="33" t="str">
        <f>IF(_xlfn.XLOOKUP(C4147,Raw_Data_OS_23!$C$7:$C$4518,Raw_Data_OS_23!$G$7:$G$4518,"Paid/ Closed")="Paid/ Closed","Paid/ Closed", "Still_Outstanding")</f>
        <v>Paid/ Closed</v>
      </c>
      <c r="N4147" s="33">
        <f>IF(_xlfn.XLOOKUP(C4147,Raw_Data_Paid_23!$C$4:$C$2114,Raw_Data_Paid_23!$C$4:$C$2114,1)= 1,1,0)</f>
        <v>1</v>
      </c>
      <c r="O4147" t="str">
        <f>IF(M4147=$W$7,IF(AND(N4147,_xlfn.XLOOKUP(C4147,Raw_Data_OS_23!$C$7:$C$4518,Raw_Data_OS_23!$G$7:$G$4518,0)=G4147),"A",IF(_xlfn.XLOOKUP(C4147,Raw_Data_Paid_23!$C$4:$C$2114,Raw_Data_Paid_23!$C$4:$C$2114,"B1")="B1","B1","B2")),IF(_xlfn.XLOOKUP(C4147,Raw_Data_Paid_23!$C$4:$C$2114,Raw_Data_Paid_23!$C$4:$C$2114,"C1")="C1","C1","C2"))</f>
        <v>C1</v>
      </c>
      <c r="P4147" t="str">
        <f t="shared" si="114"/>
        <v>2021C1Motor Private</v>
      </c>
    </row>
    <row r="4148" spans="3:16" x14ac:dyDescent="0.35">
      <c r="C4148" s="6" t="s">
        <v>3069</v>
      </c>
      <c r="D4148" s="7" t="s">
        <v>5863</v>
      </c>
      <c r="E4148" s="7" t="s">
        <v>5786</v>
      </c>
      <c r="F4148" s="8" t="s">
        <v>3910</v>
      </c>
      <c r="G4148" s="9">
        <v>20000</v>
      </c>
      <c r="H4148" s="10">
        <v>2021</v>
      </c>
      <c r="I4148" s="10">
        <v>2021</v>
      </c>
      <c r="J4148" s="11" t="s">
        <v>2250</v>
      </c>
      <c r="K4148" s="12">
        <v>20000</v>
      </c>
      <c r="L4148" s="12">
        <v>1</v>
      </c>
      <c r="M4148" s="33" t="str">
        <f>IF(_xlfn.XLOOKUP(C4148,Raw_Data_OS_23!$C$7:$C$4518,Raw_Data_OS_23!$G$7:$G$4518,"Paid/ Closed")="Paid/ Closed","Paid/ Closed", "Still_Outstanding")</f>
        <v>Still_Outstanding</v>
      </c>
      <c r="N4148" s="33">
        <f>IF(_xlfn.XLOOKUP(C4148,Raw_Data_Paid_23!$C$4:$C$2114,Raw_Data_Paid_23!$C$4:$C$2114,1)= 1,1,0)</f>
        <v>1</v>
      </c>
      <c r="O4148" t="str">
        <f>IF(M4148=$W$7,IF(AND(N4148,_xlfn.XLOOKUP(C4148,Raw_Data_OS_23!$C$7:$C$4518,Raw_Data_OS_23!$G$7:$G$4518,0)=G4148),"A",IF(_xlfn.XLOOKUP(C4148,Raw_Data_Paid_23!$C$4:$C$2114,Raw_Data_Paid_23!$C$4:$C$2114,"B1")="B1","B1","B2")),IF(_xlfn.XLOOKUP(C4148,Raw_Data_Paid_23!$C$4:$C$2114,Raw_Data_Paid_23!$C$4:$C$2114,"C1")="C1","C1","C2"))</f>
        <v>A</v>
      </c>
      <c r="P4148" t="str">
        <f t="shared" si="114"/>
        <v>2021AMotor Private</v>
      </c>
    </row>
    <row r="4149" spans="3:16" x14ac:dyDescent="0.35">
      <c r="C4149" s="6" t="s">
        <v>6386</v>
      </c>
      <c r="D4149" s="7" t="s">
        <v>5770</v>
      </c>
      <c r="E4149" s="7" t="s">
        <v>5786</v>
      </c>
      <c r="F4149" s="8" t="s">
        <v>3910</v>
      </c>
      <c r="G4149" s="9">
        <v>100000</v>
      </c>
      <c r="H4149" s="10">
        <v>2021</v>
      </c>
      <c r="I4149" s="10">
        <v>2021</v>
      </c>
      <c r="J4149" s="11" t="s">
        <v>2250</v>
      </c>
      <c r="K4149" s="12">
        <v>100000</v>
      </c>
      <c r="L4149" s="12">
        <v>1</v>
      </c>
      <c r="M4149" s="33" t="str">
        <f>IF(_xlfn.XLOOKUP(C4149,Raw_Data_OS_23!$C$7:$C$4518,Raw_Data_OS_23!$G$7:$G$4518,"Paid/ Closed")="Paid/ Closed","Paid/ Closed", "Still_Outstanding")</f>
        <v>Paid/ Closed</v>
      </c>
      <c r="N4149" s="33">
        <f>IF(_xlfn.XLOOKUP(C4149,Raw_Data_Paid_23!$C$4:$C$2114,Raw_Data_Paid_23!$C$4:$C$2114,1)= 1,1,0)</f>
        <v>1</v>
      </c>
      <c r="O4149" t="str">
        <f>IF(M4149=$W$7,IF(AND(N4149,_xlfn.XLOOKUP(C4149,Raw_Data_OS_23!$C$7:$C$4518,Raw_Data_OS_23!$G$7:$G$4518,0)=G4149),"A",IF(_xlfn.XLOOKUP(C4149,Raw_Data_Paid_23!$C$4:$C$2114,Raw_Data_Paid_23!$C$4:$C$2114,"B1")="B1","B1","B2")),IF(_xlfn.XLOOKUP(C4149,Raw_Data_Paid_23!$C$4:$C$2114,Raw_Data_Paid_23!$C$4:$C$2114,"C1")="C1","C1","C2"))</f>
        <v>C1</v>
      </c>
      <c r="P4149" t="str">
        <f t="shared" si="114"/>
        <v>2021C1Motor Private</v>
      </c>
    </row>
    <row r="4150" spans="3:16" x14ac:dyDescent="0.35">
      <c r="C4150" s="6" t="s">
        <v>6387</v>
      </c>
      <c r="D4150" s="7" t="s">
        <v>6388</v>
      </c>
      <c r="E4150" s="7" t="s">
        <v>6376</v>
      </c>
      <c r="F4150" s="8" t="s">
        <v>3910</v>
      </c>
      <c r="G4150" s="9">
        <v>11500</v>
      </c>
      <c r="H4150" s="10">
        <v>2022</v>
      </c>
      <c r="I4150" s="10">
        <v>2022</v>
      </c>
      <c r="J4150" s="11" t="s">
        <v>6021</v>
      </c>
      <c r="K4150" s="12">
        <v>11500</v>
      </c>
      <c r="L4150" s="12">
        <v>1</v>
      </c>
      <c r="M4150" s="33" t="str">
        <f>IF(_xlfn.XLOOKUP(C4150,Raw_Data_OS_23!$C$7:$C$4518,Raw_Data_OS_23!$G$7:$G$4518,"Paid/ Closed")="Paid/ Closed","Paid/ Closed", "Still_Outstanding")</f>
        <v>Still_Outstanding</v>
      </c>
      <c r="N4150" s="33">
        <f>IF(_xlfn.XLOOKUP(C4150,Raw_Data_Paid_23!$C$4:$C$2114,Raw_Data_Paid_23!$C$4:$C$2114,1)= 1,1,0)</f>
        <v>0</v>
      </c>
      <c r="O4150" t="str">
        <f>IF(M4150=$W$7,IF(AND(N4150,_xlfn.XLOOKUP(C4150,Raw_Data_OS_23!$C$7:$C$4518,Raw_Data_OS_23!$G$7:$G$4518,0)=G4150),"A",IF(_xlfn.XLOOKUP(C4150,Raw_Data_Paid_23!$C$4:$C$2114,Raw_Data_Paid_23!$C$4:$C$2114,"B1")="B1","B1","B2")),IF(_xlfn.XLOOKUP(C4150,Raw_Data_Paid_23!$C$4:$C$2114,Raw_Data_Paid_23!$C$4:$C$2114,"C1")="C1","C1","C2"))</f>
        <v>B2</v>
      </c>
      <c r="P4150" t="str">
        <f t="shared" si="114"/>
        <v>2022B2Motor Private</v>
      </c>
    </row>
    <row r="4151" spans="3:16" x14ac:dyDescent="0.35">
      <c r="C4151" s="6" t="s">
        <v>6389</v>
      </c>
      <c r="D4151" s="7" t="s">
        <v>6390</v>
      </c>
      <c r="E4151" s="7" t="s">
        <v>6391</v>
      </c>
      <c r="F4151" s="8" t="s">
        <v>3910</v>
      </c>
      <c r="G4151" s="9">
        <v>375000</v>
      </c>
      <c r="H4151" s="10">
        <v>2022</v>
      </c>
      <c r="I4151" s="10">
        <v>2022</v>
      </c>
      <c r="J4151" s="11" t="s">
        <v>6021</v>
      </c>
      <c r="K4151" s="12">
        <v>375000</v>
      </c>
      <c r="L4151" s="12">
        <v>1</v>
      </c>
      <c r="M4151" s="33" t="str">
        <f>IF(_xlfn.XLOOKUP(C4151,Raw_Data_OS_23!$C$7:$C$4518,Raw_Data_OS_23!$G$7:$G$4518,"Paid/ Closed")="Paid/ Closed","Paid/ Closed", "Still_Outstanding")</f>
        <v>Still_Outstanding</v>
      </c>
      <c r="N4151" s="33">
        <f>IF(_xlfn.XLOOKUP(C4151,Raw_Data_Paid_23!$C$4:$C$2114,Raw_Data_Paid_23!$C$4:$C$2114,1)= 1,1,0)</f>
        <v>0</v>
      </c>
      <c r="O4151" t="str">
        <f>IF(M4151=$W$7,IF(AND(N4151,_xlfn.XLOOKUP(C4151,Raw_Data_OS_23!$C$7:$C$4518,Raw_Data_OS_23!$G$7:$G$4518,0)=G4151),"A",IF(_xlfn.XLOOKUP(C4151,Raw_Data_Paid_23!$C$4:$C$2114,Raw_Data_Paid_23!$C$4:$C$2114,"B1")="B1","B1","B2")),IF(_xlfn.XLOOKUP(C4151,Raw_Data_Paid_23!$C$4:$C$2114,Raw_Data_Paid_23!$C$4:$C$2114,"C1")="C1","C1","C2"))</f>
        <v>B2</v>
      </c>
      <c r="P4151" t="str">
        <f t="shared" si="114"/>
        <v>2022B2Motor Private</v>
      </c>
    </row>
    <row r="4152" spans="3:16" x14ac:dyDescent="0.35">
      <c r="C4152" s="6" t="s">
        <v>6392</v>
      </c>
      <c r="D4152" s="7" t="s">
        <v>6393</v>
      </c>
      <c r="E4152" s="7" t="s">
        <v>6391</v>
      </c>
      <c r="F4152" s="8" t="s">
        <v>3910</v>
      </c>
      <c r="G4152" s="9">
        <v>50000</v>
      </c>
      <c r="H4152" s="10">
        <v>2022</v>
      </c>
      <c r="I4152" s="10">
        <v>2022</v>
      </c>
      <c r="J4152" s="11" t="s">
        <v>6021</v>
      </c>
      <c r="K4152" s="12">
        <v>50000</v>
      </c>
      <c r="L4152" s="12">
        <v>1</v>
      </c>
      <c r="M4152" s="33" t="str">
        <f>IF(_xlfn.XLOOKUP(C4152,Raw_Data_OS_23!$C$7:$C$4518,Raw_Data_OS_23!$G$7:$G$4518,"Paid/ Closed")="Paid/ Closed","Paid/ Closed", "Still_Outstanding")</f>
        <v>Still_Outstanding</v>
      </c>
      <c r="N4152" s="33">
        <f>IF(_xlfn.XLOOKUP(C4152,Raw_Data_Paid_23!$C$4:$C$2114,Raw_Data_Paid_23!$C$4:$C$2114,1)= 1,1,0)</f>
        <v>1</v>
      </c>
      <c r="O4152" t="str">
        <f>IF(M4152=$W$7,IF(AND(N4152,_xlfn.XLOOKUP(C4152,Raw_Data_OS_23!$C$7:$C$4518,Raw_Data_OS_23!$G$7:$G$4518,0)=G4152),"A",IF(_xlfn.XLOOKUP(C4152,Raw_Data_Paid_23!$C$4:$C$2114,Raw_Data_Paid_23!$C$4:$C$2114,"B1")="B1","B1","B2")),IF(_xlfn.XLOOKUP(C4152,Raw_Data_Paid_23!$C$4:$C$2114,Raw_Data_Paid_23!$C$4:$C$2114,"C1")="C1","C1","C2"))</f>
        <v>B1</v>
      </c>
      <c r="P4152" t="str">
        <f t="shared" si="114"/>
        <v>2022B1Motor Private</v>
      </c>
    </row>
    <row r="4153" spans="3:16" x14ac:dyDescent="0.35">
      <c r="C4153" s="6" t="s">
        <v>6394</v>
      </c>
      <c r="D4153" s="7" t="s">
        <v>6372</v>
      </c>
      <c r="E4153" s="7" t="s">
        <v>6391</v>
      </c>
      <c r="F4153" s="8" t="s">
        <v>3910</v>
      </c>
      <c r="G4153" s="9">
        <v>66200</v>
      </c>
      <c r="H4153" s="10">
        <v>2022</v>
      </c>
      <c r="I4153" s="10">
        <v>2022</v>
      </c>
      <c r="J4153" s="11" t="s">
        <v>6021</v>
      </c>
      <c r="K4153" s="12">
        <v>66200</v>
      </c>
      <c r="L4153" s="12">
        <v>1</v>
      </c>
      <c r="M4153" s="33" t="str">
        <f>IF(_xlfn.XLOOKUP(C4153,Raw_Data_OS_23!$C$7:$C$4518,Raw_Data_OS_23!$G$7:$G$4518,"Paid/ Closed")="Paid/ Closed","Paid/ Closed", "Still_Outstanding")</f>
        <v>Still_Outstanding</v>
      </c>
      <c r="N4153" s="33">
        <f>IF(_xlfn.XLOOKUP(C4153,Raw_Data_Paid_23!$C$4:$C$2114,Raw_Data_Paid_23!$C$4:$C$2114,1)= 1,1,0)</f>
        <v>0</v>
      </c>
      <c r="O4153" t="str">
        <f>IF(M4153=$W$7,IF(AND(N4153,_xlfn.XLOOKUP(C4153,Raw_Data_OS_23!$C$7:$C$4518,Raw_Data_OS_23!$G$7:$G$4518,0)=G4153),"A",IF(_xlfn.XLOOKUP(C4153,Raw_Data_Paid_23!$C$4:$C$2114,Raw_Data_Paid_23!$C$4:$C$2114,"B1")="B1","B1","B2")),IF(_xlfn.XLOOKUP(C4153,Raw_Data_Paid_23!$C$4:$C$2114,Raw_Data_Paid_23!$C$4:$C$2114,"C1")="C1","C1","C2"))</f>
        <v>B2</v>
      </c>
      <c r="P4153" t="str">
        <f t="shared" si="114"/>
        <v>2022B2Motor Private</v>
      </c>
    </row>
    <row r="4154" spans="3:16" x14ac:dyDescent="0.35">
      <c r="C4154" s="6" t="s">
        <v>6395</v>
      </c>
      <c r="D4154" s="7" t="s">
        <v>6288</v>
      </c>
      <c r="E4154" s="7" t="s">
        <v>6396</v>
      </c>
      <c r="F4154" s="8" t="s">
        <v>3910</v>
      </c>
      <c r="G4154" s="9">
        <v>90000</v>
      </c>
      <c r="H4154" s="10">
        <v>2022</v>
      </c>
      <c r="I4154" s="10">
        <v>2022</v>
      </c>
      <c r="J4154" s="11" t="s">
        <v>6021</v>
      </c>
      <c r="K4154" s="12">
        <v>90000</v>
      </c>
      <c r="L4154" s="12">
        <v>1</v>
      </c>
      <c r="M4154" s="33" t="str">
        <f>IF(_xlfn.XLOOKUP(C4154,Raw_Data_OS_23!$C$7:$C$4518,Raw_Data_OS_23!$G$7:$G$4518,"Paid/ Closed")="Paid/ Closed","Paid/ Closed", "Still_Outstanding")</f>
        <v>Still_Outstanding</v>
      </c>
      <c r="N4154" s="33">
        <f>IF(_xlfn.XLOOKUP(C4154,Raw_Data_Paid_23!$C$4:$C$2114,Raw_Data_Paid_23!$C$4:$C$2114,1)= 1,1,0)</f>
        <v>1</v>
      </c>
      <c r="O4154" t="str">
        <f>IF(M4154=$W$7,IF(AND(N4154,_xlfn.XLOOKUP(C4154,Raw_Data_OS_23!$C$7:$C$4518,Raw_Data_OS_23!$G$7:$G$4518,0)=G4154),"A",IF(_xlfn.XLOOKUP(C4154,Raw_Data_Paid_23!$C$4:$C$2114,Raw_Data_Paid_23!$C$4:$C$2114,"B1")="B1","B1","B2")),IF(_xlfn.XLOOKUP(C4154,Raw_Data_Paid_23!$C$4:$C$2114,Raw_Data_Paid_23!$C$4:$C$2114,"C1")="C1","C1","C2"))</f>
        <v>A</v>
      </c>
      <c r="P4154" t="str">
        <f t="shared" si="114"/>
        <v>2022AMotor Private</v>
      </c>
    </row>
    <row r="4155" spans="3:16" x14ac:dyDescent="0.35">
      <c r="C4155" s="6" t="s">
        <v>6397</v>
      </c>
      <c r="D4155" s="7" t="s">
        <v>5918</v>
      </c>
      <c r="E4155" s="7" t="s">
        <v>5960</v>
      </c>
      <c r="F4155" s="8" t="s">
        <v>3910</v>
      </c>
      <c r="G4155" s="9">
        <v>16000</v>
      </c>
      <c r="H4155" s="10">
        <v>2021</v>
      </c>
      <c r="I4155" s="10">
        <v>2021</v>
      </c>
      <c r="J4155" s="11" t="s">
        <v>3073</v>
      </c>
      <c r="K4155" s="12">
        <v>16000</v>
      </c>
      <c r="L4155" s="12">
        <v>1</v>
      </c>
      <c r="M4155" s="33" t="str">
        <f>IF(_xlfn.XLOOKUP(C4155,Raw_Data_OS_23!$C$7:$C$4518,Raw_Data_OS_23!$G$7:$G$4518,"Paid/ Closed")="Paid/ Closed","Paid/ Closed", "Still_Outstanding")</f>
        <v>Paid/ Closed</v>
      </c>
      <c r="N4155" s="33">
        <f>IF(_xlfn.XLOOKUP(C4155,Raw_Data_Paid_23!$C$4:$C$2114,Raw_Data_Paid_23!$C$4:$C$2114,1)= 1,1,0)</f>
        <v>0</v>
      </c>
      <c r="O4155" t="str">
        <f>IF(M4155=$W$7,IF(AND(N4155,_xlfn.XLOOKUP(C4155,Raw_Data_OS_23!$C$7:$C$4518,Raw_Data_OS_23!$G$7:$G$4518,0)=G4155),"A",IF(_xlfn.XLOOKUP(C4155,Raw_Data_Paid_23!$C$4:$C$2114,Raw_Data_Paid_23!$C$4:$C$2114,"B1")="B1","B1","B2")),IF(_xlfn.XLOOKUP(C4155,Raw_Data_Paid_23!$C$4:$C$2114,Raw_Data_Paid_23!$C$4:$C$2114,"C1")="C1","C1","C2"))</f>
        <v>C2</v>
      </c>
      <c r="P4155" t="str">
        <f t="shared" si="114"/>
        <v>2021C2Motor Private</v>
      </c>
    </row>
    <row r="4156" spans="3:16" x14ac:dyDescent="0.35">
      <c r="C4156" s="6" t="s">
        <v>6398</v>
      </c>
      <c r="D4156" s="7" t="s">
        <v>6359</v>
      </c>
      <c r="E4156" s="7" t="s">
        <v>6399</v>
      </c>
      <c r="F4156" s="8" t="s">
        <v>3910</v>
      </c>
      <c r="G4156" s="9">
        <v>250000</v>
      </c>
      <c r="H4156" s="10">
        <v>2022</v>
      </c>
      <c r="I4156" s="10">
        <v>2022</v>
      </c>
      <c r="J4156" s="11" t="s">
        <v>6021</v>
      </c>
      <c r="K4156" s="12">
        <v>250000</v>
      </c>
      <c r="L4156" s="12">
        <v>1</v>
      </c>
      <c r="M4156" s="33" t="str">
        <f>IF(_xlfn.XLOOKUP(C4156,Raw_Data_OS_23!$C$7:$C$4518,Raw_Data_OS_23!$G$7:$G$4518,"Paid/ Closed")="Paid/ Closed","Paid/ Closed", "Still_Outstanding")</f>
        <v>Still_Outstanding</v>
      </c>
      <c r="N4156" s="33">
        <f>IF(_xlfn.XLOOKUP(C4156,Raw_Data_Paid_23!$C$4:$C$2114,Raw_Data_Paid_23!$C$4:$C$2114,1)= 1,1,0)</f>
        <v>0</v>
      </c>
      <c r="O4156" t="str">
        <f>IF(M4156=$W$7,IF(AND(N4156,_xlfn.XLOOKUP(C4156,Raw_Data_OS_23!$C$7:$C$4518,Raw_Data_OS_23!$G$7:$G$4518,0)=G4156),"A",IF(_xlfn.XLOOKUP(C4156,Raw_Data_Paid_23!$C$4:$C$2114,Raw_Data_Paid_23!$C$4:$C$2114,"B1")="B1","B1","B2")),IF(_xlfn.XLOOKUP(C4156,Raw_Data_Paid_23!$C$4:$C$2114,Raw_Data_Paid_23!$C$4:$C$2114,"C1")="C1","C1","C2"))</f>
        <v>B2</v>
      </c>
      <c r="P4156" t="str">
        <f t="shared" si="114"/>
        <v>2022B2Motor Private</v>
      </c>
    </row>
    <row r="4157" spans="3:16" x14ac:dyDescent="0.35">
      <c r="C4157" s="6" t="s">
        <v>6400</v>
      </c>
      <c r="D4157" s="7" t="s">
        <v>4275</v>
      </c>
      <c r="E4157" s="7" t="s">
        <v>6365</v>
      </c>
      <c r="F4157" s="8" t="s">
        <v>4214</v>
      </c>
      <c r="G4157" s="9">
        <v>200000</v>
      </c>
      <c r="H4157" s="10">
        <v>2020</v>
      </c>
      <c r="I4157" s="10">
        <v>2022</v>
      </c>
      <c r="J4157" s="11" t="s">
        <v>35</v>
      </c>
      <c r="K4157" s="12">
        <v>200000</v>
      </c>
      <c r="L4157" s="12">
        <v>1</v>
      </c>
      <c r="M4157" s="33" t="str">
        <f>IF(_xlfn.XLOOKUP(C4157,Raw_Data_OS_23!$C$7:$C$4518,Raw_Data_OS_23!$G$7:$G$4518,"Paid/ Closed")="Paid/ Closed","Paid/ Closed", "Still_Outstanding")</f>
        <v>Still_Outstanding</v>
      </c>
      <c r="N4157" s="33">
        <f>IF(_xlfn.XLOOKUP(C4157,Raw_Data_Paid_23!$C$4:$C$2114,Raw_Data_Paid_23!$C$4:$C$2114,1)= 1,1,0)</f>
        <v>1</v>
      </c>
      <c r="O4157" t="str">
        <f>IF(M4157=$W$7,IF(AND(N4157,_xlfn.XLOOKUP(C4157,Raw_Data_OS_23!$C$7:$C$4518,Raw_Data_OS_23!$G$7:$G$4518,0)=G4157),"A",IF(_xlfn.XLOOKUP(C4157,Raw_Data_Paid_23!$C$4:$C$2114,Raw_Data_Paid_23!$C$4:$C$2114,"B1")="B1","B1","B2")),IF(_xlfn.XLOOKUP(C4157,Raw_Data_Paid_23!$C$4:$C$2114,Raw_Data_Paid_23!$C$4:$C$2114,"C1")="C1","C1","C2"))</f>
        <v>B1</v>
      </c>
      <c r="P4157" t="str">
        <f t="shared" si="114"/>
        <v>2020B1Liability</v>
      </c>
    </row>
    <row r="4158" spans="3:16" x14ac:dyDescent="0.35">
      <c r="C4158" s="6" t="s">
        <v>6401</v>
      </c>
      <c r="D4158" s="7" t="s">
        <v>5881</v>
      </c>
      <c r="E4158" s="7" t="s">
        <v>6365</v>
      </c>
      <c r="F4158" s="8" t="s">
        <v>4214</v>
      </c>
      <c r="G4158" s="9">
        <v>200000</v>
      </c>
      <c r="H4158" s="10">
        <v>2021</v>
      </c>
      <c r="I4158" s="10">
        <v>2022</v>
      </c>
      <c r="J4158" s="11" t="s">
        <v>3073</v>
      </c>
      <c r="K4158" s="12">
        <v>200000</v>
      </c>
      <c r="L4158" s="12">
        <v>1</v>
      </c>
      <c r="M4158" s="33" t="str">
        <f>IF(_xlfn.XLOOKUP(C4158,Raw_Data_OS_23!$C$7:$C$4518,Raw_Data_OS_23!$G$7:$G$4518,"Paid/ Closed")="Paid/ Closed","Paid/ Closed", "Still_Outstanding")</f>
        <v>Still_Outstanding</v>
      </c>
      <c r="N4158" s="33">
        <f>IF(_xlfn.XLOOKUP(C4158,Raw_Data_Paid_23!$C$4:$C$2114,Raw_Data_Paid_23!$C$4:$C$2114,1)= 1,1,0)</f>
        <v>1</v>
      </c>
      <c r="O4158" t="str">
        <f>IF(M4158=$W$7,IF(AND(N4158,_xlfn.XLOOKUP(C4158,Raw_Data_OS_23!$C$7:$C$4518,Raw_Data_OS_23!$G$7:$G$4518,0)=G4158),"A",IF(_xlfn.XLOOKUP(C4158,Raw_Data_Paid_23!$C$4:$C$2114,Raw_Data_Paid_23!$C$4:$C$2114,"B1")="B1","B1","B2")),IF(_xlfn.XLOOKUP(C4158,Raw_Data_Paid_23!$C$4:$C$2114,Raw_Data_Paid_23!$C$4:$C$2114,"C1")="C1","C1","C2"))</f>
        <v>B1</v>
      </c>
      <c r="P4158" t="str">
        <f t="shared" ref="P4158:P4221" si="115">H4158&amp;O4158&amp;F4158</f>
        <v>2021B1Liability</v>
      </c>
    </row>
    <row r="4159" spans="3:16" x14ac:dyDescent="0.35">
      <c r="C4159" s="6" t="s">
        <v>6402</v>
      </c>
      <c r="D4159" s="7" t="s">
        <v>6388</v>
      </c>
      <c r="E4159" s="7" t="s">
        <v>6403</v>
      </c>
      <c r="F4159" s="8" t="s">
        <v>3910</v>
      </c>
      <c r="G4159" s="9">
        <v>50000</v>
      </c>
      <c r="H4159" s="10">
        <v>2022</v>
      </c>
      <c r="I4159" s="10">
        <v>2022</v>
      </c>
      <c r="J4159" s="11" t="s">
        <v>6021</v>
      </c>
      <c r="K4159" s="12">
        <v>50000</v>
      </c>
      <c r="L4159" s="12">
        <v>1</v>
      </c>
      <c r="M4159" s="33" t="str">
        <f>IF(_xlfn.XLOOKUP(C4159,Raw_Data_OS_23!$C$7:$C$4518,Raw_Data_OS_23!$G$7:$G$4518,"Paid/ Closed")="Paid/ Closed","Paid/ Closed", "Still_Outstanding")</f>
        <v>Still_Outstanding</v>
      </c>
      <c r="N4159" s="33">
        <f>IF(_xlfn.XLOOKUP(C4159,Raw_Data_Paid_23!$C$4:$C$2114,Raw_Data_Paid_23!$C$4:$C$2114,1)= 1,1,0)</f>
        <v>1</v>
      </c>
      <c r="O4159" t="str">
        <f>IF(M4159=$W$7,IF(AND(N4159,_xlfn.XLOOKUP(C4159,Raw_Data_OS_23!$C$7:$C$4518,Raw_Data_OS_23!$G$7:$G$4518,0)=G4159),"A",IF(_xlfn.XLOOKUP(C4159,Raw_Data_Paid_23!$C$4:$C$2114,Raw_Data_Paid_23!$C$4:$C$2114,"B1")="B1","B1","B2")),IF(_xlfn.XLOOKUP(C4159,Raw_Data_Paid_23!$C$4:$C$2114,Raw_Data_Paid_23!$C$4:$C$2114,"C1")="C1","C1","C2"))</f>
        <v>A</v>
      </c>
      <c r="P4159" t="str">
        <f t="shared" si="115"/>
        <v>2022AMotor Private</v>
      </c>
    </row>
    <row r="4160" spans="3:16" x14ac:dyDescent="0.35">
      <c r="C4160" s="6" t="s">
        <v>6404</v>
      </c>
      <c r="D4160" s="7" t="s">
        <v>6405</v>
      </c>
      <c r="E4160" s="7" t="s">
        <v>6403</v>
      </c>
      <c r="F4160" s="8" t="s">
        <v>3910</v>
      </c>
      <c r="G4160" s="9">
        <v>50000</v>
      </c>
      <c r="H4160" s="10">
        <v>2022</v>
      </c>
      <c r="I4160" s="10">
        <v>2022</v>
      </c>
      <c r="J4160" s="11" t="s">
        <v>6406</v>
      </c>
      <c r="K4160" s="12">
        <v>50000</v>
      </c>
      <c r="L4160" s="12">
        <v>1</v>
      </c>
      <c r="M4160" s="33" t="str">
        <f>IF(_xlfn.XLOOKUP(C4160,Raw_Data_OS_23!$C$7:$C$4518,Raw_Data_OS_23!$G$7:$G$4518,"Paid/ Closed")="Paid/ Closed","Paid/ Closed", "Still_Outstanding")</f>
        <v>Still_Outstanding</v>
      </c>
      <c r="N4160" s="33">
        <f>IF(_xlfn.XLOOKUP(C4160,Raw_Data_Paid_23!$C$4:$C$2114,Raw_Data_Paid_23!$C$4:$C$2114,1)= 1,1,0)</f>
        <v>1</v>
      </c>
      <c r="O4160" t="str">
        <f>IF(M4160=$W$7,IF(AND(N4160,_xlfn.XLOOKUP(C4160,Raw_Data_OS_23!$C$7:$C$4518,Raw_Data_OS_23!$G$7:$G$4518,0)=G4160),"A",IF(_xlfn.XLOOKUP(C4160,Raw_Data_Paid_23!$C$4:$C$2114,Raw_Data_Paid_23!$C$4:$C$2114,"B1")="B1","B1","B2")),IF(_xlfn.XLOOKUP(C4160,Raw_Data_Paid_23!$C$4:$C$2114,Raw_Data_Paid_23!$C$4:$C$2114,"C1")="C1","C1","C2"))</f>
        <v>B1</v>
      </c>
      <c r="P4160" t="str">
        <f t="shared" si="115"/>
        <v>2022B1Motor Private</v>
      </c>
    </row>
    <row r="4161" spans="3:16" x14ac:dyDescent="0.35">
      <c r="C4161" s="6" t="s">
        <v>6407</v>
      </c>
      <c r="D4161" s="7" t="s">
        <v>5944</v>
      </c>
      <c r="E4161" s="7" t="s">
        <v>6403</v>
      </c>
      <c r="F4161" s="8" t="s">
        <v>3908</v>
      </c>
      <c r="G4161" s="9">
        <v>20000</v>
      </c>
      <c r="H4161" s="10">
        <v>2021</v>
      </c>
      <c r="I4161" s="10">
        <v>2022</v>
      </c>
      <c r="J4161" s="11" t="s">
        <v>3138</v>
      </c>
      <c r="K4161" s="12">
        <v>20000</v>
      </c>
      <c r="L4161" s="12">
        <v>1</v>
      </c>
      <c r="M4161" s="33" t="str">
        <f>IF(_xlfn.XLOOKUP(C4161,Raw_Data_OS_23!$C$7:$C$4518,Raw_Data_OS_23!$G$7:$G$4518,"Paid/ Closed")="Paid/ Closed","Paid/ Closed", "Still_Outstanding")</f>
        <v>Still_Outstanding</v>
      </c>
      <c r="N4161" s="33">
        <f>IF(_xlfn.XLOOKUP(C4161,Raw_Data_Paid_23!$C$4:$C$2114,Raw_Data_Paid_23!$C$4:$C$2114,1)= 1,1,0)</f>
        <v>1</v>
      </c>
      <c r="O4161" t="str">
        <f>IF(M4161=$W$7,IF(AND(N4161,_xlfn.XLOOKUP(C4161,Raw_Data_OS_23!$C$7:$C$4518,Raw_Data_OS_23!$G$7:$G$4518,0)=G4161),"A",IF(_xlfn.XLOOKUP(C4161,Raw_Data_Paid_23!$C$4:$C$2114,Raw_Data_Paid_23!$C$4:$C$2114,"B1")="B1","B1","B2")),IF(_xlfn.XLOOKUP(C4161,Raw_Data_Paid_23!$C$4:$C$2114,Raw_Data_Paid_23!$C$4:$C$2114,"C1")="C1","C1","C2"))</f>
        <v>B1</v>
      </c>
      <c r="P4161" t="str">
        <f t="shared" si="115"/>
        <v>2021B1Motor Commercial</v>
      </c>
    </row>
    <row r="4162" spans="3:16" x14ac:dyDescent="0.35">
      <c r="C4162" s="6" t="s">
        <v>6408</v>
      </c>
      <c r="D4162" s="7" t="s">
        <v>5993</v>
      </c>
      <c r="E4162" s="7" t="s">
        <v>6409</v>
      </c>
      <c r="F4162" s="8" t="s">
        <v>3908</v>
      </c>
      <c r="G4162" s="9">
        <v>100000</v>
      </c>
      <c r="H4162" s="10">
        <v>2021</v>
      </c>
      <c r="I4162" s="10">
        <v>2022</v>
      </c>
      <c r="J4162" s="11" t="s">
        <v>3138</v>
      </c>
      <c r="K4162" s="12">
        <v>57692.3</v>
      </c>
      <c r="L4162" s="12">
        <v>1</v>
      </c>
      <c r="M4162" s="33" t="str">
        <f>IF(_xlfn.XLOOKUP(C4162,Raw_Data_OS_23!$C$7:$C$4518,Raw_Data_OS_23!$G$7:$G$4518,"Paid/ Closed")="Paid/ Closed","Paid/ Closed", "Still_Outstanding")</f>
        <v>Still_Outstanding</v>
      </c>
      <c r="N4162" s="33">
        <f>IF(_xlfn.XLOOKUP(C4162,Raw_Data_Paid_23!$C$4:$C$2114,Raw_Data_Paid_23!$C$4:$C$2114,1)= 1,1,0)</f>
        <v>1</v>
      </c>
      <c r="O4162" t="str">
        <f>IF(M4162=$W$7,IF(AND(N4162,_xlfn.XLOOKUP(C4162,Raw_Data_OS_23!$C$7:$C$4518,Raw_Data_OS_23!$G$7:$G$4518,0)=G4162),"A",IF(_xlfn.XLOOKUP(C4162,Raw_Data_Paid_23!$C$4:$C$2114,Raw_Data_Paid_23!$C$4:$C$2114,"B1")="B1","B1","B2")),IF(_xlfn.XLOOKUP(C4162,Raw_Data_Paid_23!$C$4:$C$2114,Raw_Data_Paid_23!$C$4:$C$2114,"C1")="C1","C1","C2"))</f>
        <v>A</v>
      </c>
      <c r="P4162" t="str">
        <f t="shared" si="115"/>
        <v>2021AMotor Commercial</v>
      </c>
    </row>
    <row r="4163" spans="3:16" x14ac:dyDescent="0.35">
      <c r="C4163" s="6" t="s">
        <v>6410</v>
      </c>
      <c r="D4163" s="7" t="s">
        <v>6403</v>
      </c>
      <c r="E4163" s="7" t="s">
        <v>6409</v>
      </c>
      <c r="F4163" s="8" t="s">
        <v>3910</v>
      </c>
      <c r="G4163" s="9">
        <v>93500</v>
      </c>
      <c r="H4163" s="10">
        <v>2022</v>
      </c>
      <c r="I4163" s="10">
        <v>2022</v>
      </c>
      <c r="J4163" s="11" t="s">
        <v>6406</v>
      </c>
      <c r="K4163" s="12">
        <v>93500</v>
      </c>
      <c r="L4163" s="12">
        <v>1</v>
      </c>
      <c r="M4163" s="33" t="str">
        <f>IF(_xlfn.XLOOKUP(C4163,Raw_Data_OS_23!$C$7:$C$4518,Raw_Data_OS_23!$G$7:$G$4518,"Paid/ Closed")="Paid/ Closed","Paid/ Closed", "Still_Outstanding")</f>
        <v>Still_Outstanding</v>
      </c>
      <c r="N4163" s="33">
        <f>IF(_xlfn.XLOOKUP(C4163,Raw_Data_Paid_23!$C$4:$C$2114,Raw_Data_Paid_23!$C$4:$C$2114,1)= 1,1,0)</f>
        <v>0</v>
      </c>
      <c r="O4163" t="str">
        <f>IF(M4163=$W$7,IF(AND(N4163,_xlfn.XLOOKUP(C4163,Raw_Data_OS_23!$C$7:$C$4518,Raw_Data_OS_23!$G$7:$G$4518,0)=G4163),"A",IF(_xlfn.XLOOKUP(C4163,Raw_Data_Paid_23!$C$4:$C$2114,Raw_Data_Paid_23!$C$4:$C$2114,"B1")="B1","B1","B2")),IF(_xlfn.XLOOKUP(C4163,Raw_Data_Paid_23!$C$4:$C$2114,Raw_Data_Paid_23!$C$4:$C$2114,"C1")="C1","C1","C2"))</f>
        <v>B2</v>
      </c>
      <c r="P4163" t="str">
        <f t="shared" si="115"/>
        <v>2022B2Motor Private</v>
      </c>
    </row>
    <row r="4164" spans="3:16" x14ac:dyDescent="0.35">
      <c r="C4164" s="6" t="s">
        <v>6411</v>
      </c>
      <c r="D4164" s="7" t="s">
        <v>6403</v>
      </c>
      <c r="E4164" s="7" t="s">
        <v>6409</v>
      </c>
      <c r="F4164" s="8" t="s">
        <v>3910</v>
      </c>
      <c r="G4164" s="9">
        <v>5000</v>
      </c>
      <c r="H4164" s="10">
        <v>2022</v>
      </c>
      <c r="I4164" s="10">
        <v>2022</v>
      </c>
      <c r="J4164" s="11" t="s">
        <v>6406</v>
      </c>
      <c r="K4164" s="12">
        <v>5000</v>
      </c>
      <c r="L4164" s="12">
        <v>1</v>
      </c>
      <c r="M4164" s="33" t="str">
        <f>IF(_xlfn.XLOOKUP(C4164,Raw_Data_OS_23!$C$7:$C$4518,Raw_Data_OS_23!$G$7:$G$4518,"Paid/ Closed")="Paid/ Closed","Paid/ Closed", "Still_Outstanding")</f>
        <v>Still_Outstanding</v>
      </c>
      <c r="N4164" s="33">
        <f>IF(_xlfn.XLOOKUP(C4164,Raw_Data_Paid_23!$C$4:$C$2114,Raw_Data_Paid_23!$C$4:$C$2114,1)= 1,1,0)</f>
        <v>0</v>
      </c>
      <c r="O4164" t="str">
        <f>IF(M4164=$W$7,IF(AND(N4164,_xlfn.XLOOKUP(C4164,Raw_Data_OS_23!$C$7:$C$4518,Raw_Data_OS_23!$G$7:$G$4518,0)=G4164),"A",IF(_xlfn.XLOOKUP(C4164,Raw_Data_Paid_23!$C$4:$C$2114,Raw_Data_Paid_23!$C$4:$C$2114,"B1")="B1","B1","B2")),IF(_xlfn.XLOOKUP(C4164,Raw_Data_Paid_23!$C$4:$C$2114,Raw_Data_Paid_23!$C$4:$C$2114,"C1")="C1","C1","C2"))</f>
        <v>B2</v>
      </c>
      <c r="P4164" t="str">
        <f t="shared" si="115"/>
        <v>2022B2Motor Private</v>
      </c>
    </row>
    <row r="4165" spans="3:16" x14ac:dyDescent="0.35">
      <c r="C4165" s="6" t="s">
        <v>6412</v>
      </c>
      <c r="D4165" s="7" t="s">
        <v>6007</v>
      </c>
      <c r="E4165" s="7" t="s">
        <v>6334</v>
      </c>
      <c r="F4165" s="8" t="s">
        <v>3910</v>
      </c>
      <c r="G4165" s="9">
        <v>247058.8235</v>
      </c>
      <c r="H4165" s="10">
        <v>2021</v>
      </c>
      <c r="I4165" s="10">
        <v>2022</v>
      </c>
      <c r="J4165" s="11" t="s">
        <v>3138</v>
      </c>
      <c r="K4165" s="12">
        <v>247058.8235</v>
      </c>
      <c r="L4165" s="12">
        <v>1</v>
      </c>
      <c r="M4165" s="33" t="str">
        <f>IF(_xlfn.XLOOKUP(C4165,Raw_Data_OS_23!$C$7:$C$4518,Raw_Data_OS_23!$G$7:$G$4518,"Paid/ Closed")="Paid/ Closed","Paid/ Closed", "Still_Outstanding")</f>
        <v>Still_Outstanding</v>
      </c>
      <c r="N4165" s="33">
        <f>IF(_xlfn.XLOOKUP(C4165,Raw_Data_Paid_23!$C$4:$C$2114,Raw_Data_Paid_23!$C$4:$C$2114,1)= 1,1,0)</f>
        <v>1</v>
      </c>
      <c r="O4165" t="str">
        <f>IF(M4165=$W$7,IF(AND(N4165,_xlfn.XLOOKUP(C4165,Raw_Data_OS_23!$C$7:$C$4518,Raw_Data_OS_23!$G$7:$G$4518,0)=G4165),"A",IF(_xlfn.XLOOKUP(C4165,Raw_Data_Paid_23!$C$4:$C$2114,Raw_Data_Paid_23!$C$4:$C$2114,"B1")="B1","B1","B2")),IF(_xlfn.XLOOKUP(C4165,Raw_Data_Paid_23!$C$4:$C$2114,Raw_Data_Paid_23!$C$4:$C$2114,"C1")="C1","C1","C2"))</f>
        <v>B1</v>
      </c>
      <c r="P4165" t="str">
        <f t="shared" si="115"/>
        <v>2021B1Motor Private</v>
      </c>
    </row>
    <row r="4166" spans="3:16" x14ac:dyDescent="0.35">
      <c r="C4166" s="6" t="s">
        <v>6413</v>
      </c>
      <c r="D4166" s="7" t="s">
        <v>6365</v>
      </c>
      <c r="E4166" s="7" t="s">
        <v>6399</v>
      </c>
      <c r="F4166" s="8" t="s">
        <v>3910</v>
      </c>
      <c r="G4166" s="9">
        <v>100000</v>
      </c>
      <c r="H4166" s="10">
        <v>2022</v>
      </c>
      <c r="I4166" s="10">
        <v>2022</v>
      </c>
      <c r="J4166" s="11" t="s">
        <v>6021</v>
      </c>
      <c r="K4166" s="12">
        <v>100000</v>
      </c>
      <c r="L4166" s="12">
        <v>1</v>
      </c>
      <c r="M4166" s="33" t="str">
        <f>IF(_xlfn.XLOOKUP(C4166,Raw_Data_OS_23!$C$7:$C$4518,Raw_Data_OS_23!$G$7:$G$4518,"Paid/ Closed")="Paid/ Closed","Paid/ Closed", "Still_Outstanding")</f>
        <v>Still_Outstanding</v>
      </c>
      <c r="N4166" s="33">
        <f>IF(_xlfn.XLOOKUP(C4166,Raw_Data_Paid_23!$C$4:$C$2114,Raw_Data_Paid_23!$C$4:$C$2114,1)= 1,1,0)</f>
        <v>0</v>
      </c>
      <c r="O4166" t="str">
        <f>IF(M4166=$W$7,IF(AND(N4166,_xlfn.XLOOKUP(C4166,Raw_Data_OS_23!$C$7:$C$4518,Raw_Data_OS_23!$G$7:$G$4518,0)=G4166),"A",IF(_xlfn.XLOOKUP(C4166,Raw_Data_Paid_23!$C$4:$C$2114,Raw_Data_Paid_23!$C$4:$C$2114,"B1")="B1","B1","B2")),IF(_xlfn.XLOOKUP(C4166,Raw_Data_Paid_23!$C$4:$C$2114,Raw_Data_Paid_23!$C$4:$C$2114,"C1")="C1","C1","C2"))</f>
        <v>B2</v>
      </c>
      <c r="P4166" t="str">
        <f t="shared" si="115"/>
        <v>2022B2Motor Private</v>
      </c>
    </row>
    <row r="4167" spans="3:16" x14ac:dyDescent="0.35">
      <c r="C4167" s="6" t="s">
        <v>6414</v>
      </c>
      <c r="D4167" s="7" t="s">
        <v>6234</v>
      </c>
      <c r="E4167" s="7" t="s">
        <v>6396</v>
      </c>
      <c r="F4167" s="8" t="s">
        <v>3910</v>
      </c>
      <c r="G4167" s="9">
        <v>100000</v>
      </c>
      <c r="H4167" s="10">
        <v>2022</v>
      </c>
      <c r="I4167" s="10">
        <v>2022</v>
      </c>
      <c r="J4167" s="11" t="s">
        <v>6021</v>
      </c>
      <c r="K4167" s="12">
        <v>100000</v>
      </c>
      <c r="L4167" s="12">
        <v>1</v>
      </c>
      <c r="M4167" s="33" t="str">
        <f>IF(_xlfn.XLOOKUP(C4167,Raw_Data_OS_23!$C$7:$C$4518,Raw_Data_OS_23!$G$7:$G$4518,"Paid/ Closed")="Paid/ Closed","Paid/ Closed", "Still_Outstanding")</f>
        <v>Still_Outstanding</v>
      </c>
      <c r="N4167" s="33">
        <f>IF(_xlfn.XLOOKUP(C4167,Raw_Data_Paid_23!$C$4:$C$2114,Raw_Data_Paid_23!$C$4:$C$2114,1)= 1,1,0)</f>
        <v>1</v>
      </c>
      <c r="O4167" t="str">
        <f>IF(M4167=$W$7,IF(AND(N4167,_xlfn.XLOOKUP(C4167,Raw_Data_OS_23!$C$7:$C$4518,Raw_Data_OS_23!$G$7:$G$4518,0)=G4167),"A",IF(_xlfn.XLOOKUP(C4167,Raw_Data_Paid_23!$C$4:$C$2114,Raw_Data_Paid_23!$C$4:$C$2114,"B1")="B1","B1","B2")),IF(_xlfn.XLOOKUP(C4167,Raw_Data_Paid_23!$C$4:$C$2114,Raw_Data_Paid_23!$C$4:$C$2114,"C1")="C1","C1","C2"))</f>
        <v>A</v>
      </c>
      <c r="P4167" t="str">
        <f t="shared" si="115"/>
        <v>2022AMotor Private</v>
      </c>
    </row>
    <row r="4168" spans="3:16" x14ac:dyDescent="0.35">
      <c r="C4168" s="6" t="s">
        <v>6415</v>
      </c>
      <c r="D4168" s="7" t="s">
        <v>6260</v>
      </c>
      <c r="E4168" s="7" t="s">
        <v>6403</v>
      </c>
      <c r="F4168" s="8" t="s">
        <v>658</v>
      </c>
      <c r="G4168" s="9">
        <v>266111.72840000002</v>
      </c>
      <c r="H4168" s="10">
        <v>2022</v>
      </c>
      <c r="I4168" s="10">
        <v>2022</v>
      </c>
      <c r="J4168" s="11" t="s">
        <v>6021</v>
      </c>
      <c r="K4168" s="12">
        <v>266111.72840000002</v>
      </c>
      <c r="L4168" s="12">
        <v>1</v>
      </c>
      <c r="M4168" s="33" t="str">
        <f>IF(_xlfn.XLOOKUP(C4168,Raw_Data_OS_23!$C$7:$C$4518,Raw_Data_OS_23!$G$7:$G$4518,"Paid/ Closed")="Paid/ Closed","Paid/ Closed", "Still_Outstanding")</f>
        <v>Still_Outstanding</v>
      </c>
      <c r="N4168" s="33">
        <f>IF(_xlfn.XLOOKUP(C4168,Raw_Data_Paid_23!$C$4:$C$2114,Raw_Data_Paid_23!$C$4:$C$2114,1)= 1,1,0)</f>
        <v>1</v>
      </c>
      <c r="O4168" t="str">
        <f>IF(M4168=$W$7,IF(AND(N4168,_xlfn.XLOOKUP(C4168,Raw_Data_OS_23!$C$7:$C$4518,Raw_Data_OS_23!$G$7:$G$4518,0)=G4168),"A",IF(_xlfn.XLOOKUP(C4168,Raw_Data_Paid_23!$C$4:$C$2114,Raw_Data_Paid_23!$C$4:$C$2114,"B1")="B1","B1","B2")),IF(_xlfn.XLOOKUP(C4168,Raw_Data_Paid_23!$C$4:$C$2114,Raw_Data_Paid_23!$C$4:$C$2114,"C1")="C1","C1","C2"))</f>
        <v>A</v>
      </c>
      <c r="P4168" t="str">
        <f t="shared" si="115"/>
        <v>2022AWorkmen's Compensation</v>
      </c>
    </row>
    <row r="4169" spans="3:16" x14ac:dyDescent="0.35">
      <c r="C4169" s="6" t="s">
        <v>6416</v>
      </c>
      <c r="D4169" s="7" t="s">
        <v>5887</v>
      </c>
      <c r="E4169" s="7" t="s">
        <v>6396</v>
      </c>
      <c r="F4169" s="8" t="s">
        <v>3908</v>
      </c>
      <c r="G4169" s="9">
        <v>50000</v>
      </c>
      <c r="H4169" s="10">
        <v>2021</v>
      </c>
      <c r="I4169" s="10">
        <v>2022</v>
      </c>
      <c r="J4169" s="11" t="s">
        <v>3073</v>
      </c>
      <c r="K4169" s="12">
        <v>50000</v>
      </c>
      <c r="L4169" s="12">
        <v>1</v>
      </c>
      <c r="M4169" s="33" t="str">
        <f>IF(_xlfn.XLOOKUP(C4169,Raw_Data_OS_23!$C$7:$C$4518,Raw_Data_OS_23!$G$7:$G$4518,"Paid/ Closed")="Paid/ Closed","Paid/ Closed", "Still_Outstanding")</f>
        <v>Still_Outstanding</v>
      </c>
      <c r="N4169" s="33">
        <f>IF(_xlfn.XLOOKUP(C4169,Raw_Data_Paid_23!$C$4:$C$2114,Raw_Data_Paid_23!$C$4:$C$2114,1)= 1,1,0)</f>
        <v>1</v>
      </c>
      <c r="O4169" t="str">
        <f>IF(M4169=$W$7,IF(AND(N4169,_xlfn.XLOOKUP(C4169,Raw_Data_OS_23!$C$7:$C$4518,Raw_Data_OS_23!$G$7:$G$4518,0)=G4169),"A",IF(_xlfn.XLOOKUP(C4169,Raw_Data_Paid_23!$C$4:$C$2114,Raw_Data_Paid_23!$C$4:$C$2114,"B1")="B1","B1","B2")),IF(_xlfn.XLOOKUP(C4169,Raw_Data_Paid_23!$C$4:$C$2114,Raw_Data_Paid_23!$C$4:$C$2114,"C1")="C1","C1","C2"))</f>
        <v>A</v>
      </c>
      <c r="P4169" t="str">
        <f t="shared" si="115"/>
        <v>2021AMotor Commercial</v>
      </c>
    </row>
    <row r="4170" spans="3:16" x14ac:dyDescent="0.35">
      <c r="C4170" s="6" t="s">
        <v>6417</v>
      </c>
      <c r="D4170" s="7" t="s">
        <v>6294</v>
      </c>
      <c r="E4170" s="7" t="s">
        <v>6403</v>
      </c>
      <c r="F4170" s="8" t="s">
        <v>3910</v>
      </c>
      <c r="G4170" s="9">
        <v>10000</v>
      </c>
      <c r="H4170" s="10">
        <v>2022</v>
      </c>
      <c r="I4170" s="10">
        <v>2022</v>
      </c>
      <c r="J4170" s="11" t="s">
        <v>6021</v>
      </c>
      <c r="K4170" s="12">
        <v>10000</v>
      </c>
      <c r="L4170" s="12">
        <v>1</v>
      </c>
      <c r="M4170" s="33" t="str">
        <f>IF(_xlfn.XLOOKUP(C4170,Raw_Data_OS_23!$C$7:$C$4518,Raw_Data_OS_23!$G$7:$G$4518,"Paid/ Closed")="Paid/ Closed","Paid/ Closed", "Still_Outstanding")</f>
        <v>Still_Outstanding</v>
      </c>
      <c r="N4170" s="33">
        <f>IF(_xlfn.XLOOKUP(C4170,Raw_Data_Paid_23!$C$4:$C$2114,Raw_Data_Paid_23!$C$4:$C$2114,1)= 1,1,0)</f>
        <v>1</v>
      </c>
      <c r="O4170" t="str">
        <f>IF(M4170=$W$7,IF(AND(N4170,_xlfn.XLOOKUP(C4170,Raw_Data_OS_23!$C$7:$C$4518,Raw_Data_OS_23!$G$7:$G$4518,0)=G4170),"A",IF(_xlfn.XLOOKUP(C4170,Raw_Data_Paid_23!$C$4:$C$2114,Raw_Data_Paid_23!$C$4:$C$2114,"B1")="B1","B1","B2")),IF(_xlfn.XLOOKUP(C4170,Raw_Data_Paid_23!$C$4:$C$2114,Raw_Data_Paid_23!$C$4:$C$2114,"C1")="C1","C1","C2"))</f>
        <v>A</v>
      </c>
      <c r="P4170" t="str">
        <f t="shared" si="115"/>
        <v>2022AMotor Private</v>
      </c>
    </row>
    <row r="4171" spans="3:16" x14ac:dyDescent="0.35">
      <c r="C4171" s="6" t="s">
        <v>6418</v>
      </c>
      <c r="D4171" s="7" t="s">
        <v>6209</v>
      </c>
      <c r="E4171" s="7" t="s">
        <v>6230</v>
      </c>
      <c r="F4171" s="8" t="s">
        <v>3910</v>
      </c>
      <c r="G4171" s="9">
        <v>0</v>
      </c>
      <c r="H4171" s="10">
        <v>2022</v>
      </c>
      <c r="I4171" s="10">
        <v>2022</v>
      </c>
      <c r="J4171" s="11" t="s">
        <v>6021</v>
      </c>
      <c r="K4171" s="12">
        <v>5080</v>
      </c>
      <c r="L4171" s="12">
        <v>1</v>
      </c>
      <c r="M4171" s="33" t="str">
        <f>IF(_xlfn.XLOOKUP(C4171,Raw_Data_OS_23!$C$7:$C$4518,Raw_Data_OS_23!$G$7:$G$4518,"Paid/ Closed")="Paid/ Closed","Paid/ Closed", "Still_Outstanding")</f>
        <v>Still_Outstanding</v>
      </c>
      <c r="N4171" s="33">
        <f>IF(_xlfn.XLOOKUP(C4171,Raw_Data_Paid_23!$C$4:$C$2114,Raw_Data_Paid_23!$C$4:$C$2114,1)= 1,1,0)</f>
        <v>1</v>
      </c>
      <c r="O4171" t="str">
        <f>IF(M4171=$W$7,IF(AND(N4171,_xlfn.XLOOKUP(C4171,Raw_Data_OS_23!$C$7:$C$4518,Raw_Data_OS_23!$G$7:$G$4518,0)=G4171),"A",IF(_xlfn.XLOOKUP(C4171,Raw_Data_Paid_23!$C$4:$C$2114,Raw_Data_Paid_23!$C$4:$C$2114,"B1")="B1","B1","B2")),IF(_xlfn.XLOOKUP(C4171,Raw_Data_Paid_23!$C$4:$C$2114,Raw_Data_Paid_23!$C$4:$C$2114,"C1")="C1","C1","C2"))</f>
        <v>A</v>
      </c>
      <c r="P4171" t="str">
        <f t="shared" si="115"/>
        <v>2022AMotor Private</v>
      </c>
    </row>
    <row r="4172" spans="3:16" x14ac:dyDescent="0.35">
      <c r="C4172" s="6" t="s">
        <v>6419</v>
      </c>
      <c r="D4172" s="7" t="s">
        <v>6409</v>
      </c>
      <c r="E4172" s="7" t="s">
        <v>6420</v>
      </c>
      <c r="F4172" s="8" t="s">
        <v>3910</v>
      </c>
      <c r="G4172" s="9">
        <v>10000</v>
      </c>
      <c r="H4172" s="10">
        <v>2022</v>
      </c>
      <c r="I4172" s="10">
        <v>2022</v>
      </c>
      <c r="J4172" s="11" t="s">
        <v>6406</v>
      </c>
      <c r="K4172" s="12">
        <v>10000</v>
      </c>
      <c r="L4172" s="12">
        <v>1</v>
      </c>
      <c r="M4172" s="33" t="str">
        <f>IF(_xlfn.XLOOKUP(C4172,Raw_Data_OS_23!$C$7:$C$4518,Raw_Data_OS_23!$G$7:$G$4518,"Paid/ Closed")="Paid/ Closed","Paid/ Closed", "Still_Outstanding")</f>
        <v>Paid/ Closed</v>
      </c>
      <c r="N4172" s="33">
        <f>IF(_xlfn.XLOOKUP(C4172,Raw_Data_Paid_23!$C$4:$C$2114,Raw_Data_Paid_23!$C$4:$C$2114,1)= 1,1,0)</f>
        <v>1</v>
      </c>
      <c r="O4172" t="str">
        <f>IF(M4172=$W$7,IF(AND(N4172,_xlfn.XLOOKUP(C4172,Raw_Data_OS_23!$C$7:$C$4518,Raw_Data_OS_23!$G$7:$G$4518,0)=G4172),"A",IF(_xlfn.XLOOKUP(C4172,Raw_Data_Paid_23!$C$4:$C$2114,Raw_Data_Paid_23!$C$4:$C$2114,"B1")="B1","B1","B2")),IF(_xlfn.XLOOKUP(C4172,Raw_Data_Paid_23!$C$4:$C$2114,Raw_Data_Paid_23!$C$4:$C$2114,"C1")="C1","C1","C2"))</f>
        <v>C1</v>
      </c>
      <c r="P4172" t="str">
        <f t="shared" si="115"/>
        <v>2022C1Motor Private</v>
      </c>
    </row>
    <row r="4173" spans="3:16" x14ac:dyDescent="0.35">
      <c r="C4173" s="6" t="s">
        <v>6421</v>
      </c>
      <c r="D4173" s="7" t="s">
        <v>6422</v>
      </c>
      <c r="E4173" s="7" t="s">
        <v>6423</v>
      </c>
      <c r="F4173" s="8" t="s">
        <v>3910</v>
      </c>
      <c r="G4173" s="9">
        <v>89941.176470000006</v>
      </c>
      <c r="H4173" s="10">
        <v>2022</v>
      </c>
      <c r="I4173" s="10">
        <v>2022</v>
      </c>
      <c r="J4173" s="11" t="s">
        <v>6406</v>
      </c>
      <c r="K4173" s="12">
        <v>189941.17647000001</v>
      </c>
      <c r="L4173" s="12">
        <v>1</v>
      </c>
      <c r="M4173" s="33" t="str">
        <f>IF(_xlfn.XLOOKUP(C4173,Raw_Data_OS_23!$C$7:$C$4518,Raw_Data_OS_23!$G$7:$G$4518,"Paid/ Closed")="Paid/ Closed","Paid/ Closed", "Still_Outstanding")</f>
        <v>Still_Outstanding</v>
      </c>
      <c r="N4173" s="33">
        <f>IF(_xlfn.XLOOKUP(C4173,Raw_Data_Paid_23!$C$4:$C$2114,Raw_Data_Paid_23!$C$4:$C$2114,1)= 1,1,0)</f>
        <v>0</v>
      </c>
      <c r="O4173" t="str">
        <f>IF(M4173=$W$7,IF(AND(N4173,_xlfn.XLOOKUP(C4173,Raw_Data_OS_23!$C$7:$C$4518,Raw_Data_OS_23!$G$7:$G$4518,0)=G4173),"A",IF(_xlfn.XLOOKUP(C4173,Raw_Data_Paid_23!$C$4:$C$2114,Raw_Data_Paid_23!$C$4:$C$2114,"B1")="B1","B1","B2")),IF(_xlfn.XLOOKUP(C4173,Raw_Data_Paid_23!$C$4:$C$2114,Raw_Data_Paid_23!$C$4:$C$2114,"C1")="C1","C1","C2"))</f>
        <v>B2</v>
      </c>
      <c r="P4173" t="str">
        <f t="shared" si="115"/>
        <v>2022B2Motor Private</v>
      </c>
    </row>
    <row r="4174" spans="3:16" x14ac:dyDescent="0.35">
      <c r="C4174" s="6" t="s">
        <v>6424</v>
      </c>
      <c r="D4174" s="7" t="s">
        <v>6403</v>
      </c>
      <c r="E4174" s="7" t="s">
        <v>6423</v>
      </c>
      <c r="F4174" s="8" t="s">
        <v>3910</v>
      </c>
      <c r="G4174" s="9">
        <v>216000</v>
      </c>
      <c r="H4174" s="10">
        <v>2022</v>
      </c>
      <c r="I4174" s="10">
        <v>2022</v>
      </c>
      <c r="J4174" s="11" t="s">
        <v>6406</v>
      </c>
      <c r="K4174" s="12">
        <v>216000</v>
      </c>
      <c r="L4174" s="12">
        <v>1</v>
      </c>
      <c r="M4174" s="33" t="str">
        <f>IF(_xlfn.XLOOKUP(C4174,Raw_Data_OS_23!$C$7:$C$4518,Raw_Data_OS_23!$G$7:$G$4518,"Paid/ Closed")="Paid/ Closed","Paid/ Closed", "Still_Outstanding")</f>
        <v>Still_Outstanding</v>
      </c>
      <c r="N4174" s="33">
        <f>IF(_xlfn.XLOOKUP(C4174,Raw_Data_Paid_23!$C$4:$C$2114,Raw_Data_Paid_23!$C$4:$C$2114,1)= 1,1,0)</f>
        <v>0</v>
      </c>
      <c r="O4174" t="str">
        <f>IF(M4174=$W$7,IF(AND(N4174,_xlfn.XLOOKUP(C4174,Raw_Data_OS_23!$C$7:$C$4518,Raw_Data_OS_23!$G$7:$G$4518,0)=G4174),"A",IF(_xlfn.XLOOKUP(C4174,Raw_Data_Paid_23!$C$4:$C$2114,Raw_Data_Paid_23!$C$4:$C$2114,"B1")="B1","B1","B2")),IF(_xlfn.XLOOKUP(C4174,Raw_Data_Paid_23!$C$4:$C$2114,Raw_Data_Paid_23!$C$4:$C$2114,"C1")="C1","C1","C2"))</f>
        <v>B2</v>
      </c>
      <c r="P4174" t="str">
        <f t="shared" si="115"/>
        <v>2022B2Motor Private</v>
      </c>
    </row>
    <row r="4175" spans="3:16" x14ac:dyDescent="0.35">
      <c r="C4175" s="6" t="s">
        <v>6425</v>
      </c>
      <c r="D4175" s="7" t="s">
        <v>6353</v>
      </c>
      <c r="E4175" s="7" t="s">
        <v>6423</v>
      </c>
      <c r="F4175" s="8" t="s">
        <v>3908</v>
      </c>
      <c r="G4175" s="9">
        <v>100000</v>
      </c>
      <c r="H4175" s="10">
        <v>2022</v>
      </c>
      <c r="I4175" s="10">
        <v>2022</v>
      </c>
      <c r="J4175" s="11" t="s">
        <v>6021</v>
      </c>
      <c r="K4175" s="12">
        <v>100000</v>
      </c>
      <c r="L4175" s="12">
        <v>1</v>
      </c>
      <c r="M4175" s="33" t="str">
        <f>IF(_xlfn.XLOOKUP(C4175,Raw_Data_OS_23!$C$7:$C$4518,Raw_Data_OS_23!$G$7:$G$4518,"Paid/ Closed")="Paid/ Closed","Paid/ Closed", "Still_Outstanding")</f>
        <v>Still_Outstanding</v>
      </c>
      <c r="N4175" s="33">
        <f>IF(_xlfn.XLOOKUP(C4175,Raw_Data_Paid_23!$C$4:$C$2114,Raw_Data_Paid_23!$C$4:$C$2114,1)= 1,1,0)</f>
        <v>1</v>
      </c>
      <c r="O4175" t="str">
        <f>IF(M4175=$W$7,IF(AND(N4175,_xlfn.XLOOKUP(C4175,Raw_Data_OS_23!$C$7:$C$4518,Raw_Data_OS_23!$G$7:$G$4518,0)=G4175),"A",IF(_xlfn.XLOOKUP(C4175,Raw_Data_Paid_23!$C$4:$C$2114,Raw_Data_Paid_23!$C$4:$C$2114,"B1")="B1","B1","B2")),IF(_xlfn.XLOOKUP(C4175,Raw_Data_Paid_23!$C$4:$C$2114,Raw_Data_Paid_23!$C$4:$C$2114,"C1")="C1","C1","C2"))</f>
        <v>A</v>
      </c>
      <c r="P4175" t="str">
        <f t="shared" si="115"/>
        <v>2022AMotor Commercial</v>
      </c>
    </row>
    <row r="4176" spans="3:16" x14ac:dyDescent="0.35">
      <c r="C4176" s="6" t="s">
        <v>6426</v>
      </c>
      <c r="D4176" s="7" t="s">
        <v>6420</v>
      </c>
      <c r="E4176" s="7" t="s">
        <v>6423</v>
      </c>
      <c r="F4176" s="8" t="s">
        <v>3910</v>
      </c>
      <c r="G4176" s="9">
        <v>100000</v>
      </c>
      <c r="H4176" s="10">
        <v>2022</v>
      </c>
      <c r="I4176" s="10">
        <v>2022</v>
      </c>
      <c r="J4176" s="11" t="s">
        <v>6406</v>
      </c>
      <c r="K4176" s="12">
        <v>100000</v>
      </c>
      <c r="L4176" s="12">
        <v>1</v>
      </c>
      <c r="M4176" s="33" t="str">
        <f>IF(_xlfn.XLOOKUP(C4176,Raw_Data_OS_23!$C$7:$C$4518,Raw_Data_OS_23!$G$7:$G$4518,"Paid/ Closed")="Paid/ Closed","Paid/ Closed", "Still_Outstanding")</f>
        <v>Still_Outstanding</v>
      </c>
      <c r="N4176" s="33">
        <f>IF(_xlfn.XLOOKUP(C4176,Raw_Data_Paid_23!$C$4:$C$2114,Raw_Data_Paid_23!$C$4:$C$2114,1)= 1,1,0)</f>
        <v>0</v>
      </c>
      <c r="O4176" t="str">
        <f>IF(M4176=$W$7,IF(AND(N4176,_xlfn.XLOOKUP(C4176,Raw_Data_OS_23!$C$7:$C$4518,Raw_Data_OS_23!$G$7:$G$4518,0)=G4176),"A",IF(_xlfn.XLOOKUP(C4176,Raw_Data_Paid_23!$C$4:$C$2114,Raw_Data_Paid_23!$C$4:$C$2114,"B1")="B1","B1","B2")),IF(_xlfn.XLOOKUP(C4176,Raw_Data_Paid_23!$C$4:$C$2114,Raw_Data_Paid_23!$C$4:$C$2114,"C1")="C1","C1","C2"))</f>
        <v>B2</v>
      </c>
      <c r="P4176" t="str">
        <f t="shared" si="115"/>
        <v>2022B2Motor Private</v>
      </c>
    </row>
    <row r="4177" spans="3:16" x14ac:dyDescent="0.35">
      <c r="C4177" s="6" t="s">
        <v>6427</v>
      </c>
      <c r="D4177" s="7" t="s">
        <v>6046</v>
      </c>
      <c r="E4177" s="7" t="s">
        <v>6205</v>
      </c>
      <c r="F4177" s="8" t="s">
        <v>3910</v>
      </c>
      <c r="G4177" s="9">
        <v>50000</v>
      </c>
      <c r="H4177" s="10">
        <v>2022</v>
      </c>
      <c r="I4177" s="10">
        <v>2022</v>
      </c>
      <c r="J4177" s="11" t="s">
        <v>6021</v>
      </c>
      <c r="K4177" s="12">
        <v>50000</v>
      </c>
      <c r="L4177" s="12">
        <v>1</v>
      </c>
      <c r="M4177" s="33" t="str">
        <f>IF(_xlfn.XLOOKUP(C4177,Raw_Data_OS_23!$C$7:$C$4518,Raw_Data_OS_23!$G$7:$G$4518,"Paid/ Closed")="Paid/ Closed","Paid/ Closed", "Still_Outstanding")</f>
        <v>Still_Outstanding</v>
      </c>
      <c r="N4177" s="33">
        <f>IF(_xlfn.XLOOKUP(C4177,Raw_Data_Paid_23!$C$4:$C$2114,Raw_Data_Paid_23!$C$4:$C$2114,1)= 1,1,0)</f>
        <v>0</v>
      </c>
      <c r="O4177" t="str">
        <f>IF(M4177=$W$7,IF(AND(N4177,_xlfn.XLOOKUP(C4177,Raw_Data_OS_23!$C$7:$C$4518,Raw_Data_OS_23!$G$7:$G$4518,0)=G4177),"A",IF(_xlfn.XLOOKUP(C4177,Raw_Data_Paid_23!$C$4:$C$2114,Raw_Data_Paid_23!$C$4:$C$2114,"B1")="B1","B1","B2")),IF(_xlfn.XLOOKUP(C4177,Raw_Data_Paid_23!$C$4:$C$2114,Raw_Data_Paid_23!$C$4:$C$2114,"C1")="C1","C1","C2"))</f>
        <v>B2</v>
      </c>
      <c r="P4177" t="str">
        <f t="shared" si="115"/>
        <v>2022B2Motor Private</v>
      </c>
    </row>
    <row r="4178" spans="3:16" x14ac:dyDescent="0.35">
      <c r="C4178" s="6" t="s">
        <v>6428</v>
      </c>
      <c r="D4178" s="7" t="s">
        <v>6405</v>
      </c>
      <c r="E4178" s="7" t="s">
        <v>6420</v>
      </c>
      <c r="F4178" s="8" t="s">
        <v>3910</v>
      </c>
      <c r="G4178" s="9">
        <v>298500</v>
      </c>
      <c r="H4178" s="10">
        <v>2022</v>
      </c>
      <c r="I4178" s="10">
        <v>2022</v>
      </c>
      <c r="J4178" s="11" t="s">
        <v>6406</v>
      </c>
      <c r="K4178" s="12">
        <v>298500</v>
      </c>
      <c r="L4178" s="12">
        <v>1</v>
      </c>
      <c r="M4178" s="33" t="str">
        <f>IF(_xlfn.XLOOKUP(C4178,Raw_Data_OS_23!$C$7:$C$4518,Raw_Data_OS_23!$G$7:$G$4518,"Paid/ Closed")="Paid/ Closed","Paid/ Closed", "Still_Outstanding")</f>
        <v>Still_Outstanding</v>
      </c>
      <c r="N4178" s="33">
        <f>IF(_xlfn.XLOOKUP(C4178,Raw_Data_Paid_23!$C$4:$C$2114,Raw_Data_Paid_23!$C$4:$C$2114,1)= 1,1,0)</f>
        <v>0</v>
      </c>
      <c r="O4178" t="str">
        <f>IF(M4178=$W$7,IF(AND(N4178,_xlfn.XLOOKUP(C4178,Raw_Data_OS_23!$C$7:$C$4518,Raw_Data_OS_23!$G$7:$G$4518,0)=G4178),"A",IF(_xlfn.XLOOKUP(C4178,Raw_Data_Paid_23!$C$4:$C$2114,Raw_Data_Paid_23!$C$4:$C$2114,"B1")="B1","B1","B2")),IF(_xlfn.XLOOKUP(C4178,Raw_Data_Paid_23!$C$4:$C$2114,Raw_Data_Paid_23!$C$4:$C$2114,"C1")="C1","C1","C2"))</f>
        <v>B2</v>
      </c>
      <c r="P4178" t="str">
        <f t="shared" si="115"/>
        <v>2022B2Motor Private</v>
      </c>
    </row>
    <row r="4179" spans="3:16" x14ac:dyDescent="0.35">
      <c r="C4179" s="6" t="s">
        <v>6429</v>
      </c>
      <c r="D4179" s="7" t="s">
        <v>6388</v>
      </c>
      <c r="E4179" s="7" t="s">
        <v>6430</v>
      </c>
      <c r="F4179" s="8" t="s">
        <v>3910</v>
      </c>
      <c r="G4179" s="9">
        <v>82352.941200000001</v>
      </c>
      <c r="H4179" s="10">
        <v>2022</v>
      </c>
      <c r="I4179" s="10">
        <v>2022</v>
      </c>
      <c r="J4179" s="11" t="s">
        <v>6021</v>
      </c>
      <c r="K4179" s="12">
        <v>82352.941200000001</v>
      </c>
      <c r="L4179" s="12">
        <v>1</v>
      </c>
      <c r="M4179" s="33" t="str">
        <f>IF(_xlfn.XLOOKUP(C4179,Raw_Data_OS_23!$C$7:$C$4518,Raw_Data_OS_23!$G$7:$G$4518,"Paid/ Closed")="Paid/ Closed","Paid/ Closed", "Still_Outstanding")</f>
        <v>Still_Outstanding</v>
      </c>
      <c r="N4179" s="33">
        <f>IF(_xlfn.XLOOKUP(C4179,Raw_Data_Paid_23!$C$4:$C$2114,Raw_Data_Paid_23!$C$4:$C$2114,1)= 1,1,0)</f>
        <v>1</v>
      </c>
      <c r="O4179" t="str">
        <f>IF(M4179=$W$7,IF(AND(N4179,_xlfn.XLOOKUP(C4179,Raw_Data_OS_23!$C$7:$C$4518,Raw_Data_OS_23!$G$7:$G$4518,0)=G4179),"A",IF(_xlfn.XLOOKUP(C4179,Raw_Data_Paid_23!$C$4:$C$2114,Raw_Data_Paid_23!$C$4:$C$2114,"B1")="B1","B1","B2")),IF(_xlfn.XLOOKUP(C4179,Raw_Data_Paid_23!$C$4:$C$2114,Raw_Data_Paid_23!$C$4:$C$2114,"C1")="C1","C1","C2"))</f>
        <v>B1</v>
      </c>
      <c r="P4179" t="str">
        <f t="shared" si="115"/>
        <v>2022B1Motor Private</v>
      </c>
    </row>
    <row r="4180" spans="3:16" x14ac:dyDescent="0.35">
      <c r="C4180" s="6" t="s">
        <v>6431</v>
      </c>
      <c r="D4180" s="7" t="s">
        <v>5325</v>
      </c>
      <c r="E4180" s="7" t="s">
        <v>6125</v>
      </c>
      <c r="F4180" s="8" t="s">
        <v>4248</v>
      </c>
      <c r="G4180" s="9">
        <v>-224854.82139999999</v>
      </c>
      <c r="H4180" s="10">
        <v>2021</v>
      </c>
      <c r="I4180" s="10">
        <v>2022</v>
      </c>
      <c r="J4180" s="11" t="s">
        <v>21</v>
      </c>
      <c r="K4180" s="12">
        <v>-215860.62854400001</v>
      </c>
      <c r="L4180" s="12">
        <v>1</v>
      </c>
      <c r="M4180" s="33" t="str">
        <f>IF(_xlfn.XLOOKUP(C4180,Raw_Data_OS_23!$C$7:$C$4518,Raw_Data_OS_23!$G$7:$G$4518,"Paid/ Closed")="Paid/ Closed","Paid/ Closed", "Still_Outstanding")</f>
        <v>Still_Outstanding</v>
      </c>
      <c r="N4180" s="33">
        <f>IF(_xlfn.XLOOKUP(C4180,Raw_Data_Paid_23!$C$4:$C$2114,Raw_Data_Paid_23!$C$4:$C$2114,1)= 1,1,0)</f>
        <v>1</v>
      </c>
      <c r="O4180" t="str">
        <f>IF(M4180=$W$7,IF(AND(N4180,_xlfn.XLOOKUP(C4180,Raw_Data_OS_23!$C$7:$C$4518,Raw_Data_OS_23!$G$7:$G$4518,0)=G4180),"A",IF(_xlfn.XLOOKUP(C4180,Raw_Data_Paid_23!$C$4:$C$2114,Raw_Data_Paid_23!$C$4:$C$2114,"B1")="B1","B1","B2")),IF(_xlfn.XLOOKUP(C4180,Raw_Data_Paid_23!$C$4:$C$2114,Raw_Data_Paid_23!$C$4:$C$2114,"C1")="C1","C1","C2"))</f>
        <v>B1</v>
      </c>
      <c r="P4180" t="str">
        <f t="shared" si="115"/>
        <v>2021B1Fire Industrial</v>
      </c>
    </row>
    <row r="4181" spans="3:16" x14ac:dyDescent="0.35">
      <c r="C4181" s="6" t="s">
        <v>6432</v>
      </c>
      <c r="D4181" s="7" t="s">
        <v>5345</v>
      </c>
      <c r="E4181" s="7" t="s">
        <v>6125</v>
      </c>
      <c r="F4181" s="8" t="s">
        <v>4248</v>
      </c>
      <c r="G4181" s="9">
        <v>1130863.1786</v>
      </c>
      <c r="H4181" s="10">
        <v>2021</v>
      </c>
      <c r="I4181" s="10">
        <v>2022</v>
      </c>
      <c r="J4181" s="11" t="s">
        <v>21</v>
      </c>
      <c r="K4181" s="12">
        <v>588235.29410000006</v>
      </c>
      <c r="L4181" s="12">
        <v>1</v>
      </c>
      <c r="M4181" s="33" t="str">
        <f>IF(_xlfn.XLOOKUP(C4181,Raw_Data_OS_23!$C$7:$C$4518,Raw_Data_OS_23!$G$7:$G$4518,"Paid/ Closed")="Paid/ Closed","Paid/ Closed", "Still_Outstanding")</f>
        <v>Still_Outstanding</v>
      </c>
      <c r="N4181" s="33">
        <f>IF(_xlfn.XLOOKUP(C4181,Raw_Data_Paid_23!$C$4:$C$2114,Raw_Data_Paid_23!$C$4:$C$2114,1)= 1,1,0)</f>
        <v>1</v>
      </c>
      <c r="O4181" t="str">
        <f>IF(M4181=$W$7,IF(AND(N4181,_xlfn.XLOOKUP(C4181,Raw_Data_OS_23!$C$7:$C$4518,Raw_Data_OS_23!$G$7:$G$4518,0)=G4181),"A",IF(_xlfn.XLOOKUP(C4181,Raw_Data_Paid_23!$C$4:$C$2114,Raw_Data_Paid_23!$C$4:$C$2114,"B1")="B1","B1","B2")),IF(_xlfn.XLOOKUP(C4181,Raw_Data_Paid_23!$C$4:$C$2114,Raw_Data_Paid_23!$C$4:$C$2114,"C1")="C1","C1","C2"))</f>
        <v>B1</v>
      </c>
      <c r="P4181" t="str">
        <f t="shared" si="115"/>
        <v>2021B1Fire Industrial</v>
      </c>
    </row>
    <row r="4182" spans="3:16" x14ac:dyDescent="0.35">
      <c r="C4182" s="6" t="s">
        <v>6433</v>
      </c>
      <c r="D4182" s="7" t="s">
        <v>5391</v>
      </c>
      <c r="E4182" s="7" t="s">
        <v>6234</v>
      </c>
      <c r="F4182" s="8" t="s">
        <v>4248</v>
      </c>
      <c r="G4182" s="9">
        <v>1259187</v>
      </c>
      <c r="H4182" s="10">
        <v>2021</v>
      </c>
      <c r="I4182" s="10">
        <v>2022</v>
      </c>
      <c r="J4182" s="11" t="s">
        <v>21</v>
      </c>
      <c r="K4182" s="12">
        <v>50367.48</v>
      </c>
      <c r="L4182" s="12">
        <v>1</v>
      </c>
      <c r="M4182" s="33" t="str">
        <f>IF(_xlfn.XLOOKUP(C4182,Raw_Data_OS_23!$C$7:$C$4518,Raw_Data_OS_23!$G$7:$G$4518,"Paid/ Closed")="Paid/ Closed","Paid/ Closed", "Still_Outstanding")</f>
        <v>Still_Outstanding</v>
      </c>
      <c r="N4182" s="33">
        <f>IF(_xlfn.XLOOKUP(C4182,Raw_Data_Paid_23!$C$4:$C$2114,Raw_Data_Paid_23!$C$4:$C$2114,1)= 1,1,0)</f>
        <v>1</v>
      </c>
      <c r="O4182" t="str">
        <f>IF(M4182=$W$7,IF(AND(N4182,_xlfn.XLOOKUP(C4182,Raw_Data_OS_23!$C$7:$C$4518,Raw_Data_OS_23!$G$7:$G$4518,0)=G4182),"A",IF(_xlfn.XLOOKUP(C4182,Raw_Data_Paid_23!$C$4:$C$2114,Raw_Data_Paid_23!$C$4:$C$2114,"B1")="B1","B1","B2")),IF(_xlfn.XLOOKUP(C4182,Raw_Data_Paid_23!$C$4:$C$2114,Raw_Data_Paid_23!$C$4:$C$2114,"C1")="C1","C1","C2"))</f>
        <v>A</v>
      </c>
      <c r="P4182" t="str">
        <f t="shared" si="115"/>
        <v>2021AFire Industrial</v>
      </c>
    </row>
    <row r="4183" spans="3:16" x14ac:dyDescent="0.35">
      <c r="C4183" s="6" t="s">
        <v>6434</v>
      </c>
      <c r="D4183" s="7" t="s">
        <v>5769</v>
      </c>
      <c r="E4183" s="7" t="s">
        <v>6234</v>
      </c>
      <c r="F4183" s="8" t="s">
        <v>4248</v>
      </c>
      <c r="G4183" s="9">
        <v>487598</v>
      </c>
      <c r="H4183" s="10">
        <v>2021</v>
      </c>
      <c r="I4183" s="10">
        <v>2022</v>
      </c>
      <c r="J4183" s="11" t="s">
        <v>2250</v>
      </c>
      <c r="K4183" s="12">
        <v>19503.919999999998</v>
      </c>
      <c r="L4183" s="12">
        <v>1</v>
      </c>
      <c r="M4183" s="33" t="str">
        <f>IF(_xlfn.XLOOKUP(C4183,Raw_Data_OS_23!$C$7:$C$4518,Raw_Data_OS_23!$G$7:$G$4518,"Paid/ Closed")="Paid/ Closed","Paid/ Closed", "Still_Outstanding")</f>
        <v>Still_Outstanding</v>
      </c>
      <c r="N4183" s="33">
        <f>IF(_xlfn.XLOOKUP(C4183,Raw_Data_Paid_23!$C$4:$C$2114,Raw_Data_Paid_23!$C$4:$C$2114,1)= 1,1,0)</f>
        <v>1</v>
      </c>
      <c r="O4183" t="str">
        <f>IF(M4183=$W$7,IF(AND(N4183,_xlfn.XLOOKUP(C4183,Raw_Data_OS_23!$C$7:$C$4518,Raw_Data_OS_23!$G$7:$G$4518,0)=G4183),"A",IF(_xlfn.XLOOKUP(C4183,Raw_Data_Paid_23!$C$4:$C$2114,Raw_Data_Paid_23!$C$4:$C$2114,"B1")="B1","B1","B2")),IF(_xlfn.XLOOKUP(C4183,Raw_Data_Paid_23!$C$4:$C$2114,Raw_Data_Paid_23!$C$4:$C$2114,"C1")="C1","C1","C2"))</f>
        <v>A</v>
      </c>
      <c r="P4183" t="str">
        <f t="shared" si="115"/>
        <v>2021AFire Industrial</v>
      </c>
    </row>
    <row r="4184" spans="3:16" x14ac:dyDescent="0.35">
      <c r="C4184" s="6" t="s">
        <v>6435</v>
      </c>
      <c r="D4184" s="7" t="s">
        <v>5873</v>
      </c>
      <c r="E4184" s="7" t="s">
        <v>6420</v>
      </c>
      <c r="F4184" s="8" t="s">
        <v>4248</v>
      </c>
      <c r="G4184" s="9">
        <v>-939112.48710000003</v>
      </c>
      <c r="H4184" s="10">
        <v>2021</v>
      </c>
      <c r="I4184" s="10">
        <v>2022</v>
      </c>
      <c r="J4184" s="11" t="s">
        <v>3073</v>
      </c>
      <c r="K4184" s="12">
        <v>-939112.48710000003</v>
      </c>
      <c r="L4184" s="12">
        <v>1</v>
      </c>
      <c r="M4184" s="33" t="str">
        <f>IF(_xlfn.XLOOKUP(C4184,Raw_Data_OS_23!$C$7:$C$4518,Raw_Data_OS_23!$G$7:$G$4518,"Paid/ Closed")="Paid/ Closed","Paid/ Closed", "Still_Outstanding")</f>
        <v>Still_Outstanding</v>
      </c>
      <c r="N4184" s="33">
        <f>IF(_xlfn.XLOOKUP(C4184,Raw_Data_Paid_23!$C$4:$C$2114,Raw_Data_Paid_23!$C$4:$C$2114,1)= 1,1,0)</f>
        <v>1</v>
      </c>
      <c r="O4184" t="str">
        <f>IF(M4184=$W$7,IF(AND(N4184,_xlfn.XLOOKUP(C4184,Raw_Data_OS_23!$C$7:$C$4518,Raw_Data_OS_23!$G$7:$G$4518,0)=G4184),"A",IF(_xlfn.XLOOKUP(C4184,Raw_Data_Paid_23!$C$4:$C$2114,Raw_Data_Paid_23!$C$4:$C$2114,"B1")="B1","B1","B2")),IF(_xlfn.XLOOKUP(C4184,Raw_Data_Paid_23!$C$4:$C$2114,Raw_Data_Paid_23!$C$4:$C$2114,"C1")="C1","C1","C2"))</f>
        <v>B1</v>
      </c>
      <c r="P4184" t="str">
        <f t="shared" si="115"/>
        <v>2021B1Fire Industrial</v>
      </c>
    </row>
    <row r="4185" spans="3:16" x14ac:dyDescent="0.35">
      <c r="C4185" s="6" t="s">
        <v>6436</v>
      </c>
      <c r="D4185" s="7" t="s">
        <v>5397</v>
      </c>
      <c r="E4185" s="7" t="s">
        <v>5911</v>
      </c>
      <c r="F4185" s="8" t="s">
        <v>3908</v>
      </c>
      <c r="G4185" s="9">
        <v>50000</v>
      </c>
      <c r="H4185" s="10">
        <v>2021</v>
      </c>
      <c r="I4185" s="10">
        <v>2021</v>
      </c>
      <c r="J4185" s="11" t="s">
        <v>21</v>
      </c>
      <c r="K4185" s="12">
        <v>50000</v>
      </c>
      <c r="L4185" s="12">
        <v>1</v>
      </c>
      <c r="M4185" s="33" t="str">
        <f>IF(_xlfn.XLOOKUP(C4185,Raw_Data_OS_23!$C$7:$C$4518,Raw_Data_OS_23!$G$7:$G$4518,"Paid/ Closed")="Paid/ Closed","Paid/ Closed", "Still_Outstanding")</f>
        <v>Still_Outstanding</v>
      </c>
      <c r="N4185" s="33">
        <f>IF(_xlfn.XLOOKUP(C4185,Raw_Data_Paid_23!$C$4:$C$2114,Raw_Data_Paid_23!$C$4:$C$2114,1)= 1,1,0)</f>
        <v>1</v>
      </c>
      <c r="O4185" t="str">
        <f>IF(M4185=$W$7,IF(AND(N4185,_xlfn.XLOOKUP(C4185,Raw_Data_OS_23!$C$7:$C$4518,Raw_Data_OS_23!$G$7:$G$4518,0)=G4185),"A",IF(_xlfn.XLOOKUP(C4185,Raw_Data_Paid_23!$C$4:$C$2114,Raw_Data_Paid_23!$C$4:$C$2114,"B1")="B1","B1","B2")),IF(_xlfn.XLOOKUP(C4185,Raw_Data_Paid_23!$C$4:$C$2114,Raw_Data_Paid_23!$C$4:$C$2114,"C1")="C1","C1","C2"))</f>
        <v>B1</v>
      </c>
      <c r="P4185" t="str">
        <f t="shared" si="115"/>
        <v>2021B1Motor Commercial</v>
      </c>
    </row>
    <row r="4186" spans="3:16" x14ac:dyDescent="0.35">
      <c r="C4186" s="6" t="s">
        <v>6437</v>
      </c>
      <c r="D4186" s="7" t="s">
        <v>6423</v>
      </c>
      <c r="E4186" s="7" t="s">
        <v>6438</v>
      </c>
      <c r="F4186" s="8" t="s">
        <v>3910</v>
      </c>
      <c r="G4186" s="9">
        <v>128500</v>
      </c>
      <c r="H4186" s="10">
        <v>2022</v>
      </c>
      <c r="I4186" s="10">
        <v>2022</v>
      </c>
      <c r="J4186" s="11" t="s">
        <v>6406</v>
      </c>
      <c r="K4186" s="12">
        <v>128500</v>
      </c>
      <c r="L4186" s="12">
        <v>1</v>
      </c>
      <c r="M4186" s="33" t="str">
        <f>IF(_xlfn.XLOOKUP(C4186,Raw_Data_OS_23!$C$7:$C$4518,Raw_Data_OS_23!$G$7:$G$4518,"Paid/ Closed")="Paid/ Closed","Paid/ Closed", "Still_Outstanding")</f>
        <v>Still_Outstanding</v>
      </c>
      <c r="N4186" s="33">
        <f>IF(_xlfn.XLOOKUP(C4186,Raw_Data_Paid_23!$C$4:$C$2114,Raw_Data_Paid_23!$C$4:$C$2114,1)= 1,1,0)</f>
        <v>0</v>
      </c>
      <c r="O4186" t="str">
        <f>IF(M4186=$W$7,IF(AND(N4186,_xlfn.XLOOKUP(C4186,Raw_Data_OS_23!$C$7:$C$4518,Raw_Data_OS_23!$G$7:$G$4518,0)=G4186),"A",IF(_xlfn.XLOOKUP(C4186,Raw_Data_Paid_23!$C$4:$C$2114,Raw_Data_Paid_23!$C$4:$C$2114,"B1")="B1","B1","B2")),IF(_xlfn.XLOOKUP(C4186,Raw_Data_Paid_23!$C$4:$C$2114,Raw_Data_Paid_23!$C$4:$C$2114,"C1")="C1","C1","C2"))</f>
        <v>B2</v>
      </c>
      <c r="P4186" t="str">
        <f t="shared" si="115"/>
        <v>2022B2Motor Private</v>
      </c>
    </row>
    <row r="4187" spans="3:16" x14ac:dyDescent="0.35">
      <c r="C4187" s="6" t="s">
        <v>6439</v>
      </c>
      <c r="D4187" s="7" t="s">
        <v>6423</v>
      </c>
      <c r="E4187" s="7" t="s">
        <v>6440</v>
      </c>
      <c r="F4187" s="8" t="s">
        <v>3910</v>
      </c>
      <c r="G4187" s="9">
        <v>73408</v>
      </c>
      <c r="H4187" s="10">
        <v>2022</v>
      </c>
      <c r="I4187" s="10">
        <v>2022</v>
      </c>
      <c r="J4187" s="11" t="s">
        <v>6406</v>
      </c>
      <c r="K4187" s="12">
        <v>73408</v>
      </c>
      <c r="L4187" s="12">
        <v>1</v>
      </c>
      <c r="M4187" s="33" t="str">
        <f>IF(_xlfn.XLOOKUP(C4187,Raw_Data_OS_23!$C$7:$C$4518,Raw_Data_OS_23!$G$7:$G$4518,"Paid/ Closed")="Paid/ Closed","Paid/ Closed", "Still_Outstanding")</f>
        <v>Still_Outstanding</v>
      </c>
      <c r="N4187" s="33">
        <f>IF(_xlfn.XLOOKUP(C4187,Raw_Data_Paid_23!$C$4:$C$2114,Raw_Data_Paid_23!$C$4:$C$2114,1)= 1,1,0)</f>
        <v>0</v>
      </c>
      <c r="O4187" t="str">
        <f>IF(M4187=$W$7,IF(AND(N4187,_xlfn.XLOOKUP(C4187,Raw_Data_OS_23!$C$7:$C$4518,Raw_Data_OS_23!$G$7:$G$4518,0)=G4187),"A",IF(_xlfn.XLOOKUP(C4187,Raw_Data_Paid_23!$C$4:$C$2114,Raw_Data_Paid_23!$C$4:$C$2114,"B1")="B1","B1","B2")),IF(_xlfn.XLOOKUP(C4187,Raw_Data_Paid_23!$C$4:$C$2114,Raw_Data_Paid_23!$C$4:$C$2114,"C1")="C1","C1","C2"))</f>
        <v>B2</v>
      </c>
      <c r="P4187" t="str">
        <f t="shared" si="115"/>
        <v>2022B2Motor Private</v>
      </c>
    </row>
    <row r="4188" spans="3:16" x14ac:dyDescent="0.35">
      <c r="C4188" s="6" t="s">
        <v>6441</v>
      </c>
      <c r="D4188" s="7" t="s">
        <v>6423</v>
      </c>
      <c r="E4188" s="7" t="s">
        <v>6440</v>
      </c>
      <c r="F4188" s="8" t="s">
        <v>3910</v>
      </c>
      <c r="G4188" s="9">
        <v>126000</v>
      </c>
      <c r="H4188" s="10">
        <v>2022</v>
      </c>
      <c r="I4188" s="10">
        <v>2022</v>
      </c>
      <c r="J4188" s="11" t="s">
        <v>6406</v>
      </c>
      <c r="K4188" s="12">
        <v>126000</v>
      </c>
      <c r="L4188" s="12">
        <v>1</v>
      </c>
      <c r="M4188" s="33" t="str">
        <f>IF(_xlfn.XLOOKUP(C4188,Raw_Data_OS_23!$C$7:$C$4518,Raw_Data_OS_23!$G$7:$G$4518,"Paid/ Closed")="Paid/ Closed","Paid/ Closed", "Still_Outstanding")</f>
        <v>Still_Outstanding</v>
      </c>
      <c r="N4188" s="33">
        <f>IF(_xlfn.XLOOKUP(C4188,Raw_Data_Paid_23!$C$4:$C$2114,Raw_Data_Paid_23!$C$4:$C$2114,1)= 1,1,0)</f>
        <v>0</v>
      </c>
      <c r="O4188" t="str">
        <f>IF(M4188=$W$7,IF(AND(N4188,_xlfn.XLOOKUP(C4188,Raw_Data_OS_23!$C$7:$C$4518,Raw_Data_OS_23!$G$7:$G$4518,0)=G4188),"A",IF(_xlfn.XLOOKUP(C4188,Raw_Data_Paid_23!$C$4:$C$2114,Raw_Data_Paid_23!$C$4:$C$2114,"B1")="B1","B1","B2")),IF(_xlfn.XLOOKUP(C4188,Raw_Data_Paid_23!$C$4:$C$2114,Raw_Data_Paid_23!$C$4:$C$2114,"C1")="C1","C1","C2"))</f>
        <v>B2</v>
      </c>
      <c r="P4188" t="str">
        <f t="shared" si="115"/>
        <v>2022B2Motor Private</v>
      </c>
    </row>
    <row r="4189" spans="3:16" x14ac:dyDescent="0.35">
      <c r="C4189" s="6" t="s">
        <v>6442</v>
      </c>
      <c r="D4189" s="7" t="s">
        <v>5980</v>
      </c>
      <c r="E4189" s="7" t="s">
        <v>6443</v>
      </c>
      <c r="F4189" s="8" t="s">
        <v>3908</v>
      </c>
      <c r="G4189" s="9">
        <v>50000</v>
      </c>
      <c r="H4189" s="10">
        <v>2021</v>
      </c>
      <c r="I4189" s="10">
        <v>2022</v>
      </c>
      <c r="J4189" s="11" t="s">
        <v>3138</v>
      </c>
      <c r="K4189" s="12">
        <v>50000</v>
      </c>
      <c r="L4189" s="12">
        <v>1</v>
      </c>
      <c r="M4189" s="33" t="str">
        <f>IF(_xlfn.XLOOKUP(C4189,Raw_Data_OS_23!$C$7:$C$4518,Raw_Data_OS_23!$G$7:$G$4518,"Paid/ Closed")="Paid/ Closed","Paid/ Closed", "Still_Outstanding")</f>
        <v>Paid/ Closed</v>
      </c>
      <c r="N4189" s="33">
        <f>IF(_xlfn.XLOOKUP(C4189,Raw_Data_Paid_23!$C$4:$C$2114,Raw_Data_Paid_23!$C$4:$C$2114,1)= 1,1,0)</f>
        <v>1</v>
      </c>
      <c r="O4189" t="str">
        <f>IF(M4189=$W$7,IF(AND(N4189,_xlfn.XLOOKUP(C4189,Raw_Data_OS_23!$C$7:$C$4518,Raw_Data_OS_23!$G$7:$G$4518,0)=G4189),"A",IF(_xlfn.XLOOKUP(C4189,Raw_Data_Paid_23!$C$4:$C$2114,Raw_Data_Paid_23!$C$4:$C$2114,"B1")="B1","B1","B2")),IF(_xlfn.XLOOKUP(C4189,Raw_Data_Paid_23!$C$4:$C$2114,Raw_Data_Paid_23!$C$4:$C$2114,"C1")="C1","C1","C2"))</f>
        <v>C1</v>
      </c>
      <c r="P4189" t="str">
        <f t="shared" si="115"/>
        <v>2021C1Motor Commercial</v>
      </c>
    </row>
    <row r="4190" spans="3:16" x14ac:dyDescent="0.35">
      <c r="C4190" s="6" t="s">
        <v>6444</v>
      </c>
      <c r="D4190" s="7" t="s">
        <v>6445</v>
      </c>
      <c r="E4190" s="7" t="s">
        <v>6446</v>
      </c>
      <c r="F4190" s="8" t="s">
        <v>3910</v>
      </c>
      <c r="G4190" s="9">
        <v>100000</v>
      </c>
      <c r="H4190" s="10">
        <v>2022</v>
      </c>
      <c r="I4190" s="10">
        <v>2022</v>
      </c>
      <c r="J4190" s="11" t="s">
        <v>6021</v>
      </c>
      <c r="K4190" s="12">
        <v>100000</v>
      </c>
      <c r="L4190" s="12">
        <v>1</v>
      </c>
      <c r="M4190" s="33" t="str">
        <f>IF(_xlfn.XLOOKUP(C4190,Raw_Data_OS_23!$C$7:$C$4518,Raw_Data_OS_23!$G$7:$G$4518,"Paid/ Closed")="Paid/ Closed","Paid/ Closed", "Still_Outstanding")</f>
        <v>Still_Outstanding</v>
      </c>
      <c r="N4190" s="33">
        <f>IF(_xlfn.XLOOKUP(C4190,Raw_Data_Paid_23!$C$4:$C$2114,Raw_Data_Paid_23!$C$4:$C$2114,1)= 1,1,0)</f>
        <v>0</v>
      </c>
      <c r="O4190" t="str">
        <f>IF(M4190=$W$7,IF(AND(N4190,_xlfn.XLOOKUP(C4190,Raw_Data_OS_23!$C$7:$C$4518,Raw_Data_OS_23!$G$7:$G$4518,0)=G4190),"A",IF(_xlfn.XLOOKUP(C4190,Raw_Data_Paid_23!$C$4:$C$2114,Raw_Data_Paid_23!$C$4:$C$2114,"B1")="B1","B1","B2")),IF(_xlfn.XLOOKUP(C4190,Raw_Data_Paid_23!$C$4:$C$2114,Raw_Data_Paid_23!$C$4:$C$2114,"C1")="C1","C1","C2"))</f>
        <v>B2</v>
      </c>
      <c r="P4190" t="str">
        <f t="shared" si="115"/>
        <v>2022B2Motor Private</v>
      </c>
    </row>
    <row r="4191" spans="3:16" x14ac:dyDescent="0.35">
      <c r="C4191" s="6" t="s">
        <v>6447</v>
      </c>
      <c r="D4191" s="7" t="s">
        <v>6448</v>
      </c>
      <c r="E4191" s="7" t="s">
        <v>6446</v>
      </c>
      <c r="F4191" s="8" t="s">
        <v>3910</v>
      </c>
      <c r="G4191" s="9">
        <v>100000</v>
      </c>
      <c r="H4191" s="10">
        <v>2022</v>
      </c>
      <c r="I4191" s="10">
        <v>2022</v>
      </c>
      <c r="J4191" s="11" t="s">
        <v>6406</v>
      </c>
      <c r="K4191" s="12">
        <v>100000</v>
      </c>
      <c r="L4191" s="12">
        <v>1</v>
      </c>
      <c r="M4191" s="33" t="str">
        <f>IF(_xlfn.XLOOKUP(C4191,Raw_Data_OS_23!$C$7:$C$4518,Raw_Data_OS_23!$G$7:$G$4518,"Paid/ Closed")="Paid/ Closed","Paid/ Closed", "Still_Outstanding")</f>
        <v>Still_Outstanding</v>
      </c>
      <c r="N4191" s="33">
        <f>IF(_xlfn.XLOOKUP(C4191,Raw_Data_Paid_23!$C$4:$C$2114,Raw_Data_Paid_23!$C$4:$C$2114,1)= 1,1,0)</f>
        <v>1</v>
      </c>
      <c r="O4191" t="str">
        <f>IF(M4191=$W$7,IF(AND(N4191,_xlfn.XLOOKUP(C4191,Raw_Data_OS_23!$C$7:$C$4518,Raw_Data_OS_23!$G$7:$G$4518,0)=G4191),"A",IF(_xlfn.XLOOKUP(C4191,Raw_Data_Paid_23!$C$4:$C$2114,Raw_Data_Paid_23!$C$4:$C$2114,"B1")="B1","B1","B2")),IF(_xlfn.XLOOKUP(C4191,Raw_Data_Paid_23!$C$4:$C$2114,Raw_Data_Paid_23!$C$4:$C$2114,"C1")="C1","C1","C2"))</f>
        <v>A</v>
      </c>
      <c r="P4191" t="str">
        <f t="shared" si="115"/>
        <v>2022AMotor Private</v>
      </c>
    </row>
    <row r="4192" spans="3:16" x14ac:dyDescent="0.35">
      <c r="C4192" s="6" t="s">
        <v>6449</v>
      </c>
      <c r="D4192" s="7" t="s">
        <v>6388</v>
      </c>
      <c r="E4192" s="7" t="s">
        <v>6446</v>
      </c>
      <c r="F4192" s="8" t="s">
        <v>3910</v>
      </c>
      <c r="G4192" s="9">
        <v>50000</v>
      </c>
      <c r="H4192" s="10">
        <v>2022</v>
      </c>
      <c r="I4192" s="10">
        <v>2022</v>
      </c>
      <c r="J4192" s="11" t="s">
        <v>6021</v>
      </c>
      <c r="K4192" s="12">
        <v>50000</v>
      </c>
      <c r="L4192" s="12">
        <v>1</v>
      </c>
      <c r="M4192" s="33" t="str">
        <f>IF(_xlfn.XLOOKUP(C4192,Raw_Data_OS_23!$C$7:$C$4518,Raw_Data_OS_23!$G$7:$G$4518,"Paid/ Closed")="Paid/ Closed","Paid/ Closed", "Still_Outstanding")</f>
        <v>Still_Outstanding</v>
      </c>
      <c r="N4192" s="33">
        <f>IF(_xlfn.XLOOKUP(C4192,Raw_Data_Paid_23!$C$4:$C$2114,Raw_Data_Paid_23!$C$4:$C$2114,1)= 1,1,0)</f>
        <v>1</v>
      </c>
      <c r="O4192" t="str">
        <f>IF(M4192=$W$7,IF(AND(N4192,_xlfn.XLOOKUP(C4192,Raw_Data_OS_23!$C$7:$C$4518,Raw_Data_OS_23!$G$7:$G$4518,0)=G4192),"A",IF(_xlfn.XLOOKUP(C4192,Raw_Data_Paid_23!$C$4:$C$2114,Raw_Data_Paid_23!$C$4:$C$2114,"B1")="B1","B1","B2")),IF(_xlfn.XLOOKUP(C4192,Raw_Data_Paid_23!$C$4:$C$2114,Raw_Data_Paid_23!$C$4:$C$2114,"C1")="C1","C1","C2"))</f>
        <v>A</v>
      </c>
      <c r="P4192" t="str">
        <f t="shared" si="115"/>
        <v>2022AMotor Private</v>
      </c>
    </row>
    <row r="4193" spans="3:16" x14ac:dyDescent="0.35">
      <c r="C4193" s="6" t="s">
        <v>6450</v>
      </c>
      <c r="D4193" s="7" t="s">
        <v>4452</v>
      </c>
      <c r="E4193" s="7" t="s">
        <v>6443</v>
      </c>
      <c r="F4193" s="8" t="s">
        <v>3908</v>
      </c>
      <c r="G4193" s="9">
        <v>623408.82350000006</v>
      </c>
      <c r="H4193" s="10">
        <v>2021</v>
      </c>
      <c r="I4193" s="10">
        <v>2022</v>
      </c>
      <c r="J4193" s="11" t="s">
        <v>21</v>
      </c>
      <c r="K4193" s="12">
        <v>623408.82350000006</v>
      </c>
      <c r="L4193" s="12">
        <v>1</v>
      </c>
      <c r="M4193" s="33" t="str">
        <f>IF(_xlfn.XLOOKUP(C4193,Raw_Data_OS_23!$C$7:$C$4518,Raw_Data_OS_23!$G$7:$G$4518,"Paid/ Closed")="Paid/ Closed","Paid/ Closed", "Still_Outstanding")</f>
        <v>Still_Outstanding</v>
      </c>
      <c r="N4193" s="33">
        <f>IF(_xlfn.XLOOKUP(C4193,Raw_Data_Paid_23!$C$4:$C$2114,Raw_Data_Paid_23!$C$4:$C$2114,1)= 1,1,0)</f>
        <v>1</v>
      </c>
      <c r="O4193" t="str">
        <f>IF(M4193=$W$7,IF(AND(N4193,_xlfn.XLOOKUP(C4193,Raw_Data_OS_23!$C$7:$C$4518,Raw_Data_OS_23!$G$7:$G$4518,0)=G4193),"A",IF(_xlfn.XLOOKUP(C4193,Raw_Data_Paid_23!$C$4:$C$2114,Raw_Data_Paid_23!$C$4:$C$2114,"B1")="B1","B1","B2")),IF(_xlfn.XLOOKUP(C4193,Raw_Data_Paid_23!$C$4:$C$2114,Raw_Data_Paid_23!$C$4:$C$2114,"C1")="C1","C1","C2"))</f>
        <v>B1</v>
      </c>
      <c r="P4193" t="str">
        <f t="shared" si="115"/>
        <v>2021B1Motor Commercial</v>
      </c>
    </row>
    <row r="4194" spans="3:16" x14ac:dyDescent="0.35">
      <c r="C4194" s="6" t="s">
        <v>6451</v>
      </c>
      <c r="D4194" s="7" t="s">
        <v>6452</v>
      </c>
      <c r="E4194" s="7" t="s">
        <v>6440</v>
      </c>
      <c r="F4194" s="8" t="s">
        <v>3910</v>
      </c>
      <c r="G4194" s="9">
        <v>46000</v>
      </c>
      <c r="H4194" s="10">
        <v>2022</v>
      </c>
      <c r="I4194" s="10">
        <v>2022</v>
      </c>
      <c r="J4194" s="11" t="s">
        <v>6406</v>
      </c>
      <c r="K4194" s="12">
        <v>46000</v>
      </c>
      <c r="L4194" s="12">
        <v>1</v>
      </c>
      <c r="M4194" s="33" t="str">
        <f>IF(_xlfn.XLOOKUP(C4194,Raw_Data_OS_23!$C$7:$C$4518,Raw_Data_OS_23!$G$7:$G$4518,"Paid/ Closed")="Paid/ Closed","Paid/ Closed", "Still_Outstanding")</f>
        <v>Still_Outstanding</v>
      </c>
      <c r="N4194" s="33">
        <f>IF(_xlfn.XLOOKUP(C4194,Raw_Data_Paid_23!$C$4:$C$2114,Raw_Data_Paid_23!$C$4:$C$2114,1)= 1,1,0)</f>
        <v>0</v>
      </c>
      <c r="O4194" t="str">
        <f>IF(M4194=$W$7,IF(AND(N4194,_xlfn.XLOOKUP(C4194,Raw_Data_OS_23!$C$7:$C$4518,Raw_Data_OS_23!$G$7:$G$4518,0)=G4194),"A",IF(_xlfn.XLOOKUP(C4194,Raw_Data_Paid_23!$C$4:$C$2114,Raw_Data_Paid_23!$C$4:$C$2114,"B1")="B1","B1","B2")),IF(_xlfn.XLOOKUP(C4194,Raw_Data_Paid_23!$C$4:$C$2114,Raw_Data_Paid_23!$C$4:$C$2114,"C1")="C1","C1","C2"))</f>
        <v>B2</v>
      </c>
      <c r="P4194" t="str">
        <f t="shared" si="115"/>
        <v>2022B2Motor Private</v>
      </c>
    </row>
    <row r="4195" spans="3:16" x14ac:dyDescent="0.35">
      <c r="C4195" s="6" t="s">
        <v>6453</v>
      </c>
      <c r="D4195" s="7" t="s">
        <v>5934</v>
      </c>
      <c r="E4195" s="7" t="s">
        <v>6347</v>
      </c>
      <c r="F4195" s="8" t="s">
        <v>4248</v>
      </c>
      <c r="G4195" s="9">
        <v>0</v>
      </c>
      <c r="H4195" s="10">
        <v>2021</v>
      </c>
      <c r="I4195" s="10">
        <v>2022</v>
      </c>
      <c r="J4195" s="11" t="s">
        <v>3138</v>
      </c>
      <c r="K4195" s="12">
        <v>-5.6843418860808002E-14</v>
      </c>
      <c r="L4195" s="12">
        <v>1</v>
      </c>
      <c r="M4195" s="33" t="str">
        <f>IF(_xlfn.XLOOKUP(C4195,Raw_Data_OS_23!$C$7:$C$4518,Raw_Data_OS_23!$G$7:$G$4518,"Paid/ Closed")="Paid/ Closed","Paid/ Closed", "Still_Outstanding")</f>
        <v>Still_Outstanding</v>
      </c>
      <c r="N4195" s="33">
        <f>IF(_xlfn.XLOOKUP(C4195,Raw_Data_Paid_23!$C$4:$C$2114,Raw_Data_Paid_23!$C$4:$C$2114,1)= 1,1,0)</f>
        <v>1</v>
      </c>
      <c r="O4195" t="str">
        <f>IF(M4195=$W$7,IF(AND(N4195,_xlfn.XLOOKUP(C4195,Raw_Data_OS_23!$C$7:$C$4518,Raw_Data_OS_23!$G$7:$G$4518,0)=G4195),"A",IF(_xlfn.XLOOKUP(C4195,Raw_Data_Paid_23!$C$4:$C$2114,Raw_Data_Paid_23!$C$4:$C$2114,"B1")="B1","B1","B2")),IF(_xlfn.XLOOKUP(C4195,Raw_Data_Paid_23!$C$4:$C$2114,Raw_Data_Paid_23!$C$4:$C$2114,"C1")="C1","C1","C2"))</f>
        <v>A</v>
      </c>
      <c r="P4195" t="str">
        <f t="shared" si="115"/>
        <v>2021AFire Industrial</v>
      </c>
    </row>
    <row r="4196" spans="3:16" x14ac:dyDescent="0.35">
      <c r="C4196" s="6" t="s">
        <v>6454</v>
      </c>
      <c r="D4196" s="7" t="s">
        <v>6455</v>
      </c>
      <c r="E4196" s="7" t="s">
        <v>6456</v>
      </c>
      <c r="F4196" s="8" t="s">
        <v>3910</v>
      </c>
      <c r="G4196" s="9">
        <v>100000</v>
      </c>
      <c r="H4196" s="10">
        <v>2022</v>
      </c>
      <c r="I4196" s="10">
        <v>2022</v>
      </c>
      <c r="J4196" s="11" t="s">
        <v>6406</v>
      </c>
      <c r="K4196" s="12">
        <v>100000</v>
      </c>
      <c r="L4196" s="12">
        <v>1</v>
      </c>
      <c r="M4196" s="33" t="str">
        <f>IF(_xlfn.XLOOKUP(C4196,Raw_Data_OS_23!$C$7:$C$4518,Raw_Data_OS_23!$G$7:$G$4518,"Paid/ Closed")="Paid/ Closed","Paid/ Closed", "Still_Outstanding")</f>
        <v>Still_Outstanding</v>
      </c>
      <c r="N4196" s="33">
        <f>IF(_xlfn.XLOOKUP(C4196,Raw_Data_Paid_23!$C$4:$C$2114,Raw_Data_Paid_23!$C$4:$C$2114,1)= 1,1,0)</f>
        <v>1</v>
      </c>
      <c r="O4196" t="str">
        <f>IF(M4196=$W$7,IF(AND(N4196,_xlfn.XLOOKUP(C4196,Raw_Data_OS_23!$C$7:$C$4518,Raw_Data_OS_23!$G$7:$G$4518,0)=G4196),"A",IF(_xlfn.XLOOKUP(C4196,Raw_Data_Paid_23!$C$4:$C$2114,Raw_Data_Paid_23!$C$4:$C$2114,"B1")="B1","B1","B2")),IF(_xlfn.XLOOKUP(C4196,Raw_Data_Paid_23!$C$4:$C$2114,Raw_Data_Paid_23!$C$4:$C$2114,"C1")="C1","C1","C2"))</f>
        <v>B1</v>
      </c>
      <c r="P4196" t="str">
        <f t="shared" si="115"/>
        <v>2022B1Motor Private</v>
      </c>
    </row>
    <row r="4197" spans="3:16" x14ac:dyDescent="0.35">
      <c r="C4197" s="6" t="s">
        <v>6457</v>
      </c>
      <c r="D4197" s="7" t="s">
        <v>6458</v>
      </c>
      <c r="E4197" s="7" t="s">
        <v>6455</v>
      </c>
      <c r="F4197" s="8" t="s">
        <v>3910</v>
      </c>
      <c r="G4197" s="9">
        <v>147529.4118</v>
      </c>
      <c r="H4197" s="10">
        <v>2022</v>
      </c>
      <c r="I4197" s="10">
        <v>2022</v>
      </c>
      <c r="J4197" s="11" t="s">
        <v>6406</v>
      </c>
      <c r="K4197" s="12">
        <v>147529.4118</v>
      </c>
      <c r="L4197" s="12">
        <v>1</v>
      </c>
      <c r="M4197" s="33" t="str">
        <f>IF(_xlfn.XLOOKUP(C4197,Raw_Data_OS_23!$C$7:$C$4518,Raw_Data_OS_23!$G$7:$G$4518,"Paid/ Closed")="Paid/ Closed","Paid/ Closed", "Still_Outstanding")</f>
        <v>Still_Outstanding</v>
      </c>
      <c r="N4197" s="33">
        <f>IF(_xlfn.XLOOKUP(C4197,Raw_Data_Paid_23!$C$4:$C$2114,Raw_Data_Paid_23!$C$4:$C$2114,1)= 1,1,0)</f>
        <v>0</v>
      </c>
      <c r="O4197" t="str">
        <f>IF(M4197=$W$7,IF(AND(N4197,_xlfn.XLOOKUP(C4197,Raw_Data_OS_23!$C$7:$C$4518,Raw_Data_OS_23!$G$7:$G$4518,0)=G4197),"A",IF(_xlfn.XLOOKUP(C4197,Raw_Data_Paid_23!$C$4:$C$2114,Raw_Data_Paid_23!$C$4:$C$2114,"B1")="B1","B1","B2")),IF(_xlfn.XLOOKUP(C4197,Raw_Data_Paid_23!$C$4:$C$2114,Raw_Data_Paid_23!$C$4:$C$2114,"C1")="C1","C1","C2"))</f>
        <v>B2</v>
      </c>
      <c r="P4197" t="str">
        <f t="shared" si="115"/>
        <v>2022B2Motor Private</v>
      </c>
    </row>
    <row r="4198" spans="3:16" x14ac:dyDescent="0.35">
      <c r="C4198" s="6" t="s">
        <v>6459</v>
      </c>
      <c r="D4198" s="7" t="s">
        <v>6460</v>
      </c>
      <c r="E4198" s="7" t="s">
        <v>6461</v>
      </c>
      <c r="F4198" s="8" t="s">
        <v>3910</v>
      </c>
      <c r="G4198" s="9">
        <v>172500</v>
      </c>
      <c r="H4198" s="10">
        <v>2022</v>
      </c>
      <c r="I4198" s="10">
        <v>2022</v>
      </c>
      <c r="J4198" s="11" t="s">
        <v>6406</v>
      </c>
      <c r="K4198" s="12">
        <v>172500</v>
      </c>
      <c r="L4198" s="12">
        <v>1</v>
      </c>
      <c r="M4198" s="33" t="str">
        <f>IF(_xlfn.XLOOKUP(C4198,Raw_Data_OS_23!$C$7:$C$4518,Raw_Data_OS_23!$G$7:$G$4518,"Paid/ Closed")="Paid/ Closed","Paid/ Closed", "Still_Outstanding")</f>
        <v>Still_Outstanding</v>
      </c>
      <c r="N4198" s="33">
        <f>IF(_xlfn.XLOOKUP(C4198,Raw_Data_Paid_23!$C$4:$C$2114,Raw_Data_Paid_23!$C$4:$C$2114,1)= 1,1,0)</f>
        <v>0</v>
      </c>
      <c r="O4198" t="str">
        <f>IF(M4198=$W$7,IF(AND(N4198,_xlfn.XLOOKUP(C4198,Raw_Data_OS_23!$C$7:$C$4518,Raw_Data_OS_23!$G$7:$G$4518,0)=G4198),"A",IF(_xlfn.XLOOKUP(C4198,Raw_Data_Paid_23!$C$4:$C$2114,Raw_Data_Paid_23!$C$4:$C$2114,"B1")="B1","B1","B2")),IF(_xlfn.XLOOKUP(C4198,Raw_Data_Paid_23!$C$4:$C$2114,Raw_Data_Paid_23!$C$4:$C$2114,"C1")="C1","C1","C2"))</f>
        <v>B2</v>
      </c>
      <c r="P4198" t="str">
        <f t="shared" si="115"/>
        <v>2022B2Motor Private</v>
      </c>
    </row>
    <row r="4199" spans="3:16" x14ac:dyDescent="0.35">
      <c r="C4199" s="6" t="s">
        <v>6462</v>
      </c>
      <c r="D4199" s="7" t="s">
        <v>6463</v>
      </c>
      <c r="E4199" s="7" t="s">
        <v>6461</v>
      </c>
      <c r="F4199" s="8" t="s">
        <v>3910</v>
      </c>
      <c r="G4199" s="9">
        <v>336000</v>
      </c>
      <c r="H4199" s="10">
        <v>2022</v>
      </c>
      <c r="I4199" s="10">
        <v>2022</v>
      </c>
      <c r="J4199" s="11" t="s">
        <v>6406</v>
      </c>
      <c r="K4199" s="12">
        <v>436000</v>
      </c>
      <c r="L4199" s="12">
        <v>1</v>
      </c>
      <c r="M4199" s="33" t="str">
        <f>IF(_xlfn.XLOOKUP(C4199,Raw_Data_OS_23!$C$7:$C$4518,Raw_Data_OS_23!$G$7:$G$4518,"Paid/ Closed")="Paid/ Closed","Paid/ Closed", "Still_Outstanding")</f>
        <v>Still_Outstanding</v>
      </c>
      <c r="N4199" s="33">
        <f>IF(_xlfn.XLOOKUP(C4199,Raw_Data_Paid_23!$C$4:$C$2114,Raw_Data_Paid_23!$C$4:$C$2114,1)= 1,1,0)</f>
        <v>0</v>
      </c>
      <c r="O4199" t="str">
        <f>IF(M4199=$W$7,IF(AND(N4199,_xlfn.XLOOKUP(C4199,Raw_Data_OS_23!$C$7:$C$4518,Raw_Data_OS_23!$G$7:$G$4518,0)=G4199),"A",IF(_xlfn.XLOOKUP(C4199,Raw_Data_Paid_23!$C$4:$C$2114,Raw_Data_Paid_23!$C$4:$C$2114,"B1")="B1","B1","B2")),IF(_xlfn.XLOOKUP(C4199,Raw_Data_Paid_23!$C$4:$C$2114,Raw_Data_Paid_23!$C$4:$C$2114,"C1")="C1","C1","C2"))</f>
        <v>B2</v>
      </c>
      <c r="P4199" t="str">
        <f t="shared" si="115"/>
        <v>2022B2Motor Private</v>
      </c>
    </row>
    <row r="4200" spans="3:16" x14ac:dyDescent="0.35">
      <c r="C4200" s="6" t="s">
        <v>6464</v>
      </c>
      <c r="D4200" s="7" t="s">
        <v>6448</v>
      </c>
      <c r="E4200" s="7" t="s">
        <v>6461</v>
      </c>
      <c r="F4200" s="8" t="s">
        <v>3910</v>
      </c>
      <c r="G4200" s="9">
        <v>231000</v>
      </c>
      <c r="H4200" s="10">
        <v>2022</v>
      </c>
      <c r="I4200" s="10">
        <v>2022</v>
      </c>
      <c r="J4200" s="11" t="s">
        <v>6406</v>
      </c>
      <c r="K4200" s="12">
        <v>231000</v>
      </c>
      <c r="L4200" s="12">
        <v>1</v>
      </c>
      <c r="M4200" s="33" t="str">
        <f>IF(_xlfn.XLOOKUP(C4200,Raw_Data_OS_23!$C$7:$C$4518,Raw_Data_OS_23!$G$7:$G$4518,"Paid/ Closed")="Paid/ Closed","Paid/ Closed", "Still_Outstanding")</f>
        <v>Still_Outstanding</v>
      </c>
      <c r="N4200" s="33">
        <f>IF(_xlfn.XLOOKUP(C4200,Raw_Data_Paid_23!$C$4:$C$2114,Raw_Data_Paid_23!$C$4:$C$2114,1)= 1,1,0)</f>
        <v>0</v>
      </c>
      <c r="O4200" t="str">
        <f>IF(M4200=$W$7,IF(AND(N4200,_xlfn.XLOOKUP(C4200,Raw_Data_OS_23!$C$7:$C$4518,Raw_Data_OS_23!$G$7:$G$4518,0)=G4200),"A",IF(_xlfn.XLOOKUP(C4200,Raw_Data_Paid_23!$C$4:$C$2114,Raw_Data_Paid_23!$C$4:$C$2114,"B1")="B1","B1","B2")),IF(_xlfn.XLOOKUP(C4200,Raw_Data_Paid_23!$C$4:$C$2114,Raw_Data_Paid_23!$C$4:$C$2114,"C1")="C1","C1","C2"))</f>
        <v>B2</v>
      </c>
      <c r="P4200" t="str">
        <f t="shared" si="115"/>
        <v>2022B2Motor Private</v>
      </c>
    </row>
    <row r="4201" spans="3:16" x14ac:dyDescent="0.35">
      <c r="C4201" s="6" t="s">
        <v>6465</v>
      </c>
      <c r="D4201" s="7" t="s">
        <v>6422</v>
      </c>
      <c r="E4201" s="7" t="s">
        <v>6461</v>
      </c>
      <c r="F4201" s="8" t="s">
        <v>3908</v>
      </c>
      <c r="G4201" s="9">
        <v>247058.8235</v>
      </c>
      <c r="H4201" s="10">
        <v>2022</v>
      </c>
      <c r="I4201" s="10">
        <v>2022</v>
      </c>
      <c r="J4201" s="11" t="s">
        <v>6406</v>
      </c>
      <c r="K4201" s="12">
        <v>247058.8235</v>
      </c>
      <c r="L4201" s="12">
        <v>1</v>
      </c>
      <c r="M4201" s="33" t="str">
        <f>IF(_xlfn.XLOOKUP(C4201,Raw_Data_OS_23!$C$7:$C$4518,Raw_Data_OS_23!$G$7:$G$4518,"Paid/ Closed")="Paid/ Closed","Paid/ Closed", "Still_Outstanding")</f>
        <v>Still_Outstanding</v>
      </c>
      <c r="N4201" s="33">
        <f>IF(_xlfn.XLOOKUP(C4201,Raw_Data_Paid_23!$C$4:$C$2114,Raw_Data_Paid_23!$C$4:$C$2114,1)= 1,1,0)</f>
        <v>1</v>
      </c>
      <c r="O4201" t="str">
        <f>IF(M4201=$W$7,IF(AND(N4201,_xlfn.XLOOKUP(C4201,Raw_Data_OS_23!$C$7:$C$4518,Raw_Data_OS_23!$G$7:$G$4518,0)=G4201),"A",IF(_xlfn.XLOOKUP(C4201,Raw_Data_Paid_23!$C$4:$C$2114,Raw_Data_Paid_23!$C$4:$C$2114,"B1")="B1","B1","B2")),IF(_xlfn.XLOOKUP(C4201,Raw_Data_Paid_23!$C$4:$C$2114,Raw_Data_Paid_23!$C$4:$C$2114,"C1")="C1","C1","C2"))</f>
        <v>A</v>
      </c>
      <c r="P4201" t="str">
        <f t="shared" si="115"/>
        <v>2022AMotor Commercial</v>
      </c>
    </row>
    <row r="4202" spans="3:16" x14ac:dyDescent="0.35">
      <c r="C4202" s="6" t="s">
        <v>6466</v>
      </c>
      <c r="D4202" s="7" t="s">
        <v>6460</v>
      </c>
      <c r="E4202" s="7" t="s">
        <v>6467</v>
      </c>
      <c r="F4202" s="8" t="s">
        <v>3910</v>
      </c>
      <c r="G4202" s="9">
        <v>18000</v>
      </c>
      <c r="H4202" s="10">
        <v>2022</v>
      </c>
      <c r="I4202" s="10">
        <v>2022</v>
      </c>
      <c r="J4202" s="11" t="s">
        <v>6406</v>
      </c>
      <c r="K4202" s="12">
        <v>18000</v>
      </c>
      <c r="L4202" s="12">
        <v>1</v>
      </c>
      <c r="M4202" s="33" t="str">
        <f>IF(_xlfn.XLOOKUP(C4202,Raw_Data_OS_23!$C$7:$C$4518,Raw_Data_OS_23!$G$7:$G$4518,"Paid/ Closed")="Paid/ Closed","Paid/ Closed", "Still_Outstanding")</f>
        <v>Still_Outstanding</v>
      </c>
      <c r="N4202" s="33">
        <f>IF(_xlfn.XLOOKUP(C4202,Raw_Data_Paid_23!$C$4:$C$2114,Raw_Data_Paid_23!$C$4:$C$2114,1)= 1,1,0)</f>
        <v>1</v>
      </c>
      <c r="O4202" t="str">
        <f>IF(M4202=$W$7,IF(AND(N4202,_xlfn.XLOOKUP(C4202,Raw_Data_OS_23!$C$7:$C$4518,Raw_Data_OS_23!$G$7:$G$4518,0)=G4202),"A",IF(_xlfn.XLOOKUP(C4202,Raw_Data_Paid_23!$C$4:$C$2114,Raw_Data_Paid_23!$C$4:$C$2114,"B1")="B1","B1","B2")),IF(_xlfn.XLOOKUP(C4202,Raw_Data_Paid_23!$C$4:$C$2114,Raw_Data_Paid_23!$C$4:$C$2114,"C1")="C1","C1","C2"))</f>
        <v>A</v>
      </c>
      <c r="P4202" t="str">
        <f t="shared" si="115"/>
        <v>2022AMotor Private</v>
      </c>
    </row>
    <row r="4203" spans="3:16" x14ac:dyDescent="0.35">
      <c r="C4203" s="6" t="s">
        <v>6468</v>
      </c>
      <c r="D4203" s="7" t="s">
        <v>6460</v>
      </c>
      <c r="E4203" s="7" t="s">
        <v>6467</v>
      </c>
      <c r="F4203" s="8" t="s">
        <v>3910</v>
      </c>
      <c r="G4203" s="9">
        <v>16500</v>
      </c>
      <c r="H4203" s="10">
        <v>2022</v>
      </c>
      <c r="I4203" s="10">
        <v>2022</v>
      </c>
      <c r="J4203" s="11" t="s">
        <v>6406</v>
      </c>
      <c r="K4203" s="12">
        <v>16500</v>
      </c>
      <c r="L4203" s="12">
        <v>1</v>
      </c>
      <c r="M4203" s="33" t="str">
        <f>IF(_xlfn.XLOOKUP(C4203,Raw_Data_OS_23!$C$7:$C$4518,Raw_Data_OS_23!$G$7:$G$4518,"Paid/ Closed")="Paid/ Closed","Paid/ Closed", "Still_Outstanding")</f>
        <v>Still_Outstanding</v>
      </c>
      <c r="N4203" s="33">
        <f>IF(_xlfn.XLOOKUP(C4203,Raw_Data_Paid_23!$C$4:$C$2114,Raw_Data_Paid_23!$C$4:$C$2114,1)= 1,1,0)</f>
        <v>0</v>
      </c>
      <c r="O4203" t="str">
        <f>IF(M4203=$W$7,IF(AND(N4203,_xlfn.XLOOKUP(C4203,Raw_Data_OS_23!$C$7:$C$4518,Raw_Data_OS_23!$G$7:$G$4518,0)=G4203),"A",IF(_xlfn.XLOOKUP(C4203,Raw_Data_Paid_23!$C$4:$C$2114,Raw_Data_Paid_23!$C$4:$C$2114,"B1")="B1","B1","B2")),IF(_xlfn.XLOOKUP(C4203,Raw_Data_Paid_23!$C$4:$C$2114,Raw_Data_Paid_23!$C$4:$C$2114,"C1")="C1","C1","C2"))</f>
        <v>B2</v>
      </c>
      <c r="P4203" t="str">
        <f t="shared" si="115"/>
        <v>2022B2Motor Private</v>
      </c>
    </row>
    <row r="4204" spans="3:16" x14ac:dyDescent="0.35">
      <c r="C4204" s="6" t="s">
        <v>6469</v>
      </c>
      <c r="D4204" s="7" t="s">
        <v>6470</v>
      </c>
      <c r="E4204" s="7" t="s">
        <v>6471</v>
      </c>
      <c r="F4204" s="8" t="s">
        <v>3910</v>
      </c>
      <c r="G4204" s="9">
        <v>8378</v>
      </c>
      <c r="H4204" s="10">
        <v>2022</v>
      </c>
      <c r="I4204" s="10">
        <v>2022</v>
      </c>
      <c r="J4204" s="11" t="s">
        <v>6406</v>
      </c>
      <c r="K4204" s="12">
        <v>8378</v>
      </c>
      <c r="L4204" s="12">
        <v>1</v>
      </c>
      <c r="M4204" s="33" t="str">
        <f>IF(_xlfn.XLOOKUP(C4204,Raw_Data_OS_23!$C$7:$C$4518,Raw_Data_OS_23!$G$7:$G$4518,"Paid/ Closed")="Paid/ Closed","Paid/ Closed", "Still_Outstanding")</f>
        <v>Still_Outstanding</v>
      </c>
      <c r="N4204" s="33">
        <f>IF(_xlfn.XLOOKUP(C4204,Raw_Data_Paid_23!$C$4:$C$2114,Raw_Data_Paid_23!$C$4:$C$2114,1)= 1,1,0)</f>
        <v>1</v>
      </c>
      <c r="O4204" t="str">
        <f>IF(M4204=$W$7,IF(AND(N4204,_xlfn.XLOOKUP(C4204,Raw_Data_OS_23!$C$7:$C$4518,Raw_Data_OS_23!$G$7:$G$4518,0)=G4204),"A",IF(_xlfn.XLOOKUP(C4204,Raw_Data_Paid_23!$C$4:$C$2114,Raw_Data_Paid_23!$C$4:$C$2114,"B1")="B1","B1","B2")),IF(_xlfn.XLOOKUP(C4204,Raw_Data_Paid_23!$C$4:$C$2114,Raw_Data_Paid_23!$C$4:$C$2114,"C1")="C1","C1","C2"))</f>
        <v>B1</v>
      </c>
      <c r="P4204" t="str">
        <f t="shared" si="115"/>
        <v>2022B1Motor Private</v>
      </c>
    </row>
    <row r="4205" spans="3:16" x14ac:dyDescent="0.35">
      <c r="C4205" s="6" t="s">
        <v>6472</v>
      </c>
      <c r="D4205" s="7" t="s">
        <v>6443</v>
      </c>
      <c r="E4205" s="7" t="s">
        <v>6467</v>
      </c>
      <c r="F4205" s="8" t="s">
        <v>3910</v>
      </c>
      <c r="G4205" s="9">
        <v>440000</v>
      </c>
      <c r="H4205" s="10">
        <v>2022</v>
      </c>
      <c r="I4205" s="10">
        <v>2022</v>
      </c>
      <c r="J4205" s="11" t="s">
        <v>6406</v>
      </c>
      <c r="K4205" s="12">
        <v>440000</v>
      </c>
      <c r="L4205" s="12">
        <v>1</v>
      </c>
      <c r="M4205" s="33" t="str">
        <f>IF(_xlfn.XLOOKUP(C4205,Raw_Data_OS_23!$C$7:$C$4518,Raw_Data_OS_23!$G$7:$G$4518,"Paid/ Closed")="Paid/ Closed","Paid/ Closed", "Still_Outstanding")</f>
        <v>Still_Outstanding</v>
      </c>
      <c r="N4205" s="33">
        <f>IF(_xlfn.XLOOKUP(C4205,Raw_Data_Paid_23!$C$4:$C$2114,Raw_Data_Paid_23!$C$4:$C$2114,1)= 1,1,0)</f>
        <v>0</v>
      </c>
      <c r="O4205" t="str">
        <f>IF(M4205=$W$7,IF(AND(N4205,_xlfn.XLOOKUP(C4205,Raw_Data_OS_23!$C$7:$C$4518,Raw_Data_OS_23!$G$7:$G$4518,0)=G4205),"A",IF(_xlfn.XLOOKUP(C4205,Raw_Data_Paid_23!$C$4:$C$2114,Raw_Data_Paid_23!$C$4:$C$2114,"B1")="B1","B1","B2")),IF(_xlfn.XLOOKUP(C4205,Raw_Data_Paid_23!$C$4:$C$2114,Raw_Data_Paid_23!$C$4:$C$2114,"C1")="C1","C1","C2"))</f>
        <v>B2</v>
      </c>
      <c r="P4205" t="str">
        <f t="shared" si="115"/>
        <v>2022B2Motor Private</v>
      </c>
    </row>
    <row r="4206" spans="3:16" x14ac:dyDescent="0.35">
      <c r="C4206" s="6" t="s">
        <v>6473</v>
      </c>
      <c r="D4206" s="7" t="s">
        <v>6443</v>
      </c>
      <c r="E4206" s="7" t="s">
        <v>6471</v>
      </c>
      <c r="F4206" s="8" t="s">
        <v>3910</v>
      </c>
      <c r="G4206" s="9">
        <v>275000</v>
      </c>
      <c r="H4206" s="10">
        <v>2022</v>
      </c>
      <c r="I4206" s="10">
        <v>2022</v>
      </c>
      <c r="J4206" s="11" t="s">
        <v>6406</v>
      </c>
      <c r="K4206" s="12">
        <v>275000</v>
      </c>
      <c r="L4206" s="12">
        <v>1</v>
      </c>
      <c r="M4206" s="33" t="str">
        <f>IF(_xlfn.XLOOKUP(C4206,Raw_Data_OS_23!$C$7:$C$4518,Raw_Data_OS_23!$G$7:$G$4518,"Paid/ Closed")="Paid/ Closed","Paid/ Closed", "Still_Outstanding")</f>
        <v>Still_Outstanding</v>
      </c>
      <c r="N4206" s="33">
        <f>IF(_xlfn.XLOOKUP(C4206,Raw_Data_Paid_23!$C$4:$C$2114,Raw_Data_Paid_23!$C$4:$C$2114,1)= 1,1,0)</f>
        <v>0</v>
      </c>
      <c r="O4206" t="str">
        <f>IF(M4206=$W$7,IF(AND(N4206,_xlfn.XLOOKUP(C4206,Raw_Data_OS_23!$C$7:$C$4518,Raw_Data_OS_23!$G$7:$G$4518,0)=G4206),"A",IF(_xlfn.XLOOKUP(C4206,Raw_Data_Paid_23!$C$4:$C$2114,Raw_Data_Paid_23!$C$4:$C$2114,"B1")="B1","B1","B2")),IF(_xlfn.XLOOKUP(C4206,Raw_Data_Paid_23!$C$4:$C$2114,Raw_Data_Paid_23!$C$4:$C$2114,"C1")="C1","C1","C2"))</f>
        <v>B2</v>
      </c>
      <c r="P4206" t="str">
        <f t="shared" si="115"/>
        <v>2022B2Motor Private</v>
      </c>
    </row>
    <row r="4207" spans="3:16" x14ac:dyDescent="0.35">
      <c r="C4207" s="6" t="s">
        <v>6474</v>
      </c>
      <c r="D4207" s="7" t="s">
        <v>6456</v>
      </c>
      <c r="E4207" s="7" t="s">
        <v>6471</v>
      </c>
      <c r="F4207" s="8" t="s">
        <v>3910</v>
      </c>
      <c r="G4207" s="9">
        <v>21500</v>
      </c>
      <c r="H4207" s="10">
        <v>2022</v>
      </c>
      <c r="I4207" s="10">
        <v>2022</v>
      </c>
      <c r="J4207" s="11" t="s">
        <v>6406</v>
      </c>
      <c r="K4207" s="12">
        <v>21500</v>
      </c>
      <c r="L4207" s="12">
        <v>1</v>
      </c>
      <c r="M4207" s="33" t="str">
        <f>IF(_xlfn.XLOOKUP(C4207,Raw_Data_OS_23!$C$7:$C$4518,Raw_Data_OS_23!$G$7:$G$4518,"Paid/ Closed")="Paid/ Closed","Paid/ Closed", "Still_Outstanding")</f>
        <v>Still_Outstanding</v>
      </c>
      <c r="N4207" s="33">
        <f>IF(_xlfn.XLOOKUP(C4207,Raw_Data_Paid_23!$C$4:$C$2114,Raw_Data_Paid_23!$C$4:$C$2114,1)= 1,1,0)</f>
        <v>0</v>
      </c>
      <c r="O4207" t="str">
        <f>IF(M4207=$W$7,IF(AND(N4207,_xlfn.XLOOKUP(C4207,Raw_Data_OS_23!$C$7:$C$4518,Raw_Data_OS_23!$G$7:$G$4518,0)=G4207),"A",IF(_xlfn.XLOOKUP(C4207,Raw_Data_Paid_23!$C$4:$C$2114,Raw_Data_Paid_23!$C$4:$C$2114,"B1")="B1","B1","B2")),IF(_xlfn.XLOOKUP(C4207,Raw_Data_Paid_23!$C$4:$C$2114,Raw_Data_Paid_23!$C$4:$C$2114,"C1")="C1","C1","C2"))</f>
        <v>B2</v>
      </c>
      <c r="P4207" t="str">
        <f t="shared" si="115"/>
        <v>2022B2Motor Private</v>
      </c>
    </row>
    <row r="4208" spans="3:16" x14ac:dyDescent="0.35">
      <c r="C4208" s="6" t="s">
        <v>6475</v>
      </c>
      <c r="D4208" s="7" t="s">
        <v>6305</v>
      </c>
      <c r="E4208" s="7" t="s">
        <v>6470</v>
      </c>
      <c r="F4208" s="8" t="s">
        <v>3910</v>
      </c>
      <c r="G4208" s="9">
        <v>500</v>
      </c>
      <c r="H4208" s="10">
        <v>2022</v>
      </c>
      <c r="I4208" s="10">
        <v>2022</v>
      </c>
      <c r="J4208" s="11" t="s">
        <v>6021</v>
      </c>
      <c r="K4208" s="12">
        <v>500</v>
      </c>
      <c r="L4208" s="12">
        <v>1</v>
      </c>
      <c r="M4208" s="33" t="str">
        <f>IF(_xlfn.XLOOKUP(C4208,Raw_Data_OS_23!$C$7:$C$4518,Raw_Data_OS_23!$G$7:$G$4518,"Paid/ Closed")="Paid/ Closed","Paid/ Closed", "Still_Outstanding")</f>
        <v>Still_Outstanding</v>
      </c>
      <c r="N4208" s="33">
        <f>IF(_xlfn.XLOOKUP(C4208,Raw_Data_Paid_23!$C$4:$C$2114,Raw_Data_Paid_23!$C$4:$C$2114,1)= 1,1,0)</f>
        <v>1</v>
      </c>
      <c r="O4208" t="str">
        <f>IF(M4208=$W$7,IF(AND(N4208,_xlfn.XLOOKUP(C4208,Raw_Data_OS_23!$C$7:$C$4518,Raw_Data_OS_23!$G$7:$G$4518,0)=G4208),"A",IF(_xlfn.XLOOKUP(C4208,Raw_Data_Paid_23!$C$4:$C$2114,Raw_Data_Paid_23!$C$4:$C$2114,"B1")="B1","B1","B2")),IF(_xlfn.XLOOKUP(C4208,Raw_Data_Paid_23!$C$4:$C$2114,Raw_Data_Paid_23!$C$4:$C$2114,"C1")="C1","C1","C2"))</f>
        <v>B1</v>
      </c>
      <c r="P4208" t="str">
        <f t="shared" si="115"/>
        <v>2022B1Motor Private</v>
      </c>
    </row>
    <row r="4209" spans="3:16" x14ac:dyDescent="0.35">
      <c r="C4209" s="6" t="s">
        <v>6476</v>
      </c>
      <c r="D4209" s="7" t="s">
        <v>5894</v>
      </c>
      <c r="E4209" s="7" t="s">
        <v>5871</v>
      </c>
      <c r="F4209" s="8" t="s">
        <v>3910</v>
      </c>
      <c r="G4209" s="9">
        <v>16000</v>
      </c>
      <c r="H4209" s="10">
        <v>2021</v>
      </c>
      <c r="I4209" s="10">
        <v>2021</v>
      </c>
      <c r="J4209" s="11" t="s">
        <v>3073</v>
      </c>
      <c r="K4209" s="12">
        <v>16000</v>
      </c>
      <c r="L4209" s="12">
        <v>1</v>
      </c>
      <c r="M4209" s="33" t="str">
        <f>IF(_xlfn.XLOOKUP(C4209,Raw_Data_OS_23!$C$7:$C$4518,Raw_Data_OS_23!$G$7:$G$4518,"Paid/ Closed")="Paid/ Closed","Paid/ Closed", "Still_Outstanding")</f>
        <v>Paid/ Closed</v>
      </c>
      <c r="N4209" s="33">
        <f>IF(_xlfn.XLOOKUP(C4209,Raw_Data_Paid_23!$C$4:$C$2114,Raw_Data_Paid_23!$C$4:$C$2114,1)= 1,1,0)</f>
        <v>0</v>
      </c>
      <c r="O4209" t="str">
        <f>IF(M4209=$W$7,IF(AND(N4209,_xlfn.XLOOKUP(C4209,Raw_Data_OS_23!$C$7:$C$4518,Raw_Data_OS_23!$G$7:$G$4518,0)=G4209),"A",IF(_xlfn.XLOOKUP(C4209,Raw_Data_Paid_23!$C$4:$C$2114,Raw_Data_Paid_23!$C$4:$C$2114,"B1")="B1","B1","B2")),IF(_xlfn.XLOOKUP(C4209,Raw_Data_Paid_23!$C$4:$C$2114,Raw_Data_Paid_23!$C$4:$C$2114,"C1")="C1","C1","C2"))</f>
        <v>C2</v>
      </c>
      <c r="P4209" t="str">
        <f t="shared" si="115"/>
        <v>2021C2Motor Private</v>
      </c>
    </row>
    <row r="4210" spans="3:16" x14ac:dyDescent="0.35">
      <c r="C4210" s="6" t="s">
        <v>6477</v>
      </c>
      <c r="D4210" s="7" t="s">
        <v>6357</v>
      </c>
      <c r="E4210" s="7" t="s">
        <v>5972</v>
      </c>
      <c r="F4210" s="8" t="s">
        <v>3908</v>
      </c>
      <c r="G4210" s="9">
        <v>14500</v>
      </c>
      <c r="H4210" s="10">
        <v>2021</v>
      </c>
      <c r="I4210" s="10">
        <v>2021</v>
      </c>
      <c r="J4210" s="11" t="s">
        <v>3138</v>
      </c>
      <c r="K4210" s="12">
        <v>19000</v>
      </c>
      <c r="L4210" s="12">
        <v>1</v>
      </c>
      <c r="M4210" s="33" t="str">
        <f>IF(_xlfn.XLOOKUP(C4210,Raw_Data_OS_23!$C$7:$C$4518,Raw_Data_OS_23!$G$7:$G$4518,"Paid/ Closed")="Paid/ Closed","Paid/ Closed", "Still_Outstanding")</f>
        <v>Still_Outstanding</v>
      </c>
      <c r="N4210" s="33">
        <f>IF(_xlfn.XLOOKUP(C4210,Raw_Data_Paid_23!$C$4:$C$2114,Raw_Data_Paid_23!$C$4:$C$2114,1)= 1,1,0)</f>
        <v>0</v>
      </c>
      <c r="O4210" t="str">
        <f>IF(M4210=$W$7,IF(AND(N4210,_xlfn.XLOOKUP(C4210,Raw_Data_OS_23!$C$7:$C$4518,Raw_Data_OS_23!$G$7:$G$4518,0)=G4210),"A",IF(_xlfn.XLOOKUP(C4210,Raw_Data_Paid_23!$C$4:$C$2114,Raw_Data_Paid_23!$C$4:$C$2114,"B1")="B1","B1","B2")),IF(_xlfn.XLOOKUP(C4210,Raw_Data_Paid_23!$C$4:$C$2114,Raw_Data_Paid_23!$C$4:$C$2114,"C1")="C1","C1","C2"))</f>
        <v>B2</v>
      </c>
      <c r="P4210" t="str">
        <f t="shared" si="115"/>
        <v>2021B2Motor Commercial</v>
      </c>
    </row>
    <row r="4211" spans="3:16" x14ac:dyDescent="0.35">
      <c r="C4211" s="6" t="s">
        <v>6478</v>
      </c>
      <c r="D4211" s="7" t="s">
        <v>6479</v>
      </c>
      <c r="E4211" s="7" t="s">
        <v>6480</v>
      </c>
      <c r="F4211" s="8" t="s">
        <v>3910</v>
      </c>
      <c r="G4211" s="9">
        <v>192000</v>
      </c>
      <c r="H4211" s="10">
        <v>2022</v>
      </c>
      <c r="I4211" s="10">
        <v>2022</v>
      </c>
      <c r="J4211" s="11" t="s">
        <v>6406</v>
      </c>
      <c r="K4211" s="12">
        <v>192000</v>
      </c>
      <c r="L4211" s="12">
        <v>1</v>
      </c>
      <c r="M4211" s="33" t="str">
        <f>IF(_xlfn.XLOOKUP(C4211,Raw_Data_OS_23!$C$7:$C$4518,Raw_Data_OS_23!$G$7:$G$4518,"Paid/ Closed")="Paid/ Closed","Paid/ Closed", "Still_Outstanding")</f>
        <v>Still_Outstanding</v>
      </c>
      <c r="N4211" s="33">
        <f>IF(_xlfn.XLOOKUP(C4211,Raw_Data_Paid_23!$C$4:$C$2114,Raw_Data_Paid_23!$C$4:$C$2114,1)= 1,1,0)</f>
        <v>0</v>
      </c>
      <c r="O4211" t="str">
        <f>IF(M4211=$W$7,IF(AND(N4211,_xlfn.XLOOKUP(C4211,Raw_Data_OS_23!$C$7:$C$4518,Raw_Data_OS_23!$G$7:$G$4518,0)=G4211),"A",IF(_xlfn.XLOOKUP(C4211,Raw_Data_Paid_23!$C$4:$C$2114,Raw_Data_Paid_23!$C$4:$C$2114,"B1")="B1","B1","B2")),IF(_xlfn.XLOOKUP(C4211,Raw_Data_Paid_23!$C$4:$C$2114,Raw_Data_Paid_23!$C$4:$C$2114,"C1")="C1","C1","C2"))</f>
        <v>B2</v>
      </c>
      <c r="P4211" t="str">
        <f t="shared" si="115"/>
        <v>2022B2Motor Private</v>
      </c>
    </row>
    <row r="4212" spans="3:16" x14ac:dyDescent="0.35">
      <c r="C4212" s="6" t="s">
        <v>6481</v>
      </c>
      <c r="D4212" s="7" t="s">
        <v>6458</v>
      </c>
      <c r="E4212" s="7" t="s">
        <v>6482</v>
      </c>
      <c r="F4212" s="8" t="s">
        <v>3910</v>
      </c>
      <c r="G4212" s="9">
        <v>122500</v>
      </c>
      <c r="H4212" s="10">
        <v>2022</v>
      </c>
      <c r="I4212" s="10">
        <v>2022</v>
      </c>
      <c r="J4212" s="11" t="s">
        <v>6406</v>
      </c>
      <c r="K4212" s="12">
        <v>122500</v>
      </c>
      <c r="L4212" s="12">
        <v>1</v>
      </c>
      <c r="M4212" s="33" t="str">
        <f>IF(_xlfn.XLOOKUP(C4212,Raw_Data_OS_23!$C$7:$C$4518,Raw_Data_OS_23!$G$7:$G$4518,"Paid/ Closed")="Paid/ Closed","Paid/ Closed", "Still_Outstanding")</f>
        <v>Still_Outstanding</v>
      </c>
      <c r="N4212" s="33">
        <f>IF(_xlfn.XLOOKUP(C4212,Raw_Data_Paid_23!$C$4:$C$2114,Raw_Data_Paid_23!$C$4:$C$2114,1)= 1,1,0)</f>
        <v>0</v>
      </c>
      <c r="O4212" t="str">
        <f>IF(M4212=$W$7,IF(AND(N4212,_xlfn.XLOOKUP(C4212,Raw_Data_OS_23!$C$7:$C$4518,Raw_Data_OS_23!$G$7:$G$4518,0)=G4212),"A",IF(_xlfn.XLOOKUP(C4212,Raw_Data_Paid_23!$C$4:$C$2114,Raw_Data_Paid_23!$C$4:$C$2114,"B1")="B1","B1","B2")),IF(_xlfn.XLOOKUP(C4212,Raw_Data_Paid_23!$C$4:$C$2114,Raw_Data_Paid_23!$C$4:$C$2114,"C1")="C1","C1","C2"))</f>
        <v>B2</v>
      </c>
      <c r="P4212" t="str">
        <f t="shared" si="115"/>
        <v>2022B2Motor Private</v>
      </c>
    </row>
    <row r="4213" spans="3:16" x14ac:dyDescent="0.35">
      <c r="C4213" s="6" t="s">
        <v>6483</v>
      </c>
      <c r="D4213" s="7" t="s">
        <v>6484</v>
      </c>
      <c r="E4213" s="7" t="s">
        <v>6480</v>
      </c>
      <c r="F4213" s="8" t="s">
        <v>3910</v>
      </c>
      <c r="G4213" s="9">
        <v>50000</v>
      </c>
      <c r="H4213" s="10">
        <v>2022</v>
      </c>
      <c r="I4213" s="10">
        <v>2022</v>
      </c>
      <c r="J4213" s="11" t="s">
        <v>6406</v>
      </c>
      <c r="K4213" s="12">
        <v>50000</v>
      </c>
      <c r="L4213" s="12">
        <v>1</v>
      </c>
      <c r="M4213" s="33" t="str">
        <f>IF(_xlfn.XLOOKUP(C4213,Raw_Data_OS_23!$C$7:$C$4518,Raw_Data_OS_23!$G$7:$G$4518,"Paid/ Closed")="Paid/ Closed","Paid/ Closed", "Still_Outstanding")</f>
        <v>Still_Outstanding</v>
      </c>
      <c r="N4213" s="33">
        <f>IF(_xlfn.XLOOKUP(C4213,Raw_Data_Paid_23!$C$4:$C$2114,Raw_Data_Paid_23!$C$4:$C$2114,1)= 1,1,0)</f>
        <v>0</v>
      </c>
      <c r="O4213" t="str">
        <f>IF(M4213=$W$7,IF(AND(N4213,_xlfn.XLOOKUP(C4213,Raw_Data_OS_23!$C$7:$C$4518,Raw_Data_OS_23!$G$7:$G$4518,0)=G4213),"A",IF(_xlfn.XLOOKUP(C4213,Raw_Data_Paid_23!$C$4:$C$2114,Raw_Data_Paid_23!$C$4:$C$2114,"B1")="B1","B1","B2")),IF(_xlfn.XLOOKUP(C4213,Raw_Data_Paid_23!$C$4:$C$2114,Raw_Data_Paid_23!$C$4:$C$2114,"C1")="C1","C1","C2"))</f>
        <v>B2</v>
      </c>
      <c r="P4213" t="str">
        <f t="shared" si="115"/>
        <v>2022B2Motor Private</v>
      </c>
    </row>
    <row r="4214" spans="3:16" x14ac:dyDescent="0.35">
      <c r="C4214" s="6" t="s">
        <v>6485</v>
      </c>
      <c r="D4214" s="7" t="s">
        <v>6445</v>
      </c>
      <c r="E4214" s="7" t="s">
        <v>6455</v>
      </c>
      <c r="F4214" s="8" t="s">
        <v>3910</v>
      </c>
      <c r="G4214" s="9">
        <v>31000</v>
      </c>
      <c r="H4214" s="10">
        <v>2022</v>
      </c>
      <c r="I4214" s="10">
        <v>2022</v>
      </c>
      <c r="J4214" s="11" t="s">
        <v>6021</v>
      </c>
      <c r="K4214" s="12">
        <v>31000</v>
      </c>
      <c r="L4214" s="12">
        <v>1</v>
      </c>
      <c r="M4214" s="33" t="str">
        <f>IF(_xlfn.XLOOKUP(C4214,Raw_Data_OS_23!$C$7:$C$4518,Raw_Data_OS_23!$G$7:$G$4518,"Paid/ Closed")="Paid/ Closed","Paid/ Closed", "Still_Outstanding")</f>
        <v>Still_Outstanding</v>
      </c>
      <c r="N4214" s="33">
        <f>IF(_xlfn.XLOOKUP(C4214,Raw_Data_Paid_23!$C$4:$C$2114,Raw_Data_Paid_23!$C$4:$C$2114,1)= 1,1,0)</f>
        <v>1</v>
      </c>
      <c r="O4214" t="str">
        <f>IF(M4214=$W$7,IF(AND(N4214,_xlfn.XLOOKUP(C4214,Raw_Data_OS_23!$C$7:$C$4518,Raw_Data_OS_23!$G$7:$G$4518,0)=G4214),"A",IF(_xlfn.XLOOKUP(C4214,Raw_Data_Paid_23!$C$4:$C$2114,Raw_Data_Paid_23!$C$4:$C$2114,"B1")="B1","B1","B2")),IF(_xlfn.XLOOKUP(C4214,Raw_Data_Paid_23!$C$4:$C$2114,Raw_Data_Paid_23!$C$4:$C$2114,"C1")="C1","C1","C2"))</f>
        <v>B1</v>
      </c>
      <c r="P4214" t="str">
        <f t="shared" si="115"/>
        <v>2022B1Motor Private</v>
      </c>
    </row>
    <row r="4215" spans="3:16" x14ac:dyDescent="0.35">
      <c r="C4215" s="6" t="s">
        <v>6486</v>
      </c>
      <c r="D4215" s="7" t="s">
        <v>6448</v>
      </c>
      <c r="E4215" s="7" t="s">
        <v>6455</v>
      </c>
      <c r="F4215" s="8" t="s">
        <v>3910</v>
      </c>
      <c r="G4215" s="9">
        <v>200000</v>
      </c>
      <c r="H4215" s="10">
        <v>2022</v>
      </c>
      <c r="I4215" s="10">
        <v>2022</v>
      </c>
      <c r="J4215" s="11" t="s">
        <v>6406</v>
      </c>
      <c r="K4215" s="12">
        <v>200000</v>
      </c>
      <c r="L4215" s="12">
        <v>1</v>
      </c>
      <c r="M4215" s="33" t="str">
        <f>IF(_xlfn.XLOOKUP(C4215,Raw_Data_OS_23!$C$7:$C$4518,Raw_Data_OS_23!$G$7:$G$4518,"Paid/ Closed")="Paid/ Closed","Paid/ Closed", "Still_Outstanding")</f>
        <v>Still_Outstanding</v>
      </c>
      <c r="N4215" s="33">
        <f>IF(_xlfn.XLOOKUP(C4215,Raw_Data_Paid_23!$C$4:$C$2114,Raw_Data_Paid_23!$C$4:$C$2114,1)= 1,1,0)</f>
        <v>0</v>
      </c>
      <c r="O4215" t="str">
        <f>IF(M4215=$W$7,IF(AND(N4215,_xlfn.XLOOKUP(C4215,Raw_Data_OS_23!$C$7:$C$4518,Raw_Data_OS_23!$G$7:$G$4518,0)=G4215),"A",IF(_xlfn.XLOOKUP(C4215,Raw_Data_Paid_23!$C$4:$C$2114,Raw_Data_Paid_23!$C$4:$C$2114,"B1")="B1","B1","B2")),IF(_xlfn.XLOOKUP(C4215,Raw_Data_Paid_23!$C$4:$C$2114,Raw_Data_Paid_23!$C$4:$C$2114,"C1")="C1","C1","C2"))</f>
        <v>B2</v>
      </c>
      <c r="P4215" t="str">
        <f t="shared" si="115"/>
        <v>2022B2Motor Private</v>
      </c>
    </row>
    <row r="4216" spans="3:16" x14ac:dyDescent="0.35">
      <c r="C4216" s="6" t="s">
        <v>6487</v>
      </c>
      <c r="D4216" s="7" t="s">
        <v>6479</v>
      </c>
      <c r="E4216" s="7" t="s">
        <v>6482</v>
      </c>
      <c r="F4216" s="8" t="s">
        <v>3910</v>
      </c>
      <c r="G4216" s="9">
        <v>10000</v>
      </c>
      <c r="H4216" s="10">
        <v>2022</v>
      </c>
      <c r="I4216" s="10">
        <v>2022</v>
      </c>
      <c r="J4216" s="11" t="s">
        <v>6406</v>
      </c>
      <c r="K4216" s="12">
        <v>10000</v>
      </c>
      <c r="L4216" s="12">
        <v>1</v>
      </c>
      <c r="M4216" s="33" t="str">
        <f>IF(_xlfn.XLOOKUP(C4216,Raw_Data_OS_23!$C$7:$C$4518,Raw_Data_OS_23!$G$7:$G$4518,"Paid/ Closed")="Paid/ Closed","Paid/ Closed", "Still_Outstanding")</f>
        <v>Still_Outstanding</v>
      </c>
      <c r="N4216" s="33">
        <f>IF(_xlfn.XLOOKUP(C4216,Raw_Data_Paid_23!$C$4:$C$2114,Raw_Data_Paid_23!$C$4:$C$2114,1)= 1,1,0)</f>
        <v>1</v>
      </c>
      <c r="O4216" t="str">
        <f>IF(M4216=$W$7,IF(AND(N4216,_xlfn.XLOOKUP(C4216,Raw_Data_OS_23!$C$7:$C$4518,Raw_Data_OS_23!$G$7:$G$4518,0)=G4216),"A",IF(_xlfn.XLOOKUP(C4216,Raw_Data_Paid_23!$C$4:$C$2114,Raw_Data_Paid_23!$C$4:$C$2114,"B1")="B1","B1","B2")),IF(_xlfn.XLOOKUP(C4216,Raw_Data_Paid_23!$C$4:$C$2114,Raw_Data_Paid_23!$C$4:$C$2114,"C1")="C1","C1","C2"))</f>
        <v>A</v>
      </c>
      <c r="P4216" t="str">
        <f t="shared" si="115"/>
        <v>2022AMotor Private</v>
      </c>
    </row>
    <row r="4217" spans="3:16" x14ac:dyDescent="0.35">
      <c r="C4217" s="6" t="s">
        <v>6488</v>
      </c>
      <c r="D4217" s="7" t="s">
        <v>6467</v>
      </c>
      <c r="E4217" s="7" t="s">
        <v>6482</v>
      </c>
      <c r="F4217" s="8" t="s">
        <v>3910</v>
      </c>
      <c r="G4217" s="9">
        <v>123529.4118</v>
      </c>
      <c r="H4217" s="10">
        <v>2022</v>
      </c>
      <c r="I4217" s="10">
        <v>2022</v>
      </c>
      <c r="J4217" s="11" t="s">
        <v>6406</v>
      </c>
      <c r="K4217" s="12">
        <v>323529.4118</v>
      </c>
      <c r="L4217" s="12">
        <v>1</v>
      </c>
      <c r="M4217" s="33" t="str">
        <f>IF(_xlfn.XLOOKUP(C4217,Raw_Data_OS_23!$C$7:$C$4518,Raw_Data_OS_23!$G$7:$G$4518,"Paid/ Closed")="Paid/ Closed","Paid/ Closed", "Still_Outstanding")</f>
        <v>Still_Outstanding</v>
      </c>
      <c r="N4217" s="33">
        <f>IF(_xlfn.XLOOKUP(C4217,Raw_Data_Paid_23!$C$4:$C$2114,Raw_Data_Paid_23!$C$4:$C$2114,1)= 1,1,0)</f>
        <v>1</v>
      </c>
      <c r="O4217" t="str">
        <f>IF(M4217=$W$7,IF(AND(N4217,_xlfn.XLOOKUP(C4217,Raw_Data_OS_23!$C$7:$C$4518,Raw_Data_OS_23!$G$7:$G$4518,0)=G4217),"A",IF(_xlfn.XLOOKUP(C4217,Raw_Data_Paid_23!$C$4:$C$2114,Raw_Data_Paid_23!$C$4:$C$2114,"B1")="B1","B1","B2")),IF(_xlfn.XLOOKUP(C4217,Raw_Data_Paid_23!$C$4:$C$2114,Raw_Data_Paid_23!$C$4:$C$2114,"C1")="C1","C1","C2"))</f>
        <v>B1</v>
      </c>
      <c r="P4217" t="str">
        <f t="shared" si="115"/>
        <v>2022B1Motor Private</v>
      </c>
    </row>
    <row r="4218" spans="3:16" x14ac:dyDescent="0.35">
      <c r="C4218" s="6" t="s">
        <v>6489</v>
      </c>
      <c r="D4218" s="7" t="s">
        <v>6490</v>
      </c>
      <c r="E4218" s="7" t="s">
        <v>6491</v>
      </c>
      <c r="F4218" s="8" t="s">
        <v>3910</v>
      </c>
      <c r="G4218" s="9">
        <v>100000</v>
      </c>
      <c r="H4218" s="10">
        <v>2022</v>
      </c>
      <c r="I4218" s="10">
        <v>2022</v>
      </c>
      <c r="J4218" s="11" t="s">
        <v>6406</v>
      </c>
      <c r="K4218" s="12">
        <v>100000</v>
      </c>
      <c r="L4218" s="12">
        <v>1</v>
      </c>
      <c r="M4218" s="33" t="str">
        <f>IF(_xlfn.XLOOKUP(C4218,Raw_Data_OS_23!$C$7:$C$4518,Raw_Data_OS_23!$G$7:$G$4518,"Paid/ Closed")="Paid/ Closed","Paid/ Closed", "Still_Outstanding")</f>
        <v>Still_Outstanding</v>
      </c>
      <c r="N4218" s="33">
        <f>IF(_xlfn.XLOOKUP(C4218,Raw_Data_Paid_23!$C$4:$C$2114,Raw_Data_Paid_23!$C$4:$C$2114,1)= 1,1,0)</f>
        <v>1</v>
      </c>
      <c r="O4218" t="str">
        <f>IF(M4218=$W$7,IF(AND(N4218,_xlfn.XLOOKUP(C4218,Raw_Data_OS_23!$C$7:$C$4518,Raw_Data_OS_23!$G$7:$G$4518,0)=G4218),"A",IF(_xlfn.XLOOKUP(C4218,Raw_Data_Paid_23!$C$4:$C$2114,Raw_Data_Paid_23!$C$4:$C$2114,"B1")="B1","B1","B2")),IF(_xlfn.XLOOKUP(C4218,Raw_Data_Paid_23!$C$4:$C$2114,Raw_Data_Paid_23!$C$4:$C$2114,"C1")="C1","C1","C2"))</f>
        <v>A</v>
      </c>
      <c r="P4218" t="str">
        <f t="shared" si="115"/>
        <v>2022AMotor Private</v>
      </c>
    </row>
    <row r="4219" spans="3:16" x14ac:dyDescent="0.35">
      <c r="C4219" s="6" t="s">
        <v>6492</v>
      </c>
      <c r="D4219" s="7" t="s">
        <v>5897</v>
      </c>
      <c r="E4219" s="7" t="s">
        <v>5900</v>
      </c>
      <c r="F4219" s="8" t="s">
        <v>4244</v>
      </c>
      <c r="G4219" s="9">
        <v>1578152</v>
      </c>
      <c r="H4219" s="10">
        <v>2021</v>
      </c>
      <c r="I4219" s="10">
        <v>2021</v>
      </c>
      <c r="J4219" s="11" t="s">
        <v>3073</v>
      </c>
      <c r="K4219" s="12">
        <v>45889.779021130998</v>
      </c>
      <c r="L4219" s="12">
        <v>1</v>
      </c>
      <c r="M4219" s="33" t="str">
        <f>IF(_xlfn.XLOOKUP(C4219,Raw_Data_OS_23!$C$7:$C$4518,Raw_Data_OS_23!$G$7:$G$4518,"Paid/ Closed")="Paid/ Closed","Paid/ Closed", "Still_Outstanding")</f>
        <v>Still_Outstanding</v>
      </c>
      <c r="N4219" s="33">
        <f>IF(_xlfn.XLOOKUP(C4219,Raw_Data_Paid_23!$C$4:$C$2114,Raw_Data_Paid_23!$C$4:$C$2114,1)= 1,1,0)</f>
        <v>1</v>
      </c>
      <c r="O4219" t="str">
        <f>IF(M4219=$W$7,IF(AND(N4219,_xlfn.XLOOKUP(C4219,Raw_Data_OS_23!$C$7:$C$4518,Raw_Data_OS_23!$G$7:$G$4518,0)=G4219),"A",IF(_xlfn.XLOOKUP(C4219,Raw_Data_Paid_23!$C$4:$C$2114,Raw_Data_Paid_23!$C$4:$C$2114,"B1")="B1","B1","B2")),IF(_xlfn.XLOOKUP(C4219,Raw_Data_Paid_23!$C$4:$C$2114,Raw_Data_Paid_23!$C$4:$C$2114,"C1")="C1","C1","C2"))</f>
        <v>B1</v>
      </c>
      <c r="P4219" t="str">
        <f t="shared" si="115"/>
        <v>2021B1Marine</v>
      </c>
    </row>
    <row r="4220" spans="3:16" x14ac:dyDescent="0.35">
      <c r="C4220" s="6" t="s">
        <v>6493</v>
      </c>
      <c r="D4220" s="7" t="s">
        <v>6491</v>
      </c>
      <c r="E4220" s="7" t="s">
        <v>6494</v>
      </c>
      <c r="F4220" s="8" t="s">
        <v>3910</v>
      </c>
      <c r="G4220" s="9">
        <v>256500</v>
      </c>
      <c r="H4220" s="10">
        <v>2022</v>
      </c>
      <c r="I4220" s="10">
        <v>2022</v>
      </c>
      <c r="J4220" s="11" t="s">
        <v>6406</v>
      </c>
      <c r="K4220" s="12">
        <v>256500</v>
      </c>
      <c r="L4220" s="12">
        <v>1</v>
      </c>
      <c r="M4220" s="33" t="str">
        <f>IF(_xlfn.XLOOKUP(C4220,Raw_Data_OS_23!$C$7:$C$4518,Raw_Data_OS_23!$G$7:$G$4518,"Paid/ Closed")="Paid/ Closed","Paid/ Closed", "Still_Outstanding")</f>
        <v>Still_Outstanding</v>
      </c>
      <c r="N4220" s="33">
        <f>IF(_xlfn.XLOOKUP(C4220,Raw_Data_Paid_23!$C$4:$C$2114,Raw_Data_Paid_23!$C$4:$C$2114,1)= 1,1,0)</f>
        <v>0</v>
      </c>
      <c r="O4220" t="str">
        <f>IF(M4220=$W$7,IF(AND(N4220,_xlfn.XLOOKUP(C4220,Raw_Data_OS_23!$C$7:$C$4518,Raw_Data_OS_23!$G$7:$G$4518,0)=G4220),"A",IF(_xlfn.XLOOKUP(C4220,Raw_Data_Paid_23!$C$4:$C$2114,Raw_Data_Paid_23!$C$4:$C$2114,"B1")="B1","B1","B2")),IF(_xlfn.XLOOKUP(C4220,Raw_Data_Paid_23!$C$4:$C$2114,Raw_Data_Paid_23!$C$4:$C$2114,"C1")="C1","C1","C2"))</f>
        <v>B2</v>
      </c>
      <c r="P4220" t="str">
        <f t="shared" si="115"/>
        <v>2022B2Motor Private</v>
      </c>
    </row>
    <row r="4221" spans="3:16" x14ac:dyDescent="0.35">
      <c r="C4221" s="6" t="s">
        <v>6495</v>
      </c>
      <c r="D4221" s="7" t="s">
        <v>6455</v>
      </c>
      <c r="E4221" s="7" t="s">
        <v>6494</v>
      </c>
      <c r="F4221" s="8" t="s">
        <v>3910</v>
      </c>
      <c r="G4221" s="9">
        <v>80000</v>
      </c>
      <c r="H4221" s="10">
        <v>2022</v>
      </c>
      <c r="I4221" s="10">
        <v>2022</v>
      </c>
      <c r="J4221" s="11" t="s">
        <v>6406</v>
      </c>
      <c r="K4221" s="12">
        <v>80000</v>
      </c>
      <c r="L4221" s="12">
        <v>1</v>
      </c>
      <c r="M4221" s="33" t="str">
        <f>IF(_xlfn.XLOOKUP(C4221,Raw_Data_OS_23!$C$7:$C$4518,Raw_Data_OS_23!$G$7:$G$4518,"Paid/ Closed")="Paid/ Closed","Paid/ Closed", "Still_Outstanding")</f>
        <v>Still_Outstanding</v>
      </c>
      <c r="N4221" s="33">
        <f>IF(_xlfn.XLOOKUP(C4221,Raw_Data_Paid_23!$C$4:$C$2114,Raw_Data_Paid_23!$C$4:$C$2114,1)= 1,1,0)</f>
        <v>1</v>
      </c>
      <c r="O4221" t="str">
        <f>IF(M4221=$W$7,IF(AND(N4221,_xlfn.XLOOKUP(C4221,Raw_Data_OS_23!$C$7:$C$4518,Raw_Data_OS_23!$G$7:$G$4518,0)=G4221),"A",IF(_xlfn.XLOOKUP(C4221,Raw_Data_Paid_23!$C$4:$C$2114,Raw_Data_Paid_23!$C$4:$C$2114,"B1")="B1","B1","B2")),IF(_xlfn.XLOOKUP(C4221,Raw_Data_Paid_23!$C$4:$C$2114,Raw_Data_Paid_23!$C$4:$C$2114,"C1")="C1","C1","C2"))</f>
        <v>B1</v>
      </c>
      <c r="P4221" t="str">
        <f t="shared" si="115"/>
        <v>2022B1Motor Private</v>
      </c>
    </row>
    <row r="4222" spans="3:16" x14ac:dyDescent="0.35">
      <c r="C4222" s="6" t="s">
        <v>6496</v>
      </c>
      <c r="D4222" s="7" t="s">
        <v>6479</v>
      </c>
      <c r="E4222" s="7" t="s">
        <v>6497</v>
      </c>
      <c r="F4222" s="8" t="s">
        <v>3910</v>
      </c>
      <c r="G4222" s="9">
        <v>17400</v>
      </c>
      <c r="H4222" s="10">
        <v>2022</v>
      </c>
      <c r="I4222" s="10">
        <v>2022</v>
      </c>
      <c r="J4222" s="11" t="s">
        <v>6406</v>
      </c>
      <c r="K4222" s="12">
        <v>17400</v>
      </c>
      <c r="L4222" s="12">
        <v>1</v>
      </c>
      <c r="M4222" s="33" t="str">
        <f>IF(_xlfn.XLOOKUP(C4222,Raw_Data_OS_23!$C$7:$C$4518,Raw_Data_OS_23!$G$7:$G$4518,"Paid/ Closed")="Paid/ Closed","Paid/ Closed", "Still_Outstanding")</f>
        <v>Still_Outstanding</v>
      </c>
      <c r="N4222" s="33">
        <f>IF(_xlfn.XLOOKUP(C4222,Raw_Data_Paid_23!$C$4:$C$2114,Raw_Data_Paid_23!$C$4:$C$2114,1)= 1,1,0)</f>
        <v>1</v>
      </c>
      <c r="O4222" t="str">
        <f>IF(M4222=$W$7,IF(AND(N4222,_xlfn.XLOOKUP(C4222,Raw_Data_OS_23!$C$7:$C$4518,Raw_Data_OS_23!$G$7:$G$4518,0)=G4222),"A",IF(_xlfn.XLOOKUP(C4222,Raw_Data_Paid_23!$C$4:$C$2114,Raw_Data_Paid_23!$C$4:$C$2114,"B1")="B1","B1","B2")),IF(_xlfn.XLOOKUP(C4222,Raw_Data_Paid_23!$C$4:$C$2114,Raw_Data_Paid_23!$C$4:$C$2114,"C1")="C1","C1","C2"))</f>
        <v>B1</v>
      </c>
      <c r="P4222" t="str">
        <f t="shared" ref="P4222:P4285" si="116">H4222&amp;O4222&amp;F4222</f>
        <v>2022B1Motor Private</v>
      </c>
    </row>
    <row r="4223" spans="3:16" x14ac:dyDescent="0.35">
      <c r="C4223" s="6" t="s">
        <v>6498</v>
      </c>
      <c r="D4223" s="7" t="s">
        <v>6372</v>
      </c>
      <c r="E4223" s="7" t="s">
        <v>6399</v>
      </c>
      <c r="F4223" s="8" t="s">
        <v>4199</v>
      </c>
      <c r="G4223" s="9">
        <v>100000</v>
      </c>
      <c r="H4223" s="10">
        <v>2022</v>
      </c>
      <c r="I4223" s="10">
        <v>2022</v>
      </c>
      <c r="J4223" s="11" t="s">
        <v>6021</v>
      </c>
      <c r="K4223" s="12">
        <v>100000</v>
      </c>
      <c r="L4223" s="12">
        <v>1</v>
      </c>
      <c r="M4223" s="33" t="str">
        <f>IF(_xlfn.XLOOKUP(C4223,Raw_Data_OS_23!$C$7:$C$4518,Raw_Data_OS_23!$G$7:$G$4518,"Paid/ Closed")="Paid/ Closed","Paid/ Closed", "Still_Outstanding")</f>
        <v>Still_Outstanding</v>
      </c>
      <c r="N4223" s="33">
        <f>IF(_xlfn.XLOOKUP(C4223,Raw_Data_Paid_23!$C$4:$C$2114,Raw_Data_Paid_23!$C$4:$C$2114,1)= 1,1,0)</f>
        <v>1</v>
      </c>
      <c r="O4223" t="str">
        <f>IF(M4223=$W$7,IF(AND(N4223,_xlfn.XLOOKUP(C4223,Raw_Data_OS_23!$C$7:$C$4518,Raw_Data_OS_23!$G$7:$G$4518,0)=G4223),"A",IF(_xlfn.XLOOKUP(C4223,Raw_Data_Paid_23!$C$4:$C$2114,Raw_Data_Paid_23!$C$4:$C$2114,"B1")="B1","B1","B2")),IF(_xlfn.XLOOKUP(C4223,Raw_Data_Paid_23!$C$4:$C$2114,Raw_Data_Paid_23!$C$4:$C$2114,"C1")="C1","C1","C2"))</f>
        <v>B1</v>
      </c>
      <c r="P4223" t="str">
        <f t="shared" si="116"/>
        <v>2022B1Theft</v>
      </c>
    </row>
    <row r="4224" spans="3:16" x14ac:dyDescent="0.35">
      <c r="C4224" s="6" t="s">
        <v>6499</v>
      </c>
      <c r="D4224" s="7" t="s">
        <v>6500</v>
      </c>
      <c r="E4224" s="7" t="s">
        <v>6497</v>
      </c>
      <c r="F4224" s="8" t="s">
        <v>3908</v>
      </c>
      <c r="G4224" s="9">
        <v>10000</v>
      </c>
      <c r="H4224" s="10">
        <v>2022</v>
      </c>
      <c r="I4224" s="10">
        <v>2022</v>
      </c>
      <c r="J4224" s="11" t="s">
        <v>6406</v>
      </c>
      <c r="K4224" s="12">
        <v>10000</v>
      </c>
      <c r="L4224" s="12">
        <v>1</v>
      </c>
      <c r="M4224" s="33" t="str">
        <f>IF(_xlfn.XLOOKUP(C4224,Raw_Data_OS_23!$C$7:$C$4518,Raw_Data_OS_23!$G$7:$G$4518,"Paid/ Closed")="Paid/ Closed","Paid/ Closed", "Still_Outstanding")</f>
        <v>Still_Outstanding</v>
      </c>
      <c r="N4224" s="33">
        <f>IF(_xlfn.XLOOKUP(C4224,Raw_Data_Paid_23!$C$4:$C$2114,Raw_Data_Paid_23!$C$4:$C$2114,1)= 1,1,0)</f>
        <v>1</v>
      </c>
      <c r="O4224" t="str">
        <f>IF(M4224=$W$7,IF(AND(N4224,_xlfn.XLOOKUP(C4224,Raw_Data_OS_23!$C$7:$C$4518,Raw_Data_OS_23!$G$7:$G$4518,0)=G4224),"A",IF(_xlfn.XLOOKUP(C4224,Raw_Data_Paid_23!$C$4:$C$2114,Raw_Data_Paid_23!$C$4:$C$2114,"B1")="B1","B1","B2")),IF(_xlfn.XLOOKUP(C4224,Raw_Data_Paid_23!$C$4:$C$2114,Raw_Data_Paid_23!$C$4:$C$2114,"C1")="C1","C1","C2"))</f>
        <v>A</v>
      </c>
      <c r="P4224" t="str">
        <f t="shared" si="116"/>
        <v>2022AMotor Commercial</v>
      </c>
    </row>
    <row r="4225" spans="3:16" x14ac:dyDescent="0.35">
      <c r="C4225" s="6" t="s">
        <v>6501</v>
      </c>
      <c r="D4225" s="7" t="s">
        <v>6122</v>
      </c>
      <c r="E4225" s="7" t="s">
        <v>6105</v>
      </c>
      <c r="F4225" s="8" t="s">
        <v>658</v>
      </c>
      <c r="G4225" s="9">
        <v>581576.4706</v>
      </c>
      <c r="H4225" s="10">
        <v>2022</v>
      </c>
      <c r="I4225" s="10">
        <v>2022</v>
      </c>
      <c r="J4225" s="11" t="s">
        <v>6021</v>
      </c>
      <c r="K4225" s="12">
        <v>581576.4706</v>
      </c>
      <c r="L4225" s="12">
        <v>1</v>
      </c>
      <c r="M4225" s="33" t="str">
        <f>IF(_xlfn.XLOOKUP(C4225,Raw_Data_OS_23!$C$7:$C$4518,Raw_Data_OS_23!$G$7:$G$4518,"Paid/ Closed")="Paid/ Closed","Paid/ Closed", "Still_Outstanding")</f>
        <v>Still_Outstanding</v>
      </c>
      <c r="N4225" s="33">
        <f>IF(_xlfn.XLOOKUP(C4225,Raw_Data_Paid_23!$C$4:$C$2114,Raw_Data_Paid_23!$C$4:$C$2114,1)= 1,1,0)</f>
        <v>1</v>
      </c>
      <c r="O4225" t="str">
        <f>IF(M4225=$W$7,IF(AND(N4225,_xlfn.XLOOKUP(C4225,Raw_Data_OS_23!$C$7:$C$4518,Raw_Data_OS_23!$G$7:$G$4518,0)=G4225),"A",IF(_xlfn.XLOOKUP(C4225,Raw_Data_Paid_23!$C$4:$C$2114,Raw_Data_Paid_23!$C$4:$C$2114,"B1")="B1","B1","B2")),IF(_xlfn.XLOOKUP(C4225,Raw_Data_Paid_23!$C$4:$C$2114,Raw_Data_Paid_23!$C$4:$C$2114,"C1")="C1","C1","C2"))</f>
        <v>B1</v>
      </c>
      <c r="P4225" t="str">
        <f t="shared" si="116"/>
        <v>2022B1Workmen's Compensation</v>
      </c>
    </row>
    <row r="4226" spans="3:16" x14ac:dyDescent="0.35">
      <c r="C4226" s="6" t="s">
        <v>6502</v>
      </c>
      <c r="D4226" s="7" t="s">
        <v>6503</v>
      </c>
      <c r="E4226" s="7" t="s">
        <v>6504</v>
      </c>
      <c r="F4226" s="8" t="s">
        <v>3910</v>
      </c>
      <c r="G4226" s="9">
        <v>775850</v>
      </c>
      <c r="H4226" s="10">
        <v>2022</v>
      </c>
      <c r="I4226" s="10">
        <v>2022</v>
      </c>
      <c r="J4226" s="11" t="s">
        <v>6406</v>
      </c>
      <c r="K4226" s="12">
        <v>775850</v>
      </c>
      <c r="L4226" s="12">
        <v>1</v>
      </c>
      <c r="M4226" s="33" t="str">
        <f>IF(_xlfn.XLOOKUP(C4226,Raw_Data_OS_23!$C$7:$C$4518,Raw_Data_OS_23!$G$7:$G$4518,"Paid/ Closed")="Paid/ Closed","Paid/ Closed", "Still_Outstanding")</f>
        <v>Still_Outstanding</v>
      </c>
      <c r="N4226" s="33">
        <f>IF(_xlfn.XLOOKUP(C4226,Raw_Data_Paid_23!$C$4:$C$2114,Raw_Data_Paid_23!$C$4:$C$2114,1)= 1,1,0)</f>
        <v>0</v>
      </c>
      <c r="O4226" t="str">
        <f>IF(M4226=$W$7,IF(AND(N4226,_xlfn.XLOOKUP(C4226,Raw_Data_OS_23!$C$7:$C$4518,Raw_Data_OS_23!$G$7:$G$4518,0)=G4226),"A",IF(_xlfn.XLOOKUP(C4226,Raw_Data_Paid_23!$C$4:$C$2114,Raw_Data_Paid_23!$C$4:$C$2114,"B1")="B1","B1","B2")),IF(_xlfn.XLOOKUP(C4226,Raw_Data_Paid_23!$C$4:$C$2114,Raw_Data_Paid_23!$C$4:$C$2114,"C1")="C1","C1","C2"))</f>
        <v>B2</v>
      </c>
      <c r="P4226" t="str">
        <f t="shared" si="116"/>
        <v>2022B2Motor Private</v>
      </c>
    </row>
    <row r="4227" spans="3:16" x14ac:dyDescent="0.35">
      <c r="C4227" s="6" t="s">
        <v>6505</v>
      </c>
      <c r="D4227" s="7" t="s">
        <v>6494</v>
      </c>
      <c r="E4227" s="7" t="s">
        <v>6497</v>
      </c>
      <c r="F4227" s="8" t="s">
        <v>3910</v>
      </c>
      <c r="G4227" s="9">
        <v>49000</v>
      </c>
      <c r="H4227" s="10">
        <v>2022</v>
      </c>
      <c r="I4227" s="10">
        <v>2022</v>
      </c>
      <c r="J4227" s="11" t="s">
        <v>6406</v>
      </c>
      <c r="K4227" s="12">
        <v>49000</v>
      </c>
      <c r="L4227" s="12">
        <v>1</v>
      </c>
      <c r="M4227" s="33" t="str">
        <f>IF(_xlfn.XLOOKUP(C4227,Raw_Data_OS_23!$C$7:$C$4518,Raw_Data_OS_23!$G$7:$G$4518,"Paid/ Closed")="Paid/ Closed","Paid/ Closed", "Still_Outstanding")</f>
        <v>Still_Outstanding</v>
      </c>
      <c r="N4227" s="33">
        <f>IF(_xlfn.XLOOKUP(C4227,Raw_Data_Paid_23!$C$4:$C$2114,Raw_Data_Paid_23!$C$4:$C$2114,1)= 1,1,0)</f>
        <v>0</v>
      </c>
      <c r="O4227" t="str">
        <f>IF(M4227=$W$7,IF(AND(N4227,_xlfn.XLOOKUP(C4227,Raw_Data_OS_23!$C$7:$C$4518,Raw_Data_OS_23!$G$7:$G$4518,0)=G4227),"A",IF(_xlfn.XLOOKUP(C4227,Raw_Data_Paid_23!$C$4:$C$2114,Raw_Data_Paid_23!$C$4:$C$2114,"B1")="B1","B1","B2")),IF(_xlfn.XLOOKUP(C4227,Raw_Data_Paid_23!$C$4:$C$2114,Raw_Data_Paid_23!$C$4:$C$2114,"C1")="C1","C1","C2"))</f>
        <v>B2</v>
      </c>
      <c r="P4227" t="str">
        <f t="shared" si="116"/>
        <v>2022B2Motor Private</v>
      </c>
    </row>
    <row r="4228" spans="3:16" x14ac:dyDescent="0.35">
      <c r="C4228" s="6" t="s">
        <v>6506</v>
      </c>
      <c r="D4228" s="7" t="s">
        <v>6497</v>
      </c>
      <c r="E4228" s="7" t="s">
        <v>6504</v>
      </c>
      <c r="F4228" s="8" t="s">
        <v>658</v>
      </c>
      <c r="G4228" s="9">
        <v>10000</v>
      </c>
      <c r="H4228" s="10">
        <v>2022</v>
      </c>
      <c r="I4228" s="10">
        <v>2022</v>
      </c>
      <c r="J4228" s="11" t="s">
        <v>6406</v>
      </c>
      <c r="K4228" s="12">
        <v>10000</v>
      </c>
      <c r="L4228" s="12">
        <v>1</v>
      </c>
      <c r="M4228" s="33" t="str">
        <f>IF(_xlfn.XLOOKUP(C4228,Raw_Data_OS_23!$C$7:$C$4518,Raw_Data_OS_23!$G$7:$G$4518,"Paid/ Closed")="Paid/ Closed","Paid/ Closed", "Still_Outstanding")</f>
        <v>Still_Outstanding</v>
      </c>
      <c r="N4228" s="33">
        <f>IF(_xlfn.XLOOKUP(C4228,Raw_Data_Paid_23!$C$4:$C$2114,Raw_Data_Paid_23!$C$4:$C$2114,1)= 1,1,0)</f>
        <v>1</v>
      </c>
      <c r="O4228" t="str">
        <f>IF(M4228=$W$7,IF(AND(N4228,_xlfn.XLOOKUP(C4228,Raw_Data_OS_23!$C$7:$C$4518,Raw_Data_OS_23!$G$7:$G$4518,0)=G4228),"A",IF(_xlfn.XLOOKUP(C4228,Raw_Data_Paid_23!$C$4:$C$2114,Raw_Data_Paid_23!$C$4:$C$2114,"B1")="B1","B1","B2")),IF(_xlfn.XLOOKUP(C4228,Raw_Data_Paid_23!$C$4:$C$2114,Raw_Data_Paid_23!$C$4:$C$2114,"C1")="C1","C1","C2"))</f>
        <v>B1</v>
      </c>
      <c r="P4228" t="str">
        <f t="shared" si="116"/>
        <v>2022B1Workmen's Compensation</v>
      </c>
    </row>
    <row r="4229" spans="3:16" x14ac:dyDescent="0.35">
      <c r="C4229" s="6" t="s">
        <v>6507</v>
      </c>
      <c r="D4229" s="7" t="s">
        <v>6409</v>
      </c>
      <c r="E4229" s="7" t="s">
        <v>6455</v>
      </c>
      <c r="F4229" s="8" t="s">
        <v>3910</v>
      </c>
      <c r="G4229" s="9">
        <v>10000</v>
      </c>
      <c r="H4229" s="10">
        <v>2022</v>
      </c>
      <c r="I4229" s="10">
        <v>2022</v>
      </c>
      <c r="J4229" s="11" t="s">
        <v>6406</v>
      </c>
      <c r="K4229" s="12">
        <v>10000</v>
      </c>
      <c r="L4229" s="12">
        <v>1</v>
      </c>
      <c r="M4229" s="33" t="str">
        <f>IF(_xlfn.XLOOKUP(C4229,Raw_Data_OS_23!$C$7:$C$4518,Raw_Data_OS_23!$G$7:$G$4518,"Paid/ Closed")="Paid/ Closed","Paid/ Closed", "Still_Outstanding")</f>
        <v>Still_Outstanding</v>
      </c>
      <c r="N4229" s="33">
        <f>IF(_xlfn.XLOOKUP(C4229,Raw_Data_Paid_23!$C$4:$C$2114,Raw_Data_Paid_23!$C$4:$C$2114,1)= 1,1,0)</f>
        <v>1</v>
      </c>
      <c r="O4229" t="str">
        <f>IF(M4229=$W$7,IF(AND(N4229,_xlfn.XLOOKUP(C4229,Raw_Data_OS_23!$C$7:$C$4518,Raw_Data_OS_23!$G$7:$G$4518,0)=G4229),"A",IF(_xlfn.XLOOKUP(C4229,Raw_Data_Paid_23!$C$4:$C$2114,Raw_Data_Paid_23!$C$4:$C$2114,"B1")="B1","B1","B2")),IF(_xlfn.XLOOKUP(C4229,Raw_Data_Paid_23!$C$4:$C$2114,Raw_Data_Paid_23!$C$4:$C$2114,"C1")="C1","C1","C2"))</f>
        <v>A</v>
      </c>
      <c r="P4229" t="str">
        <f t="shared" si="116"/>
        <v>2022AMotor Private</v>
      </c>
    </row>
    <row r="4230" spans="3:16" x14ac:dyDescent="0.35">
      <c r="C4230" s="6" t="s">
        <v>6508</v>
      </c>
      <c r="D4230" s="7" t="s">
        <v>6446</v>
      </c>
      <c r="E4230" s="7" t="s">
        <v>6509</v>
      </c>
      <c r="F4230" s="8" t="s">
        <v>3910</v>
      </c>
      <c r="G4230" s="9">
        <v>272933.61200000002</v>
      </c>
      <c r="H4230" s="10">
        <v>2022</v>
      </c>
      <c r="I4230" s="10">
        <v>2022</v>
      </c>
      <c r="J4230" s="11" t="s">
        <v>6406</v>
      </c>
      <c r="K4230" s="12">
        <v>272933.61200000002</v>
      </c>
      <c r="L4230" s="12">
        <v>1</v>
      </c>
      <c r="M4230" s="33" t="str">
        <f>IF(_xlfn.XLOOKUP(C4230,Raw_Data_OS_23!$C$7:$C$4518,Raw_Data_OS_23!$G$7:$G$4518,"Paid/ Closed")="Paid/ Closed","Paid/ Closed", "Still_Outstanding")</f>
        <v>Still_Outstanding</v>
      </c>
      <c r="N4230" s="33">
        <f>IF(_xlfn.XLOOKUP(C4230,Raw_Data_Paid_23!$C$4:$C$2114,Raw_Data_Paid_23!$C$4:$C$2114,1)= 1,1,0)</f>
        <v>0</v>
      </c>
      <c r="O4230" t="str">
        <f>IF(M4230=$W$7,IF(AND(N4230,_xlfn.XLOOKUP(C4230,Raw_Data_OS_23!$C$7:$C$4518,Raw_Data_OS_23!$G$7:$G$4518,0)=G4230),"A",IF(_xlfn.XLOOKUP(C4230,Raw_Data_Paid_23!$C$4:$C$2114,Raw_Data_Paid_23!$C$4:$C$2114,"B1")="B1","B1","B2")),IF(_xlfn.XLOOKUP(C4230,Raw_Data_Paid_23!$C$4:$C$2114,Raw_Data_Paid_23!$C$4:$C$2114,"C1")="C1","C1","C2"))</f>
        <v>B2</v>
      </c>
      <c r="P4230" t="str">
        <f t="shared" si="116"/>
        <v>2022B2Motor Private</v>
      </c>
    </row>
    <row r="4231" spans="3:16" x14ac:dyDescent="0.35">
      <c r="C4231" s="6" t="s">
        <v>6510</v>
      </c>
      <c r="D4231" s="7" t="s">
        <v>6125</v>
      </c>
      <c r="E4231" s="7" t="s">
        <v>6509</v>
      </c>
      <c r="F4231" s="8" t="s">
        <v>3908</v>
      </c>
      <c r="G4231" s="9">
        <v>1806326.4709999999</v>
      </c>
      <c r="H4231" s="10">
        <v>2022</v>
      </c>
      <c r="I4231" s="10">
        <v>2022</v>
      </c>
      <c r="J4231" s="11" t="s">
        <v>6021</v>
      </c>
      <c r="K4231" s="12">
        <v>456326.47100000002</v>
      </c>
      <c r="L4231" s="12">
        <v>1</v>
      </c>
      <c r="M4231" s="33" t="str">
        <f>IF(_xlfn.XLOOKUP(C4231,Raw_Data_OS_23!$C$7:$C$4518,Raw_Data_OS_23!$G$7:$G$4518,"Paid/ Closed")="Paid/ Closed","Paid/ Closed", "Still_Outstanding")</f>
        <v>Still_Outstanding</v>
      </c>
      <c r="N4231" s="33">
        <f>IF(_xlfn.XLOOKUP(C4231,Raw_Data_Paid_23!$C$4:$C$2114,Raw_Data_Paid_23!$C$4:$C$2114,1)= 1,1,0)</f>
        <v>1</v>
      </c>
      <c r="O4231" t="str">
        <f>IF(M4231=$W$7,IF(AND(N4231,_xlfn.XLOOKUP(C4231,Raw_Data_OS_23!$C$7:$C$4518,Raw_Data_OS_23!$G$7:$G$4518,0)=G4231),"A",IF(_xlfn.XLOOKUP(C4231,Raw_Data_Paid_23!$C$4:$C$2114,Raw_Data_Paid_23!$C$4:$C$2114,"B1")="B1","B1","B2")),IF(_xlfn.XLOOKUP(C4231,Raw_Data_Paid_23!$C$4:$C$2114,Raw_Data_Paid_23!$C$4:$C$2114,"C1")="C1","C1","C2"))</f>
        <v>A</v>
      </c>
      <c r="P4231" t="str">
        <f t="shared" si="116"/>
        <v>2022AMotor Commercial</v>
      </c>
    </row>
    <row r="4232" spans="3:16" x14ac:dyDescent="0.35">
      <c r="C4232" s="6" t="s">
        <v>6511</v>
      </c>
      <c r="D4232" s="7" t="s">
        <v>6512</v>
      </c>
      <c r="E4232" s="7" t="s">
        <v>6513</v>
      </c>
      <c r="F4232" s="8" t="s">
        <v>3910</v>
      </c>
      <c r="G4232" s="9">
        <v>300000</v>
      </c>
      <c r="H4232" s="10">
        <v>2022</v>
      </c>
      <c r="I4232" s="10">
        <v>2022</v>
      </c>
      <c r="J4232" s="11" t="s">
        <v>6406</v>
      </c>
      <c r="K4232" s="12">
        <v>300000</v>
      </c>
      <c r="L4232" s="12">
        <v>1</v>
      </c>
      <c r="M4232" s="33" t="str">
        <f>IF(_xlfn.XLOOKUP(C4232,Raw_Data_OS_23!$C$7:$C$4518,Raw_Data_OS_23!$G$7:$G$4518,"Paid/ Closed")="Paid/ Closed","Paid/ Closed", "Still_Outstanding")</f>
        <v>Still_Outstanding</v>
      </c>
      <c r="N4232" s="33">
        <f>IF(_xlfn.XLOOKUP(C4232,Raw_Data_Paid_23!$C$4:$C$2114,Raw_Data_Paid_23!$C$4:$C$2114,1)= 1,1,0)</f>
        <v>0</v>
      </c>
      <c r="O4232" t="str">
        <f>IF(M4232=$W$7,IF(AND(N4232,_xlfn.XLOOKUP(C4232,Raw_Data_OS_23!$C$7:$C$4518,Raw_Data_OS_23!$G$7:$G$4518,0)=G4232),"A",IF(_xlfn.XLOOKUP(C4232,Raw_Data_Paid_23!$C$4:$C$2114,Raw_Data_Paid_23!$C$4:$C$2114,"B1")="B1","B1","B2")),IF(_xlfn.XLOOKUP(C4232,Raw_Data_Paid_23!$C$4:$C$2114,Raw_Data_Paid_23!$C$4:$C$2114,"C1")="C1","C1","C2"))</f>
        <v>B2</v>
      </c>
      <c r="P4232" t="str">
        <f t="shared" si="116"/>
        <v>2022B2Motor Private</v>
      </c>
    </row>
    <row r="4233" spans="3:16" x14ac:dyDescent="0.35">
      <c r="C4233" s="6" t="s">
        <v>6514</v>
      </c>
      <c r="D4233" s="7" t="s">
        <v>6452</v>
      </c>
      <c r="E4233" s="7" t="s">
        <v>6509</v>
      </c>
      <c r="F4233" s="8" t="s">
        <v>3910</v>
      </c>
      <c r="G4233" s="9">
        <v>80000</v>
      </c>
      <c r="H4233" s="10">
        <v>2022</v>
      </c>
      <c r="I4233" s="10">
        <v>2022</v>
      </c>
      <c r="J4233" s="11" t="s">
        <v>6406</v>
      </c>
      <c r="K4233" s="12">
        <v>80000</v>
      </c>
      <c r="L4233" s="12">
        <v>1</v>
      </c>
      <c r="M4233" s="33" t="str">
        <f>IF(_xlfn.XLOOKUP(C4233,Raw_Data_OS_23!$C$7:$C$4518,Raw_Data_OS_23!$G$7:$G$4518,"Paid/ Closed")="Paid/ Closed","Paid/ Closed", "Still_Outstanding")</f>
        <v>Still_Outstanding</v>
      </c>
      <c r="N4233" s="33">
        <f>IF(_xlfn.XLOOKUP(C4233,Raw_Data_Paid_23!$C$4:$C$2114,Raw_Data_Paid_23!$C$4:$C$2114,1)= 1,1,0)</f>
        <v>1</v>
      </c>
      <c r="O4233" t="str">
        <f>IF(M4233=$W$7,IF(AND(N4233,_xlfn.XLOOKUP(C4233,Raw_Data_OS_23!$C$7:$C$4518,Raw_Data_OS_23!$G$7:$G$4518,0)=G4233),"A",IF(_xlfn.XLOOKUP(C4233,Raw_Data_Paid_23!$C$4:$C$2114,Raw_Data_Paid_23!$C$4:$C$2114,"B1")="B1","B1","B2")),IF(_xlfn.XLOOKUP(C4233,Raw_Data_Paid_23!$C$4:$C$2114,Raw_Data_Paid_23!$C$4:$C$2114,"C1")="C1","C1","C2"))</f>
        <v>A</v>
      </c>
      <c r="P4233" t="str">
        <f t="shared" si="116"/>
        <v>2022AMotor Private</v>
      </c>
    </row>
    <row r="4234" spans="3:16" x14ac:dyDescent="0.35">
      <c r="C4234" s="6" t="s">
        <v>6515</v>
      </c>
      <c r="D4234" s="7" t="s">
        <v>4324</v>
      </c>
      <c r="E4234" s="7" t="s">
        <v>6513</v>
      </c>
      <c r="F4234" s="8" t="s">
        <v>3910</v>
      </c>
      <c r="G4234" s="9">
        <v>5000</v>
      </c>
      <c r="H4234" s="10">
        <v>2020</v>
      </c>
      <c r="I4234" s="10">
        <v>2022</v>
      </c>
      <c r="J4234" s="11" t="s">
        <v>28</v>
      </c>
      <c r="K4234" s="12">
        <v>5000</v>
      </c>
      <c r="L4234" s="12">
        <v>1</v>
      </c>
      <c r="M4234" s="33" t="str">
        <f>IF(_xlfn.XLOOKUP(C4234,Raw_Data_OS_23!$C$7:$C$4518,Raw_Data_OS_23!$G$7:$G$4518,"Paid/ Closed")="Paid/ Closed","Paid/ Closed", "Still_Outstanding")</f>
        <v>Still_Outstanding</v>
      </c>
      <c r="N4234" s="33">
        <f>IF(_xlfn.XLOOKUP(C4234,Raw_Data_Paid_23!$C$4:$C$2114,Raw_Data_Paid_23!$C$4:$C$2114,1)= 1,1,0)</f>
        <v>1</v>
      </c>
      <c r="O4234" t="str">
        <f>IF(M4234=$W$7,IF(AND(N4234,_xlfn.XLOOKUP(C4234,Raw_Data_OS_23!$C$7:$C$4518,Raw_Data_OS_23!$G$7:$G$4518,0)=G4234),"A",IF(_xlfn.XLOOKUP(C4234,Raw_Data_Paid_23!$C$4:$C$2114,Raw_Data_Paid_23!$C$4:$C$2114,"B1")="B1","B1","B2")),IF(_xlfn.XLOOKUP(C4234,Raw_Data_Paid_23!$C$4:$C$2114,Raw_Data_Paid_23!$C$4:$C$2114,"C1")="C1","C1","C2"))</f>
        <v>B1</v>
      </c>
      <c r="P4234" t="str">
        <f t="shared" si="116"/>
        <v>2020B1Motor Private</v>
      </c>
    </row>
    <row r="4235" spans="3:16" x14ac:dyDescent="0.35">
      <c r="C4235" s="6" t="s">
        <v>6516</v>
      </c>
      <c r="D4235" s="7" t="s">
        <v>6170</v>
      </c>
      <c r="E4235" s="7" t="s">
        <v>6517</v>
      </c>
      <c r="F4235" s="8" t="s">
        <v>3908</v>
      </c>
      <c r="G4235" s="9">
        <v>18000</v>
      </c>
      <c r="H4235" s="10">
        <v>2022</v>
      </c>
      <c r="I4235" s="10">
        <v>2022</v>
      </c>
      <c r="J4235" s="11" t="s">
        <v>6021</v>
      </c>
      <c r="K4235" s="12">
        <v>18000</v>
      </c>
      <c r="L4235" s="12">
        <v>1</v>
      </c>
      <c r="M4235" s="33" t="str">
        <f>IF(_xlfn.XLOOKUP(C4235,Raw_Data_OS_23!$C$7:$C$4518,Raw_Data_OS_23!$G$7:$G$4518,"Paid/ Closed")="Paid/ Closed","Paid/ Closed", "Still_Outstanding")</f>
        <v>Still_Outstanding</v>
      </c>
      <c r="N4235" s="33">
        <f>IF(_xlfn.XLOOKUP(C4235,Raw_Data_Paid_23!$C$4:$C$2114,Raw_Data_Paid_23!$C$4:$C$2114,1)= 1,1,0)</f>
        <v>0</v>
      </c>
      <c r="O4235" t="str">
        <f>IF(M4235=$W$7,IF(AND(N4235,_xlfn.XLOOKUP(C4235,Raw_Data_OS_23!$C$7:$C$4518,Raw_Data_OS_23!$G$7:$G$4518,0)=G4235),"A",IF(_xlfn.XLOOKUP(C4235,Raw_Data_Paid_23!$C$4:$C$2114,Raw_Data_Paid_23!$C$4:$C$2114,"B1")="B1","B1","B2")),IF(_xlfn.XLOOKUP(C4235,Raw_Data_Paid_23!$C$4:$C$2114,Raw_Data_Paid_23!$C$4:$C$2114,"C1")="C1","C1","C2"))</f>
        <v>B2</v>
      </c>
      <c r="P4235" t="str">
        <f t="shared" si="116"/>
        <v>2022B2Motor Commercial</v>
      </c>
    </row>
    <row r="4236" spans="3:16" x14ac:dyDescent="0.35">
      <c r="C4236" s="6" t="s">
        <v>6518</v>
      </c>
      <c r="D4236" s="7" t="s">
        <v>4426</v>
      </c>
      <c r="E4236" s="7" t="s">
        <v>6519</v>
      </c>
      <c r="F4236" s="8" t="s">
        <v>3910</v>
      </c>
      <c r="G4236" s="9">
        <v>205882.3529</v>
      </c>
      <c r="H4236" s="10">
        <v>2020</v>
      </c>
      <c r="I4236" s="10">
        <v>2022</v>
      </c>
      <c r="J4236" s="11" t="s">
        <v>11</v>
      </c>
      <c r="K4236" s="12">
        <v>205882.3529</v>
      </c>
      <c r="L4236" s="12">
        <v>1</v>
      </c>
      <c r="M4236" s="33" t="str">
        <f>IF(_xlfn.XLOOKUP(C4236,Raw_Data_OS_23!$C$7:$C$4518,Raw_Data_OS_23!$G$7:$G$4518,"Paid/ Closed")="Paid/ Closed","Paid/ Closed", "Still_Outstanding")</f>
        <v>Still_Outstanding</v>
      </c>
      <c r="N4236" s="33">
        <f>IF(_xlfn.XLOOKUP(C4236,Raw_Data_Paid_23!$C$4:$C$2114,Raw_Data_Paid_23!$C$4:$C$2114,1)= 1,1,0)</f>
        <v>0</v>
      </c>
      <c r="O4236" t="str">
        <f>IF(M4236=$W$7,IF(AND(N4236,_xlfn.XLOOKUP(C4236,Raw_Data_OS_23!$C$7:$C$4518,Raw_Data_OS_23!$G$7:$G$4518,0)=G4236),"A",IF(_xlfn.XLOOKUP(C4236,Raw_Data_Paid_23!$C$4:$C$2114,Raw_Data_Paid_23!$C$4:$C$2114,"B1")="B1","B1","B2")),IF(_xlfn.XLOOKUP(C4236,Raw_Data_Paid_23!$C$4:$C$2114,Raw_Data_Paid_23!$C$4:$C$2114,"C1")="C1","C1","C2"))</f>
        <v>B2</v>
      </c>
      <c r="P4236" t="str">
        <f t="shared" si="116"/>
        <v>2020B2Motor Private</v>
      </c>
    </row>
    <row r="4237" spans="3:16" x14ac:dyDescent="0.35">
      <c r="C4237" s="6" t="s">
        <v>6520</v>
      </c>
      <c r="D4237" s="7" t="s">
        <v>6521</v>
      </c>
      <c r="E4237" s="7" t="s">
        <v>6517</v>
      </c>
      <c r="F4237" s="8" t="s">
        <v>3910</v>
      </c>
      <c r="G4237" s="9">
        <v>5000</v>
      </c>
      <c r="H4237" s="10">
        <v>2022</v>
      </c>
      <c r="I4237" s="10">
        <v>2022</v>
      </c>
      <c r="J4237" s="11" t="s">
        <v>6406</v>
      </c>
      <c r="K4237" s="12">
        <v>5000</v>
      </c>
      <c r="L4237" s="12">
        <v>1</v>
      </c>
      <c r="M4237" s="33" t="str">
        <f>IF(_xlfn.XLOOKUP(C4237,Raw_Data_OS_23!$C$7:$C$4518,Raw_Data_OS_23!$G$7:$G$4518,"Paid/ Closed")="Paid/ Closed","Paid/ Closed", "Still_Outstanding")</f>
        <v>Still_Outstanding</v>
      </c>
      <c r="N4237" s="33">
        <f>IF(_xlfn.XLOOKUP(C4237,Raw_Data_Paid_23!$C$4:$C$2114,Raw_Data_Paid_23!$C$4:$C$2114,1)= 1,1,0)</f>
        <v>1</v>
      </c>
      <c r="O4237" t="str">
        <f>IF(M4237=$W$7,IF(AND(N4237,_xlfn.XLOOKUP(C4237,Raw_Data_OS_23!$C$7:$C$4518,Raw_Data_OS_23!$G$7:$G$4518,0)=G4237),"A",IF(_xlfn.XLOOKUP(C4237,Raw_Data_Paid_23!$C$4:$C$2114,Raw_Data_Paid_23!$C$4:$C$2114,"B1")="B1","B1","B2")),IF(_xlfn.XLOOKUP(C4237,Raw_Data_Paid_23!$C$4:$C$2114,Raw_Data_Paid_23!$C$4:$C$2114,"C1")="C1","C1","C2"))</f>
        <v>A</v>
      </c>
      <c r="P4237" t="str">
        <f t="shared" si="116"/>
        <v>2022AMotor Private</v>
      </c>
    </row>
    <row r="4238" spans="3:16" x14ac:dyDescent="0.35">
      <c r="C4238" s="6" t="s">
        <v>6522</v>
      </c>
      <c r="D4238" s="7" t="s">
        <v>5989</v>
      </c>
      <c r="E4238" s="7" t="s">
        <v>6517</v>
      </c>
      <c r="F4238" s="8" t="s">
        <v>3910</v>
      </c>
      <c r="G4238" s="9">
        <v>5000</v>
      </c>
      <c r="H4238" s="10">
        <v>2021</v>
      </c>
      <c r="I4238" s="10">
        <v>2022</v>
      </c>
      <c r="J4238" s="11" t="s">
        <v>3138</v>
      </c>
      <c r="K4238" s="12">
        <v>5000</v>
      </c>
      <c r="L4238" s="12">
        <v>1</v>
      </c>
      <c r="M4238" s="33" t="str">
        <f>IF(_xlfn.XLOOKUP(C4238,Raw_Data_OS_23!$C$7:$C$4518,Raw_Data_OS_23!$G$7:$G$4518,"Paid/ Closed")="Paid/ Closed","Paid/ Closed", "Still_Outstanding")</f>
        <v>Still_Outstanding</v>
      </c>
      <c r="N4238" s="33">
        <f>IF(_xlfn.XLOOKUP(C4238,Raw_Data_Paid_23!$C$4:$C$2114,Raw_Data_Paid_23!$C$4:$C$2114,1)= 1,1,0)</f>
        <v>1</v>
      </c>
      <c r="O4238" t="str">
        <f>IF(M4238=$W$7,IF(AND(N4238,_xlfn.XLOOKUP(C4238,Raw_Data_OS_23!$C$7:$C$4518,Raw_Data_OS_23!$G$7:$G$4518,0)=G4238),"A",IF(_xlfn.XLOOKUP(C4238,Raw_Data_Paid_23!$C$4:$C$2114,Raw_Data_Paid_23!$C$4:$C$2114,"B1")="B1","B1","B2")),IF(_xlfn.XLOOKUP(C4238,Raw_Data_Paid_23!$C$4:$C$2114,Raw_Data_Paid_23!$C$4:$C$2114,"C1")="C1","C1","C2"))</f>
        <v>A</v>
      </c>
      <c r="P4238" t="str">
        <f t="shared" si="116"/>
        <v>2021AMotor Private</v>
      </c>
    </row>
    <row r="4239" spans="3:16" x14ac:dyDescent="0.35">
      <c r="C4239" s="6" t="s">
        <v>6523</v>
      </c>
      <c r="D4239" s="7" t="s">
        <v>6509</v>
      </c>
      <c r="E4239" s="7" t="s">
        <v>6524</v>
      </c>
      <c r="F4239" s="8" t="s">
        <v>3910</v>
      </c>
      <c r="G4239" s="9">
        <v>39832</v>
      </c>
      <c r="H4239" s="10">
        <v>2022</v>
      </c>
      <c r="I4239" s="10">
        <v>2022</v>
      </c>
      <c r="J4239" s="11" t="s">
        <v>6406</v>
      </c>
      <c r="K4239" s="12">
        <v>39832</v>
      </c>
      <c r="L4239" s="12">
        <v>1</v>
      </c>
      <c r="M4239" s="33" t="str">
        <f>IF(_xlfn.XLOOKUP(C4239,Raw_Data_OS_23!$C$7:$C$4518,Raw_Data_OS_23!$G$7:$G$4518,"Paid/ Closed")="Paid/ Closed","Paid/ Closed", "Still_Outstanding")</f>
        <v>Still_Outstanding</v>
      </c>
      <c r="N4239" s="33">
        <f>IF(_xlfn.XLOOKUP(C4239,Raw_Data_Paid_23!$C$4:$C$2114,Raw_Data_Paid_23!$C$4:$C$2114,1)= 1,1,0)</f>
        <v>0</v>
      </c>
      <c r="O4239" t="str">
        <f>IF(M4239=$W$7,IF(AND(N4239,_xlfn.XLOOKUP(C4239,Raw_Data_OS_23!$C$7:$C$4518,Raw_Data_OS_23!$G$7:$G$4518,0)=G4239),"A",IF(_xlfn.XLOOKUP(C4239,Raw_Data_Paid_23!$C$4:$C$2114,Raw_Data_Paid_23!$C$4:$C$2114,"B1")="B1","B1","B2")),IF(_xlfn.XLOOKUP(C4239,Raw_Data_Paid_23!$C$4:$C$2114,Raw_Data_Paid_23!$C$4:$C$2114,"C1")="C1","C1","C2"))</f>
        <v>B2</v>
      </c>
      <c r="P4239" t="str">
        <f t="shared" si="116"/>
        <v>2022B2Motor Private</v>
      </c>
    </row>
    <row r="4240" spans="3:16" x14ac:dyDescent="0.35">
      <c r="C4240" s="6" t="s">
        <v>6525</v>
      </c>
      <c r="D4240" s="7" t="s">
        <v>6490</v>
      </c>
      <c r="E4240" s="7" t="s">
        <v>6517</v>
      </c>
      <c r="F4240" s="8" t="s">
        <v>3910</v>
      </c>
      <c r="G4240" s="9">
        <v>100000</v>
      </c>
      <c r="H4240" s="10">
        <v>2022</v>
      </c>
      <c r="I4240" s="10">
        <v>2022</v>
      </c>
      <c r="J4240" s="11" t="s">
        <v>6406</v>
      </c>
      <c r="K4240" s="12">
        <v>100000</v>
      </c>
      <c r="L4240" s="12">
        <v>1</v>
      </c>
      <c r="M4240" s="33" t="str">
        <f>IF(_xlfn.XLOOKUP(C4240,Raw_Data_OS_23!$C$7:$C$4518,Raw_Data_OS_23!$G$7:$G$4518,"Paid/ Closed")="Paid/ Closed","Paid/ Closed", "Still_Outstanding")</f>
        <v>Still_Outstanding</v>
      </c>
      <c r="N4240" s="33">
        <f>IF(_xlfn.XLOOKUP(C4240,Raw_Data_Paid_23!$C$4:$C$2114,Raw_Data_Paid_23!$C$4:$C$2114,1)= 1,1,0)</f>
        <v>1</v>
      </c>
      <c r="O4240" t="str">
        <f>IF(M4240=$W$7,IF(AND(N4240,_xlfn.XLOOKUP(C4240,Raw_Data_OS_23!$C$7:$C$4518,Raw_Data_OS_23!$G$7:$G$4518,0)=G4240),"A",IF(_xlfn.XLOOKUP(C4240,Raw_Data_Paid_23!$C$4:$C$2114,Raw_Data_Paid_23!$C$4:$C$2114,"B1")="B1","B1","B2")),IF(_xlfn.XLOOKUP(C4240,Raw_Data_Paid_23!$C$4:$C$2114,Raw_Data_Paid_23!$C$4:$C$2114,"C1")="C1","C1","C2"))</f>
        <v>A</v>
      </c>
      <c r="P4240" t="str">
        <f t="shared" si="116"/>
        <v>2022AMotor Private</v>
      </c>
    </row>
    <row r="4241" spans="3:16" x14ac:dyDescent="0.35">
      <c r="C4241" s="6" t="s">
        <v>6526</v>
      </c>
      <c r="D4241" s="7" t="s">
        <v>6050</v>
      </c>
      <c r="E4241" s="7" t="s">
        <v>6048</v>
      </c>
      <c r="F4241" s="8" t="s">
        <v>3910</v>
      </c>
      <c r="G4241" s="9">
        <v>10000</v>
      </c>
      <c r="H4241" s="10">
        <v>2021</v>
      </c>
      <c r="I4241" s="10">
        <v>2022</v>
      </c>
      <c r="J4241" s="11" t="s">
        <v>3138</v>
      </c>
      <c r="K4241" s="12">
        <v>10000</v>
      </c>
      <c r="L4241" s="12">
        <v>1</v>
      </c>
      <c r="M4241" s="33" t="str">
        <f>IF(_xlfn.XLOOKUP(C4241,Raw_Data_OS_23!$C$7:$C$4518,Raw_Data_OS_23!$G$7:$G$4518,"Paid/ Closed")="Paid/ Closed","Paid/ Closed", "Still_Outstanding")</f>
        <v>Paid/ Closed</v>
      </c>
      <c r="N4241" s="33">
        <f>IF(_xlfn.XLOOKUP(C4241,Raw_Data_Paid_23!$C$4:$C$2114,Raw_Data_Paid_23!$C$4:$C$2114,1)= 1,1,0)</f>
        <v>1</v>
      </c>
      <c r="O4241" t="str">
        <f>IF(M4241=$W$7,IF(AND(N4241,_xlfn.XLOOKUP(C4241,Raw_Data_OS_23!$C$7:$C$4518,Raw_Data_OS_23!$G$7:$G$4518,0)=G4241),"A",IF(_xlfn.XLOOKUP(C4241,Raw_Data_Paid_23!$C$4:$C$2114,Raw_Data_Paid_23!$C$4:$C$2114,"B1")="B1","B1","B2")),IF(_xlfn.XLOOKUP(C4241,Raw_Data_Paid_23!$C$4:$C$2114,Raw_Data_Paid_23!$C$4:$C$2114,"C1")="C1","C1","C2"))</f>
        <v>C1</v>
      </c>
      <c r="P4241" t="str">
        <f t="shared" si="116"/>
        <v>2021C1Motor Private</v>
      </c>
    </row>
    <row r="4242" spans="3:16" x14ac:dyDescent="0.35">
      <c r="C4242" s="6" t="s">
        <v>6527</v>
      </c>
      <c r="D4242" s="7" t="s">
        <v>6513</v>
      </c>
      <c r="E4242" s="7" t="s">
        <v>6517</v>
      </c>
      <c r="F4242" s="8" t="s">
        <v>3910</v>
      </c>
      <c r="G4242" s="9">
        <v>250000</v>
      </c>
      <c r="H4242" s="10">
        <v>2022</v>
      </c>
      <c r="I4242" s="10">
        <v>2022</v>
      </c>
      <c r="J4242" s="11" t="s">
        <v>6406</v>
      </c>
      <c r="K4242" s="12">
        <v>250000</v>
      </c>
      <c r="L4242" s="12">
        <v>1</v>
      </c>
      <c r="M4242" s="33" t="str">
        <f>IF(_xlfn.XLOOKUP(C4242,Raw_Data_OS_23!$C$7:$C$4518,Raw_Data_OS_23!$G$7:$G$4518,"Paid/ Closed")="Paid/ Closed","Paid/ Closed", "Still_Outstanding")</f>
        <v>Still_Outstanding</v>
      </c>
      <c r="N4242" s="33">
        <f>IF(_xlfn.XLOOKUP(C4242,Raw_Data_Paid_23!$C$4:$C$2114,Raw_Data_Paid_23!$C$4:$C$2114,1)= 1,1,0)</f>
        <v>0</v>
      </c>
      <c r="O4242" t="str">
        <f>IF(M4242=$W$7,IF(AND(N4242,_xlfn.XLOOKUP(C4242,Raw_Data_OS_23!$C$7:$C$4518,Raw_Data_OS_23!$G$7:$G$4518,0)=G4242),"A",IF(_xlfn.XLOOKUP(C4242,Raw_Data_Paid_23!$C$4:$C$2114,Raw_Data_Paid_23!$C$4:$C$2114,"B1")="B1","B1","B2")),IF(_xlfn.XLOOKUP(C4242,Raw_Data_Paid_23!$C$4:$C$2114,Raw_Data_Paid_23!$C$4:$C$2114,"C1")="C1","C1","C2"))</f>
        <v>B2</v>
      </c>
      <c r="P4242" t="str">
        <f t="shared" si="116"/>
        <v>2022B2Motor Private</v>
      </c>
    </row>
    <row r="4243" spans="3:16" x14ac:dyDescent="0.35">
      <c r="C4243" s="6" t="s">
        <v>6528</v>
      </c>
      <c r="D4243" s="7" t="s">
        <v>5808</v>
      </c>
      <c r="E4243" s="7" t="s">
        <v>6000</v>
      </c>
      <c r="F4243" s="8" t="s">
        <v>3910</v>
      </c>
      <c r="G4243" s="9">
        <v>80000</v>
      </c>
      <c r="H4243" s="10">
        <v>2021</v>
      </c>
      <c r="I4243" s="10">
        <v>2021</v>
      </c>
      <c r="J4243" s="11" t="s">
        <v>2250</v>
      </c>
      <c r="K4243" s="12">
        <v>80000</v>
      </c>
      <c r="L4243" s="12">
        <v>1</v>
      </c>
      <c r="M4243" s="33" t="str">
        <f>IF(_xlfn.XLOOKUP(C4243,Raw_Data_OS_23!$C$7:$C$4518,Raw_Data_OS_23!$G$7:$G$4518,"Paid/ Closed")="Paid/ Closed","Paid/ Closed", "Still_Outstanding")</f>
        <v>Paid/ Closed</v>
      </c>
      <c r="N4243" s="33">
        <f>IF(_xlfn.XLOOKUP(C4243,Raw_Data_Paid_23!$C$4:$C$2114,Raw_Data_Paid_23!$C$4:$C$2114,1)= 1,1,0)</f>
        <v>1</v>
      </c>
      <c r="O4243" t="str">
        <f>IF(M4243=$W$7,IF(AND(N4243,_xlfn.XLOOKUP(C4243,Raw_Data_OS_23!$C$7:$C$4518,Raw_Data_OS_23!$G$7:$G$4518,0)=G4243),"A",IF(_xlfn.XLOOKUP(C4243,Raw_Data_Paid_23!$C$4:$C$2114,Raw_Data_Paid_23!$C$4:$C$2114,"B1")="B1","B1","B2")),IF(_xlfn.XLOOKUP(C4243,Raw_Data_Paid_23!$C$4:$C$2114,Raw_Data_Paid_23!$C$4:$C$2114,"C1")="C1","C1","C2"))</f>
        <v>C1</v>
      </c>
      <c r="P4243" t="str">
        <f t="shared" si="116"/>
        <v>2021C1Motor Private</v>
      </c>
    </row>
    <row r="4244" spans="3:16" x14ac:dyDescent="0.35">
      <c r="C4244" s="6" t="s">
        <v>6529</v>
      </c>
      <c r="D4244" s="7" t="s">
        <v>6294</v>
      </c>
      <c r="E4244" s="7" t="s">
        <v>6494</v>
      </c>
      <c r="F4244" s="8" t="s">
        <v>3910</v>
      </c>
      <c r="G4244" s="9">
        <v>10000</v>
      </c>
      <c r="H4244" s="10">
        <v>2022</v>
      </c>
      <c r="I4244" s="10">
        <v>2022</v>
      </c>
      <c r="J4244" s="11" t="s">
        <v>6021</v>
      </c>
      <c r="K4244" s="12">
        <v>10000</v>
      </c>
      <c r="L4244" s="12">
        <v>1</v>
      </c>
      <c r="M4244" s="33" t="str">
        <f>IF(_xlfn.XLOOKUP(C4244,Raw_Data_OS_23!$C$7:$C$4518,Raw_Data_OS_23!$G$7:$G$4518,"Paid/ Closed")="Paid/ Closed","Paid/ Closed", "Still_Outstanding")</f>
        <v>Still_Outstanding</v>
      </c>
      <c r="N4244" s="33">
        <f>IF(_xlfn.XLOOKUP(C4244,Raw_Data_Paid_23!$C$4:$C$2114,Raw_Data_Paid_23!$C$4:$C$2114,1)= 1,1,0)</f>
        <v>1</v>
      </c>
      <c r="O4244" t="str">
        <f>IF(M4244=$W$7,IF(AND(N4244,_xlfn.XLOOKUP(C4244,Raw_Data_OS_23!$C$7:$C$4518,Raw_Data_OS_23!$G$7:$G$4518,0)=G4244),"A",IF(_xlfn.XLOOKUP(C4244,Raw_Data_Paid_23!$C$4:$C$2114,Raw_Data_Paid_23!$C$4:$C$2114,"B1")="B1","B1","B2")),IF(_xlfn.XLOOKUP(C4244,Raw_Data_Paid_23!$C$4:$C$2114,Raw_Data_Paid_23!$C$4:$C$2114,"C1")="C1","C1","C2"))</f>
        <v>B1</v>
      </c>
      <c r="P4244" t="str">
        <f t="shared" si="116"/>
        <v>2022B1Motor Private</v>
      </c>
    </row>
    <row r="4245" spans="3:16" x14ac:dyDescent="0.35">
      <c r="C4245" s="6" t="s">
        <v>6530</v>
      </c>
      <c r="D4245" s="7" t="s">
        <v>5838</v>
      </c>
      <c r="E4245" s="7" t="s">
        <v>6480</v>
      </c>
      <c r="F4245" s="8" t="s">
        <v>3910</v>
      </c>
      <c r="G4245" s="9">
        <v>50000</v>
      </c>
      <c r="H4245" s="10">
        <v>2021</v>
      </c>
      <c r="I4245" s="10">
        <v>2022</v>
      </c>
      <c r="J4245" s="11" t="s">
        <v>3073</v>
      </c>
      <c r="K4245" s="12">
        <v>200000</v>
      </c>
      <c r="L4245" s="12">
        <v>1</v>
      </c>
      <c r="M4245" s="33" t="str">
        <f>IF(_xlfn.XLOOKUP(C4245,Raw_Data_OS_23!$C$7:$C$4518,Raw_Data_OS_23!$G$7:$G$4518,"Paid/ Closed")="Paid/ Closed","Paid/ Closed", "Still_Outstanding")</f>
        <v>Still_Outstanding</v>
      </c>
      <c r="N4245" s="33">
        <f>IF(_xlfn.XLOOKUP(C4245,Raw_Data_Paid_23!$C$4:$C$2114,Raw_Data_Paid_23!$C$4:$C$2114,1)= 1,1,0)</f>
        <v>1</v>
      </c>
      <c r="O4245" t="str">
        <f>IF(M4245=$W$7,IF(AND(N4245,_xlfn.XLOOKUP(C4245,Raw_Data_OS_23!$C$7:$C$4518,Raw_Data_OS_23!$G$7:$G$4518,0)=G4245),"A",IF(_xlfn.XLOOKUP(C4245,Raw_Data_Paid_23!$C$4:$C$2114,Raw_Data_Paid_23!$C$4:$C$2114,"B1")="B1","B1","B2")),IF(_xlfn.XLOOKUP(C4245,Raw_Data_Paid_23!$C$4:$C$2114,Raw_Data_Paid_23!$C$4:$C$2114,"C1")="C1","C1","C2"))</f>
        <v>B1</v>
      </c>
      <c r="P4245" t="str">
        <f t="shared" si="116"/>
        <v>2021B1Motor Private</v>
      </c>
    </row>
    <row r="4246" spans="3:16" x14ac:dyDescent="0.35">
      <c r="C4246" s="6" t="s">
        <v>6531</v>
      </c>
      <c r="D4246" s="7" t="s">
        <v>6443</v>
      </c>
      <c r="E4246" s="7" t="s">
        <v>6532</v>
      </c>
      <c r="F4246" s="8" t="s">
        <v>3908</v>
      </c>
      <c r="G4246" s="9">
        <v>121100</v>
      </c>
      <c r="H4246" s="10">
        <v>2022</v>
      </c>
      <c r="I4246" s="10">
        <v>2022</v>
      </c>
      <c r="J4246" s="11" t="s">
        <v>6406</v>
      </c>
      <c r="K4246" s="12">
        <v>121100</v>
      </c>
      <c r="L4246" s="12">
        <v>1</v>
      </c>
      <c r="M4246" s="33" t="str">
        <f>IF(_xlfn.XLOOKUP(C4246,Raw_Data_OS_23!$C$7:$C$4518,Raw_Data_OS_23!$G$7:$G$4518,"Paid/ Closed")="Paid/ Closed","Paid/ Closed", "Still_Outstanding")</f>
        <v>Still_Outstanding</v>
      </c>
      <c r="N4246" s="33">
        <f>IF(_xlfn.XLOOKUP(C4246,Raw_Data_Paid_23!$C$4:$C$2114,Raw_Data_Paid_23!$C$4:$C$2114,1)= 1,1,0)</f>
        <v>1</v>
      </c>
      <c r="O4246" t="str">
        <f>IF(M4246=$W$7,IF(AND(N4246,_xlfn.XLOOKUP(C4246,Raw_Data_OS_23!$C$7:$C$4518,Raw_Data_OS_23!$G$7:$G$4518,0)=G4246),"A",IF(_xlfn.XLOOKUP(C4246,Raw_Data_Paid_23!$C$4:$C$2114,Raw_Data_Paid_23!$C$4:$C$2114,"B1")="B1","B1","B2")),IF(_xlfn.XLOOKUP(C4246,Raw_Data_Paid_23!$C$4:$C$2114,Raw_Data_Paid_23!$C$4:$C$2114,"C1")="C1","C1","C2"))</f>
        <v>B1</v>
      </c>
      <c r="P4246" t="str">
        <f t="shared" si="116"/>
        <v>2022B1Motor Commercial</v>
      </c>
    </row>
    <row r="4247" spans="3:16" x14ac:dyDescent="0.35">
      <c r="C4247" s="6" t="s">
        <v>6533</v>
      </c>
      <c r="D4247" s="7" t="s">
        <v>6014</v>
      </c>
      <c r="E4247" s="7" t="s">
        <v>6497</v>
      </c>
      <c r="F4247" s="8" t="s">
        <v>3910</v>
      </c>
      <c r="G4247" s="9">
        <v>80000</v>
      </c>
      <c r="H4247" s="10">
        <v>2021</v>
      </c>
      <c r="I4247" s="10">
        <v>2022</v>
      </c>
      <c r="J4247" s="11" t="s">
        <v>3138</v>
      </c>
      <c r="K4247" s="12">
        <v>80000</v>
      </c>
      <c r="L4247" s="12">
        <v>1</v>
      </c>
      <c r="M4247" s="33" t="str">
        <f>IF(_xlfn.XLOOKUP(C4247,Raw_Data_OS_23!$C$7:$C$4518,Raw_Data_OS_23!$G$7:$G$4518,"Paid/ Closed")="Paid/ Closed","Paid/ Closed", "Still_Outstanding")</f>
        <v>Paid/ Closed</v>
      </c>
      <c r="N4247" s="33">
        <f>IF(_xlfn.XLOOKUP(C4247,Raw_Data_Paid_23!$C$4:$C$2114,Raw_Data_Paid_23!$C$4:$C$2114,1)= 1,1,0)</f>
        <v>0</v>
      </c>
      <c r="O4247" t="str">
        <f>IF(M4247=$W$7,IF(AND(N4247,_xlfn.XLOOKUP(C4247,Raw_Data_OS_23!$C$7:$C$4518,Raw_Data_OS_23!$G$7:$G$4518,0)=G4247),"A",IF(_xlfn.XLOOKUP(C4247,Raw_Data_Paid_23!$C$4:$C$2114,Raw_Data_Paid_23!$C$4:$C$2114,"B1")="B1","B1","B2")),IF(_xlfn.XLOOKUP(C4247,Raw_Data_Paid_23!$C$4:$C$2114,Raw_Data_Paid_23!$C$4:$C$2114,"C1")="C1","C1","C2"))</f>
        <v>C2</v>
      </c>
      <c r="P4247" t="str">
        <f t="shared" si="116"/>
        <v>2021C2Motor Private</v>
      </c>
    </row>
    <row r="4248" spans="3:16" x14ac:dyDescent="0.35">
      <c r="C4248" s="6" t="s">
        <v>6534</v>
      </c>
      <c r="D4248" s="7" t="s">
        <v>6420</v>
      </c>
      <c r="E4248" s="7" t="s">
        <v>6420</v>
      </c>
      <c r="F4248" s="8" t="s">
        <v>3908</v>
      </c>
      <c r="G4248" s="9">
        <v>10000</v>
      </c>
      <c r="H4248" s="10">
        <v>2022</v>
      </c>
      <c r="I4248" s="10">
        <v>2022</v>
      </c>
      <c r="J4248" s="11" t="s">
        <v>6406</v>
      </c>
      <c r="K4248" s="12">
        <v>10000</v>
      </c>
      <c r="L4248" s="12">
        <v>1</v>
      </c>
      <c r="M4248" s="33" t="str">
        <f>IF(_xlfn.XLOOKUP(C4248,Raw_Data_OS_23!$C$7:$C$4518,Raw_Data_OS_23!$G$7:$G$4518,"Paid/ Closed")="Paid/ Closed","Paid/ Closed", "Still_Outstanding")</f>
        <v>Still_Outstanding</v>
      </c>
      <c r="N4248" s="33">
        <f>IF(_xlfn.XLOOKUP(C4248,Raw_Data_Paid_23!$C$4:$C$2114,Raw_Data_Paid_23!$C$4:$C$2114,1)= 1,1,0)</f>
        <v>0</v>
      </c>
      <c r="O4248" t="str">
        <f>IF(M4248=$W$7,IF(AND(N4248,_xlfn.XLOOKUP(C4248,Raw_Data_OS_23!$C$7:$C$4518,Raw_Data_OS_23!$G$7:$G$4518,0)=G4248),"A",IF(_xlfn.XLOOKUP(C4248,Raw_Data_Paid_23!$C$4:$C$2114,Raw_Data_Paid_23!$C$4:$C$2114,"B1")="B1","B1","B2")),IF(_xlfn.XLOOKUP(C4248,Raw_Data_Paid_23!$C$4:$C$2114,Raw_Data_Paid_23!$C$4:$C$2114,"C1")="C1","C1","C2"))</f>
        <v>B2</v>
      </c>
      <c r="P4248" t="str">
        <f t="shared" si="116"/>
        <v>2022B2Motor Commercial</v>
      </c>
    </row>
    <row r="4249" spans="3:16" x14ac:dyDescent="0.35">
      <c r="C4249" s="6" t="s">
        <v>6535</v>
      </c>
      <c r="D4249" s="7" t="s">
        <v>6470</v>
      </c>
      <c r="E4249" s="7" t="s">
        <v>6471</v>
      </c>
      <c r="F4249" s="8" t="s">
        <v>658</v>
      </c>
      <c r="G4249" s="9">
        <v>44960</v>
      </c>
      <c r="H4249" s="10">
        <v>2022</v>
      </c>
      <c r="I4249" s="10">
        <v>2022</v>
      </c>
      <c r="J4249" s="11" t="s">
        <v>6406</v>
      </c>
      <c r="K4249" s="12">
        <v>44960</v>
      </c>
      <c r="L4249" s="12">
        <v>1</v>
      </c>
      <c r="M4249" s="33" t="str">
        <f>IF(_xlfn.XLOOKUP(C4249,Raw_Data_OS_23!$C$7:$C$4518,Raw_Data_OS_23!$G$7:$G$4518,"Paid/ Closed")="Paid/ Closed","Paid/ Closed", "Still_Outstanding")</f>
        <v>Still_Outstanding</v>
      </c>
      <c r="N4249" s="33">
        <f>IF(_xlfn.XLOOKUP(C4249,Raw_Data_Paid_23!$C$4:$C$2114,Raw_Data_Paid_23!$C$4:$C$2114,1)= 1,1,0)</f>
        <v>0</v>
      </c>
      <c r="O4249" t="str">
        <f>IF(M4249=$W$7,IF(AND(N4249,_xlfn.XLOOKUP(C4249,Raw_Data_OS_23!$C$7:$C$4518,Raw_Data_OS_23!$G$7:$G$4518,0)=G4249),"A",IF(_xlfn.XLOOKUP(C4249,Raw_Data_Paid_23!$C$4:$C$2114,Raw_Data_Paid_23!$C$4:$C$2114,"B1")="B1","B1","B2")),IF(_xlfn.XLOOKUP(C4249,Raw_Data_Paid_23!$C$4:$C$2114,Raw_Data_Paid_23!$C$4:$C$2114,"C1")="C1","C1","C2"))</f>
        <v>B2</v>
      </c>
      <c r="P4249" t="str">
        <f t="shared" si="116"/>
        <v>2022B2Workmen's Compensation</v>
      </c>
    </row>
    <row r="4250" spans="3:16" x14ac:dyDescent="0.35">
      <c r="C4250" s="6" t="s">
        <v>6536</v>
      </c>
      <c r="D4250" s="7" t="s">
        <v>6009</v>
      </c>
      <c r="E4250" s="7" t="s">
        <v>6046</v>
      </c>
      <c r="F4250" s="8" t="s">
        <v>3910</v>
      </c>
      <c r="G4250" s="9">
        <v>30000</v>
      </c>
      <c r="H4250" s="10">
        <v>2021</v>
      </c>
      <c r="I4250" s="10">
        <v>2022</v>
      </c>
      <c r="J4250" s="11" t="s">
        <v>3138</v>
      </c>
      <c r="K4250" s="12">
        <v>30000</v>
      </c>
      <c r="L4250" s="12">
        <v>1</v>
      </c>
      <c r="M4250" s="33" t="str">
        <f>IF(_xlfn.XLOOKUP(C4250,Raw_Data_OS_23!$C$7:$C$4518,Raw_Data_OS_23!$G$7:$G$4518,"Paid/ Closed")="Paid/ Closed","Paid/ Closed", "Still_Outstanding")</f>
        <v>Still_Outstanding</v>
      </c>
      <c r="N4250" s="33">
        <f>IF(_xlfn.XLOOKUP(C4250,Raw_Data_Paid_23!$C$4:$C$2114,Raw_Data_Paid_23!$C$4:$C$2114,1)= 1,1,0)</f>
        <v>1</v>
      </c>
      <c r="O4250" t="str">
        <f>IF(M4250=$W$7,IF(AND(N4250,_xlfn.XLOOKUP(C4250,Raw_Data_OS_23!$C$7:$C$4518,Raw_Data_OS_23!$G$7:$G$4518,0)=G4250),"A",IF(_xlfn.XLOOKUP(C4250,Raw_Data_Paid_23!$C$4:$C$2114,Raw_Data_Paid_23!$C$4:$C$2114,"B1")="B1","B1","B2")),IF(_xlfn.XLOOKUP(C4250,Raw_Data_Paid_23!$C$4:$C$2114,Raw_Data_Paid_23!$C$4:$C$2114,"C1")="C1","C1","C2"))</f>
        <v>A</v>
      </c>
      <c r="P4250" t="str">
        <f t="shared" si="116"/>
        <v>2021AMotor Private</v>
      </c>
    </row>
    <row r="4251" spans="3:16" x14ac:dyDescent="0.35">
      <c r="C4251" s="6" t="s">
        <v>6537</v>
      </c>
      <c r="D4251" s="7" t="s">
        <v>6504</v>
      </c>
      <c r="E4251" s="7" t="s">
        <v>6538</v>
      </c>
      <c r="F4251" s="8" t="s">
        <v>3910</v>
      </c>
      <c r="G4251" s="9">
        <v>150000</v>
      </c>
      <c r="H4251" s="10">
        <v>2022</v>
      </c>
      <c r="I4251" s="10">
        <v>2022</v>
      </c>
      <c r="J4251" s="11" t="s">
        <v>6406</v>
      </c>
      <c r="K4251" s="12">
        <v>150000</v>
      </c>
      <c r="L4251" s="12">
        <v>1</v>
      </c>
      <c r="M4251" s="33" t="str">
        <f>IF(_xlfn.XLOOKUP(C4251,Raw_Data_OS_23!$C$7:$C$4518,Raw_Data_OS_23!$G$7:$G$4518,"Paid/ Closed")="Paid/ Closed","Paid/ Closed", "Still_Outstanding")</f>
        <v>Still_Outstanding</v>
      </c>
      <c r="N4251" s="33">
        <f>IF(_xlfn.XLOOKUP(C4251,Raw_Data_Paid_23!$C$4:$C$2114,Raw_Data_Paid_23!$C$4:$C$2114,1)= 1,1,0)</f>
        <v>0</v>
      </c>
      <c r="O4251" t="str">
        <f>IF(M4251=$W$7,IF(AND(N4251,_xlfn.XLOOKUP(C4251,Raw_Data_OS_23!$C$7:$C$4518,Raw_Data_OS_23!$G$7:$G$4518,0)=G4251),"A",IF(_xlfn.XLOOKUP(C4251,Raw_Data_Paid_23!$C$4:$C$2114,Raw_Data_Paid_23!$C$4:$C$2114,"B1")="B1","B1","B2")),IF(_xlfn.XLOOKUP(C4251,Raw_Data_Paid_23!$C$4:$C$2114,Raw_Data_Paid_23!$C$4:$C$2114,"C1")="C1","C1","C2"))</f>
        <v>B2</v>
      </c>
      <c r="P4251" t="str">
        <f t="shared" si="116"/>
        <v>2022B2Motor Private</v>
      </c>
    </row>
    <row r="4252" spans="3:16" x14ac:dyDescent="0.35">
      <c r="C4252" s="6" t="s">
        <v>6539</v>
      </c>
      <c r="D4252" s="7" t="s">
        <v>6532</v>
      </c>
      <c r="E4252" s="7" t="s">
        <v>6540</v>
      </c>
      <c r="F4252" s="8" t="s">
        <v>3910</v>
      </c>
      <c r="G4252" s="9">
        <v>1068647.0588</v>
      </c>
      <c r="H4252" s="10">
        <v>2022</v>
      </c>
      <c r="I4252" s="10">
        <v>2022</v>
      </c>
      <c r="J4252" s="11" t="s">
        <v>6406</v>
      </c>
      <c r="K4252" s="12">
        <v>1068647.0588</v>
      </c>
      <c r="L4252" s="12">
        <v>1</v>
      </c>
      <c r="M4252" s="33" t="str">
        <f>IF(_xlfn.XLOOKUP(C4252,Raw_Data_OS_23!$C$7:$C$4518,Raw_Data_OS_23!$G$7:$G$4518,"Paid/ Closed")="Paid/ Closed","Paid/ Closed", "Still_Outstanding")</f>
        <v>Still_Outstanding</v>
      </c>
      <c r="N4252" s="33">
        <f>IF(_xlfn.XLOOKUP(C4252,Raw_Data_Paid_23!$C$4:$C$2114,Raw_Data_Paid_23!$C$4:$C$2114,1)= 1,1,0)</f>
        <v>0</v>
      </c>
      <c r="O4252" t="str">
        <f>IF(M4252=$W$7,IF(AND(N4252,_xlfn.XLOOKUP(C4252,Raw_Data_OS_23!$C$7:$C$4518,Raw_Data_OS_23!$G$7:$G$4518,0)=G4252),"A",IF(_xlfn.XLOOKUP(C4252,Raw_Data_Paid_23!$C$4:$C$2114,Raw_Data_Paid_23!$C$4:$C$2114,"B1")="B1","B1","B2")),IF(_xlfn.XLOOKUP(C4252,Raw_Data_Paid_23!$C$4:$C$2114,Raw_Data_Paid_23!$C$4:$C$2114,"C1")="C1","C1","C2"))</f>
        <v>B2</v>
      </c>
      <c r="P4252" t="str">
        <f t="shared" si="116"/>
        <v>2022B2Motor Private</v>
      </c>
    </row>
    <row r="4253" spans="3:16" x14ac:dyDescent="0.35">
      <c r="C4253" s="6" t="s">
        <v>6541</v>
      </c>
      <c r="D4253" s="7" t="s">
        <v>6513</v>
      </c>
      <c r="E4253" s="7" t="s">
        <v>6542</v>
      </c>
      <c r="F4253" s="8" t="s">
        <v>3910</v>
      </c>
      <c r="G4253" s="9">
        <v>500000</v>
      </c>
      <c r="H4253" s="10">
        <v>2022</v>
      </c>
      <c r="I4253" s="10">
        <v>2022</v>
      </c>
      <c r="J4253" s="11" t="s">
        <v>6406</v>
      </c>
      <c r="K4253" s="12">
        <v>500000</v>
      </c>
      <c r="L4253" s="12">
        <v>1</v>
      </c>
      <c r="M4253" s="33" t="str">
        <f>IF(_xlfn.XLOOKUP(C4253,Raw_Data_OS_23!$C$7:$C$4518,Raw_Data_OS_23!$G$7:$G$4518,"Paid/ Closed")="Paid/ Closed","Paid/ Closed", "Still_Outstanding")</f>
        <v>Still_Outstanding</v>
      </c>
      <c r="N4253" s="33">
        <f>IF(_xlfn.XLOOKUP(C4253,Raw_Data_Paid_23!$C$4:$C$2114,Raw_Data_Paid_23!$C$4:$C$2114,1)= 1,1,0)</f>
        <v>0</v>
      </c>
      <c r="O4253" t="str">
        <f>IF(M4253=$W$7,IF(AND(N4253,_xlfn.XLOOKUP(C4253,Raw_Data_OS_23!$C$7:$C$4518,Raw_Data_OS_23!$G$7:$G$4518,0)=G4253),"A",IF(_xlfn.XLOOKUP(C4253,Raw_Data_Paid_23!$C$4:$C$2114,Raw_Data_Paid_23!$C$4:$C$2114,"B1")="B1","B1","B2")),IF(_xlfn.XLOOKUP(C4253,Raw_Data_Paid_23!$C$4:$C$2114,Raw_Data_Paid_23!$C$4:$C$2114,"C1")="C1","C1","C2"))</f>
        <v>B2</v>
      </c>
      <c r="P4253" t="str">
        <f t="shared" si="116"/>
        <v>2022B2Motor Private</v>
      </c>
    </row>
    <row r="4254" spans="3:16" x14ac:dyDescent="0.35">
      <c r="C4254" s="6" t="s">
        <v>6543</v>
      </c>
      <c r="D4254" s="7" t="s">
        <v>6544</v>
      </c>
      <c r="E4254" s="7" t="s">
        <v>6545</v>
      </c>
      <c r="F4254" s="8" t="s">
        <v>3908</v>
      </c>
      <c r="G4254" s="9">
        <v>10000</v>
      </c>
      <c r="H4254" s="10">
        <v>2022</v>
      </c>
      <c r="I4254" s="10">
        <v>2022</v>
      </c>
      <c r="J4254" s="11" t="s">
        <v>6406</v>
      </c>
      <c r="K4254" s="12">
        <v>10000</v>
      </c>
      <c r="L4254" s="12">
        <v>1</v>
      </c>
      <c r="M4254" s="33" t="str">
        <f>IF(_xlfn.XLOOKUP(C4254,Raw_Data_OS_23!$C$7:$C$4518,Raw_Data_OS_23!$G$7:$G$4518,"Paid/ Closed")="Paid/ Closed","Paid/ Closed", "Still_Outstanding")</f>
        <v>Still_Outstanding</v>
      </c>
      <c r="N4254" s="33">
        <f>IF(_xlfn.XLOOKUP(C4254,Raw_Data_Paid_23!$C$4:$C$2114,Raw_Data_Paid_23!$C$4:$C$2114,1)= 1,1,0)</f>
        <v>1</v>
      </c>
      <c r="O4254" t="str">
        <f>IF(M4254=$W$7,IF(AND(N4254,_xlfn.XLOOKUP(C4254,Raw_Data_OS_23!$C$7:$C$4518,Raw_Data_OS_23!$G$7:$G$4518,0)=G4254),"A",IF(_xlfn.XLOOKUP(C4254,Raw_Data_Paid_23!$C$4:$C$2114,Raw_Data_Paid_23!$C$4:$C$2114,"B1")="B1","B1","B2")),IF(_xlfn.XLOOKUP(C4254,Raw_Data_Paid_23!$C$4:$C$2114,Raw_Data_Paid_23!$C$4:$C$2114,"C1")="C1","C1","C2"))</f>
        <v>A</v>
      </c>
      <c r="P4254" t="str">
        <f t="shared" si="116"/>
        <v>2022AMotor Commercial</v>
      </c>
    </row>
    <row r="4255" spans="3:16" x14ac:dyDescent="0.35">
      <c r="C4255" s="6" t="s">
        <v>6546</v>
      </c>
      <c r="D4255" s="7" t="s">
        <v>6479</v>
      </c>
      <c r="E4255" s="7" t="s">
        <v>6504</v>
      </c>
      <c r="F4255" s="8" t="s">
        <v>3910</v>
      </c>
      <c r="G4255" s="9">
        <v>100000</v>
      </c>
      <c r="H4255" s="10">
        <v>2022</v>
      </c>
      <c r="I4255" s="10">
        <v>2022</v>
      </c>
      <c r="J4255" s="11" t="s">
        <v>6406</v>
      </c>
      <c r="K4255" s="12">
        <v>100000</v>
      </c>
      <c r="L4255" s="12">
        <v>1</v>
      </c>
      <c r="M4255" s="33" t="str">
        <f>IF(_xlfn.XLOOKUP(C4255,Raw_Data_OS_23!$C$7:$C$4518,Raw_Data_OS_23!$G$7:$G$4518,"Paid/ Closed")="Paid/ Closed","Paid/ Closed", "Still_Outstanding")</f>
        <v>Still_Outstanding</v>
      </c>
      <c r="N4255" s="33">
        <f>IF(_xlfn.XLOOKUP(C4255,Raw_Data_Paid_23!$C$4:$C$2114,Raw_Data_Paid_23!$C$4:$C$2114,1)= 1,1,0)</f>
        <v>1</v>
      </c>
      <c r="O4255" t="str">
        <f>IF(M4255=$W$7,IF(AND(N4255,_xlfn.XLOOKUP(C4255,Raw_Data_OS_23!$C$7:$C$4518,Raw_Data_OS_23!$G$7:$G$4518,0)=G4255),"A",IF(_xlfn.XLOOKUP(C4255,Raw_Data_Paid_23!$C$4:$C$2114,Raw_Data_Paid_23!$C$4:$C$2114,"B1")="B1","B1","B2")),IF(_xlfn.XLOOKUP(C4255,Raw_Data_Paid_23!$C$4:$C$2114,Raw_Data_Paid_23!$C$4:$C$2114,"C1")="C1","C1","C2"))</f>
        <v>A</v>
      </c>
      <c r="P4255" t="str">
        <f t="shared" si="116"/>
        <v>2022AMotor Private</v>
      </c>
    </row>
    <row r="4256" spans="3:16" x14ac:dyDescent="0.35">
      <c r="C4256" s="6" t="s">
        <v>6547</v>
      </c>
      <c r="D4256" s="7" t="s">
        <v>6548</v>
      </c>
      <c r="E4256" s="7" t="s">
        <v>6538</v>
      </c>
      <c r="F4256" s="8" t="s">
        <v>3908</v>
      </c>
      <c r="G4256" s="9">
        <v>10000</v>
      </c>
      <c r="H4256" s="10">
        <v>2022</v>
      </c>
      <c r="I4256" s="10">
        <v>2022</v>
      </c>
      <c r="J4256" s="11" t="s">
        <v>6406</v>
      </c>
      <c r="K4256" s="12">
        <v>10000</v>
      </c>
      <c r="L4256" s="12">
        <v>1</v>
      </c>
      <c r="M4256" s="33" t="str">
        <f>IF(_xlfn.XLOOKUP(C4256,Raw_Data_OS_23!$C$7:$C$4518,Raw_Data_OS_23!$G$7:$G$4518,"Paid/ Closed")="Paid/ Closed","Paid/ Closed", "Still_Outstanding")</f>
        <v>Still_Outstanding</v>
      </c>
      <c r="N4256" s="33">
        <f>IF(_xlfn.XLOOKUP(C4256,Raw_Data_Paid_23!$C$4:$C$2114,Raw_Data_Paid_23!$C$4:$C$2114,1)= 1,1,0)</f>
        <v>0</v>
      </c>
      <c r="O4256" t="str">
        <f>IF(M4256=$W$7,IF(AND(N4256,_xlfn.XLOOKUP(C4256,Raw_Data_OS_23!$C$7:$C$4518,Raw_Data_OS_23!$G$7:$G$4518,0)=G4256),"A",IF(_xlfn.XLOOKUP(C4256,Raw_Data_Paid_23!$C$4:$C$2114,Raw_Data_Paid_23!$C$4:$C$2114,"B1")="B1","B1","B2")),IF(_xlfn.XLOOKUP(C4256,Raw_Data_Paid_23!$C$4:$C$2114,Raw_Data_Paid_23!$C$4:$C$2114,"C1")="C1","C1","C2"))</f>
        <v>B2</v>
      </c>
      <c r="P4256" t="str">
        <f t="shared" si="116"/>
        <v>2022B2Motor Commercial</v>
      </c>
    </row>
    <row r="4257" spans="3:16" x14ac:dyDescent="0.35">
      <c r="C4257" s="6" t="s">
        <v>6549</v>
      </c>
      <c r="D4257" s="7" t="s">
        <v>4112</v>
      </c>
      <c r="E4257" s="7" t="s">
        <v>6538</v>
      </c>
      <c r="F4257" s="8" t="s">
        <v>3910</v>
      </c>
      <c r="G4257" s="9">
        <v>588411.76470000006</v>
      </c>
      <c r="H4257" s="10">
        <v>2020</v>
      </c>
      <c r="I4257" s="10">
        <v>2022</v>
      </c>
      <c r="J4257" s="11" t="s">
        <v>11</v>
      </c>
      <c r="K4257" s="12">
        <v>588411.76470000006</v>
      </c>
      <c r="L4257" s="12">
        <v>1</v>
      </c>
      <c r="M4257" s="33" t="str">
        <f>IF(_xlfn.XLOOKUP(C4257,Raw_Data_OS_23!$C$7:$C$4518,Raw_Data_OS_23!$G$7:$G$4518,"Paid/ Closed")="Paid/ Closed","Paid/ Closed", "Still_Outstanding")</f>
        <v>Still_Outstanding</v>
      </c>
      <c r="N4257" s="33">
        <f>IF(_xlfn.XLOOKUP(C4257,Raw_Data_Paid_23!$C$4:$C$2114,Raw_Data_Paid_23!$C$4:$C$2114,1)= 1,1,0)</f>
        <v>0</v>
      </c>
      <c r="O4257" t="str">
        <f>IF(M4257=$W$7,IF(AND(N4257,_xlfn.XLOOKUP(C4257,Raw_Data_OS_23!$C$7:$C$4518,Raw_Data_OS_23!$G$7:$G$4518,0)=G4257),"A",IF(_xlfn.XLOOKUP(C4257,Raw_Data_Paid_23!$C$4:$C$2114,Raw_Data_Paid_23!$C$4:$C$2114,"B1")="B1","B1","B2")),IF(_xlfn.XLOOKUP(C4257,Raw_Data_Paid_23!$C$4:$C$2114,Raw_Data_Paid_23!$C$4:$C$2114,"C1")="C1","C1","C2"))</f>
        <v>B2</v>
      </c>
      <c r="P4257" t="str">
        <f t="shared" si="116"/>
        <v>2020B2Motor Private</v>
      </c>
    </row>
    <row r="4258" spans="3:16" x14ac:dyDescent="0.35">
      <c r="C4258" s="6" t="s">
        <v>6550</v>
      </c>
      <c r="D4258" s="7" t="s">
        <v>6503</v>
      </c>
      <c r="E4258" s="7" t="s">
        <v>6551</v>
      </c>
      <c r="F4258" s="8" t="s">
        <v>3908</v>
      </c>
      <c r="G4258" s="9">
        <v>82601.647100000002</v>
      </c>
      <c r="H4258" s="10">
        <v>2022</v>
      </c>
      <c r="I4258" s="10">
        <v>2022</v>
      </c>
      <c r="J4258" s="11" t="s">
        <v>6406</v>
      </c>
      <c r="K4258" s="12">
        <v>82601.647100000002</v>
      </c>
      <c r="L4258" s="12">
        <v>1</v>
      </c>
      <c r="M4258" s="33" t="str">
        <f>IF(_xlfn.XLOOKUP(C4258,Raw_Data_OS_23!$C$7:$C$4518,Raw_Data_OS_23!$G$7:$G$4518,"Paid/ Closed")="Paid/ Closed","Paid/ Closed", "Still_Outstanding")</f>
        <v>Still_Outstanding</v>
      </c>
      <c r="N4258" s="33">
        <f>IF(_xlfn.XLOOKUP(C4258,Raw_Data_Paid_23!$C$4:$C$2114,Raw_Data_Paid_23!$C$4:$C$2114,1)= 1,1,0)</f>
        <v>0</v>
      </c>
      <c r="O4258" t="str">
        <f>IF(M4258=$W$7,IF(AND(N4258,_xlfn.XLOOKUP(C4258,Raw_Data_OS_23!$C$7:$C$4518,Raw_Data_OS_23!$G$7:$G$4518,0)=G4258),"A",IF(_xlfn.XLOOKUP(C4258,Raw_Data_Paid_23!$C$4:$C$2114,Raw_Data_Paid_23!$C$4:$C$2114,"B1")="B1","B1","B2")),IF(_xlfn.XLOOKUP(C4258,Raw_Data_Paid_23!$C$4:$C$2114,Raw_Data_Paid_23!$C$4:$C$2114,"C1")="C1","C1","C2"))</f>
        <v>B2</v>
      </c>
      <c r="P4258" t="str">
        <f t="shared" si="116"/>
        <v>2022B2Motor Commercial</v>
      </c>
    </row>
    <row r="4259" spans="3:16" x14ac:dyDescent="0.35">
      <c r="C4259" s="6" t="s">
        <v>6552</v>
      </c>
      <c r="D4259" s="7" t="s">
        <v>6295</v>
      </c>
      <c r="E4259" s="7" t="s">
        <v>6314</v>
      </c>
      <c r="F4259" s="8" t="s">
        <v>3910</v>
      </c>
      <c r="G4259" s="9">
        <v>10000</v>
      </c>
      <c r="H4259" s="10">
        <v>2022</v>
      </c>
      <c r="I4259" s="10">
        <v>2022</v>
      </c>
      <c r="J4259" s="11" t="s">
        <v>6021</v>
      </c>
      <c r="K4259" s="12">
        <v>10000</v>
      </c>
      <c r="L4259" s="12">
        <v>1</v>
      </c>
      <c r="M4259" s="33" t="str">
        <f>IF(_xlfn.XLOOKUP(C4259,Raw_Data_OS_23!$C$7:$C$4518,Raw_Data_OS_23!$G$7:$G$4518,"Paid/ Closed")="Paid/ Closed","Paid/ Closed", "Still_Outstanding")</f>
        <v>Still_Outstanding</v>
      </c>
      <c r="N4259" s="33">
        <f>IF(_xlfn.XLOOKUP(C4259,Raw_Data_Paid_23!$C$4:$C$2114,Raw_Data_Paid_23!$C$4:$C$2114,1)= 1,1,0)</f>
        <v>1</v>
      </c>
      <c r="O4259" t="str">
        <f>IF(M4259=$W$7,IF(AND(N4259,_xlfn.XLOOKUP(C4259,Raw_Data_OS_23!$C$7:$C$4518,Raw_Data_OS_23!$G$7:$G$4518,0)=G4259),"A",IF(_xlfn.XLOOKUP(C4259,Raw_Data_Paid_23!$C$4:$C$2114,Raw_Data_Paid_23!$C$4:$C$2114,"B1")="B1","B1","B2")),IF(_xlfn.XLOOKUP(C4259,Raw_Data_Paid_23!$C$4:$C$2114,Raw_Data_Paid_23!$C$4:$C$2114,"C1")="C1","C1","C2"))</f>
        <v>A</v>
      </c>
      <c r="P4259" t="str">
        <f t="shared" si="116"/>
        <v>2022AMotor Private</v>
      </c>
    </row>
    <row r="4260" spans="3:16" x14ac:dyDescent="0.35">
      <c r="C4260" s="6" t="s">
        <v>6553</v>
      </c>
      <c r="D4260" s="7" t="s">
        <v>6163</v>
      </c>
      <c r="E4260" s="7" t="s">
        <v>6554</v>
      </c>
      <c r="F4260" s="8" t="s">
        <v>3910</v>
      </c>
      <c r="G4260" s="9">
        <v>280000</v>
      </c>
      <c r="H4260" s="10">
        <v>2022</v>
      </c>
      <c r="I4260" s="10">
        <v>2022</v>
      </c>
      <c r="J4260" s="11" t="s">
        <v>6021</v>
      </c>
      <c r="K4260" s="12">
        <v>280000</v>
      </c>
      <c r="L4260" s="12">
        <v>1</v>
      </c>
      <c r="M4260" s="33" t="str">
        <f>IF(_xlfn.XLOOKUP(C4260,Raw_Data_OS_23!$C$7:$C$4518,Raw_Data_OS_23!$G$7:$G$4518,"Paid/ Closed")="Paid/ Closed","Paid/ Closed", "Still_Outstanding")</f>
        <v>Still_Outstanding</v>
      </c>
      <c r="N4260" s="33">
        <f>IF(_xlfn.XLOOKUP(C4260,Raw_Data_Paid_23!$C$4:$C$2114,Raw_Data_Paid_23!$C$4:$C$2114,1)= 1,1,0)</f>
        <v>0</v>
      </c>
      <c r="O4260" t="str">
        <f>IF(M4260=$W$7,IF(AND(N4260,_xlfn.XLOOKUP(C4260,Raw_Data_OS_23!$C$7:$C$4518,Raw_Data_OS_23!$G$7:$G$4518,0)=G4260),"A",IF(_xlfn.XLOOKUP(C4260,Raw_Data_Paid_23!$C$4:$C$2114,Raw_Data_Paid_23!$C$4:$C$2114,"B1")="B1","B1","B2")),IF(_xlfn.XLOOKUP(C4260,Raw_Data_Paid_23!$C$4:$C$2114,Raw_Data_Paid_23!$C$4:$C$2114,"C1")="C1","C1","C2"))</f>
        <v>B2</v>
      </c>
      <c r="P4260" t="str">
        <f t="shared" si="116"/>
        <v>2022B2Motor Private</v>
      </c>
    </row>
    <row r="4261" spans="3:16" x14ac:dyDescent="0.35">
      <c r="C4261" s="6" t="s">
        <v>6555</v>
      </c>
      <c r="D4261" s="7" t="s">
        <v>6540</v>
      </c>
      <c r="E4261" s="7" t="s">
        <v>6540</v>
      </c>
      <c r="F4261" s="8" t="s">
        <v>658</v>
      </c>
      <c r="G4261" s="9">
        <v>94907</v>
      </c>
      <c r="H4261" s="10">
        <v>2022</v>
      </c>
      <c r="I4261" s="10">
        <v>2022</v>
      </c>
      <c r="J4261" s="11" t="s">
        <v>6406</v>
      </c>
      <c r="K4261" s="12">
        <v>94907</v>
      </c>
      <c r="L4261" s="12">
        <v>1</v>
      </c>
      <c r="M4261" s="33" t="str">
        <f>IF(_xlfn.XLOOKUP(C4261,Raw_Data_OS_23!$C$7:$C$4518,Raw_Data_OS_23!$G$7:$G$4518,"Paid/ Closed")="Paid/ Closed","Paid/ Closed", "Still_Outstanding")</f>
        <v>Still_Outstanding</v>
      </c>
      <c r="N4261" s="33">
        <f>IF(_xlfn.XLOOKUP(C4261,Raw_Data_Paid_23!$C$4:$C$2114,Raw_Data_Paid_23!$C$4:$C$2114,1)= 1,1,0)</f>
        <v>0</v>
      </c>
      <c r="O4261" t="str">
        <f>IF(M4261=$W$7,IF(AND(N4261,_xlfn.XLOOKUP(C4261,Raw_Data_OS_23!$C$7:$C$4518,Raw_Data_OS_23!$G$7:$G$4518,0)=G4261),"A",IF(_xlfn.XLOOKUP(C4261,Raw_Data_Paid_23!$C$4:$C$2114,Raw_Data_Paid_23!$C$4:$C$2114,"B1")="B1","B1","B2")),IF(_xlfn.XLOOKUP(C4261,Raw_Data_Paid_23!$C$4:$C$2114,Raw_Data_Paid_23!$C$4:$C$2114,"C1")="C1","C1","C2"))</f>
        <v>B2</v>
      </c>
      <c r="P4261" t="str">
        <f t="shared" si="116"/>
        <v>2022B2Workmen's Compensation</v>
      </c>
    </row>
    <row r="4262" spans="3:16" x14ac:dyDescent="0.35">
      <c r="C4262" s="6" t="s">
        <v>6556</v>
      </c>
      <c r="D4262" s="7" t="s">
        <v>6482</v>
      </c>
      <c r="E4262" s="7" t="s">
        <v>6557</v>
      </c>
      <c r="F4262" s="8" t="s">
        <v>3910</v>
      </c>
      <c r="G4262" s="9">
        <v>15780</v>
      </c>
      <c r="H4262" s="10">
        <v>2022</v>
      </c>
      <c r="I4262" s="10">
        <v>2022</v>
      </c>
      <c r="J4262" s="11" t="s">
        <v>6406</v>
      </c>
      <c r="K4262" s="12">
        <v>65780</v>
      </c>
      <c r="L4262" s="12">
        <v>1</v>
      </c>
      <c r="M4262" s="33" t="str">
        <f>IF(_xlfn.XLOOKUP(C4262,Raw_Data_OS_23!$C$7:$C$4518,Raw_Data_OS_23!$G$7:$G$4518,"Paid/ Closed")="Paid/ Closed","Paid/ Closed", "Still_Outstanding")</f>
        <v>Still_Outstanding</v>
      </c>
      <c r="N4262" s="33">
        <f>IF(_xlfn.XLOOKUP(C4262,Raw_Data_Paid_23!$C$4:$C$2114,Raw_Data_Paid_23!$C$4:$C$2114,1)= 1,1,0)</f>
        <v>0</v>
      </c>
      <c r="O4262" t="str">
        <f>IF(M4262=$W$7,IF(AND(N4262,_xlfn.XLOOKUP(C4262,Raw_Data_OS_23!$C$7:$C$4518,Raw_Data_OS_23!$G$7:$G$4518,0)=G4262),"A",IF(_xlfn.XLOOKUP(C4262,Raw_Data_Paid_23!$C$4:$C$2114,Raw_Data_Paid_23!$C$4:$C$2114,"B1")="B1","B1","B2")),IF(_xlfn.XLOOKUP(C4262,Raw_Data_Paid_23!$C$4:$C$2114,Raw_Data_Paid_23!$C$4:$C$2114,"C1")="C1","C1","C2"))</f>
        <v>B2</v>
      </c>
      <c r="P4262" t="str">
        <f t="shared" si="116"/>
        <v>2022B2Motor Private</v>
      </c>
    </row>
    <row r="4263" spans="3:16" x14ac:dyDescent="0.35">
      <c r="C4263" s="6" t="s">
        <v>6558</v>
      </c>
      <c r="D4263" s="7" t="s">
        <v>6542</v>
      </c>
      <c r="E4263" s="7" t="s">
        <v>6557</v>
      </c>
      <c r="F4263" s="8" t="s">
        <v>3910</v>
      </c>
      <c r="G4263" s="9">
        <v>100882.3529</v>
      </c>
      <c r="H4263" s="10">
        <v>2022</v>
      </c>
      <c r="I4263" s="10">
        <v>2022</v>
      </c>
      <c r="J4263" s="11" t="s">
        <v>6406</v>
      </c>
      <c r="K4263" s="12">
        <v>100882.3529</v>
      </c>
      <c r="L4263" s="12">
        <v>1</v>
      </c>
      <c r="M4263" s="33" t="str">
        <f>IF(_xlfn.XLOOKUP(C4263,Raw_Data_OS_23!$C$7:$C$4518,Raw_Data_OS_23!$G$7:$G$4518,"Paid/ Closed")="Paid/ Closed","Paid/ Closed", "Still_Outstanding")</f>
        <v>Still_Outstanding</v>
      </c>
      <c r="N4263" s="33">
        <f>IF(_xlfn.XLOOKUP(C4263,Raw_Data_Paid_23!$C$4:$C$2114,Raw_Data_Paid_23!$C$4:$C$2114,1)= 1,1,0)</f>
        <v>1</v>
      </c>
      <c r="O4263" t="str">
        <f>IF(M4263=$W$7,IF(AND(N4263,_xlfn.XLOOKUP(C4263,Raw_Data_OS_23!$C$7:$C$4518,Raw_Data_OS_23!$G$7:$G$4518,0)=G4263),"A",IF(_xlfn.XLOOKUP(C4263,Raw_Data_Paid_23!$C$4:$C$2114,Raw_Data_Paid_23!$C$4:$C$2114,"B1")="B1","B1","B2")),IF(_xlfn.XLOOKUP(C4263,Raw_Data_Paid_23!$C$4:$C$2114,Raw_Data_Paid_23!$C$4:$C$2114,"C1")="C1","C1","C2"))</f>
        <v>A</v>
      </c>
      <c r="P4263" t="str">
        <f t="shared" si="116"/>
        <v>2022AMotor Private</v>
      </c>
    </row>
    <row r="4264" spans="3:16" x14ac:dyDescent="0.35">
      <c r="C4264" s="6" t="s">
        <v>6559</v>
      </c>
      <c r="D4264" s="7" t="s">
        <v>6560</v>
      </c>
      <c r="E4264" s="7" t="s">
        <v>6538</v>
      </c>
      <c r="F4264" s="8" t="s">
        <v>3910</v>
      </c>
      <c r="G4264" s="9">
        <v>100000</v>
      </c>
      <c r="H4264" s="10">
        <v>2022</v>
      </c>
      <c r="I4264" s="10">
        <v>2022</v>
      </c>
      <c r="J4264" s="11" t="s">
        <v>6406</v>
      </c>
      <c r="K4264" s="12">
        <v>100000</v>
      </c>
      <c r="L4264" s="12">
        <v>1</v>
      </c>
      <c r="M4264" s="33" t="str">
        <f>IF(_xlfn.XLOOKUP(C4264,Raw_Data_OS_23!$C$7:$C$4518,Raw_Data_OS_23!$G$7:$G$4518,"Paid/ Closed")="Paid/ Closed","Paid/ Closed", "Still_Outstanding")</f>
        <v>Still_Outstanding</v>
      </c>
      <c r="N4264" s="33">
        <f>IF(_xlfn.XLOOKUP(C4264,Raw_Data_Paid_23!$C$4:$C$2114,Raw_Data_Paid_23!$C$4:$C$2114,1)= 1,1,0)</f>
        <v>1</v>
      </c>
      <c r="O4264" t="str">
        <f>IF(M4264=$W$7,IF(AND(N4264,_xlfn.XLOOKUP(C4264,Raw_Data_OS_23!$C$7:$C$4518,Raw_Data_OS_23!$G$7:$G$4518,0)=G4264),"A",IF(_xlfn.XLOOKUP(C4264,Raw_Data_Paid_23!$C$4:$C$2114,Raw_Data_Paid_23!$C$4:$C$2114,"B1")="B1","B1","B2")),IF(_xlfn.XLOOKUP(C4264,Raw_Data_Paid_23!$C$4:$C$2114,Raw_Data_Paid_23!$C$4:$C$2114,"C1")="C1","C1","C2"))</f>
        <v>A</v>
      </c>
      <c r="P4264" t="str">
        <f t="shared" si="116"/>
        <v>2022AMotor Private</v>
      </c>
    </row>
    <row r="4265" spans="3:16" x14ac:dyDescent="0.35">
      <c r="C4265" s="6" t="s">
        <v>6561</v>
      </c>
      <c r="D4265" s="7" t="s">
        <v>6562</v>
      </c>
      <c r="E4265" s="7" t="s">
        <v>6557</v>
      </c>
      <c r="F4265" s="8" t="s">
        <v>3910</v>
      </c>
      <c r="G4265" s="9">
        <v>50000</v>
      </c>
      <c r="H4265" s="10">
        <v>2022</v>
      </c>
      <c r="I4265" s="10">
        <v>2022</v>
      </c>
      <c r="J4265" s="11" t="s">
        <v>6406</v>
      </c>
      <c r="K4265" s="12">
        <v>50000</v>
      </c>
      <c r="L4265" s="12">
        <v>1</v>
      </c>
      <c r="M4265" s="33" t="str">
        <f>IF(_xlfn.XLOOKUP(C4265,Raw_Data_OS_23!$C$7:$C$4518,Raw_Data_OS_23!$G$7:$G$4518,"Paid/ Closed")="Paid/ Closed","Paid/ Closed", "Still_Outstanding")</f>
        <v>Still_Outstanding</v>
      </c>
      <c r="N4265" s="33">
        <f>IF(_xlfn.XLOOKUP(C4265,Raw_Data_Paid_23!$C$4:$C$2114,Raw_Data_Paid_23!$C$4:$C$2114,1)= 1,1,0)</f>
        <v>1</v>
      </c>
      <c r="O4265" t="str">
        <f>IF(M4265=$W$7,IF(AND(N4265,_xlfn.XLOOKUP(C4265,Raw_Data_OS_23!$C$7:$C$4518,Raw_Data_OS_23!$G$7:$G$4518,0)=G4265),"A",IF(_xlfn.XLOOKUP(C4265,Raw_Data_Paid_23!$C$4:$C$2114,Raw_Data_Paid_23!$C$4:$C$2114,"B1")="B1","B1","B2")),IF(_xlfn.XLOOKUP(C4265,Raw_Data_Paid_23!$C$4:$C$2114,Raw_Data_Paid_23!$C$4:$C$2114,"C1")="C1","C1","C2"))</f>
        <v>B1</v>
      </c>
      <c r="P4265" t="str">
        <f t="shared" si="116"/>
        <v>2022B1Motor Private</v>
      </c>
    </row>
    <row r="4266" spans="3:16" x14ac:dyDescent="0.35">
      <c r="C4266" s="6" t="s">
        <v>6563</v>
      </c>
      <c r="D4266" s="7" t="s">
        <v>6430</v>
      </c>
      <c r="E4266" s="7" t="s">
        <v>6564</v>
      </c>
      <c r="F4266" s="8" t="s">
        <v>3910</v>
      </c>
      <c r="G4266" s="9">
        <v>10000</v>
      </c>
      <c r="H4266" s="10">
        <v>2022</v>
      </c>
      <c r="I4266" s="10">
        <v>2022</v>
      </c>
      <c r="J4266" s="11" t="s">
        <v>6406</v>
      </c>
      <c r="K4266" s="12">
        <v>10000</v>
      </c>
      <c r="L4266" s="12">
        <v>1</v>
      </c>
      <c r="M4266" s="33" t="str">
        <f>IF(_xlfn.XLOOKUP(C4266,Raw_Data_OS_23!$C$7:$C$4518,Raw_Data_OS_23!$G$7:$G$4518,"Paid/ Closed")="Paid/ Closed","Paid/ Closed", "Still_Outstanding")</f>
        <v>Still_Outstanding</v>
      </c>
      <c r="N4266" s="33">
        <f>IF(_xlfn.XLOOKUP(C4266,Raw_Data_Paid_23!$C$4:$C$2114,Raw_Data_Paid_23!$C$4:$C$2114,1)= 1,1,0)</f>
        <v>0</v>
      </c>
      <c r="O4266" t="str">
        <f>IF(M4266=$W$7,IF(AND(N4266,_xlfn.XLOOKUP(C4266,Raw_Data_OS_23!$C$7:$C$4518,Raw_Data_OS_23!$G$7:$G$4518,0)=G4266),"A",IF(_xlfn.XLOOKUP(C4266,Raw_Data_Paid_23!$C$4:$C$2114,Raw_Data_Paid_23!$C$4:$C$2114,"B1")="B1","B1","B2")),IF(_xlfn.XLOOKUP(C4266,Raw_Data_Paid_23!$C$4:$C$2114,Raw_Data_Paid_23!$C$4:$C$2114,"C1")="C1","C1","C2"))</f>
        <v>B2</v>
      </c>
      <c r="P4266" t="str">
        <f t="shared" si="116"/>
        <v>2022B2Motor Private</v>
      </c>
    </row>
    <row r="4267" spans="3:16" x14ac:dyDescent="0.35">
      <c r="C4267" s="6" t="s">
        <v>6565</v>
      </c>
      <c r="D4267" s="7" t="s">
        <v>6446</v>
      </c>
      <c r="E4267" s="7" t="s">
        <v>6557</v>
      </c>
      <c r="F4267" s="8" t="s">
        <v>3910</v>
      </c>
      <c r="G4267" s="9">
        <v>10070</v>
      </c>
      <c r="H4267" s="10">
        <v>2022</v>
      </c>
      <c r="I4267" s="10">
        <v>2022</v>
      </c>
      <c r="J4267" s="11" t="s">
        <v>6406</v>
      </c>
      <c r="K4267" s="12">
        <v>10070</v>
      </c>
      <c r="L4267" s="12">
        <v>1</v>
      </c>
      <c r="M4267" s="33" t="str">
        <f>IF(_xlfn.XLOOKUP(C4267,Raw_Data_OS_23!$C$7:$C$4518,Raw_Data_OS_23!$G$7:$G$4518,"Paid/ Closed")="Paid/ Closed","Paid/ Closed", "Still_Outstanding")</f>
        <v>Still_Outstanding</v>
      </c>
      <c r="N4267" s="33">
        <f>IF(_xlfn.XLOOKUP(C4267,Raw_Data_Paid_23!$C$4:$C$2114,Raw_Data_Paid_23!$C$4:$C$2114,1)= 1,1,0)</f>
        <v>1</v>
      </c>
      <c r="O4267" t="str">
        <f>IF(M4267=$W$7,IF(AND(N4267,_xlfn.XLOOKUP(C4267,Raw_Data_OS_23!$C$7:$C$4518,Raw_Data_OS_23!$G$7:$G$4518,0)=G4267),"A",IF(_xlfn.XLOOKUP(C4267,Raw_Data_Paid_23!$C$4:$C$2114,Raw_Data_Paid_23!$C$4:$C$2114,"B1")="B1","B1","B2")),IF(_xlfn.XLOOKUP(C4267,Raw_Data_Paid_23!$C$4:$C$2114,Raw_Data_Paid_23!$C$4:$C$2114,"C1")="C1","C1","C2"))</f>
        <v>B1</v>
      </c>
      <c r="P4267" t="str">
        <f t="shared" si="116"/>
        <v>2022B1Motor Private</v>
      </c>
    </row>
    <row r="4268" spans="3:16" x14ac:dyDescent="0.35">
      <c r="C4268" s="6" t="s">
        <v>6566</v>
      </c>
      <c r="D4268" s="7" t="s">
        <v>6403</v>
      </c>
      <c r="E4268" s="7" t="s">
        <v>6455</v>
      </c>
      <c r="F4268" s="8" t="s">
        <v>4248</v>
      </c>
      <c r="G4268" s="9">
        <v>62027</v>
      </c>
      <c r="H4268" s="10">
        <v>2022</v>
      </c>
      <c r="I4268" s="10">
        <v>2022</v>
      </c>
      <c r="J4268" s="11" t="s">
        <v>6406</v>
      </c>
      <c r="K4268" s="12">
        <v>26836.992969170999</v>
      </c>
      <c r="L4268" s="12">
        <v>1</v>
      </c>
      <c r="M4268" s="33" t="str">
        <f>IF(_xlfn.XLOOKUP(C4268,Raw_Data_OS_23!$C$7:$C$4518,Raw_Data_OS_23!$G$7:$G$4518,"Paid/ Closed")="Paid/ Closed","Paid/ Closed", "Still_Outstanding")</f>
        <v>Still_Outstanding</v>
      </c>
      <c r="N4268" s="33">
        <f>IF(_xlfn.XLOOKUP(C4268,Raw_Data_Paid_23!$C$4:$C$2114,Raw_Data_Paid_23!$C$4:$C$2114,1)= 1,1,0)</f>
        <v>1</v>
      </c>
      <c r="O4268" t="str">
        <f>IF(M4268=$W$7,IF(AND(N4268,_xlfn.XLOOKUP(C4268,Raw_Data_OS_23!$C$7:$C$4518,Raw_Data_OS_23!$G$7:$G$4518,0)=G4268),"A",IF(_xlfn.XLOOKUP(C4268,Raw_Data_Paid_23!$C$4:$C$2114,Raw_Data_Paid_23!$C$4:$C$2114,"B1")="B1","B1","B2")),IF(_xlfn.XLOOKUP(C4268,Raw_Data_Paid_23!$C$4:$C$2114,Raw_Data_Paid_23!$C$4:$C$2114,"C1")="C1","C1","C2"))</f>
        <v>B1</v>
      </c>
      <c r="P4268" t="str">
        <f t="shared" si="116"/>
        <v>2022B1Fire Industrial</v>
      </c>
    </row>
    <row r="4269" spans="3:16" x14ac:dyDescent="0.35">
      <c r="C4269" s="6" t="s">
        <v>6567</v>
      </c>
      <c r="D4269" s="7" t="s">
        <v>6517</v>
      </c>
      <c r="E4269" s="7" t="s">
        <v>6568</v>
      </c>
      <c r="F4269" s="8" t="s">
        <v>3910</v>
      </c>
      <c r="G4269" s="9">
        <v>30000</v>
      </c>
      <c r="H4269" s="10">
        <v>2022</v>
      </c>
      <c r="I4269" s="10">
        <v>2022</v>
      </c>
      <c r="J4269" s="11" t="s">
        <v>6406</v>
      </c>
      <c r="K4269" s="12">
        <v>30000</v>
      </c>
      <c r="L4269" s="12">
        <v>1</v>
      </c>
      <c r="M4269" s="33" t="str">
        <f>IF(_xlfn.XLOOKUP(C4269,Raw_Data_OS_23!$C$7:$C$4518,Raw_Data_OS_23!$G$7:$G$4518,"Paid/ Closed")="Paid/ Closed","Paid/ Closed", "Still_Outstanding")</f>
        <v>Still_Outstanding</v>
      </c>
      <c r="N4269" s="33">
        <f>IF(_xlfn.XLOOKUP(C4269,Raw_Data_Paid_23!$C$4:$C$2114,Raw_Data_Paid_23!$C$4:$C$2114,1)= 1,1,0)</f>
        <v>1</v>
      </c>
      <c r="O4269" t="str">
        <f>IF(M4269=$W$7,IF(AND(N4269,_xlfn.XLOOKUP(C4269,Raw_Data_OS_23!$C$7:$C$4518,Raw_Data_OS_23!$G$7:$G$4518,0)=G4269),"A",IF(_xlfn.XLOOKUP(C4269,Raw_Data_Paid_23!$C$4:$C$2114,Raw_Data_Paid_23!$C$4:$C$2114,"B1")="B1","B1","B2")),IF(_xlfn.XLOOKUP(C4269,Raw_Data_Paid_23!$C$4:$C$2114,Raw_Data_Paid_23!$C$4:$C$2114,"C1")="C1","C1","C2"))</f>
        <v>B1</v>
      </c>
      <c r="P4269" t="str">
        <f t="shared" si="116"/>
        <v>2022B1Motor Private</v>
      </c>
    </row>
    <row r="4270" spans="3:16" x14ac:dyDescent="0.35">
      <c r="C4270" s="6" t="s">
        <v>6569</v>
      </c>
      <c r="D4270" s="7" t="s">
        <v>5802</v>
      </c>
      <c r="E4270" s="7" t="s">
        <v>6538</v>
      </c>
      <c r="F4270" s="8" t="s">
        <v>3910</v>
      </c>
      <c r="G4270" s="9">
        <v>50000</v>
      </c>
      <c r="H4270" s="10">
        <v>2021</v>
      </c>
      <c r="I4270" s="10">
        <v>2022</v>
      </c>
      <c r="J4270" s="11" t="s">
        <v>2250</v>
      </c>
      <c r="K4270" s="12">
        <v>50000</v>
      </c>
      <c r="L4270" s="12">
        <v>1</v>
      </c>
      <c r="M4270" s="33" t="str">
        <f>IF(_xlfn.XLOOKUP(C4270,Raw_Data_OS_23!$C$7:$C$4518,Raw_Data_OS_23!$G$7:$G$4518,"Paid/ Closed")="Paid/ Closed","Paid/ Closed", "Still_Outstanding")</f>
        <v>Paid/ Closed</v>
      </c>
      <c r="N4270" s="33">
        <f>IF(_xlfn.XLOOKUP(C4270,Raw_Data_Paid_23!$C$4:$C$2114,Raw_Data_Paid_23!$C$4:$C$2114,1)= 1,1,0)</f>
        <v>1</v>
      </c>
      <c r="O4270" t="str">
        <f>IF(M4270=$W$7,IF(AND(N4270,_xlfn.XLOOKUP(C4270,Raw_Data_OS_23!$C$7:$C$4518,Raw_Data_OS_23!$G$7:$G$4518,0)=G4270),"A",IF(_xlfn.XLOOKUP(C4270,Raw_Data_Paid_23!$C$4:$C$2114,Raw_Data_Paid_23!$C$4:$C$2114,"B1")="B1","B1","B2")),IF(_xlfn.XLOOKUP(C4270,Raw_Data_Paid_23!$C$4:$C$2114,Raw_Data_Paid_23!$C$4:$C$2114,"C1")="C1","C1","C2"))</f>
        <v>C1</v>
      </c>
      <c r="P4270" t="str">
        <f t="shared" si="116"/>
        <v>2021C1Motor Private</v>
      </c>
    </row>
    <row r="4271" spans="3:16" x14ac:dyDescent="0.35">
      <c r="C4271" s="6" t="s">
        <v>6570</v>
      </c>
      <c r="D4271" s="7" t="s">
        <v>6117</v>
      </c>
      <c r="E4271" s="7" t="s">
        <v>6571</v>
      </c>
      <c r="F4271" s="8" t="s">
        <v>3910</v>
      </c>
      <c r="G4271" s="9">
        <v>50000</v>
      </c>
      <c r="H4271" s="10">
        <v>2021</v>
      </c>
      <c r="I4271" s="10">
        <v>2022</v>
      </c>
      <c r="J4271" s="11" t="s">
        <v>3138</v>
      </c>
      <c r="K4271" s="12">
        <v>50000</v>
      </c>
      <c r="L4271" s="12">
        <v>1</v>
      </c>
      <c r="M4271" s="33" t="str">
        <f>IF(_xlfn.XLOOKUP(C4271,Raw_Data_OS_23!$C$7:$C$4518,Raw_Data_OS_23!$G$7:$G$4518,"Paid/ Closed")="Paid/ Closed","Paid/ Closed", "Still_Outstanding")</f>
        <v>Still_Outstanding</v>
      </c>
      <c r="N4271" s="33">
        <f>IF(_xlfn.XLOOKUP(C4271,Raw_Data_Paid_23!$C$4:$C$2114,Raw_Data_Paid_23!$C$4:$C$2114,1)= 1,1,0)</f>
        <v>1</v>
      </c>
      <c r="O4271" t="str">
        <f>IF(M4271=$W$7,IF(AND(N4271,_xlfn.XLOOKUP(C4271,Raw_Data_OS_23!$C$7:$C$4518,Raw_Data_OS_23!$G$7:$G$4518,0)=G4271),"A",IF(_xlfn.XLOOKUP(C4271,Raw_Data_Paid_23!$C$4:$C$2114,Raw_Data_Paid_23!$C$4:$C$2114,"B1")="B1","B1","B2")),IF(_xlfn.XLOOKUP(C4271,Raw_Data_Paid_23!$C$4:$C$2114,Raw_Data_Paid_23!$C$4:$C$2114,"C1")="C1","C1","C2"))</f>
        <v>B1</v>
      </c>
      <c r="P4271" t="str">
        <f t="shared" si="116"/>
        <v>2021B1Motor Private</v>
      </c>
    </row>
    <row r="4272" spans="3:16" x14ac:dyDescent="0.35">
      <c r="C4272" s="6" t="s">
        <v>6572</v>
      </c>
      <c r="D4272" s="7" t="s">
        <v>6455</v>
      </c>
      <c r="E4272" s="7" t="s">
        <v>6513</v>
      </c>
      <c r="F4272" s="8" t="s">
        <v>658</v>
      </c>
      <c r="G4272" s="9">
        <v>50000</v>
      </c>
      <c r="H4272" s="10">
        <v>2022</v>
      </c>
      <c r="I4272" s="10">
        <v>2022</v>
      </c>
      <c r="J4272" s="11" t="s">
        <v>6406</v>
      </c>
      <c r="K4272" s="12">
        <v>50000</v>
      </c>
      <c r="L4272" s="12">
        <v>1</v>
      </c>
      <c r="M4272" s="33" t="str">
        <f>IF(_xlfn.XLOOKUP(C4272,Raw_Data_OS_23!$C$7:$C$4518,Raw_Data_OS_23!$G$7:$G$4518,"Paid/ Closed")="Paid/ Closed","Paid/ Closed", "Still_Outstanding")</f>
        <v>Still_Outstanding</v>
      </c>
      <c r="N4272" s="33">
        <f>IF(_xlfn.XLOOKUP(C4272,Raw_Data_Paid_23!$C$4:$C$2114,Raw_Data_Paid_23!$C$4:$C$2114,1)= 1,1,0)</f>
        <v>1</v>
      </c>
      <c r="O4272" t="str">
        <f>IF(M4272=$W$7,IF(AND(N4272,_xlfn.XLOOKUP(C4272,Raw_Data_OS_23!$C$7:$C$4518,Raw_Data_OS_23!$G$7:$G$4518,0)=G4272),"A",IF(_xlfn.XLOOKUP(C4272,Raw_Data_Paid_23!$C$4:$C$2114,Raw_Data_Paid_23!$C$4:$C$2114,"B1")="B1","B1","B2")),IF(_xlfn.XLOOKUP(C4272,Raw_Data_Paid_23!$C$4:$C$2114,Raw_Data_Paid_23!$C$4:$C$2114,"C1")="C1","C1","C2"))</f>
        <v>B1</v>
      </c>
      <c r="P4272" t="str">
        <f t="shared" si="116"/>
        <v>2022B1Workmen's Compensation</v>
      </c>
    </row>
    <row r="4273" spans="3:16" x14ac:dyDescent="0.35">
      <c r="C4273" s="6" t="s">
        <v>6573</v>
      </c>
      <c r="D4273" s="7" t="s">
        <v>4282</v>
      </c>
      <c r="E4273" s="7" t="s">
        <v>6574</v>
      </c>
      <c r="F4273" s="8" t="s">
        <v>3910</v>
      </c>
      <c r="G4273" s="9">
        <v>45294.11765</v>
      </c>
      <c r="H4273" s="10">
        <v>2020</v>
      </c>
      <c r="I4273" s="10">
        <v>2022</v>
      </c>
      <c r="J4273" s="11" t="s">
        <v>33</v>
      </c>
      <c r="K4273" s="12">
        <v>45294.11765</v>
      </c>
      <c r="L4273" s="12">
        <v>1</v>
      </c>
      <c r="M4273" s="33" t="str">
        <f>IF(_xlfn.XLOOKUP(C4273,Raw_Data_OS_23!$C$7:$C$4518,Raw_Data_OS_23!$G$7:$G$4518,"Paid/ Closed")="Paid/ Closed","Paid/ Closed", "Still_Outstanding")</f>
        <v>Still_Outstanding</v>
      </c>
      <c r="N4273" s="33">
        <f>IF(_xlfn.XLOOKUP(C4273,Raw_Data_Paid_23!$C$4:$C$2114,Raw_Data_Paid_23!$C$4:$C$2114,1)= 1,1,0)</f>
        <v>1</v>
      </c>
      <c r="O4273" t="str">
        <f>IF(M4273=$W$7,IF(AND(N4273,_xlfn.XLOOKUP(C4273,Raw_Data_OS_23!$C$7:$C$4518,Raw_Data_OS_23!$G$7:$G$4518,0)=G4273),"A",IF(_xlfn.XLOOKUP(C4273,Raw_Data_Paid_23!$C$4:$C$2114,Raw_Data_Paid_23!$C$4:$C$2114,"B1")="B1","B1","B2")),IF(_xlfn.XLOOKUP(C4273,Raw_Data_Paid_23!$C$4:$C$2114,Raw_Data_Paid_23!$C$4:$C$2114,"C1")="C1","C1","C2"))</f>
        <v>B1</v>
      </c>
      <c r="P4273" t="str">
        <f t="shared" si="116"/>
        <v>2020B1Motor Private</v>
      </c>
    </row>
    <row r="4274" spans="3:16" x14ac:dyDescent="0.35">
      <c r="C4274" s="6" t="s">
        <v>6575</v>
      </c>
      <c r="D4274" s="7" t="s">
        <v>6564</v>
      </c>
      <c r="E4274" s="7" t="s">
        <v>6574</v>
      </c>
      <c r="F4274" s="8" t="s">
        <v>3908</v>
      </c>
      <c r="G4274" s="9">
        <v>7000</v>
      </c>
      <c r="H4274" s="10">
        <v>2022</v>
      </c>
      <c r="I4274" s="10">
        <v>2022</v>
      </c>
      <c r="J4274" s="11" t="s">
        <v>6406</v>
      </c>
      <c r="K4274" s="12">
        <v>7000</v>
      </c>
      <c r="L4274" s="12">
        <v>1</v>
      </c>
      <c r="M4274" s="33" t="str">
        <f>IF(_xlfn.XLOOKUP(C4274,Raw_Data_OS_23!$C$7:$C$4518,Raw_Data_OS_23!$G$7:$G$4518,"Paid/ Closed")="Paid/ Closed","Paid/ Closed", "Still_Outstanding")</f>
        <v>Still_Outstanding</v>
      </c>
      <c r="N4274" s="33">
        <f>IF(_xlfn.XLOOKUP(C4274,Raw_Data_Paid_23!$C$4:$C$2114,Raw_Data_Paid_23!$C$4:$C$2114,1)= 1,1,0)</f>
        <v>0</v>
      </c>
      <c r="O4274" t="str">
        <f>IF(M4274=$W$7,IF(AND(N4274,_xlfn.XLOOKUP(C4274,Raw_Data_OS_23!$C$7:$C$4518,Raw_Data_OS_23!$G$7:$G$4518,0)=G4274),"A",IF(_xlfn.XLOOKUP(C4274,Raw_Data_Paid_23!$C$4:$C$2114,Raw_Data_Paid_23!$C$4:$C$2114,"B1")="B1","B1","B2")),IF(_xlfn.XLOOKUP(C4274,Raw_Data_Paid_23!$C$4:$C$2114,Raw_Data_Paid_23!$C$4:$C$2114,"C1")="C1","C1","C2"))</f>
        <v>B2</v>
      </c>
      <c r="P4274" t="str">
        <f t="shared" si="116"/>
        <v>2022B2Motor Commercial</v>
      </c>
    </row>
    <row r="4275" spans="3:16" x14ac:dyDescent="0.35">
      <c r="C4275" s="6" t="s">
        <v>6576</v>
      </c>
      <c r="D4275" s="7" t="s">
        <v>6571</v>
      </c>
      <c r="E4275" s="7" t="s">
        <v>6574</v>
      </c>
      <c r="F4275" s="8" t="s">
        <v>3910</v>
      </c>
      <c r="G4275" s="9">
        <v>15000</v>
      </c>
      <c r="H4275" s="10">
        <v>2022</v>
      </c>
      <c r="I4275" s="10">
        <v>2022</v>
      </c>
      <c r="J4275" s="11" t="s">
        <v>6406</v>
      </c>
      <c r="K4275" s="12">
        <v>20000</v>
      </c>
      <c r="L4275" s="12">
        <v>1</v>
      </c>
      <c r="M4275" s="33" t="str">
        <f>IF(_xlfn.XLOOKUP(C4275,Raw_Data_OS_23!$C$7:$C$4518,Raw_Data_OS_23!$G$7:$G$4518,"Paid/ Closed")="Paid/ Closed","Paid/ Closed", "Still_Outstanding")</f>
        <v>Still_Outstanding</v>
      </c>
      <c r="N4275" s="33">
        <f>IF(_xlfn.XLOOKUP(C4275,Raw_Data_Paid_23!$C$4:$C$2114,Raw_Data_Paid_23!$C$4:$C$2114,1)= 1,1,0)</f>
        <v>0</v>
      </c>
      <c r="O4275" t="str">
        <f>IF(M4275=$W$7,IF(AND(N4275,_xlfn.XLOOKUP(C4275,Raw_Data_OS_23!$C$7:$C$4518,Raw_Data_OS_23!$G$7:$G$4518,0)=G4275),"A",IF(_xlfn.XLOOKUP(C4275,Raw_Data_Paid_23!$C$4:$C$2114,Raw_Data_Paid_23!$C$4:$C$2114,"B1")="B1","B1","B2")),IF(_xlfn.XLOOKUP(C4275,Raw_Data_Paid_23!$C$4:$C$2114,Raw_Data_Paid_23!$C$4:$C$2114,"C1")="C1","C1","C2"))</f>
        <v>B2</v>
      </c>
      <c r="P4275" t="str">
        <f t="shared" si="116"/>
        <v>2022B2Motor Private</v>
      </c>
    </row>
    <row r="4276" spans="3:16" x14ac:dyDescent="0.35">
      <c r="C4276" s="6" t="s">
        <v>6577</v>
      </c>
      <c r="D4276" s="7" t="s">
        <v>6540</v>
      </c>
      <c r="E4276" s="7" t="s">
        <v>6574</v>
      </c>
      <c r="F4276" s="8" t="s">
        <v>3910</v>
      </c>
      <c r="G4276" s="9">
        <v>27000</v>
      </c>
      <c r="H4276" s="10">
        <v>2022</v>
      </c>
      <c r="I4276" s="10">
        <v>2022</v>
      </c>
      <c r="J4276" s="11" t="s">
        <v>6406</v>
      </c>
      <c r="K4276" s="12">
        <v>27000</v>
      </c>
      <c r="L4276" s="12">
        <v>1</v>
      </c>
      <c r="M4276" s="33" t="str">
        <f>IF(_xlfn.XLOOKUP(C4276,Raw_Data_OS_23!$C$7:$C$4518,Raw_Data_OS_23!$G$7:$G$4518,"Paid/ Closed")="Paid/ Closed","Paid/ Closed", "Still_Outstanding")</f>
        <v>Still_Outstanding</v>
      </c>
      <c r="N4276" s="33">
        <f>IF(_xlfn.XLOOKUP(C4276,Raw_Data_Paid_23!$C$4:$C$2114,Raw_Data_Paid_23!$C$4:$C$2114,1)= 1,1,0)</f>
        <v>0</v>
      </c>
      <c r="O4276" t="str">
        <f>IF(M4276=$W$7,IF(AND(N4276,_xlfn.XLOOKUP(C4276,Raw_Data_OS_23!$C$7:$C$4518,Raw_Data_OS_23!$G$7:$G$4518,0)=G4276),"A",IF(_xlfn.XLOOKUP(C4276,Raw_Data_Paid_23!$C$4:$C$2114,Raw_Data_Paid_23!$C$4:$C$2114,"B1")="B1","B1","B2")),IF(_xlfn.XLOOKUP(C4276,Raw_Data_Paid_23!$C$4:$C$2114,Raw_Data_Paid_23!$C$4:$C$2114,"C1")="C1","C1","C2"))</f>
        <v>B2</v>
      </c>
      <c r="P4276" t="str">
        <f t="shared" si="116"/>
        <v>2022B2Motor Private</v>
      </c>
    </row>
    <row r="4277" spans="3:16" x14ac:dyDescent="0.35">
      <c r="C4277" s="6" t="s">
        <v>6578</v>
      </c>
      <c r="D4277" s="7" t="s">
        <v>5842</v>
      </c>
      <c r="E4277" s="7" t="s">
        <v>6557</v>
      </c>
      <c r="F4277" s="8" t="s">
        <v>3908</v>
      </c>
      <c r="G4277" s="9">
        <v>50000</v>
      </c>
      <c r="H4277" s="10">
        <v>2021</v>
      </c>
      <c r="I4277" s="10">
        <v>2022</v>
      </c>
      <c r="J4277" s="11" t="s">
        <v>3073</v>
      </c>
      <c r="K4277" s="12">
        <v>50000</v>
      </c>
      <c r="L4277" s="12">
        <v>1</v>
      </c>
      <c r="M4277" s="33" t="str">
        <f>IF(_xlfn.XLOOKUP(C4277,Raw_Data_OS_23!$C$7:$C$4518,Raw_Data_OS_23!$G$7:$G$4518,"Paid/ Closed")="Paid/ Closed","Paid/ Closed", "Still_Outstanding")</f>
        <v>Still_Outstanding</v>
      </c>
      <c r="N4277" s="33">
        <f>IF(_xlfn.XLOOKUP(C4277,Raw_Data_Paid_23!$C$4:$C$2114,Raw_Data_Paid_23!$C$4:$C$2114,1)= 1,1,0)</f>
        <v>1</v>
      </c>
      <c r="O4277" t="str">
        <f>IF(M4277=$W$7,IF(AND(N4277,_xlfn.XLOOKUP(C4277,Raw_Data_OS_23!$C$7:$C$4518,Raw_Data_OS_23!$G$7:$G$4518,0)=G4277),"A",IF(_xlfn.XLOOKUP(C4277,Raw_Data_Paid_23!$C$4:$C$2114,Raw_Data_Paid_23!$C$4:$C$2114,"B1")="B1","B1","B2")),IF(_xlfn.XLOOKUP(C4277,Raw_Data_Paid_23!$C$4:$C$2114,Raw_Data_Paid_23!$C$4:$C$2114,"C1")="C1","C1","C2"))</f>
        <v>B1</v>
      </c>
      <c r="P4277" t="str">
        <f t="shared" si="116"/>
        <v>2021B1Motor Commercial</v>
      </c>
    </row>
    <row r="4278" spans="3:16" x14ac:dyDescent="0.35">
      <c r="C4278" s="6" t="s">
        <v>6579</v>
      </c>
      <c r="D4278" s="7" t="s">
        <v>5901</v>
      </c>
      <c r="E4278" s="7" t="s">
        <v>6551</v>
      </c>
      <c r="F4278" s="8" t="s">
        <v>3910</v>
      </c>
      <c r="G4278" s="9">
        <v>50000</v>
      </c>
      <c r="H4278" s="10">
        <v>2021</v>
      </c>
      <c r="I4278" s="10">
        <v>2022</v>
      </c>
      <c r="J4278" s="11" t="s">
        <v>3073</v>
      </c>
      <c r="K4278" s="12">
        <v>50000</v>
      </c>
      <c r="L4278" s="12">
        <v>1</v>
      </c>
      <c r="M4278" s="33" t="str">
        <f>IF(_xlfn.XLOOKUP(C4278,Raw_Data_OS_23!$C$7:$C$4518,Raw_Data_OS_23!$G$7:$G$4518,"Paid/ Closed")="Paid/ Closed","Paid/ Closed", "Still_Outstanding")</f>
        <v>Still_Outstanding</v>
      </c>
      <c r="N4278" s="33">
        <f>IF(_xlfn.XLOOKUP(C4278,Raw_Data_Paid_23!$C$4:$C$2114,Raw_Data_Paid_23!$C$4:$C$2114,1)= 1,1,0)</f>
        <v>1</v>
      </c>
      <c r="O4278" t="str">
        <f>IF(M4278=$W$7,IF(AND(N4278,_xlfn.XLOOKUP(C4278,Raw_Data_OS_23!$C$7:$C$4518,Raw_Data_OS_23!$G$7:$G$4518,0)=G4278),"A",IF(_xlfn.XLOOKUP(C4278,Raw_Data_Paid_23!$C$4:$C$2114,Raw_Data_Paid_23!$C$4:$C$2114,"B1")="B1","B1","B2")),IF(_xlfn.XLOOKUP(C4278,Raw_Data_Paid_23!$C$4:$C$2114,Raw_Data_Paid_23!$C$4:$C$2114,"C1")="C1","C1","C2"))</f>
        <v>A</v>
      </c>
      <c r="P4278" t="str">
        <f t="shared" si="116"/>
        <v>2021AMotor Private</v>
      </c>
    </row>
    <row r="4279" spans="3:16" x14ac:dyDescent="0.35">
      <c r="C4279" s="6" t="s">
        <v>6580</v>
      </c>
      <c r="D4279" s="7" t="s">
        <v>6048</v>
      </c>
      <c r="E4279" s="7" t="s">
        <v>6545</v>
      </c>
      <c r="F4279" s="8" t="s">
        <v>3910</v>
      </c>
      <c r="G4279" s="9">
        <v>436411.7647</v>
      </c>
      <c r="H4279" s="10">
        <v>2022</v>
      </c>
      <c r="I4279" s="10">
        <v>2022</v>
      </c>
      <c r="J4279" s="11" t="s">
        <v>6021</v>
      </c>
      <c r="K4279" s="12">
        <v>436411.7647</v>
      </c>
      <c r="L4279" s="12">
        <v>1</v>
      </c>
      <c r="M4279" s="33" t="str">
        <f>IF(_xlfn.XLOOKUP(C4279,Raw_Data_OS_23!$C$7:$C$4518,Raw_Data_OS_23!$G$7:$G$4518,"Paid/ Closed")="Paid/ Closed","Paid/ Closed", "Still_Outstanding")</f>
        <v>Still_Outstanding</v>
      </c>
      <c r="N4279" s="33">
        <f>IF(_xlfn.XLOOKUP(C4279,Raw_Data_Paid_23!$C$4:$C$2114,Raw_Data_Paid_23!$C$4:$C$2114,1)= 1,1,0)</f>
        <v>0</v>
      </c>
      <c r="O4279" t="str">
        <f>IF(M4279=$W$7,IF(AND(N4279,_xlfn.XLOOKUP(C4279,Raw_Data_OS_23!$C$7:$C$4518,Raw_Data_OS_23!$G$7:$G$4518,0)=G4279),"A",IF(_xlfn.XLOOKUP(C4279,Raw_Data_Paid_23!$C$4:$C$2114,Raw_Data_Paid_23!$C$4:$C$2114,"B1")="B1","B1","B2")),IF(_xlfn.XLOOKUP(C4279,Raw_Data_Paid_23!$C$4:$C$2114,Raw_Data_Paid_23!$C$4:$C$2114,"C1")="C1","C1","C2"))</f>
        <v>B2</v>
      </c>
      <c r="P4279" t="str">
        <f t="shared" si="116"/>
        <v>2022B2Motor Private</v>
      </c>
    </row>
    <row r="4280" spans="3:16" x14ac:dyDescent="0.35">
      <c r="C4280" s="6" t="s">
        <v>6581</v>
      </c>
      <c r="D4280" s="7" t="s">
        <v>6205</v>
      </c>
      <c r="E4280" s="7" t="s">
        <v>6554</v>
      </c>
      <c r="F4280" s="8" t="s">
        <v>3910</v>
      </c>
      <c r="G4280" s="9">
        <v>352941.1765</v>
      </c>
      <c r="H4280" s="10">
        <v>2022</v>
      </c>
      <c r="I4280" s="10">
        <v>2022</v>
      </c>
      <c r="J4280" s="11" t="s">
        <v>6021</v>
      </c>
      <c r="K4280" s="12">
        <v>352941.1765</v>
      </c>
      <c r="L4280" s="12">
        <v>1</v>
      </c>
      <c r="M4280" s="33" t="str">
        <f>IF(_xlfn.XLOOKUP(C4280,Raw_Data_OS_23!$C$7:$C$4518,Raw_Data_OS_23!$G$7:$G$4518,"Paid/ Closed")="Paid/ Closed","Paid/ Closed", "Still_Outstanding")</f>
        <v>Still_Outstanding</v>
      </c>
      <c r="N4280" s="33">
        <f>IF(_xlfn.XLOOKUP(C4280,Raw_Data_Paid_23!$C$4:$C$2114,Raw_Data_Paid_23!$C$4:$C$2114,1)= 1,1,0)</f>
        <v>0</v>
      </c>
      <c r="O4280" t="str">
        <f>IF(M4280=$W$7,IF(AND(N4280,_xlfn.XLOOKUP(C4280,Raw_Data_OS_23!$C$7:$C$4518,Raw_Data_OS_23!$G$7:$G$4518,0)=G4280),"A",IF(_xlfn.XLOOKUP(C4280,Raw_Data_Paid_23!$C$4:$C$2114,Raw_Data_Paid_23!$C$4:$C$2114,"B1")="B1","B1","B2")),IF(_xlfn.XLOOKUP(C4280,Raw_Data_Paid_23!$C$4:$C$2114,Raw_Data_Paid_23!$C$4:$C$2114,"C1")="C1","C1","C2"))</f>
        <v>B2</v>
      </c>
      <c r="P4280" t="str">
        <f t="shared" si="116"/>
        <v>2022B2Motor Private</v>
      </c>
    </row>
    <row r="4281" spans="3:16" x14ac:dyDescent="0.35">
      <c r="C4281" s="6" t="s">
        <v>6582</v>
      </c>
      <c r="D4281" s="7" t="s">
        <v>6568</v>
      </c>
      <c r="E4281" s="7" t="s">
        <v>6574</v>
      </c>
      <c r="F4281" s="8" t="s">
        <v>3910</v>
      </c>
      <c r="G4281" s="9">
        <v>250000</v>
      </c>
      <c r="H4281" s="10">
        <v>2022</v>
      </c>
      <c r="I4281" s="10">
        <v>2022</v>
      </c>
      <c r="J4281" s="11" t="s">
        <v>6406</v>
      </c>
      <c r="K4281" s="12">
        <v>250000</v>
      </c>
      <c r="L4281" s="12">
        <v>1</v>
      </c>
      <c r="M4281" s="33" t="str">
        <f>IF(_xlfn.XLOOKUP(C4281,Raw_Data_OS_23!$C$7:$C$4518,Raw_Data_OS_23!$G$7:$G$4518,"Paid/ Closed")="Paid/ Closed","Paid/ Closed", "Still_Outstanding")</f>
        <v>Still_Outstanding</v>
      </c>
      <c r="N4281" s="33">
        <f>IF(_xlfn.XLOOKUP(C4281,Raw_Data_Paid_23!$C$4:$C$2114,Raw_Data_Paid_23!$C$4:$C$2114,1)= 1,1,0)</f>
        <v>0</v>
      </c>
      <c r="O4281" t="str">
        <f>IF(M4281=$W$7,IF(AND(N4281,_xlfn.XLOOKUP(C4281,Raw_Data_OS_23!$C$7:$C$4518,Raw_Data_OS_23!$G$7:$G$4518,0)=G4281),"A",IF(_xlfn.XLOOKUP(C4281,Raw_Data_Paid_23!$C$4:$C$2114,Raw_Data_Paid_23!$C$4:$C$2114,"B1")="B1","B1","B2")),IF(_xlfn.XLOOKUP(C4281,Raw_Data_Paid_23!$C$4:$C$2114,Raw_Data_Paid_23!$C$4:$C$2114,"C1")="C1","C1","C2"))</f>
        <v>B2</v>
      </c>
      <c r="P4281" t="str">
        <f t="shared" si="116"/>
        <v>2022B2Motor Private</v>
      </c>
    </row>
    <row r="4282" spans="3:16" x14ac:dyDescent="0.35">
      <c r="C4282" s="6" t="s">
        <v>6583</v>
      </c>
      <c r="D4282" s="7" t="s">
        <v>6503</v>
      </c>
      <c r="E4282" s="7" t="s">
        <v>6497</v>
      </c>
      <c r="F4282" s="8" t="s">
        <v>3910</v>
      </c>
      <c r="G4282" s="9">
        <v>23200</v>
      </c>
      <c r="H4282" s="10">
        <v>2022</v>
      </c>
      <c r="I4282" s="10">
        <v>2022</v>
      </c>
      <c r="J4282" s="11" t="s">
        <v>6406</v>
      </c>
      <c r="K4282" s="12">
        <v>23200</v>
      </c>
      <c r="L4282" s="12">
        <v>1</v>
      </c>
      <c r="M4282" s="33" t="str">
        <f>IF(_xlfn.XLOOKUP(C4282,Raw_Data_OS_23!$C$7:$C$4518,Raw_Data_OS_23!$G$7:$G$4518,"Paid/ Closed")="Paid/ Closed","Paid/ Closed", "Still_Outstanding")</f>
        <v>Still_Outstanding</v>
      </c>
      <c r="N4282" s="33">
        <f>IF(_xlfn.XLOOKUP(C4282,Raw_Data_Paid_23!$C$4:$C$2114,Raw_Data_Paid_23!$C$4:$C$2114,1)= 1,1,0)</f>
        <v>1</v>
      </c>
      <c r="O4282" t="str">
        <f>IF(M4282=$W$7,IF(AND(N4282,_xlfn.XLOOKUP(C4282,Raw_Data_OS_23!$C$7:$C$4518,Raw_Data_OS_23!$G$7:$G$4518,0)=G4282),"A",IF(_xlfn.XLOOKUP(C4282,Raw_Data_Paid_23!$C$4:$C$2114,Raw_Data_Paid_23!$C$4:$C$2114,"B1")="B1","B1","B2")),IF(_xlfn.XLOOKUP(C4282,Raw_Data_Paid_23!$C$4:$C$2114,Raw_Data_Paid_23!$C$4:$C$2114,"C1")="C1","C1","C2"))</f>
        <v>B1</v>
      </c>
      <c r="P4282" t="str">
        <f t="shared" si="116"/>
        <v>2022B1Motor Private</v>
      </c>
    </row>
    <row r="4283" spans="3:16" x14ac:dyDescent="0.35">
      <c r="C4283" s="6" t="s">
        <v>6584</v>
      </c>
      <c r="D4283" s="7" t="s">
        <v>6357</v>
      </c>
      <c r="E4283" s="7" t="s">
        <v>6571</v>
      </c>
      <c r="F4283" s="8" t="s">
        <v>3910</v>
      </c>
      <c r="G4283" s="9">
        <v>50000</v>
      </c>
      <c r="H4283" s="10">
        <v>2021</v>
      </c>
      <c r="I4283" s="10">
        <v>2022</v>
      </c>
      <c r="J4283" s="11" t="s">
        <v>3138</v>
      </c>
      <c r="K4283" s="12">
        <v>50000</v>
      </c>
      <c r="L4283" s="12">
        <v>1</v>
      </c>
      <c r="M4283" s="33" t="str">
        <f>IF(_xlfn.XLOOKUP(C4283,Raw_Data_OS_23!$C$7:$C$4518,Raw_Data_OS_23!$G$7:$G$4518,"Paid/ Closed")="Paid/ Closed","Paid/ Closed", "Still_Outstanding")</f>
        <v>Paid/ Closed</v>
      </c>
      <c r="N4283" s="33">
        <f>IF(_xlfn.XLOOKUP(C4283,Raw_Data_Paid_23!$C$4:$C$2114,Raw_Data_Paid_23!$C$4:$C$2114,1)= 1,1,0)</f>
        <v>1</v>
      </c>
      <c r="O4283" t="str">
        <f>IF(M4283=$W$7,IF(AND(N4283,_xlfn.XLOOKUP(C4283,Raw_Data_OS_23!$C$7:$C$4518,Raw_Data_OS_23!$G$7:$G$4518,0)=G4283),"A",IF(_xlfn.XLOOKUP(C4283,Raw_Data_Paid_23!$C$4:$C$2114,Raw_Data_Paid_23!$C$4:$C$2114,"B1")="B1","B1","B2")),IF(_xlfn.XLOOKUP(C4283,Raw_Data_Paid_23!$C$4:$C$2114,Raw_Data_Paid_23!$C$4:$C$2114,"C1")="C1","C1","C2"))</f>
        <v>C1</v>
      </c>
      <c r="P4283" t="str">
        <f t="shared" si="116"/>
        <v>2021C1Motor Private</v>
      </c>
    </row>
    <row r="4284" spans="3:16" x14ac:dyDescent="0.35">
      <c r="C4284" s="6" t="s">
        <v>6585</v>
      </c>
      <c r="D4284" s="7" t="s">
        <v>6151</v>
      </c>
      <c r="E4284" s="7" t="s">
        <v>6443</v>
      </c>
      <c r="F4284" s="8" t="s">
        <v>3908</v>
      </c>
      <c r="G4284" s="9">
        <v>875091.17599999998</v>
      </c>
      <c r="H4284" s="10">
        <v>2022</v>
      </c>
      <c r="I4284" s="10">
        <v>2022</v>
      </c>
      <c r="J4284" s="11" t="s">
        <v>6021</v>
      </c>
      <c r="K4284" s="12">
        <v>875091.17599999998</v>
      </c>
      <c r="L4284" s="12">
        <v>1</v>
      </c>
      <c r="M4284" s="33" t="str">
        <f>IF(_xlfn.XLOOKUP(C4284,Raw_Data_OS_23!$C$7:$C$4518,Raw_Data_OS_23!$G$7:$G$4518,"Paid/ Closed")="Paid/ Closed","Paid/ Closed", "Still_Outstanding")</f>
        <v>Still_Outstanding</v>
      </c>
      <c r="N4284" s="33">
        <f>IF(_xlfn.XLOOKUP(C4284,Raw_Data_Paid_23!$C$4:$C$2114,Raw_Data_Paid_23!$C$4:$C$2114,1)= 1,1,0)</f>
        <v>1</v>
      </c>
      <c r="O4284" t="str">
        <f>IF(M4284=$W$7,IF(AND(N4284,_xlfn.XLOOKUP(C4284,Raw_Data_OS_23!$C$7:$C$4518,Raw_Data_OS_23!$G$7:$G$4518,0)=G4284),"A",IF(_xlfn.XLOOKUP(C4284,Raw_Data_Paid_23!$C$4:$C$2114,Raw_Data_Paid_23!$C$4:$C$2114,"B1")="B1","B1","B2")),IF(_xlfn.XLOOKUP(C4284,Raw_Data_Paid_23!$C$4:$C$2114,Raw_Data_Paid_23!$C$4:$C$2114,"C1")="C1","C1","C2"))</f>
        <v>B1</v>
      </c>
      <c r="P4284" t="str">
        <f t="shared" si="116"/>
        <v>2022B1Motor Commercial</v>
      </c>
    </row>
    <row r="4285" spans="3:16" x14ac:dyDescent="0.35">
      <c r="C4285" s="6" t="s">
        <v>6586</v>
      </c>
      <c r="D4285" s="7" t="s">
        <v>5782</v>
      </c>
      <c r="E4285" s="7" t="s">
        <v>5849</v>
      </c>
      <c r="F4285" s="8" t="s">
        <v>3910</v>
      </c>
      <c r="G4285" s="9">
        <v>89000</v>
      </c>
      <c r="H4285" s="10">
        <v>2021</v>
      </c>
      <c r="I4285" s="10">
        <v>2021</v>
      </c>
      <c r="J4285" s="11" t="s">
        <v>2250</v>
      </c>
      <c r="K4285" s="12">
        <v>89000</v>
      </c>
      <c r="L4285" s="12">
        <v>1</v>
      </c>
      <c r="M4285" s="33" t="str">
        <f>IF(_xlfn.XLOOKUP(C4285,Raw_Data_OS_23!$C$7:$C$4518,Raw_Data_OS_23!$G$7:$G$4518,"Paid/ Closed")="Paid/ Closed","Paid/ Closed", "Still_Outstanding")</f>
        <v>Still_Outstanding</v>
      </c>
      <c r="N4285" s="33">
        <f>IF(_xlfn.XLOOKUP(C4285,Raw_Data_Paid_23!$C$4:$C$2114,Raw_Data_Paid_23!$C$4:$C$2114,1)= 1,1,0)</f>
        <v>1</v>
      </c>
      <c r="O4285" t="str">
        <f>IF(M4285=$W$7,IF(AND(N4285,_xlfn.XLOOKUP(C4285,Raw_Data_OS_23!$C$7:$C$4518,Raw_Data_OS_23!$G$7:$G$4518,0)=G4285),"A",IF(_xlfn.XLOOKUP(C4285,Raw_Data_Paid_23!$C$4:$C$2114,Raw_Data_Paid_23!$C$4:$C$2114,"B1")="B1","B1","B2")),IF(_xlfn.XLOOKUP(C4285,Raw_Data_Paid_23!$C$4:$C$2114,Raw_Data_Paid_23!$C$4:$C$2114,"C1")="C1","C1","C2"))</f>
        <v>B1</v>
      </c>
      <c r="P4285" t="str">
        <f t="shared" si="116"/>
        <v>2021B1Motor Private</v>
      </c>
    </row>
    <row r="4286" spans="3:16" x14ac:dyDescent="0.35">
      <c r="C4286" s="6" t="s">
        <v>6587</v>
      </c>
      <c r="D4286" s="7" t="s">
        <v>6443</v>
      </c>
      <c r="E4286" s="7" t="s">
        <v>6513</v>
      </c>
      <c r="F4286" s="8" t="s">
        <v>658</v>
      </c>
      <c r="G4286" s="9">
        <v>39000</v>
      </c>
      <c r="H4286" s="10">
        <v>2022</v>
      </c>
      <c r="I4286" s="10">
        <v>2022</v>
      </c>
      <c r="J4286" s="11" t="s">
        <v>6406</v>
      </c>
      <c r="K4286" s="12">
        <v>39000</v>
      </c>
      <c r="L4286" s="12">
        <v>1</v>
      </c>
      <c r="M4286" s="33" t="str">
        <f>IF(_xlfn.XLOOKUP(C4286,Raw_Data_OS_23!$C$7:$C$4518,Raw_Data_OS_23!$G$7:$G$4518,"Paid/ Closed")="Paid/ Closed","Paid/ Closed", "Still_Outstanding")</f>
        <v>Still_Outstanding</v>
      </c>
      <c r="N4286" s="33">
        <f>IF(_xlfn.XLOOKUP(C4286,Raw_Data_Paid_23!$C$4:$C$2114,Raw_Data_Paid_23!$C$4:$C$2114,1)= 1,1,0)</f>
        <v>1</v>
      </c>
      <c r="O4286" t="str">
        <f>IF(M4286=$W$7,IF(AND(N4286,_xlfn.XLOOKUP(C4286,Raw_Data_OS_23!$C$7:$C$4518,Raw_Data_OS_23!$G$7:$G$4518,0)=G4286),"A",IF(_xlfn.XLOOKUP(C4286,Raw_Data_Paid_23!$C$4:$C$2114,Raw_Data_Paid_23!$C$4:$C$2114,"B1")="B1","B1","B2")),IF(_xlfn.XLOOKUP(C4286,Raw_Data_Paid_23!$C$4:$C$2114,Raw_Data_Paid_23!$C$4:$C$2114,"C1")="C1","C1","C2"))</f>
        <v>B1</v>
      </c>
      <c r="P4286" t="str">
        <f t="shared" ref="P4286:P4349" si="117">H4286&amp;O4286&amp;F4286</f>
        <v>2022B1Workmen's Compensation</v>
      </c>
    </row>
    <row r="4287" spans="3:16" x14ac:dyDescent="0.35">
      <c r="C4287" s="6" t="s">
        <v>6588</v>
      </c>
      <c r="D4287" s="7" t="s">
        <v>6589</v>
      </c>
      <c r="E4287" s="7" t="s">
        <v>6590</v>
      </c>
      <c r="F4287" s="8" t="s">
        <v>3910</v>
      </c>
      <c r="G4287" s="9">
        <v>200000</v>
      </c>
      <c r="H4287" s="10">
        <v>2022</v>
      </c>
      <c r="I4287" s="10">
        <v>2022</v>
      </c>
      <c r="J4287" s="11" t="s">
        <v>6406</v>
      </c>
      <c r="K4287" s="12">
        <v>300000</v>
      </c>
      <c r="L4287" s="12">
        <v>1</v>
      </c>
      <c r="M4287" s="33" t="str">
        <f>IF(_xlfn.XLOOKUP(C4287,Raw_Data_OS_23!$C$7:$C$4518,Raw_Data_OS_23!$G$7:$G$4518,"Paid/ Closed")="Paid/ Closed","Paid/ Closed", "Still_Outstanding")</f>
        <v>Still_Outstanding</v>
      </c>
      <c r="N4287" s="33">
        <f>IF(_xlfn.XLOOKUP(C4287,Raw_Data_Paid_23!$C$4:$C$2114,Raw_Data_Paid_23!$C$4:$C$2114,1)= 1,1,0)</f>
        <v>0</v>
      </c>
      <c r="O4287" t="str">
        <f>IF(M4287=$W$7,IF(AND(N4287,_xlfn.XLOOKUP(C4287,Raw_Data_OS_23!$C$7:$C$4518,Raw_Data_OS_23!$G$7:$G$4518,0)=G4287),"A",IF(_xlfn.XLOOKUP(C4287,Raw_Data_Paid_23!$C$4:$C$2114,Raw_Data_Paid_23!$C$4:$C$2114,"B1")="B1","B1","B2")),IF(_xlfn.XLOOKUP(C4287,Raw_Data_Paid_23!$C$4:$C$2114,Raw_Data_Paid_23!$C$4:$C$2114,"C1")="C1","C1","C2"))</f>
        <v>B2</v>
      </c>
      <c r="P4287" t="str">
        <f t="shared" si="117"/>
        <v>2022B2Motor Private</v>
      </c>
    </row>
    <row r="4288" spans="3:16" x14ac:dyDescent="0.35">
      <c r="C4288" s="6" t="s">
        <v>6591</v>
      </c>
      <c r="D4288" s="7" t="s">
        <v>5965</v>
      </c>
      <c r="E4288" s="7" t="s">
        <v>6420</v>
      </c>
      <c r="F4288" s="8" t="s">
        <v>4199</v>
      </c>
      <c r="G4288" s="9">
        <v>55000</v>
      </c>
      <c r="H4288" s="10">
        <v>2021</v>
      </c>
      <c r="I4288" s="10">
        <v>2022</v>
      </c>
      <c r="J4288" s="11" t="s">
        <v>3138</v>
      </c>
      <c r="K4288" s="12">
        <v>55000</v>
      </c>
      <c r="L4288" s="12">
        <v>1</v>
      </c>
      <c r="M4288" s="33" t="str">
        <f>IF(_xlfn.XLOOKUP(C4288,Raw_Data_OS_23!$C$7:$C$4518,Raw_Data_OS_23!$G$7:$G$4518,"Paid/ Closed")="Paid/ Closed","Paid/ Closed", "Still_Outstanding")</f>
        <v>Still_Outstanding</v>
      </c>
      <c r="N4288" s="33">
        <f>IF(_xlfn.XLOOKUP(C4288,Raw_Data_Paid_23!$C$4:$C$2114,Raw_Data_Paid_23!$C$4:$C$2114,1)= 1,1,0)</f>
        <v>1</v>
      </c>
      <c r="O4288" t="str">
        <f>IF(M4288=$W$7,IF(AND(N4288,_xlfn.XLOOKUP(C4288,Raw_Data_OS_23!$C$7:$C$4518,Raw_Data_OS_23!$G$7:$G$4518,0)=G4288),"A",IF(_xlfn.XLOOKUP(C4288,Raw_Data_Paid_23!$C$4:$C$2114,Raw_Data_Paid_23!$C$4:$C$2114,"B1")="B1","B1","B2")),IF(_xlfn.XLOOKUP(C4288,Raw_Data_Paid_23!$C$4:$C$2114,Raw_Data_Paid_23!$C$4:$C$2114,"C1")="C1","C1","C2"))</f>
        <v>B1</v>
      </c>
      <c r="P4288" t="str">
        <f t="shared" si="117"/>
        <v>2021B1Theft</v>
      </c>
    </row>
    <row r="4289" spans="3:16" x14ac:dyDescent="0.35">
      <c r="C4289" s="6" t="s">
        <v>6592</v>
      </c>
      <c r="D4289" s="7" t="s">
        <v>6593</v>
      </c>
      <c r="E4289" s="7" t="s">
        <v>6590</v>
      </c>
      <c r="F4289" s="8" t="s">
        <v>3910</v>
      </c>
      <c r="G4289" s="9">
        <v>20000</v>
      </c>
      <c r="H4289" s="10">
        <v>2022</v>
      </c>
      <c r="I4289" s="10">
        <v>2022</v>
      </c>
      <c r="J4289" s="11" t="s">
        <v>6406</v>
      </c>
      <c r="K4289" s="12">
        <v>20000</v>
      </c>
      <c r="L4289" s="12">
        <v>1</v>
      </c>
      <c r="M4289" s="33" t="str">
        <f>IF(_xlfn.XLOOKUP(C4289,Raw_Data_OS_23!$C$7:$C$4518,Raw_Data_OS_23!$G$7:$G$4518,"Paid/ Closed")="Paid/ Closed","Paid/ Closed", "Still_Outstanding")</f>
        <v>Still_Outstanding</v>
      </c>
      <c r="N4289" s="33">
        <f>IF(_xlfn.XLOOKUP(C4289,Raw_Data_Paid_23!$C$4:$C$2114,Raw_Data_Paid_23!$C$4:$C$2114,1)= 1,1,0)</f>
        <v>1</v>
      </c>
      <c r="O4289" t="str">
        <f>IF(M4289=$W$7,IF(AND(N4289,_xlfn.XLOOKUP(C4289,Raw_Data_OS_23!$C$7:$C$4518,Raw_Data_OS_23!$G$7:$G$4518,0)=G4289),"A",IF(_xlfn.XLOOKUP(C4289,Raw_Data_Paid_23!$C$4:$C$2114,Raw_Data_Paid_23!$C$4:$C$2114,"B1")="B1","B1","B2")),IF(_xlfn.XLOOKUP(C4289,Raw_Data_Paid_23!$C$4:$C$2114,Raw_Data_Paid_23!$C$4:$C$2114,"C1")="C1","C1","C2"))</f>
        <v>A</v>
      </c>
      <c r="P4289" t="str">
        <f t="shared" si="117"/>
        <v>2022AMotor Private</v>
      </c>
    </row>
    <row r="4290" spans="3:16" x14ac:dyDescent="0.35">
      <c r="C4290" s="6" t="s">
        <v>6594</v>
      </c>
      <c r="D4290" s="7" t="s">
        <v>6517</v>
      </c>
      <c r="E4290" s="7" t="s">
        <v>6593</v>
      </c>
      <c r="F4290" s="8" t="s">
        <v>3910</v>
      </c>
      <c r="G4290" s="9">
        <v>267285.86170000001</v>
      </c>
      <c r="H4290" s="10">
        <v>2022</v>
      </c>
      <c r="I4290" s="10">
        <v>2022</v>
      </c>
      <c r="J4290" s="11" t="s">
        <v>6406</v>
      </c>
      <c r="K4290" s="12">
        <v>267285.86170000001</v>
      </c>
      <c r="L4290" s="12">
        <v>1</v>
      </c>
      <c r="M4290" s="33" t="str">
        <f>IF(_xlfn.XLOOKUP(C4290,Raw_Data_OS_23!$C$7:$C$4518,Raw_Data_OS_23!$G$7:$G$4518,"Paid/ Closed")="Paid/ Closed","Paid/ Closed", "Still_Outstanding")</f>
        <v>Still_Outstanding</v>
      </c>
      <c r="N4290" s="33">
        <f>IF(_xlfn.XLOOKUP(C4290,Raw_Data_Paid_23!$C$4:$C$2114,Raw_Data_Paid_23!$C$4:$C$2114,1)= 1,1,0)</f>
        <v>0</v>
      </c>
      <c r="O4290" t="str">
        <f>IF(M4290=$W$7,IF(AND(N4290,_xlfn.XLOOKUP(C4290,Raw_Data_OS_23!$C$7:$C$4518,Raw_Data_OS_23!$G$7:$G$4518,0)=G4290),"A",IF(_xlfn.XLOOKUP(C4290,Raw_Data_Paid_23!$C$4:$C$2114,Raw_Data_Paid_23!$C$4:$C$2114,"B1")="B1","B1","B2")),IF(_xlfn.XLOOKUP(C4290,Raw_Data_Paid_23!$C$4:$C$2114,Raw_Data_Paid_23!$C$4:$C$2114,"C1")="C1","C1","C2"))</f>
        <v>B2</v>
      </c>
      <c r="P4290" t="str">
        <f t="shared" si="117"/>
        <v>2022B2Motor Private</v>
      </c>
    </row>
    <row r="4291" spans="3:16" x14ac:dyDescent="0.35">
      <c r="C4291" s="6" t="s">
        <v>6595</v>
      </c>
      <c r="D4291" s="7" t="s">
        <v>6446</v>
      </c>
      <c r="E4291" s="7" t="s">
        <v>6470</v>
      </c>
      <c r="F4291" s="8" t="s">
        <v>4248</v>
      </c>
      <c r="G4291" s="9">
        <v>100000</v>
      </c>
      <c r="H4291" s="10">
        <v>2022</v>
      </c>
      <c r="I4291" s="10">
        <v>2022</v>
      </c>
      <c r="J4291" s="11" t="s">
        <v>6406</v>
      </c>
      <c r="K4291" s="12">
        <v>6839.6429817850003</v>
      </c>
      <c r="L4291" s="12">
        <v>1</v>
      </c>
      <c r="M4291" s="33" t="str">
        <f>IF(_xlfn.XLOOKUP(C4291,Raw_Data_OS_23!$C$7:$C$4518,Raw_Data_OS_23!$G$7:$G$4518,"Paid/ Closed")="Paid/ Closed","Paid/ Closed", "Still_Outstanding")</f>
        <v>Still_Outstanding</v>
      </c>
      <c r="N4291" s="33">
        <f>IF(_xlfn.XLOOKUP(C4291,Raw_Data_Paid_23!$C$4:$C$2114,Raw_Data_Paid_23!$C$4:$C$2114,1)= 1,1,0)</f>
        <v>1</v>
      </c>
      <c r="O4291" t="str">
        <f>IF(M4291=$W$7,IF(AND(N4291,_xlfn.XLOOKUP(C4291,Raw_Data_OS_23!$C$7:$C$4518,Raw_Data_OS_23!$G$7:$G$4518,0)=G4291),"A",IF(_xlfn.XLOOKUP(C4291,Raw_Data_Paid_23!$C$4:$C$2114,Raw_Data_Paid_23!$C$4:$C$2114,"B1")="B1","B1","B2")),IF(_xlfn.XLOOKUP(C4291,Raw_Data_Paid_23!$C$4:$C$2114,Raw_Data_Paid_23!$C$4:$C$2114,"C1")="C1","C1","C2"))</f>
        <v>B1</v>
      </c>
      <c r="P4291" t="str">
        <f t="shared" si="117"/>
        <v>2022B1Fire Industrial</v>
      </c>
    </row>
    <row r="4292" spans="3:16" x14ac:dyDescent="0.35">
      <c r="C4292" s="6" t="s">
        <v>6596</v>
      </c>
      <c r="D4292" s="7" t="s">
        <v>6461</v>
      </c>
      <c r="E4292" s="7" t="s">
        <v>6513</v>
      </c>
      <c r="F4292" s="8" t="s">
        <v>3910</v>
      </c>
      <c r="G4292" s="9">
        <v>90400</v>
      </c>
      <c r="H4292" s="10">
        <v>2022</v>
      </c>
      <c r="I4292" s="10">
        <v>2022</v>
      </c>
      <c r="J4292" s="11" t="s">
        <v>6406</v>
      </c>
      <c r="K4292" s="12">
        <v>90400</v>
      </c>
      <c r="L4292" s="12">
        <v>1</v>
      </c>
      <c r="M4292" s="33" t="str">
        <f>IF(_xlfn.XLOOKUP(C4292,Raw_Data_OS_23!$C$7:$C$4518,Raw_Data_OS_23!$G$7:$G$4518,"Paid/ Closed")="Paid/ Closed","Paid/ Closed", "Still_Outstanding")</f>
        <v>Still_Outstanding</v>
      </c>
      <c r="N4292" s="33">
        <f>IF(_xlfn.XLOOKUP(C4292,Raw_Data_Paid_23!$C$4:$C$2114,Raw_Data_Paid_23!$C$4:$C$2114,1)= 1,1,0)</f>
        <v>0</v>
      </c>
      <c r="O4292" t="str">
        <f>IF(M4292=$W$7,IF(AND(N4292,_xlfn.XLOOKUP(C4292,Raw_Data_OS_23!$C$7:$C$4518,Raw_Data_OS_23!$G$7:$G$4518,0)=G4292),"A",IF(_xlfn.XLOOKUP(C4292,Raw_Data_Paid_23!$C$4:$C$2114,Raw_Data_Paid_23!$C$4:$C$2114,"B1")="B1","B1","B2")),IF(_xlfn.XLOOKUP(C4292,Raw_Data_Paid_23!$C$4:$C$2114,Raw_Data_Paid_23!$C$4:$C$2114,"C1")="C1","C1","C2"))</f>
        <v>B2</v>
      </c>
      <c r="P4292" t="str">
        <f t="shared" si="117"/>
        <v>2022B2Motor Private</v>
      </c>
    </row>
    <row r="4293" spans="3:16" x14ac:dyDescent="0.35">
      <c r="C4293" s="6" t="s">
        <v>6597</v>
      </c>
      <c r="D4293" s="7" t="s">
        <v>6202</v>
      </c>
      <c r="E4293" s="7" t="s">
        <v>6598</v>
      </c>
      <c r="F4293" s="8" t="s">
        <v>3910</v>
      </c>
      <c r="G4293" s="9">
        <v>205882.3529</v>
      </c>
      <c r="H4293" s="10">
        <v>2022</v>
      </c>
      <c r="I4293" s="10">
        <v>2022</v>
      </c>
      <c r="J4293" s="11" t="s">
        <v>6021</v>
      </c>
      <c r="K4293" s="12">
        <v>205882.3529</v>
      </c>
      <c r="L4293" s="12">
        <v>1</v>
      </c>
      <c r="M4293" s="33" t="str">
        <f>IF(_xlfn.XLOOKUP(C4293,Raw_Data_OS_23!$C$7:$C$4518,Raw_Data_OS_23!$G$7:$G$4518,"Paid/ Closed")="Paid/ Closed","Paid/ Closed", "Still_Outstanding")</f>
        <v>Still_Outstanding</v>
      </c>
      <c r="N4293" s="33">
        <f>IF(_xlfn.XLOOKUP(C4293,Raw_Data_Paid_23!$C$4:$C$2114,Raw_Data_Paid_23!$C$4:$C$2114,1)= 1,1,0)</f>
        <v>1</v>
      </c>
      <c r="O4293" t="str">
        <f>IF(M4293=$W$7,IF(AND(N4293,_xlfn.XLOOKUP(C4293,Raw_Data_OS_23!$C$7:$C$4518,Raw_Data_OS_23!$G$7:$G$4518,0)=G4293),"A",IF(_xlfn.XLOOKUP(C4293,Raw_Data_Paid_23!$C$4:$C$2114,Raw_Data_Paid_23!$C$4:$C$2114,"B1")="B1","B1","B2")),IF(_xlfn.XLOOKUP(C4293,Raw_Data_Paid_23!$C$4:$C$2114,Raw_Data_Paid_23!$C$4:$C$2114,"C1")="C1","C1","C2"))</f>
        <v>B1</v>
      </c>
      <c r="P4293" t="str">
        <f t="shared" si="117"/>
        <v>2022B1Motor Private</v>
      </c>
    </row>
    <row r="4294" spans="3:16" x14ac:dyDescent="0.35">
      <c r="C4294" s="6" t="s">
        <v>6599</v>
      </c>
      <c r="D4294" s="7" t="s">
        <v>6600</v>
      </c>
      <c r="E4294" s="7" t="s">
        <v>6601</v>
      </c>
      <c r="F4294" s="8" t="s">
        <v>3910</v>
      </c>
      <c r="G4294" s="9">
        <v>125000</v>
      </c>
      <c r="H4294" s="10">
        <v>2022</v>
      </c>
      <c r="I4294" s="10">
        <v>2022</v>
      </c>
      <c r="J4294" s="11" t="s">
        <v>6406</v>
      </c>
      <c r="K4294" s="12">
        <v>125000</v>
      </c>
      <c r="L4294" s="12">
        <v>1</v>
      </c>
      <c r="M4294" s="33" t="str">
        <f>IF(_xlfn.XLOOKUP(C4294,Raw_Data_OS_23!$C$7:$C$4518,Raw_Data_OS_23!$G$7:$G$4518,"Paid/ Closed")="Paid/ Closed","Paid/ Closed", "Still_Outstanding")</f>
        <v>Still_Outstanding</v>
      </c>
      <c r="N4294" s="33">
        <f>IF(_xlfn.XLOOKUP(C4294,Raw_Data_Paid_23!$C$4:$C$2114,Raw_Data_Paid_23!$C$4:$C$2114,1)= 1,1,0)</f>
        <v>0</v>
      </c>
      <c r="O4294" t="str">
        <f>IF(M4294=$W$7,IF(AND(N4294,_xlfn.XLOOKUP(C4294,Raw_Data_OS_23!$C$7:$C$4518,Raw_Data_OS_23!$G$7:$G$4518,0)=G4294),"A",IF(_xlfn.XLOOKUP(C4294,Raw_Data_Paid_23!$C$4:$C$2114,Raw_Data_Paid_23!$C$4:$C$2114,"B1")="B1","B1","B2")),IF(_xlfn.XLOOKUP(C4294,Raw_Data_Paid_23!$C$4:$C$2114,Raw_Data_Paid_23!$C$4:$C$2114,"C1")="C1","C1","C2"))</f>
        <v>B2</v>
      </c>
      <c r="P4294" t="str">
        <f t="shared" si="117"/>
        <v>2022B2Motor Private</v>
      </c>
    </row>
    <row r="4295" spans="3:16" x14ac:dyDescent="0.35">
      <c r="C4295" s="6" t="s">
        <v>6602</v>
      </c>
      <c r="D4295" s="7" t="s">
        <v>6600</v>
      </c>
      <c r="E4295" s="7" t="s">
        <v>6603</v>
      </c>
      <c r="F4295" s="8" t="s">
        <v>3910</v>
      </c>
      <c r="G4295" s="9">
        <v>80000</v>
      </c>
      <c r="H4295" s="10">
        <v>2022</v>
      </c>
      <c r="I4295" s="10">
        <v>2022</v>
      </c>
      <c r="J4295" s="11" t="s">
        <v>6406</v>
      </c>
      <c r="K4295" s="12">
        <v>80000</v>
      </c>
      <c r="L4295" s="12">
        <v>1</v>
      </c>
      <c r="M4295" s="33" t="str">
        <f>IF(_xlfn.XLOOKUP(C4295,Raw_Data_OS_23!$C$7:$C$4518,Raw_Data_OS_23!$G$7:$G$4518,"Paid/ Closed")="Paid/ Closed","Paid/ Closed", "Still_Outstanding")</f>
        <v>Still_Outstanding</v>
      </c>
      <c r="N4295" s="33">
        <f>IF(_xlfn.XLOOKUP(C4295,Raw_Data_Paid_23!$C$4:$C$2114,Raw_Data_Paid_23!$C$4:$C$2114,1)= 1,1,0)</f>
        <v>1</v>
      </c>
      <c r="O4295" t="str">
        <f>IF(M4295=$W$7,IF(AND(N4295,_xlfn.XLOOKUP(C4295,Raw_Data_OS_23!$C$7:$C$4518,Raw_Data_OS_23!$G$7:$G$4518,0)=G4295),"A",IF(_xlfn.XLOOKUP(C4295,Raw_Data_Paid_23!$C$4:$C$2114,Raw_Data_Paid_23!$C$4:$C$2114,"B1")="B1","B1","B2")),IF(_xlfn.XLOOKUP(C4295,Raw_Data_Paid_23!$C$4:$C$2114,Raw_Data_Paid_23!$C$4:$C$2114,"C1")="C1","C1","C2"))</f>
        <v>B1</v>
      </c>
      <c r="P4295" t="str">
        <f t="shared" si="117"/>
        <v>2022B1Motor Private</v>
      </c>
    </row>
    <row r="4296" spans="3:16" x14ac:dyDescent="0.35">
      <c r="C4296" s="6" t="s">
        <v>6604</v>
      </c>
      <c r="D4296" s="7" t="s">
        <v>5321</v>
      </c>
      <c r="E4296" s="7" t="s">
        <v>6590</v>
      </c>
      <c r="F4296" s="8" t="s">
        <v>3910</v>
      </c>
      <c r="G4296" s="9">
        <v>50000</v>
      </c>
      <c r="H4296" s="10">
        <v>2021</v>
      </c>
      <c r="I4296" s="10">
        <v>2022</v>
      </c>
      <c r="J4296" s="11" t="s">
        <v>21</v>
      </c>
      <c r="K4296" s="12">
        <v>50000</v>
      </c>
      <c r="L4296" s="12">
        <v>1</v>
      </c>
      <c r="M4296" s="33" t="str">
        <f>IF(_xlfn.XLOOKUP(C4296,Raw_Data_OS_23!$C$7:$C$4518,Raw_Data_OS_23!$G$7:$G$4518,"Paid/ Closed")="Paid/ Closed","Paid/ Closed", "Still_Outstanding")</f>
        <v>Paid/ Closed</v>
      </c>
      <c r="N4296" s="33">
        <f>IF(_xlfn.XLOOKUP(C4296,Raw_Data_Paid_23!$C$4:$C$2114,Raw_Data_Paid_23!$C$4:$C$2114,1)= 1,1,0)</f>
        <v>1</v>
      </c>
      <c r="O4296" t="str">
        <f>IF(M4296=$W$7,IF(AND(N4296,_xlfn.XLOOKUP(C4296,Raw_Data_OS_23!$C$7:$C$4518,Raw_Data_OS_23!$G$7:$G$4518,0)=G4296),"A",IF(_xlfn.XLOOKUP(C4296,Raw_Data_Paid_23!$C$4:$C$2114,Raw_Data_Paid_23!$C$4:$C$2114,"B1")="B1","B1","B2")),IF(_xlfn.XLOOKUP(C4296,Raw_Data_Paid_23!$C$4:$C$2114,Raw_Data_Paid_23!$C$4:$C$2114,"C1")="C1","C1","C2"))</f>
        <v>C1</v>
      </c>
      <c r="P4296" t="str">
        <f t="shared" si="117"/>
        <v>2021C1Motor Private</v>
      </c>
    </row>
    <row r="4297" spans="3:16" x14ac:dyDescent="0.35">
      <c r="C4297" s="6" t="s">
        <v>6605</v>
      </c>
      <c r="D4297" s="7" t="s">
        <v>4390</v>
      </c>
      <c r="E4297" s="7" t="s">
        <v>6601</v>
      </c>
      <c r="F4297" s="8" t="s">
        <v>3910</v>
      </c>
      <c r="G4297" s="9">
        <v>50000</v>
      </c>
      <c r="H4297" s="10">
        <v>2020</v>
      </c>
      <c r="I4297" s="10">
        <v>2022</v>
      </c>
      <c r="J4297" s="11" t="s">
        <v>35</v>
      </c>
      <c r="K4297" s="12">
        <v>50000</v>
      </c>
      <c r="L4297" s="12">
        <v>1</v>
      </c>
      <c r="M4297" s="33" t="str">
        <f>IF(_xlfn.XLOOKUP(C4297,Raw_Data_OS_23!$C$7:$C$4518,Raw_Data_OS_23!$G$7:$G$4518,"Paid/ Closed")="Paid/ Closed","Paid/ Closed", "Still_Outstanding")</f>
        <v>Still_Outstanding</v>
      </c>
      <c r="N4297" s="33">
        <f>IF(_xlfn.XLOOKUP(C4297,Raw_Data_Paid_23!$C$4:$C$2114,Raw_Data_Paid_23!$C$4:$C$2114,1)= 1,1,0)</f>
        <v>1</v>
      </c>
      <c r="O4297" t="str">
        <f>IF(M4297=$W$7,IF(AND(N4297,_xlfn.XLOOKUP(C4297,Raw_Data_OS_23!$C$7:$C$4518,Raw_Data_OS_23!$G$7:$G$4518,0)=G4297),"A",IF(_xlfn.XLOOKUP(C4297,Raw_Data_Paid_23!$C$4:$C$2114,Raw_Data_Paid_23!$C$4:$C$2114,"B1")="B1","B1","B2")),IF(_xlfn.XLOOKUP(C4297,Raw_Data_Paid_23!$C$4:$C$2114,Raw_Data_Paid_23!$C$4:$C$2114,"C1")="C1","C1","C2"))</f>
        <v>A</v>
      </c>
      <c r="P4297" t="str">
        <f t="shared" si="117"/>
        <v>2020AMotor Private</v>
      </c>
    </row>
    <row r="4298" spans="3:16" x14ac:dyDescent="0.35">
      <c r="C4298" s="6" t="s">
        <v>6606</v>
      </c>
      <c r="D4298" s="7" t="s">
        <v>6607</v>
      </c>
      <c r="E4298" s="7" t="s">
        <v>6608</v>
      </c>
      <c r="F4298" s="8" t="s">
        <v>3910</v>
      </c>
      <c r="G4298" s="9">
        <v>90000</v>
      </c>
      <c r="H4298" s="10">
        <v>2022</v>
      </c>
      <c r="I4298" s="10">
        <v>2022</v>
      </c>
      <c r="J4298" s="11" t="s">
        <v>6021</v>
      </c>
      <c r="K4298" s="12">
        <v>90000</v>
      </c>
      <c r="L4298" s="12">
        <v>1</v>
      </c>
      <c r="M4298" s="33" t="str">
        <f>IF(_xlfn.XLOOKUP(C4298,Raw_Data_OS_23!$C$7:$C$4518,Raw_Data_OS_23!$G$7:$G$4518,"Paid/ Closed")="Paid/ Closed","Paid/ Closed", "Still_Outstanding")</f>
        <v>Still_Outstanding</v>
      </c>
      <c r="N4298" s="33">
        <f>IF(_xlfn.XLOOKUP(C4298,Raw_Data_Paid_23!$C$4:$C$2114,Raw_Data_Paid_23!$C$4:$C$2114,1)= 1,1,0)</f>
        <v>0</v>
      </c>
      <c r="O4298" t="str">
        <f>IF(M4298=$W$7,IF(AND(N4298,_xlfn.XLOOKUP(C4298,Raw_Data_OS_23!$C$7:$C$4518,Raw_Data_OS_23!$G$7:$G$4518,0)=G4298),"A",IF(_xlfn.XLOOKUP(C4298,Raw_Data_Paid_23!$C$4:$C$2114,Raw_Data_Paid_23!$C$4:$C$2114,"B1")="B1","B1","B2")),IF(_xlfn.XLOOKUP(C4298,Raw_Data_Paid_23!$C$4:$C$2114,Raw_Data_Paid_23!$C$4:$C$2114,"C1")="C1","C1","C2"))</f>
        <v>B2</v>
      </c>
      <c r="P4298" t="str">
        <f t="shared" si="117"/>
        <v>2022B2Motor Private</v>
      </c>
    </row>
    <row r="4299" spans="3:16" x14ac:dyDescent="0.35">
      <c r="C4299" s="6" t="s">
        <v>6609</v>
      </c>
      <c r="D4299" s="7" t="s">
        <v>6610</v>
      </c>
      <c r="E4299" s="7" t="s">
        <v>6608</v>
      </c>
      <c r="F4299" s="8" t="s">
        <v>3910</v>
      </c>
      <c r="G4299" s="9">
        <v>100000</v>
      </c>
      <c r="H4299" s="10">
        <v>2022</v>
      </c>
      <c r="I4299" s="10">
        <v>2022</v>
      </c>
      <c r="J4299" s="11" t="s">
        <v>6406</v>
      </c>
      <c r="K4299" s="12">
        <v>100000</v>
      </c>
      <c r="L4299" s="12">
        <v>1</v>
      </c>
      <c r="M4299" s="33" t="str">
        <f>IF(_xlfn.XLOOKUP(C4299,Raw_Data_OS_23!$C$7:$C$4518,Raw_Data_OS_23!$G$7:$G$4518,"Paid/ Closed")="Paid/ Closed","Paid/ Closed", "Still_Outstanding")</f>
        <v>Still_Outstanding</v>
      </c>
      <c r="N4299" s="33">
        <f>IF(_xlfn.XLOOKUP(C4299,Raw_Data_Paid_23!$C$4:$C$2114,Raw_Data_Paid_23!$C$4:$C$2114,1)= 1,1,0)</f>
        <v>1</v>
      </c>
      <c r="O4299" t="str">
        <f>IF(M4299=$W$7,IF(AND(N4299,_xlfn.XLOOKUP(C4299,Raw_Data_OS_23!$C$7:$C$4518,Raw_Data_OS_23!$G$7:$G$4518,0)=G4299),"A",IF(_xlfn.XLOOKUP(C4299,Raw_Data_Paid_23!$C$4:$C$2114,Raw_Data_Paid_23!$C$4:$C$2114,"B1")="B1","B1","B2")),IF(_xlfn.XLOOKUP(C4299,Raw_Data_Paid_23!$C$4:$C$2114,Raw_Data_Paid_23!$C$4:$C$2114,"C1")="C1","C1","C2"))</f>
        <v>B1</v>
      </c>
      <c r="P4299" t="str">
        <f t="shared" si="117"/>
        <v>2022B1Motor Private</v>
      </c>
    </row>
    <row r="4300" spans="3:16" x14ac:dyDescent="0.35">
      <c r="C4300" s="6" t="s">
        <v>6611</v>
      </c>
      <c r="D4300" s="7" t="s">
        <v>5850</v>
      </c>
      <c r="E4300" s="7" t="s">
        <v>5899</v>
      </c>
      <c r="F4300" s="8" t="s">
        <v>3910</v>
      </c>
      <c r="G4300" s="9">
        <v>10000</v>
      </c>
      <c r="H4300" s="10">
        <v>2021</v>
      </c>
      <c r="I4300" s="10">
        <v>2021</v>
      </c>
      <c r="J4300" s="11" t="s">
        <v>3073</v>
      </c>
      <c r="K4300" s="12">
        <v>10000</v>
      </c>
      <c r="L4300" s="12">
        <v>1</v>
      </c>
      <c r="M4300" s="33" t="str">
        <f>IF(_xlfn.XLOOKUP(C4300,Raw_Data_OS_23!$C$7:$C$4518,Raw_Data_OS_23!$G$7:$G$4518,"Paid/ Closed")="Paid/ Closed","Paid/ Closed", "Still_Outstanding")</f>
        <v>Paid/ Closed</v>
      </c>
      <c r="N4300" s="33">
        <f>IF(_xlfn.XLOOKUP(C4300,Raw_Data_Paid_23!$C$4:$C$2114,Raw_Data_Paid_23!$C$4:$C$2114,1)= 1,1,0)</f>
        <v>1</v>
      </c>
      <c r="O4300" t="str">
        <f>IF(M4300=$W$7,IF(AND(N4300,_xlfn.XLOOKUP(C4300,Raw_Data_OS_23!$C$7:$C$4518,Raw_Data_OS_23!$G$7:$G$4518,0)=G4300),"A",IF(_xlfn.XLOOKUP(C4300,Raw_Data_Paid_23!$C$4:$C$2114,Raw_Data_Paid_23!$C$4:$C$2114,"B1")="B1","B1","B2")),IF(_xlfn.XLOOKUP(C4300,Raw_Data_Paid_23!$C$4:$C$2114,Raw_Data_Paid_23!$C$4:$C$2114,"C1")="C1","C1","C2"))</f>
        <v>C1</v>
      </c>
      <c r="P4300" t="str">
        <f t="shared" si="117"/>
        <v>2021C1Motor Private</v>
      </c>
    </row>
    <row r="4301" spans="3:16" x14ac:dyDescent="0.35">
      <c r="C4301" s="6" t="s">
        <v>6612</v>
      </c>
      <c r="D4301" s="7" t="s">
        <v>5170</v>
      </c>
      <c r="E4301" s="7" t="s">
        <v>6601</v>
      </c>
      <c r="F4301" s="8" t="s">
        <v>3908</v>
      </c>
      <c r="G4301" s="9">
        <v>50000</v>
      </c>
      <c r="H4301" s="10">
        <v>2019</v>
      </c>
      <c r="I4301" s="10">
        <v>2022</v>
      </c>
      <c r="J4301" s="11" t="s">
        <v>51</v>
      </c>
      <c r="K4301" s="12">
        <v>50000</v>
      </c>
      <c r="L4301" s="12">
        <v>1</v>
      </c>
      <c r="M4301" s="33" t="str">
        <f>IF(_xlfn.XLOOKUP(C4301,Raw_Data_OS_23!$C$7:$C$4518,Raw_Data_OS_23!$G$7:$G$4518,"Paid/ Closed")="Paid/ Closed","Paid/ Closed", "Still_Outstanding")</f>
        <v>Paid/ Closed</v>
      </c>
      <c r="N4301" s="33">
        <f>IF(_xlfn.XLOOKUP(C4301,Raw_Data_Paid_23!$C$4:$C$2114,Raw_Data_Paid_23!$C$4:$C$2114,1)= 1,1,0)</f>
        <v>1</v>
      </c>
      <c r="O4301" t="str">
        <f>IF(M4301=$W$7,IF(AND(N4301,_xlfn.XLOOKUP(C4301,Raw_Data_OS_23!$C$7:$C$4518,Raw_Data_OS_23!$G$7:$G$4518,0)=G4301),"A",IF(_xlfn.XLOOKUP(C4301,Raw_Data_Paid_23!$C$4:$C$2114,Raw_Data_Paid_23!$C$4:$C$2114,"B1")="B1","B1","B2")),IF(_xlfn.XLOOKUP(C4301,Raw_Data_Paid_23!$C$4:$C$2114,Raw_Data_Paid_23!$C$4:$C$2114,"C1")="C1","C1","C2"))</f>
        <v>C1</v>
      </c>
      <c r="P4301" t="str">
        <f t="shared" si="117"/>
        <v>2019C1Motor Commercial</v>
      </c>
    </row>
    <row r="4302" spans="3:16" x14ac:dyDescent="0.35">
      <c r="C4302" s="6" t="s">
        <v>6613</v>
      </c>
      <c r="D4302" s="7" t="s">
        <v>6590</v>
      </c>
      <c r="E4302" s="7" t="s">
        <v>6601</v>
      </c>
      <c r="F4302" s="8" t="s">
        <v>3908</v>
      </c>
      <c r="G4302" s="9">
        <v>220000</v>
      </c>
      <c r="H4302" s="10">
        <v>2022</v>
      </c>
      <c r="I4302" s="10">
        <v>2022</v>
      </c>
      <c r="J4302" s="11" t="s">
        <v>6406</v>
      </c>
      <c r="K4302" s="12">
        <v>220000</v>
      </c>
      <c r="L4302" s="12">
        <v>1</v>
      </c>
      <c r="M4302" s="33" t="str">
        <f>IF(_xlfn.XLOOKUP(C4302,Raw_Data_OS_23!$C$7:$C$4518,Raw_Data_OS_23!$G$7:$G$4518,"Paid/ Closed")="Paid/ Closed","Paid/ Closed", "Still_Outstanding")</f>
        <v>Still_Outstanding</v>
      </c>
      <c r="N4302" s="33">
        <f>IF(_xlfn.XLOOKUP(C4302,Raw_Data_Paid_23!$C$4:$C$2114,Raw_Data_Paid_23!$C$4:$C$2114,1)= 1,1,0)</f>
        <v>0</v>
      </c>
      <c r="O4302" t="str">
        <f>IF(M4302=$W$7,IF(AND(N4302,_xlfn.XLOOKUP(C4302,Raw_Data_OS_23!$C$7:$C$4518,Raw_Data_OS_23!$G$7:$G$4518,0)=G4302),"A",IF(_xlfn.XLOOKUP(C4302,Raw_Data_Paid_23!$C$4:$C$2114,Raw_Data_Paid_23!$C$4:$C$2114,"B1")="B1","B1","B2")),IF(_xlfn.XLOOKUP(C4302,Raw_Data_Paid_23!$C$4:$C$2114,Raw_Data_Paid_23!$C$4:$C$2114,"C1")="C1","C1","C2"))</f>
        <v>B2</v>
      </c>
      <c r="P4302" t="str">
        <f t="shared" si="117"/>
        <v>2022B2Motor Commercial</v>
      </c>
    </row>
    <row r="4303" spans="3:16" x14ac:dyDescent="0.35">
      <c r="C4303" s="6" t="s">
        <v>6614</v>
      </c>
      <c r="D4303" s="7" t="s">
        <v>6615</v>
      </c>
      <c r="E4303" s="7" t="s">
        <v>6616</v>
      </c>
      <c r="F4303" s="8" t="s">
        <v>3910</v>
      </c>
      <c r="G4303" s="9">
        <v>100000</v>
      </c>
      <c r="H4303" s="10">
        <v>2022</v>
      </c>
      <c r="I4303" s="10">
        <v>2022</v>
      </c>
      <c r="J4303" s="11" t="s">
        <v>6406</v>
      </c>
      <c r="K4303" s="12">
        <v>100000</v>
      </c>
      <c r="L4303" s="12">
        <v>1</v>
      </c>
      <c r="M4303" s="33" t="str">
        <f>IF(_xlfn.XLOOKUP(C4303,Raw_Data_OS_23!$C$7:$C$4518,Raw_Data_OS_23!$G$7:$G$4518,"Paid/ Closed")="Paid/ Closed","Paid/ Closed", "Still_Outstanding")</f>
        <v>Still_Outstanding</v>
      </c>
      <c r="N4303" s="33">
        <f>IF(_xlfn.XLOOKUP(C4303,Raw_Data_Paid_23!$C$4:$C$2114,Raw_Data_Paid_23!$C$4:$C$2114,1)= 1,1,0)</f>
        <v>1</v>
      </c>
      <c r="O4303" t="str">
        <f>IF(M4303=$W$7,IF(AND(N4303,_xlfn.XLOOKUP(C4303,Raw_Data_OS_23!$C$7:$C$4518,Raw_Data_OS_23!$G$7:$G$4518,0)=G4303),"A",IF(_xlfn.XLOOKUP(C4303,Raw_Data_Paid_23!$C$4:$C$2114,Raw_Data_Paid_23!$C$4:$C$2114,"B1")="B1","B1","B2")),IF(_xlfn.XLOOKUP(C4303,Raw_Data_Paid_23!$C$4:$C$2114,Raw_Data_Paid_23!$C$4:$C$2114,"C1")="C1","C1","C2"))</f>
        <v>A</v>
      </c>
      <c r="P4303" t="str">
        <f t="shared" si="117"/>
        <v>2022AMotor Private</v>
      </c>
    </row>
    <row r="4304" spans="3:16" x14ac:dyDescent="0.35">
      <c r="C4304" s="6" t="s">
        <v>6617</v>
      </c>
      <c r="D4304" s="7" t="s">
        <v>3923</v>
      </c>
      <c r="E4304" s="7" t="s">
        <v>5871</v>
      </c>
      <c r="F4304" s="8" t="s">
        <v>4195</v>
      </c>
      <c r="G4304" s="9">
        <v>230588.2353</v>
      </c>
      <c r="H4304" s="10">
        <v>2020</v>
      </c>
      <c r="I4304" s="10">
        <v>2021</v>
      </c>
      <c r="J4304" s="11" t="s">
        <v>11</v>
      </c>
      <c r="K4304" s="12">
        <v>230588.2353</v>
      </c>
      <c r="L4304" s="12">
        <v>1</v>
      </c>
      <c r="M4304" s="33" t="str">
        <f>IF(_xlfn.XLOOKUP(C4304,Raw_Data_OS_23!$C$7:$C$4518,Raw_Data_OS_23!$G$7:$G$4518,"Paid/ Closed")="Paid/ Closed","Paid/ Closed", "Still_Outstanding")</f>
        <v>Still_Outstanding</v>
      </c>
      <c r="N4304" s="33">
        <f>IF(_xlfn.XLOOKUP(C4304,Raw_Data_Paid_23!$C$4:$C$2114,Raw_Data_Paid_23!$C$4:$C$2114,1)= 1,1,0)</f>
        <v>1</v>
      </c>
      <c r="O4304" t="str">
        <f>IF(M4304=$W$7,IF(AND(N4304,_xlfn.XLOOKUP(C4304,Raw_Data_OS_23!$C$7:$C$4518,Raw_Data_OS_23!$G$7:$G$4518,0)=G4304),"A",IF(_xlfn.XLOOKUP(C4304,Raw_Data_Paid_23!$C$4:$C$2114,Raw_Data_Paid_23!$C$4:$C$2114,"B1")="B1","B1","B2")),IF(_xlfn.XLOOKUP(C4304,Raw_Data_Paid_23!$C$4:$C$2114,Raw_Data_Paid_23!$C$4:$C$2114,"C1")="C1","C1","C2"))</f>
        <v>B1</v>
      </c>
      <c r="P4304" t="str">
        <f t="shared" si="117"/>
        <v>2020B1Engineering</v>
      </c>
    </row>
    <row r="4305" spans="3:16" x14ac:dyDescent="0.35">
      <c r="C4305" s="6" t="s">
        <v>6618</v>
      </c>
      <c r="D4305" s="7" t="s">
        <v>6598</v>
      </c>
      <c r="E4305" s="7" t="s">
        <v>6619</v>
      </c>
      <c r="F4305" s="8" t="s">
        <v>3910</v>
      </c>
      <c r="G4305" s="9">
        <v>100000</v>
      </c>
      <c r="H4305" s="10">
        <v>2022</v>
      </c>
      <c r="I4305" s="10">
        <v>2022</v>
      </c>
      <c r="J4305" s="11" t="s">
        <v>6406</v>
      </c>
      <c r="K4305" s="12">
        <v>100000</v>
      </c>
      <c r="L4305" s="12">
        <v>1</v>
      </c>
      <c r="M4305" s="33" t="str">
        <f>IF(_xlfn.XLOOKUP(C4305,Raw_Data_OS_23!$C$7:$C$4518,Raw_Data_OS_23!$G$7:$G$4518,"Paid/ Closed")="Paid/ Closed","Paid/ Closed", "Still_Outstanding")</f>
        <v>Still_Outstanding</v>
      </c>
      <c r="N4305" s="33">
        <f>IF(_xlfn.XLOOKUP(C4305,Raw_Data_Paid_23!$C$4:$C$2114,Raw_Data_Paid_23!$C$4:$C$2114,1)= 1,1,0)</f>
        <v>1</v>
      </c>
      <c r="O4305" t="str">
        <f>IF(M4305=$W$7,IF(AND(N4305,_xlfn.XLOOKUP(C4305,Raw_Data_OS_23!$C$7:$C$4518,Raw_Data_OS_23!$G$7:$G$4518,0)=G4305),"A",IF(_xlfn.XLOOKUP(C4305,Raw_Data_Paid_23!$C$4:$C$2114,Raw_Data_Paid_23!$C$4:$C$2114,"B1")="B1","B1","B2")),IF(_xlfn.XLOOKUP(C4305,Raw_Data_Paid_23!$C$4:$C$2114,Raw_Data_Paid_23!$C$4:$C$2114,"C1")="C1","C1","C2"))</f>
        <v>A</v>
      </c>
      <c r="P4305" t="str">
        <f t="shared" si="117"/>
        <v>2022AMotor Private</v>
      </c>
    </row>
    <row r="4306" spans="3:16" x14ac:dyDescent="0.35">
      <c r="C4306" s="6" t="s">
        <v>6620</v>
      </c>
      <c r="D4306" s="7" t="s">
        <v>6616</v>
      </c>
      <c r="E4306" s="7" t="s">
        <v>6621</v>
      </c>
      <c r="F4306" s="8" t="s">
        <v>3910</v>
      </c>
      <c r="G4306" s="9">
        <v>16000</v>
      </c>
      <c r="H4306" s="10">
        <v>2022</v>
      </c>
      <c r="I4306" s="10">
        <v>2022</v>
      </c>
      <c r="J4306" s="11" t="s">
        <v>6406</v>
      </c>
      <c r="K4306" s="12">
        <v>16000</v>
      </c>
      <c r="L4306" s="12">
        <v>1</v>
      </c>
      <c r="M4306" s="33" t="str">
        <f>IF(_xlfn.XLOOKUP(C4306,Raw_Data_OS_23!$C$7:$C$4518,Raw_Data_OS_23!$G$7:$G$4518,"Paid/ Closed")="Paid/ Closed","Paid/ Closed", "Still_Outstanding")</f>
        <v>Still_Outstanding</v>
      </c>
      <c r="N4306" s="33">
        <f>IF(_xlfn.XLOOKUP(C4306,Raw_Data_Paid_23!$C$4:$C$2114,Raw_Data_Paid_23!$C$4:$C$2114,1)= 1,1,0)</f>
        <v>1</v>
      </c>
      <c r="O4306" t="str">
        <f>IF(M4306=$W$7,IF(AND(N4306,_xlfn.XLOOKUP(C4306,Raw_Data_OS_23!$C$7:$C$4518,Raw_Data_OS_23!$G$7:$G$4518,0)=G4306),"A",IF(_xlfn.XLOOKUP(C4306,Raw_Data_Paid_23!$C$4:$C$2114,Raw_Data_Paid_23!$C$4:$C$2114,"B1")="B1","B1","B2")),IF(_xlfn.XLOOKUP(C4306,Raw_Data_Paid_23!$C$4:$C$2114,Raw_Data_Paid_23!$C$4:$C$2114,"C1")="C1","C1","C2"))</f>
        <v>A</v>
      </c>
      <c r="P4306" t="str">
        <f t="shared" si="117"/>
        <v>2022AMotor Private</v>
      </c>
    </row>
    <row r="4307" spans="3:16" x14ac:dyDescent="0.35">
      <c r="C4307" s="6" t="s">
        <v>6622</v>
      </c>
      <c r="D4307" s="7" t="s">
        <v>6334</v>
      </c>
      <c r="E4307" s="7" t="s">
        <v>6619</v>
      </c>
      <c r="F4307" s="8" t="s">
        <v>3910</v>
      </c>
      <c r="G4307" s="9">
        <v>94811.705900000001</v>
      </c>
      <c r="H4307" s="10">
        <v>2022</v>
      </c>
      <c r="I4307" s="10">
        <v>2022</v>
      </c>
      <c r="J4307" s="11" t="s">
        <v>6021</v>
      </c>
      <c r="K4307" s="12">
        <v>94811.705900000001</v>
      </c>
      <c r="L4307" s="12">
        <v>1</v>
      </c>
      <c r="M4307" s="33" t="str">
        <f>IF(_xlfn.XLOOKUP(C4307,Raw_Data_OS_23!$C$7:$C$4518,Raw_Data_OS_23!$G$7:$G$4518,"Paid/ Closed")="Paid/ Closed","Paid/ Closed", "Still_Outstanding")</f>
        <v>Still_Outstanding</v>
      </c>
      <c r="N4307" s="33">
        <f>IF(_xlfn.XLOOKUP(C4307,Raw_Data_Paid_23!$C$4:$C$2114,Raw_Data_Paid_23!$C$4:$C$2114,1)= 1,1,0)</f>
        <v>0</v>
      </c>
      <c r="O4307" t="str">
        <f>IF(M4307=$W$7,IF(AND(N4307,_xlfn.XLOOKUP(C4307,Raw_Data_OS_23!$C$7:$C$4518,Raw_Data_OS_23!$G$7:$G$4518,0)=G4307),"A",IF(_xlfn.XLOOKUP(C4307,Raw_Data_Paid_23!$C$4:$C$2114,Raw_Data_Paid_23!$C$4:$C$2114,"B1")="B1","B1","B2")),IF(_xlfn.XLOOKUP(C4307,Raw_Data_Paid_23!$C$4:$C$2114,Raw_Data_Paid_23!$C$4:$C$2114,"C1")="C1","C1","C2"))</f>
        <v>B2</v>
      </c>
      <c r="P4307" t="str">
        <f t="shared" si="117"/>
        <v>2022B2Motor Private</v>
      </c>
    </row>
    <row r="4308" spans="3:16" x14ac:dyDescent="0.35">
      <c r="C4308" s="6" t="s">
        <v>6623</v>
      </c>
      <c r="D4308" s="7" t="s">
        <v>6624</v>
      </c>
      <c r="E4308" s="7" t="s">
        <v>6625</v>
      </c>
      <c r="F4308" s="8" t="s">
        <v>3910</v>
      </c>
      <c r="G4308" s="9">
        <v>100000</v>
      </c>
      <c r="H4308" s="10">
        <v>2022</v>
      </c>
      <c r="I4308" s="10">
        <v>2022</v>
      </c>
      <c r="J4308" s="11" t="s">
        <v>6406</v>
      </c>
      <c r="K4308" s="12">
        <v>100000</v>
      </c>
      <c r="L4308" s="12">
        <v>1</v>
      </c>
      <c r="M4308" s="33" t="str">
        <f>IF(_xlfn.XLOOKUP(C4308,Raw_Data_OS_23!$C$7:$C$4518,Raw_Data_OS_23!$G$7:$G$4518,"Paid/ Closed")="Paid/ Closed","Paid/ Closed", "Still_Outstanding")</f>
        <v>Still_Outstanding</v>
      </c>
      <c r="N4308" s="33">
        <f>IF(_xlfn.XLOOKUP(C4308,Raw_Data_Paid_23!$C$4:$C$2114,Raw_Data_Paid_23!$C$4:$C$2114,1)= 1,1,0)</f>
        <v>0</v>
      </c>
      <c r="O4308" t="str">
        <f>IF(M4308=$W$7,IF(AND(N4308,_xlfn.XLOOKUP(C4308,Raw_Data_OS_23!$C$7:$C$4518,Raw_Data_OS_23!$G$7:$G$4518,0)=G4308),"A",IF(_xlfn.XLOOKUP(C4308,Raw_Data_Paid_23!$C$4:$C$2114,Raw_Data_Paid_23!$C$4:$C$2114,"B1")="B1","B1","B2")),IF(_xlfn.XLOOKUP(C4308,Raw_Data_Paid_23!$C$4:$C$2114,Raw_Data_Paid_23!$C$4:$C$2114,"C1")="C1","C1","C2"))</f>
        <v>B2</v>
      </c>
      <c r="P4308" t="str">
        <f t="shared" si="117"/>
        <v>2022B2Motor Private</v>
      </c>
    </row>
    <row r="4309" spans="3:16" x14ac:dyDescent="0.35">
      <c r="C4309" s="6" t="s">
        <v>6626</v>
      </c>
      <c r="D4309" s="7" t="s">
        <v>5894</v>
      </c>
      <c r="E4309" s="7" t="s">
        <v>6627</v>
      </c>
      <c r="F4309" s="8" t="s">
        <v>3908</v>
      </c>
      <c r="G4309" s="9">
        <v>10000</v>
      </c>
      <c r="H4309" s="10">
        <v>2021</v>
      </c>
      <c r="I4309" s="10">
        <v>2022</v>
      </c>
      <c r="J4309" s="11" t="s">
        <v>3073</v>
      </c>
      <c r="K4309" s="12">
        <v>10000</v>
      </c>
      <c r="L4309" s="12">
        <v>1</v>
      </c>
      <c r="M4309" s="33" t="str">
        <f>IF(_xlfn.XLOOKUP(C4309,Raw_Data_OS_23!$C$7:$C$4518,Raw_Data_OS_23!$G$7:$G$4518,"Paid/ Closed")="Paid/ Closed","Paid/ Closed", "Still_Outstanding")</f>
        <v>Paid/ Closed</v>
      </c>
      <c r="N4309" s="33">
        <f>IF(_xlfn.XLOOKUP(C4309,Raw_Data_Paid_23!$C$4:$C$2114,Raw_Data_Paid_23!$C$4:$C$2114,1)= 1,1,0)</f>
        <v>0</v>
      </c>
      <c r="O4309" t="str">
        <f>IF(M4309=$W$7,IF(AND(N4309,_xlfn.XLOOKUP(C4309,Raw_Data_OS_23!$C$7:$C$4518,Raw_Data_OS_23!$G$7:$G$4518,0)=G4309),"A",IF(_xlfn.XLOOKUP(C4309,Raw_Data_Paid_23!$C$4:$C$2114,Raw_Data_Paid_23!$C$4:$C$2114,"B1")="B1","B1","B2")),IF(_xlfn.XLOOKUP(C4309,Raw_Data_Paid_23!$C$4:$C$2114,Raw_Data_Paid_23!$C$4:$C$2114,"C1")="C1","C1","C2"))</f>
        <v>C2</v>
      </c>
      <c r="P4309" t="str">
        <f t="shared" si="117"/>
        <v>2021C2Motor Commercial</v>
      </c>
    </row>
    <row r="4310" spans="3:16" x14ac:dyDescent="0.35">
      <c r="C4310" s="6" t="s">
        <v>6628</v>
      </c>
      <c r="D4310" s="7" t="s">
        <v>6625</v>
      </c>
      <c r="E4310" s="7" t="s">
        <v>6629</v>
      </c>
      <c r="F4310" s="8" t="s">
        <v>3910</v>
      </c>
      <c r="G4310" s="9">
        <v>0</v>
      </c>
      <c r="H4310" s="10">
        <v>2022</v>
      </c>
      <c r="I4310" s="10">
        <v>2022</v>
      </c>
      <c r="J4310" s="11" t="s">
        <v>6406</v>
      </c>
      <c r="K4310" s="12">
        <v>20000</v>
      </c>
      <c r="L4310" s="12">
        <v>1</v>
      </c>
      <c r="M4310" s="33" t="str">
        <f>IF(_xlfn.XLOOKUP(C4310,Raw_Data_OS_23!$C$7:$C$4518,Raw_Data_OS_23!$G$7:$G$4518,"Paid/ Closed")="Paid/ Closed","Paid/ Closed", "Still_Outstanding")</f>
        <v>Still_Outstanding</v>
      </c>
      <c r="N4310" s="33">
        <f>IF(_xlfn.XLOOKUP(C4310,Raw_Data_Paid_23!$C$4:$C$2114,Raw_Data_Paid_23!$C$4:$C$2114,1)= 1,1,0)</f>
        <v>1</v>
      </c>
      <c r="O4310" t="str">
        <f>IF(M4310=$W$7,IF(AND(N4310,_xlfn.XLOOKUP(C4310,Raw_Data_OS_23!$C$7:$C$4518,Raw_Data_OS_23!$G$7:$G$4518,0)=G4310),"A",IF(_xlfn.XLOOKUP(C4310,Raw_Data_Paid_23!$C$4:$C$2114,Raw_Data_Paid_23!$C$4:$C$2114,"B1")="B1","B1","B2")),IF(_xlfn.XLOOKUP(C4310,Raw_Data_Paid_23!$C$4:$C$2114,Raw_Data_Paid_23!$C$4:$C$2114,"C1")="C1","C1","C2"))</f>
        <v>A</v>
      </c>
      <c r="P4310" t="str">
        <f t="shared" si="117"/>
        <v>2022AMotor Private</v>
      </c>
    </row>
    <row r="4311" spans="3:16" x14ac:dyDescent="0.35">
      <c r="C4311" s="6" t="s">
        <v>6630</v>
      </c>
      <c r="D4311" s="7" t="s">
        <v>6601</v>
      </c>
      <c r="E4311" s="7" t="s">
        <v>6625</v>
      </c>
      <c r="F4311" s="8" t="s">
        <v>3908</v>
      </c>
      <c r="G4311" s="9">
        <v>210000</v>
      </c>
      <c r="H4311" s="10">
        <v>2022</v>
      </c>
      <c r="I4311" s="10">
        <v>2022</v>
      </c>
      <c r="J4311" s="11" t="s">
        <v>6406</v>
      </c>
      <c r="K4311" s="12">
        <v>210000</v>
      </c>
      <c r="L4311" s="12">
        <v>1</v>
      </c>
      <c r="M4311" s="33" t="str">
        <f>IF(_xlfn.XLOOKUP(C4311,Raw_Data_OS_23!$C$7:$C$4518,Raw_Data_OS_23!$G$7:$G$4518,"Paid/ Closed")="Paid/ Closed","Paid/ Closed", "Still_Outstanding")</f>
        <v>Still_Outstanding</v>
      </c>
      <c r="N4311" s="33">
        <f>IF(_xlfn.XLOOKUP(C4311,Raw_Data_Paid_23!$C$4:$C$2114,Raw_Data_Paid_23!$C$4:$C$2114,1)= 1,1,0)</f>
        <v>0</v>
      </c>
      <c r="O4311" t="str">
        <f>IF(M4311=$W$7,IF(AND(N4311,_xlfn.XLOOKUP(C4311,Raw_Data_OS_23!$C$7:$C$4518,Raw_Data_OS_23!$G$7:$G$4518,0)=G4311),"A",IF(_xlfn.XLOOKUP(C4311,Raw_Data_Paid_23!$C$4:$C$2114,Raw_Data_Paid_23!$C$4:$C$2114,"B1")="B1","B1","B2")),IF(_xlfn.XLOOKUP(C4311,Raw_Data_Paid_23!$C$4:$C$2114,Raw_Data_Paid_23!$C$4:$C$2114,"C1")="C1","C1","C2"))</f>
        <v>B2</v>
      </c>
      <c r="P4311" t="str">
        <f t="shared" si="117"/>
        <v>2022B2Motor Commercial</v>
      </c>
    </row>
    <row r="4312" spans="3:16" x14ac:dyDescent="0.35">
      <c r="C4312" s="6" t="s">
        <v>6631</v>
      </c>
      <c r="D4312" s="7" t="s">
        <v>6627</v>
      </c>
      <c r="E4312" s="7" t="s">
        <v>6629</v>
      </c>
      <c r="F4312" s="8" t="s">
        <v>3908</v>
      </c>
      <c r="G4312" s="9">
        <v>80000</v>
      </c>
      <c r="H4312" s="10">
        <v>2022</v>
      </c>
      <c r="I4312" s="10">
        <v>2022</v>
      </c>
      <c r="J4312" s="11" t="s">
        <v>6406</v>
      </c>
      <c r="K4312" s="12">
        <v>80000</v>
      </c>
      <c r="L4312" s="12">
        <v>1</v>
      </c>
      <c r="M4312" s="33" t="str">
        <f>IF(_xlfn.XLOOKUP(C4312,Raw_Data_OS_23!$C$7:$C$4518,Raw_Data_OS_23!$G$7:$G$4518,"Paid/ Closed")="Paid/ Closed","Paid/ Closed", "Still_Outstanding")</f>
        <v>Still_Outstanding</v>
      </c>
      <c r="N4312" s="33">
        <f>IF(_xlfn.XLOOKUP(C4312,Raw_Data_Paid_23!$C$4:$C$2114,Raw_Data_Paid_23!$C$4:$C$2114,1)= 1,1,0)</f>
        <v>1</v>
      </c>
      <c r="O4312" t="str">
        <f>IF(M4312=$W$7,IF(AND(N4312,_xlfn.XLOOKUP(C4312,Raw_Data_OS_23!$C$7:$C$4518,Raw_Data_OS_23!$G$7:$G$4518,0)=G4312),"A",IF(_xlfn.XLOOKUP(C4312,Raw_Data_Paid_23!$C$4:$C$2114,Raw_Data_Paid_23!$C$4:$C$2114,"B1")="B1","B1","B2")),IF(_xlfn.XLOOKUP(C4312,Raw_Data_Paid_23!$C$4:$C$2114,Raw_Data_Paid_23!$C$4:$C$2114,"C1")="C1","C1","C2"))</f>
        <v>B1</v>
      </c>
      <c r="P4312" t="str">
        <f t="shared" si="117"/>
        <v>2022B1Motor Commercial</v>
      </c>
    </row>
    <row r="4313" spans="3:16" x14ac:dyDescent="0.35">
      <c r="C4313" s="6" t="s">
        <v>6632</v>
      </c>
      <c r="D4313" s="7" t="s">
        <v>6627</v>
      </c>
      <c r="E4313" s="7" t="s">
        <v>6633</v>
      </c>
      <c r="F4313" s="8" t="s">
        <v>3910</v>
      </c>
      <c r="G4313" s="9">
        <v>7100</v>
      </c>
      <c r="H4313" s="10">
        <v>2022</v>
      </c>
      <c r="I4313" s="10">
        <v>2022</v>
      </c>
      <c r="J4313" s="11" t="s">
        <v>6406</v>
      </c>
      <c r="K4313" s="12">
        <v>7100</v>
      </c>
      <c r="L4313" s="12">
        <v>1</v>
      </c>
      <c r="M4313" s="33" t="str">
        <f>IF(_xlfn.XLOOKUP(C4313,Raw_Data_OS_23!$C$7:$C$4518,Raw_Data_OS_23!$G$7:$G$4518,"Paid/ Closed")="Paid/ Closed","Paid/ Closed", "Still_Outstanding")</f>
        <v>Still_Outstanding</v>
      </c>
      <c r="N4313" s="33">
        <f>IF(_xlfn.XLOOKUP(C4313,Raw_Data_Paid_23!$C$4:$C$2114,Raw_Data_Paid_23!$C$4:$C$2114,1)= 1,1,0)</f>
        <v>1</v>
      </c>
      <c r="O4313" t="str">
        <f>IF(M4313=$W$7,IF(AND(N4313,_xlfn.XLOOKUP(C4313,Raw_Data_OS_23!$C$7:$C$4518,Raw_Data_OS_23!$G$7:$G$4518,0)=G4313),"A",IF(_xlfn.XLOOKUP(C4313,Raw_Data_Paid_23!$C$4:$C$2114,Raw_Data_Paid_23!$C$4:$C$2114,"B1")="B1","B1","B2")),IF(_xlfn.XLOOKUP(C4313,Raw_Data_Paid_23!$C$4:$C$2114,Raw_Data_Paid_23!$C$4:$C$2114,"C1")="C1","C1","C2"))</f>
        <v>A</v>
      </c>
      <c r="P4313" t="str">
        <f t="shared" si="117"/>
        <v>2022AMotor Private</v>
      </c>
    </row>
    <row r="4314" spans="3:16" x14ac:dyDescent="0.35">
      <c r="C4314" s="6" t="s">
        <v>6634</v>
      </c>
      <c r="D4314" s="7" t="s">
        <v>6619</v>
      </c>
      <c r="E4314" s="7" t="s">
        <v>6633</v>
      </c>
      <c r="F4314" s="8" t="s">
        <v>3910</v>
      </c>
      <c r="G4314" s="9">
        <v>160000</v>
      </c>
      <c r="H4314" s="10">
        <v>2022</v>
      </c>
      <c r="I4314" s="10">
        <v>2022</v>
      </c>
      <c r="J4314" s="11" t="s">
        <v>6406</v>
      </c>
      <c r="K4314" s="12">
        <v>160000</v>
      </c>
      <c r="L4314" s="12">
        <v>1</v>
      </c>
      <c r="M4314" s="33" t="str">
        <f>IF(_xlfn.XLOOKUP(C4314,Raw_Data_OS_23!$C$7:$C$4518,Raw_Data_OS_23!$G$7:$G$4518,"Paid/ Closed")="Paid/ Closed","Paid/ Closed", "Still_Outstanding")</f>
        <v>Still_Outstanding</v>
      </c>
      <c r="N4314" s="33">
        <f>IF(_xlfn.XLOOKUP(C4314,Raw_Data_Paid_23!$C$4:$C$2114,Raw_Data_Paid_23!$C$4:$C$2114,1)= 1,1,0)</f>
        <v>0</v>
      </c>
      <c r="O4314" t="str">
        <f>IF(M4314=$W$7,IF(AND(N4314,_xlfn.XLOOKUP(C4314,Raw_Data_OS_23!$C$7:$C$4518,Raw_Data_OS_23!$G$7:$G$4518,0)=G4314),"A",IF(_xlfn.XLOOKUP(C4314,Raw_Data_Paid_23!$C$4:$C$2114,Raw_Data_Paid_23!$C$4:$C$2114,"B1")="B1","B1","B2")),IF(_xlfn.XLOOKUP(C4314,Raw_Data_Paid_23!$C$4:$C$2114,Raw_Data_Paid_23!$C$4:$C$2114,"C1")="C1","C1","C2"))</f>
        <v>B2</v>
      </c>
      <c r="P4314" t="str">
        <f t="shared" si="117"/>
        <v>2022B2Motor Private</v>
      </c>
    </row>
    <row r="4315" spans="3:16" x14ac:dyDescent="0.35">
      <c r="C4315" s="6" t="s">
        <v>6635</v>
      </c>
      <c r="D4315" s="7" t="s">
        <v>6056</v>
      </c>
      <c r="E4315" s="7" t="s">
        <v>6619</v>
      </c>
      <c r="F4315" s="8" t="s">
        <v>658</v>
      </c>
      <c r="G4315" s="9">
        <v>100000</v>
      </c>
      <c r="H4315" s="10">
        <v>2022</v>
      </c>
      <c r="I4315" s="10">
        <v>2022</v>
      </c>
      <c r="J4315" s="11" t="s">
        <v>6021</v>
      </c>
      <c r="K4315" s="12">
        <v>100000</v>
      </c>
      <c r="L4315" s="12">
        <v>1</v>
      </c>
      <c r="M4315" s="33" t="str">
        <f>IF(_xlfn.XLOOKUP(C4315,Raw_Data_OS_23!$C$7:$C$4518,Raw_Data_OS_23!$G$7:$G$4518,"Paid/ Closed")="Paid/ Closed","Paid/ Closed", "Still_Outstanding")</f>
        <v>Still_Outstanding</v>
      </c>
      <c r="N4315" s="33">
        <f>IF(_xlfn.XLOOKUP(C4315,Raw_Data_Paid_23!$C$4:$C$2114,Raw_Data_Paid_23!$C$4:$C$2114,1)= 1,1,0)</f>
        <v>1</v>
      </c>
      <c r="O4315" t="str">
        <f>IF(M4315=$W$7,IF(AND(N4315,_xlfn.XLOOKUP(C4315,Raw_Data_OS_23!$C$7:$C$4518,Raw_Data_OS_23!$G$7:$G$4518,0)=G4315),"A",IF(_xlfn.XLOOKUP(C4315,Raw_Data_Paid_23!$C$4:$C$2114,Raw_Data_Paid_23!$C$4:$C$2114,"B1")="B1","B1","B2")),IF(_xlfn.XLOOKUP(C4315,Raw_Data_Paid_23!$C$4:$C$2114,Raw_Data_Paid_23!$C$4:$C$2114,"C1")="C1","C1","C2"))</f>
        <v>B1</v>
      </c>
      <c r="P4315" t="str">
        <f t="shared" si="117"/>
        <v>2022B1Workmen's Compensation</v>
      </c>
    </row>
    <row r="4316" spans="3:16" x14ac:dyDescent="0.35">
      <c r="C4316" s="6" t="s">
        <v>6636</v>
      </c>
      <c r="D4316" s="7" t="s">
        <v>6005</v>
      </c>
      <c r="E4316" s="7" t="s">
        <v>6619</v>
      </c>
      <c r="F4316" s="8" t="s">
        <v>658</v>
      </c>
      <c r="G4316" s="9">
        <v>50000</v>
      </c>
      <c r="H4316" s="10">
        <v>2021</v>
      </c>
      <c r="I4316" s="10">
        <v>2022</v>
      </c>
      <c r="J4316" s="11" t="s">
        <v>3138</v>
      </c>
      <c r="K4316" s="12">
        <v>50000</v>
      </c>
      <c r="L4316" s="12">
        <v>1</v>
      </c>
      <c r="M4316" s="33" t="str">
        <f>IF(_xlfn.XLOOKUP(C4316,Raw_Data_OS_23!$C$7:$C$4518,Raw_Data_OS_23!$G$7:$G$4518,"Paid/ Closed")="Paid/ Closed","Paid/ Closed", "Still_Outstanding")</f>
        <v>Still_Outstanding</v>
      </c>
      <c r="N4316" s="33">
        <f>IF(_xlfn.XLOOKUP(C4316,Raw_Data_Paid_23!$C$4:$C$2114,Raw_Data_Paid_23!$C$4:$C$2114,1)= 1,1,0)</f>
        <v>1</v>
      </c>
      <c r="O4316" t="str">
        <f>IF(M4316=$W$7,IF(AND(N4316,_xlfn.XLOOKUP(C4316,Raw_Data_OS_23!$C$7:$C$4518,Raw_Data_OS_23!$G$7:$G$4518,0)=G4316),"A",IF(_xlfn.XLOOKUP(C4316,Raw_Data_Paid_23!$C$4:$C$2114,Raw_Data_Paid_23!$C$4:$C$2114,"B1")="B1","B1","B2")),IF(_xlfn.XLOOKUP(C4316,Raw_Data_Paid_23!$C$4:$C$2114,Raw_Data_Paid_23!$C$4:$C$2114,"C1")="C1","C1","C2"))</f>
        <v>B1</v>
      </c>
      <c r="P4316" t="str">
        <f t="shared" si="117"/>
        <v>2021B1Workmen's Compensation</v>
      </c>
    </row>
    <row r="4317" spans="3:16" x14ac:dyDescent="0.35">
      <c r="C4317" s="6" t="s">
        <v>6637</v>
      </c>
      <c r="D4317" s="7" t="s">
        <v>5787</v>
      </c>
      <c r="E4317" s="7" t="s">
        <v>6608</v>
      </c>
      <c r="F4317" s="8" t="s">
        <v>3908</v>
      </c>
      <c r="G4317" s="9">
        <v>100000</v>
      </c>
      <c r="H4317" s="10">
        <v>2021</v>
      </c>
      <c r="I4317" s="10">
        <v>2022</v>
      </c>
      <c r="J4317" s="11" t="s">
        <v>2250</v>
      </c>
      <c r="K4317" s="12">
        <v>100000</v>
      </c>
      <c r="L4317" s="12">
        <v>1</v>
      </c>
      <c r="M4317" s="33" t="str">
        <f>IF(_xlfn.XLOOKUP(C4317,Raw_Data_OS_23!$C$7:$C$4518,Raw_Data_OS_23!$G$7:$G$4518,"Paid/ Closed")="Paid/ Closed","Paid/ Closed", "Still_Outstanding")</f>
        <v>Still_Outstanding</v>
      </c>
      <c r="N4317" s="33">
        <f>IF(_xlfn.XLOOKUP(C4317,Raw_Data_Paid_23!$C$4:$C$2114,Raw_Data_Paid_23!$C$4:$C$2114,1)= 1,1,0)</f>
        <v>1</v>
      </c>
      <c r="O4317" t="str">
        <f>IF(M4317=$W$7,IF(AND(N4317,_xlfn.XLOOKUP(C4317,Raw_Data_OS_23!$C$7:$C$4518,Raw_Data_OS_23!$G$7:$G$4518,0)=G4317),"A",IF(_xlfn.XLOOKUP(C4317,Raw_Data_Paid_23!$C$4:$C$2114,Raw_Data_Paid_23!$C$4:$C$2114,"B1")="B1","B1","B2")),IF(_xlfn.XLOOKUP(C4317,Raw_Data_Paid_23!$C$4:$C$2114,Raw_Data_Paid_23!$C$4:$C$2114,"C1")="C1","C1","C2"))</f>
        <v>B1</v>
      </c>
      <c r="P4317" t="str">
        <f t="shared" si="117"/>
        <v>2021B1Motor Commercial</v>
      </c>
    </row>
    <row r="4318" spans="3:16" x14ac:dyDescent="0.35">
      <c r="C4318" s="6" t="s">
        <v>6638</v>
      </c>
      <c r="D4318" s="7" t="s">
        <v>6639</v>
      </c>
      <c r="E4318" s="7" t="s">
        <v>6621</v>
      </c>
      <c r="F4318" s="8" t="s">
        <v>4199</v>
      </c>
      <c r="G4318" s="9">
        <v>61764.705880000001</v>
      </c>
      <c r="H4318" s="10">
        <v>2022</v>
      </c>
      <c r="I4318" s="10">
        <v>2022</v>
      </c>
      <c r="J4318" s="11" t="s">
        <v>6406</v>
      </c>
      <c r="K4318" s="12">
        <v>61764.705880000001</v>
      </c>
      <c r="L4318" s="12">
        <v>1</v>
      </c>
      <c r="M4318" s="33" t="str">
        <f>IF(_xlfn.XLOOKUP(C4318,Raw_Data_OS_23!$C$7:$C$4518,Raw_Data_OS_23!$G$7:$G$4518,"Paid/ Closed")="Paid/ Closed","Paid/ Closed", "Still_Outstanding")</f>
        <v>Still_Outstanding</v>
      </c>
      <c r="N4318" s="33">
        <f>IF(_xlfn.XLOOKUP(C4318,Raw_Data_Paid_23!$C$4:$C$2114,Raw_Data_Paid_23!$C$4:$C$2114,1)= 1,1,0)</f>
        <v>1</v>
      </c>
      <c r="O4318" t="str">
        <f>IF(M4318=$W$7,IF(AND(N4318,_xlfn.XLOOKUP(C4318,Raw_Data_OS_23!$C$7:$C$4518,Raw_Data_OS_23!$G$7:$G$4518,0)=G4318),"A",IF(_xlfn.XLOOKUP(C4318,Raw_Data_Paid_23!$C$4:$C$2114,Raw_Data_Paid_23!$C$4:$C$2114,"B1")="B1","B1","B2")),IF(_xlfn.XLOOKUP(C4318,Raw_Data_Paid_23!$C$4:$C$2114,Raw_Data_Paid_23!$C$4:$C$2114,"C1")="C1","C1","C2"))</f>
        <v>A</v>
      </c>
      <c r="P4318" t="str">
        <f t="shared" si="117"/>
        <v>2022ATheft</v>
      </c>
    </row>
    <row r="4319" spans="3:16" x14ac:dyDescent="0.35">
      <c r="C4319" s="6" t="s">
        <v>6640</v>
      </c>
      <c r="D4319" s="7" t="s">
        <v>6641</v>
      </c>
      <c r="E4319" s="7" t="s">
        <v>6642</v>
      </c>
      <c r="F4319" s="8" t="s">
        <v>3908</v>
      </c>
      <c r="G4319" s="9">
        <v>492343.52941000002</v>
      </c>
      <c r="H4319" s="10">
        <v>2022</v>
      </c>
      <c r="I4319" s="10">
        <v>2022</v>
      </c>
      <c r="J4319" s="11" t="s">
        <v>6643</v>
      </c>
      <c r="K4319" s="12">
        <v>492343.52941000002</v>
      </c>
      <c r="L4319" s="12">
        <v>1</v>
      </c>
      <c r="M4319" s="33" t="str">
        <f>IF(_xlfn.XLOOKUP(C4319,Raw_Data_OS_23!$C$7:$C$4518,Raw_Data_OS_23!$G$7:$G$4518,"Paid/ Closed")="Paid/ Closed","Paid/ Closed", "Still_Outstanding")</f>
        <v>Still_Outstanding</v>
      </c>
      <c r="N4319" s="33">
        <f>IF(_xlfn.XLOOKUP(C4319,Raw_Data_Paid_23!$C$4:$C$2114,Raw_Data_Paid_23!$C$4:$C$2114,1)= 1,1,0)</f>
        <v>0</v>
      </c>
      <c r="O4319" t="str">
        <f>IF(M4319=$W$7,IF(AND(N4319,_xlfn.XLOOKUP(C4319,Raw_Data_OS_23!$C$7:$C$4518,Raw_Data_OS_23!$G$7:$G$4518,0)=G4319),"A",IF(_xlfn.XLOOKUP(C4319,Raw_Data_Paid_23!$C$4:$C$2114,Raw_Data_Paid_23!$C$4:$C$2114,"B1")="B1","B1","B2")),IF(_xlfn.XLOOKUP(C4319,Raw_Data_Paid_23!$C$4:$C$2114,Raw_Data_Paid_23!$C$4:$C$2114,"C1")="C1","C1","C2"))</f>
        <v>B2</v>
      </c>
      <c r="P4319" t="str">
        <f t="shared" si="117"/>
        <v>2022B2Motor Commercial</v>
      </c>
    </row>
    <row r="4320" spans="3:16" x14ac:dyDescent="0.35">
      <c r="C4320" s="6" t="s">
        <v>6644</v>
      </c>
      <c r="D4320" s="7" t="s">
        <v>6645</v>
      </c>
      <c r="E4320" s="7" t="s">
        <v>6646</v>
      </c>
      <c r="F4320" s="8" t="s">
        <v>3910</v>
      </c>
      <c r="G4320" s="9">
        <v>300000</v>
      </c>
      <c r="H4320" s="10">
        <v>2022</v>
      </c>
      <c r="I4320" s="10">
        <v>2022</v>
      </c>
      <c r="J4320" s="11" t="s">
        <v>6643</v>
      </c>
      <c r="K4320" s="12">
        <v>300000</v>
      </c>
      <c r="L4320" s="12">
        <v>1</v>
      </c>
      <c r="M4320" s="33" t="str">
        <f>IF(_xlfn.XLOOKUP(C4320,Raw_Data_OS_23!$C$7:$C$4518,Raw_Data_OS_23!$G$7:$G$4518,"Paid/ Closed")="Paid/ Closed","Paid/ Closed", "Still_Outstanding")</f>
        <v>Still_Outstanding</v>
      </c>
      <c r="N4320" s="33">
        <f>IF(_xlfn.XLOOKUP(C4320,Raw_Data_Paid_23!$C$4:$C$2114,Raw_Data_Paid_23!$C$4:$C$2114,1)= 1,1,0)</f>
        <v>0</v>
      </c>
      <c r="O4320" t="str">
        <f>IF(M4320=$W$7,IF(AND(N4320,_xlfn.XLOOKUP(C4320,Raw_Data_OS_23!$C$7:$C$4518,Raw_Data_OS_23!$G$7:$G$4518,0)=G4320),"A",IF(_xlfn.XLOOKUP(C4320,Raw_Data_Paid_23!$C$4:$C$2114,Raw_Data_Paid_23!$C$4:$C$2114,"B1")="B1","B1","B2")),IF(_xlfn.XLOOKUP(C4320,Raw_Data_Paid_23!$C$4:$C$2114,Raw_Data_Paid_23!$C$4:$C$2114,"C1")="C1","C1","C2"))</f>
        <v>B2</v>
      </c>
      <c r="P4320" t="str">
        <f t="shared" si="117"/>
        <v>2022B2Motor Private</v>
      </c>
    </row>
    <row r="4321" spans="3:16" x14ac:dyDescent="0.35">
      <c r="C4321" s="6" t="s">
        <v>6647</v>
      </c>
      <c r="D4321" s="7" t="s">
        <v>6648</v>
      </c>
      <c r="E4321" s="7" t="s">
        <v>6649</v>
      </c>
      <c r="F4321" s="8" t="s">
        <v>3910</v>
      </c>
      <c r="G4321" s="9">
        <v>9000</v>
      </c>
      <c r="H4321" s="10">
        <v>2022</v>
      </c>
      <c r="I4321" s="10">
        <v>2022</v>
      </c>
      <c r="J4321" s="11" t="s">
        <v>6406</v>
      </c>
      <c r="K4321" s="12">
        <v>9000</v>
      </c>
      <c r="L4321" s="12">
        <v>1</v>
      </c>
      <c r="M4321" s="33" t="str">
        <f>IF(_xlfn.XLOOKUP(C4321,Raw_Data_OS_23!$C$7:$C$4518,Raw_Data_OS_23!$G$7:$G$4518,"Paid/ Closed")="Paid/ Closed","Paid/ Closed", "Still_Outstanding")</f>
        <v>Still_Outstanding</v>
      </c>
      <c r="N4321" s="33">
        <f>IF(_xlfn.XLOOKUP(C4321,Raw_Data_Paid_23!$C$4:$C$2114,Raw_Data_Paid_23!$C$4:$C$2114,1)= 1,1,0)</f>
        <v>1</v>
      </c>
      <c r="O4321" t="str">
        <f>IF(M4321=$W$7,IF(AND(N4321,_xlfn.XLOOKUP(C4321,Raw_Data_OS_23!$C$7:$C$4518,Raw_Data_OS_23!$G$7:$G$4518,0)=G4321),"A",IF(_xlfn.XLOOKUP(C4321,Raw_Data_Paid_23!$C$4:$C$2114,Raw_Data_Paid_23!$C$4:$C$2114,"B1")="B1","B1","B2")),IF(_xlfn.XLOOKUP(C4321,Raw_Data_Paid_23!$C$4:$C$2114,Raw_Data_Paid_23!$C$4:$C$2114,"C1")="C1","C1","C2"))</f>
        <v>B1</v>
      </c>
      <c r="P4321" t="str">
        <f t="shared" si="117"/>
        <v>2022B1Motor Private</v>
      </c>
    </row>
    <row r="4322" spans="3:16" x14ac:dyDescent="0.35">
      <c r="C4322" s="6" t="s">
        <v>6650</v>
      </c>
      <c r="D4322" s="7" t="s">
        <v>6544</v>
      </c>
      <c r="E4322" s="7" t="s">
        <v>6619</v>
      </c>
      <c r="F4322" s="8" t="s">
        <v>3908</v>
      </c>
      <c r="G4322" s="9">
        <v>50000</v>
      </c>
      <c r="H4322" s="10">
        <v>2022</v>
      </c>
      <c r="I4322" s="10">
        <v>2022</v>
      </c>
      <c r="J4322" s="11" t="s">
        <v>6406</v>
      </c>
      <c r="K4322" s="12">
        <v>50000</v>
      </c>
      <c r="L4322" s="12">
        <v>1</v>
      </c>
      <c r="M4322" s="33" t="str">
        <f>IF(_xlfn.XLOOKUP(C4322,Raw_Data_OS_23!$C$7:$C$4518,Raw_Data_OS_23!$G$7:$G$4518,"Paid/ Closed")="Paid/ Closed","Paid/ Closed", "Still_Outstanding")</f>
        <v>Still_Outstanding</v>
      </c>
      <c r="N4322" s="33">
        <f>IF(_xlfn.XLOOKUP(C4322,Raw_Data_Paid_23!$C$4:$C$2114,Raw_Data_Paid_23!$C$4:$C$2114,1)= 1,1,0)</f>
        <v>1</v>
      </c>
      <c r="O4322" t="str">
        <f>IF(M4322=$W$7,IF(AND(N4322,_xlfn.XLOOKUP(C4322,Raw_Data_OS_23!$C$7:$C$4518,Raw_Data_OS_23!$G$7:$G$4518,0)=G4322),"A",IF(_xlfn.XLOOKUP(C4322,Raw_Data_Paid_23!$C$4:$C$2114,Raw_Data_Paid_23!$C$4:$C$2114,"B1")="B1","B1","B2")),IF(_xlfn.XLOOKUP(C4322,Raw_Data_Paid_23!$C$4:$C$2114,Raw_Data_Paid_23!$C$4:$C$2114,"C1")="C1","C1","C2"))</f>
        <v>A</v>
      </c>
      <c r="P4322" t="str">
        <f t="shared" si="117"/>
        <v>2022AMotor Commercial</v>
      </c>
    </row>
    <row r="4323" spans="3:16" x14ac:dyDescent="0.35">
      <c r="C4323" s="6" t="s">
        <v>6651</v>
      </c>
      <c r="D4323" s="7" t="s">
        <v>6625</v>
      </c>
      <c r="E4323" s="7" t="s">
        <v>6642</v>
      </c>
      <c r="F4323" s="8" t="s">
        <v>3910</v>
      </c>
      <c r="G4323" s="9">
        <v>100000</v>
      </c>
      <c r="H4323" s="10">
        <v>2022</v>
      </c>
      <c r="I4323" s="10">
        <v>2022</v>
      </c>
      <c r="J4323" s="11" t="s">
        <v>6406</v>
      </c>
      <c r="K4323" s="12">
        <v>100000</v>
      </c>
      <c r="L4323" s="12">
        <v>1</v>
      </c>
      <c r="M4323" s="33" t="str">
        <f>IF(_xlfn.XLOOKUP(C4323,Raw_Data_OS_23!$C$7:$C$4518,Raw_Data_OS_23!$G$7:$G$4518,"Paid/ Closed")="Paid/ Closed","Paid/ Closed", "Still_Outstanding")</f>
        <v>Still_Outstanding</v>
      </c>
      <c r="N4323" s="33">
        <f>IF(_xlfn.XLOOKUP(C4323,Raw_Data_Paid_23!$C$4:$C$2114,Raw_Data_Paid_23!$C$4:$C$2114,1)= 1,1,0)</f>
        <v>1</v>
      </c>
      <c r="O4323" t="str">
        <f>IF(M4323=$W$7,IF(AND(N4323,_xlfn.XLOOKUP(C4323,Raw_Data_OS_23!$C$7:$C$4518,Raw_Data_OS_23!$G$7:$G$4518,0)=G4323),"A",IF(_xlfn.XLOOKUP(C4323,Raw_Data_Paid_23!$C$4:$C$2114,Raw_Data_Paid_23!$C$4:$C$2114,"B1")="B1","B1","B2")),IF(_xlfn.XLOOKUP(C4323,Raw_Data_Paid_23!$C$4:$C$2114,Raw_Data_Paid_23!$C$4:$C$2114,"C1")="C1","C1","C2"))</f>
        <v>B1</v>
      </c>
      <c r="P4323" t="str">
        <f t="shared" si="117"/>
        <v>2022B1Motor Private</v>
      </c>
    </row>
    <row r="4324" spans="3:16" x14ac:dyDescent="0.35">
      <c r="C4324" s="6" t="s">
        <v>6435</v>
      </c>
      <c r="D4324" s="7" t="s">
        <v>5859</v>
      </c>
      <c r="E4324" s="7" t="s">
        <v>6652</v>
      </c>
      <c r="F4324" s="8" t="s">
        <v>4248</v>
      </c>
      <c r="G4324" s="9">
        <v>1000000</v>
      </c>
      <c r="H4324" s="10">
        <v>2021</v>
      </c>
      <c r="I4324" s="10">
        <v>2022</v>
      </c>
      <c r="J4324" s="11" t="s">
        <v>3073</v>
      </c>
      <c r="K4324" s="12">
        <v>40000</v>
      </c>
      <c r="L4324" s="12">
        <v>0</v>
      </c>
      <c r="M4324" s="33" t="str">
        <f>IF(_xlfn.XLOOKUP(C4324,Raw_Data_OS_23!$C$7:$C$4518,Raw_Data_OS_23!$G$7:$G$4518,"Paid/ Closed")="Paid/ Closed","Paid/ Closed", "Still_Outstanding")</f>
        <v>Still_Outstanding</v>
      </c>
      <c r="N4324" s="33">
        <f>IF(_xlfn.XLOOKUP(C4324,Raw_Data_Paid_23!$C$4:$C$2114,Raw_Data_Paid_23!$C$4:$C$2114,1)= 1,1,0)</f>
        <v>1</v>
      </c>
      <c r="O4324" t="str">
        <f>IF(M4324=$W$7,IF(AND(N4324,_xlfn.XLOOKUP(C4324,Raw_Data_OS_23!$C$7:$C$4518,Raw_Data_OS_23!$G$7:$G$4518,0)=G4324),"A",IF(_xlfn.XLOOKUP(C4324,Raw_Data_Paid_23!$C$4:$C$2114,Raw_Data_Paid_23!$C$4:$C$2114,"B1")="B1","B1","B2")),IF(_xlfn.XLOOKUP(C4324,Raw_Data_Paid_23!$C$4:$C$2114,Raw_Data_Paid_23!$C$4:$C$2114,"C1")="C1","C1","C2"))</f>
        <v>B1</v>
      </c>
      <c r="P4324" t="str">
        <f t="shared" si="117"/>
        <v>2021B1Fire Industrial</v>
      </c>
    </row>
    <row r="4325" spans="3:16" x14ac:dyDescent="0.35">
      <c r="C4325" s="6" t="s">
        <v>6653</v>
      </c>
      <c r="D4325" s="7" t="s">
        <v>5766</v>
      </c>
      <c r="E4325" s="7" t="s">
        <v>6564</v>
      </c>
      <c r="F4325" s="8" t="s">
        <v>4195</v>
      </c>
      <c r="G4325" s="9">
        <v>100000</v>
      </c>
      <c r="H4325" s="10">
        <v>2021</v>
      </c>
      <c r="I4325" s="10">
        <v>2022</v>
      </c>
      <c r="J4325" s="11" t="s">
        <v>2250</v>
      </c>
      <c r="K4325" s="12">
        <v>100000</v>
      </c>
      <c r="L4325" s="12">
        <v>1</v>
      </c>
      <c r="M4325" s="33" t="str">
        <f>IF(_xlfn.XLOOKUP(C4325,Raw_Data_OS_23!$C$7:$C$4518,Raw_Data_OS_23!$G$7:$G$4518,"Paid/ Closed")="Paid/ Closed","Paid/ Closed", "Still_Outstanding")</f>
        <v>Still_Outstanding</v>
      </c>
      <c r="N4325" s="33">
        <f>IF(_xlfn.XLOOKUP(C4325,Raw_Data_Paid_23!$C$4:$C$2114,Raw_Data_Paid_23!$C$4:$C$2114,1)= 1,1,0)</f>
        <v>1</v>
      </c>
      <c r="O4325" t="str">
        <f>IF(M4325=$W$7,IF(AND(N4325,_xlfn.XLOOKUP(C4325,Raw_Data_OS_23!$C$7:$C$4518,Raw_Data_OS_23!$G$7:$G$4518,0)=G4325),"A",IF(_xlfn.XLOOKUP(C4325,Raw_Data_Paid_23!$C$4:$C$2114,Raw_Data_Paid_23!$C$4:$C$2114,"B1")="B1","B1","B2")),IF(_xlfn.XLOOKUP(C4325,Raw_Data_Paid_23!$C$4:$C$2114,Raw_Data_Paid_23!$C$4:$C$2114,"C1")="C1","C1","C2"))</f>
        <v>B1</v>
      </c>
      <c r="P4325" t="str">
        <f t="shared" si="117"/>
        <v>2021B1Engineering</v>
      </c>
    </row>
    <row r="4326" spans="3:16" x14ac:dyDescent="0.35">
      <c r="C4326" s="6" t="s">
        <v>6654</v>
      </c>
      <c r="D4326" s="7" t="s">
        <v>6633</v>
      </c>
      <c r="E4326" s="7" t="s">
        <v>6642</v>
      </c>
      <c r="F4326" s="8" t="s">
        <v>3910</v>
      </c>
      <c r="G4326" s="9">
        <v>95000</v>
      </c>
      <c r="H4326" s="10">
        <v>2022</v>
      </c>
      <c r="I4326" s="10">
        <v>2022</v>
      </c>
      <c r="J4326" s="11" t="s">
        <v>6406</v>
      </c>
      <c r="K4326" s="12">
        <v>95000</v>
      </c>
      <c r="L4326" s="12">
        <v>1</v>
      </c>
      <c r="M4326" s="33" t="str">
        <f>IF(_xlfn.XLOOKUP(C4326,Raw_Data_OS_23!$C$7:$C$4518,Raw_Data_OS_23!$G$7:$G$4518,"Paid/ Closed")="Paid/ Closed","Paid/ Closed", "Still_Outstanding")</f>
        <v>Still_Outstanding</v>
      </c>
      <c r="N4326" s="33">
        <f>IF(_xlfn.XLOOKUP(C4326,Raw_Data_Paid_23!$C$4:$C$2114,Raw_Data_Paid_23!$C$4:$C$2114,1)= 1,1,0)</f>
        <v>0</v>
      </c>
      <c r="O4326" t="str">
        <f>IF(M4326=$W$7,IF(AND(N4326,_xlfn.XLOOKUP(C4326,Raw_Data_OS_23!$C$7:$C$4518,Raw_Data_OS_23!$G$7:$G$4518,0)=G4326),"A",IF(_xlfn.XLOOKUP(C4326,Raw_Data_Paid_23!$C$4:$C$2114,Raw_Data_Paid_23!$C$4:$C$2114,"B1")="B1","B1","B2")),IF(_xlfn.XLOOKUP(C4326,Raw_Data_Paid_23!$C$4:$C$2114,Raw_Data_Paid_23!$C$4:$C$2114,"C1")="C1","C1","C2"))</f>
        <v>B2</v>
      </c>
      <c r="P4326" t="str">
        <f t="shared" si="117"/>
        <v>2022B2Motor Private</v>
      </c>
    </row>
    <row r="4327" spans="3:16" x14ac:dyDescent="0.35">
      <c r="C4327" s="6" t="s">
        <v>6655</v>
      </c>
      <c r="D4327" s="7" t="s">
        <v>6656</v>
      </c>
      <c r="E4327" s="7" t="s">
        <v>6642</v>
      </c>
      <c r="F4327" s="8" t="s">
        <v>658</v>
      </c>
      <c r="G4327" s="9">
        <v>18750</v>
      </c>
      <c r="H4327" s="10">
        <v>2022</v>
      </c>
      <c r="I4327" s="10">
        <v>2022</v>
      </c>
      <c r="J4327" s="11" t="s">
        <v>6406</v>
      </c>
      <c r="K4327" s="12">
        <v>18750</v>
      </c>
      <c r="L4327" s="12">
        <v>1</v>
      </c>
      <c r="M4327" s="33" t="str">
        <f>IF(_xlfn.XLOOKUP(C4327,Raw_Data_OS_23!$C$7:$C$4518,Raw_Data_OS_23!$G$7:$G$4518,"Paid/ Closed")="Paid/ Closed","Paid/ Closed", "Still_Outstanding")</f>
        <v>Still_Outstanding</v>
      </c>
      <c r="N4327" s="33">
        <f>IF(_xlfn.XLOOKUP(C4327,Raw_Data_Paid_23!$C$4:$C$2114,Raw_Data_Paid_23!$C$4:$C$2114,1)= 1,1,0)</f>
        <v>1</v>
      </c>
      <c r="O4327" t="str">
        <f>IF(M4327=$W$7,IF(AND(N4327,_xlfn.XLOOKUP(C4327,Raw_Data_OS_23!$C$7:$C$4518,Raw_Data_OS_23!$G$7:$G$4518,0)=G4327),"A",IF(_xlfn.XLOOKUP(C4327,Raw_Data_Paid_23!$C$4:$C$2114,Raw_Data_Paid_23!$C$4:$C$2114,"B1")="B1","B1","B2")),IF(_xlfn.XLOOKUP(C4327,Raw_Data_Paid_23!$C$4:$C$2114,Raw_Data_Paid_23!$C$4:$C$2114,"C1")="C1","C1","C2"))</f>
        <v>B1</v>
      </c>
      <c r="P4327" t="str">
        <f t="shared" si="117"/>
        <v>2022B1Workmen's Compensation</v>
      </c>
    </row>
    <row r="4328" spans="3:16" x14ac:dyDescent="0.35">
      <c r="C4328" s="6" t="s">
        <v>6657</v>
      </c>
      <c r="D4328" s="7" t="s">
        <v>6658</v>
      </c>
      <c r="E4328" s="7" t="s">
        <v>6646</v>
      </c>
      <c r="F4328" s="8" t="s">
        <v>3908</v>
      </c>
      <c r="G4328" s="9">
        <v>100000</v>
      </c>
      <c r="H4328" s="10">
        <v>2017</v>
      </c>
      <c r="I4328" s="10">
        <v>2022</v>
      </c>
      <c r="J4328" s="11" t="s">
        <v>1272</v>
      </c>
      <c r="K4328" s="12">
        <v>100000</v>
      </c>
      <c r="L4328" s="12">
        <v>1</v>
      </c>
      <c r="M4328" s="33" t="str">
        <f>IF(_xlfn.XLOOKUP(C4328,Raw_Data_OS_23!$C$7:$C$4518,Raw_Data_OS_23!$G$7:$G$4518,"Paid/ Closed")="Paid/ Closed","Paid/ Closed", "Still_Outstanding")</f>
        <v>Still_Outstanding</v>
      </c>
      <c r="N4328" s="33">
        <f>IF(_xlfn.XLOOKUP(C4328,Raw_Data_Paid_23!$C$4:$C$2114,Raw_Data_Paid_23!$C$4:$C$2114,1)= 1,1,0)</f>
        <v>1</v>
      </c>
      <c r="O4328" t="str">
        <f>IF(M4328=$W$7,IF(AND(N4328,_xlfn.XLOOKUP(C4328,Raw_Data_OS_23!$C$7:$C$4518,Raw_Data_OS_23!$G$7:$G$4518,0)=G4328),"A",IF(_xlfn.XLOOKUP(C4328,Raw_Data_Paid_23!$C$4:$C$2114,Raw_Data_Paid_23!$C$4:$C$2114,"B1")="B1","B1","B2")),IF(_xlfn.XLOOKUP(C4328,Raw_Data_Paid_23!$C$4:$C$2114,Raw_Data_Paid_23!$C$4:$C$2114,"C1")="C1","C1","C2"))</f>
        <v>A</v>
      </c>
      <c r="P4328" t="str">
        <f t="shared" si="117"/>
        <v>2017AMotor Commercial</v>
      </c>
    </row>
    <row r="4329" spans="3:16" x14ac:dyDescent="0.35">
      <c r="C4329" s="6" t="s">
        <v>6659</v>
      </c>
      <c r="D4329" s="7" t="s">
        <v>6660</v>
      </c>
      <c r="E4329" s="7" t="s">
        <v>6629</v>
      </c>
      <c r="F4329" s="8" t="s">
        <v>3910</v>
      </c>
      <c r="G4329" s="9">
        <v>247058.8235</v>
      </c>
      <c r="H4329" s="10">
        <v>2022</v>
      </c>
      <c r="I4329" s="10">
        <v>2022</v>
      </c>
      <c r="J4329" s="11" t="s">
        <v>6406</v>
      </c>
      <c r="K4329" s="12">
        <v>247058.8235</v>
      </c>
      <c r="L4329" s="12">
        <v>1</v>
      </c>
      <c r="M4329" s="33" t="str">
        <f>IF(_xlfn.XLOOKUP(C4329,Raw_Data_OS_23!$C$7:$C$4518,Raw_Data_OS_23!$G$7:$G$4518,"Paid/ Closed")="Paid/ Closed","Paid/ Closed", "Still_Outstanding")</f>
        <v>Still_Outstanding</v>
      </c>
      <c r="N4329" s="33">
        <f>IF(_xlfn.XLOOKUP(C4329,Raw_Data_Paid_23!$C$4:$C$2114,Raw_Data_Paid_23!$C$4:$C$2114,1)= 1,1,0)</f>
        <v>1</v>
      </c>
      <c r="O4329" t="str">
        <f>IF(M4329=$W$7,IF(AND(N4329,_xlfn.XLOOKUP(C4329,Raw_Data_OS_23!$C$7:$C$4518,Raw_Data_OS_23!$G$7:$G$4518,0)=G4329),"A",IF(_xlfn.XLOOKUP(C4329,Raw_Data_Paid_23!$C$4:$C$2114,Raw_Data_Paid_23!$C$4:$C$2114,"B1")="B1","B1","B2")),IF(_xlfn.XLOOKUP(C4329,Raw_Data_Paid_23!$C$4:$C$2114,Raw_Data_Paid_23!$C$4:$C$2114,"C1")="C1","C1","C2"))</f>
        <v>A</v>
      </c>
      <c r="P4329" t="str">
        <f t="shared" si="117"/>
        <v>2022AMotor Private</v>
      </c>
    </row>
    <row r="4330" spans="3:16" x14ac:dyDescent="0.35">
      <c r="C4330" s="6" t="s">
        <v>6661</v>
      </c>
      <c r="D4330" s="7" t="s">
        <v>6551</v>
      </c>
      <c r="E4330" s="7" t="s">
        <v>6646</v>
      </c>
      <c r="F4330" s="8" t="s">
        <v>658</v>
      </c>
      <c r="G4330" s="9">
        <v>50000</v>
      </c>
      <c r="H4330" s="10">
        <v>2022</v>
      </c>
      <c r="I4330" s="10">
        <v>2022</v>
      </c>
      <c r="J4330" s="11" t="s">
        <v>6406</v>
      </c>
      <c r="K4330" s="12">
        <v>50000</v>
      </c>
      <c r="L4330" s="12">
        <v>1</v>
      </c>
      <c r="M4330" s="33" t="str">
        <f>IF(_xlfn.XLOOKUP(C4330,Raw_Data_OS_23!$C$7:$C$4518,Raw_Data_OS_23!$G$7:$G$4518,"Paid/ Closed")="Paid/ Closed","Paid/ Closed", "Still_Outstanding")</f>
        <v>Still_Outstanding</v>
      </c>
      <c r="N4330" s="33">
        <f>IF(_xlfn.XLOOKUP(C4330,Raw_Data_Paid_23!$C$4:$C$2114,Raw_Data_Paid_23!$C$4:$C$2114,1)= 1,1,0)</f>
        <v>1</v>
      </c>
      <c r="O4330" t="str">
        <f>IF(M4330=$W$7,IF(AND(N4330,_xlfn.XLOOKUP(C4330,Raw_Data_OS_23!$C$7:$C$4518,Raw_Data_OS_23!$G$7:$G$4518,0)=G4330),"A",IF(_xlfn.XLOOKUP(C4330,Raw_Data_Paid_23!$C$4:$C$2114,Raw_Data_Paid_23!$C$4:$C$2114,"B1")="B1","B1","B2")),IF(_xlfn.XLOOKUP(C4330,Raw_Data_Paid_23!$C$4:$C$2114,Raw_Data_Paid_23!$C$4:$C$2114,"C1")="C1","C1","C2"))</f>
        <v>A</v>
      </c>
      <c r="P4330" t="str">
        <f t="shared" si="117"/>
        <v>2022AWorkmen's Compensation</v>
      </c>
    </row>
    <row r="4331" spans="3:16" x14ac:dyDescent="0.35">
      <c r="C4331" s="6" t="s">
        <v>6662</v>
      </c>
      <c r="D4331" s="7" t="s">
        <v>6115</v>
      </c>
      <c r="E4331" s="7" t="s">
        <v>6663</v>
      </c>
      <c r="F4331" s="8" t="s">
        <v>658</v>
      </c>
      <c r="G4331" s="9">
        <v>50000</v>
      </c>
      <c r="H4331" s="10">
        <v>2021</v>
      </c>
      <c r="I4331" s="10">
        <v>2022</v>
      </c>
      <c r="J4331" s="11" t="s">
        <v>3138</v>
      </c>
      <c r="K4331" s="12">
        <v>50000</v>
      </c>
      <c r="L4331" s="12">
        <v>1</v>
      </c>
      <c r="M4331" s="33" t="str">
        <f>IF(_xlfn.XLOOKUP(C4331,Raw_Data_OS_23!$C$7:$C$4518,Raw_Data_OS_23!$G$7:$G$4518,"Paid/ Closed")="Paid/ Closed","Paid/ Closed", "Still_Outstanding")</f>
        <v>Paid/ Closed</v>
      </c>
      <c r="N4331" s="33">
        <f>IF(_xlfn.XLOOKUP(C4331,Raw_Data_Paid_23!$C$4:$C$2114,Raw_Data_Paid_23!$C$4:$C$2114,1)= 1,1,0)</f>
        <v>1</v>
      </c>
      <c r="O4331" t="str">
        <f>IF(M4331=$W$7,IF(AND(N4331,_xlfn.XLOOKUP(C4331,Raw_Data_OS_23!$C$7:$C$4518,Raw_Data_OS_23!$G$7:$G$4518,0)=G4331),"A",IF(_xlfn.XLOOKUP(C4331,Raw_Data_Paid_23!$C$4:$C$2114,Raw_Data_Paid_23!$C$4:$C$2114,"B1")="B1","B1","B2")),IF(_xlfn.XLOOKUP(C4331,Raw_Data_Paid_23!$C$4:$C$2114,Raw_Data_Paid_23!$C$4:$C$2114,"C1")="C1","C1","C2"))</f>
        <v>C1</v>
      </c>
      <c r="P4331" t="str">
        <f t="shared" si="117"/>
        <v>2021C1Workmen's Compensation</v>
      </c>
    </row>
    <row r="4332" spans="3:16" x14ac:dyDescent="0.35">
      <c r="C4332" s="6" t="s">
        <v>6664</v>
      </c>
      <c r="D4332" s="7" t="s">
        <v>6642</v>
      </c>
      <c r="E4332" s="7" t="s">
        <v>6665</v>
      </c>
      <c r="F4332" s="8" t="s">
        <v>3910</v>
      </c>
      <c r="G4332" s="9">
        <v>100000</v>
      </c>
      <c r="H4332" s="10">
        <v>2022</v>
      </c>
      <c r="I4332" s="10">
        <v>2022</v>
      </c>
      <c r="J4332" s="11" t="s">
        <v>6643</v>
      </c>
      <c r="K4332" s="12">
        <v>100000</v>
      </c>
      <c r="L4332" s="12">
        <v>1</v>
      </c>
      <c r="M4332" s="33" t="str">
        <f>IF(_xlfn.XLOOKUP(C4332,Raw_Data_OS_23!$C$7:$C$4518,Raw_Data_OS_23!$G$7:$G$4518,"Paid/ Closed")="Paid/ Closed","Paid/ Closed", "Still_Outstanding")</f>
        <v>Still_Outstanding</v>
      </c>
      <c r="N4332" s="33">
        <f>IF(_xlfn.XLOOKUP(C4332,Raw_Data_Paid_23!$C$4:$C$2114,Raw_Data_Paid_23!$C$4:$C$2114,1)= 1,1,0)</f>
        <v>1</v>
      </c>
      <c r="O4332" t="str">
        <f>IF(M4332=$W$7,IF(AND(N4332,_xlfn.XLOOKUP(C4332,Raw_Data_OS_23!$C$7:$C$4518,Raw_Data_OS_23!$G$7:$G$4518,0)=G4332),"A",IF(_xlfn.XLOOKUP(C4332,Raw_Data_Paid_23!$C$4:$C$2114,Raw_Data_Paid_23!$C$4:$C$2114,"B1")="B1","B1","B2")),IF(_xlfn.XLOOKUP(C4332,Raw_Data_Paid_23!$C$4:$C$2114,Raw_Data_Paid_23!$C$4:$C$2114,"C1")="C1","C1","C2"))</f>
        <v>B1</v>
      </c>
      <c r="P4332" t="str">
        <f t="shared" si="117"/>
        <v>2022B1Motor Private</v>
      </c>
    </row>
    <row r="4333" spans="3:16" x14ac:dyDescent="0.35">
      <c r="C4333" s="6" t="s">
        <v>6666</v>
      </c>
      <c r="D4333" s="7" t="s">
        <v>6372</v>
      </c>
      <c r="E4333" s="7" t="s">
        <v>6667</v>
      </c>
      <c r="F4333" s="8" t="s">
        <v>3908</v>
      </c>
      <c r="G4333" s="9">
        <v>50000</v>
      </c>
      <c r="H4333" s="10">
        <v>2022</v>
      </c>
      <c r="I4333" s="10">
        <v>2022</v>
      </c>
      <c r="J4333" s="11" t="s">
        <v>6021</v>
      </c>
      <c r="K4333" s="12">
        <v>50000</v>
      </c>
      <c r="L4333" s="12">
        <v>1</v>
      </c>
      <c r="M4333" s="33" t="str">
        <f>IF(_xlfn.XLOOKUP(C4333,Raw_Data_OS_23!$C$7:$C$4518,Raw_Data_OS_23!$G$7:$G$4518,"Paid/ Closed")="Paid/ Closed","Paid/ Closed", "Still_Outstanding")</f>
        <v>Still_Outstanding</v>
      </c>
      <c r="N4333" s="33">
        <f>IF(_xlfn.XLOOKUP(C4333,Raw_Data_Paid_23!$C$4:$C$2114,Raw_Data_Paid_23!$C$4:$C$2114,1)= 1,1,0)</f>
        <v>1</v>
      </c>
      <c r="O4333" t="str">
        <f>IF(M4333=$W$7,IF(AND(N4333,_xlfn.XLOOKUP(C4333,Raw_Data_OS_23!$C$7:$C$4518,Raw_Data_OS_23!$G$7:$G$4518,0)=G4333),"A",IF(_xlfn.XLOOKUP(C4333,Raw_Data_Paid_23!$C$4:$C$2114,Raw_Data_Paid_23!$C$4:$C$2114,"B1")="B1","B1","B2")),IF(_xlfn.XLOOKUP(C4333,Raw_Data_Paid_23!$C$4:$C$2114,Raw_Data_Paid_23!$C$4:$C$2114,"C1")="C1","C1","C2"))</f>
        <v>A</v>
      </c>
      <c r="P4333" t="str">
        <f t="shared" si="117"/>
        <v>2022AMotor Commercial</v>
      </c>
    </row>
    <row r="4334" spans="3:16" x14ac:dyDescent="0.35">
      <c r="C4334" s="6" t="s">
        <v>6668</v>
      </c>
      <c r="D4334" s="7" t="s">
        <v>6669</v>
      </c>
      <c r="E4334" s="7" t="s">
        <v>6667</v>
      </c>
      <c r="F4334" s="8" t="s">
        <v>3910</v>
      </c>
      <c r="G4334" s="9">
        <v>100000</v>
      </c>
      <c r="H4334" s="10">
        <v>2022</v>
      </c>
      <c r="I4334" s="10">
        <v>2022</v>
      </c>
      <c r="J4334" s="11" t="s">
        <v>6643</v>
      </c>
      <c r="K4334" s="12">
        <v>100000</v>
      </c>
      <c r="L4334" s="12">
        <v>1</v>
      </c>
      <c r="M4334" s="33" t="str">
        <f>IF(_xlfn.XLOOKUP(C4334,Raw_Data_OS_23!$C$7:$C$4518,Raw_Data_OS_23!$G$7:$G$4518,"Paid/ Closed")="Paid/ Closed","Paid/ Closed", "Still_Outstanding")</f>
        <v>Still_Outstanding</v>
      </c>
      <c r="N4334" s="33">
        <f>IF(_xlfn.XLOOKUP(C4334,Raw_Data_Paid_23!$C$4:$C$2114,Raw_Data_Paid_23!$C$4:$C$2114,1)= 1,1,0)</f>
        <v>0</v>
      </c>
      <c r="O4334" t="str">
        <f>IF(M4334=$W$7,IF(AND(N4334,_xlfn.XLOOKUP(C4334,Raw_Data_OS_23!$C$7:$C$4518,Raw_Data_OS_23!$G$7:$G$4518,0)=G4334),"A",IF(_xlfn.XLOOKUP(C4334,Raw_Data_Paid_23!$C$4:$C$2114,Raw_Data_Paid_23!$C$4:$C$2114,"B1")="B1","B1","B2")),IF(_xlfn.XLOOKUP(C4334,Raw_Data_Paid_23!$C$4:$C$2114,Raw_Data_Paid_23!$C$4:$C$2114,"C1")="C1","C1","C2"))</f>
        <v>B2</v>
      </c>
      <c r="P4334" t="str">
        <f t="shared" si="117"/>
        <v>2022B2Motor Private</v>
      </c>
    </row>
    <row r="4335" spans="3:16" x14ac:dyDescent="0.35">
      <c r="C4335" s="6" t="s">
        <v>6670</v>
      </c>
      <c r="D4335" s="7" t="s">
        <v>6667</v>
      </c>
      <c r="E4335" s="7" t="s">
        <v>6667</v>
      </c>
      <c r="F4335" s="8" t="s">
        <v>3910</v>
      </c>
      <c r="G4335" s="9">
        <v>14000</v>
      </c>
      <c r="H4335" s="10">
        <v>2022</v>
      </c>
      <c r="I4335" s="10">
        <v>2022</v>
      </c>
      <c r="J4335" s="11" t="s">
        <v>6643</v>
      </c>
      <c r="K4335" s="12">
        <v>14000</v>
      </c>
      <c r="L4335" s="12">
        <v>1</v>
      </c>
      <c r="M4335" s="33" t="str">
        <f>IF(_xlfn.XLOOKUP(C4335,Raw_Data_OS_23!$C$7:$C$4518,Raw_Data_OS_23!$G$7:$G$4518,"Paid/ Closed")="Paid/ Closed","Paid/ Closed", "Still_Outstanding")</f>
        <v>Still_Outstanding</v>
      </c>
      <c r="N4335" s="33">
        <f>IF(_xlfn.XLOOKUP(C4335,Raw_Data_Paid_23!$C$4:$C$2114,Raw_Data_Paid_23!$C$4:$C$2114,1)= 1,1,0)</f>
        <v>1</v>
      </c>
      <c r="O4335" t="str">
        <f>IF(M4335=$W$7,IF(AND(N4335,_xlfn.XLOOKUP(C4335,Raw_Data_OS_23!$C$7:$C$4518,Raw_Data_OS_23!$G$7:$G$4518,0)=G4335),"A",IF(_xlfn.XLOOKUP(C4335,Raw_Data_Paid_23!$C$4:$C$2114,Raw_Data_Paid_23!$C$4:$C$2114,"B1")="B1","B1","B2")),IF(_xlfn.XLOOKUP(C4335,Raw_Data_Paid_23!$C$4:$C$2114,Raw_Data_Paid_23!$C$4:$C$2114,"C1")="C1","C1","C2"))</f>
        <v>A</v>
      </c>
      <c r="P4335" t="str">
        <f t="shared" si="117"/>
        <v>2022AMotor Private</v>
      </c>
    </row>
    <row r="4336" spans="3:16" x14ac:dyDescent="0.35">
      <c r="C4336" s="6" t="s">
        <v>6671</v>
      </c>
      <c r="D4336" s="7" t="s">
        <v>6672</v>
      </c>
      <c r="E4336" s="7" t="s">
        <v>6673</v>
      </c>
      <c r="F4336" s="8" t="s">
        <v>3908</v>
      </c>
      <c r="G4336" s="9">
        <v>10000</v>
      </c>
      <c r="H4336" s="10">
        <v>2022</v>
      </c>
      <c r="I4336" s="10">
        <v>2022</v>
      </c>
      <c r="J4336" s="11" t="s">
        <v>6643</v>
      </c>
      <c r="K4336" s="12">
        <v>10000</v>
      </c>
      <c r="L4336" s="12">
        <v>1</v>
      </c>
      <c r="M4336" s="33" t="str">
        <f>IF(_xlfn.XLOOKUP(C4336,Raw_Data_OS_23!$C$7:$C$4518,Raw_Data_OS_23!$G$7:$G$4518,"Paid/ Closed")="Paid/ Closed","Paid/ Closed", "Still_Outstanding")</f>
        <v>Still_Outstanding</v>
      </c>
      <c r="N4336" s="33">
        <f>IF(_xlfn.XLOOKUP(C4336,Raw_Data_Paid_23!$C$4:$C$2114,Raw_Data_Paid_23!$C$4:$C$2114,1)= 1,1,0)</f>
        <v>1</v>
      </c>
      <c r="O4336" t="str">
        <f>IF(M4336=$W$7,IF(AND(N4336,_xlfn.XLOOKUP(C4336,Raw_Data_OS_23!$C$7:$C$4518,Raw_Data_OS_23!$G$7:$G$4518,0)=G4336),"A",IF(_xlfn.XLOOKUP(C4336,Raw_Data_Paid_23!$C$4:$C$2114,Raw_Data_Paid_23!$C$4:$C$2114,"B1")="B1","B1","B2")),IF(_xlfn.XLOOKUP(C4336,Raw_Data_Paid_23!$C$4:$C$2114,Raw_Data_Paid_23!$C$4:$C$2114,"C1")="C1","C1","C2"))</f>
        <v>B1</v>
      </c>
      <c r="P4336" t="str">
        <f t="shared" si="117"/>
        <v>2022B1Motor Commercial</v>
      </c>
    </row>
    <row r="4337" spans="3:16" x14ac:dyDescent="0.35">
      <c r="C4337" s="6" t="s">
        <v>6674</v>
      </c>
      <c r="D4337" s="7" t="s">
        <v>6675</v>
      </c>
      <c r="E4337" s="7" t="s">
        <v>6673</v>
      </c>
      <c r="F4337" s="8" t="s">
        <v>3910</v>
      </c>
      <c r="G4337" s="9">
        <v>100000</v>
      </c>
      <c r="H4337" s="10">
        <v>2022</v>
      </c>
      <c r="I4337" s="10">
        <v>2022</v>
      </c>
      <c r="J4337" s="11" t="s">
        <v>6643</v>
      </c>
      <c r="K4337" s="12">
        <v>100000</v>
      </c>
      <c r="L4337" s="12">
        <v>1</v>
      </c>
      <c r="M4337" s="33" t="str">
        <f>IF(_xlfn.XLOOKUP(C4337,Raw_Data_OS_23!$C$7:$C$4518,Raw_Data_OS_23!$G$7:$G$4518,"Paid/ Closed")="Paid/ Closed","Paid/ Closed", "Still_Outstanding")</f>
        <v>Still_Outstanding</v>
      </c>
      <c r="N4337" s="33">
        <f>IF(_xlfn.XLOOKUP(C4337,Raw_Data_Paid_23!$C$4:$C$2114,Raw_Data_Paid_23!$C$4:$C$2114,1)= 1,1,0)</f>
        <v>0</v>
      </c>
      <c r="O4337" t="str">
        <f>IF(M4337=$W$7,IF(AND(N4337,_xlfn.XLOOKUP(C4337,Raw_Data_OS_23!$C$7:$C$4518,Raw_Data_OS_23!$G$7:$G$4518,0)=G4337),"A",IF(_xlfn.XLOOKUP(C4337,Raw_Data_Paid_23!$C$4:$C$2114,Raw_Data_Paid_23!$C$4:$C$2114,"B1")="B1","B1","B2")),IF(_xlfn.XLOOKUP(C4337,Raw_Data_Paid_23!$C$4:$C$2114,Raw_Data_Paid_23!$C$4:$C$2114,"C1")="C1","C1","C2"))</f>
        <v>B2</v>
      </c>
      <c r="P4337" t="str">
        <f t="shared" si="117"/>
        <v>2022B2Motor Private</v>
      </c>
    </row>
    <row r="4338" spans="3:16" x14ac:dyDescent="0.35">
      <c r="C4338" s="6" t="s">
        <v>6676</v>
      </c>
      <c r="D4338" s="7" t="s">
        <v>6633</v>
      </c>
      <c r="E4338" s="7" t="s">
        <v>6677</v>
      </c>
      <c r="F4338" s="8" t="s">
        <v>3910</v>
      </c>
      <c r="G4338" s="9">
        <v>22364</v>
      </c>
      <c r="H4338" s="10">
        <v>2022</v>
      </c>
      <c r="I4338" s="10">
        <v>2022</v>
      </c>
      <c r="J4338" s="11" t="s">
        <v>6406</v>
      </c>
      <c r="K4338" s="12">
        <v>22364</v>
      </c>
      <c r="L4338" s="12">
        <v>1</v>
      </c>
      <c r="M4338" s="33" t="str">
        <f>IF(_xlfn.XLOOKUP(C4338,Raw_Data_OS_23!$C$7:$C$4518,Raw_Data_OS_23!$G$7:$G$4518,"Paid/ Closed")="Paid/ Closed","Paid/ Closed", "Still_Outstanding")</f>
        <v>Still_Outstanding</v>
      </c>
      <c r="N4338" s="33">
        <f>IF(_xlfn.XLOOKUP(C4338,Raw_Data_Paid_23!$C$4:$C$2114,Raw_Data_Paid_23!$C$4:$C$2114,1)= 1,1,0)</f>
        <v>0</v>
      </c>
      <c r="O4338" t="str">
        <f>IF(M4338=$W$7,IF(AND(N4338,_xlfn.XLOOKUP(C4338,Raw_Data_OS_23!$C$7:$C$4518,Raw_Data_OS_23!$G$7:$G$4518,0)=G4338),"A",IF(_xlfn.XLOOKUP(C4338,Raw_Data_Paid_23!$C$4:$C$2114,Raw_Data_Paid_23!$C$4:$C$2114,"B1")="B1","B1","B2")),IF(_xlfn.XLOOKUP(C4338,Raw_Data_Paid_23!$C$4:$C$2114,Raw_Data_Paid_23!$C$4:$C$2114,"C1")="C1","C1","C2"))</f>
        <v>B2</v>
      </c>
      <c r="P4338" t="str">
        <f t="shared" si="117"/>
        <v>2022B2Motor Private</v>
      </c>
    </row>
    <row r="4339" spans="3:16" x14ac:dyDescent="0.35">
      <c r="C4339" s="6" t="s">
        <v>6678</v>
      </c>
      <c r="D4339" s="7" t="s">
        <v>6679</v>
      </c>
      <c r="E4339" s="7" t="s">
        <v>6680</v>
      </c>
      <c r="F4339" s="8" t="s">
        <v>3910</v>
      </c>
      <c r="G4339" s="9">
        <v>480000</v>
      </c>
      <c r="H4339" s="10">
        <v>2022</v>
      </c>
      <c r="I4339" s="10">
        <v>2022</v>
      </c>
      <c r="J4339" s="11" t="s">
        <v>6643</v>
      </c>
      <c r="K4339" s="12">
        <v>480000</v>
      </c>
      <c r="L4339" s="12">
        <v>1</v>
      </c>
      <c r="M4339" s="33" t="str">
        <f>IF(_xlfn.XLOOKUP(C4339,Raw_Data_OS_23!$C$7:$C$4518,Raw_Data_OS_23!$G$7:$G$4518,"Paid/ Closed")="Paid/ Closed","Paid/ Closed", "Still_Outstanding")</f>
        <v>Still_Outstanding</v>
      </c>
      <c r="N4339" s="33">
        <f>IF(_xlfn.XLOOKUP(C4339,Raw_Data_Paid_23!$C$4:$C$2114,Raw_Data_Paid_23!$C$4:$C$2114,1)= 1,1,0)</f>
        <v>0</v>
      </c>
      <c r="O4339" t="str">
        <f>IF(M4339=$W$7,IF(AND(N4339,_xlfn.XLOOKUP(C4339,Raw_Data_OS_23!$C$7:$C$4518,Raw_Data_OS_23!$G$7:$G$4518,0)=G4339),"A",IF(_xlfn.XLOOKUP(C4339,Raw_Data_Paid_23!$C$4:$C$2114,Raw_Data_Paid_23!$C$4:$C$2114,"B1")="B1","B1","B2")),IF(_xlfn.XLOOKUP(C4339,Raw_Data_Paid_23!$C$4:$C$2114,Raw_Data_Paid_23!$C$4:$C$2114,"C1")="C1","C1","C2"))</f>
        <v>B2</v>
      </c>
      <c r="P4339" t="str">
        <f t="shared" si="117"/>
        <v>2022B2Motor Private</v>
      </c>
    </row>
    <row r="4340" spans="3:16" x14ac:dyDescent="0.35">
      <c r="C4340" s="6" t="s">
        <v>6681</v>
      </c>
      <c r="D4340" s="7" t="s">
        <v>6665</v>
      </c>
      <c r="E4340" s="7" t="s">
        <v>6682</v>
      </c>
      <c r="F4340" s="8" t="s">
        <v>3908</v>
      </c>
      <c r="G4340" s="9">
        <v>100000</v>
      </c>
      <c r="H4340" s="10">
        <v>2022</v>
      </c>
      <c r="I4340" s="10">
        <v>2022</v>
      </c>
      <c r="J4340" s="11" t="s">
        <v>6643</v>
      </c>
      <c r="K4340" s="12">
        <v>100000</v>
      </c>
      <c r="L4340" s="12">
        <v>1</v>
      </c>
      <c r="M4340" s="33" t="str">
        <f>IF(_xlfn.XLOOKUP(C4340,Raw_Data_OS_23!$C$7:$C$4518,Raw_Data_OS_23!$G$7:$G$4518,"Paid/ Closed")="Paid/ Closed","Paid/ Closed", "Still_Outstanding")</f>
        <v>Still_Outstanding</v>
      </c>
      <c r="N4340" s="33">
        <f>IF(_xlfn.XLOOKUP(C4340,Raw_Data_Paid_23!$C$4:$C$2114,Raw_Data_Paid_23!$C$4:$C$2114,1)= 1,1,0)</f>
        <v>0</v>
      </c>
      <c r="O4340" t="str">
        <f>IF(M4340=$W$7,IF(AND(N4340,_xlfn.XLOOKUP(C4340,Raw_Data_OS_23!$C$7:$C$4518,Raw_Data_OS_23!$G$7:$G$4518,0)=G4340),"A",IF(_xlfn.XLOOKUP(C4340,Raw_Data_Paid_23!$C$4:$C$2114,Raw_Data_Paid_23!$C$4:$C$2114,"B1")="B1","B1","B2")),IF(_xlfn.XLOOKUP(C4340,Raw_Data_Paid_23!$C$4:$C$2114,Raw_Data_Paid_23!$C$4:$C$2114,"C1")="C1","C1","C2"))</f>
        <v>B2</v>
      </c>
      <c r="P4340" t="str">
        <f t="shared" si="117"/>
        <v>2022B2Motor Commercial</v>
      </c>
    </row>
    <row r="4341" spans="3:16" x14ac:dyDescent="0.35">
      <c r="C4341" s="6" t="s">
        <v>6683</v>
      </c>
      <c r="D4341" s="7" t="s">
        <v>6684</v>
      </c>
      <c r="E4341" s="7" t="s">
        <v>6682</v>
      </c>
      <c r="F4341" s="8" t="s">
        <v>3910</v>
      </c>
      <c r="G4341" s="9">
        <v>90588.2353</v>
      </c>
      <c r="H4341" s="10">
        <v>2022</v>
      </c>
      <c r="I4341" s="10">
        <v>2022</v>
      </c>
      <c r="J4341" s="11" t="s">
        <v>6643</v>
      </c>
      <c r="K4341" s="12">
        <v>90588.2353</v>
      </c>
      <c r="L4341" s="12">
        <v>1</v>
      </c>
      <c r="M4341" s="33" t="str">
        <f>IF(_xlfn.XLOOKUP(C4341,Raw_Data_OS_23!$C$7:$C$4518,Raw_Data_OS_23!$G$7:$G$4518,"Paid/ Closed")="Paid/ Closed","Paid/ Closed", "Still_Outstanding")</f>
        <v>Still_Outstanding</v>
      </c>
      <c r="N4341" s="33">
        <f>IF(_xlfn.XLOOKUP(C4341,Raw_Data_Paid_23!$C$4:$C$2114,Raw_Data_Paid_23!$C$4:$C$2114,1)= 1,1,0)</f>
        <v>0</v>
      </c>
      <c r="O4341" t="str">
        <f>IF(M4341=$W$7,IF(AND(N4341,_xlfn.XLOOKUP(C4341,Raw_Data_OS_23!$C$7:$C$4518,Raw_Data_OS_23!$G$7:$G$4518,0)=G4341),"A",IF(_xlfn.XLOOKUP(C4341,Raw_Data_Paid_23!$C$4:$C$2114,Raw_Data_Paid_23!$C$4:$C$2114,"B1")="B1","B1","B2")),IF(_xlfn.XLOOKUP(C4341,Raw_Data_Paid_23!$C$4:$C$2114,Raw_Data_Paid_23!$C$4:$C$2114,"C1")="C1","C1","C2"))</f>
        <v>B2</v>
      </c>
      <c r="P4341" t="str">
        <f t="shared" si="117"/>
        <v>2022B2Motor Private</v>
      </c>
    </row>
    <row r="4342" spans="3:16" x14ac:dyDescent="0.35">
      <c r="C4342" s="6" t="s">
        <v>6685</v>
      </c>
      <c r="D4342" s="7" t="s">
        <v>6686</v>
      </c>
      <c r="E4342" s="7" t="s">
        <v>6682</v>
      </c>
      <c r="F4342" s="8" t="s">
        <v>3910</v>
      </c>
      <c r="G4342" s="9">
        <v>22500</v>
      </c>
      <c r="H4342" s="10">
        <v>2022</v>
      </c>
      <c r="I4342" s="10">
        <v>2022</v>
      </c>
      <c r="J4342" s="11" t="s">
        <v>6643</v>
      </c>
      <c r="K4342" s="12">
        <v>22500</v>
      </c>
      <c r="L4342" s="12">
        <v>1</v>
      </c>
      <c r="M4342" s="33" t="str">
        <f>IF(_xlfn.XLOOKUP(C4342,Raw_Data_OS_23!$C$7:$C$4518,Raw_Data_OS_23!$G$7:$G$4518,"Paid/ Closed")="Paid/ Closed","Paid/ Closed", "Still_Outstanding")</f>
        <v>Still_Outstanding</v>
      </c>
      <c r="N4342" s="33">
        <f>IF(_xlfn.XLOOKUP(C4342,Raw_Data_Paid_23!$C$4:$C$2114,Raw_Data_Paid_23!$C$4:$C$2114,1)= 1,1,0)</f>
        <v>1</v>
      </c>
      <c r="O4342" t="str">
        <f>IF(M4342=$W$7,IF(AND(N4342,_xlfn.XLOOKUP(C4342,Raw_Data_OS_23!$C$7:$C$4518,Raw_Data_OS_23!$G$7:$G$4518,0)=G4342),"A",IF(_xlfn.XLOOKUP(C4342,Raw_Data_Paid_23!$C$4:$C$2114,Raw_Data_Paid_23!$C$4:$C$2114,"B1")="B1","B1","B2")),IF(_xlfn.XLOOKUP(C4342,Raw_Data_Paid_23!$C$4:$C$2114,Raw_Data_Paid_23!$C$4:$C$2114,"C1")="C1","C1","C2"))</f>
        <v>A</v>
      </c>
      <c r="P4342" t="str">
        <f t="shared" si="117"/>
        <v>2022AMotor Private</v>
      </c>
    </row>
    <row r="4343" spans="3:16" x14ac:dyDescent="0.35">
      <c r="C4343" s="6" t="s">
        <v>6687</v>
      </c>
      <c r="D4343" s="7" t="s">
        <v>6686</v>
      </c>
      <c r="E4343" s="7" t="s">
        <v>6682</v>
      </c>
      <c r="F4343" s="8" t="s">
        <v>3910</v>
      </c>
      <c r="G4343" s="9">
        <v>213828.6894</v>
      </c>
      <c r="H4343" s="10">
        <v>2022</v>
      </c>
      <c r="I4343" s="10">
        <v>2022</v>
      </c>
      <c r="J4343" s="11" t="s">
        <v>6643</v>
      </c>
      <c r="K4343" s="12">
        <v>213828.6894</v>
      </c>
      <c r="L4343" s="12">
        <v>1</v>
      </c>
      <c r="M4343" s="33" t="str">
        <f>IF(_xlfn.XLOOKUP(C4343,Raw_Data_OS_23!$C$7:$C$4518,Raw_Data_OS_23!$G$7:$G$4518,"Paid/ Closed")="Paid/ Closed","Paid/ Closed", "Still_Outstanding")</f>
        <v>Still_Outstanding</v>
      </c>
      <c r="N4343" s="33">
        <f>IF(_xlfn.XLOOKUP(C4343,Raw_Data_Paid_23!$C$4:$C$2114,Raw_Data_Paid_23!$C$4:$C$2114,1)= 1,1,0)</f>
        <v>1</v>
      </c>
      <c r="O4343" t="str">
        <f>IF(M4343=$W$7,IF(AND(N4343,_xlfn.XLOOKUP(C4343,Raw_Data_OS_23!$C$7:$C$4518,Raw_Data_OS_23!$G$7:$G$4518,0)=G4343),"A",IF(_xlfn.XLOOKUP(C4343,Raw_Data_Paid_23!$C$4:$C$2114,Raw_Data_Paid_23!$C$4:$C$2114,"B1")="B1","B1","B2")),IF(_xlfn.XLOOKUP(C4343,Raw_Data_Paid_23!$C$4:$C$2114,Raw_Data_Paid_23!$C$4:$C$2114,"C1")="C1","C1","C2"))</f>
        <v>A</v>
      </c>
      <c r="P4343" t="str">
        <f t="shared" si="117"/>
        <v>2022AMotor Private</v>
      </c>
    </row>
    <row r="4344" spans="3:16" x14ac:dyDescent="0.35">
      <c r="C4344" s="6" t="s">
        <v>6688</v>
      </c>
      <c r="D4344" s="7" t="s">
        <v>6295</v>
      </c>
      <c r="E4344" s="7" t="s">
        <v>6689</v>
      </c>
      <c r="F4344" s="8" t="s">
        <v>3908</v>
      </c>
      <c r="G4344" s="9">
        <v>100000</v>
      </c>
      <c r="H4344" s="10">
        <v>2022</v>
      </c>
      <c r="I4344" s="10">
        <v>2022</v>
      </c>
      <c r="J4344" s="11" t="s">
        <v>6021</v>
      </c>
      <c r="K4344" s="12">
        <v>100000</v>
      </c>
      <c r="L4344" s="12">
        <v>1</v>
      </c>
      <c r="M4344" s="33" t="str">
        <f>IF(_xlfn.XLOOKUP(C4344,Raw_Data_OS_23!$C$7:$C$4518,Raw_Data_OS_23!$G$7:$G$4518,"Paid/ Closed")="Paid/ Closed","Paid/ Closed", "Still_Outstanding")</f>
        <v>Still_Outstanding</v>
      </c>
      <c r="N4344" s="33">
        <f>IF(_xlfn.XLOOKUP(C4344,Raw_Data_Paid_23!$C$4:$C$2114,Raw_Data_Paid_23!$C$4:$C$2114,1)= 1,1,0)</f>
        <v>1</v>
      </c>
      <c r="O4344" t="str">
        <f>IF(M4344=$W$7,IF(AND(N4344,_xlfn.XLOOKUP(C4344,Raw_Data_OS_23!$C$7:$C$4518,Raw_Data_OS_23!$G$7:$G$4518,0)=G4344),"A",IF(_xlfn.XLOOKUP(C4344,Raw_Data_Paid_23!$C$4:$C$2114,Raw_Data_Paid_23!$C$4:$C$2114,"B1")="B1","B1","B2")),IF(_xlfn.XLOOKUP(C4344,Raw_Data_Paid_23!$C$4:$C$2114,Raw_Data_Paid_23!$C$4:$C$2114,"C1")="C1","C1","C2"))</f>
        <v>A</v>
      </c>
      <c r="P4344" t="str">
        <f t="shared" si="117"/>
        <v>2022AMotor Commercial</v>
      </c>
    </row>
    <row r="4345" spans="3:16" x14ac:dyDescent="0.35">
      <c r="C4345" s="6" t="s">
        <v>6690</v>
      </c>
      <c r="D4345" s="7" t="s">
        <v>6295</v>
      </c>
      <c r="E4345" s="7" t="s">
        <v>6689</v>
      </c>
      <c r="F4345" s="8" t="s">
        <v>3908</v>
      </c>
      <c r="G4345" s="9">
        <v>50000</v>
      </c>
      <c r="H4345" s="10">
        <v>2022</v>
      </c>
      <c r="I4345" s="10">
        <v>2022</v>
      </c>
      <c r="J4345" s="11" t="s">
        <v>6021</v>
      </c>
      <c r="K4345" s="12">
        <v>50000</v>
      </c>
      <c r="L4345" s="12">
        <v>1</v>
      </c>
      <c r="M4345" s="33" t="str">
        <f>IF(_xlfn.XLOOKUP(C4345,Raw_Data_OS_23!$C$7:$C$4518,Raw_Data_OS_23!$G$7:$G$4518,"Paid/ Closed")="Paid/ Closed","Paid/ Closed", "Still_Outstanding")</f>
        <v>Still_Outstanding</v>
      </c>
      <c r="N4345" s="33">
        <f>IF(_xlfn.XLOOKUP(C4345,Raw_Data_Paid_23!$C$4:$C$2114,Raw_Data_Paid_23!$C$4:$C$2114,1)= 1,1,0)</f>
        <v>1</v>
      </c>
      <c r="O4345" t="str">
        <f>IF(M4345=$W$7,IF(AND(N4345,_xlfn.XLOOKUP(C4345,Raw_Data_OS_23!$C$7:$C$4518,Raw_Data_OS_23!$G$7:$G$4518,0)=G4345),"A",IF(_xlfn.XLOOKUP(C4345,Raw_Data_Paid_23!$C$4:$C$2114,Raw_Data_Paid_23!$C$4:$C$2114,"B1")="B1","B1","B2")),IF(_xlfn.XLOOKUP(C4345,Raw_Data_Paid_23!$C$4:$C$2114,Raw_Data_Paid_23!$C$4:$C$2114,"C1")="C1","C1","C2"))</f>
        <v>A</v>
      </c>
      <c r="P4345" t="str">
        <f t="shared" si="117"/>
        <v>2022AMotor Commercial</v>
      </c>
    </row>
    <row r="4346" spans="3:16" x14ac:dyDescent="0.35">
      <c r="C4346" s="6" t="s">
        <v>6691</v>
      </c>
      <c r="D4346" s="7" t="s">
        <v>6673</v>
      </c>
      <c r="E4346" s="7" t="s">
        <v>6689</v>
      </c>
      <c r="F4346" s="8" t="s">
        <v>3910</v>
      </c>
      <c r="G4346" s="9">
        <v>97617.647060000003</v>
      </c>
      <c r="H4346" s="10">
        <v>2022</v>
      </c>
      <c r="I4346" s="10">
        <v>2022</v>
      </c>
      <c r="J4346" s="11" t="s">
        <v>6643</v>
      </c>
      <c r="K4346" s="12">
        <v>97617.647060000003</v>
      </c>
      <c r="L4346" s="12">
        <v>1</v>
      </c>
      <c r="M4346" s="33" t="str">
        <f>IF(_xlfn.XLOOKUP(C4346,Raw_Data_OS_23!$C$7:$C$4518,Raw_Data_OS_23!$G$7:$G$4518,"Paid/ Closed")="Paid/ Closed","Paid/ Closed", "Still_Outstanding")</f>
        <v>Still_Outstanding</v>
      </c>
      <c r="N4346" s="33">
        <f>IF(_xlfn.XLOOKUP(C4346,Raw_Data_Paid_23!$C$4:$C$2114,Raw_Data_Paid_23!$C$4:$C$2114,1)= 1,1,0)</f>
        <v>0</v>
      </c>
      <c r="O4346" t="str">
        <f>IF(M4346=$W$7,IF(AND(N4346,_xlfn.XLOOKUP(C4346,Raw_Data_OS_23!$C$7:$C$4518,Raw_Data_OS_23!$G$7:$G$4518,0)=G4346),"A",IF(_xlfn.XLOOKUP(C4346,Raw_Data_Paid_23!$C$4:$C$2114,Raw_Data_Paid_23!$C$4:$C$2114,"B1")="B1","B1","B2")),IF(_xlfn.XLOOKUP(C4346,Raw_Data_Paid_23!$C$4:$C$2114,Raw_Data_Paid_23!$C$4:$C$2114,"C1")="C1","C1","C2"))</f>
        <v>B2</v>
      </c>
      <c r="P4346" t="str">
        <f t="shared" si="117"/>
        <v>2022B2Motor Private</v>
      </c>
    </row>
    <row r="4347" spans="3:16" x14ac:dyDescent="0.35">
      <c r="C4347" s="6" t="s">
        <v>6692</v>
      </c>
      <c r="D4347" s="7" t="s">
        <v>6619</v>
      </c>
      <c r="E4347" s="7" t="s">
        <v>6693</v>
      </c>
      <c r="F4347" s="8" t="s">
        <v>3908</v>
      </c>
      <c r="G4347" s="9">
        <v>25500</v>
      </c>
      <c r="H4347" s="10">
        <v>2022</v>
      </c>
      <c r="I4347" s="10">
        <v>2022</v>
      </c>
      <c r="J4347" s="11" t="s">
        <v>6406</v>
      </c>
      <c r="K4347" s="12">
        <v>25500</v>
      </c>
      <c r="L4347" s="12">
        <v>1</v>
      </c>
      <c r="M4347" s="33" t="str">
        <f>IF(_xlfn.XLOOKUP(C4347,Raw_Data_OS_23!$C$7:$C$4518,Raw_Data_OS_23!$G$7:$G$4518,"Paid/ Closed")="Paid/ Closed","Paid/ Closed", "Still_Outstanding")</f>
        <v>Still_Outstanding</v>
      </c>
      <c r="N4347" s="33">
        <f>IF(_xlfn.XLOOKUP(C4347,Raw_Data_Paid_23!$C$4:$C$2114,Raw_Data_Paid_23!$C$4:$C$2114,1)= 1,1,0)</f>
        <v>1</v>
      </c>
      <c r="O4347" t="str">
        <f>IF(M4347=$W$7,IF(AND(N4347,_xlfn.XLOOKUP(C4347,Raw_Data_OS_23!$C$7:$C$4518,Raw_Data_OS_23!$G$7:$G$4518,0)=G4347),"A",IF(_xlfn.XLOOKUP(C4347,Raw_Data_Paid_23!$C$4:$C$2114,Raw_Data_Paid_23!$C$4:$C$2114,"B1")="B1","B1","B2")),IF(_xlfn.XLOOKUP(C4347,Raw_Data_Paid_23!$C$4:$C$2114,Raw_Data_Paid_23!$C$4:$C$2114,"C1")="C1","C1","C2"))</f>
        <v>A</v>
      </c>
      <c r="P4347" t="str">
        <f t="shared" si="117"/>
        <v>2022AMotor Commercial</v>
      </c>
    </row>
    <row r="4348" spans="3:16" x14ac:dyDescent="0.35">
      <c r="C4348" s="6" t="s">
        <v>6694</v>
      </c>
      <c r="D4348" s="7" t="s">
        <v>6641</v>
      </c>
      <c r="E4348" s="7" t="s">
        <v>6689</v>
      </c>
      <c r="F4348" s="8" t="s">
        <v>3910</v>
      </c>
      <c r="G4348" s="9">
        <v>100000</v>
      </c>
      <c r="H4348" s="10">
        <v>2022</v>
      </c>
      <c r="I4348" s="10">
        <v>2022</v>
      </c>
      <c r="J4348" s="11" t="s">
        <v>6643</v>
      </c>
      <c r="K4348" s="12">
        <v>100000</v>
      </c>
      <c r="L4348" s="12">
        <v>1</v>
      </c>
      <c r="M4348" s="33" t="str">
        <f>IF(_xlfn.XLOOKUP(C4348,Raw_Data_OS_23!$C$7:$C$4518,Raw_Data_OS_23!$G$7:$G$4518,"Paid/ Closed")="Paid/ Closed","Paid/ Closed", "Still_Outstanding")</f>
        <v>Still_Outstanding</v>
      </c>
      <c r="N4348" s="33">
        <f>IF(_xlfn.XLOOKUP(C4348,Raw_Data_Paid_23!$C$4:$C$2114,Raw_Data_Paid_23!$C$4:$C$2114,1)= 1,1,0)</f>
        <v>1</v>
      </c>
      <c r="O4348" t="str">
        <f>IF(M4348=$W$7,IF(AND(N4348,_xlfn.XLOOKUP(C4348,Raw_Data_OS_23!$C$7:$C$4518,Raw_Data_OS_23!$G$7:$G$4518,0)=G4348),"A",IF(_xlfn.XLOOKUP(C4348,Raw_Data_Paid_23!$C$4:$C$2114,Raw_Data_Paid_23!$C$4:$C$2114,"B1")="B1","B1","B2")),IF(_xlfn.XLOOKUP(C4348,Raw_Data_Paid_23!$C$4:$C$2114,Raw_Data_Paid_23!$C$4:$C$2114,"C1")="C1","C1","C2"))</f>
        <v>A</v>
      </c>
      <c r="P4348" t="str">
        <f t="shared" si="117"/>
        <v>2022AMotor Private</v>
      </c>
    </row>
    <row r="4349" spans="3:16" x14ac:dyDescent="0.35">
      <c r="C4349" s="6" t="s">
        <v>6695</v>
      </c>
      <c r="D4349" s="7" t="s">
        <v>5939</v>
      </c>
      <c r="E4349" s="7" t="s">
        <v>6696</v>
      </c>
      <c r="F4349" s="8" t="s">
        <v>4244</v>
      </c>
      <c r="G4349" s="9">
        <v>50000</v>
      </c>
      <c r="H4349" s="10">
        <v>2021</v>
      </c>
      <c r="I4349" s="10">
        <v>2022</v>
      </c>
      <c r="J4349" s="11" t="s">
        <v>3138</v>
      </c>
      <c r="K4349" s="12">
        <v>50000</v>
      </c>
      <c r="L4349" s="12">
        <v>1</v>
      </c>
      <c r="M4349" s="33" t="str">
        <f>IF(_xlfn.XLOOKUP(C4349,Raw_Data_OS_23!$C$7:$C$4518,Raw_Data_OS_23!$G$7:$G$4518,"Paid/ Closed")="Paid/ Closed","Paid/ Closed", "Still_Outstanding")</f>
        <v>Paid/ Closed</v>
      </c>
      <c r="N4349" s="33">
        <f>IF(_xlfn.XLOOKUP(C4349,Raw_Data_Paid_23!$C$4:$C$2114,Raw_Data_Paid_23!$C$4:$C$2114,1)= 1,1,0)</f>
        <v>1</v>
      </c>
      <c r="O4349" t="str">
        <f>IF(M4349=$W$7,IF(AND(N4349,_xlfn.XLOOKUP(C4349,Raw_Data_OS_23!$C$7:$C$4518,Raw_Data_OS_23!$G$7:$G$4518,0)=G4349),"A",IF(_xlfn.XLOOKUP(C4349,Raw_Data_Paid_23!$C$4:$C$2114,Raw_Data_Paid_23!$C$4:$C$2114,"B1")="B1","B1","B2")),IF(_xlfn.XLOOKUP(C4349,Raw_Data_Paid_23!$C$4:$C$2114,Raw_Data_Paid_23!$C$4:$C$2114,"C1")="C1","C1","C2"))</f>
        <v>C1</v>
      </c>
      <c r="P4349" t="str">
        <f t="shared" si="117"/>
        <v>2021C1Marine</v>
      </c>
    </row>
    <row r="4350" spans="3:16" x14ac:dyDescent="0.35">
      <c r="C4350" s="6" t="s">
        <v>6697</v>
      </c>
      <c r="D4350" s="7" t="s">
        <v>6619</v>
      </c>
      <c r="E4350" s="7" t="s">
        <v>6696</v>
      </c>
      <c r="F4350" s="8" t="s">
        <v>4244</v>
      </c>
      <c r="G4350" s="9">
        <v>50000</v>
      </c>
      <c r="H4350" s="10">
        <v>2022</v>
      </c>
      <c r="I4350" s="10">
        <v>2022</v>
      </c>
      <c r="J4350" s="11" t="s">
        <v>6406</v>
      </c>
      <c r="K4350" s="12">
        <v>50000</v>
      </c>
      <c r="L4350" s="12">
        <v>1</v>
      </c>
      <c r="M4350" s="33" t="str">
        <f>IF(_xlfn.XLOOKUP(C4350,Raw_Data_OS_23!$C$7:$C$4518,Raw_Data_OS_23!$G$7:$G$4518,"Paid/ Closed")="Paid/ Closed","Paid/ Closed", "Still_Outstanding")</f>
        <v>Paid/ Closed</v>
      </c>
      <c r="N4350" s="33">
        <f>IF(_xlfn.XLOOKUP(C4350,Raw_Data_Paid_23!$C$4:$C$2114,Raw_Data_Paid_23!$C$4:$C$2114,1)= 1,1,0)</f>
        <v>1</v>
      </c>
      <c r="O4350" t="str">
        <f>IF(M4350=$W$7,IF(AND(N4350,_xlfn.XLOOKUP(C4350,Raw_Data_OS_23!$C$7:$C$4518,Raw_Data_OS_23!$G$7:$G$4518,0)=G4350),"A",IF(_xlfn.XLOOKUP(C4350,Raw_Data_Paid_23!$C$4:$C$2114,Raw_Data_Paid_23!$C$4:$C$2114,"B1")="B1","B1","B2")),IF(_xlfn.XLOOKUP(C4350,Raw_Data_Paid_23!$C$4:$C$2114,Raw_Data_Paid_23!$C$4:$C$2114,"C1")="C1","C1","C2"))</f>
        <v>C1</v>
      </c>
      <c r="P4350" t="str">
        <f t="shared" ref="P4350:P4413" si="118">H4350&amp;O4350&amp;F4350</f>
        <v>2022C1Marine</v>
      </c>
    </row>
    <row r="4351" spans="3:16" x14ac:dyDescent="0.35">
      <c r="C4351" s="6" t="s">
        <v>6698</v>
      </c>
      <c r="D4351" s="7" t="s">
        <v>5956</v>
      </c>
      <c r="E4351" s="7" t="s">
        <v>6696</v>
      </c>
      <c r="F4351" s="8" t="s">
        <v>4244</v>
      </c>
      <c r="G4351" s="9">
        <v>50000</v>
      </c>
      <c r="H4351" s="10">
        <v>2021</v>
      </c>
      <c r="I4351" s="10">
        <v>2022</v>
      </c>
      <c r="J4351" s="11" t="s">
        <v>3138</v>
      </c>
      <c r="K4351" s="12">
        <v>50000</v>
      </c>
      <c r="L4351" s="12">
        <v>1</v>
      </c>
      <c r="M4351" s="33" t="str">
        <f>IF(_xlfn.XLOOKUP(C4351,Raw_Data_OS_23!$C$7:$C$4518,Raw_Data_OS_23!$G$7:$G$4518,"Paid/ Closed")="Paid/ Closed","Paid/ Closed", "Still_Outstanding")</f>
        <v>Paid/ Closed</v>
      </c>
      <c r="N4351" s="33">
        <f>IF(_xlfn.XLOOKUP(C4351,Raw_Data_Paid_23!$C$4:$C$2114,Raw_Data_Paid_23!$C$4:$C$2114,1)= 1,1,0)</f>
        <v>1</v>
      </c>
      <c r="O4351" t="str">
        <f>IF(M4351=$W$7,IF(AND(N4351,_xlfn.XLOOKUP(C4351,Raw_Data_OS_23!$C$7:$C$4518,Raw_Data_OS_23!$G$7:$G$4518,0)=G4351),"A",IF(_xlfn.XLOOKUP(C4351,Raw_Data_Paid_23!$C$4:$C$2114,Raw_Data_Paid_23!$C$4:$C$2114,"B1")="B1","B1","B2")),IF(_xlfn.XLOOKUP(C4351,Raw_Data_Paid_23!$C$4:$C$2114,Raw_Data_Paid_23!$C$4:$C$2114,"C1")="C1","C1","C2"))</f>
        <v>C1</v>
      </c>
      <c r="P4351" t="str">
        <f t="shared" si="118"/>
        <v>2021C1Marine</v>
      </c>
    </row>
    <row r="4352" spans="3:16" x14ac:dyDescent="0.35">
      <c r="C4352" s="6" t="s">
        <v>6699</v>
      </c>
      <c r="D4352" s="7" t="s">
        <v>6305</v>
      </c>
      <c r="E4352" s="7" t="s">
        <v>6696</v>
      </c>
      <c r="F4352" s="8" t="s">
        <v>4244</v>
      </c>
      <c r="G4352" s="9">
        <v>60000</v>
      </c>
      <c r="H4352" s="10">
        <v>2022</v>
      </c>
      <c r="I4352" s="10">
        <v>2022</v>
      </c>
      <c r="J4352" s="11" t="s">
        <v>6021</v>
      </c>
      <c r="K4352" s="12">
        <v>60000</v>
      </c>
      <c r="L4352" s="12">
        <v>1</v>
      </c>
      <c r="M4352" s="33" t="str">
        <f>IF(_xlfn.XLOOKUP(C4352,Raw_Data_OS_23!$C$7:$C$4518,Raw_Data_OS_23!$G$7:$G$4518,"Paid/ Closed")="Paid/ Closed","Paid/ Closed", "Still_Outstanding")</f>
        <v>Paid/ Closed</v>
      </c>
      <c r="N4352" s="33">
        <f>IF(_xlfn.XLOOKUP(C4352,Raw_Data_Paid_23!$C$4:$C$2114,Raw_Data_Paid_23!$C$4:$C$2114,1)= 1,1,0)</f>
        <v>1</v>
      </c>
      <c r="O4352" t="str">
        <f>IF(M4352=$W$7,IF(AND(N4352,_xlfn.XLOOKUP(C4352,Raw_Data_OS_23!$C$7:$C$4518,Raw_Data_OS_23!$G$7:$G$4518,0)=G4352),"A",IF(_xlfn.XLOOKUP(C4352,Raw_Data_Paid_23!$C$4:$C$2114,Raw_Data_Paid_23!$C$4:$C$2114,"B1")="B1","B1","B2")),IF(_xlfn.XLOOKUP(C4352,Raw_Data_Paid_23!$C$4:$C$2114,Raw_Data_Paid_23!$C$4:$C$2114,"C1")="C1","C1","C2"))</f>
        <v>C1</v>
      </c>
      <c r="P4352" t="str">
        <f t="shared" si="118"/>
        <v>2022C1Marine</v>
      </c>
    </row>
    <row r="4353" spans="3:16" x14ac:dyDescent="0.35">
      <c r="C4353" s="6" t="s">
        <v>6700</v>
      </c>
      <c r="D4353" s="7" t="s">
        <v>6624</v>
      </c>
      <c r="E4353" s="7" t="s">
        <v>6696</v>
      </c>
      <c r="F4353" s="8" t="s">
        <v>4244</v>
      </c>
      <c r="G4353" s="9">
        <v>50000</v>
      </c>
      <c r="H4353" s="10">
        <v>2022</v>
      </c>
      <c r="I4353" s="10">
        <v>2022</v>
      </c>
      <c r="J4353" s="11" t="s">
        <v>6406</v>
      </c>
      <c r="K4353" s="12">
        <v>50000</v>
      </c>
      <c r="L4353" s="12">
        <v>1</v>
      </c>
      <c r="M4353" s="33" t="str">
        <f>IF(_xlfn.XLOOKUP(C4353,Raw_Data_OS_23!$C$7:$C$4518,Raw_Data_OS_23!$G$7:$G$4518,"Paid/ Closed")="Paid/ Closed","Paid/ Closed", "Still_Outstanding")</f>
        <v>Still_Outstanding</v>
      </c>
      <c r="N4353" s="33">
        <f>IF(_xlfn.XLOOKUP(C4353,Raw_Data_Paid_23!$C$4:$C$2114,Raw_Data_Paid_23!$C$4:$C$2114,1)= 1,1,0)</f>
        <v>1</v>
      </c>
      <c r="O4353" t="str">
        <f>IF(M4353=$W$7,IF(AND(N4353,_xlfn.XLOOKUP(C4353,Raw_Data_OS_23!$C$7:$C$4518,Raw_Data_OS_23!$G$7:$G$4518,0)=G4353),"A",IF(_xlfn.XLOOKUP(C4353,Raw_Data_Paid_23!$C$4:$C$2114,Raw_Data_Paid_23!$C$4:$C$2114,"B1")="B1","B1","B2")),IF(_xlfn.XLOOKUP(C4353,Raw_Data_Paid_23!$C$4:$C$2114,Raw_Data_Paid_23!$C$4:$C$2114,"C1")="C1","C1","C2"))</f>
        <v>A</v>
      </c>
      <c r="P4353" t="str">
        <f t="shared" si="118"/>
        <v>2022AMarine</v>
      </c>
    </row>
    <row r="4354" spans="3:16" x14ac:dyDescent="0.35">
      <c r="C4354" s="6" t="s">
        <v>6701</v>
      </c>
      <c r="D4354" s="7" t="s">
        <v>5923</v>
      </c>
      <c r="E4354" s="7" t="s">
        <v>6696</v>
      </c>
      <c r="F4354" s="8" t="s">
        <v>4244</v>
      </c>
      <c r="G4354" s="9">
        <v>50000</v>
      </c>
      <c r="H4354" s="10">
        <v>2021</v>
      </c>
      <c r="I4354" s="10">
        <v>2022</v>
      </c>
      <c r="J4354" s="11" t="s">
        <v>3138</v>
      </c>
      <c r="K4354" s="12">
        <v>50000</v>
      </c>
      <c r="L4354" s="12">
        <v>1</v>
      </c>
      <c r="M4354" s="33" t="str">
        <f>IF(_xlfn.XLOOKUP(C4354,Raw_Data_OS_23!$C$7:$C$4518,Raw_Data_OS_23!$G$7:$G$4518,"Paid/ Closed")="Paid/ Closed","Paid/ Closed", "Still_Outstanding")</f>
        <v>Paid/ Closed</v>
      </c>
      <c r="N4354" s="33">
        <f>IF(_xlfn.XLOOKUP(C4354,Raw_Data_Paid_23!$C$4:$C$2114,Raw_Data_Paid_23!$C$4:$C$2114,1)= 1,1,0)</f>
        <v>1</v>
      </c>
      <c r="O4354" t="str">
        <f>IF(M4354=$W$7,IF(AND(N4354,_xlfn.XLOOKUP(C4354,Raw_Data_OS_23!$C$7:$C$4518,Raw_Data_OS_23!$G$7:$G$4518,0)=G4354),"A",IF(_xlfn.XLOOKUP(C4354,Raw_Data_Paid_23!$C$4:$C$2114,Raw_Data_Paid_23!$C$4:$C$2114,"B1")="B1","B1","B2")),IF(_xlfn.XLOOKUP(C4354,Raw_Data_Paid_23!$C$4:$C$2114,Raw_Data_Paid_23!$C$4:$C$2114,"C1")="C1","C1","C2"))</f>
        <v>C1</v>
      </c>
      <c r="P4354" t="str">
        <f t="shared" si="118"/>
        <v>2021C1Marine</v>
      </c>
    </row>
    <row r="4355" spans="3:16" x14ac:dyDescent="0.35">
      <c r="C4355" s="6" t="s">
        <v>6702</v>
      </c>
      <c r="D4355" s="7" t="s">
        <v>6420</v>
      </c>
      <c r="E4355" s="7" t="s">
        <v>6696</v>
      </c>
      <c r="F4355" s="8" t="s">
        <v>4244</v>
      </c>
      <c r="G4355" s="9">
        <v>50000</v>
      </c>
      <c r="H4355" s="10">
        <v>2022</v>
      </c>
      <c r="I4355" s="10">
        <v>2022</v>
      </c>
      <c r="J4355" s="11" t="s">
        <v>6406</v>
      </c>
      <c r="K4355" s="12">
        <v>50000</v>
      </c>
      <c r="L4355" s="12">
        <v>1</v>
      </c>
      <c r="M4355" s="33" t="str">
        <f>IF(_xlfn.XLOOKUP(C4355,Raw_Data_OS_23!$C$7:$C$4518,Raw_Data_OS_23!$G$7:$G$4518,"Paid/ Closed")="Paid/ Closed","Paid/ Closed", "Still_Outstanding")</f>
        <v>Still_Outstanding</v>
      </c>
      <c r="N4355" s="33">
        <f>IF(_xlfn.XLOOKUP(C4355,Raw_Data_Paid_23!$C$4:$C$2114,Raw_Data_Paid_23!$C$4:$C$2114,1)= 1,1,0)</f>
        <v>1</v>
      </c>
      <c r="O4355" t="str">
        <f>IF(M4355=$W$7,IF(AND(N4355,_xlfn.XLOOKUP(C4355,Raw_Data_OS_23!$C$7:$C$4518,Raw_Data_OS_23!$G$7:$G$4518,0)=G4355),"A",IF(_xlfn.XLOOKUP(C4355,Raw_Data_Paid_23!$C$4:$C$2114,Raw_Data_Paid_23!$C$4:$C$2114,"B1")="B1","B1","B2")),IF(_xlfn.XLOOKUP(C4355,Raw_Data_Paid_23!$C$4:$C$2114,Raw_Data_Paid_23!$C$4:$C$2114,"C1")="C1","C1","C2"))</f>
        <v>A</v>
      </c>
      <c r="P4355" t="str">
        <f t="shared" si="118"/>
        <v>2022AMarine</v>
      </c>
    </row>
    <row r="4356" spans="3:16" x14ac:dyDescent="0.35">
      <c r="C4356" s="6" t="s">
        <v>6703</v>
      </c>
      <c r="D4356" s="7" t="s">
        <v>6509</v>
      </c>
      <c r="E4356" s="7" t="s">
        <v>6696</v>
      </c>
      <c r="F4356" s="8" t="s">
        <v>4244</v>
      </c>
      <c r="G4356" s="9">
        <v>50000</v>
      </c>
      <c r="H4356" s="10">
        <v>2022</v>
      </c>
      <c r="I4356" s="10">
        <v>2022</v>
      </c>
      <c r="J4356" s="11" t="s">
        <v>6406</v>
      </c>
      <c r="K4356" s="12">
        <v>50000</v>
      </c>
      <c r="L4356" s="12">
        <v>1</v>
      </c>
      <c r="M4356" s="33" t="str">
        <f>IF(_xlfn.XLOOKUP(C4356,Raw_Data_OS_23!$C$7:$C$4518,Raw_Data_OS_23!$G$7:$G$4518,"Paid/ Closed")="Paid/ Closed","Paid/ Closed", "Still_Outstanding")</f>
        <v>Still_Outstanding</v>
      </c>
      <c r="N4356" s="33">
        <f>IF(_xlfn.XLOOKUP(C4356,Raw_Data_Paid_23!$C$4:$C$2114,Raw_Data_Paid_23!$C$4:$C$2114,1)= 1,1,0)</f>
        <v>1</v>
      </c>
      <c r="O4356" t="str">
        <f>IF(M4356=$W$7,IF(AND(N4356,_xlfn.XLOOKUP(C4356,Raw_Data_OS_23!$C$7:$C$4518,Raw_Data_OS_23!$G$7:$G$4518,0)=G4356),"A",IF(_xlfn.XLOOKUP(C4356,Raw_Data_Paid_23!$C$4:$C$2114,Raw_Data_Paid_23!$C$4:$C$2114,"B1")="B1","B1","B2")),IF(_xlfn.XLOOKUP(C4356,Raw_Data_Paid_23!$C$4:$C$2114,Raw_Data_Paid_23!$C$4:$C$2114,"C1")="C1","C1","C2"))</f>
        <v>A</v>
      </c>
      <c r="P4356" t="str">
        <f t="shared" si="118"/>
        <v>2022AMarine</v>
      </c>
    </row>
    <row r="4357" spans="3:16" x14ac:dyDescent="0.35">
      <c r="C4357" s="6" t="s">
        <v>6704</v>
      </c>
      <c r="D4357" s="7" t="s">
        <v>6663</v>
      </c>
      <c r="E4357" s="7" t="s">
        <v>6705</v>
      </c>
      <c r="F4357" s="8" t="s">
        <v>3910</v>
      </c>
      <c r="G4357" s="9">
        <v>100000</v>
      </c>
      <c r="H4357" s="10">
        <v>2022</v>
      </c>
      <c r="I4357" s="10">
        <v>2022</v>
      </c>
      <c r="J4357" s="11" t="s">
        <v>6643</v>
      </c>
      <c r="K4357" s="12">
        <v>100000</v>
      </c>
      <c r="L4357" s="12">
        <v>1</v>
      </c>
      <c r="M4357" s="33" t="str">
        <f>IF(_xlfn.XLOOKUP(C4357,Raw_Data_OS_23!$C$7:$C$4518,Raw_Data_OS_23!$G$7:$G$4518,"Paid/ Closed")="Paid/ Closed","Paid/ Closed", "Still_Outstanding")</f>
        <v>Still_Outstanding</v>
      </c>
      <c r="N4357" s="33">
        <f>IF(_xlfn.XLOOKUP(C4357,Raw_Data_Paid_23!$C$4:$C$2114,Raw_Data_Paid_23!$C$4:$C$2114,1)= 1,1,0)</f>
        <v>0</v>
      </c>
      <c r="O4357" t="str">
        <f>IF(M4357=$W$7,IF(AND(N4357,_xlfn.XLOOKUP(C4357,Raw_Data_OS_23!$C$7:$C$4518,Raw_Data_OS_23!$G$7:$G$4518,0)=G4357),"A",IF(_xlfn.XLOOKUP(C4357,Raw_Data_Paid_23!$C$4:$C$2114,Raw_Data_Paid_23!$C$4:$C$2114,"B1")="B1","B1","B2")),IF(_xlfn.XLOOKUP(C4357,Raw_Data_Paid_23!$C$4:$C$2114,Raw_Data_Paid_23!$C$4:$C$2114,"C1")="C1","C1","C2"))</f>
        <v>B2</v>
      </c>
      <c r="P4357" t="str">
        <f t="shared" si="118"/>
        <v>2022B2Motor Private</v>
      </c>
    </row>
    <row r="4358" spans="3:16" x14ac:dyDescent="0.35">
      <c r="C4358" s="6" t="s">
        <v>6706</v>
      </c>
      <c r="D4358" s="7" t="s">
        <v>6696</v>
      </c>
      <c r="E4358" s="7" t="s">
        <v>6705</v>
      </c>
      <c r="F4358" s="8" t="s">
        <v>3910</v>
      </c>
      <c r="G4358" s="9">
        <v>100000</v>
      </c>
      <c r="H4358" s="10">
        <v>2022</v>
      </c>
      <c r="I4358" s="10">
        <v>2022</v>
      </c>
      <c r="J4358" s="11" t="s">
        <v>6643</v>
      </c>
      <c r="K4358" s="12">
        <v>100000</v>
      </c>
      <c r="L4358" s="12">
        <v>1</v>
      </c>
      <c r="M4358" s="33" t="str">
        <f>IF(_xlfn.XLOOKUP(C4358,Raw_Data_OS_23!$C$7:$C$4518,Raw_Data_OS_23!$G$7:$G$4518,"Paid/ Closed")="Paid/ Closed","Paid/ Closed", "Still_Outstanding")</f>
        <v>Still_Outstanding</v>
      </c>
      <c r="N4358" s="33">
        <f>IF(_xlfn.XLOOKUP(C4358,Raw_Data_Paid_23!$C$4:$C$2114,Raw_Data_Paid_23!$C$4:$C$2114,1)= 1,1,0)</f>
        <v>1</v>
      </c>
      <c r="O4358" t="str">
        <f>IF(M4358=$W$7,IF(AND(N4358,_xlfn.XLOOKUP(C4358,Raw_Data_OS_23!$C$7:$C$4518,Raw_Data_OS_23!$G$7:$G$4518,0)=G4358),"A",IF(_xlfn.XLOOKUP(C4358,Raw_Data_Paid_23!$C$4:$C$2114,Raw_Data_Paid_23!$C$4:$C$2114,"B1")="B1","B1","B2")),IF(_xlfn.XLOOKUP(C4358,Raw_Data_Paid_23!$C$4:$C$2114,Raw_Data_Paid_23!$C$4:$C$2114,"C1")="C1","C1","C2"))</f>
        <v>B1</v>
      </c>
      <c r="P4358" t="str">
        <f t="shared" si="118"/>
        <v>2022B1Motor Private</v>
      </c>
    </row>
    <row r="4359" spans="3:16" x14ac:dyDescent="0.35">
      <c r="C4359" s="6" t="s">
        <v>6707</v>
      </c>
      <c r="D4359" s="7" t="s">
        <v>6708</v>
      </c>
      <c r="E4359" s="7" t="s">
        <v>6705</v>
      </c>
      <c r="F4359" s="8" t="s">
        <v>3910</v>
      </c>
      <c r="G4359" s="9">
        <v>17000</v>
      </c>
      <c r="H4359" s="10">
        <v>2022</v>
      </c>
      <c r="I4359" s="10">
        <v>2022</v>
      </c>
      <c r="J4359" s="11" t="s">
        <v>6643</v>
      </c>
      <c r="K4359" s="12">
        <v>17000</v>
      </c>
      <c r="L4359" s="12">
        <v>1</v>
      </c>
      <c r="M4359" s="33" t="str">
        <f>IF(_xlfn.XLOOKUP(C4359,Raw_Data_OS_23!$C$7:$C$4518,Raw_Data_OS_23!$G$7:$G$4518,"Paid/ Closed")="Paid/ Closed","Paid/ Closed", "Still_Outstanding")</f>
        <v>Still_Outstanding</v>
      </c>
      <c r="N4359" s="33">
        <f>IF(_xlfn.XLOOKUP(C4359,Raw_Data_Paid_23!$C$4:$C$2114,Raw_Data_Paid_23!$C$4:$C$2114,1)= 1,1,0)</f>
        <v>1</v>
      </c>
      <c r="O4359" t="str">
        <f>IF(M4359=$W$7,IF(AND(N4359,_xlfn.XLOOKUP(C4359,Raw_Data_OS_23!$C$7:$C$4518,Raw_Data_OS_23!$G$7:$G$4518,0)=G4359),"A",IF(_xlfn.XLOOKUP(C4359,Raw_Data_Paid_23!$C$4:$C$2114,Raw_Data_Paid_23!$C$4:$C$2114,"B1")="B1","B1","B2")),IF(_xlfn.XLOOKUP(C4359,Raw_Data_Paid_23!$C$4:$C$2114,Raw_Data_Paid_23!$C$4:$C$2114,"C1")="C1","C1","C2"))</f>
        <v>A</v>
      </c>
      <c r="P4359" t="str">
        <f t="shared" si="118"/>
        <v>2022AMotor Private</v>
      </c>
    </row>
    <row r="4360" spans="3:16" x14ac:dyDescent="0.35">
      <c r="C4360" s="6" t="s">
        <v>6709</v>
      </c>
      <c r="D4360" s="7" t="s">
        <v>5764</v>
      </c>
      <c r="E4360" s="7" t="s">
        <v>6646</v>
      </c>
      <c r="F4360" s="8" t="s">
        <v>3908</v>
      </c>
      <c r="G4360" s="9">
        <v>144117.6471</v>
      </c>
      <c r="H4360" s="10">
        <v>2021</v>
      </c>
      <c r="I4360" s="10">
        <v>2022</v>
      </c>
      <c r="J4360" s="11" t="s">
        <v>2250</v>
      </c>
      <c r="K4360" s="12">
        <v>144117.6471</v>
      </c>
      <c r="L4360" s="12">
        <v>1</v>
      </c>
      <c r="M4360" s="33" t="str">
        <f>IF(_xlfn.XLOOKUP(C4360,Raw_Data_OS_23!$C$7:$C$4518,Raw_Data_OS_23!$G$7:$G$4518,"Paid/ Closed")="Paid/ Closed","Paid/ Closed", "Still_Outstanding")</f>
        <v>Still_Outstanding</v>
      </c>
      <c r="N4360" s="33">
        <f>IF(_xlfn.XLOOKUP(C4360,Raw_Data_Paid_23!$C$4:$C$2114,Raw_Data_Paid_23!$C$4:$C$2114,1)= 1,1,0)</f>
        <v>1</v>
      </c>
      <c r="O4360" t="str">
        <f>IF(M4360=$W$7,IF(AND(N4360,_xlfn.XLOOKUP(C4360,Raw_Data_OS_23!$C$7:$C$4518,Raw_Data_OS_23!$G$7:$G$4518,0)=G4360),"A",IF(_xlfn.XLOOKUP(C4360,Raw_Data_Paid_23!$C$4:$C$2114,Raw_Data_Paid_23!$C$4:$C$2114,"B1")="B1","B1","B2")),IF(_xlfn.XLOOKUP(C4360,Raw_Data_Paid_23!$C$4:$C$2114,Raw_Data_Paid_23!$C$4:$C$2114,"C1")="C1","C1","C2"))</f>
        <v>B1</v>
      </c>
      <c r="P4360" t="str">
        <f t="shared" si="118"/>
        <v>2021B1Motor Commercial</v>
      </c>
    </row>
    <row r="4361" spans="3:16" x14ac:dyDescent="0.35">
      <c r="C4361" s="6" t="s">
        <v>6710</v>
      </c>
      <c r="D4361" s="7" t="s">
        <v>5210</v>
      </c>
      <c r="E4361" s="7" t="s">
        <v>6696</v>
      </c>
      <c r="F4361" s="8" t="s">
        <v>4195</v>
      </c>
      <c r="G4361" s="9">
        <v>6764800</v>
      </c>
      <c r="H4361" s="10">
        <v>2020</v>
      </c>
      <c r="I4361" s="10">
        <v>2022</v>
      </c>
      <c r="J4361" s="11" t="s">
        <v>28</v>
      </c>
      <c r="K4361" s="12">
        <v>504654.08000000002</v>
      </c>
      <c r="L4361" s="12">
        <v>1</v>
      </c>
      <c r="M4361" s="33" t="str">
        <f>IF(_xlfn.XLOOKUP(C4361,Raw_Data_OS_23!$C$7:$C$4518,Raw_Data_OS_23!$G$7:$G$4518,"Paid/ Closed")="Paid/ Closed","Paid/ Closed", "Still_Outstanding")</f>
        <v>Still_Outstanding</v>
      </c>
      <c r="N4361" s="33">
        <f>IF(_xlfn.XLOOKUP(C4361,Raw_Data_Paid_23!$C$4:$C$2114,Raw_Data_Paid_23!$C$4:$C$2114,1)= 1,1,0)</f>
        <v>1</v>
      </c>
      <c r="O4361" t="str">
        <f>IF(M4361=$W$7,IF(AND(N4361,_xlfn.XLOOKUP(C4361,Raw_Data_OS_23!$C$7:$C$4518,Raw_Data_OS_23!$G$7:$G$4518,0)=G4361),"A",IF(_xlfn.XLOOKUP(C4361,Raw_Data_Paid_23!$C$4:$C$2114,Raw_Data_Paid_23!$C$4:$C$2114,"B1")="B1","B1","B2")),IF(_xlfn.XLOOKUP(C4361,Raw_Data_Paid_23!$C$4:$C$2114,Raw_Data_Paid_23!$C$4:$C$2114,"C1")="C1","C1","C2"))</f>
        <v>A</v>
      </c>
      <c r="P4361" t="str">
        <f t="shared" si="118"/>
        <v>2020AEngineering</v>
      </c>
    </row>
    <row r="4362" spans="3:16" x14ac:dyDescent="0.35">
      <c r="C4362" s="6" t="s">
        <v>6711</v>
      </c>
      <c r="D4362" s="7" t="s">
        <v>6675</v>
      </c>
      <c r="E4362" s="7" t="s">
        <v>6712</v>
      </c>
      <c r="F4362" s="8" t="s">
        <v>3910</v>
      </c>
      <c r="G4362" s="9">
        <v>50000</v>
      </c>
      <c r="H4362" s="10">
        <v>2022</v>
      </c>
      <c r="I4362" s="10">
        <v>2022</v>
      </c>
      <c r="J4362" s="11" t="s">
        <v>6643</v>
      </c>
      <c r="K4362" s="12">
        <v>50000</v>
      </c>
      <c r="L4362" s="12">
        <v>1</v>
      </c>
      <c r="M4362" s="33" t="str">
        <f>IF(_xlfn.XLOOKUP(C4362,Raw_Data_OS_23!$C$7:$C$4518,Raw_Data_OS_23!$G$7:$G$4518,"Paid/ Closed")="Paid/ Closed","Paid/ Closed", "Still_Outstanding")</f>
        <v>Still_Outstanding</v>
      </c>
      <c r="N4362" s="33">
        <f>IF(_xlfn.XLOOKUP(C4362,Raw_Data_Paid_23!$C$4:$C$2114,Raw_Data_Paid_23!$C$4:$C$2114,1)= 1,1,0)</f>
        <v>1</v>
      </c>
      <c r="O4362" t="str">
        <f>IF(M4362=$W$7,IF(AND(N4362,_xlfn.XLOOKUP(C4362,Raw_Data_OS_23!$C$7:$C$4518,Raw_Data_OS_23!$G$7:$G$4518,0)=G4362),"A",IF(_xlfn.XLOOKUP(C4362,Raw_Data_Paid_23!$C$4:$C$2114,Raw_Data_Paid_23!$C$4:$C$2114,"B1")="B1","B1","B2")),IF(_xlfn.XLOOKUP(C4362,Raw_Data_Paid_23!$C$4:$C$2114,Raw_Data_Paid_23!$C$4:$C$2114,"C1")="C1","C1","C2"))</f>
        <v>A</v>
      </c>
      <c r="P4362" t="str">
        <f t="shared" si="118"/>
        <v>2022AMotor Private</v>
      </c>
    </row>
    <row r="4363" spans="3:16" x14ac:dyDescent="0.35">
      <c r="C4363" s="6" t="s">
        <v>6713</v>
      </c>
      <c r="D4363" s="7" t="s">
        <v>6682</v>
      </c>
      <c r="E4363" s="7" t="s">
        <v>6712</v>
      </c>
      <c r="F4363" s="8" t="s">
        <v>3910</v>
      </c>
      <c r="G4363" s="9">
        <v>18760</v>
      </c>
      <c r="H4363" s="10">
        <v>2022</v>
      </c>
      <c r="I4363" s="10">
        <v>2022</v>
      </c>
      <c r="J4363" s="11" t="s">
        <v>6643</v>
      </c>
      <c r="K4363" s="12">
        <v>18760</v>
      </c>
      <c r="L4363" s="12">
        <v>1</v>
      </c>
      <c r="M4363" s="33" t="str">
        <f>IF(_xlfn.XLOOKUP(C4363,Raw_Data_OS_23!$C$7:$C$4518,Raw_Data_OS_23!$G$7:$G$4518,"Paid/ Closed")="Paid/ Closed","Paid/ Closed", "Still_Outstanding")</f>
        <v>Still_Outstanding</v>
      </c>
      <c r="N4363" s="33">
        <f>IF(_xlfn.XLOOKUP(C4363,Raw_Data_Paid_23!$C$4:$C$2114,Raw_Data_Paid_23!$C$4:$C$2114,1)= 1,1,0)</f>
        <v>1</v>
      </c>
      <c r="O4363" t="str">
        <f>IF(M4363=$W$7,IF(AND(N4363,_xlfn.XLOOKUP(C4363,Raw_Data_OS_23!$C$7:$C$4518,Raw_Data_OS_23!$G$7:$G$4518,0)=G4363),"A",IF(_xlfn.XLOOKUP(C4363,Raw_Data_Paid_23!$C$4:$C$2114,Raw_Data_Paid_23!$C$4:$C$2114,"B1")="B1","B1","B2")),IF(_xlfn.XLOOKUP(C4363,Raw_Data_Paid_23!$C$4:$C$2114,Raw_Data_Paid_23!$C$4:$C$2114,"C1")="C1","C1","C2"))</f>
        <v>A</v>
      </c>
      <c r="P4363" t="str">
        <f t="shared" si="118"/>
        <v>2022AMotor Private</v>
      </c>
    </row>
    <row r="4364" spans="3:16" x14ac:dyDescent="0.35">
      <c r="C4364" s="6" t="s">
        <v>6714</v>
      </c>
      <c r="D4364" s="7" t="s">
        <v>6663</v>
      </c>
      <c r="E4364" s="7" t="s">
        <v>6712</v>
      </c>
      <c r="F4364" s="8" t="s">
        <v>3910</v>
      </c>
      <c r="G4364" s="9">
        <v>100000</v>
      </c>
      <c r="H4364" s="10">
        <v>2022</v>
      </c>
      <c r="I4364" s="10">
        <v>2022</v>
      </c>
      <c r="J4364" s="11" t="s">
        <v>6643</v>
      </c>
      <c r="K4364" s="12">
        <v>100000</v>
      </c>
      <c r="L4364" s="12">
        <v>1</v>
      </c>
      <c r="M4364" s="33" t="str">
        <f>IF(_xlfn.XLOOKUP(C4364,Raw_Data_OS_23!$C$7:$C$4518,Raw_Data_OS_23!$G$7:$G$4518,"Paid/ Closed")="Paid/ Closed","Paid/ Closed", "Still_Outstanding")</f>
        <v>Still_Outstanding</v>
      </c>
      <c r="N4364" s="33">
        <f>IF(_xlfn.XLOOKUP(C4364,Raw_Data_Paid_23!$C$4:$C$2114,Raw_Data_Paid_23!$C$4:$C$2114,1)= 1,1,0)</f>
        <v>1</v>
      </c>
      <c r="O4364" t="str">
        <f>IF(M4364=$W$7,IF(AND(N4364,_xlfn.XLOOKUP(C4364,Raw_Data_OS_23!$C$7:$C$4518,Raw_Data_OS_23!$G$7:$G$4518,0)=G4364),"A",IF(_xlfn.XLOOKUP(C4364,Raw_Data_Paid_23!$C$4:$C$2114,Raw_Data_Paid_23!$C$4:$C$2114,"B1")="B1","B1","B2")),IF(_xlfn.XLOOKUP(C4364,Raw_Data_Paid_23!$C$4:$C$2114,Raw_Data_Paid_23!$C$4:$C$2114,"C1")="C1","C1","C2"))</f>
        <v>B1</v>
      </c>
      <c r="P4364" t="str">
        <f t="shared" si="118"/>
        <v>2022B1Motor Private</v>
      </c>
    </row>
    <row r="4365" spans="3:16" x14ac:dyDescent="0.35">
      <c r="C4365" s="6" t="s">
        <v>6715</v>
      </c>
      <c r="D4365" s="7" t="s">
        <v>6684</v>
      </c>
      <c r="E4365" s="7" t="s">
        <v>6716</v>
      </c>
      <c r="F4365" s="8" t="s">
        <v>3910</v>
      </c>
      <c r="G4365" s="9">
        <v>100000</v>
      </c>
      <c r="H4365" s="10">
        <v>2022</v>
      </c>
      <c r="I4365" s="10">
        <v>2022</v>
      </c>
      <c r="J4365" s="11" t="s">
        <v>6643</v>
      </c>
      <c r="K4365" s="12">
        <v>100000</v>
      </c>
      <c r="L4365" s="12">
        <v>1</v>
      </c>
      <c r="M4365" s="33" t="str">
        <f>IF(_xlfn.XLOOKUP(C4365,Raw_Data_OS_23!$C$7:$C$4518,Raw_Data_OS_23!$G$7:$G$4518,"Paid/ Closed")="Paid/ Closed","Paid/ Closed", "Still_Outstanding")</f>
        <v>Still_Outstanding</v>
      </c>
      <c r="N4365" s="33">
        <f>IF(_xlfn.XLOOKUP(C4365,Raw_Data_Paid_23!$C$4:$C$2114,Raw_Data_Paid_23!$C$4:$C$2114,1)= 1,1,0)</f>
        <v>1</v>
      </c>
      <c r="O4365" t="str">
        <f>IF(M4365=$W$7,IF(AND(N4365,_xlfn.XLOOKUP(C4365,Raw_Data_OS_23!$C$7:$C$4518,Raw_Data_OS_23!$G$7:$G$4518,0)=G4365),"A",IF(_xlfn.XLOOKUP(C4365,Raw_Data_Paid_23!$C$4:$C$2114,Raw_Data_Paid_23!$C$4:$C$2114,"B1")="B1","B1","B2")),IF(_xlfn.XLOOKUP(C4365,Raw_Data_Paid_23!$C$4:$C$2114,Raw_Data_Paid_23!$C$4:$C$2114,"C1")="C1","C1","C2"))</f>
        <v>A</v>
      </c>
      <c r="P4365" t="str">
        <f t="shared" si="118"/>
        <v>2022AMotor Private</v>
      </c>
    </row>
    <row r="4366" spans="3:16" x14ac:dyDescent="0.35">
      <c r="C4366" s="6" t="s">
        <v>6717</v>
      </c>
      <c r="D4366" s="7" t="s">
        <v>6130</v>
      </c>
      <c r="E4366" s="7" t="s">
        <v>6616</v>
      </c>
      <c r="F4366" s="8" t="s">
        <v>3910</v>
      </c>
      <c r="G4366" s="9">
        <v>100000</v>
      </c>
      <c r="H4366" s="10">
        <v>2022</v>
      </c>
      <c r="I4366" s="10">
        <v>2022</v>
      </c>
      <c r="J4366" s="11" t="s">
        <v>6021</v>
      </c>
      <c r="K4366" s="12">
        <v>100000</v>
      </c>
      <c r="L4366" s="12">
        <v>1</v>
      </c>
      <c r="M4366" s="33" t="str">
        <f>IF(_xlfn.XLOOKUP(C4366,Raw_Data_OS_23!$C$7:$C$4518,Raw_Data_OS_23!$G$7:$G$4518,"Paid/ Closed")="Paid/ Closed","Paid/ Closed", "Still_Outstanding")</f>
        <v>Still_Outstanding</v>
      </c>
      <c r="N4366" s="33">
        <f>IF(_xlfn.XLOOKUP(C4366,Raw_Data_Paid_23!$C$4:$C$2114,Raw_Data_Paid_23!$C$4:$C$2114,1)= 1,1,0)</f>
        <v>1</v>
      </c>
      <c r="O4366" t="str">
        <f>IF(M4366=$W$7,IF(AND(N4366,_xlfn.XLOOKUP(C4366,Raw_Data_OS_23!$C$7:$C$4518,Raw_Data_OS_23!$G$7:$G$4518,0)=G4366),"A",IF(_xlfn.XLOOKUP(C4366,Raw_Data_Paid_23!$C$4:$C$2114,Raw_Data_Paid_23!$C$4:$C$2114,"B1")="B1","B1","B2")),IF(_xlfn.XLOOKUP(C4366,Raw_Data_Paid_23!$C$4:$C$2114,Raw_Data_Paid_23!$C$4:$C$2114,"C1")="C1","C1","C2"))</f>
        <v>A</v>
      </c>
      <c r="P4366" t="str">
        <f t="shared" si="118"/>
        <v>2022AMotor Private</v>
      </c>
    </row>
    <row r="4367" spans="3:16" x14ac:dyDescent="0.35">
      <c r="C4367" s="6" t="s">
        <v>6718</v>
      </c>
      <c r="D4367" s="7" t="s">
        <v>6719</v>
      </c>
      <c r="E4367" s="7" t="s">
        <v>6720</v>
      </c>
      <c r="F4367" s="8" t="s">
        <v>3910</v>
      </c>
      <c r="G4367" s="9">
        <v>100000</v>
      </c>
      <c r="H4367" s="10">
        <v>2022</v>
      </c>
      <c r="I4367" s="10">
        <v>2022</v>
      </c>
      <c r="J4367" s="11" t="s">
        <v>6643</v>
      </c>
      <c r="K4367" s="12">
        <v>100000</v>
      </c>
      <c r="L4367" s="12">
        <v>1</v>
      </c>
      <c r="M4367" s="33" t="str">
        <f>IF(_xlfn.XLOOKUP(C4367,Raw_Data_OS_23!$C$7:$C$4518,Raw_Data_OS_23!$G$7:$G$4518,"Paid/ Closed")="Paid/ Closed","Paid/ Closed", "Still_Outstanding")</f>
        <v>Still_Outstanding</v>
      </c>
      <c r="N4367" s="33">
        <f>IF(_xlfn.XLOOKUP(C4367,Raw_Data_Paid_23!$C$4:$C$2114,Raw_Data_Paid_23!$C$4:$C$2114,1)= 1,1,0)</f>
        <v>0</v>
      </c>
      <c r="O4367" t="str">
        <f>IF(M4367=$W$7,IF(AND(N4367,_xlfn.XLOOKUP(C4367,Raw_Data_OS_23!$C$7:$C$4518,Raw_Data_OS_23!$G$7:$G$4518,0)=G4367),"A",IF(_xlfn.XLOOKUP(C4367,Raw_Data_Paid_23!$C$4:$C$2114,Raw_Data_Paid_23!$C$4:$C$2114,"B1")="B1","B1","B2")),IF(_xlfn.XLOOKUP(C4367,Raw_Data_Paid_23!$C$4:$C$2114,Raw_Data_Paid_23!$C$4:$C$2114,"C1")="C1","C1","C2"))</f>
        <v>B2</v>
      </c>
      <c r="P4367" t="str">
        <f t="shared" si="118"/>
        <v>2022B2Motor Private</v>
      </c>
    </row>
    <row r="4368" spans="3:16" x14ac:dyDescent="0.35">
      <c r="C4368" s="6" t="s">
        <v>6721</v>
      </c>
      <c r="D4368" s="7" t="s">
        <v>4182</v>
      </c>
      <c r="E4368" s="7" t="s">
        <v>6665</v>
      </c>
      <c r="F4368" s="8" t="s">
        <v>3910</v>
      </c>
      <c r="G4368" s="9">
        <v>50000</v>
      </c>
      <c r="H4368" s="10">
        <v>2019</v>
      </c>
      <c r="I4368" s="10">
        <v>2022</v>
      </c>
      <c r="J4368" s="11" t="s">
        <v>140</v>
      </c>
      <c r="K4368" s="12">
        <v>50000</v>
      </c>
      <c r="L4368" s="12">
        <v>1</v>
      </c>
      <c r="M4368" s="33" t="str">
        <f>IF(_xlfn.XLOOKUP(C4368,Raw_Data_OS_23!$C$7:$C$4518,Raw_Data_OS_23!$G$7:$G$4518,"Paid/ Closed")="Paid/ Closed","Paid/ Closed", "Still_Outstanding")</f>
        <v>Paid/ Closed</v>
      </c>
      <c r="N4368" s="33">
        <f>IF(_xlfn.XLOOKUP(C4368,Raw_Data_Paid_23!$C$4:$C$2114,Raw_Data_Paid_23!$C$4:$C$2114,1)= 1,1,0)</f>
        <v>1</v>
      </c>
      <c r="O4368" t="str">
        <f>IF(M4368=$W$7,IF(AND(N4368,_xlfn.XLOOKUP(C4368,Raw_Data_OS_23!$C$7:$C$4518,Raw_Data_OS_23!$G$7:$G$4518,0)=G4368),"A",IF(_xlfn.XLOOKUP(C4368,Raw_Data_Paid_23!$C$4:$C$2114,Raw_Data_Paid_23!$C$4:$C$2114,"B1")="B1","B1","B2")),IF(_xlfn.XLOOKUP(C4368,Raw_Data_Paid_23!$C$4:$C$2114,Raw_Data_Paid_23!$C$4:$C$2114,"C1")="C1","C1","C2"))</f>
        <v>C1</v>
      </c>
      <c r="P4368" t="str">
        <f t="shared" si="118"/>
        <v>2019C1Motor Private</v>
      </c>
    </row>
    <row r="4369" spans="3:16" x14ac:dyDescent="0.35">
      <c r="C4369" s="6" t="s">
        <v>6722</v>
      </c>
      <c r="D4369" s="7" t="s">
        <v>5963</v>
      </c>
      <c r="E4369" s="7" t="s">
        <v>6161</v>
      </c>
      <c r="F4369" s="8" t="s">
        <v>658</v>
      </c>
      <c r="G4369" s="9">
        <v>347471.6202</v>
      </c>
      <c r="H4369" s="10">
        <v>2021</v>
      </c>
      <c r="I4369" s="10">
        <v>2022</v>
      </c>
      <c r="J4369" s="11" t="s">
        <v>3138</v>
      </c>
      <c r="K4369" s="12">
        <v>347471.6202</v>
      </c>
      <c r="L4369" s="12">
        <v>1</v>
      </c>
      <c r="M4369" s="33" t="str">
        <f>IF(_xlfn.XLOOKUP(C4369,Raw_Data_OS_23!$C$7:$C$4518,Raw_Data_OS_23!$G$7:$G$4518,"Paid/ Closed")="Paid/ Closed","Paid/ Closed", "Still_Outstanding")</f>
        <v>Still_Outstanding</v>
      </c>
      <c r="N4369" s="33">
        <f>IF(_xlfn.XLOOKUP(C4369,Raw_Data_Paid_23!$C$4:$C$2114,Raw_Data_Paid_23!$C$4:$C$2114,1)= 1,1,0)</f>
        <v>0</v>
      </c>
      <c r="O4369" t="str">
        <f>IF(M4369=$W$7,IF(AND(N4369,_xlfn.XLOOKUP(C4369,Raw_Data_OS_23!$C$7:$C$4518,Raw_Data_OS_23!$G$7:$G$4518,0)=G4369),"A",IF(_xlfn.XLOOKUP(C4369,Raw_Data_Paid_23!$C$4:$C$2114,Raw_Data_Paid_23!$C$4:$C$2114,"B1")="B1","B1","B2")),IF(_xlfn.XLOOKUP(C4369,Raw_Data_Paid_23!$C$4:$C$2114,Raw_Data_Paid_23!$C$4:$C$2114,"C1")="C1","C1","C2"))</f>
        <v>B2</v>
      </c>
      <c r="P4369" t="str">
        <f t="shared" si="118"/>
        <v>2021B2Workmen's Compensation</v>
      </c>
    </row>
    <row r="4370" spans="3:16" x14ac:dyDescent="0.35">
      <c r="C4370" s="6" t="s">
        <v>6723</v>
      </c>
      <c r="D4370" s="7" t="s">
        <v>6724</v>
      </c>
      <c r="E4370" s="7" t="s">
        <v>6725</v>
      </c>
      <c r="F4370" s="8" t="s">
        <v>658</v>
      </c>
      <c r="G4370" s="9">
        <v>50000</v>
      </c>
      <c r="H4370" s="10">
        <v>2022</v>
      </c>
      <c r="I4370" s="10">
        <v>2022</v>
      </c>
      <c r="J4370" s="11" t="s">
        <v>6643</v>
      </c>
      <c r="K4370" s="12">
        <v>50000</v>
      </c>
      <c r="L4370" s="12">
        <v>1</v>
      </c>
      <c r="M4370" s="33" t="str">
        <f>IF(_xlfn.XLOOKUP(C4370,Raw_Data_OS_23!$C$7:$C$4518,Raw_Data_OS_23!$G$7:$G$4518,"Paid/ Closed")="Paid/ Closed","Paid/ Closed", "Still_Outstanding")</f>
        <v>Still_Outstanding</v>
      </c>
      <c r="N4370" s="33">
        <f>IF(_xlfn.XLOOKUP(C4370,Raw_Data_Paid_23!$C$4:$C$2114,Raw_Data_Paid_23!$C$4:$C$2114,1)= 1,1,0)</f>
        <v>1</v>
      </c>
      <c r="O4370" t="str">
        <f>IF(M4370=$W$7,IF(AND(N4370,_xlfn.XLOOKUP(C4370,Raw_Data_OS_23!$C$7:$C$4518,Raw_Data_OS_23!$G$7:$G$4518,0)=G4370),"A",IF(_xlfn.XLOOKUP(C4370,Raw_Data_Paid_23!$C$4:$C$2114,Raw_Data_Paid_23!$C$4:$C$2114,"B1")="B1","B1","B2")),IF(_xlfn.XLOOKUP(C4370,Raw_Data_Paid_23!$C$4:$C$2114,Raw_Data_Paid_23!$C$4:$C$2114,"C1")="C1","C1","C2"))</f>
        <v>A</v>
      </c>
      <c r="P4370" t="str">
        <f t="shared" si="118"/>
        <v>2022AWorkmen's Compensation</v>
      </c>
    </row>
    <row r="4371" spans="3:16" x14ac:dyDescent="0.35">
      <c r="C4371" s="6" t="s">
        <v>6726</v>
      </c>
      <c r="D4371" s="7" t="s">
        <v>6686</v>
      </c>
      <c r="E4371" s="7" t="s">
        <v>6725</v>
      </c>
      <c r="F4371" s="8" t="s">
        <v>3908</v>
      </c>
      <c r="G4371" s="9">
        <v>630055.29410000006</v>
      </c>
      <c r="H4371" s="10">
        <v>2022</v>
      </c>
      <c r="I4371" s="10">
        <v>2022</v>
      </c>
      <c r="J4371" s="11" t="s">
        <v>6643</v>
      </c>
      <c r="K4371" s="12">
        <v>630055.29410000006</v>
      </c>
      <c r="L4371" s="12">
        <v>1</v>
      </c>
      <c r="M4371" s="33" t="str">
        <f>IF(_xlfn.XLOOKUP(C4371,Raw_Data_OS_23!$C$7:$C$4518,Raw_Data_OS_23!$G$7:$G$4518,"Paid/ Closed")="Paid/ Closed","Paid/ Closed", "Still_Outstanding")</f>
        <v>Still_Outstanding</v>
      </c>
      <c r="N4371" s="33">
        <f>IF(_xlfn.XLOOKUP(C4371,Raw_Data_Paid_23!$C$4:$C$2114,Raw_Data_Paid_23!$C$4:$C$2114,1)= 1,1,0)</f>
        <v>1</v>
      </c>
      <c r="O4371" t="str">
        <f>IF(M4371=$W$7,IF(AND(N4371,_xlfn.XLOOKUP(C4371,Raw_Data_OS_23!$C$7:$C$4518,Raw_Data_OS_23!$G$7:$G$4518,0)=G4371),"A",IF(_xlfn.XLOOKUP(C4371,Raw_Data_Paid_23!$C$4:$C$2114,Raw_Data_Paid_23!$C$4:$C$2114,"B1")="B1","B1","B2")),IF(_xlfn.XLOOKUP(C4371,Raw_Data_Paid_23!$C$4:$C$2114,Raw_Data_Paid_23!$C$4:$C$2114,"C1")="C1","C1","C2"))</f>
        <v>A</v>
      </c>
      <c r="P4371" t="str">
        <f t="shared" si="118"/>
        <v>2022AMotor Commercial</v>
      </c>
    </row>
    <row r="4372" spans="3:16" x14ac:dyDescent="0.35">
      <c r="C4372" s="6" t="s">
        <v>6727</v>
      </c>
      <c r="D4372" s="7" t="s">
        <v>5993</v>
      </c>
      <c r="E4372" s="7" t="s">
        <v>6085</v>
      </c>
      <c r="F4372" s="8" t="s">
        <v>3908</v>
      </c>
      <c r="G4372" s="9">
        <v>28850</v>
      </c>
      <c r="H4372" s="10">
        <v>2021</v>
      </c>
      <c r="I4372" s="10">
        <v>2022</v>
      </c>
      <c r="J4372" s="11" t="s">
        <v>3138</v>
      </c>
      <c r="K4372" s="12">
        <v>28850</v>
      </c>
      <c r="L4372" s="12">
        <v>1</v>
      </c>
      <c r="M4372" s="33" t="str">
        <f>IF(_xlfn.XLOOKUP(C4372,Raw_Data_OS_23!$C$7:$C$4518,Raw_Data_OS_23!$G$7:$G$4518,"Paid/ Closed")="Paid/ Closed","Paid/ Closed", "Still_Outstanding")</f>
        <v>Still_Outstanding</v>
      </c>
      <c r="N4372" s="33">
        <f>IF(_xlfn.XLOOKUP(C4372,Raw_Data_Paid_23!$C$4:$C$2114,Raw_Data_Paid_23!$C$4:$C$2114,1)= 1,1,0)</f>
        <v>0</v>
      </c>
      <c r="O4372" t="str">
        <f>IF(M4372=$W$7,IF(AND(N4372,_xlfn.XLOOKUP(C4372,Raw_Data_OS_23!$C$7:$C$4518,Raw_Data_OS_23!$G$7:$G$4518,0)=G4372),"A",IF(_xlfn.XLOOKUP(C4372,Raw_Data_Paid_23!$C$4:$C$2114,Raw_Data_Paid_23!$C$4:$C$2114,"B1")="B1","B1","B2")),IF(_xlfn.XLOOKUP(C4372,Raw_Data_Paid_23!$C$4:$C$2114,Raw_Data_Paid_23!$C$4:$C$2114,"C1")="C1","C1","C2"))</f>
        <v>B2</v>
      </c>
      <c r="P4372" t="str">
        <f t="shared" si="118"/>
        <v>2021B2Motor Commercial</v>
      </c>
    </row>
    <row r="4373" spans="3:16" x14ac:dyDescent="0.35">
      <c r="C4373" s="6" t="s">
        <v>6728</v>
      </c>
      <c r="D4373" s="7" t="s">
        <v>6673</v>
      </c>
      <c r="E4373" s="7" t="s">
        <v>6729</v>
      </c>
      <c r="F4373" s="8" t="s">
        <v>3910</v>
      </c>
      <c r="G4373" s="9">
        <v>16000</v>
      </c>
      <c r="H4373" s="10">
        <v>2022</v>
      </c>
      <c r="I4373" s="10">
        <v>2022</v>
      </c>
      <c r="J4373" s="11" t="s">
        <v>6643</v>
      </c>
      <c r="K4373" s="12">
        <v>16000</v>
      </c>
      <c r="L4373" s="12">
        <v>1</v>
      </c>
      <c r="M4373" s="33" t="str">
        <f>IF(_xlfn.XLOOKUP(C4373,Raw_Data_OS_23!$C$7:$C$4518,Raw_Data_OS_23!$G$7:$G$4518,"Paid/ Closed")="Paid/ Closed","Paid/ Closed", "Still_Outstanding")</f>
        <v>Still_Outstanding</v>
      </c>
      <c r="N4373" s="33">
        <f>IF(_xlfn.XLOOKUP(C4373,Raw_Data_Paid_23!$C$4:$C$2114,Raw_Data_Paid_23!$C$4:$C$2114,1)= 1,1,0)</f>
        <v>1</v>
      </c>
      <c r="O4373" t="str">
        <f>IF(M4373=$W$7,IF(AND(N4373,_xlfn.XLOOKUP(C4373,Raw_Data_OS_23!$C$7:$C$4518,Raw_Data_OS_23!$G$7:$G$4518,0)=G4373),"A",IF(_xlfn.XLOOKUP(C4373,Raw_Data_Paid_23!$C$4:$C$2114,Raw_Data_Paid_23!$C$4:$C$2114,"B1")="B1","B1","B2")),IF(_xlfn.XLOOKUP(C4373,Raw_Data_Paid_23!$C$4:$C$2114,Raw_Data_Paid_23!$C$4:$C$2114,"C1")="C1","C1","C2"))</f>
        <v>A</v>
      </c>
      <c r="P4373" t="str">
        <f t="shared" si="118"/>
        <v>2022AMotor Private</v>
      </c>
    </row>
    <row r="4374" spans="3:16" x14ac:dyDescent="0.35">
      <c r="C4374" s="6" t="s">
        <v>6730</v>
      </c>
      <c r="D4374" s="7" t="s">
        <v>5904</v>
      </c>
      <c r="E4374" s="7" t="s">
        <v>5914</v>
      </c>
      <c r="F4374" s="8" t="s">
        <v>658</v>
      </c>
      <c r="G4374" s="9">
        <v>58806.176469999999</v>
      </c>
      <c r="H4374" s="10">
        <v>2021</v>
      </c>
      <c r="I4374" s="10">
        <v>2021</v>
      </c>
      <c r="J4374" s="11" t="s">
        <v>3073</v>
      </c>
      <c r="K4374" s="12">
        <v>58806.176469999999</v>
      </c>
      <c r="L4374" s="12">
        <v>1</v>
      </c>
      <c r="M4374" s="33" t="str">
        <f>IF(_xlfn.XLOOKUP(C4374,Raw_Data_OS_23!$C$7:$C$4518,Raw_Data_OS_23!$G$7:$G$4518,"Paid/ Closed")="Paid/ Closed","Paid/ Closed", "Still_Outstanding")</f>
        <v>Paid/ Closed</v>
      </c>
      <c r="N4374" s="33">
        <f>IF(_xlfn.XLOOKUP(C4374,Raw_Data_Paid_23!$C$4:$C$2114,Raw_Data_Paid_23!$C$4:$C$2114,1)= 1,1,0)</f>
        <v>0</v>
      </c>
      <c r="O4374" t="str">
        <f>IF(M4374=$W$7,IF(AND(N4374,_xlfn.XLOOKUP(C4374,Raw_Data_OS_23!$C$7:$C$4518,Raw_Data_OS_23!$G$7:$G$4518,0)=G4374),"A",IF(_xlfn.XLOOKUP(C4374,Raw_Data_Paid_23!$C$4:$C$2114,Raw_Data_Paid_23!$C$4:$C$2114,"B1")="B1","B1","B2")),IF(_xlfn.XLOOKUP(C4374,Raw_Data_Paid_23!$C$4:$C$2114,Raw_Data_Paid_23!$C$4:$C$2114,"C1")="C1","C1","C2"))</f>
        <v>C2</v>
      </c>
      <c r="P4374" t="str">
        <f t="shared" si="118"/>
        <v>2021C2Workmen's Compensation</v>
      </c>
    </row>
    <row r="4375" spans="3:16" x14ac:dyDescent="0.35">
      <c r="C4375" s="6" t="s">
        <v>6731</v>
      </c>
      <c r="D4375" s="7" t="s">
        <v>5826</v>
      </c>
      <c r="E4375" s="7" t="s">
        <v>6696</v>
      </c>
      <c r="F4375" s="8" t="s">
        <v>3910</v>
      </c>
      <c r="G4375" s="9">
        <v>170470.5882</v>
      </c>
      <c r="H4375" s="10">
        <v>2021</v>
      </c>
      <c r="I4375" s="10">
        <v>2022</v>
      </c>
      <c r="J4375" s="11" t="s">
        <v>3073</v>
      </c>
      <c r="K4375" s="12">
        <v>170470.5882</v>
      </c>
      <c r="L4375" s="12">
        <v>1</v>
      </c>
      <c r="M4375" s="33" t="str">
        <f>IF(_xlfn.XLOOKUP(C4375,Raw_Data_OS_23!$C$7:$C$4518,Raw_Data_OS_23!$G$7:$G$4518,"Paid/ Closed")="Paid/ Closed","Paid/ Closed", "Still_Outstanding")</f>
        <v>Still_Outstanding</v>
      </c>
      <c r="N4375" s="33">
        <f>IF(_xlfn.XLOOKUP(C4375,Raw_Data_Paid_23!$C$4:$C$2114,Raw_Data_Paid_23!$C$4:$C$2114,1)= 1,1,0)</f>
        <v>1</v>
      </c>
      <c r="O4375" t="str">
        <f>IF(M4375=$W$7,IF(AND(N4375,_xlfn.XLOOKUP(C4375,Raw_Data_OS_23!$C$7:$C$4518,Raw_Data_OS_23!$G$7:$G$4518,0)=G4375),"A",IF(_xlfn.XLOOKUP(C4375,Raw_Data_Paid_23!$C$4:$C$2114,Raw_Data_Paid_23!$C$4:$C$2114,"B1")="B1","B1","B2")),IF(_xlfn.XLOOKUP(C4375,Raw_Data_Paid_23!$C$4:$C$2114,Raw_Data_Paid_23!$C$4:$C$2114,"C1")="C1","C1","C2"))</f>
        <v>A</v>
      </c>
      <c r="P4375" t="str">
        <f t="shared" si="118"/>
        <v>2021AMotor Private</v>
      </c>
    </row>
    <row r="4376" spans="3:16" x14ac:dyDescent="0.35">
      <c r="C4376" s="6" t="s">
        <v>6732</v>
      </c>
      <c r="D4376" s="7" t="s">
        <v>6667</v>
      </c>
      <c r="E4376" s="7" t="s">
        <v>6733</v>
      </c>
      <c r="F4376" s="8" t="s">
        <v>3910</v>
      </c>
      <c r="G4376" s="9">
        <v>100000</v>
      </c>
      <c r="H4376" s="10">
        <v>2022</v>
      </c>
      <c r="I4376" s="10">
        <v>2022</v>
      </c>
      <c r="J4376" s="11" t="s">
        <v>6643</v>
      </c>
      <c r="K4376" s="12">
        <v>100000</v>
      </c>
      <c r="L4376" s="12">
        <v>1</v>
      </c>
      <c r="M4376" s="33" t="str">
        <f>IF(_xlfn.XLOOKUP(C4376,Raw_Data_OS_23!$C$7:$C$4518,Raw_Data_OS_23!$G$7:$G$4518,"Paid/ Closed")="Paid/ Closed","Paid/ Closed", "Still_Outstanding")</f>
        <v>Still_Outstanding</v>
      </c>
      <c r="N4376" s="33">
        <f>IF(_xlfn.XLOOKUP(C4376,Raw_Data_Paid_23!$C$4:$C$2114,Raw_Data_Paid_23!$C$4:$C$2114,1)= 1,1,0)</f>
        <v>1</v>
      </c>
      <c r="O4376" t="str">
        <f>IF(M4376=$W$7,IF(AND(N4376,_xlfn.XLOOKUP(C4376,Raw_Data_OS_23!$C$7:$C$4518,Raw_Data_OS_23!$G$7:$G$4518,0)=G4376),"A",IF(_xlfn.XLOOKUP(C4376,Raw_Data_Paid_23!$C$4:$C$2114,Raw_Data_Paid_23!$C$4:$C$2114,"B1")="B1","B1","B2")),IF(_xlfn.XLOOKUP(C4376,Raw_Data_Paid_23!$C$4:$C$2114,Raw_Data_Paid_23!$C$4:$C$2114,"C1")="C1","C1","C2"))</f>
        <v>B1</v>
      </c>
      <c r="P4376" t="str">
        <f t="shared" si="118"/>
        <v>2022B1Motor Private</v>
      </c>
    </row>
    <row r="4377" spans="3:16" x14ac:dyDescent="0.35">
      <c r="C4377" s="6" t="s">
        <v>6734</v>
      </c>
      <c r="D4377" s="7" t="s">
        <v>6725</v>
      </c>
      <c r="E4377" s="7" t="s">
        <v>6733</v>
      </c>
      <c r="F4377" s="8" t="s">
        <v>3910</v>
      </c>
      <c r="G4377" s="9">
        <v>1569435.7586999999</v>
      </c>
      <c r="H4377" s="10">
        <v>2022</v>
      </c>
      <c r="I4377" s="10">
        <v>2022</v>
      </c>
      <c r="J4377" s="11" t="s">
        <v>6643</v>
      </c>
      <c r="K4377" s="12">
        <v>-848343.65330000001</v>
      </c>
      <c r="L4377" s="12">
        <v>1</v>
      </c>
      <c r="M4377" s="33" t="str">
        <f>IF(_xlfn.XLOOKUP(C4377,Raw_Data_OS_23!$C$7:$C$4518,Raw_Data_OS_23!$G$7:$G$4518,"Paid/ Closed")="Paid/ Closed","Paid/ Closed", "Still_Outstanding")</f>
        <v>Still_Outstanding</v>
      </c>
      <c r="N4377" s="33">
        <f>IF(_xlfn.XLOOKUP(C4377,Raw_Data_Paid_23!$C$4:$C$2114,Raw_Data_Paid_23!$C$4:$C$2114,1)= 1,1,0)</f>
        <v>0</v>
      </c>
      <c r="O4377" t="str">
        <f>IF(M4377=$W$7,IF(AND(N4377,_xlfn.XLOOKUP(C4377,Raw_Data_OS_23!$C$7:$C$4518,Raw_Data_OS_23!$G$7:$G$4518,0)=G4377),"A",IF(_xlfn.XLOOKUP(C4377,Raw_Data_Paid_23!$C$4:$C$2114,Raw_Data_Paid_23!$C$4:$C$2114,"B1")="B1","B1","B2")),IF(_xlfn.XLOOKUP(C4377,Raw_Data_Paid_23!$C$4:$C$2114,Raw_Data_Paid_23!$C$4:$C$2114,"C1")="C1","C1","C2"))</f>
        <v>B2</v>
      </c>
      <c r="P4377" t="str">
        <f t="shared" si="118"/>
        <v>2022B2Motor Private</v>
      </c>
    </row>
    <row r="4378" spans="3:16" x14ac:dyDescent="0.35">
      <c r="C4378" s="6" t="s">
        <v>6735</v>
      </c>
      <c r="D4378" s="7" t="s">
        <v>6736</v>
      </c>
      <c r="E4378" s="7" t="s">
        <v>6737</v>
      </c>
      <c r="F4378" s="8" t="s">
        <v>3908</v>
      </c>
      <c r="G4378" s="9">
        <v>20000</v>
      </c>
      <c r="H4378" s="10">
        <v>2022</v>
      </c>
      <c r="I4378" s="10">
        <v>2022</v>
      </c>
      <c r="J4378" s="11" t="s">
        <v>6643</v>
      </c>
      <c r="K4378" s="12">
        <v>20000</v>
      </c>
      <c r="L4378" s="12">
        <v>1</v>
      </c>
      <c r="M4378" s="33" t="str">
        <f>IF(_xlfn.XLOOKUP(C4378,Raw_Data_OS_23!$C$7:$C$4518,Raw_Data_OS_23!$G$7:$G$4518,"Paid/ Closed")="Paid/ Closed","Paid/ Closed", "Still_Outstanding")</f>
        <v>Still_Outstanding</v>
      </c>
      <c r="N4378" s="33">
        <f>IF(_xlfn.XLOOKUP(C4378,Raw_Data_Paid_23!$C$4:$C$2114,Raw_Data_Paid_23!$C$4:$C$2114,1)= 1,1,0)</f>
        <v>1</v>
      </c>
      <c r="O4378" t="str">
        <f>IF(M4378=$W$7,IF(AND(N4378,_xlfn.XLOOKUP(C4378,Raw_Data_OS_23!$C$7:$C$4518,Raw_Data_OS_23!$G$7:$G$4518,0)=G4378),"A",IF(_xlfn.XLOOKUP(C4378,Raw_Data_Paid_23!$C$4:$C$2114,Raw_Data_Paid_23!$C$4:$C$2114,"B1")="B1","B1","B2")),IF(_xlfn.XLOOKUP(C4378,Raw_Data_Paid_23!$C$4:$C$2114,Raw_Data_Paid_23!$C$4:$C$2114,"C1")="C1","C1","C2"))</f>
        <v>A</v>
      </c>
      <c r="P4378" t="str">
        <f t="shared" si="118"/>
        <v>2022AMotor Commercial</v>
      </c>
    </row>
    <row r="4379" spans="3:16" x14ac:dyDescent="0.35">
      <c r="C4379" s="6" t="s">
        <v>6738</v>
      </c>
      <c r="D4379" s="7" t="s">
        <v>6725</v>
      </c>
      <c r="E4379" s="7" t="s">
        <v>6739</v>
      </c>
      <c r="F4379" s="8" t="s">
        <v>3910</v>
      </c>
      <c r="G4379" s="9">
        <v>50000</v>
      </c>
      <c r="H4379" s="10">
        <v>2022</v>
      </c>
      <c r="I4379" s="10">
        <v>2022</v>
      </c>
      <c r="J4379" s="11" t="s">
        <v>6643</v>
      </c>
      <c r="K4379" s="12">
        <v>50000</v>
      </c>
      <c r="L4379" s="12">
        <v>1</v>
      </c>
      <c r="M4379" s="33" t="str">
        <f>IF(_xlfn.XLOOKUP(C4379,Raw_Data_OS_23!$C$7:$C$4518,Raw_Data_OS_23!$G$7:$G$4518,"Paid/ Closed")="Paid/ Closed","Paid/ Closed", "Still_Outstanding")</f>
        <v>Still_Outstanding</v>
      </c>
      <c r="N4379" s="33">
        <f>IF(_xlfn.XLOOKUP(C4379,Raw_Data_Paid_23!$C$4:$C$2114,Raw_Data_Paid_23!$C$4:$C$2114,1)= 1,1,0)</f>
        <v>1</v>
      </c>
      <c r="O4379" t="str">
        <f>IF(M4379=$W$7,IF(AND(N4379,_xlfn.XLOOKUP(C4379,Raw_Data_OS_23!$C$7:$C$4518,Raw_Data_OS_23!$G$7:$G$4518,0)=G4379),"A",IF(_xlfn.XLOOKUP(C4379,Raw_Data_Paid_23!$C$4:$C$2114,Raw_Data_Paid_23!$C$4:$C$2114,"B1")="B1","B1","B2")),IF(_xlfn.XLOOKUP(C4379,Raw_Data_Paid_23!$C$4:$C$2114,Raw_Data_Paid_23!$C$4:$C$2114,"C1")="C1","C1","C2"))</f>
        <v>B1</v>
      </c>
      <c r="P4379" t="str">
        <f t="shared" si="118"/>
        <v>2022B1Motor Private</v>
      </c>
    </row>
    <row r="4380" spans="3:16" x14ac:dyDescent="0.35">
      <c r="C4380" s="6" t="s">
        <v>6740</v>
      </c>
      <c r="D4380" s="7" t="s">
        <v>6684</v>
      </c>
      <c r="E4380" s="7" t="s">
        <v>6739</v>
      </c>
      <c r="F4380" s="8" t="s">
        <v>3910</v>
      </c>
      <c r="G4380" s="9">
        <v>22000</v>
      </c>
      <c r="H4380" s="10">
        <v>2022</v>
      </c>
      <c r="I4380" s="10">
        <v>2022</v>
      </c>
      <c r="J4380" s="11" t="s">
        <v>6643</v>
      </c>
      <c r="K4380" s="12">
        <v>22000</v>
      </c>
      <c r="L4380" s="12">
        <v>1</v>
      </c>
      <c r="M4380" s="33" t="str">
        <f>IF(_xlfn.XLOOKUP(C4380,Raw_Data_OS_23!$C$7:$C$4518,Raw_Data_OS_23!$G$7:$G$4518,"Paid/ Closed")="Paid/ Closed","Paid/ Closed", "Still_Outstanding")</f>
        <v>Still_Outstanding</v>
      </c>
      <c r="N4380" s="33">
        <f>IF(_xlfn.XLOOKUP(C4380,Raw_Data_Paid_23!$C$4:$C$2114,Raw_Data_Paid_23!$C$4:$C$2114,1)= 1,1,0)</f>
        <v>1</v>
      </c>
      <c r="O4380" t="str">
        <f>IF(M4380=$W$7,IF(AND(N4380,_xlfn.XLOOKUP(C4380,Raw_Data_OS_23!$C$7:$C$4518,Raw_Data_OS_23!$G$7:$G$4518,0)=G4380),"A",IF(_xlfn.XLOOKUP(C4380,Raw_Data_Paid_23!$C$4:$C$2114,Raw_Data_Paid_23!$C$4:$C$2114,"B1")="B1","B1","B2")),IF(_xlfn.XLOOKUP(C4380,Raw_Data_Paid_23!$C$4:$C$2114,Raw_Data_Paid_23!$C$4:$C$2114,"C1")="C1","C1","C2"))</f>
        <v>A</v>
      </c>
      <c r="P4380" t="str">
        <f t="shared" si="118"/>
        <v>2022AMotor Private</v>
      </c>
    </row>
    <row r="4381" spans="3:16" x14ac:dyDescent="0.35">
      <c r="C4381" s="6" t="s">
        <v>6741</v>
      </c>
      <c r="D4381" s="7" t="s">
        <v>6725</v>
      </c>
      <c r="E4381" s="7" t="s">
        <v>6739</v>
      </c>
      <c r="F4381" s="8" t="s">
        <v>3910</v>
      </c>
      <c r="G4381" s="9">
        <v>17000</v>
      </c>
      <c r="H4381" s="10">
        <v>2022</v>
      </c>
      <c r="I4381" s="10">
        <v>2022</v>
      </c>
      <c r="J4381" s="11" t="s">
        <v>6643</v>
      </c>
      <c r="K4381" s="12">
        <v>17000</v>
      </c>
      <c r="L4381" s="12">
        <v>1</v>
      </c>
      <c r="M4381" s="33" t="str">
        <f>IF(_xlfn.XLOOKUP(C4381,Raw_Data_OS_23!$C$7:$C$4518,Raw_Data_OS_23!$G$7:$G$4518,"Paid/ Closed")="Paid/ Closed","Paid/ Closed", "Still_Outstanding")</f>
        <v>Still_Outstanding</v>
      </c>
      <c r="N4381" s="33">
        <f>IF(_xlfn.XLOOKUP(C4381,Raw_Data_Paid_23!$C$4:$C$2114,Raw_Data_Paid_23!$C$4:$C$2114,1)= 1,1,0)</f>
        <v>1</v>
      </c>
      <c r="O4381" t="str">
        <f>IF(M4381=$W$7,IF(AND(N4381,_xlfn.XLOOKUP(C4381,Raw_Data_OS_23!$C$7:$C$4518,Raw_Data_OS_23!$G$7:$G$4518,0)=G4381),"A",IF(_xlfn.XLOOKUP(C4381,Raw_Data_Paid_23!$C$4:$C$2114,Raw_Data_Paid_23!$C$4:$C$2114,"B1")="B1","B1","B2")),IF(_xlfn.XLOOKUP(C4381,Raw_Data_Paid_23!$C$4:$C$2114,Raw_Data_Paid_23!$C$4:$C$2114,"C1")="C1","C1","C2"))</f>
        <v>A</v>
      </c>
      <c r="P4381" t="str">
        <f t="shared" si="118"/>
        <v>2022AMotor Private</v>
      </c>
    </row>
    <row r="4382" spans="3:16" x14ac:dyDescent="0.35">
      <c r="C4382" s="6" t="s">
        <v>6742</v>
      </c>
      <c r="D4382" s="7" t="s">
        <v>6743</v>
      </c>
      <c r="E4382" s="7" t="s">
        <v>6739</v>
      </c>
      <c r="F4382" s="8" t="s">
        <v>3910</v>
      </c>
      <c r="G4382" s="9">
        <v>100000</v>
      </c>
      <c r="H4382" s="10">
        <v>2022</v>
      </c>
      <c r="I4382" s="10">
        <v>2022</v>
      </c>
      <c r="J4382" s="11" t="s">
        <v>6643</v>
      </c>
      <c r="K4382" s="12">
        <v>100000</v>
      </c>
      <c r="L4382" s="12">
        <v>1</v>
      </c>
      <c r="M4382" s="33" t="str">
        <f>IF(_xlfn.XLOOKUP(C4382,Raw_Data_OS_23!$C$7:$C$4518,Raw_Data_OS_23!$G$7:$G$4518,"Paid/ Closed")="Paid/ Closed","Paid/ Closed", "Still_Outstanding")</f>
        <v>Still_Outstanding</v>
      </c>
      <c r="N4382" s="33">
        <f>IF(_xlfn.XLOOKUP(C4382,Raw_Data_Paid_23!$C$4:$C$2114,Raw_Data_Paid_23!$C$4:$C$2114,1)= 1,1,0)</f>
        <v>1</v>
      </c>
      <c r="O4382" t="str">
        <f>IF(M4382=$W$7,IF(AND(N4382,_xlfn.XLOOKUP(C4382,Raw_Data_OS_23!$C$7:$C$4518,Raw_Data_OS_23!$G$7:$G$4518,0)=G4382),"A",IF(_xlfn.XLOOKUP(C4382,Raw_Data_Paid_23!$C$4:$C$2114,Raw_Data_Paid_23!$C$4:$C$2114,"B1")="B1","B1","B2")),IF(_xlfn.XLOOKUP(C4382,Raw_Data_Paid_23!$C$4:$C$2114,Raw_Data_Paid_23!$C$4:$C$2114,"C1")="C1","C1","C2"))</f>
        <v>B1</v>
      </c>
      <c r="P4382" t="str">
        <f t="shared" si="118"/>
        <v>2022B1Motor Private</v>
      </c>
    </row>
    <row r="4383" spans="3:16" x14ac:dyDescent="0.35">
      <c r="C4383" s="6" t="s">
        <v>6744</v>
      </c>
      <c r="D4383" s="7" t="s">
        <v>6729</v>
      </c>
      <c r="E4383" s="7" t="s">
        <v>6745</v>
      </c>
      <c r="F4383" s="8" t="s">
        <v>3910</v>
      </c>
      <c r="G4383" s="9">
        <v>50000</v>
      </c>
      <c r="H4383" s="10">
        <v>2022</v>
      </c>
      <c r="I4383" s="10">
        <v>2022</v>
      </c>
      <c r="J4383" s="11" t="s">
        <v>6643</v>
      </c>
      <c r="K4383" s="12">
        <v>50000</v>
      </c>
      <c r="L4383" s="12">
        <v>1</v>
      </c>
      <c r="M4383" s="33" t="str">
        <f>IF(_xlfn.XLOOKUP(C4383,Raw_Data_OS_23!$C$7:$C$4518,Raw_Data_OS_23!$G$7:$G$4518,"Paid/ Closed")="Paid/ Closed","Paid/ Closed", "Still_Outstanding")</f>
        <v>Still_Outstanding</v>
      </c>
      <c r="N4383" s="33">
        <f>IF(_xlfn.XLOOKUP(C4383,Raw_Data_Paid_23!$C$4:$C$2114,Raw_Data_Paid_23!$C$4:$C$2114,1)= 1,1,0)</f>
        <v>1</v>
      </c>
      <c r="O4383" t="str">
        <f>IF(M4383=$W$7,IF(AND(N4383,_xlfn.XLOOKUP(C4383,Raw_Data_OS_23!$C$7:$C$4518,Raw_Data_OS_23!$G$7:$G$4518,0)=G4383),"A",IF(_xlfn.XLOOKUP(C4383,Raw_Data_Paid_23!$C$4:$C$2114,Raw_Data_Paid_23!$C$4:$C$2114,"B1")="B1","B1","B2")),IF(_xlfn.XLOOKUP(C4383,Raw_Data_Paid_23!$C$4:$C$2114,Raw_Data_Paid_23!$C$4:$C$2114,"C1")="C1","C1","C2"))</f>
        <v>A</v>
      </c>
      <c r="P4383" t="str">
        <f t="shared" si="118"/>
        <v>2022AMotor Private</v>
      </c>
    </row>
    <row r="4384" spans="3:16" x14ac:dyDescent="0.35">
      <c r="C4384" s="6" t="s">
        <v>6746</v>
      </c>
      <c r="D4384" s="7" t="s">
        <v>6743</v>
      </c>
      <c r="E4384" s="7" t="s">
        <v>6745</v>
      </c>
      <c r="F4384" s="8" t="s">
        <v>3910</v>
      </c>
      <c r="G4384" s="9">
        <v>100000</v>
      </c>
      <c r="H4384" s="10">
        <v>2022</v>
      </c>
      <c r="I4384" s="10">
        <v>2022</v>
      </c>
      <c r="J4384" s="11" t="s">
        <v>6643</v>
      </c>
      <c r="K4384" s="12">
        <v>100000</v>
      </c>
      <c r="L4384" s="12">
        <v>1</v>
      </c>
      <c r="M4384" s="33" t="str">
        <f>IF(_xlfn.XLOOKUP(C4384,Raw_Data_OS_23!$C$7:$C$4518,Raw_Data_OS_23!$G$7:$G$4518,"Paid/ Closed")="Paid/ Closed","Paid/ Closed", "Still_Outstanding")</f>
        <v>Still_Outstanding</v>
      </c>
      <c r="N4384" s="33">
        <f>IF(_xlfn.XLOOKUP(C4384,Raw_Data_Paid_23!$C$4:$C$2114,Raw_Data_Paid_23!$C$4:$C$2114,1)= 1,1,0)</f>
        <v>1</v>
      </c>
      <c r="O4384" t="str">
        <f>IF(M4384=$W$7,IF(AND(N4384,_xlfn.XLOOKUP(C4384,Raw_Data_OS_23!$C$7:$C$4518,Raw_Data_OS_23!$G$7:$G$4518,0)=G4384),"A",IF(_xlfn.XLOOKUP(C4384,Raw_Data_Paid_23!$C$4:$C$2114,Raw_Data_Paid_23!$C$4:$C$2114,"B1")="B1","B1","B2")),IF(_xlfn.XLOOKUP(C4384,Raw_Data_Paid_23!$C$4:$C$2114,Raw_Data_Paid_23!$C$4:$C$2114,"C1")="C1","C1","C2"))</f>
        <v>B1</v>
      </c>
      <c r="P4384" t="str">
        <f t="shared" si="118"/>
        <v>2022B1Motor Private</v>
      </c>
    </row>
    <row r="4385" spans="3:16" x14ac:dyDescent="0.35">
      <c r="C4385" s="6" t="s">
        <v>6747</v>
      </c>
      <c r="D4385" s="7" t="s">
        <v>6748</v>
      </c>
      <c r="E4385" s="7" t="s">
        <v>6749</v>
      </c>
      <c r="F4385" s="8" t="s">
        <v>3910</v>
      </c>
      <c r="G4385" s="9">
        <v>20000</v>
      </c>
      <c r="H4385" s="10">
        <v>2022</v>
      </c>
      <c r="I4385" s="10">
        <v>2022</v>
      </c>
      <c r="J4385" s="11" t="s">
        <v>6643</v>
      </c>
      <c r="K4385" s="12">
        <v>20000</v>
      </c>
      <c r="L4385" s="12">
        <v>1</v>
      </c>
      <c r="M4385" s="33" t="str">
        <f>IF(_xlfn.XLOOKUP(C4385,Raw_Data_OS_23!$C$7:$C$4518,Raw_Data_OS_23!$G$7:$G$4518,"Paid/ Closed")="Paid/ Closed","Paid/ Closed", "Still_Outstanding")</f>
        <v>Still_Outstanding</v>
      </c>
      <c r="N4385" s="33">
        <f>IF(_xlfn.XLOOKUP(C4385,Raw_Data_Paid_23!$C$4:$C$2114,Raw_Data_Paid_23!$C$4:$C$2114,1)= 1,1,0)</f>
        <v>1</v>
      </c>
      <c r="O4385" t="str">
        <f>IF(M4385=$W$7,IF(AND(N4385,_xlfn.XLOOKUP(C4385,Raw_Data_OS_23!$C$7:$C$4518,Raw_Data_OS_23!$G$7:$G$4518,0)=G4385),"A",IF(_xlfn.XLOOKUP(C4385,Raw_Data_Paid_23!$C$4:$C$2114,Raw_Data_Paid_23!$C$4:$C$2114,"B1")="B1","B1","B2")),IF(_xlfn.XLOOKUP(C4385,Raw_Data_Paid_23!$C$4:$C$2114,Raw_Data_Paid_23!$C$4:$C$2114,"C1")="C1","C1","C2"))</f>
        <v>A</v>
      </c>
      <c r="P4385" t="str">
        <f t="shared" si="118"/>
        <v>2022AMotor Private</v>
      </c>
    </row>
    <row r="4386" spans="3:16" x14ac:dyDescent="0.35">
      <c r="C4386" s="6" t="s">
        <v>6750</v>
      </c>
      <c r="D4386" s="7" t="s">
        <v>6748</v>
      </c>
      <c r="E4386" s="7" t="s">
        <v>6749</v>
      </c>
      <c r="F4386" s="8" t="s">
        <v>3910</v>
      </c>
      <c r="G4386" s="9">
        <v>100000</v>
      </c>
      <c r="H4386" s="10">
        <v>2022</v>
      </c>
      <c r="I4386" s="10">
        <v>2022</v>
      </c>
      <c r="J4386" s="11" t="s">
        <v>6643</v>
      </c>
      <c r="K4386" s="12">
        <v>100000</v>
      </c>
      <c r="L4386" s="12">
        <v>1</v>
      </c>
      <c r="M4386" s="33" t="str">
        <f>IF(_xlfn.XLOOKUP(C4386,Raw_Data_OS_23!$C$7:$C$4518,Raw_Data_OS_23!$G$7:$G$4518,"Paid/ Closed")="Paid/ Closed","Paid/ Closed", "Still_Outstanding")</f>
        <v>Still_Outstanding</v>
      </c>
      <c r="N4386" s="33">
        <f>IF(_xlfn.XLOOKUP(C4386,Raw_Data_Paid_23!$C$4:$C$2114,Raw_Data_Paid_23!$C$4:$C$2114,1)= 1,1,0)</f>
        <v>1</v>
      </c>
      <c r="O4386" t="str">
        <f>IF(M4386=$W$7,IF(AND(N4386,_xlfn.XLOOKUP(C4386,Raw_Data_OS_23!$C$7:$C$4518,Raw_Data_OS_23!$G$7:$G$4518,0)=G4386),"A",IF(_xlfn.XLOOKUP(C4386,Raw_Data_Paid_23!$C$4:$C$2114,Raw_Data_Paid_23!$C$4:$C$2114,"B1")="B1","B1","B2")),IF(_xlfn.XLOOKUP(C4386,Raw_Data_Paid_23!$C$4:$C$2114,Raw_Data_Paid_23!$C$4:$C$2114,"C1")="C1","C1","C2"))</f>
        <v>A</v>
      </c>
      <c r="P4386" t="str">
        <f t="shared" si="118"/>
        <v>2022AMotor Private</v>
      </c>
    </row>
    <row r="4387" spans="3:16" x14ac:dyDescent="0.35">
      <c r="C4387" s="6" t="s">
        <v>6751</v>
      </c>
      <c r="D4387" s="7" t="s">
        <v>6745</v>
      </c>
      <c r="E4387" s="7" t="s">
        <v>6749</v>
      </c>
      <c r="F4387" s="8" t="s">
        <v>3910</v>
      </c>
      <c r="G4387" s="9">
        <v>100000</v>
      </c>
      <c r="H4387" s="10">
        <v>2022</v>
      </c>
      <c r="I4387" s="10">
        <v>2022</v>
      </c>
      <c r="J4387" s="11" t="s">
        <v>6643</v>
      </c>
      <c r="K4387" s="12">
        <v>100000</v>
      </c>
      <c r="L4387" s="12">
        <v>1</v>
      </c>
      <c r="M4387" s="33" t="str">
        <f>IF(_xlfn.XLOOKUP(C4387,Raw_Data_OS_23!$C$7:$C$4518,Raw_Data_OS_23!$G$7:$G$4518,"Paid/ Closed")="Paid/ Closed","Paid/ Closed", "Still_Outstanding")</f>
        <v>Still_Outstanding</v>
      </c>
      <c r="N4387" s="33">
        <f>IF(_xlfn.XLOOKUP(C4387,Raw_Data_Paid_23!$C$4:$C$2114,Raw_Data_Paid_23!$C$4:$C$2114,1)= 1,1,0)</f>
        <v>0</v>
      </c>
      <c r="O4387" t="str">
        <f>IF(M4387=$W$7,IF(AND(N4387,_xlfn.XLOOKUP(C4387,Raw_Data_OS_23!$C$7:$C$4518,Raw_Data_OS_23!$G$7:$G$4518,0)=G4387),"A",IF(_xlfn.XLOOKUP(C4387,Raw_Data_Paid_23!$C$4:$C$2114,Raw_Data_Paid_23!$C$4:$C$2114,"B1")="B1","B1","B2")),IF(_xlfn.XLOOKUP(C4387,Raw_Data_Paid_23!$C$4:$C$2114,Raw_Data_Paid_23!$C$4:$C$2114,"C1")="C1","C1","C2"))</f>
        <v>B2</v>
      </c>
      <c r="P4387" t="str">
        <f t="shared" si="118"/>
        <v>2022B2Motor Private</v>
      </c>
    </row>
    <row r="4388" spans="3:16" x14ac:dyDescent="0.35">
      <c r="C4388" s="6" t="s">
        <v>6752</v>
      </c>
      <c r="D4388" s="7" t="s">
        <v>6753</v>
      </c>
      <c r="E4388" s="7" t="s">
        <v>6745</v>
      </c>
      <c r="F4388" s="8" t="s">
        <v>3910</v>
      </c>
      <c r="G4388" s="9">
        <v>3400</v>
      </c>
      <c r="H4388" s="10">
        <v>2022</v>
      </c>
      <c r="I4388" s="10">
        <v>2022</v>
      </c>
      <c r="J4388" s="11" t="s">
        <v>6643</v>
      </c>
      <c r="K4388" s="12">
        <v>3400</v>
      </c>
      <c r="L4388" s="12">
        <v>1</v>
      </c>
      <c r="M4388" s="33" t="str">
        <f>IF(_xlfn.XLOOKUP(C4388,Raw_Data_OS_23!$C$7:$C$4518,Raw_Data_OS_23!$G$7:$G$4518,"Paid/ Closed")="Paid/ Closed","Paid/ Closed", "Still_Outstanding")</f>
        <v>Still_Outstanding</v>
      </c>
      <c r="N4388" s="33">
        <f>IF(_xlfn.XLOOKUP(C4388,Raw_Data_Paid_23!$C$4:$C$2114,Raw_Data_Paid_23!$C$4:$C$2114,1)= 1,1,0)</f>
        <v>1</v>
      </c>
      <c r="O4388" t="str">
        <f>IF(M4388=$W$7,IF(AND(N4388,_xlfn.XLOOKUP(C4388,Raw_Data_OS_23!$C$7:$C$4518,Raw_Data_OS_23!$G$7:$G$4518,0)=G4388),"A",IF(_xlfn.XLOOKUP(C4388,Raw_Data_Paid_23!$C$4:$C$2114,Raw_Data_Paid_23!$C$4:$C$2114,"B1")="B1","B1","B2")),IF(_xlfn.XLOOKUP(C4388,Raw_Data_Paid_23!$C$4:$C$2114,Raw_Data_Paid_23!$C$4:$C$2114,"C1")="C1","C1","C2"))</f>
        <v>A</v>
      </c>
      <c r="P4388" t="str">
        <f t="shared" si="118"/>
        <v>2022AMotor Private</v>
      </c>
    </row>
    <row r="4389" spans="3:16" x14ac:dyDescent="0.35">
      <c r="C4389" s="6" t="s">
        <v>6754</v>
      </c>
      <c r="D4389" s="7" t="s">
        <v>6755</v>
      </c>
      <c r="E4389" s="7" t="s">
        <v>6737</v>
      </c>
      <c r="F4389" s="8" t="s">
        <v>3908</v>
      </c>
      <c r="G4389" s="9">
        <v>50000</v>
      </c>
      <c r="H4389" s="10">
        <v>2019</v>
      </c>
      <c r="I4389" s="10">
        <v>2022</v>
      </c>
      <c r="J4389" s="11" t="s">
        <v>140</v>
      </c>
      <c r="K4389" s="12">
        <v>50000</v>
      </c>
      <c r="L4389" s="12">
        <v>1</v>
      </c>
      <c r="M4389" s="33" t="str">
        <f>IF(_xlfn.XLOOKUP(C4389,Raw_Data_OS_23!$C$7:$C$4518,Raw_Data_OS_23!$G$7:$G$4518,"Paid/ Closed")="Paid/ Closed","Paid/ Closed", "Still_Outstanding")</f>
        <v>Still_Outstanding</v>
      </c>
      <c r="N4389" s="33">
        <f>IF(_xlfn.XLOOKUP(C4389,Raw_Data_Paid_23!$C$4:$C$2114,Raw_Data_Paid_23!$C$4:$C$2114,1)= 1,1,0)</f>
        <v>1</v>
      </c>
      <c r="O4389" t="str">
        <f>IF(M4389=$W$7,IF(AND(N4389,_xlfn.XLOOKUP(C4389,Raw_Data_OS_23!$C$7:$C$4518,Raw_Data_OS_23!$G$7:$G$4518,0)=G4389),"A",IF(_xlfn.XLOOKUP(C4389,Raw_Data_Paid_23!$C$4:$C$2114,Raw_Data_Paid_23!$C$4:$C$2114,"B1")="B1","B1","B2")),IF(_xlfn.XLOOKUP(C4389,Raw_Data_Paid_23!$C$4:$C$2114,Raw_Data_Paid_23!$C$4:$C$2114,"C1")="C1","C1","C2"))</f>
        <v>B1</v>
      </c>
      <c r="P4389" t="str">
        <f t="shared" si="118"/>
        <v>2019B1Motor Commercial</v>
      </c>
    </row>
    <row r="4390" spans="3:16" x14ac:dyDescent="0.35">
      <c r="C4390" s="6" t="s">
        <v>6756</v>
      </c>
      <c r="D4390" s="7" t="s">
        <v>6680</v>
      </c>
      <c r="E4390" s="7" t="s">
        <v>6757</v>
      </c>
      <c r="F4390" s="8" t="s">
        <v>4244</v>
      </c>
      <c r="G4390" s="9">
        <v>100000</v>
      </c>
      <c r="H4390" s="10">
        <v>2022</v>
      </c>
      <c r="I4390" s="10">
        <v>2022</v>
      </c>
      <c r="J4390" s="11" t="s">
        <v>6643</v>
      </c>
      <c r="K4390" s="12">
        <v>100000</v>
      </c>
      <c r="L4390" s="12">
        <v>1</v>
      </c>
      <c r="M4390" s="33" t="str">
        <f>IF(_xlfn.XLOOKUP(C4390,Raw_Data_OS_23!$C$7:$C$4518,Raw_Data_OS_23!$G$7:$G$4518,"Paid/ Closed")="Paid/ Closed","Paid/ Closed", "Still_Outstanding")</f>
        <v>Still_Outstanding</v>
      </c>
      <c r="N4390" s="33">
        <f>IF(_xlfn.XLOOKUP(C4390,Raw_Data_Paid_23!$C$4:$C$2114,Raw_Data_Paid_23!$C$4:$C$2114,1)= 1,1,0)</f>
        <v>1</v>
      </c>
      <c r="O4390" t="str">
        <f>IF(M4390=$W$7,IF(AND(N4390,_xlfn.XLOOKUP(C4390,Raw_Data_OS_23!$C$7:$C$4518,Raw_Data_OS_23!$G$7:$G$4518,0)=G4390),"A",IF(_xlfn.XLOOKUP(C4390,Raw_Data_Paid_23!$C$4:$C$2114,Raw_Data_Paid_23!$C$4:$C$2114,"B1")="B1","B1","B2")),IF(_xlfn.XLOOKUP(C4390,Raw_Data_Paid_23!$C$4:$C$2114,Raw_Data_Paid_23!$C$4:$C$2114,"C1")="C1","C1","C2"))</f>
        <v>B1</v>
      </c>
      <c r="P4390" t="str">
        <f t="shared" si="118"/>
        <v>2022B1Marine</v>
      </c>
    </row>
    <row r="4391" spans="3:16" x14ac:dyDescent="0.35">
      <c r="C4391" s="6" t="s">
        <v>6758</v>
      </c>
      <c r="D4391" s="7" t="s">
        <v>6689</v>
      </c>
      <c r="E4391" s="7" t="s">
        <v>6757</v>
      </c>
      <c r="F4391" s="8" t="s">
        <v>3910</v>
      </c>
      <c r="G4391" s="9">
        <v>50000</v>
      </c>
      <c r="H4391" s="10">
        <v>2022</v>
      </c>
      <c r="I4391" s="10">
        <v>2022</v>
      </c>
      <c r="J4391" s="11" t="s">
        <v>6643</v>
      </c>
      <c r="K4391" s="12">
        <v>50000</v>
      </c>
      <c r="L4391" s="12">
        <v>1</v>
      </c>
      <c r="M4391" s="33" t="str">
        <f>IF(_xlfn.XLOOKUP(C4391,Raw_Data_OS_23!$C$7:$C$4518,Raw_Data_OS_23!$G$7:$G$4518,"Paid/ Closed")="Paid/ Closed","Paid/ Closed", "Still_Outstanding")</f>
        <v>Still_Outstanding</v>
      </c>
      <c r="N4391" s="33">
        <f>IF(_xlfn.XLOOKUP(C4391,Raw_Data_Paid_23!$C$4:$C$2114,Raw_Data_Paid_23!$C$4:$C$2114,1)= 1,1,0)</f>
        <v>0</v>
      </c>
      <c r="O4391" t="str">
        <f>IF(M4391=$W$7,IF(AND(N4391,_xlfn.XLOOKUP(C4391,Raw_Data_OS_23!$C$7:$C$4518,Raw_Data_OS_23!$G$7:$G$4518,0)=G4391),"A",IF(_xlfn.XLOOKUP(C4391,Raw_Data_Paid_23!$C$4:$C$2114,Raw_Data_Paid_23!$C$4:$C$2114,"B1")="B1","B1","B2")),IF(_xlfn.XLOOKUP(C4391,Raw_Data_Paid_23!$C$4:$C$2114,Raw_Data_Paid_23!$C$4:$C$2114,"C1")="C1","C1","C2"))</f>
        <v>B2</v>
      </c>
      <c r="P4391" t="str">
        <f t="shared" si="118"/>
        <v>2022B2Motor Private</v>
      </c>
    </row>
    <row r="4392" spans="3:16" x14ac:dyDescent="0.35">
      <c r="C4392" s="6" t="s">
        <v>6759</v>
      </c>
      <c r="D4392" s="7" t="s">
        <v>6757</v>
      </c>
      <c r="E4392" s="7" t="s">
        <v>6757</v>
      </c>
      <c r="F4392" s="8" t="s">
        <v>3910</v>
      </c>
      <c r="G4392" s="9">
        <v>10000</v>
      </c>
      <c r="H4392" s="10">
        <v>2022</v>
      </c>
      <c r="I4392" s="10">
        <v>2022</v>
      </c>
      <c r="J4392" s="11" t="s">
        <v>6643</v>
      </c>
      <c r="K4392" s="12">
        <v>10000</v>
      </c>
      <c r="L4392" s="12">
        <v>1</v>
      </c>
      <c r="M4392" s="33" t="str">
        <f>IF(_xlfn.XLOOKUP(C4392,Raw_Data_OS_23!$C$7:$C$4518,Raw_Data_OS_23!$G$7:$G$4518,"Paid/ Closed")="Paid/ Closed","Paid/ Closed", "Still_Outstanding")</f>
        <v>Still_Outstanding</v>
      </c>
      <c r="N4392" s="33">
        <f>IF(_xlfn.XLOOKUP(C4392,Raw_Data_Paid_23!$C$4:$C$2114,Raw_Data_Paid_23!$C$4:$C$2114,1)= 1,1,0)</f>
        <v>1</v>
      </c>
      <c r="O4392" t="str">
        <f>IF(M4392=$W$7,IF(AND(N4392,_xlfn.XLOOKUP(C4392,Raw_Data_OS_23!$C$7:$C$4518,Raw_Data_OS_23!$G$7:$G$4518,0)=G4392),"A",IF(_xlfn.XLOOKUP(C4392,Raw_Data_Paid_23!$C$4:$C$2114,Raw_Data_Paid_23!$C$4:$C$2114,"B1")="B1","B1","B2")),IF(_xlfn.XLOOKUP(C4392,Raw_Data_Paid_23!$C$4:$C$2114,Raw_Data_Paid_23!$C$4:$C$2114,"C1")="C1","C1","C2"))</f>
        <v>B1</v>
      </c>
      <c r="P4392" t="str">
        <f t="shared" si="118"/>
        <v>2022B1Motor Private</v>
      </c>
    </row>
    <row r="4393" spans="3:16" x14ac:dyDescent="0.35">
      <c r="C4393" s="6" t="s">
        <v>6760</v>
      </c>
      <c r="D4393" s="7" t="s">
        <v>6600</v>
      </c>
      <c r="E4393" s="7" t="s">
        <v>6761</v>
      </c>
      <c r="F4393" s="8" t="s">
        <v>3910</v>
      </c>
      <c r="G4393" s="9">
        <v>50000</v>
      </c>
      <c r="H4393" s="10">
        <v>2022</v>
      </c>
      <c r="I4393" s="10">
        <v>2022</v>
      </c>
      <c r="J4393" s="11" t="s">
        <v>6406</v>
      </c>
      <c r="K4393" s="12">
        <v>50000</v>
      </c>
      <c r="L4393" s="12">
        <v>1</v>
      </c>
      <c r="M4393" s="33" t="str">
        <f>IF(_xlfn.XLOOKUP(C4393,Raw_Data_OS_23!$C$7:$C$4518,Raw_Data_OS_23!$G$7:$G$4518,"Paid/ Closed")="Paid/ Closed","Paid/ Closed", "Still_Outstanding")</f>
        <v>Still_Outstanding</v>
      </c>
      <c r="N4393" s="33">
        <f>IF(_xlfn.XLOOKUP(C4393,Raw_Data_Paid_23!$C$4:$C$2114,Raw_Data_Paid_23!$C$4:$C$2114,1)= 1,1,0)</f>
        <v>1</v>
      </c>
      <c r="O4393" t="str">
        <f>IF(M4393=$W$7,IF(AND(N4393,_xlfn.XLOOKUP(C4393,Raw_Data_OS_23!$C$7:$C$4518,Raw_Data_OS_23!$G$7:$G$4518,0)=G4393),"A",IF(_xlfn.XLOOKUP(C4393,Raw_Data_Paid_23!$C$4:$C$2114,Raw_Data_Paid_23!$C$4:$C$2114,"B1")="B1","B1","B2")),IF(_xlfn.XLOOKUP(C4393,Raw_Data_Paid_23!$C$4:$C$2114,Raw_Data_Paid_23!$C$4:$C$2114,"C1")="C1","C1","C2"))</f>
        <v>A</v>
      </c>
      <c r="P4393" t="str">
        <f t="shared" si="118"/>
        <v>2022AMotor Private</v>
      </c>
    </row>
    <row r="4394" spans="3:16" x14ac:dyDescent="0.35">
      <c r="C4394" s="6" t="s">
        <v>6762</v>
      </c>
      <c r="D4394" s="7" t="s">
        <v>6763</v>
      </c>
      <c r="E4394" s="7" t="s">
        <v>6764</v>
      </c>
      <c r="F4394" s="8" t="s">
        <v>3910</v>
      </c>
      <c r="G4394" s="9">
        <v>14624</v>
      </c>
      <c r="H4394" s="10">
        <v>2022</v>
      </c>
      <c r="I4394" s="10">
        <v>2022</v>
      </c>
      <c r="J4394" s="11" t="s">
        <v>6643</v>
      </c>
      <c r="K4394" s="12">
        <v>14624</v>
      </c>
      <c r="L4394" s="12">
        <v>1</v>
      </c>
      <c r="M4394" s="33" t="str">
        <f>IF(_xlfn.XLOOKUP(C4394,Raw_Data_OS_23!$C$7:$C$4518,Raw_Data_OS_23!$G$7:$G$4518,"Paid/ Closed")="Paid/ Closed","Paid/ Closed", "Still_Outstanding")</f>
        <v>Still_Outstanding</v>
      </c>
      <c r="N4394" s="33">
        <f>IF(_xlfn.XLOOKUP(C4394,Raw_Data_Paid_23!$C$4:$C$2114,Raw_Data_Paid_23!$C$4:$C$2114,1)= 1,1,0)</f>
        <v>0</v>
      </c>
      <c r="O4394" t="str">
        <f>IF(M4394=$W$7,IF(AND(N4394,_xlfn.XLOOKUP(C4394,Raw_Data_OS_23!$C$7:$C$4518,Raw_Data_OS_23!$G$7:$G$4518,0)=G4394),"A",IF(_xlfn.XLOOKUP(C4394,Raw_Data_Paid_23!$C$4:$C$2114,Raw_Data_Paid_23!$C$4:$C$2114,"B1")="B1","B1","B2")),IF(_xlfn.XLOOKUP(C4394,Raw_Data_Paid_23!$C$4:$C$2114,Raw_Data_Paid_23!$C$4:$C$2114,"C1")="C1","C1","C2"))</f>
        <v>B2</v>
      </c>
      <c r="P4394" t="str">
        <f t="shared" si="118"/>
        <v>2022B2Motor Private</v>
      </c>
    </row>
    <row r="4395" spans="3:16" x14ac:dyDescent="0.35">
      <c r="C4395" s="6" t="s">
        <v>6765</v>
      </c>
      <c r="D4395" s="7" t="s">
        <v>6757</v>
      </c>
      <c r="E4395" s="7" t="s">
        <v>6764</v>
      </c>
      <c r="F4395" s="8" t="s">
        <v>3910</v>
      </c>
      <c r="G4395" s="9">
        <v>100000</v>
      </c>
      <c r="H4395" s="10">
        <v>2022</v>
      </c>
      <c r="I4395" s="10">
        <v>2022</v>
      </c>
      <c r="J4395" s="11" t="s">
        <v>6643</v>
      </c>
      <c r="K4395" s="12">
        <v>100000</v>
      </c>
      <c r="L4395" s="12">
        <v>1</v>
      </c>
      <c r="M4395" s="33" t="str">
        <f>IF(_xlfn.XLOOKUP(C4395,Raw_Data_OS_23!$C$7:$C$4518,Raw_Data_OS_23!$G$7:$G$4518,"Paid/ Closed")="Paid/ Closed","Paid/ Closed", "Still_Outstanding")</f>
        <v>Still_Outstanding</v>
      </c>
      <c r="N4395" s="33">
        <f>IF(_xlfn.XLOOKUP(C4395,Raw_Data_Paid_23!$C$4:$C$2114,Raw_Data_Paid_23!$C$4:$C$2114,1)= 1,1,0)</f>
        <v>0</v>
      </c>
      <c r="O4395" t="str">
        <f>IF(M4395=$W$7,IF(AND(N4395,_xlfn.XLOOKUP(C4395,Raw_Data_OS_23!$C$7:$C$4518,Raw_Data_OS_23!$G$7:$G$4518,0)=G4395),"A",IF(_xlfn.XLOOKUP(C4395,Raw_Data_Paid_23!$C$4:$C$2114,Raw_Data_Paid_23!$C$4:$C$2114,"B1")="B1","B1","B2")),IF(_xlfn.XLOOKUP(C4395,Raw_Data_Paid_23!$C$4:$C$2114,Raw_Data_Paid_23!$C$4:$C$2114,"C1")="C1","C1","C2"))</f>
        <v>B2</v>
      </c>
      <c r="P4395" t="str">
        <f t="shared" si="118"/>
        <v>2022B2Motor Private</v>
      </c>
    </row>
    <row r="4396" spans="3:16" x14ac:dyDescent="0.35">
      <c r="C4396" s="6" t="s">
        <v>6766</v>
      </c>
      <c r="D4396" s="7" t="s">
        <v>6767</v>
      </c>
      <c r="E4396" s="7" t="s">
        <v>6768</v>
      </c>
      <c r="F4396" s="8" t="s">
        <v>3910</v>
      </c>
      <c r="G4396" s="9">
        <v>44500</v>
      </c>
      <c r="H4396" s="10">
        <v>2022</v>
      </c>
      <c r="I4396" s="10">
        <v>2022</v>
      </c>
      <c r="J4396" s="11" t="s">
        <v>6643</v>
      </c>
      <c r="K4396" s="12">
        <v>44500</v>
      </c>
      <c r="L4396" s="12">
        <v>1</v>
      </c>
      <c r="M4396" s="33" t="str">
        <f>IF(_xlfn.XLOOKUP(C4396,Raw_Data_OS_23!$C$7:$C$4518,Raw_Data_OS_23!$G$7:$G$4518,"Paid/ Closed")="Paid/ Closed","Paid/ Closed", "Still_Outstanding")</f>
        <v>Still_Outstanding</v>
      </c>
      <c r="N4396" s="33">
        <f>IF(_xlfn.XLOOKUP(C4396,Raw_Data_Paid_23!$C$4:$C$2114,Raw_Data_Paid_23!$C$4:$C$2114,1)= 1,1,0)</f>
        <v>0</v>
      </c>
      <c r="O4396" t="str">
        <f>IF(M4396=$W$7,IF(AND(N4396,_xlfn.XLOOKUP(C4396,Raw_Data_OS_23!$C$7:$C$4518,Raw_Data_OS_23!$G$7:$G$4518,0)=G4396),"A",IF(_xlfn.XLOOKUP(C4396,Raw_Data_Paid_23!$C$4:$C$2114,Raw_Data_Paid_23!$C$4:$C$2114,"B1")="B1","B1","B2")),IF(_xlfn.XLOOKUP(C4396,Raw_Data_Paid_23!$C$4:$C$2114,Raw_Data_Paid_23!$C$4:$C$2114,"C1")="C1","C1","C2"))</f>
        <v>B2</v>
      </c>
      <c r="P4396" t="str">
        <f t="shared" si="118"/>
        <v>2022B2Motor Private</v>
      </c>
    </row>
    <row r="4397" spans="3:16" x14ac:dyDescent="0.35">
      <c r="C4397" s="6" t="s">
        <v>6769</v>
      </c>
      <c r="D4397" s="7" t="s">
        <v>6770</v>
      </c>
      <c r="E4397" s="7" t="s">
        <v>6761</v>
      </c>
      <c r="F4397" s="8" t="s">
        <v>3908</v>
      </c>
      <c r="G4397" s="9">
        <v>5000</v>
      </c>
      <c r="H4397" s="10">
        <v>2022</v>
      </c>
      <c r="I4397" s="10">
        <v>2022</v>
      </c>
      <c r="J4397" s="11" t="s">
        <v>6643</v>
      </c>
      <c r="K4397" s="12">
        <v>5000</v>
      </c>
      <c r="L4397" s="12">
        <v>1</v>
      </c>
      <c r="M4397" s="33" t="str">
        <f>IF(_xlfn.XLOOKUP(C4397,Raw_Data_OS_23!$C$7:$C$4518,Raw_Data_OS_23!$G$7:$G$4518,"Paid/ Closed")="Paid/ Closed","Paid/ Closed", "Still_Outstanding")</f>
        <v>Still_Outstanding</v>
      </c>
      <c r="N4397" s="33">
        <f>IF(_xlfn.XLOOKUP(C4397,Raw_Data_Paid_23!$C$4:$C$2114,Raw_Data_Paid_23!$C$4:$C$2114,1)= 1,1,0)</f>
        <v>0</v>
      </c>
      <c r="O4397" t="str">
        <f>IF(M4397=$W$7,IF(AND(N4397,_xlfn.XLOOKUP(C4397,Raw_Data_OS_23!$C$7:$C$4518,Raw_Data_OS_23!$G$7:$G$4518,0)=G4397),"A",IF(_xlfn.XLOOKUP(C4397,Raw_Data_Paid_23!$C$4:$C$2114,Raw_Data_Paid_23!$C$4:$C$2114,"B1")="B1","B1","B2")),IF(_xlfn.XLOOKUP(C4397,Raw_Data_Paid_23!$C$4:$C$2114,Raw_Data_Paid_23!$C$4:$C$2114,"C1")="C1","C1","C2"))</f>
        <v>B2</v>
      </c>
      <c r="P4397" t="str">
        <f t="shared" si="118"/>
        <v>2022B2Motor Commercial</v>
      </c>
    </row>
    <row r="4398" spans="3:16" x14ac:dyDescent="0.35">
      <c r="C4398" s="6" t="s">
        <v>6771</v>
      </c>
      <c r="D4398" s="7" t="s">
        <v>6768</v>
      </c>
      <c r="E4398" s="7" t="s">
        <v>6772</v>
      </c>
      <c r="F4398" s="8" t="s">
        <v>3910</v>
      </c>
      <c r="G4398" s="9">
        <v>305000</v>
      </c>
      <c r="H4398" s="10">
        <v>2022</v>
      </c>
      <c r="I4398" s="10">
        <v>2022</v>
      </c>
      <c r="J4398" s="11" t="s">
        <v>6643</v>
      </c>
      <c r="K4398" s="12">
        <v>305000</v>
      </c>
      <c r="L4398" s="12">
        <v>1</v>
      </c>
      <c r="M4398" s="33" t="str">
        <f>IF(_xlfn.XLOOKUP(C4398,Raw_Data_OS_23!$C$7:$C$4518,Raw_Data_OS_23!$G$7:$G$4518,"Paid/ Closed")="Paid/ Closed","Paid/ Closed", "Still_Outstanding")</f>
        <v>Still_Outstanding</v>
      </c>
      <c r="N4398" s="33">
        <f>IF(_xlfn.XLOOKUP(C4398,Raw_Data_Paid_23!$C$4:$C$2114,Raw_Data_Paid_23!$C$4:$C$2114,1)= 1,1,0)</f>
        <v>0</v>
      </c>
      <c r="O4398" t="str">
        <f>IF(M4398=$W$7,IF(AND(N4398,_xlfn.XLOOKUP(C4398,Raw_Data_OS_23!$C$7:$C$4518,Raw_Data_OS_23!$G$7:$G$4518,0)=G4398),"A",IF(_xlfn.XLOOKUP(C4398,Raw_Data_Paid_23!$C$4:$C$2114,Raw_Data_Paid_23!$C$4:$C$2114,"B1")="B1","B1","B2")),IF(_xlfn.XLOOKUP(C4398,Raw_Data_Paid_23!$C$4:$C$2114,Raw_Data_Paid_23!$C$4:$C$2114,"C1")="C1","C1","C2"))</f>
        <v>B2</v>
      </c>
      <c r="P4398" t="str">
        <f t="shared" si="118"/>
        <v>2022B2Motor Private</v>
      </c>
    </row>
    <row r="4399" spans="3:16" x14ac:dyDescent="0.35">
      <c r="C4399" s="6" t="s">
        <v>6773</v>
      </c>
      <c r="D4399" s="7" t="s">
        <v>6767</v>
      </c>
      <c r="E4399" s="7" t="s">
        <v>6774</v>
      </c>
      <c r="F4399" s="8" t="s">
        <v>3910</v>
      </c>
      <c r="G4399" s="9">
        <v>140000</v>
      </c>
      <c r="H4399" s="10">
        <v>2022</v>
      </c>
      <c r="I4399" s="10">
        <v>2022</v>
      </c>
      <c r="J4399" s="11" t="s">
        <v>6643</v>
      </c>
      <c r="K4399" s="12">
        <v>140000</v>
      </c>
      <c r="L4399" s="12">
        <v>1</v>
      </c>
      <c r="M4399" s="33" t="str">
        <f>IF(_xlfn.XLOOKUP(C4399,Raw_Data_OS_23!$C$7:$C$4518,Raw_Data_OS_23!$G$7:$G$4518,"Paid/ Closed")="Paid/ Closed","Paid/ Closed", "Still_Outstanding")</f>
        <v>Still_Outstanding</v>
      </c>
      <c r="N4399" s="33">
        <f>IF(_xlfn.XLOOKUP(C4399,Raw_Data_Paid_23!$C$4:$C$2114,Raw_Data_Paid_23!$C$4:$C$2114,1)= 1,1,0)</f>
        <v>0</v>
      </c>
      <c r="O4399" t="str">
        <f>IF(M4399=$W$7,IF(AND(N4399,_xlfn.XLOOKUP(C4399,Raw_Data_OS_23!$C$7:$C$4518,Raw_Data_OS_23!$G$7:$G$4518,0)=G4399),"A",IF(_xlfn.XLOOKUP(C4399,Raw_Data_Paid_23!$C$4:$C$2114,Raw_Data_Paid_23!$C$4:$C$2114,"B1")="B1","B1","B2")),IF(_xlfn.XLOOKUP(C4399,Raw_Data_Paid_23!$C$4:$C$2114,Raw_Data_Paid_23!$C$4:$C$2114,"C1")="C1","C1","C2"))</f>
        <v>B2</v>
      </c>
      <c r="P4399" t="str">
        <f t="shared" si="118"/>
        <v>2022B2Motor Private</v>
      </c>
    </row>
    <row r="4400" spans="3:16" x14ac:dyDescent="0.35">
      <c r="C4400" s="6" t="s">
        <v>6775</v>
      </c>
      <c r="D4400" s="7" t="s">
        <v>6776</v>
      </c>
      <c r="E4400" s="7" t="s">
        <v>6777</v>
      </c>
      <c r="F4400" s="8" t="s">
        <v>3910</v>
      </c>
      <c r="G4400" s="9">
        <v>6860</v>
      </c>
      <c r="H4400" s="10">
        <v>2022</v>
      </c>
      <c r="I4400" s="10">
        <v>2022</v>
      </c>
      <c r="J4400" s="11" t="s">
        <v>6643</v>
      </c>
      <c r="K4400" s="12">
        <v>6860</v>
      </c>
      <c r="L4400" s="12">
        <v>1</v>
      </c>
      <c r="M4400" s="33" t="str">
        <f>IF(_xlfn.XLOOKUP(C4400,Raw_Data_OS_23!$C$7:$C$4518,Raw_Data_OS_23!$G$7:$G$4518,"Paid/ Closed")="Paid/ Closed","Paid/ Closed", "Still_Outstanding")</f>
        <v>Still_Outstanding</v>
      </c>
      <c r="N4400" s="33">
        <f>IF(_xlfn.XLOOKUP(C4400,Raw_Data_Paid_23!$C$4:$C$2114,Raw_Data_Paid_23!$C$4:$C$2114,1)= 1,1,0)</f>
        <v>1</v>
      </c>
      <c r="O4400" t="str">
        <f>IF(M4400=$W$7,IF(AND(N4400,_xlfn.XLOOKUP(C4400,Raw_Data_OS_23!$C$7:$C$4518,Raw_Data_OS_23!$G$7:$G$4518,0)=G4400),"A",IF(_xlfn.XLOOKUP(C4400,Raw_Data_Paid_23!$C$4:$C$2114,Raw_Data_Paid_23!$C$4:$C$2114,"B1")="B1","B1","B2")),IF(_xlfn.XLOOKUP(C4400,Raw_Data_Paid_23!$C$4:$C$2114,Raw_Data_Paid_23!$C$4:$C$2114,"C1")="C1","C1","C2"))</f>
        <v>A</v>
      </c>
      <c r="P4400" t="str">
        <f t="shared" si="118"/>
        <v>2022AMotor Private</v>
      </c>
    </row>
    <row r="4401" spans="3:16" x14ac:dyDescent="0.35">
      <c r="C4401" s="6" t="s">
        <v>6778</v>
      </c>
      <c r="D4401" s="7" t="s">
        <v>5757</v>
      </c>
      <c r="E4401" s="7" t="s">
        <v>6777</v>
      </c>
      <c r="F4401" s="8" t="s">
        <v>3910</v>
      </c>
      <c r="G4401" s="9">
        <v>140294.1176</v>
      </c>
      <c r="H4401" s="10">
        <v>2021</v>
      </c>
      <c r="I4401" s="10">
        <v>2022</v>
      </c>
      <c r="J4401" s="11" t="s">
        <v>2250</v>
      </c>
      <c r="K4401" s="12">
        <v>140294.1176</v>
      </c>
      <c r="L4401" s="12">
        <v>1</v>
      </c>
      <c r="M4401" s="33" t="str">
        <f>IF(_xlfn.XLOOKUP(C4401,Raw_Data_OS_23!$C$7:$C$4518,Raw_Data_OS_23!$G$7:$G$4518,"Paid/ Closed")="Paid/ Closed","Paid/ Closed", "Still_Outstanding")</f>
        <v>Still_Outstanding</v>
      </c>
      <c r="N4401" s="33">
        <f>IF(_xlfn.XLOOKUP(C4401,Raw_Data_Paid_23!$C$4:$C$2114,Raw_Data_Paid_23!$C$4:$C$2114,1)= 1,1,0)</f>
        <v>0</v>
      </c>
      <c r="O4401" t="str">
        <f>IF(M4401=$W$7,IF(AND(N4401,_xlfn.XLOOKUP(C4401,Raw_Data_OS_23!$C$7:$C$4518,Raw_Data_OS_23!$G$7:$G$4518,0)=G4401),"A",IF(_xlfn.XLOOKUP(C4401,Raw_Data_Paid_23!$C$4:$C$2114,Raw_Data_Paid_23!$C$4:$C$2114,"B1")="B1","B1","B2")),IF(_xlfn.XLOOKUP(C4401,Raw_Data_Paid_23!$C$4:$C$2114,Raw_Data_Paid_23!$C$4:$C$2114,"C1")="C1","C1","C2"))</f>
        <v>B2</v>
      </c>
      <c r="P4401" t="str">
        <f t="shared" si="118"/>
        <v>2021B2Motor Private</v>
      </c>
    </row>
    <row r="4402" spans="3:16" x14ac:dyDescent="0.35">
      <c r="C4402" s="6" t="s">
        <v>6779</v>
      </c>
      <c r="D4402" s="7" t="s">
        <v>6768</v>
      </c>
      <c r="E4402" s="7" t="s">
        <v>6774</v>
      </c>
      <c r="F4402" s="8" t="s">
        <v>3910</v>
      </c>
      <c r="G4402" s="9">
        <v>17000</v>
      </c>
      <c r="H4402" s="10">
        <v>2022</v>
      </c>
      <c r="I4402" s="10">
        <v>2022</v>
      </c>
      <c r="J4402" s="11" t="s">
        <v>6643</v>
      </c>
      <c r="K4402" s="12">
        <v>17000</v>
      </c>
      <c r="L4402" s="12">
        <v>1</v>
      </c>
      <c r="M4402" s="33" t="str">
        <f>IF(_xlfn.XLOOKUP(C4402,Raw_Data_OS_23!$C$7:$C$4518,Raw_Data_OS_23!$G$7:$G$4518,"Paid/ Closed")="Paid/ Closed","Paid/ Closed", "Still_Outstanding")</f>
        <v>Still_Outstanding</v>
      </c>
      <c r="N4402" s="33">
        <f>IF(_xlfn.XLOOKUP(C4402,Raw_Data_Paid_23!$C$4:$C$2114,Raw_Data_Paid_23!$C$4:$C$2114,1)= 1,1,0)</f>
        <v>1</v>
      </c>
      <c r="O4402" t="str">
        <f>IF(M4402=$W$7,IF(AND(N4402,_xlfn.XLOOKUP(C4402,Raw_Data_OS_23!$C$7:$C$4518,Raw_Data_OS_23!$G$7:$G$4518,0)=G4402),"A",IF(_xlfn.XLOOKUP(C4402,Raw_Data_Paid_23!$C$4:$C$2114,Raw_Data_Paid_23!$C$4:$C$2114,"B1")="B1","B1","B2")),IF(_xlfn.XLOOKUP(C4402,Raw_Data_Paid_23!$C$4:$C$2114,Raw_Data_Paid_23!$C$4:$C$2114,"C1")="C1","C1","C2"))</f>
        <v>A</v>
      </c>
      <c r="P4402" t="str">
        <f t="shared" si="118"/>
        <v>2022AMotor Private</v>
      </c>
    </row>
    <row r="4403" spans="3:16" x14ac:dyDescent="0.35">
      <c r="C4403" s="6" t="s">
        <v>6780</v>
      </c>
      <c r="D4403" s="7" t="s">
        <v>5311</v>
      </c>
      <c r="E4403" s="7" t="s">
        <v>6252</v>
      </c>
      <c r="F4403" s="8" t="s">
        <v>4248</v>
      </c>
      <c r="G4403" s="9">
        <v>102941.1765</v>
      </c>
      <c r="H4403" s="10">
        <v>2021</v>
      </c>
      <c r="I4403" s="10">
        <v>2022</v>
      </c>
      <c r="J4403" s="11" t="s">
        <v>21</v>
      </c>
      <c r="K4403" s="12">
        <v>102941.1765</v>
      </c>
      <c r="L4403" s="12">
        <v>1</v>
      </c>
      <c r="M4403" s="33" t="str">
        <f>IF(_xlfn.XLOOKUP(C4403,Raw_Data_OS_23!$C$7:$C$4518,Raw_Data_OS_23!$G$7:$G$4518,"Paid/ Closed")="Paid/ Closed","Paid/ Closed", "Still_Outstanding")</f>
        <v>Still_Outstanding</v>
      </c>
      <c r="N4403" s="33">
        <f>IF(_xlfn.XLOOKUP(C4403,Raw_Data_Paid_23!$C$4:$C$2114,Raw_Data_Paid_23!$C$4:$C$2114,1)= 1,1,0)</f>
        <v>1</v>
      </c>
      <c r="O4403" t="str">
        <f>IF(M4403=$W$7,IF(AND(N4403,_xlfn.XLOOKUP(C4403,Raw_Data_OS_23!$C$7:$C$4518,Raw_Data_OS_23!$G$7:$G$4518,0)=G4403),"A",IF(_xlfn.XLOOKUP(C4403,Raw_Data_Paid_23!$C$4:$C$2114,Raw_Data_Paid_23!$C$4:$C$2114,"B1")="B1","B1","B2")),IF(_xlfn.XLOOKUP(C4403,Raw_Data_Paid_23!$C$4:$C$2114,Raw_Data_Paid_23!$C$4:$C$2114,"C1")="C1","C1","C2"))</f>
        <v>B1</v>
      </c>
      <c r="P4403" t="str">
        <f t="shared" si="118"/>
        <v>2021B1Fire Industrial</v>
      </c>
    </row>
    <row r="4404" spans="3:16" x14ac:dyDescent="0.35">
      <c r="C4404" s="6" t="s">
        <v>6781</v>
      </c>
      <c r="D4404" s="7" t="s">
        <v>6767</v>
      </c>
      <c r="E4404" s="7" t="s">
        <v>6774</v>
      </c>
      <c r="F4404" s="8" t="s">
        <v>3910</v>
      </c>
      <c r="G4404" s="9">
        <v>186470.5882</v>
      </c>
      <c r="H4404" s="10">
        <v>2022</v>
      </c>
      <c r="I4404" s="10">
        <v>2022</v>
      </c>
      <c r="J4404" s="11" t="s">
        <v>6643</v>
      </c>
      <c r="K4404" s="12">
        <v>186470.5882</v>
      </c>
      <c r="L4404" s="12">
        <v>1</v>
      </c>
      <c r="M4404" s="33" t="str">
        <f>IF(_xlfn.XLOOKUP(C4404,Raw_Data_OS_23!$C$7:$C$4518,Raw_Data_OS_23!$G$7:$G$4518,"Paid/ Closed")="Paid/ Closed","Paid/ Closed", "Still_Outstanding")</f>
        <v>Still_Outstanding</v>
      </c>
      <c r="N4404" s="33">
        <f>IF(_xlfn.XLOOKUP(C4404,Raw_Data_Paid_23!$C$4:$C$2114,Raw_Data_Paid_23!$C$4:$C$2114,1)= 1,1,0)</f>
        <v>0</v>
      </c>
      <c r="O4404" t="str">
        <f>IF(M4404=$W$7,IF(AND(N4404,_xlfn.XLOOKUP(C4404,Raw_Data_OS_23!$C$7:$C$4518,Raw_Data_OS_23!$G$7:$G$4518,0)=G4404),"A",IF(_xlfn.XLOOKUP(C4404,Raw_Data_Paid_23!$C$4:$C$2114,Raw_Data_Paid_23!$C$4:$C$2114,"B1")="B1","B1","B2")),IF(_xlfn.XLOOKUP(C4404,Raw_Data_Paid_23!$C$4:$C$2114,Raw_Data_Paid_23!$C$4:$C$2114,"C1")="C1","C1","C2"))</f>
        <v>B2</v>
      </c>
      <c r="P4404" t="str">
        <f t="shared" si="118"/>
        <v>2022B2Motor Private</v>
      </c>
    </row>
    <row r="4405" spans="3:16" x14ac:dyDescent="0.35">
      <c r="C4405" s="6" t="s">
        <v>6782</v>
      </c>
      <c r="D4405" s="7" t="s">
        <v>6783</v>
      </c>
      <c r="E4405" s="7" t="s">
        <v>6784</v>
      </c>
      <c r="F4405" s="8" t="s">
        <v>3910</v>
      </c>
      <c r="G4405" s="9">
        <v>255257.99789999999</v>
      </c>
      <c r="H4405" s="10">
        <v>2022</v>
      </c>
      <c r="I4405" s="10">
        <v>2022</v>
      </c>
      <c r="J4405" s="11" t="s">
        <v>6643</v>
      </c>
      <c r="K4405" s="12">
        <v>255257.99789999999</v>
      </c>
      <c r="L4405" s="12">
        <v>1</v>
      </c>
      <c r="M4405" s="33" t="str">
        <f>IF(_xlfn.XLOOKUP(C4405,Raw_Data_OS_23!$C$7:$C$4518,Raw_Data_OS_23!$G$7:$G$4518,"Paid/ Closed")="Paid/ Closed","Paid/ Closed", "Still_Outstanding")</f>
        <v>Still_Outstanding</v>
      </c>
      <c r="N4405" s="33">
        <f>IF(_xlfn.XLOOKUP(C4405,Raw_Data_Paid_23!$C$4:$C$2114,Raw_Data_Paid_23!$C$4:$C$2114,1)= 1,1,0)</f>
        <v>0</v>
      </c>
      <c r="O4405" t="str">
        <f>IF(M4405=$W$7,IF(AND(N4405,_xlfn.XLOOKUP(C4405,Raw_Data_OS_23!$C$7:$C$4518,Raw_Data_OS_23!$G$7:$G$4518,0)=G4405),"A",IF(_xlfn.XLOOKUP(C4405,Raw_Data_Paid_23!$C$4:$C$2114,Raw_Data_Paid_23!$C$4:$C$2114,"B1")="B1","B1","B2")),IF(_xlfn.XLOOKUP(C4405,Raw_Data_Paid_23!$C$4:$C$2114,Raw_Data_Paid_23!$C$4:$C$2114,"C1")="C1","C1","C2"))</f>
        <v>B2</v>
      </c>
      <c r="P4405" t="str">
        <f t="shared" si="118"/>
        <v>2022B2Motor Private</v>
      </c>
    </row>
    <row r="4406" spans="3:16" x14ac:dyDescent="0.35">
      <c r="C4406" s="6" t="s">
        <v>6785</v>
      </c>
      <c r="D4406" s="7" t="s">
        <v>6777</v>
      </c>
      <c r="E4406" s="7" t="s">
        <v>6784</v>
      </c>
      <c r="F4406" s="8" t="s">
        <v>3910</v>
      </c>
      <c r="G4406" s="9">
        <v>100000</v>
      </c>
      <c r="H4406" s="10">
        <v>2022</v>
      </c>
      <c r="I4406" s="10">
        <v>2022</v>
      </c>
      <c r="J4406" s="11" t="s">
        <v>6643</v>
      </c>
      <c r="K4406" s="12">
        <v>100000</v>
      </c>
      <c r="L4406" s="12">
        <v>1</v>
      </c>
      <c r="M4406" s="33" t="str">
        <f>IF(_xlfn.XLOOKUP(C4406,Raw_Data_OS_23!$C$7:$C$4518,Raw_Data_OS_23!$G$7:$G$4518,"Paid/ Closed")="Paid/ Closed","Paid/ Closed", "Still_Outstanding")</f>
        <v>Still_Outstanding</v>
      </c>
      <c r="N4406" s="33">
        <f>IF(_xlfn.XLOOKUP(C4406,Raw_Data_Paid_23!$C$4:$C$2114,Raw_Data_Paid_23!$C$4:$C$2114,1)= 1,1,0)</f>
        <v>1</v>
      </c>
      <c r="O4406" t="str">
        <f>IF(M4406=$W$7,IF(AND(N4406,_xlfn.XLOOKUP(C4406,Raw_Data_OS_23!$C$7:$C$4518,Raw_Data_OS_23!$G$7:$G$4518,0)=G4406),"A",IF(_xlfn.XLOOKUP(C4406,Raw_Data_Paid_23!$C$4:$C$2114,Raw_Data_Paid_23!$C$4:$C$2114,"B1")="B1","B1","B2")),IF(_xlfn.XLOOKUP(C4406,Raw_Data_Paid_23!$C$4:$C$2114,Raw_Data_Paid_23!$C$4:$C$2114,"C1")="C1","C1","C2"))</f>
        <v>A</v>
      </c>
      <c r="P4406" t="str">
        <f t="shared" si="118"/>
        <v>2022AMotor Private</v>
      </c>
    </row>
    <row r="4407" spans="3:16" x14ac:dyDescent="0.35">
      <c r="C4407" s="6" t="s">
        <v>6786</v>
      </c>
      <c r="D4407" s="7" t="s">
        <v>5976</v>
      </c>
      <c r="E4407" s="7" t="s">
        <v>6774</v>
      </c>
      <c r="F4407" s="8" t="s">
        <v>3910</v>
      </c>
      <c r="G4407" s="9">
        <v>100000</v>
      </c>
      <c r="H4407" s="10">
        <v>2021</v>
      </c>
      <c r="I4407" s="10">
        <v>2022</v>
      </c>
      <c r="J4407" s="11" t="s">
        <v>3138</v>
      </c>
      <c r="K4407" s="12">
        <v>100000</v>
      </c>
      <c r="L4407" s="12">
        <v>1</v>
      </c>
      <c r="M4407" s="33" t="str">
        <f>IF(_xlfn.XLOOKUP(C4407,Raw_Data_OS_23!$C$7:$C$4518,Raw_Data_OS_23!$G$7:$G$4518,"Paid/ Closed")="Paid/ Closed","Paid/ Closed", "Still_Outstanding")</f>
        <v>Still_Outstanding</v>
      </c>
      <c r="N4407" s="33">
        <f>IF(_xlfn.XLOOKUP(C4407,Raw_Data_Paid_23!$C$4:$C$2114,Raw_Data_Paid_23!$C$4:$C$2114,1)= 1,1,0)</f>
        <v>1</v>
      </c>
      <c r="O4407" t="str">
        <f>IF(M4407=$W$7,IF(AND(N4407,_xlfn.XLOOKUP(C4407,Raw_Data_OS_23!$C$7:$C$4518,Raw_Data_OS_23!$G$7:$G$4518,0)=G4407),"A",IF(_xlfn.XLOOKUP(C4407,Raw_Data_Paid_23!$C$4:$C$2114,Raw_Data_Paid_23!$C$4:$C$2114,"B1")="B1","B1","B2")),IF(_xlfn.XLOOKUP(C4407,Raw_Data_Paid_23!$C$4:$C$2114,Raw_Data_Paid_23!$C$4:$C$2114,"C1")="C1","C1","C2"))</f>
        <v>A</v>
      </c>
      <c r="P4407" t="str">
        <f t="shared" si="118"/>
        <v>2021AMotor Private</v>
      </c>
    </row>
    <row r="4408" spans="3:16" x14ac:dyDescent="0.35">
      <c r="C4408" s="6" t="s">
        <v>6787</v>
      </c>
      <c r="D4408" s="7" t="s">
        <v>6788</v>
      </c>
      <c r="E4408" s="7" t="s">
        <v>6789</v>
      </c>
      <c r="F4408" s="8" t="s">
        <v>3910</v>
      </c>
      <c r="G4408" s="9">
        <v>25000</v>
      </c>
      <c r="H4408" s="10">
        <v>2022</v>
      </c>
      <c r="I4408" s="10">
        <v>2022</v>
      </c>
      <c r="J4408" s="11" t="s">
        <v>6643</v>
      </c>
      <c r="K4408" s="12">
        <v>25000</v>
      </c>
      <c r="L4408" s="12">
        <v>1</v>
      </c>
      <c r="M4408" s="33" t="str">
        <f>IF(_xlfn.XLOOKUP(C4408,Raw_Data_OS_23!$C$7:$C$4518,Raw_Data_OS_23!$G$7:$G$4518,"Paid/ Closed")="Paid/ Closed","Paid/ Closed", "Still_Outstanding")</f>
        <v>Still_Outstanding</v>
      </c>
      <c r="N4408" s="33">
        <f>IF(_xlfn.XLOOKUP(C4408,Raw_Data_Paid_23!$C$4:$C$2114,Raw_Data_Paid_23!$C$4:$C$2114,1)= 1,1,0)</f>
        <v>1</v>
      </c>
      <c r="O4408" t="str">
        <f>IF(M4408=$W$7,IF(AND(N4408,_xlfn.XLOOKUP(C4408,Raw_Data_OS_23!$C$7:$C$4518,Raw_Data_OS_23!$G$7:$G$4518,0)=G4408),"A",IF(_xlfn.XLOOKUP(C4408,Raw_Data_Paid_23!$C$4:$C$2114,Raw_Data_Paid_23!$C$4:$C$2114,"B1")="B1","B1","B2")),IF(_xlfn.XLOOKUP(C4408,Raw_Data_Paid_23!$C$4:$C$2114,Raw_Data_Paid_23!$C$4:$C$2114,"C1")="C1","C1","C2"))</f>
        <v>A</v>
      </c>
      <c r="P4408" t="str">
        <f t="shared" si="118"/>
        <v>2022AMotor Private</v>
      </c>
    </row>
    <row r="4409" spans="3:16" x14ac:dyDescent="0.35">
      <c r="C4409" s="6" t="s">
        <v>6790</v>
      </c>
      <c r="D4409" s="7" t="s">
        <v>6381</v>
      </c>
      <c r="E4409" s="7" t="s">
        <v>6649</v>
      </c>
      <c r="F4409" s="8" t="s">
        <v>658</v>
      </c>
      <c r="G4409" s="9">
        <v>100000</v>
      </c>
      <c r="H4409" s="10">
        <v>2022</v>
      </c>
      <c r="I4409" s="10">
        <v>2022</v>
      </c>
      <c r="J4409" s="11" t="s">
        <v>6021</v>
      </c>
      <c r="K4409" s="12">
        <v>100000</v>
      </c>
      <c r="L4409" s="12">
        <v>1</v>
      </c>
      <c r="M4409" s="33" t="str">
        <f>IF(_xlfn.XLOOKUP(C4409,Raw_Data_OS_23!$C$7:$C$4518,Raw_Data_OS_23!$G$7:$G$4518,"Paid/ Closed")="Paid/ Closed","Paid/ Closed", "Still_Outstanding")</f>
        <v>Still_Outstanding</v>
      </c>
      <c r="N4409" s="33">
        <f>IF(_xlfn.XLOOKUP(C4409,Raw_Data_Paid_23!$C$4:$C$2114,Raw_Data_Paid_23!$C$4:$C$2114,1)= 1,1,0)</f>
        <v>1</v>
      </c>
      <c r="O4409" t="str">
        <f>IF(M4409=$W$7,IF(AND(N4409,_xlfn.XLOOKUP(C4409,Raw_Data_OS_23!$C$7:$C$4518,Raw_Data_OS_23!$G$7:$G$4518,0)=G4409),"A",IF(_xlfn.XLOOKUP(C4409,Raw_Data_Paid_23!$C$4:$C$2114,Raw_Data_Paid_23!$C$4:$C$2114,"B1")="B1","B1","B2")),IF(_xlfn.XLOOKUP(C4409,Raw_Data_Paid_23!$C$4:$C$2114,Raw_Data_Paid_23!$C$4:$C$2114,"C1")="C1","C1","C2"))</f>
        <v>B1</v>
      </c>
      <c r="P4409" t="str">
        <f t="shared" si="118"/>
        <v>2022B1Workmen's Compensation</v>
      </c>
    </row>
    <row r="4410" spans="3:16" x14ac:dyDescent="0.35">
      <c r="C4410" s="6" t="s">
        <v>6791</v>
      </c>
      <c r="D4410" s="7" t="s">
        <v>6420</v>
      </c>
      <c r="E4410" s="7" t="s">
        <v>6682</v>
      </c>
      <c r="F4410" s="8" t="s">
        <v>658</v>
      </c>
      <c r="G4410" s="9">
        <v>100000</v>
      </c>
      <c r="H4410" s="10">
        <v>2022</v>
      </c>
      <c r="I4410" s="10">
        <v>2022</v>
      </c>
      <c r="J4410" s="11" t="s">
        <v>6406</v>
      </c>
      <c r="K4410" s="12">
        <v>100000</v>
      </c>
      <c r="L4410" s="12">
        <v>1</v>
      </c>
      <c r="M4410" s="33" t="str">
        <f>IF(_xlfn.XLOOKUP(C4410,Raw_Data_OS_23!$C$7:$C$4518,Raw_Data_OS_23!$G$7:$G$4518,"Paid/ Closed")="Paid/ Closed","Paid/ Closed", "Still_Outstanding")</f>
        <v>Still_Outstanding</v>
      </c>
      <c r="N4410" s="33">
        <f>IF(_xlfn.XLOOKUP(C4410,Raw_Data_Paid_23!$C$4:$C$2114,Raw_Data_Paid_23!$C$4:$C$2114,1)= 1,1,0)</f>
        <v>1</v>
      </c>
      <c r="O4410" t="str">
        <f>IF(M4410=$W$7,IF(AND(N4410,_xlfn.XLOOKUP(C4410,Raw_Data_OS_23!$C$7:$C$4518,Raw_Data_OS_23!$G$7:$G$4518,0)=G4410),"A",IF(_xlfn.XLOOKUP(C4410,Raw_Data_Paid_23!$C$4:$C$2114,Raw_Data_Paid_23!$C$4:$C$2114,"B1")="B1","B1","B2")),IF(_xlfn.XLOOKUP(C4410,Raw_Data_Paid_23!$C$4:$C$2114,Raw_Data_Paid_23!$C$4:$C$2114,"C1")="C1","C1","C2"))</f>
        <v>B1</v>
      </c>
      <c r="P4410" t="str">
        <f t="shared" si="118"/>
        <v>2022B1Workmen's Compensation</v>
      </c>
    </row>
    <row r="4411" spans="3:16" x14ac:dyDescent="0.35">
      <c r="C4411" s="6" t="s">
        <v>6792</v>
      </c>
      <c r="D4411" s="7" t="s">
        <v>6788</v>
      </c>
      <c r="E4411" s="7" t="s">
        <v>6793</v>
      </c>
      <c r="F4411" s="8" t="s">
        <v>3910</v>
      </c>
      <c r="G4411" s="9">
        <v>10000</v>
      </c>
      <c r="H4411" s="10">
        <v>2022</v>
      </c>
      <c r="I4411" s="10">
        <v>2022</v>
      </c>
      <c r="J4411" s="11" t="s">
        <v>6643</v>
      </c>
      <c r="K4411" s="12">
        <v>10000</v>
      </c>
      <c r="L4411" s="12">
        <v>1</v>
      </c>
      <c r="M4411" s="33" t="str">
        <f>IF(_xlfn.XLOOKUP(C4411,Raw_Data_OS_23!$C$7:$C$4518,Raw_Data_OS_23!$G$7:$G$4518,"Paid/ Closed")="Paid/ Closed","Paid/ Closed", "Still_Outstanding")</f>
        <v>Still_Outstanding</v>
      </c>
      <c r="N4411" s="33">
        <f>IF(_xlfn.XLOOKUP(C4411,Raw_Data_Paid_23!$C$4:$C$2114,Raw_Data_Paid_23!$C$4:$C$2114,1)= 1,1,0)</f>
        <v>0</v>
      </c>
      <c r="O4411" t="str">
        <f>IF(M4411=$W$7,IF(AND(N4411,_xlfn.XLOOKUP(C4411,Raw_Data_OS_23!$C$7:$C$4518,Raw_Data_OS_23!$G$7:$G$4518,0)=G4411),"A",IF(_xlfn.XLOOKUP(C4411,Raw_Data_Paid_23!$C$4:$C$2114,Raw_Data_Paid_23!$C$4:$C$2114,"B1")="B1","B1","B2")),IF(_xlfn.XLOOKUP(C4411,Raw_Data_Paid_23!$C$4:$C$2114,Raw_Data_Paid_23!$C$4:$C$2114,"C1")="C1","C1","C2"))</f>
        <v>B2</v>
      </c>
      <c r="P4411" t="str">
        <f t="shared" si="118"/>
        <v>2022B2Motor Private</v>
      </c>
    </row>
    <row r="4412" spans="3:16" x14ac:dyDescent="0.35">
      <c r="C4412" s="6" t="s">
        <v>6794</v>
      </c>
      <c r="D4412" s="7" t="s">
        <v>6764</v>
      </c>
      <c r="E4412" s="7" t="s">
        <v>6795</v>
      </c>
      <c r="F4412" s="8" t="s">
        <v>3910</v>
      </c>
      <c r="G4412" s="9">
        <v>9360</v>
      </c>
      <c r="H4412" s="10">
        <v>2022</v>
      </c>
      <c r="I4412" s="10">
        <v>2022</v>
      </c>
      <c r="J4412" s="11" t="s">
        <v>6643</v>
      </c>
      <c r="K4412" s="12">
        <v>9360</v>
      </c>
      <c r="L4412" s="12">
        <v>1</v>
      </c>
      <c r="M4412" s="33" t="str">
        <f>IF(_xlfn.XLOOKUP(C4412,Raw_Data_OS_23!$C$7:$C$4518,Raw_Data_OS_23!$G$7:$G$4518,"Paid/ Closed")="Paid/ Closed","Paid/ Closed", "Still_Outstanding")</f>
        <v>Still_Outstanding</v>
      </c>
      <c r="N4412" s="33">
        <f>IF(_xlfn.XLOOKUP(C4412,Raw_Data_Paid_23!$C$4:$C$2114,Raw_Data_Paid_23!$C$4:$C$2114,1)= 1,1,0)</f>
        <v>1</v>
      </c>
      <c r="O4412" t="str">
        <f>IF(M4412=$W$7,IF(AND(N4412,_xlfn.XLOOKUP(C4412,Raw_Data_OS_23!$C$7:$C$4518,Raw_Data_OS_23!$G$7:$G$4518,0)=G4412),"A",IF(_xlfn.XLOOKUP(C4412,Raw_Data_Paid_23!$C$4:$C$2114,Raw_Data_Paid_23!$C$4:$C$2114,"B1")="B1","B1","B2")),IF(_xlfn.XLOOKUP(C4412,Raw_Data_Paid_23!$C$4:$C$2114,Raw_Data_Paid_23!$C$4:$C$2114,"C1")="C1","C1","C2"))</f>
        <v>A</v>
      </c>
      <c r="P4412" t="str">
        <f t="shared" si="118"/>
        <v>2022AMotor Private</v>
      </c>
    </row>
    <row r="4413" spans="3:16" x14ac:dyDescent="0.35">
      <c r="C4413" s="6" t="s">
        <v>6796</v>
      </c>
      <c r="D4413" s="7" t="s">
        <v>6793</v>
      </c>
      <c r="E4413" s="7" t="s">
        <v>6797</v>
      </c>
      <c r="F4413" s="8" t="s">
        <v>3910</v>
      </c>
      <c r="G4413" s="9">
        <v>16000</v>
      </c>
      <c r="H4413" s="10">
        <v>2022</v>
      </c>
      <c r="I4413" s="10">
        <v>2022</v>
      </c>
      <c r="J4413" s="11" t="s">
        <v>6643</v>
      </c>
      <c r="K4413" s="12">
        <v>16000</v>
      </c>
      <c r="L4413" s="12">
        <v>1</v>
      </c>
      <c r="M4413" s="33" t="str">
        <f>IF(_xlfn.XLOOKUP(C4413,Raw_Data_OS_23!$C$7:$C$4518,Raw_Data_OS_23!$G$7:$G$4518,"Paid/ Closed")="Paid/ Closed","Paid/ Closed", "Still_Outstanding")</f>
        <v>Still_Outstanding</v>
      </c>
      <c r="N4413" s="33">
        <f>IF(_xlfn.XLOOKUP(C4413,Raw_Data_Paid_23!$C$4:$C$2114,Raw_Data_Paid_23!$C$4:$C$2114,1)= 1,1,0)</f>
        <v>1</v>
      </c>
      <c r="O4413" t="str">
        <f>IF(M4413=$W$7,IF(AND(N4413,_xlfn.XLOOKUP(C4413,Raw_Data_OS_23!$C$7:$C$4518,Raw_Data_OS_23!$G$7:$G$4518,0)=G4413),"A",IF(_xlfn.XLOOKUP(C4413,Raw_Data_Paid_23!$C$4:$C$2114,Raw_Data_Paid_23!$C$4:$C$2114,"B1")="B1","B1","B2")),IF(_xlfn.XLOOKUP(C4413,Raw_Data_Paid_23!$C$4:$C$2114,Raw_Data_Paid_23!$C$4:$C$2114,"C1")="C1","C1","C2"))</f>
        <v>A</v>
      </c>
      <c r="P4413" t="str">
        <f t="shared" si="118"/>
        <v>2022AMotor Private</v>
      </c>
    </row>
    <row r="4414" spans="3:16" x14ac:dyDescent="0.35">
      <c r="C4414" s="6" t="s">
        <v>6798</v>
      </c>
      <c r="D4414" s="7" t="s">
        <v>6799</v>
      </c>
      <c r="E4414" s="7" t="s">
        <v>6797</v>
      </c>
      <c r="F4414" s="8" t="s">
        <v>3910</v>
      </c>
      <c r="G4414" s="9">
        <v>17000</v>
      </c>
      <c r="H4414" s="10">
        <v>2022</v>
      </c>
      <c r="I4414" s="10">
        <v>2022</v>
      </c>
      <c r="J4414" s="11" t="s">
        <v>6643</v>
      </c>
      <c r="K4414" s="12">
        <v>17000</v>
      </c>
      <c r="L4414" s="12">
        <v>1</v>
      </c>
      <c r="M4414" s="33" t="str">
        <f>IF(_xlfn.XLOOKUP(C4414,Raw_Data_OS_23!$C$7:$C$4518,Raw_Data_OS_23!$G$7:$G$4518,"Paid/ Closed")="Paid/ Closed","Paid/ Closed", "Still_Outstanding")</f>
        <v>Still_Outstanding</v>
      </c>
      <c r="N4414" s="33">
        <f>IF(_xlfn.XLOOKUP(C4414,Raw_Data_Paid_23!$C$4:$C$2114,Raw_Data_Paid_23!$C$4:$C$2114,1)= 1,1,0)</f>
        <v>1</v>
      </c>
      <c r="O4414" t="str">
        <f>IF(M4414=$W$7,IF(AND(N4414,_xlfn.XLOOKUP(C4414,Raw_Data_OS_23!$C$7:$C$4518,Raw_Data_OS_23!$G$7:$G$4518,0)=G4414),"A",IF(_xlfn.XLOOKUP(C4414,Raw_Data_Paid_23!$C$4:$C$2114,Raw_Data_Paid_23!$C$4:$C$2114,"B1")="B1","B1","B2")),IF(_xlfn.XLOOKUP(C4414,Raw_Data_Paid_23!$C$4:$C$2114,Raw_Data_Paid_23!$C$4:$C$2114,"C1")="C1","C1","C2"))</f>
        <v>A</v>
      </c>
      <c r="P4414" t="str">
        <f t="shared" ref="P4414:P4477" si="119">H4414&amp;O4414&amp;F4414</f>
        <v>2022AMotor Private</v>
      </c>
    </row>
    <row r="4415" spans="3:16" x14ac:dyDescent="0.35">
      <c r="C4415" s="6" t="s">
        <v>6800</v>
      </c>
      <c r="D4415" s="7" t="s">
        <v>6801</v>
      </c>
      <c r="E4415" s="7" t="s">
        <v>6802</v>
      </c>
      <c r="F4415" s="8" t="s">
        <v>3910</v>
      </c>
      <c r="G4415" s="9">
        <v>25000</v>
      </c>
      <c r="H4415" s="10">
        <v>2022</v>
      </c>
      <c r="I4415" s="10">
        <v>2022</v>
      </c>
      <c r="J4415" s="11" t="s">
        <v>6643</v>
      </c>
      <c r="K4415" s="12">
        <v>25000</v>
      </c>
      <c r="L4415" s="12">
        <v>1</v>
      </c>
      <c r="M4415" s="33" t="str">
        <f>IF(_xlfn.XLOOKUP(C4415,Raw_Data_OS_23!$C$7:$C$4518,Raw_Data_OS_23!$G$7:$G$4518,"Paid/ Closed")="Paid/ Closed","Paid/ Closed", "Still_Outstanding")</f>
        <v>Still_Outstanding</v>
      </c>
      <c r="N4415" s="33">
        <f>IF(_xlfn.XLOOKUP(C4415,Raw_Data_Paid_23!$C$4:$C$2114,Raw_Data_Paid_23!$C$4:$C$2114,1)= 1,1,0)</f>
        <v>0</v>
      </c>
      <c r="O4415" t="str">
        <f>IF(M4415=$W$7,IF(AND(N4415,_xlfn.XLOOKUP(C4415,Raw_Data_OS_23!$C$7:$C$4518,Raw_Data_OS_23!$G$7:$G$4518,0)=G4415),"A",IF(_xlfn.XLOOKUP(C4415,Raw_Data_Paid_23!$C$4:$C$2114,Raw_Data_Paid_23!$C$4:$C$2114,"B1")="B1","B1","B2")),IF(_xlfn.XLOOKUP(C4415,Raw_Data_Paid_23!$C$4:$C$2114,Raw_Data_Paid_23!$C$4:$C$2114,"C1")="C1","C1","C2"))</f>
        <v>B2</v>
      </c>
      <c r="P4415" t="str">
        <f t="shared" si="119"/>
        <v>2022B2Motor Private</v>
      </c>
    </row>
    <row r="4416" spans="3:16" x14ac:dyDescent="0.35">
      <c r="C4416" s="6" t="s">
        <v>6803</v>
      </c>
      <c r="D4416" s="7" t="s">
        <v>6789</v>
      </c>
      <c r="E4416" s="7" t="s">
        <v>6802</v>
      </c>
      <c r="F4416" s="8" t="s">
        <v>3910</v>
      </c>
      <c r="G4416" s="9">
        <v>100000</v>
      </c>
      <c r="H4416" s="10">
        <v>2022</v>
      </c>
      <c r="I4416" s="10">
        <v>2022</v>
      </c>
      <c r="J4416" s="11" t="s">
        <v>6643</v>
      </c>
      <c r="K4416" s="12">
        <v>100000</v>
      </c>
      <c r="L4416" s="12">
        <v>1</v>
      </c>
      <c r="M4416" s="33" t="str">
        <f>IF(_xlfn.XLOOKUP(C4416,Raw_Data_OS_23!$C$7:$C$4518,Raw_Data_OS_23!$G$7:$G$4518,"Paid/ Closed")="Paid/ Closed","Paid/ Closed", "Still_Outstanding")</f>
        <v>Still_Outstanding</v>
      </c>
      <c r="N4416" s="33">
        <f>IF(_xlfn.XLOOKUP(C4416,Raw_Data_Paid_23!$C$4:$C$2114,Raw_Data_Paid_23!$C$4:$C$2114,1)= 1,1,0)</f>
        <v>0</v>
      </c>
      <c r="O4416" t="str">
        <f>IF(M4416=$W$7,IF(AND(N4416,_xlfn.XLOOKUP(C4416,Raw_Data_OS_23!$C$7:$C$4518,Raw_Data_OS_23!$G$7:$G$4518,0)=G4416),"A",IF(_xlfn.XLOOKUP(C4416,Raw_Data_Paid_23!$C$4:$C$2114,Raw_Data_Paid_23!$C$4:$C$2114,"B1")="B1","B1","B2")),IF(_xlfn.XLOOKUP(C4416,Raw_Data_Paid_23!$C$4:$C$2114,Raw_Data_Paid_23!$C$4:$C$2114,"C1")="C1","C1","C2"))</f>
        <v>B2</v>
      </c>
      <c r="P4416" t="str">
        <f t="shared" si="119"/>
        <v>2022B2Motor Private</v>
      </c>
    </row>
    <row r="4417" spans="3:16" x14ac:dyDescent="0.35">
      <c r="C4417" s="6" t="s">
        <v>6804</v>
      </c>
      <c r="D4417" s="7" t="s">
        <v>6793</v>
      </c>
      <c r="E4417" s="7" t="s">
        <v>6802</v>
      </c>
      <c r="F4417" s="8" t="s">
        <v>3908</v>
      </c>
      <c r="G4417" s="9">
        <v>100000</v>
      </c>
      <c r="H4417" s="10">
        <v>2022</v>
      </c>
      <c r="I4417" s="10">
        <v>2022</v>
      </c>
      <c r="J4417" s="11" t="s">
        <v>6643</v>
      </c>
      <c r="K4417" s="12">
        <v>100000</v>
      </c>
      <c r="L4417" s="12">
        <v>1</v>
      </c>
      <c r="M4417" s="33" t="str">
        <f>IF(_xlfn.XLOOKUP(C4417,Raw_Data_OS_23!$C$7:$C$4518,Raw_Data_OS_23!$G$7:$G$4518,"Paid/ Closed")="Paid/ Closed","Paid/ Closed", "Still_Outstanding")</f>
        <v>Still_Outstanding</v>
      </c>
      <c r="N4417" s="33">
        <f>IF(_xlfn.XLOOKUP(C4417,Raw_Data_Paid_23!$C$4:$C$2114,Raw_Data_Paid_23!$C$4:$C$2114,1)= 1,1,0)</f>
        <v>0</v>
      </c>
      <c r="O4417" t="str">
        <f>IF(M4417=$W$7,IF(AND(N4417,_xlfn.XLOOKUP(C4417,Raw_Data_OS_23!$C$7:$C$4518,Raw_Data_OS_23!$G$7:$G$4518,0)=G4417),"A",IF(_xlfn.XLOOKUP(C4417,Raw_Data_Paid_23!$C$4:$C$2114,Raw_Data_Paid_23!$C$4:$C$2114,"B1")="B1","B1","B2")),IF(_xlfn.XLOOKUP(C4417,Raw_Data_Paid_23!$C$4:$C$2114,Raw_Data_Paid_23!$C$4:$C$2114,"C1")="C1","C1","C2"))</f>
        <v>B2</v>
      </c>
      <c r="P4417" t="str">
        <f t="shared" si="119"/>
        <v>2022B2Motor Commercial</v>
      </c>
    </row>
    <row r="4418" spans="3:16" x14ac:dyDescent="0.35">
      <c r="C4418" s="6" t="s">
        <v>6805</v>
      </c>
      <c r="D4418" s="7" t="s">
        <v>6788</v>
      </c>
      <c r="E4418" s="7" t="s">
        <v>6802</v>
      </c>
      <c r="F4418" s="8" t="s">
        <v>3910</v>
      </c>
      <c r="G4418" s="9">
        <v>17000</v>
      </c>
      <c r="H4418" s="10">
        <v>2022</v>
      </c>
      <c r="I4418" s="10">
        <v>2022</v>
      </c>
      <c r="J4418" s="11" t="s">
        <v>6643</v>
      </c>
      <c r="K4418" s="12">
        <v>17000</v>
      </c>
      <c r="L4418" s="12">
        <v>1</v>
      </c>
      <c r="M4418" s="33" t="str">
        <f>IF(_xlfn.XLOOKUP(C4418,Raw_Data_OS_23!$C$7:$C$4518,Raw_Data_OS_23!$G$7:$G$4518,"Paid/ Closed")="Paid/ Closed","Paid/ Closed", "Still_Outstanding")</f>
        <v>Still_Outstanding</v>
      </c>
      <c r="N4418" s="33">
        <f>IF(_xlfn.XLOOKUP(C4418,Raw_Data_Paid_23!$C$4:$C$2114,Raw_Data_Paid_23!$C$4:$C$2114,1)= 1,1,0)</f>
        <v>1</v>
      </c>
      <c r="O4418" t="str">
        <f>IF(M4418=$W$7,IF(AND(N4418,_xlfn.XLOOKUP(C4418,Raw_Data_OS_23!$C$7:$C$4518,Raw_Data_OS_23!$G$7:$G$4518,0)=G4418),"A",IF(_xlfn.XLOOKUP(C4418,Raw_Data_Paid_23!$C$4:$C$2114,Raw_Data_Paid_23!$C$4:$C$2114,"B1")="B1","B1","B2")),IF(_xlfn.XLOOKUP(C4418,Raw_Data_Paid_23!$C$4:$C$2114,Raw_Data_Paid_23!$C$4:$C$2114,"C1")="C1","C1","C2"))</f>
        <v>A</v>
      </c>
      <c r="P4418" t="str">
        <f t="shared" si="119"/>
        <v>2022AMotor Private</v>
      </c>
    </row>
    <row r="4419" spans="3:16" x14ac:dyDescent="0.35">
      <c r="C4419" s="6" t="s">
        <v>6806</v>
      </c>
      <c r="D4419" s="7" t="s">
        <v>6807</v>
      </c>
      <c r="E4419" s="7" t="s">
        <v>6797</v>
      </c>
      <c r="F4419" s="8" t="s">
        <v>3910</v>
      </c>
      <c r="G4419" s="9">
        <v>15000</v>
      </c>
      <c r="H4419" s="10">
        <v>2022</v>
      </c>
      <c r="I4419" s="10">
        <v>2022</v>
      </c>
      <c r="J4419" s="11" t="s">
        <v>6643</v>
      </c>
      <c r="K4419" s="12">
        <v>15000</v>
      </c>
      <c r="L4419" s="12">
        <v>1</v>
      </c>
      <c r="M4419" s="33" t="str">
        <f>IF(_xlfn.XLOOKUP(C4419,Raw_Data_OS_23!$C$7:$C$4518,Raw_Data_OS_23!$G$7:$G$4518,"Paid/ Closed")="Paid/ Closed","Paid/ Closed", "Still_Outstanding")</f>
        <v>Still_Outstanding</v>
      </c>
      <c r="N4419" s="33">
        <f>IF(_xlfn.XLOOKUP(C4419,Raw_Data_Paid_23!$C$4:$C$2114,Raw_Data_Paid_23!$C$4:$C$2114,1)= 1,1,0)</f>
        <v>1</v>
      </c>
      <c r="O4419" t="str">
        <f>IF(M4419=$W$7,IF(AND(N4419,_xlfn.XLOOKUP(C4419,Raw_Data_OS_23!$C$7:$C$4518,Raw_Data_OS_23!$G$7:$G$4518,0)=G4419),"A",IF(_xlfn.XLOOKUP(C4419,Raw_Data_Paid_23!$C$4:$C$2114,Raw_Data_Paid_23!$C$4:$C$2114,"B1")="B1","B1","B2")),IF(_xlfn.XLOOKUP(C4419,Raw_Data_Paid_23!$C$4:$C$2114,Raw_Data_Paid_23!$C$4:$C$2114,"C1")="C1","C1","C2"))</f>
        <v>A</v>
      </c>
      <c r="P4419" t="str">
        <f t="shared" si="119"/>
        <v>2022AMotor Private</v>
      </c>
    </row>
    <row r="4420" spans="3:16" x14ac:dyDescent="0.35">
      <c r="C4420" s="6" t="s">
        <v>6808</v>
      </c>
      <c r="D4420" s="7" t="s">
        <v>6802</v>
      </c>
      <c r="E4420" s="7" t="s">
        <v>6809</v>
      </c>
      <c r="F4420" s="8" t="s">
        <v>3910</v>
      </c>
      <c r="G4420" s="9">
        <v>206764.7059</v>
      </c>
      <c r="H4420" s="10">
        <v>2022</v>
      </c>
      <c r="I4420" s="10">
        <v>2022</v>
      </c>
      <c r="J4420" s="11" t="s">
        <v>6643</v>
      </c>
      <c r="K4420" s="12">
        <v>206764.7059</v>
      </c>
      <c r="L4420" s="12">
        <v>1</v>
      </c>
      <c r="M4420" s="33" t="str">
        <f>IF(_xlfn.XLOOKUP(C4420,Raw_Data_OS_23!$C$7:$C$4518,Raw_Data_OS_23!$G$7:$G$4518,"Paid/ Closed")="Paid/ Closed","Paid/ Closed", "Still_Outstanding")</f>
        <v>Still_Outstanding</v>
      </c>
      <c r="N4420" s="33">
        <f>IF(_xlfn.XLOOKUP(C4420,Raw_Data_Paid_23!$C$4:$C$2114,Raw_Data_Paid_23!$C$4:$C$2114,1)= 1,1,0)</f>
        <v>1</v>
      </c>
      <c r="O4420" t="str">
        <f>IF(M4420=$W$7,IF(AND(N4420,_xlfn.XLOOKUP(C4420,Raw_Data_OS_23!$C$7:$C$4518,Raw_Data_OS_23!$G$7:$G$4518,0)=G4420),"A",IF(_xlfn.XLOOKUP(C4420,Raw_Data_Paid_23!$C$4:$C$2114,Raw_Data_Paid_23!$C$4:$C$2114,"B1")="B1","B1","B2")),IF(_xlfn.XLOOKUP(C4420,Raw_Data_Paid_23!$C$4:$C$2114,Raw_Data_Paid_23!$C$4:$C$2114,"C1")="C1","C1","C2"))</f>
        <v>B1</v>
      </c>
      <c r="P4420" t="str">
        <f t="shared" si="119"/>
        <v>2022B1Motor Private</v>
      </c>
    </row>
    <row r="4421" spans="3:16" x14ac:dyDescent="0.35">
      <c r="C4421" s="6" t="s">
        <v>6810</v>
      </c>
      <c r="D4421" s="7" t="s">
        <v>6799</v>
      </c>
      <c r="E4421" s="7" t="s">
        <v>6811</v>
      </c>
      <c r="F4421" s="8" t="s">
        <v>3908</v>
      </c>
      <c r="G4421" s="9">
        <v>177470.5882</v>
      </c>
      <c r="H4421" s="10">
        <v>2022</v>
      </c>
      <c r="I4421" s="10">
        <v>2022</v>
      </c>
      <c r="J4421" s="11" t="s">
        <v>6643</v>
      </c>
      <c r="K4421" s="12">
        <v>177470.5882</v>
      </c>
      <c r="L4421" s="12">
        <v>1</v>
      </c>
      <c r="M4421" s="33" t="str">
        <f>IF(_xlfn.XLOOKUP(C4421,Raw_Data_OS_23!$C$7:$C$4518,Raw_Data_OS_23!$G$7:$G$4518,"Paid/ Closed")="Paid/ Closed","Paid/ Closed", "Still_Outstanding")</f>
        <v>Still_Outstanding</v>
      </c>
      <c r="N4421" s="33">
        <f>IF(_xlfn.XLOOKUP(C4421,Raw_Data_Paid_23!$C$4:$C$2114,Raw_Data_Paid_23!$C$4:$C$2114,1)= 1,1,0)</f>
        <v>0</v>
      </c>
      <c r="O4421" t="str">
        <f>IF(M4421=$W$7,IF(AND(N4421,_xlfn.XLOOKUP(C4421,Raw_Data_OS_23!$C$7:$C$4518,Raw_Data_OS_23!$G$7:$G$4518,0)=G4421),"A",IF(_xlfn.XLOOKUP(C4421,Raw_Data_Paid_23!$C$4:$C$2114,Raw_Data_Paid_23!$C$4:$C$2114,"B1")="B1","B1","B2")),IF(_xlfn.XLOOKUP(C4421,Raw_Data_Paid_23!$C$4:$C$2114,Raw_Data_Paid_23!$C$4:$C$2114,"C1")="C1","C1","C2"))</f>
        <v>B2</v>
      </c>
      <c r="P4421" t="str">
        <f t="shared" si="119"/>
        <v>2022B2Motor Commercial</v>
      </c>
    </row>
    <row r="4422" spans="3:16" x14ac:dyDescent="0.35">
      <c r="C4422" s="6" t="s">
        <v>6812</v>
      </c>
      <c r="D4422" s="7" t="s">
        <v>6813</v>
      </c>
      <c r="E4422" s="7" t="s">
        <v>6814</v>
      </c>
      <c r="F4422" s="8" t="s">
        <v>3910</v>
      </c>
      <c r="G4422" s="9">
        <v>20000</v>
      </c>
      <c r="H4422" s="10">
        <v>2022</v>
      </c>
      <c r="I4422" s="10">
        <v>2022</v>
      </c>
      <c r="J4422" s="11" t="s">
        <v>6643</v>
      </c>
      <c r="K4422" s="12">
        <v>20000</v>
      </c>
      <c r="L4422" s="12">
        <v>1</v>
      </c>
      <c r="M4422" s="33" t="str">
        <f>IF(_xlfn.XLOOKUP(C4422,Raw_Data_OS_23!$C$7:$C$4518,Raw_Data_OS_23!$G$7:$G$4518,"Paid/ Closed")="Paid/ Closed","Paid/ Closed", "Still_Outstanding")</f>
        <v>Still_Outstanding</v>
      </c>
      <c r="N4422" s="33">
        <f>IF(_xlfn.XLOOKUP(C4422,Raw_Data_Paid_23!$C$4:$C$2114,Raw_Data_Paid_23!$C$4:$C$2114,1)= 1,1,0)</f>
        <v>1</v>
      </c>
      <c r="O4422" t="str">
        <f>IF(M4422=$W$7,IF(AND(N4422,_xlfn.XLOOKUP(C4422,Raw_Data_OS_23!$C$7:$C$4518,Raw_Data_OS_23!$G$7:$G$4518,0)=G4422),"A",IF(_xlfn.XLOOKUP(C4422,Raw_Data_Paid_23!$C$4:$C$2114,Raw_Data_Paid_23!$C$4:$C$2114,"B1")="B1","B1","B2")),IF(_xlfn.XLOOKUP(C4422,Raw_Data_Paid_23!$C$4:$C$2114,Raw_Data_Paid_23!$C$4:$C$2114,"C1")="C1","C1","C2"))</f>
        <v>A</v>
      </c>
      <c r="P4422" t="str">
        <f t="shared" si="119"/>
        <v>2022AMotor Private</v>
      </c>
    </row>
    <row r="4423" spans="3:16" x14ac:dyDescent="0.35">
      <c r="C4423" s="6" t="s">
        <v>6815</v>
      </c>
      <c r="D4423" s="7" t="s">
        <v>6816</v>
      </c>
      <c r="E4423" s="7" t="s">
        <v>6813</v>
      </c>
      <c r="F4423" s="8" t="s">
        <v>3910</v>
      </c>
      <c r="G4423" s="9">
        <v>100000</v>
      </c>
      <c r="H4423" s="10">
        <v>2022</v>
      </c>
      <c r="I4423" s="10">
        <v>2022</v>
      </c>
      <c r="J4423" s="11" t="s">
        <v>6643</v>
      </c>
      <c r="K4423" s="12">
        <v>100000</v>
      </c>
      <c r="L4423" s="12">
        <v>1</v>
      </c>
      <c r="M4423" s="33" t="str">
        <f>IF(_xlfn.XLOOKUP(C4423,Raw_Data_OS_23!$C$7:$C$4518,Raw_Data_OS_23!$G$7:$G$4518,"Paid/ Closed")="Paid/ Closed","Paid/ Closed", "Still_Outstanding")</f>
        <v>Still_Outstanding</v>
      </c>
      <c r="N4423" s="33">
        <f>IF(_xlfn.XLOOKUP(C4423,Raw_Data_Paid_23!$C$4:$C$2114,Raw_Data_Paid_23!$C$4:$C$2114,1)= 1,1,0)</f>
        <v>0</v>
      </c>
      <c r="O4423" t="str">
        <f>IF(M4423=$W$7,IF(AND(N4423,_xlfn.XLOOKUP(C4423,Raw_Data_OS_23!$C$7:$C$4518,Raw_Data_OS_23!$G$7:$G$4518,0)=G4423),"A",IF(_xlfn.XLOOKUP(C4423,Raw_Data_Paid_23!$C$4:$C$2114,Raw_Data_Paid_23!$C$4:$C$2114,"B1")="B1","B1","B2")),IF(_xlfn.XLOOKUP(C4423,Raw_Data_Paid_23!$C$4:$C$2114,Raw_Data_Paid_23!$C$4:$C$2114,"C1")="C1","C1","C2"))</f>
        <v>B2</v>
      </c>
      <c r="P4423" t="str">
        <f t="shared" si="119"/>
        <v>2022B2Motor Private</v>
      </c>
    </row>
    <row r="4424" spans="3:16" x14ac:dyDescent="0.35">
      <c r="C4424" s="6" t="s">
        <v>6817</v>
      </c>
      <c r="D4424" s="7" t="s">
        <v>6818</v>
      </c>
      <c r="E4424" s="7" t="s">
        <v>6819</v>
      </c>
      <c r="F4424" s="8" t="s">
        <v>3910</v>
      </c>
      <c r="G4424" s="9">
        <v>320000</v>
      </c>
      <c r="H4424" s="10">
        <v>2022</v>
      </c>
      <c r="I4424" s="10">
        <v>2022</v>
      </c>
      <c r="J4424" s="11" t="s">
        <v>6643</v>
      </c>
      <c r="K4424" s="12">
        <v>320000</v>
      </c>
      <c r="L4424" s="12">
        <v>1</v>
      </c>
      <c r="M4424" s="33" t="str">
        <f>IF(_xlfn.XLOOKUP(C4424,Raw_Data_OS_23!$C$7:$C$4518,Raw_Data_OS_23!$G$7:$G$4518,"Paid/ Closed")="Paid/ Closed","Paid/ Closed", "Still_Outstanding")</f>
        <v>Still_Outstanding</v>
      </c>
      <c r="N4424" s="33">
        <f>IF(_xlfn.XLOOKUP(C4424,Raw_Data_Paid_23!$C$4:$C$2114,Raw_Data_Paid_23!$C$4:$C$2114,1)= 1,1,0)</f>
        <v>0</v>
      </c>
      <c r="O4424" t="str">
        <f>IF(M4424=$W$7,IF(AND(N4424,_xlfn.XLOOKUP(C4424,Raw_Data_OS_23!$C$7:$C$4518,Raw_Data_OS_23!$G$7:$G$4518,0)=G4424),"A",IF(_xlfn.XLOOKUP(C4424,Raw_Data_Paid_23!$C$4:$C$2114,Raw_Data_Paid_23!$C$4:$C$2114,"B1")="B1","B1","B2")),IF(_xlfn.XLOOKUP(C4424,Raw_Data_Paid_23!$C$4:$C$2114,Raw_Data_Paid_23!$C$4:$C$2114,"C1")="C1","C1","C2"))</f>
        <v>B2</v>
      </c>
      <c r="P4424" t="str">
        <f t="shared" si="119"/>
        <v>2022B2Motor Private</v>
      </c>
    </row>
    <row r="4425" spans="3:16" x14ac:dyDescent="0.35">
      <c r="C4425" s="6" t="s">
        <v>6820</v>
      </c>
      <c r="D4425" s="7" t="s">
        <v>6821</v>
      </c>
      <c r="E4425" s="7" t="s">
        <v>6822</v>
      </c>
      <c r="F4425" s="8" t="s">
        <v>3908</v>
      </c>
      <c r="G4425" s="9">
        <v>20000</v>
      </c>
      <c r="H4425" s="10">
        <v>2022</v>
      </c>
      <c r="I4425" s="10">
        <v>2022</v>
      </c>
      <c r="J4425" s="11" t="s">
        <v>6643</v>
      </c>
      <c r="K4425" s="12">
        <v>30000</v>
      </c>
      <c r="L4425" s="12">
        <v>1</v>
      </c>
      <c r="M4425" s="33" t="str">
        <f>IF(_xlfn.XLOOKUP(C4425,Raw_Data_OS_23!$C$7:$C$4518,Raw_Data_OS_23!$G$7:$G$4518,"Paid/ Closed")="Paid/ Closed","Paid/ Closed", "Still_Outstanding")</f>
        <v>Still_Outstanding</v>
      </c>
      <c r="N4425" s="33">
        <f>IF(_xlfn.XLOOKUP(C4425,Raw_Data_Paid_23!$C$4:$C$2114,Raw_Data_Paid_23!$C$4:$C$2114,1)= 1,1,0)</f>
        <v>1</v>
      </c>
      <c r="O4425" t="str">
        <f>IF(M4425=$W$7,IF(AND(N4425,_xlfn.XLOOKUP(C4425,Raw_Data_OS_23!$C$7:$C$4518,Raw_Data_OS_23!$G$7:$G$4518,0)=G4425),"A",IF(_xlfn.XLOOKUP(C4425,Raw_Data_Paid_23!$C$4:$C$2114,Raw_Data_Paid_23!$C$4:$C$2114,"B1")="B1","B1","B2")),IF(_xlfn.XLOOKUP(C4425,Raw_Data_Paid_23!$C$4:$C$2114,Raw_Data_Paid_23!$C$4:$C$2114,"C1")="C1","C1","C2"))</f>
        <v>A</v>
      </c>
      <c r="P4425" t="str">
        <f t="shared" si="119"/>
        <v>2022AMotor Commercial</v>
      </c>
    </row>
    <row r="4426" spans="3:16" x14ac:dyDescent="0.35">
      <c r="C4426" s="6" t="s">
        <v>6823</v>
      </c>
      <c r="D4426" s="7" t="s">
        <v>6824</v>
      </c>
      <c r="E4426" s="7" t="s">
        <v>6822</v>
      </c>
      <c r="F4426" s="8" t="s">
        <v>3910</v>
      </c>
      <c r="G4426" s="9">
        <v>100000</v>
      </c>
      <c r="H4426" s="10">
        <v>2022</v>
      </c>
      <c r="I4426" s="10">
        <v>2022</v>
      </c>
      <c r="J4426" s="11" t="s">
        <v>6825</v>
      </c>
      <c r="K4426" s="12">
        <v>100000</v>
      </c>
      <c r="L4426" s="12">
        <v>1</v>
      </c>
      <c r="M4426" s="33" t="str">
        <f>IF(_xlfn.XLOOKUP(C4426,Raw_Data_OS_23!$C$7:$C$4518,Raw_Data_OS_23!$G$7:$G$4518,"Paid/ Closed")="Paid/ Closed","Paid/ Closed", "Still_Outstanding")</f>
        <v>Still_Outstanding</v>
      </c>
      <c r="N4426" s="33">
        <f>IF(_xlfn.XLOOKUP(C4426,Raw_Data_Paid_23!$C$4:$C$2114,Raw_Data_Paid_23!$C$4:$C$2114,1)= 1,1,0)</f>
        <v>1</v>
      </c>
      <c r="O4426" t="str">
        <f>IF(M4426=$W$7,IF(AND(N4426,_xlfn.XLOOKUP(C4426,Raw_Data_OS_23!$C$7:$C$4518,Raw_Data_OS_23!$G$7:$G$4518,0)=G4426),"A",IF(_xlfn.XLOOKUP(C4426,Raw_Data_Paid_23!$C$4:$C$2114,Raw_Data_Paid_23!$C$4:$C$2114,"B1")="B1","B1","B2")),IF(_xlfn.XLOOKUP(C4426,Raw_Data_Paid_23!$C$4:$C$2114,Raw_Data_Paid_23!$C$4:$C$2114,"C1")="C1","C1","C2"))</f>
        <v>A</v>
      </c>
      <c r="P4426" t="str">
        <f t="shared" si="119"/>
        <v>2022AMotor Private</v>
      </c>
    </row>
    <row r="4427" spans="3:16" x14ac:dyDescent="0.35">
      <c r="C4427" s="6" t="s">
        <v>6826</v>
      </c>
      <c r="D4427" s="7" t="s">
        <v>6809</v>
      </c>
      <c r="E4427" s="7" t="s">
        <v>6827</v>
      </c>
      <c r="F4427" s="8" t="s">
        <v>3910</v>
      </c>
      <c r="G4427" s="9">
        <v>100000</v>
      </c>
      <c r="H4427" s="10">
        <v>2022</v>
      </c>
      <c r="I4427" s="10">
        <v>2022</v>
      </c>
      <c r="J4427" s="11" t="s">
        <v>6643</v>
      </c>
      <c r="K4427" s="12">
        <v>100000</v>
      </c>
      <c r="L4427" s="12">
        <v>1</v>
      </c>
      <c r="M4427" s="33" t="str">
        <f>IF(_xlfn.XLOOKUP(C4427,Raw_Data_OS_23!$C$7:$C$4518,Raw_Data_OS_23!$G$7:$G$4518,"Paid/ Closed")="Paid/ Closed","Paid/ Closed", "Still_Outstanding")</f>
        <v>Still_Outstanding</v>
      </c>
      <c r="N4427" s="33">
        <f>IF(_xlfn.XLOOKUP(C4427,Raw_Data_Paid_23!$C$4:$C$2114,Raw_Data_Paid_23!$C$4:$C$2114,1)= 1,1,0)</f>
        <v>0</v>
      </c>
      <c r="O4427" t="str">
        <f>IF(M4427=$W$7,IF(AND(N4427,_xlfn.XLOOKUP(C4427,Raw_Data_OS_23!$C$7:$C$4518,Raw_Data_OS_23!$G$7:$G$4518,0)=G4427),"A",IF(_xlfn.XLOOKUP(C4427,Raw_Data_Paid_23!$C$4:$C$2114,Raw_Data_Paid_23!$C$4:$C$2114,"B1")="B1","B1","B2")),IF(_xlfn.XLOOKUP(C4427,Raw_Data_Paid_23!$C$4:$C$2114,Raw_Data_Paid_23!$C$4:$C$2114,"C1")="C1","C1","C2"))</f>
        <v>B2</v>
      </c>
      <c r="P4427" t="str">
        <f t="shared" si="119"/>
        <v>2022B2Motor Private</v>
      </c>
    </row>
    <row r="4428" spans="3:16" x14ac:dyDescent="0.35">
      <c r="C4428" s="6" t="s">
        <v>6828</v>
      </c>
      <c r="D4428" s="7" t="s">
        <v>6822</v>
      </c>
      <c r="E4428" s="7" t="s">
        <v>6822</v>
      </c>
      <c r="F4428" s="8" t="s">
        <v>4244</v>
      </c>
      <c r="G4428" s="9">
        <v>100000</v>
      </c>
      <c r="H4428" s="10">
        <v>2022</v>
      </c>
      <c r="I4428" s="10">
        <v>2022</v>
      </c>
      <c r="J4428" s="11" t="s">
        <v>6825</v>
      </c>
      <c r="K4428" s="12">
        <v>100000</v>
      </c>
      <c r="L4428" s="12">
        <v>1</v>
      </c>
      <c r="M4428" s="33" t="str">
        <f>IF(_xlfn.XLOOKUP(C4428,Raw_Data_OS_23!$C$7:$C$4518,Raw_Data_OS_23!$G$7:$G$4518,"Paid/ Closed")="Paid/ Closed","Paid/ Closed", "Still_Outstanding")</f>
        <v>Still_Outstanding</v>
      </c>
      <c r="N4428" s="33">
        <f>IF(_xlfn.XLOOKUP(C4428,Raw_Data_Paid_23!$C$4:$C$2114,Raw_Data_Paid_23!$C$4:$C$2114,1)= 1,1,0)</f>
        <v>1</v>
      </c>
      <c r="O4428" t="str">
        <f>IF(M4428=$W$7,IF(AND(N4428,_xlfn.XLOOKUP(C4428,Raw_Data_OS_23!$C$7:$C$4518,Raw_Data_OS_23!$G$7:$G$4518,0)=G4428),"A",IF(_xlfn.XLOOKUP(C4428,Raw_Data_Paid_23!$C$4:$C$2114,Raw_Data_Paid_23!$C$4:$C$2114,"B1")="B1","B1","B2")),IF(_xlfn.XLOOKUP(C4428,Raw_Data_Paid_23!$C$4:$C$2114,Raw_Data_Paid_23!$C$4:$C$2114,"C1")="C1","C1","C2"))</f>
        <v>A</v>
      </c>
      <c r="P4428" t="str">
        <f t="shared" si="119"/>
        <v>2022AMarine</v>
      </c>
    </row>
    <row r="4429" spans="3:16" x14ac:dyDescent="0.35">
      <c r="C4429" s="6" t="s">
        <v>6829</v>
      </c>
      <c r="D4429" s="7" t="s">
        <v>6822</v>
      </c>
      <c r="E4429" s="7" t="s">
        <v>6827</v>
      </c>
      <c r="F4429" s="8" t="s">
        <v>3910</v>
      </c>
      <c r="G4429" s="9">
        <v>20000</v>
      </c>
      <c r="H4429" s="10">
        <v>2022</v>
      </c>
      <c r="I4429" s="10">
        <v>2022</v>
      </c>
      <c r="J4429" s="11" t="s">
        <v>6825</v>
      </c>
      <c r="K4429" s="12">
        <v>20000</v>
      </c>
      <c r="L4429" s="12">
        <v>1</v>
      </c>
      <c r="M4429" s="33" t="str">
        <f>IF(_xlfn.XLOOKUP(C4429,Raw_Data_OS_23!$C$7:$C$4518,Raw_Data_OS_23!$G$7:$G$4518,"Paid/ Closed")="Paid/ Closed","Paid/ Closed", "Still_Outstanding")</f>
        <v>Still_Outstanding</v>
      </c>
      <c r="N4429" s="33">
        <f>IF(_xlfn.XLOOKUP(C4429,Raw_Data_Paid_23!$C$4:$C$2114,Raw_Data_Paid_23!$C$4:$C$2114,1)= 1,1,0)</f>
        <v>1</v>
      </c>
      <c r="O4429" t="str">
        <f>IF(M4429=$W$7,IF(AND(N4429,_xlfn.XLOOKUP(C4429,Raw_Data_OS_23!$C$7:$C$4518,Raw_Data_OS_23!$G$7:$G$4518,0)=G4429),"A",IF(_xlfn.XLOOKUP(C4429,Raw_Data_Paid_23!$C$4:$C$2114,Raw_Data_Paid_23!$C$4:$C$2114,"B1")="B1","B1","B2")),IF(_xlfn.XLOOKUP(C4429,Raw_Data_Paid_23!$C$4:$C$2114,Raw_Data_Paid_23!$C$4:$C$2114,"C1")="C1","C1","C2"))</f>
        <v>A</v>
      </c>
      <c r="P4429" t="str">
        <f t="shared" si="119"/>
        <v>2022AMotor Private</v>
      </c>
    </row>
    <row r="4430" spans="3:16" x14ac:dyDescent="0.35">
      <c r="C4430" s="6" t="s">
        <v>6830</v>
      </c>
      <c r="D4430" s="7" t="s">
        <v>6471</v>
      </c>
      <c r="E4430" s="7" t="s">
        <v>6827</v>
      </c>
      <c r="F4430" s="8" t="s">
        <v>3910</v>
      </c>
      <c r="G4430" s="9">
        <v>935500.51630000002</v>
      </c>
      <c r="H4430" s="10">
        <v>2022</v>
      </c>
      <c r="I4430" s="10">
        <v>2022</v>
      </c>
      <c r="J4430" s="11" t="s">
        <v>6406</v>
      </c>
      <c r="K4430" s="12">
        <v>435500.51630000002</v>
      </c>
      <c r="L4430" s="12">
        <v>1</v>
      </c>
      <c r="M4430" s="33" t="str">
        <f>IF(_xlfn.XLOOKUP(C4430,Raw_Data_OS_23!$C$7:$C$4518,Raw_Data_OS_23!$G$7:$G$4518,"Paid/ Closed")="Paid/ Closed","Paid/ Closed", "Still_Outstanding")</f>
        <v>Still_Outstanding</v>
      </c>
      <c r="N4430" s="33">
        <f>IF(_xlfn.XLOOKUP(C4430,Raw_Data_Paid_23!$C$4:$C$2114,Raw_Data_Paid_23!$C$4:$C$2114,1)= 1,1,0)</f>
        <v>1</v>
      </c>
      <c r="O4430" t="str">
        <f>IF(M4430=$W$7,IF(AND(N4430,_xlfn.XLOOKUP(C4430,Raw_Data_OS_23!$C$7:$C$4518,Raw_Data_OS_23!$G$7:$G$4518,0)=G4430),"A",IF(_xlfn.XLOOKUP(C4430,Raw_Data_Paid_23!$C$4:$C$2114,Raw_Data_Paid_23!$C$4:$C$2114,"B1")="B1","B1","B2")),IF(_xlfn.XLOOKUP(C4430,Raw_Data_Paid_23!$C$4:$C$2114,Raw_Data_Paid_23!$C$4:$C$2114,"C1")="C1","C1","C2"))</f>
        <v>A</v>
      </c>
      <c r="P4430" t="str">
        <f t="shared" si="119"/>
        <v>2022AMotor Private</v>
      </c>
    </row>
    <row r="4431" spans="3:16" x14ac:dyDescent="0.35">
      <c r="C4431" s="6" t="s">
        <v>6831</v>
      </c>
      <c r="D4431" s="7" t="s">
        <v>6832</v>
      </c>
      <c r="E4431" s="7" t="s">
        <v>6833</v>
      </c>
      <c r="F4431" s="8" t="s">
        <v>3910</v>
      </c>
      <c r="G4431" s="9">
        <v>18000</v>
      </c>
      <c r="H4431" s="10">
        <v>2022</v>
      </c>
      <c r="I4431" s="10">
        <v>2022</v>
      </c>
      <c r="J4431" s="11" t="s">
        <v>6825</v>
      </c>
      <c r="K4431" s="12">
        <v>18000</v>
      </c>
      <c r="L4431" s="12">
        <v>1</v>
      </c>
      <c r="M4431" s="33" t="str">
        <f>IF(_xlfn.XLOOKUP(C4431,Raw_Data_OS_23!$C$7:$C$4518,Raw_Data_OS_23!$G$7:$G$4518,"Paid/ Closed")="Paid/ Closed","Paid/ Closed", "Still_Outstanding")</f>
        <v>Still_Outstanding</v>
      </c>
      <c r="N4431" s="33">
        <f>IF(_xlfn.XLOOKUP(C4431,Raw_Data_Paid_23!$C$4:$C$2114,Raw_Data_Paid_23!$C$4:$C$2114,1)= 1,1,0)</f>
        <v>1</v>
      </c>
      <c r="O4431" t="str">
        <f>IF(M4431=$W$7,IF(AND(N4431,_xlfn.XLOOKUP(C4431,Raw_Data_OS_23!$C$7:$C$4518,Raw_Data_OS_23!$G$7:$G$4518,0)=G4431),"A",IF(_xlfn.XLOOKUP(C4431,Raw_Data_Paid_23!$C$4:$C$2114,Raw_Data_Paid_23!$C$4:$C$2114,"B1")="B1","B1","B2")),IF(_xlfn.XLOOKUP(C4431,Raw_Data_Paid_23!$C$4:$C$2114,Raw_Data_Paid_23!$C$4:$C$2114,"C1")="C1","C1","C2"))</f>
        <v>A</v>
      </c>
      <c r="P4431" t="str">
        <f t="shared" si="119"/>
        <v>2022AMotor Private</v>
      </c>
    </row>
    <row r="4432" spans="3:16" x14ac:dyDescent="0.35">
      <c r="C4432" s="6" t="s">
        <v>6834</v>
      </c>
      <c r="D4432" s="7" t="s">
        <v>6819</v>
      </c>
      <c r="E4432" s="7" t="s">
        <v>6833</v>
      </c>
      <c r="F4432" s="8" t="s">
        <v>3910</v>
      </c>
      <c r="G4432" s="9">
        <v>10000</v>
      </c>
      <c r="H4432" s="10">
        <v>2022</v>
      </c>
      <c r="I4432" s="10">
        <v>2022</v>
      </c>
      <c r="J4432" s="11" t="s">
        <v>6643</v>
      </c>
      <c r="K4432" s="12">
        <v>10000</v>
      </c>
      <c r="L4432" s="12">
        <v>1</v>
      </c>
      <c r="M4432" s="33" t="str">
        <f>IF(_xlfn.XLOOKUP(C4432,Raw_Data_OS_23!$C$7:$C$4518,Raw_Data_OS_23!$G$7:$G$4518,"Paid/ Closed")="Paid/ Closed","Paid/ Closed", "Still_Outstanding")</f>
        <v>Still_Outstanding</v>
      </c>
      <c r="N4432" s="33">
        <f>IF(_xlfn.XLOOKUP(C4432,Raw_Data_Paid_23!$C$4:$C$2114,Raw_Data_Paid_23!$C$4:$C$2114,1)= 1,1,0)</f>
        <v>1</v>
      </c>
      <c r="O4432" t="str">
        <f>IF(M4432=$W$7,IF(AND(N4432,_xlfn.XLOOKUP(C4432,Raw_Data_OS_23!$C$7:$C$4518,Raw_Data_OS_23!$G$7:$G$4518,0)=G4432),"A",IF(_xlfn.XLOOKUP(C4432,Raw_Data_Paid_23!$C$4:$C$2114,Raw_Data_Paid_23!$C$4:$C$2114,"B1")="B1","B1","B2")),IF(_xlfn.XLOOKUP(C4432,Raw_Data_Paid_23!$C$4:$C$2114,Raw_Data_Paid_23!$C$4:$C$2114,"C1")="C1","C1","C2"))</f>
        <v>A</v>
      </c>
      <c r="P4432" t="str">
        <f t="shared" si="119"/>
        <v>2022AMotor Private</v>
      </c>
    </row>
    <row r="4433" spans="3:16" x14ac:dyDescent="0.35">
      <c r="C4433" s="6" t="s">
        <v>6835</v>
      </c>
      <c r="D4433" s="7" t="s">
        <v>6827</v>
      </c>
      <c r="E4433" s="7" t="s">
        <v>6833</v>
      </c>
      <c r="F4433" s="8" t="s">
        <v>3910</v>
      </c>
      <c r="G4433" s="9">
        <v>100000</v>
      </c>
      <c r="H4433" s="10">
        <v>2022</v>
      </c>
      <c r="I4433" s="10">
        <v>2022</v>
      </c>
      <c r="J4433" s="11" t="s">
        <v>6825</v>
      </c>
      <c r="K4433" s="12">
        <v>100000</v>
      </c>
      <c r="L4433" s="12">
        <v>1</v>
      </c>
      <c r="M4433" s="33" t="str">
        <f>IF(_xlfn.XLOOKUP(C4433,Raw_Data_OS_23!$C$7:$C$4518,Raw_Data_OS_23!$G$7:$G$4518,"Paid/ Closed")="Paid/ Closed","Paid/ Closed", "Still_Outstanding")</f>
        <v>Still_Outstanding</v>
      </c>
      <c r="N4433" s="33">
        <f>IF(_xlfn.XLOOKUP(C4433,Raw_Data_Paid_23!$C$4:$C$2114,Raw_Data_Paid_23!$C$4:$C$2114,1)= 1,1,0)</f>
        <v>0</v>
      </c>
      <c r="O4433" t="str">
        <f>IF(M4433=$W$7,IF(AND(N4433,_xlfn.XLOOKUP(C4433,Raw_Data_OS_23!$C$7:$C$4518,Raw_Data_OS_23!$G$7:$G$4518,0)=G4433),"A",IF(_xlfn.XLOOKUP(C4433,Raw_Data_Paid_23!$C$4:$C$2114,Raw_Data_Paid_23!$C$4:$C$2114,"B1")="B1","B1","B2")),IF(_xlfn.XLOOKUP(C4433,Raw_Data_Paid_23!$C$4:$C$2114,Raw_Data_Paid_23!$C$4:$C$2114,"C1")="C1","C1","C2"))</f>
        <v>B2</v>
      </c>
      <c r="P4433" t="str">
        <f t="shared" si="119"/>
        <v>2022B2Motor Private</v>
      </c>
    </row>
    <row r="4434" spans="3:16" x14ac:dyDescent="0.35">
      <c r="C4434" s="6" t="s">
        <v>6836</v>
      </c>
      <c r="D4434" s="7" t="s">
        <v>6813</v>
      </c>
      <c r="E4434" s="7" t="s">
        <v>6837</v>
      </c>
      <c r="F4434" s="8" t="s">
        <v>4244</v>
      </c>
      <c r="G4434" s="9">
        <v>41412</v>
      </c>
      <c r="H4434" s="10">
        <v>2022</v>
      </c>
      <c r="I4434" s="10">
        <v>2022</v>
      </c>
      <c r="J4434" s="11" t="s">
        <v>6643</v>
      </c>
      <c r="K4434" s="12">
        <v>41412</v>
      </c>
      <c r="L4434" s="12">
        <v>1</v>
      </c>
      <c r="M4434" s="33" t="str">
        <f>IF(_xlfn.XLOOKUP(C4434,Raw_Data_OS_23!$C$7:$C$4518,Raw_Data_OS_23!$G$7:$G$4518,"Paid/ Closed")="Paid/ Closed","Paid/ Closed", "Still_Outstanding")</f>
        <v>Still_Outstanding</v>
      </c>
      <c r="N4434" s="33">
        <f>IF(_xlfn.XLOOKUP(C4434,Raw_Data_Paid_23!$C$4:$C$2114,Raw_Data_Paid_23!$C$4:$C$2114,1)= 1,1,0)</f>
        <v>1</v>
      </c>
      <c r="O4434" t="str">
        <f>IF(M4434=$W$7,IF(AND(N4434,_xlfn.XLOOKUP(C4434,Raw_Data_OS_23!$C$7:$C$4518,Raw_Data_OS_23!$G$7:$G$4518,0)=G4434),"A",IF(_xlfn.XLOOKUP(C4434,Raw_Data_Paid_23!$C$4:$C$2114,Raw_Data_Paid_23!$C$4:$C$2114,"B1")="B1","B1","B2")),IF(_xlfn.XLOOKUP(C4434,Raw_Data_Paid_23!$C$4:$C$2114,Raw_Data_Paid_23!$C$4:$C$2114,"C1")="C1","C1","C2"))</f>
        <v>A</v>
      </c>
      <c r="P4434" t="str">
        <f t="shared" si="119"/>
        <v>2022AMarine</v>
      </c>
    </row>
    <row r="4435" spans="3:16" x14ac:dyDescent="0.35">
      <c r="C4435" s="6" t="s">
        <v>6838</v>
      </c>
      <c r="D4435" s="7" t="s">
        <v>6788</v>
      </c>
      <c r="E4435" s="7" t="s">
        <v>6839</v>
      </c>
      <c r="F4435" s="8" t="s">
        <v>4224</v>
      </c>
      <c r="G4435" s="9">
        <v>50000</v>
      </c>
      <c r="H4435" s="10">
        <v>2022</v>
      </c>
      <c r="I4435" s="10">
        <v>2022</v>
      </c>
      <c r="J4435" s="11" t="s">
        <v>6643</v>
      </c>
      <c r="K4435" s="12">
        <v>10000</v>
      </c>
      <c r="L4435" s="12">
        <v>1</v>
      </c>
      <c r="M4435" s="33" t="str">
        <f>IF(_xlfn.XLOOKUP(C4435,Raw_Data_OS_23!$C$7:$C$4518,Raw_Data_OS_23!$G$7:$G$4518,"Paid/ Closed")="Paid/ Closed","Paid/ Closed", "Still_Outstanding")</f>
        <v>Still_Outstanding</v>
      </c>
      <c r="N4435" s="33">
        <f>IF(_xlfn.XLOOKUP(C4435,Raw_Data_Paid_23!$C$4:$C$2114,Raw_Data_Paid_23!$C$4:$C$2114,1)= 1,1,0)</f>
        <v>1</v>
      </c>
      <c r="O4435" t="str">
        <f>IF(M4435=$W$7,IF(AND(N4435,_xlfn.XLOOKUP(C4435,Raw_Data_OS_23!$C$7:$C$4518,Raw_Data_OS_23!$G$7:$G$4518,0)=G4435),"A",IF(_xlfn.XLOOKUP(C4435,Raw_Data_Paid_23!$C$4:$C$2114,Raw_Data_Paid_23!$C$4:$C$2114,"B1")="B1","B1","B2")),IF(_xlfn.XLOOKUP(C4435,Raw_Data_Paid_23!$C$4:$C$2114,Raw_Data_Paid_23!$C$4:$C$2114,"C1")="C1","C1","C2"))</f>
        <v>B1</v>
      </c>
      <c r="P4435" t="str">
        <f t="shared" si="119"/>
        <v>2022B1Miscellaneous</v>
      </c>
    </row>
    <row r="4436" spans="3:16" x14ac:dyDescent="0.35">
      <c r="C4436" s="6" t="s">
        <v>6840</v>
      </c>
      <c r="D4436" s="7" t="s">
        <v>6824</v>
      </c>
      <c r="E4436" s="7" t="s">
        <v>6839</v>
      </c>
      <c r="F4436" s="8" t="s">
        <v>3910</v>
      </c>
      <c r="G4436" s="9">
        <v>100000</v>
      </c>
      <c r="H4436" s="10">
        <v>2022</v>
      </c>
      <c r="I4436" s="10">
        <v>2022</v>
      </c>
      <c r="J4436" s="11" t="s">
        <v>6825</v>
      </c>
      <c r="K4436" s="12">
        <v>100000</v>
      </c>
      <c r="L4436" s="12">
        <v>1</v>
      </c>
      <c r="M4436" s="33" t="str">
        <f>IF(_xlfn.XLOOKUP(C4436,Raw_Data_OS_23!$C$7:$C$4518,Raw_Data_OS_23!$G$7:$G$4518,"Paid/ Closed")="Paid/ Closed","Paid/ Closed", "Still_Outstanding")</f>
        <v>Still_Outstanding</v>
      </c>
      <c r="N4436" s="33">
        <f>IF(_xlfn.XLOOKUP(C4436,Raw_Data_Paid_23!$C$4:$C$2114,Raw_Data_Paid_23!$C$4:$C$2114,1)= 1,1,0)</f>
        <v>1</v>
      </c>
      <c r="O4436" t="str">
        <f>IF(M4436=$W$7,IF(AND(N4436,_xlfn.XLOOKUP(C4436,Raw_Data_OS_23!$C$7:$C$4518,Raw_Data_OS_23!$G$7:$G$4518,0)=G4436),"A",IF(_xlfn.XLOOKUP(C4436,Raw_Data_Paid_23!$C$4:$C$2114,Raw_Data_Paid_23!$C$4:$C$2114,"B1")="B1","B1","B2")),IF(_xlfn.XLOOKUP(C4436,Raw_Data_Paid_23!$C$4:$C$2114,Raw_Data_Paid_23!$C$4:$C$2114,"C1")="C1","C1","C2"))</f>
        <v>A</v>
      </c>
      <c r="P4436" t="str">
        <f t="shared" si="119"/>
        <v>2022AMotor Private</v>
      </c>
    </row>
    <row r="4437" spans="3:16" x14ac:dyDescent="0.35">
      <c r="C4437" s="6" t="s">
        <v>6841</v>
      </c>
      <c r="D4437" s="7" t="s">
        <v>6807</v>
      </c>
      <c r="E4437" s="7" t="s">
        <v>6839</v>
      </c>
      <c r="F4437" s="8" t="s">
        <v>3910</v>
      </c>
      <c r="G4437" s="9">
        <v>18000</v>
      </c>
      <c r="H4437" s="10">
        <v>2022</v>
      </c>
      <c r="I4437" s="10">
        <v>2022</v>
      </c>
      <c r="J4437" s="11" t="s">
        <v>6643</v>
      </c>
      <c r="K4437" s="12">
        <v>18000</v>
      </c>
      <c r="L4437" s="12">
        <v>1</v>
      </c>
      <c r="M4437" s="33" t="str">
        <f>IF(_xlfn.XLOOKUP(C4437,Raw_Data_OS_23!$C$7:$C$4518,Raw_Data_OS_23!$G$7:$G$4518,"Paid/ Closed")="Paid/ Closed","Paid/ Closed", "Still_Outstanding")</f>
        <v>Still_Outstanding</v>
      </c>
      <c r="N4437" s="33">
        <f>IF(_xlfn.XLOOKUP(C4437,Raw_Data_Paid_23!$C$4:$C$2114,Raw_Data_Paid_23!$C$4:$C$2114,1)= 1,1,0)</f>
        <v>1</v>
      </c>
      <c r="O4437" t="str">
        <f>IF(M4437=$W$7,IF(AND(N4437,_xlfn.XLOOKUP(C4437,Raw_Data_OS_23!$C$7:$C$4518,Raw_Data_OS_23!$G$7:$G$4518,0)=G4437),"A",IF(_xlfn.XLOOKUP(C4437,Raw_Data_Paid_23!$C$4:$C$2114,Raw_Data_Paid_23!$C$4:$C$2114,"B1")="B1","B1","B2")),IF(_xlfn.XLOOKUP(C4437,Raw_Data_Paid_23!$C$4:$C$2114,Raw_Data_Paid_23!$C$4:$C$2114,"C1")="C1","C1","C2"))</f>
        <v>A</v>
      </c>
      <c r="P4437" t="str">
        <f t="shared" si="119"/>
        <v>2022AMotor Private</v>
      </c>
    </row>
    <row r="4438" spans="3:16" x14ac:dyDescent="0.35">
      <c r="C4438" s="6" t="s">
        <v>6842</v>
      </c>
      <c r="D4438" s="7" t="s">
        <v>6833</v>
      </c>
      <c r="E4438" s="7" t="s">
        <v>6843</v>
      </c>
      <c r="F4438" s="8" t="s">
        <v>3910</v>
      </c>
      <c r="G4438" s="9">
        <v>435658.8235</v>
      </c>
      <c r="H4438" s="10">
        <v>2022</v>
      </c>
      <c r="I4438" s="10">
        <v>2022</v>
      </c>
      <c r="J4438" s="11" t="s">
        <v>6825</v>
      </c>
      <c r="K4438" s="12">
        <v>435658.8235</v>
      </c>
      <c r="L4438" s="12">
        <v>1</v>
      </c>
      <c r="M4438" s="33" t="str">
        <f>IF(_xlfn.XLOOKUP(C4438,Raw_Data_OS_23!$C$7:$C$4518,Raw_Data_OS_23!$G$7:$G$4518,"Paid/ Closed")="Paid/ Closed","Paid/ Closed", "Still_Outstanding")</f>
        <v>Still_Outstanding</v>
      </c>
      <c r="N4438" s="33">
        <f>IF(_xlfn.XLOOKUP(C4438,Raw_Data_Paid_23!$C$4:$C$2114,Raw_Data_Paid_23!$C$4:$C$2114,1)= 1,1,0)</f>
        <v>0</v>
      </c>
      <c r="O4438" t="str">
        <f>IF(M4438=$W$7,IF(AND(N4438,_xlfn.XLOOKUP(C4438,Raw_Data_OS_23!$C$7:$C$4518,Raw_Data_OS_23!$G$7:$G$4518,0)=G4438),"A",IF(_xlfn.XLOOKUP(C4438,Raw_Data_Paid_23!$C$4:$C$2114,Raw_Data_Paid_23!$C$4:$C$2114,"B1")="B1","B1","B2")),IF(_xlfn.XLOOKUP(C4438,Raw_Data_Paid_23!$C$4:$C$2114,Raw_Data_Paid_23!$C$4:$C$2114,"C1")="C1","C1","C2"))</f>
        <v>B2</v>
      </c>
      <c r="P4438" t="str">
        <f t="shared" si="119"/>
        <v>2022B2Motor Private</v>
      </c>
    </row>
    <row r="4439" spans="3:16" x14ac:dyDescent="0.35">
      <c r="C4439" s="6" t="s">
        <v>6844</v>
      </c>
      <c r="D4439" s="7" t="s">
        <v>6845</v>
      </c>
      <c r="E4439" s="7" t="s">
        <v>6843</v>
      </c>
      <c r="F4439" s="8" t="s">
        <v>3908</v>
      </c>
      <c r="G4439" s="9">
        <v>18000</v>
      </c>
      <c r="H4439" s="10">
        <v>2022</v>
      </c>
      <c r="I4439" s="10">
        <v>2022</v>
      </c>
      <c r="J4439" s="11" t="s">
        <v>6825</v>
      </c>
      <c r="K4439" s="12">
        <v>18000</v>
      </c>
      <c r="L4439" s="12">
        <v>1</v>
      </c>
      <c r="M4439" s="33" t="str">
        <f>IF(_xlfn.XLOOKUP(C4439,Raw_Data_OS_23!$C$7:$C$4518,Raw_Data_OS_23!$G$7:$G$4518,"Paid/ Closed")="Paid/ Closed","Paid/ Closed", "Still_Outstanding")</f>
        <v>Still_Outstanding</v>
      </c>
      <c r="N4439" s="33">
        <f>IF(_xlfn.XLOOKUP(C4439,Raw_Data_Paid_23!$C$4:$C$2114,Raw_Data_Paid_23!$C$4:$C$2114,1)= 1,1,0)</f>
        <v>1</v>
      </c>
      <c r="O4439" t="str">
        <f>IF(M4439=$W$7,IF(AND(N4439,_xlfn.XLOOKUP(C4439,Raw_Data_OS_23!$C$7:$C$4518,Raw_Data_OS_23!$G$7:$G$4518,0)=G4439),"A",IF(_xlfn.XLOOKUP(C4439,Raw_Data_Paid_23!$C$4:$C$2114,Raw_Data_Paid_23!$C$4:$C$2114,"B1")="B1","B1","B2")),IF(_xlfn.XLOOKUP(C4439,Raw_Data_Paid_23!$C$4:$C$2114,Raw_Data_Paid_23!$C$4:$C$2114,"C1")="C1","C1","C2"))</f>
        <v>A</v>
      </c>
      <c r="P4439" t="str">
        <f t="shared" si="119"/>
        <v>2022AMotor Commercial</v>
      </c>
    </row>
    <row r="4440" spans="3:16" x14ac:dyDescent="0.35">
      <c r="C4440" s="6" t="s">
        <v>6846</v>
      </c>
      <c r="D4440" s="7" t="s">
        <v>6795</v>
      </c>
      <c r="E4440" s="7" t="s">
        <v>6839</v>
      </c>
      <c r="F4440" s="8" t="s">
        <v>4244</v>
      </c>
      <c r="G4440" s="9">
        <v>100000</v>
      </c>
      <c r="H4440" s="10">
        <v>2022</v>
      </c>
      <c r="I4440" s="10">
        <v>2022</v>
      </c>
      <c r="J4440" s="11" t="s">
        <v>6643</v>
      </c>
      <c r="K4440" s="12">
        <v>100000</v>
      </c>
      <c r="L4440" s="12">
        <v>1</v>
      </c>
      <c r="M4440" s="33" t="str">
        <f>IF(_xlfn.XLOOKUP(C4440,Raw_Data_OS_23!$C$7:$C$4518,Raw_Data_OS_23!$G$7:$G$4518,"Paid/ Closed")="Paid/ Closed","Paid/ Closed", "Still_Outstanding")</f>
        <v>Still_Outstanding</v>
      </c>
      <c r="N4440" s="33">
        <f>IF(_xlfn.XLOOKUP(C4440,Raw_Data_Paid_23!$C$4:$C$2114,Raw_Data_Paid_23!$C$4:$C$2114,1)= 1,1,0)</f>
        <v>1</v>
      </c>
      <c r="O4440" t="str">
        <f>IF(M4440=$W$7,IF(AND(N4440,_xlfn.XLOOKUP(C4440,Raw_Data_OS_23!$C$7:$C$4518,Raw_Data_OS_23!$G$7:$G$4518,0)=G4440),"A",IF(_xlfn.XLOOKUP(C4440,Raw_Data_Paid_23!$C$4:$C$2114,Raw_Data_Paid_23!$C$4:$C$2114,"B1")="B1","B1","B2")),IF(_xlfn.XLOOKUP(C4440,Raw_Data_Paid_23!$C$4:$C$2114,Raw_Data_Paid_23!$C$4:$C$2114,"C1")="C1","C1","C2"))</f>
        <v>A</v>
      </c>
      <c r="P4440" t="str">
        <f t="shared" si="119"/>
        <v>2022AMarine</v>
      </c>
    </row>
    <row r="4441" spans="3:16" x14ac:dyDescent="0.35">
      <c r="C4441" s="6" t="s">
        <v>6847</v>
      </c>
      <c r="D4441" s="7" t="s">
        <v>6680</v>
      </c>
      <c r="E4441" s="7" t="s">
        <v>6848</v>
      </c>
      <c r="F4441" s="8" t="s">
        <v>3910</v>
      </c>
      <c r="G4441" s="9">
        <v>10000</v>
      </c>
      <c r="H4441" s="10">
        <v>2022</v>
      </c>
      <c r="I4441" s="10">
        <v>2022</v>
      </c>
      <c r="J4441" s="11" t="s">
        <v>6643</v>
      </c>
      <c r="K4441" s="12">
        <v>10000</v>
      </c>
      <c r="L4441" s="12">
        <v>1</v>
      </c>
      <c r="M4441" s="33" t="str">
        <f>IF(_xlfn.XLOOKUP(C4441,Raw_Data_OS_23!$C$7:$C$4518,Raw_Data_OS_23!$G$7:$G$4518,"Paid/ Closed")="Paid/ Closed","Paid/ Closed", "Still_Outstanding")</f>
        <v>Still_Outstanding</v>
      </c>
      <c r="N4441" s="33">
        <f>IF(_xlfn.XLOOKUP(C4441,Raw_Data_Paid_23!$C$4:$C$2114,Raw_Data_Paid_23!$C$4:$C$2114,1)= 1,1,0)</f>
        <v>0</v>
      </c>
      <c r="O4441" t="str">
        <f>IF(M4441=$W$7,IF(AND(N4441,_xlfn.XLOOKUP(C4441,Raw_Data_OS_23!$C$7:$C$4518,Raw_Data_OS_23!$G$7:$G$4518,0)=G4441),"A",IF(_xlfn.XLOOKUP(C4441,Raw_Data_Paid_23!$C$4:$C$2114,Raw_Data_Paid_23!$C$4:$C$2114,"B1")="B1","B1","B2")),IF(_xlfn.XLOOKUP(C4441,Raw_Data_Paid_23!$C$4:$C$2114,Raw_Data_Paid_23!$C$4:$C$2114,"C1")="C1","C1","C2"))</f>
        <v>B2</v>
      </c>
      <c r="P4441" t="str">
        <f t="shared" si="119"/>
        <v>2022B2Motor Private</v>
      </c>
    </row>
    <row r="4442" spans="3:16" x14ac:dyDescent="0.35">
      <c r="C4442" s="6" t="s">
        <v>6849</v>
      </c>
      <c r="D4442" s="7" t="s">
        <v>6795</v>
      </c>
      <c r="E4442" s="7" t="s">
        <v>6848</v>
      </c>
      <c r="F4442" s="8" t="s">
        <v>3910</v>
      </c>
      <c r="G4442" s="9">
        <v>20000</v>
      </c>
      <c r="H4442" s="10">
        <v>2022</v>
      </c>
      <c r="I4442" s="10">
        <v>2022</v>
      </c>
      <c r="J4442" s="11" t="s">
        <v>6643</v>
      </c>
      <c r="K4442" s="12">
        <v>20000</v>
      </c>
      <c r="L4442" s="12">
        <v>1</v>
      </c>
      <c r="M4442" s="33" t="str">
        <f>IF(_xlfn.XLOOKUP(C4442,Raw_Data_OS_23!$C$7:$C$4518,Raw_Data_OS_23!$G$7:$G$4518,"Paid/ Closed")="Paid/ Closed","Paid/ Closed", "Still_Outstanding")</f>
        <v>Still_Outstanding</v>
      </c>
      <c r="N4442" s="33">
        <f>IF(_xlfn.XLOOKUP(C4442,Raw_Data_Paid_23!$C$4:$C$2114,Raw_Data_Paid_23!$C$4:$C$2114,1)= 1,1,0)</f>
        <v>1</v>
      </c>
      <c r="O4442" t="str">
        <f>IF(M4442=$W$7,IF(AND(N4442,_xlfn.XLOOKUP(C4442,Raw_Data_OS_23!$C$7:$C$4518,Raw_Data_OS_23!$G$7:$G$4518,0)=G4442),"A",IF(_xlfn.XLOOKUP(C4442,Raw_Data_Paid_23!$C$4:$C$2114,Raw_Data_Paid_23!$C$4:$C$2114,"B1")="B1","B1","B2")),IF(_xlfn.XLOOKUP(C4442,Raw_Data_Paid_23!$C$4:$C$2114,Raw_Data_Paid_23!$C$4:$C$2114,"C1")="C1","C1","C2"))</f>
        <v>A</v>
      </c>
      <c r="P4442" t="str">
        <f t="shared" si="119"/>
        <v>2022AMotor Private</v>
      </c>
    </row>
    <row r="4443" spans="3:16" x14ac:dyDescent="0.35">
      <c r="C4443" s="6" t="s">
        <v>6850</v>
      </c>
      <c r="D4443" s="7" t="s">
        <v>6837</v>
      </c>
      <c r="E4443" s="7" t="s">
        <v>6843</v>
      </c>
      <c r="F4443" s="8" t="s">
        <v>4263</v>
      </c>
      <c r="G4443" s="9">
        <v>50000</v>
      </c>
      <c r="H4443" s="10">
        <v>2022</v>
      </c>
      <c r="I4443" s="10">
        <v>2022</v>
      </c>
      <c r="J4443" s="11" t="s">
        <v>6643</v>
      </c>
      <c r="K4443" s="12">
        <v>50000</v>
      </c>
      <c r="L4443" s="12">
        <v>1</v>
      </c>
      <c r="M4443" s="33" t="str">
        <f>IF(_xlfn.XLOOKUP(C4443,Raw_Data_OS_23!$C$7:$C$4518,Raw_Data_OS_23!$G$7:$G$4518,"Paid/ Closed")="Paid/ Closed","Paid/ Closed", "Still_Outstanding")</f>
        <v>Still_Outstanding</v>
      </c>
      <c r="N4443" s="33">
        <f>IF(_xlfn.XLOOKUP(C4443,Raw_Data_Paid_23!$C$4:$C$2114,Raw_Data_Paid_23!$C$4:$C$2114,1)= 1,1,0)</f>
        <v>1</v>
      </c>
      <c r="O4443" t="str">
        <f>IF(M4443=$W$7,IF(AND(N4443,_xlfn.XLOOKUP(C4443,Raw_Data_OS_23!$C$7:$C$4518,Raw_Data_OS_23!$G$7:$G$4518,0)=G4443),"A",IF(_xlfn.XLOOKUP(C4443,Raw_Data_Paid_23!$C$4:$C$2114,Raw_Data_Paid_23!$C$4:$C$2114,"B1")="B1","B1","B2")),IF(_xlfn.XLOOKUP(C4443,Raw_Data_Paid_23!$C$4:$C$2114,Raw_Data_Paid_23!$C$4:$C$2114,"C1")="C1","C1","C2"))</f>
        <v>B1</v>
      </c>
      <c r="P4443" t="str">
        <f t="shared" si="119"/>
        <v>2022B1Personal Accident</v>
      </c>
    </row>
    <row r="4444" spans="3:16" x14ac:dyDescent="0.35">
      <c r="C4444" s="6" t="s">
        <v>6851</v>
      </c>
      <c r="D4444" s="7" t="s">
        <v>6848</v>
      </c>
      <c r="E4444" s="7" t="s">
        <v>6852</v>
      </c>
      <c r="F4444" s="8" t="s">
        <v>3910</v>
      </c>
      <c r="G4444" s="9">
        <v>100000</v>
      </c>
      <c r="H4444" s="10">
        <v>2022</v>
      </c>
      <c r="I4444" s="10">
        <v>2022</v>
      </c>
      <c r="J4444" s="11" t="s">
        <v>6825</v>
      </c>
      <c r="K4444" s="12">
        <v>100000</v>
      </c>
      <c r="L4444" s="12">
        <v>1</v>
      </c>
      <c r="M4444" s="33" t="str">
        <f>IF(_xlfn.XLOOKUP(C4444,Raw_Data_OS_23!$C$7:$C$4518,Raw_Data_OS_23!$G$7:$G$4518,"Paid/ Closed")="Paid/ Closed","Paid/ Closed", "Still_Outstanding")</f>
        <v>Still_Outstanding</v>
      </c>
      <c r="N4444" s="33">
        <f>IF(_xlfn.XLOOKUP(C4444,Raw_Data_Paid_23!$C$4:$C$2114,Raw_Data_Paid_23!$C$4:$C$2114,1)= 1,1,0)</f>
        <v>1</v>
      </c>
      <c r="O4444" t="str">
        <f>IF(M4444=$W$7,IF(AND(N4444,_xlfn.XLOOKUP(C4444,Raw_Data_OS_23!$C$7:$C$4518,Raw_Data_OS_23!$G$7:$G$4518,0)=G4444),"A",IF(_xlfn.XLOOKUP(C4444,Raw_Data_Paid_23!$C$4:$C$2114,Raw_Data_Paid_23!$C$4:$C$2114,"B1")="B1","B1","B2")),IF(_xlfn.XLOOKUP(C4444,Raw_Data_Paid_23!$C$4:$C$2114,Raw_Data_Paid_23!$C$4:$C$2114,"C1")="C1","C1","C2"))</f>
        <v>B1</v>
      </c>
      <c r="P4444" t="str">
        <f t="shared" si="119"/>
        <v>2022B1Motor Private</v>
      </c>
    </row>
    <row r="4445" spans="3:16" x14ac:dyDescent="0.35">
      <c r="C4445" s="6" t="s">
        <v>6853</v>
      </c>
      <c r="D4445" s="7" t="s">
        <v>6852</v>
      </c>
      <c r="E4445" s="7" t="s">
        <v>6854</v>
      </c>
      <c r="F4445" s="8" t="s">
        <v>3910</v>
      </c>
      <c r="G4445" s="9">
        <v>169941.1765</v>
      </c>
      <c r="H4445" s="10">
        <v>2022</v>
      </c>
      <c r="I4445" s="10">
        <v>2022</v>
      </c>
      <c r="J4445" s="11" t="s">
        <v>6825</v>
      </c>
      <c r="K4445" s="12">
        <v>169941.1765</v>
      </c>
      <c r="L4445" s="12">
        <v>1</v>
      </c>
      <c r="M4445" s="33" t="str">
        <f>IF(_xlfn.XLOOKUP(C4445,Raw_Data_OS_23!$C$7:$C$4518,Raw_Data_OS_23!$G$7:$G$4518,"Paid/ Closed")="Paid/ Closed","Paid/ Closed", "Still_Outstanding")</f>
        <v>Still_Outstanding</v>
      </c>
      <c r="N4445" s="33">
        <f>IF(_xlfn.XLOOKUP(C4445,Raw_Data_Paid_23!$C$4:$C$2114,Raw_Data_Paid_23!$C$4:$C$2114,1)= 1,1,0)</f>
        <v>0</v>
      </c>
      <c r="O4445" t="str">
        <f>IF(M4445=$W$7,IF(AND(N4445,_xlfn.XLOOKUP(C4445,Raw_Data_OS_23!$C$7:$C$4518,Raw_Data_OS_23!$G$7:$G$4518,0)=G4445),"A",IF(_xlfn.XLOOKUP(C4445,Raw_Data_Paid_23!$C$4:$C$2114,Raw_Data_Paid_23!$C$4:$C$2114,"B1")="B1","B1","B2")),IF(_xlfn.XLOOKUP(C4445,Raw_Data_Paid_23!$C$4:$C$2114,Raw_Data_Paid_23!$C$4:$C$2114,"C1")="C1","C1","C2"))</f>
        <v>B2</v>
      </c>
      <c r="P4445" t="str">
        <f t="shared" si="119"/>
        <v>2022B2Motor Private</v>
      </c>
    </row>
    <row r="4446" spans="3:16" x14ac:dyDescent="0.35">
      <c r="C4446" s="6" t="s">
        <v>6855</v>
      </c>
      <c r="D4446" s="7" t="s">
        <v>6471</v>
      </c>
      <c r="E4446" s="7" t="s">
        <v>6854</v>
      </c>
      <c r="F4446" s="8" t="s">
        <v>3910</v>
      </c>
      <c r="G4446" s="9">
        <v>102941.1765</v>
      </c>
      <c r="H4446" s="10">
        <v>2022</v>
      </c>
      <c r="I4446" s="10">
        <v>2022</v>
      </c>
      <c r="J4446" s="11" t="s">
        <v>6406</v>
      </c>
      <c r="K4446" s="12">
        <v>102941.1765</v>
      </c>
      <c r="L4446" s="12">
        <v>1</v>
      </c>
      <c r="M4446" s="33" t="str">
        <f>IF(_xlfn.XLOOKUP(C4446,Raw_Data_OS_23!$C$7:$C$4518,Raw_Data_OS_23!$G$7:$G$4518,"Paid/ Closed")="Paid/ Closed","Paid/ Closed", "Still_Outstanding")</f>
        <v>Still_Outstanding</v>
      </c>
      <c r="N4446" s="33">
        <f>IF(_xlfn.XLOOKUP(C4446,Raw_Data_Paid_23!$C$4:$C$2114,Raw_Data_Paid_23!$C$4:$C$2114,1)= 1,1,0)</f>
        <v>1</v>
      </c>
      <c r="O4446" t="str">
        <f>IF(M4446=$W$7,IF(AND(N4446,_xlfn.XLOOKUP(C4446,Raw_Data_OS_23!$C$7:$C$4518,Raw_Data_OS_23!$G$7:$G$4518,0)=G4446),"A",IF(_xlfn.XLOOKUP(C4446,Raw_Data_Paid_23!$C$4:$C$2114,Raw_Data_Paid_23!$C$4:$C$2114,"B1")="B1","B1","B2")),IF(_xlfn.XLOOKUP(C4446,Raw_Data_Paid_23!$C$4:$C$2114,Raw_Data_Paid_23!$C$4:$C$2114,"C1")="C1","C1","C2"))</f>
        <v>A</v>
      </c>
      <c r="P4446" t="str">
        <f t="shared" si="119"/>
        <v>2022AMotor Private</v>
      </c>
    </row>
    <row r="4447" spans="3:16" x14ac:dyDescent="0.35">
      <c r="C4447" s="6" t="s">
        <v>6856</v>
      </c>
      <c r="D4447" s="7" t="s">
        <v>6512</v>
      </c>
      <c r="E4447" s="7" t="s">
        <v>6491</v>
      </c>
      <c r="F4447" s="8" t="s">
        <v>4238</v>
      </c>
      <c r="G4447" s="9">
        <v>205882.3529</v>
      </c>
      <c r="H4447" s="10">
        <v>2022</v>
      </c>
      <c r="I4447" s="10">
        <v>2022</v>
      </c>
      <c r="J4447" s="11" t="s">
        <v>6406</v>
      </c>
      <c r="K4447" s="12">
        <v>-3.8900179788469997E-6</v>
      </c>
      <c r="L4447" s="12">
        <v>1</v>
      </c>
      <c r="M4447" s="33" t="str">
        <f>IF(_xlfn.XLOOKUP(C4447,Raw_Data_OS_23!$C$7:$C$4518,Raw_Data_OS_23!$G$7:$G$4518,"Paid/ Closed")="Paid/ Closed","Paid/ Closed", "Still_Outstanding")</f>
        <v>Still_Outstanding</v>
      </c>
      <c r="N4447" s="33">
        <f>IF(_xlfn.XLOOKUP(C4447,Raw_Data_Paid_23!$C$4:$C$2114,Raw_Data_Paid_23!$C$4:$C$2114,1)= 1,1,0)</f>
        <v>1</v>
      </c>
      <c r="O4447" t="str">
        <f>IF(M4447=$W$7,IF(AND(N4447,_xlfn.XLOOKUP(C4447,Raw_Data_OS_23!$C$7:$C$4518,Raw_Data_OS_23!$G$7:$G$4518,0)=G4447),"A",IF(_xlfn.XLOOKUP(C4447,Raw_Data_Paid_23!$C$4:$C$2114,Raw_Data_Paid_23!$C$4:$C$2114,"B1")="B1","B1","B2")),IF(_xlfn.XLOOKUP(C4447,Raw_Data_Paid_23!$C$4:$C$2114,Raw_Data_Paid_23!$C$4:$C$2114,"C1")="C1","C1","C2"))</f>
        <v>A</v>
      </c>
      <c r="P4447" t="str">
        <f t="shared" si="119"/>
        <v>2022AFire Domestic</v>
      </c>
    </row>
    <row r="4448" spans="3:16" x14ac:dyDescent="0.35">
      <c r="C4448" s="6" t="s">
        <v>6857</v>
      </c>
      <c r="D4448" s="7" t="s">
        <v>6854</v>
      </c>
      <c r="E4448" s="7" t="s">
        <v>6858</v>
      </c>
      <c r="F4448" s="8" t="s">
        <v>3910</v>
      </c>
      <c r="G4448" s="9">
        <v>61764.705880000001</v>
      </c>
      <c r="H4448" s="10">
        <v>2022</v>
      </c>
      <c r="I4448" s="10">
        <v>2022</v>
      </c>
      <c r="J4448" s="11" t="s">
        <v>6825</v>
      </c>
      <c r="K4448" s="12">
        <v>61764.705880000001</v>
      </c>
      <c r="L4448" s="12">
        <v>1</v>
      </c>
      <c r="M4448" s="33" t="str">
        <f>IF(_xlfn.XLOOKUP(C4448,Raw_Data_OS_23!$C$7:$C$4518,Raw_Data_OS_23!$G$7:$G$4518,"Paid/ Closed")="Paid/ Closed","Paid/ Closed", "Still_Outstanding")</f>
        <v>Still_Outstanding</v>
      </c>
      <c r="N4448" s="33">
        <f>IF(_xlfn.XLOOKUP(C4448,Raw_Data_Paid_23!$C$4:$C$2114,Raw_Data_Paid_23!$C$4:$C$2114,1)= 1,1,0)</f>
        <v>0</v>
      </c>
      <c r="O4448" t="str">
        <f>IF(M4448=$W$7,IF(AND(N4448,_xlfn.XLOOKUP(C4448,Raw_Data_OS_23!$C$7:$C$4518,Raw_Data_OS_23!$G$7:$G$4518,0)=G4448),"A",IF(_xlfn.XLOOKUP(C4448,Raw_Data_Paid_23!$C$4:$C$2114,Raw_Data_Paid_23!$C$4:$C$2114,"B1")="B1","B1","B2")),IF(_xlfn.XLOOKUP(C4448,Raw_Data_Paid_23!$C$4:$C$2114,Raw_Data_Paid_23!$C$4:$C$2114,"C1")="C1","C1","C2"))</f>
        <v>B2</v>
      </c>
      <c r="P4448" t="str">
        <f t="shared" si="119"/>
        <v>2022B2Motor Private</v>
      </c>
    </row>
    <row r="4449" spans="3:16" x14ac:dyDescent="0.35">
      <c r="C4449" s="6" t="s">
        <v>6859</v>
      </c>
      <c r="D4449" s="7" t="s">
        <v>6860</v>
      </c>
      <c r="E4449" s="7" t="s">
        <v>6854</v>
      </c>
      <c r="F4449" s="8" t="s">
        <v>3910</v>
      </c>
      <c r="G4449" s="9">
        <v>50000</v>
      </c>
      <c r="H4449" s="10">
        <v>2022</v>
      </c>
      <c r="I4449" s="10">
        <v>2022</v>
      </c>
      <c r="J4449" s="11" t="s">
        <v>6825</v>
      </c>
      <c r="K4449" s="12">
        <v>50000</v>
      </c>
      <c r="L4449" s="12">
        <v>1</v>
      </c>
      <c r="M4449" s="33" t="str">
        <f>IF(_xlfn.XLOOKUP(C4449,Raw_Data_OS_23!$C$7:$C$4518,Raw_Data_OS_23!$G$7:$G$4518,"Paid/ Closed")="Paid/ Closed","Paid/ Closed", "Still_Outstanding")</f>
        <v>Still_Outstanding</v>
      </c>
      <c r="N4449" s="33">
        <f>IF(_xlfn.XLOOKUP(C4449,Raw_Data_Paid_23!$C$4:$C$2114,Raw_Data_Paid_23!$C$4:$C$2114,1)= 1,1,0)</f>
        <v>1</v>
      </c>
      <c r="O4449" t="str">
        <f>IF(M4449=$W$7,IF(AND(N4449,_xlfn.XLOOKUP(C4449,Raw_Data_OS_23!$C$7:$C$4518,Raw_Data_OS_23!$G$7:$G$4518,0)=G4449),"A",IF(_xlfn.XLOOKUP(C4449,Raw_Data_Paid_23!$C$4:$C$2114,Raw_Data_Paid_23!$C$4:$C$2114,"B1")="B1","B1","B2")),IF(_xlfn.XLOOKUP(C4449,Raw_Data_Paid_23!$C$4:$C$2114,Raw_Data_Paid_23!$C$4:$C$2114,"C1")="C1","C1","C2"))</f>
        <v>A</v>
      </c>
      <c r="P4449" t="str">
        <f t="shared" si="119"/>
        <v>2022AMotor Private</v>
      </c>
    </row>
    <row r="4450" spans="3:16" x14ac:dyDescent="0.35">
      <c r="C4450" s="6" t="s">
        <v>6861</v>
      </c>
      <c r="D4450" s="7" t="s">
        <v>6839</v>
      </c>
      <c r="E4450" s="7" t="s">
        <v>6858</v>
      </c>
      <c r="F4450" s="8" t="s">
        <v>4195</v>
      </c>
      <c r="G4450" s="9">
        <v>20000</v>
      </c>
      <c r="H4450" s="10">
        <v>2022</v>
      </c>
      <c r="I4450" s="10">
        <v>2022</v>
      </c>
      <c r="J4450" s="11" t="s">
        <v>6825</v>
      </c>
      <c r="K4450" s="12">
        <v>1764.7058823530001</v>
      </c>
      <c r="L4450" s="12">
        <v>1</v>
      </c>
      <c r="M4450" s="33" t="str">
        <f>IF(_xlfn.XLOOKUP(C4450,Raw_Data_OS_23!$C$7:$C$4518,Raw_Data_OS_23!$G$7:$G$4518,"Paid/ Closed")="Paid/ Closed","Paid/ Closed", "Still_Outstanding")</f>
        <v>Paid/ Closed</v>
      </c>
      <c r="N4450" s="33">
        <f>IF(_xlfn.XLOOKUP(C4450,Raw_Data_Paid_23!$C$4:$C$2114,Raw_Data_Paid_23!$C$4:$C$2114,1)= 1,1,0)</f>
        <v>1</v>
      </c>
      <c r="O4450" t="str">
        <f>IF(M4450=$W$7,IF(AND(N4450,_xlfn.XLOOKUP(C4450,Raw_Data_OS_23!$C$7:$C$4518,Raw_Data_OS_23!$G$7:$G$4518,0)=G4450),"A",IF(_xlfn.XLOOKUP(C4450,Raw_Data_Paid_23!$C$4:$C$2114,Raw_Data_Paid_23!$C$4:$C$2114,"B1")="B1","B1","B2")),IF(_xlfn.XLOOKUP(C4450,Raw_Data_Paid_23!$C$4:$C$2114,Raw_Data_Paid_23!$C$4:$C$2114,"C1")="C1","C1","C2"))</f>
        <v>C1</v>
      </c>
      <c r="P4450" t="str">
        <f t="shared" si="119"/>
        <v>2022C1Engineering</v>
      </c>
    </row>
    <row r="4451" spans="3:16" x14ac:dyDescent="0.35">
      <c r="C4451" s="6" t="s">
        <v>6862</v>
      </c>
      <c r="D4451" s="7" t="s">
        <v>6863</v>
      </c>
      <c r="E4451" s="7" t="s">
        <v>6864</v>
      </c>
      <c r="F4451" s="8" t="s">
        <v>3910</v>
      </c>
      <c r="G4451" s="9">
        <v>100000</v>
      </c>
      <c r="H4451" s="10">
        <v>2022</v>
      </c>
      <c r="I4451" s="10">
        <v>2022</v>
      </c>
      <c r="J4451" s="11" t="s">
        <v>6825</v>
      </c>
      <c r="K4451" s="12">
        <v>100000</v>
      </c>
      <c r="L4451" s="12">
        <v>1</v>
      </c>
      <c r="M4451" s="33" t="str">
        <f>IF(_xlfn.XLOOKUP(C4451,Raw_Data_OS_23!$C$7:$C$4518,Raw_Data_OS_23!$G$7:$G$4518,"Paid/ Closed")="Paid/ Closed","Paid/ Closed", "Still_Outstanding")</f>
        <v>Still_Outstanding</v>
      </c>
      <c r="N4451" s="33">
        <f>IF(_xlfn.XLOOKUP(C4451,Raw_Data_Paid_23!$C$4:$C$2114,Raw_Data_Paid_23!$C$4:$C$2114,1)= 1,1,0)</f>
        <v>1</v>
      </c>
      <c r="O4451" t="str">
        <f>IF(M4451=$W$7,IF(AND(N4451,_xlfn.XLOOKUP(C4451,Raw_Data_OS_23!$C$7:$C$4518,Raw_Data_OS_23!$G$7:$G$4518,0)=G4451),"A",IF(_xlfn.XLOOKUP(C4451,Raw_Data_Paid_23!$C$4:$C$2114,Raw_Data_Paid_23!$C$4:$C$2114,"B1")="B1","B1","B2")),IF(_xlfn.XLOOKUP(C4451,Raw_Data_Paid_23!$C$4:$C$2114,Raw_Data_Paid_23!$C$4:$C$2114,"C1")="C1","C1","C2"))</f>
        <v>A</v>
      </c>
      <c r="P4451" t="str">
        <f t="shared" si="119"/>
        <v>2022AMotor Private</v>
      </c>
    </row>
    <row r="4452" spans="3:16" x14ac:dyDescent="0.35">
      <c r="C4452" s="6" t="s">
        <v>6865</v>
      </c>
      <c r="D4452" s="7" t="s">
        <v>6276</v>
      </c>
      <c r="E4452" s="7" t="s">
        <v>6332</v>
      </c>
      <c r="F4452" s="8" t="s">
        <v>4248</v>
      </c>
      <c r="G4452" s="9">
        <v>100000</v>
      </c>
      <c r="H4452" s="10">
        <v>2022</v>
      </c>
      <c r="I4452" s="10">
        <v>2022</v>
      </c>
      <c r="J4452" s="11" t="s">
        <v>6021</v>
      </c>
      <c r="K4452" s="12">
        <v>18779.342723005</v>
      </c>
      <c r="L4452" s="12">
        <v>1</v>
      </c>
      <c r="M4452" s="33" t="str">
        <f>IF(_xlfn.XLOOKUP(C4452,Raw_Data_OS_23!$C$7:$C$4518,Raw_Data_OS_23!$G$7:$G$4518,"Paid/ Closed")="Paid/ Closed","Paid/ Closed", "Still_Outstanding")</f>
        <v>Still_Outstanding</v>
      </c>
      <c r="N4452" s="33">
        <f>IF(_xlfn.XLOOKUP(C4452,Raw_Data_Paid_23!$C$4:$C$2114,Raw_Data_Paid_23!$C$4:$C$2114,1)= 1,1,0)</f>
        <v>1</v>
      </c>
      <c r="O4452" t="str">
        <f>IF(M4452=$W$7,IF(AND(N4452,_xlfn.XLOOKUP(C4452,Raw_Data_OS_23!$C$7:$C$4518,Raw_Data_OS_23!$G$7:$G$4518,0)=G4452),"A",IF(_xlfn.XLOOKUP(C4452,Raw_Data_Paid_23!$C$4:$C$2114,Raw_Data_Paid_23!$C$4:$C$2114,"B1")="B1","B1","B2")),IF(_xlfn.XLOOKUP(C4452,Raw_Data_Paid_23!$C$4:$C$2114,Raw_Data_Paid_23!$C$4:$C$2114,"C1")="C1","C1","C2"))</f>
        <v>B1</v>
      </c>
      <c r="P4452" t="str">
        <f t="shared" si="119"/>
        <v>2022B1Fire Industrial</v>
      </c>
    </row>
    <row r="4453" spans="3:16" x14ac:dyDescent="0.35">
      <c r="C4453" s="6" t="s">
        <v>6866</v>
      </c>
      <c r="D4453" s="7" t="s">
        <v>6318</v>
      </c>
      <c r="E4453" s="7" t="s">
        <v>6332</v>
      </c>
      <c r="F4453" s="8" t="s">
        <v>4248</v>
      </c>
      <c r="G4453" s="9">
        <v>100000</v>
      </c>
      <c r="H4453" s="10">
        <v>2022</v>
      </c>
      <c r="I4453" s="10">
        <v>2022</v>
      </c>
      <c r="J4453" s="11" t="s">
        <v>6021</v>
      </c>
      <c r="K4453" s="12">
        <v>18779.342723005</v>
      </c>
      <c r="L4453" s="12">
        <v>1</v>
      </c>
      <c r="M4453" s="33" t="str">
        <f>IF(_xlfn.XLOOKUP(C4453,Raw_Data_OS_23!$C$7:$C$4518,Raw_Data_OS_23!$G$7:$G$4518,"Paid/ Closed")="Paid/ Closed","Paid/ Closed", "Still_Outstanding")</f>
        <v>Still_Outstanding</v>
      </c>
      <c r="N4453" s="33">
        <f>IF(_xlfn.XLOOKUP(C4453,Raw_Data_Paid_23!$C$4:$C$2114,Raw_Data_Paid_23!$C$4:$C$2114,1)= 1,1,0)</f>
        <v>1</v>
      </c>
      <c r="O4453" t="str">
        <f>IF(M4453=$W$7,IF(AND(N4453,_xlfn.XLOOKUP(C4453,Raw_Data_OS_23!$C$7:$C$4518,Raw_Data_OS_23!$G$7:$G$4518,0)=G4453),"A",IF(_xlfn.XLOOKUP(C4453,Raw_Data_Paid_23!$C$4:$C$2114,Raw_Data_Paid_23!$C$4:$C$2114,"B1")="B1","B1","B2")),IF(_xlfn.XLOOKUP(C4453,Raw_Data_Paid_23!$C$4:$C$2114,Raw_Data_Paid_23!$C$4:$C$2114,"C1")="C1","C1","C2"))</f>
        <v>B1</v>
      </c>
      <c r="P4453" t="str">
        <f t="shared" si="119"/>
        <v>2022B1Fire Industrial</v>
      </c>
    </row>
    <row r="4454" spans="3:16" x14ac:dyDescent="0.35">
      <c r="C4454" s="6" t="s">
        <v>6867</v>
      </c>
      <c r="D4454" s="7" t="s">
        <v>6448</v>
      </c>
      <c r="E4454" s="7" t="s">
        <v>6868</v>
      </c>
      <c r="F4454" s="8" t="s">
        <v>4195</v>
      </c>
      <c r="G4454" s="9">
        <v>50000</v>
      </c>
      <c r="H4454" s="10">
        <v>2022</v>
      </c>
      <c r="I4454" s="10">
        <v>2022</v>
      </c>
      <c r="J4454" s="11" t="s">
        <v>6406</v>
      </c>
      <c r="K4454" s="12">
        <v>3998.4684863415</v>
      </c>
      <c r="L4454" s="12">
        <v>1</v>
      </c>
      <c r="M4454" s="33" t="str">
        <f>IF(_xlfn.XLOOKUP(C4454,Raw_Data_OS_23!$C$7:$C$4518,Raw_Data_OS_23!$G$7:$G$4518,"Paid/ Closed")="Paid/ Closed","Paid/ Closed", "Still_Outstanding")</f>
        <v>Still_Outstanding</v>
      </c>
      <c r="N4454" s="33">
        <f>IF(_xlfn.XLOOKUP(C4454,Raw_Data_Paid_23!$C$4:$C$2114,Raw_Data_Paid_23!$C$4:$C$2114,1)= 1,1,0)</f>
        <v>1</v>
      </c>
      <c r="O4454" t="str">
        <f>IF(M4454=$W$7,IF(AND(N4454,_xlfn.XLOOKUP(C4454,Raw_Data_OS_23!$C$7:$C$4518,Raw_Data_OS_23!$G$7:$G$4518,0)=G4454),"A",IF(_xlfn.XLOOKUP(C4454,Raw_Data_Paid_23!$C$4:$C$2114,Raw_Data_Paid_23!$C$4:$C$2114,"B1")="B1","B1","B2")),IF(_xlfn.XLOOKUP(C4454,Raw_Data_Paid_23!$C$4:$C$2114,Raw_Data_Paid_23!$C$4:$C$2114,"C1")="C1","C1","C2"))</f>
        <v>B1</v>
      </c>
      <c r="P4454" t="str">
        <f t="shared" si="119"/>
        <v>2022B1Engineering</v>
      </c>
    </row>
    <row r="4455" spans="3:16" x14ac:dyDescent="0.35">
      <c r="C4455" s="6" t="s">
        <v>6869</v>
      </c>
      <c r="D4455" s="7" t="s">
        <v>6863</v>
      </c>
      <c r="E4455" s="7" t="s">
        <v>6870</v>
      </c>
      <c r="F4455" s="8" t="s">
        <v>3910</v>
      </c>
      <c r="G4455" s="9">
        <v>130000</v>
      </c>
      <c r="H4455" s="10">
        <v>2022</v>
      </c>
      <c r="I4455" s="10">
        <v>2022</v>
      </c>
      <c r="J4455" s="11" t="s">
        <v>6825</v>
      </c>
      <c r="K4455" s="12">
        <v>130000</v>
      </c>
      <c r="L4455" s="12">
        <v>1</v>
      </c>
      <c r="M4455" s="33" t="str">
        <f>IF(_xlfn.XLOOKUP(C4455,Raw_Data_OS_23!$C$7:$C$4518,Raw_Data_OS_23!$G$7:$G$4518,"Paid/ Closed")="Paid/ Closed","Paid/ Closed", "Still_Outstanding")</f>
        <v>Still_Outstanding</v>
      </c>
      <c r="N4455" s="33">
        <f>IF(_xlfn.XLOOKUP(C4455,Raw_Data_Paid_23!$C$4:$C$2114,Raw_Data_Paid_23!$C$4:$C$2114,1)= 1,1,0)</f>
        <v>0</v>
      </c>
      <c r="O4455" t="str">
        <f>IF(M4455=$W$7,IF(AND(N4455,_xlfn.XLOOKUP(C4455,Raw_Data_OS_23!$C$7:$C$4518,Raw_Data_OS_23!$G$7:$G$4518,0)=G4455),"A",IF(_xlfn.XLOOKUP(C4455,Raw_Data_Paid_23!$C$4:$C$2114,Raw_Data_Paid_23!$C$4:$C$2114,"B1")="B1","B1","B2")),IF(_xlfn.XLOOKUP(C4455,Raw_Data_Paid_23!$C$4:$C$2114,Raw_Data_Paid_23!$C$4:$C$2114,"C1")="C1","C1","C2"))</f>
        <v>B2</v>
      </c>
      <c r="P4455" t="str">
        <f t="shared" si="119"/>
        <v>2022B2Motor Private</v>
      </c>
    </row>
    <row r="4456" spans="3:16" x14ac:dyDescent="0.35">
      <c r="C4456" s="6" t="s">
        <v>6871</v>
      </c>
      <c r="D4456" s="7" t="s">
        <v>6872</v>
      </c>
      <c r="E4456" s="7" t="s">
        <v>6870</v>
      </c>
      <c r="F4456" s="8" t="s">
        <v>3908</v>
      </c>
      <c r="G4456" s="9">
        <v>100000</v>
      </c>
      <c r="H4456" s="10">
        <v>2022</v>
      </c>
      <c r="I4456" s="10">
        <v>2022</v>
      </c>
      <c r="J4456" s="11" t="s">
        <v>6643</v>
      </c>
      <c r="K4456" s="12">
        <v>100000</v>
      </c>
      <c r="L4456" s="12">
        <v>1</v>
      </c>
      <c r="M4456" s="33" t="str">
        <f>IF(_xlfn.XLOOKUP(C4456,Raw_Data_OS_23!$C$7:$C$4518,Raw_Data_OS_23!$G$7:$G$4518,"Paid/ Closed")="Paid/ Closed","Paid/ Closed", "Still_Outstanding")</f>
        <v>Still_Outstanding</v>
      </c>
      <c r="N4456" s="33">
        <f>IF(_xlfn.XLOOKUP(C4456,Raw_Data_Paid_23!$C$4:$C$2114,Raw_Data_Paid_23!$C$4:$C$2114,1)= 1,1,0)</f>
        <v>1</v>
      </c>
      <c r="O4456" t="str">
        <f>IF(M4456=$W$7,IF(AND(N4456,_xlfn.XLOOKUP(C4456,Raw_Data_OS_23!$C$7:$C$4518,Raw_Data_OS_23!$G$7:$G$4518,0)=G4456),"A",IF(_xlfn.XLOOKUP(C4456,Raw_Data_Paid_23!$C$4:$C$2114,Raw_Data_Paid_23!$C$4:$C$2114,"B1")="B1","B1","B2")),IF(_xlfn.XLOOKUP(C4456,Raw_Data_Paid_23!$C$4:$C$2114,Raw_Data_Paid_23!$C$4:$C$2114,"C1")="C1","C1","C2"))</f>
        <v>A</v>
      </c>
      <c r="P4456" t="str">
        <f t="shared" si="119"/>
        <v>2022AMotor Commercial</v>
      </c>
    </row>
    <row r="4457" spans="3:16" x14ac:dyDescent="0.35">
      <c r="C4457" s="6" t="s">
        <v>6873</v>
      </c>
      <c r="D4457" s="7" t="s">
        <v>6848</v>
      </c>
      <c r="E4457" s="7" t="s">
        <v>6868</v>
      </c>
      <c r="F4457" s="8" t="s">
        <v>3910</v>
      </c>
      <c r="G4457" s="9">
        <v>80000</v>
      </c>
      <c r="H4457" s="10">
        <v>2022</v>
      </c>
      <c r="I4457" s="10">
        <v>2022</v>
      </c>
      <c r="J4457" s="11" t="s">
        <v>6825</v>
      </c>
      <c r="K4457" s="12">
        <v>80000</v>
      </c>
      <c r="L4457" s="12">
        <v>1</v>
      </c>
      <c r="M4457" s="33" t="str">
        <f>IF(_xlfn.XLOOKUP(C4457,Raw_Data_OS_23!$C$7:$C$4518,Raw_Data_OS_23!$G$7:$G$4518,"Paid/ Closed")="Paid/ Closed","Paid/ Closed", "Still_Outstanding")</f>
        <v>Still_Outstanding</v>
      </c>
      <c r="N4457" s="33">
        <f>IF(_xlfn.XLOOKUP(C4457,Raw_Data_Paid_23!$C$4:$C$2114,Raw_Data_Paid_23!$C$4:$C$2114,1)= 1,1,0)</f>
        <v>1</v>
      </c>
      <c r="O4457" t="str">
        <f>IF(M4457=$W$7,IF(AND(N4457,_xlfn.XLOOKUP(C4457,Raw_Data_OS_23!$C$7:$C$4518,Raw_Data_OS_23!$G$7:$G$4518,0)=G4457),"A",IF(_xlfn.XLOOKUP(C4457,Raw_Data_Paid_23!$C$4:$C$2114,Raw_Data_Paid_23!$C$4:$C$2114,"B1")="B1","B1","B2")),IF(_xlfn.XLOOKUP(C4457,Raw_Data_Paid_23!$C$4:$C$2114,Raw_Data_Paid_23!$C$4:$C$2114,"C1")="C1","C1","C2"))</f>
        <v>A</v>
      </c>
      <c r="P4457" t="str">
        <f t="shared" si="119"/>
        <v>2022AMotor Private</v>
      </c>
    </row>
    <row r="4458" spans="3:16" x14ac:dyDescent="0.35">
      <c r="C4458" s="6" t="s">
        <v>6874</v>
      </c>
      <c r="D4458" s="7" t="s">
        <v>5810</v>
      </c>
      <c r="E4458" s="7" t="s">
        <v>6875</v>
      </c>
      <c r="F4458" s="8" t="s">
        <v>3910</v>
      </c>
      <c r="G4458" s="9">
        <v>418000</v>
      </c>
      <c r="H4458" s="10">
        <v>2021</v>
      </c>
      <c r="I4458" s="10">
        <v>2022</v>
      </c>
      <c r="J4458" s="11" t="s">
        <v>2250</v>
      </c>
      <c r="K4458" s="12">
        <v>418000</v>
      </c>
      <c r="L4458" s="12">
        <v>1</v>
      </c>
      <c r="M4458" s="33" t="str">
        <f>IF(_xlfn.XLOOKUP(C4458,Raw_Data_OS_23!$C$7:$C$4518,Raw_Data_OS_23!$G$7:$G$4518,"Paid/ Closed")="Paid/ Closed","Paid/ Closed", "Still_Outstanding")</f>
        <v>Still_Outstanding</v>
      </c>
      <c r="N4458" s="33">
        <f>IF(_xlfn.XLOOKUP(C4458,Raw_Data_Paid_23!$C$4:$C$2114,Raw_Data_Paid_23!$C$4:$C$2114,1)= 1,1,0)</f>
        <v>1</v>
      </c>
      <c r="O4458" t="str">
        <f>IF(M4458=$W$7,IF(AND(N4458,_xlfn.XLOOKUP(C4458,Raw_Data_OS_23!$C$7:$C$4518,Raw_Data_OS_23!$G$7:$G$4518,0)=G4458),"A",IF(_xlfn.XLOOKUP(C4458,Raw_Data_Paid_23!$C$4:$C$2114,Raw_Data_Paid_23!$C$4:$C$2114,"B1")="B1","B1","B2")),IF(_xlfn.XLOOKUP(C4458,Raw_Data_Paid_23!$C$4:$C$2114,Raw_Data_Paid_23!$C$4:$C$2114,"C1")="C1","C1","C2"))</f>
        <v>B1</v>
      </c>
      <c r="P4458" t="str">
        <f t="shared" si="119"/>
        <v>2021B1Motor Private</v>
      </c>
    </row>
    <row r="4459" spans="3:16" x14ac:dyDescent="0.35">
      <c r="C4459" s="6" t="s">
        <v>6876</v>
      </c>
      <c r="D4459" s="7" t="s">
        <v>6860</v>
      </c>
      <c r="E4459" s="7" t="s">
        <v>6875</v>
      </c>
      <c r="F4459" s="8" t="s">
        <v>3910</v>
      </c>
      <c r="G4459" s="9">
        <v>100000</v>
      </c>
      <c r="H4459" s="10">
        <v>2022</v>
      </c>
      <c r="I4459" s="10">
        <v>2022</v>
      </c>
      <c r="J4459" s="11" t="s">
        <v>6825</v>
      </c>
      <c r="K4459" s="12">
        <v>100000</v>
      </c>
      <c r="L4459" s="12">
        <v>1</v>
      </c>
      <c r="M4459" s="33" t="str">
        <f>IF(_xlfn.XLOOKUP(C4459,Raw_Data_OS_23!$C$7:$C$4518,Raw_Data_OS_23!$G$7:$G$4518,"Paid/ Closed")="Paid/ Closed","Paid/ Closed", "Still_Outstanding")</f>
        <v>Still_Outstanding</v>
      </c>
      <c r="N4459" s="33">
        <f>IF(_xlfn.XLOOKUP(C4459,Raw_Data_Paid_23!$C$4:$C$2114,Raw_Data_Paid_23!$C$4:$C$2114,1)= 1,1,0)</f>
        <v>0</v>
      </c>
      <c r="O4459" t="str">
        <f>IF(M4459=$W$7,IF(AND(N4459,_xlfn.XLOOKUP(C4459,Raw_Data_OS_23!$C$7:$C$4518,Raw_Data_OS_23!$G$7:$G$4518,0)=G4459),"A",IF(_xlfn.XLOOKUP(C4459,Raw_Data_Paid_23!$C$4:$C$2114,Raw_Data_Paid_23!$C$4:$C$2114,"B1")="B1","B1","B2")),IF(_xlfn.XLOOKUP(C4459,Raw_Data_Paid_23!$C$4:$C$2114,Raw_Data_Paid_23!$C$4:$C$2114,"C1")="C1","C1","C2"))</f>
        <v>B2</v>
      </c>
      <c r="P4459" t="str">
        <f t="shared" si="119"/>
        <v>2022B2Motor Private</v>
      </c>
    </row>
    <row r="4460" spans="3:16" x14ac:dyDescent="0.35">
      <c r="C4460" s="6" t="s">
        <v>6877</v>
      </c>
      <c r="D4460" s="7" t="s">
        <v>6854</v>
      </c>
      <c r="E4460" s="7" t="s">
        <v>6875</v>
      </c>
      <c r="F4460" s="8" t="s">
        <v>3910</v>
      </c>
      <c r="G4460" s="9">
        <v>100000</v>
      </c>
      <c r="H4460" s="10">
        <v>2022</v>
      </c>
      <c r="I4460" s="10">
        <v>2022</v>
      </c>
      <c r="J4460" s="11" t="s">
        <v>6825</v>
      </c>
      <c r="K4460" s="12">
        <v>100000</v>
      </c>
      <c r="L4460" s="12">
        <v>1</v>
      </c>
      <c r="M4460" s="33" t="str">
        <f>IF(_xlfn.XLOOKUP(C4460,Raw_Data_OS_23!$C$7:$C$4518,Raw_Data_OS_23!$G$7:$G$4518,"Paid/ Closed")="Paid/ Closed","Paid/ Closed", "Still_Outstanding")</f>
        <v>Still_Outstanding</v>
      </c>
      <c r="N4460" s="33">
        <f>IF(_xlfn.XLOOKUP(C4460,Raw_Data_Paid_23!$C$4:$C$2114,Raw_Data_Paid_23!$C$4:$C$2114,1)= 1,1,0)</f>
        <v>1</v>
      </c>
      <c r="O4460" t="str">
        <f>IF(M4460=$W$7,IF(AND(N4460,_xlfn.XLOOKUP(C4460,Raw_Data_OS_23!$C$7:$C$4518,Raw_Data_OS_23!$G$7:$G$4518,0)=G4460),"A",IF(_xlfn.XLOOKUP(C4460,Raw_Data_Paid_23!$C$4:$C$2114,Raw_Data_Paid_23!$C$4:$C$2114,"B1")="B1","B1","B2")),IF(_xlfn.XLOOKUP(C4460,Raw_Data_Paid_23!$C$4:$C$2114,Raw_Data_Paid_23!$C$4:$C$2114,"C1")="C1","C1","C2"))</f>
        <v>A</v>
      </c>
      <c r="P4460" t="str">
        <f t="shared" si="119"/>
        <v>2022AMotor Private</v>
      </c>
    </row>
    <row r="4461" spans="3:16" x14ac:dyDescent="0.35">
      <c r="C4461" s="6" t="s">
        <v>6878</v>
      </c>
      <c r="D4461" s="7" t="s">
        <v>4233</v>
      </c>
      <c r="E4461" s="7" t="s">
        <v>4266</v>
      </c>
      <c r="F4461" s="8" t="s">
        <v>658</v>
      </c>
      <c r="G4461" s="9">
        <v>205882.3529</v>
      </c>
      <c r="H4461" s="10">
        <v>2020</v>
      </c>
      <c r="I4461" s="10">
        <v>2020</v>
      </c>
      <c r="J4461" s="11" t="s">
        <v>28</v>
      </c>
      <c r="K4461" s="12">
        <v>205882.3529</v>
      </c>
      <c r="L4461" s="12">
        <v>1</v>
      </c>
      <c r="M4461" s="33" t="str">
        <f>IF(_xlfn.XLOOKUP(C4461,Raw_Data_OS_23!$C$7:$C$4518,Raw_Data_OS_23!$G$7:$G$4518,"Paid/ Closed")="Paid/ Closed","Paid/ Closed", "Still_Outstanding")</f>
        <v>Still_Outstanding</v>
      </c>
      <c r="N4461" s="33">
        <f>IF(_xlfn.XLOOKUP(C4461,Raw_Data_Paid_23!$C$4:$C$2114,Raw_Data_Paid_23!$C$4:$C$2114,1)= 1,1,0)</f>
        <v>1</v>
      </c>
      <c r="O4461" t="str">
        <f>IF(M4461=$W$7,IF(AND(N4461,_xlfn.XLOOKUP(C4461,Raw_Data_OS_23!$C$7:$C$4518,Raw_Data_OS_23!$G$7:$G$4518,0)=G4461),"A",IF(_xlfn.XLOOKUP(C4461,Raw_Data_Paid_23!$C$4:$C$2114,Raw_Data_Paid_23!$C$4:$C$2114,"B1")="B1","B1","B2")),IF(_xlfn.XLOOKUP(C4461,Raw_Data_Paid_23!$C$4:$C$2114,Raw_Data_Paid_23!$C$4:$C$2114,"C1")="C1","C1","C2"))</f>
        <v>B1</v>
      </c>
      <c r="P4461" t="str">
        <f t="shared" si="119"/>
        <v>2020B1Workmen's Compensation</v>
      </c>
    </row>
    <row r="4462" spans="3:16" x14ac:dyDescent="0.35">
      <c r="C4462" s="6" t="s">
        <v>6879</v>
      </c>
      <c r="D4462" s="7" t="s">
        <v>6880</v>
      </c>
      <c r="E4462" s="7" t="s">
        <v>6881</v>
      </c>
      <c r="F4462" s="8" t="s">
        <v>3910</v>
      </c>
      <c r="G4462" s="9">
        <v>80000</v>
      </c>
      <c r="H4462" s="10">
        <v>2022</v>
      </c>
      <c r="I4462" s="10">
        <v>2022</v>
      </c>
      <c r="J4462" s="11" t="s">
        <v>6825</v>
      </c>
      <c r="K4462" s="12">
        <v>80000</v>
      </c>
      <c r="L4462" s="12">
        <v>1</v>
      </c>
      <c r="M4462" s="33" t="str">
        <f>IF(_xlfn.XLOOKUP(C4462,Raw_Data_OS_23!$C$7:$C$4518,Raw_Data_OS_23!$G$7:$G$4518,"Paid/ Closed")="Paid/ Closed","Paid/ Closed", "Still_Outstanding")</f>
        <v>Still_Outstanding</v>
      </c>
      <c r="N4462" s="33">
        <f>IF(_xlfn.XLOOKUP(C4462,Raw_Data_Paid_23!$C$4:$C$2114,Raw_Data_Paid_23!$C$4:$C$2114,1)= 1,1,0)</f>
        <v>0</v>
      </c>
      <c r="O4462" t="str">
        <f>IF(M4462=$W$7,IF(AND(N4462,_xlfn.XLOOKUP(C4462,Raw_Data_OS_23!$C$7:$C$4518,Raw_Data_OS_23!$G$7:$G$4518,0)=G4462),"A",IF(_xlfn.XLOOKUP(C4462,Raw_Data_Paid_23!$C$4:$C$2114,Raw_Data_Paid_23!$C$4:$C$2114,"B1")="B1","B1","B2")),IF(_xlfn.XLOOKUP(C4462,Raw_Data_Paid_23!$C$4:$C$2114,Raw_Data_Paid_23!$C$4:$C$2114,"C1")="C1","C1","C2"))</f>
        <v>B2</v>
      </c>
      <c r="P4462" t="str">
        <f t="shared" si="119"/>
        <v>2022B2Motor Private</v>
      </c>
    </row>
    <row r="4463" spans="3:16" x14ac:dyDescent="0.35">
      <c r="C4463" s="6" t="s">
        <v>6882</v>
      </c>
      <c r="D4463" s="7" t="s">
        <v>6868</v>
      </c>
      <c r="E4463" s="7" t="s">
        <v>6875</v>
      </c>
      <c r="F4463" s="8" t="s">
        <v>3910</v>
      </c>
      <c r="G4463" s="9">
        <v>100000</v>
      </c>
      <c r="H4463" s="10">
        <v>2022</v>
      </c>
      <c r="I4463" s="10">
        <v>2022</v>
      </c>
      <c r="J4463" s="11" t="s">
        <v>6825</v>
      </c>
      <c r="K4463" s="12">
        <v>100000</v>
      </c>
      <c r="L4463" s="12">
        <v>1</v>
      </c>
      <c r="M4463" s="33" t="str">
        <f>IF(_xlfn.XLOOKUP(C4463,Raw_Data_OS_23!$C$7:$C$4518,Raw_Data_OS_23!$G$7:$G$4518,"Paid/ Closed")="Paid/ Closed","Paid/ Closed", "Still_Outstanding")</f>
        <v>Still_Outstanding</v>
      </c>
      <c r="N4463" s="33">
        <f>IF(_xlfn.XLOOKUP(C4463,Raw_Data_Paid_23!$C$4:$C$2114,Raw_Data_Paid_23!$C$4:$C$2114,1)= 1,1,0)</f>
        <v>1</v>
      </c>
      <c r="O4463" t="str">
        <f>IF(M4463=$W$7,IF(AND(N4463,_xlfn.XLOOKUP(C4463,Raw_Data_OS_23!$C$7:$C$4518,Raw_Data_OS_23!$G$7:$G$4518,0)=G4463),"A",IF(_xlfn.XLOOKUP(C4463,Raw_Data_Paid_23!$C$4:$C$2114,Raw_Data_Paid_23!$C$4:$C$2114,"B1")="B1","B1","B2")),IF(_xlfn.XLOOKUP(C4463,Raw_Data_Paid_23!$C$4:$C$2114,Raw_Data_Paid_23!$C$4:$C$2114,"C1")="C1","C1","C2"))</f>
        <v>A</v>
      </c>
      <c r="P4463" t="str">
        <f t="shared" si="119"/>
        <v>2022AMotor Private</v>
      </c>
    </row>
    <row r="4464" spans="3:16" x14ac:dyDescent="0.35">
      <c r="C4464" s="6" t="s">
        <v>6883</v>
      </c>
      <c r="D4464" s="7" t="s">
        <v>6460</v>
      </c>
      <c r="E4464" s="7" t="s">
        <v>6880</v>
      </c>
      <c r="F4464" s="8" t="s">
        <v>3910</v>
      </c>
      <c r="G4464" s="9">
        <v>801857.58539999998</v>
      </c>
      <c r="H4464" s="10">
        <v>2022</v>
      </c>
      <c r="I4464" s="10">
        <v>2022</v>
      </c>
      <c r="J4464" s="11" t="s">
        <v>6406</v>
      </c>
      <c r="K4464" s="12">
        <v>801857.58539999998</v>
      </c>
      <c r="L4464" s="12">
        <v>1</v>
      </c>
      <c r="M4464" s="33" t="str">
        <f>IF(_xlfn.XLOOKUP(C4464,Raw_Data_OS_23!$C$7:$C$4518,Raw_Data_OS_23!$G$7:$G$4518,"Paid/ Closed")="Paid/ Closed","Paid/ Closed", "Still_Outstanding")</f>
        <v>Still_Outstanding</v>
      </c>
      <c r="N4464" s="33">
        <f>IF(_xlfn.XLOOKUP(C4464,Raw_Data_Paid_23!$C$4:$C$2114,Raw_Data_Paid_23!$C$4:$C$2114,1)= 1,1,0)</f>
        <v>1</v>
      </c>
      <c r="O4464" t="str">
        <f>IF(M4464=$W$7,IF(AND(N4464,_xlfn.XLOOKUP(C4464,Raw_Data_OS_23!$C$7:$C$4518,Raw_Data_OS_23!$G$7:$G$4518,0)=G4464),"A",IF(_xlfn.XLOOKUP(C4464,Raw_Data_Paid_23!$C$4:$C$2114,Raw_Data_Paid_23!$C$4:$C$2114,"B1")="B1","B1","B2")),IF(_xlfn.XLOOKUP(C4464,Raw_Data_Paid_23!$C$4:$C$2114,Raw_Data_Paid_23!$C$4:$C$2114,"C1")="C1","C1","C2"))</f>
        <v>A</v>
      </c>
      <c r="P4464" t="str">
        <f t="shared" si="119"/>
        <v>2022AMotor Private</v>
      </c>
    </row>
    <row r="4465" spans="3:16" x14ac:dyDescent="0.35">
      <c r="C4465" s="6" t="s">
        <v>6884</v>
      </c>
      <c r="D4465" s="7" t="s">
        <v>6870</v>
      </c>
      <c r="E4465" s="7" t="s">
        <v>6881</v>
      </c>
      <c r="F4465" s="8" t="s">
        <v>3910</v>
      </c>
      <c r="G4465" s="9">
        <v>100000</v>
      </c>
      <c r="H4465" s="10">
        <v>2022</v>
      </c>
      <c r="I4465" s="10">
        <v>2022</v>
      </c>
      <c r="J4465" s="11" t="s">
        <v>6825</v>
      </c>
      <c r="K4465" s="12">
        <v>100000</v>
      </c>
      <c r="L4465" s="12">
        <v>1</v>
      </c>
      <c r="M4465" s="33" t="str">
        <f>IF(_xlfn.XLOOKUP(C4465,Raw_Data_OS_23!$C$7:$C$4518,Raw_Data_OS_23!$G$7:$G$4518,"Paid/ Closed")="Paid/ Closed","Paid/ Closed", "Still_Outstanding")</f>
        <v>Still_Outstanding</v>
      </c>
      <c r="N4465" s="33">
        <f>IF(_xlfn.XLOOKUP(C4465,Raw_Data_Paid_23!$C$4:$C$2114,Raw_Data_Paid_23!$C$4:$C$2114,1)= 1,1,0)</f>
        <v>1</v>
      </c>
      <c r="O4465" t="str">
        <f>IF(M4465=$W$7,IF(AND(N4465,_xlfn.XLOOKUP(C4465,Raw_Data_OS_23!$C$7:$C$4518,Raw_Data_OS_23!$G$7:$G$4518,0)=G4465),"A",IF(_xlfn.XLOOKUP(C4465,Raw_Data_Paid_23!$C$4:$C$2114,Raw_Data_Paid_23!$C$4:$C$2114,"B1")="B1","B1","B2")),IF(_xlfn.XLOOKUP(C4465,Raw_Data_Paid_23!$C$4:$C$2114,Raw_Data_Paid_23!$C$4:$C$2114,"C1")="C1","C1","C2"))</f>
        <v>A</v>
      </c>
      <c r="P4465" t="str">
        <f t="shared" si="119"/>
        <v>2022AMotor Private</v>
      </c>
    </row>
    <row r="4466" spans="3:16" x14ac:dyDescent="0.35">
      <c r="C4466" s="6" t="s">
        <v>6885</v>
      </c>
      <c r="D4466" s="7" t="s">
        <v>6880</v>
      </c>
      <c r="E4466" s="7" t="s">
        <v>6881</v>
      </c>
      <c r="F4466" s="8" t="s">
        <v>3910</v>
      </c>
      <c r="G4466" s="9">
        <v>80000</v>
      </c>
      <c r="H4466" s="10">
        <v>2022</v>
      </c>
      <c r="I4466" s="10">
        <v>2022</v>
      </c>
      <c r="J4466" s="11" t="s">
        <v>6825</v>
      </c>
      <c r="K4466" s="12">
        <v>80000</v>
      </c>
      <c r="L4466" s="12">
        <v>1</v>
      </c>
      <c r="M4466" s="33" t="str">
        <f>IF(_xlfn.XLOOKUP(C4466,Raw_Data_OS_23!$C$7:$C$4518,Raw_Data_OS_23!$G$7:$G$4518,"Paid/ Closed")="Paid/ Closed","Paid/ Closed", "Still_Outstanding")</f>
        <v>Still_Outstanding</v>
      </c>
      <c r="N4466" s="33">
        <f>IF(_xlfn.XLOOKUP(C4466,Raw_Data_Paid_23!$C$4:$C$2114,Raw_Data_Paid_23!$C$4:$C$2114,1)= 1,1,0)</f>
        <v>1</v>
      </c>
      <c r="O4466" t="str">
        <f>IF(M4466=$W$7,IF(AND(N4466,_xlfn.XLOOKUP(C4466,Raw_Data_OS_23!$C$7:$C$4518,Raw_Data_OS_23!$G$7:$G$4518,0)=G4466),"A",IF(_xlfn.XLOOKUP(C4466,Raw_Data_Paid_23!$C$4:$C$2114,Raw_Data_Paid_23!$C$4:$C$2114,"B1")="B1","B1","B2")),IF(_xlfn.XLOOKUP(C4466,Raw_Data_Paid_23!$C$4:$C$2114,Raw_Data_Paid_23!$C$4:$C$2114,"C1")="C1","C1","C2"))</f>
        <v>A</v>
      </c>
      <c r="P4466" t="str">
        <f t="shared" si="119"/>
        <v>2022AMotor Private</v>
      </c>
    </row>
    <row r="4467" spans="3:16" x14ac:dyDescent="0.35">
      <c r="C4467" s="6" t="s">
        <v>6886</v>
      </c>
      <c r="D4467" s="7" t="s">
        <v>6845</v>
      </c>
      <c r="E4467" s="7" t="s">
        <v>6887</v>
      </c>
      <c r="F4467" s="8" t="s">
        <v>3910</v>
      </c>
      <c r="G4467" s="9">
        <v>20000</v>
      </c>
      <c r="H4467" s="10">
        <v>2022</v>
      </c>
      <c r="I4467" s="10">
        <v>2022</v>
      </c>
      <c r="J4467" s="11" t="s">
        <v>6825</v>
      </c>
      <c r="K4467" s="12">
        <v>20000</v>
      </c>
      <c r="L4467" s="12">
        <v>1</v>
      </c>
      <c r="M4467" s="33" t="str">
        <f>IF(_xlfn.XLOOKUP(C4467,Raw_Data_OS_23!$C$7:$C$4518,Raw_Data_OS_23!$G$7:$G$4518,"Paid/ Closed")="Paid/ Closed","Paid/ Closed", "Still_Outstanding")</f>
        <v>Still_Outstanding</v>
      </c>
      <c r="N4467" s="33">
        <f>IF(_xlfn.XLOOKUP(C4467,Raw_Data_Paid_23!$C$4:$C$2114,Raw_Data_Paid_23!$C$4:$C$2114,1)= 1,1,0)</f>
        <v>1</v>
      </c>
      <c r="O4467" t="str">
        <f>IF(M4467=$W$7,IF(AND(N4467,_xlfn.XLOOKUP(C4467,Raw_Data_OS_23!$C$7:$C$4518,Raw_Data_OS_23!$G$7:$G$4518,0)=G4467),"A",IF(_xlfn.XLOOKUP(C4467,Raw_Data_Paid_23!$C$4:$C$2114,Raw_Data_Paid_23!$C$4:$C$2114,"B1")="B1","B1","B2")),IF(_xlfn.XLOOKUP(C4467,Raw_Data_Paid_23!$C$4:$C$2114,Raw_Data_Paid_23!$C$4:$C$2114,"C1")="C1","C1","C2"))</f>
        <v>A</v>
      </c>
      <c r="P4467" t="str">
        <f t="shared" si="119"/>
        <v>2022AMotor Private</v>
      </c>
    </row>
    <row r="4468" spans="3:16" x14ac:dyDescent="0.35">
      <c r="C4468" s="6" t="s">
        <v>6888</v>
      </c>
      <c r="D4468" s="7" t="s">
        <v>6889</v>
      </c>
      <c r="E4468" s="7" t="s">
        <v>6890</v>
      </c>
      <c r="F4468" s="8" t="s">
        <v>3910</v>
      </c>
      <c r="G4468" s="9">
        <v>100000</v>
      </c>
      <c r="H4468" s="10">
        <v>2022</v>
      </c>
      <c r="I4468" s="10">
        <v>2022</v>
      </c>
      <c r="J4468" s="11" t="s">
        <v>6825</v>
      </c>
      <c r="K4468" s="12">
        <v>100000</v>
      </c>
      <c r="L4468" s="12">
        <v>1</v>
      </c>
      <c r="M4468" s="33" t="str">
        <f>IF(_xlfn.XLOOKUP(C4468,Raw_Data_OS_23!$C$7:$C$4518,Raw_Data_OS_23!$G$7:$G$4518,"Paid/ Closed")="Paid/ Closed","Paid/ Closed", "Still_Outstanding")</f>
        <v>Still_Outstanding</v>
      </c>
      <c r="N4468" s="33">
        <f>IF(_xlfn.XLOOKUP(C4468,Raw_Data_Paid_23!$C$4:$C$2114,Raw_Data_Paid_23!$C$4:$C$2114,1)= 1,1,0)</f>
        <v>0</v>
      </c>
      <c r="O4468" t="str">
        <f>IF(M4468=$W$7,IF(AND(N4468,_xlfn.XLOOKUP(C4468,Raw_Data_OS_23!$C$7:$C$4518,Raw_Data_OS_23!$G$7:$G$4518,0)=G4468),"A",IF(_xlfn.XLOOKUP(C4468,Raw_Data_Paid_23!$C$4:$C$2114,Raw_Data_Paid_23!$C$4:$C$2114,"B1")="B1","B1","B2")),IF(_xlfn.XLOOKUP(C4468,Raw_Data_Paid_23!$C$4:$C$2114,Raw_Data_Paid_23!$C$4:$C$2114,"C1")="C1","C1","C2"))</f>
        <v>B2</v>
      </c>
      <c r="P4468" t="str">
        <f t="shared" si="119"/>
        <v>2022B2Motor Private</v>
      </c>
    </row>
    <row r="4469" spans="3:16" x14ac:dyDescent="0.35">
      <c r="C4469" s="6" t="s">
        <v>6891</v>
      </c>
      <c r="D4469" s="7" t="s">
        <v>6892</v>
      </c>
      <c r="E4469" s="7" t="s">
        <v>6880</v>
      </c>
      <c r="F4469" s="8" t="s">
        <v>4214</v>
      </c>
      <c r="G4469" s="9">
        <v>100000</v>
      </c>
      <c r="H4469" s="10">
        <v>2022</v>
      </c>
      <c r="I4469" s="10">
        <v>2022</v>
      </c>
      <c r="J4469" s="11" t="s">
        <v>6643</v>
      </c>
      <c r="K4469" s="12">
        <v>100000</v>
      </c>
      <c r="L4469" s="12">
        <v>1</v>
      </c>
      <c r="M4469" s="33" t="str">
        <f>IF(_xlfn.XLOOKUP(C4469,Raw_Data_OS_23!$C$7:$C$4518,Raw_Data_OS_23!$G$7:$G$4518,"Paid/ Closed")="Paid/ Closed","Paid/ Closed", "Still_Outstanding")</f>
        <v>Still_Outstanding</v>
      </c>
      <c r="N4469" s="33">
        <f>IF(_xlfn.XLOOKUP(C4469,Raw_Data_Paid_23!$C$4:$C$2114,Raw_Data_Paid_23!$C$4:$C$2114,1)= 1,1,0)</f>
        <v>1</v>
      </c>
      <c r="O4469" t="str">
        <f>IF(M4469=$W$7,IF(AND(N4469,_xlfn.XLOOKUP(C4469,Raw_Data_OS_23!$C$7:$C$4518,Raw_Data_OS_23!$G$7:$G$4518,0)=G4469),"A",IF(_xlfn.XLOOKUP(C4469,Raw_Data_Paid_23!$C$4:$C$2114,Raw_Data_Paid_23!$C$4:$C$2114,"B1")="B1","B1","B2")),IF(_xlfn.XLOOKUP(C4469,Raw_Data_Paid_23!$C$4:$C$2114,Raw_Data_Paid_23!$C$4:$C$2114,"C1")="C1","C1","C2"))</f>
        <v>A</v>
      </c>
      <c r="P4469" t="str">
        <f t="shared" si="119"/>
        <v>2022ALiability</v>
      </c>
    </row>
    <row r="4470" spans="3:16" x14ac:dyDescent="0.35">
      <c r="C4470" s="6" t="s">
        <v>6893</v>
      </c>
      <c r="D4470" s="7" t="s">
        <v>6843</v>
      </c>
      <c r="E4470" s="7" t="s">
        <v>6848</v>
      </c>
      <c r="F4470" s="8" t="s">
        <v>3910</v>
      </c>
      <c r="G4470" s="9">
        <v>100000</v>
      </c>
      <c r="H4470" s="10">
        <v>2022</v>
      </c>
      <c r="I4470" s="10">
        <v>2022</v>
      </c>
      <c r="J4470" s="11" t="s">
        <v>6825</v>
      </c>
      <c r="K4470" s="12">
        <v>100000</v>
      </c>
      <c r="L4470" s="12">
        <v>1</v>
      </c>
      <c r="M4470" s="33" t="str">
        <f>IF(_xlfn.XLOOKUP(C4470,Raw_Data_OS_23!$C$7:$C$4518,Raw_Data_OS_23!$G$7:$G$4518,"Paid/ Closed")="Paid/ Closed","Paid/ Closed", "Still_Outstanding")</f>
        <v>Still_Outstanding</v>
      </c>
      <c r="N4470" s="33">
        <f>IF(_xlfn.XLOOKUP(C4470,Raw_Data_Paid_23!$C$4:$C$2114,Raw_Data_Paid_23!$C$4:$C$2114,1)= 1,1,0)</f>
        <v>1</v>
      </c>
      <c r="O4470" t="str">
        <f>IF(M4470=$W$7,IF(AND(N4470,_xlfn.XLOOKUP(C4470,Raw_Data_OS_23!$C$7:$C$4518,Raw_Data_OS_23!$G$7:$G$4518,0)=G4470),"A",IF(_xlfn.XLOOKUP(C4470,Raw_Data_Paid_23!$C$4:$C$2114,Raw_Data_Paid_23!$C$4:$C$2114,"B1")="B1","B1","B2")),IF(_xlfn.XLOOKUP(C4470,Raw_Data_Paid_23!$C$4:$C$2114,Raw_Data_Paid_23!$C$4:$C$2114,"C1")="C1","C1","C2"))</f>
        <v>B1</v>
      </c>
      <c r="P4470" t="str">
        <f t="shared" si="119"/>
        <v>2022B1Motor Private</v>
      </c>
    </row>
    <row r="4471" spans="3:16" x14ac:dyDescent="0.35">
      <c r="C4471" s="6" t="s">
        <v>6894</v>
      </c>
      <c r="D4471" s="7" t="s">
        <v>6887</v>
      </c>
      <c r="E4471" s="7" t="s">
        <v>6895</v>
      </c>
      <c r="F4471" s="8" t="s">
        <v>3908</v>
      </c>
      <c r="G4471" s="9">
        <v>10000</v>
      </c>
      <c r="H4471" s="10">
        <v>2022</v>
      </c>
      <c r="I4471" s="10">
        <v>2022</v>
      </c>
      <c r="J4471" s="11" t="s">
        <v>6825</v>
      </c>
      <c r="K4471" s="12">
        <v>10000</v>
      </c>
      <c r="L4471" s="12">
        <v>1</v>
      </c>
      <c r="M4471" s="33" t="str">
        <f>IF(_xlfn.XLOOKUP(C4471,Raw_Data_OS_23!$C$7:$C$4518,Raw_Data_OS_23!$G$7:$G$4518,"Paid/ Closed")="Paid/ Closed","Paid/ Closed", "Still_Outstanding")</f>
        <v>Still_Outstanding</v>
      </c>
      <c r="N4471" s="33">
        <f>IF(_xlfn.XLOOKUP(C4471,Raw_Data_Paid_23!$C$4:$C$2114,Raw_Data_Paid_23!$C$4:$C$2114,1)= 1,1,0)</f>
        <v>1</v>
      </c>
      <c r="O4471" t="str">
        <f>IF(M4471=$W$7,IF(AND(N4471,_xlfn.XLOOKUP(C4471,Raw_Data_OS_23!$C$7:$C$4518,Raw_Data_OS_23!$G$7:$G$4518,0)=G4471),"A",IF(_xlfn.XLOOKUP(C4471,Raw_Data_Paid_23!$C$4:$C$2114,Raw_Data_Paid_23!$C$4:$C$2114,"B1")="B1","B1","B2")),IF(_xlfn.XLOOKUP(C4471,Raw_Data_Paid_23!$C$4:$C$2114,Raw_Data_Paid_23!$C$4:$C$2114,"C1")="C1","C1","C2"))</f>
        <v>A</v>
      </c>
      <c r="P4471" t="str">
        <f t="shared" si="119"/>
        <v>2022AMotor Commercial</v>
      </c>
    </row>
    <row r="4472" spans="3:16" x14ac:dyDescent="0.35">
      <c r="C4472" s="6" t="s">
        <v>6896</v>
      </c>
      <c r="D4472" s="7" t="s">
        <v>6864</v>
      </c>
      <c r="E4472" s="7" t="s">
        <v>6868</v>
      </c>
      <c r="F4472" s="8" t="s">
        <v>3908</v>
      </c>
      <c r="G4472" s="9">
        <v>100000</v>
      </c>
      <c r="H4472" s="10">
        <v>2022</v>
      </c>
      <c r="I4472" s="10">
        <v>2022</v>
      </c>
      <c r="J4472" s="11" t="s">
        <v>6825</v>
      </c>
      <c r="K4472" s="12">
        <v>100000</v>
      </c>
      <c r="L4472" s="12">
        <v>1</v>
      </c>
      <c r="M4472" s="33" t="str">
        <f>IF(_xlfn.XLOOKUP(C4472,Raw_Data_OS_23!$C$7:$C$4518,Raw_Data_OS_23!$G$7:$G$4518,"Paid/ Closed")="Paid/ Closed","Paid/ Closed", "Still_Outstanding")</f>
        <v>Still_Outstanding</v>
      </c>
      <c r="N4472" s="33">
        <f>IF(_xlfn.XLOOKUP(C4472,Raw_Data_Paid_23!$C$4:$C$2114,Raw_Data_Paid_23!$C$4:$C$2114,1)= 1,1,0)</f>
        <v>1</v>
      </c>
      <c r="O4472" t="str">
        <f>IF(M4472=$W$7,IF(AND(N4472,_xlfn.XLOOKUP(C4472,Raw_Data_OS_23!$C$7:$C$4518,Raw_Data_OS_23!$G$7:$G$4518,0)=G4472),"A",IF(_xlfn.XLOOKUP(C4472,Raw_Data_Paid_23!$C$4:$C$2114,Raw_Data_Paid_23!$C$4:$C$2114,"B1")="B1","B1","B2")),IF(_xlfn.XLOOKUP(C4472,Raw_Data_Paid_23!$C$4:$C$2114,Raw_Data_Paid_23!$C$4:$C$2114,"C1")="C1","C1","C2"))</f>
        <v>B1</v>
      </c>
      <c r="P4472" t="str">
        <f t="shared" si="119"/>
        <v>2022B1Motor Commercial</v>
      </c>
    </row>
    <row r="4473" spans="3:16" x14ac:dyDescent="0.35">
      <c r="C4473" s="6" t="s">
        <v>6897</v>
      </c>
      <c r="D4473" s="7" t="s">
        <v>6824</v>
      </c>
      <c r="E4473" s="7" t="s">
        <v>6898</v>
      </c>
      <c r="F4473" s="8" t="s">
        <v>3910</v>
      </c>
      <c r="G4473" s="9">
        <v>100000</v>
      </c>
      <c r="H4473" s="10">
        <v>2022</v>
      </c>
      <c r="I4473" s="10">
        <v>2022</v>
      </c>
      <c r="J4473" s="11" t="s">
        <v>6825</v>
      </c>
      <c r="K4473" s="12">
        <v>100000</v>
      </c>
      <c r="L4473" s="12">
        <v>1</v>
      </c>
      <c r="M4473" s="33" t="str">
        <f>IF(_xlfn.XLOOKUP(C4473,Raw_Data_OS_23!$C$7:$C$4518,Raw_Data_OS_23!$G$7:$G$4518,"Paid/ Closed")="Paid/ Closed","Paid/ Closed", "Still_Outstanding")</f>
        <v>Still_Outstanding</v>
      </c>
      <c r="N4473" s="33">
        <f>IF(_xlfn.XLOOKUP(C4473,Raw_Data_Paid_23!$C$4:$C$2114,Raw_Data_Paid_23!$C$4:$C$2114,1)= 1,1,0)</f>
        <v>0</v>
      </c>
      <c r="O4473" t="str">
        <f>IF(M4473=$W$7,IF(AND(N4473,_xlfn.XLOOKUP(C4473,Raw_Data_OS_23!$C$7:$C$4518,Raw_Data_OS_23!$G$7:$G$4518,0)=G4473),"A",IF(_xlfn.XLOOKUP(C4473,Raw_Data_Paid_23!$C$4:$C$2114,Raw_Data_Paid_23!$C$4:$C$2114,"B1")="B1","B1","B2")),IF(_xlfn.XLOOKUP(C4473,Raw_Data_Paid_23!$C$4:$C$2114,Raw_Data_Paid_23!$C$4:$C$2114,"C1")="C1","C1","C2"))</f>
        <v>B2</v>
      </c>
      <c r="P4473" t="str">
        <f t="shared" si="119"/>
        <v>2022B2Motor Private</v>
      </c>
    </row>
    <row r="4474" spans="3:16" x14ac:dyDescent="0.35">
      <c r="C4474" s="6" t="s">
        <v>6899</v>
      </c>
      <c r="D4474" s="7" t="s">
        <v>6860</v>
      </c>
      <c r="E4474" s="7" t="s">
        <v>6900</v>
      </c>
      <c r="F4474" s="8" t="s">
        <v>4248</v>
      </c>
      <c r="G4474" s="9">
        <v>100000</v>
      </c>
      <c r="H4474" s="10">
        <v>2022</v>
      </c>
      <c r="I4474" s="10">
        <v>2022</v>
      </c>
      <c r="J4474" s="11" t="s">
        <v>6825</v>
      </c>
      <c r="K4474" s="12">
        <v>18779.342723005</v>
      </c>
      <c r="L4474" s="12">
        <v>1</v>
      </c>
      <c r="M4474" s="33" t="str">
        <f>IF(_xlfn.XLOOKUP(C4474,Raw_Data_OS_23!$C$7:$C$4518,Raw_Data_OS_23!$G$7:$G$4518,"Paid/ Closed")="Paid/ Closed","Paid/ Closed", "Still_Outstanding")</f>
        <v>Still_Outstanding</v>
      </c>
      <c r="N4474" s="33">
        <f>IF(_xlfn.XLOOKUP(C4474,Raw_Data_Paid_23!$C$4:$C$2114,Raw_Data_Paid_23!$C$4:$C$2114,1)= 1,1,0)</f>
        <v>1</v>
      </c>
      <c r="O4474" t="str">
        <f>IF(M4474=$W$7,IF(AND(N4474,_xlfn.XLOOKUP(C4474,Raw_Data_OS_23!$C$7:$C$4518,Raw_Data_OS_23!$G$7:$G$4518,0)=G4474),"A",IF(_xlfn.XLOOKUP(C4474,Raw_Data_Paid_23!$C$4:$C$2114,Raw_Data_Paid_23!$C$4:$C$2114,"B1")="B1","B1","B2")),IF(_xlfn.XLOOKUP(C4474,Raw_Data_Paid_23!$C$4:$C$2114,Raw_Data_Paid_23!$C$4:$C$2114,"C1")="C1","C1","C2"))</f>
        <v>B1</v>
      </c>
      <c r="P4474" t="str">
        <f t="shared" si="119"/>
        <v>2022B1Fire Industrial</v>
      </c>
    </row>
    <row r="4475" spans="3:16" x14ac:dyDescent="0.35">
      <c r="C4475" s="6" t="s">
        <v>6901</v>
      </c>
      <c r="D4475" s="7" t="s">
        <v>6399</v>
      </c>
      <c r="E4475" s="7" t="s">
        <v>6399</v>
      </c>
      <c r="F4475" s="8" t="s">
        <v>4195</v>
      </c>
      <c r="G4475" s="9">
        <v>400928.79259999999</v>
      </c>
      <c r="H4475" s="10">
        <v>2022</v>
      </c>
      <c r="I4475" s="10">
        <v>2022</v>
      </c>
      <c r="J4475" s="11" t="s">
        <v>6406</v>
      </c>
      <c r="K4475" s="12">
        <v>-216718.26624329999</v>
      </c>
      <c r="L4475" s="12">
        <v>1</v>
      </c>
      <c r="M4475" s="33" t="str">
        <f>IF(_xlfn.XLOOKUP(C4475,Raw_Data_OS_23!$C$7:$C$4518,Raw_Data_OS_23!$G$7:$G$4518,"Paid/ Closed")="Paid/ Closed","Paid/ Closed", "Still_Outstanding")</f>
        <v>Still_Outstanding</v>
      </c>
      <c r="N4475" s="33">
        <f>IF(_xlfn.XLOOKUP(C4475,Raw_Data_Paid_23!$C$4:$C$2114,Raw_Data_Paid_23!$C$4:$C$2114,1)= 1,1,0)</f>
        <v>1</v>
      </c>
      <c r="O4475" t="str">
        <f>IF(M4475=$W$7,IF(AND(N4475,_xlfn.XLOOKUP(C4475,Raw_Data_OS_23!$C$7:$C$4518,Raw_Data_OS_23!$G$7:$G$4518,0)=G4475),"A",IF(_xlfn.XLOOKUP(C4475,Raw_Data_Paid_23!$C$4:$C$2114,Raw_Data_Paid_23!$C$4:$C$2114,"B1")="B1","B1","B2")),IF(_xlfn.XLOOKUP(C4475,Raw_Data_Paid_23!$C$4:$C$2114,Raw_Data_Paid_23!$C$4:$C$2114,"C1")="C1","C1","C2"))</f>
        <v>A</v>
      </c>
      <c r="P4475" t="str">
        <f t="shared" si="119"/>
        <v>2022AEngineering</v>
      </c>
    </row>
    <row r="4476" spans="3:16" x14ac:dyDescent="0.35">
      <c r="C4476" s="6" t="s">
        <v>6902</v>
      </c>
      <c r="D4476" s="7" t="s">
        <v>6729</v>
      </c>
      <c r="E4476" s="7" t="s">
        <v>6903</v>
      </c>
      <c r="F4476" s="8" t="s">
        <v>3910</v>
      </c>
      <c r="G4476" s="9">
        <v>15000</v>
      </c>
      <c r="H4476" s="10">
        <v>2022</v>
      </c>
      <c r="I4476" s="10">
        <v>2022</v>
      </c>
      <c r="J4476" s="11" t="s">
        <v>6643</v>
      </c>
      <c r="K4476" s="12">
        <v>15000</v>
      </c>
      <c r="L4476" s="12">
        <v>1</v>
      </c>
      <c r="M4476" s="33" t="str">
        <f>IF(_xlfn.XLOOKUP(C4476,Raw_Data_OS_23!$C$7:$C$4518,Raw_Data_OS_23!$G$7:$G$4518,"Paid/ Closed")="Paid/ Closed","Paid/ Closed", "Still_Outstanding")</f>
        <v>Still_Outstanding</v>
      </c>
      <c r="N4476" s="33">
        <f>IF(_xlfn.XLOOKUP(C4476,Raw_Data_Paid_23!$C$4:$C$2114,Raw_Data_Paid_23!$C$4:$C$2114,1)= 1,1,0)</f>
        <v>0</v>
      </c>
      <c r="O4476" t="str">
        <f>IF(M4476=$W$7,IF(AND(N4476,_xlfn.XLOOKUP(C4476,Raw_Data_OS_23!$C$7:$C$4518,Raw_Data_OS_23!$G$7:$G$4518,0)=G4476),"A",IF(_xlfn.XLOOKUP(C4476,Raw_Data_Paid_23!$C$4:$C$2114,Raw_Data_Paid_23!$C$4:$C$2114,"B1")="B1","B1","B2")),IF(_xlfn.XLOOKUP(C4476,Raw_Data_Paid_23!$C$4:$C$2114,Raw_Data_Paid_23!$C$4:$C$2114,"C1")="C1","C1","C2"))</f>
        <v>B2</v>
      </c>
      <c r="P4476" t="str">
        <f t="shared" si="119"/>
        <v>2022B2Motor Private</v>
      </c>
    </row>
    <row r="4477" spans="3:16" x14ac:dyDescent="0.35">
      <c r="C4477" s="6" t="s">
        <v>6904</v>
      </c>
      <c r="D4477" s="7" t="s">
        <v>6832</v>
      </c>
      <c r="E4477" s="7" t="s">
        <v>6903</v>
      </c>
      <c r="F4477" s="8" t="s">
        <v>4238</v>
      </c>
      <c r="G4477" s="9">
        <v>23880</v>
      </c>
      <c r="H4477" s="10">
        <v>2022</v>
      </c>
      <c r="I4477" s="10">
        <v>2022</v>
      </c>
      <c r="J4477" s="11" t="s">
        <v>6825</v>
      </c>
      <c r="K4477" s="12">
        <v>5027.3684210535002</v>
      </c>
      <c r="L4477" s="12">
        <v>1</v>
      </c>
      <c r="M4477" s="33" t="str">
        <f>IF(_xlfn.XLOOKUP(C4477,Raw_Data_OS_23!$C$7:$C$4518,Raw_Data_OS_23!$G$7:$G$4518,"Paid/ Closed")="Paid/ Closed","Paid/ Closed", "Still_Outstanding")</f>
        <v>Still_Outstanding</v>
      </c>
      <c r="N4477" s="33">
        <f>IF(_xlfn.XLOOKUP(C4477,Raw_Data_Paid_23!$C$4:$C$2114,Raw_Data_Paid_23!$C$4:$C$2114,1)= 1,1,0)</f>
        <v>1</v>
      </c>
      <c r="O4477" t="str">
        <f>IF(M4477=$W$7,IF(AND(N4477,_xlfn.XLOOKUP(C4477,Raw_Data_OS_23!$C$7:$C$4518,Raw_Data_OS_23!$G$7:$G$4518,0)=G4477),"A",IF(_xlfn.XLOOKUP(C4477,Raw_Data_Paid_23!$C$4:$C$2114,Raw_Data_Paid_23!$C$4:$C$2114,"B1")="B1","B1","B2")),IF(_xlfn.XLOOKUP(C4477,Raw_Data_Paid_23!$C$4:$C$2114,Raw_Data_Paid_23!$C$4:$C$2114,"C1")="C1","C1","C2"))</f>
        <v>A</v>
      </c>
      <c r="P4477" t="str">
        <f t="shared" si="119"/>
        <v>2022AFire Domestic</v>
      </c>
    </row>
    <row r="4478" spans="3:16" x14ac:dyDescent="0.35">
      <c r="C4478" s="6" t="s">
        <v>6905</v>
      </c>
      <c r="D4478" s="7" t="s">
        <v>6822</v>
      </c>
      <c r="E4478" s="7" t="s">
        <v>6903</v>
      </c>
      <c r="F4478" s="8" t="s">
        <v>3910</v>
      </c>
      <c r="G4478" s="9">
        <v>15000</v>
      </c>
      <c r="H4478" s="10">
        <v>2022</v>
      </c>
      <c r="I4478" s="10">
        <v>2022</v>
      </c>
      <c r="J4478" s="11" t="s">
        <v>6825</v>
      </c>
      <c r="K4478" s="12">
        <v>15000</v>
      </c>
      <c r="L4478" s="12">
        <v>1</v>
      </c>
      <c r="M4478" s="33" t="str">
        <f>IF(_xlfn.XLOOKUP(C4478,Raw_Data_OS_23!$C$7:$C$4518,Raw_Data_OS_23!$G$7:$G$4518,"Paid/ Closed")="Paid/ Closed","Paid/ Closed", "Still_Outstanding")</f>
        <v>Still_Outstanding</v>
      </c>
      <c r="N4478" s="33">
        <f>IF(_xlfn.XLOOKUP(C4478,Raw_Data_Paid_23!$C$4:$C$2114,Raw_Data_Paid_23!$C$4:$C$2114,1)= 1,1,0)</f>
        <v>0</v>
      </c>
      <c r="O4478" t="str">
        <f>IF(M4478=$W$7,IF(AND(N4478,_xlfn.XLOOKUP(C4478,Raw_Data_OS_23!$C$7:$C$4518,Raw_Data_OS_23!$G$7:$G$4518,0)=G4478),"A",IF(_xlfn.XLOOKUP(C4478,Raw_Data_Paid_23!$C$4:$C$2114,Raw_Data_Paid_23!$C$4:$C$2114,"B1")="B1","B1","B2")),IF(_xlfn.XLOOKUP(C4478,Raw_Data_Paid_23!$C$4:$C$2114,Raw_Data_Paid_23!$C$4:$C$2114,"C1")="C1","C1","C2"))</f>
        <v>B2</v>
      </c>
      <c r="P4478" t="str">
        <f t="shared" ref="P4478:P4516" si="120">H4478&amp;O4478&amp;F4478</f>
        <v>2022B2Motor Private</v>
      </c>
    </row>
    <row r="4479" spans="3:16" x14ac:dyDescent="0.35">
      <c r="C4479" s="6" t="s">
        <v>6906</v>
      </c>
      <c r="D4479" s="7" t="s">
        <v>6880</v>
      </c>
      <c r="E4479" s="7" t="s">
        <v>6907</v>
      </c>
      <c r="F4479" s="8" t="s">
        <v>4199</v>
      </c>
      <c r="G4479" s="9">
        <v>83005</v>
      </c>
      <c r="H4479" s="10">
        <v>2022</v>
      </c>
      <c r="I4479" s="10">
        <v>2022</v>
      </c>
      <c r="J4479" s="11" t="s">
        <v>6825</v>
      </c>
      <c r="K4479" s="12">
        <v>83005</v>
      </c>
      <c r="L4479" s="12">
        <v>1</v>
      </c>
      <c r="M4479" s="33" t="str">
        <f>IF(_xlfn.XLOOKUP(C4479,Raw_Data_OS_23!$C$7:$C$4518,Raw_Data_OS_23!$G$7:$G$4518,"Paid/ Closed")="Paid/ Closed","Paid/ Closed", "Still_Outstanding")</f>
        <v>Still_Outstanding</v>
      </c>
      <c r="N4479" s="33">
        <f>IF(_xlfn.XLOOKUP(C4479,Raw_Data_Paid_23!$C$4:$C$2114,Raw_Data_Paid_23!$C$4:$C$2114,1)= 1,1,0)</f>
        <v>0</v>
      </c>
      <c r="O4479" t="str">
        <f>IF(M4479=$W$7,IF(AND(N4479,_xlfn.XLOOKUP(C4479,Raw_Data_OS_23!$C$7:$C$4518,Raw_Data_OS_23!$G$7:$G$4518,0)=G4479),"A",IF(_xlfn.XLOOKUP(C4479,Raw_Data_Paid_23!$C$4:$C$2114,Raw_Data_Paid_23!$C$4:$C$2114,"B1")="B1","B1","B2")),IF(_xlfn.XLOOKUP(C4479,Raw_Data_Paid_23!$C$4:$C$2114,Raw_Data_Paid_23!$C$4:$C$2114,"C1")="C1","C1","C2"))</f>
        <v>B2</v>
      </c>
      <c r="P4479" t="str">
        <f t="shared" si="120"/>
        <v>2022B2Theft</v>
      </c>
    </row>
    <row r="4480" spans="3:16" x14ac:dyDescent="0.35">
      <c r="C4480" s="6" t="s">
        <v>6908</v>
      </c>
      <c r="D4480" s="7" t="s">
        <v>6852</v>
      </c>
      <c r="E4480" s="7" t="s">
        <v>6880</v>
      </c>
      <c r="F4480" s="8" t="s">
        <v>3910</v>
      </c>
      <c r="G4480" s="9">
        <v>50000</v>
      </c>
      <c r="H4480" s="10">
        <v>2022</v>
      </c>
      <c r="I4480" s="10">
        <v>2022</v>
      </c>
      <c r="J4480" s="11" t="s">
        <v>6825</v>
      </c>
      <c r="K4480" s="12">
        <v>50000</v>
      </c>
      <c r="L4480" s="12">
        <v>1</v>
      </c>
      <c r="M4480" s="33" t="str">
        <f>IF(_xlfn.XLOOKUP(C4480,Raw_Data_OS_23!$C$7:$C$4518,Raw_Data_OS_23!$G$7:$G$4518,"Paid/ Closed")="Paid/ Closed","Paid/ Closed", "Still_Outstanding")</f>
        <v>Still_Outstanding</v>
      </c>
      <c r="N4480" s="33">
        <f>IF(_xlfn.XLOOKUP(C4480,Raw_Data_Paid_23!$C$4:$C$2114,Raw_Data_Paid_23!$C$4:$C$2114,1)= 1,1,0)</f>
        <v>1</v>
      </c>
      <c r="O4480" t="str">
        <f>IF(M4480=$W$7,IF(AND(N4480,_xlfn.XLOOKUP(C4480,Raw_Data_OS_23!$C$7:$C$4518,Raw_Data_OS_23!$G$7:$G$4518,0)=G4480),"A",IF(_xlfn.XLOOKUP(C4480,Raw_Data_Paid_23!$C$4:$C$2114,Raw_Data_Paid_23!$C$4:$C$2114,"B1")="B1","B1","B2")),IF(_xlfn.XLOOKUP(C4480,Raw_Data_Paid_23!$C$4:$C$2114,Raw_Data_Paid_23!$C$4:$C$2114,"C1")="C1","C1","C2"))</f>
        <v>A</v>
      </c>
      <c r="P4480" t="str">
        <f t="shared" si="120"/>
        <v>2022AMotor Private</v>
      </c>
    </row>
    <row r="4481" spans="3:16" x14ac:dyDescent="0.35">
      <c r="C4481" s="6" t="s">
        <v>6909</v>
      </c>
      <c r="D4481" s="7" t="s">
        <v>5968</v>
      </c>
      <c r="E4481" s="7" t="s">
        <v>6910</v>
      </c>
      <c r="F4481" s="8" t="s">
        <v>3910</v>
      </c>
      <c r="G4481" s="9">
        <v>534571.72360000003</v>
      </c>
      <c r="H4481" s="10">
        <v>2021</v>
      </c>
      <c r="I4481" s="10">
        <v>2022</v>
      </c>
      <c r="J4481" s="11" t="s">
        <v>3138</v>
      </c>
      <c r="K4481" s="12">
        <v>534571.72360000003</v>
      </c>
      <c r="L4481" s="12">
        <v>1</v>
      </c>
      <c r="M4481" s="33" t="str">
        <f>IF(_xlfn.XLOOKUP(C4481,Raw_Data_OS_23!$C$7:$C$4518,Raw_Data_OS_23!$G$7:$G$4518,"Paid/ Closed")="Paid/ Closed","Paid/ Closed", "Still_Outstanding")</f>
        <v>Still_Outstanding</v>
      </c>
      <c r="N4481" s="33">
        <f>IF(_xlfn.XLOOKUP(C4481,Raw_Data_Paid_23!$C$4:$C$2114,Raw_Data_Paid_23!$C$4:$C$2114,1)= 1,1,0)</f>
        <v>1</v>
      </c>
      <c r="O4481" t="str">
        <f>IF(M4481=$W$7,IF(AND(N4481,_xlfn.XLOOKUP(C4481,Raw_Data_OS_23!$C$7:$C$4518,Raw_Data_OS_23!$G$7:$G$4518,0)=G4481),"A",IF(_xlfn.XLOOKUP(C4481,Raw_Data_Paid_23!$C$4:$C$2114,Raw_Data_Paid_23!$C$4:$C$2114,"B1")="B1","B1","B2")),IF(_xlfn.XLOOKUP(C4481,Raw_Data_Paid_23!$C$4:$C$2114,Raw_Data_Paid_23!$C$4:$C$2114,"C1")="C1","C1","C2"))</f>
        <v>A</v>
      </c>
      <c r="P4481" t="str">
        <f t="shared" si="120"/>
        <v>2021AMotor Private</v>
      </c>
    </row>
    <row r="4482" spans="3:16" x14ac:dyDescent="0.35">
      <c r="C4482" s="6" t="s">
        <v>6911</v>
      </c>
      <c r="D4482" s="7" t="s">
        <v>6183</v>
      </c>
      <c r="E4482" s="7" t="s">
        <v>6910</v>
      </c>
      <c r="F4482" s="8" t="s">
        <v>3910</v>
      </c>
      <c r="G4482" s="9">
        <v>208823.5294</v>
      </c>
      <c r="H4482" s="10">
        <v>2022</v>
      </c>
      <c r="I4482" s="10">
        <v>2022</v>
      </c>
      <c r="J4482" s="11" t="s">
        <v>6021</v>
      </c>
      <c r="K4482" s="12">
        <v>208823.5294</v>
      </c>
      <c r="L4482" s="12">
        <v>1</v>
      </c>
      <c r="M4482" s="33" t="str">
        <f>IF(_xlfn.XLOOKUP(C4482,Raw_Data_OS_23!$C$7:$C$4518,Raw_Data_OS_23!$G$7:$G$4518,"Paid/ Closed")="Paid/ Closed","Paid/ Closed", "Still_Outstanding")</f>
        <v>Still_Outstanding</v>
      </c>
      <c r="N4482" s="33">
        <f>IF(_xlfn.XLOOKUP(C4482,Raw_Data_Paid_23!$C$4:$C$2114,Raw_Data_Paid_23!$C$4:$C$2114,1)= 1,1,0)</f>
        <v>1</v>
      </c>
      <c r="O4482" t="str">
        <f>IF(M4482=$W$7,IF(AND(N4482,_xlfn.XLOOKUP(C4482,Raw_Data_OS_23!$C$7:$C$4518,Raw_Data_OS_23!$G$7:$G$4518,0)=G4482),"A",IF(_xlfn.XLOOKUP(C4482,Raw_Data_Paid_23!$C$4:$C$2114,Raw_Data_Paid_23!$C$4:$C$2114,"B1")="B1","B1","B2")),IF(_xlfn.XLOOKUP(C4482,Raw_Data_Paid_23!$C$4:$C$2114,Raw_Data_Paid_23!$C$4:$C$2114,"C1")="C1","C1","C2"))</f>
        <v>A</v>
      </c>
      <c r="P4482" t="str">
        <f t="shared" si="120"/>
        <v>2022AMotor Private</v>
      </c>
    </row>
    <row r="4483" spans="3:16" x14ac:dyDescent="0.35">
      <c r="C4483" s="6" t="s">
        <v>6912</v>
      </c>
      <c r="D4483" s="7" t="s">
        <v>6913</v>
      </c>
      <c r="E4483" s="7" t="s">
        <v>6914</v>
      </c>
      <c r="F4483" s="8" t="s">
        <v>3910</v>
      </c>
      <c r="G4483" s="9">
        <v>668214.65449999995</v>
      </c>
      <c r="H4483" s="10">
        <v>2022</v>
      </c>
      <c r="I4483" s="10">
        <v>2022</v>
      </c>
      <c r="J4483" s="11" t="s">
        <v>6825</v>
      </c>
      <c r="K4483" s="12">
        <v>668214.65449999995</v>
      </c>
      <c r="L4483" s="12">
        <v>1</v>
      </c>
      <c r="M4483" s="33" t="str">
        <f>IF(_xlfn.XLOOKUP(C4483,Raw_Data_OS_23!$C$7:$C$4518,Raw_Data_OS_23!$G$7:$G$4518,"Paid/ Closed")="Paid/ Closed","Paid/ Closed", "Still_Outstanding")</f>
        <v>Still_Outstanding</v>
      </c>
      <c r="N4483" s="33">
        <f>IF(_xlfn.XLOOKUP(C4483,Raw_Data_Paid_23!$C$4:$C$2114,Raw_Data_Paid_23!$C$4:$C$2114,1)= 1,1,0)</f>
        <v>0</v>
      </c>
      <c r="O4483" t="str">
        <f>IF(M4483=$W$7,IF(AND(N4483,_xlfn.XLOOKUP(C4483,Raw_Data_OS_23!$C$7:$C$4518,Raw_Data_OS_23!$G$7:$G$4518,0)=G4483),"A",IF(_xlfn.XLOOKUP(C4483,Raw_Data_Paid_23!$C$4:$C$2114,Raw_Data_Paid_23!$C$4:$C$2114,"B1")="B1","B1","B2")),IF(_xlfn.XLOOKUP(C4483,Raw_Data_Paid_23!$C$4:$C$2114,Raw_Data_Paid_23!$C$4:$C$2114,"C1")="C1","C1","C2"))</f>
        <v>B2</v>
      </c>
      <c r="P4483" t="str">
        <f t="shared" si="120"/>
        <v>2022B2Motor Private</v>
      </c>
    </row>
    <row r="4484" spans="3:16" x14ac:dyDescent="0.35">
      <c r="C4484" s="6" t="s">
        <v>6915</v>
      </c>
      <c r="D4484" s="7" t="s">
        <v>5426</v>
      </c>
      <c r="E4484" s="7" t="s">
        <v>6916</v>
      </c>
      <c r="F4484" s="8" t="s">
        <v>3908</v>
      </c>
      <c r="G4484" s="9">
        <v>213828.6894</v>
      </c>
      <c r="H4484" s="10">
        <v>2021</v>
      </c>
      <c r="I4484" s="10">
        <v>2022</v>
      </c>
      <c r="J4484" s="11" t="s">
        <v>2250</v>
      </c>
      <c r="K4484" s="12">
        <v>213828.6894</v>
      </c>
      <c r="L4484" s="12">
        <v>1</v>
      </c>
      <c r="M4484" s="33" t="str">
        <f>IF(_xlfn.XLOOKUP(C4484,Raw_Data_OS_23!$C$7:$C$4518,Raw_Data_OS_23!$G$7:$G$4518,"Paid/ Closed")="Paid/ Closed","Paid/ Closed", "Still_Outstanding")</f>
        <v>Still_Outstanding</v>
      </c>
      <c r="N4484" s="33">
        <f>IF(_xlfn.XLOOKUP(C4484,Raw_Data_Paid_23!$C$4:$C$2114,Raw_Data_Paid_23!$C$4:$C$2114,1)= 1,1,0)</f>
        <v>1</v>
      </c>
      <c r="O4484" t="str">
        <f>IF(M4484=$W$7,IF(AND(N4484,_xlfn.XLOOKUP(C4484,Raw_Data_OS_23!$C$7:$C$4518,Raw_Data_OS_23!$G$7:$G$4518,0)=G4484),"A",IF(_xlfn.XLOOKUP(C4484,Raw_Data_Paid_23!$C$4:$C$2114,Raw_Data_Paid_23!$C$4:$C$2114,"B1")="B1","B1","B2")),IF(_xlfn.XLOOKUP(C4484,Raw_Data_Paid_23!$C$4:$C$2114,Raw_Data_Paid_23!$C$4:$C$2114,"C1")="C1","C1","C2"))</f>
        <v>B1</v>
      </c>
      <c r="P4484" t="str">
        <f t="shared" si="120"/>
        <v>2021B1Motor Commercial</v>
      </c>
    </row>
    <row r="4485" spans="3:16" x14ac:dyDescent="0.35">
      <c r="C4485" s="6" t="s">
        <v>6917</v>
      </c>
      <c r="D4485" s="7" t="s">
        <v>6910</v>
      </c>
      <c r="E4485" s="7" t="s">
        <v>6918</v>
      </c>
      <c r="F4485" s="8" t="s">
        <v>3910</v>
      </c>
      <c r="G4485" s="9">
        <v>100000</v>
      </c>
      <c r="H4485" s="10">
        <v>2022</v>
      </c>
      <c r="I4485" s="10">
        <v>2022</v>
      </c>
      <c r="J4485" s="11" t="s">
        <v>6825</v>
      </c>
      <c r="K4485" s="12">
        <v>100000</v>
      </c>
      <c r="L4485" s="12">
        <v>1</v>
      </c>
      <c r="M4485" s="33" t="str">
        <f>IF(_xlfn.XLOOKUP(C4485,Raw_Data_OS_23!$C$7:$C$4518,Raw_Data_OS_23!$G$7:$G$4518,"Paid/ Closed")="Paid/ Closed","Paid/ Closed", "Still_Outstanding")</f>
        <v>Still_Outstanding</v>
      </c>
      <c r="N4485" s="33">
        <f>IF(_xlfn.XLOOKUP(C4485,Raw_Data_Paid_23!$C$4:$C$2114,Raw_Data_Paid_23!$C$4:$C$2114,1)= 1,1,0)</f>
        <v>0</v>
      </c>
      <c r="O4485" t="str">
        <f>IF(M4485=$W$7,IF(AND(N4485,_xlfn.XLOOKUP(C4485,Raw_Data_OS_23!$C$7:$C$4518,Raw_Data_OS_23!$G$7:$G$4518,0)=G4485),"A",IF(_xlfn.XLOOKUP(C4485,Raw_Data_Paid_23!$C$4:$C$2114,Raw_Data_Paid_23!$C$4:$C$2114,"B1")="B1","B1","B2")),IF(_xlfn.XLOOKUP(C4485,Raw_Data_Paid_23!$C$4:$C$2114,Raw_Data_Paid_23!$C$4:$C$2114,"C1")="C1","C1","C2"))</f>
        <v>B2</v>
      </c>
      <c r="P4485" t="str">
        <f t="shared" si="120"/>
        <v>2022B2Motor Private</v>
      </c>
    </row>
    <row r="4486" spans="3:16" x14ac:dyDescent="0.35">
      <c r="C4486" s="6" t="s">
        <v>6919</v>
      </c>
      <c r="D4486" s="7" t="s">
        <v>4305</v>
      </c>
      <c r="E4486" s="7" t="s">
        <v>6920</v>
      </c>
      <c r="F4486" s="8" t="s">
        <v>3908</v>
      </c>
      <c r="G4486" s="9">
        <v>60000</v>
      </c>
      <c r="H4486" s="10">
        <v>2020</v>
      </c>
      <c r="I4486" s="10">
        <v>2022</v>
      </c>
      <c r="J4486" s="11" t="s">
        <v>28</v>
      </c>
      <c r="K4486" s="12">
        <v>60000</v>
      </c>
      <c r="L4486" s="12">
        <v>1</v>
      </c>
      <c r="M4486" s="33" t="str">
        <f>IF(_xlfn.XLOOKUP(C4486,Raw_Data_OS_23!$C$7:$C$4518,Raw_Data_OS_23!$G$7:$G$4518,"Paid/ Closed")="Paid/ Closed","Paid/ Closed", "Still_Outstanding")</f>
        <v>Still_Outstanding</v>
      </c>
      <c r="N4486" s="33">
        <f>IF(_xlfn.XLOOKUP(C4486,Raw_Data_Paid_23!$C$4:$C$2114,Raw_Data_Paid_23!$C$4:$C$2114,1)= 1,1,0)</f>
        <v>1</v>
      </c>
      <c r="O4486" t="str">
        <f>IF(M4486=$W$7,IF(AND(N4486,_xlfn.XLOOKUP(C4486,Raw_Data_OS_23!$C$7:$C$4518,Raw_Data_OS_23!$G$7:$G$4518,0)=G4486),"A",IF(_xlfn.XLOOKUP(C4486,Raw_Data_Paid_23!$C$4:$C$2114,Raw_Data_Paid_23!$C$4:$C$2114,"B1")="B1","B1","B2")),IF(_xlfn.XLOOKUP(C4486,Raw_Data_Paid_23!$C$4:$C$2114,Raw_Data_Paid_23!$C$4:$C$2114,"C1")="C1","C1","C2"))</f>
        <v>B1</v>
      </c>
      <c r="P4486" t="str">
        <f t="shared" si="120"/>
        <v>2020B1Motor Commercial</v>
      </c>
    </row>
    <row r="4487" spans="3:16" x14ac:dyDescent="0.35">
      <c r="C4487" s="6" t="s">
        <v>6921</v>
      </c>
      <c r="D4487" s="7" t="s">
        <v>6895</v>
      </c>
      <c r="E4487" s="7" t="s">
        <v>6922</v>
      </c>
      <c r="F4487" s="8" t="s">
        <v>3910</v>
      </c>
      <c r="G4487" s="9">
        <v>65882.352939999997</v>
      </c>
      <c r="H4487" s="10">
        <v>2022</v>
      </c>
      <c r="I4487" s="10">
        <v>2022</v>
      </c>
      <c r="J4487" s="11" t="s">
        <v>6825</v>
      </c>
      <c r="K4487" s="12">
        <v>65882.352939999997</v>
      </c>
      <c r="L4487" s="12">
        <v>1</v>
      </c>
      <c r="M4487" s="33" t="str">
        <f>IF(_xlfn.XLOOKUP(C4487,Raw_Data_OS_23!$C$7:$C$4518,Raw_Data_OS_23!$G$7:$G$4518,"Paid/ Closed")="Paid/ Closed","Paid/ Closed", "Still_Outstanding")</f>
        <v>Still_Outstanding</v>
      </c>
      <c r="N4487" s="33">
        <f>IF(_xlfn.XLOOKUP(C4487,Raw_Data_Paid_23!$C$4:$C$2114,Raw_Data_Paid_23!$C$4:$C$2114,1)= 1,1,0)</f>
        <v>1</v>
      </c>
      <c r="O4487" t="str">
        <f>IF(M4487=$W$7,IF(AND(N4487,_xlfn.XLOOKUP(C4487,Raw_Data_OS_23!$C$7:$C$4518,Raw_Data_OS_23!$G$7:$G$4518,0)=G4487),"A",IF(_xlfn.XLOOKUP(C4487,Raw_Data_Paid_23!$C$4:$C$2114,Raw_Data_Paid_23!$C$4:$C$2114,"B1")="B1","B1","B2")),IF(_xlfn.XLOOKUP(C4487,Raw_Data_Paid_23!$C$4:$C$2114,Raw_Data_Paid_23!$C$4:$C$2114,"C1")="C1","C1","C2"))</f>
        <v>A</v>
      </c>
      <c r="P4487" t="str">
        <f t="shared" si="120"/>
        <v>2022AMotor Private</v>
      </c>
    </row>
    <row r="4488" spans="3:16" x14ac:dyDescent="0.35">
      <c r="C4488" s="6" t="s">
        <v>6923</v>
      </c>
      <c r="D4488" s="7" t="s">
        <v>6924</v>
      </c>
      <c r="E4488" s="7" t="s">
        <v>6922</v>
      </c>
      <c r="F4488" s="8" t="s">
        <v>3910</v>
      </c>
      <c r="G4488" s="9">
        <v>100000</v>
      </c>
      <c r="H4488" s="10">
        <v>2022</v>
      </c>
      <c r="I4488" s="10">
        <v>2022</v>
      </c>
      <c r="J4488" s="11" t="s">
        <v>6825</v>
      </c>
      <c r="K4488" s="12">
        <v>100000</v>
      </c>
      <c r="L4488" s="12">
        <v>1</v>
      </c>
      <c r="M4488" s="33" t="str">
        <f>IF(_xlfn.XLOOKUP(C4488,Raw_Data_OS_23!$C$7:$C$4518,Raw_Data_OS_23!$G$7:$G$4518,"Paid/ Closed")="Paid/ Closed","Paid/ Closed", "Still_Outstanding")</f>
        <v>Still_Outstanding</v>
      </c>
      <c r="N4488" s="33">
        <f>IF(_xlfn.XLOOKUP(C4488,Raw_Data_Paid_23!$C$4:$C$2114,Raw_Data_Paid_23!$C$4:$C$2114,1)= 1,1,0)</f>
        <v>0</v>
      </c>
      <c r="O4488" t="str">
        <f>IF(M4488=$W$7,IF(AND(N4488,_xlfn.XLOOKUP(C4488,Raw_Data_OS_23!$C$7:$C$4518,Raw_Data_OS_23!$G$7:$G$4518,0)=G4488),"A",IF(_xlfn.XLOOKUP(C4488,Raw_Data_Paid_23!$C$4:$C$2114,Raw_Data_Paid_23!$C$4:$C$2114,"B1")="B1","B1","B2")),IF(_xlfn.XLOOKUP(C4488,Raw_Data_Paid_23!$C$4:$C$2114,Raw_Data_Paid_23!$C$4:$C$2114,"C1")="C1","C1","C2"))</f>
        <v>B2</v>
      </c>
      <c r="P4488" t="str">
        <f t="shared" si="120"/>
        <v>2022B2Motor Private</v>
      </c>
    </row>
    <row r="4489" spans="3:16" x14ac:dyDescent="0.35">
      <c r="C4489" s="6" t="s">
        <v>6925</v>
      </c>
      <c r="D4489" s="7" t="s">
        <v>6926</v>
      </c>
      <c r="E4489" s="7" t="s">
        <v>6927</v>
      </c>
      <c r="F4489" s="8" t="s">
        <v>3908</v>
      </c>
      <c r="G4489" s="9">
        <v>100000</v>
      </c>
      <c r="H4489" s="10">
        <v>2022</v>
      </c>
      <c r="I4489" s="10">
        <v>2022</v>
      </c>
      <c r="J4489" s="11" t="s">
        <v>6825</v>
      </c>
      <c r="K4489" s="12">
        <v>100000</v>
      </c>
      <c r="L4489" s="12">
        <v>1</v>
      </c>
      <c r="M4489" s="33" t="str">
        <f>IF(_xlfn.XLOOKUP(C4489,Raw_Data_OS_23!$C$7:$C$4518,Raw_Data_OS_23!$G$7:$G$4518,"Paid/ Closed")="Paid/ Closed","Paid/ Closed", "Still_Outstanding")</f>
        <v>Still_Outstanding</v>
      </c>
      <c r="N4489" s="33">
        <f>IF(_xlfn.XLOOKUP(C4489,Raw_Data_Paid_23!$C$4:$C$2114,Raw_Data_Paid_23!$C$4:$C$2114,1)= 1,1,0)</f>
        <v>1</v>
      </c>
      <c r="O4489" t="str">
        <f>IF(M4489=$W$7,IF(AND(N4489,_xlfn.XLOOKUP(C4489,Raw_Data_OS_23!$C$7:$C$4518,Raw_Data_OS_23!$G$7:$G$4518,0)=G4489),"A",IF(_xlfn.XLOOKUP(C4489,Raw_Data_Paid_23!$C$4:$C$2114,Raw_Data_Paid_23!$C$4:$C$2114,"B1")="B1","B1","B2")),IF(_xlfn.XLOOKUP(C4489,Raw_Data_Paid_23!$C$4:$C$2114,Raw_Data_Paid_23!$C$4:$C$2114,"C1")="C1","C1","C2"))</f>
        <v>A</v>
      </c>
      <c r="P4489" t="str">
        <f t="shared" si="120"/>
        <v>2022AMotor Commercial</v>
      </c>
    </row>
    <row r="4490" spans="3:16" x14ac:dyDescent="0.35">
      <c r="C4490" s="6" t="s">
        <v>6928</v>
      </c>
      <c r="D4490" s="7" t="s">
        <v>6491</v>
      </c>
      <c r="E4490" s="7" t="s">
        <v>6927</v>
      </c>
      <c r="F4490" s="8" t="s">
        <v>4244</v>
      </c>
      <c r="G4490" s="9">
        <v>208436</v>
      </c>
      <c r="H4490" s="10">
        <v>2022</v>
      </c>
      <c r="I4490" s="10">
        <v>2022</v>
      </c>
      <c r="J4490" s="11" t="s">
        <v>6406</v>
      </c>
      <c r="K4490" s="12">
        <v>208436</v>
      </c>
      <c r="L4490" s="12">
        <v>1</v>
      </c>
      <c r="M4490" s="33" t="str">
        <f>IF(_xlfn.XLOOKUP(C4490,Raw_Data_OS_23!$C$7:$C$4518,Raw_Data_OS_23!$G$7:$G$4518,"Paid/ Closed")="Paid/ Closed","Paid/ Closed", "Still_Outstanding")</f>
        <v>Still_Outstanding</v>
      </c>
      <c r="N4490" s="33">
        <f>IF(_xlfn.XLOOKUP(C4490,Raw_Data_Paid_23!$C$4:$C$2114,Raw_Data_Paid_23!$C$4:$C$2114,1)= 1,1,0)</f>
        <v>0</v>
      </c>
      <c r="O4490" t="str">
        <f>IF(M4490=$W$7,IF(AND(N4490,_xlfn.XLOOKUP(C4490,Raw_Data_OS_23!$C$7:$C$4518,Raw_Data_OS_23!$G$7:$G$4518,0)=G4490),"A",IF(_xlfn.XLOOKUP(C4490,Raw_Data_Paid_23!$C$4:$C$2114,Raw_Data_Paid_23!$C$4:$C$2114,"B1")="B1","B1","B2")),IF(_xlfn.XLOOKUP(C4490,Raw_Data_Paid_23!$C$4:$C$2114,Raw_Data_Paid_23!$C$4:$C$2114,"C1")="C1","C1","C2"))</f>
        <v>B2</v>
      </c>
      <c r="P4490" t="str">
        <f t="shared" si="120"/>
        <v>2022B2Marine</v>
      </c>
    </row>
    <row r="4491" spans="3:16" x14ac:dyDescent="0.35">
      <c r="C4491" s="6" t="s">
        <v>6929</v>
      </c>
      <c r="D4491" s="7" t="s">
        <v>6648</v>
      </c>
      <c r="E4491" s="7" t="s">
        <v>6927</v>
      </c>
      <c r="F4491" s="8" t="s">
        <v>4244</v>
      </c>
      <c r="G4491" s="9">
        <v>615830</v>
      </c>
      <c r="H4491" s="10">
        <v>2022</v>
      </c>
      <c r="I4491" s="10">
        <v>2022</v>
      </c>
      <c r="J4491" s="11" t="s">
        <v>6406</v>
      </c>
      <c r="K4491" s="12">
        <v>615830</v>
      </c>
      <c r="L4491" s="12">
        <v>1</v>
      </c>
      <c r="M4491" s="33" t="str">
        <f>IF(_xlfn.XLOOKUP(C4491,Raw_Data_OS_23!$C$7:$C$4518,Raw_Data_OS_23!$G$7:$G$4518,"Paid/ Closed")="Paid/ Closed","Paid/ Closed", "Still_Outstanding")</f>
        <v>Still_Outstanding</v>
      </c>
      <c r="N4491" s="33">
        <f>IF(_xlfn.XLOOKUP(C4491,Raw_Data_Paid_23!$C$4:$C$2114,Raw_Data_Paid_23!$C$4:$C$2114,1)= 1,1,0)</f>
        <v>0</v>
      </c>
      <c r="O4491" t="str">
        <f>IF(M4491=$W$7,IF(AND(N4491,_xlfn.XLOOKUP(C4491,Raw_Data_OS_23!$C$7:$C$4518,Raw_Data_OS_23!$G$7:$G$4518,0)=G4491),"A",IF(_xlfn.XLOOKUP(C4491,Raw_Data_Paid_23!$C$4:$C$2114,Raw_Data_Paid_23!$C$4:$C$2114,"B1")="B1","B1","B2")),IF(_xlfn.XLOOKUP(C4491,Raw_Data_Paid_23!$C$4:$C$2114,Raw_Data_Paid_23!$C$4:$C$2114,"C1")="C1","C1","C2"))</f>
        <v>B2</v>
      </c>
      <c r="P4491" t="str">
        <f t="shared" si="120"/>
        <v>2022B2Marine</v>
      </c>
    </row>
    <row r="4492" spans="3:16" x14ac:dyDescent="0.35">
      <c r="C4492" s="6" t="s">
        <v>6930</v>
      </c>
      <c r="D4492" s="7" t="s">
        <v>6616</v>
      </c>
      <c r="E4492" s="7" t="s">
        <v>6927</v>
      </c>
      <c r="F4492" s="8" t="s">
        <v>4244</v>
      </c>
      <c r="G4492" s="9">
        <v>17460</v>
      </c>
      <c r="H4492" s="10">
        <v>2022</v>
      </c>
      <c r="I4492" s="10">
        <v>2022</v>
      </c>
      <c r="J4492" s="11" t="s">
        <v>6406</v>
      </c>
      <c r="K4492" s="12">
        <v>17460</v>
      </c>
      <c r="L4492" s="12">
        <v>1</v>
      </c>
      <c r="M4492" s="33" t="str">
        <f>IF(_xlfn.XLOOKUP(C4492,Raw_Data_OS_23!$C$7:$C$4518,Raw_Data_OS_23!$G$7:$G$4518,"Paid/ Closed")="Paid/ Closed","Paid/ Closed", "Still_Outstanding")</f>
        <v>Still_Outstanding</v>
      </c>
      <c r="N4492" s="33">
        <f>IF(_xlfn.XLOOKUP(C4492,Raw_Data_Paid_23!$C$4:$C$2114,Raw_Data_Paid_23!$C$4:$C$2114,1)= 1,1,0)</f>
        <v>0</v>
      </c>
      <c r="O4492" t="str">
        <f>IF(M4492=$W$7,IF(AND(N4492,_xlfn.XLOOKUP(C4492,Raw_Data_OS_23!$C$7:$C$4518,Raw_Data_OS_23!$G$7:$G$4518,0)=G4492),"A",IF(_xlfn.XLOOKUP(C4492,Raw_Data_Paid_23!$C$4:$C$2114,Raw_Data_Paid_23!$C$4:$C$2114,"B1")="B1","B1","B2")),IF(_xlfn.XLOOKUP(C4492,Raw_Data_Paid_23!$C$4:$C$2114,Raw_Data_Paid_23!$C$4:$C$2114,"C1")="C1","C1","C2"))</f>
        <v>B2</v>
      </c>
      <c r="P4492" t="str">
        <f t="shared" si="120"/>
        <v>2022B2Marine</v>
      </c>
    </row>
    <row r="4493" spans="3:16" x14ac:dyDescent="0.35">
      <c r="C4493" s="6" t="s">
        <v>6931</v>
      </c>
      <c r="D4493" s="7" t="s">
        <v>5432</v>
      </c>
      <c r="E4493" s="7" t="s">
        <v>6927</v>
      </c>
      <c r="F4493" s="8" t="s">
        <v>4244</v>
      </c>
      <c r="G4493" s="9">
        <v>4593</v>
      </c>
      <c r="H4493" s="10">
        <v>2021</v>
      </c>
      <c r="I4493" s="10">
        <v>2022</v>
      </c>
      <c r="J4493" s="11" t="s">
        <v>2250</v>
      </c>
      <c r="K4493" s="12">
        <v>4593</v>
      </c>
      <c r="L4493" s="12">
        <v>1</v>
      </c>
      <c r="M4493" s="33" t="str">
        <f>IF(_xlfn.XLOOKUP(C4493,Raw_Data_OS_23!$C$7:$C$4518,Raw_Data_OS_23!$G$7:$G$4518,"Paid/ Closed")="Paid/ Closed","Paid/ Closed", "Still_Outstanding")</f>
        <v>Paid/ Closed</v>
      </c>
      <c r="N4493" s="33">
        <f>IF(_xlfn.XLOOKUP(C4493,Raw_Data_Paid_23!$C$4:$C$2114,Raw_Data_Paid_23!$C$4:$C$2114,1)= 1,1,0)</f>
        <v>0</v>
      </c>
      <c r="O4493" t="str">
        <f>IF(M4493=$W$7,IF(AND(N4493,_xlfn.XLOOKUP(C4493,Raw_Data_OS_23!$C$7:$C$4518,Raw_Data_OS_23!$G$7:$G$4518,0)=G4493),"A",IF(_xlfn.XLOOKUP(C4493,Raw_Data_Paid_23!$C$4:$C$2114,Raw_Data_Paid_23!$C$4:$C$2114,"B1")="B1","B1","B2")),IF(_xlfn.XLOOKUP(C4493,Raw_Data_Paid_23!$C$4:$C$2114,Raw_Data_Paid_23!$C$4:$C$2114,"C1")="C1","C1","C2"))</f>
        <v>C2</v>
      </c>
      <c r="P4493" t="str">
        <f t="shared" si="120"/>
        <v>2021C2Marine</v>
      </c>
    </row>
    <row r="4494" spans="3:16" x14ac:dyDescent="0.35">
      <c r="C4494" s="6" t="s">
        <v>6932</v>
      </c>
      <c r="D4494" s="7" t="s">
        <v>6933</v>
      </c>
      <c r="E4494" s="7" t="s">
        <v>6927</v>
      </c>
      <c r="F4494" s="8" t="s">
        <v>3910</v>
      </c>
      <c r="G4494" s="9">
        <v>100000</v>
      </c>
      <c r="H4494" s="10">
        <v>2022</v>
      </c>
      <c r="I4494" s="10">
        <v>2022</v>
      </c>
      <c r="J4494" s="11" t="s">
        <v>6825</v>
      </c>
      <c r="K4494" s="12">
        <v>100000</v>
      </c>
      <c r="L4494" s="12">
        <v>1</v>
      </c>
      <c r="M4494" s="33" t="str">
        <f>IF(_xlfn.XLOOKUP(C4494,Raw_Data_OS_23!$C$7:$C$4518,Raw_Data_OS_23!$G$7:$G$4518,"Paid/ Closed")="Paid/ Closed","Paid/ Closed", "Still_Outstanding")</f>
        <v>Still_Outstanding</v>
      </c>
      <c r="N4494" s="33">
        <f>IF(_xlfn.XLOOKUP(C4494,Raw_Data_Paid_23!$C$4:$C$2114,Raw_Data_Paid_23!$C$4:$C$2114,1)= 1,1,0)</f>
        <v>0</v>
      </c>
      <c r="O4494" t="str">
        <f>IF(M4494=$W$7,IF(AND(N4494,_xlfn.XLOOKUP(C4494,Raw_Data_OS_23!$C$7:$C$4518,Raw_Data_OS_23!$G$7:$G$4518,0)=G4494),"A",IF(_xlfn.XLOOKUP(C4494,Raw_Data_Paid_23!$C$4:$C$2114,Raw_Data_Paid_23!$C$4:$C$2114,"B1")="B1","B1","B2")),IF(_xlfn.XLOOKUP(C4494,Raw_Data_Paid_23!$C$4:$C$2114,Raw_Data_Paid_23!$C$4:$C$2114,"C1")="C1","C1","C2"))</f>
        <v>B2</v>
      </c>
      <c r="P4494" t="str">
        <f t="shared" si="120"/>
        <v>2022B2Motor Private</v>
      </c>
    </row>
    <row r="4495" spans="3:16" x14ac:dyDescent="0.35">
      <c r="C4495" s="6" t="s">
        <v>6934</v>
      </c>
      <c r="D4495" s="7" t="s">
        <v>6504</v>
      </c>
      <c r="E4495" s="7" t="s">
        <v>6927</v>
      </c>
      <c r="F4495" s="8" t="s">
        <v>4244</v>
      </c>
      <c r="G4495" s="9">
        <v>44592</v>
      </c>
      <c r="H4495" s="10">
        <v>2022</v>
      </c>
      <c r="I4495" s="10">
        <v>2022</v>
      </c>
      <c r="J4495" s="11" t="s">
        <v>6406</v>
      </c>
      <c r="K4495" s="12">
        <v>44592</v>
      </c>
      <c r="L4495" s="12">
        <v>1</v>
      </c>
      <c r="M4495" s="33" t="str">
        <f>IF(_xlfn.XLOOKUP(C4495,Raw_Data_OS_23!$C$7:$C$4518,Raw_Data_OS_23!$G$7:$G$4518,"Paid/ Closed")="Paid/ Closed","Paid/ Closed", "Still_Outstanding")</f>
        <v>Still_Outstanding</v>
      </c>
      <c r="N4495" s="33">
        <f>IF(_xlfn.XLOOKUP(C4495,Raw_Data_Paid_23!$C$4:$C$2114,Raw_Data_Paid_23!$C$4:$C$2114,1)= 1,1,0)</f>
        <v>0</v>
      </c>
      <c r="O4495" t="str">
        <f>IF(M4495=$W$7,IF(AND(N4495,_xlfn.XLOOKUP(C4495,Raw_Data_OS_23!$C$7:$C$4518,Raw_Data_OS_23!$G$7:$G$4518,0)=G4495),"A",IF(_xlfn.XLOOKUP(C4495,Raw_Data_Paid_23!$C$4:$C$2114,Raw_Data_Paid_23!$C$4:$C$2114,"B1")="B1","B1","B2")),IF(_xlfn.XLOOKUP(C4495,Raw_Data_Paid_23!$C$4:$C$2114,Raw_Data_Paid_23!$C$4:$C$2114,"C1")="C1","C1","C2"))</f>
        <v>B2</v>
      </c>
      <c r="P4495" t="str">
        <f t="shared" si="120"/>
        <v>2022B2Marine</v>
      </c>
    </row>
    <row r="4496" spans="3:16" x14ac:dyDescent="0.35">
      <c r="C4496" s="6" t="s">
        <v>6935</v>
      </c>
      <c r="D4496" s="7" t="s">
        <v>6660</v>
      </c>
      <c r="E4496" s="7" t="s">
        <v>6927</v>
      </c>
      <c r="F4496" s="8" t="s">
        <v>4244</v>
      </c>
      <c r="G4496" s="9">
        <v>104198</v>
      </c>
      <c r="H4496" s="10">
        <v>2022</v>
      </c>
      <c r="I4496" s="10">
        <v>2022</v>
      </c>
      <c r="J4496" s="11" t="s">
        <v>6406</v>
      </c>
      <c r="K4496" s="12">
        <v>104198</v>
      </c>
      <c r="L4496" s="12">
        <v>1</v>
      </c>
      <c r="M4496" s="33" t="str">
        <f>IF(_xlfn.XLOOKUP(C4496,Raw_Data_OS_23!$C$7:$C$4518,Raw_Data_OS_23!$G$7:$G$4518,"Paid/ Closed")="Paid/ Closed","Paid/ Closed", "Still_Outstanding")</f>
        <v>Still_Outstanding</v>
      </c>
      <c r="N4496" s="33">
        <f>IF(_xlfn.XLOOKUP(C4496,Raw_Data_Paid_23!$C$4:$C$2114,Raw_Data_Paid_23!$C$4:$C$2114,1)= 1,1,0)</f>
        <v>0</v>
      </c>
      <c r="O4496" t="str">
        <f>IF(M4496=$W$7,IF(AND(N4496,_xlfn.XLOOKUP(C4496,Raw_Data_OS_23!$C$7:$C$4518,Raw_Data_OS_23!$G$7:$G$4518,0)=G4496),"A",IF(_xlfn.XLOOKUP(C4496,Raw_Data_Paid_23!$C$4:$C$2114,Raw_Data_Paid_23!$C$4:$C$2114,"B1")="B1","B1","B2")),IF(_xlfn.XLOOKUP(C4496,Raw_Data_Paid_23!$C$4:$C$2114,Raw_Data_Paid_23!$C$4:$C$2114,"C1")="C1","C1","C2"))</f>
        <v>B2</v>
      </c>
      <c r="P4496" t="str">
        <f t="shared" si="120"/>
        <v>2022B2Marine</v>
      </c>
    </row>
    <row r="4497" spans="3:16" x14ac:dyDescent="0.35">
      <c r="C4497" s="6" t="s">
        <v>6936</v>
      </c>
      <c r="D4497" s="7" t="s">
        <v>5858</v>
      </c>
      <c r="E4497" s="7" t="s">
        <v>6927</v>
      </c>
      <c r="F4497" s="8" t="s">
        <v>4244</v>
      </c>
      <c r="G4497" s="9">
        <v>100000</v>
      </c>
      <c r="H4497" s="10">
        <v>2021</v>
      </c>
      <c r="I4497" s="10">
        <v>2022</v>
      </c>
      <c r="J4497" s="11" t="s">
        <v>3073</v>
      </c>
      <c r="K4497" s="12">
        <v>100000</v>
      </c>
      <c r="L4497" s="12">
        <v>1</v>
      </c>
      <c r="M4497" s="33" t="str">
        <f>IF(_xlfn.XLOOKUP(C4497,Raw_Data_OS_23!$C$7:$C$4518,Raw_Data_OS_23!$G$7:$G$4518,"Paid/ Closed")="Paid/ Closed","Paid/ Closed", "Still_Outstanding")</f>
        <v>Still_Outstanding</v>
      </c>
      <c r="N4497" s="33">
        <f>IF(_xlfn.XLOOKUP(C4497,Raw_Data_Paid_23!$C$4:$C$2114,Raw_Data_Paid_23!$C$4:$C$2114,1)= 1,1,0)</f>
        <v>1</v>
      </c>
      <c r="O4497" t="str">
        <f>IF(M4497=$W$7,IF(AND(N4497,_xlfn.XLOOKUP(C4497,Raw_Data_OS_23!$C$7:$C$4518,Raw_Data_OS_23!$G$7:$G$4518,0)=G4497),"A",IF(_xlfn.XLOOKUP(C4497,Raw_Data_Paid_23!$C$4:$C$2114,Raw_Data_Paid_23!$C$4:$C$2114,"B1")="B1","B1","B2")),IF(_xlfn.XLOOKUP(C4497,Raw_Data_Paid_23!$C$4:$C$2114,Raw_Data_Paid_23!$C$4:$C$2114,"C1")="C1","C1","C2"))</f>
        <v>B1</v>
      </c>
      <c r="P4497" t="str">
        <f t="shared" si="120"/>
        <v>2021B1Marine</v>
      </c>
    </row>
    <row r="4498" spans="3:16" x14ac:dyDescent="0.35">
      <c r="C4498" s="6" t="s">
        <v>6937</v>
      </c>
      <c r="D4498" s="7" t="s">
        <v>6463</v>
      </c>
      <c r="E4498" s="7" t="s">
        <v>6927</v>
      </c>
      <c r="F4498" s="8" t="s">
        <v>4244</v>
      </c>
      <c r="G4498" s="9">
        <v>110477</v>
      </c>
      <c r="H4498" s="10">
        <v>2022</v>
      </c>
      <c r="I4498" s="10">
        <v>2022</v>
      </c>
      <c r="J4498" s="11" t="s">
        <v>6406</v>
      </c>
      <c r="K4498" s="12">
        <v>110477</v>
      </c>
      <c r="L4498" s="12">
        <v>1</v>
      </c>
      <c r="M4498" s="33" t="str">
        <f>IF(_xlfn.XLOOKUP(C4498,Raw_Data_OS_23!$C$7:$C$4518,Raw_Data_OS_23!$G$7:$G$4518,"Paid/ Closed")="Paid/ Closed","Paid/ Closed", "Still_Outstanding")</f>
        <v>Still_Outstanding</v>
      </c>
      <c r="N4498" s="33">
        <f>IF(_xlfn.XLOOKUP(C4498,Raw_Data_Paid_23!$C$4:$C$2114,Raw_Data_Paid_23!$C$4:$C$2114,1)= 1,1,0)</f>
        <v>0</v>
      </c>
      <c r="O4498" t="str">
        <f>IF(M4498=$W$7,IF(AND(N4498,_xlfn.XLOOKUP(C4498,Raw_Data_OS_23!$C$7:$C$4518,Raw_Data_OS_23!$G$7:$G$4518,0)=G4498),"A",IF(_xlfn.XLOOKUP(C4498,Raw_Data_Paid_23!$C$4:$C$2114,Raw_Data_Paid_23!$C$4:$C$2114,"B1")="B1","B1","B2")),IF(_xlfn.XLOOKUP(C4498,Raw_Data_Paid_23!$C$4:$C$2114,Raw_Data_Paid_23!$C$4:$C$2114,"C1")="C1","C1","C2"))</f>
        <v>B2</v>
      </c>
      <c r="P4498" t="str">
        <f t="shared" si="120"/>
        <v>2022B2Marine</v>
      </c>
    </row>
    <row r="4499" spans="3:16" x14ac:dyDescent="0.35">
      <c r="C4499" s="6" t="s">
        <v>6938</v>
      </c>
      <c r="D4499" s="7" t="s">
        <v>6608</v>
      </c>
      <c r="E4499" s="7" t="s">
        <v>6927</v>
      </c>
      <c r="F4499" s="8" t="s">
        <v>4244</v>
      </c>
      <c r="G4499" s="9">
        <v>40477</v>
      </c>
      <c r="H4499" s="10">
        <v>2022</v>
      </c>
      <c r="I4499" s="10">
        <v>2022</v>
      </c>
      <c r="J4499" s="11" t="s">
        <v>6406</v>
      </c>
      <c r="K4499" s="12">
        <v>40477</v>
      </c>
      <c r="L4499" s="12">
        <v>1</v>
      </c>
      <c r="M4499" s="33" t="str">
        <f>IF(_xlfn.XLOOKUP(C4499,Raw_Data_OS_23!$C$7:$C$4518,Raw_Data_OS_23!$G$7:$G$4518,"Paid/ Closed")="Paid/ Closed","Paid/ Closed", "Still_Outstanding")</f>
        <v>Still_Outstanding</v>
      </c>
      <c r="N4499" s="33">
        <f>IF(_xlfn.XLOOKUP(C4499,Raw_Data_Paid_23!$C$4:$C$2114,Raw_Data_Paid_23!$C$4:$C$2114,1)= 1,1,0)</f>
        <v>0</v>
      </c>
      <c r="O4499" t="str">
        <f>IF(M4499=$W$7,IF(AND(N4499,_xlfn.XLOOKUP(C4499,Raw_Data_OS_23!$C$7:$C$4518,Raw_Data_OS_23!$G$7:$G$4518,0)=G4499),"A",IF(_xlfn.XLOOKUP(C4499,Raw_Data_Paid_23!$C$4:$C$2114,Raw_Data_Paid_23!$C$4:$C$2114,"B1")="B1","B1","B2")),IF(_xlfn.XLOOKUP(C4499,Raw_Data_Paid_23!$C$4:$C$2114,Raw_Data_Paid_23!$C$4:$C$2114,"C1")="C1","C1","C2"))</f>
        <v>B2</v>
      </c>
      <c r="P4499" t="str">
        <f t="shared" si="120"/>
        <v>2022B2Marine</v>
      </c>
    </row>
    <row r="4500" spans="3:16" x14ac:dyDescent="0.35">
      <c r="C4500" s="6" t="s">
        <v>6939</v>
      </c>
      <c r="D4500" s="7" t="s">
        <v>6205</v>
      </c>
      <c r="E4500" s="7" t="s">
        <v>6927</v>
      </c>
      <c r="F4500" s="8" t="s">
        <v>4244</v>
      </c>
      <c r="G4500" s="9">
        <v>257754</v>
      </c>
      <c r="H4500" s="10">
        <v>2022</v>
      </c>
      <c r="I4500" s="10">
        <v>2022</v>
      </c>
      <c r="J4500" s="11" t="s">
        <v>6021</v>
      </c>
      <c r="K4500" s="12">
        <v>257754</v>
      </c>
      <c r="L4500" s="12">
        <v>1</v>
      </c>
      <c r="M4500" s="33" t="str">
        <f>IF(_xlfn.XLOOKUP(C4500,Raw_Data_OS_23!$C$7:$C$4518,Raw_Data_OS_23!$G$7:$G$4518,"Paid/ Closed")="Paid/ Closed","Paid/ Closed", "Still_Outstanding")</f>
        <v>Still_Outstanding</v>
      </c>
      <c r="N4500" s="33">
        <f>IF(_xlfn.XLOOKUP(C4500,Raw_Data_Paid_23!$C$4:$C$2114,Raw_Data_Paid_23!$C$4:$C$2114,1)= 1,1,0)</f>
        <v>0</v>
      </c>
      <c r="O4500" t="str">
        <f>IF(M4500=$W$7,IF(AND(N4500,_xlfn.XLOOKUP(C4500,Raw_Data_OS_23!$C$7:$C$4518,Raw_Data_OS_23!$G$7:$G$4518,0)=G4500),"A",IF(_xlfn.XLOOKUP(C4500,Raw_Data_Paid_23!$C$4:$C$2114,Raw_Data_Paid_23!$C$4:$C$2114,"B1")="B1","B1","B2")),IF(_xlfn.XLOOKUP(C4500,Raw_Data_Paid_23!$C$4:$C$2114,Raw_Data_Paid_23!$C$4:$C$2114,"C1")="C1","C1","C2"))</f>
        <v>B2</v>
      </c>
      <c r="P4500" t="str">
        <f t="shared" si="120"/>
        <v>2022B2Marine</v>
      </c>
    </row>
    <row r="4501" spans="3:16" x14ac:dyDescent="0.35">
      <c r="C4501" s="6" t="s">
        <v>6940</v>
      </c>
      <c r="D4501" s="7" t="s">
        <v>6011</v>
      </c>
      <c r="E4501" s="7" t="s">
        <v>6927</v>
      </c>
      <c r="F4501" s="8" t="s">
        <v>4244</v>
      </c>
      <c r="G4501" s="9">
        <v>91218</v>
      </c>
      <c r="H4501" s="10">
        <v>2021</v>
      </c>
      <c r="I4501" s="10">
        <v>2022</v>
      </c>
      <c r="J4501" s="11" t="s">
        <v>3138</v>
      </c>
      <c r="K4501" s="12">
        <v>91218</v>
      </c>
      <c r="L4501" s="12">
        <v>1</v>
      </c>
      <c r="M4501" s="33" t="str">
        <f>IF(_xlfn.XLOOKUP(C4501,Raw_Data_OS_23!$C$7:$C$4518,Raw_Data_OS_23!$G$7:$G$4518,"Paid/ Closed")="Paid/ Closed","Paid/ Closed", "Still_Outstanding")</f>
        <v>Still_Outstanding</v>
      </c>
      <c r="N4501" s="33">
        <f>IF(_xlfn.XLOOKUP(C4501,Raw_Data_Paid_23!$C$4:$C$2114,Raw_Data_Paid_23!$C$4:$C$2114,1)= 1,1,0)</f>
        <v>0</v>
      </c>
      <c r="O4501" t="str">
        <f>IF(M4501=$W$7,IF(AND(N4501,_xlfn.XLOOKUP(C4501,Raw_Data_OS_23!$C$7:$C$4518,Raw_Data_OS_23!$G$7:$G$4518,0)=G4501),"A",IF(_xlfn.XLOOKUP(C4501,Raw_Data_Paid_23!$C$4:$C$2114,Raw_Data_Paid_23!$C$4:$C$2114,"B1")="B1","B1","B2")),IF(_xlfn.XLOOKUP(C4501,Raw_Data_Paid_23!$C$4:$C$2114,Raw_Data_Paid_23!$C$4:$C$2114,"C1")="C1","C1","C2"))</f>
        <v>B2</v>
      </c>
      <c r="P4501" t="str">
        <f t="shared" si="120"/>
        <v>2021B2Marine</v>
      </c>
    </row>
    <row r="4502" spans="3:16" x14ac:dyDescent="0.35">
      <c r="C4502" s="6" t="s">
        <v>6941</v>
      </c>
      <c r="D4502" s="7" t="s">
        <v>6942</v>
      </c>
      <c r="E4502" s="7" t="s">
        <v>6942</v>
      </c>
      <c r="F4502" s="8" t="s">
        <v>3910</v>
      </c>
      <c r="G4502" s="9">
        <v>74529.411800000002</v>
      </c>
      <c r="H4502" s="10">
        <v>2022</v>
      </c>
      <c r="I4502" s="10">
        <v>2022</v>
      </c>
      <c r="J4502" s="11" t="s">
        <v>6825</v>
      </c>
      <c r="K4502" s="12">
        <v>74529.411800000002</v>
      </c>
      <c r="L4502" s="12">
        <v>1</v>
      </c>
      <c r="M4502" s="33" t="str">
        <f>IF(_xlfn.XLOOKUP(C4502,Raw_Data_OS_23!$C$7:$C$4518,Raw_Data_OS_23!$G$7:$G$4518,"Paid/ Closed")="Paid/ Closed","Paid/ Closed", "Still_Outstanding")</f>
        <v>Still_Outstanding</v>
      </c>
      <c r="N4502" s="33">
        <f>IF(_xlfn.XLOOKUP(C4502,Raw_Data_Paid_23!$C$4:$C$2114,Raw_Data_Paid_23!$C$4:$C$2114,1)= 1,1,0)</f>
        <v>0</v>
      </c>
      <c r="O4502" t="str">
        <f>IF(M4502=$W$7,IF(AND(N4502,_xlfn.XLOOKUP(C4502,Raw_Data_OS_23!$C$7:$C$4518,Raw_Data_OS_23!$G$7:$G$4518,0)=G4502),"A",IF(_xlfn.XLOOKUP(C4502,Raw_Data_Paid_23!$C$4:$C$2114,Raw_Data_Paid_23!$C$4:$C$2114,"B1")="B1","B1","B2")),IF(_xlfn.XLOOKUP(C4502,Raw_Data_Paid_23!$C$4:$C$2114,Raw_Data_Paid_23!$C$4:$C$2114,"C1")="C1","C1","C2"))</f>
        <v>B2</v>
      </c>
      <c r="P4502" t="str">
        <f t="shared" si="120"/>
        <v>2022B2Motor Private</v>
      </c>
    </row>
    <row r="4503" spans="3:16" x14ac:dyDescent="0.35">
      <c r="C4503" s="6" t="s">
        <v>6943</v>
      </c>
      <c r="D4503" s="7" t="s">
        <v>6944</v>
      </c>
      <c r="E4503" s="7" t="s">
        <v>6945</v>
      </c>
      <c r="F4503" s="8" t="s">
        <v>3910</v>
      </c>
      <c r="G4503" s="9">
        <v>100000</v>
      </c>
      <c r="H4503" s="10">
        <v>2022</v>
      </c>
      <c r="I4503" s="10">
        <v>2022</v>
      </c>
      <c r="J4503" s="11" t="s">
        <v>6825</v>
      </c>
      <c r="K4503" s="12">
        <v>100000</v>
      </c>
      <c r="L4503" s="12">
        <v>1</v>
      </c>
      <c r="M4503" s="33" t="str">
        <f>IF(_xlfn.XLOOKUP(C4503,Raw_Data_OS_23!$C$7:$C$4518,Raw_Data_OS_23!$G$7:$G$4518,"Paid/ Closed")="Paid/ Closed","Paid/ Closed", "Still_Outstanding")</f>
        <v>Still_Outstanding</v>
      </c>
      <c r="N4503" s="33">
        <f>IF(_xlfn.XLOOKUP(C4503,Raw_Data_Paid_23!$C$4:$C$2114,Raw_Data_Paid_23!$C$4:$C$2114,1)= 1,1,0)</f>
        <v>1</v>
      </c>
      <c r="O4503" t="str">
        <f>IF(M4503=$W$7,IF(AND(N4503,_xlfn.XLOOKUP(C4503,Raw_Data_OS_23!$C$7:$C$4518,Raw_Data_OS_23!$G$7:$G$4518,0)=G4503),"A",IF(_xlfn.XLOOKUP(C4503,Raw_Data_Paid_23!$C$4:$C$2114,Raw_Data_Paid_23!$C$4:$C$2114,"B1")="B1","B1","B2")),IF(_xlfn.XLOOKUP(C4503,Raw_Data_Paid_23!$C$4:$C$2114,Raw_Data_Paid_23!$C$4:$C$2114,"C1")="C1","C1","C2"))</f>
        <v>A</v>
      </c>
      <c r="P4503" t="str">
        <f t="shared" si="120"/>
        <v>2022AMotor Private</v>
      </c>
    </row>
    <row r="4504" spans="3:16" x14ac:dyDescent="0.35">
      <c r="C4504" s="6" t="s">
        <v>6946</v>
      </c>
      <c r="D4504" s="7" t="s">
        <v>6922</v>
      </c>
      <c r="E4504" s="7" t="s">
        <v>6945</v>
      </c>
      <c r="F4504" s="8" t="s">
        <v>3910</v>
      </c>
      <c r="G4504" s="9">
        <v>17000</v>
      </c>
      <c r="H4504" s="10">
        <v>2022</v>
      </c>
      <c r="I4504" s="10">
        <v>2022</v>
      </c>
      <c r="J4504" s="11" t="s">
        <v>6825</v>
      </c>
      <c r="K4504" s="12">
        <v>17000</v>
      </c>
      <c r="L4504" s="12">
        <v>1</v>
      </c>
      <c r="M4504" s="33" t="str">
        <f>IF(_xlfn.XLOOKUP(C4504,Raw_Data_OS_23!$C$7:$C$4518,Raw_Data_OS_23!$G$7:$G$4518,"Paid/ Closed")="Paid/ Closed","Paid/ Closed", "Still_Outstanding")</f>
        <v>Still_Outstanding</v>
      </c>
      <c r="N4504" s="33">
        <f>IF(_xlfn.XLOOKUP(C4504,Raw_Data_Paid_23!$C$4:$C$2114,Raw_Data_Paid_23!$C$4:$C$2114,1)= 1,1,0)</f>
        <v>0</v>
      </c>
      <c r="O4504" t="str">
        <f>IF(M4504=$W$7,IF(AND(N4504,_xlfn.XLOOKUP(C4504,Raw_Data_OS_23!$C$7:$C$4518,Raw_Data_OS_23!$G$7:$G$4518,0)=G4504),"A",IF(_xlfn.XLOOKUP(C4504,Raw_Data_Paid_23!$C$4:$C$2114,Raw_Data_Paid_23!$C$4:$C$2114,"B1")="B1","B1","B2")),IF(_xlfn.XLOOKUP(C4504,Raw_Data_Paid_23!$C$4:$C$2114,Raw_Data_Paid_23!$C$4:$C$2114,"C1")="C1","C1","C2"))</f>
        <v>B2</v>
      </c>
      <c r="P4504" t="str">
        <f t="shared" si="120"/>
        <v>2022B2Motor Private</v>
      </c>
    </row>
    <row r="4505" spans="3:16" x14ac:dyDescent="0.35">
      <c r="C4505" s="6" t="s">
        <v>6947</v>
      </c>
      <c r="D4505" s="7" t="s">
        <v>6948</v>
      </c>
      <c r="E4505" s="7" t="s">
        <v>6949</v>
      </c>
      <c r="F4505" s="8" t="s">
        <v>3910</v>
      </c>
      <c r="G4505" s="9">
        <v>10000</v>
      </c>
      <c r="H4505" s="10">
        <v>2022</v>
      </c>
      <c r="I4505" s="10">
        <v>2022</v>
      </c>
      <c r="J4505" s="11" t="s">
        <v>6825</v>
      </c>
      <c r="K4505" s="12">
        <v>10000</v>
      </c>
      <c r="L4505" s="12">
        <v>1</v>
      </c>
      <c r="M4505" s="33" t="str">
        <f>IF(_xlfn.XLOOKUP(C4505,Raw_Data_OS_23!$C$7:$C$4518,Raw_Data_OS_23!$G$7:$G$4518,"Paid/ Closed")="Paid/ Closed","Paid/ Closed", "Still_Outstanding")</f>
        <v>Still_Outstanding</v>
      </c>
      <c r="N4505" s="33">
        <f>IF(_xlfn.XLOOKUP(C4505,Raw_Data_Paid_23!$C$4:$C$2114,Raw_Data_Paid_23!$C$4:$C$2114,1)= 1,1,0)</f>
        <v>0</v>
      </c>
      <c r="O4505" t="str">
        <f>IF(M4505=$W$7,IF(AND(N4505,_xlfn.XLOOKUP(C4505,Raw_Data_OS_23!$C$7:$C$4518,Raw_Data_OS_23!$G$7:$G$4518,0)=G4505),"A",IF(_xlfn.XLOOKUP(C4505,Raw_Data_Paid_23!$C$4:$C$2114,Raw_Data_Paid_23!$C$4:$C$2114,"B1")="B1","B1","B2")),IF(_xlfn.XLOOKUP(C4505,Raw_Data_Paid_23!$C$4:$C$2114,Raw_Data_Paid_23!$C$4:$C$2114,"C1")="C1","C1","C2"))</f>
        <v>B2</v>
      </c>
      <c r="P4505" t="str">
        <f t="shared" si="120"/>
        <v>2022B2Motor Private</v>
      </c>
    </row>
    <row r="4506" spans="3:16" x14ac:dyDescent="0.35">
      <c r="C4506" s="6" t="s">
        <v>6950</v>
      </c>
      <c r="D4506" s="7" t="s">
        <v>6903</v>
      </c>
      <c r="E4506" s="7" t="s">
        <v>6951</v>
      </c>
      <c r="F4506" s="8" t="s">
        <v>3908</v>
      </c>
      <c r="G4506" s="9">
        <v>15000</v>
      </c>
      <c r="H4506" s="10">
        <v>2022</v>
      </c>
      <c r="I4506" s="10">
        <v>2022</v>
      </c>
      <c r="J4506" s="11" t="s">
        <v>6825</v>
      </c>
      <c r="K4506" s="12">
        <v>15000</v>
      </c>
      <c r="L4506" s="12">
        <v>1</v>
      </c>
      <c r="M4506" s="33" t="str">
        <f>IF(_xlfn.XLOOKUP(C4506,Raw_Data_OS_23!$C$7:$C$4518,Raw_Data_OS_23!$G$7:$G$4518,"Paid/ Closed")="Paid/ Closed","Paid/ Closed", "Still_Outstanding")</f>
        <v>Paid/ Closed</v>
      </c>
      <c r="N4506" s="33">
        <f>IF(_xlfn.XLOOKUP(C4506,Raw_Data_Paid_23!$C$4:$C$2114,Raw_Data_Paid_23!$C$4:$C$2114,1)= 1,1,0)</f>
        <v>0</v>
      </c>
      <c r="O4506" t="str">
        <f>IF(M4506=$W$7,IF(AND(N4506,_xlfn.XLOOKUP(C4506,Raw_Data_OS_23!$C$7:$C$4518,Raw_Data_OS_23!$G$7:$G$4518,0)=G4506),"A",IF(_xlfn.XLOOKUP(C4506,Raw_Data_Paid_23!$C$4:$C$2114,Raw_Data_Paid_23!$C$4:$C$2114,"B1")="B1","B1","B2")),IF(_xlfn.XLOOKUP(C4506,Raw_Data_Paid_23!$C$4:$C$2114,Raw_Data_Paid_23!$C$4:$C$2114,"C1")="C1","C1","C2"))</f>
        <v>C2</v>
      </c>
      <c r="P4506" t="str">
        <f t="shared" si="120"/>
        <v>2022C2Motor Commercial</v>
      </c>
    </row>
    <row r="4507" spans="3:16" x14ac:dyDescent="0.35">
      <c r="C4507" s="6" t="s">
        <v>6952</v>
      </c>
      <c r="D4507" s="7" t="s">
        <v>6914</v>
      </c>
      <c r="E4507" s="7" t="s">
        <v>6953</v>
      </c>
      <c r="F4507" s="8" t="s">
        <v>4263</v>
      </c>
      <c r="G4507" s="9">
        <v>50000</v>
      </c>
      <c r="H4507" s="10">
        <v>2022</v>
      </c>
      <c r="I4507" s="10">
        <v>2022</v>
      </c>
      <c r="J4507" s="11" t="s">
        <v>6825</v>
      </c>
      <c r="K4507" s="12">
        <v>50000</v>
      </c>
      <c r="L4507" s="12">
        <v>1</v>
      </c>
      <c r="M4507" s="33" t="str">
        <f>IF(_xlfn.XLOOKUP(C4507,Raw_Data_OS_23!$C$7:$C$4518,Raw_Data_OS_23!$G$7:$G$4518,"Paid/ Closed")="Paid/ Closed","Paid/ Closed", "Still_Outstanding")</f>
        <v>Still_Outstanding</v>
      </c>
      <c r="N4507" s="33">
        <f>IF(_xlfn.XLOOKUP(C4507,Raw_Data_Paid_23!$C$4:$C$2114,Raw_Data_Paid_23!$C$4:$C$2114,1)= 1,1,0)</f>
        <v>1</v>
      </c>
      <c r="O4507" t="str">
        <f>IF(M4507=$W$7,IF(AND(N4507,_xlfn.XLOOKUP(C4507,Raw_Data_OS_23!$C$7:$C$4518,Raw_Data_OS_23!$G$7:$G$4518,0)=G4507),"A",IF(_xlfn.XLOOKUP(C4507,Raw_Data_Paid_23!$C$4:$C$2114,Raw_Data_Paid_23!$C$4:$C$2114,"B1")="B1","B1","B2")),IF(_xlfn.XLOOKUP(C4507,Raw_Data_Paid_23!$C$4:$C$2114,Raw_Data_Paid_23!$C$4:$C$2114,"C1")="C1","C1","C2"))</f>
        <v>A</v>
      </c>
      <c r="P4507" t="str">
        <f t="shared" si="120"/>
        <v>2022APersonal Accident</v>
      </c>
    </row>
    <row r="4508" spans="3:16" x14ac:dyDescent="0.35">
      <c r="C4508" s="6" t="s">
        <v>6954</v>
      </c>
      <c r="D4508" s="7" t="s">
        <v>6767</v>
      </c>
      <c r="E4508" s="7" t="s">
        <v>6848</v>
      </c>
      <c r="F4508" s="8" t="s">
        <v>3908</v>
      </c>
      <c r="G4508" s="9">
        <v>50000</v>
      </c>
      <c r="H4508" s="10">
        <v>2022</v>
      </c>
      <c r="I4508" s="10">
        <v>2022</v>
      </c>
      <c r="J4508" s="11" t="s">
        <v>6643</v>
      </c>
      <c r="K4508" s="12">
        <v>50000</v>
      </c>
      <c r="L4508" s="12">
        <v>1</v>
      </c>
      <c r="M4508" s="33" t="str">
        <f>IF(_xlfn.XLOOKUP(C4508,Raw_Data_OS_23!$C$7:$C$4518,Raw_Data_OS_23!$G$7:$G$4518,"Paid/ Closed")="Paid/ Closed","Paid/ Closed", "Still_Outstanding")</f>
        <v>Still_Outstanding</v>
      </c>
      <c r="N4508" s="33">
        <f>IF(_xlfn.XLOOKUP(C4508,Raw_Data_Paid_23!$C$4:$C$2114,Raw_Data_Paid_23!$C$4:$C$2114,1)= 1,1,0)</f>
        <v>1</v>
      </c>
      <c r="O4508" t="str">
        <f>IF(M4508=$W$7,IF(AND(N4508,_xlfn.XLOOKUP(C4508,Raw_Data_OS_23!$C$7:$C$4518,Raw_Data_OS_23!$G$7:$G$4518,0)=G4508),"A",IF(_xlfn.XLOOKUP(C4508,Raw_Data_Paid_23!$C$4:$C$2114,Raw_Data_Paid_23!$C$4:$C$2114,"B1")="B1","B1","B2")),IF(_xlfn.XLOOKUP(C4508,Raw_Data_Paid_23!$C$4:$C$2114,Raw_Data_Paid_23!$C$4:$C$2114,"C1")="C1","C1","C2"))</f>
        <v>A</v>
      </c>
      <c r="P4508" t="str">
        <f t="shared" si="120"/>
        <v>2022AMotor Commercial</v>
      </c>
    </row>
    <row r="4509" spans="3:16" x14ac:dyDescent="0.35">
      <c r="C4509" s="6" t="s">
        <v>6955</v>
      </c>
      <c r="D4509" s="7" t="s">
        <v>6956</v>
      </c>
      <c r="E4509" s="7" t="s">
        <v>6957</v>
      </c>
      <c r="F4509" s="8" t="s">
        <v>3910</v>
      </c>
      <c r="G4509" s="9">
        <v>100000</v>
      </c>
      <c r="H4509" s="10">
        <v>2022</v>
      </c>
      <c r="I4509" s="10">
        <v>2022</v>
      </c>
      <c r="J4509" s="11" t="s">
        <v>6825</v>
      </c>
      <c r="K4509" s="12">
        <v>100000</v>
      </c>
      <c r="L4509" s="12">
        <v>1</v>
      </c>
      <c r="M4509" s="33" t="str">
        <f>IF(_xlfn.XLOOKUP(C4509,Raw_Data_OS_23!$C$7:$C$4518,Raw_Data_OS_23!$G$7:$G$4518,"Paid/ Closed")="Paid/ Closed","Paid/ Closed", "Still_Outstanding")</f>
        <v>Still_Outstanding</v>
      </c>
      <c r="N4509" s="33">
        <f>IF(_xlfn.XLOOKUP(C4509,Raw_Data_Paid_23!$C$4:$C$2114,Raw_Data_Paid_23!$C$4:$C$2114,1)= 1,1,0)</f>
        <v>1</v>
      </c>
      <c r="O4509" t="str">
        <f>IF(M4509=$W$7,IF(AND(N4509,_xlfn.XLOOKUP(C4509,Raw_Data_OS_23!$C$7:$C$4518,Raw_Data_OS_23!$G$7:$G$4518,0)=G4509),"A",IF(_xlfn.XLOOKUP(C4509,Raw_Data_Paid_23!$C$4:$C$2114,Raw_Data_Paid_23!$C$4:$C$2114,"B1")="B1","B1","B2")),IF(_xlfn.XLOOKUP(C4509,Raw_Data_Paid_23!$C$4:$C$2114,Raw_Data_Paid_23!$C$4:$C$2114,"C1")="C1","C1","C2"))</f>
        <v>A</v>
      </c>
      <c r="P4509" t="str">
        <f t="shared" si="120"/>
        <v>2022AMotor Private</v>
      </c>
    </row>
    <row r="4510" spans="3:16" x14ac:dyDescent="0.35">
      <c r="C4510" s="6" t="s">
        <v>6958</v>
      </c>
      <c r="D4510" s="7" t="s">
        <v>6959</v>
      </c>
      <c r="E4510" s="7" t="s">
        <v>6960</v>
      </c>
      <c r="F4510" s="8" t="s">
        <v>3910</v>
      </c>
      <c r="G4510" s="9">
        <v>100000</v>
      </c>
      <c r="H4510" s="10">
        <v>2022</v>
      </c>
      <c r="I4510" s="10">
        <v>2022</v>
      </c>
      <c r="J4510" s="11" t="s">
        <v>6825</v>
      </c>
      <c r="K4510" s="12">
        <v>100000</v>
      </c>
      <c r="L4510" s="12">
        <v>1</v>
      </c>
      <c r="M4510" s="33" t="str">
        <f>IF(_xlfn.XLOOKUP(C4510,Raw_Data_OS_23!$C$7:$C$4518,Raw_Data_OS_23!$G$7:$G$4518,"Paid/ Closed")="Paid/ Closed","Paid/ Closed", "Still_Outstanding")</f>
        <v>Still_Outstanding</v>
      </c>
      <c r="N4510" s="33">
        <f>IF(_xlfn.XLOOKUP(C4510,Raw_Data_Paid_23!$C$4:$C$2114,Raw_Data_Paid_23!$C$4:$C$2114,1)= 1,1,0)</f>
        <v>1</v>
      </c>
      <c r="O4510" t="str">
        <f>IF(M4510=$W$7,IF(AND(N4510,_xlfn.XLOOKUP(C4510,Raw_Data_OS_23!$C$7:$C$4518,Raw_Data_OS_23!$G$7:$G$4518,0)=G4510),"A",IF(_xlfn.XLOOKUP(C4510,Raw_Data_Paid_23!$C$4:$C$2114,Raw_Data_Paid_23!$C$4:$C$2114,"B1")="B1","B1","B2")),IF(_xlfn.XLOOKUP(C4510,Raw_Data_Paid_23!$C$4:$C$2114,Raw_Data_Paid_23!$C$4:$C$2114,"C1")="C1","C1","C2"))</f>
        <v>B1</v>
      </c>
      <c r="P4510" t="str">
        <f t="shared" si="120"/>
        <v>2022B1Motor Private</v>
      </c>
    </row>
    <row r="4511" spans="3:16" x14ac:dyDescent="0.35">
      <c r="C4511" s="6" t="s">
        <v>6961</v>
      </c>
      <c r="D4511" s="7" t="s">
        <v>6942</v>
      </c>
      <c r="E4511" s="7" t="s">
        <v>6962</v>
      </c>
      <c r="F4511" s="8" t="s">
        <v>3910</v>
      </c>
      <c r="G4511" s="9">
        <v>7000</v>
      </c>
      <c r="H4511" s="10">
        <v>2022</v>
      </c>
      <c r="I4511" s="10">
        <v>2022</v>
      </c>
      <c r="J4511" s="11" t="s">
        <v>6825</v>
      </c>
      <c r="K4511" s="12">
        <v>7000</v>
      </c>
      <c r="L4511" s="12">
        <v>1</v>
      </c>
      <c r="M4511" s="33" t="str">
        <f>IF(_xlfn.XLOOKUP(C4511,Raw_Data_OS_23!$C$7:$C$4518,Raw_Data_OS_23!$G$7:$G$4518,"Paid/ Closed")="Paid/ Closed","Paid/ Closed", "Still_Outstanding")</f>
        <v>Paid/ Closed</v>
      </c>
      <c r="N4511" s="33">
        <f>IF(_xlfn.XLOOKUP(C4511,Raw_Data_Paid_23!$C$4:$C$2114,Raw_Data_Paid_23!$C$4:$C$2114,1)= 1,1,0)</f>
        <v>0</v>
      </c>
      <c r="O4511" t="str">
        <f>IF(M4511=$W$7,IF(AND(N4511,_xlfn.XLOOKUP(C4511,Raw_Data_OS_23!$C$7:$C$4518,Raw_Data_OS_23!$G$7:$G$4518,0)=G4511),"A",IF(_xlfn.XLOOKUP(C4511,Raw_Data_Paid_23!$C$4:$C$2114,Raw_Data_Paid_23!$C$4:$C$2114,"B1")="B1","B1","B2")),IF(_xlfn.XLOOKUP(C4511,Raw_Data_Paid_23!$C$4:$C$2114,Raw_Data_Paid_23!$C$4:$C$2114,"C1")="C1","C1","C2"))</f>
        <v>C2</v>
      </c>
      <c r="P4511" t="str">
        <f t="shared" si="120"/>
        <v>2022C2Motor Private</v>
      </c>
    </row>
    <row r="4512" spans="3:16" x14ac:dyDescent="0.35">
      <c r="C4512" s="6" t="s">
        <v>6963</v>
      </c>
      <c r="D4512" s="7" t="s">
        <v>6960</v>
      </c>
      <c r="E4512" s="7" t="s">
        <v>6962</v>
      </c>
      <c r="F4512" s="8" t="s">
        <v>3910</v>
      </c>
      <c r="G4512" s="9">
        <v>100000</v>
      </c>
      <c r="H4512" s="10">
        <v>2022</v>
      </c>
      <c r="I4512" s="10">
        <v>2022</v>
      </c>
      <c r="J4512" s="11" t="s">
        <v>6825</v>
      </c>
      <c r="K4512" s="12">
        <v>100000</v>
      </c>
      <c r="L4512" s="12">
        <v>1</v>
      </c>
      <c r="M4512" s="33" t="str">
        <f>IF(_xlfn.XLOOKUP(C4512,Raw_Data_OS_23!$C$7:$C$4518,Raw_Data_OS_23!$G$7:$G$4518,"Paid/ Closed")="Paid/ Closed","Paid/ Closed", "Still_Outstanding")</f>
        <v>Still_Outstanding</v>
      </c>
      <c r="N4512" s="33">
        <f>IF(_xlfn.XLOOKUP(C4512,Raw_Data_Paid_23!$C$4:$C$2114,Raw_Data_Paid_23!$C$4:$C$2114,1)= 1,1,0)</f>
        <v>0</v>
      </c>
      <c r="O4512" t="str">
        <f>IF(M4512=$W$7,IF(AND(N4512,_xlfn.XLOOKUP(C4512,Raw_Data_OS_23!$C$7:$C$4518,Raw_Data_OS_23!$G$7:$G$4518,0)=G4512),"A",IF(_xlfn.XLOOKUP(C4512,Raw_Data_Paid_23!$C$4:$C$2114,Raw_Data_Paid_23!$C$4:$C$2114,"B1")="B1","B1","B2")),IF(_xlfn.XLOOKUP(C4512,Raw_Data_Paid_23!$C$4:$C$2114,Raw_Data_Paid_23!$C$4:$C$2114,"C1")="C1","C1","C2"))</f>
        <v>B2</v>
      </c>
      <c r="P4512" t="str">
        <f t="shared" si="120"/>
        <v>2022B2Motor Private</v>
      </c>
    </row>
    <row r="4513" spans="3:16" x14ac:dyDescent="0.35">
      <c r="C4513" s="6" t="s">
        <v>6964</v>
      </c>
      <c r="D4513" s="7" t="s">
        <v>6965</v>
      </c>
      <c r="E4513" s="7" t="s">
        <v>6966</v>
      </c>
      <c r="F4513" s="8" t="s">
        <v>3910</v>
      </c>
      <c r="G4513" s="9">
        <v>100000</v>
      </c>
      <c r="H4513" s="10">
        <v>2022</v>
      </c>
      <c r="I4513" s="10">
        <v>2022</v>
      </c>
      <c r="J4513" s="11" t="s">
        <v>6825</v>
      </c>
      <c r="K4513" s="12">
        <v>100000</v>
      </c>
      <c r="L4513" s="12">
        <v>1</v>
      </c>
      <c r="M4513" s="33" t="str">
        <f>IF(_xlfn.XLOOKUP(C4513,Raw_Data_OS_23!$C$7:$C$4518,Raw_Data_OS_23!$G$7:$G$4518,"Paid/ Closed")="Paid/ Closed","Paid/ Closed", "Still_Outstanding")</f>
        <v>Still_Outstanding</v>
      </c>
      <c r="N4513" s="33">
        <f>IF(_xlfn.XLOOKUP(C4513,Raw_Data_Paid_23!$C$4:$C$2114,Raw_Data_Paid_23!$C$4:$C$2114,1)= 1,1,0)</f>
        <v>0</v>
      </c>
      <c r="O4513" t="str">
        <f>IF(M4513=$W$7,IF(AND(N4513,_xlfn.XLOOKUP(C4513,Raw_Data_OS_23!$C$7:$C$4518,Raw_Data_OS_23!$G$7:$G$4518,0)=G4513),"A",IF(_xlfn.XLOOKUP(C4513,Raw_Data_Paid_23!$C$4:$C$2114,Raw_Data_Paid_23!$C$4:$C$2114,"B1")="B1","B1","B2")),IF(_xlfn.XLOOKUP(C4513,Raw_Data_Paid_23!$C$4:$C$2114,Raw_Data_Paid_23!$C$4:$C$2114,"C1")="C1","C1","C2"))</f>
        <v>B2</v>
      </c>
      <c r="P4513" t="str">
        <f t="shared" si="120"/>
        <v>2022B2Motor Private</v>
      </c>
    </row>
    <row r="4514" spans="3:16" x14ac:dyDescent="0.35">
      <c r="C4514" s="6" t="s">
        <v>6967</v>
      </c>
      <c r="D4514" s="7" t="s">
        <v>6965</v>
      </c>
      <c r="E4514" s="7" t="s">
        <v>6968</v>
      </c>
      <c r="F4514" s="8" t="s">
        <v>3910</v>
      </c>
      <c r="G4514" s="9">
        <v>100000</v>
      </c>
      <c r="H4514" s="10">
        <v>2022</v>
      </c>
      <c r="I4514" s="10">
        <v>2022</v>
      </c>
      <c r="J4514" s="11" t="s">
        <v>6825</v>
      </c>
      <c r="K4514" s="12">
        <v>100000</v>
      </c>
      <c r="L4514" s="12">
        <v>1</v>
      </c>
      <c r="M4514" s="33" t="str">
        <f>IF(_xlfn.XLOOKUP(C4514,Raw_Data_OS_23!$C$7:$C$4518,Raw_Data_OS_23!$G$7:$G$4518,"Paid/ Closed")="Paid/ Closed","Paid/ Closed", "Still_Outstanding")</f>
        <v>Still_Outstanding</v>
      </c>
      <c r="N4514" s="33">
        <f>IF(_xlfn.XLOOKUP(C4514,Raw_Data_Paid_23!$C$4:$C$2114,Raw_Data_Paid_23!$C$4:$C$2114,1)= 1,1,0)</f>
        <v>1</v>
      </c>
      <c r="O4514" t="str">
        <f>IF(M4514=$W$7,IF(AND(N4514,_xlfn.XLOOKUP(C4514,Raw_Data_OS_23!$C$7:$C$4518,Raw_Data_OS_23!$G$7:$G$4518,0)=G4514),"A",IF(_xlfn.XLOOKUP(C4514,Raw_Data_Paid_23!$C$4:$C$2114,Raw_Data_Paid_23!$C$4:$C$2114,"B1")="B1","B1","B2")),IF(_xlfn.XLOOKUP(C4514,Raw_Data_Paid_23!$C$4:$C$2114,Raw_Data_Paid_23!$C$4:$C$2114,"C1")="C1","C1","C2"))</f>
        <v>A</v>
      </c>
      <c r="P4514" t="str">
        <f t="shared" si="120"/>
        <v>2022AMotor Private</v>
      </c>
    </row>
    <row r="4515" spans="3:16" x14ac:dyDescent="0.35">
      <c r="C4515" s="6" t="s">
        <v>6969</v>
      </c>
      <c r="D4515" s="7" t="s">
        <v>6970</v>
      </c>
      <c r="E4515" s="7" t="s">
        <v>6966</v>
      </c>
      <c r="F4515" s="8" t="s">
        <v>3910</v>
      </c>
      <c r="G4515" s="9">
        <v>30000</v>
      </c>
      <c r="H4515" s="10">
        <v>2022</v>
      </c>
      <c r="I4515" s="10">
        <v>2022</v>
      </c>
      <c r="J4515" s="11" t="s">
        <v>6825</v>
      </c>
      <c r="K4515" s="12">
        <v>30000</v>
      </c>
      <c r="L4515" s="12">
        <v>1</v>
      </c>
      <c r="M4515" s="33" t="str">
        <f>IF(_xlfn.XLOOKUP(C4515,Raw_Data_OS_23!$C$7:$C$4518,Raw_Data_OS_23!$G$7:$G$4518,"Paid/ Closed")="Paid/ Closed","Paid/ Closed", "Still_Outstanding")</f>
        <v>Still_Outstanding</v>
      </c>
      <c r="N4515" s="33">
        <f>IF(_xlfn.XLOOKUP(C4515,Raw_Data_Paid_23!$C$4:$C$2114,Raw_Data_Paid_23!$C$4:$C$2114,1)= 1,1,0)</f>
        <v>1</v>
      </c>
      <c r="O4515" t="str">
        <f>IF(M4515=$W$7,IF(AND(N4515,_xlfn.XLOOKUP(C4515,Raw_Data_OS_23!$C$7:$C$4518,Raw_Data_OS_23!$G$7:$G$4518,0)=G4515),"A",IF(_xlfn.XLOOKUP(C4515,Raw_Data_Paid_23!$C$4:$C$2114,Raw_Data_Paid_23!$C$4:$C$2114,"B1")="B1","B1","B2")),IF(_xlfn.XLOOKUP(C4515,Raw_Data_Paid_23!$C$4:$C$2114,Raw_Data_Paid_23!$C$4:$C$2114,"C1")="C1","C1","C2"))</f>
        <v>A</v>
      </c>
      <c r="P4515" t="str">
        <f t="shared" si="120"/>
        <v>2022AMotor Private</v>
      </c>
    </row>
    <row r="4516" spans="3:16" x14ac:dyDescent="0.35">
      <c r="C4516" s="6" t="s">
        <v>6971</v>
      </c>
      <c r="D4516" s="7" t="s">
        <v>6972</v>
      </c>
      <c r="E4516" s="7" t="s">
        <v>6953</v>
      </c>
      <c r="F4516" s="8" t="s">
        <v>4199</v>
      </c>
      <c r="G4516" s="9">
        <v>82352.941200000001</v>
      </c>
      <c r="H4516" s="10">
        <v>2022</v>
      </c>
      <c r="I4516" s="10">
        <v>2022</v>
      </c>
      <c r="J4516" s="11" t="s">
        <v>6825</v>
      </c>
      <c r="K4516" s="12">
        <v>82352.941200000001</v>
      </c>
      <c r="L4516" s="12">
        <v>1</v>
      </c>
      <c r="M4516" s="33" t="str">
        <f>IF(_xlfn.XLOOKUP(C4516,Raw_Data_OS_23!$C$7:$C$4518,Raw_Data_OS_23!$G$7:$G$4518,"Paid/ Closed")="Paid/ Closed","Paid/ Closed", "Still_Outstanding")</f>
        <v>Still_Outstanding</v>
      </c>
      <c r="N4516" s="33">
        <f>IF(_xlfn.XLOOKUP(C4516,Raw_Data_Paid_23!$C$4:$C$2114,Raw_Data_Paid_23!$C$4:$C$2114,1)= 1,1,0)</f>
        <v>1</v>
      </c>
      <c r="O4516" t="str">
        <f>IF(M4516=$W$7,IF(AND(N4516,_xlfn.XLOOKUP(C4516,Raw_Data_OS_23!$C$7:$C$4518,Raw_Data_OS_23!$G$7:$G$4518,0)=G4516),"A",IF(_xlfn.XLOOKUP(C4516,Raw_Data_Paid_23!$C$4:$C$2114,Raw_Data_Paid_23!$C$4:$C$2114,"B1")="B1","B1","B2")),IF(_xlfn.XLOOKUP(C4516,Raw_Data_Paid_23!$C$4:$C$2114,Raw_Data_Paid_23!$C$4:$C$2114,"C1")="C1","C1","C2"))</f>
        <v>B1</v>
      </c>
      <c r="P4516" t="str">
        <f t="shared" si="120"/>
        <v>2022B1Theft</v>
      </c>
    </row>
  </sheetData>
  <autoFilter ref="C4:P4516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C1:AC4518"/>
  <sheetViews>
    <sheetView showGridLines="0" topLeftCell="G1" zoomScale="126" workbookViewId="0">
      <selection activeCell="L14" sqref="L14"/>
    </sheetView>
  </sheetViews>
  <sheetFormatPr defaultColWidth="9.08984375" defaultRowHeight="14.5" x14ac:dyDescent="0.35"/>
  <cols>
    <col min="1" max="2" width="9.08984375" style="18"/>
    <col min="3" max="3" width="21" style="18" customWidth="1"/>
    <col min="4" max="6" width="9.08984375" style="18"/>
    <col min="7" max="7" width="16.1796875" style="18" customWidth="1"/>
    <col min="8" max="12" width="9.08984375" style="18"/>
    <col min="13" max="13" width="22.6328125" style="18" customWidth="1"/>
    <col min="14" max="14" width="13.453125" style="18" bestFit="1" customWidth="1"/>
    <col min="15" max="20" width="9.08984375" style="18"/>
    <col min="21" max="21" width="13.453125" style="18" bestFit="1" customWidth="1"/>
    <col min="22" max="24" width="9.08984375" style="18"/>
    <col min="25" max="25" width="22.54296875" style="18" bestFit="1" customWidth="1"/>
    <col min="26" max="26" width="16.453125" style="18" bestFit="1" customWidth="1"/>
    <col min="27" max="27" width="9.08984375" style="18"/>
    <col min="28" max="28" width="24.54296875" style="18" bestFit="1" customWidth="1"/>
    <col min="29" max="29" width="13" style="18" bestFit="1" customWidth="1"/>
    <col min="30" max="16384" width="9.08984375" style="18"/>
  </cols>
  <sheetData>
    <row r="1" spans="3:29" x14ac:dyDescent="0.35">
      <c r="M1" s="18" t="s">
        <v>5</v>
      </c>
      <c r="N1" s="18">
        <v>2023</v>
      </c>
    </row>
    <row r="2" spans="3:29" x14ac:dyDescent="0.35">
      <c r="N2" s="55" t="s">
        <v>6993</v>
      </c>
    </row>
    <row r="4" spans="3:29" x14ac:dyDescent="0.35">
      <c r="N4" s="19"/>
    </row>
    <row r="5" spans="3:29" x14ac:dyDescent="0.35">
      <c r="C5" s="18">
        <f>COUNTA(C7:C3759)</f>
        <v>3753</v>
      </c>
      <c r="G5" s="20">
        <f>SUM(G7:G4518)</f>
        <v>773963580.97128999</v>
      </c>
      <c r="N5" s="21"/>
      <c r="Y5" s="175" t="s">
        <v>7013</v>
      </c>
      <c r="Z5" t="s">
        <v>7056</v>
      </c>
    </row>
    <row r="6" spans="3:29" ht="15" thickBot="1" x14ac:dyDescent="0.4">
      <c r="C6" s="22" t="s">
        <v>0</v>
      </c>
      <c r="D6" s="22" t="s">
        <v>1</v>
      </c>
      <c r="E6" s="22" t="s">
        <v>2</v>
      </c>
      <c r="F6" s="22" t="s">
        <v>3</v>
      </c>
      <c r="G6" s="13" t="s">
        <v>4</v>
      </c>
      <c r="H6" s="13" t="s">
        <v>8</v>
      </c>
      <c r="I6" s="23" t="s">
        <v>9</v>
      </c>
      <c r="J6" s="24" t="s">
        <v>5</v>
      </c>
      <c r="K6" s="24" t="s">
        <v>6</v>
      </c>
      <c r="L6" s="24" t="s">
        <v>7</v>
      </c>
      <c r="M6" s="25" t="s">
        <v>6974</v>
      </c>
      <c r="N6" s="34" t="s">
        <v>7013</v>
      </c>
      <c r="O6" s="25" t="s">
        <v>6973</v>
      </c>
    </row>
    <row r="7" spans="3:29" ht="15" thickTop="1" x14ac:dyDescent="0.35">
      <c r="C7" s="26" t="s">
        <v>525</v>
      </c>
      <c r="D7" s="14">
        <v>44121</v>
      </c>
      <c r="E7" s="14">
        <v>44127</v>
      </c>
      <c r="F7" s="27" t="s">
        <v>3908</v>
      </c>
      <c r="G7" s="28">
        <v>0</v>
      </c>
      <c r="H7" s="29">
        <v>2000000</v>
      </c>
      <c r="I7" s="29">
        <v>1</v>
      </c>
      <c r="J7" s="30">
        <v>2020</v>
      </c>
      <c r="K7" s="30">
        <v>2020</v>
      </c>
      <c r="L7" s="31" t="s">
        <v>11</v>
      </c>
      <c r="M7" s="32" t="str">
        <f>IF(_xlfn.XLOOKUP(C7,'Raw Data_OS_22'!$C$5:$C$4516,'Raw Data_OS_22'!$G$5:$G$4516,"New_Claim/ Reopening")= "New_Claim/ Reopening","New_Claim/ Reopening","Old_Claim")</f>
        <v>Old_Claim</v>
      </c>
      <c r="N7" s="18" t="str">
        <f>IF(M7=$N$2,IF(J7=$N$1,"E1","D"),_xlfn.XLOOKUP(C7,'Raw Data_OS_22'!$C$5:$C$4516,'Raw Data_OS_22'!$O$5:$O$4516))</f>
        <v>B1</v>
      </c>
      <c r="S7" s="18" t="s">
        <v>6990</v>
      </c>
      <c r="T7" s="18">
        <f>COUNTIFS($M$7:$M$4518,S7)</f>
        <v>3404</v>
      </c>
      <c r="U7" s="19">
        <f>T7/$T$9</f>
        <v>0.90700772715161204</v>
      </c>
      <c r="Y7" s="175" t="s">
        <v>7141</v>
      </c>
      <c r="Z7" t="s">
        <v>7143</v>
      </c>
      <c r="AA7"/>
      <c r="AB7" s="62" t="s">
        <v>7141</v>
      </c>
      <c r="AC7" s="62" t="s">
        <v>7143</v>
      </c>
    </row>
    <row r="8" spans="3:29" x14ac:dyDescent="0.35">
      <c r="C8" s="26" t="s">
        <v>7193</v>
      </c>
      <c r="D8" s="14">
        <v>44663</v>
      </c>
      <c r="E8" s="14">
        <v>44664</v>
      </c>
      <c r="F8" s="27" t="s">
        <v>658</v>
      </c>
      <c r="G8" s="28">
        <v>810000</v>
      </c>
      <c r="H8" s="29">
        <v>2767699</v>
      </c>
      <c r="I8" s="29">
        <v>1</v>
      </c>
      <c r="J8" s="30">
        <v>2022</v>
      </c>
      <c r="K8" s="30">
        <v>2022</v>
      </c>
      <c r="L8" s="31" t="s">
        <v>6406</v>
      </c>
      <c r="M8" s="32" t="str">
        <f>IF(_xlfn.XLOOKUP(C8,'Raw Data_OS_22'!$C$5:$C$4516,'Raw Data_OS_22'!$G$5:$G$4516,"New_Claim/ Reopening")= "New_Claim/ Reopening","New_Claim/ Reopening","Old_Claim")</f>
        <v>New_Claim/ Reopening</v>
      </c>
      <c r="N8" s="18" t="str">
        <f>IF(M8=$N$2,IF(J8=$N$1,"E1","D"),_xlfn.XLOOKUP(C8,'Raw Data_OS_22'!$C$5:$C$4516,'Raw Data_OS_22'!$O$5:$O$4516))</f>
        <v>D</v>
      </c>
      <c r="S8" s="18" t="s">
        <v>6993</v>
      </c>
      <c r="T8" s="18">
        <f>COUNTIFS($M$7:$M$4518,S8)</f>
        <v>349</v>
      </c>
      <c r="U8" s="19">
        <f>T8/$T$9</f>
        <v>9.2992272848387958E-2</v>
      </c>
      <c r="Y8" s="176" t="s">
        <v>4195</v>
      </c>
      <c r="Z8" s="16">
        <v>100000</v>
      </c>
      <c r="AA8"/>
      <c r="AB8" s="18" t="s">
        <v>4195</v>
      </c>
      <c r="AC8" s="21">
        <v>100000</v>
      </c>
    </row>
    <row r="9" spans="3:29" x14ac:dyDescent="0.35">
      <c r="C9" s="26" t="s">
        <v>304</v>
      </c>
      <c r="D9" s="14">
        <v>44010</v>
      </c>
      <c r="E9" s="14">
        <v>44010</v>
      </c>
      <c r="F9" s="27" t="s">
        <v>3910</v>
      </c>
      <c r="G9" s="28">
        <v>92500</v>
      </c>
      <c r="H9" s="29">
        <v>1968360</v>
      </c>
      <c r="I9" s="29">
        <v>1</v>
      </c>
      <c r="J9" s="30">
        <v>2020</v>
      </c>
      <c r="K9" s="30">
        <v>2020</v>
      </c>
      <c r="L9" s="31" t="s">
        <v>33</v>
      </c>
      <c r="M9" s="32" t="str">
        <f>IF(_xlfn.XLOOKUP(C9,'Raw Data_OS_22'!$C$5:$C$4516,'Raw Data_OS_22'!$G$5:$G$4516,"New_Claim/ Reopening")= "New_Claim/ Reopening","New_Claim/ Reopening","Old_Claim")</f>
        <v>Old_Claim</v>
      </c>
      <c r="N9" s="18" t="str">
        <f>IF(M9=$N$2,IF(J9=$N$1,"E1","D"),_xlfn.XLOOKUP(C9,'Raw Data_OS_22'!$C$5:$C$4516,'Raw Data_OS_22'!$O$5:$O$4516))</f>
        <v>B1</v>
      </c>
      <c r="T9" s="18">
        <f>SUM(T7:T8)</f>
        <v>3753</v>
      </c>
      <c r="Y9" s="176" t="s">
        <v>4238</v>
      </c>
      <c r="Z9" s="16">
        <v>106815</v>
      </c>
      <c r="AA9"/>
      <c r="AB9" s="18" t="s">
        <v>4238</v>
      </c>
      <c r="AC9" s="21">
        <v>106815</v>
      </c>
    </row>
    <row r="10" spans="3:29" x14ac:dyDescent="0.35">
      <c r="C10" s="26" t="s">
        <v>1170</v>
      </c>
      <c r="D10" s="14">
        <v>44027</v>
      </c>
      <c r="E10" s="14">
        <v>44027</v>
      </c>
      <c r="F10" s="27" t="s">
        <v>658</v>
      </c>
      <c r="G10" s="28">
        <v>0</v>
      </c>
      <c r="H10" s="29">
        <v>1750000</v>
      </c>
      <c r="I10" s="29">
        <v>1</v>
      </c>
      <c r="J10" s="30">
        <v>2020</v>
      </c>
      <c r="K10" s="30">
        <v>2020</v>
      </c>
      <c r="L10" s="31" t="s">
        <v>35</v>
      </c>
      <c r="M10" s="32" t="str">
        <f>IF(_xlfn.XLOOKUP(C10,'Raw Data_OS_22'!$C$5:$C$4516,'Raw Data_OS_22'!$G$5:$G$4516,"New_Claim/ Reopening")= "New_Claim/ Reopening","New_Claim/ Reopening","Old_Claim")</f>
        <v>Old_Claim</v>
      </c>
      <c r="N10" s="18" t="str">
        <f>IF(M10=$N$2,IF(J10=$N$1,"E1","D"),_xlfn.XLOOKUP(C10,'Raw Data_OS_22'!$C$5:$C$4516,'Raw Data_OS_22'!$O$5:$O$4516))</f>
        <v>B2</v>
      </c>
      <c r="Q10" s="18" t="s">
        <v>6990</v>
      </c>
      <c r="Y10" s="176" t="s">
        <v>4248</v>
      </c>
      <c r="Z10" s="16">
        <v>4580000</v>
      </c>
      <c r="AA10"/>
      <c r="AB10" s="18" t="s">
        <v>4248</v>
      </c>
      <c r="AC10" s="21">
        <v>4580000</v>
      </c>
    </row>
    <row r="11" spans="3:29" x14ac:dyDescent="0.35">
      <c r="C11" s="26" t="s">
        <v>3868</v>
      </c>
      <c r="D11" s="14">
        <v>44001</v>
      </c>
      <c r="E11" s="14">
        <v>44001</v>
      </c>
      <c r="F11" s="27" t="s">
        <v>3908</v>
      </c>
      <c r="G11" s="28">
        <v>0</v>
      </c>
      <c r="H11" s="29">
        <v>1742000</v>
      </c>
      <c r="I11" s="29">
        <v>1</v>
      </c>
      <c r="J11" s="30">
        <v>2020</v>
      </c>
      <c r="K11" s="30">
        <v>2020</v>
      </c>
      <c r="L11" s="31" t="s">
        <v>33</v>
      </c>
      <c r="M11" s="32" t="str">
        <f>IF(_xlfn.XLOOKUP(C11,'Raw Data_OS_22'!$C$5:$C$4516,'Raw Data_OS_22'!$G$5:$G$4516,"New_Claim/ Reopening")= "New_Claim/ Reopening","New_Claim/ Reopening","Old_Claim")</f>
        <v>Old_Claim</v>
      </c>
      <c r="N11" s="18" t="str">
        <f>IF(M11=$N$2,IF(J11=$N$1,"E1","D"),_xlfn.XLOOKUP(C11,'Raw Data_OS_22'!$C$5:$C$4516,'Raw Data_OS_22'!$O$5:$O$4516))</f>
        <v>A</v>
      </c>
      <c r="Q11" s="18" t="s">
        <v>6993</v>
      </c>
      <c r="Y11" s="176" t="s">
        <v>4244</v>
      </c>
      <c r="Z11" s="16">
        <v>1941500</v>
      </c>
      <c r="AA11"/>
      <c r="AB11" s="18" t="s">
        <v>4244</v>
      </c>
      <c r="AC11" s="21">
        <v>1941500</v>
      </c>
    </row>
    <row r="12" spans="3:29" x14ac:dyDescent="0.35">
      <c r="C12" s="26" t="s">
        <v>773</v>
      </c>
      <c r="D12" s="14">
        <v>43969</v>
      </c>
      <c r="E12" s="14">
        <v>43969</v>
      </c>
      <c r="F12" s="27" t="s">
        <v>3908</v>
      </c>
      <c r="G12" s="28">
        <v>12540</v>
      </c>
      <c r="H12" s="29">
        <v>1750000</v>
      </c>
      <c r="I12" s="29">
        <v>1</v>
      </c>
      <c r="J12" s="30">
        <v>2020</v>
      </c>
      <c r="K12" s="30">
        <v>2020</v>
      </c>
      <c r="L12" s="31" t="s">
        <v>33</v>
      </c>
      <c r="M12" s="32" t="str">
        <f>IF(_xlfn.XLOOKUP(C12,'Raw Data_OS_22'!$C$5:$C$4516,'Raw Data_OS_22'!$G$5:$G$4516,"New_Claim/ Reopening")= "New_Claim/ Reopening","New_Claim/ Reopening","Old_Claim")</f>
        <v>Old_Claim</v>
      </c>
      <c r="N12" s="18" t="str">
        <f>IF(M12=$N$2,IF(J12=$N$1,"E1","D"),_xlfn.XLOOKUP(C12,'Raw Data_OS_22'!$C$5:$C$4516,'Raw Data_OS_22'!$O$5:$O$4516))</f>
        <v>B1</v>
      </c>
      <c r="R12" s="18" t="str" cm="1">
        <f t="array" ref="R12:R16">_xlfn.UNIQUE(N7:N3759)</f>
        <v>B1</v>
      </c>
      <c r="S12" s="18" t="s">
        <v>6977</v>
      </c>
      <c r="T12" s="18">
        <f>COUNTIFS($N$7:$N$4518,S12)</f>
        <v>800</v>
      </c>
      <c r="U12" s="21">
        <f>SUMIFS($G$7:$G$4518,$N$7:$N$4518,S12)</f>
        <v>189399771.81327996</v>
      </c>
      <c r="V12" s="19">
        <f>T12/$T$19</f>
        <v>0.21316280309086064</v>
      </c>
      <c r="Y12" s="176" t="s">
        <v>3908</v>
      </c>
      <c r="Z12" s="16">
        <v>6732138</v>
      </c>
      <c r="AA12"/>
      <c r="AB12" s="18" t="s">
        <v>3908</v>
      </c>
      <c r="AC12" s="21">
        <v>6732138</v>
      </c>
    </row>
    <row r="13" spans="3:29" x14ac:dyDescent="0.35">
      <c r="C13" s="26" t="s">
        <v>6018</v>
      </c>
      <c r="D13" s="14">
        <v>44506</v>
      </c>
      <c r="E13" s="14">
        <v>44509</v>
      </c>
      <c r="F13" s="27" t="s">
        <v>3910</v>
      </c>
      <c r="G13" s="28">
        <v>0</v>
      </c>
      <c r="H13" s="29">
        <v>1613920</v>
      </c>
      <c r="I13" s="29">
        <v>1</v>
      </c>
      <c r="J13" s="30">
        <v>2021</v>
      </c>
      <c r="K13" s="30">
        <v>2021</v>
      </c>
      <c r="L13" s="31" t="s">
        <v>3138</v>
      </c>
      <c r="M13" s="32" t="str">
        <f>IF(_xlfn.XLOOKUP(C13,'Raw Data_OS_22'!$C$5:$C$4516,'Raw Data_OS_22'!$G$5:$G$4516,"New_Claim/ Reopening")= "New_Claim/ Reopening","New_Claim/ Reopening","Old_Claim")</f>
        <v>Old_Claim</v>
      </c>
      <c r="N13" s="18" t="str">
        <f>IF(M13=$N$2,IF(J13=$N$1,"E1","D"),_xlfn.XLOOKUP(C13,'Raw Data_OS_22'!$C$5:$C$4516,'Raw Data_OS_22'!$O$5:$O$4516))</f>
        <v>B1</v>
      </c>
      <c r="P13" s="18" t="str" cm="1">
        <f t="array" ref="P13:P17">_xlfn.UNIQUE(N7:N3759)</f>
        <v>B1</v>
      </c>
      <c r="R13" s="18" t="str">
        <v>D</v>
      </c>
      <c r="S13" s="18" t="s">
        <v>6978</v>
      </c>
      <c r="T13" s="18">
        <f t="shared" ref="T13:T18" si="0">COUNTIFS($N$7:$N$4518,S13)</f>
        <v>1933</v>
      </c>
      <c r="U13" s="21">
        <f t="shared" ref="U13:U17" si="1">SUMIFS($G$7:$G$4518,$N$7:$N$4518,S13)</f>
        <v>274855066.80019999</v>
      </c>
      <c r="V13" s="19">
        <f>T13/$T$19</f>
        <v>0.51505462296829208</v>
      </c>
      <c r="Y13" s="176" t="s">
        <v>3910</v>
      </c>
      <c r="Z13" s="16">
        <v>26529830</v>
      </c>
      <c r="AA13"/>
      <c r="AB13" s="18" t="s">
        <v>3910</v>
      </c>
      <c r="AC13" s="21">
        <v>26529830</v>
      </c>
    </row>
    <row r="14" spans="3:29" x14ac:dyDescent="0.35">
      <c r="C14" s="26" t="s">
        <v>3792</v>
      </c>
      <c r="D14" s="14">
        <v>44519</v>
      </c>
      <c r="E14" s="14">
        <v>44532</v>
      </c>
      <c r="F14" s="27" t="s">
        <v>3910</v>
      </c>
      <c r="G14" s="28">
        <v>6860</v>
      </c>
      <c r="H14" s="29">
        <v>1434860</v>
      </c>
      <c r="I14" s="29">
        <v>1</v>
      </c>
      <c r="J14" s="30">
        <v>2021</v>
      </c>
      <c r="K14" s="30">
        <v>2021</v>
      </c>
      <c r="L14" s="31" t="s">
        <v>3138</v>
      </c>
      <c r="M14" s="32" t="str">
        <f>IF(_xlfn.XLOOKUP(C14,'Raw Data_OS_22'!$C$5:$C$4516,'Raw Data_OS_22'!$G$5:$G$4516,"New_Claim/ Reopening")= "New_Claim/ Reopening","New_Claim/ Reopening","Old_Claim")</f>
        <v>Old_Claim</v>
      </c>
      <c r="N14" s="18" t="str">
        <f>IF(M14=$N$2,IF(J14=$N$1,"E1","D"),_xlfn.XLOOKUP(C14,'Raw Data_OS_22'!$C$5:$C$4516,'Raw Data_OS_22'!$O$5:$O$4516))</f>
        <v>B1</v>
      </c>
      <c r="P14" s="18" t="str">
        <v>D</v>
      </c>
      <c r="R14" s="18" t="str">
        <v>B2</v>
      </c>
      <c r="S14" s="18" t="s">
        <v>6982</v>
      </c>
      <c r="T14" s="18">
        <f t="shared" si="0"/>
        <v>671</v>
      </c>
      <c r="U14" s="21">
        <f t="shared" si="1"/>
        <v>223920326.35780999</v>
      </c>
      <c r="V14" s="19">
        <f t="shared" ref="V14:V17" si="2">T14/$T$19</f>
        <v>0.17879030109245936</v>
      </c>
      <c r="Y14" s="176" t="s">
        <v>4263</v>
      </c>
      <c r="Z14" s="16">
        <v>970076</v>
      </c>
      <c r="AA14"/>
      <c r="AB14" s="18" t="s">
        <v>4263</v>
      </c>
      <c r="AC14" s="21">
        <v>970076</v>
      </c>
    </row>
    <row r="15" spans="3:29" x14ac:dyDescent="0.35">
      <c r="C15" s="26" t="s">
        <v>1735</v>
      </c>
      <c r="D15" s="14">
        <v>42315</v>
      </c>
      <c r="E15" s="14">
        <v>42317</v>
      </c>
      <c r="F15" s="27" t="s">
        <v>3908</v>
      </c>
      <c r="G15" s="28">
        <v>349400</v>
      </c>
      <c r="H15" s="29">
        <v>1750000</v>
      </c>
      <c r="I15" s="29">
        <v>1</v>
      </c>
      <c r="J15" s="30">
        <v>2015</v>
      </c>
      <c r="K15" s="30">
        <v>2015</v>
      </c>
      <c r="L15" s="31" t="s">
        <v>1734</v>
      </c>
      <c r="M15" s="32" t="str">
        <f>IF(_xlfn.XLOOKUP(C15,'Raw Data_OS_22'!$C$5:$C$4516,'Raw Data_OS_22'!$G$5:$G$4516,"New_Claim/ Reopening")= "New_Claim/ Reopening","New_Claim/ Reopening","Old_Claim")</f>
        <v>Old_Claim</v>
      </c>
      <c r="N15" s="18" t="str">
        <f>IF(M15=$N$2,IF(J15=$N$1,"E1","D"),_xlfn.XLOOKUP(C15,'Raw Data_OS_22'!$C$5:$C$4516,'Raw Data_OS_22'!$O$5:$O$4516))</f>
        <v>B1</v>
      </c>
      <c r="P15" s="18" t="str">
        <v>B2</v>
      </c>
      <c r="R15" s="18" t="str">
        <v>A</v>
      </c>
      <c r="S15" s="18" t="s">
        <v>6984</v>
      </c>
      <c r="T15" s="18">
        <f t="shared" si="0"/>
        <v>86</v>
      </c>
      <c r="U15" s="21">
        <f t="shared" si="1"/>
        <v>43858922</v>
      </c>
      <c r="V15" s="19">
        <f t="shared" si="2"/>
        <v>2.291500133226752E-2</v>
      </c>
      <c r="Y15" s="176" t="s">
        <v>4199</v>
      </c>
      <c r="Z15" s="16">
        <v>50000</v>
      </c>
      <c r="AA15"/>
      <c r="AB15" s="18" t="s">
        <v>4199</v>
      </c>
      <c r="AC15" s="21">
        <v>50000</v>
      </c>
    </row>
    <row r="16" spans="3:29" x14ac:dyDescent="0.35">
      <c r="C16" s="26" t="s">
        <v>3495</v>
      </c>
      <c r="D16" s="14">
        <v>44007</v>
      </c>
      <c r="E16" s="14">
        <v>44453</v>
      </c>
      <c r="F16" s="27" t="s">
        <v>4214</v>
      </c>
      <c r="G16" s="28">
        <v>0</v>
      </c>
      <c r="H16" s="29">
        <v>1298245.6140000001</v>
      </c>
      <c r="I16" s="29">
        <v>1</v>
      </c>
      <c r="J16" s="30">
        <v>2020</v>
      </c>
      <c r="K16" s="30">
        <v>2021</v>
      </c>
      <c r="L16" s="31" t="s">
        <v>33</v>
      </c>
      <c r="M16" s="32" t="str">
        <f>IF(_xlfn.XLOOKUP(C16,'Raw Data_OS_22'!$C$5:$C$4516,'Raw Data_OS_22'!$G$5:$G$4516,"New_Claim/ Reopening")= "New_Claim/ Reopening","New_Claim/ Reopening","Old_Claim")</f>
        <v>Old_Claim</v>
      </c>
      <c r="N16" s="18" t="str">
        <f>IF(M16=$N$2,IF(J16=$N$1,"E1","D"),_xlfn.XLOOKUP(C16,'Raw Data_OS_22'!$C$5:$C$4516,'Raw Data_OS_22'!$O$5:$O$4516))</f>
        <v>B2</v>
      </c>
      <c r="P16" s="18" t="str">
        <v>A</v>
      </c>
      <c r="R16" s="18" t="str">
        <v>E1</v>
      </c>
      <c r="S16" s="18" t="s">
        <v>7056</v>
      </c>
      <c r="T16" s="18">
        <f t="shared" si="0"/>
        <v>263</v>
      </c>
      <c r="U16" s="21">
        <f t="shared" si="1"/>
        <v>41929494</v>
      </c>
      <c r="V16" s="19">
        <f t="shared" si="2"/>
        <v>7.0077271516120435E-2</v>
      </c>
      <c r="Y16" s="176" t="s">
        <v>658</v>
      </c>
      <c r="Z16" s="16">
        <v>919135</v>
      </c>
      <c r="AA16"/>
      <c r="AB16" s="18" t="s">
        <v>658</v>
      </c>
      <c r="AC16" s="21">
        <v>919135</v>
      </c>
    </row>
    <row r="17" spans="3:29" x14ac:dyDescent="0.35">
      <c r="C17" s="26" t="s">
        <v>161</v>
      </c>
      <c r="D17" s="14">
        <v>43912</v>
      </c>
      <c r="E17" s="14">
        <v>43912</v>
      </c>
      <c r="F17" s="27" t="s">
        <v>3908</v>
      </c>
      <c r="G17" s="28">
        <v>87615</v>
      </c>
      <c r="H17" s="29">
        <v>1378800</v>
      </c>
      <c r="I17" s="29">
        <v>1</v>
      </c>
      <c r="J17" s="30">
        <v>2020</v>
      </c>
      <c r="K17" s="30">
        <v>2020</v>
      </c>
      <c r="L17" s="31" t="s">
        <v>28</v>
      </c>
      <c r="M17" s="32" t="str">
        <f>IF(_xlfn.XLOOKUP(C17,'Raw Data_OS_22'!$C$5:$C$4516,'Raw Data_OS_22'!$G$5:$G$4516,"New_Claim/ Reopening")= "New_Claim/ Reopening","New_Claim/ Reopening","Old_Claim")</f>
        <v>Old_Claim</v>
      </c>
      <c r="N17" s="18" t="str">
        <f>IF(M17=$N$2,IF(J17=$N$1,"E1","D"),_xlfn.XLOOKUP(C17,'Raw Data_OS_22'!$C$5:$C$4516,'Raw Data_OS_22'!$O$5:$O$4516))</f>
        <v>B2</v>
      </c>
      <c r="P17" s="18" t="str">
        <v>E1</v>
      </c>
      <c r="S17" s="18" t="s">
        <v>7008</v>
      </c>
      <c r="T17" s="18">
        <f t="shared" si="0"/>
        <v>0</v>
      </c>
      <c r="U17" s="21">
        <f t="shared" si="1"/>
        <v>0</v>
      </c>
      <c r="V17" s="19">
        <f t="shared" si="2"/>
        <v>0</v>
      </c>
      <c r="Y17" s="176" t="s">
        <v>7142</v>
      </c>
      <c r="Z17" s="16">
        <v>41929494</v>
      </c>
      <c r="AA17"/>
      <c r="AC17" s="21"/>
    </row>
    <row r="18" spans="3:29" x14ac:dyDescent="0.35">
      <c r="C18" s="26" t="s">
        <v>456</v>
      </c>
      <c r="D18" s="14">
        <v>43885</v>
      </c>
      <c r="E18" s="14">
        <v>43885</v>
      </c>
      <c r="F18" s="27" t="s">
        <v>3910</v>
      </c>
      <c r="G18" s="28">
        <v>485930</v>
      </c>
      <c r="H18" s="29">
        <v>1715650</v>
      </c>
      <c r="I18" s="29">
        <v>1</v>
      </c>
      <c r="J18" s="30">
        <v>2020</v>
      </c>
      <c r="K18" s="30">
        <v>2020</v>
      </c>
      <c r="L18" s="31" t="s">
        <v>28</v>
      </c>
      <c r="M18" s="32" t="str">
        <f>IF(_xlfn.XLOOKUP(C18,'Raw Data_OS_22'!$C$5:$C$4516,'Raw Data_OS_22'!$G$5:$G$4516,"New_Claim/ Reopening")= "New_Claim/ Reopening","New_Claim/ Reopening","Old_Claim")</f>
        <v>Old_Claim</v>
      </c>
      <c r="N18" s="18" t="str">
        <f>IF(M18=$N$2,IF(J18=$N$1,"E1","D"),_xlfn.XLOOKUP(C18,'Raw Data_OS_22'!$C$5:$C$4516,'Raw Data_OS_22'!$O$5:$O$4516))</f>
        <v>B2</v>
      </c>
      <c r="S18" s="18" t="s">
        <v>7009</v>
      </c>
      <c r="T18" s="18">
        <f t="shared" si="0"/>
        <v>0</v>
      </c>
      <c r="U18" s="21">
        <f t="shared" ref="U18" si="3">SUMIFS($G$7:$G$4518,$N$7:$N$4518,S18)</f>
        <v>0</v>
      </c>
      <c r="V18" s="19">
        <f>T18/$T$19</f>
        <v>0</v>
      </c>
      <c r="Y18"/>
      <c r="Z18"/>
      <c r="AA18"/>
      <c r="AC18" s="21"/>
    </row>
    <row r="19" spans="3:29" x14ac:dyDescent="0.35">
      <c r="C19" s="26" t="s">
        <v>250</v>
      </c>
      <c r="D19" s="14">
        <v>43646</v>
      </c>
      <c r="E19" s="14">
        <v>43646</v>
      </c>
      <c r="F19" s="27" t="s">
        <v>3908</v>
      </c>
      <c r="G19" s="28">
        <v>0</v>
      </c>
      <c r="H19" s="29">
        <v>1145706</v>
      </c>
      <c r="I19" s="29">
        <v>1</v>
      </c>
      <c r="J19" s="30">
        <v>2019</v>
      </c>
      <c r="K19" s="30">
        <v>2019</v>
      </c>
      <c r="L19" s="31" t="s">
        <v>51</v>
      </c>
      <c r="M19" s="32" t="str">
        <f>IF(_xlfn.XLOOKUP(C19,'Raw Data_OS_22'!$C$5:$C$4516,'Raw Data_OS_22'!$G$5:$G$4516,"New_Claim/ Reopening")= "New_Claim/ Reopening","New_Claim/ Reopening","Old_Claim")</f>
        <v>Old_Claim</v>
      </c>
      <c r="N19" s="18" t="str">
        <f>IF(M19=$N$2,IF(J19=$N$1,"E1","D"),_xlfn.XLOOKUP(C19,'Raw Data_OS_22'!$C$5:$C$4516,'Raw Data_OS_22'!$O$5:$O$4516))</f>
        <v>B1</v>
      </c>
      <c r="T19" s="74">
        <f>SUM(T12:T18)</f>
        <v>3753</v>
      </c>
      <c r="U19" s="74">
        <f>SUM(U12:U18)</f>
        <v>773963580.97128999</v>
      </c>
      <c r="Y19"/>
      <c r="Z19"/>
      <c r="AA19"/>
      <c r="AB19" s="18" t="s">
        <v>7142</v>
      </c>
      <c r="AC19" s="21">
        <v>41929494</v>
      </c>
    </row>
    <row r="20" spans="3:29" x14ac:dyDescent="0.35">
      <c r="C20" s="26" t="s">
        <v>3835</v>
      </c>
      <c r="D20" s="14">
        <v>44409</v>
      </c>
      <c r="E20" s="14">
        <v>44550</v>
      </c>
      <c r="F20" s="27" t="s">
        <v>3908</v>
      </c>
      <c r="G20" s="28">
        <v>1500000</v>
      </c>
      <c r="H20" s="29">
        <v>2500000</v>
      </c>
      <c r="I20" s="29">
        <v>1</v>
      </c>
      <c r="J20" s="30">
        <v>2021</v>
      </c>
      <c r="K20" s="30">
        <v>2021</v>
      </c>
      <c r="L20" s="31" t="s">
        <v>3073</v>
      </c>
      <c r="M20" s="32" t="str">
        <f>IF(_xlfn.XLOOKUP(C20,'Raw Data_OS_22'!$C$5:$C$4516,'Raw Data_OS_22'!$G$5:$G$4516,"New_Claim/ Reopening")= "New_Claim/ Reopening","New_Claim/ Reopening","Old_Claim")</f>
        <v>Old_Claim</v>
      </c>
      <c r="N20" s="18" t="str">
        <f>IF(M20=$N$2,IF(J20=$N$1,"E1","D"),_xlfn.XLOOKUP(C20,'Raw Data_OS_22'!$C$5:$C$4516,'Raw Data_OS_22'!$O$5:$O$4516))</f>
        <v>B2</v>
      </c>
      <c r="Y20"/>
      <c r="Z20"/>
      <c r="AA20"/>
    </row>
    <row r="21" spans="3:29" x14ac:dyDescent="0.35">
      <c r="C21" s="26" t="s">
        <v>1026</v>
      </c>
      <c r="D21" s="14">
        <v>44083</v>
      </c>
      <c r="E21" s="14">
        <v>44083</v>
      </c>
      <c r="F21" s="27" t="s">
        <v>3910</v>
      </c>
      <c r="G21" s="28">
        <v>8590</v>
      </c>
      <c r="H21" s="29">
        <v>900000</v>
      </c>
      <c r="I21" s="29">
        <v>1</v>
      </c>
      <c r="J21" s="30">
        <v>2020</v>
      </c>
      <c r="K21" s="30">
        <v>2020</v>
      </c>
      <c r="L21" s="31" t="s">
        <v>35</v>
      </c>
      <c r="M21" s="32" t="str">
        <f>IF(_xlfn.XLOOKUP(C21,'Raw Data_OS_22'!$C$5:$C$4516,'Raw Data_OS_22'!$G$5:$G$4516,"New_Claim/ Reopening")= "New_Claim/ Reopening","New_Claim/ Reopening","Old_Claim")</f>
        <v>Old_Claim</v>
      </c>
      <c r="N21" s="18" t="str">
        <f>IF(M21=$N$2,IF(J21=$N$1,"E1","D"),_xlfn.XLOOKUP(C21,'Raw Data_OS_22'!$C$5:$C$4516,'Raw Data_OS_22'!$O$5:$O$4516))</f>
        <v>B2</v>
      </c>
      <c r="Y21"/>
      <c r="Z21"/>
      <c r="AA21"/>
    </row>
    <row r="22" spans="3:29" x14ac:dyDescent="0.35">
      <c r="C22" s="26" t="s">
        <v>1634</v>
      </c>
      <c r="D22" s="14">
        <v>41332</v>
      </c>
      <c r="E22" s="14">
        <v>41338</v>
      </c>
      <c r="F22" s="27" t="s">
        <v>3908</v>
      </c>
      <c r="G22" s="28">
        <v>0</v>
      </c>
      <c r="H22" s="29">
        <v>850313</v>
      </c>
      <c r="I22" s="29">
        <v>1</v>
      </c>
      <c r="J22" s="30">
        <v>2013</v>
      </c>
      <c r="K22" s="30">
        <v>2013</v>
      </c>
      <c r="L22" s="31" t="s">
        <v>1234</v>
      </c>
      <c r="M22" s="32" t="str">
        <f>IF(_xlfn.XLOOKUP(C22,'Raw Data_OS_22'!$C$5:$C$4516,'Raw Data_OS_22'!$G$5:$G$4516,"New_Claim/ Reopening")= "New_Claim/ Reopening","New_Claim/ Reopening","Old_Claim")</f>
        <v>Old_Claim</v>
      </c>
      <c r="N22" s="18" t="str">
        <f>IF(M22=$N$2,IF(J22=$N$1,"E1","D"),_xlfn.XLOOKUP(C22,'Raw Data_OS_22'!$C$5:$C$4516,'Raw Data_OS_22'!$O$5:$O$4516))</f>
        <v>B1</v>
      </c>
      <c r="Y22"/>
      <c r="Z22"/>
      <c r="AA22"/>
    </row>
    <row r="23" spans="3:29" x14ac:dyDescent="0.35">
      <c r="C23" s="26" t="s">
        <v>6932</v>
      </c>
      <c r="D23" s="14">
        <v>44892</v>
      </c>
      <c r="E23" s="14">
        <v>44894</v>
      </c>
      <c r="F23" s="27" t="s">
        <v>3910</v>
      </c>
      <c r="G23" s="28">
        <v>4060</v>
      </c>
      <c r="H23" s="29">
        <v>820000</v>
      </c>
      <c r="I23" s="29">
        <v>1</v>
      </c>
      <c r="J23" s="30">
        <v>2022</v>
      </c>
      <c r="K23" s="30">
        <v>2022</v>
      </c>
      <c r="L23" s="31" t="s">
        <v>6825</v>
      </c>
      <c r="M23" s="32" t="str">
        <f>IF(_xlfn.XLOOKUP(C23,'Raw Data_OS_22'!$C$5:$C$4516,'Raw Data_OS_22'!$G$5:$G$4516,"New_Claim/ Reopening")= "New_Claim/ Reopening","New_Claim/ Reopening","Old_Claim")</f>
        <v>Old_Claim</v>
      </c>
      <c r="N23" s="18" t="str">
        <f>IF(M23=$N$2,IF(J23=$N$1,"E1","D"),_xlfn.XLOOKUP(C23,'Raw Data_OS_22'!$C$5:$C$4516,'Raw Data_OS_22'!$O$5:$O$4516))</f>
        <v>B2</v>
      </c>
      <c r="Y23"/>
      <c r="Z23"/>
      <c r="AA23"/>
    </row>
    <row r="24" spans="3:29" x14ac:dyDescent="0.35">
      <c r="C24" s="26" t="s">
        <v>93</v>
      </c>
      <c r="D24" s="14">
        <v>43906</v>
      </c>
      <c r="E24" s="14">
        <v>43906</v>
      </c>
      <c r="F24" s="27" t="s">
        <v>3908</v>
      </c>
      <c r="G24" s="28">
        <v>0</v>
      </c>
      <c r="H24" s="29">
        <v>751798</v>
      </c>
      <c r="I24" s="29">
        <v>1</v>
      </c>
      <c r="J24" s="30">
        <v>2020</v>
      </c>
      <c r="K24" s="30">
        <v>2020</v>
      </c>
      <c r="L24" s="31" t="s">
        <v>28</v>
      </c>
      <c r="M24" s="32" t="str">
        <f>IF(_xlfn.XLOOKUP(C24,'Raw Data_OS_22'!$C$5:$C$4516,'Raw Data_OS_22'!$G$5:$G$4516,"New_Claim/ Reopening")= "New_Claim/ Reopening","New_Claim/ Reopening","Old_Claim")</f>
        <v>Old_Claim</v>
      </c>
      <c r="N24" s="18" t="str">
        <f>IF(M24=$N$2,IF(J24=$N$1,"E1","D"),_xlfn.XLOOKUP(C24,'Raw Data_OS_22'!$C$5:$C$4516,'Raw Data_OS_22'!$O$5:$O$4516))</f>
        <v>B1</v>
      </c>
      <c r="Y24"/>
      <c r="Z24"/>
      <c r="AA24"/>
    </row>
    <row r="25" spans="3:29" x14ac:dyDescent="0.35">
      <c r="C25" s="26" t="s">
        <v>2963</v>
      </c>
      <c r="D25" s="14">
        <v>44028</v>
      </c>
      <c r="E25" s="14">
        <v>44319</v>
      </c>
      <c r="F25" s="27" t="s">
        <v>4248</v>
      </c>
      <c r="G25" s="28">
        <v>246000</v>
      </c>
      <c r="H25" s="29">
        <v>972856</v>
      </c>
      <c r="I25" s="29">
        <v>1</v>
      </c>
      <c r="J25" s="30">
        <v>2020</v>
      </c>
      <c r="K25" s="30">
        <v>2021</v>
      </c>
      <c r="L25" s="31" t="s">
        <v>35</v>
      </c>
      <c r="M25" s="32" t="str">
        <f>IF(_xlfn.XLOOKUP(C25,'Raw Data_OS_22'!$C$5:$C$4516,'Raw Data_OS_22'!$G$5:$G$4516,"New_Claim/ Reopening")= "New_Claim/ Reopening","New_Claim/ Reopening","Old_Claim")</f>
        <v>Old_Claim</v>
      </c>
      <c r="N25" s="18" t="str">
        <f>IF(M25=$N$2,IF(J25=$N$1,"E1","D"),_xlfn.XLOOKUP(C25,'Raw Data_OS_22'!$C$5:$C$4516,'Raw Data_OS_22'!$O$5:$O$4516))</f>
        <v>B2</v>
      </c>
    </row>
    <row r="26" spans="3:29" x14ac:dyDescent="0.35">
      <c r="C26" s="26" t="s">
        <v>3888</v>
      </c>
      <c r="D26" s="14">
        <v>43860</v>
      </c>
      <c r="E26" s="14">
        <v>43860</v>
      </c>
      <c r="F26" s="27" t="s">
        <v>3908</v>
      </c>
      <c r="G26" s="28">
        <v>0</v>
      </c>
      <c r="H26" s="29">
        <v>716280</v>
      </c>
      <c r="I26" s="29">
        <v>1</v>
      </c>
      <c r="J26" s="30">
        <v>2020</v>
      </c>
      <c r="K26" s="30">
        <v>2020</v>
      </c>
      <c r="L26" s="31" t="s">
        <v>28</v>
      </c>
      <c r="M26" s="32" t="str">
        <f>IF(_xlfn.XLOOKUP(C26,'Raw Data_OS_22'!$C$5:$C$4516,'Raw Data_OS_22'!$G$5:$G$4516,"New_Claim/ Reopening")= "New_Claim/ Reopening","New_Claim/ Reopening","Old_Claim")</f>
        <v>Old_Claim</v>
      </c>
      <c r="N26" s="18" t="str">
        <f>IF(M26=$N$2,IF(J26=$N$1,"E1","D"),_xlfn.XLOOKUP(C26,'Raw Data_OS_22'!$C$5:$C$4516,'Raw Data_OS_22'!$O$5:$O$4516))</f>
        <v>A</v>
      </c>
    </row>
    <row r="27" spans="3:29" x14ac:dyDescent="0.35">
      <c r="C27" s="26" t="s">
        <v>3486</v>
      </c>
      <c r="D27" s="14">
        <v>44458</v>
      </c>
      <c r="E27" s="14">
        <v>44461</v>
      </c>
      <c r="F27" s="27" t="s">
        <v>3910</v>
      </c>
      <c r="G27" s="28">
        <v>29875</v>
      </c>
      <c r="H27" s="29">
        <v>700000</v>
      </c>
      <c r="I27" s="29">
        <v>1</v>
      </c>
      <c r="J27" s="30">
        <v>2021</v>
      </c>
      <c r="K27" s="30">
        <v>2021</v>
      </c>
      <c r="L27" s="31" t="s">
        <v>3073</v>
      </c>
      <c r="M27" s="32" t="str">
        <f>IF(_xlfn.XLOOKUP(C27,'Raw Data_OS_22'!$C$5:$C$4516,'Raw Data_OS_22'!$G$5:$G$4516,"New_Claim/ Reopening")= "New_Claim/ Reopening","New_Claim/ Reopening","Old_Claim")</f>
        <v>Old_Claim</v>
      </c>
      <c r="N27" s="18" t="str">
        <f>IF(M27=$N$2,IF(J27=$N$1,"E1","D"),_xlfn.XLOOKUP(C27,'Raw Data_OS_22'!$C$5:$C$4516,'Raw Data_OS_22'!$O$5:$O$4516))</f>
        <v>B2</v>
      </c>
    </row>
    <row r="28" spans="3:29" x14ac:dyDescent="0.35">
      <c r="C28" s="26" t="s">
        <v>3870</v>
      </c>
      <c r="D28" s="14">
        <v>43992</v>
      </c>
      <c r="E28" s="14">
        <v>43992</v>
      </c>
      <c r="F28" s="27" t="s">
        <v>3908</v>
      </c>
      <c r="G28" s="28">
        <v>0</v>
      </c>
      <c r="H28" s="29">
        <v>638294</v>
      </c>
      <c r="I28" s="29">
        <v>1</v>
      </c>
      <c r="J28" s="30">
        <v>2020</v>
      </c>
      <c r="K28" s="30">
        <v>2020</v>
      </c>
      <c r="L28" s="31" t="s">
        <v>33</v>
      </c>
      <c r="M28" s="32" t="str">
        <f>IF(_xlfn.XLOOKUP(C28,'Raw Data_OS_22'!$C$5:$C$4516,'Raw Data_OS_22'!$G$5:$G$4516,"New_Claim/ Reopening")= "New_Claim/ Reopening","New_Claim/ Reopening","Old_Claim")</f>
        <v>Old_Claim</v>
      </c>
      <c r="N28" s="18" t="str">
        <f>IF(M28=$N$2,IF(J28=$N$1,"E1","D"),_xlfn.XLOOKUP(C28,'Raw Data_OS_22'!$C$5:$C$4516,'Raw Data_OS_22'!$O$5:$O$4516))</f>
        <v>A</v>
      </c>
    </row>
    <row r="29" spans="3:29" x14ac:dyDescent="0.35">
      <c r="C29" s="26" t="s">
        <v>6112</v>
      </c>
      <c r="D29" s="14">
        <v>44555</v>
      </c>
      <c r="E29" s="14">
        <v>44581</v>
      </c>
      <c r="F29" s="27" t="s">
        <v>3908</v>
      </c>
      <c r="G29" s="28">
        <v>789500</v>
      </c>
      <c r="H29" s="29">
        <v>1421500</v>
      </c>
      <c r="I29" s="29">
        <v>1</v>
      </c>
      <c r="J29" s="30">
        <v>2021</v>
      </c>
      <c r="K29" s="30">
        <v>2022</v>
      </c>
      <c r="L29" s="31" t="s">
        <v>3138</v>
      </c>
      <c r="M29" s="32" t="str">
        <f>IF(_xlfn.XLOOKUP(C29,'Raw Data_OS_22'!$C$5:$C$4516,'Raw Data_OS_22'!$G$5:$G$4516,"New_Claim/ Reopening")= "New_Claim/ Reopening","New_Claim/ Reopening","Old_Claim")</f>
        <v>Old_Claim</v>
      </c>
      <c r="N29" s="18" t="str">
        <f>IF(M29=$N$2,IF(J29=$N$1,"E1","D"),_xlfn.XLOOKUP(C29,'Raw Data_OS_22'!$C$5:$C$4516,'Raw Data_OS_22'!$O$5:$O$4516))</f>
        <v>B2</v>
      </c>
    </row>
    <row r="30" spans="3:29" x14ac:dyDescent="0.35">
      <c r="C30" s="26" t="s">
        <v>202</v>
      </c>
      <c r="D30" s="14">
        <v>44117</v>
      </c>
      <c r="E30" s="14">
        <v>44117</v>
      </c>
      <c r="F30" s="27" t="s">
        <v>4195</v>
      </c>
      <c r="G30" s="28">
        <v>242960</v>
      </c>
      <c r="H30" s="29">
        <v>874126.25600000005</v>
      </c>
      <c r="I30" s="29">
        <v>1</v>
      </c>
      <c r="J30" s="30">
        <v>2020</v>
      </c>
      <c r="K30" s="30">
        <v>2020</v>
      </c>
      <c r="L30" s="31" t="s">
        <v>11</v>
      </c>
      <c r="M30" s="32" t="str">
        <f>IF(_xlfn.XLOOKUP(C30,'Raw Data_OS_22'!$C$5:$C$4516,'Raw Data_OS_22'!$G$5:$G$4516,"New_Claim/ Reopening")= "New_Claim/ Reopening","New_Claim/ Reopening","Old_Claim")</f>
        <v>Old_Claim</v>
      </c>
      <c r="N30" s="18" t="str">
        <f>IF(M30=$N$2,IF(J30=$N$1,"E1","D"),_xlfn.XLOOKUP(C30,'Raw Data_OS_22'!$C$5:$C$4516,'Raw Data_OS_22'!$O$5:$O$4516))</f>
        <v>B2</v>
      </c>
    </row>
    <row r="31" spans="3:29" x14ac:dyDescent="0.35">
      <c r="C31" s="26" t="s">
        <v>6929</v>
      </c>
      <c r="D31" s="14">
        <v>44741</v>
      </c>
      <c r="E31" s="14">
        <v>44894</v>
      </c>
      <c r="F31" s="27" t="s">
        <v>4244</v>
      </c>
      <c r="G31" s="28">
        <v>0</v>
      </c>
      <c r="H31" s="29">
        <v>615830</v>
      </c>
      <c r="I31" s="29">
        <v>1</v>
      </c>
      <c r="J31" s="30">
        <v>2022</v>
      </c>
      <c r="K31" s="30">
        <v>2022</v>
      </c>
      <c r="L31" s="31" t="s">
        <v>6406</v>
      </c>
      <c r="M31" s="32" t="str">
        <f>IF(_xlfn.XLOOKUP(C31,'Raw Data_OS_22'!$C$5:$C$4516,'Raw Data_OS_22'!$G$5:$G$4516,"New_Claim/ Reopening")= "New_Claim/ Reopening","New_Claim/ Reopening","Old_Claim")</f>
        <v>Old_Claim</v>
      </c>
      <c r="N31" s="18" t="str">
        <f>IF(M31=$N$2,IF(J31=$N$1,"E1","D"),_xlfn.XLOOKUP(C31,'Raw Data_OS_22'!$C$5:$C$4516,'Raw Data_OS_22'!$O$5:$O$4516))</f>
        <v>B2</v>
      </c>
    </row>
    <row r="32" spans="3:29" x14ac:dyDescent="0.35">
      <c r="C32" s="26" t="s">
        <v>2780</v>
      </c>
      <c r="D32" s="14">
        <v>40270</v>
      </c>
      <c r="E32" s="14">
        <v>40276</v>
      </c>
      <c r="F32" s="27" t="s">
        <v>3908</v>
      </c>
      <c r="G32" s="28">
        <v>250000</v>
      </c>
      <c r="H32" s="29">
        <v>862500</v>
      </c>
      <c r="I32" s="29">
        <v>1</v>
      </c>
      <c r="J32" s="30">
        <v>2010</v>
      </c>
      <c r="K32" s="30">
        <v>2010</v>
      </c>
      <c r="L32" s="31" t="s">
        <v>1227</v>
      </c>
      <c r="M32" s="32" t="str">
        <f>IF(_xlfn.XLOOKUP(C32,'Raw Data_OS_22'!$C$5:$C$4516,'Raw Data_OS_22'!$G$5:$G$4516,"New_Claim/ Reopening")= "New_Claim/ Reopening","New_Claim/ Reopening","Old_Claim")</f>
        <v>Old_Claim</v>
      </c>
      <c r="N32" s="18" t="str">
        <f>IF(M32=$N$2,IF(J32=$N$1,"E1","D"),_xlfn.XLOOKUP(C32,'Raw Data_OS_22'!$C$5:$C$4516,'Raw Data_OS_22'!$O$5:$O$4516))</f>
        <v>A</v>
      </c>
    </row>
    <row r="33" spans="3:14" x14ac:dyDescent="0.35">
      <c r="C33" s="26" t="s">
        <v>3863</v>
      </c>
      <c r="D33" s="14">
        <v>44082</v>
      </c>
      <c r="E33" s="14">
        <v>44082</v>
      </c>
      <c r="F33" s="27" t="s">
        <v>3908</v>
      </c>
      <c r="G33" s="28">
        <v>0</v>
      </c>
      <c r="H33" s="29">
        <v>600000</v>
      </c>
      <c r="I33" s="29">
        <v>1</v>
      </c>
      <c r="J33" s="30">
        <v>2020</v>
      </c>
      <c r="K33" s="30">
        <v>2020</v>
      </c>
      <c r="L33" s="31" t="s">
        <v>35</v>
      </c>
      <c r="M33" s="32" t="str">
        <f>IF(_xlfn.XLOOKUP(C33,'Raw Data_OS_22'!$C$5:$C$4516,'Raw Data_OS_22'!$G$5:$G$4516,"New_Claim/ Reopening")= "New_Claim/ Reopening","New_Claim/ Reopening","Old_Claim")</f>
        <v>Old_Claim</v>
      </c>
      <c r="N33" s="18" t="str">
        <f>IF(M33=$N$2,IF(J33=$N$1,"E1","D"),_xlfn.XLOOKUP(C33,'Raw Data_OS_22'!$C$5:$C$4516,'Raw Data_OS_22'!$O$5:$O$4516))</f>
        <v>A</v>
      </c>
    </row>
    <row r="34" spans="3:14" x14ac:dyDescent="0.35">
      <c r="C34" s="26" t="s">
        <v>215</v>
      </c>
      <c r="D34" s="14">
        <v>44143</v>
      </c>
      <c r="E34" s="14">
        <v>44143</v>
      </c>
      <c r="F34" s="27" t="s">
        <v>3910</v>
      </c>
      <c r="G34" s="28">
        <v>50000</v>
      </c>
      <c r="H34" s="29">
        <v>635650</v>
      </c>
      <c r="I34" s="29">
        <v>1</v>
      </c>
      <c r="J34" s="30">
        <v>2020</v>
      </c>
      <c r="K34" s="30">
        <v>2020</v>
      </c>
      <c r="L34" s="31" t="s">
        <v>11</v>
      </c>
      <c r="M34" s="32" t="str">
        <f>IF(_xlfn.XLOOKUP(C34,'Raw Data_OS_22'!$C$5:$C$4516,'Raw Data_OS_22'!$G$5:$G$4516,"New_Claim/ Reopening")= "New_Claim/ Reopening","New_Claim/ Reopening","Old_Claim")</f>
        <v>Old_Claim</v>
      </c>
      <c r="N34" s="18" t="str">
        <f>IF(M34=$N$2,IF(J34=$N$1,"E1","D"),_xlfn.XLOOKUP(C34,'Raw Data_OS_22'!$C$5:$C$4516,'Raw Data_OS_22'!$O$5:$O$4516))</f>
        <v>B1</v>
      </c>
    </row>
    <row r="35" spans="3:14" x14ac:dyDescent="0.35">
      <c r="C35" s="26" t="s">
        <v>1168</v>
      </c>
      <c r="D35" s="14">
        <v>44157</v>
      </c>
      <c r="E35" s="14">
        <v>44157</v>
      </c>
      <c r="F35" s="27" t="s">
        <v>3908</v>
      </c>
      <c r="G35" s="28">
        <v>241760</v>
      </c>
      <c r="H35" s="29">
        <v>807196</v>
      </c>
      <c r="I35" s="29">
        <v>1</v>
      </c>
      <c r="J35" s="30">
        <v>2020</v>
      </c>
      <c r="K35" s="30">
        <v>2020</v>
      </c>
      <c r="L35" s="31" t="s">
        <v>11</v>
      </c>
      <c r="M35" s="32" t="str">
        <f>IF(_xlfn.XLOOKUP(C35,'Raw Data_OS_22'!$C$5:$C$4516,'Raw Data_OS_22'!$G$5:$G$4516,"New_Claim/ Reopening")= "New_Claim/ Reopening","New_Claim/ Reopening","Old_Claim")</f>
        <v>Old_Claim</v>
      </c>
      <c r="N35" s="18" t="str">
        <f>IF(M35=$N$2,IF(J35=$N$1,"E1","D"),_xlfn.XLOOKUP(C35,'Raw Data_OS_22'!$C$5:$C$4516,'Raw Data_OS_22'!$O$5:$O$4516))</f>
        <v>B2</v>
      </c>
    </row>
    <row r="36" spans="3:14" x14ac:dyDescent="0.35">
      <c r="C36" s="26" t="s">
        <v>339</v>
      </c>
      <c r="D36" s="14">
        <v>44086</v>
      </c>
      <c r="E36" s="14">
        <v>44086</v>
      </c>
      <c r="F36" s="27" t="s">
        <v>3908</v>
      </c>
      <c r="G36" s="28">
        <v>639966</v>
      </c>
      <c r="H36" s="29">
        <v>1190120</v>
      </c>
      <c r="I36" s="29">
        <v>1</v>
      </c>
      <c r="J36" s="30">
        <v>2020</v>
      </c>
      <c r="K36" s="30">
        <v>2020</v>
      </c>
      <c r="L36" s="31" t="s">
        <v>35</v>
      </c>
      <c r="M36" s="32" t="str">
        <f>IF(_xlfn.XLOOKUP(C36,'Raw Data_OS_22'!$C$5:$C$4516,'Raw Data_OS_22'!$G$5:$G$4516,"New_Claim/ Reopening")= "New_Claim/ Reopening","New_Claim/ Reopening","Old_Claim")</f>
        <v>Old_Claim</v>
      </c>
      <c r="N36" s="18" t="str">
        <f>IF(M36=$N$2,IF(J36=$N$1,"E1","D"),_xlfn.XLOOKUP(C36,'Raw Data_OS_22'!$C$5:$C$4516,'Raw Data_OS_22'!$O$5:$O$4516))</f>
        <v>B2</v>
      </c>
    </row>
    <row r="37" spans="3:14" x14ac:dyDescent="0.35">
      <c r="C37" s="26" t="s">
        <v>824</v>
      </c>
      <c r="D37" s="14">
        <v>43925</v>
      </c>
      <c r="E37" s="14">
        <v>43925</v>
      </c>
      <c r="F37" s="27" t="s">
        <v>3910</v>
      </c>
      <c r="G37" s="28">
        <v>6270</v>
      </c>
      <c r="H37" s="29">
        <v>550000</v>
      </c>
      <c r="I37" s="29">
        <v>1</v>
      </c>
      <c r="J37" s="30">
        <v>2020</v>
      </c>
      <c r="K37" s="30">
        <v>2020</v>
      </c>
      <c r="L37" s="31" t="s">
        <v>33</v>
      </c>
      <c r="M37" s="32" t="str">
        <f>IF(_xlfn.XLOOKUP(C37,'Raw Data_OS_22'!$C$5:$C$4516,'Raw Data_OS_22'!$G$5:$G$4516,"New_Claim/ Reopening")= "New_Claim/ Reopening","New_Claim/ Reopening","Old_Claim")</f>
        <v>Old_Claim</v>
      </c>
      <c r="N37" s="18" t="str">
        <f>IF(M37=$N$2,IF(J37=$N$1,"E1","D"),_xlfn.XLOOKUP(C37,'Raw Data_OS_22'!$C$5:$C$4516,'Raw Data_OS_22'!$O$5:$O$4516))</f>
        <v>B2</v>
      </c>
    </row>
    <row r="38" spans="3:14" x14ac:dyDescent="0.35">
      <c r="C38" s="26" t="s">
        <v>794</v>
      </c>
      <c r="D38" s="14">
        <v>44088</v>
      </c>
      <c r="E38" s="14">
        <v>44088</v>
      </c>
      <c r="F38" s="27" t="s">
        <v>3908</v>
      </c>
      <c r="G38" s="28">
        <v>-1.1641532182692999E-10</v>
      </c>
      <c r="H38" s="29">
        <v>541206.14040000003</v>
      </c>
      <c r="I38" s="29">
        <v>1</v>
      </c>
      <c r="J38" s="30">
        <v>2020</v>
      </c>
      <c r="K38" s="30">
        <v>2020</v>
      </c>
      <c r="L38" s="31" t="s">
        <v>35</v>
      </c>
      <c r="M38" s="32" t="str">
        <f>IF(_xlfn.XLOOKUP(C38,'Raw Data_OS_22'!$C$5:$C$4516,'Raw Data_OS_22'!$G$5:$G$4516,"New_Claim/ Reopening")= "New_Claim/ Reopening","New_Claim/ Reopening","Old_Claim")</f>
        <v>Old_Claim</v>
      </c>
      <c r="N38" s="18" t="str">
        <f>IF(M38=$N$2,IF(J38=$N$1,"E1","D"),_xlfn.XLOOKUP(C38,'Raw Data_OS_22'!$C$5:$C$4516,'Raw Data_OS_22'!$O$5:$O$4516))</f>
        <v>B1</v>
      </c>
    </row>
    <row r="39" spans="3:14" x14ac:dyDescent="0.35">
      <c r="C39" s="26" t="s">
        <v>6351</v>
      </c>
      <c r="D39" s="14">
        <v>44642</v>
      </c>
      <c r="E39" s="14">
        <v>44643</v>
      </c>
      <c r="F39" s="27" t="s">
        <v>3908</v>
      </c>
      <c r="G39" s="28">
        <v>200000</v>
      </c>
      <c r="H39" s="29">
        <v>727750</v>
      </c>
      <c r="I39" s="29">
        <v>1</v>
      </c>
      <c r="J39" s="30">
        <v>2022</v>
      </c>
      <c r="K39" s="30">
        <v>2022</v>
      </c>
      <c r="L39" s="31" t="s">
        <v>6021</v>
      </c>
      <c r="M39" s="32" t="str">
        <f>IF(_xlfn.XLOOKUP(C39,'Raw Data_OS_22'!$C$5:$C$4516,'Raw Data_OS_22'!$G$5:$G$4516,"New_Claim/ Reopening")= "New_Claim/ Reopening","New_Claim/ Reopening","Old_Claim")</f>
        <v>Old_Claim</v>
      </c>
      <c r="N39" s="18" t="str">
        <f>IF(M39=$N$2,IF(J39=$N$1,"E1","D"),_xlfn.XLOOKUP(C39,'Raw Data_OS_22'!$C$5:$C$4516,'Raw Data_OS_22'!$O$5:$O$4516))</f>
        <v>B2</v>
      </c>
    </row>
    <row r="40" spans="3:14" x14ac:dyDescent="0.35">
      <c r="C40" s="26" t="s">
        <v>1153</v>
      </c>
      <c r="D40" s="14">
        <v>44141</v>
      </c>
      <c r="E40" s="14">
        <v>44141</v>
      </c>
      <c r="F40" s="27" t="s">
        <v>658</v>
      </c>
      <c r="G40" s="28">
        <v>0</v>
      </c>
      <c r="H40" s="29">
        <v>517360</v>
      </c>
      <c r="I40" s="29">
        <v>1</v>
      </c>
      <c r="J40" s="30">
        <v>2020</v>
      </c>
      <c r="K40" s="30">
        <v>2020</v>
      </c>
      <c r="L40" s="31" t="s">
        <v>11</v>
      </c>
      <c r="M40" s="32" t="str">
        <f>IF(_xlfn.XLOOKUP(C40,'Raw Data_OS_22'!$C$5:$C$4516,'Raw Data_OS_22'!$G$5:$G$4516,"New_Claim/ Reopening")= "New_Claim/ Reopening","New_Claim/ Reopening","Old_Claim")</f>
        <v>Old_Claim</v>
      </c>
      <c r="N40" s="18" t="str">
        <f>IF(M40=$N$2,IF(J40=$N$1,"E1","D"),_xlfn.XLOOKUP(C40,'Raw Data_OS_22'!$C$5:$C$4516,'Raw Data_OS_22'!$O$5:$O$4516))</f>
        <v>B1</v>
      </c>
    </row>
    <row r="41" spans="3:14" x14ac:dyDescent="0.35">
      <c r="C41" s="26" t="s">
        <v>2581</v>
      </c>
      <c r="D41" s="14">
        <v>44338</v>
      </c>
      <c r="E41" s="14">
        <v>44376</v>
      </c>
      <c r="F41" s="27" t="s">
        <v>3910</v>
      </c>
      <c r="G41" s="28">
        <v>327000</v>
      </c>
      <c r="H41" s="29">
        <v>835000</v>
      </c>
      <c r="I41" s="29">
        <v>1</v>
      </c>
      <c r="J41" s="30">
        <v>2021</v>
      </c>
      <c r="K41" s="30">
        <v>2021</v>
      </c>
      <c r="L41" s="31" t="s">
        <v>2250</v>
      </c>
      <c r="M41" s="32" t="str">
        <f>IF(_xlfn.XLOOKUP(C41,'Raw Data_OS_22'!$C$5:$C$4516,'Raw Data_OS_22'!$G$5:$G$4516,"New_Claim/ Reopening")= "New_Claim/ Reopening","New_Claim/ Reopening","Old_Claim")</f>
        <v>Old_Claim</v>
      </c>
      <c r="N41" s="18" t="str">
        <f>IF(M41=$N$2,IF(J41=$N$1,"E1","D"),_xlfn.XLOOKUP(C41,'Raw Data_OS_22'!$C$5:$C$4516,'Raw Data_OS_22'!$O$5:$O$4516))</f>
        <v>A</v>
      </c>
    </row>
    <row r="42" spans="3:14" x14ac:dyDescent="0.35">
      <c r="C42" s="26" t="s">
        <v>6223</v>
      </c>
      <c r="D42" s="14">
        <v>44599</v>
      </c>
      <c r="E42" s="14">
        <v>44609</v>
      </c>
      <c r="F42" s="27" t="s">
        <v>3910</v>
      </c>
      <c r="G42" s="28">
        <v>515000</v>
      </c>
      <c r="H42" s="29">
        <v>1015000</v>
      </c>
      <c r="I42" s="29">
        <v>1</v>
      </c>
      <c r="J42" s="30">
        <v>2022</v>
      </c>
      <c r="K42" s="30">
        <v>2022</v>
      </c>
      <c r="L42" s="31" t="s">
        <v>6021</v>
      </c>
      <c r="M42" s="32" t="str">
        <f>IF(_xlfn.XLOOKUP(C42,'Raw Data_OS_22'!$C$5:$C$4516,'Raw Data_OS_22'!$G$5:$G$4516,"New_Claim/ Reopening")= "New_Claim/ Reopening","New_Claim/ Reopening","Old_Claim")</f>
        <v>Old_Claim</v>
      </c>
      <c r="N42" s="18" t="str">
        <f>IF(M42=$N$2,IF(J42=$N$1,"E1","D"),_xlfn.XLOOKUP(C42,'Raw Data_OS_22'!$C$5:$C$4516,'Raw Data_OS_22'!$O$5:$O$4516))</f>
        <v>A</v>
      </c>
    </row>
    <row r="43" spans="3:14" x14ac:dyDescent="0.35">
      <c r="C43" s="26" t="s">
        <v>6025</v>
      </c>
      <c r="D43" s="14">
        <v>44537</v>
      </c>
      <c r="E43" s="14">
        <v>44564</v>
      </c>
      <c r="F43" s="27" t="s">
        <v>3908</v>
      </c>
      <c r="G43" s="28">
        <v>464828</v>
      </c>
      <c r="H43" s="29">
        <v>949448.4</v>
      </c>
      <c r="I43" s="29">
        <v>1</v>
      </c>
      <c r="J43" s="30">
        <v>2021</v>
      </c>
      <c r="K43" s="30">
        <v>2022</v>
      </c>
      <c r="L43" s="31" t="s">
        <v>3138</v>
      </c>
      <c r="M43" s="32" t="str">
        <f>IF(_xlfn.XLOOKUP(C43,'Raw Data_OS_22'!$C$5:$C$4516,'Raw Data_OS_22'!$G$5:$G$4516,"New_Claim/ Reopening")= "New_Claim/ Reopening","New_Claim/ Reopening","Old_Claim")</f>
        <v>Old_Claim</v>
      </c>
      <c r="N43" s="18" t="str">
        <f>IF(M43=$N$2,IF(J43=$N$1,"E1","D"),_xlfn.XLOOKUP(C43,'Raw Data_OS_22'!$C$5:$C$4516,'Raw Data_OS_22'!$O$5:$O$4516))</f>
        <v>B2</v>
      </c>
    </row>
    <row r="44" spans="3:14" x14ac:dyDescent="0.35">
      <c r="C44" s="26" t="s">
        <v>3472</v>
      </c>
      <c r="D44" s="14">
        <v>44455</v>
      </c>
      <c r="E44" s="14">
        <v>44456</v>
      </c>
      <c r="F44" s="27" t="s">
        <v>3908</v>
      </c>
      <c r="G44" s="28">
        <v>745000</v>
      </c>
      <c r="H44" s="29">
        <v>1225332</v>
      </c>
      <c r="I44" s="29">
        <v>1</v>
      </c>
      <c r="J44" s="30">
        <v>2021</v>
      </c>
      <c r="K44" s="30">
        <v>2021</v>
      </c>
      <c r="L44" s="31" t="s">
        <v>3073</v>
      </c>
      <c r="M44" s="32" t="str">
        <f>IF(_xlfn.XLOOKUP(C44,'Raw Data_OS_22'!$C$5:$C$4516,'Raw Data_OS_22'!$G$5:$G$4516,"New_Claim/ Reopening")= "New_Claim/ Reopening","New_Claim/ Reopening","Old_Claim")</f>
        <v>Old_Claim</v>
      </c>
      <c r="N44" s="18" t="str">
        <f>IF(M44=$N$2,IF(J44=$N$1,"E1","D"),_xlfn.XLOOKUP(C44,'Raw Data_OS_22'!$C$5:$C$4516,'Raw Data_OS_22'!$O$5:$O$4516))</f>
        <v>B2</v>
      </c>
    </row>
    <row r="45" spans="3:14" x14ac:dyDescent="0.35">
      <c r="C45" s="26" t="s">
        <v>1465</v>
      </c>
      <c r="D45" s="14">
        <v>44164</v>
      </c>
      <c r="E45" s="14">
        <v>44164</v>
      </c>
      <c r="F45" s="27" t="s">
        <v>3908</v>
      </c>
      <c r="G45" s="28">
        <v>0</v>
      </c>
      <c r="H45" s="29">
        <v>465000</v>
      </c>
      <c r="I45" s="29">
        <v>1</v>
      </c>
      <c r="J45" s="30">
        <v>2020</v>
      </c>
      <c r="K45" s="30">
        <v>2020</v>
      </c>
      <c r="L45" s="31" t="s">
        <v>11</v>
      </c>
      <c r="M45" s="32" t="str">
        <f>IF(_xlfn.XLOOKUP(C45,'Raw Data_OS_22'!$C$5:$C$4516,'Raw Data_OS_22'!$G$5:$G$4516,"New_Claim/ Reopening")= "New_Claim/ Reopening","New_Claim/ Reopening","Old_Claim")</f>
        <v>Old_Claim</v>
      </c>
      <c r="N45" s="18" t="str">
        <f>IF(M45=$N$2,IF(J45=$N$1,"E1","D"),_xlfn.XLOOKUP(C45,'Raw Data_OS_22'!$C$5:$C$4516,'Raw Data_OS_22'!$O$5:$O$4516))</f>
        <v>B1</v>
      </c>
    </row>
    <row r="46" spans="3:14" x14ac:dyDescent="0.35">
      <c r="C46" s="26" t="s">
        <v>155</v>
      </c>
      <c r="D46" s="14">
        <v>43769</v>
      </c>
      <c r="E46" s="14">
        <v>43769</v>
      </c>
      <c r="F46" s="27" t="s">
        <v>3910</v>
      </c>
      <c r="G46" s="28">
        <v>99600</v>
      </c>
      <c r="H46" s="29">
        <v>561702</v>
      </c>
      <c r="I46" s="29">
        <v>1</v>
      </c>
      <c r="J46" s="30">
        <v>2019</v>
      </c>
      <c r="K46" s="30">
        <v>2019</v>
      </c>
      <c r="L46" s="31" t="s">
        <v>25</v>
      </c>
      <c r="M46" s="32" t="str">
        <f>IF(_xlfn.XLOOKUP(C46,'Raw Data_OS_22'!$C$5:$C$4516,'Raw Data_OS_22'!$G$5:$G$4516,"New_Claim/ Reopening")= "New_Claim/ Reopening","New_Claim/ Reopening","Old_Claim")</f>
        <v>Old_Claim</v>
      </c>
      <c r="N46" s="18" t="str">
        <f>IF(M46=$N$2,IF(J46=$N$1,"E1","D"),_xlfn.XLOOKUP(C46,'Raw Data_OS_22'!$C$5:$C$4516,'Raw Data_OS_22'!$O$5:$O$4516))</f>
        <v>B2</v>
      </c>
    </row>
    <row r="47" spans="3:14" x14ac:dyDescent="0.35">
      <c r="C47" s="26" t="s">
        <v>1577</v>
      </c>
      <c r="D47" s="14">
        <v>40578</v>
      </c>
      <c r="E47" s="14">
        <v>40643</v>
      </c>
      <c r="F47" s="27" t="s">
        <v>3908</v>
      </c>
      <c r="G47" s="28">
        <v>613703</v>
      </c>
      <c r="H47" s="29">
        <v>1064984</v>
      </c>
      <c r="I47" s="29">
        <v>1</v>
      </c>
      <c r="J47" s="30">
        <v>2011</v>
      </c>
      <c r="K47" s="30">
        <v>2011</v>
      </c>
      <c r="L47" s="31" t="s">
        <v>1569</v>
      </c>
      <c r="M47" s="32" t="str">
        <f>IF(_xlfn.XLOOKUP(C47,'Raw Data_OS_22'!$C$5:$C$4516,'Raw Data_OS_22'!$G$5:$G$4516,"New_Claim/ Reopening")= "New_Claim/ Reopening","New_Claim/ Reopening","Old_Claim")</f>
        <v>Old_Claim</v>
      </c>
      <c r="N47" s="18" t="str">
        <f>IF(M47=$N$2,IF(J47=$N$1,"E1","D"),_xlfn.XLOOKUP(C47,'Raw Data_OS_22'!$C$5:$C$4516,'Raw Data_OS_22'!$O$5:$O$4516))</f>
        <v>B1</v>
      </c>
    </row>
    <row r="48" spans="3:14" x14ac:dyDescent="0.35">
      <c r="C48" s="26" t="s">
        <v>3318</v>
      </c>
      <c r="D48" s="14">
        <v>44414</v>
      </c>
      <c r="E48" s="14">
        <v>44421</v>
      </c>
      <c r="F48" s="27" t="s">
        <v>3910</v>
      </c>
      <c r="G48" s="28">
        <v>0</v>
      </c>
      <c r="H48" s="29">
        <v>426000</v>
      </c>
      <c r="I48" s="29">
        <v>1</v>
      </c>
      <c r="J48" s="30">
        <v>2021</v>
      </c>
      <c r="K48" s="30">
        <v>2021</v>
      </c>
      <c r="L48" s="31" t="s">
        <v>3073</v>
      </c>
      <c r="M48" s="32" t="str">
        <f>IF(_xlfn.XLOOKUP(C48,'Raw Data_OS_22'!$C$5:$C$4516,'Raw Data_OS_22'!$G$5:$G$4516,"New_Claim/ Reopening")= "New_Claim/ Reopening","New_Claim/ Reopening","Old_Claim")</f>
        <v>Old_Claim</v>
      </c>
      <c r="N48" s="18" t="str">
        <f>IF(M48=$N$2,IF(J48=$N$1,"E1","D"),_xlfn.XLOOKUP(C48,'Raw Data_OS_22'!$C$5:$C$4516,'Raw Data_OS_22'!$O$5:$O$4516))</f>
        <v>B1</v>
      </c>
    </row>
    <row r="49" spans="3:14" x14ac:dyDescent="0.35">
      <c r="C49" s="26" t="s">
        <v>6462</v>
      </c>
      <c r="D49" s="14">
        <v>44669</v>
      </c>
      <c r="E49" s="14">
        <v>44676</v>
      </c>
      <c r="F49" s="27" t="s">
        <v>3910</v>
      </c>
      <c r="G49" s="28">
        <v>14000</v>
      </c>
      <c r="H49" s="29">
        <v>436000</v>
      </c>
      <c r="I49" s="29">
        <v>1</v>
      </c>
      <c r="J49" s="30">
        <v>2022</v>
      </c>
      <c r="K49" s="30">
        <v>2022</v>
      </c>
      <c r="L49" s="31" t="s">
        <v>6406</v>
      </c>
      <c r="M49" s="32" t="str">
        <f>IF(_xlfn.XLOOKUP(C49,'Raw Data_OS_22'!$C$5:$C$4516,'Raw Data_OS_22'!$G$5:$G$4516,"New_Claim/ Reopening")= "New_Claim/ Reopening","New_Claim/ Reopening","Old_Claim")</f>
        <v>Old_Claim</v>
      </c>
      <c r="N49" s="18" t="str">
        <f>IF(M49=$N$2,IF(J49=$N$1,"E1","D"),_xlfn.XLOOKUP(C49,'Raw Data_OS_22'!$C$5:$C$4516,'Raw Data_OS_22'!$O$5:$O$4516))</f>
        <v>B2</v>
      </c>
    </row>
    <row r="50" spans="3:14" x14ac:dyDescent="0.35">
      <c r="C50" s="26" t="s">
        <v>87</v>
      </c>
      <c r="D50" s="14">
        <v>44127</v>
      </c>
      <c r="E50" s="14">
        <v>44130</v>
      </c>
      <c r="F50" s="27" t="s">
        <v>3910</v>
      </c>
      <c r="G50" s="28">
        <v>485277</v>
      </c>
      <c r="H50" s="29">
        <v>893000</v>
      </c>
      <c r="I50" s="29">
        <v>1</v>
      </c>
      <c r="J50" s="30">
        <v>2020</v>
      </c>
      <c r="K50" s="30">
        <v>2020</v>
      </c>
      <c r="L50" s="31" t="s">
        <v>11</v>
      </c>
      <c r="M50" s="32" t="str">
        <f>IF(_xlfn.XLOOKUP(C50,'Raw Data_OS_22'!$C$5:$C$4516,'Raw Data_OS_22'!$G$5:$G$4516,"New_Claim/ Reopening")= "New_Claim/ Reopening","New_Claim/ Reopening","Old_Claim")</f>
        <v>Old_Claim</v>
      </c>
      <c r="N50" s="18" t="str">
        <f>IF(M50=$N$2,IF(J50=$N$1,"E1","D"),_xlfn.XLOOKUP(C50,'Raw Data_OS_22'!$C$5:$C$4516,'Raw Data_OS_22'!$O$5:$O$4516))</f>
        <v>B2</v>
      </c>
    </row>
    <row r="51" spans="3:14" x14ac:dyDescent="0.35">
      <c r="C51" s="26" t="s">
        <v>193</v>
      </c>
      <c r="D51" s="14">
        <v>44121</v>
      </c>
      <c r="E51" s="14">
        <v>44121</v>
      </c>
      <c r="F51" s="27" t="s">
        <v>3908</v>
      </c>
      <c r="G51" s="28">
        <v>1343240</v>
      </c>
      <c r="H51" s="29">
        <v>1750000</v>
      </c>
      <c r="I51" s="29">
        <v>1</v>
      </c>
      <c r="J51" s="30">
        <v>2020</v>
      </c>
      <c r="K51" s="30">
        <v>2020</v>
      </c>
      <c r="L51" s="31" t="s">
        <v>11</v>
      </c>
      <c r="M51" s="32" t="str">
        <f>IF(_xlfn.XLOOKUP(C51,'Raw Data_OS_22'!$C$5:$C$4516,'Raw Data_OS_22'!$G$5:$G$4516,"New_Claim/ Reopening")= "New_Claim/ Reopening","New_Claim/ Reopening","Old_Claim")</f>
        <v>Old_Claim</v>
      </c>
      <c r="N51" s="18" t="str">
        <f>IF(M51=$N$2,IF(J51=$N$1,"E1","D"),_xlfn.XLOOKUP(C51,'Raw Data_OS_22'!$C$5:$C$4516,'Raw Data_OS_22'!$O$5:$O$4516))</f>
        <v>B1</v>
      </c>
    </row>
    <row r="52" spans="3:14" x14ac:dyDescent="0.35">
      <c r="C52" s="26" t="s">
        <v>467</v>
      </c>
      <c r="D52" s="14">
        <v>44162</v>
      </c>
      <c r="E52" s="14">
        <v>44162</v>
      </c>
      <c r="F52" s="27" t="s">
        <v>3908</v>
      </c>
      <c r="G52" s="28">
        <v>8590</v>
      </c>
      <c r="H52" s="29">
        <v>412500</v>
      </c>
      <c r="I52" s="29">
        <v>1</v>
      </c>
      <c r="J52" s="30">
        <v>2020</v>
      </c>
      <c r="K52" s="30">
        <v>2020</v>
      </c>
      <c r="L52" s="31" t="s">
        <v>11</v>
      </c>
      <c r="M52" s="32" t="str">
        <f>IF(_xlfn.XLOOKUP(C52,'Raw Data_OS_22'!$C$5:$C$4516,'Raw Data_OS_22'!$G$5:$G$4516,"New_Claim/ Reopening")= "New_Claim/ Reopening","New_Claim/ Reopening","Old_Claim")</f>
        <v>Old_Claim</v>
      </c>
      <c r="N52" s="18" t="str">
        <f>IF(M52=$N$2,IF(J52=$N$1,"E1","D"),_xlfn.XLOOKUP(C52,'Raw Data_OS_22'!$C$5:$C$4516,'Raw Data_OS_22'!$O$5:$O$4516))</f>
        <v>B2</v>
      </c>
    </row>
    <row r="53" spans="3:14" x14ac:dyDescent="0.35">
      <c r="C53" s="26" t="s">
        <v>1565</v>
      </c>
      <c r="D53" s="14">
        <v>40527</v>
      </c>
      <c r="E53" s="14">
        <v>40532</v>
      </c>
      <c r="F53" s="27" t="s">
        <v>3910</v>
      </c>
      <c r="G53" s="28">
        <v>0</v>
      </c>
      <c r="H53" s="29">
        <v>400000</v>
      </c>
      <c r="I53" s="29">
        <v>1</v>
      </c>
      <c r="J53" s="30">
        <v>2010</v>
      </c>
      <c r="K53" s="30">
        <v>2010</v>
      </c>
      <c r="L53" s="31" t="s">
        <v>1560</v>
      </c>
      <c r="M53" s="32" t="str">
        <f>IF(_xlfn.XLOOKUP(C53,'Raw Data_OS_22'!$C$5:$C$4516,'Raw Data_OS_22'!$G$5:$G$4516,"New_Claim/ Reopening")= "New_Claim/ Reopening","New_Claim/ Reopening","Old_Claim")</f>
        <v>Old_Claim</v>
      </c>
      <c r="N53" s="18" t="str">
        <f>IF(M53=$N$2,IF(J53=$N$1,"E1","D"),_xlfn.XLOOKUP(C53,'Raw Data_OS_22'!$C$5:$C$4516,'Raw Data_OS_22'!$O$5:$O$4516))</f>
        <v>B2</v>
      </c>
    </row>
    <row r="54" spans="3:14" x14ac:dyDescent="0.35">
      <c r="C54" s="26" t="s">
        <v>3249</v>
      </c>
      <c r="D54" s="14">
        <v>44402</v>
      </c>
      <c r="E54" s="14">
        <v>44407</v>
      </c>
      <c r="F54" s="27" t="s">
        <v>3910</v>
      </c>
      <c r="G54" s="28">
        <v>689160</v>
      </c>
      <c r="H54" s="29">
        <v>1088320</v>
      </c>
      <c r="I54" s="29">
        <v>1</v>
      </c>
      <c r="J54" s="30">
        <v>2021</v>
      </c>
      <c r="K54" s="30">
        <v>2021</v>
      </c>
      <c r="L54" s="31" t="s">
        <v>3073</v>
      </c>
      <c r="M54" s="32" t="str">
        <f>IF(_xlfn.XLOOKUP(C54,'Raw Data_OS_22'!$C$5:$C$4516,'Raw Data_OS_22'!$G$5:$G$4516,"New_Claim/ Reopening")= "New_Claim/ Reopening","New_Claim/ Reopening","Old_Claim")</f>
        <v>Old_Claim</v>
      </c>
      <c r="N54" s="18" t="str">
        <f>IF(M54=$N$2,IF(J54=$N$1,"E1","D"),_xlfn.XLOOKUP(C54,'Raw Data_OS_22'!$C$5:$C$4516,'Raw Data_OS_22'!$O$5:$O$4516))</f>
        <v>B2</v>
      </c>
    </row>
    <row r="55" spans="3:14" x14ac:dyDescent="0.35">
      <c r="C55" s="26" t="s">
        <v>6678</v>
      </c>
      <c r="D55" s="14">
        <v>44745</v>
      </c>
      <c r="E55" s="14">
        <v>44762</v>
      </c>
      <c r="F55" s="27" t="s">
        <v>3910</v>
      </c>
      <c r="G55" s="28">
        <v>83500</v>
      </c>
      <c r="H55" s="29">
        <v>480000</v>
      </c>
      <c r="I55" s="29">
        <v>1</v>
      </c>
      <c r="J55" s="30">
        <v>2022</v>
      </c>
      <c r="K55" s="30">
        <v>2022</v>
      </c>
      <c r="L55" s="31" t="s">
        <v>6643</v>
      </c>
      <c r="M55" s="32" t="str">
        <f>IF(_xlfn.XLOOKUP(C55,'Raw Data_OS_22'!$C$5:$C$4516,'Raw Data_OS_22'!$G$5:$G$4516,"New_Claim/ Reopening")= "New_Claim/ Reopening","New_Claim/ Reopening","Old_Claim")</f>
        <v>Old_Claim</v>
      </c>
      <c r="N55" s="18" t="str">
        <f>IF(M55=$N$2,IF(J55=$N$1,"E1","D"),_xlfn.XLOOKUP(C55,'Raw Data_OS_22'!$C$5:$C$4516,'Raw Data_OS_22'!$O$5:$O$4516))</f>
        <v>B2</v>
      </c>
    </row>
    <row r="56" spans="3:14" x14ac:dyDescent="0.35">
      <c r="C56" s="26" t="s">
        <v>2482</v>
      </c>
      <c r="D56" s="14">
        <v>44065</v>
      </c>
      <c r="E56" s="14">
        <v>44342</v>
      </c>
      <c r="F56" s="27" t="s">
        <v>3910</v>
      </c>
      <c r="G56" s="28">
        <v>10000</v>
      </c>
      <c r="H56" s="29">
        <v>400000</v>
      </c>
      <c r="I56" s="29">
        <v>1</v>
      </c>
      <c r="J56" s="30">
        <v>2020</v>
      </c>
      <c r="K56" s="30">
        <v>2021</v>
      </c>
      <c r="L56" s="31" t="s">
        <v>35</v>
      </c>
      <c r="M56" s="32" t="str">
        <f>IF(_xlfn.XLOOKUP(C56,'Raw Data_OS_22'!$C$5:$C$4516,'Raw Data_OS_22'!$G$5:$G$4516,"New_Claim/ Reopening")= "New_Claim/ Reopening","New_Claim/ Reopening","Old_Claim")</f>
        <v>Old_Claim</v>
      </c>
      <c r="N56" s="18" t="str">
        <f>IF(M56=$N$2,IF(J56=$N$1,"E1","D"),_xlfn.XLOOKUP(C56,'Raw Data_OS_22'!$C$5:$C$4516,'Raw Data_OS_22'!$O$5:$O$4516))</f>
        <v>B1</v>
      </c>
    </row>
    <row r="57" spans="3:14" x14ac:dyDescent="0.35">
      <c r="C57" s="26" t="s">
        <v>264</v>
      </c>
      <c r="D57" s="14">
        <v>44011</v>
      </c>
      <c r="E57" s="14">
        <v>44011</v>
      </c>
      <c r="F57" s="27" t="s">
        <v>3908</v>
      </c>
      <c r="G57" s="28">
        <v>0</v>
      </c>
      <c r="H57" s="29">
        <v>380000</v>
      </c>
      <c r="I57" s="29">
        <v>1</v>
      </c>
      <c r="J57" s="30">
        <v>2020</v>
      </c>
      <c r="K57" s="30">
        <v>2020</v>
      </c>
      <c r="L57" s="31" t="s">
        <v>33</v>
      </c>
      <c r="M57" s="32" t="str">
        <f>IF(_xlfn.XLOOKUP(C57,'Raw Data_OS_22'!$C$5:$C$4516,'Raw Data_OS_22'!$G$5:$G$4516,"New_Claim/ Reopening")= "New_Claim/ Reopening","New_Claim/ Reopening","Old_Claim")</f>
        <v>Old_Claim</v>
      </c>
      <c r="N57" s="18" t="str">
        <f>IF(M57=$N$2,IF(J57=$N$1,"E1","D"),_xlfn.XLOOKUP(C57,'Raw Data_OS_22'!$C$5:$C$4516,'Raw Data_OS_22'!$O$5:$O$4516))</f>
        <v>B1</v>
      </c>
    </row>
    <row r="58" spans="3:14" x14ac:dyDescent="0.35">
      <c r="C58" s="26" t="s">
        <v>1360</v>
      </c>
      <c r="D58" s="14">
        <v>43794</v>
      </c>
      <c r="E58" s="14">
        <v>44166</v>
      </c>
      <c r="F58" s="27" t="s">
        <v>4195</v>
      </c>
      <c r="G58" s="28">
        <v>0</v>
      </c>
      <c r="H58" s="29">
        <v>375093.2966</v>
      </c>
      <c r="I58" s="29">
        <v>1</v>
      </c>
      <c r="J58" s="30">
        <v>2019</v>
      </c>
      <c r="K58" s="30">
        <v>2020</v>
      </c>
      <c r="L58" s="31" t="s">
        <v>25</v>
      </c>
      <c r="M58" s="32" t="str">
        <f>IF(_xlfn.XLOOKUP(C58,'Raw Data_OS_22'!$C$5:$C$4516,'Raw Data_OS_22'!$G$5:$G$4516,"New_Claim/ Reopening")= "New_Claim/ Reopening","New_Claim/ Reopening","Old_Claim")</f>
        <v>Old_Claim</v>
      </c>
      <c r="N58" s="18" t="str">
        <f>IF(M58=$N$2,IF(J58=$N$1,"E1","D"),_xlfn.XLOOKUP(C58,'Raw Data_OS_22'!$C$5:$C$4516,'Raw Data_OS_22'!$O$5:$O$4516))</f>
        <v>B1</v>
      </c>
    </row>
    <row r="59" spans="3:14" x14ac:dyDescent="0.35">
      <c r="C59" s="26" t="s">
        <v>59</v>
      </c>
      <c r="D59" s="14">
        <v>44100</v>
      </c>
      <c r="E59" s="14">
        <v>44102</v>
      </c>
      <c r="F59" s="27" t="s">
        <v>3908</v>
      </c>
      <c r="G59" s="28">
        <v>10032</v>
      </c>
      <c r="H59" s="29">
        <v>382968</v>
      </c>
      <c r="I59" s="29">
        <v>1</v>
      </c>
      <c r="J59" s="30">
        <v>2020</v>
      </c>
      <c r="K59" s="30">
        <v>2020</v>
      </c>
      <c r="L59" s="31" t="s">
        <v>35</v>
      </c>
      <c r="M59" s="32" t="str">
        <f>IF(_xlfn.XLOOKUP(C59,'Raw Data_OS_22'!$C$5:$C$4516,'Raw Data_OS_22'!$G$5:$G$4516,"New_Claim/ Reopening")= "New_Claim/ Reopening","New_Claim/ Reopening","Old_Claim")</f>
        <v>Old_Claim</v>
      </c>
      <c r="N59" s="18" t="str">
        <f>IF(M59=$N$2,IF(J59=$N$1,"E1","D"),_xlfn.XLOOKUP(C59,'Raw Data_OS_22'!$C$5:$C$4516,'Raw Data_OS_22'!$O$5:$O$4516))</f>
        <v>B1</v>
      </c>
    </row>
    <row r="60" spans="3:14" x14ac:dyDescent="0.35">
      <c r="C60" s="26" t="s">
        <v>363</v>
      </c>
      <c r="D60" s="14">
        <v>44073</v>
      </c>
      <c r="E60" s="14">
        <v>44073</v>
      </c>
      <c r="F60" s="27" t="s">
        <v>3908</v>
      </c>
      <c r="G60" s="28">
        <v>400000</v>
      </c>
      <c r="H60" s="29">
        <v>760966</v>
      </c>
      <c r="I60" s="29">
        <v>1</v>
      </c>
      <c r="J60" s="30">
        <v>2020</v>
      </c>
      <c r="K60" s="30">
        <v>2020</v>
      </c>
      <c r="L60" s="31" t="s">
        <v>35</v>
      </c>
      <c r="M60" s="32" t="str">
        <f>IF(_xlfn.XLOOKUP(C60,'Raw Data_OS_22'!$C$5:$C$4516,'Raw Data_OS_22'!$G$5:$G$4516,"New_Claim/ Reopening")= "New_Claim/ Reopening","New_Claim/ Reopening","Old_Claim")</f>
        <v>Old_Claim</v>
      </c>
      <c r="N60" s="18" t="str">
        <f>IF(M60=$N$2,IF(J60=$N$1,"E1","D"),_xlfn.XLOOKUP(C60,'Raw Data_OS_22'!$C$5:$C$4516,'Raw Data_OS_22'!$O$5:$O$4516))</f>
        <v>B1</v>
      </c>
    </row>
    <row r="61" spans="3:14" x14ac:dyDescent="0.35">
      <c r="C61" s="26" t="s">
        <v>625</v>
      </c>
      <c r="D61" s="14">
        <v>43925</v>
      </c>
      <c r="E61" s="14">
        <v>44040</v>
      </c>
      <c r="F61" s="27" t="s">
        <v>3910</v>
      </c>
      <c r="G61" s="28">
        <v>0</v>
      </c>
      <c r="H61" s="29">
        <v>360847.05900000001</v>
      </c>
      <c r="I61" s="29">
        <v>1</v>
      </c>
      <c r="J61" s="30">
        <v>2020</v>
      </c>
      <c r="K61" s="30">
        <v>2020</v>
      </c>
      <c r="L61" s="31" t="s">
        <v>33</v>
      </c>
      <c r="M61" s="32" t="str">
        <f>IF(_xlfn.XLOOKUP(C61,'Raw Data_OS_22'!$C$5:$C$4516,'Raw Data_OS_22'!$G$5:$G$4516,"New_Claim/ Reopening")= "New_Claim/ Reopening","New_Claim/ Reopening","Old_Claim")</f>
        <v>Old_Claim</v>
      </c>
      <c r="N61" s="18" t="str">
        <f>IF(M61=$N$2,IF(J61=$N$1,"E1","D"),_xlfn.XLOOKUP(C61,'Raw Data_OS_22'!$C$5:$C$4516,'Raw Data_OS_22'!$O$5:$O$4516))</f>
        <v>B1</v>
      </c>
    </row>
    <row r="62" spans="3:14" x14ac:dyDescent="0.35">
      <c r="C62" s="26" t="s">
        <v>3871</v>
      </c>
      <c r="D62" s="14">
        <v>44091</v>
      </c>
      <c r="E62" s="14">
        <v>44091</v>
      </c>
      <c r="F62" s="27" t="s">
        <v>3908</v>
      </c>
      <c r="G62" s="28">
        <v>0</v>
      </c>
      <c r="H62" s="29">
        <v>347000</v>
      </c>
      <c r="I62" s="29">
        <v>1</v>
      </c>
      <c r="J62" s="30">
        <v>2020</v>
      </c>
      <c r="K62" s="30">
        <v>2020</v>
      </c>
      <c r="L62" s="31" t="s">
        <v>35</v>
      </c>
      <c r="M62" s="32" t="str">
        <f>IF(_xlfn.XLOOKUP(C62,'Raw Data_OS_22'!$C$5:$C$4516,'Raw Data_OS_22'!$G$5:$G$4516,"New_Claim/ Reopening")= "New_Claim/ Reopening","New_Claim/ Reopening","Old_Claim")</f>
        <v>Old_Claim</v>
      </c>
      <c r="N62" s="18" t="str">
        <f>IF(M62=$N$2,IF(J62=$N$1,"E1","D"),_xlfn.XLOOKUP(C62,'Raw Data_OS_22'!$C$5:$C$4516,'Raw Data_OS_22'!$O$5:$O$4516))</f>
        <v>A</v>
      </c>
    </row>
    <row r="63" spans="3:14" x14ac:dyDescent="0.35">
      <c r="C63" s="26" t="s">
        <v>501</v>
      </c>
      <c r="D63" s="14">
        <v>44177</v>
      </c>
      <c r="E63" s="14">
        <v>44177</v>
      </c>
      <c r="F63" s="27" t="s">
        <v>3908</v>
      </c>
      <c r="G63" s="28">
        <v>300000</v>
      </c>
      <c r="H63" s="29">
        <v>635000</v>
      </c>
      <c r="I63" s="29">
        <v>1</v>
      </c>
      <c r="J63" s="30">
        <v>2020</v>
      </c>
      <c r="K63" s="30">
        <v>2020</v>
      </c>
      <c r="L63" s="31" t="s">
        <v>11</v>
      </c>
      <c r="M63" s="32" t="str">
        <f>IF(_xlfn.XLOOKUP(C63,'Raw Data_OS_22'!$C$5:$C$4516,'Raw Data_OS_22'!$G$5:$G$4516,"New_Claim/ Reopening")= "New_Claim/ Reopening","New_Claim/ Reopening","Old_Claim")</f>
        <v>Old_Claim</v>
      </c>
      <c r="N63" s="18" t="str">
        <f>IF(M63=$N$2,IF(J63=$N$1,"E1","D"),_xlfn.XLOOKUP(C63,'Raw Data_OS_22'!$C$5:$C$4516,'Raw Data_OS_22'!$O$5:$O$4516))</f>
        <v>B1</v>
      </c>
    </row>
    <row r="64" spans="3:14" x14ac:dyDescent="0.35">
      <c r="C64" s="26" t="s">
        <v>400</v>
      </c>
      <c r="D64" s="14">
        <v>44128</v>
      </c>
      <c r="E64" s="14">
        <v>44128</v>
      </c>
      <c r="F64" s="27" t="s">
        <v>3910</v>
      </c>
      <c r="G64" s="28">
        <v>156500</v>
      </c>
      <c r="H64" s="29">
        <v>485450</v>
      </c>
      <c r="I64" s="29">
        <v>1</v>
      </c>
      <c r="J64" s="30">
        <v>2020</v>
      </c>
      <c r="K64" s="30">
        <v>2020</v>
      </c>
      <c r="L64" s="31" t="s">
        <v>11</v>
      </c>
      <c r="M64" s="32" t="str">
        <f>IF(_xlfn.XLOOKUP(C64,'Raw Data_OS_22'!$C$5:$C$4516,'Raw Data_OS_22'!$G$5:$G$4516,"New_Claim/ Reopening")= "New_Claim/ Reopening","New_Claim/ Reopening","Old_Claim")</f>
        <v>Old_Claim</v>
      </c>
      <c r="N64" s="18" t="str">
        <f>IF(M64=$N$2,IF(J64=$N$1,"E1","D"),_xlfn.XLOOKUP(C64,'Raw Data_OS_22'!$C$5:$C$4516,'Raw Data_OS_22'!$O$5:$O$4516))</f>
        <v>B2</v>
      </c>
    </row>
    <row r="65" spans="3:14" x14ac:dyDescent="0.35">
      <c r="C65" s="26" t="s">
        <v>6488</v>
      </c>
      <c r="D65" s="14">
        <v>44677</v>
      </c>
      <c r="E65" s="14">
        <v>44687</v>
      </c>
      <c r="F65" s="27" t="s">
        <v>3910</v>
      </c>
      <c r="G65" s="28">
        <v>0</v>
      </c>
      <c r="H65" s="29">
        <v>323529.4118</v>
      </c>
      <c r="I65" s="29">
        <v>1</v>
      </c>
      <c r="J65" s="30">
        <v>2022</v>
      </c>
      <c r="K65" s="30">
        <v>2022</v>
      </c>
      <c r="L65" s="31" t="s">
        <v>6406</v>
      </c>
      <c r="M65" s="32" t="str">
        <f>IF(_xlfn.XLOOKUP(C65,'Raw Data_OS_22'!$C$5:$C$4516,'Raw Data_OS_22'!$G$5:$G$4516,"New_Claim/ Reopening")= "New_Claim/ Reopening","New_Claim/ Reopening","Old_Claim")</f>
        <v>Old_Claim</v>
      </c>
      <c r="N65" s="18" t="str">
        <f>IF(M65=$N$2,IF(J65=$N$1,"E1","D"),_xlfn.XLOOKUP(C65,'Raw Data_OS_22'!$C$5:$C$4516,'Raw Data_OS_22'!$O$5:$O$4516))</f>
        <v>B1</v>
      </c>
    </row>
    <row r="66" spans="3:14" x14ac:dyDescent="0.35">
      <c r="C66" s="26" t="s">
        <v>1100</v>
      </c>
      <c r="D66" s="14">
        <v>44150</v>
      </c>
      <c r="E66" s="14">
        <v>44150</v>
      </c>
      <c r="F66" s="27" t="s">
        <v>3910</v>
      </c>
      <c r="G66" s="28">
        <v>249088</v>
      </c>
      <c r="H66" s="29">
        <v>560000</v>
      </c>
      <c r="I66" s="29">
        <v>1</v>
      </c>
      <c r="J66" s="30">
        <v>2020</v>
      </c>
      <c r="K66" s="30">
        <v>2020</v>
      </c>
      <c r="L66" s="31" t="s">
        <v>11</v>
      </c>
      <c r="M66" s="32" t="str">
        <f>IF(_xlfn.XLOOKUP(C66,'Raw Data_OS_22'!$C$5:$C$4516,'Raw Data_OS_22'!$G$5:$G$4516,"New_Claim/ Reopening")= "New_Claim/ Reopening","New_Claim/ Reopening","Old_Claim")</f>
        <v>Old_Claim</v>
      </c>
      <c r="N66" s="18" t="str">
        <f>IF(M66=$N$2,IF(J66=$N$1,"E1","D"),_xlfn.XLOOKUP(C66,'Raw Data_OS_22'!$C$5:$C$4516,'Raw Data_OS_22'!$O$5:$O$4516))</f>
        <v>B1</v>
      </c>
    </row>
    <row r="67" spans="3:14" x14ac:dyDescent="0.35">
      <c r="C67" s="26" t="s">
        <v>6539</v>
      </c>
      <c r="D67" s="14">
        <v>44702</v>
      </c>
      <c r="E67" s="14">
        <v>44705</v>
      </c>
      <c r="F67" s="27" t="s">
        <v>3910</v>
      </c>
      <c r="G67" s="28">
        <v>617647.0588</v>
      </c>
      <c r="H67" s="29">
        <v>918647.0588</v>
      </c>
      <c r="I67" s="29">
        <v>1</v>
      </c>
      <c r="J67" s="30">
        <v>2022</v>
      </c>
      <c r="K67" s="30">
        <v>2022</v>
      </c>
      <c r="L67" s="31" t="s">
        <v>6406</v>
      </c>
      <c r="M67" s="32" t="str">
        <f>IF(_xlfn.XLOOKUP(C67,'Raw Data_OS_22'!$C$5:$C$4516,'Raw Data_OS_22'!$G$5:$G$4516,"New_Claim/ Reopening")= "New_Claim/ Reopening","New_Claim/ Reopening","Old_Claim")</f>
        <v>Old_Claim</v>
      </c>
      <c r="N67" s="18" t="str">
        <f>IF(M67=$N$2,IF(J67=$N$1,"E1","D"),_xlfn.XLOOKUP(C67,'Raw Data_OS_22'!$C$5:$C$4516,'Raw Data_OS_22'!$O$5:$O$4516))</f>
        <v>B2</v>
      </c>
    </row>
    <row r="68" spans="3:14" x14ac:dyDescent="0.35">
      <c r="C68" s="26" t="s">
        <v>507</v>
      </c>
      <c r="D68" s="14">
        <v>44129</v>
      </c>
      <c r="E68" s="14">
        <v>44129</v>
      </c>
      <c r="F68" s="27" t="s">
        <v>3908</v>
      </c>
      <c r="G68" s="28">
        <v>200000</v>
      </c>
      <c r="H68" s="29">
        <v>500000</v>
      </c>
      <c r="I68" s="29">
        <v>1</v>
      </c>
      <c r="J68" s="30">
        <v>2020</v>
      </c>
      <c r="K68" s="30">
        <v>2020</v>
      </c>
      <c r="L68" s="31" t="s">
        <v>11</v>
      </c>
      <c r="M68" s="32" t="str">
        <f>IF(_xlfn.XLOOKUP(C68,'Raw Data_OS_22'!$C$5:$C$4516,'Raw Data_OS_22'!$G$5:$G$4516,"New_Claim/ Reopening")= "New_Claim/ Reopening","New_Claim/ Reopening","Old_Claim")</f>
        <v>Old_Claim</v>
      </c>
      <c r="N68" s="18" t="str">
        <f>IF(M68=$N$2,IF(J68=$N$1,"E1","D"),_xlfn.XLOOKUP(C68,'Raw Data_OS_22'!$C$5:$C$4516,'Raw Data_OS_22'!$O$5:$O$4516))</f>
        <v>B1</v>
      </c>
    </row>
    <row r="69" spans="3:14" x14ac:dyDescent="0.35">
      <c r="C69" s="26" t="s">
        <v>3586</v>
      </c>
      <c r="D69" s="14">
        <v>44481</v>
      </c>
      <c r="E69" s="14">
        <v>44483</v>
      </c>
      <c r="F69" s="27" t="s">
        <v>3910</v>
      </c>
      <c r="G69" s="28">
        <v>0</v>
      </c>
      <c r="H69" s="29">
        <v>300000</v>
      </c>
      <c r="I69" s="29">
        <v>1</v>
      </c>
      <c r="J69" s="30">
        <v>2021</v>
      </c>
      <c r="K69" s="30">
        <v>2021</v>
      </c>
      <c r="L69" s="31" t="s">
        <v>3138</v>
      </c>
      <c r="M69" s="32" t="str">
        <f>IF(_xlfn.XLOOKUP(C69,'Raw Data_OS_22'!$C$5:$C$4516,'Raw Data_OS_22'!$G$5:$G$4516,"New_Claim/ Reopening")= "New_Claim/ Reopening","New_Claim/ Reopening","Old_Claim")</f>
        <v>Old_Claim</v>
      </c>
      <c r="N69" s="18" t="str">
        <f>IF(M69=$N$2,IF(J69=$N$1,"E1","D"),_xlfn.XLOOKUP(C69,'Raw Data_OS_22'!$C$5:$C$4516,'Raw Data_OS_22'!$O$5:$O$4516))</f>
        <v>B1</v>
      </c>
    </row>
    <row r="70" spans="3:14" x14ac:dyDescent="0.35">
      <c r="C70" s="26" t="s">
        <v>6644</v>
      </c>
      <c r="D70" s="14">
        <v>44746</v>
      </c>
      <c r="E70" s="14">
        <v>44749</v>
      </c>
      <c r="F70" s="27" t="s">
        <v>3910</v>
      </c>
      <c r="G70" s="28">
        <v>0</v>
      </c>
      <c r="H70" s="29">
        <v>300000</v>
      </c>
      <c r="I70" s="29">
        <v>1</v>
      </c>
      <c r="J70" s="30">
        <v>2022</v>
      </c>
      <c r="K70" s="30">
        <v>2022</v>
      </c>
      <c r="L70" s="31" t="s">
        <v>6643</v>
      </c>
      <c r="M70" s="32" t="str">
        <f>IF(_xlfn.XLOOKUP(C70,'Raw Data_OS_22'!$C$5:$C$4516,'Raw Data_OS_22'!$G$5:$G$4516,"New_Claim/ Reopening")= "New_Claim/ Reopening","New_Claim/ Reopening","Old_Claim")</f>
        <v>Old_Claim</v>
      </c>
      <c r="N70" s="18" t="str">
        <f>IF(M70=$N$2,IF(J70=$N$1,"E1","D"),_xlfn.XLOOKUP(C70,'Raw Data_OS_22'!$C$5:$C$4516,'Raw Data_OS_22'!$O$5:$O$4516))</f>
        <v>B2</v>
      </c>
    </row>
    <row r="71" spans="3:14" x14ac:dyDescent="0.35">
      <c r="C71" s="26" t="s">
        <v>3895</v>
      </c>
      <c r="D71" s="14">
        <v>44181</v>
      </c>
      <c r="E71" s="14">
        <v>44181</v>
      </c>
      <c r="F71" s="27" t="s">
        <v>3908</v>
      </c>
      <c r="G71" s="28">
        <v>0</v>
      </c>
      <c r="H71" s="29">
        <v>296897</v>
      </c>
      <c r="I71" s="29">
        <v>1</v>
      </c>
      <c r="J71" s="30">
        <v>2020</v>
      </c>
      <c r="K71" s="30">
        <v>2020</v>
      </c>
      <c r="L71" s="31" t="s">
        <v>11</v>
      </c>
      <c r="M71" s="32" t="str">
        <f>IF(_xlfn.XLOOKUP(C71,'Raw Data_OS_22'!$C$5:$C$4516,'Raw Data_OS_22'!$G$5:$G$4516,"New_Claim/ Reopening")= "New_Claim/ Reopening","New_Claim/ Reopening","Old_Claim")</f>
        <v>Old_Claim</v>
      </c>
      <c r="N71" s="18" t="str">
        <f>IF(M71=$N$2,IF(J71=$N$1,"E1","D"),_xlfn.XLOOKUP(C71,'Raw Data_OS_22'!$C$5:$C$4516,'Raw Data_OS_22'!$O$5:$O$4516))</f>
        <v>A</v>
      </c>
    </row>
    <row r="72" spans="3:14" x14ac:dyDescent="0.35">
      <c r="C72" s="26" t="s">
        <v>6817</v>
      </c>
      <c r="D72" s="14">
        <v>44831</v>
      </c>
      <c r="E72" s="14">
        <v>44833</v>
      </c>
      <c r="F72" s="27" t="s">
        <v>3910</v>
      </c>
      <c r="G72" s="28">
        <v>24000</v>
      </c>
      <c r="H72" s="29">
        <v>320000</v>
      </c>
      <c r="I72" s="29">
        <v>1</v>
      </c>
      <c r="J72" s="30">
        <v>2022</v>
      </c>
      <c r="K72" s="30">
        <v>2022</v>
      </c>
      <c r="L72" s="31" t="s">
        <v>6643</v>
      </c>
      <c r="M72" s="32" t="str">
        <f>IF(_xlfn.XLOOKUP(C72,'Raw Data_OS_22'!$C$5:$C$4516,'Raw Data_OS_22'!$G$5:$G$4516,"New_Claim/ Reopening")= "New_Claim/ Reopening","New_Claim/ Reopening","Old_Claim")</f>
        <v>Old_Claim</v>
      </c>
      <c r="N72" s="18" t="str">
        <f>IF(M72=$N$2,IF(J72=$N$1,"E1","D"),_xlfn.XLOOKUP(C72,'Raw Data_OS_22'!$C$5:$C$4516,'Raw Data_OS_22'!$O$5:$O$4516))</f>
        <v>B2</v>
      </c>
    </row>
    <row r="73" spans="3:14" x14ac:dyDescent="0.35">
      <c r="C73" s="26" t="s">
        <v>474</v>
      </c>
      <c r="D73" s="14">
        <v>44135</v>
      </c>
      <c r="E73" s="14">
        <v>44135</v>
      </c>
      <c r="F73" s="27" t="s">
        <v>3910</v>
      </c>
      <c r="G73" s="28">
        <v>8590</v>
      </c>
      <c r="H73" s="29">
        <v>303960</v>
      </c>
      <c r="I73" s="29">
        <v>1</v>
      </c>
      <c r="J73" s="30">
        <v>2020</v>
      </c>
      <c r="K73" s="30">
        <v>2020</v>
      </c>
      <c r="L73" s="31" t="s">
        <v>11</v>
      </c>
      <c r="M73" s="32" t="str">
        <f>IF(_xlfn.XLOOKUP(C73,'Raw Data_OS_22'!$C$5:$C$4516,'Raw Data_OS_22'!$G$5:$G$4516,"New_Claim/ Reopening")= "New_Claim/ Reopening","New_Claim/ Reopening","Old_Claim")</f>
        <v>Old_Claim</v>
      </c>
      <c r="N73" s="18" t="str">
        <f>IF(M73=$N$2,IF(J73=$N$1,"E1","D"),_xlfn.XLOOKUP(C73,'Raw Data_OS_22'!$C$5:$C$4516,'Raw Data_OS_22'!$O$5:$O$4516))</f>
        <v>B1</v>
      </c>
    </row>
    <row r="74" spans="3:14" x14ac:dyDescent="0.35">
      <c r="C74" s="26" t="s">
        <v>978</v>
      </c>
      <c r="D74" s="14">
        <v>44034</v>
      </c>
      <c r="E74" s="14">
        <v>44034</v>
      </c>
      <c r="F74" s="27" t="s">
        <v>3908</v>
      </c>
      <c r="G74" s="28">
        <v>1600000</v>
      </c>
      <c r="H74" s="29">
        <v>1894617.6470999999</v>
      </c>
      <c r="I74" s="29">
        <v>1</v>
      </c>
      <c r="J74" s="30">
        <v>2020</v>
      </c>
      <c r="K74" s="30">
        <v>2020</v>
      </c>
      <c r="L74" s="31" t="s">
        <v>35</v>
      </c>
      <c r="M74" s="32" t="str">
        <f>IF(_xlfn.XLOOKUP(C74,'Raw Data_OS_22'!$C$5:$C$4516,'Raw Data_OS_22'!$G$5:$G$4516,"New_Claim/ Reopening")= "New_Claim/ Reopening","New_Claim/ Reopening","Old_Claim")</f>
        <v>Old_Claim</v>
      </c>
      <c r="N74" s="18" t="str">
        <f>IF(M74=$N$2,IF(J74=$N$1,"E1","D"),_xlfn.XLOOKUP(C74,'Raw Data_OS_22'!$C$5:$C$4516,'Raw Data_OS_22'!$O$5:$O$4516))</f>
        <v>B2</v>
      </c>
    </row>
    <row r="75" spans="3:14" x14ac:dyDescent="0.35">
      <c r="C75" s="26" t="s">
        <v>6588</v>
      </c>
      <c r="D75" s="14">
        <v>44727</v>
      </c>
      <c r="E75" s="14">
        <v>44728</v>
      </c>
      <c r="F75" s="27" t="s">
        <v>3910</v>
      </c>
      <c r="G75" s="28">
        <v>7000</v>
      </c>
      <c r="H75" s="29">
        <v>300000</v>
      </c>
      <c r="I75" s="29">
        <v>1</v>
      </c>
      <c r="J75" s="30">
        <v>2022</v>
      </c>
      <c r="K75" s="30">
        <v>2022</v>
      </c>
      <c r="L75" s="31" t="s">
        <v>6406</v>
      </c>
      <c r="M75" s="32" t="str">
        <f>IF(_xlfn.XLOOKUP(C75,'Raw Data_OS_22'!$C$5:$C$4516,'Raw Data_OS_22'!$G$5:$G$4516,"New_Claim/ Reopening")= "New_Claim/ Reopening","New_Claim/ Reopening","Old_Claim")</f>
        <v>Old_Claim</v>
      </c>
      <c r="N75" s="18" t="str">
        <f>IF(M75=$N$2,IF(J75=$N$1,"E1","D"),_xlfn.XLOOKUP(C75,'Raw Data_OS_22'!$C$5:$C$4516,'Raw Data_OS_22'!$O$5:$O$4516))</f>
        <v>B2</v>
      </c>
    </row>
    <row r="76" spans="3:14" x14ac:dyDescent="0.35">
      <c r="C76" s="26" t="s">
        <v>277</v>
      </c>
      <c r="D76" s="14">
        <v>44028</v>
      </c>
      <c r="E76" s="14">
        <v>44028</v>
      </c>
      <c r="F76" s="27" t="s">
        <v>3910</v>
      </c>
      <c r="G76" s="28">
        <v>50000</v>
      </c>
      <c r="H76" s="29">
        <v>341450</v>
      </c>
      <c r="I76" s="29">
        <v>1</v>
      </c>
      <c r="J76" s="30">
        <v>2020</v>
      </c>
      <c r="K76" s="30">
        <v>2020</v>
      </c>
      <c r="L76" s="31" t="s">
        <v>35</v>
      </c>
      <c r="M76" s="32" t="str">
        <f>IF(_xlfn.XLOOKUP(C76,'Raw Data_OS_22'!$C$5:$C$4516,'Raw Data_OS_22'!$G$5:$G$4516,"New_Claim/ Reopening")= "New_Claim/ Reopening","New_Claim/ Reopening","Old_Claim")</f>
        <v>Old_Claim</v>
      </c>
      <c r="N76" s="18" t="str">
        <f>IF(M76=$N$2,IF(J76=$N$1,"E1","D"),_xlfn.XLOOKUP(C76,'Raw Data_OS_22'!$C$5:$C$4516,'Raw Data_OS_22'!$O$5:$O$4516))</f>
        <v>B1</v>
      </c>
    </row>
    <row r="77" spans="3:14" x14ac:dyDescent="0.35">
      <c r="C77" s="26" t="s">
        <v>508</v>
      </c>
      <c r="D77" s="14">
        <v>43884</v>
      </c>
      <c r="E77" s="14">
        <v>43884</v>
      </c>
      <c r="F77" s="27" t="s">
        <v>3908</v>
      </c>
      <c r="G77" s="28">
        <v>596000</v>
      </c>
      <c r="H77" s="29">
        <v>879200</v>
      </c>
      <c r="I77" s="29">
        <v>1</v>
      </c>
      <c r="J77" s="30">
        <v>2020</v>
      </c>
      <c r="K77" s="30">
        <v>2020</v>
      </c>
      <c r="L77" s="31" t="s">
        <v>28</v>
      </c>
      <c r="M77" s="32" t="str">
        <f>IF(_xlfn.XLOOKUP(C77,'Raw Data_OS_22'!$C$5:$C$4516,'Raw Data_OS_22'!$G$5:$G$4516,"New_Claim/ Reopening")= "New_Claim/ Reopening","New_Claim/ Reopening","Old_Claim")</f>
        <v>Old_Claim</v>
      </c>
      <c r="N77" s="18" t="str">
        <f>IF(M77=$N$2,IF(J77=$N$1,"E1","D"),_xlfn.XLOOKUP(C77,'Raw Data_OS_22'!$C$5:$C$4516,'Raw Data_OS_22'!$O$5:$O$4516))</f>
        <v>B1</v>
      </c>
    </row>
    <row r="78" spans="3:14" x14ac:dyDescent="0.35">
      <c r="C78" s="26" t="s">
        <v>985</v>
      </c>
      <c r="D78" s="14">
        <v>44012</v>
      </c>
      <c r="E78" s="14">
        <v>44012</v>
      </c>
      <c r="F78" s="27" t="s">
        <v>3908</v>
      </c>
      <c r="G78" s="28">
        <v>0</v>
      </c>
      <c r="H78" s="29">
        <v>280000</v>
      </c>
      <c r="I78" s="29">
        <v>1</v>
      </c>
      <c r="J78" s="30">
        <v>2020</v>
      </c>
      <c r="K78" s="30">
        <v>2020</v>
      </c>
      <c r="L78" s="31" t="s">
        <v>33</v>
      </c>
      <c r="M78" s="32" t="str">
        <f>IF(_xlfn.XLOOKUP(C78,'Raw Data_OS_22'!$C$5:$C$4516,'Raw Data_OS_22'!$G$5:$G$4516,"New_Claim/ Reopening")= "New_Claim/ Reopening","New_Claim/ Reopening","Old_Claim")</f>
        <v>Old_Claim</v>
      </c>
      <c r="N78" s="18" t="str">
        <f>IF(M78=$N$2,IF(J78=$N$1,"E1","D"),_xlfn.XLOOKUP(C78,'Raw Data_OS_22'!$C$5:$C$4516,'Raw Data_OS_22'!$O$5:$O$4516))</f>
        <v>B1</v>
      </c>
    </row>
    <row r="79" spans="3:14" x14ac:dyDescent="0.35">
      <c r="C79" s="26" t="s">
        <v>2591</v>
      </c>
      <c r="D79" s="14">
        <v>44134</v>
      </c>
      <c r="E79" s="14">
        <v>44135</v>
      </c>
      <c r="F79" s="27" t="s">
        <v>3908</v>
      </c>
      <c r="G79" s="28">
        <v>0</v>
      </c>
      <c r="H79" s="29">
        <v>279934.21049999999</v>
      </c>
      <c r="I79" s="29">
        <v>1</v>
      </c>
      <c r="J79" s="30">
        <v>2020</v>
      </c>
      <c r="K79" s="30">
        <v>2020</v>
      </c>
      <c r="L79" s="31" t="s">
        <v>11</v>
      </c>
      <c r="M79" s="32" t="str">
        <f>IF(_xlfn.XLOOKUP(C79,'Raw Data_OS_22'!$C$5:$C$4516,'Raw Data_OS_22'!$G$5:$G$4516,"New_Claim/ Reopening")= "New_Claim/ Reopening","New_Claim/ Reopening","Old_Claim")</f>
        <v>Old_Claim</v>
      </c>
      <c r="N79" s="18" t="str">
        <f>IF(M79=$N$2,IF(J79=$N$1,"E1","D"),_xlfn.XLOOKUP(C79,'Raw Data_OS_22'!$C$5:$C$4516,'Raw Data_OS_22'!$O$5:$O$4516))</f>
        <v>B1</v>
      </c>
    </row>
    <row r="80" spans="3:14" x14ac:dyDescent="0.35">
      <c r="C80" s="26" t="s">
        <v>3831</v>
      </c>
      <c r="D80" s="14">
        <v>44015</v>
      </c>
      <c r="E80" s="14">
        <v>44547</v>
      </c>
      <c r="F80" s="27" t="s">
        <v>3910</v>
      </c>
      <c r="G80" s="28">
        <v>120450</v>
      </c>
      <c r="H80" s="29">
        <v>400000</v>
      </c>
      <c r="I80" s="29">
        <v>1</v>
      </c>
      <c r="J80" s="30">
        <v>2020</v>
      </c>
      <c r="K80" s="30">
        <v>2021</v>
      </c>
      <c r="L80" s="31" t="s">
        <v>35</v>
      </c>
      <c r="M80" s="32" t="str">
        <f>IF(_xlfn.XLOOKUP(C80,'Raw Data_OS_22'!$C$5:$C$4516,'Raw Data_OS_22'!$G$5:$G$4516,"New_Claim/ Reopening")= "New_Claim/ Reopening","New_Claim/ Reopening","Old_Claim")</f>
        <v>Old_Claim</v>
      </c>
      <c r="N80" s="18" t="str">
        <f>IF(M80=$N$2,IF(J80=$N$1,"E1","D"),_xlfn.XLOOKUP(C80,'Raw Data_OS_22'!$C$5:$C$4516,'Raw Data_OS_22'!$O$5:$O$4516))</f>
        <v>B2</v>
      </c>
    </row>
    <row r="81" spans="3:14" x14ac:dyDescent="0.35">
      <c r="C81" s="26" t="s">
        <v>808</v>
      </c>
      <c r="D81" s="14">
        <v>44110</v>
      </c>
      <c r="E81" s="14">
        <v>44110</v>
      </c>
      <c r="F81" s="27" t="s">
        <v>4199</v>
      </c>
      <c r="G81" s="28">
        <v>5000</v>
      </c>
      <c r="H81" s="29">
        <v>283208.02</v>
      </c>
      <c r="I81" s="29">
        <v>1</v>
      </c>
      <c r="J81" s="30">
        <v>2020</v>
      </c>
      <c r="K81" s="30">
        <v>2020</v>
      </c>
      <c r="L81" s="31" t="s">
        <v>11</v>
      </c>
      <c r="M81" s="32" t="str">
        <f>IF(_xlfn.XLOOKUP(C81,'Raw Data_OS_22'!$C$5:$C$4516,'Raw Data_OS_22'!$G$5:$G$4516,"New_Claim/ Reopening")= "New_Claim/ Reopening","New_Claim/ Reopening","Old_Claim")</f>
        <v>Old_Claim</v>
      </c>
      <c r="N81" s="18" t="str">
        <f>IF(M81=$N$2,IF(J81=$N$1,"E1","D"),_xlfn.XLOOKUP(C81,'Raw Data_OS_22'!$C$5:$C$4516,'Raw Data_OS_22'!$O$5:$O$4516))</f>
        <v>B1</v>
      </c>
    </row>
    <row r="82" spans="3:14" x14ac:dyDescent="0.35">
      <c r="C82" s="26" t="s">
        <v>6251</v>
      </c>
      <c r="D82" s="14">
        <v>44611</v>
      </c>
      <c r="E82" s="14">
        <v>44620</v>
      </c>
      <c r="F82" s="27" t="s">
        <v>3908</v>
      </c>
      <c r="G82" s="28">
        <v>23800</v>
      </c>
      <c r="H82" s="29">
        <v>300000</v>
      </c>
      <c r="I82" s="29">
        <v>1</v>
      </c>
      <c r="J82" s="30">
        <v>2022</v>
      </c>
      <c r="K82" s="30">
        <v>2022</v>
      </c>
      <c r="L82" s="31" t="s">
        <v>6021</v>
      </c>
      <c r="M82" s="32" t="str">
        <f>IF(_xlfn.XLOOKUP(C82,'Raw Data_OS_22'!$C$5:$C$4516,'Raw Data_OS_22'!$G$5:$G$4516,"New_Claim/ Reopening")= "New_Claim/ Reopening","New_Claim/ Reopening","Old_Claim")</f>
        <v>Old_Claim</v>
      </c>
      <c r="N82" s="18" t="str">
        <f>IF(M82=$N$2,IF(J82=$N$1,"E1","D"),_xlfn.XLOOKUP(C82,'Raw Data_OS_22'!$C$5:$C$4516,'Raw Data_OS_22'!$O$5:$O$4516))</f>
        <v>B2</v>
      </c>
    </row>
    <row r="83" spans="3:14" x14ac:dyDescent="0.35">
      <c r="C83" s="26" t="s">
        <v>2099</v>
      </c>
      <c r="D83" s="14">
        <v>43915</v>
      </c>
      <c r="E83" s="14">
        <v>44102</v>
      </c>
      <c r="F83" s="27" t="s">
        <v>4214</v>
      </c>
      <c r="G83" s="28">
        <v>12199.0702</v>
      </c>
      <c r="H83" s="29">
        <v>287800.92979999998</v>
      </c>
      <c r="I83" s="29">
        <v>1</v>
      </c>
      <c r="J83" s="30">
        <v>2020</v>
      </c>
      <c r="K83" s="30">
        <v>2020</v>
      </c>
      <c r="L83" s="31" t="s">
        <v>28</v>
      </c>
      <c r="M83" s="32" t="str">
        <f>IF(_xlfn.XLOOKUP(C83,'Raw Data_OS_22'!$C$5:$C$4516,'Raw Data_OS_22'!$G$5:$G$4516,"New_Claim/ Reopening")= "New_Claim/ Reopening","New_Claim/ Reopening","Old_Claim")</f>
        <v>Old_Claim</v>
      </c>
      <c r="N83" s="18" t="str">
        <f>IF(M83=$N$2,IF(J83=$N$1,"E1","D"),_xlfn.XLOOKUP(C83,'Raw Data_OS_22'!$C$5:$C$4516,'Raw Data_OS_22'!$O$5:$O$4516))</f>
        <v>B1</v>
      </c>
    </row>
    <row r="84" spans="3:14" x14ac:dyDescent="0.35">
      <c r="C84" s="26" t="s">
        <v>336</v>
      </c>
      <c r="D84" s="14">
        <v>44084</v>
      </c>
      <c r="E84" s="14">
        <v>44084</v>
      </c>
      <c r="F84" s="27" t="s">
        <v>3910</v>
      </c>
      <c r="G84" s="28">
        <v>0</v>
      </c>
      <c r="H84" s="29">
        <v>271350</v>
      </c>
      <c r="I84" s="29">
        <v>1</v>
      </c>
      <c r="J84" s="30">
        <v>2020</v>
      </c>
      <c r="K84" s="30">
        <v>2020</v>
      </c>
      <c r="L84" s="31" t="s">
        <v>35</v>
      </c>
      <c r="M84" s="32" t="str">
        <f>IF(_xlfn.XLOOKUP(C84,'Raw Data_OS_22'!$C$5:$C$4516,'Raw Data_OS_22'!$G$5:$G$4516,"New_Claim/ Reopening")= "New_Claim/ Reopening","New_Claim/ Reopening","Old_Claim")</f>
        <v>Old_Claim</v>
      </c>
      <c r="N84" s="18" t="str">
        <f>IF(M84=$N$2,IF(J84=$N$1,"E1","D"),_xlfn.XLOOKUP(C84,'Raw Data_OS_22'!$C$5:$C$4516,'Raw Data_OS_22'!$O$5:$O$4516))</f>
        <v>B1</v>
      </c>
    </row>
    <row r="85" spans="3:14" x14ac:dyDescent="0.35">
      <c r="C85" s="26" t="s">
        <v>86</v>
      </c>
      <c r="D85" s="14">
        <v>43896</v>
      </c>
      <c r="E85" s="14">
        <v>43896</v>
      </c>
      <c r="F85" s="27" t="s">
        <v>3910</v>
      </c>
      <c r="G85" s="28">
        <v>8590</v>
      </c>
      <c r="H85" s="29">
        <v>278133</v>
      </c>
      <c r="I85" s="29">
        <v>1</v>
      </c>
      <c r="J85" s="30">
        <v>2020</v>
      </c>
      <c r="K85" s="30">
        <v>2020</v>
      </c>
      <c r="L85" s="31" t="s">
        <v>28</v>
      </c>
      <c r="M85" s="32" t="str">
        <f>IF(_xlfn.XLOOKUP(C85,'Raw Data_OS_22'!$C$5:$C$4516,'Raw Data_OS_22'!$G$5:$G$4516,"New_Claim/ Reopening")= "New_Claim/ Reopening","New_Claim/ Reopening","Old_Claim")</f>
        <v>Old_Claim</v>
      </c>
      <c r="N85" s="18" t="str">
        <f>IF(M85=$N$2,IF(J85=$N$1,"E1","D"),_xlfn.XLOOKUP(C85,'Raw Data_OS_22'!$C$5:$C$4516,'Raw Data_OS_22'!$O$5:$O$4516))</f>
        <v>B1</v>
      </c>
    </row>
    <row r="86" spans="3:14" x14ac:dyDescent="0.35">
      <c r="C86" s="26" t="s">
        <v>2086</v>
      </c>
      <c r="D86" s="14">
        <v>43867</v>
      </c>
      <c r="E86" s="14">
        <v>43899</v>
      </c>
      <c r="F86" s="27" t="s">
        <v>4214</v>
      </c>
      <c r="G86" s="28">
        <v>11400</v>
      </c>
      <c r="H86" s="29">
        <v>280000</v>
      </c>
      <c r="I86" s="29">
        <v>1</v>
      </c>
      <c r="J86" s="30">
        <v>2020</v>
      </c>
      <c r="K86" s="30">
        <v>2020</v>
      </c>
      <c r="L86" s="31" t="s">
        <v>28</v>
      </c>
      <c r="M86" s="32" t="str">
        <f>IF(_xlfn.XLOOKUP(C86,'Raw Data_OS_22'!$C$5:$C$4516,'Raw Data_OS_22'!$G$5:$G$4516,"New_Claim/ Reopening")= "New_Claim/ Reopening","New_Claim/ Reopening","Old_Claim")</f>
        <v>Old_Claim</v>
      </c>
      <c r="N86" s="18" t="str">
        <f>IF(M86=$N$2,IF(J86=$N$1,"E1","D"),_xlfn.XLOOKUP(C86,'Raw Data_OS_22'!$C$5:$C$4516,'Raw Data_OS_22'!$O$5:$O$4516))</f>
        <v>B1</v>
      </c>
    </row>
    <row r="87" spans="3:14" x14ac:dyDescent="0.35">
      <c r="C87" s="26" t="s">
        <v>1122</v>
      </c>
      <c r="D87" s="14">
        <v>44172</v>
      </c>
      <c r="E87" s="14">
        <v>44172</v>
      </c>
      <c r="F87" s="27" t="s">
        <v>3908</v>
      </c>
      <c r="G87" s="28">
        <v>0</v>
      </c>
      <c r="H87" s="29">
        <v>267680</v>
      </c>
      <c r="I87" s="29">
        <v>1</v>
      </c>
      <c r="J87" s="30">
        <v>2020</v>
      </c>
      <c r="K87" s="30">
        <v>2020</v>
      </c>
      <c r="L87" s="31" t="s">
        <v>11</v>
      </c>
      <c r="M87" s="32" t="str">
        <f>IF(_xlfn.XLOOKUP(C87,'Raw Data_OS_22'!$C$5:$C$4516,'Raw Data_OS_22'!$G$5:$G$4516,"New_Claim/ Reopening")= "New_Claim/ Reopening","New_Claim/ Reopening","Old_Claim")</f>
        <v>Old_Claim</v>
      </c>
      <c r="N87" s="18" t="str">
        <f>IF(M87=$N$2,IF(J87=$N$1,"E1","D"),_xlfn.XLOOKUP(C87,'Raw Data_OS_22'!$C$5:$C$4516,'Raw Data_OS_22'!$O$5:$O$4516))</f>
        <v>B1</v>
      </c>
    </row>
    <row r="88" spans="3:14" x14ac:dyDescent="0.35">
      <c r="C88" s="26" t="s">
        <v>6508</v>
      </c>
      <c r="D88" s="14">
        <v>44672</v>
      </c>
      <c r="E88" s="14">
        <v>44697</v>
      </c>
      <c r="F88" s="27" t="s">
        <v>3910</v>
      </c>
      <c r="G88" s="28">
        <v>5370.0000000001</v>
      </c>
      <c r="H88" s="29">
        <v>272933.61200000002</v>
      </c>
      <c r="I88" s="29">
        <v>1</v>
      </c>
      <c r="J88" s="30">
        <v>2022</v>
      </c>
      <c r="K88" s="30">
        <v>2022</v>
      </c>
      <c r="L88" s="31" t="s">
        <v>6406</v>
      </c>
      <c r="M88" s="32" t="str">
        <f>IF(_xlfn.XLOOKUP(C88,'Raw Data_OS_22'!$C$5:$C$4516,'Raw Data_OS_22'!$G$5:$G$4516,"New_Claim/ Reopening")= "New_Claim/ Reopening","New_Claim/ Reopening","Old_Claim")</f>
        <v>Old_Claim</v>
      </c>
      <c r="N88" s="18" t="str">
        <f>IF(M88=$N$2,IF(J88=$N$1,"E1","D"),_xlfn.XLOOKUP(C88,'Raw Data_OS_22'!$C$5:$C$4516,'Raw Data_OS_22'!$O$5:$O$4516))</f>
        <v>B2</v>
      </c>
    </row>
    <row r="89" spans="3:14" x14ac:dyDescent="0.35">
      <c r="C89" s="26" t="s">
        <v>6346</v>
      </c>
      <c r="D89" s="14">
        <v>44641</v>
      </c>
      <c r="E89" s="14">
        <v>44642</v>
      </c>
      <c r="F89" s="27" t="s">
        <v>3910</v>
      </c>
      <c r="G89" s="28">
        <v>0</v>
      </c>
      <c r="H89" s="29">
        <v>261000</v>
      </c>
      <c r="I89" s="29">
        <v>1</v>
      </c>
      <c r="J89" s="30">
        <v>2022</v>
      </c>
      <c r="K89" s="30">
        <v>2022</v>
      </c>
      <c r="L89" s="31" t="s">
        <v>6021</v>
      </c>
      <c r="M89" s="32" t="str">
        <f>IF(_xlfn.XLOOKUP(C89,'Raw Data_OS_22'!$C$5:$C$4516,'Raw Data_OS_22'!$G$5:$G$4516,"New_Claim/ Reopening")= "New_Claim/ Reopening","New_Claim/ Reopening","Old_Claim")</f>
        <v>Old_Claim</v>
      </c>
      <c r="N89" s="18" t="str">
        <f>IF(M89=$N$2,IF(J89=$N$1,"E1","D"),_xlfn.XLOOKUP(C89,'Raw Data_OS_22'!$C$5:$C$4516,'Raw Data_OS_22'!$O$5:$O$4516))</f>
        <v>B2</v>
      </c>
    </row>
    <row r="90" spans="3:14" x14ac:dyDescent="0.35">
      <c r="C90" s="26" t="s">
        <v>1478</v>
      </c>
      <c r="D90" s="14">
        <v>44187</v>
      </c>
      <c r="E90" s="14">
        <v>44187</v>
      </c>
      <c r="F90" s="27" t="s">
        <v>4214</v>
      </c>
      <c r="G90" s="28">
        <v>0</v>
      </c>
      <c r="H90" s="29">
        <v>260000</v>
      </c>
      <c r="I90" s="29">
        <v>1</v>
      </c>
      <c r="J90" s="30">
        <v>2020</v>
      </c>
      <c r="K90" s="30">
        <v>2020</v>
      </c>
      <c r="L90" s="31" t="s">
        <v>11</v>
      </c>
      <c r="M90" s="32" t="str">
        <f>IF(_xlfn.XLOOKUP(C90,'Raw Data_OS_22'!$C$5:$C$4516,'Raw Data_OS_22'!$G$5:$G$4516,"New_Claim/ Reopening")= "New_Claim/ Reopening","New_Claim/ Reopening","Old_Claim")</f>
        <v>Old_Claim</v>
      </c>
      <c r="N90" s="18" t="str">
        <f>IF(M90=$N$2,IF(J90=$N$1,"E1","D"),_xlfn.XLOOKUP(C90,'Raw Data_OS_22'!$C$5:$C$4516,'Raw Data_OS_22'!$O$5:$O$4516))</f>
        <v>B1</v>
      </c>
    </row>
    <row r="91" spans="3:14" x14ac:dyDescent="0.35">
      <c r="C91" s="26" t="s">
        <v>5869</v>
      </c>
      <c r="D91" s="14">
        <v>44417</v>
      </c>
      <c r="E91" s="14">
        <v>44419</v>
      </c>
      <c r="F91" s="27" t="s">
        <v>3908</v>
      </c>
      <c r="G91" s="28">
        <v>0</v>
      </c>
      <c r="H91" s="29">
        <v>260000</v>
      </c>
      <c r="I91" s="29">
        <v>1</v>
      </c>
      <c r="J91" s="30">
        <v>2021</v>
      </c>
      <c r="K91" s="30">
        <v>2021</v>
      </c>
      <c r="L91" s="31" t="s">
        <v>3073</v>
      </c>
      <c r="M91" s="32" t="str">
        <f>IF(_xlfn.XLOOKUP(C91,'Raw Data_OS_22'!$C$5:$C$4516,'Raw Data_OS_22'!$G$5:$G$4516,"New_Claim/ Reopening")= "New_Claim/ Reopening","New_Claim/ Reopening","Old_Claim")</f>
        <v>Old_Claim</v>
      </c>
      <c r="N91" s="18" t="str">
        <f>IF(M91=$N$2,IF(J91=$N$1,"E1","D"),_xlfn.XLOOKUP(C91,'Raw Data_OS_22'!$C$5:$C$4516,'Raw Data_OS_22'!$O$5:$O$4516))</f>
        <v>B2</v>
      </c>
    </row>
    <row r="92" spans="3:14" x14ac:dyDescent="0.35">
      <c r="C92" s="26" t="s">
        <v>6180</v>
      </c>
      <c r="D92" s="14">
        <v>44565</v>
      </c>
      <c r="E92" s="14">
        <v>44595</v>
      </c>
      <c r="F92" s="27" t="s">
        <v>3908</v>
      </c>
      <c r="G92" s="28">
        <v>240073</v>
      </c>
      <c r="H92" s="29">
        <v>500000</v>
      </c>
      <c r="I92" s="29">
        <v>1</v>
      </c>
      <c r="J92" s="30">
        <v>2022</v>
      </c>
      <c r="K92" s="30">
        <v>2022</v>
      </c>
      <c r="L92" s="31" t="s">
        <v>6021</v>
      </c>
      <c r="M92" s="32" t="str">
        <f>IF(_xlfn.XLOOKUP(C92,'Raw Data_OS_22'!$C$5:$C$4516,'Raw Data_OS_22'!$G$5:$G$4516,"New_Claim/ Reopening")= "New_Claim/ Reopening","New_Claim/ Reopening","Old_Claim")</f>
        <v>Old_Claim</v>
      </c>
      <c r="N92" s="18" t="str">
        <f>IF(M92=$N$2,IF(J92=$N$1,"E1","D"),_xlfn.XLOOKUP(C92,'Raw Data_OS_22'!$C$5:$C$4516,'Raw Data_OS_22'!$O$5:$O$4516))</f>
        <v>B2</v>
      </c>
    </row>
    <row r="93" spans="3:14" x14ac:dyDescent="0.35">
      <c r="C93" s="26" t="s">
        <v>1121</v>
      </c>
      <c r="D93" s="14">
        <v>44138</v>
      </c>
      <c r="E93" s="14">
        <v>44138</v>
      </c>
      <c r="F93" s="27" t="s">
        <v>3908</v>
      </c>
      <c r="G93" s="28">
        <v>0</v>
      </c>
      <c r="H93" s="29">
        <v>259649.12280000001</v>
      </c>
      <c r="I93" s="29">
        <v>1</v>
      </c>
      <c r="J93" s="30">
        <v>2020</v>
      </c>
      <c r="K93" s="30">
        <v>2020</v>
      </c>
      <c r="L93" s="31" t="s">
        <v>11</v>
      </c>
      <c r="M93" s="32" t="str">
        <f>IF(_xlfn.XLOOKUP(C93,'Raw Data_OS_22'!$C$5:$C$4516,'Raw Data_OS_22'!$G$5:$G$4516,"New_Claim/ Reopening")= "New_Claim/ Reopening","New_Claim/ Reopening","Old_Claim")</f>
        <v>Old_Claim</v>
      </c>
      <c r="N93" s="18" t="str">
        <f>IF(M93=$N$2,IF(J93=$N$1,"E1","D"),_xlfn.XLOOKUP(C93,'Raw Data_OS_22'!$C$5:$C$4516,'Raw Data_OS_22'!$O$5:$O$4516))</f>
        <v>B1</v>
      </c>
    </row>
    <row r="94" spans="3:14" x14ac:dyDescent="0.35">
      <c r="C94" s="26" t="s">
        <v>6939</v>
      </c>
      <c r="D94" s="14">
        <v>44602</v>
      </c>
      <c r="E94" s="14">
        <v>44894</v>
      </c>
      <c r="F94" s="27" t="s">
        <v>4244</v>
      </c>
      <c r="G94" s="28">
        <v>0</v>
      </c>
      <c r="H94" s="29">
        <v>257754</v>
      </c>
      <c r="I94" s="29">
        <v>1</v>
      </c>
      <c r="J94" s="30">
        <v>2022</v>
      </c>
      <c r="K94" s="30">
        <v>2022</v>
      </c>
      <c r="L94" s="31" t="s">
        <v>6021</v>
      </c>
      <c r="M94" s="32" t="str">
        <f>IF(_xlfn.XLOOKUP(C94,'Raw Data_OS_22'!$C$5:$C$4516,'Raw Data_OS_22'!$G$5:$G$4516,"New_Claim/ Reopening")= "New_Claim/ Reopening","New_Claim/ Reopening","Old_Claim")</f>
        <v>Old_Claim</v>
      </c>
      <c r="N94" s="18" t="str">
        <f>IF(M94=$N$2,IF(J94=$N$1,"E1","D"),_xlfn.XLOOKUP(C94,'Raw Data_OS_22'!$C$5:$C$4516,'Raw Data_OS_22'!$O$5:$O$4516))</f>
        <v>B2</v>
      </c>
    </row>
    <row r="95" spans="3:14" x14ac:dyDescent="0.35">
      <c r="C95" s="26" t="s">
        <v>6421</v>
      </c>
      <c r="D95" s="14">
        <v>44661</v>
      </c>
      <c r="E95" s="14">
        <v>44662</v>
      </c>
      <c r="F95" s="27" t="s">
        <v>3910</v>
      </c>
      <c r="G95" s="28">
        <v>0</v>
      </c>
      <c r="H95" s="29">
        <v>257000</v>
      </c>
      <c r="I95" s="29">
        <v>1</v>
      </c>
      <c r="J95" s="30">
        <v>2022</v>
      </c>
      <c r="K95" s="30">
        <v>2022</v>
      </c>
      <c r="L95" s="31" t="s">
        <v>6406</v>
      </c>
      <c r="M95" s="32" t="str">
        <f>IF(_xlfn.XLOOKUP(C95,'Raw Data_OS_22'!$C$5:$C$4516,'Raw Data_OS_22'!$G$5:$G$4516,"New_Claim/ Reopening")= "New_Claim/ Reopening","New_Claim/ Reopening","Old_Claim")</f>
        <v>Old_Claim</v>
      </c>
      <c r="N95" s="18" t="str">
        <f>IF(M95=$N$2,IF(J95=$N$1,"E1","D"),_xlfn.XLOOKUP(C95,'Raw Data_OS_22'!$C$5:$C$4516,'Raw Data_OS_22'!$O$5:$O$4516))</f>
        <v>B2</v>
      </c>
    </row>
    <row r="96" spans="3:14" x14ac:dyDescent="0.35">
      <c r="C96" s="26" t="s">
        <v>6502</v>
      </c>
      <c r="D96" s="14">
        <v>44684</v>
      </c>
      <c r="E96" s="14">
        <v>44693</v>
      </c>
      <c r="F96" s="27" t="s">
        <v>3910</v>
      </c>
      <c r="G96" s="28">
        <v>519850</v>
      </c>
      <c r="H96" s="29">
        <v>775850</v>
      </c>
      <c r="I96" s="29">
        <v>1</v>
      </c>
      <c r="J96" s="30">
        <v>2022</v>
      </c>
      <c r="K96" s="30">
        <v>2022</v>
      </c>
      <c r="L96" s="31" t="s">
        <v>6406</v>
      </c>
      <c r="M96" s="32" t="str">
        <f>IF(_xlfn.XLOOKUP(C96,'Raw Data_OS_22'!$C$5:$C$4516,'Raw Data_OS_22'!$G$5:$G$4516,"New_Claim/ Reopening")= "New_Claim/ Reopening","New_Claim/ Reopening","Old_Claim")</f>
        <v>Old_Claim</v>
      </c>
      <c r="N96" s="18" t="str">
        <f>IF(M96=$N$2,IF(J96=$N$1,"E1","D"),_xlfn.XLOOKUP(C96,'Raw Data_OS_22'!$C$5:$C$4516,'Raw Data_OS_22'!$O$5:$O$4516))</f>
        <v>B2</v>
      </c>
    </row>
    <row r="97" spans="3:14" x14ac:dyDescent="0.35">
      <c r="C97" s="26" t="s">
        <v>2027</v>
      </c>
      <c r="D97" s="14">
        <v>43647</v>
      </c>
      <c r="E97" s="14">
        <v>43760</v>
      </c>
      <c r="F97" s="27" t="s">
        <v>4248</v>
      </c>
      <c r="G97" s="28">
        <v>87766</v>
      </c>
      <c r="H97" s="29">
        <v>337795.72930000001</v>
      </c>
      <c r="I97" s="29">
        <v>1</v>
      </c>
      <c r="J97" s="30">
        <v>2019</v>
      </c>
      <c r="K97" s="30">
        <v>2019</v>
      </c>
      <c r="L97" s="31" t="s">
        <v>140</v>
      </c>
      <c r="M97" s="32" t="str">
        <f>IF(_xlfn.XLOOKUP(C97,'Raw Data_OS_22'!$C$5:$C$4516,'Raw Data_OS_22'!$G$5:$G$4516,"New_Claim/ Reopening")= "New_Claim/ Reopening","New_Claim/ Reopening","Old_Claim")</f>
        <v>Old_Claim</v>
      </c>
      <c r="N97" s="18" t="str">
        <f>IF(M97=$N$2,IF(J97=$N$1,"E1","D"),_xlfn.XLOOKUP(C97,'Raw Data_OS_22'!$C$5:$C$4516,'Raw Data_OS_22'!$O$5:$O$4516))</f>
        <v>B1</v>
      </c>
    </row>
    <row r="98" spans="3:14" x14ac:dyDescent="0.35">
      <c r="C98" s="26" t="s">
        <v>815</v>
      </c>
      <c r="D98" s="14">
        <v>44141</v>
      </c>
      <c r="E98" s="14">
        <v>44141</v>
      </c>
      <c r="F98" s="27" t="s">
        <v>3908</v>
      </c>
      <c r="G98" s="28">
        <v>0</v>
      </c>
      <c r="H98" s="29">
        <v>250000</v>
      </c>
      <c r="I98" s="29">
        <v>1</v>
      </c>
      <c r="J98" s="30">
        <v>2020</v>
      </c>
      <c r="K98" s="30">
        <v>2020</v>
      </c>
      <c r="L98" s="31" t="s">
        <v>11</v>
      </c>
      <c r="M98" s="32" t="str">
        <f>IF(_xlfn.XLOOKUP(C98,'Raw Data_OS_22'!$C$5:$C$4516,'Raw Data_OS_22'!$G$5:$G$4516,"New_Claim/ Reopening")= "New_Claim/ Reopening","New_Claim/ Reopening","Old_Claim")</f>
        <v>Old_Claim</v>
      </c>
      <c r="N98" s="18" t="str">
        <f>IF(M98=$N$2,IF(J98=$N$1,"E1","D"),_xlfn.XLOOKUP(C98,'Raw Data_OS_22'!$C$5:$C$4516,'Raw Data_OS_22'!$O$5:$O$4516))</f>
        <v>B1</v>
      </c>
    </row>
    <row r="99" spans="3:14" x14ac:dyDescent="0.35">
      <c r="C99" s="26" t="s">
        <v>1561</v>
      </c>
      <c r="D99" s="14">
        <v>40459</v>
      </c>
      <c r="E99" s="14">
        <v>40487</v>
      </c>
      <c r="F99" s="27" t="s">
        <v>3908</v>
      </c>
      <c r="G99" s="28">
        <v>0</v>
      </c>
      <c r="H99" s="29">
        <v>250000</v>
      </c>
      <c r="I99" s="29">
        <v>1</v>
      </c>
      <c r="J99" s="30">
        <v>2010</v>
      </c>
      <c r="K99" s="30">
        <v>2010</v>
      </c>
      <c r="L99" s="31" t="s">
        <v>1560</v>
      </c>
      <c r="M99" s="32" t="str">
        <f>IF(_xlfn.XLOOKUP(C99,'Raw Data_OS_22'!$C$5:$C$4516,'Raw Data_OS_22'!$G$5:$G$4516,"New_Claim/ Reopening")= "New_Claim/ Reopening","New_Claim/ Reopening","Old_Claim")</f>
        <v>Old_Claim</v>
      </c>
      <c r="N99" s="18" t="str">
        <f>IF(M99=$N$2,IF(J99=$N$1,"E1","D"),_xlfn.XLOOKUP(C99,'Raw Data_OS_22'!$C$5:$C$4516,'Raw Data_OS_22'!$O$5:$O$4516))</f>
        <v>B1</v>
      </c>
    </row>
    <row r="100" spans="3:14" x14ac:dyDescent="0.35">
      <c r="C100" s="26" t="s">
        <v>1941</v>
      </c>
      <c r="D100" s="14">
        <v>43428</v>
      </c>
      <c r="E100" s="14">
        <v>43468</v>
      </c>
      <c r="F100" s="27" t="s">
        <v>3908</v>
      </c>
      <c r="G100" s="28">
        <v>0</v>
      </c>
      <c r="H100" s="29">
        <v>250000</v>
      </c>
      <c r="I100" s="29">
        <v>1</v>
      </c>
      <c r="J100" s="30">
        <v>2018</v>
      </c>
      <c r="K100" s="30">
        <v>2019</v>
      </c>
      <c r="L100" s="31" t="s">
        <v>684</v>
      </c>
      <c r="M100" s="32" t="str">
        <f>IF(_xlfn.XLOOKUP(C100,'Raw Data_OS_22'!$C$5:$C$4516,'Raw Data_OS_22'!$G$5:$G$4516,"New_Claim/ Reopening")= "New_Claim/ Reopening","New_Claim/ Reopening","Old_Claim")</f>
        <v>Old_Claim</v>
      </c>
      <c r="N100" s="18" t="str">
        <f>IF(M100=$N$2,IF(J100=$N$1,"E1","D"),_xlfn.XLOOKUP(C100,'Raw Data_OS_22'!$C$5:$C$4516,'Raw Data_OS_22'!$O$5:$O$4516))</f>
        <v>B1</v>
      </c>
    </row>
    <row r="101" spans="3:14" x14ac:dyDescent="0.35">
      <c r="C101" s="26" t="s">
        <v>6582</v>
      </c>
      <c r="D101" s="14">
        <v>44709</v>
      </c>
      <c r="E101" s="14">
        <v>44719</v>
      </c>
      <c r="F101" s="27" t="s">
        <v>3910</v>
      </c>
      <c r="G101" s="28">
        <v>0</v>
      </c>
      <c r="H101" s="29">
        <v>250000</v>
      </c>
      <c r="I101" s="29">
        <v>1</v>
      </c>
      <c r="J101" s="30">
        <v>2022</v>
      </c>
      <c r="K101" s="30">
        <v>2022</v>
      </c>
      <c r="L101" s="31" t="s">
        <v>6406</v>
      </c>
      <c r="M101" s="32" t="str">
        <f>IF(_xlfn.XLOOKUP(C101,'Raw Data_OS_22'!$C$5:$C$4516,'Raw Data_OS_22'!$G$5:$G$4516,"New_Claim/ Reopening")= "New_Claim/ Reopening","New_Claim/ Reopening","Old_Claim")</f>
        <v>Old_Claim</v>
      </c>
      <c r="N101" s="18" t="str">
        <f>IF(M101=$N$2,IF(J101=$N$1,"E1","D"),_xlfn.XLOOKUP(C101,'Raw Data_OS_22'!$C$5:$C$4516,'Raw Data_OS_22'!$O$5:$O$4516))</f>
        <v>B2</v>
      </c>
    </row>
    <row r="102" spans="3:14" x14ac:dyDescent="0.35">
      <c r="C102" s="26" t="s">
        <v>6191</v>
      </c>
      <c r="D102" s="14">
        <v>44586</v>
      </c>
      <c r="E102" s="14">
        <v>44599</v>
      </c>
      <c r="F102" s="27" t="s">
        <v>3910</v>
      </c>
      <c r="G102" s="28">
        <v>1030926.471</v>
      </c>
      <c r="H102" s="29">
        <v>1280676.4709999999</v>
      </c>
      <c r="I102" s="29">
        <v>1</v>
      </c>
      <c r="J102" s="30">
        <v>2022</v>
      </c>
      <c r="K102" s="30">
        <v>2022</v>
      </c>
      <c r="L102" s="31" t="s">
        <v>6021</v>
      </c>
      <c r="M102" s="32" t="str">
        <f>IF(_xlfn.XLOOKUP(C102,'Raw Data_OS_22'!$C$5:$C$4516,'Raw Data_OS_22'!$G$5:$G$4516,"New_Claim/ Reopening")= "New_Claim/ Reopening","New_Claim/ Reopening","Old_Claim")</f>
        <v>Old_Claim</v>
      </c>
      <c r="N102" s="18" t="str">
        <f>IF(M102=$N$2,IF(J102=$N$1,"E1","D"),_xlfn.XLOOKUP(C102,'Raw Data_OS_22'!$C$5:$C$4516,'Raw Data_OS_22'!$O$5:$O$4516))</f>
        <v>B2</v>
      </c>
    </row>
    <row r="103" spans="3:14" x14ac:dyDescent="0.35">
      <c r="C103" s="26" t="s">
        <v>476</v>
      </c>
      <c r="D103" s="14">
        <v>44161</v>
      </c>
      <c r="E103" s="14">
        <v>44161</v>
      </c>
      <c r="F103" s="27" t="s">
        <v>3908</v>
      </c>
      <c r="G103" s="28">
        <v>0</v>
      </c>
      <c r="H103" s="29">
        <v>248166</v>
      </c>
      <c r="I103" s="29">
        <v>1</v>
      </c>
      <c r="J103" s="30">
        <v>2020</v>
      </c>
      <c r="K103" s="30">
        <v>2020</v>
      </c>
      <c r="L103" s="31" t="s">
        <v>11</v>
      </c>
      <c r="M103" s="32" t="str">
        <f>IF(_xlfn.XLOOKUP(C103,'Raw Data_OS_22'!$C$5:$C$4516,'Raw Data_OS_22'!$G$5:$G$4516,"New_Claim/ Reopening")= "New_Claim/ Reopening","New_Claim/ Reopening","Old_Claim")</f>
        <v>Old_Claim</v>
      </c>
      <c r="N103" s="18" t="str">
        <f>IF(M103=$N$2,IF(J103=$N$1,"E1","D"),_xlfn.XLOOKUP(C103,'Raw Data_OS_22'!$C$5:$C$4516,'Raw Data_OS_22'!$O$5:$O$4516))</f>
        <v>B1</v>
      </c>
    </row>
    <row r="104" spans="3:14" x14ac:dyDescent="0.35">
      <c r="C104" s="26" t="s">
        <v>2378</v>
      </c>
      <c r="D104" s="14">
        <v>39978</v>
      </c>
      <c r="E104" s="14">
        <v>39979</v>
      </c>
      <c r="F104" s="27" t="s">
        <v>3910</v>
      </c>
      <c r="G104" s="28">
        <v>1000000</v>
      </c>
      <c r="H104" s="29">
        <v>1244658</v>
      </c>
      <c r="I104" s="29">
        <v>1</v>
      </c>
      <c r="J104" s="30">
        <v>2009</v>
      </c>
      <c r="K104" s="30">
        <v>2009</v>
      </c>
      <c r="L104" s="31" t="s">
        <v>2173</v>
      </c>
      <c r="M104" s="32" t="str">
        <f>IF(_xlfn.XLOOKUP(C104,'Raw Data_OS_22'!$C$5:$C$4516,'Raw Data_OS_22'!$G$5:$G$4516,"New_Claim/ Reopening")= "New_Claim/ Reopening","New_Claim/ Reopening","Old_Claim")</f>
        <v>Old_Claim</v>
      </c>
      <c r="N104" s="18" t="str">
        <f>IF(M104=$N$2,IF(J104=$N$1,"E1","D"),_xlfn.XLOOKUP(C104,'Raw Data_OS_22'!$C$5:$C$4516,'Raw Data_OS_22'!$O$5:$O$4516))</f>
        <v>B1</v>
      </c>
    </row>
    <row r="105" spans="3:14" x14ac:dyDescent="0.35">
      <c r="C105" s="26" t="s">
        <v>786</v>
      </c>
      <c r="D105" s="14">
        <v>44054</v>
      </c>
      <c r="E105" s="14">
        <v>44054</v>
      </c>
      <c r="F105" s="27" t="s">
        <v>3908</v>
      </c>
      <c r="G105" s="28">
        <v>18810</v>
      </c>
      <c r="H105" s="29">
        <v>263000</v>
      </c>
      <c r="I105" s="29">
        <v>1</v>
      </c>
      <c r="J105" s="30">
        <v>2020</v>
      </c>
      <c r="K105" s="30">
        <v>2020</v>
      </c>
      <c r="L105" s="31" t="s">
        <v>35</v>
      </c>
      <c r="M105" s="32" t="str">
        <f>IF(_xlfn.XLOOKUP(C105,'Raw Data_OS_22'!$C$5:$C$4516,'Raw Data_OS_22'!$G$5:$G$4516,"New_Claim/ Reopening")= "New_Claim/ Reopening","New_Claim/ Reopening","Old_Claim")</f>
        <v>Old_Claim</v>
      </c>
      <c r="N105" s="18" t="str">
        <f>IF(M105=$N$2,IF(J105=$N$1,"E1","D"),_xlfn.XLOOKUP(C105,'Raw Data_OS_22'!$C$5:$C$4516,'Raw Data_OS_22'!$O$5:$O$4516))</f>
        <v>B1</v>
      </c>
    </row>
    <row r="106" spans="3:14" x14ac:dyDescent="0.35">
      <c r="C106" s="26" t="s">
        <v>6398</v>
      </c>
      <c r="D106" s="14">
        <v>44645</v>
      </c>
      <c r="E106" s="14">
        <v>44656</v>
      </c>
      <c r="F106" s="27" t="s">
        <v>3910</v>
      </c>
      <c r="G106" s="28">
        <v>0</v>
      </c>
      <c r="H106" s="29">
        <v>243000</v>
      </c>
      <c r="I106" s="29">
        <v>1</v>
      </c>
      <c r="J106" s="30">
        <v>2022</v>
      </c>
      <c r="K106" s="30">
        <v>2022</v>
      </c>
      <c r="L106" s="31" t="s">
        <v>6021</v>
      </c>
      <c r="M106" s="32" t="str">
        <f>IF(_xlfn.XLOOKUP(C106,'Raw Data_OS_22'!$C$5:$C$4516,'Raw Data_OS_22'!$G$5:$G$4516,"New_Claim/ Reopening")= "New_Claim/ Reopening","New_Claim/ Reopening","Old_Claim")</f>
        <v>Old_Claim</v>
      </c>
      <c r="N106" s="18" t="str">
        <f>IF(M106=$N$2,IF(J106=$N$1,"E1","D"),_xlfn.XLOOKUP(C106,'Raw Data_OS_22'!$C$5:$C$4516,'Raw Data_OS_22'!$O$5:$O$4516))</f>
        <v>B2</v>
      </c>
    </row>
    <row r="107" spans="3:14" x14ac:dyDescent="0.35">
      <c r="C107" s="26" t="s">
        <v>4169</v>
      </c>
      <c r="D107" s="14">
        <v>44195</v>
      </c>
      <c r="E107" s="14">
        <v>44203</v>
      </c>
      <c r="F107" s="27" t="s">
        <v>3910</v>
      </c>
      <c r="G107" s="28">
        <v>190748</v>
      </c>
      <c r="H107" s="29">
        <v>431300</v>
      </c>
      <c r="I107" s="29">
        <v>1</v>
      </c>
      <c r="J107" s="30">
        <v>2020</v>
      </c>
      <c r="K107" s="30">
        <v>2021</v>
      </c>
      <c r="L107" s="31" t="s">
        <v>11</v>
      </c>
      <c r="M107" s="32" t="str">
        <f>IF(_xlfn.XLOOKUP(C107,'Raw Data_OS_22'!$C$5:$C$4516,'Raw Data_OS_22'!$G$5:$G$4516,"New_Claim/ Reopening")= "New_Claim/ Reopening","New_Claim/ Reopening","Old_Claim")</f>
        <v>Old_Claim</v>
      </c>
      <c r="N107" s="18" t="str">
        <f>IF(M107=$N$2,IF(J107=$N$1,"E1","D"),_xlfn.XLOOKUP(C107,'Raw Data_OS_22'!$C$5:$C$4516,'Raw Data_OS_22'!$O$5:$O$4516))</f>
        <v>B1</v>
      </c>
    </row>
    <row r="108" spans="3:14" x14ac:dyDescent="0.35">
      <c r="C108" s="26" t="s">
        <v>7194</v>
      </c>
      <c r="D108" s="14">
        <v>44634</v>
      </c>
      <c r="E108" s="14">
        <v>44953</v>
      </c>
      <c r="F108" s="27" t="s">
        <v>4244</v>
      </c>
      <c r="G108" s="28">
        <v>0</v>
      </c>
      <c r="H108" s="29">
        <v>240198</v>
      </c>
      <c r="I108" s="29">
        <v>1</v>
      </c>
      <c r="J108" s="30">
        <v>2022</v>
      </c>
      <c r="K108" s="30">
        <v>2023</v>
      </c>
      <c r="L108" s="31" t="s">
        <v>6021</v>
      </c>
      <c r="M108" s="32" t="str">
        <f>IF(_xlfn.XLOOKUP(C108,'Raw Data_OS_22'!$C$5:$C$4516,'Raw Data_OS_22'!$G$5:$G$4516,"New_Claim/ Reopening")= "New_Claim/ Reopening","New_Claim/ Reopening","Old_Claim")</f>
        <v>New_Claim/ Reopening</v>
      </c>
      <c r="N108" s="18" t="str">
        <f>IF(M108=$N$2,IF(J108=$N$1,"E1","D"),_xlfn.XLOOKUP(C108,'Raw Data_OS_22'!$C$5:$C$4516,'Raw Data_OS_22'!$O$5:$O$4516))</f>
        <v>D</v>
      </c>
    </row>
    <row r="109" spans="3:14" x14ac:dyDescent="0.35">
      <c r="C109" s="26" t="s">
        <v>5413</v>
      </c>
      <c r="D109" s="14">
        <v>44258</v>
      </c>
      <c r="E109" s="14">
        <v>44286</v>
      </c>
      <c r="F109" s="27" t="s">
        <v>3908</v>
      </c>
      <c r="G109" s="28">
        <v>1020985.2941000001</v>
      </c>
      <c r="H109" s="29">
        <v>1255735.2941000001</v>
      </c>
      <c r="I109" s="29">
        <v>1</v>
      </c>
      <c r="J109" s="30">
        <v>2021</v>
      </c>
      <c r="K109" s="30">
        <v>2021</v>
      </c>
      <c r="L109" s="31" t="s">
        <v>21</v>
      </c>
      <c r="M109" s="32" t="str">
        <f>IF(_xlfn.XLOOKUP(C109,'Raw Data_OS_22'!$C$5:$C$4516,'Raw Data_OS_22'!$G$5:$G$4516,"New_Claim/ Reopening")= "New_Claim/ Reopening","New_Claim/ Reopening","Old_Claim")</f>
        <v>Old_Claim</v>
      </c>
      <c r="N109" s="18" t="str">
        <f>IF(M109=$N$2,IF(J109=$N$1,"E1","D"),_xlfn.XLOOKUP(C109,'Raw Data_OS_22'!$C$5:$C$4516,'Raw Data_OS_22'!$O$5:$O$4516))</f>
        <v>B2</v>
      </c>
    </row>
    <row r="110" spans="3:14" x14ac:dyDescent="0.35">
      <c r="C110" s="26" t="s">
        <v>3087</v>
      </c>
      <c r="D110" s="14">
        <v>44391</v>
      </c>
      <c r="E110" s="14">
        <v>44393</v>
      </c>
      <c r="F110" s="27" t="s">
        <v>3908</v>
      </c>
      <c r="G110" s="28">
        <v>0</v>
      </c>
      <c r="H110" s="29">
        <v>234636</v>
      </c>
      <c r="I110" s="29">
        <v>1</v>
      </c>
      <c r="J110" s="30">
        <v>2021</v>
      </c>
      <c r="K110" s="30">
        <v>2021</v>
      </c>
      <c r="L110" s="31" t="s">
        <v>3073</v>
      </c>
      <c r="M110" s="32" t="str">
        <f>IF(_xlfn.XLOOKUP(C110,'Raw Data_OS_22'!$C$5:$C$4516,'Raw Data_OS_22'!$G$5:$G$4516,"New_Claim/ Reopening")= "New_Claim/ Reopening","New_Claim/ Reopening","Old_Claim")</f>
        <v>Old_Claim</v>
      </c>
      <c r="N110" s="18" t="str">
        <f>IF(M110=$N$2,IF(J110=$N$1,"E1","D"),_xlfn.XLOOKUP(C110,'Raw Data_OS_22'!$C$5:$C$4516,'Raw Data_OS_22'!$O$5:$O$4516))</f>
        <v>B1</v>
      </c>
    </row>
    <row r="111" spans="3:14" x14ac:dyDescent="0.35">
      <c r="C111" s="26" t="s">
        <v>1554</v>
      </c>
      <c r="D111" s="14">
        <v>40326</v>
      </c>
      <c r="E111" s="14">
        <v>40331</v>
      </c>
      <c r="F111" s="27" t="s">
        <v>3908</v>
      </c>
      <c r="G111" s="28">
        <v>-2.9103830456734001E-11</v>
      </c>
      <c r="H111" s="29">
        <v>227192.98250000001</v>
      </c>
      <c r="I111" s="29">
        <v>1</v>
      </c>
      <c r="J111" s="30">
        <v>2010</v>
      </c>
      <c r="K111" s="30">
        <v>2010</v>
      </c>
      <c r="L111" s="31" t="s">
        <v>1227</v>
      </c>
      <c r="M111" s="32" t="str">
        <f>IF(_xlfn.XLOOKUP(C111,'Raw Data_OS_22'!$C$5:$C$4516,'Raw Data_OS_22'!$G$5:$G$4516,"New_Claim/ Reopening")= "New_Claim/ Reopening","New_Claim/ Reopening","Old_Claim")</f>
        <v>Old_Claim</v>
      </c>
      <c r="N111" s="18" t="str">
        <f>IF(M111=$N$2,IF(J111=$N$1,"E1","D"),_xlfn.XLOOKUP(C111,'Raw Data_OS_22'!$C$5:$C$4516,'Raw Data_OS_22'!$O$5:$O$4516))</f>
        <v>B1</v>
      </c>
    </row>
    <row r="112" spans="3:14" x14ac:dyDescent="0.35">
      <c r="C112" s="26" t="s">
        <v>2592</v>
      </c>
      <c r="D112" s="14">
        <v>44157</v>
      </c>
      <c r="E112" s="14">
        <v>44161</v>
      </c>
      <c r="F112" s="27" t="s">
        <v>3908</v>
      </c>
      <c r="G112" s="28">
        <v>-2.9103830456734001E-11</v>
      </c>
      <c r="H112" s="29">
        <v>227192.98250000001</v>
      </c>
      <c r="I112" s="29">
        <v>1</v>
      </c>
      <c r="J112" s="30">
        <v>2020</v>
      </c>
      <c r="K112" s="30">
        <v>2020</v>
      </c>
      <c r="L112" s="31" t="s">
        <v>11</v>
      </c>
      <c r="M112" s="32" t="str">
        <f>IF(_xlfn.XLOOKUP(C112,'Raw Data_OS_22'!$C$5:$C$4516,'Raw Data_OS_22'!$G$5:$G$4516,"New_Claim/ Reopening")= "New_Claim/ Reopening","New_Claim/ Reopening","Old_Claim")</f>
        <v>Old_Claim</v>
      </c>
      <c r="N112" s="18" t="str">
        <f>IF(M112=$N$2,IF(J112=$N$1,"E1","D"),_xlfn.XLOOKUP(C112,'Raw Data_OS_22'!$C$5:$C$4516,'Raw Data_OS_22'!$O$5:$O$4516))</f>
        <v>B1</v>
      </c>
    </row>
    <row r="113" spans="3:14" x14ac:dyDescent="0.35">
      <c r="C113" s="26" t="s">
        <v>5302</v>
      </c>
      <c r="D113" s="14">
        <v>44250</v>
      </c>
      <c r="E113" s="14">
        <v>44251</v>
      </c>
      <c r="F113" s="27" t="s">
        <v>3910</v>
      </c>
      <c r="G113" s="28">
        <v>0</v>
      </c>
      <c r="H113" s="29">
        <v>223040</v>
      </c>
      <c r="I113" s="29">
        <v>1</v>
      </c>
      <c r="J113" s="30">
        <v>2021</v>
      </c>
      <c r="K113" s="30">
        <v>2021</v>
      </c>
      <c r="L113" s="31" t="s">
        <v>21</v>
      </c>
      <c r="M113" s="32" t="str">
        <f>IF(_xlfn.XLOOKUP(C113,'Raw Data_OS_22'!$C$5:$C$4516,'Raw Data_OS_22'!$G$5:$G$4516,"New_Claim/ Reopening")= "New_Claim/ Reopening","New_Claim/ Reopening","Old_Claim")</f>
        <v>Old_Claim</v>
      </c>
      <c r="N113" s="18" t="str">
        <f>IF(M113=$N$2,IF(J113=$N$1,"E1","D"),_xlfn.XLOOKUP(C113,'Raw Data_OS_22'!$C$5:$C$4516,'Raw Data_OS_22'!$O$5:$O$4516))</f>
        <v>B1</v>
      </c>
    </row>
    <row r="114" spans="3:14" x14ac:dyDescent="0.35">
      <c r="C114" s="26" t="s">
        <v>6472</v>
      </c>
      <c r="D114" s="14">
        <v>44671</v>
      </c>
      <c r="E114" s="14">
        <v>44677</v>
      </c>
      <c r="F114" s="27" t="s">
        <v>3910</v>
      </c>
      <c r="G114" s="28">
        <v>0</v>
      </c>
      <c r="H114" s="29">
        <v>220500</v>
      </c>
      <c r="I114" s="29">
        <v>1</v>
      </c>
      <c r="J114" s="30">
        <v>2022</v>
      </c>
      <c r="K114" s="30">
        <v>2022</v>
      </c>
      <c r="L114" s="31" t="s">
        <v>6406</v>
      </c>
      <c r="M114" s="32" t="str">
        <f>IF(_xlfn.XLOOKUP(C114,'Raw Data_OS_22'!$C$5:$C$4516,'Raw Data_OS_22'!$G$5:$G$4516,"New_Claim/ Reopening")= "New_Claim/ Reopening","New_Claim/ Reopening","Old_Claim")</f>
        <v>Old_Claim</v>
      </c>
      <c r="N114" s="18" t="str">
        <f>IF(M114=$N$2,IF(J114=$N$1,"E1","D"),_xlfn.XLOOKUP(C114,'Raw Data_OS_22'!$C$5:$C$4516,'Raw Data_OS_22'!$O$5:$O$4516))</f>
        <v>B2</v>
      </c>
    </row>
    <row r="115" spans="3:14" x14ac:dyDescent="0.35">
      <c r="C115" s="26" t="s">
        <v>2070</v>
      </c>
      <c r="D115" s="14">
        <v>43875</v>
      </c>
      <c r="E115" s="14">
        <v>43887</v>
      </c>
      <c r="F115" s="27" t="s">
        <v>4199</v>
      </c>
      <c r="G115" s="28">
        <v>10000</v>
      </c>
      <c r="H115" s="29">
        <v>230000</v>
      </c>
      <c r="I115" s="29">
        <v>1</v>
      </c>
      <c r="J115" s="30">
        <v>2020</v>
      </c>
      <c r="K115" s="30">
        <v>2020</v>
      </c>
      <c r="L115" s="31" t="s">
        <v>28</v>
      </c>
      <c r="M115" s="32" t="str">
        <f>IF(_xlfn.XLOOKUP(C115,'Raw Data_OS_22'!$C$5:$C$4516,'Raw Data_OS_22'!$G$5:$G$4516,"New_Claim/ Reopening")= "New_Claim/ Reopening","New_Claim/ Reopening","Old_Claim")</f>
        <v>Old_Claim</v>
      </c>
      <c r="N115" s="18" t="str">
        <f>IF(M115=$N$2,IF(J115=$N$1,"E1","D"),_xlfn.XLOOKUP(C115,'Raw Data_OS_22'!$C$5:$C$4516,'Raw Data_OS_22'!$O$5:$O$4516))</f>
        <v>B1</v>
      </c>
    </row>
    <row r="116" spans="3:14" x14ac:dyDescent="0.35">
      <c r="C116" s="26" t="s">
        <v>6683</v>
      </c>
      <c r="D116" s="14">
        <v>44757</v>
      </c>
      <c r="E116" s="14">
        <v>44763</v>
      </c>
      <c r="F116" s="27" t="s">
        <v>3910</v>
      </c>
      <c r="G116" s="28">
        <v>0</v>
      </c>
      <c r="H116" s="29">
        <v>220000</v>
      </c>
      <c r="I116" s="29">
        <v>1</v>
      </c>
      <c r="J116" s="30">
        <v>2022</v>
      </c>
      <c r="K116" s="30">
        <v>2022</v>
      </c>
      <c r="L116" s="31" t="s">
        <v>6643</v>
      </c>
      <c r="M116" s="32" t="str">
        <f>IF(_xlfn.XLOOKUP(C116,'Raw Data_OS_22'!$C$5:$C$4516,'Raw Data_OS_22'!$G$5:$G$4516,"New_Claim/ Reopening")= "New_Claim/ Reopening","New_Claim/ Reopening","Old_Claim")</f>
        <v>Old_Claim</v>
      </c>
      <c r="N116" s="18" t="str">
        <f>IF(M116=$N$2,IF(J116=$N$1,"E1","D"),_xlfn.XLOOKUP(C116,'Raw Data_OS_22'!$C$5:$C$4516,'Raw Data_OS_22'!$O$5:$O$4516))</f>
        <v>B2</v>
      </c>
    </row>
    <row r="117" spans="3:14" x14ac:dyDescent="0.35">
      <c r="C117" s="26" t="s">
        <v>6580</v>
      </c>
      <c r="D117" s="14">
        <v>44568</v>
      </c>
      <c r="E117" s="14">
        <v>44708</v>
      </c>
      <c r="F117" s="27" t="s">
        <v>3910</v>
      </c>
      <c r="G117" s="28">
        <v>938233</v>
      </c>
      <c r="H117" s="29">
        <v>1158100</v>
      </c>
      <c r="I117" s="29">
        <v>1</v>
      </c>
      <c r="J117" s="30">
        <v>2022</v>
      </c>
      <c r="K117" s="30">
        <v>2022</v>
      </c>
      <c r="L117" s="31" t="s">
        <v>6021</v>
      </c>
      <c r="M117" s="32" t="str">
        <f>IF(_xlfn.XLOOKUP(C117,'Raw Data_OS_22'!$C$5:$C$4516,'Raw Data_OS_22'!$G$5:$G$4516,"New_Claim/ Reopening")= "New_Claim/ Reopening","New_Claim/ Reopening","Old_Claim")</f>
        <v>Old_Claim</v>
      </c>
      <c r="N117" s="18" t="str">
        <f>IF(M117=$N$2,IF(J117=$N$1,"E1","D"),_xlfn.XLOOKUP(C117,'Raw Data_OS_22'!$C$5:$C$4516,'Raw Data_OS_22'!$O$5:$O$4516))</f>
        <v>B2</v>
      </c>
    </row>
    <row r="118" spans="3:14" x14ac:dyDescent="0.35">
      <c r="C118" s="26" t="s">
        <v>6077</v>
      </c>
      <c r="D118" s="14">
        <v>44557</v>
      </c>
      <c r="E118" s="14">
        <v>44575</v>
      </c>
      <c r="F118" s="27" t="s">
        <v>4248</v>
      </c>
      <c r="G118" s="28">
        <v>0</v>
      </c>
      <c r="H118" s="29">
        <v>215860.62846176</v>
      </c>
      <c r="I118" s="29">
        <v>1</v>
      </c>
      <c r="J118" s="30">
        <v>2021</v>
      </c>
      <c r="K118" s="30">
        <v>2022</v>
      </c>
      <c r="L118" s="31" t="s">
        <v>3138</v>
      </c>
      <c r="M118" s="32" t="str">
        <f>IF(_xlfn.XLOOKUP(C118,'Raw Data_OS_22'!$C$5:$C$4516,'Raw Data_OS_22'!$G$5:$G$4516,"New_Claim/ Reopening")= "New_Claim/ Reopening","New_Claim/ Reopening","Old_Claim")</f>
        <v>Old_Claim</v>
      </c>
      <c r="N118" s="18" t="str">
        <f>IF(M118=$N$2,IF(J118=$N$1,"E1","D"),_xlfn.XLOOKUP(C118,'Raw Data_OS_22'!$C$5:$C$4516,'Raw Data_OS_22'!$O$5:$O$4516))</f>
        <v>A</v>
      </c>
    </row>
    <row r="119" spans="3:14" x14ac:dyDescent="0.35">
      <c r="C119" s="26" t="s">
        <v>623</v>
      </c>
      <c r="D119" s="14">
        <v>43949</v>
      </c>
      <c r="E119" s="14">
        <v>43949</v>
      </c>
      <c r="F119" s="27" t="s">
        <v>3910</v>
      </c>
      <c r="G119" s="28">
        <v>0</v>
      </c>
      <c r="H119" s="29">
        <v>215333.50880000001</v>
      </c>
      <c r="I119" s="29">
        <v>1</v>
      </c>
      <c r="J119" s="30">
        <v>2020</v>
      </c>
      <c r="K119" s="30">
        <v>2020</v>
      </c>
      <c r="L119" s="31" t="s">
        <v>33</v>
      </c>
      <c r="M119" s="32" t="str">
        <f>IF(_xlfn.XLOOKUP(C119,'Raw Data_OS_22'!$C$5:$C$4516,'Raw Data_OS_22'!$G$5:$G$4516,"New_Claim/ Reopening")= "New_Claim/ Reopening","New_Claim/ Reopening","Old_Claim")</f>
        <v>Old_Claim</v>
      </c>
      <c r="N119" s="18" t="str">
        <f>IF(M119=$N$2,IF(J119=$N$1,"E1","D"),_xlfn.XLOOKUP(C119,'Raw Data_OS_22'!$C$5:$C$4516,'Raw Data_OS_22'!$O$5:$O$4516))</f>
        <v>B1</v>
      </c>
    </row>
    <row r="120" spans="3:14" x14ac:dyDescent="0.35">
      <c r="C120" s="26" t="s">
        <v>3353</v>
      </c>
      <c r="D120" s="14">
        <v>44427</v>
      </c>
      <c r="E120" s="14">
        <v>44433</v>
      </c>
      <c r="F120" s="27" t="s">
        <v>3910</v>
      </c>
      <c r="G120" s="28">
        <v>10500</v>
      </c>
      <c r="H120" s="29">
        <v>220500</v>
      </c>
      <c r="I120" s="29">
        <v>1</v>
      </c>
      <c r="J120" s="30">
        <v>2021</v>
      </c>
      <c r="K120" s="30">
        <v>2021</v>
      </c>
      <c r="L120" s="31" t="s">
        <v>3073</v>
      </c>
      <c r="M120" s="32" t="str">
        <f>IF(_xlfn.XLOOKUP(C120,'Raw Data_OS_22'!$C$5:$C$4516,'Raw Data_OS_22'!$G$5:$G$4516,"New_Claim/ Reopening")= "New_Claim/ Reopening","New_Claim/ Reopening","Old_Claim")</f>
        <v>Old_Claim</v>
      </c>
      <c r="N120" s="18" t="str">
        <f>IF(M120=$N$2,IF(J120=$N$1,"E1","D"),_xlfn.XLOOKUP(C120,'Raw Data_OS_22'!$C$5:$C$4516,'Raw Data_OS_22'!$O$5:$O$4516))</f>
        <v>B2</v>
      </c>
    </row>
    <row r="121" spans="3:14" x14ac:dyDescent="0.35">
      <c r="C121" s="26" t="s">
        <v>6457</v>
      </c>
      <c r="D121" s="14">
        <v>44667</v>
      </c>
      <c r="E121" s="14">
        <v>44673</v>
      </c>
      <c r="F121" s="27" t="s">
        <v>3910</v>
      </c>
      <c r="G121" s="28">
        <v>0</v>
      </c>
      <c r="H121" s="29">
        <v>209000</v>
      </c>
      <c r="I121" s="29">
        <v>1</v>
      </c>
      <c r="J121" s="30">
        <v>2022</v>
      </c>
      <c r="K121" s="30">
        <v>2022</v>
      </c>
      <c r="L121" s="31" t="s">
        <v>6406</v>
      </c>
      <c r="M121" s="32" t="str">
        <f>IF(_xlfn.XLOOKUP(C121,'Raw Data_OS_22'!$C$5:$C$4516,'Raw Data_OS_22'!$G$5:$G$4516,"New_Claim/ Reopening")= "New_Claim/ Reopening","New_Claim/ Reopening","Old_Claim")</f>
        <v>Old_Claim</v>
      </c>
      <c r="N121" s="18" t="str">
        <f>IF(M121=$N$2,IF(J121=$N$1,"E1","D"),_xlfn.XLOOKUP(C121,'Raw Data_OS_22'!$C$5:$C$4516,'Raw Data_OS_22'!$O$5:$O$4516))</f>
        <v>B2</v>
      </c>
    </row>
    <row r="122" spans="3:14" x14ac:dyDescent="0.35">
      <c r="C122" s="26" t="s">
        <v>6213</v>
      </c>
      <c r="D122" s="14">
        <v>44596</v>
      </c>
      <c r="E122" s="14">
        <v>44606</v>
      </c>
      <c r="F122" s="27" t="s">
        <v>3910</v>
      </c>
      <c r="G122" s="28">
        <v>0</v>
      </c>
      <c r="H122" s="29">
        <v>208500</v>
      </c>
      <c r="I122" s="29">
        <v>1</v>
      </c>
      <c r="J122" s="30">
        <v>2022</v>
      </c>
      <c r="K122" s="30">
        <v>2022</v>
      </c>
      <c r="L122" s="31" t="s">
        <v>6021</v>
      </c>
      <c r="M122" s="32" t="str">
        <f>IF(_xlfn.XLOOKUP(C122,'Raw Data_OS_22'!$C$5:$C$4516,'Raw Data_OS_22'!$G$5:$G$4516,"New_Claim/ Reopening")= "New_Claim/ Reopening","New_Claim/ Reopening","Old_Claim")</f>
        <v>Old_Claim</v>
      </c>
      <c r="N122" s="18" t="str">
        <f>IF(M122=$N$2,IF(J122=$N$1,"E1","D"),_xlfn.XLOOKUP(C122,'Raw Data_OS_22'!$C$5:$C$4516,'Raw Data_OS_22'!$O$5:$O$4516))</f>
        <v>B2</v>
      </c>
    </row>
    <row r="123" spans="3:14" x14ac:dyDescent="0.35">
      <c r="C123" s="26" t="s">
        <v>6928</v>
      </c>
      <c r="D123" s="14">
        <v>44688</v>
      </c>
      <c r="E123" s="14">
        <v>44894</v>
      </c>
      <c r="F123" s="27" t="s">
        <v>4244</v>
      </c>
      <c r="G123" s="28">
        <v>0</v>
      </c>
      <c r="H123" s="29">
        <v>208436</v>
      </c>
      <c r="I123" s="29">
        <v>1</v>
      </c>
      <c r="J123" s="30">
        <v>2022</v>
      </c>
      <c r="K123" s="30">
        <v>2022</v>
      </c>
      <c r="L123" s="31" t="s">
        <v>6406</v>
      </c>
      <c r="M123" s="32" t="str">
        <f>IF(_xlfn.XLOOKUP(C123,'Raw Data_OS_22'!$C$5:$C$4516,'Raw Data_OS_22'!$G$5:$G$4516,"New_Claim/ Reopening")= "New_Claim/ Reopening","New_Claim/ Reopening","Old_Claim")</f>
        <v>Old_Claim</v>
      </c>
      <c r="N123" s="18" t="str">
        <f>IF(M123=$N$2,IF(J123=$N$1,"E1","D"),_xlfn.XLOOKUP(C123,'Raw Data_OS_22'!$C$5:$C$4516,'Raw Data_OS_22'!$O$5:$O$4516))</f>
        <v>B2</v>
      </c>
    </row>
    <row r="124" spans="3:14" x14ac:dyDescent="0.35">
      <c r="C124" s="26" t="s">
        <v>6835</v>
      </c>
      <c r="D124" s="14">
        <v>44838</v>
      </c>
      <c r="E124" s="14">
        <v>44841</v>
      </c>
      <c r="F124" s="27" t="s">
        <v>3910</v>
      </c>
      <c r="G124" s="28">
        <v>43000</v>
      </c>
      <c r="H124" s="29">
        <v>250000</v>
      </c>
      <c r="I124" s="29">
        <v>1</v>
      </c>
      <c r="J124" s="30">
        <v>2022</v>
      </c>
      <c r="K124" s="30">
        <v>2022</v>
      </c>
      <c r="L124" s="31" t="s">
        <v>6825</v>
      </c>
      <c r="M124" s="32" t="str">
        <f>IF(_xlfn.XLOOKUP(C124,'Raw Data_OS_22'!$C$5:$C$4516,'Raw Data_OS_22'!$G$5:$G$4516,"New_Claim/ Reopening")= "New_Claim/ Reopening","New_Claim/ Reopening","Old_Claim")</f>
        <v>Old_Claim</v>
      </c>
      <c r="N124" s="18" t="str">
        <f>IF(M124=$N$2,IF(J124=$N$1,"E1","D"),_xlfn.XLOOKUP(C124,'Raw Data_OS_22'!$C$5:$C$4516,'Raw Data_OS_22'!$O$5:$O$4516))</f>
        <v>B2</v>
      </c>
    </row>
    <row r="125" spans="3:14" x14ac:dyDescent="0.35">
      <c r="C125" s="26" t="s">
        <v>6377</v>
      </c>
      <c r="D125" s="14">
        <v>44641</v>
      </c>
      <c r="E125" s="14">
        <v>44648</v>
      </c>
      <c r="F125" s="27" t="s">
        <v>3910</v>
      </c>
      <c r="G125" s="28">
        <v>93247.058799999999</v>
      </c>
      <c r="H125" s="29">
        <v>298247.0588</v>
      </c>
      <c r="I125" s="29">
        <v>1</v>
      </c>
      <c r="J125" s="30">
        <v>2022</v>
      </c>
      <c r="K125" s="30">
        <v>2022</v>
      </c>
      <c r="L125" s="31" t="s">
        <v>6021</v>
      </c>
      <c r="M125" s="32" t="str">
        <f>IF(_xlfn.XLOOKUP(C125,'Raw Data_OS_22'!$C$5:$C$4516,'Raw Data_OS_22'!$G$5:$G$4516,"New_Claim/ Reopening")= "New_Claim/ Reopening","New_Claim/ Reopening","Old_Claim")</f>
        <v>Old_Claim</v>
      </c>
      <c r="N125" s="18" t="str">
        <f>IF(M125=$N$2,IF(J125=$N$1,"E1","D"),_xlfn.XLOOKUP(C125,'Raw Data_OS_22'!$C$5:$C$4516,'Raw Data_OS_22'!$O$5:$O$4516))</f>
        <v>B2</v>
      </c>
    </row>
    <row r="126" spans="3:14" x14ac:dyDescent="0.35">
      <c r="C126" s="26" t="s">
        <v>1068</v>
      </c>
      <c r="D126" s="14">
        <v>44121</v>
      </c>
      <c r="E126" s="14">
        <v>44121</v>
      </c>
      <c r="F126" s="27" t="s">
        <v>3910</v>
      </c>
      <c r="G126" s="28">
        <v>12220</v>
      </c>
      <c r="H126" s="29">
        <v>217000</v>
      </c>
      <c r="I126" s="29">
        <v>1</v>
      </c>
      <c r="J126" s="30">
        <v>2020</v>
      </c>
      <c r="K126" s="30">
        <v>2020</v>
      </c>
      <c r="L126" s="31" t="s">
        <v>11</v>
      </c>
      <c r="M126" s="32" t="str">
        <f>IF(_xlfn.XLOOKUP(C126,'Raw Data_OS_22'!$C$5:$C$4516,'Raw Data_OS_22'!$G$5:$G$4516,"New_Claim/ Reopening")= "New_Claim/ Reopening","New_Claim/ Reopening","Old_Claim")</f>
        <v>Old_Claim</v>
      </c>
      <c r="N126" s="18" t="str">
        <f>IF(M126=$N$2,IF(J126=$N$1,"E1","D"),_xlfn.XLOOKUP(C126,'Raw Data_OS_22'!$C$5:$C$4516,'Raw Data_OS_22'!$O$5:$O$4516))</f>
        <v>B1</v>
      </c>
    </row>
    <row r="127" spans="3:14" x14ac:dyDescent="0.35">
      <c r="C127" s="26" t="s">
        <v>1083</v>
      </c>
      <c r="D127" s="14">
        <v>43884</v>
      </c>
      <c r="E127" s="14">
        <v>43884</v>
      </c>
      <c r="F127" s="27" t="s">
        <v>3910</v>
      </c>
      <c r="G127" s="28">
        <v>8000</v>
      </c>
      <c r="H127" s="29">
        <v>210000</v>
      </c>
      <c r="I127" s="29">
        <v>1</v>
      </c>
      <c r="J127" s="30">
        <v>2020</v>
      </c>
      <c r="K127" s="30">
        <v>2020</v>
      </c>
      <c r="L127" s="31" t="s">
        <v>28</v>
      </c>
      <c r="M127" s="32" t="str">
        <f>IF(_xlfn.XLOOKUP(C127,'Raw Data_OS_22'!$C$5:$C$4516,'Raw Data_OS_22'!$G$5:$G$4516,"New_Claim/ Reopening")= "New_Claim/ Reopening","New_Claim/ Reopening","Old_Claim")</f>
        <v>Old_Claim</v>
      </c>
      <c r="N127" s="18" t="str">
        <f>IF(M127=$N$2,IF(J127=$N$1,"E1","D"),_xlfn.XLOOKUP(C127,'Raw Data_OS_22'!$C$5:$C$4516,'Raw Data_OS_22'!$O$5:$O$4516))</f>
        <v>B1</v>
      </c>
    </row>
    <row r="128" spans="3:14" x14ac:dyDescent="0.35">
      <c r="C128" s="26" t="s">
        <v>420</v>
      </c>
      <c r="D128" s="14">
        <v>44144</v>
      </c>
      <c r="E128" s="14">
        <v>44144</v>
      </c>
      <c r="F128" s="27" t="s">
        <v>3908</v>
      </c>
      <c r="G128" s="28">
        <v>8550</v>
      </c>
      <c r="H128" s="29">
        <v>210000</v>
      </c>
      <c r="I128" s="29">
        <v>1</v>
      </c>
      <c r="J128" s="30">
        <v>2020</v>
      </c>
      <c r="K128" s="30">
        <v>2020</v>
      </c>
      <c r="L128" s="31" t="s">
        <v>11</v>
      </c>
      <c r="M128" s="32" t="str">
        <f>IF(_xlfn.XLOOKUP(C128,'Raw Data_OS_22'!$C$5:$C$4516,'Raw Data_OS_22'!$G$5:$G$4516,"New_Claim/ Reopening")= "New_Claim/ Reopening","New_Claim/ Reopening","Old_Claim")</f>
        <v>Old_Claim</v>
      </c>
      <c r="N128" s="18" t="str">
        <f>IF(M128=$N$2,IF(J128=$N$1,"E1","D"),_xlfn.XLOOKUP(C128,'Raw Data_OS_22'!$C$5:$C$4516,'Raw Data_OS_22'!$O$5:$O$4516))</f>
        <v>B1</v>
      </c>
    </row>
    <row r="129" spans="3:14" x14ac:dyDescent="0.35">
      <c r="C129" s="26" t="s">
        <v>753</v>
      </c>
      <c r="D129" s="14">
        <v>43940</v>
      </c>
      <c r="E129" s="14">
        <v>43940</v>
      </c>
      <c r="F129" s="27" t="s">
        <v>3908</v>
      </c>
      <c r="G129" s="28">
        <v>300000</v>
      </c>
      <c r="H129" s="29">
        <v>500000</v>
      </c>
      <c r="I129" s="29">
        <v>1</v>
      </c>
      <c r="J129" s="30">
        <v>2020</v>
      </c>
      <c r="K129" s="30">
        <v>2020</v>
      </c>
      <c r="L129" s="31" t="s">
        <v>33</v>
      </c>
      <c r="M129" s="32" t="str">
        <f>IF(_xlfn.XLOOKUP(C129,'Raw Data_OS_22'!$C$5:$C$4516,'Raw Data_OS_22'!$G$5:$G$4516,"New_Claim/ Reopening")= "New_Claim/ Reopening","New_Claim/ Reopening","Old_Claim")</f>
        <v>Old_Claim</v>
      </c>
      <c r="N129" s="18" t="str">
        <f>IF(M129=$N$2,IF(J129=$N$1,"E1","D"),_xlfn.XLOOKUP(C129,'Raw Data_OS_22'!$C$5:$C$4516,'Raw Data_OS_22'!$O$5:$O$4516))</f>
        <v>B1</v>
      </c>
    </row>
    <row r="130" spans="3:14" x14ac:dyDescent="0.35">
      <c r="C130" s="26" t="s">
        <v>1475</v>
      </c>
      <c r="D130" s="14">
        <v>44176</v>
      </c>
      <c r="E130" s="14">
        <v>44176</v>
      </c>
      <c r="F130" s="27" t="s">
        <v>3908</v>
      </c>
      <c r="G130" s="28">
        <v>100000</v>
      </c>
      <c r="H130" s="29">
        <v>300000</v>
      </c>
      <c r="I130" s="29">
        <v>1</v>
      </c>
      <c r="J130" s="30">
        <v>2020</v>
      </c>
      <c r="K130" s="30">
        <v>2020</v>
      </c>
      <c r="L130" s="31" t="s">
        <v>11</v>
      </c>
      <c r="M130" s="32" t="str">
        <f>IF(_xlfn.XLOOKUP(C130,'Raw Data_OS_22'!$C$5:$C$4516,'Raw Data_OS_22'!$G$5:$G$4516,"New_Claim/ Reopening")= "New_Claim/ Reopening","New_Claim/ Reopening","Old_Claim")</f>
        <v>Old_Claim</v>
      </c>
      <c r="N130" s="18" t="str">
        <f>IF(M130=$N$2,IF(J130=$N$1,"E1","D"),_xlfn.XLOOKUP(C130,'Raw Data_OS_22'!$C$5:$C$4516,'Raw Data_OS_22'!$O$5:$O$4516))</f>
        <v>B1</v>
      </c>
    </row>
    <row r="131" spans="3:14" x14ac:dyDescent="0.35">
      <c r="C131" s="26" t="s">
        <v>1261</v>
      </c>
      <c r="D131" s="14">
        <v>43091</v>
      </c>
      <c r="E131" s="14">
        <v>43438</v>
      </c>
      <c r="F131" s="27" t="s">
        <v>3908</v>
      </c>
      <c r="G131" s="28">
        <v>1123695</v>
      </c>
      <c r="H131" s="29">
        <v>1323695</v>
      </c>
      <c r="I131" s="29">
        <v>1</v>
      </c>
      <c r="J131" s="30">
        <v>2017</v>
      </c>
      <c r="K131" s="30">
        <v>2018</v>
      </c>
      <c r="L131" s="31" t="s">
        <v>671</v>
      </c>
      <c r="M131" s="32" t="str">
        <f>IF(_xlfn.XLOOKUP(C131,'Raw Data_OS_22'!$C$5:$C$4516,'Raw Data_OS_22'!$G$5:$G$4516,"New_Claim/ Reopening")= "New_Claim/ Reopening","New_Claim/ Reopening","Old_Claim")</f>
        <v>Old_Claim</v>
      </c>
      <c r="N131" s="18" t="str">
        <f>IF(M131=$N$2,IF(J131=$N$1,"E1","D"),_xlfn.XLOOKUP(C131,'Raw Data_OS_22'!$C$5:$C$4516,'Raw Data_OS_22'!$O$5:$O$4516))</f>
        <v>B2</v>
      </c>
    </row>
    <row r="132" spans="3:14" x14ac:dyDescent="0.35">
      <c r="C132" s="26" t="s">
        <v>2783</v>
      </c>
      <c r="D132" s="14">
        <v>40324</v>
      </c>
      <c r="E132" s="14">
        <v>40326</v>
      </c>
      <c r="F132" s="27" t="s">
        <v>3908</v>
      </c>
      <c r="G132" s="28">
        <v>0</v>
      </c>
      <c r="H132" s="29">
        <v>200000</v>
      </c>
      <c r="I132" s="29">
        <v>1</v>
      </c>
      <c r="J132" s="30">
        <v>2010</v>
      </c>
      <c r="K132" s="30">
        <v>2010</v>
      </c>
      <c r="L132" s="31" t="s">
        <v>1227</v>
      </c>
      <c r="M132" s="32" t="str">
        <f>IF(_xlfn.XLOOKUP(C132,'Raw Data_OS_22'!$C$5:$C$4516,'Raw Data_OS_22'!$G$5:$G$4516,"New_Claim/ Reopening")= "New_Claim/ Reopening","New_Claim/ Reopening","Old_Claim")</f>
        <v>Old_Claim</v>
      </c>
      <c r="N132" s="18" t="str">
        <f>IF(M132=$N$2,IF(J132=$N$1,"E1","D"),_xlfn.XLOOKUP(C132,'Raw Data_OS_22'!$C$5:$C$4516,'Raw Data_OS_22'!$O$5:$O$4516))</f>
        <v>B1</v>
      </c>
    </row>
    <row r="133" spans="3:14" x14ac:dyDescent="0.35">
      <c r="C133" s="26" t="s">
        <v>2798</v>
      </c>
      <c r="D133" s="14">
        <v>40443</v>
      </c>
      <c r="E133" s="14">
        <v>41739</v>
      </c>
      <c r="F133" s="27" t="s">
        <v>3908</v>
      </c>
      <c r="G133" s="28">
        <v>100000</v>
      </c>
      <c r="H133" s="29">
        <v>300000</v>
      </c>
      <c r="I133" s="29">
        <v>1</v>
      </c>
      <c r="J133" s="30">
        <v>2010</v>
      </c>
      <c r="K133" s="30">
        <v>2014</v>
      </c>
      <c r="L133" s="31" t="s">
        <v>1557</v>
      </c>
      <c r="M133" s="32" t="str">
        <f>IF(_xlfn.XLOOKUP(C133,'Raw Data_OS_22'!$C$5:$C$4516,'Raw Data_OS_22'!$G$5:$G$4516,"New_Claim/ Reopening")= "New_Claim/ Reopening","New_Claim/ Reopening","Old_Claim")</f>
        <v>Old_Claim</v>
      </c>
      <c r="N133" s="18" t="str">
        <f>IF(M133=$N$2,IF(J133=$N$1,"E1","D"),_xlfn.XLOOKUP(C133,'Raw Data_OS_22'!$C$5:$C$4516,'Raw Data_OS_22'!$O$5:$O$4516))</f>
        <v>B1</v>
      </c>
    </row>
    <row r="134" spans="3:14" x14ac:dyDescent="0.35">
      <c r="C134" s="26" t="s">
        <v>6483</v>
      </c>
      <c r="D134" s="14">
        <v>44683</v>
      </c>
      <c r="E134" s="14">
        <v>44686</v>
      </c>
      <c r="F134" s="27" t="s">
        <v>3910</v>
      </c>
      <c r="G134" s="28">
        <v>0</v>
      </c>
      <c r="H134" s="29">
        <v>200000</v>
      </c>
      <c r="I134" s="29">
        <v>1</v>
      </c>
      <c r="J134" s="30">
        <v>2022</v>
      </c>
      <c r="K134" s="30">
        <v>2022</v>
      </c>
      <c r="L134" s="31" t="s">
        <v>6406</v>
      </c>
      <c r="M134" s="32" t="str">
        <f>IF(_xlfn.XLOOKUP(C134,'Raw Data_OS_22'!$C$5:$C$4516,'Raw Data_OS_22'!$G$5:$G$4516,"New_Claim/ Reopening")= "New_Claim/ Reopening","New_Claim/ Reopening","Old_Claim")</f>
        <v>Old_Claim</v>
      </c>
      <c r="N134" s="18" t="str">
        <f>IF(M134=$N$2,IF(J134=$N$1,"E1","D"),_xlfn.XLOOKUP(C134,'Raw Data_OS_22'!$C$5:$C$4516,'Raw Data_OS_22'!$O$5:$O$4516))</f>
        <v>B2</v>
      </c>
    </row>
    <row r="135" spans="3:14" x14ac:dyDescent="0.35">
      <c r="C135" s="26" t="s">
        <v>6630</v>
      </c>
      <c r="D135" s="14">
        <v>44729</v>
      </c>
      <c r="E135" s="14">
        <v>44734</v>
      </c>
      <c r="F135" s="27" t="s">
        <v>3908</v>
      </c>
      <c r="G135" s="28">
        <v>10000</v>
      </c>
      <c r="H135" s="29">
        <v>210000</v>
      </c>
      <c r="I135" s="29">
        <v>1</v>
      </c>
      <c r="J135" s="30">
        <v>2022</v>
      </c>
      <c r="K135" s="30">
        <v>2022</v>
      </c>
      <c r="L135" s="31" t="s">
        <v>6406</v>
      </c>
      <c r="M135" s="32" t="str">
        <f>IF(_xlfn.XLOOKUP(C135,'Raw Data_OS_22'!$C$5:$C$4516,'Raw Data_OS_22'!$G$5:$G$4516,"New_Claim/ Reopening")= "New_Claim/ Reopening","New_Claim/ Reopening","Old_Claim")</f>
        <v>Old_Claim</v>
      </c>
      <c r="N135" s="18" t="str">
        <f>IF(M135=$N$2,IF(J135=$N$1,"E1","D"),_xlfn.XLOOKUP(C135,'Raw Data_OS_22'!$C$5:$C$4516,'Raw Data_OS_22'!$O$5:$O$4516))</f>
        <v>B2</v>
      </c>
    </row>
    <row r="136" spans="3:14" x14ac:dyDescent="0.35">
      <c r="C136" s="26" t="s">
        <v>6668</v>
      </c>
      <c r="D136" s="14">
        <v>44751</v>
      </c>
      <c r="E136" s="14">
        <v>44756</v>
      </c>
      <c r="F136" s="27" t="s">
        <v>3910</v>
      </c>
      <c r="G136" s="28">
        <v>0</v>
      </c>
      <c r="H136" s="29">
        <v>200000</v>
      </c>
      <c r="I136" s="29">
        <v>1</v>
      </c>
      <c r="J136" s="30">
        <v>2022</v>
      </c>
      <c r="K136" s="30">
        <v>2022</v>
      </c>
      <c r="L136" s="31" t="s">
        <v>6643</v>
      </c>
      <c r="M136" s="32" t="str">
        <f>IF(_xlfn.XLOOKUP(C136,'Raw Data_OS_22'!$C$5:$C$4516,'Raw Data_OS_22'!$G$5:$G$4516,"New_Claim/ Reopening")= "New_Claim/ Reopening","New_Claim/ Reopening","Old_Claim")</f>
        <v>Old_Claim</v>
      </c>
      <c r="N136" s="18" t="str">
        <f>IF(M136=$N$2,IF(J136=$N$1,"E1","D"),_xlfn.XLOOKUP(C136,'Raw Data_OS_22'!$C$5:$C$4516,'Raw Data_OS_22'!$O$5:$O$4516))</f>
        <v>B2</v>
      </c>
    </row>
    <row r="137" spans="3:14" x14ac:dyDescent="0.35">
      <c r="C137" s="26" t="s">
        <v>6215</v>
      </c>
      <c r="D137" s="14">
        <v>44601</v>
      </c>
      <c r="E137" s="14">
        <v>44606</v>
      </c>
      <c r="F137" s="27" t="s">
        <v>3910</v>
      </c>
      <c r="G137" s="28">
        <v>9060</v>
      </c>
      <c r="H137" s="29">
        <v>207529.4118</v>
      </c>
      <c r="I137" s="29">
        <v>1</v>
      </c>
      <c r="J137" s="30">
        <v>2022</v>
      </c>
      <c r="K137" s="30">
        <v>2022</v>
      </c>
      <c r="L137" s="31" t="s">
        <v>6021</v>
      </c>
      <c r="M137" s="32" t="str">
        <f>IF(_xlfn.XLOOKUP(C137,'Raw Data_OS_22'!$C$5:$C$4516,'Raw Data_OS_22'!$G$5:$G$4516,"New_Claim/ Reopening")= "New_Claim/ Reopening","New_Claim/ Reopening","Old_Claim")</f>
        <v>Old_Claim</v>
      </c>
      <c r="N137" s="18" t="str">
        <f>IF(M137=$N$2,IF(J137=$N$1,"E1","D"),_xlfn.XLOOKUP(C137,'Raw Data_OS_22'!$C$5:$C$4516,'Raw Data_OS_22'!$O$5:$O$4516))</f>
        <v>B2</v>
      </c>
    </row>
    <row r="138" spans="3:14" x14ac:dyDescent="0.35">
      <c r="C138" s="26" t="s">
        <v>408</v>
      </c>
      <c r="D138" s="14">
        <v>44130</v>
      </c>
      <c r="E138" s="14">
        <v>44130</v>
      </c>
      <c r="F138" s="27" t="s">
        <v>3910</v>
      </c>
      <c r="G138" s="28">
        <v>0</v>
      </c>
      <c r="H138" s="29">
        <v>196986</v>
      </c>
      <c r="I138" s="29">
        <v>1</v>
      </c>
      <c r="J138" s="30">
        <v>2020</v>
      </c>
      <c r="K138" s="30">
        <v>2020</v>
      </c>
      <c r="L138" s="31" t="s">
        <v>11</v>
      </c>
      <c r="M138" s="32" t="str">
        <f>IF(_xlfn.XLOOKUP(C138,'Raw Data_OS_22'!$C$5:$C$4516,'Raw Data_OS_22'!$G$5:$G$4516,"New_Claim/ Reopening")= "New_Claim/ Reopening","New_Claim/ Reopening","Old_Claim")</f>
        <v>Old_Claim</v>
      </c>
      <c r="N138" s="18" t="str">
        <f>IF(M138=$N$2,IF(J138=$N$1,"E1","D"),_xlfn.XLOOKUP(C138,'Raw Data_OS_22'!$C$5:$C$4516,'Raw Data_OS_22'!$O$5:$O$4516))</f>
        <v>B1</v>
      </c>
    </row>
    <row r="139" spans="3:14" x14ac:dyDescent="0.35">
      <c r="C139" s="26" t="s">
        <v>791</v>
      </c>
      <c r="D139" s="14">
        <v>44082</v>
      </c>
      <c r="E139" s="14">
        <v>44082</v>
      </c>
      <c r="F139" s="27" t="s">
        <v>3908</v>
      </c>
      <c r="G139" s="28">
        <v>0</v>
      </c>
      <c r="H139" s="29">
        <v>189000</v>
      </c>
      <c r="I139" s="29">
        <v>1</v>
      </c>
      <c r="J139" s="30">
        <v>2020</v>
      </c>
      <c r="K139" s="30">
        <v>2020</v>
      </c>
      <c r="L139" s="31" t="s">
        <v>35</v>
      </c>
      <c r="M139" s="32" t="str">
        <f>IF(_xlfn.XLOOKUP(C139,'Raw Data_OS_22'!$C$5:$C$4516,'Raw Data_OS_22'!$G$5:$G$4516,"New_Claim/ Reopening")= "New_Claim/ Reopening","New_Claim/ Reopening","Old_Claim")</f>
        <v>Old_Claim</v>
      </c>
      <c r="N139" s="18" t="str">
        <f>IF(M139=$N$2,IF(J139=$N$1,"E1","D"),_xlfn.XLOOKUP(C139,'Raw Data_OS_22'!$C$5:$C$4516,'Raw Data_OS_22'!$O$5:$O$4516))</f>
        <v>B1</v>
      </c>
    </row>
    <row r="140" spans="3:14" x14ac:dyDescent="0.35">
      <c r="C140" s="26" t="s">
        <v>1191</v>
      </c>
      <c r="D140" s="14">
        <v>44190</v>
      </c>
      <c r="E140" s="14">
        <v>44218</v>
      </c>
      <c r="F140" s="27" t="s">
        <v>3910</v>
      </c>
      <c r="G140" s="28">
        <v>6380</v>
      </c>
      <c r="H140" s="29">
        <v>195000</v>
      </c>
      <c r="I140" s="29">
        <v>1</v>
      </c>
      <c r="J140" s="30">
        <v>2020</v>
      </c>
      <c r="K140" s="30">
        <v>2021</v>
      </c>
      <c r="L140" s="31" t="s">
        <v>11</v>
      </c>
      <c r="M140" s="32" t="str">
        <f>IF(_xlfn.XLOOKUP(C140,'Raw Data_OS_22'!$C$5:$C$4516,'Raw Data_OS_22'!$G$5:$G$4516,"New_Claim/ Reopening")= "New_Claim/ Reopening","New_Claim/ Reopening","Old_Claim")</f>
        <v>Old_Claim</v>
      </c>
      <c r="N140" s="18" t="str">
        <f>IF(M140=$N$2,IF(J140=$N$1,"E1","D"),_xlfn.XLOOKUP(C140,'Raw Data_OS_22'!$C$5:$C$4516,'Raw Data_OS_22'!$O$5:$O$4516))</f>
        <v>B2</v>
      </c>
    </row>
    <row r="141" spans="3:14" x14ac:dyDescent="0.35">
      <c r="C141" s="26" t="s">
        <v>2276</v>
      </c>
      <c r="D141" s="14">
        <v>44365</v>
      </c>
      <c r="E141" s="14">
        <v>44372</v>
      </c>
      <c r="F141" s="27" t="s">
        <v>3910</v>
      </c>
      <c r="G141" s="28">
        <v>6380</v>
      </c>
      <c r="H141" s="29">
        <v>192380</v>
      </c>
      <c r="I141" s="29">
        <v>1</v>
      </c>
      <c r="J141" s="30">
        <v>2021</v>
      </c>
      <c r="K141" s="30">
        <v>2021</v>
      </c>
      <c r="L141" s="31" t="s">
        <v>2250</v>
      </c>
      <c r="M141" s="32" t="str">
        <f>IF(_xlfn.XLOOKUP(C141,'Raw Data_OS_22'!$C$5:$C$4516,'Raw Data_OS_22'!$G$5:$G$4516,"New_Claim/ Reopening")= "New_Claim/ Reopening","New_Claim/ Reopening","Old_Claim")</f>
        <v>Old_Claim</v>
      </c>
      <c r="N141" s="18" t="str">
        <f>IF(M141=$N$2,IF(J141=$N$1,"E1","D"),_xlfn.XLOOKUP(C141,'Raw Data_OS_22'!$C$5:$C$4516,'Raw Data_OS_22'!$O$5:$O$4516))</f>
        <v>B2</v>
      </c>
    </row>
    <row r="142" spans="3:14" x14ac:dyDescent="0.35">
      <c r="C142" s="26" t="s">
        <v>2069</v>
      </c>
      <c r="D142" s="14">
        <v>43857</v>
      </c>
      <c r="E142" s="14">
        <v>43887</v>
      </c>
      <c r="F142" s="27" t="s">
        <v>4199</v>
      </c>
      <c r="G142" s="28">
        <v>0</v>
      </c>
      <c r="H142" s="29">
        <v>185000</v>
      </c>
      <c r="I142" s="29">
        <v>1</v>
      </c>
      <c r="J142" s="30">
        <v>2020</v>
      </c>
      <c r="K142" s="30">
        <v>2020</v>
      </c>
      <c r="L142" s="31" t="s">
        <v>28</v>
      </c>
      <c r="M142" s="32" t="str">
        <f>IF(_xlfn.XLOOKUP(C142,'Raw Data_OS_22'!$C$5:$C$4516,'Raw Data_OS_22'!$G$5:$G$4516,"New_Claim/ Reopening")= "New_Claim/ Reopening","New_Claim/ Reopening","Old_Claim")</f>
        <v>Old_Claim</v>
      </c>
      <c r="N142" s="18" t="str">
        <f>IF(M142=$N$2,IF(J142=$N$1,"E1","D"),_xlfn.XLOOKUP(C142,'Raw Data_OS_22'!$C$5:$C$4516,'Raw Data_OS_22'!$O$5:$O$4516))</f>
        <v>B1</v>
      </c>
    </row>
    <row r="143" spans="3:14" x14ac:dyDescent="0.35">
      <c r="C143" s="26" t="s">
        <v>6259</v>
      </c>
      <c r="D143" s="14">
        <v>44618</v>
      </c>
      <c r="E143" s="14">
        <v>44621</v>
      </c>
      <c r="F143" s="27" t="s">
        <v>3910</v>
      </c>
      <c r="G143" s="28">
        <v>17500</v>
      </c>
      <c r="H143" s="29">
        <v>201000</v>
      </c>
      <c r="I143" s="29">
        <v>1</v>
      </c>
      <c r="J143" s="30">
        <v>2022</v>
      </c>
      <c r="K143" s="30">
        <v>2022</v>
      </c>
      <c r="L143" s="31" t="s">
        <v>6021</v>
      </c>
      <c r="M143" s="32" t="str">
        <f>IF(_xlfn.XLOOKUP(C143,'Raw Data_OS_22'!$C$5:$C$4516,'Raw Data_OS_22'!$G$5:$G$4516,"New_Claim/ Reopening")= "New_Claim/ Reopening","New_Claim/ Reopening","Old_Claim")</f>
        <v>Old_Claim</v>
      </c>
      <c r="N143" s="18" t="str">
        <f>IF(M143=$N$2,IF(J143=$N$1,"E1","D"),_xlfn.XLOOKUP(C143,'Raw Data_OS_22'!$C$5:$C$4516,'Raw Data_OS_22'!$O$5:$O$4516))</f>
        <v>B2</v>
      </c>
    </row>
    <row r="144" spans="3:14" x14ac:dyDescent="0.35">
      <c r="C144" s="26" t="s">
        <v>335</v>
      </c>
      <c r="D144" s="14">
        <v>44075</v>
      </c>
      <c r="E144" s="14">
        <v>44075</v>
      </c>
      <c r="F144" s="27" t="s">
        <v>3908</v>
      </c>
      <c r="G144" s="28">
        <v>0</v>
      </c>
      <c r="H144" s="29">
        <v>183190</v>
      </c>
      <c r="I144" s="29">
        <v>1</v>
      </c>
      <c r="J144" s="30">
        <v>2020</v>
      </c>
      <c r="K144" s="30">
        <v>2020</v>
      </c>
      <c r="L144" s="31" t="s">
        <v>35</v>
      </c>
      <c r="M144" s="32" t="str">
        <f>IF(_xlfn.XLOOKUP(C144,'Raw Data_OS_22'!$C$5:$C$4516,'Raw Data_OS_22'!$G$5:$G$4516,"New_Claim/ Reopening")= "New_Claim/ Reopening","New_Claim/ Reopening","Old_Claim")</f>
        <v>Old_Claim</v>
      </c>
      <c r="N144" s="18" t="str">
        <f>IF(M144=$N$2,IF(J144=$N$1,"E1","D"),_xlfn.XLOOKUP(C144,'Raw Data_OS_22'!$C$5:$C$4516,'Raw Data_OS_22'!$O$5:$O$4516))</f>
        <v>B1</v>
      </c>
    </row>
    <row r="145" spans="3:14" x14ac:dyDescent="0.35">
      <c r="C145" s="26" t="s">
        <v>2076</v>
      </c>
      <c r="D145" s="14">
        <v>43929</v>
      </c>
      <c r="E145" s="14">
        <v>43929</v>
      </c>
      <c r="F145" s="27" t="s">
        <v>4199</v>
      </c>
      <c r="G145" s="28">
        <v>138200</v>
      </c>
      <c r="H145" s="29">
        <v>319924.81209999998</v>
      </c>
      <c r="I145" s="29">
        <v>1</v>
      </c>
      <c r="J145" s="30">
        <v>2020</v>
      </c>
      <c r="K145" s="30">
        <v>2020</v>
      </c>
      <c r="L145" s="31" t="s">
        <v>33</v>
      </c>
      <c r="M145" s="32" t="str">
        <f>IF(_xlfn.XLOOKUP(C145,'Raw Data_OS_22'!$C$5:$C$4516,'Raw Data_OS_22'!$G$5:$G$4516,"New_Claim/ Reopening")= "New_Claim/ Reopening","New_Claim/ Reopening","Old_Claim")</f>
        <v>Old_Claim</v>
      </c>
      <c r="N145" s="18" t="str">
        <f>IF(M145=$N$2,IF(J145=$N$1,"E1","D"),_xlfn.XLOOKUP(C145,'Raw Data_OS_22'!$C$5:$C$4516,'Raw Data_OS_22'!$O$5:$O$4516))</f>
        <v>B1</v>
      </c>
    </row>
    <row r="146" spans="3:14" x14ac:dyDescent="0.35">
      <c r="C146" s="26" t="s">
        <v>1550</v>
      </c>
      <c r="D146" s="14">
        <v>40262</v>
      </c>
      <c r="E146" s="14">
        <v>40268</v>
      </c>
      <c r="F146" s="27" t="s">
        <v>3908</v>
      </c>
      <c r="G146" s="28">
        <v>0</v>
      </c>
      <c r="H146" s="29">
        <v>180000</v>
      </c>
      <c r="I146" s="29">
        <v>1</v>
      </c>
      <c r="J146" s="30">
        <v>2010</v>
      </c>
      <c r="K146" s="30">
        <v>2010</v>
      </c>
      <c r="L146" s="31" t="s">
        <v>1225</v>
      </c>
      <c r="M146" s="32" t="str">
        <f>IF(_xlfn.XLOOKUP(C146,'Raw Data_OS_22'!$C$5:$C$4516,'Raw Data_OS_22'!$G$5:$G$4516,"New_Claim/ Reopening")= "New_Claim/ Reopening","New_Claim/ Reopening","Old_Claim")</f>
        <v>Old_Claim</v>
      </c>
      <c r="N146" s="18" t="str">
        <f>IF(M146=$N$2,IF(J146=$N$1,"E1","D"),_xlfn.XLOOKUP(C146,'Raw Data_OS_22'!$C$5:$C$4516,'Raw Data_OS_22'!$O$5:$O$4516))</f>
        <v>B1</v>
      </c>
    </row>
    <row r="147" spans="3:14" x14ac:dyDescent="0.35">
      <c r="C147" s="26" t="s">
        <v>6810</v>
      </c>
      <c r="D147" s="14">
        <v>44817</v>
      </c>
      <c r="E147" s="14">
        <v>44824</v>
      </c>
      <c r="F147" s="27" t="s">
        <v>3908</v>
      </c>
      <c r="G147" s="28">
        <v>0</v>
      </c>
      <c r="H147" s="29">
        <v>177470.5882</v>
      </c>
      <c r="I147" s="29">
        <v>1</v>
      </c>
      <c r="J147" s="30">
        <v>2022</v>
      </c>
      <c r="K147" s="30">
        <v>2022</v>
      </c>
      <c r="L147" s="31" t="s">
        <v>6643</v>
      </c>
      <c r="M147" s="32" t="str">
        <f>IF(_xlfn.XLOOKUP(C147,'Raw Data_OS_22'!$C$5:$C$4516,'Raw Data_OS_22'!$G$5:$G$4516,"New_Claim/ Reopening")= "New_Claim/ Reopening","New_Claim/ Reopening","Old_Claim")</f>
        <v>Old_Claim</v>
      </c>
      <c r="N147" s="18" t="str">
        <f>IF(M147=$N$2,IF(J147=$N$1,"E1","D"),_xlfn.XLOOKUP(C147,'Raw Data_OS_22'!$C$5:$C$4516,'Raw Data_OS_22'!$O$5:$O$4516))</f>
        <v>B2</v>
      </c>
    </row>
    <row r="148" spans="3:14" x14ac:dyDescent="0.35">
      <c r="C148" s="26" t="s">
        <v>332</v>
      </c>
      <c r="D148" s="14">
        <v>44080</v>
      </c>
      <c r="E148" s="14">
        <v>44080</v>
      </c>
      <c r="F148" s="27" t="s">
        <v>3910</v>
      </c>
      <c r="G148" s="28">
        <v>0</v>
      </c>
      <c r="H148" s="29">
        <v>175730</v>
      </c>
      <c r="I148" s="29">
        <v>1</v>
      </c>
      <c r="J148" s="30">
        <v>2020</v>
      </c>
      <c r="K148" s="30">
        <v>2020</v>
      </c>
      <c r="L148" s="31" t="s">
        <v>35</v>
      </c>
      <c r="M148" s="32" t="str">
        <f>IF(_xlfn.XLOOKUP(C148,'Raw Data_OS_22'!$C$5:$C$4516,'Raw Data_OS_22'!$G$5:$G$4516,"New_Claim/ Reopening")= "New_Claim/ Reopening","New_Claim/ Reopening","Old_Claim")</f>
        <v>Old_Claim</v>
      </c>
      <c r="N148" s="18" t="str">
        <f>IF(M148=$N$2,IF(J148=$N$1,"E1","D"),_xlfn.XLOOKUP(C148,'Raw Data_OS_22'!$C$5:$C$4516,'Raw Data_OS_22'!$O$5:$O$4516))</f>
        <v>B1</v>
      </c>
    </row>
    <row r="149" spans="3:14" x14ac:dyDescent="0.35">
      <c r="C149" s="26" t="s">
        <v>6268</v>
      </c>
      <c r="D149" s="14">
        <v>44622</v>
      </c>
      <c r="E149" s="14">
        <v>44623</v>
      </c>
      <c r="F149" s="27" t="s">
        <v>3910</v>
      </c>
      <c r="G149" s="28">
        <v>68000</v>
      </c>
      <c r="H149" s="29">
        <v>243000</v>
      </c>
      <c r="I149" s="29">
        <v>1</v>
      </c>
      <c r="J149" s="30">
        <v>2022</v>
      </c>
      <c r="K149" s="30">
        <v>2022</v>
      </c>
      <c r="L149" s="31" t="s">
        <v>6021</v>
      </c>
      <c r="M149" s="32" t="str">
        <f>IF(_xlfn.XLOOKUP(C149,'Raw Data_OS_22'!$C$5:$C$4516,'Raw Data_OS_22'!$G$5:$G$4516,"New_Claim/ Reopening")= "New_Claim/ Reopening","New_Claim/ Reopening","Old_Claim")</f>
        <v>Old_Claim</v>
      </c>
      <c r="N149" s="18" t="str">
        <f>IF(M149=$N$2,IF(J149=$N$1,"E1","D"),_xlfn.XLOOKUP(C149,'Raw Data_OS_22'!$C$5:$C$4516,'Raw Data_OS_22'!$O$5:$O$4516))</f>
        <v>B2</v>
      </c>
    </row>
    <row r="150" spans="3:14" x14ac:dyDescent="0.35">
      <c r="C150" s="26" t="s">
        <v>2128</v>
      </c>
      <c r="D150" s="14">
        <v>44187</v>
      </c>
      <c r="E150" s="14">
        <v>44236</v>
      </c>
      <c r="F150" s="27" t="s">
        <v>3910</v>
      </c>
      <c r="G150" s="28">
        <v>361113</v>
      </c>
      <c r="H150" s="29">
        <v>530000</v>
      </c>
      <c r="I150" s="29">
        <v>1</v>
      </c>
      <c r="J150" s="30">
        <v>2020</v>
      </c>
      <c r="K150" s="30">
        <v>2021</v>
      </c>
      <c r="L150" s="31" t="s">
        <v>11</v>
      </c>
      <c r="M150" s="32" t="str">
        <f>IF(_xlfn.XLOOKUP(C150,'Raw Data_OS_22'!$C$5:$C$4516,'Raw Data_OS_22'!$G$5:$G$4516,"New_Claim/ Reopening")= "New_Claim/ Reopening","New_Claim/ Reopening","Old_Claim")</f>
        <v>Old_Claim</v>
      </c>
      <c r="N150" s="18" t="str">
        <f>IF(M150=$N$2,IF(J150=$N$1,"E1","D"),_xlfn.XLOOKUP(C150,'Raw Data_OS_22'!$C$5:$C$4516,'Raw Data_OS_22'!$O$5:$O$4516))</f>
        <v>B2</v>
      </c>
    </row>
    <row r="151" spans="3:14" x14ac:dyDescent="0.35">
      <c r="C151" s="26" t="s">
        <v>1099</v>
      </c>
      <c r="D151" s="14">
        <v>44157</v>
      </c>
      <c r="E151" s="14">
        <v>44157</v>
      </c>
      <c r="F151" s="27" t="s">
        <v>3908</v>
      </c>
      <c r="G151" s="28">
        <v>8550</v>
      </c>
      <c r="H151" s="29">
        <v>177000</v>
      </c>
      <c r="I151" s="29">
        <v>1</v>
      </c>
      <c r="J151" s="30">
        <v>2020</v>
      </c>
      <c r="K151" s="30">
        <v>2020</v>
      </c>
      <c r="L151" s="31" t="s">
        <v>11</v>
      </c>
      <c r="M151" s="32" t="str">
        <f>IF(_xlfn.XLOOKUP(C151,'Raw Data_OS_22'!$C$5:$C$4516,'Raw Data_OS_22'!$G$5:$G$4516,"New_Claim/ Reopening")= "New_Claim/ Reopening","New_Claim/ Reopening","Old_Claim")</f>
        <v>Old_Claim</v>
      </c>
      <c r="N151" s="18" t="str">
        <f>IF(M151=$N$2,IF(J151=$N$1,"E1","D"),_xlfn.XLOOKUP(C151,'Raw Data_OS_22'!$C$5:$C$4516,'Raw Data_OS_22'!$O$5:$O$4516))</f>
        <v>B1</v>
      </c>
    </row>
    <row r="152" spans="3:14" x14ac:dyDescent="0.35">
      <c r="C152" s="26" t="s">
        <v>6394</v>
      </c>
      <c r="D152" s="14">
        <v>44647</v>
      </c>
      <c r="E152" s="14">
        <v>44652</v>
      </c>
      <c r="F152" s="27" t="s">
        <v>3910</v>
      </c>
      <c r="G152" s="28">
        <v>0</v>
      </c>
      <c r="H152" s="29">
        <v>167500</v>
      </c>
      <c r="I152" s="29">
        <v>1</v>
      </c>
      <c r="J152" s="30">
        <v>2022</v>
      </c>
      <c r="K152" s="30">
        <v>2022</v>
      </c>
      <c r="L152" s="31" t="s">
        <v>6021</v>
      </c>
      <c r="M152" s="32" t="str">
        <f>IF(_xlfn.XLOOKUP(C152,'Raw Data_OS_22'!$C$5:$C$4516,'Raw Data_OS_22'!$G$5:$G$4516,"New_Claim/ Reopening")= "New_Claim/ Reopening","New_Claim/ Reopening","Old_Claim")</f>
        <v>Old_Claim</v>
      </c>
      <c r="N152" s="18" t="str">
        <f>IF(M152=$N$2,IF(J152=$N$1,"E1","D"),_xlfn.XLOOKUP(C152,'Raw Data_OS_22'!$C$5:$C$4516,'Raw Data_OS_22'!$O$5:$O$4516))</f>
        <v>B2</v>
      </c>
    </row>
    <row r="153" spans="3:14" x14ac:dyDescent="0.35">
      <c r="C153" s="26" t="s">
        <v>6613</v>
      </c>
      <c r="D153" s="14">
        <v>44728</v>
      </c>
      <c r="E153" s="14">
        <v>44729</v>
      </c>
      <c r="F153" s="27" t="s">
        <v>3908</v>
      </c>
      <c r="G153" s="28">
        <v>46500</v>
      </c>
      <c r="H153" s="29">
        <v>213000</v>
      </c>
      <c r="I153" s="29">
        <v>1</v>
      </c>
      <c r="J153" s="30">
        <v>2022</v>
      </c>
      <c r="K153" s="30">
        <v>2022</v>
      </c>
      <c r="L153" s="31" t="s">
        <v>6406</v>
      </c>
      <c r="M153" s="32" t="str">
        <f>IF(_xlfn.XLOOKUP(C153,'Raw Data_OS_22'!$C$5:$C$4516,'Raw Data_OS_22'!$G$5:$G$4516,"New_Claim/ Reopening")= "New_Claim/ Reopening","New_Claim/ Reopening","Old_Claim")</f>
        <v>Old_Claim</v>
      </c>
      <c r="N153" s="18" t="str">
        <f>IF(M153=$N$2,IF(J153=$N$1,"E1","D"),_xlfn.XLOOKUP(C153,'Raw Data_OS_22'!$C$5:$C$4516,'Raw Data_OS_22'!$O$5:$O$4516))</f>
        <v>B2</v>
      </c>
    </row>
    <row r="154" spans="3:14" x14ac:dyDescent="0.35">
      <c r="C154" s="26" t="s">
        <v>6225</v>
      </c>
      <c r="D154" s="14">
        <v>44599</v>
      </c>
      <c r="E154" s="14">
        <v>44609</v>
      </c>
      <c r="F154" s="27" t="s">
        <v>3910</v>
      </c>
      <c r="G154" s="28">
        <v>22000</v>
      </c>
      <c r="H154" s="29">
        <v>187500</v>
      </c>
      <c r="I154" s="29">
        <v>1</v>
      </c>
      <c r="J154" s="30">
        <v>2022</v>
      </c>
      <c r="K154" s="30">
        <v>2022</v>
      </c>
      <c r="L154" s="31" t="s">
        <v>6021</v>
      </c>
      <c r="M154" s="32" t="str">
        <f>IF(_xlfn.XLOOKUP(C154,'Raw Data_OS_22'!$C$5:$C$4516,'Raw Data_OS_22'!$G$5:$G$4516,"New_Claim/ Reopening")= "New_Claim/ Reopening","New_Claim/ Reopening","Old_Claim")</f>
        <v>Old_Claim</v>
      </c>
      <c r="N154" s="18" t="str">
        <f>IF(M154=$N$2,IF(J154=$N$1,"E1","D"),_xlfn.XLOOKUP(C154,'Raw Data_OS_22'!$C$5:$C$4516,'Raw Data_OS_22'!$O$5:$O$4516))</f>
        <v>B2</v>
      </c>
    </row>
    <row r="155" spans="3:14" x14ac:dyDescent="0.35">
      <c r="C155" s="26" t="s">
        <v>287</v>
      </c>
      <c r="D155" s="14">
        <v>44049</v>
      </c>
      <c r="E155" s="14">
        <v>44049</v>
      </c>
      <c r="F155" s="27" t="s">
        <v>3910</v>
      </c>
      <c r="G155" s="28">
        <v>0</v>
      </c>
      <c r="H155" s="29">
        <v>165450</v>
      </c>
      <c r="I155" s="29">
        <v>1</v>
      </c>
      <c r="J155" s="30">
        <v>2020</v>
      </c>
      <c r="K155" s="30">
        <v>2020</v>
      </c>
      <c r="L155" s="31" t="s">
        <v>35</v>
      </c>
      <c r="M155" s="32" t="str">
        <f>IF(_xlfn.XLOOKUP(C155,'Raw Data_OS_22'!$C$5:$C$4516,'Raw Data_OS_22'!$G$5:$G$4516,"New_Claim/ Reopening")= "New_Claim/ Reopening","New_Claim/ Reopening","Old_Claim")</f>
        <v>Old_Claim</v>
      </c>
      <c r="N155" s="18" t="str">
        <f>IF(M155=$N$2,IF(J155=$N$1,"E1","D"),_xlfn.XLOOKUP(C155,'Raw Data_OS_22'!$C$5:$C$4516,'Raw Data_OS_22'!$O$5:$O$4516))</f>
        <v>B2</v>
      </c>
    </row>
    <row r="156" spans="3:14" x14ac:dyDescent="0.35">
      <c r="C156" s="26" t="s">
        <v>6917</v>
      </c>
      <c r="D156" s="14">
        <v>44882</v>
      </c>
      <c r="E156" s="14">
        <v>44886</v>
      </c>
      <c r="F156" s="27" t="s">
        <v>3910</v>
      </c>
      <c r="G156" s="28">
        <v>0</v>
      </c>
      <c r="H156" s="29">
        <v>165000</v>
      </c>
      <c r="I156" s="29">
        <v>1</v>
      </c>
      <c r="J156" s="30">
        <v>2022</v>
      </c>
      <c r="K156" s="30">
        <v>2022</v>
      </c>
      <c r="L156" s="31" t="s">
        <v>6825</v>
      </c>
      <c r="M156" s="32" t="str">
        <f>IF(_xlfn.XLOOKUP(C156,'Raw Data_OS_22'!$C$5:$C$4516,'Raw Data_OS_22'!$G$5:$G$4516,"New_Claim/ Reopening")= "New_Claim/ Reopening","New_Claim/ Reopening","Old_Claim")</f>
        <v>Old_Claim</v>
      </c>
      <c r="N156" s="18" t="str">
        <f>IF(M156=$N$2,IF(J156=$N$1,"E1","D"),_xlfn.XLOOKUP(C156,'Raw Data_OS_22'!$C$5:$C$4516,'Raw Data_OS_22'!$O$5:$O$4516))</f>
        <v>B2</v>
      </c>
    </row>
    <row r="157" spans="3:14" x14ac:dyDescent="0.35">
      <c r="C157" s="26" t="s">
        <v>6941</v>
      </c>
      <c r="D157" s="14">
        <v>44897</v>
      </c>
      <c r="E157" s="14">
        <v>44897</v>
      </c>
      <c r="F157" s="27" t="s">
        <v>3910</v>
      </c>
      <c r="G157" s="28">
        <v>0</v>
      </c>
      <c r="H157" s="29">
        <v>165000</v>
      </c>
      <c r="I157" s="29">
        <v>1</v>
      </c>
      <c r="J157" s="30">
        <v>2022</v>
      </c>
      <c r="K157" s="30">
        <v>2022</v>
      </c>
      <c r="L157" s="31" t="s">
        <v>6825</v>
      </c>
      <c r="M157" s="32" t="str">
        <f>IF(_xlfn.XLOOKUP(C157,'Raw Data_OS_22'!$C$5:$C$4516,'Raw Data_OS_22'!$G$5:$G$4516,"New_Claim/ Reopening")= "New_Claim/ Reopening","New_Claim/ Reopening","Old_Claim")</f>
        <v>Old_Claim</v>
      </c>
      <c r="N157" s="18" t="str">
        <f>IF(M157=$N$2,IF(J157=$N$1,"E1","D"),_xlfn.XLOOKUP(C157,'Raw Data_OS_22'!$C$5:$C$4516,'Raw Data_OS_22'!$O$5:$O$4516))</f>
        <v>B2</v>
      </c>
    </row>
    <row r="158" spans="3:14" x14ac:dyDescent="0.35">
      <c r="C158" s="26" t="s">
        <v>3038</v>
      </c>
      <c r="D158" s="14">
        <v>44192</v>
      </c>
      <c r="E158" s="14">
        <v>44355</v>
      </c>
      <c r="F158" s="27" t="s">
        <v>3910</v>
      </c>
      <c r="G158" s="28">
        <v>6380</v>
      </c>
      <c r="H158" s="29">
        <v>170000</v>
      </c>
      <c r="I158" s="29">
        <v>1</v>
      </c>
      <c r="J158" s="30">
        <v>2020</v>
      </c>
      <c r="K158" s="30">
        <v>2021</v>
      </c>
      <c r="L158" s="31" t="s">
        <v>11</v>
      </c>
      <c r="M158" s="32" t="str">
        <f>IF(_xlfn.XLOOKUP(C158,'Raw Data_OS_22'!$C$5:$C$4516,'Raw Data_OS_22'!$G$5:$G$4516,"New_Claim/ Reopening")= "New_Claim/ Reopening","New_Claim/ Reopening","Old_Claim")</f>
        <v>Old_Claim</v>
      </c>
      <c r="N158" s="18" t="str">
        <f>IF(M158=$N$2,IF(J158=$N$1,"E1","D"),_xlfn.XLOOKUP(C158,'Raw Data_OS_22'!$C$5:$C$4516,'Raw Data_OS_22'!$O$5:$O$4516))</f>
        <v>B2</v>
      </c>
    </row>
    <row r="159" spans="3:14" x14ac:dyDescent="0.35">
      <c r="C159" s="26" t="s">
        <v>6853</v>
      </c>
      <c r="D159" s="14">
        <v>44852</v>
      </c>
      <c r="E159" s="14">
        <v>44853</v>
      </c>
      <c r="F159" s="27" t="s">
        <v>3910</v>
      </c>
      <c r="G159" s="28">
        <v>7000.0000000001</v>
      </c>
      <c r="H159" s="29">
        <v>169941.1765</v>
      </c>
      <c r="I159" s="29">
        <v>1</v>
      </c>
      <c r="J159" s="30">
        <v>2022</v>
      </c>
      <c r="K159" s="30">
        <v>2022</v>
      </c>
      <c r="L159" s="31" t="s">
        <v>6825</v>
      </c>
      <c r="M159" s="32" t="str">
        <f>IF(_xlfn.XLOOKUP(C159,'Raw Data_OS_22'!$C$5:$C$4516,'Raw Data_OS_22'!$G$5:$G$4516,"New_Claim/ Reopening")= "New_Claim/ Reopening","New_Claim/ Reopening","Old_Claim")</f>
        <v>Old_Claim</v>
      </c>
      <c r="N159" s="18" t="str">
        <f>IF(M159=$N$2,IF(J159=$N$1,"E1","D"),_xlfn.XLOOKUP(C159,'Raw Data_OS_22'!$C$5:$C$4516,'Raw Data_OS_22'!$O$5:$O$4516))</f>
        <v>B2</v>
      </c>
    </row>
    <row r="160" spans="3:14" x14ac:dyDescent="0.35">
      <c r="C160" s="26" t="s">
        <v>432</v>
      </c>
      <c r="D160" s="14">
        <v>44124</v>
      </c>
      <c r="E160" s="14">
        <v>44124</v>
      </c>
      <c r="F160" s="27" t="s">
        <v>3910</v>
      </c>
      <c r="G160" s="28">
        <v>99600</v>
      </c>
      <c r="H160" s="29">
        <v>260960</v>
      </c>
      <c r="I160" s="29">
        <v>1</v>
      </c>
      <c r="J160" s="30">
        <v>2020</v>
      </c>
      <c r="K160" s="30">
        <v>2020</v>
      </c>
      <c r="L160" s="31" t="s">
        <v>11</v>
      </c>
      <c r="M160" s="32" t="str">
        <f>IF(_xlfn.XLOOKUP(C160,'Raw Data_OS_22'!$C$5:$C$4516,'Raw Data_OS_22'!$G$5:$G$4516,"New_Claim/ Reopening")= "New_Claim/ Reopening","New_Claim/ Reopening","Old_Claim")</f>
        <v>Old_Claim</v>
      </c>
      <c r="N160" s="18" t="str">
        <f>IF(M160=$N$2,IF(J160=$N$1,"E1","D"),_xlfn.XLOOKUP(C160,'Raw Data_OS_22'!$C$5:$C$4516,'Raw Data_OS_22'!$O$5:$O$4516))</f>
        <v>B2</v>
      </c>
    </row>
    <row r="161" spans="3:14" x14ac:dyDescent="0.35">
      <c r="C161" s="26" t="s">
        <v>532</v>
      </c>
      <c r="D161" s="14">
        <v>44183</v>
      </c>
      <c r="E161" s="14">
        <v>44183</v>
      </c>
      <c r="F161" s="27" t="s">
        <v>3910</v>
      </c>
      <c r="G161" s="28">
        <v>0</v>
      </c>
      <c r="H161" s="29">
        <v>160000</v>
      </c>
      <c r="I161" s="29">
        <v>1</v>
      </c>
      <c r="J161" s="30">
        <v>2020</v>
      </c>
      <c r="K161" s="30">
        <v>2020</v>
      </c>
      <c r="L161" s="31" t="s">
        <v>11</v>
      </c>
      <c r="M161" s="32" t="str">
        <f>IF(_xlfn.XLOOKUP(C161,'Raw Data_OS_22'!$C$5:$C$4516,'Raw Data_OS_22'!$G$5:$G$4516,"New_Claim/ Reopening")= "New_Claim/ Reopening","New_Claim/ Reopening","Old_Claim")</f>
        <v>Old_Claim</v>
      </c>
      <c r="N161" s="18" t="str">
        <f>IF(M161=$N$2,IF(J161=$N$1,"E1","D"),_xlfn.XLOOKUP(C161,'Raw Data_OS_22'!$C$5:$C$4516,'Raw Data_OS_22'!$O$5:$O$4516))</f>
        <v>B1</v>
      </c>
    </row>
    <row r="162" spans="3:14" x14ac:dyDescent="0.35">
      <c r="C162" s="26" t="s">
        <v>1533</v>
      </c>
      <c r="D162" s="14">
        <v>44183</v>
      </c>
      <c r="E162" s="14">
        <v>44183</v>
      </c>
      <c r="F162" s="27" t="s">
        <v>658</v>
      </c>
      <c r="G162" s="28">
        <v>0</v>
      </c>
      <c r="H162" s="29">
        <v>160000</v>
      </c>
      <c r="I162" s="29">
        <v>1</v>
      </c>
      <c r="J162" s="30">
        <v>2020</v>
      </c>
      <c r="K162" s="30">
        <v>2020</v>
      </c>
      <c r="L162" s="31" t="s">
        <v>11</v>
      </c>
      <c r="M162" s="32" t="str">
        <f>IF(_xlfn.XLOOKUP(C162,'Raw Data_OS_22'!$C$5:$C$4516,'Raw Data_OS_22'!$G$5:$G$4516,"New_Claim/ Reopening")= "New_Claim/ Reopening","New_Claim/ Reopening","Old_Claim")</f>
        <v>Old_Claim</v>
      </c>
      <c r="N162" s="18" t="str">
        <f>IF(M162=$N$2,IF(J162=$N$1,"E1","D"),_xlfn.XLOOKUP(C162,'Raw Data_OS_22'!$C$5:$C$4516,'Raw Data_OS_22'!$O$5:$O$4516))</f>
        <v>B1</v>
      </c>
    </row>
    <row r="163" spans="3:14" x14ac:dyDescent="0.35">
      <c r="C163" s="26" t="s">
        <v>3750</v>
      </c>
      <c r="D163" s="14">
        <v>44519</v>
      </c>
      <c r="E163" s="14">
        <v>44520</v>
      </c>
      <c r="F163" s="27" t="s">
        <v>3910</v>
      </c>
      <c r="G163" s="28">
        <v>5800</v>
      </c>
      <c r="H163" s="29">
        <v>165800</v>
      </c>
      <c r="I163" s="29">
        <v>1</v>
      </c>
      <c r="J163" s="30">
        <v>2021</v>
      </c>
      <c r="K163" s="30">
        <v>2021</v>
      </c>
      <c r="L163" s="31" t="s">
        <v>3138</v>
      </c>
      <c r="M163" s="32" t="str">
        <f>IF(_xlfn.XLOOKUP(C163,'Raw Data_OS_22'!$C$5:$C$4516,'Raw Data_OS_22'!$G$5:$G$4516,"New_Claim/ Reopening")= "New_Claim/ Reopening","New_Claim/ Reopening","Old_Claim")</f>
        <v>Old_Claim</v>
      </c>
      <c r="N163" s="18" t="str">
        <f>IF(M163=$N$2,IF(J163=$N$1,"E1","D"),_xlfn.XLOOKUP(C163,'Raw Data_OS_22'!$C$5:$C$4516,'Raw Data_OS_22'!$O$5:$O$4516))</f>
        <v>B2</v>
      </c>
    </row>
    <row r="164" spans="3:14" x14ac:dyDescent="0.35">
      <c r="C164" s="26" t="s">
        <v>538</v>
      </c>
      <c r="D164" s="14">
        <v>44193</v>
      </c>
      <c r="E164" s="14">
        <v>44193</v>
      </c>
      <c r="F164" s="27" t="s">
        <v>3908</v>
      </c>
      <c r="G164" s="28">
        <v>0</v>
      </c>
      <c r="H164" s="29">
        <v>159720</v>
      </c>
      <c r="I164" s="29">
        <v>1</v>
      </c>
      <c r="J164" s="30">
        <v>2020</v>
      </c>
      <c r="K164" s="30">
        <v>2020</v>
      </c>
      <c r="L164" s="31" t="s">
        <v>11</v>
      </c>
      <c r="M164" s="32" t="str">
        <f>IF(_xlfn.XLOOKUP(C164,'Raw Data_OS_22'!$C$5:$C$4516,'Raw Data_OS_22'!$G$5:$G$4516,"New_Claim/ Reopening")= "New_Claim/ Reopening","New_Claim/ Reopening","Old_Claim")</f>
        <v>Old_Claim</v>
      </c>
      <c r="N164" s="18" t="str">
        <f>IF(M164=$N$2,IF(J164=$N$1,"E1","D"),_xlfn.XLOOKUP(C164,'Raw Data_OS_22'!$C$5:$C$4516,'Raw Data_OS_22'!$O$5:$O$4516))</f>
        <v>B2</v>
      </c>
    </row>
    <row r="165" spans="3:14" x14ac:dyDescent="0.35">
      <c r="C165" s="26" t="s">
        <v>529</v>
      </c>
      <c r="D165" s="14">
        <v>44191</v>
      </c>
      <c r="E165" s="14">
        <v>44191</v>
      </c>
      <c r="F165" s="27" t="s">
        <v>3910</v>
      </c>
      <c r="G165" s="28">
        <v>0</v>
      </c>
      <c r="H165" s="29">
        <v>159000</v>
      </c>
      <c r="I165" s="29">
        <v>1</v>
      </c>
      <c r="J165" s="30">
        <v>2020</v>
      </c>
      <c r="K165" s="30">
        <v>2020</v>
      </c>
      <c r="L165" s="31" t="s">
        <v>11</v>
      </c>
      <c r="M165" s="32" t="str">
        <f>IF(_xlfn.XLOOKUP(C165,'Raw Data_OS_22'!$C$5:$C$4516,'Raw Data_OS_22'!$G$5:$G$4516,"New_Claim/ Reopening")= "New_Claim/ Reopening","New_Claim/ Reopening","Old_Claim")</f>
        <v>Old_Claim</v>
      </c>
      <c r="N165" s="18" t="str">
        <f>IF(M165=$N$2,IF(J165=$N$1,"E1","D"),_xlfn.XLOOKUP(C165,'Raw Data_OS_22'!$C$5:$C$4516,'Raw Data_OS_22'!$O$5:$O$4516))</f>
        <v>B1</v>
      </c>
    </row>
    <row r="166" spans="3:14" x14ac:dyDescent="0.35">
      <c r="C166" s="26" t="s">
        <v>3631</v>
      </c>
      <c r="D166" s="14">
        <v>44487</v>
      </c>
      <c r="E166" s="14">
        <v>44495</v>
      </c>
      <c r="F166" s="27" t="s">
        <v>3910</v>
      </c>
      <c r="G166" s="28">
        <v>94466</v>
      </c>
      <c r="H166" s="29">
        <v>252866</v>
      </c>
      <c r="I166" s="29">
        <v>1</v>
      </c>
      <c r="J166" s="30">
        <v>2021</v>
      </c>
      <c r="K166" s="30">
        <v>2021</v>
      </c>
      <c r="L166" s="31" t="s">
        <v>3138</v>
      </c>
      <c r="M166" s="32" t="str">
        <f>IF(_xlfn.XLOOKUP(C166,'Raw Data_OS_22'!$C$5:$C$4516,'Raw Data_OS_22'!$G$5:$G$4516,"New_Claim/ Reopening")= "New_Claim/ Reopening","New_Claim/ Reopening","Old_Claim")</f>
        <v>Old_Claim</v>
      </c>
      <c r="N166" s="18" t="str">
        <f>IF(M166=$N$2,IF(J166=$N$1,"E1","D"),_xlfn.XLOOKUP(C166,'Raw Data_OS_22'!$C$5:$C$4516,'Raw Data_OS_22'!$O$5:$O$4516))</f>
        <v>B1</v>
      </c>
    </row>
    <row r="167" spans="3:14" x14ac:dyDescent="0.35">
      <c r="C167" s="26" t="s">
        <v>1536</v>
      </c>
      <c r="D167" s="14">
        <v>44183</v>
      </c>
      <c r="E167" s="14">
        <v>44183</v>
      </c>
      <c r="F167" s="27" t="s">
        <v>4199</v>
      </c>
      <c r="G167" s="28">
        <v>0</v>
      </c>
      <c r="H167" s="29">
        <v>158000</v>
      </c>
      <c r="I167" s="29">
        <v>1</v>
      </c>
      <c r="J167" s="30">
        <v>2020</v>
      </c>
      <c r="K167" s="30">
        <v>2020</v>
      </c>
      <c r="L167" s="31" t="s">
        <v>11</v>
      </c>
      <c r="M167" s="32" t="str">
        <f>IF(_xlfn.XLOOKUP(C167,'Raw Data_OS_22'!$C$5:$C$4516,'Raw Data_OS_22'!$G$5:$G$4516,"New_Claim/ Reopening")= "New_Claim/ Reopening","New_Claim/ Reopening","Old_Claim")</f>
        <v>Old_Claim</v>
      </c>
      <c r="N167" s="18" t="str">
        <f>IF(M167=$N$2,IF(J167=$N$1,"E1","D"),_xlfn.XLOOKUP(C167,'Raw Data_OS_22'!$C$5:$C$4516,'Raw Data_OS_22'!$O$5:$O$4516))</f>
        <v>B1</v>
      </c>
    </row>
    <row r="168" spans="3:14" x14ac:dyDescent="0.35">
      <c r="C168" s="26" t="s">
        <v>6340</v>
      </c>
      <c r="D168" s="14">
        <v>44625</v>
      </c>
      <c r="E168" s="14">
        <v>44635</v>
      </c>
      <c r="F168" s="27" t="s">
        <v>3910</v>
      </c>
      <c r="G168" s="28">
        <v>258040</v>
      </c>
      <c r="H168" s="29">
        <v>415294.1176</v>
      </c>
      <c r="I168" s="29">
        <v>1</v>
      </c>
      <c r="J168" s="30">
        <v>2022</v>
      </c>
      <c r="K168" s="30">
        <v>2022</v>
      </c>
      <c r="L168" s="31" t="s">
        <v>6021</v>
      </c>
      <c r="M168" s="32" t="str">
        <f>IF(_xlfn.XLOOKUP(C168,'Raw Data_OS_22'!$C$5:$C$4516,'Raw Data_OS_22'!$G$5:$G$4516,"New_Claim/ Reopening")= "New_Claim/ Reopening","New_Claim/ Reopening","Old_Claim")</f>
        <v>Old_Claim</v>
      </c>
      <c r="N168" s="18" t="str">
        <f>IF(M168=$N$2,IF(J168=$N$1,"E1","D"),_xlfn.XLOOKUP(C168,'Raw Data_OS_22'!$C$5:$C$4516,'Raw Data_OS_22'!$O$5:$O$4516))</f>
        <v>B2</v>
      </c>
    </row>
    <row r="169" spans="3:14" x14ac:dyDescent="0.35">
      <c r="C169" s="26" t="s">
        <v>72</v>
      </c>
      <c r="D169" s="14">
        <v>43981</v>
      </c>
      <c r="E169" s="14">
        <v>44019</v>
      </c>
      <c r="F169" s="27" t="s">
        <v>3910</v>
      </c>
      <c r="G169" s="28">
        <v>10000</v>
      </c>
      <c r="H169" s="29">
        <v>166410</v>
      </c>
      <c r="I169" s="29">
        <v>1</v>
      </c>
      <c r="J169" s="30">
        <v>2020</v>
      </c>
      <c r="K169" s="30">
        <v>2020</v>
      </c>
      <c r="L169" s="31" t="s">
        <v>33</v>
      </c>
      <c r="M169" s="32" t="str">
        <f>IF(_xlfn.XLOOKUP(C169,'Raw Data_OS_22'!$C$5:$C$4516,'Raw Data_OS_22'!$G$5:$G$4516,"New_Claim/ Reopening")= "New_Claim/ Reopening","New_Claim/ Reopening","Old_Claim")</f>
        <v>Old_Claim</v>
      </c>
      <c r="N169" s="18" t="str">
        <f>IF(M169=$N$2,IF(J169=$N$1,"E1","D"),_xlfn.XLOOKUP(C169,'Raw Data_OS_22'!$C$5:$C$4516,'Raw Data_OS_22'!$O$5:$O$4516))</f>
        <v>B1</v>
      </c>
    </row>
    <row r="170" spans="3:14" x14ac:dyDescent="0.35">
      <c r="C170" s="26" t="s">
        <v>389</v>
      </c>
      <c r="D170" s="14">
        <v>44089</v>
      </c>
      <c r="E170" s="14">
        <v>44089</v>
      </c>
      <c r="F170" s="27" t="s">
        <v>3910</v>
      </c>
      <c r="G170" s="28">
        <v>8700</v>
      </c>
      <c r="H170" s="29">
        <v>165018</v>
      </c>
      <c r="I170" s="29">
        <v>1</v>
      </c>
      <c r="J170" s="30">
        <v>2020</v>
      </c>
      <c r="K170" s="30">
        <v>2020</v>
      </c>
      <c r="L170" s="31" t="s">
        <v>35</v>
      </c>
      <c r="M170" s="32" t="str">
        <f>IF(_xlfn.XLOOKUP(C170,'Raw Data_OS_22'!$C$5:$C$4516,'Raw Data_OS_22'!$G$5:$G$4516,"New_Claim/ Reopening")= "New_Claim/ Reopening","New_Claim/ Reopening","Old_Claim")</f>
        <v>Old_Claim</v>
      </c>
      <c r="N170" s="18" t="str">
        <f>IF(M170=$N$2,IF(J170=$N$1,"E1","D"),_xlfn.XLOOKUP(C170,'Raw Data_OS_22'!$C$5:$C$4516,'Raw Data_OS_22'!$O$5:$O$4516))</f>
        <v>B1</v>
      </c>
    </row>
    <row r="171" spans="3:14" x14ac:dyDescent="0.35">
      <c r="C171" s="26" t="s">
        <v>560</v>
      </c>
      <c r="D171" s="14">
        <v>43949</v>
      </c>
      <c r="E171" s="14">
        <v>43997</v>
      </c>
      <c r="F171" s="27" t="s">
        <v>3908</v>
      </c>
      <c r="G171" s="28">
        <v>0</v>
      </c>
      <c r="H171" s="29">
        <v>156180</v>
      </c>
      <c r="I171" s="29">
        <v>1</v>
      </c>
      <c r="J171" s="30">
        <v>2020</v>
      </c>
      <c r="K171" s="30">
        <v>2020</v>
      </c>
      <c r="L171" s="31" t="s">
        <v>33</v>
      </c>
      <c r="M171" s="32" t="str">
        <f>IF(_xlfn.XLOOKUP(C171,'Raw Data_OS_22'!$C$5:$C$4516,'Raw Data_OS_22'!$G$5:$G$4516,"New_Claim/ Reopening")= "New_Claim/ Reopening","New_Claim/ Reopening","Old_Claim")</f>
        <v>Old_Claim</v>
      </c>
      <c r="N171" s="18" t="str">
        <f>IF(M171=$N$2,IF(J171=$N$1,"E1","D"),_xlfn.XLOOKUP(C171,'Raw Data_OS_22'!$C$5:$C$4516,'Raw Data_OS_22'!$O$5:$O$4516))</f>
        <v>B1</v>
      </c>
    </row>
    <row r="172" spans="3:14" x14ac:dyDescent="0.35">
      <c r="C172" s="26" t="s">
        <v>6459</v>
      </c>
      <c r="D172" s="14">
        <v>44675</v>
      </c>
      <c r="E172" s="14">
        <v>44676</v>
      </c>
      <c r="F172" s="27" t="s">
        <v>3910</v>
      </c>
      <c r="G172" s="28">
        <v>15080</v>
      </c>
      <c r="H172" s="29">
        <v>165500</v>
      </c>
      <c r="I172" s="29">
        <v>1</v>
      </c>
      <c r="J172" s="30">
        <v>2022</v>
      </c>
      <c r="K172" s="30">
        <v>2022</v>
      </c>
      <c r="L172" s="31" t="s">
        <v>6406</v>
      </c>
      <c r="M172" s="32" t="str">
        <f>IF(_xlfn.XLOOKUP(C172,'Raw Data_OS_22'!$C$5:$C$4516,'Raw Data_OS_22'!$G$5:$G$4516,"New_Claim/ Reopening")= "New_Claim/ Reopening","New_Claim/ Reopening","Old_Claim")</f>
        <v>Old_Claim</v>
      </c>
      <c r="N172" s="18" t="str">
        <f>IF(M172=$N$2,IF(J172=$N$1,"E1","D"),_xlfn.XLOOKUP(C172,'Raw Data_OS_22'!$C$5:$C$4516,'Raw Data_OS_22'!$O$5:$O$4516))</f>
        <v>B2</v>
      </c>
    </row>
    <row r="173" spans="3:14" x14ac:dyDescent="0.35">
      <c r="C173" s="26" t="s">
        <v>805</v>
      </c>
      <c r="D173" s="14">
        <v>44092</v>
      </c>
      <c r="E173" s="14">
        <v>44092</v>
      </c>
      <c r="F173" s="27" t="s">
        <v>658</v>
      </c>
      <c r="G173" s="28">
        <v>0</v>
      </c>
      <c r="H173" s="29">
        <v>150000</v>
      </c>
      <c r="I173" s="29">
        <v>1</v>
      </c>
      <c r="J173" s="30">
        <v>2020</v>
      </c>
      <c r="K173" s="30">
        <v>2020</v>
      </c>
      <c r="L173" s="31" t="s">
        <v>35</v>
      </c>
      <c r="M173" s="32" t="str">
        <f>IF(_xlfn.XLOOKUP(C173,'Raw Data_OS_22'!$C$5:$C$4516,'Raw Data_OS_22'!$G$5:$G$4516,"New_Claim/ Reopening")= "New_Claim/ Reopening","New_Claim/ Reopening","Old_Claim")</f>
        <v>Old_Claim</v>
      </c>
      <c r="N173" s="18" t="str">
        <f>IF(M173=$N$2,IF(J173=$N$1,"E1","D"),_xlfn.XLOOKUP(C173,'Raw Data_OS_22'!$C$5:$C$4516,'Raw Data_OS_22'!$O$5:$O$4516))</f>
        <v>B1</v>
      </c>
    </row>
    <row r="174" spans="3:14" x14ac:dyDescent="0.35">
      <c r="C174" s="26" t="s">
        <v>1015</v>
      </c>
      <c r="D174" s="14">
        <v>44041</v>
      </c>
      <c r="E174" s="14">
        <v>44041</v>
      </c>
      <c r="F174" s="27" t="s">
        <v>3908</v>
      </c>
      <c r="G174" s="28">
        <v>0</v>
      </c>
      <c r="H174" s="29">
        <v>150000</v>
      </c>
      <c r="I174" s="29">
        <v>1</v>
      </c>
      <c r="J174" s="30">
        <v>2020</v>
      </c>
      <c r="K174" s="30">
        <v>2020</v>
      </c>
      <c r="L174" s="31" t="s">
        <v>35</v>
      </c>
      <c r="M174" s="32" t="str">
        <f>IF(_xlfn.XLOOKUP(C174,'Raw Data_OS_22'!$C$5:$C$4516,'Raw Data_OS_22'!$G$5:$G$4516,"New_Claim/ Reopening")= "New_Claim/ Reopening","New_Claim/ Reopening","Old_Claim")</f>
        <v>Old_Claim</v>
      </c>
      <c r="N174" s="18" t="str">
        <f>IF(M174=$N$2,IF(J174=$N$1,"E1","D"),_xlfn.XLOOKUP(C174,'Raw Data_OS_22'!$C$5:$C$4516,'Raw Data_OS_22'!$O$5:$O$4516))</f>
        <v>B1</v>
      </c>
    </row>
    <row r="175" spans="3:14" x14ac:dyDescent="0.35">
      <c r="C175" s="26" t="s">
        <v>470</v>
      </c>
      <c r="D175" s="14">
        <v>44104</v>
      </c>
      <c r="E175" s="14">
        <v>44104</v>
      </c>
      <c r="F175" s="27" t="s">
        <v>3910</v>
      </c>
      <c r="G175" s="28">
        <v>300000</v>
      </c>
      <c r="H175" s="29">
        <v>450000</v>
      </c>
      <c r="I175" s="29">
        <v>1</v>
      </c>
      <c r="J175" s="30">
        <v>2020</v>
      </c>
      <c r="K175" s="30">
        <v>2020</v>
      </c>
      <c r="L175" s="31" t="s">
        <v>35</v>
      </c>
      <c r="M175" s="32" t="str">
        <f>IF(_xlfn.XLOOKUP(C175,'Raw Data_OS_22'!$C$5:$C$4516,'Raw Data_OS_22'!$G$5:$G$4516,"New_Claim/ Reopening")= "New_Claim/ Reopening","New_Claim/ Reopening","Old_Claim")</f>
        <v>Old_Claim</v>
      </c>
      <c r="N175" s="18" t="str">
        <f>IF(M175=$N$2,IF(J175=$N$1,"E1","D"),_xlfn.XLOOKUP(C175,'Raw Data_OS_22'!$C$5:$C$4516,'Raw Data_OS_22'!$O$5:$O$4516))</f>
        <v>B1</v>
      </c>
    </row>
    <row r="176" spans="3:14" x14ac:dyDescent="0.35">
      <c r="C176" s="26" t="s">
        <v>1526</v>
      </c>
      <c r="D176" s="14">
        <v>44039</v>
      </c>
      <c r="E176" s="14">
        <v>44039</v>
      </c>
      <c r="F176" s="27" t="s">
        <v>658</v>
      </c>
      <c r="G176" s="28">
        <v>0</v>
      </c>
      <c r="H176" s="29">
        <v>150000</v>
      </c>
      <c r="I176" s="29">
        <v>1</v>
      </c>
      <c r="J176" s="30">
        <v>2020</v>
      </c>
      <c r="K176" s="30">
        <v>2020</v>
      </c>
      <c r="L176" s="31" t="s">
        <v>35</v>
      </c>
      <c r="M176" s="32" t="str">
        <f>IF(_xlfn.XLOOKUP(C176,'Raw Data_OS_22'!$C$5:$C$4516,'Raw Data_OS_22'!$G$5:$G$4516,"New_Claim/ Reopening")= "New_Claim/ Reopening","New_Claim/ Reopening","Old_Claim")</f>
        <v>Old_Claim</v>
      </c>
      <c r="N176" s="18" t="str">
        <f>IF(M176=$N$2,IF(J176=$N$1,"E1","D"),_xlfn.XLOOKUP(C176,'Raw Data_OS_22'!$C$5:$C$4516,'Raw Data_OS_22'!$O$5:$O$4516))</f>
        <v>B1</v>
      </c>
    </row>
    <row r="177" spans="3:14" x14ac:dyDescent="0.35">
      <c r="C177" s="26" t="s">
        <v>1544</v>
      </c>
      <c r="D177" s="14">
        <v>44137</v>
      </c>
      <c r="E177" s="14">
        <v>44214</v>
      </c>
      <c r="F177" s="27" t="s">
        <v>658</v>
      </c>
      <c r="G177" s="28">
        <v>0</v>
      </c>
      <c r="H177" s="29">
        <v>150000</v>
      </c>
      <c r="I177" s="29">
        <v>1</v>
      </c>
      <c r="J177" s="30">
        <v>2020</v>
      </c>
      <c r="K177" s="30">
        <v>2021</v>
      </c>
      <c r="L177" s="31" t="s">
        <v>11</v>
      </c>
      <c r="M177" s="32" t="str">
        <f>IF(_xlfn.XLOOKUP(C177,'Raw Data_OS_22'!$C$5:$C$4516,'Raw Data_OS_22'!$G$5:$G$4516,"New_Claim/ Reopening")= "New_Claim/ Reopening","New_Claim/ Reopening","Old_Claim")</f>
        <v>Old_Claim</v>
      </c>
      <c r="N177" s="18" t="str">
        <f>IF(M177=$N$2,IF(J177=$N$1,"E1","D"),_xlfn.XLOOKUP(C177,'Raw Data_OS_22'!$C$5:$C$4516,'Raw Data_OS_22'!$O$5:$O$4516))</f>
        <v>B1</v>
      </c>
    </row>
    <row r="178" spans="3:14" x14ac:dyDescent="0.35">
      <c r="C178" s="26" t="s">
        <v>2107</v>
      </c>
      <c r="D178" s="14">
        <v>44174</v>
      </c>
      <c r="E178" s="14">
        <v>44179</v>
      </c>
      <c r="F178" s="27" t="s">
        <v>658</v>
      </c>
      <c r="G178" s="28">
        <v>0</v>
      </c>
      <c r="H178" s="29">
        <v>150000</v>
      </c>
      <c r="I178" s="29">
        <v>1</v>
      </c>
      <c r="J178" s="30">
        <v>2020</v>
      </c>
      <c r="K178" s="30">
        <v>2020</v>
      </c>
      <c r="L178" s="31" t="s">
        <v>11</v>
      </c>
      <c r="M178" s="32" t="str">
        <f>IF(_xlfn.XLOOKUP(C178,'Raw Data_OS_22'!$C$5:$C$4516,'Raw Data_OS_22'!$G$5:$G$4516,"New_Claim/ Reopening")= "New_Claim/ Reopening","New_Claim/ Reopening","Old_Claim")</f>
        <v>Old_Claim</v>
      </c>
      <c r="N178" s="18" t="str">
        <f>IF(M178=$N$2,IF(J178=$N$1,"E1","D"),_xlfn.XLOOKUP(C178,'Raw Data_OS_22'!$C$5:$C$4516,'Raw Data_OS_22'!$O$5:$O$4516))</f>
        <v>B1</v>
      </c>
    </row>
    <row r="179" spans="3:14" x14ac:dyDescent="0.35">
      <c r="C179" s="26" t="s">
        <v>6530</v>
      </c>
      <c r="D179" s="14">
        <v>44396</v>
      </c>
      <c r="E179" s="14">
        <v>44686</v>
      </c>
      <c r="F179" s="27" t="s">
        <v>3910</v>
      </c>
      <c r="G179" s="28">
        <v>0</v>
      </c>
      <c r="H179" s="29">
        <v>150000</v>
      </c>
      <c r="I179" s="29">
        <v>1</v>
      </c>
      <c r="J179" s="30">
        <v>2021</v>
      </c>
      <c r="K179" s="30">
        <v>2022</v>
      </c>
      <c r="L179" s="31" t="s">
        <v>3073</v>
      </c>
      <c r="M179" s="32" t="str">
        <f>IF(_xlfn.XLOOKUP(C179,'Raw Data_OS_22'!$C$5:$C$4516,'Raw Data_OS_22'!$G$5:$G$4516,"New_Claim/ Reopening")= "New_Claim/ Reopening","New_Claim/ Reopening","Old_Claim")</f>
        <v>Old_Claim</v>
      </c>
      <c r="N179" s="18" t="str">
        <f>IF(M179=$N$2,IF(J179=$N$1,"E1","D"),_xlfn.XLOOKUP(C179,'Raw Data_OS_22'!$C$5:$C$4516,'Raw Data_OS_22'!$O$5:$O$4516))</f>
        <v>B1</v>
      </c>
    </row>
    <row r="180" spans="3:14" x14ac:dyDescent="0.35">
      <c r="C180" s="26" t="s">
        <v>6857</v>
      </c>
      <c r="D180" s="14">
        <v>44853</v>
      </c>
      <c r="E180" s="14">
        <v>44855</v>
      </c>
      <c r="F180" s="27" t="s">
        <v>3910</v>
      </c>
      <c r="G180" s="28">
        <v>0</v>
      </c>
      <c r="H180" s="29">
        <v>150000</v>
      </c>
      <c r="I180" s="29">
        <v>1</v>
      </c>
      <c r="J180" s="30">
        <v>2022</v>
      </c>
      <c r="K180" s="30">
        <v>2022</v>
      </c>
      <c r="L180" s="31" t="s">
        <v>6825</v>
      </c>
      <c r="M180" s="32" t="str">
        <f>IF(_xlfn.XLOOKUP(C180,'Raw Data_OS_22'!$C$5:$C$4516,'Raw Data_OS_22'!$G$5:$G$4516,"New_Claim/ Reopening")= "New_Claim/ Reopening","New_Claim/ Reopening","Old_Claim")</f>
        <v>Old_Claim</v>
      </c>
      <c r="N180" s="18" t="str">
        <f>IF(M180=$N$2,IF(J180=$N$1,"E1","D"),_xlfn.XLOOKUP(C180,'Raw Data_OS_22'!$C$5:$C$4516,'Raw Data_OS_22'!$O$5:$O$4516))</f>
        <v>B2</v>
      </c>
    </row>
    <row r="181" spans="3:14" x14ac:dyDescent="0.35">
      <c r="C181" s="26" t="s">
        <v>1093</v>
      </c>
      <c r="D181" s="14">
        <v>44131</v>
      </c>
      <c r="E181" s="14">
        <v>44131</v>
      </c>
      <c r="F181" s="27" t="s">
        <v>3908</v>
      </c>
      <c r="G181" s="28">
        <v>6270</v>
      </c>
      <c r="H181" s="29">
        <v>156000</v>
      </c>
      <c r="I181" s="29">
        <v>1</v>
      </c>
      <c r="J181" s="30">
        <v>2020</v>
      </c>
      <c r="K181" s="30">
        <v>2020</v>
      </c>
      <c r="L181" s="31" t="s">
        <v>11</v>
      </c>
      <c r="M181" s="32" t="str">
        <f>IF(_xlfn.XLOOKUP(C181,'Raw Data_OS_22'!$C$5:$C$4516,'Raw Data_OS_22'!$G$5:$G$4516,"New_Claim/ Reopening")= "New_Claim/ Reopening","New_Claim/ Reopening","Old_Claim")</f>
        <v>Old_Claim</v>
      </c>
      <c r="N181" s="18" t="str">
        <f>IF(M181=$N$2,IF(J181=$N$1,"E1","D"),_xlfn.XLOOKUP(C181,'Raw Data_OS_22'!$C$5:$C$4516,'Raw Data_OS_22'!$O$5:$O$4516))</f>
        <v>B1</v>
      </c>
    </row>
    <row r="182" spans="3:14" x14ac:dyDescent="0.35">
      <c r="C182" s="26" t="s">
        <v>2381</v>
      </c>
      <c r="D182" s="14">
        <v>44156</v>
      </c>
      <c r="E182" s="14">
        <v>44161</v>
      </c>
      <c r="F182" s="27" t="s">
        <v>3910</v>
      </c>
      <c r="G182" s="28">
        <v>0</v>
      </c>
      <c r="H182" s="29">
        <v>149526</v>
      </c>
      <c r="I182" s="29">
        <v>1</v>
      </c>
      <c r="J182" s="30">
        <v>2020</v>
      </c>
      <c r="K182" s="30">
        <v>2020</v>
      </c>
      <c r="L182" s="31" t="s">
        <v>11</v>
      </c>
      <c r="M182" s="32" t="str">
        <f>IF(_xlfn.XLOOKUP(C182,'Raw Data_OS_22'!$C$5:$C$4516,'Raw Data_OS_22'!$G$5:$G$4516,"New_Claim/ Reopening")= "New_Claim/ Reopening","New_Claim/ Reopening","Old_Claim")</f>
        <v>Old_Claim</v>
      </c>
      <c r="N182" s="18" t="str">
        <f>IF(M182=$N$2,IF(J182=$N$1,"E1","D"),_xlfn.XLOOKUP(C182,'Raw Data_OS_22'!$C$5:$C$4516,'Raw Data_OS_22'!$O$5:$O$4516))</f>
        <v>B1</v>
      </c>
    </row>
    <row r="183" spans="3:14" x14ac:dyDescent="0.35">
      <c r="C183" s="26" t="s">
        <v>1532</v>
      </c>
      <c r="D183" s="14">
        <v>44177</v>
      </c>
      <c r="E183" s="14">
        <v>44177</v>
      </c>
      <c r="F183" s="27" t="s">
        <v>658</v>
      </c>
      <c r="G183" s="28">
        <v>0</v>
      </c>
      <c r="H183" s="29">
        <v>149000</v>
      </c>
      <c r="I183" s="29">
        <v>1</v>
      </c>
      <c r="J183" s="30">
        <v>2020</v>
      </c>
      <c r="K183" s="30">
        <v>2020</v>
      </c>
      <c r="L183" s="31" t="s">
        <v>11</v>
      </c>
      <c r="M183" s="32" t="str">
        <f>IF(_xlfn.XLOOKUP(C183,'Raw Data_OS_22'!$C$5:$C$4516,'Raw Data_OS_22'!$G$5:$G$4516,"New_Claim/ Reopening")= "New_Claim/ Reopening","New_Claim/ Reopening","Old_Claim")</f>
        <v>Old_Claim</v>
      </c>
      <c r="N183" s="18" t="str">
        <f>IF(M183=$N$2,IF(J183=$N$1,"E1","D"),_xlfn.XLOOKUP(C183,'Raw Data_OS_22'!$C$5:$C$4516,'Raw Data_OS_22'!$O$5:$O$4516))</f>
        <v>B1</v>
      </c>
    </row>
    <row r="184" spans="3:14" x14ac:dyDescent="0.35">
      <c r="C184" s="26" t="s">
        <v>270</v>
      </c>
      <c r="D184" s="14">
        <v>44021</v>
      </c>
      <c r="E184" s="14">
        <v>44021</v>
      </c>
      <c r="F184" s="27" t="s">
        <v>3910</v>
      </c>
      <c r="G184" s="28">
        <v>8550</v>
      </c>
      <c r="H184" s="29">
        <v>156390</v>
      </c>
      <c r="I184" s="29">
        <v>1</v>
      </c>
      <c r="J184" s="30">
        <v>2020</v>
      </c>
      <c r="K184" s="30">
        <v>2020</v>
      </c>
      <c r="L184" s="31" t="s">
        <v>35</v>
      </c>
      <c r="M184" s="32" t="str">
        <f>IF(_xlfn.XLOOKUP(C184,'Raw Data_OS_22'!$C$5:$C$4516,'Raw Data_OS_22'!$G$5:$G$4516,"New_Claim/ Reopening")= "New_Claim/ Reopening","New_Claim/ Reopening","Old_Claim")</f>
        <v>Old_Claim</v>
      </c>
      <c r="N184" s="18" t="str">
        <f>IF(M184=$N$2,IF(J184=$N$1,"E1","D"),_xlfn.XLOOKUP(C184,'Raw Data_OS_22'!$C$5:$C$4516,'Raw Data_OS_22'!$O$5:$O$4516))</f>
        <v>B1</v>
      </c>
    </row>
    <row r="185" spans="3:14" x14ac:dyDescent="0.35">
      <c r="C185" s="26" t="s">
        <v>1146</v>
      </c>
      <c r="D185" s="14">
        <v>44179</v>
      </c>
      <c r="E185" s="14">
        <v>44179</v>
      </c>
      <c r="F185" s="27" t="s">
        <v>3910</v>
      </c>
      <c r="G185" s="28">
        <v>8700</v>
      </c>
      <c r="H185" s="29">
        <v>156000</v>
      </c>
      <c r="I185" s="29">
        <v>1</v>
      </c>
      <c r="J185" s="30">
        <v>2020</v>
      </c>
      <c r="K185" s="30">
        <v>2020</v>
      </c>
      <c r="L185" s="31" t="s">
        <v>11</v>
      </c>
      <c r="M185" s="32" t="str">
        <f>IF(_xlfn.XLOOKUP(C185,'Raw Data_OS_22'!$C$5:$C$4516,'Raw Data_OS_22'!$G$5:$G$4516,"New_Claim/ Reopening")= "New_Claim/ Reopening","New_Claim/ Reopening","Old_Claim")</f>
        <v>Old_Claim</v>
      </c>
      <c r="N185" s="18" t="str">
        <f>IF(M185=$N$2,IF(J185=$N$1,"E1","D"),_xlfn.XLOOKUP(C185,'Raw Data_OS_22'!$C$5:$C$4516,'Raw Data_OS_22'!$O$5:$O$4516))</f>
        <v>B2</v>
      </c>
    </row>
    <row r="186" spans="3:14" x14ac:dyDescent="0.35">
      <c r="C186" s="26" t="s">
        <v>6164</v>
      </c>
      <c r="D186" s="14">
        <v>44581</v>
      </c>
      <c r="E186" s="14">
        <v>44588</v>
      </c>
      <c r="F186" s="27" t="s">
        <v>3910</v>
      </c>
      <c r="G186" s="28">
        <v>26000</v>
      </c>
      <c r="H186" s="29">
        <v>173000</v>
      </c>
      <c r="I186" s="29">
        <v>1</v>
      </c>
      <c r="J186" s="30">
        <v>2022</v>
      </c>
      <c r="K186" s="30">
        <v>2022</v>
      </c>
      <c r="L186" s="31" t="s">
        <v>6021</v>
      </c>
      <c r="M186" s="32" t="str">
        <f>IF(_xlfn.XLOOKUP(C186,'Raw Data_OS_22'!$C$5:$C$4516,'Raw Data_OS_22'!$G$5:$G$4516,"New_Claim/ Reopening")= "New_Claim/ Reopening","New_Claim/ Reopening","Old_Claim")</f>
        <v>Old_Claim</v>
      </c>
      <c r="N186" s="18" t="str">
        <f>IF(M186=$N$2,IF(J186=$N$1,"E1","D"),_xlfn.XLOOKUP(C186,'Raw Data_OS_22'!$C$5:$C$4516,'Raw Data_OS_22'!$O$5:$O$4516))</f>
        <v>B2</v>
      </c>
    </row>
    <row r="187" spans="3:14" x14ac:dyDescent="0.35">
      <c r="C187" s="26" t="s">
        <v>6159</v>
      </c>
      <c r="D187" s="14">
        <v>44565</v>
      </c>
      <c r="E187" s="14">
        <v>44566</v>
      </c>
      <c r="F187" s="27" t="s">
        <v>4238</v>
      </c>
      <c r="G187" s="28">
        <v>90480</v>
      </c>
      <c r="H187" s="29">
        <v>236960.43956048999</v>
      </c>
      <c r="I187" s="29">
        <v>1</v>
      </c>
      <c r="J187" s="30">
        <v>2022</v>
      </c>
      <c r="K187" s="30">
        <v>2022</v>
      </c>
      <c r="L187" s="31" t="s">
        <v>6021</v>
      </c>
      <c r="M187" s="32" t="str">
        <f>IF(_xlfn.XLOOKUP(C187,'Raw Data_OS_22'!$C$5:$C$4516,'Raw Data_OS_22'!$G$5:$G$4516,"New_Claim/ Reopening")= "New_Claim/ Reopening","New_Claim/ Reopening","Old_Claim")</f>
        <v>Old_Claim</v>
      </c>
      <c r="N187" s="18" t="str">
        <f>IF(M187=$N$2,IF(J187=$N$1,"E1","D"),_xlfn.XLOOKUP(C187,'Raw Data_OS_22'!$C$5:$C$4516,'Raw Data_OS_22'!$O$5:$O$4516))</f>
        <v>B1</v>
      </c>
    </row>
    <row r="188" spans="3:14" x14ac:dyDescent="0.35">
      <c r="C188" s="26" t="s">
        <v>1531</v>
      </c>
      <c r="D188" s="14">
        <v>44132</v>
      </c>
      <c r="E188" s="14">
        <v>44132</v>
      </c>
      <c r="F188" s="27" t="s">
        <v>658</v>
      </c>
      <c r="G188" s="28">
        <v>0</v>
      </c>
      <c r="H188" s="29">
        <v>145000</v>
      </c>
      <c r="I188" s="29">
        <v>1</v>
      </c>
      <c r="J188" s="30">
        <v>2020</v>
      </c>
      <c r="K188" s="30">
        <v>2020</v>
      </c>
      <c r="L188" s="31" t="s">
        <v>11</v>
      </c>
      <c r="M188" s="32" t="str">
        <f>IF(_xlfn.XLOOKUP(C188,'Raw Data_OS_22'!$C$5:$C$4516,'Raw Data_OS_22'!$G$5:$G$4516,"New_Claim/ Reopening")= "New_Claim/ Reopening","New_Claim/ Reopening","Old_Claim")</f>
        <v>Old_Claim</v>
      </c>
      <c r="N188" s="18" t="str">
        <f>IF(M188=$N$2,IF(J188=$N$1,"E1","D"),_xlfn.XLOOKUP(C188,'Raw Data_OS_22'!$C$5:$C$4516,'Raw Data_OS_22'!$O$5:$O$4516))</f>
        <v>B1</v>
      </c>
    </row>
    <row r="189" spans="3:14" x14ac:dyDescent="0.35">
      <c r="C189" s="26" t="s">
        <v>1534</v>
      </c>
      <c r="D189" s="14">
        <v>44176</v>
      </c>
      <c r="E189" s="14">
        <v>44176</v>
      </c>
      <c r="F189" s="27" t="s">
        <v>4199</v>
      </c>
      <c r="G189" s="28">
        <v>0</v>
      </c>
      <c r="H189" s="29">
        <v>145000</v>
      </c>
      <c r="I189" s="29">
        <v>1</v>
      </c>
      <c r="J189" s="30">
        <v>2020</v>
      </c>
      <c r="K189" s="30">
        <v>2020</v>
      </c>
      <c r="L189" s="31" t="s">
        <v>11</v>
      </c>
      <c r="M189" s="32" t="str">
        <f>IF(_xlfn.XLOOKUP(C189,'Raw Data_OS_22'!$C$5:$C$4516,'Raw Data_OS_22'!$G$5:$G$4516,"New_Claim/ Reopening")= "New_Claim/ Reopening","New_Claim/ Reopening","Old_Claim")</f>
        <v>Old_Claim</v>
      </c>
      <c r="N189" s="18" t="str">
        <f>IF(M189=$N$2,IF(J189=$N$1,"E1","D"),_xlfn.XLOOKUP(C189,'Raw Data_OS_22'!$C$5:$C$4516,'Raw Data_OS_22'!$O$5:$O$4516))</f>
        <v>B1</v>
      </c>
    </row>
    <row r="190" spans="3:14" x14ac:dyDescent="0.35">
      <c r="C190" s="26" t="s">
        <v>362</v>
      </c>
      <c r="D190" s="14">
        <v>44091</v>
      </c>
      <c r="E190" s="14">
        <v>44091</v>
      </c>
      <c r="F190" s="27" t="s">
        <v>3908</v>
      </c>
      <c r="G190" s="28">
        <v>0</v>
      </c>
      <c r="H190" s="29">
        <v>144730</v>
      </c>
      <c r="I190" s="29">
        <v>1</v>
      </c>
      <c r="J190" s="30">
        <v>2020</v>
      </c>
      <c r="K190" s="30">
        <v>2020</v>
      </c>
      <c r="L190" s="31" t="s">
        <v>35</v>
      </c>
      <c r="M190" s="32" t="str">
        <f>IF(_xlfn.XLOOKUP(C190,'Raw Data_OS_22'!$C$5:$C$4516,'Raw Data_OS_22'!$G$5:$G$4516,"New_Claim/ Reopening")= "New_Claim/ Reopening","New_Claim/ Reopening","Old_Claim")</f>
        <v>Old_Claim</v>
      </c>
      <c r="N190" s="18" t="str">
        <f>IF(M190=$N$2,IF(J190=$N$1,"E1","D"),_xlfn.XLOOKUP(C190,'Raw Data_OS_22'!$C$5:$C$4516,'Raw Data_OS_22'!$O$5:$O$4516))</f>
        <v>B1</v>
      </c>
    </row>
    <row r="191" spans="3:14" x14ac:dyDescent="0.35">
      <c r="C191" s="26" t="s">
        <v>3884</v>
      </c>
      <c r="D191" s="14">
        <v>44070</v>
      </c>
      <c r="E191" s="14">
        <v>44070</v>
      </c>
      <c r="F191" s="27" t="s">
        <v>3908</v>
      </c>
      <c r="G191" s="28">
        <v>8550</v>
      </c>
      <c r="H191" s="29">
        <v>152667</v>
      </c>
      <c r="I191" s="29">
        <v>1</v>
      </c>
      <c r="J191" s="30">
        <v>2020</v>
      </c>
      <c r="K191" s="30">
        <v>2020</v>
      </c>
      <c r="L191" s="31" t="s">
        <v>35</v>
      </c>
      <c r="M191" s="32" t="str">
        <f>IF(_xlfn.XLOOKUP(C191,'Raw Data_OS_22'!$C$5:$C$4516,'Raw Data_OS_22'!$G$5:$G$4516,"New_Claim/ Reopening")= "New_Claim/ Reopening","New_Claim/ Reopening","Old_Claim")</f>
        <v>Old_Claim</v>
      </c>
      <c r="N191" s="18" t="str">
        <f>IF(M191=$N$2,IF(J191=$N$1,"E1","D"),_xlfn.XLOOKUP(C191,'Raw Data_OS_22'!$C$5:$C$4516,'Raw Data_OS_22'!$O$5:$O$4516))</f>
        <v>B1</v>
      </c>
    </row>
    <row r="192" spans="3:14" x14ac:dyDescent="0.35">
      <c r="C192" s="26" t="s">
        <v>104</v>
      </c>
      <c r="D192" s="14">
        <v>44140</v>
      </c>
      <c r="E192" s="14">
        <v>44146</v>
      </c>
      <c r="F192" s="27" t="s">
        <v>3910</v>
      </c>
      <c r="G192" s="28">
        <v>0</v>
      </c>
      <c r="H192" s="29">
        <v>143260</v>
      </c>
      <c r="I192" s="29">
        <v>1</v>
      </c>
      <c r="J192" s="30">
        <v>2020</v>
      </c>
      <c r="K192" s="30">
        <v>2020</v>
      </c>
      <c r="L192" s="31" t="s">
        <v>11</v>
      </c>
      <c r="M192" s="32" t="str">
        <f>IF(_xlfn.XLOOKUP(C192,'Raw Data_OS_22'!$C$5:$C$4516,'Raw Data_OS_22'!$G$5:$G$4516,"New_Claim/ Reopening")= "New_Claim/ Reopening","New_Claim/ Reopening","Old_Claim")</f>
        <v>Old_Claim</v>
      </c>
      <c r="N192" s="18" t="str">
        <f>IF(M192=$N$2,IF(J192=$N$1,"E1","D"),_xlfn.XLOOKUP(C192,'Raw Data_OS_22'!$C$5:$C$4516,'Raw Data_OS_22'!$O$5:$O$4516))</f>
        <v>B2</v>
      </c>
    </row>
    <row r="193" spans="3:14" x14ac:dyDescent="0.35">
      <c r="C193" s="26" t="s">
        <v>1074</v>
      </c>
      <c r="D193" s="14">
        <v>44132</v>
      </c>
      <c r="E193" s="14">
        <v>44132</v>
      </c>
      <c r="F193" s="27" t="s">
        <v>3908</v>
      </c>
      <c r="G193" s="28">
        <v>9000</v>
      </c>
      <c r="H193" s="29">
        <v>150000</v>
      </c>
      <c r="I193" s="29">
        <v>1</v>
      </c>
      <c r="J193" s="30">
        <v>2020</v>
      </c>
      <c r="K193" s="30">
        <v>2020</v>
      </c>
      <c r="L193" s="31" t="s">
        <v>11</v>
      </c>
      <c r="M193" s="32" t="str">
        <f>IF(_xlfn.XLOOKUP(C193,'Raw Data_OS_22'!$C$5:$C$4516,'Raw Data_OS_22'!$G$5:$G$4516,"New_Claim/ Reopening")= "New_Claim/ Reopening","New_Claim/ Reopening","Old_Claim")</f>
        <v>Old_Claim</v>
      </c>
      <c r="N193" s="18" t="str">
        <f>IF(M193=$N$2,IF(J193=$N$1,"E1","D"),_xlfn.XLOOKUP(C193,'Raw Data_OS_22'!$C$5:$C$4516,'Raw Data_OS_22'!$O$5:$O$4516))</f>
        <v>B1</v>
      </c>
    </row>
    <row r="194" spans="3:14" x14ac:dyDescent="0.35">
      <c r="C194" s="26" t="s">
        <v>810</v>
      </c>
      <c r="D194" s="14">
        <v>44116</v>
      </c>
      <c r="E194" s="14">
        <v>44116</v>
      </c>
      <c r="F194" s="27" t="s">
        <v>3910</v>
      </c>
      <c r="G194" s="28">
        <v>8000</v>
      </c>
      <c r="H194" s="29">
        <v>148000</v>
      </c>
      <c r="I194" s="29">
        <v>1</v>
      </c>
      <c r="J194" s="30">
        <v>2020</v>
      </c>
      <c r="K194" s="30">
        <v>2020</v>
      </c>
      <c r="L194" s="31" t="s">
        <v>11</v>
      </c>
      <c r="M194" s="32" t="str">
        <f>IF(_xlfn.XLOOKUP(C194,'Raw Data_OS_22'!$C$5:$C$4516,'Raw Data_OS_22'!$G$5:$G$4516,"New_Claim/ Reopening")= "New_Claim/ Reopening","New_Claim/ Reopening","Old_Claim")</f>
        <v>Old_Claim</v>
      </c>
      <c r="N194" s="18" t="str">
        <f>IF(M194=$N$2,IF(J194=$N$1,"E1","D"),_xlfn.XLOOKUP(C194,'Raw Data_OS_22'!$C$5:$C$4516,'Raw Data_OS_22'!$O$5:$O$4516))</f>
        <v>B1</v>
      </c>
    </row>
    <row r="195" spans="3:14" x14ac:dyDescent="0.35">
      <c r="C195" s="26" t="s">
        <v>6424</v>
      </c>
      <c r="D195" s="14">
        <v>44657</v>
      </c>
      <c r="E195" s="14">
        <v>44662</v>
      </c>
      <c r="F195" s="27" t="s">
        <v>3910</v>
      </c>
      <c r="G195" s="28">
        <v>80000</v>
      </c>
      <c r="H195" s="29">
        <v>216000</v>
      </c>
      <c r="I195" s="29">
        <v>1</v>
      </c>
      <c r="J195" s="30">
        <v>2022</v>
      </c>
      <c r="K195" s="30">
        <v>2022</v>
      </c>
      <c r="L195" s="31" t="s">
        <v>6406</v>
      </c>
      <c r="M195" s="32" t="str">
        <f>IF(_xlfn.XLOOKUP(C195,'Raw Data_OS_22'!$C$5:$C$4516,'Raw Data_OS_22'!$G$5:$G$4516,"New_Claim/ Reopening")= "New_Claim/ Reopening","New_Claim/ Reopening","Old_Claim")</f>
        <v>Old_Claim</v>
      </c>
      <c r="N195" s="18" t="str">
        <f>IF(M195=$N$2,IF(J195=$N$1,"E1","D"),_xlfn.XLOOKUP(C195,'Raw Data_OS_22'!$C$5:$C$4516,'Raw Data_OS_22'!$O$5:$O$4516))</f>
        <v>B2</v>
      </c>
    </row>
    <row r="196" spans="3:14" x14ac:dyDescent="0.35">
      <c r="C196" s="26" t="s">
        <v>1107</v>
      </c>
      <c r="D196" s="14">
        <v>44156</v>
      </c>
      <c r="E196" s="14">
        <v>44156</v>
      </c>
      <c r="F196" s="27" t="s">
        <v>3910</v>
      </c>
      <c r="G196" s="28">
        <v>0</v>
      </c>
      <c r="H196" s="29">
        <v>135000</v>
      </c>
      <c r="I196" s="29">
        <v>1</v>
      </c>
      <c r="J196" s="30">
        <v>2020</v>
      </c>
      <c r="K196" s="30">
        <v>2020</v>
      </c>
      <c r="L196" s="31" t="s">
        <v>11</v>
      </c>
      <c r="M196" s="32" t="str">
        <f>IF(_xlfn.XLOOKUP(C196,'Raw Data_OS_22'!$C$5:$C$4516,'Raw Data_OS_22'!$G$5:$G$4516,"New_Claim/ Reopening")= "New_Claim/ Reopening","New_Claim/ Reopening","Old_Claim")</f>
        <v>Old_Claim</v>
      </c>
      <c r="N196" s="18" t="str">
        <f>IF(M196=$N$2,IF(J196=$N$1,"E1","D"),_xlfn.XLOOKUP(C196,'Raw Data_OS_22'!$C$5:$C$4516,'Raw Data_OS_22'!$O$5:$O$4516))</f>
        <v>B2</v>
      </c>
    </row>
    <row r="197" spans="3:14" x14ac:dyDescent="0.35">
      <c r="C197" s="26" t="s">
        <v>248</v>
      </c>
      <c r="D197" s="14">
        <v>44024</v>
      </c>
      <c r="E197" s="14">
        <v>44024</v>
      </c>
      <c r="F197" s="27" t="s">
        <v>3908</v>
      </c>
      <c r="G197" s="28">
        <v>0</v>
      </c>
      <c r="H197" s="29">
        <v>133450</v>
      </c>
      <c r="I197" s="29">
        <v>1</v>
      </c>
      <c r="J197" s="30">
        <v>2020</v>
      </c>
      <c r="K197" s="30">
        <v>2020</v>
      </c>
      <c r="L197" s="31" t="s">
        <v>35</v>
      </c>
      <c r="M197" s="32" t="str">
        <f>IF(_xlfn.XLOOKUP(C197,'Raw Data_OS_22'!$C$5:$C$4516,'Raw Data_OS_22'!$G$5:$G$4516,"New_Claim/ Reopening")= "New_Claim/ Reopening","New_Claim/ Reopening","Old_Claim")</f>
        <v>Old_Claim</v>
      </c>
      <c r="N197" s="18" t="str">
        <f>IF(M197=$N$2,IF(J197=$N$1,"E1","D"),_xlfn.XLOOKUP(C197,'Raw Data_OS_22'!$C$5:$C$4516,'Raw Data_OS_22'!$O$5:$O$4516))</f>
        <v>B1</v>
      </c>
    </row>
    <row r="198" spans="3:14" x14ac:dyDescent="0.35">
      <c r="C198" s="26" t="s">
        <v>542</v>
      </c>
      <c r="D198" s="14">
        <v>44186</v>
      </c>
      <c r="E198" s="14">
        <v>44193</v>
      </c>
      <c r="F198" s="27" t="s">
        <v>3910</v>
      </c>
      <c r="G198" s="28">
        <v>0</v>
      </c>
      <c r="H198" s="29">
        <v>132696</v>
      </c>
      <c r="I198" s="29">
        <v>1</v>
      </c>
      <c r="J198" s="30">
        <v>2020</v>
      </c>
      <c r="K198" s="30">
        <v>2020</v>
      </c>
      <c r="L198" s="31" t="s">
        <v>11</v>
      </c>
      <c r="M198" s="32" t="str">
        <f>IF(_xlfn.XLOOKUP(C198,'Raw Data_OS_22'!$C$5:$C$4516,'Raw Data_OS_22'!$G$5:$G$4516,"New_Claim/ Reopening")= "New_Claim/ Reopening","New_Claim/ Reopening","Old_Claim")</f>
        <v>Old_Claim</v>
      </c>
      <c r="N198" s="18" t="str">
        <f>IF(M198=$N$2,IF(J198=$N$1,"E1","D"),_xlfn.XLOOKUP(C198,'Raw Data_OS_22'!$C$5:$C$4516,'Raw Data_OS_22'!$O$5:$O$4516))</f>
        <v>B1</v>
      </c>
    </row>
    <row r="199" spans="3:14" x14ac:dyDescent="0.35">
      <c r="C199" s="26" t="s">
        <v>6208</v>
      </c>
      <c r="D199" s="14">
        <v>44600</v>
      </c>
      <c r="E199" s="14">
        <v>44606</v>
      </c>
      <c r="F199" s="27" t="s">
        <v>3910</v>
      </c>
      <c r="G199" s="28">
        <v>31000</v>
      </c>
      <c r="H199" s="29">
        <v>163000</v>
      </c>
      <c r="I199" s="29">
        <v>1</v>
      </c>
      <c r="J199" s="30">
        <v>2022</v>
      </c>
      <c r="K199" s="30">
        <v>2022</v>
      </c>
      <c r="L199" s="31" t="s">
        <v>6021</v>
      </c>
      <c r="M199" s="32" t="str">
        <f>IF(_xlfn.XLOOKUP(C199,'Raw Data_OS_22'!$C$5:$C$4516,'Raw Data_OS_22'!$G$5:$G$4516,"New_Claim/ Reopening")= "New_Claim/ Reopening","New_Claim/ Reopening","Old_Claim")</f>
        <v>Old_Claim</v>
      </c>
      <c r="N199" s="18" t="str">
        <f>IF(M199=$N$2,IF(J199=$N$1,"E1","D"),_xlfn.XLOOKUP(C199,'Raw Data_OS_22'!$C$5:$C$4516,'Raw Data_OS_22'!$O$5:$O$4516))</f>
        <v>B2</v>
      </c>
    </row>
    <row r="200" spans="3:14" x14ac:dyDescent="0.35">
      <c r="C200" s="26" t="s">
        <v>1508</v>
      </c>
      <c r="D200" s="14">
        <v>44027</v>
      </c>
      <c r="E200" s="14">
        <v>44027</v>
      </c>
      <c r="F200" s="27" t="s">
        <v>4199</v>
      </c>
      <c r="G200" s="28">
        <v>0</v>
      </c>
      <c r="H200" s="29">
        <v>130000</v>
      </c>
      <c r="I200" s="29">
        <v>1</v>
      </c>
      <c r="J200" s="30">
        <v>2020</v>
      </c>
      <c r="K200" s="30">
        <v>2020</v>
      </c>
      <c r="L200" s="31" t="s">
        <v>35</v>
      </c>
      <c r="M200" s="32" t="str">
        <f>IF(_xlfn.XLOOKUP(C200,'Raw Data_OS_22'!$C$5:$C$4516,'Raw Data_OS_22'!$G$5:$G$4516,"New_Claim/ Reopening")= "New_Claim/ Reopening","New_Claim/ Reopening","Old_Claim")</f>
        <v>Old_Claim</v>
      </c>
      <c r="N200" s="18" t="str">
        <f>IF(M200=$N$2,IF(J200=$N$1,"E1","D"),_xlfn.XLOOKUP(C200,'Raw Data_OS_22'!$C$5:$C$4516,'Raw Data_OS_22'!$O$5:$O$4516))</f>
        <v>B1</v>
      </c>
    </row>
    <row r="201" spans="3:14" x14ac:dyDescent="0.35">
      <c r="C201" s="26" t="s">
        <v>320</v>
      </c>
      <c r="D201" s="14">
        <v>44070</v>
      </c>
      <c r="E201" s="14">
        <v>44070</v>
      </c>
      <c r="F201" s="27" t="s">
        <v>3910</v>
      </c>
      <c r="G201" s="28">
        <v>0</v>
      </c>
      <c r="H201" s="29">
        <v>128730</v>
      </c>
      <c r="I201" s="29">
        <v>1</v>
      </c>
      <c r="J201" s="30">
        <v>2020</v>
      </c>
      <c r="K201" s="30">
        <v>2020</v>
      </c>
      <c r="L201" s="31" t="s">
        <v>35</v>
      </c>
      <c r="M201" s="32" t="str">
        <f>IF(_xlfn.XLOOKUP(C201,'Raw Data_OS_22'!$C$5:$C$4516,'Raw Data_OS_22'!$G$5:$G$4516,"New_Claim/ Reopening")= "New_Claim/ Reopening","New_Claim/ Reopening","Old_Claim")</f>
        <v>Old_Claim</v>
      </c>
      <c r="N201" s="18" t="str">
        <f>IF(M201=$N$2,IF(J201=$N$1,"E1","D"),_xlfn.XLOOKUP(C201,'Raw Data_OS_22'!$C$5:$C$4516,'Raw Data_OS_22'!$O$5:$O$4516))</f>
        <v>B1</v>
      </c>
    </row>
    <row r="202" spans="3:14" x14ac:dyDescent="0.35">
      <c r="C202" s="26" t="s">
        <v>73</v>
      </c>
      <c r="D202" s="14">
        <v>44019</v>
      </c>
      <c r="E202" s="14">
        <v>44021</v>
      </c>
      <c r="F202" s="27" t="s">
        <v>3910</v>
      </c>
      <c r="G202" s="28">
        <v>261438</v>
      </c>
      <c r="H202" s="29">
        <v>386438</v>
      </c>
      <c r="I202" s="29">
        <v>1</v>
      </c>
      <c r="J202" s="30">
        <v>2020</v>
      </c>
      <c r="K202" s="30">
        <v>2020</v>
      </c>
      <c r="L202" s="31" t="s">
        <v>35</v>
      </c>
      <c r="M202" s="32" t="str">
        <f>IF(_xlfn.XLOOKUP(C202,'Raw Data_OS_22'!$C$5:$C$4516,'Raw Data_OS_22'!$G$5:$G$4516,"New_Claim/ Reopening")= "New_Claim/ Reopening","New_Claim/ Reopening","Old_Claim")</f>
        <v>Old_Claim</v>
      </c>
      <c r="N202" s="18" t="str">
        <f>IF(M202=$N$2,IF(J202=$N$1,"E1","D"),_xlfn.XLOOKUP(C202,'Raw Data_OS_22'!$C$5:$C$4516,'Raw Data_OS_22'!$O$5:$O$4516))</f>
        <v>B2</v>
      </c>
    </row>
    <row r="203" spans="3:14" x14ac:dyDescent="0.35">
      <c r="C203" s="26" t="s">
        <v>2382</v>
      </c>
      <c r="D203" s="14">
        <v>44297</v>
      </c>
      <c r="E203" s="14">
        <v>44300</v>
      </c>
      <c r="F203" s="27" t="s">
        <v>3910</v>
      </c>
      <c r="G203" s="28">
        <v>8700</v>
      </c>
      <c r="H203" s="29">
        <v>133387.5</v>
      </c>
      <c r="I203" s="29">
        <v>1</v>
      </c>
      <c r="J203" s="30">
        <v>2021</v>
      </c>
      <c r="K203" s="30">
        <v>2021</v>
      </c>
      <c r="L203" s="31" t="s">
        <v>2250</v>
      </c>
      <c r="M203" s="32" t="str">
        <f>IF(_xlfn.XLOOKUP(C203,'Raw Data_OS_22'!$C$5:$C$4516,'Raw Data_OS_22'!$G$5:$G$4516,"New_Claim/ Reopening")= "New_Claim/ Reopening","New_Claim/ Reopening","Old_Claim")</f>
        <v>Old_Claim</v>
      </c>
      <c r="N203" s="18" t="str">
        <f>IF(M203=$N$2,IF(J203=$N$1,"E1","D"),_xlfn.XLOOKUP(C203,'Raw Data_OS_22'!$C$5:$C$4516,'Raw Data_OS_22'!$O$5:$O$4516))</f>
        <v>B1</v>
      </c>
    </row>
    <row r="204" spans="3:14" x14ac:dyDescent="0.35">
      <c r="C204" s="26" t="s">
        <v>1467</v>
      </c>
      <c r="D204" s="14">
        <v>44163</v>
      </c>
      <c r="E204" s="14">
        <v>44163</v>
      </c>
      <c r="F204" s="27" t="s">
        <v>3908</v>
      </c>
      <c r="G204" s="28">
        <v>0</v>
      </c>
      <c r="H204" s="29">
        <v>124000</v>
      </c>
      <c r="I204" s="29">
        <v>1</v>
      </c>
      <c r="J204" s="30">
        <v>2020</v>
      </c>
      <c r="K204" s="30">
        <v>2020</v>
      </c>
      <c r="L204" s="31" t="s">
        <v>11</v>
      </c>
      <c r="M204" s="32" t="str">
        <f>IF(_xlfn.XLOOKUP(C204,'Raw Data_OS_22'!$C$5:$C$4516,'Raw Data_OS_22'!$G$5:$G$4516,"New_Claim/ Reopening")= "New_Claim/ Reopening","New_Claim/ Reopening","Old_Claim")</f>
        <v>Old_Claim</v>
      </c>
      <c r="N204" s="18" t="str">
        <f>IF(M204=$N$2,IF(J204=$N$1,"E1","D"),_xlfn.XLOOKUP(C204,'Raw Data_OS_22'!$C$5:$C$4516,'Raw Data_OS_22'!$O$5:$O$4516))</f>
        <v>B1</v>
      </c>
    </row>
    <row r="205" spans="3:14" x14ac:dyDescent="0.35">
      <c r="C205" s="26" t="s">
        <v>734</v>
      </c>
      <c r="D205" s="14">
        <v>43904</v>
      </c>
      <c r="E205" s="14">
        <v>43904</v>
      </c>
      <c r="F205" s="27" t="s">
        <v>3910</v>
      </c>
      <c r="G205" s="28">
        <v>6380</v>
      </c>
      <c r="H205" s="29">
        <v>130000</v>
      </c>
      <c r="I205" s="29">
        <v>1</v>
      </c>
      <c r="J205" s="30">
        <v>2020</v>
      </c>
      <c r="K205" s="30">
        <v>2020</v>
      </c>
      <c r="L205" s="31" t="s">
        <v>28</v>
      </c>
      <c r="M205" s="32" t="str">
        <f>IF(_xlfn.XLOOKUP(C205,'Raw Data_OS_22'!$C$5:$C$4516,'Raw Data_OS_22'!$G$5:$G$4516,"New_Claim/ Reopening")= "New_Claim/ Reopening","New_Claim/ Reopening","Old_Claim")</f>
        <v>Old_Claim</v>
      </c>
      <c r="N205" s="18" t="str">
        <f>IF(M205=$N$2,IF(J205=$N$1,"E1","D"),_xlfn.XLOOKUP(C205,'Raw Data_OS_22'!$C$5:$C$4516,'Raw Data_OS_22'!$O$5:$O$4516))</f>
        <v>B1</v>
      </c>
    </row>
    <row r="206" spans="3:14" x14ac:dyDescent="0.35">
      <c r="C206" s="26" t="s">
        <v>1543</v>
      </c>
      <c r="D206" s="14">
        <v>44188</v>
      </c>
      <c r="E206" s="14">
        <v>44210</v>
      </c>
      <c r="F206" s="27" t="s">
        <v>3908</v>
      </c>
      <c r="G206" s="28">
        <v>0</v>
      </c>
      <c r="H206" s="29">
        <v>123000</v>
      </c>
      <c r="I206" s="29">
        <v>1</v>
      </c>
      <c r="J206" s="30">
        <v>2020</v>
      </c>
      <c r="K206" s="30">
        <v>2021</v>
      </c>
      <c r="L206" s="31" t="s">
        <v>11</v>
      </c>
      <c r="M206" s="32" t="str">
        <f>IF(_xlfn.XLOOKUP(C206,'Raw Data_OS_22'!$C$5:$C$4516,'Raw Data_OS_22'!$G$5:$G$4516,"New_Claim/ Reopening")= "New_Claim/ Reopening","New_Claim/ Reopening","Old_Claim")</f>
        <v>Old_Claim</v>
      </c>
      <c r="N206" s="18" t="str">
        <f>IF(M206=$N$2,IF(J206=$N$1,"E1","D"),_xlfn.XLOOKUP(C206,'Raw Data_OS_22'!$C$5:$C$4516,'Raw Data_OS_22'!$O$5:$O$4516))</f>
        <v>B1</v>
      </c>
    </row>
    <row r="207" spans="3:14" x14ac:dyDescent="0.35">
      <c r="C207" s="26" t="s">
        <v>6177</v>
      </c>
      <c r="D207" s="14">
        <v>44578</v>
      </c>
      <c r="E207" s="14">
        <v>44595</v>
      </c>
      <c r="F207" s="27" t="s">
        <v>3910</v>
      </c>
      <c r="G207" s="28">
        <v>11000</v>
      </c>
      <c r="H207" s="29">
        <v>133000</v>
      </c>
      <c r="I207" s="29">
        <v>1</v>
      </c>
      <c r="J207" s="30">
        <v>2022</v>
      </c>
      <c r="K207" s="30">
        <v>2022</v>
      </c>
      <c r="L207" s="31" t="s">
        <v>6021</v>
      </c>
      <c r="M207" s="32" t="str">
        <f>IF(_xlfn.XLOOKUP(C207,'Raw Data_OS_22'!$C$5:$C$4516,'Raw Data_OS_22'!$G$5:$G$4516,"New_Claim/ Reopening")= "New_Claim/ Reopening","New_Claim/ Reopening","Old_Claim")</f>
        <v>Old_Claim</v>
      </c>
      <c r="N207" s="18" t="str">
        <f>IF(M207=$N$2,IF(J207=$N$1,"E1","D"),_xlfn.XLOOKUP(C207,'Raw Data_OS_22'!$C$5:$C$4516,'Raw Data_OS_22'!$O$5:$O$4516))</f>
        <v>B2</v>
      </c>
    </row>
    <row r="208" spans="3:14" x14ac:dyDescent="0.35">
      <c r="C208" s="26" t="s">
        <v>6437</v>
      </c>
      <c r="D208" s="14">
        <v>44662</v>
      </c>
      <c r="E208" s="14">
        <v>44665</v>
      </c>
      <c r="F208" s="27" t="s">
        <v>3910</v>
      </c>
      <c r="G208" s="28">
        <v>0</v>
      </c>
      <c r="H208" s="29">
        <v>121500</v>
      </c>
      <c r="I208" s="29">
        <v>1</v>
      </c>
      <c r="J208" s="30">
        <v>2022</v>
      </c>
      <c r="K208" s="30">
        <v>2022</v>
      </c>
      <c r="L208" s="31" t="s">
        <v>6406</v>
      </c>
      <c r="M208" s="32" t="str">
        <f>IF(_xlfn.XLOOKUP(C208,'Raw Data_OS_22'!$C$5:$C$4516,'Raw Data_OS_22'!$G$5:$G$4516,"New_Claim/ Reopening")= "New_Claim/ Reopening","New_Claim/ Reopening","Old_Claim")</f>
        <v>Old_Claim</v>
      </c>
      <c r="N208" s="18" t="str">
        <f>IF(M208=$N$2,IF(J208=$N$1,"E1","D"),_xlfn.XLOOKUP(C208,'Raw Data_OS_22'!$C$5:$C$4516,'Raw Data_OS_22'!$O$5:$O$4516))</f>
        <v>B2</v>
      </c>
    </row>
    <row r="209" spans="3:14" x14ac:dyDescent="0.35">
      <c r="C209" s="26" t="s">
        <v>2046</v>
      </c>
      <c r="D209" s="14">
        <v>43803</v>
      </c>
      <c r="E209" s="14">
        <v>43805</v>
      </c>
      <c r="F209" s="27" t="s">
        <v>4244</v>
      </c>
      <c r="G209" s="28">
        <v>27200</v>
      </c>
      <c r="H209" s="29">
        <v>148540</v>
      </c>
      <c r="I209" s="29">
        <v>1</v>
      </c>
      <c r="J209" s="30">
        <v>2019</v>
      </c>
      <c r="K209" s="30">
        <v>2019</v>
      </c>
      <c r="L209" s="31" t="s">
        <v>25</v>
      </c>
      <c r="M209" s="32" t="str">
        <f>IF(_xlfn.XLOOKUP(C209,'Raw Data_OS_22'!$C$5:$C$4516,'Raw Data_OS_22'!$G$5:$G$4516,"New_Claim/ Reopening")= "New_Claim/ Reopening","New_Claim/ Reopening","Old_Claim")</f>
        <v>Old_Claim</v>
      </c>
      <c r="N209" s="18" t="str">
        <f>IF(M209=$N$2,IF(J209=$N$1,"E1","D"),_xlfn.XLOOKUP(C209,'Raw Data_OS_22'!$C$5:$C$4516,'Raw Data_OS_22'!$O$5:$O$4516))</f>
        <v>B1</v>
      </c>
    </row>
    <row r="210" spans="3:14" x14ac:dyDescent="0.35">
      <c r="C210" s="26" t="s">
        <v>539</v>
      </c>
      <c r="D210" s="14">
        <v>44194</v>
      </c>
      <c r="E210" s="14">
        <v>44194</v>
      </c>
      <c r="F210" s="27" t="s">
        <v>3908</v>
      </c>
      <c r="G210" s="28">
        <v>0</v>
      </c>
      <c r="H210" s="29">
        <v>120000</v>
      </c>
      <c r="I210" s="29">
        <v>1</v>
      </c>
      <c r="J210" s="30">
        <v>2020</v>
      </c>
      <c r="K210" s="30">
        <v>2020</v>
      </c>
      <c r="L210" s="31" t="s">
        <v>11</v>
      </c>
      <c r="M210" s="32" t="str">
        <f>IF(_xlfn.XLOOKUP(C210,'Raw Data_OS_22'!$C$5:$C$4516,'Raw Data_OS_22'!$G$5:$G$4516,"New_Claim/ Reopening")= "New_Claim/ Reopening","New_Claim/ Reopening","Old_Claim")</f>
        <v>Old_Claim</v>
      </c>
      <c r="N210" s="18" t="str">
        <f>IF(M210=$N$2,IF(J210=$N$1,"E1","D"),_xlfn.XLOOKUP(C210,'Raw Data_OS_22'!$C$5:$C$4516,'Raw Data_OS_22'!$O$5:$O$4516))</f>
        <v>B1</v>
      </c>
    </row>
    <row r="211" spans="3:14" x14ac:dyDescent="0.35">
      <c r="C211" s="26" t="s">
        <v>1477</v>
      </c>
      <c r="D211" s="14">
        <v>44174</v>
      </c>
      <c r="E211" s="14">
        <v>44174</v>
      </c>
      <c r="F211" s="27" t="s">
        <v>658</v>
      </c>
      <c r="G211" s="28">
        <v>0</v>
      </c>
      <c r="H211" s="29">
        <v>120000</v>
      </c>
      <c r="I211" s="29">
        <v>1</v>
      </c>
      <c r="J211" s="30">
        <v>2020</v>
      </c>
      <c r="K211" s="30">
        <v>2020</v>
      </c>
      <c r="L211" s="31" t="s">
        <v>11</v>
      </c>
      <c r="M211" s="32" t="str">
        <f>IF(_xlfn.XLOOKUP(C211,'Raw Data_OS_22'!$C$5:$C$4516,'Raw Data_OS_22'!$G$5:$G$4516,"New_Claim/ Reopening")= "New_Claim/ Reopening","New_Claim/ Reopening","Old_Claim")</f>
        <v>Old_Claim</v>
      </c>
      <c r="N211" s="18" t="str">
        <f>IF(M211=$N$2,IF(J211=$N$1,"E1","D"),_xlfn.XLOOKUP(C211,'Raw Data_OS_22'!$C$5:$C$4516,'Raw Data_OS_22'!$O$5:$O$4516))</f>
        <v>B1</v>
      </c>
    </row>
    <row r="212" spans="3:14" x14ac:dyDescent="0.35">
      <c r="C212" s="26" t="s">
        <v>2112</v>
      </c>
      <c r="D212" s="14">
        <v>44170</v>
      </c>
      <c r="E212" s="14">
        <v>44200</v>
      </c>
      <c r="F212" s="27" t="s">
        <v>3908</v>
      </c>
      <c r="G212" s="28">
        <v>0</v>
      </c>
      <c r="H212" s="29">
        <v>120000</v>
      </c>
      <c r="I212" s="29">
        <v>1</v>
      </c>
      <c r="J212" s="30">
        <v>2020</v>
      </c>
      <c r="K212" s="30">
        <v>2021</v>
      </c>
      <c r="L212" s="31" t="s">
        <v>11</v>
      </c>
      <c r="M212" s="32" t="str">
        <f>IF(_xlfn.XLOOKUP(C212,'Raw Data_OS_22'!$C$5:$C$4516,'Raw Data_OS_22'!$G$5:$G$4516,"New_Claim/ Reopening")= "New_Claim/ Reopening","New_Claim/ Reopening","Old_Claim")</f>
        <v>Old_Claim</v>
      </c>
      <c r="N212" s="18" t="str">
        <f>IF(M212=$N$2,IF(J212=$N$1,"E1","D"),_xlfn.XLOOKUP(C212,'Raw Data_OS_22'!$C$5:$C$4516,'Raw Data_OS_22'!$O$5:$O$4516))</f>
        <v>B1</v>
      </c>
    </row>
    <row r="213" spans="3:14" x14ac:dyDescent="0.35">
      <c r="C213" s="26" t="s">
        <v>6541</v>
      </c>
      <c r="D213" s="14">
        <v>44698</v>
      </c>
      <c r="E213" s="14">
        <v>44704</v>
      </c>
      <c r="F213" s="27" t="s">
        <v>3910</v>
      </c>
      <c r="G213" s="28">
        <v>380716</v>
      </c>
      <c r="H213" s="29">
        <v>500000</v>
      </c>
      <c r="I213" s="29">
        <v>1</v>
      </c>
      <c r="J213" s="30">
        <v>2022</v>
      </c>
      <c r="K213" s="30">
        <v>2022</v>
      </c>
      <c r="L213" s="31" t="s">
        <v>6406</v>
      </c>
      <c r="M213" s="32" t="str">
        <f>IF(_xlfn.XLOOKUP(C213,'Raw Data_OS_22'!$C$5:$C$4516,'Raw Data_OS_22'!$G$5:$G$4516,"New_Claim/ Reopening")= "New_Claim/ Reopening","New_Claim/ Reopening","Old_Claim")</f>
        <v>Old_Claim</v>
      </c>
      <c r="N213" s="18" t="str">
        <f>IF(M213=$N$2,IF(J213=$N$1,"E1","D"),_xlfn.XLOOKUP(C213,'Raw Data_OS_22'!$C$5:$C$4516,'Raw Data_OS_22'!$O$5:$O$4516))</f>
        <v>B2</v>
      </c>
    </row>
    <row r="214" spans="3:14" x14ac:dyDescent="0.35">
      <c r="C214" s="26" t="s">
        <v>3879</v>
      </c>
      <c r="D214" s="14">
        <v>44046</v>
      </c>
      <c r="E214" s="14">
        <v>44046</v>
      </c>
      <c r="F214" s="27" t="s">
        <v>3908</v>
      </c>
      <c r="G214" s="28">
        <v>0</v>
      </c>
      <c r="H214" s="29">
        <v>117752</v>
      </c>
      <c r="I214" s="29">
        <v>1</v>
      </c>
      <c r="J214" s="30">
        <v>2020</v>
      </c>
      <c r="K214" s="30">
        <v>2020</v>
      </c>
      <c r="L214" s="31" t="s">
        <v>35</v>
      </c>
      <c r="M214" s="32" t="str">
        <f>IF(_xlfn.XLOOKUP(C214,'Raw Data_OS_22'!$C$5:$C$4516,'Raw Data_OS_22'!$G$5:$G$4516,"New_Claim/ Reopening")= "New_Claim/ Reopening","New_Claim/ Reopening","Old_Claim")</f>
        <v>Old_Claim</v>
      </c>
      <c r="N214" s="18" t="str">
        <f>IF(M214=$N$2,IF(J214=$N$1,"E1","D"),_xlfn.XLOOKUP(C214,'Raw Data_OS_22'!$C$5:$C$4516,'Raw Data_OS_22'!$O$5:$O$4516))</f>
        <v>A</v>
      </c>
    </row>
    <row r="215" spans="3:14" x14ac:dyDescent="0.35">
      <c r="C215" s="26" t="s">
        <v>6599</v>
      </c>
      <c r="D215" s="14">
        <v>44720</v>
      </c>
      <c r="E215" s="14">
        <v>44729</v>
      </c>
      <c r="F215" s="27" t="s">
        <v>3910</v>
      </c>
      <c r="G215" s="28">
        <v>9360</v>
      </c>
      <c r="H215" s="29">
        <v>125000</v>
      </c>
      <c r="I215" s="29">
        <v>1</v>
      </c>
      <c r="J215" s="30">
        <v>2022</v>
      </c>
      <c r="K215" s="30">
        <v>2022</v>
      </c>
      <c r="L215" s="31" t="s">
        <v>6406</v>
      </c>
      <c r="M215" s="32" t="str">
        <f>IF(_xlfn.XLOOKUP(C215,'Raw Data_OS_22'!$C$5:$C$4516,'Raw Data_OS_22'!$G$5:$G$4516,"New_Claim/ Reopening")= "New_Claim/ Reopening","New_Claim/ Reopening","Old_Claim")</f>
        <v>Old_Claim</v>
      </c>
      <c r="N215" s="18" t="str">
        <f>IF(M215=$N$2,IF(J215=$N$1,"E1","D"),_xlfn.XLOOKUP(C215,'Raw Data_OS_22'!$C$5:$C$4516,'Raw Data_OS_22'!$O$5:$O$4516))</f>
        <v>B2</v>
      </c>
    </row>
    <row r="216" spans="3:14" x14ac:dyDescent="0.35">
      <c r="C216" s="26" t="s">
        <v>6143</v>
      </c>
      <c r="D216" s="14">
        <v>44583</v>
      </c>
      <c r="E216" s="14">
        <v>44587</v>
      </c>
      <c r="F216" s="27" t="s">
        <v>3910</v>
      </c>
      <c r="G216" s="28">
        <v>0</v>
      </c>
      <c r="H216" s="29">
        <v>115500</v>
      </c>
      <c r="I216" s="29">
        <v>1</v>
      </c>
      <c r="J216" s="30">
        <v>2022</v>
      </c>
      <c r="K216" s="30">
        <v>2022</v>
      </c>
      <c r="L216" s="31" t="s">
        <v>6021</v>
      </c>
      <c r="M216" s="32" t="str">
        <f>IF(_xlfn.XLOOKUP(C216,'Raw Data_OS_22'!$C$5:$C$4516,'Raw Data_OS_22'!$G$5:$G$4516,"New_Claim/ Reopening")= "New_Claim/ Reopening","New_Claim/ Reopening","Old_Claim")</f>
        <v>Old_Claim</v>
      </c>
      <c r="N216" s="18" t="str">
        <f>IF(M216=$N$2,IF(J216=$N$1,"E1","D"),_xlfn.XLOOKUP(C216,'Raw Data_OS_22'!$C$5:$C$4516,'Raw Data_OS_22'!$O$5:$O$4516))</f>
        <v>B2</v>
      </c>
    </row>
    <row r="217" spans="3:14" x14ac:dyDescent="0.35">
      <c r="C217" s="26" t="s">
        <v>5314</v>
      </c>
      <c r="D217" s="14">
        <v>44066</v>
      </c>
      <c r="E217" s="14">
        <v>44257</v>
      </c>
      <c r="F217" s="27" t="s">
        <v>3908</v>
      </c>
      <c r="G217" s="28">
        <v>109200</v>
      </c>
      <c r="H217" s="29">
        <v>223176.4706</v>
      </c>
      <c r="I217" s="29">
        <v>1</v>
      </c>
      <c r="J217" s="30">
        <v>2020</v>
      </c>
      <c r="K217" s="30">
        <v>2021</v>
      </c>
      <c r="L217" s="31" t="s">
        <v>35</v>
      </c>
      <c r="M217" s="32" t="str">
        <f>IF(_xlfn.XLOOKUP(C217,'Raw Data_OS_22'!$C$5:$C$4516,'Raw Data_OS_22'!$G$5:$G$4516,"New_Claim/ Reopening")= "New_Claim/ Reopening","New_Claim/ Reopening","Old_Claim")</f>
        <v>Old_Claim</v>
      </c>
      <c r="N217" s="18" t="str">
        <f>IF(M217=$N$2,IF(J217=$N$1,"E1","D"),_xlfn.XLOOKUP(C217,'Raw Data_OS_22'!$C$5:$C$4516,'Raw Data_OS_22'!$O$5:$O$4516))</f>
        <v>B2</v>
      </c>
    </row>
    <row r="218" spans="3:14" x14ac:dyDescent="0.35">
      <c r="C218" s="26" t="s">
        <v>3510</v>
      </c>
      <c r="D218" s="14">
        <v>44190</v>
      </c>
      <c r="E218" s="14">
        <v>44463</v>
      </c>
      <c r="F218" s="27" t="s">
        <v>3910</v>
      </c>
      <c r="G218" s="28">
        <v>6830</v>
      </c>
      <c r="H218" s="29">
        <v>120000</v>
      </c>
      <c r="I218" s="29">
        <v>1</v>
      </c>
      <c r="J218" s="30">
        <v>2020</v>
      </c>
      <c r="K218" s="30">
        <v>2021</v>
      </c>
      <c r="L218" s="31" t="s">
        <v>11</v>
      </c>
      <c r="M218" s="32" t="str">
        <f>IF(_xlfn.XLOOKUP(C218,'Raw Data_OS_22'!$C$5:$C$4516,'Raw Data_OS_22'!$G$5:$G$4516,"New_Claim/ Reopening")= "New_Claim/ Reopening","New_Claim/ Reopening","Old_Claim")</f>
        <v>Old_Claim</v>
      </c>
      <c r="N218" s="18" t="str">
        <f>IF(M218=$N$2,IF(J218=$N$1,"E1","D"),_xlfn.XLOOKUP(C218,'Raw Data_OS_22'!$C$5:$C$4516,'Raw Data_OS_22'!$O$5:$O$4516))</f>
        <v>B2</v>
      </c>
    </row>
    <row r="219" spans="3:14" x14ac:dyDescent="0.35">
      <c r="C219" s="26" t="s">
        <v>628</v>
      </c>
      <c r="D219" s="14">
        <v>44152</v>
      </c>
      <c r="E219" s="14">
        <v>44152</v>
      </c>
      <c r="F219" s="27" t="s">
        <v>3910</v>
      </c>
      <c r="G219" s="28">
        <v>7000</v>
      </c>
      <c r="H219" s="29">
        <v>120000</v>
      </c>
      <c r="I219" s="29">
        <v>1</v>
      </c>
      <c r="J219" s="30">
        <v>2020</v>
      </c>
      <c r="K219" s="30">
        <v>2020</v>
      </c>
      <c r="L219" s="31" t="s">
        <v>11</v>
      </c>
      <c r="M219" s="32" t="str">
        <f>IF(_xlfn.XLOOKUP(C219,'Raw Data_OS_22'!$C$5:$C$4516,'Raw Data_OS_22'!$G$5:$G$4516,"New_Claim/ Reopening")= "New_Claim/ Reopening","New_Claim/ Reopening","Old_Claim")</f>
        <v>Old_Claim</v>
      </c>
      <c r="N219" s="18" t="str">
        <f>IF(M219=$N$2,IF(J219=$N$1,"E1","D"),_xlfn.XLOOKUP(C219,'Raw Data_OS_22'!$C$5:$C$4516,'Raw Data_OS_22'!$O$5:$O$4516))</f>
        <v>B1</v>
      </c>
    </row>
    <row r="220" spans="3:14" x14ac:dyDescent="0.35">
      <c r="C220" s="26" t="s">
        <v>6172</v>
      </c>
      <c r="D220" s="14">
        <v>44591</v>
      </c>
      <c r="E220" s="14">
        <v>44594</v>
      </c>
      <c r="F220" s="27" t="s">
        <v>3910</v>
      </c>
      <c r="G220" s="28">
        <v>9000</v>
      </c>
      <c r="H220" s="29">
        <v>120500</v>
      </c>
      <c r="I220" s="29">
        <v>1</v>
      </c>
      <c r="J220" s="30">
        <v>2022</v>
      </c>
      <c r="K220" s="30">
        <v>2022</v>
      </c>
      <c r="L220" s="31" t="s">
        <v>6021</v>
      </c>
      <c r="M220" s="32" t="str">
        <f>IF(_xlfn.XLOOKUP(C220,'Raw Data_OS_22'!$C$5:$C$4516,'Raw Data_OS_22'!$G$5:$G$4516,"New_Claim/ Reopening")= "New_Claim/ Reopening","New_Claim/ Reopening","Old_Claim")</f>
        <v>Old_Claim</v>
      </c>
      <c r="N220" s="18" t="str">
        <f>IF(M220=$N$2,IF(J220=$N$1,"E1","D"),_xlfn.XLOOKUP(C220,'Raw Data_OS_22'!$C$5:$C$4516,'Raw Data_OS_22'!$O$5:$O$4516))</f>
        <v>B2</v>
      </c>
    </row>
    <row r="221" spans="3:14" x14ac:dyDescent="0.35">
      <c r="C221" s="26" t="s">
        <v>36</v>
      </c>
      <c r="D221" s="14">
        <v>44109</v>
      </c>
      <c r="E221" s="14">
        <v>44148</v>
      </c>
      <c r="F221" s="27" t="s">
        <v>3910</v>
      </c>
      <c r="G221" s="28">
        <v>368200</v>
      </c>
      <c r="H221" s="29">
        <v>478900</v>
      </c>
      <c r="I221" s="29">
        <v>1</v>
      </c>
      <c r="J221" s="30">
        <v>2020</v>
      </c>
      <c r="K221" s="30">
        <v>2020</v>
      </c>
      <c r="L221" s="31" t="s">
        <v>11</v>
      </c>
      <c r="M221" s="32" t="str">
        <f>IF(_xlfn.XLOOKUP(C221,'Raw Data_OS_22'!$C$5:$C$4516,'Raw Data_OS_22'!$G$5:$G$4516,"New_Claim/ Reopening")= "New_Claim/ Reopening","New_Claim/ Reopening","Old_Claim")</f>
        <v>Old_Claim</v>
      </c>
      <c r="N221" s="18" t="str">
        <f>IF(M221=$N$2,IF(J221=$N$1,"E1","D"),_xlfn.XLOOKUP(C221,'Raw Data_OS_22'!$C$5:$C$4516,'Raw Data_OS_22'!$O$5:$O$4516))</f>
        <v>B2</v>
      </c>
    </row>
    <row r="222" spans="3:14" x14ac:dyDescent="0.35">
      <c r="C222" s="26" t="s">
        <v>6937</v>
      </c>
      <c r="D222" s="14">
        <v>44669</v>
      </c>
      <c r="E222" s="14">
        <v>44894</v>
      </c>
      <c r="F222" s="27" t="s">
        <v>4244</v>
      </c>
      <c r="G222" s="28">
        <v>0</v>
      </c>
      <c r="H222" s="29">
        <v>110477</v>
      </c>
      <c r="I222" s="29">
        <v>1</v>
      </c>
      <c r="J222" s="30">
        <v>2022</v>
      </c>
      <c r="K222" s="30">
        <v>2022</v>
      </c>
      <c r="L222" s="31" t="s">
        <v>6406</v>
      </c>
      <c r="M222" s="32" t="str">
        <f>IF(_xlfn.XLOOKUP(C222,'Raw Data_OS_22'!$C$5:$C$4516,'Raw Data_OS_22'!$G$5:$G$4516,"New_Claim/ Reopening")= "New_Claim/ Reopening","New_Claim/ Reopening","Old_Claim")</f>
        <v>Old_Claim</v>
      </c>
      <c r="N222" s="18" t="str">
        <f>IF(M222=$N$2,IF(J222=$N$1,"E1","D"),_xlfn.XLOOKUP(C222,'Raw Data_OS_22'!$C$5:$C$4516,'Raw Data_OS_22'!$O$5:$O$4516))</f>
        <v>B2</v>
      </c>
    </row>
    <row r="223" spans="3:14" x14ac:dyDescent="0.35">
      <c r="C223" s="26" t="s">
        <v>827</v>
      </c>
      <c r="D223" s="14">
        <v>43936</v>
      </c>
      <c r="E223" s="14">
        <v>43936</v>
      </c>
      <c r="F223" s="27" t="s">
        <v>3910</v>
      </c>
      <c r="G223" s="28">
        <v>0</v>
      </c>
      <c r="H223" s="29">
        <v>110000</v>
      </c>
      <c r="I223" s="29">
        <v>1</v>
      </c>
      <c r="J223" s="30">
        <v>2020</v>
      </c>
      <c r="K223" s="30">
        <v>2020</v>
      </c>
      <c r="L223" s="31" t="s">
        <v>33</v>
      </c>
      <c r="M223" s="32" t="str">
        <f>IF(_xlfn.XLOOKUP(C223,'Raw Data_OS_22'!$C$5:$C$4516,'Raw Data_OS_22'!$G$5:$G$4516,"New_Claim/ Reopening")= "New_Claim/ Reopening","New_Claim/ Reopening","Old_Claim")</f>
        <v>Old_Claim</v>
      </c>
      <c r="N223" s="18" t="str">
        <f>IF(M223=$N$2,IF(J223=$N$1,"E1","D"),_xlfn.XLOOKUP(C223,'Raw Data_OS_22'!$C$5:$C$4516,'Raw Data_OS_22'!$O$5:$O$4516))</f>
        <v>B2</v>
      </c>
    </row>
    <row r="224" spans="3:14" x14ac:dyDescent="0.35">
      <c r="C224" s="26" t="s">
        <v>1149</v>
      </c>
      <c r="D224" s="14">
        <v>44188</v>
      </c>
      <c r="E224" s="14">
        <v>44188</v>
      </c>
      <c r="F224" s="27" t="s">
        <v>3910</v>
      </c>
      <c r="G224" s="28">
        <v>0</v>
      </c>
      <c r="H224" s="29">
        <v>110000</v>
      </c>
      <c r="I224" s="29">
        <v>1</v>
      </c>
      <c r="J224" s="30">
        <v>2020</v>
      </c>
      <c r="K224" s="30">
        <v>2020</v>
      </c>
      <c r="L224" s="31" t="s">
        <v>11</v>
      </c>
      <c r="M224" s="32" t="str">
        <f>IF(_xlfn.XLOOKUP(C224,'Raw Data_OS_22'!$C$5:$C$4516,'Raw Data_OS_22'!$G$5:$G$4516,"New_Claim/ Reopening")= "New_Claim/ Reopening","New_Claim/ Reopening","Old_Claim")</f>
        <v>Old_Claim</v>
      </c>
      <c r="N224" s="18" t="str">
        <f>IF(M224=$N$2,IF(J224=$N$1,"E1","D"),_xlfn.XLOOKUP(C224,'Raw Data_OS_22'!$C$5:$C$4516,'Raw Data_OS_22'!$O$5:$O$4516))</f>
        <v>B1</v>
      </c>
    </row>
    <row r="225" spans="3:14" x14ac:dyDescent="0.35">
      <c r="C225" s="26" t="s">
        <v>3147</v>
      </c>
      <c r="D225" s="14">
        <v>43948</v>
      </c>
      <c r="E225" s="14">
        <v>44382</v>
      </c>
      <c r="F225" s="27" t="s">
        <v>3908</v>
      </c>
      <c r="G225" s="28">
        <v>0</v>
      </c>
      <c r="H225" s="29">
        <v>110000</v>
      </c>
      <c r="I225" s="29">
        <v>1</v>
      </c>
      <c r="J225" s="30">
        <v>2020</v>
      </c>
      <c r="K225" s="30">
        <v>2021</v>
      </c>
      <c r="L225" s="31" t="s">
        <v>33</v>
      </c>
      <c r="M225" s="32" t="str">
        <f>IF(_xlfn.XLOOKUP(C225,'Raw Data_OS_22'!$C$5:$C$4516,'Raw Data_OS_22'!$G$5:$G$4516,"New_Claim/ Reopening")= "New_Claim/ Reopening","New_Claim/ Reopening","Old_Claim")</f>
        <v>Old_Claim</v>
      </c>
      <c r="N225" s="18" t="str">
        <f>IF(M225=$N$2,IF(J225=$N$1,"E1","D"),_xlfn.XLOOKUP(C225,'Raw Data_OS_22'!$C$5:$C$4516,'Raw Data_OS_22'!$O$5:$O$4516))</f>
        <v>B1</v>
      </c>
    </row>
    <row r="226" spans="3:14" x14ac:dyDescent="0.35">
      <c r="C226" s="26" t="s">
        <v>1290</v>
      </c>
      <c r="D226" s="14">
        <v>44183</v>
      </c>
      <c r="E226" s="14">
        <v>44183</v>
      </c>
      <c r="F226" s="27" t="s">
        <v>3908</v>
      </c>
      <c r="G226" s="28">
        <v>0</v>
      </c>
      <c r="H226" s="29">
        <v>109410</v>
      </c>
      <c r="I226" s="29">
        <v>1</v>
      </c>
      <c r="J226" s="30">
        <v>2020</v>
      </c>
      <c r="K226" s="30">
        <v>2020</v>
      </c>
      <c r="L226" s="31" t="s">
        <v>11</v>
      </c>
      <c r="M226" s="32" t="str">
        <f>IF(_xlfn.XLOOKUP(C226,'Raw Data_OS_22'!$C$5:$C$4516,'Raw Data_OS_22'!$G$5:$G$4516,"New_Claim/ Reopening")= "New_Claim/ Reopening","New_Claim/ Reopening","Old_Claim")</f>
        <v>Old_Claim</v>
      </c>
      <c r="N226" s="18" t="str">
        <f>IF(M226=$N$2,IF(J226=$N$1,"E1","D"),_xlfn.XLOOKUP(C226,'Raw Data_OS_22'!$C$5:$C$4516,'Raw Data_OS_22'!$O$5:$O$4516))</f>
        <v>B1</v>
      </c>
    </row>
    <row r="227" spans="3:14" x14ac:dyDescent="0.35">
      <c r="C227" s="26" t="s">
        <v>460</v>
      </c>
      <c r="D227" s="14">
        <v>44116</v>
      </c>
      <c r="E227" s="14">
        <v>44116</v>
      </c>
      <c r="F227" s="27" t="s">
        <v>3910</v>
      </c>
      <c r="G227" s="28">
        <v>90830</v>
      </c>
      <c r="H227" s="29">
        <v>200000</v>
      </c>
      <c r="I227" s="29">
        <v>1</v>
      </c>
      <c r="J227" s="30">
        <v>2020</v>
      </c>
      <c r="K227" s="30">
        <v>2020</v>
      </c>
      <c r="L227" s="31" t="s">
        <v>11</v>
      </c>
      <c r="M227" s="32" t="str">
        <f>IF(_xlfn.XLOOKUP(C227,'Raw Data_OS_22'!$C$5:$C$4516,'Raw Data_OS_22'!$G$5:$G$4516,"New_Claim/ Reopening")= "New_Claim/ Reopening","New_Claim/ Reopening","Old_Claim")</f>
        <v>Old_Claim</v>
      </c>
      <c r="N227" s="18" t="str">
        <f>IF(M227=$N$2,IF(J227=$N$1,"E1","D"),_xlfn.XLOOKUP(C227,'Raw Data_OS_22'!$C$5:$C$4516,'Raw Data_OS_22'!$O$5:$O$4516))</f>
        <v>B1</v>
      </c>
    </row>
    <row r="228" spans="3:14" x14ac:dyDescent="0.35">
      <c r="C228" s="26" t="s">
        <v>234</v>
      </c>
      <c r="D228" s="14">
        <v>43989</v>
      </c>
      <c r="E228" s="14">
        <v>43989</v>
      </c>
      <c r="F228" s="27" t="s">
        <v>3910</v>
      </c>
      <c r="G228" s="28">
        <v>0</v>
      </c>
      <c r="H228" s="29">
        <v>106270</v>
      </c>
      <c r="I228" s="29">
        <v>1</v>
      </c>
      <c r="J228" s="30">
        <v>2020</v>
      </c>
      <c r="K228" s="30">
        <v>2020</v>
      </c>
      <c r="L228" s="31" t="s">
        <v>33</v>
      </c>
      <c r="M228" s="32" t="str">
        <f>IF(_xlfn.XLOOKUP(C228,'Raw Data_OS_22'!$C$5:$C$4516,'Raw Data_OS_22'!$G$5:$G$4516,"New_Claim/ Reopening")= "New_Claim/ Reopening","New_Claim/ Reopening","Old_Claim")</f>
        <v>Old_Claim</v>
      </c>
      <c r="N228" s="18" t="str">
        <f>IF(M228=$N$2,IF(J228=$N$1,"E1","D"),_xlfn.XLOOKUP(C228,'Raw Data_OS_22'!$C$5:$C$4516,'Raw Data_OS_22'!$O$5:$O$4516))</f>
        <v>B1</v>
      </c>
    </row>
    <row r="229" spans="3:14" x14ac:dyDescent="0.35">
      <c r="C229" s="26" t="s">
        <v>6878</v>
      </c>
      <c r="D229" s="14">
        <v>43849</v>
      </c>
      <c r="E229" s="14">
        <v>44062</v>
      </c>
      <c r="F229" s="27" t="s">
        <v>658</v>
      </c>
      <c r="G229" s="28">
        <v>100000</v>
      </c>
      <c r="H229" s="29">
        <v>205882.3529</v>
      </c>
      <c r="I229" s="29">
        <v>1</v>
      </c>
      <c r="J229" s="30">
        <v>2020</v>
      </c>
      <c r="K229" s="30">
        <v>2020</v>
      </c>
      <c r="L229" s="31" t="s">
        <v>28</v>
      </c>
      <c r="M229" s="32" t="str">
        <f>IF(_xlfn.XLOOKUP(C229,'Raw Data_OS_22'!$C$5:$C$4516,'Raw Data_OS_22'!$G$5:$G$4516,"New_Claim/ Reopening")= "New_Claim/ Reopening","New_Claim/ Reopening","Old_Claim")</f>
        <v>Old_Claim</v>
      </c>
      <c r="N229" s="18" t="str">
        <f>IF(M229=$N$2,IF(J229=$N$1,"E1","D"),_xlfn.XLOOKUP(C229,'Raw Data_OS_22'!$C$5:$C$4516,'Raw Data_OS_22'!$O$5:$O$4516))</f>
        <v>B1</v>
      </c>
    </row>
    <row r="230" spans="3:14" x14ac:dyDescent="0.35">
      <c r="C230" s="26" t="s">
        <v>6935</v>
      </c>
      <c r="D230" s="14">
        <v>44723</v>
      </c>
      <c r="E230" s="14">
        <v>44894</v>
      </c>
      <c r="F230" s="27" t="s">
        <v>4244</v>
      </c>
      <c r="G230" s="28">
        <v>0</v>
      </c>
      <c r="H230" s="29">
        <v>104198</v>
      </c>
      <c r="I230" s="29">
        <v>1</v>
      </c>
      <c r="J230" s="30">
        <v>2022</v>
      </c>
      <c r="K230" s="30">
        <v>2022</v>
      </c>
      <c r="L230" s="31" t="s">
        <v>6406</v>
      </c>
      <c r="M230" s="32" t="str">
        <f>IF(_xlfn.XLOOKUP(C230,'Raw Data_OS_22'!$C$5:$C$4516,'Raw Data_OS_22'!$G$5:$G$4516,"New_Claim/ Reopening")= "New_Claim/ Reopening","New_Claim/ Reopening","Old_Claim")</f>
        <v>Old_Claim</v>
      </c>
      <c r="N230" s="18" t="str">
        <f>IF(M230=$N$2,IF(J230=$N$1,"E1","D"),_xlfn.XLOOKUP(C230,'Raw Data_OS_22'!$C$5:$C$4516,'Raw Data_OS_22'!$O$5:$O$4516))</f>
        <v>B2</v>
      </c>
    </row>
    <row r="231" spans="3:14" x14ac:dyDescent="0.35">
      <c r="C231" s="26" t="s">
        <v>318</v>
      </c>
      <c r="D231" s="14">
        <v>44066</v>
      </c>
      <c r="E231" s="14">
        <v>44066</v>
      </c>
      <c r="F231" s="27" t="s">
        <v>3908</v>
      </c>
      <c r="G231" s="28">
        <v>0</v>
      </c>
      <c r="H231" s="29">
        <v>103774</v>
      </c>
      <c r="I231" s="29">
        <v>1</v>
      </c>
      <c r="J231" s="30">
        <v>2020</v>
      </c>
      <c r="K231" s="30">
        <v>2020</v>
      </c>
      <c r="L231" s="31" t="s">
        <v>35</v>
      </c>
      <c r="M231" s="32" t="str">
        <f>IF(_xlfn.XLOOKUP(C231,'Raw Data_OS_22'!$C$5:$C$4516,'Raw Data_OS_22'!$G$5:$G$4516,"New_Claim/ Reopening")= "New_Claim/ Reopening","New_Claim/ Reopening","Old_Claim")</f>
        <v>Old_Claim</v>
      </c>
      <c r="N231" s="18" t="str">
        <f>IF(M231=$N$2,IF(J231=$N$1,"E1","D"),_xlfn.XLOOKUP(C231,'Raw Data_OS_22'!$C$5:$C$4516,'Raw Data_OS_22'!$O$5:$O$4516))</f>
        <v>B1</v>
      </c>
    </row>
    <row r="232" spans="3:14" x14ac:dyDescent="0.35">
      <c r="C232" s="26" t="s">
        <v>872</v>
      </c>
      <c r="D232" s="14">
        <v>44007</v>
      </c>
      <c r="E232" s="14">
        <v>44007</v>
      </c>
      <c r="F232" s="27" t="s">
        <v>3910</v>
      </c>
      <c r="G232" s="28">
        <v>0</v>
      </c>
      <c r="H232" s="29">
        <v>101450</v>
      </c>
      <c r="I232" s="29">
        <v>1</v>
      </c>
      <c r="J232" s="30">
        <v>2020</v>
      </c>
      <c r="K232" s="30">
        <v>2020</v>
      </c>
      <c r="L232" s="31" t="s">
        <v>33</v>
      </c>
      <c r="M232" s="32" t="str">
        <f>IF(_xlfn.XLOOKUP(C232,'Raw Data_OS_22'!$C$5:$C$4516,'Raw Data_OS_22'!$G$5:$G$4516,"New_Claim/ Reopening")= "New_Claim/ Reopening","New_Claim/ Reopening","Old_Claim")</f>
        <v>Old_Claim</v>
      </c>
      <c r="N232" s="18" t="str">
        <f>IF(M232=$N$2,IF(J232=$N$1,"E1","D"),_xlfn.XLOOKUP(C232,'Raw Data_OS_22'!$C$5:$C$4516,'Raw Data_OS_22'!$O$5:$O$4516))</f>
        <v>B1</v>
      </c>
    </row>
    <row r="233" spans="3:14" x14ac:dyDescent="0.35">
      <c r="C233" s="26" t="s">
        <v>861</v>
      </c>
      <c r="D233" s="14">
        <v>43982</v>
      </c>
      <c r="E233" s="14">
        <v>43982</v>
      </c>
      <c r="F233" s="27" t="s">
        <v>3910</v>
      </c>
      <c r="G233" s="28">
        <v>6270</v>
      </c>
      <c r="H233" s="29">
        <v>107000</v>
      </c>
      <c r="I233" s="29">
        <v>1</v>
      </c>
      <c r="J233" s="30">
        <v>2020</v>
      </c>
      <c r="K233" s="30">
        <v>2020</v>
      </c>
      <c r="L233" s="31" t="s">
        <v>33</v>
      </c>
      <c r="M233" s="32" t="str">
        <f>IF(_xlfn.XLOOKUP(C233,'Raw Data_OS_22'!$C$5:$C$4516,'Raw Data_OS_22'!$G$5:$G$4516,"New_Claim/ Reopening")= "New_Claim/ Reopening","New_Claim/ Reopening","Old_Claim")</f>
        <v>Old_Claim</v>
      </c>
      <c r="N233" s="18" t="str">
        <f>IF(M233=$N$2,IF(J233=$N$1,"E1","D"),_xlfn.XLOOKUP(C233,'Raw Data_OS_22'!$C$5:$C$4516,'Raw Data_OS_22'!$O$5:$O$4516))</f>
        <v>B2</v>
      </c>
    </row>
    <row r="234" spans="3:14" x14ac:dyDescent="0.35">
      <c r="C234" s="26" t="s">
        <v>545</v>
      </c>
      <c r="D234" s="14">
        <v>43868</v>
      </c>
      <c r="E234" s="14">
        <v>43868</v>
      </c>
      <c r="F234" s="27" t="s">
        <v>3910</v>
      </c>
      <c r="G234" s="28">
        <v>0</v>
      </c>
      <c r="H234" s="29">
        <v>100000</v>
      </c>
      <c r="I234" s="29">
        <v>1</v>
      </c>
      <c r="J234" s="30">
        <v>2020</v>
      </c>
      <c r="K234" s="30">
        <v>2020</v>
      </c>
      <c r="L234" s="31" t="s">
        <v>28</v>
      </c>
      <c r="M234" s="32" t="str">
        <f>IF(_xlfn.XLOOKUP(C234,'Raw Data_OS_22'!$C$5:$C$4516,'Raw Data_OS_22'!$G$5:$G$4516,"New_Claim/ Reopening")= "New_Claim/ Reopening","New_Claim/ Reopening","Old_Claim")</f>
        <v>Old_Claim</v>
      </c>
      <c r="N234" s="18" t="str">
        <f>IF(M234=$N$2,IF(J234=$N$1,"E1","D"),_xlfn.XLOOKUP(C234,'Raw Data_OS_22'!$C$5:$C$4516,'Raw Data_OS_22'!$O$5:$O$4516))</f>
        <v>B1</v>
      </c>
    </row>
    <row r="235" spans="3:14" x14ac:dyDescent="0.35">
      <c r="C235" s="26" t="s">
        <v>567</v>
      </c>
      <c r="D235" s="14">
        <v>44109</v>
      </c>
      <c r="E235" s="14">
        <v>44132</v>
      </c>
      <c r="F235" s="27" t="s">
        <v>3908</v>
      </c>
      <c r="G235" s="28">
        <v>0</v>
      </c>
      <c r="H235" s="29">
        <v>100000</v>
      </c>
      <c r="I235" s="29">
        <v>1</v>
      </c>
      <c r="J235" s="30">
        <v>2020</v>
      </c>
      <c r="K235" s="30">
        <v>2020</v>
      </c>
      <c r="L235" s="31" t="s">
        <v>11</v>
      </c>
      <c r="M235" s="32" t="str">
        <f>IF(_xlfn.XLOOKUP(C235,'Raw Data_OS_22'!$C$5:$C$4516,'Raw Data_OS_22'!$G$5:$G$4516,"New_Claim/ Reopening")= "New_Claim/ Reopening","New_Claim/ Reopening","Old_Claim")</f>
        <v>Old_Claim</v>
      </c>
      <c r="N235" s="18" t="str">
        <f>IF(M235=$N$2,IF(J235=$N$1,"E1","D"),_xlfn.XLOOKUP(C235,'Raw Data_OS_22'!$C$5:$C$4516,'Raw Data_OS_22'!$O$5:$O$4516))</f>
        <v>B1</v>
      </c>
    </row>
    <row r="236" spans="3:14" x14ac:dyDescent="0.35">
      <c r="C236" s="26" t="s">
        <v>725</v>
      </c>
      <c r="D236" s="14">
        <v>43822</v>
      </c>
      <c r="E236" s="14">
        <v>43822</v>
      </c>
      <c r="F236" s="27" t="s">
        <v>4238</v>
      </c>
      <c r="G236" s="28">
        <v>0</v>
      </c>
      <c r="H236" s="29">
        <v>100000</v>
      </c>
      <c r="I236" s="29">
        <v>1</v>
      </c>
      <c r="J236" s="30">
        <v>2019</v>
      </c>
      <c r="K236" s="30">
        <v>2019</v>
      </c>
      <c r="L236" s="31" t="s">
        <v>25</v>
      </c>
      <c r="M236" s="32" t="str">
        <f>IF(_xlfn.XLOOKUP(C236,'Raw Data_OS_22'!$C$5:$C$4516,'Raw Data_OS_22'!$G$5:$G$4516,"New_Claim/ Reopening")= "New_Claim/ Reopening","New_Claim/ Reopening","Old_Claim")</f>
        <v>Old_Claim</v>
      </c>
      <c r="N236" s="18" t="str">
        <f>IF(M236=$N$2,IF(J236=$N$1,"E1","D"),_xlfn.XLOOKUP(C236,'Raw Data_OS_22'!$C$5:$C$4516,'Raw Data_OS_22'!$O$5:$O$4516))</f>
        <v>B1</v>
      </c>
    </row>
    <row r="237" spans="3:14" x14ac:dyDescent="0.35">
      <c r="C237" s="26" t="s">
        <v>730</v>
      </c>
      <c r="D237" s="14">
        <v>43890</v>
      </c>
      <c r="E237" s="14">
        <v>43890</v>
      </c>
      <c r="F237" s="27" t="s">
        <v>3908</v>
      </c>
      <c r="G237" s="28">
        <v>0</v>
      </c>
      <c r="H237" s="29">
        <v>100000</v>
      </c>
      <c r="I237" s="29">
        <v>1</v>
      </c>
      <c r="J237" s="30">
        <v>2020</v>
      </c>
      <c r="K237" s="30">
        <v>2020</v>
      </c>
      <c r="L237" s="31" t="s">
        <v>28</v>
      </c>
      <c r="M237" s="32" t="str">
        <f>IF(_xlfn.XLOOKUP(C237,'Raw Data_OS_22'!$C$5:$C$4516,'Raw Data_OS_22'!$G$5:$G$4516,"New_Claim/ Reopening")= "New_Claim/ Reopening","New_Claim/ Reopening","Old_Claim")</f>
        <v>Old_Claim</v>
      </c>
      <c r="N237" s="18" t="str">
        <f>IF(M237=$N$2,IF(J237=$N$1,"E1","D"),_xlfn.XLOOKUP(C237,'Raw Data_OS_22'!$C$5:$C$4516,'Raw Data_OS_22'!$O$5:$O$4516))</f>
        <v>B1</v>
      </c>
    </row>
    <row r="238" spans="3:14" x14ac:dyDescent="0.35">
      <c r="C238" s="26" t="s">
        <v>759</v>
      </c>
      <c r="D238" s="14">
        <v>43964</v>
      </c>
      <c r="E238" s="14">
        <v>43964</v>
      </c>
      <c r="F238" s="27" t="s">
        <v>4199</v>
      </c>
      <c r="G238" s="28">
        <v>0</v>
      </c>
      <c r="H238" s="29">
        <v>100000</v>
      </c>
      <c r="I238" s="29">
        <v>1</v>
      </c>
      <c r="J238" s="30">
        <v>2020</v>
      </c>
      <c r="K238" s="30">
        <v>2020</v>
      </c>
      <c r="L238" s="31" t="s">
        <v>33</v>
      </c>
      <c r="M238" s="32" t="str">
        <f>IF(_xlfn.XLOOKUP(C238,'Raw Data_OS_22'!$C$5:$C$4516,'Raw Data_OS_22'!$G$5:$G$4516,"New_Claim/ Reopening")= "New_Claim/ Reopening","New_Claim/ Reopening","Old_Claim")</f>
        <v>Old_Claim</v>
      </c>
      <c r="N238" s="18" t="str">
        <f>IF(M238=$N$2,IF(J238=$N$1,"E1","D"),_xlfn.XLOOKUP(C238,'Raw Data_OS_22'!$C$5:$C$4516,'Raw Data_OS_22'!$O$5:$O$4516))</f>
        <v>B1</v>
      </c>
    </row>
    <row r="239" spans="3:14" x14ac:dyDescent="0.35">
      <c r="C239" s="26" t="s">
        <v>880</v>
      </c>
      <c r="D239" s="14">
        <v>43886</v>
      </c>
      <c r="E239" s="14">
        <v>43886</v>
      </c>
      <c r="F239" s="27" t="s">
        <v>3908</v>
      </c>
      <c r="G239" s="28">
        <v>0</v>
      </c>
      <c r="H239" s="29">
        <v>100000</v>
      </c>
      <c r="I239" s="29">
        <v>1</v>
      </c>
      <c r="J239" s="30">
        <v>2020</v>
      </c>
      <c r="K239" s="30">
        <v>2020</v>
      </c>
      <c r="L239" s="31" t="s">
        <v>28</v>
      </c>
      <c r="M239" s="32" t="str">
        <f>IF(_xlfn.XLOOKUP(C239,'Raw Data_OS_22'!$C$5:$C$4516,'Raw Data_OS_22'!$G$5:$G$4516,"New_Claim/ Reopening")= "New_Claim/ Reopening","New_Claim/ Reopening","Old_Claim")</f>
        <v>Old_Claim</v>
      </c>
      <c r="N239" s="18" t="str">
        <f>IF(M239=$N$2,IF(J239=$N$1,"E1","D"),_xlfn.XLOOKUP(C239,'Raw Data_OS_22'!$C$5:$C$4516,'Raw Data_OS_22'!$O$5:$O$4516))</f>
        <v>B1</v>
      </c>
    </row>
    <row r="240" spans="3:14" x14ac:dyDescent="0.35">
      <c r="C240" s="26" t="s">
        <v>1001</v>
      </c>
      <c r="D240" s="14">
        <v>44017</v>
      </c>
      <c r="E240" s="14">
        <v>44017</v>
      </c>
      <c r="F240" s="27" t="s">
        <v>3908</v>
      </c>
      <c r="G240" s="28">
        <v>0</v>
      </c>
      <c r="H240" s="29">
        <v>100000</v>
      </c>
      <c r="I240" s="29">
        <v>1</v>
      </c>
      <c r="J240" s="30">
        <v>2020</v>
      </c>
      <c r="K240" s="30">
        <v>2020</v>
      </c>
      <c r="L240" s="31" t="s">
        <v>35</v>
      </c>
      <c r="M240" s="32" t="str">
        <f>IF(_xlfn.XLOOKUP(C240,'Raw Data_OS_22'!$C$5:$C$4516,'Raw Data_OS_22'!$G$5:$G$4516,"New_Claim/ Reopening")= "New_Claim/ Reopening","New_Claim/ Reopening","Old_Claim")</f>
        <v>Old_Claim</v>
      </c>
      <c r="N240" s="18" t="str">
        <f>IF(M240=$N$2,IF(J240=$N$1,"E1","D"),_xlfn.XLOOKUP(C240,'Raw Data_OS_22'!$C$5:$C$4516,'Raw Data_OS_22'!$O$5:$O$4516))</f>
        <v>B1</v>
      </c>
    </row>
    <row r="241" spans="3:14" x14ac:dyDescent="0.35">
      <c r="C241" s="26" t="s">
        <v>379</v>
      </c>
      <c r="D241" s="14">
        <v>44054</v>
      </c>
      <c r="E241" s="14">
        <v>44054</v>
      </c>
      <c r="F241" s="27" t="s">
        <v>3910</v>
      </c>
      <c r="G241" s="28">
        <v>0</v>
      </c>
      <c r="H241" s="29">
        <v>100000</v>
      </c>
      <c r="I241" s="29">
        <v>1</v>
      </c>
      <c r="J241" s="30">
        <v>2020</v>
      </c>
      <c r="K241" s="30">
        <v>2020</v>
      </c>
      <c r="L241" s="31" t="s">
        <v>35</v>
      </c>
      <c r="M241" s="32" t="str">
        <f>IF(_xlfn.XLOOKUP(C241,'Raw Data_OS_22'!$C$5:$C$4516,'Raw Data_OS_22'!$G$5:$G$4516,"New_Claim/ Reopening")= "New_Claim/ Reopening","New_Claim/ Reopening","Old_Claim")</f>
        <v>Old_Claim</v>
      </c>
      <c r="N241" s="18" t="str">
        <f>IF(M241=$N$2,IF(J241=$N$1,"E1","D"),_xlfn.XLOOKUP(C241,'Raw Data_OS_22'!$C$5:$C$4516,'Raw Data_OS_22'!$O$5:$O$4516))</f>
        <v>B1</v>
      </c>
    </row>
    <row r="242" spans="3:14" x14ac:dyDescent="0.35">
      <c r="C242" s="26" t="s">
        <v>1081</v>
      </c>
      <c r="D242" s="14">
        <v>44137</v>
      </c>
      <c r="E242" s="14">
        <v>44137</v>
      </c>
      <c r="F242" s="27" t="s">
        <v>3908</v>
      </c>
      <c r="G242" s="28">
        <v>0</v>
      </c>
      <c r="H242" s="29">
        <v>100000</v>
      </c>
      <c r="I242" s="29">
        <v>1</v>
      </c>
      <c r="J242" s="30">
        <v>2020</v>
      </c>
      <c r="K242" s="30">
        <v>2020</v>
      </c>
      <c r="L242" s="31" t="s">
        <v>11</v>
      </c>
      <c r="M242" s="32" t="str">
        <f>IF(_xlfn.XLOOKUP(C242,'Raw Data_OS_22'!$C$5:$C$4516,'Raw Data_OS_22'!$G$5:$G$4516,"New_Claim/ Reopening")= "New_Claim/ Reopening","New_Claim/ Reopening","Old_Claim")</f>
        <v>Old_Claim</v>
      </c>
      <c r="N242" s="18" t="str">
        <f>IF(M242=$N$2,IF(J242=$N$1,"E1","D"),_xlfn.XLOOKUP(C242,'Raw Data_OS_22'!$C$5:$C$4516,'Raw Data_OS_22'!$O$5:$O$4516))</f>
        <v>B1</v>
      </c>
    </row>
    <row r="243" spans="3:14" x14ac:dyDescent="0.35">
      <c r="C243" s="26" t="s">
        <v>1134</v>
      </c>
      <c r="D243" s="14">
        <v>44181</v>
      </c>
      <c r="E243" s="14">
        <v>44181</v>
      </c>
      <c r="F243" s="27" t="s">
        <v>3908</v>
      </c>
      <c r="G243" s="28">
        <v>0</v>
      </c>
      <c r="H243" s="29">
        <v>100000</v>
      </c>
      <c r="I243" s="29">
        <v>1</v>
      </c>
      <c r="J243" s="30">
        <v>2020</v>
      </c>
      <c r="K243" s="30">
        <v>2020</v>
      </c>
      <c r="L243" s="31" t="s">
        <v>11</v>
      </c>
      <c r="M243" s="32" t="str">
        <f>IF(_xlfn.XLOOKUP(C243,'Raw Data_OS_22'!$C$5:$C$4516,'Raw Data_OS_22'!$G$5:$G$4516,"New_Claim/ Reopening")= "New_Claim/ Reopening","New_Claim/ Reopening","Old_Claim")</f>
        <v>Old_Claim</v>
      </c>
      <c r="N243" s="18" t="str">
        <f>IF(M243=$N$2,IF(J243=$N$1,"E1","D"),_xlfn.XLOOKUP(C243,'Raw Data_OS_22'!$C$5:$C$4516,'Raw Data_OS_22'!$O$5:$O$4516))</f>
        <v>B1</v>
      </c>
    </row>
    <row r="244" spans="3:14" x14ac:dyDescent="0.35">
      <c r="C244" s="26" t="s">
        <v>1136</v>
      </c>
      <c r="D244" s="14">
        <v>44177</v>
      </c>
      <c r="E244" s="14">
        <v>44177</v>
      </c>
      <c r="F244" s="27" t="s">
        <v>3908</v>
      </c>
      <c r="G244" s="28">
        <v>0</v>
      </c>
      <c r="H244" s="29">
        <v>100000</v>
      </c>
      <c r="I244" s="29">
        <v>1</v>
      </c>
      <c r="J244" s="30">
        <v>2020</v>
      </c>
      <c r="K244" s="30">
        <v>2020</v>
      </c>
      <c r="L244" s="31" t="s">
        <v>11</v>
      </c>
      <c r="M244" s="32" t="str">
        <f>IF(_xlfn.XLOOKUP(C244,'Raw Data_OS_22'!$C$5:$C$4516,'Raw Data_OS_22'!$G$5:$G$4516,"New_Claim/ Reopening")= "New_Claim/ Reopening","New_Claim/ Reopening","Old_Claim")</f>
        <v>Old_Claim</v>
      </c>
      <c r="N244" s="18" t="str">
        <f>IF(M244=$N$2,IF(J244=$N$1,"E1","D"),_xlfn.XLOOKUP(C244,'Raw Data_OS_22'!$C$5:$C$4516,'Raw Data_OS_22'!$O$5:$O$4516))</f>
        <v>B1</v>
      </c>
    </row>
    <row r="245" spans="3:14" x14ac:dyDescent="0.35">
      <c r="C245" s="26" t="s">
        <v>812</v>
      </c>
      <c r="D245" s="14">
        <v>44126</v>
      </c>
      <c r="E245" s="14">
        <v>44126</v>
      </c>
      <c r="F245" s="27" t="s">
        <v>3908</v>
      </c>
      <c r="G245" s="28">
        <v>0</v>
      </c>
      <c r="H245" s="29">
        <v>100000</v>
      </c>
      <c r="I245" s="29">
        <v>1</v>
      </c>
      <c r="J245" s="30">
        <v>2020</v>
      </c>
      <c r="K245" s="30">
        <v>2020</v>
      </c>
      <c r="L245" s="31" t="s">
        <v>11</v>
      </c>
      <c r="M245" s="32" t="str">
        <f>IF(_xlfn.XLOOKUP(C245,'Raw Data_OS_22'!$C$5:$C$4516,'Raw Data_OS_22'!$G$5:$G$4516,"New_Claim/ Reopening")= "New_Claim/ Reopening","New_Claim/ Reopening","Old_Claim")</f>
        <v>Old_Claim</v>
      </c>
      <c r="N245" s="18" t="str">
        <f>IF(M245=$N$2,IF(J245=$N$1,"E1","D"),_xlfn.XLOOKUP(C245,'Raw Data_OS_22'!$C$5:$C$4516,'Raw Data_OS_22'!$O$5:$O$4516))</f>
        <v>B1</v>
      </c>
    </row>
    <row r="246" spans="3:14" x14ac:dyDescent="0.35">
      <c r="C246" s="26" t="s">
        <v>817</v>
      </c>
      <c r="D246" s="14">
        <v>44136</v>
      </c>
      <c r="E246" s="14">
        <v>44136</v>
      </c>
      <c r="F246" s="27" t="s">
        <v>3908</v>
      </c>
      <c r="G246" s="28">
        <v>0</v>
      </c>
      <c r="H246" s="29">
        <v>100000</v>
      </c>
      <c r="I246" s="29">
        <v>1</v>
      </c>
      <c r="J246" s="30">
        <v>2020</v>
      </c>
      <c r="K246" s="30">
        <v>2020</v>
      </c>
      <c r="L246" s="31" t="s">
        <v>11</v>
      </c>
      <c r="M246" s="32" t="str">
        <f>IF(_xlfn.XLOOKUP(C246,'Raw Data_OS_22'!$C$5:$C$4516,'Raw Data_OS_22'!$G$5:$G$4516,"New_Claim/ Reopening")= "New_Claim/ Reopening","New_Claim/ Reopening","Old_Claim")</f>
        <v>Old_Claim</v>
      </c>
      <c r="N246" s="18" t="str">
        <f>IF(M246=$N$2,IF(J246=$N$1,"E1","D"),_xlfn.XLOOKUP(C246,'Raw Data_OS_22'!$C$5:$C$4516,'Raw Data_OS_22'!$O$5:$O$4516))</f>
        <v>B1</v>
      </c>
    </row>
    <row r="247" spans="3:14" x14ac:dyDescent="0.35">
      <c r="C247" s="26" t="s">
        <v>823</v>
      </c>
      <c r="D247" s="14">
        <v>44149</v>
      </c>
      <c r="E247" s="14">
        <v>44149</v>
      </c>
      <c r="F247" s="27" t="s">
        <v>3908</v>
      </c>
      <c r="G247" s="28">
        <v>0</v>
      </c>
      <c r="H247" s="29">
        <v>100000</v>
      </c>
      <c r="I247" s="29">
        <v>1</v>
      </c>
      <c r="J247" s="30">
        <v>2020</v>
      </c>
      <c r="K247" s="30">
        <v>2020</v>
      </c>
      <c r="L247" s="31" t="s">
        <v>11</v>
      </c>
      <c r="M247" s="32" t="str">
        <f>IF(_xlfn.XLOOKUP(C247,'Raw Data_OS_22'!$C$5:$C$4516,'Raw Data_OS_22'!$G$5:$G$4516,"New_Claim/ Reopening")= "New_Claim/ Reopening","New_Claim/ Reopening","Old_Claim")</f>
        <v>Old_Claim</v>
      </c>
      <c r="N247" s="18" t="str">
        <f>IF(M247=$N$2,IF(J247=$N$1,"E1","D"),_xlfn.XLOOKUP(C247,'Raw Data_OS_22'!$C$5:$C$4516,'Raw Data_OS_22'!$O$5:$O$4516))</f>
        <v>B1</v>
      </c>
    </row>
    <row r="248" spans="3:14" x14ac:dyDescent="0.35">
      <c r="C248" s="26" t="s">
        <v>1466</v>
      </c>
      <c r="D248" s="14">
        <v>44170</v>
      </c>
      <c r="E248" s="14">
        <v>44170</v>
      </c>
      <c r="F248" s="27" t="s">
        <v>3908</v>
      </c>
      <c r="G248" s="28">
        <v>0</v>
      </c>
      <c r="H248" s="29">
        <v>100000</v>
      </c>
      <c r="I248" s="29">
        <v>1</v>
      </c>
      <c r="J248" s="30">
        <v>2020</v>
      </c>
      <c r="K248" s="30">
        <v>2020</v>
      </c>
      <c r="L248" s="31" t="s">
        <v>11</v>
      </c>
      <c r="M248" s="32" t="str">
        <f>IF(_xlfn.XLOOKUP(C248,'Raw Data_OS_22'!$C$5:$C$4516,'Raw Data_OS_22'!$G$5:$G$4516,"New_Claim/ Reopening")= "New_Claim/ Reopening","New_Claim/ Reopening","Old_Claim")</f>
        <v>Old_Claim</v>
      </c>
      <c r="N248" s="18" t="str">
        <f>IF(M248=$N$2,IF(J248=$N$1,"E1","D"),_xlfn.XLOOKUP(C248,'Raw Data_OS_22'!$C$5:$C$4516,'Raw Data_OS_22'!$O$5:$O$4516))</f>
        <v>B1</v>
      </c>
    </row>
    <row r="249" spans="3:14" x14ac:dyDescent="0.35">
      <c r="C249" s="26" t="s">
        <v>1474</v>
      </c>
      <c r="D249" s="14">
        <v>44183</v>
      </c>
      <c r="E249" s="14">
        <v>44183</v>
      </c>
      <c r="F249" s="27" t="s">
        <v>3908</v>
      </c>
      <c r="G249" s="28">
        <v>0</v>
      </c>
      <c r="H249" s="29">
        <v>100000</v>
      </c>
      <c r="I249" s="29">
        <v>1</v>
      </c>
      <c r="J249" s="30">
        <v>2020</v>
      </c>
      <c r="K249" s="30">
        <v>2020</v>
      </c>
      <c r="L249" s="31" t="s">
        <v>11</v>
      </c>
      <c r="M249" s="32" t="str">
        <f>IF(_xlfn.XLOOKUP(C249,'Raw Data_OS_22'!$C$5:$C$4516,'Raw Data_OS_22'!$G$5:$G$4516,"New_Claim/ Reopening")= "New_Claim/ Reopening","New_Claim/ Reopening","Old_Claim")</f>
        <v>Old_Claim</v>
      </c>
      <c r="N249" s="18" t="str">
        <f>IF(M249=$N$2,IF(J249=$N$1,"E1","D"),_xlfn.XLOOKUP(C249,'Raw Data_OS_22'!$C$5:$C$4516,'Raw Data_OS_22'!$O$5:$O$4516))</f>
        <v>B1</v>
      </c>
    </row>
    <row r="250" spans="3:14" x14ac:dyDescent="0.35">
      <c r="C250" s="26" t="s">
        <v>1505</v>
      </c>
      <c r="D250" s="14">
        <v>43930</v>
      </c>
      <c r="E250" s="14">
        <v>43930</v>
      </c>
      <c r="F250" s="27" t="s">
        <v>658</v>
      </c>
      <c r="G250" s="28">
        <v>0</v>
      </c>
      <c r="H250" s="29">
        <v>100000</v>
      </c>
      <c r="I250" s="29">
        <v>1</v>
      </c>
      <c r="J250" s="30">
        <v>2020</v>
      </c>
      <c r="K250" s="30">
        <v>2020</v>
      </c>
      <c r="L250" s="31" t="s">
        <v>33</v>
      </c>
      <c r="M250" s="32" t="str">
        <f>IF(_xlfn.XLOOKUP(C250,'Raw Data_OS_22'!$C$5:$C$4516,'Raw Data_OS_22'!$G$5:$G$4516,"New_Claim/ Reopening")= "New_Claim/ Reopening","New_Claim/ Reopening","Old_Claim")</f>
        <v>Old_Claim</v>
      </c>
      <c r="N250" s="18" t="str">
        <f>IF(M250=$N$2,IF(J250=$N$1,"E1","D"),_xlfn.XLOOKUP(C250,'Raw Data_OS_22'!$C$5:$C$4516,'Raw Data_OS_22'!$O$5:$O$4516))</f>
        <v>B1</v>
      </c>
    </row>
    <row r="251" spans="3:14" x14ac:dyDescent="0.35">
      <c r="C251" s="26" t="s">
        <v>1510</v>
      </c>
      <c r="D251" s="14">
        <v>44015</v>
      </c>
      <c r="E251" s="14">
        <v>44015</v>
      </c>
      <c r="F251" s="27" t="s">
        <v>658</v>
      </c>
      <c r="G251" s="28">
        <v>0</v>
      </c>
      <c r="H251" s="29">
        <v>100000</v>
      </c>
      <c r="I251" s="29">
        <v>1</v>
      </c>
      <c r="J251" s="30">
        <v>2020</v>
      </c>
      <c r="K251" s="30">
        <v>2020</v>
      </c>
      <c r="L251" s="31" t="s">
        <v>35</v>
      </c>
      <c r="M251" s="32" t="str">
        <f>IF(_xlfn.XLOOKUP(C251,'Raw Data_OS_22'!$C$5:$C$4516,'Raw Data_OS_22'!$G$5:$G$4516,"New_Claim/ Reopening")= "New_Claim/ Reopening","New_Claim/ Reopening","Old_Claim")</f>
        <v>Old_Claim</v>
      </c>
      <c r="N251" s="18" t="str">
        <f>IF(M251=$N$2,IF(J251=$N$1,"E1","D"),_xlfn.XLOOKUP(C251,'Raw Data_OS_22'!$C$5:$C$4516,'Raw Data_OS_22'!$O$5:$O$4516))</f>
        <v>B1</v>
      </c>
    </row>
    <row r="252" spans="3:14" x14ac:dyDescent="0.35">
      <c r="C252" s="26" t="s">
        <v>1181</v>
      </c>
      <c r="D252" s="14">
        <v>43994</v>
      </c>
      <c r="E252" s="14">
        <v>44214</v>
      </c>
      <c r="F252" s="27" t="s">
        <v>3910</v>
      </c>
      <c r="G252" s="28">
        <v>0</v>
      </c>
      <c r="H252" s="29">
        <v>100000</v>
      </c>
      <c r="I252" s="29">
        <v>1</v>
      </c>
      <c r="J252" s="30">
        <v>2020</v>
      </c>
      <c r="K252" s="30">
        <v>2021</v>
      </c>
      <c r="L252" s="31" t="s">
        <v>33</v>
      </c>
      <c r="M252" s="32" t="str">
        <f>IF(_xlfn.XLOOKUP(C252,'Raw Data_OS_22'!$C$5:$C$4516,'Raw Data_OS_22'!$G$5:$G$4516,"New_Claim/ Reopening")= "New_Claim/ Reopening","New_Claim/ Reopening","Old_Claim")</f>
        <v>Old_Claim</v>
      </c>
      <c r="N252" s="18" t="str">
        <f>IF(M252=$N$2,IF(J252=$N$1,"E1","D"),_xlfn.XLOOKUP(C252,'Raw Data_OS_22'!$C$5:$C$4516,'Raw Data_OS_22'!$O$5:$O$4516))</f>
        <v>B1</v>
      </c>
    </row>
    <row r="253" spans="3:14" x14ac:dyDescent="0.35">
      <c r="C253" s="26" t="s">
        <v>1627</v>
      </c>
      <c r="D253" s="14">
        <v>40506</v>
      </c>
      <c r="E253" s="14">
        <v>41239</v>
      </c>
      <c r="F253" s="27" t="s">
        <v>658</v>
      </c>
      <c r="G253" s="28">
        <v>0</v>
      </c>
      <c r="H253" s="29">
        <v>100000</v>
      </c>
      <c r="I253" s="29">
        <v>1</v>
      </c>
      <c r="J253" s="30">
        <v>2010</v>
      </c>
      <c r="K253" s="30">
        <v>2012</v>
      </c>
      <c r="L253" s="31" t="s">
        <v>1560</v>
      </c>
      <c r="M253" s="32" t="str">
        <f>IF(_xlfn.XLOOKUP(C253,'Raw Data_OS_22'!$C$5:$C$4516,'Raw Data_OS_22'!$G$5:$G$4516,"New_Claim/ Reopening")= "New_Claim/ Reopening","New_Claim/ Reopening","Old_Claim")</f>
        <v>Old_Claim</v>
      </c>
      <c r="N253" s="18" t="str">
        <f>IF(M253=$N$2,IF(J253=$N$1,"E1","D"),_xlfn.XLOOKUP(C253,'Raw Data_OS_22'!$C$5:$C$4516,'Raw Data_OS_22'!$O$5:$O$4516))</f>
        <v>B1</v>
      </c>
    </row>
    <row r="254" spans="3:14" x14ac:dyDescent="0.35">
      <c r="C254" s="26" t="s">
        <v>2105</v>
      </c>
      <c r="D254" s="14">
        <v>44156</v>
      </c>
      <c r="E254" s="14">
        <v>44158</v>
      </c>
      <c r="F254" s="27" t="s">
        <v>3908</v>
      </c>
      <c r="G254" s="28">
        <v>0</v>
      </c>
      <c r="H254" s="29">
        <v>100000</v>
      </c>
      <c r="I254" s="29">
        <v>1</v>
      </c>
      <c r="J254" s="30">
        <v>2020</v>
      </c>
      <c r="K254" s="30">
        <v>2020</v>
      </c>
      <c r="L254" s="31" t="s">
        <v>11</v>
      </c>
      <c r="M254" s="32" t="str">
        <f>IF(_xlfn.XLOOKUP(C254,'Raw Data_OS_22'!$C$5:$C$4516,'Raw Data_OS_22'!$G$5:$G$4516,"New_Claim/ Reopening")= "New_Claim/ Reopening","New_Claim/ Reopening","Old_Claim")</f>
        <v>Old_Claim</v>
      </c>
      <c r="N254" s="18" t="str">
        <f>IF(M254=$N$2,IF(J254=$N$1,"E1","D"),_xlfn.XLOOKUP(C254,'Raw Data_OS_22'!$C$5:$C$4516,'Raw Data_OS_22'!$O$5:$O$4516))</f>
        <v>B1</v>
      </c>
    </row>
    <row r="255" spans="3:14" x14ac:dyDescent="0.35">
      <c r="C255" s="26" t="s">
        <v>2113</v>
      </c>
      <c r="D255" s="14">
        <v>44088</v>
      </c>
      <c r="E255" s="14">
        <v>44225</v>
      </c>
      <c r="F255" s="27" t="s">
        <v>3908</v>
      </c>
      <c r="G255" s="28">
        <v>73550</v>
      </c>
      <c r="H255" s="29">
        <v>173550</v>
      </c>
      <c r="I255" s="29">
        <v>1</v>
      </c>
      <c r="J255" s="30">
        <v>2020</v>
      </c>
      <c r="K255" s="30">
        <v>2021</v>
      </c>
      <c r="L255" s="31" t="s">
        <v>35</v>
      </c>
      <c r="M255" s="32" t="str">
        <f>IF(_xlfn.XLOOKUP(C255,'Raw Data_OS_22'!$C$5:$C$4516,'Raw Data_OS_22'!$G$5:$G$4516,"New_Claim/ Reopening")= "New_Claim/ Reopening","New_Claim/ Reopening","Old_Claim")</f>
        <v>Old_Claim</v>
      </c>
      <c r="N255" s="18" t="str">
        <f>IF(M255=$N$2,IF(J255=$N$1,"E1","D"),_xlfn.XLOOKUP(C255,'Raw Data_OS_22'!$C$5:$C$4516,'Raw Data_OS_22'!$O$5:$O$4516))</f>
        <v>B1</v>
      </c>
    </row>
    <row r="256" spans="3:14" x14ac:dyDescent="0.35">
      <c r="C256" s="26" t="s">
        <v>1396</v>
      </c>
      <c r="D256" s="14">
        <v>43973</v>
      </c>
      <c r="E256" s="14">
        <v>44249</v>
      </c>
      <c r="F256" s="27" t="s">
        <v>3908</v>
      </c>
      <c r="G256" s="28">
        <v>349500</v>
      </c>
      <c r="H256" s="29">
        <v>449500</v>
      </c>
      <c r="I256" s="29">
        <v>1</v>
      </c>
      <c r="J256" s="30">
        <v>2020</v>
      </c>
      <c r="K256" s="30">
        <v>2021</v>
      </c>
      <c r="L256" s="31" t="s">
        <v>33</v>
      </c>
      <c r="M256" s="32" t="str">
        <f>IF(_xlfn.XLOOKUP(C256,'Raw Data_OS_22'!$C$5:$C$4516,'Raw Data_OS_22'!$G$5:$G$4516,"New_Claim/ Reopening")= "New_Claim/ Reopening","New_Claim/ Reopening","Old_Claim")</f>
        <v>Old_Claim</v>
      </c>
      <c r="N256" s="18" t="str">
        <f>IF(M256=$N$2,IF(J256=$N$1,"E1","D"),_xlfn.XLOOKUP(C256,'Raw Data_OS_22'!$C$5:$C$4516,'Raw Data_OS_22'!$O$5:$O$4516))</f>
        <v>B1</v>
      </c>
    </row>
    <row r="257" spans="3:14" x14ac:dyDescent="0.35">
      <c r="C257" s="26" t="s">
        <v>5382</v>
      </c>
      <c r="D257" s="14">
        <v>43966</v>
      </c>
      <c r="E257" s="14">
        <v>43969</v>
      </c>
      <c r="F257" s="27" t="s">
        <v>3908</v>
      </c>
      <c r="G257" s="28">
        <v>0</v>
      </c>
      <c r="H257" s="29">
        <v>100000</v>
      </c>
      <c r="I257" s="29">
        <v>1</v>
      </c>
      <c r="J257" s="30">
        <v>2020</v>
      </c>
      <c r="K257" s="30">
        <v>2020</v>
      </c>
      <c r="L257" s="31" t="s">
        <v>33</v>
      </c>
      <c r="M257" s="32" t="str">
        <f>IF(_xlfn.XLOOKUP(C257,'Raw Data_OS_22'!$C$5:$C$4516,'Raw Data_OS_22'!$G$5:$G$4516,"New_Claim/ Reopening")= "New_Claim/ Reopening","New_Claim/ Reopening","Old_Claim")</f>
        <v>Old_Claim</v>
      </c>
      <c r="N257" s="18" t="str">
        <f>IF(M257=$N$2,IF(J257=$N$1,"E1","D"),_xlfn.XLOOKUP(C257,'Raw Data_OS_22'!$C$5:$C$4516,'Raw Data_OS_22'!$O$5:$O$4516))</f>
        <v>B1</v>
      </c>
    </row>
    <row r="258" spans="3:14" x14ac:dyDescent="0.35">
      <c r="C258" s="26" t="s">
        <v>2607</v>
      </c>
      <c r="D258" s="14">
        <v>44149</v>
      </c>
      <c r="E258" s="14">
        <v>44274</v>
      </c>
      <c r="F258" s="27" t="s">
        <v>3908</v>
      </c>
      <c r="G258" s="28">
        <v>500000</v>
      </c>
      <c r="H258" s="29">
        <v>600000</v>
      </c>
      <c r="I258" s="29">
        <v>1</v>
      </c>
      <c r="J258" s="30">
        <v>2020</v>
      </c>
      <c r="K258" s="30">
        <v>2021</v>
      </c>
      <c r="L258" s="31" t="s">
        <v>11</v>
      </c>
      <c r="M258" s="32" t="str">
        <f>IF(_xlfn.XLOOKUP(C258,'Raw Data_OS_22'!$C$5:$C$4516,'Raw Data_OS_22'!$G$5:$G$4516,"New_Claim/ Reopening")= "New_Claim/ Reopening","New_Claim/ Reopening","Old_Claim")</f>
        <v>Old_Claim</v>
      </c>
      <c r="N258" s="18" t="str">
        <f>IF(M258=$N$2,IF(J258=$N$1,"E1","D"),_xlfn.XLOOKUP(C258,'Raw Data_OS_22'!$C$5:$C$4516,'Raw Data_OS_22'!$O$5:$O$4516))</f>
        <v>B1</v>
      </c>
    </row>
    <row r="259" spans="3:14" x14ac:dyDescent="0.35">
      <c r="C259" s="26" t="s">
        <v>2782</v>
      </c>
      <c r="D259" s="14">
        <v>40308</v>
      </c>
      <c r="E259" s="14">
        <v>40311</v>
      </c>
      <c r="F259" s="27" t="s">
        <v>3908</v>
      </c>
      <c r="G259" s="28">
        <v>0</v>
      </c>
      <c r="H259" s="29">
        <v>100000</v>
      </c>
      <c r="I259" s="29">
        <v>1</v>
      </c>
      <c r="J259" s="30">
        <v>2010</v>
      </c>
      <c r="K259" s="30">
        <v>2010</v>
      </c>
      <c r="L259" s="31" t="s">
        <v>1227</v>
      </c>
      <c r="M259" s="32" t="str">
        <f>IF(_xlfn.XLOOKUP(C259,'Raw Data_OS_22'!$C$5:$C$4516,'Raw Data_OS_22'!$G$5:$G$4516,"New_Claim/ Reopening")= "New_Claim/ Reopening","New_Claim/ Reopening","Old_Claim")</f>
        <v>Old_Claim</v>
      </c>
      <c r="N259" s="18" t="str">
        <f>IF(M259=$N$2,IF(J259=$N$1,"E1","D"),_xlfn.XLOOKUP(C259,'Raw Data_OS_22'!$C$5:$C$4516,'Raw Data_OS_22'!$O$5:$O$4516))</f>
        <v>B1</v>
      </c>
    </row>
    <row r="260" spans="3:14" x14ac:dyDescent="0.35">
      <c r="C260" s="26" t="s">
        <v>2788</v>
      </c>
      <c r="D260" s="14">
        <v>40259</v>
      </c>
      <c r="E260" s="14">
        <v>40577</v>
      </c>
      <c r="F260" s="27" t="s">
        <v>658</v>
      </c>
      <c r="G260" s="28">
        <v>50000</v>
      </c>
      <c r="H260" s="29">
        <v>150000</v>
      </c>
      <c r="I260" s="29">
        <v>1</v>
      </c>
      <c r="J260" s="30">
        <v>2010</v>
      </c>
      <c r="K260" s="30">
        <v>2011</v>
      </c>
      <c r="L260" s="31" t="s">
        <v>1225</v>
      </c>
      <c r="M260" s="32" t="str">
        <f>IF(_xlfn.XLOOKUP(C260,'Raw Data_OS_22'!$C$5:$C$4516,'Raw Data_OS_22'!$G$5:$G$4516,"New_Claim/ Reopening")= "New_Claim/ Reopening","New_Claim/ Reopening","Old_Claim")</f>
        <v>Old_Claim</v>
      </c>
      <c r="N260" s="18" t="str">
        <f>IF(M260=$N$2,IF(J260=$N$1,"E1","D"),_xlfn.XLOOKUP(C260,'Raw Data_OS_22'!$C$5:$C$4516,'Raw Data_OS_22'!$O$5:$O$4516))</f>
        <v>B1</v>
      </c>
    </row>
    <row r="261" spans="3:14" x14ac:dyDescent="0.35">
      <c r="C261" s="26" t="s">
        <v>3722</v>
      </c>
      <c r="D261" s="14">
        <v>43991</v>
      </c>
      <c r="E261" s="14">
        <v>44516</v>
      </c>
      <c r="F261" s="27" t="s">
        <v>4214</v>
      </c>
      <c r="G261" s="28">
        <v>0</v>
      </c>
      <c r="H261" s="29">
        <v>100000</v>
      </c>
      <c r="I261" s="29">
        <v>1</v>
      </c>
      <c r="J261" s="30">
        <v>2020</v>
      </c>
      <c r="K261" s="30">
        <v>2021</v>
      </c>
      <c r="L261" s="31" t="s">
        <v>33</v>
      </c>
      <c r="M261" s="32" t="str">
        <f>IF(_xlfn.XLOOKUP(C261,'Raw Data_OS_22'!$C$5:$C$4516,'Raw Data_OS_22'!$G$5:$G$4516,"New_Claim/ Reopening")= "New_Claim/ Reopening","New_Claim/ Reopening","Old_Claim")</f>
        <v>Old_Claim</v>
      </c>
      <c r="N261" s="18" t="str">
        <f>IF(M261=$N$2,IF(J261=$N$1,"E1","D"),_xlfn.XLOOKUP(C261,'Raw Data_OS_22'!$C$5:$C$4516,'Raw Data_OS_22'!$O$5:$O$4516))</f>
        <v>B1</v>
      </c>
    </row>
    <row r="262" spans="3:14" x14ac:dyDescent="0.35">
      <c r="C262" s="26" t="s">
        <v>5969</v>
      </c>
      <c r="D262" s="14">
        <v>44440</v>
      </c>
      <c r="E262" s="14">
        <v>44517</v>
      </c>
      <c r="F262" s="27" t="s">
        <v>658</v>
      </c>
      <c r="G262" s="28">
        <v>21774</v>
      </c>
      <c r="H262" s="29">
        <v>121774</v>
      </c>
      <c r="I262" s="29">
        <v>1</v>
      </c>
      <c r="J262" s="30">
        <v>2021</v>
      </c>
      <c r="K262" s="30">
        <v>2021</v>
      </c>
      <c r="L262" s="31" t="s">
        <v>3073</v>
      </c>
      <c r="M262" s="32" t="str">
        <f>IF(_xlfn.XLOOKUP(C262,'Raw Data_OS_22'!$C$5:$C$4516,'Raw Data_OS_22'!$G$5:$G$4516,"New_Claim/ Reopening")= "New_Claim/ Reopening","New_Claim/ Reopening","Old_Claim")</f>
        <v>Old_Claim</v>
      </c>
      <c r="N262" s="18" t="str">
        <f>IF(M262=$N$2,IF(J262=$N$1,"E1","D"),_xlfn.XLOOKUP(C262,'Raw Data_OS_22'!$C$5:$C$4516,'Raw Data_OS_22'!$O$5:$O$4516))</f>
        <v>B1</v>
      </c>
    </row>
    <row r="263" spans="3:14" x14ac:dyDescent="0.35">
      <c r="C263" s="26" t="s">
        <v>6426</v>
      </c>
      <c r="D263" s="14">
        <v>44659</v>
      </c>
      <c r="E263" s="14">
        <v>44662</v>
      </c>
      <c r="F263" s="27" t="s">
        <v>3910</v>
      </c>
      <c r="G263" s="28">
        <v>0</v>
      </c>
      <c r="H263" s="29">
        <v>100000</v>
      </c>
      <c r="I263" s="29">
        <v>1</v>
      </c>
      <c r="J263" s="30">
        <v>2022</v>
      </c>
      <c r="K263" s="30">
        <v>2022</v>
      </c>
      <c r="L263" s="31" t="s">
        <v>6406</v>
      </c>
      <c r="M263" s="32" t="str">
        <f>IF(_xlfn.XLOOKUP(C263,'Raw Data_OS_22'!$C$5:$C$4516,'Raw Data_OS_22'!$G$5:$G$4516,"New_Claim/ Reopening")= "New_Claim/ Reopening","New_Claim/ Reopening","Old_Claim")</f>
        <v>Old_Claim</v>
      </c>
      <c r="N263" s="18" t="str">
        <f>IF(M263=$N$2,IF(J263=$N$1,"E1","D"),_xlfn.XLOOKUP(C263,'Raw Data_OS_22'!$C$5:$C$4516,'Raw Data_OS_22'!$O$5:$O$4516))</f>
        <v>B2</v>
      </c>
    </row>
    <row r="264" spans="3:14" x14ac:dyDescent="0.35">
      <c r="C264" s="26" t="s">
        <v>6531</v>
      </c>
      <c r="D264" s="14">
        <v>44671</v>
      </c>
      <c r="E264" s="14">
        <v>44702</v>
      </c>
      <c r="F264" s="27" t="s">
        <v>3908</v>
      </c>
      <c r="G264" s="28">
        <v>21100</v>
      </c>
      <c r="H264" s="29">
        <v>121100</v>
      </c>
      <c r="I264" s="29">
        <v>1</v>
      </c>
      <c r="J264" s="30">
        <v>2022</v>
      </c>
      <c r="K264" s="30">
        <v>2022</v>
      </c>
      <c r="L264" s="31" t="s">
        <v>6406</v>
      </c>
      <c r="M264" s="32" t="str">
        <f>IF(_xlfn.XLOOKUP(C264,'Raw Data_OS_22'!$C$5:$C$4516,'Raw Data_OS_22'!$G$5:$G$4516,"New_Claim/ Reopening")= "New_Claim/ Reopening","New_Claim/ Reopening","Old_Claim")</f>
        <v>Old_Claim</v>
      </c>
      <c r="N264" s="18" t="str">
        <f>IF(M264=$N$2,IF(J264=$N$1,"E1","D"),_xlfn.XLOOKUP(C264,'Raw Data_OS_22'!$C$5:$C$4516,'Raw Data_OS_22'!$O$5:$O$4516))</f>
        <v>B1</v>
      </c>
    </row>
    <row r="265" spans="3:14" x14ac:dyDescent="0.35">
      <c r="C265" s="26" t="s">
        <v>6635</v>
      </c>
      <c r="D265" s="14">
        <v>44571</v>
      </c>
      <c r="E265" s="14">
        <v>44736</v>
      </c>
      <c r="F265" s="27" t="s">
        <v>658</v>
      </c>
      <c r="G265" s="28">
        <v>0</v>
      </c>
      <c r="H265" s="29">
        <v>100000</v>
      </c>
      <c r="I265" s="29">
        <v>1</v>
      </c>
      <c r="J265" s="30">
        <v>2022</v>
      </c>
      <c r="K265" s="30">
        <v>2022</v>
      </c>
      <c r="L265" s="31" t="s">
        <v>6021</v>
      </c>
      <c r="M265" s="32" t="str">
        <f>IF(_xlfn.XLOOKUP(C265,'Raw Data_OS_22'!$C$5:$C$4516,'Raw Data_OS_22'!$G$5:$G$4516,"New_Claim/ Reopening")= "New_Claim/ Reopening","New_Claim/ Reopening","Old_Claim")</f>
        <v>Old_Claim</v>
      </c>
      <c r="N265" s="18" t="str">
        <f>IF(M265=$N$2,IF(J265=$N$1,"E1","D"),_xlfn.XLOOKUP(C265,'Raw Data_OS_22'!$C$5:$C$4516,'Raw Data_OS_22'!$O$5:$O$4516))</f>
        <v>B1</v>
      </c>
    </row>
    <row r="266" spans="3:14" x14ac:dyDescent="0.35">
      <c r="C266" s="26" t="s">
        <v>6706</v>
      </c>
      <c r="D266" s="14">
        <v>44767</v>
      </c>
      <c r="E266" s="14">
        <v>44768</v>
      </c>
      <c r="F266" s="27" t="s">
        <v>3910</v>
      </c>
      <c r="G266" s="28">
        <v>0</v>
      </c>
      <c r="H266" s="29">
        <v>100000</v>
      </c>
      <c r="I266" s="29">
        <v>1</v>
      </c>
      <c r="J266" s="30">
        <v>2022</v>
      </c>
      <c r="K266" s="30">
        <v>2022</v>
      </c>
      <c r="L266" s="31" t="s">
        <v>6643</v>
      </c>
      <c r="M266" s="32" t="str">
        <f>IF(_xlfn.XLOOKUP(C266,'Raw Data_OS_22'!$C$5:$C$4516,'Raw Data_OS_22'!$G$5:$G$4516,"New_Claim/ Reopening")= "New_Claim/ Reopening","New_Claim/ Reopening","Old_Claim")</f>
        <v>Old_Claim</v>
      </c>
      <c r="N266" s="18" t="str">
        <f>IF(M266=$N$2,IF(J266=$N$1,"E1","D"),_xlfn.XLOOKUP(C266,'Raw Data_OS_22'!$C$5:$C$4516,'Raw Data_OS_22'!$O$5:$O$4516))</f>
        <v>B1</v>
      </c>
    </row>
    <row r="267" spans="3:14" x14ac:dyDescent="0.35">
      <c r="C267" s="26" t="s">
        <v>6714</v>
      </c>
      <c r="D267" s="14">
        <v>44750</v>
      </c>
      <c r="E267" s="14">
        <v>44769</v>
      </c>
      <c r="F267" s="27" t="s">
        <v>3910</v>
      </c>
      <c r="G267" s="28">
        <v>0</v>
      </c>
      <c r="H267" s="29">
        <v>100000</v>
      </c>
      <c r="I267" s="29">
        <v>1</v>
      </c>
      <c r="J267" s="30">
        <v>2022</v>
      </c>
      <c r="K267" s="30">
        <v>2022</v>
      </c>
      <c r="L267" s="31" t="s">
        <v>6643</v>
      </c>
      <c r="M267" s="32" t="str">
        <f>IF(_xlfn.XLOOKUP(C267,'Raw Data_OS_22'!$C$5:$C$4516,'Raw Data_OS_22'!$G$5:$G$4516,"New_Claim/ Reopening")= "New_Claim/ Reopening","New_Claim/ Reopening","Old_Claim")</f>
        <v>Old_Claim</v>
      </c>
      <c r="N267" s="18" t="str">
        <f>IF(M267=$N$2,IF(J267=$N$1,"E1","D"),_xlfn.XLOOKUP(C267,'Raw Data_OS_22'!$C$5:$C$4516,'Raw Data_OS_22'!$O$5:$O$4516))</f>
        <v>B1</v>
      </c>
    </row>
    <row r="268" spans="3:14" x14ac:dyDescent="0.35">
      <c r="C268" s="26" t="s">
        <v>6897</v>
      </c>
      <c r="D268" s="14">
        <v>44836</v>
      </c>
      <c r="E268" s="14">
        <v>44870</v>
      </c>
      <c r="F268" s="27" t="s">
        <v>3910</v>
      </c>
      <c r="G268" s="28">
        <v>0</v>
      </c>
      <c r="H268" s="29">
        <v>100000</v>
      </c>
      <c r="I268" s="29">
        <v>1</v>
      </c>
      <c r="J268" s="30">
        <v>2022</v>
      </c>
      <c r="K268" s="30">
        <v>2022</v>
      </c>
      <c r="L268" s="31" t="s">
        <v>6825</v>
      </c>
      <c r="M268" s="32" t="str">
        <f>IF(_xlfn.XLOOKUP(C268,'Raw Data_OS_22'!$C$5:$C$4516,'Raw Data_OS_22'!$G$5:$G$4516,"New_Claim/ Reopening")= "New_Claim/ Reopening","New_Claim/ Reopening","Old_Claim")</f>
        <v>Old_Claim</v>
      </c>
      <c r="N268" s="18" t="str">
        <f>IF(M268=$N$2,IF(J268=$N$1,"E1","D"),_xlfn.XLOOKUP(C268,'Raw Data_OS_22'!$C$5:$C$4516,'Raw Data_OS_22'!$O$5:$O$4516))</f>
        <v>B2</v>
      </c>
    </row>
    <row r="269" spans="3:14" x14ac:dyDescent="0.35">
      <c r="C269" s="26" t="s">
        <v>6923</v>
      </c>
      <c r="D269" s="14">
        <v>44888</v>
      </c>
      <c r="E269" s="14">
        <v>44890</v>
      </c>
      <c r="F269" s="27" t="s">
        <v>3910</v>
      </c>
      <c r="G269" s="28">
        <v>0</v>
      </c>
      <c r="H269" s="29">
        <v>100000</v>
      </c>
      <c r="I269" s="29">
        <v>1</v>
      </c>
      <c r="J269" s="30">
        <v>2022</v>
      </c>
      <c r="K269" s="30">
        <v>2022</v>
      </c>
      <c r="L269" s="31" t="s">
        <v>6825</v>
      </c>
      <c r="M269" s="32" t="str">
        <f>IF(_xlfn.XLOOKUP(C269,'Raw Data_OS_22'!$C$5:$C$4516,'Raw Data_OS_22'!$G$5:$G$4516,"New_Claim/ Reopening")= "New_Claim/ Reopening","New_Claim/ Reopening","Old_Claim")</f>
        <v>Old_Claim</v>
      </c>
      <c r="N269" s="18" t="str">
        <f>IF(M269=$N$2,IF(J269=$N$1,"E1","D"),_xlfn.XLOOKUP(C269,'Raw Data_OS_22'!$C$5:$C$4516,'Raw Data_OS_22'!$O$5:$O$4516))</f>
        <v>B2</v>
      </c>
    </row>
    <row r="270" spans="3:14" x14ac:dyDescent="0.35">
      <c r="C270" s="26" t="s">
        <v>6958</v>
      </c>
      <c r="D270" s="14">
        <v>44912</v>
      </c>
      <c r="E270" s="14">
        <v>44914</v>
      </c>
      <c r="F270" s="27" t="s">
        <v>3910</v>
      </c>
      <c r="G270" s="28">
        <v>0</v>
      </c>
      <c r="H270" s="29">
        <v>100000</v>
      </c>
      <c r="I270" s="29">
        <v>1</v>
      </c>
      <c r="J270" s="30">
        <v>2022</v>
      </c>
      <c r="K270" s="30">
        <v>2022</v>
      </c>
      <c r="L270" s="31" t="s">
        <v>6825</v>
      </c>
      <c r="M270" s="32" t="str">
        <f>IF(_xlfn.XLOOKUP(C270,'Raw Data_OS_22'!$C$5:$C$4516,'Raw Data_OS_22'!$G$5:$G$4516,"New_Claim/ Reopening")= "New_Claim/ Reopening","New_Claim/ Reopening","Old_Claim")</f>
        <v>Old_Claim</v>
      </c>
      <c r="N270" s="18" t="str">
        <f>IF(M270=$N$2,IF(J270=$N$1,"E1","D"),_xlfn.XLOOKUP(C270,'Raw Data_OS_22'!$C$5:$C$4516,'Raw Data_OS_22'!$O$5:$O$4516))</f>
        <v>B1</v>
      </c>
    </row>
    <row r="271" spans="3:14" x14ac:dyDescent="0.35">
      <c r="C271" s="26" t="s">
        <v>7195</v>
      </c>
      <c r="D271" s="14">
        <v>44921</v>
      </c>
      <c r="E271" s="14">
        <v>44930</v>
      </c>
      <c r="F271" s="27" t="s">
        <v>3910</v>
      </c>
      <c r="G271" s="28">
        <v>0</v>
      </c>
      <c r="H271" s="29">
        <v>100000</v>
      </c>
      <c r="I271" s="29">
        <v>1</v>
      </c>
      <c r="J271" s="30">
        <v>2022</v>
      </c>
      <c r="K271" s="30">
        <v>2023</v>
      </c>
      <c r="L271" s="31" t="s">
        <v>6825</v>
      </c>
      <c r="M271" s="32" t="str">
        <f>IF(_xlfn.XLOOKUP(C271,'Raw Data_OS_22'!$C$5:$C$4516,'Raw Data_OS_22'!$G$5:$G$4516,"New_Claim/ Reopening")= "New_Claim/ Reopening","New_Claim/ Reopening","Old_Claim")</f>
        <v>New_Claim/ Reopening</v>
      </c>
      <c r="N271" s="18" t="str">
        <f>IF(M271=$N$2,IF(J271=$N$1,"E1","D"),_xlfn.XLOOKUP(C271,'Raw Data_OS_22'!$C$5:$C$4516,'Raw Data_OS_22'!$O$5:$O$4516))</f>
        <v>D</v>
      </c>
    </row>
    <row r="272" spans="3:14" x14ac:dyDescent="0.35">
      <c r="C272" s="26" t="s">
        <v>7196</v>
      </c>
      <c r="D272" s="14">
        <v>44912</v>
      </c>
      <c r="E272" s="14">
        <v>44917</v>
      </c>
      <c r="F272" s="27" t="s">
        <v>3908</v>
      </c>
      <c r="G272" s="28">
        <v>0</v>
      </c>
      <c r="H272" s="29">
        <v>100000</v>
      </c>
      <c r="I272" s="29">
        <v>1</v>
      </c>
      <c r="J272" s="30">
        <v>2022</v>
      </c>
      <c r="K272" s="30">
        <v>2022</v>
      </c>
      <c r="L272" s="31" t="s">
        <v>6825</v>
      </c>
      <c r="M272" s="32" t="str">
        <f>IF(_xlfn.XLOOKUP(C272,'Raw Data_OS_22'!$C$5:$C$4516,'Raw Data_OS_22'!$G$5:$G$4516,"New_Claim/ Reopening")= "New_Claim/ Reopening","New_Claim/ Reopening","Old_Claim")</f>
        <v>New_Claim/ Reopening</v>
      </c>
      <c r="N272" s="18" t="str">
        <f>IF(M272=$N$2,IF(J272=$N$1,"E1","D"),_xlfn.XLOOKUP(C272,'Raw Data_OS_22'!$C$5:$C$4516,'Raw Data_OS_22'!$O$5:$O$4516))</f>
        <v>D</v>
      </c>
    </row>
    <row r="273" spans="3:14" x14ac:dyDescent="0.35">
      <c r="C273" s="26" t="s">
        <v>67</v>
      </c>
      <c r="D273" s="14">
        <v>43924</v>
      </c>
      <c r="E273" s="14">
        <v>43928</v>
      </c>
      <c r="F273" s="27" t="s">
        <v>3910</v>
      </c>
      <c r="G273" s="28">
        <v>0</v>
      </c>
      <c r="H273" s="29">
        <v>99520</v>
      </c>
      <c r="I273" s="29">
        <v>1</v>
      </c>
      <c r="J273" s="30">
        <v>2020</v>
      </c>
      <c r="K273" s="30">
        <v>2020</v>
      </c>
      <c r="L273" s="31" t="s">
        <v>33</v>
      </c>
      <c r="M273" s="32" t="str">
        <f>IF(_xlfn.XLOOKUP(C273,'Raw Data_OS_22'!$C$5:$C$4516,'Raw Data_OS_22'!$G$5:$G$4516,"New_Claim/ Reopening")= "New_Claim/ Reopening","New_Claim/ Reopening","Old_Claim")</f>
        <v>Old_Claim</v>
      </c>
      <c r="N273" s="18" t="str">
        <f>IF(M273=$N$2,IF(J273=$N$1,"E1","D"),_xlfn.XLOOKUP(C273,'Raw Data_OS_22'!$C$5:$C$4516,'Raw Data_OS_22'!$O$5:$O$4516))</f>
        <v>B1</v>
      </c>
    </row>
    <row r="274" spans="3:14" x14ac:dyDescent="0.35">
      <c r="C274" s="26" t="s">
        <v>6244</v>
      </c>
      <c r="D274" s="14">
        <v>44614</v>
      </c>
      <c r="E274" s="14">
        <v>44615</v>
      </c>
      <c r="F274" s="27" t="s">
        <v>3910</v>
      </c>
      <c r="G274" s="28">
        <v>0</v>
      </c>
      <c r="H274" s="29">
        <v>97029.411760000003</v>
      </c>
      <c r="I274" s="29">
        <v>1</v>
      </c>
      <c r="J274" s="30">
        <v>2022</v>
      </c>
      <c r="K274" s="30">
        <v>2022</v>
      </c>
      <c r="L274" s="31" t="s">
        <v>6021</v>
      </c>
      <c r="M274" s="32" t="str">
        <f>IF(_xlfn.XLOOKUP(C274,'Raw Data_OS_22'!$C$5:$C$4516,'Raw Data_OS_22'!$G$5:$G$4516,"New_Claim/ Reopening")= "New_Claim/ Reopening","New_Claim/ Reopening","Old_Claim")</f>
        <v>Old_Claim</v>
      </c>
      <c r="N274" s="18" t="str">
        <f>IF(M274=$N$2,IF(J274=$N$1,"E1","D"),_xlfn.XLOOKUP(C274,'Raw Data_OS_22'!$C$5:$C$4516,'Raw Data_OS_22'!$O$5:$O$4516))</f>
        <v>B2</v>
      </c>
    </row>
    <row r="275" spans="3:14" x14ac:dyDescent="0.35">
      <c r="C275" s="26" t="s">
        <v>17</v>
      </c>
      <c r="D275" s="14">
        <v>44187</v>
      </c>
      <c r="E275" s="14">
        <v>44187</v>
      </c>
      <c r="F275" s="27" t="s">
        <v>3910</v>
      </c>
      <c r="G275" s="28">
        <v>0</v>
      </c>
      <c r="H275" s="29">
        <v>95220</v>
      </c>
      <c r="I275" s="29">
        <v>1</v>
      </c>
      <c r="J275" s="30">
        <v>2020</v>
      </c>
      <c r="K275" s="30">
        <v>2020</v>
      </c>
      <c r="L275" s="31" t="s">
        <v>11</v>
      </c>
      <c r="M275" s="32" t="str">
        <f>IF(_xlfn.XLOOKUP(C275,'Raw Data_OS_22'!$C$5:$C$4516,'Raw Data_OS_22'!$G$5:$G$4516,"New_Claim/ Reopening")= "New_Claim/ Reopening","New_Claim/ Reopening","Old_Claim")</f>
        <v>Old_Claim</v>
      </c>
      <c r="N275" s="18" t="str">
        <f>IF(M275=$N$2,IF(J275=$N$1,"E1","D"),_xlfn.XLOOKUP(C275,'Raw Data_OS_22'!$C$5:$C$4516,'Raw Data_OS_22'!$O$5:$O$4516))</f>
        <v>B1</v>
      </c>
    </row>
    <row r="276" spans="3:14" x14ac:dyDescent="0.35">
      <c r="C276" s="26" t="s">
        <v>99</v>
      </c>
      <c r="D276" s="14">
        <v>44186</v>
      </c>
      <c r="E276" s="14">
        <v>44186</v>
      </c>
      <c r="F276" s="27" t="s">
        <v>3910</v>
      </c>
      <c r="G276" s="28">
        <v>-47500</v>
      </c>
      <c r="H276" s="29">
        <v>47500</v>
      </c>
      <c r="I276" s="29">
        <v>1</v>
      </c>
      <c r="J276" s="30">
        <v>2020</v>
      </c>
      <c r="K276" s="30">
        <v>2020</v>
      </c>
      <c r="L276" s="31" t="s">
        <v>11</v>
      </c>
      <c r="M276" s="32" t="str">
        <f>IF(_xlfn.XLOOKUP(C276,'Raw Data_OS_22'!$C$5:$C$4516,'Raw Data_OS_22'!$G$5:$G$4516,"New_Claim/ Reopening")= "New_Claim/ Reopening","New_Claim/ Reopening","Old_Claim")</f>
        <v>Old_Claim</v>
      </c>
      <c r="N276" s="18" t="str">
        <f>IF(M276=$N$2,IF(J276=$N$1,"E1","D"),_xlfn.XLOOKUP(C276,'Raw Data_OS_22'!$C$5:$C$4516,'Raw Data_OS_22'!$O$5:$O$4516))</f>
        <v>B1</v>
      </c>
    </row>
    <row r="277" spans="3:14" x14ac:dyDescent="0.35">
      <c r="C277" s="26" t="s">
        <v>6555</v>
      </c>
      <c r="D277" s="14">
        <v>44705</v>
      </c>
      <c r="E277" s="14">
        <v>44705</v>
      </c>
      <c r="F277" s="27" t="s">
        <v>658</v>
      </c>
      <c r="G277" s="28">
        <v>0</v>
      </c>
      <c r="H277" s="29">
        <v>94907</v>
      </c>
      <c r="I277" s="29">
        <v>1</v>
      </c>
      <c r="J277" s="30">
        <v>2022</v>
      </c>
      <c r="K277" s="30">
        <v>2022</v>
      </c>
      <c r="L277" s="31" t="s">
        <v>6406</v>
      </c>
      <c r="M277" s="32" t="str">
        <f>IF(_xlfn.XLOOKUP(C277,'Raw Data_OS_22'!$C$5:$C$4516,'Raw Data_OS_22'!$G$5:$G$4516,"New_Claim/ Reopening")= "New_Claim/ Reopening","New_Claim/ Reopening","Old_Claim")</f>
        <v>Old_Claim</v>
      </c>
      <c r="N277" s="18" t="str">
        <f>IF(M277=$N$2,IF(J277=$N$1,"E1","D"),_xlfn.XLOOKUP(C277,'Raw Data_OS_22'!$C$5:$C$4516,'Raw Data_OS_22'!$O$5:$O$4516))</f>
        <v>B2</v>
      </c>
    </row>
    <row r="278" spans="3:14" x14ac:dyDescent="0.35">
      <c r="C278" s="26" t="s">
        <v>276</v>
      </c>
      <c r="D278" s="14">
        <v>44031</v>
      </c>
      <c r="E278" s="14">
        <v>44031</v>
      </c>
      <c r="F278" s="27" t="s">
        <v>3910</v>
      </c>
      <c r="G278" s="28">
        <v>6810</v>
      </c>
      <c r="H278" s="29">
        <v>100000</v>
      </c>
      <c r="I278" s="29">
        <v>1</v>
      </c>
      <c r="J278" s="30">
        <v>2020</v>
      </c>
      <c r="K278" s="30">
        <v>2020</v>
      </c>
      <c r="L278" s="31" t="s">
        <v>35</v>
      </c>
      <c r="M278" s="32" t="str">
        <f>IF(_xlfn.XLOOKUP(C278,'Raw Data_OS_22'!$C$5:$C$4516,'Raw Data_OS_22'!$G$5:$G$4516,"New_Claim/ Reopening")= "New_Claim/ Reopening","New_Claim/ Reopening","Old_Claim")</f>
        <v>Old_Claim</v>
      </c>
      <c r="N278" s="18" t="str">
        <f>IF(M278=$N$2,IF(J278=$N$1,"E1","D"),_xlfn.XLOOKUP(C278,'Raw Data_OS_22'!$C$5:$C$4516,'Raw Data_OS_22'!$O$5:$O$4516))</f>
        <v>B1</v>
      </c>
    </row>
    <row r="279" spans="3:14" x14ac:dyDescent="0.35">
      <c r="C279" s="26" t="s">
        <v>1472</v>
      </c>
      <c r="D279" s="14">
        <v>44176</v>
      </c>
      <c r="E279" s="14">
        <v>44176</v>
      </c>
      <c r="F279" s="27" t="s">
        <v>3908</v>
      </c>
      <c r="G279" s="28">
        <v>7000</v>
      </c>
      <c r="H279" s="29">
        <v>100000</v>
      </c>
      <c r="I279" s="29">
        <v>1</v>
      </c>
      <c r="J279" s="30">
        <v>2020</v>
      </c>
      <c r="K279" s="30">
        <v>2020</v>
      </c>
      <c r="L279" s="31" t="s">
        <v>11</v>
      </c>
      <c r="M279" s="32" t="str">
        <f>IF(_xlfn.XLOOKUP(C279,'Raw Data_OS_22'!$C$5:$C$4516,'Raw Data_OS_22'!$G$5:$G$4516,"New_Claim/ Reopening")= "New_Claim/ Reopening","New_Claim/ Reopening","Old_Claim")</f>
        <v>Old_Claim</v>
      </c>
      <c r="N279" s="18" t="str">
        <f>IF(M279=$N$2,IF(J279=$N$1,"E1","D"),_xlfn.XLOOKUP(C279,'Raw Data_OS_22'!$C$5:$C$4516,'Raw Data_OS_22'!$O$5:$O$4516))</f>
        <v>B1</v>
      </c>
    </row>
    <row r="280" spans="3:14" x14ac:dyDescent="0.35">
      <c r="C280" s="26" t="s">
        <v>6803</v>
      </c>
      <c r="D280" s="14">
        <v>44818</v>
      </c>
      <c r="E280" s="14">
        <v>44823</v>
      </c>
      <c r="F280" s="27" t="s">
        <v>3910</v>
      </c>
      <c r="G280" s="28">
        <v>7000</v>
      </c>
      <c r="H280" s="29">
        <v>100000</v>
      </c>
      <c r="I280" s="29">
        <v>1</v>
      </c>
      <c r="J280" s="30">
        <v>2022</v>
      </c>
      <c r="K280" s="30">
        <v>2022</v>
      </c>
      <c r="L280" s="31" t="s">
        <v>6643</v>
      </c>
      <c r="M280" s="32" t="str">
        <f>IF(_xlfn.XLOOKUP(C280,'Raw Data_OS_22'!$C$5:$C$4516,'Raw Data_OS_22'!$G$5:$G$4516,"New_Claim/ Reopening")= "New_Claim/ Reopening","New_Claim/ Reopening","Old_Claim")</f>
        <v>Old_Claim</v>
      </c>
      <c r="N280" s="18" t="str">
        <f>IF(M280=$N$2,IF(J280=$N$1,"E1","D"),_xlfn.XLOOKUP(C280,'Raw Data_OS_22'!$C$5:$C$4516,'Raw Data_OS_22'!$O$5:$O$4516))</f>
        <v>B2</v>
      </c>
    </row>
    <row r="281" spans="3:14" x14ac:dyDescent="0.35">
      <c r="C281" s="26" t="s">
        <v>3889</v>
      </c>
      <c r="D281" s="14">
        <v>44087</v>
      </c>
      <c r="E281" s="14">
        <v>44087</v>
      </c>
      <c r="F281" s="27" t="s">
        <v>3910</v>
      </c>
      <c r="G281" s="28">
        <v>0</v>
      </c>
      <c r="H281" s="29">
        <v>92860</v>
      </c>
      <c r="I281" s="29">
        <v>1</v>
      </c>
      <c r="J281" s="30">
        <v>2020</v>
      </c>
      <c r="K281" s="30">
        <v>2020</v>
      </c>
      <c r="L281" s="31" t="s">
        <v>35</v>
      </c>
      <c r="M281" s="32" t="str">
        <f>IF(_xlfn.XLOOKUP(C281,'Raw Data_OS_22'!$C$5:$C$4516,'Raw Data_OS_22'!$G$5:$G$4516,"New_Claim/ Reopening")= "New_Claim/ Reopening","New_Claim/ Reopening","Old_Claim")</f>
        <v>Old_Claim</v>
      </c>
      <c r="N281" s="18" t="str">
        <f>IF(M281=$N$2,IF(J281=$N$1,"E1","D"),_xlfn.XLOOKUP(C281,'Raw Data_OS_22'!$C$5:$C$4516,'Raw Data_OS_22'!$O$5:$O$4516))</f>
        <v>A</v>
      </c>
    </row>
    <row r="282" spans="3:14" x14ac:dyDescent="0.35">
      <c r="C282" s="26" t="s">
        <v>446</v>
      </c>
      <c r="D282" s="14">
        <v>44155</v>
      </c>
      <c r="E282" s="14">
        <v>44155</v>
      </c>
      <c r="F282" s="27" t="s">
        <v>3910</v>
      </c>
      <c r="G282" s="28">
        <v>407284</v>
      </c>
      <c r="H282" s="29">
        <v>500000</v>
      </c>
      <c r="I282" s="29">
        <v>1</v>
      </c>
      <c r="J282" s="30">
        <v>2020</v>
      </c>
      <c r="K282" s="30">
        <v>2020</v>
      </c>
      <c r="L282" s="31" t="s">
        <v>11</v>
      </c>
      <c r="M282" s="32" t="str">
        <f>IF(_xlfn.XLOOKUP(C282,'Raw Data_OS_22'!$C$5:$C$4516,'Raw Data_OS_22'!$G$5:$G$4516,"New_Claim/ Reopening")= "New_Claim/ Reopening","New_Claim/ Reopening","Old_Claim")</f>
        <v>Old_Claim</v>
      </c>
      <c r="N282" s="18" t="str">
        <f>IF(M282=$N$2,IF(J282=$N$1,"E1","D"),_xlfn.XLOOKUP(C282,'Raw Data_OS_22'!$C$5:$C$4516,'Raw Data_OS_22'!$O$5:$O$4516))</f>
        <v>B2</v>
      </c>
    </row>
    <row r="283" spans="3:14" x14ac:dyDescent="0.35">
      <c r="C283" s="26" t="s">
        <v>6751</v>
      </c>
      <c r="D283" s="14">
        <v>44795</v>
      </c>
      <c r="E283" s="14">
        <v>44796</v>
      </c>
      <c r="F283" s="27" t="s">
        <v>3910</v>
      </c>
      <c r="G283" s="28">
        <v>7500</v>
      </c>
      <c r="H283" s="29">
        <v>100000</v>
      </c>
      <c r="I283" s="29">
        <v>1</v>
      </c>
      <c r="J283" s="30">
        <v>2022</v>
      </c>
      <c r="K283" s="30">
        <v>2022</v>
      </c>
      <c r="L283" s="31" t="s">
        <v>6643</v>
      </c>
      <c r="M283" s="32" t="str">
        <f>IF(_xlfn.XLOOKUP(C283,'Raw Data_OS_22'!$C$5:$C$4516,'Raw Data_OS_22'!$G$5:$G$4516,"New_Claim/ Reopening")= "New_Claim/ Reopening","New_Claim/ Reopening","Old_Claim")</f>
        <v>Old_Claim</v>
      </c>
      <c r="N283" s="18" t="str">
        <f>IF(M283=$N$2,IF(J283=$N$1,"E1","D"),_xlfn.XLOOKUP(C283,'Raw Data_OS_22'!$C$5:$C$4516,'Raw Data_OS_22'!$O$5:$O$4516))</f>
        <v>B2</v>
      </c>
    </row>
    <row r="284" spans="3:14" x14ac:dyDescent="0.35">
      <c r="C284" s="26" t="s">
        <v>393</v>
      </c>
      <c r="D284" s="14">
        <v>44119</v>
      </c>
      <c r="E284" s="14">
        <v>44119</v>
      </c>
      <c r="F284" s="27" t="s">
        <v>3908</v>
      </c>
      <c r="G284" s="28">
        <v>6270</v>
      </c>
      <c r="H284" s="29">
        <v>98400</v>
      </c>
      <c r="I284" s="29">
        <v>1</v>
      </c>
      <c r="J284" s="30">
        <v>2020</v>
      </c>
      <c r="K284" s="30">
        <v>2020</v>
      </c>
      <c r="L284" s="31" t="s">
        <v>11</v>
      </c>
      <c r="M284" s="32" t="str">
        <f>IF(_xlfn.XLOOKUP(C284,'Raw Data_OS_22'!$C$5:$C$4516,'Raw Data_OS_22'!$G$5:$G$4516,"New_Claim/ Reopening")= "New_Claim/ Reopening","New_Claim/ Reopening","Old_Claim")</f>
        <v>Old_Claim</v>
      </c>
      <c r="N284" s="18" t="str">
        <f>IF(M284=$N$2,IF(J284=$N$1,"E1","D"),_xlfn.XLOOKUP(C284,'Raw Data_OS_22'!$C$5:$C$4516,'Raw Data_OS_22'!$O$5:$O$4516))</f>
        <v>B1</v>
      </c>
    </row>
    <row r="285" spans="3:14" x14ac:dyDescent="0.35">
      <c r="C285" s="26" t="s">
        <v>6940</v>
      </c>
      <c r="D285" s="14">
        <v>44558</v>
      </c>
      <c r="E285" s="14">
        <v>44894</v>
      </c>
      <c r="F285" s="27" t="s">
        <v>4244</v>
      </c>
      <c r="G285" s="28">
        <v>0</v>
      </c>
      <c r="H285" s="29">
        <v>91218</v>
      </c>
      <c r="I285" s="29">
        <v>1</v>
      </c>
      <c r="J285" s="30">
        <v>2021</v>
      </c>
      <c r="K285" s="30">
        <v>2022</v>
      </c>
      <c r="L285" s="31" t="s">
        <v>3138</v>
      </c>
      <c r="M285" s="32" t="str">
        <f>IF(_xlfn.XLOOKUP(C285,'Raw Data_OS_22'!$C$5:$C$4516,'Raw Data_OS_22'!$G$5:$G$4516,"New_Claim/ Reopening")= "New_Claim/ Reopening","New_Claim/ Reopening","Old_Claim")</f>
        <v>Old_Claim</v>
      </c>
      <c r="N285" s="18" t="str">
        <f>IF(M285=$N$2,IF(J285=$N$1,"E1","D"),_xlfn.XLOOKUP(C285,'Raw Data_OS_22'!$C$5:$C$4516,'Raw Data_OS_22'!$O$5:$O$4516))</f>
        <v>B2</v>
      </c>
    </row>
    <row r="286" spans="3:14" x14ac:dyDescent="0.35">
      <c r="C286" s="26" t="s">
        <v>6348</v>
      </c>
      <c r="D286" s="14">
        <v>44627</v>
      </c>
      <c r="E286" s="14">
        <v>44643</v>
      </c>
      <c r="F286" s="27" t="s">
        <v>3910</v>
      </c>
      <c r="G286" s="28">
        <v>9000</v>
      </c>
      <c r="H286" s="29">
        <v>100000</v>
      </c>
      <c r="I286" s="29">
        <v>1</v>
      </c>
      <c r="J286" s="30">
        <v>2022</v>
      </c>
      <c r="K286" s="30">
        <v>2022</v>
      </c>
      <c r="L286" s="31" t="s">
        <v>6021</v>
      </c>
      <c r="M286" s="32" t="str">
        <f>IF(_xlfn.XLOOKUP(C286,'Raw Data_OS_22'!$C$5:$C$4516,'Raw Data_OS_22'!$G$5:$G$4516,"New_Claim/ Reopening")= "New_Claim/ Reopening","New_Claim/ Reopening","Old_Claim")</f>
        <v>Old_Claim</v>
      </c>
      <c r="N286" s="18" t="str">
        <f>IF(M286=$N$2,IF(J286=$N$1,"E1","D"),_xlfn.XLOOKUP(C286,'Raw Data_OS_22'!$C$5:$C$4516,'Raw Data_OS_22'!$O$5:$O$4516))</f>
        <v>B1</v>
      </c>
    </row>
    <row r="287" spans="3:14" x14ac:dyDescent="0.35">
      <c r="C287" s="26" t="s">
        <v>1659</v>
      </c>
      <c r="D287" s="14">
        <v>40506</v>
      </c>
      <c r="E287" s="14">
        <v>41628</v>
      </c>
      <c r="F287" s="27" t="s">
        <v>658</v>
      </c>
      <c r="G287" s="28">
        <v>0</v>
      </c>
      <c r="H287" s="29">
        <v>90874</v>
      </c>
      <c r="I287" s="29">
        <v>1</v>
      </c>
      <c r="J287" s="30">
        <v>2010</v>
      </c>
      <c r="K287" s="30">
        <v>2013</v>
      </c>
      <c r="L287" s="31" t="s">
        <v>1560</v>
      </c>
      <c r="M287" s="32" t="str">
        <f>IF(_xlfn.XLOOKUP(C287,'Raw Data_OS_22'!$C$5:$C$4516,'Raw Data_OS_22'!$G$5:$G$4516,"New_Claim/ Reopening")= "New_Claim/ Reopening","New_Claim/ Reopening","Old_Claim")</f>
        <v>Old_Claim</v>
      </c>
      <c r="N287" s="18" t="str">
        <f>IF(M287=$N$2,IF(J287=$N$1,"E1","D"),_xlfn.XLOOKUP(C287,'Raw Data_OS_22'!$C$5:$C$4516,'Raw Data_OS_22'!$O$5:$O$4516))</f>
        <v>B1</v>
      </c>
    </row>
    <row r="288" spans="3:14" x14ac:dyDescent="0.35">
      <c r="C288" s="26" t="s">
        <v>6691</v>
      </c>
      <c r="D288" s="14">
        <v>44760</v>
      </c>
      <c r="E288" s="14">
        <v>44764</v>
      </c>
      <c r="F288" s="27" t="s">
        <v>3910</v>
      </c>
      <c r="G288" s="28">
        <v>7000</v>
      </c>
      <c r="H288" s="29">
        <v>97617.647060000003</v>
      </c>
      <c r="I288" s="29">
        <v>1</v>
      </c>
      <c r="J288" s="30">
        <v>2022</v>
      </c>
      <c r="K288" s="30">
        <v>2022</v>
      </c>
      <c r="L288" s="31" t="s">
        <v>6643</v>
      </c>
      <c r="M288" s="32" t="str">
        <f>IF(_xlfn.XLOOKUP(C288,'Raw Data_OS_22'!$C$5:$C$4516,'Raw Data_OS_22'!$G$5:$G$4516,"New_Claim/ Reopening")= "New_Claim/ Reopening","New_Claim/ Reopening","Old_Claim")</f>
        <v>Old_Claim</v>
      </c>
      <c r="N288" s="18" t="str">
        <f>IF(M288=$N$2,IF(J288=$N$1,"E1","D"),_xlfn.XLOOKUP(C288,'Raw Data_OS_22'!$C$5:$C$4516,'Raw Data_OS_22'!$O$5:$O$4516))</f>
        <v>B2</v>
      </c>
    </row>
    <row r="289" spans="3:14" x14ac:dyDescent="0.35">
      <c r="C289" s="26" t="s">
        <v>540</v>
      </c>
      <c r="D289" s="14">
        <v>43893</v>
      </c>
      <c r="E289" s="14">
        <v>43893</v>
      </c>
      <c r="F289" s="27" t="s">
        <v>3908</v>
      </c>
      <c r="G289" s="28">
        <v>0</v>
      </c>
      <c r="H289" s="29">
        <v>90000</v>
      </c>
      <c r="I289" s="29">
        <v>1</v>
      </c>
      <c r="J289" s="30">
        <v>2020</v>
      </c>
      <c r="K289" s="30">
        <v>2020</v>
      </c>
      <c r="L289" s="31" t="s">
        <v>28</v>
      </c>
      <c r="M289" s="32" t="str">
        <f>IF(_xlfn.XLOOKUP(C289,'Raw Data_OS_22'!$C$5:$C$4516,'Raw Data_OS_22'!$G$5:$G$4516,"New_Claim/ Reopening")= "New_Claim/ Reopening","New_Claim/ Reopening","Old_Claim")</f>
        <v>Old_Claim</v>
      </c>
      <c r="N289" s="18" t="str">
        <f>IF(M289=$N$2,IF(J289=$N$1,"E1","D"),_xlfn.XLOOKUP(C289,'Raw Data_OS_22'!$C$5:$C$4516,'Raw Data_OS_22'!$O$5:$O$4516))</f>
        <v>B1</v>
      </c>
    </row>
    <row r="290" spans="3:14" x14ac:dyDescent="0.35">
      <c r="C290" s="26" t="s">
        <v>1073</v>
      </c>
      <c r="D290" s="14">
        <v>44133</v>
      </c>
      <c r="E290" s="14">
        <v>44133</v>
      </c>
      <c r="F290" s="27" t="s">
        <v>3908</v>
      </c>
      <c r="G290" s="28">
        <v>0</v>
      </c>
      <c r="H290" s="29">
        <v>90000</v>
      </c>
      <c r="I290" s="29">
        <v>1</v>
      </c>
      <c r="J290" s="30">
        <v>2020</v>
      </c>
      <c r="K290" s="30">
        <v>2020</v>
      </c>
      <c r="L290" s="31" t="s">
        <v>11</v>
      </c>
      <c r="M290" s="32" t="str">
        <f>IF(_xlfn.XLOOKUP(C290,'Raw Data_OS_22'!$C$5:$C$4516,'Raw Data_OS_22'!$G$5:$G$4516,"New_Claim/ Reopening")= "New_Claim/ Reopening","New_Claim/ Reopening","Old_Claim")</f>
        <v>Old_Claim</v>
      </c>
      <c r="N290" s="18" t="str">
        <f>IF(M290=$N$2,IF(J290=$N$1,"E1","D"),_xlfn.XLOOKUP(C290,'Raw Data_OS_22'!$C$5:$C$4516,'Raw Data_OS_22'!$O$5:$O$4516))</f>
        <v>B1</v>
      </c>
    </row>
    <row r="291" spans="3:14" x14ac:dyDescent="0.35">
      <c r="C291" s="26" t="s">
        <v>6876</v>
      </c>
      <c r="D291" s="14">
        <v>44850</v>
      </c>
      <c r="E291" s="14">
        <v>44861</v>
      </c>
      <c r="F291" s="27" t="s">
        <v>3910</v>
      </c>
      <c r="G291" s="28">
        <v>10500</v>
      </c>
      <c r="H291" s="29">
        <v>100000</v>
      </c>
      <c r="I291" s="29">
        <v>1</v>
      </c>
      <c r="J291" s="30">
        <v>2022</v>
      </c>
      <c r="K291" s="30">
        <v>2022</v>
      </c>
      <c r="L291" s="31" t="s">
        <v>6825</v>
      </c>
      <c r="M291" s="32" t="str">
        <f>IF(_xlfn.XLOOKUP(C291,'Raw Data_OS_22'!$C$5:$C$4516,'Raw Data_OS_22'!$G$5:$G$4516,"New_Claim/ Reopening")= "New_Claim/ Reopening","New_Claim/ Reopening","Old_Claim")</f>
        <v>Old_Claim</v>
      </c>
      <c r="N291" s="18" t="str">
        <f>IF(M291=$N$2,IF(J291=$N$1,"E1","D"),_xlfn.XLOOKUP(C291,'Raw Data_OS_22'!$C$5:$C$4516,'Raw Data_OS_22'!$O$5:$O$4516))</f>
        <v>B2</v>
      </c>
    </row>
    <row r="292" spans="3:14" x14ac:dyDescent="0.35">
      <c r="C292" s="26" t="s">
        <v>752</v>
      </c>
      <c r="D292" s="14">
        <v>43952</v>
      </c>
      <c r="E292" s="14">
        <v>43952</v>
      </c>
      <c r="F292" s="27" t="s">
        <v>3910</v>
      </c>
      <c r="G292" s="28">
        <v>1082043</v>
      </c>
      <c r="H292" s="29">
        <v>1171042.8570999999</v>
      </c>
      <c r="I292" s="29">
        <v>1</v>
      </c>
      <c r="J292" s="30">
        <v>2020</v>
      </c>
      <c r="K292" s="30">
        <v>2020</v>
      </c>
      <c r="L292" s="31" t="s">
        <v>33</v>
      </c>
      <c r="M292" s="32" t="str">
        <f>IF(_xlfn.XLOOKUP(C292,'Raw Data_OS_22'!$C$5:$C$4516,'Raw Data_OS_22'!$G$5:$G$4516,"New_Claim/ Reopening")= "New_Claim/ Reopening","New_Claim/ Reopening","Old_Claim")</f>
        <v>Old_Claim</v>
      </c>
      <c r="N292" s="18" t="str">
        <f>IF(M292=$N$2,IF(J292=$N$1,"E1","D"),_xlfn.XLOOKUP(C292,'Raw Data_OS_22'!$C$5:$C$4516,'Raw Data_OS_22'!$O$5:$O$4516))</f>
        <v>B2</v>
      </c>
    </row>
    <row r="293" spans="3:14" x14ac:dyDescent="0.35">
      <c r="C293" s="26" t="s">
        <v>6473</v>
      </c>
      <c r="D293" s="14">
        <v>44671</v>
      </c>
      <c r="E293" s="14">
        <v>44679</v>
      </c>
      <c r="F293" s="27" t="s">
        <v>3910</v>
      </c>
      <c r="G293" s="28">
        <v>0</v>
      </c>
      <c r="H293" s="29">
        <v>88700</v>
      </c>
      <c r="I293" s="29">
        <v>1</v>
      </c>
      <c r="J293" s="30">
        <v>2022</v>
      </c>
      <c r="K293" s="30">
        <v>2022</v>
      </c>
      <c r="L293" s="31" t="s">
        <v>6406</v>
      </c>
      <c r="M293" s="32" t="str">
        <f>IF(_xlfn.XLOOKUP(C293,'Raw Data_OS_22'!$C$5:$C$4516,'Raw Data_OS_22'!$G$5:$G$4516,"New_Claim/ Reopening")= "New_Claim/ Reopening","New_Claim/ Reopening","Old_Claim")</f>
        <v>Old_Claim</v>
      </c>
      <c r="N293" s="18" t="str">
        <f>IF(M293=$N$2,IF(J293=$N$1,"E1","D"),_xlfn.XLOOKUP(C293,'Raw Data_OS_22'!$C$5:$C$4516,'Raw Data_OS_22'!$O$5:$O$4516))</f>
        <v>B2</v>
      </c>
    </row>
    <row r="294" spans="3:14" x14ac:dyDescent="0.35">
      <c r="C294" s="26" t="s">
        <v>6069</v>
      </c>
      <c r="D294" s="14">
        <v>44565</v>
      </c>
      <c r="E294" s="14">
        <v>44568</v>
      </c>
      <c r="F294" s="27" t="s">
        <v>3910</v>
      </c>
      <c r="G294" s="28">
        <v>8000</v>
      </c>
      <c r="H294" s="29">
        <v>96000</v>
      </c>
      <c r="I294" s="29">
        <v>1</v>
      </c>
      <c r="J294" s="30">
        <v>2022</v>
      </c>
      <c r="K294" s="30">
        <v>2022</v>
      </c>
      <c r="L294" s="31" t="s">
        <v>6021</v>
      </c>
      <c r="M294" s="32" t="str">
        <f>IF(_xlfn.XLOOKUP(C294,'Raw Data_OS_22'!$C$5:$C$4516,'Raw Data_OS_22'!$G$5:$G$4516,"New_Claim/ Reopening")= "New_Claim/ Reopening","New_Claim/ Reopening","Old_Claim")</f>
        <v>Old_Claim</v>
      </c>
      <c r="N294" s="18" t="str">
        <f>IF(M294=$N$2,IF(J294=$N$1,"E1","D"),_xlfn.XLOOKUP(C294,'Raw Data_OS_22'!$C$5:$C$4516,'Raw Data_OS_22'!$O$5:$O$4516))</f>
        <v>B2</v>
      </c>
    </row>
    <row r="295" spans="3:14" x14ac:dyDescent="0.35">
      <c r="C295" s="26" t="s">
        <v>2141</v>
      </c>
      <c r="D295" s="14">
        <v>44151</v>
      </c>
      <c r="E295" s="14">
        <v>44242</v>
      </c>
      <c r="F295" s="27" t="s">
        <v>3908</v>
      </c>
      <c r="G295" s="28">
        <v>0</v>
      </c>
      <c r="H295" s="29">
        <v>87300</v>
      </c>
      <c r="I295" s="29">
        <v>1</v>
      </c>
      <c r="J295" s="30">
        <v>2020</v>
      </c>
      <c r="K295" s="30">
        <v>2021</v>
      </c>
      <c r="L295" s="31" t="s">
        <v>11</v>
      </c>
      <c r="M295" s="32" t="str">
        <f>IF(_xlfn.XLOOKUP(C295,'Raw Data_OS_22'!$C$5:$C$4516,'Raw Data_OS_22'!$G$5:$G$4516,"New_Claim/ Reopening")= "New_Claim/ Reopening","New_Claim/ Reopening","Old_Claim")</f>
        <v>Old_Claim</v>
      </c>
      <c r="N295" s="18" t="str">
        <f>IF(M295=$N$2,IF(J295=$N$1,"E1","D"),_xlfn.XLOOKUP(C295,'Raw Data_OS_22'!$C$5:$C$4516,'Raw Data_OS_22'!$O$5:$O$4516))</f>
        <v>B1</v>
      </c>
    </row>
    <row r="296" spans="3:14" x14ac:dyDescent="0.35">
      <c r="C296" s="26" t="s">
        <v>3836</v>
      </c>
      <c r="D296" s="14">
        <v>44528</v>
      </c>
      <c r="E296" s="14">
        <v>44534</v>
      </c>
      <c r="F296" s="27" t="s">
        <v>3908</v>
      </c>
      <c r="G296" s="28">
        <v>419033</v>
      </c>
      <c r="H296" s="29">
        <v>505047</v>
      </c>
      <c r="I296" s="29">
        <v>1</v>
      </c>
      <c r="J296" s="30">
        <v>2021</v>
      </c>
      <c r="K296" s="30">
        <v>2021</v>
      </c>
      <c r="L296" s="31" t="s">
        <v>3138</v>
      </c>
      <c r="M296" s="32" t="str">
        <f>IF(_xlfn.XLOOKUP(C296,'Raw Data_OS_22'!$C$5:$C$4516,'Raw Data_OS_22'!$G$5:$G$4516,"New_Claim/ Reopening")= "New_Claim/ Reopening","New_Claim/ Reopening","Old_Claim")</f>
        <v>Old_Claim</v>
      </c>
      <c r="N296" s="18" t="str">
        <f>IF(M296=$N$2,IF(J296=$N$1,"E1","D"),_xlfn.XLOOKUP(C296,'Raw Data_OS_22'!$C$5:$C$4516,'Raw Data_OS_22'!$O$5:$O$4516))</f>
        <v>B1</v>
      </c>
    </row>
    <row r="297" spans="3:14" x14ac:dyDescent="0.35">
      <c r="C297" s="26" t="s">
        <v>6654</v>
      </c>
      <c r="D297" s="14">
        <v>44740</v>
      </c>
      <c r="E297" s="14">
        <v>44747</v>
      </c>
      <c r="F297" s="27" t="s">
        <v>3910</v>
      </c>
      <c r="G297" s="28">
        <v>9983</v>
      </c>
      <c r="H297" s="29">
        <v>95000</v>
      </c>
      <c r="I297" s="29">
        <v>1</v>
      </c>
      <c r="J297" s="30">
        <v>2022</v>
      </c>
      <c r="K297" s="30">
        <v>2022</v>
      </c>
      <c r="L297" s="31" t="s">
        <v>6406</v>
      </c>
      <c r="M297" s="32" t="str">
        <f>IF(_xlfn.XLOOKUP(C297,'Raw Data_OS_22'!$C$5:$C$4516,'Raw Data_OS_22'!$G$5:$G$4516,"New_Claim/ Reopening")= "New_Claim/ Reopening","New_Claim/ Reopening","Old_Claim")</f>
        <v>Old_Claim</v>
      </c>
      <c r="N297" s="18" t="str">
        <f>IF(M297=$N$2,IF(J297=$N$1,"E1","D"),_xlfn.XLOOKUP(C297,'Raw Data_OS_22'!$C$5:$C$4516,'Raw Data_OS_22'!$O$5:$O$4516))</f>
        <v>B2</v>
      </c>
    </row>
    <row r="298" spans="3:14" x14ac:dyDescent="0.35">
      <c r="C298" s="26" t="s">
        <v>6062</v>
      </c>
      <c r="D298" s="14">
        <v>44571</v>
      </c>
      <c r="E298" s="14">
        <v>44573</v>
      </c>
      <c r="F298" s="27" t="s">
        <v>3910</v>
      </c>
      <c r="G298" s="28">
        <v>3000</v>
      </c>
      <c r="H298" s="29">
        <v>87470.588239999997</v>
      </c>
      <c r="I298" s="29">
        <v>1</v>
      </c>
      <c r="J298" s="30">
        <v>2022</v>
      </c>
      <c r="K298" s="30">
        <v>2022</v>
      </c>
      <c r="L298" s="31" t="s">
        <v>6021</v>
      </c>
      <c r="M298" s="32" t="str">
        <f>IF(_xlfn.XLOOKUP(C298,'Raw Data_OS_22'!$C$5:$C$4516,'Raw Data_OS_22'!$G$5:$G$4516,"New_Claim/ Reopening")= "New_Claim/ Reopening","New_Claim/ Reopening","Old_Claim")</f>
        <v>Old_Claim</v>
      </c>
      <c r="N298" s="18" t="str">
        <f>IF(M298=$N$2,IF(J298=$N$1,"E1","D"),_xlfn.XLOOKUP(C298,'Raw Data_OS_22'!$C$5:$C$4516,'Raw Data_OS_22'!$O$5:$O$4516))</f>
        <v>B2</v>
      </c>
    </row>
    <row r="299" spans="3:14" x14ac:dyDescent="0.35">
      <c r="C299" s="26" t="s">
        <v>6906</v>
      </c>
      <c r="D299" s="14">
        <v>44865</v>
      </c>
      <c r="E299" s="14">
        <v>44875</v>
      </c>
      <c r="F299" s="27" t="s">
        <v>4199</v>
      </c>
      <c r="G299" s="28">
        <v>0</v>
      </c>
      <c r="H299" s="29">
        <v>83005</v>
      </c>
      <c r="I299" s="29">
        <v>1</v>
      </c>
      <c r="J299" s="30">
        <v>2022</v>
      </c>
      <c r="K299" s="30">
        <v>2022</v>
      </c>
      <c r="L299" s="31" t="s">
        <v>6825</v>
      </c>
      <c r="M299" s="32" t="str">
        <f>IF(_xlfn.XLOOKUP(C299,'Raw Data_OS_22'!$C$5:$C$4516,'Raw Data_OS_22'!$G$5:$G$4516,"New_Claim/ Reopening")= "New_Claim/ Reopening","New_Claim/ Reopening","Old_Claim")</f>
        <v>Old_Claim</v>
      </c>
      <c r="N299" s="18" t="str">
        <f>IF(M299=$N$2,IF(J299=$N$1,"E1","D"),_xlfn.XLOOKUP(C299,'Raw Data_OS_22'!$C$5:$C$4516,'Raw Data_OS_22'!$O$5:$O$4516))</f>
        <v>B2</v>
      </c>
    </row>
    <row r="300" spans="3:14" x14ac:dyDescent="0.35">
      <c r="C300" s="26" t="s">
        <v>176</v>
      </c>
      <c r="D300" s="14">
        <v>44044</v>
      </c>
      <c r="E300" s="14">
        <v>44044</v>
      </c>
      <c r="F300" s="27" t="s">
        <v>4214</v>
      </c>
      <c r="G300" s="28">
        <v>41260</v>
      </c>
      <c r="H300" s="29">
        <v>123578</v>
      </c>
      <c r="I300" s="29">
        <v>1</v>
      </c>
      <c r="J300" s="30">
        <v>2020</v>
      </c>
      <c r="K300" s="30">
        <v>2020</v>
      </c>
      <c r="L300" s="31" t="s">
        <v>35</v>
      </c>
      <c r="M300" s="32" t="str">
        <f>IF(_xlfn.XLOOKUP(C300,'Raw Data_OS_22'!$C$5:$C$4516,'Raw Data_OS_22'!$G$5:$G$4516,"New_Claim/ Reopening")= "New_Claim/ Reopening","New_Claim/ Reopening","Old_Claim")</f>
        <v>Old_Claim</v>
      </c>
      <c r="N300" s="18" t="str">
        <f>IF(M300=$N$2,IF(J300=$N$1,"E1","D"),_xlfn.XLOOKUP(C300,'Raw Data_OS_22'!$C$5:$C$4516,'Raw Data_OS_22'!$O$5:$O$4516))</f>
        <v>B1</v>
      </c>
    </row>
    <row r="301" spans="3:14" x14ac:dyDescent="0.35">
      <c r="C301" s="26" t="s">
        <v>6815</v>
      </c>
      <c r="D301" s="14">
        <v>44826</v>
      </c>
      <c r="E301" s="14">
        <v>44827</v>
      </c>
      <c r="F301" s="27" t="s">
        <v>3910</v>
      </c>
      <c r="G301" s="28">
        <v>18500</v>
      </c>
      <c r="H301" s="29">
        <v>100000</v>
      </c>
      <c r="I301" s="29">
        <v>1</v>
      </c>
      <c r="J301" s="30">
        <v>2022</v>
      </c>
      <c r="K301" s="30">
        <v>2022</v>
      </c>
      <c r="L301" s="31" t="s">
        <v>6643</v>
      </c>
      <c r="M301" s="32" t="str">
        <f>IF(_xlfn.XLOOKUP(C301,'Raw Data_OS_22'!$C$5:$C$4516,'Raw Data_OS_22'!$G$5:$G$4516,"New_Claim/ Reopening")= "New_Claim/ Reopening","New_Claim/ Reopening","Old_Claim")</f>
        <v>Old_Claim</v>
      </c>
      <c r="N301" s="18" t="str">
        <f>IF(M301=$N$2,IF(J301=$N$1,"E1","D"),_xlfn.XLOOKUP(C301,'Raw Data_OS_22'!$C$5:$C$4516,'Raw Data_OS_22'!$O$5:$O$4516))</f>
        <v>B2</v>
      </c>
    </row>
    <row r="302" spans="3:14" x14ac:dyDescent="0.35">
      <c r="C302" s="26" t="s">
        <v>7001</v>
      </c>
      <c r="D302" s="14">
        <v>44592</v>
      </c>
      <c r="E302" s="14">
        <v>44698</v>
      </c>
      <c r="F302" s="27" t="s">
        <v>4263</v>
      </c>
      <c r="G302" s="28">
        <v>0</v>
      </c>
      <c r="H302" s="29">
        <v>80463</v>
      </c>
      <c r="I302" s="29">
        <v>1</v>
      </c>
      <c r="J302" s="30">
        <v>2022</v>
      </c>
      <c r="K302" s="30">
        <v>2022</v>
      </c>
      <c r="L302" s="31" t="s">
        <v>6021</v>
      </c>
      <c r="M302" s="32" t="str">
        <f>IF(_xlfn.XLOOKUP(C302,'Raw Data_OS_22'!$C$5:$C$4516,'Raw Data_OS_22'!$G$5:$G$4516,"New_Claim/ Reopening")= "New_Claim/ Reopening","New_Claim/ Reopening","Old_Claim")</f>
        <v>New_Claim/ Reopening</v>
      </c>
      <c r="N302" s="18" t="str">
        <f>IF(M302=$N$2,IF(J302=$N$1,"E1","D"),_xlfn.XLOOKUP(C302,'Raw Data_OS_22'!$C$5:$C$4516,'Raw Data_OS_22'!$O$5:$O$4516))</f>
        <v>D</v>
      </c>
    </row>
    <row r="303" spans="3:14" x14ac:dyDescent="0.35">
      <c r="C303" s="26" t="s">
        <v>1564</v>
      </c>
      <c r="D303" s="14">
        <v>40530</v>
      </c>
      <c r="E303" s="14">
        <v>40532</v>
      </c>
      <c r="F303" s="27" t="s">
        <v>3910</v>
      </c>
      <c r="G303" s="28">
        <v>0</v>
      </c>
      <c r="H303" s="29">
        <v>80000</v>
      </c>
      <c r="I303" s="29">
        <v>1</v>
      </c>
      <c r="J303" s="30">
        <v>2010</v>
      </c>
      <c r="K303" s="30">
        <v>2010</v>
      </c>
      <c r="L303" s="31" t="s">
        <v>1560</v>
      </c>
      <c r="M303" s="32" t="str">
        <f>IF(_xlfn.XLOOKUP(C303,'Raw Data_OS_22'!$C$5:$C$4516,'Raw Data_OS_22'!$G$5:$G$4516,"New_Claim/ Reopening")= "New_Claim/ Reopening","New_Claim/ Reopening","Old_Claim")</f>
        <v>Old_Claim</v>
      </c>
      <c r="N303" s="18" t="str">
        <f>IF(M303=$N$2,IF(J303=$N$1,"E1","D"),_xlfn.XLOOKUP(C303,'Raw Data_OS_22'!$C$5:$C$4516,'Raw Data_OS_22'!$O$5:$O$4516))</f>
        <v>B1</v>
      </c>
    </row>
    <row r="304" spans="3:14" x14ac:dyDescent="0.35">
      <c r="C304" s="26" t="s">
        <v>2612</v>
      </c>
      <c r="D304" s="14">
        <v>44078</v>
      </c>
      <c r="E304" s="14">
        <v>44279</v>
      </c>
      <c r="F304" s="27" t="s">
        <v>3908</v>
      </c>
      <c r="G304" s="28">
        <v>0</v>
      </c>
      <c r="H304" s="29">
        <v>80000</v>
      </c>
      <c r="I304" s="29">
        <v>1</v>
      </c>
      <c r="J304" s="30">
        <v>2020</v>
      </c>
      <c r="K304" s="30">
        <v>2021</v>
      </c>
      <c r="L304" s="31" t="s">
        <v>35</v>
      </c>
      <c r="M304" s="32" t="str">
        <f>IF(_xlfn.XLOOKUP(C304,'Raw Data_OS_22'!$C$5:$C$4516,'Raw Data_OS_22'!$G$5:$G$4516,"New_Claim/ Reopening")= "New_Claim/ Reopening","New_Claim/ Reopening","Old_Claim")</f>
        <v>Old_Claim</v>
      </c>
      <c r="N304" s="18" t="str">
        <f>IF(M304=$N$2,IF(J304=$N$1,"E1","D"),_xlfn.XLOOKUP(C304,'Raw Data_OS_22'!$C$5:$C$4516,'Raw Data_OS_22'!$O$5:$O$4516))</f>
        <v>B1</v>
      </c>
    </row>
    <row r="305" spans="3:14" x14ac:dyDescent="0.35">
      <c r="C305" s="26" t="s">
        <v>3203</v>
      </c>
      <c r="D305" s="14">
        <v>44096</v>
      </c>
      <c r="E305" s="14">
        <v>44393</v>
      </c>
      <c r="F305" s="27" t="s">
        <v>3908</v>
      </c>
      <c r="G305" s="28">
        <v>0</v>
      </c>
      <c r="H305" s="29">
        <v>80000</v>
      </c>
      <c r="I305" s="29">
        <v>1</v>
      </c>
      <c r="J305" s="30">
        <v>2020</v>
      </c>
      <c r="K305" s="30">
        <v>2021</v>
      </c>
      <c r="L305" s="31" t="s">
        <v>35</v>
      </c>
      <c r="M305" s="32" t="str">
        <f>IF(_xlfn.XLOOKUP(C305,'Raw Data_OS_22'!$C$5:$C$4516,'Raw Data_OS_22'!$G$5:$G$4516,"New_Claim/ Reopening")= "New_Claim/ Reopening","New_Claim/ Reopening","Old_Claim")</f>
        <v>Old_Claim</v>
      </c>
      <c r="N305" s="18" t="str">
        <f>IF(M305=$N$2,IF(J305=$N$1,"E1","D"),_xlfn.XLOOKUP(C305,'Raw Data_OS_22'!$C$5:$C$4516,'Raw Data_OS_22'!$O$5:$O$4516))</f>
        <v>B1</v>
      </c>
    </row>
    <row r="306" spans="3:14" x14ac:dyDescent="0.35">
      <c r="C306" s="26" t="s">
        <v>1005</v>
      </c>
      <c r="D306" s="14">
        <v>44058</v>
      </c>
      <c r="E306" s="14">
        <v>44058</v>
      </c>
      <c r="F306" s="27" t="s">
        <v>3910</v>
      </c>
      <c r="G306" s="28">
        <v>6270</v>
      </c>
      <c r="H306" s="29">
        <v>86000</v>
      </c>
      <c r="I306" s="29">
        <v>1</v>
      </c>
      <c r="J306" s="30">
        <v>2020</v>
      </c>
      <c r="K306" s="30">
        <v>2020</v>
      </c>
      <c r="L306" s="31" t="s">
        <v>35</v>
      </c>
      <c r="M306" s="32" t="str">
        <f>IF(_xlfn.XLOOKUP(C306,'Raw Data_OS_22'!$C$5:$C$4516,'Raw Data_OS_22'!$G$5:$G$4516,"New_Claim/ Reopening")= "New_Claim/ Reopening","New_Claim/ Reopening","Old_Claim")</f>
        <v>Old_Claim</v>
      </c>
      <c r="N306" s="18" t="str">
        <f>IF(M306=$N$2,IF(J306=$N$1,"E1","D"),_xlfn.XLOOKUP(C306,'Raw Data_OS_22'!$C$5:$C$4516,'Raw Data_OS_22'!$O$5:$O$4516))</f>
        <v>B1</v>
      </c>
    </row>
    <row r="307" spans="3:14" x14ac:dyDescent="0.35">
      <c r="C307" s="26" t="s">
        <v>231</v>
      </c>
      <c r="D307" s="14">
        <v>43992</v>
      </c>
      <c r="E307" s="14">
        <v>43992</v>
      </c>
      <c r="F307" s="27" t="s">
        <v>3910</v>
      </c>
      <c r="G307" s="28">
        <v>1112592</v>
      </c>
      <c r="H307" s="29">
        <v>1190912</v>
      </c>
      <c r="I307" s="29">
        <v>1</v>
      </c>
      <c r="J307" s="30">
        <v>2020</v>
      </c>
      <c r="K307" s="30">
        <v>2020</v>
      </c>
      <c r="L307" s="31" t="s">
        <v>33</v>
      </c>
      <c r="M307" s="32" t="str">
        <f>IF(_xlfn.XLOOKUP(C307,'Raw Data_OS_22'!$C$5:$C$4516,'Raw Data_OS_22'!$G$5:$G$4516,"New_Claim/ Reopening")= "New_Claim/ Reopening","New_Claim/ Reopening","Old_Claim")</f>
        <v>Old_Claim</v>
      </c>
      <c r="N307" s="18" t="str">
        <f>IF(M307=$N$2,IF(J307=$N$1,"E1","D"),_xlfn.XLOOKUP(C307,'Raw Data_OS_22'!$C$5:$C$4516,'Raw Data_OS_22'!$O$5:$O$4516))</f>
        <v>B2</v>
      </c>
    </row>
    <row r="308" spans="3:14" x14ac:dyDescent="0.35">
      <c r="C308" s="26" t="s">
        <v>5393</v>
      </c>
      <c r="D308" s="14">
        <v>44089</v>
      </c>
      <c r="E308" s="14">
        <v>44147</v>
      </c>
      <c r="F308" s="27" t="s">
        <v>3910</v>
      </c>
      <c r="G308" s="28">
        <v>0</v>
      </c>
      <c r="H308" s="29">
        <v>77420</v>
      </c>
      <c r="I308" s="29">
        <v>1</v>
      </c>
      <c r="J308" s="30">
        <v>2020</v>
      </c>
      <c r="K308" s="30">
        <v>2020</v>
      </c>
      <c r="L308" s="31" t="s">
        <v>35</v>
      </c>
      <c r="M308" s="32" t="str">
        <f>IF(_xlfn.XLOOKUP(C308,'Raw Data_OS_22'!$C$5:$C$4516,'Raw Data_OS_22'!$G$5:$G$4516,"New_Claim/ Reopening")= "New_Claim/ Reopening","New_Claim/ Reopening","Old_Claim")</f>
        <v>Old_Claim</v>
      </c>
      <c r="N308" s="18" t="str">
        <f>IF(M308=$N$2,IF(J308=$N$1,"E1","D"),_xlfn.XLOOKUP(C308,'Raw Data_OS_22'!$C$5:$C$4516,'Raw Data_OS_22'!$O$5:$O$4516))</f>
        <v>B1</v>
      </c>
    </row>
    <row r="309" spans="3:14" x14ac:dyDescent="0.35">
      <c r="C309" s="26" t="s">
        <v>2029</v>
      </c>
      <c r="D309" s="14">
        <v>43763</v>
      </c>
      <c r="E309" s="14">
        <v>43763</v>
      </c>
      <c r="F309" s="27" t="s">
        <v>4244</v>
      </c>
      <c r="G309" s="28">
        <v>88080</v>
      </c>
      <c r="H309" s="29">
        <v>165080</v>
      </c>
      <c r="I309" s="29">
        <v>1</v>
      </c>
      <c r="J309" s="30">
        <v>2019</v>
      </c>
      <c r="K309" s="30">
        <v>2019</v>
      </c>
      <c r="L309" s="31" t="s">
        <v>25</v>
      </c>
      <c r="M309" s="32" t="str">
        <f>IF(_xlfn.XLOOKUP(C309,'Raw Data_OS_22'!$C$5:$C$4516,'Raw Data_OS_22'!$G$5:$G$4516,"New_Claim/ Reopening")= "New_Claim/ Reopening","New_Claim/ Reopening","Old_Claim")</f>
        <v>Old_Claim</v>
      </c>
      <c r="N309" s="18" t="str">
        <f>IF(M309=$N$2,IF(J309=$N$1,"E1","D"),_xlfn.XLOOKUP(C309,'Raw Data_OS_22'!$C$5:$C$4516,'Raw Data_OS_22'!$O$5:$O$4516))</f>
        <v>B1</v>
      </c>
    </row>
    <row r="310" spans="3:14" x14ac:dyDescent="0.35">
      <c r="C310" s="26" t="s">
        <v>1106</v>
      </c>
      <c r="D310" s="14">
        <v>44156</v>
      </c>
      <c r="E310" s="14">
        <v>44156</v>
      </c>
      <c r="F310" s="27" t="s">
        <v>3910</v>
      </c>
      <c r="G310" s="28">
        <v>8550</v>
      </c>
      <c r="H310" s="29">
        <v>84983</v>
      </c>
      <c r="I310" s="29">
        <v>1</v>
      </c>
      <c r="J310" s="30">
        <v>2020</v>
      </c>
      <c r="K310" s="30">
        <v>2020</v>
      </c>
      <c r="L310" s="31" t="s">
        <v>11</v>
      </c>
      <c r="M310" s="32" t="str">
        <f>IF(_xlfn.XLOOKUP(C310,'Raw Data_OS_22'!$C$5:$C$4516,'Raw Data_OS_22'!$G$5:$G$4516,"New_Claim/ Reopening")= "New_Claim/ Reopening","New_Claim/ Reopening","Old_Claim")</f>
        <v>Old_Claim</v>
      </c>
      <c r="N310" s="18" t="str">
        <f>IF(M310=$N$2,IF(J310=$N$1,"E1","D"),_xlfn.XLOOKUP(C310,'Raw Data_OS_22'!$C$5:$C$4516,'Raw Data_OS_22'!$O$5:$O$4516))</f>
        <v>B1</v>
      </c>
    </row>
    <row r="311" spans="3:14" x14ac:dyDescent="0.35">
      <c r="C311" s="26" t="s">
        <v>454</v>
      </c>
      <c r="D311" s="14">
        <v>44158</v>
      </c>
      <c r="E311" s="14">
        <v>44158</v>
      </c>
      <c r="F311" s="27" t="s">
        <v>3910</v>
      </c>
      <c r="G311" s="28">
        <v>0</v>
      </c>
      <c r="H311" s="29">
        <v>76300</v>
      </c>
      <c r="I311" s="29">
        <v>1</v>
      </c>
      <c r="J311" s="30">
        <v>2020</v>
      </c>
      <c r="K311" s="30">
        <v>2020</v>
      </c>
      <c r="L311" s="31" t="s">
        <v>11</v>
      </c>
      <c r="M311" s="32" t="str">
        <f>IF(_xlfn.XLOOKUP(C311,'Raw Data_OS_22'!$C$5:$C$4516,'Raw Data_OS_22'!$G$5:$G$4516,"New_Claim/ Reopening")= "New_Claim/ Reopening","New_Claim/ Reopening","Old_Claim")</f>
        <v>Old_Claim</v>
      </c>
      <c r="N311" s="18" t="str">
        <f>IF(M311=$N$2,IF(J311=$N$1,"E1","D"),_xlfn.XLOOKUP(C311,'Raw Data_OS_22'!$C$5:$C$4516,'Raw Data_OS_22'!$O$5:$O$4516))</f>
        <v>B2</v>
      </c>
    </row>
    <row r="312" spans="3:14" x14ac:dyDescent="0.35">
      <c r="C312" s="26" t="s">
        <v>494</v>
      </c>
      <c r="D312" s="14">
        <v>44174</v>
      </c>
      <c r="E312" s="14">
        <v>44174</v>
      </c>
      <c r="F312" s="27" t="s">
        <v>3910</v>
      </c>
      <c r="G312" s="28">
        <v>36250</v>
      </c>
      <c r="H312" s="29">
        <v>112500</v>
      </c>
      <c r="I312" s="29">
        <v>1</v>
      </c>
      <c r="J312" s="30">
        <v>2020</v>
      </c>
      <c r="K312" s="30">
        <v>2020</v>
      </c>
      <c r="L312" s="31" t="s">
        <v>11</v>
      </c>
      <c r="M312" s="32" t="str">
        <f>IF(_xlfn.XLOOKUP(C312,'Raw Data_OS_22'!$C$5:$C$4516,'Raw Data_OS_22'!$G$5:$G$4516,"New_Claim/ Reopening")= "New_Claim/ Reopening","New_Claim/ Reopening","Old_Claim")</f>
        <v>Old_Claim</v>
      </c>
      <c r="N312" s="18" t="str">
        <f>IF(M312=$N$2,IF(J312=$N$1,"E1","D"),_xlfn.XLOOKUP(C312,'Raw Data_OS_22'!$C$5:$C$4516,'Raw Data_OS_22'!$O$5:$O$4516))</f>
        <v>B2</v>
      </c>
    </row>
    <row r="313" spans="3:14" x14ac:dyDescent="0.35">
      <c r="C313" s="26" t="s">
        <v>6781</v>
      </c>
      <c r="D313" s="14">
        <v>44801</v>
      </c>
      <c r="E313" s="14">
        <v>44806</v>
      </c>
      <c r="F313" s="27" t="s">
        <v>3910</v>
      </c>
      <c r="G313" s="28">
        <v>111000</v>
      </c>
      <c r="H313" s="29">
        <v>186470.5882</v>
      </c>
      <c r="I313" s="29">
        <v>1</v>
      </c>
      <c r="J313" s="30">
        <v>2022</v>
      </c>
      <c r="K313" s="30">
        <v>2022</v>
      </c>
      <c r="L313" s="31" t="s">
        <v>6643</v>
      </c>
      <c r="M313" s="32" t="str">
        <f>IF(_xlfn.XLOOKUP(C313,'Raw Data_OS_22'!$C$5:$C$4516,'Raw Data_OS_22'!$G$5:$G$4516,"New_Claim/ Reopening")= "New_Claim/ Reopening","New_Claim/ Reopening","Old_Claim")</f>
        <v>Old_Claim</v>
      </c>
      <c r="N313" s="18" t="str">
        <f>IF(M313=$N$2,IF(J313=$N$1,"E1","D"),_xlfn.XLOOKUP(C313,'Raw Data_OS_22'!$C$5:$C$4516,'Raw Data_OS_22'!$O$5:$O$4516))</f>
        <v>B2</v>
      </c>
    </row>
    <row r="314" spans="3:14" x14ac:dyDescent="0.35">
      <c r="C314" s="26" t="s">
        <v>6704</v>
      </c>
      <c r="D314" s="14">
        <v>44750</v>
      </c>
      <c r="E314" s="14">
        <v>44768</v>
      </c>
      <c r="F314" s="27" t="s">
        <v>3910</v>
      </c>
      <c r="G314" s="28">
        <v>25000</v>
      </c>
      <c r="H314" s="29">
        <v>100000</v>
      </c>
      <c r="I314" s="29">
        <v>1</v>
      </c>
      <c r="J314" s="30">
        <v>2022</v>
      </c>
      <c r="K314" s="30">
        <v>2022</v>
      </c>
      <c r="L314" s="31" t="s">
        <v>6643</v>
      </c>
      <c r="M314" s="32" t="str">
        <f>IF(_xlfn.XLOOKUP(C314,'Raw Data_OS_22'!$C$5:$C$4516,'Raw Data_OS_22'!$G$5:$G$4516,"New_Claim/ Reopening")= "New_Claim/ Reopening","New_Claim/ Reopening","Old_Claim")</f>
        <v>Old_Claim</v>
      </c>
      <c r="N314" s="18" t="str">
        <f>IF(M314=$N$2,IF(J314=$N$1,"E1","D"),_xlfn.XLOOKUP(C314,'Raw Data_OS_22'!$C$5:$C$4516,'Raw Data_OS_22'!$O$5:$O$4516))</f>
        <v>B2</v>
      </c>
    </row>
    <row r="315" spans="3:14" x14ac:dyDescent="0.35">
      <c r="C315" s="26" t="s">
        <v>6498</v>
      </c>
      <c r="D315" s="14">
        <v>44647</v>
      </c>
      <c r="E315" s="14">
        <v>44656</v>
      </c>
      <c r="F315" s="27" t="s">
        <v>4199</v>
      </c>
      <c r="G315" s="28">
        <v>26680</v>
      </c>
      <c r="H315" s="29">
        <v>100000</v>
      </c>
      <c r="I315" s="29">
        <v>1</v>
      </c>
      <c r="J315" s="30">
        <v>2022</v>
      </c>
      <c r="K315" s="30">
        <v>2022</v>
      </c>
      <c r="L315" s="31" t="s">
        <v>6021</v>
      </c>
      <c r="M315" s="32" t="str">
        <f>IF(_xlfn.XLOOKUP(C315,'Raw Data_OS_22'!$C$5:$C$4516,'Raw Data_OS_22'!$G$5:$G$4516,"New_Claim/ Reopening")= "New_Claim/ Reopening","New_Claim/ Reopening","Old_Claim")</f>
        <v>Old_Claim</v>
      </c>
      <c r="N315" s="18" t="str">
        <f>IF(M315=$N$2,IF(J315=$N$1,"E1","D"),_xlfn.XLOOKUP(C315,'Raw Data_OS_22'!$C$5:$C$4516,'Raw Data_OS_22'!$O$5:$O$4516))</f>
        <v>B1</v>
      </c>
    </row>
    <row r="316" spans="3:14" x14ac:dyDescent="0.35">
      <c r="C316" s="26" t="s">
        <v>6243</v>
      </c>
      <c r="D316" s="14">
        <v>44582</v>
      </c>
      <c r="E316" s="14">
        <v>44607</v>
      </c>
      <c r="F316" s="27" t="s">
        <v>3910</v>
      </c>
      <c r="G316" s="28">
        <v>0</v>
      </c>
      <c r="H316" s="29">
        <v>73294.11765</v>
      </c>
      <c r="I316" s="29">
        <v>1</v>
      </c>
      <c r="J316" s="30">
        <v>2022</v>
      </c>
      <c r="K316" s="30">
        <v>2022</v>
      </c>
      <c r="L316" s="31" t="s">
        <v>6021</v>
      </c>
      <c r="M316" s="32" t="str">
        <f>IF(_xlfn.XLOOKUP(C316,'Raw Data_OS_22'!$C$5:$C$4516,'Raw Data_OS_22'!$G$5:$G$4516,"New_Claim/ Reopening")= "New_Claim/ Reopening","New_Claim/ Reopening","Old_Claim")</f>
        <v>Old_Claim</v>
      </c>
      <c r="N316" s="18" t="str">
        <f>IF(M316=$N$2,IF(J316=$N$1,"E1","D"),_xlfn.XLOOKUP(C316,'Raw Data_OS_22'!$C$5:$C$4516,'Raw Data_OS_22'!$O$5:$O$4516))</f>
        <v>B2</v>
      </c>
    </row>
    <row r="317" spans="3:14" x14ac:dyDescent="0.35">
      <c r="C317" s="26" t="s">
        <v>1501</v>
      </c>
      <c r="D317" s="14">
        <v>43879</v>
      </c>
      <c r="E317" s="14">
        <v>43879</v>
      </c>
      <c r="F317" s="27" t="s">
        <v>4199</v>
      </c>
      <c r="G317" s="28">
        <v>427234</v>
      </c>
      <c r="H317" s="29">
        <v>500000</v>
      </c>
      <c r="I317" s="29">
        <v>1</v>
      </c>
      <c r="J317" s="30">
        <v>2020</v>
      </c>
      <c r="K317" s="30">
        <v>2020</v>
      </c>
      <c r="L317" s="31" t="s">
        <v>28</v>
      </c>
      <c r="M317" s="32" t="str">
        <f>IF(_xlfn.XLOOKUP(C317,'Raw Data_OS_22'!$C$5:$C$4516,'Raw Data_OS_22'!$G$5:$G$4516,"New_Claim/ Reopening")= "New_Claim/ Reopening","New_Claim/ Reopening","Old_Claim")</f>
        <v>Old_Claim</v>
      </c>
      <c r="N317" s="18" t="str">
        <f>IF(M317=$N$2,IF(J317=$N$1,"E1","D"),_xlfn.XLOOKUP(C317,'Raw Data_OS_22'!$C$5:$C$4516,'Raw Data_OS_22'!$O$5:$O$4516))</f>
        <v>B1</v>
      </c>
    </row>
    <row r="318" spans="3:14" x14ac:dyDescent="0.35">
      <c r="C318" s="26" t="s">
        <v>6410</v>
      </c>
      <c r="D318" s="14">
        <v>44657</v>
      </c>
      <c r="E318" s="14">
        <v>44658</v>
      </c>
      <c r="F318" s="27" t="s">
        <v>3910</v>
      </c>
      <c r="G318" s="28">
        <v>17000</v>
      </c>
      <c r="H318" s="29">
        <v>88500</v>
      </c>
      <c r="I318" s="29">
        <v>1</v>
      </c>
      <c r="J318" s="30">
        <v>2022</v>
      </c>
      <c r="K318" s="30">
        <v>2022</v>
      </c>
      <c r="L318" s="31" t="s">
        <v>6406</v>
      </c>
      <c r="M318" s="32" t="str">
        <f>IF(_xlfn.XLOOKUP(C318,'Raw Data_OS_22'!$C$5:$C$4516,'Raw Data_OS_22'!$G$5:$G$4516,"New_Claim/ Reopening")= "New_Claim/ Reopening","New_Claim/ Reopening","Old_Claim")</f>
        <v>Old_Claim</v>
      </c>
      <c r="N318" s="18" t="str">
        <f>IF(M318=$N$2,IF(J318=$N$1,"E1","D"),_xlfn.XLOOKUP(C318,'Raw Data_OS_22'!$C$5:$C$4516,'Raw Data_OS_22'!$O$5:$O$4516))</f>
        <v>B2</v>
      </c>
    </row>
    <row r="319" spans="3:14" x14ac:dyDescent="0.35">
      <c r="C319" s="26" t="s">
        <v>6888</v>
      </c>
      <c r="D319" s="14">
        <v>44864</v>
      </c>
      <c r="E319" s="14">
        <v>44868</v>
      </c>
      <c r="F319" s="27" t="s">
        <v>3910</v>
      </c>
      <c r="G319" s="28">
        <v>28500</v>
      </c>
      <c r="H319" s="29">
        <v>100000</v>
      </c>
      <c r="I319" s="29">
        <v>1</v>
      </c>
      <c r="J319" s="30">
        <v>2022</v>
      </c>
      <c r="K319" s="30">
        <v>2022</v>
      </c>
      <c r="L319" s="31" t="s">
        <v>6825</v>
      </c>
      <c r="M319" s="32" t="str">
        <f>IF(_xlfn.XLOOKUP(C319,'Raw Data_OS_22'!$C$5:$C$4516,'Raw Data_OS_22'!$G$5:$G$4516,"New_Claim/ Reopening")= "New_Claim/ Reopening","New_Claim/ Reopening","Old_Claim")</f>
        <v>Old_Claim</v>
      </c>
      <c r="N319" s="18" t="str">
        <f>IF(M319=$N$2,IF(J319=$N$1,"E1","D"),_xlfn.XLOOKUP(C319,'Raw Data_OS_22'!$C$5:$C$4516,'Raw Data_OS_22'!$O$5:$O$4516))</f>
        <v>B2</v>
      </c>
    </row>
    <row r="320" spans="3:14" x14ac:dyDescent="0.35">
      <c r="C320" s="26" t="s">
        <v>597</v>
      </c>
      <c r="D320" s="14">
        <v>43906</v>
      </c>
      <c r="E320" s="14">
        <v>43906</v>
      </c>
      <c r="F320" s="27" t="s">
        <v>3910</v>
      </c>
      <c r="G320" s="28">
        <v>0</v>
      </c>
      <c r="H320" s="29">
        <v>71340</v>
      </c>
      <c r="I320" s="29">
        <v>1</v>
      </c>
      <c r="J320" s="30">
        <v>2020</v>
      </c>
      <c r="K320" s="30">
        <v>2020</v>
      </c>
      <c r="L320" s="31" t="s">
        <v>28</v>
      </c>
      <c r="M320" s="32" t="str">
        <f>IF(_xlfn.XLOOKUP(C320,'Raw Data_OS_22'!$C$5:$C$4516,'Raw Data_OS_22'!$G$5:$G$4516,"New_Claim/ Reopening")= "New_Claim/ Reopening","New_Claim/ Reopening","Old_Claim")</f>
        <v>Old_Claim</v>
      </c>
      <c r="N320" s="18" t="str">
        <f>IF(M320=$N$2,IF(J320=$N$1,"E1","D"),_xlfn.XLOOKUP(C320,'Raw Data_OS_22'!$C$5:$C$4516,'Raw Data_OS_22'!$O$5:$O$4516))</f>
        <v>B2</v>
      </c>
    </row>
    <row r="321" spans="3:14" x14ac:dyDescent="0.35">
      <c r="C321" s="26" t="s">
        <v>3032</v>
      </c>
      <c r="D321" s="14">
        <v>44346</v>
      </c>
      <c r="E321" s="14">
        <v>44347</v>
      </c>
      <c r="F321" s="27" t="s">
        <v>3908</v>
      </c>
      <c r="G321" s="28">
        <v>0</v>
      </c>
      <c r="H321" s="29">
        <v>71250</v>
      </c>
      <c r="I321" s="29">
        <v>1</v>
      </c>
      <c r="J321" s="30">
        <v>2021</v>
      </c>
      <c r="K321" s="30">
        <v>2021</v>
      </c>
      <c r="L321" s="31" t="s">
        <v>2250</v>
      </c>
      <c r="M321" s="32" t="str">
        <f>IF(_xlfn.XLOOKUP(C321,'Raw Data_OS_22'!$C$5:$C$4516,'Raw Data_OS_22'!$G$5:$G$4516,"New_Claim/ Reopening")= "New_Claim/ Reopening","New_Claim/ Reopening","Old_Claim")</f>
        <v>Old_Claim</v>
      </c>
      <c r="N321" s="18" t="str">
        <f>IF(M321=$N$2,IF(J321=$N$1,"E1","D"),_xlfn.XLOOKUP(C321,'Raw Data_OS_22'!$C$5:$C$4516,'Raw Data_OS_22'!$O$5:$O$4516))</f>
        <v>A</v>
      </c>
    </row>
    <row r="322" spans="3:14" x14ac:dyDescent="0.35">
      <c r="C322" s="26" t="s">
        <v>6231</v>
      </c>
      <c r="D322" s="14">
        <v>44601</v>
      </c>
      <c r="E322" s="14">
        <v>44611</v>
      </c>
      <c r="F322" s="27" t="s">
        <v>3910</v>
      </c>
      <c r="G322" s="28">
        <v>10000</v>
      </c>
      <c r="H322" s="29">
        <v>81000</v>
      </c>
      <c r="I322" s="29">
        <v>1</v>
      </c>
      <c r="J322" s="30">
        <v>2022</v>
      </c>
      <c r="K322" s="30">
        <v>2022</v>
      </c>
      <c r="L322" s="31" t="s">
        <v>6021</v>
      </c>
      <c r="M322" s="32" t="str">
        <f>IF(_xlfn.XLOOKUP(C322,'Raw Data_OS_22'!$C$5:$C$4516,'Raw Data_OS_22'!$G$5:$G$4516,"New_Claim/ Reopening")= "New_Claim/ Reopening","New_Claim/ Reopening","Old_Claim")</f>
        <v>Old_Claim</v>
      </c>
      <c r="N322" s="18" t="str">
        <f>IF(M322=$N$2,IF(J322=$N$1,"E1","D"),_xlfn.XLOOKUP(C322,'Raw Data_OS_22'!$C$5:$C$4516,'Raw Data_OS_22'!$O$5:$O$4516))</f>
        <v>B2</v>
      </c>
    </row>
    <row r="323" spans="3:14" x14ac:dyDescent="0.35">
      <c r="C323" s="26" t="s">
        <v>2590</v>
      </c>
      <c r="D323" s="14">
        <v>44053</v>
      </c>
      <c r="E323" s="14">
        <v>44103</v>
      </c>
      <c r="F323" s="27" t="s">
        <v>4199</v>
      </c>
      <c r="G323" s="28">
        <v>0</v>
      </c>
      <c r="H323" s="29">
        <v>70000</v>
      </c>
      <c r="I323" s="29">
        <v>1</v>
      </c>
      <c r="J323" s="30">
        <v>2020</v>
      </c>
      <c r="K323" s="30">
        <v>2020</v>
      </c>
      <c r="L323" s="31" t="s">
        <v>35</v>
      </c>
      <c r="M323" s="32" t="str">
        <f>IF(_xlfn.XLOOKUP(C323,'Raw Data_OS_22'!$C$5:$C$4516,'Raw Data_OS_22'!$G$5:$G$4516,"New_Claim/ Reopening")= "New_Claim/ Reopening","New_Claim/ Reopening","Old_Claim")</f>
        <v>Old_Claim</v>
      </c>
      <c r="N323" s="18" t="str">
        <f>IF(M323=$N$2,IF(J323=$N$1,"E1","D"),_xlfn.XLOOKUP(C323,'Raw Data_OS_22'!$C$5:$C$4516,'Raw Data_OS_22'!$O$5:$O$4516))</f>
        <v>B1</v>
      </c>
    </row>
    <row r="324" spans="3:14" x14ac:dyDescent="0.35">
      <c r="C324" s="26" t="s">
        <v>6681</v>
      </c>
      <c r="D324" s="14">
        <v>44755</v>
      </c>
      <c r="E324" s="14">
        <v>44763</v>
      </c>
      <c r="F324" s="27" t="s">
        <v>3908</v>
      </c>
      <c r="G324" s="28">
        <v>30000</v>
      </c>
      <c r="H324" s="29">
        <v>100000</v>
      </c>
      <c r="I324" s="29">
        <v>1</v>
      </c>
      <c r="J324" s="30">
        <v>2022</v>
      </c>
      <c r="K324" s="30">
        <v>2022</v>
      </c>
      <c r="L324" s="31" t="s">
        <v>6643</v>
      </c>
      <c r="M324" s="32" t="str">
        <f>IF(_xlfn.XLOOKUP(C324,'Raw Data_OS_22'!$C$5:$C$4516,'Raw Data_OS_22'!$G$5:$G$4516,"New_Claim/ Reopening")= "New_Claim/ Reopening","New_Claim/ Reopening","Old_Claim")</f>
        <v>Old_Claim</v>
      </c>
      <c r="N324" s="18" t="str">
        <f>IF(M324=$N$2,IF(J324=$N$1,"E1","D"),_xlfn.XLOOKUP(C324,'Raw Data_OS_22'!$C$5:$C$4516,'Raw Data_OS_22'!$O$5:$O$4516))</f>
        <v>B2</v>
      </c>
    </row>
    <row r="325" spans="3:14" x14ac:dyDescent="0.35">
      <c r="C325" s="26" t="s">
        <v>1158</v>
      </c>
      <c r="D325" s="14">
        <v>44175</v>
      </c>
      <c r="E325" s="14">
        <v>44175</v>
      </c>
      <c r="F325" s="27" t="s">
        <v>3910</v>
      </c>
      <c r="G325" s="28">
        <v>6270</v>
      </c>
      <c r="H325" s="29">
        <v>76000</v>
      </c>
      <c r="I325" s="29">
        <v>1</v>
      </c>
      <c r="J325" s="30">
        <v>2020</v>
      </c>
      <c r="K325" s="30">
        <v>2020</v>
      </c>
      <c r="L325" s="31" t="s">
        <v>11</v>
      </c>
      <c r="M325" s="32" t="str">
        <f>IF(_xlfn.XLOOKUP(C325,'Raw Data_OS_22'!$C$5:$C$4516,'Raw Data_OS_22'!$G$5:$G$4516,"New_Claim/ Reopening")= "New_Claim/ Reopening","New_Claim/ Reopening","Old_Claim")</f>
        <v>Old_Claim</v>
      </c>
      <c r="N325" s="18" t="str">
        <f>IF(M325=$N$2,IF(J325=$N$1,"E1","D"),_xlfn.XLOOKUP(C325,'Raw Data_OS_22'!$C$5:$C$4516,'Raw Data_OS_22'!$O$5:$O$4516))</f>
        <v>B1</v>
      </c>
    </row>
    <row r="326" spans="3:14" x14ac:dyDescent="0.35">
      <c r="C326" s="26" t="s">
        <v>2047</v>
      </c>
      <c r="D326" s="14">
        <v>43812</v>
      </c>
      <c r="E326" s="14">
        <v>43812</v>
      </c>
      <c r="F326" s="27" t="s">
        <v>4248</v>
      </c>
      <c r="G326" s="28">
        <v>0</v>
      </c>
      <c r="H326" s="29">
        <v>69540</v>
      </c>
      <c r="I326" s="29">
        <v>1</v>
      </c>
      <c r="J326" s="30">
        <v>2019</v>
      </c>
      <c r="K326" s="30">
        <v>2019</v>
      </c>
      <c r="L326" s="31" t="s">
        <v>25</v>
      </c>
      <c r="M326" s="32" t="str">
        <f>IF(_xlfn.XLOOKUP(C326,'Raw Data_OS_22'!$C$5:$C$4516,'Raw Data_OS_22'!$G$5:$G$4516,"New_Claim/ Reopening")= "New_Claim/ Reopening","New_Claim/ Reopening","Old_Claim")</f>
        <v>New_Claim/ Reopening</v>
      </c>
      <c r="N326" s="18" t="str">
        <f>IF(M326=$N$2,IF(J326=$N$1,"E1","D"),_xlfn.XLOOKUP(C326,'Raw Data_OS_22'!$C$5:$C$4516,'Raw Data_OS_22'!$O$5:$O$4516))</f>
        <v>D</v>
      </c>
    </row>
    <row r="327" spans="3:14" x14ac:dyDescent="0.35">
      <c r="C327" s="26" t="s">
        <v>6826</v>
      </c>
      <c r="D327" s="14">
        <v>44825</v>
      </c>
      <c r="E327" s="14">
        <v>44838</v>
      </c>
      <c r="F327" s="27" t="s">
        <v>3910</v>
      </c>
      <c r="G327" s="28">
        <v>18857</v>
      </c>
      <c r="H327" s="29">
        <v>87400</v>
      </c>
      <c r="I327" s="29">
        <v>1</v>
      </c>
      <c r="J327" s="30">
        <v>2022</v>
      </c>
      <c r="K327" s="30">
        <v>2022</v>
      </c>
      <c r="L327" s="31" t="s">
        <v>6643</v>
      </c>
      <c r="M327" s="32" t="str">
        <f>IF(_xlfn.XLOOKUP(C327,'Raw Data_OS_22'!$C$5:$C$4516,'Raw Data_OS_22'!$G$5:$G$4516,"New_Claim/ Reopening")= "New_Claim/ Reopening","New_Claim/ Reopening","Old_Claim")</f>
        <v>Old_Claim</v>
      </c>
      <c r="N327" s="18" t="str">
        <f>IF(M327=$N$2,IF(J327=$N$1,"E1","D"),_xlfn.XLOOKUP(C327,'Raw Data_OS_22'!$C$5:$C$4516,'Raw Data_OS_22'!$O$5:$O$4516))</f>
        <v>B2</v>
      </c>
    </row>
    <row r="328" spans="3:14" x14ac:dyDescent="0.35">
      <c r="C328" s="26" t="s">
        <v>106</v>
      </c>
      <c r="D328" s="14">
        <v>44177</v>
      </c>
      <c r="E328" s="14">
        <v>44201</v>
      </c>
      <c r="F328" s="27" t="s">
        <v>3910</v>
      </c>
      <c r="G328" s="28">
        <v>2668</v>
      </c>
      <c r="H328" s="29">
        <v>70957</v>
      </c>
      <c r="I328" s="29">
        <v>1</v>
      </c>
      <c r="J328" s="30">
        <v>2020</v>
      </c>
      <c r="K328" s="30">
        <v>2021</v>
      </c>
      <c r="L328" s="31" t="s">
        <v>11</v>
      </c>
      <c r="M328" s="32" t="str">
        <f>IF(_xlfn.XLOOKUP(C328,'Raw Data_OS_22'!$C$5:$C$4516,'Raw Data_OS_22'!$G$5:$G$4516,"New_Claim/ Reopening")= "New_Claim/ Reopening","New_Claim/ Reopening","Old_Claim")</f>
        <v>Old_Claim</v>
      </c>
      <c r="N328" s="18" t="str">
        <f>IF(M328=$N$2,IF(J328=$N$1,"E1","D"),_xlfn.XLOOKUP(C328,'Raw Data_OS_22'!$C$5:$C$4516,'Raw Data_OS_22'!$O$5:$O$4516))</f>
        <v>B1</v>
      </c>
    </row>
    <row r="329" spans="3:14" x14ac:dyDescent="0.35">
      <c r="C329" s="26" t="s">
        <v>6221</v>
      </c>
      <c r="D329" s="14">
        <v>44606</v>
      </c>
      <c r="E329" s="14">
        <v>44609</v>
      </c>
      <c r="F329" s="27" t="s">
        <v>3910</v>
      </c>
      <c r="G329" s="28">
        <v>0</v>
      </c>
      <c r="H329" s="29">
        <v>67000</v>
      </c>
      <c r="I329" s="29">
        <v>1</v>
      </c>
      <c r="J329" s="30">
        <v>2022</v>
      </c>
      <c r="K329" s="30">
        <v>2022</v>
      </c>
      <c r="L329" s="31" t="s">
        <v>6021</v>
      </c>
      <c r="M329" s="32" t="str">
        <f>IF(_xlfn.XLOOKUP(C329,'Raw Data_OS_22'!$C$5:$C$4516,'Raw Data_OS_22'!$G$5:$G$4516,"New_Claim/ Reopening")= "New_Claim/ Reopening","New_Claim/ Reopening","Old_Claim")</f>
        <v>Old_Claim</v>
      </c>
      <c r="N329" s="18" t="str">
        <f>IF(M329=$N$2,IF(J329=$N$1,"E1","D"),_xlfn.XLOOKUP(C329,'Raw Data_OS_22'!$C$5:$C$4516,'Raw Data_OS_22'!$O$5:$O$4516))</f>
        <v>B1</v>
      </c>
    </row>
    <row r="330" spans="3:14" x14ac:dyDescent="0.35">
      <c r="C330" s="26" t="s">
        <v>1088</v>
      </c>
      <c r="D330" s="14">
        <v>44146</v>
      </c>
      <c r="E330" s="14">
        <v>44146</v>
      </c>
      <c r="F330" s="27" t="s">
        <v>3910</v>
      </c>
      <c r="G330" s="28">
        <v>8550</v>
      </c>
      <c r="H330" s="29">
        <v>75250</v>
      </c>
      <c r="I330" s="29">
        <v>1</v>
      </c>
      <c r="J330" s="30">
        <v>2020</v>
      </c>
      <c r="K330" s="30">
        <v>2020</v>
      </c>
      <c r="L330" s="31" t="s">
        <v>11</v>
      </c>
      <c r="M330" s="32" t="str">
        <f>IF(_xlfn.XLOOKUP(C330,'Raw Data_OS_22'!$C$5:$C$4516,'Raw Data_OS_22'!$G$5:$G$4516,"New_Claim/ Reopening")= "New_Claim/ Reopening","New_Claim/ Reopening","Old_Claim")</f>
        <v>Old_Claim</v>
      </c>
      <c r="N330" s="18" t="str">
        <f>IF(M330=$N$2,IF(J330=$N$1,"E1","D"),_xlfn.XLOOKUP(C330,'Raw Data_OS_22'!$C$5:$C$4516,'Raw Data_OS_22'!$O$5:$O$4516))</f>
        <v>B2</v>
      </c>
    </row>
    <row r="331" spans="3:14" x14ac:dyDescent="0.35">
      <c r="C331" s="26" t="s">
        <v>6594</v>
      </c>
      <c r="D331" s="14">
        <v>44700</v>
      </c>
      <c r="E331" s="14">
        <v>44726</v>
      </c>
      <c r="F331" s="27" t="s">
        <v>3910</v>
      </c>
      <c r="G331" s="28">
        <v>201135.86170000001</v>
      </c>
      <c r="H331" s="29">
        <v>267285.86170000001</v>
      </c>
      <c r="I331" s="29">
        <v>1</v>
      </c>
      <c r="J331" s="30">
        <v>2022</v>
      </c>
      <c r="K331" s="30">
        <v>2022</v>
      </c>
      <c r="L331" s="31" t="s">
        <v>6406</v>
      </c>
      <c r="M331" s="32" t="str">
        <f>IF(_xlfn.XLOOKUP(C331,'Raw Data_OS_22'!$C$5:$C$4516,'Raw Data_OS_22'!$G$5:$G$4516,"New_Claim/ Reopening")= "New_Claim/ Reopening","New_Claim/ Reopening","Old_Claim")</f>
        <v>Old_Claim</v>
      </c>
      <c r="N331" s="18" t="str">
        <f>IF(M331=$N$2,IF(J331=$N$1,"E1","D"),_xlfn.XLOOKUP(C331,'Raw Data_OS_22'!$C$5:$C$4516,'Raw Data_OS_22'!$O$5:$O$4516))</f>
        <v>B2</v>
      </c>
    </row>
    <row r="332" spans="3:14" x14ac:dyDescent="0.35">
      <c r="C332" s="26" t="s">
        <v>1924</v>
      </c>
      <c r="D332" s="14">
        <v>43359</v>
      </c>
      <c r="E332" s="14">
        <v>43376</v>
      </c>
      <c r="F332" s="27" t="s">
        <v>3908</v>
      </c>
      <c r="G332" s="28">
        <v>325770</v>
      </c>
      <c r="H332" s="29">
        <v>391820</v>
      </c>
      <c r="I332" s="29">
        <v>1</v>
      </c>
      <c r="J332" s="30">
        <v>2018</v>
      </c>
      <c r="K332" s="30">
        <v>2018</v>
      </c>
      <c r="L332" s="31" t="s">
        <v>1257</v>
      </c>
      <c r="M332" s="32" t="str">
        <f>IF(_xlfn.XLOOKUP(C332,'Raw Data_OS_22'!$C$5:$C$4516,'Raw Data_OS_22'!$G$5:$G$4516,"New_Claim/ Reopening")= "New_Claim/ Reopening","New_Claim/ Reopening","Old_Claim")</f>
        <v>Old_Claim</v>
      </c>
      <c r="N332" s="18" t="str">
        <f>IF(M332=$N$2,IF(J332=$N$1,"E1","D"),_xlfn.XLOOKUP(C332,'Raw Data_OS_22'!$C$5:$C$4516,'Raw Data_OS_22'!$O$5:$O$4516))</f>
        <v>B2</v>
      </c>
    </row>
    <row r="333" spans="3:14" x14ac:dyDescent="0.35">
      <c r="C333" s="26" t="s">
        <v>875</v>
      </c>
      <c r="D333" s="14">
        <v>44005</v>
      </c>
      <c r="E333" s="14">
        <v>44005</v>
      </c>
      <c r="F333" s="27" t="s">
        <v>3910</v>
      </c>
      <c r="G333" s="28">
        <v>188844</v>
      </c>
      <c r="H333" s="29">
        <v>254000</v>
      </c>
      <c r="I333" s="29">
        <v>1</v>
      </c>
      <c r="J333" s="30">
        <v>2020</v>
      </c>
      <c r="K333" s="30">
        <v>2020</v>
      </c>
      <c r="L333" s="31" t="s">
        <v>33</v>
      </c>
      <c r="M333" s="32" t="str">
        <f>IF(_xlfn.XLOOKUP(C333,'Raw Data_OS_22'!$C$5:$C$4516,'Raw Data_OS_22'!$G$5:$G$4516,"New_Claim/ Reopening")= "New_Claim/ Reopening","New_Claim/ Reopening","Old_Claim")</f>
        <v>Old_Claim</v>
      </c>
      <c r="N333" s="18" t="str">
        <f>IF(M333=$N$2,IF(J333=$N$1,"E1","D"),_xlfn.XLOOKUP(C333,'Raw Data_OS_22'!$C$5:$C$4516,'Raw Data_OS_22'!$O$5:$O$4516))</f>
        <v>B1</v>
      </c>
    </row>
    <row r="334" spans="3:14" x14ac:dyDescent="0.35">
      <c r="C334" s="26" t="s">
        <v>1619</v>
      </c>
      <c r="D334" s="14">
        <v>41157</v>
      </c>
      <c r="E334" s="14">
        <v>41169</v>
      </c>
      <c r="F334" s="27" t="s">
        <v>3910</v>
      </c>
      <c r="G334" s="28">
        <v>565000</v>
      </c>
      <c r="H334" s="29">
        <v>627591</v>
      </c>
      <c r="I334" s="29">
        <v>1</v>
      </c>
      <c r="J334" s="30">
        <v>2012</v>
      </c>
      <c r="K334" s="30">
        <v>2012</v>
      </c>
      <c r="L334" s="31" t="s">
        <v>1611</v>
      </c>
      <c r="M334" s="32" t="str">
        <f>IF(_xlfn.XLOOKUP(C334,'Raw Data_OS_22'!$C$5:$C$4516,'Raw Data_OS_22'!$G$5:$G$4516,"New_Claim/ Reopening")= "New_Claim/ Reopening","New_Claim/ Reopening","Old_Claim")</f>
        <v>Old_Claim</v>
      </c>
      <c r="N334" s="18" t="str">
        <f>IF(M334=$N$2,IF(J334=$N$1,"E1","D"),_xlfn.XLOOKUP(C334,'Raw Data_OS_22'!$C$5:$C$4516,'Raw Data_OS_22'!$O$5:$O$4516))</f>
        <v>B2</v>
      </c>
    </row>
    <row r="335" spans="3:14" x14ac:dyDescent="0.35">
      <c r="C335" s="26" t="s">
        <v>1148</v>
      </c>
      <c r="D335" s="14">
        <v>43866</v>
      </c>
      <c r="E335" s="14">
        <v>43866</v>
      </c>
      <c r="F335" s="27" t="s">
        <v>3910</v>
      </c>
      <c r="G335" s="28">
        <v>-7.2759576141834001E-12</v>
      </c>
      <c r="H335" s="29">
        <v>62352.941180000002</v>
      </c>
      <c r="I335" s="29">
        <v>1</v>
      </c>
      <c r="J335" s="30">
        <v>2020</v>
      </c>
      <c r="K335" s="30">
        <v>2020</v>
      </c>
      <c r="L335" s="31" t="s">
        <v>28</v>
      </c>
      <c r="M335" s="32" t="str">
        <f>IF(_xlfn.XLOOKUP(C335,'Raw Data_OS_22'!$C$5:$C$4516,'Raw Data_OS_22'!$G$5:$G$4516,"New_Claim/ Reopening")= "New_Claim/ Reopening","New_Claim/ Reopening","Old_Claim")</f>
        <v>Old_Claim</v>
      </c>
      <c r="N335" s="18" t="str">
        <f>IF(M335=$N$2,IF(J335=$N$1,"E1","D"),_xlfn.XLOOKUP(C335,'Raw Data_OS_22'!$C$5:$C$4516,'Raw Data_OS_22'!$O$5:$O$4516))</f>
        <v>B1</v>
      </c>
    </row>
    <row r="336" spans="3:14" x14ac:dyDescent="0.35">
      <c r="C336" s="26" t="s">
        <v>6428</v>
      </c>
      <c r="D336" s="14">
        <v>44653</v>
      </c>
      <c r="E336" s="14">
        <v>44659</v>
      </c>
      <c r="F336" s="27" t="s">
        <v>3910</v>
      </c>
      <c r="G336" s="28">
        <v>0</v>
      </c>
      <c r="H336" s="29">
        <v>62200</v>
      </c>
      <c r="I336" s="29">
        <v>1</v>
      </c>
      <c r="J336" s="30">
        <v>2022</v>
      </c>
      <c r="K336" s="30">
        <v>2022</v>
      </c>
      <c r="L336" s="31" t="s">
        <v>6406</v>
      </c>
      <c r="M336" s="32" t="str">
        <f>IF(_xlfn.XLOOKUP(C336,'Raw Data_OS_22'!$C$5:$C$4516,'Raw Data_OS_22'!$G$5:$G$4516,"New_Claim/ Reopening")= "New_Claim/ Reopening","New_Claim/ Reopening","Old_Claim")</f>
        <v>Old_Claim</v>
      </c>
      <c r="N336" s="18" t="str">
        <f>IF(M336=$N$2,IF(J336=$N$1,"E1","D"),_xlfn.XLOOKUP(C336,'Raw Data_OS_22'!$C$5:$C$4516,'Raw Data_OS_22'!$O$5:$O$4516))</f>
        <v>B2</v>
      </c>
    </row>
    <row r="337" spans="3:14" x14ac:dyDescent="0.35">
      <c r="C337" s="26" t="s">
        <v>6362</v>
      </c>
      <c r="D337" s="14">
        <v>44633</v>
      </c>
      <c r="E337" s="14">
        <v>44634</v>
      </c>
      <c r="F337" s="27" t="s">
        <v>3910</v>
      </c>
      <c r="G337" s="28">
        <v>0</v>
      </c>
      <c r="H337" s="29">
        <v>61900</v>
      </c>
      <c r="I337" s="29">
        <v>1</v>
      </c>
      <c r="J337" s="30">
        <v>2022</v>
      </c>
      <c r="K337" s="30">
        <v>2022</v>
      </c>
      <c r="L337" s="31" t="s">
        <v>6021</v>
      </c>
      <c r="M337" s="32" t="str">
        <f>IF(_xlfn.XLOOKUP(C337,'Raw Data_OS_22'!$C$5:$C$4516,'Raw Data_OS_22'!$G$5:$G$4516,"New_Claim/ Reopening")= "New_Claim/ Reopening","New_Claim/ Reopening","Old_Claim")</f>
        <v>Old_Claim</v>
      </c>
      <c r="N337" s="18" t="str">
        <f>IF(M337=$N$2,IF(J337=$N$1,"E1","D"),_xlfn.XLOOKUP(C337,'Raw Data_OS_22'!$C$5:$C$4516,'Raw Data_OS_22'!$O$5:$O$4516))</f>
        <v>B1</v>
      </c>
    </row>
    <row r="338" spans="3:14" x14ac:dyDescent="0.35">
      <c r="C338" s="26" t="s">
        <v>6718</v>
      </c>
      <c r="D338" s="14">
        <v>44773</v>
      </c>
      <c r="E338" s="14">
        <v>44775</v>
      </c>
      <c r="F338" s="27" t="s">
        <v>3910</v>
      </c>
      <c r="G338" s="28">
        <v>39500</v>
      </c>
      <c r="H338" s="29">
        <v>100000</v>
      </c>
      <c r="I338" s="29">
        <v>1</v>
      </c>
      <c r="J338" s="30">
        <v>2022</v>
      </c>
      <c r="K338" s="30">
        <v>2022</v>
      </c>
      <c r="L338" s="31" t="s">
        <v>6643</v>
      </c>
      <c r="M338" s="32" t="str">
        <f>IF(_xlfn.XLOOKUP(C338,'Raw Data_OS_22'!$C$5:$C$4516,'Raw Data_OS_22'!$G$5:$G$4516,"New_Claim/ Reopening")= "New_Claim/ Reopening","New_Claim/ Reopening","Old_Claim")</f>
        <v>Old_Claim</v>
      </c>
      <c r="N338" s="18" t="str">
        <f>IF(M338=$N$2,IF(J338=$N$1,"E1","D"),_xlfn.XLOOKUP(C338,'Raw Data_OS_22'!$C$5:$C$4516,'Raw Data_OS_22'!$O$5:$O$4516))</f>
        <v>B2</v>
      </c>
    </row>
    <row r="339" spans="3:14" x14ac:dyDescent="0.35">
      <c r="C339" s="26" t="s">
        <v>2974</v>
      </c>
      <c r="D339" s="14">
        <v>44335</v>
      </c>
      <c r="E339" s="14">
        <v>44336</v>
      </c>
      <c r="F339" s="27" t="s">
        <v>3910</v>
      </c>
      <c r="G339" s="28">
        <v>70000</v>
      </c>
      <c r="H339" s="29">
        <v>130000</v>
      </c>
      <c r="I339" s="29">
        <v>1</v>
      </c>
      <c r="J339" s="30">
        <v>2021</v>
      </c>
      <c r="K339" s="30">
        <v>2021</v>
      </c>
      <c r="L339" s="31" t="s">
        <v>2250</v>
      </c>
      <c r="M339" s="32" t="str">
        <f>IF(_xlfn.XLOOKUP(C339,'Raw Data_OS_22'!$C$5:$C$4516,'Raw Data_OS_22'!$G$5:$G$4516,"New_Claim/ Reopening")= "New_Claim/ Reopening","New_Claim/ Reopening","Old_Claim")</f>
        <v>Old_Claim</v>
      </c>
      <c r="N339" s="18" t="str">
        <f>IF(M339=$N$2,IF(J339=$N$1,"E1","D"),_xlfn.XLOOKUP(C339,'Raw Data_OS_22'!$C$5:$C$4516,'Raw Data_OS_22'!$O$5:$O$4516))</f>
        <v>A</v>
      </c>
    </row>
    <row r="340" spans="3:14" x14ac:dyDescent="0.35">
      <c r="C340" s="26" t="s">
        <v>6919</v>
      </c>
      <c r="D340" s="14">
        <v>43832</v>
      </c>
      <c r="E340" s="14">
        <v>44887</v>
      </c>
      <c r="F340" s="27" t="s">
        <v>3908</v>
      </c>
      <c r="G340" s="28">
        <v>0</v>
      </c>
      <c r="H340" s="29">
        <v>60000</v>
      </c>
      <c r="I340" s="29">
        <v>1</v>
      </c>
      <c r="J340" s="30">
        <v>2020</v>
      </c>
      <c r="K340" s="30">
        <v>2022</v>
      </c>
      <c r="L340" s="31" t="s">
        <v>28</v>
      </c>
      <c r="M340" s="32" t="str">
        <f>IF(_xlfn.XLOOKUP(C340,'Raw Data_OS_22'!$C$5:$C$4516,'Raw Data_OS_22'!$G$5:$G$4516,"New_Claim/ Reopening")= "New_Claim/ Reopening","New_Claim/ Reopening","Old_Claim")</f>
        <v>Old_Claim</v>
      </c>
      <c r="N340" s="18" t="str">
        <f>IF(M340=$N$2,IF(J340=$N$1,"E1","D"),_xlfn.XLOOKUP(C340,'Raw Data_OS_22'!$C$5:$C$4516,'Raw Data_OS_22'!$O$5:$O$4516))</f>
        <v>B1</v>
      </c>
    </row>
    <row r="341" spans="3:14" x14ac:dyDescent="0.35">
      <c r="C341" s="26" t="s">
        <v>424</v>
      </c>
      <c r="D341" s="14">
        <v>44141</v>
      </c>
      <c r="E341" s="14">
        <v>44141</v>
      </c>
      <c r="F341" s="27" t="s">
        <v>3910</v>
      </c>
      <c r="G341" s="28">
        <v>0</v>
      </c>
      <c r="H341" s="29">
        <v>59700</v>
      </c>
      <c r="I341" s="29">
        <v>1</v>
      </c>
      <c r="J341" s="30">
        <v>2020</v>
      </c>
      <c r="K341" s="30">
        <v>2020</v>
      </c>
      <c r="L341" s="31" t="s">
        <v>11</v>
      </c>
      <c r="M341" s="32" t="str">
        <f>IF(_xlfn.XLOOKUP(C341,'Raw Data_OS_22'!$C$5:$C$4516,'Raw Data_OS_22'!$G$5:$G$4516,"New_Claim/ Reopening")= "New_Claim/ Reopening","New_Claim/ Reopening","Old_Claim")</f>
        <v>Old_Claim</v>
      </c>
      <c r="N341" s="18" t="str">
        <f>IF(M341=$N$2,IF(J341=$N$1,"E1","D"),_xlfn.XLOOKUP(C341,'Raw Data_OS_22'!$C$5:$C$4516,'Raw Data_OS_22'!$O$5:$O$4516))</f>
        <v>B1</v>
      </c>
    </row>
    <row r="342" spans="3:14" x14ac:dyDescent="0.35">
      <c r="C342" s="26" t="s">
        <v>6556</v>
      </c>
      <c r="D342" s="14">
        <v>44687</v>
      </c>
      <c r="E342" s="14">
        <v>44714</v>
      </c>
      <c r="F342" s="27" t="s">
        <v>3910</v>
      </c>
      <c r="G342" s="28">
        <v>0</v>
      </c>
      <c r="H342" s="29">
        <v>58780</v>
      </c>
      <c r="I342" s="29">
        <v>1</v>
      </c>
      <c r="J342" s="30">
        <v>2022</v>
      </c>
      <c r="K342" s="30">
        <v>2022</v>
      </c>
      <c r="L342" s="31" t="s">
        <v>6406</v>
      </c>
      <c r="M342" s="32" t="str">
        <f>IF(_xlfn.XLOOKUP(C342,'Raw Data_OS_22'!$C$5:$C$4516,'Raw Data_OS_22'!$G$5:$G$4516,"New_Claim/ Reopening")= "New_Claim/ Reopening","New_Claim/ Reopening","Old_Claim")</f>
        <v>Old_Claim</v>
      </c>
      <c r="N342" s="18" t="str">
        <f>IF(M342=$N$2,IF(J342=$N$1,"E1","D"),_xlfn.XLOOKUP(C342,'Raw Data_OS_22'!$C$5:$C$4516,'Raw Data_OS_22'!$O$5:$O$4516))</f>
        <v>B2</v>
      </c>
    </row>
    <row r="343" spans="3:14" x14ac:dyDescent="0.35">
      <c r="C343" s="26" t="s">
        <v>3867</v>
      </c>
      <c r="D343" s="14">
        <v>40881</v>
      </c>
      <c r="E343" s="14">
        <v>40892</v>
      </c>
      <c r="F343" s="27" t="s">
        <v>3910</v>
      </c>
      <c r="G343" s="28">
        <v>0</v>
      </c>
      <c r="H343" s="29">
        <v>58468</v>
      </c>
      <c r="I343" s="29">
        <v>1</v>
      </c>
      <c r="J343" s="30">
        <v>2011</v>
      </c>
      <c r="K343" s="30">
        <v>2011</v>
      </c>
      <c r="L343" s="31" t="s">
        <v>1586</v>
      </c>
      <c r="M343" s="32" t="str">
        <f>IF(_xlfn.XLOOKUP(C343,'Raw Data_OS_22'!$C$5:$C$4516,'Raw Data_OS_22'!$G$5:$G$4516,"New_Claim/ Reopening")= "New_Claim/ Reopening","New_Claim/ Reopening","Old_Claim")</f>
        <v>Old_Claim</v>
      </c>
      <c r="N343" s="18" t="str">
        <f>IF(M343=$N$2,IF(J343=$N$1,"E1","D"),_xlfn.XLOOKUP(C343,'Raw Data_OS_22'!$C$5:$C$4516,'Raw Data_OS_22'!$O$5:$O$4516))</f>
        <v>A</v>
      </c>
    </row>
    <row r="344" spans="3:14" x14ac:dyDescent="0.35">
      <c r="C344" s="26" t="s">
        <v>199</v>
      </c>
      <c r="D344" s="14">
        <v>44129</v>
      </c>
      <c r="E344" s="14">
        <v>44129</v>
      </c>
      <c r="F344" s="27" t="s">
        <v>3910</v>
      </c>
      <c r="G344" s="28">
        <v>116500</v>
      </c>
      <c r="H344" s="29">
        <v>174950</v>
      </c>
      <c r="I344" s="29">
        <v>1</v>
      </c>
      <c r="J344" s="30">
        <v>2020</v>
      </c>
      <c r="K344" s="30">
        <v>2020</v>
      </c>
      <c r="L344" s="31" t="s">
        <v>11</v>
      </c>
      <c r="M344" s="32" t="str">
        <f>IF(_xlfn.XLOOKUP(C344,'Raw Data_OS_22'!$C$5:$C$4516,'Raw Data_OS_22'!$G$5:$G$4516,"New_Claim/ Reopening")= "New_Claim/ Reopening","New_Claim/ Reopening","Old_Claim")</f>
        <v>Old_Claim</v>
      </c>
      <c r="N344" s="18" t="str">
        <f>IF(M344=$N$2,IF(J344=$N$1,"E1","D"),_xlfn.XLOOKUP(C344,'Raw Data_OS_22'!$C$5:$C$4516,'Raw Data_OS_22'!$O$5:$O$4516))</f>
        <v>B1</v>
      </c>
    </row>
    <row r="345" spans="3:14" x14ac:dyDescent="0.35">
      <c r="C345" s="26" t="s">
        <v>1982</v>
      </c>
      <c r="D345" s="14">
        <v>43411</v>
      </c>
      <c r="E345" s="14">
        <v>43578</v>
      </c>
      <c r="F345" s="27" t="s">
        <v>4195</v>
      </c>
      <c r="G345" s="28">
        <v>2968345</v>
      </c>
      <c r="H345" s="29">
        <v>3026706.05</v>
      </c>
      <c r="I345" s="29">
        <v>1</v>
      </c>
      <c r="J345" s="30">
        <v>2018</v>
      </c>
      <c r="K345" s="30">
        <v>2019</v>
      </c>
      <c r="L345" s="31" t="s">
        <v>684</v>
      </c>
      <c r="M345" s="32" t="str">
        <f>IF(_xlfn.XLOOKUP(C345,'Raw Data_OS_22'!$C$5:$C$4516,'Raw Data_OS_22'!$G$5:$G$4516,"New_Claim/ Reopening")= "New_Claim/ Reopening","New_Claim/ Reopening","Old_Claim")</f>
        <v>Old_Claim</v>
      </c>
      <c r="N345" s="18" t="str">
        <f>IF(M345=$N$2,IF(J345=$N$1,"E1","D"),_xlfn.XLOOKUP(C345,'Raw Data_OS_22'!$C$5:$C$4516,'Raw Data_OS_22'!$O$5:$O$4516))</f>
        <v>B1</v>
      </c>
    </row>
    <row r="346" spans="3:14" x14ac:dyDescent="0.35">
      <c r="C346" s="26" t="s">
        <v>1112</v>
      </c>
      <c r="D346" s="14">
        <v>43889</v>
      </c>
      <c r="E346" s="14">
        <v>43889</v>
      </c>
      <c r="F346" s="27" t="s">
        <v>3910</v>
      </c>
      <c r="G346" s="28">
        <v>0</v>
      </c>
      <c r="H346" s="29">
        <v>58340</v>
      </c>
      <c r="I346" s="29">
        <v>1</v>
      </c>
      <c r="J346" s="30">
        <v>2020</v>
      </c>
      <c r="K346" s="30">
        <v>2020</v>
      </c>
      <c r="L346" s="31" t="s">
        <v>28</v>
      </c>
      <c r="M346" s="32" t="str">
        <f>IF(_xlfn.XLOOKUP(C346,'Raw Data_OS_22'!$C$5:$C$4516,'Raw Data_OS_22'!$G$5:$G$4516,"New_Claim/ Reopening")= "New_Claim/ Reopening","New_Claim/ Reopening","Old_Claim")</f>
        <v>Old_Claim</v>
      </c>
      <c r="N346" s="18" t="str">
        <f>IF(M346=$N$2,IF(J346=$N$1,"E1","D"),_xlfn.XLOOKUP(C346,'Raw Data_OS_22'!$C$5:$C$4516,'Raw Data_OS_22'!$O$5:$O$4516))</f>
        <v>B1</v>
      </c>
    </row>
    <row r="347" spans="3:14" x14ac:dyDescent="0.35">
      <c r="C347" s="26" t="s">
        <v>58</v>
      </c>
      <c r="D347" s="14">
        <v>44054</v>
      </c>
      <c r="E347" s="14">
        <v>44055</v>
      </c>
      <c r="F347" s="27" t="s">
        <v>3908</v>
      </c>
      <c r="G347" s="28">
        <v>0</v>
      </c>
      <c r="H347" s="29">
        <v>57970</v>
      </c>
      <c r="I347" s="29">
        <v>1</v>
      </c>
      <c r="J347" s="30">
        <v>2020</v>
      </c>
      <c r="K347" s="30">
        <v>2020</v>
      </c>
      <c r="L347" s="31" t="s">
        <v>35</v>
      </c>
      <c r="M347" s="32" t="str">
        <f>IF(_xlfn.XLOOKUP(C347,'Raw Data_OS_22'!$C$5:$C$4516,'Raw Data_OS_22'!$G$5:$G$4516,"New_Claim/ Reopening")= "New_Claim/ Reopening","New_Claim/ Reopening","Old_Claim")</f>
        <v>Old_Claim</v>
      </c>
      <c r="N347" s="18" t="str">
        <f>IF(M347=$N$2,IF(J347=$N$1,"E1","D"),_xlfn.XLOOKUP(C347,'Raw Data_OS_22'!$C$5:$C$4516,'Raw Data_OS_22'!$O$5:$O$4516))</f>
        <v>B1</v>
      </c>
    </row>
    <row r="348" spans="3:14" x14ac:dyDescent="0.35">
      <c r="C348" s="26" t="s">
        <v>6262</v>
      </c>
      <c r="D348" s="14">
        <v>44615</v>
      </c>
      <c r="E348" s="14">
        <v>44617</v>
      </c>
      <c r="F348" s="27" t="s">
        <v>3910</v>
      </c>
      <c r="G348" s="28">
        <v>29700</v>
      </c>
      <c r="H348" s="29">
        <v>87200</v>
      </c>
      <c r="I348" s="29">
        <v>1</v>
      </c>
      <c r="J348" s="30">
        <v>2022</v>
      </c>
      <c r="K348" s="30">
        <v>2022</v>
      </c>
      <c r="L348" s="31" t="s">
        <v>6021</v>
      </c>
      <c r="M348" s="32" t="str">
        <f>IF(_xlfn.XLOOKUP(C348,'Raw Data_OS_22'!$C$5:$C$4516,'Raw Data_OS_22'!$G$5:$G$4516,"New_Claim/ Reopening")= "New_Claim/ Reopening","New_Claim/ Reopening","Old_Claim")</f>
        <v>Old_Claim</v>
      </c>
      <c r="N348" s="18" t="str">
        <f>IF(M348=$N$2,IF(J348=$N$1,"E1","D"),_xlfn.XLOOKUP(C348,'Raw Data_OS_22'!$C$5:$C$4516,'Raw Data_OS_22'!$O$5:$O$4516))</f>
        <v>B2</v>
      </c>
    </row>
    <row r="349" spans="3:14" x14ac:dyDescent="0.35">
      <c r="C349" s="26" t="s">
        <v>502</v>
      </c>
      <c r="D349" s="14">
        <v>44169</v>
      </c>
      <c r="E349" s="14">
        <v>44169</v>
      </c>
      <c r="F349" s="27" t="s">
        <v>3908</v>
      </c>
      <c r="G349" s="28">
        <v>2320</v>
      </c>
      <c r="H349" s="29">
        <v>59730</v>
      </c>
      <c r="I349" s="29">
        <v>1</v>
      </c>
      <c r="J349" s="30">
        <v>2020</v>
      </c>
      <c r="K349" s="30">
        <v>2020</v>
      </c>
      <c r="L349" s="31" t="s">
        <v>11</v>
      </c>
      <c r="M349" s="32" t="str">
        <f>IF(_xlfn.XLOOKUP(C349,'Raw Data_OS_22'!$C$5:$C$4516,'Raw Data_OS_22'!$G$5:$G$4516,"New_Claim/ Reopening")= "New_Claim/ Reopening","New_Claim/ Reopening","Old_Claim")</f>
        <v>Old_Claim</v>
      </c>
      <c r="N349" s="18" t="str">
        <f>IF(M349=$N$2,IF(J349=$N$1,"E1","D"),_xlfn.XLOOKUP(C349,'Raw Data_OS_22'!$C$5:$C$4516,'Raw Data_OS_22'!$O$5:$O$4516))</f>
        <v>B1</v>
      </c>
    </row>
    <row r="350" spans="3:14" x14ac:dyDescent="0.35">
      <c r="C350" s="26" t="s">
        <v>632</v>
      </c>
      <c r="D350" s="14">
        <v>43911</v>
      </c>
      <c r="E350" s="14">
        <v>43911</v>
      </c>
      <c r="F350" s="27" t="s">
        <v>3908</v>
      </c>
      <c r="G350" s="28">
        <v>0</v>
      </c>
      <c r="H350" s="29">
        <v>57330</v>
      </c>
      <c r="I350" s="29">
        <v>1</v>
      </c>
      <c r="J350" s="30">
        <v>2020</v>
      </c>
      <c r="K350" s="30">
        <v>2020</v>
      </c>
      <c r="L350" s="31" t="s">
        <v>28</v>
      </c>
      <c r="M350" s="32" t="str">
        <f>IF(_xlfn.XLOOKUP(C350,'Raw Data_OS_22'!$C$5:$C$4516,'Raw Data_OS_22'!$G$5:$G$4516,"New_Claim/ Reopening")= "New_Claim/ Reopening","New_Claim/ Reopening","Old_Claim")</f>
        <v>Old_Claim</v>
      </c>
      <c r="N350" s="18" t="str">
        <f>IF(M350=$N$2,IF(J350=$N$1,"E1","D"),_xlfn.XLOOKUP(C350,'Raw Data_OS_22'!$C$5:$C$4516,'Raw Data_OS_22'!$O$5:$O$4516))</f>
        <v>B1</v>
      </c>
    </row>
    <row r="351" spans="3:14" x14ac:dyDescent="0.35">
      <c r="C351" s="26" t="s">
        <v>6439</v>
      </c>
      <c r="D351" s="14">
        <v>44662</v>
      </c>
      <c r="E351" s="14">
        <v>44670</v>
      </c>
      <c r="F351" s="27" t="s">
        <v>3910</v>
      </c>
      <c r="G351" s="28">
        <v>10000</v>
      </c>
      <c r="H351" s="29">
        <v>66408</v>
      </c>
      <c r="I351" s="29">
        <v>1</v>
      </c>
      <c r="J351" s="30">
        <v>2022</v>
      </c>
      <c r="K351" s="30">
        <v>2022</v>
      </c>
      <c r="L351" s="31" t="s">
        <v>6406</v>
      </c>
      <c r="M351" s="32" t="str">
        <f>IF(_xlfn.XLOOKUP(C351,'Raw Data_OS_22'!$C$5:$C$4516,'Raw Data_OS_22'!$G$5:$G$4516,"New_Claim/ Reopening")= "New_Claim/ Reopening","New_Claim/ Reopening","Old_Claim")</f>
        <v>Old_Claim</v>
      </c>
      <c r="N351" s="18" t="str">
        <f>IF(M351=$N$2,IF(J351=$N$1,"E1","D"),_xlfn.XLOOKUP(C351,'Raw Data_OS_22'!$C$5:$C$4516,'Raw Data_OS_22'!$O$5:$O$4516))</f>
        <v>B2</v>
      </c>
    </row>
    <row r="352" spans="3:14" x14ac:dyDescent="0.35">
      <c r="C352" s="26" t="s">
        <v>208</v>
      </c>
      <c r="D352" s="14">
        <v>44177</v>
      </c>
      <c r="E352" s="14">
        <v>44177</v>
      </c>
      <c r="F352" s="27" t="s">
        <v>3908</v>
      </c>
      <c r="G352" s="28">
        <v>6270</v>
      </c>
      <c r="H352" s="29">
        <v>62500</v>
      </c>
      <c r="I352" s="29">
        <v>1</v>
      </c>
      <c r="J352" s="30">
        <v>2020</v>
      </c>
      <c r="K352" s="30">
        <v>2020</v>
      </c>
      <c r="L352" s="31" t="s">
        <v>11</v>
      </c>
      <c r="M352" s="32" t="str">
        <f>IF(_xlfn.XLOOKUP(C352,'Raw Data_OS_22'!$C$5:$C$4516,'Raw Data_OS_22'!$G$5:$G$4516,"New_Claim/ Reopening")= "New_Claim/ Reopening","New_Claim/ Reopening","Old_Claim")</f>
        <v>Old_Claim</v>
      </c>
      <c r="N352" s="18" t="str">
        <f>IF(M352=$N$2,IF(J352=$N$1,"E1","D"),_xlfn.XLOOKUP(C352,'Raw Data_OS_22'!$C$5:$C$4516,'Raw Data_OS_22'!$O$5:$O$4516))</f>
        <v>B1</v>
      </c>
    </row>
    <row r="353" spans="3:14" x14ac:dyDescent="0.35">
      <c r="C353" s="26" t="s">
        <v>399</v>
      </c>
      <c r="D353" s="14">
        <v>44129</v>
      </c>
      <c r="E353" s="14">
        <v>44129</v>
      </c>
      <c r="F353" s="27" t="s">
        <v>3910</v>
      </c>
      <c r="G353" s="28">
        <v>0</v>
      </c>
      <c r="H353" s="29">
        <v>55240</v>
      </c>
      <c r="I353" s="29">
        <v>1</v>
      </c>
      <c r="J353" s="30">
        <v>2020</v>
      </c>
      <c r="K353" s="30">
        <v>2020</v>
      </c>
      <c r="L353" s="31" t="s">
        <v>11</v>
      </c>
      <c r="M353" s="32" t="str">
        <f>IF(_xlfn.XLOOKUP(C353,'Raw Data_OS_22'!$C$5:$C$4516,'Raw Data_OS_22'!$G$5:$G$4516,"New_Claim/ Reopening")= "New_Claim/ Reopening","New_Claim/ Reopening","Old_Claim")</f>
        <v>Old_Claim</v>
      </c>
      <c r="N353" s="18" t="str">
        <f>IF(M353=$N$2,IF(J353=$N$1,"E1","D"),_xlfn.XLOOKUP(C353,'Raw Data_OS_22'!$C$5:$C$4516,'Raw Data_OS_22'!$O$5:$O$4516))</f>
        <v>B1</v>
      </c>
    </row>
    <row r="354" spans="3:14" x14ac:dyDescent="0.35">
      <c r="C354" s="26" t="s">
        <v>6893</v>
      </c>
      <c r="D354" s="14">
        <v>44846</v>
      </c>
      <c r="E354" s="14">
        <v>44848</v>
      </c>
      <c r="F354" s="27" t="s">
        <v>3910</v>
      </c>
      <c r="G354" s="28">
        <v>45720</v>
      </c>
      <c r="H354" s="29">
        <v>100000</v>
      </c>
      <c r="I354" s="29">
        <v>1</v>
      </c>
      <c r="J354" s="30">
        <v>2022</v>
      </c>
      <c r="K354" s="30">
        <v>2022</v>
      </c>
      <c r="L354" s="31" t="s">
        <v>6825</v>
      </c>
      <c r="M354" s="32" t="str">
        <f>IF(_xlfn.XLOOKUP(C354,'Raw Data_OS_22'!$C$5:$C$4516,'Raw Data_OS_22'!$G$5:$G$4516,"New_Claim/ Reopening")= "New_Claim/ Reopening","New_Claim/ Reopening","Old_Claim")</f>
        <v>Old_Claim</v>
      </c>
      <c r="N354" s="18" t="str">
        <f>IF(M354=$N$2,IF(J354=$N$1,"E1","D"),_xlfn.XLOOKUP(C354,'Raw Data_OS_22'!$C$5:$C$4516,'Raw Data_OS_22'!$O$5:$O$4516))</f>
        <v>B1</v>
      </c>
    </row>
    <row r="355" spans="3:14" x14ac:dyDescent="0.35">
      <c r="C355" s="26" t="s">
        <v>2817</v>
      </c>
      <c r="D355" s="14">
        <v>44178</v>
      </c>
      <c r="E355" s="14">
        <v>44186</v>
      </c>
      <c r="F355" s="27" t="s">
        <v>3908</v>
      </c>
      <c r="G355" s="28">
        <v>8700</v>
      </c>
      <c r="H355" s="29">
        <v>62300</v>
      </c>
      <c r="I355" s="29">
        <v>1</v>
      </c>
      <c r="J355" s="30">
        <v>2020</v>
      </c>
      <c r="K355" s="30">
        <v>2020</v>
      </c>
      <c r="L355" s="31" t="s">
        <v>11</v>
      </c>
      <c r="M355" s="32" t="str">
        <f>IF(_xlfn.XLOOKUP(C355,'Raw Data_OS_22'!$C$5:$C$4516,'Raw Data_OS_22'!$G$5:$G$4516,"New_Claim/ Reopening")= "New_Claim/ Reopening","New_Claim/ Reopening","Old_Claim")</f>
        <v>Old_Claim</v>
      </c>
      <c r="N355" s="18" t="str">
        <f>IF(M355=$N$2,IF(J355=$N$1,"E1","D"),_xlfn.XLOOKUP(C355,'Raw Data_OS_22'!$C$5:$C$4516,'Raw Data_OS_22'!$O$5:$O$4516))</f>
        <v>B1</v>
      </c>
    </row>
    <row r="356" spans="3:14" x14ac:dyDescent="0.35">
      <c r="C356" s="26" t="s">
        <v>345</v>
      </c>
      <c r="D356" s="14">
        <v>44093</v>
      </c>
      <c r="E356" s="14">
        <v>44093</v>
      </c>
      <c r="F356" s="27" t="s">
        <v>3908</v>
      </c>
      <c r="G356" s="28">
        <v>0</v>
      </c>
      <c r="H356" s="29">
        <v>51980</v>
      </c>
      <c r="I356" s="29">
        <v>1</v>
      </c>
      <c r="J356" s="30">
        <v>2020</v>
      </c>
      <c r="K356" s="30">
        <v>2020</v>
      </c>
      <c r="L356" s="31" t="s">
        <v>35</v>
      </c>
      <c r="M356" s="32" t="str">
        <f>IF(_xlfn.XLOOKUP(C356,'Raw Data_OS_22'!$C$5:$C$4516,'Raw Data_OS_22'!$G$5:$G$4516,"New_Claim/ Reopening")= "New_Claim/ Reopening","New_Claim/ Reopening","Old_Claim")</f>
        <v>Old_Claim</v>
      </c>
      <c r="N356" s="18" t="str">
        <f>IF(M356=$N$2,IF(J356=$N$1,"E1","D"),_xlfn.XLOOKUP(C356,'Raw Data_OS_22'!$C$5:$C$4516,'Raw Data_OS_22'!$O$5:$O$4516))</f>
        <v>B1</v>
      </c>
    </row>
    <row r="357" spans="3:14" x14ac:dyDescent="0.35">
      <c r="C357" s="26" t="s">
        <v>32</v>
      </c>
      <c r="D357" s="14">
        <v>44008</v>
      </c>
      <c r="E357" s="14">
        <v>44009</v>
      </c>
      <c r="F357" s="27" t="s">
        <v>3908</v>
      </c>
      <c r="G357" s="28">
        <v>0</v>
      </c>
      <c r="H357" s="29">
        <v>51790</v>
      </c>
      <c r="I357" s="29">
        <v>1</v>
      </c>
      <c r="J357" s="30">
        <v>2020</v>
      </c>
      <c r="K357" s="30">
        <v>2020</v>
      </c>
      <c r="L357" s="31" t="s">
        <v>33</v>
      </c>
      <c r="M357" s="32" t="str">
        <f>IF(_xlfn.XLOOKUP(C357,'Raw Data_OS_22'!$C$5:$C$4516,'Raw Data_OS_22'!$G$5:$G$4516,"New_Claim/ Reopening")= "New_Claim/ Reopening","New_Claim/ Reopening","Old_Claim")</f>
        <v>Old_Claim</v>
      </c>
      <c r="N357" s="18" t="str">
        <f>IF(M357=$N$2,IF(J357=$N$1,"E1","D"),_xlfn.XLOOKUP(C357,'Raw Data_OS_22'!$C$5:$C$4516,'Raw Data_OS_22'!$O$5:$O$4516))</f>
        <v>B1</v>
      </c>
    </row>
    <row r="358" spans="3:14" x14ac:dyDescent="0.35">
      <c r="C358" s="26" t="s">
        <v>1212</v>
      </c>
      <c r="D358" s="14">
        <v>44193</v>
      </c>
      <c r="E358" s="14">
        <v>44203</v>
      </c>
      <c r="F358" s="27" t="s">
        <v>3910</v>
      </c>
      <c r="G358" s="28">
        <v>0</v>
      </c>
      <c r="H358" s="29">
        <v>51620</v>
      </c>
      <c r="I358" s="29">
        <v>1</v>
      </c>
      <c r="J358" s="30">
        <v>2020</v>
      </c>
      <c r="K358" s="30">
        <v>2021</v>
      </c>
      <c r="L358" s="31" t="s">
        <v>11</v>
      </c>
      <c r="M358" s="32" t="str">
        <f>IF(_xlfn.XLOOKUP(C358,'Raw Data_OS_22'!$C$5:$C$4516,'Raw Data_OS_22'!$G$5:$G$4516,"New_Claim/ Reopening")= "New_Claim/ Reopening","New_Claim/ Reopening","Old_Claim")</f>
        <v>Old_Claim</v>
      </c>
      <c r="N358" s="18" t="str">
        <f>IF(M358=$N$2,IF(J358=$N$1,"E1","D"),_xlfn.XLOOKUP(C358,'Raw Data_OS_22'!$C$5:$C$4516,'Raw Data_OS_22'!$O$5:$O$4516))</f>
        <v>B1</v>
      </c>
    </row>
    <row r="359" spans="3:14" x14ac:dyDescent="0.35">
      <c r="C359" s="26" t="s">
        <v>969</v>
      </c>
      <c r="D359" s="14">
        <v>44026</v>
      </c>
      <c r="E359" s="14">
        <v>44026</v>
      </c>
      <c r="F359" s="27" t="s">
        <v>3910</v>
      </c>
      <c r="G359" s="28">
        <v>8550</v>
      </c>
      <c r="H359" s="29">
        <v>60000</v>
      </c>
      <c r="I359" s="29">
        <v>1</v>
      </c>
      <c r="J359" s="30">
        <v>2020</v>
      </c>
      <c r="K359" s="30">
        <v>2020</v>
      </c>
      <c r="L359" s="31" t="s">
        <v>35</v>
      </c>
      <c r="M359" s="32" t="str">
        <f>IF(_xlfn.XLOOKUP(C359,'Raw Data_OS_22'!$C$5:$C$4516,'Raw Data_OS_22'!$G$5:$G$4516,"New_Claim/ Reopening")= "New_Claim/ Reopening","New_Claim/ Reopening","Old_Claim")</f>
        <v>Old_Claim</v>
      </c>
      <c r="N359" s="18" t="str">
        <f>IF(M359=$N$2,IF(J359=$N$1,"E1","D"),_xlfn.XLOOKUP(C359,'Raw Data_OS_22'!$C$5:$C$4516,'Raw Data_OS_22'!$O$5:$O$4516))</f>
        <v>B1</v>
      </c>
    </row>
    <row r="360" spans="3:14" x14ac:dyDescent="0.35">
      <c r="C360" s="26" t="s">
        <v>5253</v>
      </c>
      <c r="D360" s="14">
        <v>44239</v>
      </c>
      <c r="E360" s="14">
        <v>44243</v>
      </c>
      <c r="F360" s="27" t="s">
        <v>3910</v>
      </c>
      <c r="G360" s="28">
        <v>17400</v>
      </c>
      <c r="H360" s="29">
        <v>67860</v>
      </c>
      <c r="I360" s="29">
        <v>1</v>
      </c>
      <c r="J360" s="30">
        <v>2021</v>
      </c>
      <c r="K360" s="30">
        <v>2021</v>
      </c>
      <c r="L360" s="31" t="s">
        <v>21</v>
      </c>
      <c r="M360" s="32" t="str">
        <f>IF(_xlfn.XLOOKUP(C360,'Raw Data_OS_22'!$C$5:$C$4516,'Raw Data_OS_22'!$G$5:$G$4516,"New_Claim/ Reopening")= "New_Claim/ Reopening","New_Claim/ Reopening","Old_Claim")</f>
        <v>Old_Claim</v>
      </c>
      <c r="N360" s="18" t="str">
        <f>IF(M360=$N$2,IF(J360=$N$1,"E1","D"),_xlfn.XLOOKUP(C360,'Raw Data_OS_22'!$C$5:$C$4516,'Raw Data_OS_22'!$O$5:$O$4516))</f>
        <v>B1</v>
      </c>
    </row>
    <row r="361" spans="3:14" x14ac:dyDescent="0.35">
      <c r="C361" s="26" t="s">
        <v>600</v>
      </c>
      <c r="D361" s="14">
        <v>43894</v>
      </c>
      <c r="E361" s="14">
        <v>43894</v>
      </c>
      <c r="F361" s="27" t="s">
        <v>3910</v>
      </c>
      <c r="G361" s="28">
        <v>0</v>
      </c>
      <c r="H361" s="29">
        <v>50340</v>
      </c>
      <c r="I361" s="29">
        <v>1</v>
      </c>
      <c r="J361" s="30">
        <v>2020</v>
      </c>
      <c r="K361" s="30">
        <v>2020</v>
      </c>
      <c r="L361" s="31" t="s">
        <v>28</v>
      </c>
      <c r="M361" s="32" t="str">
        <f>IF(_xlfn.XLOOKUP(C361,'Raw Data_OS_22'!$C$5:$C$4516,'Raw Data_OS_22'!$G$5:$G$4516,"New_Claim/ Reopening")= "New_Claim/ Reopening","New_Claim/ Reopening","Old_Claim")</f>
        <v>Old_Claim</v>
      </c>
      <c r="N361" s="18" t="str">
        <f>IF(M361=$N$2,IF(J361=$N$1,"E1","D"),_xlfn.XLOOKUP(C361,'Raw Data_OS_22'!$C$5:$C$4516,'Raw Data_OS_22'!$O$5:$O$4516))</f>
        <v>B1</v>
      </c>
    </row>
    <row r="362" spans="3:14" x14ac:dyDescent="0.35">
      <c r="C362" s="26" t="s">
        <v>765</v>
      </c>
      <c r="D362" s="14">
        <v>43974</v>
      </c>
      <c r="E362" s="14">
        <v>43974</v>
      </c>
      <c r="F362" s="27" t="s">
        <v>3908</v>
      </c>
      <c r="G362" s="28">
        <v>0</v>
      </c>
      <c r="H362" s="29">
        <v>50000</v>
      </c>
      <c r="I362" s="29">
        <v>1</v>
      </c>
      <c r="J362" s="30">
        <v>2020</v>
      </c>
      <c r="K362" s="30">
        <v>2020</v>
      </c>
      <c r="L362" s="31" t="s">
        <v>33</v>
      </c>
      <c r="M362" s="32" t="str">
        <f>IF(_xlfn.XLOOKUP(C362,'Raw Data_OS_22'!$C$5:$C$4516,'Raw Data_OS_22'!$G$5:$G$4516,"New_Claim/ Reopening")= "New_Claim/ Reopening","New_Claim/ Reopening","Old_Claim")</f>
        <v>Old_Claim</v>
      </c>
      <c r="N362" s="18" t="str">
        <f>IF(M362=$N$2,IF(J362=$N$1,"E1","D"),_xlfn.XLOOKUP(C362,'Raw Data_OS_22'!$C$5:$C$4516,'Raw Data_OS_22'!$O$5:$O$4516))</f>
        <v>B1</v>
      </c>
    </row>
    <row r="363" spans="3:14" x14ac:dyDescent="0.35">
      <c r="C363" s="26" t="s">
        <v>789</v>
      </c>
      <c r="D363" s="14">
        <v>44079</v>
      </c>
      <c r="E363" s="14">
        <v>44079</v>
      </c>
      <c r="F363" s="27" t="s">
        <v>3908</v>
      </c>
      <c r="G363" s="28">
        <v>0</v>
      </c>
      <c r="H363" s="29">
        <v>50000</v>
      </c>
      <c r="I363" s="29">
        <v>1</v>
      </c>
      <c r="J363" s="30">
        <v>2020</v>
      </c>
      <c r="K363" s="30">
        <v>2020</v>
      </c>
      <c r="L363" s="31" t="s">
        <v>35</v>
      </c>
      <c r="M363" s="32" t="str">
        <f>IF(_xlfn.XLOOKUP(C363,'Raw Data_OS_22'!$C$5:$C$4516,'Raw Data_OS_22'!$G$5:$G$4516,"New_Claim/ Reopening")= "New_Claim/ Reopening","New_Claim/ Reopening","Old_Claim")</f>
        <v>Old_Claim</v>
      </c>
      <c r="N363" s="18" t="str">
        <f>IF(M363=$N$2,IF(J363=$N$1,"E1","D"),_xlfn.XLOOKUP(C363,'Raw Data_OS_22'!$C$5:$C$4516,'Raw Data_OS_22'!$O$5:$O$4516))</f>
        <v>B1</v>
      </c>
    </row>
    <row r="364" spans="3:14" x14ac:dyDescent="0.35">
      <c r="C364" s="26" t="s">
        <v>832</v>
      </c>
      <c r="D364" s="14">
        <v>43944</v>
      </c>
      <c r="E364" s="14">
        <v>43944</v>
      </c>
      <c r="F364" s="27" t="s">
        <v>3908</v>
      </c>
      <c r="G364" s="28">
        <v>0</v>
      </c>
      <c r="H364" s="29">
        <v>50000</v>
      </c>
      <c r="I364" s="29">
        <v>1</v>
      </c>
      <c r="J364" s="30">
        <v>2020</v>
      </c>
      <c r="K364" s="30">
        <v>2020</v>
      </c>
      <c r="L364" s="31" t="s">
        <v>33</v>
      </c>
      <c r="M364" s="32" t="str">
        <f>IF(_xlfn.XLOOKUP(C364,'Raw Data_OS_22'!$C$5:$C$4516,'Raw Data_OS_22'!$G$5:$G$4516,"New_Claim/ Reopening")= "New_Claim/ Reopening","New_Claim/ Reopening","Old_Claim")</f>
        <v>Old_Claim</v>
      </c>
      <c r="N364" s="18" t="str">
        <f>IF(M364=$N$2,IF(J364=$N$1,"E1","D"),_xlfn.XLOOKUP(C364,'Raw Data_OS_22'!$C$5:$C$4516,'Raw Data_OS_22'!$O$5:$O$4516))</f>
        <v>B1</v>
      </c>
    </row>
    <row r="365" spans="3:14" x14ac:dyDescent="0.35">
      <c r="C365" s="26" t="s">
        <v>841</v>
      </c>
      <c r="D365" s="14">
        <v>43951</v>
      </c>
      <c r="E365" s="14">
        <v>43951</v>
      </c>
      <c r="F365" s="27" t="s">
        <v>3908</v>
      </c>
      <c r="G365" s="28">
        <v>50000</v>
      </c>
      <c r="H365" s="29">
        <v>100000</v>
      </c>
      <c r="I365" s="29">
        <v>1</v>
      </c>
      <c r="J365" s="30">
        <v>2020</v>
      </c>
      <c r="K365" s="30">
        <v>2020</v>
      </c>
      <c r="L365" s="31" t="s">
        <v>33</v>
      </c>
      <c r="M365" s="32" t="str">
        <f>IF(_xlfn.XLOOKUP(C365,'Raw Data_OS_22'!$C$5:$C$4516,'Raw Data_OS_22'!$G$5:$G$4516,"New_Claim/ Reopening")= "New_Claim/ Reopening","New_Claim/ Reopening","Old_Claim")</f>
        <v>Old_Claim</v>
      </c>
      <c r="N365" s="18" t="str">
        <f>IF(M365=$N$2,IF(J365=$N$1,"E1","D"),_xlfn.XLOOKUP(C365,'Raw Data_OS_22'!$C$5:$C$4516,'Raw Data_OS_22'!$O$5:$O$4516))</f>
        <v>B1</v>
      </c>
    </row>
    <row r="366" spans="3:14" x14ac:dyDescent="0.35">
      <c r="C366" s="26" t="s">
        <v>860</v>
      </c>
      <c r="D366" s="14">
        <v>43937</v>
      </c>
      <c r="E366" s="14">
        <v>43937</v>
      </c>
      <c r="F366" s="27" t="s">
        <v>3910</v>
      </c>
      <c r="G366" s="28">
        <v>0</v>
      </c>
      <c r="H366" s="29">
        <v>50000</v>
      </c>
      <c r="I366" s="29">
        <v>1</v>
      </c>
      <c r="J366" s="30">
        <v>2020</v>
      </c>
      <c r="K366" s="30">
        <v>2020</v>
      </c>
      <c r="L366" s="31" t="s">
        <v>33</v>
      </c>
      <c r="M366" s="32" t="str">
        <f>IF(_xlfn.XLOOKUP(C366,'Raw Data_OS_22'!$C$5:$C$4516,'Raw Data_OS_22'!$G$5:$G$4516,"New_Claim/ Reopening")= "New_Claim/ Reopening","New_Claim/ Reopening","Old_Claim")</f>
        <v>Old_Claim</v>
      </c>
      <c r="N366" s="18" t="str">
        <f>IF(M366=$N$2,IF(J366=$N$1,"E1","D"),_xlfn.XLOOKUP(C366,'Raw Data_OS_22'!$C$5:$C$4516,'Raw Data_OS_22'!$O$5:$O$4516))</f>
        <v>B1</v>
      </c>
    </row>
    <row r="367" spans="3:14" x14ac:dyDescent="0.35">
      <c r="C367" s="26" t="s">
        <v>1000</v>
      </c>
      <c r="D367" s="14">
        <v>44008</v>
      </c>
      <c r="E367" s="14">
        <v>44008</v>
      </c>
      <c r="F367" s="27" t="s">
        <v>3908</v>
      </c>
      <c r="G367" s="28">
        <v>0</v>
      </c>
      <c r="H367" s="29">
        <v>50000</v>
      </c>
      <c r="I367" s="29">
        <v>1</v>
      </c>
      <c r="J367" s="30">
        <v>2020</v>
      </c>
      <c r="K367" s="30">
        <v>2020</v>
      </c>
      <c r="L367" s="31" t="s">
        <v>33</v>
      </c>
      <c r="M367" s="32" t="str">
        <f>IF(_xlfn.XLOOKUP(C367,'Raw Data_OS_22'!$C$5:$C$4516,'Raw Data_OS_22'!$G$5:$G$4516,"New_Claim/ Reopening")= "New_Claim/ Reopening","New_Claim/ Reopening","Old_Claim")</f>
        <v>Old_Claim</v>
      </c>
      <c r="N367" s="18" t="str">
        <f>IF(M367=$N$2,IF(J367=$N$1,"E1","D"),_xlfn.XLOOKUP(C367,'Raw Data_OS_22'!$C$5:$C$4516,'Raw Data_OS_22'!$O$5:$O$4516))</f>
        <v>B1</v>
      </c>
    </row>
    <row r="368" spans="3:14" x14ac:dyDescent="0.35">
      <c r="C368" s="26" t="s">
        <v>1037</v>
      </c>
      <c r="D368" s="14">
        <v>44077</v>
      </c>
      <c r="E368" s="14">
        <v>44077</v>
      </c>
      <c r="F368" s="27" t="s">
        <v>3908</v>
      </c>
      <c r="G368" s="28">
        <v>0</v>
      </c>
      <c r="H368" s="29">
        <v>50000</v>
      </c>
      <c r="I368" s="29">
        <v>1</v>
      </c>
      <c r="J368" s="30">
        <v>2020</v>
      </c>
      <c r="K368" s="30">
        <v>2020</v>
      </c>
      <c r="L368" s="31" t="s">
        <v>35</v>
      </c>
      <c r="M368" s="32" t="str">
        <f>IF(_xlfn.XLOOKUP(C368,'Raw Data_OS_22'!$C$5:$C$4516,'Raw Data_OS_22'!$G$5:$G$4516,"New_Claim/ Reopening")= "New_Claim/ Reopening","New_Claim/ Reopening","Old_Claim")</f>
        <v>Old_Claim</v>
      </c>
      <c r="N368" s="18" t="str">
        <f>IF(M368=$N$2,IF(J368=$N$1,"E1","D"),_xlfn.XLOOKUP(C368,'Raw Data_OS_22'!$C$5:$C$4516,'Raw Data_OS_22'!$O$5:$O$4516))</f>
        <v>B1</v>
      </c>
    </row>
    <row r="369" spans="3:14" x14ac:dyDescent="0.35">
      <c r="C369" s="26" t="s">
        <v>1040</v>
      </c>
      <c r="D369" s="14">
        <v>44102</v>
      </c>
      <c r="E369" s="14">
        <v>44102</v>
      </c>
      <c r="F369" s="27" t="s">
        <v>3908</v>
      </c>
      <c r="G369" s="28">
        <v>0</v>
      </c>
      <c r="H369" s="29">
        <v>50000</v>
      </c>
      <c r="I369" s="29">
        <v>1</v>
      </c>
      <c r="J369" s="30">
        <v>2020</v>
      </c>
      <c r="K369" s="30">
        <v>2020</v>
      </c>
      <c r="L369" s="31" t="s">
        <v>35</v>
      </c>
      <c r="M369" s="32" t="str">
        <f>IF(_xlfn.XLOOKUP(C369,'Raw Data_OS_22'!$C$5:$C$4516,'Raw Data_OS_22'!$G$5:$G$4516,"New_Claim/ Reopening")= "New_Claim/ Reopening","New_Claim/ Reopening","Old_Claim")</f>
        <v>Old_Claim</v>
      </c>
      <c r="N369" s="18" t="str">
        <f>IF(M369=$N$2,IF(J369=$N$1,"E1","D"),_xlfn.XLOOKUP(C369,'Raw Data_OS_22'!$C$5:$C$4516,'Raw Data_OS_22'!$O$5:$O$4516))</f>
        <v>B1</v>
      </c>
    </row>
    <row r="370" spans="3:14" x14ac:dyDescent="0.35">
      <c r="C370" s="26" t="s">
        <v>1058</v>
      </c>
      <c r="D370" s="14">
        <v>44124</v>
      </c>
      <c r="E370" s="14">
        <v>44124</v>
      </c>
      <c r="F370" s="27" t="s">
        <v>3908</v>
      </c>
      <c r="G370" s="28">
        <v>50000</v>
      </c>
      <c r="H370" s="29">
        <v>100000</v>
      </c>
      <c r="I370" s="29">
        <v>1</v>
      </c>
      <c r="J370" s="30">
        <v>2020</v>
      </c>
      <c r="K370" s="30">
        <v>2020</v>
      </c>
      <c r="L370" s="31" t="s">
        <v>11</v>
      </c>
      <c r="M370" s="32" t="str">
        <f>IF(_xlfn.XLOOKUP(C370,'Raw Data_OS_22'!$C$5:$C$4516,'Raw Data_OS_22'!$G$5:$G$4516,"New_Claim/ Reopening")= "New_Claim/ Reopening","New_Claim/ Reopening","Old_Claim")</f>
        <v>Old_Claim</v>
      </c>
      <c r="N370" s="18" t="str">
        <f>IF(M370=$N$2,IF(J370=$N$1,"E1","D"),_xlfn.XLOOKUP(C370,'Raw Data_OS_22'!$C$5:$C$4516,'Raw Data_OS_22'!$O$5:$O$4516))</f>
        <v>B1</v>
      </c>
    </row>
    <row r="371" spans="3:14" x14ac:dyDescent="0.35">
      <c r="C371" s="26" t="s">
        <v>1468</v>
      </c>
      <c r="D371" s="14">
        <v>44051</v>
      </c>
      <c r="E371" s="14">
        <v>44051</v>
      </c>
      <c r="F371" s="27" t="s">
        <v>4199</v>
      </c>
      <c r="G371" s="28">
        <v>0</v>
      </c>
      <c r="H371" s="29">
        <v>50000</v>
      </c>
      <c r="I371" s="29">
        <v>1</v>
      </c>
      <c r="J371" s="30">
        <v>2020</v>
      </c>
      <c r="K371" s="30">
        <v>2020</v>
      </c>
      <c r="L371" s="31" t="s">
        <v>35</v>
      </c>
      <c r="M371" s="32" t="str">
        <f>IF(_xlfn.XLOOKUP(C371,'Raw Data_OS_22'!$C$5:$C$4516,'Raw Data_OS_22'!$G$5:$G$4516,"New_Claim/ Reopening")= "New_Claim/ Reopening","New_Claim/ Reopening","Old_Claim")</f>
        <v>Old_Claim</v>
      </c>
      <c r="N371" s="18" t="str">
        <f>IF(M371=$N$2,IF(J371=$N$1,"E1","D"),_xlfn.XLOOKUP(C371,'Raw Data_OS_22'!$C$5:$C$4516,'Raw Data_OS_22'!$O$5:$O$4516))</f>
        <v>B1</v>
      </c>
    </row>
    <row r="372" spans="3:14" x14ac:dyDescent="0.35">
      <c r="C372" s="26" t="s">
        <v>1514</v>
      </c>
      <c r="D372" s="14">
        <v>44015</v>
      </c>
      <c r="E372" s="14">
        <v>44015</v>
      </c>
      <c r="F372" s="27" t="s">
        <v>658</v>
      </c>
      <c r="G372" s="28">
        <v>0</v>
      </c>
      <c r="H372" s="29">
        <v>50000</v>
      </c>
      <c r="I372" s="29">
        <v>1</v>
      </c>
      <c r="J372" s="30">
        <v>2020</v>
      </c>
      <c r="K372" s="30">
        <v>2020</v>
      </c>
      <c r="L372" s="31" t="s">
        <v>35</v>
      </c>
      <c r="M372" s="32" t="str">
        <f>IF(_xlfn.XLOOKUP(C372,'Raw Data_OS_22'!$C$5:$C$4516,'Raw Data_OS_22'!$G$5:$G$4516,"New_Claim/ Reopening")= "New_Claim/ Reopening","New_Claim/ Reopening","Old_Claim")</f>
        <v>Old_Claim</v>
      </c>
      <c r="N372" s="18" t="str">
        <f>IF(M372=$N$2,IF(J372=$N$1,"E1","D"),_xlfn.XLOOKUP(C372,'Raw Data_OS_22'!$C$5:$C$4516,'Raw Data_OS_22'!$O$5:$O$4516))</f>
        <v>B1</v>
      </c>
    </row>
    <row r="373" spans="3:14" x14ac:dyDescent="0.35">
      <c r="C373" s="26" t="s">
        <v>1517</v>
      </c>
      <c r="D373" s="14">
        <v>43843</v>
      </c>
      <c r="E373" s="14">
        <v>43843</v>
      </c>
      <c r="F373" s="27" t="s">
        <v>658</v>
      </c>
      <c r="G373" s="28">
        <v>0</v>
      </c>
      <c r="H373" s="29">
        <v>50000</v>
      </c>
      <c r="I373" s="29">
        <v>1</v>
      </c>
      <c r="J373" s="30">
        <v>2020</v>
      </c>
      <c r="K373" s="30">
        <v>2020</v>
      </c>
      <c r="L373" s="31" t="s">
        <v>28</v>
      </c>
      <c r="M373" s="32" t="str">
        <f>IF(_xlfn.XLOOKUP(C373,'Raw Data_OS_22'!$C$5:$C$4516,'Raw Data_OS_22'!$G$5:$G$4516,"New_Claim/ Reopening")= "New_Claim/ Reopening","New_Claim/ Reopening","Old_Claim")</f>
        <v>Old_Claim</v>
      </c>
      <c r="N373" s="18" t="str">
        <f>IF(M373=$N$2,IF(J373=$N$1,"E1","D"),_xlfn.XLOOKUP(C373,'Raw Data_OS_22'!$C$5:$C$4516,'Raw Data_OS_22'!$O$5:$O$4516))</f>
        <v>B1</v>
      </c>
    </row>
    <row r="374" spans="3:14" x14ac:dyDescent="0.35">
      <c r="C374" s="26" t="s">
        <v>1519</v>
      </c>
      <c r="D374" s="14">
        <v>43945</v>
      </c>
      <c r="E374" s="14">
        <v>43945</v>
      </c>
      <c r="F374" s="27" t="s">
        <v>658</v>
      </c>
      <c r="G374" s="28">
        <v>0</v>
      </c>
      <c r="H374" s="29">
        <v>50000</v>
      </c>
      <c r="I374" s="29">
        <v>1</v>
      </c>
      <c r="J374" s="30">
        <v>2020</v>
      </c>
      <c r="K374" s="30">
        <v>2020</v>
      </c>
      <c r="L374" s="31" t="s">
        <v>33</v>
      </c>
      <c r="M374" s="32" t="str">
        <f>IF(_xlfn.XLOOKUP(C374,'Raw Data_OS_22'!$C$5:$C$4516,'Raw Data_OS_22'!$G$5:$G$4516,"New_Claim/ Reopening")= "New_Claim/ Reopening","New_Claim/ Reopening","Old_Claim")</f>
        <v>Old_Claim</v>
      </c>
      <c r="N374" s="18" t="str">
        <f>IF(M374=$N$2,IF(J374=$N$1,"E1","D"),_xlfn.XLOOKUP(C374,'Raw Data_OS_22'!$C$5:$C$4516,'Raw Data_OS_22'!$O$5:$O$4516))</f>
        <v>B1</v>
      </c>
    </row>
    <row r="375" spans="3:14" x14ac:dyDescent="0.35">
      <c r="C375" s="26" t="s">
        <v>1521</v>
      </c>
      <c r="D375" s="14">
        <v>44008</v>
      </c>
      <c r="E375" s="14">
        <v>44008</v>
      </c>
      <c r="F375" s="27" t="s">
        <v>658</v>
      </c>
      <c r="G375" s="28">
        <v>0</v>
      </c>
      <c r="H375" s="29">
        <v>50000</v>
      </c>
      <c r="I375" s="29">
        <v>1</v>
      </c>
      <c r="J375" s="30">
        <v>2020</v>
      </c>
      <c r="K375" s="30">
        <v>2020</v>
      </c>
      <c r="L375" s="31" t="s">
        <v>33</v>
      </c>
      <c r="M375" s="32" t="str">
        <f>IF(_xlfn.XLOOKUP(C375,'Raw Data_OS_22'!$C$5:$C$4516,'Raw Data_OS_22'!$G$5:$G$4516,"New_Claim/ Reopening")= "New_Claim/ Reopening","New_Claim/ Reopening","Old_Claim")</f>
        <v>Old_Claim</v>
      </c>
      <c r="N375" s="18" t="str">
        <f>IF(M375=$N$2,IF(J375=$N$1,"E1","D"),_xlfn.XLOOKUP(C375,'Raw Data_OS_22'!$C$5:$C$4516,'Raw Data_OS_22'!$O$5:$O$4516))</f>
        <v>B1</v>
      </c>
    </row>
    <row r="376" spans="3:14" x14ac:dyDescent="0.35">
      <c r="C376" s="26" t="s">
        <v>1530</v>
      </c>
      <c r="D376" s="14">
        <v>44101</v>
      </c>
      <c r="E376" s="14">
        <v>44101</v>
      </c>
      <c r="F376" s="27" t="s">
        <v>658</v>
      </c>
      <c r="G376" s="28">
        <v>0</v>
      </c>
      <c r="H376" s="29">
        <v>50000</v>
      </c>
      <c r="I376" s="29">
        <v>1</v>
      </c>
      <c r="J376" s="30">
        <v>2020</v>
      </c>
      <c r="K376" s="30">
        <v>2020</v>
      </c>
      <c r="L376" s="31" t="s">
        <v>35</v>
      </c>
      <c r="M376" s="32" t="str">
        <f>IF(_xlfn.XLOOKUP(C376,'Raw Data_OS_22'!$C$5:$C$4516,'Raw Data_OS_22'!$G$5:$G$4516,"New_Claim/ Reopening")= "New_Claim/ Reopening","New_Claim/ Reopening","Old_Claim")</f>
        <v>Old_Claim</v>
      </c>
      <c r="N376" s="18" t="str">
        <f>IF(M376=$N$2,IF(J376=$N$1,"E1","D"),_xlfn.XLOOKUP(C376,'Raw Data_OS_22'!$C$5:$C$4516,'Raw Data_OS_22'!$O$5:$O$4516))</f>
        <v>B1</v>
      </c>
    </row>
    <row r="377" spans="3:14" x14ac:dyDescent="0.35">
      <c r="C377" s="26" t="s">
        <v>1542</v>
      </c>
      <c r="D377" s="14">
        <v>44122</v>
      </c>
      <c r="E377" s="14">
        <v>44208</v>
      </c>
      <c r="F377" s="27" t="s">
        <v>3910</v>
      </c>
      <c r="G377" s="28">
        <v>0</v>
      </c>
      <c r="H377" s="29">
        <v>50000</v>
      </c>
      <c r="I377" s="29">
        <v>1</v>
      </c>
      <c r="J377" s="30">
        <v>2020</v>
      </c>
      <c r="K377" s="30">
        <v>2021</v>
      </c>
      <c r="L377" s="31" t="s">
        <v>11</v>
      </c>
      <c r="M377" s="32" t="str">
        <f>IF(_xlfn.XLOOKUP(C377,'Raw Data_OS_22'!$C$5:$C$4516,'Raw Data_OS_22'!$G$5:$G$4516,"New_Claim/ Reopening")= "New_Claim/ Reopening","New_Claim/ Reopening","Old_Claim")</f>
        <v>Old_Claim</v>
      </c>
      <c r="N377" s="18" t="str">
        <f>IF(M377=$N$2,IF(J377=$N$1,"E1","D"),_xlfn.XLOOKUP(C377,'Raw Data_OS_22'!$C$5:$C$4516,'Raw Data_OS_22'!$O$5:$O$4516))</f>
        <v>B1</v>
      </c>
    </row>
    <row r="378" spans="3:14" x14ac:dyDescent="0.35">
      <c r="C378" s="26" t="s">
        <v>1633</v>
      </c>
      <c r="D378" s="14">
        <v>40534</v>
      </c>
      <c r="E378" s="14">
        <v>41324</v>
      </c>
      <c r="F378" s="27" t="s">
        <v>658</v>
      </c>
      <c r="G378" s="28">
        <v>0</v>
      </c>
      <c r="H378" s="29">
        <v>50000</v>
      </c>
      <c r="I378" s="29">
        <v>1</v>
      </c>
      <c r="J378" s="30">
        <v>2010</v>
      </c>
      <c r="K378" s="30">
        <v>2013</v>
      </c>
      <c r="L378" s="31" t="s">
        <v>1560</v>
      </c>
      <c r="M378" s="32" t="str">
        <f>IF(_xlfn.XLOOKUP(C378,'Raw Data_OS_22'!$C$5:$C$4516,'Raw Data_OS_22'!$G$5:$G$4516,"New_Claim/ Reopening")= "New_Claim/ Reopening","New_Claim/ Reopening","Old_Claim")</f>
        <v>Old_Claim</v>
      </c>
      <c r="N378" s="18" t="str">
        <f>IF(M378=$N$2,IF(J378=$N$1,"E1","D"),_xlfn.XLOOKUP(C378,'Raw Data_OS_22'!$C$5:$C$4516,'Raw Data_OS_22'!$O$5:$O$4516))</f>
        <v>B1</v>
      </c>
    </row>
    <row r="379" spans="3:14" x14ac:dyDescent="0.35">
      <c r="C379" s="26" t="s">
        <v>2067</v>
      </c>
      <c r="D379" s="14">
        <v>43861</v>
      </c>
      <c r="E379" s="14">
        <v>43881</v>
      </c>
      <c r="F379" s="27" t="s">
        <v>3908</v>
      </c>
      <c r="G379" s="28">
        <v>0</v>
      </c>
      <c r="H379" s="29">
        <v>50000</v>
      </c>
      <c r="I379" s="29">
        <v>1</v>
      </c>
      <c r="J379" s="30">
        <v>2020</v>
      </c>
      <c r="K379" s="30">
        <v>2020</v>
      </c>
      <c r="L379" s="31" t="s">
        <v>28</v>
      </c>
      <c r="M379" s="32" t="str">
        <f>IF(_xlfn.XLOOKUP(C379,'Raw Data_OS_22'!$C$5:$C$4516,'Raw Data_OS_22'!$G$5:$G$4516,"New_Claim/ Reopening")= "New_Claim/ Reopening","New_Claim/ Reopening","Old_Claim")</f>
        <v>Old_Claim</v>
      </c>
      <c r="N379" s="18" t="str">
        <f>IF(M379=$N$2,IF(J379=$N$1,"E1","D"),_xlfn.XLOOKUP(C379,'Raw Data_OS_22'!$C$5:$C$4516,'Raw Data_OS_22'!$O$5:$O$4516))</f>
        <v>B1</v>
      </c>
    </row>
    <row r="380" spans="3:14" x14ac:dyDescent="0.35">
      <c r="C380" s="26" t="s">
        <v>2544</v>
      </c>
      <c r="D380" s="14">
        <v>43894</v>
      </c>
      <c r="E380" s="14">
        <v>44369</v>
      </c>
      <c r="F380" s="27" t="s">
        <v>3908</v>
      </c>
      <c r="G380" s="28">
        <v>0</v>
      </c>
      <c r="H380" s="29">
        <v>50000</v>
      </c>
      <c r="I380" s="29">
        <v>1</v>
      </c>
      <c r="J380" s="30">
        <v>2020</v>
      </c>
      <c r="K380" s="30">
        <v>2021</v>
      </c>
      <c r="L380" s="31" t="s">
        <v>28</v>
      </c>
      <c r="M380" s="32" t="str">
        <f>IF(_xlfn.XLOOKUP(C380,'Raw Data_OS_22'!$C$5:$C$4516,'Raw Data_OS_22'!$G$5:$G$4516,"New_Claim/ Reopening")= "New_Claim/ Reopening","New_Claim/ Reopening","Old_Claim")</f>
        <v>Old_Claim</v>
      </c>
      <c r="N380" s="18" t="str">
        <f>IF(M380=$N$2,IF(J380=$N$1,"E1","D"),_xlfn.XLOOKUP(C380,'Raw Data_OS_22'!$C$5:$C$4516,'Raw Data_OS_22'!$O$5:$O$4516))</f>
        <v>B1</v>
      </c>
    </row>
    <row r="381" spans="3:14" x14ac:dyDescent="0.35">
      <c r="C381" s="26" t="s">
        <v>3436</v>
      </c>
      <c r="D381" s="14">
        <v>43981</v>
      </c>
      <c r="E381" s="14">
        <v>44449</v>
      </c>
      <c r="F381" s="27" t="s">
        <v>3910</v>
      </c>
      <c r="G381" s="28">
        <v>0</v>
      </c>
      <c r="H381" s="29">
        <v>50000</v>
      </c>
      <c r="I381" s="29">
        <v>1</v>
      </c>
      <c r="J381" s="30">
        <v>2020</v>
      </c>
      <c r="K381" s="30">
        <v>2021</v>
      </c>
      <c r="L381" s="31" t="s">
        <v>33</v>
      </c>
      <c r="M381" s="32" t="str">
        <f>IF(_xlfn.XLOOKUP(C381,'Raw Data_OS_22'!$C$5:$C$4516,'Raw Data_OS_22'!$G$5:$G$4516,"New_Claim/ Reopening")= "New_Claim/ Reopening","New_Claim/ Reopening","Old_Claim")</f>
        <v>Old_Claim</v>
      </c>
      <c r="N381" s="18" t="str">
        <f>IF(M381=$N$2,IF(J381=$N$1,"E1","D"),_xlfn.XLOOKUP(C381,'Raw Data_OS_22'!$C$5:$C$4516,'Raw Data_OS_22'!$O$5:$O$4516))</f>
        <v>B1</v>
      </c>
    </row>
    <row r="382" spans="3:14" x14ac:dyDescent="0.35">
      <c r="C382" s="26" t="s">
        <v>3622</v>
      </c>
      <c r="D382" s="14">
        <v>44490</v>
      </c>
      <c r="E382" s="14">
        <v>44494</v>
      </c>
      <c r="F382" s="27" t="s">
        <v>3910</v>
      </c>
      <c r="G382" s="28">
        <v>0</v>
      </c>
      <c r="H382" s="29">
        <v>50000</v>
      </c>
      <c r="I382" s="29">
        <v>1</v>
      </c>
      <c r="J382" s="30">
        <v>2021</v>
      </c>
      <c r="K382" s="30">
        <v>2021</v>
      </c>
      <c r="L382" s="31" t="s">
        <v>3138</v>
      </c>
      <c r="M382" s="32" t="str">
        <f>IF(_xlfn.XLOOKUP(C382,'Raw Data_OS_22'!$C$5:$C$4516,'Raw Data_OS_22'!$G$5:$G$4516,"New_Claim/ Reopening")= "New_Claim/ Reopening","New_Claim/ Reopening","Old_Claim")</f>
        <v>Old_Claim</v>
      </c>
      <c r="N382" s="18" t="str">
        <f>IF(M382=$N$2,IF(J382=$N$1,"E1","D"),_xlfn.XLOOKUP(C382,'Raw Data_OS_22'!$C$5:$C$4516,'Raw Data_OS_22'!$O$5:$O$4516))</f>
        <v>B2</v>
      </c>
    </row>
    <row r="383" spans="3:14" x14ac:dyDescent="0.35">
      <c r="C383" s="26" t="s">
        <v>6068</v>
      </c>
      <c r="D383" s="14">
        <v>44573</v>
      </c>
      <c r="E383" s="14">
        <v>44573</v>
      </c>
      <c r="F383" s="27" t="s">
        <v>658</v>
      </c>
      <c r="G383" s="28">
        <v>0</v>
      </c>
      <c r="H383" s="29">
        <v>50000</v>
      </c>
      <c r="I383" s="29">
        <v>1</v>
      </c>
      <c r="J383" s="30">
        <v>2022</v>
      </c>
      <c r="K383" s="30">
        <v>2022</v>
      </c>
      <c r="L383" s="31" t="s">
        <v>6021</v>
      </c>
      <c r="M383" s="32" t="str">
        <f>IF(_xlfn.XLOOKUP(C383,'Raw Data_OS_22'!$C$5:$C$4516,'Raw Data_OS_22'!$G$5:$G$4516,"New_Claim/ Reopening")= "New_Claim/ Reopening","New_Claim/ Reopening","Old_Claim")</f>
        <v>Old_Claim</v>
      </c>
      <c r="N383" s="18" t="str">
        <f>IF(M383=$N$2,IF(J383=$N$1,"E1","D"),_xlfn.XLOOKUP(C383,'Raw Data_OS_22'!$C$5:$C$4516,'Raw Data_OS_22'!$O$5:$O$4516))</f>
        <v>B2</v>
      </c>
    </row>
    <row r="384" spans="3:14" x14ac:dyDescent="0.35">
      <c r="C384" s="26" t="s">
        <v>6106</v>
      </c>
      <c r="D384" s="14">
        <v>44571</v>
      </c>
      <c r="E384" s="14">
        <v>44580</v>
      </c>
      <c r="F384" s="27" t="s">
        <v>3910</v>
      </c>
      <c r="G384" s="28">
        <v>40000</v>
      </c>
      <c r="H384" s="29">
        <v>90000</v>
      </c>
      <c r="I384" s="29">
        <v>1</v>
      </c>
      <c r="J384" s="30">
        <v>2022</v>
      </c>
      <c r="K384" s="30">
        <v>2022</v>
      </c>
      <c r="L384" s="31" t="s">
        <v>6021</v>
      </c>
      <c r="M384" s="32" t="str">
        <f>IF(_xlfn.XLOOKUP(C384,'Raw Data_OS_22'!$C$5:$C$4516,'Raw Data_OS_22'!$G$5:$G$4516,"New_Claim/ Reopening")= "New_Claim/ Reopening","New_Claim/ Reopening","Old_Claim")</f>
        <v>Old_Claim</v>
      </c>
      <c r="N384" s="18" t="str">
        <f>IF(M384=$N$2,IF(J384=$N$1,"E1","D"),_xlfn.XLOOKUP(C384,'Raw Data_OS_22'!$C$5:$C$4516,'Raw Data_OS_22'!$O$5:$O$4516))</f>
        <v>B2</v>
      </c>
    </row>
    <row r="385" spans="3:14" x14ac:dyDescent="0.35">
      <c r="C385" s="26" t="s">
        <v>6392</v>
      </c>
      <c r="D385" s="14">
        <v>44640</v>
      </c>
      <c r="E385" s="14">
        <v>44652</v>
      </c>
      <c r="F385" s="27" t="s">
        <v>3910</v>
      </c>
      <c r="G385" s="28">
        <v>0</v>
      </c>
      <c r="H385" s="29">
        <v>50000</v>
      </c>
      <c r="I385" s="29">
        <v>1</v>
      </c>
      <c r="J385" s="30">
        <v>2022</v>
      </c>
      <c r="K385" s="30">
        <v>2022</v>
      </c>
      <c r="L385" s="31" t="s">
        <v>6021</v>
      </c>
      <c r="M385" s="32" t="str">
        <f>IF(_xlfn.XLOOKUP(C385,'Raw Data_OS_22'!$C$5:$C$4516,'Raw Data_OS_22'!$G$5:$G$4516,"New_Claim/ Reopening")= "New_Claim/ Reopening","New_Claim/ Reopening","Old_Claim")</f>
        <v>Old_Claim</v>
      </c>
      <c r="N385" s="18" t="str">
        <f>IF(M385=$N$2,IF(J385=$N$1,"E1","D"),_xlfn.XLOOKUP(C385,'Raw Data_OS_22'!$C$5:$C$4516,'Raw Data_OS_22'!$O$5:$O$4516))</f>
        <v>B1</v>
      </c>
    </row>
    <row r="386" spans="3:14" x14ac:dyDescent="0.35">
      <c r="C386" s="26" t="s">
        <v>6427</v>
      </c>
      <c r="D386" s="14">
        <v>44567</v>
      </c>
      <c r="E386" s="14">
        <v>44602</v>
      </c>
      <c r="F386" s="27" t="s">
        <v>3910</v>
      </c>
      <c r="G386" s="28">
        <v>0</v>
      </c>
      <c r="H386" s="29">
        <v>50000</v>
      </c>
      <c r="I386" s="29">
        <v>1</v>
      </c>
      <c r="J386" s="30">
        <v>2022</v>
      </c>
      <c r="K386" s="30">
        <v>2022</v>
      </c>
      <c r="L386" s="31" t="s">
        <v>6021</v>
      </c>
      <c r="M386" s="32" t="str">
        <f>IF(_xlfn.XLOOKUP(C386,'Raw Data_OS_22'!$C$5:$C$4516,'Raw Data_OS_22'!$G$5:$G$4516,"New_Claim/ Reopening")= "New_Claim/ Reopening","New_Claim/ Reopening","Old_Claim")</f>
        <v>Old_Claim</v>
      </c>
      <c r="N386" s="18" t="str">
        <f>IF(M386=$N$2,IF(J386=$N$1,"E1","D"),_xlfn.XLOOKUP(C386,'Raw Data_OS_22'!$C$5:$C$4516,'Raw Data_OS_22'!$O$5:$O$4516))</f>
        <v>B2</v>
      </c>
    </row>
    <row r="387" spans="3:14" x14ac:dyDescent="0.35">
      <c r="C387" s="26" t="s">
        <v>6572</v>
      </c>
      <c r="D387" s="14">
        <v>44673</v>
      </c>
      <c r="E387" s="14">
        <v>44698</v>
      </c>
      <c r="F387" s="27" t="s">
        <v>658</v>
      </c>
      <c r="G387" s="28">
        <v>0</v>
      </c>
      <c r="H387" s="29">
        <v>50000</v>
      </c>
      <c r="I387" s="29">
        <v>1</v>
      </c>
      <c r="J387" s="30">
        <v>2022</v>
      </c>
      <c r="K387" s="30">
        <v>2022</v>
      </c>
      <c r="L387" s="31" t="s">
        <v>6406</v>
      </c>
      <c r="M387" s="32" t="str">
        <f>IF(_xlfn.XLOOKUP(C387,'Raw Data_OS_22'!$C$5:$C$4516,'Raw Data_OS_22'!$G$5:$G$4516,"New_Claim/ Reopening")= "New_Claim/ Reopening","New_Claim/ Reopening","Old_Claim")</f>
        <v>Old_Claim</v>
      </c>
      <c r="N387" s="18" t="str">
        <f>IF(M387=$N$2,IF(J387=$N$1,"E1","D"),_xlfn.XLOOKUP(C387,'Raw Data_OS_22'!$C$5:$C$4516,'Raw Data_OS_22'!$O$5:$O$4516))</f>
        <v>B1</v>
      </c>
    </row>
    <row r="388" spans="3:14" x14ac:dyDescent="0.35">
      <c r="C388" s="26" t="s">
        <v>6758</v>
      </c>
      <c r="D388" s="14">
        <v>44764</v>
      </c>
      <c r="E388" s="14">
        <v>44799</v>
      </c>
      <c r="F388" s="27" t="s">
        <v>3910</v>
      </c>
      <c r="G388" s="28">
        <v>0</v>
      </c>
      <c r="H388" s="29">
        <v>50000</v>
      </c>
      <c r="I388" s="29">
        <v>1</v>
      </c>
      <c r="J388" s="30">
        <v>2022</v>
      </c>
      <c r="K388" s="30">
        <v>2022</v>
      </c>
      <c r="L388" s="31" t="s">
        <v>6643</v>
      </c>
      <c r="M388" s="32" t="str">
        <f>IF(_xlfn.XLOOKUP(C388,'Raw Data_OS_22'!$C$5:$C$4516,'Raw Data_OS_22'!$G$5:$G$4516,"New_Claim/ Reopening")= "New_Claim/ Reopening","New_Claim/ Reopening","Old_Claim")</f>
        <v>Old_Claim</v>
      </c>
      <c r="N388" s="18" t="str">
        <f>IF(M388=$N$2,IF(J388=$N$1,"E1","D"),_xlfn.XLOOKUP(C388,'Raw Data_OS_22'!$C$5:$C$4516,'Raw Data_OS_22'!$O$5:$O$4516))</f>
        <v>B2</v>
      </c>
    </row>
    <row r="389" spans="3:14" x14ac:dyDescent="0.35">
      <c r="C389" s="26" t="s">
        <v>6765</v>
      </c>
      <c r="D389" s="14">
        <v>44799</v>
      </c>
      <c r="E389" s="14">
        <v>44803</v>
      </c>
      <c r="F389" s="27" t="s">
        <v>3910</v>
      </c>
      <c r="G389" s="28">
        <v>50000</v>
      </c>
      <c r="H389" s="29">
        <v>100000</v>
      </c>
      <c r="I389" s="29">
        <v>1</v>
      </c>
      <c r="J389" s="30">
        <v>2022</v>
      </c>
      <c r="K389" s="30">
        <v>2022</v>
      </c>
      <c r="L389" s="31" t="s">
        <v>6643</v>
      </c>
      <c r="M389" s="32" t="str">
        <f>IF(_xlfn.XLOOKUP(C389,'Raw Data_OS_22'!$C$5:$C$4516,'Raw Data_OS_22'!$G$5:$G$4516,"New_Claim/ Reopening")= "New_Claim/ Reopening","New_Claim/ Reopening","Old_Claim")</f>
        <v>Old_Claim</v>
      </c>
      <c r="N389" s="18" t="str">
        <f>IF(M389=$N$2,IF(J389=$N$1,"E1","D"),_xlfn.XLOOKUP(C389,'Raw Data_OS_22'!$C$5:$C$4516,'Raw Data_OS_22'!$O$5:$O$4516))</f>
        <v>B2</v>
      </c>
    </row>
    <row r="390" spans="3:14" x14ac:dyDescent="0.35">
      <c r="C390" s="26" t="s">
        <v>7197</v>
      </c>
      <c r="D390" s="14">
        <v>44655</v>
      </c>
      <c r="E390" s="14">
        <v>44953</v>
      </c>
      <c r="F390" s="27" t="s">
        <v>658</v>
      </c>
      <c r="G390" s="28">
        <v>0</v>
      </c>
      <c r="H390" s="29">
        <v>50000</v>
      </c>
      <c r="I390" s="29">
        <v>1</v>
      </c>
      <c r="J390" s="30">
        <v>2022</v>
      </c>
      <c r="K390" s="30">
        <v>2023</v>
      </c>
      <c r="L390" s="31" t="s">
        <v>6406</v>
      </c>
      <c r="M390" s="32" t="str">
        <f>IF(_xlfn.XLOOKUP(C390,'Raw Data_OS_22'!$C$5:$C$4516,'Raw Data_OS_22'!$G$5:$G$4516,"New_Claim/ Reopening")= "New_Claim/ Reopening","New_Claim/ Reopening","Old_Claim")</f>
        <v>New_Claim/ Reopening</v>
      </c>
      <c r="N390" s="18" t="str">
        <f>IF(M390=$N$2,IF(J390=$N$1,"E1","D"),_xlfn.XLOOKUP(C390,'Raw Data_OS_22'!$C$5:$C$4516,'Raw Data_OS_22'!$O$5:$O$4516))</f>
        <v>D</v>
      </c>
    </row>
    <row r="391" spans="3:14" x14ac:dyDescent="0.35">
      <c r="C391" s="26" t="s">
        <v>97</v>
      </c>
      <c r="D391" s="14">
        <v>44187</v>
      </c>
      <c r="E391" s="14">
        <v>44188</v>
      </c>
      <c r="F391" s="27" t="s">
        <v>3910</v>
      </c>
      <c r="G391" s="28">
        <v>0</v>
      </c>
      <c r="H391" s="29">
        <v>49840</v>
      </c>
      <c r="I391" s="29">
        <v>1</v>
      </c>
      <c r="J391" s="30">
        <v>2020</v>
      </c>
      <c r="K391" s="30">
        <v>2020</v>
      </c>
      <c r="L391" s="31" t="s">
        <v>11</v>
      </c>
      <c r="M391" s="32" t="str">
        <f>IF(_xlfn.XLOOKUP(C391,'Raw Data_OS_22'!$C$5:$C$4516,'Raw Data_OS_22'!$G$5:$G$4516,"New_Claim/ Reopening")= "New_Claim/ Reopening","New_Claim/ Reopening","Old_Claim")</f>
        <v>Old_Claim</v>
      </c>
      <c r="N391" s="18" t="str">
        <f>IF(M391=$N$2,IF(J391=$N$1,"E1","D"),_xlfn.XLOOKUP(C391,'Raw Data_OS_22'!$C$5:$C$4516,'Raw Data_OS_22'!$O$5:$O$4516))</f>
        <v>B1</v>
      </c>
    </row>
    <row r="392" spans="3:14" x14ac:dyDescent="0.35">
      <c r="C392" s="26" t="s">
        <v>3894</v>
      </c>
      <c r="D392" s="14">
        <v>44167</v>
      </c>
      <c r="E392" s="14">
        <v>44167</v>
      </c>
      <c r="F392" s="27" t="s">
        <v>3908</v>
      </c>
      <c r="G392" s="28">
        <v>0</v>
      </c>
      <c r="H392" s="29">
        <v>49720</v>
      </c>
      <c r="I392" s="29">
        <v>1</v>
      </c>
      <c r="J392" s="30">
        <v>2020</v>
      </c>
      <c r="K392" s="30">
        <v>2020</v>
      </c>
      <c r="L392" s="31" t="s">
        <v>11</v>
      </c>
      <c r="M392" s="32" t="str">
        <f>IF(_xlfn.XLOOKUP(C392,'Raw Data_OS_22'!$C$5:$C$4516,'Raw Data_OS_22'!$G$5:$G$4516,"New_Claim/ Reopening")= "New_Claim/ Reopening","New_Claim/ Reopening","Old_Claim")</f>
        <v>Old_Claim</v>
      </c>
      <c r="N392" s="18" t="str">
        <f>IF(M392=$N$2,IF(J392=$N$1,"E1","D"),_xlfn.XLOOKUP(C392,'Raw Data_OS_22'!$C$5:$C$4516,'Raw Data_OS_22'!$O$5:$O$4516))</f>
        <v>A</v>
      </c>
    </row>
    <row r="393" spans="3:14" x14ac:dyDescent="0.35">
      <c r="C393" s="26" t="s">
        <v>200</v>
      </c>
      <c r="D393" s="14">
        <v>44137</v>
      </c>
      <c r="E393" s="14">
        <v>44137</v>
      </c>
      <c r="F393" s="27" t="s">
        <v>3908</v>
      </c>
      <c r="G393" s="28">
        <v>8550</v>
      </c>
      <c r="H393" s="29">
        <v>57960</v>
      </c>
      <c r="I393" s="29">
        <v>1</v>
      </c>
      <c r="J393" s="30">
        <v>2020</v>
      </c>
      <c r="K393" s="30">
        <v>2020</v>
      </c>
      <c r="L393" s="31" t="s">
        <v>11</v>
      </c>
      <c r="M393" s="32" t="str">
        <f>IF(_xlfn.XLOOKUP(C393,'Raw Data_OS_22'!$C$5:$C$4516,'Raw Data_OS_22'!$G$5:$G$4516,"New_Claim/ Reopening")= "New_Claim/ Reopening","New_Claim/ Reopening","Old_Claim")</f>
        <v>Old_Claim</v>
      </c>
      <c r="N393" s="18" t="str">
        <f>IF(M393=$N$2,IF(J393=$N$1,"E1","D"),_xlfn.XLOOKUP(C393,'Raw Data_OS_22'!$C$5:$C$4516,'Raw Data_OS_22'!$O$5:$O$4516))</f>
        <v>B1</v>
      </c>
    </row>
    <row r="394" spans="3:14" x14ac:dyDescent="0.35">
      <c r="C394" s="26" t="s">
        <v>728</v>
      </c>
      <c r="D394" s="14">
        <v>43889</v>
      </c>
      <c r="E394" s="14">
        <v>43889</v>
      </c>
      <c r="F394" s="27" t="s">
        <v>3908</v>
      </c>
      <c r="G394" s="28">
        <v>1000</v>
      </c>
      <c r="H394" s="29">
        <v>50000</v>
      </c>
      <c r="I394" s="29">
        <v>1</v>
      </c>
      <c r="J394" s="30">
        <v>2020</v>
      </c>
      <c r="K394" s="30">
        <v>2020</v>
      </c>
      <c r="L394" s="31" t="s">
        <v>28</v>
      </c>
      <c r="M394" s="32" t="str">
        <f>IF(_xlfn.XLOOKUP(C394,'Raw Data_OS_22'!$C$5:$C$4516,'Raw Data_OS_22'!$G$5:$G$4516,"New_Claim/ Reopening")= "New_Claim/ Reopening","New_Claim/ Reopening","Old_Claim")</f>
        <v>Old_Claim</v>
      </c>
      <c r="N394" s="18" t="str">
        <f>IF(M394=$N$2,IF(J394=$N$1,"E1","D"),_xlfn.XLOOKUP(C394,'Raw Data_OS_22'!$C$5:$C$4516,'Raw Data_OS_22'!$O$5:$O$4516))</f>
        <v>B1</v>
      </c>
    </row>
    <row r="395" spans="3:14" x14ac:dyDescent="0.35">
      <c r="C395" s="26" t="s">
        <v>421</v>
      </c>
      <c r="D395" s="14">
        <v>44142</v>
      </c>
      <c r="E395" s="14">
        <v>44142</v>
      </c>
      <c r="F395" s="27" t="s">
        <v>3908</v>
      </c>
      <c r="G395" s="28">
        <v>0</v>
      </c>
      <c r="H395" s="29">
        <v>48954</v>
      </c>
      <c r="I395" s="29">
        <v>1</v>
      </c>
      <c r="J395" s="30">
        <v>2020</v>
      </c>
      <c r="K395" s="30">
        <v>2020</v>
      </c>
      <c r="L395" s="31" t="s">
        <v>11</v>
      </c>
      <c r="M395" s="32" t="str">
        <f>IF(_xlfn.XLOOKUP(C395,'Raw Data_OS_22'!$C$5:$C$4516,'Raw Data_OS_22'!$G$5:$G$4516,"New_Claim/ Reopening")= "New_Claim/ Reopening","New_Claim/ Reopening","Old_Claim")</f>
        <v>Old_Claim</v>
      </c>
      <c r="N395" s="18" t="str">
        <f>IF(M395=$N$2,IF(J395=$N$1,"E1","D"),_xlfn.XLOOKUP(C395,'Raw Data_OS_22'!$C$5:$C$4516,'Raw Data_OS_22'!$O$5:$O$4516))</f>
        <v>B1</v>
      </c>
    </row>
    <row r="396" spans="3:14" x14ac:dyDescent="0.35">
      <c r="C396" s="26" t="s">
        <v>6971</v>
      </c>
      <c r="D396" s="14">
        <v>44908</v>
      </c>
      <c r="E396" s="14">
        <v>44909</v>
      </c>
      <c r="F396" s="27" t="s">
        <v>4199</v>
      </c>
      <c r="G396" s="28">
        <v>33850</v>
      </c>
      <c r="H396" s="29">
        <v>82352.941200000001</v>
      </c>
      <c r="I396" s="29">
        <v>1</v>
      </c>
      <c r="J396" s="30">
        <v>2022</v>
      </c>
      <c r="K396" s="30">
        <v>2022</v>
      </c>
      <c r="L396" s="31" t="s">
        <v>6825</v>
      </c>
      <c r="M396" s="32" t="str">
        <f>IF(_xlfn.XLOOKUP(C396,'Raw Data_OS_22'!$C$5:$C$4516,'Raw Data_OS_22'!$G$5:$G$4516,"New_Claim/ Reopening")= "New_Claim/ Reopening","New_Claim/ Reopening","Old_Claim")</f>
        <v>Old_Claim</v>
      </c>
      <c r="N396" s="18" t="str">
        <f>IF(M396=$N$2,IF(J396=$N$1,"E1","D"),_xlfn.XLOOKUP(C396,'Raw Data_OS_22'!$C$5:$C$4516,'Raw Data_OS_22'!$O$5:$O$4516))</f>
        <v>B1</v>
      </c>
    </row>
    <row r="397" spans="3:14" x14ac:dyDescent="0.35">
      <c r="C397" s="26" t="s">
        <v>645</v>
      </c>
      <c r="D397" s="14">
        <v>44187</v>
      </c>
      <c r="E397" s="14">
        <v>44207</v>
      </c>
      <c r="F397" s="27" t="s">
        <v>3910</v>
      </c>
      <c r="G397" s="28">
        <v>0</v>
      </c>
      <c r="H397" s="29">
        <v>47092.5</v>
      </c>
      <c r="I397" s="29">
        <v>1</v>
      </c>
      <c r="J397" s="30">
        <v>2020</v>
      </c>
      <c r="K397" s="30">
        <v>2021</v>
      </c>
      <c r="L397" s="31" t="s">
        <v>11</v>
      </c>
      <c r="M397" s="32" t="str">
        <f>IF(_xlfn.XLOOKUP(C397,'Raw Data_OS_22'!$C$5:$C$4516,'Raw Data_OS_22'!$G$5:$G$4516,"New_Claim/ Reopening")= "New_Claim/ Reopening","New_Claim/ Reopening","Old_Claim")</f>
        <v>Old_Claim</v>
      </c>
      <c r="N397" s="18" t="str">
        <f>IF(M397=$N$2,IF(J397=$N$1,"E1","D"),_xlfn.XLOOKUP(C397,'Raw Data_OS_22'!$C$5:$C$4516,'Raw Data_OS_22'!$O$5:$O$4516))</f>
        <v>B1</v>
      </c>
    </row>
    <row r="398" spans="3:14" x14ac:dyDescent="0.35">
      <c r="C398" s="26" t="s">
        <v>416</v>
      </c>
      <c r="D398" s="14">
        <v>44122</v>
      </c>
      <c r="E398" s="14">
        <v>44122</v>
      </c>
      <c r="F398" s="27" t="s">
        <v>3910</v>
      </c>
      <c r="G398" s="28">
        <v>6750</v>
      </c>
      <c r="H398" s="29">
        <v>53817</v>
      </c>
      <c r="I398" s="29">
        <v>1</v>
      </c>
      <c r="J398" s="30">
        <v>2020</v>
      </c>
      <c r="K398" s="30">
        <v>2020</v>
      </c>
      <c r="L398" s="31" t="s">
        <v>11</v>
      </c>
      <c r="M398" s="32" t="str">
        <f>IF(_xlfn.XLOOKUP(C398,'Raw Data_OS_22'!$C$5:$C$4516,'Raw Data_OS_22'!$G$5:$G$4516,"New_Claim/ Reopening")= "New_Claim/ Reopening","New_Claim/ Reopening","Old_Claim")</f>
        <v>Old_Claim</v>
      </c>
      <c r="N398" s="18" t="str">
        <f>IF(M398=$N$2,IF(J398=$N$1,"E1","D"),_xlfn.XLOOKUP(C398,'Raw Data_OS_22'!$C$5:$C$4516,'Raw Data_OS_22'!$O$5:$O$4516))</f>
        <v>B1</v>
      </c>
    </row>
    <row r="399" spans="3:14" x14ac:dyDescent="0.35">
      <c r="C399" s="26" t="s">
        <v>6850</v>
      </c>
      <c r="D399" s="14">
        <v>44834</v>
      </c>
      <c r="E399" s="14">
        <v>44846</v>
      </c>
      <c r="F399" s="27" t="s">
        <v>4263</v>
      </c>
      <c r="G399" s="28">
        <v>2988</v>
      </c>
      <c r="H399" s="29">
        <v>50000</v>
      </c>
      <c r="I399" s="29">
        <v>1</v>
      </c>
      <c r="J399" s="30">
        <v>2022</v>
      </c>
      <c r="K399" s="30">
        <v>2022</v>
      </c>
      <c r="L399" s="31" t="s">
        <v>6643</v>
      </c>
      <c r="M399" s="32" t="str">
        <f>IF(_xlfn.XLOOKUP(C399,'Raw Data_OS_22'!$C$5:$C$4516,'Raw Data_OS_22'!$G$5:$G$4516,"New_Claim/ Reopening")= "New_Claim/ Reopening","New_Claim/ Reopening","Old_Claim")</f>
        <v>Old_Claim</v>
      </c>
      <c r="N399" s="18" t="str">
        <f>IF(M399=$N$2,IF(J399=$N$1,"E1","D"),_xlfn.XLOOKUP(C399,'Raw Data_OS_22'!$C$5:$C$4516,'Raw Data_OS_22'!$O$5:$O$4516))</f>
        <v>B1</v>
      </c>
    </row>
    <row r="400" spans="3:14" x14ac:dyDescent="0.35">
      <c r="C400" s="26" t="s">
        <v>653</v>
      </c>
      <c r="D400" s="14">
        <v>44163</v>
      </c>
      <c r="E400" s="14">
        <v>44216</v>
      </c>
      <c r="F400" s="27" t="s">
        <v>3910</v>
      </c>
      <c r="G400" s="28">
        <v>6270</v>
      </c>
      <c r="H400" s="29">
        <v>53235</v>
      </c>
      <c r="I400" s="29">
        <v>1</v>
      </c>
      <c r="J400" s="30">
        <v>2020</v>
      </c>
      <c r="K400" s="30">
        <v>2021</v>
      </c>
      <c r="L400" s="31" t="s">
        <v>11</v>
      </c>
      <c r="M400" s="32" t="str">
        <f>IF(_xlfn.XLOOKUP(C400,'Raw Data_OS_22'!$C$5:$C$4516,'Raw Data_OS_22'!$G$5:$G$4516,"New_Claim/ Reopening")= "New_Claim/ Reopening","New_Claim/ Reopening","Old_Claim")</f>
        <v>Old_Claim</v>
      </c>
      <c r="N400" s="18" t="str">
        <f>IF(M400=$N$2,IF(J400=$N$1,"E1","D"),_xlfn.XLOOKUP(C400,'Raw Data_OS_22'!$C$5:$C$4516,'Raw Data_OS_22'!$O$5:$O$4516))</f>
        <v>B1</v>
      </c>
    </row>
    <row r="401" spans="3:14" x14ac:dyDescent="0.35">
      <c r="C401" s="26" t="s">
        <v>5228</v>
      </c>
      <c r="D401" s="14">
        <v>44195</v>
      </c>
      <c r="E401" s="14">
        <v>44207</v>
      </c>
      <c r="F401" s="27" t="s">
        <v>3910</v>
      </c>
      <c r="G401" s="28">
        <v>6380</v>
      </c>
      <c r="H401" s="29">
        <v>53170</v>
      </c>
      <c r="I401" s="29">
        <v>1</v>
      </c>
      <c r="J401" s="30">
        <v>2020</v>
      </c>
      <c r="K401" s="30">
        <v>2021</v>
      </c>
      <c r="L401" s="31" t="s">
        <v>11</v>
      </c>
      <c r="M401" s="32" t="str">
        <f>IF(_xlfn.XLOOKUP(C401,'Raw Data_OS_22'!$C$5:$C$4516,'Raw Data_OS_22'!$G$5:$G$4516,"New_Claim/ Reopening")= "New_Claim/ Reopening","New_Claim/ Reopening","Old_Claim")</f>
        <v>Old_Claim</v>
      </c>
      <c r="N401" s="18" t="str">
        <f>IF(M401=$N$2,IF(J401=$N$1,"E1","D"),_xlfn.XLOOKUP(C401,'Raw Data_OS_22'!$C$5:$C$4516,'Raw Data_OS_22'!$O$5:$O$4516))</f>
        <v>B1</v>
      </c>
    </row>
    <row r="402" spans="3:14" x14ac:dyDescent="0.35">
      <c r="C402" s="26" t="s">
        <v>382</v>
      </c>
      <c r="D402" s="14">
        <v>44114</v>
      </c>
      <c r="E402" s="14">
        <v>44114</v>
      </c>
      <c r="F402" s="27" t="s">
        <v>3908</v>
      </c>
      <c r="G402" s="28">
        <v>180550</v>
      </c>
      <c r="H402" s="29">
        <v>226950</v>
      </c>
      <c r="I402" s="29">
        <v>1</v>
      </c>
      <c r="J402" s="30">
        <v>2020</v>
      </c>
      <c r="K402" s="30">
        <v>2020</v>
      </c>
      <c r="L402" s="31" t="s">
        <v>11</v>
      </c>
      <c r="M402" s="32" t="str">
        <f>IF(_xlfn.XLOOKUP(C402,'Raw Data_OS_22'!$C$5:$C$4516,'Raw Data_OS_22'!$G$5:$G$4516,"New_Claim/ Reopening")= "New_Claim/ Reopening","New_Claim/ Reopening","Old_Claim")</f>
        <v>Old_Claim</v>
      </c>
      <c r="N402" s="18" t="str">
        <f>IF(M402=$N$2,IF(J402=$N$1,"E1","D"),_xlfn.XLOOKUP(C402,'Raw Data_OS_22'!$C$5:$C$4516,'Raw Data_OS_22'!$O$5:$O$4516))</f>
        <v>B1</v>
      </c>
    </row>
    <row r="403" spans="3:14" x14ac:dyDescent="0.35">
      <c r="C403" s="26" t="s">
        <v>6155</v>
      </c>
      <c r="D403" s="14">
        <v>44569</v>
      </c>
      <c r="E403" s="14">
        <v>44589</v>
      </c>
      <c r="F403" s="27" t="s">
        <v>3910</v>
      </c>
      <c r="G403" s="28">
        <v>11789</v>
      </c>
      <c r="H403" s="29">
        <v>58189</v>
      </c>
      <c r="I403" s="29">
        <v>1</v>
      </c>
      <c r="J403" s="30">
        <v>2022</v>
      </c>
      <c r="K403" s="30">
        <v>2022</v>
      </c>
      <c r="L403" s="31" t="s">
        <v>6021</v>
      </c>
      <c r="M403" s="32" t="str">
        <f>IF(_xlfn.XLOOKUP(C403,'Raw Data_OS_22'!$C$5:$C$4516,'Raw Data_OS_22'!$G$5:$G$4516,"New_Claim/ Reopening")= "New_Claim/ Reopening","New_Claim/ Reopening","Old_Claim")</f>
        <v>Old_Claim</v>
      </c>
      <c r="N403" s="18" t="str">
        <f>IF(M403=$N$2,IF(J403=$N$1,"E1","D"),_xlfn.XLOOKUP(C403,'Raw Data_OS_22'!$C$5:$C$4516,'Raw Data_OS_22'!$O$5:$O$4516))</f>
        <v>B2</v>
      </c>
    </row>
    <row r="404" spans="3:14" x14ac:dyDescent="0.35">
      <c r="C404" s="26" t="s">
        <v>608</v>
      </c>
      <c r="D404" s="14">
        <v>43910</v>
      </c>
      <c r="E404" s="14">
        <v>43910</v>
      </c>
      <c r="F404" s="27" t="s">
        <v>3908</v>
      </c>
      <c r="G404" s="28">
        <v>0</v>
      </c>
      <c r="H404" s="29">
        <v>46300</v>
      </c>
      <c r="I404" s="29">
        <v>1</v>
      </c>
      <c r="J404" s="30">
        <v>2020</v>
      </c>
      <c r="K404" s="30">
        <v>2020</v>
      </c>
      <c r="L404" s="31" t="s">
        <v>28</v>
      </c>
      <c r="M404" s="32" t="str">
        <f>IF(_xlfn.XLOOKUP(C404,'Raw Data_OS_22'!$C$5:$C$4516,'Raw Data_OS_22'!$G$5:$G$4516,"New_Claim/ Reopening")= "New_Claim/ Reopening","New_Claim/ Reopening","Old_Claim")</f>
        <v>Old_Claim</v>
      </c>
      <c r="N404" s="18" t="str">
        <f>IF(M404=$N$2,IF(J404=$N$1,"E1","D"),_xlfn.XLOOKUP(C404,'Raw Data_OS_22'!$C$5:$C$4516,'Raw Data_OS_22'!$O$5:$O$4516))</f>
        <v>B1</v>
      </c>
    </row>
    <row r="405" spans="3:14" x14ac:dyDescent="0.35">
      <c r="C405" s="26" t="s">
        <v>6537</v>
      </c>
      <c r="D405" s="14">
        <v>44693</v>
      </c>
      <c r="E405" s="14">
        <v>44701</v>
      </c>
      <c r="F405" s="27" t="s">
        <v>3910</v>
      </c>
      <c r="G405" s="28">
        <v>0</v>
      </c>
      <c r="H405" s="29">
        <v>46180</v>
      </c>
      <c r="I405" s="29">
        <v>1</v>
      </c>
      <c r="J405" s="30">
        <v>2022</v>
      </c>
      <c r="K405" s="30">
        <v>2022</v>
      </c>
      <c r="L405" s="31" t="s">
        <v>6406</v>
      </c>
      <c r="M405" s="32" t="str">
        <f>IF(_xlfn.XLOOKUP(C405,'Raw Data_OS_22'!$C$5:$C$4516,'Raw Data_OS_22'!$G$5:$G$4516,"New_Claim/ Reopening")= "New_Claim/ Reopening","New_Claim/ Reopening","Old_Claim")</f>
        <v>Old_Claim</v>
      </c>
      <c r="N405" s="18" t="str">
        <f>IF(M405=$N$2,IF(J405=$N$1,"E1","D"),_xlfn.XLOOKUP(C405,'Raw Data_OS_22'!$C$5:$C$4516,'Raw Data_OS_22'!$O$5:$O$4516))</f>
        <v>B2</v>
      </c>
    </row>
    <row r="406" spans="3:14" x14ac:dyDescent="0.35">
      <c r="C406" s="26" t="s">
        <v>864</v>
      </c>
      <c r="D406" s="14">
        <v>43994</v>
      </c>
      <c r="E406" s="14">
        <v>43994</v>
      </c>
      <c r="F406" s="27" t="s">
        <v>3910</v>
      </c>
      <c r="G406" s="28">
        <v>0</v>
      </c>
      <c r="H406" s="29">
        <v>45450</v>
      </c>
      <c r="I406" s="29">
        <v>1</v>
      </c>
      <c r="J406" s="30">
        <v>2020</v>
      </c>
      <c r="K406" s="30">
        <v>2020</v>
      </c>
      <c r="L406" s="31" t="s">
        <v>33</v>
      </c>
      <c r="M406" s="32" t="str">
        <f>IF(_xlfn.XLOOKUP(C406,'Raw Data_OS_22'!$C$5:$C$4516,'Raw Data_OS_22'!$G$5:$G$4516,"New_Claim/ Reopening")= "New_Claim/ Reopening","New_Claim/ Reopening","Old_Claim")</f>
        <v>Old_Claim</v>
      </c>
      <c r="N406" s="18" t="str">
        <f>IF(M406=$N$2,IF(J406=$N$1,"E1","D"),_xlfn.XLOOKUP(C406,'Raw Data_OS_22'!$C$5:$C$4516,'Raw Data_OS_22'!$O$5:$O$4516))</f>
        <v>B2</v>
      </c>
    </row>
    <row r="407" spans="3:14" x14ac:dyDescent="0.35">
      <c r="C407" s="26" t="s">
        <v>6573</v>
      </c>
      <c r="D407" s="14">
        <v>43936</v>
      </c>
      <c r="E407" s="14">
        <v>44719</v>
      </c>
      <c r="F407" s="27" t="s">
        <v>3910</v>
      </c>
      <c r="G407" s="28">
        <v>0</v>
      </c>
      <c r="H407" s="29">
        <v>45294.11765</v>
      </c>
      <c r="I407" s="29">
        <v>1</v>
      </c>
      <c r="J407" s="30">
        <v>2020</v>
      </c>
      <c r="K407" s="30">
        <v>2022</v>
      </c>
      <c r="L407" s="31" t="s">
        <v>33</v>
      </c>
      <c r="M407" s="32" t="str">
        <f>IF(_xlfn.XLOOKUP(C407,'Raw Data_OS_22'!$C$5:$C$4516,'Raw Data_OS_22'!$G$5:$G$4516,"New_Claim/ Reopening")= "New_Claim/ Reopening","New_Claim/ Reopening","Old_Claim")</f>
        <v>Old_Claim</v>
      </c>
      <c r="N407" s="18" t="str">
        <f>IF(M407=$N$2,IF(J407=$N$1,"E1","D"),_xlfn.XLOOKUP(C407,'Raw Data_OS_22'!$C$5:$C$4516,'Raw Data_OS_22'!$O$5:$O$4516))</f>
        <v>B1</v>
      </c>
    </row>
    <row r="408" spans="3:14" x14ac:dyDescent="0.35">
      <c r="C408" s="26" t="s">
        <v>2097</v>
      </c>
      <c r="D408" s="14">
        <v>44058</v>
      </c>
      <c r="E408" s="14">
        <v>44096</v>
      </c>
      <c r="F408" s="27" t="s">
        <v>658</v>
      </c>
      <c r="G408" s="28">
        <v>0</v>
      </c>
      <c r="H408" s="29">
        <v>45000</v>
      </c>
      <c r="I408" s="29">
        <v>1</v>
      </c>
      <c r="J408" s="30">
        <v>2020</v>
      </c>
      <c r="K408" s="30">
        <v>2020</v>
      </c>
      <c r="L408" s="31" t="s">
        <v>35</v>
      </c>
      <c r="M408" s="32" t="str">
        <f>IF(_xlfn.XLOOKUP(C408,'Raw Data_OS_22'!$C$5:$C$4516,'Raw Data_OS_22'!$G$5:$G$4516,"New_Claim/ Reopening")= "New_Claim/ Reopening","New_Claim/ Reopening","Old_Claim")</f>
        <v>Old_Claim</v>
      </c>
      <c r="N408" s="18" t="str">
        <f>IF(M408=$N$2,IF(J408=$N$1,"E1","D"),_xlfn.XLOOKUP(C408,'Raw Data_OS_22'!$C$5:$C$4516,'Raw Data_OS_22'!$O$5:$O$4516))</f>
        <v>B1</v>
      </c>
    </row>
    <row r="409" spans="3:14" x14ac:dyDescent="0.35">
      <c r="C409" s="26" t="s">
        <v>6404</v>
      </c>
      <c r="D409" s="14">
        <v>44653</v>
      </c>
      <c r="E409" s="14">
        <v>44657</v>
      </c>
      <c r="F409" s="27" t="s">
        <v>3910</v>
      </c>
      <c r="G409" s="28">
        <v>5000</v>
      </c>
      <c r="H409" s="29">
        <v>50000</v>
      </c>
      <c r="I409" s="29">
        <v>1</v>
      </c>
      <c r="J409" s="30">
        <v>2022</v>
      </c>
      <c r="K409" s="30">
        <v>2022</v>
      </c>
      <c r="L409" s="31" t="s">
        <v>6406</v>
      </c>
      <c r="M409" s="32" t="str">
        <f>IF(_xlfn.XLOOKUP(C409,'Raw Data_OS_22'!$C$5:$C$4516,'Raw Data_OS_22'!$G$5:$G$4516,"New_Claim/ Reopening")= "New_Claim/ Reopening","New_Claim/ Reopening","Old_Claim")</f>
        <v>Old_Claim</v>
      </c>
      <c r="N409" s="18" t="str">
        <f>IF(M409=$N$2,IF(J409=$N$1,"E1","D"),_xlfn.XLOOKUP(C409,'Raw Data_OS_22'!$C$5:$C$4516,'Raw Data_OS_22'!$O$5:$O$4516))</f>
        <v>B1</v>
      </c>
    </row>
    <row r="410" spans="3:14" x14ac:dyDescent="0.35">
      <c r="C410" s="26" t="s">
        <v>6561</v>
      </c>
      <c r="D410" s="14">
        <v>44712</v>
      </c>
      <c r="E410" s="14">
        <v>44714</v>
      </c>
      <c r="F410" s="27" t="s">
        <v>3910</v>
      </c>
      <c r="G410" s="28">
        <v>5000</v>
      </c>
      <c r="H410" s="29">
        <v>50000</v>
      </c>
      <c r="I410" s="29">
        <v>1</v>
      </c>
      <c r="J410" s="30">
        <v>2022</v>
      </c>
      <c r="K410" s="30">
        <v>2022</v>
      </c>
      <c r="L410" s="31" t="s">
        <v>6406</v>
      </c>
      <c r="M410" s="32" t="str">
        <f>IF(_xlfn.XLOOKUP(C410,'Raw Data_OS_22'!$C$5:$C$4516,'Raw Data_OS_22'!$G$5:$G$4516,"New_Claim/ Reopening")= "New_Claim/ Reopening","New_Claim/ Reopening","Old_Claim")</f>
        <v>Old_Claim</v>
      </c>
      <c r="N410" s="18" t="str">
        <f>IF(M410=$N$2,IF(J410=$N$1,"E1","D"),_xlfn.XLOOKUP(C410,'Raw Data_OS_22'!$C$5:$C$4516,'Raw Data_OS_22'!$O$5:$O$4516))</f>
        <v>B1</v>
      </c>
    </row>
    <row r="411" spans="3:14" x14ac:dyDescent="0.35">
      <c r="C411" s="26" t="s">
        <v>6535</v>
      </c>
      <c r="D411" s="14">
        <v>44678</v>
      </c>
      <c r="E411" s="14">
        <v>44679</v>
      </c>
      <c r="F411" s="27" t="s">
        <v>658</v>
      </c>
      <c r="G411" s="28">
        <v>0</v>
      </c>
      <c r="H411" s="29">
        <v>44960</v>
      </c>
      <c r="I411" s="29">
        <v>1</v>
      </c>
      <c r="J411" s="30">
        <v>2022</v>
      </c>
      <c r="K411" s="30">
        <v>2022</v>
      </c>
      <c r="L411" s="31" t="s">
        <v>6406</v>
      </c>
      <c r="M411" s="32" t="str">
        <f>IF(_xlfn.XLOOKUP(C411,'Raw Data_OS_22'!$C$5:$C$4516,'Raw Data_OS_22'!$G$5:$G$4516,"New_Claim/ Reopening")= "New_Claim/ Reopening","New_Claim/ Reopening","Old_Claim")</f>
        <v>Old_Claim</v>
      </c>
      <c r="N411" s="18" t="str">
        <f>IF(M411=$N$2,IF(J411=$N$1,"E1","D"),_xlfn.XLOOKUP(C411,'Raw Data_OS_22'!$C$5:$C$4516,'Raw Data_OS_22'!$O$5:$O$4516))</f>
        <v>B2</v>
      </c>
    </row>
    <row r="412" spans="3:14" x14ac:dyDescent="0.35">
      <c r="C412" s="26" t="s">
        <v>1197</v>
      </c>
      <c r="D412" s="14">
        <v>44183</v>
      </c>
      <c r="E412" s="14">
        <v>44183</v>
      </c>
      <c r="F412" s="27" t="s">
        <v>3910</v>
      </c>
      <c r="G412" s="28">
        <v>0</v>
      </c>
      <c r="H412" s="29">
        <v>44910</v>
      </c>
      <c r="I412" s="29">
        <v>1</v>
      </c>
      <c r="J412" s="30">
        <v>2020</v>
      </c>
      <c r="K412" s="30">
        <v>2020</v>
      </c>
      <c r="L412" s="31" t="s">
        <v>11</v>
      </c>
      <c r="M412" s="32" t="str">
        <f>IF(_xlfn.XLOOKUP(C412,'Raw Data_OS_22'!$C$5:$C$4516,'Raw Data_OS_22'!$G$5:$G$4516,"New_Claim/ Reopening")= "New_Claim/ Reopening","New_Claim/ Reopening","Old_Claim")</f>
        <v>Old_Claim</v>
      </c>
      <c r="N412" s="18" t="str">
        <f>IF(M412=$N$2,IF(J412=$N$1,"E1","D"),_xlfn.XLOOKUP(C412,'Raw Data_OS_22'!$C$5:$C$4516,'Raw Data_OS_22'!$O$5:$O$4516))</f>
        <v>B2</v>
      </c>
    </row>
    <row r="413" spans="3:14" x14ac:dyDescent="0.35">
      <c r="C413" s="26" t="s">
        <v>434</v>
      </c>
      <c r="D413" s="14">
        <v>44145</v>
      </c>
      <c r="E413" s="14">
        <v>44145</v>
      </c>
      <c r="F413" s="27" t="s">
        <v>3908</v>
      </c>
      <c r="G413" s="28">
        <v>0</v>
      </c>
      <c r="H413" s="29">
        <v>44690</v>
      </c>
      <c r="I413" s="29">
        <v>1</v>
      </c>
      <c r="J413" s="30">
        <v>2020</v>
      </c>
      <c r="K413" s="30">
        <v>2020</v>
      </c>
      <c r="L413" s="31" t="s">
        <v>11</v>
      </c>
      <c r="M413" s="32" t="str">
        <f>IF(_xlfn.XLOOKUP(C413,'Raw Data_OS_22'!$C$5:$C$4516,'Raw Data_OS_22'!$G$5:$G$4516,"New_Claim/ Reopening")= "New_Claim/ Reopening","New_Claim/ Reopening","Old_Claim")</f>
        <v>Old_Claim</v>
      </c>
      <c r="N413" s="18" t="str">
        <f>IF(M413=$N$2,IF(J413=$N$1,"E1","D"),_xlfn.XLOOKUP(C413,'Raw Data_OS_22'!$C$5:$C$4516,'Raw Data_OS_22'!$O$5:$O$4516))</f>
        <v>B2</v>
      </c>
    </row>
    <row r="414" spans="3:14" x14ac:dyDescent="0.35">
      <c r="C414" s="26" t="s">
        <v>6934</v>
      </c>
      <c r="D414" s="14">
        <v>44693</v>
      </c>
      <c r="E414" s="14">
        <v>44894</v>
      </c>
      <c r="F414" s="27" t="s">
        <v>4244</v>
      </c>
      <c r="G414" s="28">
        <v>0</v>
      </c>
      <c r="H414" s="29">
        <v>44592</v>
      </c>
      <c r="I414" s="29">
        <v>1</v>
      </c>
      <c r="J414" s="30">
        <v>2022</v>
      </c>
      <c r="K414" s="30">
        <v>2022</v>
      </c>
      <c r="L414" s="31" t="s">
        <v>6406</v>
      </c>
      <c r="M414" s="32" t="str">
        <f>IF(_xlfn.XLOOKUP(C414,'Raw Data_OS_22'!$C$5:$C$4516,'Raw Data_OS_22'!$G$5:$G$4516,"New_Claim/ Reopening")= "New_Claim/ Reopening","New_Claim/ Reopening","Old_Claim")</f>
        <v>Old_Claim</v>
      </c>
      <c r="N414" s="18" t="str">
        <f>IF(M414=$N$2,IF(J414=$N$1,"E1","D"),_xlfn.XLOOKUP(C414,'Raw Data_OS_22'!$C$5:$C$4516,'Raw Data_OS_22'!$O$5:$O$4516))</f>
        <v>B2</v>
      </c>
    </row>
    <row r="415" spans="3:14" x14ac:dyDescent="0.35">
      <c r="C415" s="26" t="s">
        <v>6444</v>
      </c>
      <c r="D415" s="14">
        <v>44651</v>
      </c>
      <c r="E415" s="14">
        <v>44672</v>
      </c>
      <c r="F415" s="27" t="s">
        <v>3910</v>
      </c>
      <c r="G415" s="28">
        <v>0</v>
      </c>
      <c r="H415" s="29">
        <v>44500</v>
      </c>
      <c r="I415" s="29">
        <v>1</v>
      </c>
      <c r="J415" s="30">
        <v>2022</v>
      </c>
      <c r="K415" s="30">
        <v>2022</v>
      </c>
      <c r="L415" s="31" t="s">
        <v>6021</v>
      </c>
      <c r="M415" s="32" t="str">
        <f>IF(_xlfn.XLOOKUP(C415,'Raw Data_OS_22'!$C$5:$C$4516,'Raw Data_OS_22'!$G$5:$G$4516,"New_Claim/ Reopening")= "New_Claim/ Reopening","New_Claim/ Reopening","Old_Claim")</f>
        <v>Old_Claim</v>
      </c>
      <c r="N415" s="18" t="str">
        <f>IF(M415=$N$2,IF(J415=$N$1,"E1","D"),_xlfn.XLOOKUP(C415,'Raw Data_OS_22'!$C$5:$C$4516,'Raw Data_OS_22'!$O$5:$O$4516))</f>
        <v>B2</v>
      </c>
    </row>
    <row r="416" spans="3:14" x14ac:dyDescent="0.35">
      <c r="C416" s="26" t="s">
        <v>316</v>
      </c>
      <c r="D416" s="14">
        <v>44060</v>
      </c>
      <c r="E416" s="14">
        <v>44060</v>
      </c>
      <c r="F416" s="27" t="s">
        <v>3908</v>
      </c>
      <c r="G416" s="28">
        <v>10000</v>
      </c>
      <c r="H416" s="29">
        <v>54374</v>
      </c>
      <c r="I416" s="29">
        <v>1</v>
      </c>
      <c r="J416" s="30">
        <v>2020</v>
      </c>
      <c r="K416" s="30">
        <v>2020</v>
      </c>
      <c r="L416" s="31" t="s">
        <v>35</v>
      </c>
      <c r="M416" s="32" t="str">
        <f>IF(_xlfn.XLOOKUP(C416,'Raw Data_OS_22'!$C$5:$C$4516,'Raw Data_OS_22'!$G$5:$G$4516,"New_Claim/ Reopening")= "New_Claim/ Reopening","New_Claim/ Reopening","Old_Claim")</f>
        <v>Old_Claim</v>
      </c>
      <c r="N416" s="18" t="str">
        <f>IF(M416=$N$2,IF(J416=$N$1,"E1","D"),_xlfn.XLOOKUP(C416,'Raw Data_OS_22'!$C$5:$C$4516,'Raw Data_OS_22'!$O$5:$O$4516))</f>
        <v>B1</v>
      </c>
    </row>
    <row r="417" spans="3:14" x14ac:dyDescent="0.35">
      <c r="C417" s="26" t="s">
        <v>6606</v>
      </c>
      <c r="D417" s="14">
        <v>44605</v>
      </c>
      <c r="E417" s="14">
        <v>44732</v>
      </c>
      <c r="F417" s="27" t="s">
        <v>3910</v>
      </c>
      <c r="G417" s="28">
        <v>755750</v>
      </c>
      <c r="H417" s="29">
        <v>800000</v>
      </c>
      <c r="I417" s="29">
        <v>1</v>
      </c>
      <c r="J417" s="30">
        <v>2022</v>
      </c>
      <c r="K417" s="30">
        <v>2022</v>
      </c>
      <c r="L417" s="31" t="s">
        <v>6021</v>
      </c>
      <c r="M417" s="32" t="str">
        <f>IF(_xlfn.XLOOKUP(C417,'Raw Data_OS_22'!$C$5:$C$4516,'Raw Data_OS_22'!$G$5:$G$4516,"New_Claim/ Reopening")= "New_Claim/ Reopening","New_Claim/ Reopening","Old_Claim")</f>
        <v>Old_Claim</v>
      </c>
      <c r="N417" s="18" t="str">
        <f>IF(M417=$N$2,IF(J417=$N$1,"E1","D"),_xlfn.XLOOKUP(C417,'Raw Data_OS_22'!$C$5:$C$4516,'Raw Data_OS_22'!$O$5:$O$4516))</f>
        <v>B2</v>
      </c>
    </row>
    <row r="418" spans="3:14" x14ac:dyDescent="0.35">
      <c r="C418" s="26" t="s">
        <v>390</v>
      </c>
      <c r="D418" s="14">
        <v>44123</v>
      </c>
      <c r="E418" s="14">
        <v>44123</v>
      </c>
      <c r="F418" s="27" t="s">
        <v>3910</v>
      </c>
      <c r="G418" s="28">
        <v>0</v>
      </c>
      <c r="H418" s="29">
        <v>43730</v>
      </c>
      <c r="I418" s="29">
        <v>1</v>
      </c>
      <c r="J418" s="30">
        <v>2020</v>
      </c>
      <c r="K418" s="30">
        <v>2020</v>
      </c>
      <c r="L418" s="31" t="s">
        <v>11</v>
      </c>
      <c r="M418" s="32" t="str">
        <f>IF(_xlfn.XLOOKUP(C418,'Raw Data_OS_22'!$C$5:$C$4516,'Raw Data_OS_22'!$G$5:$G$4516,"New_Claim/ Reopening")= "New_Claim/ Reopening","New_Claim/ Reopening","Old_Claim")</f>
        <v>Old_Claim</v>
      </c>
      <c r="N418" s="18" t="str">
        <f>IF(M418=$N$2,IF(J418=$N$1,"E1","D"),_xlfn.XLOOKUP(C418,'Raw Data_OS_22'!$C$5:$C$4516,'Raw Data_OS_22'!$O$5:$O$4516))</f>
        <v>B1</v>
      </c>
    </row>
    <row r="419" spans="3:14" x14ac:dyDescent="0.35">
      <c r="C419" s="26" t="s">
        <v>6387</v>
      </c>
      <c r="D419" s="14">
        <v>44646</v>
      </c>
      <c r="E419" s="14">
        <v>44649</v>
      </c>
      <c r="F419" s="27" t="s">
        <v>3910</v>
      </c>
      <c r="G419" s="28">
        <v>0</v>
      </c>
      <c r="H419" s="29">
        <v>43500</v>
      </c>
      <c r="I419" s="29">
        <v>1</v>
      </c>
      <c r="J419" s="30">
        <v>2022</v>
      </c>
      <c r="K419" s="30">
        <v>2022</v>
      </c>
      <c r="L419" s="31" t="s">
        <v>6021</v>
      </c>
      <c r="M419" s="32" t="str">
        <f>IF(_xlfn.XLOOKUP(C419,'Raw Data_OS_22'!$C$5:$C$4516,'Raw Data_OS_22'!$G$5:$G$4516,"New_Claim/ Reopening")= "New_Claim/ Reopening","New_Claim/ Reopening","Old_Claim")</f>
        <v>Old_Claim</v>
      </c>
      <c r="N419" s="18" t="str">
        <f>IF(M419=$N$2,IF(J419=$N$1,"E1","D"),_xlfn.XLOOKUP(C419,'Raw Data_OS_22'!$C$5:$C$4516,'Raw Data_OS_22'!$O$5:$O$4516))</f>
        <v>B2</v>
      </c>
    </row>
    <row r="420" spans="3:14" x14ac:dyDescent="0.35">
      <c r="C420" s="26" t="s">
        <v>6963</v>
      </c>
      <c r="D420" s="14">
        <v>44914</v>
      </c>
      <c r="E420" s="14">
        <v>44916</v>
      </c>
      <c r="F420" s="27" t="s">
        <v>3910</v>
      </c>
      <c r="G420" s="28">
        <v>57000</v>
      </c>
      <c r="H420" s="29">
        <v>100000</v>
      </c>
      <c r="I420" s="29">
        <v>1</v>
      </c>
      <c r="J420" s="30">
        <v>2022</v>
      </c>
      <c r="K420" s="30">
        <v>2022</v>
      </c>
      <c r="L420" s="31" t="s">
        <v>6825</v>
      </c>
      <c r="M420" s="32" t="str">
        <f>IF(_xlfn.XLOOKUP(C420,'Raw Data_OS_22'!$C$5:$C$4516,'Raw Data_OS_22'!$G$5:$G$4516,"New_Claim/ Reopening")= "New_Claim/ Reopening","New_Claim/ Reopening","Old_Claim")</f>
        <v>Old_Claim</v>
      </c>
      <c r="N420" s="18" t="str">
        <f>IF(M420=$N$2,IF(J420=$N$1,"E1","D"),_xlfn.XLOOKUP(C420,'Raw Data_OS_22'!$C$5:$C$4516,'Raw Data_OS_22'!$O$5:$O$4516))</f>
        <v>B2</v>
      </c>
    </row>
    <row r="421" spans="3:14" x14ac:dyDescent="0.35">
      <c r="C421" s="26" t="s">
        <v>6099</v>
      </c>
      <c r="D421" s="14">
        <v>44073</v>
      </c>
      <c r="E421" s="14">
        <v>44439</v>
      </c>
      <c r="F421" s="27" t="s">
        <v>3910</v>
      </c>
      <c r="G421" s="28">
        <v>374747</v>
      </c>
      <c r="H421" s="29">
        <v>417647.0588</v>
      </c>
      <c r="I421" s="29">
        <v>1</v>
      </c>
      <c r="J421" s="30">
        <v>2020</v>
      </c>
      <c r="K421" s="30">
        <v>2021</v>
      </c>
      <c r="L421" s="31" t="s">
        <v>35</v>
      </c>
      <c r="M421" s="32" t="str">
        <f>IF(_xlfn.XLOOKUP(C421,'Raw Data_OS_22'!$C$5:$C$4516,'Raw Data_OS_22'!$G$5:$G$4516,"New_Claim/ Reopening")= "New_Claim/ Reopening","New_Claim/ Reopening","Old_Claim")</f>
        <v>Old_Claim</v>
      </c>
      <c r="N421" s="18" t="str">
        <f>IF(M421=$N$2,IF(J421=$N$1,"E1","D"),_xlfn.XLOOKUP(C421,'Raw Data_OS_22'!$C$5:$C$4516,'Raw Data_OS_22'!$O$5:$O$4516))</f>
        <v>B2</v>
      </c>
    </row>
    <row r="422" spans="3:14" x14ac:dyDescent="0.35">
      <c r="C422" s="26" t="s">
        <v>6505</v>
      </c>
      <c r="D422" s="14">
        <v>44691</v>
      </c>
      <c r="E422" s="14">
        <v>44692</v>
      </c>
      <c r="F422" s="27" t="s">
        <v>3910</v>
      </c>
      <c r="G422" s="28">
        <v>2000</v>
      </c>
      <c r="H422" s="29">
        <v>44000</v>
      </c>
      <c r="I422" s="29">
        <v>1</v>
      </c>
      <c r="J422" s="30">
        <v>2022</v>
      </c>
      <c r="K422" s="30">
        <v>2022</v>
      </c>
      <c r="L422" s="31" t="s">
        <v>6406</v>
      </c>
      <c r="M422" s="32" t="str">
        <f>IF(_xlfn.XLOOKUP(C422,'Raw Data_OS_22'!$C$5:$C$4516,'Raw Data_OS_22'!$G$5:$G$4516,"New_Claim/ Reopening")= "New_Claim/ Reopening","New_Claim/ Reopening","Old_Claim")</f>
        <v>Old_Claim</v>
      </c>
      <c r="N422" s="18" t="str">
        <f>IF(M422=$N$2,IF(J422=$N$1,"E1","D"),_xlfn.XLOOKUP(C422,'Raw Data_OS_22'!$C$5:$C$4516,'Raw Data_OS_22'!$O$5:$O$4516))</f>
        <v>B2</v>
      </c>
    </row>
    <row r="423" spans="3:14" x14ac:dyDescent="0.35">
      <c r="C423" s="26" t="s">
        <v>646</v>
      </c>
      <c r="D423" s="14">
        <v>44186</v>
      </c>
      <c r="E423" s="14">
        <v>44205</v>
      </c>
      <c r="F423" s="27" t="s">
        <v>3908</v>
      </c>
      <c r="G423" s="28">
        <v>0</v>
      </c>
      <c r="H423" s="29">
        <v>41973.75</v>
      </c>
      <c r="I423" s="29">
        <v>1</v>
      </c>
      <c r="J423" s="30">
        <v>2020</v>
      </c>
      <c r="K423" s="30">
        <v>2021</v>
      </c>
      <c r="L423" s="31" t="s">
        <v>11</v>
      </c>
      <c r="M423" s="32" t="str">
        <f>IF(_xlfn.XLOOKUP(C423,'Raw Data_OS_22'!$C$5:$C$4516,'Raw Data_OS_22'!$G$5:$G$4516,"New_Claim/ Reopening")= "New_Claim/ Reopening","New_Claim/ Reopening","Old_Claim")</f>
        <v>Old_Claim</v>
      </c>
      <c r="N423" s="18" t="str">
        <f>IF(M423=$N$2,IF(J423=$N$1,"E1","D"),_xlfn.XLOOKUP(C423,'Raw Data_OS_22'!$C$5:$C$4516,'Raw Data_OS_22'!$O$5:$O$4516))</f>
        <v>B1</v>
      </c>
    </row>
    <row r="424" spans="3:14" x14ac:dyDescent="0.35">
      <c r="C424" s="26" t="s">
        <v>972</v>
      </c>
      <c r="D424" s="14">
        <v>44027</v>
      </c>
      <c r="E424" s="14">
        <v>44027</v>
      </c>
      <c r="F424" s="27" t="s">
        <v>3908</v>
      </c>
      <c r="G424" s="28">
        <v>8151</v>
      </c>
      <c r="H424" s="29">
        <v>50000</v>
      </c>
      <c r="I424" s="29">
        <v>1</v>
      </c>
      <c r="J424" s="30">
        <v>2020</v>
      </c>
      <c r="K424" s="30">
        <v>2020</v>
      </c>
      <c r="L424" s="31" t="s">
        <v>35</v>
      </c>
      <c r="M424" s="32" t="str">
        <f>IF(_xlfn.XLOOKUP(C424,'Raw Data_OS_22'!$C$5:$C$4516,'Raw Data_OS_22'!$G$5:$G$4516,"New_Claim/ Reopening")= "New_Claim/ Reopening","New_Claim/ Reopening","Old_Claim")</f>
        <v>Old_Claim</v>
      </c>
      <c r="N424" s="18" t="str">
        <f>IF(M424=$N$2,IF(J424=$N$1,"E1","D"),_xlfn.XLOOKUP(C424,'Raw Data_OS_22'!$C$5:$C$4516,'Raw Data_OS_22'!$O$5:$O$4516))</f>
        <v>B1</v>
      </c>
    </row>
    <row r="425" spans="3:14" x14ac:dyDescent="0.35">
      <c r="C425" s="26" t="s">
        <v>1287</v>
      </c>
      <c r="D425" s="14">
        <v>43990</v>
      </c>
      <c r="E425" s="14">
        <v>44139</v>
      </c>
      <c r="F425" s="27" t="s">
        <v>4214</v>
      </c>
      <c r="G425" s="28">
        <v>0</v>
      </c>
      <c r="H425" s="29">
        <v>41521</v>
      </c>
      <c r="I425" s="29">
        <v>1</v>
      </c>
      <c r="J425" s="30">
        <v>2020</v>
      </c>
      <c r="K425" s="30">
        <v>2020</v>
      </c>
      <c r="L425" s="31" t="s">
        <v>33</v>
      </c>
      <c r="M425" s="32" t="str">
        <f>IF(_xlfn.XLOOKUP(C425,'Raw Data_OS_22'!$C$5:$C$4516,'Raw Data_OS_22'!$G$5:$G$4516,"New_Claim/ Reopening")= "New_Claim/ Reopening","New_Claim/ Reopening","Old_Claim")</f>
        <v>Old_Claim</v>
      </c>
      <c r="N425" s="18" t="str">
        <f>IF(M425=$N$2,IF(J425=$N$1,"E1","D"),_xlfn.XLOOKUP(C425,'Raw Data_OS_22'!$C$5:$C$4516,'Raw Data_OS_22'!$O$5:$O$4516))</f>
        <v>B1</v>
      </c>
    </row>
    <row r="426" spans="3:14" x14ac:dyDescent="0.35">
      <c r="C426" s="26" t="s">
        <v>346</v>
      </c>
      <c r="D426" s="14">
        <v>44091</v>
      </c>
      <c r="E426" s="14">
        <v>44091</v>
      </c>
      <c r="F426" s="27" t="s">
        <v>3910</v>
      </c>
      <c r="G426" s="28">
        <v>0</v>
      </c>
      <c r="H426" s="29">
        <v>41504</v>
      </c>
      <c r="I426" s="29">
        <v>1</v>
      </c>
      <c r="J426" s="30">
        <v>2020</v>
      </c>
      <c r="K426" s="30">
        <v>2020</v>
      </c>
      <c r="L426" s="31" t="s">
        <v>35</v>
      </c>
      <c r="M426" s="32" t="str">
        <f>IF(_xlfn.XLOOKUP(C426,'Raw Data_OS_22'!$C$5:$C$4516,'Raw Data_OS_22'!$G$5:$G$4516,"New_Claim/ Reopening")= "New_Claim/ Reopening","New_Claim/ Reopening","Old_Claim")</f>
        <v>Old_Claim</v>
      </c>
      <c r="N426" s="18" t="str">
        <f>IF(M426=$N$2,IF(J426=$N$1,"E1","D"),_xlfn.XLOOKUP(C426,'Raw Data_OS_22'!$C$5:$C$4516,'Raw Data_OS_22'!$O$5:$O$4516))</f>
        <v>B1</v>
      </c>
    </row>
    <row r="427" spans="3:14" x14ac:dyDescent="0.35">
      <c r="C427" s="26" t="s">
        <v>7198</v>
      </c>
      <c r="D427" s="14">
        <v>44907</v>
      </c>
      <c r="E427" s="14">
        <v>44953</v>
      </c>
      <c r="F427" s="27" t="s">
        <v>3910</v>
      </c>
      <c r="G427" s="28">
        <v>0</v>
      </c>
      <c r="H427" s="29">
        <v>40909.08</v>
      </c>
      <c r="I427" s="29">
        <v>1</v>
      </c>
      <c r="J427" s="30">
        <v>2022</v>
      </c>
      <c r="K427" s="30">
        <v>2023</v>
      </c>
      <c r="L427" s="31" t="s">
        <v>6825</v>
      </c>
      <c r="M427" s="32" t="str">
        <f>IF(_xlfn.XLOOKUP(C427,'Raw Data_OS_22'!$C$5:$C$4516,'Raw Data_OS_22'!$G$5:$G$4516,"New_Claim/ Reopening")= "New_Claim/ Reopening","New_Claim/ Reopening","Old_Claim")</f>
        <v>New_Claim/ Reopening</v>
      </c>
      <c r="N427" s="18" t="str">
        <f>IF(M427=$N$2,IF(J427=$N$1,"E1","D"),_xlfn.XLOOKUP(C427,'Raw Data_OS_22'!$C$5:$C$4516,'Raw Data_OS_22'!$O$5:$O$4516))</f>
        <v>D</v>
      </c>
    </row>
    <row r="428" spans="3:14" x14ac:dyDescent="0.35">
      <c r="C428" s="26" t="s">
        <v>89</v>
      </c>
      <c r="D428" s="14">
        <v>44140</v>
      </c>
      <c r="E428" s="14">
        <v>44144</v>
      </c>
      <c r="F428" s="27" t="s">
        <v>3910</v>
      </c>
      <c r="G428" s="28">
        <v>8550</v>
      </c>
      <c r="H428" s="29">
        <v>49440</v>
      </c>
      <c r="I428" s="29">
        <v>1</v>
      </c>
      <c r="J428" s="30">
        <v>2020</v>
      </c>
      <c r="K428" s="30">
        <v>2020</v>
      </c>
      <c r="L428" s="31" t="s">
        <v>11</v>
      </c>
      <c r="M428" s="32" t="str">
        <f>IF(_xlfn.XLOOKUP(C428,'Raw Data_OS_22'!$C$5:$C$4516,'Raw Data_OS_22'!$G$5:$G$4516,"New_Claim/ Reopening")= "New_Claim/ Reopening","New_Claim/ Reopening","Old_Claim")</f>
        <v>Old_Claim</v>
      </c>
      <c r="N428" s="18" t="str">
        <f>IF(M428=$N$2,IF(J428=$N$1,"E1","D"),_xlfn.XLOOKUP(C428,'Raw Data_OS_22'!$C$5:$C$4516,'Raw Data_OS_22'!$O$5:$O$4516))</f>
        <v>B1</v>
      </c>
    </row>
    <row r="429" spans="3:14" x14ac:dyDescent="0.35">
      <c r="C429" s="26" t="s">
        <v>6938</v>
      </c>
      <c r="D429" s="14">
        <v>44732</v>
      </c>
      <c r="E429" s="14">
        <v>44894</v>
      </c>
      <c r="F429" s="27" t="s">
        <v>4244</v>
      </c>
      <c r="G429" s="28">
        <v>0</v>
      </c>
      <c r="H429" s="29">
        <v>40477</v>
      </c>
      <c r="I429" s="29">
        <v>1</v>
      </c>
      <c r="J429" s="30">
        <v>2022</v>
      </c>
      <c r="K429" s="30">
        <v>2022</v>
      </c>
      <c r="L429" s="31" t="s">
        <v>6406</v>
      </c>
      <c r="M429" s="32" t="str">
        <f>IF(_xlfn.XLOOKUP(C429,'Raw Data_OS_22'!$C$5:$C$4516,'Raw Data_OS_22'!$G$5:$G$4516,"New_Claim/ Reopening")= "New_Claim/ Reopening","New_Claim/ Reopening","Old_Claim")</f>
        <v>Old_Claim</v>
      </c>
      <c r="N429" s="18" t="str">
        <f>IF(M429=$N$2,IF(J429=$N$1,"E1","D"),_xlfn.XLOOKUP(C429,'Raw Data_OS_22'!$C$5:$C$4516,'Raw Data_OS_22'!$O$5:$O$4516))</f>
        <v>B2</v>
      </c>
    </row>
    <row r="430" spans="3:14" x14ac:dyDescent="0.35">
      <c r="C430" s="26" t="s">
        <v>6237</v>
      </c>
      <c r="D430" s="14">
        <v>44111</v>
      </c>
      <c r="E430" s="14">
        <v>44500</v>
      </c>
      <c r="F430" s="27" t="s">
        <v>658</v>
      </c>
      <c r="G430" s="28">
        <v>9138</v>
      </c>
      <c r="H430" s="29">
        <v>49411.764710000003</v>
      </c>
      <c r="I430" s="29">
        <v>1</v>
      </c>
      <c r="J430" s="30">
        <v>2020</v>
      </c>
      <c r="K430" s="30">
        <v>2021</v>
      </c>
      <c r="L430" s="31" t="s">
        <v>11</v>
      </c>
      <c r="M430" s="32" t="str">
        <f>IF(_xlfn.XLOOKUP(C430,'Raw Data_OS_22'!$C$5:$C$4516,'Raw Data_OS_22'!$G$5:$G$4516,"New_Claim/ Reopening")= "New_Claim/ Reopening","New_Claim/ Reopening","Old_Claim")</f>
        <v>Old_Claim</v>
      </c>
      <c r="N430" s="18" t="str">
        <f>IF(M430=$N$2,IF(J430=$N$1,"E1","D"),_xlfn.XLOOKUP(C430,'Raw Data_OS_22'!$C$5:$C$4516,'Raw Data_OS_22'!$O$5:$O$4516))</f>
        <v>B1</v>
      </c>
    </row>
    <row r="431" spans="3:14" x14ac:dyDescent="0.35">
      <c r="C431" s="26" t="s">
        <v>821</v>
      </c>
      <c r="D431" s="14">
        <v>44136</v>
      </c>
      <c r="E431" s="14">
        <v>44136</v>
      </c>
      <c r="F431" s="27" t="s">
        <v>3908</v>
      </c>
      <c r="G431" s="28">
        <v>0</v>
      </c>
      <c r="H431" s="29">
        <v>40000</v>
      </c>
      <c r="I431" s="29">
        <v>1</v>
      </c>
      <c r="J431" s="30">
        <v>2020</v>
      </c>
      <c r="K431" s="30">
        <v>2020</v>
      </c>
      <c r="L431" s="31" t="s">
        <v>11</v>
      </c>
      <c r="M431" s="32" t="str">
        <f>IF(_xlfn.XLOOKUP(C431,'Raw Data_OS_22'!$C$5:$C$4516,'Raw Data_OS_22'!$G$5:$G$4516,"New_Claim/ Reopening")= "New_Claim/ Reopening","New_Claim/ Reopening","Old_Claim")</f>
        <v>Old_Claim</v>
      </c>
      <c r="N431" s="18" t="str">
        <f>IF(M431=$N$2,IF(J431=$N$1,"E1","D"),_xlfn.XLOOKUP(C431,'Raw Data_OS_22'!$C$5:$C$4516,'Raw Data_OS_22'!$O$5:$O$4516))</f>
        <v>B1</v>
      </c>
    </row>
    <row r="432" spans="3:14" x14ac:dyDescent="0.35">
      <c r="C432" s="26" t="s">
        <v>1522</v>
      </c>
      <c r="D432" s="14">
        <v>44029</v>
      </c>
      <c r="E432" s="14">
        <v>44029</v>
      </c>
      <c r="F432" s="27" t="s">
        <v>658</v>
      </c>
      <c r="G432" s="28">
        <v>0</v>
      </c>
      <c r="H432" s="29">
        <v>40000</v>
      </c>
      <c r="I432" s="29">
        <v>1</v>
      </c>
      <c r="J432" s="30">
        <v>2020</v>
      </c>
      <c r="K432" s="30">
        <v>2020</v>
      </c>
      <c r="L432" s="31" t="s">
        <v>35</v>
      </c>
      <c r="M432" s="32" t="str">
        <f>IF(_xlfn.XLOOKUP(C432,'Raw Data_OS_22'!$C$5:$C$4516,'Raw Data_OS_22'!$G$5:$G$4516,"New_Claim/ Reopening")= "New_Claim/ Reopening","New_Claim/ Reopening","Old_Claim")</f>
        <v>Old_Claim</v>
      </c>
      <c r="N432" s="18" t="str">
        <f>IF(M432=$N$2,IF(J432=$N$1,"E1","D"),_xlfn.XLOOKUP(C432,'Raw Data_OS_22'!$C$5:$C$4516,'Raw Data_OS_22'!$O$5:$O$4516))</f>
        <v>B1</v>
      </c>
    </row>
    <row r="433" spans="3:14" x14ac:dyDescent="0.35">
      <c r="C433" s="26" t="s">
        <v>1527</v>
      </c>
      <c r="D433" s="14">
        <v>44089</v>
      </c>
      <c r="E433" s="14">
        <v>44089</v>
      </c>
      <c r="F433" s="27" t="s">
        <v>658</v>
      </c>
      <c r="G433" s="28">
        <v>0</v>
      </c>
      <c r="H433" s="29">
        <v>40000</v>
      </c>
      <c r="I433" s="29">
        <v>1</v>
      </c>
      <c r="J433" s="30">
        <v>2020</v>
      </c>
      <c r="K433" s="30">
        <v>2020</v>
      </c>
      <c r="L433" s="31" t="s">
        <v>35</v>
      </c>
      <c r="M433" s="32" t="str">
        <f>IF(_xlfn.XLOOKUP(C433,'Raw Data_OS_22'!$C$5:$C$4516,'Raw Data_OS_22'!$G$5:$G$4516,"New_Claim/ Reopening")= "New_Claim/ Reopening","New_Claim/ Reopening","Old_Claim")</f>
        <v>Old_Claim</v>
      </c>
      <c r="N433" s="18" t="str">
        <f>IF(M433=$N$2,IF(J433=$N$1,"E1","D"),_xlfn.XLOOKUP(C433,'Raw Data_OS_22'!$C$5:$C$4516,'Raw Data_OS_22'!$O$5:$O$4516))</f>
        <v>B1</v>
      </c>
    </row>
    <row r="434" spans="3:14" x14ac:dyDescent="0.35">
      <c r="C434" s="26" t="s">
        <v>2002</v>
      </c>
      <c r="D434" s="14">
        <v>43682</v>
      </c>
      <c r="E434" s="14">
        <v>43691</v>
      </c>
      <c r="F434" s="27" t="s">
        <v>4244</v>
      </c>
      <c r="G434" s="28">
        <v>0</v>
      </c>
      <c r="H434" s="29">
        <v>40000</v>
      </c>
      <c r="I434" s="29">
        <v>1</v>
      </c>
      <c r="J434" s="30">
        <v>2019</v>
      </c>
      <c r="K434" s="30">
        <v>2019</v>
      </c>
      <c r="L434" s="31" t="s">
        <v>140</v>
      </c>
      <c r="M434" s="32" t="str">
        <f>IF(_xlfn.XLOOKUP(C434,'Raw Data_OS_22'!$C$5:$C$4516,'Raw Data_OS_22'!$G$5:$G$4516,"New_Claim/ Reopening")= "New_Claim/ Reopening","New_Claim/ Reopening","Old_Claim")</f>
        <v>Old_Claim</v>
      </c>
      <c r="N434" s="18" t="str">
        <f>IF(M434=$N$2,IF(J434=$N$1,"E1","D"),_xlfn.XLOOKUP(C434,'Raw Data_OS_22'!$C$5:$C$4516,'Raw Data_OS_22'!$O$5:$O$4516))</f>
        <v>B1</v>
      </c>
    </row>
    <row r="435" spans="3:14" x14ac:dyDescent="0.35">
      <c r="C435" s="26" t="s">
        <v>6370</v>
      </c>
      <c r="D435" s="14">
        <v>44090</v>
      </c>
      <c r="E435" s="14">
        <v>44644</v>
      </c>
      <c r="F435" s="27" t="s">
        <v>3908</v>
      </c>
      <c r="G435" s="28">
        <v>10000</v>
      </c>
      <c r="H435" s="29">
        <v>50000</v>
      </c>
      <c r="I435" s="29">
        <v>1</v>
      </c>
      <c r="J435" s="30">
        <v>2020</v>
      </c>
      <c r="K435" s="30">
        <v>2022</v>
      </c>
      <c r="L435" s="31" t="s">
        <v>35</v>
      </c>
      <c r="M435" s="32" t="str">
        <f>IF(_xlfn.XLOOKUP(C435,'Raw Data_OS_22'!$C$5:$C$4516,'Raw Data_OS_22'!$G$5:$G$4516,"New_Claim/ Reopening")= "New_Claim/ Reopening","New_Claim/ Reopening","Old_Claim")</f>
        <v>Old_Claim</v>
      </c>
      <c r="N435" s="18" t="str">
        <f>IF(M435=$N$2,IF(J435=$N$1,"E1","D"),_xlfn.XLOOKUP(C435,'Raw Data_OS_22'!$C$5:$C$4516,'Raw Data_OS_22'!$O$5:$O$4516))</f>
        <v>B1</v>
      </c>
    </row>
    <row r="436" spans="3:14" x14ac:dyDescent="0.35">
      <c r="C436" s="26" t="s">
        <v>109</v>
      </c>
      <c r="D436" s="14">
        <v>44072</v>
      </c>
      <c r="E436" s="14">
        <v>44081</v>
      </c>
      <c r="F436" s="27" t="s">
        <v>3910</v>
      </c>
      <c r="G436" s="28">
        <v>0</v>
      </c>
      <c r="H436" s="29">
        <v>39968</v>
      </c>
      <c r="I436" s="29">
        <v>1</v>
      </c>
      <c r="J436" s="30">
        <v>2020</v>
      </c>
      <c r="K436" s="30">
        <v>2020</v>
      </c>
      <c r="L436" s="31" t="s">
        <v>35</v>
      </c>
      <c r="M436" s="32" t="str">
        <f>IF(_xlfn.XLOOKUP(C436,'Raw Data_OS_22'!$C$5:$C$4516,'Raw Data_OS_22'!$G$5:$G$4516,"New_Claim/ Reopening")= "New_Claim/ Reopening","New_Claim/ Reopening","Old_Claim")</f>
        <v>Old_Claim</v>
      </c>
      <c r="N436" s="18" t="str">
        <f>IF(M436=$N$2,IF(J436=$N$1,"E1","D"),_xlfn.XLOOKUP(C436,'Raw Data_OS_22'!$C$5:$C$4516,'Raw Data_OS_22'!$O$5:$O$4516))</f>
        <v>B1</v>
      </c>
    </row>
    <row r="437" spans="3:14" x14ac:dyDescent="0.35">
      <c r="C437" s="26" t="s">
        <v>6389</v>
      </c>
      <c r="D437" s="14">
        <v>44604</v>
      </c>
      <c r="E437" s="14">
        <v>44652</v>
      </c>
      <c r="F437" s="27" t="s">
        <v>3910</v>
      </c>
      <c r="G437" s="28">
        <v>9360</v>
      </c>
      <c r="H437" s="29">
        <v>48750</v>
      </c>
      <c r="I437" s="29">
        <v>1</v>
      </c>
      <c r="J437" s="30">
        <v>2022</v>
      </c>
      <c r="K437" s="30">
        <v>2022</v>
      </c>
      <c r="L437" s="31" t="s">
        <v>6021</v>
      </c>
      <c r="M437" s="32" t="str">
        <f>IF(_xlfn.XLOOKUP(C437,'Raw Data_OS_22'!$C$5:$C$4516,'Raw Data_OS_22'!$G$5:$G$4516,"New_Claim/ Reopening")= "New_Claim/ Reopening","New_Claim/ Reopening","Old_Claim")</f>
        <v>Old_Claim</v>
      </c>
      <c r="N437" s="18" t="str">
        <f>IF(M437=$N$2,IF(J437=$N$1,"E1","D"),_xlfn.XLOOKUP(C437,'Raw Data_OS_22'!$C$5:$C$4516,'Raw Data_OS_22'!$O$5:$O$4516))</f>
        <v>B2</v>
      </c>
    </row>
    <row r="438" spans="3:14" x14ac:dyDescent="0.35">
      <c r="C438" s="26" t="s">
        <v>380</v>
      </c>
      <c r="D438" s="14">
        <v>44114</v>
      </c>
      <c r="E438" s="14">
        <v>44114</v>
      </c>
      <c r="F438" s="27" t="s">
        <v>3910</v>
      </c>
      <c r="G438" s="28">
        <v>10000</v>
      </c>
      <c r="H438" s="29">
        <v>49260</v>
      </c>
      <c r="I438" s="29">
        <v>1</v>
      </c>
      <c r="J438" s="30">
        <v>2020</v>
      </c>
      <c r="K438" s="30">
        <v>2020</v>
      </c>
      <c r="L438" s="31" t="s">
        <v>11</v>
      </c>
      <c r="M438" s="32" t="str">
        <f>IF(_xlfn.XLOOKUP(C438,'Raw Data_OS_22'!$C$5:$C$4516,'Raw Data_OS_22'!$G$5:$G$4516,"New_Claim/ Reopening")= "New_Claim/ Reopening","New_Claim/ Reopening","Old_Claim")</f>
        <v>Old_Claim</v>
      </c>
      <c r="N438" s="18" t="str">
        <f>IF(M438=$N$2,IF(J438=$N$1,"E1","D"),_xlfn.XLOOKUP(C438,'Raw Data_OS_22'!$C$5:$C$4516,'Raw Data_OS_22'!$O$5:$O$4516))</f>
        <v>B1</v>
      </c>
    </row>
    <row r="439" spans="3:14" x14ac:dyDescent="0.35">
      <c r="C439" s="26" t="s">
        <v>189</v>
      </c>
      <c r="D439" s="14">
        <v>44097</v>
      </c>
      <c r="E439" s="14">
        <v>44097</v>
      </c>
      <c r="F439" s="27" t="s">
        <v>3908</v>
      </c>
      <c r="G439" s="28">
        <v>0</v>
      </c>
      <c r="H439" s="29">
        <v>39020</v>
      </c>
      <c r="I439" s="29">
        <v>1</v>
      </c>
      <c r="J439" s="30">
        <v>2020</v>
      </c>
      <c r="K439" s="30">
        <v>2020</v>
      </c>
      <c r="L439" s="31" t="s">
        <v>35</v>
      </c>
      <c r="M439" s="32" t="str">
        <f>IF(_xlfn.XLOOKUP(C439,'Raw Data_OS_22'!$C$5:$C$4516,'Raw Data_OS_22'!$G$5:$G$4516,"New_Claim/ Reopening")= "New_Claim/ Reopening","New_Claim/ Reopening","Old_Claim")</f>
        <v>Old_Claim</v>
      </c>
      <c r="N439" s="18" t="str">
        <f>IF(M439=$N$2,IF(J439=$N$1,"E1","D"),_xlfn.XLOOKUP(C439,'Raw Data_OS_22'!$C$5:$C$4516,'Raw Data_OS_22'!$O$5:$O$4516))</f>
        <v>B1</v>
      </c>
    </row>
    <row r="440" spans="3:14" x14ac:dyDescent="0.35">
      <c r="C440" s="26" t="s">
        <v>6451</v>
      </c>
      <c r="D440" s="14">
        <v>44666</v>
      </c>
      <c r="E440" s="14">
        <v>44670</v>
      </c>
      <c r="F440" s="27" t="s">
        <v>3910</v>
      </c>
      <c r="G440" s="28">
        <v>0</v>
      </c>
      <c r="H440" s="29">
        <v>39000</v>
      </c>
      <c r="I440" s="29">
        <v>1</v>
      </c>
      <c r="J440" s="30">
        <v>2022</v>
      </c>
      <c r="K440" s="30">
        <v>2022</v>
      </c>
      <c r="L440" s="31" t="s">
        <v>6406</v>
      </c>
      <c r="M440" s="32" t="str">
        <f>IF(_xlfn.XLOOKUP(C440,'Raw Data_OS_22'!$C$5:$C$4516,'Raw Data_OS_22'!$G$5:$G$4516,"New_Claim/ Reopening")= "New_Claim/ Reopening","New_Claim/ Reopening","Old_Claim")</f>
        <v>Old_Claim</v>
      </c>
      <c r="N440" s="18" t="str">
        <f>IF(M440=$N$2,IF(J440=$N$1,"E1","D"),_xlfn.XLOOKUP(C440,'Raw Data_OS_22'!$C$5:$C$4516,'Raw Data_OS_22'!$O$5:$O$4516))</f>
        <v>B2</v>
      </c>
    </row>
    <row r="441" spans="3:14" x14ac:dyDescent="0.35">
      <c r="C441" s="26" t="s">
        <v>6587</v>
      </c>
      <c r="D441" s="14">
        <v>44671</v>
      </c>
      <c r="E441" s="14">
        <v>44698</v>
      </c>
      <c r="F441" s="27" t="s">
        <v>658</v>
      </c>
      <c r="G441" s="28">
        <v>0</v>
      </c>
      <c r="H441" s="29">
        <v>39000</v>
      </c>
      <c r="I441" s="29">
        <v>1</v>
      </c>
      <c r="J441" s="30">
        <v>2022</v>
      </c>
      <c r="K441" s="30">
        <v>2022</v>
      </c>
      <c r="L441" s="31" t="s">
        <v>6406</v>
      </c>
      <c r="M441" s="32" t="str">
        <f>IF(_xlfn.XLOOKUP(C441,'Raw Data_OS_22'!$C$5:$C$4516,'Raw Data_OS_22'!$G$5:$G$4516,"New_Claim/ Reopening")= "New_Claim/ Reopening","New_Claim/ Reopening","Old_Claim")</f>
        <v>Old_Claim</v>
      </c>
      <c r="N441" s="18" t="str">
        <f>IF(M441=$N$2,IF(J441=$N$1,"E1","D"),_xlfn.XLOOKUP(C441,'Raw Data_OS_22'!$C$5:$C$4516,'Raw Data_OS_22'!$O$5:$O$4516))</f>
        <v>B1</v>
      </c>
    </row>
    <row r="442" spans="3:14" x14ac:dyDescent="0.35">
      <c r="C442" s="26" t="s">
        <v>6454</v>
      </c>
      <c r="D442" s="14">
        <v>44673</v>
      </c>
      <c r="E442" s="14">
        <v>44674</v>
      </c>
      <c r="F442" s="27" t="s">
        <v>3910</v>
      </c>
      <c r="G442" s="28">
        <v>61036</v>
      </c>
      <c r="H442" s="29">
        <v>100000</v>
      </c>
      <c r="I442" s="29">
        <v>1</v>
      </c>
      <c r="J442" s="30">
        <v>2022</v>
      </c>
      <c r="K442" s="30">
        <v>2022</v>
      </c>
      <c r="L442" s="31" t="s">
        <v>6406</v>
      </c>
      <c r="M442" s="32" t="str">
        <f>IF(_xlfn.XLOOKUP(C442,'Raw Data_OS_22'!$C$5:$C$4516,'Raw Data_OS_22'!$G$5:$G$4516,"New_Claim/ Reopening")= "New_Claim/ Reopening","New_Claim/ Reopening","Old_Claim")</f>
        <v>Old_Claim</v>
      </c>
      <c r="N442" s="18" t="str">
        <f>IF(M442=$N$2,IF(J442=$N$1,"E1","D"),_xlfn.XLOOKUP(C442,'Raw Data_OS_22'!$C$5:$C$4516,'Raw Data_OS_22'!$O$5:$O$4516))</f>
        <v>B1</v>
      </c>
    </row>
    <row r="443" spans="3:14" x14ac:dyDescent="0.35">
      <c r="C443" s="26" t="s">
        <v>358</v>
      </c>
      <c r="D443" s="14">
        <v>44101</v>
      </c>
      <c r="E443" s="14">
        <v>44101</v>
      </c>
      <c r="F443" s="27" t="s">
        <v>3908</v>
      </c>
      <c r="G443" s="28">
        <v>8550</v>
      </c>
      <c r="H443" s="29">
        <v>47500</v>
      </c>
      <c r="I443" s="29">
        <v>1</v>
      </c>
      <c r="J443" s="30">
        <v>2020</v>
      </c>
      <c r="K443" s="30">
        <v>2020</v>
      </c>
      <c r="L443" s="31" t="s">
        <v>35</v>
      </c>
      <c r="M443" s="32" t="str">
        <f>IF(_xlfn.XLOOKUP(C443,'Raw Data_OS_22'!$C$5:$C$4516,'Raw Data_OS_22'!$G$5:$G$4516,"New_Claim/ Reopening")= "New_Claim/ Reopening","New_Claim/ Reopening","Old_Claim")</f>
        <v>Old_Claim</v>
      </c>
      <c r="N443" s="18" t="str">
        <f>IF(M443=$N$2,IF(J443=$N$1,"E1","D"),_xlfn.XLOOKUP(C443,'Raw Data_OS_22'!$C$5:$C$4516,'Raw Data_OS_22'!$O$5:$O$4516))</f>
        <v>B1</v>
      </c>
    </row>
    <row r="444" spans="3:14" x14ac:dyDescent="0.35">
      <c r="C444" s="26" t="s">
        <v>418</v>
      </c>
      <c r="D444" s="14">
        <v>44137</v>
      </c>
      <c r="E444" s="14">
        <v>44137</v>
      </c>
      <c r="F444" s="27" t="s">
        <v>3910</v>
      </c>
      <c r="G444" s="28">
        <v>8550</v>
      </c>
      <c r="H444" s="29">
        <v>46700</v>
      </c>
      <c r="I444" s="29">
        <v>1</v>
      </c>
      <c r="J444" s="30">
        <v>2020</v>
      </c>
      <c r="K444" s="30">
        <v>2020</v>
      </c>
      <c r="L444" s="31" t="s">
        <v>11</v>
      </c>
      <c r="M444" s="32" t="str">
        <f>IF(_xlfn.XLOOKUP(C444,'Raw Data_OS_22'!$C$5:$C$4516,'Raw Data_OS_22'!$G$5:$G$4516,"New_Claim/ Reopening")= "New_Claim/ Reopening","New_Claim/ Reopening","Old_Claim")</f>
        <v>Old_Claim</v>
      </c>
      <c r="N444" s="18" t="str">
        <f>IF(M444=$N$2,IF(J444=$N$1,"E1","D"),_xlfn.XLOOKUP(C444,'Raw Data_OS_22'!$C$5:$C$4516,'Raw Data_OS_22'!$O$5:$O$4516))</f>
        <v>B1</v>
      </c>
    </row>
    <row r="445" spans="3:14" x14ac:dyDescent="0.35">
      <c r="C445" s="26" t="s">
        <v>6596</v>
      </c>
      <c r="D445" s="14">
        <v>44676</v>
      </c>
      <c r="E445" s="14">
        <v>44698</v>
      </c>
      <c r="F445" s="27" t="s">
        <v>3910</v>
      </c>
      <c r="G445" s="28">
        <v>52500</v>
      </c>
      <c r="H445" s="29">
        <v>90400</v>
      </c>
      <c r="I445" s="29">
        <v>1</v>
      </c>
      <c r="J445" s="30">
        <v>2022</v>
      </c>
      <c r="K445" s="30">
        <v>2022</v>
      </c>
      <c r="L445" s="31" t="s">
        <v>6406</v>
      </c>
      <c r="M445" s="32" t="str">
        <f>IF(_xlfn.XLOOKUP(C445,'Raw Data_OS_22'!$C$5:$C$4516,'Raw Data_OS_22'!$G$5:$G$4516,"New_Claim/ Reopening")= "New_Claim/ Reopening","New_Claim/ Reopening","Old_Claim")</f>
        <v>Old_Claim</v>
      </c>
      <c r="N445" s="18" t="str">
        <f>IF(M445=$N$2,IF(J445=$N$1,"E1","D"),_xlfn.XLOOKUP(C445,'Raw Data_OS_22'!$C$5:$C$4516,'Raw Data_OS_22'!$O$5:$O$4516))</f>
        <v>B2</v>
      </c>
    </row>
    <row r="446" spans="3:14" x14ac:dyDescent="0.35">
      <c r="C446" s="26" t="s">
        <v>642</v>
      </c>
      <c r="D446" s="14">
        <v>44192</v>
      </c>
      <c r="E446" s="14">
        <v>44209</v>
      </c>
      <c r="F446" s="27" t="s">
        <v>3910</v>
      </c>
      <c r="G446" s="28">
        <v>6380</v>
      </c>
      <c r="H446" s="29">
        <v>44021.25</v>
      </c>
      <c r="I446" s="29">
        <v>1</v>
      </c>
      <c r="J446" s="30">
        <v>2020</v>
      </c>
      <c r="K446" s="30">
        <v>2021</v>
      </c>
      <c r="L446" s="31" t="s">
        <v>11</v>
      </c>
      <c r="M446" s="32" t="str">
        <f>IF(_xlfn.XLOOKUP(C446,'Raw Data_OS_22'!$C$5:$C$4516,'Raw Data_OS_22'!$G$5:$G$4516,"New_Claim/ Reopening")= "New_Claim/ Reopening","New_Claim/ Reopening","Old_Claim")</f>
        <v>Old_Claim</v>
      </c>
      <c r="N446" s="18" t="str">
        <f>IF(M446=$N$2,IF(J446=$N$1,"E1","D"),_xlfn.XLOOKUP(C446,'Raw Data_OS_22'!$C$5:$C$4516,'Raw Data_OS_22'!$O$5:$O$4516))</f>
        <v>B1</v>
      </c>
    </row>
    <row r="447" spans="3:14" x14ac:dyDescent="0.35">
      <c r="C447" s="26" t="s">
        <v>2994</v>
      </c>
      <c r="D447" s="14">
        <v>44082</v>
      </c>
      <c r="E447" s="14">
        <v>44326</v>
      </c>
      <c r="F447" s="27" t="s">
        <v>3910</v>
      </c>
      <c r="G447" s="28">
        <v>0</v>
      </c>
      <c r="H447" s="29">
        <v>37537.5</v>
      </c>
      <c r="I447" s="29">
        <v>1</v>
      </c>
      <c r="J447" s="30">
        <v>2020</v>
      </c>
      <c r="K447" s="30">
        <v>2021</v>
      </c>
      <c r="L447" s="31" t="s">
        <v>35</v>
      </c>
      <c r="M447" s="32" t="str">
        <f>IF(_xlfn.XLOOKUP(C447,'Raw Data_OS_22'!$C$5:$C$4516,'Raw Data_OS_22'!$G$5:$G$4516,"New_Claim/ Reopening")= "New_Claim/ Reopening","New_Claim/ Reopening","Old_Claim")</f>
        <v>Old_Claim</v>
      </c>
      <c r="N447" s="18" t="str">
        <f>IF(M447=$N$2,IF(J447=$N$1,"E1","D"),_xlfn.XLOOKUP(C447,'Raw Data_OS_22'!$C$5:$C$4516,'Raw Data_OS_22'!$O$5:$O$4516))</f>
        <v>B1</v>
      </c>
    </row>
    <row r="448" spans="3:14" x14ac:dyDescent="0.35">
      <c r="C448" s="26" t="s">
        <v>74</v>
      </c>
      <c r="D448" s="14">
        <v>44022</v>
      </c>
      <c r="E448" s="14">
        <v>44025</v>
      </c>
      <c r="F448" s="27" t="s">
        <v>3910</v>
      </c>
      <c r="G448" s="28">
        <v>0</v>
      </c>
      <c r="H448" s="29">
        <v>37180</v>
      </c>
      <c r="I448" s="29">
        <v>1</v>
      </c>
      <c r="J448" s="30">
        <v>2020</v>
      </c>
      <c r="K448" s="30">
        <v>2020</v>
      </c>
      <c r="L448" s="31" t="s">
        <v>35</v>
      </c>
      <c r="M448" s="32" t="str">
        <f>IF(_xlfn.XLOOKUP(C448,'Raw Data_OS_22'!$C$5:$C$4516,'Raw Data_OS_22'!$G$5:$G$4516,"New_Claim/ Reopening")= "New_Claim/ Reopening","New_Claim/ Reopening","Old_Claim")</f>
        <v>Old_Claim</v>
      </c>
      <c r="N448" s="18" t="str">
        <f>IF(M448=$N$2,IF(J448=$N$1,"E1","D"),_xlfn.XLOOKUP(C448,'Raw Data_OS_22'!$C$5:$C$4516,'Raw Data_OS_22'!$O$5:$O$4516))</f>
        <v>B1</v>
      </c>
    </row>
    <row r="449" spans="3:14" x14ac:dyDescent="0.35">
      <c r="C449" s="26" t="s">
        <v>1051</v>
      </c>
      <c r="D449" s="14">
        <v>44092</v>
      </c>
      <c r="E449" s="14">
        <v>44092</v>
      </c>
      <c r="F449" s="27" t="s">
        <v>3908</v>
      </c>
      <c r="G449" s="28">
        <v>63000</v>
      </c>
      <c r="H449" s="29">
        <v>100000</v>
      </c>
      <c r="I449" s="29">
        <v>1</v>
      </c>
      <c r="J449" s="30">
        <v>2020</v>
      </c>
      <c r="K449" s="30">
        <v>2020</v>
      </c>
      <c r="L449" s="31" t="s">
        <v>35</v>
      </c>
      <c r="M449" s="32" t="str">
        <f>IF(_xlfn.XLOOKUP(C449,'Raw Data_OS_22'!$C$5:$C$4516,'Raw Data_OS_22'!$G$5:$G$4516,"New_Claim/ Reopening")= "New_Claim/ Reopening","New_Claim/ Reopening","Old_Claim")</f>
        <v>Old_Claim</v>
      </c>
      <c r="N449" s="18" t="str">
        <f>IF(M449=$N$2,IF(J449=$N$1,"E1","D"),_xlfn.XLOOKUP(C449,'Raw Data_OS_22'!$C$5:$C$4516,'Raw Data_OS_22'!$O$5:$O$4516))</f>
        <v>B1</v>
      </c>
    </row>
    <row r="450" spans="3:14" x14ac:dyDescent="0.35">
      <c r="C450" s="26" t="s">
        <v>57</v>
      </c>
      <c r="D450" s="14">
        <v>44040</v>
      </c>
      <c r="E450" s="14">
        <v>44043</v>
      </c>
      <c r="F450" s="27" t="s">
        <v>3908</v>
      </c>
      <c r="G450" s="28">
        <v>0</v>
      </c>
      <c r="H450" s="29">
        <v>36200</v>
      </c>
      <c r="I450" s="29">
        <v>1</v>
      </c>
      <c r="J450" s="30">
        <v>2020</v>
      </c>
      <c r="K450" s="30">
        <v>2020</v>
      </c>
      <c r="L450" s="31" t="s">
        <v>35</v>
      </c>
      <c r="M450" s="32" t="str">
        <f>IF(_xlfn.XLOOKUP(C450,'Raw Data_OS_22'!$C$5:$C$4516,'Raw Data_OS_22'!$G$5:$G$4516,"New_Claim/ Reopening")= "New_Claim/ Reopening","New_Claim/ Reopening","Old_Claim")</f>
        <v>Old_Claim</v>
      </c>
      <c r="N450" s="18" t="str">
        <f>IF(M450=$N$2,IF(J450=$N$1,"E1","D"),_xlfn.XLOOKUP(C450,'Raw Data_OS_22'!$C$5:$C$4516,'Raw Data_OS_22'!$O$5:$O$4516))</f>
        <v>B1</v>
      </c>
    </row>
    <row r="451" spans="3:14" x14ac:dyDescent="0.35">
      <c r="C451" s="26" t="s">
        <v>2965</v>
      </c>
      <c r="D451" s="14">
        <v>44154</v>
      </c>
      <c r="E451" s="14">
        <v>44328</v>
      </c>
      <c r="F451" s="27" t="s">
        <v>3908</v>
      </c>
      <c r="G451" s="28">
        <v>1019627</v>
      </c>
      <c r="H451" s="29">
        <v>1055800</v>
      </c>
      <c r="I451" s="29">
        <v>1</v>
      </c>
      <c r="J451" s="30">
        <v>2020</v>
      </c>
      <c r="K451" s="30">
        <v>2021</v>
      </c>
      <c r="L451" s="31" t="s">
        <v>11</v>
      </c>
      <c r="M451" s="32" t="str">
        <f>IF(_xlfn.XLOOKUP(C451,'Raw Data_OS_22'!$C$5:$C$4516,'Raw Data_OS_22'!$G$5:$G$4516,"New_Claim/ Reopening")= "New_Claim/ Reopening","New_Claim/ Reopening","Old_Claim")</f>
        <v>Old_Claim</v>
      </c>
      <c r="N451" s="18" t="str">
        <f>IF(M451=$N$2,IF(J451=$N$1,"E1","D"),_xlfn.XLOOKUP(C451,'Raw Data_OS_22'!$C$5:$C$4516,'Raw Data_OS_22'!$O$5:$O$4516))</f>
        <v>B2</v>
      </c>
    </row>
    <row r="452" spans="3:14" x14ac:dyDescent="0.35">
      <c r="C452" s="26" t="s">
        <v>3891</v>
      </c>
      <c r="D452" s="14">
        <v>44106</v>
      </c>
      <c r="E452" s="14">
        <v>44106</v>
      </c>
      <c r="F452" s="27" t="s">
        <v>3910</v>
      </c>
      <c r="G452" s="28">
        <v>8550</v>
      </c>
      <c r="H452" s="29">
        <v>44458</v>
      </c>
      <c r="I452" s="29">
        <v>1</v>
      </c>
      <c r="J452" s="30">
        <v>2020</v>
      </c>
      <c r="K452" s="30">
        <v>2020</v>
      </c>
      <c r="L452" s="31" t="s">
        <v>11</v>
      </c>
      <c r="M452" s="32" t="str">
        <f>IF(_xlfn.XLOOKUP(C452,'Raw Data_OS_22'!$C$5:$C$4516,'Raw Data_OS_22'!$G$5:$G$4516,"New_Claim/ Reopening")= "New_Claim/ Reopening","New_Claim/ Reopening","Old_Claim")</f>
        <v>Old_Claim</v>
      </c>
      <c r="N452" s="18" t="str">
        <f>IF(M452=$N$2,IF(J452=$N$1,"E1","D"),_xlfn.XLOOKUP(C452,'Raw Data_OS_22'!$C$5:$C$4516,'Raw Data_OS_22'!$O$5:$O$4516))</f>
        <v>B1</v>
      </c>
    </row>
    <row r="453" spans="3:14" x14ac:dyDescent="0.35">
      <c r="C453" s="26" t="s">
        <v>447</v>
      </c>
      <c r="D453" s="14">
        <v>43886</v>
      </c>
      <c r="E453" s="14">
        <v>43886</v>
      </c>
      <c r="F453" s="27" t="s">
        <v>3908</v>
      </c>
      <c r="G453" s="28">
        <v>0</v>
      </c>
      <c r="H453" s="29">
        <v>35614</v>
      </c>
      <c r="I453" s="29">
        <v>1</v>
      </c>
      <c r="J453" s="30">
        <v>2020</v>
      </c>
      <c r="K453" s="30">
        <v>2020</v>
      </c>
      <c r="L453" s="31" t="s">
        <v>28</v>
      </c>
      <c r="M453" s="32" t="str">
        <f>IF(_xlfn.XLOOKUP(C453,'Raw Data_OS_22'!$C$5:$C$4516,'Raw Data_OS_22'!$G$5:$G$4516,"New_Claim/ Reopening")= "New_Claim/ Reopening","New_Claim/ Reopening","Old_Claim")</f>
        <v>Old_Claim</v>
      </c>
      <c r="N453" s="18" t="str">
        <f>IF(M453=$N$2,IF(J453=$N$1,"E1","D"),_xlfn.XLOOKUP(C453,'Raw Data_OS_22'!$C$5:$C$4516,'Raw Data_OS_22'!$O$5:$O$4516))</f>
        <v>B1</v>
      </c>
    </row>
    <row r="454" spans="3:14" x14ac:dyDescent="0.35">
      <c r="C454" s="26" t="s">
        <v>6766</v>
      </c>
      <c r="D454" s="14">
        <v>44801</v>
      </c>
      <c r="E454" s="14">
        <v>44804</v>
      </c>
      <c r="F454" s="27" t="s">
        <v>3910</v>
      </c>
      <c r="G454" s="28">
        <v>9000</v>
      </c>
      <c r="H454" s="29">
        <v>44500</v>
      </c>
      <c r="I454" s="29">
        <v>1</v>
      </c>
      <c r="J454" s="30">
        <v>2022</v>
      </c>
      <c r="K454" s="30">
        <v>2022</v>
      </c>
      <c r="L454" s="31" t="s">
        <v>6643</v>
      </c>
      <c r="M454" s="32" t="str">
        <f>IF(_xlfn.XLOOKUP(C454,'Raw Data_OS_22'!$C$5:$C$4516,'Raw Data_OS_22'!$G$5:$G$4516,"New_Claim/ Reopening")= "New_Claim/ Reopening","New_Claim/ Reopening","Old_Claim")</f>
        <v>Old_Claim</v>
      </c>
      <c r="N454" s="18" t="str">
        <f>IF(M454=$N$2,IF(J454=$N$1,"E1","D"),_xlfn.XLOOKUP(C454,'Raw Data_OS_22'!$C$5:$C$4516,'Raw Data_OS_22'!$O$5:$O$4516))</f>
        <v>B2</v>
      </c>
    </row>
    <row r="455" spans="3:14" x14ac:dyDescent="0.35">
      <c r="C455" s="26" t="s">
        <v>760</v>
      </c>
      <c r="D455" s="14">
        <v>43982</v>
      </c>
      <c r="E455" s="14">
        <v>43982</v>
      </c>
      <c r="F455" s="27" t="s">
        <v>3908</v>
      </c>
      <c r="G455" s="28">
        <v>342540</v>
      </c>
      <c r="H455" s="29">
        <v>378000</v>
      </c>
      <c r="I455" s="29">
        <v>1</v>
      </c>
      <c r="J455" s="30">
        <v>2020</v>
      </c>
      <c r="K455" s="30">
        <v>2020</v>
      </c>
      <c r="L455" s="31" t="s">
        <v>33</v>
      </c>
      <c r="M455" s="32" t="str">
        <f>IF(_xlfn.XLOOKUP(C455,'Raw Data_OS_22'!$C$5:$C$4516,'Raw Data_OS_22'!$G$5:$G$4516,"New_Claim/ Reopening")= "New_Claim/ Reopening","New_Claim/ Reopening","Old_Claim")</f>
        <v>Old_Claim</v>
      </c>
      <c r="N455" s="18" t="str">
        <f>IF(M455=$N$2,IF(J455=$N$1,"E1","D"),_xlfn.XLOOKUP(C455,'Raw Data_OS_22'!$C$5:$C$4516,'Raw Data_OS_22'!$O$5:$O$4516))</f>
        <v>B1</v>
      </c>
    </row>
    <row r="456" spans="3:14" x14ac:dyDescent="0.35">
      <c r="C456" s="26" t="s">
        <v>133</v>
      </c>
      <c r="D456" s="14">
        <v>44183</v>
      </c>
      <c r="E456" s="14">
        <v>44186</v>
      </c>
      <c r="F456" s="27" t="s">
        <v>3910</v>
      </c>
      <c r="G456" s="28">
        <v>0</v>
      </c>
      <c r="H456" s="29">
        <v>35094</v>
      </c>
      <c r="I456" s="29">
        <v>1</v>
      </c>
      <c r="J456" s="30">
        <v>2020</v>
      </c>
      <c r="K456" s="30">
        <v>2020</v>
      </c>
      <c r="L456" s="31" t="s">
        <v>11</v>
      </c>
      <c r="M456" s="32" t="str">
        <f>IF(_xlfn.XLOOKUP(C456,'Raw Data_OS_22'!$C$5:$C$4516,'Raw Data_OS_22'!$G$5:$G$4516,"New_Claim/ Reopening")= "New_Claim/ Reopening","New_Claim/ Reopening","Old_Claim")</f>
        <v>Old_Claim</v>
      </c>
      <c r="N456" s="18" t="str">
        <f>IF(M456=$N$2,IF(J456=$N$1,"E1","D"),_xlfn.XLOOKUP(C456,'Raw Data_OS_22'!$C$5:$C$4516,'Raw Data_OS_22'!$O$5:$O$4516))</f>
        <v>B1</v>
      </c>
    </row>
    <row r="457" spans="3:14" x14ac:dyDescent="0.35">
      <c r="C457" s="26" t="s">
        <v>347</v>
      </c>
      <c r="D457" s="14">
        <v>44075</v>
      </c>
      <c r="E457" s="14">
        <v>44075</v>
      </c>
      <c r="F457" s="27" t="s">
        <v>3910</v>
      </c>
      <c r="G457" s="28">
        <v>149950</v>
      </c>
      <c r="H457" s="29">
        <v>184950</v>
      </c>
      <c r="I457" s="29">
        <v>1</v>
      </c>
      <c r="J457" s="30">
        <v>2020</v>
      </c>
      <c r="K457" s="30">
        <v>2020</v>
      </c>
      <c r="L457" s="31" t="s">
        <v>35</v>
      </c>
      <c r="M457" s="32" t="str">
        <f>IF(_xlfn.XLOOKUP(C457,'Raw Data_OS_22'!$C$5:$C$4516,'Raw Data_OS_22'!$G$5:$G$4516,"New_Claim/ Reopening")= "New_Claim/ Reopening","New_Claim/ Reopening","Old_Claim")</f>
        <v>Old_Claim</v>
      </c>
      <c r="N457" s="18" t="str">
        <f>IF(M457=$N$2,IF(J457=$N$1,"E1","D"),_xlfn.XLOOKUP(C457,'Raw Data_OS_22'!$C$5:$C$4516,'Raw Data_OS_22'!$O$5:$O$4516))</f>
        <v>B1</v>
      </c>
    </row>
    <row r="458" spans="3:14" x14ac:dyDescent="0.35">
      <c r="C458" s="26" t="s">
        <v>3893</v>
      </c>
      <c r="D458" s="14">
        <v>44124</v>
      </c>
      <c r="E458" s="14">
        <v>44124</v>
      </c>
      <c r="F458" s="27" t="s">
        <v>3910</v>
      </c>
      <c r="G458" s="28">
        <v>0</v>
      </c>
      <c r="H458" s="29">
        <v>35000</v>
      </c>
      <c r="I458" s="29">
        <v>1</v>
      </c>
      <c r="J458" s="30">
        <v>2020</v>
      </c>
      <c r="K458" s="30">
        <v>2020</v>
      </c>
      <c r="L458" s="31" t="s">
        <v>11</v>
      </c>
      <c r="M458" s="32" t="str">
        <f>IF(_xlfn.XLOOKUP(C458,'Raw Data_OS_22'!$C$5:$C$4516,'Raw Data_OS_22'!$G$5:$G$4516,"New_Claim/ Reopening")= "New_Claim/ Reopening","New_Claim/ Reopening","Old_Claim")</f>
        <v>Old_Claim</v>
      </c>
      <c r="N458" s="18" t="str">
        <f>IF(M458=$N$2,IF(J458=$N$1,"E1","D"),_xlfn.XLOOKUP(C458,'Raw Data_OS_22'!$C$5:$C$4516,'Raw Data_OS_22'!$O$5:$O$4516))</f>
        <v>A</v>
      </c>
    </row>
    <row r="459" spans="3:14" x14ac:dyDescent="0.35">
      <c r="C459" s="26" t="s">
        <v>3630</v>
      </c>
      <c r="D459" s="14">
        <v>44486</v>
      </c>
      <c r="E459" s="14">
        <v>44495</v>
      </c>
      <c r="F459" s="27" t="s">
        <v>3910</v>
      </c>
      <c r="G459" s="28">
        <v>0</v>
      </c>
      <c r="H459" s="29">
        <v>35000</v>
      </c>
      <c r="I459" s="29">
        <v>1</v>
      </c>
      <c r="J459" s="30">
        <v>2021</v>
      </c>
      <c r="K459" s="30">
        <v>2021</v>
      </c>
      <c r="L459" s="31" t="s">
        <v>3138</v>
      </c>
      <c r="M459" s="32" t="str">
        <f>IF(_xlfn.XLOOKUP(C459,'Raw Data_OS_22'!$C$5:$C$4516,'Raw Data_OS_22'!$G$5:$G$4516,"New_Claim/ Reopening")= "New_Claim/ Reopening","New_Claim/ Reopening","Old_Claim")</f>
        <v>Old_Claim</v>
      </c>
      <c r="N459" s="18" t="str">
        <f>IF(M459=$N$2,IF(J459=$N$1,"E1","D"),_xlfn.XLOOKUP(C459,'Raw Data_OS_22'!$C$5:$C$4516,'Raw Data_OS_22'!$O$5:$O$4516))</f>
        <v>B2</v>
      </c>
    </row>
    <row r="460" spans="3:14" x14ac:dyDescent="0.35">
      <c r="C460" s="26" t="s">
        <v>6184</v>
      </c>
      <c r="D460" s="14">
        <v>44594</v>
      </c>
      <c r="E460" s="14">
        <v>44596</v>
      </c>
      <c r="F460" s="27" t="s">
        <v>3910</v>
      </c>
      <c r="G460" s="28">
        <v>0</v>
      </c>
      <c r="H460" s="29">
        <v>35000</v>
      </c>
      <c r="I460" s="29">
        <v>1</v>
      </c>
      <c r="J460" s="30">
        <v>2022</v>
      </c>
      <c r="K460" s="30">
        <v>2022</v>
      </c>
      <c r="L460" s="31" t="s">
        <v>6021</v>
      </c>
      <c r="M460" s="32" t="str">
        <f>IF(_xlfn.XLOOKUP(C460,'Raw Data_OS_22'!$C$5:$C$4516,'Raw Data_OS_22'!$G$5:$G$4516,"New_Claim/ Reopening")= "New_Claim/ Reopening","New_Claim/ Reopening","Old_Claim")</f>
        <v>Old_Claim</v>
      </c>
      <c r="N460" s="18" t="str">
        <f>IF(M460=$N$2,IF(J460=$N$1,"E1","D"),_xlfn.XLOOKUP(C460,'Raw Data_OS_22'!$C$5:$C$4516,'Raw Data_OS_22'!$O$5:$O$4516))</f>
        <v>B2</v>
      </c>
    </row>
    <row r="461" spans="3:14" x14ac:dyDescent="0.35">
      <c r="C461" s="26" t="s">
        <v>1169</v>
      </c>
      <c r="D461" s="14">
        <v>44177</v>
      </c>
      <c r="E461" s="14">
        <v>44177</v>
      </c>
      <c r="F461" s="27" t="s">
        <v>3908</v>
      </c>
      <c r="G461" s="28">
        <v>0</v>
      </c>
      <c r="H461" s="29">
        <v>34900</v>
      </c>
      <c r="I461" s="29">
        <v>1</v>
      </c>
      <c r="J461" s="30">
        <v>2020</v>
      </c>
      <c r="K461" s="30">
        <v>2020</v>
      </c>
      <c r="L461" s="31" t="s">
        <v>11</v>
      </c>
      <c r="M461" s="32" t="str">
        <f>IF(_xlfn.XLOOKUP(C461,'Raw Data_OS_22'!$C$5:$C$4516,'Raw Data_OS_22'!$G$5:$G$4516,"New_Claim/ Reopening")= "New_Claim/ Reopening","New_Claim/ Reopening","Old_Claim")</f>
        <v>Old_Claim</v>
      </c>
      <c r="N461" s="18" t="str">
        <f>IF(M461=$N$2,IF(J461=$N$1,"E1","D"),_xlfn.XLOOKUP(C461,'Raw Data_OS_22'!$C$5:$C$4516,'Raw Data_OS_22'!$O$5:$O$4516))</f>
        <v>B1</v>
      </c>
    </row>
    <row r="462" spans="3:14" x14ac:dyDescent="0.35">
      <c r="C462" s="26" t="s">
        <v>3881</v>
      </c>
      <c r="D462" s="14">
        <v>44049</v>
      </c>
      <c r="E462" s="14">
        <v>44049</v>
      </c>
      <c r="F462" s="27" t="s">
        <v>3910</v>
      </c>
      <c r="G462" s="28">
        <v>16754</v>
      </c>
      <c r="H462" s="29">
        <v>51330</v>
      </c>
      <c r="I462" s="29">
        <v>1</v>
      </c>
      <c r="J462" s="30">
        <v>2020</v>
      </c>
      <c r="K462" s="30">
        <v>2020</v>
      </c>
      <c r="L462" s="31" t="s">
        <v>35</v>
      </c>
      <c r="M462" s="32" t="str">
        <f>IF(_xlfn.XLOOKUP(C462,'Raw Data_OS_22'!$C$5:$C$4516,'Raw Data_OS_22'!$G$5:$G$4516,"New_Claim/ Reopening")= "New_Claim/ Reopening","New_Claim/ Reopening","Old_Claim")</f>
        <v>Old_Claim</v>
      </c>
      <c r="N462" s="18" t="str">
        <f>IF(M462=$N$2,IF(J462=$N$1,"E1","D"),_xlfn.XLOOKUP(C462,'Raw Data_OS_22'!$C$5:$C$4516,'Raw Data_OS_22'!$O$5:$O$4516))</f>
        <v>B1</v>
      </c>
    </row>
    <row r="463" spans="3:14" x14ac:dyDescent="0.35">
      <c r="C463" s="26" t="s">
        <v>239</v>
      </c>
      <c r="D463" s="14">
        <v>44003</v>
      </c>
      <c r="E463" s="14">
        <v>44003</v>
      </c>
      <c r="F463" s="27" t="s">
        <v>3910</v>
      </c>
      <c r="G463" s="28">
        <v>0</v>
      </c>
      <c r="H463" s="29">
        <v>34271</v>
      </c>
      <c r="I463" s="29">
        <v>1</v>
      </c>
      <c r="J463" s="30">
        <v>2020</v>
      </c>
      <c r="K463" s="30">
        <v>2020</v>
      </c>
      <c r="L463" s="31" t="s">
        <v>33</v>
      </c>
      <c r="M463" s="32" t="str">
        <f>IF(_xlfn.XLOOKUP(C463,'Raw Data_OS_22'!$C$5:$C$4516,'Raw Data_OS_22'!$G$5:$G$4516,"New_Claim/ Reopening")= "New_Claim/ Reopening","New_Claim/ Reopening","Old_Claim")</f>
        <v>Old_Claim</v>
      </c>
      <c r="N463" s="18" t="str">
        <f>IF(M463=$N$2,IF(J463=$N$1,"E1","D"),_xlfn.XLOOKUP(C463,'Raw Data_OS_22'!$C$5:$C$4516,'Raw Data_OS_22'!$O$5:$O$4516))</f>
        <v>B1</v>
      </c>
    </row>
    <row r="464" spans="3:14" x14ac:dyDescent="0.35">
      <c r="C464" s="26" t="s">
        <v>1144</v>
      </c>
      <c r="D464" s="14">
        <v>44189</v>
      </c>
      <c r="E464" s="14">
        <v>44189</v>
      </c>
      <c r="F464" s="27" t="s">
        <v>3910</v>
      </c>
      <c r="G464" s="28">
        <v>9000</v>
      </c>
      <c r="H464" s="29">
        <v>42920</v>
      </c>
      <c r="I464" s="29">
        <v>1</v>
      </c>
      <c r="J464" s="30">
        <v>2020</v>
      </c>
      <c r="K464" s="30">
        <v>2020</v>
      </c>
      <c r="L464" s="31" t="s">
        <v>11</v>
      </c>
      <c r="M464" s="32" t="str">
        <f>IF(_xlfn.XLOOKUP(C464,'Raw Data_OS_22'!$C$5:$C$4516,'Raw Data_OS_22'!$G$5:$G$4516,"New_Claim/ Reopening")= "New_Claim/ Reopening","New_Claim/ Reopening","Old_Claim")</f>
        <v>Old_Claim</v>
      </c>
      <c r="N464" s="18" t="str">
        <f>IF(M464=$N$2,IF(J464=$N$1,"E1","D"),_xlfn.XLOOKUP(C464,'Raw Data_OS_22'!$C$5:$C$4516,'Raw Data_OS_22'!$O$5:$O$4516))</f>
        <v>B2</v>
      </c>
    </row>
    <row r="465" spans="3:14" x14ac:dyDescent="0.35">
      <c r="C465" s="26" t="s">
        <v>1086</v>
      </c>
      <c r="D465" s="14">
        <v>43885</v>
      </c>
      <c r="E465" s="14">
        <v>43885</v>
      </c>
      <c r="F465" s="27" t="s">
        <v>3910</v>
      </c>
      <c r="G465" s="28">
        <v>1089280</v>
      </c>
      <c r="H465" s="29">
        <v>1122820</v>
      </c>
      <c r="I465" s="29">
        <v>1</v>
      </c>
      <c r="J465" s="30">
        <v>2020</v>
      </c>
      <c r="K465" s="30">
        <v>2020</v>
      </c>
      <c r="L465" s="31" t="s">
        <v>28</v>
      </c>
      <c r="M465" s="32" t="str">
        <f>IF(_xlfn.XLOOKUP(C465,'Raw Data_OS_22'!$C$5:$C$4516,'Raw Data_OS_22'!$G$5:$G$4516,"New_Claim/ Reopening")= "New_Claim/ Reopening","New_Claim/ Reopening","Old_Claim")</f>
        <v>Old_Claim</v>
      </c>
      <c r="N465" s="18" t="str">
        <f>IF(M465=$N$2,IF(J465=$N$1,"E1","D"),_xlfn.XLOOKUP(C465,'Raw Data_OS_22'!$C$5:$C$4516,'Raw Data_OS_22'!$O$5:$O$4516))</f>
        <v>B2</v>
      </c>
    </row>
    <row r="466" spans="3:14" x14ac:dyDescent="0.35">
      <c r="C466" s="26" t="s">
        <v>559</v>
      </c>
      <c r="D466" s="14">
        <v>43973</v>
      </c>
      <c r="E466" s="14">
        <v>43977</v>
      </c>
      <c r="F466" s="27" t="s">
        <v>3908</v>
      </c>
      <c r="G466" s="28">
        <v>0</v>
      </c>
      <c r="H466" s="29">
        <v>33000</v>
      </c>
      <c r="I466" s="29">
        <v>1</v>
      </c>
      <c r="J466" s="30">
        <v>2020</v>
      </c>
      <c r="K466" s="30">
        <v>2020</v>
      </c>
      <c r="L466" s="31" t="s">
        <v>33</v>
      </c>
      <c r="M466" s="32" t="str">
        <f>IF(_xlfn.XLOOKUP(C466,'Raw Data_OS_22'!$C$5:$C$4516,'Raw Data_OS_22'!$G$5:$G$4516,"New_Claim/ Reopening")= "New_Claim/ Reopening","New_Claim/ Reopening","Old_Claim")</f>
        <v>Old_Claim</v>
      </c>
      <c r="N466" s="18" t="str">
        <f>IF(M466=$N$2,IF(J466=$N$1,"E1","D"),_xlfn.XLOOKUP(C466,'Raw Data_OS_22'!$C$5:$C$4516,'Raw Data_OS_22'!$O$5:$O$4516))</f>
        <v>B1</v>
      </c>
    </row>
    <row r="467" spans="3:14" x14ac:dyDescent="0.35">
      <c r="C467" s="26" t="s">
        <v>386</v>
      </c>
      <c r="D467" s="14">
        <v>44098</v>
      </c>
      <c r="E467" s="14">
        <v>44098</v>
      </c>
      <c r="F467" s="27" t="s">
        <v>3908</v>
      </c>
      <c r="G467" s="28">
        <v>8590</v>
      </c>
      <c r="H467" s="29">
        <v>41108</v>
      </c>
      <c r="I467" s="29">
        <v>1</v>
      </c>
      <c r="J467" s="30">
        <v>2020</v>
      </c>
      <c r="K467" s="30">
        <v>2020</v>
      </c>
      <c r="L467" s="31" t="s">
        <v>35</v>
      </c>
      <c r="M467" s="32" t="str">
        <f>IF(_xlfn.XLOOKUP(C467,'Raw Data_OS_22'!$C$5:$C$4516,'Raw Data_OS_22'!$G$5:$G$4516,"New_Claim/ Reopening")= "New_Claim/ Reopening","New_Claim/ Reopening","Old_Claim")</f>
        <v>Old_Claim</v>
      </c>
      <c r="N467" s="18" t="str">
        <f>IF(M467=$N$2,IF(J467=$N$1,"E1","D"),_xlfn.XLOOKUP(C467,'Raw Data_OS_22'!$C$5:$C$4516,'Raw Data_OS_22'!$O$5:$O$4516))</f>
        <v>B1</v>
      </c>
    </row>
    <row r="468" spans="3:14" x14ac:dyDescent="0.35">
      <c r="C468" s="26" t="s">
        <v>224</v>
      </c>
      <c r="D468" s="14">
        <v>43966</v>
      </c>
      <c r="E468" s="14">
        <v>43966</v>
      </c>
      <c r="F468" s="27" t="s">
        <v>3910</v>
      </c>
      <c r="G468" s="28">
        <v>104230</v>
      </c>
      <c r="H468" s="29">
        <v>136730</v>
      </c>
      <c r="I468" s="29">
        <v>1</v>
      </c>
      <c r="J468" s="30">
        <v>2020</v>
      </c>
      <c r="K468" s="30">
        <v>2020</v>
      </c>
      <c r="L468" s="31" t="s">
        <v>33</v>
      </c>
      <c r="M468" s="32" t="str">
        <f>IF(_xlfn.XLOOKUP(C468,'Raw Data_OS_22'!$C$5:$C$4516,'Raw Data_OS_22'!$G$5:$G$4516,"New_Claim/ Reopening")= "New_Claim/ Reopening","New_Claim/ Reopening","Old_Claim")</f>
        <v>Old_Claim</v>
      </c>
      <c r="N468" s="18" t="str">
        <f>IF(M468=$N$2,IF(J468=$N$1,"E1","D"),_xlfn.XLOOKUP(C468,'Raw Data_OS_22'!$C$5:$C$4516,'Raw Data_OS_22'!$O$5:$O$4516))</f>
        <v>B2</v>
      </c>
    </row>
    <row r="469" spans="3:14" x14ac:dyDescent="0.35">
      <c r="C469" s="26" t="s">
        <v>822</v>
      </c>
      <c r="D469" s="14">
        <v>44152</v>
      </c>
      <c r="E469" s="14">
        <v>44152</v>
      </c>
      <c r="F469" s="27" t="s">
        <v>3908</v>
      </c>
      <c r="G469" s="28">
        <v>0</v>
      </c>
      <c r="H469" s="29">
        <v>31565</v>
      </c>
      <c r="I469" s="29">
        <v>1</v>
      </c>
      <c r="J469" s="30">
        <v>2020</v>
      </c>
      <c r="K469" s="30">
        <v>2020</v>
      </c>
      <c r="L469" s="31" t="s">
        <v>11</v>
      </c>
      <c r="M469" s="32" t="str">
        <f>IF(_xlfn.XLOOKUP(C469,'Raw Data_OS_22'!$C$5:$C$4516,'Raw Data_OS_22'!$G$5:$G$4516,"New_Claim/ Reopening")= "New_Claim/ Reopening","New_Claim/ Reopening","Old_Claim")</f>
        <v>Old_Claim</v>
      </c>
      <c r="N469" s="18" t="str">
        <f>IF(M469=$N$2,IF(J469=$N$1,"E1","D"),_xlfn.XLOOKUP(C469,'Raw Data_OS_22'!$C$5:$C$4516,'Raw Data_OS_22'!$O$5:$O$4516))</f>
        <v>B1</v>
      </c>
    </row>
    <row r="470" spans="3:14" x14ac:dyDescent="0.35">
      <c r="C470" s="26" t="s">
        <v>6464</v>
      </c>
      <c r="D470" s="14">
        <v>44668</v>
      </c>
      <c r="E470" s="14">
        <v>44676</v>
      </c>
      <c r="F470" s="27" t="s">
        <v>3910</v>
      </c>
      <c r="G470" s="28">
        <v>40500</v>
      </c>
      <c r="H470" s="29">
        <v>72000</v>
      </c>
      <c r="I470" s="29">
        <v>1</v>
      </c>
      <c r="J470" s="30">
        <v>2022</v>
      </c>
      <c r="K470" s="30">
        <v>2022</v>
      </c>
      <c r="L470" s="31" t="s">
        <v>6406</v>
      </c>
      <c r="M470" s="32" t="str">
        <f>IF(_xlfn.XLOOKUP(C470,'Raw Data_OS_22'!$C$5:$C$4516,'Raw Data_OS_22'!$G$5:$G$4516,"New_Claim/ Reopening")= "New_Claim/ Reopening","New_Claim/ Reopening","Old_Claim")</f>
        <v>Old_Claim</v>
      </c>
      <c r="N470" s="18" t="str">
        <f>IF(M470=$N$2,IF(J470=$N$1,"E1","D"),_xlfn.XLOOKUP(C470,'Raw Data_OS_22'!$C$5:$C$4516,'Raw Data_OS_22'!$O$5:$O$4516))</f>
        <v>B2</v>
      </c>
    </row>
    <row r="471" spans="3:14" x14ac:dyDescent="0.35">
      <c r="C471" s="26" t="s">
        <v>310</v>
      </c>
      <c r="D471" s="14">
        <v>44066</v>
      </c>
      <c r="E471" s="14">
        <v>44066</v>
      </c>
      <c r="F471" s="27" t="s">
        <v>3910</v>
      </c>
      <c r="G471" s="28">
        <v>180120</v>
      </c>
      <c r="H471" s="29">
        <v>211450</v>
      </c>
      <c r="I471" s="29">
        <v>1</v>
      </c>
      <c r="J471" s="30">
        <v>2020</v>
      </c>
      <c r="K471" s="30">
        <v>2020</v>
      </c>
      <c r="L471" s="31" t="s">
        <v>35</v>
      </c>
      <c r="M471" s="32" t="str">
        <f>IF(_xlfn.XLOOKUP(C471,'Raw Data_OS_22'!$C$5:$C$4516,'Raw Data_OS_22'!$G$5:$G$4516,"New_Claim/ Reopening")= "New_Claim/ Reopening","New_Claim/ Reopening","Old_Claim")</f>
        <v>Old_Claim</v>
      </c>
      <c r="N471" s="18" t="str">
        <f>IF(M471=$N$2,IF(J471=$N$1,"E1","D"),_xlfn.XLOOKUP(C471,'Raw Data_OS_22'!$C$5:$C$4516,'Raw Data_OS_22'!$O$5:$O$4516))</f>
        <v>B1</v>
      </c>
    </row>
    <row r="472" spans="3:14" x14ac:dyDescent="0.35">
      <c r="C472" s="26" t="s">
        <v>1014</v>
      </c>
      <c r="D472" s="14">
        <v>43847</v>
      </c>
      <c r="E472" s="14">
        <v>43847</v>
      </c>
      <c r="F472" s="27" t="s">
        <v>3910</v>
      </c>
      <c r="G472" s="28">
        <v>-31300</v>
      </c>
      <c r="H472" s="29">
        <v>0</v>
      </c>
      <c r="I472" s="29">
        <v>1</v>
      </c>
      <c r="J472" s="30">
        <v>2020</v>
      </c>
      <c r="K472" s="30">
        <v>2020</v>
      </c>
      <c r="L472" s="31" t="s">
        <v>28</v>
      </c>
      <c r="M472" s="32" t="str">
        <f>IF(_xlfn.XLOOKUP(C472,'Raw Data_OS_22'!$C$5:$C$4516,'Raw Data_OS_22'!$G$5:$G$4516,"New_Claim/ Reopening")= "New_Claim/ Reopening","New_Claim/ Reopening","Old_Claim")</f>
        <v>Old_Claim</v>
      </c>
      <c r="N472" s="18" t="str">
        <f>IF(M472=$N$2,IF(J472=$N$1,"E1","D"),_xlfn.XLOOKUP(C472,'Raw Data_OS_22'!$C$5:$C$4516,'Raw Data_OS_22'!$O$5:$O$4516))</f>
        <v>B1</v>
      </c>
    </row>
    <row r="473" spans="3:14" x14ac:dyDescent="0.35">
      <c r="C473" s="26" t="s">
        <v>477</v>
      </c>
      <c r="D473" s="14">
        <v>44166</v>
      </c>
      <c r="E473" s="14">
        <v>44166</v>
      </c>
      <c r="F473" s="27" t="s">
        <v>3908</v>
      </c>
      <c r="G473" s="28">
        <v>8700</v>
      </c>
      <c r="H473" s="29">
        <v>39500</v>
      </c>
      <c r="I473" s="29">
        <v>1</v>
      </c>
      <c r="J473" s="30">
        <v>2020</v>
      </c>
      <c r="K473" s="30">
        <v>2020</v>
      </c>
      <c r="L473" s="31" t="s">
        <v>11</v>
      </c>
      <c r="M473" s="32" t="str">
        <f>IF(_xlfn.XLOOKUP(C473,'Raw Data_OS_22'!$C$5:$C$4516,'Raw Data_OS_22'!$G$5:$G$4516,"New_Claim/ Reopening")= "New_Claim/ Reopening","New_Claim/ Reopening","Old_Claim")</f>
        <v>Old_Claim</v>
      </c>
      <c r="N473" s="18" t="str">
        <f>IF(M473=$N$2,IF(J473=$N$1,"E1","D"),_xlfn.XLOOKUP(C473,'Raw Data_OS_22'!$C$5:$C$4516,'Raw Data_OS_22'!$O$5:$O$4516))</f>
        <v>B1</v>
      </c>
    </row>
    <row r="474" spans="3:14" x14ac:dyDescent="0.35">
      <c r="C474" s="26" t="s">
        <v>354</v>
      </c>
      <c r="D474" s="14">
        <v>44100</v>
      </c>
      <c r="E474" s="14">
        <v>44100</v>
      </c>
      <c r="F474" s="27" t="s">
        <v>3910</v>
      </c>
      <c r="G474" s="28">
        <v>0</v>
      </c>
      <c r="H474" s="29">
        <v>30654</v>
      </c>
      <c r="I474" s="29">
        <v>1</v>
      </c>
      <c r="J474" s="30">
        <v>2020</v>
      </c>
      <c r="K474" s="30">
        <v>2020</v>
      </c>
      <c r="L474" s="31" t="s">
        <v>35</v>
      </c>
      <c r="M474" s="32" t="str">
        <f>IF(_xlfn.XLOOKUP(C474,'Raw Data_OS_22'!$C$5:$C$4516,'Raw Data_OS_22'!$G$5:$G$4516,"New_Claim/ Reopening")= "New_Claim/ Reopening","New_Claim/ Reopening","Old_Claim")</f>
        <v>Old_Claim</v>
      </c>
      <c r="N474" s="18" t="str">
        <f>IF(M474=$N$2,IF(J474=$N$1,"E1","D"),_xlfn.XLOOKUP(C474,'Raw Data_OS_22'!$C$5:$C$4516,'Raw Data_OS_22'!$O$5:$O$4516))</f>
        <v>B1</v>
      </c>
    </row>
    <row r="475" spans="3:14" x14ac:dyDescent="0.35">
      <c r="C475" s="26" t="s">
        <v>6216</v>
      </c>
      <c r="D475" s="14">
        <v>44597</v>
      </c>
      <c r="E475" s="14">
        <v>44607</v>
      </c>
      <c r="F475" s="27" t="s">
        <v>3908</v>
      </c>
      <c r="G475" s="28">
        <v>199988.2353</v>
      </c>
      <c r="H475" s="29">
        <v>230588.2353</v>
      </c>
      <c r="I475" s="29">
        <v>1</v>
      </c>
      <c r="J475" s="30">
        <v>2022</v>
      </c>
      <c r="K475" s="30">
        <v>2022</v>
      </c>
      <c r="L475" s="31" t="s">
        <v>6021</v>
      </c>
      <c r="M475" s="32" t="str">
        <f>IF(_xlfn.XLOOKUP(C475,'Raw Data_OS_22'!$C$5:$C$4516,'Raw Data_OS_22'!$G$5:$G$4516,"New_Claim/ Reopening")= "New_Claim/ Reopening","New_Claim/ Reopening","Old_Claim")</f>
        <v>Old_Claim</v>
      </c>
      <c r="N475" s="18" t="str">
        <f>IF(M475=$N$2,IF(J475=$N$1,"E1","D"),_xlfn.XLOOKUP(C475,'Raw Data_OS_22'!$C$5:$C$4516,'Raw Data_OS_22'!$O$5:$O$4516))</f>
        <v>B2</v>
      </c>
    </row>
    <row r="476" spans="3:14" x14ac:dyDescent="0.35">
      <c r="C476" s="26" t="s">
        <v>6330</v>
      </c>
      <c r="D476" s="14">
        <v>44633</v>
      </c>
      <c r="E476" s="14">
        <v>44637</v>
      </c>
      <c r="F476" s="27" t="s">
        <v>3908</v>
      </c>
      <c r="G476" s="28">
        <v>0</v>
      </c>
      <c r="H476" s="29">
        <v>30500</v>
      </c>
      <c r="I476" s="29">
        <v>1</v>
      </c>
      <c r="J476" s="30">
        <v>2022</v>
      </c>
      <c r="K476" s="30">
        <v>2022</v>
      </c>
      <c r="L476" s="31" t="s">
        <v>6021</v>
      </c>
      <c r="M476" s="32" t="str">
        <f>IF(_xlfn.XLOOKUP(C476,'Raw Data_OS_22'!$C$5:$C$4516,'Raw Data_OS_22'!$G$5:$G$4516,"New_Claim/ Reopening")= "New_Claim/ Reopening","New_Claim/ Reopening","Old_Claim")</f>
        <v>Old_Claim</v>
      </c>
      <c r="N476" s="18" t="str">
        <f>IF(M476=$N$2,IF(J476=$N$1,"E1","D"),_xlfn.XLOOKUP(C476,'Raw Data_OS_22'!$C$5:$C$4516,'Raw Data_OS_22'!$O$5:$O$4516))</f>
        <v>B2</v>
      </c>
    </row>
    <row r="477" spans="3:14" x14ac:dyDescent="0.35">
      <c r="C477" s="26" t="s">
        <v>526</v>
      </c>
      <c r="D477" s="14">
        <v>43856</v>
      </c>
      <c r="E477" s="14">
        <v>43856</v>
      </c>
      <c r="F477" s="27" t="s">
        <v>3910</v>
      </c>
      <c r="G477" s="28">
        <v>0</v>
      </c>
      <c r="H477" s="29">
        <v>30000</v>
      </c>
      <c r="I477" s="29">
        <v>1</v>
      </c>
      <c r="J477" s="30">
        <v>2020</v>
      </c>
      <c r="K477" s="30">
        <v>2020</v>
      </c>
      <c r="L477" s="31" t="s">
        <v>28</v>
      </c>
      <c r="M477" s="32" t="str">
        <f>IF(_xlfn.XLOOKUP(C477,'Raw Data_OS_22'!$C$5:$C$4516,'Raw Data_OS_22'!$G$5:$G$4516,"New_Claim/ Reopening")= "New_Claim/ Reopening","New_Claim/ Reopening","Old_Claim")</f>
        <v>Old_Claim</v>
      </c>
      <c r="N477" s="18" t="str">
        <f>IF(M477=$N$2,IF(J477=$N$1,"E1","D"),_xlfn.XLOOKUP(C477,'Raw Data_OS_22'!$C$5:$C$4516,'Raw Data_OS_22'!$O$5:$O$4516))</f>
        <v>B1</v>
      </c>
    </row>
    <row r="478" spans="3:14" x14ac:dyDescent="0.35">
      <c r="C478" s="26" t="s">
        <v>76</v>
      </c>
      <c r="D478" s="14">
        <v>44075</v>
      </c>
      <c r="E478" s="14">
        <v>44080</v>
      </c>
      <c r="F478" s="27" t="s">
        <v>3910</v>
      </c>
      <c r="G478" s="28">
        <v>8550</v>
      </c>
      <c r="H478" s="29">
        <v>38550</v>
      </c>
      <c r="I478" s="29">
        <v>1</v>
      </c>
      <c r="J478" s="30">
        <v>2020</v>
      </c>
      <c r="K478" s="30">
        <v>2020</v>
      </c>
      <c r="L478" s="31" t="s">
        <v>35</v>
      </c>
      <c r="M478" s="32" t="str">
        <f>IF(_xlfn.XLOOKUP(C478,'Raw Data_OS_22'!$C$5:$C$4516,'Raw Data_OS_22'!$G$5:$G$4516,"New_Claim/ Reopening")= "New_Claim/ Reopening","New_Claim/ Reopening","Old_Claim")</f>
        <v>Old_Claim</v>
      </c>
      <c r="N478" s="18" t="str">
        <f>IF(M478=$N$2,IF(J478=$N$1,"E1","D"),_xlfn.XLOOKUP(C478,'Raw Data_OS_22'!$C$5:$C$4516,'Raw Data_OS_22'!$O$5:$O$4516))</f>
        <v>B1</v>
      </c>
    </row>
    <row r="479" spans="3:14" x14ac:dyDescent="0.35">
      <c r="C479" s="26" t="s">
        <v>796</v>
      </c>
      <c r="D479" s="14">
        <v>44085</v>
      </c>
      <c r="E479" s="14">
        <v>44085</v>
      </c>
      <c r="F479" s="27" t="s">
        <v>658</v>
      </c>
      <c r="G479" s="28">
        <v>0</v>
      </c>
      <c r="H479" s="29">
        <v>30000</v>
      </c>
      <c r="I479" s="29">
        <v>1</v>
      </c>
      <c r="J479" s="30">
        <v>2020</v>
      </c>
      <c r="K479" s="30">
        <v>2020</v>
      </c>
      <c r="L479" s="31" t="s">
        <v>35</v>
      </c>
      <c r="M479" s="32" t="str">
        <f>IF(_xlfn.XLOOKUP(C479,'Raw Data_OS_22'!$C$5:$C$4516,'Raw Data_OS_22'!$G$5:$G$4516,"New_Claim/ Reopening")= "New_Claim/ Reopening","New_Claim/ Reopening","Old_Claim")</f>
        <v>Old_Claim</v>
      </c>
      <c r="N479" s="18" t="str">
        <f>IF(M479=$N$2,IF(J479=$N$1,"E1","D"),_xlfn.XLOOKUP(C479,'Raw Data_OS_22'!$C$5:$C$4516,'Raw Data_OS_22'!$O$5:$O$4516))</f>
        <v>B1</v>
      </c>
    </row>
    <row r="480" spans="3:14" x14ac:dyDescent="0.35">
      <c r="C480" s="26" t="s">
        <v>402</v>
      </c>
      <c r="D480" s="14">
        <v>44124</v>
      </c>
      <c r="E480" s="14">
        <v>44124</v>
      </c>
      <c r="F480" s="27" t="s">
        <v>3910</v>
      </c>
      <c r="G480" s="28">
        <v>0</v>
      </c>
      <c r="H480" s="29">
        <v>30000</v>
      </c>
      <c r="I480" s="29">
        <v>1</v>
      </c>
      <c r="J480" s="30">
        <v>2020</v>
      </c>
      <c r="K480" s="30">
        <v>2020</v>
      </c>
      <c r="L480" s="31" t="s">
        <v>11</v>
      </c>
      <c r="M480" s="32" t="str">
        <f>IF(_xlfn.XLOOKUP(C480,'Raw Data_OS_22'!$C$5:$C$4516,'Raw Data_OS_22'!$G$5:$G$4516,"New_Claim/ Reopening")= "New_Claim/ Reopening","New_Claim/ Reopening","Old_Claim")</f>
        <v>Old_Claim</v>
      </c>
      <c r="N480" s="18" t="str">
        <f>IF(M480=$N$2,IF(J480=$N$1,"E1","D"),_xlfn.XLOOKUP(C480,'Raw Data_OS_22'!$C$5:$C$4516,'Raw Data_OS_22'!$O$5:$O$4516))</f>
        <v>B1</v>
      </c>
    </row>
    <row r="481" spans="3:14" x14ac:dyDescent="0.35">
      <c r="C481" s="26" t="s">
        <v>1469</v>
      </c>
      <c r="D481" s="14">
        <v>44081</v>
      </c>
      <c r="E481" s="14">
        <v>44081</v>
      </c>
      <c r="F481" s="27" t="s">
        <v>658</v>
      </c>
      <c r="G481" s="28">
        <v>0</v>
      </c>
      <c r="H481" s="29">
        <v>30000</v>
      </c>
      <c r="I481" s="29">
        <v>1</v>
      </c>
      <c r="J481" s="30">
        <v>2020</v>
      </c>
      <c r="K481" s="30">
        <v>2020</v>
      </c>
      <c r="L481" s="31" t="s">
        <v>35</v>
      </c>
      <c r="M481" s="32" t="str">
        <f>IF(_xlfn.XLOOKUP(C481,'Raw Data_OS_22'!$C$5:$C$4516,'Raw Data_OS_22'!$G$5:$G$4516,"New_Claim/ Reopening")= "New_Claim/ Reopening","New_Claim/ Reopening","Old_Claim")</f>
        <v>Old_Claim</v>
      </c>
      <c r="N481" s="18" t="str">
        <f>IF(M481=$N$2,IF(J481=$N$1,"E1","D"),_xlfn.XLOOKUP(C481,'Raw Data_OS_22'!$C$5:$C$4516,'Raw Data_OS_22'!$O$5:$O$4516))</f>
        <v>B1</v>
      </c>
    </row>
    <row r="482" spans="3:14" x14ac:dyDescent="0.35">
      <c r="C482" s="26" t="s">
        <v>1507</v>
      </c>
      <c r="D482" s="14">
        <v>43991</v>
      </c>
      <c r="E482" s="14">
        <v>43991</v>
      </c>
      <c r="F482" s="27" t="s">
        <v>658</v>
      </c>
      <c r="G482" s="28">
        <v>0</v>
      </c>
      <c r="H482" s="29">
        <v>30000</v>
      </c>
      <c r="I482" s="29">
        <v>1</v>
      </c>
      <c r="J482" s="30">
        <v>2020</v>
      </c>
      <c r="K482" s="30">
        <v>2020</v>
      </c>
      <c r="L482" s="31" t="s">
        <v>33</v>
      </c>
      <c r="M482" s="32" t="str">
        <f>IF(_xlfn.XLOOKUP(C482,'Raw Data_OS_22'!$C$5:$C$4516,'Raw Data_OS_22'!$G$5:$G$4516,"New_Claim/ Reopening")= "New_Claim/ Reopening","New_Claim/ Reopening","Old_Claim")</f>
        <v>Old_Claim</v>
      </c>
      <c r="N482" s="18" t="str">
        <f>IF(M482=$N$2,IF(J482=$N$1,"E1","D"),_xlfn.XLOOKUP(C482,'Raw Data_OS_22'!$C$5:$C$4516,'Raw Data_OS_22'!$O$5:$O$4516))</f>
        <v>B1</v>
      </c>
    </row>
    <row r="483" spans="3:14" x14ac:dyDescent="0.35">
      <c r="C483" s="26" t="s">
        <v>1515</v>
      </c>
      <c r="D483" s="14">
        <v>44003</v>
      </c>
      <c r="E483" s="14">
        <v>44003</v>
      </c>
      <c r="F483" s="27" t="s">
        <v>658</v>
      </c>
      <c r="G483" s="28">
        <v>0</v>
      </c>
      <c r="H483" s="29">
        <v>30000</v>
      </c>
      <c r="I483" s="29">
        <v>1</v>
      </c>
      <c r="J483" s="30">
        <v>2020</v>
      </c>
      <c r="K483" s="30">
        <v>2020</v>
      </c>
      <c r="L483" s="31" t="s">
        <v>33</v>
      </c>
      <c r="M483" s="32" t="str">
        <f>IF(_xlfn.XLOOKUP(C483,'Raw Data_OS_22'!$C$5:$C$4516,'Raw Data_OS_22'!$G$5:$G$4516,"New_Claim/ Reopening")= "New_Claim/ Reopening","New_Claim/ Reopening","Old_Claim")</f>
        <v>Old_Claim</v>
      </c>
      <c r="N483" s="18" t="str">
        <f>IF(M483=$N$2,IF(J483=$N$1,"E1","D"),_xlfn.XLOOKUP(C483,'Raw Data_OS_22'!$C$5:$C$4516,'Raw Data_OS_22'!$O$5:$O$4516))</f>
        <v>B1</v>
      </c>
    </row>
    <row r="484" spans="3:14" x14ac:dyDescent="0.35">
      <c r="C484" s="26" t="s">
        <v>1516</v>
      </c>
      <c r="D484" s="14">
        <v>43843</v>
      </c>
      <c r="E484" s="14">
        <v>43843</v>
      </c>
      <c r="F484" s="27" t="s">
        <v>658</v>
      </c>
      <c r="G484" s="28">
        <v>0</v>
      </c>
      <c r="H484" s="29">
        <v>30000</v>
      </c>
      <c r="I484" s="29">
        <v>1</v>
      </c>
      <c r="J484" s="30">
        <v>2020</v>
      </c>
      <c r="K484" s="30">
        <v>2020</v>
      </c>
      <c r="L484" s="31" t="s">
        <v>28</v>
      </c>
      <c r="M484" s="32" t="str">
        <f>IF(_xlfn.XLOOKUP(C484,'Raw Data_OS_22'!$C$5:$C$4516,'Raw Data_OS_22'!$G$5:$G$4516,"New_Claim/ Reopening")= "New_Claim/ Reopening","New_Claim/ Reopening","Old_Claim")</f>
        <v>Old_Claim</v>
      </c>
      <c r="N484" s="18" t="str">
        <f>IF(M484=$N$2,IF(J484=$N$1,"E1","D"),_xlfn.XLOOKUP(C484,'Raw Data_OS_22'!$C$5:$C$4516,'Raw Data_OS_22'!$O$5:$O$4516))</f>
        <v>B1</v>
      </c>
    </row>
    <row r="485" spans="3:14" x14ac:dyDescent="0.35">
      <c r="C485" s="26" t="s">
        <v>1523</v>
      </c>
      <c r="D485" s="14">
        <v>44015</v>
      </c>
      <c r="E485" s="14">
        <v>44015</v>
      </c>
      <c r="F485" s="27" t="s">
        <v>658</v>
      </c>
      <c r="G485" s="28">
        <v>0</v>
      </c>
      <c r="H485" s="29">
        <v>30000</v>
      </c>
      <c r="I485" s="29">
        <v>1</v>
      </c>
      <c r="J485" s="30">
        <v>2020</v>
      </c>
      <c r="K485" s="30">
        <v>2020</v>
      </c>
      <c r="L485" s="31" t="s">
        <v>35</v>
      </c>
      <c r="M485" s="32" t="str">
        <f>IF(_xlfn.XLOOKUP(C485,'Raw Data_OS_22'!$C$5:$C$4516,'Raw Data_OS_22'!$G$5:$G$4516,"New_Claim/ Reopening")= "New_Claim/ Reopening","New_Claim/ Reopening","Old_Claim")</f>
        <v>Old_Claim</v>
      </c>
      <c r="N485" s="18" t="str">
        <f>IF(M485=$N$2,IF(J485=$N$1,"E1","D"),_xlfn.XLOOKUP(C485,'Raw Data_OS_22'!$C$5:$C$4516,'Raw Data_OS_22'!$O$5:$O$4516))</f>
        <v>B1</v>
      </c>
    </row>
    <row r="486" spans="3:14" x14ac:dyDescent="0.35">
      <c r="C486" s="26" t="s">
        <v>1524</v>
      </c>
      <c r="D486" s="14">
        <v>43963</v>
      </c>
      <c r="E486" s="14">
        <v>43963</v>
      </c>
      <c r="F486" s="27" t="s">
        <v>658</v>
      </c>
      <c r="G486" s="28">
        <v>0</v>
      </c>
      <c r="H486" s="29">
        <v>30000</v>
      </c>
      <c r="I486" s="29">
        <v>1</v>
      </c>
      <c r="J486" s="30">
        <v>2020</v>
      </c>
      <c r="K486" s="30">
        <v>2020</v>
      </c>
      <c r="L486" s="31" t="s">
        <v>33</v>
      </c>
      <c r="M486" s="32" t="str">
        <f>IF(_xlfn.XLOOKUP(C486,'Raw Data_OS_22'!$C$5:$C$4516,'Raw Data_OS_22'!$G$5:$G$4516,"New_Claim/ Reopening")= "New_Claim/ Reopening","New_Claim/ Reopening","Old_Claim")</f>
        <v>Old_Claim</v>
      </c>
      <c r="N486" s="18" t="str">
        <f>IF(M486=$N$2,IF(J486=$N$1,"E1","D"),_xlfn.XLOOKUP(C486,'Raw Data_OS_22'!$C$5:$C$4516,'Raw Data_OS_22'!$O$5:$O$4516))</f>
        <v>B1</v>
      </c>
    </row>
    <row r="487" spans="3:14" x14ac:dyDescent="0.35">
      <c r="C487" s="26" t="s">
        <v>2185</v>
      </c>
      <c r="D487" s="14">
        <v>44123</v>
      </c>
      <c r="E487" s="14">
        <v>44250</v>
      </c>
      <c r="F487" s="27" t="s">
        <v>3910</v>
      </c>
      <c r="G487" s="28">
        <v>650000</v>
      </c>
      <c r="H487" s="29">
        <v>680000</v>
      </c>
      <c r="I487" s="29">
        <v>1</v>
      </c>
      <c r="J487" s="30">
        <v>2020</v>
      </c>
      <c r="K487" s="30">
        <v>2021</v>
      </c>
      <c r="L487" s="31" t="s">
        <v>11</v>
      </c>
      <c r="M487" s="32" t="str">
        <f>IF(_xlfn.XLOOKUP(C487,'Raw Data_OS_22'!$C$5:$C$4516,'Raw Data_OS_22'!$G$5:$G$4516,"New_Claim/ Reopening")= "New_Claim/ Reopening","New_Claim/ Reopening","Old_Claim")</f>
        <v>Old_Claim</v>
      </c>
      <c r="N487" s="18" t="str">
        <f>IF(M487=$N$2,IF(J487=$N$1,"E1","D"),_xlfn.XLOOKUP(C487,'Raw Data_OS_22'!$C$5:$C$4516,'Raw Data_OS_22'!$O$5:$O$4516))</f>
        <v>B1</v>
      </c>
    </row>
    <row r="488" spans="3:14" x14ac:dyDescent="0.35">
      <c r="C488" s="26" t="s">
        <v>6261</v>
      </c>
      <c r="D488" s="14">
        <v>44609</v>
      </c>
      <c r="E488" s="14">
        <v>44621</v>
      </c>
      <c r="F488" s="27" t="s">
        <v>3910</v>
      </c>
      <c r="G488" s="28">
        <v>0</v>
      </c>
      <c r="H488" s="29">
        <v>30000</v>
      </c>
      <c r="I488" s="29">
        <v>1</v>
      </c>
      <c r="J488" s="30">
        <v>2022</v>
      </c>
      <c r="K488" s="30">
        <v>2022</v>
      </c>
      <c r="L488" s="31" t="s">
        <v>6021</v>
      </c>
      <c r="M488" s="32" t="str">
        <f>IF(_xlfn.XLOOKUP(C488,'Raw Data_OS_22'!$C$5:$C$4516,'Raw Data_OS_22'!$G$5:$G$4516,"New_Claim/ Reopening")= "New_Claim/ Reopening","New_Claim/ Reopening","Old_Claim")</f>
        <v>Old_Claim</v>
      </c>
      <c r="N488" s="18" t="str">
        <f>IF(M488=$N$2,IF(J488=$N$1,"E1","D"),_xlfn.XLOOKUP(C488,'Raw Data_OS_22'!$C$5:$C$4516,'Raw Data_OS_22'!$O$5:$O$4516))</f>
        <v>B2</v>
      </c>
    </row>
    <row r="489" spans="3:14" x14ac:dyDescent="0.35">
      <c r="C489" s="26" t="s">
        <v>6567</v>
      </c>
      <c r="D489" s="14">
        <v>44700</v>
      </c>
      <c r="E489" s="14">
        <v>44709</v>
      </c>
      <c r="F489" s="27" t="s">
        <v>3910</v>
      </c>
      <c r="G489" s="28">
        <v>0</v>
      </c>
      <c r="H489" s="29">
        <v>30000</v>
      </c>
      <c r="I489" s="29">
        <v>1</v>
      </c>
      <c r="J489" s="30">
        <v>2022</v>
      </c>
      <c r="K489" s="30">
        <v>2022</v>
      </c>
      <c r="L489" s="31" t="s">
        <v>6406</v>
      </c>
      <c r="M489" s="32" t="str">
        <f>IF(_xlfn.XLOOKUP(C489,'Raw Data_OS_22'!$C$5:$C$4516,'Raw Data_OS_22'!$G$5:$G$4516,"New_Claim/ Reopening")= "New_Claim/ Reopening","New_Claim/ Reopening","Old_Claim")</f>
        <v>Old_Claim</v>
      </c>
      <c r="N489" s="18" t="str">
        <f>IF(M489=$N$2,IF(J489=$N$1,"E1","D"),_xlfn.XLOOKUP(C489,'Raw Data_OS_22'!$C$5:$C$4516,'Raw Data_OS_22'!$O$5:$O$4516))</f>
        <v>B1</v>
      </c>
    </row>
    <row r="490" spans="3:14" x14ac:dyDescent="0.35">
      <c r="C490" s="26" t="s">
        <v>440</v>
      </c>
      <c r="D490" s="14">
        <v>44154</v>
      </c>
      <c r="E490" s="14">
        <v>44154</v>
      </c>
      <c r="F490" s="27" t="s">
        <v>3910</v>
      </c>
      <c r="G490" s="28">
        <v>0</v>
      </c>
      <c r="H490" s="29">
        <v>29950</v>
      </c>
      <c r="I490" s="29">
        <v>1</v>
      </c>
      <c r="J490" s="30">
        <v>2020</v>
      </c>
      <c r="K490" s="30">
        <v>2020</v>
      </c>
      <c r="L490" s="31" t="s">
        <v>11</v>
      </c>
      <c r="M490" s="32" t="str">
        <f>IF(_xlfn.XLOOKUP(C490,'Raw Data_OS_22'!$C$5:$C$4516,'Raw Data_OS_22'!$G$5:$G$4516,"New_Claim/ Reopening")= "New_Claim/ Reopening","New_Claim/ Reopening","Old_Claim")</f>
        <v>Old_Claim</v>
      </c>
      <c r="N490" s="18" t="str">
        <f>IF(M490=$N$2,IF(J490=$N$1,"E1","D"),_xlfn.XLOOKUP(C490,'Raw Data_OS_22'!$C$5:$C$4516,'Raw Data_OS_22'!$O$5:$O$4516))</f>
        <v>B1</v>
      </c>
    </row>
    <row r="491" spans="3:14" x14ac:dyDescent="0.35">
      <c r="C491" s="26" t="s">
        <v>6553</v>
      </c>
      <c r="D491" s="14">
        <v>44591</v>
      </c>
      <c r="E491" s="14">
        <v>44707</v>
      </c>
      <c r="F491" s="27" t="s">
        <v>3910</v>
      </c>
      <c r="G491" s="28">
        <v>251250</v>
      </c>
      <c r="H491" s="29">
        <v>280000</v>
      </c>
      <c r="I491" s="29">
        <v>1</v>
      </c>
      <c r="J491" s="30">
        <v>2022</v>
      </c>
      <c r="K491" s="30">
        <v>2022</v>
      </c>
      <c r="L491" s="31" t="s">
        <v>6021</v>
      </c>
      <c r="M491" s="32" t="str">
        <f>IF(_xlfn.XLOOKUP(C491,'Raw Data_OS_22'!$C$5:$C$4516,'Raw Data_OS_22'!$G$5:$G$4516,"New_Claim/ Reopening")= "New_Claim/ Reopening","New_Claim/ Reopening","Old_Claim")</f>
        <v>Old_Claim</v>
      </c>
      <c r="N491" s="18" t="str">
        <f>IF(M491=$N$2,IF(J491=$N$1,"E1","D"),_xlfn.XLOOKUP(C491,'Raw Data_OS_22'!$C$5:$C$4516,'Raw Data_OS_22'!$O$5:$O$4516))</f>
        <v>B2</v>
      </c>
    </row>
    <row r="492" spans="3:14" x14ac:dyDescent="0.35">
      <c r="C492" s="26" t="s">
        <v>6360</v>
      </c>
      <c r="D492" s="14">
        <v>44631</v>
      </c>
      <c r="E492" s="14">
        <v>44637</v>
      </c>
      <c r="F492" s="27" t="s">
        <v>3910</v>
      </c>
      <c r="G492" s="28">
        <v>27000</v>
      </c>
      <c r="H492" s="29">
        <v>55400</v>
      </c>
      <c r="I492" s="29">
        <v>1</v>
      </c>
      <c r="J492" s="30">
        <v>2022</v>
      </c>
      <c r="K492" s="30">
        <v>2022</v>
      </c>
      <c r="L492" s="31" t="s">
        <v>6021</v>
      </c>
      <c r="M492" s="32" t="str">
        <f>IF(_xlfn.XLOOKUP(C492,'Raw Data_OS_22'!$C$5:$C$4516,'Raw Data_OS_22'!$G$5:$G$4516,"New_Claim/ Reopening")= "New_Claim/ Reopening","New_Claim/ Reopening","Old_Claim")</f>
        <v>Old_Claim</v>
      </c>
      <c r="N492" s="18" t="str">
        <f>IF(M492=$N$2,IF(J492=$N$1,"E1","D"),_xlfn.XLOOKUP(C492,'Raw Data_OS_22'!$C$5:$C$4516,'Raw Data_OS_22'!$O$5:$O$4516))</f>
        <v>B2</v>
      </c>
    </row>
    <row r="493" spans="3:14" x14ac:dyDescent="0.35">
      <c r="C493" s="26" t="s">
        <v>537</v>
      </c>
      <c r="D493" s="14">
        <v>44190</v>
      </c>
      <c r="E493" s="14">
        <v>44190</v>
      </c>
      <c r="F493" s="27" t="s">
        <v>3908</v>
      </c>
      <c r="G493" s="28">
        <v>8700</v>
      </c>
      <c r="H493" s="29">
        <v>36620</v>
      </c>
      <c r="I493" s="29">
        <v>1</v>
      </c>
      <c r="J493" s="30">
        <v>2020</v>
      </c>
      <c r="K493" s="30">
        <v>2020</v>
      </c>
      <c r="L493" s="31" t="s">
        <v>11</v>
      </c>
      <c r="M493" s="32" t="str">
        <f>IF(_xlfn.XLOOKUP(C493,'Raw Data_OS_22'!$C$5:$C$4516,'Raw Data_OS_22'!$G$5:$G$4516,"New_Claim/ Reopening")= "New_Claim/ Reopening","New_Claim/ Reopening","Old_Claim")</f>
        <v>Old_Claim</v>
      </c>
      <c r="N493" s="18" t="str">
        <f>IF(M493=$N$2,IF(J493=$N$1,"E1","D"),_xlfn.XLOOKUP(C493,'Raw Data_OS_22'!$C$5:$C$4516,'Raw Data_OS_22'!$O$5:$O$4516))</f>
        <v>B2</v>
      </c>
    </row>
    <row r="494" spans="3:14" x14ac:dyDescent="0.35">
      <c r="C494" s="26" t="s">
        <v>6373</v>
      </c>
      <c r="D494" s="14">
        <v>44643</v>
      </c>
      <c r="E494" s="14">
        <v>44644</v>
      </c>
      <c r="F494" s="27" t="s">
        <v>3910</v>
      </c>
      <c r="G494" s="28">
        <v>30000</v>
      </c>
      <c r="H494" s="29">
        <v>57000</v>
      </c>
      <c r="I494" s="29">
        <v>1</v>
      </c>
      <c r="J494" s="30">
        <v>2022</v>
      </c>
      <c r="K494" s="30">
        <v>2022</v>
      </c>
      <c r="L494" s="31" t="s">
        <v>6021</v>
      </c>
      <c r="M494" s="32" t="str">
        <f>IF(_xlfn.XLOOKUP(C494,'Raw Data_OS_22'!$C$5:$C$4516,'Raw Data_OS_22'!$G$5:$G$4516,"New_Claim/ Reopening")= "New_Claim/ Reopening","New_Claim/ Reopening","Old_Claim")</f>
        <v>Old_Claim</v>
      </c>
      <c r="N494" s="18" t="str">
        <f>IF(M494=$N$2,IF(J494=$N$1,"E1","D"),_xlfn.XLOOKUP(C494,'Raw Data_OS_22'!$C$5:$C$4516,'Raw Data_OS_22'!$O$5:$O$4516))</f>
        <v>B2</v>
      </c>
    </row>
    <row r="495" spans="3:14" x14ac:dyDescent="0.35">
      <c r="C495" s="26" t="s">
        <v>1173</v>
      </c>
      <c r="D495" s="14">
        <v>44195</v>
      </c>
      <c r="E495" s="14">
        <v>44205</v>
      </c>
      <c r="F495" s="27" t="s">
        <v>3910</v>
      </c>
      <c r="G495" s="28">
        <v>0</v>
      </c>
      <c r="H495" s="29">
        <v>26976</v>
      </c>
      <c r="I495" s="29">
        <v>1</v>
      </c>
      <c r="J495" s="30">
        <v>2020</v>
      </c>
      <c r="K495" s="30">
        <v>2021</v>
      </c>
      <c r="L495" s="31" t="s">
        <v>11</v>
      </c>
      <c r="M495" s="32" t="str">
        <f>IF(_xlfn.XLOOKUP(C495,'Raw Data_OS_22'!$C$5:$C$4516,'Raw Data_OS_22'!$G$5:$G$4516,"New_Claim/ Reopening")= "New_Claim/ Reopening","New_Claim/ Reopening","Old_Claim")</f>
        <v>Old_Claim</v>
      </c>
      <c r="N495" s="18" t="str">
        <f>IF(M495=$N$2,IF(J495=$N$1,"E1","D"),_xlfn.XLOOKUP(C495,'Raw Data_OS_22'!$C$5:$C$4516,'Raw Data_OS_22'!$O$5:$O$4516))</f>
        <v>B1</v>
      </c>
    </row>
    <row r="496" spans="3:14" x14ac:dyDescent="0.35">
      <c r="C496" s="26" t="s">
        <v>6485</v>
      </c>
      <c r="D496" s="14">
        <v>44651</v>
      </c>
      <c r="E496" s="14">
        <v>44673</v>
      </c>
      <c r="F496" s="27" t="s">
        <v>3910</v>
      </c>
      <c r="G496" s="28">
        <v>5000</v>
      </c>
      <c r="H496" s="29">
        <v>31000</v>
      </c>
      <c r="I496" s="29">
        <v>1</v>
      </c>
      <c r="J496" s="30">
        <v>2022</v>
      </c>
      <c r="K496" s="30">
        <v>2022</v>
      </c>
      <c r="L496" s="31" t="s">
        <v>6021</v>
      </c>
      <c r="M496" s="32" t="str">
        <f>IF(_xlfn.XLOOKUP(C496,'Raw Data_OS_22'!$C$5:$C$4516,'Raw Data_OS_22'!$G$5:$G$4516,"New_Claim/ Reopening")= "New_Claim/ Reopening","New_Claim/ Reopening","Old_Claim")</f>
        <v>Old_Claim</v>
      </c>
      <c r="N496" s="18" t="str">
        <f>IF(M496=$N$2,IF(J496=$N$1,"E1","D"),_xlfn.XLOOKUP(C496,'Raw Data_OS_22'!$C$5:$C$4516,'Raw Data_OS_22'!$O$5:$O$4516))</f>
        <v>B1</v>
      </c>
    </row>
    <row r="497" spans="3:14" x14ac:dyDescent="0.35">
      <c r="C497" s="26" t="s">
        <v>528</v>
      </c>
      <c r="D497" s="14">
        <v>44188</v>
      </c>
      <c r="E497" s="14">
        <v>44188</v>
      </c>
      <c r="F497" s="27" t="s">
        <v>3910</v>
      </c>
      <c r="G497" s="28">
        <v>94888</v>
      </c>
      <c r="H497" s="29">
        <v>120410</v>
      </c>
      <c r="I497" s="29">
        <v>1</v>
      </c>
      <c r="J497" s="30">
        <v>2020</v>
      </c>
      <c r="K497" s="30">
        <v>2020</v>
      </c>
      <c r="L497" s="31" t="s">
        <v>11</v>
      </c>
      <c r="M497" s="32" t="str">
        <f>IF(_xlfn.XLOOKUP(C497,'Raw Data_OS_22'!$C$5:$C$4516,'Raw Data_OS_22'!$G$5:$G$4516,"New_Claim/ Reopening")= "New_Claim/ Reopening","New_Claim/ Reopening","Old_Claim")</f>
        <v>Old_Claim</v>
      </c>
      <c r="N497" s="18" t="str">
        <f>IF(M497=$N$2,IF(J497=$N$1,"E1","D"),_xlfn.XLOOKUP(C497,'Raw Data_OS_22'!$C$5:$C$4516,'Raw Data_OS_22'!$O$5:$O$4516))</f>
        <v>B1</v>
      </c>
    </row>
    <row r="498" spans="3:14" x14ac:dyDescent="0.35">
      <c r="C498" s="26" t="s">
        <v>1558</v>
      </c>
      <c r="D498" s="14">
        <v>40446</v>
      </c>
      <c r="E498" s="14">
        <v>40448</v>
      </c>
      <c r="F498" s="27" t="s">
        <v>3910</v>
      </c>
      <c r="G498" s="28">
        <v>0</v>
      </c>
      <c r="H498" s="29">
        <v>25075</v>
      </c>
      <c r="I498" s="29">
        <v>1</v>
      </c>
      <c r="J498" s="30">
        <v>2010</v>
      </c>
      <c r="K498" s="30">
        <v>2010</v>
      </c>
      <c r="L498" s="31" t="s">
        <v>1557</v>
      </c>
      <c r="M498" s="32" t="str">
        <f>IF(_xlfn.XLOOKUP(C498,'Raw Data_OS_22'!$C$5:$C$4516,'Raw Data_OS_22'!$G$5:$G$4516,"New_Claim/ Reopening")= "New_Claim/ Reopening","New_Claim/ Reopening","Old_Claim")</f>
        <v>Old_Claim</v>
      </c>
      <c r="N498" s="18" t="str">
        <f>IF(M498=$N$2,IF(J498=$N$1,"E1","D"),_xlfn.XLOOKUP(C498,'Raw Data_OS_22'!$C$5:$C$4516,'Raw Data_OS_22'!$O$5:$O$4516))</f>
        <v>B1</v>
      </c>
    </row>
    <row r="499" spans="3:14" x14ac:dyDescent="0.35">
      <c r="C499" s="26" t="s">
        <v>6271</v>
      </c>
      <c r="D499" s="14">
        <v>44616</v>
      </c>
      <c r="E499" s="14">
        <v>44621</v>
      </c>
      <c r="F499" s="27" t="s">
        <v>3910</v>
      </c>
      <c r="G499" s="28">
        <v>0</v>
      </c>
      <c r="H499" s="29">
        <v>25000</v>
      </c>
      <c r="I499" s="29">
        <v>1</v>
      </c>
      <c r="J499" s="30">
        <v>2022</v>
      </c>
      <c r="K499" s="30">
        <v>2022</v>
      </c>
      <c r="L499" s="31" t="s">
        <v>6021</v>
      </c>
      <c r="M499" s="32" t="str">
        <f>IF(_xlfn.XLOOKUP(C499,'Raw Data_OS_22'!$C$5:$C$4516,'Raw Data_OS_22'!$G$5:$G$4516,"New_Claim/ Reopening")= "New_Claim/ Reopening","New_Claim/ Reopening","Old_Claim")</f>
        <v>Old_Claim</v>
      </c>
      <c r="N499" s="18" t="str">
        <f>IF(M499=$N$2,IF(J499=$N$1,"E1","D"),_xlfn.XLOOKUP(C499,'Raw Data_OS_22'!$C$5:$C$4516,'Raw Data_OS_22'!$O$5:$O$4516))</f>
        <v>B2</v>
      </c>
    </row>
    <row r="500" spans="3:14" x14ac:dyDescent="0.35">
      <c r="C500" s="26" t="s">
        <v>6800</v>
      </c>
      <c r="D500" s="14">
        <v>44821</v>
      </c>
      <c r="E500" s="14">
        <v>44823</v>
      </c>
      <c r="F500" s="27" t="s">
        <v>3910</v>
      </c>
      <c r="G500" s="28">
        <v>0</v>
      </c>
      <c r="H500" s="29">
        <v>25000</v>
      </c>
      <c r="I500" s="29">
        <v>1</v>
      </c>
      <c r="J500" s="30">
        <v>2022</v>
      </c>
      <c r="K500" s="30">
        <v>2022</v>
      </c>
      <c r="L500" s="31" t="s">
        <v>6643</v>
      </c>
      <c r="M500" s="32" t="str">
        <f>IF(_xlfn.XLOOKUP(C500,'Raw Data_OS_22'!$C$5:$C$4516,'Raw Data_OS_22'!$G$5:$G$4516,"New_Claim/ Reopening")= "New_Claim/ Reopening","New_Claim/ Reopening","Old_Claim")</f>
        <v>Old_Claim</v>
      </c>
      <c r="N500" s="18" t="str">
        <f>IF(M500=$N$2,IF(J500=$N$1,"E1","D"),_xlfn.XLOOKUP(C500,'Raw Data_OS_22'!$C$5:$C$4516,'Raw Data_OS_22'!$O$5:$O$4516))</f>
        <v>B2</v>
      </c>
    </row>
    <row r="501" spans="3:14" x14ac:dyDescent="0.35">
      <c r="C501" s="26" t="s">
        <v>7199</v>
      </c>
      <c r="D501" s="14">
        <v>44913</v>
      </c>
      <c r="E501" s="14">
        <v>44918</v>
      </c>
      <c r="F501" s="27" t="s">
        <v>3910</v>
      </c>
      <c r="G501" s="28">
        <v>0</v>
      </c>
      <c r="H501" s="29">
        <v>25000</v>
      </c>
      <c r="I501" s="29">
        <v>1</v>
      </c>
      <c r="J501" s="30">
        <v>2022</v>
      </c>
      <c r="K501" s="30">
        <v>2022</v>
      </c>
      <c r="L501" s="31" t="s">
        <v>6825</v>
      </c>
      <c r="M501" s="32" t="str">
        <f>IF(_xlfn.XLOOKUP(C501,'Raw Data_OS_22'!$C$5:$C$4516,'Raw Data_OS_22'!$G$5:$G$4516,"New_Claim/ Reopening")= "New_Claim/ Reopening","New_Claim/ Reopening","Old_Claim")</f>
        <v>New_Claim/ Reopening</v>
      </c>
      <c r="N501" s="18" t="str">
        <f>IF(M501=$N$2,IF(J501=$N$1,"E1","D"),_xlfn.XLOOKUP(C501,'Raw Data_OS_22'!$C$5:$C$4516,'Raw Data_OS_22'!$O$5:$O$4516))</f>
        <v>D</v>
      </c>
    </row>
    <row r="502" spans="3:14" x14ac:dyDescent="0.35">
      <c r="C502" s="26" t="s">
        <v>3766</v>
      </c>
      <c r="D502" s="14">
        <v>44519</v>
      </c>
      <c r="E502" s="14">
        <v>44525</v>
      </c>
      <c r="F502" s="27" t="s">
        <v>3910</v>
      </c>
      <c r="G502" s="28">
        <v>0</v>
      </c>
      <c r="H502" s="29">
        <v>24000</v>
      </c>
      <c r="I502" s="29">
        <v>1</v>
      </c>
      <c r="J502" s="30">
        <v>2021</v>
      </c>
      <c r="K502" s="30">
        <v>2021</v>
      </c>
      <c r="L502" s="31" t="s">
        <v>3138</v>
      </c>
      <c r="M502" s="32" t="str">
        <f>IF(_xlfn.XLOOKUP(C502,'Raw Data_OS_22'!$C$5:$C$4516,'Raw Data_OS_22'!$G$5:$G$4516,"New_Claim/ Reopening")= "New_Claim/ Reopening","New_Claim/ Reopening","Old_Claim")</f>
        <v>Old_Claim</v>
      </c>
      <c r="N502" s="18" t="str">
        <f>IF(M502=$N$2,IF(J502=$N$1,"E1","D"),_xlfn.XLOOKUP(C502,'Raw Data_OS_22'!$C$5:$C$4516,'Raw Data_OS_22'!$O$5:$O$4516))</f>
        <v>B2</v>
      </c>
    </row>
    <row r="503" spans="3:14" x14ac:dyDescent="0.35">
      <c r="C503" s="26" t="s">
        <v>596</v>
      </c>
      <c r="D503" s="14">
        <v>43989</v>
      </c>
      <c r="E503" s="14">
        <v>43993</v>
      </c>
      <c r="F503" s="27" t="s">
        <v>3910</v>
      </c>
      <c r="G503" s="28">
        <v>6270</v>
      </c>
      <c r="H503" s="29">
        <v>30000</v>
      </c>
      <c r="I503" s="29">
        <v>1</v>
      </c>
      <c r="J503" s="30">
        <v>2020</v>
      </c>
      <c r="K503" s="30">
        <v>2020</v>
      </c>
      <c r="L503" s="31" t="s">
        <v>33</v>
      </c>
      <c r="M503" s="32" t="str">
        <f>IF(_xlfn.XLOOKUP(C503,'Raw Data_OS_22'!$C$5:$C$4516,'Raw Data_OS_22'!$G$5:$G$4516,"New_Claim/ Reopening")= "New_Claim/ Reopening","New_Claim/ Reopening","Old_Claim")</f>
        <v>Old_Claim</v>
      </c>
      <c r="N503" s="18" t="str">
        <f>IF(M503=$N$2,IF(J503=$N$1,"E1","D"),_xlfn.XLOOKUP(C503,'Raw Data_OS_22'!$C$5:$C$4516,'Raw Data_OS_22'!$O$5:$O$4516))</f>
        <v>B1</v>
      </c>
    </row>
    <row r="504" spans="3:14" x14ac:dyDescent="0.35">
      <c r="C504" s="26" t="s">
        <v>348</v>
      </c>
      <c r="D504" s="14">
        <v>44060</v>
      </c>
      <c r="E504" s="14">
        <v>44060</v>
      </c>
      <c r="F504" s="27" t="s">
        <v>3910</v>
      </c>
      <c r="G504" s="28">
        <v>6270</v>
      </c>
      <c r="H504" s="29">
        <v>30000</v>
      </c>
      <c r="I504" s="29">
        <v>1</v>
      </c>
      <c r="J504" s="30">
        <v>2020</v>
      </c>
      <c r="K504" s="30">
        <v>2020</v>
      </c>
      <c r="L504" s="31" t="s">
        <v>35</v>
      </c>
      <c r="M504" s="32" t="str">
        <f>IF(_xlfn.XLOOKUP(C504,'Raw Data_OS_22'!$C$5:$C$4516,'Raw Data_OS_22'!$G$5:$G$4516,"New_Claim/ Reopening")= "New_Claim/ Reopening","New_Claim/ Reopening","Old_Claim")</f>
        <v>Old_Claim</v>
      </c>
      <c r="N504" s="18" t="str">
        <f>IF(M504=$N$2,IF(J504=$N$1,"E1","D"),_xlfn.XLOOKUP(C504,'Raw Data_OS_22'!$C$5:$C$4516,'Raw Data_OS_22'!$O$5:$O$4516))</f>
        <v>B1</v>
      </c>
    </row>
    <row r="505" spans="3:14" x14ac:dyDescent="0.35">
      <c r="C505" s="26" t="s">
        <v>521</v>
      </c>
      <c r="D505" s="14">
        <v>44188</v>
      </c>
      <c r="E505" s="14">
        <v>44188</v>
      </c>
      <c r="F505" s="27" t="s">
        <v>3910</v>
      </c>
      <c r="G505" s="28">
        <v>0</v>
      </c>
      <c r="H505" s="29">
        <v>23260</v>
      </c>
      <c r="I505" s="29">
        <v>1</v>
      </c>
      <c r="J505" s="30">
        <v>2020</v>
      </c>
      <c r="K505" s="30">
        <v>2020</v>
      </c>
      <c r="L505" s="31" t="s">
        <v>11</v>
      </c>
      <c r="M505" s="32" t="str">
        <f>IF(_xlfn.XLOOKUP(C505,'Raw Data_OS_22'!$C$5:$C$4516,'Raw Data_OS_22'!$G$5:$G$4516,"New_Claim/ Reopening")= "New_Claim/ Reopening","New_Claim/ Reopening","Old_Claim")</f>
        <v>Old_Claim</v>
      </c>
      <c r="N505" s="18" t="str">
        <f>IF(M505=$N$2,IF(J505=$N$1,"E1","D"),_xlfn.XLOOKUP(C505,'Raw Data_OS_22'!$C$5:$C$4516,'Raw Data_OS_22'!$O$5:$O$4516))</f>
        <v>B1</v>
      </c>
    </row>
    <row r="506" spans="3:14" x14ac:dyDescent="0.35">
      <c r="C506" s="26" t="s">
        <v>484</v>
      </c>
      <c r="D506" s="14">
        <v>44168</v>
      </c>
      <c r="E506" s="14">
        <v>44168</v>
      </c>
      <c r="F506" s="27" t="s">
        <v>3910</v>
      </c>
      <c r="G506" s="28">
        <v>6750</v>
      </c>
      <c r="H506" s="29">
        <v>30000</v>
      </c>
      <c r="I506" s="29">
        <v>1</v>
      </c>
      <c r="J506" s="30">
        <v>2020</v>
      </c>
      <c r="K506" s="30">
        <v>2020</v>
      </c>
      <c r="L506" s="31" t="s">
        <v>11</v>
      </c>
      <c r="M506" s="32" t="str">
        <f>IF(_xlfn.XLOOKUP(C506,'Raw Data_OS_22'!$C$5:$C$4516,'Raw Data_OS_22'!$G$5:$G$4516,"New_Claim/ Reopening")= "New_Claim/ Reopening","New_Claim/ Reopening","Old_Claim")</f>
        <v>Old_Claim</v>
      </c>
      <c r="N506" s="18" t="str">
        <f>IF(M506=$N$2,IF(J506=$N$1,"E1","D"),_xlfn.XLOOKUP(C506,'Raw Data_OS_22'!$C$5:$C$4516,'Raw Data_OS_22'!$O$5:$O$4516))</f>
        <v>B1</v>
      </c>
    </row>
    <row r="507" spans="3:14" x14ac:dyDescent="0.35">
      <c r="C507" s="26" t="s">
        <v>6583</v>
      </c>
      <c r="D507" s="14">
        <v>44684</v>
      </c>
      <c r="E507" s="14">
        <v>44692</v>
      </c>
      <c r="F507" s="27" t="s">
        <v>3910</v>
      </c>
      <c r="G507" s="28">
        <v>0</v>
      </c>
      <c r="H507" s="29">
        <v>23200</v>
      </c>
      <c r="I507" s="29">
        <v>1</v>
      </c>
      <c r="J507" s="30">
        <v>2022</v>
      </c>
      <c r="K507" s="30">
        <v>2022</v>
      </c>
      <c r="L507" s="31" t="s">
        <v>6406</v>
      </c>
      <c r="M507" s="32" t="str">
        <f>IF(_xlfn.XLOOKUP(C507,'Raw Data_OS_22'!$C$5:$C$4516,'Raw Data_OS_22'!$G$5:$G$4516,"New_Claim/ Reopening")= "New_Claim/ Reopening","New_Claim/ Reopening","Old_Claim")</f>
        <v>Old_Claim</v>
      </c>
      <c r="N507" s="18" t="str">
        <f>IF(M507=$N$2,IF(J507=$N$1,"E1","D"),_xlfn.XLOOKUP(C507,'Raw Data_OS_22'!$C$5:$C$4516,'Raw Data_OS_22'!$O$5:$O$4516))</f>
        <v>B1</v>
      </c>
    </row>
    <row r="508" spans="3:14" x14ac:dyDescent="0.35">
      <c r="C508" s="26" t="s">
        <v>350</v>
      </c>
      <c r="D508" s="14">
        <v>44090</v>
      </c>
      <c r="E508" s="14">
        <v>44090</v>
      </c>
      <c r="F508" s="27" t="s">
        <v>3908</v>
      </c>
      <c r="G508" s="28">
        <v>8550</v>
      </c>
      <c r="H508" s="29">
        <v>31450</v>
      </c>
      <c r="I508" s="29">
        <v>1</v>
      </c>
      <c r="J508" s="30">
        <v>2020</v>
      </c>
      <c r="K508" s="30">
        <v>2020</v>
      </c>
      <c r="L508" s="31" t="s">
        <v>35</v>
      </c>
      <c r="M508" s="32" t="str">
        <f>IF(_xlfn.XLOOKUP(C508,'Raw Data_OS_22'!$C$5:$C$4516,'Raw Data_OS_22'!$G$5:$G$4516,"New_Claim/ Reopening")= "New_Claim/ Reopening","New_Claim/ Reopening","Old_Claim")</f>
        <v>Old_Claim</v>
      </c>
      <c r="N508" s="18" t="str">
        <f>IF(M508=$N$2,IF(J508=$N$1,"E1","D"),_xlfn.XLOOKUP(C508,'Raw Data_OS_22'!$C$5:$C$4516,'Raw Data_OS_22'!$O$5:$O$4516))</f>
        <v>B1</v>
      </c>
    </row>
    <row r="509" spans="3:14" x14ac:dyDescent="0.35">
      <c r="C509" s="26" t="s">
        <v>3874</v>
      </c>
      <c r="D509" s="14">
        <v>44074</v>
      </c>
      <c r="E509" s="14">
        <v>44173</v>
      </c>
      <c r="F509" s="27" t="s">
        <v>3908</v>
      </c>
      <c r="G509" s="28">
        <v>0</v>
      </c>
      <c r="H509" s="29">
        <v>22800</v>
      </c>
      <c r="I509" s="29">
        <v>1</v>
      </c>
      <c r="J509" s="30">
        <v>2020</v>
      </c>
      <c r="K509" s="30">
        <v>2020</v>
      </c>
      <c r="L509" s="31" t="s">
        <v>35</v>
      </c>
      <c r="M509" s="32" t="str">
        <f>IF(_xlfn.XLOOKUP(C509,'Raw Data_OS_22'!$C$5:$C$4516,'Raw Data_OS_22'!$G$5:$G$4516,"New_Claim/ Reopening")= "New_Claim/ Reopening","New_Claim/ Reopening","Old_Claim")</f>
        <v>Old_Claim</v>
      </c>
      <c r="N509" s="18" t="str">
        <f>IF(M509=$N$2,IF(J509=$N$1,"E1","D"),_xlfn.XLOOKUP(C509,'Raw Data_OS_22'!$C$5:$C$4516,'Raw Data_OS_22'!$O$5:$O$4516))</f>
        <v>A</v>
      </c>
    </row>
    <row r="510" spans="3:14" x14ac:dyDescent="0.35">
      <c r="C510" s="26" t="s">
        <v>3876</v>
      </c>
      <c r="D510" s="14">
        <v>44125</v>
      </c>
      <c r="E510" s="14">
        <v>44173</v>
      </c>
      <c r="F510" s="27" t="s">
        <v>3908</v>
      </c>
      <c r="G510" s="28">
        <v>0</v>
      </c>
      <c r="H510" s="29">
        <v>22800</v>
      </c>
      <c r="I510" s="29">
        <v>1</v>
      </c>
      <c r="J510" s="30">
        <v>2020</v>
      </c>
      <c r="K510" s="30">
        <v>2020</v>
      </c>
      <c r="L510" s="31" t="s">
        <v>11</v>
      </c>
      <c r="M510" s="32" t="str">
        <f>IF(_xlfn.XLOOKUP(C510,'Raw Data_OS_22'!$C$5:$C$4516,'Raw Data_OS_22'!$G$5:$G$4516,"New_Claim/ Reopening")= "New_Claim/ Reopening","New_Claim/ Reopening","Old_Claim")</f>
        <v>Old_Claim</v>
      </c>
      <c r="N510" s="18" t="str">
        <f>IF(M510=$N$2,IF(J510=$N$1,"E1","D"),_xlfn.XLOOKUP(C510,'Raw Data_OS_22'!$C$5:$C$4516,'Raw Data_OS_22'!$O$5:$O$4516))</f>
        <v>A</v>
      </c>
    </row>
    <row r="511" spans="3:14" x14ac:dyDescent="0.35">
      <c r="C511" s="26" t="s">
        <v>3878</v>
      </c>
      <c r="D511" s="14">
        <v>44096</v>
      </c>
      <c r="E511" s="14">
        <v>44173</v>
      </c>
      <c r="F511" s="27" t="s">
        <v>3908</v>
      </c>
      <c r="G511" s="28">
        <v>0</v>
      </c>
      <c r="H511" s="29">
        <v>22800</v>
      </c>
      <c r="I511" s="29">
        <v>1</v>
      </c>
      <c r="J511" s="30">
        <v>2020</v>
      </c>
      <c r="K511" s="30">
        <v>2020</v>
      </c>
      <c r="L511" s="31" t="s">
        <v>35</v>
      </c>
      <c r="M511" s="32" t="str">
        <f>IF(_xlfn.XLOOKUP(C511,'Raw Data_OS_22'!$C$5:$C$4516,'Raw Data_OS_22'!$G$5:$G$4516,"New_Claim/ Reopening")= "New_Claim/ Reopening","New_Claim/ Reopening","Old_Claim")</f>
        <v>Old_Claim</v>
      </c>
      <c r="N511" s="18" t="str">
        <f>IF(M511=$N$2,IF(J511=$N$1,"E1","D"),_xlfn.XLOOKUP(C511,'Raw Data_OS_22'!$C$5:$C$4516,'Raw Data_OS_22'!$O$5:$O$4516))</f>
        <v>A</v>
      </c>
    </row>
    <row r="512" spans="3:14" x14ac:dyDescent="0.35">
      <c r="C512" s="26" t="s">
        <v>3890</v>
      </c>
      <c r="D512" s="14">
        <v>44091</v>
      </c>
      <c r="E512" s="14">
        <v>44173</v>
      </c>
      <c r="F512" s="27" t="s">
        <v>3908</v>
      </c>
      <c r="G512" s="28">
        <v>0</v>
      </c>
      <c r="H512" s="29">
        <v>22800</v>
      </c>
      <c r="I512" s="29">
        <v>1</v>
      </c>
      <c r="J512" s="30">
        <v>2020</v>
      </c>
      <c r="K512" s="30">
        <v>2020</v>
      </c>
      <c r="L512" s="31" t="s">
        <v>35</v>
      </c>
      <c r="M512" s="32" t="str">
        <f>IF(_xlfn.XLOOKUP(C512,'Raw Data_OS_22'!$C$5:$C$4516,'Raw Data_OS_22'!$G$5:$G$4516,"New_Claim/ Reopening")= "New_Claim/ Reopening","New_Claim/ Reopening","Old_Claim")</f>
        <v>Old_Claim</v>
      </c>
      <c r="N512" s="18" t="str">
        <f>IF(M512=$N$2,IF(J512=$N$1,"E1","D"),_xlfn.XLOOKUP(C512,'Raw Data_OS_22'!$C$5:$C$4516,'Raw Data_OS_22'!$O$5:$O$4516))</f>
        <v>A</v>
      </c>
    </row>
    <row r="513" spans="3:14" x14ac:dyDescent="0.35">
      <c r="C513" s="26" t="s">
        <v>3901</v>
      </c>
      <c r="D513" s="14">
        <v>44156</v>
      </c>
      <c r="E513" s="14">
        <v>44204</v>
      </c>
      <c r="F513" s="27" t="s">
        <v>3908</v>
      </c>
      <c r="G513" s="28">
        <v>0</v>
      </c>
      <c r="H513" s="29">
        <v>22800</v>
      </c>
      <c r="I513" s="29">
        <v>1</v>
      </c>
      <c r="J513" s="30">
        <v>2020</v>
      </c>
      <c r="K513" s="30">
        <v>2021</v>
      </c>
      <c r="L513" s="31" t="s">
        <v>11</v>
      </c>
      <c r="M513" s="32" t="str">
        <f>IF(_xlfn.XLOOKUP(C513,'Raw Data_OS_22'!$C$5:$C$4516,'Raw Data_OS_22'!$G$5:$G$4516,"New_Claim/ Reopening")= "New_Claim/ Reopening","New_Claim/ Reopening","Old_Claim")</f>
        <v>Old_Claim</v>
      </c>
      <c r="N513" s="18" t="str">
        <f>IF(M513=$N$2,IF(J513=$N$1,"E1","D"),_xlfn.XLOOKUP(C513,'Raw Data_OS_22'!$C$5:$C$4516,'Raw Data_OS_22'!$O$5:$O$4516))</f>
        <v>A</v>
      </c>
    </row>
    <row r="514" spans="3:14" x14ac:dyDescent="0.35">
      <c r="C514" s="26" t="s">
        <v>3902</v>
      </c>
      <c r="D514" s="14">
        <v>44151</v>
      </c>
      <c r="E514" s="14">
        <v>44238</v>
      </c>
      <c r="F514" s="27" t="s">
        <v>3908</v>
      </c>
      <c r="G514" s="28">
        <v>0</v>
      </c>
      <c r="H514" s="29">
        <v>22800</v>
      </c>
      <c r="I514" s="29">
        <v>1</v>
      </c>
      <c r="J514" s="30">
        <v>2020</v>
      </c>
      <c r="K514" s="30">
        <v>2021</v>
      </c>
      <c r="L514" s="31" t="s">
        <v>11</v>
      </c>
      <c r="M514" s="32" t="str">
        <f>IF(_xlfn.XLOOKUP(C514,'Raw Data_OS_22'!$C$5:$C$4516,'Raw Data_OS_22'!$G$5:$G$4516,"New_Claim/ Reopening")= "New_Claim/ Reopening","New_Claim/ Reopening","Old_Claim")</f>
        <v>Old_Claim</v>
      </c>
      <c r="N514" s="18" t="str">
        <f>IF(M514=$N$2,IF(J514=$N$1,"E1","D"),_xlfn.XLOOKUP(C514,'Raw Data_OS_22'!$C$5:$C$4516,'Raw Data_OS_22'!$O$5:$O$4516))</f>
        <v>A</v>
      </c>
    </row>
    <row r="515" spans="3:14" x14ac:dyDescent="0.35">
      <c r="C515" s="26" t="s">
        <v>1279</v>
      </c>
      <c r="D515" s="14">
        <v>44012</v>
      </c>
      <c r="E515" s="14">
        <v>44028</v>
      </c>
      <c r="F515" s="27" t="s">
        <v>658</v>
      </c>
      <c r="G515" s="28">
        <v>0</v>
      </c>
      <c r="H515" s="29">
        <v>22600</v>
      </c>
      <c r="I515" s="29">
        <v>1</v>
      </c>
      <c r="J515" s="30">
        <v>2020</v>
      </c>
      <c r="K515" s="30">
        <v>2020</v>
      </c>
      <c r="L515" s="31" t="s">
        <v>33</v>
      </c>
      <c r="M515" s="32" t="str">
        <f>IF(_xlfn.XLOOKUP(C515,'Raw Data_OS_22'!$C$5:$C$4516,'Raw Data_OS_22'!$G$5:$G$4516,"New_Claim/ Reopening")= "New_Claim/ Reopening","New_Claim/ Reopening","Old_Claim")</f>
        <v>Old_Claim</v>
      </c>
      <c r="N515" s="18" t="str">
        <f>IF(M515=$N$2,IF(J515=$N$1,"E1","D"),_xlfn.XLOOKUP(C515,'Raw Data_OS_22'!$C$5:$C$4516,'Raw Data_OS_22'!$O$5:$O$4516))</f>
        <v>B1</v>
      </c>
    </row>
    <row r="516" spans="3:14" x14ac:dyDescent="0.35">
      <c r="C516" s="26" t="s">
        <v>5327</v>
      </c>
      <c r="D516" s="14">
        <v>44187</v>
      </c>
      <c r="E516" s="14">
        <v>44266</v>
      </c>
      <c r="F516" s="27" t="s">
        <v>3908</v>
      </c>
      <c r="G516" s="28">
        <v>17400</v>
      </c>
      <c r="H516" s="29">
        <v>39680</v>
      </c>
      <c r="I516" s="29">
        <v>1</v>
      </c>
      <c r="J516" s="30">
        <v>2020</v>
      </c>
      <c r="K516" s="30">
        <v>2021</v>
      </c>
      <c r="L516" s="31" t="s">
        <v>11</v>
      </c>
      <c r="M516" s="32" t="str">
        <f>IF(_xlfn.XLOOKUP(C516,'Raw Data_OS_22'!$C$5:$C$4516,'Raw Data_OS_22'!$G$5:$G$4516,"New_Claim/ Reopening")= "New_Claim/ Reopening","New_Claim/ Reopening","Old_Claim")</f>
        <v>Old_Claim</v>
      </c>
      <c r="N516" s="18" t="str">
        <f>IF(M516=$N$2,IF(J516=$N$1,"E1","D"),_xlfn.XLOOKUP(C516,'Raw Data_OS_22'!$C$5:$C$4516,'Raw Data_OS_22'!$O$5:$O$4516))</f>
        <v>B1</v>
      </c>
    </row>
    <row r="517" spans="3:14" x14ac:dyDescent="0.35">
      <c r="C517" s="26" t="s">
        <v>2066</v>
      </c>
      <c r="D517" s="14">
        <v>43869</v>
      </c>
      <c r="E517" s="14">
        <v>43874</v>
      </c>
      <c r="F517" s="27" t="s">
        <v>3910</v>
      </c>
      <c r="G517" s="28">
        <v>0</v>
      </c>
      <c r="H517" s="29">
        <v>22000</v>
      </c>
      <c r="I517" s="29">
        <v>1</v>
      </c>
      <c r="J517" s="30">
        <v>2020</v>
      </c>
      <c r="K517" s="30">
        <v>2020</v>
      </c>
      <c r="L517" s="31" t="s">
        <v>28</v>
      </c>
      <c r="M517" s="32" t="str">
        <f>IF(_xlfn.XLOOKUP(C517,'Raw Data_OS_22'!$C$5:$C$4516,'Raw Data_OS_22'!$G$5:$G$4516,"New_Claim/ Reopening")= "New_Claim/ Reopening","New_Claim/ Reopening","Old_Claim")</f>
        <v>Old_Claim</v>
      </c>
      <c r="N517" s="18" t="str">
        <f>IF(M517=$N$2,IF(J517=$N$1,"E1","D"),_xlfn.XLOOKUP(C517,'Raw Data_OS_22'!$C$5:$C$4516,'Raw Data_OS_22'!$O$5:$O$4516))</f>
        <v>B1</v>
      </c>
    </row>
    <row r="518" spans="3:14" x14ac:dyDescent="0.35">
      <c r="C518" s="26" t="s">
        <v>6297</v>
      </c>
      <c r="D518" s="14">
        <v>44614</v>
      </c>
      <c r="E518" s="14">
        <v>44623</v>
      </c>
      <c r="F518" s="27" t="s">
        <v>3910</v>
      </c>
      <c r="G518" s="28">
        <v>0</v>
      </c>
      <c r="H518" s="29">
        <v>22000</v>
      </c>
      <c r="I518" s="29">
        <v>1</v>
      </c>
      <c r="J518" s="30">
        <v>2022</v>
      </c>
      <c r="K518" s="30">
        <v>2022</v>
      </c>
      <c r="L518" s="31" t="s">
        <v>6021</v>
      </c>
      <c r="M518" s="32" t="str">
        <f>IF(_xlfn.XLOOKUP(C518,'Raw Data_OS_22'!$C$5:$C$4516,'Raw Data_OS_22'!$G$5:$G$4516,"New_Claim/ Reopening")= "New_Claim/ Reopening","New_Claim/ Reopening","Old_Claim")</f>
        <v>Old_Claim</v>
      </c>
      <c r="N518" s="18" t="str">
        <f>IF(M518=$N$2,IF(J518=$N$1,"E1","D"),_xlfn.XLOOKUP(C518,'Raw Data_OS_22'!$C$5:$C$4516,'Raw Data_OS_22'!$O$5:$O$4516))</f>
        <v>B2</v>
      </c>
    </row>
    <row r="519" spans="3:14" x14ac:dyDescent="0.35">
      <c r="C519" s="26" t="s">
        <v>6577</v>
      </c>
      <c r="D519" s="14">
        <v>44705</v>
      </c>
      <c r="E519" s="14">
        <v>44719</v>
      </c>
      <c r="F519" s="27" t="s">
        <v>3910</v>
      </c>
      <c r="G519" s="28">
        <v>0</v>
      </c>
      <c r="H519" s="29">
        <v>22000</v>
      </c>
      <c r="I519" s="29">
        <v>1</v>
      </c>
      <c r="J519" s="30">
        <v>2022</v>
      </c>
      <c r="K519" s="30">
        <v>2022</v>
      </c>
      <c r="L519" s="31" t="s">
        <v>6406</v>
      </c>
      <c r="M519" s="32" t="str">
        <f>IF(_xlfn.XLOOKUP(C519,'Raw Data_OS_22'!$C$5:$C$4516,'Raw Data_OS_22'!$G$5:$G$4516,"New_Claim/ Reopening")= "New_Claim/ Reopening","New_Claim/ Reopening","Old_Claim")</f>
        <v>Old_Claim</v>
      </c>
      <c r="N519" s="18" t="str">
        <f>IF(M519=$N$2,IF(J519=$N$1,"E1","D"),_xlfn.XLOOKUP(C519,'Raw Data_OS_22'!$C$5:$C$4516,'Raw Data_OS_22'!$O$5:$O$4516))</f>
        <v>B2</v>
      </c>
    </row>
    <row r="520" spans="3:14" x14ac:dyDescent="0.35">
      <c r="C520" s="26" t="s">
        <v>191</v>
      </c>
      <c r="D520" s="14">
        <v>44121</v>
      </c>
      <c r="E520" s="14">
        <v>44121</v>
      </c>
      <c r="F520" s="27" t="s">
        <v>3910</v>
      </c>
      <c r="G520" s="28">
        <v>2280</v>
      </c>
      <c r="H520" s="29">
        <v>23958</v>
      </c>
      <c r="I520" s="29">
        <v>1</v>
      </c>
      <c r="J520" s="30">
        <v>2020</v>
      </c>
      <c r="K520" s="30">
        <v>2020</v>
      </c>
      <c r="L520" s="31" t="s">
        <v>11</v>
      </c>
      <c r="M520" s="32" t="str">
        <f>IF(_xlfn.XLOOKUP(C520,'Raw Data_OS_22'!$C$5:$C$4516,'Raw Data_OS_22'!$G$5:$G$4516,"New_Claim/ Reopening")= "New_Claim/ Reopening","New_Claim/ Reopening","Old_Claim")</f>
        <v>Old_Claim</v>
      </c>
      <c r="N520" s="18" t="str">
        <f>IF(M520=$N$2,IF(J520=$N$1,"E1","D"),_xlfn.XLOOKUP(C520,'Raw Data_OS_22'!$C$5:$C$4516,'Raw Data_OS_22'!$O$5:$O$4516))</f>
        <v>B1</v>
      </c>
    </row>
    <row r="521" spans="3:14" x14ac:dyDescent="0.35">
      <c r="C521" s="26" t="s">
        <v>3900</v>
      </c>
      <c r="D521" s="14">
        <v>44203</v>
      </c>
      <c r="E521" s="14">
        <v>44236</v>
      </c>
      <c r="F521" s="27" t="s">
        <v>3908</v>
      </c>
      <c r="G521" s="28">
        <v>0</v>
      </c>
      <c r="H521" s="29">
        <v>20880</v>
      </c>
      <c r="I521" s="29">
        <v>1</v>
      </c>
      <c r="J521" s="30">
        <v>2021</v>
      </c>
      <c r="K521" s="30">
        <v>2021</v>
      </c>
      <c r="L521" s="31" t="s">
        <v>21</v>
      </c>
      <c r="M521" s="32" t="str">
        <f>IF(_xlfn.XLOOKUP(C521,'Raw Data_OS_22'!$C$5:$C$4516,'Raw Data_OS_22'!$G$5:$G$4516,"New_Claim/ Reopening")= "New_Claim/ Reopening","New_Claim/ Reopening","Old_Claim")</f>
        <v>Old_Claim</v>
      </c>
      <c r="N521" s="18" t="str">
        <f>IF(M521=$N$2,IF(J521=$N$1,"E1","D"),_xlfn.XLOOKUP(C521,'Raw Data_OS_22'!$C$5:$C$4516,'Raw Data_OS_22'!$O$5:$O$4516))</f>
        <v>A</v>
      </c>
    </row>
    <row r="522" spans="3:14" x14ac:dyDescent="0.35">
      <c r="C522" s="26" t="s">
        <v>195</v>
      </c>
      <c r="D522" s="14">
        <v>44127</v>
      </c>
      <c r="E522" s="14">
        <v>44127</v>
      </c>
      <c r="F522" s="27" t="s">
        <v>3908</v>
      </c>
      <c r="G522" s="28">
        <v>6270</v>
      </c>
      <c r="H522" s="29">
        <v>27010</v>
      </c>
      <c r="I522" s="29">
        <v>1</v>
      </c>
      <c r="J522" s="30">
        <v>2020</v>
      </c>
      <c r="K522" s="30">
        <v>2020</v>
      </c>
      <c r="L522" s="31" t="s">
        <v>11</v>
      </c>
      <c r="M522" s="32" t="str">
        <f>IF(_xlfn.XLOOKUP(C522,'Raw Data_OS_22'!$C$5:$C$4516,'Raw Data_OS_22'!$G$5:$G$4516,"New_Claim/ Reopening")= "New_Claim/ Reopening","New_Claim/ Reopening","Old_Claim")</f>
        <v>Old_Claim</v>
      </c>
      <c r="N522" s="18" t="str">
        <f>IF(M522=$N$2,IF(J522=$N$1,"E1","D"),_xlfn.XLOOKUP(C522,'Raw Data_OS_22'!$C$5:$C$4516,'Raw Data_OS_22'!$O$5:$O$4516))</f>
        <v>B1</v>
      </c>
    </row>
    <row r="523" spans="3:14" x14ac:dyDescent="0.35">
      <c r="C523" s="26" t="s">
        <v>6400</v>
      </c>
      <c r="D523" s="14">
        <v>44092</v>
      </c>
      <c r="E523" s="14">
        <v>44648</v>
      </c>
      <c r="F523" s="27" t="s">
        <v>4214</v>
      </c>
      <c r="G523" s="28">
        <v>179505</v>
      </c>
      <c r="H523" s="29">
        <v>200000</v>
      </c>
      <c r="I523" s="29">
        <v>1</v>
      </c>
      <c r="J523" s="30">
        <v>2020</v>
      </c>
      <c r="K523" s="30">
        <v>2022</v>
      </c>
      <c r="L523" s="31" t="s">
        <v>35</v>
      </c>
      <c r="M523" s="32" t="str">
        <f>IF(_xlfn.XLOOKUP(C523,'Raw Data_OS_22'!$C$5:$C$4516,'Raw Data_OS_22'!$G$5:$G$4516,"New_Claim/ Reopening")= "New_Claim/ Reopening","New_Claim/ Reopening","Old_Claim")</f>
        <v>Old_Claim</v>
      </c>
      <c r="N523" s="18" t="str">
        <f>IF(M523=$N$2,IF(J523=$N$1,"E1","D"),_xlfn.XLOOKUP(C523,'Raw Data_OS_22'!$C$5:$C$4516,'Raw Data_OS_22'!$O$5:$O$4516))</f>
        <v>B1</v>
      </c>
    </row>
    <row r="524" spans="3:14" x14ac:dyDescent="0.35">
      <c r="C524" s="26" t="s">
        <v>6337</v>
      </c>
      <c r="D524" s="14">
        <v>44603</v>
      </c>
      <c r="E524" s="14">
        <v>44638</v>
      </c>
      <c r="F524" s="27" t="s">
        <v>3910</v>
      </c>
      <c r="G524" s="28">
        <v>9360</v>
      </c>
      <c r="H524" s="29">
        <v>29740</v>
      </c>
      <c r="I524" s="29">
        <v>1</v>
      </c>
      <c r="J524" s="30">
        <v>2022</v>
      </c>
      <c r="K524" s="30">
        <v>2022</v>
      </c>
      <c r="L524" s="31" t="s">
        <v>6021</v>
      </c>
      <c r="M524" s="32" t="str">
        <f>IF(_xlfn.XLOOKUP(C524,'Raw Data_OS_22'!$C$5:$C$4516,'Raw Data_OS_22'!$G$5:$G$4516,"New_Claim/ Reopening")= "New_Claim/ Reopening","New_Claim/ Reopening","Old_Claim")</f>
        <v>Old_Claim</v>
      </c>
      <c r="N524" s="18" t="str">
        <f>IF(M524=$N$2,IF(J524=$N$1,"E1","D"),_xlfn.XLOOKUP(C524,'Raw Data_OS_22'!$C$5:$C$4516,'Raw Data_OS_22'!$O$5:$O$4516))</f>
        <v>B1</v>
      </c>
    </row>
    <row r="525" spans="3:14" x14ac:dyDescent="0.35">
      <c r="C525" s="26" t="s">
        <v>441</v>
      </c>
      <c r="D525" s="14">
        <v>44144</v>
      </c>
      <c r="E525" s="14">
        <v>44144</v>
      </c>
      <c r="F525" s="27" t="s">
        <v>3908</v>
      </c>
      <c r="G525" s="28">
        <v>6270</v>
      </c>
      <c r="H525" s="29">
        <v>26419</v>
      </c>
      <c r="I525" s="29">
        <v>1</v>
      </c>
      <c r="J525" s="30">
        <v>2020</v>
      </c>
      <c r="K525" s="30">
        <v>2020</v>
      </c>
      <c r="L525" s="31" t="s">
        <v>11</v>
      </c>
      <c r="M525" s="32" t="str">
        <f>IF(_xlfn.XLOOKUP(C525,'Raw Data_OS_22'!$C$5:$C$4516,'Raw Data_OS_22'!$G$5:$G$4516,"New_Claim/ Reopening")= "New_Claim/ Reopening","New_Claim/ Reopening","Old_Claim")</f>
        <v>Old_Claim</v>
      </c>
      <c r="N525" s="18" t="str">
        <f>IF(M525=$N$2,IF(J525=$N$1,"E1","D"),_xlfn.XLOOKUP(C525,'Raw Data_OS_22'!$C$5:$C$4516,'Raw Data_OS_22'!$O$5:$O$4516))</f>
        <v>B1</v>
      </c>
    </row>
    <row r="526" spans="3:14" x14ac:dyDescent="0.35">
      <c r="C526" s="26" t="s">
        <v>715</v>
      </c>
      <c r="D526" s="14">
        <v>43814</v>
      </c>
      <c r="E526" s="14">
        <v>43814</v>
      </c>
      <c r="F526" s="27" t="s">
        <v>3908</v>
      </c>
      <c r="G526" s="28">
        <v>150000</v>
      </c>
      <c r="H526" s="29">
        <v>170000</v>
      </c>
      <c r="I526" s="29">
        <v>1</v>
      </c>
      <c r="J526" s="30">
        <v>2019</v>
      </c>
      <c r="K526" s="30">
        <v>2019</v>
      </c>
      <c r="L526" s="31" t="s">
        <v>25</v>
      </c>
      <c r="M526" s="32" t="str">
        <f>IF(_xlfn.XLOOKUP(C526,'Raw Data_OS_22'!$C$5:$C$4516,'Raw Data_OS_22'!$G$5:$G$4516,"New_Claim/ Reopening")= "New_Claim/ Reopening","New_Claim/ Reopening","Old_Claim")</f>
        <v>Old_Claim</v>
      </c>
      <c r="N526" s="18" t="str">
        <f>IF(M526=$N$2,IF(J526=$N$1,"E1","D"),_xlfn.XLOOKUP(C526,'Raw Data_OS_22'!$C$5:$C$4516,'Raw Data_OS_22'!$O$5:$O$4516))</f>
        <v>B1</v>
      </c>
    </row>
    <row r="527" spans="3:14" x14ac:dyDescent="0.35">
      <c r="C527" s="26" t="s">
        <v>780</v>
      </c>
      <c r="D527" s="14">
        <v>44038</v>
      </c>
      <c r="E527" s="14">
        <v>44038</v>
      </c>
      <c r="F527" s="27" t="s">
        <v>3908</v>
      </c>
      <c r="G527" s="28">
        <v>0</v>
      </c>
      <c r="H527" s="29">
        <v>20000</v>
      </c>
      <c r="I527" s="29">
        <v>1</v>
      </c>
      <c r="J527" s="30">
        <v>2020</v>
      </c>
      <c r="K527" s="30">
        <v>2020</v>
      </c>
      <c r="L527" s="31" t="s">
        <v>35</v>
      </c>
      <c r="M527" s="32" t="str">
        <f>IF(_xlfn.XLOOKUP(C527,'Raw Data_OS_22'!$C$5:$C$4516,'Raw Data_OS_22'!$G$5:$G$4516,"New_Claim/ Reopening")= "New_Claim/ Reopening","New_Claim/ Reopening","Old_Claim")</f>
        <v>Old_Claim</v>
      </c>
      <c r="N527" s="18" t="str">
        <f>IF(M527=$N$2,IF(J527=$N$1,"E1","D"),_xlfn.XLOOKUP(C527,'Raw Data_OS_22'!$C$5:$C$4516,'Raw Data_OS_22'!$O$5:$O$4516))</f>
        <v>B1</v>
      </c>
    </row>
    <row r="528" spans="3:14" x14ac:dyDescent="0.35">
      <c r="C528" s="26" t="s">
        <v>781</v>
      </c>
      <c r="D528" s="14">
        <v>43949</v>
      </c>
      <c r="E528" s="14">
        <v>43949</v>
      </c>
      <c r="F528" s="27" t="s">
        <v>4263</v>
      </c>
      <c r="G528" s="28">
        <v>0</v>
      </c>
      <c r="H528" s="29">
        <v>20000</v>
      </c>
      <c r="I528" s="29">
        <v>1</v>
      </c>
      <c r="J528" s="30">
        <v>2020</v>
      </c>
      <c r="K528" s="30">
        <v>2020</v>
      </c>
      <c r="L528" s="31" t="s">
        <v>33</v>
      </c>
      <c r="M528" s="32" t="str">
        <f>IF(_xlfn.XLOOKUP(C528,'Raw Data_OS_22'!$C$5:$C$4516,'Raw Data_OS_22'!$G$5:$G$4516,"New_Claim/ Reopening")= "New_Claim/ Reopening","New_Claim/ Reopening","Old_Claim")</f>
        <v>Old_Claim</v>
      </c>
      <c r="N528" s="18" t="str">
        <f>IF(M528=$N$2,IF(J528=$N$1,"E1","D"),_xlfn.XLOOKUP(C528,'Raw Data_OS_22'!$C$5:$C$4516,'Raw Data_OS_22'!$O$5:$O$4516))</f>
        <v>B1</v>
      </c>
    </row>
    <row r="529" spans="3:14" x14ac:dyDescent="0.35">
      <c r="C529" s="26" t="s">
        <v>792</v>
      </c>
      <c r="D529" s="14">
        <v>44029</v>
      </c>
      <c r="E529" s="14">
        <v>44029</v>
      </c>
      <c r="F529" s="27" t="s">
        <v>658</v>
      </c>
      <c r="G529" s="28">
        <v>0</v>
      </c>
      <c r="H529" s="29">
        <v>20000</v>
      </c>
      <c r="I529" s="29">
        <v>1</v>
      </c>
      <c r="J529" s="30">
        <v>2020</v>
      </c>
      <c r="K529" s="30">
        <v>2020</v>
      </c>
      <c r="L529" s="31" t="s">
        <v>35</v>
      </c>
      <c r="M529" s="32" t="str">
        <f>IF(_xlfn.XLOOKUP(C529,'Raw Data_OS_22'!$C$5:$C$4516,'Raw Data_OS_22'!$G$5:$G$4516,"New_Claim/ Reopening")= "New_Claim/ Reopening","New_Claim/ Reopening","Old_Claim")</f>
        <v>Old_Claim</v>
      </c>
      <c r="N529" s="18" t="str">
        <f>IF(M529=$N$2,IF(J529=$N$1,"E1","D"),_xlfn.XLOOKUP(C529,'Raw Data_OS_22'!$C$5:$C$4516,'Raw Data_OS_22'!$O$5:$O$4516))</f>
        <v>B1</v>
      </c>
    </row>
    <row r="530" spans="3:14" x14ac:dyDescent="0.35">
      <c r="C530" s="26" t="s">
        <v>868</v>
      </c>
      <c r="D530" s="14">
        <v>43995</v>
      </c>
      <c r="E530" s="14">
        <v>43995</v>
      </c>
      <c r="F530" s="27" t="s">
        <v>3908</v>
      </c>
      <c r="G530" s="28">
        <v>0</v>
      </c>
      <c r="H530" s="29">
        <v>20000</v>
      </c>
      <c r="I530" s="29">
        <v>1</v>
      </c>
      <c r="J530" s="30">
        <v>2020</v>
      </c>
      <c r="K530" s="30">
        <v>2020</v>
      </c>
      <c r="L530" s="31" t="s">
        <v>33</v>
      </c>
      <c r="M530" s="32" t="str">
        <f>IF(_xlfn.XLOOKUP(C530,'Raw Data_OS_22'!$C$5:$C$4516,'Raw Data_OS_22'!$G$5:$G$4516,"New_Claim/ Reopening")= "New_Claim/ Reopening","New_Claim/ Reopening","Old_Claim")</f>
        <v>Old_Claim</v>
      </c>
      <c r="N530" s="18" t="str">
        <f>IF(M530=$N$2,IF(J530=$N$1,"E1","D"),_xlfn.XLOOKUP(C530,'Raw Data_OS_22'!$C$5:$C$4516,'Raw Data_OS_22'!$O$5:$O$4516))</f>
        <v>B1</v>
      </c>
    </row>
    <row r="531" spans="3:14" x14ac:dyDescent="0.35">
      <c r="C531" s="26" t="s">
        <v>1142</v>
      </c>
      <c r="D531" s="14">
        <v>44175</v>
      </c>
      <c r="E531" s="14">
        <v>44175</v>
      </c>
      <c r="F531" s="27" t="s">
        <v>3910</v>
      </c>
      <c r="G531" s="28">
        <v>0</v>
      </c>
      <c r="H531" s="29">
        <v>20000</v>
      </c>
      <c r="I531" s="29">
        <v>1</v>
      </c>
      <c r="J531" s="30">
        <v>2020</v>
      </c>
      <c r="K531" s="30">
        <v>2020</v>
      </c>
      <c r="L531" s="31" t="s">
        <v>11</v>
      </c>
      <c r="M531" s="32" t="str">
        <f>IF(_xlfn.XLOOKUP(C531,'Raw Data_OS_22'!$C$5:$C$4516,'Raw Data_OS_22'!$G$5:$G$4516,"New_Claim/ Reopening")= "New_Claim/ Reopening","New_Claim/ Reopening","Old_Claim")</f>
        <v>Old_Claim</v>
      </c>
      <c r="N531" s="18" t="str">
        <f>IF(M531=$N$2,IF(J531=$N$1,"E1","D"),_xlfn.XLOOKUP(C531,'Raw Data_OS_22'!$C$5:$C$4516,'Raw Data_OS_22'!$O$5:$O$4516))</f>
        <v>B1</v>
      </c>
    </row>
    <row r="532" spans="3:14" x14ac:dyDescent="0.35">
      <c r="C532" s="26" t="s">
        <v>1513</v>
      </c>
      <c r="D532" s="14">
        <v>44035</v>
      </c>
      <c r="E532" s="14">
        <v>44035</v>
      </c>
      <c r="F532" s="27" t="s">
        <v>658</v>
      </c>
      <c r="G532" s="28">
        <v>0</v>
      </c>
      <c r="H532" s="29">
        <v>20000</v>
      </c>
      <c r="I532" s="29">
        <v>1</v>
      </c>
      <c r="J532" s="30">
        <v>2020</v>
      </c>
      <c r="K532" s="30">
        <v>2020</v>
      </c>
      <c r="L532" s="31" t="s">
        <v>35</v>
      </c>
      <c r="M532" s="32" t="str">
        <f>IF(_xlfn.XLOOKUP(C532,'Raw Data_OS_22'!$C$5:$C$4516,'Raw Data_OS_22'!$G$5:$G$4516,"New_Claim/ Reopening")= "New_Claim/ Reopening","New_Claim/ Reopening","Old_Claim")</f>
        <v>Old_Claim</v>
      </c>
      <c r="N532" s="18" t="str">
        <f>IF(M532=$N$2,IF(J532=$N$1,"E1","D"),_xlfn.XLOOKUP(C532,'Raw Data_OS_22'!$C$5:$C$4516,'Raw Data_OS_22'!$O$5:$O$4516))</f>
        <v>B1</v>
      </c>
    </row>
    <row r="533" spans="3:14" x14ac:dyDescent="0.35">
      <c r="C533" s="26" t="s">
        <v>1520</v>
      </c>
      <c r="D533" s="14">
        <v>43847</v>
      </c>
      <c r="E533" s="14">
        <v>43847</v>
      </c>
      <c r="F533" s="27" t="s">
        <v>658</v>
      </c>
      <c r="G533" s="28">
        <v>0</v>
      </c>
      <c r="H533" s="29">
        <v>20000</v>
      </c>
      <c r="I533" s="29">
        <v>1</v>
      </c>
      <c r="J533" s="30">
        <v>2020</v>
      </c>
      <c r="K533" s="30">
        <v>2020</v>
      </c>
      <c r="L533" s="31" t="s">
        <v>28</v>
      </c>
      <c r="M533" s="32" t="str">
        <f>IF(_xlfn.XLOOKUP(C533,'Raw Data_OS_22'!$C$5:$C$4516,'Raw Data_OS_22'!$G$5:$G$4516,"New_Claim/ Reopening")= "New_Claim/ Reopening","New_Claim/ Reopening","Old_Claim")</f>
        <v>Old_Claim</v>
      </c>
      <c r="N533" s="18" t="str">
        <f>IF(M533=$N$2,IF(J533=$N$1,"E1","D"),_xlfn.XLOOKUP(C533,'Raw Data_OS_22'!$C$5:$C$4516,'Raw Data_OS_22'!$O$5:$O$4516))</f>
        <v>B1</v>
      </c>
    </row>
    <row r="534" spans="3:14" x14ac:dyDescent="0.35">
      <c r="C534" s="26" t="s">
        <v>1549</v>
      </c>
      <c r="D534" s="14">
        <v>40222</v>
      </c>
      <c r="E534" s="14">
        <v>40226</v>
      </c>
      <c r="F534" s="27" t="s">
        <v>3908</v>
      </c>
      <c r="G534" s="28">
        <v>60000</v>
      </c>
      <c r="H534" s="29">
        <v>80000</v>
      </c>
      <c r="I534" s="29">
        <v>1</v>
      </c>
      <c r="J534" s="30">
        <v>2010</v>
      </c>
      <c r="K534" s="30">
        <v>2010</v>
      </c>
      <c r="L534" s="31" t="s">
        <v>1225</v>
      </c>
      <c r="M534" s="32" t="str">
        <f>IF(_xlfn.XLOOKUP(C534,'Raw Data_OS_22'!$C$5:$C$4516,'Raw Data_OS_22'!$G$5:$G$4516,"New_Claim/ Reopening")= "New_Claim/ Reopening","New_Claim/ Reopening","Old_Claim")</f>
        <v>Old_Claim</v>
      </c>
      <c r="N534" s="18" t="str">
        <f>IF(M534=$N$2,IF(J534=$N$1,"E1","D"),_xlfn.XLOOKUP(C534,'Raw Data_OS_22'!$C$5:$C$4516,'Raw Data_OS_22'!$O$5:$O$4516))</f>
        <v>B1</v>
      </c>
    </row>
    <row r="535" spans="3:14" x14ac:dyDescent="0.35">
      <c r="C535" s="26" t="s">
        <v>2071</v>
      </c>
      <c r="D535" s="14">
        <v>43880</v>
      </c>
      <c r="E535" s="14">
        <v>43907</v>
      </c>
      <c r="F535" s="27" t="s">
        <v>3910</v>
      </c>
      <c r="G535" s="28">
        <v>0</v>
      </c>
      <c r="H535" s="29">
        <v>20000</v>
      </c>
      <c r="I535" s="29">
        <v>1</v>
      </c>
      <c r="J535" s="30">
        <v>2020</v>
      </c>
      <c r="K535" s="30">
        <v>2020</v>
      </c>
      <c r="L535" s="31" t="s">
        <v>28</v>
      </c>
      <c r="M535" s="32" t="str">
        <f>IF(_xlfn.XLOOKUP(C535,'Raw Data_OS_22'!$C$5:$C$4516,'Raw Data_OS_22'!$G$5:$G$4516,"New_Claim/ Reopening")= "New_Claim/ Reopening","New_Claim/ Reopening","Old_Claim")</f>
        <v>Old_Claim</v>
      </c>
      <c r="N535" s="18" t="str">
        <f>IF(M535=$N$2,IF(J535=$N$1,"E1","D"),_xlfn.XLOOKUP(C535,'Raw Data_OS_22'!$C$5:$C$4516,'Raw Data_OS_22'!$O$5:$O$4516))</f>
        <v>B1</v>
      </c>
    </row>
    <row r="536" spans="3:14" x14ac:dyDescent="0.35">
      <c r="C536" s="26" t="s">
        <v>2111</v>
      </c>
      <c r="D536" s="14">
        <v>44191</v>
      </c>
      <c r="E536" s="14">
        <v>44201</v>
      </c>
      <c r="F536" s="27" t="s">
        <v>3908</v>
      </c>
      <c r="G536" s="28">
        <v>0</v>
      </c>
      <c r="H536" s="29">
        <v>20000</v>
      </c>
      <c r="I536" s="29">
        <v>1</v>
      </c>
      <c r="J536" s="30">
        <v>2020</v>
      </c>
      <c r="K536" s="30">
        <v>2021</v>
      </c>
      <c r="L536" s="31" t="s">
        <v>11</v>
      </c>
      <c r="M536" s="32" t="str">
        <f>IF(_xlfn.XLOOKUP(C536,'Raw Data_OS_22'!$C$5:$C$4516,'Raw Data_OS_22'!$G$5:$G$4516,"New_Claim/ Reopening")= "New_Claim/ Reopening","New_Claim/ Reopening","Old_Claim")</f>
        <v>Old_Claim</v>
      </c>
      <c r="N536" s="18" t="str">
        <f>IF(M536=$N$2,IF(J536=$N$1,"E1","D"),_xlfn.XLOOKUP(C536,'Raw Data_OS_22'!$C$5:$C$4516,'Raw Data_OS_22'!$O$5:$O$4516))</f>
        <v>B2</v>
      </c>
    </row>
    <row r="537" spans="3:14" x14ac:dyDescent="0.35">
      <c r="C537" s="26" t="s">
        <v>6283</v>
      </c>
      <c r="D537" s="14">
        <v>44627</v>
      </c>
      <c r="E537" s="14">
        <v>44628</v>
      </c>
      <c r="F537" s="27" t="s">
        <v>3910</v>
      </c>
      <c r="G537" s="28">
        <v>0</v>
      </c>
      <c r="H537" s="29">
        <v>20000</v>
      </c>
      <c r="I537" s="29">
        <v>1</v>
      </c>
      <c r="J537" s="30">
        <v>2022</v>
      </c>
      <c r="K537" s="30">
        <v>2022</v>
      </c>
      <c r="L537" s="31" t="s">
        <v>6021</v>
      </c>
      <c r="M537" s="32" t="str">
        <f>IF(_xlfn.XLOOKUP(C537,'Raw Data_OS_22'!$C$5:$C$4516,'Raw Data_OS_22'!$G$5:$G$4516,"New_Claim/ Reopening")= "New_Claim/ Reopening","New_Claim/ Reopening","Old_Claim")</f>
        <v>Old_Claim</v>
      </c>
      <c r="N537" s="18" t="str">
        <f>IF(M537=$N$2,IF(J537=$N$1,"E1","D"),_xlfn.XLOOKUP(C537,'Raw Data_OS_22'!$C$5:$C$4516,'Raw Data_OS_22'!$O$5:$O$4516))</f>
        <v>A</v>
      </c>
    </row>
    <row r="538" spans="3:14" x14ac:dyDescent="0.35">
      <c r="C538" s="26" t="s">
        <v>6576</v>
      </c>
      <c r="D538" s="14">
        <v>44718</v>
      </c>
      <c r="E538" s="14">
        <v>44719</v>
      </c>
      <c r="F538" s="27" t="s">
        <v>3910</v>
      </c>
      <c r="G538" s="28">
        <v>0</v>
      </c>
      <c r="H538" s="29">
        <v>20000</v>
      </c>
      <c r="I538" s="29">
        <v>1</v>
      </c>
      <c r="J538" s="30">
        <v>2022</v>
      </c>
      <c r="K538" s="30">
        <v>2022</v>
      </c>
      <c r="L538" s="31" t="s">
        <v>6406</v>
      </c>
      <c r="M538" s="32" t="str">
        <f>IF(_xlfn.XLOOKUP(C538,'Raw Data_OS_22'!$C$5:$C$4516,'Raw Data_OS_22'!$G$5:$G$4516,"New_Claim/ Reopening")= "New_Claim/ Reopening","New_Claim/ Reopening","Old_Claim")</f>
        <v>Old_Claim</v>
      </c>
      <c r="N538" s="18" t="str">
        <f>IF(M538=$N$2,IF(J538=$N$1,"E1","D"),_xlfn.XLOOKUP(C538,'Raw Data_OS_22'!$C$5:$C$4516,'Raw Data_OS_22'!$O$5:$O$4516))</f>
        <v>B2</v>
      </c>
    </row>
    <row r="539" spans="3:14" x14ac:dyDescent="0.35">
      <c r="C539" s="26" t="s">
        <v>6628</v>
      </c>
      <c r="D539" s="14">
        <v>44734</v>
      </c>
      <c r="E539" s="14">
        <v>44739</v>
      </c>
      <c r="F539" s="27" t="s">
        <v>3910</v>
      </c>
      <c r="G539" s="28">
        <v>0</v>
      </c>
      <c r="H539" s="29">
        <v>20000</v>
      </c>
      <c r="I539" s="29">
        <v>1</v>
      </c>
      <c r="J539" s="30">
        <v>2022</v>
      </c>
      <c r="K539" s="30">
        <v>2022</v>
      </c>
      <c r="L539" s="31" t="s">
        <v>6406</v>
      </c>
      <c r="M539" s="32" t="str">
        <f>IF(_xlfn.XLOOKUP(C539,'Raw Data_OS_22'!$C$5:$C$4516,'Raw Data_OS_22'!$G$5:$G$4516,"New_Claim/ Reopening")= "New_Claim/ Reopening","New_Claim/ Reopening","Old_Claim")</f>
        <v>Old_Claim</v>
      </c>
      <c r="N539" s="18" t="str">
        <f>IF(M539=$N$2,IF(J539=$N$1,"E1","D"),_xlfn.XLOOKUP(C539,'Raw Data_OS_22'!$C$5:$C$4516,'Raw Data_OS_22'!$O$5:$O$4516))</f>
        <v>A</v>
      </c>
    </row>
    <row r="540" spans="3:14" x14ac:dyDescent="0.35">
      <c r="C540" s="26" t="s">
        <v>6946</v>
      </c>
      <c r="D540" s="14">
        <v>44890</v>
      </c>
      <c r="E540" s="14">
        <v>44900</v>
      </c>
      <c r="F540" s="27" t="s">
        <v>3910</v>
      </c>
      <c r="G540" s="28">
        <v>0</v>
      </c>
      <c r="H540" s="29">
        <v>20000</v>
      </c>
      <c r="I540" s="29">
        <v>1</v>
      </c>
      <c r="J540" s="30">
        <v>2022</v>
      </c>
      <c r="K540" s="30">
        <v>2022</v>
      </c>
      <c r="L540" s="31" t="s">
        <v>6825</v>
      </c>
      <c r="M540" s="32" t="str">
        <f>IF(_xlfn.XLOOKUP(C540,'Raw Data_OS_22'!$C$5:$C$4516,'Raw Data_OS_22'!$G$5:$G$4516,"New_Claim/ Reopening")= "New_Claim/ Reopening","New_Claim/ Reopening","Old_Claim")</f>
        <v>Old_Claim</v>
      </c>
      <c r="N540" s="18" t="str">
        <f>IF(M540=$N$2,IF(J540=$N$1,"E1","D"),_xlfn.XLOOKUP(C540,'Raw Data_OS_22'!$C$5:$C$4516,'Raw Data_OS_22'!$O$5:$O$4516))</f>
        <v>B2</v>
      </c>
    </row>
    <row r="541" spans="3:14" x14ac:dyDescent="0.35">
      <c r="C541" s="26" t="s">
        <v>7200</v>
      </c>
      <c r="D541" s="14">
        <v>44934</v>
      </c>
      <c r="E541" s="14">
        <v>44943</v>
      </c>
      <c r="F541" s="27" t="s">
        <v>3910</v>
      </c>
      <c r="G541" s="28">
        <v>0</v>
      </c>
      <c r="H541" s="29">
        <v>20000</v>
      </c>
      <c r="I541" s="29">
        <v>1</v>
      </c>
      <c r="J541" s="30">
        <v>2023</v>
      </c>
      <c r="K541" s="30">
        <v>2023</v>
      </c>
      <c r="L541" s="31" t="s">
        <v>7201</v>
      </c>
      <c r="M541" s="32" t="str">
        <f>IF(_xlfn.XLOOKUP(C541,'Raw Data_OS_22'!$C$5:$C$4516,'Raw Data_OS_22'!$G$5:$G$4516,"New_Claim/ Reopening")= "New_Claim/ Reopening","New_Claim/ Reopening","Old_Claim")</f>
        <v>New_Claim/ Reopening</v>
      </c>
      <c r="N541" s="18" t="str">
        <f>IF(M541=$N$2,IF(J541=$N$1,"E1","D"),_xlfn.XLOOKUP(C541,'Raw Data_OS_22'!$C$5:$C$4516,'Raw Data_OS_22'!$O$5:$O$4516))</f>
        <v>E1</v>
      </c>
    </row>
    <row r="542" spans="3:14" x14ac:dyDescent="0.35">
      <c r="C542" s="26" t="s">
        <v>4161</v>
      </c>
      <c r="D542" s="14">
        <v>44189</v>
      </c>
      <c r="E542" s="14">
        <v>44207</v>
      </c>
      <c r="F542" s="27" t="s">
        <v>3910</v>
      </c>
      <c r="G542" s="28">
        <v>213140</v>
      </c>
      <c r="H542" s="29">
        <v>232360</v>
      </c>
      <c r="I542" s="29">
        <v>1</v>
      </c>
      <c r="J542" s="30">
        <v>2020</v>
      </c>
      <c r="K542" s="30">
        <v>2021</v>
      </c>
      <c r="L542" s="31" t="s">
        <v>11</v>
      </c>
      <c r="M542" s="32" t="str">
        <f>IF(_xlfn.XLOOKUP(C542,'Raw Data_OS_22'!$C$5:$C$4516,'Raw Data_OS_22'!$G$5:$G$4516,"New_Claim/ Reopening")= "New_Claim/ Reopening","New_Claim/ Reopening","Old_Claim")</f>
        <v>Old_Claim</v>
      </c>
      <c r="N542" s="18" t="str">
        <f>IF(M542=$N$2,IF(J542=$N$1,"E1","D"),_xlfn.XLOOKUP(C542,'Raw Data_OS_22'!$C$5:$C$4516,'Raw Data_OS_22'!$O$5:$O$4516))</f>
        <v>B1</v>
      </c>
    </row>
    <row r="543" spans="3:14" x14ac:dyDescent="0.35">
      <c r="C543" s="26" t="s">
        <v>1518</v>
      </c>
      <c r="D543" s="14">
        <v>43893</v>
      </c>
      <c r="E543" s="14">
        <v>43893</v>
      </c>
      <c r="F543" s="27" t="s">
        <v>658</v>
      </c>
      <c r="G543" s="28">
        <v>1000</v>
      </c>
      <c r="H543" s="29">
        <v>20000</v>
      </c>
      <c r="I543" s="29">
        <v>1</v>
      </c>
      <c r="J543" s="30">
        <v>2020</v>
      </c>
      <c r="K543" s="30">
        <v>2020</v>
      </c>
      <c r="L543" s="31" t="s">
        <v>28</v>
      </c>
      <c r="M543" s="32" t="str">
        <f>IF(_xlfn.XLOOKUP(C543,'Raw Data_OS_22'!$C$5:$C$4516,'Raw Data_OS_22'!$G$5:$G$4516,"New_Claim/ Reopening")= "New_Claim/ Reopening","New_Claim/ Reopening","Old_Claim")</f>
        <v>Old_Claim</v>
      </c>
      <c r="N543" s="18" t="str">
        <f>IF(M543=$N$2,IF(J543=$N$1,"E1","D"),_xlfn.XLOOKUP(C543,'Raw Data_OS_22'!$C$5:$C$4516,'Raw Data_OS_22'!$O$5:$O$4516))</f>
        <v>B1</v>
      </c>
    </row>
    <row r="544" spans="3:14" x14ac:dyDescent="0.35">
      <c r="C544" s="26" t="s">
        <v>2098</v>
      </c>
      <c r="D544" s="14">
        <v>44080</v>
      </c>
      <c r="E544" s="14">
        <v>44097</v>
      </c>
      <c r="F544" s="27" t="s">
        <v>3908</v>
      </c>
      <c r="G544" s="28">
        <v>1000</v>
      </c>
      <c r="H544" s="29">
        <v>20000</v>
      </c>
      <c r="I544" s="29">
        <v>1</v>
      </c>
      <c r="J544" s="30">
        <v>2020</v>
      </c>
      <c r="K544" s="30">
        <v>2020</v>
      </c>
      <c r="L544" s="31" t="s">
        <v>35</v>
      </c>
      <c r="M544" s="32" t="str">
        <f>IF(_xlfn.XLOOKUP(C544,'Raw Data_OS_22'!$C$5:$C$4516,'Raw Data_OS_22'!$G$5:$G$4516,"New_Claim/ Reopening")= "New_Claim/ Reopening","New_Claim/ Reopening","Old_Claim")</f>
        <v>Old_Claim</v>
      </c>
      <c r="N544" s="18" t="str">
        <f>IF(M544=$N$2,IF(J544=$N$1,"E1","D"),_xlfn.XLOOKUP(C544,'Raw Data_OS_22'!$C$5:$C$4516,'Raw Data_OS_22'!$O$5:$O$4516))</f>
        <v>B1</v>
      </c>
    </row>
    <row r="545" spans="3:14" x14ac:dyDescent="0.35">
      <c r="C545" s="26" t="s">
        <v>2103</v>
      </c>
      <c r="D545" s="14">
        <v>43846</v>
      </c>
      <c r="E545" s="14">
        <v>44111</v>
      </c>
      <c r="F545" s="27" t="s">
        <v>658</v>
      </c>
      <c r="G545" s="28">
        <v>1000</v>
      </c>
      <c r="H545" s="29">
        <v>20000</v>
      </c>
      <c r="I545" s="29">
        <v>1</v>
      </c>
      <c r="J545" s="30">
        <v>2020</v>
      </c>
      <c r="K545" s="30">
        <v>2020</v>
      </c>
      <c r="L545" s="31" t="s">
        <v>28</v>
      </c>
      <c r="M545" s="32" t="str">
        <f>IF(_xlfn.XLOOKUP(C545,'Raw Data_OS_22'!$C$5:$C$4516,'Raw Data_OS_22'!$G$5:$G$4516,"New_Claim/ Reopening")= "New_Claim/ Reopening","New_Claim/ Reopening","Old_Claim")</f>
        <v>Old_Claim</v>
      </c>
      <c r="N545" s="18" t="str">
        <f>IF(M545=$N$2,IF(J545=$N$1,"E1","D"),_xlfn.XLOOKUP(C545,'Raw Data_OS_22'!$C$5:$C$4516,'Raw Data_OS_22'!$O$5:$O$4516))</f>
        <v>B1</v>
      </c>
    </row>
    <row r="546" spans="3:14" x14ac:dyDescent="0.35">
      <c r="C546" s="26" t="s">
        <v>6640</v>
      </c>
      <c r="D546" s="14">
        <v>44744</v>
      </c>
      <c r="E546" s="14">
        <v>44747</v>
      </c>
      <c r="F546" s="27" t="s">
        <v>3908</v>
      </c>
      <c r="G546" s="28">
        <v>82843.529410000003</v>
      </c>
      <c r="H546" s="29">
        <v>101843.52941</v>
      </c>
      <c r="I546" s="29">
        <v>1</v>
      </c>
      <c r="J546" s="30">
        <v>2022</v>
      </c>
      <c r="K546" s="30">
        <v>2022</v>
      </c>
      <c r="L546" s="31" t="s">
        <v>6643</v>
      </c>
      <c r="M546" s="32" t="str">
        <f>IF(_xlfn.XLOOKUP(C546,'Raw Data_OS_22'!$C$5:$C$4516,'Raw Data_OS_22'!$G$5:$G$4516,"New_Claim/ Reopening")= "New_Claim/ Reopening","New_Claim/ Reopening","Old_Claim")</f>
        <v>Old_Claim</v>
      </c>
      <c r="N546" s="18" t="str">
        <f>IF(M546=$N$2,IF(J546=$N$1,"E1","D"),_xlfn.XLOOKUP(C546,'Raw Data_OS_22'!$C$5:$C$4516,'Raw Data_OS_22'!$O$5:$O$4516))</f>
        <v>B2</v>
      </c>
    </row>
    <row r="547" spans="3:14" x14ac:dyDescent="0.35">
      <c r="C547" s="26" t="s">
        <v>6655</v>
      </c>
      <c r="D547" s="14">
        <v>44730</v>
      </c>
      <c r="E547" s="14">
        <v>44747</v>
      </c>
      <c r="F547" s="27" t="s">
        <v>658</v>
      </c>
      <c r="G547" s="28">
        <v>0</v>
      </c>
      <c r="H547" s="29">
        <v>18750</v>
      </c>
      <c r="I547" s="29">
        <v>1</v>
      </c>
      <c r="J547" s="30">
        <v>2022</v>
      </c>
      <c r="K547" s="30">
        <v>2022</v>
      </c>
      <c r="L547" s="31" t="s">
        <v>6406</v>
      </c>
      <c r="M547" s="32" t="str">
        <f>IF(_xlfn.XLOOKUP(C547,'Raw Data_OS_22'!$C$5:$C$4516,'Raw Data_OS_22'!$G$5:$G$4516,"New_Claim/ Reopening")= "New_Claim/ Reopening","New_Claim/ Reopening","Old_Claim")</f>
        <v>Old_Claim</v>
      </c>
      <c r="N547" s="18" t="str">
        <f>IF(M547=$N$2,IF(J547=$N$1,"E1","D"),_xlfn.XLOOKUP(C547,'Raw Data_OS_22'!$C$5:$C$4516,'Raw Data_OS_22'!$O$5:$O$4516))</f>
        <v>B1</v>
      </c>
    </row>
    <row r="548" spans="3:14" x14ac:dyDescent="0.35">
      <c r="C548" s="26" t="s">
        <v>112</v>
      </c>
      <c r="D548" s="14">
        <v>44072</v>
      </c>
      <c r="E548" s="14">
        <v>44074</v>
      </c>
      <c r="F548" s="27" t="s">
        <v>3908</v>
      </c>
      <c r="G548" s="28">
        <v>10000</v>
      </c>
      <c r="H548" s="29">
        <v>28630</v>
      </c>
      <c r="I548" s="29">
        <v>1</v>
      </c>
      <c r="J548" s="30">
        <v>2020</v>
      </c>
      <c r="K548" s="30">
        <v>2020</v>
      </c>
      <c r="L548" s="31" t="s">
        <v>35</v>
      </c>
      <c r="M548" s="32" t="str">
        <f>IF(_xlfn.XLOOKUP(C548,'Raw Data_OS_22'!$C$5:$C$4516,'Raw Data_OS_22'!$G$5:$G$4516,"New_Claim/ Reopening")= "New_Claim/ Reopening","New_Claim/ Reopening","Old_Claim")</f>
        <v>Old_Claim</v>
      </c>
      <c r="N548" s="18" t="str">
        <f>IF(M548=$N$2,IF(J548=$N$1,"E1","D"),_xlfn.XLOOKUP(C548,'Raw Data_OS_22'!$C$5:$C$4516,'Raw Data_OS_22'!$O$5:$O$4516))</f>
        <v>B1</v>
      </c>
    </row>
    <row r="549" spans="3:14" x14ac:dyDescent="0.35">
      <c r="C549" s="26" t="s">
        <v>738</v>
      </c>
      <c r="D549" s="14">
        <v>43911</v>
      </c>
      <c r="E549" s="14">
        <v>43911</v>
      </c>
      <c r="F549" s="27" t="s">
        <v>3910</v>
      </c>
      <c r="G549" s="28">
        <v>16290</v>
      </c>
      <c r="H549" s="29">
        <v>34682</v>
      </c>
      <c r="I549" s="29">
        <v>1</v>
      </c>
      <c r="J549" s="30">
        <v>2020</v>
      </c>
      <c r="K549" s="30">
        <v>2020</v>
      </c>
      <c r="L549" s="31" t="s">
        <v>28</v>
      </c>
      <c r="M549" s="32" t="str">
        <f>IF(_xlfn.XLOOKUP(C549,'Raw Data_OS_22'!$C$5:$C$4516,'Raw Data_OS_22'!$G$5:$G$4516,"New_Claim/ Reopening")= "New_Claim/ Reopening","New_Claim/ Reopening","Old_Claim")</f>
        <v>Old_Claim</v>
      </c>
      <c r="N549" s="18" t="str">
        <f>IF(M549=$N$2,IF(J549=$N$1,"E1","D"),_xlfn.XLOOKUP(C549,'Raw Data_OS_22'!$C$5:$C$4516,'Raw Data_OS_22'!$O$5:$O$4516))</f>
        <v>B1</v>
      </c>
    </row>
    <row r="550" spans="3:14" x14ac:dyDescent="0.35">
      <c r="C550" s="26" t="s">
        <v>848</v>
      </c>
      <c r="D550" s="14">
        <v>43967</v>
      </c>
      <c r="E550" s="14">
        <v>43967</v>
      </c>
      <c r="F550" s="27" t="s">
        <v>3910</v>
      </c>
      <c r="G550" s="28">
        <v>32000</v>
      </c>
      <c r="H550" s="29">
        <v>50000</v>
      </c>
      <c r="I550" s="29">
        <v>1</v>
      </c>
      <c r="J550" s="30">
        <v>2020</v>
      </c>
      <c r="K550" s="30">
        <v>2020</v>
      </c>
      <c r="L550" s="31" t="s">
        <v>33</v>
      </c>
      <c r="M550" s="32" t="str">
        <f>IF(_xlfn.XLOOKUP(C550,'Raw Data_OS_22'!$C$5:$C$4516,'Raw Data_OS_22'!$G$5:$G$4516,"New_Claim/ Reopening")= "New_Claim/ Reopening","New_Claim/ Reopening","Old_Claim")</f>
        <v>Old_Claim</v>
      </c>
      <c r="N550" s="18" t="str">
        <f>IF(M550=$N$2,IF(J550=$N$1,"E1","D"),_xlfn.XLOOKUP(C550,'Raw Data_OS_22'!$C$5:$C$4516,'Raw Data_OS_22'!$O$5:$O$4516))</f>
        <v>B1</v>
      </c>
    </row>
    <row r="551" spans="3:14" x14ac:dyDescent="0.35">
      <c r="C551" s="26" t="s">
        <v>3638</v>
      </c>
      <c r="D551" s="14">
        <v>44497</v>
      </c>
      <c r="E551" s="14">
        <v>44497</v>
      </c>
      <c r="F551" s="27" t="s">
        <v>3910</v>
      </c>
      <c r="G551" s="28">
        <v>0</v>
      </c>
      <c r="H551" s="29">
        <v>18000</v>
      </c>
      <c r="I551" s="29">
        <v>1</v>
      </c>
      <c r="J551" s="30">
        <v>2021</v>
      </c>
      <c r="K551" s="30">
        <v>2021</v>
      </c>
      <c r="L551" s="31" t="s">
        <v>3138</v>
      </c>
      <c r="M551" s="32" t="str">
        <f>IF(_xlfn.XLOOKUP(C551,'Raw Data_OS_22'!$C$5:$C$4516,'Raw Data_OS_22'!$G$5:$G$4516,"New_Claim/ Reopening")= "New_Claim/ Reopening","New_Claim/ Reopening","Old_Claim")</f>
        <v>Old_Claim</v>
      </c>
      <c r="N551" s="18" t="str">
        <f>IF(M551=$N$2,IF(J551=$N$1,"E1","D"),_xlfn.XLOOKUP(C551,'Raw Data_OS_22'!$C$5:$C$4516,'Raw Data_OS_22'!$O$5:$O$4516))</f>
        <v>A</v>
      </c>
    </row>
    <row r="552" spans="3:14" x14ac:dyDescent="0.35">
      <c r="C552" s="26" t="s">
        <v>6379</v>
      </c>
      <c r="D552" s="14">
        <v>44648</v>
      </c>
      <c r="E552" s="14">
        <v>44648</v>
      </c>
      <c r="F552" s="27" t="s">
        <v>3910</v>
      </c>
      <c r="G552" s="28">
        <v>67500</v>
      </c>
      <c r="H552" s="29">
        <v>85500</v>
      </c>
      <c r="I552" s="29">
        <v>1</v>
      </c>
      <c r="J552" s="30">
        <v>2022</v>
      </c>
      <c r="K552" s="30">
        <v>2022</v>
      </c>
      <c r="L552" s="31" t="s">
        <v>6021</v>
      </c>
      <c r="M552" s="32" t="str">
        <f>IF(_xlfn.XLOOKUP(C552,'Raw Data_OS_22'!$C$5:$C$4516,'Raw Data_OS_22'!$G$5:$G$4516,"New_Claim/ Reopening")= "New_Claim/ Reopening","New_Claim/ Reopening","Old_Claim")</f>
        <v>Old_Claim</v>
      </c>
      <c r="N552" s="18" t="str">
        <f>IF(M552=$N$2,IF(J552=$N$1,"E1","D"),_xlfn.XLOOKUP(C552,'Raw Data_OS_22'!$C$5:$C$4516,'Raw Data_OS_22'!$O$5:$O$4516))</f>
        <v>B2</v>
      </c>
    </row>
    <row r="553" spans="3:14" x14ac:dyDescent="0.35">
      <c r="C553" s="26" t="s">
        <v>6516</v>
      </c>
      <c r="D553" s="14">
        <v>44594</v>
      </c>
      <c r="E553" s="14">
        <v>44700</v>
      </c>
      <c r="F553" s="27" t="s">
        <v>3908</v>
      </c>
      <c r="G553" s="28">
        <v>0</v>
      </c>
      <c r="H553" s="29">
        <v>18000</v>
      </c>
      <c r="I553" s="29">
        <v>1</v>
      </c>
      <c r="J553" s="30">
        <v>2022</v>
      </c>
      <c r="K553" s="30">
        <v>2022</v>
      </c>
      <c r="L553" s="31" t="s">
        <v>6021</v>
      </c>
      <c r="M553" s="32" t="str">
        <f>IF(_xlfn.XLOOKUP(C553,'Raw Data_OS_22'!$C$5:$C$4516,'Raw Data_OS_22'!$G$5:$G$4516,"New_Claim/ Reopening")= "New_Claim/ Reopening","New_Claim/ Reopening","Old_Claim")</f>
        <v>Old_Claim</v>
      </c>
      <c r="N553" s="18" t="str">
        <f>IF(M553=$N$2,IF(J553=$N$1,"E1","D"),_xlfn.XLOOKUP(C553,'Raw Data_OS_22'!$C$5:$C$4516,'Raw Data_OS_22'!$O$5:$O$4516))</f>
        <v>B2</v>
      </c>
    </row>
    <row r="554" spans="3:14" x14ac:dyDescent="0.35">
      <c r="C554" s="26" t="s">
        <v>450</v>
      </c>
      <c r="D554" s="14">
        <v>44154</v>
      </c>
      <c r="E554" s="14">
        <v>44154</v>
      </c>
      <c r="F554" s="27" t="s">
        <v>3910</v>
      </c>
      <c r="G554" s="28">
        <v>0</v>
      </c>
      <c r="H554" s="29">
        <v>17668</v>
      </c>
      <c r="I554" s="29">
        <v>1</v>
      </c>
      <c r="J554" s="30">
        <v>2020</v>
      </c>
      <c r="K554" s="30">
        <v>2020</v>
      </c>
      <c r="L554" s="31" t="s">
        <v>11</v>
      </c>
      <c r="M554" s="32" t="str">
        <f>IF(_xlfn.XLOOKUP(C554,'Raw Data_OS_22'!$C$5:$C$4516,'Raw Data_OS_22'!$G$5:$G$4516,"New_Claim/ Reopening")= "New_Claim/ Reopening","New_Claim/ Reopening","Old_Claim")</f>
        <v>Old_Claim</v>
      </c>
      <c r="N554" s="18" t="str">
        <f>IF(M554=$N$2,IF(J554=$N$1,"E1","D"),_xlfn.XLOOKUP(C554,'Raw Data_OS_22'!$C$5:$C$4516,'Raw Data_OS_22'!$O$5:$O$4516))</f>
        <v>B1</v>
      </c>
    </row>
    <row r="555" spans="3:14" x14ac:dyDescent="0.35">
      <c r="C555" s="26" t="s">
        <v>171</v>
      </c>
      <c r="D555" s="14">
        <v>44074</v>
      </c>
      <c r="E555" s="14">
        <v>44074</v>
      </c>
      <c r="F555" s="27" t="s">
        <v>3910</v>
      </c>
      <c r="G555" s="28">
        <v>8550</v>
      </c>
      <c r="H555" s="29">
        <v>26130</v>
      </c>
      <c r="I555" s="29">
        <v>1</v>
      </c>
      <c r="J555" s="30">
        <v>2020</v>
      </c>
      <c r="K555" s="30">
        <v>2020</v>
      </c>
      <c r="L555" s="31" t="s">
        <v>35</v>
      </c>
      <c r="M555" s="32" t="str">
        <f>IF(_xlfn.XLOOKUP(C555,'Raw Data_OS_22'!$C$5:$C$4516,'Raw Data_OS_22'!$G$5:$G$4516,"New_Claim/ Reopening")= "New_Claim/ Reopening","New_Claim/ Reopening","Old_Claim")</f>
        <v>Old_Claim</v>
      </c>
      <c r="N555" s="18" t="str">
        <f>IF(M555=$N$2,IF(J555=$N$1,"E1","D"),_xlfn.XLOOKUP(C555,'Raw Data_OS_22'!$C$5:$C$4516,'Raw Data_OS_22'!$O$5:$O$4516))</f>
        <v>B1</v>
      </c>
    </row>
    <row r="556" spans="3:14" x14ac:dyDescent="0.35">
      <c r="C556" s="26" t="s">
        <v>6275</v>
      </c>
      <c r="D556" s="14">
        <v>44609</v>
      </c>
      <c r="E556" s="14">
        <v>44624</v>
      </c>
      <c r="F556" s="27" t="s">
        <v>3910</v>
      </c>
      <c r="G556" s="28">
        <v>0</v>
      </c>
      <c r="H556" s="29">
        <v>17500</v>
      </c>
      <c r="I556" s="29">
        <v>1</v>
      </c>
      <c r="J556" s="30">
        <v>2022</v>
      </c>
      <c r="K556" s="30">
        <v>2022</v>
      </c>
      <c r="L556" s="31" t="s">
        <v>6021</v>
      </c>
      <c r="M556" s="32" t="str">
        <f>IF(_xlfn.XLOOKUP(C556,'Raw Data_OS_22'!$C$5:$C$4516,'Raw Data_OS_22'!$G$5:$G$4516,"New_Claim/ Reopening")= "New_Claim/ Reopening","New_Claim/ Reopening","Old_Claim")</f>
        <v>Old_Claim</v>
      </c>
      <c r="N556" s="18" t="str">
        <f>IF(M556=$N$2,IF(J556=$N$1,"E1","D"),_xlfn.XLOOKUP(C556,'Raw Data_OS_22'!$C$5:$C$4516,'Raw Data_OS_22'!$O$5:$O$4516))</f>
        <v>B2</v>
      </c>
    </row>
    <row r="557" spans="3:14" x14ac:dyDescent="0.35">
      <c r="C557" s="26" t="s">
        <v>6930</v>
      </c>
      <c r="D557" s="14">
        <v>44733</v>
      </c>
      <c r="E557" s="14">
        <v>44894</v>
      </c>
      <c r="F557" s="27" t="s">
        <v>4244</v>
      </c>
      <c r="G557" s="28">
        <v>0</v>
      </c>
      <c r="H557" s="29">
        <v>17460</v>
      </c>
      <c r="I557" s="29">
        <v>1</v>
      </c>
      <c r="J557" s="30">
        <v>2022</v>
      </c>
      <c r="K557" s="30">
        <v>2022</v>
      </c>
      <c r="L557" s="31" t="s">
        <v>6406</v>
      </c>
      <c r="M557" s="32" t="str">
        <f>IF(_xlfn.XLOOKUP(C557,'Raw Data_OS_22'!$C$5:$C$4516,'Raw Data_OS_22'!$G$5:$G$4516,"New_Claim/ Reopening")= "New_Claim/ Reopening","New_Claim/ Reopening","Old_Claim")</f>
        <v>Old_Claim</v>
      </c>
      <c r="N557" s="18" t="str">
        <f>IF(M557=$N$2,IF(J557=$N$1,"E1","D"),_xlfn.XLOOKUP(C557,'Raw Data_OS_22'!$C$5:$C$4516,'Raw Data_OS_22'!$O$5:$O$4516))</f>
        <v>B2</v>
      </c>
    </row>
    <row r="558" spans="3:14" x14ac:dyDescent="0.35">
      <c r="C558" s="26" t="s">
        <v>7202</v>
      </c>
      <c r="D558" s="14">
        <v>44296</v>
      </c>
      <c r="E558" s="14">
        <v>44987</v>
      </c>
      <c r="F558" s="27" t="s">
        <v>3910</v>
      </c>
      <c r="G558" s="28">
        <v>0</v>
      </c>
      <c r="H558" s="29">
        <v>17421.049422</v>
      </c>
      <c r="I558" s="29">
        <v>1</v>
      </c>
      <c r="J558" s="30">
        <v>2021</v>
      </c>
      <c r="K558" s="30">
        <v>2023</v>
      </c>
      <c r="L558" s="31" t="s">
        <v>2250</v>
      </c>
      <c r="M558" s="32" t="str">
        <f>IF(_xlfn.XLOOKUP(C558,'Raw Data_OS_22'!$C$5:$C$4516,'Raw Data_OS_22'!$G$5:$G$4516,"New_Claim/ Reopening")= "New_Claim/ Reopening","New_Claim/ Reopening","Old_Claim")</f>
        <v>New_Claim/ Reopening</v>
      </c>
      <c r="N558" s="18" t="str">
        <f>IF(M558=$N$2,IF(J558=$N$1,"E1","D"),_xlfn.XLOOKUP(C558,'Raw Data_OS_22'!$C$5:$C$4516,'Raw Data_OS_22'!$O$5:$O$4516))</f>
        <v>D</v>
      </c>
    </row>
    <row r="559" spans="3:14" x14ac:dyDescent="0.35">
      <c r="C559" s="26" t="s">
        <v>6496</v>
      </c>
      <c r="D559" s="14">
        <v>44685</v>
      </c>
      <c r="E559" s="14">
        <v>44692</v>
      </c>
      <c r="F559" s="27" t="s">
        <v>3910</v>
      </c>
      <c r="G559" s="28">
        <v>0</v>
      </c>
      <c r="H559" s="29">
        <v>17400</v>
      </c>
      <c r="I559" s="29">
        <v>1</v>
      </c>
      <c r="J559" s="30">
        <v>2022</v>
      </c>
      <c r="K559" s="30">
        <v>2022</v>
      </c>
      <c r="L559" s="31" t="s">
        <v>6406</v>
      </c>
      <c r="M559" s="32" t="str">
        <f>IF(_xlfn.XLOOKUP(C559,'Raw Data_OS_22'!$C$5:$C$4516,'Raw Data_OS_22'!$G$5:$G$4516,"New_Claim/ Reopening")= "New_Claim/ Reopening","New_Claim/ Reopening","Old_Claim")</f>
        <v>Old_Claim</v>
      </c>
      <c r="N559" s="18" t="str">
        <f>IF(M559=$N$2,IF(J559=$N$1,"E1","D"),_xlfn.XLOOKUP(C559,'Raw Data_OS_22'!$C$5:$C$4516,'Raw Data_OS_22'!$O$5:$O$4516))</f>
        <v>B1</v>
      </c>
    </row>
    <row r="560" spans="3:14" x14ac:dyDescent="0.35">
      <c r="C560" s="26" t="s">
        <v>3864</v>
      </c>
      <c r="D560" s="14">
        <v>37527</v>
      </c>
      <c r="E560" s="14">
        <v>37588</v>
      </c>
      <c r="F560" s="27" t="s">
        <v>3910</v>
      </c>
      <c r="G560" s="28">
        <v>0</v>
      </c>
      <c r="H560" s="29">
        <v>17257</v>
      </c>
      <c r="I560" s="29">
        <v>1</v>
      </c>
      <c r="J560" s="30">
        <v>2002</v>
      </c>
      <c r="K560" s="30">
        <v>2002</v>
      </c>
      <c r="L560" s="31" t="s">
        <v>3865</v>
      </c>
      <c r="M560" s="32" t="str">
        <f>IF(_xlfn.XLOOKUP(C560,'Raw Data_OS_22'!$C$5:$C$4516,'Raw Data_OS_22'!$G$5:$G$4516,"New_Claim/ Reopening")= "New_Claim/ Reopening","New_Claim/ Reopening","Old_Claim")</f>
        <v>Old_Claim</v>
      </c>
      <c r="N560" s="18" t="str">
        <f>IF(M560=$N$2,IF(J560=$N$1,"E1","D"),_xlfn.XLOOKUP(C560,'Raw Data_OS_22'!$C$5:$C$4516,'Raw Data_OS_22'!$O$5:$O$4516))</f>
        <v>A</v>
      </c>
    </row>
    <row r="561" spans="3:14" x14ac:dyDescent="0.35">
      <c r="C561" s="26" t="s">
        <v>1114</v>
      </c>
      <c r="D561" s="14">
        <v>44168</v>
      </c>
      <c r="E561" s="14">
        <v>44168</v>
      </c>
      <c r="F561" s="27" t="s">
        <v>3910</v>
      </c>
      <c r="G561" s="28">
        <v>6270</v>
      </c>
      <c r="H561" s="29">
        <v>23000</v>
      </c>
      <c r="I561" s="29">
        <v>1</v>
      </c>
      <c r="J561" s="30">
        <v>2020</v>
      </c>
      <c r="K561" s="30">
        <v>2020</v>
      </c>
      <c r="L561" s="31" t="s">
        <v>11</v>
      </c>
      <c r="M561" s="32" t="str">
        <f>IF(_xlfn.XLOOKUP(C561,'Raw Data_OS_22'!$C$5:$C$4516,'Raw Data_OS_22'!$G$5:$G$4516,"New_Claim/ Reopening")= "New_Claim/ Reopening","New_Claim/ Reopening","Old_Claim")</f>
        <v>Old_Claim</v>
      </c>
      <c r="N561" s="18" t="str">
        <f>IF(M561=$N$2,IF(J561=$N$1,"E1","D"),_xlfn.XLOOKUP(C561,'Raw Data_OS_22'!$C$5:$C$4516,'Raw Data_OS_22'!$O$5:$O$4516))</f>
        <v>B1</v>
      </c>
    </row>
    <row r="562" spans="3:14" x14ac:dyDescent="0.35">
      <c r="C562" s="26" t="s">
        <v>6270</v>
      </c>
      <c r="D562" s="14">
        <v>44597</v>
      </c>
      <c r="E562" s="14">
        <v>44602</v>
      </c>
      <c r="F562" s="27" t="s">
        <v>3910</v>
      </c>
      <c r="G562" s="28">
        <v>33500</v>
      </c>
      <c r="H562" s="29">
        <v>50000</v>
      </c>
      <c r="I562" s="29">
        <v>1</v>
      </c>
      <c r="J562" s="30">
        <v>2022</v>
      </c>
      <c r="K562" s="30">
        <v>2022</v>
      </c>
      <c r="L562" s="31" t="s">
        <v>6021</v>
      </c>
      <c r="M562" s="32" t="str">
        <f>IF(_xlfn.XLOOKUP(C562,'Raw Data_OS_22'!$C$5:$C$4516,'Raw Data_OS_22'!$G$5:$G$4516,"New_Claim/ Reopening")= "New_Claim/ Reopening","New_Claim/ Reopening","Old_Claim")</f>
        <v>Old_Claim</v>
      </c>
      <c r="N562" s="18" t="str">
        <f>IF(M562=$N$2,IF(J562=$N$1,"E1","D"),_xlfn.XLOOKUP(C562,'Raw Data_OS_22'!$C$5:$C$4516,'Raw Data_OS_22'!$O$5:$O$4516))</f>
        <v>B2</v>
      </c>
    </row>
    <row r="563" spans="3:14" x14ac:dyDescent="0.35">
      <c r="C563" s="26" t="s">
        <v>6468</v>
      </c>
      <c r="D563" s="14">
        <v>44675</v>
      </c>
      <c r="E563" s="14">
        <v>44677</v>
      </c>
      <c r="F563" s="27" t="s">
        <v>3910</v>
      </c>
      <c r="G563" s="28">
        <v>0</v>
      </c>
      <c r="H563" s="29">
        <v>16500</v>
      </c>
      <c r="I563" s="29">
        <v>1</v>
      </c>
      <c r="J563" s="30">
        <v>2022</v>
      </c>
      <c r="K563" s="30">
        <v>2022</v>
      </c>
      <c r="L563" s="31" t="s">
        <v>6406</v>
      </c>
      <c r="M563" s="32" t="str">
        <f>IF(_xlfn.XLOOKUP(C563,'Raw Data_OS_22'!$C$5:$C$4516,'Raw Data_OS_22'!$G$5:$G$4516,"New_Claim/ Reopening")= "New_Claim/ Reopening","New_Claim/ Reopening","Old_Claim")</f>
        <v>Old_Claim</v>
      </c>
      <c r="N563" s="18" t="str">
        <f>IF(M563=$N$2,IF(J563=$N$1,"E1","D"),_xlfn.XLOOKUP(C563,'Raw Data_OS_22'!$C$5:$C$4516,'Raw Data_OS_22'!$O$5:$O$4516))</f>
        <v>B2</v>
      </c>
    </row>
    <row r="564" spans="3:14" x14ac:dyDescent="0.35">
      <c r="C564" s="26" t="s">
        <v>359</v>
      </c>
      <c r="D564" s="14">
        <v>44103</v>
      </c>
      <c r="E564" s="14">
        <v>44103</v>
      </c>
      <c r="F564" s="27" t="s">
        <v>3910</v>
      </c>
      <c r="G564" s="28">
        <v>8550</v>
      </c>
      <c r="H564" s="29">
        <v>24760</v>
      </c>
      <c r="I564" s="29">
        <v>1</v>
      </c>
      <c r="J564" s="30">
        <v>2020</v>
      </c>
      <c r="K564" s="30">
        <v>2020</v>
      </c>
      <c r="L564" s="31" t="s">
        <v>35</v>
      </c>
      <c r="M564" s="32" t="str">
        <f>IF(_xlfn.XLOOKUP(C564,'Raw Data_OS_22'!$C$5:$C$4516,'Raw Data_OS_22'!$G$5:$G$4516,"New_Claim/ Reopening")= "New_Claim/ Reopening","New_Claim/ Reopening","Old_Claim")</f>
        <v>Old_Claim</v>
      </c>
      <c r="N564" s="18" t="str">
        <f>IF(M564=$N$2,IF(J564=$N$1,"E1","D"),_xlfn.XLOOKUP(C564,'Raw Data_OS_22'!$C$5:$C$4516,'Raw Data_OS_22'!$O$5:$O$4516))</f>
        <v>B1</v>
      </c>
    </row>
    <row r="565" spans="3:14" x14ac:dyDescent="0.35">
      <c r="C565" s="26" t="s">
        <v>527</v>
      </c>
      <c r="D565" s="14">
        <v>44154</v>
      </c>
      <c r="E565" s="14">
        <v>44154</v>
      </c>
      <c r="F565" s="27" t="s">
        <v>3908</v>
      </c>
      <c r="G565" s="28">
        <v>-6000</v>
      </c>
      <c r="H565" s="29">
        <v>10000</v>
      </c>
      <c r="I565" s="29">
        <v>1</v>
      </c>
      <c r="J565" s="30">
        <v>2020</v>
      </c>
      <c r="K565" s="30">
        <v>2020</v>
      </c>
      <c r="L565" s="31" t="s">
        <v>11</v>
      </c>
      <c r="M565" s="32" t="str">
        <f>IF(_xlfn.XLOOKUP(C565,'Raw Data_OS_22'!$C$5:$C$4516,'Raw Data_OS_22'!$G$5:$G$4516,"New_Claim/ Reopening")= "New_Claim/ Reopening","New_Claim/ Reopening","Old_Claim")</f>
        <v>Old_Claim</v>
      </c>
      <c r="N565" s="18" t="str">
        <f>IF(M565=$N$2,IF(J565=$N$1,"E1","D"),_xlfn.XLOOKUP(C565,'Raw Data_OS_22'!$C$5:$C$4516,'Raw Data_OS_22'!$O$5:$O$4516))</f>
        <v>B1</v>
      </c>
    </row>
    <row r="566" spans="3:14" x14ac:dyDescent="0.35">
      <c r="C566" s="26" t="s">
        <v>2109</v>
      </c>
      <c r="D566" s="14">
        <v>44179</v>
      </c>
      <c r="E566" s="14">
        <v>44180</v>
      </c>
      <c r="F566" s="27" t="s">
        <v>3910</v>
      </c>
      <c r="G566" s="28">
        <v>0</v>
      </c>
      <c r="H566" s="29">
        <v>16000</v>
      </c>
      <c r="I566" s="29">
        <v>1</v>
      </c>
      <c r="J566" s="30">
        <v>2020</v>
      </c>
      <c r="K566" s="30">
        <v>2020</v>
      </c>
      <c r="L566" s="31" t="s">
        <v>11</v>
      </c>
      <c r="M566" s="32" t="str">
        <f>IF(_xlfn.XLOOKUP(C566,'Raw Data_OS_22'!$C$5:$C$4516,'Raw Data_OS_22'!$G$5:$G$4516,"New_Claim/ Reopening")= "New_Claim/ Reopening","New_Claim/ Reopening","Old_Claim")</f>
        <v>Old_Claim</v>
      </c>
      <c r="N566" s="18" t="str">
        <f>IF(M566=$N$2,IF(J566=$N$1,"E1","D"),_xlfn.XLOOKUP(C566,'Raw Data_OS_22'!$C$5:$C$4516,'Raw Data_OS_22'!$O$5:$O$4516))</f>
        <v>B1</v>
      </c>
    </row>
    <row r="567" spans="3:14" x14ac:dyDescent="0.35">
      <c r="C567" s="26" t="s">
        <v>1295</v>
      </c>
      <c r="D567" s="14">
        <v>44196</v>
      </c>
      <c r="E567" s="14">
        <v>44202</v>
      </c>
      <c r="F567" s="27" t="s">
        <v>3910</v>
      </c>
      <c r="G567" s="28">
        <v>0</v>
      </c>
      <c r="H567" s="29">
        <v>15484</v>
      </c>
      <c r="I567" s="29">
        <v>1</v>
      </c>
      <c r="J567" s="30">
        <v>2020</v>
      </c>
      <c r="K567" s="30">
        <v>2021</v>
      </c>
      <c r="L567" s="31" t="s">
        <v>11</v>
      </c>
      <c r="M567" s="32" t="str">
        <f>IF(_xlfn.XLOOKUP(C567,'Raw Data_OS_22'!$C$5:$C$4516,'Raw Data_OS_22'!$G$5:$G$4516,"New_Claim/ Reopening")= "New_Claim/ Reopening","New_Claim/ Reopening","Old_Claim")</f>
        <v>Old_Claim</v>
      </c>
      <c r="N567" s="18" t="str">
        <f>IF(M567=$N$2,IF(J567=$N$1,"E1","D"),_xlfn.XLOOKUP(C567,'Raw Data_OS_22'!$C$5:$C$4516,'Raw Data_OS_22'!$O$5:$O$4516))</f>
        <v>B1</v>
      </c>
    </row>
    <row r="568" spans="3:14" x14ac:dyDescent="0.35">
      <c r="C568" s="26" t="s">
        <v>611</v>
      </c>
      <c r="D568" s="14">
        <v>44171</v>
      </c>
      <c r="E568" s="14">
        <v>44171</v>
      </c>
      <c r="F568" s="27" t="s">
        <v>3910</v>
      </c>
      <c r="G568" s="28">
        <v>0</v>
      </c>
      <c r="H568" s="29">
        <v>15000</v>
      </c>
      <c r="I568" s="29">
        <v>1</v>
      </c>
      <c r="J568" s="30">
        <v>2020</v>
      </c>
      <c r="K568" s="30">
        <v>2020</v>
      </c>
      <c r="L568" s="31" t="s">
        <v>11</v>
      </c>
      <c r="M568" s="32" t="str">
        <f>IF(_xlfn.XLOOKUP(C568,'Raw Data_OS_22'!$C$5:$C$4516,'Raw Data_OS_22'!$G$5:$G$4516,"New_Claim/ Reopening")= "New_Claim/ Reopening","New_Claim/ Reopening","Old_Claim")</f>
        <v>Old_Claim</v>
      </c>
      <c r="N568" s="18" t="str">
        <f>IF(M568=$N$2,IF(J568=$N$1,"E1","D"),_xlfn.XLOOKUP(C568,'Raw Data_OS_22'!$C$5:$C$4516,'Raw Data_OS_22'!$O$5:$O$4516))</f>
        <v>B1</v>
      </c>
    </row>
    <row r="569" spans="3:14" x14ac:dyDescent="0.35">
      <c r="C569" s="26" t="s">
        <v>790</v>
      </c>
      <c r="D569" s="14">
        <v>44080</v>
      </c>
      <c r="E569" s="14">
        <v>44080</v>
      </c>
      <c r="F569" s="27" t="s">
        <v>3910</v>
      </c>
      <c r="G569" s="28">
        <v>0</v>
      </c>
      <c r="H569" s="29">
        <v>15000</v>
      </c>
      <c r="I569" s="29">
        <v>1</v>
      </c>
      <c r="J569" s="30">
        <v>2020</v>
      </c>
      <c r="K569" s="30">
        <v>2020</v>
      </c>
      <c r="L569" s="31" t="s">
        <v>35</v>
      </c>
      <c r="M569" s="32" t="str">
        <f>IF(_xlfn.XLOOKUP(C569,'Raw Data_OS_22'!$C$5:$C$4516,'Raw Data_OS_22'!$G$5:$G$4516,"New_Claim/ Reopening")= "New_Claim/ Reopening","New_Claim/ Reopening","Old_Claim")</f>
        <v>Old_Claim</v>
      </c>
      <c r="N569" s="18" t="str">
        <f>IF(M569=$N$2,IF(J569=$N$1,"E1","D"),_xlfn.XLOOKUP(C569,'Raw Data_OS_22'!$C$5:$C$4516,'Raw Data_OS_22'!$O$5:$O$4516))</f>
        <v>B1</v>
      </c>
    </row>
    <row r="570" spans="3:14" x14ac:dyDescent="0.35">
      <c r="C570" s="26" t="s">
        <v>833</v>
      </c>
      <c r="D570" s="14">
        <v>43948</v>
      </c>
      <c r="E570" s="14">
        <v>43948</v>
      </c>
      <c r="F570" s="27" t="s">
        <v>3908</v>
      </c>
      <c r="G570" s="28">
        <v>0</v>
      </c>
      <c r="H570" s="29">
        <v>15000</v>
      </c>
      <c r="I570" s="29">
        <v>1</v>
      </c>
      <c r="J570" s="30">
        <v>2020</v>
      </c>
      <c r="K570" s="30">
        <v>2020</v>
      </c>
      <c r="L570" s="31" t="s">
        <v>33</v>
      </c>
      <c r="M570" s="32" t="str">
        <f>IF(_xlfn.XLOOKUP(C570,'Raw Data_OS_22'!$C$5:$C$4516,'Raw Data_OS_22'!$G$5:$G$4516,"New_Claim/ Reopening")= "New_Claim/ Reopening","New_Claim/ Reopening","Old_Claim")</f>
        <v>Old_Claim</v>
      </c>
      <c r="N570" s="18" t="str">
        <f>IF(M570=$N$2,IF(J570=$N$1,"E1","D"),_xlfn.XLOOKUP(C570,'Raw Data_OS_22'!$C$5:$C$4516,'Raw Data_OS_22'!$O$5:$O$4516))</f>
        <v>B1</v>
      </c>
    </row>
    <row r="571" spans="3:14" x14ac:dyDescent="0.35">
      <c r="C571" s="26" t="s">
        <v>844</v>
      </c>
      <c r="D571" s="14">
        <v>43957</v>
      </c>
      <c r="E571" s="14">
        <v>43957</v>
      </c>
      <c r="F571" s="27" t="s">
        <v>3910</v>
      </c>
      <c r="G571" s="28">
        <v>0</v>
      </c>
      <c r="H571" s="29">
        <v>15000</v>
      </c>
      <c r="I571" s="29">
        <v>1</v>
      </c>
      <c r="J571" s="30">
        <v>2020</v>
      </c>
      <c r="K571" s="30">
        <v>2020</v>
      </c>
      <c r="L571" s="31" t="s">
        <v>33</v>
      </c>
      <c r="M571" s="32" t="str">
        <f>IF(_xlfn.XLOOKUP(C571,'Raw Data_OS_22'!$C$5:$C$4516,'Raw Data_OS_22'!$G$5:$G$4516,"New_Claim/ Reopening")= "New_Claim/ Reopening","New_Claim/ Reopening","Old_Claim")</f>
        <v>Old_Claim</v>
      </c>
      <c r="N571" s="18" t="str">
        <f>IF(M571=$N$2,IF(J571=$N$1,"E1","D"),_xlfn.XLOOKUP(C571,'Raw Data_OS_22'!$C$5:$C$4516,'Raw Data_OS_22'!$O$5:$O$4516))</f>
        <v>B1</v>
      </c>
    </row>
    <row r="572" spans="3:14" x14ac:dyDescent="0.35">
      <c r="C572" s="26" t="s">
        <v>981</v>
      </c>
      <c r="D572" s="14">
        <v>43836</v>
      </c>
      <c r="E572" s="14">
        <v>43836</v>
      </c>
      <c r="F572" s="27" t="s">
        <v>3910</v>
      </c>
      <c r="G572" s="28">
        <v>0</v>
      </c>
      <c r="H572" s="29">
        <v>15000</v>
      </c>
      <c r="I572" s="29">
        <v>1</v>
      </c>
      <c r="J572" s="30">
        <v>2020</v>
      </c>
      <c r="K572" s="30">
        <v>2020</v>
      </c>
      <c r="L572" s="31" t="s">
        <v>28</v>
      </c>
      <c r="M572" s="32" t="str">
        <f>IF(_xlfn.XLOOKUP(C572,'Raw Data_OS_22'!$C$5:$C$4516,'Raw Data_OS_22'!$G$5:$G$4516,"New_Claim/ Reopening")= "New_Claim/ Reopening","New_Claim/ Reopening","Old_Claim")</f>
        <v>Old_Claim</v>
      </c>
      <c r="N572" s="18" t="str">
        <f>IF(M572=$N$2,IF(J572=$N$1,"E1","D"),_xlfn.XLOOKUP(C572,'Raw Data_OS_22'!$C$5:$C$4516,'Raw Data_OS_22'!$O$5:$O$4516))</f>
        <v>B1</v>
      </c>
    </row>
    <row r="573" spans="3:14" x14ac:dyDescent="0.35">
      <c r="C573" s="26" t="s">
        <v>330</v>
      </c>
      <c r="D573" s="14">
        <v>44080</v>
      </c>
      <c r="E573" s="14">
        <v>44080</v>
      </c>
      <c r="F573" s="27" t="s">
        <v>3910</v>
      </c>
      <c r="G573" s="28">
        <v>29950</v>
      </c>
      <c r="H573" s="29">
        <v>44950</v>
      </c>
      <c r="I573" s="29">
        <v>1</v>
      </c>
      <c r="J573" s="30">
        <v>2020</v>
      </c>
      <c r="K573" s="30">
        <v>2020</v>
      </c>
      <c r="L573" s="31" t="s">
        <v>35</v>
      </c>
      <c r="M573" s="32" t="str">
        <f>IF(_xlfn.XLOOKUP(C573,'Raw Data_OS_22'!$C$5:$C$4516,'Raw Data_OS_22'!$G$5:$G$4516,"New_Claim/ Reopening")= "New_Claim/ Reopening","New_Claim/ Reopening","Old_Claim")</f>
        <v>Old_Claim</v>
      </c>
      <c r="N573" s="18" t="str">
        <f>IF(M573=$N$2,IF(J573=$N$1,"E1","D"),_xlfn.XLOOKUP(C573,'Raw Data_OS_22'!$C$5:$C$4516,'Raw Data_OS_22'!$O$5:$O$4516))</f>
        <v>B2</v>
      </c>
    </row>
    <row r="574" spans="3:14" x14ac:dyDescent="0.35">
      <c r="C574" s="26" t="s">
        <v>1050</v>
      </c>
      <c r="D574" s="14">
        <v>43873</v>
      </c>
      <c r="E574" s="14">
        <v>43873</v>
      </c>
      <c r="F574" s="27" t="s">
        <v>3910</v>
      </c>
      <c r="G574" s="28">
        <v>0</v>
      </c>
      <c r="H574" s="29">
        <v>15000</v>
      </c>
      <c r="I574" s="29">
        <v>1</v>
      </c>
      <c r="J574" s="30">
        <v>2020</v>
      </c>
      <c r="K574" s="30">
        <v>2020</v>
      </c>
      <c r="L574" s="31" t="s">
        <v>28</v>
      </c>
      <c r="M574" s="32" t="str">
        <f>IF(_xlfn.XLOOKUP(C574,'Raw Data_OS_22'!$C$5:$C$4516,'Raw Data_OS_22'!$G$5:$G$4516,"New_Claim/ Reopening")= "New_Claim/ Reopening","New_Claim/ Reopening","Old_Claim")</f>
        <v>Old_Claim</v>
      </c>
      <c r="N574" s="18" t="str">
        <f>IF(M574=$N$2,IF(J574=$N$1,"E1","D"),_xlfn.XLOOKUP(C574,'Raw Data_OS_22'!$C$5:$C$4516,'Raw Data_OS_22'!$O$5:$O$4516))</f>
        <v>B1</v>
      </c>
    </row>
    <row r="575" spans="3:14" x14ac:dyDescent="0.35">
      <c r="C575" s="26" t="s">
        <v>1069</v>
      </c>
      <c r="D575" s="14">
        <v>44127</v>
      </c>
      <c r="E575" s="14">
        <v>44127</v>
      </c>
      <c r="F575" s="27" t="s">
        <v>3908</v>
      </c>
      <c r="G575" s="28">
        <v>0</v>
      </c>
      <c r="H575" s="29">
        <v>15000</v>
      </c>
      <c r="I575" s="29">
        <v>1</v>
      </c>
      <c r="J575" s="30">
        <v>2020</v>
      </c>
      <c r="K575" s="30">
        <v>2020</v>
      </c>
      <c r="L575" s="31" t="s">
        <v>11</v>
      </c>
      <c r="M575" s="32" t="str">
        <f>IF(_xlfn.XLOOKUP(C575,'Raw Data_OS_22'!$C$5:$C$4516,'Raw Data_OS_22'!$G$5:$G$4516,"New_Claim/ Reopening")= "New_Claim/ Reopening","New_Claim/ Reopening","Old_Claim")</f>
        <v>Old_Claim</v>
      </c>
      <c r="N575" s="18" t="str">
        <f>IF(M575=$N$2,IF(J575=$N$1,"E1","D"),_xlfn.XLOOKUP(C575,'Raw Data_OS_22'!$C$5:$C$4516,'Raw Data_OS_22'!$O$5:$O$4516))</f>
        <v>B1</v>
      </c>
    </row>
    <row r="576" spans="3:14" x14ac:dyDescent="0.35">
      <c r="C576" s="26" t="s">
        <v>1071</v>
      </c>
      <c r="D576" s="14">
        <v>44114</v>
      </c>
      <c r="E576" s="14">
        <v>44114</v>
      </c>
      <c r="F576" s="27" t="s">
        <v>3910</v>
      </c>
      <c r="G576" s="28">
        <v>0</v>
      </c>
      <c r="H576" s="29">
        <v>15000</v>
      </c>
      <c r="I576" s="29">
        <v>1</v>
      </c>
      <c r="J576" s="30">
        <v>2020</v>
      </c>
      <c r="K576" s="30">
        <v>2020</v>
      </c>
      <c r="L576" s="31" t="s">
        <v>11</v>
      </c>
      <c r="M576" s="32" t="str">
        <f>IF(_xlfn.XLOOKUP(C576,'Raw Data_OS_22'!$C$5:$C$4516,'Raw Data_OS_22'!$G$5:$G$4516,"New_Claim/ Reopening")= "New_Claim/ Reopening","New_Claim/ Reopening","Old_Claim")</f>
        <v>Old_Claim</v>
      </c>
      <c r="N576" s="18" t="str">
        <f>IF(M576=$N$2,IF(J576=$N$1,"E1","D"),_xlfn.XLOOKUP(C576,'Raw Data_OS_22'!$C$5:$C$4516,'Raw Data_OS_22'!$O$5:$O$4516))</f>
        <v>B1</v>
      </c>
    </row>
    <row r="577" spans="3:14" x14ac:dyDescent="0.35">
      <c r="C577" s="26" t="s">
        <v>493</v>
      </c>
      <c r="D577" s="14">
        <v>44169</v>
      </c>
      <c r="E577" s="14">
        <v>44172</v>
      </c>
      <c r="F577" s="27" t="s">
        <v>3910</v>
      </c>
      <c r="G577" s="28">
        <v>105000</v>
      </c>
      <c r="H577" s="29">
        <v>120000</v>
      </c>
      <c r="I577" s="29">
        <v>1</v>
      </c>
      <c r="J577" s="30">
        <v>2020</v>
      </c>
      <c r="K577" s="30">
        <v>2020</v>
      </c>
      <c r="L577" s="31" t="s">
        <v>11</v>
      </c>
      <c r="M577" s="32" t="str">
        <f>IF(_xlfn.XLOOKUP(C577,'Raw Data_OS_22'!$C$5:$C$4516,'Raw Data_OS_22'!$G$5:$G$4516,"New_Claim/ Reopening")= "New_Claim/ Reopening","New_Claim/ Reopening","Old_Claim")</f>
        <v>Old_Claim</v>
      </c>
      <c r="N577" s="18" t="str">
        <f>IF(M577=$N$2,IF(J577=$N$1,"E1","D"),_xlfn.XLOOKUP(C577,'Raw Data_OS_22'!$C$5:$C$4516,'Raw Data_OS_22'!$O$5:$O$4516))</f>
        <v>B1</v>
      </c>
    </row>
    <row r="578" spans="3:14" x14ac:dyDescent="0.35">
      <c r="C578" s="26" t="s">
        <v>504</v>
      </c>
      <c r="D578" s="14">
        <v>44178</v>
      </c>
      <c r="E578" s="14">
        <v>44178</v>
      </c>
      <c r="F578" s="27" t="s">
        <v>3910</v>
      </c>
      <c r="G578" s="28">
        <v>8700</v>
      </c>
      <c r="H578" s="29">
        <v>23700</v>
      </c>
      <c r="I578" s="29">
        <v>1</v>
      </c>
      <c r="J578" s="30">
        <v>2020</v>
      </c>
      <c r="K578" s="30">
        <v>2020</v>
      </c>
      <c r="L578" s="31" t="s">
        <v>11</v>
      </c>
      <c r="M578" s="32" t="str">
        <f>IF(_xlfn.XLOOKUP(C578,'Raw Data_OS_22'!$C$5:$C$4516,'Raw Data_OS_22'!$G$5:$G$4516,"New_Claim/ Reopening")= "New_Claim/ Reopening","New_Claim/ Reopening","Old_Claim")</f>
        <v>Old_Claim</v>
      </c>
      <c r="N578" s="18" t="str">
        <f>IF(M578=$N$2,IF(J578=$N$1,"E1","D"),_xlfn.XLOOKUP(C578,'Raw Data_OS_22'!$C$5:$C$4516,'Raw Data_OS_22'!$O$5:$O$4516))</f>
        <v>B1</v>
      </c>
    </row>
    <row r="579" spans="3:14" x14ac:dyDescent="0.35">
      <c r="C579" s="26" t="s">
        <v>1525</v>
      </c>
      <c r="D579" s="14">
        <v>44052</v>
      </c>
      <c r="E579" s="14">
        <v>44052</v>
      </c>
      <c r="F579" s="27" t="s">
        <v>658</v>
      </c>
      <c r="G579" s="28">
        <v>0</v>
      </c>
      <c r="H579" s="29">
        <v>15000</v>
      </c>
      <c r="I579" s="29">
        <v>1</v>
      </c>
      <c r="J579" s="30">
        <v>2020</v>
      </c>
      <c r="K579" s="30">
        <v>2020</v>
      </c>
      <c r="L579" s="31" t="s">
        <v>35</v>
      </c>
      <c r="M579" s="32" t="str">
        <f>IF(_xlfn.XLOOKUP(C579,'Raw Data_OS_22'!$C$5:$C$4516,'Raw Data_OS_22'!$G$5:$G$4516,"New_Claim/ Reopening")= "New_Claim/ Reopening","New_Claim/ Reopening","Old_Claim")</f>
        <v>Old_Claim</v>
      </c>
      <c r="N579" s="18" t="str">
        <f>IF(M579=$N$2,IF(J579=$N$1,"E1","D"),_xlfn.XLOOKUP(C579,'Raw Data_OS_22'!$C$5:$C$4516,'Raw Data_OS_22'!$O$5:$O$4516))</f>
        <v>B1</v>
      </c>
    </row>
    <row r="580" spans="3:14" x14ac:dyDescent="0.35">
      <c r="C580" s="26" t="s">
        <v>5384</v>
      </c>
      <c r="D580" s="14">
        <v>44004</v>
      </c>
      <c r="E580" s="14">
        <v>44006</v>
      </c>
      <c r="F580" s="27" t="s">
        <v>3910</v>
      </c>
      <c r="G580" s="28">
        <v>0</v>
      </c>
      <c r="H580" s="29">
        <v>15000</v>
      </c>
      <c r="I580" s="29">
        <v>1</v>
      </c>
      <c r="J580" s="30">
        <v>2020</v>
      </c>
      <c r="K580" s="30">
        <v>2020</v>
      </c>
      <c r="L580" s="31" t="s">
        <v>33</v>
      </c>
      <c r="M580" s="32" t="str">
        <f>IF(_xlfn.XLOOKUP(C580,'Raw Data_OS_22'!$C$5:$C$4516,'Raw Data_OS_22'!$G$5:$G$4516,"New_Claim/ Reopening")= "New_Claim/ Reopening","New_Claim/ Reopening","Old_Claim")</f>
        <v>Old_Claim</v>
      </c>
      <c r="N580" s="18" t="str">
        <f>IF(M580=$N$2,IF(J580=$N$1,"E1","D"),_xlfn.XLOOKUP(C580,'Raw Data_OS_22'!$C$5:$C$4516,'Raw Data_OS_22'!$O$5:$O$4516))</f>
        <v>B1</v>
      </c>
    </row>
    <row r="581" spans="3:14" x14ac:dyDescent="0.35">
      <c r="C581" s="26" t="s">
        <v>2964</v>
      </c>
      <c r="D581" s="14">
        <v>44111</v>
      </c>
      <c r="E581" s="14">
        <v>44317</v>
      </c>
      <c r="F581" s="27" t="s">
        <v>658</v>
      </c>
      <c r="G581" s="28">
        <v>0</v>
      </c>
      <c r="H581" s="29">
        <v>15000</v>
      </c>
      <c r="I581" s="29">
        <v>1</v>
      </c>
      <c r="J581" s="30">
        <v>2020</v>
      </c>
      <c r="K581" s="30">
        <v>2021</v>
      </c>
      <c r="L581" s="31" t="s">
        <v>11</v>
      </c>
      <c r="M581" s="32" t="str">
        <f>IF(_xlfn.XLOOKUP(C581,'Raw Data_OS_22'!$C$5:$C$4516,'Raw Data_OS_22'!$G$5:$G$4516,"New_Claim/ Reopening")= "New_Claim/ Reopening","New_Claim/ Reopening","Old_Claim")</f>
        <v>Old_Claim</v>
      </c>
      <c r="N581" s="18" t="str">
        <f>IF(M581=$N$2,IF(J581=$N$1,"E1","D"),_xlfn.XLOOKUP(C581,'Raw Data_OS_22'!$C$5:$C$4516,'Raw Data_OS_22'!$O$5:$O$4516))</f>
        <v>B1</v>
      </c>
    </row>
    <row r="582" spans="3:14" x14ac:dyDescent="0.35">
      <c r="C582" s="26" t="s">
        <v>6233</v>
      </c>
      <c r="D582" s="14">
        <v>44613</v>
      </c>
      <c r="E582" s="14">
        <v>44614</v>
      </c>
      <c r="F582" s="27" t="s">
        <v>3910</v>
      </c>
      <c r="G582" s="28">
        <v>0</v>
      </c>
      <c r="H582" s="29">
        <v>15000</v>
      </c>
      <c r="I582" s="29">
        <v>1</v>
      </c>
      <c r="J582" s="30">
        <v>2022</v>
      </c>
      <c r="K582" s="30">
        <v>2022</v>
      </c>
      <c r="L582" s="31" t="s">
        <v>6021</v>
      </c>
      <c r="M582" s="32" t="str">
        <f>IF(_xlfn.XLOOKUP(C582,'Raw Data_OS_22'!$C$5:$C$4516,'Raw Data_OS_22'!$G$5:$G$4516,"New_Claim/ Reopening")= "New_Claim/ Reopening","New_Claim/ Reopening","Old_Claim")</f>
        <v>Old_Claim</v>
      </c>
      <c r="N582" s="18" t="str">
        <f>IF(M582=$N$2,IF(J582=$N$1,"E1","D"),_xlfn.XLOOKUP(C582,'Raw Data_OS_22'!$C$5:$C$4516,'Raw Data_OS_22'!$O$5:$O$4516))</f>
        <v>B2</v>
      </c>
    </row>
    <row r="583" spans="3:14" x14ac:dyDescent="0.35">
      <c r="C583" s="26" t="s">
        <v>6319</v>
      </c>
      <c r="D583" s="14">
        <v>44634</v>
      </c>
      <c r="E583" s="14">
        <v>44635</v>
      </c>
      <c r="F583" s="27" t="s">
        <v>3910</v>
      </c>
      <c r="G583" s="28">
        <v>0</v>
      </c>
      <c r="H583" s="29">
        <v>15000</v>
      </c>
      <c r="I583" s="29">
        <v>1</v>
      </c>
      <c r="J583" s="30">
        <v>2022</v>
      </c>
      <c r="K583" s="30">
        <v>2022</v>
      </c>
      <c r="L583" s="31" t="s">
        <v>6021</v>
      </c>
      <c r="M583" s="32" t="str">
        <f>IF(_xlfn.XLOOKUP(C583,'Raw Data_OS_22'!$C$5:$C$4516,'Raw Data_OS_22'!$G$5:$G$4516,"New_Claim/ Reopening")= "New_Claim/ Reopening","New_Claim/ Reopening","Old_Claim")</f>
        <v>Old_Claim</v>
      </c>
      <c r="N583" s="18" t="str">
        <f>IF(M583=$N$2,IF(J583=$N$1,"E1","D"),_xlfn.XLOOKUP(C583,'Raw Data_OS_22'!$C$5:$C$4516,'Raw Data_OS_22'!$O$5:$O$4516))</f>
        <v>B2</v>
      </c>
    </row>
    <row r="584" spans="3:14" x14ac:dyDescent="0.35">
      <c r="C584" s="26" t="s">
        <v>6902</v>
      </c>
      <c r="D584" s="14">
        <v>44778</v>
      </c>
      <c r="E584" s="14">
        <v>44874</v>
      </c>
      <c r="F584" s="27" t="s">
        <v>3910</v>
      </c>
      <c r="G584" s="28">
        <v>0</v>
      </c>
      <c r="H584" s="29">
        <v>15000</v>
      </c>
      <c r="I584" s="29">
        <v>1</v>
      </c>
      <c r="J584" s="30">
        <v>2022</v>
      </c>
      <c r="K584" s="30">
        <v>2022</v>
      </c>
      <c r="L584" s="31" t="s">
        <v>6643</v>
      </c>
      <c r="M584" s="32" t="str">
        <f>IF(_xlfn.XLOOKUP(C584,'Raw Data_OS_22'!$C$5:$C$4516,'Raw Data_OS_22'!$G$5:$G$4516,"New_Claim/ Reopening")= "New_Claim/ Reopening","New_Claim/ Reopening","Old_Claim")</f>
        <v>Old_Claim</v>
      </c>
      <c r="N584" s="18" t="str">
        <f>IF(M584=$N$2,IF(J584=$N$1,"E1","D"),_xlfn.XLOOKUP(C584,'Raw Data_OS_22'!$C$5:$C$4516,'Raw Data_OS_22'!$O$5:$O$4516))</f>
        <v>B2</v>
      </c>
    </row>
    <row r="585" spans="3:14" x14ac:dyDescent="0.35">
      <c r="C585" s="26" t="s">
        <v>6905</v>
      </c>
      <c r="D585" s="14">
        <v>44837</v>
      </c>
      <c r="E585" s="14">
        <v>44874</v>
      </c>
      <c r="F585" s="27" t="s">
        <v>3910</v>
      </c>
      <c r="G585" s="28">
        <v>0</v>
      </c>
      <c r="H585" s="29">
        <v>15000</v>
      </c>
      <c r="I585" s="29">
        <v>1</v>
      </c>
      <c r="J585" s="30">
        <v>2022</v>
      </c>
      <c r="K585" s="30">
        <v>2022</v>
      </c>
      <c r="L585" s="31" t="s">
        <v>6825</v>
      </c>
      <c r="M585" s="32" t="str">
        <f>IF(_xlfn.XLOOKUP(C585,'Raw Data_OS_22'!$C$5:$C$4516,'Raw Data_OS_22'!$G$5:$G$4516,"New_Claim/ Reopening")= "New_Claim/ Reopening","New_Claim/ Reopening","Old_Claim")</f>
        <v>Old_Claim</v>
      </c>
      <c r="N585" s="18" t="str">
        <f>IF(M585=$N$2,IF(J585=$N$1,"E1","D"),_xlfn.XLOOKUP(C585,'Raw Data_OS_22'!$C$5:$C$4516,'Raw Data_OS_22'!$O$5:$O$4516))</f>
        <v>B2</v>
      </c>
    </row>
    <row r="586" spans="3:14" x14ac:dyDescent="0.35">
      <c r="C586" s="26" t="s">
        <v>210</v>
      </c>
      <c r="D586" s="14">
        <v>44145</v>
      </c>
      <c r="E586" s="14">
        <v>44145</v>
      </c>
      <c r="F586" s="27" t="s">
        <v>3910</v>
      </c>
      <c r="G586" s="28">
        <v>0</v>
      </c>
      <c r="H586" s="29">
        <v>14730</v>
      </c>
      <c r="I586" s="29">
        <v>1</v>
      </c>
      <c r="J586" s="30">
        <v>2020</v>
      </c>
      <c r="K586" s="30">
        <v>2020</v>
      </c>
      <c r="L586" s="31" t="s">
        <v>11</v>
      </c>
      <c r="M586" s="32" t="str">
        <f>IF(_xlfn.XLOOKUP(C586,'Raw Data_OS_22'!$C$5:$C$4516,'Raw Data_OS_22'!$G$5:$G$4516,"New_Claim/ Reopening")= "New_Claim/ Reopening","New_Claim/ Reopening","Old_Claim")</f>
        <v>Old_Claim</v>
      </c>
      <c r="N586" s="18" t="str">
        <f>IF(M586=$N$2,IF(J586=$N$1,"E1","D"),_xlfn.XLOOKUP(C586,'Raw Data_OS_22'!$C$5:$C$4516,'Raw Data_OS_22'!$O$5:$O$4516))</f>
        <v>B1</v>
      </c>
    </row>
    <row r="587" spans="3:14" x14ac:dyDescent="0.35">
      <c r="C587" s="26" t="s">
        <v>6070</v>
      </c>
      <c r="D587" s="14">
        <v>44569</v>
      </c>
      <c r="E587" s="14">
        <v>44571</v>
      </c>
      <c r="F587" s="27" t="s">
        <v>3910</v>
      </c>
      <c r="G587" s="28">
        <v>187384</v>
      </c>
      <c r="H587" s="29">
        <v>201884</v>
      </c>
      <c r="I587" s="29">
        <v>1</v>
      </c>
      <c r="J587" s="30">
        <v>2022</v>
      </c>
      <c r="K587" s="30">
        <v>2022</v>
      </c>
      <c r="L587" s="31" t="s">
        <v>6021</v>
      </c>
      <c r="M587" s="32" t="str">
        <f>IF(_xlfn.XLOOKUP(C587,'Raw Data_OS_22'!$C$5:$C$4516,'Raw Data_OS_22'!$G$5:$G$4516,"New_Claim/ Reopening")= "New_Claim/ Reopening","New_Claim/ Reopening","Old_Claim")</f>
        <v>Old_Claim</v>
      </c>
      <c r="N587" s="18" t="str">
        <f>IF(M587=$N$2,IF(J587=$N$1,"E1","D"),_xlfn.XLOOKUP(C587,'Raw Data_OS_22'!$C$5:$C$4516,'Raw Data_OS_22'!$O$5:$O$4516))</f>
        <v>B2</v>
      </c>
    </row>
    <row r="588" spans="3:14" x14ac:dyDescent="0.35">
      <c r="C588" s="26" t="s">
        <v>6281</v>
      </c>
      <c r="D588" s="14">
        <v>44615</v>
      </c>
      <c r="E588" s="14">
        <v>44627</v>
      </c>
      <c r="F588" s="27" t="s">
        <v>3910</v>
      </c>
      <c r="G588" s="28">
        <v>0</v>
      </c>
      <c r="H588" s="29">
        <v>14500</v>
      </c>
      <c r="I588" s="29">
        <v>1</v>
      </c>
      <c r="J588" s="30">
        <v>2022</v>
      </c>
      <c r="K588" s="30">
        <v>2022</v>
      </c>
      <c r="L588" s="31" t="s">
        <v>6021</v>
      </c>
      <c r="M588" s="32" t="str">
        <f>IF(_xlfn.XLOOKUP(C588,'Raw Data_OS_22'!$C$5:$C$4516,'Raw Data_OS_22'!$G$5:$G$4516,"New_Claim/ Reopening")= "New_Claim/ Reopening","New_Claim/ Reopening","Old_Claim")</f>
        <v>Old_Claim</v>
      </c>
      <c r="N588" s="18" t="str">
        <f>IF(M588=$N$2,IF(J588=$N$1,"E1","D"),_xlfn.XLOOKUP(C588,'Raw Data_OS_22'!$C$5:$C$4516,'Raw Data_OS_22'!$O$5:$O$4516))</f>
        <v>B2</v>
      </c>
    </row>
    <row r="589" spans="3:14" x14ac:dyDescent="0.35">
      <c r="C589" s="26" t="s">
        <v>973</v>
      </c>
      <c r="D589" s="14">
        <v>44022</v>
      </c>
      <c r="E589" s="14">
        <v>44022</v>
      </c>
      <c r="F589" s="27" t="s">
        <v>3910</v>
      </c>
      <c r="G589" s="28">
        <v>0</v>
      </c>
      <c r="H589" s="29">
        <v>14000</v>
      </c>
      <c r="I589" s="29">
        <v>1</v>
      </c>
      <c r="J589" s="30">
        <v>2020</v>
      </c>
      <c r="K589" s="30">
        <v>2020</v>
      </c>
      <c r="L589" s="31" t="s">
        <v>35</v>
      </c>
      <c r="M589" s="32" t="str">
        <f>IF(_xlfn.XLOOKUP(C589,'Raw Data_OS_22'!$C$5:$C$4516,'Raw Data_OS_22'!$G$5:$G$4516,"New_Claim/ Reopening")= "New_Claim/ Reopening","New_Claim/ Reopening","Old_Claim")</f>
        <v>Old_Claim</v>
      </c>
      <c r="N589" s="18" t="str">
        <f>IF(M589=$N$2,IF(J589=$N$1,"E1","D"),_xlfn.XLOOKUP(C589,'Raw Data_OS_22'!$C$5:$C$4516,'Raw Data_OS_22'!$O$5:$O$4516))</f>
        <v>B1</v>
      </c>
    </row>
    <row r="590" spans="3:14" x14ac:dyDescent="0.35">
      <c r="C590" s="26" t="s">
        <v>7203</v>
      </c>
      <c r="D590" s="14">
        <v>44925</v>
      </c>
      <c r="E590" s="14">
        <v>44925</v>
      </c>
      <c r="F590" s="27" t="s">
        <v>3910</v>
      </c>
      <c r="G590" s="28">
        <v>0</v>
      </c>
      <c r="H590" s="29">
        <v>14000</v>
      </c>
      <c r="I590" s="29">
        <v>1</v>
      </c>
      <c r="J590" s="30">
        <v>2022</v>
      </c>
      <c r="K590" s="30">
        <v>2022</v>
      </c>
      <c r="L590" s="31" t="s">
        <v>6825</v>
      </c>
      <c r="M590" s="32" t="str">
        <f>IF(_xlfn.XLOOKUP(C590,'Raw Data_OS_22'!$C$5:$C$4516,'Raw Data_OS_22'!$G$5:$G$4516,"New_Claim/ Reopening")= "New_Claim/ Reopening","New_Claim/ Reopening","Old_Claim")</f>
        <v>New_Claim/ Reopening</v>
      </c>
      <c r="N590" s="18" t="str">
        <f>IF(M590=$N$2,IF(J590=$N$1,"E1","D"),_xlfn.XLOOKUP(C590,'Raw Data_OS_22'!$C$5:$C$4516,'Raw Data_OS_22'!$O$5:$O$4516))</f>
        <v>D</v>
      </c>
    </row>
    <row r="591" spans="3:14" x14ac:dyDescent="0.35">
      <c r="C591" s="26" t="s">
        <v>1291</v>
      </c>
      <c r="D591" s="14">
        <v>44194</v>
      </c>
      <c r="E591" s="14">
        <v>44200</v>
      </c>
      <c r="F591" s="27" t="s">
        <v>3910</v>
      </c>
      <c r="G591" s="28">
        <v>8000</v>
      </c>
      <c r="H591" s="29">
        <v>21800</v>
      </c>
      <c r="I591" s="29">
        <v>1</v>
      </c>
      <c r="J591" s="30">
        <v>2020</v>
      </c>
      <c r="K591" s="30">
        <v>2021</v>
      </c>
      <c r="L591" s="31" t="s">
        <v>11</v>
      </c>
      <c r="M591" s="32" t="str">
        <f>IF(_xlfn.XLOOKUP(C591,'Raw Data_OS_22'!$C$5:$C$4516,'Raw Data_OS_22'!$G$5:$G$4516,"New_Claim/ Reopening")= "New_Claim/ Reopening","New_Claim/ Reopening","Old_Claim")</f>
        <v>Old_Claim</v>
      </c>
      <c r="N591" s="18" t="str">
        <f>IF(M591=$N$2,IF(J591=$N$1,"E1","D"),_xlfn.XLOOKUP(C591,'Raw Data_OS_22'!$C$5:$C$4516,'Raw Data_OS_22'!$O$5:$O$4516))</f>
        <v>B2</v>
      </c>
    </row>
    <row r="592" spans="3:14" x14ac:dyDescent="0.35">
      <c r="C592" s="26" t="s">
        <v>343</v>
      </c>
      <c r="D592" s="14">
        <v>44090</v>
      </c>
      <c r="E592" s="14">
        <v>44090</v>
      </c>
      <c r="F592" s="27" t="s">
        <v>3910</v>
      </c>
      <c r="G592" s="28">
        <v>8550</v>
      </c>
      <c r="H592" s="29">
        <v>22281</v>
      </c>
      <c r="I592" s="29">
        <v>1</v>
      </c>
      <c r="J592" s="30">
        <v>2020</v>
      </c>
      <c r="K592" s="30">
        <v>2020</v>
      </c>
      <c r="L592" s="31" t="s">
        <v>35</v>
      </c>
      <c r="M592" s="32" t="str">
        <f>IF(_xlfn.XLOOKUP(C592,'Raw Data_OS_22'!$C$5:$C$4516,'Raw Data_OS_22'!$G$5:$G$4516,"New_Claim/ Reopening")= "New_Claim/ Reopening","New_Claim/ Reopening","Old_Claim")</f>
        <v>Old_Claim</v>
      </c>
      <c r="N592" s="18" t="str">
        <f>IF(M592=$N$2,IF(J592=$N$1,"E1","D"),_xlfn.XLOOKUP(C592,'Raw Data_OS_22'!$C$5:$C$4516,'Raw Data_OS_22'!$O$5:$O$4516))</f>
        <v>B1</v>
      </c>
    </row>
    <row r="593" spans="3:14" x14ac:dyDescent="0.35">
      <c r="C593" s="26" t="s">
        <v>998</v>
      </c>
      <c r="D593" s="14">
        <v>44052</v>
      </c>
      <c r="E593" s="14">
        <v>44052</v>
      </c>
      <c r="F593" s="27" t="s">
        <v>3910</v>
      </c>
      <c r="G593" s="28">
        <v>0</v>
      </c>
      <c r="H593" s="29">
        <v>13730</v>
      </c>
      <c r="I593" s="29">
        <v>1</v>
      </c>
      <c r="J593" s="30">
        <v>2020</v>
      </c>
      <c r="K593" s="30">
        <v>2020</v>
      </c>
      <c r="L593" s="31" t="s">
        <v>35</v>
      </c>
      <c r="M593" s="32" t="str">
        <f>IF(_xlfn.XLOOKUP(C593,'Raw Data_OS_22'!$C$5:$C$4516,'Raw Data_OS_22'!$G$5:$G$4516,"New_Claim/ Reopening")= "New_Claim/ Reopening","New_Claim/ Reopening","Old_Claim")</f>
        <v>Old_Claim</v>
      </c>
      <c r="N593" s="18" t="str">
        <f>IF(M593=$N$2,IF(J593=$N$1,"E1","D"),_xlfn.XLOOKUP(C593,'Raw Data_OS_22'!$C$5:$C$4516,'Raw Data_OS_22'!$O$5:$O$4516))</f>
        <v>B1</v>
      </c>
    </row>
    <row r="594" spans="3:14" x14ac:dyDescent="0.35">
      <c r="C594" s="26" t="s">
        <v>15</v>
      </c>
      <c r="D594" s="14">
        <v>44190</v>
      </c>
      <c r="E594" s="14">
        <v>44190</v>
      </c>
      <c r="F594" s="27" t="s">
        <v>3910</v>
      </c>
      <c r="G594" s="28">
        <v>8700</v>
      </c>
      <c r="H594" s="29">
        <v>22360</v>
      </c>
      <c r="I594" s="29">
        <v>1</v>
      </c>
      <c r="J594" s="30">
        <v>2020</v>
      </c>
      <c r="K594" s="30">
        <v>2020</v>
      </c>
      <c r="L594" s="31" t="s">
        <v>11</v>
      </c>
      <c r="M594" s="32" t="str">
        <f>IF(_xlfn.XLOOKUP(C594,'Raw Data_OS_22'!$C$5:$C$4516,'Raw Data_OS_22'!$G$5:$G$4516,"New_Claim/ Reopening")= "New_Claim/ Reopening","New_Claim/ Reopening","Old_Claim")</f>
        <v>Old_Claim</v>
      </c>
      <c r="N594" s="18" t="str">
        <f>IF(M594=$N$2,IF(J594=$N$1,"E1","D"),_xlfn.XLOOKUP(C594,'Raw Data_OS_22'!$C$5:$C$4516,'Raw Data_OS_22'!$O$5:$O$4516))</f>
        <v>B1</v>
      </c>
    </row>
    <row r="595" spans="3:14" x14ac:dyDescent="0.35">
      <c r="C595" s="26" t="s">
        <v>1013</v>
      </c>
      <c r="D595" s="14">
        <v>44071</v>
      </c>
      <c r="E595" s="14">
        <v>44071</v>
      </c>
      <c r="F595" s="27" t="s">
        <v>3910</v>
      </c>
      <c r="G595" s="28">
        <v>136421</v>
      </c>
      <c r="H595" s="29">
        <v>150000</v>
      </c>
      <c r="I595" s="29">
        <v>1</v>
      </c>
      <c r="J595" s="30">
        <v>2020</v>
      </c>
      <c r="K595" s="30">
        <v>2020</v>
      </c>
      <c r="L595" s="31" t="s">
        <v>35</v>
      </c>
      <c r="M595" s="32" t="str">
        <f>IF(_xlfn.XLOOKUP(C595,'Raw Data_OS_22'!$C$5:$C$4516,'Raw Data_OS_22'!$G$5:$G$4516,"New_Claim/ Reopening")= "New_Claim/ Reopening","New_Claim/ Reopening","Old_Claim")</f>
        <v>Old_Claim</v>
      </c>
      <c r="N595" s="18" t="str">
        <f>IF(M595=$N$2,IF(J595=$N$1,"E1","D"),_xlfn.XLOOKUP(C595,'Raw Data_OS_22'!$C$5:$C$4516,'Raw Data_OS_22'!$O$5:$O$4516))</f>
        <v>B2</v>
      </c>
    </row>
    <row r="596" spans="3:14" x14ac:dyDescent="0.35">
      <c r="C596" s="26" t="s">
        <v>2231</v>
      </c>
      <c r="D596" s="14">
        <v>43875</v>
      </c>
      <c r="E596" s="14">
        <v>44247</v>
      </c>
      <c r="F596" s="27" t="s">
        <v>4214</v>
      </c>
      <c r="G596" s="28">
        <v>0</v>
      </c>
      <c r="H596" s="29">
        <v>13525</v>
      </c>
      <c r="I596" s="29">
        <v>1</v>
      </c>
      <c r="J596" s="30">
        <v>2020</v>
      </c>
      <c r="K596" s="30">
        <v>2021</v>
      </c>
      <c r="L596" s="31" t="s">
        <v>28</v>
      </c>
      <c r="M596" s="32" t="str">
        <f>IF(_xlfn.XLOOKUP(C596,'Raw Data_OS_22'!$C$5:$C$4516,'Raw Data_OS_22'!$G$5:$G$4516,"New_Claim/ Reopening")= "New_Claim/ Reopening","New_Claim/ Reopening","Old_Claim")</f>
        <v>Old_Claim</v>
      </c>
      <c r="N596" s="18" t="str">
        <f>IF(M596=$N$2,IF(J596=$N$1,"E1","D"),_xlfn.XLOOKUP(C596,'Raw Data_OS_22'!$C$5:$C$4516,'Raw Data_OS_22'!$O$5:$O$4516))</f>
        <v>B1</v>
      </c>
    </row>
    <row r="597" spans="3:14" x14ac:dyDescent="0.35">
      <c r="C597" s="26" t="s">
        <v>100</v>
      </c>
      <c r="D597" s="14">
        <v>44194</v>
      </c>
      <c r="E597" s="14">
        <v>44196</v>
      </c>
      <c r="F597" s="27" t="s">
        <v>3910</v>
      </c>
      <c r="G597" s="28">
        <v>0</v>
      </c>
      <c r="H597" s="29">
        <v>13392</v>
      </c>
      <c r="I597" s="29">
        <v>1</v>
      </c>
      <c r="J597" s="30">
        <v>2020</v>
      </c>
      <c r="K597" s="30">
        <v>2020</v>
      </c>
      <c r="L597" s="31" t="s">
        <v>11</v>
      </c>
      <c r="M597" s="32" t="str">
        <f>IF(_xlfn.XLOOKUP(C597,'Raw Data_OS_22'!$C$5:$C$4516,'Raw Data_OS_22'!$G$5:$G$4516,"New_Claim/ Reopening")= "New_Claim/ Reopening","New_Claim/ Reopening","Old_Claim")</f>
        <v>Old_Claim</v>
      </c>
      <c r="N597" s="18" t="str">
        <f>IF(M597=$N$2,IF(J597=$N$1,"E1","D"),_xlfn.XLOOKUP(C597,'Raw Data_OS_22'!$C$5:$C$4516,'Raw Data_OS_22'!$O$5:$O$4516))</f>
        <v>B1</v>
      </c>
    </row>
    <row r="598" spans="3:14" x14ac:dyDescent="0.35">
      <c r="C598" s="26" t="s">
        <v>257</v>
      </c>
      <c r="D598" s="14">
        <v>43836</v>
      </c>
      <c r="E598" s="14">
        <v>43836</v>
      </c>
      <c r="F598" s="27" t="s">
        <v>3910</v>
      </c>
      <c r="G598" s="28">
        <v>0</v>
      </c>
      <c r="H598" s="29">
        <v>13113</v>
      </c>
      <c r="I598" s="29">
        <v>1</v>
      </c>
      <c r="J598" s="30">
        <v>2020</v>
      </c>
      <c r="K598" s="30">
        <v>2020</v>
      </c>
      <c r="L598" s="31" t="s">
        <v>28</v>
      </c>
      <c r="M598" s="32" t="str">
        <f>IF(_xlfn.XLOOKUP(C598,'Raw Data_OS_22'!$C$5:$C$4516,'Raw Data_OS_22'!$G$5:$G$4516,"New_Claim/ Reopening")= "New_Claim/ Reopening","New_Claim/ Reopening","Old_Claim")</f>
        <v>Old_Claim</v>
      </c>
      <c r="N598" s="18" t="str">
        <f>IF(M598=$N$2,IF(J598=$N$1,"E1","D"),_xlfn.XLOOKUP(C598,'Raw Data_OS_22'!$C$5:$C$4516,'Raw Data_OS_22'!$O$5:$O$4516))</f>
        <v>B1</v>
      </c>
    </row>
    <row r="599" spans="3:14" x14ac:dyDescent="0.35">
      <c r="C599" s="26" t="s">
        <v>291</v>
      </c>
      <c r="D599" s="14">
        <v>44054</v>
      </c>
      <c r="E599" s="14">
        <v>44054</v>
      </c>
      <c r="F599" s="27" t="s">
        <v>3910</v>
      </c>
      <c r="G599" s="28">
        <v>6270</v>
      </c>
      <c r="H599" s="29">
        <v>19340</v>
      </c>
      <c r="I599" s="29">
        <v>1</v>
      </c>
      <c r="J599" s="30">
        <v>2020</v>
      </c>
      <c r="K599" s="30">
        <v>2020</v>
      </c>
      <c r="L599" s="31" t="s">
        <v>35</v>
      </c>
      <c r="M599" s="32" t="str">
        <f>IF(_xlfn.XLOOKUP(C599,'Raw Data_OS_22'!$C$5:$C$4516,'Raw Data_OS_22'!$G$5:$G$4516,"New_Claim/ Reopening")= "New_Claim/ Reopening","New_Claim/ Reopening","Old_Claim")</f>
        <v>Old_Claim</v>
      </c>
      <c r="N599" s="18" t="str">
        <f>IF(M599=$N$2,IF(J599=$N$1,"E1","D"),_xlfn.XLOOKUP(C599,'Raw Data_OS_22'!$C$5:$C$4516,'Raw Data_OS_22'!$O$5:$O$4516))</f>
        <v>B1</v>
      </c>
    </row>
    <row r="600" spans="3:14" x14ac:dyDescent="0.35">
      <c r="C600" s="26" t="s">
        <v>554</v>
      </c>
      <c r="D600" s="14">
        <v>43900</v>
      </c>
      <c r="E600" s="14">
        <v>43900</v>
      </c>
      <c r="F600" s="27" t="s">
        <v>3908</v>
      </c>
      <c r="G600" s="28">
        <v>0</v>
      </c>
      <c r="H600" s="29">
        <v>13000</v>
      </c>
      <c r="I600" s="29">
        <v>1</v>
      </c>
      <c r="J600" s="30">
        <v>2020</v>
      </c>
      <c r="K600" s="30">
        <v>2020</v>
      </c>
      <c r="L600" s="31" t="s">
        <v>28</v>
      </c>
      <c r="M600" s="32" t="str">
        <f>IF(_xlfn.XLOOKUP(C600,'Raw Data_OS_22'!$C$5:$C$4516,'Raw Data_OS_22'!$G$5:$G$4516,"New_Claim/ Reopening")= "New_Claim/ Reopening","New_Claim/ Reopening","Old_Claim")</f>
        <v>Old_Claim</v>
      </c>
      <c r="N600" s="18" t="str">
        <f>IF(M600=$N$2,IF(J600=$N$1,"E1","D"),_xlfn.XLOOKUP(C600,'Raw Data_OS_22'!$C$5:$C$4516,'Raw Data_OS_22'!$O$5:$O$4516))</f>
        <v>B1</v>
      </c>
    </row>
    <row r="601" spans="3:14" x14ac:dyDescent="0.35">
      <c r="C601" s="26" t="s">
        <v>295</v>
      </c>
      <c r="D601" s="14">
        <v>44062</v>
      </c>
      <c r="E601" s="14">
        <v>44062</v>
      </c>
      <c r="F601" s="27" t="s">
        <v>3908</v>
      </c>
      <c r="G601" s="28">
        <v>0</v>
      </c>
      <c r="H601" s="29">
        <v>13000</v>
      </c>
      <c r="I601" s="29">
        <v>1</v>
      </c>
      <c r="J601" s="30">
        <v>2020</v>
      </c>
      <c r="K601" s="30">
        <v>2020</v>
      </c>
      <c r="L601" s="31" t="s">
        <v>35</v>
      </c>
      <c r="M601" s="32" t="str">
        <f>IF(_xlfn.XLOOKUP(C601,'Raw Data_OS_22'!$C$5:$C$4516,'Raw Data_OS_22'!$G$5:$G$4516,"New_Claim/ Reopening")= "New_Claim/ Reopening","New_Claim/ Reopening","Old_Claim")</f>
        <v>Old_Claim</v>
      </c>
      <c r="N601" s="18" t="str">
        <f>IF(M601=$N$2,IF(J601=$N$1,"E1","D"),_xlfn.XLOOKUP(C601,'Raw Data_OS_22'!$C$5:$C$4516,'Raw Data_OS_22'!$O$5:$O$4516))</f>
        <v>B1</v>
      </c>
    </row>
    <row r="602" spans="3:14" x14ac:dyDescent="0.35">
      <c r="C602" s="26" t="s">
        <v>6146</v>
      </c>
      <c r="D602" s="14">
        <v>44580</v>
      </c>
      <c r="E602" s="14">
        <v>44587</v>
      </c>
      <c r="F602" s="27" t="s">
        <v>3910</v>
      </c>
      <c r="G602" s="28">
        <v>0</v>
      </c>
      <c r="H602" s="29">
        <v>13000</v>
      </c>
      <c r="I602" s="29">
        <v>1</v>
      </c>
      <c r="J602" s="30">
        <v>2022</v>
      </c>
      <c r="K602" s="30">
        <v>2022</v>
      </c>
      <c r="L602" s="31" t="s">
        <v>6021</v>
      </c>
      <c r="M602" s="32" t="str">
        <f>IF(_xlfn.XLOOKUP(C602,'Raw Data_OS_22'!$C$5:$C$4516,'Raw Data_OS_22'!$G$5:$G$4516,"New_Claim/ Reopening")= "New_Claim/ Reopening","New_Claim/ Reopening","Old_Claim")</f>
        <v>Old_Claim</v>
      </c>
      <c r="N602" s="18" t="str">
        <f>IF(M602=$N$2,IF(J602=$N$1,"E1","D"),_xlfn.XLOOKUP(C602,'Raw Data_OS_22'!$C$5:$C$4516,'Raw Data_OS_22'!$O$5:$O$4516))</f>
        <v>B2</v>
      </c>
    </row>
    <row r="603" spans="3:14" x14ac:dyDescent="0.35">
      <c r="C603" s="26" t="s">
        <v>333</v>
      </c>
      <c r="D603" s="14">
        <v>44079</v>
      </c>
      <c r="E603" s="14">
        <v>44079</v>
      </c>
      <c r="F603" s="27" t="s">
        <v>3910</v>
      </c>
      <c r="G603" s="28">
        <v>8550</v>
      </c>
      <c r="H603" s="29">
        <v>21270</v>
      </c>
      <c r="I603" s="29">
        <v>1</v>
      </c>
      <c r="J603" s="30">
        <v>2020</v>
      </c>
      <c r="K603" s="30">
        <v>2020</v>
      </c>
      <c r="L603" s="31" t="s">
        <v>35</v>
      </c>
      <c r="M603" s="32" t="str">
        <f>IF(_xlfn.XLOOKUP(C603,'Raw Data_OS_22'!$C$5:$C$4516,'Raw Data_OS_22'!$G$5:$G$4516,"New_Claim/ Reopening")= "New_Claim/ Reopening","New_Claim/ Reopening","Old_Claim")</f>
        <v>Old_Claim</v>
      </c>
      <c r="N603" s="18" t="str">
        <f>IF(M603=$N$2,IF(J603=$N$1,"E1","D"),_xlfn.XLOOKUP(C603,'Raw Data_OS_22'!$C$5:$C$4516,'Raw Data_OS_22'!$O$5:$O$4516))</f>
        <v>B1</v>
      </c>
    </row>
    <row r="604" spans="3:14" x14ac:dyDescent="0.35">
      <c r="C604" s="26" t="s">
        <v>2015</v>
      </c>
      <c r="D604" s="14">
        <v>43722</v>
      </c>
      <c r="E604" s="14">
        <v>43732</v>
      </c>
      <c r="F604" s="27" t="s">
        <v>4238</v>
      </c>
      <c r="G604" s="28">
        <v>0</v>
      </c>
      <c r="H604" s="29">
        <v>12576.5</v>
      </c>
      <c r="I604" s="29">
        <v>1</v>
      </c>
      <c r="J604" s="30">
        <v>2019</v>
      </c>
      <c r="K604" s="30">
        <v>2019</v>
      </c>
      <c r="L604" s="31" t="s">
        <v>140</v>
      </c>
      <c r="M604" s="32" t="str">
        <f>IF(_xlfn.XLOOKUP(C604,'Raw Data_OS_22'!$C$5:$C$4516,'Raw Data_OS_22'!$G$5:$G$4516,"New_Claim/ Reopening")= "New_Claim/ Reopening","New_Claim/ Reopening","Old_Claim")</f>
        <v>Old_Claim</v>
      </c>
      <c r="N604" s="18" t="str">
        <f>IF(M604=$N$2,IF(J604=$N$1,"E1","D"),_xlfn.XLOOKUP(C604,'Raw Data_OS_22'!$C$5:$C$4516,'Raw Data_OS_22'!$O$5:$O$4516))</f>
        <v>B1</v>
      </c>
    </row>
    <row r="605" spans="3:14" x14ac:dyDescent="0.35">
      <c r="C605" s="26" t="s">
        <v>3885</v>
      </c>
      <c r="D605" s="14">
        <v>44077</v>
      </c>
      <c r="E605" s="14">
        <v>44077</v>
      </c>
      <c r="F605" s="27" t="s">
        <v>3910</v>
      </c>
      <c r="G605" s="28">
        <v>0</v>
      </c>
      <c r="H605" s="29">
        <v>12550</v>
      </c>
      <c r="I605" s="29">
        <v>1</v>
      </c>
      <c r="J605" s="30">
        <v>2020</v>
      </c>
      <c r="K605" s="30">
        <v>2020</v>
      </c>
      <c r="L605" s="31" t="s">
        <v>35</v>
      </c>
      <c r="M605" s="32" t="str">
        <f>IF(_xlfn.XLOOKUP(C605,'Raw Data_OS_22'!$C$5:$C$4516,'Raw Data_OS_22'!$G$5:$G$4516,"New_Claim/ Reopening")= "New_Claim/ Reopening","New_Claim/ Reopening","Old_Claim")</f>
        <v>Old_Claim</v>
      </c>
      <c r="N605" s="18" t="str">
        <f>IF(M605=$N$2,IF(J605=$N$1,"E1","D"),_xlfn.XLOOKUP(C605,'Raw Data_OS_22'!$C$5:$C$4516,'Raw Data_OS_22'!$O$5:$O$4516))</f>
        <v>B1</v>
      </c>
    </row>
    <row r="606" spans="3:14" x14ac:dyDescent="0.35">
      <c r="C606" s="26" t="s">
        <v>162</v>
      </c>
      <c r="D606" s="14">
        <v>43911</v>
      </c>
      <c r="E606" s="14">
        <v>43911</v>
      </c>
      <c r="F606" s="27" t="s">
        <v>3910</v>
      </c>
      <c r="G606" s="28">
        <v>0</v>
      </c>
      <c r="H606" s="29">
        <v>12520</v>
      </c>
      <c r="I606" s="29">
        <v>1</v>
      </c>
      <c r="J606" s="30">
        <v>2020</v>
      </c>
      <c r="K606" s="30">
        <v>2020</v>
      </c>
      <c r="L606" s="31" t="s">
        <v>28</v>
      </c>
      <c r="M606" s="32" t="str">
        <f>IF(_xlfn.XLOOKUP(C606,'Raw Data_OS_22'!$C$5:$C$4516,'Raw Data_OS_22'!$G$5:$G$4516,"New_Claim/ Reopening")= "New_Claim/ Reopening","New_Claim/ Reopening","Old_Claim")</f>
        <v>Old_Claim</v>
      </c>
      <c r="N606" s="18" t="str">
        <f>IF(M606=$N$2,IF(J606=$N$1,"E1","D"),_xlfn.XLOOKUP(C606,'Raw Data_OS_22'!$C$5:$C$4516,'Raw Data_OS_22'!$O$5:$O$4516))</f>
        <v>B1</v>
      </c>
    </row>
    <row r="607" spans="3:14" x14ac:dyDescent="0.35">
      <c r="C607" s="26" t="s">
        <v>587</v>
      </c>
      <c r="D607" s="14">
        <v>43886</v>
      </c>
      <c r="E607" s="14">
        <v>43886</v>
      </c>
      <c r="F607" s="27" t="s">
        <v>3910</v>
      </c>
      <c r="G607" s="28">
        <v>0</v>
      </c>
      <c r="H607" s="29">
        <v>12500</v>
      </c>
      <c r="I607" s="29">
        <v>1</v>
      </c>
      <c r="J607" s="30">
        <v>2020</v>
      </c>
      <c r="K607" s="30">
        <v>2020</v>
      </c>
      <c r="L607" s="31" t="s">
        <v>28</v>
      </c>
      <c r="M607" s="32" t="str">
        <f>IF(_xlfn.XLOOKUP(C607,'Raw Data_OS_22'!$C$5:$C$4516,'Raw Data_OS_22'!$G$5:$G$4516,"New_Claim/ Reopening")= "New_Claim/ Reopening","New_Claim/ Reopening","Old_Claim")</f>
        <v>Old_Claim</v>
      </c>
      <c r="N607" s="18" t="str">
        <f>IF(M607=$N$2,IF(J607=$N$1,"E1","D"),_xlfn.XLOOKUP(C607,'Raw Data_OS_22'!$C$5:$C$4516,'Raw Data_OS_22'!$O$5:$O$4516))</f>
        <v>B1</v>
      </c>
    </row>
    <row r="608" spans="3:14" x14ac:dyDescent="0.35">
      <c r="C608" s="26" t="s">
        <v>6441</v>
      </c>
      <c r="D608" s="14">
        <v>44662</v>
      </c>
      <c r="E608" s="14">
        <v>44670</v>
      </c>
      <c r="F608" s="27" t="s">
        <v>3910</v>
      </c>
      <c r="G608" s="28">
        <v>0</v>
      </c>
      <c r="H608" s="29">
        <v>12500</v>
      </c>
      <c r="I608" s="29">
        <v>1</v>
      </c>
      <c r="J608" s="30">
        <v>2022</v>
      </c>
      <c r="K608" s="30">
        <v>2022</v>
      </c>
      <c r="L608" s="31" t="s">
        <v>6406</v>
      </c>
      <c r="M608" s="32" t="str">
        <f>IF(_xlfn.XLOOKUP(C608,'Raw Data_OS_22'!$C$5:$C$4516,'Raw Data_OS_22'!$G$5:$G$4516,"New_Claim/ Reopening")= "New_Claim/ Reopening","New_Claim/ Reopening","Old_Claim")</f>
        <v>Old_Claim</v>
      </c>
      <c r="N608" s="18" t="str">
        <f>IF(M608=$N$2,IF(J608=$N$1,"E1","D"),_xlfn.XLOOKUP(C608,'Raw Data_OS_22'!$C$5:$C$4516,'Raw Data_OS_22'!$O$5:$O$4516))</f>
        <v>B2</v>
      </c>
    </row>
    <row r="609" spans="3:14" x14ac:dyDescent="0.35">
      <c r="C609" s="26" t="s">
        <v>280</v>
      </c>
      <c r="D609" s="14">
        <v>44040</v>
      </c>
      <c r="E609" s="14">
        <v>44040</v>
      </c>
      <c r="F609" s="27" t="s">
        <v>3908</v>
      </c>
      <c r="G609" s="28">
        <v>8550</v>
      </c>
      <c r="H609" s="29">
        <v>20979</v>
      </c>
      <c r="I609" s="29">
        <v>1</v>
      </c>
      <c r="J609" s="30">
        <v>2020</v>
      </c>
      <c r="K609" s="30">
        <v>2020</v>
      </c>
      <c r="L609" s="31" t="s">
        <v>35</v>
      </c>
      <c r="M609" s="32" t="str">
        <f>IF(_xlfn.XLOOKUP(C609,'Raw Data_OS_22'!$C$5:$C$4516,'Raw Data_OS_22'!$G$5:$G$4516,"New_Claim/ Reopening")= "New_Claim/ Reopening","New_Claim/ Reopening","Old_Claim")</f>
        <v>Old_Claim</v>
      </c>
      <c r="N609" s="18" t="str">
        <f>IF(M609=$N$2,IF(J609=$N$1,"E1","D"),_xlfn.XLOOKUP(C609,'Raw Data_OS_22'!$C$5:$C$4516,'Raw Data_OS_22'!$O$5:$O$4516))</f>
        <v>B1</v>
      </c>
    </row>
    <row r="610" spans="3:14" x14ac:dyDescent="0.35">
      <c r="C610" s="26" t="s">
        <v>2095</v>
      </c>
      <c r="D610" s="14">
        <v>44007</v>
      </c>
      <c r="E610" s="14">
        <v>44076</v>
      </c>
      <c r="F610" s="27" t="s">
        <v>4195</v>
      </c>
      <c r="G610" s="28">
        <v>0</v>
      </c>
      <c r="H610" s="29">
        <v>12390</v>
      </c>
      <c r="I610" s="29">
        <v>1</v>
      </c>
      <c r="J610" s="30">
        <v>2020</v>
      </c>
      <c r="K610" s="30">
        <v>2020</v>
      </c>
      <c r="L610" s="31" t="s">
        <v>33</v>
      </c>
      <c r="M610" s="32" t="str">
        <f>IF(_xlfn.XLOOKUP(C610,'Raw Data_OS_22'!$C$5:$C$4516,'Raw Data_OS_22'!$G$5:$G$4516,"New_Claim/ Reopening")= "New_Claim/ Reopening","New_Claim/ Reopening","Old_Claim")</f>
        <v>Old_Claim</v>
      </c>
      <c r="N610" s="18" t="str">
        <f>IF(M610=$N$2,IF(J610=$N$1,"E1","D"),_xlfn.XLOOKUP(C610,'Raw Data_OS_22'!$C$5:$C$4516,'Raw Data_OS_22'!$O$5:$O$4516))</f>
        <v>B1</v>
      </c>
    </row>
    <row r="611" spans="3:14" x14ac:dyDescent="0.35">
      <c r="C611" s="26" t="s">
        <v>1304</v>
      </c>
      <c r="D611" s="14">
        <v>44192</v>
      </c>
      <c r="E611" s="14">
        <v>44194</v>
      </c>
      <c r="F611" s="27" t="s">
        <v>3910</v>
      </c>
      <c r="G611" s="28">
        <v>0</v>
      </c>
      <c r="H611" s="29">
        <v>12348</v>
      </c>
      <c r="I611" s="29">
        <v>1</v>
      </c>
      <c r="J611" s="30">
        <v>2020</v>
      </c>
      <c r="K611" s="30">
        <v>2020</v>
      </c>
      <c r="L611" s="31" t="s">
        <v>11</v>
      </c>
      <c r="M611" s="32" t="str">
        <f>IF(_xlfn.XLOOKUP(C611,'Raw Data_OS_22'!$C$5:$C$4516,'Raw Data_OS_22'!$G$5:$G$4516,"New_Claim/ Reopening")= "New_Claim/ Reopening","New_Claim/ Reopening","Old_Claim")</f>
        <v>Old_Claim</v>
      </c>
      <c r="N611" s="18" t="str">
        <f>IF(M611=$N$2,IF(J611=$N$1,"E1","D"),_xlfn.XLOOKUP(C611,'Raw Data_OS_22'!$C$5:$C$4516,'Raw Data_OS_22'!$O$5:$O$4516))</f>
        <v>B1</v>
      </c>
    </row>
    <row r="612" spans="3:14" x14ac:dyDescent="0.35">
      <c r="C612" s="26" t="s">
        <v>110</v>
      </c>
      <c r="D612" s="14">
        <v>43916</v>
      </c>
      <c r="E612" s="14">
        <v>43971</v>
      </c>
      <c r="F612" s="27" t="s">
        <v>3908</v>
      </c>
      <c r="G612" s="28">
        <v>0</v>
      </c>
      <c r="H612" s="29">
        <v>12312</v>
      </c>
      <c r="I612" s="29">
        <v>1</v>
      </c>
      <c r="J612" s="30">
        <v>2020</v>
      </c>
      <c r="K612" s="30">
        <v>2020</v>
      </c>
      <c r="L612" s="31" t="s">
        <v>28</v>
      </c>
      <c r="M612" s="32" t="str">
        <f>IF(_xlfn.XLOOKUP(C612,'Raw Data_OS_22'!$C$5:$C$4516,'Raw Data_OS_22'!$G$5:$G$4516,"New_Claim/ Reopening")= "New_Claim/ Reopening","New_Claim/ Reopening","Old_Claim")</f>
        <v>Old_Claim</v>
      </c>
      <c r="N612" s="18" t="str">
        <f>IF(M612=$N$2,IF(J612=$N$1,"E1","D"),_xlfn.XLOOKUP(C612,'Raw Data_OS_22'!$C$5:$C$4516,'Raw Data_OS_22'!$O$5:$O$4516))</f>
        <v>B1</v>
      </c>
    </row>
    <row r="613" spans="3:14" x14ac:dyDescent="0.35">
      <c r="C613" s="26" t="s">
        <v>498</v>
      </c>
      <c r="D613" s="14">
        <v>44170</v>
      </c>
      <c r="E613" s="14">
        <v>44170</v>
      </c>
      <c r="F613" s="27" t="s">
        <v>3910</v>
      </c>
      <c r="G613" s="28">
        <v>8590</v>
      </c>
      <c r="H613" s="29">
        <v>20860</v>
      </c>
      <c r="I613" s="29">
        <v>1</v>
      </c>
      <c r="J613" s="30">
        <v>2020</v>
      </c>
      <c r="K613" s="30">
        <v>2020</v>
      </c>
      <c r="L613" s="31" t="s">
        <v>11</v>
      </c>
      <c r="M613" s="32" t="str">
        <f>IF(_xlfn.XLOOKUP(C613,'Raw Data_OS_22'!$C$5:$C$4516,'Raw Data_OS_22'!$G$5:$G$4516,"New_Claim/ Reopening")= "New_Claim/ Reopening","New_Claim/ Reopening","Old_Claim")</f>
        <v>Old_Claim</v>
      </c>
      <c r="N613" s="18" t="str">
        <f>IF(M613=$N$2,IF(J613=$N$1,"E1","D"),_xlfn.XLOOKUP(C613,'Raw Data_OS_22'!$C$5:$C$4516,'Raw Data_OS_22'!$O$5:$O$4516))</f>
        <v>B1</v>
      </c>
    </row>
    <row r="614" spans="3:14" x14ac:dyDescent="0.35">
      <c r="C614" s="26" t="s">
        <v>1159</v>
      </c>
      <c r="D614" s="14">
        <v>44176</v>
      </c>
      <c r="E614" s="14">
        <v>44176</v>
      </c>
      <c r="F614" s="27" t="s">
        <v>3910</v>
      </c>
      <c r="G614" s="28">
        <v>6380</v>
      </c>
      <c r="H614" s="29">
        <v>18500</v>
      </c>
      <c r="I614" s="29">
        <v>1</v>
      </c>
      <c r="J614" s="30">
        <v>2020</v>
      </c>
      <c r="K614" s="30">
        <v>2020</v>
      </c>
      <c r="L614" s="31" t="s">
        <v>11</v>
      </c>
      <c r="M614" s="32" t="str">
        <f>IF(_xlfn.XLOOKUP(C614,'Raw Data_OS_22'!$C$5:$C$4516,'Raw Data_OS_22'!$G$5:$G$4516,"New_Claim/ Reopening")= "New_Claim/ Reopening","New_Claim/ Reopening","Old_Claim")</f>
        <v>Old_Claim</v>
      </c>
      <c r="N614" s="18" t="str">
        <f>IF(M614=$N$2,IF(J614=$N$1,"E1","D"),_xlfn.XLOOKUP(C614,'Raw Data_OS_22'!$C$5:$C$4516,'Raw Data_OS_22'!$O$5:$O$4516))</f>
        <v>B1</v>
      </c>
    </row>
    <row r="615" spans="3:14" x14ac:dyDescent="0.35">
      <c r="C615" s="26" t="s">
        <v>620</v>
      </c>
      <c r="D615" s="14">
        <v>43846</v>
      </c>
      <c r="E615" s="14">
        <v>43848</v>
      </c>
      <c r="F615" s="27" t="s">
        <v>3910</v>
      </c>
      <c r="G615" s="28">
        <v>0</v>
      </c>
      <c r="H615" s="29">
        <v>12000</v>
      </c>
      <c r="I615" s="29">
        <v>1</v>
      </c>
      <c r="J615" s="30">
        <v>2020</v>
      </c>
      <c r="K615" s="30">
        <v>2020</v>
      </c>
      <c r="L615" s="31" t="s">
        <v>28</v>
      </c>
      <c r="M615" s="32" t="str">
        <f>IF(_xlfn.XLOOKUP(C615,'Raw Data_OS_22'!$C$5:$C$4516,'Raw Data_OS_22'!$G$5:$G$4516,"New_Claim/ Reopening")= "New_Claim/ Reopening","New_Claim/ Reopening","Old_Claim")</f>
        <v>Old_Claim</v>
      </c>
      <c r="N615" s="18" t="str">
        <f>IF(M615=$N$2,IF(J615=$N$1,"E1","D"),_xlfn.XLOOKUP(C615,'Raw Data_OS_22'!$C$5:$C$4516,'Raw Data_OS_22'!$O$5:$O$4516))</f>
        <v>B1</v>
      </c>
    </row>
    <row r="616" spans="3:14" x14ac:dyDescent="0.35">
      <c r="C616" s="26" t="s">
        <v>395</v>
      </c>
      <c r="D616" s="14">
        <v>44120</v>
      </c>
      <c r="E616" s="14">
        <v>44123</v>
      </c>
      <c r="F616" s="27" t="s">
        <v>3908</v>
      </c>
      <c r="G616" s="28">
        <v>0</v>
      </c>
      <c r="H616" s="29">
        <v>12000</v>
      </c>
      <c r="I616" s="29">
        <v>1</v>
      </c>
      <c r="J616" s="30">
        <v>2020</v>
      </c>
      <c r="K616" s="30">
        <v>2020</v>
      </c>
      <c r="L616" s="31" t="s">
        <v>11</v>
      </c>
      <c r="M616" s="32" t="str">
        <f>IF(_xlfn.XLOOKUP(C616,'Raw Data_OS_22'!$C$5:$C$4516,'Raw Data_OS_22'!$G$5:$G$4516,"New_Claim/ Reopening")= "New_Claim/ Reopening","New_Claim/ Reopening","Old_Claim")</f>
        <v>Old_Claim</v>
      </c>
      <c r="N616" s="18" t="str">
        <f>IF(M616=$N$2,IF(J616=$N$1,"E1","D"),_xlfn.XLOOKUP(C616,'Raw Data_OS_22'!$C$5:$C$4516,'Raw Data_OS_22'!$O$5:$O$4516))</f>
        <v>B1</v>
      </c>
    </row>
    <row r="617" spans="3:14" x14ac:dyDescent="0.35">
      <c r="C617" s="26" t="s">
        <v>1139</v>
      </c>
      <c r="D617" s="14">
        <v>44169</v>
      </c>
      <c r="E617" s="14">
        <v>44169</v>
      </c>
      <c r="F617" s="27" t="s">
        <v>3908</v>
      </c>
      <c r="G617" s="28">
        <v>0</v>
      </c>
      <c r="H617" s="29">
        <v>12000</v>
      </c>
      <c r="I617" s="29">
        <v>1</v>
      </c>
      <c r="J617" s="30">
        <v>2020</v>
      </c>
      <c r="K617" s="30">
        <v>2020</v>
      </c>
      <c r="L617" s="31" t="s">
        <v>11</v>
      </c>
      <c r="M617" s="32" t="str">
        <f>IF(_xlfn.XLOOKUP(C617,'Raw Data_OS_22'!$C$5:$C$4516,'Raw Data_OS_22'!$G$5:$G$4516,"New_Claim/ Reopening")= "New_Claim/ Reopening","New_Claim/ Reopening","Old_Claim")</f>
        <v>Old_Claim</v>
      </c>
      <c r="N617" s="18" t="str">
        <f>IF(M617=$N$2,IF(J617=$N$1,"E1","D"),_xlfn.XLOOKUP(C617,'Raw Data_OS_22'!$C$5:$C$4516,'Raw Data_OS_22'!$O$5:$O$4516))</f>
        <v>B1</v>
      </c>
    </row>
    <row r="618" spans="3:14" x14ac:dyDescent="0.35">
      <c r="C618" s="26" t="s">
        <v>6947</v>
      </c>
      <c r="D618" s="14">
        <v>44898</v>
      </c>
      <c r="E618" s="14">
        <v>44901</v>
      </c>
      <c r="F618" s="27" t="s">
        <v>3910</v>
      </c>
      <c r="G618" s="28">
        <v>0</v>
      </c>
      <c r="H618" s="29">
        <v>12000</v>
      </c>
      <c r="I618" s="29">
        <v>1</v>
      </c>
      <c r="J618" s="30">
        <v>2022</v>
      </c>
      <c r="K618" s="30">
        <v>2022</v>
      </c>
      <c r="L618" s="31" t="s">
        <v>6825</v>
      </c>
      <c r="M618" s="32" t="str">
        <f>IF(_xlfn.XLOOKUP(C618,'Raw Data_OS_22'!$C$5:$C$4516,'Raw Data_OS_22'!$G$5:$G$4516,"New_Claim/ Reopening")= "New_Claim/ Reopening","New_Claim/ Reopening","Old_Claim")</f>
        <v>Old_Claim</v>
      </c>
      <c r="N618" s="18" t="str">
        <f>IF(M618=$N$2,IF(J618=$N$1,"E1","D"),_xlfn.XLOOKUP(C618,'Raw Data_OS_22'!$C$5:$C$4516,'Raw Data_OS_22'!$O$5:$O$4516))</f>
        <v>B2</v>
      </c>
    </row>
    <row r="619" spans="3:14" x14ac:dyDescent="0.35">
      <c r="C619" s="26" t="s">
        <v>2531</v>
      </c>
      <c r="D619" s="14">
        <v>44366</v>
      </c>
      <c r="E619" s="14">
        <v>44368</v>
      </c>
      <c r="F619" s="27" t="s">
        <v>3908</v>
      </c>
      <c r="G619" s="28">
        <v>22000</v>
      </c>
      <c r="H619" s="29">
        <v>33846.156000000003</v>
      </c>
      <c r="I619" s="29">
        <v>1</v>
      </c>
      <c r="J619" s="30">
        <v>2021</v>
      </c>
      <c r="K619" s="30">
        <v>2021</v>
      </c>
      <c r="L619" s="31" t="s">
        <v>2250</v>
      </c>
      <c r="M619" s="32" t="str">
        <f>IF(_xlfn.XLOOKUP(C619,'Raw Data_OS_22'!$C$5:$C$4516,'Raw Data_OS_22'!$G$5:$G$4516,"New_Claim/ Reopening")= "New_Claim/ Reopening","New_Claim/ Reopening","Old_Claim")</f>
        <v>Old_Claim</v>
      </c>
      <c r="N619" s="18" t="str">
        <f>IF(M619=$N$2,IF(J619=$N$1,"E1","D"),_xlfn.XLOOKUP(C619,'Raw Data_OS_22'!$C$5:$C$4516,'Raw Data_OS_22'!$O$5:$O$4516))</f>
        <v>A</v>
      </c>
    </row>
    <row r="620" spans="3:14" x14ac:dyDescent="0.35">
      <c r="C620" s="26" t="s">
        <v>627</v>
      </c>
      <c r="D620" s="14">
        <v>44117</v>
      </c>
      <c r="E620" s="14">
        <v>44125</v>
      </c>
      <c r="F620" s="27" t="s">
        <v>3910</v>
      </c>
      <c r="G620" s="28">
        <v>8550</v>
      </c>
      <c r="H620" s="29">
        <v>20218</v>
      </c>
      <c r="I620" s="29">
        <v>1</v>
      </c>
      <c r="J620" s="30">
        <v>2020</v>
      </c>
      <c r="K620" s="30">
        <v>2020</v>
      </c>
      <c r="L620" s="31" t="s">
        <v>11</v>
      </c>
      <c r="M620" s="32" t="str">
        <f>IF(_xlfn.XLOOKUP(C620,'Raw Data_OS_22'!$C$5:$C$4516,'Raw Data_OS_22'!$G$5:$G$4516,"New_Claim/ Reopening")= "New_Claim/ Reopening","New_Claim/ Reopening","Old_Claim")</f>
        <v>Old_Claim</v>
      </c>
      <c r="N620" s="18" t="str">
        <f>IF(M620=$N$2,IF(J620=$N$1,"E1","D"),_xlfn.XLOOKUP(C620,'Raw Data_OS_22'!$C$5:$C$4516,'Raw Data_OS_22'!$O$5:$O$4516))</f>
        <v>B1</v>
      </c>
    </row>
    <row r="621" spans="3:14" x14ac:dyDescent="0.35">
      <c r="C621" s="26" t="s">
        <v>203</v>
      </c>
      <c r="D621" s="14">
        <v>43941</v>
      </c>
      <c r="E621" s="14">
        <v>43941</v>
      </c>
      <c r="F621" s="27" t="s">
        <v>3910</v>
      </c>
      <c r="G621" s="28">
        <v>0</v>
      </c>
      <c r="H621" s="29">
        <v>11450</v>
      </c>
      <c r="I621" s="29">
        <v>1</v>
      </c>
      <c r="J621" s="30">
        <v>2020</v>
      </c>
      <c r="K621" s="30">
        <v>2020</v>
      </c>
      <c r="L621" s="31" t="s">
        <v>33</v>
      </c>
      <c r="M621" s="32" t="str">
        <f>IF(_xlfn.XLOOKUP(C621,'Raw Data_OS_22'!$C$5:$C$4516,'Raw Data_OS_22'!$G$5:$G$4516,"New_Claim/ Reopening")= "New_Claim/ Reopening","New_Claim/ Reopening","Old_Claim")</f>
        <v>Old_Claim</v>
      </c>
      <c r="N621" s="18" t="str">
        <f>IF(M621=$N$2,IF(J621=$N$1,"E1","D"),_xlfn.XLOOKUP(C621,'Raw Data_OS_22'!$C$5:$C$4516,'Raw Data_OS_22'!$O$5:$O$4516))</f>
        <v>B1</v>
      </c>
    </row>
    <row r="622" spans="3:14" x14ac:dyDescent="0.35">
      <c r="C622" s="26" t="s">
        <v>1039</v>
      </c>
      <c r="D622" s="14">
        <v>43871</v>
      </c>
      <c r="E622" s="14">
        <v>43871</v>
      </c>
      <c r="F622" s="27" t="s">
        <v>3910</v>
      </c>
      <c r="G622" s="28">
        <v>0</v>
      </c>
      <c r="H622" s="29">
        <v>11300</v>
      </c>
      <c r="I622" s="29">
        <v>1</v>
      </c>
      <c r="J622" s="30">
        <v>2020</v>
      </c>
      <c r="K622" s="30">
        <v>2020</v>
      </c>
      <c r="L622" s="31" t="s">
        <v>28</v>
      </c>
      <c r="M622" s="32" t="str">
        <f>IF(_xlfn.XLOOKUP(C622,'Raw Data_OS_22'!$C$5:$C$4516,'Raw Data_OS_22'!$G$5:$G$4516,"New_Claim/ Reopening")= "New_Claim/ Reopening","New_Claim/ Reopening","Old_Claim")</f>
        <v>Old_Claim</v>
      </c>
      <c r="N622" s="18" t="str">
        <f>IF(M622=$N$2,IF(J622=$N$1,"E1","D"),_xlfn.XLOOKUP(C622,'Raw Data_OS_22'!$C$5:$C$4516,'Raw Data_OS_22'!$O$5:$O$4516))</f>
        <v>B1</v>
      </c>
    </row>
    <row r="623" spans="3:14" x14ac:dyDescent="0.35">
      <c r="C623" s="26" t="s">
        <v>1078</v>
      </c>
      <c r="D623" s="14">
        <v>43858</v>
      </c>
      <c r="E623" s="14">
        <v>43858</v>
      </c>
      <c r="F623" s="27" t="s">
        <v>3910</v>
      </c>
      <c r="G623" s="28">
        <v>0</v>
      </c>
      <c r="H623" s="29">
        <v>11300</v>
      </c>
      <c r="I623" s="29">
        <v>1</v>
      </c>
      <c r="J623" s="30">
        <v>2020</v>
      </c>
      <c r="K623" s="30">
        <v>2020</v>
      </c>
      <c r="L623" s="31" t="s">
        <v>28</v>
      </c>
      <c r="M623" s="32" t="str">
        <f>IF(_xlfn.XLOOKUP(C623,'Raw Data_OS_22'!$C$5:$C$4516,'Raw Data_OS_22'!$G$5:$G$4516,"New_Claim/ Reopening")= "New_Claim/ Reopening","New_Claim/ Reopening","Old_Claim")</f>
        <v>Old_Claim</v>
      </c>
      <c r="N623" s="18" t="str">
        <f>IF(M623=$N$2,IF(J623=$N$1,"E1","D"),_xlfn.XLOOKUP(C623,'Raw Data_OS_22'!$C$5:$C$4516,'Raw Data_OS_22'!$O$5:$O$4516))</f>
        <v>B1</v>
      </c>
    </row>
    <row r="624" spans="3:14" x14ac:dyDescent="0.35">
      <c r="C624" s="26" t="s">
        <v>1098</v>
      </c>
      <c r="D624" s="14">
        <v>43842</v>
      </c>
      <c r="E624" s="14">
        <v>43842</v>
      </c>
      <c r="F624" s="27" t="s">
        <v>3910</v>
      </c>
      <c r="G624" s="28">
        <v>0</v>
      </c>
      <c r="H624" s="29">
        <v>11300</v>
      </c>
      <c r="I624" s="29">
        <v>1</v>
      </c>
      <c r="J624" s="30">
        <v>2020</v>
      </c>
      <c r="K624" s="30">
        <v>2020</v>
      </c>
      <c r="L624" s="31" t="s">
        <v>28</v>
      </c>
      <c r="M624" s="32" t="str">
        <f>IF(_xlfn.XLOOKUP(C624,'Raw Data_OS_22'!$C$5:$C$4516,'Raw Data_OS_22'!$G$5:$G$4516,"New_Claim/ Reopening")= "New_Claim/ Reopening","New_Claim/ Reopening","Old_Claim")</f>
        <v>Old_Claim</v>
      </c>
      <c r="N624" s="18" t="str">
        <f>IF(M624=$N$2,IF(J624=$N$1,"E1","D"),_xlfn.XLOOKUP(C624,'Raw Data_OS_22'!$C$5:$C$4516,'Raw Data_OS_22'!$O$5:$O$4516))</f>
        <v>B1</v>
      </c>
    </row>
    <row r="625" spans="3:14" x14ac:dyDescent="0.35">
      <c r="C625" s="26" t="s">
        <v>854</v>
      </c>
      <c r="D625" s="14">
        <v>43973</v>
      </c>
      <c r="E625" s="14">
        <v>43973</v>
      </c>
      <c r="F625" s="27" t="s">
        <v>3908</v>
      </c>
      <c r="G625" s="28">
        <v>0</v>
      </c>
      <c r="H625" s="29">
        <v>11270</v>
      </c>
      <c r="I625" s="29">
        <v>1</v>
      </c>
      <c r="J625" s="30">
        <v>2020</v>
      </c>
      <c r="K625" s="30">
        <v>2020</v>
      </c>
      <c r="L625" s="31" t="s">
        <v>33</v>
      </c>
      <c r="M625" s="32" t="str">
        <f>IF(_xlfn.XLOOKUP(C625,'Raw Data_OS_22'!$C$5:$C$4516,'Raw Data_OS_22'!$G$5:$G$4516,"New_Claim/ Reopening")= "New_Claim/ Reopening","New_Claim/ Reopening","Old_Claim")</f>
        <v>Old_Claim</v>
      </c>
      <c r="N625" s="18" t="str">
        <f>IF(M625=$N$2,IF(J625=$N$1,"E1","D"),_xlfn.XLOOKUP(C625,'Raw Data_OS_22'!$C$5:$C$4516,'Raw Data_OS_22'!$O$5:$O$4516))</f>
        <v>B1</v>
      </c>
    </row>
    <row r="626" spans="3:14" x14ac:dyDescent="0.35">
      <c r="C626" s="26" t="s">
        <v>613</v>
      </c>
      <c r="D626" s="14">
        <v>44175</v>
      </c>
      <c r="E626" s="14">
        <v>44180</v>
      </c>
      <c r="F626" s="27" t="s">
        <v>3910</v>
      </c>
      <c r="G626" s="28">
        <v>188754</v>
      </c>
      <c r="H626" s="29">
        <v>200000</v>
      </c>
      <c r="I626" s="29">
        <v>1</v>
      </c>
      <c r="J626" s="30">
        <v>2020</v>
      </c>
      <c r="K626" s="30">
        <v>2020</v>
      </c>
      <c r="L626" s="31" t="s">
        <v>11</v>
      </c>
      <c r="M626" s="32" t="str">
        <f>IF(_xlfn.XLOOKUP(C626,'Raw Data_OS_22'!$C$5:$C$4516,'Raw Data_OS_22'!$G$5:$G$4516,"New_Claim/ Reopening")= "New_Claim/ Reopening","New_Claim/ Reopening","Old_Claim")</f>
        <v>Old_Claim</v>
      </c>
      <c r="N626" s="18" t="str">
        <f>IF(M626=$N$2,IF(J626=$N$1,"E1","D"),_xlfn.XLOOKUP(C626,'Raw Data_OS_22'!$C$5:$C$4516,'Raw Data_OS_22'!$O$5:$O$4516))</f>
        <v>B1</v>
      </c>
    </row>
    <row r="627" spans="3:14" x14ac:dyDescent="0.35">
      <c r="C627" s="26" t="s">
        <v>5257</v>
      </c>
      <c r="D627" s="14">
        <v>44182</v>
      </c>
      <c r="E627" s="14">
        <v>44206</v>
      </c>
      <c r="F627" s="27" t="s">
        <v>3908</v>
      </c>
      <c r="G627" s="28">
        <v>16588</v>
      </c>
      <c r="H627" s="29">
        <v>27588</v>
      </c>
      <c r="I627" s="29">
        <v>1</v>
      </c>
      <c r="J627" s="30">
        <v>2020</v>
      </c>
      <c r="K627" s="30">
        <v>2021</v>
      </c>
      <c r="L627" s="31" t="s">
        <v>11</v>
      </c>
      <c r="M627" s="32" t="str">
        <f>IF(_xlfn.XLOOKUP(C627,'Raw Data_OS_22'!$C$5:$C$4516,'Raw Data_OS_22'!$G$5:$G$4516,"New_Claim/ Reopening")= "New_Claim/ Reopening","New_Claim/ Reopening","Old_Claim")</f>
        <v>Old_Claim</v>
      </c>
      <c r="N627" s="18" t="str">
        <f>IF(M627=$N$2,IF(J627=$N$1,"E1","D"),_xlfn.XLOOKUP(C627,'Raw Data_OS_22'!$C$5:$C$4516,'Raw Data_OS_22'!$O$5:$O$4516))</f>
        <v>B1</v>
      </c>
    </row>
    <row r="628" spans="3:14" x14ac:dyDescent="0.35">
      <c r="C628" s="26" t="s">
        <v>6413</v>
      </c>
      <c r="D628" s="14">
        <v>44648</v>
      </c>
      <c r="E628" s="14">
        <v>44656</v>
      </c>
      <c r="F628" s="27" t="s">
        <v>3910</v>
      </c>
      <c r="G628" s="28">
        <v>0</v>
      </c>
      <c r="H628" s="29">
        <v>11000</v>
      </c>
      <c r="I628" s="29">
        <v>1</v>
      </c>
      <c r="J628" s="30">
        <v>2022</v>
      </c>
      <c r="K628" s="30">
        <v>2022</v>
      </c>
      <c r="L628" s="31" t="s">
        <v>6021</v>
      </c>
      <c r="M628" s="32" t="str">
        <f>IF(_xlfn.XLOOKUP(C628,'Raw Data_OS_22'!$C$5:$C$4516,'Raw Data_OS_22'!$G$5:$G$4516,"New_Claim/ Reopening")= "New_Claim/ Reopening","New_Claim/ Reopening","Old_Claim")</f>
        <v>Old_Claim</v>
      </c>
      <c r="N628" s="18" t="str">
        <f>IF(M628=$N$2,IF(J628=$N$1,"E1","D"),_xlfn.XLOOKUP(C628,'Raw Data_OS_22'!$C$5:$C$4516,'Raw Data_OS_22'!$O$5:$O$4516))</f>
        <v>B2</v>
      </c>
    </row>
    <row r="629" spans="3:14" x14ac:dyDescent="0.35">
      <c r="C629" s="26" t="s">
        <v>423</v>
      </c>
      <c r="D629" s="14">
        <v>44135</v>
      </c>
      <c r="E629" s="14">
        <v>44135</v>
      </c>
      <c r="F629" s="27" t="s">
        <v>3908</v>
      </c>
      <c r="G629" s="28">
        <v>0</v>
      </c>
      <c r="H629" s="29">
        <v>10872</v>
      </c>
      <c r="I629" s="29">
        <v>1</v>
      </c>
      <c r="J629" s="30">
        <v>2020</v>
      </c>
      <c r="K629" s="30">
        <v>2020</v>
      </c>
      <c r="L629" s="31" t="s">
        <v>11</v>
      </c>
      <c r="M629" s="32" t="str">
        <f>IF(_xlfn.XLOOKUP(C629,'Raw Data_OS_22'!$C$5:$C$4516,'Raw Data_OS_22'!$G$5:$G$4516,"New_Claim/ Reopening")= "New_Claim/ Reopening","New_Claim/ Reopening","Old_Claim")</f>
        <v>Old_Claim</v>
      </c>
      <c r="N629" s="18" t="str">
        <f>IF(M629=$N$2,IF(J629=$N$1,"E1","D"),_xlfn.XLOOKUP(C629,'Raw Data_OS_22'!$C$5:$C$4516,'Raw Data_OS_22'!$O$5:$O$4516))</f>
        <v>B1</v>
      </c>
    </row>
    <row r="630" spans="3:14" x14ac:dyDescent="0.35">
      <c r="C630" s="26" t="s">
        <v>455</v>
      </c>
      <c r="D630" s="14">
        <v>44135</v>
      </c>
      <c r="E630" s="14">
        <v>44135</v>
      </c>
      <c r="F630" s="27" t="s">
        <v>3910</v>
      </c>
      <c r="G630" s="28">
        <v>0</v>
      </c>
      <c r="H630" s="29">
        <v>10846</v>
      </c>
      <c r="I630" s="29">
        <v>1</v>
      </c>
      <c r="J630" s="30">
        <v>2020</v>
      </c>
      <c r="K630" s="30">
        <v>2020</v>
      </c>
      <c r="L630" s="31" t="s">
        <v>11</v>
      </c>
      <c r="M630" s="32" t="str">
        <f>IF(_xlfn.XLOOKUP(C630,'Raw Data_OS_22'!$C$5:$C$4516,'Raw Data_OS_22'!$G$5:$G$4516,"New_Claim/ Reopening")= "New_Claim/ Reopening","New_Claim/ Reopening","Old_Claim")</f>
        <v>Old_Claim</v>
      </c>
      <c r="N630" s="18" t="str">
        <f>IF(M630=$N$2,IF(J630=$N$1,"E1","D"),_xlfn.XLOOKUP(C630,'Raw Data_OS_22'!$C$5:$C$4516,'Raw Data_OS_22'!$O$5:$O$4516))</f>
        <v>B1</v>
      </c>
    </row>
    <row r="631" spans="3:14" x14ac:dyDescent="0.35">
      <c r="C631" s="26" t="s">
        <v>289</v>
      </c>
      <c r="D631" s="14">
        <v>44050</v>
      </c>
      <c r="E631" s="14">
        <v>44050</v>
      </c>
      <c r="F631" s="27" t="s">
        <v>3908</v>
      </c>
      <c r="G631" s="28">
        <v>0</v>
      </c>
      <c r="H631" s="29">
        <v>10794</v>
      </c>
      <c r="I631" s="29">
        <v>1</v>
      </c>
      <c r="J631" s="30">
        <v>2020</v>
      </c>
      <c r="K631" s="30">
        <v>2020</v>
      </c>
      <c r="L631" s="31" t="s">
        <v>35</v>
      </c>
      <c r="M631" s="32" t="str">
        <f>IF(_xlfn.XLOOKUP(C631,'Raw Data_OS_22'!$C$5:$C$4516,'Raw Data_OS_22'!$G$5:$G$4516,"New_Claim/ Reopening")= "New_Claim/ Reopening","New_Claim/ Reopening","Old_Claim")</f>
        <v>Old_Claim</v>
      </c>
      <c r="N631" s="18" t="str">
        <f>IF(M631=$N$2,IF(J631=$N$1,"E1","D"),_xlfn.XLOOKUP(C631,'Raw Data_OS_22'!$C$5:$C$4516,'Raw Data_OS_22'!$O$5:$O$4516))</f>
        <v>B1</v>
      </c>
    </row>
    <row r="632" spans="3:14" x14ac:dyDescent="0.35">
      <c r="C632" s="26" t="s">
        <v>621</v>
      </c>
      <c r="D632" s="14">
        <v>43873</v>
      </c>
      <c r="E632" s="14">
        <v>43887</v>
      </c>
      <c r="F632" s="27" t="s">
        <v>3910</v>
      </c>
      <c r="G632" s="28">
        <v>0</v>
      </c>
      <c r="H632" s="29">
        <v>10500</v>
      </c>
      <c r="I632" s="29">
        <v>1</v>
      </c>
      <c r="J632" s="30">
        <v>2020</v>
      </c>
      <c r="K632" s="30">
        <v>2020</v>
      </c>
      <c r="L632" s="31" t="s">
        <v>28</v>
      </c>
      <c r="M632" s="32" t="str">
        <f>IF(_xlfn.XLOOKUP(C632,'Raw Data_OS_22'!$C$5:$C$4516,'Raw Data_OS_22'!$G$5:$G$4516,"New_Claim/ Reopening")= "New_Claim/ Reopening","New_Claim/ Reopening","Old_Claim")</f>
        <v>Old_Claim</v>
      </c>
      <c r="N632" s="18" t="str">
        <f>IF(M632=$N$2,IF(J632=$N$1,"E1","D"),_xlfn.XLOOKUP(C632,'Raw Data_OS_22'!$C$5:$C$4516,'Raw Data_OS_22'!$O$5:$O$4516))</f>
        <v>B1</v>
      </c>
    </row>
    <row r="633" spans="3:14" x14ac:dyDescent="0.35">
      <c r="C633" s="26" t="s">
        <v>438</v>
      </c>
      <c r="D633" s="14">
        <v>44159</v>
      </c>
      <c r="E633" s="14">
        <v>44162</v>
      </c>
      <c r="F633" s="27" t="s">
        <v>3910</v>
      </c>
      <c r="G633" s="28">
        <v>0</v>
      </c>
      <c r="H633" s="29">
        <v>10500</v>
      </c>
      <c r="I633" s="29">
        <v>1</v>
      </c>
      <c r="J633" s="30">
        <v>2020</v>
      </c>
      <c r="K633" s="30">
        <v>2020</v>
      </c>
      <c r="L633" s="31" t="s">
        <v>11</v>
      </c>
      <c r="M633" s="32" t="str">
        <f>IF(_xlfn.XLOOKUP(C633,'Raw Data_OS_22'!$C$5:$C$4516,'Raw Data_OS_22'!$G$5:$G$4516,"New_Claim/ Reopening")= "New_Claim/ Reopening","New_Claim/ Reopening","Old_Claim")</f>
        <v>Old_Claim</v>
      </c>
      <c r="N633" s="18" t="str">
        <f>IF(M633=$N$2,IF(J633=$N$1,"E1","D"),_xlfn.XLOOKUP(C633,'Raw Data_OS_22'!$C$5:$C$4516,'Raw Data_OS_22'!$O$5:$O$4516))</f>
        <v>B1</v>
      </c>
    </row>
    <row r="634" spans="3:14" x14ac:dyDescent="0.35">
      <c r="C634" s="26" t="s">
        <v>7204</v>
      </c>
      <c r="D634" s="14">
        <v>44928</v>
      </c>
      <c r="E634" s="14">
        <v>44930</v>
      </c>
      <c r="F634" s="27" t="s">
        <v>3910</v>
      </c>
      <c r="G634" s="28">
        <v>0</v>
      </c>
      <c r="H634" s="29">
        <v>10500</v>
      </c>
      <c r="I634" s="29">
        <v>1</v>
      </c>
      <c r="J634" s="30">
        <v>2023</v>
      </c>
      <c r="K634" s="30">
        <v>2023</v>
      </c>
      <c r="L634" s="31" t="s">
        <v>7201</v>
      </c>
      <c r="M634" s="32" t="str">
        <f>IF(_xlfn.XLOOKUP(C634,'Raw Data_OS_22'!$C$5:$C$4516,'Raw Data_OS_22'!$G$5:$G$4516,"New_Claim/ Reopening")= "New_Claim/ Reopening","New_Claim/ Reopening","Old_Claim")</f>
        <v>New_Claim/ Reopening</v>
      </c>
      <c r="N634" s="18" t="str">
        <f>IF(M634=$N$2,IF(J634=$N$1,"E1","D"),_xlfn.XLOOKUP(C634,'Raw Data_OS_22'!$C$5:$C$4516,'Raw Data_OS_22'!$O$5:$O$4516))</f>
        <v>E1</v>
      </c>
    </row>
    <row r="635" spans="3:14" x14ac:dyDescent="0.35">
      <c r="C635" s="26" t="s">
        <v>268</v>
      </c>
      <c r="D635" s="14">
        <v>44027</v>
      </c>
      <c r="E635" s="14">
        <v>44027</v>
      </c>
      <c r="F635" s="27" t="s">
        <v>3910</v>
      </c>
      <c r="G635" s="28">
        <v>0</v>
      </c>
      <c r="H635" s="29">
        <v>10450</v>
      </c>
      <c r="I635" s="29">
        <v>1</v>
      </c>
      <c r="J635" s="30">
        <v>2020</v>
      </c>
      <c r="K635" s="30">
        <v>2020</v>
      </c>
      <c r="L635" s="31" t="s">
        <v>35</v>
      </c>
      <c r="M635" s="32" t="str">
        <f>IF(_xlfn.XLOOKUP(C635,'Raw Data_OS_22'!$C$5:$C$4516,'Raw Data_OS_22'!$G$5:$G$4516,"New_Claim/ Reopening")= "New_Claim/ Reopening","New_Claim/ Reopening","Old_Claim")</f>
        <v>Old_Claim</v>
      </c>
      <c r="N635" s="18" t="str">
        <f>IF(M635=$N$2,IF(J635=$N$1,"E1","D"),_xlfn.XLOOKUP(C635,'Raw Data_OS_22'!$C$5:$C$4516,'Raw Data_OS_22'!$O$5:$O$4516))</f>
        <v>B1</v>
      </c>
    </row>
    <row r="636" spans="3:14" x14ac:dyDescent="0.35">
      <c r="C636" s="26" t="s">
        <v>462</v>
      </c>
      <c r="D636" s="14">
        <v>44157</v>
      </c>
      <c r="E636" s="14">
        <v>44157</v>
      </c>
      <c r="F636" s="27" t="s">
        <v>3910</v>
      </c>
      <c r="G636" s="28">
        <v>0</v>
      </c>
      <c r="H636" s="29">
        <v>10340</v>
      </c>
      <c r="I636" s="29">
        <v>1</v>
      </c>
      <c r="J636" s="30">
        <v>2020</v>
      </c>
      <c r="K636" s="30">
        <v>2020</v>
      </c>
      <c r="L636" s="31" t="s">
        <v>11</v>
      </c>
      <c r="M636" s="32" t="str">
        <f>IF(_xlfn.XLOOKUP(C636,'Raw Data_OS_22'!$C$5:$C$4516,'Raw Data_OS_22'!$G$5:$G$4516,"New_Claim/ Reopening")= "New_Claim/ Reopening","New_Claim/ Reopening","Old_Claim")</f>
        <v>Old_Claim</v>
      </c>
      <c r="N636" s="18" t="str">
        <f>IF(M636=$N$2,IF(J636=$N$1,"E1","D"),_xlfn.XLOOKUP(C636,'Raw Data_OS_22'!$C$5:$C$4516,'Raw Data_OS_22'!$O$5:$O$4516))</f>
        <v>B1</v>
      </c>
    </row>
    <row r="637" spans="3:14" x14ac:dyDescent="0.35">
      <c r="C637" s="26" t="s">
        <v>6336</v>
      </c>
      <c r="D637" s="14">
        <v>44627</v>
      </c>
      <c r="E637" s="14">
        <v>44635</v>
      </c>
      <c r="F637" s="27" t="s">
        <v>3910</v>
      </c>
      <c r="G637" s="28">
        <v>209692</v>
      </c>
      <c r="H637" s="29">
        <v>220000</v>
      </c>
      <c r="I637" s="29">
        <v>1</v>
      </c>
      <c r="J637" s="30">
        <v>2022</v>
      </c>
      <c r="K637" s="30">
        <v>2022</v>
      </c>
      <c r="L637" s="31" t="s">
        <v>6021</v>
      </c>
      <c r="M637" s="32" t="str">
        <f>IF(_xlfn.XLOOKUP(C637,'Raw Data_OS_22'!$C$5:$C$4516,'Raw Data_OS_22'!$G$5:$G$4516,"New_Claim/ Reopening")= "New_Claim/ Reopening","New_Claim/ Reopening","Old_Claim")</f>
        <v>Old_Claim</v>
      </c>
      <c r="N637" s="18" t="str">
        <f>IF(M637=$N$2,IF(J637=$N$1,"E1","D"),_xlfn.XLOOKUP(C637,'Raw Data_OS_22'!$C$5:$C$4516,'Raw Data_OS_22'!$O$5:$O$4516))</f>
        <v>B2</v>
      </c>
    </row>
    <row r="638" spans="3:14" x14ac:dyDescent="0.35">
      <c r="C638" s="26" t="s">
        <v>384</v>
      </c>
      <c r="D638" s="14">
        <v>44124</v>
      </c>
      <c r="E638" s="14">
        <v>44124</v>
      </c>
      <c r="F638" s="27" t="s">
        <v>3910</v>
      </c>
      <c r="G638" s="28">
        <v>148770</v>
      </c>
      <c r="H638" s="29">
        <v>159000</v>
      </c>
      <c r="I638" s="29">
        <v>1</v>
      </c>
      <c r="J638" s="30">
        <v>2020</v>
      </c>
      <c r="K638" s="30">
        <v>2020</v>
      </c>
      <c r="L638" s="31" t="s">
        <v>11</v>
      </c>
      <c r="M638" s="32" t="str">
        <f>IF(_xlfn.XLOOKUP(C638,'Raw Data_OS_22'!$C$5:$C$4516,'Raw Data_OS_22'!$G$5:$G$4516,"New_Claim/ Reopening")= "New_Claim/ Reopening","New_Claim/ Reopening","Old_Claim")</f>
        <v>Old_Claim</v>
      </c>
      <c r="N638" s="18" t="str">
        <f>IF(M638=$N$2,IF(J638=$N$1,"E1","D"),_xlfn.XLOOKUP(C638,'Raw Data_OS_22'!$C$5:$C$4516,'Raw Data_OS_22'!$O$5:$O$4516))</f>
        <v>B1</v>
      </c>
    </row>
    <row r="639" spans="3:14" x14ac:dyDescent="0.35">
      <c r="C639" s="26" t="s">
        <v>547</v>
      </c>
      <c r="D639" s="14">
        <v>44134</v>
      </c>
      <c r="E639" s="14">
        <v>44194</v>
      </c>
      <c r="F639" s="27" t="s">
        <v>3908</v>
      </c>
      <c r="G639" s="28">
        <v>0</v>
      </c>
      <c r="H639" s="29">
        <v>10000</v>
      </c>
      <c r="I639" s="29">
        <v>1</v>
      </c>
      <c r="J639" s="30">
        <v>2020</v>
      </c>
      <c r="K639" s="30">
        <v>2020</v>
      </c>
      <c r="L639" s="31" t="s">
        <v>11</v>
      </c>
      <c r="M639" s="32" t="str">
        <f>IF(_xlfn.XLOOKUP(C639,'Raw Data_OS_22'!$C$5:$C$4516,'Raw Data_OS_22'!$G$5:$G$4516,"New_Claim/ Reopening")= "New_Claim/ Reopening","New_Claim/ Reopening","Old_Claim")</f>
        <v>Old_Claim</v>
      </c>
      <c r="N639" s="18" t="str">
        <f>IF(M639=$N$2,IF(J639=$N$1,"E1","D"),_xlfn.XLOOKUP(C639,'Raw Data_OS_22'!$C$5:$C$4516,'Raw Data_OS_22'!$O$5:$O$4516))</f>
        <v>B1</v>
      </c>
    </row>
    <row r="640" spans="3:14" x14ac:dyDescent="0.35">
      <c r="C640" s="26" t="s">
        <v>569</v>
      </c>
      <c r="D640" s="14">
        <v>44127</v>
      </c>
      <c r="E640" s="14">
        <v>44179</v>
      </c>
      <c r="F640" s="27" t="s">
        <v>3908</v>
      </c>
      <c r="G640" s="28">
        <v>0</v>
      </c>
      <c r="H640" s="29">
        <v>10000</v>
      </c>
      <c r="I640" s="29">
        <v>1</v>
      </c>
      <c r="J640" s="30">
        <v>2020</v>
      </c>
      <c r="K640" s="30">
        <v>2020</v>
      </c>
      <c r="L640" s="31" t="s">
        <v>11</v>
      </c>
      <c r="M640" s="32" t="str">
        <f>IF(_xlfn.XLOOKUP(C640,'Raw Data_OS_22'!$C$5:$C$4516,'Raw Data_OS_22'!$G$5:$G$4516,"New_Claim/ Reopening")= "New_Claim/ Reopening","New_Claim/ Reopening","Old_Claim")</f>
        <v>Old_Claim</v>
      </c>
      <c r="N640" s="18" t="str">
        <f>IF(M640=$N$2,IF(J640=$N$1,"E1","D"),_xlfn.XLOOKUP(C640,'Raw Data_OS_22'!$C$5:$C$4516,'Raw Data_OS_22'!$O$5:$O$4516))</f>
        <v>B1</v>
      </c>
    </row>
    <row r="641" spans="3:14" x14ac:dyDescent="0.35">
      <c r="C641" s="26" t="s">
        <v>571</v>
      </c>
      <c r="D641" s="14">
        <v>44181</v>
      </c>
      <c r="E641" s="14">
        <v>44182</v>
      </c>
      <c r="F641" s="27" t="s">
        <v>3908</v>
      </c>
      <c r="G641" s="28">
        <v>0</v>
      </c>
      <c r="H641" s="29">
        <v>10000</v>
      </c>
      <c r="I641" s="29">
        <v>1</v>
      </c>
      <c r="J641" s="30">
        <v>2020</v>
      </c>
      <c r="K641" s="30">
        <v>2020</v>
      </c>
      <c r="L641" s="31" t="s">
        <v>11</v>
      </c>
      <c r="M641" s="32" t="str">
        <f>IF(_xlfn.XLOOKUP(C641,'Raw Data_OS_22'!$C$5:$C$4516,'Raw Data_OS_22'!$G$5:$G$4516,"New_Claim/ Reopening")= "New_Claim/ Reopening","New_Claim/ Reopening","Old_Claim")</f>
        <v>Old_Claim</v>
      </c>
      <c r="N641" s="18" t="str">
        <f>IF(M641=$N$2,IF(J641=$N$1,"E1","D"),_xlfn.XLOOKUP(C641,'Raw Data_OS_22'!$C$5:$C$4516,'Raw Data_OS_22'!$O$5:$O$4516))</f>
        <v>B1</v>
      </c>
    </row>
    <row r="642" spans="3:14" x14ac:dyDescent="0.35">
      <c r="C642" s="26" t="s">
        <v>755</v>
      </c>
      <c r="D642" s="14">
        <v>43860</v>
      </c>
      <c r="E642" s="14">
        <v>43860</v>
      </c>
      <c r="F642" s="27" t="s">
        <v>3908</v>
      </c>
      <c r="G642" s="28">
        <v>0</v>
      </c>
      <c r="H642" s="29">
        <v>10000</v>
      </c>
      <c r="I642" s="29">
        <v>1</v>
      </c>
      <c r="J642" s="30">
        <v>2020</v>
      </c>
      <c r="K642" s="30">
        <v>2020</v>
      </c>
      <c r="L642" s="31" t="s">
        <v>28</v>
      </c>
      <c r="M642" s="32" t="str">
        <f>IF(_xlfn.XLOOKUP(C642,'Raw Data_OS_22'!$C$5:$C$4516,'Raw Data_OS_22'!$G$5:$G$4516,"New_Claim/ Reopening")= "New_Claim/ Reopening","New_Claim/ Reopening","Old_Claim")</f>
        <v>Old_Claim</v>
      </c>
      <c r="N642" s="18" t="str">
        <f>IF(M642=$N$2,IF(J642=$N$1,"E1","D"),_xlfn.XLOOKUP(C642,'Raw Data_OS_22'!$C$5:$C$4516,'Raw Data_OS_22'!$O$5:$O$4516))</f>
        <v>B1</v>
      </c>
    </row>
    <row r="643" spans="3:14" x14ac:dyDescent="0.35">
      <c r="C643" s="26" t="s">
        <v>766</v>
      </c>
      <c r="D643" s="14">
        <v>43843</v>
      </c>
      <c r="E643" s="14">
        <v>43843</v>
      </c>
      <c r="F643" s="27" t="s">
        <v>3910</v>
      </c>
      <c r="G643" s="28">
        <v>0</v>
      </c>
      <c r="H643" s="29">
        <v>10000</v>
      </c>
      <c r="I643" s="29">
        <v>1</v>
      </c>
      <c r="J643" s="30">
        <v>2020</v>
      </c>
      <c r="K643" s="30">
        <v>2020</v>
      </c>
      <c r="L643" s="31" t="s">
        <v>28</v>
      </c>
      <c r="M643" s="32" t="str">
        <f>IF(_xlfn.XLOOKUP(C643,'Raw Data_OS_22'!$C$5:$C$4516,'Raw Data_OS_22'!$G$5:$G$4516,"New_Claim/ Reopening")= "New_Claim/ Reopening","New_Claim/ Reopening","Old_Claim")</f>
        <v>Old_Claim</v>
      </c>
      <c r="N643" s="18" t="str">
        <f>IF(M643=$N$2,IF(J643=$N$1,"E1","D"),_xlfn.XLOOKUP(C643,'Raw Data_OS_22'!$C$5:$C$4516,'Raw Data_OS_22'!$O$5:$O$4516))</f>
        <v>B1</v>
      </c>
    </row>
    <row r="644" spans="3:14" x14ac:dyDescent="0.35">
      <c r="C644" s="26" t="s">
        <v>862</v>
      </c>
      <c r="D644" s="14">
        <v>43989</v>
      </c>
      <c r="E644" s="14">
        <v>43989</v>
      </c>
      <c r="F644" s="27" t="s">
        <v>3910</v>
      </c>
      <c r="G644" s="28">
        <v>0</v>
      </c>
      <c r="H644" s="29">
        <v>10000</v>
      </c>
      <c r="I644" s="29">
        <v>1</v>
      </c>
      <c r="J644" s="30">
        <v>2020</v>
      </c>
      <c r="K644" s="30">
        <v>2020</v>
      </c>
      <c r="L644" s="31" t="s">
        <v>33</v>
      </c>
      <c r="M644" s="32" t="str">
        <f>IF(_xlfn.XLOOKUP(C644,'Raw Data_OS_22'!$C$5:$C$4516,'Raw Data_OS_22'!$G$5:$G$4516,"New_Claim/ Reopening")= "New_Claim/ Reopening","New_Claim/ Reopening","Old_Claim")</f>
        <v>Old_Claim</v>
      </c>
      <c r="N644" s="18" t="str">
        <f>IF(M644=$N$2,IF(J644=$N$1,"E1","D"),_xlfn.XLOOKUP(C644,'Raw Data_OS_22'!$C$5:$C$4516,'Raw Data_OS_22'!$O$5:$O$4516))</f>
        <v>B1</v>
      </c>
    </row>
    <row r="645" spans="3:14" x14ac:dyDescent="0.35">
      <c r="C645" s="26" t="s">
        <v>982</v>
      </c>
      <c r="D645" s="14">
        <v>44010</v>
      </c>
      <c r="E645" s="14">
        <v>44010</v>
      </c>
      <c r="F645" s="27" t="s">
        <v>3910</v>
      </c>
      <c r="G645" s="28">
        <v>0</v>
      </c>
      <c r="H645" s="29">
        <v>10000</v>
      </c>
      <c r="I645" s="29">
        <v>1</v>
      </c>
      <c r="J645" s="30">
        <v>2020</v>
      </c>
      <c r="K645" s="30">
        <v>2020</v>
      </c>
      <c r="L645" s="31" t="s">
        <v>33</v>
      </c>
      <c r="M645" s="32" t="str">
        <f>IF(_xlfn.XLOOKUP(C645,'Raw Data_OS_22'!$C$5:$C$4516,'Raw Data_OS_22'!$G$5:$G$4516,"New_Claim/ Reopening")= "New_Claim/ Reopening","New_Claim/ Reopening","Old_Claim")</f>
        <v>Old_Claim</v>
      </c>
      <c r="N645" s="18" t="str">
        <f>IF(M645=$N$2,IF(J645=$N$1,"E1","D"),_xlfn.XLOOKUP(C645,'Raw Data_OS_22'!$C$5:$C$4516,'Raw Data_OS_22'!$O$5:$O$4516))</f>
        <v>B1</v>
      </c>
    </row>
    <row r="646" spans="3:14" x14ac:dyDescent="0.35">
      <c r="C646" s="26" t="s">
        <v>306</v>
      </c>
      <c r="D646" s="14">
        <v>44066</v>
      </c>
      <c r="E646" s="14">
        <v>44066</v>
      </c>
      <c r="F646" s="27" t="s">
        <v>3910</v>
      </c>
      <c r="G646" s="28">
        <v>0</v>
      </c>
      <c r="H646" s="29">
        <v>10000</v>
      </c>
      <c r="I646" s="29">
        <v>1</v>
      </c>
      <c r="J646" s="30">
        <v>2020</v>
      </c>
      <c r="K646" s="30">
        <v>2020</v>
      </c>
      <c r="L646" s="31" t="s">
        <v>35</v>
      </c>
      <c r="M646" s="32" t="str">
        <f>IF(_xlfn.XLOOKUP(C646,'Raw Data_OS_22'!$C$5:$C$4516,'Raw Data_OS_22'!$G$5:$G$4516,"New_Claim/ Reopening")= "New_Claim/ Reopening","New_Claim/ Reopening","Old_Claim")</f>
        <v>Old_Claim</v>
      </c>
      <c r="N646" s="18" t="str">
        <f>IF(M646=$N$2,IF(J646=$N$1,"E1","D"),_xlfn.XLOOKUP(C646,'Raw Data_OS_22'!$C$5:$C$4516,'Raw Data_OS_22'!$O$5:$O$4516))</f>
        <v>B1</v>
      </c>
    </row>
    <row r="647" spans="3:14" x14ac:dyDescent="0.35">
      <c r="C647" s="26" t="s">
        <v>314</v>
      </c>
      <c r="D647" s="14">
        <v>44068</v>
      </c>
      <c r="E647" s="14">
        <v>44068</v>
      </c>
      <c r="F647" s="27" t="s">
        <v>3910</v>
      </c>
      <c r="G647" s="28">
        <v>0</v>
      </c>
      <c r="H647" s="29">
        <v>10000</v>
      </c>
      <c r="I647" s="29">
        <v>1</v>
      </c>
      <c r="J647" s="30">
        <v>2020</v>
      </c>
      <c r="K647" s="30">
        <v>2020</v>
      </c>
      <c r="L647" s="31" t="s">
        <v>35</v>
      </c>
      <c r="M647" s="32" t="str">
        <f>IF(_xlfn.XLOOKUP(C647,'Raw Data_OS_22'!$C$5:$C$4516,'Raw Data_OS_22'!$G$5:$G$4516,"New_Claim/ Reopening")= "New_Claim/ Reopening","New_Claim/ Reopening","Old_Claim")</f>
        <v>Old_Claim</v>
      </c>
      <c r="N647" s="18" t="str">
        <f>IF(M647=$N$2,IF(J647=$N$1,"E1","D"),_xlfn.XLOOKUP(C647,'Raw Data_OS_22'!$C$5:$C$4516,'Raw Data_OS_22'!$O$5:$O$4516))</f>
        <v>B1</v>
      </c>
    </row>
    <row r="648" spans="3:14" x14ac:dyDescent="0.35">
      <c r="C648" s="26" t="s">
        <v>1057</v>
      </c>
      <c r="D648" s="14">
        <v>44116</v>
      </c>
      <c r="E648" s="14">
        <v>44116</v>
      </c>
      <c r="F648" s="27" t="s">
        <v>3910</v>
      </c>
      <c r="G648" s="28">
        <v>0</v>
      </c>
      <c r="H648" s="29">
        <v>10000</v>
      </c>
      <c r="I648" s="29">
        <v>1</v>
      </c>
      <c r="J648" s="30">
        <v>2020</v>
      </c>
      <c r="K648" s="30">
        <v>2020</v>
      </c>
      <c r="L648" s="31" t="s">
        <v>11</v>
      </c>
      <c r="M648" s="32" t="str">
        <f>IF(_xlfn.XLOOKUP(C648,'Raw Data_OS_22'!$C$5:$C$4516,'Raw Data_OS_22'!$G$5:$G$4516,"New_Claim/ Reopening")= "New_Claim/ Reopening","New_Claim/ Reopening","Old_Claim")</f>
        <v>Old_Claim</v>
      </c>
      <c r="N648" s="18" t="str">
        <f>IF(M648=$N$2,IF(J648=$N$1,"E1","D"),_xlfn.XLOOKUP(C648,'Raw Data_OS_22'!$C$5:$C$4516,'Raw Data_OS_22'!$O$5:$O$4516))</f>
        <v>B1</v>
      </c>
    </row>
    <row r="649" spans="3:14" x14ac:dyDescent="0.35">
      <c r="C649" s="26" t="s">
        <v>1072</v>
      </c>
      <c r="D649" s="14">
        <v>44132</v>
      </c>
      <c r="E649" s="14">
        <v>44132</v>
      </c>
      <c r="F649" s="27" t="s">
        <v>3908</v>
      </c>
      <c r="G649" s="28">
        <v>0</v>
      </c>
      <c r="H649" s="29">
        <v>10000</v>
      </c>
      <c r="I649" s="29">
        <v>1</v>
      </c>
      <c r="J649" s="30">
        <v>2020</v>
      </c>
      <c r="K649" s="30">
        <v>2020</v>
      </c>
      <c r="L649" s="31" t="s">
        <v>11</v>
      </c>
      <c r="M649" s="32" t="str">
        <f>IF(_xlfn.XLOOKUP(C649,'Raw Data_OS_22'!$C$5:$C$4516,'Raw Data_OS_22'!$G$5:$G$4516,"New_Claim/ Reopening")= "New_Claim/ Reopening","New_Claim/ Reopening","Old_Claim")</f>
        <v>Old_Claim</v>
      </c>
      <c r="N649" s="18" t="str">
        <f>IF(M649=$N$2,IF(J649=$N$1,"E1","D"),_xlfn.XLOOKUP(C649,'Raw Data_OS_22'!$C$5:$C$4516,'Raw Data_OS_22'!$O$5:$O$4516))</f>
        <v>B1</v>
      </c>
    </row>
    <row r="650" spans="3:14" x14ac:dyDescent="0.35">
      <c r="C650" s="26" t="s">
        <v>1117</v>
      </c>
      <c r="D650" s="14">
        <v>44168</v>
      </c>
      <c r="E650" s="14">
        <v>44168</v>
      </c>
      <c r="F650" s="27" t="s">
        <v>3908</v>
      </c>
      <c r="G650" s="28">
        <v>0</v>
      </c>
      <c r="H650" s="29">
        <v>10000</v>
      </c>
      <c r="I650" s="29">
        <v>1</v>
      </c>
      <c r="J650" s="30">
        <v>2020</v>
      </c>
      <c r="K650" s="30">
        <v>2020</v>
      </c>
      <c r="L650" s="31" t="s">
        <v>11</v>
      </c>
      <c r="M650" s="32" t="str">
        <f>IF(_xlfn.XLOOKUP(C650,'Raw Data_OS_22'!$C$5:$C$4516,'Raw Data_OS_22'!$G$5:$G$4516,"New_Claim/ Reopening")= "New_Claim/ Reopening","New_Claim/ Reopening","Old_Claim")</f>
        <v>Old_Claim</v>
      </c>
      <c r="N650" s="18" t="str">
        <f>IF(M650=$N$2,IF(J650=$N$1,"E1","D"),_xlfn.XLOOKUP(C650,'Raw Data_OS_22'!$C$5:$C$4516,'Raw Data_OS_22'!$O$5:$O$4516))</f>
        <v>B1</v>
      </c>
    </row>
    <row r="651" spans="3:14" x14ac:dyDescent="0.35">
      <c r="C651" s="26" t="s">
        <v>1125</v>
      </c>
      <c r="D651" s="14">
        <v>44162</v>
      </c>
      <c r="E651" s="14">
        <v>44162</v>
      </c>
      <c r="F651" s="27" t="s">
        <v>3910</v>
      </c>
      <c r="G651" s="28">
        <v>0</v>
      </c>
      <c r="H651" s="29">
        <v>10000</v>
      </c>
      <c r="I651" s="29">
        <v>1</v>
      </c>
      <c r="J651" s="30">
        <v>2020</v>
      </c>
      <c r="K651" s="30">
        <v>2020</v>
      </c>
      <c r="L651" s="31" t="s">
        <v>11</v>
      </c>
      <c r="M651" s="32" t="str">
        <f>IF(_xlfn.XLOOKUP(C651,'Raw Data_OS_22'!$C$5:$C$4516,'Raw Data_OS_22'!$G$5:$G$4516,"New_Claim/ Reopening")= "New_Claim/ Reopening","New_Claim/ Reopening","Old_Claim")</f>
        <v>Old_Claim</v>
      </c>
      <c r="N651" s="18" t="str">
        <f>IF(M651=$N$2,IF(J651=$N$1,"E1","D"),_xlfn.XLOOKUP(C651,'Raw Data_OS_22'!$C$5:$C$4516,'Raw Data_OS_22'!$O$5:$O$4516))</f>
        <v>B1</v>
      </c>
    </row>
    <row r="652" spans="3:14" x14ac:dyDescent="0.35">
      <c r="C652" s="26" t="s">
        <v>1126</v>
      </c>
      <c r="D652" s="14">
        <v>43895</v>
      </c>
      <c r="E652" s="14">
        <v>43895</v>
      </c>
      <c r="F652" s="27" t="s">
        <v>3910</v>
      </c>
      <c r="G652" s="28">
        <v>0</v>
      </c>
      <c r="H652" s="29">
        <v>10000</v>
      </c>
      <c r="I652" s="29">
        <v>1</v>
      </c>
      <c r="J652" s="30">
        <v>2020</v>
      </c>
      <c r="K652" s="30">
        <v>2020</v>
      </c>
      <c r="L652" s="31" t="s">
        <v>28</v>
      </c>
      <c r="M652" s="32" t="str">
        <f>IF(_xlfn.XLOOKUP(C652,'Raw Data_OS_22'!$C$5:$C$4516,'Raw Data_OS_22'!$G$5:$G$4516,"New_Claim/ Reopening")= "New_Claim/ Reopening","New_Claim/ Reopening","Old_Claim")</f>
        <v>Old_Claim</v>
      </c>
      <c r="N652" s="18" t="str">
        <f>IF(M652=$N$2,IF(J652=$N$1,"E1","D"),_xlfn.XLOOKUP(C652,'Raw Data_OS_22'!$C$5:$C$4516,'Raw Data_OS_22'!$O$5:$O$4516))</f>
        <v>B1</v>
      </c>
    </row>
    <row r="653" spans="3:14" x14ac:dyDescent="0.35">
      <c r="C653" s="26" t="s">
        <v>1470</v>
      </c>
      <c r="D653" s="14">
        <v>44075</v>
      </c>
      <c r="E653" s="14">
        <v>44075</v>
      </c>
      <c r="F653" s="27" t="s">
        <v>658</v>
      </c>
      <c r="G653" s="28">
        <v>0</v>
      </c>
      <c r="H653" s="29">
        <v>10000</v>
      </c>
      <c r="I653" s="29">
        <v>1</v>
      </c>
      <c r="J653" s="30">
        <v>2020</v>
      </c>
      <c r="K653" s="30">
        <v>2020</v>
      </c>
      <c r="L653" s="31" t="s">
        <v>35</v>
      </c>
      <c r="M653" s="32" t="str">
        <f>IF(_xlfn.XLOOKUP(C653,'Raw Data_OS_22'!$C$5:$C$4516,'Raw Data_OS_22'!$G$5:$G$4516,"New_Claim/ Reopening")= "New_Claim/ Reopening","New_Claim/ Reopening","Old_Claim")</f>
        <v>Old_Claim</v>
      </c>
      <c r="N653" s="18" t="str">
        <f>IF(M653=$N$2,IF(J653=$N$1,"E1","D"),_xlfn.XLOOKUP(C653,'Raw Data_OS_22'!$C$5:$C$4516,'Raw Data_OS_22'!$O$5:$O$4516))</f>
        <v>B1</v>
      </c>
    </row>
    <row r="654" spans="3:14" x14ac:dyDescent="0.35">
      <c r="C654" s="26" t="s">
        <v>1504</v>
      </c>
      <c r="D654" s="14">
        <v>43867</v>
      </c>
      <c r="E654" s="14">
        <v>43867</v>
      </c>
      <c r="F654" s="27" t="s">
        <v>658</v>
      </c>
      <c r="G654" s="28">
        <v>0</v>
      </c>
      <c r="H654" s="29">
        <v>10000</v>
      </c>
      <c r="I654" s="29">
        <v>1</v>
      </c>
      <c r="J654" s="30">
        <v>2020</v>
      </c>
      <c r="K654" s="30">
        <v>2020</v>
      </c>
      <c r="L654" s="31" t="s">
        <v>28</v>
      </c>
      <c r="M654" s="32" t="str">
        <f>IF(_xlfn.XLOOKUP(C654,'Raw Data_OS_22'!$C$5:$C$4516,'Raw Data_OS_22'!$G$5:$G$4516,"New_Claim/ Reopening")= "New_Claim/ Reopening","New_Claim/ Reopening","Old_Claim")</f>
        <v>Old_Claim</v>
      </c>
      <c r="N654" s="18" t="str">
        <f>IF(M654=$N$2,IF(J654=$N$1,"E1","D"),_xlfn.XLOOKUP(C654,'Raw Data_OS_22'!$C$5:$C$4516,'Raw Data_OS_22'!$O$5:$O$4516))</f>
        <v>B1</v>
      </c>
    </row>
    <row r="655" spans="3:14" x14ac:dyDescent="0.35">
      <c r="C655" s="26" t="s">
        <v>1511</v>
      </c>
      <c r="D655" s="14">
        <v>44025</v>
      </c>
      <c r="E655" s="14">
        <v>44025</v>
      </c>
      <c r="F655" s="27" t="s">
        <v>658</v>
      </c>
      <c r="G655" s="28">
        <v>0</v>
      </c>
      <c r="H655" s="29">
        <v>10000</v>
      </c>
      <c r="I655" s="29">
        <v>1</v>
      </c>
      <c r="J655" s="30">
        <v>2020</v>
      </c>
      <c r="K655" s="30">
        <v>2020</v>
      </c>
      <c r="L655" s="31" t="s">
        <v>35</v>
      </c>
      <c r="M655" s="32" t="str">
        <f>IF(_xlfn.XLOOKUP(C655,'Raw Data_OS_22'!$C$5:$C$4516,'Raw Data_OS_22'!$G$5:$G$4516,"New_Claim/ Reopening")= "New_Claim/ Reopening","New_Claim/ Reopening","Old_Claim")</f>
        <v>Old_Claim</v>
      </c>
      <c r="N655" s="18" t="str">
        <f>IF(M655=$N$2,IF(J655=$N$1,"E1","D"),_xlfn.XLOOKUP(C655,'Raw Data_OS_22'!$C$5:$C$4516,'Raw Data_OS_22'!$O$5:$O$4516))</f>
        <v>B1</v>
      </c>
    </row>
    <row r="656" spans="3:14" x14ac:dyDescent="0.35">
      <c r="C656" s="26" t="s">
        <v>1512</v>
      </c>
      <c r="D656" s="14">
        <v>43981</v>
      </c>
      <c r="E656" s="14">
        <v>43981</v>
      </c>
      <c r="F656" s="27" t="s">
        <v>658</v>
      </c>
      <c r="G656" s="28">
        <v>0</v>
      </c>
      <c r="H656" s="29">
        <v>10000</v>
      </c>
      <c r="I656" s="29">
        <v>1</v>
      </c>
      <c r="J656" s="30">
        <v>2020</v>
      </c>
      <c r="K656" s="30">
        <v>2020</v>
      </c>
      <c r="L656" s="31" t="s">
        <v>33</v>
      </c>
      <c r="M656" s="32" t="str">
        <f>IF(_xlfn.XLOOKUP(C656,'Raw Data_OS_22'!$C$5:$C$4516,'Raw Data_OS_22'!$G$5:$G$4516,"New_Claim/ Reopening")= "New_Claim/ Reopening","New_Claim/ Reopening","Old_Claim")</f>
        <v>Old_Claim</v>
      </c>
      <c r="N656" s="18" t="str">
        <f>IF(M656=$N$2,IF(J656=$N$1,"E1","D"),_xlfn.XLOOKUP(C656,'Raw Data_OS_22'!$C$5:$C$4516,'Raw Data_OS_22'!$O$5:$O$4516))</f>
        <v>B1</v>
      </c>
    </row>
    <row r="657" spans="3:14" x14ac:dyDescent="0.35">
      <c r="C657" s="26" t="s">
        <v>2110</v>
      </c>
      <c r="D657" s="14">
        <v>44115</v>
      </c>
      <c r="E657" s="14">
        <v>44202</v>
      </c>
      <c r="F657" s="27" t="s">
        <v>3910</v>
      </c>
      <c r="G657" s="28">
        <v>0</v>
      </c>
      <c r="H657" s="29">
        <v>10000</v>
      </c>
      <c r="I657" s="29">
        <v>1</v>
      </c>
      <c r="J657" s="30">
        <v>2020</v>
      </c>
      <c r="K657" s="30">
        <v>2021</v>
      </c>
      <c r="L657" s="31" t="s">
        <v>11</v>
      </c>
      <c r="M657" s="32" t="str">
        <f>IF(_xlfn.XLOOKUP(C657,'Raw Data_OS_22'!$C$5:$C$4516,'Raw Data_OS_22'!$G$5:$G$4516,"New_Claim/ Reopening")= "New_Claim/ Reopening","New_Claim/ Reopening","Old_Claim")</f>
        <v>Old_Claim</v>
      </c>
      <c r="N657" s="18" t="str">
        <f>IF(M657=$N$2,IF(J657=$N$1,"E1","D"),_xlfn.XLOOKUP(C657,'Raw Data_OS_22'!$C$5:$C$4516,'Raw Data_OS_22'!$O$5:$O$4516))</f>
        <v>B1</v>
      </c>
    </row>
    <row r="658" spans="3:14" x14ac:dyDescent="0.35">
      <c r="C658" s="26" t="s">
        <v>2124</v>
      </c>
      <c r="D658" s="14">
        <v>44115</v>
      </c>
      <c r="E658" s="14">
        <v>44224</v>
      </c>
      <c r="F658" s="27" t="s">
        <v>4214</v>
      </c>
      <c r="G658" s="28">
        <v>0</v>
      </c>
      <c r="H658" s="29">
        <v>10000</v>
      </c>
      <c r="I658" s="29">
        <v>1</v>
      </c>
      <c r="J658" s="30">
        <v>2020</v>
      </c>
      <c r="K658" s="30">
        <v>2021</v>
      </c>
      <c r="L658" s="31" t="s">
        <v>11</v>
      </c>
      <c r="M658" s="32" t="str">
        <f>IF(_xlfn.XLOOKUP(C658,'Raw Data_OS_22'!$C$5:$C$4516,'Raw Data_OS_22'!$G$5:$G$4516,"New_Claim/ Reopening")= "New_Claim/ Reopening","New_Claim/ Reopening","Old_Claim")</f>
        <v>Old_Claim</v>
      </c>
      <c r="N658" s="18" t="str">
        <f>IF(M658=$N$2,IF(J658=$N$1,"E1","D"),_xlfn.XLOOKUP(C658,'Raw Data_OS_22'!$C$5:$C$4516,'Raw Data_OS_22'!$O$5:$O$4516))</f>
        <v>B1</v>
      </c>
    </row>
    <row r="659" spans="3:14" x14ac:dyDescent="0.35">
      <c r="C659" s="26" t="s">
        <v>5346</v>
      </c>
      <c r="D659" s="14">
        <v>44266</v>
      </c>
      <c r="E659" s="14">
        <v>44267</v>
      </c>
      <c r="F659" s="27" t="s">
        <v>3908</v>
      </c>
      <c r="G659" s="28">
        <v>8700</v>
      </c>
      <c r="H659" s="29">
        <v>18700</v>
      </c>
      <c r="I659" s="29">
        <v>1</v>
      </c>
      <c r="J659" s="30">
        <v>2021</v>
      </c>
      <c r="K659" s="30">
        <v>2021</v>
      </c>
      <c r="L659" s="31" t="s">
        <v>21</v>
      </c>
      <c r="M659" s="32" t="str">
        <f>IF(_xlfn.XLOOKUP(C659,'Raw Data_OS_22'!$C$5:$C$4516,'Raw Data_OS_22'!$G$5:$G$4516,"New_Claim/ Reopening")= "New_Claim/ Reopening","New_Claim/ Reopening","Old_Claim")</f>
        <v>Old_Claim</v>
      </c>
      <c r="N659" s="18" t="str">
        <f>IF(M659=$N$2,IF(J659=$N$1,"E1","D"),_xlfn.XLOOKUP(C659,'Raw Data_OS_22'!$C$5:$C$4516,'Raw Data_OS_22'!$O$5:$O$4516))</f>
        <v>B1</v>
      </c>
    </row>
    <row r="660" spans="3:14" x14ac:dyDescent="0.35">
      <c r="C660" s="26" t="s">
        <v>6190</v>
      </c>
      <c r="D660" s="14">
        <v>44597</v>
      </c>
      <c r="E660" s="14">
        <v>44597</v>
      </c>
      <c r="F660" s="27" t="s">
        <v>3910</v>
      </c>
      <c r="G660" s="28">
        <v>0</v>
      </c>
      <c r="H660" s="29">
        <v>10000</v>
      </c>
      <c r="I660" s="29">
        <v>1</v>
      </c>
      <c r="J660" s="30">
        <v>2022</v>
      </c>
      <c r="K660" s="30">
        <v>2022</v>
      </c>
      <c r="L660" s="31" t="s">
        <v>6021</v>
      </c>
      <c r="M660" s="32" t="str">
        <f>IF(_xlfn.XLOOKUP(C660,'Raw Data_OS_22'!$C$5:$C$4516,'Raw Data_OS_22'!$G$5:$G$4516,"New_Claim/ Reopening")= "New_Claim/ Reopening","New_Claim/ Reopening","Old_Claim")</f>
        <v>Old_Claim</v>
      </c>
      <c r="N660" s="18" t="str">
        <f>IF(M660=$N$2,IF(J660=$N$1,"E1","D"),_xlfn.XLOOKUP(C660,'Raw Data_OS_22'!$C$5:$C$4516,'Raw Data_OS_22'!$O$5:$O$4516))</f>
        <v>B2</v>
      </c>
    </row>
    <row r="661" spans="3:14" x14ac:dyDescent="0.35">
      <c r="C661" s="26" t="s">
        <v>6198</v>
      </c>
      <c r="D661" s="14">
        <v>44594</v>
      </c>
      <c r="E661" s="14">
        <v>44600</v>
      </c>
      <c r="F661" s="27" t="s">
        <v>3908</v>
      </c>
      <c r="G661" s="28">
        <v>210000</v>
      </c>
      <c r="H661" s="29">
        <v>220000</v>
      </c>
      <c r="I661" s="29">
        <v>1</v>
      </c>
      <c r="J661" s="30">
        <v>2022</v>
      </c>
      <c r="K661" s="30">
        <v>2022</v>
      </c>
      <c r="L661" s="31" t="s">
        <v>6021</v>
      </c>
      <c r="M661" s="32" t="str">
        <f>IF(_xlfn.XLOOKUP(C661,'Raw Data_OS_22'!$C$5:$C$4516,'Raw Data_OS_22'!$G$5:$G$4516,"New_Claim/ Reopening")= "New_Claim/ Reopening","New_Claim/ Reopening","Old_Claim")</f>
        <v>Old_Claim</v>
      </c>
      <c r="N661" s="18" t="str">
        <f>IF(M661=$N$2,IF(J661=$N$1,"E1","D"),_xlfn.XLOOKUP(C661,'Raw Data_OS_22'!$C$5:$C$4516,'Raw Data_OS_22'!$O$5:$O$4516))</f>
        <v>A</v>
      </c>
    </row>
    <row r="662" spans="3:14" x14ac:dyDescent="0.35">
      <c r="C662" s="26" t="s">
        <v>6344</v>
      </c>
      <c r="D662" s="14">
        <v>44636</v>
      </c>
      <c r="E662" s="14">
        <v>44642</v>
      </c>
      <c r="F662" s="27" t="s">
        <v>3910</v>
      </c>
      <c r="G662" s="28">
        <v>0</v>
      </c>
      <c r="H662" s="29">
        <v>10000</v>
      </c>
      <c r="I662" s="29">
        <v>1</v>
      </c>
      <c r="J662" s="30">
        <v>2022</v>
      </c>
      <c r="K662" s="30">
        <v>2022</v>
      </c>
      <c r="L662" s="31" t="s">
        <v>6021</v>
      </c>
      <c r="M662" s="32" t="str">
        <f>IF(_xlfn.XLOOKUP(C662,'Raw Data_OS_22'!$C$5:$C$4516,'Raw Data_OS_22'!$G$5:$G$4516,"New_Claim/ Reopening")= "New_Claim/ Reopening","New_Claim/ Reopening","Old_Claim")</f>
        <v>Old_Claim</v>
      </c>
      <c r="N662" s="18" t="str">
        <f>IF(M662=$N$2,IF(J662=$N$1,"E1","D"),_xlfn.XLOOKUP(C662,'Raw Data_OS_22'!$C$5:$C$4516,'Raw Data_OS_22'!$O$5:$O$4516))</f>
        <v>A</v>
      </c>
    </row>
    <row r="663" spans="3:14" x14ac:dyDescent="0.35">
      <c r="C663" s="26" t="s">
        <v>6371</v>
      </c>
      <c r="D663" s="14">
        <v>44647</v>
      </c>
      <c r="E663" s="14">
        <v>44648</v>
      </c>
      <c r="F663" s="27" t="s">
        <v>3910</v>
      </c>
      <c r="G663" s="28">
        <v>0</v>
      </c>
      <c r="H663" s="29">
        <v>10000</v>
      </c>
      <c r="I663" s="29">
        <v>1</v>
      </c>
      <c r="J663" s="30">
        <v>2022</v>
      </c>
      <c r="K663" s="30">
        <v>2022</v>
      </c>
      <c r="L663" s="31" t="s">
        <v>6021</v>
      </c>
      <c r="M663" s="32" t="str">
        <f>IF(_xlfn.XLOOKUP(C663,'Raw Data_OS_22'!$C$5:$C$4516,'Raw Data_OS_22'!$G$5:$G$4516,"New_Claim/ Reopening")= "New_Claim/ Reopening","New_Claim/ Reopening","Old_Claim")</f>
        <v>Old_Claim</v>
      </c>
      <c r="N663" s="18" t="str">
        <f>IF(M663=$N$2,IF(J663=$N$1,"E1","D"),_xlfn.XLOOKUP(C663,'Raw Data_OS_22'!$C$5:$C$4516,'Raw Data_OS_22'!$O$5:$O$4516))</f>
        <v>B2</v>
      </c>
    </row>
    <row r="664" spans="3:14" x14ac:dyDescent="0.35">
      <c r="C664" s="26" t="s">
        <v>6378</v>
      </c>
      <c r="D664" s="14">
        <v>44642</v>
      </c>
      <c r="E664" s="14">
        <v>44644</v>
      </c>
      <c r="F664" s="27" t="s">
        <v>3910</v>
      </c>
      <c r="G664" s="28">
        <v>0</v>
      </c>
      <c r="H664" s="29">
        <v>10000</v>
      </c>
      <c r="I664" s="29">
        <v>1</v>
      </c>
      <c r="J664" s="30">
        <v>2022</v>
      </c>
      <c r="K664" s="30">
        <v>2022</v>
      </c>
      <c r="L664" s="31" t="s">
        <v>6021</v>
      </c>
      <c r="M664" s="32" t="str">
        <f>IF(_xlfn.XLOOKUP(C664,'Raw Data_OS_22'!$C$5:$C$4516,'Raw Data_OS_22'!$G$5:$G$4516,"New_Claim/ Reopening")= "New_Claim/ Reopening","New_Claim/ Reopening","Old_Claim")</f>
        <v>Old_Claim</v>
      </c>
      <c r="N664" s="18" t="str">
        <f>IF(M664=$N$2,IF(J664=$N$1,"E1","D"),_xlfn.XLOOKUP(C664,'Raw Data_OS_22'!$C$5:$C$4516,'Raw Data_OS_22'!$O$5:$O$4516))</f>
        <v>B1</v>
      </c>
    </row>
    <row r="665" spans="3:14" x14ac:dyDescent="0.35">
      <c r="C665" s="26" t="s">
        <v>6529</v>
      </c>
      <c r="D665" s="14">
        <v>44625</v>
      </c>
      <c r="E665" s="14">
        <v>44691</v>
      </c>
      <c r="F665" s="27" t="s">
        <v>3910</v>
      </c>
      <c r="G665" s="28">
        <v>0</v>
      </c>
      <c r="H665" s="29">
        <v>10000</v>
      </c>
      <c r="I665" s="29">
        <v>1</v>
      </c>
      <c r="J665" s="30">
        <v>2022</v>
      </c>
      <c r="K665" s="30">
        <v>2022</v>
      </c>
      <c r="L665" s="31" t="s">
        <v>6021</v>
      </c>
      <c r="M665" s="32" t="str">
        <f>IF(_xlfn.XLOOKUP(C665,'Raw Data_OS_22'!$C$5:$C$4516,'Raw Data_OS_22'!$G$5:$G$4516,"New_Claim/ Reopening")= "New_Claim/ Reopening","New_Claim/ Reopening","Old_Claim")</f>
        <v>Old_Claim</v>
      </c>
      <c r="N665" s="18" t="str">
        <f>IF(M665=$N$2,IF(J665=$N$1,"E1","D"),_xlfn.XLOOKUP(C665,'Raw Data_OS_22'!$C$5:$C$4516,'Raw Data_OS_22'!$O$5:$O$4516))</f>
        <v>B1</v>
      </c>
    </row>
    <row r="666" spans="3:14" x14ac:dyDescent="0.35">
      <c r="C666" s="26" t="s">
        <v>6534</v>
      </c>
      <c r="D666" s="14">
        <v>44659</v>
      </c>
      <c r="E666" s="14">
        <v>44659</v>
      </c>
      <c r="F666" s="27" t="s">
        <v>3908</v>
      </c>
      <c r="G666" s="28">
        <v>0</v>
      </c>
      <c r="H666" s="29">
        <v>10000</v>
      </c>
      <c r="I666" s="29">
        <v>1</v>
      </c>
      <c r="J666" s="30">
        <v>2022</v>
      </c>
      <c r="K666" s="30">
        <v>2022</v>
      </c>
      <c r="L666" s="31" t="s">
        <v>6406</v>
      </c>
      <c r="M666" s="32" t="str">
        <f>IF(_xlfn.XLOOKUP(C666,'Raw Data_OS_22'!$C$5:$C$4516,'Raw Data_OS_22'!$G$5:$G$4516,"New_Claim/ Reopening")= "New_Claim/ Reopening","New_Claim/ Reopening","Old_Claim")</f>
        <v>Old_Claim</v>
      </c>
      <c r="N666" s="18" t="str">
        <f>IF(M666=$N$2,IF(J666=$N$1,"E1","D"),_xlfn.XLOOKUP(C666,'Raw Data_OS_22'!$C$5:$C$4516,'Raw Data_OS_22'!$O$5:$O$4516))</f>
        <v>B2</v>
      </c>
    </row>
    <row r="667" spans="3:14" x14ac:dyDescent="0.35">
      <c r="C667" s="26" t="s">
        <v>6547</v>
      </c>
      <c r="D667" s="14">
        <v>44689</v>
      </c>
      <c r="E667" s="14">
        <v>44701</v>
      </c>
      <c r="F667" s="27" t="s">
        <v>3908</v>
      </c>
      <c r="G667" s="28">
        <v>0</v>
      </c>
      <c r="H667" s="29">
        <v>10000</v>
      </c>
      <c r="I667" s="29">
        <v>1</v>
      </c>
      <c r="J667" s="30">
        <v>2022</v>
      </c>
      <c r="K667" s="30">
        <v>2022</v>
      </c>
      <c r="L667" s="31" t="s">
        <v>6406</v>
      </c>
      <c r="M667" s="32" t="str">
        <f>IF(_xlfn.XLOOKUP(C667,'Raw Data_OS_22'!$C$5:$C$4516,'Raw Data_OS_22'!$G$5:$G$4516,"New_Claim/ Reopening")= "New_Claim/ Reopening","New_Claim/ Reopening","Old_Claim")</f>
        <v>Old_Claim</v>
      </c>
      <c r="N667" s="18" t="str">
        <f>IF(M667=$N$2,IF(J667=$N$1,"E1","D"),_xlfn.XLOOKUP(C667,'Raw Data_OS_22'!$C$5:$C$4516,'Raw Data_OS_22'!$O$5:$O$4516))</f>
        <v>B2</v>
      </c>
    </row>
    <row r="668" spans="3:14" x14ac:dyDescent="0.35">
      <c r="C668" s="26" t="s">
        <v>6563</v>
      </c>
      <c r="D668" s="14">
        <v>44663</v>
      </c>
      <c r="E668" s="14">
        <v>44715</v>
      </c>
      <c r="F668" s="27" t="s">
        <v>3910</v>
      </c>
      <c r="G668" s="28">
        <v>0</v>
      </c>
      <c r="H668" s="29">
        <v>10000</v>
      </c>
      <c r="I668" s="29">
        <v>1</v>
      </c>
      <c r="J668" s="30">
        <v>2022</v>
      </c>
      <c r="K668" s="30">
        <v>2022</v>
      </c>
      <c r="L668" s="31" t="s">
        <v>6406</v>
      </c>
      <c r="M668" s="32" t="str">
        <f>IF(_xlfn.XLOOKUP(C668,'Raw Data_OS_22'!$C$5:$C$4516,'Raw Data_OS_22'!$G$5:$G$4516,"New_Claim/ Reopening")= "New_Claim/ Reopening","New_Claim/ Reopening","Old_Claim")</f>
        <v>Old_Claim</v>
      </c>
      <c r="N668" s="18" t="str">
        <f>IF(M668=$N$2,IF(J668=$N$1,"E1","D"),_xlfn.XLOOKUP(C668,'Raw Data_OS_22'!$C$5:$C$4516,'Raw Data_OS_22'!$O$5:$O$4516))</f>
        <v>B2</v>
      </c>
    </row>
    <row r="669" spans="3:14" x14ac:dyDescent="0.35">
      <c r="C669" s="26" t="s">
        <v>6792</v>
      </c>
      <c r="D669" s="14">
        <v>44816</v>
      </c>
      <c r="E669" s="14">
        <v>44819</v>
      </c>
      <c r="F669" s="27" t="s">
        <v>3910</v>
      </c>
      <c r="G669" s="28">
        <v>0</v>
      </c>
      <c r="H669" s="29">
        <v>10000</v>
      </c>
      <c r="I669" s="29">
        <v>1</v>
      </c>
      <c r="J669" s="30">
        <v>2022</v>
      </c>
      <c r="K669" s="30">
        <v>2022</v>
      </c>
      <c r="L669" s="31" t="s">
        <v>6643</v>
      </c>
      <c r="M669" s="32" t="str">
        <f>IF(_xlfn.XLOOKUP(C669,'Raw Data_OS_22'!$C$5:$C$4516,'Raw Data_OS_22'!$G$5:$G$4516,"New_Claim/ Reopening")= "New_Claim/ Reopening","New_Claim/ Reopening","Old_Claim")</f>
        <v>Old_Claim</v>
      </c>
      <c r="N669" s="18" t="str">
        <f>IF(M669=$N$2,IF(J669=$N$1,"E1","D"),_xlfn.XLOOKUP(C669,'Raw Data_OS_22'!$C$5:$C$4516,'Raw Data_OS_22'!$O$5:$O$4516))</f>
        <v>B2</v>
      </c>
    </row>
    <row r="670" spans="3:14" x14ac:dyDescent="0.35">
      <c r="C670" s="26" t="s">
        <v>6820</v>
      </c>
      <c r="D670" s="14">
        <v>44832</v>
      </c>
      <c r="E670" s="14">
        <v>44837</v>
      </c>
      <c r="F670" s="27" t="s">
        <v>3908</v>
      </c>
      <c r="G670" s="28">
        <v>20000</v>
      </c>
      <c r="H670" s="29">
        <v>30000</v>
      </c>
      <c r="I670" s="29">
        <v>1</v>
      </c>
      <c r="J670" s="30">
        <v>2022</v>
      </c>
      <c r="K670" s="30">
        <v>2022</v>
      </c>
      <c r="L670" s="31" t="s">
        <v>6643</v>
      </c>
      <c r="M670" s="32" t="str">
        <f>IF(_xlfn.XLOOKUP(C670,'Raw Data_OS_22'!$C$5:$C$4516,'Raw Data_OS_22'!$G$5:$G$4516,"New_Claim/ Reopening")= "New_Claim/ Reopening","New_Claim/ Reopening","Old_Claim")</f>
        <v>Old_Claim</v>
      </c>
      <c r="N670" s="18" t="str">
        <f>IF(M670=$N$2,IF(J670=$N$1,"E1","D"),_xlfn.XLOOKUP(C670,'Raw Data_OS_22'!$C$5:$C$4516,'Raw Data_OS_22'!$O$5:$O$4516))</f>
        <v>A</v>
      </c>
    </row>
    <row r="671" spans="3:14" x14ac:dyDescent="0.35">
      <c r="C671" s="26" t="s">
        <v>6838</v>
      </c>
      <c r="D671" s="14">
        <v>44816</v>
      </c>
      <c r="E671" s="14">
        <v>44845</v>
      </c>
      <c r="F671" s="27" t="s">
        <v>4224</v>
      </c>
      <c r="G671" s="28">
        <v>0</v>
      </c>
      <c r="H671" s="29">
        <v>10000</v>
      </c>
      <c r="I671" s="29">
        <v>1</v>
      </c>
      <c r="J671" s="30">
        <v>2022</v>
      </c>
      <c r="K671" s="30">
        <v>2022</v>
      </c>
      <c r="L671" s="31" t="s">
        <v>6643</v>
      </c>
      <c r="M671" s="32" t="str">
        <f>IF(_xlfn.XLOOKUP(C671,'Raw Data_OS_22'!$C$5:$C$4516,'Raw Data_OS_22'!$G$5:$G$4516,"New_Claim/ Reopening")= "New_Claim/ Reopening","New_Claim/ Reopening","Old_Claim")</f>
        <v>Old_Claim</v>
      </c>
      <c r="N671" s="18" t="str">
        <f>IF(M671=$N$2,IF(J671=$N$1,"E1","D"),_xlfn.XLOOKUP(C671,'Raw Data_OS_22'!$C$5:$C$4516,'Raw Data_OS_22'!$O$5:$O$4516))</f>
        <v>B1</v>
      </c>
    </row>
    <row r="672" spans="3:14" x14ac:dyDescent="0.35">
      <c r="C672" s="26" t="s">
        <v>6847</v>
      </c>
      <c r="D672" s="14">
        <v>44762</v>
      </c>
      <c r="E672" s="14">
        <v>44848</v>
      </c>
      <c r="F672" s="27" t="s">
        <v>3910</v>
      </c>
      <c r="G672" s="28">
        <v>0</v>
      </c>
      <c r="H672" s="29">
        <v>10000</v>
      </c>
      <c r="I672" s="29">
        <v>1</v>
      </c>
      <c r="J672" s="30">
        <v>2022</v>
      </c>
      <c r="K672" s="30">
        <v>2022</v>
      </c>
      <c r="L672" s="31" t="s">
        <v>6643</v>
      </c>
      <c r="M672" s="32" t="str">
        <f>IF(_xlfn.XLOOKUP(C672,'Raw Data_OS_22'!$C$5:$C$4516,'Raw Data_OS_22'!$G$5:$G$4516,"New_Claim/ Reopening")= "New_Claim/ Reopening","New_Claim/ Reopening","Old_Claim")</f>
        <v>Old_Claim</v>
      </c>
      <c r="N672" s="18" t="str">
        <f>IF(M672=$N$2,IF(J672=$N$1,"E1","D"),_xlfn.XLOOKUP(C672,'Raw Data_OS_22'!$C$5:$C$4516,'Raw Data_OS_22'!$O$5:$O$4516))</f>
        <v>B2</v>
      </c>
    </row>
    <row r="673" spans="3:14" x14ac:dyDescent="0.35">
      <c r="C673" s="26" t="s">
        <v>7205</v>
      </c>
      <c r="D673" s="14">
        <v>44918</v>
      </c>
      <c r="E673" s="14">
        <v>44935</v>
      </c>
      <c r="F673" s="27" t="s">
        <v>3910</v>
      </c>
      <c r="G673" s="28">
        <v>0</v>
      </c>
      <c r="H673" s="29">
        <v>10000</v>
      </c>
      <c r="I673" s="29">
        <v>1</v>
      </c>
      <c r="J673" s="30">
        <v>2022</v>
      </c>
      <c r="K673" s="30">
        <v>2023</v>
      </c>
      <c r="L673" s="31" t="s">
        <v>6825</v>
      </c>
      <c r="M673" s="32" t="str">
        <f>IF(_xlfn.XLOOKUP(C673,'Raw Data_OS_22'!$C$5:$C$4516,'Raw Data_OS_22'!$G$5:$G$4516,"New_Claim/ Reopening")= "New_Claim/ Reopening","New_Claim/ Reopening","Old_Claim")</f>
        <v>New_Claim/ Reopening</v>
      </c>
      <c r="N673" s="18" t="str">
        <f>IF(M673=$N$2,IF(J673=$N$1,"E1","D"),_xlfn.XLOOKUP(C673,'Raw Data_OS_22'!$C$5:$C$4516,'Raw Data_OS_22'!$O$5:$O$4516))</f>
        <v>D</v>
      </c>
    </row>
    <row r="674" spans="3:14" x14ac:dyDescent="0.35">
      <c r="C674" s="26" t="s">
        <v>7206</v>
      </c>
      <c r="D674" s="14">
        <v>44930</v>
      </c>
      <c r="E674" s="14">
        <v>44932</v>
      </c>
      <c r="F674" s="27" t="s">
        <v>3910</v>
      </c>
      <c r="G674" s="28">
        <v>0</v>
      </c>
      <c r="H674" s="29">
        <v>10000</v>
      </c>
      <c r="I674" s="29">
        <v>1</v>
      </c>
      <c r="J674" s="30">
        <v>2023</v>
      </c>
      <c r="K674" s="30">
        <v>2023</v>
      </c>
      <c r="L674" s="31" t="s">
        <v>7201</v>
      </c>
      <c r="M674" s="32" t="str">
        <f>IF(_xlfn.XLOOKUP(C674,'Raw Data_OS_22'!$C$5:$C$4516,'Raw Data_OS_22'!$G$5:$G$4516,"New_Claim/ Reopening")= "New_Claim/ Reopening","New_Claim/ Reopening","Old_Claim")</f>
        <v>New_Claim/ Reopening</v>
      </c>
      <c r="N674" s="18" t="str">
        <f>IF(M674=$N$2,IF(J674=$N$1,"E1","D"),_xlfn.XLOOKUP(C674,'Raw Data_OS_22'!$C$5:$C$4516,'Raw Data_OS_22'!$O$5:$O$4516))</f>
        <v>E1</v>
      </c>
    </row>
    <row r="675" spans="3:14" x14ac:dyDescent="0.35">
      <c r="C675" s="26" t="s">
        <v>7207</v>
      </c>
      <c r="D675" s="14">
        <v>45293</v>
      </c>
      <c r="E675" s="14">
        <v>45300</v>
      </c>
      <c r="F675" s="27" t="s">
        <v>3910</v>
      </c>
      <c r="G675" s="28">
        <v>0</v>
      </c>
      <c r="H675" s="29">
        <v>10000</v>
      </c>
      <c r="I675" s="29">
        <v>1</v>
      </c>
      <c r="J675" s="30">
        <v>2024</v>
      </c>
      <c r="K675" s="30">
        <v>2024</v>
      </c>
      <c r="L675" s="31" t="s">
        <v>7208</v>
      </c>
      <c r="M675" s="32" t="str">
        <f>IF(_xlfn.XLOOKUP(C675,'Raw Data_OS_22'!$C$5:$C$4516,'Raw Data_OS_22'!$G$5:$G$4516,"New_Claim/ Reopening")= "New_Claim/ Reopening","New_Claim/ Reopening","Old_Claim")</f>
        <v>New_Claim/ Reopening</v>
      </c>
      <c r="N675" s="18" t="str">
        <f>IF(M675=$N$2,IF(J675=$N$1,"E1","D"),_xlfn.XLOOKUP(C675,'Raw Data_OS_22'!$C$5:$C$4516,'Raw Data_OS_22'!$O$5:$O$4516))</f>
        <v>D</v>
      </c>
    </row>
    <row r="676" spans="3:14" x14ac:dyDescent="0.35">
      <c r="C676" s="26" t="s">
        <v>3866</v>
      </c>
      <c r="D676" s="14">
        <v>40064</v>
      </c>
      <c r="E676" s="14">
        <v>40073</v>
      </c>
      <c r="F676" s="27" t="s">
        <v>3908</v>
      </c>
      <c r="G676" s="28">
        <v>0</v>
      </c>
      <c r="H676" s="29">
        <v>9924</v>
      </c>
      <c r="I676" s="29">
        <v>1</v>
      </c>
      <c r="J676" s="30">
        <v>2009</v>
      </c>
      <c r="K676" s="30">
        <v>2009</v>
      </c>
      <c r="L676" s="31" t="s">
        <v>43</v>
      </c>
      <c r="M676" s="32" t="str">
        <f>IF(_xlfn.XLOOKUP(C676,'Raw Data_OS_22'!$C$5:$C$4516,'Raw Data_OS_22'!$G$5:$G$4516,"New_Claim/ Reopening")= "New_Claim/ Reopening","New_Claim/ Reopening","Old_Claim")</f>
        <v>Old_Claim</v>
      </c>
      <c r="N676" s="18" t="str">
        <f>IF(M676=$N$2,IF(J676=$N$1,"E1","D"),_xlfn.XLOOKUP(C676,'Raw Data_OS_22'!$C$5:$C$4516,'Raw Data_OS_22'!$O$5:$O$4516))</f>
        <v>A</v>
      </c>
    </row>
    <row r="677" spans="3:14" x14ac:dyDescent="0.35">
      <c r="C677" s="26" t="s">
        <v>190</v>
      </c>
      <c r="D677" s="14">
        <v>44115</v>
      </c>
      <c r="E677" s="14">
        <v>44115</v>
      </c>
      <c r="F677" s="27" t="s">
        <v>3910</v>
      </c>
      <c r="G677" s="28">
        <v>0</v>
      </c>
      <c r="H677" s="29">
        <v>9922</v>
      </c>
      <c r="I677" s="29">
        <v>1</v>
      </c>
      <c r="J677" s="30">
        <v>2020</v>
      </c>
      <c r="K677" s="30">
        <v>2020</v>
      </c>
      <c r="L677" s="31" t="s">
        <v>11</v>
      </c>
      <c r="M677" s="32" t="str">
        <f>IF(_xlfn.XLOOKUP(C677,'Raw Data_OS_22'!$C$5:$C$4516,'Raw Data_OS_22'!$G$5:$G$4516,"New_Claim/ Reopening")= "New_Claim/ Reopening","New_Claim/ Reopening","Old_Claim")</f>
        <v>Old_Claim</v>
      </c>
      <c r="N677" s="18" t="str">
        <f>IF(M677=$N$2,IF(J677=$N$1,"E1","D"),_xlfn.XLOOKUP(C677,'Raw Data_OS_22'!$C$5:$C$4516,'Raw Data_OS_22'!$O$5:$O$4516))</f>
        <v>B1</v>
      </c>
    </row>
    <row r="678" spans="3:14" x14ac:dyDescent="0.35">
      <c r="C678" s="26" t="s">
        <v>6523</v>
      </c>
      <c r="D678" s="14">
        <v>44697</v>
      </c>
      <c r="E678" s="14">
        <v>44699</v>
      </c>
      <c r="F678" s="27" t="s">
        <v>3910</v>
      </c>
      <c r="G678" s="28">
        <v>30000</v>
      </c>
      <c r="H678" s="29">
        <v>39832</v>
      </c>
      <c r="I678" s="29">
        <v>1</v>
      </c>
      <c r="J678" s="30">
        <v>2022</v>
      </c>
      <c r="K678" s="30">
        <v>2022</v>
      </c>
      <c r="L678" s="31" t="s">
        <v>6406</v>
      </c>
      <c r="M678" s="32" t="str">
        <f>IF(_xlfn.XLOOKUP(C678,'Raw Data_OS_22'!$C$5:$C$4516,'Raw Data_OS_22'!$G$5:$G$4516,"New_Claim/ Reopening")= "New_Claim/ Reopening","New_Claim/ Reopening","Old_Claim")</f>
        <v>Old_Claim</v>
      </c>
      <c r="N678" s="18" t="str">
        <f>IF(M678=$N$2,IF(J678=$N$1,"E1","D"),_xlfn.XLOOKUP(C678,'Raw Data_OS_22'!$C$5:$C$4516,'Raw Data_OS_22'!$O$5:$O$4516))</f>
        <v>B2</v>
      </c>
    </row>
    <row r="679" spans="3:14" x14ac:dyDescent="0.35">
      <c r="C679" s="26" t="s">
        <v>1553</v>
      </c>
      <c r="D679" s="14">
        <v>40317</v>
      </c>
      <c r="E679" s="14">
        <v>40322</v>
      </c>
      <c r="F679" s="27" t="s">
        <v>3908</v>
      </c>
      <c r="G679" s="28">
        <v>70000</v>
      </c>
      <c r="H679" s="29">
        <v>79760</v>
      </c>
      <c r="I679" s="29">
        <v>1</v>
      </c>
      <c r="J679" s="30">
        <v>2010</v>
      </c>
      <c r="K679" s="30">
        <v>2010</v>
      </c>
      <c r="L679" s="31" t="s">
        <v>1227</v>
      </c>
      <c r="M679" s="32" t="str">
        <f>IF(_xlfn.XLOOKUP(C679,'Raw Data_OS_22'!$C$5:$C$4516,'Raw Data_OS_22'!$G$5:$G$4516,"New_Claim/ Reopening")= "New_Claim/ Reopening","New_Claim/ Reopening","Old_Claim")</f>
        <v>Old_Claim</v>
      </c>
      <c r="N679" s="18" t="str">
        <f>IF(M679=$N$2,IF(J679=$N$1,"E1","D"),_xlfn.XLOOKUP(C679,'Raw Data_OS_22'!$C$5:$C$4516,'Raw Data_OS_22'!$O$5:$O$4516))</f>
        <v>B1</v>
      </c>
    </row>
    <row r="680" spans="3:14" x14ac:dyDescent="0.35">
      <c r="C680" s="26" t="s">
        <v>2100</v>
      </c>
      <c r="D680" s="14">
        <v>43933</v>
      </c>
      <c r="E680" s="14">
        <v>44102</v>
      </c>
      <c r="F680" s="27" t="s">
        <v>4214</v>
      </c>
      <c r="G680" s="28">
        <v>0</v>
      </c>
      <c r="H680" s="29">
        <v>9654</v>
      </c>
      <c r="I680" s="29">
        <v>1</v>
      </c>
      <c r="J680" s="30">
        <v>2020</v>
      </c>
      <c r="K680" s="30">
        <v>2020</v>
      </c>
      <c r="L680" s="31" t="s">
        <v>33</v>
      </c>
      <c r="M680" s="32" t="str">
        <f>IF(_xlfn.XLOOKUP(C680,'Raw Data_OS_22'!$C$5:$C$4516,'Raw Data_OS_22'!$G$5:$G$4516,"New_Claim/ Reopening")= "New_Claim/ Reopening","New_Claim/ Reopening","Old_Claim")</f>
        <v>Old_Claim</v>
      </c>
      <c r="N680" s="18" t="str">
        <f>IF(M680=$N$2,IF(J680=$N$1,"E1","D"),_xlfn.XLOOKUP(C680,'Raw Data_OS_22'!$C$5:$C$4516,'Raw Data_OS_22'!$O$5:$O$4516))</f>
        <v>B1</v>
      </c>
    </row>
    <row r="681" spans="3:14" x14ac:dyDescent="0.35">
      <c r="C681" s="26" t="s">
        <v>3143</v>
      </c>
      <c r="D681" s="14">
        <v>44164</v>
      </c>
      <c r="E681" s="14">
        <v>44378</v>
      </c>
      <c r="F681" s="27" t="s">
        <v>3910</v>
      </c>
      <c r="G681" s="28">
        <v>250000</v>
      </c>
      <c r="H681" s="29">
        <v>259649.12280000001</v>
      </c>
      <c r="I681" s="29">
        <v>1</v>
      </c>
      <c r="J681" s="30">
        <v>2020</v>
      </c>
      <c r="K681" s="30">
        <v>2021</v>
      </c>
      <c r="L681" s="31" t="s">
        <v>11</v>
      </c>
      <c r="M681" s="32" t="str">
        <f>IF(_xlfn.XLOOKUP(C681,'Raw Data_OS_22'!$C$5:$C$4516,'Raw Data_OS_22'!$G$5:$G$4516,"New_Claim/ Reopening")= "New_Claim/ Reopening","New_Claim/ Reopening","Old_Claim")</f>
        <v>Old_Claim</v>
      </c>
      <c r="N681" s="18" t="str">
        <f>IF(M681=$N$2,IF(J681=$N$1,"E1","D"),_xlfn.XLOOKUP(C681,'Raw Data_OS_22'!$C$5:$C$4516,'Raw Data_OS_22'!$O$5:$O$4516))</f>
        <v>B1</v>
      </c>
    </row>
    <row r="682" spans="3:14" x14ac:dyDescent="0.35">
      <c r="C682" s="26" t="s">
        <v>2125</v>
      </c>
      <c r="D682" s="14">
        <v>44119</v>
      </c>
      <c r="E682" s="14">
        <v>44201</v>
      </c>
      <c r="F682" s="27" t="s">
        <v>4199</v>
      </c>
      <c r="G682" s="28">
        <v>128740</v>
      </c>
      <c r="H682" s="29">
        <v>138234</v>
      </c>
      <c r="I682" s="29">
        <v>1</v>
      </c>
      <c r="J682" s="30">
        <v>2020</v>
      </c>
      <c r="K682" s="30">
        <v>2021</v>
      </c>
      <c r="L682" s="31" t="s">
        <v>11</v>
      </c>
      <c r="M682" s="32" t="str">
        <f>IF(_xlfn.XLOOKUP(C682,'Raw Data_OS_22'!$C$5:$C$4516,'Raw Data_OS_22'!$G$5:$G$4516,"New_Claim/ Reopening")= "New_Claim/ Reopening","New_Claim/ Reopening","Old_Claim")</f>
        <v>Old_Claim</v>
      </c>
      <c r="N682" s="18" t="str">
        <f>IF(M682=$N$2,IF(J682=$N$1,"E1","D"),_xlfn.XLOOKUP(C682,'Raw Data_OS_22'!$C$5:$C$4516,'Raw Data_OS_22'!$O$5:$O$4516))</f>
        <v>B1</v>
      </c>
    </row>
    <row r="683" spans="3:14" x14ac:dyDescent="0.35">
      <c r="C683" s="26" t="s">
        <v>6511</v>
      </c>
      <c r="D683" s="14">
        <v>44680</v>
      </c>
      <c r="E683" s="14">
        <v>44698</v>
      </c>
      <c r="F683" s="27" t="s">
        <v>3910</v>
      </c>
      <c r="G683" s="28">
        <v>9360</v>
      </c>
      <c r="H683" s="29">
        <v>18380</v>
      </c>
      <c r="I683" s="29">
        <v>1</v>
      </c>
      <c r="J683" s="30">
        <v>2022</v>
      </c>
      <c r="K683" s="30">
        <v>2022</v>
      </c>
      <c r="L683" s="31" t="s">
        <v>6406</v>
      </c>
      <c r="M683" s="32" t="str">
        <f>IF(_xlfn.XLOOKUP(C683,'Raw Data_OS_22'!$C$5:$C$4516,'Raw Data_OS_22'!$G$5:$G$4516,"New_Claim/ Reopening")= "New_Claim/ Reopening","New_Claim/ Reopening","Old_Claim")</f>
        <v>Old_Claim</v>
      </c>
      <c r="N683" s="18" t="str">
        <f>IF(M683=$N$2,IF(J683=$N$1,"E1","D"),_xlfn.XLOOKUP(C683,'Raw Data_OS_22'!$C$5:$C$4516,'Raw Data_OS_22'!$O$5:$O$4516))</f>
        <v>B2</v>
      </c>
    </row>
    <row r="684" spans="3:14" x14ac:dyDescent="0.35">
      <c r="C684" s="26" t="s">
        <v>549</v>
      </c>
      <c r="D684" s="14">
        <v>44175</v>
      </c>
      <c r="E684" s="14">
        <v>44201</v>
      </c>
      <c r="F684" s="27" t="s">
        <v>3910</v>
      </c>
      <c r="G684" s="28">
        <v>6000</v>
      </c>
      <c r="H684" s="29">
        <v>15000</v>
      </c>
      <c r="I684" s="29">
        <v>1</v>
      </c>
      <c r="J684" s="30">
        <v>2020</v>
      </c>
      <c r="K684" s="30">
        <v>2021</v>
      </c>
      <c r="L684" s="31" t="s">
        <v>11</v>
      </c>
      <c r="M684" s="32" t="str">
        <f>IF(_xlfn.XLOOKUP(C684,'Raw Data_OS_22'!$C$5:$C$4516,'Raw Data_OS_22'!$G$5:$G$4516,"New_Claim/ Reopening")= "New_Claim/ Reopening","New_Claim/ Reopening","Old_Claim")</f>
        <v>Old_Claim</v>
      </c>
      <c r="N684" s="18" t="str">
        <f>IF(M684=$N$2,IF(J684=$N$1,"E1","D"),_xlfn.XLOOKUP(C684,'Raw Data_OS_22'!$C$5:$C$4516,'Raw Data_OS_22'!$O$5:$O$4516))</f>
        <v>B1</v>
      </c>
    </row>
    <row r="685" spans="3:14" x14ac:dyDescent="0.35">
      <c r="C685" s="26" t="s">
        <v>561</v>
      </c>
      <c r="D685" s="14">
        <v>44042</v>
      </c>
      <c r="E685" s="14">
        <v>44043</v>
      </c>
      <c r="F685" s="27" t="s">
        <v>3908</v>
      </c>
      <c r="G685" s="28">
        <v>0</v>
      </c>
      <c r="H685" s="29">
        <v>9000</v>
      </c>
      <c r="I685" s="29">
        <v>1</v>
      </c>
      <c r="J685" s="30">
        <v>2020</v>
      </c>
      <c r="K685" s="30">
        <v>2020</v>
      </c>
      <c r="L685" s="31" t="s">
        <v>35</v>
      </c>
      <c r="M685" s="32" t="str">
        <f>IF(_xlfn.XLOOKUP(C685,'Raw Data_OS_22'!$C$5:$C$4516,'Raw Data_OS_22'!$G$5:$G$4516,"New_Claim/ Reopening")= "New_Claim/ Reopening","New_Claim/ Reopening","Old_Claim")</f>
        <v>Old_Claim</v>
      </c>
      <c r="N685" s="18" t="str">
        <f>IF(M685=$N$2,IF(J685=$N$1,"E1","D"),_xlfn.XLOOKUP(C685,'Raw Data_OS_22'!$C$5:$C$4516,'Raw Data_OS_22'!$O$5:$O$4516))</f>
        <v>B1</v>
      </c>
    </row>
    <row r="686" spans="3:14" x14ac:dyDescent="0.35">
      <c r="C686" s="26" t="s">
        <v>1108</v>
      </c>
      <c r="D686" s="14">
        <v>44156</v>
      </c>
      <c r="E686" s="14">
        <v>44156</v>
      </c>
      <c r="F686" s="27" t="s">
        <v>3908</v>
      </c>
      <c r="G686" s="28">
        <v>1000</v>
      </c>
      <c r="H686" s="29">
        <v>10000</v>
      </c>
      <c r="I686" s="29">
        <v>1</v>
      </c>
      <c r="J686" s="30">
        <v>2020</v>
      </c>
      <c r="K686" s="30">
        <v>2020</v>
      </c>
      <c r="L686" s="31" t="s">
        <v>11</v>
      </c>
      <c r="M686" s="32" t="str">
        <f>IF(_xlfn.XLOOKUP(C686,'Raw Data_OS_22'!$C$5:$C$4516,'Raw Data_OS_22'!$G$5:$G$4516,"New_Claim/ Reopening")= "New_Claim/ Reopening","New_Claim/ Reopening","Old_Claim")</f>
        <v>Old_Claim</v>
      </c>
      <c r="N686" s="18" t="str">
        <f>IF(M686=$N$2,IF(J686=$N$1,"E1","D"),_xlfn.XLOOKUP(C686,'Raw Data_OS_22'!$C$5:$C$4516,'Raw Data_OS_22'!$O$5:$O$4516))</f>
        <v>B1</v>
      </c>
    </row>
    <row r="687" spans="3:14" x14ac:dyDescent="0.35">
      <c r="C687" s="26" t="s">
        <v>1131</v>
      </c>
      <c r="D687" s="14">
        <v>44177</v>
      </c>
      <c r="E687" s="14">
        <v>44177</v>
      </c>
      <c r="F687" s="27" t="s">
        <v>3910</v>
      </c>
      <c r="G687" s="28">
        <v>0</v>
      </c>
      <c r="H687" s="29">
        <v>9000</v>
      </c>
      <c r="I687" s="29">
        <v>1</v>
      </c>
      <c r="J687" s="30">
        <v>2020</v>
      </c>
      <c r="K687" s="30">
        <v>2020</v>
      </c>
      <c r="L687" s="31" t="s">
        <v>11</v>
      </c>
      <c r="M687" s="32" t="str">
        <f>IF(_xlfn.XLOOKUP(C687,'Raw Data_OS_22'!$C$5:$C$4516,'Raw Data_OS_22'!$G$5:$G$4516,"New_Claim/ Reopening")= "New_Claim/ Reopening","New_Claim/ Reopening","Old_Claim")</f>
        <v>Old_Claim</v>
      </c>
      <c r="N687" s="18" t="str">
        <f>IF(M687=$N$2,IF(J687=$N$1,"E1","D"),_xlfn.XLOOKUP(C687,'Raw Data_OS_22'!$C$5:$C$4516,'Raw Data_OS_22'!$O$5:$O$4516))</f>
        <v>B1</v>
      </c>
    </row>
    <row r="688" spans="3:14" x14ac:dyDescent="0.35">
      <c r="C688" s="26" t="s">
        <v>6481</v>
      </c>
      <c r="D688" s="14">
        <v>44667</v>
      </c>
      <c r="E688" s="14">
        <v>44687</v>
      </c>
      <c r="F688" s="27" t="s">
        <v>3910</v>
      </c>
      <c r="G688" s="28">
        <v>0</v>
      </c>
      <c r="H688" s="29">
        <v>9000</v>
      </c>
      <c r="I688" s="29">
        <v>1</v>
      </c>
      <c r="J688" s="30">
        <v>2022</v>
      </c>
      <c r="K688" s="30">
        <v>2022</v>
      </c>
      <c r="L688" s="31" t="s">
        <v>6406</v>
      </c>
      <c r="M688" s="32" t="str">
        <f>IF(_xlfn.XLOOKUP(C688,'Raw Data_OS_22'!$C$5:$C$4516,'Raw Data_OS_22'!$G$5:$G$4516,"New_Claim/ Reopening")= "New_Claim/ Reopening","New_Claim/ Reopening","Old_Claim")</f>
        <v>Old_Claim</v>
      </c>
      <c r="N688" s="18" t="str">
        <f>IF(M688=$N$2,IF(J688=$N$1,"E1","D"),_xlfn.XLOOKUP(C688,'Raw Data_OS_22'!$C$5:$C$4516,'Raw Data_OS_22'!$O$5:$O$4516))</f>
        <v>B2</v>
      </c>
    </row>
    <row r="689" spans="3:14" x14ac:dyDescent="0.35">
      <c r="C689" s="26" t="s">
        <v>536</v>
      </c>
      <c r="D689" s="14">
        <v>44189</v>
      </c>
      <c r="E689" s="14">
        <v>44189</v>
      </c>
      <c r="F689" s="27" t="s">
        <v>3908</v>
      </c>
      <c r="G689" s="28">
        <v>8700</v>
      </c>
      <c r="H689" s="29">
        <v>17652</v>
      </c>
      <c r="I689" s="29">
        <v>1</v>
      </c>
      <c r="J689" s="30">
        <v>2020</v>
      </c>
      <c r="K689" s="30">
        <v>2020</v>
      </c>
      <c r="L689" s="31" t="s">
        <v>11</v>
      </c>
      <c r="M689" s="32" t="str">
        <f>IF(_xlfn.XLOOKUP(C689,'Raw Data_OS_22'!$C$5:$C$4516,'Raw Data_OS_22'!$G$5:$G$4516,"New_Claim/ Reopening")= "New_Claim/ Reopening","New_Claim/ Reopening","Old_Claim")</f>
        <v>Old_Claim</v>
      </c>
      <c r="N689" s="18" t="str">
        <f>IF(M689=$N$2,IF(J689=$N$1,"E1","D"),_xlfn.XLOOKUP(C689,'Raw Data_OS_22'!$C$5:$C$4516,'Raw Data_OS_22'!$O$5:$O$4516))</f>
        <v>B1</v>
      </c>
    </row>
    <row r="690" spans="3:14" x14ac:dyDescent="0.35">
      <c r="C690" s="26" t="s">
        <v>90</v>
      </c>
      <c r="D690" s="14">
        <v>44142</v>
      </c>
      <c r="E690" s="14">
        <v>44144</v>
      </c>
      <c r="F690" s="27" t="s">
        <v>3910</v>
      </c>
      <c r="G690" s="28">
        <v>8550</v>
      </c>
      <c r="H690" s="29">
        <v>17400</v>
      </c>
      <c r="I690" s="29">
        <v>1</v>
      </c>
      <c r="J690" s="30">
        <v>2020</v>
      </c>
      <c r="K690" s="30">
        <v>2020</v>
      </c>
      <c r="L690" s="31" t="s">
        <v>11</v>
      </c>
      <c r="M690" s="32" t="str">
        <f>IF(_xlfn.XLOOKUP(C690,'Raw Data_OS_22'!$C$5:$C$4516,'Raw Data_OS_22'!$G$5:$G$4516,"New_Claim/ Reopening")= "New_Claim/ Reopening","New_Claim/ Reopening","Old_Claim")</f>
        <v>Old_Claim</v>
      </c>
      <c r="N690" s="18" t="str">
        <f>IF(M690=$N$2,IF(J690=$N$1,"E1","D"),_xlfn.XLOOKUP(C690,'Raw Data_OS_22'!$C$5:$C$4516,'Raw Data_OS_22'!$O$5:$O$4516))</f>
        <v>B1</v>
      </c>
    </row>
    <row r="691" spans="3:14" x14ac:dyDescent="0.35">
      <c r="C691" s="26" t="s">
        <v>4173</v>
      </c>
      <c r="D691" s="14">
        <v>44206</v>
      </c>
      <c r="E691" s="14">
        <v>44210</v>
      </c>
      <c r="F691" s="27" t="s">
        <v>3910</v>
      </c>
      <c r="G691" s="28">
        <v>0</v>
      </c>
      <c r="H691" s="29">
        <v>8700</v>
      </c>
      <c r="I691" s="29">
        <v>1</v>
      </c>
      <c r="J691" s="30">
        <v>2021</v>
      </c>
      <c r="K691" s="30">
        <v>2021</v>
      </c>
      <c r="L691" s="31" t="s">
        <v>21</v>
      </c>
      <c r="M691" s="32" t="str">
        <f>IF(_xlfn.XLOOKUP(C691,'Raw Data_OS_22'!$C$5:$C$4516,'Raw Data_OS_22'!$G$5:$G$4516,"New_Claim/ Reopening")= "New_Claim/ Reopening","New_Claim/ Reopening","Old_Claim")</f>
        <v>Old_Claim</v>
      </c>
      <c r="N691" s="18" t="str">
        <f>IF(M691=$N$2,IF(J691=$N$1,"E1","D"),_xlfn.XLOOKUP(C691,'Raw Data_OS_22'!$C$5:$C$4516,'Raw Data_OS_22'!$O$5:$O$4516))</f>
        <v>B1</v>
      </c>
    </row>
    <row r="692" spans="3:14" x14ac:dyDescent="0.35">
      <c r="C692" s="26" t="s">
        <v>3896</v>
      </c>
      <c r="D692" s="14">
        <v>44211</v>
      </c>
      <c r="E692" s="14">
        <v>44215</v>
      </c>
      <c r="F692" s="27" t="s">
        <v>3910</v>
      </c>
      <c r="G692" s="28">
        <v>41300</v>
      </c>
      <c r="H692" s="29">
        <v>50000</v>
      </c>
      <c r="I692" s="29">
        <v>1</v>
      </c>
      <c r="J692" s="30">
        <v>2021</v>
      </c>
      <c r="K692" s="30">
        <v>2021</v>
      </c>
      <c r="L692" s="31" t="s">
        <v>21</v>
      </c>
      <c r="M692" s="32" t="str">
        <f>IF(_xlfn.XLOOKUP(C692,'Raw Data_OS_22'!$C$5:$C$4516,'Raw Data_OS_22'!$G$5:$G$4516,"New_Claim/ Reopening")= "New_Claim/ Reopening","New_Claim/ Reopening","Old_Claim")</f>
        <v>Old_Claim</v>
      </c>
      <c r="N692" s="18" t="str">
        <f>IF(M692=$N$2,IF(J692=$N$1,"E1","D"),_xlfn.XLOOKUP(C692,'Raw Data_OS_22'!$C$5:$C$4516,'Raw Data_OS_22'!$O$5:$O$4516))</f>
        <v>B1</v>
      </c>
    </row>
    <row r="693" spans="3:14" x14ac:dyDescent="0.35">
      <c r="C693" s="26" t="s">
        <v>5227</v>
      </c>
      <c r="D693" s="14">
        <v>44225</v>
      </c>
      <c r="E693" s="14">
        <v>44228</v>
      </c>
      <c r="F693" s="27" t="s">
        <v>3910</v>
      </c>
      <c r="G693" s="28">
        <v>0</v>
      </c>
      <c r="H693" s="29">
        <v>8700</v>
      </c>
      <c r="I693" s="29">
        <v>1</v>
      </c>
      <c r="J693" s="30">
        <v>2021</v>
      </c>
      <c r="K693" s="30">
        <v>2021</v>
      </c>
      <c r="L693" s="31" t="s">
        <v>21</v>
      </c>
      <c r="M693" s="32" t="str">
        <f>IF(_xlfn.XLOOKUP(C693,'Raw Data_OS_22'!$C$5:$C$4516,'Raw Data_OS_22'!$G$5:$G$4516,"New_Claim/ Reopening")= "New_Claim/ Reopening","New_Claim/ Reopening","Old_Claim")</f>
        <v>Old_Claim</v>
      </c>
      <c r="N693" s="18" t="str">
        <f>IF(M693=$N$2,IF(J693=$N$1,"E1","D"),_xlfn.XLOOKUP(C693,'Raw Data_OS_22'!$C$5:$C$4516,'Raw Data_OS_22'!$O$5:$O$4516))</f>
        <v>B1</v>
      </c>
    </row>
    <row r="694" spans="3:14" x14ac:dyDescent="0.35">
      <c r="C694" s="26" t="s">
        <v>1113</v>
      </c>
      <c r="D694" s="14">
        <v>44165</v>
      </c>
      <c r="E694" s="14">
        <v>44165</v>
      </c>
      <c r="F694" s="27" t="s">
        <v>3910</v>
      </c>
      <c r="G694" s="28">
        <v>6270</v>
      </c>
      <c r="H694" s="29">
        <v>14900</v>
      </c>
      <c r="I694" s="29">
        <v>1</v>
      </c>
      <c r="J694" s="30">
        <v>2020</v>
      </c>
      <c r="K694" s="30">
        <v>2020</v>
      </c>
      <c r="L694" s="31" t="s">
        <v>11</v>
      </c>
      <c r="M694" s="32" t="str">
        <f>IF(_xlfn.XLOOKUP(C694,'Raw Data_OS_22'!$C$5:$C$4516,'Raw Data_OS_22'!$G$5:$G$4516,"New_Claim/ Reopening")= "New_Claim/ Reopening","New_Claim/ Reopening","Old_Claim")</f>
        <v>Old_Claim</v>
      </c>
      <c r="N694" s="18" t="str">
        <f>IF(M694=$N$2,IF(J694=$N$1,"E1","D"),_xlfn.XLOOKUP(C694,'Raw Data_OS_22'!$C$5:$C$4516,'Raw Data_OS_22'!$O$5:$O$4516))</f>
        <v>B2</v>
      </c>
    </row>
    <row r="695" spans="3:14" x14ac:dyDescent="0.35">
      <c r="C695" s="26" t="s">
        <v>1151</v>
      </c>
      <c r="D695" s="14">
        <v>44169</v>
      </c>
      <c r="E695" s="14">
        <v>44169</v>
      </c>
      <c r="F695" s="27" t="s">
        <v>3910</v>
      </c>
      <c r="G695" s="28">
        <v>0</v>
      </c>
      <c r="H695" s="29">
        <v>8590</v>
      </c>
      <c r="I695" s="29">
        <v>1</v>
      </c>
      <c r="J695" s="30">
        <v>2020</v>
      </c>
      <c r="K695" s="30">
        <v>2020</v>
      </c>
      <c r="L695" s="31" t="s">
        <v>11</v>
      </c>
      <c r="M695" s="32" t="str">
        <f>IF(_xlfn.XLOOKUP(C695,'Raw Data_OS_22'!$C$5:$C$4516,'Raw Data_OS_22'!$G$5:$G$4516,"New_Claim/ Reopening")= "New_Claim/ Reopening","New_Claim/ Reopening","Old_Claim")</f>
        <v>Old_Claim</v>
      </c>
      <c r="N695" s="18" t="str">
        <f>IF(M695=$N$2,IF(J695=$N$1,"E1","D"),_xlfn.XLOOKUP(C695,'Raw Data_OS_22'!$C$5:$C$4516,'Raw Data_OS_22'!$O$5:$O$4516))</f>
        <v>A</v>
      </c>
    </row>
    <row r="696" spans="3:14" x14ac:dyDescent="0.35">
      <c r="C696" s="26" t="s">
        <v>6238</v>
      </c>
      <c r="D696" s="14">
        <v>44076</v>
      </c>
      <c r="E696" s="14">
        <v>44568</v>
      </c>
      <c r="F696" s="27" t="s">
        <v>4214</v>
      </c>
      <c r="G696" s="28">
        <v>0</v>
      </c>
      <c r="H696" s="29">
        <v>8557.9500000000007</v>
      </c>
      <c r="I696" s="29">
        <v>1</v>
      </c>
      <c r="J696" s="30">
        <v>2020</v>
      </c>
      <c r="K696" s="30">
        <v>2022</v>
      </c>
      <c r="L696" s="31" t="s">
        <v>35</v>
      </c>
      <c r="M696" s="32" t="str">
        <f>IF(_xlfn.XLOOKUP(C696,'Raw Data_OS_22'!$C$5:$C$4516,'Raw Data_OS_22'!$G$5:$G$4516,"New_Claim/ Reopening")= "New_Claim/ Reopening","New_Claim/ Reopening","Old_Claim")</f>
        <v>Old_Claim</v>
      </c>
      <c r="N696" s="18" t="str">
        <f>IF(M696=$N$2,IF(J696=$N$1,"E1","D"),_xlfn.XLOOKUP(C696,'Raw Data_OS_22'!$C$5:$C$4516,'Raw Data_OS_22'!$O$5:$O$4516))</f>
        <v>B1</v>
      </c>
    </row>
    <row r="697" spans="3:14" x14ac:dyDescent="0.35">
      <c r="C697" s="26" t="s">
        <v>273</v>
      </c>
      <c r="D697" s="14">
        <v>44031</v>
      </c>
      <c r="E697" s="14">
        <v>44031</v>
      </c>
      <c r="F697" s="27" t="s">
        <v>3910</v>
      </c>
      <c r="G697" s="28">
        <v>0</v>
      </c>
      <c r="H697" s="29">
        <v>8550</v>
      </c>
      <c r="I697" s="29">
        <v>1</v>
      </c>
      <c r="J697" s="30">
        <v>2020</v>
      </c>
      <c r="K697" s="30">
        <v>2020</v>
      </c>
      <c r="L697" s="31" t="s">
        <v>35</v>
      </c>
      <c r="M697" s="32" t="str">
        <f>IF(_xlfn.XLOOKUP(C697,'Raw Data_OS_22'!$C$5:$C$4516,'Raw Data_OS_22'!$G$5:$G$4516,"New_Claim/ Reopening")= "New_Claim/ Reopening","New_Claim/ Reopening","Old_Claim")</f>
        <v>Old_Claim</v>
      </c>
      <c r="N697" s="18" t="str">
        <f>IF(M697=$N$2,IF(J697=$N$1,"E1","D"),_xlfn.XLOOKUP(C697,'Raw Data_OS_22'!$C$5:$C$4516,'Raw Data_OS_22'!$O$5:$O$4516))</f>
        <v>B1</v>
      </c>
    </row>
    <row r="698" spans="3:14" x14ac:dyDescent="0.35">
      <c r="C698" s="26" t="s">
        <v>430</v>
      </c>
      <c r="D698" s="14">
        <v>44144</v>
      </c>
      <c r="E698" s="14">
        <v>44144</v>
      </c>
      <c r="F698" s="27" t="s">
        <v>3910</v>
      </c>
      <c r="G698" s="28">
        <v>0</v>
      </c>
      <c r="H698" s="29">
        <v>8410</v>
      </c>
      <c r="I698" s="29">
        <v>1</v>
      </c>
      <c r="J698" s="30">
        <v>2020</v>
      </c>
      <c r="K698" s="30">
        <v>2020</v>
      </c>
      <c r="L698" s="31" t="s">
        <v>11</v>
      </c>
      <c r="M698" s="32" t="str">
        <f>IF(_xlfn.XLOOKUP(C698,'Raw Data_OS_22'!$C$5:$C$4516,'Raw Data_OS_22'!$G$5:$G$4516,"New_Claim/ Reopening")= "New_Claim/ Reopening","New_Claim/ Reopening","Old_Claim")</f>
        <v>Old_Claim</v>
      </c>
      <c r="N698" s="18" t="str">
        <f>IF(M698=$N$2,IF(J698=$N$1,"E1","D"),_xlfn.XLOOKUP(C698,'Raw Data_OS_22'!$C$5:$C$4516,'Raw Data_OS_22'!$O$5:$O$4516))</f>
        <v>B1</v>
      </c>
    </row>
    <row r="699" spans="3:14" x14ac:dyDescent="0.35">
      <c r="C699" s="26" t="s">
        <v>6469</v>
      </c>
      <c r="D699" s="14">
        <v>44678</v>
      </c>
      <c r="E699" s="14">
        <v>44679</v>
      </c>
      <c r="F699" s="27" t="s">
        <v>3910</v>
      </c>
      <c r="G699" s="28">
        <v>0</v>
      </c>
      <c r="H699" s="29">
        <v>8378</v>
      </c>
      <c r="I699" s="29">
        <v>1</v>
      </c>
      <c r="J699" s="30">
        <v>2022</v>
      </c>
      <c r="K699" s="30">
        <v>2022</v>
      </c>
      <c r="L699" s="31" t="s">
        <v>6406</v>
      </c>
      <c r="M699" s="32" t="str">
        <f>IF(_xlfn.XLOOKUP(C699,'Raw Data_OS_22'!$C$5:$C$4516,'Raw Data_OS_22'!$G$5:$G$4516,"New_Claim/ Reopening")= "New_Claim/ Reopening","New_Claim/ Reopening","Old_Claim")</f>
        <v>Old_Claim</v>
      </c>
      <c r="N699" s="18" t="str">
        <f>IF(M699=$N$2,IF(J699=$N$1,"E1","D"),_xlfn.XLOOKUP(C699,'Raw Data_OS_22'!$C$5:$C$4516,'Raw Data_OS_22'!$O$5:$O$4516))</f>
        <v>B1</v>
      </c>
    </row>
    <row r="700" spans="3:14" x14ac:dyDescent="0.35">
      <c r="C700" s="26" t="s">
        <v>6478</v>
      </c>
      <c r="D700" s="14">
        <v>44685</v>
      </c>
      <c r="E700" s="14">
        <v>44686</v>
      </c>
      <c r="F700" s="27" t="s">
        <v>3910</v>
      </c>
      <c r="G700" s="28">
        <v>0</v>
      </c>
      <c r="H700" s="29">
        <v>8200</v>
      </c>
      <c r="I700" s="29">
        <v>1</v>
      </c>
      <c r="J700" s="30">
        <v>2022</v>
      </c>
      <c r="K700" s="30">
        <v>2022</v>
      </c>
      <c r="L700" s="31" t="s">
        <v>6406</v>
      </c>
      <c r="M700" s="32" t="str">
        <f>IF(_xlfn.XLOOKUP(C700,'Raw Data_OS_22'!$C$5:$C$4516,'Raw Data_OS_22'!$G$5:$G$4516,"New_Claim/ Reopening")= "New_Claim/ Reopening","New_Claim/ Reopening","Old_Claim")</f>
        <v>Old_Claim</v>
      </c>
      <c r="N700" s="18" t="str">
        <f>IF(M700=$N$2,IF(J700=$N$1,"E1","D"),_xlfn.XLOOKUP(C700,'Raw Data_OS_22'!$C$5:$C$4516,'Raw Data_OS_22'!$O$5:$O$4516))</f>
        <v>B2</v>
      </c>
    </row>
    <row r="701" spans="3:14" x14ac:dyDescent="0.35">
      <c r="C701" s="26" t="s">
        <v>7209</v>
      </c>
      <c r="D701" s="14">
        <v>45196</v>
      </c>
      <c r="E701" s="14">
        <v>45196</v>
      </c>
      <c r="F701" s="27" t="s">
        <v>4238</v>
      </c>
      <c r="G701" s="28">
        <v>6815</v>
      </c>
      <c r="H701" s="29">
        <v>15000</v>
      </c>
      <c r="I701" s="29">
        <v>1</v>
      </c>
      <c r="J701" s="30">
        <v>2023</v>
      </c>
      <c r="K701" s="30">
        <v>2023</v>
      </c>
      <c r="L701" s="31" t="s">
        <v>7210</v>
      </c>
      <c r="M701" s="32" t="str">
        <f>IF(_xlfn.XLOOKUP(C701,'Raw Data_OS_22'!$C$5:$C$4516,'Raw Data_OS_22'!$G$5:$G$4516,"New_Claim/ Reopening")= "New_Claim/ Reopening","New_Claim/ Reopening","Old_Claim")</f>
        <v>New_Claim/ Reopening</v>
      </c>
      <c r="N701" s="18" t="str">
        <f>IF(M701=$N$2,IF(J701=$N$1,"E1","D"),_xlfn.XLOOKUP(C701,'Raw Data_OS_22'!$C$5:$C$4516,'Raw Data_OS_22'!$O$5:$O$4516))</f>
        <v>E1</v>
      </c>
    </row>
    <row r="702" spans="3:14" x14ac:dyDescent="0.35">
      <c r="C702" s="26" t="s">
        <v>6964</v>
      </c>
      <c r="D702" s="14">
        <v>44915</v>
      </c>
      <c r="E702" s="14">
        <v>44917</v>
      </c>
      <c r="F702" s="27" t="s">
        <v>3910</v>
      </c>
      <c r="G702" s="28">
        <v>0</v>
      </c>
      <c r="H702" s="29">
        <v>8000</v>
      </c>
      <c r="I702" s="29">
        <v>1</v>
      </c>
      <c r="J702" s="30">
        <v>2022</v>
      </c>
      <c r="K702" s="30">
        <v>2022</v>
      </c>
      <c r="L702" s="31" t="s">
        <v>6825</v>
      </c>
      <c r="M702" s="32" t="str">
        <f>IF(_xlfn.XLOOKUP(C702,'Raw Data_OS_22'!$C$5:$C$4516,'Raw Data_OS_22'!$G$5:$G$4516,"New_Claim/ Reopening")= "New_Claim/ Reopening","New_Claim/ Reopening","Old_Claim")</f>
        <v>Old_Claim</v>
      </c>
      <c r="N702" s="18" t="str">
        <f>IF(M702=$N$2,IF(J702=$N$1,"E1","D"),_xlfn.XLOOKUP(C702,'Raw Data_OS_22'!$C$5:$C$4516,'Raw Data_OS_22'!$O$5:$O$4516))</f>
        <v>B2</v>
      </c>
    </row>
    <row r="703" spans="3:14" x14ac:dyDescent="0.35">
      <c r="C703" s="26" t="s">
        <v>69</v>
      </c>
      <c r="D703" s="14">
        <v>43985</v>
      </c>
      <c r="E703" s="14">
        <v>43988</v>
      </c>
      <c r="F703" s="27" t="s">
        <v>3910</v>
      </c>
      <c r="G703" s="28">
        <v>-3930</v>
      </c>
      <c r="H703" s="29">
        <v>3930</v>
      </c>
      <c r="I703" s="29">
        <v>1</v>
      </c>
      <c r="J703" s="30">
        <v>2020</v>
      </c>
      <c r="K703" s="30">
        <v>2020</v>
      </c>
      <c r="L703" s="31" t="s">
        <v>33</v>
      </c>
      <c r="M703" s="32" t="str">
        <f>IF(_xlfn.XLOOKUP(C703,'Raw Data_OS_22'!$C$5:$C$4516,'Raw Data_OS_22'!$G$5:$G$4516,"New_Claim/ Reopening")= "New_Claim/ Reopening","New_Claim/ Reopening","Old_Claim")</f>
        <v>Old_Claim</v>
      </c>
      <c r="N703" s="18" t="str">
        <f>IF(M703=$N$2,IF(J703=$N$1,"E1","D"),_xlfn.XLOOKUP(C703,'Raw Data_OS_22'!$C$5:$C$4516,'Raw Data_OS_22'!$O$5:$O$4516))</f>
        <v>B1</v>
      </c>
    </row>
    <row r="704" spans="3:14" x14ac:dyDescent="0.35">
      <c r="C704" s="26" t="s">
        <v>506</v>
      </c>
      <c r="D704" s="14">
        <v>44160</v>
      </c>
      <c r="E704" s="14">
        <v>44160</v>
      </c>
      <c r="F704" s="27" t="s">
        <v>3908</v>
      </c>
      <c r="G704" s="28">
        <v>8590</v>
      </c>
      <c r="H704" s="29">
        <v>16228</v>
      </c>
      <c r="I704" s="29">
        <v>1</v>
      </c>
      <c r="J704" s="30">
        <v>2020</v>
      </c>
      <c r="K704" s="30">
        <v>2020</v>
      </c>
      <c r="L704" s="31" t="s">
        <v>11</v>
      </c>
      <c r="M704" s="32" t="str">
        <f>IF(_xlfn.XLOOKUP(C704,'Raw Data_OS_22'!$C$5:$C$4516,'Raw Data_OS_22'!$G$5:$G$4516,"New_Claim/ Reopening")= "New_Claim/ Reopening","New_Claim/ Reopening","Old_Claim")</f>
        <v>Old_Claim</v>
      </c>
      <c r="N704" s="18" t="str">
        <f>IF(M704=$N$2,IF(J704=$N$1,"E1","D"),_xlfn.XLOOKUP(C704,'Raw Data_OS_22'!$C$5:$C$4516,'Raw Data_OS_22'!$O$5:$O$4516))</f>
        <v>B1</v>
      </c>
    </row>
    <row r="705" spans="3:14" x14ac:dyDescent="0.35">
      <c r="C705" s="26" t="s">
        <v>355</v>
      </c>
      <c r="D705" s="14">
        <v>44093</v>
      </c>
      <c r="E705" s="14">
        <v>44093</v>
      </c>
      <c r="F705" s="27" t="s">
        <v>3910</v>
      </c>
      <c r="G705" s="28">
        <v>0</v>
      </c>
      <c r="H705" s="29">
        <v>7596</v>
      </c>
      <c r="I705" s="29">
        <v>1</v>
      </c>
      <c r="J705" s="30">
        <v>2020</v>
      </c>
      <c r="K705" s="30">
        <v>2020</v>
      </c>
      <c r="L705" s="31" t="s">
        <v>35</v>
      </c>
      <c r="M705" s="32" t="str">
        <f>IF(_xlfn.XLOOKUP(C705,'Raw Data_OS_22'!$C$5:$C$4516,'Raw Data_OS_22'!$G$5:$G$4516,"New_Claim/ Reopening")= "New_Claim/ Reopening","New_Claim/ Reopening","Old_Claim")</f>
        <v>Old_Claim</v>
      </c>
      <c r="N705" s="18" t="str">
        <f>IF(M705=$N$2,IF(J705=$N$1,"E1","D"),_xlfn.XLOOKUP(C705,'Raw Data_OS_22'!$C$5:$C$4516,'Raw Data_OS_22'!$O$5:$O$4516))</f>
        <v>B1</v>
      </c>
    </row>
    <row r="706" spans="3:14" x14ac:dyDescent="0.35">
      <c r="C706" s="26" t="s">
        <v>1182</v>
      </c>
      <c r="D706" s="14">
        <v>44176</v>
      </c>
      <c r="E706" s="14">
        <v>44213</v>
      </c>
      <c r="F706" s="27" t="s">
        <v>3910</v>
      </c>
      <c r="G706" s="28">
        <v>0</v>
      </c>
      <c r="H706" s="29">
        <v>7520</v>
      </c>
      <c r="I706" s="29">
        <v>1</v>
      </c>
      <c r="J706" s="30">
        <v>2020</v>
      </c>
      <c r="K706" s="30">
        <v>2021</v>
      </c>
      <c r="L706" s="31" t="s">
        <v>11</v>
      </c>
      <c r="M706" s="32" t="str">
        <f>IF(_xlfn.XLOOKUP(C706,'Raw Data_OS_22'!$C$5:$C$4516,'Raw Data_OS_22'!$G$5:$G$4516,"New_Claim/ Reopening")= "New_Claim/ Reopening","New_Claim/ Reopening","Old_Claim")</f>
        <v>Old_Claim</v>
      </c>
      <c r="N706" s="18" t="str">
        <f>IF(M706=$N$2,IF(J706=$N$1,"E1","D"),_xlfn.XLOOKUP(C706,'Raw Data_OS_22'!$C$5:$C$4516,'Raw Data_OS_22'!$O$5:$O$4516))</f>
        <v>B1</v>
      </c>
    </row>
    <row r="707" spans="3:14" x14ac:dyDescent="0.35">
      <c r="C707" s="26" t="s">
        <v>6285</v>
      </c>
      <c r="D707" s="14">
        <v>44607</v>
      </c>
      <c r="E707" s="14">
        <v>44628</v>
      </c>
      <c r="F707" s="27" t="s">
        <v>3910</v>
      </c>
      <c r="G707" s="28">
        <v>0</v>
      </c>
      <c r="H707" s="29">
        <v>7500</v>
      </c>
      <c r="I707" s="29">
        <v>1</v>
      </c>
      <c r="J707" s="30">
        <v>2022</v>
      </c>
      <c r="K707" s="30">
        <v>2022</v>
      </c>
      <c r="L707" s="31" t="s">
        <v>6021</v>
      </c>
      <c r="M707" s="32" t="str">
        <f>IF(_xlfn.XLOOKUP(C707,'Raw Data_OS_22'!$C$5:$C$4516,'Raw Data_OS_22'!$G$5:$G$4516,"New_Claim/ Reopening")= "New_Claim/ Reopening","New_Claim/ Reopening","Old_Claim")</f>
        <v>Old_Claim</v>
      </c>
      <c r="N707" s="18" t="str">
        <f>IF(M707=$N$2,IF(J707=$N$1,"E1","D"),_xlfn.XLOOKUP(C707,'Raw Data_OS_22'!$C$5:$C$4516,'Raw Data_OS_22'!$O$5:$O$4516))</f>
        <v>B2</v>
      </c>
    </row>
    <row r="708" spans="3:14" x14ac:dyDescent="0.35">
      <c r="C708" s="26" t="s">
        <v>61</v>
      </c>
      <c r="D708" s="14">
        <v>44119</v>
      </c>
      <c r="E708" s="14">
        <v>44125</v>
      </c>
      <c r="F708" s="27" t="s">
        <v>3908</v>
      </c>
      <c r="G708" s="28">
        <v>0</v>
      </c>
      <c r="H708" s="29">
        <v>7430</v>
      </c>
      <c r="I708" s="29">
        <v>1</v>
      </c>
      <c r="J708" s="30">
        <v>2020</v>
      </c>
      <c r="K708" s="30">
        <v>2020</v>
      </c>
      <c r="L708" s="31" t="s">
        <v>11</v>
      </c>
      <c r="M708" s="32" t="str">
        <f>IF(_xlfn.XLOOKUP(C708,'Raw Data_OS_22'!$C$5:$C$4516,'Raw Data_OS_22'!$G$5:$G$4516,"New_Claim/ Reopening")= "New_Claim/ Reopening","New_Claim/ Reopening","Old_Claim")</f>
        <v>Old_Claim</v>
      </c>
      <c r="N708" s="18" t="str">
        <f>IF(M708=$N$2,IF(J708=$N$1,"E1","D"),_xlfn.XLOOKUP(C708,'Raw Data_OS_22'!$C$5:$C$4516,'Raw Data_OS_22'!$O$5:$O$4516))</f>
        <v>B1</v>
      </c>
    </row>
    <row r="709" spans="3:14" x14ac:dyDescent="0.35">
      <c r="C709" s="26" t="s">
        <v>1498</v>
      </c>
      <c r="D709" s="14">
        <v>43217</v>
      </c>
      <c r="E709" s="14">
        <v>43217</v>
      </c>
      <c r="F709" s="27" t="s">
        <v>4248</v>
      </c>
      <c r="G709" s="28">
        <v>57000</v>
      </c>
      <c r="H709" s="29">
        <v>64380</v>
      </c>
      <c r="I709" s="29">
        <v>1</v>
      </c>
      <c r="J709" s="30">
        <v>2018</v>
      </c>
      <c r="K709" s="30">
        <v>2018</v>
      </c>
      <c r="L709" s="31" t="s">
        <v>49</v>
      </c>
      <c r="M709" s="32" t="str">
        <f>IF(_xlfn.XLOOKUP(C709,'Raw Data_OS_22'!$C$5:$C$4516,'Raw Data_OS_22'!$G$5:$G$4516,"New_Claim/ Reopening")= "New_Claim/ Reopening","New_Claim/ Reopening","Old_Claim")</f>
        <v>Old_Claim</v>
      </c>
      <c r="N709" s="18" t="str">
        <f>IF(M709=$N$2,IF(J709=$N$1,"E1","D"),_xlfn.XLOOKUP(C709,'Raw Data_OS_22'!$C$5:$C$4516,'Raw Data_OS_22'!$O$5:$O$4516))</f>
        <v>B1</v>
      </c>
    </row>
    <row r="710" spans="3:14" x14ac:dyDescent="0.35">
      <c r="C710" s="26" t="s">
        <v>1499</v>
      </c>
      <c r="D710" s="14">
        <v>43029</v>
      </c>
      <c r="E710" s="14">
        <v>43029</v>
      </c>
      <c r="F710" s="27" t="s">
        <v>4248</v>
      </c>
      <c r="G710" s="28">
        <v>0</v>
      </c>
      <c r="H710" s="29">
        <v>7380</v>
      </c>
      <c r="I710" s="29">
        <v>1</v>
      </c>
      <c r="J710" s="30">
        <v>2017</v>
      </c>
      <c r="K710" s="30">
        <v>2017</v>
      </c>
      <c r="L710" s="31" t="s">
        <v>671</v>
      </c>
      <c r="M710" s="32" t="str">
        <f>IF(_xlfn.XLOOKUP(C710,'Raw Data_OS_22'!$C$5:$C$4516,'Raw Data_OS_22'!$G$5:$G$4516,"New_Claim/ Reopening")= "New_Claim/ Reopening","New_Claim/ Reopening","Old_Claim")</f>
        <v>Old_Claim</v>
      </c>
      <c r="N710" s="18" t="str">
        <f>IF(M710=$N$2,IF(J710=$N$1,"E1","D"),_xlfn.XLOOKUP(C710,'Raw Data_OS_22'!$C$5:$C$4516,'Raw Data_OS_22'!$O$5:$O$4516))</f>
        <v>B1</v>
      </c>
    </row>
    <row r="711" spans="3:14" x14ac:dyDescent="0.35">
      <c r="C711" s="26" t="s">
        <v>113</v>
      </c>
      <c r="D711" s="14">
        <v>44111</v>
      </c>
      <c r="E711" s="14">
        <v>44112</v>
      </c>
      <c r="F711" s="27" t="s">
        <v>3908</v>
      </c>
      <c r="G711" s="28">
        <v>8590</v>
      </c>
      <c r="H711" s="29">
        <v>15800</v>
      </c>
      <c r="I711" s="29">
        <v>1</v>
      </c>
      <c r="J711" s="30">
        <v>2020</v>
      </c>
      <c r="K711" s="30">
        <v>2020</v>
      </c>
      <c r="L711" s="31" t="s">
        <v>11</v>
      </c>
      <c r="M711" s="32" t="str">
        <f>IF(_xlfn.XLOOKUP(C711,'Raw Data_OS_22'!$C$5:$C$4516,'Raw Data_OS_22'!$G$5:$G$4516,"New_Claim/ Reopening")= "New_Claim/ Reopening","New_Claim/ Reopening","Old_Claim")</f>
        <v>Old_Claim</v>
      </c>
      <c r="N711" s="18" t="str">
        <f>IF(M711=$N$2,IF(J711=$N$1,"E1","D"),_xlfn.XLOOKUP(C711,'Raw Data_OS_22'!$C$5:$C$4516,'Raw Data_OS_22'!$O$5:$O$4516))</f>
        <v>B1</v>
      </c>
    </row>
    <row r="712" spans="3:14" x14ac:dyDescent="0.35">
      <c r="C712" s="26" t="s">
        <v>240</v>
      </c>
      <c r="D712" s="14">
        <v>43999</v>
      </c>
      <c r="E712" s="14">
        <v>43999</v>
      </c>
      <c r="F712" s="27" t="s">
        <v>3910</v>
      </c>
      <c r="G712" s="28">
        <v>8550</v>
      </c>
      <c r="H712" s="29">
        <v>15688</v>
      </c>
      <c r="I712" s="29">
        <v>1</v>
      </c>
      <c r="J712" s="30">
        <v>2020</v>
      </c>
      <c r="K712" s="30">
        <v>2020</v>
      </c>
      <c r="L712" s="31" t="s">
        <v>33</v>
      </c>
      <c r="M712" s="32" t="str">
        <f>IF(_xlfn.XLOOKUP(C712,'Raw Data_OS_22'!$C$5:$C$4516,'Raw Data_OS_22'!$G$5:$G$4516,"New_Claim/ Reopening")= "New_Claim/ Reopening","New_Claim/ Reopening","Old_Claim")</f>
        <v>Old_Claim</v>
      </c>
      <c r="N712" s="18" t="str">
        <f>IF(M712=$N$2,IF(J712=$N$1,"E1","D"),_xlfn.XLOOKUP(C712,'Raw Data_OS_22'!$C$5:$C$4516,'Raw Data_OS_22'!$O$5:$O$4516))</f>
        <v>B1</v>
      </c>
    </row>
    <row r="713" spans="3:14" x14ac:dyDescent="0.35">
      <c r="C713" s="26" t="s">
        <v>385</v>
      </c>
      <c r="D713" s="14">
        <v>43867</v>
      </c>
      <c r="E713" s="14">
        <v>43867</v>
      </c>
      <c r="F713" s="27" t="s">
        <v>3910</v>
      </c>
      <c r="G713" s="28">
        <v>7000</v>
      </c>
      <c r="H713" s="29">
        <v>14122</v>
      </c>
      <c r="I713" s="29">
        <v>1</v>
      </c>
      <c r="J713" s="30">
        <v>2020</v>
      </c>
      <c r="K713" s="30">
        <v>2020</v>
      </c>
      <c r="L713" s="31" t="s">
        <v>28</v>
      </c>
      <c r="M713" s="32" t="str">
        <f>IF(_xlfn.XLOOKUP(C713,'Raw Data_OS_22'!$C$5:$C$4516,'Raw Data_OS_22'!$G$5:$G$4516,"New_Claim/ Reopening")= "New_Claim/ Reopening","New_Claim/ Reopening","Old_Claim")</f>
        <v>Old_Claim</v>
      </c>
      <c r="N713" s="18" t="str">
        <f>IF(M713=$N$2,IF(J713=$N$1,"E1","D"),_xlfn.XLOOKUP(C713,'Raw Data_OS_22'!$C$5:$C$4516,'Raw Data_OS_22'!$O$5:$O$4516))</f>
        <v>B1</v>
      </c>
    </row>
    <row r="714" spans="3:14" x14ac:dyDescent="0.35">
      <c r="C714" s="26" t="s">
        <v>533</v>
      </c>
      <c r="D714" s="14">
        <v>44185</v>
      </c>
      <c r="E714" s="14">
        <v>44185</v>
      </c>
      <c r="F714" s="27" t="s">
        <v>3910</v>
      </c>
      <c r="G714" s="28">
        <v>0</v>
      </c>
      <c r="H714" s="29">
        <v>7052</v>
      </c>
      <c r="I714" s="29">
        <v>1</v>
      </c>
      <c r="J714" s="30">
        <v>2020</v>
      </c>
      <c r="K714" s="30">
        <v>2020</v>
      </c>
      <c r="L714" s="31" t="s">
        <v>11</v>
      </c>
      <c r="M714" s="32" t="str">
        <f>IF(_xlfn.XLOOKUP(C714,'Raw Data_OS_22'!$C$5:$C$4516,'Raw Data_OS_22'!$G$5:$G$4516,"New_Claim/ Reopening")= "New_Claim/ Reopening","New_Claim/ Reopening","Old_Claim")</f>
        <v>Old_Claim</v>
      </c>
      <c r="N714" s="18" t="str">
        <f>IF(M714=$N$2,IF(J714=$N$1,"E1","D"),_xlfn.XLOOKUP(C714,'Raw Data_OS_22'!$C$5:$C$4516,'Raw Data_OS_22'!$O$5:$O$4516))</f>
        <v>B1</v>
      </c>
    </row>
    <row r="715" spans="3:14" x14ac:dyDescent="0.35">
      <c r="C715" s="26" t="s">
        <v>120</v>
      </c>
      <c r="D715" s="14">
        <v>44188</v>
      </c>
      <c r="E715" s="14">
        <v>44210</v>
      </c>
      <c r="F715" s="27" t="s">
        <v>3910</v>
      </c>
      <c r="G715" s="28">
        <v>0</v>
      </c>
      <c r="H715" s="29">
        <v>7000</v>
      </c>
      <c r="I715" s="29">
        <v>1</v>
      </c>
      <c r="J715" s="30">
        <v>2020</v>
      </c>
      <c r="K715" s="30">
        <v>2021</v>
      </c>
      <c r="L715" s="31" t="s">
        <v>11</v>
      </c>
      <c r="M715" s="32" t="str">
        <f>IF(_xlfn.XLOOKUP(C715,'Raw Data_OS_22'!$C$5:$C$4516,'Raw Data_OS_22'!$G$5:$G$4516,"New_Claim/ Reopening")= "New_Claim/ Reopening","New_Claim/ Reopening","Old_Claim")</f>
        <v>Old_Claim</v>
      </c>
      <c r="N715" s="18" t="str">
        <f>IF(M715=$N$2,IF(J715=$N$1,"E1","D"),_xlfn.XLOOKUP(C715,'Raw Data_OS_22'!$C$5:$C$4516,'Raw Data_OS_22'!$O$5:$O$4516))</f>
        <v>B1</v>
      </c>
    </row>
    <row r="716" spans="3:14" x14ac:dyDescent="0.35">
      <c r="C716" s="26" t="s">
        <v>274</v>
      </c>
      <c r="D716" s="14">
        <v>44031</v>
      </c>
      <c r="E716" s="14">
        <v>44031</v>
      </c>
      <c r="F716" s="27" t="s">
        <v>3910</v>
      </c>
      <c r="G716" s="28">
        <v>0</v>
      </c>
      <c r="H716" s="29">
        <v>7000</v>
      </c>
      <c r="I716" s="29">
        <v>1</v>
      </c>
      <c r="J716" s="30">
        <v>2020</v>
      </c>
      <c r="K716" s="30">
        <v>2020</v>
      </c>
      <c r="L716" s="31" t="s">
        <v>35</v>
      </c>
      <c r="M716" s="32" t="str">
        <f>IF(_xlfn.XLOOKUP(C716,'Raw Data_OS_22'!$C$5:$C$4516,'Raw Data_OS_22'!$G$5:$G$4516,"New_Claim/ Reopening")= "New_Claim/ Reopening","New_Claim/ Reopening","Old_Claim")</f>
        <v>Old_Claim</v>
      </c>
      <c r="N716" s="18" t="str">
        <f>IF(M716=$N$2,IF(J716=$N$1,"E1","D"),_xlfn.XLOOKUP(C716,'Raw Data_OS_22'!$C$5:$C$4516,'Raw Data_OS_22'!$O$5:$O$4516))</f>
        <v>B1</v>
      </c>
    </row>
    <row r="717" spans="3:14" x14ac:dyDescent="0.35">
      <c r="C717" s="26" t="s">
        <v>1048</v>
      </c>
      <c r="D717" s="14">
        <v>44047</v>
      </c>
      <c r="E717" s="14">
        <v>44047</v>
      </c>
      <c r="F717" s="27" t="s">
        <v>3908</v>
      </c>
      <c r="G717" s="28">
        <v>0</v>
      </c>
      <c r="H717" s="29">
        <v>7000</v>
      </c>
      <c r="I717" s="29">
        <v>1</v>
      </c>
      <c r="J717" s="30">
        <v>2020</v>
      </c>
      <c r="K717" s="30">
        <v>2020</v>
      </c>
      <c r="L717" s="31" t="s">
        <v>35</v>
      </c>
      <c r="M717" s="32" t="str">
        <f>IF(_xlfn.XLOOKUP(C717,'Raw Data_OS_22'!$C$5:$C$4516,'Raw Data_OS_22'!$G$5:$G$4516,"New_Claim/ Reopening")= "New_Claim/ Reopening","New_Claim/ Reopening","Old_Claim")</f>
        <v>Old_Claim</v>
      </c>
      <c r="N717" s="18" t="str">
        <f>IF(M717=$N$2,IF(J717=$N$1,"E1","D"),_xlfn.XLOOKUP(C717,'Raw Data_OS_22'!$C$5:$C$4516,'Raw Data_OS_22'!$O$5:$O$4516))</f>
        <v>B1</v>
      </c>
    </row>
    <row r="718" spans="3:14" x14ac:dyDescent="0.35">
      <c r="C718" s="26" t="s">
        <v>3698</v>
      </c>
      <c r="D718" s="14">
        <v>44510</v>
      </c>
      <c r="E718" s="14">
        <v>44510</v>
      </c>
      <c r="F718" s="27" t="s">
        <v>3910</v>
      </c>
      <c r="G718" s="28">
        <v>0</v>
      </c>
      <c r="H718" s="29">
        <v>7000</v>
      </c>
      <c r="I718" s="29">
        <v>1</v>
      </c>
      <c r="J718" s="30">
        <v>2021</v>
      </c>
      <c r="K718" s="30">
        <v>2021</v>
      </c>
      <c r="L718" s="31" t="s">
        <v>3138</v>
      </c>
      <c r="M718" s="32" t="str">
        <f>IF(_xlfn.XLOOKUP(C718,'Raw Data_OS_22'!$C$5:$C$4516,'Raw Data_OS_22'!$G$5:$G$4516,"New_Claim/ Reopening")= "New_Claim/ Reopening","New_Claim/ Reopening","Old_Claim")</f>
        <v>Old_Claim</v>
      </c>
      <c r="N718" s="18" t="str">
        <f>IF(M718=$N$2,IF(J718=$N$1,"E1","D"),_xlfn.XLOOKUP(C718,'Raw Data_OS_22'!$C$5:$C$4516,'Raw Data_OS_22'!$O$5:$O$4516))</f>
        <v>B2</v>
      </c>
    </row>
    <row r="719" spans="3:14" x14ac:dyDescent="0.35">
      <c r="C719" s="26" t="s">
        <v>6132</v>
      </c>
      <c r="D719" s="14">
        <v>44582</v>
      </c>
      <c r="E719" s="14">
        <v>44586</v>
      </c>
      <c r="F719" s="27" t="s">
        <v>3910</v>
      </c>
      <c r="G719" s="28">
        <v>4864</v>
      </c>
      <c r="H719" s="29">
        <v>11864</v>
      </c>
      <c r="I719" s="29">
        <v>1</v>
      </c>
      <c r="J719" s="30">
        <v>2022</v>
      </c>
      <c r="K719" s="30">
        <v>2022</v>
      </c>
      <c r="L719" s="31" t="s">
        <v>6021</v>
      </c>
      <c r="M719" s="32" t="str">
        <f>IF(_xlfn.XLOOKUP(C719,'Raw Data_OS_22'!$C$5:$C$4516,'Raw Data_OS_22'!$G$5:$G$4516,"New_Claim/ Reopening")= "New_Claim/ Reopening","New_Claim/ Reopening","Old_Claim")</f>
        <v>Old_Claim</v>
      </c>
      <c r="N719" s="18" t="str">
        <f>IF(M719=$N$2,IF(J719=$N$1,"E1","D"),_xlfn.XLOOKUP(C719,'Raw Data_OS_22'!$C$5:$C$4516,'Raw Data_OS_22'!$O$5:$O$4516))</f>
        <v>B2</v>
      </c>
    </row>
    <row r="720" spans="3:14" x14ac:dyDescent="0.35">
      <c r="C720" s="26" t="s">
        <v>6204</v>
      </c>
      <c r="D720" s="14">
        <v>44593</v>
      </c>
      <c r="E720" s="14">
        <v>44602</v>
      </c>
      <c r="F720" s="27" t="s">
        <v>3910</v>
      </c>
      <c r="G720" s="28">
        <v>2500</v>
      </c>
      <c r="H720" s="29">
        <v>9500</v>
      </c>
      <c r="I720" s="29">
        <v>1</v>
      </c>
      <c r="J720" s="30">
        <v>2022</v>
      </c>
      <c r="K720" s="30">
        <v>2022</v>
      </c>
      <c r="L720" s="31" t="s">
        <v>6021</v>
      </c>
      <c r="M720" s="32" t="str">
        <f>IF(_xlfn.XLOOKUP(C720,'Raw Data_OS_22'!$C$5:$C$4516,'Raw Data_OS_22'!$G$5:$G$4516,"New_Claim/ Reopening")= "New_Claim/ Reopening","New_Claim/ Reopening","Old_Claim")</f>
        <v>Old_Claim</v>
      </c>
      <c r="N720" s="18" t="str">
        <f>IF(M720=$N$2,IF(J720=$N$1,"E1","D"),_xlfn.XLOOKUP(C720,'Raw Data_OS_22'!$C$5:$C$4516,'Raw Data_OS_22'!$O$5:$O$4516))</f>
        <v>B2</v>
      </c>
    </row>
    <row r="721" spans="3:14" x14ac:dyDescent="0.35">
      <c r="C721" s="26" t="s">
        <v>6493</v>
      </c>
      <c r="D721" s="14">
        <v>44688</v>
      </c>
      <c r="E721" s="14">
        <v>44691</v>
      </c>
      <c r="F721" s="27" t="s">
        <v>3910</v>
      </c>
      <c r="G721" s="28">
        <v>47000</v>
      </c>
      <c r="H721" s="29">
        <v>54000</v>
      </c>
      <c r="I721" s="29">
        <v>1</v>
      </c>
      <c r="J721" s="30">
        <v>2022</v>
      </c>
      <c r="K721" s="30">
        <v>2022</v>
      </c>
      <c r="L721" s="31" t="s">
        <v>6406</v>
      </c>
      <c r="M721" s="32" t="str">
        <f>IF(_xlfn.XLOOKUP(C721,'Raw Data_OS_22'!$C$5:$C$4516,'Raw Data_OS_22'!$G$5:$G$4516,"New_Claim/ Reopening")= "New_Claim/ Reopening","New_Claim/ Reopening","Old_Claim")</f>
        <v>Old_Claim</v>
      </c>
      <c r="N721" s="18" t="str">
        <f>IF(M721=$N$2,IF(J721=$N$1,"E1","D"),_xlfn.XLOOKUP(C721,'Raw Data_OS_22'!$C$5:$C$4516,'Raw Data_OS_22'!$O$5:$O$4516))</f>
        <v>B2</v>
      </c>
    </row>
    <row r="722" spans="3:14" x14ac:dyDescent="0.35">
      <c r="C722" s="26" t="s">
        <v>6762</v>
      </c>
      <c r="D722" s="14">
        <v>44800</v>
      </c>
      <c r="E722" s="14">
        <v>44803</v>
      </c>
      <c r="F722" s="27" t="s">
        <v>3910</v>
      </c>
      <c r="G722" s="28">
        <v>7624</v>
      </c>
      <c r="H722" s="29">
        <v>14624</v>
      </c>
      <c r="I722" s="29">
        <v>1</v>
      </c>
      <c r="J722" s="30">
        <v>2022</v>
      </c>
      <c r="K722" s="30">
        <v>2022</v>
      </c>
      <c r="L722" s="31" t="s">
        <v>6643</v>
      </c>
      <c r="M722" s="32" t="str">
        <f>IF(_xlfn.XLOOKUP(C722,'Raw Data_OS_22'!$C$5:$C$4516,'Raw Data_OS_22'!$G$5:$G$4516,"New_Claim/ Reopening")= "New_Claim/ Reopening","New_Claim/ Reopening","Old_Claim")</f>
        <v>Old_Claim</v>
      </c>
      <c r="N722" s="18" t="str">
        <f>IF(M722=$N$2,IF(J722=$N$1,"E1","D"),_xlfn.XLOOKUP(C722,'Raw Data_OS_22'!$C$5:$C$4516,'Raw Data_OS_22'!$O$5:$O$4516))</f>
        <v>B2</v>
      </c>
    </row>
    <row r="723" spans="3:14" x14ac:dyDescent="0.35">
      <c r="C723" s="26" t="s">
        <v>3877</v>
      </c>
      <c r="D723" s="14">
        <v>43753</v>
      </c>
      <c r="E723" s="14">
        <v>43753</v>
      </c>
      <c r="F723" s="27" t="s">
        <v>3910</v>
      </c>
      <c r="G723" s="28">
        <v>0</v>
      </c>
      <c r="H723" s="29">
        <v>6860</v>
      </c>
      <c r="I723" s="29">
        <v>1</v>
      </c>
      <c r="J723" s="30">
        <v>2019</v>
      </c>
      <c r="K723" s="30">
        <v>2019</v>
      </c>
      <c r="L723" s="31" t="s">
        <v>25</v>
      </c>
      <c r="M723" s="32" t="str">
        <f>IF(_xlfn.XLOOKUP(C723,'Raw Data_OS_22'!$C$5:$C$4516,'Raw Data_OS_22'!$G$5:$G$4516,"New_Claim/ Reopening")= "New_Claim/ Reopening","New_Claim/ Reopening","Old_Claim")</f>
        <v>Old_Claim</v>
      </c>
      <c r="N723" s="18" t="str">
        <f>IF(M723=$N$2,IF(J723=$N$1,"E1","D"),_xlfn.XLOOKUP(C723,'Raw Data_OS_22'!$C$5:$C$4516,'Raw Data_OS_22'!$O$5:$O$4516))</f>
        <v>A</v>
      </c>
    </row>
    <row r="724" spans="3:14" x14ac:dyDescent="0.35">
      <c r="C724" s="26" t="s">
        <v>523</v>
      </c>
      <c r="D724" s="14">
        <v>44186</v>
      </c>
      <c r="E724" s="14">
        <v>44186</v>
      </c>
      <c r="F724" s="27" t="s">
        <v>3910</v>
      </c>
      <c r="G724" s="28">
        <v>6380</v>
      </c>
      <c r="H724" s="29">
        <v>13220</v>
      </c>
      <c r="I724" s="29">
        <v>1</v>
      </c>
      <c r="J724" s="30">
        <v>2020</v>
      </c>
      <c r="K724" s="30">
        <v>2020</v>
      </c>
      <c r="L724" s="31" t="s">
        <v>11</v>
      </c>
      <c r="M724" s="32" t="str">
        <f>IF(_xlfn.XLOOKUP(C724,'Raw Data_OS_22'!$C$5:$C$4516,'Raw Data_OS_22'!$G$5:$G$4516,"New_Claim/ Reopening")= "New_Claim/ Reopening","New_Claim/ Reopening","Old_Claim")</f>
        <v>Old_Claim</v>
      </c>
      <c r="N724" s="18" t="str">
        <f>IF(M724=$N$2,IF(J724=$N$1,"E1","D"),_xlfn.XLOOKUP(C724,'Raw Data_OS_22'!$C$5:$C$4516,'Raw Data_OS_22'!$O$5:$O$4516))</f>
        <v>B1</v>
      </c>
    </row>
    <row r="725" spans="3:14" x14ac:dyDescent="0.35">
      <c r="C725" s="26" t="s">
        <v>650</v>
      </c>
      <c r="D725" s="14">
        <v>44166</v>
      </c>
      <c r="E725" s="14">
        <v>44166</v>
      </c>
      <c r="F725" s="27" t="s">
        <v>3908</v>
      </c>
      <c r="G725" s="28">
        <v>0</v>
      </c>
      <c r="H725" s="29">
        <v>6825</v>
      </c>
      <c r="I725" s="29">
        <v>1</v>
      </c>
      <c r="J725" s="30">
        <v>2020</v>
      </c>
      <c r="K725" s="30">
        <v>2020</v>
      </c>
      <c r="L725" s="31" t="s">
        <v>11</v>
      </c>
      <c r="M725" s="32" t="str">
        <f>IF(_xlfn.XLOOKUP(C725,'Raw Data_OS_22'!$C$5:$C$4516,'Raw Data_OS_22'!$G$5:$G$4516,"New_Claim/ Reopening")= "New_Claim/ Reopening","New_Claim/ Reopening","Old_Claim")</f>
        <v>Old_Claim</v>
      </c>
      <c r="N725" s="18" t="str">
        <f>IF(M725=$N$2,IF(J725=$N$1,"E1","D"),_xlfn.XLOOKUP(C725,'Raw Data_OS_22'!$C$5:$C$4516,'Raw Data_OS_22'!$O$5:$O$4516))</f>
        <v>B1</v>
      </c>
    </row>
    <row r="726" spans="3:14" x14ac:dyDescent="0.35">
      <c r="C726" s="26" t="s">
        <v>721</v>
      </c>
      <c r="D726" s="14">
        <v>43839</v>
      </c>
      <c r="E726" s="14">
        <v>43839</v>
      </c>
      <c r="F726" s="27" t="s">
        <v>3908</v>
      </c>
      <c r="G726" s="28">
        <v>0</v>
      </c>
      <c r="H726" s="29">
        <v>6500</v>
      </c>
      <c r="I726" s="29">
        <v>1</v>
      </c>
      <c r="J726" s="30">
        <v>2020</v>
      </c>
      <c r="K726" s="30">
        <v>2020</v>
      </c>
      <c r="L726" s="31" t="s">
        <v>28</v>
      </c>
      <c r="M726" s="32" t="str">
        <f>IF(_xlfn.XLOOKUP(C726,'Raw Data_OS_22'!$C$5:$C$4516,'Raw Data_OS_22'!$G$5:$G$4516,"New_Claim/ Reopening")= "New_Claim/ Reopening","New_Claim/ Reopening","Old_Claim")</f>
        <v>Old_Claim</v>
      </c>
      <c r="N726" s="18" t="str">
        <f>IF(M726=$N$2,IF(J726=$N$1,"E1","D"),_xlfn.XLOOKUP(C726,'Raw Data_OS_22'!$C$5:$C$4516,'Raw Data_OS_22'!$O$5:$O$4516))</f>
        <v>B1</v>
      </c>
    </row>
    <row r="727" spans="3:14" x14ac:dyDescent="0.35">
      <c r="C727" s="26" t="s">
        <v>480</v>
      </c>
      <c r="D727" s="14">
        <v>44166</v>
      </c>
      <c r="E727" s="14">
        <v>44166</v>
      </c>
      <c r="F727" s="27" t="s">
        <v>3908</v>
      </c>
      <c r="G727" s="28">
        <v>0</v>
      </c>
      <c r="H727" s="29">
        <v>6410</v>
      </c>
      <c r="I727" s="29">
        <v>1</v>
      </c>
      <c r="J727" s="30">
        <v>2020</v>
      </c>
      <c r="K727" s="30">
        <v>2020</v>
      </c>
      <c r="L727" s="31" t="s">
        <v>11</v>
      </c>
      <c r="M727" s="32" t="str">
        <f>IF(_xlfn.XLOOKUP(C727,'Raw Data_OS_22'!$C$5:$C$4516,'Raw Data_OS_22'!$G$5:$G$4516,"New_Claim/ Reopening")= "New_Claim/ Reopening","New_Claim/ Reopening","Old_Claim")</f>
        <v>Old_Claim</v>
      </c>
      <c r="N727" s="18" t="str">
        <f>IF(M727=$N$2,IF(J727=$N$1,"E1","D"),_xlfn.XLOOKUP(C727,'Raw Data_OS_22'!$C$5:$C$4516,'Raw Data_OS_22'!$O$5:$O$4516))</f>
        <v>B1</v>
      </c>
    </row>
    <row r="728" spans="3:14" x14ac:dyDescent="0.35">
      <c r="C728" s="26" t="s">
        <v>368</v>
      </c>
      <c r="D728" s="14">
        <v>44074</v>
      </c>
      <c r="E728" s="14">
        <v>44074</v>
      </c>
      <c r="F728" s="27" t="s">
        <v>3908</v>
      </c>
      <c r="G728" s="28">
        <v>8550</v>
      </c>
      <c r="H728" s="29">
        <v>14860</v>
      </c>
      <c r="I728" s="29">
        <v>1</v>
      </c>
      <c r="J728" s="30">
        <v>2020</v>
      </c>
      <c r="K728" s="30">
        <v>2020</v>
      </c>
      <c r="L728" s="31" t="s">
        <v>35</v>
      </c>
      <c r="M728" s="32" t="str">
        <f>IF(_xlfn.XLOOKUP(C728,'Raw Data_OS_22'!$C$5:$C$4516,'Raw Data_OS_22'!$G$5:$G$4516,"New_Claim/ Reopening")= "New_Claim/ Reopening","New_Claim/ Reopening","Old_Claim")</f>
        <v>Old_Claim</v>
      </c>
      <c r="N728" s="18" t="str">
        <f>IF(M728=$N$2,IF(J728=$N$1,"E1","D"),_xlfn.XLOOKUP(C728,'Raw Data_OS_22'!$C$5:$C$4516,'Raw Data_OS_22'!$O$5:$O$4516))</f>
        <v>B1</v>
      </c>
    </row>
    <row r="729" spans="3:14" x14ac:dyDescent="0.35">
      <c r="C729" s="26" t="s">
        <v>813</v>
      </c>
      <c r="D729" s="14">
        <v>43944</v>
      </c>
      <c r="E729" s="14">
        <v>43944</v>
      </c>
      <c r="F729" s="27" t="s">
        <v>3910</v>
      </c>
      <c r="G729" s="28">
        <v>0</v>
      </c>
      <c r="H729" s="29">
        <v>6300</v>
      </c>
      <c r="I729" s="29">
        <v>1</v>
      </c>
      <c r="J729" s="30">
        <v>2020</v>
      </c>
      <c r="K729" s="30">
        <v>2020</v>
      </c>
      <c r="L729" s="31" t="s">
        <v>33</v>
      </c>
      <c r="M729" s="32" t="str">
        <f>IF(_xlfn.XLOOKUP(C729,'Raw Data_OS_22'!$C$5:$C$4516,'Raw Data_OS_22'!$G$5:$G$4516,"New_Claim/ Reopening")= "New_Claim/ Reopening","New_Claim/ Reopening","Old_Claim")</f>
        <v>Old_Claim</v>
      </c>
      <c r="N729" s="18" t="str">
        <f>IF(M729=$N$2,IF(J729=$N$1,"E1","D"),_xlfn.XLOOKUP(C729,'Raw Data_OS_22'!$C$5:$C$4516,'Raw Data_OS_22'!$O$5:$O$4516))</f>
        <v>B1</v>
      </c>
    </row>
    <row r="730" spans="3:14" x14ac:dyDescent="0.35">
      <c r="C730" s="26" t="s">
        <v>3872</v>
      </c>
      <c r="D730" s="14">
        <v>43937</v>
      </c>
      <c r="E730" s="14">
        <v>43937</v>
      </c>
      <c r="F730" s="27" t="s">
        <v>3910</v>
      </c>
      <c r="G730" s="28">
        <v>0</v>
      </c>
      <c r="H730" s="29">
        <v>6270</v>
      </c>
      <c r="I730" s="29">
        <v>1</v>
      </c>
      <c r="J730" s="30">
        <v>2020</v>
      </c>
      <c r="K730" s="30">
        <v>2020</v>
      </c>
      <c r="L730" s="31" t="s">
        <v>33</v>
      </c>
      <c r="M730" s="32" t="str">
        <f>IF(_xlfn.XLOOKUP(C730,'Raw Data_OS_22'!$C$5:$C$4516,'Raw Data_OS_22'!$G$5:$G$4516,"New_Claim/ Reopening")= "New_Claim/ Reopening","New_Claim/ Reopening","Old_Claim")</f>
        <v>Old_Claim</v>
      </c>
      <c r="N730" s="18" t="str">
        <f>IF(M730=$N$2,IF(J730=$N$1,"E1","D"),_xlfn.XLOOKUP(C730,'Raw Data_OS_22'!$C$5:$C$4516,'Raw Data_OS_22'!$O$5:$O$4516))</f>
        <v>A</v>
      </c>
    </row>
    <row r="731" spans="3:14" x14ac:dyDescent="0.35">
      <c r="C731" s="26" t="s">
        <v>3875</v>
      </c>
      <c r="D731" s="14">
        <v>43993</v>
      </c>
      <c r="E731" s="14">
        <v>43993</v>
      </c>
      <c r="F731" s="27" t="s">
        <v>3910</v>
      </c>
      <c r="G731" s="28">
        <v>0</v>
      </c>
      <c r="H731" s="29">
        <v>6270</v>
      </c>
      <c r="I731" s="29">
        <v>1</v>
      </c>
      <c r="J731" s="30">
        <v>2020</v>
      </c>
      <c r="K731" s="30">
        <v>2020</v>
      </c>
      <c r="L731" s="31" t="s">
        <v>33</v>
      </c>
      <c r="M731" s="32" t="str">
        <f>IF(_xlfn.XLOOKUP(C731,'Raw Data_OS_22'!$C$5:$C$4516,'Raw Data_OS_22'!$G$5:$G$4516,"New_Claim/ Reopening")= "New_Claim/ Reopening","New_Claim/ Reopening","Old_Claim")</f>
        <v>Old_Claim</v>
      </c>
      <c r="N731" s="18" t="str">
        <f>IF(M731=$N$2,IF(J731=$N$1,"E1","D"),_xlfn.XLOOKUP(C731,'Raw Data_OS_22'!$C$5:$C$4516,'Raw Data_OS_22'!$O$5:$O$4516))</f>
        <v>A</v>
      </c>
    </row>
    <row r="732" spans="3:14" x14ac:dyDescent="0.35">
      <c r="C732" s="26" t="s">
        <v>294</v>
      </c>
      <c r="D732" s="14">
        <v>44036</v>
      </c>
      <c r="E732" s="14">
        <v>44036</v>
      </c>
      <c r="F732" s="27" t="s">
        <v>3910</v>
      </c>
      <c r="G732" s="28">
        <v>6870</v>
      </c>
      <c r="H732" s="29">
        <v>13000</v>
      </c>
      <c r="I732" s="29">
        <v>1</v>
      </c>
      <c r="J732" s="30">
        <v>2020</v>
      </c>
      <c r="K732" s="30">
        <v>2020</v>
      </c>
      <c r="L732" s="31" t="s">
        <v>35</v>
      </c>
      <c r="M732" s="32" t="str">
        <f>IF(_xlfn.XLOOKUP(C732,'Raw Data_OS_22'!$C$5:$C$4516,'Raw Data_OS_22'!$G$5:$G$4516,"New_Claim/ Reopening")= "New_Claim/ Reopening","New_Claim/ Reopening","Old_Claim")</f>
        <v>Old_Claim</v>
      </c>
      <c r="N732" s="18" t="str">
        <f>IF(M732=$N$2,IF(J732=$N$1,"E1","D"),_xlfn.XLOOKUP(C732,'Raw Data_OS_22'!$C$5:$C$4516,'Raw Data_OS_22'!$O$5:$O$4516))</f>
        <v>B1</v>
      </c>
    </row>
    <row r="733" spans="3:14" x14ac:dyDescent="0.35">
      <c r="C733" s="26" t="s">
        <v>401</v>
      </c>
      <c r="D733" s="14">
        <v>44119</v>
      </c>
      <c r="E733" s="14">
        <v>44119</v>
      </c>
      <c r="F733" s="27" t="s">
        <v>3910</v>
      </c>
      <c r="G733" s="28">
        <v>2012</v>
      </c>
      <c r="H733" s="29">
        <v>8118</v>
      </c>
      <c r="I733" s="29">
        <v>1</v>
      </c>
      <c r="J733" s="30">
        <v>2020</v>
      </c>
      <c r="K733" s="30">
        <v>2020</v>
      </c>
      <c r="L733" s="31" t="s">
        <v>11</v>
      </c>
      <c r="M733" s="32" t="str">
        <f>IF(_xlfn.XLOOKUP(C733,'Raw Data_OS_22'!$C$5:$C$4516,'Raw Data_OS_22'!$G$5:$G$4516,"New_Claim/ Reopening")= "New_Claim/ Reopening","New_Claim/ Reopening","Old_Claim")</f>
        <v>Old_Claim</v>
      </c>
      <c r="N733" s="18" t="str">
        <f>IF(M733=$N$2,IF(J733=$N$1,"E1","D"),_xlfn.XLOOKUP(C733,'Raw Data_OS_22'!$C$5:$C$4516,'Raw Data_OS_22'!$O$5:$O$4516))</f>
        <v>B1</v>
      </c>
    </row>
    <row r="734" spans="3:14" x14ac:dyDescent="0.35">
      <c r="C734" s="26" t="s">
        <v>85</v>
      </c>
      <c r="D734" s="14">
        <v>44121</v>
      </c>
      <c r="E734" s="14">
        <v>44126</v>
      </c>
      <c r="F734" s="27" t="s">
        <v>3910</v>
      </c>
      <c r="G734" s="28">
        <v>8550</v>
      </c>
      <c r="H734" s="29">
        <v>14620</v>
      </c>
      <c r="I734" s="29">
        <v>1</v>
      </c>
      <c r="J734" s="30">
        <v>2020</v>
      </c>
      <c r="K734" s="30">
        <v>2020</v>
      </c>
      <c r="L734" s="31" t="s">
        <v>11</v>
      </c>
      <c r="M734" s="32" t="str">
        <f>IF(_xlfn.XLOOKUP(C734,'Raw Data_OS_22'!$C$5:$C$4516,'Raw Data_OS_22'!$G$5:$G$4516,"New_Claim/ Reopening")= "New_Claim/ Reopening","New_Claim/ Reopening","Old_Claim")</f>
        <v>Old_Claim</v>
      </c>
      <c r="N734" s="18" t="str">
        <f>IF(M734=$N$2,IF(J734=$N$1,"E1","D"),_xlfn.XLOOKUP(C734,'Raw Data_OS_22'!$C$5:$C$4516,'Raw Data_OS_22'!$O$5:$O$4516))</f>
        <v>B1</v>
      </c>
    </row>
    <row r="735" spans="3:14" x14ac:dyDescent="0.35">
      <c r="C735" s="26" t="s">
        <v>522</v>
      </c>
      <c r="D735" s="14">
        <v>44190</v>
      </c>
      <c r="E735" s="14">
        <v>44190</v>
      </c>
      <c r="F735" s="27" t="s">
        <v>3910</v>
      </c>
      <c r="G735" s="28">
        <v>6380</v>
      </c>
      <c r="H735" s="29">
        <v>12448</v>
      </c>
      <c r="I735" s="29">
        <v>1</v>
      </c>
      <c r="J735" s="30">
        <v>2020</v>
      </c>
      <c r="K735" s="30">
        <v>2020</v>
      </c>
      <c r="L735" s="31" t="s">
        <v>11</v>
      </c>
      <c r="M735" s="32" t="str">
        <f>IF(_xlfn.XLOOKUP(C735,'Raw Data_OS_22'!$C$5:$C$4516,'Raw Data_OS_22'!$G$5:$G$4516,"New_Claim/ Reopening")= "New_Claim/ Reopening","New_Claim/ Reopening","Old_Claim")</f>
        <v>Old_Claim</v>
      </c>
      <c r="N735" s="18" t="str">
        <f>IF(M735=$N$2,IF(J735=$N$1,"E1","D"),_xlfn.XLOOKUP(C735,'Raw Data_OS_22'!$C$5:$C$4516,'Raw Data_OS_22'!$O$5:$O$4516))</f>
        <v>B1</v>
      </c>
    </row>
    <row r="736" spans="3:14" x14ac:dyDescent="0.35">
      <c r="C736" s="26" t="s">
        <v>1476</v>
      </c>
      <c r="D736" s="14">
        <v>44184</v>
      </c>
      <c r="E736" s="14">
        <v>44184</v>
      </c>
      <c r="F736" s="27" t="s">
        <v>3908</v>
      </c>
      <c r="G736" s="28">
        <v>8590</v>
      </c>
      <c r="H736" s="29">
        <v>14616</v>
      </c>
      <c r="I736" s="29">
        <v>1</v>
      </c>
      <c r="J736" s="30">
        <v>2020</v>
      </c>
      <c r="K736" s="30">
        <v>2020</v>
      </c>
      <c r="L736" s="31" t="s">
        <v>11</v>
      </c>
      <c r="M736" s="32" t="str">
        <f>IF(_xlfn.XLOOKUP(C736,'Raw Data_OS_22'!$C$5:$C$4516,'Raw Data_OS_22'!$G$5:$G$4516,"New_Claim/ Reopening")= "New_Claim/ Reopening","New_Claim/ Reopening","Old_Claim")</f>
        <v>Old_Claim</v>
      </c>
      <c r="N736" s="18" t="str">
        <f>IF(M736=$N$2,IF(J736=$N$1,"E1","D"),_xlfn.XLOOKUP(C736,'Raw Data_OS_22'!$C$5:$C$4516,'Raw Data_OS_22'!$O$5:$O$4516))</f>
        <v>B1</v>
      </c>
    </row>
    <row r="737" spans="3:14" x14ac:dyDescent="0.35">
      <c r="C737" s="26" t="s">
        <v>1294</v>
      </c>
      <c r="D737" s="14">
        <v>44169</v>
      </c>
      <c r="E737" s="14">
        <v>44201</v>
      </c>
      <c r="F737" s="27" t="s">
        <v>3910</v>
      </c>
      <c r="G737" s="28">
        <v>0</v>
      </c>
      <c r="H737" s="29">
        <v>6000</v>
      </c>
      <c r="I737" s="29">
        <v>1</v>
      </c>
      <c r="J737" s="30">
        <v>2020</v>
      </c>
      <c r="K737" s="30">
        <v>2021</v>
      </c>
      <c r="L737" s="31" t="s">
        <v>11</v>
      </c>
      <c r="M737" s="32" t="str">
        <f>IF(_xlfn.XLOOKUP(C737,'Raw Data_OS_22'!$C$5:$C$4516,'Raw Data_OS_22'!$G$5:$G$4516,"New_Claim/ Reopening")= "New_Claim/ Reopening","New_Claim/ Reopening","Old_Claim")</f>
        <v>Old_Claim</v>
      </c>
      <c r="N737" s="18" t="str">
        <f>IF(M737=$N$2,IF(J737=$N$1,"E1","D"),_xlfn.XLOOKUP(C737,'Raw Data_OS_22'!$C$5:$C$4516,'Raw Data_OS_22'!$O$5:$O$4516))</f>
        <v>B1</v>
      </c>
    </row>
    <row r="738" spans="3:14" x14ac:dyDescent="0.35">
      <c r="C738" s="26" t="s">
        <v>3791</v>
      </c>
      <c r="D738" s="14">
        <v>44411</v>
      </c>
      <c r="E738" s="14">
        <v>44436</v>
      </c>
      <c r="F738" s="27" t="s">
        <v>3910</v>
      </c>
      <c r="G738" s="28">
        <v>16000</v>
      </c>
      <c r="H738" s="29">
        <v>22000</v>
      </c>
      <c r="I738" s="29">
        <v>1</v>
      </c>
      <c r="J738" s="30">
        <v>2021</v>
      </c>
      <c r="K738" s="30">
        <v>2021</v>
      </c>
      <c r="L738" s="31" t="s">
        <v>3073</v>
      </c>
      <c r="M738" s="32" t="str">
        <f>IF(_xlfn.XLOOKUP(C738,'Raw Data_OS_22'!$C$5:$C$4516,'Raw Data_OS_22'!$G$5:$G$4516,"New_Claim/ Reopening")= "New_Claim/ Reopening","New_Claim/ Reopening","Old_Claim")</f>
        <v>Old_Claim</v>
      </c>
      <c r="N738" s="18" t="str">
        <f>IF(M738=$N$2,IF(J738=$N$1,"E1","D"),_xlfn.XLOOKUP(C738,'Raw Data_OS_22'!$C$5:$C$4516,'Raw Data_OS_22'!$O$5:$O$4516))</f>
        <v>B1</v>
      </c>
    </row>
    <row r="739" spans="3:14" x14ac:dyDescent="0.35">
      <c r="C739" s="26" t="s">
        <v>7211</v>
      </c>
      <c r="D739" s="14">
        <v>44144</v>
      </c>
      <c r="E739" s="14">
        <v>44936</v>
      </c>
      <c r="F739" s="27" t="s">
        <v>658</v>
      </c>
      <c r="G739" s="28">
        <v>5932</v>
      </c>
      <c r="H739" s="29">
        <v>11864</v>
      </c>
      <c r="I739" s="29">
        <v>1</v>
      </c>
      <c r="J739" s="30">
        <v>2020</v>
      </c>
      <c r="K739" s="30">
        <v>2023</v>
      </c>
      <c r="L739" s="31" t="s">
        <v>11</v>
      </c>
      <c r="M739" s="32" t="str">
        <f>IF(_xlfn.XLOOKUP(C739,'Raw Data_OS_22'!$C$5:$C$4516,'Raw Data_OS_22'!$G$5:$G$4516,"New_Claim/ Reopening")= "New_Claim/ Reopening","New_Claim/ Reopening","Old_Claim")</f>
        <v>New_Claim/ Reopening</v>
      </c>
      <c r="N739" s="18" t="str">
        <f>IF(M739=$N$2,IF(J739=$N$1,"E1","D"),_xlfn.XLOOKUP(C739,'Raw Data_OS_22'!$C$5:$C$4516,'Raw Data_OS_22'!$O$5:$O$4516))</f>
        <v>D</v>
      </c>
    </row>
    <row r="740" spans="3:14" x14ac:dyDescent="0.35">
      <c r="C740" s="26" t="s">
        <v>174</v>
      </c>
      <c r="D740" s="14">
        <v>43930</v>
      </c>
      <c r="E740" s="14">
        <v>43930</v>
      </c>
      <c r="F740" s="27" t="s">
        <v>3910</v>
      </c>
      <c r="G740" s="28">
        <v>0</v>
      </c>
      <c r="H740" s="29">
        <v>5880</v>
      </c>
      <c r="I740" s="29">
        <v>1</v>
      </c>
      <c r="J740" s="30">
        <v>2020</v>
      </c>
      <c r="K740" s="30">
        <v>2020</v>
      </c>
      <c r="L740" s="31" t="s">
        <v>33</v>
      </c>
      <c r="M740" s="32" t="str">
        <f>IF(_xlfn.XLOOKUP(C740,'Raw Data_OS_22'!$C$5:$C$4516,'Raw Data_OS_22'!$G$5:$G$4516,"New_Claim/ Reopening")= "New_Claim/ Reopening","New_Claim/ Reopening","Old_Claim")</f>
        <v>Old_Claim</v>
      </c>
      <c r="N740" s="18" t="str">
        <f>IF(M740=$N$2,IF(J740=$N$1,"E1","D"),_xlfn.XLOOKUP(C740,'Raw Data_OS_22'!$C$5:$C$4516,'Raw Data_OS_22'!$O$5:$O$4516))</f>
        <v>B1</v>
      </c>
    </row>
    <row r="741" spans="3:14" x14ac:dyDescent="0.35">
      <c r="C741" s="26" t="s">
        <v>12</v>
      </c>
      <c r="D741" s="14">
        <v>44184</v>
      </c>
      <c r="E741" s="14">
        <v>44184</v>
      </c>
      <c r="F741" s="27" t="s">
        <v>3908</v>
      </c>
      <c r="G741" s="28">
        <v>8700</v>
      </c>
      <c r="H741" s="29">
        <v>14570</v>
      </c>
      <c r="I741" s="29">
        <v>1</v>
      </c>
      <c r="J741" s="30">
        <v>2020</v>
      </c>
      <c r="K741" s="30">
        <v>2020</v>
      </c>
      <c r="L741" s="31" t="s">
        <v>11</v>
      </c>
      <c r="M741" s="32" t="str">
        <f>IF(_xlfn.XLOOKUP(C741,'Raw Data_OS_22'!$C$5:$C$4516,'Raw Data_OS_22'!$G$5:$G$4516,"New_Claim/ Reopening")= "New_Claim/ Reopening","New_Claim/ Reopening","Old_Claim")</f>
        <v>Old_Claim</v>
      </c>
      <c r="N741" s="18" t="str">
        <f>IF(M741=$N$2,IF(J741=$N$1,"E1","D"),_xlfn.XLOOKUP(C741,'Raw Data_OS_22'!$C$5:$C$4516,'Raw Data_OS_22'!$O$5:$O$4516))</f>
        <v>B1</v>
      </c>
    </row>
    <row r="742" spans="3:14" x14ac:dyDescent="0.35">
      <c r="C742" s="26" t="s">
        <v>704</v>
      </c>
      <c r="D742" s="14">
        <v>43855</v>
      </c>
      <c r="E742" s="14">
        <v>43855</v>
      </c>
      <c r="F742" s="27" t="s">
        <v>3908</v>
      </c>
      <c r="G742" s="28">
        <v>0</v>
      </c>
      <c r="H742" s="29">
        <v>5850</v>
      </c>
      <c r="I742" s="29">
        <v>1</v>
      </c>
      <c r="J742" s="30">
        <v>2020</v>
      </c>
      <c r="K742" s="30">
        <v>2020</v>
      </c>
      <c r="L742" s="31" t="s">
        <v>28</v>
      </c>
      <c r="M742" s="32" t="str">
        <f>IF(_xlfn.XLOOKUP(C742,'Raw Data_OS_22'!$C$5:$C$4516,'Raw Data_OS_22'!$G$5:$G$4516,"New_Claim/ Reopening")= "New_Claim/ Reopening","New_Claim/ Reopening","Old_Claim")</f>
        <v>Old_Claim</v>
      </c>
      <c r="N742" s="18" t="str">
        <f>IF(M742=$N$2,IF(J742=$N$1,"E1","D"),_xlfn.XLOOKUP(C742,'Raw Data_OS_22'!$C$5:$C$4516,'Raw Data_OS_22'!$O$5:$O$4516))</f>
        <v>B1</v>
      </c>
    </row>
    <row r="743" spans="3:14" x14ac:dyDescent="0.35">
      <c r="C743" s="26" t="s">
        <v>275</v>
      </c>
      <c r="D743" s="14">
        <v>44037</v>
      </c>
      <c r="E743" s="14">
        <v>44037</v>
      </c>
      <c r="F743" s="27" t="s">
        <v>3908</v>
      </c>
      <c r="G743" s="28">
        <v>-2900</v>
      </c>
      <c r="H743" s="29">
        <v>2900</v>
      </c>
      <c r="I743" s="29">
        <v>1</v>
      </c>
      <c r="J743" s="30">
        <v>2020</v>
      </c>
      <c r="K743" s="30">
        <v>2020</v>
      </c>
      <c r="L743" s="31" t="s">
        <v>35</v>
      </c>
      <c r="M743" s="32" t="str">
        <f>IF(_xlfn.XLOOKUP(C743,'Raw Data_OS_22'!$C$5:$C$4516,'Raw Data_OS_22'!$G$5:$G$4516,"New_Claim/ Reopening")= "New_Claim/ Reopening","New_Claim/ Reopening","Old_Claim")</f>
        <v>Old_Claim</v>
      </c>
      <c r="N743" s="18" t="str">
        <f>IF(M743=$N$2,IF(J743=$N$1,"E1","D"),_xlfn.XLOOKUP(C743,'Raw Data_OS_22'!$C$5:$C$4516,'Raw Data_OS_22'!$O$5:$O$4516))</f>
        <v>B1</v>
      </c>
    </row>
    <row r="744" spans="3:14" x14ac:dyDescent="0.35">
      <c r="C744" s="26" t="s">
        <v>1128</v>
      </c>
      <c r="D744" s="14">
        <v>44170</v>
      </c>
      <c r="E744" s="14">
        <v>44170</v>
      </c>
      <c r="F744" s="27" t="s">
        <v>3910</v>
      </c>
      <c r="G744" s="28">
        <v>0</v>
      </c>
      <c r="H744" s="29">
        <v>5722</v>
      </c>
      <c r="I744" s="29">
        <v>1</v>
      </c>
      <c r="J744" s="30">
        <v>2020</v>
      </c>
      <c r="K744" s="30">
        <v>2020</v>
      </c>
      <c r="L744" s="31" t="s">
        <v>11</v>
      </c>
      <c r="M744" s="32" t="str">
        <f>IF(_xlfn.XLOOKUP(C744,'Raw Data_OS_22'!$C$5:$C$4516,'Raw Data_OS_22'!$G$5:$G$4516,"New_Claim/ Reopening")= "New_Claim/ Reopening","New_Claim/ Reopening","Old_Claim")</f>
        <v>Old_Claim</v>
      </c>
      <c r="N744" s="18" t="str">
        <f>IF(M744=$N$2,IF(J744=$N$1,"E1","D"),_xlfn.XLOOKUP(C744,'Raw Data_OS_22'!$C$5:$C$4516,'Raw Data_OS_22'!$O$5:$O$4516))</f>
        <v>B2</v>
      </c>
    </row>
    <row r="745" spans="3:14" x14ac:dyDescent="0.35">
      <c r="C745" s="26" t="s">
        <v>3904</v>
      </c>
      <c r="D745" s="14">
        <v>44203</v>
      </c>
      <c r="E745" s="14">
        <v>44362</v>
      </c>
      <c r="F745" s="27" t="s">
        <v>3910</v>
      </c>
      <c r="G745" s="28">
        <v>0</v>
      </c>
      <c r="H745" s="29">
        <v>5700</v>
      </c>
      <c r="I745" s="29">
        <v>1</v>
      </c>
      <c r="J745" s="30">
        <v>2021</v>
      </c>
      <c r="K745" s="30">
        <v>2021</v>
      </c>
      <c r="L745" s="31" t="s">
        <v>21</v>
      </c>
      <c r="M745" s="32" t="str">
        <f>IF(_xlfn.XLOOKUP(C745,'Raw Data_OS_22'!$C$5:$C$4516,'Raw Data_OS_22'!$G$5:$G$4516,"New_Claim/ Reopening")= "New_Claim/ Reopening","New_Claim/ Reopening","Old_Claim")</f>
        <v>Old_Claim</v>
      </c>
      <c r="N745" s="18" t="str">
        <f>IF(M745=$N$2,IF(J745=$N$1,"E1","D"),_xlfn.XLOOKUP(C745,'Raw Data_OS_22'!$C$5:$C$4516,'Raw Data_OS_22'!$O$5:$O$4516))</f>
        <v>A</v>
      </c>
    </row>
    <row r="746" spans="3:14" x14ac:dyDescent="0.35">
      <c r="C746" s="26" t="s">
        <v>2992</v>
      </c>
      <c r="D746" s="14">
        <v>44334</v>
      </c>
      <c r="E746" s="14">
        <v>44341</v>
      </c>
      <c r="F746" s="27" t="s">
        <v>3908</v>
      </c>
      <c r="G746" s="28">
        <v>0</v>
      </c>
      <c r="H746" s="29">
        <v>5700</v>
      </c>
      <c r="I746" s="29">
        <v>1</v>
      </c>
      <c r="J746" s="30">
        <v>2021</v>
      </c>
      <c r="K746" s="30">
        <v>2021</v>
      </c>
      <c r="L746" s="31" t="s">
        <v>2250</v>
      </c>
      <c r="M746" s="32" t="str">
        <f>IF(_xlfn.XLOOKUP(C746,'Raw Data_OS_22'!$C$5:$C$4516,'Raw Data_OS_22'!$G$5:$G$4516,"New_Claim/ Reopening")= "New_Claim/ Reopening","New_Claim/ Reopening","Old_Claim")</f>
        <v>Old_Claim</v>
      </c>
      <c r="N746" s="18" t="str">
        <f>IF(M746=$N$2,IF(J746=$N$1,"E1","D"),_xlfn.XLOOKUP(C746,'Raw Data_OS_22'!$C$5:$C$4516,'Raw Data_OS_22'!$O$5:$O$4516))</f>
        <v>A</v>
      </c>
    </row>
    <row r="747" spans="3:14" x14ac:dyDescent="0.35">
      <c r="C747" s="26" t="s">
        <v>207</v>
      </c>
      <c r="D747" s="14">
        <v>44147</v>
      </c>
      <c r="E747" s="14">
        <v>44147</v>
      </c>
      <c r="F747" s="27" t="s">
        <v>3908</v>
      </c>
      <c r="G747" s="28">
        <v>0</v>
      </c>
      <c r="H747" s="29">
        <v>5690</v>
      </c>
      <c r="I747" s="29">
        <v>1</v>
      </c>
      <c r="J747" s="30">
        <v>2020</v>
      </c>
      <c r="K747" s="30">
        <v>2020</v>
      </c>
      <c r="L747" s="31" t="s">
        <v>11</v>
      </c>
      <c r="M747" s="32" t="str">
        <f>IF(_xlfn.XLOOKUP(C747,'Raw Data_OS_22'!$C$5:$C$4516,'Raw Data_OS_22'!$G$5:$G$4516,"New_Claim/ Reopening")= "New_Claim/ Reopening","New_Claim/ Reopening","Old_Claim")</f>
        <v>Old_Claim</v>
      </c>
      <c r="N747" s="18" t="str">
        <f>IF(M747=$N$2,IF(J747=$N$1,"E1","D"),_xlfn.XLOOKUP(C747,'Raw Data_OS_22'!$C$5:$C$4516,'Raw Data_OS_22'!$O$5:$O$4516))</f>
        <v>B1</v>
      </c>
    </row>
    <row r="748" spans="3:14" x14ac:dyDescent="0.35">
      <c r="C748" s="26" t="s">
        <v>1003</v>
      </c>
      <c r="D748" s="14">
        <v>44054</v>
      </c>
      <c r="E748" s="14">
        <v>44054</v>
      </c>
      <c r="F748" s="27" t="s">
        <v>3910</v>
      </c>
      <c r="G748" s="28">
        <v>89634</v>
      </c>
      <c r="H748" s="29">
        <v>95000</v>
      </c>
      <c r="I748" s="29">
        <v>1</v>
      </c>
      <c r="J748" s="30">
        <v>2020</v>
      </c>
      <c r="K748" s="30">
        <v>2020</v>
      </c>
      <c r="L748" s="31" t="s">
        <v>35</v>
      </c>
      <c r="M748" s="32" t="str">
        <f>IF(_xlfn.XLOOKUP(C748,'Raw Data_OS_22'!$C$5:$C$4516,'Raw Data_OS_22'!$G$5:$G$4516,"New_Claim/ Reopening")= "New_Claim/ Reopening","New_Claim/ Reopening","Old_Claim")</f>
        <v>Old_Claim</v>
      </c>
      <c r="N748" s="18" t="str">
        <f>IF(M748=$N$2,IF(J748=$N$1,"E1","D"),_xlfn.XLOOKUP(C748,'Raw Data_OS_22'!$C$5:$C$4516,'Raw Data_OS_22'!$O$5:$O$4516))</f>
        <v>B1</v>
      </c>
    </row>
    <row r="749" spans="3:14" x14ac:dyDescent="0.35">
      <c r="C749" s="26" t="s">
        <v>839</v>
      </c>
      <c r="D749" s="14">
        <v>43951</v>
      </c>
      <c r="E749" s="14">
        <v>43951</v>
      </c>
      <c r="F749" s="27" t="s">
        <v>3908</v>
      </c>
      <c r="G749" s="28">
        <v>0</v>
      </c>
      <c r="H749" s="29">
        <v>5310</v>
      </c>
      <c r="I749" s="29">
        <v>1</v>
      </c>
      <c r="J749" s="30">
        <v>2020</v>
      </c>
      <c r="K749" s="30">
        <v>2020</v>
      </c>
      <c r="L749" s="31" t="s">
        <v>33</v>
      </c>
      <c r="M749" s="32" t="str">
        <f>IF(_xlfn.XLOOKUP(C749,'Raw Data_OS_22'!$C$5:$C$4516,'Raw Data_OS_22'!$G$5:$G$4516,"New_Claim/ Reopening")= "New_Claim/ Reopening","New_Claim/ Reopening","Old_Claim")</f>
        <v>Old_Claim</v>
      </c>
      <c r="N749" s="18" t="str">
        <f>IF(M749=$N$2,IF(J749=$N$1,"E1","D"),_xlfn.XLOOKUP(C749,'Raw Data_OS_22'!$C$5:$C$4516,'Raw Data_OS_22'!$O$5:$O$4516))</f>
        <v>B1</v>
      </c>
    </row>
    <row r="750" spans="3:14" x14ac:dyDescent="0.35">
      <c r="C750" s="26" t="s">
        <v>3892</v>
      </c>
      <c r="D750" s="14">
        <v>44121</v>
      </c>
      <c r="E750" s="14">
        <v>44121</v>
      </c>
      <c r="F750" s="27" t="s">
        <v>3908</v>
      </c>
      <c r="G750" s="28">
        <v>0</v>
      </c>
      <c r="H750" s="29">
        <v>5270</v>
      </c>
      <c r="I750" s="29">
        <v>1</v>
      </c>
      <c r="J750" s="30">
        <v>2020</v>
      </c>
      <c r="K750" s="30">
        <v>2020</v>
      </c>
      <c r="L750" s="31" t="s">
        <v>11</v>
      </c>
      <c r="M750" s="32" t="str">
        <f>IF(_xlfn.XLOOKUP(C750,'Raw Data_OS_22'!$C$5:$C$4516,'Raw Data_OS_22'!$G$5:$G$4516,"New_Claim/ Reopening")= "New_Claim/ Reopening","New_Claim/ Reopening","Old_Claim")</f>
        <v>Old_Claim</v>
      </c>
      <c r="N750" s="18" t="str">
        <f>IF(M750=$N$2,IF(J750=$N$1,"E1","D"),_xlfn.XLOOKUP(C750,'Raw Data_OS_22'!$C$5:$C$4516,'Raw Data_OS_22'!$O$5:$O$4516))</f>
        <v>A</v>
      </c>
    </row>
    <row r="751" spans="3:14" x14ac:dyDescent="0.35">
      <c r="C751" s="26" t="s">
        <v>837</v>
      </c>
      <c r="D751" s="14">
        <v>43951</v>
      </c>
      <c r="E751" s="14">
        <v>43951</v>
      </c>
      <c r="F751" s="27" t="s">
        <v>3910</v>
      </c>
      <c r="G751" s="28">
        <v>0</v>
      </c>
      <c r="H751" s="29">
        <v>5194</v>
      </c>
      <c r="I751" s="29">
        <v>1</v>
      </c>
      <c r="J751" s="30">
        <v>2020</v>
      </c>
      <c r="K751" s="30">
        <v>2020</v>
      </c>
      <c r="L751" s="31" t="s">
        <v>33</v>
      </c>
      <c r="M751" s="32" t="str">
        <f>IF(_xlfn.XLOOKUP(C751,'Raw Data_OS_22'!$C$5:$C$4516,'Raw Data_OS_22'!$G$5:$G$4516,"New_Claim/ Reopening")= "New_Claim/ Reopening","New_Claim/ Reopening","Old_Claim")</f>
        <v>Old_Claim</v>
      </c>
      <c r="N751" s="18" t="str">
        <f>IF(M751=$N$2,IF(J751=$N$1,"E1","D"),_xlfn.XLOOKUP(C751,'Raw Data_OS_22'!$C$5:$C$4516,'Raw Data_OS_22'!$O$5:$O$4516))</f>
        <v>B1</v>
      </c>
    </row>
    <row r="752" spans="3:14" x14ac:dyDescent="0.35">
      <c r="C752" s="26" t="s">
        <v>2644</v>
      </c>
      <c r="D752" s="14">
        <v>44275</v>
      </c>
      <c r="E752" s="14">
        <v>44286</v>
      </c>
      <c r="F752" s="27" t="s">
        <v>3910</v>
      </c>
      <c r="G752" s="28">
        <v>528253</v>
      </c>
      <c r="H752" s="29">
        <v>533352</v>
      </c>
      <c r="I752" s="29">
        <v>1</v>
      </c>
      <c r="J752" s="30">
        <v>2021</v>
      </c>
      <c r="K752" s="30">
        <v>2021</v>
      </c>
      <c r="L752" s="31" t="s">
        <v>21</v>
      </c>
      <c r="M752" s="32" t="str">
        <f>IF(_xlfn.XLOOKUP(C752,'Raw Data_OS_22'!$C$5:$C$4516,'Raw Data_OS_22'!$G$5:$G$4516,"New_Claim/ Reopening")= "New_Claim/ Reopening","New_Claim/ Reopening","Old_Claim")</f>
        <v>Old_Claim</v>
      </c>
      <c r="N752" s="18" t="str">
        <f>IF(M752=$N$2,IF(J752=$N$1,"E1","D"),_xlfn.XLOOKUP(C752,'Raw Data_OS_22'!$C$5:$C$4516,'Raw Data_OS_22'!$O$5:$O$4516))</f>
        <v>B2</v>
      </c>
    </row>
    <row r="753" spans="3:14" x14ac:dyDescent="0.35">
      <c r="C753" s="26" t="s">
        <v>6418</v>
      </c>
      <c r="D753" s="14">
        <v>44606</v>
      </c>
      <c r="E753" s="14">
        <v>44610</v>
      </c>
      <c r="F753" s="27" t="s">
        <v>3910</v>
      </c>
      <c r="G753" s="28">
        <v>0</v>
      </c>
      <c r="H753" s="29">
        <v>5080</v>
      </c>
      <c r="I753" s="29">
        <v>1</v>
      </c>
      <c r="J753" s="30">
        <v>2022</v>
      </c>
      <c r="K753" s="30">
        <v>2022</v>
      </c>
      <c r="L753" s="31" t="s">
        <v>6021</v>
      </c>
      <c r="M753" s="32" t="str">
        <f>IF(_xlfn.XLOOKUP(C753,'Raw Data_OS_22'!$C$5:$C$4516,'Raw Data_OS_22'!$G$5:$G$4516,"New_Claim/ Reopening")= "New_Claim/ Reopening","New_Claim/ Reopening","Old_Claim")</f>
        <v>Old_Claim</v>
      </c>
      <c r="N753" s="18" t="str">
        <f>IF(M753=$N$2,IF(J753=$N$1,"E1","D"),_xlfn.XLOOKUP(C753,'Raw Data_OS_22'!$C$5:$C$4516,'Raw Data_OS_22'!$O$5:$O$4516))</f>
        <v>A</v>
      </c>
    </row>
    <row r="754" spans="3:14" x14ac:dyDescent="0.35">
      <c r="C754" s="26" t="s">
        <v>3905</v>
      </c>
      <c r="D754" s="14">
        <v>44326</v>
      </c>
      <c r="E754" s="14">
        <v>44344</v>
      </c>
      <c r="F754" s="27" t="s">
        <v>3908</v>
      </c>
      <c r="G754" s="28">
        <v>0</v>
      </c>
      <c r="H754" s="29">
        <v>5076.924</v>
      </c>
      <c r="I754" s="29">
        <v>1</v>
      </c>
      <c r="J754" s="30">
        <v>2021</v>
      </c>
      <c r="K754" s="30">
        <v>2021</v>
      </c>
      <c r="L754" s="31" t="s">
        <v>2250</v>
      </c>
      <c r="M754" s="32" t="str">
        <f>IF(_xlfn.XLOOKUP(C754,'Raw Data_OS_22'!$C$5:$C$4516,'Raw Data_OS_22'!$G$5:$G$4516,"New_Claim/ Reopening")= "New_Claim/ Reopening","New_Claim/ Reopening","Old_Claim")</f>
        <v>Old_Claim</v>
      </c>
      <c r="N754" s="18" t="str">
        <f>IF(M754=$N$2,IF(J754=$N$1,"E1","D"),_xlfn.XLOOKUP(C754,'Raw Data_OS_22'!$C$5:$C$4516,'Raw Data_OS_22'!$O$5:$O$4516))</f>
        <v>A</v>
      </c>
    </row>
    <row r="755" spans="3:14" x14ac:dyDescent="0.35">
      <c r="C755" s="26" t="s">
        <v>552</v>
      </c>
      <c r="D755" s="14">
        <v>43901</v>
      </c>
      <c r="E755" s="14">
        <v>43901</v>
      </c>
      <c r="F755" s="27" t="s">
        <v>3908</v>
      </c>
      <c r="G755" s="28">
        <v>-5000</v>
      </c>
      <c r="H755" s="29">
        <v>0</v>
      </c>
      <c r="I755" s="29">
        <v>1</v>
      </c>
      <c r="J755" s="30">
        <v>2020</v>
      </c>
      <c r="K755" s="30">
        <v>2020</v>
      </c>
      <c r="L755" s="31" t="s">
        <v>28</v>
      </c>
      <c r="M755" s="32" t="str">
        <f>IF(_xlfn.XLOOKUP(C755,'Raw Data_OS_22'!$C$5:$C$4516,'Raw Data_OS_22'!$G$5:$G$4516,"New_Claim/ Reopening")= "New_Claim/ Reopening","New_Claim/ Reopening","Old_Claim")</f>
        <v>Old_Claim</v>
      </c>
      <c r="N755" s="18" t="str">
        <f>IF(M755=$N$2,IF(J755=$N$1,"E1","D"),_xlfn.XLOOKUP(C755,'Raw Data_OS_22'!$C$5:$C$4516,'Raw Data_OS_22'!$O$5:$O$4516))</f>
        <v>B1</v>
      </c>
    </row>
    <row r="756" spans="3:14" x14ac:dyDescent="0.35">
      <c r="C756" s="26" t="s">
        <v>566</v>
      </c>
      <c r="D756" s="14">
        <v>44117</v>
      </c>
      <c r="E756" s="14">
        <v>44119</v>
      </c>
      <c r="F756" s="27" t="s">
        <v>3908</v>
      </c>
      <c r="G756" s="28">
        <v>0</v>
      </c>
      <c r="H756" s="29">
        <v>5000</v>
      </c>
      <c r="I756" s="29">
        <v>1</v>
      </c>
      <c r="J756" s="30">
        <v>2020</v>
      </c>
      <c r="K756" s="30">
        <v>2020</v>
      </c>
      <c r="L756" s="31" t="s">
        <v>11</v>
      </c>
      <c r="M756" s="32" t="str">
        <f>IF(_xlfn.XLOOKUP(C756,'Raw Data_OS_22'!$C$5:$C$4516,'Raw Data_OS_22'!$G$5:$G$4516,"New_Claim/ Reopening")= "New_Claim/ Reopening","New_Claim/ Reopening","Old_Claim")</f>
        <v>Old_Claim</v>
      </c>
      <c r="N756" s="18" t="str">
        <f>IF(M756=$N$2,IF(J756=$N$1,"E1","D"),_xlfn.XLOOKUP(C756,'Raw Data_OS_22'!$C$5:$C$4516,'Raw Data_OS_22'!$O$5:$O$4516))</f>
        <v>B1</v>
      </c>
    </row>
    <row r="757" spans="3:14" x14ac:dyDescent="0.35">
      <c r="C757" s="26" t="s">
        <v>588</v>
      </c>
      <c r="D757" s="14">
        <v>43886</v>
      </c>
      <c r="E757" s="14">
        <v>43886</v>
      </c>
      <c r="F757" s="27" t="s">
        <v>3910</v>
      </c>
      <c r="G757" s="28">
        <v>0</v>
      </c>
      <c r="H757" s="29">
        <v>5000</v>
      </c>
      <c r="I757" s="29">
        <v>1</v>
      </c>
      <c r="J757" s="30">
        <v>2020</v>
      </c>
      <c r="K757" s="30">
        <v>2020</v>
      </c>
      <c r="L757" s="31" t="s">
        <v>28</v>
      </c>
      <c r="M757" s="32" t="str">
        <f>IF(_xlfn.XLOOKUP(C757,'Raw Data_OS_22'!$C$5:$C$4516,'Raw Data_OS_22'!$G$5:$G$4516,"New_Claim/ Reopening")= "New_Claim/ Reopening","New_Claim/ Reopening","Old_Claim")</f>
        <v>Old_Claim</v>
      </c>
      <c r="N757" s="18" t="str">
        <f>IF(M757=$N$2,IF(J757=$N$1,"E1","D"),_xlfn.XLOOKUP(C757,'Raw Data_OS_22'!$C$5:$C$4516,'Raw Data_OS_22'!$O$5:$O$4516))</f>
        <v>B1</v>
      </c>
    </row>
    <row r="758" spans="3:14" x14ac:dyDescent="0.35">
      <c r="C758" s="26" t="s">
        <v>593</v>
      </c>
      <c r="D758" s="14">
        <v>43937</v>
      </c>
      <c r="E758" s="14">
        <v>43945</v>
      </c>
      <c r="F758" s="27" t="s">
        <v>3910</v>
      </c>
      <c r="G758" s="28">
        <v>5000</v>
      </c>
      <c r="H758" s="29">
        <v>10000</v>
      </c>
      <c r="I758" s="29">
        <v>1</v>
      </c>
      <c r="J758" s="30">
        <v>2020</v>
      </c>
      <c r="K758" s="30">
        <v>2020</v>
      </c>
      <c r="L758" s="31" t="s">
        <v>33</v>
      </c>
      <c r="M758" s="32" t="str">
        <f>IF(_xlfn.XLOOKUP(C758,'Raw Data_OS_22'!$C$5:$C$4516,'Raw Data_OS_22'!$G$5:$G$4516,"New_Claim/ Reopening")= "New_Claim/ Reopening","New_Claim/ Reopening","Old_Claim")</f>
        <v>Old_Claim</v>
      </c>
      <c r="N758" s="18" t="str">
        <f>IF(M758=$N$2,IF(J758=$N$1,"E1","D"),_xlfn.XLOOKUP(C758,'Raw Data_OS_22'!$C$5:$C$4516,'Raw Data_OS_22'!$O$5:$O$4516))</f>
        <v>B1</v>
      </c>
    </row>
    <row r="759" spans="3:14" x14ac:dyDescent="0.35">
      <c r="C759" s="26" t="s">
        <v>594</v>
      </c>
      <c r="D759" s="14">
        <v>43946</v>
      </c>
      <c r="E759" s="14">
        <v>43948</v>
      </c>
      <c r="F759" s="27" t="s">
        <v>3910</v>
      </c>
      <c r="G759" s="28">
        <v>0</v>
      </c>
      <c r="H759" s="29">
        <v>5000</v>
      </c>
      <c r="I759" s="29">
        <v>1</v>
      </c>
      <c r="J759" s="30">
        <v>2020</v>
      </c>
      <c r="K759" s="30">
        <v>2020</v>
      </c>
      <c r="L759" s="31" t="s">
        <v>33</v>
      </c>
      <c r="M759" s="32" t="str">
        <f>IF(_xlfn.XLOOKUP(C759,'Raw Data_OS_22'!$C$5:$C$4516,'Raw Data_OS_22'!$G$5:$G$4516,"New_Claim/ Reopening")= "New_Claim/ Reopening","New_Claim/ Reopening","Old_Claim")</f>
        <v>Old_Claim</v>
      </c>
      <c r="N759" s="18" t="str">
        <f>IF(M759=$N$2,IF(J759=$N$1,"E1","D"),_xlfn.XLOOKUP(C759,'Raw Data_OS_22'!$C$5:$C$4516,'Raw Data_OS_22'!$O$5:$O$4516))</f>
        <v>B1</v>
      </c>
    </row>
    <row r="760" spans="3:14" x14ac:dyDescent="0.35">
      <c r="C760" s="26" t="s">
        <v>599</v>
      </c>
      <c r="D760" s="14">
        <v>44037</v>
      </c>
      <c r="E760" s="14">
        <v>44039</v>
      </c>
      <c r="F760" s="27" t="s">
        <v>3910</v>
      </c>
      <c r="G760" s="28">
        <v>0</v>
      </c>
      <c r="H760" s="29">
        <v>5000</v>
      </c>
      <c r="I760" s="29">
        <v>1</v>
      </c>
      <c r="J760" s="30">
        <v>2020</v>
      </c>
      <c r="K760" s="30">
        <v>2020</v>
      </c>
      <c r="L760" s="31" t="s">
        <v>35</v>
      </c>
      <c r="M760" s="32" t="str">
        <f>IF(_xlfn.XLOOKUP(C760,'Raw Data_OS_22'!$C$5:$C$4516,'Raw Data_OS_22'!$G$5:$G$4516,"New_Claim/ Reopening")= "New_Claim/ Reopening","New_Claim/ Reopening","Old_Claim")</f>
        <v>Old_Claim</v>
      </c>
      <c r="N760" s="18" t="str">
        <f>IF(M760=$N$2,IF(J760=$N$1,"E1","D"),_xlfn.XLOOKUP(C760,'Raw Data_OS_22'!$C$5:$C$4516,'Raw Data_OS_22'!$O$5:$O$4516))</f>
        <v>B1</v>
      </c>
    </row>
    <row r="761" spans="3:14" x14ac:dyDescent="0.35">
      <c r="C761" s="26" t="s">
        <v>606</v>
      </c>
      <c r="D761" s="14">
        <v>44004</v>
      </c>
      <c r="E761" s="14">
        <v>44118</v>
      </c>
      <c r="F761" s="27" t="s">
        <v>3910</v>
      </c>
      <c r="G761" s="28">
        <v>0</v>
      </c>
      <c r="H761" s="29">
        <v>5000</v>
      </c>
      <c r="I761" s="29">
        <v>1</v>
      </c>
      <c r="J761" s="30">
        <v>2020</v>
      </c>
      <c r="K761" s="30">
        <v>2020</v>
      </c>
      <c r="L761" s="31" t="s">
        <v>33</v>
      </c>
      <c r="M761" s="32" t="str">
        <f>IF(_xlfn.XLOOKUP(C761,'Raw Data_OS_22'!$C$5:$C$4516,'Raw Data_OS_22'!$G$5:$G$4516,"New_Claim/ Reopening")= "New_Claim/ Reopening","New_Claim/ Reopening","Old_Claim")</f>
        <v>Old_Claim</v>
      </c>
      <c r="N761" s="18" t="str">
        <f>IF(M761=$N$2,IF(J761=$N$1,"E1","D"),_xlfn.XLOOKUP(C761,'Raw Data_OS_22'!$C$5:$C$4516,'Raw Data_OS_22'!$O$5:$O$4516))</f>
        <v>B1</v>
      </c>
    </row>
    <row r="762" spans="3:14" x14ac:dyDescent="0.35">
      <c r="C762" s="26" t="s">
        <v>633</v>
      </c>
      <c r="D762" s="14">
        <v>44130</v>
      </c>
      <c r="E762" s="14">
        <v>44132</v>
      </c>
      <c r="F762" s="27" t="s">
        <v>3908</v>
      </c>
      <c r="G762" s="28">
        <v>0</v>
      </c>
      <c r="H762" s="29">
        <v>5000</v>
      </c>
      <c r="I762" s="29">
        <v>1</v>
      </c>
      <c r="J762" s="30">
        <v>2020</v>
      </c>
      <c r="K762" s="30">
        <v>2020</v>
      </c>
      <c r="L762" s="31" t="s">
        <v>11</v>
      </c>
      <c r="M762" s="32" t="str">
        <f>IF(_xlfn.XLOOKUP(C762,'Raw Data_OS_22'!$C$5:$C$4516,'Raw Data_OS_22'!$G$5:$G$4516,"New_Claim/ Reopening")= "New_Claim/ Reopening","New_Claim/ Reopening","Old_Claim")</f>
        <v>Old_Claim</v>
      </c>
      <c r="N762" s="18" t="str">
        <f>IF(M762=$N$2,IF(J762=$N$1,"E1","D"),_xlfn.XLOOKUP(C762,'Raw Data_OS_22'!$C$5:$C$4516,'Raw Data_OS_22'!$O$5:$O$4516))</f>
        <v>B1</v>
      </c>
    </row>
    <row r="763" spans="3:14" x14ac:dyDescent="0.35">
      <c r="C763" s="26" t="s">
        <v>634</v>
      </c>
      <c r="D763" s="14">
        <v>44157</v>
      </c>
      <c r="E763" s="14">
        <v>44172</v>
      </c>
      <c r="F763" s="27" t="s">
        <v>3908</v>
      </c>
      <c r="G763" s="28">
        <v>10000</v>
      </c>
      <c r="H763" s="29">
        <v>15000</v>
      </c>
      <c r="I763" s="29">
        <v>1</v>
      </c>
      <c r="J763" s="30">
        <v>2020</v>
      </c>
      <c r="K763" s="30">
        <v>2020</v>
      </c>
      <c r="L763" s="31" t="s">
        <v>11</v>
      </c>
      <c r="M763" s="32" t="str">
        <f>IF(_xlfn.XLOOKUP(C763,'Raw Data_OS_22'!$C$5:$C$4516,'Raw Data_OS_22'!$G$5:$G$4516,"New_Claim/ Reopening")= "New_Claim/ Reopening","New_Claim/ Reopening","Old_Claim")</f>
        <v>Old_Claim</v>
      </c>
      <c r="N763" s="18" t="str">
        <f>IF(M763=$N$2,IF(J763=$N$1,"E1","D"),_xlfn.XLOOKUP(C763,'Raw Data_OS_22'!$C$5:$C$4516,'Raw Data_OS_22'!$O$5:$O$4516))</f>
        <v>B1</v>
      </c>
    </row>
    <row r="764" spans="3:14" x14ac:dyDescent="0.35">
      <c r="C764" s="26" t="s">
        <v>656</v>
      </c>
      <c r="D764" s="14">
        <v>43868</v>
      </c>
      <c r="E764" s="14">
        <v>43868</v>
      </c>
      <c r="F764" s="27" t="s">
        <v>3908</v>
      </c>
      <c r="G764" s="28">
        <v>0</v>
      </c>
      <c r="H764" s="29">
        <v>5000</v>
      </c>
      <c r="I764" s="29">
        <v>1</v>
      </c>
      <c r="J764" s="30">
        <v>2020</v>
      </c>
      <c r="K764" s="30">
        <v>2020</v>
      </c>
      <c r="L764" s="31" t="s">
        <v>28</v>
      </c>
      <c r="M764" s="32" t="str">
        <f>IF(_xlfn.XLOOKUP(C764,'Raw Data_OS_22'!$C$5:$C$4516,'Raw Data_OS_22'!$G$5:$G$4516,"New_Claim/ Reopening")= "New_Claim/ Reopening","New_Claim/ Reopening","Old_Claim")</f>
        <v>Old_Claim</v>
      </c>
      <c r="N764" s="18" t="str">
        <f>IF(M764=$N$2,IF(J764=$N$1,"E1","D"),_xlfn.XLOOKUP(C764,'Raw Data_OS_22'!$C$5:$C$4516,'Raw Data_OS_22'!$O$5:$O$4516))</f>
        <v>B1</v>
      </c>
    </row>
    <row r="765" spans="3:14" x14ac:dyDescent="0.35">
      <c r="C765" s="26" t="s">
        <v>672</v>
      </c>
      <c r="D765" s="14">
        <v>43907</v>
      </c>
      <c r="E765" s="14">
        <v>43907</v>
      </c>
      <c r="F765" s="27" t="s">
        <v>3910</v>
      </c>
      <c r="G765" s="28">
        <v>0</v>
      </c>
      <c r="H765" s="29">
        <v>5000</v>
      </c>
      <c r="I765" s="29">
        <v>1</v>
      </c>
      <c r="J765" s="30">
        <v>2020</v>
      </c>
      <c r="K765" s="30">
        <v>2020</v>
      </c>
      <c r="L765" s="31" t="s">
        <v>28</v>
      </c>
      <c r="M765" s="32" t="str">
        <f>IF(_xlfn.XLOOKUP(C765,'Raw Data_OS_22'!$C$5:$C$4516,'Raw Data_OS_22'!$G$5:$G$4516,"New_Claim/ Reopening")= "New_Claim/ Reopening","New_Claim/ Reopening","Old_Claim")</f>
        <v>Old_Claim</v>
      </c>
      <c r="N765" s="18" t="str">
        <f>IF(M765=$N$2,IF(J765=$N$1,"E1","D"),_xlfn.XLOOKUP(C765,'Raw Data_OS_22'!$C$5:$C$4516,'Raw Data_OS_22'!$O$5:$O$4516))</f>
        <v>B1</v>
      </c>
    </row>
    <row r="766" spans="3:14" x14ac:dyDescent="0.35">
      <c r="C766" s="26" t="s">
        <v>737</v>
      </c>
      <c r="D766" s="14">
        <v>43911</v>
      </c>
      <c r="E766" s="14">
        <v>43911</v>
      </c>
      <c r="F766" s="27" t="s">
        <v>3908</v>
      </c>
      <c r="G766" s="28">
        <v>-5000</v>
      </c>
      <c r="H766" s="29">
        <v>0</v>
      </c>
      <c r="I766" s="29">
        <v>1</v>
      </c>
      <c r="J766" s="30">
        <v>2020</v>
      </c>
      <c r="K766" s="30">
        <v>2020</v>
      </c>
      <c r="L766" s="31" t="s">
        <v>28</v>
      </c>
      <c r="M766" s="32" t="str">
        <f>IF(_xlfn.XLOOKUP(C766,'Raw Data_OS_22'!$C$5:$C$4516,'Raw Data_OS_22'!$G$5:$G$4516,"New_Claim/ Reopening")= "New_Claim/ Reopening","New_Claim/ Reopening","Old_Claim")</f>
        <v>Old_Claim</v>
      </c>
      <c r="N766" s="18" t="str">
        <f>IF(M766=$N$2,IF(J766=$N$1,"E1","D"),_xlfn.XLOOKUP(C766,'Raw Data_OS_22'!$C$5:$C$4516,'Raw Data_OS_22'!$O$5:$O$4516))</f>
        <v>B1</v>
      </c>
    </row>
    <row r="767" spans="3:14" x14ac:dyDescent="0.35">
      <c r="C767" s="26" t="s">
        <v>741</v>
      </c>
      <c r="D767" s="14">
        <v>43929</v>
      </c>
      <c r="E767" s="14">
        <v>43929</v>
      </c>
      <c r="F767" s="27" t="s">
        <v>3908</v>
      </c>
      <c r="G767" s="28">
        <v>-5000</v>
      </c>
      <c r="H767" s="29">
        <v>0</v>
      </c>
      <c r="I767" s="29">
        <v>1</v>
      </c>
      <c r="J767" s="30">
        <v>2020</v>
      </c>
      <c r="K767" s="30">
        <v>2020</v>
      </c>
      <c r="L767" s="31" t="s">
        <v>33</v>
      </c>
      <c r="M767" s="32" t="str">
        <f>IF(_xlfn.XLOOKUP(C767,'Raw Data_OS_22'!$C$5:$C$4516,'Raw Data_OS_22'!$G$5:$G$4516,"New_Claim/ Reopening")= "New_Claim/ Reopening","New_Claim/ Reopening","Old_Claim")</f>
        <v>Old_Claim</v>
      </c>
      <c r="N767" s="18" t="str">
        <f>IF(M767=$N$2,IF(J767=$N$1,"E1","D"),_xlfn.XLOOKUP(C767,'Raw Data_OS_22'!$C$5:$C$4516,'Raw Data_OS_22'!$O$5:$O$4516))</f>
        <v>B1</v>
      </c>
    </row>
    <row r="768" spans="3:14" x14ac:dyDescent="0.35">
      <c r="C768" s="26" t="s">
        <v>742</v>
      </c>
      <c r="D768" s="14">
        <v>43929</v>
      </c>
      <c r="E768" s="14">
        <v>43929</v>
      </c>
      <c r="F768" s="27" t="s">
        <v>3908</v>
      </c>
      <c r="G768" s="28">
        <v>0</v>
      </c>
      <c r="H768" s="29">
        <v>5000</v>
      </c>
      <c r="I768" s="29">
        <v>1</v>
      </c>
      <c r="J768" s="30">
        <v>2020</v>
      </c>
      <c r="K768" s="30">
        <v>2020</v>
      </c>
      <c r="L768" s="31" t="s">
        <v>33</v>
      </c>
      <c r="M768" s="32" t="str">
        <f>IF(_xlfn.XLOOKUP(C768,'Raw Data_OS_22'!$C$5:$C$4516,'Raw Data_OS_22'!$G$5:$G$4516,"New_Claim/ Reopening")= "New_Claim/ Reopening","New_Claim/ Reopening","Old_Claim")</f>
        <v>Old_Claim</v>
      </c>
      <c r="N768" s="18" t="str">
        <f>IF(M768=$N$2,IF(J768=$N$1,"E1","D"),_xlfn.XLOOKUP(C768,'Raw Data_OS_22'!$C$5:$C$4516,'Raw Data_OS_22'!$O$5:$O$4516))</f>
        <v>B1</v>
      </c>
    </row>
    <row r="769" spans="3:14" x14ac:dyDescent="0.35">
      <c r="C769" s="26" t="s">
        <v>751</v>
      </c>
      <c r="D769" s="14">
        <v>43954</v>
      </c>
      <c r="E769" s="14">
        <v>43954</v>
      </c>
      <c r="F769" s="27" t="s">
        <v>3908</v>
      </c>
      <c r="G769" s="28">
        <v>0</v>
      </c>
      <c r="H769" s="29">
        <v>5000</v>
      </c>
      <c r="I769" s="29">
        <v>1</v>
      </c>
      <c r="J769" s="30">
        <v>2020</v>
      </c>
      <c r="K769" s="30">
        <v>2020</v>
      </c>
      <c r="L769" s="31" t="s">
        <v>33</v>
      </c>
      <c r="M769" s="32" t="str">
        <f>IF(_xlfn.XLOOKUP(C769,'Raw Data_OS_22'!$C$5:$C$4516,'Raw Data_OS_22'!$G$5:$G$4516,"New_Claim/ Reopening")= "New_Claim/ Reopening","New_Claim/ Reopening","Old_Claim")</f>
        <v>Old_Claim</v>
      </c>
      <c r="N769" s="18" t="str">
        <f>IF(M769=$N$2,IF(J769=$N$1,"E1","D"),_xlfn.XLOOKUP(C769,'Raw Data_OS_22'!$C$5:$C$4516,'Raw Data_OS_22'!$O$5:$O$4516))</f>
        <v>B1</v>
      </c>
    </row>
    <row r="770" spans="3:14" x14ac:dyDescent="0.35">
      <c r="C770" s="26" t="s">
        <v>764</v>
      </c>
      <c r="D770" s="14">
        <v>43984</v>
      </c>
      <c r="E770" s="14">
        <v>43984</v>
      </c>
      <c r="F770" s="27" t="s">
        <v>3908</v>
      </c>
      <c r="G770" s="28">
        <v>0</v>
      </c>
      <c r="H770" s="29">
        <v>5000</v>
      </c>
      <c r="I770" s="29">
        <v>1</v>
      </c>
      <c r="J770" s="30">
        <v>2020</v>
      </c>
      <c r="K770" s="30">
        <v>2020</v>
      </c>
      <c r="L770" s="31" t="s">
        <v>33</v>
      </c>
      <c r="M770" s="32" t="str">
        <f>IF(_xlfn.XLOOKUP(C770,'Raw Data_OS_22'!$C$5:$C$4516,'Raw Data_OS_22'!$G$5:$G$4516,"New_Claim/ Reopening")= "New_Claim/ Reopening","New_Claim/ Reopening","Old_Claim")</f>
        <v>Old_Claim</v>
      </c>
      <c r="N770" s="18" t="str">
        <f>IF(M770=$N$2,IF(J770=$N$1,"E1","D"),_xlfn.XLOOKUP(C770,'Raw Data_OS_22'!$C$5:$C$4516,'Raw Data_OS_22'!$O$5:$O$4516))</f>
        <v>B1</v>
      </c>
    </row>
    <row r="771" spans="3:14" x14ac:dyDescent="0.35">
      <c r="C771" s="26" t="s">
        <v>785</v>
      </c>
      <c r="D771" s="14">
        <v>44048</v>
      </c>
      <c r="E771" s="14">
        <v>44048</v>
      </c>
      <c r="F771" s="27" t="s">
        <v>3908</v>
      </c>
      <c r="G771" s="28">
        <v>0</v>
      </c>
      <c r="H771" s="29">
        <v>5000</v>
      </c>
      <c r="I771" s="29">
        <v>1</v>
      </c>
      <c r="J771" s="30">
        <v>2020</v>
      </c>
      <c r="K771" s="30">
        <v>2020</v>
      </c>
      <c r="L771" s="31" t="s">
        <v>35</v>
      </c>
      <c r="M771" s="32" t="str">
        <f>IF(_xlfn.XLOOKUP(C771,'Raw Data_OS_22'!$C$5:$C$4516,'Raw Data_OS_22'!$G$5:$G$4516,"New_Claim/ Reopening")= "New_Claim/ Reopening","New_Claim/ Reopening","Old_Claim")</f>
        <v>Old_Claim</v>
      </c>
      <c r="N771" s="18" t="str">
        <f>IF(M771=$N$2,IF(J771=$N$1,"E1","D"),_xlfn.XLOOKUP(C771,'Raw Data_OS_22'!$C$5:$C$4516,'Raw Data_OS_22'!$O$5:$O$4516))</f>
        <v>B1</v>
      </c>
    </row>
    <row r="772" spans="3:14" x14ac:dyDescent="0.35">
      <c r="C772" s="26" t="s">
        <v>797</v>
      </c>
      <c r="D772" s="14">
        <v>44093</v>
      </c>
      <c r="E772" s="14">
        <v>44093</v>
      </c>
      <c r="F772" s="27" t="s">
        <v>3908</v>
      </c>
      <c r="G772" s="28">
        <v>0</v>
      </c>
      <c r="H772" s="29">
        <v>5000</v>
      </c>
      <c r="I772" s="29">
        <v>1</v>
      </c>
      <c r="J772" s="30">
        <v>2020</v>
      </c>
      <c r="K772" s="30">
        <v>2020</v>
      </c>
      <c r="L772" s="31" t="s">
        <v>35</v>
      </c>
      <c r="M772" s="32" t="str">
        <f>IF(_xlfn.XLOOKUP(C772,'Raw Data_OS_22'!$C$5:$C$4516,'Raw Data_OS_22'!$G$5:$G$4516,"New_Claim/ Reopening")= "New_Claim/ Reopening","New_Claim/ Reopening","Old_Claim")</f>
        <v>Old_Claim</v>
      </c>
      <c r="N772" s="18" t="str">
        <f>IF(M772=$N$2,IF(J772=$N$1,"E1","D"),_xlfn.XLOOKUP(C772,'Raw Data_OS_22'!$C$5:$C$4516,'Raw Data_OS_22'!$O$5:$O$4516))</f>
        <v>B1</v>
      </c>
    </row>
    <row r="773" spans="3:14" x14ac:dyDescent="0.35">
      <c r="C773" s="26" t="s">
        <v>828</v>
      </c>
      <c r="D773" s="14">
        <v>43922</v>
      </c>
      <c r="E773" s="14">
        <v>43922</v>
      </c>
      <c r="F773" s="27" t="s">
        <v>3910</v>
      </c>
      <c r="G773" s="28">
        <v>0</v>
      </c>
      <c r="H773" s="29">
        <v>5000</v>
      </c>
      <c r="I773" s="29">
        <v>1</v>
      </c>
      <c r="J773" s="30">
        <v>2020</v>
      </c>
      <c r="K773" s="30">
        <v>2020</v>
      </c>
      <c r="L773" s="31" t="s">
        <v>33</v>
      </c>
      <c r="M773" s="32" t="str">
        <f>IF(_xlfn.XLOOKUP(C773,'Raw Data_OS_22'!$C$5:$C$4516,'Raw Data_OS_22'!$G$5:$G$4516,"New_Claim/ Reopening")= "New_Claim/ Reopening","New_Claim/ Reopening","Old_Claim")</f>
        <v>Old_Claim</v>
      </c>
      <c r="N773" s="18" t="str">
        <f>IF(M773=$N$2,IF(J773=$N$1,"E1","D"),_xlfn.XLOOKUP(C773,'Raw Data_OS_22'!$C$5:$C$4516,'Raw Data_OS_22'!$O$5:$O$4516))</f>
        <v>B1</v>
      </c>
    </row>
    <row r="774" spans="3:14" x14ac:dyDescent="0.35">
      <c r="C774" s="26" t="s">
        <v>852</v>
      </c>
      <c r="D774" s="14">
        <v>43913</v>
      </c>
      <c r="E774" s="14">
        <v>43913</v>
      </c>
      <c r="F774" s="27" t="s">
        <v>3908</v>
      </c>
      <c r="G774" s="28">
        <v>0</v>
      </c>
      <c r="H774" s="29">
        <v>5000</v>
      </c>
      <c r="I774" s="29">
        <v>1</v>
      </c>
      <c r="J774" s="30">
        <v>2020</v>
      </c>
      <c r="K774" s="30">
        <v>2020</v>
      </c>
      <c r="L774" s="31" t="s">
        <v>28</v>
      </c>
      <c r="M774" s="32" t="str">
        <f>IF(_xlfn.XLOOKUP(C774,'Raw Data_OS_22'!$C$5:$C$4516,'Raw Data_OS_22'!$G$5:$G$4516,"New_Claim/ Reopening")= "New_Claim/ Reopening","New_Claim/ Reopening","Old_Claim")</f>
        <v>Old_Claim</v>
      </c>
      <c r="N774" s="18" t="str">
        <f>IF(M774=$N$2,IF(J774=$N$1,"E1","D"),_xlfn.XLOOKUP(C774,'Raw Data_OS_22'!$C$5:$C$4516,'Raw Data_OS_22'!$O$5:$O$4516))</f>
        <v>B1</v>
      </c>
    </row>
    <row r="775" spans="3:14" x14ac:dyDescent="0.35">
      <c r="C775" s="26" t="s">
        <v>857</v>
      </c>
      <c r="D775" s="14">
        <v>43967</v>
      </c>
      <c r="E775" s="14">
        <v>43967</v>
      </c>
      <c r="F775" s="27" t="s">
        <v>3908</v>
      </c>
      <c r="G775" s="28">
        <v>0</v>
      </c>
      <c r="H775" s="29">
        <v>5000</v>
      </c>
      <c r="I775" s="29">
        <v>1</v>
      </c>
      <c r="J775" s="30">
        <v>2020</v>
      </c>
      <c r="K775" s="30">
        <v>2020</v>
      </c>
      <c r="L775" s="31" t="s">
        <v>33</v>
      </c>
      <c r="M775" s="32" t="str">
        <f>IF(_xlfn.XLOOKUP(C775,'Raw Data_OS_22'!$C$5:$C$4516,'Raw Data_OS_22'!$G$5:$G$4516,"New_Claim/ Reopening")= "New_Claim/ Reopening","New_Claim/ Reopening","Old_Claim")</f>
        <v>Old_Claim</v>
      </c>
      <c r="N775" s="18" t="str">
        <f>IF(M775=$N$2,IF(J775=$N$1,"E1","D"),_xlfn.XLOOKUP(C775,'Raw Data_OS_22'!$C$5:$C$4516,'Raw Data_OS_22'!$O$5:$O$4516))</f>
        <v>B1</v>
      </c>
    </row>
    <row r="776" spans="3:14" x14ac:dyDescent="0.35">
      <c r="C776" s="26" t="s">
        <v>878</v>
      </c>
      <c r="D776" s="14">
        <v>44007</v>
      </c>
      <c r="E776" s="14">
        <v>44007</v>
      </c>
      <c r="F776" s="27" t="s">
        <v>3908</v>
      </c>
      <c r="G776" s="28">
        <v>0</v>
      </c>
      <c r="H776" s="29">
        <v>5000</v>
      </c>
      <c r="I776" s="29">
        <v>1</v>
      </c>
      <c r="J776" s="30">
        <v>2020</v>
      </c>
      <c r="K776" s="30">
        <v>2020</v>
      </c>
      <c r="L776" s="31" t="s">
        <v>33</v>
      </c>
      <c r="M776" s="32" t="str">
        <f>IF(_xlfn.XLOOKUP(C776,'Raw Data_OS_22'!$C$5:$C$4516,'Raw Data_OS_22'!$G$5:$G$4516,"New_Claim/ Reopening")= "New_Claim/ Reopening","New_Claim/ Reopening","Old_Claim")</f>
        <v>Old_Claim</v>
      </c>
      <c r="N776" s="18" t="str">
        <f>IF(M776=$N$2,IF(J776=$N$1,"E1","D"),_xlfn.XLOOKUP(C776,'Raw Data_OS_22'!$C$5:$C$4516,'Raw Data_OS_22'!$O$5:$O$4516))</f>
        <v>B1</v>
      </c>
    </row>
    <row r="777" spans="3:14" x14ac:dyDescent="0.35">
      <c r="C777" s="26" t="s">
        <v>883</v>
      </c>
      <c r="D777" s="14">
        <v>44015</v>
      </c>
      <c r="E777" s="14">
        <v>44015</v>
      </c>
      <c r="F777" s="27" t="s">
        <v>3910</v>
      </c>
      <c r="G777" s="28">
        <v>0</v>
      </c>
      <c r="H777" s="29">
        <v>5000</v>
      </c>
      <c r="I777" s="29">
        <v>1</v>
      </c>
      <c r="J777" s="30">
        <v>2020</v>
      </c>
      <c r="K777" s="30">
        <v>2020</v>
      </c>
      <c r="L777" s="31" t="s">
        <v>35</v>
      </c>
      <c r="M777" s="32" t="str">
        <f>IF(_xlfn.XLOOKUP(C777,'Raw Data_OS_22'!$C$5:$C$4516,'Raw Data_OS_22'!$G$5:$G$4516,"New_Claim/ Reopening")= "New_Claim/ Reopening","New_Claim/ Reopening","Old_Claim")</f>
        <v>Old_Claim</v>
      </c>
      <c r="N777" s="18" t="str">
        <f>IF(M777=$N$2,IF(J777=$N$1,"E1","D"),_xlfn.XLOOKUP(C777,'Raw Data_OS_22'!$C$5:$C$4516,'Raw Data_OS_22'!$O$5:$O$4516))</f>
        <v>B1</v>
      </c>
    </row>
    <row r="778" spans="3:14" x14ac:dyDescent="0.35">
      <c r="C778" s="26" t="s">
        <v>963</v>
      </c>
      <c r="D778" s="14">
        <v>44007</v>
      </c>
      <c r="E778" s="14">
        <v>44007</v>
      </c>
      <c r="F778" s="27" t="s">
        <v>3908</v>
      </c>
      <c r="G778" s="28">
        <v>0</v>
      </c>
      <c r="H778" s="29">
        <v>5000</v>
      </c>
      <c r="I778" s="29">
        <v>1</v>
      </c>
      <c r="J778" s="30">
        <v>2020</v>
      </c>
      <c r="K778" s="30">
        <v>2020</v>
      </c>
      <c r="L778" s="31" t="s">
        <v>33</v>
      </c>
      <c r="M778" s="32" t="str">
        <f>IF(_xlfn.XLOOKUP(C778,'Raw Data_OS_22'!$C$5:$C$4516,'Raw Data_OS_22'!$G$5:$G$4516,"New_Claim/ Reopening")= "New_Claim/ Reopening","New_Claim/ Reopening","Old_Claim")</f>
        <v>Old_Claim</v>
      </c>
      <c r="N778" s="18" t="str">
        <f>IF(M778=$N$2,IF(J778=$N$1,"E1","D"),_xlfn.XLOOKUP(C778,'Raw Data_OS_22'!$C$5:$C$4516,'Raw Data_OS_22'!$O$5:$O$4516))</f>
        <v>B1</v>
      </c>
    </row>
    <row r="779" spans="3:14" x14ac:dyDescent="0.35">
      <c r="C779" s="26" t="s">
        <v>976</v>
      </c>
      <c r="D779" s="14">
        <v>43966</v>
      </c>
      <c r="E779" s="14">
        <v>43966</v>
      </c>
      <c r="F779" s="27" t="s">
        <v>3908</v>
      </c>
      <c r="G779" s="28">
        <v>0</v>
      </c>
      <c r="H779" s="29">
        <v>5000</v>
      </c>
      <c r="I779" s="29">
        <v>1</v>
      </c>
      <c r="J779" s="30">
        <v>2020</v>
      </c>
      <c r="K779" s="30">
        <v>2020</v>
      </c>
      <c r="L779" s="31" t="s">
        <v>33</v>
      </c>
      <c r="M779" s="32" t="str">
        <f>IF(_xlfn.XLOOKUP(C779,'Raw Data_OS_22'!$C$5:$C$4516,'Raw Data_OS_22'!$G$5:$G$4516,"New_Claim/ Reopening")= "New_Claim/ Reopening","New_Claim/ Reopening","Old_Claim")</f>
        <v>Old_Claim</v>
      </c>
      <c r="N779" s="18" t="str">
        <f>IF(M779=$N$2,IF(J779=$N$1,"E1","D"),_xlfn.XLOOKUP(C779,'Raw Data_OS_22'!$C$5:$C$4516,'Raw Data_OS_22'!$O$5:$O$4516))</f>
        <v>B1</v>
      </c>
    </row>
    <row r="780" spans="3:14" x14ac:dyDescent="0.35">
      <c r="C780" s="26" t="s">
        <v>1004</v>
      </c>
      <c r="D780" s="14">
        <v>44025</v>
      </c>
      <c r="E780" s="14">
        <v>44025</v>
      </c>
      <c r="F780" s="27" t="s">
        <v>3908</v>
      </c>
      <c r="G780" s="28">
        <v>0</v>
      </c>
      <c r="H780" s="29">
        <v>5000</v>
      </c>
      <c r="I780" s="29">
        <v>1</v>
      </c>
      <c r="J780" s="30">
        <v>2020</v>
      </c>
      <c r="K780" s="30">
        <v>2020</v>
      </c>
      <c r="L780" s="31" t="s">
        <v>35</v>
      </c>
      <c r="M780" s="32" t="str">
        <f>IF(_xlfn.XLOOKUP(C780,'Raw Data_OS_22'!$C$5:$C$4516,'Raw Data_OS_22'!$G$5:$G$4516,"New_Claim/ Reopening")= "New_Claim/ Reopening","New_Claim/ Reopening","Old_Claim")</f>
        <v>Old_Claim</v>
      </c>
      <c r="N780" s="18" t="str">
        <f>IF(M780=$N$2,IF(J780=$N$1,"E1","D"),_xlfn.XLOOKUP(C780,'Raw Data_OS_22'!$C$5:$C$4516,'Raw Data_OS_22'!$O$5:$O$4516))</f>
        <v>B1</v>
      </c>
    </row>
    <row r="781" spans="3:14" x14ac:dyDescent="0.35">
      <c r="C781" s="26" t="s">
        <v>1041</v>
      </c>
      <c r="D781" s="14">
        <v>44107</v>
      </c>
      <c r="E781" s="14">
        <v>44107</v>
      </c>
      <c r="F781" s="27" t="s">
        <v>3908</v>
      </c>
      <c r="G781" s="28">
        <v>0</v>
      </c>
      <c r="H781" s="29">
        <v>5000</v>
      </c>
      <c r="I781" s="29">
        <v>1</v>
      </c>
      <c r="J781" s="30">
        <v>2020</v>
      </c>
      <c r="K781" s="30">
        <v>2020</v>
      </c>
      <c r="L781" s="31" t="s">
        <v>11</v>
      </c>
      <c r="M781" s="32" t="str">
        <f>IF(_xlfn.XLOOKUP(C781,'Raw Data_OS_22'!$C$5:$C$4516,'Raw Data_OS_22'!$G$5:$G$4516,"New_Claim/ Reopening")= "New_Claim/ Reopening","New_Claim/ Reopening","Old_Claim")</f>
        <v>Old_Claim</v>
      </c>
      <c r="N781" s="18" t="str">
        <f>IF(M781=$N$2,IF(J781=$N$1,"E1","D"),_xlfn.XLOOKUP(C781,'Raw Data_OS_22'!$C$5:$C$4516,'Raw Data_OS_22'!$O$5:$O$4516))</f>
        <v>B1</v>
      </c>
    </row>
    <row r="782" spans="3:14" x14ac:dyDescent="0.35">
      <c r="C782" s="26" t="s">
        <v>383</v>
      </c>
      <c r="D782" s="14">
        <v>44083</v>
      </c>
      <c r="E782" s="14">
        <v>44083</v>
      </c>
      <c r="F782" s="27" t="s">
        <v>3910</v>
      </c>
      <c r="G782" s="28">
        <v>500000</v>
      </c>
      <c r="H782" s="29">
        <v>505000</v>
      </c>
      <c r="I782" s="29">
        <v>1</v>
      </c>
      <c r="J782" s="30">
        <v>2020</v>
      </c>
      <c r="K782" s="30">
        <v>2020</v>
      </c>
      <c r="L782" s="31" t="s">
        <v>35</v>
      </c>
      <c r="M782" s="32" t="str">
        <f>IF(_xlfn.XLOOKUP(C782,'Raw Data_OS_22'!$C$5:$C$4516,'Raw Data_OS_22'!$G$5:$G$4516,"New_Claim/ Reopening")= "New_Claim/ Reopening","New_Claim/ Reopening","Old_Claim")</f>
        <v>Old_Claim</v>
      </c>
      <c r="N782" s="18" t="str">
        <f>IF(M782=$N$2,IF(J782=$N$1,"E1","D"),_xlfn.XLOOKUP(C782,'Raw Data_OS_22'!$C$5:$C$4516,'Raw Data_OS_22'!$O$5:$O$4516))</f>
        <v>B2</v>
      </c>
    </row>
    <row r="783" spans="3:14" x14ac:dyDescent="0.35">
      <c r="C783" s="26" t="s">
        <v>1092</v>
      </c>
      <c r="D783" s="14">
        <v>44081</v>
      </c>
      <c r="E783" s="14">
        <v>44081</v>
      </c>
      <c r="F783" s="27" t="s">
        <v>3908</v>
      </c>
      <c r="G783" s="28">
        <v>995000</v>
      </c>
      <c r="H783" s="29">
        <v>1000000</v>
      </c>
      <c r="I783" s="29">
        <v>1</v>
      </c>
      <c r="J783" s="30">
        <v>2020</v>
      </c>
      <c r="K783" s="30">
        <v>2020</v>
      </c>
      <c r="L783" s="31" t="s">
        <v>35</v>
      </c>
      <c r="M783" s="32" t="str">
        <f>IF(_xlfn.XLOOKUP(C783,'Raw Data_OS_22'!$C$5:$C$4516,'Raw Data_OS_22'!$G$5:$G$4516,"New_Claim/ Reopening")= "New_Claim/ Reopening","New_Claim/ Reopening","Old_Claim")</f>
        <v>Old_Claim</v>
      </c>
      <c r="N783" s="18" t="str">
        <f>IF(M783=$N$2,IF(J783=$N$1,"E1","D"),_xlfn.XLOOKUP(C783,'Raw Data_OS_22'!$C$5:$C$4516,'Raw Data_OS_22'!$O$5:$O$4516))</f>
        <v>B2</v>
      </c>
    </row>
    <row r="784" spans="3:14" x14ac:dyDescent="0.35">
      <c r="C784" s="26" t="s">
        <v>1102</v>
      </c>
      <c r="D784" s="14">
        <v>43837</v>
      </c>
      <c r="E784" s="14">
        <v>43837</v>
      </c>
      <c r="F784" s="27" t="s">
        <v>3910</v>
      </c>
      <c r="G784" s="28">
        <v>0</v>
      </c>
      <c r="H784" s="29">
        <v>5000</v>
      </c>
      <c r="I784" s="29">
        <v>1</v>
      </c>
      <c r="J784" s="30">
        <v>2020</v>
      </c>
      <c r="K784" s="30">
        <v>2020</v>
      </c>
      <c r="L784" s="31" t="s">
        <v>28</v>
      </c>
      <c r="M784" s="32" t="str">
        <f>IF(_xlfn.XLOOKUP(C784,'Raw Data_OS_22'!$C$5:$C$4516,'Raw Data_OS_22'!$G$5:$G$4516,"New_Claim/ Reopening")= "New_Claim/ Reopening","New_Claim/ Reopening","Old_Claim")</f>
        <v>Old_Claim</v>
      </c>
      <c r="N784" s="18" t="str">
        <f>IF(M784=$N$2,IF(J784=$N$1,"E1","D"),_xlfn.XLOOKUP(C784,'Raw Data_OS_22'!$C$5:$C$4516,'Raw Data_OS_22'!$O$5:$O$4516))</f>
        <v>B1</v>
      </c>
    </row>
    <row r="785" spans="3:14" x14ac:dyDescent="0.35">
      <c r="C785" s="26" t="s">
        <v>1116</v>
      </c>
      <c r="D785" s="14">
        <v>44161</v>
      </c>
      <c r="E785" s="14">
        <v>44161</v>
      </c>
      <c r="F785" s="27" t="s">
        <v>3910</v>
      </c>
      <c r="G785" s="28">
        <v>0</v>
      </c>
      <c r="H785" s="29">
        <v>5000</v>
      </c>
      <c r="I785" s="29">
        <v>1</v>
      </c>
      <c r="J785" s="30">
        <v>2020</v>
      </c>
      <c r="K785" s="30">
        <v>2020</v>
      </c>
      <c r="L785" s="31" t="s">
        <v>11</v>
      </c>
      <c r="M785" s="32" t="str">
        <f>IF(_xlfn.XLOOKUP(C785,'Raw Data_OS_22'!$C$5:$C$4516,'Raw Data_OS_22'!$G$5:$G$4516,"New_Claim/ Reopening")= "New_Claim/ Reopening","New_Claim/ Reopening","Old_Claim")</f>
        <v>Old_Claim</v>
      </c>
      <c r="N785" s="18" t="str">
        <f>IF(M785=$N$2,IF(J785=$N$1,"E1","D"),_xlfn.XLOOKUP(C785,'Raw Data_OS_22'!$C$5:$C$4516,'Raw Data_OS_22'!$O$5:$O$4516))</f>
        <v>B1</v>
      </c>
    </row>
    <row r="786" spans="3:14" x14ac:dyDescent="0.35">
      <c r="C786" s="26" t="s">
        <v>473</v>
      </c>
      <c r="D786" s="14">
        <v>44171</v>
      </c>
      <c r="E786" s="14">
        <v>44171</v>
      </c>
      <c r="F786" s="27" t="s">
        <v>3910</v>
      </c>
      <c r="G786" s="28">
        <v>0</v>
      </c>
      <c r="H786" s="29">
        <v>5000</v>
      </c>
      <c r="I786" s="29">
        <v>1</v>
      </c>
      <c r="J786" s="30">
        <v>2020</v>
      </c>
      <c r="K786" s="30">
        <v>2020</v>
      </c>
      <c r="L786" s="31" t="s">
        <v>11</v>
      </c>
      <c r="M786" s="32" t="str">
        <f>IF(_xlfn.XLOOKUP(C786,'Raw Data_OS_22'!$C$5:$C$4516,'Raw Data_OS_22'!$G$5:$G$4516,"New_Claim/ Reopening")= "New_Claim/ Reopening","New_Claim/ Reopening","Old_Claim")</f>
        <v>Old_Claim</v>
      </c>
      <c r="N786" s="18" t="str">
        <f>IF(M786=$N$2,IF(J786=$N$1,"E1","D"),_xlfn.XLOOKUP(C786,'Raw Data_OS_22'!$C$5:$C$4516,'Raw Data_OS_22'!$O$5:$O$4516))</f>
        <v>B1</v>
      </c>
    </row>
    <row r="787" spans="3:14" x14ac:dyDescent="0.35">
      <c r="C787" s="26" t="s">
        <v>486</v>
      </c>
      <c r="D787" s="14">
        <v>44163</v>
      </c>
      <c r="E787" s="14">
        <v>44163</v>
      </c>
      <c r="F787" s="27" t="s">
        <v>3910</v>
      </c>
      <c r="G787" s="28">
        <v>90308</v>
      </c>
      <c r="H787" s="29">
        <v>95308</v>
      </c>
      <c r="I787" s="29">
        <v>1</v>
      </c>
      <c r="J787" s="30">
        <v>2020</v>
      </c>
      <c r="K787" s="30">
        <v>2020</v>
      </c>
      <c r="L787" s="31" t="s">
        <v>11</v>
      </c>
      <c r="M787" s="32" t="str">
        <f>IF(_xlfn.XLOOKUP(C787,'Raw Data_OS_22'!$C$5:$C$4516,'Raw Data_OS_22'!$G$5:$G$4516,"New_Claim/ Reopening")= "New_Claim/ Reopening","New_Claim/ Reopening","Old_Claim")</f>
        <v>Old_Claim</v>
      </c>
      <c r="N787" s="18" t="str">
        <f>IF(M787=$N$2,IF(J787=$N$1,"E1","D"),_xlfn.XLOOKUP(C787,'Raw Data_OS_22'!$C$5:$C$4516,'Raw Data_OS_22'!$O$5:$O$4516))</f>
        <v>B1</v>
      </c>
    </row>
    <row r="788" spans="3:14" x14ac:dyDescent="0.35">
      <c r="C788" s="26" t="s">
        <v>1502</v>
      </c>
      <c r="D788" s="14">
        <v>43907</v>
      </c>
      <c r="E788" s="14">
        <v>43907</v>
      </c>
      <c r="F788" s="27" t="s">
        <v>658</v>
      </c>
      <c r="G788" s="28">
        <v>0</v>
      </c>
      <c r="H788" s="29">
        <v>5000</v>
      </c>
      <c r="I788" s="29">
        <v>1</v>
      </c>
      <c r="J788" s="30">
        <v>2020</v>
      </c>
      <c r="K788" s="30">
        <v>2020</v>
      </c>
      <c r="L788" s="31" t="s">
        <v>28</v>
      </c>
      <c r="M788" s="32" t="str">
        <f>IF(_xlfn.XLOOKUP(C788,'Raw Data_OS_22'!$C$5:$C$4516,'Raw Data_OS_22'!$G$5:$G$4516,"New_Claim/ Reopening")= "New_Claim/ Reopening","New_Claim/ Reopening","Old_Claim")</f>
        <v>Old_Claim</v>
      </c>
      <c r="N788" s="18" t="str">
        <f>IF(M788=$N$2,IF(J788=$N$1,"E1","D"),_xlfn.XLOOKUP(C788,'Raw Data_OS_22'!$C$5:$C$4516,'Raw Data_OS_22'!$O$5:$O$4516))</f>
        <v>B1</v>
      </c>
    </row>
    <row r="789" spans="3:14" x14ac:dyDescent="0.35">
      <c r="C789" s="26" t="s">
        <v>1506</v>
      </c>
      <c r="D789" s="14">
        <v>43950</v>
      </c>
      <c r="E789" s="14">
        <v>43950</v>
      </c>
      <c r="F789" s="27" t="s">
        <v>658</v>
      </c>
      <c r="G789" s="28">
        <v>0</v>
      </c>
      <c r="H789" s="29">
        <v>5000</v>
      </c>
      <c r="I789" s="29">
        <v>1</v>
      </c>
      <c r="J789" s="30">
        <v>2020</v>
      </c>
      <c r="K789" s="30">
        <v>2020</v>
      </c>
      <c r="L789" s="31" t="s">
        <v>33</v>
      </c>
      <c r="M789" s="32" t="str">
        <f>IF(_xlfn.XLOOKUP(C789,'Raw Data_OS_22'!$C$5:$C$4516,'Raw Data_OS_22'!$G$5:$G$4516,"New_Claim/ Reopening")= "New_Claim/ Reopening","New_Claim/ Reopening","Old_Claim")</f>
        <v>Old_Claim</v>
      </c>
      <c r="N789" s="18" t="str">
        <f>IF(M789=$N$2,IF(J789=$N$1,"E1","D"),_xlfn.XLOOKUP(C789,'Raw Data_OS_22'!$C$5:$C$4516,'Raw Data_OS_22'!$O$5:$O$4516))</f>
        <v>B1</v>
      </c>
    </row>
    <row r="790" spans="3:14" x14ac:dyDescent="0.35">
      <c r="C790" s="26" t="s">
        <v>2619</v>
      </c>
      <c r="D790" s="14">
        <v>44263</v>
      </c>
      <c r="E790" s="14">
        <v>44280</v>
      </c>
      <c r="F790" s="27" t="s">
        <v>3910</v>
      </c>
      <c r="G790" s="28">
        <v>20000</v>
      </c>
      <c r="H790" s="29">
        <v>25000</v>
      </c>
      <c r="I790" s="29">
        <v>1</v>
      </c>
      <c r="J790" s="30">
        <v>2021</v>
      </c>
      <c r="K790" s="30">
        <v>2021</v>
      </c>
      <c r="L790" s="31" t="s">
        <v>21</v>
      </c>
      <c r="M790" s="32" t="str">
        <f>IF(_xlfn.XLOOKUP(C790,'Raw Data_OS_22'!$C$5:$C$4516,'Raw Data_OS_22'!$G$5:$G$4516,"New_Claim/ Reopening")= "New_Claim/ Reopening","New_Claim/ Reopening","Old_Claim")</f>
        <v>Old_Claim</v>
      </c>
      <c r="N790" s="18" t="str">
        <f>IF(M790=$N$2,IF(J790=$N$1,"E1","D"),_xlfn.XLOOKUP(C790,'Raw Data_OS_22'!$C$5:$C$4516,'Raw Data_OS_22'!$O$5:$O$4516))</f>
        <v>A</v>
      </c>
    </row>
    <row r="791" spans="3:14" x14ac:dyDescent="0.35">
      <c r="C791" s="26" t="s">
        <v>5761</v>
      </c>
      <c r="D791" s="14">
        <v>44185</v>
      </c>
      <c r="E791" s="14">
        <v>44292</v>
      </c>
      <c r="F791" s="27" t="s">
        <v>3910</v>
      </c>
      <c r="G791" s="28">
        <v>223600</v>
      </c>
      <c r="H791" s="29">
        <v>228600</v>
      </c>
      <c r="I791" s="29">
        <v>1</v>
      </c>
      <c r="J791" s="30">
        <v>2020</v>
      </c>
      <c r="K791" s="30">
        <v>2021</v>
      </c>
      <c r="L791" s="31" t="s">
        <v>11</v>
      </c>
      <c r="M791" s="32" t="str">
        <f>IF(_xlfn.XLOOKUP(C791,'Raw Data_OS_22'!$C$5:$C$4516,'Raw Data_OS_22'!$G$5:$G$4516,"New_Claim/ Reopening")= "New_Claim/ Reopening","New_Claim/ Reopening","Old_Claim")</f>
        <v>Old_Claim</v>
      </c>
      <c r="N791" s="18" t="str">
        <f>IF(M791=$N$2,IF(J791=$N$1,"E1","D"),_xlfn.XLOOKUP(C791,'Raw Data_OS_22'!$C$5:$C$4516,'Raw Data_OS_22'!$O$5:$O$4516))</f>
        <v>B2</v>
      </c>
    </row>
    <row r="792" spans="3:14" x14ac:dyDescent="0.35">
      <c r="C792" s="26" t="s">
        <v>3747</v>
      </c>
      <c r="D792" s="14">
        <v>44518</v>
      </c>
      <c r="E792" s="14">
        <v>44522</v>
      </c>
      <c r="F792" s="27" t="s">
        <v>3910</v>
      </c>
      <c r="G792" s="28">
        <v>15000</v>
      </c>
      <c r="H792" s="29">
        <v>20000</v>
      </c>
      <c r="I792" s="29">
        <v>1</v>
      </c>
      <c r="J792" s="30">
        <v>2021</v>
      </c>
      <c r="K792" s="30">
        <v>2021</v>
      </c>
      <c r="L792" s="31" t="s">
        <v>3138</v>
      </c>
      <c r="M792" s="32" t="str">
        <f>IF(_xlfn.XLOOKUP(C792,'Raw Data_OS_22'!$C$5:$C$4516,'Raw Data_OS_22'!$G$5:$G$4516,"New_Claim/ Reopening")= "New_Claim/ Reopening","New_Claim/ Reopening","Old_Claim")</f>
        <v>Old_Claim</v>
      </c>
      <c r="N792" s="18" t="str">
        <f>IF(M792=$N$2,IF(J792=$N$1,"E1","D"),_xlfn.XLOOKUP(C792,'Raw Data_OS_22'!$C$5:$C$4516,'Raw Data_OS_22'!$O$5:$O$4516))</f>
        <v>A</v>
      </c>
    </row>
    <row r="793" spans="3:14" x14ac:dyDescent="0.35">
      <c r="C793" s="26" t="s">
        <v>6145</v>
      </c>
      <c r="D793" s="14">
        <v>44572</v>
      </c>
      <c r="E793" s="14">
        <v>44587</v>
      </c>
      <c r="F793" s="27" t="s">
        <v>3910</v>
      </c>
      <c r="G793" s="28">
        <v>500000</v>
      </c>
      <c r="H793" s="29">
        <v>505000</v>
      </c>
      <c r="I793" s="29">
        <v>1</v>
      </c>
      <c r="J793" s="30">
        <v>2022</v>
      </c>
      <c r="K793" s="30">
        <v>2022</v>
      </c>
      <c r="L793" s="31" t="s">
        <v>6021</v>
      </c>
      <c r="M793" s="32" t="str">
        <f>IF(_xlfn.XLOOKUP(C793,'Raw Data_OS_22'!$C$5:$C$4516,'Raw Data_OS_22'!$G$5:$G$4516,"New_Claim/ Reopening")= "New_Claim/ Reopening","New_Claim/ Reopening","Old_Claim")</f>
        <v>Old_Claim</v>
      </c>
      <c r="N793" s="18" t="str">
        <f>IF(M793=$N$2,IF(J793=$N$1,"E1","D"),_xlfn.XLOOKUP(C793,'Raw Data_OS_22'!$C$5:$C$4516,'Raw Data_OS_22'!$O$5:$O$4516))</f>
        <v>B2</v>
      </c>
    </row>
    <row r="794" spans="3:14" x14ac:dyDescent="0.35">
      <c r="C794" s="26" t="s">
        <v>6207</v>
      </c>
      <c r="D794" s="14">
        <v>44575</v>
      </c>
      <c r="E794" s="14">
        <v>44582</v>
      </c>
      <c r="F794" s="27" t="s">
        <v>3910</v>
      </c>
      <c r="G794" s="28">
        <v>63000</v>
      </c>
      <c r="H794" s="29">
        <v>68000</v>
      </c>
      <c r="I794" s="29">
        <v>1</v>
      </c>
      <c r="J794" s="30">
        <v>2022</v>
      </c>
      <c r="K794" s="30">
        <v>2022</v>
      </c>
      <c r="L794" s="31" t="s">
        <v>6021</v>
      </c>
      <c r="M794" s="32" t="str">
        <f>IF(_xlfn.XLOOKUP(C794,'Raw Data_OS_22'!$C$5:$C$4516,'Raw Data_OS_22'!$G$5:$G$4516,"New_Claim/ Reopening")= "New_Claim/ Reopening","New_Claim/ Reopening","Old_Claim")</f>
        <v>Old_Claim</v>
      </c>
      <c r="N794" s="18" t="str">
        <f>IF(M794=$N$2,IF(J794=$N$1,"E1","D"),_xlfn.XLOOKUP(C794,'Raw Data_OS_22'!$C$5:$C$4516,'Raw Data_OS_22'!$O$5:$O$4516))</f>
        <v>B2</v>
      </c>
    </row>
    <row r="795" spans="3:14" x14ac:dyDescent="0.35">
      <c r="C795" s="26" t="s">
        <v>6212</v>
      </c>
      <c r="D795" s="14">
        <v>44606</v>
      </c>
      <c r="E795" s="14">
        <v>44606</v>
      </c>
      <c r="F795" s="27" t="s">
        <v>3910</v>
      </c>
      <c r="G795" s="28">
        <v>81000</v>
      </c>
      <c r="H795" s="29">
        <v>86000</v>
      </c>
      <c r="I795" s="29">
        <v>1</v>
      </c>
      <c r="J795" s="30">
        <v>2022</v>
      </c>
      <c r="K795" s="30">
        <v>2022</v>
      </c>
      <c r="L795" s="31" t="s">
        <v>6021</v>
      </c>
      <c r="M795" s="32" t="str">
        <f>IF(_xlfn.XLOOKUP(C795,'Raw Data_OS_22'!$C$5:$C$4516,'Raw Data_OS_22'!$G$5:$G$4516,"New_Claim/ Reopening")= "New_Claim/ Reopening","New_Claim/ Reopening","Old_Claim")</f>
        <v>Old_Claim</v>
      </c>
      <c r="N795" s="18" t="str">
        <f>IF(M795=$N$2,IF(J795=$N$1,"E1","D"),_xlfn.XLOOKUP(C795,'Raw Data_OS_22'!$C$5:$C$4516,'Raw Data_OS_22'!$O$5:$O$4516))</f>
        <v>B2</v>
      </c>
    </row>
    <row r="796" spans="3:14" x14ac:dyDescent="0.35">
      <c r="C796" s="26" t="s">
        <v>6279</v>
      </c>
      <c r="D796" s="14">
        <v>44624</v>
      </c>
      <c r="E796" s="14">
        <v>44627</v>
      </c>
      <c r="F796" s="27" t="s">
        <v>3910</v>
      </c>
      <c r="G796" s="28">
        <v>925000</v>
      </c>
      <c r="H796" s="29">
        <v>930000</v>
      </c>
      <c r="I796" s="29">
        <v>1</v>
      </c>
      <c r="J796" s="30">
        <v>2022</v>
      </c>
      <c r="K796" s="30">
        <v>2022</v>
      </c>
      <c r="L796" s="31" t="s">
        <v>6021</v>
      </c>
      <c r="M796" s="32" t="str">
        <f>IF(_xlfn.XLOOKUP(C796,'Raw Data_OS_22'!$C$5:$C$4516,'Raw Data_OS_22'!$G$5:$G$4516,"New_Claim/ Reopening")= "New_Claim/ Reopening","New_Claim/ Reopening","Old_Claim")</f>
        <v>Old_Claim</v>
      </c>
      <c r="N796" s="18" t="str">
        <f>IF(M796=$N$2,IF(J796=$N$1,"E1","D"),_xlfn.XLOOKUP(C796,'Raw Data_OS_22'!$C$5:$C$4516,'Raw Data_OS_22'!$O$5:$O$4516))</f>
        <v>B2</v>
      </c>
    </row>
    <row r="797" spans="3:14" x14ac:dyDescent="0.35">
      <c r="C797" s="26" t="s">
        <v>6282</v>
      </c>
      <c r="D797" s="14">
        <v>44619</v>
      </c>
      <c r="E797" s="14">
        <v>44627</v>
      </c>
      <c r="F797" s="27" t="s">
        <v>3910</v>
      </c>
      <c r="G797" s="28">
        <v>95000</v>
      </c>
      <c r="H797" s="29">
        <v>100000</v>
      </c>
      <c r="I797" s="29">
        <v>1</v>
      </c>
      <c r="J797" s="30">
        <v>2022</v>
      </c>
      <c r="K797" s="30">
        <v>2022</v>
      </c>
      <c r="L797" s="31" t="s">
        <v>6021</v>
      </c>
      <c r="M797" s="32" t="str">
        <f>IF(_xlfn.XLOOKUP(C797,'Raw Data_OS_22'!$C$5:$C$4516,'Raw Data_OS_22'!$G$5:$G$4516,"New_Claim/ Reopening")= "New_Claim/ Reopening","New_Claim/ Reopening","Old_Claim")</f>
        <v>Old_Claim</v>
      </c>
      <c r="N797" s="18" t="str">
        <f>IF(M797=$N$2,IF(J797=$N$1,"E1","D"),_xlfn.XLOOKUP(C797,'Raw Data_OS_22'!$C$5:$C$4516,'Raw Data_OS_22'!$O$5:$O$4516))</f>
        <v>B2</v>
      </c>
    </row>
    <row r="798" spans="3:14" x14ac:dyDescent="0.35">
      <c r="C798" s="26" t="s">
        <v>6363</v>
      </c>
      <c r="D798" s="14">
        <v>44644</v>
      </c>
      <c r="E798" s="14">
        <v>44645</v>
      </c>
      <c r="F798" s="27" t="s">
        <v>3910</v>
      </c>
      <c r="G798" s="28">
        <v>45000</v>
      </c>
      <c r="H798" s="29">
        <v>50000</v>
      </c>
      <c r="I798" s="29">
        <v>1</v>
      </c>
      <c r="J798" s="30">
        <v>2022</v>
      </c>
      <c r="K798" s="30">
        <v>2022</v>
      </c>
      <c r="L798" s="31" t="s">
        <v>6021</v>
      </c>
      <c r="M798" s="32" t="str">
        <f>IF(_xlfn.XLOOKUP(C798,'Raw Data_OS_22'!$C$5:$C$4516,'Raw Data_OS_22'!$G$5:$G$4516,"New_Claim/ Reopening")= "New_Claim/ Reopening","New_Claim/ Reopening","Old_Claim")</f>
        <v>Old_Claim</v>
      </c>
      <c r="N798" s="18" t="str">
        <f>IF(M798=$N$2,IF(J798=$N$1,"E1","D"),_xlfn.XLOOKUP(C798,'Raw Data_OS_22'!$C$5:$C$4516,'Raw Data_OS_22'!$O$5:$O$4516))</f>
        <v>B2</v>
      </c>
    </row>
    <row r="799" spans="3:14" x14ac:dyDescent="0.35">
      <c r="C799" s="26" t="s">
        <v>6411</v>
      </c>
      <c r="D799" s="14">
        <v>44657</v>
      </c>
      <c r="E799" s="14">
        <v>44658</v>
      </c>
      <c r="F799" s="27" t="s">
        <v>3910</v>
      </c>
      <c r="G799" s="28">
        <v>0</v>
      </c>
      <c r="H799" s="29">
        <v>5000</v>
      </c>
      <c r="I799" s="29">
        <v>1</v>
      </c>
      <c r="J799" s="30">
        <v>2022</v>
      </c>
      <c r="K799" s="30">
        <v>2022</v>
      </c>
      <c r="L799" s="31" t="s">
        <v>6406</v>
      </c>
      <c r="M799" s="32" t="str">
        <f>IF(_xlfn.XLOOKUP(C799,'Raw Data_OS_22'!$C$5:$C$4516,'Raw Data_OS_22'!$G$5:$G$4516,"New_Claim/ Reopening")= "New_Claim/ Reopening","New_Claim/ Reopening","Old_Claim")</f>
        <v>Old_Claim</v>
      </c>
      <c r="N799" s="18" t="str">
        <f>IF(M799=$N$2,IF(J799=$N$1,"E1","D"),_xlfn.XLOOKUP(C799,'Raw Data_OS_22'!$C$5:$C$4516,'Raw Data_OS_22'!$O$5:$O$4516))</f>
        <v>B2</v>
      </c>
    </row>
    <row r="800" spans="3:14" x14ac:dyDescent="0.35">
      <c r="C800" s="26" t="s">
        <v>6515</v>
      </c>
      <c r="D800" s="14">
        <v>43836</v>
      </c>
      <c r="E800" s="14">
        <v>44698</v>
      </c>
      <c r="F800" s="27" t="s">
        <v>3910</v>
      </c>
      <c r="G800" s="28">
        <v>0</v>
      </c>
      <c r="H800" s="29">
        <v>5000</v>
      </c>
      <c r="I800" s="29">
        <v>1</v>
      </c>
      <c r="J800" s="30">
        <v>2020</v>
      </c>
      <c r="K800" s="30">
        <v>2022</v>
      </c>
      <c r="L800" s="31" t="s">
        <v>28</v>
      </c>
      <c r="M800" s="32" t="str">
        <f>IF(_xlfn.XLOOKUP(C800,'Raw Data_OS_22'!$C$5:$C$4516,'Raw Data_OS_22'!$G$5:$G$4516,"New_Claim/ Reopening")= "New_Claim/ Reopening","New_Claim/ Reopening","Old_Claim")</f>
        <v>Old_Claim</v>
      </c>
      <c r="N800" s="18" t="str">
        <f>IF(M800=$N$2,IF(J800=$N$1,"E1","D"),_xlfn.XLOOKUP(C800,'Raw Data_OS_22'!$C$5:$C$4516,'Raw Data_OS_22'!$O$5:$O$4516))</f>
        <v>B1</v>
      </c>
    </row>
    <row r="801" spans="3:14" x14ac:dyDescent="0.35">
      <c r="C801" s="26" t="s">
        <v>6634</v>
      </c>
      <c r="D801" s="14">
        <v>44736</v>
      </c>
      <c r="E801" s="14">
        <v>44740</v>
      </c>
      <c r="F801" s="27" t="s">
        <v>3910</v>
      </c>
      <c r="G801" s="28">
        <v>4000</v>
      </c>
      <c r="H801" s="29">
        <v>9000</v>
      </c>
      <c r="I801" s="29">
        <v>1</v>
      </c>
      <c r="J801" s="30">
        <v>2022</v>
      </c>
      <c r="K801" s="30">
        <v>2022</v>
      </c>
      <c r="L801" s="31" t="s">
        <v>6406</v>
      </c>
      <c r="M801" s="32" t="str">
        <f>IF(_xlfn.XLOOKUP(C801,'Raw Data_OS_22'!$C$5:$C$4516,'Raw Data_OS_22'!$G$5:$G$4516,"New_Claim/ Reopening")= "New_Claim/ Reopening","New_Claim/ Reopening","Old_Claim")</f>
        <v>Old_Claim</v>
      </c>
      <c r="N801" s="18" t="str">
        <f>IF(M801=$N$2,IF(J801=$N$1,"E1","D"),_xlfn.XLOOKUP(C801,'Raw Data_OS_22'!$C$5:$C$4516,'Raw Data_OS_22'!$O$5:$O$4516))</f>
        <v>B2</v>
      </c>
    </row>
    <row r="802" spans="3:14" x14ac:dyDescent="0.35">
      <c r="C802" s="26" t="s">
        <v>6769</v>
      </c>
      <c r="D802" s="14">
        <v>44781</v>
      </c>
      <c r="E802" s="14">
        <v>44802</v>
      </c>
      <c r="F802" s="27" t="s">
        <v>3908</v>
      </c>
      <c r="G802" s="28">
        <v>0</v>
      </c>
      <c r="H802" s="29">
        <v>5000</v>
      </c>
      <c r="I802" s="29">
        <v>1</v>
      </c>
      <c r="J802" s="30">
        <v>2022</v>
      </c>
      <c r="K802" s="30">
        <v>2022</v>
      </c>
      <c r="L802" s="31" t="s">
        <v>6643</v>
      </c>
      <c r="M802" s="32" t="str">
        <f>IF(_xlfn.XLOOKUP(C802,'Raw Data_OS_22'!$C$5:$C$4516,'Raw Data_OS_22'!$G$5:$G$4516,"New_Claim/ Reopening")= "New_Claim/ Reopening","New_Claim/ Reopening","Old_Claim")</f>
        <v>Old_Claim</v>
      </c>
      <c r="N802" s="18" t="str">
        <f>IF(M802=$N$2,IF(J802=$N$1,"E1","D"),_xlfn.XLOOKUP(C802,'Raw Data_OS_22'!$C$5:$C$4516,'Raw Data_OS_22'!$O$5:$O$4516))</f>
        <v>B2</v>
      </c>
    </row>
    <row r="803" spans="3:14" x14ac:dyDescent="0.35">
      <c r="C803" s="26" t="s">
        <v>172</v>
      </c>
      <c r="D803" s="14">
        <v>44072</v>
      </c>
      <c r="E803" s="14">
        <v>44072</v>
      </c>
      <c r="F803" s="27" t="s">
        <v>3910</v>
      </c>
      <c r="G803" s="28">
        <v>10260</v>
      </c>
      <c r="H803" s="29">
        <v>15000</v>
      </c>
      <c r="I803" s="29">
        <v>1</v>
      </c>
      <c r="J803" s="30">
        <v>2020</v>
      </c>
      <c r="K803" s="30">
        <v>2020</v>
      </c>
      <c r="L803" s="31" t="s">
        <v>35</v>
      </c>
      <c r="M803" s="32" t="str">
        <f>IF(_xlfn.XLOOKUP(C803,'Raw Data_OS_22'!$C$5:$C$4516,'Raw Data_OS_22'!$G$5:$G$4516,"New_Claim/ Reopening")= "New_Claim/ Reopening","New_Claim/ Reopening","Old_Claim")</f>
        <v>Old_Claim</v>
      </c>
      <c r="N803" s="18" t="str">
        <f>IF(M803=$N$2,IF(J803=$N$1,"E1","D"),_xlfn.XLOOKUP(C803,'Raw Data_OS_22'!$C$5:$C$4516,'Raw Data_OS_22'!$O$5:$O$4516))</f>
        <v>B1</v>
      </c>
    </row>
    <row r="804" spans="3:14" x14ac:dyDescent="0.35">
      <c r="C804" s="26" t="s">
        <v>6368</v>
      </c>
      <c r="D804" s="14">
        <v>44643</v>
      </c>
      <c r="E804" s="14">
        <v>44643</v>
      </c>
      <c r="F804" s="27" t="s">
        <v>3910</v>
      </c>
      <c r="G804" s="28">
        <v>0</v>
      </c>
      <c r="H804" s="29">
        <v>4700</v>
      </c>
      <c r="I804" s="29">
        <v>1</v>
      </c>
      <c r="J804" s="30">
        <v>2022</v>
      </c>
      <c r="K804" s="30">
        <v>2022</v>
      </c>
      <c r="L804" s="31" t="s">
        <v>6021</v>
      </c>
      <c r="M804" s="32" t="str">
        <f>IF(_xlfn.XLOOKUP(C804,'Raw Data_OS_22'!$C$5:$C$4516,'Raw Data_OS_22'!$G$5:$G$4516,"New_Claim/ Reopening")= "New_Claim/ Reopening","New_Claim/ Reopening","Old_Claim")</f>
        <v>Old_Claim</v>
      </c>
      <c r="N804" s="18" t="str">
        <f>IF(M804=$N$2,IF(J804=$N$1,"E1","D"),_xlfn.XLOOKUP(C804,'Raw Data_OS_22'!$C$5:$C$4516,'Raw Data_OS_22'!$O$5:$O$4516))</f>
        <v>B2</v>
      </c>
    </row>
    <row r="805" spans="3:14" x14ac:dyDescent="0.35">
      <c r="C805" s="26" t="s">
        <v>218</v>
      </c>
      <c r="D805" s="14">
        <v>43950</v>
      </c>
      <c r="E805" s="14">
        <v>43950</v>
      </c>
      <c r="F805" s="27" t="s">
        <v>3908</v>
      </c>
      <c r="G805" s="28">
        <v>1102050</v>
      </c>
      <c r="H805" s="29">
        <v>1106667.6470999999</v>
      </c>
      <c r="I805" s="29">
        <v>1</v>
      </c>
      <c r="J805" s="30">
        <v>2020</v>
      </c>
      <c r="K805" s="30">
        <v>2020</v>
      </c>
      <c r="L805" s="31" t="s">
        <v>33</v>
      </c>
      <c r="M805" s="32" t="str">
        <f>IF(_xlfn.XLOOKUP(C805,'Raw Data_OS_22'!$C$5:$C$4516,'Raw Data_OS_22'!$G$5:$G$4516,"New_Claim/ Reopening")= "New_Claim/ Reopening","New_Claim/ Reopening","Old_Claim")</f>
        <v>Old_Claim</v>
      </c>
      <c r="N805" s="18" t="str">
        <f>IF(M805=$N$2,IF(J805=$N$1,"E1","D"),_xlfn.XLOOKUP(C805,'Raw Data_OS_22'!$C$5:$C$4516,'Raw Data_OS_22'!$O$5:$O$4516))</f>
        <v>B2</v>
      </c>
    </row>
    <row r="806" spans="3:14" x14ac:dyDescent="0.35">
      <c r="C806" s="26" t="s">
        <v>293</v>
      </c>
      <c r="D806" s="14">
        <v>44054</v>
      </c>
      <c r="E806" s="14">
        <v>44054</v>
      </c>
      <c r="F806" s="27" t="s">
        <v>3908</v>
      </c>
      <c r="G806" s="28">
        <v>0</v>
      </c>
      <c r="H806" s="29">
        <v>4530</v>
      </c>
      <c r="I806" s="29">
        <v>1</v>
      </c>
      <c r="J806" s="30">
        <v>2020</v>
      </c>
      <c r="K806" s="30">
        <v>2020</v>
      </c>
      <c r="L806" s="31" t="s">
        <v>35</v>
      </c>
      <c r="M806" s="32" t="str">
        <f>IF(_xlfn.XLOOKUP(C806,'Raw Data_OS_22'!$C$5:$C$4516,'Raw Data_OS_22'!$G$5:$G$4516,"New_Claim/ Reopening")= "New_Claim/ Reopening","New_Claim/ Reopening","Old_Claim")</f>
        <v>Old_Claim</v>
      </c>
      <c r="N806" s="18" t="str">
        <f>IF(M806=$N$2,IF(J806=$N$1,"E1","D"),_xlfn.XLOOKUP(C806,'Raw Data_OS_22'!$C$5:$C$4516,'Raw Data_OS_22'!$O$5:$O$4516))</f>
        <v>B1</v>
      </c>
    </row>
    <row r="807" spans="3:14" x14ac:dyDescent="0.35">
      <c r="C807" s="26" t="s">
        <v>6477</v>
      </c>
      <c r="D807" s="14">
        <v>44542</v>
      </c>
      <c r="E807" s="14">
        <v>44547</v>
      </c>
      <c r="F807" s="27" t="s">
        <v>3908</v>
      </c>
      <c r="G807" s="28">
        <v>0</v>
      </c>
      <c r="H807" s="29">
        <v>4500</v>
      </c>
      <c r="I807" s="29">
        <v>1</v>
      </c>
      <c r="J807" s="30">
        <v>2021</v>
      </c>
      <c r="K807" s="30">
        <v>2021</v>
      </c>
      <c r="L807" s="31" t="s">
        <v>3138</v>
      </c>
      <c r="M807" s="32" t="str">
        <f>IF(_xlfn.XLOOKUP(C807,'Raw Data_OS_22'!$C$5:$C$4516,'Raw Data_OS_22'!$G$5:$G$4516,"New_Claim/ Reopening")= "New_Claim/ Reopening","New_Claim/ Reopening","Old_Claim")</f>
        <v>Old_Claim</v>
      </c>
      <c r="N807" s="18" t="str">
        <f>IF(M807=$N$2,IF(J807=$N$1,"E1","D"),_xlfn.XLOOKUP(C807,'Raw Data_OS_22'!$C$5:$C$4516,'Raw Data_OS_22'!$O$5:$O$4516))</f>
        <v>B2</v>
      </c>
    </row>
    <row r="808" spans="3:14" x14ac:dyDescent="0.35">
      <c r="C808" s="26" t="s">
        <v>186</v>
      </c>
      <c r="D808" s="14">
        <v>44114</v>
      </c>
      <c r="E808" s="14">
        <v>44114</v>
      </c>
      <c r="F808" s="27" t="s">
        <v>3908</v>
      </c>
      <c r="G808" s="28">
        <v>8550</v>
      </c>
      <c r="H808" s="29">
        <v>13008</v>
      </c>
      <c r="I808" s="29">
        <v>1</v>
      </c>
      <c r="J808" s="30">
        <v>2020</v>
      </c>
      <c r="K808" s="30">
        <v>2020</v>
      </c>
      <c r="L808" s="31" t="s">
        <v>11</v>
      </c>
      <c r="M808" s="32" t="str">
        <f>IF(_xlfn.XLOOKUP(C808,'Raw Data_OS_22'!$C$5:$C$4516,'Raw Data_OS_22'!$G$5:$G$4516,"New_Claim/ Reopening")= "New_Claim/ Reopening","New_Claim/ Reopening","Old_Claim")</f>
        <v>Old_Claim</v>
      </c>
      <c r="N808" s="18" t="str">
        <f>IF(M808=$N$2,IF(J808=$N$1,"E1","D"),_xlfn.XLOOKUP(C808,'Raw Data_OS_22'!$C$5:$C$4516,'Raw Data_OS_22'!$O$5:$O$4516))</f>
        <v>B1</v>
      </c>
    </row>
    <row r="809" spans="3:14" x14ac:dyDescent="0.35">
      <c r="C809" s="26" t="s">
        <v>92</v>
      </c>
      <c r="D809" s="14">
        <v>44153</v>
      </c>
      <c r="E809" s="14">
        <v>44158</v>
      </c>
      <c r="F809" s="27" t="s">
        <v>3910</v>
      </c>
      <c r="G809" s="28">
        <v>0</v>
      </c>
      <c r="H809" s="29">
        <v>4424</v>
      </c>
      <c r="I809" s="29">
        <v>1</v>
      </c>
      <c r="J809" s="30">
        <v>2020</v>
      </c>
      <c r="K809" s="30">
        <v>2020</v>
      </c>
      <c r="L809" s="31" t="s">
        <v>11</v>
      </c>
      <c r="M809" s="32" t="str">
        <f>IF(_xlfn.XLOOKUP(C809,'Raw Data_OS_22'!$C$5:$C$4516,'Raw Data_OS_22'!$G$5:$G$4516,"New_Claim/ Reopening")= "New_Claim/ Reopening","New_Claim/ Reopening","Old_Claim")</f>
        <v>Old_Claim</v>
      </c>
      <c r="N809" s="18" t="str">
        <f>IF(M809=$N$2,IF(J809=$N$1,"E1","D"),_xlfn.XLOOKUP(C809,'Raw Data_OS_22'!$C$5:$C$4516,'Raw Data_OS_22'!$O$5:$O$4516))</f>
        <v>B1</v>
      </c>
    </row>
    <row r="810" spans="3:14" x14ac:dyDescent="0.35">
      <c r="C810" s="26" t="s">
        <v>1157</v>
      </c>
      <c r="D810" s="14">
        <v>44179</v>
      </c>
      <c r="E810" s="14">
        <v>44179</v>
      </c>
      <c r="F810" s="27" t="s">
        <v>3908</v>
      </c>
      <c r="G810" s="28">
        <v>0</v>
      </c>
      <c r="H810" s="29">
        <v>4390</v>
      </c>
      <c r="I810" s="29">
        <v>1</v>
      </c>
      <c r="J810" s="30">
        <v>2020</v>
      </c>
      <c r="K810" s="30">
        <v>2020</v>
      </c>
      <c r="L810" s="31" t="s">
        <v>11</v>
      </c>
      <c r="M810" s="32" t="str">
        <f>IF(_xlfn.XLOOKUP(C810,'Raw Data_OS_22'!$C$5:$C$4516,'Raw Data_OS_22'!$G$5:$G$4516,"New_Claim/ Reopening")= "New_Claim/ Reopening","New_Claim/ Reopening","Old_Claim")</f>
        <v>Old_Claim</v>
      </c>
      <c r="N810" s="18" t="str">
        <f>IF(M810=$N$2,IF(J810=$N$1,"E1","D"),_xlfn.XLOOKUP(C810,'Raw Data_OS_22'!$C$5:$C$4516,'Raw Data_OS_22'!$O$5:$O$4516))</f>
        <v>B1</v>
      </c>
    </row>
    <row r="811" spans="3:14" x14ac:dyDescent="0.35">
      <c r="C811" s="26" t="s">
        <v>297</v>
      </c>
      <c r="D811" s="14">
        <v>44062</v>
      </c>
      <c r="E811" s="14">
        <v>44062</v>
      </c>
      <c r="F811" s="27" t="s">
        <v>3910</v>
      </c>
      <c r="G811" s="28">
        <v>6270</v>
      </c>
      <c r="H811" s="29">
        <v>10578</v>
      </c>
      <c r="I811" s="29">
        <v>1</v>
      </c>
      <c r="J811" s="30">
        <v>2020</v>
      </c>
      <c r="K811" s="30">
        <v>2020</v>
      </c>
      <c r="L811" s="31" t="s">
        <v>35</v>
      </c>
      <c r="M811" s="32" t="str">
        <f>IF(_xlfn.XLOOKUP(C811,'Raw Data_OS_22'!$C$5:$C$4516,'Raw Data_OS_22'!$G$5:$G$4516,"New_Claim/ Reopening")= "New_Claim/ Reopening","New_Claim/ Reopening","Old_Claim")</f>
        <v>Old_Claim</v>
      </c>
      <c r="N811" s="18" t="str">
        <f>IF(M811=$N$2,IF(J811=$N$1,"E1","D"),_xlfn.XLOOKUP(C811,'Raw Data_OS_22'!$C$5:$C$4516,'Raw Data_OS_22'!$O$5:$O$4516))</f>
        <v>B1</v>
      </c>
    </row>
    <row r="812" spans="3:14" x14ac:dyDescent="0.35">
      <c r="C812" s="26" t="s">
        <v>503</v>
      </c>
      <c r="D812" s="14">
        <v>44176</v>
      </c>
      <c r="E812" s="14">
        <v>44176</v>
      </c>
      <c r="F812" s="27" t="s">
        <v>3910</v>
      </c>
      <c r="G812" s="28">
        <v>7910</v>
      </c>
      <c r="H812" s="29">
        <v>12210</v>
      </c>
      <c r="I812" s="29">
        <v>1</v>
      </c>
      <c r="J812" s="30">
        <v>2020</v>
      </c>
      <c r="K812" s="30">
        <v>2020</v>
      </c>
      <c r="L812" s="31" t="s">
        <v>11</v>
      </c>
      <c r="M812" s="32" t="str">
        <f>IF(_xlfn.XLOOKUP(C812,'Raw Data_OS_22'!$C$5:$C$4516,'Raw Data_OS_22'!$G$5:$G$4516,"New_Claim/ Reopening")= "New_Claim/ Reopening","New_Claim/ Reopening","Old_Claim")</f>
        <v>Old_Claim</v>
      </c>
      <c r="N812" s="18" t="str">
        <f>IF(M812=$N$2,IF(J812=$N$1,"E1","D"),_xlfn.XLOOKUP(C812,'Raw Data_OS_22'!$C$5:$C$4516,'Raw Data_OS_22'!$O$5:$O$4516))</f>
        <v>B2</v>
      </c>
    </row>
    <row r="813" spans="3:14" x14ac:dyDescent="0.35">
      <c r="C813" s="26" t="s">
        <v>1180</v>
      </c>
      <c r="D813" s="14">
        <v>44186</v>
      </c>
      <c r="E813" s="14">
        <v>44216</v>
      </c>
      <c r="F813" s="27" t="s">
        <v>3910</v>
      </c>
      <c r="G813" s="28">
        <v>0</v>
      </c>
      <c r="H813" s="29">
        <v>4200</v>
      </c>
      <c r="I813" s="29">
        <v>1</v>
      </c>
      <c r="J813" s="30">
        <v>2020</v>
      </c>
      <c r="K813" s="30">
        <v>2021</v>
      </c>
      <c r="L813" s="31" t="s">
        <v>11</v>
      </c>
      <c r="M813" s="32" t="str">
        <f>IF(_xlfn.XLOOKUP(C813,'Raw Data_OS_22'!$C$5:$C$4516,'Raw Data_OS_22'!$G$5:$G$4516,"New_Claim/ Reopening")= "New_Claim/ Reopening","New_Claim/ Reopening","Old_Claim")</f>
        <v>Old_Claim</v>
      </c>
      <c r="N813" s="18" t="str">
        <f>IF(M813=$N$2,IF(J813=$N$1,"E1","D"),_xlfn.XLOOKUP(C813,'Raw Data_OS_22'!$C$5:$C$4516,'Raw Data_OS_22'!$O$5:$O$4516))</f>
        <v>B1</v>
      </c>
    </row>
    <row r="814" spans="3:14" x14ac:dyDescent="0.35">
      <c r="C814" s="26" t="s">
        <v>326</v>
      </c>
      <c r="D814" s="14">
        <v>44068</v>
      </c>
      <c r="E814" s="14">
        <v>44068</v>
      </c>
      <c r="F814" s="27" t="s">
        <v>3908</v>
      </c>
      <c r="G814" s="28">
        <v>0</v>
      </c>
      <c r="H814" s="29">
        <v>4000</v>
      </c>
      <c r="I814" s="29">
        <v>1</v>
      </c>
      <c r="J814" s="30">
        <v>2020</v>
      </c>
      <c r="K814" s="30">
        <v>2020</v>
      </c>
      <c r="L814" s="31" t="s">
        <v>35</v>
      </c>
      <c r="M814" s="32" t="str">
        <f>IF(_xlfn.XLOOKUP(C814,'Raw Data_OS_22'!$C$5:$C$4516,'Raw Data_OS_22'!$G$5:$G$4516,"New_Claim/ Reopening")= "New_Claim/ Reopening","New_Claim/ Reopening","Old_Claim")</f>
        <v>Old_Claim</v>
      </c>
      <c r="N814" s="18" t="str">
        <f>IF(M814=$N$2,IF(J814=$N$1,"E1","D"),_xlfn.XLOOKUP(C814,'Raw Data_OS_22'!$C$5:$C$4516,'Raw Data_OS_22'!$O$5:$O$4516))</f>
        <v>B1</v>
      </c>
    </row>
    <row r="815" spans="3:14" x14ac:dyDescent="0.35">
      <c r="C815" s="26" t="s">
        <v>453</v>
      </c>
      <c r="D815" s="14">
        <v>44134</v>
      </c>
      <c r="E815" s="14">
        <v>44134</v>
      </c>
      <c r="F815" s="27" t="s">
        <v>3910</v>
      </c>
      <c r="G815" s="28">
        <v>0</v>
      </c>
      <c r="H815" s="29">
        <v>4000</v>
      </c>
      <c r="I815" s="29">
        <v>1</v>
      </c>
      <c r="J815" s="30">
        <v>2020</v>
      </c>
      <c r="K815" s="30">
        <v>2020</v>
      </c>
      <c r="L815" s="31" t="s">
        <v>11</v>
      </c>
      <c r="M815" s="32" t="str">
        <f>IF(_xlfn.XLOOKUP(C815,'Raw Data_OS_22'!$C$5:$C$4516,'Raw Data_OS_22'!$G$5:$G$4516,"New_Claim/ Reopening")= "New_Claim/ Reopening","New_Claim/ Reopening","Old_Claim")</f>
        <v>Old_Claim</v>
      </c>
      <c r="N815" s="18" t="str">
        <f>IF(M815=$N$2,IF(J815=$N$1,"E1","D"),_xlfn.XLOOKUP(C815,'Raw Data_OS_22'!$C$5:$C$4516,'Raw Data_OS_22'!$O$5:$O$4516))</f>
        <v>B1</v>
      </c>
    </row>
    <row r="816" spans="3:14" x14ac:dyDescent="0.35">
      <c r="C816" s="26" t="s">
        <v>495</v>
      </c>
      <c r="D816" s="14">
        <v>44177</v>
      </c>
      <c r="E816" s="14">
        <v>44177</v>
      </c>
      <c r="F816" s="27" t="s">
        <v>3910</v>
      </c>
      <c r="G816" s="28">
        <v>5000</v>
      </c>
      <c r="H816" s="29">
        <v>9000</v>
      </c>
      <c r="I816" s="29">
        <v>1</v>
      </c>
      <c r="J816" s="30">
        <v>2020</v>
      </c>
      <c r="K816" s="30">
        <v>2020</v>
      </c>
      <c r="L816" s="31" t="s">
        <v>11</v>
      </c>
      <c r="M816" s="32" t="str">
        <f>IF(_xlfn.XLOOKUP(C816,'Raw Data_OS_22'!$C$5:$C$4516,'Raw Data_OS_22'!$G$5:$G$4516,"New_Claim/ Reopening")= "New_Claim/ Reopening","New_Claim/ Reopening","Old_Claim")</f>
        <v>Old_Claim</v>
      </c>
      <c r="N816" s="18" t="str">
        <f>IF(M816=$N$2,IF(J816=$N$1,"E1","D"),_xlfn.XLOOKUP(C816,'Raw Data_OS_22'!$C$5:$C$4516,'Raw Data_OS_22'!$O$5:$O$4516))</f>
        <v>B1</v>
      </c>
    </row>
    <row r="817" spans="3:14" x14ac:dyDescent="0.35">
      <c r="C817" s="26" t="s">
        <v>1471</v>
      </c>
      <c r="D817" s="14">
        <v>44105</v>
      </c>
      <c r="E817" s="14">
        <v>44105</v>
      </c>
      <c r="F817" s="27" t="s">
        <v>3908</v>
      </c>
      <c r="G817" s="28">
        <v>36000</v>
      </c>
      <c r="H817" s="29">
        <v>40000</v>
      </c>
      <c r="I817" s="29">
        <v>1</v>
      </c>
      <c r="J817" s="30">
        <v>2020</v>
      </c>
      <c r="K817" s="30">
        <v>2020</v>
      </c>
      <c r="L817" s="31" t="s">
        <v>11</v>
      </c>
      <c r="M817" s="32" t="str">
        <f>IF(_xlfn.XLOOKUP(C817,'Raw Data_OS_22'!$C$5:$C$4516,'Raw Data_OS_22'!$G$5:$G$4516,"New_Claim/ Reopening")= "New_Claim/ Reopening","New_Claim/ Reopening","Old_Claim")</f>
        <v>Old_Claim</v>
      </c>
      <c r="N817" s="18" t="str">
        <f>IF(M817=$N$2,IF(J817=$N$1,"E1","D"),_xlfn.XLOOKUP(C817,'Raw Data_OS_22'!$C$5:$C$4516,'Raw Data_OS_22'!$O$5:$O$4516))</f>
        <v>B1</v>
      </c>
    </row>
    <row r="818" spans="3:14" x14ac:dyDescent="0.35">
      <c r="C818" s="26" t="s">
        <v>6169</v>
      </c>
      <c r="D818" s="14">
        <v>44589</v>
      </c>
      <c r="E818" s="14">
        <v>44594</v>
      </c>
      <c r="F818" s="27" t="s">
        <v>3910</v>
      </c>
      <c r="G818" s="28">
        <v>20000</v>
      </c>
      <c r="H818" s="29">
        <v>24000</v>
      </c>
      <c r="I818" s="29">
        <v>1</v>
      </c>
      <c r="J818" s="30">
        <v>2022</v>
      </c>
      <c r="K818" s="30">
        <v>2022</v>
      </c>
      <c r="L818" s="31" t="s">
        <v>6021</v>
      </c>
      <c r="M818" s="32" t="str">
        <f>IF(_xlfn.XLOOKUP(C818,'Raw Data_OS_22'!$C$5:$C$4516,'Raw Data_OS_22'!$G$5:$G$4516,"New_Claim/ Reopening")= "New_Claim/ Reopening","New_Claim/ Reopening","Old_Claim")</f>
        <v>Old_Claim</v>
      </c>
      <c r="N818" s="18" t="str">
        <f>IF(M818=$N$2,IF(J818=$N$1,"E1","D"),_xlfn.XLOOKUP(C818,'Raw Data_OS_22'!$C$5:$C$4516,'Raw Data_OS_22'!$O$5:$O$4516))</f>
        <v>B2</v>
      </c>
    </row>
    <row r="819" spans="3:14" x14ac:dyDescent="0.35">
      <c r="C819" s="26" t="s">
        <v>799</v>
      </c>
      <c r="D819" s="14">
        <v>44093</v>
      </c>
      <c r="E819" s="14">
        <v>44093</v>
      </c>
      <c r="F819" s="27" t="s">
        <v>3908</v>
      </c>
      <c r="G819" s="28">
        <v>0</v>
      </c>
      <c r="H819" s="29">
        <v>3996</v>
      </c>
      <c r="I819" s="29">
        <v>1</v>
      </c>
      <c r="J819" s="30">
        <v>2020</v>
      </c>
      <c r="K819" s="30">
        <v>2020</v>
      </c>
      <c r="L819" s="31" t="s">
        <v>35</v>
      </c>
      <c r="M819" s="32" t="str">
        <f>IF(_xlfn.XLOOKUP(C819,'Raw Data_OS_22'!$C$5:$C$4516,'Raw Data_OS_22'!$G$5:$G$4516,"New_Claim/ Reopening")= "New_Claim/ Reopening","New_Claim/ Reopening","Old_Claim")</f>
        <v>Old_Claim</v>
      </c>
      <c r="N819" s="18" t="str">
        <f>IF(M819=$N$2,IF(J819=$N$1,"E1","D"),_xlfn.XLOOKUP(C819,'Raw Data_OS_22'!$C$5:$C$4516,'Raw Data_OS_22'!$O$5:$O$4516))</f>
        <v>B1</v>
      </c>
    </row>
    <row r="820" spans="3:14" x14ac:dyDescent="0.35">
      <c r="C820" s="26" t="s">
        <v>18</v>
      </c>
      <c r="D820" s="14">
        <v>44185</v>
      </c>
      <c r="E820" s="14">
        <v>44185</v>
      </c>
      <c r="F820" s="27" t="s">
        <v>3910</v>
      </c>
      <c r="G820" s="28">
        <v>0</v>
      </c>
      <c r="H820" s="29">
        <v>3980</v>
      </c>
      <c r="I820" s="29">
        <v>1</v>
      </c>
      <c r="J820" s="30">
        <v>2020</v>
      </c>
      <c r="K820" s="30">
        <v>2020</v>
      </c>
      <c r="L820" s="31" t="s">
        <v>11</v>
      </c>
      <c r="M820" s="32" t="str">
        <f>IF(_xlfn.XLOOKUP(C820,'Raw Data_OS_22'!$C$5:$C$4516,'Raw Data_OS_22'!$G$5:$G$4516,"New_Claim/ Reopening")= "New_Claim/ Reopening","New_Claim/ Reopening","Old_Claim")</f>
        <v>Old_Claim</v>
      </c>
      <c r="N820" s="18" t="str">
        <f>IF(M820=$N$2,IF(J820=$N$1,"E1","D"),_xlfn.XLOOKUP(C820,'Raw Data_OS_22'!$C$5:$C$4516,'Raw Data_OS_22'!$O$5:$O$4516))</f>
        <v>B1</v>
      </c>
    </row>
    <row r="821" spans="3:14" x14ac:dyDescent="0.35">
      <c r="C821" s="26" t="s">
        <v>377</v>
      </c>
      <c r="D821" s="14">
        <v>44115</v>
      </c>
      <c r="E821" s="14">
        <v>44115</v>
      </c>
      <c r="F821" s="27" t="s">
        <v>3908</v>
      </c>
      <c r="G821" s="28">
        <v>0</v>
      </c>
      <c r="H821" s="29">
        <v>3950</v>
      </c>
      <c r="I821" s="29">
        <v>1</v>
      </c>
      <c r="J821" s="30">
        <v>2020</v>
      </c>
      <c r="K821" s="30">
        <v>2020</v>
      </c>
      <c r="L821" s="31" t="s">
        <v>11</v>
      </c>
      <c r="M821" s="32" t="str">
        <f>IF(_xlfn.XLOOKUP(C821,'Raw Data_OS_22'!$C$5:$C$4516,'Raw Data_OS_22'!$G$5:$G$4516,"New_Claim/ Reopening")= "New_Claim/ Reopening","New_Claim/ Reopening","Old_Claim")</f>
        <v>Old_Claim</v>
      </c>
      <c r="N821" s="18" t="str">
        <f>IF(M821=$N$2,IF(J821=$N$1,"E1","D"),_xlfn.XLOOKUP(C821,'Raw Data_OS_22'!$C$5:$C$4516,'Raw Data_OS_22'!$O$5:$O$4516))</f>
        <v>B2</v>
      </c>
    </row>
    <row r="822" spans="3:14" x14ac:dyDescent="0.35">
      <c r="C822" s="26" t="s">
        <v>444</v>
      </c>
      <c r="D822" s="14">
        <v>44149</v>
      </c>
      <c r="E822" s="14">
        <v>44149</v>
      </c>
      <c r="F822" s="27" t="s">
        <v>3908</v>
      </c>
      <c r="G822" s="28">
        <v>0</v>
      </c>
      <c r="H822" s="29">
        <v>3930</v>
      </c>
      <c r="I822" s="29">
        <v>1</v>
      </c>
      <c r="J822" s="30">
        <v>2020</v>
      </c>
      <c r="K822" s="30">
        <v>2020</v>
      </c>
      <c r="L822" s="31" t="s">
        <v>11</v>
      </c>
      <c r="M822" s="32" t="str">
        <f>IF(_xlfn.XLOOKUP(C822,'Raw Data_OS_22'!$C$5:$C$4516,'Raw Data_OS_22'!$G$5:$G$4516,"New_Claim/ Reopening")= "New_Claim/ Reopening","New_Claim/ Reopening","Old_Claim")</f>
        <v>Old_Claim</v>
      </c>
      <c r="N822" s="18" t="str">
        <f>IF(M822=$N$2,IF(J822=$N$1,"E1","D"),_xlfn.XLOOKUP(C822,'Raw Data_OS_22'!$C$5:$C$4516,'Raw Data_OS_22'!$O$5:$O$4516))</f>
        <v>B1</v>
      </c>
    </row>
    <row r="823" spans="3:14" x14ac:dyDescent="0.35">
      <c r="C823" s="26" t="s">
        <v>19</v>
      </c>
      <c r="D823" s="14">
        <v>44185</v>
      </c>
      <c r="E823" s="14">
        <v>44185</v>
      </c>
      <c r="F823" s="27" t="s">
        <v>3908</v>
      </c>
      <c r="G823" s="28">
        <v>0</v>
      </c>
      <c r="H823" s="29">
        <v>3868</v>
      </c>
      <c r="I823" s="29">
        <v>1</v>
      </c>
      <c r="J823" s="30">
        <v>2020</v>
      </c>
      <c r="K823" s="30">
        <v>2020</v>
      </c>
      <c r="L823" s="31" t="s">
        <v>11</v>
      </c>
      <c r="M823" s="32" t="str">
        <f>IF(_xlfn.XLOOKUP(C823,'Raw Data_OS_22'!$C$5:$C$4516,'Raw Data_OS_22'!$G$5:$G$4516,"New_Claim/ Reopening")= "New_Claim/ Reopening","New_Claim/ Reopening","Old_Claim")</f>
        <v>Old_Claim</v>
      </c>
      <c r="N823" s="18" t="str">
        <f>IF(M823=$N$2,IF(J823=$N$1,"E1","D"),_xlfn.XLOOKUP(C823,'Raw Data_OS_22'!$C$5:$C$4516,'Raw Data_OS_22'!$O$5:$O$4516))</f>
        <v>B1</v>
      </c>
    </row>
    <row r="824" spans="3:14" x14ac:dyDescent="0.35">
      <c r="C824" s="26" t="s">
        <v>497</v>
      </c>
      <c r="D824" s="14">
        <v>44178</v>
      </c>
      <c r="E824" s="14">
        <v>44178</v>
      </c>
      <c r="F824" s="27" t="s">
        <v>3910</v>
      </c>
      <c r="G824" s="28">
        <v>8700</v>
      </c>
      <c r="H824" s="29">
        <v>12556</v>
      </c>
      <c r="I824" s="29">
        <v>1</v>
      </c>
      <c r="J824" s="30">
        <v>2020</v>
      </c>
      <c r="K824" s="30">
        <v>2020</v>
      </c>
      <c r="L824" s="31" t="s">
        <v>11</v>
      </c>
      <c r="M824" s="32" t="str">
        <f>IF(_xlfn.XLOOKUP(C824,'Raw Data_OS_22'!$C$5:$C$4516,'Raw Data_OS_22'!$G$5:$G$4516,"New_Claim/ Reopening")= "New_Claim/ Reopening","New_Claim/ Reopening","Old_Claim")</f>
        <v>Old_Claim</v>
      </c>
      <c r="N824" s="18" t="str">
        <f>IF(M824=$N$2,IF(J824=$N$1,"E1","D"),_xlfn.XLOOKUP(C824,'Raw Data_OS_22'!$C$5:$C$4516,'Raw Data_OS_22'!$O$5:$O$4516))</f>
        <v>B1</v>
      </c>
    </row>
    <row r="825" spans="3:14" x14ac:dyDescent="0.35">
      <c r="C825" s="26" t="s">
        <v>167</v>
      </c>
      <c r="D825" s="14">
        <v>44032</v>
      </c>
      <c r="E825" s="14">
        <v>44032</v>
      </c>
      <c r="F825" s="27" t="s">
        <v>3910</v>
      </c>
      <c r="G825" s="28">
        <v>0</v>
      </c>
      <c r="H825" s="29">
        <v>3840</v>
      </c>
      <c r="I825" s="29">
        <v>1</v>
      </c>
      <c r="J825" s="30">
        <v>2020</v>
      </c>
      <c r="K825" s="30">
        <v>2020</v>
      </c>
      <c r="L825" s="31" t="s">
        <v>35</v>
      </c>
      <c r="M825" s="32" t="str">
        <f>IF(_xlfn.XLOOKUP(C825,'Raw Data_OS_22'!$C$5:$C$4516,'Raw Data_OS_22'!$G$5:$G$4516,"New_Claim/ Reopening")= "New_Claim/ Reopening","New_Claim/ Reopening","Old_Claim")</f>
        <v>Old_Claim</v>
      </c>
      <c r="N825" s="18" t="str">
        <f>IF(M825=$N$2,IF(J825=$N$1,"E1","D"),_xlfn.XLOOKUP(C825,'Raw Data_OS_22'!$C$5:$C$4516,'Raw Data_OS_22'!$O$5:$O$4516))</f>
        <v>B1</v>
      </c>
    </row>
    <row r="826" spans="3:14" x14ac:dyDescent="0.35">
      <c r="C826" s="26" t="s">
        <v>95</v>
      </c>
      <c r="D826" s="14">
        <v>44185</v>
      </c>
      <c r="E826" s="14">
        <v>44186</v>
      </c>
      <c r="F826" s="27" t="s">
        <v>3910</v>
      </c>
      <c r="G826" s="28">
        <v>0</v>
      </c>
      <c r="H826" s="29">
        <v>3740</v>
      </c>
      <c r="I826" s="29">
        <v>1</v>
      </c>
      <c r="J826" s="30">
        <v>2020</v>
      </c>
      <c r="K826" s="30">
        <v>2020</v>
      </c>
      <c r="L826" s="31" t="s">
        <v>11</v>
      </c>
      <c r="M826" s="32" t="str">
        <f>IF(_xlfn.XLOOKUP(C826,'Raw Data_OS_22'!$C$5:$C$4516,'Raw Data_OS_22'!$G$5:$G$4516,"New_Claim/ Reopening")= "New_Claim/ Reopening","New_Claim/ Reopening","Old_Claim")</f>
        <v>Old_Claim</v>
      </c>
      <c r="N826" s="18" t="str">
        <f>IF(M826=$N$2,IF(J826=$N$1,"E1","D"),_xlfn.XLOOKUP(C826,'Raw Data_OS_22'!$C$5:$C$4516,'Raw Data_OS_22'!$O$5:$O$4516))</f>
        <v>B1</v>
      </c>
    </row>
    <row r="827" spans="3:14" x14ac:dyDescent="0.35">
      <c r="C827" s="26" t="s">
        <v>175</v>
      </c>
      <c r="D827" s="14">
        <v>44087</v>
      </c>
      <c r="E827" s="14">
        <v>44087</v>
      </c>
      <c r="F827" s="27" t="s">
        <v>3910</v>
      </c>
      <c r="G827" s="28">
        <v>6270</v>
      </c>
      <c r="H827" s="29">
        <v>10000</v>
      </c>
      <c r="I827" s="29">
        <v>1</v>
      </c>
      <c r="J827" s="30">
        <v>2020</v>
      </c>
      <c r="K827" s="30">
        <v>2020</v>
      </c>
      <c r="L827" s="31" t="s">
        <v>35</v>
      </c>
      <c r="M827" s="32" t="str">
        <f>IF(_xlfn.XLOOKUP(C827,'Raw Data_OS_22'!$C$5:$C$4516,'Raw Data_OS_22'!$G$5:$G$4516,"New_Claim/ Reopening")= "New_Claim/ Reopening","New_Claim/ Reopening","Old_Claim")</f>
        <v>Old_Claim</v>
      </c>
      <c r="N827" s="18" t="str">
        <f>IF(M827=$N$2,IF(J827=$N$1,"E1","D"),_xlfn.XLOOKUP(C827,'Raw Data_OS_22'!$C$5:$C$4516,'Raw Data_OS_22'!$O$5:$O$4516))</f>
        <v>B1</v>
      </c>
    </row>
    <row r="828" spans="3:14" x14ac:dyDescent="0.35">
      <c r="C828" s="26" t="s">
        <v>284</v>
      </c>
      <c r="D828" s="14">
        <v>44032</v>
      </c>
      <c r="E828" s="14">
        <v>44032</v>
      </c>
      <c r="F828" s="27" t="s">
        <v>3910</v>
      </c>
      <c r="G828" s="28">
        <v>6270</v>
      </c>
      <c r="H828" s="29">
        <v>10000</v>
      </c>
      <c r="I828" s="29">
        <v>1</v>
      </c>
      <c r="J828" s="30">
        <v>2020</v>
      </c>
      <c r="K828" s="30">
        <v>2020</v>
      </c>
      <c r="L828" s="31" t="s">
        <v>35</v>
      </c>
      <c r="M828" s="32" t="str">
        <f>IF(_xlfn.XLOOKUP(C828,'Raw Data_OS_22'!$C$5:$C$4516,'Raw Data_OS_22'!$G$5:$G$4516,"New_Claim/ Reopening")= "New_Claim/ Reopening","New_Claim/ Reopening","Old_Claim")</f>
        <v>Old_Claim</v>
      </c>
      <c r="N828" s="18" t="str">
        <f>IF(M828=$N$2,IF(J828=$N$1,"E1","D"),_xlfn.XLOOKUP(C828,'Raw Data_OS_22'!$C$5:$C$4516,'Raw Data_OS_22'!$O$5:$O$4516))</f>
        <v>B1</v>
      </c>
    </row>
    <row r="829" spans="3:14" x14ac:dyDescent="0.35">
      <c r="C829" s="26" t="s">
        <v>286</v>
      </c>
      <c r="D829" s="14">
        <v>44052</v>
      </c>
      <c r="E829" s="14">
        <v>44052</v>
      </c>
      <c r="F829" s="27" t="s">
        <v>3908</v>
      </c>
      <c r="G829" s="28">
        <v>0</v>
      </c>
      <c r="H829" s="29">
        <v>3730</v>
      </c>
      <c r="I829" s="29">
        <v>1</v>
      </c>
      <c r="J829" s="30">
        <v>2020</v>
      </c>
      <c r="K829" s="30">
        <v>2020</v>
      </c>
      <c r="L829" s="31" t="s">
        <v>35</v>
      </c>
      <c r="M829" s="32" t="str">
        <f>IF(_xlfn.XLOOKUP(C829,'Raw Data_OS_22'!$C$5:$C$4516,'Raw Data_OS_22'!$G$5:$G$4516,"New_Claim/ Reopening")= "New_Claim/ Reopening","New_Claim/ Reopening","Old_Claim")</f>
        <v>Old_Claim</v>
      </c>
      <c r="N829" s="18" t="str">
        <f>IF(M829=$N$2,IF(J829=$N$1,"E1","D"),_xlfn.XLOOKUP(C829,'Raw Data_OS_22'!$C$5:$C$4516,'Raw Data_OS_22'!$O$5:$O$4516))</f>
        <v>B1</v>
      </c>
    </row>
    <row r="830" spans="3:14" x14ac:dyDescent="0.35">
      <c r="C830" s="26" t="s">
        <v>353</v>
      </c>
      <c r="D830" s="14">
        <v>44096</v>
      </c>
      <c r="E830" s="14">
        <v>44096</v>
      </c>
      <c r="F830" s="27" t="s">
        <v>3910</v>
      </c>
      <c r="G830" s="28">
        <v>6270</v>
      </c>
      <c r="H830" s="29">
        <v>10000</v>
      </c>
      <c r="I830" s="29">
        <v>1</v>
      </c>
      <c r="J830" s="30">
        <v>2020</v>
      </c>
      <c r="K830" s="30">
        <v>2020</v>
      </c>
      <c r="L830" s="31" t="s">
        <v>35</v>
      </c>
      <c r="M830" s="32" t="str">
        <f>IF(_xlfn.XLOOKUP(C830,'Raw Data_OS_22'!$C$5:$C$4516,'Raw Data_OS_22'!$G$5:$G$4516,"New_Claim/ Reopening")= "New_Claim/ Reopening","New_Claim/ Reopening","Old_Claim")</f>
        <v>Old_Claim</v>
      </c>
      <c r="N830" s="18" t="str">
        <f>IF(M830=$N$2,IF(J830=$N$1,"E1","D"),_xlfn.XLOOKUP(C830,'Raw Data_OS_22'!$C$5:$C$4516,'Raw Data_OS_22'!$O$5:$O$4516))</f>
        <v>B1</v>
      </c>
    </row>
    <row r="831" spans="3:14" x14ac:dyDescent="0.35">
      <c r="C831" s="26" t="s">
        <v>490</v>
      </c>
      <c r="D831" s="14">
        <v>44171</v>
      </c>
      <c r="E831" s="14">
        <v>44171</v>
      </c>
      <c r="F831" s="27" t="s">
        <v>3908</v>
      </c>
      <c r="G831" s="28">
        <v>0</v>
      </c>
      <c r="H831" s="29">
        <v>3730</v>
      </c>
      <c r="I831" s="29">
        <v>1</v>
      </c>
      <c r="J831" s="30">
        <v>2020</v>
      </c>
      <c r="K831" s="30">
        <v>2020</v>
      </c>
      <c r="L831" s="31" t="s">
        <v>11</v>
      </c>
      <c r="M831" s="32" t="str">
        <f>IF(_xlfn.XLOOKUP(C831,'Raw Data_OS_22'!$C$5:$C$4516,'Raw Data_OS_22'!$G$5:$G$4516,"New_Claim/ Reopening")= "New_Claim/ Reopening","New_Claim/ Reopening","Old_Claim")</f>
        <v>Old_Claim</v>
      </c>
      <c r="N831" s="18" t="str">
        <f>IF(M831=$N$2,IF(J831=$N$1,"E1","D"),_xlfn.XLOOKUP(C831,'Raw Data_OS_22'!$C$5:$C$4516,'Raw Data_OS_22'!$O$5:$O$4516))</f>
        <v>B1</v>
      </c>
    </row>
    <row r="832" spans="3:14" x14ac:dyDescent="0.35">
      <c r="C832" s="26" t="s">
        <v>512</v>
      </c>
      <c r="D832" s="14">
        <v>44181</v>
      </c>
      <c r="E832" s="14">
        <v>44181</v>
      </c>
      <c r="F832" s="27" t="s">
        <v>3910</v>
      </c>
      <c r="G832" s="28">
        <v>6270</v>
      </c>
      <c r="H832" s="29">
        <v>10000</v>
      </c>
      <c r="I832" s="29">
        <v>1</v>
      </c>
      <c r="J832" s="30">
        <v>2020</v>
      </c>
      <c r="K832" s="30">
        <v>2020</v>
      </c>
      <c r="L832" s="31" t="s">
        <v>11</v>
      </c>
      <c r="M832" s="32" t="str">
        <f>IF(_xlfn.XLOOKUP(C832,'Raw Data_OS_22'!$C$5:$C$4516,'Raw Data_OS_22'!$G$5:$G$4516,"New_Claim/ Reopening")= "New_Claim/ Reopening","New_Claim/ Reopening","Old_Claim")</f>
        <v>Old_Claim</v>
      </c>
      <c r="N832" s="18" t="str">
        <f>IF(M832=$N$2,IF(J832=$N$1,"E1","D"),_xlfn.XLOOKUP(C832,'Raw Data_OS_22'!$C$5:$C$4516,'Raw Data_OS_22'!$O$5:$O$4516))</f>
        <v>B1</v>
      </c>
    </row>
    <row r="833" spans="3:14" x14ac:dyDescent="0.35">
      <c r="C833" s="26" t="s">
        <v>282</v>
      </c>
      <c r="D833" s="14">
        <v>44050</v>
      </c>
      <c r="E833" s="14">
        <v>44050</v>
      </c>
      <c r="F833" s="27" t="s">
        <v>3910</v>
      </c>
      <c r="G833" s="28">
        <v>6270</v>
      </c>
      <c r="H833" s="29">
        <v>9918</v>
      </c>
      <c r="I833" s="29">
        <v>1</v>
      </c>
      <c r="J833" s="30">
        <v>2020</v>
      </c>
      <c r="K833" s="30">
        <v>2020</v>
      </c>
      <c r="L833" s="31" t="s">
        <v>35</v>
      </c>
      <c r="M833" s="32" t="str">
        <f>IF(_xlfn.XLOOKUP(C833,'Raw Data_OS_22'!$C$5:$C$4516,'Raw Data_OS_22'!$G$5:$G$4516,"New_Claim/ Reopening")= "New_Claim/ Reopening","New_Claim/ Reopening","Old_Claim")</f>
        <v>Old_Claim</v>
      </c>
      <c r="N833" s="18" t="str">
        <f>IF(M833=$N$2,IF(J833=$N$1,"E1","D"),_xlfn.XLOOKUP(C833,'Raw Data_OS_22'!$C$5:$C$4516,'Raw Data_OS_22'!$O$5:$O$4516))</f>
        <v>B1</v>
      </c>
    </row>
    <row r="834" spans="3:14" x14ac:dyDescent="0.35">
      <c r="C834" s="26" t="s">
        <v>119</v>
      </c>
      <c r="D834" s="14">
        <v>44185</v>
      </c>
      <c r="E834" s="14">
        <v>44210</v>
      </c>
      <c r="F834" s="27" t="s">
        <v>3910</v>
      </c>
      <c r="G834" s="28">
        <v>6380</v>
      </c>
      <c r="H834" s="29">
        <v>10000</v>
      </c>
      <c r="I834" s="29">
        <v>1</v>
      </c>
      <c r="J834" s="30">
        <v>2020</v>
      </c>
      <c r="K834" s="30">
        <v>2021</v>
      </c>
      <c r="L834" s="31" t="s">
        <v>11</v>
      </c>
      <c r="M834" s="32" t="str">
        <f>IF(_xlfn.XLOOKUP(C834,'Raw Data_OS_22'!$C$5:$C$4516,'Raw Data_OS_22'!$G$5:$G$4516,"New_Claim/ Reopening")= "New_Claim/ Reopening","New_Claim/ Reopening","Old_Claim")</f>
        <v>Old_Claim</v>
      </c>
      <c r="N834" s="18" t="str">
        <f>IF(M834=$N$2,IF(J834=$N$1,"E1","D"),_xlfn.XLOOKUP(C834,'Raw Data_OS_22'!$C$5:$C$4516,'Raw Data_OS_22'!$O$5:$O$4516))</f>
        <v>B1</v>
      </c>
    </row>
    <row r="835" spans="3:14" x14ac:dyDescent="0.35">
      <c r="C835" s="26" t="s">
        <v>351</v>
      </c>
      <c r="D835" s="14">
        <v>44098</v>
      </c>
      <c r="E835" s="14">
        <v>44098</v>
      </c>
      <c r="F835" s="27" t="s">
        <v>3910</v>
      </c>
      <c r="G835" s="28">
        <v>6380</v>
      </c>
      <c r="H835" s="29">
        <v>10000</v>
      </c>
      <c r="I835" s="29">
        <v>1</v>
      </c>
      <c r="J835" s="30">
        <v>2020</v>
      </c>
      <c r="K835" s="30">
        <v>2020</v>
      </c>
      <c r="L835" s="31" t="s">
        <v>35</v>
      </c>
      <c r="M835" s="32" t="str">
        <f>IF(_xlfn.XLOOKUP(C835,'Raw Data_OS_22'!$C$5:$C$4516,'Raw Data_OS_22'!$G$5:$G$4516,"New_Claim/ Reopening")= "New_Claim/ Reopening","New_Claim/ Reopening","Old_Claim")</f>
        <v>Old_Claim</v>
      </c>
      <c r="N835" s="18" t="str">
        <f>IF(M835=$N$2,IF(J835=$N$1,"E1","D"),_xlfn.XLOOKUP(C835,'Raw Data_OS_22'!$C$5:$C$4516,'Raw Data_OS_22'!$O$5:$O$4516))</f>
        <v>B1</v>
      </c>
    </row>
    <row r="836" spans="3:14" x14ac:dyDescent="0.35">
      <c r="C836" s="26" t="s">
        <v>1133</v>
      </c>
      <c r="D836" s="14">
        <v>44177</v>
      </c>
      <c r="E836" s="14">
        <v>44177</v>
      </c>
      <c r="F836" s="27" t="s">
        <v>3910</v>
      </c>
      <c r="G836" s="28">
        <v>6380</v>
      </c>
      <c r="H836" s="29">
        <v>10000</v>
      </c>
      <c r="I836" s="29">
        <v>1</v>
      </c>
      <c r="J836" s="30">
        <v>2020</v>
      </c>
      <c r="K836" s="30">
        <v>2020</v>
      </c>
      <c r="L836" s="31" t="s">
        <v>11</v>
      </c>
      <c r="M836" s="32" t="str">
        <f>IF(_xlfn.XLOOKUP(C836,'Raw Data_OS_22'!$C$5:$C$4516,'Raw Data_OS_22'!$G$5:$G$4516,"New_Claim/ Reopening")= "New_Claim/ Reopening","New_Claim/ Reopening","Old_Claim")</f>
        <v>Old_Claim</v>
      </c>
      <c r="N836" s="18" t="str">
        <f>IF(M836=$N$2,IF(J836=$N$1,"E1","D"),_xlfn.XLOOKUP(C836,'Raw Data_OS_22'!$C$5:$C$4516,'Raw Data_OS_22'!$O$5:$O$4516))</f>
        <v>B1</v>
      </c>
    </row>
    <row r="837" spans="3:14" x14ac:dyDescent="0.35">
      <c r="C837" s="26" t="s">
        <v>312</v>
      </c>
      <c r="D837" s="14">
        <v>44058</v>
      </c>
      <c r="E837" s="14">
        <v>44058</v>
      </c>
      <c r="F837" s="27" t="s">
        <v>3910</v>
      </c>
      <c r="G837" s="28">
        <v>0</v>
      </c>
      <c r="H837" s="29">
        <v>3560</v>
      </c>
      <c r="I837" s="29">
        <v>1</v>
      </c>
      <c r="J837" s="30">
        <v>2020</v>
      </c>
      <c r="K837" s="30">
        <v>2020</v>
      </c>
      <c r="L837" s="31" t="s">
        <v>35</v>
      </c>
      <c r="M837" s="32" t="str">
        <f>IF(_xlfn.XLOOKUP(C837,'Raw Data_OS_22'!$C$5:$C$4516,'Raw Data_OS_22'!$G$5:$G$4516,"New_Claim/ Reopening")= "New_Claim/ Reopening","New_Claim/ Reopening","Old_Claim")</f>
        <v>Old_Claim</v>
      </c>
      <c r="N837" s="18" t="str">
        <f>IF(M837=$N$2,IF(J837=$N$1,"E1","D"),_xlfn.XLOOKUP(C837,'Raw Data_OS_22'!$C$5:$C$4516,'Raw Data_OS_22'!$O$5:$O$4516))</f>
        <v>B1</v>
      </c>
    </row>
    <row r="838" spans="3:14" x14ac:dyDescent="0.35">
      <c r="C838" s="26" t="s">
        <v>3873</v>
      </c>
      <c r="D838" s="14">
        <v>43960</v>
      </c>
      <c r="E838" s="14">
        <v>43960</v>
      </c>
      <c r="F838" s="27" t="s">
        <v>3910</v>
      </c>
      <c r="G838" s="28">
        <v>0</v>
      </c>
      <c r="H838" s="29">
        <v>3550</v>
      </c>
      <c r="I838" s="29">
        <v>1</v>
      </c>
      <c r="J838" s="30">
        <v>2020</v>
      </c>
      <c r="K838" s="30">
        <v>2020</v>
      </c>
      <c r="L838" s="31" t="s">
        <v>33</v>
      </c>
      <c r="M838" s="32" t="str">
        <f>IF(_xlfn.XLOOKUP(C838,'Raw Data_OS_22'!$C$5:$C$4516,'Raw Data_OS_22'!$G$5:$G$4516,"New_Claim/ Reopening")= "New_Claim/ Reopening","New_Claim/ Reopening","Old_Claim")</f>
        <v>Old_Claim</v>
      </c>
      <c r="N838" s="18" t="str">
        <f>IF(M838=$N$2,IF(J838=$N$1,"E1","D"),_xlfn.XLOOKUP(C838,'Raw Data_OS_22'!$C$5:$C$4516,'Raw Data_OS_22'!$O$5:$O$4516))</f>
        <v>A</v>
      </c>
    </row>
    <row r="839" spans="3:14" x14ac:dyDescent="0.35">
      <c r="C839" s="26" t="s">
        <v>88</v>
      </c>
      <c r="D839" s="14">
        <v>44115</v>
      </c>
      <c r="E839" s="14">
        <v>44121</v>
      </c>
      <c r="F839" s="27" t="s">
        <v>3910</v>
      </c>
      <c r="G839" s="28">
        <v>0</v>
      </c>
      <c r="H839" s="29">
        <v>3534</v>
      </c>
      <c r="I839" s="29">
        <v>1</v>
      </c>
      <c r="J839" s="30">
        <v>2020</v>
      </c>
      <c r="K839" s="30">
        <v>2020</v>
      </c>
      <c r="L839" s="31" t="s">
        <v>11</v>
      </c>
      <c r="M839" s="32" t="str">
        <f>IF(_xlfn.XLOOKUP(C839,'Raw Data_OS_22'!$C$5:$C$4516,'Raw Data_OS_22'!$G$5:$G$4516,"New_Claim/ Reopening")= "New_Claim/ Reopening","New_Claim/ Reopening","Old_Claim")</f>
        <v>Old_Claim</v>
      </c>
      <c r="N839" s="18" t="str">
        <f>IF(M839=$N$2,IF(J839=$N$1,"E1","D"),_xlfn.XLOOKUP(C839,'Raw Data_OS_22'!$C$5:$C$4516,'Raw Data_OS_22'!$O$5:$O$4516))</f>
        <v>B1</v>
      </c>
    </row>
    <row r="840" spans="3:14" x14ac:dyDescent="0.35">
      <c r="C840" s="26" t="s">
        <v>1552</v>
      </c>
      <c r="D840" s="14">
        <v>40313</v>
      </c>
      <c r="E840" s="14">
        <v>40315</v>
      </c>
      <c r="F840" s="27" t="s">
        <v>3910</v>
      </c>
      <c r="G840" s="28">
        <v>56472</v>
      </c>
      <c r="H840" s="29">
        <v>60000</v>
      </c>
      <c r="I840" s="29">
        <v>1</v>
      </c>
      <c r="J840" s="30">
        <v>2010</v>
      </c>
      <c r="K840" s="30">
        <v>2010</v>
      </c>
      <c r="L840" s="31" t="s">
        <v>1227</v>
      </c>
      <c r="M840" s="32" t="str">
        <f>IF(_xlfn.XLOOKUP(C840,'Raw Data_OS_22'!$C$5:$C$4516,'Raw Data_OS_22'!$G$5:$G$4516,"New_Claim/ Reopening")= "New_Claim/ Reopening","New_Claim/ Reopening","Old_Claim")</f>
        <v>Old_Claim</v>
      </c>
      <c r="N840" s="18" t="str">
        <f>IF(M840=$N$2,IF(J840=$N$1,"E1","D"),_xlfn.XLOOKUP(C840,'Raw Data_OS_22'!$C$5:$C$4516,'Raw Data_OS_22'!$O$5:$O$4516))</f>
        <v>B1</v>
      </c>
    </row>
    <row r="841" spans="3:14" x14ac:dyDescent="0.35">
      <c r="C841" s="26" t="s">
        <v>2349</v>
      </c>
      <c r="D841" s="14">
        <v>44101</v>
      </c>
      <c r="E841" s="14">
        <v>44294</v>
      </c>
      <c r="F841" s="27" t="s">
        <v>4214</v>
      </c>
      <c r="G841" s="28">
        <v>0</v>
      </c>
      <c r="H841" s="29">
        <v>3528</v>
      </c>
      <c r="I841" s="29">
        <v>1</v>
      </c>
      <c r="J841" s="30">
        <v>2020</v>
      </c>
      <c r="K841" s="30">
        <v>2021</v>
      </c>
      <c r="L841" s="31" t="s">
        <v>35</v>
      </c>
      <c r="M841" s="32" t="str">
        <f>IF(_xlfn.XLOOKUP(C841,'Raw Data_OS_22'!$C$5:$C$4516,'Raw Data_OS_22'!$G$5:$G$4516,"New_Claim/ Reopening")= "New_Claim/ Reopening","New_Claim/ Reopening","Old_Claim")</f>
        <v>Old_Claim</v>
      </c>
      <c r="N841" s="18" t="str">
        <f>IF(M841=$N$2,IF(J841=$N$1,"E1","D"),_xlfn.XLOOKUP(C841,'Raw Data_OS_22'!$C$5:$C$4516,'Raw Data_OS_22'!$O$5:$O$4516))</f>
        <v>B1</v>
      </c>
    </row>
    <row r="842" spans="3:14" x14ac:dyDescent="0.35">
      <c r="C842" s="26" t="s">
        <v>2065</v>
      </c>
      <c r="D842" s="14">
        <v>43863</v>
      </c>
      <c r="E842" s="14">
        <v>43868</v>
      </c>
      <c r="F842" s="27" t="s">
        <v>3908</v>
      </c>
      <c r="G842" s="28">
        <v>0</v>
      </c>
      <c r="H842" s="29">
        <v>3500</v>
      </c>
      <c r="I842" s="29">
        <v>1</v>
      </c>
      <c r="J842" s="30">
        <v>2020</v>
      </c>
      <c r="K842" s="30">
        <v>2020</v>
      </c>
      <c r="L842" s="31" t="s">
        <v>28</v>
      </c>
      <c r="M842" s="32" t="str">
        <f>IF(_xlfn.XLOOKUP(C842,'Raw Data_OS_22'!$C$5:$C$4516,'Raw Data_OS_22'!$G$5:$G$4516,"New_Claim/ Reopening")= "New_Claim/ Reopening","New_Claim/ Reopening","Old_Claim")</f>
        <v>Old_Claim</v>
      </c>
      <c r="N842" s="18" t="str">
        <f>IF(M842=$N$2,IF(J842=$N$1,"E1","D"),_xlfn.XLOOKUP(C842,'Raw Data_OS_22'!$C$5:$C$4516,'Raw Data_OS_22'!$O$5:$O$4516))</f>
        <v>B1</v>
      </c>
    </row>
    <row r="843" spans="3:14" x14ac:dyDescent="0.35">
      <c r="C843" s="26" t="s">
        <v>183</v>
      </c>
      <c r="D843" s="14">
        <v>44111</v>
      </c>
      <c r="E843" s="14">
        <v>44111</v>
      </c>
      <c r="F843" s="27" t="s">
        <v>3910</v>
      </c>
      <c r="G843" s="28">
        <v>0</v>
      </c>
      <c r="H843" s="29">
        <v>3438</v>
      </c>
      <c r="I843" s="29">
        <v>1</v>
      </c>
      <c r="J843" s="30">
        <v>2020</v>
      </c>
      <c r="K843" s="30">
        <v>2020</v>
      </c>
      <c r="L843" s="31" t="s">
        <v>11</v>
      </c>
      <c r="M843" s="32" t="str">
        <f>IF(_xlfn.XLOOKUP(C843,'Raw Data_OS_22'!$C$5:$C$4516,'Raw Data_OS_22'!$G$5:$G$4516,"New_Claim/ Reopening")= "New_Claim/ Reopening","New_Claim/ Reopening","Old_Claim")</f>
        <v>Old_Claim</v>
      </c>
      <c r="N843" s="18" t="str">
        <f>IF(M843=$N$2,IF(J843=$N$1,"E1","D"),_xlfn.XLOOKUP(C843,'Raw Data_OS_22'!$C$5:$C$4516,'Raw Data_OS_22'!$O$5:$O$4516))</f>
        <v>B1</v>
      </c>
    </row>
    <row r="844" spans="3:14" x14ac:dyDescent="0.35">
      <c r="C844" s="26" t="s">
        <v>356</v>
      </c>
      <c r="D844" s="14">
        <v>44091</v>
      </c>
      <c r="E844" s="14">
        <v>44091</v>
      </c>
      <c r="F844" s="27" t="s">
        <v>3910</v>
      </c>
      <c r="G844" s="28">
        <v>6270</v>
      </c>
      <c r="H844" s="29">
        <v>9640</v>
      </c>
      <c r="I844" s="29">
        <v>1</v>
      </c>
      <c r="J844" s="30">
        <v>2020</v>
      </c>
      <c r="K844" s="30">
        <v>2020</v>
      </c>
      <c r="L844" s="31" t="s">
        <v>35</v>
      </c>
      <c r="M844" s="32" t="str">
        <f>IF(_xlfn.XLOOKUP(C844,'Raw Data_OS_22'!$C$5:$C$4516,'Raw Data_OS_22'!$G$5:$G$4516,"New_Claim/ Reopening")= "New_Claim/ Reopening","New_Claim/ Reopening","Old_Claim")</f>
        <v>Old_Claim</v>
      </c>
      <c r="N844" s="18" t="str">
        <f>IF(M844=$N$2,IF(J844=$N$1,"E1","D"),_xlfn.XLOOKUP(C844,'Raw Data_OS_22'!$C$5:$C$4516,'Raw Data_OS_22'!$O$5:$O$4516))</f>
        <v>B1</v>
      </c>
    </row>
    <row r="845" spans="3:14" x14ac:dyDescent="0.35">
      <c r="C845" s="26" t="s">
        <v>144</v>
      </c>
      <c r="D845" s="14">
        <v>43915</v>
      </c>
      <c r="E845" s="14">
        <v>43916</v>
      </c>
      <c r="F845" s="27" t="s">
        <v>3910</v>
      </c>
      <c r="G845" s="28">
        <v>0</v>
      </c>
      <c r="H845" s="29">
        <v>3300</v>
      </c>
      <c r="I845" s="29">
        <v>1</v>
      </c>
      <c r="J845" s="30">
        <v>2020</v>
      </c>
      <c r="K845" s="30">
        <v>2020</v>
      </c>
      <c r="L845" s="31" t="s">
        <v>28</v>
      </c>
      <c r="M845" s="32" t="str">
        <f>IF(_xlfn.XLOOKUP(C845,'Raw Data_OS_22'!$C$5:$C$4516,'Raw Data_OS_22'!$G$5:$G$4516,"New_Claim/ Reopening")= "New_Claim/ Reopening","New_Claim/ Reopening","Old_Claim")</f>
        <v>Old_Claim</v>
      </c>
      <c r="N845" s="18" t="str">
        <f>IF(M845=$N$2,IF(J845=$N$1,"E1","D"),_xlfn.XLOOKUP(C845,'Raw Data_OS_22'!$C$5:$C$4516,'Raw Data_OS_22'!$O$5:$O$4516))</f>
        <v>B1</v>
      </c>
    </row>
    <row r="846" spans="3:14" x14ac:dyDescent="0.35">
      <c r="C846" s="26" t="s">
        <v>300</v>
      </c>
      <c r="D846" s="14">
        <v>44049</v>
      </c>
      <c r="E846" s="14">
        <v>44049</v>
      </c>
      <c r="F846" s="27" t="s">
        <v>3910</v>
      </c>
      <c r="G846" s="28">
        <v>8000</v>
      </c>
      <c r="H846" s="29">
        <v>11300</v>
      </c>
      <c r="I846" s="29">
        <v>1</v>
      </c>
      <c r="J846" s="30">
        <v>2020</v>
      </c>
      <c r="K846" s="30">
        <v>2020</v>
      </c>
      <c r="L846" s="31" t="s">
        <v>35</v>
      </c>
      <c r="M846" s="32" t="str">
        <f>IF(_xlfn.XLOOKUP(C846,'Raw Data_OS_22'!$C$5:$C$4516,'Raw Data_OS_22'!$G$5:$G$4516,"New_Claim/ Reopening")= "New_Claim/ Reopening","New_Claim/ Reopening","Old_Claim")</f>
        <v>Old_Claim</v>
      </c>
      <c r="N846" s="18" t="str">
        <f>IF(M846=$N$2,IF(J846=$N$1,"E1","D"),_xlfn.XLOOKUP(C846,'Raw Data_OS_22'!$C$5:$C$4516,'Raw Data_OS_22'!$O$5:$O$4516))</f>
        <v>B1</v>
      </c>
    </row>
    <row r="847" spans="3:14" x14ac:dyDescent="0.35">
      <c r="C847" s="26" t="s">
        <v>365</v>
      </c>
      <c r="D847" s="14">
        <v>44104</v>
      </c>
      <c r="E847" s="14">
        <v>44104</v>
      </c>
      <c r="F847" s="27" t="s">
        <v>3910</v>
      </c>
      <c r="G847" s="28">
        <v>0</v>
      </c>
      <c r="H847" s="29">
        <v>3254</v>
      </c>
      <c r="I847" s="29">
        <v>1</v>
      </c>
      <c r="J847" s="30">
        <v>2020</v>
      </c>
      <c r="K847" s="30">
        <v>2020</v>
      </c>
      <c r="L847" s="31" t="s">
        <v>35</v>
      </c>
      <c r="M847" s="32" t="str">
        <f>IF(_xlfn.XLOOKUP(C847,'Raw Data_OS_22'!$C$5:$C$4516,'Raw Data_OS_22'!$G$5:$G$4516,"New_Claim/ Reopening")= "New_Claim/ Reopening","New_Claim/ Reopening","Old_Claim")</f>
        <v>Old_Claim</v>
      </c>
      <c r="N847" s="18" t="str">
        <f>IF(M847=$N$2,IF(J847=$N$1,"E1","D"),_xlfn.XLOOKUP(C847,'Raw Data_OS_22'!$C$5:$C$4516,'Raw Data_OS_22'!$O$5:$O$4516))</f>
        <v>B1</v>
      </c>
    </row>
    <row r="848" spans="3:14" x14ac:dyDescent="0.35">
      <c r="C848" s="26" t="s">
        <v>367</v>
      </c>
      <c r="D848" s="14">
        <v>44086</v>
      </c>
      <c r="E848" s="14">
        <v>44086</v>
      </c>
      <c r="F848" s="27" t="s">
        <v>3910</v>
      </c>
      <c r="G848" s="28">
        <v>0</v>
      </c>
      <c r="H848" s="29">
        <v>3250</v>
      </c>
      <c r="I848" s="29">
        <v>1</v>
      </c>
      <c r="J848" s="30">
        <v>2020</v>
      </c>
      <c r="K848" s="30">
        <v>2020</v>
      </c>
      <c r="L848" s="31" t="s">
        <v>35</v>
      </c>
      <c r="M848" s="32" t="str">
        <f>IF(_xlfn.XLOOKUP(C848,'Raw Data_OS_22'!$C$5:$C$4516,'Raw Data_OS_22'!$G$5:$G$4516,"New_Claim/ Reopening")= "New_Claim/ Reopening","New_Claim/ Reopening","Old_Claim")</f>
        <v>Old_Claim</v>
      </c>
      <c r="N848" s="18" t="str">
        <f>IF(M848=$N$2,IF(J848=$N$1,"E1","D"),_xlfn.XLOOKUP(C848,'Raw Data_OS_22'!$C$5:$C$4516,'Raw Data_OS_22'!$O$5:$O$4516))</f>
        <v>B1</v>
      </c>
    </row>
    <row r="849" spans="3:14" x14ac:dyDescent="0.35">
      <c r="C849" s="26" t="s">
        <v>394</v>
      </c>
      <c r="D849" s="14">
        <v>44122</v>
      </c>
      <c r="E849" s="14">
        <v>44122</v>
      </c>
      <c r="F849" s="27" t="s">
        <v>3910</v>
      </c>
      <c r="G849" s="28">
        <v>0</v>
      </c>
      <c r="H849" s="29">
        <v>3150</v>
      </c>
      <c r="I849" s="29">
        <v>1</v>
      </c>
      <c r="J849" s="30">
        <v>2020</v>
      </c>
      <c r="K849" s="30">
        <v>2020</v>
      </c>
      <c r="L849" s="31" t="s">
        <v>11</v>
      </c>
      <c r="M849" s="32" t="str">
        <f>IF(_xlfn.XLOOKUP(C849,'Raw Data_OS_22'!$C$5:$C$4516,'Raw Data_OS_22'!$G$5:$G$4516,"New_Claim/ Reopening")= "New_Claim/ Reopening","New_Claim/ Reopening","Old_Claim")</f>
        <v>Old_Claim</v>
      </c>
      <c r="N849" s="18" t="str">
        <f>IF(M849=$N$2,IF(J849=$N$1,"E1","D"),_xlfn.XLOOKUP(C849,'Raw Data_OS_22'!$C$5:$C$4516,'Raw Data_OS_22'!$O$5:$O$4516))</f>
        <v>B1</v>
      </c>
    </row>
    <row r="850" spans="3:14" x14ac:dyDescent="0.35">
      <c r="C850" s="26" t="s">
        <v>126</v>
      </c>
      <c r="D850" s="14">
        <v>44192</v>
      </c>
      <c r="E850" s="14">
        <v>44207</v>
      </c>
      <c r="F850" s="27" t="s">
        <v>3910</v>
      </c>
      <c r="G850" s="28">
        <v>0</v>
      </c>
      <c r="H850" s="29">
        <v>3140</v>
      </c>
      <c r="I850" s="29">
        <v>1</v>
      </c>
      <c r="J850" s="30">
        <v>2020</v>
      </c>
      <c r="K850" s="30">
        <v>2021</v>
      </c>
      <c r="L850" s="31" t="s">
        <v>11</v>
      </c>
      <c r="M850" s="32" t="str">
        <f>IF(_xlfn.XLOOKUP(C850,'Raw Data_OS_22'!$C$5:$C$4516,'Raw Data_OS_22'!$G$5:$G$4516,"New_Claim/ Reopening")= "New_Claim/ Reopening","New_Claim/ Reopening","Old_Claim")</f>
        <v>Old_Claim</v>
      </c>
      <c r="N850" s="18" t="str">
        <f>IF(M850=$N$2,IF(J850=$N$1,"E1","D"),_xlfn.XLOOKUP(C850,'Raw Data_OS_22'!$C$5:$C$4516,'Raw Data_OS_22'!$O$5:$O$4516))</f>
        <v>B1</v>
      </c>
    </row>
    <row r="851" spans="3:14" x14ac:dyDescent="0.35">
      <c r="C851" s="26" t="s">
        <v>524</v>
      </c>
      <c r="D851" s="14">
        <v>44189</v>
      </c>
      <c r="E851" s="14">
        <v>44189</v>
      </c>
      <c r="F851" s="27" t="s">
        <v>3910</v>
      </c>
      <c r="G851" s="28">
        <v>0</v>
      </c>
      <c r="H851" s="29">
        <v>3140</v>
      </c>
      <c r="I851" s="29">
        <v>1</v>
      </c>
      <c r="J851" s="30">
        <v>2020</v>
      </c>
      <c r="K851" s="30">
        <v>2020</v>
      </c>
      <c r="L851" s="31" t="s">
        <v>11</v>
      </c>
      <c r="M851" s="32" t="str">
        <f>IF(_xlfn.XLOOKUP(C851,'Raw Data_OS_22'!$C$5:$C$4516,'Raw Data_OS_22'!$G$5:$G$4516,"New_Claim/ Reopening")= "New_Claim/ Reopening","New_Claim/ Reopening","Old_Claim")</f>
        <v>Old_Claim</v>
      </c>
      <c r="N851" s="18" t="str">
        <f>IF(M851=$N$2,IF(J851=$N$1,"E1","D"),_xlfn.XLOOKUP(C851,'Raw Data_OS_22'!$C$5:$C$4516,'Raw Data_OS_22'!$O$5:$O$4516))</f>
        <v>B1</v>
      </c>
    </row>
    <row r="852" spans="3:14" x14ac:dyDescent="0.35">
      <c r="C852" s="26" t="s">
        <v>1162</v>
      </c>
      <c r="D852" s="14">
        <v>44179</v>
      </c>
      <c r="E852" s="14">
        <v>44179</v>
      </c>
      <c r="F852" s="27" t="s">
        <v>3908</v>
      </c>
      <c r="G852" s="28">
        <v>0</v>
      </c>
      <c r="H852" s="29">
        <v>3012</v>
      </c>
      <c r="I852" s="29">
        <v>1</v>
      </c>
      <c r="J852" s="30">
        <v>2020</v>
      </c>
      <c r="K852" s="30">
        <v>2020</v>
      </c>
      <c r="L852" s="31" t="s">
        <v>11</v>
      </c>
      <c r="M852" s="32" t="str">
        <f>IF(_xlfn.XLOOKUP(C852,'Raw Data_OS_22'!$C$5:$C$4516,'Raw Data_OS_22'!$G$5:$G$4516,"New_Claim/ Reopening")= "New_Claim/ Reopening","New_Claim/ Reopening","Old_Claim")</f>
        <v>Old_Claim</v>
      </c>
      <c r="N852" s="18" t="str">
        <f>IF(M852=$N$2,IF(J852=$N$1,"E1","D"),_xlfn.XLOOKUP(C852,'Raw Data_OS_22'!$C$5:$C$4516,'Raw Data_OS_22'!$O$5:$O$4516))</f>
        <v>B1</v>
      </c>
    </row>
    <row r="853" spans="3:14" x14ac:dyDescent="0.35">
      <c r="C853" s="26" t="s">
        <v>166</v>
      </c>
      <c r="D853" s="14">
        <v>44030</v>
      </c>
      <c r="E853" s="14">
        <v>44030</v>
      </c>
      <c r="F853" s="27" t="s">
        <v>3908</v>
      </c>
      <c r="G853" s="28">
        <v>0</v>
      </c>
      <c r="H853" s="29">
        <v>3010</v>
      </c>
      <c r="I853" s="29">
        <v>1</v>
      </c>
      <c r="J853" s="30">
        <v>2020</v>
      </c>
      <c r="K853" s="30">
        <v>2020</v>
      </c>
      <c r="L853" s="31" t="s">
        <v>35</v>
      </c>
      <c r="M853" s="32" t="str">
        <f>IF(_xlfn.XLOOKUP(C853,'Raw Data_OS_22'!$C$5:$C$4516,'Raw Data_OS_22'!$G$5:$G$4516,"New_Claim/ Reopening")= "New_Claim/ Reopening","New_Claim/ Reopening","Old_Claim")</f>
        <v>Old_Claim</v>
      </c>
      <c r="N853" s="18" t="str">
        <f>IF(M853=$N$2,IF(J853=$N$1,"E1","D"),_xlfn.XLOOKUP(C853,'Raw Data_OS_22'!$C$5:$C$4516,'Raw Data_OS_22'!$O$5:$O$4516))</f>
        <v>B1</v>
      </c>
    </row>
    <row r="854" spans="3:14" x14ac:dyDescent="0.35">
      <c r="C854" s="26" t="s">
        <v>79</v>
      </c>
      <c r="D854" s="14">
        <v>44097</v>
      </c>
      <c r="E854" s="14">
        <v>44099</v>
      </c>
      <c r="F854" s="27" t="s">
        <v>3910</v>
      </c>
      <c r="G854" s="28">
        <v>0</v>
      </c>
      <c r="H854" s="29">
        <v>3000</v>
      </c>
      <c r="I854" s="29">
        <v>1</v>
      </c>
      <c r="J854" s="30">
        <v>2020</v>
      </c>
      <c r="K854" s="30">
        <v>2020</v>
      </c>
      <c r="L854" s="31" t="s">
        <v>35</v>
      </c>
      <c r="M854" s="32" t="str">
        <f>IF(_xlfn.XLOOKUP(C854,'Raw Data_OS_22'!$C$5:$C$4516,'Raw Data_OS_22'!$G$5:$G$4516,"New_Claim/ Reopening")= "New_Claim/ Reopening","New_Claim/ Reopening","Old_Claim")</f>
        <v>Old_Claim</v>
      </c>
      <c r="N854" s="18" t="str">
        <f>IF(M854=$N$2,IF(J854=$N$1,"E1","D"),_xlfn.XLOOKUP(C854,'Raw Data_OS_22'!$C$5:$C$4516,'Raw Data_OS_22'!$O$5:$O$4516))</f>
        <v>B1</v>
      </c>
    </row>
    <row r="855" spans="3:14" x14ac:dyDescent="0.35">
      <c r="C855" s="26" t="s">
        <v>230</v>
      </c>
      <c r="D855" s="14">
        <v>43989</v>
      </c>
      <c r="E855" s="14">
        <v>43989</v>
      </c>
      <c r="F855" s="27" t="s">
        <v>3910</v>
      </c>
      <c r="G855" s="28">
        <v>-2000</v>
      </c>
      <c r="H855" s="29">
        <v>1000</v>
      </c>
      <c r="I855" s="29">
        <v>1</v>
      </c>
      <c r="J855" s="30">
        <v>2020</v>
      </c>
      <c r="K855" s="30">
        <v>2020</v>
      </c>
      <c r="L855" s="31" t="s">
        <v>33</v>
      </c>
      <c r="M855" s="32" t="str">
        <f>IF(_xlfn.XLOOKUP(C855,'Raw Data_OS_22'!$C$5:$C$4516,'Raw Data_OS_22'!$G$5:$G$4516,"New_Claim/ Reopening")= "New_Claim/ Reopening","New_Claim/ Reopening","Old_Claim")</f>
        <v>Old_Claim</v>
      </c>
      <c r="N855" s="18" t="str">
        <f>IF(M855=$N$2,IF(J855=$N$1,"E1","D"),_xlfn.XLOOKUP(C855,'Raw Data_OS_22'!$C$5:$C$4516,'Raw Data_OS_22'!$O$5:$O$4516))</f>
        <v>B1</v>
      </c>
    </row>
    <row r="856" spans="3:14" x14ac:dyDescent="0.35">
      <c r="C856" s="26" t="s">
        <v>451</v>
      </c>
      <c r="D856" s="14">
        <v>44159</v>
      </c>
      <c r="E856" s="14">
        <v>44159</v>
      </c>
      <c r="F856" s="27" t="s">
        <v>3910</v>
      </c>
      <c r="G856" s="28">
        <v>0</v>
      </c>
      <c r="H856" s="29">
        <v>3000</v>
      </c>
      <c r="I856" s="29">
        <v>1</v>
      </c>
      <c r="J856" s="30">
        <v>2020</v>
      </c>
      <c r="K856" s="30">
        <v>2020</v>
      </c>
      <c r="L856" s="31" t="s">
        <v>11</v>
      </c>
      <c r="M856" s="32" t="str">
        <f>IF(_xlfn.XLOOKUP(C856,'Raw Data_OS_22'!$C$5:$C$4516,'Raw Data_OS_22'!$G$5:$G$4516,"New_Claim/ Reopening")= "New_Claim/ Reopening","New_Claim/ Reopening","Old_Claim")</f>
        <v>Old_Claim</v>
      </c>
      <c r="N856" s="18" t="str">
        <f>IF(M856=$N$2,IF(J856=$N$1,"E1","D"),_xlfn.XLOOKUP(C856,'Raw Data_OS_22'!$C$5:$C$4516,'Raw Data_OS_22'!$O$5:$O$4516))</f>
        <v>B1</v>
      </c>
    </row>
    <row r="857" spans="3:14" x14ac:dyDescent="0.35">
      <c r="C857" s="26" t="s">
        <v>1147</v>
      </c>
      <c r="D857" s="14">
        <v>44182</v>
      </c>
      <c r="E857" s="14">
        <v>44182</v>
      </c>
      <c r="F857" s="27" t="s">
        <v>3910</v>
      </c>
      <c r="G857" s="28">
        <v>0</v>
      </c>
      <c r="H857" s="29">
        <v>3000</v>
      </c>
      <c r="I857" s="29">
        <v>1</v>
      </c>
      <c r="J857" s="30">
        <v>2020</v>
      </c>
      <c r="K857" s="30">
        <v>2020</v>
      </c>
      <c r="L857" s="31" t="s">
        <v>11</v>
      </c>
      <c r="M857" s="32" t="str">
        <f>IF(_xlfn.XLOOKUP(C857,'Raw Data_OS_22'!$C$5:$C$4516,'Raw Data_OS_22'!$G$5:$G$4516,"New_Claim/ Reopening")= "New_Claim/ Reopening","New_Claim/ Reopening","Old_Claim")</f>
        <v>Old_Claim</v>
      </c>
      <c r="N857" s="18" t="str">
        <f>IF(M857=$N$2,IF(J857=$N$1,"E1","D"),_xlfn.XLOOKUP(C857,'Raw Data_OS_22'!$C$5:$C$4516,'Raw Data_OS_22'!$O$5:$O$4516))</f>
        <v>B1</v>
      </c>
    </row>
    <row r="858" spans="3:14" x14ac:dyDescent="0.35">
      <c r="C858" s="26" t="s">
        <v>3726</v>
      </c>
      <c r="D858" s="14">
        <v>44513</v>
      </c>
      <c r="E858" s="14">
        <v>44517</v>
      </c>
      <c r="F858" s="27" t="s">
        <v>3910</v>
      </c>
      <c r="G858" s="28">
        <v>0</v>
      </c>
      <c r="H858" s="29">
        <v>3000</v>
      </c>
      <c r="I858" s="29">
        <v>1</v>
      </c>
      <c r="J858" s="30">
        <v>2021</v>
      </c>
      <c r="K858" s="30">
        <v>2021</v>
      </c>
      <c r="L858" s="31" t="s">
        <v>3138</v>
      </c>
      <c r="M858" s="32" t="str">
        <f>IF(_xlfn.XLOOKUP(C858,'Raw Data_OS_22'!$C$5:$C$4516,'Raw Data_OS_22'!$G$5:$G$4516,"New_Claim/ Reopening")= "New_Claim/ Reopening","New_Claim/ Reopening","Old_Claim")</f>
        <v>Old_Claim</v>
      </c>
      <c r="N858" s="18" t="str">
        <f>IF(M858=$N$2,IF(J858=$N$1,"E1","D"),_xlfn.XLOOKUP(C858,'Raw Data_OS_22'!$C$5:$C$4516,'Raw Data_OS_22'!$O$5:$O$4516))</f>
        <v>B2</v>
      </c>
    </row>
    <row r="859" spans="3:14" x14ac:dyDescent="0.35">
      <c r="C859" s="26" t="s">
        <v>954</v>
      </c>
      <c r="D859" s="14">
        <v>43845</v>
      </c>
      <c r="E859" s="14">
        <v>43845</v>
      </c>
      <c r="F859" s="27" t="s">
        <v>3910</v>
      </c>
      <c r="G859" s="28">
        <v>0</v>
      </c>
      <c r="H859" s="29">
        <v>2980</v>
      </c>
      <c r="I859" s="29">
        <v>1</v>
      </c>
      <c r="J859" s="30">
        <v>2020</v>
      </c>
      <c r="K859" s="30">
        <v>2020</v>
      </c>
      <c r="L859" s="31" t="s">
        <v>28</v>
      </c>
      <c r="M859" s="32" t="str">
        <f>IF(_xlfn.XLOOKUP(C859,'Raw Data_OS_22'!$C$5:$C$4516,'Raw Data_OS_22'!$G$5:$G$4516,"New_Claim/ Reopening")= "New_Claim/ Reopening","New_Claim/ Reopening","Old_Claim")</f>
        <v>Old_Claim</v>
      </c>
      <c r="N859" s="18" t="str">
        <f>IF(M859=$N$2,IF(J859=$N$1,"E1","D"),_xlfn.XLOOKUP(C859,'Raw Data_OS_22'!$C$5:$C$4516,'Raw Data_OS_22'!$O$5:$O$4516))</f>
        <v>B1</v>
      </c>
    </row>
    <row r="860" spans="3:14" x14ac:dyDescent="0.35">
      <c r="C860" s="26" t="s">
        <v>1198</v>
      </c>
      <c r="D860" s="14">
        <v>44187</v>
      </c>
      <c r="E860" s="14">
        <v>44201</v>
      </c>
      <c r="F860" s="27" t="s">
        <v>3910</v>
      </c>
      <c r="G860" s="28">
        <v>0</v>
      </c>
      <c r="H860" s="29">
        <v>2980</v>
      </c>
      <c r="I860" s="29">
        <v>1</v>
      </c>
      <c r="J860" s="30">
        <v>2020</v>
      </c>
      <c r="K860" s="30">
        <v>2021</v>
      </c>
      <c r="L860" s="31" t="s">
        <v>11</v>
      </c>
      <c r="M860" s="32" t="str">
        <f>IF(_xlfn.XLOOKUP(C860,'Raw Data_OS_22'!$C$5:$C$4516,'Raw Data_OS_22'!$G$5:$G$4516,"New_Claim/ Reopening")= "New_Claim/ Reopening","New_Claim/ Reopening","Old_Claim")</f>
        <v>Old_Claim</v>
      </c>
      <c r="N860" s="18" t="str">
        <f>IF(M860=$N$2,IF(J860=$N$1,"E1","D"),_xlfn.XLOOKUP(C860,'Raw Data_OS_22'!$C$5:$C$4516,'Raw Data_OS_22'!$O$5:$O$4516))</f>
        <v>B1</v>
      </c>
    </row>
    <row r="861" spans="3:14" x14ac:dyDescent="0.35">
      <c r="C861" s="26" t="s">
        <v>378</v>
      </c>
      <c r="D861" s="14">
        <v>44114</v>
      </c>
      <c r="E861" s="14">
        <v>44114</v>
      </c>
      <c r="F861" s="27" t="s">
        <v>3910</v>
      </c>
      <c r="G861" s="28">
        <v>146500</v>
      </c>
      <c r="H861" s="29">
        <v>149450</v>
      </c>
      <c r="I861" s="29">
        <v>1</v>
      </c>
      <c r="J861" s="30">
        <v>2020</v>
      </c>
      <c r="K861" s="30">
        <v>2020</v>
      </c>
      <c r="L861" s="31" t="s">
        <v>11</v>
      </c>
      <c r="M861" s="32" t="str">
        <f>IF(_xlfn.XLOOKUP(C861,'Raw Data_OS_22'!$C$5:$C$4516,'Raw Data_OS_22'!$G$5:$G$4516,"New_Claim/ Reopening")= "New_Claim/ Reopening","New_Claim/ Reopening","Old_Claim")</f>
        <v>Old_Claim</v>
      </c>
      <c r="N861" s="18" t="str">
        <f>IF(M861=$N$2,IF(J861=$N$1,"E1","D"),_xlfn.XLOOKUP(C861,'Raw Data_OS_22'!$C$5:$C$4516,'Raw Data_OS_22'!$O$5:$O$4516))</f>
        <v>B1</v>
      </c>
    </row>
    <row r="862" spans="3:14" x14ac:dyDescent="0.35">
      <c r="C862" s="26" t="s">
        <v>1426</v>
      </c>
      <c r="D862" s="14">
        <v>44059</v>
      </c>
      <c r="E862" s="14">
        <v>44258</v>
      </c>
      <c r="F862" s="27" t="s">
        <v>3910</v>
      </c>
      <c r="G862" s="28">
        <v>29190</v>
      </c>
      <c r="H862" s="29">
        <v>32100</v>
      </c>
      <c r="I862" s="29">
        <v>1</v>
      </c>
      <c r="J862" s="30">
        <v>2020</v>
      </c>
      <c r="K862" s="30">
        <v>2021</v>
      </c>
      <c r="L862" s="31" t="s">
        <v>35</v>
      </c>
      <c r="M862" s="32" t="str">
        <f>IF(_xlfn.XLOOKUP(C862,'Raw Data_OS_22'!$C$5:$C$4516,'Raw Data_OS_22'!$G$5:$G$4516,"New_Claim/ Reopening")= "New_Claim/ Reopening","New_Claim/ Reopening","Old_Claim")</f>
        <v>Old_Claim</v>
      </c>
      <c r="N862" s="18" t="str">
        <f>IF(M862=$N$2,IF(J862=$N$1,"E1","D"),_xlfn.XLOOKUP(C862,'Raw Data_OS_22'!$C$5:$C$4516,'Raw Data_OS_22'!$O$5:$O$4516))</f>
        <v>B1</v>
      </c>
    </row>
    <row r="863" spans="3:14" x14ac:dyDescent="0.35">
      <c r="C863" s="26" t="s">
        <v>1563</v>
      </c>
      <c r="D863" s="14">
        <v>40525</v>
      </c>
      <c r="E863" s="14">
        <v>40526</v>
      </c>
      <c r="F863" s="27" t="s">
        <v>3908</v>
      </c>
      <c r="G863" s="28">
        <v>0</v>
      </c>
      <c r="H863" s="29">
        <v>2900</v>
      </c>
      <c r="I863" s="29">
        <v>1</v>
      </c>
      <c r="J863" s="30">
        <v>2010</v>
      </c>
      <c r="K863" s="30">
        <v>2010</v>
      </c>
      <c r="L863" s="31" t="s">
        <v>1560</v>
      </c>
      <c r="M863" s="32" t="str">
        <f>IF(_xlfn.XLOOKUP(C863,'Raw Data_OS_22'!$C$5:$C$4516,'Raw Data_OS_22'!$G$5:$G$4516,"New_Claim/ Reopening")= "New_Claim/ Reopening","New_Claim/ Reopening","Old_Claim")</f>
        <v>Old_Claim</v>
      </c>
      <c r="N863" s="18" t="str">
        <f>IF(M863=$N$2,IF(J863=$N$1,"E1","D"),_xlfn.XLOOKUP(C863,'Raw Data_OS_22'!$C$5:$C$4516,'Raw Data_OS_22'!$O$5:$O$4516))</f>
        <v>B1</v>
      </c>
    </row>
    <row r="864" spans="3:14" x14ac:dyDescent="0.35">
      <c r="C864" s="26" t="s">
        <v>216</v>
      </c>
      <c r="D864" s="14">
        <v>43941</v>
      </c>
      <c r="E864" s="14">
        <v>43941</v>
      </c>
      <c r="F864" s="27" t="s">
        <v>3908</v>
      </c>
      <c r="G864" s="28">
        <v>8550</v>
      </c>
      <c r="H864" s="29">
        <v>11410</v>
      </c>
      <c r="I864" s="29">
        <v>1</v>
      </c>
      <c r="J864" s="30">
        <v>2020</v>
      </c>
      <c r="K864" s="30">
        <v>2020</v>
      </c>
      <c r="L864" s="31" t="s">
        <v>33</v>
      </c>
      <c r="M864" s="32" t="str">
        <f>IF(_xlfn.XLOOKUP(C864,'Raw Data_OS_22'!$C$5:$C$4516,'Raw Data_OS_22'!$G$5:$G$4516,"New_Claim/ Reopening")= "New_Claim/ Reopening","New_Claim/ Reopening","Old_Claim")</f>
        <v>Old_Claim</v>
      </c>
      <c r="N864" s="18" t="str">
        <f>IF(M864=$N$2,IF(J864=$N$1,"E1","D"),_xlfn.XLOOKUP(C864,'Raw Data_OS_22'!$C$5:$C$4516,'Raw Data_OS_22'!$O$5:$O$4516))</f>
        <v>B1</v>
      </c>
    </row>
    <row r="865" spans="3:14" x14ac:dyDescent="0.35">
      <c r="C865" s="26" t="s">
        <v>325</v>
      </c>
      <c r="D865" s="14">
        <v>44074</v>
      </c>
      <c r="E865" s="14">
        <v>44074</v>
      </c>
      <c r="F865" s="27" t="s">
        <v>3910</v>
      </c>
      <c r="G865" s="28">
        <v>8550</v>
      </c>
      <c r="H865" s="29">
        <v>11390</v>
      </c>
      <c r="I865" s="29">
        <v>1</v>
      </c>
      <c r="J865" s="30">
        <v>2020</v>
      </c>
      <c r="K865" s="30">
        <v>2020</v>
      </c>
      <c r="L865" s="31" t="s">
        <v>35</v>
      </c>
      <c r="M865" s="32" t="str">
        <f>IF(_xlfn.XLOOKUP(C865,'Raw Data_OS_22'!$C$5:$C$4516,'Raw Data_OS_22'!$G$5:$G$4516,"New_Claim/ Reopening")= "New_Claim/ Reopening","New_Claim/ Reopening","Old_Claim")</f>
        <v>Old_Claim</v>
      </c>
      <c r="N865" s="18" t="str">
        <f>IF(M865=$N$2,IF(J865=$N$1,"E1","D"),_xlfn.XLOOKUP(C865,'Raw Data_OS_22'!$C$5:$C$4516,'Raw Data_OS_22'!$O$5:$O$4516))</f>
        <v>B1</v>
      </c>
    </row>
    <row r="866" spans="3:14" x14ac:dyDescent="0.35">
      <c r="C866" s="26" t="s">
        <v>499</v>
      </c>
      <c r="D866" s="14">
        <v>44169</v>
      </c>
      <c r="E866" s="14">
        <v>44169</v>
      </c>
      <c r="F866" s="27" t="s">
        <v>3908</v>
      </c>
      <c r="G866" s="28">
        <v>7000</v>
      </c>
      <c r="H866" s="29">
        <v>9832</v>
      </c>
      <c r="I866" s="29">
        <v>1</v>
      </c>
      <c r="J866" s="30">
        <v>2020</v>
      </c>
      <c r="K866" s="30">
        <v>2020</v>
      </c>
      <c r="L866" s="31" t="s">
        <v>11</v>
      </c>
      <c r="M866" s="32" t="str">
        <f>IF(_xlfn.XLOOKUP(C866,'Raw Data_OS_22'!$C$5:$C$4516,'Raw Data_OS_22'!$G$5:$G$4516,"New_Claim/ Reopening")= "New_Claim/ Reopening","New_Claim/ Reopening","Old_Claim")</f>
        <v>Old_Claim</v>
      </c>
      <c r="N866" s="18" t="str">
        <f>IF(M866=$N$2,IF(J866=$N$1,"E1","D"),_xlfn.XLOOKUP(C866,'Raw Data_OS_22'!$C$5:$C$4516,'Raw Data_OS_22'!$O$5:$O$4516))</f>
        <v>B1</v>
      </c>
    </row>
    <row r="867" spans="3:14" x14ac:dyDescent="0.35">
      <c r="C867" s="26" t="s">
        <v>131</v>
      </c>
      <c r="D867" s="14">
        <v>43917</v>
      </c>
      <c r="E867" s="14">
        <v>43917</v>
      </c>
      <c r="F867" s="27" t="s">
        <v>3908</v>
      </c>
      <c r="G867" s="28">
        <v>8550</v>
      </c>
      <c r="H867" s="29">
        <v>11374</v>
      </c>
      <c r="I867" s="29">
        <v>1</v>
      </c>
      <c r="J867" s="30">
        <v>2020</v>
      </c>
      <c r="K867" s="30">
        <v>2020</v>
      </c>
      <c r="L867" s="31" t="s">
        <v>28</v>
      </c>
      <c r="M867" s="32" t="str">
        <f>IF(_xlfn.XLOOKUP(C867,'Raw Data_OS_22'!$C$5:$C$4516,'Raw Data_OS_22'!$G$5:$G$4516,"New_Claim/ Reopening")= "New_Claim/ Reopening","New_Claim/ Reopening","Old_Claim")</f>
        <v>Old_Claim</v>
      </c>
      <c r="N867" s="18" t="str">
        <f>IF(M867=$N$2,IF(J867=$N$1,"E1","D"),_xlfn.XLOOKUP(C867,'Raw Data_OS_22'!$C$5:$C$4516,'Raw Data_OS_22'!$O$5:$O$4516))</f>
        <v>B1</v>
      </c>
    </row>
    <row r="868" spans="3:14" x14ac:dyDescent="0.35">
      <c r="C868" s="26" t="s">
        <v>165</v>
      </c>
      <c r="D868" s="14">
        <v>44029</v>
      </c>
      <c r="E868" s="14">
        <v>44029</v>
      </c>
      <c r="F868" s="27" t="s">
        <v>3910</v>
      </c>
      <c r="G868" s="28">
        <v>0</v>
      </c>
      <c r="H868" s="29">
        <v>2730</v>
      </c>
      <c r="I868" s="29">
        <v>1</v>
      </c>
      <c r="J868" s="30">
        <v>2020</v>
      </c>
      <c r="K868" s="30">
        <v>2020</v>
      </c>
      <c r="L868" s="31" t="s">
        <v>35</v>
      </c>
      <c r="M868" s="32" t="str">
        <f>IF(_xlfn.XLOOKUP(C868,'Raw Data_OS_22'!$C$5:$C$4516,'Raw Data_OS_22'!$G$5:$G$4516,"New_Claim/ Reopening")= "New_Claim/ Reopening","New_Claim/ Reopening","Old_Claim")</f>
        <v>Old_Claim</v>
      </c>
      <c r="N868" s="18" t="str">
        <f>IF(M868=$N$2,IF(J868=$N$1,"E1","D"),_xlfn.XLOOKUP(C868,'Raw Data_OS_22'!$C$5:$C$4516,'Raw Data_OS_22'!$O$5:$O$4516))</f>
        <v>B1</v>
      </c>
    </row>
    <row r="869" spans="3:14" x14ac:dyDescent="0.35">
      <c r="C869" s="26" t="s">
        <v>489</v>
      </c>
      <c r="D869" s="14">
        <v>44172</v>
      </c>
      <c r="E869" s="14">
        <v>44172</v>
      </c>
      <c r="F869" s="27" t="s">
        <v>3908</v>
      </c>
      <c r="G869" s="28">
        <v>0</v>
      </c>
      <c r="H869" s="29">
        <v>2720</v>
      </c>
      <c r="I869" s="29">
        <v>1</v>
      </c>
      <c r="J869" s="30">
        <v>2020</v>
      </c>
      <c r="K869" s="30">
        <v>2020</v>
      </c>
      <c r="L869" s="31" t="s">
        <v>11</v>
      </c>
      <c r="M869" s="32" t="str">
        <f>IF(_xlfn.XLOOKUP(C869,'Raw Data_OS_22'!$C$5:$C$4516,'Raw Data_OS_22'!$G$5:$G$4516,"New_Claim/ Reopening")= "New_Claim/ Reopening","New_Claim/ Reopening","Old_Claim")</f>
        <v>Old_Claim</v>
      </c>
      <c r="N869" s="18" t="str">
        <f>IF(M869=$N$2,IF(J869=$N$1,"E1","D"),_xlfn.XLOOKUP(C869,'Raw Data_OS_22'!$C$5:$C$4516,'Raw Data_OS_22'!$O$5:$O$4516))</f>
        <v>B1</v>
      </c>
    </row>
    <row r="870" spans="3:14" x14ac:dyDescent="0.35">
      <c r="C870" s="26" t="s">
        <v>188</v>
      </c>
      <c r="D870" s="14">
        <v>44119</v>
      </c>
      <c r="E870" s="14">
        <v>44119</v>
      </c>
      <c r="F870" s="27" t="s">
        <v>3908</v>
      </c>
      <c r="G870" s="28">
        <v>0</v>
      </c>
      <c r="H870" s="29">
        <v>2688</v>
      </c>
      <c r="I870" s="29">
        <v>1</v>
      </c>
      <c r="J870" s="30">
        <v>2020</v>
      </c>
      <c r="K870" s="30">
        <v>2020</v>
      </c>
      <c r="L870" s="31" t="s">
        <v>11</v>
      </c>
      <c r="M870" s="32" t="str">
        <f>IF(_xlfn.XLOOKUP(C870,'Raw Data_OS_22'!$C$5:$C$4516,'Raw Data_OS_22'!$G$5:$G$4516,"New_Claim/ Reopening")= "New_Claim/ Reopening","New_Claim/ Reopening","Old_Claim")</f>
        <v>Old_Claim</v>
      </c>
      <c r="N870" s="18" t="str">
        <f>IF(M870=$N$2,IF(J870=$N$1,"E1","D"),_xlfn.XLOOKUP(C870,'Raw Data_OS_22'!$C$5:$C$4516,'Raw Data_OS_22'!$O$5:$O$4516))</f>
        <v>B1</v>
      </c>
    </row>
    <row r="871" spans="3:14" x14ac:dyDescent="0.35">
      <c r="C871" s="26" t="s">
        <v>387</v>
      </c>
      <c r="D871" s="14">
        <v>44121</v>
      </c>
      <c r="E871" s="14">
        <v>44121</v>
      </c>
      <c r="F871" s="27" t="s">
        <v>3910</v>
      </c>
      <c r="G871" s="28">
        <v>0</v>
      </c>
      <c r="H871" s="29">
        <v>2630</v>
      </c>
      <c r="I871" s="29">
        <v>1</v>
      </c>
      <c r="J871" s="30">
        <v>2020</v>
      </c>
      <c r="K871" s="30">
        <v>2020</v>
      </c>
      <c r="L871" s="31" t="s">
        <v>11</v>
      </c>
      <c r="M871" s="32" t="str">
        <f>IF(_xlfn.XLOOKUP(C871,'Raw Data_OS_22'!$C$5:$C$4516,'Raw Data_OS_22'!$G$5:$G$4516,"New_Claim/ Reopening")= "New_Claim/ Reopening","New_Claim/ Reopening","Old_Claim")</f>
        <v>Old_Claim</v>
      </c>
      <c r="N871" s="18" t="str">
        <f>IF(M871=$N$2,IF(J871=$N$1,"E1","D"),_xlfn.XLOOKUP(C871,'Raw Data_OS_22'!$C$5:$C$4516,'Raw Data_OS_22'!$O$5:$O$4516))</f>
        <v>B1</v>
      </c>
    </row>
    <row r="872" spans="3:14" x14ac:dyDescent="0.35">
      <c r="C872" s="26" t="s">
        <v>1171</v>
      </c>
      <c r="D872" s="14">
        <v>44030</v>
      </c>
      <c r="E872" s="14">
        <v>44030</v>
      </c>
      <c r="F872" s="27" t="s">
        <v>658</v>
      </c>
      <c r="G872" s="28">
        <v>0</v>
      </c>
      <c r="H872" s="29">
        <v>2621</v>
      </c>
      <c r="I872" s="29">
        <v>1</v>
      </c>
      <c r="J872" s="30">
        <v>2020</v>
      </c>
      <c r="K872" s="30">
        <v>2020</v>
      </c>
      <c r="L872" s="31" t="s">
        <v>35</v>
      </c>
      <c r="M872" s="32" t="str">
        <f>IF(_xlfn.XLOOKUP(C872,'Raw Data_OS_22'!$C$5:$C$4516,'Raw Data_OS_22'!$G$5:$G$4516,"New_Claim/ Reopening")= "New_Claim/ Reopening","New_Claim/ Reopening","Old_Claim")</f>
        <v>Old_Claim</v>
      </c>
      <c r="N872" s="18" t="str">
        <f>IF(M872=$N$2,IF(J872=$N$1,"E1","D"),_xlfn.XLOOKUP(C872,'Raw Data_OS_22'!$C$5:$C$4516,'Raw Data_OS_22'!$O$5:$O$4516))</f>
        <v>B1</v>
      </c>
    </row>
    <row r="873" spans="3:14" x14ac:dyDescent="0.35">
      <c r="C873" s="26" t="s">
        <v>288</v>
      </c>
      <c r="D873" s="14">
        <v>44036</v>
      </c>
      <c r="E873" s="14">
        <v>44036</v>
      </c>
      <c r="F873" s="27" t="s">
        <v>3910</v>
      </c>
      <c r="G873" s="28">
        <v>0</v>
      </c>
      <c r="H873" s="29">
        <v>2590</v>
      </c>
      <c r="I873" s="29">
        <v>1</v>
      </c>
      <c r="J873" s="30">
        <v>2020</v>
      </c>
      <c r="K873" s="30">
        <v>2020</v>
      </c>
      <c r="L873" s="31" t="s">
        <v>35</v>
      </c>
      <c r="M873" s="32" t="str">
        <f>IF(_xlfn.XLOOKUP(C873,'Raw Data_OS_22'!$C$5:$C$4516,'Raw Data_OS_22'!$G$5:$G$4516,"New_Claim/ Reopening")= "New_Claim/ Reopening","New_Claim/ Reopening","Old_Claim")</f>
        <v>Old_Claim</v>
      </c>
      <c r="N873" s="18" t="str">
        <f>IF(M873=$N$2,IF(J873=$N$1,"E1","D"),_xlfn.XLOOKUP(C873,'Raw Data_OS_22'!$C$5:$C$4516,'Raw Data_OS_22'!$O$5:$O$4516))</f>
        <v>B1</v>
      </c>
    </row>
    <row r="874" spans="3:14" x14ac:dyDescent="0.35">
      <c r="C874" s="26" t="s">
        <v>238</v>
      </c>
      <c r="D874" s="14">
        <v>43995</v>
      </c>
      <c r="E874" s="14">
        <v>43995</v>
      </c>
      <c r="F874" s="27" t="s">
        <v>3908</v>
      </c>
      <c r="G874" s="28">
        <v>0</v>
      </c>
      <c r="H874" s="29">
        <v>2581</v>
      </c>
      <c r="I874" s="29">
        <v>1</v>
      </c>
      <c r="J874" s="30">
        <v>2020</v>
      </c>
      <c r="K874" s="30">
        <v>2020</v>
      </c>
      <c r="L874" s="31" t="s">
        <v>33</v>
      </c>
      <c r="M874" s="32" t="str">
        <f>IF(_xlfn.XLOOKUP(C874,'Raw Data_OS_22'!$C$5:$C$4516,'Raw Data_OS_22'!$G$5:$G$4516,"New_Claim/ Reopening")= "New_Claim/ Reopening","New_Claim/ Reopening","Old_Claim")</f>
        <v>Old_Claim</v>
      </c>
      <c r="N874" s="18" t="str">
        <f>IF(M874=$N$2,IF(J874=$N$1,"E1","D"),_xlfn.XLOOKUP(C874,'Raw Data_OS_22'!$C$5:$C$4516,'Raw Data_OS_22'!$O$5:$O$4516))</f>
        <v>B1</v>
      </c>
    </row>
    <row r="875" spans="3:14" x14ac:dyDescent="0.35">
      <c r="C875" s="26" t="s">
        <v>1494</v>
      </c>
      <c r="D875" s="14">
        <v>43224</v>
      </c>
      <c r="E875" s="14">
        <v>43224</v>
      </c>
      <c r="F875" s="27" t="s">
        <v>4248</v>
      </c>
      <c r="G875" s="28">
        <v>0</v>
      </c>
      <c r="H875" s="29">
        <v>2509.1999999999998</v>
      </c>
      <c r="I875" s="29">
        <v>1</v>
      </c>
      <c r="J875" s="30">
        <v>2018</v>
      </c>
      <c r="K875" s="30">
        <v>2018</v>
      </c>
      <c r="L875" s="31" t="s">
        <v>49</v>
      </c>
      <c r="M875" s="32" t="str">
        <f>IF(_xlfn.XLOOKUP(C875,'Raw Data_OS_22'!$C$5:$C$4516,'Raw Data_OS_22'!$G$5:$G$4516,"New_Claim/ Reopening")= "New_Claim/ Reopening","New_Claim/ Reopening","Old_Claim")</f>
        <v>Old_Claim</v>
      </c>
      <c r="N875" s="18" t="str">
        <f>IF(M875=$N$2,IF(J875=$N$1,"E1","D"),_xlfn.XLOOKUP(C875,'Raw Data_OS_22'!$C$5:$C$4516,'Raw Data_OS_22'!$O$5:$O$4516))</f>
        <v>B1</v>
      </c>
    </row>
    <row r="876" spans="3:14" x14ac:dyDescent="0.35">
      <c r="C876" s="26" t="s">
        <v>6771</v>
      </c>
      <c r="D876" s="14">
        <v>44804</v>
      </c>
      <c r="E876" s="14">
        <v>44805</v>
      </c>
      <c r="F876" s="27" t="s">
        <v>3910</v>
      </c>
      <c r="G876" s="28">
        <v>7000</v>
      </c>
      <c r="H876" s="29">
        <v>9500</v>
      </c>
      <c r="I876" s="29">
        <v>1</v>
      </c>
      <c r="J876" s="30">
        <v>2022</v>
      </c>
      <c r="K876" s="30">
        <v>2022</v>
      </c>
      <c r="L876" s="31" t="s">
        <v>6643</v>
      </c>
      <c r="M876" s="32" t="str">
        <f>IF(_xlfn.XLOOKUP(C876,'Raw Data_OS_22'!$C$5:$C$4516,'Raw Data_OS_22'!$G$5:$G$4516,"New_Claim/ Reopening")= "New_Claim/ Reopening","New_Claim/ Reopening","Old_Claim")</f>
        <v>Old_Claim</v>
      </c>
      <c r="N876" s="18" t="str">
        <f>IF(M876=$N$2,IF(J876=$N$1,"E1","D"),_xlfn.XLOOKUP(C876,'Raw Data_OS_22'!$C$5:$C$4516,'Raw Data_OS_22'!$O$5:$O$4516))</f>
        <v>B2</v>
      </c>
    </row>
    <row r="877" spans="3:14" x14ac:dyDescent="0.35">
      <c r="C877" s="26" t="s">
        <v>1047</v>
      </c>
      <c r="D877" s="14">
        <v>43874</v>
      </c>
      <c r="E877" s="14">
        <v>43874</v>
      </c>
      <c r="F877" s="27" t="s">
        <v>3910</v>
      </c>
      <c r="G877" s="28">
        <v>0</v>
      </c>
      <c r="H877" s="29">
        <v>2465</v>
      </c>
      <c r="I877" s="29">
        <v>1</v>
      </c>
      <c r="J877" s="30">
        <v>2020</v>
      </c>
      <c r="K877" s="30">
        <v>2020</v>
      </c>
      <c r="L877" s="31" t="s">
        <v>28</v>
      </c>
      <c r="M877" s="32" t="str">
        <f>IF(_xlfn.XLOOKUP(C877,'Raw Data_OS_22'!$C$5:$C$4516,'Raw Data_OS_22'!$G$5:$G$4516,"New_Claim/ Reopening")= "New_Claim/ Reopening","New_Claim/ Reopening","Old_Claim")</f>
        <v>Old_Claim</v>
      </c>
      <c r="N877" s="18" t="str">
        <f>IF(M877=$N$2,IF(J877=$N$1,"E1","D"),_xlfn.XLOOKUP(C877,'Raw Data_OS_22'!$C$5:$C$4516,'Raw Data_OS_22'!$O$5:$O$4516))</f>
        <v>B1</v>
      </c>
    </row>
    <row r="878" spans="3:14" x14ac:dyDescent="0.35">
      <c r="C878" s="26" t="s">
        <v>652</v>
      </c>
      <c r="D878" s="14">
        <v>43924</v>
      </c>
      <c r="E878" s="14">
        <v>43924</v>
      </c>
      <c r="F878" s="27" t="s">
        <v>3908</v>
      </c>
      <c r="G878" s="28">
        <v>0</v>
      </c>
      <c r="H878" s="29">
        <v>2440</v>
      </c>
      <c r="I878" s="29">
        <v>1</v>
      </c>
      <c r="J878" s="30">
        <v>2020</v>
      </c>
      <c r="K878" s="30">
        <v>2020</v>
      </c>
      <c r="L878" s="31" t="s">
        <v>33</v>
      </c>
      <c r="M878" s="32" t="str">
        <f>IF(_xlfn.XLOOKUP(C878,'Raw Data_OS_22'!$C$5:$C$4516,'Raw Data_OS_22'!$G$5:$G$4516,"New_Claim/ Reopening")= "New_Claim/ Reopening","New_Claim/ Reopening","Old_Claim")</f>
        <v>Old_Claim</v>
      </c>
      <c r="N878" s="18" t="str">
        <f>IF(M878=$N$2,IF(J878=$N$1,"E1","D"),_xlfn.XLOOKUP(C878,'Raw Data_OS_22'!$C$5:$C$4516,'Raw Data_OS_22'!$O$5:$O$4516))</f>
        <v>B1</v>
      </c>
    </row>
    <row r="879" spans="3:14" x14ac:dyDescent="0.35">
      <c r="C879" s="26" t="s">
        <v>519</v>
      </c>
      <c r="D879" s="14">
        <v>44170</v>
      </c>
      <c r="E879" s="14">
        <v>44170</v>
      </c>
      <c r="F879" s="27" t="s">
        <v>3910</v>
      </c>
      <c r="G879" s="28">
        <v>0</v>
      </c>
      <c r="H879" s="29">
        <v>2410</v>
      </c>
      <c r="I879" s="29">
        <v>1</v>
      </c>
      <c r="J879" s="30">
        <v>2020</v>
      </c>
      <c r="K879" s="30">
        <v>2020</v>
      </c>
      <c r="L879" s="31" t="s">
        <v>11</v>
      </c>
      <c r="M879" s="32" t="str">
        <f>IF(_xlfn.XLOOKUP(C879,'Raw Data_OS_22'!$C$5:$C$4516,'Raw Data_OS_22'!$G$5:$G$4516,"New_Claim/ Reopening")= "New_Claim/ Reopening","New_Claim/ Reopening","Old_Claim")</f>
        <v>Old_Claim</v>
      </c>
      <c r="N879" s="18" t="str">
        <f>IF(M879=$N$2,IF(J879=$N$1,"E1","D"),_xlfn.XLOOKUP(C879,'Raw Data_OS_22'!$C$5:$C$4516,'Raw Data_OS_22'!$O$5:$O$4516))</f>
        <v>B1</v>
      </c>
    </row>
    <row r="880" spans="3:14" x14ac:dyDescent="0.35">
      <c r="C880" s="26" t="s">
        <v>666</v>
      </c>
      <c r="D880" s="14">
        <v>42606</v>
      </c>
      <c r="E880" s="14">
        <v>42606</v>
      </c>
      <c r="F880" s="27" t="s">
        <v>4195</v>
      </c>
      <c r="G880" s="28">
        <v>87140</v>
      </c>
      <c r="H880" s="29">
        <v>89518.92</v>
      </c>
      <c r="I880" s="29">
        <v>1</v>
      </c>
      <c r="J880" s="30">
        <v>2016</v>
      </c>
      <c r="K880" s="30">
        <v>2016</v>
      </c>
      <c r="L880" s="31" t="s">
        <v>667</v>
      </c>
      <c r="M880" s="32" t="str">
        <f>IF(_xlfn.XLOOKUP(C880,'Raw Data_OS_22'!$C$5:$C$4516,'Raw Data_OS_22'!$G$5:$G$4516,"New_Claim/ Reopening")= "New_Claim/ Reopening","New_Claim/ Reopening","Old_Claim")</f>
        <v>Old_Claim</v>
      </c>
      <c r="N880" s="18" t="str">
        <f>IF(M880=$N$2,IF(J880=$N$1,"E1","D"),_xlfn.XLOOKUP(C880,'Raw Data_OS_22'!$C$5:$C$4516,'Raw Data_OS_22'!$O$5:$O$4516))</f>
        <v>A</v>
      </c>
    </row>
    <row r="881" spans="3:14" x14ac:dyDescent="0.35">
      <c r="C881" s="26" t="s">
        <v>3903</v>
      </c>
      <c r="D881" s="14">
        <v>44353</v>
      </c>
      <c r="E881" s="14">
        <v>44357</v>
      </c>
      <c r="F881" s="27" t="s">
        <v>3908</v>
      </c>
      <c r="G881" s="28">
        <v>0</v>
      </c>
      <c r="H881" s="29">
        <v>2375</v>
      </c>
      <c r="I881" s="29">
        <v>1</v>
      </c>
      <c r="J881" s="30">
        <v>2021</v>
      </c>
      <c r="K881" s="30">
        <v>2021</v>
      </c>
      <c r="L881" s="31" t="s">
        <v>2250</v>
      </c>
      <c r="M881" s="32" t="str">
        <f>IF(_xlfn.XLOOKUP(C881,'Raw Data_OS_22'!$C$5:$C$4516,'Raw Data_OS_22'!$G$5:$G$4516,"New_Claim/ Reopening")= "New_Claim/ Reopening","New_Claim/ Reopening","Old_Claim")</f>
        <v>Old_Claim</v>
      </c>
      <c r="N881" s="18" t="str">
        <f>IF(M881=$N$2,IF(J881=$N$1,"E1","D"),_xlfn.XLOOKUP(C881,'Raw Data_OS_22'!$C$5:$C$4516,'Raw Data_OS_22'!$O$5:$O$4516))</f>
        <v>A</v>
      </c>
    </row>
    <row r="882" spans="3:14" x14ac:dyDescent="0.35">
      <c r="C882" s="26" t="s">
        <v>849</v>
      </c>
      <c r="D882" s="14">
        <v>43967</v>
      </c>
      <c r="E882" s="14">
        <v>43967</v>
      </c>
      <c r="F882" s="27" t="s">
        <v>3910</v>
      </c>
      <c r="G882" s="28">
        <v>6270</v>
      </c>
      <c r="H882" s="29">
        <v>8610</v>
      </c>
      <c r="I882" s="29">
        <v>1</v>
      </c>
      <c r="J882" s="30">
        <v>2020</v>
      </c>
      <c r="K882" s="30">
        <v>2020</v>
      </c>
      <c r="L882" s="31" t="s">
        <v>33</v>
      </c>
      <c r="M882" s="32" t="str">
        <f>IF(_xlfn.XLOOKUP(C882,'Raw Data_OS_22'!$C$5:$C$4516,'Raw Data_OS_22'!$G$5:$G$4516,"New_Claim/ Reopening")= "New_Claim/ Reopening","New_Claim/ Reopening","Old_Claim")</f>
        <v>Old_Claim</v>
      </c>
      <c r="N882" s="18" t="str">
        <f>IF(M882=$N$2,IF(J882=$N$1,"E1","D"),_xlfn.XLOOKUP(C882,'Raw Data_OS_22'!$C$5:$C$4516,'Raw Data_OS_22'!$O$5:$O$4516))</f>
        <v>B1</v>
      </c>
    </row>
    <row r="883" spans="3:14" x14ac:dyDescent="0.35">
      <c r="C883" s="26" t="s">
        <v>6676</v>
      </c>
      <c r="D883" s="14">
        <v>44740</v>
      </c>
      <c r="E883" s="14">
        <v>44761</v>
      </c>
      <c r="F883" s="27" t="s">
        <v>3910</v>
      </c>
      <c r="G883" s="28">
        <v>20044</v>
      </c>
      <c r="H883" s="29">
        <v>22364</v>
      </c>
      <c r="I883" s="29">
        <v>1</v>
      </c>
      <c r="J883" s="30">
        <v>2022</v>
      </c>
      <c r="K883" s="30">
        <v>2022</v>
      </c>
      <c r="L883" s="31" t="s">
        <v>6406</v>
      </c>
      <c r="M883" s="32" t="str">
        <f>IF(_xlfn.XLOOKUP(C883,'Raw Data_OS_22'!$C$5:$C$4516,'Raw Data_OS_22'!$G$5:$G$4516,"New_Claim/ Reopening")= "New_Claim/ Reopening","New_Claim/ Reopening","Old_Claim")</f>
        <v>Old_Claim</v>
      </c>
      <c r="N883" s="18" t="str">
        <f>IF(M883=$N$2,IF(J883=$N$1,"E1","D"),_xlfn.XLOOKUP(C883,'Raw Data_OS_22'!$C$5:$C$4516,'Raw Data_OS_22'!$O$5:$O$4516))</f>
        <v>B2</v>
      </c>
    </row>
    <row r="884" spans="3:14" x14ac:dyDescent="0.35">
      <c r="C884" s="26" t="s">
        <v>205</v>
      </c>
      <c r="D884" s="14">
        <v>44079</v>
      </c>
      <c r="E884" s="14">
        <v>44079</v>
      </c>
      <c r="F884" s="27" t="s">
        <v>3908</v>
      </c>
      <c r="G884" s="28">
        <v>236916</v>
      </c>
      <c r="H884" s="29">
        <v>239220</v>
      </c>
      <c r="I884" s="29">
        <v>1</v>
      </c>
      <c r="J884" s="30">
        <v>2020</v>
      </c>
      <c r="K884" s="30">
        <v>2020</v>
      </c>
      <c r="L884" s="31" t="s">
        <v>35</v>
      </c>
      <c r="M884" s="32" t="str">
        <f>IF(_xlfn.XLOOKUP(C884,'Raw Data_OS_22'!$C$5:$C$4516,'Raw Data_OS_22'!$G$5:$G$4516,"New_Claim/ Reopening")= "New_Claim/ Reopening","New_Claim/ Reopening","Old_Claim")</f>
        <v>Old_Claim</v>
      </c>
      <c r="N884" s="18" t="str">
        <f>IF(M884=$N$2,IF(J884=$N$1,"E1","D"),_xlfn.XLOOKUP(C884,'Raw Data_OS_22'!$C$5:$C$4516,'Raw Data_OS_22'!$O$5:$O$4516))</f>
        <v>B1</v>
      </c>
    </row>
    <row r="885" spans="3:14" x14ac:dyDescent="0.35">
      <c r="C885" s="26" t="s">
        <v>158</v>
      </c>
      <c r="D885" s="14">
        <v>43896</v>
      </c>
      <c r="E885" s="14">
        <v>43896</v>
      </c>
      <c r="F885" s="27" t="s">
        <v>3910</v>
      </c>
      <c r="G885" s="28">
        <v>0</v>
      </c>
      <c r="H885" s="29">
        <v>2251</v>
      </c>
      <c r="I885" s="29">
        <v>1</v>
      </c>
      <c r="J885" s="30">
        <v>2020</v>
      </c>
      <c r="K885" s="30">
        <v>2020</v>
      </c>
      <c r="L885" s="31" t="s">
        <v>28</v>
      </c>
      <c r="M885" s="32" t="str">
        <f>IF(_xlfn.XLOOKUP(C885,'Raw Data_OS_22'!$C$5:$C$4516,'Raw Data_OS_22'!$G$5:$G$4516,"New_Claim/ Reopening")= "New_Claim/ Reopening","New_Claim/ Reopening","Old_Claim")</f>
        <v>Old_Claim</v>
      </c>
      <c r="N885" s="18" t="str">
        <f>IF(M885=$N$2,IF(J885=$N$1,"E1","D"),_xlfn.XLOOKUP(C885,'Raw Data_OS_22'!$C$5:$C$4516,'Raw Data_OS_22'!$O$5:$O$4516))</f>
        <v>B1</v>
      </c>
    </row>
    <row r="886" spans="3:14" x14ac:dyDescent="0.35">
      <c r="C886" s="26" t="s">
        <v>615</v>
      </c>
      <c r="D886" s="14">
        <v>44189</v>
      </c>
      <c r="E886" s="14">
        <v>44195</v>
      </c>
      <c r="F886" s="27" t="s">
        <v>3910</v>
      </c>
      <c r="G886" s="28">
        <v>0</v>
      </c>
      <c r="H886" s="29">
        <v>2220</v>
      </c>
      <c r="I886" s="29">
        <v>1</v>
      </c>
      <c r="J886" s="30">
        <v>2020</v>
      </c>
      <c r="K886" s="30">
        <v>2020</v>
      </c>
      <c r="L886" s="31" t="s">
        <v>11</v>
      </c>
      <c r="M886" s="32" t="str">
        <f>IF(_xlfn.XLOOKUP(C886,'Raw Data_OS_22'!$C$5:$C$4516,'Raw Data_OS_22'!$G$5:$G$4516,"New_Claim/ Reopening")= "New_Claim/ Reopening","New_Claim/ Reopening","Old_Claim")</f>
        <v>Old_Claim</v>
      </c>
      <c r="N886" s="18" t="str">
        <f>IF(M886=$N$2,IF(J886=$N$1,"E1","D"),_xlfn.XLOOKUP(C886,'Raw Data_OS_22'!$C$5:$C$4516,'Raw Data_OS_22'!$O$5:$O$4516))</f>
        <v>B1</v>
      </c>
    </row>
    <row r="887" spans="3:14" x14ac:dyDescent="0.35">
      <c r="C887" s="26" t="s">
        <v>1163</v>
      </c>
      <c r="D887" s="14">
        <v>44173</v>
      </c>
      <c r="E887" s="14">
        <v>44173</v>
      </c>
      <c r="F887" s="27" t="s">
        <v>3910</v>
      </c>
      <c r="G887" s="28">
        <v>0</v>
      </c>
      <c r="H887" s="29">
        <v>2189</v>
      </c>
      <c r="I887" s="29">
        <v>1</v>
      </c>
      <c r="J887" s="30">
        <v>2020</v>
      </c>
      <c r="K887" s="30">
        <v>2020</v>
      </c>
      <c r="L887" s="31" t="s">
        <v>11</v>
      </c>
      <c r="M887" s="32" t="str">
        <f>IF(_xlfn.XLOOKUP(C887,'Raw Data_OS_22'!$C$5:$C$4516,'Raw Data_OS_22'!$G$5:$G$4516,"New_Claim/ Reopening")= "New_Claim/ Reopening","New_Claim/ Reopening","Old_Claim")</f>
        <v>Old_Claim</v>
      </c>
      <c r="N887" s="18" t="str">
        <f>IF(M887=$N$2,IF(J887=$N$1,"E1","D"),_xlfn.XLOOKUP(C887,'Raw Data_OS_22'!$C$5:$C$4516,'Raw Data_OS_22'!$O$5:$O$4516))</f>
        <v>B1</v>
      </c>
    </row>
    <row r="888" spans="3:14" x14ac:dyDescent="0.35">
      <c r="C888" s="26" t="s">
        <v>2233</v>
      </c>
      <c r="D888" s="14">
        <v>43951</v>
      </c>
      <c r="E888" s="14">
        <v>44247</v>
      </c>
      <c r="F888" s="27" t="s">
        <v>4214</v>
      </c>
      <c r="G888" s="28">
        <v>1894</v>
      </c>
      <c r="H888" s="29">
        <v>4000</v>
      </c>
      <c r="I888" s="29">
        <v>1</v>
      </c>
      <c r="J888" s="30">
        <v>2020</v>
      </c>
      <c r="K888" s="30">
        <v>2021</v>
      </c>
      <c r="L888" s="31" t="s">
        <v>33</v>
      </c>
      <c r="M888" s="32" t="str">
        <f>IF(_xlfn.XLOOKUP(C888,'Raw Data_OS_22'!$C$5:$C$4516,'Raw Data_OS_22'!$G$5:$G$4516,"New_Claim/ Reopening")= "New_Claim/ Reopening","New_Claim/ Reopening","Old_Claim")</f>
        <v>Old_Claim</v>
      </c>
      <c r="N888" s="18" t="str">
        <f>IF(M888=$N$2,IF(J888=$N$1,"E1","D"),_xlfn.XLOOKUP(C888,'Raw Data_OS_22'!$C$5:$C$4516,'Raw Data_OS_22'!$O$5:$O$4516))</f>
        <v>B1</v>
      </c>
    </row>
    <row r="889" spans="3:14" x14ac:dyDescent="0.35">
      <c r="C889" s="26" t="s">
        <v>3869</v>
      </c>
      <c r="D889" s="14">
        <v>44080</v>
      </c>
      <c r="E889" s="14">
        <v>44080</v>
      </c>
      <c r="F889" s="27" t="s">
        <v>3908</v>
      </c>
      <c r="G889" s="28">
        <v>0</v>
      </c>
      <c r="H889" s="29">
        <v>2050</v>
      </c>
      <c r="I889" s="29">
        <v>1</v>
      </c>
      <c r="J889" s="30">
        <v>2020</v>
      </c>
      <c r="K889" s="30">
        <v>2020</v>
      </c>
      <c r="L889" s="31" t="s">
        <v>35</v>
      </c>
      <c r="M889" s="32" t="str">
        <f>IF(_xlfn.XLOOKUP(C889,'Raw Data_OS_22'!$C$5:$C$4516,'Raw Data_OS_22'!$G$5:$G$4516,"New_Claim/ Reopening")= "New_Claim/ Reopening","New_Claim/ Reopening","Old_Claim")</f>
        <v>Old_Claim</v>
      </c>
      <c r="N889" s="18" t="str">
        <f>IF(M889=$N$2,IF(J889=$N$1,"E1","D"),_xlfn.XLOOKUP(C889,'Raw Data_OS_22'!$C$5:$C$4516,'Raw Data_OS_22'!$O$5:$O$4516))</f>
        <v>A</v>
      </c>
    </row>
    <row r="890" spans="3:14" x14ac:dyDescent="0.35">
      <c r="C890" s="26" t="s">
        <v>62</v>
      </c>
      <c r="D890" s="14">
        <v>44128</v>
      </c>
      <c r="E890" s="14">
        <v>44130</v>
      </c>
      <c r="F890" s="27" t="s">
        <v>3908</v>
      </c>
      <c r="G890" s="28">
        <v>8000</v>
      </c>
      <c r="H890" s="29">
        <v>10000</v>
      </c>
      <c r="I890" s="29">
        <v>1</v>
      </c>
      <c r="J890" s="30">
        <v>2020</v>
      </c>
      <c r="K890" s="30">
        <v>2020</v>
      </c>
      <c r="L890" s="31" t="s">
        <v>11</v>
      </c>
      <c r="M890" s="32" t="str">
        <f>IF(_xlfn.XLOOKUP(C890,'Raw Data_OS_22'!$C$5:$C$4516,'Raw Data_OS_22'!$G$5:$G$4516,"New_Claim/ Reopening")= "New_Claim/ Reopening","New_Claim/ Reopening","Old_Claim")</f>
        <v>Old_Claim</v>
      </c>
      <c r="N890" s="18" t="str">
        <f>IF(M890=$N$2,IF(J890=$N$1,"E1","D"),_xlfn.XLOOKUP(C890,'Raw Data_OS_22'!$C$5:$C$4516,'Raw Data_OS_22'!$O$5:$O$4516))</f>
        <v>B1</v>
      </c>
    </row>
    <row r="891" spans="3:14" x14ac:dyDescent="0.35">
      <c r="C891" s="26" t="s">
        <v>788</v>
      </c>
      <c r="D891" s="14">
        <v>44078</v>
      </c>
      <c r="E891" s="14">
        <v>44078</v>
      </c>
      <c r="F891" s="27" t="s">
        <v>3908</v>
      </c>
      <c r="G891" s="28">
        <v>0</v>
      </c>
      <c r="H891" s="29">
        <v>2000</v>
      </c>
      <c r="I891" s="29">
        <v>1</v>
      </c>
      <c r="J891" s="30">
        <v>2020</v>
      </c>
      <c r="K891" s="30">
        <v>2020</v>
      </c>
      <c r="L891" s="31" t="s">
        <v>35</v>
      </c>
      <c r="M891" s="32" t="str">
        <f>IF(_xlfn.XLOOKUP(C891,'Raw Data_OS_22'!$C$5:$C$4516,'Raw Data_OS_22'!$G$5:$G$4516,"New_Claim/ Reopening")= "New_Claim/ Reopening","New_Claim/ Reopening","Old_Claim")</f>
        <v>Old_Claim</v>
      </c>
      <c r="N891" s="18" t="str">
        <f>IF(M891=$N$2,IF(J891=$N$1,"E1","D"),_xlfn.XLOOKUP(C891,'Raw Data_OS_22'!$C$5:$C$4516,'Raw Data_OS_22'!$O$5:$O$4516))</f>
        <v>B1</v>
      </c>
    </row>
    <row r="892" spans="3:14" x14ac:dyDescent="0.35">
      <c r="C892" s="26" t="s">
        <v>992</v>
      </c>
      <c r="D892" s="14">
        <v>44032</v>
      </c>
      <c r="E892" s="14">
        <v>44032</v>
      </c>
      <c r="F892" s="27" t="s">
        <v>3908</v>
      </c>
      <c r="G892" s="28">
        <v>0</v>
      </c>
      <c r="H892" s="29">
        <v>2000</v>
      </c>
      <c r="I892" s="29">
        <v>1</v>
      </c>
      <c r="J892" s="30">
        <v>2020</v>
      </c>
      <c r="K892" s="30">
        <v>2020</v>
      </c>
      <c r="L892" s="31" t="s">
        <v>35</v>
      </c>
      <c r="M892" s="32" t="str">
        <f>IF(_xlfn.XLOOKUP(C892,'Raw Data_OS_22'!$C$5:$C$4516,'Raw Data_OS_22'!$G$5:$G$4516,"New_Claim/ Reopening")= "New_Claim/ Reopening","New_Claim/ Reopening","Old_Claim")</f>
        <v>Old_Claim</v>
      </c>
      <c r="N892" s="18" t="str">
        <f>IF(M892=$N$2,IF(J892=$N$1,"E1","D"),_xlfn.XLOOKUP(C892,'Raw Data_OS_22'!$C$5:$C$4516,'Raw Data_OS_22'!$O$5:$O$4516))</f>
        <v>B1</v>
      </c>
    </row>
    <row r="893" spans="3:14" x14ac:dyDescent="0.35">
      <c r="C893" s="26" t="s">
        <v>1066</v>
      </c>
      <c r="D893" s="14">
        <v>44123</v>
      </c>
      <c r="E893" s="14">
        <v>44123</v>
      </c>
      <c r="F893" s="27" t="s">
        <v>3908</v>
      </c>
      <c r="G893" s="28">
        <v>0</v>
      </c>
      <c r="H893" s="29">
        <v>2000</v>
      </c>
      <c r="I893" s="29">
        <v>1</v>
      </c>
      <c r="J893" s="30">
        <v>2020</v>
      </c>
      <c r="K893" s="30">
        <v>2020</v>
      </c>
      <c r="L893" s="31" t="s">
        <v>11</v>
      </c>
      <c r="M893" s="32" t="str">
        <f>IF(_xlfn.XLOOKUP(C893,'Raw Data_OS_22'!$C$5:$C$4516,'Raw Data_OS_22'!$G$5:$G$4516,"New_Claim/ Reopening")= "New_Claim/ Reopening","New_Claim/ Reopening","Old_Claim")</f>
        <v>Old_Claim</v>
      </c>
      <c r="N893" s="18" t="str">
        <f>IF(M893=$N$2,IF(J893=$N$1,"E1","D"),_xlfn.XLOOKUP(C893,'Raw Data_OS_22'!$C$5:$C$4516,'Raw Data_OS_22'!$O$5:$O$4516))</f>
        <v>B1</v>
      </c>
    </row>
    <row r="894" spans="3:14" x14ac:dyDescent="0.35">
      <c r="C894" s="26" t="s">
        <v>1101</v>
      </c>
      <c r="D894" s="14">
        <v>44154</v>
      </c>
      <c r="E894" s="14">
        <v>44154</v>
      </c>
      <c r="F894" s="27" t="s">
        <v>3910</v>
      </c>
      <c r="G894" s="28">
        <v>0</v>
      </c>
      <c r="H894" s="29">
        <v>2000</v>
      </c>
      <c r="I894" s="29">
        <v>1</v>
      </c>
      <c r="J894" s="30">
        <v>2020</v>
      </c>
      <c r="K894" s="30">
        <v>2020</v>
      </c>
      <c r="L894" s="31" t="s">
        <v>11</v>
      </c>
      <c r="M894" s="32" t="str">
        <f>IF(_xlfn.XLOOKUP(C894,'Raw Data_OS_22'!$C$5:$C$4516,'Raw Data_OS_22'!$G$5:$G$4516,"New_Claim/ Reopening")= "New_Claim/ Reopening","New_Claim/ Reopening","Old_Claim")</f>
        <v>Old_Claim</v>
      </c>
      <c r="N894" s="18" t="str">
        <f>IF(M894=$N$2,IF(J894=$N$1,"E1","D"),_xlfn.XLOOKUP(C894,'Raw Data_OS_22'!$C$5:$C$4516,'Raw Data_OS_22'!$O$5:$O$4516))</f>
        <v>B1</v>
      </c>
    </row>
    <row r="895" spans="3:14" x14ac:dyDescent="0.35">
      <c r="C895" s="26" t="s">
        <v>1137</v>
      </c>
      <c r="D895" s="14">
        <v>44186</v>
      </c>
      <c r="E895" s="14">
        <v>44186</v>
      </c>
      <c r="F895" s="27" t="s">
        <v>3908</v>
      </c>
      <c r="G895" s="28">
        <v>0</v>
      </c>
      <c r="H895" s="29">
        <v>2000</v>
      </c>
      <c r="I895" s="29">
        <v>1</v>
      </c>
      <c r="J895" s="30">
        <v>2020</v>
      </c>
      <c r="K895" s="30">
        <v>2020</v>
      </c>
      <c r="L895" s="31" t="s">
        <v>11</v>
      </c>
      <c r="M895" s="32" t="str">
        <f>IF(_xlfn.XLOOKUP(C895,'Raw Data_OS_22'!$C$5:$C$4516,'Raw Data_OS_22'!$G$5:$G$4516,"New_Claim/ Reopening")= "New_Claim/ Reopening","New_Claim/ Reopening","Old_Claim")</f>
        <v>Old_Claim</v>
      </c>
      <c r="N895" s="18" t="str">
        <f>IF(M895=$N$2,IF(J895=$N$1,"E1","D"),_xlfn.XLOOKUP(C895,'Raw Data_OS_22'!$C$5:$C$4516,'Raw Data_OS_22'!$O$5:$O$4516))</f>
        <v>B1</v>
      </c>
    </row>
    <row r="896" spans="3:14" x14ac:dyDescent="0.35">
      <c r="C896" s="26" t="s">
        <v>2073</v>
      </c>
      <c r="D896" s="14">
        <v>43911</v>
      </c>
      <c r="E896" s="14">
        <v>43912</v>
      </c>
      <c r="F896" s="27" t="s">
        <v>658</v>
      </c>
      <c r="G896" s="28">
        <v>0</v>
      </c>
      <c r="H896" s="29">
        <v>2000</v>
      </c>
      <c r="I896" s="29">
        <v>1</v>
      </c>
      <c r="J896" s="30">
        <v>2020</v>
      </c>
      <c r="K896" s="30">
        <v>2020</v>
      </c>
      <c r="L896" s="31" t="s">
        <v>28</v>
      </c>
      <c r="M896" s="32" t="str">
        <f>IF(_xlfn.XLOOKUP(C896,'Raw Data_OS_22'!$C$5:$C$4516,'Raw Data_OS_22'!$G$5:$G$4516,"New_Claim/ Reopening")= "New_Claim/ Reopening","New_Claim/ Reopening","Old_Claim")</f>
        <v>Old_Claim</v>
      </c>
      <c r="N896" s="18" t="str">
        <f>IF(M896=$N$2,IF(J896=$N$1,"E1","D"),_xlfn.XLOOKUP(C896,'Raw Data_OS_22'!$C$5:$C$4516,'Raw Data_OS_22'!$O$5:$O$4516))</f>
        <v>B1</v>
      </c>
    </row>
    <row r="897" spans="3:14" x14ac:dyDescent="0.35">
      <c r="C897" s="26" t="s">
        <v>2077</v>
      </c>
      <c r="D897" s="14">
        <v>43929</v>
      </c>
      <c r="E897" s="14">
        <v>43929</v>
      </c>
      <c r="F897" s="27" t="s">
        <v>658</v>
      </c>
      <c r="G897" s="28">
        <v>0</v>
      </c>
      <c r="H897" s="29">
        <v>2000</v>
      </c>
      <c r="I897" s="29">
        <v>1</v>
      </c>
      <c r="J897" s="30">
        <v>2020</v>
      </c>
      <c r="K897" s="30">
        <v>2020</v>
      </c>
      <c r="L897" s="31" t="s">
        <v>33</v>
      </c>
      <c r="M897" s="32" t="str">
        <f>IF(_xlfn.XLOOKUP(C897,'Raw Data_OS_22'!$C$5:$C$4516,'Raw Data_OS_22'!$G$5:$G$4516,"New_Claim/ Reopening")= "New_Claim/ Reopening","New_Claim/ Reopening","Old_Claim")</f>
        <v>Old_Claim</v>
      </c>
      <c r="N897" s="18" t="str">
        <f>IF(M897=$N$2,IF(J897=$N$1,"E1","D"),_xlfn.XLOOKUP(C897,'Raw Data_OS_22'!$C$5:$C$4516,'Raw Data_OS_22'!$O$5:$O$4516))</f>
        <v>B1</v>
      </c>
    </row>
    <row r="898" spans="3:14" x14ac:dyDescent="0.35">
      <c r="C898" s="26" t="s">
        <v>2380</v>
      </c>
      <c r="D898" s="14">
        <v>44144</v>
      </c>
      <c r="E898" s="14">
        <v>44145</v>
      </c>
      <c r="F898" s="27" t="s">
        <v>3910</v>
      </c>
      <c r="G898" s="28">
        <v>8550</v>
      </c>
      <c r="H898" s="29">
        <v>10550</v>
      </c>
      <c r="I898" s="29">
        <v>1</v>
      </c>
      <c r="J898" s="30">
        <v>2020</v>
      </c>
      <c r="K898" s="30">
        <v>2020</v>
      </c>
      <c r="L898" s="31" t="s">
        <v>11</v>
      </c>
      <c r="M898" s="32" t="str">
        <f>IF(_xlfn.XLOOKUP(C898,'Raw Data_OS_22'!$C$5:$C$4516,'Raw Data_OS_22'!$G$5:$G$4516,"New_Claim/ Reopening")= "New_Claim/ Reopening","New_Claim/ Reopening","Old_Claim")</f>
        <v>Old_Claim</v>
      </c>
      <c r="N898" s="18" t="str">
        <f>IF(M898=$N$2,IF(J898=$N$1,"E1","D"),_xlfn.XLOOKUP(C898,'Raw Data_OS_22'!$C$5:$C$4516,'Raw Data_OS_22'!$O$5:$O$4516))</f>
        <v>B1</v>
      </c>
    </row>
    <row r="899" spans="3:14" x14ac:dyDescent="0.35">
      <c r="C899" s="26" t="s">
        <v>6186</v>
      </c>
      <c r="D899" s="14">
        <v>44565</v>
      </c>
      <c r="E899" s="14">
        <v>44567</v>
      </c>
      <c r="F899" s="27" t="s">
        <v>3910</v>
      </c>
      <c r="G899" s="28">
        <v>16036</v>
      </c>
      <c r="H899" s="29">
        <v>18036</v>
      </c>
      <c r="I899" s="29">
        <v>1</v>
      </c>
      <c r="J899" s="30">
        <v>2022</v>
      </c>
      <c r="K899" s="30">
        <v>2022</v>
      </c>
      <c r="L899" s="31" t="s">
        <v>6021</v>
      </c>
      <c r="M899" s="32" t="str">
        <f>IF(_xlfn.XLOOKUP(C899,'Raw Data_OS_22'!$C$5:$C$4516,'Raw Data_OS_22'!$G$5:$G$4516,"New_Claim/ Reopening")= "New_Claim/ Reopening","New_Claim/ Reopening","Old_Claim")</f>
        <v>Old_Claim</v>
      </c>
      <c r="N899" s="18" t="str">
        <f>IF(M899=$N$2,IF(J899=$N$1,"E1","D"),_xlfn.XLOOKUP(C899,'Raw Data_OS_22'!$C$5:$C$4516,'Raw Data_OS_22'!$O$5:$O$4516))</f>
        <v>B2</v>
      </c>
    </row>
    <row r="900" spans="3:14" x14ac:dyDescent="0.35">
      <c r="C900" s="26" t="s">
        <v>6575</v>
      </c>
      <c r="D900" s="14">
        <v>44715</v>
      </c>
      <c r="E900" s="14">
        <v>44719</v>
      </c>
      <c r="F900" s="27" t="s">
        <v>3908</v>
      </c>
      <c r="G900" s="28">
        <v>0</v>
      </c>
      <c r="H900" s="29">
        <v>2000</v>
      </c>
      <c r="I900" s="29">
        <v>1</v>
      </c>
      <c r="J900" s="30">
        <v>2022</v>
      </c>
      <c r="K900" s="30">
        <v>2022</v>
      </c>
      <c r="L900" s="31" t="s">
        <v>6406</v>
      </c>
      <c r="M900" s="32" t="str">
        <f>IF(_xlfn.XLOOKUP(C900,'Raw Data_OS_22'!$C$5:$C$4516,'Raw Data_OS_22'!$G$5:$G$4516,"New_Claim/ Reopening")= "New_Claim/ Reopening","New_Claim/ Reopening","Old_Claim")</f>
        <v>Old_Claim</v>
      </c>
      <c r="N900" s="18" t="str">
        <f>IF(M900=$N$2,IF(J900=$N$1,"E1","D"),_xlfn.XLOOKUP(C900,'Raw Data_OS_22'!$C$5:$C$4516,'Raw Data_OS_22'!$O$5:$O$4516))</f>
        <v>B2</v>
      </c>
    </row>
    <row r="901" spans="3:14" x14ac:dyDescent="0.35">
      <c r="C901" s="26" t="s">
        <v>6647</v>
      </c>
      <c r="D901" s="14">
        <v>44741</v>
      </c>
      <c r="E901" s="14">
        <v>44743</v>
      </c>
      <c r="F901" s="27" t="s">
        <v>3910</v>
      </c>
      <c r="G901" s="28">
        <v>7000</v>
      </c>
      <c r="H901" s="29">
        <v>9000</v>
      </c>
      <c r="I901" s="29">
        <v>1</v>
      </c>
      <c r="J901" s="30">
        <v>2022</v>
      </c>
      <c r="K901" s="30">
        <v>2022</v>
      </c>
      <c r="L901" s="31" t="s">
        <v>6406</v>
      </c>
      <c r="M901" s="32" t="str">
        <f>IF(_xlfn.XLOOKUP(C901,'Raw Data_OS_22'!$C$5:$C$4516,'Raw Data_OS_22'!$G$5:$G$4516,"New_Claim/ Reopening")= "New_Claim/ Reopening","New_Claim/ Reopening","Old_Claim")</f>
        <v>Old_Claim</v>
      </c>
      <c r="N901" s="18" t="str">
        <f>IF(M901=$N$2,IF(J901=$N$1,"E1","D"),_xlfn.XLOOKUP(C901,'Raw Data_OS_22'!$C$5:$C$4516,'Raw Data_OS_22'!$O$5:$O$4516))</f>
        <v>B1</v>
      </c>
    </row>
    <row r="902" spans="3:14" x14ac:dyDescent="0.35">
      <c r="C902" s="26" t="s">
        <v>660</v>
      </c>
      <c r="D902" s="14">
        <v>41796</v>
      </c>
      <c r="E902" s="14">
        <v>41796</v>
      </c>
      <c r="F902" s="27" t="s">
        <v>4195</v>
      </c>
      <c r="G902" s="28">
        <v>0</v>
      </c>
      <c r="H902" s="29">
        <v>1960</v>
      </c>
      <c r="I902" s="29">
        <v>1</v>
      </c>
      <c r="J902" s="30">
        <v>2014</v>
      </c>
      <c r="K902" s="30">
        <v>2014</v>
      </c>
      <c r="L902" s="31" t="s">
        <v>661</v>
      </c>
      <c r="M902" s="32" t="str">
        <f>IF(_xlfn.XLOOKUP(C902,'Raw Data_OS_22'!$C$5:$C$4516,'Raw Data_OS_22'!$G$5:$G$4516,"New_Claim/ Reopening")= "New_Claim/ Reopening","New_Claim/ Reopening","Old_Claim")</f>
        <v>Old_Claim</v>
      </c>
      <c r="N902" s="18" t="str">
        <f>IF(M902=$N$2,IF(J902=$N$1,"E1","D"),_xlfn.XLOOKUP(C902,'Raw Data_OS_22'!$C$5:$C$4516,'Raw Data_OS_22'!$O$5:$O$4516))</f>
        <v>B1</v>
      </c>
    </row>
    <row r="903" spans="3:14" x14ac:dyDescent="0.35">
      <c r="C903" s="26" t="s">
        <v>285</v>
      </c>
      <c r="D903" s="14">
        <v>44042</v>
      </c>
      <c r="E903" s="14">
        <v>44042</v>
      </c>
      <c r="F903" s="27" t="s">
        <v>3910</v>
      </c>
      <c r="G903" s="28">
        <v>69510</v>
      </c>
      <c r="H903" s="29">
        <v>71450</v>
      </c>
      <c r="I903" s="29">
        <v>1</v>
      </c>
      <c r="J903" s="30">
        <v>2020</v>
      </c>
      <c r="K903" s="30">
        <v>2020</v>
      </c>
      <c r="L903" s="31" t="s">
        <v>35</v>
      </c>
      <c r="M903" s="32" t="str">
        <f>IF(_xlfn.XLOOKUP(C903,'Raw Data_OS_22'!$C$5:$C$4516,'Raw Data_OS_22'!$G$5:$G$4516,"New_Claim/ Reopening")= "New_Claim/ Reopening","New_Claim/ Reopening","Old_Claim")</f>
        <v>Old_Claim</v>
      </c>
      <c r="N903" s="18" t="str">
        <f>IF(M903=$N$2,IF(J903=$N$1,"E1","D"),_xlfn.XLOOKUP(C903,'Raw Data_OS_22'!$C$5:$C$4516,'Raw Data_OS_22'!$O$5:$O$4516))</f>
        <v>B1</v>
      </c>
    </row>
    <row r="904" spans="3:14" x14ac:dyDescent="0.35">
      <c r="C904" s="26" t="s">
        <v>1341</v>
      </c>
      <c r="D904" s="14">
        <v>44192</v>
      </c>
      <c r="E904" s="14">
        <v>44193</v>
      </c>
      <c r="F904" s="27" t="s">
        <v>3910</v>
      </c>
      <c r="G904" s="28">
        <v>0</v>
      </c>
      <c r="H904" s="29">
        <v>1872</v>
      </c>
      <c r="I904" s="29">
        <v>1</v>
      </c>
      <c r="J904" s="30">
        <v>2020</v>
      </c>
      <c r="K904" s="30">
        <v>2020</v>
      </c>
      <c r="L904" s="31" t="s">
        <v>11</v>
      </c>
      <c r="M904" s="32" t="str">
        <f>IF(_xlfn.XLOOKUP(C904,'Raw Data_OS_22'!$C$5:$C$4516,'Raw Data_OS_22'!$G$5:$G$4516,"New_Claim/ Reopening")= "New_Claim/ Reopening","New_Claim/ Reopening","Old_Claim")</f>
        <v>Old_Claim</v>
      </c>
      <c r="N904" s="18" t="str">
        <f>IF(M904=$N$2,IF(J904=$N$1,"E1","D"),_xlfn.XLOOKUP(C904,'Raw Data_OS_22'!$C$5:$C$4516,'Raw Data_OS_22'!$O$5:$O$4516))</f>
        <v>B1</v>
      </c>
    </row>
    <row r="905" spans="3:14" x14ac:dyDescent="0.35">
      <c r="C905" s="26" t="s">
        <v>779</v>
      </c>
      <c r="D905" s="14">
        <v>44030</v>
      </c>
      <c r="E905" s="14">
        <v>44030</v>
      </c>
      <c r="F905" s="27" t="s">
        <v>3908</v>
      </c>
      <c r="G905" s="28">
        <v>0</v>
      </c>
      <c r="H905" s="29">
        <v>1830</v>
      </c>
      <c r="I905" s="29">
        <v>1</v>
      </c>
      <c r="J905" s="30">
        <v>2020</v>
      </c>
      <c r="K905" s="30">
        <v>2020</v>
      </c>
      <c r="L905" s="31" t="s">
        <v>35</v>
      </c>
      <c r="M905" s="32" t="str">
        <f>IF(_xlfn.XLOOKUP(C905,'Raw Data_OS_22'!$C$5:$C$4516,'Raw Data_OS_22'!$G$5:$G$4516,"New_Claim/ Reopening")= "New_Claim/ Reopening","New_Claim/ Reopening","Old_Claim")</f>
        <v>Old_Claim</v>
      </c>
      <c r="N905" s="18" t="str">
        <f>IF(M905=$N$2,IF(J905=$N$1,"E1","D"),_xlfn.XLOOKUP(C905,'Raw Data_OS_22'!$C$5:$C$4516,'Raw Data_OS_22'!$O$5:$O$4516))</f>
        <v>B1</v>
      </c>
    </row>
    <row r="906" spans="3:14" x14ac:dyDescent="0.35">
      <c r="C906" s="26" t="s">
        <v>411</v>
      </c>
      <c r="D906" s="14">
        <v>44133</v>
      </c>
      <c r="E906" s="14">
        <v>44133</v>
      </c>
      <c r="F906" s="27" t="s">
        <v>3910</v>
      </c>
      <c r="G906" s="28">
        <v>0</v>
      </c>
      <c r="H906" s="29">
        <v>1810</v>
      </c>
      <c r="I906" s="29">
        <v>1</v>
      </c>
      <c r="J906" s="30">
        <v>2020</v>
      </c>
      <c r="K906" s="30">
        <v>2020</v>
      </c>
      <c r="L906" s="31" t="s">
        <v>11</v>
      </c>
      <c r="M906" s="32" t="str">
        <f>IF(_xlfn.XLOOKUP(C906,'Raw Data_OS_22'!$C$5:$C$4516,'Raw Data_OS_22'!$G$5:$G$4516,"New_Claim/ Reopening")= "New_Claim/ Reopening","New_Claim/ Reopening","Old_Claim")</f>
        <v>Old_Claim</v>
      </c>
      <c r="N906" s="18" t="str">
        <f>IF(M906=$N$2,IF(J906=$N$1,"E1","D"),_xlfn.XLOOKUP(C906,'Raw Data_OS_22'!$C$5:$C$4516,'Raw Data_OS_22'!$O$5:$O$4516))</f>
        <v>B1</v>
      </c>
    </row>
    <row r="907" spans="3:14" x14ac:dyDescent="0.35">
      <c r="C907" s="26" t="s">
        <v>247</v>
      </c>
      <c r="D907" s="14">
        <v>44015</v>
      </c>
      <c r="E907" s="14">
        <v>44015</v>
      </c>
      <c r="F907" s="27" t="s">
        <v>3910</v>
      </c>
      <c r="G907" s="28">
        <v>0</v>
      </c>
      <c r="H907" s="29">
        <v>1808</v>
      </c>
      <c r="I907" s="29">
        <v>1</v>
      </c>
      <c r="J907" s="30">
        <v>2020</v>
      </c>
      <c r="K907" s="30">
        <v>2020</v>
      </c>
      <c r="L907" s="31" t="s">
        <v>35</v>
      </c>
      <c r="M907" s="32" t="str">
        <f>IF(_xlfn.XLOOKUP(C907,'Raw Data_OS_22'!$C$5:$C$4516,'Raw Data_OS_22'!$G$5:$G$4516,"New_Claim/ Reopening")= "New_Claim/ Reopening","New_Claim/ Reopening","Old_Claim")</f>
        <v>Old_Claim</v>
      </c>
      <c r="N907" s="18" t="str">
        <f>IF(M907=$N$2,IF(J907=$N$1,"E1","D"),_xlfn.XLOOKUP(C907,'Raw Data_OS_22'!$C$5:$C$4516,'Raw Data_OS_22'!$O$5:$O$4516))</f>
        <v>B1</v>
      </c>
    </row>
    <row r="908" spans="3:14" x14ac:dyDescent="0.35">
      <c r="C908" s="26" t="s">
        <v>187</v>
      </c>
      <c r="D908" s="14">
        <v>44120</v>
      </c>
      <c r="E908" s="14">
        <v>44120</v>
      </c>
      <c r="F908" s="27" t="s">
        <v>3910</v>
      </c>
      <c r="G908" s="28">
        <v>0</v>
      </c>
      <c r="H908" s="29">
        <v>1788</v>
      </c>
      <c r="I908" s="29">
        <v>1</v>
      </c>
      <c r="J908" s="30">
        <v>2020</v>
      </c>
      <c r="K908" s="30">
        <v>2020</v>
      </c>
      <c r="L908" s="31" t="s">
        <v>11</v>
      </c>
      <c r="M908" s="32" t="str">
        <f>IF(_xlfn.XLOOKUP(C908,'Raw Data_OS_22'!$C$5:$C$4516,'Raw Data_OS_22'!$G$5:$G$4516,"New_Claim/ Reopening")= "New_Claim/ Reopening","New_Claim/ Reopening","Old_Claim")</f>
        <v>Old_Claim</v>
      </c>
      <c r="N908" s="18" t="str">
        <f>IF(M908=$N$2,IF(J908=$N$1,"E1","D"),_xlfn.XLOOKUP(C908,'Raw Data_OS_22'!$C$5:$C$4516,'Raw Data_OS_22'!$O$5:$O$4516))</f>
        <v>B1</v>
      </c>
    </row>
    <row r="909" spans="3:14" x14ac:dyDescent="0.35">
      <c r="C909" s="26" t="s">
        <v>3898</v>
      </c>
      <c r="D909" s="14">
        <v>43218</v>
      </c>
      <c r="E909" s="14">
        <v>43222</v>
      </c>
      <c r="F909" s="27" t="s">
        <v>4248</v>
      </c>
      <c r="G909" s="28">
        <v>0</v>
      </c>
      <c r="H909" s="29">
        <v>1785</v>
      </c>
      <c r="I909" s="29">
        <v>1</v>
      </c>
      <c r="J909" s="30">
        <v>2018</v>
      </c>
      <c r="K909" s="30">
        <v>2018</v>
      </c>
      <c r="L909" s="31" t="s">
        <v>49</v>
      </c>
      <c r="M909" s="32" t="str">
        <f>IF(_xlfn.XLOOKUP(C909,'Raw Data_OS_22'!$C$5:$C$4516,'Raw Data_OS_22'!$G$5:$G$4516,"New_Claim/ Reopening")= "New_Claim/ Reopening","New_Claim/ Reopening","Old_Claim")</f>
        <v>Old_Claim</v>
      </c>
      <c r="N909" s="18" t="str">
        <f>IF(M909=$N$2,IF(J909=$N$1,"E1","D"),_xlfn.XLOOKUP(C909,'Raw Data_OS_22'!$C$5:$C$4516,'Raw Data_OS_22'!$O$5:$O$4516))</f>
        <v>A</v>
      </c>
    </row>
    <row r="910" spans="3:14" x14ac:dyDescent="0.35">
      <c r="C910" s="26" t="s">
        <v>436</v>
      </c>
      <c r="D910" s="14">
        <v>44143</v>
      </c>
      <c r="E910" s="14">
        <v>44143</v>
      </c>
      <c r="F910" s="27" t="s">
        <v>3908</v>
      </c>
      <c r="G910" s="28">
        <v>205682</v>
      </c>
      <c r="H910" s="29">
        <v>207446</v>
      </c>
      <c r="I910" s="29">
        <v>1</v>
      </c>
      <c r="J910" s="30">
        <v>2020</v>
      </c>
      <c r="K910" s="30">
        <v>2020</v>
      </c>
      <c r="L910" s="31" t="s">
        <v>11</v>
      </c>
      <c r="M910" s="32" t="str">
        <f>IF(_xlfn.XLOOKUP(C910,'Raw Data_OS_22'!$C$5:$C$4516,'Raw Data_OS_22'!$G$5:$G$4516,"New_Claim/ Reopening")= "New_Claim/ Reopening","New_Claim/ Reopening","Old_Claim")</f>
        <v>Old_Claim</v>
      </c>
      <c r="N910" s="18" t="str">
        <f>IF(M910=$N$2,IF(J910=$N$1,"E1","D"),_xlfn.XLOOKUP(C910,'Raw Data_OS_22'!$C$5:$C$4516,'Raw Data_OS_22'!$O$5:$O$4516))</f>
        <v>B1</v>
      </c>
    </row>
    <row r="911" spans="3:14" x14ac:dyDescent="0.35">
      <c r="C911" s="26" t="s">
        <v>639</v>
      </c>
      <c r="D911" s="14">
        <v>43920</v>
      </c>
      <c r="E911" s="14">
        <v>43920</v>
      </c>
      <c r="F911" s="27" t="s">
        <v>3908</v>
      </c>
      <c r="G911" s="28">
        <v>0</v>
      </c>
      <c r="H911" s="29">
        <v>1760</v>
      </c>
      <c r="I911" s="29">
        <v>1</v>
      </c>
      <c r="J911" s="30">
        <v>2020</v>
      </c>
      <c r="K911" s="30">
        <v>2020</v>
      </c>
      <c r="L911" s="31" t="s">
        <v>28</v>
      </c>
      <c r="M911" s="32" t="str">
        <f>IF(_xlfn.XLOOKUP(C911,'Raw Data_OS_22'!$C$5:$C$4516,'Raw Data_OS_22'!$G$5:$G$4516,"New_Claim/ Reopening")= "New_Claim/ Reopening","New_Claim/ Reopening","Old_Claim")</f>
        <v>Old_Claim</v>
      </c>
      <c r="N911" s="18" t="str">
        <f>IF(M911=$N$2,IF(J911=$N$1,"E1","D"),_xlfn.XLOOKUP(C911,'Raw Data_OS_22'!$C$5:$C$4516,'Raw Data_OS_22'!$O$5:$O$4516))</f>
        <v>B1</v>
      </c>
    </row>
    <row r="912" spans="3:14" x14ac:dyDescent="0.35">
      <c r="C912" s="26" t="s">
        <v>417</v>
      </c>
      <c r="D912" s="14">
        <v>44123</v>
      </c>
      <c r="E912" s="14">
        <v>44123</v>
      </c>
      <c r="F912" s="27" t="s">
        <v>3910</v>
      </c>
      <c r="G912" s="28">
        <v>0</v>
      </c>
      <c r="H912" s="29">
        <v>1750</v>
      </c>
      <c r="I912" s="29">
        <v>1</v>
      </c>
      <c r="J912" s="30">
        <v>2020</v>
      </c>
      <c r="K912" s="30">
        <v>2020</v>
      </c>
      <c r="L912" s="31" t="s">
        <v>11</v>
      </c>
      <c r="M912" s="32" t="str">
        <f>IF(_xlfn.XLOOKUP(C912,'Raw Data_OS_22'!$C$5:$C$4516,'Raw Data_OS_22'!$G$5:$G$4516,"New_Claim/ Reopening")= "New_Claim/ Reopening","New_Claim/ Reopening","Old_Claim")</f>
        <v>Old_Claim</v>
      </c>
      <c r="N912" s="18" t="str">
        <f>IF(M912=$N$2,IF(J912=$N$1,"E1","D"),_xlfn.XLOOKUP(C912,'Raw Data_OS_22'!$C$5:$C$4516,'Raw Data_OS_22'!$O$5:$O$4516))</f>
        <v>B1</v>
      </c>
    </row>
    <row r="913" spans="3:14" x14ac:dyDescent="0.35">
      <c r="C913" s="26" t="s">
        <v>5337</v>
      </c>
      <c r="D913" s="14">
        <v>40859</v>
      </c>
      <c r="E913" s="14">
        <v>40869</v>
      </c>
      <c r="F913" s="27" t="s">
        <v>3910</v>
      </c>
      <c r="G913" s="28">
        <v>1740</v>
      </c>
      <c r="H913" s="29">
        <v>3480</v>
      </c>
      <c r="I913" s="29">
        <v>1</v>
      </c>
      <c r="J913" s="30">
        <v>2011</v>
      </c>
      <c r="K913" s="30">
        <v>2011</v>
      </c>
      <c r="L913" s="31" t="s">
        <v>1586</v>
      </c>
      <c r="M913" s="32" t="str">
        <f>IF(_xlfn.XLOOKUP(C913,'Raw Data_OS_22'!$C$5:$C$4516,'Raw Data_OS_22'!$G$5:$G$4516,"New_Claim/ Reopening")= "New_Claim/ Reopening","New_Claim/ Reopening","Old_Claim")</f>
        <v>Old_Claim</v>
      </c>
      <c r="N913" s="18" t="str">
        <f>IF(M913=$N$2,IF(J913=$N$1,"E1","D"),_xlfn.XLOOKUP(C913,'Raw Data_OS_22'!$C$5:$C$4516,'Raw Data_OS_22'!$O$5:$O$4516))</f>
        <v>A</v>
      </c>
    </row>
    <row r="914" spans="3:14" x14ac:dyDescent="0.35">
      <c r="C914" s="26" t="s">
        <v>733</v>
      </c>
      <c r="D914" s="14">
        <v>43875</v>
      </c>
      <c r="E914" s="14">
        <v>43875</v>
      </c>
      <c r="F914" s="27" t="s">
        <v>3910</v>
      </c>
      <c r="G914" s="28">
        <v>7000</v>
      </c>
      <c r="H914" s="29">
        <v>8700</v>
      </c>
      <c r="I914" s="29">
        <v>1</v>
      </c>
      <c r="J914" s="30">
        <v>2020</v>
      </c>
      <c r="K914" s="30">
        <v>2020</v>
      </c>
      <c r="L914" s="31" t="s">
        <v>28</v>
      </c>
      <c r="M914" s="32" t="str">
        <f>IF(_xlfn.XLOOKUP(C914,'Raw Data_OS_22'!$C$5:$C$4516,'Raw Data_OS_22'!$G$5:$G$4516,"New_Claim/ Reopening")= "New_Claim/ Reopening","New_Claim/ Reopening","Old_Claim")</f>
        <v>Old_Claim</v>
      </c>
      <c r="N914" s="18" t="str">
        <f>IF(M914=$N$2,IF(J914=$N$1,"E1","D"),_xlfn.XLOOKUP(C914,'Raw Data_OS_22'!$C$5:$C$4516,'Raw Data_OS_22'!$O$5:$O$4516))</f>
        <v>B1</v>
      </c>
    </row>
    <row r="915" spans="3:14" x14ac:dyDescent="0.35">
      <c r="C915" s="26" t="s">
        <v>271</v>
      </c>
      <c r="D915" s="14">
        <v>44024</v>
      </c>
      <c r="E915" s="14">
        <v>44024</v>
      </c>
      <c r="F915" s="27" t="s">
        <v>3908</v>
      </c>
      <c r="G915" s="28">
        <v>8920</v>
      </c>
      <c r="H915" s="29">
        <v>10590</v>
      </c>
      <c r="I915" s="29">
        <v>1</v>
      </c>
      <c r="J915" s="30">
        <v>2020</v>
      </c>
      <c r="K915" s="30">
        <v>2020</v>
      </c>
      <c r="L915" s="31" t="s">
        <v>35</v>
      </c>
      <c r="M915" s="32" t="str">
        <f>IF(_xlfn.XLOOKUP(C915,'Raw Data_OS_22'!$C$5:$C$4516,'Raw Data_OS_22'!$G$5:$G$4516,"New_Claim/ Reopening")= "New_Claim/ Reopening","New_Claim/ Reopening","Old_Claim")</f>
        <v>Old_Claim</v>
      </c>
      <c r="N915" s="18" t="str">
        <f>IF(M915=$N$2,IF(J915=$N$1,"E1","D"),_xlfn.XLOOKUP(C915,'Raw Data_OS_22'!$C$5:$C$4516,'Raw Data_OS_22'!$O$5:$O$4516))</f>
        <v>B1</v>
      </c>
    </row>
    <row r="916" spans="3:14" x14ac:dyDescent="0.35">
      <c r="C916" s="26" t="s">
        <v>341</v>
      </c>
      <c r="D916" s="14">
        <v>44081</v>
      </c>
      <c r="E916" s="14">
        <v>44081</v>
      </c>
      <c r="F916" s="27" t="s">
        <v>3908</v>
      </c>
      <c r="G916" s="28">
        <v>0</v>
      </c>
      <c r="H916" s="29">
        <v>1620</v>
      </c>
      <c r="I916" s="29">
        <v>1</v>
      </c>
      <c r="J916" s="30">
        <v>2020</v>
      </c>
      <c r="K916" s="30">
        <v>2020</v>
      </c>
      <c r="L916" s="31" t="s">
        <v>35</v>
      </c>
      <c r="M916" s="32" t="str">
        <f>IF(_xlfn.XLOOKUP(C916,'Raw Data_OS_22'!$C$5:$C$4516,'Raw Data_OS_22'!$G$5:$G$4516,"New_Claim/ Reopening")= "New_Claim/ Reopening","New_Claim/ Reopening","Old_Claim")</f>
        <v>Old_Claim</v>
      </c>
      <c r="N916" s="18" t="str">
        <f>IF(M916=$N$2,IF(J916=$N$1,"E1","D"),_xlfn.XLOOKUP(C916,'Raw Data_OS_22'!$C$5:$C$4516,'Raw Data_OS_22'!$O$5:$O$4516))</f>
        <v>B1</v>
      </c>
    </row>
    <row r="917" spans="3:14" x14ac:dyDescent="0.35">
      <c r="C917" s="26" t="s">
        <v>2217</v>
      </c>
      <c r="D917" s="14">
        <v>44155</v>
      </c>
      <c r="E917" s="14">
        <v>44231</v>
      </c>
      <c r="F917" s="27" t="s">
        <v>3910</v>
      </c>
      <c r="G917" s="28">
        <v>0</v>
      </c>
      <c r="H917" s="29">
        <v>1535.625</v>
      </c>
      <c r="I917" s="29">
        <v>1</v>
      </c>
      <c r="J917" s="30">
        <v>2020</v>
      </c>
      <c r="K917" s="30">
        <v>2021</v>
      </c>
      <c r="L917" s="31" t="s">
        <v>11</v>
      </c>
      <c r="M917" s="32" t="str">
        <f>IF(_xlfn.XLOOKUP(C917,'Raw Data_OS_22'!$C$5:$C$4516,'Raw Data_OS_22'!$G$5:$G$4516,"New_Claim/ Reopening")= "New_Claim/ Reopening","New_Claim/ Reopening","Old_Claim")</f>
        <v>Old_Claim</v>
      </c>
      <c r="N917" s="18" t="str">
        <f>IF(M917=$N$2,IF(J917=$N$1,"E1","D"),_xlfn.XLOOKUP(C917,'Raw Data_OS_22'!$C$5:$C$4516,'Raw Data_OS_22'!$O$5:$O$4516))</f>
        <v>B1</v>
      </c>
    </row>
    <row r="918" spans="3:14" x14ac:dyDescent="0.35">
      <c r="C918" s="26" t="s">
        <v>225</v>
      </c>
      <c r="D918" s="14">
        <v>43958</v>
      </c>
      <c r="E918" s="14">
        <v>43958</v>
      </c>
      <c r="F918" s="27" t="s">
        <v>3910</v>
      </c>
      <c r="G918" s="28">
        <v>0</v>
      </c>
      <c r="H918" s="29">
        <v>1515</v>
      </c>
      <c r="I918" s="29">
        <v>1</v>
      </c>
      <c r="J918" s="30">
        <v>2020</v>
      </c>
      <c r="K918" s="30">
        <v>2020</v>
      </c>
      <c r="L918" s="31" t="s">
        <v>33</v>
      </c>
      <c r="M918" s="32" t="str">
        <f>IF(_xlfn.XLOOKUP(C918,'Raw Data_OS_22'!$C$5:$C$4516,'Raw Data_OS_22'!$G$5:$G$4516,"New_Claim/ Reopening")= "New_Claim/ Reopening","New_Claim/ Reopening","Old_Claim")</f>
        <v>Old_Claim</v>
      </c>
      <c r="N918" s="18" t="str">
        <f>IF(M918=$N$2,IF(J918=$N$1,"E1","D"),_xlfn.XLOOKUP(C918,'Raw Data_OS_22'!$C$5:$C$4516,'Raw Data_OS_22'!$O$5:$O$4516))</f>
        <v>B1</v>
      </c>
    </row>
    <row r="919" spans="3:14" x14ac:dyDescent="0.35">
      <c r="C919" s="26" t="s">
        <v>117</v>
      </c>
      <c r="D919" s="14">
        <v>44154</v>
      </c>
      <c r="E919" s="14">
        <v>44155</v>
      </c>
      <c r="F919" s="27" t="s">
        <v>3908</v>
      </c>
      <c r="G919" s="28">
        <v>0</v>
      </c>
      <c r="H919" s="29">
        <v>1510</v>
      </c>
      <c r="I919" s="29">
        <v>1</v>
      </c>
      <c r="J919" s="30">
        <v>2020</v>
      </c>
      <c r="K919" s="30">
        <v>2020</v>
      </c>
      <c r="L919" s="31" t="s">
        <v>11</v>
      </c>
      <c r="M919" s="32" t="str">
        <f>IF(_xlfn.XLOOKUP(C919,'Raw Data_OS_22'!$C$5:$C$4516,'Raw Data_OS_22'!$G$5:$G$4516,"New_Claim/ Reopening")= "New_Claim/ Reopening","New_Claim/ Reopening","Old_Claim")</f>
        <v>Old_Claim</v>
      </c>
      <c r="N919" s="18" t="str">
        <f>IF(M919=$N$2,IF(J919=$N$1,"E1","D"),_xlfn.XLOOKUP(C919,'Raw Data_OS_22'!$C$5:$C$4516,'Raw Data_OS_22'!$O$5:$O$4516))</f>
        <v>B1</v>
      </c>
    </row>
    <row r="920" spans="3:14" x14ac:dyDescent="0.35">
      <c r="C920" s="26" t="s">
        <v>180</v>
      </c>
      <c r="D920" s="14">
        <v>44099</v>
      </c>
      <c r="E920" s="14">
        <v>44099</v>
      </c>
      <c r="F920" s="27" t="s">
        <v>3908</v>
      </c>
      <c r="G920" s="28">
        <v>8550</v>
      </c>
      <c r="H920" s="29">
        <v>10006</v>
      </c>
      <c r="I920" s="29">
        <v>1</v>
      </c>
      <c r="J920" s="30">
        <v>2020</v>
      </c>
      <c r="K920" s="30">
        <v>2020</v>
      </c>
      <c r="L920" s="31" t="s">
        <v>35</v>
      </c>
      <c r="M920" s="32" t="str">
        <f>IF(_xlfn.XLOOKUP(C920,'Raw Data_OS_22'!$C$5:$C$4516,'Raw Data_OS_22'!$G$5:$G$4516,"New_Claim/ Reopening")= "New_Claim/ Reopening","New_Claim/ Reopening","Old_Claim")</f>
        <v>Old_Claim</v>
      </c>
      <c r="N920" s="18" t="str">
        <f>IF(M920=$N$2,IF(J920=$N$1,"E1","D"),_xlfn.XLOOKUP(C920,'Raw Data_OS_22'!$C$5:$C$4516,'Raw Data_OS_22'!$O$5:$O$4516))</f>
        <v>B1</v>
      </c>
    </row>
    <row r="921" spans="3:14" x14ac:dyDescent="0.35">
      <c r="C921" s="26" t="s">
        <v>770</v>
      </c>
      <c r="D921" s="14">
        <v>44012</v>
      </c>
      <c r="E921" s="14">
        <v>44012</v>
      </c>
      <c r="F921" s="27" t="s">
        <v>3908</v>
      </c>
      <c r="G921" s="28">
        <v>8550</v>
      </c>
      <c r="H921" s="29">
        <v>10000</v>
      </c>
      <c r="I921" s="29">
        <v>1</v>
      </c>
      <c r="J921" s="30">
        <v>2020</v>
      </c>
      <c r="K921" s="30">
        <v>2020</v>
      </c>
      <c r="L921" s="31" t="s">
        <v>33</v>
      </c>
      <c r="M921" s="32" t="str">
        <f>IF(_xlfn.XLOOKUP(C921,'Raw Data_OS_22'!$C$5:$C$4516,'Raw Data_OS_22'!$G$5:$G$4516,"New_Claim/ Reopening")= "New_Claim/ Reopening","New_Claim/ Reopening","Old_Claim")</f>
        <v>Old_Claim</v>
      </c>
      <c r="N921" s="18" t="str">
        <f>IF(M921=$N$2,IF(J921=$N$1,"E1","D"),_xlfn.XLOOKUP(C921,'Raw Data_OS_22'!$C$5:$C$4516,'Raw Data_OS_22'!$O$5:$O$4516))</f>
        <v>B1</v>
      </c>
    </row>
    <row r="922" spans="3:14" x14ac:dyDescent="0.35">
      <c r="C922" s="26" t="s">
        <v>977</v>
      </c>
      <c r="D922" s="14">
        <v>44021</v>
      </c>
      <c r="E922" s="14">
        <v>44021</v>
      </c>
      <c r="F922" s="27" t="s">
        <v>3908</v>
      </c>
      <c r="G922" s="28">
        <v>0</v>
      </c>
      <c r="H922" s="29">
        <v>1450</v>
      </c>
      <c r="I922" s="29">
        <v>1</v>
      </c>
      <c r="J922" s="30">
        <v>2020</v>
      </c>
      <c r="K922" s="30">
        <v>2020</v>
      </c>
      <c r="L922" s="31" t="s">
        <v>35</v>
      </c>
      <c r="M922" s="32" t="str">
        <f>IF(_xlfn.XLOOKUP(C922,'Raw Data_OS_22'!$C$5:$C$4516,'Raw Data_OS_22'!$G$5:$G$4516,"New_Claim/ Reopening")= "New_Claim/ Reopening","New_Claim/ Reopening","Old_Claim")</f>
        <v>Old_Claim</v>
      </c>
      <c r="N922" s="18" t="str">
        <f>IF(M922=$N$2,IF(J922=$N$1,"E1","D"),_xlfn.XLOOKUP(C922,'Raw Data_OS_22'!$C$5:$C$4516,'Raw Data_OS_22'!$O$5:$O$4516))</f>
        <v>B1</v>
      </c>
    </row>
    <row r="923" spans="3:14" x14ac:dyDescent="0.35">
      <c r="C923" s="26" t="s">
        <v>324</v>
      </c>
      <c r="D923" s="14">
        <v>44073</v>
      </c>
      <c r="E923" s="14">
        <v>44073</v>
      </c>
      <c r="F923" s="27" t="s">
        <v>3910</v>
      </c>
      <c r="G923" s="28">
        <v>8550</v>
      </c>
      <c r="H923" s="29">
        <v>10000</v>
      </c>
      <c r="I923" s="29">
        <v>1</v>
      </c>
      <c r="J923" s="30">
        <v>2020</v>
      </c>
      <c r="K923" s="30">
        <v>2020</v>
      </c>
      <c r="L923" s="31" t="s">
        <v>35</v>
      </c>
      <c r="M923" s="32" t="str">
        <f>IF(_xlfn.XLOOKUP(C923,'Raw Data_OS_22'!$C$5:$C$4516,'Raw Data_OS_22'!$G$5:$G$4516,"New_Claim/ Reopening")= "New_Claim/ Reopening","New_Claim/ Reopening","Old_Claim")</f>
        <v>Old_Claim</v>
      </c>
      <c r="N923" s="18" t="str">
        <f>IF(M923=$N$2,IF(J923=$N$1,"E1","D"),_xlfn.XLOOKUP(C923,'Raw Data_OS_22'!$C$5:$C$4516,'Raw Data_OS_22'!$O$5:$O$4516))</f>
        <v>B1</v>
      </c>
    </row>
    <row r="924" spans="3:14" x14ac:dyDescent="0.35">
      <c r="C924" s="26" t="s">
        <v>1119</v>
      </c>
      <c r="D924" s="14">
        <v>44145</v>
      </c>
      <c r="E924" s="14">
        <v>44145</v>
      </c>
      <c r="F924" s="27" t="s">
        <v>3910</v>
      </c>
      <c r="G924" s="28">
        <v>101350</v>
      </c>
      <c r="H924" s="29">
        <v>102800</v>
      </c>
      <c r="I924" s="29">
        <v>1</v>
      </c>
      <c r="J924" s="30">
        <v>2020</v>
      </c>
      <c r="K924" s="30">
        <v>2020</v>
      </c>
      <c r="L924" s="31" t="s">
        <v>11</v>
      </c>
      <c r="M924" s="32" t="str">
        <f>IF(_xlfn.XLOOKUP(C924,'Raw Data_OS_22'!$C$5:$C$4516,'Raw Data_OS_22'!$G$5:$G$4516,"New_Claim/ Reopening")= "New_Claim/ Reopening","New_Claim/ Reopening","Old_Claim")</f>
        <v>Old_Claim</v>
      </c>
      <c r="N924" s="18" t="str">
        <f>IF(M924=$N$2,IF(J924=$N$1,"E1","D"),_xlfn.XLOOKUP(C924,'Raw Data_OS_22'!$C$5:$C$4516,'Raw Data_OS_22'!$O$5:$O$4516))</f>
        <v>B1</v>
      </c>
    </row>
    <row r="925" spans="3:14" x14ac:dyDescent="0.35">
      <c r="C925" s="26" t="s">
        <v>63</v>
      </c>
      <c r="D925" s="14">
        <v>44165</v>
      </c>
      <c r="E925" s="14">
        <v>44176</v>
      </c>
      <c r="F925" s="27" t="s">
        <v>3908</v>
      </c>
      <c r="G925" s="28">
        <v>10208</v>
      </c>
      <c r="H925" s="29">
        <v>11650</v>
      </c>
      <c r="I925" s="29">
        <v>1</v>
      </c>
      <c r="J925" s="30">
        <v>2020</v>
      </c>
      <c r="K925" s="30">
        <v>2020</v>
      </c>
      <c r="L925" s="31" t="s">
        <v>11</v>
      </c>
      <c r="M925" s="32" t="str">
        <f>IF(_xlfn.XLOOKUP(C925,'Raw Data_OS_22'!$C$5:$C$4516,'Raw Data_OS_22'!$G$5:$G$4516,"New_Claim/ Reopening")= "New_Claim/ Reopening","New_Claim/ Reopening","Old_Claim")</f>
        <v>Old_Claim</v>
      </c>
      <c r="N925" s="18" t="str">
        <f>IF(M925=$N$2,IF(J925=$N$1,"E1","D"),_xlfn.XLOOKUP(C925,'Raw Data_OS_22'!$C$5:$C$4516,'Raw Data_OS_22'!$O$5:$O$4516))</f>
        <v>B1</v>
      </c>
    </row>
    <row r="926" spans="3:14" x14ac:dyDescent="0.35">
      <c r="C926" s="26" t="s">
        <v>643</v>
      </c>
      <c r="D926" s="14">
        <v>43916</v>
      </c>
      <c r="E926" s="14">
        <v>43916</v>
      </c>
      <c r="F926" s="27" t="s">
        <v>3908</v>
      </c>
      <c r="G926" s="28">
        <v>0</v>
      </c>
      <c r="H926" s="29">
        <v>1414</v>
      </c>
      <c r="I926" s="29">
        <v>1</v>
      </c>
      <c r="J926" s="30">
        <v>2020</v>
      </c>
      <c r="K926" s="30">
        <v>2020</v>
      </c>
      <c r="L926" s="31" t="s">
        <v>28</v>
      </c>
      <c r="M926" s="32" t="str">
        <f>IF(_xlfn.XLOOKUP(C926,'Raw Data_OS_22'!$C$5:$C$4516,'Raw Data_OS_22'!$G$5:$G$4516,"New_Claim/ Reopening")= "New_Claim/ Reopening","New_Claim/ Reopening","Old_Claim")</f>
        <v>Old_Claim</v>
      </c>
      <c r="N926" s="18" t="str">
        <f>IF(M926=$N$2,IF(J926=$N$1,"E1","D"),_xlfn.XLOOKUP(C926,'Raw Data_OS_22'!$C$5:$C$4516,'Raw Data_OS_22'!$O$5:$O$4516))</f>
        <v>B1</v>
      </c>
    </row>
    <row r="927" spans="3:14" x14ac:dyDescent="0.35">
      <c r="C927" s="26" t="s">
        <v>75</v>
      </c>
      <c r="D927" s="14">
        <v>44054</v>
      </c>
      <c r="E927" s="14">
        <v>44055</v>
      </c>
      <c r="F927" s="27" t="s">
        <v>3910</v>
      </c>
      <c r="G927" s="28">
        <v>8590</v>
      </c>
      <c r="H927" s="29">
        <v>10000</v>
      </c>
      <c r="I927" s="29">
        <v>1</v>
      </c>
      <c r="J927" s="30">
        <v>2020</v>
      </c>
      <c r="K927" s="30">
        <v>2020</v>
      </c>
      <c r="L927" s="31" t="s">
        <v>35</v>
      </c>
      <c r="M927" s="32" t="str">
        <f>IF(_xlfn.XLOOKUP(C927,'Raw Data_OS_22'!$C$5:$C$4516,'Raw Data_OS_22'!$G$5:$G$4516,"New_Claim/ Reopening")= "New_Claim/ Reopening","New_Claim/ Reopening","Old_Claim")</f>
        <v>Old_Claim</v>
      </c>
      <c r="N927" s="18" t="str">
        <f>IF(M927=$N$2,IF(J927=$N$1,"E1","D"),_xlfn.XLOOKUP(C927,'Raw Data_OS_22'!$C$5:$C$4516,'Raw Data_OS_22'!$O$5:$O$4516))</f>
        <v>B1</v>
      </c>
    </row>
    <row r="928" spans="3:14" x14ac:dyDescent="0.35">
      <c r="C928" s="26" t="s">
        <v>829</v>
      </c>
      <c r="D928" s="14">
        <v>43943</v>
      </c>
      <c r="E928" s="14">
        <v>43943</v>
      </c>
      <c r="F928" s="27" t="s">
        <v>3908</v>
      </c>
      <c r="G928" s="28">
        <v>2320</v>
      </c>
      <c r="H928" s="29">
        <v>3730</v>
      </c>
      <c r="I928" s="29">
        <v>1</v>
      </c>
      <c r="J928" s="30">
        <v>2020</v>
      </c>
      <c r="K928" s="30">
        <v>2020</v>
      </c>
      <c r="L928" s="31" t="s">
        <v>33</v>
      </c>
      <c r="M928" s="32" t="str">
        <f>IF(_xlfn.XLOOKUP(C928,'Raw Data_OS_22'!$C$5:$C$4516,'Raw Data_OS_22'!$G$5:$G$4516,"New_Claim/ Reopening")= "New_Claim/ Reopening","New_Claim/ Reopening","Old_Claim")</f>
        <v>Old_Claim</v>
      </c>
      <c r="N928" s="18" t="str">
        <f>IF(M928=$N$2,IF(J928=$N$1,"E1","D"),_xlfn.XLOOKUP(C928,'Raw Data_OS_22'!$C$5:$C$4516,'Raw Data_OS_22'!$O$5:$O$4516))</f>
        <v>B1</v>
      </c>
    </row>
    <row r="929" spans="3:14" x14ac:dyDescent="0.35">
      <c r="C929" s="26" t="s">
        <v>328</v>
      </c>
      <c r="D929" s="14">
        <v>44076</v>
      </c>
      <c r="E929" s="14">
        <v>44076</v>
      </c>
      <c r="F929" s="27" t="s">
        <v>3910</v>
      </c>
      <c r="G929" s="28">
        <v>0</v>
      </c>
      <c r="H929" s="29">
        <v>1406</v>
      </c>
      <c r="I929" s="29">
        <v>1</v>
      </c>
      <c r="J929" s="30">
        <v>2020</v>
      </c>
      <c r="K929" s="30">
        <v>2020</v>
      </c>
      <c r="L929" s="31" t="s">
        <v>35</v>
      </c>
      <c r="M929" s="32" t="str">
        <f>IF(_xlfn.XLOOKUP(C929,'Raw Data_OS_22'!$C$5:$C$4516,'Raw Data_OS_22'!$G$5:$G$4516,"New_Claim/ Reopening")= "New_Claim/ Reopening","New_Claim/ Reopening","Old_Claim")</f>
        <v>Old_Claim</v>
      </c>
      <c r="N929" s="18" t="str">
        <f>IF(M929=$N$2,IF(J929=$N$1,"E1","D"),_xlfn.XLOOKUP(C929,'Raw Data_OS_22'!$C$5:$C$4516,'Raw Data_OS_22'!$O$5:$O$4516))</f>
        <v>B1</v>
      </c>
    </row>
    <row r="930" spans="3:14" x14ac:dyDescent="0.35">
      <c r="C930" s="26" t="s">
        <v>16</v>
      </c>
      <c r="D930" s="14">
        <v>44191</v>
      </c>
      <c r="E930" s="14">
        <v>44191</v>
      </c>
      <c r="F930" s="27" t="s">
        <v>3910</v>
      </c>
      <c r="G930" s="28">
        <v>8700</v>
      </c>
      <c r="H930" s="29">
        <v>10076</v>
      </c>
      <c r="I930" s="29">
        <v>1</v>
      </c>
      <c r="J930" s="30">
        <v>2020</v>
      </c>
      <c r="K930" s="30">
        <v>2020</v>
      </c>
      <c r="L930" s="31" t="s">
        <v>11</v>
      </c>
      <c r="M930" s="32" t="str">
        <f>IF(_xlfn.XLOOKUP(C930,'Raw Data_OS_22'!$C$5:$C$4516,'Raw Data_OS_22'!$G$5:$G$4516,"New_Claim/ Reopening")= "New_Claim/ Reopening","New_Claim/ Reopening","Old_Claim")</f>
        <v>Old_Claim</v>
      </c>
      <c r="N930" s="18" t="str">
        <f>IF(M930=$N$2,IF(J930=$N$1,"E1","D"),_xlfn.XLOOKUP(C930,'Raw Data_OS_22'!$C$5:$C$4516,'Raw Data_OS_22'!$O$5:$O$4516))</f>
        <v>B2</v>
      </c>
    </row>
    <row r="931" spans="3:14" x14ac:dyDescent="0.35">
      <c r="C931" s="26" t="s">
        <v>115</v>
      </c>
      <c r="D931" s="14">
        <v>44142</v>
      </c>
      <c r="E931" s="14">
        <v>44144</v>
      </c>
      <c r="F931" s="27" t="s">
        <v>3908</v>
      </c>
      <c r="G931" s="28">
        <v>8550</v>
      </c>
      <c r="H931" s="29">
        <v>9910</v>
      </c>
      <c r="I931" s="29">
        <v>1</v>
      </c>
      <c r="J931" s="30">
        <v>2020</v>
      </c>
      <c r="K931" s="30">
        <v>2020</v>
      </c>
      <c r="L931" s="31" t="s">
        <v>11</v>
      </c>
      <c r="M931" s="32" t="str">
        <f>IF(_xlfn.XLOOKUP(C931,'Raw Data_OS_22'!$C$5:$C$4516,'Raw Data_OS_22'!$G$5:$G$4516,"New_Claim/ Reopening")= "New_Claim/ Reopening","New_Claim/ Reopening","Old_Claim")</f>
        <v>Old_Claim</v>
      </c>
      <c r="N931" s="18" t="str">
        <f>IF(M931=$N$2,IF(J931=$N$1,"E1","D"),_xlfn.XLOOKUP(C931,'Raw Data_OS_22'!$C$5:$C$4516,'Raw Data_OS_22'!$O$5:$O$4516))</f>
        <v>B1</v>
      </c>
    </row>
    <row r="932" spans="3:14" x14ac:dyDescent="0.35">
      <c r="C932" s="26" t="s">
        <v>26</v>
      </c>
      <c r="D932" s="14">
        <v>44106</v>
      </c>
      <c r="E932" s="14">
        <v>44114</v>
      </c>
      <c r="F932" s="27" t="s">
        <v>3910</v>
      </c>
      <c r="G932" s="28">
        <v>8550</v>
      </c>
      <c r="H932" s="29">
        <v>9900</v>
      </c>
      <c r="I932" s="29">
        <v>1</v>
      </c>
      <c r="J932" s="30">
        <v>2020</v>
      </c>
      <c r="K932" s="30">
        <v>2020</v>
      </c>
      <c r="L932" s="31" t="s">
        <v>11</v>
      </c>
      <c r="M932" s="32" t="str">
        <f>IF(_xlfn.XLOOKUP(C932,'Raw Data_OS_22'!$C$5:$C$4516,'Raw Data_OS_22'!$G$5:$G$4516,"New_Claim/ Reopening")= "New_Claim/ Reopening","New_Claim/ Reopening","Old_Claim")</f>
        <v>Old_Claim</v>
      </c>
      <c r="N932" s="18" t="str">
        <f>IF(M932=$N$2,IF(J932=$N$1,"E1","D"),_xlfn.XLOOKUP(C932,'Raw Data_OS_22'!$C$5:$C$4516,'Raw Data_OS_22'!$O$5:$O$4516))</f>
        <v>B1</v>
      </c>
    </row>
    <row r="933" spans="3:14" x14ac:dyDescent="0.35">
      <c r="C933" s="26" t="s">
        <v>405</v>
      </c>
      <c r="D933" s="14">
        <v>44127</v>
      </c>
      <c r="E933" s="14">
        <v>44127</v>
      </c>
      <c r="F933" s="27" t="s">
        <v>3908</v>
      </c>
      <c r="G933" s="28">
        <v>0</v>
      </c>
      <c r="H933" s="29">
        <v>1308</v>
      </c>
      <c r="I933" s="29">
        <v>1</v>
      </c>
      <c r="J933" s="30">
        <v>2020</v>
      </c>
      <c r="K933" s="30">
        <v>2020</v>
      </c>
      <c r="L933" s="31" t="s">
        <v>11</v>
      </c>
      <c r="M933" s="32" t="str">
        <f>IF(_xlfn.XLOOKUP(C933,'Raw Data_OS_22'!$C$5:$C$4516,'Raw Data_OS_22'!$G$5:$G$4516,"New_Claim/ Reopening")= "New_Claim/ Reopening","New_Claim/ Reopening","Old_Claim")</f>
        <v>Old_Claim</v>
      </c>
      <c r="N933" s="18" t="str">
        <f>IF(M933=$N$2,IF(J933=$N$1,"E1","D"),_xlfn.XLOOKUP(C933,'Raw Data_OS_22'!$C$5:$C$4516,'Raw Data_OS_22'!$O$5:$O$4516))</f>
        <v>B1</v>
      </c>
    </row>
    <row r="934" spans="3:14" x14ac:dyDescent="0.35">
      <c r="C934" s="26" t="s">
        <v>1020</v>
      </c>
      <c r="D934" s="14">
        <v>44078</v>
      </c>
      <c r="E934" s="14">
        <v>44078</v>
      </c>
      <c r="F934" s="27" t="s">
        <v>3908</v>
      </c>
      <c r="G934" s="28">
        <v>0</v>
      </c>
      <c r="H934" s="29">
        <v>1300</v>
      </c>
      <c r="I934" s="29">
        <v>1</v>
      </c>
      <c r="J934" s="30">
        <v>2020</v>
      </c>
      <c r="K934" s="30">
        <v>2020</v>
      </c>
      <c r="L934" s="31" t="s">
        <v>35</v>
      </c>
      <c r="M934" s="32" t="str">
        <f>IF(_xlfn.XLOOKUP(C934,'Raw Data_OS_22'!$C$5:$C$4516,'Raw Data_OS_22'!$G$5:$G$4516,"New_Claim/ Reopening")= "New_Claim/ Reopening","New_Claim/ Reopening","Old_Claim")</f>
        <v>Old_Claim</v>
      </c>
      <c r="N934" s="18" t="str">
        <f>IF(M934=$N$2,IF(J934=$N$1,"E1","D"),_xlfn.XLOOKUP(C934,'Raw Data_OS_22'!$C$5:$C$4516,'Raw Data_OS_22'!$O$5:$O$4516))</f>
        <v>B1</v>
      </c>
    </row>
    <row r="935" spans="3:14" x14ac:dyDescent="0.35">
      <c r="C935" s="26" t="s">
        <v>485</v>
      </c>
      <c r="D935" s="14">
        <v>44164</v>
      </c>
      <c r="E935" s="14">
        <v>44164</v>
      </c>
      <c r="F935" s="27" t="s">
        <v>3910</v>
      </c>
      <c r="G935" s="28">
        <v>0</v>
      </c>
      <c r="H935" s="29">
        <v>1270</v>
      </c>
      <c r="I935" s="29">
        <v>1</v>
      </c>
      <c r="J935" s="30">
        <v>2020</v>
      </c>
      <c r="K935" s="30">
        <v>2020</v>
      </c>
      <c r="L935" s="31" t="s">
        <v>11</v>
      </c>
      <c r="M935" s="32" t="str">
        <f>IF(_xlfn.XLOOKUP(C935,'Raw Data_OS_22'!$C$5:$C$4516,'Raw Data_OS_22'!$G$5:$G$4516,"New_Claim/ Reopening")= "New_Claim/ Reopening","New_Claim/ Reopening","Old_Claim")</f>
        <v>Old_Claim</v>
      </c>
      <c r="N935" s="18" t="str">
        <f>IF(M935=$N$2,IF(J935=$N$1,"E1","D"),_xlfn.XLOOKUP(C935,'Raw Data_OS_22'!$C$5:$C$4516,'Raw Data_OS_22'!$O$5:$O$4516))</f>
        <v>B1</v>
      </c>
    </row>
    <row r="936" spans="3:14" x14ac:dyDescent="0.35">
      <c r="C936" s="26" t="s">
        <v>14</v>
      </c>
      <c r="D936" s="14">
        <v>44191</v>
      </c>
      <c r="E936" s="14">
        <v>44191</v>
      </c>
      <c r="F936" s="27" t="s">
        <v>3910</v>
      </c>
      <c r="G936" s="28">
        <v>0</v>
      </c>
      <c r="H936" s="29">
        <v>1252</v>
      </c>
      <c r="I936" s="29">
        <v>1</v>
      </c>
      <c r="J936" s="30">
        <v>2020</v>
      </c>
      <c r="K936" s="30">
        <v>2020</v>
      </c>
      <c r="L936" s="31" t="s">
        <v>11</v>
      </c>
      <c r="M936" s="32" t="str">
        <f>IF(_xlfn.XLOOKUP(C936,'Raw Data_OS_22'!$C$5:$C$4516,'Raw Data_OS_22'!$G$5:$G$4516,"New_Claim/ Reopening")= "New_Claim/ Reopening","New_Claim/ Reopening","Old_Claim")</f>
        <v>Old_Claim</v>
      </c>
      <c r="N936" s="18" t="str">
        <f>IF(M936=$N$2,IF(J936=$N$1,"E1","D"),_xlfn.XLOOKUP(C936,'Raw Data_OS_22'!$C$5:$C$4516,'Raw Data_OS_22'!$O$5:$O$4516))</f>
        <v>B1</v>
      </c>
    </row>
    <row r="937" spans="3:14" x14ac:dyDescent="0.35">
      <c r="C937" s="26" t="s">
        <v>655</v>
      </c>
      <c r="D937" s="14">
        <v>43925</v>
      </c>
      <c r="E937" s="14">
        <v>43929</v>
      </c>
      <c r="F937" s="27" t="s">
        <v>3908</v>
      </c>
      <c r="G937" s="28">
        <v>0</v>
      </c>
      <c r="H937" s="29">
        <v>1236</v>
      </c>
      <c r="I937" s="29">
        <v>1</v>
      </c>
      <c r="J937" s="30">
        <v>2020</v>
      </c>
      <c r="K937" s="30">
        <v>2020</v>
      </c>
      <c r="L937" s="31" t="s">
        <v>33</v>
      </c>
      <c r="M937" s="32" t="str">
        <f>IF(_xlfn.XLOOKUP(C937,'Raw Data_OS_22'!$C$5:$C$4516,'Raw Data_OS_22'!$G$5:$G$4516,"New_Claim/ Reopening")= "New_Claim/ Reopening","New_Claim/ Reopening","Old_Claim")</f>
        <v>Old_Claim</v>
      </c>
      <c r="N937" s="18" t="str">
        <f>IF(M937=$N$2,IF(J937=$N$1,"E1","D"),_xlfn.XLOOKUP(C937,'Raw Data_OS_22'!$C$5:$C$4516,'Raw Data_OS_22'!$O$5:$O$4516))</f>
        <v>B1</v>
      </c>
    </row>
    <row r="938" spans="3:14" x14ac:dyDescent="0.35">
      <c r="C938" s="26" t="s">
        <v>319</v>
      </c>
      <c r="D938" s="14">
        <v>44055</v>
      </c>
      <c r="E938" s="14">
        <v>44055</v>
      </c>
      <c r="F938" s="27" t="s">
        <v>3910</v>
      </c>
      <c r="G938" s="28">
        <v>8550</v>
      </c>
      <c r="H938" s="29">
        <v>9770</v>
      </c>
      <c r="I938" s="29">
        <v>1</v>
      </c>
      <c r="J938" s="30">
        <v>2020</v>
      </c>
      <c r="K938" s="30">
        <v>2020</v>
      </c>
      <c r="L938" s="31" t="s">
        <v>35</v>
      </c>
      <c r="M938" s="32" t="str">
        <f>IF(_xlfn.XLOOKUP(C938,'Raw Data_OS_22'!$C$5:$C$4516,'Raw Data_OS_22'!$G$5:$G$4516,"New_Claim/ Reopening")= "New_Claim/ Reopening","New_Claim/ Reopening","Old_Claim")</f>
        <v>Old_Claim</v>
      </c>
      <c r="N938" s="18" t="str">
        <f>IF(M938=$N$2,IF(J938=$N$1,"E1","D"),_xlfn.XLOOKUP(C938,'Raw Data_OS_22'!$C$5:$C$4516,'Raw Data_OS_22'!$O$5:$O$4516))</f>
        <v>B1</v>
      </c>
    </row>
    <row r="939" spans="3:14" x14ac:dyDescent="0.35">
      <c r="C939" s="26" t="s">
        <v>993</v>
      </c>
      <c r="D939" s="14">
        <v>44045</v>
      </c>
      <c r="E939" s="14">
        <v>44045</v>
      </c>
      <c r="F939" s="27" t="s">
        <v>3908</v>
      </c>
      <c r="G939" s="28">
        <v>13794</v>
      </c>
      <c r="H939" s="29">
        <v>15000</v>
      </c>
      <c r="I939" s="29">
        <v>1</v>
      </c>
      <c r="J939" s="30">
        <v>2020</v>
      </c>
      <c r="K939" s="30">
        <v>2020</v>
      </c>
      <c r="L939" s="31" t="s">
        <v>35</v>
      </c>
      <c r="M939" s="32" t="str">
        <f>IF(_xlfn.XLOOKUP(C939,'Raw Data_OS_22'!$C$5:$C$4516,'Raw Data_OS_22'!$G$5:$G$4516,"New_Claim/ Reopening")= "New_Claim/ Reopening","New_Claim/ Reopening","Old_Claim")</f>
        <v>Old_Claim</v>
      </c>
      <c r="N939" s="18" t="str">
        <f>IF(M939=$N$2,IF(J939=$N$1,"E1","D"),_xlfn.XLOOKUP(C939,'Raw Data_OS_22'!$C$5:$C$4516,'Raw Data_OS_22'!$O$5:$O$4516))</f>
        <v>B1</v>
      </c>
    </row>
    <row r="940" spans="3:14" x14ac:dyDescent="0.35">
      <c r="C940" s="26" t="s">
        <v>322</v>
      </c>
      <c r="D940" s="14">
        <v>44072</v>
      </c>
      <c r="E940" s="14">
        <v>44072</v>
      </c>
      <c r="F940" s="27" t="s">
        <v>3908</v>
      </c>
      <c r="G940" s="28">
        <v>29000</v>
      </c>
      <c r="H940" s="29">
        <v>30187</v>
      </c>
      <c r="I940" s="29">
        <v>1</v>
      </c>
      <c r="J940" s="30">
        <v>2020</v>
      </c>
      <c r="K940" s="30">
        <v>2020</v>
      </c>
      <c r="L940" s="31" t="s">
        <v>35</v>
      </c>
      <c r="M940" s="32" t="str">
        <f>IF(_xlfn.XLOOKUP(C940,'Raw Data_OS_22'!$C$5:$C$4516,'Raw Data_OS_22'!$G$5:$G$4516,"New_Claim/ Reopening")= "New_Claim/ Reopening","New_Claim/ Reopening","Old_Claim")</f>
        <v>Old_Claim</v>
      </c>
      <c r="N940" s="18" t="str">
        <f>IF(M940=$N$2,IF(J940=$N$1,"E1","D"),_xlfn.XLOOKUP(C940,'Raw Data_OS_22'!$C$5:$C$4516,'Raw Data_OS_22'!$O$5:$O$4516))</f>
        <v>B1</v>
      </c>
    </row>
    <row r="941" spans="3:14" x14ac:dyDescent="0.35">
      <c r="C941" s="26" t="s">
        <v>505</v>
      </c>
      <c r="D941" s="14">
        <v>44178</v>
      </c>
      <c r="E941" s="14">
        <v>44178</v>
      </c>
      <c r="F941" s="27" t="s">
        <v>3908</v>
      </c>
      <c r="G941" s="28">
        <v>0</v>
      </c>
      <c r="H941" s="29">
        <v>1073</v>
      </c>
      <c r="I941" s="29">
        <v>1</v>
      </c>
      <c r="J941" s="30">
        <v>2020</v>
      </c>
      <c r="K941" s="30">
        <v>2020</v>
      </c>
      <c r="L941" s="31" t="s">
        <v>11</v>
      </c>
      <c r="M941" s="32" t="str">
        <f>IF(_xlfn.XLOOKUP(C941,'Raw Data_OS_22'!$C$5:$C$4516,'Raw Data_OS_22'!$G$5:$G$4516,"New_Claim/ Reopening")= "New_Claim/ Reopening","New_Claim/ Reopening","Old_Claim")</f>
        <v>Old_Claim</v>
      </c>
      <c r="N941" s="18" t="str">
        <f>IF(M941=$N$2,IF(J941=$N$1,"E1","D"),_xlfn.XLOOKUP(C941,'Raw Data_OS_22'!$C$5:$C$4516,'Raw Data_OS_22'!$O$5:$O$4516))</f>
        <v>B1</v>
      </c>
    </row>
    <row r="942" spans="3:14" x14ac:dyDescent="0.35">
      <c r="C942" s="26" t="s">
        <v>546</v>
      </c>
      <c r="D942" s="14">
        <v>43891</v>
      </c>
      <c r="E942" s="14">
        <v>44165</v>
      </c>
      <c r="F942" s="27" t="s">
        <v>3908</v>
      </c>
      <c r="G942" s="28">
        <v>6000</v>
      </c>
      <c r="H942" s="29">
        <v>7000</v>
      </c>
      <c r="I942" s="29">
        <v>1</v>
      </c>
      <c r="J942" s="30">
        <v>2020</v>
      </c>
      <c r="K942" s="30">
        <v>2020</v>
      </c>
      <c r="L942" s="31" t="s">
        <v>28</v>
      </c>
      <c r="M942" s="32" t="str">
        <f>IF(_xlfn.XLOOKUP(C942,'Raw Data_OS_22'!$C$5:$C$4516,'Raw Data_OS_22'!$G$5:$G$4516,"New_Claim/ Reopening")= "New_Claim/ Reopening","New_Claim/ Reopening","Old_Claim")</f>
        <v>Old_Claim</v>
      </c>
      <c r="N942" s="18" t="str">
        <f>IF(M942=$N$2,IF(J942=$N$1,"E1","D"),_xlfn.XLOOKUP(C942,'Raw Data_OS_22'!$C$5:$C$4516,'Raw Data_OS_22'!$O$5:$O$4516))</f>
        <v>B1</v>
      </c>
    </row>
    <row r="943" spans="3:14" x14ac:dyDescent="0.35">
      <c r="C943" s="26" t="s">
        <v>565</v>
      </c>
      <c r="D943" s="14">
        <v>44118</v>
      </c>
      <c r="E943" s="14">
        <v>44119</v>
      </c>
      <c r="F943" s="27" t="s">
        <v>3908</v>
      </c>
      <c r="G943" s="28">
        <v>0</v>
      </c>
      <c r="H943" s="29">
        <v>1000</v>
      </c>
      <c r="I943" s="29">
        <v>1</v>
      </c>
      <c r="J943" s="30">
        <v>2020</v>
      </c>
      <c r="K943" s="30">
        <v>2020</v>
      </c>
      <c r="L943" s="31" t="s">
        <v>11</v>
      </c>
      <c r="M943" s="32" t="str">
        <f>IF(_xlfn.XLOOKUP(C943,'Raw Data_OS_22'!$C$5:$C$4516,'Raw Data_OS_22'!$G$5:$G$4516,"New_Claim/ Reopening")= "New_Claim/ Reopening","New_Claim/ Reopening","Old_Claim")</f>
        <v>Old_Claim</v>
      </c>
      <c r="N943" s="18" t="str">
        <f>IF(M943=$N$2,IF(J943=$N$1,"E1","D"),_xlfn.XLOOKUP(C943,'Raw Data_OS_22'!$C$5:$C$4516,'Raw Data_OS_22'!$O$5:$O$4516))</f>
        <v>B1</v>
      </c>
    </row>
    <row r="944" spans="3:14" x14ac:dyDescent="0.35">
      <c r="C944" s="26" t="s">
        <v>573</v>
      </c>
      <c r="D944" s="14">
        <v>44038</v>
      </c>
      <c r="E944" s="14">
        <v>44061</v>
      </c>
      <c r="F944" s="27" t="s">
        <v>3910</v>
      </c>
      <c r="G944" s="28">
        <v>0</v>
      </c>
      <c r="H944" s="29">
        <v>1000</v>
      </c>
      <c r="I944" s="29">
        <v>1</v>
      </c>
      <c r="J944" s="30">
        <v>2020</v>
      </c>
      <c r="K944" s="30">
        <v>2020</v>
      </c>
      <c r="L944" s="31" t="s">
        <v>35</v>
      </c>
      <c r="M944" s="32" t="str">
        <f>IF(_xlfn.XLOOKUP(C944,'Raw Data_OS_22'!$C$5:$C$4516,'Raw Data_OS_22'!$G$5:$G$4516,"New_Claim/ Reopening")= "New_Claim/ Reopening","New_Claim/ Reopening","Old_Claim")</f>
        <v>Old_Claim</v>
      </c>
      <c r="N944" s="18" t="str">
        <f>IF(M944=$N$2,IF(J944=$N$1,"E1","D"),_xlfn.XLOOKUP(C944,'Raw Data_OS_22'!$C$5:$C$4516,'Raw Data_OS_22'!$O$5:$O$4516))</f>
        <v>B1</v>
      </c>
    </row>
    <row r="945" spans="3:14" x14ac:dyDescent="0.35">
      <c r="C945" s="26" t="s">
        <v>592</v>
      </c>
      <c r="D945" s="14">
        <v>43899</v>
      </c>
      <c r="E945" s="14">
        <v>43899</v>
      </c>
      <c r="F945" s="27" t="s">
        <v>3908</v>
      </c>
      <c r="G945" s="28">
        <v>0</v>
      </c>
      <c r="H945" s="29">
        <v>1000</v>
      </c>
      <c r="I945" s="29">
        <v>1</v>
      </c>
      <c r="J945" s="30">
        <v>2020</v>
      </c>
      <c r="K945" s="30">
        <v>2020</v>
      </c>
      <c r="L945" s="31" t="s">
        <v>28</v>
      </c>
      <c r="M945" s="32" t="str">
        <f>IF(_xlfn.XLOOKUP(C945,'Raw Data_OS_22'!$C$5:$C$4516,'Raw Data_OS_22'!$G$5:$G$4516,"New_Claim/ Reopening")= "New_Claim/ Reopening","New_Claim/ Reopening","Old_Claim")</f>
        <v>Old_Claim</v>
      </c>
      <c r="N945" s="18" t="str">
        <f>IF(M945=$N$2,IF(J945=$N$1,"E1","D"),_xlfn.XLOOKUP(C945,'Raw Data_OS_22'!$C$5:$C$4516,'Raw Data_OS_22'!$O$5:$O$4516))</f>
        <v>B1</v>
      </c>
    </row>
    <row r="946" spans="3:14" x14ac:dyDescent="0.35">
      <c r="C946" s="26" t="s">
        <v>602</v>
      </c>
      <c r="D946" s="14">
        <v>43908</v>
      </c>
      <c r="E946" s="14">
        <v>43908</v>
      </c>
      <c r="F946" s="27" t="s">
        <v>3910</v>
      </c>
      <c r="G946" s="28">
        <v>0</v>
      </c>
      <c r="H946" s="29">
        <v>1000</v>
      </c>
      <c r="I946" s="29">
        <v>1</v>
      </c>
      <c r="J946" s="30">
        <v>2020</v>
      </c>
      <c r="K946" s="30">
        <v>2020</v>
      </c>
      <c r="L946" s="31" t="s">
        <v>28</v>
      </c>
      <c r="M946" s="32" t="str">
        <f>IF(_xlfn.XLOOKUP(C946,'Raw Data_OS_22'!$C$5:$C$4516,'Raw Data_OS_22'!$G$5:$G$4516,"New_Claim/ Reopening")= "New_Claim/ Reopening","New_Claim/ Reopening","Old_Claim")</f>
        <v>Old_Claim</v>
      </c>
      <c r="N946" s="18" t="str">
        <f>IF(M946=$N$2,IF(J946=$N$1,"E1","D"),_xlfn.XLOOKUP(C946,'Raw Data_OS_22'!$C$5:$C$4516,'Raw Data_OS_22'!$O$5:$O$4516))</f>
        <v>B1</v>
      </c>
    </row>
    <row r="947" spans="3:14" x14ac:dyDescent="0.35">
      <c r="C947" s="26" t="s">
        <v>81</v>
      </c>
      <c r="D947" s="14">
        <v>44097</v>
      </c>
      <c r="E947" s="14">
        <v>44102</v>
      </c>
      <c r="F947" s="27" t="s">
        <v>3910</v>
      </c>
      <c r="G947" s="28">
        <v>0</v>
      </c>
      <c r="H947" s="29">
        <v>1000</v>
      </c>
      <c r="I947" s="29">
        <v>1</v>
      </c>
      <c r="J947" s="30">
        <v>2020</v>
      </c>
      <c r="K947" s="30">
        <v>2020</v>
      </c>
      <c r="L947" s="31" t="s">
        <v>35</v>
      </c>
      <c r="M947" s="32" t="str">
        <f>IF(_xlfn.XLOOKUP(C947,'Raw Data_OS_22'!$C$5:$C$4516,'Raw Data_OS_22'!$G$5:$G$4516,"New_Claim/ Reopening")= "New_Claim/ Reopening","New_Claim/ Reopening","Old_Claim")</f>
        <v>Old_Claim</v>
      </c>
      <c r="N947" s="18" t="str">
        <f>IF(M947=$N$2,IF(J947=$N$1,"E1","D"),_xlfn.XLOOKUP(C947,'Raw Data_OS_22'!$C$5:$C$4516,'Raw Data_OS_22'!$O$5:$O$4516))</f>
        <v>B1</v>
      </c>
    </row>
    <row r="948" spans="3:14" x14ac:dyDescent="0.35">
      <c r="C948" s="26" t="s">
        <v>603</v>
      </c>
      <c r="D948" s="14">
        <v>44109</v>
      </c>
      <c r="E948" s="14">
        <v>44110</v>
      </c>
      <c r="F948" s="27" t="s">
        <v>3910</v>
      </c>
      <c r="G948" s="28">
        <v>0</v>
      </c>
      <c r="H948" s="29">
        <v>1000</v>
      </c>
      <c r="I948" s="29">
        <v>1</v>
      </c>
      <c r="J948" s="30">
        <v>2020</v>
      </c>
      <c r="K948" s="30">
        <v>2020</v>
      </c>
      <c r="L948" s="31" t="s">
        <v>11</v>
      </c>
      <c r="M948" s="32" t="str">
        <f>IF(_xlfn.XLOOKUP(C948,'Raw Data_OS_22'!$C$5:$C$4516,'Raw Data_OS_22'!$G$5:$G$4516,"New_Claim/ Reopening")= "New_Claim/ Reopening","New_Claim/ Reopening","Old_Claim")</f>
        <v>Old_Claim</v>
      </c>
      <c r="N948" s="18" t="str">
        <f>IF(M948=$N$2,IF(J948=$N$1,"E1","D"),_xlfn.XLOOKUP(C948,'Raw Data_OS_22'!$C$5:$C$4516,'Raw Data_OS_22'!$O$5:$O$4516))</f>
        <v>B1</v>
      </c>
    </row>
    <row r="949" spans="3:14" x14ac:dyDescent="0.35">
      <c r="C949" s="26" t="s">
        <v>84</v>
      </c>
      <c r="D949" s="14">
        <v>44118</v>
      </c>
      <c r="E949" s="14">
        <v>44123</v>
      </c>
      <c r="F949" s="27" t="s">
        <v>3910</v>
      </c>
      <c r="G949" s="28">
        <v>0</v>
      </c>
      <c r="H949" s="29">
        <v>1000</v>
      </c>
      <c r="I949" s="29">
        <v>1</v>
      </c>
      <c r="J949" s="30">
        <v>2020</v>
      </c>
      <c r="K949" s="30">
        <v>2020</v>
      </c>
      <c r="L949" s="31" t="s">
        <v>11</v>
      </c>
      <c r="M949" s="32" t="str">
        <f>IF(_xlfn.XLOOKUP(C949,'Raw Data_OS_22'!$C$5:$C$4516,'Raw Data_OS_22'!$G$5:$G$4516,"New_Claim/ Reopening")= "New_Claim/ Reopening","New_Claim/ Reopening","Old_Claim")</f>
        <v>Old_Claim</v>
      </c>
      <c r="N949" s="18" t="str">
        <f>IF(M949=$N$2,IF(J949=$N$1,"E1","D"),_xlfn.XLOOKUP(C949,'Raw Data_OS_22'!$C$5:$C$4516,'Raw Data_OS_22'!$O$5:$O$4516))</f>
        <v>B1</v>
      </c>
    </row>
    <row r="950" spans="3:14" x14ac:dyDescent="0.35">
      <c r="C950" s="26" t="s">
        <v>607</v>
      </c>
      <c r="D950" s="14">
        <v>44104</v>
      </c>
      <c r="E950" s="14">
        <v>44139</v>
      </c>
      <c r="F950" s="27" t="s">
        <v>3910</v>
      </c>
      <c r="G950" s="28">
        <v>0</v>
      </c>
      <c r="H950" s="29">
        <v>1000</v>
      </c>
      <c r="I950" s="29">
        <v>1</v>
      </c>
      <c r="J950" s="30">
        <v>2020</v>
      </c>
      <c r="K950" s="30">
        <v>2020</v>
      </c>
      <c r="L950" s="31" t="s">
        <v>35</v>
      </c>
      <c r="M950" s="32" t="str">
        <f>IF(_xlfn.XLOOKUP(C950,'Raw Data_OS_22'!$C$5:$C$4516,'Raw Data_OS_22'!$G$5:$G$4516,"New_Claim/ Reopening")= "New_Claim/ Reopening","New_Claim/ Reopening","Old_Claim")</f>
        <v>Old_Claim</v>
      </c>
      <c r="N950" s="18" t="str">
        <f>IF(M950=$N$2,IF(J950=$N$1,"E1","D"),_xlfn.XLOOKUP(C950,'Raw Data_OS_22'!$C$5:$C$4516,'Raw Data_OS_22'!$O$5:$O$4516))</f>
        <v>B1</v>
      </c>
    </row>
    <row r="951" spans="3:14" x14ac:dyDescent="0.35">
      <c r="C951" s="26" t="s">
        <v>610</v>
      </c>
      <c r="D951" s="14">
        <v>44102</v>
      </c>
      <c r="E951" s="14">
        <v>44158</v>
      </c>
      <c r="F951" s="27" t="s">
        <v>3910</v>
      </c>
      <c r="G951" s="28">
        <v>0</v>
      </c>
      <c r="H951" s="29">
        <v>1000</v>
      </c>
      <c r="I951" s="29">
        <v>1</v>
      </c>
      <c r="J951" s="30">
        <v>2020</v>
      </c>
      <c r="K951" s="30">
        <v>2020</v>
      </c>
      <c r="L951" s="31" t="s">
        <v>35</v>
      </c>
      <c r="M951" s="32" t="str">
        <f>IF(_xlfn.XLOOKUP(C951,'Raw Data_OS_22'!$C$5:$C$4516,'Raw Data_OS_22'!$G$5:$G$4516,"New_Claim/ Reopening")= "New_Claim/ Reopening","New_Claim/ Reopening","Old_Claim")</f>
        <v>Old_Claim</v>
      </c>
      <c r="N951" s="18" t="str">
        <f>IF(M951=$N$2,IF(J951=$N$1,"E1","D"),_xlfn.XLOOKUP(C951,'Raw Data_OS_22'!$C$5:$C$4516,'Raw Data_OS_22'!$O$5:$O$4516))</f>
        <v>B1</v>
      </c>
    </row>
    <row r="952" spans="3:14" x14ac:dyDescent="0.35">
      <c r="C952" s="26" t="s">
        <v>617</v>
      </c>
      <c r="D952" s="14">
        <v>43938</v>
      </c>
      <c r="E952" s="14">
        <v>43941</v>
      </c>
      <c r="F952" s="27" t="s">
        <v>3910</v>
      </c>
      <c r="G952" s="28">
        <v>0</v>
      </c>
      <c r="H952" s="29">
        <v>1000</v>
      </c>
      <c r="I952" s="29">
        <v>1</v>
      </c>
      <c r="J952" s="30">
        <v>2020</v>
      </c>
      <c r="K952" s="30">
        <v>2020</v>
      </c>
      <c r="L952" s="31" t="s">
        <v>33</v>
      </c>
      <c r="M952" s="32" t="str">
        <f>IF(_xlfn.XLOOKUP(C952,'Raw Data_OS_22'!$C$5:$C$4516,'Raw Data_OS_22'!$G$5:$G$4516,"New_Claim/ Reopening")= "New_Claim/ Reopening","New_Claim/ Reopening","Old_Claim")</f>
        <v>Old_Claim</v>
      </c>
      <c r="N952" s="18" t="str">
        <f>IF(M952=$N$2,IF(J952=$N$1,"E1","D"),_xlfn.XLOOKUP(C952,'Raw Data_OS_22'!$C$5:$C$4516,'Raw Data_OS_22'!$O$5:$O$4516))</f>
        <v>B1</v>
      </c>
    </row>
    <row r="953" spans="3:14" x14ac:dyDescent="0.35">
      <c r="C953" s="26" t="s">
        <v>102</v>
      </c>
      <c r="D953" s="14">
        <v>44082</v>
      </c>
      <c r="E953" s="14">
        <v>44102</v>
      </c>
      <c r="F953" s="27" t="s">
        <v>3910</v>
      </c>
      <c r="G953" s="28">
        <v>0</v>
      </c>
      <c r="H953" s="29">
        <v>1000</v>
      </c>
      <c r="I953" s="29">
        <v>1</v>
      </c>
      <c r="J953" s="30">
        <v>2020</v>
      </c>
      <c r="K953" s="30">
        <v>2020</v>
      </c>
      <c r="L953" s="31" t="s">
        <v>35</v>
      </c>
      <c r="M953" s="32" t="str">
        <f>IF(_xlfn.XLOOKUP(C953,'Raw Data_OS_22'!$C$5:$C$4516,'Raw Data_OS_22'!$G$5:$G$4516,"New_Claim/ Reopening")= "New_Claim/ Reopening","New_Claim/ Reopening","Old_Claim")</f>
        <v>Old_Claim</v>
      </c>
      <c r="N953" s="18" t="str">
        <f>IF(M953=$N$2,IF(J953=$N$1,"E1","D"),_xlfn.XLOOKUP(C953,'Raw Data_OS_22'!$C$5:$C$4516,'Raw Data_OS_22'!$O$5:$O$4516))</f>
        <v>B1</v>
      </c>
    </row>
    <row r="954" spans="3:14" x14ac:dyDescent="0.35">
      <c r="C954" s="26" t="s">
        <v>626</v>
      </c>
      <c r="D954" s="14">
        <v>44087</v>
      </c>
      <c r="E954" s="14">
        <v>44089</v>
      </c>
      <c r="F954" s="27" t="s">
        <v>3910</v>
      </c>
      <c r="G954" s="28">
        <v>0</v>
      </c>
      <c r="H954" s="29">
        <v>1000</v>
      </c>
      <c r="I954" s="29">
        <v>1</v>
      </c>
      <c r="J954" s="30">
        <v>2020</v>
      </c>
      <c r="K954" s="30">
        <v>2020</v>
      </c>
      <c r="L954" s="31" t="s">
        <v>35</v>
      </c>
      <c r="M954" s="32" t="str">
        <f>IF(_xlfn.XLOOKUP(C954,'Raw Data_OS_22'!$C$5:$C$4516,'Raw Data_OS_22'!$G$5:$G$4516,"New_Claim/ Reopening")= "New_Claim/ Reopening","New_Claim/ Reopening","Old_Claim")</f>
        <v>Old_Claim</v>
      </c>
      <c r="N954" s="18" t="str">
        <f>IF(M954=$N$2,IF(J954=$N$1,"E1","D"),_xlfn.XLOOKUP(C954,'Raw Data_OS_22'!$C$5:$C$4516,'Raw Data_OS_22'!$O$5:$O$4516))</f>
        <v>B1</v>
      </c>
    </row>
    <row r="955" spans="3:14" x14ac:dyDescent="0.35">
      <c r="C955" s="26" t="s">
        <v>648</v>
      </c>
      <c r="D955" s="14">
        <v>44192</v>
      </c>
      <c r="E955" s="14">
        <v>44200</v>
      </c>
      <c r="F955" s="27" t="s">
        <v>3910</v>
      </c>
      <c r="G955" s="28">
        <v>12000</v>
      </c>
      <c r="H955" s="29">
        <v>13000</v>
      </c>
      <c r="I955" s="29">
        <v>1</v>
      </c>
      <c r="J955" s="30">
        <v>2020</v>
      </c>
      <c r="K955" s="30">
        <v>2021</v>
      </c>
      <c r="L955" s="31" t="s">
        <v>11</v>
      </c>
      <c r="M955" s="32" t="str">
        <f>IF(_xlfn.XLOOKUP(C955,'Raw Data_OS_22'!$C$5:$C$4516,'Raw Data_OS_22'!$G$5:$G$4516,"New_Claim/ Reopening")= "New_Claim/ Reopening","New_Claim/ Reopening","Old_Claim")</f>
        <v>Old_Claim</v>
      </c>
      <c r="N955" s="18" t="str">
        <f>IF(M955=$N$2,IF(J955=$N$1,"E1","D"),_xlfn.XLOOKUP(C955,'Raw Data_OS_22'!$C$5:$C$4516,'Raw Data_OS_22'!$O$5:$O$4516))</f>
        <v>B1</v>
      </c>
    </row>
    <row r="956" spans="3:14" x14ac:dyDescent="0.35">
      <c r="C956" s="26" t="s">
        <v>723</v>
      </c>
      <c r="D956" s="14">
        <v>43864</v>
      </c>
      <c r="E956" s="14">
        <v>43864</v>
      </c>
      <c r="F956" s="27" t="s">
        <v>3908</v>
      </c>
      <c r="G956" s="28">
        <v>0</v>
      </c>
      <c r="H956" s="29">
        <v>1000</v>
      </c>
      <c r="I956" s="29">
        <v>1</v>
      </c>
      <c r="J956" s="30">
        <v>2020</v>
      </c>
      <c r="K956" s="30">
        <v>2020</v>
      </c>
      <c r="L956" s="31" t="s">
        <v>28</v>
      </c>
      <c r="M956" s="32" t="str">
        <f>IF(_xlfn.XLOOKUP(C956,'Raw Data_OS_22'!$C$5:$C$4516,'Raw Data_OS_22'!$G$5:$G$4516,"New_Claim/ Reopening")= "New_Claim/ Reopening","New_Claim/ Reopening","Old_Claim")</f>
        <v>Old_Claim</v>
      </c>
      <c r="N956" s="18" t="str">
        <f>IF(M956=$N$2,IF(J956=$N$1,"E1","D"),_xlfn.XLOOKUP(C956,'Raw Data_OS_22'!$C$5:$C$4516,'Raw Data_OS_22'!$O$5:$O$4516))</f>
        <v>B1</v>
      </c>
    </row>
    <row r="957" spans="3:14" x14ac:dyDescent="0.35">
      <c r="C957" s="26" t="s">
        <v>726</v>
      </c>
      <c r="D957" s="14">
        <v>43873</v>
      </c>
      <c r="E957" s="14">
        <v>43873</v>
      </c>
      <c r="F957" s="27" t="s">
        <v>3908</v>
      </c>
      <c r="G957" s="28">
        <v>0</v>
      </c>
      <c r="H957" s="29">
        <v>1000</v>
      </c>
      <c r="I957" s="29">
        <v>1</v>
      </c>
      <c r="J957" s="30">
        <v>2020</v>
      </c>
      <c r="K957" s="30">
        <v>2020</v>
      </c>
      <c r="L957" s="31" t="s">
        <v>28</v>
      </c>
      <c r="M957" s="32" t="str">
        <f>IF(_xlfn.XLOOKUP(C957,'Raw Data_OS_22'!$C$5:$C$4516,'Raw Data_OS_22'!$G$5:$G$4516,"New_Claim/ Reopening")= "New_Claim/ Reopening","New_Claim/ Reopening","Old_Claim")</f>
        <v>Old_Claim</v>
      </c>
      <c r="N957" s="18" t="str">
        <f>IF(M957=$N$2,IF(J957=$N$1,"E1","D"),_xlfn.XLOOKUP(C957,'Raw Data_OS_22'!$C$5:$C$4516,'Raw Data_OS_22'!$O$5:$O$4516))</f>
        <v>B1</v>
      </c>
    </row>
    <row r="958" spans="3:14" x14ac:dyDescent="0.35">
      <c r="C958" s="26" t="s">
        <v>735</v>
      </c>
      <c r="D958" s="14">
        <v>43908</v>
      </c>
      <c r="E958" s="14">
        <v>43908</v>
      </c>
      <c r="F958" s="27" t="s">
        <v>3908</v>
      </c>
      <c r="G958" s="28">
        <v>0</v>
      </c>
      <c r="H958" s="29">
        <v>1000</v>
      </c>
      <c r="I958" s="29">
        <v>1</v>
      </c>
      <c r="J958" s="30">
        <v>2020</v>
      </c>
      <c r="K958" s="30">
        <v>2020</v>
      </c>
      <c r="L958" s="31" t="s">
        <v>28</v>
      </c>
      <c r="M958" s="32" t="str">
        <f>IF(_xlfn.XLOOKUP(C958,'Raw Data_OS_22'!$C$5:$C$4516,'Raw Data_OS_22'!$G$5:$G$4516,"New_Claim/ Reopening")= "New_Claim/ Reopening","New_Claim/ Reopening","Old_Claim")</f>
        <v>Old_Claim</v>
      </c>
      <c r="N958" s="18" t="str">
        <f>IF(M958=$N$2,IF(J958=$N$1,"E1","D"),_xlfn.XLOOKUP(C958,'Raw Data_OS_22'!$C$5:$C$4516,'Raw Data_OS_22'!$O$5:$O$4516))</f>
        <v>B1</v>
      </c>
    </row>
    <row r="959" spans="3:14" x14ac:dyDescent="0.35">
      <c r="C959" s="26" t="s">
        <v>747</v>
      </c>
      <c r="D959" s="14">
        <v>43946</v>
      </c>
      <c r="E959" s="14">
        <v>43946</v>
      </c>
      <c r="F959" s="27" t="s">
        <v>3908</v>
      </c>
      <c r="G959" s="28">
        <v>0</v>
      </c>
      <c r="H959" s="29">
        <v>1000</v>
      </c>
      <c r="I959" s="29">
        <v>1</v>
      </c>
      <c r="J959" s="30">
        <v>2020</v>
      </c>
      <c r="K959" s="30">
        <v>2020</v>
      </c>
      <c r="L959" s="31" t="s">
        <v>33</v>
      </c>
      <c r="M959" s="32" t="str">
        <f>IF(_xlfn.XLOOKUP(C959,'Raw Data_OS_22'!$C$5:$C$4516,'Raw Data_OS_22'!$G$5:$G$4516,"New_Claim/ Reopening")= "New_Claim/ Reopening","New_Claim/ Reopening","Old_Claim")</f>
        <v>Old_Claim</v>
      </c>
      <c r="N959" s="18" t="str">
        <f>IF(M959=$N$2,IF(J959=$N$1,"E1","D"),_xlfn.XLOOKUP(C959,'Raw Data_OS_22'!$C$5:$C$4516,'Raw Data_OS_22'!$O$5:$O$4516))</f>
        <v>B1</v>
      </c>
    </row>
    <row r="960" spans="3:14" x14ac:dyDescent="0.35">
      <c r="C960" s="26" t="s">
        <v>748</v>
      </c>
      <c r="D960" s="14">
        <v>43946</v>
      </c>
      <c r="E960" s="14">
        <v>43946</v>
      </c>
      <c r="F960" s="27" t="s">
        <v>3910</v>
      </c>
      <c r="G960" s="28">
        <v>0</v>
      </c>
      <c r="H960" s="29">
        <v>1000</v>
      </c>
      <c r="I960" s="29">
        <v>1</v>
      </c>
      <c r="J960" s="30">
        <v>2020</v>
      </c>
      <c r="K960" s="30">
        <v>2020</v>
      </c>
      <c r="L960" s="31" t="s">
        <v>33</v>
      </c>
      <c r="M960" s="32" t="str">
        <f>IF(_xlfn.XLOOKUP(C960,'Raw Data_OS_22'!$C$5:$C$4516,'Raw Data_OS_22'!$G$5:$G$4516,"New_Claim/ Reopening")= "New_Claim/ Reopening","New_Claim/ Reopening","Old_Claim")</f>
        <v>Old_Claim</v>
      </c>
      <c r="N960" s="18" t="str">
        <f>IF(M960=$N$2,IF(J960=$N$1,"E1","D"),_xlfn.XLOOKUP(C960,'Raw Data_OS_22'!$C$5:$C$4516,'Raw Data_OS_22'!$O$5:$O$4516))</f>
        <v>B1</v>
      </c>
    </row>
    <row r="961" spans="3:14" x14ac:dyDescent="0.35">
      <c r="C961" s="26" t="s">
        <v>749</v>
      </c>
      <c r="D961" s="14">
        <v>43925</v>
      </c>
      <c r="E961" s="14">
        <v>43925</v>
      </c>
      <c r="F961" s="27" t="s">
        <v>3910</v>
      </c>
      <c r="G961" s="28">
        <v>0</v>
      </c>
      <c r="H961" s="29">
        <v>1000</v>
      </c>
      <c r="I961" s="29">
        <v>1</v>
      </c>
      <c r="J961" s="30">
        <v>2020</v>
      </c>
      <c r="K961" s="30">
        <v>2020</v>
      </c>
      <c r="L961" s="31" t="s">
        <v>33</v>
      </c>
      <c r="M961" s="32" t="str">
        <f>IF(_xlfn.XLOOKUP(C961,'Raw Data_OS_22'!$C$5:$C$4516,'Raw Data_OS_22'!$G$5:$G$4516,"New_Claim/ Reopening")= "New_Claim/ Reopening","New_Claim/ Reopening","Old_Claim")</f>
        <v>Old_Claim</v>
      </c>
      <c r="N961" s="18" t="str">
        <f>IF(M961=$N$2,IF(J961=$N$1,"E1","D"),_xlfn.XLOOKUP(C961,'Raw Data_OS_22'!$C$5:$C$4516,'Raw Data_OS_22'!$O$5:$O$4516))</f>
        <v>B1</v>
      </c>
    </row>
    <row r="962" spans="3:14" x14ac:dyDescent="0.35">
      <c r="C962" s="26" t="s">
        <v>754</v>
      </c>
      <c r="D962" s="14">
        <v>43964</v>
      </c>
      <c r="E962" s="14">
        <v>43964</v>
      </c>
      <c r="F962" s="27" t="s">
        <v>3908</v>
      </c>
      <c r="G962" s="28">
        <v>0</v>
      </c>
      <c r="H962" s="29">
        <v>1000</v>
      </c>
      <c r="I962" s="29">
        <v>1</v>
      </c>
      <c r="J962" s="30">
        <v>2020</v>
      </c>
      <c r="K962" s="30">
        <v>2020</v>
      </c>
      <c r="L962" s="31" t="s">
        <v>33</v>
      </c>
      <c r="M962" s="32" t="str">
        <f>IF(_xlfn.XLOOKUP(C962,'Raw Data_OS_22'!$C$5:$C$4516,'Raw Data_OS_22'!$G$5:$G$4516,"New_Claim/ Reopening")= "New_Claim/ Reopening","New_Claim/ Reopening","Old_Claim")</f>
        <v>Old_Claim</v>
      </c>
      <c r="N962" s="18" t="str">
        <f>IF(M962=$N$2,IF(J962=$N$1,"E1","D"),_xlfn.XLOOKUP(C962,'Raw Data_OS_22'!$C$5:$C$4516,'Raw Data_OS_22'!$O$5:$O$4516))</f>
        <v>B1</v>
      </c>
    </row>
    <row r="963" spans="3:14" x14ac:dyDescent="0.35">
      <c r="C963" s="26" t="s">
        <v>757</v>
      </c>
      <c r="D963" s="14">
        <v>43974</v>
      </c>
      <c r="E963" s="14">
        <v>43974</v>
      </c>
      <c r="F963" s="27" t="s">
        <v>3910</v>
      </c>
      <c r="G963" s="28">
        <v>0</v>
      </c>
      <c r="H963" s="29">
        <v>1000</v>
      </c>
      <c r="I963" s="29">
        <v>1</v>
      </c>
      <c r="J963" s="30">
        <v>2020</v>
      </c>
      <c r="K963" s="30">
        <v>2020</v>
      </c>
      <c r="L963" s="31" t="s">
        <v>33</v>
      </c>
      <c r="M963" s="32" t="str">
        <f>IF(_xlfn.XLOOKUP(C963,'Raw Data_OS_22'!$C$5:$C$4516,'Raw Data_OS_22'!$G$5:$G$4516,"New_Claim/ Reopening")= "New_Claim/ Reopening","New_Claim/ Reopening","Old_Claim")</f>
        <v>Old_Claim</v>
      </c>
      <c r="N963" s="18" t="str">
        <f>IF(M963=$N$2,IF(J963=$N$1,"E1","D"),_xlfn.XLOOKUP(C963,'Raw Data_OS_22'!$C$5:$C$4516,'Raw Data_OS_22'!$O$5:$O$4516))</f>
        <v>B1</v>
      </c>
    </row>
    <row r="964" spans="3:14" x14ac:dyDescent="0.35">
      <c r="C964" s="26" t="s">
        <v>763</v>
      </c>
      <c r="D964" s="14">
        <v>43921</v>
      </c>
      <c r="E964" s="14">
        <v>43921</v>
      </c>
      <c r="F964" s="27" t="s">
        <v>3908</v>
      </c>
      <c r="G964" s="28">
        <v>0</v>
      </c>
      <c r="H964" s="29">
        <v>1000</v>
      </c>
      <c r="I964" s="29">
        <v>1</v>
      </c>
      <c r="J964" s="30">
        <v>2020</v>
      </c>
      <c r="K964" s="30">
        <v>2020</v>
      </c>
      <c r="L964" s="31" t="s">
        <v>28</v>
      </c>
      <c r="M964" s="32" t="str">
        <f>IF(_xlfn.XLOOKUP(C964,'Raw Data_OS_22'!$C$5:$C$4516,'Raw Data_OS_22'!$G$5:$G$4516,"New_Claim/ Reopening")= "New_Claim/ Reopening","New_Claim/ Reopening","Old_Claim")</f>
        <v>Old_Claim</v>
      </c>
      <c r="N964" s="18" t="str">
        <f>IF(M964=$N$2,IF(J964=$N$1,"E1","D"),_xlfn.XLOOKUP(C964,'Raw Data_OS_22'!$C$5:$C$4516,'Raw Data_OS_22'!$O$5:$O$4516))</f>
        <v>B1</v>
      </c>
    </row>
    <row r="965" spans="3:14" x14ac:dyDescent="0.35">
      <c r="C965" s="26" t="s">
        <v>775</v>
      </c>
      <c r="D965" s="14">
        <v>44020</v>
      </c>
      <c r="E965" s="14">
        <v>44020</v>
      </c>
      <c r="F965" s="27" t="s">
        <v>3908</v>
      </c>
      <c r="G965" s="28">
        <v>0</v>
      </c>
      <c r="H965" s="29">
        <v>1000</v>
      </c>
      <c r="I965" s="29">
        <v>1</v>
      </c>
      <c r="J965" s="30">
        <v>2020</v>
      </c>
      <c r="K965" s="30">
        <v>2020</v>
      </c>
      <c r="L965" s="31" t="s">
        <v>35</v>
      </c>
      <c r="M965" s="32" t="str">
        <f>IF(_xlfn.XLOOKUP(C965,'Raw Data_OS_22'!$C$5:$C$4516,'Raw Data_OS_22'!$G$5:$G$4516,"New_Claim/ Reopening")= "New_Claim/ Reopening","New_Claim/ Reopening","Old_Claim")</f>
        <v>Old_Claim</v>
      </c>
      <c r="N965" s="18" t="str">
        <f>IF(M965=$N$2,IF(J965=$N$1,"E1","D"),_xlfn.XLOOKUP(C965,'Raw Data_OS_22'!$C$5:$C$4516,'Raw Data_OS_22'!$O$5:$O$4516))</f>
        <v>B1</v>
      </c>
    </row>
    <row r="966" spans="3:14" x14ac:dyDescent="0.35">
      <c r="C966" s="26" t="s">
        <v>777</v>
      </c>
      <c r="D966" s="14">
        <v>44021</v>
      </c>
      <c r="E966" s="14">
        <v>44021</v>
      </c>
      <c r="F966" s="27" t="s">
        <v>3908</v>
      </c>
      <c r="G966" s="28">
        <v>0</v>
      </c>
      <c r="H966" s="29">
        <v>1000</v>
      </c>
      <c r="I966" s="29">
        <v>1</v>
      </c>
      <c r="J966" s="30">
        <v>2020</v>
      </c>
      <c r="K966" s="30">
        <v>2020</v>
      </c>
      <c r="L966" s="31" t="s">
        <v>35</v>
      </c>
      <c r="M966" s="32" t="str">
        <f>IF(_xlfn.XLOOKUP(C966,'Raw Data_OS_22'!$C$5:$C$4516,'Raw Data_OS_22'!$G$5:$G$4516,"New_Claim/ Reopening")= "New_Claim/ Reopening","New_Claim/ Reopening","Old_Claim")</f>
        <v>Old_Claim</v>
      </c>
      <c r="N966" s="18" t="str">
        <f>IF(M966=$N$2,IF(J966=$N$1,"E1","D"),_xlfn.XLOOKUP(C966,'Raw Data_OS_22'!$C$5:$C$4516,'Raw Data_OS_22'!$O$5:$O$4516))</f>
        <v>B1</v>
      </c>
    </row>
    <row r="967" spans="3:14" x14ac:dyDescent="0.35">
      <c r="C967" s="26" t="s">
        <v>793</v>
      </c>
      <c r="D967" s="14">
        <v>44087</v>
      </c>
      <c r="E967" s="14">
        <v>44087</v>
      </c>
      <c r="F967" s="27" t="s">
        <v>3910</v>
      </c>
      <c r="G967" s="28">
        <v>0</v>
      </c>
      <c r="H967" s="29">
        <v>1000</v>
      </c>
      <c r="I967" s="29">
        <v>1</v>
      </c>
      <c r="J967" s="30">
        <v>2020</v>
      </c>
      <c r="K967" s="30">
        <v>2020</v>
      </c>
      <c r="L967" s="31" t="s">
        <v>35</v>
      </c>
      <c r="M967" s="32" t="str">
        <f>IF(_xlfn.XLOOKUP(C967,'Raw Data_OS_22'!$C$5:$C$4516,'Raw Data_OS_22'!$G$5:$G$4516,"New_Claim/ Reopening")= "New_Claim/ Reopening","New_Claim/ Reopening","Old_Claim")</f>
        <v>Old_Claim</v>
      </c>
      <c r="N967" s="18" t="str">
        <f>IF(M967=$N$2,IF(J967=$N$1,"E1","D"),_xlfn.XLOOKUP(C967,'Raw Data_OS_22'!$C$5:$C$4516,'Raw Data_OS_22'!$O$5:$O$4516))</f>
        <v>B1</v>
      </c>
    </row>
    <row r="968" spans="3:14" x14ac:dyDescent="0.35">
      <c r="C968" s="26" t="s">
        <v>800</v>
      </c>
      <c r="D968" s="14">
        <v>44091</v>
      </c>
      <c r="E968" s="14">
        <v>44091</v>
      </c>
      <c r="F968" s="27" t="s">
        <v>3908</v>
      </c>
      <c r="G968" s="28">
        <v>0</v>
      </c>
      <c r="H968" s="29">
        <v>1000</v>
      </c>
      <c r="I968" s="29">
        <v>1</v>
      </c>
      <c r="J968" s="30">
        <v>2020</v>
      </c>
      <c r="K968" s="30">
        <v>2020</v>
      </c>
      <c r="L968" s="31" t="s">
        <v>35</v>
      </c>
      <c r="M968" s="32" t="str">
        <f>IF(_xlfn.XLOOKUP(C968,'Raw Data_OS_22'!$C$5:$C$4516,'Raw Data_OS_22'!$G$5:$G$4516,"New_Claim/ Reopening")= "New_Claim/ Reopening","New_Claim/ Reopening","Old_Claim")</f>
        <v>Old_Claim</v>
      </c>
      <c r="N968" s="18" t="str">
        <f>IF(M968=$N$2,IF(J968=$N$1,"E1","D"),_xlfn.XLOOKUP(C968,'Raw Data_OS_22'!$C$5:$C$4516,'Raw Data_OS_22'!$O$5:$O$4516))</f>
        <v>B1</v>
      </c>
    </row>
    <row r="969" spans="3:14" x14ac:dyDescent="0.35">
      <c r="C969" s="26" t="s">
        <v>801</v>
      </c>
      <c r="D969" s="14">
        <v>44090</v>
      </c>
      <c r="E969" s="14">
        <v>44090</v>
      </c>
      <c r="F969" s="27" t="s">
        <v>3910</v>
      </c>
      <c r="G969" s="28">
        <v>0</v>
      </c>
      <c r="H969" s="29">
        <v>1000</v>
      </c>
      <c r="I969" s="29">
        <v>1</v>
      </c>
      <c r="J969" s="30">
        <v>2020</v>
      </c>
      <c r="K969" s="30">
        <v>2020</v>
      </c>
      <c r="L969" s="31" t="s">
        <v>35</v>
      </c>
      <c r="M969" s="32" t="str">
        <f>IF(_xlfn.XLOOKUP(C969,'Raw Data_OS_22'!$C$5:$C$4516,'Raw Data_OS_22'!$G$5:$G$4516,"New_Claim/ Reopening")= "New_Claim/ Reopening","New_Claim/ Reopening","Old_Claim")</f>
        <v>Old_Claim</v>
      </c>
      <c r="N969" s="18" t="str">
        <f>IF(M969=$N$2,IF(J969=$N$1,"E1","D"),_xlfn.XLOOKUP(C969,'Raw Data_OS_22'!$C$5:$C$4516,'Raw Data_OS_22'!$O$5:$O$4516))</f>
        <v>B1</v>
      </c>
    </row>
    <row r="970" spans="3:14" x14ac:dyDescent="0.35">
      <c r="C970" s="26" t="s">
        <v>804</v>
      </c>
      <c r="D970" s="14">
        <v>44092</v>
      </c>
      <c r="E970" s="14">
        <v>44092</v>
      </c>
      <c r="F970" s="27" t="s">
        <v>3908</v>
      </c>
      <c r="G970" s="28">
        <v>0</v>
      </c>
      <c r="H970" s="29">
        <v>1000</v>
      </c>
      <c r="I970" s="29">
        <v>1</v>
      </c>
      <c r="J970" s="30">
        <v>2020</v>
      </c>
      <c r="K970" s="30">
        <v>2020</v>
      </c>
      <c r="L970" s="31" t="s">
        <v>35</v>
      </c>
      <c r="M970" s="32" t="str">
        <f>IF(_xlfn.XLOOKUP(C970,'Raw Data_OS_22'!$C$5:$C$4516,'Raw Data_OS_22'!$G$5:$G$4516,"New_Claim/ Reopening")= "New_Claim/ Reopening","New_Claim/ Reopening","Old_Claim")</f>
        <v>Old_Claim</v>
      </c>
      <c r="N970" s="18" t="str">
        <f>IF(M970=$N$2,IF(J970=$N$1,"E1","D"),_xlfn.XLOOKUP(C970,'Raw Data_OS_22'!$C$5:$C$4516,'Raw Data_OS_22'!$O$5:$O$4516))</f>
        <v>B1</v>
      </c>
    </row>
    <row r="971" spans="3:14" x14ac:dyDescent="0.35">
      <c r="C971" s="26" t="s">
        <v>182</v>
      </c>
      <c r="D971" s="14">
        <v>44109</v>
      </c>
      <c r="E971" s="14">
        <v>44109</v>
      </c>
      <c r="F971" s="27" t="s">
        <v>3910</v>
      </c>
      <c r="G971" s="28">
        <v>0</v>
      </c>
      <c r="H971" s="29">
        <v>1000</v>
      </c>
      <c r="I971" s="29">
        <v>1</v>
      </c>
      <c r="J971" s="30">
        <v>2020</v>
      </c>
      <c r="K971" s="30">
        <v>2020</v>
      </c>
      <c r="L971" s="31" t="s">
        <v>11</v>
      </c>
      <c r="M971" s="32" t="str">
        <f>IF(_xlfn.XLOOKUP(C971,'Raw Data_OS_22'!$C$5:$C$4516,'Raw Data_OS_22'!$G$5:$G$4516,"New_Claim/ Reopening")= "New_Claim/ Reopening","New_Claim/ Reopening","Old_Claim")</f>
        <v>Old_Claim</v>
      </c>
      <c r="N971" s="18" t="str">
        <f>IF(M971=$N$2,IF(J971=$N$1,"E1","D"),_xlfn.XLOOKUP(C971,'Raw Data_OS_22'!$C$5:$C$4516,'Raw Data_OS_22'!$O$5:$O$4516))</f>
        <v>B1</v>
      </c>
    </row>
    <row r="972" spans="3:14" x14ac:dyDescent="0.35">
      <c r="C972" s="26" t="s">
        <v>845</v>
      </c>
      <c r="D972" s="14">
        <v>43855</v>
      </c>
      <c r="E972" s="14">
        <v>43855</v>
      </c>
      <c r="F972" s="27" t="s">
        <v>3908</v>
      </c>
      <c r="G972" s="28">
        <v>0</v>
      </c>
      <c r="H972" s="29">
        <v>1000</v>
      </c>
      <c r="I972" s="29">
        <v>1</v>
      </c>
      <c r="J972" s="30">
        <v>2020</v>
      </c>
      <c r="K972" s="30">
        <v>2020</v>
      </c>
      <c r="L972" s="31" t="s">
        <v>28</v>
      </c>
      <c r="M972" s="32" t="str">
        <f>IF(_xlfn.XLOOKUP(C972,'Raw Data_OS_22'!$C$5:$C$4516,'Raw Data_OS_22'!$G$5:$G$4516,"New_Claim/ Reopening")= "New_Claim/ Reopening","New_Claim/ Reopening","Old_Claim")</f>
        <v>Old_Claim</v>
      </c>
      <c r="N972" s="18" t="str">
        <f>IF(M972=$N$2,IF(J972=$N$1,"E1","D"),_xlfn.XLOOKUP(C972,'Raw Data_OS_22'!$C$5:$C$4516,'Raw Data_OS_22'!$O$5:$O$4516))</f>
        <v>B1</v>
      </c>
    </row>
    <row r="973" spans="3:14" x14ac:dyDescent="0.35">
      <c r="C973" s="26" t="s">
        <v>846</v>
      </c>
      <c r="D973" s="14">
        <v>43946</v>
      </c>
      <c r="E973" s="14">
        <v>43946</v>
      </c>
      <c r="F973" s="27" t="s">
        <v>3908</v>
      </c>
      <c r="G973" s="28">
        <v>0</v>
      </c>
      <c r="H973" s="29">
        <v>1000</v>
      </c>
      <c r="I973" s="29">
        <v>1</v>
      </c>
      <c r="J973" s="30">
        <v>2020</v>
      </c>
      <c r="K973" s="30">
        <v>2020</v>
      </c>
      <c r="L973" s="31" t="s">
        <v>33</v>
      </c>
      <c r="M973" s="32" t="str">
        <f>IF(_xlfn.XLOOKUP(C973,'Raw Data_OS_22'!$C$5:$C$4516,'Raw Data_OS_22'!$G$5:$G$4516,"New_Claim/ Reopening")= "New_Claim/ Reopening","New_Claim/ Reopening","Old_Claim")</f>
        <v>Old_Claim</v>
      </c>
      <c r="N973" s="18" t="str">
        <f>IF(M973=$N$2,IF(J973=$N$1,"E1","D"),_xlfn.XLOOKUP(C973,'Raw Data_OS_22'!$C$5:$C$4516,'Raw Data_OS_22'!$O$5:$O$4516))</f>
        <v>B1</v>
      </c>
    </row>
    <row r="974" spans="3:14" x14ac:dyDescent="0.35">
      <c r="C974" s="26" t="s">
        <v>223</v>
      </c>
      <c r="D974" s="14">
        <v>43964</v>
      </c>
      <c r="E974" s="14">
        <v>43964</v>
      </c>
      <c r="F974" s="27" t="s">
        <v>3910</v>
      </c>
      <c r="G974" s="28">
        <v>0</v>
      </c>
      <c r="H974" s="29">
        <v>1000</v>
      </c>
      <c r="I974" s="29">
        <v>1</v>
      </c>
      <c r="J974" s="30">
        <v>2020</v>
      </c>
      <c r="K974" s="30">
        <v>2020</v>
      </c>
      <c r="L974" s="31" t="s">
        <v>33</v>
      </c>
      <c r="M974" s="32" t="str">
        <f>IF(_xlfn.XLOOKUP(C974,'Raw Data_OS_22'!$C$5:$C$4516,'Raw Data_OS_22'!$G$5:$G$4516,"New_Claim/ Reopening")= "New_Claim/ Reopening","New_Claim/ Reopening","Old_Claim")</f>
        <v>Old_Claim</v>
      </c>
      <c r="N974" s="18" t="str">
        <f>IF(M974=$N$2,IF(J974=$N$1,"E1","D"),_xlfn.XLOOKUP(C974,'Raw Data_OS_22'!$C$5:$C$4516,'Raw Data_OS_22'!$O$5:$O$4516))</f>
        <v>B1</v>
      </c>
    </row>
    <row r="975" spans="3:14" x14ac:dyDescent="0.35">
      <c r="C975" s="26" t="s">
        <v>853</v>
      </c>
      <c r="D975" s="14">
        <v>43977</v>
      </c>
      <c r="E975" s="14">
        <v>43977</v>
      </c>
      <c r="F975" s="27" t="s">
        <v>3910</v>
      </c>
      <c r="G975" s="28">
        <v>0</v>
      </c>
      <c r="H975" s="29">
        <v>1000</v>
      </c>
      <c r="I975" s="29">
        <v>1</v>
      </c>
      <c r="J975" s="30">
        <v>2020</v>
      </c>
      <c r="K975" s="30">
        <v>2020</v>
      </c>
      <c r="L975" s="31" t="s">
        <v>33</v>
      </c>
      <c r="M975" s="32" t="str">
        <f>IF(_xlfn.XLOOKUP(C975,'Raw Data_OS_22'!$C$5:$C$4516,'Raw Data_OS_22'!$G$5:$G$4516,"New_Claim/ Reopening")= "New_Claim/ Reopening","New_Claim/ Reopening","Old_Claim")</f>
        <v>Old_Claim</v>
      </c>
      <c r="N975" s="18" t="str">
        <f>IF(M975=$N$2,IF(J975=$N$1,"E1","D"),_xlfn.XLOOKUP(C975,'Raw Data_OS_22'!$C$5:$C$4516,'Raw Data_OS_22'!$O$5:$O$4516))</f>
        <v>B1</v>
      </c>
    </row>
    <row r="976" spans="3:14" x14ac:dyDescent="0.35">
      <c r="C976" s="26" t="s">
        <v>233</v>
      </c>
      <c r="D976" s="14">
        <v>43997</v>
      </c>
      <c r="E976" s="14">
        <v>43997</v>
      </c>
      <c r="F976" s="27" t="s">
        <v>3910</v>
      </c>
      <c r="G976" s="28">
        <v>0</v>
      </c>
      <c r="H976" s="29">
        <v>1000</v>
      </c>
      <c r="I976" s="29">
        <v>1</v>
      </c>
      <c r="J976" s="30">
        <v>2020</v>
      </c>
      <c r="K976" s="30">
        <v>2020</v>
      </c>
      <c r="L976" s="31" t="s">
        <v>33</v>
      </c>
      <c r="M976" s="32" t="str">
        <f>IF(_xlfn.XLOOKUP(C976,'Raw Data_OS_22'!$C$5:$C$4516,'Raw Data_OS_22'!$G$5:$G$4516,"New_Claim/ Reopening")= "New_Claim/ Reopening","New_Claim/ Reopening","Old_Claim")</f>
        <v>Old_Claim</v>
      </c>
      <c r="N976" s="18" t="str">
        <f>IF(M976=$N$2,IF(J976=$N$1,"E1","D"),_xlfn.XLOOKUP(C976,'Raw Data_OS_22'!$C$5:$C$4516,'Raw Data_OS_22'!$O$5:$O$4516))</f>
        <v>B1</v>
      </c>
    </row>
    <row r="977" spans="3:14" x14ac:dyDescent="0.35">
      <c r="C977" s="26" t="s">
        <v>236</v>
      </c>
      <c r="D977" s="14">
        <v>43998</v>
      </c>
      <c r="E977" s="14">
        <v>43998</v>
      </c>
      <c r="F977" s="27" t="s">
        <v>3910</v>
      </c>
      <c r="G977" s="28">
        <v>0</v>
      </c>
      <c r="H977" s="29">
        <v>1000</v>
      </c>
      <c r="I977" s="29">
        <v>1</v>
      </c>
      <c r="J977" s="30">
        <v>2020</v>
      </c>
      <c r="K977" s="30">
        <v>2020</v>
      </c>
      <c r="L977" s="31" t="s">
        <v>33</v>
      </c>
      <c r="M977" s="32" t="str">
        <f>IF(_xlfn.XLOOKUP(C977,'Raw Data_OS_22'!$C$5:$C$4516,'Raw Data_OS_22'!$G$5:$G$4516,"New_Claim/ Reopening")= "New_Claim/ Reopening","New_Claim/ Reopening","Old_Claim")</f>
        <v>Old_Claim</v>
      </c>
      <c r="N977" s="18" t="str">
        <f>IF(M977=$N$2,IF(J977=$N$1,"E1","D"),_xlfn.XLOOKUP(C977,'Raw Data_OS_22'!$C$5:$C$4516,'Raw Data_OS_22'!$O$5:$O$4516))</f>
        <v>B1</v>
      </c>
    </row>
    <row r="978" spans="3:14" x14ac:dyDescent="0.35">
      <c r="C978" s="26" t="s">
        <v>867</v>
      </c>
      <c r="D978" s="14">
        <v>43999</v>
      </c>
      <c r="E978" s="14">
        <v>43999</v>
      </c>
      <c r="F978" s="27" t="s">
        <v>3910</v>
      </c>
      <c r="G978" s="28">
        <v>0</v>
      </c>
      <c r="H978" s="29">
        <v>1000</v>
      </c>
      <c r="I978" s="29">
        <v>1</v>
      </c>
      <c r="J978" s="30">
        <v>2020</v>
      </c>
      <c r="K978" s="30">
        <v>2020</v>
      </c>
      <c r="L978" s="31" t="s">
        <v>33</v>
      </c>
      <c r="M978" s="32" t="str">
        <f>IF(_xlfn.XLOOKUP(C978,'Raw Data_OS_22'!$C$5:$C$4516,'Raw Data_OS_22'!$G$5:$G$4516,"New_Claim/ Reopening")= "New_Claim/ Reopening","New_Claim/ Reopening","Old_Claim")</f>
        <v>Old_Claim</v>
      </c>
      <c r="N978" s="18" t="str">
        <f>IF(M978=$N$2,IF(J978=$N$1,"E1","D"),_xlfn.XLOOKUP(C978,'Raw Data_OS_22'!$C$5:$C$4516,'Raw Data_OS_22'!$O$5:$O$4516))</f>
        <v>B1</v>
      </c>
    </row>
    <row r="979" spans="3:14" x14ac:dyDescent="0.35">
      <c r="C979" s="26" t="s">
        <v>873</v>
      </c>
      <c r="D979" s="14">
        <v>44008</v>
      </c>
      <c r="E979" s="14">
        <v>44008</v>
      </c>
      <c r="F979" s="27" t="s">
        <v>3908</v>
      </c>
      <c r="G979" s="28">
        <v>0</v>
      </c>
      <c r="H979" s="29">
        <v>1000</v>
      </c>
      <c r="I979" s="29">
        <v>1</v>
      </c>
      <c r="J979" s="30">
        <v>2020</v>
      </c>
      <c r="K979" s="30">
        <v>2020</v>
      </c>
      <c r="L979" s="31" t="s">
        <v>33</v>
      </c>
      <c r="M979" s="32" t="str">
        <f>IF(_xlfn.XLOOKUP(C979,'Raw Data_OS_22'!$C$5:$C$4516,'Raw Data_OS_22'!$G$5:$G$4516,"New_Claim/ Reopening")= "New_Claim/ Reopening","New_Claim/ Reopening","Old_Claim")</f>
        <v>Old_Claim</v>
      </c>
      <c r="N979" s="18" t="str">
        <f>IF(M979=$N$2,IF(J979=$N$1,"E1","D"),_xlfn.XLOOKUP(C979,'Raw Data_OS_22'!$C$5:$C$4516,'Raw Data_OS_22'!$O$5:$O$4516))</f>
        <v>B1</v>
      </c>
    </row>
    <row r="980" spans="3:14" x14ac:dyDescent="0.35">
      <c r="C980" s="26" t="s">
        <v>874</v>
      </c>
      <c r="D980" s="14">
        <v>44002</v>
      </c>
      <c r="E980" s="14">
        <v>44002</v>
      </c>
      <c r="F980" s="27" t="s">
        <v>3908</v>
      </c>
      <c r="G980" s="28">
        <v>0</v>
      </c>
      <c r="H980" s="29">
        <v>1000</v>
      </c>
      <c r="I980" s="29">
        <v>1</v>
      </c>
      <c r="J980" s="30">
        <v>2020</v>
      </c>
      <c r="K980" s="30">
        <v>2020</v>
      </c>
      <c r="L980" s="31" t="s">
        <v>33</v>
      </c>
      <c r="M980" s="32" t="str">
        <f>IF(_xlfn.XLOOKUP(C980,'Raw Data_OS_22'!$C$5:$C$4516,'Raw Data_OS_22'!$G$5:$G$4516,"New_Claim/ Reopening")= "New_Claim/ Reopening","New_Claim/ Reopening","Old_Claim")</f>
        <v>Old_Claim</v>
      </c>
      <c r="N980" s="18" t="str">
        <f>IF(M980=$N$2,IF(J980=$N$1,"E1","D"),_xlfn.XLOOKUP(C980,'Raw Data_OS_22'!$C$5:$C$4516,'Raw Data_OS_22'!$O$5:$O$4516))</f>
        <v>B1</v>
      </c>
    </row>
    <row r="981" spans="3:14" x14ac:dyDescent="0.35">
      <c r="C981" s="26" t="s">
        <v>241</v>
      </c>
      <c r="D981" s="14">
        <v>44009</v>
      </c>
      <c r="E981" s="14">
        <v>44009</v>
      </c>
      <c r="F981" s="27" t="s">
        <v>3910</v>
      </c>
      <c r="G981" s="28">
        <v>0</v>
      </c>
      <c r="H981" s="29">
        <v>1000</v>
      </c>
      <c r="I981" s="29">
        <v>1</v>
      </c>
      <c r="J981" s="30">
        <v>2020</v>
      </c>
      <c r="K981" s="30">
        <v>2020</v>
      </c>
      <c r="L981" s="31" t="s">
        <v>33</v>
      </c>
      <c r="M981" s="32" t="str">
        <f>IF(_xlfn.XLOOKUP(C981,'Raw Data_OS_22'!$C$5:$C$4516,'Raw Data_OS_22'!$G$5:$G$4516,"New_Claim/ Reopening")= "New_Claim/ Reopening","New_Claim/ Reopening","Old_Claim")</f>
        <v>Old_Claim</v>
      </c>
      <c r="N981" s="18" t="str">
        <f>IF(M981=$N$2,IF(J981=$N$1,"E1","D"),_xlfn.XLOOKUP(C981,'Raw Data_OS_22'!$C$5:$C$4516,'Raw Data_OS_22'!$O$5:$O$4516))</f>
        <v>B1</v>
      </c>
    </row>
    <row r="982" spans="3:14" x14ac:dyDescent="0.35">
      <c r="C982" s="26" t="s">
        <v>245</v>
      </c>
      <c r="D982" s="14">
        <v>44016</v>
      </c>
      <c r="E982" s="14">
        <v>44016</v>
      </c>
      <c r="F982" s="27" t="s">
        <v>3910</v>
      </c>
      <c r="G982" s="28">
        <v>0</v>
      </c>
      <c r="H982" s="29">
        <v>1000</v>
      </c>
      <c r="I982" s="29">
        <v>1</v>
      </c>
      <c r="J982" s="30">
        <v>2020</v>
      </c>
      <c r="K982" s="30">
        <v>2020</v>
      </c>
      <c r="L982" s="31" t="s">
        <v>35</v>
      </c>
      <c r="M982" s="32" t="str">
        <f>IF(_xlfn.XLOOKUP(C982,'Raw Data_OS_22'!$C$5:$C$4516,'Raw Data_OS_22'!$G$5:$G$4516,"New_Claim/ Reopening")= "New_Claim/ Reopening","New_Claim/ Reopening","Old_Claim")</f>
        <v>Old_Claim</v>
      </c>
      <c r="N982" s="18" t="str">
        <f>IF(M982=$N$2,IF(J982=$N$1,"E1","D"),_xlfn.XLOOKUP(C982,'Raw Data_OS_22'!$C$5:$C$4516,'Raw Data_OS_22'!$O$5:$O$4516))</f>
        <v>B1</v>
      </c>
    </row>
    <row r="983" spans="3:14" x14ac:dyDescent="0.35">
      <c r="C983" s="26" t="s">
        <v>884</v>
      </c>
      <c r="D983" s="14">
        <v>43953</v>
      </c>
      <c r="E983" s="14">
        <v>43953</v>
      </c>
      <c r="F983" s="27" t="s">
        <v>3910</v>
      </c>
      <c r="G983" s="28">
        <v>0</v>
      </c>
      <c r="H983" s="29">
        <v>1000</v>
      </c>
      <c r="I983" s="29">
        <v>1</v>
      </c>
      <c r="J983" s="30">
        <v>2020</v>
      </c>
      <c r="K983" s="30">
        <v>2020</v>
      </c>
      <c r="L983" s="31" t="s">
        <v>33</v>
      </c>
      <c r="M983" s="32" t="str">
        <f>IF(_xlfn.XLOOKUP(C983,'Raw Data_OS_22'!$C$5:$C$4516,'Raw Data_OS_22'!$G$5:$G$4516,"New_Claim/ Reopening")= "New_Claim/ Reopening","New_Claim/ Reopening","Old_Claim")</f>
        <v>Old_Claim</v>
      </c>
      <c r="N983" s="18" t="str">
        <f>IF(M983=$N$2,IF(J983=$N$1,"E1","D"),_xlfn.XLOOKUP(C983,'Raw Data_OS_22'!$C$5:$C$4516,'Raw Data_OS_22'!$O$5:$O$4516))</f>
        <v>B1</v>
      </c>
    </row>
    <row r="984" spans="3:14" x14ac:dyDescent="0.35">
      <c r="C984" s="26" t="s">
        <v>886</v>
      </c>
      <c r="D984" s="14">
        <v>43949</v>
      </c>
      <c r="E984" s="14">
        <v>43949</v>
      </c>
      <c r="F984" s="27" t="s">
        <v>3908</v>
      </c>
      <c r="G984" s="28">
        <v>0</v>
      </c>
      <c r="H984" s="29">
        <v>1000</v>
      </c>
      <c r="I984" s="29">
        <v>1</v>
      </c>
      <c r="J984" s="30">
        <v>2020</v>
      </c>
      <c r="K984" s="30">
        <v>2020</v>
      </c>
      <c r="L984" s="31" t="s">
        <v>33</v>
      </c>
      <c r="M984" s="32" t="str">
        <f>IF(_xlfn.XLOOKUP(C984,'Raw Data_OS_22'!$C$5:$C$4516,'Raw Data_OS_22'!$G$5:$G$4516,"New_Claim/ Reopening")= "New_Claim/ Reopening","New_Claim/ Reopening","Old_Claim")</f>
        <v>Old_Claim</v>
      </c>
      <c r="N984" s="18" t="str">
        <f>IF(M984=$N$2,IF(J984=$N$1,"E1","D"),_xlfn.XLOOKUP(C984,'Raw Data_OS_22'!$C$5:$C$4516,'Raw Data_OS_22'!$O$5:$O$4516))</f>
        <v>B1</v>
      </c>
    </row>
    <row r="985" spans="3:14" x14ac:dyDescent="0.35">
      <c r="C985" s="26" t="s">
        <v>964</v>
      </c>
      <c r="D985" s="14">
        <v>44023</v>
      </c>
      <c r="E985" s="14">
        <v>44023</v>
      </c>
      <c r="F985" s="27" t="s">
        <v>3910</v>
      </c>
      <c r="G985" s="28">
        <v>0</v>
      </c>
      <c r="H985" s="29">
        <v>1000</v>
      </c>
      <c r="I985" s="29">
        <v>1</v>
      </c>
      <c r="J985" s="30">
        <v>2020</v>
      </c>
      <c r="K985" s="30">
        <v>2020</v>
      </c>
      <c r="L985" s="31" t="s">
        <v>35</v>
      </c>
      <c r="M985" s="32" t="str">
        <f>IF(_xlfn.XLOOKUP(C985,'Raw Data_OS_22'!$C$5:$C$4516,'Raw Data_OS_22'!$G$5:$G$4516,"New_Claim/ Reopening")= "New_Claim/ Reopening","New_Claim/ Reopening","Old_Claim")</f>
        <v>Old_Claim</v>
      </c>
      <c r="N985" s="18" t="str">
        <f>IF(M985=$N$2,IF(J985=$N$1,"E1","D"),_xlfn.XLOOKUP(C985,'Raw Data_OS_22'!$C$5:$C$4516,'Raw Data_OS_22'!$O$5:$O$4516))</f>
        <v>B1</v>
      </c>
    </row>
    <row r="986" spans="3:14" x14ac:dyDescent="0.35">
      <c r="C986" s="26" t="s">
        <v>263</v>
      </c>
      <c r="D986" s="14">
        <v>44024</v>
      </c>
      <c r="E986" s="14">
        <v>44024</v>
      </c>
      <c r="F986" s="27" t="s">
        <v>3910</v>
      </c>
      <c r="G986" s="28">
        <v>0</v>
      </c>
      <c r="H986" s="29">
        <v>1000</v>
      </c>
      <c r="I986" s="29">
        <v>1</v>
      </c>
      <c r="J986" s="30">
        <v>2020</v>
      </c>
      <c r="K986" s="30">
        <v>2020</v>
      </c>
      <c r="L986" s="31" t="s">
        <v>35</v>
      </c>
      <c r="M986" s="32" t="str">
        <f>IF(_xlfn.XLOOKUP(C986,'Raw Data_OS_22'!$C$5:$C$4516,'Raw Data_OS_22'!$G$5:$G$4516,"New_Claim/ Reopening")= "New_Claim/ Reopening","New_Claim/ Reopening","Old_Claim")</f>
        <v>Old_Claim</v>
      </c>
      <c r="N986" s="18" t="str">
        <f>IF(M986=$N$2,IF(J986=$N$1,"E1","D"),_xlfn.XLOOKUP(C986,'Raw Data_OS_22'!$C$5:$C$4516,'Raw Data_OS_22'!$O$5:$O$4516))</f>
        <v>B1</v>
      </c>
    </row>
    <row r="987" spans="3:14" x14ac:dyDescent="0.35">
      <c r="C987" s="26" t="s">
        <v>968</v>
      </c>
      <c r="D987" s="14">
        <v>44025</v>
      </c>
      <c r="E987" s="14">
        <v>44025</v>
      </c>
      <c r="F987" s="27" t="s">
        <v>3910</v>
      </c>
      <c r="G987" s="28">
        <v>0</v>
      </c>
      <c r="H987" s="29">
        <v>1000</v>
      </c>
      <c r="I987" s="29">
        <v>1</v>
      </c>
      <c r="J987" s="30">
        <v>2020</v>
      </c>
      <c r="K987" s="30">
        <v>2020</v>
      </c>
      <c r="L987" s="31" t="s">
        <v>35</v>
      </c>
      <c r="M987" s="32" t="str">
        <f>IF(_xlfn.XLOOKUP(C987,'Raw Data_OS_22'!$C$5:$C$4516,'Raw Data_OS_22'!$G$5:$G$4516,"New_Claim/ Reopening")= "New_Claim/ Reopening","New_Claim/ Reopening","Old_Claim")</f>
        <v>Old_Claim</v>
      </c>
      <c r="N987" s="18" t="str">
        <f>IF(M987=$N$2,IF(J987=$N$1,"E1","D"),_xlfn.XLOOKUP(C987,'Raw Data_OS_22'!$C$5:$C$4516,'Raw Data_OS_22'!$O$5:$O$4516))</f>
        <v>B1</v>
      </c>
    </row>
    <row r="988" spans="3:14" x14ac:dyDescent="0.35">
      <c r="C988" s="26" t="s">
        <v>970</v>
      </c>
      <c r="D988" s="14">
        <v>44025</v>
      </c>
      <c r="E988" s="14">
        <v>44025</v>
      </c>
      <c r="F988" s="27" t="s">
        <v>3908</v>
      </c>
      <c r="G988" s="28">
        <v>-1000</v>
      </c>
      <c r="H988" s="29">
        <v>0</v>
      </c>
      <c r="I988" s="29">
        <v>1</v>
      </c>
      <c r="J988" s="30">
        <v>2020</v>
      </c>
      <c r="K988" s="30">
        <v>2020</v>
      </c>
      <c r="L988" s="31" t="s">
        <v>35</v>
      </c>
      <c r="M988" s="32" t="str">
        <f>IF(_xlfn.XLOOKUP(C988,'Raw Data_OS_22'!$C$5:$C$4516,'Raw Data_OS_22'!$G$5:$G$4516,"New_Claim/ Reopening")= "New_Claim/ Reopening","New_Claim/ Reopening","Old_Claim")</f>
        <v>Old_Claim</v>
      </c>
      <c r="N988" s="18" t="str">
        <f>IF(M988=$N$2,IF(J988=$N$1,"E1","D"),_xlfn.XLOOKUP(C988,'Raw Data_OS_22'!$C$5:$C$4516,'Raw Data_OS_22'!$O$5:$O$4516))</f>
        <v>B1</v>
      </c>
    </row>
    <row r="989" spans="3:14" x14ac:dyDescent="0.35">
      <c r="C989" s="26" t="s">
        <v>265</v>
      </c>
      <c r="D989" s="14">
        <v>44023</v>
      </c>
      <c r="E989" s="14">
        <v>44023</v>
      </c>
      <c r="F989" s="27" t="s">
        <v>3910</v>
      </c>
      <c r="G989" s="28">
        <v>0</v>
      </c>
      <c r="H989" s="29">
        <v>1000</v>
      </c>
      <c r="I989" s="29">
        <v>1</v>
      </c>
      <c r="J989" s="30">
        <v>2020</v>
      </c>
      <c r="K989" s="30">
        <v>2020</v>
      </c>
      <c r="L989" s="31" t="s">
        <v>35</v>
      </c>
      <c r="M989" s="32" t="str">
        <f>IF(_xlfn.XLOOKUP(C989,'Raw Data_OS_22'!$C$5:$C$4516,'Raw Data_OS_22'!$G$5:$G$4516,"New_Claim/ Reopening")= "New_Claim/ Reopening","New_Claim/ Reopening","Old_Claim")</f>
        <v>Old_Claim</v>
      </c>
      <c r="N989" s="18" t="str">
        <f>IF(M989=$N$2,IF(J989=$N$1,"E1","D"),_xlfn.XLOOKUP(C989,'Raw Data_OS_22'!$C$5:$C$4516,'Raw Data_OS_22'!$O$5:$O$4516))</f>
        <v>B1</v>
      </c>
    </row>
    <row r="990" spans="3:14" x14ac:dyDescent="0.35">
      <c r="C990" s="26" t="s">
        <v>979</v>
      </c>
      <c r="D990" s="14">
        <v>44019</v>
      </c>
      <c r="E990" s="14">
        <v>44019</v>
      </c>
      <c r="F990" s="27" t="s">
        <v>3910</v>
      </c>
      <c r="G990" s="28">
        <v>0</v>
      </c>
      <c r="H990" s="29">
        <v>1000</v>
      </c>
      <c r="I990" s="29">
        <v>1</v>
      </c>
      <c r="J990" s="30">
        <v>2020</v>
      </c>
      <c r="K990" s="30">
        <v>2020</v>
      </c>
      <c r="L990" s="31" t="s">
        <v>35</v>
      </c>
      <c r="M990" s="32" t="str">
        <f>IF(_xlfn.XLOOKUP(C990,'Raw Data_OS_22'!$C$5:$C$4516,'Raw Data_OS_22'!$G$5:$G$4516,"New_Claim/ Reopening")= "New_Claim/ Reopening","New_Claim/ Reopening","Old_Claim")</f>
        <v>Old_Claim</v>
      </c>
      <c r="N990" s="18" t="str">
        <f>IF(M990=$N$2,IF(J990=$N$1,"E1","D"),_xlfn.XLOOKUP(C990,'Raw Data_OS_22'!$C$5:$C$4516,'Raw Data_OS_22'!$O$5:$O$4516))</f>
        <v>B1</v>
      </c>
    </row>
    <row r="991" spans="3:14" x14ac:dyDescent="0.35">
      <c r="C991" s="26" t="s">
        <v>990</v>
      </c>
      <c r="D991" s="14">
        <v>44042</v>
      </c>
      <c r="E991" s="14">
        <v>44042</v>
      </c>
      <c r="F991" s="27" t="s">
        <v>3908</v>
      </c>
      <c r="G991" s="28">
        <v>0</v>
      </c>
      <c r="H991" s="29">
        <v>1000</v>
      </c>
      <c r="I991" s="29">
        <v>1</v>
      </c>
      <c r="J991" s="30">
        <v>2020</v>
      </c>
      <c r="K991" s="30">
        <v>2020</v>
      </c>
      <c r="L991" s="31" t="s">
        <v>35</v>
      </c>
      <c r="M991" s="32" t="str">
        <f>IF(_xlfn.XLOOKUP(C991,'Raw Data_OS_22'!$C$5:$C$4516,'Raw Data_OS_22'!$G$5:$G$4516,"New_Claim/ Reopening")= "New_Claim/ Reopening","New_Claim/ Reopening","Old_Claim")</f>
        <v>Old_Claim</v>
      </c>
      <c r="N991" s="18" t="str">
        <f>IF(M991=$N$2,IF(J991=$N$1,"E1","D"),_xlfn.XLOOKUP(C991,'Raw Data_OS_22'!$C$5:$C$4516,'Raw Data_OS_22'!$O$5:$O$4516))</f>
        <v>B1</v>
      </c>
    </row>
    <row r="992" spans="3:14" x14ac:dyDescent="0.35">
      <c r="C992" s="26" t="s">
        <v>313</v>
      </c>
      <c r="D992" s="14">
        <v>44064</v>
      </c>
      <c r="E992" s="14">
        <v>44064</v>
      </c>
      <c r="F992" s="27" t="s">
        <v>3910</v>
      </c>
      <c r="G992" s="28">
        <v>0</v>
      </c>
      <c r="H992" s="29">
        <v>1000</v>
      </c>
      <c r="I992" s="29">
        <v>1</v>
      </c>
      <c r="J992" s="30">
        <v>2020</v>
      </c>
      <c r="K992" s="30">
        <v>2020</v>
      </c>
      <c r="L992" s="31" t="s">
        <v>35</v>
      </c>
      <c r="M992" s="32" t="str">
        <f>IF(_xlfn.XLOOKUP(C992,'Raw Data_OS_22'!$C$5:$C$4516,'Raw Data_OS_22'!$G$5:$G$4516,"New_Claim/ Reopening")= "New_Claim/ Reopening","New_Claim/ Reopening","Old_Claim")</f>
        <v>Old_Claim</v>
      </c>
      <c r="N992" s="18" t="str">
        <f>IF(M992=$N$2,IF(J992=$N$1,"E1","D"),_xlfn.XLOOKUP(C992,'Raw Data_OS_22'!$C$5:$C$4516,'Raw Data_OS_22'!$O$5:$O$4516))</f>
        <v>B1</v>
      </c>
    </row>
    <row r="993" spans="3:14" x14ac:dyDescent="0.35">
      <c r="C993" s="26" t="s">
        <v>1008</v>
      </c>
      <c r="D993" s="14">
        <v>44064</v>
      </c>
      <c r="E993" s="14">
        <v>44064</v>
      </c>
      <c r="F993" s="27" t="s">
        <v>3910</v>
      </c>
      <c r="G993" s="28">
        <v>0</v>
      </c>
      <c r="H993" s="29">
        <v>1000</v>
      </c>
      <c r="I993" s="29">
        <v>1</v>
      </c>
      <c r="J993" s="30">
        <v>2020</v>
      </c>
      <c r="K993" s="30">
        <v>2020</v>
      </c>
      <c r="L993" s="31" t="s">
        <v>35</v>
      </c>
      <c r="M993" s="32" t="str">
        <f>IF(_xlfn.XLOOKUP(C993,'Raw Data_OS_22'!$C$5:$C$4516,'Raw Data_OS_22'!$G$5:$G$4516,"New_Claim/ Reopening")= "New_Claim/ Reopening","New_Claim/ Reopening","Old_Claim")</f>
        <v>Old_Claim</v>
      </c>
      <c r="N993" s="18" t="str">
        <f>IF(M993=$N$2,IF(J993=$N$1,"E1","D"),_xlfn.XLOOKUP(C993,'Raw Data_OS_22'!$C$5:$C$4516,'Raw Data_OS_22'!$O$5:$O$4516))</f>
        <v>B1</v>
      </c>
    </row>
    <row r="994" spans="3:14" x14ac:dyDescent="0.35">
      <c r="C994" s="26" t="s">
        <v>1010</v>
      </c>
      <c r="D994" s="14">
        <v>44063</v>
      </c>
      <c r="E994" s="14">
        <v>44063</v>
      </c>
      <c r="F994" s="27" t="s">
        <v>3908</v>
      </c>
      <c r="G994" s="28">
        <v>0</v>
      </c>
      <c r="H994" s="29">
        <v>1000</v>
      </c>
      <c r="I994" s="29">
        <v>1</v>
      </c>
      <c r="J994" s="30">
        <v>2020</v>
      </c>
      <c r="K994" s="30">
        <v>2020</v>
      </c>
      <c r="L994" s="31" t="s">
        <v>35</v>
      </c>
      <c r="M994" s="32" t="str">
        <f>IF(_xlfn.XLOOKUP(C994,'Raw Data_OS_22'!$C$5:$C$4516,'Raw Data_OS_22'!$G$5:$G$4516,"New_Claim/ Reopening")= "New_Claim/ Reopening","New_Claim/ Reopening","Old_Claim")</f>
        <v>Old_Claim</v>
      </c>
      <c r="N994" s="18" t="str">
        <f>IF(M994=$N$2,IF(J994=$N$1,"E1","D"),_xlfn.XLOOKUP(C994,'Raw Data_OS_22'!$C$5:$C$4516,'Raw Data_OS_22'!$O$5:$O$4516))</f>
        <v>B1</v>
      </c>
    </row>
    <row r="995" spans="3:14" x14ac:dyDescent="0.35">
      <c r="C995" s="26" t="s">
        <v>317</v>
      </c>
      <c r="D995" s="14">
        <v>44057</v>
      </c>
      <c r="E995" s="14">
        <v>44057</v>
      </c>
      <c r="F995" s="27" t="s">
        <v>3908</v>
      </c>
      <c r="G995" s="28">
        <v>0</v>
      </c>
      <c r="H995" s="29">
        <v>1000</v>
      </c>
      <c r="I995" s="29">
        <v>1</v>
      </c>
      <c r="J995" s="30">
        <v>2020</v>
      </c>
      <c r="K995" s="30">
        <v>2020</v>
      </c>
      <c r="L995" s="31" t="s">
        <v>35</v>
      </c>
      <c r="M995" s="32" t="str">
        <f>IF(_xlfn.XLOOKUP(C995,'Raw Data_OS_22'!$C$5:$C$4516,'Raw Data_OS_22'!$G$5:$G$4516,"New_Claim/ Reopening")= "New_Claim/ Reopening","New_Claim/ Reopening","Old_Claim")</f>
        <v>Old_Claim</v>
      </c>
      <c r="N995" s="18" t="str">
        <f>IF(M995=$N$2,IF(J995=$N$1,"E1","D"),_xlfn.XLOOKUP(C995,'Raw Data_OS_22'!$C$5:$C$4516,'Raw Data_OS_22'!$O$5:$O$4516))</f>
        <v>B1</v>
      </c>
    </row>
    <row r="996" spans="3:14" x14ac:dyDescent="0.35">
      <c r="C996" s="26" t="s">
        <v>321</v>
      </c>
      <c r="D996" s="14">
        <v>44057</v>
      </c>
      <c r="E996" s="14">
        <v>44057</v>
      </c>
      <c r="F996" s="27" t="s">
        <v>3910</v>
      </c>
      <c r="G996" s="28">
        <v>0</v>
      </c>
      <c r="H996" s="29">
        <v>1000</v>
      </c>
      <c r="I996" s="29">
        <v>1</v>
      </c>
      <c r="J996" s="30">
        <v>2020</v>
      </c>
      <c r="K996" s="30">
        <v>2020</v>
      </c>
      <c r="L996" s="31" t="s">
        <v>35</v>
      </c>
      <c r="M996" s="32" t="str">
        <f>IF(_xlfn.XLOOKUP(C996,'Raw Data_OS_22'!$C$5:$C$4516,'Raw Data_OS_22'!$G$5:$G$4516,"New_Claim/ Reopening")= "New_Claim/ Reopening","New_Claim/ Reopening","Old_Claim")</f>
        <v>Old_Claim</v>
      </c>
      <c r="N996" s="18" t="str">
        <f>IF(M996=$N$2,IF(J996=$N$1,"E1","D"),_xlfn.XLOOKUP(C996,'Raw Data_OS_22'!$C$5:$C$4516,'Raw Data_OS_22'!$O$5:$O$4516))</f>
        <v>B1</v>
      </c>
    </row>
    <row r="997" spans="3:14" x14ac:dyDescent="0.35">
      <c r="C997" s="26" t="s">
        <v>1011</v>
      </c>
      <c r="D997" s="14">
        <v>44067</v>
      </c>
      <c r="E997" s="14">
        <v>44067</v>
      </c>
      <c r="F997" s="27" t="s">
        <v>3908</v>
      </c>
      <c r="G997" s="28">
        <v>0</v>
      </c>
      <c r="H997" s="29">
        <v>1000</v>
      </c>
      <c r="I997" s="29">
        <v>1</v>
      </c>
      <c r="J997" s="30">
        <v>2020</v>
      </c>
      <c r="K997" s="30">
        <v>2020</v>
      </c>
      <c r="L997" s="31" t="s">
        <v>35</v>
      </c>
      <c r="M997" s="32" t="str">
        <f>IF(_xlfn.XLOOKUP(C997,'Raw Data_OS_22'!$C$5:$C$4516,'Raw Data_OS_22'!$G$5:$G$4516,"New_Claim/ Reopening")= "New_Claim/ Reopening","New_Claim/ Reopening","Old_Claim")</f>
        <v>Old_Claim</v>
      </c>
      <c r="N997" s="18" t="str">
        <f>IF(M997=$N$2,IF(J997=$N$1,"E1","D"),_xlfn.XLOOKUP(C997,'Raw Data_OS_22'!$C$5:$C$4516,'Raw Data_OS_22'!$O$5:$O$4516))</f>
        <v>B1</v>
      </c>
    </row>
    <row r="998" spans="3:14" x14ac:dyDescent="0.35">
      <c r="C998" s="26" t="s">
        <v>1016</v>
      </c>
      <c r="D998" s="14">
        <v>44077</v>
      </c>
      <c r="E998" s="14">
        <v>44077</v>
      </c>
      <c r="F998" s="27" t="s">
        <v>3910</v>
      </c>
      <c r="G998" s="28">
        <v>0</v>
      </c>
      <c r="H998" s="29">
        <v>1000</v>
      </c>
      <c r="I998" s="29">
        <v>1</v>
      </c>
      <c r="J998" s="30">
        <v>2020</v>
      </c>
      <c r="K998" s="30">
        <v>2020</v>
      </c>
      <c r="L998" s="31" t="s">
        <v>35</v>
      </c>
      <c r="M998" s="32" t="str">
        <f>IF(_xlfn.XLOOKUP(C998,'Raw Data_OS_22'!$C$5:$C$4516,'Raw Data_OS_22'!$G$5:$G$4516,"New_Claim/ Reopening")= "New_Claim/ Reopening","New_Claim/ Reopening","Old_Claim")</f>
        <v>Old_Claim</v>
      </c>
      <c r="N998" s="18" t="str">
        <f>IF(M998=$N$2,IF(J998=$N$1,"E1","D"),_xlfn.XLOOKUP(C998,'Raw Data_OS_22'!$C$5:$C$4516,'Raw Data_OS_22'!$O$5:$O$4516))</f>
        <v>B1</v>
      </c>
    </row>
    <row r="999" spans="3:14" x14ac:dyDescent="0.35">
      <c r="C999" s="26" t="s">
        <v>1018</v>
      </c>
      <c r="D999" s="14">
        <v>44079</v>
      </c>
      <c r="E999" s="14">
        <v>44079</v>
      </c>
      <c r="F999" s="27" t="s">
        <v>3910</v>
      </c>
      <c r="G999" s="28">
        <v>0</v>
      </c>
      <c r="H999" s="29">
        <v>1000</v>
      </c>
      <c r="I999" s="29">
        <v>1</v>
      </c>
      <c r="J999" s="30">
        <v>2020</v>
      </c>
      <c r="K999" s="30">
        <v>2020</v>
      </c>
      <c r="L999" s="31" t="s">
        <v>35</v>
      </c>
      <c r="M999" s="32" t="str">
        <f>IF(_xlfn.XLOOKUP(C999,'Raw Data_OS_22'!$C$5:$C$4516,'Raw Data_OS_22'!$G$5:$G$4516,"New_Claim/ Reopening")= "New_Claim/ Reopening","New_Claim/ Reopening","Old_Claim")</f>
        <v>Old_Claim</v>
      </c>
      <c r="N999" s="18" t="str">
        <f>IF(M999=$N$2,IF(J999=$N$1,"E1","D"),_xlfn.XLOOKUP(C999,'Raw Data_OS_22'!$C$5:$C$4516,'Raw Data_OS_22'!$O$5:$O$4516))</f>
        <v>B1</v>
      </c>
    </row>
    <row r="1000" spans="3:14" x14ac:dyDescent="0.35">
      <c r="C1000" s="26" t="s">
        <v>1019</v>
      </c>
      <c r="D1000" s="14">
        <v>44080</v>
      </c>
      <c r="E1000" s="14">
        <v>44080</v>
      </c>
      <c r="F1000" s="27" t="s">
        <v>3910</v>
      </c>
      <c r="G1000" s="28">
        <v>0</v>
      </c>
      <c r="H1000" s="29">
        <v>1000</v>
      </c>
      <c r="I1000" s="29">
        <v>1</v>
      </c>
      <c r="J1000" s="30">
        <v>2020</v>
      </c>
      <c r="K1000" s="30">
        <v>2020</v>
      </c>
      <c r="L1000" s="31" t="s">
        <v>35</v>
      </c>
      <c r="M1000" s="32" t="str">
        <f>IF(_xlfn.XLOOKUP(C1000,'Raw Data_OS_22'!$C$5:$C$4516,'Raw Data_OS_22'!$G$5:$G$4516,"New_Claim/ Reopening")= "New_Claim/ Reopening","New_Claim/ Reopening","Old_Claim")</f>
        <v>Old_Claim</v>
      </c>
      <c r="N1000" s="18" t="str">
        <f>IF(M1000=$N$2,IF(J1000=$N$1,"E1","D"),_xlfn.XLOOKUP(C1000,'Raw Data_OS_22'!$C$5:$C$4516,'Raw Data_OS_22'!$O$5:$O$4516))</f>
        <v>B1</v>
      </c>
    </row>
    <row r="1001" spans="3:14" x14ac:dyDescent="0.35">
      <c r="C1001" s="26" t="s">
        <v>1022</v>
      </c>
      <c r="D1001" s="14">
        <v>44080</v>
      </c>
      <c r="E1001" s="14">
        <v>44080</v>
      </c>
      <c r="F1001" s="27" t="s">
        <v>3910</v>
      </c>
      <c r="G1001" s="28">
        <v>0</v>
      </c>
      <c r="H1001" s="29">
        <v>1000</v>
      </c>
      <c r="I1001" s="29">
        <v>1</v>
      </c>
      <c r="J1001" s="30">
        <v>2020</v>
      </c>
      <c r="K1001" s="30">
        <v>2020</v>
      </c>
      <c r="L1001" s="31" t="s">
        <v>35</v>
      </c>
      <c r="M1001" s="32" t="str">
        <f>IF(_xlfn.XLOOKUP(C1001,'Raw Data_OS_22'!$C$5:$C$4516,'Raw Data_OS_22'!$G$5:$G$4516,"New_Claim/ Reopening")= "New_Claim/ Reopening","New_Claim/ Reopening","Old_Claim")</f>
        <v>Old_Claim</v>
      </c>
      <c r="N1001" s="18" t="str">
        <f>IF(M1001=$N$2,IF(J1001=$N$1,"E1","D"),_xlfn.XLOOKUP(C1001,'Raw Data_OS_22'!$C$5:$C$4516,'Raw Data_OS_22'!$O$5:$O$4516))</f>
        <v>B1</v>
      </c>
    </row>
    <row r="1002" spans="3:14" x14ac:dyDescent="0.35">
      <c r="C1002" s="26" t="s">
        <v>338</v>
      </c>
      <c r="D1002" s="14">
        <v>44087</v>
      </c>
      <c r="E1002" s="14">
        <v>44087</v>
      </c>
      <c r="F1002" s="27" t="s">
        <v>3910</v>
      </c>
      <c r="G1002" s="28">
        <v>8550</v>
      </c>
      <c r="H1002" s="29">
        <v>9550</v>
      </c>
      <c r="I1002" s="29">
        <v>1</v>
      </c>
      <c r="J1002" s="30">
        <v>2020</v>
      </c>
      <c r="K1002" s="30">
        <v>2020</v>
      </c>
      <c r="L1002" s="31" t="s">
        <v>35</v>
      </c>
      <c r="M1002" s="32" t="str">
        <f>IF(_xlfn.XLOOKUP(C1002,'Raw Data_OS_22'!$C$5:$C$4516,'Raw Data_OS_22'!$G$5:$G$4516,"New_Claim/ Reopening")= "New_Claim/ Reopening","New_Claim/ Reopening","Old_Claim")</f>
        <v>Old_Claim</v>
      </c>
      <c r="N1002" s="18" t="str">
        <f>IF(M1002=$N$2,IF(J1002=$N$1,"E1","D"),_xlfn.XLOOKUP(C1002,'Raw Data_OS_22'!$C$5:$C$4516,'Raw Data_OS_22'!$O$5:$O$4516))</f>
        <v>B1</v>
      </c>
    </row>
    <row r="1003" spans="3:14" x14ac:dyDescent="0.35">
      <c r="C1003" s="26" t="s">
        <v>1029</v>
      </c>
      <c r="D1003" s="14">
        <v>44096</v>
      </c>
      <c r="E1003" s="14">
        <v>44096</v>
      </c>
      <c r="F1003" s="27" t="s">
        <v>3910</v>
      </c>
      <c r="G1003" s="28">
        <v>0</v>
      </c>
      <c r="H1003" s="29">
        <v>1000</v>
      </c>
      <c r="I1003" s="29">
        <v>1</v>
      </c>
      <c r="J1003" s="30">
        <v>2020</v>
      </c>
      <c r="K1003" s="30">
        <v>2020</v>
      </c>
      <c r="L1003" s="31" t="s">
        <v>35</v>
      </c>
      <c r="M1003" s="32" t="str">
        <f>IF(_xlfn.XLOOKUP(C1003,'Raw Data_OS_22'!$C$5:$C$4516,'Raw Data_OS_22'!$G$5:$G$4516,"New_Claim/ Reopening")= "New_Claim/ Reopening","New_Claim/ Reopening","Old_Claim")</f>
        <v>Old_Claim</v>
      </c>
      <c r="N1003" s="18" t="str">
        <f>IF(M1003=$N$2,IF(J1003=$N$1,"E1","D"),_xlfn.XLOOKUP(C1003,'Raw Data_OS_22'!$C$5:$C$4516,'Raw Data_OS_22'!$O$5:$O$4516))</f>
        <v>B1</v>
      </c>
    </row>
    <row r="1004" spans="3:14" x14ac:dyDescent="0.35">
      <c r="C1004" s="26" t="s">
        <v>1030</v>
      </c>
      <c r="D1004" s="14">
        <v>44098</v>
      </c>
      <c r="E1004" s="14">
        <v>44098</v>
      </c>
      <c r="F1004" s="27" t="s">
        <v>3910</v>
      </c>
      <c r="G1004" s="28">
        <v>0</v>
      </c>
      <c r="H1004" s="29">
        <v>1000</v>
      </c>
      <c r="I1004" s="29">
        <v>1</v>
      </c>
      <c r="J1004" s="30">
        <v>2020</v>
      </c>
      <c r="K1004" s="30">
        <v>2020</v>
      </c>
      <c r="L1004" s="31" t="s">
        <v>35</v>
      </c>
      <c r="M1004" s="32" t="str">
        <f>IF(_xlfn.XLOOKUP(C1004,'Raw Data_OS_22'!$C$5:$C$4516,'Raw Data_OS_22'!$G$5:$G$4516,"New_Claim/ Reopening")= "New_Claim/ Reopening","New_Claim/ Reopening","Old_Claim")</f>
        <v>Old_Claim</v>
      </c>
      <c r="N1004" s="18" t="str">
        <f>IF(M1004=$N$2,IF(J1004=$N$1,"E1","D"),_xlfn.XLOOKUP(C1004,'Raw Data_OS_22'!$C$5:$C$4516,'Raw Data_OS_22'!$O$5:$O$4516))</f>
        <v>B1</v>
      </c>
    </row>
    <row r="1005" spans="3:14" x14ac:dyDescent="0.35">
      <c r="C1005" s="26" t="s">
        <v>1031</v>
      </c>
      <c r="D1005" s="14">
        <v>43852</v>
      </c>
      <c r="E1005" s="14">
        <v>43852</v>
      </c>
      <c r="F1005" s="27" t="s">
        <v>3910</v>
      </c>
      <c r="G1005" s="28">
        <v>0</v>
      </c>
      <c r="H1005" s="29">
        <v>1000</v>
      </c>
      <c r="I1005" s="29">
        <v>1</v>
      </c>
      <c r="J1005" s="30">
        <v>2020</v>
      </c>
      <c r="K1005" s="30">
        <v>2020</v>
      </c>
      <c r="L1005" s="31" t="s">
        <v>28</v>
      </c>
      <c r="M1005" s="32" t="str">
        <f>IF(_xlfn.XLOOKUP(C1005,'Raw Data_OS_22'!$C$5:$C$4516,'Raw Data_OS_22'!$G$5:$G$4516,"New_Claim/ Reopening")= "New_Claim/ Reopening","New_Claim/ Reopening","Old_Claim")</f>
        <v>Old_Claim</v>
      </c>
      <c r="N1005" s="18" t="str">
        <f>IF(M1005=$N$2,IF(J1005=$N$1,"E1","D"),_xlfn.XLOOKUP(C1005,'Raw Data_OS_22'!$C$5:$C$4516,'Raw Data_OS_22'!$O$5:$O$4516))</f>
        <v>B1</v>
      </c>
    </row>
    <row r="1006" spans="3:14" x14ac:dyDescent="0.35">
      <c r="C1006" s="26" t="s">
        <v>1036</v>
      </c>
      <c r="D1006" s="14">
        <v>44103</v>
      </c>
      <c r="E1006" s="14">
        <v>44103</v>
      </c>
      <c r="F1006" s="27" t="s">
        <v>3910</v>
      </c>
      <c r="G1006" s="28">
        <v>0</v>
      </c>
      <c r="H1006" s="29">
        <v>1000</v>
      </c>
      <c r="I1006" s="29">
        <v>1</v>
      </c>
      <c r="J1006" s="30">
        <v>2020</v>
      </c>
      <c r="K1006" s="30">
        <v>2020</v>
      </c>
      <c r="L1006" s="31" t="s">
        <v>35</v>
      </c>
      <c r="M1006" s="32" t="str">
        <f>IF(_xlfn.XLOOKUP(C1006,'Raw Data_OS_22'!$C$5:$C$4516,'Raw Data_OS_22'!$G$5:$G$4516,"New_Claim/ Reopening")= "New_Claim/ Reopening","New_Claim/ Reopening","Old_Claim")</f>
        <v>Old_Claim</v>
      </c>
      <c r="N1006" s="18" t="str">
        <f>IF(M1006=$N$2,IF(J1006=$N$1,"E1","D"),_xlfn.XLOOKUP(C1006,'Raw Data_OS_22'!$C$5:$C$4516,'Raw Data_OS_22'!$O$5:$O$4516))</f>
        <v>B1</v>
      </c>
    </row>
    <row r="1007" spans="3:14" x14ac:dyDescent="0.35">
      <c r="C1007" s="26" t="s">
        <v>1045</v>
      </c>
      <c r="D1007" s="14">
        <v>44115</v>
      </c>
      <c r="E1007" s="14">
        <v>44115</v>
      </c>
      <c r="F1007" s="27" t="s">
        <v>3910</v>
      </c>
      <c r="G1007" s="28">
        <v>6270</v>
      </c>
      <c r="H1007" s="29">
        <v>7270</v>
      </c>
      <c r="I1007" s="29">
        <v>1</v>
      </c>
      <c r="J1007" s="30">
        <v>2020</v>
      </c>
      <c r="K1007" s="30">
        <v>2020</v>
      </c>
      <c r="L1007" s="31" t="s">
        <v>11</v>
      </c>
      <c r="M1007" s="32" t="str">
        <f>IF(_xlfn.XLOOKUP(C1007,'Raw Data_OS_22'!$C$5:$C$4516,'Raw Data_OS_22'!$G$5:$G$4516,"New_Claim/ Reopening")= "New_Claim/ Reopening","New_Claim/ Reopening","Old_Claim")</f>
        <v>Old_Claim</v>
      </c>
      <c r="N1007" s="18" t="str">
        <f>IF(M1007=$N$2,IF(J1007=$N$1,"E1","D"),_xlfn.XLOOKUP(C1007,'Raw Data_OS_22'!$C$5:$C$4516,'Raw Data_OS_22'!$O$5:$O$4516))</f>
        <v>B1</v>
      </c>
    </row>
    <row r="1008" spans="3:14" x14ac:dyDescent="0.35">
      <c r="C1008" s="26" t="s">
        <v>1049</v>
      </c>
      <c r="D1008" s="14">
        <v>44079</v>
      </c>
      <c r="E1008" s="14">
        <v>44079</v>
      </c>
      <c r="F1008" s="27" t="s">
        <v>3910</v>
      </c>
      <c r="G1008" s="28">
        <v>0</v>
      </c>
      <c r="H1008" s="29">
        <v>1000</v>
      </c>
      <c r="I1008" s="29">
        <v>1</v>
      </c>
      <c r="J1008" s="30">
        <v>2020</v>
      </c>
      <c r="K1008" s="30">
        <v>2020</v>
      </c>
      <c r="L1008" s="31" t="s">
        <v>35</v>
      </c>
      <c r="M1008" s="32" t="str">
        <f>IF(_xlfn.XLOOKUP(C1008,'Raw Data_OS_22'!$C$5:$C$4516,'Raw Data_OS_22'!$G$5:$G$4516,"New_Claim/ Reopening")= "New_Claim/ Reopening","New_Claim/ Reopening","Old_Claim")</f>
        <v>Old_Claim</v>
      </c>
      <c r="N1008" s="18" t="str">
        <f>IF(M1008=$N$2,IF(J1008=$N$1,"E1","D"),_xlfn.XLOOKUP(C1008,'Raw Data_OS_22'!$C$5:$C$4516,'Raw Data_OS_22'!$O$5:$O$4516))</f>
        <v>B1</v>
      </c>
    </row>
    <row r="1009" spans="3:14" x14ac:dyDescent="0.35">
      <c r="C1009" s="26" t="s">
        <v>1052</v>
      </c>
      <c r="D1009" s="14">
        <v>44116</v>
      </c>
      <c r="E1009" s="14">
        <v>44116</v>
      </c>
      <c r="F1009" s="27" t="s">
        <v>3910</v>
      </c>
      <c r="G1009" s="28">
        <v>0</v>
      </c>
      <c r="H1009" s="29">
        <v>1000</v>
      </c>
      <c r="I1009" s="29">
        <v>1</v>
      </c>
      <c r="J1009" s="30">
        <v>2020</v>
      </c>
      <c r="K1009" s="30">
        <v>2020</v>
      </c>
      <c r="L1009" s="31" t="s">
        <v>11</v>
      </c>
      <c r="M1009" s="32" t="str">
        <f>IF(_xlfn.XLOOKUP(C1009,'Raw Data_OS_22'!$C$5:$C$4516,'Raw Data_OS_22'!$G$5:$G$4516,"New_Claim/ Reopening")= "New_Claim/ Reopening","New_Claim/ Reopening","Old_Claim")</f>
        <v>Old_Claim</v>
      </c>
      <c r="N1009" s="18" t="str">
        <f>IF(M1009=$N$2,IF(J1009=$N$1,"E1","D"),_xlfn.XLOOKUP(C1009,'Raw Data_OS_22'!$C$5:$C$4516,'Raw Data_OS_22'!$O$5:$O$4516))</f>
        <v>B1</v>
      </c>
    </row>
    <row r="1010" spans="3:14" x14ac:dyDescent="0.35">
      <c r="C1010" s="26" t="s">
        <v>391</v>
      </c>
      <c r="D1010" s="14">
        <v>44116</v>
      </c>
      <c r="E1010" s="14">
        <v>44116</v>
      </c>
      <c r="F1010" s="27" t="s">
        <v>3910</v>
      </c>
      <c r="G1010" s="28">
        <v>12190</v>
      </c>
      <c r="H1010" s="29">
        <v>13190</v>
      </c>
      <c r="I1010" s="29">
        <v>1</v>
      </c>
      <c r="J1010" s="30">
        <v>2020</v>
      </c>
      <c r="K1010" s="30">
        <v>2020</v>
      </c>
      <c r="L1010" s="31" t="s">
        <v>11</v>
      </c>
      <c r="M1010" s="32" t="str">
        <f>IF(_xlfn.XLOOKUP(C1010,'Raw Data_OS_22'!$C$5:$C$4516,'Raw Data_OS_22'!$G$5:$G$4516,"New_Claim/ Reopening")= "New_Claim/ Reopening","New_Claim/ Reopening","Old_Claim")</f>
        <v>Old_Claim</v>
      </c>
      <c r="N1010" s="18" t="str">
        <f>IF(M1010=$N$2,IF(J1010=$N$1,"E1","D"),_xlfn.XLOOKUP(C1010,'Raw Data_OS_22'!$C$5:$C$4516,'Raw Data_OS_22'!$O$5:$O$4516))</f>
        <v>B1</v>
      </c>
    </row>
    <row r="1011" spans="3:14" x14ac:dyDescent="0.35">
      <c r="C1011" s="26" t="s">
        <v>1061</v>
      </c>
      <c r="D1011" s="14">
        <v>43866</v>
      </c>
      <c r="E1011" s="14">
        <v>43866</v>
      </c>
      <c r="F1011" s="27" t="s">
        <v>3910</v>
      </c>
      <c r="G1011" s="28">
        <v>0</v>
      </c>
      <c r="H1011" s="29">
        <v>1000</v>
      </c>
      <c r="I1011" s="29">
        <v>1</v>
      </c>
      <c r="J1011" s="30">
        <v>2020</v>
      </c>
      <c r="K1011" s="30">
        <v>2020</v>
      </c>
      <c r="L1011" s="31" t="s">
        <v>28</v>
      </c>
      <c r="M1011" s="32" t="str">
        <f>IF(_xlfn.XLOOKUP(C1011,'Raw Data_OS_22'!$C$5:$C$4516,'Raw Data_OS_22'!$G$5:$G$4516,"New_Claim/ Reopening")= "New_Claim/ Reopening","New_Claim/ Reopening","Old_Claim")</f>
        <v>Old_Claim</v>
      </c>
      <c r="N1011" s="18" t="str">
        <f>IF(M1011=$N$2,IF(J1011=$N$1,"E1","D"),_xlfn.XLOOKUP(C1011,'Raw Data_OS_22'!$C$5:$C$4516,'Raw Data_OS_22'!$O$5:$O$4516))</f>
        <v>B1</v>
      </c>
    </row>
    <row r="1012" spans="3:14" x14ac:dyDescent="0.35">
      <c r="C1012" s="26" t="s">
        <v>1070</v>
      </c>
      <c r="D1012" s="14">
        <v>44126</v>
      </c>
      <c r="E1012" s="14">
        <v>44126</v>
      </c>
      <c r="F1012" s="27" t="s">
        <v>3910</v>
      </c>
      <c r="G1012" s="28">
        <v>0</v>
      </c>
      <c r="H1012" s="29">
        <v>1000</v>
      </c>
      <c r="I1012" s="29">
        <v>1</v>
      </c>
      <c r="J1012" s="30">
        <v>2020</v>
      </c>
      <c r="K1012" s="30">
        <v>2020</v>
      </c>
      <c r="L1012" s="31" t="s">
        <v>11</v>
      </c>
      <c r="M1012" s="32" t="str">
        <f>IF(_xlfn.XLOOKUP(C1012,'Raw Data_OS_22'!$C$5:$C$4516,'Raw Data_OS_22'!$G$5:$G$4516,"New_Claim/ Reopening")= "New_Claim/ Reopening","New_Claim/ Reopening","Old_Claim")</f>
        <v>Old_Claim</v>
      </c>
      <c r="N1012" s="18" t="str">
        <f>IF(M1012=$N$2,IF(J1012=$N$1,"E1","D"),_xlfn.XLOOKUP(C1012,'Raw Data_OS_22'!$C$5:$C$4516,'Raw Data_OS_22'!$O$5:$O$4516))</f>
        <v>B1</v>
      </c>
    </row>
    <row r="1013" spans="3:14" x14ac:dyDescent="0.35">
      <c r="C1013" s="26" t="s">
        <v>406</v>
      </c>
      <c r="D1013" s="14">
        <v>44123</v>
      </c>
      <c r="E1013" s="14">
        <v>44123</v>
      </c>
      <c r="F1013" s="27" t="s">
        <v>3910</v>
      </c>
      <c r="G1013" s="28">
        <v>0</v>
      </c>
      <c r="H1013" s="29">
        <v>1000</v>
      </c>
      <c r="I1013" s="29">
        <v>1</v>
      </c>
      <c r="J1013" s="30">
        <v>2020</v>
      </c>
      <c r="K1013" s="30">
        <v>2020</v>
      </c>
      <c r="L1013" s="31" t="s">
        <v>11</v>
      </c>
      <c r="M1013" s="32" t="str">
        <f>IF(_xlfn.XLOOKUP(C1013,'Raw Data_OS_22'!$C$5:$C$4516,'Raw Data_OS_22'!$G$5:$G$4516,"New_Claim/ Reopening")= "New_Claim/ Reopening","New_Claim/ Reopening","Old_Claim")</f>
        <v>Old_Claim</v>
      </c>
      <c r="N1013" s="18" t="str">
        <f>IF(M1013=$N$2,IF(J1013=$N$1,"E1","D"),_xlfn.XLOOKUP(C1013,'Raw Data_OS_22'!$C$5:$C$4516,'Raw Data_OS_22'!$O$5:$O$4516))</f>
        <v>B1</v>
      </c>
    </row>
    <row r="1014" spans="3:14" x14ac:dyDescent="0.35">
      <c r="C1014" s="26" t="s">
        <v>1075</v>
      </c>
      <c r="D1014" s="14">
        <v>44137</v>
      </c>
      <c r="E1014" s="14">
        <v>44137</v>
      </c>
      <c r="F1014" s="27" t="s">
        <v>3910</v>
      </c>
      <c r="G1014" s="28">
        <v>0</v>
      </c>
      <c r="H1014" s="29">
        <v>1000</v>
      </c>
      <c r="I1014" s="29">
        <v>1</v>
      </c>
      <c r="J1014" s="30">
        <v>2020</v>
      </c>
      <c r="K1014" s="30">
        <v>2020</v>
      </c>
      <c r="L1014" s="31" t="s">
        <v>11</v>
      </c>
      <c r="M1014" s="32" t="str">
        <f>IF(_xlfn.XLOOKUP(C1014,'Raw Data_OS_22'!$C$5:$C$4516,'Raw Data_OS_22'!$G$5:$G$4516,"New_Claim/ Reopening")= "New_Claim/ Reopening","New_Claim/ Reopening","Old_Claim")</f>
        <v>Old_Claim</v>
      </c>
      <c r="N1014" s="18" t="str">
        <f>IF(M1014=$N$2,IF(J1014=$N$1,"E1","D"),_xlfn.XLOOKUP(C1014,'Raw Data_OS_22'!$C$5:$C$4516,'Raw Data_OS_22'!$O$5:$O$4516))</f>
        <v>B1</v>
      </c>
    </row>
    <row r="1015" spans="3:14" x14ac:dyDescent="0.35">
      <c r="C1015" s="26" t="s">
        <v>1080</v>
      </c>
      <c r="D1015" s="14">
        <v>44135</v>
      </c>
      <c r="E1015" s="14">
        <v>44135</v>
      </c>
      <c r="F1015" s="27" t="s">
        <v>3910</v>
      </c>
      <c r="G1015" s="28">
        <v>0</v>
      </c>
      <c r="H1015" s="29">
        <v>1000</v>
      </c>
      <c r="I1015" s="29">
        <v>1</v>
      </c>
      <c r="J1015" s="30">
        <v>2020</v>
      </c>
      <c r="K1015" s="30">
        <v>2020</v>
      </c>
      <c r="L1015" s="31" t="s">
        <v>11</v>
      </c>
      <c r="M1015" s="32" t="str">
        <f>IF(_xlfn.XLOOKUP(C1015,'Raw Data_OS_22'!$C$5:$C$4516,'Raw Data_OS_22'!$G$5:$G$4516,"New_Claim/ Reopening")= "New_Claim/ Reopening","New_Claim/ Reopening","Old_Claim")</f>
        <v>Old_Claim</v>
      </c>
      <c r="N1015" s="18" t="str">
        <f>IF(M1015=$N$2,IF(J1015=$N$1,"E1","D"),_xlfn.XLOOKUP(C1015,'Raw Data_OS_22'!$C$5:$C$4516,'Raw Data_OS_22'!$O$5:$O$4516))</f>
        <v>B1</v>
      </c>
    </row>
    <row r="1016" spans="3:14" x14ac:dyDescent="0.35">
      <c r="C1016" s="26" t="s">
        <v>429</v>
      </c>
      <c r="D1016" s="14">
        <v>44140</v>
      </c>
      <c r="E1016" s="14">
        <v>44140</v>
      </c>
      <c r="F1016" s="27" t="s">
        <v>3910</v>
      </c>
      <c r="G1016" s="28">
        <v>0</v>
      </c>
      <c r="H1016" s="29">
        <v>1000</v>
      </c>
      <c r="I1016" s="29">
        <v>1</v>
      </c>
      <c r="J1016" s="30">
        <v>2020</v>
      </c>
      <c r="K1016" s="30">
        <v>2020</v>
      </c>
      <c r="L1016" s="31" t="s">
        <v>11</v>
      </c>
      <c r="M1016" s="32" t="str">
        <f>IF(_xlfn.XLOOKUP(C1016,'Raw Data_OS_22'!$C$5:$C$4516,'Raw Data_OS_22'!$G$5:$G$4516,"New_Claim/ Reopening")= "New_Claim/ Reopening","New_Claim/ Reopening","Old_Claim")</f>
        <v>Old_Claim</v>
      </c>
      <c r="N1016" s="18" t="str">
        <f>IF(M1016=$N$2,IF(J1016=$N$1,"E1","D"),_xlfn.XLOOKUP(C1016,'Raw Data_OS_22'!$C$5:$C$4516,'Raw Data_OS_22'!$O$5:$O$4516))</f>
        <v>B1</v>
      </c>
    </row>
    <row r="1017" spans="3:14" x14ac:dyDescent="0.35">
      <c r="C1017" s="26" t="s">
        <v>1087</v>
      </c>
      <c r="D1017" s="14">
        <v>44121</v>
      </c>
      <c r="E1017" s="14">
        <v>44121</v>
      </c>
      <c r="F1017" s="27" t="s">
        <v>3910</v>
      </c>
      <c r="G1017" s="28">
        <v>0</v>
      </c>
      <c r="H1017" s="29">
        <v>1000</v>
      </c>
      <c r="I1017" s="29">
        <v>1</v>
      </c>
      <c r="J1017" s="30">
        <v>2020</v>
      </c>
      <c r="K1017" s="30">
        <v>2020</v>
      </c>
      <c r="L1017" s="31" t="s">
        <v>11</v>
      </c>
      <c r="M1017" s="32" t="str">
        <f>IF(_xlfn.XLOOKUP(C1017,'Raw Data_OS_22'!$C$5:$C$4516,'Raw Data_OS_22'!$G$5:$G$4516,"New_Claim/ Reopening")= "New_Claim/ Reopening","New_Claim/ Reopening","Old_Claim")</f>
        <v>Old_Claim</v>
      </c>
      <c r="N1017" s="18" t="str">
        <f>IF(M1017=$N$2,IF(J1017=$N$1,"E1","D"),_xlfn.XLOOKUP(C1017,'Raw Data_OS_22'!$C$5:$C$4516,'Raw Data_OS_22'!$O$5:$O$4516))</f>
        <v>B1</v>
      </c>
    </row>
    <row r="1018" spans="3:14" x14ac:dyDescent="0.35">
      <c r="C1018" s="26" t="s">
        <v>437</v>
      </c>
      <c r="D1018" s="14">
        <v>44145</v>
      </c>
      <c r="E1018" s="14">
        <v>44145</v>
      </c>
      <c r="F1018" s="27" t="s">
        <v>3910</v>
      </c>
      <c r="G1018" s="28">
        <v>0</v>
      </c>
      <c r="H1018" s="29">
        <v>1000</v>
      </c>
      <c r="I1018" s="29">
        <v>1</v>
      </c>
      <c r="J1018" s="30">
        <v>2020</v>
      </c>
      <c r="K1018" s="30">
        <v>2020</v>
      </c>
      <c r="L1018" s="31" t="s">
        <v>11</v>
      </c>
      <c r="M1018" s="32" t="str">
        <f>IF(_xlfn.XLOOKUP(C1018,'Raw Data_OS_22'!$C$5:$C$4516,'Raw Data_OS_22'!$G$5:$G$4516,"New_Claim/ Reopening")= "New_Claim/ Reopening","New_Claim/ Reopening","Old_Claim")</f>
        <v>Old_Claim</v>
      </c>
      <c r="N1018" s="18" t="str">
        <f>IF(M1018=$N$2,IF(J1018=$N$1,"E1","D"),_xlfn.XLOOKUP(C1018,'Raw Data_OS_22'!$C$5:$C$4516,'Raw Data_OS_22'!$O$5:$O$4516))</f>
        <v>B1</v>
      </c>
    </row>
    <row r="1019" spans="3:14" x14ac:dyDescent="0.35">
      <c r="C1019" s="26" t="s">
        <v>1094</v>
      </c>
      <c r="D1019" s="14">
        <v>43886</v>
      </c>
      <c r="E1019" s="14">
        <v>43886</v>
      </c>
      <c r="F1019" s="27" t="s">
        <v>3908</v>
      </c>
      <c r="G1019" s="28">
        <v>0</v>
      </c>
      <c r="H1019" s="29">
        <v>1000</v>
      </c>
      <c r="I1019" s="29">
        <v>1</v>
      </c>
      <c r="J1019" s="30">
        <v>2020</v>
      </c>
      <c r="K1019" s="30">
        <v>2020</v>
      </c>
      <c r="L1019" s="31" t="s">
        <v>28</v>
      </c>
      <c r="M1019" s="32" t="str">
        <f>IF(_xlfn.XLOOKUP(C1019,'Raw Data_OS_22'!$C$5:$C$4516,'Raw Data_OS_22'!$G$5:$G$4516,"New_Claim/ Reopening")= "New_Claim/ Reopening","New_Claim/ Reopening","Old_Claim")</f>
        <v>Old_Claim</v>
      </c>
      <c r="N1019" s="18" t="str">
        <f>IF(M1019=$N$2,IF(J1019=$N$1,"E1","D"),_xlfn.XLOOKUP(C1019,'Raw Data_OS_22'!$C$5:$C$4516,'Raw Data_OS_22'!$O$5:$O$4516))</f>
        <v>B1</v>
      </c>
    </row>
    <row r="1020" spans="3:14" x14ac:dyDescent="0.35">
      <c r="C1020" s="26" t="s">
        <v>1096</v>
      </c>
      <c r="D1020" s="14">
        <v>44135</v>
      </c>
      <c r="E1020" s="14">
        <v>44135</v>
      </c>
      <c r="F1020" s="27" t="s">
        <v>3910</v>
      </c>
      <c r="G1020" s="28">
        <v>0</v>
      </c>
      <c r="H1020" s="29">
        <v>1000</v>
      </c>
      <c r="I1020" s="29">
        <v>1</v>
      </c>
      <c r="J1020" s="30">
        <v>2020</v>
      </c>
      <c r="K1020" s="30">
        <v>2020</v>
      </c>
      <c r="L1020" s="31" t="s">
        <v>11</v>
      </c>
      <c r="M1020" s="32" t="str">
        <f>IF(_xlfn.XLOOKUP(C1020,'Raw Data_OS_22'!$C$5:$C$4516,'Raw Data_OS_22'!$G$5:$G$4516,"New_Claim/ Reopening")= "New_Claim/ Reopening","New_Claim/ Reopening","Old_Claim")</f>
        <v>Old_Claim</v>
      </c>
      <c r="N1020" s="18" t="str">
        <f>IF(M1020=$N$2,IF(J1020=$N$1,"E1","D"),_xlfn.XLOOKUP(C1020,'Raw Data_OS_22'!$C$5:$C$4516,'Raw Data_OS_22'!$O$5:$O$4516))</f>
        <v>B1</v>
      </c>
    </row>
    <row r="1021" spans="3:14" x14ac:dyDescent="0.35">
      <c r="C1021" s="26" t="s">
        <v>1103</v>
      </c>
      <c r="D1021" s="14">
        <v>44158</v>
      </c>
      <c r="E1021" s="14">
        <v>44158</v>
      </c>
      <c r="F1021" s="27" t="s">
        <v>3910</v>
      </c>
      <c r="G1021" s="28">
        <v>0</v>
      </c>
      <c r="H1021" s="29">
        <v>1000</v>
      </c>
      <c r="I1021" s="29">
        <v>1</v>
      </c>
      <c r="J1021" s="30">
        <v>2020</v>
      </c>
      <c r="K1021" s="30">
        <v>2020</v>
      </c>
      <c r="L1021" s="31" t="s">
        <v>11</v>
      </c>
      <c r="M1021" s="32" t="str">
        <f>IF(_xlfn.XLOOKUP(C1021,'Raw Data_OS_22'!$C$5:$C$4516,'Raw Data_OS_22'!$G$5:$G$4516,"New_Claim/ Reopening")= "New_Claim/ Reopening","New_Claim/ Reopening","Old_Claim")</f>
        <v>Old_Claim</v>
      </c>
      <c r="N1021" s="18" t="str">
        <f>IF(M1021=$N$2,IF(J1021=$N$1,"E1","D"),_xlfn.XLOOKUP(C1021,'Raw Data_OS_22'!$C$5:$C$4516,'Raw Data_OS_22'!$O$5:$O$4516))</f>
        <v>B1</v>
      </c>
    </row>
    <row r="1022" spans="3:14" x14ac:dyDescent="0.35">
      <c r="C1022" s="26" t="s">
        <v>1104</v>
      </c>
      <c r="D1022" s="14">
        <v>44121</v>
      </c>
      <c r="E1022" s="14">
        <v>44121</v>
      </c>
      <c r="F1022" s="27" t="s">
        <v>3910</v>
      </c>
      <c r="G1022" s="28">
        <v>0</v>
      </c>
      <c r="H1022" s="29">
        <v>1000</v>
      </c>
      <c r="I1022" s="29">
        <v>1</v>
      </c>
      <c r="J1022" s="30">
        <v>2020</v>
      </c>
      <c r="K1022" s="30">
        <v>2020</v>
      </c>
      <c r="L1022" s="31" t="s">
        <v>11</v>
      </c>
      <c r="M1022" s="32" t="str">
        <f>IF(_xlfn.XLOOKUP(C1022,'Raw Data_OS_22'!$C$5:$C$4516,'Raw Data_OS_22'!$G$5:$G$4516,"New_Claim/ Reopening")= "New_Claim/ Reopening","New_Claim/ Reopening","Old_Claim")</f>
        <v>Old_Claim</v>
      </c>
      <c r="N1022" s="18" t="str">
        <f>IF(M1022=$N$2,IF(J1022=$N$1,"E1","D"),_xlfn.XLOOKUP(C1022,'Raw Data_OS_22'!$C$5:$C$4516,'Raw Data_OS_22'!$O$5:$O$4516))</f>
        <v>B1</v>
      </c>
    </row>
    <row r="1023" spans="3:14" x14ac:dyDescent="0.35">
      <c r="C1023" s="26" t="s">
        <v>1110</v>
      </c>
      <c r="D1023" s="14">
        <v>44036</v>
      </c>
      <c r="E1023" s="14">
        <v>44036</v>
      </c>
      <c r="F1023" s="27" t="s">
        <v>3910</v>
      </c>
      <c r="G1023" s="28">
        <v>0</v>
      </c>
      <c r="H1023" s="29">
        <v>1000</v>
      </c>
      <c r="I1023" s="29">
        <v>1</v>
      </c>
      <c r="J1023" s="30">
        <v>2020</v>
      </c>
      <c r="K1023" s="30">
        <v>2020</v>
      </c>
      <c r="L1023" s="31" t="s">
        <v>35</v>
      </c>
      <c r="M1023" s="32" t="str">
        <f>IF(_xlfn.XLOOKUP(C1023,'Raw Data_OS_22'!$C$5:$C$4516,'Raw Data_OS_22'!$G$5:$G$4516,"New_Claim/ Reopening")= "New_Claim/ Reopening","New_Claim/ Reopening","Old_Claim")</f>
        <v>Old_Claim</v>
      </c>
      <c r="N1023" s="18" t="str">
        <f>IF(M1023=$N$2,IF(J1023=$N$1,"E1","D"),_xlfn.XLOOKUP(C1023,'Raw Data_OS_22'!$C$5:$C$4516,'Raw Data_OS_22'!$O$5:$O$4516))</f>
        <v>B1</v>
      </c>
    </row>
    <row r="1024" spans="3:14" x14ac:dyDescent="0.35">
      <c r="C1024" s="26" t="s">
        <v>1124</v>
      </c>
      <c r="D1024" s="14">
        <v>44170</v>
      </c>
      <c r="E1024" s="14">
        <v>44170</v>
      </c>
      <c r="F1024" s="27" t="s">
        <v>3910</v>
      </c>
      <c r="G1024" s="28">
        <v>0</v>
      </c>
      <c r="H1024" s="29">
        <v>1000</v>
      </c>
      <c r="I1024" s="29">
        <v>1</v>
      </c>
      <c r="J1024" s="30">
        <v>2020</v>
      </c>
      <c r="K1024" s="30">
        <v>2020</v>
      </c>
      <c r="L1024" s="31" t="s">
        <v>11</v>
      </c>
      <c r="M1024" s="32" t="str">
        <f>IF(_xlfn.XLOOKUP(C1024,'Raw Data_OS_22'!$C$5:$C$4516,'Raw Data_OS_22'!$G$5:$G$4516,"New_Claim/ Reopening")= "New_Claim/ Reopening","New_Claim/ Reopening","Old_Claim")</f>
        <v>Old_Claim</v>
      </c>
      <c r="N1024" s="18" t="str">
        <f>IF(M1024=$N$2,IF(J1024=$N$1,"E1","D"),_xlfn.XLOOKUP(C1024,'Raw Data_OS_22'!$C$5:$C$4516,'Raw Data_OS_22'!$O$5:$O$4516))</f>
        <v>B1</v>
      </c>
    </row>
    <row r="1025" spans="3:14" x14ac:dyDescent="0.35">
      <c r="C1025" s="26" t="s">
        <v>1129</v>
      </c>
      <c r="D1025" s="14">
        <v>44037</v>
      </c>
      <c r="E1025" s="14">
        <v>44037</v>
      </c>
      <c r="F1025" s="27" t="s">
        <v>3910</v>
      </c>
      <c r="G1025" s="28">
        <v>0</v>
      </c>
      <c r="H1025" s="29">
        <v>1000</v>
      </c>
      <c r="I1025" s="29">
        <v>1</v>
      </c>
      <c r="J1025" s="30">
        <v>2020</v>
      </c>
      <c r="K1025" s="30">
        <v>2020</v>
      </c>
      <c r="L1025" s="31" t="s">
        <v>35</v>
      </c>
      <c r="M1025" s="32" t="str">
        <f>IF(_xlfn.XLOOKUP(C1025,'Raw Data_OS_22'!$C$5:$C$4516,'Raw Data_OS_22'!$G$5:$G$4516,"New_Claim/ Reopening")= "New_Claim/ Reopening","New_Claim/ Reopening","Old_Claim")</f>
        <v>Old_Claim</v>
      </c>
      <c r="N1025" s="18" t="str">
        <f>IF(M1025=$N$2,IF(J1025=$N$1,"E1","D"),_xlfn.XLOOKUP(C1025,'Raw Data_OS_22'!$C$5:$C$4516,'Raw Data_OS_22'!$O$5:$O$4516))</f>
        <v>B1</v>
      </c>
    </row>
    <row r="1026" spans="3:14" x14ac:dyDescent="0.35">
      <c r="C1026" s="26" t="s">
        <v>1130</v>
      </c>
      <c r="D1026" s="14">
        <v>43899</v>
      </c>
      <c r="E1026" s="14">
        <v>43899</v>
      </c>
      <c r="F1026" s="27" t="s">
        <v>3910</v>
      </c>
      <c r="G1026" s="28">
        <v>0</v>
      </c>
      <c r="H1026" s="29">
        <v>1000</v>
      </c>
      <c r="I1026" s="29">
        <v>1</v>
      </c>
      <c r="J1026" s="30">
        <v>2020</v>
      </c>
      <c r="K1026" s="30">
        <v>2020</v>
      </c>
      <c r="L1026" s="31" t="s">
        <v>28</v>
      </c>
      <c r="M1026" s="32" t="str">
        <f>IF(_xlfn.XLOOKUP(C1026,'Raw Data_OS_22'!$C$5:$C$4516,'Raw Data_OS_22'!$G$5:$G$4516,"New_Claim/ Reopening")= "New_Claim/ Reopening","New_Claim/ Reopening","Old_Claim")</f>
        <v>Old_Claim</v>
      </c>
      <c r="N1026" s="18" t="str">
        <f>IF(M1026=$N$2,IF(J1026=$N$1,"E1","D"),_xlfn.XLOOKUP(C1026,'Raw Data_OS_22'!$C$5:$C$4516,'Raw Data_OS_22'!$O$5:$O$4516))</f>
        <v>B1</v>
      </c>
    </row>
    <row r="1027" spans="3:14" x14ac:dyDescent="0.35">
      <c r="C1027" s="26" t="s">
        <v>515</v>
      </c>
      <c r="D1027" s="14">
        <v>44182</v>
      </c>
      <c r="E1027" s="14">
        <v>44182</v>
      </c>
      <c r="F1027" s="27" t="s">
        <v>3910</v>
      </c>
      <c r="G1027" s="28">
        <v>0</v>
      </c>
      <c r="H1027" s="29">
        <v>1000</v>
      </c>
      <c r="I1027" s="29">
        <v>1</v>
      </c>
      <c r="J1027" s="30">
        <v>2020</v>
      </c>
      <c r="K1027" s="30">
        <v>2020</v>
      </c>
      <c r="L1027" s="31" t="s">
        <v>11</v>
      </c>
      <c r="M1027" s="32" t="str">
        <f>IF(_xlfn.XLOOKUP(C1027,'Raw Data_OS_22'!$C$5:$C$4516,'Raw Data_OS_22'!$G$5:$G$4516,"New_Claim/ Reopening")= "New_Claim/ Reopening","New_Claim/ Reopening","Old_Claim")</f>
        <v>Old_Claim</v>
      </c>
      <c r="N1027" s="18" t="str">
        <f>IF(M1027=$N$2,IF(J1027=$N$1,"E1","D"),_xlfn.XLOOKUP(C1027,'Raw Data_OS_22'!$C$5:$C$4516,'Raw Data_OS_22'!$O$5:$O$4516))</f>
        <v>B1</v>
      </c>
    </row>
    <row r="1028" spans="3:14" x14ac:dyDescent="0.35">
      <c r="C1028" s="26" t="s">
        <v>192</v>
      </c>
      <c r="D1028" s="14">
        <v>44122</v>
      </c>
      <c r="E1028" s="14">
        <v>44122</v>
      </c>
      <c r="F1028" s="27" t="s">
        <v>3910</v>
      </c>
      <c r="G1028" s="28">
        <v>0</v>
      </c>
      <c r="H1028" s="29">
        <v>1000</v>
      </c>
      <c r="I1028" s="29">
        <v>1</v>
      </c>
      <c r="J1028" s="30">
        <v>2020</v>
      </c>
      <c r="K1028" s="30">
        <v>2020</v>
      </c>
      <c r="L1028" s="31" t="s">
        <v>11</v>
      </c>
      <c r="M1028" s="32" t="str">
        <f>IF(_xlfn.XLOOKUP(C1028,'Raw Data_OS_22'!$C$5:$C$4516,'Raw Data_OS_22'!$G$5:$G$4516,"New_Claim/ Reopening")= "New_Claim/ Reopening","New_Claim/ Reopening","Old_Claim")</f>
        <v>Old_Claim</v>
      </c>
      <c r="N1028" s="18" t="str">
        <f>IF(M1028=$N$2,IF(J1028=$N$1,"E1","D"),_xlfn.XLOOKUP(C1028,'Raw Data_OS_22'!$C$5:$C$4516,'Raw Data_OS_22'!$O$5:$O$4516))</f>
        <v>B1</v>
      </c>
    </row>
    <row r="1029" spans="3:14" x14ac:dyDescent="0.35">
      <c r="C1029" s="26" t="s">
        <v>206</v>
      </c>
      <c r="D1029" s="14">
        <v>44152</v>
      </c>
      <c r="E1029" s="14">
        <v>44152</v>
      </c>
      <c r="F1029" s="27" t="s">
        <v>3910</v>
      </c>
      <c r="G1029" s="28">
        <v>0</v>
      </c>
      <c r="H1029" s="29">
        <v>1000</v>
      </c>
      <c r="I1029" s="29">
        <v>1</v>
      </c>
      <c r="J1029" s="30">
        <v>2020</v>
      </c>
      <c r="K1029" s="30">
        <v>2020</v>
      </c>
      <c r="L1029" s="31" t="s">
        <v>11</v>
      </c>
      <c r="M1029" s="32" t="str">
        <f>IF(_xlfn.XLOOKUP(C1029,'Raw Data_OS_22'!$C$5:$C$4516,'Raw Data_OS_22'!$G$5:$G$4516,"New_Claim/ Reopening")= "New_Claim/ Reopening","New_Claim/ Reopening","Old_Claim")</f>
        <v>Old_Claim</v>
      </c>
      <c r="N1029" s="18" t="str">
        <f>IF(M1029=$N$2,IF(J1029=$N$1,"E1","D"),_xlfn.XLOOKUP(C1029,'Raw Data_OS_22'!$C$5:$C$4516,'Raw Data_OS_22'!$O$5:$O$4516))</f>
        <v>B1</v>
      </c>
    </row>
    <row r="1030" spans="3:14" x14ac:dyDescent="0.35">
      <c r="C1030" s="26" t="s">
        <v>825</v>
      </c>
      <c r="D1030" s="14">
        <v>44158</v>
      </c>
      <c r="E1030" s="14">
        <v>44158</v>
      </c>
      <c r="F1030" s="27" t="s">
        <v>3910</v>
      </c>
      <c r="G1030" s="28">
        <v>0</v>
      </c>
      <c r="H1030" s="29">
        <v>1000</v>
      </c>
      <c r="I1030" s="29">
        <v>1</v>
      </c>
      <c r="J1030" s="30">
        <v>2020</v>
      </c>
      <c r="K1030" s="30">
        <v>2020</v>
      </c>
      <c r="L1030" s="31" t="s">
        <v>11</v>
      </c>
      <c r="M1030" s="32" t="str">
        <f>IF(_xlfn.XLOOKUP(C1030,'Raw Data_OS_22'!$C$5:$C$4516,'Raw Data_OS_22'!$G$5:$G$4516,"New_Claim/ Reopening")= "New_Claim/ Reopening","New_Claim/ Reopening","Old_Claim")</f>
        <v>Old_Claim</v>
      </c>
      <c r="N1030" s="18" t="str">
        <f>IF(M1030=$N$2,IF(J1030=$N$1,"E1","D"),_xlfn.XLOOKUP(C1030,'Raw Data_OS_22'!$C$5:$C$4516,'Raw Data_OS_22'!$O$5:$O$4516))</f>
        <v>B1</v>
      </c>
    </row>
    <row r="1031" spans="3:14" x14ac:dyDescent="0.35">
      <c r="C1031" s="26" t="s">
        <v>211</v>
      </c>
      <c r="D1031" s="14">
        <v>44127</v>
      </c>
      <c r="E1031" s="14">
        <v>44127</v>
      </c>
      <c r="F1031" s="27" t="s">
        <v>3910</v>
      </c>
      <c r="G1031" s="28">
        <v>0</v>
      </c>
      <c r="H1031" s="29">
        <v>1000</v>
      </c>
      <c r="I1031" s="29">
        <v>1</v>
      </c>
      <c r="J1031" s="30">
        <v>2020</v>
      </c>
      <c r="K1031" s="30">
        <v>2020</v>
      </c>
      <c r="L1031" s="31" t="s">
        <v>11</v>
      </c>
      <c r="M1031" s="32" t="str">
        <f>IF(_xlfn.XLOOKUP(C1031,'Raw Data_OS_22'!$C$5:$C$4516,'Raw Data_OS_22'!$G$5:$G$4516,"New_Claim/ Reopening")= "New_Claim/ Reopening","New_Claim/ Reopening","Old_Claim")</f>
        <v>Old_Claim</v>
      </c>
      <c r="N1031" s="18" t="str">
        <f>IF(M1031=$N$2,IF(J1031=$N$1,"E1","D"),_xlfn.XLOOKUP(C1031,'Raw Data_OS_22'!$C$5:$C$4516,'Raw Data_OS_22'!$O$5:$O$4516))</f>
        <v>B1</v>
      </c>
    </row>
    <row r="1032" spans="3:14" x14ac:dyDescent="0.35">
      <c r="C1032" s="26" t="s">
        <v>1211</v>
      </c>
      <c r="D1032" s="14">
        <v>44195</v>
      </c>
      <c r="E1032" s="14">
        <v>44222</v>
      </c>
      <c r="F1032" s="27" t="s">
        <v>3910</v>
      </c>
      <c r="G1032" s="28">
        <v>0</v>
      </c>
      <c r="H1032" s="29">
        <v>1000</v>
      </c>
      <c r="I1032" s="29">
        <v>1</v>
      </c>
      <c r="J1032" s="30">
        <v>2020</v>
      </c>
      <c r="K1032" s="30">
        <v>2021</v>
      </c>
      <c r="L1032" s="31" t="s">
        <v>11</v>
      </c>
      <c r="M1032" s="32" t="str">
        <f>IF(_xlfn.XLOOKUP(C1032,'Raw Data_OS_22'!$C$5:$C$4516,'Raw Data_OS_22'!$G$5:$G$4516,"New_Claim/ Reopening")= "New_Claim/ Reopening","New_Claim/ Reopening","Old_Claim")</f>
        <v>Old_Claim</v>
      </c>
      <c r="N1032" s="18" t="str">
        <f>IF(M1032=$N$2,IF(J1032=$N$1,"E1","D"),_xlfn.XLOOKUP(C1032,'Raw Data_OS_22'!$C$5:$C$4516,'Raw Data_OS_22'!$O$5:$O$4516))</f>
        <v>B1</v>
      </c>
    </row>
    <row r="1033" spans="3:14" x14ac:dyDescent="0.35">
      <c r="C1033" s="26" t="s">
        <v>1904</v>
      </c>
      <c r="D1033" s="14">
        <v>43282</v>
      </c>
      <c r="E1033" s="14">
        <v>43332</v>
      </c>
      <c r="F1033" s="27" t="s">
        <v>4248</v>
      </c>
      <c r="G1033" s="28">
        <v>0</v>
      </c>
      <c r="H1033" s="29">
        <v>1000</v>
      </c>
      <c r="I1033" s="29">
        <v>1</v>
      </c>
      <c r="J1033" s="30">
        <v>2018</v>
      </c>
      <c r="K1033" s="30">
        <v>2018</v>
      </c>
      <c r="L1033" s="31" t="s">
        <v>1257</v>
      </c>
      <c r="M1033" s="32" t="str">
        <f>IF(_xlfn.XLOOKUP(C1033,'Raw Data_OS_22'!$C$5:$C$4516,'Raw Data_OS_22'!$G$5:$G$4516,"New_Claim/ Reopening")= "New_Claim/ Reopening","New_Claim/ Reopening","Old_Claim")</f>
        <v>Old_Claim</v>
      </c>
      <c r="N1033" s="18" t="str">
        <f>IF(M1033=$N$2,IF(J1033=$N$1,"E1","D"),_xlfn.XLOOKUP(C1033,'Raw Data_OS_22'!$C$5:$C$4516,'Raw Data_OS_22'!$O$5:$O$4516))</f>
        <v>B1</v>
      </c>
    </row>
    <row r="1034" spans="3:14" x14ac:dyDescent="0.35">
      <c r="C1034" s="26" t="s">
        <v>2063</v>
      </c>
      <c r="D1034" s="14">
        <v>43861</v>
      </c>
      <c r="E1034" s="14">
        <v>43866</v>
      </c>
      <c r="F1034" s="27" t="s">
        <v>3908</v>
      </c>
      <c r="G1034" s="28">
        <v>0</v>
      </c>
      <c r="H1034" s="29">
        <v>1000</v>
      </c>
      <c r="I1034" s="29">
        <v>1</v>
      </c>
      <c r="J1034" s="30">
        <v>2020</v>
      </c>
      <c r="K1034" s="30">
        <v>2020</v>
      </c>
      <c r="L1034" s="31" t="s">
        <v>28</v>
      </c>
      <c r="M1034" s="32" t="str">
        <f>IF(_xlfn.XLOOKUP(C1034,'Raw Data_OS_22'!$C$5:$C$4516,'Raw Data_OS_22'!$G$5:$G$4516,"New_Claim/ Reopening")= "New_Claim/ Reopening","New_Claim/ Reopening","Old_Claim")</f>
        <v>Old_Claim</v>
      </c>
      <c r="N1034" s="18" t="str">
        <f>IF(M1034=$N$2,IF(J1034=$N$1,"E1","D"),_xlfn.XLOOKUP(C1034,'Raw Data_OS_22'!$C$5:$C$4516,'Raw Data_OS_22'!$O$5:$O$4516))</f>
        <v>B1</v>
      </c>
    </row>
    <row r="1035" spans="3:14" x14ac:dyDescent="0.35">
      <c r="C1035" s="26" t="s">
        <v>2079</v>
      </c>
      <c r="D1035" s="14">
        <v>43938</v>
      </c>
      <c r="E1035" s="14">
        <v>43939</v>
      </c>
      <c r="F1035" s="27" t="s">
        <v>658</v>
      </c>
      <c r="G1035" s="28">
        <v>0</v>
      </c>
      <c r="H1035" s="29">
        <v>1000</v>
      </c>
      <c r="I1035" s="29">
        <v>1</v>
      </c>
      <c r="J1035" s="30">
        <v>2020</v>
      </c>
      <c r="K1035" s="30">
        <v>2020</v>
      </c>
      <c r="L1035" s="31" t="s">
        <v>33</v>
      </c>
      <c r="M1035" s="32" t="str">
        <f>IF(_xlfn.XLOOKUP(C1035,'Raw Data_OS_22'!$C$5:$C$4516,'Raw Data_OS_22'!$G$5:$G$4516,"New_Claim/ Reopening")= "New_Claim/ Reopening","New_Claim/ Reopening","Old_Claim")</f>
        <v>Old_Claim</v>
      </c>
      <c r="N1035" s="18" t="str">
        <f>IF(M1035=$N$2,IF(J1035=$N$1,"E1","D"),_xlfn.XLOOKUP(C1035,'Raw Data_OS_22'!$C$5:$C$4516,'Raw Data_OS_22'!$O$5:$O$4516))</f>
        <v>B1</v>
      </c>
    </row>
    <row r="1036" spans="3:14" x14ac:dyDescent="0.35">
      <c r="C1036" s="26" t="s">
        <v>2083</v>
      </c>
      <c r="D1036" s="14">
        <v>43946</v>
      </c>
      <c r="E1036" s="14">
        <v>43948</v>
      </c>
      <c r="F1036" s="27" t="s">
        <v>658</v>
      </c>
      <c r="G1036" s="28">
        <v>0</v>
      </c>
      <c r="H1036" s="29">
        <v>1000</v>
      </c>
      <c r="I1036" s="29">
        <v>1</v>
      </c>
      <c r="J1036" s="30">
        <v>2020</v>
      </c>
      <c r="K1036" s="30">
        <v>2020</v>
      </c>
      <c r="L1036" s="31" t="s">
        <v>33</v>
      </c>
      <c r="M1036" s="32" t="str">
        <f>IF(_xlfn.XLOOKUP(C1036,'Raw Data_OS_22'!$C$5:$C$4516,'Raw Data_OS_22'!$G$5:$G$4516,"New_Claim/ Reopening")= "New_Claim/ Reopening","New_Claim/ Reopening","Old_Claim")</f>
        <v>Old_Claim</v>
      </c>
      <c r="N1036" s="18" t="str">
        <f>IF(M1036=$N$2,IF(J1036=$N$1,"E1","D"),_xlfn.XLOOKUP(C1036,'Raw Data_OS_22'!$C$5:$C$4516,'Raw Data_OS_22'!$O$5:$O$4516))</f>
        <v>B1</v>
      </c>
    </row>
    <row r="1037" spans="3:14" x14ac:dyDescent="0.35">
      <c r="C1037" s="26" t="s">
        <v>2091</v>
      </c>
      <c r="D1037" s="14">
        <v>43995</v>
      </c>
      <c r="E1037" s="14">
        <v>44004</v>
      </c>
      <c r="F1037" s="27" t="s">
        <v>3908</v>
      </c>
      <c r="G1037" s="28">
        <v>0</v>
      </c>
      <c r="H1037" s="29">
        <v>1000</v>
      </c>
      <c r="I1037" s="29">
        <v>1</v>
      </c>
      <c r="J1037" s="30">
        <v>2020</v>
      </c>
      <c r="K1037" s="30">
        <v>2020</v>
      </c>
      <c r="L1037" s="31" t="s">
        <v>33</v>
      </c>
      <c r="M1037" s="32" t="str">
        <f>IF(_xlfn.XLOOKUP(C1037,'Raw Data_OS_22'!$C$5:$C$4516,'Raw Data_OS_22'!$G$5:$G$4516,"New_Claim/ Reopening")= "New_Claim/ Reopening","New_Claim/ Reopening","Old_Claim")</f>
        <v>Old_Claim</v>
      </c>
      <c r="N1037" s="18" t="str">
        <f>IF(M1037=$N$2,IF(J1037=$N$1,"E1","D"),_xlfn.XLOOKUP(C1037,'Raw Data_OS_22'!$C$5:$C$4516,'Raw Data_OS_22'!$O$5:$O$4516))</f>
        <v>B1</v>
      </c>
    </row>
    <row r="1038" spans="3:14" x14ac:dyDescent="0.35">
      <c r="C1038" s="26" t="s">
        <v>2106</v>
      </c>
      <c r="D1038" s="14">
        <v>44162</v>
      </c>
      <c r="E1038" s="14">
        <v>44168</v>
      </c>
      <c r="F1038" s="27" t="s">
        <v>3910</v>
      </c>
      <c r="G1038" s="28">
        <v>0</v>
      </c>
      <c r="H1038" s="29">
        <v>1000</v>
      </c>
      <c r="I1038" s="29">
        <v>1</v>
      </c>
      <c r="J1038" s="30">
        <v>2020</v>
      </c>
      <c r="K1038" s="30">
        <v>2020</v>
      </c>
      <c r="L1038" s="31" t="s">
        <v>11</v>
      </c>
      <c r="M1038" s="32" t="str">
        <f>IF(_xlfn.XLOOKUP(C1038,'Raw Data_OS_22'!$C$5:$C$4516,'Raw Data_OS_22'!$G$5:$G$4516,"New_Claim/ Reopening")= "New_Claim/ Reopening","New_Claim/ Reopening","Old_Claim")</f>
        <v>Old_Claim</v>
      </c>
      <c r="N1038" s="18" t="str">
        <f>IF(M1038=$N$2,IF(J1038=$N$1,"E1","D"),_xlfn.XLOOKUP(C1038,'Raw Data_OS_22'!$C$5:$C$4516,'Raw Data_OS_22'!$O$5:$O$4516))</f>
        <v>B1</v>
      </c>
    </row>
    <row r="1039" spans="3:14" x14ac:dyDescent="0.35">
      <c r="C1039" s="26" t="s">
        <v>6019</v>
      </c>
      <c r="D1039" s="14">
        <v>44563</v>
      </c>
      <c r="E1039" s="14">
        <v>44564</v>
      </c>
      <c r="F1039" s="27" t="s">
        <v>3910</v>
      </c>
      <c r="G1039" s="28">
        <v>0</v>
      </c>
      <c r="H1039" s="29">
        <v>1000</v>
      </c>
      <c r="I1039" s="29">
        <v>1</v>
      </c>
      <c r="J1039" s="30">
        <v>2022</v>
      </c>
      <c r="K1039" s="30">
        <v>2022</v>
      </c>
      <c r="L1039" s="31" t="s">
        <v>6021</v>
      </c>
      <c r="M1039" s="32" t="str">
        <f>IF(_xlfn.XLOOKUP(C1039,'Raw Data_OS_22'!$C$5:$C$4516,'Raw Data_OS_22'!$G$5:$G$4516,"New_Claim/ Reopening")= "New_Claim/ Reopening","New_Claim/ Reopening","Old_Claim")</f>
        <v>Old_Claim</v>
      </c>
      <c r="N1039" s="18" t="str">
        <f>IF(M1039=$N$2,IF(J1039=$N$1,"E1","D"),_xlfn.XLOOKUP(C1039,'Raw Data_OS_22'!$C$5:$C$4516,'Raw Data_OS_22'!$O$5:$O$4516))</f>
        <v>B2</v>
      </c>
    </row>
    <row r="1040" spans="3:14" x14ac:dyDescent="0.35">
      <c r="C1040" s="26" t="s">
        <v>6773</v>
      </c>
      <c r="D1040" s="14">
        <v>44801</v>
      </c>
      <c r="E1040" s="14">
        <v>44806</v>
      </c>
      <c r="F1040" s="27" t="s">
        <v>3910</v>
      </c>
      <c r="G1040" s="28">
        <v>7000</v>
      </c>
      <c r="H1040" s="29">
        <v>8000</v>
      </c>
      <c r="I1040" s="29">
        <v>1</v>
      </c>
      <c r="J1040" s="30">
        <v>2022</v>
      </c>
      <c r="K1040" s="30">
        <v>2022</v>
      </c>
      <c r="L1040" s="31" t="s">
        <v>6643</v>
      </c>
      <c r="M1040" s="32" t="str">
        <f>IF(_xlfn.XLOOKUP(C1040,'Raw Data_OS_22'!$C$5:$C$4516,'Raw Data_OS_22'!$G$5:$G$4516,"New_Claim/ Reopening")= "New_Claim/ Reopening","New_Claim/ Reopening","Old_Claim")</f>
        <v>Old_Claim</v>
      </c>
      <c r="N1040" s="18" t="str">
        <f>IF(M1040=$N$2,IF(J1040=$N$1,"E1","D"),_xlfn.XLOOKUP(C1040,'Raw Data_OS_22'!$C$5:$C$4516,'Raw Data_OS_22'!$O$5:$O$4516))</f>
        <v>B2</v>
      </c>
    </row>
    <row r="1041" spans="3:14" x14ac:dyDescent="0.35">
      <c r="C1041" s="26" t="s">
        <v>1473</v>
      </c>
      <c r="D1041" s="14">
        <v>44150</v>
      </c>
      <c r="E1041" s="14">
        <v>44150</v>
      </c>
      <c r="F1041" s="27" t="s">
        <v>3908</v>
      </c>
      <c r="G1041" s="28">
        <v>8550</v>
      </c>
      <c r="H1041" s="29">
        <v>9536</v>
      </c>
      <c r="I1041" s="29">
        <v>1</v>
      </c>
      <c r="J1041" s="30">
        <v>2020</v>
      </c>
      <c r="K1041" s="30">
        <v>2020</v>
      </c>
      <c r="L1041" s="31" t="s">
        <v>11</v>
      </c>
      <c r="M1041" s="32" t="str">
        <f>IF(_xlfn.XLOOKUP(C1041,'Raw Data_OS_22'!$C$5:$C$4516,'Raw Data_OS_22'!$G$5:$G$4516,"New_Claim/ Reopening")= "New_Claim/ Reopening","New_Claim/ Reopening","Old_Claim")</f>
        <v>Old_Claim</v>
      </c>
      <c r="N1041" s="18" t="str">
        <f>IF(M1041=$N$2,IF(J1041=$N$1,"E1","D"),_xlfn.XLOOKUP(C1041,'Raw Data_OS_22'!$C$5:$C$4516,'Raw Data_OS_22'!$O$5:$O$4516))</f>
        <v>B1</v>
      </c>
    </row>
    <row r="1042" spans="3:14" x14ac:dyDescent="0.35">
      <c r="C1042" s="26" t="s">
        <v>762</v>
      </c>
      <c r="D1042" s="14">
        <v>43990</v>
      </c>
      <c r="E1042" s="14">
        <v>43990</v>
      </c>
      <c r="F1042" s="27" t="s">
        <v>3908</v>
      </c>
      <c r="G1042" s="28">
        <v>57500</v>
      </c>
      <c r="H1042" s="29">
        <v>58450</v>
      </c>
      <c r="I1042" s="29">
        <v>1</v>
      </c>
      <c r="J1042" s="30">
        <v>2020</v>
      </c>
      <c r="K1042" s="30">
        <v>2020</v>
      </c>
      <c r="L1042" s="31" t="s">
        <v>33</v>
      </c>
      <c r="M1042" s="32" t="str">
        <f>IF(_xlfn.XLOOKUP(C1042,'Raw Data_OS_22'!$C$5:$C$4516,'Raw Data_OS_22'!$G$5:$G$4516,"New_Claim/ Reopening")= "New_Claim/ Reopening","New_Claim/ Reopening","Old_Claim")</f>
        <v>Old_Claim</v>
      </c>
      <c r="N1042" s="18" t="str">
        <f>IF(M1042=$N$2,IF(J1042=$N$1,"E1","D"),_xlfn.XLOOKUP(C1042,'Raw Data_OS_22'!$C$5:$C$4516,'Raw Data_OS_22'!$O$5:$O$4516))</f>
        <v>B1</v>
      </c>
    </row>
    <row r="1043" spans="3:14" x14ac:dyDescent="0.35">
      <c r="C1043" s="26" t="s">
        <v>201</v>
      </c>
      <c r="D1043" s="14">
        <v>44139</v>
      </c>
      <c r="E1043" s="14">
        <v>44139</v>
      </c>
      <c r="F1043" s="27" t="s">
        <v>3908</v>
      </c>
      <c r="G1043" s="28">
        <v>118050</v>
      </c>
      <c r="H1043" s="29">
        <v>119000</v>
      </c>
      <c r="I1043" s="29">
        <v>1</v>
      </c>
      <c r="J1043" s="30">
        <v>2020</v>
      </c>
      <c r="K1043" s="30">
        <v>2020</v>
      </c>
      <c r="L1043" s="31" t="s">
        <v>11</v>
      </c>
      <c r="M1043" s="32" t="str">
        <f>IF(_xlfn.XLOOKUP(C1043,'Raw Data_OS_22'!$C$5:$C$4516,'Raw Data_OS_22'!$G$5:$G$4516,"New_Claim/ Reopening")= "New_Claim/ Reopening","New_Claim/ Reopening","Old_Claim")</f>
        <v>Old_Claim</v>
      </c>
      <c r="N1043" s="18" t="str">
        <f>IF(M1043=$N$2,IF(J1043=$N$1,"E1","D"),_xlfn.XLOOKUP(C1043,'Raw Data_OS_22'!$C$5:$C$4516,'Raw Data_OS_22'!$O$5:$O$4516))</f>
        <v>B2</v>
      </c>
    </row>
    <row r="1044" spans="3:14" x14ac:dyDescent="0.35">
      <c r="C1044" s="26" t="s">
        <v>714</v>
      </c>
      <c r="D1044" s="14">
        <v>43924</v>
      </c>
      <c r="E1044" s="14">
        <v>43924</v>
      </c>
      <c r="F1044" s="27" t="s">
        <v>3910</v>
      </c>
      <c r="G1044" s="28">
        <v>0</v>
      </c>
      <c r="H1044" s="29">
        <v>940</v>
      </c>
      <c r="I1044" s="29">
        <v>1</v>
      </c>
      <c r="J1044" s="30">
        <v>2020</v>
      </c>
      <c r="K1044" s="30">
        <v>2020</v>
      </c>
      <c r="L1044" s="31" t="s">
        <v>33</v>
      </c>
      <c r="M1044" s="32" t="str">
        <f>IF(_xlfn.XLOOKUP(C1044,'Raw Data_OS_22'!$C$5:$C$4516,'Raw Data_OS_22'!$G$5:$G$4516,"New_Claim/ Reopening")= "New_Claim/ Reopening","New_Claim/ Reopening","Old_Claim")</f>
        <v>Old_Claim</v>
      </c>
      <c r="N1044" s="18" t="str">
        <f>IF(M1044=$N$2,IF(J1044=$N$1,"E1","D"),_xlfn.XLOOKUP(C1044,'Raw Data_OS_22'!$C$5:$C$4516,'Raw Data_OS_22'!$O$5:$O$4516))</f>
        <v>B1</v>
      </c>
    </row>
    <row r="1045" spans="3:14" x14ac:dyDescent="0.35">
      <c r="C1045" s="26" t="s">
        <v>366</v>
      </c>
      <c r="D1045" s="14">
        <v>44104</v>
      </c>
      <c r="E1045" s="14">
        <v>44104</v>
      </c>
      <c r="F1045" s="27" t="s">
        <v>3910</v>
      </c>
      <c r="G1045" s="28">
        <v>12190</v>
      </c>
      <c r="H1045" s="29">
        <v>13130</v>
      </c>
      <c r="I1045" s="29">
        <v>1</v>
      </c>
      <c r="J1045" s="30">
        <v>2020</v>
      </c>
      <c r="K1045" s="30">
        <v>2020</v>
      </c>
      <c r="L1045" s="31" t="s">
        <v>35</v>
      </c>
      <c r="M1045" s="32" t="str">
        <f>IF(_xlfn.XLOOKUP(C1045,'Raw Data_OS_22'!$C$5:$C$4516,'Raw Data_OS_22'!$G$5:$G$4516,"New_Claim/ Reopening")= "New_Claim/ Reopening","New_Claim/ Reopening","Old_Claim")</f>
        <v>Old_Claim</v>
      </c>
      <c r="N1045" s="18" t="str">
        <f>IF(M1045=$N$2,IF(J1045=$N$1,"E1","D"),_xlfn.XLOOKUP(C1045,'Raw Data_OS_22'!$C$5:$C$4516,'Raw Data_OS_22'!$O$5:$O$4516))</f>
        <v>B1</v>
      </c>
    </row>
    <row r="1046" spans="3:14" x14ac:dyDescent="0.35">
      <c r="C1046" s="26" t="s">
        <v>479</v>
      </c>
      <c r="D1046" s="14">
        <v>44164</v>
      </c>
      <c r="E1046" s="14">
        <v>44164</v>
      </c>
      <c r="F1046" s="27" t="s">
        <v>3908</v>
      </c>
      <c r="G1046" s="28">
        <v>0</v>
      </c>
      <c r="H1046" s="29">
        <v>924</v>
      </c>
      <c r="I1046" s="29">
        <v>1</v>
      </c>
      <c r="J1046" s="30">
        <v>2020</v>
      </c>
      <c r="K1046" s="30">
        <v>2020</v>
      </c>
      <c r="L1046" s="31" t="s">
        <v>11</v>
      </c>
      <c r="M1046" s="32" t="str">
        <f>IF(_xlfn.XLOOKUP(C1046,'Raw Data_OS_22'!$C$5:$C$4516,'Raw Data_OS_22'!$G$5:$G$4516,"New_Claim/ Reopening")= "New_Claim/ Reopening","New_Claim/ Reopening","Old_Claim")</f>
        <v>Old_Claim</v>
      </c>
      <c r="N1046" s="18" t="str">
        <f>IF(M1046=$N$2,IF(J1046=$N$1,"E1","D"),_xlfn.XLOOKUP(C1046,'Raw Data_OS_22'!$C$5:$C$4516,'Raw Data_OS_22'!$O$5:$O$4516))</f>
        <v>B1</v>
      </c>
    </row>
    <row r="1047" spans="3:14" x14ac:dyDescent="0.35">
      <c r="C1047" s="26" t="s">
        <v>1021</v>
      </c>
      <c r="D1047" s="14">
        <v>43864</v>
      </c>
      <c r="E1047" s="14">
        <v>43864</v>
      </c>
      <c r="F1047" s="27" t="s">
        <v>3910</v>
      </c>
      <c r="G1047" s="28">
        <v>0</v>
      </c>
      <c r="H1047" s="29">
        <v>920</v>
      </c>
      <c r="I1047" s="29">
        <v>1</v>
      </c>
      <c r="J1047" s="30">
        <v>2020</v>
      </c>
      <c r="K1047" s="30">
        <v>2020</v>
      </c>
      <c r="L1047" s="31" t="s">
        <v>28</v>
      </c>
      <c r="M1047" s="32" t="str">
        <f>IF(_xlfn.XLOOKUP(C1047,'Raw Data_OS_22'!$C$5:$C$4516,'Raw Data_OS_22'!$G$5:$G$4516,"New_Claim/ Reopening")= "New_Claim/ Reopening","New_Claim/ Reopening","Old_Claim")</f>
        <v>Old_Claim</v>
      </c>
      <c r="N1047" s="18" t="str">
        <f>IF(M1047=$N$2,IF(J1047=$N$1,"E1","D"),_xlfn.XLOOKUP(C1047,'Raw Data_OS_22'!$C$5:$C$4516,'Raw Data_OS_22'!$O$5:$O$4516))</f>
        <v>B1</v>
      </c>
    </row>
    <row r="1048" spans="3:14" x14ac:dyDescent="0.35">
      <c r="C1048" s="26" t="s">
        <v>458</v>
      </c>
      <c r="D1048" s="14">
        <v>44159</v>
      </c>
      <c r="E1048" s="14">
        <v>44159</v>
      </c>
      <c r="F1048" s="27" t="s">
        <v>3908</v>
      </c>
      <c r="G1048" s="28">
        <v>0</v>
      </c>
      <c r="H1048" s="29">
        <v>910</v>
      </c>
      <c r="I1048" s="29">
        <v>1</v>
      </c>
      <c r="J1048" s="30">
        <v>2020</v>
      </c>
      <c r="K1048" s="30">
        <v>2020</v>
      </c>
      <c r="L1048" s="31" t="s">
        <v>11</v>
      </c>
      <c r="M1048" s="32" t="str">
        <f>IF(_xlfn.XLOOKUP(C1048,'Raw Data_OS_22'!$C$5:$C$4516,'Raw Data_OS_22'!$G$5:$G$4516,"New_Claim/ Reopening")= "New_Claim/ Reopening","New_Claim/ Reopening","Old_Claim")</f>
        <v>Old_Claim</v>
      </c>
      <c r="N1048" s="18" t="str">
        <f>IF(M1048=$N$2,IF(J1048=$N$1,"E1","D"),_xlfn.XLOOKUP(C1048,'Raw Data_OS_22'!$C$5:$C$4516,'Raw Data_OS_22'!$O$5:$O$4516))</f>
        <v>B1</v>
      </c>
    </row>
    <row r="1049" spans="3:14" x14ac:dyDescent="0.35">
      <c r="C1049" s="26" t="s">
        <v>107</v>
      </c>
      <c r="D1049" s="14">
        <v>44190</v>
      </c>
      <c r="E1049" s="14">
        <v>44202</v>
      </c>
      <c r="F1049" s="27" t="s">
        <v>3910</v>
      </c>
      <c r="G1049" s="28">
        <v>14120</v>
      </c>
      <c r="H1049" s="29">
        <v>15000</v>
      </c>
      <c r="I1049" s="29">
        <v>1</v>
      </c>
      <c r="J1049" s="30">
        <v>2020</v>
      </c>
      <c r="K1049" s="30">
        <v>2021</v>
      </c>
      <c r="L1049" s="31" t="s">
        <v>11</v>
      </c>
      <c r="M1049" s="32" t="str">
        <f>IF(_xlfn.XLOOKUP(C1049,'Raw Data_OS_22'!$C$5:$C$4516,'Raw Data_OS_22'!$G$5:$G$4516,"New_Claim/ Reopening")= "New_Claim/ Reopening","New_Claim/ Reopening","Old_Claim")</f>
        <v>Old_Claim</v>
      </c>
      <c r="N1049" s="18" t="str">
        <f>IF(M1049=$N$2,IF(J1049=$N$1,"E1","D"),_xlfn.XLOOKUP(C1049,'Raw Data_OS_22'!$C$5:$C$4516,'Raw Data_OS_22'!$O$5:$O$4516))</f>
        <v>B1</v>
      </c>
    </row>
    <row r="1050" spans="3:14" x14ac:dyDescent="0.35">
      <c r="C1050" s="26" t="s">
        <v>3651</v>
      </c>
      <c r="D1050" s="14">
        <v>43942</v>
      </c>
      <c r="E1050" s="14">
        <v>44497</v>
      </c>
      <c r="F1050" s="27" t="s">
        <v>658</v>
      </c>
      <c r="G1050" s="28">
        <v>5000</v>
      </c>
      <c r="H1050" s="29">
        <v>5865</v>
      </c>
      <c r="I1050" s="29">
        <v>1</v>
      </c>
      <c r="J1050" s="30">
        <v>2020</v>
      </c>
      <c r="K1050" s="30">
        <v>2021</v>
      </c>
      <c r="L1050" s="31" t="s">
        <v>33</v>
      </c>
      <c r="M1050" s="32" t="str">
        <f>IF(_xlfn.XLOOKUP(C1050,'Raw Data_OS_22'!$C$5:$C$4516,'Raw Data_OS_22'!$G$5:$G$4516,"New_Claim/ Reopening")= "New_Claim/ Reopening","New_Claim/ Reopening","Old_Claim")</f>
        <v>Old_Claim</v>
      </c>
      <c r="N1050" s="18" t="str">
        <f>IF(M1050=$N$2,IF(J1050=$N$1,"E1","D"),_xlfn.XLOOKUP(C1050,'Raw Data_OS_22'!$C$5:$C$4516,'Raw Data_OS_22'!$O$5:$O$4516))</f>
        <v>B1</v>
      </c>
    </row>
    <row r="1051" spans="3:14" x14ac:dyDescent="0.35">
      <c r="C1051" s="26" t="s">
        <v>1209</v>
      </c>
      <c r="D1051" s="14">
        <v>44192</v>
      </c>
      <c r="E1051" s="14">
        <v>44195</v>
      </c>
      <c r="F1051" s="27" t="s">
        <v>3910</v>
      </c>
      <c r="G1051" s="28">
        <v>0</v>
      </c>
      <c r="H1051" s="29">
        <v>852</v>
      </c>
      <c r="I1051" s="29">
        <v>1</v>
      </c>
      <c r="J1051" s="30">
        <v>2020</v>
      </c>
      <c r="K1051" s="30">
        <v>2020</v>
      </c>
      <c r="L1051" s="31" t="s">
        <v>11</v>
      </c>
      <c r="M1051" s="32" t="str">
        <f>IF(_xlfn.XLOOKUP(C1051,'Raw Data_OS_22'!$C$5:$C$4516,'Raw Data_OS_22'!$G$5:$G$4516,"New_Claim/ Reopening")= "New_Claim/ Reopening","New_Claim/ Reopening","Old_Claim")</f>
        <v>Old_Claim</v>
      </c>
      <c r="N1051" s="18" t="str">
        <f>IF(M1051=$N$2,IF(J1051=$N$1,"E1","D"),_xlfn.XLOOKUP(C1051,'Raw Data_OS_22'!$C$5:$C$4516,'Raw Data_OS_22'!$O$5:$O$4516))</f>
        <v>B1</v>
      </c>
    </row>
    <row r="1052" spans="3:14" x14ac:dyDescent="0.35">
      <c r="C1052" s="26" t="s">
        <v>967</v>
      </c>
      <c r="D1052" s="14">
        <v>44007</v>
      </c>
      <c r="E1052" s="14">
        <v>44007</v>
      </c>
      <c r="F1052" s="27" t="s">
        <v>3908</v>
      </c>
      <c r="G1052" s="28">
        <v>11151</v>
      </c>
      <c r="H1052" s="29">
        <v>12000</v>
      </c>
      <c r="I1052" s="29">
        <v>1</v>
      </c>
      <c r="J1052" s="30">
        <v>2020</v>
      </c>
      <c r="K1052" s="30">
        <v>2020</v>
      </c>
      <c r="L1052" s="31" t="s">
        <v>33</v>
      </c>
      <c r="M1052" s="32" t="str">
        <f>IF(_xlfn.XLOOKUP(C1052,'Raw Data_OS_22'!$C$5:$C$4516,'Raw Data_OS_22'!$G$5:$G$4516,"New_Claim/ Reopening")= "New_Claim/ Reopening","New_Claim/ Reopening","Old_Claim")</f>
        <v>Old_Claim</v>
      </c>
      <c r="N1052" s="18" t="str">
        <f>IF(M1052=$N$2,IF(J1052=$N$1,"E1","D"),_xlfn.XLOOKUP(C1052,'Raw Data_OS_22'!$C$5:$C$4516,'Raw Data_OS_22'!$O$5:$O$4516))</f>
        <v>B1</v>
      </c>
    </row>
    <row r="1053" spans="3:14" x14ac:dyDescent="0.35">
      <c r="C1053" s="26" t="s">
        <v>235</v>
      </c>
      <c r="D1053" s="14">
        <v>43998</v>
      </c>
      <c r="E1053" s="14">
        <v>43998</v>
      </c>
      <c r="F1053" s="27" t="s">
        <v>3910</v>
      </c>
      <c r="G1053" s="28">
        <v>8000</v>
      </c>
      <c r="H1053" s="29">
        <v>8842</v>
      </c>
      <c r="I1053" s="29">
        <v>1</v>
      </c>
      <c r="J1053" s="30">
        <v>2020</v>
      </c>
      <c r="K1053" s="30">
        <v>2020</v>
      </c>
      <c r="L1053" s="31" t="s">
        <v>33</v>
      </c>
      <c r="M1053" s="32" t="str">
        <f>IF(_xlfn.XLOOKUP(C1053,'Raw Data_OS_22'!$C$5:$C$4516,'Raw Data_OS_22'!$G$5:$G$4516,"New_Claim/ Reopening")= "New_Claim/ Reopening","New_Claim/ Reopening","Old_Claim")</f>
        <v>Old_Claim</v>
      </c>
      <c r="N1053" s="18" t="str">
        <f>IF(M1053=$N$2,IF(J1053=$N$1,"E1","D"),_xlfn.XLOOKUP(C1053,'Raw Data_OS_22'!$C$5:$C$4516,'Raw Data_OS_22'!$O$5:$O$4516))</f>
        <v>B1</v>
      </c>
    </row>
    <row r="1054" spans="3:14" x14ac:dyDescent="0.35">
      <c r="C1054" s="26" t="s">
        <v>1914</v>
      </c>
      <c r="D1054" s="14">
        <v>43366</v>
      </c>
      <c r="E1054" s="14">
        <v>43367</v>
      </c>
      <c r="F1054" s="27" t="s">
        <v>4248</v>
      </c>
      <c r="G1054" s="28">
        <v>0</v>
      </c>
      <c r="H1054" s="29">
        <v>841.38</v>
      </c>
      <c r="I1054" s="29">
        <v>1</v>
      </c>
      <c r="J1054" s="30">
        <v>2018</v>
      </c>
      <c r="K1054" s="30">
        <v>2018</v>
      </c>
      <c r="L1054" s="31" t="s">
        <v>1257</v>
      </c>
      <c r="M1054" s="32" t="str">
        <f>IF(_xlfn.XLOOKUP(C1054,'Raw Data_OS_22'!$C$5:$C$4516,'Raw Data_OS_22'!$G$5:$G$4516,"New_Claim/ Reopening")= "New_Claim/ Reopening","New_Claim/ Reopening","Old_Claim")</f>
        <v>Old_Claim</v>
      </c>
      <c r="N1054" s="18" t="str">
        <f>IF(M1054=$N$2,IF(J1054=$N$1,"E1","D"),_xlfn.XLOOKUP(C1054,'Raw Data_OS_22'!$C$5:$C$4516,'Raw Data_OS_22'!$O$5:$O$4516))</f>
        <v>B1</v>
      </c>
    </row>
    <row r="1055" spans="3:14" x14ac:dyDescent="0.35">
      <c r="C1055" s="26" t="s">
        <v>6565</v>
      </c>
      <c r="D1055" s="14">
        <v>44672</v>
      </c>
      <c r="E1055" s="14">
        <v>44714</v>
      </c>
      <c r="F1055" s="27" t="s">
        <v>3910</v>
      </c>
      <c r="G1055" s="28">
        <v>9240</v>
      </c>
      <c r="H1055" s="29">
        <v>10070</v>
      </c>
      <c r="I1055" s="29">
        <v>1</v>
      </c>
      <c r="J1055" s="30">
        <v>2022</v>
      </c>
      <c r="K1055" s="30">
        <v>2022</v>
      </c>
      <c r="L1055" s="31" t="s">
        <v>6406</v>
      </c>
      <c r="M1055" s="32" t="str">
        <f>IF(_xlfn.XLOOKUP(C1055,'Raw Data_OS_22'!$C$5:$C$4516,'Raw Data_OS_22'!$G$5:$G$4516,"New_Claim/ Reopening")= "New_Claim/ Reopening","New_Claim/ Reopening","Old_Claim")</f>
        <v>Old_Claim</v>
      </c>
      <c r="N1055" s="18" t="str">
        <f>IF(M1055=$N$2,IF(J1055=$N$1,"E1","D"),_xlfn.XLOOKUP(C1055,'Raw Data_OS_22'!$C$5:$C$4516,'Raw Data_OS_22'!$O$5:$O$4516))</f>
        <v>B1</v>
      </c>
    </row>
    <row r="1056" spans="3:14" x14ac:dyDescent="0.35">
      <c r="C1056" s="26" t="s">
        <v>170</v>
      </c>
      <c r="D1056" s="14">
        <v>44065</v>
      </c>
      <c r="E1056" s="14">
        <v>44065</v>
      </c>
      <c r="F1056" s="27" t="s">
        <v>3910</v>
      </c>
      <c r="G1056" s="28">
        <v>0</v>
      </c>
      <c r="H1056" s="29">
        <v>820</v>
      </c>
      <c r="I1056" s="29">
        <v>1</v>
      </c>
      <c r="J1056" s="30">
        <v>2020</v>
      </c>
      <c r="K1056" s="30">
        <v>2020</v>
      </c>
      <c r="L1056" s="31" t="s">
        <v>35</v>
      </c>
      <c r="M1056" s="32" t="str">
        <f>IF(_xlfn.XLOOKUP(C1056,'Raw Data_OS_22'!$C$5:$C$4516,'Raw Data_OS_22'!$G$5:$G$4516,"New_Claim/ Reopening")= "New_Claim/ Reopening","New_Claim/ Reopening","Old_Claim")</f>
        <v>Old_Claim</v>
      </c>
      <c r="N1056" s="18" t="str">
        <f>IF(M1056=$N$2,IF(J1056=$N$1,"E1","D"),_xlfn.XLOOKUP(C1056,'Raw Data_OS_22'!$C$5:$C$4516,'Raw Data_OS_22'!$O$5:$O$4516))</f>
        <v>B1</v>
      </c>
    </row>
    <row r="1057" spans="3:14" x14ac:dyDescent="0.35">
      <c r="C1057" s="26" t="s">
        <v>148</v>
      </c>
      <c r="D1057" s="14">
        <v>44093</v>
      </c>
      <c r="E1057" s="14">
        <v>44096</v>
      </c>
      <c r="F1057" s="27" t="s">
        <v>3910</v>
      </c>
      <c r="G1057" s="28">
        <v>0</v>
      </c>
      <c r="H1057" s="29">
        <v>810</v>
      </c>
      <c r="I1057" s="29">
        <v>1</v>
      </c>
      <c r="J1057" s="30">
        <v>2020</v>
      </c>
      <c r="K1057" s="30">
        <v>2020</v>
      </c>
      <c r="L1057" s="31" t="s">
        <v>35</v>
      </c>
      <c r="M1057" s="32" t="str">
        <f>IF(_xlfn.XLOOKUP(C1057,'Raw Data_OS_22'!$C$5:$C$4516,'Raw Data_OS_22'!$G$5:$G$4516,"New_Claim/ Reopening")= "New_Claim/ Reopening","New_Claim/ Reopening","Old_Claim")</f>
        <v>Old_Claim</v>
      </c>
      <c r="N1057" s="18" t="str">
        <f>IF(M1057=$N$2,IF(J1057=$N$1,"E1","D"),_xlfn.XLOOKUP(C1057,'Raw Data_OS_22'!$C$5:$C$4516,'Raw Data_OS_22'!$O$5:$O$4516))</f>
        <v>B1</v>
      </c>
    </row>
    <row r="1058" spans="3:14" x14ac:dyDescent="0.35">
      <c r="C1058" s="26" t="s">
        <v>1156</v>
      </c>
      <c r="D1058" s="14">
        <v>44172</v>
      </c>
      <c r="E1058" s="14">
        <v>44172</v>
      </c>
      <c r="F1058" s="27" t="s">
        <v>3908</v>
      </c>
      <c r="G1058" s="28">
        <v>0</v>
      </c>
      <c r="H1058" s="29">
        <v>790</v>
      </c>
      <c r="I1058" s="29">
        <v>1</v>
      </c>
      <c r="J1058" s="30">
        <v>2020</v>
      </c>
      <c r="K1058" s="30">
        <v>2020</v>
      </c>
      <c r="L1058" s="31" t="s">
        <v>11</v>
      </c>
      <c r="M1058" s="32" t="str">
        <f>IF(_xlfn.XLOOKUP(C1058,'Raw Data_OS_22'!$C$5:$C$4516,'Raw Data_OS_22'!$G$5:$G$4516,"New_Claim/ Reopening")= "New_Claim/ Reopening","New_Claim/ Reopening","Old_Claim")</f>
        <v>Old_Claim</v>
      </c>
      <c r="N1058" s="18" t="str">
        <f>IF(M1058=$N$2,IF(J1058=$N$1,"E1","D"),_xlfn.XLOOKUP(C1058,'Raw Data_OS_22'!$C$5:$C$4516,'Raw Data_OS_22'!$O$5:$O$4516))</f>
        <v>B1</v>
      </c>
    </row>
    <row r="1059" spans="3:14" x14ac:dyDescent="0.35">
      <c r="C1059" s="26" t="s">
        <v>331</v>
      </c>
      <c r="D1059" s="14">
        <v>44078</v>
      </c>
      <c r="E1059" s="14">
        <v>44078</v>
      </c>
      <c r="F1059" s="27" t="s">
        <v>3910</v>
      </c>
      <c r="G1059" s="28">
        <v>0</v>
      </c>
      <c r="H1059" s="29">
        <v>760</v>
      </c>
      <c r="I1059" s="29">
        <v>1</v>
      </c>
      <c r="J1059" s="30">
        <v>2020</v>
      </c>
      <c r="K1059" s="30">
        <v>2020</v>
      </c>
      <c r="L1059" s="31" t="s">
        <v>35</v>
      </c>
      <c r="M1059" s="32" t="str">
        <f>IF(_xlfn.XLOOKUP(C1059,'Raw Data_OS_22'!$C$5:$C$4516,'Raw Data_OS_22'!$G$5:$G$4516,"New_Claim/ Reopening")= "New_Claim/ Reopening","New_Claim/ Reopening","Old_Claim")</f>
        <v>Old_Claim</v>
      </c>
      <c r="N1059" s="18" t="str">
        <f>IF(M1059=$N$2,IF(J1059=$N$1,"E1","D"),_xlfn.XLOOKUP(C1059,'Raw Data_OS_22'!$C$5:$C$4516,'Raw Data_OS_22'!$O$5:$O$4516))</f>
        <v>B1</v>
      </c>
    </row>
    <row r="1060" spans="3:14" x14ac:dyDescent="0.35">
      <c r="C1060" s="26" t="s">
        <v>242</v>
      </c>
      <c r="D1060" s="14">
        <v>44008</v>
      </c>
      <c r="E1060" s="14">
        <v>44008</v>
      </c>
      <c r="F1060" s="27" t="s">
        <v>3910</v>
      </c>
      <c r="G1060" s="28">
        <v>8550</v>
      </c>
      <c r="H1060" s="29">
        <v>9290</v>
      </c>
      <c r="I1060" s="29">
        <v>1</v>
      </c>
      <c r="J1060" s="30">
        <v>2020</v>
      </c>
      <c r="K1060" s="30">
        <v>2020</v>
      </c>
      <c r="L1060" s="31" t="s">
        <v>33</v>
      </c>
      <c r="M1060" s="32" t="str">
        <f>IF(_xlfn.XLOOKUP(C1060,'Raw Data_OS_22'!$C$5:$C$4516,'Raw Data_OS_22'!$G$5:$G$4516,"New_Claim/ Reopening")= "New_Claim/ Reopening","New_Claim/ Reopening","Old_Claim")</f>
        <v>Old_Claim</v>
      </c>
      <c r="N1060" s="18" t="str">
        <f>IF(M1060=$N$2,IF(J1060=$N$1,"E1","D"),_xlfn.XLOOKUP(C1060,'Raw Data_OS_22'!$C$5:$C$4516,'Raw Data_OS_22'!$O$5:$O$4516))</f>
        <v>B1</v>
      </c>
    </row>
    <row r="1061" spans="3:14" x14ac:dyDescent="0.35">
      <c r="C1061" s="26" t="s">
        <v>988</v>
      </c>
      <c r="D1061" s="14">
        <v>44032</v>
      </c>
      <c r="E1061" s="14">
        <v>44032</v>
      </c>
      <c r="F1061" s="27" t="s">
        <v>3910</v>
      </c>
      <c r="G1061" s="28">
        <v>13260</v>
      </c>
      <c r="H1061" s="29">
        <v>14000</v>
      </c>
      <c r="I1061" s="29">
        <v>1</v>
      </c>
      <c r="J1061" s="30">
        <v>2020</v>
      </c>
      <c r="K1061" s="30">
        <v>2020</v>
      </c>
      <c r="L1061" s="31" t="s">
        <v>35</v>
      </c>
      <c r="M1061" s="32" t="str">
        <f>IF(_xlfn.XLOOKUP(C1061,'Raw Data_OS_22'!$C$5:$C$4516,'Raw Data_OS_22'!$G$5:$G$4516,"New_Claim/ Reopening")= "New_Claim/ Reopening","New_Claim/ Reopening","Old_Claim")</f>
        <v>Old_Claim</v>
      </c>
      <c r="N1061" s="18" t="str">
        <f>IF(M1061=$N$2,IF(J1061=$N$1,"E1","D"),_xlfn.XLOOKUP(C1061,'Raw Data_OS_22'!$C$5:$C$4516,'Raw Data_OS_22'!$O$5:$O$4516))</f>
        <v>B1</v>
      </c>
    </row>
    <row r="1062" spans="3:14" x14ac:dyDescent="0.35">
      <c r="C1062" s="26" t="s">
        <v>1481</v>
      </c>
      <c r="D1062" s="14">
        <v>41879</v>
      </c>
      <c r="E1062" s="14">
        <v>41879</v>
      </c>
      <c r="F1062" s="27" t="s">
        <v>4248</v>
      </c>
      <c r="G1062" s="28">
        <v>0</v>
      </c>
      <c r="H1062" s="29">
        <v>739</v>
      </c>
      <c r="I1062" s="29">
        <v>1</v>
      </c>
      <c r="J1062" s="30">
        <v>2014</v>
      </c>
      <c r="K1062" s="30">
        <v>2014</v>
      </c>
      <c r="L1062" s="31" t="s">
        <v>1238</v>
      </c>
      <c r="M1062" s="32" t="str">
        <f>IF(_xlfn.XLOOKUP(C1062,'Raw Data_OS_22'!$C$5:$C$4516,'Raw Data_OS_22'!$G$5:$G$4516,"New_Claim/ Reopening")= "New_Claim/ Reopening","New_Claim/ Reopening","Old_Claim")</f>
        <v>Old_Claim</v>
      </c>
      <c r="N1062" s="18" t="str">
        <f>IF(M1062=$N$2,IF(J1062=$N$1,"E1","D"),_xlfn.XLOOKUP(C1062,'Raw Data_OS_22'!$C$5:$C$4516,'Raw Data_OS_22'!$O$5:$O$4516))</f>
        <v>B1</v>
      </c>
    </row>
    <row r="1063" spans="3:14" x14ac:dyDescent="0.35">
      <c r="C1063" s="26" t="s">
        <v>425</v>
      </c>
      <c r="D1063" s="14">
        <v>44132</v>
      </c>
      <c r="E1063" s="14">
        <v>44132</v>
      </c>
      <c r="F1063" s="27" t="s">
        <v>3910</v>
      </c>
      <c r="G1063" s="28">
        <v>8550</v>
      </c>
      <c r="H1063" s="29">
        <v>9284</v>
      </c>
      <c r="I1063" s="29">
        <v>1</v>
      </c>
      <c r="J1063" s="30">
        <v>2020</v>
      </c>
      <c r="K1063" s="30">
        <v>2020</v>
      </c>
      <c r="L1063" s="31" t="s">
        <v>11</v>
      </c>
      <c r="M1063" s="32" t="str">
        <f>IF(_xlfn.XLOOKUP(C1063,'Raw Data_OS_22'!$C$5:$C$4516,'Raw Data_OS_22'!$G$5:$G$4516,"New_Claim/ Reopening")= "New_Claim/ Reopening","New_Claim/ Reopening","Old_Claim")</f>
        <v>Old_Claim</v>
      </c>
      <c r="N1063" s="18" t="str">
        <f>IF(M1063=$N$2,IF(J1063=$N$1,"E1","D"),_xlfn.XLOOKUP(C1063,'Raw Data_OS_22'!$C$5:$C$4516,'Raw Data_OS_22'!$O$5:$O$4516))</f>
        <v>B1</v>
      </c>
    </row>
    <row r="1064" spans="3:14" x14ac:dyDescent="0.35">
      <c r="C1064" s="26" t="s">
        <v>598</v>
      </c>
      <c r="D1064" s="14">
        <v>44016</v>
      </c>
      <c r="E1064" s="14">
        <v>44021</v>
      </c>
      <c r="F1064" s="27" t="s">
        <v>3910</v>
      </c>
      <c r="G1064" s="28">
        <v>6270</v>
      </c>
      <c r="H1064" s="29">
        <v>7000</v>
      </c>
      <c r="I1064" s="29">
        <v>1</v>
      </c>
      <c r="J1064" s="30">
        <v>2020</v>
      </c>
      <c r="K1064" s="30">
        <v>2020</v>
      </c>
      <c r="L1064" s="31" t="s">
        <v>35</v>
      </c>
      <c r="M1064" s="32" t="str">
        <f>IF(_xlfn.XLOOKUP(C1064,'Raw Data_OS_22'!$C$5:$C$4516,'Raw Data_OS_22'!$G$5:$G$4516,"New_Claim/ Reopening")= "New_Claim/ Reopening","New_Claim/ Reopening","Old_Claim")</f>
        <v>Old_Claim</v>
      </c>
      <c r="N1064" s="18" t="str">
        <f>IF(M1064=$N$2,IF(J1064=$N$1,"E1","D"),_xlfn.XLOOKUP(C1064,'Raw Data_OS_22'!$C$5:$C$4516,'Raw Data_OS_22'!$O$5:$O$4516))</f>
        <v>B1</v>
      </c>
    </row>
    <row r="1065" spans="3:14" x14ac:dyDescent="0.35">
      <c r="C1065" s="26" t="s">
        <v>83</v>
      </c>
      <c r="D1065" s="14">
        <v>44119</v>
      </c>
      <c r="E1065" s="14">
        <v>44125</v>
      </c>
      <c r="F1065" s="27" t="s">
        <v>3910</v>
      </c>
      <c r="G1065" s="28">
        <v>6270</v>
      </c>
      <c r="H1065" s="29">
        <v>7000</v>
      </c>
      <c r="I1065" s="29">
        <v>1</v>
      </c>
      <c r="J1065" s="30">
        <v>2020</v>
      </c>
      <c r="K1065" s="30">
        <v>2020</v>
      </c>
      <c r="L1065" s="31" t="s">
        <v>11</v>
      </c>
      <c r="M1065" s="32" t="str">
        <f>IF(_xlfn.XLOOKUP(C1065,'Raw Data_OS_22'!$C$5:$C$4516,'Raw Data_OS_22'!$G$5:$G$4516,"New_Claim/ Reopening")= "New_Claim/ Reopening","New_Claim/ Reopening","Old_Claim")</f>
        <v>Old_Claim</v>
      </c>
      <c r="N1065" s="18" t="str">
        <f>IF(M1065=$N$2,IF(J1065=$N$1,"E1","D"),_xlfn.XLOOKUP(C1065,'Raw Data_OS_22'!$C$5:$C$4516,'Raw Data_OS_22'!$O$5:$O$4516))</f>
        <v>B1</v>
      </c>
    </row>
    <row r="1066" spans="3:14" x14ac:dyDescent="0.35">
      <c r="C1066" s="26" t="s">
        <v>111</v>
      </c>
      <c r="D1066" s="14">
        <v>44054</v>
      </c>
      <c r="E1066" s="14">
        <v>44055</v>
      </c>
      <c r="F1066" s="27" t="s">
        <v>3908</v>
      </c>
      <c r="G1066" s="28">
        <v>0</v>
      </c>
      <c r="H1066" s="29">
        <v>730</v>
      </c>
      <c r="I1066" s="29">
        <v>1</v>
      </c>
      <c r="J1066" s="30">
        <v>2020</v>
      </c>
      <c r="K1066" s="30">
        <v>2020</v>
      </c>
      <c r="L1066" s="31" t="s">
        <v>35</v>
      </c>
      <c r="M1066" s="32" t="str">
        <f>IF(_xlfn.XLOOKUP(C1066,'Raw Data_OS_22'!$C$5:$C$4516,'Raw Data_OS_22'!$G$5:$G$4516,"New_Claim/ Reopening")= "New_Claim/ Reopening","New_Claim/ Reopening","Old_Claim")</f>
        <v>Old_Claim</v>
      </c>
      <c r="N1066" s="18" t="str">
        <f>IF(M1066=$N$2,IF(J1066=$N$1,"E1","D"),_xlfn.XLOOKUP(C1066,'Raw Data_OS_22'!$C$5:$C$4516,'Raw Data_OS_22'!$O$5:$O$4516))</f>
        <v>B1</v>
      </c>
    </row>
    <row r="1067" spans="3:14" x14ac:dyDescent="0.35">
      <c r="C1067" s="26" t="s">
        <v>984</v>
      </c>
      <c r="D1067" s="14">
        <v>44020</v>
      </c>
      <c r="E1067" s="14">
        <v>44020</v>
      </c>
      <c r="F1067" s="27" t="s">
        <v>3910</v>
      </c>
      <c r="G1067" s="28">
        <v>6270</v>
      </c>
      <c r="H1067" s="29">
        <v>7000</v>
      </c>
      <c r="I1067" s="29">
        <v>1</v>
      </c>
      <c r="J1067" s="30">
        <v>2020</v>
      </c>
      <c r="K1067" s="30">
        <v>2020</v>
      </c>
      <c r="L1067" s="31" t="s">
        <v>35</v>
      </c>
      <c r="M1067" s="32" t="str">
        <f>IF(_xlfn.XLOOKUP(C1067,'Raw Data_OS_22'!$C$5:$C$4516,'Raw Data_OS_22'!$G$5:$G$4516,"New_Claim/ Reopening")= "New_Claim/ Reopening","New_Claim/ Reopening","Old_Claim")</f>
        <v>Old_Claim</v>
      </c>
      <c r="N1067" s="18" t="str">
        <f>IF(M1067=$N$2,IF(J1067=$N$1,"E1","D"),_xlfn.XLOOKUP(C1067,'Raw Data_OS_22'!$C$5:$C$4516,'Raw Data_OS_22'!$O$5:$O$4516))</f>
        <v>B1</v>
      </c>
    </row>
    <row r="1068" spans="3:14" x14ac:dyDescent="0.35">
      <c r="C1068" s="26" t="s">
        <v>1043</v>
      </c>
      <c r="D1068" s="14">
        <v>44107</v>
      </c>
      <c r="E1068" s="14">
        <v>44107</v>
      </c>
      <c r="F1068" s="27" t="s">
        <v>3910</v>
      </c>
      <c r="G1068" s="28">
        <v>6270</v>
      </c>
      <c r="H1068" s="29">
        <v>7000</v>
      </c>
      <c r="I1068" s="29">
        <v>1</v>
      </c>
      <c r="J1068" s="30">
        <v>2020</v>
      </c>
      <c r="K1068" s="30">
        <v>2020</v>
      </c>
      <c r="L1068" s="31" t="s">
        <v>11</v>
      </c>
      <c r="M1068" s="32" t="str">
        <f>IF(_xlfn.XLOOKUP(C1068,'Raw Data_OS_22'!$C$5:$C$4516,'Raw Data_OS_22'!$G$5:$G$4516,"New_Claim/ Reopening")= "New_Claim/ Reopening","New_Claim/ Reopening","Old_Claim")</f>
        <v>Old_Claim</v>
      </c>
      <c r="N1068" s="18" t="str">
        <f>IF(M1068=$N$2,IF(J1068=$N$1,"E1","D"),_xlfn.XLOOKUP(C1068,'Raw Data_OS_22'!$C$5:$C$4516,'Raw Data_OS_22'!$O$5:$O$4516))</f>
        <v>B1</v>
      </c>
    </row>
    <row r="1069" spans="3:14" x14ac:dyDescent="0.35">
      <c r="C1069" s="26" t="s">
        <v>375</v>
      </c>
      <c r="D1069" s="14">
        <v>44111</v>
      </c>
      <c r="E1069" s="14">
        <v>44111</v>
      </c>
      <c r="F1069" s="27" t="s">
        <v>3910</v>
      </c>
      <c r="G1069" s="28">
        <v>6270</v>
      </c>
      <c r="H1069" s="29">
        <v>7000</v>
      </c>
      <c r="I1069" s="29">
        <v>1</v>
      </c>
      <c r="J1069" s="30">
        <v>2020</v>
      </c>
      <c r="K1069" s="30">
        <v>2020</v>
      </c>
      <c r="L1069" s="31" t="s">
        <v>11</v>
      </c>
      <c r="M1069" s="32" t="str">
        <f>IF(_xlfn.XLOOKUP(C1069,'Raw Data_OS_22'!$C$5:$C$4516,'Raw Data_OS_22'!$G$5:$G$4516,"New_Claim/ Reopening")= "New_Claim/ Reopening","New_Claim/ Reopening","Old_Claim")</f>
        <v>Old_Claim</v>
      </c>
      <c r="N1069" s="18" t="str">
        <f>IF(M1069=$N$2,IF(J1069=$N$1,"E1","D"),_xlfn.XLOOKUP(C1069,'Raw Data_OS_22'!$C$5:$C$4516,'Raw Data_OS_22'!$O$5:$O$4516))</f>
        <v>B1</v>
      </c>
    </row>
    <row r="1070" spans="3:14" x14ac:dyDescent="0.35">
      <c r="C1070" s="26" t="s">
        <v>1067</v>
      </c>
      <c r="D1070" s="14">
        <v>44127</v>
      </c>
      <c r="E1070" s="14">
        <v>44127</v>
      </c>
      <c r="F1070" s="27" t="s">
        <v>3910</v>
      </c>
      <c r="G1070" s="28">
        <v>0</v>
      </c>
      <c r="H1070" s="29">
        <v>730</v>
      </c>
      <c r="I1070" s="29">
        <v>1</v>
      </c>
      <c r="J1070" s="30">
        <v>2020</v>
      </c>
      <c r="K1070" s="30">
        <v>2020</v>
      </c>
      <c r="L1070" s="31" t="s">
        <v>11</v>
      </c>
      <c r="M1070" s="32" t="str">
        <f>IF(_xlfn.XLOOKUP(C1070,'Raw Data_OS_22'!$C$5:$C$4516,'Raw Data_OS_22'!$G$5:$G$4516,"New_Claim/ Reopening")= "New_Claim/ Reopening","New_Claim/ Reopening","Old_Claim")</f>
        <v>Old_Claim</v>
      </c>
      <c r="N1070" s="18" t="str">
        <f>IF(M1070=$N$2,IF(J1070=$N$1,"E1","D"),_xlfn.XLOOKUP(C1070,'Raw Data_OS_22'!$C$5:$C$4516,'Raw Data_OS_22'!$O$5:$O$4516))</f>
        <v>B1</v>
      </c>
    </row>
    <row r="1071" spans="3:14" x14ac:dyDescent="0.35">
      <c r="C1071" s="26" t="s">
        <v>403</v>
      </c>
      <c r="D1071" s="14">
        <v>44129</v>
      </c>
      <c r="E1071" s="14">
        <v>44129</v>
      </c>
      <c r="F1071" s="27" t="s">
        <v>3910</v>
      </c>
      <c r="G1071" s="28">
        <v>6270</v>
      </c>
      <c r="H1071" s="29">
        <v>7000</v>
      </c>
      <c r="I1071" s="29">
        <v>1</v>
      </c>
      <c r="J1071" s="30">
        <v>2020</v>
      </c>
      <c r="K1071" s="30">
        <v>2020</v>
      </c>
      <c r="L1071" s="31" t="s">
        <v>11</v>
      </c>
      <c r="M1071" s="32" t="str">
        <f>IF(_xlfn.XLOOKUP(C1071,'Raw Data_OS_22'!$C$5:$C$4516,'Raw Data_OS_22'!$G$5:$G$4516,"New_Claim/ Reopening")= "New_Claim/ Reopening","New_Claim/ Reopening","Old_Claim")</f>
        <v>Old_Claim</v>
      </c>
      <c r="N1071" s="18" t="str">
        <f>IF(M1071=$N$2,IF(J1071=$N$1,"E1","D"),_xlfn.XLOOKUP(C1071,'Raw Data_OS_22'!$C$5:$C$4516,'Raw Data_OS_22'!$O$5:$O$4516))</f>
        <v>B1</v>
      </c>
    </row>
    <row r="1072" spans="3:14" x14ac:dyDescent="0.35">
      <c r="C1072" s="26" t="s">
        <v>419</v>
      </c>
      <c r="D1072" s="14">
        <v>44135</v>
      </c>
      <c r="E1072" s="14">
        <v>44135</v>
      </c>
      <c r="F1072" s="27" t="s">
        <v>3908</v>
      </c>
      <c r="G1072" s="28">
        <v>0</v>
      </c>
      <c r="H1072" s="29">
        <v>730</v>
      </c>
      <c r="I1072" s="29">
        <v>1</v>
      </c>
      <c r="J1072" s="30">
        <v>2020</v>
      </c>
      <c r="K1072" s="30">
        <v>2020</v>
      </c>
      <c r="L1072" s="31" t="s">
        <v>11</v>
      </c>
      <c r="M1072" s="32" t="str">
        <f>IF(_xlfn.XLOOKUP(C1072,'Raw Data_OS_22'!$C$5:$C$4516,'Raw Data_OS_22'!$G$5:$G$4516,"New_Claim/ Reopening")= "New_Claim/ Reopening","New_Claim/ Reopening","Old_Claim")</f>
        <v>Old_Claim</v>
      </c>
      <c r="N1072" s="18" t="str">
        <f>IF(M1072=$N$2,IF(J1072=$N$1,"E1","D"),_xlfn.XLOOKUP(C1072,'Raw Data_OS_22'!$C$5:$C$4516,'Raw Data_OS_22'!$O$5:$O$4516))</f>
        <v>B1</v>
      </c>
    </row>
    <row r="1073" spans="3:14" x14ac:dyDescent="0.35">
      <c r="C1073" s="26" t="s">
        <v>475</v>
      </c>
      <c r="D1073" s="14">
        <v>44143</v>
      </c>
      <c r="E1073" s="14">
        <v>44143</v>
      </c>
      <c r="F1073" s="27" t="s">
        <v>3908</v>
      </c>
      <c r="G1073" s="28">
        <v>6270</v>
      </c>
      <c r="H1073" s="29">
        <v>7000</v>
      </c>
      <c r="I1073" s="29">
        <v>1</v>
      </c>
      <c r="J1073" s="30">
        <v>2020</v>
      </c>
      <c r="K1073" s="30">
        <v>2020</v>
      </c>
      <c r="L1073" s="31" t="s">
        <v>11</v>
      </c>
      <c r="M1073" s="32" t="str">
        <f>IF(_xlfn.XLOOKUP(C1073,'Raw Data_OS_22'!$C$5:$C$4516,'Raw Data_OS_22'!$G$5:$G$4516,"New_Claim/ Reopening")= "New_Claim/ Reopening","New_Claim/ Reopening","Old_Claim")</f>
        <v>Old_Claim</v>
      </c>
      <c r="N1073" s="18" t="str">
        <f>IF(M1073=$N$2,IF(J1073=$N$1,"E1","D"),_xlfn.XLOOKUP(C1073,'Raw Data_OS_22'!$C$5:$C$4516,'Raw Data_OS_22'!$O$5:$O$4516))</f>
        <v>B1</v>
      </c>
    </row>
    <row r="1074" spans="3:14" x14ac:dyDescent="0.35">
      <c r="C1074" s="26" t="s">
        <v>481</v>
      </c>
      <c r="D1074" s="14">
        <v>44169</v>
      </c>
      <c r="E1074" s="14">
        <v>44169</v>
      </c>
      <c r="F1074" s="27" t="s">
        <v>3910</v>
      </c>
      <c r="G1074" s="28">
        <v>0</v>
      </c>
      <c r="H1074" s="29">
        <v>730</v>
      </c>
      <c r="I1074" s="29">
        <v>1</v>
      </c>
      <c r="J1074" s="30">
        <v>2020</v>
      </c>
      <c r="K1074" s="30">
        <v>2020</v>
      </c>
      <c r="L1074" s="31" t="s">
        <v>11</v>
      </c>
      <c r="M1074" s="32" t="str">
        <f>IF(_xlfn.XLOOKUP(C1074,'Raw Data_OS_22'!$C$5:$C$4516,'Raw Data_OS_22'!$G$5:$G$4516,"New_Claim/ Reopening")= "New_Claim/ Reopening","New_Claim/ Reopening","Old_Claim")</f>
        <v>Old_Claim</v>
      </c>
      <c r="N1074" s="18" t="str">
        <f>IF(M1074=$N$2,IF(J1074=$N$1,"E1","D"),_xlfn.XLOOKUP(C1074,'Raw Data_OS_22'!$C$5:$C$4516,'Raw Data_OS_22'!$O$5:$O$4516))</f>
        <v>B1</v>
      </c>
    </row>
    <row r="1075" spans="3:14" x14ac:dyDescent="0.35">
      <c r="C1075" s="26" t="s">
        <v>516</v>
      </c>
      <c r="D1075" s="14">
        <v>44174</v>
      </c>
      <c r="E1075" s="14">
        <v>44174</v>
      </c>
      <c r="F1075" s="27" t="s">
        <v>3910</v>
      </c>
      <c r="G1075" s="28">
        <v>6270</v>
      </c>
      <c r="H1075" s="29">
        <v>7000</v>
      </c>
      <c r="I1075" s="29">
        <v>1</v>
      </c>
      <c r="J1075" s="30">
        <v>2020</v>
      </c>
      <c r="K1075" s="30">
        <v>2020</v>
      </c>
      <c r="L1075" s="31" t="s">
        <v>11</v>
      </c>
      <c r="M1075" s="32" t="str">
        <f>IF(_xlfn.XLOOKUP(C1075,'Raw Data_OS_22'!$C$5:$C$4516,'Raw Data_OS_22'!$G$5:$G$4516,"New_Claim/ Reopening")= "New_Claim/ Reopening","New_Claim/ Reopening","Old_Claim")</f>
        <v>Old_Claim</v>
      </c>
      <c r="N1075" s="18" t="str">
        <f>IF(M1075=$N$2,IF(J1075=$N$1,"E1","D"),_xlfn.XLOOKUP(C1075,'Raw Data_OS_22'!$C$5:$C$4516,'Raw Data_OS_22'!$O$5:$O$4516))</f>
        <v>B1</v>
      </c>
    </row>
    <row r="1076" spans="3:14" x14ac:dyDescent="0.35">
      <c r="C1076" s="26" t="s">
        <v>1038</v>
      </c>
      <c r="D1076" s="14">
        <v>44100</v>
      </c>
      <c r="E1076" s="14">
        <v>44100</v>
      </c>
      <c r="F1076" s="27" t="s">
        <v>3910</v>
      </c>
      <c r="G1076" s="28">
        <v>6280</v>
      </c>
      <c r="H1076" s="29">
        <v>7000</v>
      </c>
      <c r="I1076" s="29">
        <v>1</v>
      </c>
      <c r="J1076" s="30">
        <v>2020</v>
      </c>
      <c r="K1076" s="30">
        <v>2020</v>
      </c>
      <c r="L1076" s="31" t="s">
        <v>35</v>
      </c>
      <c r="M1076" s="32" t="str">
        <f>IF(_xlfn.XLOOKUP(C1076,'Raw Data_OS_22'!$C$5:$C$4516,'Raw Data_OS_22'!$G$5:$G$4516,"New_Claim/ Reopening")= "New_Claim/ Reopening","New_Claim/ Reopening","Old_Claim")</f>
        <v>Old_Claim</v>
      </c>
      <c r="N1076" s="18" t="str">
        <f>IF(M1076=$N$2,IF(J1076=$N$1,"E1","D"),_xlfn.XLOOKUP(C1076,'Raw Data_OS_22'!$C$5:$C$4516,'Raw Data_OS_22'!$O$5:$O$4516))</f>
        <v>B1</v>
      </c>
    </row>
    <row r="1077" spans="3:14" x14ac:dyDescent="0.35">
      <c r="C1077" s="26" t="s">
        <v>443</v>
      </c>
      <c r="D1077" s="14">
        <v>44152</v>
      </c>
      <c r="E1077" s="14">
        <v>44152</v>
      </c>
      <c r="F1077" s="27" t="s">
        <v>3908</v>
      </c>
      <c r="G1077" s="28">
        <v>0</v>
      </c>
      <c r="H1077" s="29">
        <v>720</v>
      </c>
      <c r="I1077" s="29">
        <v>1</v>
      </c>
      <c r="J1077" s="30">
        <v>2020</v>
      </c>
      <c r="K1077" s="30">
        <v>2020</v>
      </c>
      <c r="L1077" s="31" t="s">
        <v>11</v>
      </c>
      <c r="M1077" s="32" t="str">
        <f>IF(_xlfn.XLOOKUP(C1077,'Raw Data_OS_22'!$C$5:$C$4516,'Raw Data_OS_22'!$G$5:$G$4516,"New_Claim/ Reopening")= "New_Claim/ Reopening","New_Claim/ Reopening","Old_Claim")</f>
        <v>Old_Claim</v>
      </c>
      <c r="N1077" s="18" t="str">
        <f>IF(M1077=$N$2,IF(J1077=$N$1,"E1","D"),_xlfn.XLOOKUP(C1077,'Raw Data_OS_22'!$C$5:$C$4516,'Raw Data_OS_22'!$O$5:$O$4516))</f>
        <v>B1</v>
      </c>
    </row>
    <row r="1078" spans="3:14" x14ac:dyDescent="0.35">
      <c r="C1078" s="26" t="s">
        <v>105</v>
      </c>
      <c r="D1078" s="14">
        <v>44152</v>
      </c>
      <c r="E1078" s="14">
        <v>44155</v>
      </c>
      <c r="F1078" s="27" t="s">
        <v>3910</v>
      </c>
      <c r="G1078" s="28">
        <v>0</v>
      </c>
      <c r="H1078" s="29">
        <v>700</v>
      </c>
      <c r="I1078" s="29">
        <v>1</v>
      </c>
      <c r="J1078" s="30">
        <v>2020</v>
      </c>
      <c r="K1078" s="30">
        <v>2020</v>
      </c>
      <c r="L1078" s="31" t="s">
        <v>11</v>
      </c>
      <c r="M1078" s="32" t="str">
        <f>IF(_xlfn.XLOOKUP(C1078,'Raw Data_OS_22'!$C$5:$C$4516,'Raw Data_OS_22'!$G$5:$G$4516,"New_Claim/ Reopening")= "New_Claim/ Reopening","New_Claim/ Reopening","Old_Claim")</f>
        <v>Old_Claim</v>
      </c>
      <c r="N1078" s="18" t="str">
        <f>IF(M1078=$N$2,IF(J1078=$N$1,"E1","D"),_xlfn.XLOOKUP(C1078,'Raw Data_OS_22'!$C$5:$C$4516,'Raw Data_OS_22'!$O$5:$O$4516))</f>
        <v>B1</v>
      </c>
    </row>
    <row r="1079" spans="3:14" x14ac:dyDescent="0.35">
      <c r="C1079" s="26" t="s">
        <v>360</v>
      </c>
      <c r="D1079" s="14">
        <v>44104</v>
      </c>
      <c r="E1079" s="14">
        <v>44104</v>
      </c>
      <c r="F1079" s="27" t="s">
        <v>3910</v>
      </c>
      <c r="G1079" s="28">
        <v>8590</v>
      </c>
      <c r="H1079" s="29">
        <v>9281</v>
      </c>
      <c r="I1079" s="29">
        <v>1</v>
      </c>
      <c r="J1079" s="30">
        <v>2020</v>
      </c>
      <c r="K1079" s="30">
        <v>2020</v>
      </c>
      <c r="L1079" s="31" t="s">
        <v>35</v>
      </c>
      <c r="M1079" s="32" t="str">
        <f>IF(_xlfn.XLOOKUP(C1079,'Raw Data_OS_22'!$C$5:$C$4516,'Raw Data_OS_22'!$G$5:$G$4516,"New_Claim/ Reopening")= "New_Claim/ Reopening","New_Claim/ Reopening","Old_Claim")</f>
        <v>Old_Claim</v>
      </c>
      <c r="N1079" s="18" t="str">
        <f>IF(M1079=$N$2,IF(J1079=$N$1,"E1","D"),_xlfn.XLOOKUP(C1079,'Raw Data_OS_22'!$C$5:$C$4516,'Raw Data_OS_22'!$O$5:$O$4516))</f>
        <v>B1</v>
      </c>
    </row>
    <row r="1080" spans="3:14" x14ac:dyDescent="0.35">
      <c r="C1080" s="26" t="s">
        <v>427</v>
      </c>
      <c r="D1080" s="14">
        <v>44142</v>
      </c>
      <c r="E1080" s="14">
        <v>44142</v>
      </c>
      <c r="F1080" s="27" t="s">
        <v>3910</v>
      </c>
      <c r="G1080" s="28">
        <v>8550</v>
      </c>
      <c r="H1080" s="29">
        <v>9240</v>
      </c>
      <c r="I1080" s="29">
        <v>1</v>
      </c>
      <c r="J1080" s="30">
        <v>2020</v>
      </c>
      <c r="K1080" s="30">
        <v>2020</v>
      </c>
      <c r="L1080" s="31" t="s">
        <v>11</v>
      </c>
      <c r="M1080" s="32" t="str">
        <f>IF(_xlfn.XLOOKUP(C1080,'Raw Data_OS_22'!$C$5:$C$4516,'Raw Data_OS_22'!$G$5:$G$4516,"New_Claim/ Reopening")= "New_Claim/ Reopening","New_Claim/ Reopening","Old_Claim")</f>
        <v>Old_Claim</v>
      </c>
      <c r="N1080" s="18" t="str">
        <f>IF(M1080=$N$2,IF(J1080=$N$1,"E1","D"),_xlfn.XLOOKUP(C1080,'Raw Data_OS_22'!$C$5:$C$4516,'Raw Data_OS_22'!$O$5:$O$4516))</f>
        <v>B1</v>
      </c>
    </row>
    <row r="1081" spans="3:14" x14ac:dyDescent="0.35">
      <c r="C1081" s="26" t="s">
        <v>340</v>
      </c>
      <c r="D1081" s="14">
        <v>44088</v>
      </c>
      <c r="E1081" s="14">
        <v>44088</v>
      </c>
      <c r="F1081" s="27" t="s">
        <v>3910</v>
      </c>
      <c r="G1081" s="28">
        <v>6270</v>
      </c>
      <c r="H1081" s="29">
        <v>6950</v>
      </c>
      <c r="I1081" s="29">
        <v>1</v>
      </c>
      <c r="J1081" s="30">
        <v>2020</v>
      </c>
      <c r="K1081" s="30">
        <v>2020</v>
      </c>
      <c r="L1081" s="31" t="s">
        <v>35</v>
      </c>
      <c r="M1081" s="32" t="str">
        <f>IF(_xlfn.XLOOKUP(C1081,'Raw Data_OS_22'!$C$5:$C$4516,'Raw Data_OS_22'!$G$5:$G$4516,"New_Claim/ Reopening")= "New_Claim/ Reopening","New_Claim/ Reopening","Old_Claim")</f>
        <v>Old_Claim</v>
      </c>
      <c r="N1081" s="18" t="str">
        <f>IF(M1081=$N$2,IF(J1081=$N$1,"E1","D"),_xlfn.XLOOKUP(C1081,'Raw Data_OS_22'!$C$5:$C$4516,'Raw Data_OS_22'!$O$5:$O$4516))</f>
        <v>B1</v>
      </c>
    </row>
    <row r="1082" spans="3:14" x14ac:dyDescent="0.35">
      <c r="C1082" s="26" t="s">
        <v>834</v>
      </c>
      <c r="D1082" s="14">
        <v>43951</v>
      </c>
      <c r="E1082" s="14">
        <v>43951</v>
      </c>
      <c r="F1082" s="27" t="s">
        <v>3908</v>
      </c>
      <c r="G1082" s="28">
        <v>0</v>
      </c>
      <c r="H1082" s="29">
        <v>650</v>
      </c>
      <c r="I1082" s="29">
        <v>1</v>
      </c>
      <c r="J1082" s="30">
        <v>2020</v>
      </c>
      <c r="K1082" s="30">
        <v>2020</v>
      </c>
      <c r="L1082" s="31" t="s">
        <v>33</v>
      </c>
      <c r="M1082" s="32" t="str">
        <f>IF(_xlfn.XLOOKUP(C1082,'Raw Data_OS_22'!$C$5:$C$4516,'Raw Data_OS_22'!$G$5:$G$4516,"New_Claim/ Reopening")= "New_Claim/ Reopening","New_Claim/ Reopening","Old_Claim")</f>
        <v>Old_Claim</v>
      </c>
      <c r="N1082" s="18" t="str">
        <f>IF(M1082=$N$2,IF(J1082=$N$1,"E1","D"),_xlfn.XLOOKUP(C1082,'Raw Data_OS_22'!$C$5:$C$4516,'Raw Data_OS_22'!$O$5:$O$4516))</f>
        <v>B1</v>
      </c>
    </row>
    <row r="1083" spans="3:14" x14ac:dyDescent="0.35">
      <c r="C1083" s="26" t="s">
        <v>342</v>
      </c>
      <c r="D1083" s="14">
        <v>44081</v>
      </c>
      <c r="E1083" s="14">
        <v>44081</v>
      </c>
      <c r="F1083" s="27" t="s">
        <v>3910</v>
      </c>
      <c r="G1083" s="28">
        <v>9210</v>
      </c>
      <c r="H1083" s="29">
        <v>9860</v>
      </c>
      <c r="I1083" s="29">
        <v>1</v>
      </c>
      <c r="J1083" s="30">
        <v>2020</v>
      </c>
      <c r="K1083" s="30">
        <v>2020</v>
      </c>
      <c r="L1083" s="31" t="s">
        <v>35</v>
      </c>
      <c r="M1083" s="32" t="str">
        <f>IF(_xlfn.XLOOKUP(C1083,'Raw Data_OS_22'!$C$5:$C$4516,'Raw Data_OS_22'!$G$5:$G$4516,"New_Claim/ Reopening")= "New_Claim/ Reopening","New_Claim/ Reopening","Old_Claim")</f>
        <v>Old_Claim</v>
      </c>
      <c r="N1083" s="18" t="str">
        <f>IF(M1083=$N$2,IF(J1083=$N$1,"E1","D"),_xlfn.XLOOKUP(C1083,'Raw Data_OS_22'!$C$5:$C$4516,'Raw Data_OS_22'!$O$5:$O$4516))</f>
        <v>B1</v>
      </c>
    </row>
    <row r="1084" spans="3:14" x14ac:dyDescent="0.35">
      <c r="C1084" s="26" t="s">
        <v>96</v>
      </c>
      <c r="D1084" s="14">
        <v>44179</v>
      </c>
      <c r="E1084" s="14">
        <v>44180</v>
      </c>
      <c r="F1084" s="27" t="s">
        <v>3910</v>
      </c>
      <c r="G1084" s="28">
        <v>0</v>
      </c>
      <c r="H1084" s="29">
        <v>644</v>
      </c>
      <c r="I1084" s="29">
        <v>1</v>
      </c>
      <c r="J1084" s="30">
        <v>2020</v>
      </c>
      <c r="K1084" s="30">
        <v>2020</v>
      </c>
      <c r="L1084" s="31" t="s">
        <v>11</v>
      </c>
      <c r="M1084" s="32" t="str">
        <f>IF(_xlfn.XLOOKUP(C1084,'Raw Data_OS_22'!$C$5:$C$4516,'Raw Data_OS_22'!$G$5:$G$4516,"New_Claim/ Reopening")= "New_Claim/ Reopening","New_Claim/ Reopening","Old_Claim")</f>
        <v>Old_Claim</v>
      </c>
      <c r="N1084" s="18" t="str">
        <f>IF(M1084=$N$2,IF(J1084=$N$1,"E1","D"),_xlfn.XLOOKUP(C1084,'Raw Data_OS_22'!$C$5:$C$4516,'Raw Data_OS_22'!$O$5:$O$4516))</f>
        <v>B1</v>
      </c>
    </row>
    <row r="1085" spans="3:14" x14ac:dyDescent="0.35">
      <c r="C1085" s="26" t="s">
        <v>296</v>
      </c>
      <c r="D1085" s="14">
        <v>44061</v>
      </c>
      <c r="E1085" s="14">
        <v>44061</v>
      </c>
      <c r="F1085" s="27" t="s">
        <v>3910</v>
      </c>
      <c r="G1085" s="28">
        <v>8231</v>
      </c>
      <c r="H1085" s="29">
        <v>8869</v>
      </c>
      <c r="I1085" s="29">
        <v>1</v>
      </c>
      <c r="J1085" s="30">
        <v>2020</v>
      </c>
      <c r="K1085" s="30">
        <v>2020</v>
      </c>
      <c r="L1085" s="31" t="s">
        <v>35</v>
      </c>
      <c r="M1085" s="32" t="str">
        <f>IF(_xlfn.XLOOKUP(C1085,'Raw Data_OS_22'!$C$5:$C$4516,'Raw Data_OS_22'!$G$5:$G$4516,"New_Claim/ Reopening")= "New_Claim/ Reopening","New_Claim/ Reopening","Old_Claim")</f>
        <v>Old_Claim</v>
      </c>
      <c r="N1085" s="18" t="str">
        <f>IF(M1085=$N$2,IF(J1085=$N$1,"E1","D"),_xlfn.XLOOKUP(C1085,'Raw Data_OS_22'!$C$5:$C$4516,'Raw Data_OS_22'!$O$5:$O$4516))</f>
        <v>B1</v>
      </c>
    </row>
    <row r="1086" spans="3:14" x14ac:dyDescent="0.35">
      <c r="C1086" s="26" t="s">
        <v>1060</v>
      </c>
      <c r="D1086" s="14">
        <v>44120</v>
      </c>
      <c r="E1086" s="14">
        <v>44120</v>
      </c>
      <c r="F1086" s="27" t="s">
        <v>3910</v>
      </c>
      <c r="G1086" s="28">
        <v>6370</v>
      </c>
      <c r="H1086" s="29">
        <v>7000</v>
      </c>
      <c r="I1086" s="29">
        <v>1</v>
      </c>
      <c r="J1086" s="30">
        <v>2020</v>
      </c>
      <c r="K1086" s="30">
        <v>2020</v>
      </c>
      <c r="L1086" s="31" t="s">
        <v>11</v>
      </c>
      <c r="M1086" s="32" t="str">
        <f>IF(_xlfn.XLOOKUP(C1086,'Raw Data_OS_22'!$C$5:$C$4516,'Raw Data_OS_22'!$G$5:$G$4516,"New_Claim/ Reopening")= "New_Claim/ Reopening","New_Claim/ Reopening","Old_Claim")</f>
        <v>Old_Claim</v>
      </c>
      <c r="N1086" s="18" t="str">
        <f>IF(M1086=$N$2,IF(J1086=$N$1,"E1","D"),_xlfn.XLOOKUP(C1086,'Raw Data_OS_22'!$C$5:$C$4516,'Raw Data_OS_22'!$O$5:$O$4516))</f>
        <v>B1</v>
      </c>
    </row>
    <row r="1087" spans="3:14" x14ac:dyDescent="0.35">
      <c r="C1087" s="26" t="s">
        <v>407</v>
      </c>
      <c r="D1087" s="14">
        <v>44133</v>
      </c>
      <c r="E1087" s="14">
        <v>44133</v>
      </c>
      <c r="F1087" s="27" t="s">
        <v>3910</v>
      </c>
      <c r="G1087" s="28">
        <v>2370</v>
      </c>
      <c r="H1087" s="29">
        <v>3000</v>
      </c>
      <c r="I1087" s="29">
        <v>1</v>
      </c>
      <c r="J1087" s="30">
        <v>2020</v>
      </c>
      <c r="K1087" s="30">
        <v>2020</v>
      </c>
      <c r="L1087" s="31" t="s">
        <v>11</v>
      </c>
      <c r="M1087" s="32" t="str">
        <f>IF(_xlfn.XLOOKUP(C1087,'Raw Data_OS_22'!$C$5:$C$4516,'Raw Data_OS_22'!$G$5:$G$4516,"New_Claim/ Reopening")= "New_Claim/ Reopening","New_Claim/ Reopening","Old_Claim")</f>
        <v>Old_Claim</v>
      </c>
      <c r="N1087" s="18" t="str">
        <f>IF(M1087=$N$2,IF(J1087=$N$1,"E1","D"),_xlfn.XLOOKUP(C1087,'Raw Data_OS_22'!$C$5:$C$4516,'Raw Data_OS_22'!$O$5:$O$4516))</f>
        <v>B1</v>
      </c>
    </row>
    <row r="1088" spans="3:14" x14ac:dyDescent="0.35">
      <c r="C1088" s="26" t="s">
        <v>1286</v>
      </c>
      <c r="D1088" s="14">
        <v>44097</v>
      </c>
      <c r="E1088" s="14">
        <v>44098</v>
      </c>
      <c r="F1088" s="27" t="s">
        <v>4195</v>
      </c>
      <c r="G1088" s="28">
        <v>0</v>
      </c>
      <c r="H1088" s="29">
        <v>627.19700000004002</v>
      </c>
      <c r="I1088" s="29">
        <v>1</v>
      </c>
      <c r="J1088" s="30">
        <v>2020</v>
      </c>
      <c r="K1088" s="30">
        <v>2020</v>
      </c>
      <c r="L1088" s="31" t="s">
        <v>35</v>
      </c>
      <c r="M1088" s="32" t="str">
        <f>IF(_xlfn.XLOOKUP(C1088,'Raw Data_OS_22'!$C$5:$C$4516,'Raw Data_OS_22'!$G$5:$G$4516,"New_Claim/ Reopening")= "New_Claim/ Reopening","New_Claim/ Reopening","Old_Claim")</f>
        <v>Old_Claim</v>
      </c>
      <c r="N1088" s="18" t="str">
        <f>IF(M1088=$N$2,IF(J1088=$N$1,"E1","D"),_xlfn.XLOOKUP(C1088,'Raw Data_OS_22'!$C$5:$C$4516,'Raw Data_OS_22'!$O$5:$O$4516))</f>
        <v>B1</v>
      </c>
    </row>
    <row r="1089" spans="3:14" x14ac:dyDescent="0.35">
      <c r="C1089" s="26" t="s">
        <v>543</v>
      </c>
      <c r="D1089" s="14">
        <v>43895</v>
      </c>
      <c r="E1089" s="14">
        <v>43895</v>
      </c>
      <c r="F1089" s="27" t="s">
        <v>3910</v>
      </c>
      <c r="G1089" s="28">
        <v>0</v>
      </c>
      <c r="H1089" s="29">
        <v>620</v>
      </c>
      <c r="I1089" s="29">
        <v>1</v>
      </c>
      <c r="J1089" s="30">
        <v>2020</v>
      </c>
      <c r="K1089" s="30">
        <v>2020</v>
      </c>
      <c r="L1089" s="31" t="s">
        <v>28</v>
      </c>
      <c r="M1089" s="32" t="str">
        <f>IF(_xlfn.XLOOKUP(C1089,'Raw Data_OS_22'!$C$5:$C$4516,'Raw Data_OS_22'!$G$5:$G$4516,"New_Claim/ Reopening")= "New_Claim/ Reopening","New_Claim/ Reopening","Old_Claim")</f>
        <v>Old_Claim</v>
      </c>
      <c r="N1089" s="18" t="str">
        <f>IF(M1089=$N$2,IF(J1089=$N$1,"E1","D"),_xlfn.XLOOKUP(C1089,'Raw Data_OS_22'!$C$5:$C$4516,'Raw Data_OS_22'!$O$5:$O$4516))</f>
        <v>B1</v>
      </c>
    </row>
    <row r="1090" spans="3:14" x14ac:dyDescent="0.35">
      <c r="C1090" s="26" t="s">
        <v>1082</v>
      </c>
      <c r="D1090" s="14">
        <v>43884</v>
      </c>
      <c r="E1090" s="14">
        <v>43884</v>
      </c>
      <c r="F1090" s="27" t="s">
        <v>3908</v>
      </c>
      <c r="G1090" s="28">
        <v>0</v>
      </c>
      <c r="H1090" s="29">
        <v>620</v>
      </c>
      <c r="I1090" s="29">
        <v>1</v>
      </c>
      <c r="J1090" s="30">
        <v>2020</v>
      </c>
      <c r="K1090" s="30">
        <v>2020</v>
      </c>
      <c r="L1090" s="31" t="s">
        <v>28</v>
      </c>
      <c r="M1090" s="32" t="str">
        <f>IF(_xlfn.XLOOKUP(C1090,'Raw Data_OS_22'!$C$5:$C$4516,'Raw Data_OS_22'!$G$5:$G$4516,"New_Claim/ Reopening")= "New_Claim/ Reopening","New_Claim/ Reopening","Old_Claim")</f>
        <v>Old_Claim</v>
      </c>
      <c r="N1090" s="18" t="str">
        <f>IF(M1090=$N$2,IF(J1090=$N$1,"E1","D"),_xlfn.XLOOKUP(C1090,'Raw Data_OS_22'!$C$5:$C$4516,'Raw Data_OS_22'!$O$5:$O$4516))</f>
        <v>B1</v>
      </c>
    </row>
    <row r="1091" spans="3:14" x14ac:dyDescent="0.35">
      <c r="C1091" s="26" t="s">
        <v>464</v>
      </c>
      <c r="D1091" s="14">
        <v>44163</v>
      </c>
      <c r="E1091" s="14">
        <v>44163</v>
      </c>
      <c r="F1091" s="27" t="s">
        <v>3910</v>
      </c>
      <c r="G1091" s="28">
        <v>6380</v>
      </c>
      <c r="H1091" s="29">
        <v>7000</v>
      </c>
      <c r="I1091" s="29">
        <v>1</v>
      </c>
      <c r="J1091" s="30">
        <v>2020</v>
      </c>
      <c r="K1091" s="30">
        <v>2020</v>
      </c>
      <c r="L1091" s="31" t="s">
        <v>11</v>
      </c>
      <c r="M1091" s="32" t="str">
        <f>IF(_xlfn.XLOOKUP(C1091,'Raw Data_OS_22'!$C$5:$C$4516,'Raw Data_OS_22'!$G$5:$G$4516,"New_Claim/ Reopening")= "New_Claim/ Reopening","New_Claim/ Reopening","Old_Claim")</f>
        <v>Old_Claim</v>
      </c>
      <c r="N1091" s="18" t="str">
        <f>IF(M1091=$N$2,IF(J1091=$N$1,"E1","D"),_xlfn.XLOOKUP(C1091,'Raw Data_OS_22'!$C$5:$C$4516,'Raw Data_OS_22'!$O$5:$O$4516))</f>
        <v>B1</v>
      </c>
    </row>
    <row r="1092" spans="3:14" x14ac:dyDescent="0.35">
      <c r="C1092" s="26" t="s">
        <v>511</v>
      </c>
      <c r="D1092" s="14">
        <v>44184</v>
      </c>
      <c r="E1092" s="14">
        <v>44184</v>
      </c>
      <c r="F1092" s="27" t="s">
        <v>3910</v>
      </c>
      <c r="G1092" s="28">
        <v>6380</v>
      </c>
      <c r="H1092" s="29">
        <v>7000</v>
      </c>
      <c r="I1092" s="29">
        <v>1</v>
      </c>
      <c r="J1092" s="30">
        <v>2020</v>
      </c>
      <c r="K1092" s="30">
        <v>2020</v>
      </c>
      <c r="L1092" s="31" t="s">
        <v>11</v>
      </c>
      <c r="M1092" s="32" t="str">
        <f>IF(_xlfn.XLOOKUP(C1092,'Raw Data_OS_22'!$C$5:$C$4516,'Raw Data_OS_22'!$G$5:$G$4516,"New_Claim/ Reopening")= "New_Claim/ Reopening","New_Claim/ Reopening","Old_Claim")</f>
        <v>Old_Claim</v>
      </c>
      <c r="N1092" s="18" t="str">
        <f>IF(M1092=$N$2,IF(J1092=$N$1,"E1","D"),_xlfn.XLOOKUP(C1092,'Raw Data_OS_22'!$C$5:$C$4516,'Raw Data_OS_22'!$O$5:$O$4516))</f>
        <v>B1</v>
      </c>
    </row>
    <row r="1093" spans="3:14" x14ac:dyDescent="0.35">
      <c r="C1093" s="26" t="s">
        <v>1145</v>
      </c>
      <c r="D1093" s="14">
        <v>43898</v>
      </c>
      <c r="E1093" s="14">
        <v>43898</v>
      </c>
      <c r="F1093" s="27" t="s">
        <v>3908</v>
      </c>
      <c r="G1093" s="28">
        <v>0</v>
      </c>
      <c r="H1093" s="29">
        <v>620</v>
      </c>
      <c r="I1093" s="29">
        <v>1</v>
      </c>
      <c r="J1093" s="30">
        <v>2020</v>
      </c>
      <c r="K1093" s="30">
        <v>2020</v>
      </c>
      <c r="L1093" s="31" t="s">
        <v>28</v>
      </c>
      <c r="M1093" s="32" t="str">
        <f>IF(_xlfn.XLOOKUP(C1093,'Raw Data_OS_22'!$C$5:$C$4516,'Raw Data_OS_22'!$G$5:$G$4516,"New_Claim/ Reopening")= "New_Claim/ Reopening","New_Claim/ Reopening","Old_Claim")</f>
        <v>Old_Claim</v>
      </c>
      <c r="N1093" s="18" t="str">
        <f>IF(M1093=$N$2,IF(J1093=$N$1,"E1","D"),_xlfn.XLOOKUP(C1093,'Raw Data_OS_22'!$C$5:$C$4516,'Raw Data_OS_22'!$O$5:$O$4516))</f>
        <v>B1</v>
      </c>
    </row>
    <row r="1094" spans="3:14" x14ac:dyDescent="0.35">
      <c r="C1094" s="26" t="s">
        <v>517</v>
      </c>
      <c r="D1094" s="14">
        <v>44171</v>
      </c>
      <c r="E1094" s="14">
        <v>44171</v>
      </c>
      <c r="F1094" s="27" t="s">
        <v>3910</v>
      </c>
      <c r="G1094" s="28">
        <v>6380</v>
      </c>
      <c r="H1094" s="29">
        <v>7000</v>
      </c>
      <c r="I1094" s="29">
        <v>1</v>
      </c>
      <c r="J1094" s="30">
        <v>2020</v>
      </c>
      <c r="K1094" s="30">
        <v>2020</v>
      </c>
      <c r="L1094" s="31" t="s">
        <v>11</v>
      </c>
      <c r="M1094" s="32" t="str">
        <f>IF(_xlfn.XLOOKUP(C1094,'Raw Data_OS_22'!$C$5:$C$4516,'Raw Data_OS_22'!$G$5:$G$4516,"New_Claim/ Reopening")= "New_Claim/ Reopening","New_Claim/ Reopening","Old_Claim")</f>
        <v>Old_Claim</v>
      </c>
      <c r="N1094" s="18" t="str">
        <f>IF(M1094=$N$2,IF(J1094=$N$1,"E1","D"),_xlfn.XLOOKUP(C1094,'Raw Data_OS_22'!$C$5:$C$4516,'Raw Data_OS_22'!$O$5:$O$4516))</f>
        <v>B1</v>
      </c>
    </row>
    <row r="1095" spans="3:14" x14ac:dyDescent="0.35">
      <c r="C1095" s="26" t="s">
        <v>1207</v>
      </c>
      <c r="D1095" s="14">
        <v>44189</v>
      </c>
      <c r="E1095" s="14">
        <v>44190</v>
      </c>
      <c r="F1095" s="27" t="s">
        <v>3910</v>
      </c>
      <c r="G1095" s="28">
        <v>0</v>
      </c>
      <c r="H1095" s="29">
        <v>620</v>
      </c>
      <c r="I1095" s="29">
        <v>1</v>
      </c>
      <c r="J1095" s="30">
        <v>2020</v>
      </c>
      <c r="K1095" s="30">
        <v>2020</v>
      </c>
      <c r="L1095" s="31" t="s">
        <v>11</v>
      </c>
      <c r="M1095" s="32" t="str">
        <f>IF(_xlfn.XLOOKUP(C1095,'Raw Data_OS_22'!$C$5:$C$4516,'Raw Data_OS_22'!$G$5:$G$4516,"New_Claim/ Reopening")= "New_Claim/ Reopening","New_Claim/ Reopening","Old_Claim")</f>
        <v>Old_Claim</v>
      </c>
      <c r="N1095" s="18" t="str">
        <f>IF(M1095=$N$2,IF(J1095=$N$1,"E1","D"),_xlfn.XLOOKUP(C1095,'Raw Data_OS_22'!$C$5:$C$4516,'Raw Data_OS_22'!$O$5:$O$4516))</f>
        <v>B1</v>
      </c>
    </row>
    <row r="1096" spans="3:14" x14ac:dyDescent="0.35">
      <c r="C1096" s="26" t="s">
        <v>980</v>
      </c>
      <c r="D1096" s="14">
        <v>43850</v>
      </c>
      <c r="E1096" s="14">
        <v>43850</v>
      </c>
      <c r="F1096" s="27" t="s">
        <v>3908</v>
      </c>
      <c r="G1096" s="28">
        <v>0</v>
      </c>
      <c r="H1096" s="29">
        <v>608</v>
      </c>
      <c r="I1096" s="29">
        <v>1</v>
      </c>
      <c r="J1096" s="30">
        <v>2020</v>
      </c>
      <c r="K1096" s="30">
        <v>2020</v>
      </c>
      <c r="L1096" s="31" t="s">
        <v>28</v>
      </c>
      <c r="M1096" s="32" t="str">
        <f>IF(_xlfn.XLOOKUP(C1096,'Raw Data_OS_22'!$C$5:$C$4516,'Raw Data_OS_22'!$G$5:$G$4516,"New_Claim/ Reopening")= "New_Claim/ Reopening","New_Claim/ Reopening","Old_Claim")</f>
        <v>Old_Claim</v>
      </c>
      <c r="N1096" s="18" t="str">
        <f>IF(M1096=$N$2,IF(J1096=$N$1,"E1","D"),_xlfn.XLOOKUP(C1096,'Raw Data_OS_22'!$C$5:$C$4516,'Raw Data_OS_22'!$O$5:$O$4516))</f>
        <v>B1</v>
      </c>
    </row>
    <row r="1097" spans="3:14" x14ac:dyDescent="0.35">
      <c r="C1097" s="26" t="s">
        <v>163</v>
      </c>
      <c r="D1097" s="14">
        <v>44018</v>
      </c>
      <c r="E1097" s="14">
        <v>44018</v>
      </c>
      <c r="F1097" s="27" t="s">
        <v>3910</v>
      </c>
      <c r="G1097" s="28">
        <v>60420</v>
      </c>
      <c r="H1097" s="29">
        <v>61000</v>
      </c>
      <c r="I1097" s="29">
        <v>1</v>
      </c>
      <c r="J1097" s="30">
        <v>2020</v>
      </c>
      <c r="K1097" s="30">
        <v>2020</v>
      </c>
      <c r="L1097" s="31" t="s">
        <v>35</v>
      </c>
      <c r="M1097" s="32" t="str">
        <f>IF(_xlfn.XLOOKUP(C1097,'Raw Data_OS_22'!$C$5:$C$4516,'Raw Data_OS_22'!$G$5:$G$4516,"New_Claim/ Reopening")= "New_Claim/ Reopening","New_Claim/ Reopening","Old_Claim")</f>
        <v>Old_Claim</v>
      </c>
      <c r="N1097" s="18" t="str">
        <f>IF(M1097=$N$2,IF(J1097=$N$1,"E1","D"),_xlfn.XLOOKUP(C1097,'Raw Data_OS_22'!$C$5:$C$4516,'Raw Data_OS_22'!$O$5:$O$4516))</f>
        <v>B1</v>
      </c>
    </row>
    <row r="1098" spans="3:14" x14ac:dyDescent="0.35">
      <c r="C1098" s="26" t="s">
        <v>1095</v>
      </c>
      <c r="D1098" s="14">
        <v>44144</v>
      </c>
      <c r="E1098" s="14">
        <v>44144</v>
      </c>
      <c r="F1098" s="27" t="s">
        <v>3910</v>
      </c>
      <c r="G1098" s="28">
        <v>15435</v>
      </c>
      <c r="H1098" s="29">
        <v>16000</v>
      </c>
      <c r="I1098" s="29">
        <v>1</v>
      </c>
      <c r="J1098" s="30">
        <v>2020</v>
      </c>
      <c r="K1098" s="30">
        <v>2020</v>
      </c>
      <c r="L1098" s="31" t="s">
        <v>11</v>
      </c>
      <c r="M1098" s="32" t="str">
        <f>IF(_xlfn.XLOOKUP(C1098,'Raw Data_OS_22'!$C$5:$C$4516,'Raw Data_OS_22'!$G$5:$G$4516,"New_Claim/ Reopening")= "New_Claim/ Reopening","New_Claim/ Reopening","Old_Claim")</f>
        <v>Old_Claim</v>
      </c>
      <c r="N1098" s="18" t="str">
        <f>IF(M1098=$N$2,IF(J1098=$N$1,"E1","D"),_xlfn.XLOOKUP(C1098,'Raw Data_OS_22'!$C$5:$C$4516,'Raw Data_OS_22'!$O$5:$O$4516))</f>
        <v>B1</v>
      </c>
    </row>
    <row r="1099" spans="3:14" x14ac:dyDescent="0.35">
      <c r="C1099" s="26" t="s">
        <v>971</v>
      </c>
      <c r="D1099" s="14">
        <v>43844</v>
      </c>
      <c r="E1099" s="14">
        <v>43844</v>
      </c>
      <c r="F1099" s="27" t="s">
        <v>3910</v>
      </c>
      <c r="G1099" s="28">
        <v>0</v>
      </c>
      <c r="H1099" s="29">
        <v>552</v>
      </c>
      <c r="I1099" s="29">
        <v>1</v>
      </c>
      <c r="J1099" s="30">
        <v>2020</v>
      </c>
      <c r="K1099" s="30">
        <v>2020</v>
      </c>
      <c r="L1099" s="31" t="s">
        <v>28</v>
      </c>
      <c r="M1099" s="32" t="str">
        <f>IF(_xlfn.XLOOKUP(C1099,'Raw Data_OS_22'!$C$5:$C$4516,'Raw Data_OS_22'!$G$5:$G$4516,"New_Claim/ Reopening")= "New_Claim/ Reopening","New_Claim/ Reopening","Old_Claim")</f>
        <v>Old_Claim</v>
      </c>
      <c r="N1099" s="18" t="str">
        <f>IF(M1099=$N$2,IF(J1099=$N$1,"E1","D"),_xlfn.XLOOKUP(C1099,'Raw Data_OS_22'!$C$5:$C$4516,'Raw Data_OS_22'!$O$5:$O$4516))</f>
        <v>B1</v>
      </c>
    </row>
    <row r="1100" spans="3:14" x14ac:dyDescent="0.35">
      <c r="C1100" s="26" t="s">
        <v>327</v>
      </c>
      <c r="D1100" s="14">
        <v>44077</v>
      </c>
      <c r="E1100" s="14">
        <v>44077</v>
      </c>
      <c r="F1100" s="27" t="s">
        <v>3910</v>
      </c>
      <c r="G1100" s="28">
        <v>99500</v>
      </c>
      <c r="H1100" s="29">
        <v>100050</v>
      </c>
      <c r="I1100" s="29">
        <v>1</v>
      </c>
      <c r="J1100" s="30">
        <v>2020</v>
      </c>
      <c r="K1100" s="30">
        <v>2020</v>
      </c>
      <c r="L1100" s="31" t="s">
        <v>35</v>
      </c>
      <c r="M1100" s="32" t="str">
        <f>IF(_xlfn.XLOOKUP(C1100,'Raw Data_OS_22'!$C$5:$C$4516,'Raw Data_OS_22'!$G$5:$G$4516,"New_Claim/ Reopening")= "New_Claim/ Reopening","New_Claim/ Reopening","Old_Claim")</f>
        <v>Old_Claim</v>
      </c>
      <c r="N1100" s="18" t="str">
        <f>IF(M1100=$N$2,IF(J1100=$N$1,"E1","D"),_xlfn.XLOOKUP(C1100,'Raw Data_OS_22'!$C$5:$C$4516,'Raw Data_OS_22'!$O$5:$O$4516))</f>
        <v>B1</v>
      </c>
    </row>
    <row r="1101" spans="3:14" x14ac:dyDescent="0.35">
      <c r="C1101" s="26" t="s">
        <v>1808</v>
      </c>
      <c r="D1101" s="14">
        <v>42809</v>
      </c>
      <c r="E1101" s="14">
        <v>42830</v>
      </c>
      <c r="F1101" s="27" t="s">
        <v>4195</v>
      </c>
      <c r="G1101" s="28">
        <v>0</v>
      </c>
      <c r="H1101" s="29">
        <v>531.08000000000004</v>
      </c>
      <c r="I1101" s="29">
        <v>1</v>
      </c>
      <c r="J1101" s="30">
        <v>2017</v>
      </c>
      <c r="K1101" s="30">
        <v>2017</v>
      </c>
      <c r="L1101" s="31" t="s">
        <v>1272</v>
      </c>
      <c r="M1101" s="32" t="str">
        <f>IF(_xlfn.XLOOKUP(C1101,'Raw Data_OS_22'!$C$5:$C$4516,'Raw Data_OS_22'!$G$5:$G$4516,"New_Claim/ Reopening")= "New_Claim/ Reopening","New_Claim/ Reopening","Old_Claim")</f>
        <v>Old_Claim</v>
      </c>
      <c r="N1101" s="18" t="str">
        <f>IF(M1101=$N$2,IF(J1101=$N$1,"E1","D"),_xlfn.XLOOKUP(C1101,'Raw Data_OS_22'!$C$5:$C$4516,'Raw Data_OS_22'!$O$5:$O$4516))</f>
        <v>B1</v>
      </c>
    </row>
    <row r="1102" spans="3:14" x14ac:dyDescent="0.35">
      <c r="C1102" s="26" t="s">
        <v>491</v>
      </c>
      <c r="D1102" s="14">
        <v>43888</v>
      </c>
      <c r="E1102" s="14">
        <v>43888</v>
      </c>
      <c r="F1102" s="27" t="s">
        <v>3910</v>
      </c>
      <c r="G1102" s="28">
        <v>4000</v>
      </c>
      <c r="H1102" s="29">
        <v>4528</v>
      </c>
      <c r="I1102" s="29">
        <v>1</v>
      </c>
      <c r="J1102" s="30">
        <v>2020</v>
      </c>
      <c r="K1102" s="30">
        <v>2020</v>
      </c>
      <c r="L1102" s="31" t="s">
        <v>28</v>
      </c>
      <c r="M1102" s="32" t="str">
        <f>IF(_xlfn.XLOOKUP(C1102,'Raw Data_OS_22'!$C$5:$C$4516,'Raw Data_OS_22'!$G$5:$G$4516,"New_Claim/ Reopening")= "New_Claim/ Reopening","New_Claim/ Reopening","Old_Claim")</f>
        <v>Old_Claim</v>
      </c>
      <c r="N1102" s="18" t="str">
        <f>IF(M1102=$N$2,IF(J1102=$N$1,"E1","D"),_xlfn.XLOOKUP(C1102,'Raw Data_OS_22'!$C$5:$C$4516,'Raw Data_OS_22'!$O$5:$O$4516))</f>
        <v>B1</v>
      </c>
    </row>
    <row r="1103" spans="3:14" x14ac:dyDescent="0.35">
      <c r="C1103" s="26" t="s">
        <v>3897</v>
      </c>
      <c r="D1103" s="14">
        <v>42633</v>
      </c>
      <c r="E1103" s="14">
        <v>42640</v>
      </c>
      <c r="F1103" s="27" t="s">
        <v>3910</v>
      </c>
      <c r="G1103" s="28">
        <v>0</v>
      </c>
      <c r="H1103" s="29">
        <v>522</v>
      </c>
      <c r="I1103" s="29">
        <v>1</v>
      </c>
      <c r="J1103" s="30">
        <v>2016</v>
      </c>
      <c r="K1103" s="30">
        <v>2016</v>
      </c>
      <c r="L1103" s="31" t="s">
        <v>667</v>
      </c>
      <c r="M1103" s="32" t="str">
        <f>IF(_xlfn.XLOOKUP(C1103,'Raw Data_OS_22'!$C$5:$C$4516,'Raw Data_OS_22'!$G$5:$G$4516,"New_Claim/ Reopening")= "New_Claim/ Reopening","New_Claim/ Reopening","Old_Claim")</f>
        <v>Old_Claim</v>
      </c>
      <c r="N1103" s="18" t="str">
        <f>IF(M1103=$N$2,IF(J1103=$N$1,"E1","D"),_xlfn.XLOOKUP(C1103,'Raw Data_OS_22'!$C$5:$C$4516,'Raw Data_OS_22'!$O$5:$O$4516))</f>
        <v>A</v>
      </c>
    </row>
    <row r="1104" spans="3:14" x14ac:dyDescent="0.35">
      <c r="C1104" s="26" t="s">
        <v>116</v>
      </c>
      <c r="D1104" s="14">
        <v>44145</v>
      </c>
      <c r="E1104" s="14">
        <v>44151</v>
      </c>
      <c r="F1104" s="27" t="s">
        <v>3908</v>
      </c>
      <c r="G1104" s="28">
        <v>0</v>
      </c>
      <c r="H1104" s="29">
        <v>506</v>
      </c>
      <c r="I1104" s="29">
        <v>1</v>
      </c>
      <c r="J1104" s="30">
        <v>2020</v>
      </c>
      <c r="K1104" s="30">
        <v>2020</v>
      </c>
      <c r="L1104" s="31" t="s">
        <v>11</v>
      </c>
      <c r="M1104" s="32" t="str">
        <f>IF(_xlfn.XLOOKUP(C1104,'Raw Data_OS_22'!$C$5:$C$4516,'Raw Data_OS_22'!$G$5:$G$4516,"New_Claim/ Reopening")= "New_Claim/ Reopening","New_Claim/ Reopening","Old_Claim")</f>
        <v>Old_Claim</v>
      </c>
      <c r="N1104" s="18" t="str">
        <f>IF(M1104=$N$2,IF(J1104=$N$1,"E1","D"),_xlfn.XLOOKUP(C1104,'Raw Data_OS_22'!$C$5:$C$4516,'Raw Data_OS_22'!$O$5:$O$4516))</f>
        <v>B1</v>
      </c>
    </row>
    <row r="1105" spans="3:14" x14ac:dyDescent="0.35">
      <c r="C1105" s="26" t="s">
        <v>80</v>
      </c>
      <c r="D1105" s="14">
        <v>44102</v>
      </c>
      <c r="E1105" s="14">
        <v>44102</v>
      </c>
      <c r="F1105" s="27" t="s">
        <v>3910</v>
      </c>
      <c r="G1105" s="28">
        <v>0</v>
      </c>
      <c r="H1105" s="29">
        <v>500</v>
      </c>
      <c r="I1105" s="29">
        <v>1</v>
      </c>
      <c r="J1105" s="30">
        <v>2020</v>
      </c>
      <c r="K1105" s="30">
        <v>2020</v>
      </c>
      <c r="L1105" s="31" t="s">
        <v>35</v>
      </c>
      <c r="M1105" s="32" t="str">
        <f>IF(_xlfn.XLOOKUP(C1105,'Raw Data_OS_22'!$C$5:$C$4516,'Raw Data_OS_22'!$G$5:$G$4516,"New_Claim/ Reopening")= "New_Claim/ Reopening","New_Claim/ Reopening","Old_Claim")</f>
        <v>Old_Claim</v>
      </c>
      <c r="N1105" s="18" t="str">
        <f>IF(M1105=$N$2,IF(J1105=$N$1,"E1","D"),_xlfn.XLOOKUP(C1105,'Raw Data_OS_22'!$C$5:$C$4516,'Raw Data_OS_22'!$O$5:$O$4516))</f>
        <v>B1</v>
      </c>
    </row>
    <row r="1106" spans="3:14" x14ac:dyDescent="0.35">
      <c r="C1106" s="26" t="s">
        <v>181</v>
      </c>
      <c r="D1106" s="14">
        <v>44103</v>
      </c>
      <c r="E1106" s="14">
        <v>44103</v>
      </c>
      <c r="F1106" s="27" t="s">
        <v>3910</v>
      </c>
      <c r="G1106" s="28">
        <v>120500</v>
      </c>
      <c r="H1106" s="29">
        <v>121000</v>
      </c>
      <c r="I1106" s="29">
        <v>1</v>
      </c>
      <c r="J1106" s="30">
        <v>2020</v>
      </c>
      <c r="K1106" s="30">
        <v>2020</v>
      </c>
      <c r="L1106" s="31" t="s">
        <v>35</v>
      </c>
      <c r="M1106" s="32" t="str">
        <f>IF(_xlfn.XLOOKUP(C1106,'Raw Data_OS_22'!$C$5:$C$4516,'Raw Data_OS_22'!$G$5:$G$4516,"New_Claim/ Reopening")= "New_Claim/ Reopening","New_Claim/ Reopening","Old_Claim")</f>
        <v>Old_Claim</v>
      </c>
      <c r="N1106" s="18" t="str">
        <f>IF(M1106=$N$2,IF(J1106=$N$1,"E1","D"),_xlfn.XLOOKUP(C1106,'Raw Data_OS_22'!$C$5:$C$4516,'Raw Data_OS_22'!$O$5:$O$4516))</f>
        <v>B1</v>
      </c>
    </row>
    <row r="1107" spans="3:14" x14ac:dyDescent="0.35">
      <c r="C1107" s="26" t="s">
        <v>2081</v>
      </c>
      <c r="D1107" s="14">
        <v>43909</v>
      </c>
      <c r="E1107" s="14">
        <v>43944</v>
      </c>
      <c r="F1107" s="27" t="s">
        <v>658</v>
      </c>
      <c r="G1107" s="28">
        <v>0</v>
      </c>
      <c r="H1107" s="29">
        <v>500</v>
      </c>
      <c r="I1107" s="29">
        <v>1</v>
      </c>
      <c r="J1107" s="30">
        <v>2020</v>
      </c>
      <c r="K1107" s="30">
        <v>2020</v>
      </c>
      <c r="L1107" s="31" t="s">
        <v>28</v>
      </c>
      <c r="M1107" s="32" t="str">
        <f>IF(_xlfn.XLOOKUP(C1107,'Raw Data_OS_22'!$C$5:$C$4516,'Raw Data_OS_22'!$G$5:$G$4516,"New_Claim/ Reopening")= "New_Claim/ Reopening","New_Claim/ Reopening","Old_Claim")</f>
        <v>Old_Claim</v>
      </c>
      <c r="N1107" s="18" t="str">
        <f>IF(M1107=$N$2,IF(J1107=$N$1,"E1","D"),_xlfn.XLOOKUP(C1107,'Raw Data_OS_22'!$C$5:$C$4516,'Raw Data_OS_22'!$O$5:$O$4516))</f>
        <v>B1</v>
      </c>
    </row>
    <row r="1108" spans="3:14" x14ac:dyDescent="0.35">
      <c r="C1108" s="26" t="s">
        <v>5381</v>
      </c>
      <c r="D1108" s="14">
        <v>43898</v>
      </c>
      <c r="E1108" s="14">
        <v>43900</v>
      </c>
      <c r="F1108" s="27" t="s">
        <v>3910</v>
      </c>
      <c r="G1108" s="28">
        <v>5500</v>
      </c>
      <c r="H1108" s="29">
        <v>6000</v>
      </c>
      <c r="I1108" s="29">
        <v>1</v>
      </c>
      <c r="J1108" s="30">
        <v>2020</v>
      </c>
      <c r="K1108" s="30">
        <v>2020</v>
      </c>
      <c r="L1108" s="31" t="s">
        <v>28</v>
      </c>
      <c r="M1108" s="32" t="str">
        <f>IF(_xlfn.XLOOKUP(C1108,'Raw Data_OS_22'!$C$5:$C$4516,'Raw Data_OS_22'!$G$5:$G$4516,"New_Claim/ Reopening")= "New_Claim/ Reopening","New_Claim/ Reopening","Old_Claim")</f>
        <v>Old_Claim</v>
      </c>
      <c r="N1108" s="18" t="str">
        <f>IF(M1108=$N$2,IF(J1108=$N$1,"E1","D"),_xlfn.XLOOKUP(C1108,'Raw Data_OS_22'!$C$5:$C$4516,'Raw Data_OS_22'!$O$5:$O$4516))</f>
        <v>B1</v>
      </c>
    </row>
    <row r="1109" spans="3:14" x14ac:dyDescent="0.35">
      <c r="C1109" s="26" t="s">
        <v>6367</v>
      </c>
      <c r="D1109" s="14">
        <v>44642</v>
      </c>
      <c r="E1109" s="14">
        <v>44648</v>
      </c>
      <c r="F1109" s="27" t="s">
        <v>3910</v>
      </c>
      <c r="G1109" s="28">
        <v>0</v>
      </c>
      <c r="H1109" s="29">
        <v>500</v>
      </c>
      <c r="I1109" s="29">
        <v>1</v>
      </c>
      <c r="J1109" s="30">
        <v>2022</v>
      </c>
      <c r="K1109" s="30">
        <v>2022</v>
      </c>
      <c r="L1109" s="31" t="s">
        <v>6021</v>
      </c>
      <c r="M1109" s="32" t="str">
        <f>IF(_xlfn.XLOOKUP(C1109,'Raw Data_OS_22'!$C$5:$C$4516,'Raw Data_OS_22'!$G$5:$G$4516,"New_Claim/ Reopening")= "New_Claim/ Reopening","New_Claim/ Reopening","Old_Claim")</f>
        <v>Old_Claim</v>
      </c>
      <c r="N1109" s="18" t="str">
        <f>IF(M1109=$N$2,IF(J1109=$N$1,"E1","D"),_xlfn.XLOOKUP(C1109,'Raw Data_OS_22'!$C$5:$C$4516,'Raw Data_OS_22'!$O$5:$O$4516))</f>
        <v>B2</v>
      </c>
    </row>
    <row r="1110" spans="3:14" x14ac:dyDescent="0.35">
      <c r="C1110" s="26" t="s">
        <v>6475</v>
      </c>
      <c r="D1110" s="14">
        <v>44634</v>
      </c>
      <c r="E1110" s="14">
        <v>44678</v>
      </c>
      <c r="F1110" s="27" t="s">
        <v>3910</v>
      </c>
      <c r="G1110" s="28">
        <v>0</v>
      </c>
      <c r="H1110" s="29">
        <v>500</v>
      </c>
      <c r="I1110" s="29">
        <v>1</v>
      </c>
      <c r="J1110" s="30">
        <v>2022</v>
      </c>
      <c r="K1110" s="30">
        <v>2022</v>
      </c>
      <c r="L1110" s="31" t="s">
        <v>6021</v>
      </c>
      <c r="M1110" s="32" t="str">
        <f>IF(_xlfn.XLOOKUP(C1110,'Raw Data_OS_22'!$C$5:$C$4516,'Raw Data_OS_22'!$G$5:$G$4516,"New_Claim/ Reopening")= "New_Claim/ Reopening","New_Claim/ Reopening","Old_Claim")</f>
        <v>Old_Claim</v>
      </c>
      <c r="N1110" s="18" t="str">
        <f>IF(M1110=$N$2,IF(J1110=$N$1,"E1","D"),_xlfn.XLOOKUP(C1110,'Raw Data_OS_22'!$C$5:$C$4516,'Raw Data_OS_22'!$O$5:$O$4516))</f>
        <v>B1</v>
      </c>
    </row>
    <row r="1111" spans="3:14" x14ac:dyDescent="0.35">
      <c r="C1111" s="26" t="s">
        <v>7212</v>
      </c>
      <c r="D1111" s="14">
        <v>44911</v>
      </c>
      <c r="E1111" s="14">
        <v>44937</v>
      </c>
      <c r="F1111" s="27" t="s">
        <v>3908</v>
      </c>
      <c r="G1111" s="28">
        <v>0</v>
      </c>
      <c r="H1111" s="29">
        <v>500</v>
      </c>
      <c r="I1111" s="29">
        <v>1</v>
      </c>
      <c r="J1111" s="30">
        <v>2022</v>
      </c>
      <c r="K1111" s="30">
        <v>2023</v>
      </c>
      <c r="L1111" s="31" t="s">
        <v>6825</v>
      </c>
      <c r="M1111" s="32" t="str">
        <f>IF(_xlfn.XLOOKUP(C1111,'Raw Data_OS_22'!$C$5:$C$4516,'Raw Data_OS_22'!$G$5:$G$4516,"New_Claim/ Reopening")= "New_Claim/ Reopening","New_Claim/ Reopening","Old_Claim")</f>
        <v>New_Claim/ Reopening</v>
      </c>
      <c r="N1111" s="18" t="str">
        <f>IF(M1111=$N$2,IF(J1111=$N$1,"E1","D"),_xlfn.XLOOKUP(C1111,'Raw Data_OS_22'!$C$5:$C$4516,'Raw Data_OS_22'!$O$5:$O$4516))</f>
        <v>D</v>
      </c>
    </row>
    <row r="1112" spans="3:14" x14ac:dyDescent="0.35">
      <c r="C1112" s="26" t="s">
        <v>629</v>
      </c>
      <c r="D1112" s="14">
        <v>44163</v>
      </c>
      <c r="E1112" s="14">
        <v>44168</v>
      </c>
      <c r="F1112" s="27" t="s">
        <v>3910</v>
      </c>
      <c r="G1112" s="28">
        <v>8590</v>
      </c>
      <c r="H1112" s="29">
        <v>9082</v>
      </c>
      <c r="I1112" s="29">
        <v>1</v>
      </c>
      <c r="J1112" s="30">
        <v>2020</v>
      </c>
      <c r="K1112" s="30">
        <v>2020</v>
      </c>
      <c r="L1112" s="31" t="s">
        <v>11</v>
      </c>
      <c r="M1112" s="32" t="str">
        <f>IF(_xlfn.XLOOKUP(C1112,'Raw Data_OS_22'!$C$5:$C$4516,'Raw Data_OS_22'!$G$5:$G$4516,"New_Claim/ Reopening")= "New_Claim/ Reopening","New_Claim/ Reopening","Old_Claim")</f>
        <v>Old_Claim</v>
      </c>
      <c r="N1112" s="18" t="str">
        <f>IF(M1112=$N$2,IF(J1112=$N$1,"E1","D"),_xlfn.XLOOKUP(C1112,'Raw Data_OS_22'!$C$5:$C$4516,'Raw Data_OS_22'!$O$5:$O$4516))</f>
        <v>B1</v>
      </c>
    </row>
    <row r="1113" spans="3:14" x14ac:dyDescent="0.35">
      <c r="C1113" s="26" t="s">
        <v>27</v>
      </c>
      <c r="D1113" s="14">
        <v>43899</v>
      </c>
      <c r="E1113" s="14">
        <v>43899</v>
      </c>
      <c r="F1113" s="27" t="s">
        <v>3910</v>
      </c>
      <c r="G1113" s="28">
        <v>0</v>
      </c>
      <c r="H1113" s="29">
        <v>490</v>
      </c>
      <c r="I1113" s="29">
        <v>1</v>
      </c>
      <c r="J1113" s="30">
        <v>2020</v>
      </c>
      <c r="K1113" s="30">
        <v>2020</v>
      </c>
      <c r="L1113" s="31" t="s">
        <v>28</v>
      </c>
      <c r="M1113" s="32" t="str">
        <f>IF(_xlfn.XLOOKUP(C1113,'Raw Data_OS_22'!$C$5:$C$4516,'Raw Data_OS_22'!$G$5:$G$4516,"New_Claim/ Reopening")= "New_Claim/ Reopening","New_Claim/ Reopening","Old_Claim")</f>
        <v>Old_Claim</v>
      </c>
      <c r="N1113" s="18" t="str">
        <f>IF(M1113=$N$2,IF(J1113=$N$1,"E1","D"),_xlfn.XLOOKUP(C1113,'Raw Data_OS_22'!$C$5:$C$4516,'Raw Data_OS_22'!$O$5:$O$4516))</f>
        <v>B1</v>
      </c>
    </row>
    <row r="1114" spans="3:14" x14ac:dyDescent="0.35">
      <c r="C1114" s="26" t="s">
        <v>1313</v>
      </c>
      <c r="D1114" s="14">
        <v>44196</v>
      </c>
      <c r="E1114" s="14">
        <v>44229</v>
      </c>
      <c r="F1114" s="27" t="s">
        <v>3908</v>
      </c>
      <c r="G1114" s="28">
        <v>0</v>
      </c>
      <c r="H1114" s="29">
        <v>488</v>
      </c>
      <c r="I1114" s="29">
        <v>1</v>
      </c>
      <c r="J1114" s="30">
        <v>2020</v>
      </c>
      <c r="K1114" s="30">
        <v>2021</v>
      </c>
      <c r="L1114" s="31" t="s">
        <v>11</v>
      </c>
      <c r="M1114" s="32" t="str">
        <f>IF(_xlfn.XLOOKUP(C1114,'Raw Data_OS_22'!$C$5:$C$4516,'Raw Data_OS_22'!$G$5:$G$4516,"New_Claim/ Reopening")= "New_Claim/ Reopening","New_Claim/ Reopening","Old_Claim")</f>
        <v>Old_Claim</v>
      </c>
      <c r="N1114" s="18" t="str">
        <f>IF(M1114=$N$2,IF(J1114=$N$1,"E1","D"),_xlfn.XLOOKUP(C1114,'Raw Data_OS_22'!$C$5:$C$4516,'Raw Data_OS_22'!$O$5:$O$4516))</f>
        <v>B1</v>
      </c>
    </row>
    <row r="1115" spans="3:14" x14ac:dyDescent="0.35">
      <c r="C1115" s="26" t="s">
        <v>722</v>
      </c>
      <c r="D1115" s="14">
        <v>43861</v>
      </c>
      <c r="E1115" s="14">
        <v>43861</v>
      </c>
      <c r="F1115" s="27" t="s">
        <v>3908</v>
      </c>
      <c r="G1115" s="28">
        <v>0</v>
      </c>
      <c r="H1115" s="29">
        <v>472</v>
      </c>
      <c r="I1115" s="29">
        <v>1</v>
      </c>
      <c r="J1115" s="30">
        <v>2020</v>
      </c>
      <c r="K1115" s="30">
        <v>2020</v>
      </c>
      <c r="L1115" s="31" t="s">
        <v>28</v>
      </c>
      <c r="M1115" s="32" t="str">
        <f>IF(_xlfn.XLOOKUP(C1115,'Raw Data_OS_22'!$C$5:$C$4516,'Raw Data_OS_22'!$G$5:$G$4516,"New_Claim/ Reopening")= "New_Claim/ Reopening","New_Claim/ Reopening","Old_Claim")</f>
        <v>Old_Claim</v>
      </c>
      <c r="N1115" s="18" t="str">
        <f>IF(M1115=$N$2,IF(J1115=$N$1,"E1","D"),_xlfn.XLOOKUP(C1115,'Raw Data_OS_22'!$C$5:$C$4516,'Raw Data_OS_22'!$O$5:$O$4516))</f>
        <v>B1</v>
      </c>
    </row>
    <row r="1116" spans="3:14" x14ac:dyDescent="0.35">
      <c r="C1116" s="26" t="s">
        <v>562</v>
      </c>
      <c r="D1116" s="14">
        <v>44048</v>
      </c>
      <c r="E1116" s="14">
        <v>44052</v>
      </c>
      <c r="F1116" s="27" t="s">
        <v>3908</v>
      </c>
      <c r="G1116" s="28">
        <v>12540</v>
      </c>
      <c r="H1116" s="29">
        <v>13000</v>
      </c>
      <c r="I1116" s="29">
        <v>1</v>
      </c>
      <c r="J1116" s="30">
        <v>2020</v>
      </c>
      <c r="K1116" s="30">
        <v>2020</v>
      </c>
      <c r="L1116" s="31" t="s">
        <v>35</v>
      </c>
      <c r="M1116" s="32" t="str">
        <f>IF(_xlfn.XLOOKUP(C1116,'Raw Data_OS_22'!$C$5:$C$4516,'Raw Data_OS_22'!$G$5:$G$4516,"New_Claim/ Reopening")= "New_Claim/ Reopening","New_Claim/ Reopening","Old_Claim")</f>
        <v>Old_Claim</v>
      </c>
      <c r="N1116" s="18" t="str">
        <f>IF(M1116=$N$2,IF(J1116=$N$1,"E1","D"),_xlfn.XLOOKUP(C1116,'Raw Data_OS_22'!$C$5:$C$4516,'Raw Data_OS_22'!$O$5:$O$4516))</f>
        <v>B1</v>
      </c>
    </row>
    <row r="1117" spans="3:14" x14ac:dyDescent="0.35">
      <c r="C1117" s="26" t="s">
        <v>68</v>
      </c>
      <c r="D1117" s="14">
        <v>43969</v>
      </c>
      <c r="E1117" s="14">
        <v>43969</v>
      </c>
      <c r="F1117" s="27" t="s">
        <v>3910</v>
      </c>
      <c r="G1117" s="28">
        <v>86000</v>
      </c>
      <c r="H1117" s="29">
        <v>86450</v>
      </c>
      <c r="I1117" s="29">
        <v>1</v>
      </c>
      <c r="J1117" s="30">
        <v>2020</v>
      </c>
      <c r="K1117" s="30">
        <v>2020</v>
      </c>
      <c r="L1117" s="31" t="s">
        <v>33</v>
      </c>
      <c r="M1117" s="32" t="str">
        <f>IF(_xlfn.XLOOKUP(C1117,'Raw Data_OS_22'!$C$5:$C$4516,'Raw Data_OS_22'!$G$5:$G$4516,"New_Claim/ Reopening")= "New_Claim/ Reopening","New_Claim/ Reopening","Old_Claim")</f>
        <v>Old_Claim</v>
      </c>
      <c r="N1117" s="18" t="str">
        <f>IF(M1117=$N$2,IF(J1117=$N$1,"E1","D"),_xlfn.XLOOKUP(C1117,'Raw Data_OS_22'!$C$5:$C$4516,'Raw Data_OS_22'!$O$5:$O$4516))</f>
        <v>B1</v>
      </c>
    </row>
    <row r="1118" spans="3:14" x14ac:dyDescent="0.35">
      <c r="C1118" s="26" t="s">
        <v>843</v>
      </c>
      <c r="D1118" s="14">
        <v>43875</v>
      </c>
      <c r="E1118" s="14">
        <v>43875</v>
      </c>
      <c r="F1118" s="27" t="s">
        <v>3910</v>
      </c>
      <c r="G1118" s="28">
        <v>0</v>
      </c>
      <c r="H1118" s="29">
        <v>450</v>
      </c>
      <c r="I1118" s="29">
        <v>1</v>
      </c>
      <c r="J1118" s="30">
        <v>2020</v>
      </c>
      <c r="K1118" s="30">
        <v>2020</v>
      </c>
      <c r="L1118" s="31" t="s">
        <v>28</v>
      </c>
      <c r="M1118" s="32" t="str">
        <f>IF(_xlfn.XLOOKUP(C1118,'Raw Data_OS_22'!$C$5:$C$4516,'Raw Data_OS_22'!$G$5:$G$4516,"New_Claim/ Reopening")= "New_Claim/ Reopening","New_Claim/ Reopening","Old_Claim")</f>
        <v>Old_Claim</v>
      </c>
      <c r="N1118" s="18" t="str">
        <f>IF(M1118=$N$2,IF(J1118=$N$1,"E1","D"),_xlfn.XLOOKUP(C1118,'Raw Data_OS_22'!$C$5:$C$4516,'Raw Data_OS_22'!$O$5:$O$4516))</f>
        <v>B1</v>
      </c>
    </row>
    <row r="1119" spans="3:14" x14ac:dyDescent="0.35">
      <c r="C1119" s="26" t="s">
        <v>281</v>
      </c>
      <c r="D1119" s="14">
        <v>44033</v>
      </c>
      <c r="E1119" s="14">
        <v>44033</v>
      </c>
      <c r="F1119" s="27" t="s">
        <v>3908</v>
      </c>
      <c r="G1119" s="28">
        <v>18000</v>
      </c>
      <c r="H1119" s="29">
        <v>18450</v>
      </c>
      <c r="I1119" s="29">
        <v>1</v>
      </c>
      <c r="J1119" s="30">
        <v>2020</v>
      </c>
      <c r="K1119" s="30">
        <v>2020</v>
      </c>
      <c r="L1119" s="31" t="s">
        <v>35</v>
      </c>
      <c r="M1119" s="32" t="str">
        <f>IF(_xlfn.XLOOKUP(C1119,'Raw Data_OS_22'!$C$5:$C$4516,'Raw Data_OS_22'!$G$5:$G$4516,"New_Claim/ Reopening")= "New_Claim/ Reopening","New_Claim/ Reopening","Old_Claim")</f>
        <v>Old_Claim</v>
      </c>
      <c r="N1119" s="18" t="str">
        <f>IF(M1119=$N$2,IF(J1119=$N$1,"E1","D"),_xlfn.XLOOKUP(C1119,'Raw Data_OS_22'!$C$5:$C$4516,'Raw Data_OS_22'!$O$5:$O$4516))</f>
        <v>B1</v>
      </c>
    </row>
    <row r="1120" spans="3:14" x14ac:dyDescent="0.35">
      <c r="C1120" s="26" t="s">
        <v>439</v>
      </c>
      <c r="D1120" s="14">
        <v>44150</v>
      </c>
      <c r="E1120" s="14">
        <v>44150</v>
      </c>
      <c r="F1120" s="27" t="s">
        <v>3910</v>
      </c>
      <c r="G1120" s="28">
        <v>8550</v>
      </c>
      <c r="H1120" s="29">
        <v>9000</v>
      </c>
      <c r="I1120" s="29">
        <v>1</v>
      </c>
      <c r="J1120" s="30">
        <v>2020</v>
      </c>
      <c r="K1120" s="30">
        <v>2020</v>
      </c>
      <c r="L1120" s="31" t="s">
        <v>11</v>
      </c>
      <c r="M1120" s="32" t="str">
        <f>IF(_xlfn.XLOOKUP(C1120,'Raw Data_OS_22'!$C$5:$C$4516,'Raw Data_OS_22'!$G$5:$G$4516,"New_Claim/ Reopening")= "New_Claim/ Reopening","New_Claim/ Reopening","Old_Claim")</f>
        <v>Old_Claim</v>
      </c>
      <c r="N1120" s="18" t="str">
        <f>IF(M1120=$N$2,IF(J1120=$N$1,"E1","D"),_xlfn.XLOOKUP(C1120,'Raw Data_OS_22'!$C$5:$C$4516,'Raw Data_OS_22'!$O$5:$O$4516))</f>
        <v>B1</v>
      </c>
    </row>
    <row r="1121" spans="3:14" x14ac:dyDescent="0.35">
      <c r="C1121" s="26" t="s">
        <v>6239</v>
      </c>
      <c r="D1121" s="14">
        <v>44195</v>
      </c>
      <c r="E1121" s="14">
        <v>44568</v>
      </c>
      <c r="F1121" s="27" t="s">
        <v>4214</v>
      </c>
      <c r="G1121" s="28">
        <v>0</v>
      </c>
      <c r="H1121" s="29">
        <v>445</v>
      </c>
      <c r="I1121" s="29">
        <v>1</v>
      </c>
      <c r="J1121" s="30">
        <v>2020</v>
      </c>
      <c r="K1121" s="30">
        <v>2022</v>
      </c>
      <c r="L1121" s="31" t="s">
        <v>11</v>
      </c>
      <c r="M1121" s="32" t="str">
        <f>IF(_xlfn.XLOOKUP(C1121,'Raw Data_OS_22'!$C$5:$C$4516,'Raw Data_OS_22'!$G$5:$G$4516,"New_Claim/ Reopening")= "New_Claim/ Reopening","New_Claim/ Reopening","Old_Claim")</f>
        <v>Old_Claim</v>
      </c>
      <c r="N1121" s="18" t="str">
        <f>IF(M1121=$N$2,IF(J1121=$N$1,"E1","D"),_xlfn.XLOOKUP(C1121,'Raw Data_OS_22'!$C$5:$C$4516,'Raw Data_OS_22'!$O$5:$O$4516))</f>
        <v>B1</v>
      </c>
    </row>
    <row r="1122" spans="3:14" x14ac:dyDescent="0.35">
      <c r="C1122" s="26" t="s">
        <v>3899</v>
      </c>
      <c r="D1122" s="14">
        <v>43480</v>
      </c>
      <c r="E1122" s="14">
        <v>43482</v>
      </c>
      <c r="F1122" s="27" t="s">
        <v>4248</v>
      </c>
      <c r="G1122" s="28">
        <v>0</v>
      </c>
      <c r="H1122" s="29">
        <v>431.29</v>
      </c>
      <c r="I1122" s="29">
        <v>1</v>
      </c>
      <c r="J1122" s="30">
        <v>2019</v>
      </c>
      <c r="K1122" s="30">
        <v>2019</v>
      </c>
      <c r="L1122" s="31" t="s">
        <v>681</v>
      </c>
      <c r="M1122" s="32" t="str">
        <f>IF(_xlfn.XLOOKUP(C1122,'Raw Data_OS_22'!$C$5:$C$4516,'Raw Data_OS_22'!$G$5:$G$4516,"New_Claim/ Reopening")= "New_Claim/ Reopening","New_Claim/ Reopening","Old_Claim")</f>
        <v>Old_Claim</v>
      </c>
      <c r="N1122" s="18" t="str">
        <f>IF(M1122=$N$2,IF(J1122=$N$1,"E1","D"),_xlfn.XLOOKUP(C1122,'Raw Data_OS_22'!$C$5:$C$4516,'Raw Data_OS_22'!$O$5:$O$4516))</f>
        <v>A</v>
      </c>
    </row>
    <row r="1123" spans="3:14" x14ac:dyDescent="0.35">
      <c r="C1123" s="26" t="s">
        <v>487</v>
      </c>
      <c r="D1123" s="14">
        <v>44172</v>
      </c>
      <c r="E1123" s="14">
        <v>44172</v>
      </c>
      <c r="F1123" s="27" t="s">
        <v>3910</v>
      </c>
      <c r="G1123" s="28">
        <v>0</v>
      </c>
      <c r="H1123" s="29">
        <v>430</v>
      </c>
      <c r="I1123" s="29">
        <v>1</v>
      </c>
      <c r="J1123" s="30">
        <v>2020</v>
      </c>
      <c r="K1123" s="30">
        <v>2020</v>
      </c>
      <c r="L1123" s="31" t="s">
        <v>11</v>
      </c>
      <c r="M1123" s="32" t="str">
        <f>IF(_xlfn.XLOOKUP(C1123,'Raw Data_OS_22'!$C$5:$C$4516,'Raw Data_OS_22'!$G$5:$G$4516,"New_Claim/ Reopening")= "New_Claim/ Reopening","New_Claim/ Reopening","Old_Claim")</f>
        <v>Old_Claim</v>
      </c>
      <c r="N1123" s="18" t="str">
        <f>IF(M1123=$N$2,IF(J1123=$N$1,"E1","D"),_xlfn.XLOOKUP(C1123,'Raw Data_OS_22'!$C$5:$C$4516,'Raw Data_OS_22'!$O$5:$O$4516))</f>
        <v>B1</v>
      </c>
    </row>
    <row r="1124" spans="3:14" x14ac:dyDescent="0.35">
      <c r="C1124" s="26" t="s">
        <v>727</v>
      </c>
      <c r="D1124" s="14">
        <v>43866</v>
      </c>
      <c r="E1124" s="14">
        <v>43866</v>
      </c>
      <c r="F1124" s="27" t="s">
        <v>3908</v>
      </c>
      <c r="G1124" s="28">
        <v>0</v>
      </c>
      <c r="H1124" s="29">
        <v>420</v>
      </c>
      <c r="I1124" s="29">
        <v>1</v>
      </c>
      <c r="J1124" s="30">
        <v>2020</v>
      </c>
      <c r="K1124" s="30">
        <v>2020</v>
      </c>
      <c r="L1124" s="31" t="s">
        <v>28</v>
      </c>
      <c r="M1124" s="32" t="str">
        <f>IF(_xlfn.XLOOKUP(C1124,'Raw Data_OS_22'!$C$5:$C$4516,'Raw Data_OS_22'!$G$5:$G$4516,"New_Claim/ Reopening")= "New_Claim/ Reopening","New_Claim/ Reopening","Old_Claim")</f>
        <v>Old_Claim</v>
      </c>
      <c r="N1124" s="18" t="str">
        <f>IF(M1124=$N$2,IF(J1124=$N$1,"E1","D"),_xlfn.XLOOKUP(C1124,'Raw Data_OS_22'!$C$5:$C$4516,'Raw Data_OS_22'!$O$5:$O$4516))</f>
        <v>B1</v>
      </c>
    </row>
    <row r="1125" spans="3:14" x14ac:dyDescent="0.35">
      <c r="C1125" s="26" t="s">
        <v>6317</v>
      </c>
      <c r="D1125" s="14">
        <v>44633</v>
      </c>
      <c r="E1125" s="14">
        <v>44634</v>
      </c>
      <c r="F1125" s="27" t="s">
        <v>3910</v>
      </c>
      <c r="G1125" s="28">
        <v>0</v>
      </c>
      <c r="H1125" s="29">
        <v>400</v>
      </c>
      <c r="I1125" s="29">
        <v>1</v>
      </c>
      <c r="J1125" s="30">
        <v>2022</v>
      </c>
      <c r="K1125" s="30">
        <v>2022</v>
      </c>
      <c r="L1125" s="31" t="s">
        <v>6021</v>
      </c>
      <c r="M1125" s="32" t="str">
        <f>IF(_xlfn.XLOOKUP(C1125,'Raw Data_OS_22'!$C$5:$C$4516,'Raw Data_OS_22'!$G$5:$G$4516,"New_Claim/ Reopening")= "New_Claim/ Reopening","New_Claim/ Reopening","Old_Claim")</f>
        <v>Old_Claim</v>
      </c>
      <c r="N1125" s="18" t="str">
        <f>IF(M1125=$N$2,IF(J1125=$N$1,"E1","D"),_xlfn.XLOOKUP(C1125,'Raw Data_OS_22'!$C$5:$C$4516,'Raw Data_OS_22'!$O$5:$O$4516))</f>
        <v>B2</v>
      </c>
    </row>
    <row r="1126" spans="3:14" x14ac:dyDescent="0.35">
      <c r="C1126" s="26" t="s">
        <v>151</v>
      </c>
      <c r="D1126" s="14">
        <v>41456</v>
      </c>
      <c r="E1126" s="14">
        <v>41456</v>
      </c>
      <c r="F1126" s="27" t="s">
        <v>4195</v>
      </c>
      <c r="G1126" s="28">
        <v>0</v>
      </c>
      <c r="H1126" s="29">
        <v>370</v>
      </c>
      <c r="I1126" s="29">
        <v>1</v>
      </c>
      <c r="J1126" s="30">
        <v>2013</v>
      </c>
      <c r="K1126" s="30">
        <v>2013</v>
      </c>
      <c r="L1126" s="31" t="s">
        <v>153</v>
      </c>
      <c r="M1126" s="32" t="str">
        <f>IF(_xlfn.XLOOKUP(C1126,'Raw Data_OS_22'!$C$5:$C$4516,'Raw Data_OS_22'!$G$5:$G$4516,"New_Claim/ Reopening")= "New_Claim/ Reopening","New_Claim/ Reopening","Old_Claim")</f>
        <v>Old_Claim</v>
      </c>
      <c r="N1126" s="18" t="str">
        <f>IF(M1126=$N$2,IF(J1126=$N$1,"E1","D"),_xlfn.XLOOKUP(C1126,'Raw Data_OS_22'!$C$5:$C$4516,'Raw Data_OS_22'!$O$5:$O$4516))</f>
        <v>B1</v>
      </c>
    </row>
    <row r="1127" spans="3:14" x14ac:dyDescent="0.35">
      <c r="C1127" s="26" t="s">
        <v>2786</v>
      </c>
      <c r="D1127" s="14">
        <v>40505</v>
      </c>
      <c r="E1127" s="14">
        <v>40508</v>
      </c>
      <c r="F1127" s="27" t="s">
        <v>3908</v>
      </c>
      <c r="G1127" s="28">
        <v>0</v>
      </c>
      <c r="H1127" s="29">
        <v>360</v>
      </c>
      <c r="I1127" s="29">
        <v>1</v>
      </c>
      <c r="J1127" s="30">
        <v>2010</v>
      </c>
      <c r="K1127" s="30">
        <v>2010</v>
      </c>
      <c r="L1127" s="31" t="s">
        <v>1560</v>
      </c>
      <c r="M1127" s="32" t="str">
        <f>IF(_xlfn.XLOOKUP(C1127,'Raw Data_OS_22'!$C$5:$C$4516,'Raw Data_OS_22'!$G$5:$G$4516,"New_Claim/ Reopening")= "New_Claim/ Reopening","New_Claim/ Reopening","Old_Claim")</f>
        <v>Old_Claim</v>
      </c>
      <c r="N1127" s="18" t="str">
        <f>IF(M1127=$N$2,IF(J1127=$N$1,"E1","D"),_xlfn.XLOOKUP(C1127,'Raw Data_OS_22'!$C$5:$C$4516,'Raw Data_OS_22'!$O$5:$O$4516))</f>
        <v>B1</v>
      </c>
    </row>
    <row r="1128" spans="3:14" x14ac:dyDescent="0.35">
      <c r="C1128" s="26" t="s">
        <v>2093</v>
      </c>
      <c r="D1128" s="14">
        <v>44021</v>
      </c>
      <c r="E1128" s="14">
        <v>44025</v>
      </c>
      <c r="F1128" s="27" t="s">
        <v>4195</v>
      </c>
      <c r="G1128" s="28">
        <v>0</v>
      </c>
      <c r="H1128" s="29">
        <v>348.7</v>
      </c>
      <c r="I1128" s="29">
        <v>1</v>
      </c>
      <c r="J1128" s="30">
        <v>2020</v>
      </c>
      <c r="K1128" s="30">
        <v>2020</v>
      </c>
      <c r="L1128" s="31" t="s">
        <v>35</v>
      </c>
      <c r="M1128" s="32" t="str">
        <f>IF(_xlfn.XLOOKUP(C1128,'Raw Data_OS_22'!$C$5:$C$4516,'Raw Data_OS_22'!$G$5:$G$4516,"New_Claim/ Reopening")= "New_Claim/ Reopening","New_Claim/ Reopening","Old_Claim")</f>
        <v>Old_Claim</v>
      </c>
      <c r="N1128" s="18" t="str">
        <f>IF(M1128=$N$2,IF(J1128=$N$1,"E1","D"),_xlfn.XLOOKUP(C1128,'Raw Data_OS_22'!$C$5:$C$4516,'Raw Data_OS_22'!$O$5:$O$4516))</f>
        <v>B1</v>
      </c>
    </row>
    <row r="1129" spans="3:14" x14ac:dyDescent="0.35">
      <c r="C1129" s="26" t="s">
        <v>556</v>
      </c>
      <c r="D1129" s="14">
        <v>43901</v>
      </c>
      <c r="E1129" s="14">
        <v>43902</v>
      </c>
      <c r="F1129" s="27" t="s">
        <v>3908</v>
      </c>
      <c r="G1129" s="28">
        <v>0</v>
      </c>
      <c r="H1129" s="29">
        <v>340</v>
      </c>
      <c r="I1129" s="29">
        <v>1</v>
      </c>
      <c r="J1129" s="30">
        <v>2020</v>
      </c>
      <c r="K1129" s="30">
        <v>2020</v>
      </c>
      <c r="L1129" s="31" t="s">
        <v>28</v>
      </c>
      <c r="M1129" s="32" t="str">
        <f>IF(_xlfn.XLOOKUP(C1129,'Raw Data_OS_22'!$C$5:$C$4516,'Raw Data_OS_22'!$G$5:$G$4516,"New_Claim/ Reopening")= "New_Claim/ Reopening","New_Claim/ Reopening","Old_Claim")</f>
        <v>Old_Claim</v>
      </c>
      <c r="N1129" s="18" t="str">
        <f>IF(M1129=$N$2,IF(J1129=$N$1,"E1","D"),_xlfn.XLOOKUP(C1129,'Raw Data_OS_22'!$C$5:$C$4516,'Raw Data_OS_22'!$O$5:$O$4516))</f>
        <v>B1</v>
      </c>
    </row>
    <row r="1130" spans="3:14" x14ac:dyDescent="0.35">
      <c r="C1130" s="26" t="s">
        <v>1372</v>
      </c>
      <c r="D1130" s="14">
        <v>44188</v>
      </c>
      <c r="E1130" s="14">
        <v>44207</v>
      </c>
      <c r="F1130" s="27" t="s">
        <v>3910</v>
      </c>
      <c r="G1130" s="28">
        <v>0</v>
      </c>
      <c r="H1130" s="29">
        <v>340</v>
      </c>
      <c r="I1130" s="29">
        <v>1</v>
      </c>
      <c r="J1130" s="30">
        <v>2020</v>
      </c>
      <c r="K1130" s="30">
        <v>2021</v>
      </c>
      <c r="L1130" s="31" t="s">
        <v>11</v>
      </c>
      <c r="M1130" s="32" t="str">
        <f>IF(_xlfn.XLOOKUP(C1130,'Raw Data_OS_22'!$C$5:$C$4516,'Raw Data_OS_22'!$G$5:$G$4516,"New_Claim/ Reopening")= "New_Claim/ Reopening","New_Claim/ Reopening","Old_Claim")</f>
        <v>Old_Claim</v>
      </c>
      <c r="N1130" s="18" t="str">
        <f>IF(M1130=$N$2,IF(J1130=$N$1,"E1","D"),_xlfn.XLOOKUP(C1130,'Raw Data_OS_22'!$C$5:$C$4516,'Raw Data_OS_22'!$O$5:$O$4516))</f>
        <v>B1</v>
      </c>
    </row>
    <row r="1131" spans="3:14" x14ac:dyDescent="0.35">
      <c r="C1131" s="26" t="s">
        <v>56</v>
      </c>
      <c r="D1131" s="14">
        <v>44010</v>
      </c>
      <c r="E1131" s="14">
        <v>44013</v>
      </c>
      <c r="F1131" s="27" t="s">
        <v>3908</v>
      </c>
      <c r="G1131" s="28">
        <v>0</v>
      </c>
      <c r="H1131" s="29">
        <v>327</v>
      </c>
      <c r="I1131" s="29">
        <v>1</v>
      </c>
      <c r="J1131" s="30">
        <v>2020</v>
      </c>
      <c r="K1131" s="30">
        <v>2020</v>
      </c>
      <c r="L1131" s="31" t="s">
        <v>33</v>
      </c>
      <c r="M1131" s="32" t="str">
        <f>IF(_xlfn.XLOOKUP(C1131,'Raw Data_OS_22'!$C$5:$C$4516,'Raw Data_OS_22'!$G$5:$G$4516,"New_Claim/ Reopening")= "New_Claim/ Reopening","New_Claim/ Reopening","Old_Claim")</f>
        <v>Old_Claim</v>
      </c>
      <c r="N1131" s="18" t="str">
        <f>IF(M1131=$N$2,IF(J1131=$N$1,"E1","D"),_xlfn.XLOOKUP(C1131,'Raw Data_OS_22'!$C$5:$C$4516,'Raw Data_OS_22'!$O$5:$O$4516))</f>
        <v>B1</v>
      </c>
    </row>
    <row r="1132" spans="3:14" x14ac:dyDescent="0.35">
      <c r="C1132" s="26" t="s">
        <v>1280</v>
      </c>
      <c r="D1132" s="14">
        <v>43881</v>
      </c>
      <c r="E1132" s="14">
        <v>44050</v>
      </c>
      <c r="F1132" s="27" t="s">
        <v>4214</v>
      </c>
      <c r="G1132" s="28">
        <v>0</v>
      </c>
      <c r="H1132" s="29">
        <v>314</v>
      </c>
      <c r="I1132" s="29">
        <v>1</v>
      </c>
      <c r="J1132" s="30">
        <v>2020</v>
      </c>
      <c r="K1132" s="30">
        <v>2020</v>
      </c>
      <c r="L1132" s="31" t="s">
        <v>28</v>
      </c>
      <c r="M1132" s="32" t="str">
        <f>IF(_xlfn.XLOOKUP(C1132,'Raw Data_OS_22'!$C$5:$C$4516,'Raw Data_OS_22'!$G$5:$G$4516,"New_Claim/ Reopening")= "New_Claim/ Reopening","New_Claim/ Reopening","Old_Claim")</f>
        <v>Old_Claim</v>
      </c>
      <c r="N1132" s="18" t="str">
        <f>IF(M1132=$N$2,IF(J1132=$N$1,"E1","D"),_xlfn.XLOOKUP(C1132,'Raw Data_OS_22'!$C$5:$C$4516,'Raw Data_OS_22'!$O$5:$O$4516))</f>
        <v>B1</v>
      </c>
    </row>
    <row r="1133" spans="3:14" x14ac:dyDescent="0.35">
      <c r="C1133" s="26" t="s">
        <v>214</v>
      </c>
      <c r="D1133" s="14">
        <v>44157</v>
      </c>
      <c r="E1133" s="14">
        <v>44157</v>
      </c>
      <c r="F1133" s="27" t="s">
        <v>3910</v>
      </c>
      <c r="G1133" s="28">
        <v>0</v>
      </c>
      <c r="H1133" s="29">
        <v>310</v>
      </c>
      <c r="I1133" s="29">
        <v>1</v>
      </c>
      <c r="J1133" s="30">
        <v>2020</v>
      </c>
      <c r="K1133" s="30">
        <v>2020</v>
      </c>
      <c r="L1133" s="31" t="s">
        <v>11</v>
      </c>
      <c r="M1133" s="32" t="str">
        <f>IF(_xlfn.XLOOKUP(C1133,'Raw Data_OS_22'!$C$5:$C$4516,'Raw Data_OS_22'!$G$5:$G$4516,"New_Claim/ Reopening")= "New_Claim/ Reopening","New_Claim/ Reopening","Old_Claim")</f>
        <v>Old_Claim</v>
      </c>
      <c r="N1133" s="18" t="str">
        <f>IF(M1133=$N$2,IF(J1133=$N$1,"E1","D"),_xlfn.XLOOKUP(C1133,'Raw Data_OS_22'!$C$5:$C$4516,'Raw Data_OS_22'!$O$5:$O$4516))</f>
        <v>B1</v>
      </c>
    </row>
    <row r="1134" spans="3:14" x14ac:dyDescent="0.35">
      <c r="C1134" s="26" t="s">
        <v>1218</v>
      </c>
      <c r="D1134" s="14">
        <v>44183</v>
      </c>
      <c r="E1134" s="14">
        <v>44212</v>
      </c>
      <c r="F1134" s="27" t="s">
        <v>3910</v>
      </c>
      <c r="G1134" s="28">
        <v>0</v>
      </c>
      <c r="H1134" s="29">
        <v>300</v>
      </c>
      <c r="I1134" s="29">
        <v>1</v>
      </c>
      <c r="J1134" s="30">
        <v>2020</v>
      </c>
      <c r="K1134" s="30">
        <v>2021</v>
      </c>
      <c r="L1134" s="31" t="s">
        <v>11</v>
      </c>
      <c r="M1134" s="32" t="str">
        <f>IF(_xlfn.XLOOKUP(C1134,'Raw Data_OS_22'!$C$5:$C$4516,'Raw Data_OS_22'!$G$5:$G$4516,"New_Claim/ Reopening")= "New_Claim/ Reopening","New_Claim/ Reopening","Old_Claim")</f>
        <v>Old_Claim</v>
      </c>
      <c r="N1134" s="18" t="str">
        <f>IF(M1134=$N$2,IF(J1134=$N$1,"E1","D"),_xlfn.XLOOKUP(C1134,'Raw Data_OS_22'!$C$5:$C$4516,'Raw Data_OS_22'!$O$5:$O$4516))</f>
        <v>B1</v>
      </c>
    </row>
    <row r="1135" spans="3:14" x14ac:dyDescent="0.35">
      <c r="C1135" s="26" t="s">
        <v>169</v>
      </c>
      <c r="D1135" s="14">
        <v>43918</v>
      </c>
      <c r="E1135" s="14">
        <v>43918</v>
      </c>
      <c r="F1135" s="27" t="s">
        <v>3910</v>
      </c>
      <c r="G1135" s="28">
        <v>0</v>
      </c>
      <c r="H1135" s="29">
        <v>298</v>
      </c>
      <c r="I1135" s="29">
        <v>1</v>
      </c>
      <c r="J1135" s="30">
        <v>2020</v>
      </c>
      <c r="K1135" s="30">
        <v>2020</v>
      </c>
      <c r="L1135" s="31" t="s">
        <v>28</v>
      </c>
      <c r="M1135" s="32" t="str">
        <f>IF(_xlfn.XLOOKUP(C1135,'Raw Data_OS_22'!$C$5:$C$4516,'Raw Data_OS_22'!$G$5:$G$4516,"New_Claim/ Reopening")= "New_Claim/ Reopening","New_Claim/ Reopening","Old_Claim")</f>
        <v>Old_Claim</v>
      </c>
      <c r="N1135" s="18" t="str">
        <f>IF(M1135=$N$2,IF(J1135=$N$1,"E1","D"),_xlfn.XLOOKUP(C1135,'Raw Data_OS_22'!$C$5:$C$4516,'Raw Data_OS_22'!$O$5:$O$4516))</f>
        <v>B1</v>
      </c>
    </row>
    <row r="1136" spans="3:14" x14ac:dyDescent="0.35">
      <c r="C1136" s="26" t="s">
        <v>983</v>
      </c>
      <c r="D1136" s="14">
        <v>44039</v>
      </c>
      <c r="E1136" s="14">
        <v>44039</v>
      </c>
      <c r="F1136" s="27" t="s">
        <v>3908</v>
      </c>
      <c r="G1136" s="28">
        <v>6750</v>
      </c>
      <c r="H1136" s="29">
        <v>7000</v>
      </c>
      <c r="I1136" s="29">
        <v>1</v>
      </c>
      <c r="J1136" s="30">
        <v>2020</v>
      </c>
      <c r="K1136" s="30">
        <v>2020</v>
      </c>
      <c r="L1136" s="31" t="s">
        <v>35</v>
      </c>
      <c r="M1136" s="32" t="str">
        <f>IF(_xlfn.XLOOKUP(C1136,'Raw Data_OS_22'!$C$5:$C$4516,'Raw Data_OS_22'!$G$5:$G$4516,"New_Claim/ Reopening")= "New_Claim/ Reopening","New_Claim/ Reopening","Old_Claim")</f>
        <v>Old_Claim</v>
      </c>
      <c r="N1136" s="18" t="str">
        <f>IF(M1136=$N$2,IF(J1136=$N$1,"E1","D"),_xlfn.XLOOKUP(C1136,'Raw Data_OS_22'!$C$5:$C$4516,'Raw Data_OS_22'!$O$5:$O$4516))</f>
        <v>B1</v>
      </c>
    </row>
    <row r="1137" spans="3:14" x14ac:dyDescent="0.35">
      <c r="C1137" s="26" t="s">
        <v>555</v>
      </c>
      <c r="D1137" s="14">
        <v>43858</v>
      </c>
      <c r="E1137" s="14">
        <v>43859</v>
      </c>
      <c r="F1137" s="27" t="s">
        <v>3908</v>
      </c>
      <c r="G1137" s="28">
        <v>0</v>
      </c>
      <c r="H1137" s="29">
        <v>240</v>
      </c>
      <c r="I1137" s="29">
        <v>1</v>
      </c>
      <c r="J1137" s="30">
        <v>2020</v>
      </c>
      <c r="K1137" s="30">
        <v>2020</v>
      </c>
      <c r="L1137" s="31" t="s">
        <v>28</v>
      </c>
      <c r="M1137" s="32" t="str">
        <f>IF(_xlfn.XLOOKUP(C1137,'Raw Data_OS_22'!$C$5:$C$4516,'Raw Data_OS_22'!$G$5:$G$4516,"New_Claim/ Reopening")= "New_Claim/ Reopening","New_Claim/ Reopening","Old_Claim")</f>
        <v>Old_Claim</v>
      </c>
      <c r="N1137" s="18" t="str">
        <f>IF(M1137=$N$2,IF(J1137=$N$1,"E1","D"),_xlfn.XLOOKUP(C1137,'Raw Data_OS_22'!$C$5:$C$4516,'Raw Data_OS_22'!$O$5:$O$4516))</f>
        <v>B1</v>
      </c>
    </row>
    <row r="1138" spans="3:14" x14ac:dyDescent="0.35">
      <c r="C1138" s="26" t="s">
        <v>361</v>
      </c>
      <c r="D1138" s="14">
        <v>44100</v>
      </c>
      <c r="E1138" s="14">
        <v>44100</v>
      </c>
      <c r="F1138" s="27" t="s">
        <v>3910</v>
      </c>
      <c r="G1138" s="28">
        <v>8270</v>
      </c>
      <c r="H1138" s="29">
        <v>8504</v>
      </c>
      <c r="I1138" s="29">
        <v>1</v>
      </c>
      <c r="J1138" s="30">
        <v>2020</v>
      </c>
      <c r="K1138" s="30">
        <v>2020</v>
      </c>
      <c r="L1138" s="31" t="s">
        <v>35</v>
      </c>
      <c r="M1138" s="32" t="str">
        <f>IF(_xlfn.XLOOKUP(C1138,'Raw Data_OS_22'!$C$5:$C$4516,'Raw Data_OS_22'!$G$5:$G$4516,"New_Claim/ Reopening")= "New_Claim/ Reopening","New_Claim/ Reopening","Old_Claim")</f>
        <v>Old_Claim</v>
      </c>
      <c r="N1138" s="18" t="str">
        <f>IF(M1138=$N$2,IF(J1138=$N$1,"E1","D"),_xlfn.XLOOKUP(C1138,'Raw Data_OS_22'!$C$5:$C$4516,'Raw Data_OS_22'!$O$5:$O$4516))</f>
        <v>B1</v>
      </c>
    </row>
    <row r="1139" spans="3:14" x14ac:dyDescent="0.35">
      <c r="C1139" s="26" t="s">
        <v>1854</v>
      </c>
      <c r="D1139" s="14">
        <v>43137</v>
      </c>
      <c r="E1139" s="14">
        <v>43138</v>
      </c>
      <c r="F1139" s="27" t="s">
        <v>4248</v>
      </c>
      <c r="G1139" s="28">
        <v>0</v>
      </c>
      <c r="H1139" s="29">
        <v>233.3</v>
      </c>
      <c r="I1139" s="29">
        <v>1</v>
      </c>
      <c r="J1139" s="30">
        <v>2018</v>
      </c>
      <c r="K1139" s="30">
        <v>2018</v>
      </c>
      <c r="L1139" s="31" t="s">
        <v>674</v>
      </c>
      <c r="M1139" s="32" t="str">
        <f>IF(_xlfn.XLOOKUP(C1139,'Raw Data_OS_22'!$C$5:$C$4516,'Raw Data_OS_22'!$G$5:$G$4516,"New_Claim/ Reopening")= "New_Claim/ Reopening","New_Claim/ Reopening","Old_Claim")</f>
        <v>Old_Claim</v>
      </c>
      <c r="N1139" s="18" t="str">
        <f>IF(M1139=$N$2,IF(J1139=$N$1,"E1","D"),_xlfn.XLOOKUP(C1139,'Raw Data_OS_22'!$C$5:$C$4516,'Raw Data_OS_22'!$O$5:$O$4516))</f>
        <v>B1</v>
      </c>
    </row>
    <row r="1140" spans="3:14" x14ac:dyDescent="0.35">
      <c r="C1140" s="26" t="s">
        <v>6380</v>
      </c>
      <c r="D1140" s="14">
        <v>44638</v>
      </c>
      <c r="E1140" s="14">
        <v>44650</v>
      </c>
      <c r="F1140" s="27" t="s">
        <v>3910</v>
      </c>
      <c r="G1140" s="28">
        <v>39360</v>
      </c>
      <c r="H1140" s="29">
        <v>39592</v>
      </c>
      <c r="I1140" s="29">
        <v>1</v>
      </c>
      <c r="J1140" s="30">
        <v>2022</v>
      </c>
      <c r="K1140" s="30">
        <v>2022</v>
      </c>
      <c r="L1140" s="31" t="s">
        <v>6021</v>
      </c>
      <c r="M1140" s="32" t="str">
        <f>IF(_xlfn.XLOOKUP(C1140,'Raw Data_OS_22'!$C$5:$C$4516,'Raw Data_OS_22'!$G$5:$G$4516,"New_Claim/ Reopening")= "New_Claim/ Reopening","New_Claim/ Reopening","Old_Claim")</f>
        <v>Old_Claim</v>
      </c>
      <c r="N1140" s="18" t="str">
        <f>IF(M1140=$N$2,IF(J1140=$N$1,"E1","D"),_xlfn.XLOOKUP(C1140,'Raw Data_OS_22'!$C$5:$C$4516,'Raw Data_OS_22'!$O$5:$O$4516))</f>
        <v>B2</v>
      </c>
    </row>
    <row r="1141" spans="3:14" x14ac:dyDescent="0.35">
      <c r="C1141" s="26" t="s">
        <v>686</v>
      </c>
      <c r="D1141" s="14">
        <v>43928</v>
      </c>
      <c r="E1141" s="14">
        <v>43928</v>
      </c>
      <c r="F1141" s="27" t="s">
        <v>3910</v>
      </c>
      <c r="G1141" s="28">
        <v>6270</v>
      </c>
      <c r="H1141" s="29">
        <v>6500</v>
      </c>
      <c r="I1141" s="29">
        <v>1</v>
      </c>
      <c r="J1141" s="30">
        <v>2020</v>
      </c>
      <c r="K1141" s="30">
        <v>2020</v>
      </c>
      <c r="L1141" s="31" t="s">
        <v>33</v>
      </c>
      <c r="M1141" s="32" t="str">
        <f>IF(_xlfn.XLOOKUP(C1141,'Raw Data_OS_22'!$C$5:$C$4516,'Raw Data_OS_22'!$G$5:$G$4516,"New_Claim/ Reopening")= "New_Claim/ Reopening","New_Claim/ Reopening","Old_Claim")</f>
        <v>Old_Claim</v>
      </c>
      <c r="N1141" s="18" t="str">
        <f>IF(M1141=$N$2,IF(J1141=$N$1,"E1","D"),_xlfn.XLOOKUP(C1141,'Raw Data_OS_22'!$C$5:$C$4516,'Raw Data_OS_22'!$O$5:$O$4516))</f>
        <v>B1</v>
      </c>
    </row>
    <row r="1142" spans="3:14" x14ac:dyDescent="0.35">
      <c r="C1142" s="26" t="s">
        <v>1054</v>
      </c>
      <c r="D1142" s="14">
        <v>44115</v>
      </c>
      <c r="E1142" s="14">
        <v>44115</v>
      </c>
      <c r="F1142" s="27" t="s">
        <v>3910</v>
      </c>
      <c r="G1142" s="28">
        <v>6270</v>
      </c>
      <c r="H1142" s="29">
        <v>6500</v>
      </c>
      <c r="I1142" s="29">
        <v>1</v>
      </c>
      <c r="J1142" s="30">
        <v>2020</v>
      </c>
      <c r="K1142" s="30">
        <v>2020</v>
      </c>
      <c r="L1142" s="31" t="s">
        <v>11</v>
      </c>
      <c r="M1142" s="32" t="str">
        <f>IF(_xlfn.XLOOKUP(C1142,'Raw Data_OS_22'!$C$5:$C$4516,'Raw Data_OS_22'!$G$5:$G$4516,"New_Claim/ Reopening")= "New_Claim/ Reopening","New_Claim/ Reopening","Old_Claim")</f>
        <v>Old_Claim</v>
      </c>
      <c r="N1142" s="18" t="str">
        <f>IF(M1142=$N$2,IF(J1142=$N$1,"E1","D"),_xlfn.XLOOKUP(C1142,'Raw Data_OS_22'!$C$5:$C$4516,'Raw Data_OS_22'!$O$5:$O$4516))</f>
        <v>B1</v>
      </c>
    </row>
    <row r="1143" spans="3:14" x14ac:dyDescent="0.35">
      <c r="C1143" s="26" t="s">
        <v>179</v>
      </c>
      <c r="D1143" s="14">
        <v>44101</v>
      </c>
      <c r="E1143" s="14">
        <v>44101</v>
      </c>
      <c r="F1143" s="27" t="s">
        <v>3908</v>
      </c>
      <c r="G1143" s="28">
        <v>0</v>
      </c>
      <c r="H1143" s="29">
        <v>219</v>
      </c>
      <c r="I1143" s="29">
        <v>1</v>
      </c>
      <c r="J1143" s="30">
        <v>2020</v>
      </c>
      <c r="K1143" s="30">
        <v>2020</v>
      </c>
      <c r="L1143" s="31" t="s">
        <v>35</v>
      </c>
      <c r="M1143" s="32" t="str">
        <f>IF(_xlfn.XLOOKUP(C1143,'Raw Data_OS_22'!$C$5:$C$4516,'Raw Data_OS_22'!$G$5:$G$4516,"New_Claim/ Reopening")= "New_Claim/ Reopening","New_Claim/ Reopening","Old_Claim")</f>
        <v>Old_Claim</v>
      </c>
      <c r="N1143" s="18" t="str">
        <f>IF(M1143=$N$2,IF(J1143=$N$1,"E1","D"),_xlfn.XLOOKUP(C1143,'Raw Data_OS_22'!$C$5:$C$4516,'Raw Data_OS_22'!$O$5:$O$4516))</f>
        <v>B1</v>
      </c>
    </row>
    <row r="1144" spans="3:14" x14ac:dyDescent="0.35">
      <c r="C1144" s="26" t="s">
        <v>370</v>
      </c>
      <c r="D1144" s="14">
        <v>44097</v>
      </c>
      <c r="E1144" s="14">
        <v>44097</v>
      </c>
      <c r="F1144" s="27" t="s">
        <v>3910</v>
      </c>
      <c r="G1144" s="28">
        <v>0</v>
      </c>
      <c r="H1144" s="29">
        <v>210</v>
      </c>
      <c r="I1144" s="29">
        <v>1</v>
      </c>
      <c r="J1144" s="30">
        <v>2020</v>
      </c>
      <c r="K1144" s="30">
        <v>2020</v>
      </c>
      <c r="L1144" s="31" t="s">
        <v>35</v>
      </c>
      <c r="M1144" s="32" t="str">
        <f>IF(_xlfn.XLOOKUP(C1144,'Raw Data_OS_22'!$C$5:$C$4516,'Raw Data_OS_22'!$G$5:$G$4516,"New_Claim/ Reopening")= "New_Claim/ Reopening","New_Claim/ Reopening","Old_Claim")</f>
        <v>Old_Claim</v>
      </c>
      <c r="N1144" s="18" t="str">
        <f>IF(M1144=$N$2,IF(J1144=$N$1,"E1","D"),_xlfn.XLOOKUP(C1144,'Raw Data_OS_22'!$C$5:$C$4516,'Raw Data_OS_22'!$O$5:$O$4516))</f>
        <v>B1</v>
      </c>
    </row>
    <row r="1145" spans="3:14" x14ac:dyDescent="0.35">
      <c r="C1145" s="26" t="s">
        <v>307</v>
      </c>
      <c r="D1145" s="14">
        <v>44141</v>
      </c>
      <c r="E1145" s="14">
        <v>44173</v>
      </c>
      <c r="F1145" s="27" t="s">
        <v>3908</v>
      </c>
      <c r="G1145" s="28">
        <v>0</v>
      </c>
      <c r="H1145" s="29">
        <v>200</v>
      </c>
      <c r="I1145" s="29">
        <v>1</v>
      </c>
      <c r="J1145" s="30">
        <v>2020</v>
      </c>
      <c r="K1145" s="30">
        <v>2020</v>
      </c>
      <c r="L1145" s="31" t="s">
        <v>11</v>
      </c>
      <c r="M1145" s="32" t="str">
        <f>IF(_xlfn.XLOOKUP(C1145,'Raw Data_OS_22'!$C$5:$C$4516,'Raw Data_OS_22'!$G$5:$G$4516,"New_Claim/ Reopening")= "New_Claim/ Reopening","New_Claim/ Reopening","Old_Claim")</f>
        <v>Old_Claim</v>
      </c>
      <c r="N1145" s="18" t="str">
        <f>IF(M1145=$N$2,IF(J1145=$N$1,"E1","D"),_xlfn.XLOOKUP(C1145,'Raw Data_OS_22'!$C$5:$C$4516,'Raw Data_OS_22'!$O$5:$O$4516))</f>
        <v>B1</v>
      </c>
    </row>
    <row r="1146" spans="3:14" x14ac:dyDescent="0.35">
      <c r="C1146" s="26" t="s">
        <v>865</v>
      </c>
      <c r="D1146" s="14">
        <v>43995</v>
      </c>
      <c r="E1146" s="14">
        <v>43995</v>
      </c>
      <c r="F1146" s="27" t="s">
        <v>3908</v>
      </c>
      <c r="G1146" s="28">
        <v>0</v>
      </c>
      <c r="H1146" s="29">
        <v>190</v>
      </c>
      <c r="I1146" s="29">
        <v>1</v>
      </c>
      <c r="J1146" s="30">
        <v>2020</v>
      </c>
      <c r="K1146" s="30">
        <v>2020</v>
      </c>
      <c r="L1146" s="31" t="s">
        <v>33</v>
      </c>
      <c r="M1146" s="32" t="str">
        <f>IF(_xlfn.XLOOKUP(C1146,'Raw Data_OS_22'!$C$5:$C$4516,'Raw Data_OS_22'!$G$5:$G$4516,"New_Claim/ Reopening")= "New_Claim/ Reopening","New_Claim/ Reopening","Old_Claim")</f>
        <v>Old_Claim</v>
      </c>
      <c r="N1146" s="18" t="str">
        <f>IF(M1146=$N$2,IF(J1146=$N$1,"E1","D"),_xlfn.XLOOKUP(C1146,'Raw Data_OS_22'!$C$5:$C$4516,'Raw Data_OS_22'!$O$5:$O$4516))</f>
        <v>B1</v>
      </c>
    </row>
    <row r="1147" spans="3:14" x14ac:dyDescent="0.35">
      <c r="C1147" s="26" t="s">
        <v>244</v>
      </c>
      <c r="D1147" s="14">
        <v>44008</v>
      </c>
      <c r="E1147" s="14">
        <v>44008</v>
      </c>
      <c r="F1147" s="27" t="s">
        <v>3908</v>
      </c>
      <c r="G1147" s="28">
        <v>0</v>
      </c>
      <c r="H1147" s="29">
        <v>190</v>
      </c>
      <c r="I1147" s="29">
        <v>1</v>
      </c>
      <c r="J1147" s="30">
        <v>2020</v>
      </c>
      <c r="K1147" s="30">
        <v>2020</v>
      </c>
      <c r="L1147" s="31" t="s">
        <v>33</v>
      </c>
      <c r="M1147" s="32" t="str">
        <f>IF(_xlfn.XLOOKUP(C1147,'Raw Data_OS_22'!$C$5:$C$4516,'Raw Data_OS_22'!$G$5:$G$4516,"New_Claim/ Reopening")= "New_Claim/ Reopening","New_Claim/ Reopening","Old_Claim")</f>
        <v>Old_Claim</v>
      </c>
      <c r="N1147" s="18" t="str">
        <f>IF(M1147=$N$2,IF(J1147=$N$1,"E1","D"),_xlfn.XLOOKUP(C1147,'Raw Data_OS_22'!$C$5:$C$4516,'Raw Data_OS_22'!$O$5:$O$4516))</f>
        <v>B1</v>
      </c>
    </row>
    <row r="1148" spans="3:14" x14ac:dyDescent="0.35">
      <c r="C1148" s="26" t="s">
        <v>761</v>
      </c>
      <c r="D1148" s="14">
        <v>43988</v>
      </c>
      <c r="E1148" s="14">
        <v>43988</v>
      </c>
      <c r="F1148" s="27" t="s">
        <v>3908</v>
      </c>
      <c r="G1148" s="28">
        <v>0</v>
      </c>
      <c r="H1148" s="29">
        <v>180</v>
      </c>
      <c r="I1148" s="29">
        <v>1</v>
      </c>
      <c r="J1148" s="30">
        <v>2020</v>
      </c>
      <c r="K1148" s="30">
        <v>2020</v>
      </c>
      <c r="L1148" s="31" t="s">
        <v>33</v>
      </c>
      <c r="M1148" s="32" t="str">
        <f>IF(_xlfn.XLOOKUP(C1148,'Raw Data_OS_22'!$C$5:$C$4516,'Raw Data_OS_22'!$G$5:$G$4516,"New_Claim/ Reopening")= "New_Claim/ Reopening","New_Claim/ Reopening","Old_Claim")</f>
        <v>Old_Claim</v>
      </c>
      <c r="N1148" s="18" t="str">
        <f>IF(M1148=$N$2,IF(J1148=$N$1,"E1","D"),_xlfn.XLOOKUP(C1148,'Raw Data_OS_22'!$C$5:$C$4516,'Raw Data_OS_22'!$O$5:$O$4516))</f>
        <v>B1</v>
      </c>
    </row>
    <row r="1149" spans="3:14" x14ac:dyDescent="0.35">
      <c r="C1149" s="26" t="s">
        <v>243</v>
      </c>
      <c r="D1149" s="14">
        <v>44007</v>
      </c>
      <c r="E1149" s="14">
        <v>44007</v>
      </c>
      <c r="F1149" s="27" t="s">
        <v>3910</v>
      </c>
      <c r="G1149" s="28">
        <v>43000</v>
      </c>
      <c r="H1149" s="29">
        <v>43168</v>
      </c>
      <c r="I1149" s="29">
        <v>1</v>
      </c>
      <c r="J1149" s="30">
        <v>2020</v>
      </c>
      <c r="K1149" s="30">
        <v>2020</v>
      </c>
      <c r="L1149" s="31" t="s">
        <v>33</v>
      </c>
      <c r="M1149" s="32" t="str">
        <f>IF(_xlfn.XLOOKUP(C1149,'Raw Data_OS_22'!$C$5:$C$4516,'Raw Data_OS_22'!$G$5:$G$4516,"New_Claim/ Reopening")= "New_Claim/ Reopening","New_Claim/ Reopening","Old_Claim")</f>
        <v>Old_Claim</v>
      </c>
      <c r="N1149" s="18" t="str">
        <f>IF(M1149=$N$2,IF(J1149=$N$1,"E1","D"),_xlfn.XLOOKUP(C1149,'Raw Data_OS_22'!$C$5:$C$4516,'Raw Data_OS_22'!$O$5:$O$4516))</f>
        <v>B1</v>
      </c>
    </row>
    <row r="1150" spans="3:14" x14ac:dyDescent="0.35">
      <c r="C1150" s="26" t="s">
        <v>185</v>
      </c>
      <c r="D1150" s="14">
        <v>44107</v>
      </c>
      <c r="E1150" s="14">
        <v>44107</v>
      </c>
      <c r="F1150" s="27" t="s">
        <v>3910</v>
      </c>
      <c r="G1150" s="28">
        <v>0</v>
      </c>
      <c r="H1150" s="29">
        <v>152</v>
      </c>
      <c r="I1150" s="29">
        <v>1</v>
      </c>
      <c r="J1150" s="30">
        <v>2020</v>
      </c>
      <c r="K1150" s="30">
        <v>2020</v>
      </c>
      <c r="L1150" s="31" t="s">
        <v>11</v>
      </c>
      <c r="M1150" s="32" t="str">
        <f>IF(_xlfn.XLOOKUP(C1150,'Raw Data_OS_22'!$C$5:$C$4516,'Raw Data_OS_22'!$G$5:$G$4516,"New_Claim/ Reopening")= "New_Claim/ Reopening","New_Claim/ Reopening","Old_Claim")</f>
        <v>Old_Claim</v>
      </c>
      <c r="N1150" s="18" t="str">
        <f>IF(M1150=$N$2,IF(J1150=$N$1,"E1","D"),_xlfn.XLOOKUP(C1150,'Raw Data_OS_22'!$C$5:$C$4516,'Raw Data_OS_22'!$O$5:$O$4516))</f>
        <v>B1</v>
      </c>
    </row>
    <row r="1151" spans="3:14" x14ac:dyDescent="0.35">
      <c r="C1151" s="26" t="s">
        <v>1847</v>
      </c>
      <c r="D1151" s="14">
        <v>43070</v>
      </c>
      <c r="E1151" s="14">
        <v>43074</v>
      </c>
      <c r="F1151" s="27" t="s">
        <v>4248</v>
      </c>
      <c r="G1151" s="28">
        <v>0</v>
      </c>
      <c r="H1151" s="29">
        <v>143</v>
      </c>
      <c r="I1151" s="29">
        <v>1</v>
      </c>
      <c r="J1151" s="30">
        <v>2017</v>
      </c>
      <c r="K1151" s="30">
        <v>2017</v>
      </c>
      <c r="L1151" s="31" t="s">
        <v>671</v>
      </c>
      <c r="M1151" s="32" t="str">
        <f>IF(_xlfn.XLOOKUP(C1151,'Raw Data_OS_22'!$C$5:$C$4516,'Raw Data_OS_22'!$G$5:$G$4516,"New_Claim/ Reopening")= "New_Claim/ Reopening","New_Claim/ Reopening","Old_Claim")</f>
        <v>Old_Claim</v>
      </c>
      <c r="N1151" s="18" t="str">
        <f>IF(M1151=$N$2,IF(J1151=$N$1,"E1","D"),_xlfn.XLOOKUP(C1151,'Raw Data_OS_22'!$C$5:$C$4516,'Raw Data_OS_22'!$O$5:$O$4516))</f>
        <v>B1</v>
      </c>
    </row>
    <row r="1152" spans="3:14" x14ac:dyDescent="0.35">
      <c r="C1152" s="26" t="s">
        <v>381</v>
      </c>
      <c r="D1152" s="14">
        <v>44106</v>
      </c>
      <c r="E1152" s="14">
        <v>44106</v>
      </c>
      <c r="F1152" s="27" t="s">
        <v>3908</v>
      </c>
      <c r="G1152" s="28">
        <v>0</v>
      </c>
      <c r="H1152" s="29">
        <v>136</v>
      </c>
      <c r="I1152" s="29">
        <v>1</v>
      </c>
      <c r="J1152" s="30">
        <v>2020</v>
      </c>
      <c r="K1152" s="30">
        <v>2020</v>
      </c>
      <c r="L1152" s="31" t="s">
        <v>11</v>
      </c>
      <c r="M1152" s="32" t="str">
        <f>IF(_xlfn.XLOOKUP(C1152,'Raw Data_OS_22'!$C$5:$C$4516,'Raw Data_OS_22'!$G$5:$G$4516,"New_Claim/ Reopening")= "New_Claim/ Reopening","New_Claim/ Reopening","Old_Claim")</f>
        <v>Old_Claim</v>
      </c>
      <c r="N1152" s="18" t="str">
        <f>IF(M1152=$N$2,IF(J1152=$N$1,"E1","D"),_xlfn.XLOOKUP(C1152,'Raw Data_OS_22'!$C$5:$C$4516,'Raw Data_OS_22'!$O$5:$O$4516))</f>
        <v>B1</v>
      </c>
    </row>
    <row r="1153" spans="3:14" x14ac:dyDescent="0.35">
      <c r="C1153" s="26" t="s">
        <v>772</v>
      </c>
      <c r="D1153" s="14">
        <v>43927</v>
      </c>
      <c r="E1153" s="14">
        <v>43927</v>
      </c>
      <c r="F1153" s="27" t="s">
        <v>3908</v>
      </c>
      <c r="G1153" s="28">
        <v>0</v>
      </c>
      <c r="H1153" s="29">
        <v>130</v>
      </c>
      <c r="I1153" s="29">
        <v>1</v>
      </c>
      <c r="J1153" s="30">
        <v>2020</v>
      </c>
      <c r="K1153" s="30">
        <v>2020</v>
      </c>
      <c r="L1153" s="31" t="s">
        <v>33</v>
      </c>
      <c r="M1153" s="32" t="str">
        <f>IF(_xlfn.XLOOKUP(C1153,'Raw Data_OS_22'!$C$5:$C$4516,'Raw Data_OS_22'!$G$5:$G$4516,"New_Claim/ Reopening")= "New_Claim/ Reopening","New_Claim/ Reopening","Old_Claim")</f>
        <v>Old_Claim</v>
      </c>
      <c r="N1153" s="18" t="str">
        <f>IF(M1153=$N$2,IF(J1153=$N$1,"E1","D"),_xlfn.XLOOKUP(C1153,'Raw Data_OS_22'!$C$5:$C$4516,'Raw Data_OS_22'!$O$5:$O$4516))</f>
        <v>B1</v>
      </c>
    </row>
    <row r="1154" spans="3:14" x14ac:dyDescent="0.35">
      <c r="C1154" s="26" t="s">
        <v>831</v>
      </c>
      <c r="D1154" s="14">
        <v>43935</v>
      </c>
      <c r="E1154" s="14">
        <v>43935</v>
      </c>
      <c r="F1154" s="27" t="s">
        <v>3908</v>
      </c>
      <c r="G1154" s="28">
        <v>0</v>
      </c>
      <c r="H1154" s="29">
        <v>130</v>
      </c>
      <c r="I1154" s="29">
        <v>1</v>
      </c>
      <c r="J1154" s="30">
        <v>2020</v>
      </c>
      <c r="K1154" s="30">
        <v>2020</v>
      </c>
      <c r="L1154" s="31" t="s">
        <v>33</v>
      </c>
      <c r="M1154" s="32" t="str">
        <f>IF(_xlfn.XLOOKUP(C1154,'Raw Data_OS_22'!$C$5:$C$4516,'Raw Data_OS_22'!$G$5:$G$4516,"New_Claim/ Reopening")= "New_Claim/ Reopening","New_Claim/ Reopening","Old_Claim")</f>
        <v>Old_Claim</v>
      </c>
      <c r="N1154" s="18" t="str">
        <f>IF(M1154=$N$2,IF(J1154=$N$1,"E1","D"),_xlfn.XLOOKUP(C1154,'Raw Data_OS_22'!$C$5:$C$4516,'Raw Data_OS_22'!$O$5:$O$4516))</f>
        <v>B1</v>
      </c>
    </row>
    <row r="1155" spans="3:14" x14ac:dyDescent="0.35">
      <c r="C1155" s="26" t="s">
        <v>534</v>
      </c>
      <c r="D1155" s="14">
        <v>43883</v>
      </c>
      <c r="E1155" s="14">
        <v>43883</v>
      </c>
      <c r="F1155" s="27" t="s">
        <v>3908</v>
      </c>
      <c r="G1155" s="28">
        <v>0</v>
      </c>
      <c r="H1155" s="29">
        <v>120</v>
      </c>
      <c r="I1155" s="29">
        <v>1</v>
      </c>
      <c r="J1155" s="30">
        <v>2020</v>
      </c>
      <c r="K1155" s="30">
        <v>2020</v>
      </c>
      <c r="L1155" s="31" t="s">
        <v>28</v>
      </c>
      <c r="M1155" s="32" t="str">
        <f>IF(_xlfn.XLOOKUP(C1155,'Raw Data_OS_22'!$C$5:$C$4516,'Raw Data_OS_22'!$G$5:$G$4516,"New_Claim/ Reopening")= "New_Claim/ Reopening","New_Claim/ Reopening","Old_Claim")</f>
        <v>Old_Claim</v>
      </c>
      <c r="N1155" s="18" t="str">
        <f>IF(M1155=$N$2,IF(J1155=$N$1,"E1","D"),_xlfn.XLOOKUP(C1155,'Raw Data_OS_22'!$C$5:$C$4516,'Raw Data_OS_22'!$O$5:$O$4516))</f>
        <v>B1</v>
      </c>
    </row>
    <row r="1156" spans="3:14" x14ac:dyDescent="0.35">
      <c r="C1156" s="26" t="s">
        <v>184</v>
      </c>
      <c r="D1156" s="14">
        <v>44112</v>
      </c>
      <c r="E1156" s="14">
        <v>44112</v>
      </c>
      <c r="F1156" s="27" t="s">
        <v>3910</v>
      </c>
      <c r="G1156" s="28">
        <v>8550</v>
      </c>
      <c r="H1156" s="29">
        <v>8670</v>
      </c>
      <c r="I1156" s="29">
        <v>1</v>
      </c>
      <c r="J1156" s="30">
        <v>2020</v>
      </c>
      <c r="K1156" s="30">
        <v>2020</v>
      </c>
      <c r="L1156" s="31" t="s">
        <v>11</v>
      </c>
      <c r="M1156" s="32" t="str">
        <f>IF(_xlfn.XLOOKUP(C1156,'Raw Data_OS_22'!$C$5:$C$4516,'Raw Data_OS_22'!$G$5:$G$4516,"New_Claim/ Reopening")= "New_Claim/ Reopening","New_Claim/ Reopening","Old_Claim")</f>
        <v>Old_Claim</v>
      </c>
      <c r="N1156" s="18" t="str">
        <f>IF(M1156=$N$2,IF(J1156=$N$1,"E1","D"),_xlfn.XLOOKUP(C1156,'Raw Data_OS_22'!$C$5:$C$4516,'Raw Data_OS_22'!$O$5:$O$4516))</f>
        <v>B1</v>
      </c>
    </row>
    <row r="1157" spans="3:14" x14ac:dyDescent="0.35">
      <c r="C1157" s="26" t="s">
        <v>572</v>
      </c>
      <c r="D1157" s="14">
        <v>44030</v>
      </c>
      <c r="E1157" s="14">
        <v>44036</v>
      </c>
      <c r="F1157" s="27" t="s">
        <v>3910</v>
      </c>
      <c r="G1157" s="28">
        <v>0</v>
      </c>
      <c r="H1157" s="29">
        <v>100</v>
      </c>
      <c r="I1157" s="29">
        <v>1</v>
      </c>
      <c r="J1157" s="30">
        <v>2020</v>
      </c>
      <c r="K1157" s="30">
        <v>2020</v>
      </c>
      <c r="L1157" s="31" t="s">
        <v>35</v>
      </c>
      <c r="M1157" s="32" t="str">
        <f>IF(_xlfn.XLOOKUP(C1157,'Raw Data_OS_22'!$C$5:$C$4516,'Raw Data_OS_22'!$G$5:$G$4516,"New_Claim/ Reopening")= "New_Claim/ Reopening","New_Claim/ Reopening","Old_Claim")</f>
        <v>Old_Claim</v>
      </c>
      <c r="N1157" s="18" t="str">
        <f>IF(M1157=$N$2,IF(J1157=$N$1,"E1","D"),_xlfn.XLOOKUP(C1157,'Raw Data_OS_22'!$C$5:$C$4516,'Raw Data_OS_22'!$O$5:$O$4516))</f>
        <v>B1</v>
      </c>
    </row>
    <row r="1158" spans="3:14" x14ac:dyDescent="0.35">
      <c r="C1158" s="26" t="s">
        <v>98</v>
      </c>
      <c r="D1158" s="14">
        <v>44188</v>
      </c>
      <c r="E1158" s="14">
        <v>44189</v>
      </c>
      <c r="F1158" s="27" t="s">
        <v>3910</v>
      </c>
      <c r="G1158" s="28">
        <v>0</v>
      </c>
      <c r="H1158" s="29">
        <v>100</v>
      </c>
      <c r="I1158" s="29">
        <v>1</v>
      </c>
      <c r="J1158" s="30">
        <v>2020</v>
      </c>
      <c r="K1158" s="30">
        <v>2020</v>
      </c>
      <c r="L1158" s="31" t="s">
        <v>11</v>
      </c>
      <c r="M1158" s="32" t="str">
        <f>IF(_xlfn.XLOOKUP(C1158,'Raw Data_OS_22'!$C$5:$C$4516,'Raw Data_OS_22'!$G$5:$G$4516,"New_Claim/ Reopening")= "New_Claim/ Reopening","New_Claim/ Reopening","Old_Claim")</f>
        <v>Old_Claim</v>
      </c>
      <c r="N1158" s="18" t="str">
        <f>IF(M1158=$N$2,IF(J1158=$N$1,"E1","D"),_xlfn.XLOOKUP(C1158,'Raw Data_OS_22'!$C$5:$C$4516,'Raw Data_OS_22'!$O$5:$O$4516))</f>
        <v>B1</v>
      </c>
    </row>
    <row r="1159" spans="3:14" x14ac:dyDescent="0.35">
      <c r="C1159" s="26" t="s">
        <v>624</v>
      </c>
      <c r="D1159" s="14">
        <v>43915</v>
      </c>
      <c r="E1159" s="14">
        <v>43915</v>
      </c>
      <c r="F1159" s="27" t="s">
        <v>3910</v>
      </c>
      <c r="G1159" s="28">
        <v>0</v>
      </c>
      <c r="H1159" s="29">
        <v>100</v>
      </c>
      <c r="I1159" s="29">
        <v>1</v>
      </c>
      <c r="J1159" s="30">
        <v>2020</v>
      </c>
      <c r="K1159" s="30">
        <v>2020</v>
      </c>
      <c r="L1159" s="31" t="s">
        <v>28</v>
      </c>
      <c r="M1159" s="32" t="str">
        <f>IF(_xlfn.XLOOKUP(C1159,'Raw Data_OS_22'!$C$5:$C$4516,'Raw Data_OS_22'!$G$5:$G$4516,"New_Claim/ Reopening")= "New_Claim/ Reopening","New_Claim/ Reopening","Old_Claim")</f>
        <v>Old_Claim</v>
      </c>
      <c r="N1159" s="18" t="str">
        <f>IF(M1159=$N$2,IF(J1159=$N$1,"E1","D"),_xlfn.XLOOKUP(C1159,'Raw Data_OS_22'!$C$5:$C$4516,'Raw Data_OS_22'!$O$5:$O$4516))</f>
        <v>B1</v>
      </c>
    </row>
    <row r="1160" spans="3:14" x14ac:dyDescent="0.35">
      <c r="C1160" s="26" t="s">
        <v>719</v>
      </c>
      <c r="D1160" s="14">
        <v>43849</v>
      </c>
      <c r="E1160" s="14">
        <v>43849</v>
      </c>
      <c r="F1160" s="27" t="s">
        <v>3908</v>
      </c>
      <c r="G1160" s="28">
        <v>0</v>
      </c>
      <c r="H1160" s="29">
        <v>100</v>
      </c>
      <c r="I1160" s="29">
        <v>1</v>
      </c>
      <c r="J1160" s="30">
        <v>2020</v>
      </c>
      <c r="K1160" s="30">
        <v>2020</v>
      </c>
      <c r="L1160" s="31" t="s">
        <v>28</v>
      </c>
      <c r="M1160" s="32" t="str">
        <f>IF(_xlfn.XLOOKUP(C1160,'Raw Data_OS_22'!$C$5:$C$4516,'Raw Data_OS_22'!$G$5:$G$4516,"New_Claim/ Reopening")= "New_Claim/ Reopening","New_Claim/ Reopening","Old_Claim")</f>
        <v>Old_Claim</v>
      </c>
      <c r="N1160" s="18" t="str">
        <f>IF(M1160=$N$2,IF(J1160=$N$1,"E1","D"),_xlfn.XLOOKUP(C1160,'Raw Data_OS_22'!$C$5:$C$4516,'Raw Data_OS_22'!$O$5:$O$4516))</f>
        <v>B1</v>
      </c>
    </row>
    <row r="1161" spans="3:14" x14ac:dyDescent="0.35">
      <c r="C1161" s="26" t="s">
        <v>720</v>
      </c>
      <c r="D1161" s="14">
        <v>43857</v>
      </c>
      <c r="E1161" s="14">
        <v>43857</v>
      </c>
      <c r="F1161" s="27" t="s">
        <v>3908</v>
      </c>
      <c r="G1161" s="28">
        <v>0</v>
      </c>
      <c r="H1161" s="29">
        <v>100</v>
      </c>
      <c r="I1161" s="29">
        <v>1</v>
      </c>
      <c r="J1161" s="30">
        <v>2020</v>
      </c>
      <c r="K1161" s="30">
        <v>2020</v>
      </c>
      <c r="L1161" s="31" t="s">
        <v>28</v>
      </c>
      <c r="M1161" s="32" t="str">
        <f>IF(_xlfn.XLOOKUP(C1161,'Raw Data_OS_22'!$C$5:$C$4516,'Raw Data_OS_22'!$G$5:$G$4516,"New_Claim/ Reopening")= "New_Claim/ Reopening","New_Claim/ Reopening","Old_Claim")</f>
        <v>Old_Claim</v>
      </c>
      <c r="N1161" s="18" t="str">
        <f>IF(M1161=$N$2,IF(J1161=$N$1,"E1","D"),_xlfn.XLOOKUP(C1161,'Raw Data_OS_22'!$C$5:$C$4516,'Raw Data_OS_22'!$O$5:$O$4516))</f>
        <v>B1</v>
      </c>
    </row>
    <row r="1162" spans="3:14" x14ac:dyDescent="0.35">
      <c r="C1162" s="26" t="s">
        <v>750</v>
      </c>
      <c r="D1162" s="14">
        <v>43955</v>
      </c>
      <c r="E1162" s="14">
        <v>43955</v>
      </c>
      <c r="F1162" s="27" t="s">
        <v>3910</v>
      </c>
      <c r="G1162" s="28">
        <v>0</v>
      </c>
      <c r="H1162" s="29">
        <v>100</v>
      </c>
      <c r="I1162" s="29">
        <v>1</v>
      </c>
      <c r="J1162" s="30">
        <v>2020</v>
      </c>
      <c r="K1162" s="30">
        <v>2020</v>
      </c>
      <c r="L1162" s="31" t="s">
        <v>33</v>
      </c>
      <c r="M1162" s="32" t="str">
        <f>IF(_xlfn.XLOOKUP(C1162,'Raw Data_OS_22'!$C$5:$C$4516,'Raw Data_OS_22'!$G$5:$G$4516,"New_Claim/ Reopening")= "New_Claim/ Reopening","New_Claim/ Reopening","Old_Claim")</f>
        <v>Old_Claim</v>
      </c>
      <c r="N1162" s="18" t="str">
        <f>IF(M1162=$N$2,IF(J1162=$N$1,"E1","D"),_xlfn.XLOOKUP(C1162,'Raw Data_OS_22'!$C$5:$C$4516,'Raw Data_OS_22'!$O$5:$O$4516))</f>
        <v>B1</v>
      </c>
    </row>
    <row r="1163" spans="3:14" x14ac:dyDescent="0.35">
      <c r="C1163" s="26" t="s">
        <v>847</v>
      </c>
      <c r="D1163" s="14">
        <v>43961</v>
      </c>
      <c r="E1163" s="14">
        <v>43961</v>
      </c>
      <c r="F1163" s="27" t="s">
        <v>3910</v>
      </c>
      <c r="G1163" s="28">
        <v>0</v>
      </c>
      <c r="H1163" s="29">
        <v>100</v>
      </c>
      <c r="I1163" s="29">
        <v>1</v>
      </c>
      <c r="J1163" s="30">
        <v>2020</v>
      </c>
      <c r="K1163" s="30">
        <v>2020</v>
      </c>
      <c r="L1163" s="31" t="s">
        <v>33</v>
      </c>
      <c r="M1163" s="32" t="str">
        <f>IF(_xlfn.XLOOKUP(C1163,'Raw Data_OS_22'!$C$5:$C$4516,'Raw Data_OS_22'!$G$5:$G$4516,"New_Claim/ Reopening")= "New_Claim/ Reopening","New_Claim/ Reopening","Old_Claim")</f>
        <v>Old_Claim</v>
      </c>
      <c r="N1163" s="18" t="str">
        <f>IF(M1163=$N$2,IF(J1163=$N$1,"E1","D"),_xlfn.XLOOKUP(C1163,'Raw Data_OS_22'!$C$5:$C$4516,'Raw Data_OS_22'!$O$5:$O$4516))</f>
        <v>B1</v>
      </c>
    </row>
    <row r="1164" spans="3:14" x14ac:dyDescent="0.35">
      <c r="C1164" s="26" t="s">
        <v>877</v>
      </c>
      <c r="D1164" s="14">
        <v>44012</v>
      </c>
      <c r="E1164" s="14">
        <v>44012</v>
      </c>
      <c r="F1164" s="27" t="s">
        <v>3910</v>
      </c>
      <c r="G1164" s="28">
        <v>0</v>
      </c>
      <c r="H1164" s="29">
        <v>100</v>
      </c>
      <c r="I1164" s="29">
        <v>1</v>
      </c>
      <c r="J1164" s="30">
        <v>2020</v>
      </c>
      <c r="K1164" s="30">
        <v>2020</v>
      </c>
      <c r="L1164" s="31" t="s">
        <v>33</v>
      </c>
      <c r="M1164" s="32" t="str">
        <f>IF(_xlfn.XLOOKUP(C1164,'Raw Data_OS_22'!$C$5:$C$4516,'Raw Data_OS_22'!$G$5:$G$4516,"New_Claim/ Reopening")= "New_Claim/ Reopening","New_Claim/ Reopening","Old_Claim")</f>
        <v>Old_Claim</v>
      </c>
      <c r="N1164" s="18" t="str">
        <f>IF(M1164=$N$2,IF(J1164=$N$1,"E1","D"),_xlfn.XLOOKUP(C1164,'Raw Data_OS_22'!$C$5:$C$4516,'Raw Data_OS_22'!$O$5:$O$4516))</f>
        <v>B1</v>
      </c>
    </row>
    <row r="1165" spans="3:14" x14ac:dyDescent="0.35">
      <c r="C1165" s="26" t="s">
        <v>898</v>
      </c>
      <c r="D1165" s="14">
        <v>43836</v>
      </c>
      <c r="E1165" s="14">
        <v>43836</v>
      </c>
      <c r="F1165" s="27" t="s">
        <v>3908</v>
      </c>
      <c r="G1165" s="28">
        <v>0</v>
      </c>
      <c r="H1165" s="29">
        <v>100</v>
      </c>
      <c r="I1165" s="29">
        <v>1</v>
      </c>
      <c r="J1165" s="30">
        <v>2020</v>
      </c>
      <c r="K1165" s="30">
        <v>2020</v>
      </c>
      <c r="L1165" s="31" t="s">
        <v>28</v>
      </c>
      <c r="M1165" s="32" t="str">
        <f>IF(_xlfn.XLOOKUP(C1165,'Raw Data_OS_22'!$C$5:$C$4516,'Raw Data_OS_22'!$G$5:$G$4516,"New_Claim/ Reopening")= "New_Claim/ Reopening","New_Claim/ Reopening","Old_Claim")</f>
        <v>Old_Claim</v>
      </c>
      <c r="N1165" s="18" t="str">
        <f>IF(M1165=$N$2,IF(J1165=$N$1,"E1","D"),_xlfn.XLOOKUP(C1165,'Raw Data_OS_22'!$C$5:$C$4516,'Raw Data_OS_22'!$O$5:$O$4516))</f>
        <v>B1</v>
      </c>
    </row>
    <row r="1166" spans="3:14" x14ac:dyDescent="0.35">
      <c r="C1166" s="26" t="s">
        <v>1002</v>
      </c>
      <c r="D1166" s="14">
        <v>43844</v>
      </c>
      <c r="E1166" s="14">
        <v>43844</v>
      </c>
      <c r="F1166" s="27" t="s">
        <v>3910</v>
      </c>
      <c r="G1166" s="28">
        <v>0</v>
      </c>
      <c r="H1166" s="29">
        <v>100</v>
      </c>
      <c r="I1166" s="29">
        <v>1</v>
      </c>
      <c r="J1166" s="30">
        <v>2020</v>
      </c>
      <c r="K1166" s="30">
        <v>2020</v>
      </c>
      <c r="L1166" s="31" t="s">
        <v>28</v>
      </c>
      <c r="M1166" s="32" t="str">
        <f>IF(_xlfn.XLOOKUP(C1166,'Raw Data_OS_22'!$C$5:$C$4516,'Raw Data_OS_22'!$G$5:$G$4516,"New_Claim/ Reopening")= "New_Claim/ Reopening","New_Claim/ Reopening","Old_Claim")</f>
        <v>Old_Claim</v>
      </c>
      <c r="N1166" s="18" t="str">
        <f>IF(M1166=$N$2,IF(J1166=$N$1,"E1","D"),_xlfn.XLOOKUP(C1166,'Raw Data_OS_22'!$C$5:$C$4516,'Raw Data_OS_22'!$O$5:$O$4516))</f>
        <v>B1</v>
      </c>
    </row>
    <row r="1167" spans="3:14" x14ac:dyDescent="0.35">
      <c r="C1167" s="26" t="s">
        <v>1044</v>
      </c>
      <c r="D1167" s="14">
        <v>43869</v>
      </c>
      <c r="E1167" s="14">
        <v>43869</v>
      </c>
      <c r="F1167" s="27" t="s">
        <v>3908</v>
      </c>
      <c r="G1167" s="28">
        <v>0</v>
      </c>
      <c r="H1167" s="29">
        <v>100</v>
      </c>
      <c r="I1167" s="29">
        <v>1</v>
      </c>
      <c r="J1167" s="30">
        <v>2020</v>
      </c>
      <c r="K1167" s="30">
        <v>2020</v>
      </c>
      <c r="L1167" s="31" t="s">
        <v>28</v>
      </c>
      <c r="M1167" s="32" t="str">
        <f>IF(_xlfn.XLOOKUP(C1167,'Raw Data_OS_22'!$C$5:$C$4516,'Raw Data_OS_22'!$G$5:$G$4516,"New_Claim/ Reopening")= "New_Claim/ Reopening","New_Claim/ Reopening","Old_Claim")</f>
        <v>Old_Claim</v>
      </c>
      <c r="N1167" s="18" t="str">
        <f>IF(M1167=$N$2,IF(J1167=$N$1,"E1","D"),_xlfn.XLOOKUP(C1167,'Raw Data_OS_22'!$C$5:$C$4516,'Raw Data_OS_22'!$O$5:$O$4516))</f>
        <v>B1</v>
      </c>
    </row>
    <row r="1168" spans="3:14" x14ac:dyDescent="0.35">
      <c r="C1168" s="26" t="s">
        <v>2588</v>
      </c>
      <c r="D1168" s="14">
        <v>43967</v>
      </c>
      <c r="E1168" s="14">
        <v>43970</v>
      </c>
      <c r="F1168" s="27" t="s">
        <v>3910</v>
      </c>
      <c r="G1168" s="28">
        <v>0</v>
      </c>
      <c r="H1168" s="29">
        <v>100</v>
      </c>
      <c r="I1168" s="29">
        <v>1</v>
      </c>
      <c r="J1168" s="30">
        <v>2020</v>
      </c>
      <c r="K1168" s="30">
        <v>2020</v>
      </c>
      <c r="L1168" s="31" t="s">
        <v>33</v>
      </c>
      <c r="M1168" s="32" t="str">
        <f>IF(_xlfn.XLOOKUP(C1168,'Raw Data_OS_22'!$C$5:$C$4516,'Raw Data_OS_22'!$G$5:$G$4516,"New_Claim/ Reopening")= "New_Claim/ Reopening","New_Claim/ Reopening","Old_Claim")</f>
        <v>Old_Claim</v>
      </c>
      <c r="N1168" s="18" t="str">
        <f>IF(M1168=$N$2,IF(J1168=$N$1,"E1","D"),_xlfn.XLOOKUP(C1168,'Raw Data_OS_22'!$C$5:$C$4516,'Raw Data_OS_22'!$O$5:$O$4516))</f>
        <v>B1</v>
      </c>
    </row>
    <row r="1169" spans="3:14" x14ac:dyDescent="0.35">
      <c r="C1169" s="26" t="s">
        <v>145</v>
      </c>
      <c r="D1169" s="14">
        <v>43938</v>
      </c>
      <c r="E1169" s="14">
        <v>43943</v>
      </c>
      <c r="F1169" s="27" t="s">
        <v>3910</v>
      </c>
      <c r="G1169" s="28">
        <v>0</v>
      </c>
      <c r="H1169" s="29">
        <v>90</v>
      </c>
      <c r="I1169" s="29">
        <v>1</v>
      </c>
      <c r="J1169" s="30">
        <v>2020</v>
      </c>
      <c r="K1169" s="30">
        <v>2020</v>
      </c>
      <c r="L1169" s="31" t="s">
        <v>33</v>
      </c>
      <c r="M1169" s="32" t="str">
        <f>IF(_xlfn.XLOOKUP(C1169,'Raw Data_OS_22'!$C$5:$C$4516,'Raw Data_OS_22'!$G$5:$G$4516,"New_Claim/ Reopening")= "New_Claim/ Reopening","New_Claim/ Reopening","Old_Claim")</f>
        <v>Old_Claim</v>
      </c>
      <c r="N1169" s="18" t="str">
        <f>IF(M1169=$N$2,IF(J1169=$N$1,"E1","D"),_xlfn.XLOOKUP(C1169,'Raw Data_OS_22'!$C$5:$C$4516,'Raw Data_OS_22'!$O$5:$O$4516))</f>
        <v>B2</v>
      </c>
    </row>
    <row r="1170" spans="3:14" x14ac:dyDescent="0.35">
      <c r="C1170" s="26" t="s">
        <v>986</v>
      </c>
      <c r="D1170" s="14">
        <v>44036</v>
      </c>
      <c r="E1170" s="14">
        <v>44036</v>
      </c>
      <c r="F1170" s="27" t="s">
        <v>3908</v>
      </c>
      <c r="G1170" s="28">
        <v>7410</v>
      </c>
      <c r="H1170" s="29">
        <v>7500</v>
      </c>
      <c r="I1170" s="29">
        <v>1</v>
      </c>
      <c r="J1170" s="30">
        <v>2020</v>
      </c>
      <c r="K1170" s="30">
        <v>2020</v>
      </c>
      <c r="L1170" s="31" t="s">
        <v>35</v>
      </c>
      <c r="M1170" s="32" t="str">
        <f>IF(_xlfn.XLOOKUP(C1170,'Raw Data_OS_22'!$C$5:$C$4516,'Raw Data_OS_22'!$G$5:$G$4516,"New_Claim/ Reopening")= "New_Claim/ Reopening","New_Claim/ Reopening","Old_Claim")</f>
        <v>Old_Claim</v>
      </c>
      <c r="N1170" s="18" t="str">
        <f>IF(M1170=$N$2,IF(J1170=$N$1,"E1","D"),_xlfn.XLOOKUP(C1170,'Raw Data_OS_22'!$C$5:$C$4516,'Raw Data_OS_22'!$O$5:$O$4516))</f>
        <v>B1</v>
      </c>
    </row>
    <row r="1171" spans="3:14" x14ac:dyDescent="0.35">
      <c r="C1171" s="26" t="s">
        <v>448</v>
      </c>
      <c r="D1171" s="14">
        <v>44146</v>
      </c>
      <c r="E1171" s="14">
        <v>44146</v>
      </c>
      <c r="F1171" s="27" t="s">
        <v>3910</v>
      </c>
      <c r="G1171" s="28">
        <v>0</v>
      </c>
      <c r="H1171" s="29">
        <v>90</v>
      </c>
      <c r="I1171" s="29">
        <v>1</v>
      </c>
      <c r="J1171" s="30">
        <v>2020</v>
      </c>
      <c r="K1171" s="30">
        <v>2020</v>
      </c>
      <c r="L1171" s="31" t="s">
        <v>11</v>
      </c>
      <c r="M1171" s="32" t="str">
        <f>IF(_xlfn.XLOOKUP(C1171,'Raw Data_OS_22'!$C$5:$C$4516,'Raw Data_OS_22'!$G$5:$G$4516,"New_Claim/ Reopening")= "New_Claim/ Reopening","New_Claim/ Reopening","Old_Claim")</f>
        <v>Old_Claim</v>
      </c>
      <c r="N1171" s="18" t="str">
        <f>IF(M1171=$N$2,IF(J1171=$N$1,"E1","D"),_xlfn.XLOOKUP(C1171,'Raw Data_OS_22'!$C$5:$C$4516,'Raw Data_OS_22'!$O$5:$O$4516))</f>
        <v>B1</v>
      </c>
    </row>
    <row r="1172" spans="3:14" x14ac:dyDescent="0.35">
      <c r="C1172" s="26" t="s">
        <v>496</v>
      </c>
      <c r="D1172" s="14">
        <v>44177</v>
      </c>
      <c r="E1172" s="14">
        <v>44177</v>
      </c>
      <c r="F1172" s="27" t="s">
        <v>3910</v>
      </c>
      <c r="G1172" s="28">
        <v>910</v>
      </c>
      <c r="H1172" s="29">
        <v>1000</v>
      </c>
      <c r="I1172" s="29">
        <v>1</v>
      </c>
      <c r="J1172" s="30">
        <v>2020</v>
      </c>
      <c r="K1172" s="30">
        <v>2020</v>
      </c>
      <c r="L1172" s="31" t="s">
        <v>11</v>
      </c>
      <c r="M1172" s="32" t="str">
        <f>IF(_xlfn.XLOOKUP(C1172,'Raw Data_OS_22'!$C$5:$C$4516,'Raw Data_OS_22'!$G$5:$G$4516,"New_Claim/ Reopening")= "New_Claim/ Reopening","New_Claim/ Reopening","Old_Claim")</f>
        <v>Old_Claim</v>
      </c>
      <c r="N1172" s="18" t="str">
        <f>IF(M1172=$N$2,IF(J1172=$N$1,"E1","D"),_xlfn.XLOOKUP(C1172,'Raw Data_OS_22'!$C$5:$C$4516,'Raw Data_OS_22'!$O$5:$O$4516))</f>
        <v>B2</v>
      </c>
    </row>
    <row r="1173" spans="3:14" x14ac:dyDescent="0.35">
      <c r="C1173" s="26" t="s">
        <v>1274</v>
      </c>
      <c r="D1173" s="14">
        <v>43858</v>
      </c>
      <c r="E1173" s="14">
        <v>43866</v>
      </c>
      <c r="F1173" s="27" t="s">
        <v>4214</v>
      </c>
      <c r="G1173" s="28">
        <v>0</v>
      </c>
      <c r="H1173" s="29">
        <v>80</v>
      </c>
      <c r="I1173" s="29">
        <v>1</v>
      </c>
      <c r="J1173" s="30">
        <v>2020</v>
      </c>
      <c r="K1173" s="30">
        <v>2020</v>
      </c>
      <c r="L1173" s="31" t="s">
        <v>28</v>
      </c>
      <c r="M1173" s="32" t="str">
        <f>IF(_xlfn.XLOOKUP(C1173,'Raw Data_OS_22'!$C$5:$C$4516,'Raw Data_OS_22'!$G$5:$G$4516,"New_Claim/ Reopening")= "New_Claim/ Reopening","New_Claim/ Reopening","Old_Claim")</f>
        <v>Old_Claim</v>
      </c>
      <c r="N1173" s="18" t="str">
        <f>IF(M1173=$N$2,IF(J1173=$N$1,"E1","D"),_xlfn.XLOOKUP(C1173,'Raw Data_OS_22'!$C$5:$C$4516,'Raw Data_OS_22'!$O$5:$O$4516))</f>
        <v>B1</v>
      </c>
    </row>
    <row r="1174" spans="3:14" x14ac:dyDescent="0.35">
      <c r="C1174" s="26" t="s">
        <v>1882</v>
      </c>
      <c r="D1174" s="14">
        <v>43097</v>
      </c>
      <c r="E1174" s="14">
        <v>43129</v>
      </c>
      <c r="F1174" s="27" t="s">
        <v>4248</v>
      </c>
      <c r="G1174" s="28">
        <v>0</v>
      </c>
      <c r="H1174" s="29">
        <v>75.599999999999994</v>
      </c>
      <c r="I1174" s="29">
        <v>1</v>
      </c>
      <c r="J1174" s="30">
        <v>2017</v>
      </c>
      <c r="K1174" s="30">
        <v>2018</v>
      </c>
      <c r="L1174" s="31" t="s">
        <v>671</v>
      </c>
      <c r="M1174" s="32" t="str">
        <f>IF(_xlfn.XLOOKUP(C1174,'Raw Data_OS_22'!$C$5:$C$4516,'Raw Data_OS_22'!$G$5:$G$4516,"New_Claim/ Reopening")= "New_Claim/ Reopening","New_Claim/ Reopening","Old_Claim")</f>
        <v>Old_Claim</v>
      </c>
      <c r="N1174" s="18" t="str">
        <f>IF(M1174=$N$2,IF(J1174=$N$1,"E1","D"),_xlfn.XLOOKUP(C1174,'Raw Data_OS_22'!$C$5:$C$4516,'Raw Data_OS_22'!$O$5:$O$4516))</f>
        <v>B1</v>
      </c>
    </row>
    <row r="1175" spans="3:14" x14ac:dyDescent="0.35">
      <c r="C1175" s="26" t="s">
        <v>94</v>
      </c>
      <c r="D1175" s="14">
        <v>44162</v>
      </c>
      <c r="E1175" s="14">
        <v>44176</v>
      </c>
      <c r="F1175" s="27" t="s">
        <v>3910</v>
      </c>
      <c r="G1175" s="28">
        <v>0</v>
      </c>
      <c r="H1175" s="29">
        <v>70</v>
      </c>
      <c r="I1175" s="29">
        <v>1</v>
      </c>
      <c r="J1175" s="30">
        <v>2020</v>
      </c>
      <c r="K1175" s="30">
        <v>2020</v>
      </c>
      <c r="L1175" s="31" t="s">
        <v>11</v>
      </c>
      <c r="M1175" s="32" t="str">
        <f>IF(_xlfn.XLOOKUP(C1175,'Raw Data_OS_22'!$C$5:$C$4516,'Raw Data_OS_22'!$G$5:$G$4516,"New_Claim/ Reopening")= "New_Claim/ Reopening","New_Claim/ Reopening","Old_Claim")</f>
        <v>Old_Claim</v>
      </c>
      <c r="N1175" s="18" t="str">
        <f>IF(M1175=$N$2,IF(J1175=$N$1,"E1","D"),_xlfn.XLOOKUP(C1175,'Raw Data_OS_22'!$C$5:$C$4516,'Raw Data_OS_22'!$O$5:$O$4516))</f>
        <v>B1</v>
      </c>
    </row>
    <row r="1176" spans="3:14" x14ac:dyDescent="0.35">
      <c r="C1176" s="26" t="s">
        <v>219</v>
      </c>
      <c r="D1176" s="14">
        <v>43956</v>
      </c>
      <c r="E1176" s="14">
        <v>43956</v>
      </c>
      <c r="F1176" s="27" t="s">
        <v>3910</v>
      </c>
      <c r="G1176" s="28">
        <v>8550</v>
      </c>
      <c r="H1176" s="29">
        <v>8620</v>
      </c>
      <c r="I1176" s="29">
        <v>1</v>
      </c>
      <c r="J1176" s="30">
        <v>2020</v>
      </c>
      <c r="K1176" s="30">
        <v>2020</v>
      </c>
      <c r="L1176" s="31" t="s">
        <v>33</v>
      </c>
      <c r="M1176" s="32" t="str">
        <f>IF(_xlfn.XLOOKUP(C1176,'Raw Data_OS_22'!$C$5:$C$4516,'Raw Data_OS_22'!$G$5:$G$4516,"New_Claim/ Reopening")= "New_Claim/ Reopening","New_Claim/ Reopening","Old_Claim")</f>
        <v>Old_Claim</v>
      </c>
      <c r="N1176" s="18" t="str">
        <f>IF(M1176=$N$2,IF(J1176=$N$1,"E1","D"),_xlfn.XLOOKUP(C1176,'Raw Data_OS_22'!$C$5:$C$4516,'Raw Data_OS_22'!$O$5:$O$4516))</f>
        <v>B1</v>
      </c>
    </row>
    <row r="1177" spans="3:14" x14ac:dyDescent="0.35">
      <c r="C1177" s="26" t="s">
        <v>302</v>
      </c>
      <c r="D1177" s="14">
        <v>44062</v>
      </c>
      <c r="E1177" s="14">
        <v>44062</v>
      </c>
      <c r="F1177" s="27" t="s">
        <v>3908</v>
      </c>
      <c r="G1177" s="28">
        <v>2000</v>
      </c>
      <c r="H1177" s="29">
        <v>2070</v>
      </c>
      <c r="I1177" s="29">
        <v>1</v>
      </c>
      <c r="J1177" s="30">
        <v>2020</v>
      </c>
      <c r="K1177" s="30">
        <v>2020</v>
      </c>
      <c r="L1177" s="31" t="s">
        <v>35</v>
      </c>
      <c r="M1177" s="32" t="str">
        <f>IF(_xlfn.XLOOKUP(C1177,'Raw Data_OS_22'!$C$5:$C$4516,'Raw Data_OS_22'!$G$5:$G$4516,"New_Claim/ Reopening")= "New_Claim/ Reopening","New_Claim/ Reopening","Old_Claim")</f>
        <v>Old_Claim</v>
      </c>
      <c r="N1177" s="18" t="str">
        <f>IF(M1177=$N$2,IF(J1177=$N$1,"E1","D"),_xlfn.XLOOKUP(C1177,'Raw Data_OS_22'!$C$5:$C$4516,'Raw Data_OS_22'!$O$5:$O$4516))</f>
        <v>B1</v>
      </c>
    </row>
    <row r="1178" spans="3:14" x14ac:dyDescent="0.35">
      <c r="C1178" s="26" t="s">
        <v>422</v>
      </c>
      <c r="D1178" s="14">
        <v>44141</v>
      </c>
      <c r="E1178" s="14">
        <v>44141</v>
      </c>
      <c r="F1178" s="27" t="s">
        <v>3908</v>
      </c>
      <c r="G1178" s="28">
        <v>8550</v>
      </c>
      <c r="H1178" s="29">
        <v>8620</v>
      </c>
      <c r="I1178" s="29">
        <v>1</v>
      </c>
      <c r="J1178" s="30">
        <v>2020</v>
      </c>
      <c r="K1178" s="30">
        <v>2020</v>
      </c>
      <c r="L1178" s="31" t="s">
        <v>11</v>
      </c>
      <c r="M1178" s="32" t="str">
        <f>IF(_xlfn.XLOOKUP(C1178,'Raw Data_OS_22'!$C$5:$C$4516,'Raw Data_OS_22'!$G$5:$G$4516,"New_Claim/ Reopening")= "New_Claim/ Reopening","New_Claim/ Reopening","Old_Claim")</f>
        <v>Old_Claim</v>
      </c>
      <c r="N1178" s="18" t="str">
        <f>IF(M1178=$N$2,IF(J1178=$N$1,"E1","D"),_xlfn.XLOOKUP(C1178,'Raw Data_OS_22'!$C$5:$C$4516,'Raw Data_OS_22'!$O$5:$O$4516))</f>
        <v>B1</v>
      </c>
    </row>
    <row r="1179" spans="3:14" x14ac:dyDescent="0.35">
      <c r="C1179" s="26" t="s">
        <v>879</v>
      </c>
      <c r="D1179" s="14">
        <v>44009</v>
      </c>
      <c r="E1179" s="14">
        <v>44009</v>
      </c>
      <c r="F1179" s="27" t="s">
        <v>3910</v>
      </c>
      <c r="G1179" s="28">
        <v>0</v>
      </c>
      <c r="H1179" s="29">
        <v>62</v>
      </c>
      <c r="I1179" s="29">
        <v>1</v>
      </c>
      <c r="J1179" s="30">
        <v>2020</v>
      </c>
      <c r="K1179" s="30">
        <v>2020</v>
      </c>
      <c r="L1179" s="31" t="s">
        <v>33</v>
      </c>
      <c r="M1179" s="32" t="str">
        <f>IF(_xlfn.XLOOKUP(C1179,'Raw Data_OS_22'!$C$5:$C$4516,'Raw Data_OS_22'!$G$5:$G$4516,"New_Claim/ Reopening")= "New_Claim/ Reopening","New_Claim/ Reopening","Old_Claim")</f>
        <v>Old_Claim</v>
      </c>
      <c r="N1179" s="18" t="str">
        <f>IF(M1179=$N$2,IF(J1179=$N$1,"E1","D"),_xlfn.XLOOKUP(C1179,'Raw Data_OS_22'!$C$5:$C$4516,'Raw Data_OS_22'!$O$5:$O$4516))</f>
        <v>B1</v>
      </c>
    </row>
    <row r="1180" spans="3:14" x14ac:dyDescent="0.35">
      <c r="C1180" s="26" t="s">
        <v>637</v>
      </c>
      <c r="D1180" s="14">
        <v>43909</v>
      </c>
      <c r="E1180" s="14">
        <v>43909</v>
      </c>
      <c r="F1180" s="27" t="s">
        <v>3908</v>
      </c>
      <c r="G1180" s="28">
        <v>0</v>
      </c>
      <c r="H1180" s="29">
        <v>60</v>
      </c>
      <c r="I1180" s="29">
        <v>1</v>
      </c>
      <c r="J1180" s="30">
        <v>2020</v>
      </c>
      <c r="K1180" s="30">
        <v>2020</v>
      </c>
      <c r="L1180" s="31" t="s">
        <v>28</v>
      </c>
      <c r="M1180" s="32" t="str">
        <f>IF(_xlfn.XLOOKUP(C1180,'Raw Data_OS_22'!$C$5:$C$4516,'Raw Data_OS_22'!$G$5:$G$4516,"New_Claim/ Reopening")= "New_Claim/ Reopening","New_Claim/ Reopening","Old_Claim")</f>
        <v>Old_Claim</v>
      </c>
      <c r="N1180" s="18" t="str">
        <f>IF(M1180=$N$2,IF(J1180=$N$1,"E1","D"),_xlfn.XLOOKUP(C1180,'Raw Data_OS_22'!$C$5:$C$4516,'Raw Data_OS_22'!$O$5:$O$4516))</f>
        <v>B1</v>
      </c>
    </row>
    <row r="1181" spans="3:14" x14ac:dyDescent="0.35">
      <c r="C1181" s="26" t="s">
        <v>991</v>
      </c>
      <c r="D1181" s="14">
        <v>43850</v>
      </c>
      <c r="E1181" s="14">
        <v>43850</v>
      </c>
      <c r="F1181" s="27" t="s">
        <v>3910</v>
      </c>
      <c r="G1181" s="28">
        <v>0</v>
      </c>
      <c r="H1181" s="29">
        <v>60</v>
      </c>
      <c r="I1181" s="29">
        <v>1</v>
      </c>
      <c r="J1181" s="30">
        <v>2020</v>
      </c>
      <c r="K1181" s="30">
        <v>2020</v>
      </c>
      <c r="L1181" s="31" t="s">
        <v>28</v>
      </c>
      <c r="M1181" s="32" t="str">
        <f>IF(_xlfn.XLOOKUP(C1181,'Raw Data_OS_22'!$C$5:$C$4516,'Raw Data_OS_22'!$G$5:$G$4516,"New_Claim/ Reopening")= "New_Claim/ Reopening","New_Claim/ Reopening","Old_Claim")</f>
        <v>Old_Claim</v>
      </c>
      <c r="N1181" s="18" t="str">
        <f>IF(M1181=$N$2,IF(J1181=$N$1,"E1","D"),_xlfn.XLOOKUP(C1181,'Raw Data_OS_22'!$C$5:$C$4516,'Raw Data_OS_22'!$O$5:$O$4516))</f>
        <v>B1</v>
      </c>
    </row>
    <row r="1182" spans="3:14" x14ac:dyDescent="0.35">
      <c r="C1182" s="26" t="s">
        <v>1487</v>
      </c>
      <c r="D1182" s="14">
        <v>42116</v>
      </c>
      <c r="E1182" s="14">
        <v>42116</v>
      </c>
      <c r="F1182" s="27" t="s">
        <v>4248</v>
      </c>
      <c r="G1182" s="28">
        <v>0</v>
      </c>
      <c r="H1182" s="29">
        <v>59.39</v>
      </c>
      <c r="I1182" s="29">
        <v>1</v>
      </c>
      <c r="J1182" s="30">
        <v>2015</v>
      </c>
      <c r="K1182" s="30">
        <v>2015</v>
      </c>
      <c r="L1182" s="31" t="s">
        <v>1241</v>
      </c>
      <c r="M1182" s="32" t="str">
        <f>IF(_xlfn.XLOOKUP(C1182,'Raw Data_OS_22'!$C$5:$C$4516,'Raw Data_OS_22'!$G$5:$G$4516,"New_Claim/ Reopening")= "New_Claim/ Reopening","New_Claim/ Reopening","Old_Claim")</f>
        <v>Old_Claim</v>
      </c>
      <c r="N1182" s="18" t="str">
        <f>IF(M1182=$N$2,IF(J1182=$N$1,"E1","D"),_xlfn.XLOOKUP(C1182,'Raw Data_OS_22'!$C$5:$C$4516,'Raw Data_OS_22'!$O$5:$O$4516))</f>
        <v>B1</v>
      </c>
    </row>
    <row r="1183" spans="3:14" x14ac:dyDescent="0.35">
      <c r="C1183" s="26" t="s">
        <v>279</v>
      </c>
      <c r="D1183" s="14">
        <v>44036</v>
      </c>
      <c r="E1183" s="14">
        <v>44036</v>
      </c>
      <c r="F1183" s="27" t="s">
        <v>3908</v>
      </c>
      <c r="G1183" s="28">
        <v>0</v>
      </c>
      <c r="H1183" s="29">
        <v>58</v>
      </c>
      <c r="I1183" s="29">
        <v>1</v>
      </c>
      <c r="J1183" s="30">
        <v>2020</v>
      </c>
      <c r="K1183" s="30">
        <v>2020</v>
      </c>
      <c r="L1183" s="31" t="s">
        <v>35</v>
      </c>
      <c r="M1183" s="32" t="str">
        <f>IF(_xlfn.XLOOKUP(C1183,'Raw Data_OS_22'!$C$5:$C$4516,'Raw Data_OS_22'!$G$5:$G$4516,"New_Claim/ Reopening")= "New_Claim/ Reopening","New_Claim/ Reopening","Old_Claim")</f>
        <v>Old_Claim</v>
      </c>
      <c r="N1183" s="18" t="str">
        <f>IF(M1183=$N$2,IF(J1183=$N$1,"E1","D"),_xlfn.XLOOKUP(C1183,'Raw Data_OS_22'!$C$5:$C$4516,'Raw Data_OS_22'!$O$5:$O$4516))</f>
        <v>B1</v>
      </c>
    </row>
    <row r="1184" spans="3:14" x14ac:dyDescent="0.35">
      <c r="C1184" s="26" t="s">
        <v>557</v>
      </c>
      <c r="D1184" s="14">
        <v>43948</v>
      </c>
      <c r="E1184" s="14">
        <v>43955</v>
      </c>
      <c r="F1184" s="27" t="s">
        <v>3908</v>
      </c>
      <c r="G1184" s="28">
        <v>0</v>
      </c>
      <c r="H1184" s="29">
        <v>50</v>
      </c>
      <c r="I1184" s="29">
        <v>1</v>
      </c>
      <c r="J1184" s="30">
        <v>2020</v>
      </c>
      <c r="K1184" s="30">
        <v>2020</v>
      </c>
      <c r="L1184" s="31" t="s">
        <v>33</v>
      </c>
      <c r="M1184" s="32" t="str">
        <f>IF(_xlfn.XLOOKUP(C1184,'Raw Data_OS_22'!$C$5:$C$4516,'Raw Data_OS_22'!$G$5:$G$4516,"New_Claim/ Reopening")= "New_Claim/ Reopening","New_Claim/ Reopening","Old_Claim")</f>
        <v>Old_Claim</v>
      </c>
      <c r="N1184" s="18" t="str">
        <f>IF(M1184=$N$2,IF(J1184=$N$1,"E1","D"),_xlfn.XLOOKUP(C1184,'Raw Data_OS_22'!$C$5:$C$4516,'Raw Data_OS_22'!$O$5:$O$4516))</f>
        <v>B1</v>
      </c>
    </row>
    <row r="1185" spans="3:14" x14ac:dyDescent="0.35">
      <c r="C1185" s="26" t="s">
        <v>70</v>
      </c>
      <c r="D1185" s="14">
        <v>44012</v>
      </c>
      <c r="E1185" s="14">
        <v>44013</v>
      </c>
      <c r="F1185" s="27" t="s">
        <v>3910</v>
      </c>
      <c r="G1185" s="28">
        <v>8590</v>
      </c>
      <c r="H1185" s="29">
        <v>8640</v>
      </c>
      <c r="I1185" s="29">
        <v>1</v>
      </c>
      <c r="J1185" s="30">
        <v>2020</v>
      </c>
      <c r="K1185" s="30">
        <v>2020</v>
      </c>
      <c r="L1185" s="31" t="s">
        <v>33</v>
      </c>
      <c r="M1185" s="32" t="str">
        <f>IF(_xlfn.XLOOKUP(C1185,'Raw Data_OS_22'!$C$5:$C$4516,'Raw Data_OS_22'!$G$5:$G$4516,"New_Claim/ Reopening")= "New_Claim/ Reopening","New_Claim/ Reopening","Old_Claim")</f>
        <v>Old_Claim</v>
      </c>
      <c r="N1185" s="18" t="str">
        <f>IF(M1185=$N$2,IF(J1185=$N$1,"E1","D"),_xlfn.XLOOKUP(C1185,'Raw Data_OS_22'!$C$5:$C$4516,'Raw Data_OS_22'!$O$5:$O$4516))</f>
        <v>B1</v>
      </c>
    </row>
    <row r="1186" spans="3:14" x14ac:dyDescent="0.35">
      <c r="C1186" s="26" t="s">
        <v>147</v>
      </c>
      <c r="D1186" s="14">
        <v>44001</v>
      </c>
      <c r="E1186" s="14">
        <v>44002</v>
      </c>
      <c r="F1186" s="27" t="s">
        <v>3908</v>
      </c>
      <c r="G1186" s="28">
        <v>0</v>
      </c>
      <c r="H1186" s="29">
        <v>50</v>
      </c>
      <c r="I1186" s="29">
        <v>1</v>
      </c>
      <c r="J1186" s="30">
        <v>2020</v>
      </c>
      <c r="K1186" s="30">
        <v>2020</v>
      </c>
      <c r="L1186" s="31" t="s">
        <v>33</v>
      </c>
      <c r="M1186" s="32" t="str">
        <f>IF(_xlfn.XLOOKUP(C1186,'Raw Data_OS_22'!$C$5:$C$4516,'Raw Data_OS_22'!$G$5:$G$4516,"New_Claim/ Reopening")= "New_Claim/ Reopening","New_Claim/ Reopening","Old_Claim")</f>
        <v>Old_Claim</v>
      </c>
      <c r="N1186" s="18" t="str">
        <f>IF(M1186=$N$2,IF(J1186=$N$1,"E1","D"),_xlfn.XLOOKUP(C1186,'Raw Data_OS_22'!$C$5:$C$4516,'Raw Data_OS_22'!$O$5:$O$4516))</f>
        <v>B1</v>
      </c>
    </row>
    <row r="1187" spans="3:14" x14ac:dyDescent="0.35">
      <c r="C1187" s="26" t="s">
        <v>746</v>
      </c>
      <c r="D1187" s="14">
        <v>43940</v>
      </c>
      <c r="E1187" s="14">
        <v>43940</v>
      </c>
      <c r="F1187" s="27" t="s">
        <v>3908</v>
      </c>
      <c r="G1187" s="28">
        <v>0</v>
      </c>
      <c r="H1187" s="29">
        <v>50</v>
      </c>
      <c r="I1187" s="29">
        <v>1</v>
      </c>
      <c r="J1187" s="30">
        <v>2020</v>
      </c>
      <c r="K1187" s="30">
        <v>2020</v>
      </c>
      <c r="L1187" s="31" t="s">
        <v>33</v>
      </c>
      <c r="M1187" s="32" t="str">
        <f>IF(_xlfn.XLOOKUP(C1187,'Raw Data_OS_22'!$C$5:$C$4516,'Raw Data_OS_22'!$G$5:$G$4516,"New_Claim/ Reopening")= "New_Claim/ Reopening","New_Claim/ Reopening","Old_Claim")</f>
        <v>Old_Claim</v>
      </c>
      <c r="N1187" s="18" t="str">
        <f>IF(M1187=$N$2,IF(J1187=$N$1,"E1","D"),_xlfn.XLOOKUP(C1187,'Raw Data_OS_22'!$C$5:$C$4516,'Raw Data_OS_22'!$O$5:$O$4516))</f>
        <v>B1</v>
      </c>
    </row>
    <row r="1188" spans="3:14" x14ac:dyDescent="0.35">
      <c r="C1188" s="26" t="s">
        <v>769</v>
      </c>
      <c r="D1188" s="14">
        <v>44002</v>
      </c>
      <c r="E1188" s="14">
        <v>44002</v>
      </c>
      <c r="F1188" s="27" t="s">
        <v>3910</v>
      </c>
      <c r="G1188" s="28">
        <v>8550</v>
      </c>
      <c r="H1188" s="29">
        <v>8600</v>
      </c>
      <c r="I1188" s="29">
        <v>1</v>
      </c>
      <c r="J1188" s="30">
        <v>2020</v>
      </c>
      <c r="K1188" s="30">
        <v>2020</v>
      </c>
      <c r="L1188" s="31" t="s">
        <v>33</v>
      </c>
      <c r="M1188" s="32" t="str">
        <f>IF(_xlfn.XLOOKUP(C1188,'Raw Data_OS_22'!$C$5:$C$4516,'Raw Data_OS_22'!$G$5:$G$4516,"New_Claim/ Reopening")= "New_Claim/ Reopening","New_Claim/ Reopening","Old_Claim")</f>
        <v>Old_Claim</v>
      </c>
      <c r="N1188" s="18" t="str">
        <f>IF(M1188=$N$2,IF(J1188=$N$1,"E1","D"),_xlfn.XLOOKUP(C1188,'Raw Data_OS_22'!$C$5:$C$4516,'Raw Data_OS_22'!$O$5:$O$4516))</f>
        <v>B1</v>
      </c>
    </row>
    <row r="1189" spans="3:14" x14ac:dyDescent="0.35">
      <c r="C1189" s="26" t="s">
        <v>795</v>
      </c>
      <c r="D1189" s="14">
        <v>44088</v>
      </c>
      <c r="E1189" s="14">
        <v>44088</v>
      </c>
      <c r="F1189" s="27" t="s">
        <v>3910</v>
      </c>
      <c r="G1189" s="28">
        <v>8550</v>
      </c>
      <c r="H1189" s="29">
        <v>8600</v>
      </c>
      <c r="I1189" s="29">
        <v>1</v>
      </c>
      <c r="J1189" s="30">
        <v>2020</v>
      </c>
      <c r="K1189" s="30">
        <v>2020</v>
      </c>
      <c r="L1189" s="31" t="s">
        <v>35</v>
      </c>
      <c r="M1189" s="32" t="str">
        <f>IF(_xlfn.XLOOKUP(C1189,'Raw Data_OS_22'!$C$5:$C$4516,'Raw Data_OS_22'!$G$5:$G$4516,"New_Claim/ Reopening")= "New_Claim/ Reopening","New_Claim/ Reopening","Old_Claim")</f>
        <v>Old_Claim</v>
      </c>
      <c r="N1189" s="18" t="str">
        <f>IF(M1189=$N$2,IF(J1189=$N$1,"E1","D"),_xlfn.XLOOKUP(C1189,'Raw Data_OS_22'!$C$5:$C$4516,'Raw Data_OS_22'!$O$5:$O$4516))</f>
        <v>B2</v>
      </c>
    </row>
    <row r="1190" spans="3:14" x14ac:dyDescent="0.35">
      <c r="C1190" s="26" t="s">
        <v>217</v>
      </c>
      <c r="D1190" s="14">
        <v>43944</v>
      </c>
      <c r="E1190" s="14">
        <v>43944</v>
      </c>
      <c r="F1190" s="27" t="s">
        <v>3910</v>
      </c>
      <c r="G1190" s="28">
        <v>0</v>
      </c>
      <c r="H1190" s="29">
        <v>50</v>
      </c>
      <c r="I1190" s="29">
        <v>1</v>
      </c>
      <c r="J1190" s="30">
        <v>2020</v>
      </c>
      <c r="K1190" s="30">
        <v>2020</v>
      </c>
      <c r="L1190" s="31" t="s">
        <v>33</v>
      </c>
      <c r="M1190" s="32" t="str">
        <f>IF(_xlfn.XLOOKUP(C1190,'Raw Data_OS_22'!$C$5:$C$4516,'Raw Data_OS_22'!$G$5:$G$4516,"New_Claim/ Reopening")= "New_Claim/ Reopening","New_Claim/ Reopening","Old_Claim")</f>
        <v>Old_Claim</v>
      </c>
      <c r="N1190" s="18" t="str">
        <f>IF(M1190=$N$2,IF(J1190=$N$1,"E1","D"),_xlfn.XLOOKUP(C1190,'Raw Data_OS_22'!$C$5:$C$4516,'Raw Data_OS_22'!$O$5:$O$4516))</f>
        <v>B1</v>
      </c>
    </row>
    <row r="1191" spans="3:14" x14ac:dyDescent="0.35">
      <c r="C1191" s="26" t="s">
        <v>835</v>
      </c>
      <c r="D1191" s="14">
        <v>43944</v>
      </c>
      <c r="E1191" s="14">
        <v>43944</v>
      </c>
      <c r="F1191" s="27" t="s">
        <v>3908</v>
      </c>
      <c r="G1191" s="28">
        <v>-50</v>
      </c>
      <c r="H1191" s="29">
        <v>0</v>
      </c>
      <c r="I1191" s="29">
        <v>1</v>
      </c>
      <c r="J1191" s="30">
        <v>2020</v>
      </c>
      <c r="K1191" s="30">
        <v>2020</v>
      </c>
      <c r="L1191" s="31" t="s">
        <v>33</v>
      </c>
      <c r="M1191" s="32" t="str">
        <f>IF(_xlfn.XLOOKUP(C1191,'Raw Data_OS_22'!$C$5:$C$4516,'Raw Data_OS_22'!$G$5:$G$4516,"New_Claim/ Reopening")= "New_Claim/ Reopening","New_Claim/ Reopening","Old_Claim")</f>
        <v>Old_Claim</v>
      </c>
      <c r="N1191" s="18" t="str">
        <f>IF(M1191=$N$2,IF(J1191=$N$1,"E1","D"),_xlfn.XLOOKUP(C1191,'Raw Data_OS_22'!$C$5:$C$4516,'Raw Data_OS_22'!$O$5:$O$4516))</f>
        <v>B1</v>
      </c>
    </row>
    <row r="1192" spans="3:14" x14ac:dyDescent="0.35">
      <c r="C1192" s="26" t="s">
        <v>836</v>
      </c>
      <c r="D1192" s="14">
        <v>43930</v>
      </c>
      <c r="E1192" s="14">
        <v>43930</v>
      </c>
      <c r="F1192" s="27" t="s">
        <v>3908</v>
      </c>
      <c r="G1192" s="28">
        <v>0</v>
      </c>
      <c r="H1192" s="29">
        <v>50</v>
      </c>
      <c r="I1192" s="29">
        <v>1</v>
      </c>
      <c r="J1192" s="30">
        <v>2020</v>
      </c>
      <c r="K1192" s="30">
        <v>2020</v>
      </c>
      <c r="L1192" s="31" t="s">
        <v>33</v>
      </c>
      <c r="M1192" s="32" t="str">
        <f>IF(_xlfn.XLOOKUP(C1192,'Raw Data_OS_22'!$C$5:$C$4516,'Raw Data_OS_22'!$G$5:$G$4516,"New_Claim/ Reopening")= "New_Claim/ Reopening","New_Claim/ Reopening","Old_Claim")</f>
        <v>Old_Claim</v>
      </c>
      <c r="N1192" s="18" t="str">
        <f>IF(M1192=$N$2,IF(J1192=$N$1,"E1","D"),_xlfn.XLOOKUP(C1192,'Raw Data_OS_22'!$C$5:$C$4516,'Raw Data_OS_22'!$O$5:$O$4516))</f>
        <v>B1</v>
      </c>
    </row>
    <row r="1193" spans="3:14" x14ac:dyDescent="0.35">
      <c r="C1193" s="26" t="s">
        <v>272</v>
      </c>
      <c r="D1193" s="14">
        <v>44030</v>
      </c>
      <c r="E1193" s="14">
        <v>44030</v>
      </c>
      <c r="F1193" s="27" t="s">
        <v>3908</v>
      </c>
      <c r="G1193" s="28">
        <v>0</v>
      </c>
      <c r="H1193" s="29">
        <v>50</v>
      </c>
      <c r="I1193" s="29">
        <v>1</v>
      </c>
      <c r="J1193" s="30">
        <v>2020</v>
      </c>
      <c r="K1193" s="30">
        <v>2020</v>
      </c>
      <c r="L1193" s="31" t="s">
        <v>35</v>
      </c>
      <c r="M1193" s="32" t="str">
        <f>IF(_xlfn.XLOOKUP(C1193,'Raw Data_OS_22'!$C$5:$C$4516,'Raw Data_OS_22'!$G$5:$G$4516,"New_Claim/ Reopening")= "New_Claim/ Reopening","New_Claim/ Reopening","Old_Claim")</f>
        <v>Old_Claim</v>
      </c>
      <c r="N1193" s="18" t="str">
        <f>IF(M1193=$N$2,IF(J1193=$N$1,"E1","D"),_xlfn.XLOOKUP(C1193,'Raw Data_OS_22'!$C$5:$C$4516,'Raw Data_OS_22'!$O$5:$O$4516))</f>
        <v>B1</v>
      </c>
    </row>
    <row r="1194" spans="3:14" x14ac:dyDescent="0.35">
      <c r="C1194" s="26" t="s">
        <v>997</v>
      </c>
      <c r="D1194" s="14">
        <v>44051</v>
      </c>
      <c r="E1194" s="14">
        <v>44051</v>
      </c>
      <c r="F1194" s="27" t="s">
        <v>3910</v>
      </c>
      <c r="G1194" s="28">
        <v>0</v>
      </c>
      <c r="H1194" s="29">
        <v>50</v>
      </c>
      <c r="I1194" s="29">
        <v>1</v>
      </c>
      <c r="J1194" s="30">
        <v>2020</v>
      </c>
      <c r="K1194" s="30">
        <v>2020</v>
      </c>
      <c r="L1194" s="31" t="s">
        <v>35</v>
      </c>
      <c r="M1194" s="32" t="str">
        <f>IF(_xlfn.XLOOKUP(C1194,'Raw Data_OS_22'!$C$5:$C$4516,'Raw Data_OS_22'!$G$5:$G$4516,"New_Claim/ Reopening")= "New_Claim/ Reopening","New_Claim/ Reopening","Old_Claim")</f>
        <v>Old_Claim</v>
      </c>
      <c r="N1194" s="18" t="str">
        <f>IF(M1194=$N$2,IF(J1194=$N$1,"E1","D"),_xlfn.XLOOKUP(C1194,'Raw Data_OS_22'!$C$5:$C$4516,'Raw Data_OS_22'!$O$5:$O$4516))</f>
        <v>B1</v>
      </c>
    </row>
    <row r="1195" spans="3:14" x14ac:dyDescent="0.35">
      <c r="C1195" s="26" t="s">
        <v>334</v>
      </c>
      <c r="D1195" s="14">
        <v>44076</v>
      </c>
      <c r="E1195" s="14">
        <v>44076</v>
      </c>
      <c r="F1195" s="27" t="s">
        <v>3908</v>
      </c>
      <c r="G1195" s="28">
        <v>0</v>
      </c>
      <c r="H1195" s="29">
        <v>50</v>
      </c>
      <c r="I1195" s="29">
        <v>1</v>
      </c>
      <c r="J1195" s="30">
        <v>2020</v>
      </c>
      <c r="K1195" s="30">
        <v>2020</v>
      </c>
      <c r="L1195" s="31" t="s">
        <v>35</v>
      </c>
      <c r="M1195" s="32" t="str">
        <f>IF(_xlfn.XLOOKUP(C1195,'Raw Data_OS_22'!$C$5:$C$4516,'Raw Data_OS_22'!$G$5:$G$4516,"New_Claim/ Reopening")= "New_Claim/ Reopening","New_Claim/ Reopening","Old_Claim")</f>
        <v>Old_Claim</v>
      </c>
      <c r="N1195" s="18" t="str">
        <f>IF(M1195=$N$2,IF(J1195=$N$1,"E1","D"),_xlfn.XLOOKUP(C1195,'Raw Data_OS_22'!$C$5:$C$4516,'Raw Data_OS_22'!$O$5:$O$4516))</f>
        <v>B1</v>
      </c>
    </row>
    <row r="1196" spans="3:14" x14ac:dyDescent="0.35">
      <c r="C1196" s="26" t="s">
        <v>1283</v>
      </c>
      <c r="D1196" s="14">
        <v>44062</v>
      </c>
      <c r="E1196" s="14">
        <v>44064</v>
      </c>
      <c r="F1196" s="27" t="s">
        <v>3910</v>
      </c>
      <c r="G1196" s="28">
        <v>0</v>
      </c>
      <c r="H1196" s="29">
        <v>50</v>
      </c>
      <c r="I1196" s="29">
        <v>1</v>
      </c>
      <c r="J1196" s="30">
        <v>2020</v>
      </c>
      <c r="K1196" s="30">
        <v>2020</v>
      </c>
      <c r="L1196" s="31" t="s">
        <v>35</v>
      </c>
      <c r="M1196" s="32" t="str">
        <f>IF(_xlfn.XLOOKUP(C1196,'Raw Data_OS_22'!$C$5:$C$4516,'Raw Data_OS_22'!$G$5:$G$4516,"New_Claim/ Reopening")= "New_Claim/ Reopening","New_Claim/ Reopening","Old_Claim")</f>
        <v>Old_Claim</v>
      </c>
      <c r="N1196" s="18" t="str">
        <f>IF(M1196=$N$2,IF(J1196=$N$1,"E1","D"),_xlfn.XLOOKUP(C1196,'Raw Data_OS_22'!$C$5:$C$4516,'Raw Data_OS_22'!$O$5:$O$4516))</f>
        <v>B1</v>
      </c>
    </row>
    <row r="1197" spans="3:14" x14ac:dyDescent="0.35">
      <c r="C1197" s="26" t="s">
        <v>855</v>
      </c>
      <c r="D1197" s="14">
        <v>43962</v>
      </c>
      <c r="E1197" s="14">
        <v>43962</v>
      </c>
      <c r="F1197" s="27" t="s">
        <v>3908</v>
      </c>
      <c r="G1197" s="28">
        <v>0</v>
      </c>
      <c r="H1197" s="29">
        <v>49</v>
      </c>
      <c r="I1197" s="29">
        <v>1</v>
      </c>
      <c r="J1197" s="30">
        <v>2020</v>
      </c>
      <c r="K1197" s="30">
        <v>2020</v>
      </c>
      <c r="L1197" s="31" t="s">
        <v>33</v>
      </c>
      <c r="M1197" s="32" t="str">
        <f>IF(_xlfn.XLOOKUP(C1197,'Raw Data_OS_22'!$C$5:$C$4516,'Raw Data_OS_22'!$G$5:$G$4516,"New_Claim/ Reopening")= "New_Claim/ Reopening","New_Claim/ Reopening","Old_Claim")</f>
        <v>Old_Claim</v>
      </c>
      <c r="N1197" s="18" t="str">
        <f>IF(M1197=$N$2,IF(J1197=$N$1,"E1","D"),_xlfn.XLOOKUP(C1197,'Raw Data_OS_22'!$C$5:$C$4516,'Raw Data_OS_22'!$O$5:$O$4516))</f>
        <v>B1</v>
      </c>
    </row>
    <row r="1198" spans="3:14" x14ac:dyDescent="0.35">
      <c r="C1198" s="26" t="s">
        <v>662</v>
      </c>
      <c r="D1198" s="14">
        <v>41736</v>
      </c>
      <c r="E1198" s="14">
        <v>41736</v>
      </c>
      <c r="F1198" s="27" t="s">
        <v>4195</v>
      </c>
      <c r="G1198" s="28">
        <v>0</v>
      </c>
      <c r="H1198" s="29">
        <v>43</v>
      </c>
      <c r="I1198" s="29">
        <v>1</v>
      </c>
      <c r="J1198" s="30">
        <v>2014</v>
      </c>
      <c r="K1198" s="30">
        <v>2014</v>
      </c>
      <c r="L1198" s="31" t="s">
        <v>661</v>
      </c>
      <c r="M1198" s="32" t="str">
        <f>IF(_xlfn.XLOOKUP(C1198,'Raw Data_OS_22'!$C$5:$C$4516,'Raw Data_OS_22'!$G$5:$G$4516,"New_Claim/ Reopening")= "New_Claim/ Reopening","New_Claim/ Reopening","Old_Claim")</f>
        <v>Old_Claim</v>
      </c>
      <c r="N1198" s="18" t="str">
        <f>IF(M1198=$N$2,IF(J1198=$N$1,"E1","D"),_xlfn.XLOOKUP(C1198,'Raw Data_OS_22'!$C$5:$C$4516,'Raw Data_OS_22'!$O$5:$O$4516))</f>
        <v>B1</v>
      </c>
    </row>
    <row r="1199" spans="3:14" x14ac:dyDescent="0.35">
      <c r="C1199" s="26" t="s">
        <v>60</v>
      </c>
      <c r="D1199" s="14">
        <v>43899</v>
      </c>
      <c r="E1199" s="14">
        <v>43899</v>
      </c>
      <c r="F1199" s="27" t="s">
        <v>3910</v>
      </c>
      <c r="G1199" s="28">
        <v>0</v>
      </c>
      <c r="H1199" s="29">
        <v>40</v>
      </c>
      <c r="I1199" s="29">
        <v>1</v>
      </c>
      <c r="J1199" s="30">
        <v>2020</v>
      </c>
      <c r="K1199" s="30">
        <v>2020</v>
      </c>
      <c r="L1199" s="31" t="s">
        <v>28</v>
      </c>
      <c r="M1199" s="32" t="str">
        <f>IF(_xlfn.XLOOKUP(C1199,'Raw Data_OS_22'!$C$5:$C$4516,'Raw Data_OS_22'!$G$5:$G$4516,"New_Claim/ Reopening")= "New_Claim/ Reopening","New_Claim/ Reopening","Old_Claim")</f>
        <v>Old_Claim</v>
      </c>
      <c r="N1199" s="18" t="str">
        <f>IF(M1199=$N$2,IF(J1199=$N$1,"E1","D"),_xlfn.XLOOKUP(C1199,'Raw Data_OS_22'!$C$5:$C$4516,'Raw Data_OS_22'!$O$5:$O$4516))</f>
        <v>B1</v>
      </c>
    </row>
    <row r="1200" spans="3:14" x14ac:dyDescent="0.35">
      <c r="C1200" s="26" t="s">
        <v>619</v>
      </c>
      <c r="D1200" s="14">
        <v>43912</v>
      </c>
      <c r="E1200" s="14">
        <v>43912</v>
      </c>
      <c r="F1200" s="27" t="s">
        <v>3908</v>
      </c>
      <c r="G1200" s="28">
        <v>0</v>
      </c>
      <c r="H1200" s="29">
        <v>40</v>
      </c>
      <c r="I1200" s="29">
        <v>1</v>
      </c>
      <c r="J1200" s="30">
        <v>2020</v>
      </c>
      <c r="K1200" s="30">
        <v>2020</v>
      </c>
      <c r="L1200" s="31" t="s">
        <v>28</v>
      </c>
      <c r="M1200" s="32" t="str">
        <f>IF(_xlfn.XLOOKUP(C1200,'Raw Data_OS_22'!$C$5:$C$4516,'Raw Data_OS_22'!$G$5:$G$4516,"New_Claim/ Reopening")= "New_Claim/ Reopening","New_Claim/ Reopening","Old_Claim")</f>
        <v>Old_Claim</v>
      </c>
      <c r="N1200" s="18" t="str">
        <f>IF(M1200=$N$2,IF(J1200=$N$1,"E1","D"),_xlfn.XLOOKUP(C1200,'Raw Data_OS_22'!$C$5:$C$4516,'Raw Data_OS_22'!$O$5:$O$4516))</f>
        <v>B1</v>
      </c>
    </row>
    <row r="1201" spans="3:14" x14ac:dyDescent="0.35">
      <c r="C1201" s="26" t="s">
        <v>732</v>
      </c>
      <c r="D1201" s="14">
        <v>43896</v>
      </c>
      <c r="E1201" s="14">
        <v>43896</v>
      </c>
      <c r="F1201" s="27" t="s">
        <v>3908</v>
      </c>
      <c r="G1201" s="28">
        <v>0</v>
      </c>
      <c r="H1201" s="29">
        <v>40</v>
      </c>
      <c r="I1201" s="29">
        <v>1</v>
      </c>
      <c r="J1201" s="30">
        <v>2020</v>
      </c>
      <c r="K1201" s="30">
        <v>2020</v>
      </c>
      <c r="L1201" s="31" t="s">
        <v>28</v>
      </c>
      <c r="M1201" s="32" t="str">
        <f>IF(_xlfn.XLOOKUP(C1201,'Raw Data_OS_22'!$C$5:$C$4516,'Raw Data_OS_22'!$G$5:$G$4516,"New_Claim/ Reopening")= "New_Claim/ Reopening","New_Claim/ Reopening","Old_Claim")</f>
        <v>Old_Claim</v>
      </c>
      <c r="N1201" s="18" t="str">
        <f>IF(M1201=$N$2,IF(J1201=$N$1,"E1","D"),_xlfn.XLOOKUP(C1201,'Raw Data_OS_22'!$C$5:$C$4516,'Raw Data_OS_22'!$O$5:$O$4516))</f>
        <v>B1</v>
      </c>
    </row>
    <row r="1202" spans="3:14" x14ac:dyDescent="0.35">
      <c r="C1202" s="26" t="s">
        <v>232</v>
      </c>
      <c r="D1202" s="14">
        <v>43994</v>
      </c>
      <c r="E1202" s="14">
        <v>43994</v>
      </c>
      <c r="F1202" s="27" t="s">
        <v>3908</v>
      </c>
      <c r="G1202" s="28">
        <v>0</v>
      </c>
      <c r="H1202" s="29">
        <v>40</v>
      </c>
      <c r="I1202" s="29">
        <v>1</v>
      </c>
      <c r="J1202" s="30">
        <v>2020</v>
      </c>
      <c r="K1202" s="30">
        <v>2020</v>
      </c>
      <c r="L1202" s="31" t="s">
        <v>33</v>
      </c>
      <c r="M1202" s="32" t="str">
        <f>IF(_xlfn.XLOOKUP(C1202,'Raw Data_OS_22'!$C$5:$C$4516,'Raw Data_OS_22'!$G$5:$G$4516,"New_Claim/ Reopening")= "New_Claim/ Reopening","New_Claim/ Reopening","Old_Claim")</f>
        <v>Old_Claim</v>
      </c>
      <c r="N1202" s="18" t="str">
        <f>IF(M1202=$N$2,IF(J1202=$N$1,"E1","D"),_xlfn.XLOOKUP(C1202,'Raw Data_OS_22'!$C$5:$C$4516,'Raw Data_OS_22'!$O$5:$O$4516))</f>
        <v>B1</v>
      </c>
    </row>
    <row r="1203" spans="3:14" x14ac:dyDescent="0.35">
      <c r="C1203" s="26" t="s">
        <v>412</v>
      </c>
      <c r="D1203" s="14">
        <v>43875</v>
      </c>
      <c r="E1203" s="14">
        <v>43875</v>
      </c>
      <c r="F1203" s="27" t="s">
        <v>3910</v>
      </c>
      <c r="G1203" s="28">
        <v>3080</v>
      </c>
      <c r="H1203" s="29">
        <v>3120</v>
      </c>
      <c r="I1203" s="29">
        <v>1</v>
      </c>
      <c r="J1203" s="30">
        <v>2020</v>
      </c>
      <c r="K1203" s="30">
        <v>2020</v>
      </c>
      <c r="L1203" s="31" t="s">
        <v>28</v>
      </c>
      <c r="M1203" s="32" t="str">
        <f>IF(_xlfn.XLOOKUP(C1203,'Raw Data_OS_22'!$C$5:$C$4516,'Raw Data_OS_22'!$G$5:$G$4516,"New_Claim/ Reopening")= "New_Claim/ Reopening","New_Claim/ Reopening","Old_Claim")</f>
        <v>Old_Claim</v>
      </c>
      <c r="N1203" s="18" t="str">
        <f>IF(M1203=$N$2,IF(J1203=$N$1,"E1","D"),_xlfn.XLOOKUP(C1203,'Raw Data_OS_22'!$C$5:$C$4516,'Raw Data_OS_22'!$O$5:$O$4516))</f>
        <v>B1</v>
      </c>
    </row>
    <row r="1204" spans="3:14" x14ac:dyDescent="0.35">
      <c r="C1204" s="26" t="s">
        <v>1111</v>
      </c>
      <c r="D1204" s="14">
        <v>43890</v>
      </c>
      <c r="E1204" s="14">
        <v>43890</v>
      </c>
      <c r="F1204" s="27" t="s">
        <v>3910</v>
      </c>
      <c r="G1204" s="28">
        <v>0</v>
      </c>
      <c r="H1204" s="29">
        <v>40</v>
      </c>
      <c r="I1204" s="29">
        <v>1</v>
      </c>
      <c r="J1204" s="30">
        <v>2020</v>
      </c>
      <c r="K1204" s="30">
        <v>2020</v>
      </c>
      <c r="L1204" s="31" t="s">
        <v>28</v>
      </c>
      <c r="M1204" s="32" t="str">
        <f>IF(_xlfn.XLOOKUP(C1204,'Raw Data_OS_22'!$C$5:$C$4516,'Raw Data_OS_22'!$G$5:$G$4516,"New_Claim/ Reopening")= "New_Claim/ Reopening","New_Claim/ Reopening","Old_Claim")</f>
        <v>Old_Claim</v>
      </c>
      <c r="N1204" s="18" t="str">
        <f>IF(M1204=$N$2,IF(J1204=$N$1,"E1","D"),_xlfn.XLOOKUP(C1204,'Raw Data_OS_22'!$C$5:$C$4516,'Raw Data_OS_22'!$O$5:$O$4516))</f>
        <v>B1</v>
      </c>
    </row>
    <row r="1205" spans="3:14" x14ac:dyDescent="0.35">
      <c r="C1205" s="26" t="s">
        <v>478</v>
      </c>
      <c r="D1205" s="14">
        <v>43894</v>
      </c>
      <c r="E1205" s="14">
        <v>43894</v>
      </c>
      <c r="F1205" s="27" t="s">
        <v>3910</v>
      </c>
      <c r="G1205" s="28">
        <v>0</v>
      </c>
      <c r="H1205" s="29">
        <v>40</v>
      </c>
      <c r="I1205" s="29">
        <v>1</v>
      </c>
      <c r="J1205" s="30">
        <v>2020</v>
      </c>
      <c r="K1205" s="30">
        <v>2020</v>
      </c>
      <c r="L1205" s="31" t="s">
        <v>28</v>
      </c>
      <c r="M1205" s="32" t="str">
        <f>IF(_xlfn.XLOOKUP(C1205,'Raw Data_OS_22'!$C$5:$C$4516,'Raw Data_OS_22'!$G$5:$G$4516,"New_Claim/ Reopening")= "New_Claim/ Reopening","New_Claim/ Reopening","Old_Claim")</f>
        <v>Old_Claim</v>
      </c>
      <c r="N1205" s="18" t="str">
        <f>IF(M1205=$N$2,IF(J1205=$N$1,"E1","D"),_xlfn.XLOOKUP(C1205,'Raw Data_OS_22'!$C$5:$C$4516,'Raw Data_OS_22'!$O$5:$O$4516))</f>
        <v>B1</v>
      </c>
    </row>
    <row r="1206" spans="3:14" x14ac:dyDescent="0.35">
      <c r="C1206" s="26" t="s">
        <v>118</v>
      </c>
      <c r="D1206" s="14">
        <v>44160</v>
      </c>
      <c r="E1206" s="14">
        <v>44165</v>
      </c>
      <c r="F1206" s="27" t="s">
        <v>3908</v>
      </c>
      <c r="G1206" s="28">
        <v>0</v>
      </c>
      <c r="H1206" s="29">
        <v>36</v>
      </c>
      <c r="I1206" s="29">
        <v>1</v>
      </c>
      <c r="J1206" s="30">
        <v>2020</v>
      </c>
      <c r="K1206" s="30">
        <v>2020</v>
      </c>
      <c r="L1206" s="31" t="s">
        <v>11</v>
      </c>
      <c r="M1206" s="32" t="str">
        <f>IF(_xlfn.XLOOKUP(C1206,'Raw Data_OS_22'!$C$5:$C$4516,'Raw Data_OS_22'!$G$5:$G$4516,"New_Claim/ Reopening")= "New_Claim/ Reopening","New_Claim/ Reopening","Old_Claim")</f>
        <v>Old_Claim</v>
      </c>
      <c r="N1206" s="18" t="str">
        <f>IF(M1206=$N$2,IF(J1206=$N$1,"E1","D"),_xlfn.XLOOKUP(C1206,'Raw Data_OS_22'!$C$5:$C$4516,'Raw Data_OS_22'!$O$5:$O$4516))</f>
        <v>B1</v>
      </c>
    </row>
    <row r="1207" spans="3:14" x14ac:dyDescent="0.35">
      <c r="C1207" s="26" t="s">
        <v>2056</v>
      </c>
      <c r="D1207" s="14">
        <v>43834</v>
      </c>
      <c r="E1207" s="14">
        <v>43837</v>
      </c>
      <c r="F1207" s="27" t="s">
        <v>4214</v>
      </c>
      <c r="G1207" s="28">
        <v>13965</v>
      </c>
      <c r="H1207" s="29">
        <v>14000</v>
      </c>
      <c r="I1207" s="29">
        <v>1</v>
      </c>
      <c r="J1207" s="30">
        <v>2020</v>
      </c>
      <c r="K1207" s="30">
        <v>2020</v>
      </c>
      <c r="L1207" s="31" t="s">
        <v>28</v>
      </c>
      <c r="M1207" s="32" t="str">
        <f>IF(_xlfn.XLOOKUP(C1207,'Raw Data_OS_22'!$C$5:$C$4516,'Raw Data_OS_22'!$G$5:$G$4516,"New_Claim/ Reopening")= "New_Claim/ Reopening","New_Claim/ Reopening","Old_Claim")</f>
        <v>Old_Claim</v>
      </c>
      <c r="N1207" s="18" t="str">
        <f>IF(M1207=$N$2,IF(J1207=$N$1,"E1","D"),_xlfn.XLOOKUP(C1207,'Raw Data_OS_22'!$C$5:$C$4516,'Raw Data_OS_22'!$O$5:$O$4516))</f>
        <v>B1</v>
      </c>
    </row>
    <row r="1208" spans="3:14" x14ac:dyDescent="0.35">
      <c r="C1208" s="26" t="s">
        <v>1956</v>
      </c>
      <c r="D1208" s="14">
        <v>42930</v>
      </c>
      <c r="E1208" s="14">
        <v>43543</v>
      </c>
      <c r="F1208" s="27" t="s">
        <v>4195</v>
      </c>
      <c r="G1208" s="28">
        <v>0</v>
      </c>
      <c r="H1208" s="29">
        <v>30.4</v>
      </c>
      <c r="I1208" s="29">
        <v>1</v>
      </c>
      <c r="J1208" s="30">
        <v>2017</v>
      </c>
      <c r="K1208" s="30">
        <v>2019</v>
      </c>
      <c r="L1208" s="31" t="s">
        <v>669</v>
      </c>
      <c r="M1208" s="32" t="str">
        <f>IF(_xlfn.XLOOKUP(C1208,'Raw Data_OS_22'!$C$5:$C$4516,'Raw Data_OS_22'!$G$5:$G$4516,"New_Claim/ Reopening")= "New_Claim/ Reopening","New_Claim/ Reopening","Old_Claim")</f>
        <v>Old_Claim</v>
      </c>
      <c r="N1208" s="18" t="str">
        <f>IF(M1208=$N$2,IF(J1208=$N$1,"E1","D"),_xlfn.XLOOKUP(C1208,'Raw Data_OS_22'!$C$5:$C$4516,'Raw Data_OS_22'!$O$5:$O$4516))</f>
        <v>B1</v>
      </c>
    </row>
    <row r="1209" spans="3:14" x14ac:dyDescent="0.35">
      <c r="C1209" s="26" t="s">
        <v>591</v>
      </c>
      <c r="D1209" s="14">
        <v>43904</v>
      </c>
      <c r="E1209" s="14">
        <v>43907</v>
      </c>
      <c r="F1209" s="27" t="s">
        <v>3910</v>
      </c>
      <c r="G1209" s="28">
        <v>0</v>
      </c>
      <c r="H1209" s="29">
        <v>30</v>
      </c>
      <c r="I1209" s="29">
        <v>1</v>
      </c>
      <c r="J1209" s="30">
        <v>2020</v>
      </c>
      <c r="K1209" s="30">
        <v>2020</v>
      </c>
      <c r="L1209" s="31" t="s">
        <v>28</v>
      </c>
      <c r="M1209" s="32" t="str">
        <f>IF(_xlfn.XLOOKUP(C1209,'Raw Data_OS_22'!$C$5:$C$4516,'Raw Data_OS_22'!$G$5:$G$4516,"New_Claim/ Reopening")= "New_Claim/ Reopening","New_Claim/ Reopening","Old_Claim")</f>
        <v>Old_Claim</v>
      </c>
      <c r="N1209" s="18" t="str">
        <f>IF(M1209=$N$2,IF(J1209=$N$1,"E1","D"),_xlfn.XLOOKUP(C1209,'Raw Data_OS_22'!$C$5:$C$4516,'Raw Data_OS_22'!$O$5:$O$4516))</f>
        <v>B1</v>
      </c>
    </row>
    <row r="1210" spans="3:14" x14ac:dyDescent="0.35">
      <c r="C1210" s="26" t="s">
        <v>114</v>
      </c>
      <c r="D1210" s="14">
        <v>43917</v>
      </c>
      <c r="E1210" s="14">
        <v>43917</v>
      </c>
      <c r="F1210" s="27" t="s">
        <v>3910</v>
      </c>
      <c r="G1210" s="28">
        <v>0</v>
      </c>
      <c r="H1210" s="29">
        <v>30</v>
      </c>
      <c r="I1210" s="29">
        <v>1</v>
      </c>
      <c r="J1210" s="30">
        <v>2020</v>
      </c>
      <c r="K1210" s="30">
        <v>2020</v>
      </c>
      <c r="L1210" s="31" t="s">
        <v>28</v>
      </c>
      <c r="M1210" s="32" t="str">
        <f>IF(_xlfn.XLOOKUP(C1210,'Raw Data_OS_22'!$C$5:$C$4516,'Raw Data_OS_22'!$G$5:$G$4516,"New_Claim/ Reopening")= "New_Claim/ Reopening","New_Claim/ Reopening","Old_Claim")</f>
        <v>Old_Claim</v>
      </c>
      <c r="N1210" s="18" t="str">
        <f>IF(M1210=$N$2,IF(J1210=$N$1,"E1","D"),_xlfn.XLOOKUP(C1210,'Raw Data_OS_22'!$C$5:$C$4516,'Raw Data_OS_22'!$O$5:$O$4516))</f>
        <v>B1</v>
      </c>
    </row>
    <row r="1211" spans="3:14" x14ac:dyDescent="0.35">
      <c r="C1211" s="26" t="s">
        <v>756</v>
      </c>
      <c r="D1211" s="14">
        <v>43924</v>
      </c>
      <c r="E1211" s="14">
        <v>43924</v>
      </c>
      <c r="F1211" s="27" t="s">
        <v>3910</v>
      </c>
      <c r="G1211" s="28">
        <v>6270</v>
      </c>
      <c r="H1211" s="29">
        <v>6300</v>
      </c>
      <c r="I1211" s="29">
        <v>1</v>
      </c>
      <c r="J1211" s="30">
        <v>2020</v>
      </c>
      <c r="K1211" s="30">
        <v>2020</v>
      </c>
      <c r="L1211" s="31" t="s">
        <v>33</v>
      </c>
      <c r="M1211" s="32" t="str">
        <f>IF(_xlfn.XLOOKUP(C1211,'Raw Data_OS_22'!$C$5:$C$4516,'Raw Data_OS_22'!$G$5:$G$4516,"New_Claim/ Reopening")= "New_Claim/ Reopening","New_Claim/ Reopening","Old_Claim")</f>
        <v>Old_Claim</v>
      </c>
      <c r="N1211" s="18" t="str">
        <f>IF(M1211=$N$2,IF(J1211=$N$1,"E1","D"),_xlfn.XLOOKUP(C1211,'Raw Data_OS_22'!$C$5:$C$4516,'Raw Data_OS_22'!$O$5:$O$4516))</f>
        <v>B1</v>
      </c>
    </row>
    <row r="1212" spans="3:14" x14ac:dyDescent="0.35">
      <c r="C1212" s="26" t="s">
        <v>227</v>
      </c>
      <c r="D1212" s="14">
        <v>43981</v>
      </c>
      <c r="E1212" s="14">
        <v>43981</v>
      </c>
      <c r="F1212" s="27" t="s">
        <v>3910</v>
      </c>
      <c r="G1212" s="28">
        <v>0</v>
      </c>
      <c r="H1212" s="29">
        <v>30</v>
      </c>
      <c r="I1212" s="29">
        <v>1</v>
      </c>
      <c r="J1212" s="30">
        <v>2020</v>
      </c>
      <c r="K1212" s="30">
        <v>2020</v>
      </c>
      <c r="L1212" s="31" t="s">
        <v>33</v>
      </c>
      <c r="M1212" s="32" t="str">
        <f>IF(_xlfn.XLOOKUP(C1212,'Raw Data_OS_22'!$C$5:$C$4516,'Raw Data_OS_22'!$G$5:$G$4516,"New_Claim/ Reopening")= "New_Claim/ Reopening","New_Claim/ Reopening","Old_Claim")</f>
        <v>Old_Claim</v>
      </c>
      <c r="N1212" s="18" t="str">
        <f>IF(M1212=$N$2,IF(J1212=$N$1,"E1","D"),_xlfn.XLOOKUP(C1212,'Raw Data_OS_22'!$C$5:$C$4516,'Raw Data_OS_22'!$O$5:$O$4516))</f>
        <v>B1</v>
      </c>
    </row>
    <row r="1213" spans="3:14" x14ac:dyDescent="0.35">
      <c r="C1213" s="26" t="s">
        <v>999</v>
      </c>
      <c r="D1213" s="14">
        <v>44055</v>
      </c>
      <c r="E1213" s="14">
        <v>44055</v>
      </c>
      <c r="F1213" s="27" t="s">
        <v>3908</v>
      </c>
      <c r="G1213" s="28">
        <v>6270</v>
      </c>
      <c r="H1213" s="29">
        <v>6300</v>
      </c>
      <c r="I1213" s="29">
        <v>1</v>
      </c>
      <c r="J1213" s="30">
        <v>2020</v>
      </c>
      <c r="K1213" s="30">
        <v>2020</v>
      </c>
      <c r="L1213" s="31" t="s">
        <v>35</v>
      </c>
      <c r="M1213" s="32" t="str">
        <f>IF(_xlfn.XLOOKUP(C1213,'Raw Data_OS_22'!$C$5:$C$4516,'Raw Data_OS_22'!$G$5:$G$4516,"New_Claim/ Reopening")= "New_Claim/ Reopening","New_Claim/ Reopening","Old_Claim")</f>
        <v>Old_Claim</v>
      </c>
      <c r="N1213" s="18" t="str">
        <f>IF(M1213=$N$2,IF(J1213=$N$1,"E1","D"),_xlfn.XLOOKUP(C1213,'Raw Data_OS_22'!$C$5:$C$4516,'Raw Data_OS_22'!$O$5:$O$4516))</f>
        <v>B1</v>
      </c>
    </row>
    <row r="1214" spans="3:14" x14ac:dyDescent="0.35">
      <c r="C1214" s="26" t="s">
        <v>315</v>
      </c>
      <c r="D1214" s="14">
        <v>44064</v>
      </c>
      <c r="E1214" s="14">
        <v>44064</v>
      </c>
      <c r="F1214" s="27" t="s">
        <v>3910</v>
      </c>
      <c r="G1214" s="28">
        <v>0</v>
      </c>
      <c r="H1214" s="29">
        <v>30</v>
      </c>
      <c r="I1214" s="29">
        <v>1</v>
      </c>
      <c r="J1214" s="30">
        <v>2020</v>
      </c>
      <c r="K1214" s="30">
        <v>2020</v>
      </c>
      <c r="L1214" s="31" t="s">
        <v>35</v>
      </c>
      <c r="M1214" s="32" t="str">
        <f>IF(_xlfn.XLOOKUP(C1214,'Raw Data_OS_22'!$C$5:$C$4516,'Raw Data_OS_22'!$G$5:$G$4516,"New_Claim/ Reopening")= "New_Claim/ Reopening","New_Claim/ Reopening","Old_Claim")</f>
        <v>Old_Claim</v>
      </c>
      <c r="N1214" s="18" t="str">
        <f>IF(M1214=$N$2,IF(J1214=$N$1,"E1","D"),_xlfn.XLOOKUP(C1214,'Raw Data_OS_22'!$C$5:$C$4516,'Raw Data_OS_22'!$O$5:$O$4516))</f>
        <v>B1</v>
      </c>
    </row>
    <row r="1215" spans="3:14" x14ac:dyDescent="0.35">
      <c r="C1215" s="26" t="s">
        <v>337</v>
      </c>
      <c r="D1215" s="14">
        <v>44085</v>
      </c>
      <c r="E1215" s="14">
        <v>44085</v>
      </c>
      <c r="F1215" s="27" t="s">
        <v>3910</v>
      </c>
      <c r="G1215" s="28">
        <v>0</v>
      </c>
      <c r="H1215" s="29">
        <v>30</v>
      </c>
      <c r="I1215" s="29">
        <v>1</v>
      </c>
      <c r="J1215" s="30">
        <v>2020</v>
      </c>
      <c r="K1215" s="30">
        <v>2020</v>
      </c>
      <c r="L1215" s="31" t="s">
        <v>35</v>
      </c>
      <c r="M1215" s="32" t="str">
        <f>IF(_xlfn.XLOOKUP(C1215,'Raw Data_OS_22'!$C$5:$C$4516,'Raw Data_OS_22'!$G$5:$G$4516,"New_Claim/ Reopening")= "New_Claim/ Reopening","New_Claim/ Reopening","Old_Claim")</f>
        <v>Old_Claim</v>
      </c>
      <c r="N1215" s="18" t="str">
        <f>IF(M1215=$N$2,IF(J1215=$N$1,"E1","D"),_xlfn.XLOOKUP(C1215,'Raw Data_OS_22'!$C$5:$C$4516,'Raw Data_OS_22'!$O$5:$O$4516))</f>
        <v>B1</v>
      </c>
    </row>
    <row r="1216" spans="3:14" x14ac:dyDescent="0.35">
      <c r="C1216" s="26" t="s">
        <v>1024</v>
      </c>
      <c r="D1216" s="14">
        <v>44086</v>
      </c>
      <c r="E1216" s="14">
        <v>44086</v>
      </c>
      <c r="F1216" s="27" t="s">
        <v>3910</v>
      </c>
      <c r="G1216" s="28">
        <v>6270</v>
      </c>
      <c r="H1216" s="29">
        <v>6300</v>
      </c>
      <c r="I1216" s="29">
        <v>1</v>
      </c>
      <c r="J1216" s="30">
        <v>2020</v>
      </c>
      <c r="K1216" s="30">
        <v>2020</v>
      </c>
      <c r="L1216" s="31" t="s">
        <v>35</v>
      </c>
      <c r="M1216" s="32" t="str">
        <f>IF(_xlfn.XLOOKUP(C1216,'Raw Data_OS_22'!$C$5:$C$4516,'Raw Data_OS_22'!$G$5:$G$4516,"New_Claim/ Reopening")= "New_Claim/ Reopening","New_Claim/ Reopening","Old_Claim")</f>
        <v>Old_Claim</v>
      </c>
      <c r="N1216" s="18" t="str">
        <f>IF(M1216=$N$2,IF(J1216=$N$1,"E1","D"),_xlfn.XLOOKUP(C1216,'Raw Data_OS_22'!$C$5:$C$4516,'Raw Data_OS_22'!$O$5:$O$4516))</f>
        <v>B1</v>
      </c>
    </row>
    <row r="1217" spans="3:14" x14ac:dyDescent="0.35">
      <c r="C1217" s="26" t="s">
        <v>409</v>
      </c>
      <c r="D1217" s="14">
        <v>44134</v>
      </c>
      <c r="E1217" s="14">
        <v>44134</v>
      </c>
      <c r="F1217" s="27" t="s">
        <v>3908</v>
      </c>
      <c r="G1217" s="28">
        <v>0</v>
      </c>
      <c r="H1217" s="29">
        <v>30</v>
      </c>
      <c r="I1217" s="29">
        <v>1</v>
      </c>
      <c r="J1217" s="30">
        <v>2020</v>
      </c>
      <c r="K1217" s="30">
        <v>2020</v>
      </c>
      <c r="L1217" s="31" t="s">
        <v>11</v>
      </c>
      <c r="M1217" s="32" t="str">
        <f>IF(_xlfn.XLOOKUP(C1217,'Raw Data_OS_22'!$C$5:$C$4516,'Raw Data_OS_22'!$G$5:$G$4516,"New_Claim/ Reopening")= "New_Claim/ Reopening","New_Claim/ Reopening","Old_Claim")</f>
        <v>Old_Claim</v>
      </c>
      <c r="N1217" s="18" t="str">
        <f>IF(M1217=$N$2,IF(J1217=$N$1,"E1","D"),_xlfn.XLOOKUP(C1217,'Raw Data_OS_22'!$C$5:$C$4516,'Raw Data_OS_22'!$O$5:$O$4516))</f>
        <v>B1</v>
      </c>
    </row>
    <row r="1218" spans="3:14" x14ac:dyDescent="0.35">
      <c r="C1218" s="26" t="s">
        <v>558</v>
      </c>
      <c r="D1218" s="14">
        <v>43905</v>
      </c>
      <c r="E1218" s="14">
        <v>43905</v>
      </c>
      <c r="F1218" s="27" t="s">
        <v>3910</v>
      </c>
      <c r="G1218" s="28">
        <v>0</v>
      </c>
      <c r="H1218" s="29">
        <v>20</v>
      </c>
      <c r="I1218" s="29">
        <v>1</v>
      </c>
      <c r="J1218" s="30">
        <v>2020</v>
      </c>
      <c r="K1218" s="30">
        <v>2020</v>
      </c>
      <c r="L1218" s="31" t="s">
        <v>28</v>
      </c>
      <c r="M1218" s="32" t="str">
        <f>IF(_xlfn.XLOOKUP(C1218,'Raw Data_OS_22'!$C$5:$C$4516,'Raw Data_OS_22'!$G$5:$G$4516,"New_Claim/ Reopening")= "New_Claim/ Reopening","New_Claim/ Reopening","Old_Claim")</f>
        <v>Old_Claim</v>
      </c>
      <c r="N1218" s="18" t="str">
        <f>IF(M1218=$N$2,IF(J1218=$N$1,"E1","D"),_xlfn.XLOOKUP(C1218,'Raw Data_OS_22'!$C$5:$C$4516,'Raw Data_OS_22'!$O$5:$O$4516))</f>
        <v>B1</v>
      </c>
    </row>
    <row r="1219" spans="3:14" x14ac:dyDescent="0.35">
      <c r="C1219" s="26" t="s">
        <v>614</v>
      </c>
      <c r="D1219" s="14">
        <v>43910</v>
      </c>
      <c r="E1219" s="14">
        <v>43910</v>
      </c>
      <c r="F1219" s="27" t="s">
        <v>3908</v>
      </c>
      <c r="G1219" s="28">
        <v>0</v>
      </c>
      <c r="H1219" s="29">
        <v>20</v>
      </c>
      <c r="I1219" s="29">
        <v>1</v>
      </c>
      <c r="J1219" s="30">
        <v>2020</v>
      </c>
      <c r="K1219" s="30">
        <v>2020</v>
      </c>
      <c r="L1219" s="31" t="s">
        <v>28</v>
      </c>
      <c r="M1219" s="32" t="str">
        <f>IF(_xlfn.XLOOKUP(C1219,'Raw Data_OS_22'!$C$5:$C$4516,'Raw Data_OS_22'!$G$5:$G$4516,"New_Claim/ Reopening")= "New_Claim/ Reopening","New_Claim/ Reopening","Old_Claim")</f>
        <v>Old_Claim</v>
      </c>
      <c r="N1219" s="18" t="str">
        <f>IF(M1219=$N$2,IF(J1219=$N$1,"E1","D"),_xlfn.XLOOKUP(C1219,'Raw Data_OS_22'!$C$5:$C$4516,'Raw Data_OS_22'!$O$5:$O$4516))</f>
        <v>B1</v>
      </c>
    </row>
    <row r="1220" spans="3:14" x14ac:dyDescent="0.35">
      <c r="C1220" s="26" t="s">
        <v>246</v>
      </c>
      <c r="D1220" s="14">
        <v>43833</v>
      </c>
      <c r="E1220" s="14">
        <v>43833</v>
      </c>
      <c r="F1220" s="27" t="s">
        <v>3908</v>
      </c>
      <c r="G1220" s="28">
        <v>0</v>
      </c>
      <c r="H1220" s="29">
        <v>20</v>
      </c>
      <c r="I1220" s="29">
        <v>1</v>
      </c>
      <c r="J1220" s="30">
        <v>2020</v>
      </c>
      <c r="K1220" s="30">
        <v>2020</v>
      </c>
      <c r="L1220" s="31" t="s">
        <v>28</v>
      </c>
      <c r="M1220" s="32" t="str">
        <f>IF(_xlfn.XLOOKUP(C1220,'Raw Data_OS_22'!$C$5:$C$4516,'Raw Data_OS_22'!$G$5:$G$4516,"New_Claim/ Reopening")= "New_Claim/ Reopening","New_Claim/ Reopening","Old_Claim")</f>
        <v>Old_Claim</v>
      </c>
      <c r="N1220" s="18" t="str">
        <f>IF(M1220=$N$2,IF(J1220=$N$1,"E1","D"),_xlfn.XLOOKUP(C1220,'Raw Data_OS_22'!$C$5:$C$4516,'Raw Data_OS_22'!$O$5:$O$4516))</f>
        <v>B1</v>
      </c>
    </row>
    <row r="1221" spans="3:14" x14ac:dyDescent="0.35">
      <c r="C1221" s="26" t="s">
        <v>1017</v>
      </c>
      <c r="D1221" s="14">
        <v>43858</v>
      </c>
      <c r="E1221" s="14">
        <v>43858</v>
      </c>
      <c r="F1221" s="27" t="s">
        <v>3908</v>
      </c>
      <c r="G1221" s="28">
        <v>0</v>
      </c>
      <c r="H1221" s="29">
        <v>20</v>
      </c>
      <c r="I1221" s="29">
        <v>1</v>
      </c>
      <c r="J1221" s="30">
        <v>2020</v>
      </c>
      <c r="K1221" s="30">
        <v>2020</v>
      </c>
      <c r="L1221" s="31" t="s">
        <v>28</v>
      </c>
      <c r="M1221" s="32" t="str">
        <f>IF(_xlfn.XLOOKUP(C1221,'Raw Data_OS_22'!$C$5:$C$4516,'Raw Data_OS_22'!$G$5:$G$4516,"New_Claim/ Reopening")= "New_Claim/ Reopening","New_Claim/ Reopening","Old_Claim")</f>
        <v>Old_Claim</v>
      </c>
      <c r="N1221" s="18" t="str">
        <f>IF(M1221=$N$2,IF(J1221=$N$1,"E1","D"),_xlfn.XLOOKUP(C1221,'Raw Data_OS_22'!$C$5:$C$4516,'Raw Data_OS_22'!$O$5:$O$4516))</f>
        <v>B1</v>
      </c>
    </row>
    <row r="1222" spans="3:14" x14ac:dyDescent="0.35">
      <c r="C1222" s="26" t="s">
        <v>1141</v>
      </c>
      <c r="D1222" s="14">
        <v>43896</v>
      </c>
      <c r="E1222" s="14">
        <v>43896</v>
      </c>
      <c r="F1222" s="27" t="s">
        <v>3908</v>
      </c>
      <c r="G1222" s="28">
        <v>0</v>
      </c>
      <c r="H1222" s="29">
        <v>20</v>
      </c>
      <c r="I1222" s="29">
        <v>1</v>
      </c>
      <c r="J1222" s="30">
        <v>2020</v>
      </c>
      <c r="K1222" s="30">
        <v>2020</v>
      </c>
      <c r="L1222" s="31" t="s">
        <v>28</v>
      </c>
      <c r="M1222" s="32" t="str">
        <f>IF(_xlfn.XLOOKUP(C1222,'Raw Data_OS_22'!$C$5:$C$4516,'Raw Data_OS_22'!$G$5:$G$4516,"New_Claim/ Reopening")= "New_Claim/ Reopening","New_Claim/ Reopening","Old_Claim")</f>
        <v>Old_Claim</v>
      </c>
      <c r="N1222" s="18" t="str">
        <f>IF(M1222=$N$2,IF(J1222=$N$1,"E1","D"),_xlfn.XLOOKUP(C1222,'Raw Data_OS_22'!$C$5:$C$4516,'Raw Data_OS_22'!$O$5:$O$4516))</f>
        <v>B1</v>
      </c>
    </row>
    <row r="1223" spans="3:14" x14ac:dyDescent="0.35">
      <c r="C1223" s="26" t="s">
        <v>1883</v>
      </c>
      <c r="D1223" s="14">
        <v>43069</v>
      </c>
      <c r="E1223" s="14">
        <v>43074</v>
      </c>
      <c r="F1223" s="27" t="s">
        <v>4248</v>
      </c>
      <c r="G1223" s="28">
        <v>0</v>
      </c>
      <c r="H1223" s="29">
        <v>14.3</v>
      </c>
      <c r="I1223" s="29">
        <v>1</v>
      </c>
      <c r="J1223" s="30">
        <v>2017</v>
      </c>
      <c r="K1223" s="30">
        <v>2017</v>
      </c>
      <c r="L1223" s="31" t="s">
        <v>671</v>
      </c>
      <c r="M1223" s="32" t="str">
        <f>IF(_xlfn.XLOOKUP(C1223,'Raw Data_OS_22'!$C$5:$C$4516,'Raw Data_OS_22'!$G$5:$G$4516,"New_Claim/ Reopening")= "New_Claim/ Reopening","New_Claim/ Reopening","Old_Claim")</f>
        <v>Old_Claim</v>
      </c>
      <c r="N1223" s="18" t="str">
        <f>IF(M1223=$N$2,IF(J1223=$N$1,"E1","D"),_xlfn.XLOOKUP(C1223,'Raw Data_OS_22'!$C$5:$C$4516,'Raw Data_OS_22'!$O$5:$O$4516))</f>
        <v>B1</v>
      </c>
    </row>
    <row r="1224" spans="3:14" x14ac:dyDescent="0.35">
      <c r="C1224" s="26" t="s">
        <v>1896</v>
      </c>
      <c r="D1224" s="14">
        <v>43280</v>
      </c>
      <c r="E1224" s="14">
        <v>43291</v>
      </c>
      <c r="F1224" s="27" t="s">
        <v>4248</v>
      </c>
      <c r="G1224" s="28">
        <v>0</v>
      </c>
      <c r="H1224" s="29">
        <v>14.3</v>
      </c>
      <c r="I1224" s="29">
        <v>1</v>
      </c>
      <c r="J1224" s="30">
        <v>2018</v>
      </c>
      <c r="K1224" s="30">
        <v>2018</v>
      </c>
      <c r="L1224" s="31" t="s">
        <v>49</v>
      </c>
      <c r="M1224" s="32" t="str">
        <f>IF(_xlfn.XLOOKUP(C1224,'Raw Data_OS_22'!$C$5:$C$4516,'Raw Data_OS_22'!$G$5:$G$4516,"New_Claim/ Reopening")= "New_Claim/ Reopening","New_Claim/ Reopening","Old_Claim")</f>
        <v>Old_Claim</v>
      </c>
      <c r="N1224" s="18" t="str">
        <f>IF(M1224=$N$2,IF(J1224=$N$1,"E1","D"),_xlfn.XLOOKUP(C1224,'Raw Data_OS_22'!$C$5:$C$4516,'Raw Data_OS_22'!$O$5:$O$4516))</f>
        <v>B1</v>
      </c>
    </row>
    <row r="1225" spans="3:14" x14ac:dyDescent="0.35">
      <c r="C1225" s="26" t="s">
        <v>1901</v>
      </c>
      <c r="D1225" s="14">
        <v>43313</v>
      </c>
      <c r="E1225" s="14">
        <v>43315</v>
      </c>
      <c r="F1225" s="27" t="s">
        <v>4248</v>
      </c>
      <c r="G1225" s="28">
        <v>0</v>
      </c>
      <c r="H1225" s="29">
        <v>14.3</v>
      </c>
      <c r="I1225" s="29">
        <v>1</v>
      </c>
      <c r="J1225" s="30">
        <v>2018</v>
      </c>
      <c r="K1225" s="30">
        <v>2018</v>
      </c>
      <c r="L1225" s="31" t="s">
        <v>1257</v>
      </c>
      <c r="M1225" s="32" t="str">
        <f>IF(_xlfn.XLOOKUP(C1225,'Raw Data_OS_22'!$C$5:$C$4516,'Raw Data_OS_22'!$G$5:$G$4516,"New_Claim/ Reopening")= "New_Claim/ Reopening","New_Claim/ Reopening","Old_Claim")</f>
        <v>Old_Claim</v>
      </c>
      <c r="N1225" s="18" t="str">
        <f>IF(M1225=$N$2,IF(J1225=$N$1,"E1","D"),_xlfn.XLOOKUP(C1225,'Raw Data_OS_22'!$C$5:$C$4516,'Raw Data_OS_22'!$O$5:$O$4516))</f>
        <v>B1</v>
      </c>
    </row>
    <row r="1226" spans="3:14" x14ac:dyDescent="0.35">
      <c r="C1226" s="26" t="s">
        <v>1906</v>
      </c>
      <c r="D1226" s="14">
        <v>43335</v>
      </c>
      <c r="E1226" s="14">
        <v>43341</v>
      </c>
      <c r="F1226" s="27" t="s">
        <v>4248</v>
      </c>
      <c r="G1226" s="28">
        <v>0</v>
      </c>
      <c r="H1226" s="29">
        <v>14.3</v>
      </c>
      <c r="I1226" s="29">
        <v>1</v>
      </c>
      <c r="J1226" s="30">
        <v>2018</v>
      </c>
      <c r="K1226" s="30">
        <v>2018</v>
      </c>
      <c r="L1226" s="31" t="s">
        <v>1257</v>
      </c>
      <c r="M1226" s="32" t="str">
        <f>IF(_xlfn.XLOOKUP(C1226,'Raw Data_OS_22'!$C$5:$C$4516,'Raw Data_OS_22'!$G$5:$G$4516,"New_Claim/ Reopening")= "New_Claim/ Reopening","New_Claim/ Reopening","Old_Claim")</f>
        <v>Old_Claim</v>
      </c>
      <c r="N1226" s="18" t="str">
        <f>IF(M1226=$N$2,IF(J1226=$N$1,"E1","D"),_xlfn.XLOOKUP(C1226,'Raw Data_OS_22'!$C$5:$C$4516,'Raw Data_OS_22'!$O$5:$O$4516))</f>
        <v>B1</v>
      </c>
    </row>
    <row r="1227" spans="3:14" x14ac:dyDescent="0.35">
      <c r="C1227" s="26" t="s">
        <v>124</v>
      </c>
      <c r="D1227" s="14">
        <v>44183</v>
      </c>
      <c r="E1227" s="14">
        <v>44208</v>
      </c>
      <c r="F1227" s="27" t="s">
        <v>3908</v>
      </c>
      <c r="G1227" s="28">
        <v>0</v>
      </c>
      <c r="H1227" s="29">
        <v>10</v>
      </c>
      <c r="I1227" s="29">
        <v>1</v>
      </c>
      <c r="J1227" s="30">
        <v>2020</v>
      </c>
      <c r="K1227" s="30">
        <v>2021</v>
      </c>
      <c r="L1227" s="31" t="s">
        <v>11</v>
      </c>
      <c r="M1227" s="32" t="str">
        <f>IF(_xlfn.XLOOKUP(C1227,'Raw Data_OS_22'!$C$5:$C$4516,'Raw Data_OS_22'!$G$5:$G$4516,"New_Claim/ Reopening")= "New_Claim/ Reopening","New_Claim/ Reopening","Old_Claim")</f>
        <v>Old_Claim</v>
      </c>
      <c r="N1227" s="18" t="str">
        <f>IF(M1227=$N$2,IF(J1227=$N$1,"E1","D"),_xlfn.XLOOKUP(C1227,'Raw Data_OS_22'!$C$5:$C$4516,'Raw Data_OS_22'!$O$5:$O$4516))</f>
        <v>B1</v>
      </c>
    </row>
    <row r="1228" spans="3:14" x14ac:dyDescent="0.35">
      <c r="C1228" s="26" t="s">
        <v>729</v>
      </c>
      <c r="D1228" s="14">
        <v>43887</v>
      </c>
      <c r="E1228" s="14">
        <v>43887</v>
      </c>
      <c r="F1228" s="27" t="s">
        <v>3910</v>
      </c>
      <c r="G1228" s="28">
        <v>0</v>
      </c>
      <c r="H1228" s="29">
        <v>10</v>
      </c>
      <c r="I1228" s="29">
        <v>1</v>
      </c>
      <c r="J1228" s="30">
        <v>2020</v>
      </c>
      <c r="K1228" s="30">
        <v>2020</v>
      </c>
      <c r="L1228" s="31" t="s">
        <v>28</v>
      </c>
      <c r="M1228" s="32" t="str">
        <f>IF(_xlfn.XLOOKUP(C1228,'Raw Data_OS_22'!$C$5:$C$4516,'Raw Data_OS_22'!$G$5:$G$4516,"New_Claim/ Reopening")= "New_Claim/ Reopening","New_Claim/ Reopening","Old_Claim")</f>
        <v>Old_Claim</v>
      </c>
      <c r="N1228" s="18" t="str">
        <f>IF(M1228=$N$2,IF(J1228=$N$1,"E1","D"),_xlfn.XLOOKUP(C1228,'Raw Data_OS_22'!$C$5:$C$4516,'Raw Data_OS_22'!$O$5:$O$4516))</f>
        <v>B1</v>
      </c>
    </row>
    <row r="1229" spans="3:14" x14ac:dyDescent="0.35">
      <c r="C1229" s="26" t="s">
        <v>373</v>
      </c>
      <c r="D1229" s="14">
        <v>44107</v>
      </c>
      <c r="E1229" s="14">
        <v>44107</v>
      </c>
      <c r="F1229" s="27" t="s">
        <v>3910</v>
      </c>
      <c r="G1229" s="28">
        <v>6270</v>
      </c>
      <c r="H1229" s="29">
        <v>6280</v>
      </c>
      <c r="I1229" s="29">
        <v>1</v>
      </c>
      <c r="J1229" s="30">
        <v>2020</v>
      </c>
      <c r="K1229" s="30">
        <v>2020</v>
      </c>
      <c r="L1229" s="31" t="s">
        <v>11</v>
      </c>
      <c r="M1229" s="32" t="str">
        <f>IF(_xlfn.XLOOKUP(C1229,'Raw Data_OS_22'!$C$5:$C$4516,'Raw Data_OS_22'!$G$5:$G$4516,"New_Claim/ Reopening")= "New_Claim/ Reopening","New_Claim/ Reopening","Old_Claim")</f>
        <v>Old_Claim</v>
      </c>
      <c r="N1229" s="18" t="str">
        <f>IF(M1229=$N$2,IF(J1229=$N$1,"E1","D"),_xlfn.XLOOKUP(C1229,'Raw Data_OS_22'!$C$5:$C$4516,'Raw Data_OS_22'!$O$5:$O$4516))</f>
        <v>B1</v>
      </c>
    </row>
    <row r="1230" spans="3:14" x14ac:dyDescent="0.35">
      <c r="C1230" s="26" t="s">
        <v>1063</v>
      </c>
      <c r="D1230" s="14">
        <v>44125</v>
      </c>
      <c r="E1230" s="14">
        <v>44125</v>
      </c>
      <c r="F1230" s="27" t="s">
        <v>3910</v>
      </c>
      <c r="G1230" s="28">
        <v>0</v>
      </c>
      <c r="H1230" s="29">
        <v>10</v>
      </c>
      <c r="I1230" s="29">
        <v>1</v>
      </c>
      <c r="J1230" s="30">
        <v>2020</v>
      </c>
      <c r="K1230" s="30">
        <v>2020</v>
      </c>
      <c r="L1230" s="31" t="s">
        <v>11</v>
      </c>
      <c r="M1230" s="32" t="str">
        <f>IF(_xlfn.XLOOKUP(C1230,'Raw Data_OS_22'!$C$5:$C$4516,'Raw Data_OS_22'!$G$5:$G$4516,"New_Claim/ Reopening")= "New_Claim/ Reopening","New_Claim/ Reopening","Old_Claim")</f>
        <v>Old_Claim</v>
      </c>
      <c r="N1230" s="18" t="str">
        <f>IF(M1230=$N$2,IF(J1230=$N$1,"E1","D"),_xlfn.XLOOKUP(C1230,'Raw Data_OS_22'!$C$5:$C$4516,'Raw Data_OS_22'!$O$5:$O$4516))</f>
        <v>B1</v>
      </c>
    </row>
    <row r="1231" spans="3:14" x14ac:dyDescent="0.35">
      <c r="C1231" s="26" t="s">
        <v>1967</v>
      </c>
      <c r="D1231" s="14">
        <v>43585</v>
      </c>
      <c r="E1231" s="14">
        <v>43588</v>
      </c>
      <c r="F1231" s="27" t="s">
        <v>4248</v>
      </c>
      <c r="G1231" s="28">
        <v>0</v>
      </c>
      <c r="H1231" s="29">
        <v>6.1499999999995998</v>
      </c>
      <c r="I1231" s="29">
        <v>1</v>
      </c>
      <c r="J1231" s="30">
        <v>2019</v>
      </c>
      <c r="K1231" s="30">
        <v>2019</v>
      </c>
      <c r="L1231" s="31" t="s">
        <v>51</v>
      </c>
      <c r="M1231" s="32" t="str">
        <f>IF(_xlfn.XLOOKUP(C1231,'Raw Data_OS_22'!$C$5:$C$4516,'Raw Data_OS_22'!$G$5:$G$4516,"New_Claim/ Reopening")= "New_Claim/ Reopening","New_Claim/ Reopening","Old_Claim")</f>
        <v>Old_Claim</v>
      </c>
      <c r="N1231" s="18" t="str">
        <f>IF(M1231=$N$2,IF(J1231=$N$1,"E1","D"),_xlfn.XLOOKUP(C1231,'Raw Data_OS_22'!$C$5:$C$4516,'Raw Data_OS_22'!$O$5:$O$4516))</f>
        <v>B1</v>
      </c>
    </row>
    <row r="1232" spans="3:14" x14ac:dyDescent="0.35">
      <c r="C1232" s="26" t="s">
        <v>683</v>
      </c>
      <c r="D1232" s="14">
        <v>43388</v>
      </c>
      <c r="E1232" s="14">
        <v>43388</v>
      </c>
      <c r="F1232" s="27" t="s">
        <v>4195</v>
      </c>
      <c r="G1232" s="28">
        <v>0</v>
      </c>
      <c r="H1232" s="29">
        <v>2.88</v>
      </c>
      <c r="I1232" s="29">
        <v>1</v>
      </c>
      <c r="J1232" s="30">
        <v>2018</v>
      </c>
      <c r="K1232" s="30">
        <v>2018</v>
      </c>
      <c r="L1232" s="31" t="s">
        <v>684</v>
      </c>
      <c r="M1232" s="32" t="str">
        <f>IF(_xlfn.XLOOKUP(C1232,'Raw Data_OS_22'!$C$5:$C$4516,'Raw Data_OS_22'!$G$5:$G$4516,"New_Claim/ Reopening")= "New_Claim/ Reopening","New_Claim/ Reopening","Old_Claim")</f>
        <v>Old_Claim</v>
      </c>
      <c r="N1232" s="18" t="str">
        <f>IF(M1232=$N$2,IF(J1232=$N$1,"E1","D"),_xlfn.XLOOKUP(C1232,'Raw Data_OS_22'!$C$5:$C$4516,'Raw Data_OS_22'!$O$5:$O$4516))</f>
        <v>B1</v>
      </c>
    </row>
    <row r="1233" spans="3:14" x14ac:dyDescent="0.35">
      <c r="C1233" s="26" t="s">
        <v>1456</v>
      </c>
      <c r="D1233" s="14">
        <v>44011</v>
      </c>
      <c r="E1233" s="14">
        <v>44265</v>
      </c>
      <c r="F1233" s="27" t="s">
        <v>658</v>
      </c>
      <c r="G1233" s="28">
        <v>0</v>
      </c>
      <c r="H1233" s="29">
        <v>2</v>
      </c>
      <c r="I1233" s="29">
        <v>1</v>
      </c>
      <c r="J1233" s="30">
        <v>2020</v>
      </c>
      <c r="K1233" s="30">
        <v>2021</v>
      </c>
      <c r="L1233" s="31" t="s">
        <v>33</v>
      </c>
      <c r="M1233" s="32" t="str">
        <f>IF(_xlfn.XLOOKUP(C1233,'Raw Data_OS_22'!$C$5:$C$4516,'Raw Data_OS_22'!$G$5:$G$4516,"New_Claim/ Reopening")= "New_Claim/ Reopening","New_Claim/ Reopening","Old_Claim")</f>
        <v>Old_Claim</v>
      </c>
      <c r="N1233" s="18" t="str">
        <f>IF(M1233=$N$2,IF(J1233=$N$1,"E1","D"),_xlfn.XLOOKUP(C1233,'Raw Data_OS_22'!$C$5:$C$4516,'Raw Data_OS_22'!$O$5:$O$4516))</f>
        <v>B1</v>
      </c>
    </row>
    <row r="1234" spans="3:14" x14ac:dyDescent="0.35">
      <c r="C1234" s="26" t="s">
        <v>452</v>
      </c>
      <c r="D1234" s="14">
        <v>44157</v>
      </c>
      <c r="E1234" s="14">
        <v>44157</v>
      </c>
      <c r="F1234" s="27" t="s">
        <v>3910</v>
      </c>
      <c r="G1234" s="28">
        <v>501358</v>
      </c>
      <c r="H1234" s="29">
        <v>501358.2353</v>
      </c>
      <c r="I1234" s="29">
        <v>1</v>
      </c>
      <c r="J1234" s="30">
        <v>2020</v>
      </c>
      <c r="K1234" s="30">
        <v>2020</v>
      </c>
      <c r="L1234" s="31" t="s">
        <v>11</v>
      </c>
      <c r="M1234" s="32" t="str">
        <f>IF(_xlfn.XLOOKUP(C1234,'Raw Data_OS_22'!$C$5:$C$4516,'Raw Data_OS_22'!$G$5:$G$4516,"New_Claim/ Reopening")= "New_Claim/ Reopening","New_Claim/ Reopening","Old_Claim")</f>
        <v>Old_Claim</v>
      </c>
      <c r="N1234" s="18" t="str">
        <f>IF(M1234=$N$2,IF(J1234=$N$1,"E1","D"),_xlfn.XLOOKUP(C1234,'Raw Data_OS_22'!$C$5:$C$4516,'Raw Data_OS_22'!$O$5:$O$4516))</f>
        <v>B2</v>
      </c>
    </row>
    <row r="1235" spans="3:14" x14ac:dyDescent="0.35">
      <c r="C1235" s="26" t="s">
        <v>803</v>
      </c>
      <c r="D1235" s="14">
        <v>44013</v>
      </c>
      <c r="E1235" s="14">
        <v>44013</v>
      </c>
      <c r="F1235" s="27" t="s">
        <v>4248</v>
      </c>
      <c r="G1235" s="28">
        <v>0</v>
      </c>
      <c r="H1235" s="29">
        <v>2.5000000000000998E-3</v>
      </c>
      <c r="I1235" s="29">
        <v>1</v>
      </c>
      <c r="J1235" s="30">
        <v>2020</v>
      </c>
      <c r="K1235" s="30">
        <v>2020</v>
      </c>
      <c r="L1235" s="31" t="s">
        <v>35</v>
      </c>
      <c r="M1235" s="32" t="str">
        <f>IF(_xlfn.XLOOKUP(C1235,'Raw Data_OS_22'!$C$5:$C$4516,'Raw Data_OS_22'!$G$5:$G$4516,"New_Claim/ Reopening")= "New_Claim/ Reopening","New_Claim/ Reopening","Old_Claim")</f>
        <v>Old_Claim</v>
      </c>
      <c r="N1235" s="18" t="str">
        <f>IF(M1235=$N$2,IF(J1235=$N$1,"E1","D"),_xlfn.XLOOKUP(C1235,'Raw Data_OS_22'!$C$5:$C$4516,'Raw Data_OS_22'!$O$5:$O$4516))</f>
        <v>B1</v>
      </c>
    </row>
    <row r="1236" spans="3:14" x14ac:dyDescent="0.35">
      <c r="C1236" s="26" t="s">
        <v>6073</v>
      </c>
      <c r="D1236" s="14">
        <v>44453</v>
      </c>
      <c r="E1236" s="14">
        <v>44543</v>
      </c>
      <c r="F1236" s="27" t="s">
        <v>4244</v>
      </c>
      <c r="G1236" s="28">
        <v>0</v>
      </c>
      <c r="H1236" s="29">
        <v>3.9872247725725E-9</v>
      </c>
      <c r="I1236" s="29">
        <v>1</v>
      </c>
      <c r="J1236" s="30">
        <v>2021</v>
      </c>
      <c r="K1236" s="30">
        <v>2021</v>
      </c>
      <c r="L1236" s="31" t="s">
        <v>3073</v>
      </c>
      <c r="M1236" s="32" t="str">
        <f>IF(_xlfn.XLOOKUP(C1236,'Raw Data_OS_22'!$C$5:$C$4516,'Raw Data_OS_22'!$G$5:$G$4516,"New_Claim/ Reopening")= "New_Claim/ Reopening","New_Claim/ Reopening","Old_Claim")</f>
        <v>Old_Claim</v>
      </c>
      <c r="N1236" s="18" t="str">
        <f>IF(M1236=$N$2,IF(J1236=$N$1,"E1","D"),_xlfn.XLOOKUP(C1236,'Raw Data_OS_22'!$C$5:$C$4516,'Raw Data_OS_22'!$O$5:$O$4516))</f>
        <v>A</v>
      </c>
    </row>
    <row r="1237" spans="3:14" x14ac:dyDescent="0.35">
      <c r="C1237" s="26" t="s">
        <v>530</v>
      </c>
      <c r="D1237" s="14">
        <v>44186</v>
      </c>
      <c r="E1237" s="14">
        <v>44186</v>
      </c>
      <c r="F1237" s="27" t="s">
        <v>3910</v>
      </c>
      <c r="G1237" s="28">
        <v>150000</v>
      </c>
      <c r="H1237" s="29">
        <v>150000</v>
      </c>
      <c r="I1237" s="29">
        <v>1</v>
      </c>
      <c r="J1237" s="30">
        <v>2020</v>
      </c>
      <c r="K1237" s="30">
        <v>2020</v>
      </c>
      <c r="L1237" s="31" t="s">
        <v>11</v>
      </c>
      <c r="M1237" s="32" t="str">
        <f>IF(_xlfn.XLOOKUP(C1237,'Raw Data_OS_22'!$C$5:$C$4516,'Raw Data_OS_22'!$G$5:$G$4516,"New_Claim/ Reopening")= "New_Claim/ Reopening","New_Claim/ Reopening","Old_Claim")</f>
        <v>Old_Claim</v>
      </c>
      <c r="N1237" s="18" t="str">
        <f>IF(M1237=$N$2,IF(J1237=$N$1,"E1","D"),_xlfn.XLOOKUP(C1237,'Raw Data_OS_22'!$C$5:$C$4516,'Raw Data_OS_22'!$O$5:$O$4516))</f>
        <v>A</v>
      </c>
    </row>
    <row r="1238" spans="3:14" x14ac:dyDescent="0.35">
      <c r="C1238" s="26" t="s">
        <v>535</v>
      </c>
      <c r="D1238" s="14">
        <v>44188</v>
      </c>
      <c r="E1238" s="14">
        <v>44188</v>
      </c>
      <c r="F1238" s="27" t="s">
        <v>3908</v>
      </c>
      <c r="G1238" s="28">
        <v>150000</v>
      </c>
      <c r="H1238" s="29">
        <v>150000</v>
      </c>
      <c r="I1238" s="29">
        <v>1</v>
      </c>
      <c r="J1238" s="30">
        <v>2020</v>
      </c>
      <c r="K1238" s="30">
        <v>2020</v>
      </c>
      <c r="L1238" s="31" t="s">
        <v>11</v>
      </c>
      <c r="M1238" s="32" t="str">
        <f>IF(_xlfn.XLOOKUP(C1238,'Raw Data_OS_22'!$C$5:$C$4516,'Raw Data_OS_22'!$G$5:$G$4516,"New_Claim/ Reopening")= "New_Claim/ Reopening","New_Claim/ Reopening","Old_Claim")</f>
        <v>Old_Claim</v>
      </c>
      <c r="N1238" s="18" t="str">
        <f>IF(M1238=$N$2,IF(J1238=$N$1,"E1","D"),_xlfn.XLOOKUP(C1238,'Raw Data_OS_22'!$C$5:$C$4516,'Raw Data_OS_22'!$O$5:$O$4516))</f>
        <v>A</v>
      </c>
    </row>
    <row r="1239" spans="3:14" x14ac:dyDescent="0.35">
      <c r="C1239" s="26" t="s">
        <v>541</v>
      </c>
      <c r="D1239" s="14">
        <v>44197</v>
      </c>
      <c r="E1239" s="14">
        <v>44202</v>
      </c>
      <c r="F1239" s="27" t="s">
        <v>3908</v>
      </c>
      <c r="G1239" s="28">
        <v>1383133</v>
      </c>
      <c r="H1239" s="29">
        <v>1383133</v>
      </c>
      <c r="I1239" s="29">
        <v>1</v>
      </c>
      <c r="J1239" s="30">
        <v>2021</v>
      </c>
      <c r="K1239" s="30">
        <v>2021</v>
      </c>
      <c r="L1239" s="31" t="s">
        <v>21</v>
      </c>
      <c r="M1239" s="32" t="str">
        <f>IF(_xlfn.XLOOKUP(C1239,'Raw Data_OS_22'!$C$5:$C$4516,'Raw Data_OS_22'!$G$5:$G$4516,"New_Claim/ Reopening")= "New_Claim/ Reopening","New_Claim/ Reopening","Old_Claim")</f>
        <v>Old_Claim</v>
      </c>
      <c r="N1239" s="18" t="str">
        <f>IF(M1239=$N$2,IF(J1239=$N$1,"E1","D"),_xlfn.XLOOKUP(C1239,'Raw Data_OS_22'!$C$5:$C$4516,'Raw Data_OS_22'!$O$5:$O$4516))</f>
        <v>B1</v>
      </c>
    </row>
    <row r="1240" spans="3:14" x14ac:dyDescent="0.35">
      <c r="C1240" s="26" t="s">
        <v>22</v>
      </c>
      <c r="D1240" s="14">
        <v>44197</v>
      </c>
      <c r="E1240" s="14">
        <v>44201</v>
      </c>
      <c r="F1240" s="27" t="s">
        <v>3910</v>
      </c>
      <c r="G1240" s="28">
        <v>1156600</v>
      </c>
      <c r="H1240" s="29">
        <v>1156600</v>
      </c>
      <c r="I1240" s="29">
        <v>1</v>
      </c>
      <c r="J1240" s="30">
        <v>2021</v>
      </c>
      <c r="K1240" s="30">
        <v>2021</v>
      </c>
      <c r="L1240" s="31" t="s">
        <v>21</v>
      </c>
      <c r="M1240" s="32" t="str">
        <f>IF(_xlfn.XLOOKUP(C1240,'Raw Data_OS_22'!$C$5:$C$4516,'Raw Data_OS_22'!$G$5:$G$4516,"New_Claim/ Reopening")= "New_Claim/ Reopening","New_Claim/ Reopening","Old_Claim")</f>
        <v>Old_Claim</v>
      </c>
      <c r="N1240" s="18" t="str">
        <f>IF(M1240=$N$2,IF(J1240=$N$1,"E1","D"),_xlfn.XLOOKUP(C1240,'Raw Data_OS_22'!$C$5:$C$4516,'Raw Data_OS_22'!$O$5:$O$4516))</f>
        <v>B2</v>
      </c>
    </row>
    <row r="1241" spans="3:14" x14ac:dyDescent="0.35">
      <c r="C1241" s="26" t="s">
        <v>23</v>
      </c>
      <c r="D1241" s="14">
        <v>44199</v>
      </c>
      <c r="E1241" s="14">
        <v>44204</v>
      </c>
      <c r="F1241" s="27" t="s">
        <v>3910</v>
      </c>
      <c r="G1241" s="28">
        <v>6380</v>
      </c>
      <c r="H1241" s="29">
        <v>6380</v>
      </c>
      <c r="I1241" s="29">
        <v>1</v>
      </c>
      <c r="J1241" s="30">
        <v>2021</v>
      </c>
      <c r="K1241" s="30">
        <v>2021</v>
      </c>
      <c r="L1241" s="31" t="s">
        <v>21</v>
      </c>
      <c r="M1241" s="32" t="str">
        <f>IF(_xlfn.XLOOKUP(C1241,'Raw Data_OS_22'!$C$5:$C$4516,'Raw Data_OS_22'!$G$5:$G$4516,"New_Claim/ Reopening")= "New_Claim/ Reopening","New_Claim/ Reopening","Old_Claim")</f>
        <v>Old_Claim</v>
      </c>
      <c r="N1241" s="18" t="str">
        <f>IF(M1241=$N$2,IF(J1241=$N$1,"E1","D"),_xlfn.XLOOKUP(C1241,'Raw Data_OS_22'!$C$5:$C$4516,'Raw Data_OS_22'!$O$5:$O$4516))</f>
        <v>A</v>
      </c>
    </row>
    <row r="1242" spans="3:14" x14ac:dyDescent="0.35">
      <c r="C1242" s="26" t="s">
        <v>42</v>
      </c>
      <c r="D1242" s="14">
        <v>40006</v>
      </c>
      <c r="E1242" s="14">
        <v>40093</v>
      </c>
      <c r="F1242" s="27" t="s">
        <v>3908</v>
      </c>
      <c r="G1242" s="28">
        <v>419710</v>
      </c>
      <c r="H1242" s="29">
        <v>419710</v>
      </c>
      <c r="I1242" s="29">
        <v>1</v>
      </c>
      <c r="J1242" s="30">
        <v>2009</v>
      </c>
      <c r="K1242" s="30">
        <v>2009</v>
      </c>
      <c r="L1242" s="31" t="s">
        <v>43</v>
      </c>
      <c r="M1242" s="32" t="str">
        <f>IF(_xlfn.XLOOKUP(C1242,'Raw Data_OS_22'!$C$5:$C$4516,'Raw Data_OS_22'!$G$5:$G$4516,"New_Claim/ Reopening")= "New_Claim/ Reopening","New_Claim/ Reopening","Old_Claim")</f>
        <v>Old_Claim</v>
      </c>
      <c r="N1242" s="18" t="str">
        <f>IF(M1242=$N$2,IF(J1242=$N$1,"E1","D"),_xlfn.XLOOKUP(C1242,'Raw Data_OS_22'!$C$5:$C$4516,'Raw Data_OS_22'!$O$5:$O$4516))</f>
        <v>B1</v>
      </c>
    </row>
    <row r="1243" spans="3:14" x14ac:dyDescent="0.35">
      <c r="C1243" s="26" t="s">
        <v>550</v>
      </c>
      <c r="D1243" s="14">
        <v>40168</v>
      </c>
      <c r="E1243" s="14">
        <v>40169</v>
      </c>
      <c r="F1243" s="27" t="s">
        <v>3908</v>
      </c>
      <c r="G1243" s="28">
        <v>117110</v>
      </c>
      <c r="H1243" s="29">
        <v>117110</v>
      </c>
      <c r="I1243" s="29">
        <v>1</v>
      </c>
      <c r="J1243" s="30">
        <v>2009</v>
      </c>
      <c r="K1243" s="30">
        <v>2009</v>
      </c>
      <c r="L1243" s="31" t="s">
        <v>551</v>
      </c>
      <c r="M1243" s="32" t="str">
        <f>IF(_xlfn.XLOOKUP(C1243,'Raw Data_OS_22'!$C$5:$C$4516,'Raw Data_OS_22'!$G$5:$G$4516,"New_Claim/ Reopening")= "New_Claim/ Reopening","New_Claim/ Reopening","Old_Claim")</f>
        <v>Old_Claim</v>
      </c>
      <c r="N1243" s="18" t="str">
        <f>IF(M1243=$N$2,IF(J1243=$N$1,"E1","D"),_xlfn.XLOOKUP(C1243,'Raw Data_OS_22'!$C$5:$C$4516,'Raw Data_OS_22'!$O$5:$O$4516))</f>
        <v>B1</v>
      </c>
    </row>
    <row r="1244" spans="3:14" x14ac:dyDescent="0.35">
      <c r="C1244" s="26" t="s">
        <v>44</v>
      </c>
      <c r="D1244" s="14">
        <v>41226</v>
      </c>
      <c r="E1244" s="14">
        <v>41403</v>
      </c>
      <c r="F1244" s="27" t="s">
        <v>3910</v>
      </c>
      <c r="G1244" s="28">
        <v>7650</v>
      </c>
      <c r="H1244" s="29">
        <v>7650</v>
      </c>
      <c r="I1244" s="29">
        <v>1</v>
      </c>
      <c r="J1244" s="30">
        <v>2012</v>
      </c>
      <c r="K1244" s="30">
        <v>2013</v>
      </c>
      <c r="L1244" s="31" t="s">
        <v>45</v>
      </c>
      <c r="M1244" s="32" t="str">
        <f>IF(_xlfn.XLOOKUP(C1244,'Raw Data_OS_22'!$C$5:$C$4516,'Raw Data_OS_22'!$G$5:$G$4516,"New_Claim/ Reopening")= "New_Claim/ Reopening","New_Claim/ Reopening","Old_Claim")</f>
        <v>Old_Claim</v>
      </c>
      <c r="N1244" s="18" t="str">
        <f>IF(M1244=$N$2,IF(J1244=$N$1,"E1","D"),_xlfn.XLOOKUP(C1244,'Raw Data_OS_22'!$C$5:$C$4516,'Raw Data_OS_22'!$O$5:$O$4516))</f>
        <v>B1</v>
      </c>
    </row>
    <row r="1245" spans="3:14" x14ac:dyDescent="0.35">
      <c r="C1245" s="26" t="s">
        <v>3971</v>
      </c>
      <c r="D1245" s="14">
        <v>43172</v>
      </c>
      <c r="E1245" s="14">
        <v>43173</v>
      </c>
      <c r="F1245" s="27" t="s">
        <v>3910</v>
      </c>
      <c r="G1245" s="28">
        <v>2320</v>
      </c>
      <c r="H1245" s="29">
        <v>2320</v>
      </c>
      <c r="I1245" s="29">
        <v>1</v>
      </c>
      <c r="J1245" s="30">
        <v>2018</v>
      </c>
      <c r="K1245" s="30">
        <v>2018</v>
      </c>
      <c r="L1245" s="31" t="s">
        <v>674</v>
      </c>
      <c r="M1245" s="32" t="str">
        <f>IF(_xlfn.XLOOKUP(C1245,'Raw Data_OS_22'!$C$5:$C$4516,'Raw Data_OS_22'!$G$5:$G$4516,"New_Claim/ Reopening")= "New_Claim/ Reopening","New_Claim/ Reopening","Old_Claim")</f>
        <v>Old_Claim</v>
      </c>
      <c r="N1245" s="18" t="str">
        <f>IF(M1245=$N$2,IF(J1245=$N$1,"E1","D"),_xlfn.XLOOKUP(C1245,'Raw Data_OS_22'!$C$5:$C$4516,'Raw Data_OS_22'!$O$5:$O$4516))</f>
        <v>B1</v>
      </c>
    </row>
    <row r="1246" spans="3:14" x14ac:dyDescent="0.35">
      <c r="C1246" s="26" t="s">
        <v>563</v>
      </c>
      <c r="D1246" s="14">
        <v>43980</v>
      </c>
      <c r="E1246" s="14">
        <v>44068</v>
      </c>
      <c r="F1246" s="27" t="s">
        <v>3908</v>
      </c>
      <c r="G1246" s="28">
        <v>300000</v>
      </c>
      <c r="H1246" s="29">
        <v>300000</v>
      </c>
      <c r="I1246" s="29">
        <v>1</v>
      </c>
      <c r="J1246" s="30">
        <v>2020</v>
      </c>
      <c r="K1246" s="30">
        <v>2020</v>
      </c>
      <c r="L1246" s="31" t="s">
        <v>33</v>
      </c>
      <c r="M1246" s="32" t="str">
        <f>IF(_xlfn.XLOOKUP(C1246,'Raw Data_OS_22'!$C$5:$C$4516,'Raw Data_OS_22'!$G$5:$G$4516,"New_Claim/ Reopening")= "New_Claim/ Reopening","New_Claim/ Reopening","Old_Claim")</f>
        <v>Old_Claim</v>
      </c>
      <c r="N1246" s="18" t="str">
        <f>IF(M1246=$N$2,IF(J1246=$N$1,"E1","D"),_xlfn.XLOOKUP(C1246,'Raw Data_OS_22'!$C$5:$C$4516,'Raw Data_OS_22'!$O$5:$O$4516))</f>
        <v>A</v>
      </c>
    </row>
    <row r="1247" spans="3:14" x14ac:dyDescent="0.35">
      <c r="C1247" s="26" t="s">
        <v>585</v>
      </c>
      <c r="D1247" s="14">
        <v>43821</v>
      </c>
      <c r="E1247" s="14">
        <v>43835</v>
      </c>
      <c r="F1247" s="27" t="s">
        <v>3910</v>
      </c>
      <c r="G1247" s="28">
        <v>6380</v>
      </c>
      <c r="H1247" s="29">
        <v>6380</v>
      </c>
      <c r="I1247" s="29">
        <v>1</v>
      </c>
      <c r="J1247" s="30">
        <v>2019</v>
      </c>
      <c r="K1247" s="30">
        <v>2020</v>
      </c>
      <c r="L1247" s="31" t="s">
        <v>25</v>
      </c>
      <c r="M1247" s="32" t="str">
        <f>IF(_xlfn.XLOOKUP(C1247,'Raw Data_OS_22'!$C$5:$C$4516,'Raw Data_OS_22'!$G$5:$G$4516,"New_Claim/ Reopening")= "New_Claim/ Reopening","New_Claim/ Reopening","Old_Claim")</f>
        <v>Old_Claim</v>
      </c>
      <c r="N1247" s="18" t="str">
        <f>IF(M1247=$N$2,IF(J1247=$N$1,"E1","D"),_xlfn.XLOOKUP(C1247,'Raw Data_OS_22'!$C$5:$C$4516,'Raw Data_OS_22'!$O$5:$O$4516))</f>
        <v>B1</v>
      </c>
    </row>
    <row r="1248" spans="3:14" x14ac:dyDescent="0.35">
      <c r="C1248" s="26" t="s">
        <v>586</v>
      </c>
      <c r="D1248" s="14">
        <v>43842</v>
      </c>
      <c r="E1248" s="14">
        <v>43845</v>
      </c>
      <c r="F1248" s="27" t="s">
        <v>3910</v>
      </c>
      <c r="G1248" s="28">
        <v>6900</v>
      </c>
      <c r="H1248" s="29">
        <v>6900</v>
      </c>
      <c r="I1248" s="29">
        <v>1</v>
      </c>
      <c r="J1248" s="30">
        <v>2020</v>
      </c>
      <c r="K1248" s="30">
        <v>2020</v>
      </c>
      <c r="L1248" s="31" t="s">
        <v>28</v>
      </c>
      <c r="M1248" s="32" t="str">
        <f>IF(_xlfn.XLOOKUP(C1248,'Raw Data_OS_22'!$C$5:$C$4516,'Raw Data_OS_22'!$G$5:$G$4516,"New_Claim/ Reopening")= "New_Claim/ Reopening","New_Claim/ Reopening","Old_Claim")</f>
        <v>Old_Claim</v>
      </c>
      <c r="N1248" s="18" t="str">
        <f>IF(M1248=$N$2,IF(J1248=$N$1,"E1","D"),_xlfn.XLOOKUP(C1248,'Raw Data_OS_22'!$C$5:$C$4516,'Raw Data_OS_22'!$O$5:$O$4516))</f>
        <v>A</v>
      </c>
    </row>
    <row r="1249" spans="3:14" x14ac:dyDescent="0.35">
      <c r="C1249" s="26" t="s">
        <v>589</v>
      </c>
      <c r="D1249" s="14">
        <v>43889</v>
      </c>
      <c r="E1249" s="14">
        <v>43894</v>
      </c>
      <c r="F1249" s="27" t="s">
        <v>3910</v>
      </c>
      <c r="G1249" s="28">
        <v>100000</v>
      </c>
      <c r="H1249" s="29">
        <v>100000</v>
      </c>
      <c r="I1249" s="29">
        <v>1</v>
      </c>
      <c r="J1249" s="30">
        <v>2020</v>
      </c>
      <c r="K1249" s="30">
        <v>2020</v>
      </c>
      <c r="L1249" s="31" t="s">
        <v>28</v>
      </c>
      <c r="M1249" s="32" t="str">
        <f>IF(_xlfn.XLOOKUP(C1249,'Raw Data_OS_22'!$C$5:$C$4516,'Raw Data_OS_22'!$G$5:$G$4516,"New_Claim/ Reopening")= "New_Claim/ Reopening","New_Claim/ Reopening","Old_Claim")</f>
        <v>Old_Claim</v>
      </c>
      <c r="N1249" s="18" t="str">
        <f>IF(M1249=$N$2,IF(J1249=$N$1,"E1","D"),_xlfn.XLOOKUP(C1249,'Raw Data_OS_22'!$C$5:$C$4516,'Raw Data_OS_22'!$O$5:$O$4516))</f>
        <v>A</v>
      </c>
    </row>
    <row r="1250" spans="3:14" x14ac:dyDescent="0.35">
      <c r="C1250" s="26" t="s">
        <v>82</v>
      </c>
      <c r="D1250" s="14">
        <v>44100</v>
      </c>
      <c r="E1250" s="14">
        <v>44105</v>
      </c>
      <c r="F1250" s="27" t="s">
        <v>3910</v>
      </c>
      <c r="G1250" s="28">
        <v>8550</v>
      </c>
      <c r="H1250" s="29">
        <v>8550</v>
      </c>
      <c r="I1250" s="29">
        <v>1</v>
      </c>
      <c r="J1250" s="30">
        <v>2020</v>
      </c>
      <c r="K1250" s="30">
        <v>2020</v>
      </c>
      <c r="L1250" s="31" t="s">
        <v>35</v>
      </c>
      <c r="M1250" s="32" t="str">
        <f>IF(_xlfn.XLOOKUP(C1250,'Raw Data_OS_22'!$C$5:$C$4516,'Raw Data_OS_22'!$G$5:$G$4516,"New_Claim/ Reopening")= "New_Claim/ Reopening","New_Claim/ Reopening","Old_Claim")</f>
        <v>Old_Claim</v>
      </c>
      <c r="N1250" s="18" t="str">
        <f>IF(M1250=$N$2,IF(J1250=$N$1,"E1","D"),_xlfn.XLOOKUP(C1250,'Raw Data_OS_22'!$C$5:$C$4516,'Raw Data_OS_22'!$O$5:$O$4516))</f>
        <v>A</v>
      </c>
    </row>
    <row r="1251" spans="3:14" x14ac:dyDescent="0.35">
      <c r="C1251" s="26" t="s">
        <v>605</v>
      </c>
      <c r="D1251" s="14">
        <v>44113</v>
      </c>
      <c r="E1251" s="14">
        <v>44117</v>
      </c>
      <c r="F1251" s="27" t="s">
        <v>3910</v>
      </c>
      <c r="G1251" s="28">
        <v>84000</v>
      </c>
      <c r="H1251" s="29">
        <v>84000</v>
      </c>
      <c r="I1251" s="29">
        <v>1</v>
      </c>
      <c r="J1251" s="30">
        <v>2020</v>
      </c>
      <c r="K1251" s="30">
        <v>2020</v>
      </c>
      <c r="L1251" s="31" t="s">
        <v>11</v>
      </c>
      <c r="M1251" s="32" t="str">
        <f>IF(_xlfn.XLOOKUP(C1251,'Raw Data_OS_22'!$C$5:$C$4516,'Raw Data_OS_22'!$G$5:$G$4516,"New_Claim/ Reopening")= "New_Claim/ Reopening","New_Claim/ Reopening","Old_Claim")</f>
        <v>Old_Claim</v>
      </c>
      <c r="N1251" s="18" t="str">
        <f>IF(M1251=$N$2,IF(J1251=$N$1,"E1","D"),_xlfn.XLOOKUP(C1251,'Raw Data_OS_22'!$C$5:$C$4516,'Raw Data_OS_22'!$O$5:$O$4516))</f>
        <v>A</v>
      </c>
    </row>
    <row r="1252" spans="3:14" x14ac:dyDescent="0.35">
      <c r="C1252" s="26" t="s">
        <v>91</v>
      </c>
      <c r="D1252" s="14">
        <v>44147</v>
      </c>
      <c r="E1252" s="14">
        <v>44151</v>
      </c>
      <c r="F1252" s="27" t="s">
        <v>3910</v>
      </c>
      <c r="G1252" s="28">
        <v>6270</v>
      </c>
      <c r="H1252" s="29">
        <v>6270</v>
      </c>
      <c r="I1252" s="29">
        <v>1</v>
      </c>
      <c r="J1252" s="30">
        <v>2020</v>
      </c>
      <c r="K1252" s="30">
        <v>2020</v>
      </c>
      <c r="L1252" s="31" t="s">
        <v>11</v>
      </c>
      <c r="M1252" s="32" t="str">
        <f>IF(_xlfn.XLOOKUP(C1252,'Raw Data_OS_22'!$C$5:$C$4516,'Raw Data_OS_22'!$G$5:$G$4516,"New_Claim/ Reopening")= "New_Claim/ Reopening","New_Claim/ Reopening","Old_Claim")</f>
        <v>Old_Claim</v>
      </c>
      <c r="N1252" s="18" t="str">
        <f>IF(M1252=$N$2,IF(J1252=$N$1,"E1","D"),_xlfn.XLOOKUP(C1252,'Raw Data_OS_22'!$C$5:$C$4516,'Raw Data_OS_22'!$O$5:$O$4516))</f>
        <v>A</v>
      </c>
    </row>
    <row r="1253" spans="3:14" x14ac:dyDescent="0.35">
      <c r="C1253" s="26" t="s">
        <v>609</v>
      </c>
      <c r="D1253" s="14">
        <v>44153</v>
      </c>
      <c r="E1253" s="14">
        <v>44158</v>
      </c>
      <c r="F1253" s="27" t="s">
        <v>3910</v>
      </c>
      <c r="G1253" s="28">
        <v>7000</v>
      </c>
      <c r="H1253" s="29">
        <v>7000</v>
      </c>
      <c r="I1253" s="29">
        <v>1</v>
      </c>
      <c r="J1253" s="30">
        <v>2020</v>
      </c>
      <c r="K1253" s="30">
        <v>2020</v>
      </c>
      <c r="L1253" s="31" t="s">
        <v>11</v>
      </c>
      <c r="M1253" s="32" t="str">
        <f>IF(_xlfn.XLOOKUP(C1253,'Raw Data_OS_22'!$C$5:$C$4516,'Raw Data_OS_22'!$G$5:$G$4516,"New_Claim/ Reopening")= "New_Claim/ Reopening","New_Claim/ Reopening","Old_Claim")</f>
        <v>Old_Claim</v>
      </c>
      <c r="N1253" s="18" t="str">
        <f>IF(M1253=$N$2,IF(J1253=$N$1,"E1","D"),_xlfn.XLOOKUP(C1253,'Raw Data_OS_22'!$C$5:$C$4516,'Raw Data_OS_22'!$O$5:$O$4516))</f>
        <v>A</v>
      </c>
    </row>
    <row r="1254" spans="3:14" x14ac:dyDescent="0.35">
      <c r="C1254" s="26" t="s">
        <v>612</v>
      </c>
      <c r="D1254" s="14">
        <v>43860</v>
      </c>
      <c r="E1254" s="14">
        <v>44106</v>
      </c>
      <c r="F1254" s="27" t="s">
        <v>3910</v>
      </c>
      <c r="G1254" s="28">
        <v>15000</v>
      </c>
      <c r="H1254" s="29">
        <v>15000</v>
      </c>
      <c r="I1254" s="29">
        <v>1</v>
      </c>
      <c r="J1254" s="30">
        <v>2020</v>
      </c>
      <c r="K1254" s="30">
        <v>2020</v>
      </c>
      <c r="L1254" s="31" t="s">
        <v>28</v>
      </c>
      <c r="M1254" s="32" t="str">
        <f>IF(_xlfn.XLOOKUP(C1254,'Raw Data_OS_22'!$C$5:$C$4516,'Raw Data_OS_22'!$G$5:$G$4516,"New_Claim/ Reopening")= "New_Claim/ Reopening","New_Claim/ Reopening","Old_Claim")</f>
        <v>Old_Claim</v>
      </c>
      <c r="N1254" s="18" t="str">
        <f>IF(M1254=$N$2,IF(J1254=$N$1,"E1","D"),_xlfn.XLOOKUP(C1254,'Raw Data_OS_22'!$C$5:$C$4516,'Raw Data_OS_22'!$O$5:$O$4516))</f>
        <v>A</v>
      </c>
    </row>
    <row r="1255" spans="3:14" x14ac:dyDescent="0.35">
      <c r="C1255" s="26" t="s">
        <v>4115</v>
      </c>
      <c r="D1255" s="14">
        <v>43575</v>
      </c>
      <c r="E1255" s="14">
        <v>43584</v>
      </c>
      <c r="F1255" s="27" t="s">
        <v>3910</v>
      </c>
      <c r="G1255" s="28">
        <v>50000</v>
      </c>
      <c r="H1255" s="29">
        <v>50000</v>
      </c>
      <c r="I1255" s="29">
        <v>1</v>
      </c>
      <c r="J1255" s="30">
        <v>2019</v>
      </c>
      <c r="K1255" s="30">
        <v>2019</v>
      </c>
      <c r="L1255" s="31" t="s">
        <v>51</v>
      </c>
      <c r="M1255" s="32" t="str">
        <f>IF(_xlfn.XLOOKUP(C1255,'Raw Data_OS_22'!$C$5:$C$4516,'Raw Data_OS_22'!$G$5:$G$4516,"New_Claim/ Reopening")= "New_Claim/ Reopening","New_Claim/ Reopening","Old_Claim")</f>
        <v>Old_Claim</v>
      </c>
      <c r="N1255" s="18" t="str">
        <f>IF(M1255=$N$2,IF(J1255=$N$1,"E1","D"),_xlfn.XLOOKUP(C1255,'Raw Data_OS_22'!$C$5:$C$4516,'Raw Data_OS_22'!$O$5:$O$4516))</f>
        <v>A</v>
      </c>
    </row>
    <row r="1256" spans="3:14" x14ac:dyDescent="0.35">
      <c r="C1256" s="26" t="s">
        <v>636</v>
      </c>
      <c r="D1256" s="14">
        <v>43681</v>
      </c>
      <c r="E1256" s="14">
        <v>43682</v>
      </c>
      <c r="F1256" s="27" t="s">
        <v>3908</v>
      </c>
      <c r="G1256" s="28">
        <v>7100</v>
      </c>
      <c r="H1256" s="29">
        <v>7100</v>
      </c>
      <c r="I1256" s="29">
        <v>1</v>
      </c>
      <c r="J1256" s="30">
        <v>2019</v>
      </c>
      <c r="K1256" s="30">
        <v>2019</v>
      </c>
      <c r="L1256" s="31" t="s">
        <v>140</v>
      </c>
      <c r="M1256" s="32" t="str">
        <f>IF(_xlfn.XLOOKUP(C1256,'Raw Data_OS_22'!$C$5:$C$4516,'Raw Data_OS_22'!$G$5:$G$4516,"New_Claim/ Reopening")= "New_Claim/ Reopening","New_Claim/ Reopening","Old_Claim")</f>
        <v>Old_Claim</v>
      </c>
      <c r="N1256" s="18" t="str">
        <f>IF(M1256=$N$2,IF(J1256=$N$1,"E1","D"),_xlfn.XLOOKUP(C1256,'Raw Data_OS_22'!$C$5:$C$4516,'Raw Data_OS_22'!$O$5:$O$4516))</f>
        <v>B1</v>
      </c>
    </row>
    <row r="1257" spans="3:14" x14ac:dyDescent="0.35">
      <c r="C1257" s="26" t="s">
        <v>641</v>
      </c>
      <c r="D1257" s="14">
        <v>44201</v>
      </c>
      <c r="E1257" s="14">
        <v>44210</v>
      </c>
      <c r="F1257" s="27" t="s">
        <v>3910</v>
      </c>
      <c r="G1257" s="28">
        <v>6380</v>
      </c>
      <c r="H1257" s="29">
        <v>6380</v>
      </c>
      <c r="I1257" s="29">
        <v>1</v>
      </c>
      <c r="J1257" s="30">
        <v>2021</v>
      </c>
      <c r="K1257" s="30">
        <v>2021</v>
      </c>
      <c r="L1257" s="31" t="s">
        <v>21</v>
      </c>
      <c r="M1257" s="32" t="str">
        <f>IF(_xlfn.XLOOKUP(C1257,'Raw Data_OS_22'!$C$5:$C$4516,'Raw Data_OS_22'!$G$5:$G$4516,"New_Claim/ Reopening")= "New_Claim/ Reopening","New_Claim/ Reopening","Old_Claim")</f>
        <v>Old_Claim</v>
      </c>
      <c r="N1257" s="18" t="str">
        <f>IF(M1257=$N$2,IF(J1257=$N$1,"E1","D"),_xlfn.XLOOKUP(C1257,'Raw Data_OS_22'!$C$5:$C$4516,'Raw Data_OS_22'!$O$5:$O$4516))</f>
        <v>B1</v>
      </c>
    </row>
    <row r="1258" spans="3:14" x14ac:dyDescent="0.35">
      <c r="C1258" s="26" t="s">
        <v>123</v>
      </c>
      <c r="D1258" s="14">
        <v>44206</v>
      </c>
      <c r="E1258" s="14">
        <v>44209</v>
      </c>
      <c r="F1258" s="27" t="s">
        <v>3910</v>
      </c>
      <c r="G1258" s="28">
        <v>6380</v>
      </c>
      <c r="H1258" s="29">
        <v>6380</v>
      </c>
      <c r="I1258" s="29">
        <v>1</v>
      </c>
      <c r="J1258" s="30">
        <v>2021</v>
      </c>
      <c r="K1258" s="30">
        <v>2021</v>
      </c>
      <c r="L1258" s="31" t="s">
        <v>21</v>
      </c>
      <c r="M1258" s="32" t="str">
        <f>IF(_xlfn.XLOOKUP(C1258,'Raw Data_OS_22'!$C$5:$C$4516,'Raw Data_OS_22'!$G$5:$G$4516,"New_Claim/ Reopening")= "New_Claim/ Reopening","New_Claim/ Reopening","Old_Claim")</f>
        <v>Old_Claim</v>
      </c>
      <c r="N1258" s="18" t="str">
        <f>IF(M1258=$N$2,IF(J1258=$N$1,"E1","D"),_xlfn.XLOOKUP(C1258,'Raw Data_OS_22'!$C$5:$C$4516,'Raw Data_OS_22'!$O$5:$O$4516))</f>
        <v>A</v>
      </c>
    </row>
    <row r="1259" spans="3:14" x14ac:dyDescent="0.35">
      <c r="C1259" s="26" t="s">
        <v>644</v>
      </c>
      <c r="D1259" s="14">
        <v>44202</v>
      </c>
      <c r="E1259" s="14">
        <v>44210</v>
      </c>
      <c r="F1259" s="27" t="s">
        <v>3910</v>
      </c>
      <c r="G1259" s="28">
        <v>6380</v>
      </c>
      <c r="H1259" s="29">
        <v>6380</v>
      </c>
      <c r="I1259" s="29">
        <v>1</v>
      </c>
      <c r="J1259" s="30">
        <v>2021</v>
      </c>
      <c r="K1259" s="30">
        <v>2021</v>
      </c>
      <c r="L1259" s="31" t="s">
        <v>21</v>
      </c>
      <c r="M1259" s="32" t="str">
        <f>IF(_xlfn.XLOOKUP(C1259,'Raw Data_OS_22'!$C$5:$C$4516,'Raw Data_OS_22'!$G$5:$G$4516,"New_Claim/ Reopening")= "New_Claim/ Reopening","New_Claim/ Reopening","Old_Claim")</f>
        <v>Old_Claim</v>
      </c>
      <c r="N1259" s="18" t="str">
        <f>IF(M1259=$N$2,IF(J1259=$N$1,"E1","D"),_xlfn.XLOOKUP(C1259,'Raw Data_OS_22'!$C$5:$C$4516,'Raw Data_OS_22'!$O$5:$O$4516))</f>
        <v>B1</v>
      </c>
    </row>
    <row r="1260" spans="3:14" x14ac:dyDescent="0.35">
      <c r="C1260" s="26" t="s">
        <v>647</v>
      </c>
      <c r="D1260" s="14">
        <v>44203</v>
      </c>
      <c r="E1260" s="14">
        <v>44209</v>
      </c>
      <c r="F1260" s="27" t="s">
        <v>3908</v>
      </c>
      <c r="G1260" s="28">
        <v>1089254</v>
      </c>
      <c r="H1260" s="29">
        <v>1089254</v>
      </c>
      <c r="I1260" s="29">
        <v>1</v>
      </c>
      <c r="J1260" s="30">
        <v>2021</v>
      </c>
      <c r="K1260" s="30">
        <v>2021</v>
      </c>
      <c r="L1260" s="31" t="s">
        <v>21</v>
      </c>
      <c r="M1260" s="32" t="str">
        <f>IF(_xlfn.XLOOKUP(C1260,'Raw Data_OS_22'!$C$5:$C$4516,'Raw Data_OS_22'!$G$5:$G$4516,"New_Claim/ Reopening")= "New_Claim/ Reopening","New_Claim/ Reopening","Old_Claim")</f>
        <v>Old_Claim</v>
      </c>
      <c r="N1260" s="18" t="str">
        <f>IF(M1260=$N$2,IF(J1260=$N$1,"E1","D"),_xlfn.XLOOKUP(C1260,'Raw Data_OS_22'!$C$5:$C$4516,'Raw Data_OS_22'!$O$5:$O$4516))</f>
        <v>A</v>
      </c>
    </row>
    <row r="1261" spans="3:14" x14ac:dyDescent="0.35">
      <c r="C1261" s="26" t="s">
        <v>127</v>
      </c>
      <c r="D1261" s="14">
        <v>44187</v>
      </c>
      <c r="E1261" s="14">
        <v>44209</v>
      </c>
      <c r="F1261" s="27" t="s">
        <v>3908</v>
      </c>
      <c r="G1261" s="28">
        <v>612160</v>
      </c>
      <c r="H1261" s="29">
        <v>612160</v>
      </c>
      <c r="I1261" s="29">
        <v>1</v>
      </c>
      <c r="J1261" s="30">
        <v>2020</v>
      </c>
      <c r="K1261" s="30">
        <v>2021</v>
      </c>
      <c r="L1261" s="31" t="s">
        <v>11</v>
      </c>
      <c r="M1261" s="32" t="str">
        <f>IF(_xlfn.XLOOKUP(C1261,'Raw Data_OS_22'!$C$5:$C$4516,'Raw Data_OS_22'!$G$5:$G$4516,"New_Claim/ Reopening")= "New_Claim/ Reopening","New_Claim/ Reopening","Old_Claim")</f>
        <v>Old_Claim</v>
      </c>
      <c r="N1261" s="18" t="str">
        <f>IF(M1261=$N$2,IF(J1261=$N$1,"E1","D"),_xlfn.XLOOKUP(C1261,'Raw Data_OS_22'!$C$5:$C$4516,'Raw Data_OS_22'!$O$5:$O$4516))</f>
        <v>A</v>
      </c>
    </row>
    <row r="1262" spans="3:14" x14ac:dyDescent="0.35">
      <c r="C1262" s="26" t="s">
        <v>128</v>
      </c>
      <c r="D1262" s="14">
        <v>44204</v>
      </c>
      <c r="E1262" s="14">
        <v>44207</v>
      </c>
      <c r="F1262" s="27" t="s">
        <v>3910</v>
      </c>
      <c r="G1262" s="28">
        <v>38120</v>
      </c>
      <c r="H1262" s="29">
        <v>38120</v>
      </c>
      <c r="I1262" s="29">
        <v>1</v>
      </c>
      <c r="J1262" s="30">
        <v>2021</v>
      </c>
      <c r="K1262" s="30">
        <v>2021</v>
      </c>
      <c r="L1262" s="31" t="s">
        <v>21</v>
      </c>
      <c r="M1262" s="32" t="str">
        <f>IF(_xlfn.XLOOKUP(C1262,'Raw Data_OS_22'!$C$5:$C$4516,'Raw Data_OS_22'!$G$5:$G$4516,"New_Claim/ Reopening")= "New_Claim/ Reopening","New_Claim/ Reopening","Old_Claim")</f>
        <v>Old_Claim</v>
      </c>
      <c r="N1262" s="18" t="str">
        <f>IF(M1262=$N$2,IF(J1262=$N$1,"E1","D"),_xlfn.XLOOKUP(C1262,'Raw Data_OS_22'!$C$5:$C$4516,'Raw Data_OS_22'!$O$5:$O$4516))</f>
        <v>B2</v>
      </c>
    </row>
    <row r="1263" spans="3:14" x14ac:dyDescent="0.35">
      <c r="C1263" s="26" t="s">
        <v>129</v>
      </c>
      <c r="D1263" s="14">
        <v>44155</v>
      </c>
      <c r="E1263" s="14">
        <v>44211</v>
      </c>
      <c r="F1263" s="27" t="s">
        <v>3910</v>
      </c>
      <c r="G1263" s="28">
        <v>534264.70589999994</v>
      </c>
      <c r="H1263" s="29">
        <v>534264.70589999994</v>
      </c>
      <c r="I1263" s="29">
        <v>1</v>
      </c>
      <c r="J1263" s="30">
        <v>2020</v>
      </c>
      <c r="K1263" s="30">
        <v>2021</v>
      </c>
      <c r="L1263" s="31" t="s">
        <v>11</v>
      </c>
      <c r="M1263" s="32" t="str">
        <f>IF(_xlfn.XLOOKUP(C1263,'Raw Data_OS_22'!$C$5:$C$4516,'Raw Data_OS_22'!$G$5:$G$4516,"New_Claim/ Reopening")= "New_Claim/ Reopening","New_Claim/ Reopening","Old_Claim")</f>
        <v>Old_Claim</v>
      </c>
      <c r="N1263" s="18" t="str">
        <f>IF(M1263=$N$2,IF(J1263=$N$1,"E1","D"),_xlfn.XLOOKUP(C1263,'Raw Data_OS_22'!$C$5:$C$4516,'Raw Data_OS_22'!$O$5:$O$4516))</f>
        <v>A</v>
      </c>
    </row>
    <row r="1264" spans="3:14" x14ac:dyDescent="0.35">
      <c r="C1264" s="26" t="s">
        <v>134</v>
      </c>
      <c r="D1264" s="14">
        <v>44213</v>
      </c>
      <c r="E1264" s="14">
        <v>44214</v>
      </c>
      <c r="F1264" s="27" t="s">
        <v>3910</v>
      </c>
      <c r="G1264" s="28">
        <v>16200</v>
      </c>
      <c r="H1264" s="29">
        <v>16200</v>
      </c>
      <c r="I1264" s="29">
        <v>1</v>
      </c>
      <c r="J1264" s="30">
        <v>2021</v>
      </c>
      <c r="K1264" s="30">
        <v>2021</v>
      </c>
      <c r="L1264" s="31" t="s">
        <v>21</v>
      </c>
      <c r="M1264" s="32" t="str">
        <f>IF(_xlfn.XLOOKUP(C1264,'Raw Data_OS_22'!$C$5:$C$4516,'Raw Data_OS_22'!$G$5:$G$4516,"New_Claim/ Reopening")= "New_Claim/ Reopening","New_Claim/ Reopening","Old_Claim")</f>
        <v>Old_Claim</v>
      </c>
      <c r="N1264" s="18" t="str">
        <f>IF(M1264=$N$2,IF(J1264=$N$1,"E1","D"),_xlfn.XLOOKUP(C1264,'Raw Data_OS_22'!$C$5:$C$4516,'Raw Data_OS_22'!$O$5:$O$4516))</f>
        <v>B1</v>
      </c>
    </row>
    <row r="1265" spans="3:14" x14ac:dyDescent="0.35">
      <c r="C1265" s="26" t="s">
        <v>651</v>
      </c>
      <c r="D1265" s="14">
        <v>44148</v>
      </c>
      <c r="E1265" s="14">
        <v>44177</v>
      </c>
      <c r="F1265" s="27" t="s">
        <v>3910</v>
      </c>
      <c r="G1265" s="28">
        <v>7600</v>
      </c>
      <c r="H1265" s="29">
        <v>7600</v>
      </c>
      <c r="I1265" s="29">
        <v>1</v>
      </c>
      <c r="J1265" s="30">
        <v>2020</v>
      </c>
      <c r="K1265" s="30">
        <v>2020</v>
      </c>
      <c r="L1265" s="31" t="s">
        <v>11</v>
      </c>
      <c r="M1265" s="32" t="str">
        <f>IF(_xlfn.XLOOKUP(C1265,'Raw Data_OS_22'!$C$5:$C$4516,'Raw Data_OS_22'!$G$5:$G$4516,"New_Claim/ Reopening")= "New_Claim/ Reopening","New_Claim/ Reopening","Old_Claim")</f>
        <v>Old_Claim</v>
      </c>
      <c r="N1265" s="18" t="str">
        <f>IF(M1265=$N$2,IF(J1265=$N$1,"E1","D"),_xlfn.XLOOKUP(C1265,'Raw Data_OS_22'!$C$5:$C$4516,'Raw Data_OS_22'!$O$5:$O$4516))</f>
        <v>B1</v>
      </c>
    </row>
    <row r="1266" spans="3:14" x14ac:dyDescent="0.35">
      <c r="C1266" s="26" t="s">
        <v>135</v>
      </c>
      <c r="D1266" s="14">
        <v>44212</v>
      </c>
      <c r="E1266" s="14">
        <v>44214</v>
      </c>
      <c r="F1266" s="27" t="s">
        <v>3908</v>
      </c>
      <c r="G1266" s="28">
        <v>14800</v>
      </c>
      <c r="H1266" s="29">
        <v>14800</v>
      </c>
      <c r="I1266" s="29">
        <v>1</v>
      </c>
      <c r="J1266" s="30">
        <v>2021</v>
      </c>
      <c r="K1266" s="30">
        <v>2021</v>
      </c>
      <c r="L1266" s="31" t="s">
        <v>21</v>
      </c>
      <c r="M1266" s="32" t="str">
        <f>IF(_xlfn.XLOOKUP(C1266,'Raw Data_OS_22'!$C$5:$C$4516,'Raw Data_OS_22'!$G$5:$G$4516,"New_Claim/ Reopening")= "New_Claim/ Reopening","New_Claim/ Reopening","Old_Claim")</f>
        <v>Old_Claim</v>
      </c>
      <c r="N1266" s="18" t="str">
        <f>IF(M1266=$N$2,IF(J1266=$N$1,"E1","D"),_xlfn.XLOOKUP(C1266,'Raw Data_OS_22'!$C$5:$C$4516,'Raw Data_OS_22'!$O$5:$O$4516))</f>
        <v>B2</v>
      </c>
    </row>
    <row r="1267" spans="3:14" x14ac:dyDescent="0.35">
      <c r="C1267" s="26" t="s">
        <v>136</v>
      </c>
      <c r="D1267" s="14">
        <v>44202</v>
      </c>
      <c r="E1267" s="14">
        <v>44214</v>
      </c>
      <c r="F1267" s="27" t="s">
        <v>3908</v>
      </c>
      <c r="G1267" s="28">
        <v>3620</v>
      </c>
      <c r="H1267" s="29">
        <v>3620</v>
      </c>
      <c r="I1267" s="29">
        <v>1</v>
      </c>
      <c r="J1267" s="30">
        <v>2021</v>
      </c>
      <c r="K1267" s="30">
        <v>2021</v>
      </c>
      <c r="L1267" s="31" t="s">
        <v>21</v>
      </c>
      <c r="M1267" s="32" t="str">
        <f>IF(_xlfn.XLOOKUP(C1267,'Raw Data_OS_22'!$C$5:$C$4516,'Raw Data_OS_22'!$G$5:$G$4516,"New_Claim/ Reopening")= "New_Claim/ Reopening","New_Claim/ Reopening","Old_Claim")</f>
        <v>Old_Claim</v>
      </c>
      <c r="N1267" s="18" t="str">
        <f>IF(M1267=$N$2,IF(J1267=$N$1,"E1","D"),_xlfn.XLOOKUP(C1267,'Raw Data_OS_22'!$C$5:$C$4516,'Raw Data_OS_22'!$O$5:$O$4516))</f>
        <v>A</v>
      </c>
    </row>
    <row r="1268" spans="3:14" x14ac:dyDescent="0.35">
      <c r="C1268" s="26" t="s">
        <v>137</v>
      </c>
      <c r="D1268" s="14">
        <v>44202</v>
      </c>
      <c r="E1268" s="14">
        <v>44203</v>
      </c>
      <c r="F1268" s="27" t="s">
        <v>3910</v>
      </c>
      <c r="G1268" s="28">
        <v>6380</v>
      </c>
      <c r="H1268" s="29">
        <v>6380</v>
      </c>
      <c r="I1268" s="29">
        <v>1</v>
      </c>
      <c r="J1268" s="30">
        <v>2021</v>
      </c>
      <c r="K1268" s="30">
        <v>2021</v>
      </c>
      <c r="L1268" s="31" t="s">
        <v>21</v>
      </c>
      <c r="M1268" s="32" t="str">
        <f>IF(_xlfn.XLOOKUP(C1268,'Raw Data_OS_22'!$C$5:$C$4516,'Raw Data_OS_22'!$G$5:$G$4516,"New_Claim/ Reopening")= "New_Claim/ Reopening","New_Claim/ Reopening","Old_Claim")</f>
        <v>Old_Claim</v>
      </c>
      <c r="N1268" s="18" t="str">
        <f>IF(M1268=$N$2,IF(J1268=$N$1,"E1","D"),_xlfn.XLOOKUP(C1268,'Raw Data_OS_22'!$C$5:$C$4516,'Raw Data_OS_22'!$O$5:$O$4516))</f>
        <v>B1</v>
      </c>
    </row>
    <row r="1269" spans="3:14" x14ac:dyDescent="0.35">
      <c r="C1269" s="26" t="s">
        <v>654</v>
      </c>
      <c r="D1269" s="14">
        <v>44205</v>
      </c>
      <c r="E1269" s="14">
        <v>44207</v>
      </c>
      <c r="F1269" s="27" t="s">
        <v>3910</v>
      </c>
      <c r="G1269" s="28">
        <v>96860</v>
      </c>
      <c r="H1269" s="29">
        <v>96860</v>
      </c>
      <c r="I1269" s="29">
        <v>1</v>
      </c>
      <c r="J1269" s="30">
        <v>2021</v>
      </c>
      <c r="K1269" s="30">
        <v>2021</v>
      </c>
      <c r="L1269" s="31" t="s">
        <v>21</v>
      </c>
      <c r="M1269" s="32" t="str">
        <f>IF(_xlfn.XLOOKUP(C1269,'Raw Data_OS_22'!$C$5:$C$4516,'Raw Data_OS_22'!$G$5:$G$4516,"New_Claim/ Reopening")= "New_Claim/ Reopening","New_Claim/ Reopening","Old_Claim")</f>
        <v>Old_Claim</v>
      </c>
      <c r="N1269" s="18" t="str">
        <f>IF(M1269=$N$2,IF(J1269=$N$1,"E1","D"),_xlfn.XLOOKUP(C1269,'Raw Data_OS_22'!$C$5:$C$4516,'Raw Data_OS_22'!$O$5:$O$4516))</f>
        <v>B1</v>
      </c>
    </row>
    <row r="1270" spans="3:14" x14ac:dyDescent="0.35">
      <c r="C1270" s="26" t="s">
        <v>143</v>
      </c>
      <c r="D1270" s="14">
        <v>43843</v>
      </c>
      <c r="E1270" s="14">
        <v>43847</v>
      </c>
      <c r="F1270" s="27" t="s">
        <v>3910</v>
      </c>
      <c r="G1270" s="28">
        <v>2320</v>
      </c>
      <c r="H1270" s="29">
        <v>2320</v>
      </c>
      <c r="I1270" s="29">
        <v>1</v>
      </c>
      <c r="J1270" s="30">
        <v>2020</v>
      </c>
      <c r="K1270" s="30">
        <v>2020</v>
      </c>
      <c r="L1270" s="31" t="s">
        <v>28</v>
      </c>
      <c r="M1270" s="32" t="str">
        <f>IF(_xlfn.XLOOKUP(C1270,'Raw Data_OS_22'!$C$5:$C$4516,'Raw Data_OS_22'!$G$5:$G$4516,"New_Claim/ Reopening")= "New_Claim/ Reopening","New_Claim/ Reopening","Old_Claim")</f>
        <v>Old_Claim</v>
      </c>
      <c r="N1270" s="18" t="str">
        <f>IF(M1270=$N$2,IF(J1270=$N$1,"E1","D"),_xlfn.XLOOKUP(C1270,'Raw Data_OS_22'!$C$5:$C$4516,'Raw Data_OS_22'!$O$5:$O$4516))</f>
        <v>A</v>
      </c>
    </row>
    <row r="1271" spans="3:14" x14ac:dyDescent="0.35">
      <c r="C1271" s="26" t="s">
        <v>149</v>
      </c>
      <c r="D1271" s="14">
        <v>38781</v>
      </c>
      <c r="E1271" s="14">
        <v>38781</v>
      </c>
      <c r="F1271" s="27" t="s">
        <v>3910</v>
      </c>
      <c r="G1271" s="28">
        <v>7824</v>
      </c>
      <c r="H1271" s="29">
        <v>7824</v>
      </c>
      <c r="I1271" s="29">
        <v>1</v>
      </c>
      <c r="J1271" s="30">
        <v>2006</v>
      </c>
      <c r="K1271" s="30">
        <v>2006</v>
      </c>
      <c r="L1271" s="31" t="s">
        <v>150</v>
      </c>
      <c r="M1271" s="32" t="str">
        <f>IF(_xlfn.XLOOKUP(C1271,'Raw Data_OS_22'!$C$5:$C$4516,'Raw Data_OS_22'!$G$5:$G$4516,"New_Claim/ Reopening")= "New_Claim/ Reopening","New_Claim/ Reopening","Old_Claim")</f>
        <v>Old_Claim</v>
      </c>
      <c r="N1271" s="18" t="str">
        <f>IF(M1271=$N$2,IF(J1271=$N$1,"E1","D"),_xlfn.XLOOKUP(C1271,'Raw Data_OS_22'!$C$5:$C$4516,'Raw Data_OS_22'!$O$5:$O$4516))</f>
        <v>B1</v>
      </c>
    </row>
    <row r="1272" spans="3:14" x14ac:dyDescent="0.35">
      <c r="C1272" s="26" t="s">
        <v>663</v>
      </c>
      <c r="D1272" s="14">
        <v>41250</v>
      </c>
      <c r="E1272" s="14">
        <v>41250</v>
      </c>
      <c r="F1272" s="27" t="s">
        <v>4199</v>
      </c>
      <c r="G1272" s="28">
        <v>206250</v>
      </c>
      <c r="H1272" s="29">
        <v>206250</v>
      </c>
      <c r="I1272" s="29">
        <v>1</v>
      </c>
      <c r="J1272" s="30">
        <v>2012</v>
      </c>
      <c r="K1272" s="30">
        <v>2012</v>
      </c>
      <c r="L1272" s="31" t="s">
        <v>45</v>
      </c>
      <c r="M1272" s="32" t="str">
        <f>IF(_xlfn.XLOOKUP(C1272,'Raw Data_OS_22'!$C$5:$C$4516,'Raw Data_OS_22'!$G$5:$G$4516,"New_Claim/ Reopening")= "New_Claim/ Reopening","New_Claim/ Reopening","Old_Claim")</f>
        <v>Old_Claim</v>
      </c>
      <c r="N1272" s="18" t="str">
        <f>IF(M1272=$N$2,IF(J1272=$N$1,"E1","D"),_xlfn.XLOOKUP(C1272,'Raw Data_OS_22'!$C$5:$C$4516,'Raw Data_OS_22'!$O$5:$O$4516))</f>
        <v>B1</v>
      </c>
    </row>
    <row r="1273" spans="3:14" x14ac:dyDescent="0.35">
      <c r="C1273" s="26" t="s">
        <v>668</v>
      </c>
      <c r="D1273" s="14">
        <v>42977</v>
      </c>
      <c r="E1273" s="14">
        <v>42977</v>
      </c>
      <c r="F1273" s="27" t="s">
        <v>658</v>
      </c>
      <c r="G1273" s="28">
        <v>50600</v>
      </c>
      <c r="H1273" s="29">
        <v>50600</v>
      </c>
      <c r="I1273" s="29">
        <v>1</v>
      </c>
      <c r="J1273" s="30">
        <v>2017</v>
      </c>
      <c r="K1273" s="30">
        <v>2017</v>
      </c>
      <c r="L1273" s="31" t="s">
        <v>669</v>
      </c>
      <c r="M1273" s="32" t="str">
        <f>IF(_xlfn.XLOOKUP(C1273,'Raw Data_OS_22'!$C$5:$C$4516,'Raw Data_OS_22'!$G$5:$G$4516,"New_Claim/ Reopening")= "New_Claim/ Reopening","New_Claim/ Reopening","Old_Claim")</f>
        <v>Old_Claim</v>
      </c>
      <c r="N1273" s="18" t="str">
        <f>IF(M1273=$N$2,IF(J1273=$N$1,"E1","D"),_xlfn.XLOOKUP(C1273,'Raw Data_OS_22'!$C$5:$C$4516,'Raw Data_OS_22'!$O$5:$O$4516))</f>
        <v>B1</v>
      </c>
    </row>
    <row r="1274" spans="3:14" x14ac:dyDescent="0.35">
      <c r="C1274" s="26" t="s">
        <v>687</v>
      </c>
      <c r="D1274" s="14">
        <v>43585</v>
      </c>
      <c r="E1274" s="14">
        <v>43585</v>
      </c>
      <c r="F1274" s="27" t="s">
        <v>658</v>
      </c>
      <c r="G1274" s="28">
        <v>5000</v>
      </c>
      <c r="H1274" s="29">
        <v>5000</v>
      </c>
      <c r="I1274" s="29">
        <v>1</v>
      </c>
      <c r="J1274" s="30">
        <v>2019</v>
      </c>
      <c r="K1274" s="30">
        <v>2019</v>
      </c>
      <c r="L1274" s="31" t="s">
        <v>51</v>
      </c>
      <c r="M1274" s="32" t="str">
        <f>IF(_xlfn.XLOOKUP(C1274,'Raw Data_OS_22'!$C$5:$C$4516,'Raw Data_OS_22'!$G$5:$G$4516,"New_Claim/ Reopening")= "New_Claim/ Reopening","New_Claim/ Reopening","Old_Claim")</f>
        <v>Old_Claim</v>
      </c>
      <c r="N1274" s="18" t="str">
        <f>IF(M1274=$N$2,IF(J1274=$N$1,"E1","D"),_xlfn.XLOOKUP(C1274,'Raw Data_OS_22'!$C$5:$C$4516,'Raw Data_OS_22'!$O$5:$O$4516))</f>
        <v>B1</v>
      </c>
    </row>
    <row r="1275" spans="3:14" x14ac:dyDescent="0.35">
      <c r="C1275" s="26" t="s">
        <v>699</v>
      </c>
      <c r="D1275" s="14">
        <v>43736</v>
      </c>
      <c r="E1275" s="14">
        <v>43736</v>
      </c>
      <c r="F1275" s="27" t="s">
        <v>4224</v>
      </c>
      <c r="G1275" s="28">
        <v>100000</v>
      </c>
      <c r="H1275" s="29">
        <v>100000</v>
      </c>
      <c r="I1275" s="29">
        <v>1</v>
      </c>
      <c r="J1275" s="30">
        <v>2019</v>
      </c>
      <c r="K1275" s="30">
        <v>2019</v>
      </c>
      <c r="L1275" s="31" t="s">
        <v>140</v>
      </c>
      <c r="M1275" s="32" t="str">
        <f>IF(_xlfn.XLOOKUP(C1275,'Raw Data_OS_22'!$C$5:$C$4516,'Raw Data_OS_22'!$G$5:$G$4516,"New_Claim/ Reopening")= "New_Claim/ Reopening","New_Claim/ Reopening","Old_Claim")</f>
        <v>Old_Claim</v>
      </c>
      <c r="N1275" s="18" t="str">
        <f>IF(M1275=$N$2,IF(J1275=$N$1,"E1","D"),_xlfn.XLOOKUP(C1275,'Raw Data_OS_22'!$C$5:$C$4516,'Raw Data_OS_22'!$O$5:$O$4516))</f>
        <v>A</v>
      </c>
    </row>
    <row r="1276" spans="3:14" x14ac:dyDescent="0.35">
      <c r="C1276" s="26" t="s">
        <v>702</v>
      </c>
      <c r="D1276" s="14">
        <v>43787</v>
      </c>
      <c r="E1276" s="14">
        <v>43787</v>
      </c>
      <c r="F1276" s="27" t="s">
        <v>4199</v>
      </c>
      <c r="G1276" s="28">
        <v>22040</v>
      </c>
      <c r="H1276" s="29">
        <v>22040</v>
      </c>
      <c r="I1276" s="29">
        <v>1</v>
      </c>
      <c r="J1276" s="30">
        <v>2019</v>
      </c>
      <c r="K1276" s="30">
        <v>2019</v>
      </c>
      <c r="L1276" s="31" t="s">
        <v>25</v>
      </c>
      <c r="M1276" s="32" t="str">
        <f>IF(_xlfn.XLOOKUP(C1276,'Raw Data_OS_22'!$C$5:$C$4516,'Raw Data_OS_22'!$G$5:$G$4516,"New_Claim/ Reopening")= "New_Claim/ Reopening","New_Claim/ Reopening","Old_Claim")</f>
        <v>Old_Claim</v>
      </c>
      <c r="N1276" s="18" t="str">
        <f>IF(M1276=$N$2,IF(J1276=$N$1,"E1","D"),_xlfn.XLOOKUP(C1276,'Raw Data_OS_22'!$C$5:$C$4516,'Raw Data_OS_22'!$O$5:$O$4516))</f>
        <v>B1</v>
      </c>
    </row>
    <row r="1277" spans="3:14" x14ac:dyDescent="0.35">
      <c r="C1277" s="26" t="s">
        <v>716</v>
      </c>
      <c r="D1277" s="14">
        <v>43817</v>
      </c>
      <c r="E1277" s="14">
        <v>43817</v>
      </c>
      <c r="F1277" s="27" t="s">
        <v>3910</v>
      </c>
      <c r="G1277" s="28">
        <v>10000</v>
      </c>
      <c r="H1277" s="29">
        <v>10000</v>
      </c>
      <c r="I1277" s="29">
        <v>1</v>
      </c>
      <c r="J1277" s="30">
        <v>2019</v>
      </c>
      <c r="K1277" s="30">
        <v>2019</v>
      </c>
      <c r="L1277" s="31" t="s">
        <v>25</v>
      </c>
      <c r="M1277" s="32" t="str">
        <f>IF(_xlfn.XLOOKUP(C1277,'Raw Data_OS_22'!$C$5:$C$4516,'Raw Data_OS_22'!$G$5:$G$4516,"New_Claim/ Reopening")= "New_Claim/ Reopening","New_Claim/ Reopening","Old_Claim")</f>
        <v>Old_Claim</v>
      </c>
      <c r="N1277" s="18" t="str">
        <f>IF(M1277=$N$2,IF(J1277=$N$1,"E1","D"),_xlfn.XLOOKUP(C1277,'Raw Data_OS_22'!$C$5:$C$4516,'Raw Data_OS_22'!$O$5:$O$4516))</f>
        <v>A</v>
      </c>
    </row>
    <row r="1278" spans="3:14" x14ac:dyDescent="0.35">
      <c r="C1278" s="26" t="s">
        <v>157</v>
      </c>
      <c r="D1278" s="14">
        <v>43912</v>
      </c>
      <c r="E1278" s="14">
        <v>43912</v>
      </c>
      <c r="F1278" s="27" t="s">
        <v>3910</v>
      </c>
      <c r="G1278" s="28">
        <v>8660</v>
      </c>
      <c r="H1278" s="29">
        <v>8660</v>
      </c>
      <c r="I1278" s="29">
        <v>1</v>
      </c>
      <c r="J1278" s="30">
        <v>2020</v>
      </c>
      <c r="K1278" s="30">
        <v>2020</v>
      </c>
      <c r="L1278" s="31" t="s">
        <v>28</v>
      </c>
      <c r="M1278" s="32" t="str">
        <f>IF(_xlfn.XLOOKUP(C1278,'Raw Data_OS_22'!$C$5:$C$4516,'Raw Data_OS_22'!$G$5:$G$4516,"New_Claim/ Reopening")= "New_Claim/ Reopening","New_Claim/ Reopening","Old_Claim")</f>
        <v>Old_Claim</v>
      </c>
      <c r="N1278" s="18" t="str">
        <f>IF(M1278=$N$2,IF(J1278=$N$1,"E1","D"),_xlfn.XLOOKUP(C1278,'Raw Data_OS_22'!$C$5:$C$4516,'Raw Data_OS_22'!$O$5:$O$4516))</f>
        <v>A</v>
      </c>
    </row>
    <row r="1279" spans="3:14" x14ac:dyDescent="0.35">
      <c r="C1279" s="26" t="s">
        <v>739</v>
      </c>
      <c r="D1279" s="14">
        <v>43654</v>
      </c>
      <c r="E1279" s="14">
        <v>43654</v>
      </c>
      <c r="F1279" s="27" t="s">
        <v>3910</v>
      </c>
      <c r="G1279" s="28">
        <v>132353</v>
      </c>
      <c r="H1279" s="29">
        <v>132353</v>
      </c>
      <c r="I1279" s="29">
        <v>1</v>
      </c>
      <c r="J1279" s="30">
        <v>2019</v>
      </c>
      <c r="K1279" s="30">
        <v>2019</v>
      </c>
      <c r="L1279" s="31" t="s">
        <v>140</v>
      </c>
      <c r="M1279" s="32" t="str">
        <f>IF(_xlfn.XLOOKUP(C1279,'Raw Data_OS_22'!$C$5:$C$4516,'Raw Data_OS_22'!$G$5:$G$4516,"New_Claim/ Reopening")= "New_Claim/ Reopening","New_Claim/ Reopening","Old_Claim")</f>
        <v>Old_Claim</v>
      </c>
      <c r="N1279" s="18" t="str">
        <f>IF(M1279=$N$2,IF(J1279=$N$1,"E1","D"),_xlfn.XLOOKUP(C1279,'Raw Data_OS_22'!$C$5:$C$4516,'Raw Data_OS_22'!$O$5:$O$4516))</f>
        <v>B1</v>
      </c>
    </row>
    <row r="1280" spans="3:14" x14ac:dyDescent="0.35">
      <c r="C1280" s="26" t="s">
        <v>758</v>
      </c>
      <c r="D1280" s="14">
        <v>43917</v>
      </c>
      <c r="E1280" s="14">
        <v>43917</v>
      </c>
      <c r="F1280" s="27" t="s">
        <v>658</v>
      </c>
      <c r="G1280" s="28">
        <v>5000</v>
      </c>
      <c r="H1280" s="29">
        <v>5000</v>
      </c>
      <c r="I1280" s="29">
        <v>1</v>
      </c>
      <c r="J1280" s="30">
        <v>2020</v>
      </c>
      <c r="K1280" s="30">
        <v>2020</v>
      </c>
      <c r="L1280" s="31" t="s">
        <v>28</v>
      </c>
      <c r="M1280" s="32" t="str">
        <f>IF(_xlfn.XLOOKUP(C1280,'Raw Data_OS_22'!$C$5:$C$4516,'Raw Data_OS_22'!$G$5:$G$4516,"New_Claim/ Reopening")= "New_Claim/ Reopening","New_Claim/ Reopening","Old_Claim")</f>
        <v>Old_Claim</v>
      </c>
      <c r="N1280" s="18" t="str">
        <f>IF(M1280=$N$2,IF(J1280=$N$1,"E1","D"),_xlfn.XLOOKUP(C1280,'Raw Data_OS_22'!$C$5:$C$4516,'Raw Data_OS_22'!$O$5:$O$4516))</f>
        <v>A</v>
      </c>
    </row>
    <row r="1281" spans="3:14" x14ac:dyDescent="0.35">
      <c r="C1281" s="26" t="s">
        <v>768</v>
      </c>
      <c r="D1281" s="14">
        <v>43796</v>
      </c>
      <c r="E1281" s="14">
        <v>43796</v>
      </c>
      <c r="F1281" s="27" t="s">
        <v>3908</v>
      </c>
      <c r="G1281" s="28">
        <v>100000</v>
      </c>
      <c r="H1281" s="29">
        <v>100000</v>
      </c>
      <c r="I1281" s="29">
        <v>1</v>
      </c>
      <c r="J1281" s="30">
        <v>2019</v>
      </c>
      <c r="K1281" s="30">
        <v>2019</v>
      </c>
      <c r="L1281" s="31" t="s">
        <v>25</v>
      </c>
      <c r="M1281" s="32" t="str">
        <f>IF(_xlfn.XLOOKUP(C1281,'Raw Data_OS_22'!$C$5:$C$4516,'Raw Data_OS_22'!$G$5:$G$4516,"New_Claim/ Reopening")= "New_Claim/ Reopening","New_Claim/ Reopening","Old_Claim")</f>
        <v>Old_Claim</v>
      </c>
      <c r="N1281" s="18" t="str">
        <f>IF(M1281=$N$2,IF(J1281=$N$1,"E1","D"),_xlfn.XLOOKUP(C1281,'Raw Data_OS_22'!$C$5:$C$4516,'Raw Data_OS_22'!$O$5:$O$4516))</f>
        <v>A</v>
      </c>
    </row>
    <row r="1282" spans="3:14" x14ac:dyDescent="0.35">
      <c r="C1282" s="26" t="s">
        <v>774</v>
      </c>
      <c r="D1282" s="14">
        <v>44003</v>
      </c>
      <c r="E1282" s="14">
        <v>44003</v>
      </c>
      <c r="F1282" s="27" t="s">
        <v>658</v>
      </c>
      <c r="G1282" s="28">
        <v>25280</v>
      </c>
      <c r="H1282" s="29">
        <v>25280</v>
      </c>
      <c r="I1282" s="29">
        <v>1</v>
      </c>
      <c r="J1282" s="30">
        <v>2020</v>
      </c>
      <c r="K1282" s="30">
        <v>2020</v>
      </c>
      <c r="L1282" s="31" t="s">
        <v>33</v>
      </c>
      <c r="M1282" s="32" t="str">
        <f>IF(_xlfn.XLOOKUP(C1282,'Raw Data_OS_22'!$C$5:$C$4516,'Raw Data_OS_22'!$G$5:$G$4516,"New_Claim/ Reopening")= "New_Claim/ Reopening","New_Claim/ Reopening","Old_Claim")</f>
        <v>Old_Claim</v>
      </c>
      <c r="N1282" s="18" t="str">
        <f>IF(M1282=$N$2,IF(J1282=$N$1,"E1","D"),_xlfn.XLOOKUP(C1282,'Raw Data_OS_22'!$C$5:$C$4516,'Raw Data_OS_22'!$O$5:$O$4516))</f>
        <v>A</v>
      </c>
    </row>
    <row r="1283" spans="3:14" x14ac:dyDescent="0.35">
      <c r="C1283" s="26" t="s">
        <v>776</v>
      </c>
      <c r="D1283" s="14">
        <v>44023</v>
      </c>
      <c r="E1283" s="14">
        <v>44023</v>
      </c>
      <c r="F1283" s="27" t="s">
        <v>3910</v>
      </c>
      <c r="G1283" s="28">
        <v>10000</v>
      </c>
      <c r="H1283" s="29">
        <v>10000</v>
      </c>
      <c r="I1283" s="29">
        <v>1</v>
      </c>
      <c r="J1283" s="30">
        <v>2020</v>
      </c>
      <c r="K1283" s="30">
        <v>2020</v>
      </c>
      <c r="L1283" s="31" t="s">
        <v>35</v>
      </c>
      <c r="M1283" s="32" t="str">
        <f>IF(_xlfn.XLOOKUP(C1283,'Raw Data_OS_22'!$C$5:$C$4516,'Raw Data_OS_22'!$G$5:$G$4516,"New_Claim/ Reopening")= "New_Claim/ Reopening","New_Claim/ Reopening","Old_Claim")</f>
        <v>Old_Claim</v>
      </c>
      <c r="N1283" s="18" t="str">
        <f>IF(M1283=$N$2,IF(J1283=$N$1,"E1","D"),_xlfn.XLOOKUP(C1283,'Raw Data_OS_22'!$C$5:$C$4516,'Raw Data_OS_22'!$O$5:$O$4516))</f>
        <v>A</v>
      </c>
    </row>
    <row r="1284" spans="3:14" x14ac:dyDescent="0.35">
      <c r="C1284" s="26" t="s">
        <v>783</v>
      </c>
      <c r="D1284" s="14">
        <v>44027</v>
      </c>
      <c r="E1284" s="14">
        <v>44027</v>
      </c>
      <c r="F1284" s="27" t="s">
        <v>3910</v>
      </c>
      <c r="G1284" s="28">
        <v>25000</v>
      </c>
      <c r="H1284" s="29">
        <v>25000</v>
      </c>
      <c r="I1284" s="29">
        <v>1</v>
      </c>
      <c r="J1284" s="30">
        <v>2020</v>
      </c>
      <c r="K1284" s="30">
        <v>2020</v>
      </c>
      <c r="L1284" s="31" t="s">
        <v>35</v>
      </c>
      <c r="M1284" s="32" t="str">
        <f>IF(_xlfn.XLOOKUP(C1284,'Raw Data_OS_22'!$C$5:$C$4516,'Raw Data_OS_22'!$G$5:$G$4516,"New_Claim/ Reopening")= "New_Claim/ Reopening","New_Claim/ Reopening","Old_Claim")</f>
        <v>Old_Claim</v>
      </c>
      <c r="N1284" s="18" t="str">
        <f>IF(M1284=$N$2,IF(J1284=$N$1,"E1","D"),_xlfn.XLOOKUP(C1284,'Raw Data_OS_22'!$C$5:$C$4516,'Raw Data_OS_22'!$O$5:$O$4516))</f>
        <v>A</v>
      </c>
    </row>
    <row r="1285" spans="3:14" x14ac:dyDescent="0.35">
      <c r="C1285" s="26" t="s">
        <v>178</v>
      </c>
      <c r="D1285" s="14">
        <v>44070</v>
      </c>
      <c r="E1285" s="14">
        <v>44070</v>
      </c>
      <c r="F1285" s="27" t="s">
        <v>3908</v>
      </c>
      <c r="G1285" s="28">
        <v>61000</v>
      </c>
      <c r="H1285" s="29">
        <v>61000</v>
      </c>
      <c r="I1285" s="29">
        <v>1</v>
      </c>
      <c r="J1285" s="30">
        <v>2020</v>
      </c>
      <c r="K1285" s="30">
        <v>2020</v>
      </c>
      <c r="L1285" s="31" t="s">
        <v>35</v>
      </c>
      <c r="M1285" s="32" t="str">
        <f>IF(_xlfn.XLOOKUP(C1285,'Raw Data_OS_22'!$C$5:$C$4516,'Raw Data_OS_22'!$G$5:$G$4516,"New_Claim/ Reopening")= "New_Claim/ Reopening","New_Claim/ Reopening","Old_Claim")</f>
        <v>Old_Claim</v>
      </c>
      <c r="N1285" s="18" t="str">
        <f>IF(M1285=$N$2,IF(J1285=$N$1,"E1","D"),_xlfn.XLOOKUP(C1285,'Raw Data_OS_22'!$C$5:$C$4516,'Raw Data_OS_22'!$O$5:$O$4516))</f>
        <v>A</v>
      </c>
    </row>
    <row r="1286" spans="3:14" x14ac:dyDescent="0.35">
      <c r="C1286" s="26" t="s">
        <v>802</v>
      </c>
      <c r="D1286" s="14">
        <v>44092</v>
      </c>
      <c r="E1286" s="14">
        <v>44092</v>
      </c>
      <c r="F1286" s="27" t="s">
        <v>4244</v>
      </c>
      <c r="G1286" s="28">
        <v>16240</v>
      </c>
      <c r="H1286" s="29">
        <v>16240</v>
      </c>
      <c r="I1286" s="29">
        <v>1</v>
      </c>
      <c r="J1286" s="30">
        <v>2020</v>
      </c>
      <c r="K1286" s="30">
        <v>2020</v>
      </c>
      <c r="L1286" s="31" t="s">
        <v>35</v>
      </c>
      <c r="M1286" s="32" t="str">
        <f>IF(_xlfn.XLOOKUP(C1286,'Raw Data_OS_22'!$C$5:$C$4516,'Raw Data_OS_22'!$G$5:$G$4516,"New_Claim/ Reopening")= "New_Claim/ Reopening","New_Claim/ Reopening","Old_Claim")</f>
        <v>Old_Claim</v>
      </c>
      <c r="N1286" s="18" t="str">
        <f>IF(M1286=$N$2,IF(J1286=$N$1,"E1","D"),_xlfn.XLOOKUP(C1286,'Raw Data_OS_22'!$C$5:$C$4516,'Raw Data_OS_22'!$O$5:$O$4516))</f>
        <v>B1</v>
      </c>
    </row>
    <row r="1287" spans="3:14" x14ac:dyDescent="0.35">
      <c r="C1287" s="26" t="s">
        <v>807</v>
      </c>
      <c r="D1287" s="14">
        <v>44113</v>
      </c>
      <c r="E1287" s="14">
        <v>44113</v>
      </c>
      <c r="F1287" s="27" t="s">
        <v>3910</v>
      </c>
      <c r="G1287" s="28">
        <v>110000</v>
      </c>
      <c r="H1287" s="29">
        <v>110000</v>
      </c>
      <c r="I1287" s="29">
        <v>1</v>
      </c>
      <c r="J1287" s="30">
        <v>2020</v>
      </c>
      <c r="K1287" s="30">
        <v>2020</v>
      </c>
      <c r="L1287" s="31" t="s">
        <v>11</v>
      </c>
      <c r="M1287" s="32" t="str">
        <f>IF(_xlfn.XLOOKUP(C1287,'Raw Data_OS_22'!$C$5:$C$4516,'Raw Data_OS_22'!$G$5:$G$4516,"New_Claim/ Reopening")= "New_Claim/ Reopening","New_Claim/ Reopening","Old_Claim")</f>
        <v>Old_Claim</v>
      </c>
      <c r="N1287" s="18" t="str">
        <f>IF(M1287=$N$2,IF(J1287=$N$1,"E1","D"),_xlfn.XLOOKUP(C1287,'Raw Data_OS_22'!$C$5:$C$4516,'Raw Data_OS_22'!$O$5:$O$4516))</f>
        <v>A</v>
      </c>
    </row>
    <row r="1288" spans="3:14" x14ac:dyDescent="0.35">
      <c r="C1288" s="26" t="s">
        <v>838</v>
      </c>
      <c r="D1288" s="14">
        <v>43811</v>
      </c>
      <c r="E1288" s="14">
        <v>43811</v>
      </c>
      <c r="F1288" s="27" t="s">
        <v>3908</v>
      </c>
      <c r="G1288" s="28">
        <v>445000</v>
      </c>
      <c r="H1288" s="29">
        <v>445000</v>
      </c>
      <c r="I1288" s="29">
        <v>1</v>
      </c>
      <c r="J1288" s="30">
        <v>2019</v>
      </c>
      <c r="K1288" s="30">
        <v>2019</v>
      </c>
      <c r="L1288" s="31" t="s">
        <v>25</v>
      </c>
      <c r="M1288" s="32" t="str">
        <f>IF(_xlfn.XLOOKUP(C1288,'Raw Data_OS_22'!$C$5:$C$4516,'Raw Data_OS_22'!$G$5:$G$4516,"New_Claim/ Reopening")= "New_Claim/ Reopening","New_Claim/ Reopening","Old_Claim")</f>
        <v>Old_Claim</v>
      </c>
      <c r="N1288" s="18" t="str">
        <f>IF(M1288=$N$2,IF(J1288=$N$1,"E1","D"),_xlfn.XLOOKUP(C1288,'Raw Data_OS_22'!$C$5:$C$4516,'Raw Data_OS_22'!$O$5:$O$4516))</f>
        <v>B2</v>
      </c>
    </row>
    <row r="1289" spans="3:14" x14ac:dyDescent="0.35">
      <c r="C1289" s="26" t="s">
        <v>842</v>
      </c>
      <c r="D1289" s="14">
        <v>43959</v>
      </c>
      <c r="E1289" s="14">
        <v>43959</v>
      </c>
      <c r="F1289" s="27" t="s">
        <v>3910</v>
      </c>
      <c r="G1289" s="28">
        <v>10500</v>
      </c>
      <c r="H1289" s="29">
        <v>10500</v>
      </c>
      <c r="I1289" s="29">
        <v>1</v>
      </c>
      <c r="J1289" s="30">
        <v>2020</v>
      </c>
      <c r="K1289" s="30">
        <v>2020</v>
      </c>
      <c r="L1289" s="31" t="s">
        <v>33</v>
      </c>
      <c r="M1289" s="32" t="str">
        <f>IF(_xlfn.XLOOKUP(C1289,'Raw Data_OS_22'!$C$5:$C$4516,'Raw Data_OS_22'!$G$5:$G$4516,"New_Claim/ Reopening")= "New_Claim/ Reopening","New_Claim/ Reopening","Old_Claim")</f>
        <v>Old_Claim</v>
      </c>
      <c r="N1289" s="18" t="str">
        <f>IF(M1289=$N$2,IF(J1289=$N$1,"E1","D"),_xlfn.XLOOKUP(C1289,'Raw Data_OS_22'!$C$5:$C$4516,'Raw Data_OS_22'!$O$5:$O$4516))</f>
        <v>A</v>
      </c>
    </row>
    <row r="1290" spans="3:14" x14ac:dyDescent="0.35">
      <c r="C1290" s="26" t="s">
        <v>220</v>
      </c>
      <c r="D1290" s="14">
        <v>43959</v>
      </c>
      <c r="E1290" s="14">
        <v>43959</v>
      </c>
      <c r="F1290" s="27" t="s">
        <v>3910</v>
      </c>
      <c r="G1290" s="28">
        <v>6060</v>
      </c>
      <c r="H1290" s="29">
        <v>6060</v>
      </c>
      <c r="I1290" s="29">
        <v>1</v>
      </c>
      <c r="J1290" s="30">
        <v>2020</v>
      </c>
      <c r="K1290" s="30">
        <v>2020</v>
      </c>
      <c r="L1290" s="31" t="s">
        <v>33</v>
      </c>
      <c r="M1290" s="32" t="str">
        <f>IF(_xlfn.XLOOKUP(C1290,'Raw Data_OS_22'!$C$5:$C$4516,'Raw Data_OS_22'!$G$5:$G$4516,"New_Claim/ Reopening")= "New_Claim/ Reopening","New_Claim/ Reopening","Old_Claim")</f>
        <v>Old_Claim</v>
      </c>
      <c r="N1290" s="18" t="str">
        <f>IF(M1290=$N$2,IF(J1290=$N$1,"E1","D"),_xlfn.XLOOKUP(C1290,'Raw Data_OS_22'!$C$5:$C$4516,'Raw Data_OS_22'!$O$5:$O$4516))</f>
        <v>A</v>
      </c>
    </row>
    <row r="1291" spans="3:14" x14ac:dyDescent="0.35">
      <c r="C1291" s="26" t="s">
        <v>222</v>
      </c>
      <c r="D1291" s="14">
        <v>43951</v>
      </c>
      <c r="E1291" s="14">
        <v>43951</v>
      </c>
      <c r="F1291" s="27" t="s">
        <v>3910</v>
      </c>
      <c r="G1291" s="28">
        <v>85900</v>
      </c>
      <c r="H1291" s="29">
        <v>85900</v>
      </c>
      <c r="I1291" s="29">
        <v>1</v>
      </c>
      <c r="J1291" s="30">
        <v>2020</v>
      </c>
      <c r="K1291" s="30">
        <v>2020</v>
      </c>
      <c r="L1291" s="31" t="s">
        <v>33</v>
      </c>
      <c r="M1291" s="32" t="str">
        <f>IF(_xlfn.XLOOKUP(C1291,'Raw Data_OS_22'!$C$5:$C$4516,'Raw Data_OS_22'!$G$5:$G$4516,"New_Claim/ Reopening")= "New_Claim/ Reopening","New_Claim/ Reopening","Old_Claim")</f>
        <v>Old_Claim</v>
      </c>
      <c r="N1291" s="18" t="str">
        <f>IF(M1291=$N$2,IF(J1291=$N$1,"E1","D"),_xlfn.XLOOKUP(C1291,'Raw Data_OS_22'!$C$5:$C$4516,'Raw Data_OS_22'!$O$5:$O$4516))</f>
        <v>A</v>
      </c>
    </row>
    <row r="1292" spans="3:14" x14ac:dyDescent="0.35">
      <c r="C1292" s="26" t="s">
        <v>856</v>
      </c>
      <c r="D1292" s="14">
        <v>43978</v>
      </c>
      <c r="E1292" s="14">
        <v>43978</v>
      </c>
      <c r="F1292" s="27" t="s">
        <v>3910</v>
      </c>
      <c r="G1292" s="28">
        <v>3135</v>
      </c>
      <c r="H1292" s="29">
        <v>3135</v>
      </c>
      <c r="I1292" s="29">
        <v>1</v>
      </c>
      <c r="J1292" s="30">
        <v>2020</v>
      </c>
      <c r="K1292" s="30">
        <v>2020</v>
      </c>
      <c r="L1292" s="31" t="s">
        <v>33</v>
      </c>
      <c r="M1292" s="32" t="str">
        <f>IF(_xlfn.XLOOKUP(C1292,'Raw Data_OS_22'!$C$5:$C$4516,'Raw Data_OS_22'!$G$5:$G$4516,"New_Claim/ Reopening")= "New_Claim/ Reopening","New_Claim/ Reopening","Old_Claim")</f>
        <v>Old_Claim</v>
      </c>
      <c r="N1292" s="18" t="str">
        <f>IF(M1292=$N$2,IF(J1292=$N$1,"E1","D"),_xlfn.XLOOKUP(C1292,'Raw Data_OS_22'!$C$5:$C$4516,'Raw Data_OS_22'!$O$5:$O$4516))</f>
        <v>B1</v>
      </c>
    </row>
    <row r="1293" spans="3:14" x14ac:dyDescent="0.35">
      <c r="C1293" s="26" t="s">
        <v>866</v>
      </c>
      <c r="D1293" s="14">
        <v>43832</v>
      </c>
      <c r="E1293" s="14">
        <v>43832</v>
      </c>
      <c r="F1293" s="27" t="s">
        <v>3910</v>
      </c>
      <c r="G1293" s="28">
        <v>20440</v>
      </c>
      <c r="H1293" s="29">
        <v>20440</v>
      </c>
      <c r="I1293" s="29">
        <v>1</v>
      </c>
      <c r="J1293" s="30">
        <v>2020</v>
      </c>
      <c r="K1293" s="30">
        <v>2020</v>
      </c>
      <c r="L1293" s="31" t="s">
        <v>28</v>
      </c>
      <c r="M1293" s="32" t="str">
        <f>IF(_xlfn.XLOOKUP(C1293,'Raw Data_OS_22'!$C$5:$C$4516,'Raw Data_OS_22'!$G$5:$G$4516,"New_Claim/ Reopening")= "New_Claim/ Reopening","New_Claim/ Reopening","Old_Claim")</f>
        <v>Old_Claim</v>
      </c>
      <c r="N1293" s="18" t="str">
        <f>IF(M1293=$N$2,IF(J1293=$N$1,"E1","D"),_xlfn.XLOOKUP(C1293,'Raw Data_OS_22'!$C$5:$C$4516,'Raw Data_OS_22'!$O$5:$O$4516))</f>
        <v>A</v>
      </c>
    </row>
    <row r="1294" spans="3:14" x14ac:dyDescent="0.35">
      <c r="C1294" s="26" t="s">
        <v>869</v>
      </c>
      <c r="D1294" s="14">
        <v>44002</v>
      </c>
      <c r="E1294" s="14">
        <v>44002</v>
      </c>
      <c r="F1294" s="27" t="s">
        <v>3908</v>
      </c>
      <c r="G1294" s="28">
        <v>1000</v>
      </c>
      <c r="H1294" s="29">
        <v>1000</v>
      </c>
      <c r="I1294" s="29">
        <v>1</v>
      </c>
      <c r="J1294" s="30">
        <v>2020</v>
      </c>
      <c r="K1294" s="30">
        <v>2020</v>
      </c>
      <c r="L1294" s="31" t="s">
        <v>33</v>
      </c>
      <c r="M1294" s="32" t="str">
        <f>IF(_xlfn.XLOOKUP(C1294,'Raw Data_OS_22'!$C$5:$C$4516,'Raw Data_OS_22'!$G$5:$G$4516,"New_Claim/ Reopening")= "New_Claim/ Reopening","New_Claim/ Reopening","Old_Claim")</f>
        <v>Old_Claim</v>
      </c>
      <c r="N1294" s="18" t="str">
        <f>IF(M1294=$N$2,IF(J1294=$N$1,"E1","D"),_xlfn.XLOOKUP(C1294,'Raw Data_OS_22'!$C$5:$C$4516,'Raw Data_OS_22'!$O$5:$O$4516))</f>
        <v>A</v>
      </c>
    </row>
    <row r="1295" spans="3:14" x14ac:dyDescent="0.35">
      <c r="C1295" s="26" t="s">
        <v>870</v>
      </c>
      <c r="D1295" s="14">
        <v>43833</v>
      </c>
      <c r="E1295" s="14">
        <v>43833</v>
      </c>
      <c r="F1295" s="27" t="s">
        <v>3910</v>
      </c>
      <c r="G1295" s="28">
        <v>1000000</v>
      </c>
      <c r="H1295" s="29">
        <v>1000000</v>
      </c>
      <c r="I1295" s="29">
        <v>1</v>
      </c>
      <c r="J1295" s="30">
        <v>2020</v>
      </c>
      <c r="K1295" s="30">
        <v>2020</v>
      </c>
      <c r="L1295" s="31" t="s">
        <v>28</v>
      </c>
      <c r="M1295" s="32" t="str">
        <f>IF(_xlfn.XLOOKUP(C1295,'Raw Data_OS_22'!$C$5:$C$4516,'Raw Data_OS_22'!$G$5:$G$4516,"New_Claim/ Reopening")= "New_Claim/ Reopening","New_Claim/ Reopening","Old_Claim")</f>
        <v>Old_Claim</v>
      </c>
      <c r="N1295" s="18" t="str">
        <f>IF(M1295=$N$2,IF(J1295=$N$1,"E1","D"),_xlfn.XLOOKUP(C1295,'Raw Data_OS_22'!$C$5:$C$4516,'Raw Data_OS_22'!$O$5:$O$4516))</f>
        <v>A</v>
      </c>
    </row>
    <row r="1296" spans="3:14" x14ac:dyDescent="0.35">
      <c r="C1296" s="26" t="s">
        <v>888</v>
      </c>
      <c r="D1296" s="14">
        <v>43542</v>
      </c>
      <c r="E1296" s="14">
        <v>43542</v>
      </c>
      <c r="F1296" s="27" t="s">
        <v>3910</v>
      </c>
      <c r="G1296" s="28">
        <v>124700</v>
      </c>
      <c r="H1296" s="29">
        <v>124700</v>
      </c>
      <c r="I1296" s="29">
        <v>1</v>
      </c>
      <c r="J1296" s="30">
        <v>2019</v>
      </c>
      <c r="K1296" s="30">
        <v>2019</v>
      </c>
      <c r="L1296" s="31" t="s">
        <v>681</v>
      </c>
      <c r="M1296" s="32" t="str">
        <f>IF(_xlfn.XLOOKUP(C1296,'Raw Data_OS_22'!$C$5:$C$4516,'Raw Data_OS_22'!$G$5:$G$4516,"New_Claim/ Reopening")= "New_Claim/ Reopening","New_Claim/ Reopening","Old_Claim")</f>
        <v>Old_Claim</v>
      </c>
      <c r="N1296" s="18" t="str">
        <f>IF(M1296=$N$2,IF(J1296=$N$1,"E1","D"),_xlfn.XLOOKUP(C1296,'Raw Data_OS_22'!$C$5:$C$4516,'Raw Data_OS_22'!$O$5:$O$4516))</f>
        <v>B1</v>
      </c>
    </row>
    <row r="1297" spans="3:14" x14ac:dyDescent="0.35">
      <c r="C1297" s="26" t="s">
        <v>894</v>
      </c>
      <c r="D1297" s="14">
        <v>43589</v>
      </c>
      <c r="E1297" s="14">
        <v>43589</v>
      </c>
      <c r="F1297" s="27" t="s">
        <v>3910</v>
      </c>
      <c r="G1297" s="28">
        <v>4000</v>
      </c>
      <c r="H1297" s="29">
        <v>4000</v>
      </c>
      <c r="I1297" s="29">
        <v>1</v>
      </c>
      <c r="J1297" s="30">
        <v>2019</v>
      </c>
      <c r="K1297" s="30">
        <v>2019</v>
      </c>
      <c r="L1297" s="31" t="s">
        <v>51</v>
      </c>
      <c r="M1297" s="32" t="str">
        <f>IF(_xlfn.XLOOKUP(C1297,'Raw Data_OS_22'!$C$5:$C$4516,'Raw Data_OS_22'!$G$5:$G$4516,"New_Claim/ Reopening")= "New_Claim/ Reopening","New_Claim/ Reopening","Old_Claim")</f>
        <v>Old_Claim</v>
      </c>
      <c r="N1297" s="18" t="str">
        <f>IF(M1297=$N$2,IF(J1297=$N$1,"E1","D"),_xlfn.XLOOKUP(C1297,'Raw Data_OS_22'!$C$5:$C$4516,'Raw Data_OS_22'!$O$5:$O$4516))</f>
        <v>A</v>
      </c>
    </row>
    <row r="1298" spans="3:14" x14ac:dyDescent="0.35">
      <c r="C1298" s="26" t="s">
        <v>903</v>
      </c>
      <c r="D1298" s="14">
        <v>43655</v>
      </c>
      <c r="E1298" s="14">
        <v>43655</v>
      </c>
      <c r="F1298" s="27" t="s">
        <v>3910</v>
      </c>
      <c r="G1298" s="28">
        <v>10000</v>
      </c>
      <c r="H1298" s="29">
        <v>10000</v>
      </c>
      <c r="I1298" s="29">
        <v>1</v>
      </c>
      <c r="J1298" s="30">
        <v>2019</v>
      </c>
      <c r="K1298" s="30">
        <v>2019</v>
      </c>
      <c r="L1298" s="31" t="s">
        <v>140</v>
      </c>
      <c r="M1298" s="32" t="str">
        <f>IF(_xlfn.XLOOKUP(C1298,'Raw Data_OS_22'!$C$5:$C$4516,'Raw Data_OS_22'!$G$5:$G$4516,"New_Claim/ Reopening")= "New_Claim/ Reopening","New_Claim/ Reopening","Old_Claim")</f>
        <v>Old_Claim</v>
      </c>
      <c r="N1298" s="18" t="str">
        <f>IF(M1298=$N$2,IF(J1298=$N$1,"E1","D"),_xlfn.XLOOKUP(C1298,'Raw Data_OS_22'!$C$5:$C$4516,'Raw Data_OS_22'!$O$5:$O$4516))</f>
        <v>A</v>
      </c>
    </row>
    <row r="1299" spans="3:14" x14ac:dyDescent="0.35">
      <c r="C1299" s="26" t="s">
        <v>905</v>
      </c>
      <c r="D1299" s="14">
        <v>43659</v>
      </c>
      <c r="E1299" s="14">
        <v>43659</v>
      </c>
      <c r="F1299" s="27" t="s">
        <v>3908</v>
      </c>
      <c r="G1299" s="28">
        <v>6920</v>
      </c>
      <c r="H1299" s="29">
        <v>6920</v>
      </c>
      <c r="I1299" s="29">
        <v>1</v>
      </c>
      <c r="J1299" s="30">
        <v>2019</v>
      </c>
      <c r="K1299" s="30">
        <v>2019</v>
      </c>
      <c r="L1299" s="31" t="s">
        <v>140</v>
      </c>
      <c r="M1299" s="32" t="str">
        <f>IF(_xlfn.XLOOKUP(C1299,'Raw Data_OS_22'!$C$5:$C$4516,'Raw Data_OS_22'!$G$5:$G$4516,"New_Claim/ Reopening")= "New_Claim/ Reopening","New_Claim/ Reopening","Old_Claim")</f>
        <v>Old_Claim</v>
      </c>
      <c r="N1299" s="18" t="str">
        <f>IF(M1299=$N$2,IF(J1299=$N$1,"E1","D"),_xlfn.XLOOKUP(C1299,'Raw Data_OS_22'!$C$5:$C$4516,'Raw Data_OS_22'!$O$5:$O$4516))</f>
        <v>B1</v>
      </c>
    </row>
    <row r="1300" spans="3:14" x14ac:dyDescent="0.35">
      <c r="C1300" s="26" t="s">
        <v>906</v>
      </c>
      <c r="D1300" s="14">
        <v>43658</v>
      </c>
      <c r="E1300" s="14">
        <v>43658</v>
      </c>
      <c r="F1300" s="27" t="s">
        <v>3910</v>
      </c>
      <c r="G1300" s="28">
        <v>4.8209120075355997E-24</v>
      </c>
      <c r="H1300" s="29">
        <v>4.8209120075355997E-24</v>
      </c>
      <c r="I1300" s="29">
        <v>1</v>
      </c>
      <c r="J1300" s="30">
        <v>2019</v>
      </c>
      <c r="K1300" s="30">
        <v>2019</v>
      </c>
      <c r="L1300" s="31" t="s">
        <v>140</v>
      </c>
      <c r="M1300" s="32" t="str">
        <f>IF(_xlfn.XLOOKUP(C1300,'Raw Data_OS_22'!$C$5:$C$4516,'Raw Data_OS_22'!$G$5:$G$4516,"New_Claim/ Reopening")= "New_Claim/ Reopening","New_Claim/ Reopening","Old_Claim")</f>
        <v>Old_Claim</v>
      </c>
      <c r="N1300" s="18" t="str">
        <f>IF(M1300=$N$2,IF(J1300=$N$1,"E1","D"),_xlfn.XLOOKUP(C1300,'Raw Data_OS_22'!$C$5:$C$4516,'Raw Data_OS_22'!$O$5:$O$4516))</f>
        <v>B1</v>
      </c>
    </row>
    <row r="1301" spans="3:14" x14ac:dyDescent="0.35">
      <c r="C1301" s="26" t="s">
        <v>251</v>
      </c>
      <c r="D1301" s="14">
        <v>43674</v>
      </c>
      <c r="E1301" s="14">
        <v>43674</v>
      </c>
      <c r="F1301" s="27" t="s">
        <v>3910</v>
      </c>
      <c r="G1301" s="28">
        <v>313774</v>
      </c>
      <c r="H1301" s="29">
        <v>313774</v>
      </c>
      <c r="I1301" s="29">
        <v>1</v>
      </c>
      <c r="J1301" s="30">
        <v>2019</v>
      </c>
      <c r="K1301" s="30">
        <v>2019</v>
      </c>
      <c r="L1301" s="31" t="s">
        <v>140</v>
      </c>
      <c r="M1301" s="32" t="str">
        <f>IF(_xlfn.XLOOKUP(C1301,'Raw Data_OS_22'!$C$5:$C$4516,'Raw Data_OS_22'!$G$5:$G$4516,"New_Claim/ Reopening")= "New_Claim/ Reopening","New_Claim/ Reopening","Old_Claim")</f>
        <v>Old_Claim</v>
      </c>
      <c r="N1301" s="18" t="str">
        <f>IF(M1301=$N$2,IF(J1301=$N$1,"E1","D"),_xlfn.XLOOKUP(C1301,'Raw Data_OS_22'!$C$5:$C$4516,'Raw Data_OS_22'!$O$5:$O$4516))</f>
        <v>B1</v>
      </c>
    </row>
    <row r="1302" spans="3:14" x14ac:dyDescent="0.35">
      <c r="C1302" s="26" t="s">
        <v>916</v>
      </c>
      <c r="D1302" s="14">
        <v>43839</v>
      </c>
      <c r="E1302" s="14">
        <v>43839</v>
      </c>
      <c r="F1302" s="27" t="s">
        <v>3910</v>
      </c>
      <c r="G1302" s="28">
        <v>9480</v>
      </c>
      <c r="H1302" s="29">
        <v>9480</v>
      </c>
      <c r="I1302" s="29">
        <v>1</v>
      </c>
      <c r="J1302" s="30">
        <v>2020</v>
      </c>
      <c r="K1302" s="30">
        <v>2020</v>
      </c>
      <c r="L1302" s="31" t="s">
        <v>28</v>
      </c>
      <c r="M1302" s="32" t="str">
        <f>IF(_xlfn.XLOOKUP(C1302,'Raw Data_OS_22'!$C$5:$C$4516,'Raw Data_OS_22'!$G$5:$G$4516,"New_Claim/ Reopening")= "New_Claim/ Reopening","New_Claim/ Reopening","Old_Claim")</f>
        <v>Old_Claim</v>
      </c>
      <c r="N1302" s="18" t="str">
        <f>IF(M1302=$N$2,IF(J1302=$N$1,"E1","D"),_xlfn.XLOOKUP(C1302,'Raw Data_OS_22'!$C$5:$C$4516,'Raw Data_OS_22'!$O$5:$O$4516))</f>
        <v>A</v>
      </c>
    </row>
    <row r="1303" spans="3:14" x14ac:dyDescent="0.35">
      <c r="C1303" s="26" t="s">
        <v>920</v>
      </c>
      <c r="D1303" s="14">
        <v>43706</v>
      </c>
      <c r="E1303" s="14">
        <v>43706</v>
      </c>
      <c r="F1303" s="27" t="s">
        <v>3910</v>
      </c>
      <c r="G1303" s="28">
        <v>8700</v>
      </c>
      <c r="H1303" s="29">
        <v>8700</v>
      </c>
      <c r="I1303" s="29">
        <v>1</v>
      </c>
      <c r="J1303" s="30">
        <v>2019</v>
      </c>
      <c r="K1303" s="30">
        <v>2019</v>
      </c>
      <c r="L1303" s="31" t="s">
        <v>140</v>
      </c>
      <c r="M1303" s="32" t="str">
        <f>IF(_xlfn.XLOOKUP(C1303,'Raw Data_OS_22'!$C$5:$C$4516,'Raw Data_OS_22'!$G$5:$G$4516,"New_Claim/ Reopening")= "New_Claim/ Reopening","New_Claim/ Reopening","Old_Claim")</f>
        <v>Old_Claim</v>
      </c>
      <c r="N1303" s="18" t="str">
        <f>IF(M1303=$N$2,IF(J1303=$N$1,"E1","D"),_xlfn.XLOOKUP(C1303,'Raw Data_OS_22'!$C$5:$C$4516,'Raw Data_OS_22'!$O$5:$O$4516))</f>
        <v>B1</v>
      </c>
    </row>
    <row r="1304" spans="3:14" x14ac:dyDescent="0.35">
      <c r="C1304" s="26" t="s">
        <v>252</v>
      </c>
      <c r="D1304" s="14">
        <v>43728</v>
      </c>
      <c r="E1304" s="14">
        <v>43728</v>
      </c>
      <c r="F1304" s="27" t="s">
        <v>3910</v>
      </c>
      <c r="G1304" s="28">
        <v>154280</v>
      </c>
      <c r="H1304" s="29">
        <v>154280</v>
      </c>
      <c r="I1304" s="29">
        <v>1</v>
      </c>
      <c r="J1304" s="30">
        <v>2019</v>
      </c>
      <c r="K1304" s="30">
        <v>2019</v>
      </c>
      <c r="L1304" s="31" t="s">
        <v>140</v>
      </c>
      <c r="M1304" s="32" t="str">
        <f>IF(_xlfn.XLOOKUP(C1304,'Raw Data_OS_22'!$C$5:$C$4516,'Raw Data_OS_22'!$G$5:$G$4516,"New_Claim/ Reopening")= "New_Claim/ Reopening","New_Claim/ Reopening","Old_Claim")</f>
        <v>Old_Claim</v>
      </c>
      <c r="N1304" s="18" t="str">
        <f>IF(M1304=$N$2,IF(J1304=$N$1,"E1","D"),_xlfn.XLOOKUP(C1304,'Raw Data_OS_22'!$C$5:$C$4516,'Raw Data_OS_22'!$O$5:$O$4516))</f>
        <v>B1</v>
      </c>
    </row>
    <row r="1305" spans="3:14" x14ac:dyDescent="0.35">
      <c r="C1305" s="26" t="s">
        <v>941</v>
      </c>
      <c r="D1305" s="14">
        <v>43755</v>
      </c>
      <c r="E1305" s="14">
        <v>43755</v>
      </c>
      <c r="F1305" s="27" t="s">
        <v>3910</v>
      </c>
      <c r="G1305" s="28">
        <v>10000</v>
      </c>
      <c r="H1305" s="29">
        <v>10000</v>
      </c>
      <c r="I1305" s="29">
        <v>1</v>
      </c>
      <c r="J1305" s="30">
        <v>2019</v>
      </c>
      <c r="K1305" s="30">
        <v>2019</v>
      </c>
      <c r="L1305" s="31" t="s">
        <v>25</v>
      </c>
      <c r="M1305" s="32" t="str">
        <f>IF(_xlfn.XLOOKUP(C1305,'Raw Data_OS_22'!$C$5:$C$4516,'Raw Data_OS_22'!$G$5:$G$4516,"New_Claim/ Reopening")= "New_Claim/ Reopening","New_Claim/ Reopening","Old_Claim")</f>
        <v>Old_Claim</v>
      </c>
      <c r="N1305" s="18" t="str">
        <f>IF(M1305=$N$2,IF(J1305=$N$1,"E1","D"),_xlfn.XLOOKUP(C1305,'Raw Data_OS_22'!$C$5:$C$4516,'Raw Data_OS_22'!$O$5:$O$4516))</f>
        <v>B2</v>
      </c>
    </row>
    <row r="1306" spans="3:14" x14ac:dyDescent="0.35">
      <c r="C1306" s="26" t="s">
        <v>256</v>
      </c>
      <c r="D1306" s="14">
        <v>43724</v>
      </c>
      <c r="E1306" s="14">
        <v>43724</v>
      </c>
      <c r="F1306" s="27" t="s">
        <v>3910</v>
      </c>
      <c r="G1306" s="28">
        <v>400820</v>
      </c>
      <c r="H1306" s="29">
        <v>400820</v>
      </c>
      <c r="I1306" s="29">
        <v>1</v>
      </c>
      <c r="J1306" s="30">
        <v>2019</v>
      </c>
      <c r="K1306" s="30">
        <v>2019</v>
      </c>
      <c r="L1306" s="31" t="s">
        <v>140</v>
      </c>
      <c r="M1306" s="32" t="str">
        <f>IF(_xlfn.XLOOKUP(C1306,'Raw Data_OS_22'!$C$5:$C$4516,'Raw Data_OS_22'!$G$5:$G$4516,"New_Claim/ Reopening")= "New_Claim/ Reopening","New_Claim/ Reopening","Old_Claim")</f>
        <v>Old_Claim</v>
      </c>
      <c r="N1306" s="18" t="str">
        <f>IF(M1306=$N$2,IF(J1306=$N$1,"E1","D"),_xlfn.XLOOKUP(C1306,'Raw Data_OS_22'!$C$5:$C$4516,'Raw Data_OS_22'!$O$5:$O$4516))</f>
        <v>A</v>
      </c>
    </row>
    <row r="1307" spans="3:14" x14ac:dyDescent="0.35">
      <c r="C1307" s="26" t="s">
        <v>946</v>
      </c>
      <c r="D1307" s="14">
        <v>43770</v>
      </c>
      <c r="E1307" s="14">
        <v>43770</v>
      </c>
      <c r="F1307" s="27" t="s">
        <v>3908</v>
      </c>
      <c r="G1307" s="28">
        <v>9300</v>
      </c>
      <c r="H1307" s="29">
        <v>9300</v>
      </c>
      <c r="I1307" s="29">
        <v>1</v>
      </c>
      <c r="J1307" s="30">
        <v>2019</v>
      </c>
      <c r="K1307" s="30">
        <v>2019</v>
      </c>
      <c r="L1307" s="31" t="s">
        <v>25</v>
      </c>
      <c r="M1307" s="32" t="str">
        <f>IF(_xlfn.XLOOKUP(C1307,'Raw Data_OS_22'!$C$5:$C$4516,'Raw Data_OS_22'!$G$5:$G$4516,"New_Claim/ Reopening")= "New_Claim/ Reopening","New_Claim/ Reopening","Old_Claim")</f>
        <v>Old_Claim</v>
      </c>
      <c r="N1307" s="18" t="str">
        <f>IF(M1307=$N$2,IF(J1307=$N$1,"E1","D"),_xlfn.XLOOKUP(C1307,'Raw Data_OS_22'!$C$5:$C$4516,'Raw Data_OS_22'!$O$5:$O$4516))</f>
        <v>B1</v>
      </c>
    </row>
    <row r="1308" spans="3:14" x14ac:dyDescent="0.35">
      <c r="C1308" s="26" t="s">
        <v>947</v>
      </c>
      <c r="D1308" s="14">
        <v>43765</v>
      </c>
      <c r="E1308" s="14">
        <v>43765</v>
      </c>
      <c r="F1308" s="27" t="s">
        <v>3910</v>
      </c>
      <c r="G1308" s="28">
        <v>860</v>
      </c>
      <c r="H1308" s="29">
        <v>860</v>
      </c>
      <c r="I1308" s="29">
        <v>1</v>
      </c>
      <c r="J1308" s="30">
        <v>2019</v>
      </c>
      <c r="K1308" s="30">
        <v>2019</v>
      </c>
      <c r="L1308" s="31" t="s">
        <v>25</v>
      </c>
      <c r="M1308" s="32" t="str">
        <f>IF(_xlfn.XLOOKUP(C1308,'Raw Data_OS_22'!$C$5:$C$4516,'Raw Data_OS_22'!$G$5:$G$4516,"New_Claim/ Reopening")= "New_Claim/ Reopening","New_Claim/ Reopening","Old_Claim")</f>
        <v>Old_Claim</v>
      </c>
      <c r="N1308" s="18" t="str">
        <f>IF(M1308=$N$2,IF(J1308=$N$1,"E1","D"),_xlfn.XLOOKUP(C1308,'Raw Data_OS_22'!$C$5:$C$4516,'Raw Data_OS_22'!$O$5:$O$4516))</f>
        <v>A</v>
      </c>
    </row>
    <row r="1309" spans="3:14" x14ac:dyDescent="0.35">
      <c r="C1309" s="26" t="s">
        <v>955</v>
      </c>
      <c r="D1309" s="14">
        <v>43793</v>
      </c>
      <c r="E1309" s="14">
        <v>43793</v>
      </c>
      <c r="F1309" s="27" t="s">
        <v>3910</v>
      </c>
      <c r="G1309" s="28">
        <v>7100</v>
      </c>
      <c r="H1309" s="29">
        <v>7100</v>
      </c>
      <c r="I1309" s="29">
        <v>1</v>
      </c>
      <c r="J1309" s="30">
        <v>2019</v>
      </c>
      <c r="K1309" s="30">
        <v>2019</v>
      </c>
      <c r="L1309" s="31" t="s">
        <v>25</v>
      </c>
      <c r="M1309" s="32" t="str">
        <f>IF(_xlfn.XLOOKUP(C1309,'Raw Data_OS_22'!$C$5:$C$4516,'Raw Data_OS_22'!$G$5:$G$4516,"New_Claim/ Reopening")= "New_Claim/ Reopening","New_Claim/ Reopening","Old_Claim")</f>
        <v>Old_Claim</v>
      </c>
      <c r="N1309" s="18" t="str">
        <f>IF(M1309=$N$2,IF(J1309=$N$1,"E1","D"),_xlfn.XLOOKUP(C1309,'Raw Data_OS_22'!$C$5:$C$4516,'Raw Data_OS_22'!$O$5:$O$4516))</f>
        <v>B1</v>
      </c>
    </row>
    <row r="1310" spans="3:14" x14ac:dyDescent="0.35">
      <c r="C1310" s="26" t="s">
        <v>956</v>
      </c>
      <c r="D1310" s="14">
        <v>43776</v>
      </c>
      <c r="E1310" s="14">
        <v>43776</v>
      </c>
      <c r="F1310" s="27" t="s">
        <v>3910</v>
      </c>
      <c r="G1310" s="28">
        <v>4500</v>
      </c>
      <c r="H1310" s="29">
        <v>4500</v>
      </c>
      <c r="I1310" s="29">
        <v>1</v>
      </c>
      <c r="J1310" s="30">
        <v>2019</v>
      </c>
      <c r="K1310" s="30">
        <v>2019</v>
      </c>
      <c r="L1310" s="31" t="s">
        <v>25</v>
      </c>
      <c r="M1310" s="32" t="str">
        <f>IF(_xlfn.XLOOKUP(C1310,'Raw Data_OS_22'!$C$5:$C$4516,'Raw Data_OS_22'!$G$5:$G$4516,"New_Claim/ Reopening")= "New_Claim/ Reopening","New_Claim/ Reopening","Old_Claim")</f>
        <v>Old_Claim</v>
      </c>
      <c r="N1310" s="18" t="str">
        <f>IF(M1310=$N$2,IF(J1310=$N$1,"E1","D"),_xlfn.XLOOKUP(C1310,'Raw Data_OS_22'!$C$5:$C$4516,'Raw Data_OS_22'!$O$5:$O$4516))</f>
        <v>A</v>
      </c>
    </row>
    <row r="1311" spans="3:14" x14ac:dyDescent="0.35">
      <c r="C1311" s="26" t="s">
        <v>260</v>
      </c>
      <c r="D1311" s="14">
        <v>43698</v>
      </c>
      <c r="E1311" s="14">
        <v>43698</v>
      </c>
      <c r="F1311" s="27" t="s">
        <v>3910</v>
      </c>
      <c r="G1311" s="28">
        <v>99882</v>
      </c>
      <c r="H1311" s="29">
        <v>99882</v>
      </c>
      <c r="I1311" s="29">
        <v>1</v>
      </c>
      <c r="J1311" s="30">
        <v>2019</v>
      </c>
      <c r="K1311" s="30">
        <v>2019</v>
      </c>
      <c r="L1311" s="31" t="s">
        <v>140</v>
      </c>
      <c r="M1311" s="32" t="str">
        <f>IF(_xlfn.XLOOKUP(C1311,'Raw Data_OS_22'!$C$5:$C$4516,'Raw Data_OS_22'!$G$5:$G$4516,"New_Claim/ Reopening")= "New_Claim/ Reopening","New_Claim/ Reopening","Old_Claim")</f>
        <v>Old_Claim</v>
      </c>
      <c r="N1311" s="18" t="str">
        <f>IF(M1311=$N$2,IF(J1311=$N$1,"E1","D"),_xlfn.XLOOKUP(C1311,'Raw Data_OS_22'!$C$5:$C$4516,'Raw Data_OS_22'!$O$5:$O$4516))</f>
        <v>B2</v>
      </c>
    </row>
    <row r="1312" spans="3:14" x14ac:dyDescent="0.35">
      <c r="C1312" s="26" t="s">
        <v>261</v>
      </c>
      <c r="D1312" s="14">
        <v>43807</v>
      </c>
      <c r="E1312" s="14">
        <v>43807</v>
      </c>
      <c r="F1312" s="27" t="s">
        <v>3908</v>
      </c>
      <c r="G1312" s="28">
        <v>6980</v>
      </c>
      <c r="H1312" s="29">
        <v>6980</v>
      </c>
      <c r="I1312" s="29">
        <v>1</v>
      </c>
      <c r="J1312" s="30">
        <v>2019</v>
      </c>
      <c r="K1312" s="30">
        <v>2019</v>
      </c>
      <c r="L1312" s="31" t="s">
        <v>25</v>
      </c>
      <c r="M1312" s="32" t="str">
        <f>IF(_xlfn.XLOOKUP(C1312,'Raw Data_OS_22'!$C$5:$C$4516,'Raw Data_OS_22'!$G$5:$G$4516,"New_Claim/ Reopening")= "New_Claim/ Reopening","New_Claim/ Reopening","Old_Claim")</f>
        <v>Old_Claim</v>
      </c>
      <c r="N1312" s="18" t="str">
        <f>IF(M1312=$N$2,IF(J1312=$N$1,"E1","D"),_xlfn.XLOOKUP(C1312,'Raw Data_OS_22'!$C$5:$C$4516,'Raw Data_OS_22'!$O$5:$O$4516))</f>
        <v>A</v>
      </c>
    </row>
    <row r="1313" spans="3:14" x14ac:dyDescent="0.35">
      <c r="C1313" s="26" t="s">
        <v>262</v>
      </c>
      <c r="D1313" s="14">
        <v>43800</v>
      </c>
      <c r="E1313" s="14">
        <v>43800</v>
      </c>
      <c r="F1313" s="27" t="s">
        <v>3910</v>
      </c>
      <c r="G1313" s="28">
        <v>500000</v>
      </c>
      <c r="H1313" s="29">
        <v>500000</v>
      </c>
      <c r="I1313" s="29">
        <v>1</v>
      </c>
      <c r="J1313" s="30">
        <v>2019</v>
      </c>
      <c r="K1313" s="30">
        <v>2019</v>
      </c>
      <c r="L1313" s="31" t="s">
        <v>25</v>
      </c>
      <c r="M1313" s="32" t="str">
        <f>IF(_xlfn.XLOOKUP(C1313,'Raw Data_OS_22'!$C$5:$C$4516,'Raw Data_OS_22'!$G$5:$G$4516,"New_Claim/ Reopening")= "New_Claim/ Reopening","New_Claim/ Reopening","Old_Claim")</f>
        <v>Old_Claim</v>
      </c>
      <c r="N1313" s="18" t="str">
        <f>IF(M1313=$N$2,IF(J1313=$N$1,"E1","D"),_xlfn.XLOOKUP(C1313,'Raw Data_OS_22'!$C$5:$C$4516,'Raw Data_OS_22'!$O$5:$O$4516))</f>
        <v>A</v>
      </c>
    </row>
    <row r="1314" spans="3:14" x14ac:dyDescent="0.35">
      <c r="C1314" s="26" t="s">
        <v>966</v>
      </c>
      <c r="D1314" s="14">
        <v>44023</v>
      </c>
      <c r="E1314" s="14">
        <v>44023</v>
      </c>
      <c r="F1314" s="27" t="s">
        <v>3908</v>
      </c>
      <c r="G1314" s="28">
        <v>6270</v>
      </c>
      <c r="H1314" s="29">
        <v>6270</v>
      </c>
      <c r="I1314" s="29">
        <v>1</v>
      </c>
      <c r="J1314" s="30">
        <v>2020</v>
      </c>
      <c r="K1314" s="30">
        <v>2020</v>
      </c>
      <c r="L1314" s="31" t="s">
        <v>35</v>
      </c>
      <c r="M1314" s="32" t="str">
        <f>IF(_xlfn.XLOOKUP(C1314,'Raw Data_OS_22'!$C$5:$C$4516,'Raw Data_OS_22'!$G$5:$G$4516,"New_Claim/ Reopening")= "New_Claim/ Reopening","New_Claim/ Reopening","Old_Claim")</f>
        <v>Old_Claim</v>
      </c>
      <c r="N1314" s="18" t="str">
        <f>IF(M1314=$N$2,IF(J1314=$N$1,"E1","D"),_xlfn.XLOOKUP(C1314,'Raw Data_OS_22'!$C$5:$C$4516,'Raw Data_OS_22'!$O$5:$O$4516))</f>
        <v>A</v>
      </c>
    </row>
    <row r="1315" spans="3:14" x14ac:dyDescent="0.35">
      <c r="C1315" s="26" t="s">
        <v>987</v>
      </c>
      <c r="D1315" s="14">
        <v>44002</v>
      </c>
      <c r="E1315" s="14">
        <v>44002</v>
      </c>
      <c r="F1315" s="27" t="s">
        <v>3908</v>
      </c>
      <c r="G1315" s="28">
        <v>15000</v>
      </c>
      <c r="H1315" s="29">
        <v>15000</v>
      </c>
      <c r="I1315" s="29">
        <v>1</v>
      </c>
      <c r="J1315" s="30">
        <v>2020</v>
      </c>
      <c r="K1315" s="30">
        <v>2020</v>
      </c>
      <c r="L1315" s="31" t="s">
        <v>33</v>
      </c>
      <c r="M1315" s="32" t="str">
        <f>IF(_xlfn.XLOOKUP(C1315,'Raw Data_OS_22'!$C$5:$C$4516,'Raw Data_OS_22'!$G$5:$G$4516,"New_Claim/ Reopening")= "New_Claim/ Reopening","New_Claim/ Reopening","Old_Claim")</f>
        <v>Old_Claim</v>
      </c>
      <c r="N1315" s="18" t="str">
        <f>IF(M1315=$N$2,IF(J1315=$N$1,"E1","D"),_xlfn.XLOOKUP(C1315,'Raw Data_OS_22'!$C$5:$C$4516,'Raw Data_OS_22'!$O$5:$O$4516))</f>
        <v>A</v>
      </c>
    </row>
    <row r="1316" spans="3:14" x14ac:dyDescent="0.35">
      <c r="C1316" s="26" t="s">
        <v>994</v>
      </c>
      <c r="D1316" s="14">
        <v>44042</v>
      </c>
      <c r="E1316" s="14">
        <v>44042</v>
      </c>
      <c r="F1316" s="27" t="s">
        <v>3908</v>
      </c>
      <c r="G1316" s="28">
        <v>460050</v>
      </c>
      <c r="H1316" s="29">
        <v>460050</v>
      </c>
      <c r="I1316" s="29">
        <v>1</v>
      </c>
      <c r="J1316" s="30">
        <v>2020</v>
      </c>
      <c r="K1316" s="30">
        <v>2020</v>
      </c>
      <c r="L1316" s="31" t="s">
        <v>35</v>
      </c>
      <c r="M1316" s="32" t="str">
        <f>IF(_xlfn.XLOOKUP(C1316,'Raw Data_OS_22'!$C$5:$C$4516,'Raw Data_OS_22'!$G$5:$G$4516,"New_Claim/ Reopening")= "New_Claim/ Reopening","New_Claim/ Reopening","Old_Claim")</f>
        <v>Old_Claim</v>
      </c>
      <c r="N1316" s="18" t="str">
        <f>IF(M1316=$N$2,IF(J1316=$N$1,"E1","D"),_xlfn.XLOOKUP(C1316,'Raw Data_OS_22'!$C$5:$C$4516,'Raw Data_OS_22'!$O$5:$O$4516))</f>
        <v>A</v>
      </c>
    </row>
    <row r="1317" spans="3:14" x14ac:dyDescent="0.35">
      <c r="C1317" s="26" t="s">
        <v>996</v>
      </c>
      <c r="D1317" s="14">
        <v>44051</v>
      </c>
      <c r="E1317" s="14">
        <v>44051</v>
      </c>
      <c r="F1317" s="27" t="s">
        <v>3910</v>
      </c>
      <c r="G1317" s="28">
        <v>8600</v>
      </c>
      <c r="H1317" s="29">
        <v>8600</v>
      </c>
      <c r="I1317" s="29">
        <v>1</v>
      </c>
      <c r="J1317" s="30">
        <v>2020</v>
      </c>
      <c r="K1317" s="30">
        <v>2020</v>
      </c>
      <c r="L1317" s="31" t="s">
        <v>35</v>
      </c>
      <c r="M1317" s="32" t="str">
        <f>IF(_xlfn.XLOOKUP(C1317,'Raw Data_OS_22'!$C$5:$C$4516,'Raw Data_OS_22'!$G$5:$G$4516,"New_Claim/ Reopening")= "New_Claim/ Reopening","New_Claim/ Reopening","Old_Claim")</f>
        <v>Old_Claim</v>
      </c>
      <c r="N1317" s="18" t="str">
        <f>IF(M1317=$N$2,IF(J1317=$N$1,"E1","D"),_xlfn.XLOOKUP(C1317,'Raw Data_OS_22'!$C$5:$C$4516,'Raw Data_OS_22'!$O$5:$O$4516))</f>
        <v>A</v>
      </c>
    </row>
    <row r="1318" spans="3:14" x14ac:dyDescent="0.35">
      <c r="C1318" s="26" t="s">
        <v>290</v>
      </c>
      <c r="D1318" s="14">
        <v>44054</v>
      </c>
      <c r="E1318" s="14">
        <v>44054</v>
      </c>
      <c r="F1318" s="27" t="s">
        <v>3910</v>
      </c>
      <c r="G1318" s="28">
        <v>2668</v>
      </c>
      <c r="H1318" s="29">
        <v>2668</v>
      </c>
      <c r="I1318" s="29">
        <v>1</v>
      </c>
      <c r="J1318" s="30">
        <v>2020</v>
      </c>
      <c r="K1318" s="30">
        <v>2020</v>
      </c>
      <c r="L1318" s="31" t="s">
        <v>35</v>
      </c>
      <c r="M1318" s="32" t="str">
        <f>IF(_xlfn.XLOOKUP(C1318,'Raw Data_OS_22'!$C$5:$C$4516,'Raw Data_OS_22'!$G$5:$G$4516,"New_Claim/ Reopening")= "New_Claim/ Reopening","New_Claim/ Reopening","Old_Claim")</f>
        <v>Old_Claim</v>
      </c>
      <c r="N1318" s="18" t="str">
        <f>IF(M1318=$N$2,IF(J1318=$N$1,"E1","D"),_xlfn.XLOOKUP(C1318,'Raw Data_OS_22'!$C$5:$C$4516,'Raw Data_OS_22'!$O$5:$O$4516))</f>
        <v>A</v>
      </c>
    </row>
    <row r="1319" spans="3:14" x14ac:dyDescent="0.35">
      <c r="C1319" s="26" t="s">
        <v>298</v>
      </c>
      <c r="D1319" s="14">
        <v>44040</v>
      </c>
      <c r="E1319" s="14">
        <v>44040</v>
      </c>
      <c r="F1319" s="27" t="s">
        <v>3910</v>
      </c>
      <c r="G1319" s="28">
        <v>6270</v>
      </c>
      <c r="H1319" s="29">
        <v>6270</v>
      </c>
      <c r="I1319" s="29">
        <v>1</v>
      </c>
      <c r="J1319" s="30">
        <v>2020</v>
      </c>
      <c r="K1319" s="30">
        <v>2020</v>
      </c>
      <c r="L1319" s="31" t="s">
        <v>35</v>
      </c>
      <c r="M1319" s="32" t="str">
        <f>IF(_xlfn.XLOOKUP(C1319,'Raw Data_OS_22'!$C$5:$C$4516,'Raw Data_OS_22'!$G$5:$G$4516,"New_Claim/ Reopening")= "New_Claim/ Reopening","New_Claim/ Reopening","Old_Claim")</f>
        <v>Old_Claim</v>
      </c>
      <c r="N1319" s="18" t="str">
        <f>IF(M1319=$N$2,IF(J1319=$N$1,"E1","D"),_xlfn.XLOOKUP(C1319,'Raw Data_OS_22'!$C$5:$C$4516,'Raw Data_OS_22'!$O$5:$O$4516))</f>
        <v>A</v>
      </c>
    </row>
    <row r="1320" spans="3:14" x14ac:dyDescent="0.35">
      <c r="C1320" s="26" t="s">
        <v>299</v>
      </c>
      <c r="D1320" s="14">
        <v>44055</v>
      </c>
      <c r="E1320" s="14">
        <v>44055</v>
      </c>
      <c r="F1320" s="27" t="s">
        <v>3910</v>
      </c>
      <c r="G1320" s="28">
        <v>92000</v>
      </c>
      <c r="H1320" s="29">
        <v>92000</v>
      </c>
      <c r="I1320" s="29">
        <v>1</v>
      </c>
      <c r="J1320" s="30">
        <v>2020</v>
      </c>
      <c r="K1320" s="30">
        <v>2020</v>
      </c>
      <c r="L1320" s="31" t="s">
        <v>35</v>
      </c>
      <c r="M1320" s="32" t="str">
        <f>IF(_xlfn.XLOOKUP(C1320,'Raw Data_OS_22'!$C$5:$C$4516,'Raw Data_OS_22'!$G$5:$G$4516,"New_Claim/ Reopening")= "New_Claim/ Reopening","New_Claim/ Reopening","Old_Claim")</f>
        <v>Old_Claim</v>
      </c>
      <c r="N1320" s="18" t="str">
        <f>IF(M1320=$N$2,IF(J1320=$N$1,"E1","D"),_xlfn.XLOOKUP(C1320,'Raw Data_OS_22'!$C$5:$C$4516,'Raw Data_OS_22'!$O$5:$O$4516))</f>
        <v>A</v>
      </c>
    </row>
    <row r="1321" spans="3:14" x14ac:dyDescent="0.35">
      <c r="C1321" s="26" t="s">
        <v>301</v>
      </c>
      <c r="D1321" s="14">
        <v>43975</v>
      </c>
      <c r="E1321" s="14">
        <v>43975</v>
      </c>
      <c r="F1321" s="27" t="s">
        <v>3908</v>
      </c>
      <c r="G1321" s="28">
        <v>897000</v>
      </c>
      <c r="H1321" s="29">
        <v>897000</v>
      </c>
      <c r="I1321" s="29">
        <v>1</v>
      </c>
      <c r="J1321" s="30">
        <v>2020</v>
      </c>
      <c r="K1321" s="30">
        <v>2020</v>
      </c>
      <c r="L1321" s="31" t="s">
        <v>33</v>
      </c>
      <c r="M1321" s="32" t="str">
        <f>IF(_xlfn.XLOOKUP(C1321,'Raw Data_OS_22'!$C$5:$C$4516,'Raw Data_OS_22'!$G$5:$G$4516,"New_Claim/ Reopening")= "New_Claim/ Reopening","New_Claim/ Reopening","Old_Claim")</f>
        <v>Old_Claim</v>
      </c>
      <c r="N1321" s="18" t="str">
        <f>IF(M1321=$N$2,IF(J1321=$N$1,"E1","D"),_xlfn.XLOOKUP(C1321,'Raw Data_OS_22'!$C$5:$C$4516,'Raw Data_OS_22'!$O$5:$O$4516))</f>
        <v>A</v>
      </c>
    </row>
    <row r="1322" spans="3:14" x14ac:dyDescent="0.35">
      <c r="C1322" s="26" t="s">
        <v>308</v>
      </c>
      <c r="D1322" s="14">
        <v>43852</v>
      </c>
      <c r="E1322" s="14">
        <v>43852</v>
      </c>
      <c r="F1322" s="27" t="s">
        <v>3908</v>
      </c>
      <c r="G1322" s="28">
        <v>1000000</v>
      </c>
      <c r="H1322" s="29">
        <v>1000000</v>
      </c>
      <c r="I1322" s="29">
        <v>1</v>
      </c>
      <c r="J1322" s="30">
        <v>2020</v>
      </c>
      <c r="K1322" s="30">
        <v>2020</v>
      </c>
      <c r="L1322" s="31" t="s">
        <v>28</v>
      </c>
      <c r="M1322" s="32" t="str">
        <f>IF(_xlfn.XLOOKUP(C1322,'Raw Data_OS_22'!$C$5:$C$4516,'Raw Data_OS_22'!$G$5:$G$4516,"New_Claim/ Reopening")= "New_Claim/ Reopening","New_Claim/ Reopening","Old_Claim")</f>
        <v>Old_Claim</v>
      </c>
      <c r="N1322" s="18" t="str">
        <f>IF(M1322=$N$2,IF(J1322=$N$1,"E1","D"),_xlfn.XLOOKUP(C1322,'Raw Data_OS_22'!$C$5:$C$4516,'Raw Data_OS_22'!$O$5:$O$4516))</f>
        <v>A</v>
      </c>
    </row>
    <row r="1323" spans="3:14" x14ac:dyDescent="0.35">
      <c r="C1323" s="26" t="s">
        <v>1009</v>
      </c>
      <c r="D1323" s="14">
        <v>43809</v>
      </c>
      <c r="E1323" s="14">
        <v>43809</v>
      </c>
      <c r="F1323" s="27" t="s">
        <v>3910</v>
      </c>
      <c r="G1323" s="28">
        <v>8700</v>
      </c>
      <c r="H1323" s="29">
        <v>8700</v>
      </c>
      <c r="I1323" s="29">
        <v>1</v>
      </c>
      <c r="J1323" s="30">
        <v>2019</v>
      </c>
      <c r="K1323" s="30">
        <v>2019</v>
      </c>
      <c r="L1323" s="31" t="s">
        <v>25</v>
      </c>
      <c r="M1323" s="32" t="str">
        <f>IF(_xlfn.XLOOKUP(C1323,'Raw Data_OS_22'!$C$5:$C$4516,'Raw Data_OS_22'!$G$5:$G$4516,"New_Claim/ Reopening")= "New_Claim/ Reopening","New_Claim/ Reopening","Old_Claim")</f>
        <v>Old_Claim</v>
      </c>
      <c r="N1323" s="18" t="str">
        <f>IF(M1323=$N$2,IF(J1323=$N$1,"E1","D"),_xlfn.XLOOKUP(C1323,'Raw Data_OS_22'!$C$5:$C$4516,'Raw Data_OS_22'!$O$5:$O$4516))</f>
        <v>B1</v>
      </c>
    </row>
    <row r="1324" spans="3:14" x14ac:dyDescent="0.35">
      <c r="C1324" s="26" t="s">
        <v>323</v>
      </c>
      <c r="D1324" s="14">
        <v>44062</v>
      </c>
      <c r="E1324" s="14">
        <v>44062</v>
      </c>
      <c r="F1324" s="27" t="s">
        <v>3910</v>
      </c>
      <c r="G1324" s="28">
        <v>72000</v>
      </c>
      <c r="H1324" s="29">
        <v>72000</v>
      </c>
      <c r="I1324" s="29">
        <v>1</v>
      </c>
      <c r="J1324" s="30">
        <v>2020</v>
      </c>
      <c r="K1324" s="30">
        <v>2020</v>
      </c>
      <c r="L1324" s="31" t="s">
        <v>35</v>
      </c>
      <c r="M1324" s="32" t="str">
        <f>IF(_xlfn.XLOOKUP(C1324,'Raw Data_OS_22'!$C$5:$C$4516,'Raw Data_OS_22'!$G$5:$G$4516,"New_Claim/ Reopening")= "New_Claim/ Reopening","New_Claim/ Reopening","Old_Claim")</f>
        <v>Old_Claim</v>
      </c>
      <c r="N1324" s="18" t="str">
        <f>IF(M1324=$N$2,IF(J1324=$N$1,"E1","D"),_xlfn.XLOOKUP(C1324,'Raw Data_OS_22'!$C$5:$C$4516,'Raw Data_OS_22'!$O$5:$O$4516))</f>
        <v>A</v>
      </c>
    </row>
    <row r="1325" spans="3:14" x14ac:dyDescent="0.35">
      <c r="C1325" s="26" t="s">
        <v>1023</v>
      </c>
      <c r="D1325" s="14">
        <v>44072</v>
      </c>
      <c r="E1325" s="14">
        <v>44072</v>
      </c>
      <c r="F1325" s="27" t="s">
        <v>3910</v>
      </c>
      <c r="G1325" s="28">
        <v>7000</v>
      </c>
      <c r="H1325" s="29">
        <v>7000</v>
      </c>
      <c r="I1325" s="29">
        <v>1</v>
      </c>
      <c r="J1325" s="30">
        <v>2020</v>
      </c>
      <c r="K1325" s="30">
        <v>2020</v>
      </c>
      <c r="L1325" s="31" t="s">
        <v>35</v>
      </c>
      <c r="M1325" s="32" t="str">
        <f>IF(_xlfn.XLOOKUP(C1325,'Raw Data_OS_22'!$C$5:$C$4516,'Raw Data_OS_22'!$G$5:$G$4516,"New_Claim/ Reopening")= "New_Claim/ Reopening","New_Claim/ Reopening","Old_Claim")</f>
        <v>Old_Claim</v>
      </c>
      <c r="N1325" s="18" t="str">
        <f>IF(M1325=$N$2,IF(J1325=$N$1,"E1","D"),_xlfn.XLOOKUP(C1325,'Raw Data_OS_22'!$C$5:$C$4516,'Raw Data_OS_22'!$O$5:$O$4516))</f>
        <v>A</v>
      </c>
    </row>
    <row r="1326" spans="3:14" x14ac:dyDescent="0.35">
      <c r="C1326" s="26" t="s">
        <v>1025</v>
      </c>
      <c r="D1326" s="14">
        <v>43763</v>
      </c>
      <c r="E1326" s="14">
        <v>43763</v>
      </c>
      <c r="F1326" s="27" t="s">
        <v>3908</v>
      </c>
      <c r="G1326" s="28">
        <v>50000</v>
      </c>
      <c r="H1326" s="29">
        <v>50000</v>
      </c>
      <c r="I1326" s="29">
        <v>1</v>
      </c>
      <c r="J1326" s="30">
        <v>2019</v>
      </c>
      <c r="K1326" s="30">
        <v>2019</v>
      </c>
      <c r="L1326" s="31" t="s">
        <v>25</v>
      </c>
      <c r="M1326" s="32" t="str">
        <f>IF(_xlfn.XLOOKUP(C1326,'Raw Data_OS_22'!$C$5:$C$4516,'Raw Data_OS_22'!$G$5:$G$4516,"New_Claim/ Reopening")= "New_Claim/ Reopening","New_Claim/ Reopening","Old_Claim")</f>
        <v>Old_Claim</v>
      </c>
      <c r="N1326" s="18" t="str">
        <f>IF(M1326=$N$2,IF(J1326=$N$1,"E1","D"),_xlfn.XLOOKUP(C1326,'Raw Data_OS_22'!$C$5:$C$4516,'Raw Data_OS_22'!$O$5:$O$4516))</f>
        <v>B1</v>
      </c>
    </row>
    <row r="1327" spans="3:14" x14ac:dyDescent="0.35">
      <c r="C1327" s="26" t="s">
        <v>344</v>
      </c>
      <c r="D1327" s="14">
        <v>44088</v>
      </c>
      <c r="E1327" s="14">
        <v>44088</v>
      </c>
      <c r="F1327" s="27" t="s">
        <v>3908</v>
      </c>
      <c r="G1327" s="28">
        <v>1130</v>
      </c>
      <c r="H1327" s="29">
        <v>1130</v>
      </c>
      <c r="I1327" s="29">
        <v>1</v>
      </c>
      <c r="J1327" s="30">
        <v>2020</v>
      </c>
      <c r="K1327" s="30">
        <v>2020</v>
      </c>
      <c r="L1327" s="31" t="s">
        <v>35</v>
      </c>
      <c r="M1327" s="32" t="str">
        <f>IF(_xlfn.XLOOKUP(C1327,'Raw Data_OS_22'!$C$5:$C$4516,'Raw Data_OS_22'!$G$5:$G$4516,"New_Claim/ Reopening")= "New_Claim/ Reopening","New_Claim/ Reopening","Old_Claim")</f>
        <v>Old_Claim</v>
      </c>
      <c r="N1327" s="18" t="str">
        <f>IF(M1327=$N$2,IF(J1327=$N$1,"E1","D"),_xlfn.XLOOKUP(C1327,'Raw Data_OS_22'!$C$5:$C$4516,'Raw Data_OS_22'!$O$5:$O$4516))</f>
        <v>A</v>
      </c>
    </row>
    <row r="1328" spans="3:14" x14ac:dyDescent="0.35">
      <c r="C1328" s="26" t="s">
        <v>1028</v>
      </c>
      <c r="D1328" s="14">
        <v>44077</v>
      </c>
      <c r="E1328" s="14">
        <v>44077</v>
      </c>
      <c r="F1328" s="27" t="s">
        <v>3910</v>
      </c>
      <c r="G1328" s="28">
        <v>1000</v>
      </c>
      <c r="H1328" s="29">
        <v>1000</v>
      </c>
      <c r="I1328" s="29">
        <v>1</v>
      </c>
      <c r="J1328" s="30">
        <v>2020</v>
      </c>
      <c r="K1328" s="30">
        <v>2020</v>
      </c>
      <c r="L1328" s="31" t="s">
        <v>35</v>
      </c>
      <c r="M1328" s="32" t="str">
        <f>IF(_xlfn.XLOOKUP(C1328,'Raw Data_OS_22'!$C$5:$C$4516,'Raw Data_OS_22'!$G$5:$G$4516,"New_Claim/ Reopening")= "New_Claim/ Reopening","New_Claim/ Reopening","Old_Claim")</f>
        <v>Old_Claim</v>
      </c>
      <c r="N1328" s="18" t="str">
        <f>IF(M1328=$N$2,IF(J1328=$N$1,"E1","D"),_xlfn.XLOOKUP(C1328,'Raw Data_OS_22'!$C$5:$C$4516,'Raw Data_OS_22'!$O$5:$O$4516))</f>
        <v>A</v>
      </c>
    </row>
    <row r="1329" spans="3:14" x14ac:dyDescent="0.35">
      <c r="C1329" s="26" t="s">
        <v>364</v>
      </c>
      <c r="D1329" s="14">
        <v>44104</v>
      </c>
      <c r="E1329" s="14">
        <v>44104</v>
      </c>
      <c r="F1329" s="27" t="s">
        <v>3908</v>
      </c>
      <c r="G1329" s="28">
        <v>8864</v>
      </c>
      <c r="H1329" s="29">
        <v>8864</v>
      </c>
      <c r="I1329" s="29">
        <v>1</v>
      </c>
      <c r="J1329" s="30">
        <v>2020</v>
      </c>
      <c r="K1329" s="30">
        <v>2020</v>
      </c>
      <c r="L1329" s="31" t="s">
        <v>35</v>
      </c>
      <c r="M1329" s="32" t="str">
        <f>IF(_xlfn.XLOOKUP(C1329,'Raw Data_OS_22'!$C$5:$C$4516,'Raw Data_OS_22'!$G$5:$G$4516,"New_Claim/ Reopening")= "New_Claim/ Reopening","New_Claim/ Reopening","Old_Claim")</f>
        <v>Old_Claim</v>
      </c>
      <c r="N1329" s="18" t="str">
        <f>IF(M1329=$N$2,IF(J1329=$N$1,"E1","D"),_xlfn.XLOOKUP(C1329,'Raw Data_OS_22'!$C$5:$C$4516,'Raw Data_OS_22'!$O$5:$O$4516))</f>
        <v>A</v>
      </c>
    </row>
    <row r="1330" spans="3:14" x14ac:dyDescent="0.35">
      <c r="C1330" s="26" t="s">
        <v>1042</v>
      </c>
      <c r="D1330" s="14">
        <v>44109</v>
      </c>
      <c r="E1330" s="14">
        <v>44109</v>
      </c>
      <c r="F1330" s="27" t="s">
        <v>3908</v>
      </c>
      <c r="G1330" s="28">
        <v>1000</v>
      </c>
      <c r="H1330" s="29">
        <v>1000</v>
      </c>
      <c r="I1330" s="29">
        <v>1</v>
      </c>
      <c r="J1330" s="30">
        <v>2020</v>
      </c>
      <c r="K1330" s="30">
        <v>2020</v>
      </c>
      <c r="L1330" s="31" t="s">
        <v>11</v>
      </c>
      <c r="M1330" s="32" t="str">
        <f>IF(_xlfn.XLOOKUP(C1330,'Raw Data_OS_22'!$C$5:$C$4516,'Raw Data_OS_22'!$G$5:$G$4516,"New_Claim/ Reopening")= "New_Claim/ Reopening","New_Claim/ Reopening","Old_Claim")</f>
        <v>Old_Claim</v>
      </c>
      <c r="N1330" s="18" t="str">
        <f>IF(M1330=$N$2,IF(J1330=$N$1,"E1","D"),_xlfn.XLOOKUP(C1330,'Raw Data_OS_22'!$C$5:$C$4516,'Raw Data_OS_22'!$O$5:$O$4516))</f>
        <v>A</v>
      </c>
    </row>
    <row r="1331" spans="3:14" x14ac:dyDescent="0.35">
      <c r="C1331" s="26" t="s">
        <v>371</v>
      </c>
      <c r="D1331" s="14">
        <v>44104</v>
      </c>
      <c r="E1331" s="14">
        <v>44104</v>
      </c>
      <c r="F1331" s="27" t="s">
        <v>3910</v>
      </c>
      <c r="G1331" s="28">
        <v>8550</v>
      </c>
      <c r="H1331" s="29">
        <v>8550</v>
      </c>
      <c r="I1331" s="29">
        <v>1</v>
      </c>
      <c r="J1331" s="30">
        <v>2020</v>
      </c>
      <c r="K1331" s="30">
        <v>2020</v>
      </c>
      <c r="L1331" s="31" t="s">
        <v>35</v>
      </c>
      <c r="M1331" s="32" t="str">
        <f>IF(_xlfn.XLOOKUP(C1331,'Raw Data_OS_22'!$C$5:$C$4516,'Raw Data_OS_22'!$G$5:$G$4516,"New_Claim/ Reopening")= "New_Claim/ Reopening","New_Claim/ Reopening","Old_Claim")</f>
        <v>Old_Claim</v>
      </c>
      <c r="N1331" s="18" t="str">
        <f>IF(M1331=$N$2,IF(J1331=$N$1,"E1","D"),_xlfn.XLOOKUP(C1331,'Raw Data_OS_22'!$C$5:$C$4516,'Raw Data_OS_22'!$O$5:$O$4516))</f>
        <v>A</v>
      </c>
    </row>
    <row r="1332" spans="3:14" x14ac:dyDescent="0.35">
      <c r="C1332" s="26" t="s">
        <v>374</v>
      </c>
      <c r="D1332" s="14">
        <v>44099</v>
      </c>
      <c r="E1332" s="14">
        <v>44099</v>
      </c>
      <c r="F1332" s="27" t="s">
        <v>3910</v>
      </c>
      <c r="G1332" s="28">
        <v>6270</v>
      </c>
      <c r="H1332" s="29">
        <v>6270</v>
      </c>
      <c r="I1332" s="29">
        <v>1</v>
      </c>
      <c r="J1332" s="30">
        <v>2020</v>
      </c>
      <c r="K1332" s="30">
        <v>2020</v>
      </c>
      <c r="L1332" s="31" t="s">
        <v>35</v>
      </c>
      <c r="M1332" s="32" t="str">
        <f>IF(_xlfn.XLOOKUP(C1332,'Raw Data_OS_22'!$C$5:$C$4516,'Raw Data_OS_22'!$G$5:$G$4516,"New_Claim/ Reopening")= "New_Claim/ Reopening","New_Claim/ Reopening","Old_Claim")</f>
        <v>Old_Claim</v>
      </c>
      <c r="N1332" s="18" t="str">
        <f>IF(M1332=$N$2,IF(J1332=$N$1,"E1","D"),_xlfn.XLOOKUP(C1332,'Raw Data_OS_22'!$C$5:$C$4516,'Raw Data_OS_22'!$O$5:$O$4516))</f>
        <v>A</v>
      </c>
    </row>
    <row r="1333" spans="3:14" x14ac:dyDescent="0.35">
      <c r="C1333" s="26" t="s">
        <v>1046</v>
      </c>
      <c r="D1333" s="14">
        <v>43974</v>
      </c>
      <c r="E1333" s="14">
        <v>43974</v>
      </c>
      <c r="F1333" s="27" t="s">
        <v>3908</v>
      </c>
      <c r="G1333" s="28">
        <v>200000</v>
      </c>
      <c r="H1333" s="29">
        <v>200000</v>
      </c>
      <c r="I1333" s="29">
        <v>1</v>
      </c>
      <c r="J1333" s="30">
        <v>2020</v>
      </c>
      <c r="K1333" s="30">
        <v>2020</v>
      </c>
      <c r="L1333" s="31" t="s">
        <v>33</v>
      </c>
      <c r="M1333" s="32" t="str">
        <f>IF(_xlfn.XLOOKUP(C1333,'Raw Data_OS_22'!$C$5:$C$4516,'Raw Data_OS_22'!$G$5:$G$4516,"New_Claim/ Reopening")= "New_Claim/ Reopening","New_Claim/ Reopening","Old_Claim")</f>
        <v>Old_Claim</v>
      </c>
      <c r="N1333" s="18" t="str">
        <f>IF(M1333=$N$2,IF(J1333=$N$1,"E1","D"),_xlfn.XLOOKUP(C1333,'Raw Data_OS_22'!$C$5:$C$4516,'Raw Data_OS_22'!$O$5:$O$4516))</f>
        <v>A</v>
      </c>
    </row>
    <row r="1334" spans="3:14" x14ac:dyDescent="0.35">
      <c r="C1334" s="26" t="s">
        <v>388</v>
      </c>
      <c r="D1334" s="14">
        <v>44121</v>
      </c>
      <c r="E1334" s="14">
        <v>44121</v>
      </c>
      <c r="F1334" s="27" t="s">
        <v>3910</v>
      </c>
      <c r="G1334" s="28">
        <v>9884</v>
      </c>
      <c r="H1334" s="29">
        <v>9884</v>
      </c>
      <c r="I1334" s="29">
        <v>1</v>
      </c>
      <c r="J1334" s="30">
        <v>2020</v>
      </c>
      <c r="K1334" s="30">
        <v>2020</v>
      </c>
      <c r="L1334" s="31" t="s">
        <v>11</v>
      </c>
      <c r="M1334" s="32" t="str">
        <f>IF(_xlfn.XLOOKUP(C1334,'Raw Data_OS_22'!$C$5:$C$4516,'Raw Data_OS_22'!$G$5:$G$4516,"New_Claim/ Reopening")= "New_Claim/ Reopening","New_Claim/ Reopening","Old_Claim")</f>
        <v>Old_Claim</v>
      </c>
      <c r="N1334" s="18" t="str">
        <f>IF(M1334=$N$2,IF(J1334=$N$1,"E1","D"),_xlfn.XLOOKUP(C1334,'Raw Data_OS_22'!$C$5:$C$4516,'Raw Data_OS_22'!$O$5:$O$4516))</f>
        <v>A</v>
      </c>
    </row>
    <row r="1335" spans="3:14" x14ac:dyDescent="0.35">
      <c r="C1335" s="26" t="s">
        <v>1062</v>
      </c>
      <c r="D1335" s="14">
        <v>44125</v>
      </c>
      <c r="E1335" s="14">
        <v>44125</v>
      </c>
      <c r="F1335" s="27" t="s">
        <v>3910</v>
      </c>
      <c r="G1335" s="28">
        <v>146000</v>
      </c>
      <c r="H1335" s="29">
        <v>146000</v>
      </c>
      <c r="I1335" s="29">
        <v>1</v>
      </c>
      <c r="J1335" s="30">
        <v>2020</v>
      </c>
      <c r="K1335" s="30">
        <v>2020</v>
      </c>
      <c r="L1335" s="31" t="s">
        <v>11</v>
      </c>
      <c r="M1335" s="32" t="str">
        <f>IF(_xlfn.XLOOKUP(C1335,'Raw Data_OS_22'!$C$5:$C$4516,'Raw Data_OS_22'!$G$5:$G$4516,"New_Claim/ Reopening")= "New_Claim/ Reopening","New_Claim/ Reopening","Old_Claim")</f>
        <v>Old_Claim</v>
      </c>
      <c r="N1335" s="18" t="str">
        <f>IF(M1335=$N$2,IF(J1335=$N$1,"E1","D"),_xlfn.XLOOKUP(C1335,'Raw Data_OS_22'!$C$5:$C$4516,'Raw Data_OS_22'!$O$5:$O$4516))</f>
        <v>A</v>
      </c>
    </row>
    <row r="1336" spans="3:14" x14ac:dyDescent="0.35">
      <c r="C1336" s="26" t="s">
        <v>1064</v>
      </c>
      <c r="D1336" s="14">
        <v>44120</v>
      </c>
      <c r="E1336" s="14">
        <v>44120</v>
      </c>
      <c r="F1336" s="27" t="s">
        <v>3910</v>
      </c>
      <c r="G1336" s="28">
        <v>1000</v>
      </c>
      <c r="H1336" s="29">
        <v>1000</v>
      </c>
      <c r="I1336" s="29">
        <v>1</v>
      </c>
      <c r="J1336" s="30">
        <v>2020</v>
      </c>
      <c r="K1336" s="30">
        <v>2020</v>
      </c>
      <c r="L1336" s="31" t="s">
        <v>11</v>
      </c>
      <c r="M1336" s="32" t="str">
        <f>IF(_xlfn.XLOOKUP(C1336,'Raw Data_OS_22'!$C$5:$C$4516,'Raw Data_OS_22'!$G$5:$G$4516,"New_Claim/ Reopening")= "New_Claim/ Reopening","New_Claim/ Reopening","Old_Claim")</f>
        <v>Old_Claim</v>
      </c>
      <c r="N1336" s="18" t="str">
        <f>IF(M1336=$N$2,IF(J1336=$N$1,"E1","D"),_xlfn.XLOOKUP(C1336,'Raw Data_OS_22'!$C$5:$C$4516,'Raw Data_OS_22'!$O$5:$O$4516))</f>
        <v>A</v>
      </c>
    </row>
    <row r="1337" spans="3:14" x14ac:dyDescent="0.35">
      <c r="C1337" s="26" t="s">
        <v>397</v>
      </c>
      <c r="D1337" s="14">
        <v>44029</v>
      </c>
      <c r="E1337" s="14">
        <v>44029</v>
      </c>
      <c r="F1337" s="27" t="s">
        <v>3910</v>
      </c>
      <c r="G1337" s="28">
        <v>6380</v>
      </c>
      <c r="H1337" s="29">
        <v>6380</v>
      </c>
      <c r="I1337" s="29">
        <v>1</v>
      </c>
      <c r="J1337" s="30">
        <v>2020</v>
      </c>
      <c r="K1337" s="30">
        <v>2020</v>
      </c>
      <c r="L1337" s="31" t="s">
        <v>35</v>
      </c>
      <c r="M1337" s="32" t="str">
        <f>IF(_xlfn.XLOOKUP(C1337,'Raw Data_OS_22'!$C$5:$C$4516,'Raw Data_OS_22'!$G$5:$G$4516,"New_Claim/ Reopening")= "New_Claim/ Reopening","New_Claim/ Reopening","Old_Claim")</f>
        <v>Old_Claim</v>
      </c>
      <c r="N1337" s="18" t="str">
        <f>IF(M1337=$N$2,IF(J1337=$N$1,"E1","D"),_xlfn.XLOOKUP(C1337,'Raw Data_OS_22'!$C$5:$C$4516,'Raw Data_OS_22'!$O$5:$O$4516))</f>
        <v>A</v>
      </c>
    </row>
    <row r="1338" spans="3:14" x14ac:dyDescent="0.35">
      <c r="C1338" s="26" t="s">
        <v>398</v>
      </c>
      <c r="D1338" s="14">
        <v>44116</v>
      </c>
      <c r="E1338" s="14">
        <v>44116</v>
      </c>
      <c r="F1338" s="27" t="s">
        <v>3908</v>
      </c>
      <c r="G1338" s="28">
        <v>87750</v>
      </c>
      <c r="H1338" s="29">
        <v>87750</v>
      </c>
      <c r="I1338" s="29">
        <v>1</v>
      </c>
      <c r="J1338" s="30">
        <v>2020</v>
      </c>
      <c r="K1338" s="30">
        <v>2020</v>
      </c>
      <c r="L1338" s="31" t="s">
        <v>11</v>
      </c>
      <c r="M1338" s="32" t="str">
        <f>IF(_xlfn.XLOOKUP(C1338,'Raw Data_OS_22'!$C$5:$C$4516,'Raw Data_OS_22'!$G$5:$G$4516,"New_Claim/ Reopening")= "New_Claim/ Reopening","New_Claim/ Reopening","Old_Claim")</f>
        <v>Old_Claim</v>
      </c>
      <c r="N1338" s="18" t="str">
        <f>IF(M1338=$N$2,IF(J1338=$N$1,"E1","D"),_xlfn.XLOOKUP(C1338,'Raw Data_OS_22'!$C$5:$C$4516,'Raw Data_OS_22'!$O$5:$O$4516))</f>
        <v>A</v>
      </c>
    </row>
    <row r="1339" spans="3:14" x14ac:dyDescent="0.35">
      <c r="C1339" s="26" t="s">
        <v>1065</v>
      </c>
      <c r="D1339" s="14">
        <v>43876</v>
      </c>
      <c r="E1339" s="14">
        <v>43876</v>
      </c>
      <c r="F1339" s="27" t="s">
        <v>3910</v>
      </c>
      <c r="G1339" s="28">
        <v>10000</v>
      </c>
      <c r="H1339" s="29">
        <v>10000</v>
      </c>
      <c r="I1339" s="29">
        <v>1</v>
      </c>
      <c r="J1339" s="30">
        <v>2020</v>
      </c>
      <c r="K1339" s="30">
        <v>2020</v>
      </c>
      <c r="L1339" s="31" t="s">
        <v>28</v>
      </c>
      <c r="M1339" s="32" t="str">
        <f>IF(_xlfn.XLOOKUP(C1339,'Raw Data_OS_22'!$C$5:$C$4516,'Raw Data_OS_22'!$G$5:$G$4516,"New_Claim/ Reopening")= "New_Claim/ Reopening","New_Claim/ Reopening","Old_Claim")</f>
        <v>Old_Claim</v>
      </c>
      <c r="N1339" s="18" t="str">
        <f>IF(M1339=$N$2,IF(J1339=$N$1,"E1","D"),_xlfn.XLOOKUP(C1339,'Raw Data_OS_22'!$C$5:$C$4516,'Raw Data_OS_22'!$O$5:$O$4516))</f>
        <v>A</v>
      </c>
    </row>
    <row r="1340" spans="3:14" x14ac:dyDescent="0.35">
      <c r="C1340" s="26" t="s">
        <v>414</v>
      </c>
      <c r="D1340" s="14">
        <v>44133</v>
      </c>
      <c r="E1340" s="14">
        <v>44133</v>
      </c>
      <c r="F1340" s="27" t="s">
        <v>3910</v>
      </c>
      <c r="G1340" s="28">
        <v>113000</v>
      </c>
      <c r="H1340" s="29">
        <v>113000</v>
      </c>
      <c r="I1340" s="29">
        <v>1</v>
      </c>
      <c r="J1340" s="30">
        <v>2020</v>
      </c>
      <c r="K1340" s="30">
        <v>2020</v>
      </c>
      <c r="L1340" s="31" t="s">
        <v>11</v>
      </c>
      <c r="M1340" s="32" t="str">
        <f>IF(_xlfn.XLOOKUP(C1340,'Raw Data_OS_22'!$C$5:$C$4516,'Raw Data_OS_22'!$G$5:$G$4516,"New_Claim/ Reopening")= "New_Claim/ Reopening","New_Claim/ Reopening","Old_Claim")</f>
        <v>Old_Claim</v>
      </c>
      <c r="N1340" s="18" t="str">
        <f>IF(M1340=$N$2,IF(J1340=$N$1,"E1","D"),_xlfn.XLOOKUP(C1340,'Raw Data_OS_22'!$C$5:$C$4516,'Raw Data_OS_22'!$O$5:$O$4516))</f>
        <v>A</v>
      </c>
    </row>
    <row r="1341" spans="3:14" x14ac:dyDescent="0.35">
      <c r="C1341" s="26" t="s">
        <v>415</v>
      </c>
      <c r="D1341" s="14">
        <v>44134</v>
      </c>
      <c r="E1341" s="14">
        <v>44134</v>
      </c>
      <c r="F1341" s="27" t="s">
        <v>3910</v>
      </c>
      <c r="G1341" s="28">
        <v>6270</v>
      </c>
      <c r="H1341" s="29">
        <v>6270</v>
      </c>
      <c r="I1341" s="29">
        <v>1</v>
      </c>
      <c r="J1341" s="30">
        <v>2020</v>
      </c>
      <c r="K1341" s="30">
        <v>2020</v>
      </c>
      <c r="L1341" s="31" t="s">
        <v>11</v>
      </c>
      <c r="M1341" s="32" t="str">
        <f>IF(_xlfn.XLOOKUP(C1341,'Raw Data_OS_22'!$C$5:$C$4516,'Raw Data_OS_22'!$G$5:$G$4516,"New_Claim/ Reopening")= "New_Claim/ Reopening","New_Claim/ Reopening","Old_Claim")</f>
        <v>Old_Claim</v>
      </c>
      <c r="N1341" s="18" t="str">
        <f>IF(M1341=$N$2,IF(J1341=$N$1,"E1","D"),_xlfn.XLOOKUP(C1341,'Raw Data_OS_22'!$C$5:$C$4516,'Raw Data_OS_22'!$O$5:$O$4516))</f>
        <v>A</v>
      </c>
    </row>
    <row r="1342" spans="3:14" x14ac:dyDescent="0.35">
      <c r="C1342" s="26" t="s">
        <v>1079</v>
      </c>
      <c r="D1342" s="14">
        <v>44130</v>
      </c>
      <c r="E1342" s="14">
        <v>44130</v>
      </c>
      <c r="F1342" s="27" t="s">
        <v>3910</v>
      </c>
      <c r="G1342" s="28">
        <v>200000</v>
      </c>
      <c r="H1342" s="29">
        <v>200000</v>
      </c>
      <c r="I1342" s="29">
        <v>1</v>
      </c>
      <c r="J1342" s="30">
        <v>2020</v>
      </c>
      <c r="K1342" s="30">
        <v>2020</v>
      </c>
      <c r="L1342" s="31" t="s">
        <v>11</v>
      </c>
      <c r="M1342" s="32" t="str">
        <f>IF(_xlfn.XLOOKUP(C1342,'Raw Data_OS_22'!$C$5:$C$4516,'Raw Data_OS_22'!$G$5:$G$4516,"New_Claim/ Reopening")= "New_Claim/ Reopening","New_Claim/ Reopening","Old_Claim")</f>
        <v>Old_Claim</v>
      </c>
      <c r="N1342" s="18" t="str">
        <f>IF(M1342=$N$2,IF(J1342=$N$1,"E1","D"),_xlfn.XLOOKUP(C1342,'Raw Data_OS_22'!$C$5:$C$4516,'Raw Data_OS_22'!$O$5:$O$4516))</f>
        <v>A</v>
      </c>
    </row>
    <row r="1343" spans="3:14" x14ac:dyDescent="0.35">
      <c r="C1343" s="26" t="s">
        <v>426</v>
      </c>
      <c r="D1343" s="14">
        <v>44145</v>
      </c>
      <c r="E1343" s="14">
        <v>44145</v>
      </c>
      <c r="F1343" s="27" t="s">
        <v>3910</v>
      </c>
      <c r="G1343" s="28">
        <v>144000</v>
      </c>
      <c r="H1343" s="29">
        <v>144000</v>
      </c>
      <c r="I1343" s="29">
        <v>1</v>
      </c>
      <c r="J1343" s="30">
        <v>2020</v>
      </c>
      <c r="K1343" s="30">
        <v>2020</v>
      </c>
      <c r="L1343" s="31" t="s">
        <v>11</v>
      </c>
      <c r="M1343" s="32" t="str">
        <f>IF(_xlfn.XLOOKUP(C1343,'Raw Data_OS_22'!$C$5:$C$4516,'Raw Data_OS_22'!$G$5:$G$4516,"New_Claim/ Reopening")= "New_Claim/ Reopening","New_Claim/ Reopening","Old_Claim")</f>
        <v>Old_Claim</v>
      </c>
      <c r="N1343" s="18" t="str">
        <f>IF(M1343=$N$2,IF(J1343=$N$1,"E1","D"),_xlfn.XLOOKUP(C1343,'Raw Data_OS_22'!$C$5:$C$4516,'Raw Data_OS_22'!$O$5:$O$4516))</f>
        <v>A</v>
      </c>
    </row>
    <row r="1344" spans="3:14" x14ac:dyDescent="0.35">
      <c r="C1344" s="26" t="s">
        <v>1084</v>
      </c>
      <c r="D1344" s="14">
        <v>44141</v>
      </c>
      <c r="E1344" s="14">
        <v>44141</v>
      </c>
      <c r="F1344" s="27" t="s">
        <v>3910</v>
      </c>
      <c r="G1344" s="28">
        <v>190000</v>
      </c>
      <c r="H1344" s="29">
        <v>190000</v>
      </c>
      <c r="I1344" s="29">
        <v>1</v>
      </c>
      <c r="J1344" s="30">
        <v>2020</v>
      </c>
      <c r="K1344" s="30">
        <v>2020</v>
      </c>
      <c r="L1344" s="31" t="s">
        <v>11</v>
      </c>
      <c r="M1344" s="32" t="str">
        <f>IF(_xlfn.XLOOKUP(C1344,'Raw Data_OS_22'!$C$5:$C$4516,'Raw Data_OS_22'!$G$5:$G$4516,"New_Claim/ Reopening")= "New_Claim/ Reopening","New_Claim/ Reopening","Old_Claim")</f>
        <v>Old_Claim</v>
      </c>
      <c r="N1344" s="18" t="str">
        <f>IF(M1344=$N$2,IF(J1344=$N$1,"E1","D"),_xlfn.XLOOKUP(C1344,'Raw Data_OS_22'!$C$5:$C$4516,'Raw Data_OS_22'!$O$5:$O$4516))</f>
        <v>A</v>
      </c>
    </row>
    <row r="1345" spans="3:14" x14ac:dyDescent="0.35">
      <c r="C1345" s="26" t="s">
        <v>428</v>
      </c>
      <c r="D1345" s="14">
        <v>44140</v>
      </c>
      <c r="E1345" s="14">
        <v>44140</v>
      </c>
      <c r="F1345" s="27" t="s">
        <v>3910</v>
      </c>
      <c r="G1345" s="28">
        <v>8550</v>
      </c>
      <c r="H1345" s="29">
        <v>8550</v>
      </c>
      <c r="I1345" s="29">
        <v>1</v>
      </c>
      <c r="J1345" s="30">
        <v>2020</v>
      </c>
      <c r="K1345" s="30">
        <v>2020</v>
      </c>
      <c r="L1345" s="31" t="s">
        <v>11</v>
      </c>
      <c r="M1345" s="32" t="str">
        <f>IF(_xlfn.XLOOKUP(C1345,'Raw Data_OS_22'!$C$5:$C$4516,'Raw Data_OS_22'!$G$5:$G$4516,"New_Claim/ Reopening")= "New_Claim/ Reopening","New_Claim/ Reopening","Old_Claim")</f>
        <v>Old_Claim</v>
      </c>
      <c r="N1345" s="18" t="str">
        <f>IF(M1345=$N$2,IF(J1345=$N$1,"E1","D"),_xlfn.XLOOKUP(C1345,'Raw Data_OS_22'!$C$5:$C$4516,'Raw Data_OS_22'!$O$5:$O$4516))</f>
        <v>A</v>
      </c>
    </row>
    <row r="1346" spans="3:14" x14ac:dyDescent="0.35">
      <c r="C1346" s="26" t="s">
        <v>1085</v>
      </c>
      <c r="D1346" s="14">
        <v>44138</v>
      </c>
      <c r="E1346" s="14">
        <v>44138</v>
      </c>
      <c r="F1346" s="27" t="s">
        <v>3910</v>
      </c>
      <c r="G1346" s="28">
        <v>8550</v>
      </c>
      <c r="H1346" s="29">
        <v>8550</v>
      </c>
      <c r="I1346" s="29">
        <v>1</v>
      </c>
      <c r="J1346" s="30">
        <v>2020</v>
      </c>
      <c r="K1346" s="30">
        <v>2020</v>
      </c>
      <c r="L1346" s="31" t="s">
        <v>11</v>
      </c>
      <c r="M1346" s="32" t="str">
        <f>IF(_xlfn.XLOOKUP(C1346,'Raw Data_OS_22'!$C$5:$C$4516,'Raw Data_OS_22'!$G$5:$G$4516,"New_Claim/ Reopening")= "New_Claim/ Reopening","New_Claim/ Reopening","Old_Claim")</f>
        <v>Old_Claim</v>
      </c>
      <c r="N1346" s="18" t="str">
        <f>IF(M1346=$N$2,IF(J1346=$N$1,"E1","D"),_xlfn.XLOOKUP(C1346,'Raw Data_OS_22'!$C$5:$C$4516,'Raw Data_OS_22'!$O$5:$O$4516))</f>
        <v>A</v>
      </c>
    </row>
    <row r="1347" spans="3:14" x14ac:dyDescent="0.35">
      <c r="C1347" s="26" t="s">
        <v>431</v>
      </c>
      <c r="D1347" s="14">
        <v>44146</v>
      </c>
      <c r="E1347" s="14">
        <v>44146</v>
      </c>
      <c r="F1347" s="27" t="s">
        <v>3910</v>
      </c>
      <c r="G1347" s="28">
        <v>8590</v>
      </c>
      <c r="H1347" s="29">
        <v>8590</v>
      </c>
      <c r="I1347" s="29">
        <v>1</v>
      </c>
      <c r="J1347" s="30">
        <v>2020</v>
      </c>
      <c r="K1347" s="30">
        <v>2020</v>
      </c>
      <c r="L1347" s="31" t="s">
        <v>11</v>
      </c>
      <c r="M1347" s="32" t="str">
        <f>IF(_xlfn.XLOOKUP(C1347,'Raw Data_OS_22'!$C$5:$C$4516,'Raw Data_OS_22'!$G$5:$G$4516,"New_Claim/ Reopening")= "New_Claim/ Reopening","New_Claim/ Reopening","Old_Claim")</f>
        <v>Old_Claim</v>
      </c>
      <c r="N1347" s="18" t="str">
        <f>IF(M1347=$N$2,IF(J1347=$N$1,"E1","D"),_xlfn.XLOOKUP(C1347,'Raw Data_OS_22'!$C$5:$C$4516,'Raw Data_OS_22'!$O$5:$O$4516))</f>
        <v>A</v>
      </c>
    </row>
    <row r="1348" spans="3:14" x14ac:dyDescent="0.35">
      <c r="C1348" s="26" t="s">
        <v>433</v>
      </c>
      <c r="D1348" s="14">
        <v>44147</v>
      </c>
      <c r="E1348" s="14">
        <v>44147</v>
      </c>
      <c r="F1348" s="27" t="s">
        <v>3910</v>
      </c>
      <c r="G1348" s="28">
        <v>8780</v>
      </c>
      <c r="H1348" s="29">
        <v>8780</v>
      </c>
      <c r="I1348" s="29">
        <v>1</v>
      </c>
      <c r="J1348" s="30">
        <v>2020</v>
      </c>
      <c r="K1348" s="30">
        <v>2020</v>
      </c>
      <c r="L1348" s="31" t="s">
        <v>11</v>
      </c>
      <c r="M1348" s="32" t="str">
        <f>IF(_xlfn.XLOOKUP(C1348,'Raw Data_OS_22'!$C$5:$C$4516,'Raw Data_OS_22'!$G$5:$G$4516,"New_Claim/ Reopening")= "New_Claim/ Reopening","New_Claim/ Reopening","Old_Claim")</f>
        <v>Old_Claim</v>
      </c>
      <c r="N1348" s="18" t="str">
        <f>IF(M1348=$N$2,IF(J1348=$N$1,"E1","D"),_xlfn.XLOOKUP(C1348,'Raw Data_OS_22'!$C$5:$C$4516,'Raw Data_OS_22'!$O$5:$O$4516))</f>
        <v>A</v>
      </c>
    </row>
    <row r="1349" spans="3:14" x14ac:dyDescent="0.35">
      <c r="C1349" s="26" t="s">
        <v>1089</v>
      </c>
      <c r="D1349" s="14">
        <v>44147</v>
      </c>
      <c r="E1349" s="14">
        <v>44147</v>
      </c>
      <c r="F1349" s="27" t="s">
        <v>3910</v>
      </c>
      <c r="G1349" s="28">
        <v>10374</v>
      </c>
      <c r="H1349" s="29">
        <v>10374</v>
      </c>
      <c r="I1349" s="29">
        <v>1</v>
      </c>
      <c r="J1349" s="30">
        <v>2020</v>
      </c>
      <c r="K1349" s="30">
        <v>2020</v>
      </c>
      <c r="L1349" s="31" t="s">
        <v>11</v>
      </c>
      <c r="M1349" s="32" t="str">
        <f>IF(_xlfn.XLOOKUP(C1349,'Raw Data_OS_22'!$C$5:$C$4516,'Raw Data_OS_22'!$G$5:$G$4516,"New_Claim/ Reopening")= "New_Claim/ Reopening","New_Claim/ Reopening","Old_Claim")</f>
        <v>Old_Claim</v>
      </c>
      <c r="N1349" s="18" t="str">
        <f>IF(M1349=$N$2,IF(J1349=$N$1,"E1","D"),_xlfn.XLOOKUP(C1349,'Raw Data_OS_22'!$C$5:$C$4516,'Raw Data_OS_22'!$O$5:$O$4516))</f>
        <v>A</v>
      </c>
    </row>
    <row r="1350" spans="3:14" x14ac:dyDescent="0.35">
      <c r="C1350" s="26" t="s">
        <v>1091</v>
      </c>
      <c r="D1350" s="14">
        <v>44079</v>
      </c>
      <c r="E1350" s="14">
        <v>44079</v>
      </c>
      <c r="F1350" s="27" t="s">
        <v>3910</v>
      </c>
      <c r="G1350" s="28">
        <v>89000</v>
      </c>
      <c r="H1350" s="29">
        <v>89000</v>
      </c>
      <c r="I1350" s="29">
        <v>1</v>
      </c>
      <c r="J1350" s="30">
        <v>2020</v>
      </c>
      <c r="K1350" s="30">
        <v>2020</v>
      </c>
      <c r="L1350" s="31" t="s">
        <v>35</v>
      </c>
      <c r="M1350" s="32" t="str">
        <f>IF(_xlfn.XLOOKUP(C1350,'Raw Data_OS_22'!$C$5:$C$4516,'Raw Data_OS_22'!$G$5:$G$4516,"New_Claim/ Reopening")= "New_Claim/ Reopening","New_Claim/ Reopening","Old_Claim")</f>
        <v>Old_Claim</v>
      </c>
      <c r="N1350" s="18" t="str">
        <f>IF(M1350=$N$2,IF(J1350=$N$1,"E1","D"),_xlfn.XLOOKUP(C1350,'Raw Data_OS_22'!$C$5:$C$4516,'Raw Data_OS_22'!$O$5:$O$4516))</f>
        <v>A</v>
      </c>
    </row>
    <row r="1351" spans="3:14" x14ac:dyDescent="0.35">
      <c r="C1351" s="26" t="s">
        <v>435</v>
      </c>
      <c r="D1351" s="14">
        <v>44109</v>
      </c>
      <c r="E1351" s="14">
        <v>44109</v>
      </c>
      <c r="F1351" s="27" t="s">
        <v>3908</v>
      </c>
      <c r="G1351" s="28">
        <v>120690</v>
      </c>
      <c r="H1351" s="29">
        <v>120690</v>
      </c>
      <c r="I1351" s="29">
        <v>1</v>
      </c>
      <c r="J1351" s="30">
        <v>2020</v>
      </c>
      <c r="K1351" s="30">
        <v>2020</v>
      </c>
      <c r="L1351" s="31" t="s">
        <v>11</v>
      </c>
      <c r="M1351" s="32" t="str">
        <f>IF(_xlfn.XLOOKUP(C1351,'Raw Data_OS_22'!$C$5:$C$4516,'Raw Data_OS_22'!$G$5:$G$4516,"New_Claim/ Reopening")= "New_Claim/ Reopening","New_Claim/ Reopening","Old_Claim")</f>
        <v>Old_Claim</v>
      </c>
      <c r="N1351" s="18" t="str">
        <f>IF(M1351=$N$2,IF(J1351=$N$1,"E1","D"),_xlfn.XLOOKUP(C1351,'Raw Data_OS_22'!$C$5:$C$4516,'Raw Data_OS_22'!$O$5:$O$4516))</f>
        <v>A</v>
      </c>
    </row>
    <row r="1352" spans="3:14" x14ac:dyDescent="0.35">
      <c r="C1352" s="26" t="s">
        <v>1097</v>
      </c>
      <c r="D1352" s="14">
        <v>44148</v>
      </c>
      <c r="E1352" s="14">
        <v>44148</v>
      </c>
      <c r="F1352" s="27" t="s">
        <v>3910</v>
      </c>
      <c r="G1352" s="28">
        <v>644920</v>
      </c>
      <c r="H1352" s="29">
        <v>644920</v>
      </c>
      <c r="I1352" s="29">
        <v>1</v>
      </c>
      <c r="J1352" s="30">
        <v>2020</v>
      </c>
      <c r="K1352" s="30">
        <v>2020</v>
      </c>
      <c r="L1352" s="31" t="s">
        <v>11</v>
      </c>
      <c r="M1352" s="32" t="str">
        <f>IF(_xlfn.XLOOKUP(C1352,'Raw Data_OS_22'!$C$5:$C$4516,'Raw Data_OS_22'!$G$5:$G$4516,"New_Claim/ Reopening")= "New_Claim/ Reopening","New_Claim/ Reopening","Old_Claim")</f>
        <v>Old_Claim</v>
      </c>
      <c r="N1352" s="18" t="str">
        <f>IF(M1352=$N$2,IF(J1352=$N$1,"E1","D"),_xlfn.XLOOKUP(C1352,'Raw Data_OS_22'!$C$5:$C$4516,'Raw Data_OS_22'!$O$5:$O$4516))</f>
        <v>A</v>
      </c>
    </row>
    <row r="1353" spans="3:14" x14ac:dyDescent="0.35">
      <c r="C1353" s="26" t="s">
        <v>449</v>
      </c>
      <c r="D1353" s="14">
        <v>44150</v>
      </c>
      <c r="E1353" s="14">
        <v>44150</v>
      </c>
      <c r="F1353" s="27" t="s">
        <v>3910</v>
      </c>
      <c r="G1353" s="28">
        <v>9000</v>
      </c>
      <c r="H1353" s="29">
        <v>9000</v>
      </c>
      <c r="I1353" s="29">
        <v>1</v>
      </c>
      <c r="J1353" s="30">
        <v>2020</v>
      </c>
      <c r="K1353" s="30">
        <v>2020</v>
      </c>
      <c r="L1353" s="31" t="s">
        <v>11</v>
      </c>
      <c r="M1353" s="32" t="str">
        <f>IF(_xlfn.XLOOKUP(C1353,'Raw Data_OS_22'!$C$5:$C$4516,'Raw Data_OS_22'!$G$5:$G$4516,"New_Claim/ Reopening")= "New_Claim/ Reopening","New_Claim/ Reopening","Old_Claim")</f>
        <v>Old_Claim</v>
      </c>
      <c r="N1353" s="18" t="str">
        <f>IF(M1353=$N$2,IF(J1353=$N$1,"E1","D"),_xlfn.XLOOKUP(C1353,'Raw Data_OS_22'!$C$5:$C$4516,'Raw Data_OS_22'!$O$5:$O$4516))</f>
        <v>A</v>
      </c>
    </row>
    <row r="1354" spans="3:14" x14ac:dyDescent="0.35">
      <c r="C1354" s="26" t="s">
        <v>1105</v>
      </c>
      <c r="D1354" s="14">
        <v>44153</v>
      </c>
      <c r="E1354" s="14">
        <v>44153</v>
      </c>
      <c r="F1354" s="27" t="s">
        <v>3910</v>
      </c>
      <c r="G1354" s="28">
        <v>7000</v>
      </c>
      <c r="H1354" s="29">
        <v>7000</v>
      </c>
      <c r="I1354" s="29">
        <v>1</v>
      </c>
      <c r="J1354" s="30">
        <v>2020</v>
      </c>
      <c r="K1354" s="30">
        <v>2020</v>
      </c>
      <c r="L1354" s="31" t="s">
        <v>11</v>
      </c>
      <c r="M1354" s="32" t="str">
        <f>IF(_xlfn.XLOOKUP(C1354,'Raw Data_OS_22'!$C$5:$C$4516,'Raw Data_OS_22'!$G$5:$G$4516,"New_Claim/ Reopening")= "New_Claim/ Reopening","New_Claim/ Reopening","Old_Claim")</f>
        <v>Old_Claim</v>
      </c>
      <c r="N1354" s="18" t="str">
        <f>IF(M1354=$N$2,IF(J1354=$N$1,"E1","D"),_xlfn.XLOOKUP(C1354,'Raw Data_OS_22'!$C$5:$C$4516,'Raw Data_OS_22'!$O$5:$O$4516))</f>
        <v>A</v>
      </c>
    </row>
    <row r="1355" spans="3:14" x14ac:dyDescent="0.35">
      <c r="C1355" s="26" t="s">
        <v>457</v>
      </c>
      <c r="D1355" s="14">
        <v>44128</v>
      </c>
      <c r="E1355" s="14">
        <v>44128</v>
      </c>
      <c r="F1355" s="27" t="s">
        <v>3908</v>
      </c>
      <c r="G1355" s="28">
        <v>860077</v>
      </c>
      <c r="H1355" s="29">
        <v>860077</v>
      </c>
      <c r="I1355" s="29">
        <v>1</v>
      </c>
      <c r="J1355" s="30">
        <v>2020</v>
      </c>
      <c r="K1355" s="30">
        <v>2020</v>
      </c>
      <c r="L1355" s="31" t="s">
        <v>11</v>
      </c>
      <c r="M1355" s="32" t="str">
        <f>IF(_xlfn.XLOOKUP(C1355,'Raw Data_OS_22'!$C$5:$C$4516,'Raw Data_OS_22'!$G$5:$G$4516,"New_Claim/ Reopening")= "New_Claim/ Reopening","New_Claim/ Reopening","Old_Claim")</f>
        <v>Old_Claim</v>
      </c>
      <c r="N1355" s="18" t="str">
        <f>IF(M1355=$N$2,IF(J1355=$N$1,"E1","D"),_xlfn.XLOOKUP(C1355,'Raw Data_OS_22'!$C$5:$C$4516,'Raw Data_OS_22'!$O$5:$O$4516))</f>
        <v>A</v>
      </c>
    </row>
    <row r="1356" spans="3:14" x14ac:dyDescent="0.35">
      <c r="C1356" s="26" t="s">
        <v>1109</v>
      </c>
      <c r="D1356" s="14">
        <v>44161</v>
      </c>
      <c r="E1356" s="14">
        <v>44161</v>
      </c>
      <c r="F1356" s="27" t="s">
        <v>3910</v>
      </c>
      <c r="G1356" s="28">
        <v>120000</v>
      </c>
      <c r="H1356" s="29">
        <v>120000</v>
      </c>
      <c r="I1356" s="29">
        <v>1</v>
      </c>
      <c r="J1356" s="30">
        <v>2020</v>
      </c>
      <c r="K1356" s="30">
        <v>2020</v>
      </c>
      <c r="L1356" s="31" t="s">
        <v>11</v>
      </c>
      <c r="M1356" s="32" t="str">
        <f>IF(_xlfn.XLOOKUP(C1356,'Raw Data_OS_22'!$C$5:$C$4516,'Raw Data_OS_22'!$G$5:$G$4516,"New_Claim/ Reopening")= "New_Claim/ Reopening","New_Claim/ Reopening","Old_Claim")</f>
        <v>Old_Claim</v>
      </c>
      <c r="N1356" s="18" t="str">
        <f>IF(M1356=$N$2,IF(J1356=$N$1,"E1","D"),_xlfn.XLOOKUP(C1356,'Raw Data_OS_22'!$C$5:$C$4516,'Raw Data_OS_22'!$O$5:$O$4516))</f>
        <v>A</v>
      </c>
    </row>
    <row r="1357" spans="3:14" x14ac:dyDescent="0.35">
      <c r="C1357" s="26" t="s">
        <v>465</v>
      </c>
      <c r="D1357" s="14">
        <v>44157</v>
      </c>
      <c r="E1357" s="14">
        <v>44157</v>
      </c>
      <c r="F1357" s="27" t="s">
        <v>3910</v>
      </c>
      <c r="G1357" s="28">
        <v>8500</v>
      </c>
      <c r="H1357" s="29">
        <v>8500</v>
      </c>
      <c r="I1357" s="29">
        <v>1</v>
      </c>
      <c r="J1357" s="30">
        <v>2020</v>
      </c>
      <c r="K1357" s="30">
        <v>2020</v>
      </c>
      <c r="L1357" s="31" t="s">
        <v>11</v>
      </c>
      <c r="M1357" s="32" t="str">
        <f>IF(_xlfn.XLOOKUP(C1357,'Raw Data_OS_22'!$C$5:$C$4516,'Raw Data_OS_22'!$G$5:$G$4516,"New_Claim/ Reopening")= "New_Claim/ Reopening","New_Claim/ Reopening","Old_Claim")</f>
        <v>Old_Claim</v>
      </c>
      <c r="N1357" s="18" t="str">
        <f>IF(M1357=$N$2,IF(J1357=$N$1,"E1","D"),_xlfn.XLOOKUP(C1357,'Raw Data_OS_22'!$C$5:$C$4516,'Raw Data_OS_22'!$O$5:$O$4516))</f>
        <v>A</v>
      </c>
    </row>
    <row r="1358" spans="3:14" x14ac:dyDescent="0.35">
      <c r="C1358" s="26" t="s">
        <v>466</v>
      </c>
      <c r="D1358" s="14">
        <v>44164</v>
      </c>
      <c r="E1358" s="14">
        <v>44164</v>
      </c>
      <c r="F1358" s="27" t="s">
        <v>3908</v>
      </c>
      <c r="G1358" s="28">
        <v>366650</v>
      </c>
      <c r="H1358" s="29">
        <v>366650</v>
      </c>
      <c r="I1358" s="29">
        <v>1</v>
      </c>
      <c r="J1358" s="30">
        <v>2020</v>
      </c>
      <c r="K1358" s="30">
        <v>2020</v>
      </c>
      <c r="L1358" s="31" t="s">
        <v>11</v>
      </c>
      <c r="M1358" s="32" t="str">
        <f>IF(_xlfn.XLOOKUP(C1358,'Raw Data_OS_22'!$C$5:$C$4516,'Raw Data_OS_22'!$G$5:$G$4516,"New_Claim/ Reopening")= "New_Claim/ Reopening","New_Claim/ Reopening","Old_Claim")</f>
        <v>Old_Claim</v>
      </c>
      <c r="N1358" s="18" t="str">
        <f>IF(M1358=$N$2,IF(J1358=$N$1,"E1","D"),_xlfn.XLOOKUP(C1358,'Raw Data_OS_22'!$C$5:$C$4516,'Raw Data_OS_22'!$O$5:$O$4516))</f>
        <v>A</v>
      </c>
    </row>
    <row r="1359" spans="3:14" x14ac:dyDescent="0.35">
      <c r="C1359" s="26" t="s">
        <v>468</v>
      </c>
      <c r="D1359" s="14">
        <v>44148</v>
      </c>
      <c r="E1359" s="14">
        <v>44148</v>
      </c>
      <c r="F1359" s="27" t="s">
        <v>3908</v>
      </c>
      <c r="G1359" s="28">
        <v>9880</v>
      </c>
      <c r="H1359" s="29">
        <v>9880</v>
      </c>
      <c r="I1359" s="29">
        <v>1</v>
      </c>
      <c r="J1359" s="30">
        <v>2020</v>
      </c>
      <c r="K1359" s="30">
        <v>2020</v>
      </c>
      <c r="L1359" s="31" t="s">
        <v>11</v>
      </c>
      <c r="M1359" s="32" t="str">
        <f>IF(_xlfn.XLOOKUP(C1359,'Raw Data_OS_22'!$C$5:$C$4516,'Raw Data_OS_22'!$G$5:$G$4516,"New_Claim/ Reopening")= "New_Claim/ Reopening","New_Claim/ Reopening","Old_Claim")</f>
        <v>Old_Claim</v>
      </c>
      <c r="N1359" s="18" t="str">
        <f>IF(M1359=$N$2,IF(J1359=$N$1,"E1","D"),_xlfn.XLOOKUP(C1359,'Raw Data_OS_22'!$C$5:$C$4516,'Raw Data_OS_22'!$O$5:$O$4516))</f>
        <v>A</v>
      </c>
    </row>
    <row r="1360" spans="3:14" x14ac:dyDescent="0.35">
      <c r="C1360" s="26" t="s">
        <v>469</v>
      </c>
      <c r="D1360" s="14">
        <v>44161</v>
      </c>
      <c r="E1360" s="14">
        <v>44161</v>
      </c>
      <c r="F1360" s="27" t="s">
        <v>3910</v>
      </c>
      <c r="G1360" s="28">
        <v>300129</v>
      </c>
      <c r="H1360" s="29">
        <v>300129</v>
      </c>
      <c r="I1360" s="29">
        <v>1</v>
      </c>
      <c r="J1360" s="30">
        <v>2020</v>
      </c>
      <c r="K1360" s="30">
        <v>2020</v>
      </c>
      <c r="L1360" s="31" t="s">
        <v>11</v>
      </c>
      <c r="M1360" s="32" t="str">
        <f>IF(_xlfn.XLOOKUP(C1360,'Raw Data_OS_22'!$C$5:$C$4516,'Raw Data_OS_22'!$G$5:$G$4516,"New_Claim/ Reopening")= "New_Claim/ Reopening","New_Claim/ Reopening","Old_Claim")</f>
        <v>Old_Claim</v>
      </c>
      <c r="N1360" s="18" t="str">
        <f>IF(M1360=$N$2,IF(J1360=$N$1,"E1","D"),_xlfn.XLOOKUP(C1360,'Raw Data_OS_22'!$C$5:$C$4516,'Raw Data_OS_22'!$O$5:$O$4516))</f>
        <v>A</v>
      </c>
    </row>
    <row r="1361" spans="3:14" x14ac:dyDescent="0.35">
      <c r="C1361" s="26" t="s">
        <v>1115</v>
      </c>
      <c r="D1361" s="14">
        <v>44164</v>
      </c>
      <c r="E1361" s="14">
        <v>44164</v>
      </c>
      <c r="F1361" s="27" t="s">
        <v>3910</v>
      </c>
      <c r="G1361" s="28">
        <v>9256</v>
      </c>
      <c r="H1361" s="29">
        <v>9256</v>
      </c>
      <c r="I1361" s="29">
        <v>1</v>
      </c>
      <c r="J1361" s="30">
        <v>2020</v>
      </c>
      <c r="K1361" s="30">
        <v>2020</v>
      </c>
      <c r="L1361" s="31" t="s">
        <v>11</v>
      </c>
      <c r="M1361" s="32" t="str">
        <f>IF(_xlfn.XLOOKUP(C1361,'Raw Data_OS_22'!$C$5:$C$4516,'Raw Data_OS_22'!$G$5:$G$4516,"New_Claim/ Reopening")= "New_Claim/ Reopening","New_Claim/ Reopening","Old_Claim")</f>
        <v>Old_Claim</v>
      </c>
      <c r="N1361" s="18" t="str">
        <f>IF(M1361=$N$2,IF(J1361=$N$1,"E1","D"),_xlfn.XLOOKUP(C1361,'Raw Data_OS_22'!$C$5:$C$4516,'Raw Data_OS_22'!$O$5:$O$4516))</f>
        <v>A</v>
      </c>
    </row>
    <row r="1362" spans="3:14" x14ac:dyDescent="0.35">
      <c r="C1362" s="26" t="s">
        <v>472</v>
      </c>
      <c r="D1362" s="14">
        <v>44169</v>
      </c>
      <c r="E1362" s="14">
        <v>44169</v>
      </c>
      <c r="F1362" s="27" t="s">
        <v>3910</v>
      </c>
      <c r="G1362" s="28">
        <v>120470</v>
      </c>
      <c r="H1362" s="29">
        <v>120470</v>
      </c>
      <c r="I1362" s="29">
        <v>1</v>
      </c>
      <c r="J1362" s="30">
        <v>2020</v>
      </c>
      <c r="K1362" s="30">
        <v>2020</v>
      </c>
      <c r="L1362" s="31" t="s">
        <v>11</v>
      </c>
      <c r="M1362" s="32" t="str">
        <f>IF(_xlfn.XLOOKUP(C1362,'Raw Data_OS_22'!$C$5:$C$4516,'Raw Data_OS_22'!$G$5:$G$4516,"New_Claim/ Reopening")= "New_Claim/ Reopening","New_Claim/ Reopening","Old_Claim")</f>
        <v>Old_Claim</v>
      </c>
      <c r="N1362" s="18" t="str">
        <f>IF(M1362=$N$2,IF(J1362=$N$1,"E1","D"),_xlfn.XLOOKUP(C1362,'Raw Data_OS_22'!$C$5:$C$4516,'Raw Data_OS_22'!$O$5:$O$4516))</f>
        <v>A</v>
      </c>
    </row>
    <row r="1363" spans="3:14" x14ac:dyDescent="0.35">
      <c r="C1363" s="26" t="s">
        <v>1118</v>
      </c>
      <c r="D1363" s="14">
        <v>43792</v>
      </c>
      <c r="E1363" s="14">
        <v>43792</v>
      </c>
      <c r="F1363" s="27" t="s">
        <v>3910</v>
      </c>
      <c r="G1363" s="28">
        <v>139528</v>
      </c>
      <c r="H1363" s="29">
        <v>139528</v>
      </c>
      <c r="I1363" s="29">
        <v>1</v>
      </c>
      <c r="J1363" s="30">
        <v>2019</v>
      </c>
      <c r="K1363" s="30">
        <v>2019</v>
      </c>
      <c r="L1363" s="31" t="s">
        <v>25</v>
      </c>
      <c r="M1363" s="32" t="str">
        <f>IF(_xlfn.XLOOKUP(C1363,'Raw Data_OS_22'!$C$5:$C$4516,'Raw Data_OS_22'!$G$5:$G$4516,"New_Claim/ Reopening")= "New_Claim/ Reopening","New_Claim/ Reopening","Old_Claim")</f>
        <v>Old_Claim</v>
      </c>
      <c r="N1363" s="18" t="str">
        <f>IF(M1363=$N$2,IF(J1363=$N$1,"E1","D"),_xlfn.XLOOKUP(C1363,'Raw Data_OS_22'!$C$5:$C$4516,'Raw Data_OS_22'!$O$5:$O$4516))</f>
        <v>A</v>
      </c>
    </row>
    <row r="1364" spans="3:14" x14ac:dyDescent="0.35">
      <c r="C1364" s="26" t="s">
        <v>493</v>
      </c>
      <c r="D1364" s="14">
        <v>44169</v>
      </c>
      <c r="E1364" s="14">
        <v>44169</v>
      </c>
      <c r="F1364" s="27" t="s">
        <v>3910</v>
      </c>
      <c r="G1364" s="28">
        <v>7270</v>
      </c>
      <c r="H1364" s="29">
        <v>7270</v>
      </c>
      <c r="I1364" s="29">
        <v>0</v>
      </c>
      <c r="J1364" s="30">
        <v>2020</v>
      </c>
      <c r="K1364" s="30">
        <v>2020</v>
      </c>
      <c r="L1364" s="31" t="s">
        <v>11</v>
      </c>
      <c r="M1364" s="32" t="str">
        <f>IF(_xlfn.XLOOKUP(C1364,'Raw Data_OS_22'!$C$5:$C$4516,'Raw Data_OS_22'!$G$5:$G$4516,"New_Claim/ Reopening")= "New_Claim/ Reopening","New_Claim/ Reopening","Old_Claim")</f>
        <v>Old_Claim</v>
      </c>
      <c r="N1364" s="18" t="str">
        <f>IF(M1364=$N$2,IF(J1364=$N$1,"E1","D"),_xlfn.XLOOKUP(C1364,'Raw Data_OS_22'!$C$5:$C$4516,'Raw Data_OS_22'!$O$5:$O$4516))</f>
        <v>B1</v>
      </c>
    </row>
    <row r="1365" spans="3:14" x14ac:dyDescent="0.35">
      <c r="C1365" s="26" t="s">
        <v>1123</v>
      </c>
      <c r="D1365" s="14">
        <v>44034</v>
      </c>
      <c r="E1365" s="14">
        <v>44034</v>
      </c>
      <c r="F1365" s="27" t="s">
        <v>3910</v>
      </c>
      <c r="G1365" s="28">
        <v>500000</v>
      </c>
      <c r="H1365" s="29">
        <v>500000</v>
      </c>
      <c r="I1365" s="29">
        <v>1</v>
      </c>
      <c r="J1365" s="30">
        <v>2020</v>
      </c>
      <c r="K1365" s="30">
        <v>2020</v>
      </c>
      <c r="L1365" s="31" t="s">
        <v>35</v>
      </c>
      <c r="M1365" s="32" t="str">
        <f>IF(_xlfn.XLOOKUP(C1365,'Raw Data_OS_22'!$C$5:$C$4516,'Raw Data_OS_22'!$G$5:$G$4516,"New_Claim/ Reopening")= "New_Claim/ Reopening","New_Claim/ Reopening","Old_Claim")</f>
        <v>Old_Claim</v>
      </c>
      <c r="N1365" s="18" t="str">
        <f>IF(M1365=$N$2,IF(J1365=$N$1,"E1","D"),_xlfn.XLOOKUP(C1365,'Raw Data_OS_22'!$C$5:$C$4516,'Raw Data_OS_22'!$O$5:$O$4516))</f>
        <v>A</v>
      </c>
    </row>
    <row r="1366" spans="3:14" x14ac:dyDescent="0.35">
      <c r="C1366" s="26" t="s">
        <v>500</v>
      </c>
      <c r="D1366" s="14">
        <v>44157</v>
      </c>
      <c r="E1366" s="14">
        <v>44157</v>
      </c>
      <c r="F1366" s="27" t="s">
        <v>3908</v>
      </c>
      <c r="G1366" s="28">
        <v>873906</v>
      </c>
      <c r="H1366" s="29">
        <v>873906</v>
      </c>
      <c r="I1366" s="29">
        <v>1</v>
      </c>
      <c r="J1366" s="30">
        <v>2020</v>
      </c>
      <c r="K1366" s="30">
        <v>2020</v>
      </c>
      <c r="L1366" s="31" t="s">
        <v>11</v>
      </c>
      <c r="M1366" s="32" t="str">
        <f>IF(_xlfn.XLOOKUP(C1366,'Raw Data_OS_22'!$C$5:$C$4516,'Raw Data_OS_22'!$G$5:$G$4516,"New_Claim/ Reopening")= "New_Claim/ Reopening","New_Claim/ Reopening","Old_Claim")</f>
        <v>Old_Claim</v>
      </c>
      <c r="N1366" s="18" t="str">
        <f>IF(M1366=$N$2,IF(J1366=$N$1,"E1","D"),_xlfn.XLOOKUP(C1366,'Raw Data_OS_22'!$C$5:$C$4516,'Raw Data_OS_22'!$O$5:$O$4516))</f>
        <v>A</v>
      </c>
    </row>
    <row r="1367" spans="3:14" x14ac:dyDescent="0.35">
      <c r="C1367" s="26" t="s">
        <v>1132</v>
      </c>
      <c r="D1367" s="14">
        <v>44177</v>
      </c>
      <c r="E1367" s="14">
        <v>44177</v>
      </c>
      <c r="F1367" s="27" t="s">
        <v>3910</v>
      </c>
      <c r="G1367" s="28">
        <v>2320</v>
      </c>
      <c r="H1367" s="29">
        <v>2320</v>
      </c>
      <c r="I1367" s="29">
        <v>1</v>
      </c>
      <c r="J1367" s="30">
        <v>2020</v>
      </c>
      <c r="K1367" s="30">
        <v>2020</v>
      </c>
      <c r="L1367" s="31" t="s">
        <v>11</v>
      </c>
      <c r="M1367" s="32" t="str">
        <f>IF(_xlfn.XLOOKUP(C1367,'Raw Data_OS_22'!$C$5:$C$4516,'Raw Data_OS_22'!$G$5:$G$4516,"New_Claim/ Reopening")= "New_Claim/ Reopening","New_Claim/ Reopening","Old_Claim")</f>
        <v>Old_Claim</v>
      </c>
      <c r="N1367" s="18" t="str">
        <f>IF(M1367=$N$2,IF(J1367=$N$1,"E1","D"),_xlfn.XLOOKUP(C1367,'Raw Data_OS_22'!$C$5:$C$4516,'Raw Data_OS_22'!$O$5:$O$4516))</f>
        <v>A</v>
      </c>
    </row>
    <row r="1368" spans="3:14" x14ac:dyDescent="0.35">
      <c r="C1368" s="26" t="s">
        <v>1138</v>
      </c>
      <c r="D1368" s="14">
        <v>44185</v>
      </c>
      <c r="E1368" s="14">
        <v>44185</v>
      </c>
      <c r="F1368" s="27" t="s">
        <v>3908</v>
      </c>
      <c r="G1368" s="28">
        <v>163140</v>
      </c>
      <c r="H1368" s="29">
        <v>163140</v>
      </c>
      <c r="I1368" s="29">
        <v>1</v>
      </c>
      <c r="J1368" s="30">
        <v>2020</v>
      </c>
      <c r="K1368" s="30">
        <v>2020</v>
      </c>
      <c r="L1368" s="31" t="s">
        <v>11</v>
      </c>
      <c r="M1368" s="32" t="str">
        <f>IF(_xlfn.XLOOKUP(C1368,'Raw Data_OS_22'!$C$5:$C$4516,'Raw Data_OS_22'!$G$5:$G$4516,"New_Claim/ Reopening")= "New_Claim/ Reopening","New_Claim/ Reopening","Old_Claim")</f>
        <v>Old_Claim</v>
      </c>
      <c r="N1368" s="18" t="str">
        <f>IF(M1368=$N$2,IF(J1368=$N$1,"E1","D"),_xlfn.XLOOKUP(C1368,'Raw Data_OS_22'!$C$5:$C$4516,'Raw Data_OS_22'!$O$5:$O$4516))</f>
        <v>A</v>
      </c>
    </row>
    <row r="1369" spans="3:14" x14ac:dyDescent="0.35">
      <c r="C1369" s="26" t="s">
        <v>1140</v>
      </c>
      <c r="D1369" s="14">
        <v>44186</v>
      </c>
      <c r="E1369" s="14">
        <v>44186</v>
      </c>
      <c r="F1369" s="27" t="s">
        <v>3908</v>
      </c>
      <c r="G1369" s="28">
        <v>9280</v>
      </c>
      <c r="H1369" s="29">
        <v>9280</v>
      </c>
      <c r="I1369" s="29">
        <v>1</v>
      </c>
      <c r="J1369" s="30">
        <v>2020</v>
      </c>
      <c r="K1369" s="30">
        <v>2020</v>
      </c>
      <c r="L1369" s="31" t="s">
        <v>11</v>
      </c>
      <c r="M1369" s="32" t="str">
        <f>IF(_xlfn.XLOOKUP(C1369,'Raw Data_OS_22'!$C$5:$C$4516,'Raw Data_OS_22'!$G$5:$G$4516,"New_Claim/ Reopening")= "New_Claim/ Reopening","New_Claim/ Reopening","Old_Claim")</f>
        <v>Old_Claim</v>
      </c>
      <c r="N1369" s="18" t="str">
        <f>IF(M1369=$N$2,IF(J1369=$N$1,"E1","D"),_xlfn.XLOOKUP(C1369,'Raw Data_OS_22'!$C$5:$C$4516,'Raw Data_OS_22'!$O$5:$O$4516))</f>
        <v>A</v>
      </c>
    </row>
    <row r="1370" spans="3:14" x14ac:dyDescent="0.35">
      <c r="C1370" s="26" t="s">
        <v>513</v>
      </c>
      <c r="D1370" s="14">
        <v>44192</v>
      </c>
      <c r="E1370" s="14">
        <v>44192</v>
      </c>
      <c r="F1370" s="27" t="s">
        <v>3910</v>
      </c>
      <c r="G1370" s="28">
        <v>6380</v>
      </c>
      <c r="H1370" s="29">
        <v>6380</v>
      </c>
      <c r="I1370" s="29">
        <v>1</v>
      </c>
      <c r="J1370" s="30">
        <v>2020</v>
      </c>
      <c r="K1370" s="30">
        <v>2020</v>
      </c>
      <c r="L1370" s="31" t="s">
        <v>11</v>
      </c>
      <c r="M1370" s="32" t="str">
        <f>IF(_xlfn.XLOOKUP(C1370,'Raw Data_OS_22'!$C$5:$C$4516,'Raw Data_OS_22'!$G$5:$G$4516,"New_Claim/ Reopening")= "New_Claim/ Reopening","New_Claim/ Reopening","Old_Claim")</f>
        <v>Old_Claim</v>
      </c>
      <c r="N1370" s="18" t="str">
        <f>IF(M1370=$N$2,IF(J1370=$N$1,"E1","D"),_xlfn.XLOOKUP(C1370,'Raw Data_OS_22'!$C$5:$C$4516,'Raw Data_OS_22'!$O$5:$O$4516))</f>
        <v>A</v>
      </c>
    </row>
    <row r="1371" spans="3:14" x14ac:dyDescent="0.35">
      <c r="C1371" s="26" t="s">
        <v>514</v>
      </c>
      <c r="D1371" s="14">
        <v>44183</v>
      </c>
      <c r="E1371" s="14">
        <v>44183</v>
      </c>
      <c r="F1371" s="27" t="s">
        <v>3910</v>
      </c>
      <c r="G1371" s="28">
        <v>8590</v>
      </c>
      <c r="H1371" s="29">
        <v>8590</v>
      </c>
      <c r="I1371" s="29">
        <v>1</v>
      </c>
      <c r="J1371" s="30">
        <v>2020</v>
      </c>
      <c r="K1371" s="30">
        <v>2020</v>
      </c>
      <c r="L1371" s="31" t="s">
        <v>11</v>
      </c>
      <c r="M1371" s="32" t="str">
        <f>IF(_xlfn.XLOOKUP(C1371,'Raw Data_OS_22'!$C$5:$C$4516,'Raw Data_OS_22'!$G$5:$G$4516,"New_Claim/ Reopening")= "New_Claim/ Reopening","New_Claim/ Reopening","Old_Claim")</f>
        <v>Old_Claim</v>
      </c>
      <c r="N1371" s="18" t="str">
        <f>IF(M1371=$N$2,IF(J1371=$N$1,"E1","D"),_xlfn.XLOOKUP(C1371,'Raw Data_OS_22'!$C$5:$C$4516,'Raw Data_OS_22'!$O$5:$O$4516))</f>
        <v>A</v>
      </c>
    </row>
    <row r="1372" spans="3:14" x14ac:dyDescent="0.35">
      <c r="C1372" s="26" t="s">
        <v>520</v>
      </c>
      <c r="D1372" s="14">
        <v>44187</v>
      </c>
      <c r="E1372" s="14">
        <v>44187</v>
      </c>
      <c r="F1372" s="27" t="s">
        <v>3910</v>
      </c>
      <c r="G1372" s="28">
        <v>1002020</v>
      </c>
      <c r="H1372" s="29">
        <v>1002020</v>
      </c>
      <c r="I1372" s="29">
        <v>1</v>
      </c>
      <c r="J1372" s="30">
        <v>2020</v>
      </c>
      <c r="K1372" s="30">
        <v>2020</v>
      </c>
      <c r="L1372" s="31" t="s">
        <v>11</v>
      </c>
      <c r="M1372" s="32" t="str">
        <f>IF(_xlfn.XLOOKUP(C1372,'Raw Data_OS_22'!$C$5:$C$4516,'Raw Data_OS_22'!$G$5:$G$4516,"New_Claim/ Reopening")= "New_Claim/ Reopening","New_Claim/ Reopening","Old_Claim")</f>
        <v>Old_Claim</v>
      </c>
      <c r="N1372" s="18" t="str">
        <f>IF(M1372=$N$2,IF(J1372=$N$1,"E1","D"),_xlfn.XLOOKUP(C1372,'Raw Data_OS_22'!$C$5:$C$4516,'Raw Data_OS_22'!$O$5:$O$4516))</f>
        <v>A</v>
      </c>
    </row>
    <row r="1373" spans="3:14" x14ac:dyDescent="0.35">
      <c r="C1373" s="26" t="s">
        <v>196</v>
      </c>
      <c r="D1373" s="14">
        <v>44129</v>
      </c>
      <c r="E1373" s="14">
        <v>44129</v>
      </c>
      <c r="F1373" s="27" t="s">
        <v>4238</v>
      </c>
      <c r="G1373" s="28">
        <v>23768</v>
      </c>
      <c r="H1373" s="29">
        <v>23768</v>
      </c>
      <c r="I1373" s="29">
        <v>1</v>
      </c>
      <c r="J1373" s="30">
        <v>2020</v>
      </c>
      <c r="K1373" s="30">
        <v>2020</v>
      </c>
      <c r="L1373" s="31" t="s">
        <v>11</v>
      </c>
      <c r="M1373" s="32" t="str">
        <f>IF(_xlfn.XLOOKUP(C1373,'Raw Data_OS_22'!$C$5:$C$4516,'Raw Data_OS_22'!$G$5:$G$4516,"New_Claim/ Reopening")= "New_Claim/ Reopening","New_Claim/ Reopening","Old_Claim")</f>
        <v>Old_Claim</v>
      </c>
      <c r="N1373" s="18" t="str">
        <f>IF(M1373=$N$2,IF(J1373=$N$1,"E1","D"),_xlfn.XLOOKUP(C1373,'Raw Data_OS_22'!$C$5:$C$4516,'Raw Data_OS_22'!$O$5:$O$4516))</f>
        <v>B1</v>
      </c>
    </row>
    <row r="1374" spans="3:14" x14ac:dyDescent="0.35">
      <c r="C1374" s="26" t="s">
        <v>198</v>
      </c>
      <c r="D1374" s="14">
        <v>44133</v>
      </c>
      <c r="E1374" s="14">
        <v>44133</v>
      </c>
      <c r="F1374" s="27" t="s">
        <v>3910</v>
      </c>
      <c r="G1374" s="28">
        <v>9000</v>
      </c>
      <c r="H1374" s="29">
        <v>9000</v>
      </c>
      <c r="I1374" s="29">
        <v>1</v>
      </c>
      <c r="J1374" s="30">
        <v>2020</v>
      </c>
      <c r="K1374" s="30">
        <v>2020</v>
      </c>
      <c r="L1374" s="31" t="s">
        <v>11</v>
      </c>
      <c r="M1374" s="32" t="str">
        <f>IF(_xlfn.XLOOKUP(C1374,'Raw Data_OS_22'!$C$5:$C$4516,'Raw Data_OS_22'!$G$5:$G$4516,"New_Claim/ Reopening")= "New_Claim/ Reopening","New_Claim/ Reopening","Old_Claim")</f>
        <v>Old_Claim</v>
      </c>
      <c r="N1374" s="18" t="str">
        <f>IF(M1374=$N$2,IF(J1374=$N$1,"E1","D"),_xlfn.XLOOKUP(C1374,'Raw Data_OS_22'!$C$5:$C$4516,'Raw Data_OS_22'!$O$5:$O$4516))</f>
        <v>A</v>
      </c>
    </row>
    <row r="1375" spans="3:14" x14ac:dyDescent="0.35">
      <c r="C1375" s="26" t="s">
        <v>814</v>
      </c>
      <c r="D1375" s="14">
        <v>44135</v>
      </c>
      <c r="E1375" s="14">
        <v>44135</v>
      </c>
      <c r="F1375" s="27" t="s">
        <v>3908</v>
      </c>
      <c r="G1375" s="28">
        <v>150000</v>
      </c>
      <c r="H1375" s="29">
        <v>150000</v>
      </c>
      <c r="I1375" s="29">
        <v>1</v>
      </c>
      <c r="J1375" s="30">
        <v>2020</v>
      </c>
      <c r="K1375" s="30">
        <v>2020</v>
      </c>
      <c r="L1375" s="31" t="s">
        <v>11</v>
      </c>
      <c r="M1375" s="32" t="str">
        <f>IF(_xlfn.XLOOKUP(C1375,'Raw Data_OS_22'!$C$5:$C$4516,'Raw Data_OS_22'!$G$5:$G$4516,"New_Claim/ Reopening")= "New_Claim/ Reopening","New_Claim/ Reopening","Old_Claim")</f>
        <v>Old_Claim</v>
      </c>
      <c r="N1375" s="18" t="str">
        <f>IF(M1375=$N$2,IF(J1375=$N$1,"E1","D"),_xlfn.XLOOKUP(C1375,'Raw Data_OS_22'!$C$5:$C$4516,'Raw Data_OS_22'!$O$5:$O$4516))</f>
        <v>A</v>
      </c>
    </row>
    <row r="1376" spans="3:14" x14ac:dyDescent="0.35">
      <c r="C1376" s="26" t="s">
        <v>819</v>
      </c>
      <c r="D1376" s="14">
        <v>44145</v>
      </c>
      <c r="E1376" s="14">
        <v>44145</v>
      </c>
      <c r="F1376" s="27" t="s">
        <v>3910</v>
      </c>
      <c r="G1376" s="28">
        <v>6270</v>
      </c>
      <c r="H1376" s="29">
        <v>6270</v>
      </c>
      <c r="I1376" s="29">
        <v>1</v>
      </c>
      <c r="J1376" s="30">
        <v>2020</v>
      </c>
      <c r="K1376" s="30">
        <v>2020</v>
      </c>
      <c r="L1376" s="31" t="s">
        <v>11</v>
      </c>
      <c r="M1376" s="32" t="str">
        <f>IF(_xlfn.XLOOKUP(C1376,'Raw Data_OS_22'!$C$5:$C$4516,'Raw Data_OS_22'!$G$5:$G$4516,"New_Claim/ Reopening")= "New_Claim/ Reopening","New_Claim/ Reopening","Old_Claim")</f>
        <v>Old_Claim</v>
      </c>
      <c r="N1376" s="18" t="str">
        <f>IF(M1376=$N$2,IF(J1376=$N$1,"E1","D"),_xlfn.XLOOKUP(C1376,'Raw Data_OS_22'!$C$5:$C$4516,'Raw Data_OS_22'!$O$5:$O$4516))</f>
        <v>A</v>
      </c>
    </row>
    <row r="1377" spans="3:14" x14ac:dyDescent="0.35">
      <c r="C1377" s="26" t="s">
        <v>209</v>
      </c>
      <c r="D1377" s="14">
        <v>44156</v>
      </c>
      <c r="E1377" s="14">
        <v>44156</v>
      </c>
      <c r="F1377" s="27" t="s">
        <v>3908</v>
      </c>
      <c r="G1377" s="28">
        <v>8550</v>
      </c>
      <c r="H1377" s="29">
        <v>8550</v>
      </c>
      <c r="I1377" s="29">
        <v>1</v>
      </c>
      <c r="J1377" s="30">
        <v>2020</v>
      </c>
      <c r="K1377" s="30">
        <v>2020</v>
      </c>
      <c r="L1377" s="31" t="s">
        <v>11</v>
      </c>
      <c r="M1377" s="32" t="str">
        <f>IF(_xlfn.XLOOKUP(C1377,'Raw Data_OS_22'!$C$5:$C$4516,'Raw Data_OS_22'!$G$5:$G$4516,"New_Claim/ Reopening")= "New_Claim/ Reopening","New_Claim/ Reopening","Old_Claim")</f>
        <v>Old_Claim</v>
      </c>
      <c r="N1377" s="18" t="str">
        <f>IF(M1377=$N$2,IF(J1377=$N$1,"E1","D"),_xlfn.XLOOKUP(C1377,'Raw Data_OS_22'!$C$5:$C$4516,'Raw Data_OS_22'!$O$5:$O$4516))</f>
        <v>A</v>
      </c>
    </row>
    <row r="1378" spans="3:14" x14ac:dyDescent="0.35">
      <c r="C1378" s="26" t="s">
        <v>212</v>
      </c>
      <c r="D1378" s="14">
        <v>44160</v>
      </c>
      <c r="E1378" s="14">
        <v>44160</v>
      </c>
      <c r="F1378" s="27" t="s">
        <v>3910</v>
      </c>
      <c r="G1378" s="28">
        <v>27300</v>
      </c>
      <c r="H1378" s="29">
        <v>27300</v>
      </c>
      <c r="I1378" s="29">
        <v>1</v>
      </c>
      <c r="J1378" s="30">
        <v>2020</v>
      </c>
      <c r="K1378" s="30">
        <v>2020</v>
      </c>
      <c r="L1378" s="31" t="s">
        <v>11</v>
      </c>
      <c r="M1378" s="32" t="str">
        <f>IF(_xlfn.XLOOKUP(C1378,'Raw Data_OS_22'!$C$5:$C$4516,'Raw Data_OS_22'!$G$5:$G$4516,"New_Claim/ Reopening")= "New_Claim/ Reopening","New_Claim/ Reopening","Old_Claim")</f>
        <v>Old_Claim</v>
      </c>
      <c r="N1378" s="18" t="str">
        <f>IF(M1378=$N$2,IF(J1378=$N$1,"E1","D"),_xlfn.XLOOKUP(C1378,'Raw Data_OS_22'!$C$5:$C$4516,'Raw Data_OS_22'!$O$5:$O$4516))</f>
        <v>A</v>
      </c>
    </row>
    <row r="1379" spans="3:14" x14ac:dyDescent="0.35">
      <c r="C1379" s="26" t="s">
        <v>213</v>
      </c>
      <c r="D1379" s="14">
        <v>44160</v>
      </c>
      <c r="E1379" s="14">
        <v>44160</v>
      </c>
      <c r="F1379" s="27" t="s">
        <v>3908</v>
      </c>
      <c r="G1379" s="28">
        <v>8590</v>
      </c>
      <c r="H1379" s="29">
        <v>8590</v>
      </c>
      <c r="I1379" s="29">
        <v>1</v>
      </c>
      <c r="J1379" s="30">
        <v>2020</v>
      </c>
      <c r="K1379" s="30">
        <v>2020</v>
      </c>
      <c r="L1379" s="31" t="s">
        <v>11</v>
      </c>
      <c r="M1379" s="32" t="str">
        <f>IF(_xlfn.XLOOKUP(C1379,'Raw Data_OS_22'!$C$5:$C$4516,'Raw Data_OS_22'!$G$5:$G$4516,"New_Claim/ Reopening")= "New_Claim/ Reopening","New_Claim/ Reopening","Old_Claim")</f>
        <v>Old_Claim</v>
      </c>
      <c r="N1379" s="18" t="str">
        <f>IF(M1379=$N$2,IF(J1379=$N$1,"E1","D"),_xlfn.XLOOKUP(C1379,'Raw Data_OS_22'!$C$5:$C$4516,'Raw Data_OS_22'!$O$5:$O$4516))</f>
        <v>A</v>
      </c>
    </row>
    <row r="1380" spans="3:14" x14ac:dyDescent="0.35">
      <c r="C1380" s="26" t="s">
        <v>1150</v>
      </c>
      <c r="D1380" s="14">
        <v>44163</v>
      </c>
      <c r="E1380" s="14">
        <v>44163</v>
      </c>
      <c r="F1380" s="27" t="s">
        <v>3910</v>
      </c>
      <c r="G1380" s="28">
        <v>8590</v>
      </c>
      <c r="H1380" s="29">
        <v>8590</v>
      </c>
      <c r="I1380" s="29">
        <v>1</v>
      </c>
      <c r="J1380" s="30">
        <v>2020</v>
      </c>
      <c r="K1380" s="30">
        <v>2020</v>
      </c>
      <c r="L1380" s="31" t="s">
        <v>11</v>
      </c>
      <c r="M1380" s="32" t="str">
        <f>IF(_xlfn.XLOOKUP(C1380,'Raw Data_OS_22'!$C$5:$C$4516,'Raw Data_OS_22'!$G$5:$G$4516,"New_Claim/ Reopening")= "New_Claim/ Reopening","New_Claim/ Reopening","Old_Claim")</f>
        <v>Old_Claim</v>
      </c>
      <c r="N1380" s="18" t="str">
        <f>IF(M1380=$N$2,IF(J1380=$N$1,"E1","D"),_xlfn.XLOOKUP(C1380,'Raw Data_OS_22'!$C$5:$C$4516,'Raw Data_OS_22'!$O$5:$O$4516))</f>
        <v>A</v>
      </c>
    </row>
    <row r="1381" spans="3:14" x14ac:dyDescent="0.35">
      <c r="C1381" s="26" t="s">
        <v>1464</v>
      </c>
      <c r="D1381" s="14">
        <v>44165</v>
      </c>
      <c r="E1381" s="14">
        <v>44165</v>
      </c>
      <c r="F1381" s="27" t="s">
        <v>3910</v>
      </c>
      <c r="G1381" s="28">
        <v>7000</v>
      </c>
      <c r="H1381" s="29">
        <v>7000</v>
      </c>
      <c r="I1381" s="29">
        <v>1</v>
      </c>
      <c r="J1381" s="30">
        <v>2020</v>
      </c>
      <c r="K1381" s="30">
        <v>2020</v>
      </c>
      <c r="L1381" s="31" t="s">
        <v>11</v>
      </c>
      <c r="M1381" s="32" t="str">
        <f>IF(_xlfn.XLOOKUP(C1381,'Raw Data_OS_22'!$C$5:$C$4516,'Raw Data_OS_22'!$G$5:$G$4516,"New_Claim/ Reopening")= "New_Claim/ Reopening","New_Claim/ Reopening","Old_Claim")</f>
        <v>Old_Claim</v>
      </c>
      <c r="N1381" s="18" t="str">
        <f>IF(M1381=$N$2,IF(J1381=$N$1,"E1","D"),_xlfn.XLOOKUP(C1381,'Raw Data_OS_22'!$C$5:$C$4516,'Raw Data_OS_22'!$O$5:$O$4516))</f>
        <v>A</v>
      </c>
    </row>
    <row r="1382" spans="3:14" x14ac:dyDescent="0.35">
      <c r="C1382" s="26" t="s">
        <v>1152</v>
      </c>
      <c r="D1382" s="14">
        <v>44164</v>
      </c>
      <c r="E1382" s="14">
        <v>44164</v>
      </c>
      <c r="F1382" s="27" t="s">
        <v>3908</v>
      </c>
      <c r="G1382" s="28">
        <v>6312</v>
      </c>
      <c r="H1382" s="29">
        <v>6312</v>
      </c>
      <c r="I1382" s="29">
        <v>1</v>
      </c>
      <c r="J1382" s="30">
        <v>2020</v>
      </c>
      <c r="K1382" s="30">
        <v>2020</v>
      </c>
      <c r="L1382" s="31" t="s">
        <v>11</v>
      </c>
      <c r="M1382" s="32" t="str">
        <f>IF(_xlfn.XLOOKUP(C1382,'Raw Data_OS_22'!$C$5:$C$4516,'Raw Data_OS_22'!$G$5:$G$4516,"New_Claim/ Reopening")= "New_Claim/ Reopening","New_Claim/ Reopening","Old_Claim")</f>
        <v>Old_Claim</v>
      </c>
      <c r="N1382" s="18" t="str">
        <f>IF(M1382=$N$2,IF(J1382=$N$1,"E1","D"),_xlfn.XLOOKUP(C1382,'Raw Data_OS_22'!$C$5:$C$4516,'Raw Data_OS_22'!$O$5:$O$4516))</f>
        <v>A</v>
      </c>
    </row>
    <row r="1383" spans="3:14" x14ac:dyDescent="0.35">
      <c r="C1383" s="26" t="s">
        <v>1154</v>
      </c>
      <c r="D1383" s="14">
        <v>44170</v>
      </c>
      <c r="E1383" s="14">
        <v>44170</v>
      </c>
      <c r="F1383" s="27" t="s">
        <v>3910</v>
      </c>
      <c r="G1383" s="28">
        <v>6270</v>
      </c>
      <c r="H1383" s="29">
        <v>6270</v>
      </c>
      <c r="I1383" s="29">
        <v>1</v>
      </c>
      <c r="J1383" s="30">
        <v>2020</v>
      </c>
      <c r="K1383" s="30">
        <v>2020</v>
      </c>
      <c r="L1383" s="31" t="s">
        <v>11</v>
      </c>
      <c r="M1383" s="32" t="str">
        <f>IF(_xlfn.XLOOKUP(C1383,'Raw Data_OS_22'!$C$5:$C$4516,'Raw Data_OS_22'!$G$5:$G$4516,"New_Claim/ Reopening")= "New_Claim/ Reopening","New_Claim/ Reopening","Old_Claim")</f>
        <v>Old_Claim</v>
      </c>
      <c r="N1383" s="18" t="str">
        <f>IF(M1383=$N$2,IF(J1383=$N$1,"E1","D"),_xlfn.XLOOKUP(C1383,'Raw Data_OS_22'!$C$5:$C$4516,'Raw Data_OS_22'!$O$5:$O$4516))</f>
        <v>A</v>
      </c>
    </row>
    <row r="1384" spans="3:14" x14ac:dyDescent="0.35">
      <c r="C1384" s="26" t="s">
        <v>1160</v>
      </c>
      <c r="D1384" s="14">
        <v>44177</v>
      </c>
      <c r="E1384" s="14">
        <v>44177</v>
      </c>
      <c r="F1384" s="27" t="s">
        <v>3910</v>
      </c>
      <c r="G1384" s="28">
        <v>6380</v>
      </c>
      <c r="H1384" s="29">
        <v>6380</v>
      </c>
      <c r="I1384" s="29">
        <v>1</v>
      </c>
      <c r="J1384" s="30">
        <v>2020</v>
      </c>
      <c r="K1384" s="30">
        <v>2020</v>
      </c>
      <c r="L1384" s="31" t="s">
        <v>11</v>
      </c>
      <c r="M1384" s="32" t="str">
        <f>IF(_xlfn.XLOOKUP(C1384,'Raw Data_OS_22'!$C$5:$C$4516,'Raw Data_OS_22'!$G$5:$G$4516,"New_Claim/ Reopening")= "New_Claim/ Reopening","New_Claim/ Reopening","Old_Claim")</f>
        <v>Old_Claim</v>
      </c>
      <c r="N1384" s="18" t="str">
        <f>IF(M1384=$N$2,IF(J1384=$N$1,"E1","D"),_xlfn.XLOOKUP(C1384,'Raw Data_OS_22'!$C$5:$C$4516,'Raw Data_OS_22'!$O$5:$O$4516))</f>
        <v>A</v>
      </c>
    </row>
    <row r="1385" spans="3:14" x14ac:dyDescent="0.35">
      <c r="C1385" s="26" t="s">
        <v>1164</v>
      </c>
      <c r="D1385" s="14">
        <v>44177</v>
      </c>
      <c r="E1385" s="14">
        <v>44177</v>
      </c>
      <c r="F1385" s="27" t="s">
        <v>3910</v>
      </c>
      <c r="G1385" s="28">
        <v>300000</v>
      </c>
      <c r="H1385" s="29">
        <v>300000</v>
      </c>
      <c r="I1385" s="29">
        <v>1</v>
      </c>
      <c r="J1385" s="30">
        <v>2020</v>
      </c>
      <c r="K1385" s="30">
        <v>2020</v>
      </c>
      <c r="L1385" s="31" t="s">
        <v>11</v>
      </c>
      <c r="M1385" s="32" t="str">
        <f>IF(_xlfn.XLOOKUP(C1385,'Raw Data_OS_22'!$C$5:$C$4516,'Raw Data_OS_22'!$G$5:$G$4516,"New_Claim/ Reopening")= "New_Claim/ Reopening","New_Claim/ Reopening","Old_Claim")</f>
        <v>Old_Claim</v>
      </c>
      <c r="N1385" s="18" t="str">
        <f>IF(M1385=$N$2,IF(J1385=$N$1,"E1","D"),_xlfn.XLOOKUP(C1385,'Raw Data_OS_22'!$C$5:$C$4516,'Raw Data_OS_22'!$O$5:$O$4516))</f>
        <v>A</v>
      </c>
    </row>
    <row r="1386" spans="3:14" x14ac:dyDescent="0.35">
      <c r="C1386" s="26" t="s">
        <v>1165</v>
      </c>
      <c r="D1386" s="14">
        <v>44183</v>
      </c>
      <c r="E1386" s="14">
        <v>44183</v>
      </c>
      <c r="F1386" s="27" t="s">
        <v>3910</v>
      </c>
      <c r="G1386" s="28">
        <v>235500</v>
      </c>
      <c r="H1386" s="29">
        <v>235500</v>
      </c>
      <c r="I1386" s="29">
        <v>1</v>
      </c>
      <c r="J1386" s="30">
        <v>2020</v>
      </c>
      <c r="K1386" s="30">
        <v>2020</v>
      </c>
      <c r="L1386" s="31" t="s">
        <v>11</v>
      </c>
      <c r="M1386" s="32" t="str">
        <f>IF(_xlfn.XLOOKUP(C1386,'Raw Data_OS_22'!$C$5:$C$4516,'Raw Data_OS_22'!$G$5:$G$4516,"New_Claim/ Reopening")= "New_Claim/ Reopening","New_Claim/ Reopening","Old_Claim")</f>
        <v>Old_Claim</v>
      </c>
      <c r="N1386" s="18" t="str">
        <f>IF(M1386=$N$2,IF(J1386=$N$1,"E1","D"),_xlfn.XLOOKUP(C1386,'Raw Data_OS_22'!$C$5:$C$4516,'Raw Data_OS_22'!$O$5:$O$4516))</f>
        <v>A</v>
      </c>
    </row>
    <row r="1387" spans="3:14" x14ac:dyDescent="0.35">
      <c r="C1387" s="26" t="s">
        <v>1166</v>
      </c>
      <c r="D1387" s="14">
        <v>43833</v>
      </c>
      <c r="E1387" s="14">
        <v>43833</v>
      </c>
      <c r="F1387" s="27" t="s">
        <v>3910</v>
      </c>
      <c r="G1387" s="28">
        <v>549581</v>
      </c>
      <c r="H1387" s="29">
        <v>549581</v>
      </c>
      <c r="I1387" s="29">
        <v>1</v>
      </c>
      <c r="J1387" s="30">
        <v>2020</v>
      </c>
      <c r="K1387" s="30">
        <v>2020</v>
      </c>
      <c r="L1387" s="31" t="s">
        <v>28</v>
      </c>
      <c r="M1387" s="32" t="str">
        <f>IF(_xlfn.XLOOKUP(C1387,'Raw Data_OS_22'!$C$5:$C$4516,'Raw Data_OS_22'!$G$5:$G$4516,"New_Claim/ Reopening")= "New_Claim/ Reopening","New_Claim/ Reopening","Old_Claim")</f>
        <v>Old_Claim</v>
      </c>
      <c r="N1387" s="18" t="str">
        <f>IF(M1387=$N$2,IF(J1387=$N$1,"E1","D"),_xlfn.XLOOKUP(C1387,'Raw Data_OS_22'!$C$5:$C$4516,'Raw Data_OS_22'!$O$5:$O$4516))</f>
        <v>A</v>
      </c>
    </row>
    <row r="1388" spans="3:14" x14ac:dyDescent="0.35">
      <c r="C1388" s="26" t="s">
        <v>1483</v>
      </c>
      <c r="D1388" s="14">
        <v>42399</v>
      </c>
      <c r="E1388" s="14">
        <v>42399</v>
      </c>
      <c r="F1388" s="27" t="s">
        <v>658</v>
      </c>
      <c r="G1388" s="28">
        <v>250000</v>
      </c>
      <c r="H1388" s="29">
        <v>250000</v>
      </c>
      <c r="I1388" s="29">
        <v>1</v>
      </c>
      <c r="J1388" s="30">
        <v>2016</v>
      </c>
      <c r="K1388" s="30">
        <v>2016</v>
      </c>
      <c r="L1388" s="31" t="s">
        <v>47</v>
      </c>
      <c r="M1388" s="32" t="str">
        <f>IF(_xlfn.XLOOKUP(C1388,'Raw Data_OS_22'!$C$5:$C$4516,'Raw Data_OS_22'!$G$5:$G$4516,"New_Claim/ Reopening")= "New_Claim/ Reopening","New_Claim/ Reopening","Old_Claim")</f>
        <v>Old_Claim</v>
      </c>
      <c r="N1388" s="18" t="str">
        <f>IF(M1388=$N$2,IF(J1388=$N$1,"E1","D"),_xlfn.XLOOKUP(C1388,'Raw Data_OS_22'!$C$5:$C$4516,'Raw Data_OS_22'!$O$5:$O$4516))</f>
        <v>A</v>
      </c>
    </row>
    <row r="1389" spans="3:14" x14ac:dyDescent="0.35">
      <c r="C1389" s="26" t="s">
        <v>1484</v>
      </c>
      <c r="D1389" s="14">
        <v>42475</v>
      </c>
      <c r="E1389" s="14">
        <v>42475</v>
      </c>
      <c r="F1389" s="27" t="s">
        <v>658</v>
      </c>
      <c r="G1389" s="28">
        <v>50000</v>
      </c>
      <c r="H1389" s="29">
        <v>50000</v>
      </c>
      <c r="I1389" s="29">
        <v>1</v>
      </c>
      <c r="J1389" s="30">
        <v>2016</v>
      </c>
      <c r="K1389" s="30">
        <v>2016</v>
      </c>
      <c r="L1389" s="31" t="s">
        <v>1485</v>
      </c>
      <c r="M1389" s="32" t="str">
        <f>IF(_xlfn.XLOOKUP(C1389,'Raw Data_OS_22'!$C$5:$C$4516,'Raw Data_OS_22'!$G$5:$G$4516,"New_Claim/ Reopening")= "New_Claim/ Reopening","New_Claim/ Reopening","Old_Claim")</f>
        <v>Old_Claim</v>
      </c>
      <c r="N1389" s="18" t="str">
        <f>IF(M1389=$N$2,IF(J1389=$N$1,"E1","D"),_xlfn.XLOOKUP(C1389,'Raw Data_OS_22'!$C$5:$C$4516,'Raw Data_OS_22'!$O$5:$O$4516))</f>
        <v>B1</v>
      </c>
    </row>
    <row r="1390" spans="3:14" x14ac:dyDescent="0.35">
      <c r="C1390" s="26" t="s">
        <v>1486</v>
      </c>
      <c r="D1390" s="14">
        <v>42399</v>
      </c>
      <c r="E1390" s="14">
        <v>42399</v>
      </c>
      <c r="F1390" s="27" t="s">
        <v>658</v>
      </c>
      <c r="G1390" s="28">
        <v>22924</v>
      </c>
      <c r="H1390" s="29">
        <v>22924</v>
      </c>
      <c r="I1390" s="29">
        <v>1</v>
      </c>
      <c r="J1390" s="30">
        <v>2016</v>
      </c>
      <c r="K1390" s="30">
        <v>2016</v>
      </c>
      <c r="L1390" s="31" t="s">
        <v>47</v>
      </c>
      <c r="M1390" s="32" t="str">
        <f>IF(_xlfn.XLOOKUP(C1390,'Raw Data_OS_22'!$C$5:$C$4516,'Raw Data_OS_22'!$G$5:$G$4516,"New_Claim/ Reopening")= "New_Claim/ Reopening","New_Claim/ Reopening","Old_Claim")</f>
        <v>Old_Claim</v>
      </c>
      <c r="N1390" s="18" t="str">
        <f>IF(M1390=$N$2,IF(J1390=$N$1,"E1","D"),_xlfn.XLOOKUP(C1390,'Raw Data_OS_22'!$C$5:$C$4516,'Raw Data_OS_22'!$O$5:$O$4516))</f>
        <v>B1</v>
      </c>
    </row>
    <row r="1391" spans="3:14" x14ac:dyDescent="0.35">
      <c r="C1391" s="26" t="s">
        <v>1489</v>
      </c>
      <c r="D1391" s="14">
        <v>42430</v>
      </c>
      <c r="E1391" s="14">
        <v>42430</v>
      </c>
      <c r="F1391" s="27" t="s">
        <v>658</v>
      </c>
      <c r="G1391" s="28">
        <v>259649.12280000001</v>
      </c>
      <c r="H1391" s="29">
        <v>259649.12280000001</v>
      </c>
      <c r="I1391" s="29">
        <v>1</v>
      </c>
      <c r="J1391" s="30">
        <v>2016</v>
      </c>
      <c r="K1391" s="30">
        <v>2016</v>
      </c>
      <c r="L1391" s="31" t="s">
        <v>47</v>
      </c>
      <c r="M1391" s="32" t="str">
        <f>IF(_xlfn.XLOOKUP(C1391,'Raw Data_OS_22'!$C$5:$C$4516,'Raw Data_OS_22'!$G$5:$G$4516,"New_Claim/ Reopening")= "New_Claim/ Reopening","New_Claim/ Reopening","Old_Claim")</f>
        <v>Old_Claim</v>
      </c>
      <c r="N1391" s="18" t="str">
        <f>IF(M1391=$N$2,IF(J1391=$N$1,"E1","D"),_xlfn.XLOOKUP(C1391,'Raw Data_OS_22'!$C$5:$C$4516,'Raw Data_OS_22'!$O$5:$O$4516))</f>
        <v>A</v>
      </c>
    </row>
    <row r="1392" spans="3:14" x14ac:dyDescent="0.35">
      <c r="C1392" s="26" t="s">
        <v>1500</v>
      </c>
      <c r="D1392" s="14">
        <v>43710</v>
      </c>
      <c r="E1392" s="14">
        <v>43710</v>
      </c>
      <c r="F1392" s="27" t="s">
        <v>658</v>
      </c>
      <c r="G1392" s="28">
        <v>1061432</v>
      </c>
      <c r="H1392" s="29">
        <v>1061432</v>
      </c>
      <c r="I1392" s="29">
        <v>1</v>
      </c>
      <c r="J1392" s="30">
        <v>2019</v>
      </c>
      <c r="K1392" s="30">
        <v>2019</v>
      </c>
      <c r="L1392" s="31" t="s">
        <v>140</v>
      </c>
      <c r="M1392" s="32" t="str">
        <f>IF(_xlfn.XLOOKUP(C1392,'Raw Data_OS_22'!$C$5:$C$4516,'Raw Data_OS_22'!$G$5:$G$4516,"New_Claim/ Reopening")= "New_Claim/ Reopening","New_Claim/ Reopening","Old_Claim")</f>
        <v>Old_Claim</v>
      </c>
      <c r="N1392" s="18" t="str">
        <f>IF(M1392=$N$2,IF(J1392=$N$1,"E1","D"),_xlfn.XLOOKUP(C1392,'Raw Data_OS_22'!$C$5:$C$4516,'Raw Data_OS_22'!$O$5:$O$4516))</f>
        <v>B1</v>
      </c>
    </row>
    <row r="1393" spans="3:14" x14ac:dyDescent="0.35">
      <c r="C1393" s="26" t="s">
        <v>1503</v>
      </c>
      <c r="D1393" s="14">
        <v>43849</v>
      </c>
      <c r="E1393" s="14">
        <v>43849</v>
      </c>
      <c r="F1393" s="27" t="s">
        <v>658</v>
      </c>
      <c r="G1393" s="28">
        <v>379217.54389999999</v>
      </c>
      <c r="H1393" s="29">
        <v>379217.54389999999</v>
      </c>
      <c r="I1393" s="29">
        <v>1</v>
      </c>
      <c r="J1393" s="30">
        <v>2020</v>
      </c>
      <c r="K1393" s="30">
        <v>2020</v>
      </c>
      <c r="L1393" s="31" t="s">
        <v>28</v>
      </c>
      <c r="M1393" s="32" t="str">
        <f>IF(_xlfn.XLOOKUP(C1393,'Raw Data_OS_22'!$C$5:$C$4516,'Raw Data_OS_22'!$G$5:$G$4516,"New_Claim/ Reopening")= "New_Claim/ Reopening","New_Claim/ Reopening","Old_Claim")</f>
        <v>Old_Claim</v>
      </c>
      <c r="N1393" s="18" t="str">
        <f>IF(M1393=$N$2,IF(J1393=$N$1,"E1","D"),_xlfn.XLOOKUP(C1393,'Raw Data_OS_22'!$C$5:$C$4516,'Raw Data_OS_22'!$O$5:$O$4516))</f>
        <v>A</v>
      </c>
    </row>
    <row r="1394" spans="3:14" x14ac:dyDescent="0.35">
      <c r="C1394" s="26" t="s">
        <v>1509</v>
      </c>
      <c r="D1394" s="14">
        <v>44027</v>
      </c>
      <c r="E1394" s="14">
        <v>44027</v>
      </c>
      <c r="F1394" s="27" t="s">
        <v>4244</v>
      </c>
      <c r="G1394" s="28">
        <v>973080</v>
      </c>
      <c r="H1394" s="29">
        <v>973080</v>
      </c>
      <c r="I1394" s="29">
        <v>1</v>
      </c>
      <c r="J1394" s="30">
        <v>2020</v>
      </c>
      <c r="K1394" s="30">
        <v>2020</v>
      </c>
      <c r="L1394" s="31" t="s">
        <v>35</v>
      </c>
      <c r="M1394" s="32" t="str">
        <f>IF(_xlfn.XLOOKUP(C1394,'Raw Data_OS_22'!$C$5:$C$4516,'Raw Data_OS_22'!$G$5:$G$4516,"New_Claim/ Reopening")= "New_Claim/ Reopening","New_Claim/ Reopening","Old_Claim")</f>
        <v>Old_Claim</v>
      </c>
      <c r="N1394" s="18" t="str">
        <f>IF(M1394=$N$2,IF(J1394=$N$1,"E1","D"),_xlfn.XLOOKUP(C1394,'Raw Data_OS_22'!$C$5:$C$4516,'Raw Data_OS_22'!$O$5:$O$4516))</f>
        <v>B1</v>
      </c>
    </row>
    <row r="1395" spans="3:14" x14ac:dyDescent="0.35">
      <c r="C1395" s="26" t="s">
        <v>1537</v>
      </c>
      <c r="D1395" s="14">
        <v>44176</v>
      </c>
      <c r="E1395" s="14">
        <v>44176</v>
      </c>
      <c r="F1395" s="27" t="s">
        <v>4244</v>
      </c>
      <c r="G1395" s="28">
        <v>130000</v>
      </c>
      <c r="H1395" s="29">
        <v>130000</v>
      </c>
      <c r="I1395" s="29">
        <v>1</v>
      </c>
      <c r="J1395" s="30">
        <v>2020</v>
      </c>
      <c r="K1395" s="30">
        <v>2020</v>
      </c>
      <c r="L1395" s="31" t="s">
        <v>11</v>
      </c>
      <c r="M1395" s="32" t="str">
        <f>IF(_xlfn.XLOOKUP(C1395,'Raw Data_OS_22'!$C$5:$C$4516,'Raw Data_OS_22'!$G$5:$G$4516,"New_Claim/ Reopening")= "New_Claim/ Reopening","New_Claim/ Reopening","Old_Claim")</f>
        <v>Old_Claim</v>
      </c>
      <c r="N1395" s="18" t="str">
        <f>IF(M1395=$N$2,IF(J1395=$N$1,"E1","D"),_xlfn.XLOOKUP(C1395,'Raw Data_OS_22'!$C$5:$C$4516,'Raw Data_OS_22'!$O$5:$O$4516))</f>
        <v>A</v>
      </c>
    </row>
    <row r="1396" spans="3:14" x14ac:dyDescent="0.35">
      <c r="C1396" s="26" t="s">
        <v>4446</v>
      </c>
      <c r="D1396" s="14">
        <v>44098</v>
      </c>
      <c r="E1396" s="14">
        <v>44193</v>
      </c>
      <c r="F1396" s="27" t="s">
        <v>3908</v>
      </c>
      <c r="G1396" s="28">
        <v>224858.8235</v>
      </c>
      <c r="H1396" s="29">
        <v>224858.8235</v>
      </c>
      <c r="I1396" s="29">
        <v>1</v>
      </c>
      <c r="J1396" s="30">
        <v>2020</v>
      </c>
      <c r="K1396" s="30">
        <v>2020</v>
      </c>
      <c r="L1396" s="31" t="s">
        <v>35</v>
      </c>
      <c r="M1396" s="32" t="str">
        <f>IF(_xlfn.XLOOKUP(C1396,'Raw Data_OS_22'!$C$5:$C$4516,'Raw Data_OS_22'!$G$5:$G$4516,"New_Claim/ Reopening")= "New_Claim/ Reopening","New_Claim/ Reopening","Old_Claim")</f>
        <v>Old_Claim</v>
      </c>
      <c r="N1396" s="18" t="str">
        <f>IF(M1396=$N$2,IF(J1396=$N$1,"E1","D"),_xlfn.XLOOKUP(C1396,'Raw Data_OS_22'!$C$5:$C$4516,'Raw Data_OS_22'!$O$5:$O$4516))</f>
        <v>A</v>
      </c>
    </row>
    <row r="1397" spans="3:14" x14ac:dyDescent="0.35">
      <c r="C1397" s="26" t="s">
        <v>1541</v>
      </c>
      <c r="D1397" s="14">
        <v>44210</v>
      </c>
      <c r="E1397" s="14">
        <v>44216</v>
      </c>
      <c r="F1397" s="27" t="s">
        <v>3908</v>
      </c>
      <c r="G1397" s="28">
        <v>6860</v>
      </c>
      <c r="H1397" s="29">
        <v>6860</v>
      </c>
      <c r="I1397" s="29">
        <v>1</v>
      </c>
      <c r="J1397" s="30">
        <v>2021</v>
      </c>
      <c r="K1397" s="30">
        <v>2021</v>
      </c>
      <c r="L1397" s="31" t="s">
        <v>21</v>
      </c>
      <c r="M1397" s="32" t="str">
        <f>IF(_xlfn.XLOOKUP(C1397,'Raw Data_OS_22'!$C$5:$C$4516,'Raw Data_OS_22'!$G$5:$G$4516,"New_Claim/ Reopening")= "New_Claim/ Reopening","New_Claim/ Reopening","Old_Claim")</f>
        <v>Old_Claim</v>
      </c>
      <c r="N1397" s="18" t="str">
        <f>IF(M1397=$N$2,IF(J1397=$N$1,"E1","D"),_xlfn.XLOOKUP(C1397,'Raw Data_OS_22'!$C$5:$C$4516,'Raw Data_OS_22'!$O$5:$O$4516))</f>
        <v>B1</v>
      </c>
    </row>
    <row r="1398" spans="3:14" x14ac:dyDescent="0.35">
      <c r="C1398" s="26" t="s">
        <v>1176</v>
      </c>
      <c r="D1398" s="14">
        <v>44211</v>
      </c>
      <c r="E1398" s="14">
        <v>44215</v>
      </c>
      <c r="F1398" s="27" t="s">
        <v>3910</v>
      </c>
      <c r="G1398" s="28">
        <v>20780</v>
      </c>
      <c r="H1398" s="29">
        <v>20780</v>
      </c>
      <c r="I1398" s="29">
        <v>1</v>
      </c>
      <c r="J1398" s="30">
        <v>2021</v>
      </c>
      <c r="K1398" s="30">
        <v>2021</v>
      </c>
      <c r="L1398" s="31" t="s">
        <v>21</v>
      </c>
      <c r="M1398" s="32" t="str">
        <f>IF(_xlfn.XLOOKUP(C1398,'Raw Data_OS_22'!$C$5:$C$4516,'Raw Data_OS_22'!$G$5:$G$4516,"New_Claim/ Reopening")= "New_Claim/ Reopening","New_Claim/ Reopening","Old_Claim")</f>
        <v>Old_Claim</v>
      </c>
      <c r="N1398" s="18" t="str">
        <f>IF(M1398=$N$2,IF(J1398=$N$1,"E1","D"),_xlfn.XLOOKUP(C1398,'Raw Data_OS_22'!$C$5:$C$4516,'Raw Data_OS_22'!$O$5:$O$4516))</f>
        <v>A</v>
      </c>
    </row>
    <row r="1399" spans="3:14" x14ac:dyDescent="0.35">
      <c r="C1399" s="26" t="s">
        <v>1177</v>
      </c>
      <c r="D1399" s="14">
        <v>44210</v>
      </c>
      <c r="E1399" s="14">
        <v>44214</v>
      </c>
      <c r="F1399" s="27" t="s">
        <v>3910</v>
      </c>
      <c r="G1399" s="28">
        <v>506775</v>
      </c>
      <c r="H1399" s="29">
        <v>506775</v>
      </c>
      <c r="I1399" s="29">
        <v>1</v>
      </c>
      <c r="J1399" s="30">
        <v>2021</v>
      </c>
      <c r="K1399" s="30">
        <v>2021</v>
      </c>
      <c r="L1399" s="31" t="s">
        <v>21</v>
      </c>
      <c r="M1399" s="32" t="str">
        <f>IF(_xlfn.XLOOKUP(C1399,'Raw Data_OS_22'!$C$5:$C$4516,'Raw Data_OS_22'!$G$5:$G$4516,"New_Claim/ Reopening")= "New_Claim/ Reopening","New_Claim/ Reopening","Old_Claim")</f>
        <v>Old_Claim</v>
      </c>
      <c r="N1399" s="18" t="str">
        <f>IF(M1399=$N$2,IF(J1399=$N$1,"E1","D"),_xlfn.XLOOKUP(C1399,'Raw Data_OS_22'!$C$5:$C$4516,'Raw Data_OS_22'!$O$5:$O$4516))</f>
        <v>B1</v>
      </c>
    </row>
    <row r="1400" spans="3:14" x14ac:dyDescent="0.35">
      <c r="C1400" s="26" t="s">
        <v>1178</v>
      </c>
      <c r="D1400" s="14">
        <v>44206</v>
      </c>
      <c r="E1400" s="14">
        <v>44215</v>
      </c>
      <c r="F1400" s="27" t="s">
        <v>3910</v>
      </c>
      <c r="G1400" s="28">
        <v>533198</v>
      </c>
      <c r="H1400" s="29">
        <v>533198</v>
      </c>
      <c r="I1400" s="29">
        <v>1</v>
      </c>
      <c r="J1400" s="30">
        <v>2021</v>
      </c>
      <c r="K1400" s="30">
        <v>2021</v>
      </c>
      <c r="L1400" s="31" t="s">
        <v>21</v>
      </c>
      <c r="M1400" s="32" t="str">
        <f>IF(_xlfn.XLOOKUP(C1400,'Raw Data_OS_22'!$C$5:$C$4516,'Raw Data_OS_22'!$G$5:$G$4516,"New_Claim/ Reopening")= "New_Claim/ Reopening","New_Claim/ Reopening","Old_Claim")</f>
        <v>Old_Claim</v>
      </c>
      <c r="N1400" s="18" t="str">
        <f>IF(M1400=$N$2,IF(J1400=$N$1,"E1","D"),_xlfn.XLOOKUP(C1400,'Raw Data_OS_22'!$C$5:$C$4516,'Raw Data_OS_22'!$O$5:$O$4516))</f>
        <v>B1</v>
      </c>
    </row>
    <row r="1401" spans="3:14" x14ac:dyDescent="0.35">
      <c r="C1401" s="26" t="s">
        <v>1185</v>
      </c>
      <c r="D1401" s="14">
        <v>44197</v>
      </c>
      <c r="E1401" s="14">
        <v>44217</v>
      </c>
      <c r="F1401" s="27" t="s">
        <v>3910</v>
      </c>
      <c r="G1401" s="28">
        <v>500000</v>
      </c>
      <c r="H1401" s="29">
        <v>500000</v>
      </c>
      <c r="I1401" s="29">
        <v>1</v>
      </c>
      <c r="J1401" s="30">
        <v>2021</v>
      </c>
      <c r="K1401" s="30">
        <v>2021</v>
      </c>
      <c r="L1401" s="31" t="s">
        <v>21</v>
      </c>
      <c r="M1401" s="32" t="str">
        <f>IF(_xlfn.XLOOKUP(C1401,'Raw Data_OS_22'!$C$5:$C$4516,'Raw Data_OS_22'!$G$5:$G$4516,"New_Claim/ Reopening")= "New_Claim/ Reopening","New_Claim/ Reopening","Old_Claim")</f>
        <v>Old_Claim</v>
      </c>
      <c r="N1401" s="18" t="str">
        <f>IF(M1401=$N$2,IF(J1401=$N$1,"E1","D"),_xlfn.XLOOKUP(C1401,'Raw Data_OS_22'!$C$5:$C$4516,'Raw Data_OS_22'!$O$5:$O$4516))</f>
        <v>A</v>
      </c>
    </row>
    <row r="1402" spans="3:14" x14ac:dyDescent="0.35">
      <c r="C1402" s="26" t="s">
        <v>1190</v>
      </c>
      <c r="D1402" s="14">
        <v>44206</v>
      </c>
      <c r="E1402" s="14">
        <v>44208</v>
      </c>
      <c r="F1402" s="27" t="s">
        <v>3910</v>
      </c>
      <c r="G1402" s="28">
        <v>6380</v>
      </c>
      <c r="H1402" s="29">
        <v>6380</v>
      </c>
      <c r="I1402" s="29">
        <v>1</v>
      </c>
      <c r="J1402" s="30">
        <v>2021</v>
      </c>
      <c r="K1402" s="30">
        <v>2021</v>
      </c>
      <c r="L1402" s="31" t="s">
        <v>21</v>
      </c>
      <c r="M1402" s="32" t="str">
        <f>IF(_xlfn.XLOOKUP(C1402,'Raw Data_OS_22'!$C$5:$C$4516,'Raw Data_OS_22'!$G$5:$G$4516,"New_Claim/ Reopening")= "New_Claim/ Reopening","New_Claim/ Reopening","Old_Claim")</f>
        <v>Old_Claim</v>
      </c>
      <c r="N1402" s="18" t="str">
        <f>IF(M1402=$N$2,IF(J1402=$N$1,"E1","D"),_xlfn.XLOOKUP(C1402,'Raw Data_OS_22'!$C$5:$C$4516,'Raw Data_OS_22'!$O$5:$O$4516))</f>
        <v>B1</v>
      </c>
    </row>
    <row r="1403" spans="3:14" x14ac:dyDescent="0.35">
      <c r="C1403" s="26" t="s">
        <v>4448</v>
      </c>
      <c r="D1403" s="14">
        <v>44210</v>
      </c>
      <c r="E1403" s="14">
        <v>44216</v>
      </c>
      <c r="F1403" s="27" t="s">
        <v>3910</v>
      </c>
      <c r="G1403" s="28">
        <v>6740</v>
      </c>
      <c r="H1403" s="29">
        <v>6740</v>
      </c>
      <c r="I1403" s="29">
        <v>1</v>
      </c>
      <c r="J1403" s="30">
        <v>2021</v>
      </c>
      <c r="K1403" s="30">
        <v>2021</v>
      </c>
      <c r="L1403" s="31" t="s">
        <v>21</v>
      </c>
      <c r="M1403" s="32" t="str">
        <f>IF(_xlfn.XLOOKUP(C1403,'Raw Data_OS_22'!$C$5:$C$4516,'Raw Data_OS_22'!$G$5:$G$4516,"New_Claim/ Reopening")= "New_Claim/ Reopening","New_Claim/ Reopening","Old_Claim")</f>
        <v>Old_Claim</v>
      </c>
      <c r="N1403" s="18" t="str">
        <f>IF(M1403=$N$2,IF(J1403=$N$1,"E1","D"),_xlfn.XLOOKUP(C1403,'Raw Data_OS_22'!$C$5:$C$4516,'Raw Data_OS_22'!$O$5:$O$4516))</f>
        <v>B1</v>
      </c>
    </row>
    <row r="1404" spans="3:14" x14ac:dyDescent="0.35">
      <c r="C1404" s="26" t="s">
        <v>1192</v>
      </c>
      <c r="D1404" s="14">
        <v>44216</v>
      </c>
      <c r="E1404" s="14">
        <v>44216</v>
      </c>
      <c r="F1404" s="27" t="s">
        <v>3910</v>
      </c>
      <c r="G1404" s="28">
        <v>61000</v>
      </c>
      <c r="H1404" s="29">
        <v>61000</v>
      </c>
      <c r="I1404" s="29">
        <v>1</v>
      </c>
      <c r="J1404" s="30">
        <v>2021</v>
      </c>
      <c r="K1404" s="30">
        <v>2021</v>
      </c>
      <c r="L1404" s="31" t="s">
        <v>21</v>
      </c>
      <c r="M1404" s="32" t="str">
        <f>IF(_xlfn.XLOOKUP(C1404,'Raw Data_OS_22'!$C$5:$C$4516,'Raw Data_OS_22'!$G$5:$G$4516,"New_Claim/ Reopening")= "New_Claim/ Reopening","New_Claim/ Reopening","Old_Claim")</f>
        <v>Old_Claim</v>
      </c>
      <c r="N1404" s="18" t="str">
        <f>IF(M1404=$N$2,IF(J1404=$N$1,"E1","D"),_xlfn.XLOOKUP(C1404,'Raw Data_OS_22'!$C$5:$C$4516,'Raw Data_OS_22'!$O$5:$O$4516))</f>
        <v>A</v>
      </c>
    </row>
    <row r="1405" spans="3:14" x14ac:dyDescent="0.35">
      <c r="C1405" s="26" t="s">
        <v>1195</v>
      </c>
      <c r="D1405" s="14">
        <v>44179</v>
      </c>
      <c r="E1405" s="14">
        <v>44219</v>
      </c>
      <c r="F1405" s="27" t="s">
        <v>3910</v>
      </c>
      <c r="G1405" s="28">
        <v>526540</v>
      </c>
      <c r="H1405" s="29">
        <v>526540</v>
      </c>
      <c r="I1405" s="29">
        <v>1</v>
      </c>
      <c r="J1405" s="30">
        <v>2020</v>
      </c>
      <c r="K1405" s="30">
        <v>2021</v>
      </c>
      <c r="L1405" s="31" t="s">
        <v>11</v>
      </c>
      <c r="M1405" s="32" t="str">
        <f>IF(_xlfn.XLOOKUP(C1405,'Raw Data_OS_22'!$C$5:$C$4516,'Raw Data_OS_22'!$G$5:$G$4516,"New_Claim/ Reopening")= "New_Claim/ Reopening","New_Claim/ Reopening","Old_Claim")</f>
        <v>Old_Claim</v>
      </c>
      <c r="N1405" s="18" t="str">
        <f>IF(M1405=$N$2,IF(J1405=$N$1,"E1","D"),_xlfn.XLOOKUP(C1405,'Raw Data_OS_22'!$C$5:$C$4516,'Raw Data_OS_22'!$O$5:$O$4516))</f>
        <v>A</v>
      </c>
    </row>
    <row r="1406" spans="3:14" x14ac:dyDescent="0.35">
      <c r="C1406" s="26" t="s">
        <v>1200</v>
      </c>
      <c r="D1406" s="14">
        <v>44218</v>
      </c>
      <c r="E1406" s="14">
        <v>44220</v>
      </c>
      <c r="F1406" s="27" t="s">
        <v>3908</v>
      </c>
      <c r="G1406" s="28">
        <v>5512</v>
      </c>
      <c r="H1406" s="29">
        <v>5512</v>
      </c>
      <c r="I1406" s="29">
        <v>1</v>
      </c>
      <c r="J1406" s="30">
        <v>2021</v>
      </c>
      <c r="K1406" s="30">
        <v>2021</v>
      </c>
      <c r="L1406" s="31" t="s">
        <v>21</v>
      </c>
      <c r="M1406" s="32" t="str">
        <f>IF(_xlfn.XLOOKUP(C1406,'Raw Data_OS_22'!$C$5:$C$4516,'Raw Data_OS_22'!$G$5:$G$4516,"New_Claim/ Reopening")= "New_Claim/ Reopening","New_Claim/ Reopening","Old_Claim")</f>
        <v>Old_Claim</v>
      </c>
      <c r="N1406" s="18" t="str">
        <f>IF(M1406=$N$2,IF(J1406=$N$1,"E1","D"),_xlfn.XLOOKUP(C1406,'Raw Data_OS_22'!$C$5:$C$4516,'Raw Data_OS_22'!$O$5:$O$4516))</f>
        <v>A</v>
      </c>
    </row>
    <row r="1407" spans="3:14" x14ac:dyDescent="0.35">
      <c r="C1407" s="26" t="s">
        <v>1202</v>
      </c>
      <c r="D1407" s="14">
        <v>44200</v>
      </c>
      <c r="E1407" s="14">
        <v>44221</v>
      </c>
      <c r="F1407" s="27" t="s">
        <v>3910</v>
      </c>
      <c r="G1407" s="28">
        <v>263111</v>
      </c>
      <c r="H1407" s="29">
        <v>263111</v>
      </c>
      <c r="I1407" s="29">
        <v>1</v>
      </c>
      <c r="J1407" s="30">
        <v>2021</v>
      </c>
      <c r="K1407" s="30">
        <v>2021</v>
      </c>
      <c r="L1407" s="31" t="s">
        <v>21</v>
      </c>
      <c r="M1407" s="32" t="str">
        <f>IF(_xlfn.XLOOKUP(C1407,'Raw Data_OS_22'!$C$5:$C$4516,'Raw Data_OS_22'!$G$5:$G$4516,"New_Claim/ Reopening")= "New_Claim/ Reopening","New_Claim/ Reopening","Old_Claim")</f>
        <v>Old_Claim</v>
      </c>
      <c r="N1407" s="18" t="str">
        <f>IF(M1407=$N$2,IF(J1407=$N$1,"E1","D"),_xlfn.XLOOKUP(C1407,'Raw Data_OS_22'!$C$5:$C$4516,'Raw Data_OS_22'!$O$5:$O$4516))</f>
        <v>B2</v>
      </c>
    </row>
    <row r="1408" spans="3:14" x14ac:dyDescent="0.35">
      <c r="C1408" s="26" t="s">
        <v>1205</v>
      </c>
      <c r="D1408" s="14">
        <v>44213</v>
      </c>
      <c r="E1408" s="14">
        <v>44221</v>
      </c>
      <c r="F1408" s="27" t="s">
        <v>3910</v>
      </c>
      <c r="G1408" s="28">
        <v>6380</v>
      </c>
      <c r="H1408" s="29">
        <v>6380</v>
      </c>
      <c r="I1408" s="29">
        <v>1</v>
      </c>
      <c r="J1408" s="30">
        <v>2021</v>
      </c>
      <c r="K1408" s="30">
        <v>2021</v>
      </c>
      <c r="L1408" s="31" t="s">
        <v>21</v>
      </c>
      <c r="M1408" s="32" t="str">
        <f>IF(_xlfn.XLOOKUP(C1408,'Raw Data_OS_22'!$C$5:$C$4516,'Raw Data_OS_22'!$G$5:$G$4516,"New_Claim/ Reopening")= "New_Claim/ Reopening","New_Claim/ Reopening","Old_Claim")</f>
        <v>Old_Claim</v>
      </c>
      <c r="N1408" s="18" t="str">
        <f>IF(M1408=$N$2,IF(J1408=$N$1,"E1","D"),_xlfn.XLOOKUP(C1408,'Raw Data_OS_22'!$C$5:$C$4516,'Raw Data_OS_22'!$O$5:$O$4516))</f>
        <v>A</v>
      </c>
    </row>
    <row r="1409" spans="3:14" x14ac:dyDescent="0.35">
      <c r="C1409" s="26" t="s">
        <v>1210</v>
      </c>
      <c r="D1409" s="14">
        <v>44215</v>
      </c>
      <c r="E1409" s="14">
        <v>44218</v>
      </c>
      <c r="F1409" s="27" t="s">
        <v>3910</v>
      </c>
      <c r="G1409" s="28">
        <v>8700</v>
      </c>
      <c r="H1409" s="29">
        <v>8700</v>
      </c>
      <c r="I1409" s="29">
        <v>1</v>
      </c>
      <c r="J1409" s="30">
        <v>2021</v>
      </c>
      <c r="K1409" s="30">
        <v>2021</v>
      </c>
      <c r="L1409" s="31" t="s">
        <v>21</v>
      </c>
      <c r="M1409" s="32" t="str">
        <f>IF(_xlfn.XLOOKUP(C1409,'Raw Data_OS_22'!$C$5:$C$4516,'Raw Data_OS_22'!$G$5:$G$4516,"New_Claim/ Reopening")= "New_Claim/ Reopening","New_Claim/ Reopening","Old_Claim")</f>
        <v>Old_Claim</v>
      </c>
      <c r="N1409" s="18" t="str">
        <f>IF(M1409=$N$2,IF(J1409=$N$1,"E1","D"),_xlfn.XLOOKUP(C1409,'Raw Data_OS_22'!$C$5:$C$4516,'Raw Data_OS_22'!$O$5:$O$4516))</f>
        <v>A</v>
      </c>
    </row>
    <row r="1410" spans="3:14" x14ac:dyDescent="0.35">
      <c r="C1410" s="26" t="s">
        <v>4455</v>
      </c>
      <c r="D1410" s="14">
        <v>44186</v>
      </c>
      <c r="E1410" s="14">
        <v>44188</v>
      </c>
      <c r="F1410" s="27" t="s">
        <v>3908</v>
      </c>
      <c r="G1410" s="28">
        <v>3190</v>
      </c>
      <c r="H1410" s="29">
        <v>3190</v>
      </c>
      <c r="I1410" s="29">
        <v>1</v>
      </c>
      <c r="J1410" s="30">
        <v>2020</v>
      </c>
      <c r="K1410" s="30">
        <v>2020</v>
      </c>
      <c r="L1410" s="31" t="s">
        <v>11</v>
      </c>
      <c r="M1410" s="32" t="str">
        <f>IF(_xlfn.XLOOKUP(C1410,'Raw Data_OS_22'!$C$5:$C$4516,'Raw Data_OS_22'!$G$5:$G$4516,"New_Claim/ Reopening")= "New_Claim/ Reopening","New_Claim/ Reopening","Old_Claim")</f>
        <v>Old_Claim</v>
      </c>
      <c r="N1410" s="18" t="str">
        <f>IF(M1410=$N$2,IF(J1410=$N$1,"E1","D"),_xlfn.XLOOKUP(C1410,'Raw Data_OS_22'!$C$5:$C$4516,'Raw Data_OS_22'!$O$5:$O$4516))</f>
        <v>B1</v>
      </c>
    </row>
    <row r="1411" spans="3:14" x14ac:dyDescent="0.35">
      <c r="C1411" s="26" t="s">
        <v>1213</v>
      </c>
      <c r="D1411" s="14">
        <v>43593</v>
      </c>
      <c r="E1411" s="14">
        <v>43635</v>
      </c>
      <c r="F1411" s="27" t="s">
        <v>3908</v>
      </c>
      <c r="G1411" s="28">
        <v>11572</v>
      </c>
      <c r="H1411" s="29">
        <v>11572</v>
      </c>
      <c r="I1411" s="29">
        <v>1</v>
      </c>
      <c r="J1411" s="30">
        <v>2019</v>
      </c>
      <c r="K1411" s="30">
        <v>2019</v>
      </c>
      <c r="L1411" s="31" t="s">
        <v>51</v>
      </c>
      <c r="M1411" s="32" t="str">
        <f>IF(_xlfn.XLOOKUP(C1411,'Raw Data_OS_22'!$C$5:$C$4516,'Raw Data_OS_22'!$G$5:$G$4516,"New_Claim/ Reopening")= "New_Claim/ Reopening","New_Claim/ Reopening","Old_Claim")</f>
        <v>Old_Claim</v>
      </c>
      <c r="N1411" s="18" t="str">
        <f>IF(M1411=$N$2,IF(J1411=$N$1,"E1","D"),_xlfn.XLOOKUP(C1411,'Raw Data_OS_22'!$C$5:$C$4516,'Raw Data_OS_22'!$O$5:$O$4516))</f>
        <v>B1</v>
      </c>
    </row>
    <row r="1412" spans="3:14" x14ac:dyDescent="0.35">
      <c r="C1412" s="26" t="s">
        <v>1217</v>
      </c>
      <c r="D1412" s="14">
        <v>44218</v>
      </c>
      <c r="E1412" s="14">
        <v>44222</v>
      </c>
      <c r="F1412" s="27" t="s">
        <v>3910</v>
      </c>
      <c r="G1412" s="28">
        <v>8700</v>
      </c>
      <c r="H1412" s="29">
        <v>8700</v>
      </c>
      <c r="I1412" s="29">
        <v>1</v>
      </c>
      <c r="J1412" s="30">
        <v>2021</v>
      </c>
      <c r="K1412" s="30">
        <v>2021</v>
      </c>
      <c r="L1412" s="31" t="s">
        <v>21</v>
      </c>
      <c r="M1412" s="32" t="str">
        <f>IF(_xlfn.XLOOKUP(C1412,'Raw Data_OS_22'!$C$5:$C$4516,'Raw Data_OS_22'!$G$5:$G$4516,"New_Claim/ Reopening")= "New_Claim/ Reopening","New_Claim/ Reopening","Old_Claim")</f>
        <v>Old_Claim</v>
      </c>
      <c r="N1412" s="18" t="str">
        <f>IF(M1412=$N$2,IF(J1412=$N$1,"E1","D"),_xlfn.XLOOKUP(C1412,'Raw Data_OS_22'!$C$5:$C$4516,'Raw Data_OS_22'!$O$5:$O$4516))</f>
        <v>B1</v>
      </c>
    </row>
    <row r="1413" spans="3:14" x14ac:dyDescent="0.35">
      <c r="C1413" s="26" t="s">
        <v>1548</v>
      </c>
      <c r="D1413" s="14">
        <v>44190</v>
      </c>
      <c r="E1413" s="14">
        <v>44210</v>
      </c>
      <c r="F1413" s="27" t="s">
        <v>3910</v>
      </c>
      <c r="G1413" s="28">
        <v>1470160</v>
      </c>
      <c r="H1413" s="29">
        <v>1470160</v>
      </c>
      <c r="I1413" s="29">
        <v>1</v>
      </c>
      <c r="J1413" s="30">
        <v>2020</v>
      </c>
      <c r="K1413" s="30">
        <v>2021</v>
      </c>
      <c r="L1413" s="31" t="s">
        <v>11</v>
      </c>
      <c r="M1413" s="32" t="str">
        <f>IF(_xlfn.XLOOKUP(C1413,'Raw Data_OS_22'!$C$5:$C$4516,'Raw Data_OS_22'!$G$5:$G$4516,"New_Claim/ Reopening")= "New_Claim/ Reopening","New_Claim/ Reopening","Old_Claim")</f>
        <v>Old_Claim</v>
      </c>
      <c r="N1413" s="18" t="str">
        <f>IF(M1413=$N$2,IF(J1413=$N$1,"E1","D"),_xlfn.XLOOKUP(C1413,'Raw Data_OS_22'!$C$5:$C$4516,'Raw Data_OS_22'!$O$5:$O$4516))</f>
        <v>A</v>
      </c>
    </row>
    <row r="1414" spans="3:14" x14ac:dyDescent="0.35">
      <c r="C1414" s="26" t="s">
        <v>1219</v>
      </c>
      <c r="D1414" s="14">
        <v>44211</v>
      </c>
      <c r="E1414" s="14">
        <v>44223</v>
      </c>
      <c r="F1414" s="27" t="s">
        <v>3910</v>
      </c>
      <c r="G1414" s="28">
        <v>1361990</v>
      </c>
      <c r="H1414" s="29">
        <v>1361990</v>
      </c>
      <c r="I1414" s="29">
        <v>1</v>
      </c>
      <c r="J1414" s="30">
        <v>2021</v>
      </c>
      <c r="K1414" s="30">
        <v>2021</v>
      </c>
      <c r="L1414" s="31" t="s">
        <v>21</v>
      </c>
      <c r="M1414" s="32" t="str">
        <f>IF(_xlfn.XLOOKUP(C1414,'Raw Data_OS_22'!$C$5:$C$4516,'Raw Data_OS_22'!$G$5:$G$4516,"New_Claim/ Reopening")= "New_Claim/ Reopening","New_Claim/ Reopening","Old_Claim")</f>
        <v>Old_Claim</v>
      </c>
      <c r="N1414" s="18" t="str">
        <f>IF(M1414=$N$2,IF(J1414=$N$1,"E1","D"),_xlfn.XLOOKUP(C1414,'Raw Data_OS_22'!$C$5:$C$4516,'Raw Data_OS_22'!$O$5:$O$4516))</f>
        <v>A</v>
      </c>
    </row>
    <row r="1415" spans="3:14" x14ac:dyDescent="0.35">
      <c r="C1415" s="26" t="s">
        <v>1222</v>
      </c>
      <c r="D1415" s="14">
        <v>44218</v>
      </c>
      <c r="E1415" s="14">
        <v>44222</v>
      </c>
      <c r="F1415" s="27" t="s">
        <v>3910</v>
      </c>
      <c r="G1415" s="28">
        <v>8700</v>
      </c>
      <c r="H1415" s="29">
        <v>8700</v>
      </c>
      <c r="I1415" s="29">
        <v>1</v>
      </c>
      <c r="J1415" s="30">
        <v>2021</v>
      </c>
      <c r="K1415" s="30">
        <v>2021</v>
      </c>
      <c r="L1415" s="31" t="s">
        <v>21</v>
      </c>
      <c r="M1415" s="32" t="str">
        <f>IF(_xlfn.XLOOKUP(C1415,'Raw Data_OS_22'!$C$5:$C$4516,'Raw Data_OS_22'!$G$5:$G$4516,"New_Claim/ Reopening")= "New_Claim/ Reopening","New_Claim/ Reopening","Old_Claim")</f>
        <v>Old_Claim</v>
      </c>
      <c r="N1415" s="18" t="str">
        <f>IF(M1415=$N$2,IF(J1415=$N$1,"E1","D"),_xlfn.XLOOKUP(C1415,'Raw Data_OS_22'!$C$5:$C$4516,'Raw Data_OS_22'!$O$5:$O$4516))</f>
        <v>B1</v>
      </c>
    </row>
    <row r="1416" spans="3:14" x14ac:dyDescent="0.35">
      <c r="C1416" s="26" t="s">
        <v>1551</v>
      </c>
      <c r="D1416" s="14">
        <v>40305</v>
      </c>
      <c r="E1416" s="14">
        <v>40315</v>
      </c>
      <c r="F1416" s="27" t="s">
        <v>3910</v>
      </c>
      <c r="G1416" s="28">
        <v>80000</v>
      </c>
      <c r="H1416" s="29">
        <v>80000</v>
      </c>
      <c r="I1416" s="29">
        <v>1</v>
      </c>
      <c r="J1416" s="30">
        <v>2010</v>
      </c>
      <c r="K1416" s="30">
        <v>2010</v>
      </c>
      <c r="L1416" s="31" t="s">
        <v>1227</v>
      </c>
      <c r="M1416" s="32" t="str">
        <f>IF(_xlfn.XLOOKUP(C1416,'Raw Data_OS_22'!$C$5:$C$4516,'Raw Data_OS_22'!$G$5:$G$4516,"New_Claim/ Reopening")= "New_Claim/ Reopening","New_Claim/ Reopening","Old_Claim")</f>
        <v>Old_Claim</v>
      </c>
      <c r="N1416" s="18" t="str">
        <f>IF(M1416=$N$2,IF(J1416=$N$1,"E1","D"),_xlfn.XLOOKUP(C1416,'Raw Data_OS_22'!$C$5:$C$4516,'Raw Data_OS_22'!$O$5:$O$4516))</f>
        <v>A</v>
      </c>
    </row>
    <row r="1417" spans="3:14" x14ac:dyDescent="0.35">
      <c r="C1417" s="26" t="s">
        <v>1555</v>
      </c>
      <c r="D1417" s="14">
        <v>40303</v>
      </c>
      <c r="E1417" s="14">
        <v>40379</v>
      </c>
      <c r="F1417" s="27" t="s">
        <v>3910</v>
      </c>
      <c r="G1417" s="28">
        <v>410570.17540000001</v>
      </c>
      <c r="H1417" s="29">
        <v>410570.17540000001</v>
      </c>
      <c r="I1417" s="29">
        <v>1</v>
      </c>
      <c r="J1417" s="30">
        <v>2010</v>
      </c>
      <c r="K1417" s="30">
        <v>2010</v>
      </c>
      <c r="L1417" s="31" t="s">
        <v>1227</v>
      </c>
      <c r="M1417" s="32" t="str">
        <f>IF(_xlfn.XLOOKUP(C1417,'Raw Data_OS_22'!$C$5:$C$4516,'Raw Data_OS_22'!$G$5:$G$4516,"New_Claim/ Reopening")= "New_Claim/ Reopening","New_Claim/ Reopening","Old_Claim")</f>
        <v>Old_Claim</v>
      </c>
      <c r="N1417" s="18" t="str">
        <f>IF(M1417=$N$2,IF(J1417=$N$1,"E1","D"),_xlfn.XLOOKUP(C1417,'Raw Data_OS_22'!$C$5:$C$4516,'Raw Data_OS_22'!$O$5:$O$4516))</f>
        <v>A</v>
      </c>
    </row>
    <row r="1418" spans="3:14" x14ac:dyDescent="0.35">
      <c r="C1418" s="26" t="s">
        <v>1562</v>
      </c>
      <c r="D1418" s="14">
        <v>40498</v>
      </c>
      <c r="E1418" s="14">
        <v>40499</v>
      </c>
      <c r="F1418" s="27" t="s">
        <v>3910</v>
      </c>
      <c r="G1418" s="28">
        <v>57740</v>
      </c>
      <c r="H1418" s="29">
        <v>57740</v>
      </c>
      <c r="I1418" s="29">
        <v>1</v>
      </c>
      <c r="J1418" s="30">
        <v>2010</v>
      </c>
      <c r="K1418" s="30">
        <v>2010</v>
      </c>
      <c r="L1418" s="31" t="s">
        <v>1560</v>
      </c>
      <c r="M1418" s="32" t="str">
        <f>IF(_xlfn.XLOOKUP(C1418,'Raw Data_OS_22'!$C$5:$C$4516,'Raw Data_OS_22'!$G$5:$G$4516,"New_Claim/ Reopening")= "New_Claim/ Reopening","New_Claim/ Reopening","Old_Claim")</f>
        <v>Old_Claim</v>
      </c>
      <c r="N1418" s="18" t="str">
        <f>IF(M1418=$N$2,IF(J1418=$N$1,"E1","D"),_xlfn.XLOOKUP(C1418,'Raw Data_OS_22'!$C$5:$C$4516,'Raw Data_OS_22'!$O$5:$O$4516))</f>
        <v>A</v>
      </c>
    </row>
    <row r="1419" spans="3:14" x14ac:dyDescent="0.35">
      <c r="C1419" s="26" t="s">
        <v>1566</v>
      </c>
      <c r="D1419" s="14">
        <v>40528</v>
      </c>
      <c r="E1419" s="14">
        <v>40532</v>
      </c>
      <c r="F1419" s="27" t="s">
        <v>3910</v>
      </c>
      <c r="G1419" s="28">
        <v>150000</v>
      </c>
      <c r="H1419" s="29">
        <v>150000</v>
      </c>
      <c r="I1419" s="29">
        <v>1</v>
      </c>
      <c r="J1419" s="30">
        <v>2010</v>
      </c>
      <c r="K1419" s="30">
        <v>2010</v>
      </c>
      <c r="L1419" s="31" t="s">
        <v>1560</v>
      </c>
      <c r="M1419" s="32" t="str">
        <f>IF(_xlfn.XLOOKUP(C1419,'Raw Data_OS_22'!$C$5:$C$4516,'Raw Data_OS_22'!$G$5:$G$4516,"New_Claim/ Reopening")= "New_Claim/ Reopening","New_Claim/ Reopening","Old_Claim")</f>
        <v>Old_Claim</v>
      </c>
      <c r="N1419" s="18" t="str">
        <f>IF(M1419=$N$2,IF(J1419=$N$1,"E1","D"),_xlfn.XLOOKUP(C1419,'Raw Data_OS_22'!$C$5:$C$4516,'Raw Data_OS_22'!$O$5:$O$4516))</f>
        <v>A</v>
      </c>
    </row>
    <row r="1420" spans="3:14" x14ac:dyDescent="0.35">
      <c r="C1420" s="26" t="s">
        <v>1567</v>
      </c>
      <c r="D1420" s="14">
        <v>40431</v>
      </c>
      <c r="E1420" s="14">
        <v>40534</v>
      </c>
      <c r="F1420" s="27" t="s">
        <v>3910</v>
      </c>
      <c r="G1420" s="28">
        <v>72522</v>
      </c>
      <c r="H1420" s="29">
        <v>72522</v>
      </c>
      <c r="I1420" s="29">
        <v>1</v>
      </c>
      <c r="J1420" s="30">
        <v>2010</v>
      </c>
      <c r="K1420" s="30">
        <v>2010</v>
      </c>
      <c r="L1420" s="31" t="s">
        <v>1557</v>
      </c>
      <c r="M1420" s="32" t="str">
        <f>IF(_xlfn.XLOOKUP(C1420,'Raw Data_OS_22'!$C$5:$C$4516,'Raw Data_OS_22'!$G$5:$G$4516,"New_Claim/ Reopening")= "New_Claim/ Reopening","New_Claim/ Reopening","Old_Claim")</f>
        <v>Old_Claim</v>
      </c>
      <c r="N1420" s="18" t="str">
        <f>IF(M1420=$N$2,IF(J1420=$N$1,"E1","D"),_xlfn.XLOOKUP(C1420,'Raw Data_OS_22'!$C$5:$C$4516,'Raw Data_OS_22'!$O$5:$O$4516))</f>
        <v>B1</v>
      </c>
    </row>
    <row r="1421" spans="3:14" x14ac:dyDescent="0.35">
      <c r="C1421" s="26" t="s">
        <v>1573</v>
      </c>
      <c r="D1421" s="14">
        <v>40602</v>
      </c>
      <c r="E1421" s="14">
        <v>40613</v>
      </c>
      <c r="F1421" s="27" t="s">
        <v>3908</v>
      </c>
      <c r="G1421" s="28">
        <v>245400</v>
      </c>
      <c r="H1421" s="29">
        <v>245400</v>
      </c>
      <c r="I1421" s="29">
        <v>1</v>
      </c>
      <c r="J1421" s="30">
        <v>2011</v>
      </c>
      <c r="K1421" s="30">
        <v>2011</v>
      </c>
      <c r="L1421" s="31" t="s">
        <v>1569</v>
      </c>
      <c r="M1421" s="32" t="str">
        <f>IF(_xlfn.XLOOKUP(C1421,'Raw Data_OS_22'!$C$5:$C$4516,'Raw Data_OS_22'!$G$5:$G$4516,"New_Claim/ Reopening")= "New_Claim/ Reopening","New_Claim/ Reopening","Old_Claim")</f>
        <v>Old_Claim</v>
      </c>
      <c r="N1421" s="18" t="str">
        <f>IF(M1421=$N$2,IF(J1421=$N$1,"E1","D"),_xlfn.XLOOKUP(C1421,'Raw Data_OS_22'!$C$5:$C$4516,'Raw Data_OS_22'!$O$5:$O$4516))</f>
        <v>A</v>
      </c>
    </row>
    <row r="1422" spans="3:14" x14ac:dyDescent="0.35">
      <c r="C1422" s="26" t="s">
        <v>1574</v>
      </c>
      <c r="D1422" s="14">
        <v>40642</v>
      </c>
      <c r="E1422" s="14">
        <v>40644</v>
      </c>
      <c r="F1422" s="27" t="s">
        <v>3910</v>
      </c>
      <c r="G1422" s="28">
        <v>65000</v>
      </c>
      <c r="H1422" s="29">
        <v>65000</v>
      </c>
      <c r="I1422" s="29">
        <v>1</v>
      </c>
      <c r="J1422" s="30">
        <v>2011</v>
      </c>
      <c r="K1422" s="30">
        <v>2011</v>
      </c>
      <c r="L1422" s="31" t="s">
        <v>659</v>
      </c>
      <c r="M1422" s="32" t="str">
        <f>IF(_xlfn.XLOOKUP(C1422,'Raw Data_OS_22'!$C$5:$C$4516,'Raw Data_OS_22'!$G$5:$G$4516,"New_Claim/ Reopening")= "New_Claim/ Reopening","New_Claim/ Reopening","Old_Claim")</f>
        <v>Old_Claim</v>
      </c>
      <c r="N1422" s="18" t="str">
        <f>IF(M1422=$N$2,IF(J1422=$N$1,"E1","D"),_xlfn.XLOOKUP(C1422,'Raw Data_OS_22'!$C$5:$C$4516,'Raw Data_OS_22'!$O$5:$O$4516))</f>
        <v>B1</v>
      </c>
    </row>
    <row r="1423" spans="3:14" x14ac:dyDescent="0.35">
      <c r="C1423" s="26" t="s">
        <v>1576</v>
      </c>
      <c r="D1423" s="14">
        <v>40643</v>
      </c>
      <c r="E1423" s="14">
        <v>40669</v>
      </c>
      <c r="F1423" s="27" t="s">
        <v>3910</v>
      </c>
      <c r="G1423" s="28">
        <v>319924.81209999998</v>
      </c>
      <c r="H1423" s="29">
        <v>319924.81209999998</v>
      </c>
      <c r="I1423" s="29">
        <v>1</v>
      </c>
      <c r="J1423" s="30">
        <v>2011</v>
      </c>
      <c r="K1423" s="30">
        <v>2011</v>
      </c>
      <c r="L1423" s="31" t="s">
        <v>659</v>
      </c>
      <c r="M1423" s="32" t="str">
        <f>IF(_xlfn.XLOOKUP(C1423,'Raw Data_OS_22'!$C$5:$C$4516,'Raw Data_OS_22'!$G$5:$G$4516,"New_Claim/ Reopening")= "New_Claim/ Reopening","New_Claim/ Reopening","Old_Claim")</f>
        <v>Old_Claim</v>
      </c>
      <c r="N1423" s="18" t="str">
        <f>IF(M1423=$N$2,IF(J1423=$N$1,"E1","D"),_xlfn.XLOOKUP(C1423,'Raw Data_OS_22'!$C$5:$C$4516,'Raw Data_OS_22'!$O$5:$O$4516))</f>
        <v>A</v>
      </c>
    </row>
    <row r="1424" spans="3:14" x14ac:dyDescent="0.35">
      <c r="C1424" s="26" t="s">
        <v>1228</v>
      </c>
      <c r="D1424" s="14">
        <v>40662</v>
      </c>
      <c r="E1424" s="14">
        <v>40709</v>
      </c>
      <c r="F1424" s="27" t="s">
        <v>3908</v>
      </c>
      <c r="G1424" s="28">
        <v>148100</v>
      </c>
      <c r="H1424" s="29">
        <v>148100</v>
      </c>
      <c r="I1424" s="29">
        <v>1</v>
      </c>
      <c r="J1424" s="30">
        <v>2011</v>
      </c>
      <c r="K1424" s="30">
        <v>2011</v>
      </c>
      <c r="L1424" s="31" t="s">
        <v>659</v>
      </c>
      <c r="M1424" s="32" t="str">
        <f>IF(_xlfn.XLOOKUP(C1424,'Raw Data_OS_22'!$C$5:$C$4516,'Raw Data_OS_22'!$G$5:$G$4516,"New_Claim/ Reopening")= "New_Claim/ Reopening","New_Claim/ Reopening","Old_Claim")</f>
        <v>Old_Claim</v>
      </c>
      <c r="N1424" s="18" t="str">
        <f>IF(M1424=$N$2,IF(J1424=$N$1,"E1","D"),_xlfn.XLOOKUP(C1424,'Raw Data_OS_22'!$C$5:$C$4516,'Raw Data_OS_22'!$O$5:$O$4516))</f>
        <v>B1</v>
      </c>
    </row>
    <row r="1425" spans="3:14" x14ac:dyDescent="0.35">
      <c r="C1425" s="26" t="s">
        <v>1579</v>
      </c>
      <c r="D1425" s="14">
        <v>40669</v>
      </c>
      <c r="E1425" s="14">
        <v>40725</v>
      </c>
      <c r="F1425" s="27" t="s">
        <v>3910</v>
      </c>
      <c r="G1425" s="28">
        <v>50000</v>
      </c>
      <c r="H1425" s="29">
        <v>50000</v>
      </c>
      <c r="I1425" s="29">
        <v>1</v>
      </c>
      <c r="J1425" s="30">
        <v>2011</v>
      </c>
      <c r="K1425" s="30">
        <v>2011</v>
      </c>
      <c r="L1425" s="31" t="s">
        <v>659</v>
      </c>
      <c r="M1425" s="32" t="str">
        <f>IF(_xlfn.XLOOKUP(C1425,'Raw Data_OS_22'!$C$5:$C$4516,'Raw Data_OS_22'!$G$5:$G$4516,"New_Claim/ Reopening")= "New_Claim/ Reopening","New_Claim/ Reopening","Old_Claim")</f>
        <v>Old_Claim</v>
      </c>
      <c r="N1425" s="18" t="str">
        <f>IF(M1425=$N$2,IF(J1425=$N$1,"E1","D"),_xlfn.XLOOKUP(C1425,'Raw Data_OS_22'!$C$5:$C$4516,'Raw Data_OS_22'!$O$5:$O$4516))</f>
        <v>A</v>
      </c>
    </row>
    <row r="1426" spans="3:14" x14ac:dyDescent="0.35">
      <c r="C1426" s="26" t="s">
        <v>1581</v>
      </c>
      <c r="D1426" s="14">
        <v>40789</v>
      </c>
      <c r="E1426" s="14">
        <v>40791</v>
      </c>
      <c r="F1426" s="27" t="s">
        <v>3910</v>
      </c>
      <c r="G1426" s="28">
        <v>150000</v>
      </c>
      <c r="H1426" s="29">
        <v>150000</v>
      </c>
      <c r="I1426" s="29">
        <v>1</v>
      </c>
      <c r="J1426" s="30">
        <v>2011</v>
      </c>
      <c r="K1426" s="30">
        <v>2011</v>
      </c>
      <c r="L1426" s="31" t="s">
        <v>1230</v>
      </c>
      <c r="M1426" s="32" t="str">
        <f>IF(_xlfn.XLOOKUP(C1426,'Raw Data_OS_22'!$C$5:$C$4516,'Raw Data_OS_22'!$G$5:$G$4516,"New_Claim/ Reopening")= "New_Claim/ Reopening","New_Claim/ Reopening","Old_Claim")</f>
        <v>Old_Claim</v>
      </c>
      <c r="N1426" s="18" t="str">
        <f>IF(M1426=$N$2,IF(J1426=$N$1,"E1","D"),_xlfn.XLOOKUP(C1426,'Raw Data_OS_22'!$C$5:$C$4516,'Raw Data_OS_22'!$O$5:$O$4516))</f>
        <v>B1</v>
      </c>
    </row>
    <row r="1427" spans="3:14" x14ac:dyDescent="0.35">
      <c r="C1427" s="26" t="s">
        <v>1584</v>
      </c>
      <c r="D1427" s="14">
        <v>40811</v>
      </c>
      <c r="E1427" s="14">
        <v>40823</v>
      </c>
      <c r="F1427" s="27" t="s">
        <v>3910</v>
      </c>
      <c r="G1427" s="28">
        <v>144472</v>
      </c>
      <c r="H1427" s="29">
        <v>144472</v>
      </c>
      <c r="I1427" s="29">
        <v>1</v>
      </c>
      <c r="J1427" s="30">
        <v>2011</v>
      </c>
      <c r="K1427" s="30">
        <v>2011</v>
      </c>
      <c r="L1427" s="31" t="s">
        <v>1230</v>
      </c>
      <c r="M1427" s="32" t="str">
        <f>IF(_xlfn.XLOOKUP(C1427,'Raw Data_OS_22'!$C$5:$C$4516,'Raw Data_OS_22'!$G$5:$G$4516,"New_Claim/ Reopening")= "New_Claim/ Reopening","New_Claim/ Reopening","Old_Claim")</f>
        <v>Old_Claim</v>
      </c>
      <c r="N1427" s="18" t="str">
        <f>IF(M1427=$N$2,IF(J1427=$N$1,"E1","D"),_xlfn.XLOOKUP(C1427,'Raw Data_OS_22'!$C$5:$C$4516,'Raw Data_OS_22'!$O$5:$O$4516))</f>
        <v>B1</v>
      </c>
    </row>
    <row r="1428" spans="3:14" x14ac:dyDescent="0.35">
      <c r="C1428" s="26" t="s">
        <v>1589</v>
      </c>
      <c r="D1428" s="14">
        <v>40896</v>
      </c>
      <c r="E1428" s="14">
        <v>40897</v>
      </c>
      <c r="F1428" s="27" t="s">
        <v>3910</v>
      </c>
      <c r="G1428" s="28">
        <v>80000</v>
      </c>
      <c r="H1428" s="29">
        <v>80000</v>
      </c>
      <c r="I1428" s="29">
        <v>1</v>
      </c>
      <c r="J1428" s="30">
        <v>2011</v>
      </c>
      <c r="K1428" s="30">
        <v>2011</v>
      </c>
      <c r="L1428" s="31" t="s">
        <v>1586</v>
      </c>
      <c r="M1428" s="32" t="str">
        <f>IF(_xlfn.XLOOKUP(C1428,'Raw Data_OS_22'!$C$5:$C$4516,'Raw Data_OS_22'!$G$5:$G$4516,"New_Claim/ Reopening")= "New_Claim/ Reopening","New_Claim/ Reopening","Old_Claim")</f>
        <v>Old_Claim</v>
      </c>
      <c r="N1428" s="18" t="str">
        <f>IF(M1428=$N$2,IF(J1428=$N$1,"E1","D"),_xlfn.XLOOKUP(C1428,'Raw Data_OS_22'!$C$5:$C$4516,'Raw Data_OS_22'!$O$5:$O$4516))</f>
        <v>A</v>
      </c>
    </row>
    <row r="1429" spans="3:14" x14ac:dyDescent="0.35">
      <c r="C1429" s="26" t="s">
        <v>1590</v>
      </c>
      <c r="D1429" s="14">
        <v>40888</v>
      </c>
      <c r="E1429" s="14">
        <v>40896</v>
      </c>
      <c r="F1429" s="27" t="s">
        <v>3910</v>
      </c>
      <c r="G1429" s="28">
        <v>420547</v>
      </c>
      <c r="H1429" s="29">
        <v>420547</v>
      </c>
      <c r="I1429" s="29">
        <v>1</v>
      </c>
      <c r="J1429" s="30">
        <v>2011</v>
      </c>
      <c r="K1429" s="30">
        <v>2011</v>
      </c>
      <c r="L1429" s="31" t="s">
        <v>1586</v>
      </c>
      <c r="M1429" s="32" t="str">
        <f>IF(_xlfn.XLOOKUP(C1429,'Raw Data_OS_22'!$C$5:$C$4516,'Raw Data_OS_22'!$G$5:$G$4516,"New_Claim/ Reopening")= "New_Claim/ Reopening","New_Claim/ Reopening","Old_Claim")</f>
        <v>Old_Claim</v>
      </c>
      <c r="N1429" s="18" t="str">
        <f>IF(M1429=$N$2,IF(J1429=$N$1,"E1","D"),_xlfn.XLOOKUP(C1429,'Raw Data_OS_22'!$C$5:$C$4516,'Raw Data_OS_22'!$O$5:$O$4516))</f>
        <v>B1</v>
      </c>
    </row>
    <row r="1430" spans="3:14" x14ac:dyDescent="0.35">
      <c r="C1430" s="26" t="s">
        <v>1593</v>
      </c>
      <c r="D1430" s="14">
        <v>40919</v>
      </c>
      <c r="E1430" s="14">
        <v>40920</v>
      </c>
      <c r="F1430" s="27" t="s">
        <v>3910</v>
      </c>
      <c r="G1430" s="28">
        <v>65000</v>
      </c>
      <c r="H1430" s="29">
        <v>65000</v>
      </c>
      <c r="I1430" s="29">
        <v>1</v>
      </c>
      <c r="J1430" s="30">
        <v>2012</v>
      </c>
      <c r="K1430" s="30">
        <v>2012</v>
      </c>
      <c r="L1430" s="31" t="s">
        <v>1232</v>
      </c>
      <c r="M1430" s="32" t="str">
        <f>IF(_xlfn.XLOOKUP(C1430,'Raw Data_OS_22'!$C$5:$C$4516,'Raw Data_OS_22'!$G$5:$G$4516,"New_Claim/ Reopening")= "New_Claim/ Reopening","New_Claim/ Reopening","Old_Claim")</f>
        <v>Old_Claim</v>
      </c>
      <c r="N1430" s="18" t="str">
        <f>IF(M1430=$N$2,IF(J1430=$N$1,"E1","D"),_xlfn.XLOOKUP(C1430,'Raw Data_OS_22'!$C$5:$C$4516,'Raw Data_OS_22'!$O$5:$O$4516))</f>
        <v>B1</v>
      </c>
    </row>
    <row r="1431" spans="3:14" x14ac:dyDescent="0.35">
      <c r="C1431" s="26" t="s">
        <v>1594</v>
      </c>
      <c r="D1431" s="14">
        <v>40934</v>
      </c>
      <c r="E1431" s="14">
        <v>40935</v>
      </c>
      <c r="F1431" s="27" t="s">
        <v>3908</v>
      </c>
      <c r="G1431" s="28">
        <v>60000</v>
      </c>
      <c r="H1431" s="29">
        <v>60000</v>
      </c>
      <c r="I1431" s="29">
        <v>1</v>
      </c>
      <c r="J1431" s="30">
        <v>2012</v>
      </c>
      <c r="K1431" s="30">
        <v>2012</v>
      </c>
      <c r="L1431" s="31" t="s">
        <v>1232</v>
      </c>
      <c r="M1431" s="32" t="str">
        <f>IF(_xlfn.XLOOKUP(C1431,'Raw Data_OS_22'!$C$5:$C$4516,'Raw Data_OS_22'!$G$5:$G$4516,"New_Claim/ Reopening")= "New_Claim/ Reopening","New_Claim/ Reopening","Old_Claim")</f>
        <v>Old_Claim</v>
      </c>
      <c r="N1431" s="18" t="str">
        <f>IF(M1431=$N$2,IF(J1431=$N$1,"E1","D"),_xlfn.XLOOKUP(C1431,'Raw Data_OS_22'!$C$5:$C$4516,'Raw Data_OS_22'!$O$5:$O$4516))</f>
        <v>B1</v>
      </c>
    </row>
    <row r="1432" spans="3:14" x14ac:dyDescent="0.35">
      <c r="C1432" s="26" t="s">
        <v>1595</v>
      </c>
      <c r="D1432" s="14">
        <v>40932</v>
      </c>
      <c r="E1432" s="14">
        <v>40933</v>
      </c>
      <c r="F1432" s="27" t="s">
        <v>3910</v>
      </c>
      <c r="G1432" s="28">
        <v>70000</v>
      </c>
      <c r="H1432" s="29">
        <v>70000</v>
      </c>
      <c r="I1432" s="29">
        <v>1</v>
      </c>
      <c r="J1432" s="30">
        <v>2012</v>
      </c>
      <c r="K1432" s="30">
        <v>2012</v>
      </c>
      <c r="L1432" s="31" t="s">
        <v>1232</v>
      </c>
      <c r="M1432" s="32" t="str">
        <f>IF(_xlfn.XLOOKUP(C1432,'Raw Data_OS_22'!$C$5:$C$4516,'Raw Data_OS_22'!$G$5:$G$4516,"New_Claim/ Reopening")= "New_Claim/ Reopening","New_Claim/ Reopening","Old_Claim")</f>
        <v>Old_Claim</v>
      </c>
      <c r="N1432" s="18" t="str">
        <f>IF(M1432=$N$2,IF(J1432=$N$1,"E1","D"),_xlfn.XLOOKUP(C1432,'Raw Data_OS_22'!$C$5:$C$4516,'Raw Data_OS_22'!$O$5:$O$4516))</f>
        <v>B1</v>
      </c>
    </row>
    <row r="1433" spans="3:14" x14ac:dyDescent="0.35">
      <c r="C1433" s="26" t="s">
        <v>1597</v>
      </c>
      <c r="D1433" s="14">
        <v>40942</v>
      </c>
      <c r="E1433" s="14">
        <v>40945</v>
      </c>
      <c r="F1433" s="27" t="s">
        <v>3908</v>
      </c>
      <c r="G1433" s="28">
        <v>50000</v>
      </c>
      <c r="H1433" s="29">
        <v>50000</v>
      </c>
      <c r="I1433" s="29">
        <v>1</v>
      </c>
      <c r="J1433" s="30">
        <v>2012</v>
      </c>
      <c r="K1433" s="30">
        <v>2012</v>
      </c>
      <c r="L1433" s="31" t="s">
        <v>1232</v>
      </c>
      <c r="M1433" s="32" t="str">
        <f>IF(_xlfn.XLOOKUP(C1433,'Raw Data_OS_22'!$C$5:$C$4516,'Raw Data_OS_22'!$G$5:$G$4516,"New_Claim/ Reopening")= "New_Claim/ Reopening","New_Claim/ Reopening","Old_Claim")</f>
        <v>Old_Claim</v>
      </c>
      <c r="N1433" s="18" t="str">
        <f>IF(M1433=$N$2,IF(J1433=$N$1,"E1","D"),_xlfn.XLOOKUP(C1433,'Raw Data_OS_22'!$C$5:$C$4516,'Raw Data_OS_22'!$O$5:$O$4516))</f>
        <v>B1</v>
      </c>
    </row>
    <row r="1434" spans="3:14" x14ac:dyDescent="0.35">
      <c r="C1434" s="26" t="s">
        <v>1598</v>
      </c>
      <c r="D1434" s="14">
        <v>40800</v>
      </c>
      <c r="E1434" s="14">
        <v>40942</v>
      </c>
      <c r="F1434" s="27" t="s">
        <v>3908</v>
      </c>
      <c r="G1434" s="28">
        <v>300000</v>
      </c>
      <c r="H1434" s="29">
        <v>300000</v>
      </c>
      <c r="I1434" s="29">
        <v>1</v>
      </c>
      <c r="J1434" s="30">
        <v>2011</v>
      </c>
      <c r="K1434" s="30">
        <v>2012</v>
      </c>
      <c r="L1434" s="31" t="s">
        <v>1230</v>
      </c>
      <c r="M1434" s="32" t="str">
        <f>IF(_xlfn.XLOOKUP(C1434,'Raw Data_OS_22'!$C$5:$C$4516,'Raw Data_OS_22'!$G$5:$G$4516,"New_Claim/ Reopening")= "New_Claim/ Reopening","New_Claim/ Reopening","Old_Claim")</f>
        <v>Old_Claim</v>
      </c>
      <c r="N1434" s="18" t="str">
        <f>IF(M1434=$N$2,IF(J1434=$N$1,"E1","D"),_xlfn.XLOOKUP(C1434,'Raw Data_OS_22'!$C$5:$C$4516,'Raw Data_OS_22'!$O$5:$O$4516))</f>
        <v>A</v>
      </c>
    </row>
    <row r="1435" spans="3:14" x14ac:dyDescent="0.35">
      <c r="C1435" s="26" t="s">
        <v>1599</v>
      </c>
      <c r="D1435" s="14">
        <v>40962</v>
      </c>
      <c r="E1435" s="14">
        <v>40970</v>
      </c>
      <c r="F1435" s="27" t="s">
        <v>3910</v>
      </c>
      <c r="G1435" s="28">
        <v>218000</v>
      </c>
      <c r="H1435" s="29">
        <v>218000</v>
      </c>
      <c r="I1435" s="29">
        <v>1</v>
      </c>
      <c r="J1435" s="30">
        <v>2012</v>
      </c>
      <c r="K1435" s="30">
        <v>2012</v>
      </c>
      <c r="L1435" s="31" t="s">
        <v>1232</v>
      </c>
      <c r="M1435" s="32" t="str">
        <f>IF(_xlfn.XLOOKUP(C1435,'Raw Data_OS_22'!$C$5:$C$4516,'Raw Data_OS_22'!$G$5:$G$4516,"New_Claim/ Reopening")= "New_Claim/ Reopening","New_Claim/ Reopening","Old_Claim")</f>
        <v>Old_Claim</v>
      </c>
      <c r="N1435" s="18" t="str">
        <f>IF(M1435=$N$2,IF(J1435=$N$1,"E1","D"),_xlfn.XLOOKUP(C1435,'Raw Data_OS_22'!$C$5:$C$4516,'Raw Data_OS_22'!$O$5:$O$4516))</f>
        <v>A</v>
      </c>
    </row>
    <row r="1436" spans="3:14" x14ac:dyDescent="0.35">
      <c r="C1436" s="26" t="s">
        <v>1600</v>
      </c>
      <c r="D1436" s="14">
        <v>40971</v>
      </c>
      <c r="E1436" s="14">
        <v>40974</v>
      </c>
      <c r="F1436" s="27" t="s">
        <v>3910</v>
      </c>
      <c r="G1436" s="28">
        <v>60000</v>
      </c>
      <c r="H1436" s="29">
        <v>60000</v>
      </c>
      <c r="I1436" s="29">
        <v>1</v>
      </c>
      <c r="J1436" s="30">
        <v>2012</v>
      </c>
      <c r="K1436" s="30">
        <v>2012</v>
      </c>
      <c r="L1436" s="31" t="s">
        <v>1232</v>
      </c>
      <c r="M1436" s="32" t="str">
        <f>IF(_xlfn.XLOOKUP(C1436,'Raw Data_OS_22'!$C$5:$C$4516,'Raw Data_OS_22'!$G$5:$G$4516,"New_Claim/ Reopening")= "New_Claim/ Reopening","New_Claim/ Reopening","Old_Claim")</f>
        <v>Old_Claim</v>
      </c>
      <c r="N1436" s="18" t="str">
        <f>IF(M1436=$N$2,IF(J1436=$N$1,"E1","D"),_xlfn.XLOOKUP(C1436,'Raw Data_OS_22'!$C$5:$C$4516,'Raw Data_OS_22'!$O$5:$O$4516))</f>
        <v>A</v>
      </c>
    </row>
    <row r="1437" spans="3:14" x14ac:dyDescent="0.35">
      <c r="C1437" s="26" t="s">
        <v>1602</v>
      </c>
      <c r="D1437" s="14">
        <v>40998</v>
      </c>
      <c r="E1437" s="14">
        <v>41002</v>
      </c>
      <c r="F1437" s="27" t="s">
        <v>3910</v>
      </c>
      <c r="G1437" s="28">
        <v>60000</v>
      </c>
      <c r="H1437" s="29">
        <v>60000</v>
      </c>
      <c r="I1437" s="29">
        <v>1</v>
      </c>
      <c r="J1437" s="30">
        <v>2012</v>
      </c>
      <c r="K1437" s="30">
        <v>2012</v>
      </c>
      <c r="L1437" s="31" t="s">
        <v>1232</v>
      </c>
      <c r="M1437" s="32" t="str">
        <f>IF(_xlfn.XLOOKUP(C1437,'Raw Data_OS_22'!$C$5:$C$4516,'Raw Data_OS_22'!$G$5:$G$4516,"New_Claim/ Reopening")= "New_Claim/ Reopening","New_Claim/ Reopening","Old_Claim")</f>
        <v>Old_Claim</v>
      </c>
      <c r="N1437" s="18" t="str">
        <f>IF(M1437=$N$2,IF(J1437=$N$1,"E1","D"),_xlfn.XLOOKUP(C1437,'Raw Data_OS_22'!$C$5:$C$4516,'Raw Data_OS_22'!$O$5:$O$4516))</f>
        <v>B1</v>
      </c>
    </row>
    <row r="1438" spans="3:14" x14ac:dyDescent="0.35">
      <c r="C1438" s="26" t="s">
        <v>1607</v>
      </c>
      <c r="D1438" s="14">
        <v>41072</v>
      </c>
      <c r="E1438" s="14">
        <v>41073</v>
      </c>
      <c r="F1438" s="27" t="s">
        <v>3910</v>
      </c>
      <c r="G1438" s="28">
        <v>60000</v>
      </c>
      <c r="H1438" s="29">
        <v>60000</v>
      </c>
      <c r="I1438" s="29">
        <v>1</v>
      </c>
      <c r="J1438" s="30">
        <v>2012</v>
      </c>
      <c r="K1438" s="30">
        <v>2012</v>
      </c>
      <c r="L1438" s="31" t="s">
        <v>1604</v>
      </c>
      <c r="M1438" s="32" t="str">
        <f>IF(_xlfn.XLOOKUP(C1438,'Raw Data_OS_22'!$C$5:$C$4516,'Raw Data_OS_22'!$G$5:$G$4516,"New_Claim/ Reopening")= "New_Claim/ Reopening","New_Claim/ Reopening","Old_Claim")</f>
        <v>Old_Claim</v>
      </c>
      <c r="N1438" s="18" t="str">
        <f>IF(M1438=$N$2,IF(J1438=$N$1,"E1","D"),_xlfn.XLOOKUP(C1438,'Raw Data_OS_22'!$C$5:$C$4516,'Raw Data_OS_22'!$O$5:$O$4516))</f>
        <v>B1</v>
      </c>
    </row>
    <row r="1439" spans="3:14" x14ac:dyDescent="0.35">
      <c r="C1439" s="26" t="s">
        <v>1612</v>
      </c>
      <c r="D1439" s="14">
        <v>41109</v>
      </c>
      <c r="E1439" s="14">
        <v>41110</v>
      </c>
      <c r="F1439" s="27" t="s">
        <v>3908</v>
      </c>
      <c r="G1439" s="28">
        <v>80000</v>
      </c>
      <c r="H1439" s="29">
        <v>80000</v>
      </c>
      <c r="I1439" s="29">
        <v>1</v>
      </c>
      <c r="J1439" s="30">
        <v>2012</v>
      </c>
      <c r="K1439" s="30">
        <v>2012</v>
      </c>
      <c r="L1439" s="31" t="s">
        <v>1611</v>
      </c>
      <c r="M1439" s="32" t="str">
        <f>IF(_xlfn.XLOOKUP(C1439,'Raw Data_OS_22'!$C$5:$C$4516,'Raw Data_OS_22'!$G$5:$G$4516,"New_Claim/ Reopening")= "New_Claim/ Reopening","New_Claim/ Reopening","Old_Claim")</f>
        <v>Old_Claim</v>
      </c>
      <c r="N1439" s="18" t="str">
        <f>IF(M1439=$N$2,IF(J1439=$N$1,"E1","D"),_xlfn.XLOOKUP(C1439,'Raw Data_OS_22'!$C$5:$C$4516,'Raw Data_OS_22'!$O$5:$O$4516))</f>
        <v>B1</v>
      </c>
    </row>
    <row r="1440" spans="3:14" x14ac:dyDescent="0.35">
      <c r="C1440" s="26" t="s">
        <v>1613</v>
      </c>
      <c r="D1440" s="14">
        <v>41114</v>
      </c>
      <c r="E1440" s="14">
        <v>41117</v>
      </c>
      <c r="F1440" s="27" t="s">
        <v>3910</v>
      </c>
      <c r="G1440" s="28">
        <v>5800</v>
      </c>
      <c r="H1440" s="29">
        <v>5800</v>
      </c>
      <c r="I1440" s="29">
        <v>1</v>
      </c>
      <c r="J1440" s="30">
        <v>2012</v>
      </c>
      <c r="K1440" s="30">
        <v>2012</v>
      </c>
      <c r="L1440" s="31" t="s">
        <v>1611</v>
      </c>
      <c r="M1440" s="32" t="str">
        <f>IF(_xlfn.XLOOKUP(C1440,'Raw Data_OS_22'!$C$5:$C$4516,'Raw Data_OS_22'!$G$5:$G$4516,"New_Claim/ Reopening")= "New_Claim/ Reopening","New_Claim/ Reopening","Old_Claim")</f>
        <v>Old_Claim</v>
      </c>
      <c r="N1440" s="18" t="str">
        <f>IF(M1440=$N$2,IF(J1440=$N$1,"E1","D"),_xlfn.XLOOKUP(C1440,'Raw Data_OS_22'!$C$5:$C$4516,'Raw Data_OS_22'!$O$5:$O$4516))</f>
        <v>A</v>
      </c>
    </row>
    <row r="1441" spans="3:14" x14ac:dyDescent="0.35">
      <c r="C1441" s="26" t="s">
        <v>1614</v>
      </c>
      <c r="D1441" s="14">
        <v>41110</v>
      </c>
      <c r="E1441" s="14">
        <v>41120</v>
      </c>
      <c r="F1441" s="27" t="s">
        <v>3910</v>
      </c>
      <c r="G1441" s="28">
        <v>5800</v>
      </c>
      <c r="H1441" s="29">
        <v>5800</v>
      </c>
      <c r="I1441" s="29">
        <v>1</v>
      </c>
      <c r="J1441" s="30">
        <v>2012</v>
      </c>
      <c r="K1441" s="30">
        <v>2012</v>
      </c>
      <c r="L1441" s="31" t="s">
        <v>1611</v>
      </c>
      <c r="M1441" s="32" t="str">
        <f>IF(_xlfn.XLOOKUP(C1441,'Raw Data_OS_22'!$C$5:$C$4516,'Raw Data_OS_22'!$G$5:$G$4516,"New_Claim/ Reopening")= "New_Claim/ Reopening","New_Claim/ Reopening","Old_Claim")</f>
        <v>Old_Claim</v>
      </c>
      <c r="N1441" s="18" t="str">
        <f>IF(M1441=$N$2,IF(J1441=$N$1,"E1","D"),_xlfn.XLOOKUP(C1441,'Raw Data_OS_22'!$C$5:$C$4516,'Raw Data_OS_22'!$O$5:$O$4516))</f>
        <v>A</v>
      </c>
    </row>
    <row r="1442" spans="3:14" x14ac:dyDescent="0.35">
      <c r="C1442" s="26" t="s">
        <v>1615</v>
      </c>
      <c r="D1442" s="14">
        <v>41116</v>
      </c>
      <c r="E1442" s="14">
        <v>41120</v>
      </c>
      <c r="F1442" s="27" t="s">
        <v>3910</v>
      </c>
      <c r="G1442" s="28">
        <v>227726</v>
      </c>
      <c r="H1442" s="29">
        <v>227726</v>
      </c>
      <c r="I1442" s="29">
        <v>1</v>
      </c>
      <c r="J1442" s="30">
        <v>2012</v>
      </c>
      <c r="K1442" s="30">
        <v>2012</v>
      </c>
      <c r="L1442" s="31" t="s">
        <v>1611</v>
      </c>
      <c r="M1442" s="32" t="str">
        <f>IF(_xlfn.XLOOKUP(C1442,'Raw Data_OS_22'!$C$5:$C$4516,'Raw Data_OS_22'!$G$5:$G$4516,"New_Claim/ Reopening")= "New_Claim/ Reopening","New_Claim/ Reopening","Old_Claim")</f>
        <v>Old_Claim</v>
      </c>
      <c r="N1442" s="18" t="str">
        <f>IF(M1442=$N$2,IF(J1442=$N$1,"E1","D"),_xlfn.XLOOKUP(C1442,'Raw Data_OS_22'!$C$5:$C$4516,'Raw Data_OS_22'!$O$5:$O$4516))</f>
        <v>B1</v>
      </c>
    </row>
    <row r="1443" spans="3:14" x14ac:dyDescent="0.35">
      <c r="C1443" s="26" t="s">
        <v>1617</v>
      </c>
      <c r="D1443" s="14">
        <v>41129</v>
      </c>
      <c r="E1443" s="14">
        <v>41134</v>
      </c>
      <c r="F1443" s="27" t="s">
        <v>3910</v>
      </c>
      <c r="G1443" s="28">
        <v>60000</v>
      </c>
      <c r="H1443" s="29">
        <v>60000</v>
      </c>
      <c r="I1443" s="29">
        <v>1</v>
      </c>
      <c r="J1443" s="30">
        <v>2012</v>
      </c>
      <c r="K1443" s="30">
        <v>2012</v>
      </c>
      <c r="L1443" s="31" t="s">
        <v>1611</v>
      </c>
      <c r="M1443" s="32" t="str">
        <f>IF(_xlfn.XLOOKUP(C1443,'Raw Data_OS_22'!$C$5:$C$4516,'Raw Data_OS_22'!$G$5:$G$4516,"New_Claim/ Reopening")= "New_Claim/ Reopening","New_Claim/ Reopening","Old_Claim")</f>
        <v>Old_Claim</v>
      </c>
      <c r="N1443" s="18" t="str">
        <f>IF(M1443=$N$2,IF(J1443=$N$1,"E1","D"),_xlfn.XLOOKUP(C1443,'Raw Data_OS_22'!$C$5:$C$4516,'Raw Data_OS_22'!$O$5:$O$4516))</f>
        <v>B1</v>
      </c>
    </row>
    <row r="1444" spans="3:14" x14ac:dyDescent="0.35">
      <c r="C1444" s="26" t="s">
        <v>1618</v>
      </c>
      <c r="D1444" s="14">
        <v>41137</v>
      </c>
      <c r="E1444" s="14">
        <v>41169</v>
      </c>
      <c r="F1444" s="27" t="s">
        <v>3910</v>
      </c>
      <c r="G1444" s="28">
        <v>20000</v>
      </c>
      <c r="H1444" s="29">
        <v>20000</v>
      </c>
      <c r="I1444" s="29">
        <v>1</v>
      </c>
      <c r="J1444" s="30">
        <v>2012</v>
      </c>
      <c r="K1444" s="30">
        <v>2012</v>
      </c>
      <c r="L1444" s="31" t="s">
        <v>1611</v>
      </c>
      <c r="M1444" s="32" t="str">
        <f>IF(_xlfn.XLOOKUP(C1444,'Raw Data_OS_22'!$C$5:$C$4516,'Raw Data_OS_22'!$G$5:$G$4516,"New_Claim/ Reopening")= "New_Claim/ Reopening","New_Claim/ Reopening","Old_Claim")</f>
        <v>Old_Claim</v>
      </c>
      <c r="N1444" s="18" t="str">
        <f>IF(M1444=$N$2,IF(J1444=$N$1,"E1","D"),_xlfn.XLOOKUP(C1444,'Raw Data_OS_22'!$C$5:$C$4516,'Raw Data_OS_22'!$O$5:$O$4516))</f>
        <v>B1</v>
      </c>
    </row>
    <row r="1445" spans="3:14" x14ac:dyDescent="0.35">
      <c r="C1445" s="26" t="s">
        <v>1620</v>
      </c>
      <c r="D1445" s="14">
        <v>41176</v>
      </c>
      <c r="E1445" s="14">
        <v>41176</v>
      </c>
      <c r="F1445" s="27" t="s">
        <v>3910</v>
      </c>
      <c r="G1445" s="28">
        <v>65000</v>
      </c>
      <c r="H1445" s="29">
        <v>65000</v>
      </c>
      <c r="I1445" s="29">
        <v>1</v>
      </c>
      <c r="J1445" s="30">
        <v>2012</v>
      </c>
      <c r="K1445" s="30">
        <v>2012</v>
      </c>
      <c r="L1445" s="31" t="s">
        <v>1611</v>
      </c>
      <c r="M1445" s="32" t="str">
        <f>IF(_xlfn.XLOOKUP(C1445,'Raw Data_OS_22'!$C$5:$C$4516,'Raw Data_OS_22'!$G$5:$G$4516,"New_Claim/ Reopening")= "New_Claim/ Reopening","New_Claim/ Reopening","Old_Claim")</f>
        <v>Old_Claim</v>
      </c>
      <c r="N1445" s="18" t="str">
        <f>IF(M1445=$N$2,IF(J1445=$N$1,"E1","D"),_xlfn.XLOOKUP(C1445,'Raw Data_OS_22'!$C$5:$C$4516,'Raw Data_OS_22'!$O$5:$O$4516))</f>
        <v>B1</v>
      </c>
    </row>
    <row r="1446" spans="3:14" x14ac:dyDescent="0.35">
      <c r="C1446" s="26" t="s">
        <v>1621</v>
      </c>
      <c r="D1446" s="14">
        <v>41188</v>
      </c>
      <c r="E1446" s="14">
        <v>41190</v>
      </c>
      <c r="F1446" s="27" t="s">
        <v>3910</v>
      </c>
      <c r="G1446" s="28">
        <v>65000</v>
      </c>
      <c r="H1446" s="29">
        <v>65000</v>
      </c>
      <c r="I1446" s="29">
        <v>1</v>
      </c>
      <c r="J1446" s="30">
        <v>2012</v>
      </c>
      <c r="K1446" s="30">
        <v>2012</v>
      </c>
      <c r="L1446" s="31" t="s">
        <v>45</v>
      </c>
      <c r="M1446" s="32" t="str">
        <f>IF(_xlfn.XLOOKUP(C1446,'Raw Data_OS_22'!$C$5:$C$4516,'Raw Data_OS_22'!$G$5:$G$4516,"New_Claim/ Reopening")= "New_Claim/ Reopening","New_Claim/ Reopening","Old_Claim")</f>
        <v>Old_Claim</v>
      </c>
      <c r="N1446" s="18" t="str">
        <f>IF(M1446=$N$2,IF(J1446=$N$1,"E1","D"),_xlfn.XLOOKUP(C1446,'Raw Data_OS_22'!$C$5:$C$4516,'Raw Data_OS_22'!$O$5:$O$4516))</f>
        <v>B1</v>
      </c>
    </row>
    <row r="1447" spans="3:14" x14ac:dyDescent="0.35">
      <c r="C1447" s="26" t="s">
        <v>1623</v>
      </c>
      <c r="D1447" s="14">
        <v>41207</v>
      </c>
      <c r="E1447" s="14">
        <v>41208</v>
      </c>
      <c r="F1447" s="27" t="s">
        <v>3908</v>
      </c>
      <c r="G1447" s="28">
        <v>42630</v>
      </c>
      <c r="H1447" s="29">
        <v>42630</v>
      </c>
      <c r="I1447" s="29">
        <v>1</v>
      </c>
      <c r="J1447" s="30">
        <v>2012</v>
      </c>
      <c r="K1447" s="30">
        <v>2012</v>
      </c>
      <c r="L1447" s="31" t="s">
        <v>45</v>
      </c>
      <c r="M1447" s="32" t="str">
        <f>IF(_xlfn.XLOOKUP(C1447,'Raw Data_OS_22'!$C$5:$C$4516,'Raw Data_OS_22'!$G$5:$G$4516,"New_Claim/ Reopening")= "New_Claim/ Reopening","New_Claim/ Reopening","Old_Claim")</f>
        <v>Old_Claim</v>
      </c>
      <c r="N1447" s="18" t="str">
        <f>IF(M1447=$N$2,IF(J1447=$N$1,"E1","D"),_xlfn.XLOOKUP(C1447,'Raw Data_OS_22'!$C$5:$C$4516,'Raw Data_OS_22'!$O$5:$O$4516))</f>
        <v>A</v>
      </c>
    </row>
    <row r="1448" spans="3:14" x14ac:dyDescent="0.35">
      <c r="C1448" s="26" t="s">
        <v>1625</v>
      </c>
      <c r="D1448" s="14">
        <v>41223</v>
      </c>
      <c r="E1448" s="14">
        <v>41227</v>
      </c>
      <c r="F1448" s="27" t="s">
        <v>3910</v>
      </c>
      <c r="G1448" s="28">
        <v>60000</v>
      </c>
      <c r="H1448" s="29">
        <v>60000</v>
      </c>
      <c r="I1448" s="29">
        <v>1</v>
      </c>
      <c r="J1448" s="30">
        <v>2012</v>
      </c>
      <c r="K1448" s="30">
        <v>2012</v>
      </c>
      <c r="L1448" s="31" t="s">
        <v>45</v>
      </c>
      <c r="M1448" s="32" t="str">
        <f>IF(_xlfn.XLOOKUP(C1448,'Raw Data_OS_22'!$C$5:$C$4516,'Raw Data_OS_22'!$G$5:$G$4516,"New_Claim/ Reopening")= "New_Claim/ Reopening","New_Claim/ Reopening","Old_Claim")</f>
        <v>Old_Claim</v>
      </c>
      <c r="N1448" s="18" t="str">
        <f>IF(M1448=$N$2,IF(J1448=$N$1,"E1","D"),_xlfn.XLOOKUP(C1448,'Raw Data_OS_22'!$C$5:$C$4516,'Raw Data_OS_22'!$O$5:$O$4516))</f>
        <v>A</v>
      </c>
    </row>
    <row r="1449" spans="3:14" x14ac:dyDescent="0.35">
      <c r="C1449" s="26" t="s">
        <v>1626</v>
      </c>
      <c r="D1449" s="14">
        <v>41228</v>
      </c>
      <c r="E1449" s="14">
        <v>41232</v>
      </c>
      <c r="F1449" s="27" t="s">
        <v>3908</v>
      </c>
      <c r="G1449" s="28">
        <v>65000</v>
      </c>
      <c r="H1449" s="29">
        <v>65000</v>
      </c>
      <c r="I1449" s="29">
        <v>1</v>
      </c>
      <c r="J1449" s="30">
        <v>2012</v>
      </c>
      <c r="K1449" s="30">
        <v>2012</v>
      </c>
      <c r="L1449" s="31" t="s">
        <v>45</v>
      </c>
      <c r="M1449" s="32" t="str">
        <f>IF(_xlfn.XLOOKUP(C1449,'Raw Data_OS_22'!$C$5:$C$4516,'Raw Data_OS_22'!$G$5:$G$4516,"New_Claim/ Reopening")= "New_Claim/ Reopening","New_Claim/ Reopening","Old_Claim")</f>
        <v>Old_Claim</v>
      </c>
      <c r="N1449" s="18" t="str">
        <f>IF(M1449=$N$2,IF(J1449=$N$1,"E1","D"),_xlfn.XLOOKUP(C1449,'Raw Data_OS_22'!$C$5:$C$4516,'Raw Data_OS_22'!$O$5:$O$4516))</f>
        <v>B1</v>
      </c>
    </row>
    <row r="1450" spans="3:14" x14ac:dyDescent="0.35">
      <c r="C1450" s="26" t="s">
        <v>1628</v>
      </c>
      <c r="D1450" s="14">
        <v>41237</v>
      </c>
      <c r="E1450" s="14">
        <v>41247</v>
      </c>
      <c r="F1450" s="27" t="s">
        <v>3910</v>
      </c>
      <c r="G1450" s="28">
        <v>128352</v>
      </c>
      <c r="H1450" s="29">
        <v>128352</v>
      </c>
      <c r="I1450" s="29">
        <v>1</v>
      </c>
      <c r="J1450" s="30">
        <v>2012</v>
      </c>
      <c r="K1450" s="30">
        <v>2012</v>
      </c>
      <c r="L1450" s="31" t="s">
        <v>45</v>
      </c>
      <c r="M1450" s="32" t="str">
        <f>IF(_xlfn.XLOOKUP(C1450,'Raw Data_OS_22'!$C$5:$C$4516,'Raw Data_OS_22'!$G$5:$G$4516,"New_Claim/ Reopening")= "New_Claim/ Reopening","New_Claim/ Reopening","Old_Claim")</f>
        <v>Old_Claim</v>
      </c>
      <c r="N1450" s="18" t="str">
        <f>IF(M1450=$N$2,IF(J1450=$N$1,"E1","D"),_xlfn.XLOOKUP(C1450,'Raw Data_OS_22'!$C$5:$C$4516,'Raw Data_OS_22'!$O$5:$O$4516))</f>
        <v>B1</v>
      </c>
    </row>
    <row r="1451" spans="3:14" x14ac:dyDescent="0.35">
      <c r="C1451" s="26" t="s">
        <v>1631</v>
      </c>
      <c r="D1451" s="14">
        <v>41270</v>
      </c>
      <c r="E1451" s="14">
        <v>41276</v>
      </c>
      <c r="F1451" s="27" t="s">
        <v>3910</v>
      </c>
      <c r="G1451" s="28">
        <v>65000</v>
      </c>
      <c r="H1451" s="29">
        <v>65000</v>
      </c>
      <c r="I1451" s="29">
        <v>1</v>
      </c>
      <c r="J1451" s="30">
        <v>2012</v>
      </c>
      <c r="K1451" s="30">
        <v>2013</v>
      </c>
      <c r="L1451" s="31" t="s">
        <v>45</v>
      </c>
      <c r="M1451" s="32" t="str">
        <f>IF(_xlfn.XLOOKUP(C1451,'Raw Data_OS_22'!$C$5:$C$4516,'Raw Data_OS_22'!$G$5:$G$4516,"New_Claim/ Reopening")= "New_Claim/ Reopening","New_Claim/ Reopening","Old_Claim")</f>
        <v>Old_Claim</v>
      </c>
      <c r="N1451" s="18" t="str">
        <f>IF(M1451=$N$2,IF(J1451=$N$1,"E1","D"),_xlfn.XLOOKUP(C1451,'Raw Data_OS_22'!$C$5:$C$4516,'Raw Data_OS_22'!$O$5:$O$4516))</f>
        <v>B1</v>
      </c>
    </row>
    <row r="1452" spans="3:14" x14ac:dyDescent="0.35">
      <c r="C1452" s="26" t="s">
        <v>1632</v>
      </c>
      <c r="D1452" s="14">
        <v>41286</v>
      </c>
      <c r="E1452" s="14">
        <v>41309</v>
      </c>
      <c r="F1452" s="27" t="s">
        <v>3910</v>
      </c>
      <c r="G1452" s="28">
        <v>200000</v>
      </c>
      <c r="H1452" s="29">
        <v>200000</v>
      </c>
      <c r="I1452" s="29">
        <v>1</v>
      </c>
      <c r="J1452" s="30">
        <v>2013</v>
      </c>
      <c r="K1452" s="30">
        <v>2013</v>
      </c>
      <c r="L1452" s="31" t="s">
        <v>1234</v>
      </c>
      <c r="M1452" s="32" t="str">
        <f>IF(_xlfn.XLOOKUP(C1452,'Raw Data_OS_22'!$C$5:$C$4516,'Raw Data_OS_22'!$G$5:$G$4516,"New_Claim/ Reopening")= "New_Claim/ Reopening","New_Claim/ Reopening","Old_Claim")</f>
        <v>Old_Claim</v>
      </c>
      <c r="N1452" s="18" t="str">
        <f>IF(M1452=$N$2,IF(J1452=$N$1,"E1","D"),_xlfn.XLOOKUP(C1452,'Raw Data_OS_22'!$C$5:$C$4516,'Raw Data_OS_22'!$O$5:$O$4516))</f>
        <v>B1</v>
      </c>
    </row>
    <row r="1453" spans="3:14" x14ac:dyDescent="0.35">
      <c r="C1453" s="26" t="s">
        <v>1635</v>
      </c>
      <c r="D1453" s="14">
        <v>41342</v>
      </c>
      <c r="E1453" s="14">
        <v>41359</v>
      </c>
      <c r="F1453" s="27" t="s">
        <v>3908</v>
      </c>
      <c r="G1453" s="28">
        <v>572755.41799999995</v>
      </c>
      <c r="H1453" s="29">
        <v>572755.41799999995</v>
      </c>
      <c r="I1453" s="29">
        <v>1</v>
      </c>
      <c r="J1453" s="30">
        <v>2013</v>
      </c>
      <c r="K1453" s="30">
        <v>2013</v>
      </c>
      <c r="L1453" s="31" t="s">
        <v>1234</v>
      </c>
      <c r="M1453" s="32" t="str">
        <f>IF(_xlfn.XLOOKUP(C1453,'Raw Data_OS_22'!$C$5:$C$4516,'Raw Data_OS_22'!$G$5:$G$4516,"New_Claim/ Reopening")= "New_Claim/ Reopening","New_Claim/ Reopening","Old_Claim")</f>
        <v>Old_Claim</v>
      </c>
      <c r="N1453" s="18" t="str">
        <f>IF(M1453=$N$2,IF(J1453=$N$1,"E1","D"),_xlfn.XLOOKUP(C1453,'Raw Data_OS_22'!$C$5:$C$4516,'Raw Data_OS_22'!$O$5:$O$4516))</f>
        <v>A</v>
      </c>
    </row>
    <row r="1454" spans="3:14" x14ac:dyDescent="0.35">
      <c r="C1454" s="26" t="s">
        <v>1636</v>
      </c>
      <c r="D1454" s="14">
        <v>41348</v>
      </c>
      <c r="E1454" s="14">
        <v>41386</v>
      </c>
      <c r="F1454" s="27" t="s">
        <v>658</v>
      </c>
      <c r="G1454" s="28">
        <v>184813</v>
      </c>
      <c r="H1454" s="29">
        <v>184813</v>
      </c>
      <c r="I1454" s="29">
        <v>1</v>
      </c>
      <c r="J1454" s="30">
        <v>2013</v>
      </c>
      <c r="K1454" s="30">
        <v>2013</v>
      </c>
      <c r="L1454" s="31" t="s">
        <v>1234</v>
      </c>
      <c r="M1454" s="32" t="str">
        <f>IF(_xlfn.XLOOKUP(C1454,'Raw Data_OS_22'!$C$5:$C$4516,'Raw Data_OS_22'!$G$5:$G$4516,"New_Claim/ Reopening")= "New_Claim/ Reopening","New_Claim/ Reopening","Old_Claim")</f>
        <v>Old_Claim</v>
      </c>
      <c r="N1454" s="18" t="str">
        <f>IF(M1454=$N$2,IF(J1454=$N$1,"E1","D"),_xlfn.XLOOKUP(C1454,'Raw Data_OS_22'!$C$5:$C$4516,'Raw Data_OS_22'!$O$5:$O$4516))</f>
        <v>A</v>
      </c>
    </row>
    <row r="1455" spans="3:14" x14ac:dyDescent="0.35">
      <c r="C1455" s="26" t="s">
        <v>1639</v>
      </c>
      <c r="D1455" s="14">
        <v>41405</v>
      </c>
      <c r="E1455" s="14">
        <v>41409</v>
      </c>
      <c r="F1455" s="27" t="s">
        <v>3908</v>
      </c>
      <c r="G1455" s="28">
        <v>100000</v>
      </c>
      <c r="H1455" s="29">
        <v>100000</v>
      </c>
      <c r="I1455" s="29">
        <v>1</v>
      </c>
      <c r="J1455" s="30">
        <v>2013</v>
      </c>
      <c r="K1455" s="30">
        <v>2013</v>
      </c>
      <c r="L1455" s="31" t="s">
        <v>1638</v>
      </c>
      <c r="M1455" s="32" t="str">
        <f>IF(_xlfn.XLOOKUP(C1455,'Raw Data_OS_22'!$C$5:$C$4516,'Raw Data_OS_22'!$G$5:$G$4516,"New_Claim/ Reopening")= "New_Claim/ Reopening","New_Claim/ Reopening","Old_Claim")</f>
        <v>Old_Claim</v>
      </c>
      <c r="N1455" s="18" t="str">
        <f>IF(M1455=$N$2,IF(J1455=$N$1,"E1","D"),_xlfn.XLOOKUP(C1455,'Raw Data_OS_22'!$C$5:$C$4516,'Raw Data_OS_22'!$O$5:$O$4516))</f>
        <v>A</v>
      </c>
    </row>
    <row r="1456" spans="3:14" x14ac:dyDescent="0.35">
      <c r="C1456" s="26" t="s">
        <v>1640</v>
      </c>
      <c r="D1456" s="14">
        <v>40982</v>
      </c>
      <c r="E1456" s="14">
        <v>41421</v>
      </c>
      <c r="F1456" s="27" t="s">
        <v>658</v>
      </c>
      <c r="G1456" s="28">
        <v>100000</v>
      </c>
      <c r="H1456" s="29">
        <v>100000</v>
      </c>
      <c r="I1456" s="29">
        <v>1</v>
      </c>
      <c r="J1456" s="30">
        <v>2012</v>
      </c>
      <c r="K1456" s="30">
        <v>2013</v>
      </c>
      <c r="L1456" s="31" t="s">
        <v>1232</v>
      </c>
      <c r="M1456" s="32" t="str">
        <f>IF(_xlfn.XLOOKUP(C1456,'Raw Data_OS_22'!$C$5:$C$4516,'Raw Data_OS_22'!$G$5:$G$4516,"New_Claim/ Reopening")= "New_Claim/ Reopening","New_Claim/ Reopening","Old_Claim")</f>
        <v>Old_Claim</v>
      </c>
      <c r="N1456" s="18" t="str">
        <f>IF(M1456=$N$2,IF(J1456=$N$1,"E1","D"),_xlfn.XLOOKUP(C1456,'Raw Data_OS_22'!$C$5:$C$4516,'Raw Data_OS_22'!$O$5:$O$4516))</f>
        <v>B1</v>
      </c>
    </row>
    <row r="1457" spans="3:14" x14ac:dyDescent="0.35">
      <c r="C1457" s="26" t="s">
        <v>1235</v>
      </c>
      <c r="D1457" s="14">
        <v>41252</v>
      </c>
      <c r="E1457" s="14">
        <v>41403</v>
      </c>
      <c r="F1457" s="27" t="s">
        <v>3908</v>
      </c>
      <c r="G1457" s="28">
        <v>122000</v>
      </c>
      <c r="H1457" s="29">
        <v>122000</v>
      </c>
      <c r="I1457" s="29">
        <v>1</v>
      </c>
      <c r="J1457" s="30">
        <v>2012</v>
      </c>
      <c r="K1457" s="30">
        <v>2013</v>
      </c>
      <c r="L1457" s="31" t="s">
        <v>45</v>
      </c>
      <c r="M1457" s="32" t="str">
        <f>IF(_xlfn.XLOOKUP(C1457,'Raw Data_OS_22'!$C$5:$C$4516,'Raw Data_OS_22'!$G$5:$G$4516,"New_Claim/ Reopening")= "New_Claim/ Reopening","New_Claim/ Reopening","Old_Claim")</f>
        <v>Old_Claim</v>
      </c>
      <c r="N1457" s="18" t="str">
        <f>IF(M1457=$N$2,IF(J1457=$N$1,"E1","D"),_xlfn.XLOOKUP(C1457,'Raw Data_OS_22'!$C$5:$C$4516,'Raw Data_OS_22'!$O$5:$O$4516))</f>
        <v>A</v>
      </c>
    </row>
    <row r="1458" spans="3:14" x14ac:dyDescent="0.35">
      <c r="C1458" s="26" t="s">
        <v>1642</v>
      </c>
      <c r="D1458" s="14">
        <v>41442</v>
      </c>
      <c r="E1458" s="14">
        <v>41445</v>
      </c>
      <c r="F1458" s="27" t="s">
        <v>3908</v>
      </c>
      <c r="G1458" s="28">
        <v>60000</v>
      </c>
      <c r="H1458" s="29">
        <v>60000</v>
      </c>
      <c r="I1458" s="29">
        <v>1</v>
      </c>
      <c r="J1458" s="30">
        <v>2013</v>
      </c>
      <c r="K1458" s="30">
        <v>2013</v>
      </c>
      <c r="L1458" s="31" t="s">
        <v>1638</v>
      </c>
      <c r="M1458" s="32" t="str">
        <f>IF(_xlfn.XLOOKUP(C1458,'Raw Data_OS_22'!$C$5:$C$4516,'Raw Data_OS_22'!$G$5:$G$4516,"New_Claim/ Reopening")= "New_Claim/ Reopening","New_Claim/ Reopening","Old_Claim")</f>
        <v>Old_Claim</v>
      </c>
      <c r="N1458" s="18" t="str">
        <f>IF(M1458=$N$2,IF(J1458=$N$1,"E1","D"),_xlfn.XLOOKUP(C1458,'Raw Data_OS_22'!$C$5:$C$4516,'Raw Data_OS_22'!$O$5:$O$4516))</f>
        <v>B1</v>
      </c>
    </row>
    <row r="1459" spans="3:14" x14ac:dyDescent="0.35">
      <c r="C1459" s="26" t="s">
        <v>1647</v>
      </c>
      <c r="D1459" s="14">
        <v>41514</v>
      </c>
      <c r="E1459" s="14">
        <v>41516</v>
      </c>
      <c r="F1459" s="27" t="s">
        <v>3908</v>
      </c>
      <c r="G1459" s="28">
        <v>50000</v>
      </c>
      <c r="H1459" s="29">
        <v>50000</v>
      </c>
      <c r="I1459" s="29">
        <v>1</v>
      </c>
      <c r="J1459" s="30">
        <v>2013</v>
      </c>
      <c r="K1459" s="30">
        <v>2013</v>
      </c>
      <c r="L1459" s="31" t="s">
        <v>153</v>
      </c>
      <c r="M1459" s="32" t="str">
        <f>IF(_xlfn.XLOOKUP(C1459,'Raw Data_OS_22'!$C$5:$C$4516,'Raw Data_OS_22'!$G$5:$G$4516,"New_Claim/ Reopening")= "New_Claim/ Reopening","New_Claim/ Reopening","Old_Claim")</f>
        <v>Old_Claim</v>
      </c>
      <c r="N1459" s="18" t="str">
        <f>IF(M1459=$N$2,IF(J1459=$N$1,"E1","D"),_xlfn.XLOOKUP(C1459,'Raw Data_OS_22'!$C$5:$C$4516,'Raw Data_OS_22'!$O$5:$O$4516))</f>
        <v>B1</v>
      </c>
    </row>
    <row r="1460" spans="3:14" x14ac:dyDescent="0.35">
      <c r="C1460" s="26" t="s">
        <v>1648</v>
      </c>
      <c r="D1460" s="14">
        <v>41505</v>
      </c>
      <c r="E1460" s="14">
        <v>41512</v>
      </c>
      <c r="F1460" s="27" t="s">
        <v>3908</v>
      </c>
      <c r="G1460" s="28">
        <v>200000</v>
      </c>
      <c r="H1460" s="29">
        <v>200000</v>
      </c>
      <c r="I1460" s="29">
        <v>1</v>
      </c>
      <c r="J1460" s="30">
        <v>2013</v>
      </c>
      <c r="K1460" s="30">
        <v>2013</v>
      </c>
      <c r="L1460" s="31" t="s">
        <v>153</v>
      </c>
      <c r="M1460" s="32" t="str">
        <f>IF(_xlfn.XLOOKUP(C1460,'Raw Data_OS_22'!$C$5:$C$4516,'Raw Data_OS_22'!$G$5:$G$4516,"New_Claim/ Reopening")= "New_Claim/ Reopening","New_Claim/ Reopening","Old_Claim")</f>
        <v>Old_Claim</v>
      </c>
      <c r="N1460" s="18" t="str">
        <f>IF(M1460=$N$2,IF(J1460=$N$1,"E1","D"),_xlfn.XLOOKUP(C1460,'Raw Data_OS_22'!$C$5:$C$4516,'Raw Data_OS_22'!$O$5:$O$4516))</f>
        <v>A</v>
      </c>
    </row>
    <row r="1461" spans="3:14" x14ac:dyDescent="0.35">
      <c r="C1461" s="26" t="s">
        <v>1649</v>
      </c>
      <c r="D1461" s="14">
        <v>41522</v>
      </c>
      <c r="E1461" s="14">
        <v>41522</v>
      </c>
      <c r="F1461" s="27" t="s">
        <v>3910</v>
      </c>
      <c r="G1461" s="28">
        <v>50000</v>
      </c>
      <c r="H1461" s="29">
        <v>50000</v>
      </c>
      <c r="I1461" s="29">
        <v>1</v>
      </c>
      <c r="J1461" s="30">
        <v>2013</v>
      </c>
      <c r="K1461" s="30">
        <v>2013</v>
      </c>
      <c r="L1461" s="31" t="s">
        <v>153</v>
      </c>
      <c r="M1461" s="32" t="str">
        <f>IF(_xlfn.XLOOKUP(C1461,'Raw Data_OS_22'!$C$5:$C$4516,'Raw Data_OS_22'!$G$5:$G$4516,"New_Claim/ Reopening")= "New_Claim/ Reopening","New_Claim/ Reopening","Old_Claim")</f>
        <v>Old_Claim</v>
      </c>
      <c r="N1461" s="18" t="str">
        <f>IF(M1461=$N$2,IF(J1461=$N$1,"E1","D"),_xlfn.XLOOKUP(C1461,'Raw Data_OS_22'!$C$5:$C$4516,'Raw Data_OS_22'!$O$5:$O$4516))</f>
        <v>B1</v>
      </c>
    </row>
    <row r="1462" spans="3:14" x14ac:dyDescent="0.35">
      <c r="C1462" s="26" t="s">
        <v>1651</v>
      </c>
      <c r="D1462" s="14">
        <v>41381</v>
      </c>
      <c r="E1462" s="14">
        <v>41534</v>
      </c>
      <c r="F1462" s="27" t="s">
        <v>3910</v>
      </c>
      <c r="G1462" s="28">
        <v>40000</v>
      </c>
      <c r="H1462" s="29">
        <v>40000</v>
      </c>
      <c r="I1462" s="29">
        <v>1</v>
      </c>
      <c r="J1462" s="30">
        <v>2013</v>
      </c>
      <c r="K1462" s="30">
        <v>2013</v>
      </c>
      <c r="L1462" s="31" t="s">
        <v>1638</v>
      </c>
      <c r="M1462" s="32" t="str">
        <f>IF(_xlfn.XLOOKUP(C1462,'Raw Data_OS_22'!$C$5:$C$4516,'Raw Data_OS_22'!$G$5:$G$4516,"New_Claim/ Reopening")= "New_Claim/ Reopening","New_Claim/ Reopening","Old_Claim")</f>
        <v>Old_Claim</v>
      </c>
      <c r="N1462" s="18" t="str">
        <f>IF(M1462=$N$2,IF(J1462=$N$1,"E1","D"),_xlfn.XLOOKUP(C1462,'Raw Data_OS_22'!$C$5:$C$4516,'Raw Data_OS_22'!$O$5:$O$4516))</f>
        <v>A</v>
      </c>
    </row>
    <row r="1463" spans="3:14" x14ac:dyDescent="0.35">
      <c r="C1463" s="26" t="s">
        <v>1653</v>
      </c>
      <c r="D1463" s="14">
        <v>41538</v>
      </c>
      <c r="E1463" s="14">
        <v>41565</v>
      </c>
      <c r="F1463" s="27" t="s">
        <v>3910</v>
      </c>
      <c r="G1463" s="28">
        <v>50000</v>
      </c>
      <c r="H1463" s="29">
        <v>50000</v>
      </c>
      <c r="I1463" s="29">
        <v>1</v>
      </c>
      <c r="J1463" s="30">
        <v>2013</v>
      </c>
      <c r="K1463" s="30">
        <v>2013</v>
      </c>
      <c r="L1463" s="31" t="s">
        <v>153</v>
      </c>
      <c r="M1463" s="32" t="str">
        <f>IF(_xlfn.XLOOKUP(C1463,'Raw Data_OS_22'!$C$5:$C$4516,'Raw Data_OS_22'!$G$5:$G$4516,"New_Claim/ Reopening")= "New_Claim/ Reopening","New_Claim/ Reopening","Old_Claim")</f>
        <v>Old_Claim</v>
      </c>
      <c r="N1463" s="18" t="str">
        <f>IF(M1463=$N$2,IF(J1463=$N$1,"E1","D"),_xlfn.XLOOKUP(C1463,'Raw Data_OS_22'!$C$5:$C$4516,'Raw Data_OS_22'!$O$5:$O$4516))</f>
        <v>B1</v>
      </c>
    </row>
    <row r="1464" spans="3:14" x14ac:dyDescent="0.35">
      <c r="C1464" s="26" t="s">
        <v>1654</v>
      </c>
      <c r="D1464" s="14">
        <v>41561</v>
      </c>
      <c r="E1464" s="14">
        <v>41567</v>
      </c>
      <c r="F1464" s="27" t="s">
        <v>3908</v>
      </c>
      <c r="G1464" s="28">
        <v>211776.31580000001</v>
      </c>
      <c r="H1464" s="29">
        <v>211776.31580000001</v>
      </c>
      <c r="I1464" s="29">
        <v>1</v>
      </c>
      <c r="J1464" s="30">
        <v>2013</v>
      </c>
      <c r="K1464" s="30">
        <v>2013</v>
      </c>
      <c r="L1464" s="31" t="s">
        <v>1249</v>
      </c>
      <c r="M1464" s="32" t="str">
        <f>IF(_xlfn.XLOOKUP(C1464,'Raw Data_OS_22'!$C$5:$C$4516,'Raw Data_OS_22'!$G$5:$G$4516,"New_Claim/ Reopening")= "New_Claim/ Reopening","New_Claim/ Reopening","Old_Claim")</f>
        <v>Old_Claim</v>
      </c>
      <c r="N1464" s="18" t="str">
        <f>IF(M1464=$N$2,IF(J1464=$N$1,"E1","D"),_xlfn.XLOOKUP(C1464,'Raw Data_OS_22'!$C$5:$C$4516,'Raw Data_OS_22'!$O$5:$O$4516))</f>
        <v>A</v>
      </c>
    </row>
    <row r="1465" spans="3:14" x14ac:dyDescent="0.35">
      <c r="C1465" s="26" t="s">
        <v>1655</v>
      </c>
      <c r="D1465" s="14">
        <v>41578</v>
      </c>
      <c r="E1465" s="14">
        <v>41582</v>
      </c>
      <c r="F1465" s="27" t="s">
        <v>3910</v>
      </c>
      <c r="G1465" s="28">
        <v>50000</v>
      </c>
      <c r="H1465" s="29">
        <v>50000</v>
      </c>
      <c r="I1465" s="29">
        <v>1</v>
      </c>
      <c r="J1465" s="30">
        <v>2013</v>
      </c>
      <c r="K1465" s="30">
        <v>2013</v>
      </c>
      <c r="L1465" s="31" t="s">
        <v>1249</v>
      </c>
      <c r="M1465" s="32" t="str">
        <f>IF(_xlfn.XLOOKUP(C1465,'Raw Data_OS_22'!$C$5:$C$4516,'Raw Data_OS_22'!$G$5:$G$4516,"New_Claim/ Reopening")= "New_Claim/ Reopening","New_Claim/ Reopening","Old_Claim")</f>
        <v>Old_Claim</v>
      </c>
      <c r="N1465" s="18" t="str">
        <f>IF(M1465=$N$2,IF(J1465=$N$1,"E1","D"),_xlfn.XLOOKUP(C1465,'Raw Data_OS_22'!$C$5:$C$4516,'Raw Data_OS_22'!$O$5:$O$4516))</f>
        <v>B1</v>
      </c>
    </row>
    <row r="1466" spans="3:14" x14ac:dyDescent="0.35">
      <c r="C1466" s="26" t="s">
        <v>1656</v>
      </c>
      <c r="D1466" s="14">
        <v>41237</v>
      </c>
      <c r="E1466" s="14">
        <v>41572</v>
      </c>
      <c r="F1466" s="27" t="s">
        <v>658</v>
      </c>
      <c r="G1466" s="28">
        <v>50000</v>
      </c>
      <c r="H1466" s="29">
        <v>50000</v>
      </c>
      <c r="I1466" s="29">
        <v>1</v>
      </c>
      <c r="J1466" s="30">
        <v>2012</v>
      </c>
      <c r="K1466" s="30">
        <v>2013</v>
      </c>
      <c r="L1466" s="31" t="s">
        <v>45</v>
      </c>
      <c r="M1466" s="32" t="str">
        <f>IF(_xlfn.XLOOKUP(C1466,'Raw Data_OS_22'!$C$5:$C$4516,'Raw Data_OS_22'!$G$5:$G$4516,"New_Claim/ Reopening")= "New_Claim/ Reopening","New_Claim/ Reopening","Old_Claim")</f>
        <v>Old_Claim</v>
      </c>
      <c r="N1466" s="18" t="str">
        <f>IF(M1466=$N$2,IF(J1466=$N$1,"E1","D"),_xlfn.XLOOKUP(C1466,'Raw Data_OS_22'!$C$5:$C$4516,'Raw Data_OS_22'!$O$5:$O$4516))</f>
        <v>B1</v>
      </c>
    </row>
    <row r="1467" spans="3:14" x14ac:dyDescent="0.35">
      <c r="C1467" s="26" t="s">
        <v>1657</v>
      </c>
      <c r="D1467" s="14">
        <v>41619</v>
      </c>
      <c r="E1467" s="14">
        <v>41626</v>
      </c>
      <c r="F1467" s="27" t="s">
        <v>3908</v>
      </c>
      <c r="G1467" s="28">
        <v>50000</v>
      </c>
      <c r="H1467" s="29">
        <v>50000</v>
      </c>
      <c r="I1467" s="29">
        <v>1</v>
      </c>
      <c r="J1467" s="30">
        <v>2013</v>
      </c>
      <c r="K1467" s="30">
        <v>2013</v>
      </c>
      <c r="L1467" s="31" t="s">
        <v>1249</v>
      </c>
      <c r="M1467" s="32" t="str">
        <f>IF(_xlfn.XLOOKUP(C1467,'Raw Data_OS_22'!$C$5:$C$4516,'Raw Data_OS_22'!$G$5:$G$4516,"New_Claim/ Reopening")= "New_Claim/ Reopening","New_Claim/ Reopening","Old_Claim")</f>
        <v>Old_Claim</v>
      </c>
      <c r="N1467" s="18" t="str">
        <f>IF(M1467=$N$2,IF(J1467=$N$1,"E1","D"),_xlfn.XLOOKUP(C1467,'Raw Data_OS_22'!$C$5:$C$4516,'Raw Data_OS_22'!$O$5:$O$4516))</f>
        <v>A</v>
      </c>
    </row>
    <row r="1468" spans="3:14" x14ac:dyDescent="0.35">
      <c r="C1468" s="26" t="s">
        <v>1658</v>
      </c>
      <c r="D1468" s="14">
        <v>40901</v>
      </c>
      <c r="E1468" s="14">
        <v>41628</v>
      </c>
      <c r="F1468" s="27" t="s">
        <v>658</v>
      </c>
      <c r="G1468" s="28">
        <v>22332</v>
      </c>
      <c r="H1468" s="29">
        <v>22332</v>
      </c>
      <c r="I1468" s="29">
        <v>1</v>
      </c>
      <c r="J1468" s="30">
        <v>2011</v>
      </c>
      <c r="K1468" s="30">
        <v>2013</v>
      </c>
      <c r="L1468" s="31" t="s">
        <v>1586</v>
      </c>
      <c r="M1468" s="32" t="str">
        <f>IF(_xlfn.XLOOKUP(C1468,'Raw Data_OS_22'!$C$5:$C$4516,'Raw Data_OS_22'!$G$5:$G$4516,"New_Claim/ Reopening")= "New_Claim/ Reopening","New_Claim/ Reopening","Old_Claim")</f>
        <v>Old_Claim</v>
      </c>
      <c r="N1468" s="18" t="str">
        <f>IF(M1468=$N$2,IF(J1468=$N$1,"E1","D"),_xlfn.XLOOKUP(C1468,'Raw Data_OS_22'!$C$5:$C$4516,'Raw Data_OS_22'!$O$5:$O$4516))</f>
        <v>B1</v>
      </c>
    </row>
    <row r="1469" spans="3:14" x14ac:dyDescent="0.35">
      <c r="C1469" s="26" t="s">
        <v>1660</v>
      </c>
      <c r="D1469" s="14">
        <v>41641</v>
      </c>
      <c r="E1469" s="14">
        <v>41646</v>
      </c>
      <c r="F1469" s="27" t="s">
        <v>3908</v>
      </c>
      <c r="G1469" s="28">
        <v>50000</v>
      </c>
      <c r="H1469" s="29">
        <v>50000</v>
      </c>
      <c r="I1469" s="29">
        <v>1</v>
      </c>
      <c r="J1469" s="30">
        <v>2014</v>
      </c>
      <c r="K1469" s="30">
        <v>2014</v>
      </c>
      <c r="L1469" s="31" t="s">
        <v>1661</v>
      </c>
      <c r="M1469" s="32" t="str">
        <f>IF(_xlfn.XLOOKUP(C1469,'Raw Data_OS_22'!$C$5:$C$4516,'Raw Data_OS_22'!$G$5:$G$4516,"New_Claim/ Reopening")= "New_Claim/ Reopening","New_Claim/ Reopening","Old_Claim")</f>
        <v>Old_Claim</v>
      </c>
      <c r="N1469" s="18" t="str">
        <f>IF(M1469=$N$2,IF(J1469=$N$1,"E1","D"),_xlfn.XLOOKUP(C1469,'Raw Data_OS_22'!$C$5:$C$4516,'Raw Data_OS_22'!$O$5:$O$4516))</f>
        <v>A</v>
      </c>
    </row>
    <row r="1470" spans="3:14" x14ac:dyDescent="0.35">
      <c r="C1470" s="26" t="s">
        <v>1663</v>
      </c>
      <c r="D1470" s="14">
        <v>41316</v>
      </c>
      <c r="E1470" s="14">
        <v>41687</v>
      </c>
      <c r="F1470" s="27" t="s">
        <v>3908</v>
      </c>
      <c r="G1470" s="28">
        <v>324561.40350000001</v>
      </c>
      <c r="H1470" s="29">
        <v>324561.40350000001</v>
      </c>
      <c r="I1470" s="29">
        <v>1</v>
      </c>
      <c r="J1470" s="30">
        <v>2013</v>
      </c>
      <c r="K1470" s="30">
        <v>2014</v>
      </c>
      <c r="L1470" s="31" t="s">
        <v>1234</v>
      </c>
      <c r="M1470" s="32" t="str">
        <f>IF(_xlfn.XLOOKUP(C1470,'Raw Data_OS_22'!$C$5:$C$4516,'Raw Data_OS_22'!$G$5:$G$4516,"New_Claim/ Reopening")= "New_Claim/ Reopening","New_Claim/ Reopening","Old_Claim")</f>
        <v>Old_Claim</v>
      </c>
      <c r="N1470" s="18" t="str">
        <f>IF(M1470=$N$2,IF(J1470=$N$1,"E1","D"),_xlfn.XLOOKUP(C1470,'Raw Data_OS_22'!$C$5:$C$4516,'Raw Data_OS_22'!$O$5:$O$4516))</f>
        <v>A</v>
      </c>
    </row>
    <row r="1471" spans="3:14" x14ac:dyDescent="0.35">
      <c r="C1471" s="26" t="s">
        <v>1664</v>
      </c>
      <c r="D1471" s="14">
        <v>41676</v>
      </c>
      <c r="E1471" s="14">
        <v>41696</v>
      </c>
      <c r="F1471" s="27" t="s">
        <v>3908</v>
      </c>
      <c r="G1471" s="28">
        <v>100000</v>
      </c>
      <c r="H1471" s="29">
        <v>100000</v>
      </c>
      <c r="I1471" s="29">
        <v>1</v>
      </c>
      <c r="J1471" s="30">
        <v>2014</v>
      </c>
      <c r="K1471" s="30">
        <v>2014</v>
      </c>
      <c r="L1471" s="31" t="s">
        <v>1661</v>
      </c>
      <c r="M1471" s="32" t="str">
        <f>IF(_xlfn.XLOOKUP(C1471,'Raw Data_OS_22'!$C$5:$C$4516,'Raw Data_OS_22'!$G$5:$G$4516,"New_Claim/ Reopening")= "New_Claim/ Reopening","New_Claim/ Reopening","Old_Claim")</f>
        <v>Old_Claim</v>
      </c>
      <c r="N1471" s="18" t="str">
        <f>IF(M1471=$N$2,IF(J1471=$N$1,"E1","D"),_xlfn.XLOOKUP(C1471,'Raw Data_OS_22'!$C$5:$C$4516,'Raw Data_OS_22'!$O$5:$O$4516))</f>
        <v>A</v>
      </c>
    </row>
    <row r="1472" spans="3:14" x14ac:dyDescent="0.35">
      <c r="C1472" s="26" t="s">
        <v>1665</v>
      </c>
      <c r="D1472" s="14">
        <v>41632</v>
      </c>
      <c r="E1472" s="14">
        <v>41710</v>
      </c>
      <c r="F1472" s="27" t="s">
        <v>3910</v>
      </c>
      <c r="G1472" s="28">
        <v>300000</v>
      </c>
      <c r="H1472" s="29">
        <v>300000</v>
      </c>
      <c r="I1472" s="29">
        <v>1</v>
      </c>
      <c r="J1472" s="30">
        <v>2013</v>
      </c>
      <c r="K1472" s="30">
        <v>2014</v>
      </c>
      <c r="L1472" s="31" t="s">
        <v>1249</v>
      </c>
      <c r="M1472" s="32" t="str">
        <f>IF(_xlfn.XLOOKUP(C1472,'Raw Data_OS_22'!$C$5:$C$4516,'Raw Data_OS_22'!$G$5:$G$4516,"New_Claim/ Reopening")= "New_Claim/ Reopening","New_Claim/ Reopening","Old_Claim")</f>
        <v>Old_Claim</v>
      </c>
      <c r="N1472" s="18" t="str">
        <f>IF(M1472=$N$2,IF(J1472=$N$1,"E1","D"),_xlfn.XLOOKUP(C1472,'Raw Data_OS_22'!$C$5:$C$4516,'Raw Data_OS_22'!$O$5:$O$4516))</f>
        <v>A</v>
      </c>
    </row>
    <row r="1473" spans="3:14" x14ac:dyDescent="0.35">
      <c r="C1473" s="26" t="s">
        <v>1666</v>
      </c>
      <c r="D1473" s="14">
        <v>41733</v>
      </c>
      <c r="E1473" s="14">
        <v>41736</v>
      </c>
      <c r="F1473" s="27" t="s">
        <v>3910</v>
      </c>
      <c r="G1473" s="28">
        <v>50000</v>
      </c>
      <c r="H1473" s="29">
        <v>50000</v>
      </c>
      <c r="I1473" s="29">
        <v>1</v>
      </c>
      <c r="J1473" s="30">
        <v>2014</v>
      </c>
      <c r="K1473" s="30">
        <v>2014</v>
      </c>
      <c r="L1473" s="31" t="s">
        <v>661</v>
      </c>
      <c r="M1473" s="32" t="str">
        <f>IF(_xlfn.XLOOKUP(C1473,'Raw Data_OS_22'!$C$5:$C$4516,'Raw Data_OS_22'!$G$5:$G$4516,"New_Claim/ Reopening")= "New_Claim/ Reopening","New_Claim/ Reopening","Old_Claim")</f>
        <v>Old_Claim</v>
      </c>
      <c r="N1473" s="18" t="str">
        <f>IF(M1473=$N$2,IF(J1473=$N$1,"E1","D"),_xlfn.XLOOKUP(C1473,'Raw Data_OS_22'!$C$5:$C$4516,'Raw Data_OS_22'!$O$5:$O$4516))</f>
        <v>A</v>
      </c>
    </row>
    <row r="1474" spans="3:14" x14ac:dyDescent="0.35">
      <c r="C1474" s="26" t="s">
        <v>1667</v>
      </c>
      <c r="D1474" s="14">
        <v>41712</v>
      </c>
      <c r="E1474" s="14">
        <v>41730</v>
      </c>
      <c r="F1474" s="27" t="s">
        <v>3908</v>
      </c>
      <c r="G1474" s="28">
        <v>300000</v>
      </c>
      <c r="H1474" s="29">
        <v>300000</v>
      </c>
      <c r="I1474" s="29">
        <v>1</v>
      </c>
      <c r="J1474" s="30">
        <v>2014</v>
      </c>
      <c r="K1474" s="30">
        <v>2014</v>
      </c>
      <c r="L1474" s="31" t="s">
        <v>1661</v>
      </c>
      <c r="M1474" s="32" t="str">
        <f>IF(_xlfn.XLOOKUP(C1474,'Raw Data_OS_22'!$C$5:$C$4516,'Raw Data_OS_22'!$G$5:$G$4516,"New_Claim/ Reopening")= "New_Claim/ Reopening","New_Claim/ Reopening","Old_Claim")</f>
        <v>Old_Claim</v>
      </c>
      <c r="N1474" s="18" t="str">
        <f>IF(M1474=$N$2,IF(J1474=$N$1,"E1","D"),_xlfn.XLOOKUP(C1474,'Raw Data_OS_22'!$C$5:$C$4516,'Raw Data_OS_22'!$O$5:$O$4516))</f>
        <v>A</v>
      </c>
    </row>
    <row r="1475" spans="3:14" x14ac:dyDescent="0.35">
      <c r="C1475" s="26" t="s">
        <v>1669</v>
      </c>
      <c r="D1475" s="14">
        <v>41764</v>
      </c>
      <c r="E1475" s="14">
        <v>41764</v>
      </c>
      <c r="F1475" s="27" t="s">
        <v>3910</v>
      </c>
      <c r="G1475" s="28">
        <v>50000</v>
      </c>
      <c r="H1475" s="29">
        <v>50000</v>
      </c>
      <c r="I1475" s="29">
        <v>1</v>
      </c>
      <c r="J1475" s="30">
        <v>2014</v>
      </c>
      <c r="K1475" s="30">
        <v>2014</v>
      </c>
      <c r="L1475" s="31" t="s">
        <v>661</v>
      </c>
      <c r="M1475" s="32" t="str">
        <f>IF(_xlfn.XLOOKUP(C1475,'Raw Data_OS_22'!$C$5:$C$4516,'Raw Data_OS_22'!$G$5:$G$4516,"New_Claim/ Reopening")= "New_Claim/ Reopening","New_Claim/ Reopening","Old_Claim")</f>
        <v>Old_Claim</v>
      </c>
      <c r="N1475" s="18" t="str">
        <f>IF(M1475=$N$2,IF(J1475=$N$1,"E1","D"),_xlfn.XLOOKUP(C1475,'Raw Data_OS_22'!$C$5:$C$4516,'Raw Data_OS_22'!$O$5:$O$4516))</f>
        <v>B1</v>
      </c>
    </row>
    <row r="1476" spans="3:14" x14ac:dyDescent="0.35">
      <c r="C1476" s="26" t="s">
        <v>1236</v>
      </c>
      <c r="D1476" s="14">
        <v>41764</v>
      </c>
      <c r="E1476" s="14">
        <v>41775</v>
      </c>
      <c r="F1476" s="27" t="s">
        <v>3908</v>
      </c>
      <c r="G1476" s="28">
        <v>167100</v>
      </c>
      <c r="H1476" s="29">
        <v>167100</v>
      </c>
      <c r="I1476" s="29">
        <v>1</v>
      </c>
      <c r="J1476" s="30">
        <v>2014</v>
      </c>
      <c r="K1476" s="30">
        <v>2014</v>
      </c>
      <c r="L1476" s="31" t="s">
        <v>661</v>
      </c>
      <c r="M1476" s="32" t="str">
        <f>IF(_xlfn.XLOOKUP(C1476,'Raw Data_OS_22'!$C$5:$C$4516,'Raw Data_OS_22'!$G$5:$G$4516,"New_Claim/ Reopening")= "New_Claim/ Reopening","New_Claim/ Reopening","Old_Claim")</f>
        <v>Old_Claim</v>
      </c>
      <c r="N1476" s="18" t="str">
        <f>IF(M1476=$N$2,IF(J1476=$N$1,"E1","D"),_xlfn.XLOOKUP(C1476,'Raw Data_OS_22'!$C$5:$C$4516,'Raw Data_OS_22'!$O$5:$O$4516))</f>
        <v>A</v>
      </c>
    </row>
    <row r="1477" spans="3:14" x14ac:dyDescent="0.35">
      <c r="C1477" s="26" t="s">
        <v>1671</v>
      </c>
      <c r="D1477" s="14">
        <v>41647</v>
      </c>
      <c r="E1477" s="14">
        <v>41743</v>
      </c>
      <c r="F1477" s="27" t="s">
        <v>3910</v>
      </c>
      <c r="G1477" s="28">
        <v>50000</v>
      </c>
      <c r="H1477" s="29">
        <v>50000</v>
      </c>
      <c r="I1477" s="29">
        <v>1</v>
      </c>
      <c r="J1477" s="30">
        <v>2014</v>
      </c>
      <c r="K1477" s="30">
        <v>2014</v>
      </c>
      <c r="L1477" s="31" t="s">
        <v>1661</v>
      </c>
      <c r="M1477" s="32" t="str">
        <f>IF(_xlfn.XLOOKUP(C1477,'Raw Data_OS_22'!$C$5:$C$4516,'Raw Data_OS_22'!$G$5:$G$4516,"New_Claim/ Reopening")= "New_Claim/ Reopening","New_Claim/ Reopening","Old_Claim")</f>
        <v>Old_Claim</v>
      </c>
      <c r="N1477" s="18" t="str">
        <f>IF(M1477=$N$2,IF(J1477=$N$1,"E1","D"),_xlfn.XLOOKUP(C1477,'Raw Data_OS_22'!$C$5:$C$4516,'Raw Data_OS_22'!$O$5:$O$4516))</f>
        <v>A</v>
      </c>
    </row>
    <row r="1478" spans="3:14" x14ac:dyDescent="0.35">
      <c r="C1478" s="26" t="s">
        <v>1672</v>
      </c>
      <c r="D1478" s="14">
        <v>41844</v>
      </c>
      <c r="E1478" s="14">
        <v>41848</v>
      </c>
      <c r="F1478" s="27" t="s">
        <v>3910</v>
      </c>
      <c r="G1478" s="28">
        <v>20150</v>
      </c>
      <c r="H1478" s="29">
        <v>20150</v>
      </c>
      <c r="I1478" s="29">
        <v>1</v>
      </c>
      <c r="J1478" s="30">
        <v>2014</v>
      </c>
      <c r="K1478" s="30">
        <v>2014</v>
      </c>
      <c r="L1478" s="31" t="s">
        <v>1238</v>
      </c>
      <c r="M1478" s="32" t="str">
        <f>IF(_xlfn.XLOOKUP(C1478,'Raw Data_OS_22'!$C$5:$C$4516,'Raw Data_OS_22'!$G$5:$G$4516,"New_Claim/ Reopening")= "New_Claim/ Reopening","New_Claim/ Reopening","Old_Claim")</f>
        <v>Old_Claim</v>
      </c>
      <c r="N1478" s="18" t="str">
        <f>IF(M1478=$N$2,IF(J1478=$N$1,"E1","D"),_xlfn.XLOOKUP(C1478,'Raw Data_OS_22'!$C$5:$C$4516,'Raw Data_OS_22'!$O$5:$O$4516))</f>
        <v>B1</v>
      </c>
    </row>
    <row r="1479" spans="3:14" x14ac:dyDescent="0.35">
      <c r="C1479" s="26" t="s">
        <v>1673</v>
      </c>
      <c r="D1479" s="14">
        <v>41840</v>
      </c>
      <c r="E1479" s="14">
        <v>41842</v>
      </c>
      <c r="F1479" s="27" t="s">
        <v>3910</v>
      </c>
      <c r="G1479" s="28">
        <v>10000</v>
      </c>
      <c r="H1479" s="29">
        <v>10000</v>
      </c>
      <c r="I1479" s="29">
        <v>1</v>
      </c>
      <c r="J1479" s="30">
        <v>2014</v>
      </c>
      <c r="K1479" s="30">
        <v>2014</v>
      </c>
      <c r="L1479" s="31" t="s">
        <v>1238</v>
      </c>
      <c r="M1479" s="32" t="str">
        <f>IF(_xlfn.XLOOKUP(C1479,'Raw Data_OS_22'!$C$5:$C$4516,'Raw Data_OS_22'!$G$5:$G$4516,"New_Claim/ Reopening")= "New_Claim/ Reopening","New_Claim/ Reopening","Old_Claim")</f>
        <v>Old_Claim</v>
      </c>
      <c r="N1479" s="18" t="str">
        <f>IF(M1479=$N$2,IF(J1479=$N$1,"E1","D"),_xlfn.XLOOKUP(C1479,'Raw Data_OS_22'!$C$5:$C$4516,'Raw Data_OS_22'!$O$5:$O$4516))</f>
        <v>B1</v>
      </c>
    </row>
    <row r="1480" spans="3:14" x14ac:dyDescent="0.35">
      <c r="C1480" s="26" t="s">
        <v>1675</v>
      </c>
      <c r="D1480" s="14">
        <v>41873</v>
      </c>
      <c r="E1480" s="14">
        <v>41880</v>
      </c>
      <c r="F1480" s="27" t="s">
        <v>3908</v>
      </c>
      <c r="G1480" s="28">
        <v>50000</v>
      </c>
      <c r="H1480" s="29">
        <v>50000</v>
      </c>
      <c r="I1480" s="29">
        <v>1</v>
      </c>
      <c r="J1480" s="30">
        <v>2014</v>
      </c>
      <c r="K1480" s="30">
        <v>2014</v>
      </c>
      <c r="L1480" s="31" t="s">
        <v>1238</v>
      </c>
      <c r="M1480" s="32" t="str">
        <f>IF(_xlfn.XLOOKUP(C1480,'Raw Data_OS_22'!$C$5:$C$4516,'Raw Data_OS_22'!$G$5:$G$4516,"New_Claim/ Reopening")= "New_Claim/ Reopening","New_Claim/ Reopening","Old_Claim")</f>
        <v>Old_Claim</v>
      </c>
      <c r="N1480" s="18" t="str">
        <f>IF(M1480=$N$2,IF(J1480=$N$1,"E1","D"),_xlfn.XLOOKUP(C1480,'Raw Data_OS_22'!$C$5:$C$4516,'Raw Data_OS_22'!$O$5:$O$4516))</f>
        <v>B1</v>
      </c>
    </row>
    <row r="1481" spans="3:14" x14ac:dyDescent="0.35">
      <c r="C1481" s="26" t="s">
        <v>1677</v>
      </c>
      <c r="D1481" s="14">
        <v>41663</v>
      </c>
      <c r="E1481" s="14">
        <v>41942</v>
      </c>
      <c r="F1481" s="27" t="s">
        <v>3910</v>
      </c>
      <c r="G1481" s="28">
        <v>15000</v>
      </c>
      <c r="H1481" s="29">
        <v>15000</v>
      </c>
      <c r="I1481" s="29">
        <v>1</v>
      </c>
      <c r="J1481" s="30">
        <v>2014</v>
      </c>
      <c r="K1481" s="30">
        <v>2014</v>
      </c>
      <c r="L1481" s="31" t="s">
        <v>1661</v>
      </c>
      <c r="M1481" s="32" t="str">
        <f>IF(_xlfn.XLOOKUP(C1481,'Raw Data_OS_22'!$C$5:$C$4516,'Raw Data_OS_22'!$G$5:$G$4516,"New_Claim/ Reopening")= "New_Claim/ Reopening","New_Claim/ Reopening","Old_Claim")</f>
        <v>Old_Claim</v>
      </c>
      <c r="N1481" s="18" t="str">
        <f>IF(M1481=$N$2,IF(J1481=$N$1,"E1","D"),_xlfn.XLOOKUP(C1481,'Raw Data_OS_22'!$C$5:$C$4516,'Raw Data_OS_22'!$O$5:$O$4516))</f>
        <v>A</v>
      </c>
    </row>
    <row r="1482" spans="3:14" x14ac:dyDescent="0.35">
      <c r="C1482" s="26" t="s">
        <v>1680</v>
      </c>
      <c r="D1482" s="14">
        <v>41944</v>
      </c>
      <c r="E1482" s="14">
        <v>41953</v>
      </c>
      <c r="F1482" s="27" t="s">
        <v>3910</v>
      </c>
      <c r="G1482" s="28">
        <v>300000</v>
      </c>
      <c r="H1482" s="29">
        <v>300000</v>
      </c>
      <c r="I1482" s="29">
        <v>1</v>
      </c>
      <c r="J1482" s="30">
        <v>2014</v>
      </c>
      <c r="K1482" s="30">
        <v>2014</v>
      </c>
      <c r="L1482" s="31" t="s">
        <v>1679</v>
      </c>
      <c r="M1482" s="32" t="str">
        <f>IF(_xlfn.XLOOKUP(C1482,'Raw Data_OS_22'!$C$5:$C$4516,'Raw Data_OS_22'!$G$5:$G$4516,"New_Claim/ Reopening")= "New_Claim/ Reopening","New_Claim/ Reopening","Old_Claim")</f>
        <v>Old_Claim</v>
      </c>
      <c r="N1482" s="18" t="str">
        <f>IF(M1482=$N$2,IF(J1482=$N$1,"E1","D"),_xlfn.XLOOKUP(C1482,'Raw Data_OS_22'!$C$5:$C$4516,'Raw Data_OS_22'!$O$5:$O$4516))</f>
        <v>A</v>
      </c>
    </row>
    <row r="1483" spans="3:14" x14ac:dyDescent="0.35">
      <c r="C1483" s="26" t="s">
        <v>1681</v>
      </c>
      <c r="D1483" s="14">
        <v>41951</v>
      </c>
      <c r="E1483" s="14">
        <v>41954</v>
      </c>
      <c r="F1483" s="27" t="s">
        <v>3910</v>
      </c>
      <c r="G1483" s="28">
        <v>50000</v>
      </c>
      <c r="H1483" s="29">
        <v>50000</v>
      </c>
      <c r="I1483" s="29">
        <v>1</v>
      </c>
      <c r="J1483" s="30">
        <v>2014</v>
      </c>
      <c r="K1483" s="30">
        <v>2014</v>
      </c>
      <c r="L1483" s="31" t="s">
        <v>1679</v>
      </c>
      <c r="M1483" s="32" t="str">
        <f>IF(_xlfn.XLOOKUP(C1483,'Raw Data_OS_22'!$C$5:$C$4516,'Raw Data_OS_22'!$G$5:$G$4516,"New_Claim/ Reopening")= "New_Claim/ Reopening","New_Claim/ Reopening","Old_Claim")</f>
        <v>Old_Claim</v>
      </c>
      <c r="N1483" s="18" t="str">
        <f>IF(M1483=$N$2,IF(J1483=$N$1,"E1","D"),_xlfn.XLOOKUP(C1483,'Raw Data_OS_22'!$C$5:$C$4516,'Raw Data_OS_22'!$O$5:$O$4516))</f>
        <v>B1</v>
      </c>
    </row>
    <row r="1484" spans="3:14" x14ac:dyDescent="0.35">
      <c r="C1484" s="26" t="s">
        <v>1683</v>
      </c>
      <c r="D1484" s="14">
        <v>41967</v>
      </c>
      <c r="E1484" s="14">
        <v>41971</v>
      </c>
      <c r="F1484" s="27" t="s">
        <v>3910</v>
      </c>
      <c r="G1484" s="28">
        <v>5000</v>
      </c>
      <c r="H1484" s="29">
        <v>5000</v>
      </c>
      <c r="I1484" s="29">
        <v>1</v>
      </c>
      <c r="J1484" s="30">
        <v>2014</v>
      </c>
      <c r="K1484" s="30">
        <v>2014</v>
      </c>
      <c r="L1484" s="31" t="s">
        <v>1679</v>
      </c>
      <c r="M1484" s="32" t="str">
        <f>IF(_xlfn.XLOOKUP(C1484,'Raw Data_OS_22'!$C$5:$C$4516,'Raw Data_OS_22'!$G$5:$G$4516,"New_Claim/ Reopening")= "New_Claim/ Reopening","New_Claim/ Reopening","Old_Claim")</f>
        <v>Old_Claim</v>
      </c>
      <c r="N1484" s="18" t="str">
        <f>IF(M1484=$N$2,IF(J1484=$N$1,"E1","D"),_xlfn.XLOOKUP(C1484,'Raw Data_OS_22'!$C$5:$C$4516,'Raw Data_OS_22'!$O$5:$O$4516))</f>
        <v>B1</v>
      </c>
    </row>
    <row r="1485" spans="3:14" x14ac:dyDescent="0.35">
      <c r="C1485" s="26" t="s">
        <v>1685</v>
      </c>
      <c r="D1485" s="14">
        <v>42030</v>
      </c>
      <c r="E1485" s="14">
        <v>42031</v>
      </c>
      <c r="F1485" s="27" t="s">
        <v>3908</v>
      </c>
      <c r="G1485" s="28">
        <v>120000</v>
      </c>
      <c r="H1485" s="29">
        <v>120000</v>
      </c>
      <c r="I1485" s="29">
        <v>1</v>
      </c>
      <c r="J1485" s="30">
        <v>2015</v>
      </c>
      <c r="K1485" s="30">
        <v>2015</v>
      </c>
      <c r="L1485" s="31" t="s">
        <v>1686</v>
      </c>
      <c r="M1485" s="32" t="str">
        <f>IF(_xlfn.XLOOKUP(C1485,'Raw Data_OS_22'!$C$5:$C$4516,'Raw Data_OS_22'!$G$5:$G$4516,"New_Claim/ Reopening")= "New_Claim/ Reopening","New_Claim/ Reopening","Old_Claim")</f>
        <v>Old_Claim</v>
      </c>
      <c r="N1485" s="18" t="str">
        <f>IF(M1485=$N$2,IF(J1485=$N$1,"E1","D"),_xlfn.XLOOKUP(C1485,'Raw Data_OS_22'!$C$5:$C$4516,'Raw Data_OS_22'!$O$5:$O$4516))</f>
        <v>B1</v>
      </c>
    </row>
    <row r="1486" spans="3:14" x14ac:dyDescent="0.35">
      <c r="C1486" s="26" t="s">
        <v>1687</v>
      </c>
      <c r="D1486" s="14">
        <v>42039</v>
      </c>
      <c r="E1486" s="14">
        <v>42047</v>
      </c>
      <c r="F1486" s="27" t="s">
        <v>3908</v>
      </c>
      <c r="G1486" s="28">
        <v>300000</v>
      </c>
      <c r="H1486" s="29">
        <v>300000</v>
      </c>
      <c r="I1486" s="29">
        <v>1</v>
      </c>
      <c r="J1486" s="30">
        <v>2015</v>
      </c>
      <c r="K1486" s="30">
        <v>2015</v>
      </c>
      <c r="L1486" s="31" t="s">
        <v>1686</v>
      </c>
      <c r="M1486" s="32" t="str">
        <f>IF(_xlfn.XLOOKUP(C1486,'Raw Data_OS_22'!$C$5:$C$4516,'Raw Data_OS_22'!$G$5:$G$4516,"New_Claim/ Reopening")= "New_Claim/ Reopening","New_Claim/ Reopening","Old_Claim")</f>
        <v>Old_Claim</v>
      </c>
      <c r="N1486" s="18" t="str">
        <f>IF(M1486=$N$2,IF(J1486=$N$1,"E1","D"),_xlfn.XLOOKUP(C1486,'Raw Data_OS_22'!$C$5:$C$4516,'Raw Data_OS_22'!$O$5:$O$4516))</f>
        <v>A</v>
      </c>
    </row>
    <row r="1487" spans="3:14" x14ac:dyDescent="0.35">
      <c r="C1487" s="26" t="s">
        <v>1688</v>
      </c>
      <c r="D1487" s="14">
        <v>42051</v>
      </c>
      <c r="E1487" s="14">
        <v>42052</v>
      </c>
      <c r="F1487" s="27" t="s">
        <v>3910</v>
      </c>
      <c r="G1487" s="28">
        <v>100000</v>
      </c>
      <c r="H1487" s="29">
        <v>100000</v>
      </c>
      <c r="I1487" s="29">
        <v>1</v>
      </c>
      <c r="J1487" s="30">
        <v>2015</v>
      </c>
      <c r="K1487" s="30">
        <v>2015</v>
      </c>
      <c r="L1487" s="31" t="s">
        <v>1686</v>
      </c>
      <c r="M1487" s="32" t="str">
        <f>IF(_xlfn.XLOOKUP(C1487,'Raw Data_OS_22'!$C$5:$C$4516,'Raw Data_OS_22'!$G$5:$G$4516,"New_Claim/ Reopening")= "New_Claim/ Reopening","New_Claim/ Reopening","Old_Claim")</f>
        <v>Old_Claim</v>
      </c>
      <c r="N1487" s="18" t="str">
        <f>IF(M1487=$N$2,IF(J1487=$N$1,"E1","D"),_xlfn.XLOOKUP(C1487,'Raw Data_OS_22'!$C$5:$C$4516,'Raw Data_OS_22'!$O$5:$O$4516))</f>
        <v>A</v>
      </c>
    </row>
    <row r="1488" spans="3:14" x14ac:dyDescent="0.35">
      <c r="C1488" s="26" t="s">
        <v>1691</v>
      </c>
      <c r="D1488" s="14">
        <v>42066</v>
      </c>
      <c r="E1488" s="14">
        <v>42072</v>
      </c>
      <c r="F1488" s="27" t="s">
        <v>3910</v>
      </c>
      <c r="G1488" s="28">
        <v>60000</v>
      </c>
      <c r="H1488" s="29">
        <v>60000</v>
      </c>
      <c r="I1488" s="29">
        <v>1</v>
      </c>
      <c r="J1488" s="30">
        <v>2015</v>
      </c>
      <c r="K1488" s="30">
        <v>2015</v>
      </c>
      <c r="L1488" s="31" t="s">
        <v>1686</v>
      </c>
      <c r="M1488" s="32" t="str">
        <f>IF(_xlfn.XLOOKUP(C1488,'Raw Data_OS_22'!$C$5:$C$4516,'Raw Data_OS_22'!$G$5:$G$4516,"New_Claim/ Reopening")= "New_Claim/ Reopening","New_Claim/ Reopening","Old_Claim")</f>
        <v>Old_Claim</v>
      </c>
      <c r="N1488" s="18" t="str">
        <f>IF(M1488=$N$2,IF(J1488=$N$1,"E1","D"),_xlfn.XLOOKUP(C1488,'Raw Data_OS_22'!$C$5:$C$4516,'Raw Data_OS_22'!$O$5:$O$4516))</f>
        <v>B1</v>
      </c>
    </row>
    <row r="1489" spans="3:14" x14ac:dyDescent="0.35">
      <c r="C1489" s="26" t="s">
        <v>1693</v>
      </c>
      <c r="D1489" s="14">
        <v>42078</v>
      </c>
      <c r="E1489" s="14">
        <v>42079</v>
      </c>
      <c r="F1489" s="27" t="s">
        <v>3910</v>
      </c>
      <c r="G1489" s="28">
        <v>70000</v>
      </c>
      <c r="H1489" s="29">
        <v>70000</v>
      </c>
      <c r="I1489" s="29">
        <v>1</v>
      </c>
      <c r="J1489" s="30">
        <v>2015</v>
      </c>
      <c r="K1489" s="30">
        <v>2015</v>
      </c>
      <c r="L1489" s="31" t="s">
        <v>1686</v>
      </c>
      <c r="M1489" s="32" t="str">
        <f>IF(_xlfn.XLOOKUP(C1489,'Raw Data_OS_22'!$C$5:$C$4516,'Raw Data_OS_22'!$G$5:$G$4516,"New_Claim/ Reopening")= "New_Claim/ Reopening","New_Claim/ Reopening","Old_Claim")</f>
        <v>Old_Claim</v>
      </c>
      <c r="N1489" s="18" t="str">
        <f>IF(M1489=$N$2,IF(J1489=$N$1,"E1","D"),_xlfn.XLOOKUP(C1489,'Raw Data_OS_22'!$C$5:$C$4516,'Raw Data_OS_22'!$O$5:$O$4516))</f>
        <v>B1</v>
      </c>
    </row>
    <row r="1490" spans="3:14" x14ac:dyDescent="0.35">
      <c r="C1490" s="26" t="s">
        <v>1696</v>
      </c>
      <c r="D1490" s="14">
        <v>41866</v>
      </c>
      <c r="E1490" s="14">
        <v>42068</v>
      </c>
      <c r="F1490" s="27" t="s">
        <v>3908</v>
      </c>
      <c r="G1490" s="28">
        <v>654919</v>
      </c>
      <c r="H1490" s="29">
        <v>654919</v>
      </c>
      <c r="I1490" s="29">
        <v>1</v>
      </c>
      <c r="J1490" s="30">
        <v>2014</v>
      </c>
      <c r="K1490" s="30">
        <v>2015</v>
      </c>
      <c r="L1490" s="31" t="s">
        <v>1238</v>
      </c>
      <c r="M1490" s="32" t="str">
        <f>IF(_xlfn.XLOOKUP(C1490,'Raw Data_OS_22'!$C$5:$C$4516,'Raw Data_OS_22'!$G$5:$G$4516,"New_Claim/ Reopening")= "New_Claim/ Reopening","New_Claim/ Reopening","Old_Claim")</f>
        <v>Old_Claim</v>
      </c>
      <c r="N1490" s="18" t="str">
        <f>IF(M1490=$N$2,IF(J1490=$N$1,"E1","D"),_xlfn.XLOOKUP(C1490,'Raw Data_OS_22'!$C$5:$C$4516,'Raw Data_OS_22'!$O$5:$O$4516))</f>
        <v>B1</v>
      </c>
    </row>
    <row r="1491" spans="3:14" x14ac:dyDescent="0.35">
      <c r="C1491" s="26" t="s">
        <v>1697</v>
      </c>
      <c r="D1491" s="14">
        <v>42070</v>
      </c>
      <c r="E1491" s="14">
        <v>42080</v>
      </c>
      <c r="F1491" s="27" t="s">
        <v>3908</v>
      </c>
      <c r="G1491" s="28">
        <v>89000</v>
      </c>
      <c r="H1491" s="29">
        <v>89000</v>
      </c>
      <c r="I1491" s="29">
        <v>1</v>
      </c>
      <c r="J1491" s="30">
        <v>2015</v>
      </c>
      <c r="K1491" s="30">
        <v>2015</v>
      </c>
      <c r="L1491" s="31" t="s">
        <v>1686</v>
      </c>
      <c r="M1491" s="32" t="str">
        <f>IF(_xlfn.XLOOKUP(C1491,'Raw Data_OS_22'!$C$5:$C$4516,'Raw Data_OS_22'!$G$5:$G$4516,"New_Claim/ Reopening")= "New_Claim/ Reopening","New_Claim/ Reopening","Old_Claim")</f>
        <v>Old_Claim</v>
      </c>
      <c r="N1491" s="18" t="str">
        <f>IF(M1491=$N$2,IF(J1491=$N$1,"E1","D"),_xlfn.XLOOKUP(C1491,'Raw Data_OS_22'!$C$5:$C$4516,'Raw Data_OS_22'!$O$5:$O$4516))</f>
        <v>A</v>
      </c>
    </row>
    <row r="1492" spans="3:14" x14ac:dyDescent="0.35">
      <c r="C1492" s="26" t="s">
        <v>1239</v>
      </c>
      <c r="D1492" s="14">
        <v>41881</v>
      </c>
      <c r="E1492" s="14">
        <v>42089</v>
      </c>
      <c r="F1492" s="27" t="s">
        <v>658</v>
      </c>
      <c r="G1492" s="28">
        <v>400000</v>
      </c>
      <c r="H1492" s="29">
        <v>400000</v>
      </c>
      <c r="I1492" s="29">
        <v>1</v>
      </c>
      <c r="J1492" s="30">
        <v>2014</v>
      </c>
      <c r="K1492" s="30">
        <v>2015</v>
      </c>
      <c r="L1492" s="31" t="s">
        <v>1238</v>
      </c>
      <c r="M1492" s="32" t="str">
        <f>IF(_xlfn.XLOOKUP(C1492,'Raw Data_OS_22'!$C$5:$C$4516,'Raw Data_OS_22'!$G$5:$G$4516,"New_Claim/ Reopening")= "New_Claim/ Reopening","New_Claim/ Reopening","Old_Claim")</f>
        <v>Old_Claim</v>
      </c>
      <c r="N1492" s="18" t="str">
        <f>IF(M1492=$N$2,IF(J1492=$N$1,"E1","D"),_xlfn.XLOOKUP(C1492,'Raw Data_OS_22'!$C$5:$C$4516,'Raw Data_OS_22'!$O$5:$O$4516))</f>
        <v>A</v>
      </c>
    </row>
    <row r="1493" spans="3:14" x14ac:dyDescent="0.35">
      <c r="C1493" s="26" t="s">
        <v>1240</v>
      </c>
      <c r="D1493" s="14">
        <v>42102</v>
      </c>
      <c r="E1493" s="14">
        <v>42108</v>
      </c>
      <c r="F1493" s="27" t="s">
        <v>3910</v>
      </c>
      <c r="G1493" s="28">
        <v>148200</v>
      </c>
      <c r="H1493" s="29">
        <v>148200</v>
      </c>
      <c r="I1493" s="29">
        <v>1</v>
      </c>
      <c r="J1493" s="30">
        <v>2015</v>
      </c>
      <c r="K1493" s="30">
        <v>2015</v>
      </c>
      <c r="L1493" s="31" t="s">
        <v>1241</v>
      </c>
      <c r="M1493" s="32" t="str">
        <f>IF(_xlfn.XLOOKUP(C1493,'Raw Data_OS_22'!$C$5:$C$4516,'Raw Data_OS_22'!$G$5:$G$4516,"New_Claim/ Reopening")= "New_Claim/ Reopening","New_Claim/ Reopening","Old_Claim")</f>
        <v>Old_Claim</v>
      </c>
      <c r="N1493" s="18" t="str">
        <f>IF(M1493=$N$2,IF(J1493=$N$1,"E1","D"),_xlfn.XLOOKUP(C1493,'Raw Data_OS_22'!$C$5:$C$4516,'Raw Data_OS_22'!$O$5:$O$4516))</f>
        <v>A</v>
      </c>
    </row>
    <row r="1494" spans="3:14" x14ac:dyDescent="0.35">
      <c r="C1494" s="26" t="s">
        <v>1699</v>
      </c>
      <c r="D1494" s="14">
        <v>42104</v>
      </c>
      <c r="E1494" s="14">
        <v>42108</v>
      </c>
      <c r="F1494" s="27" t="s">
        <v>3910</v>
      </c>
      <c r="G1494" s="28">
        <v>70000</v>
      </c>
      <c r="H1494" s="29">
        <v>70000</v>
      </c>
      <c r="I1494" s="29">
        <v>1</v>
      </c>
      <c r="J1494" s="30">
        <v>2015</v>
      </c>
      <c r="K1494" s="30">
        <v>2015</v>
      </c>
      <c r="L1494" s="31" t="s">
        <v>1241</v>
      </c>
      <c r="M1494" s="32" t="str">
        <f>IF(_xlfn.XLOOKUP(C1494,'Raw Data_OS_22'!$C$5:$C$4516,'Raw Data_OS_22'!$G$5:$G$4516,"New_Claim/ Reopening")= "New_Claim/ Reopening","New_Claim/ Reopening","Old_Claim")</f>
        <v>Old_Claim</v>
      </c>
      <c r="N1494" s="18" t="str">
        <f>IF(M1494=$N$2,IF(J1494=$N$1,"E1","D"),_xlfn.XLOOKUP(C1494,'Raw Data_OS_22'!$C$5:$C$4516,'Raw Data_OS_22'!$O$5:$O$4516))</f>
        <v>B1</v>
      </c>
    </row>
    <row r="1495" spans="3:14" x14ac:dyDescent="0.35">
      <c r="C1495" s="26" t="s">
        <v>1701</v>
      </c>
      <c r="D1495" s="14">
        <v>41632</v>
      </c>
      <c r="E1495" s="14">
        <v>42109</v>
      </c>
      <c r="F1495" s="27" t="s">
        <v>658</v>
      </c>
      <c r="G1495" s="28">
        <v>100000</v>
      </c>
      <c r="H1495" s="29">
        <v>100000</v>
      </c>
      <c r="I1495" s="29">
        <v>1</v>
      </c>
      <c r="J1495" s="30">
        <v>2013</v>
      </c>
      <c r="K1495" s="30">
        <v>2015</v>
      </c>
      <c r="L1495" s="31" t="s">
        <v>1249</v>
      </c>
      <c r="M1495" s="32" t="str">
        <f>IF(_xlfn.XLOOKUP(C1495,'Raw Data_OS_22'!$C$5:$C$4516,'Raw Data_OS_22'!$G$5:$G$4516,"New_Claim/ Reopening")= "New_Claim/ Reopening","New_Claim/ Reopening","Old_Claim")</f>
        <v>Old_Claim</v>
      </c>
      <c r="N1495" s="18" t="str">
        <f>IF(M1495=$N$2,IF(J1495=$N$1,"E1","D"),_xlfn.XLOOKUP(C1495,'Raw Data_OS_22'!$C$5:$C$4516,'Raw Data_OS_22'!$O$5:$O$4516))</f>
        <v>A</v>
      </c>
    </row>
    <row r="1496" spans="3:14" x14ac:dyDescent="0.35">
      <c r="C1496" s="26" t="s">
        <v>1702</v>
      </c>
      <c r="D1496" s="14">
        <v>42110</v>
      </c>
      <c r="E1496" s="14">
        <v>42114</v>
      </c>
      <c r="F1496" s="27" t="s">
        <v>3910</v>
      </c>
      <c r="G1496" s="28">
        <v>100000</v>
      </c>
      <c r="H1496" s="29">
        <v>100000</v>
      </c>
      <c r="I1496" s="29">
        <v>1</v>
      </c>
      <c r="J1496" s="30">
        <v>2015</v>
      </c>
      <c r="K1496" s="30">
        <v>2015</v>
      </c>
      <c r="L1496" s="31" t="s">
        <v>1241</v>
      </c>
      <c r="M1496" s="32" t="str">
        <f>IF(_xlfn.XLOOKUP(C1496,'Raw Data_OS_22'!$C$5:$C$4516,'Raw Data_OS_22'!$G$5:$G$4516,"New_Claim/ Reopening")= "New_Claim/ Reopening","New_Claim/ Reopening","Old_Claim")</f>
        <v>Old_Claim</v>
      </c>
      <c r="N1496" s="18" t="str">
        <f>IF(M1496=$N$2,IF(J1496=$N$1,"E1","D"),_xlfn.XLOOKUP(C1496,'Raw Data_OS_22'!$C$5:$C$4516,'Raw Data_OS_22'!$O$5:$O$4516))</f>
        <v>B1</v>
      </c>
    </row>
    <row r="1497" spans="3:14" x14ac:dyDescent="0.35">
      <c r="C1497" s="26" t="s">
        <v>1703</v>
      </c>
      <c r="D1497" s="14">
        <v>42107</v>
      </c>
      <c r="E1497" s="14">
        <v>42109</v>
      </c>
      <c r="F1497" s="27" t="s">
        <v>3910</v>
      </c>
      <c r="G1497" s="28">
        <v>81000</v>
      </c>
      <c r="H1497" s="29">
        <v>81000</v>
      </c>
      <c r="I1497" s="29">
        <v>1</v>
      </c>
      <c r="J1497" s="30">
        <v>2015</v>
      </c>
      <c r="K1497" s="30">
        <v>2015</v>
      </c>
      <c r="L1497" s="31" t="s">
        <v>1241</v>
      </c>
      <c r="M1497" s="32" t="str">
        <f>IF(_xlfn.XLOOKUP(C1497,'Raw Data_OS_22'!$C$5:$C$4516,'Raw Data_OS_22'!$G$5:$G$4516,"New_Claim/ Reopening")= "New_Claim/ Reopening","New_Claim/ Reopening","Old_Claim")</f>
        <v>Old_Claim</v>
      </c>
      <c r="N1497" s="18" t="str">
        <f>IF(M1497=$N$2,IF(J1497=$N$1,"E1","D"),_xlfn.XLOOKUP(C1497,'Raw Data_OS_22'!$C$5:$C$4516,'Raw Data_OS_22'!$O$5:$O$4516))</f>
        <v>B1</v>
      </c>
    </row>
    <row r="1498" spans="3:14" x14ac:dyDescent="0.35">
      <c r="C1498" s="26" t="s">
        <v>1704</v>
      </c>
      <c r="D1498" s="14">
        <v>41858</v>
      </c>
      <c r="E1498" s="14">
        <v>42124</v>
      </c>
      <c r="F1498" s="27" t="s">
        <v>658</v>
      </c>
      <c r="G1498" s="28">
        <v>100000</v>
      </c>
      <c r="H1498" s="29">
        <v>100000</v>
      </c>
      <c r="I1498" s="29">
        <v>1</v>
      </c>
      <c r="J1498" s="30">
        <v>2014</v>
      </c>
      <c r="K1498" s="30">
        <v>2015</v>
      </c>
      <c r="L1498" s="31" t="s">
        <v>1238</v>
      </c>
      <c r="M1498" s="32" t="str">
        <f>IF(_xlfn.XLOOKUP(C1498,'Raw Data_OS_22'!$C$5:$C$4516,'Raw Data_OS_22'!$G$5:$G$4516,"New_Claim/ Reopening")= "New_Claim/ Reopening","New_Claim/ Reopening","Old_Claim")</f>
        <v>Old_Claim</v>
      </c>
      <c r="N1498" s="18" t="str">
        <f>IF(M1498=$N$2,IF(J1498=$N$1,"E1","D"),_xlfn.XLOOKUP(C1498,'Raw Data_OS_22'!$C$5:$C$4516,'Raw Data_OS_22'!$O$5:$O$4516))</f>
        <v>B1</v>
      </c>
    </row>
    <row r="1499" spans="3:14" x14ac:dyDescent="0.35">
      <c r="C1499" s="26" t="s">
        <v>1242</v>
      </c>
      <c r="D1499" s="14">
        <v>42125</v>
      </c>
      <c r="E1499" s="14">
        <v>42135</v>
      </c>
      <c r="F1499" s="27" t="s">
        <v>3910</v>
      </c>
      <c r="G1499" s="28">
        <v>6270</v>
      </c>
      <c r="H1499" s="29">
        <v>6270</v>
      </c>
      <c r="I1499" s="29">
        <v>1</v>
      </c>
      <c r="J1499" s="30">
        <v>2015</v>
      </c>
      <c r="K1499" s="30">
        <v>2015</v>
      </c>
      <c r="L1499" s="31" t="s">
        <v>1241</v>
      </c>
      <c r="M1499" s="32" t="str">
        <f>IF(_xlfn.XLOOKUP(C1499,'Raw Data_OS_22'!$C$5:$C$4516,'Raw Data_OS_22'!$G$5:$G$4516,"New_Claim/ Reopening")= "New_Claim/ Reopening","New_Claim/ Reopening","Old_Claim")</f>
        <v>Old_Claim</v>
      </c>
      <c r="N1499" s="18" t="str">
        <f>IF(M1499=$N$2,IF(J1499=$N$1,"E1","D"),_xlfn.XLOOKUP(C1499,'Raw Data_OS_22'!$C$5:$C$4516,'Raw Data_OS_22'!$O$5:$O$4516))</f>
        <v>A</v>
      </c>
    </row>
    <row r="1500" spans="3:14" x14ac:dyDescent="0.35">
      <c r="C1500" s="26" t="s">
        <v>1706</v>
      </c>
      <c r="D1500" s="14">
        <v>42138</v>
      </c>
      <c r="E1500" s="14">
        <v>42142</v>
      </c>
      <c r="F1500" s="27" t="s">
        <v>3908</v>
      </c>
      <c r="G1500" s="28">
        <v>95360</v>
      </c>
      <c r="H1500" s="29">
        <v>95360</v>
      </c>
      <c r="I1500" s="29">
        <v>1</v>
      </c>
      <c r="J1500" s="30">
        <v>2015</v>
      </c>
      <c r="K1500" s="30">
        <v>2015</v>
      </c>
      <c r="L1500" s="31" t="s">
        <v>1241</v>
      </c>
      <c r="M1500" s="32" t="str">
        <f>IF(_xlfn.XLOOKUP(C1500,'Raw Data_OS_22'!$C$5:$C$4516,'Raw Data_OS_22'!$G$5:$G$4516,"New_Claim/ Reopening")= "New_Claim/ Reopening","New_Claim/ Reopening","Old_Claim")</f>
        <v>Old_Claim</v>
      </c>
      <c r="N1500" s="18" t="str">
        <f>IF(M1500=$N$2,IF(J1500=$N$1,"E1","D"),_xlfn.XLOOKUP(C1500,'Raw Data_OS_22'!$C$5:$C$4516,'Raw Data_OS_22'!$O$5:$O$4516))</f>
        <v>A</v>
      </c>
    </row>
    <row r="1501" spans="3:14" x14ac:dyDescent="0.35">
      <c r="C1501" s="26" t="s">
        <v>1707</v>
      </c>
      <c r="D1501" s="14">
        <v>42134</v>
      </c>
      <c r="E1501" s="14">
        <v>42143</v>
      </c>
      <c r="F1501" s="27" t="s">
        <v>3910</v>
      </c>
      <c r="G1501" s="28">
        <v>37000</v>
      </c>
      <c r="H1501" s="29">
        <v>37000</v>
      </c>
      <c r="I1501" s="29">
        <v>1</v>
      </c>
      <c r="J1501" s="30">
        <v>2015</v>
      </c>
      <c r="K1501" s="30">
        <v>2015</v>
      </c>
      <c r="L1501" s="31" t="s">
        <v>1241</v>
      </c>
      <c r="M1501" s="32" t="str">
        <f>IF(_xlfn.XLOOKUP(C1501,'Raw Data_OS_22'!$C$5:$C$4516,'Raw Data_OS_22'!$G$5:$G$4516,"New_Claim/ Reopening")= "New_Claim/ Reopening","New_Claim/ Reopening","Old_Claim")</f>
        <v>Old_Claim</v>
      </c>
      <c r="N1501" s="18" t="str">
        <f>IF(M1501=$N$2,IF(J1501=$N$1,"E1","D"),_xlfn.XLOOKUP(C1501,'Raw Data_OS_22'!$C$5:$C$4516,'Raw Data_OS_22'!$O$5:$O$4516))</f>
        <v>A</v>
      </c>
    </row>
    <row r="1502" spans="3:14" x14ac:dyDescent="0.35">
      <c r="C1502" s="26" t="s">
        <v>1709</v>
      </c>
      <c r="D1502" s="14">
        <v>41872</v>
      </c>
      <c r="E1502" s="14">
        <v>42178</v>
      </c>
      <c r="F1502" s="27" t="s">
        <v>658</v>
      </c>
      <c r="G1502" s="28">
        <v>97710</v>
      </c>
      <c r="H1502" s="29">
        <v>97710</v>
      </c>
      <c r="I1502" s="29">
        <v>1</v>
      </c>
      <c r="J1502" s="30">
        <v>2014</v>
      </c>
      <c r="K1502" s="30">
        <v>2015</v>
      </c>
      <c r="L1502" s="31" t="s">
        <v>1238</v>
      </c>
      <c r="M1502" s="32" t="str">
        <f>IF(_xlfn.XLOOKUP(C1502,'Raw Data_OS_22'!$C$5:$C$4516,'Raw Data_OS_22'!$G$5:$G$4516,"New_Claim/ Reopening")= "New_Claim/ Reopening","New_Claim/ Reopening","Old_Claim")</f>
        <v>Old_Claim</v>
      </c>
      <c r="N1502" s="18" t="str">
        <f>IF(M1502=$N$2,IF(J1502=$N$1,"E1","D"),_xlfn.XLOOKUP(C1502,'Raw Data_OS_22'!$C$5:$C$4516,'Raw Data_OS_22'!$O$5:$O$4516))</f>
        <v>B1</v>
      </c>
    </row>
    <row r="1503" spans="3:14" x14ac:dyDescent="0.35">
      <c r="C1503" s="26" t="s">
        <v>1711</v>
      </c>
      <c r="D1503" s="14">
        <v>42159</v>
      </c>
      <c r="E1503" s="14">
        <v>42174</v>
      </c>
      <c r="F1503" s="27" t="s">
        <v>3908</v>
      </c>
      <c r="G1503" s="28">
        <v>200000</v>
      </c>
      <c r="H1503" s="29">
        <v>200000</v>
      </c>
      <c r="I1503" s="29">
        <v>1</v>
      </c>
      <c r="J1503" s="30">
        <v>2015</v>
      </c>
      <c r="K1503" s="30">
        <v>2015</v>
      </c>
      <c r="L1503" s="31" t="s">
        <v>1241</v>
      </c>
      <c r="M1503" s="32" t="str">
        <f>IF(_xlfn.XLOOKUP(C1503,'Raw Data_OS_22'!$C$5:$C$4516,'Raw Data_OS_22'!$G$5:$G$4516,"New_Claim/ Reopening")= "New_Claim/ Reopening","New_Claim/ Reopening","Old_Claim")</f>
        <v>Old_Claim</v>
      </c>
      <c r="N1503" s="18" t="str">
        <f>IF(M1503=$N$2,IF(J1503=$N$1,"E1","D"),_xlfn.XLOOKUP(C1503,'Raw Data_OS_22'!$C$5:$C$4516,'Raw Data_OS_22'!$O$5:$O$4516))</f>
        <v>A</v>
      </c>
    </row>
    <row r="1504" spans="3:14" x14ac:dyDescent="0.35">
      <c r="C1504" s="26" t="s">
        <v>1712</v>
      </c>
      <c r="D1504" s="14">
        <v>42193</v>
      </c>
      <c r="E1504" s="14">
        <v>42205</v>
      </c>
      <c r="F1504" s="27" t="s">
        <v>3910</v>
      </c>
      <c r="G1504" s="28">
        <v>70000</v>
      </c>
      <c r="H1504" s="29">
        <v>70000</v>
      </c>
      <c r="I1504" s="29">
        <v>1</v>
      </c>
      <c r="J1504" s="30">
        <v>2015</v>
      </c>
      <c r="K1504" s="30">
        <v>2015</v>
      </c>
      <c r="L1504" s="31" t="s">
        <v>1713</v>
      </c>
      <c r="M1504" s="32" t="str">
        <f>IF(_xlfn.XLOOKUP(C1504,'Raw Data_OS_22'!$C$5:$C$4516,'Raw Data_OS_22'!$G$5:$G$4516,"New_Claim/ Reopening")= "New_Claim/ Reopening","New_Claim/ Reopening","Old_Claim")</f>
        <v>Old_Claim</v>
      </c>
      <c r="N1504" s="18" t="str">
        <f>IF(M1504=$N$2,IF(J1504=$N$1,"E1","D"),_xlfn.XLOOKUP(C1504,'Raw Data_OS_22'!$C$5:$C$4516,'Raw Data_OS_22'!$O$5:$O$4516))</f>
        <v>B1</v>
      </c>
    </row>
    <row r="1505" spans="3:14" x14ac:dyDescent="0.35">
      <c r="C1505" s="26" t="s">
        <v>1718</v>
      </c>
      <c r="D1505" s="14">
        <v>41716</v>
      </c>
      <c r="E1505" s="14">
        <v>42255</v>
      </c>
      <c r="F1505" s="27" t="s">
        <v>658</v>
      </c>
      <c r="G1505" s="28">
        <v>215974</v>
      </c>
      <c r="H1505" s="29">
        <v>215974</v>
      </c>
      <c r="I1505" s="29">
        <v>1</v>
      </c>
      <c r="J1505" s="30">
        <v>2014</v>
      </c>
      <c r="K1505" s="30">
        <v>2015</v>
      </c>
      <c r="L1505" s="31" t="s">
        <v>1661</v>
      </c>
      <c r="M1505" s="32" t="str">
        <f>IF(_xlfn.XLOOKUP(C1505,'Raw Data_OS_22'!$C$5:$C$4516,'Raw Data_OS_22'!$G$5:$G$4516,"New_Claim/ Reopening")= "New_Claim/ Reopening","New_Claim/ Reopening","Old_Claim")</f>
        <v>Old_Claim</v>
      </c>
      <c r="N1505" s="18" t="str">
        <f>IF(M1505=$N$2,IF(J1505=$N$1,"E1","D"),_xlfn.XLOOKUP(C1505,'Raw Data_OS_22'!$C$5:$C$4516,'Raw Data_OS_22'!$O$5:$O$4516))</f>
        <v>B2</v>
      </c>
    </row>
    <row r="1506" spans="3:14" x14ac:dyDescent="0.35">
      <c r="C1506" s="26" t="s">
        <v>1721</v>
      </c>
      <c r="D1506" s="14">
        <v>41604</v>
      </c>
      <c r="E1506" s="14">
        <v>42258</v>
      </c>
      <c r="F1506" s="27" t="s">
        <v>658</v>
      </c>
      <c r="G1506" s="28">
        <v>259649.12280000001</v>
      </c>
      <c r="H1506" s="29">
        <v>259649.12280000001</v>
      </c>
      <c r="I1506" s="29">
        <v>1</v>
      </c>
      <c r="J1506" s="30">
        <v>2013</v>
      </c>
      <c r="K1506" s="30">
        <v>2015</v>
      </c>
      <c r="L1506" s="31" t="s">
        <v>1249</v>
      </c>
      <c r="M1506" s="32" t="str">
        <f>IF(_xlfn.XLOOKUP(C1506,'Raw Data_OS_22'!$C$5:$C$4516,'Raw Data_OS_22'!$G$5:$G$4516,"New_Claim/ Reopening")= "New_Claim/ Reopening","New_Claim/ Reopening","Old_Claim")</f>
        <v>Old_Claim</v>
      </c>
      <c r="N1506" s="18" t="str">
        <f>IF(M1506=$N$2,IF(J1506=$N$1,"E1","D"),_xlfn.XLOOKUP(C1506,'Raw Data_OS_22'!$C$5:$C$4516,'Raw Data_OS_22'!$O$5:$O$4516))</f>
        <v>A</v>
      </c>
    </row>
    <row r="1507" spans="3:14" x14ac:dyDescent="0.35">
      <c r="C1507" s="26" t="s">
        <v>1722</v>
      </c>
      <c r="D1507" s="14">
        <v>42173</v>
      </c>
      <c r="E1507" s="14">
        <v>42270</v>
      </c>
      <c r="F1507" s="27" t="s">
        <v>3910</v>
      </c>
      <c r="G1507" s="28">
        <v>300000</v>
      </c>
      <c r="H1507" s="29">
        <v>300000</v>
      </c>
      <c r="I1507" s="29">
        <v>1</v>
      </c>
      <c r="J1507" s="30">
        <v>2015</v>
      </c>
      <c r="K1507" s="30">
        <v>2015</v>
      </c>
      <c r="L1507" s="31" t="s">
        <v>1241</v>
      </c>
      <c r="M1507" s="32" t="str">
        <f>IF(_xlfn.XLOOKUP(C1507,'Raw Data_OS_22'!$C$5:$C$4516,'Raw Data_OS_22'!$G$5:$G$4516,"New_Claim/ Reopening")= "New_Claim/ Reopening","New_Claim/ Reopening","Old_Claim")</f>
        <v>Old_Claim</v>
      </c>
      <c r="N1507" s="18" t="str">
        <f>IF(M1507=$N$2,IF(J1507=$N$1,"E1","D"),_xlfn.XLOOKUP(C1507,'Raw Data_OS_22'!$C$5:$C$4516,'Raw Data_OS_22'!$O$5:$O$4516))</f>
        <v>A</v>
      </c>
    </row>
    <row r="1508" spans="3:14" x14ac:dyDescent="0.35">
      <c r="C1508" s="26" t="s">
        <v>1724</v>
      </c>
      <c r="D1508" s="14">
        <v>41674</v>
      </c>
      <c r="E1508" s="14">
        <v>42264</v>
      </c>
      <c r="F1508" s="27" t="s">
        <v>658</v>
      </c>
      <c r="G1508" s="28">
        <v>50000</v>
      </c>
      <c r="H1508" s="29">
        <v>50000</v>
      </c>
      <c r="I1508" s="29">
        <v>1</v>
      </c>
      <c r="J1508" s="30">
        <v>2014</v>
      </c>
      <c r="K1508" s="30">
        <v>2015</v>
      </c>
      <c r="L1508" s="31" t="s">
        <v>1661</v>
      </c>
      <c r="M1508" s="32" t="str">
        <f>IF(_xlfn.XLOOKUP(C1508,'Raw Data_OS_22'!$C$5:$C$4516,'Raw Data_OS_22'!$G$5:$G$4516,"New_Claim/ Reopening")= "New_Claim/ Reopening","New_Claim/ Reopening","Old_Claim")</f>
        <v>Old_Claim</v>
      </c>
      <c r="N1508" s="18" t="str">
        <f>IF(M1508=$N$2,IF(J1508=$N$1,"E1","D"),_xlfn.XLOOKUP(C1508,'Raw Data_OS_22'!$C$5:$C$4516,'Raw Data_OS_22'!$O$5:$O$4516))</f>
        <v>B1</v>
      </c>
    </row>
    <row r="1509" spans="3:14" x14ac:dyDescent="0.35">
      <c r="C1509" s="26" t="s">
        <v>1725</v>
      </c>
      <c r="D1509" s="14">
        <v>41503</v>
      </c>
      <c r="E1509" s="14">
        <v>42264</v>
      </c>
      <c r="F1509" s="27" t="s">
        <v>658</v>
      </c>
      <c r="G1509" s="28">
        <v>1000</v>
      </c>
      <c r="H1509" s="29">
        <v>1000</v>
      </c>
      <c r="I1509" s="29">
        <v>1</v>
      </c>
      <c r="J1509" s="30">
        <v>2013</v>
      </c>
      <c r="K1509" s="30">
        <v>2015</v>
      </c>
      <c r="L1509" s="31" t="s">
        <v>153</v>
      </c>
      <c r="M1509" s="32" t="str">
        <f>IF(_xlfn.XLOOKUP(C1509,'Raw Data_OS_22'!$C$5:$C$4516,'Raw Data_OS_22'!$G$5:$G$4516,"New_Claim/ Reopening")= "New_Claim/ Reopening","New_Claim/ Reopening","Old_Claim")</f>
        <v>Old_Claim</v>
      </c>
      <c r="N1509" s="18" t="str">
        <f>IF(M1509=$N$2,IF(J1509=$N$1,"E1","D"),_xlfn.XLOOKUP(C1509,'Raw Data_OS_22'!$C$5:$C$4516,'Raw Data_OS_22'!$O$5:$O$4516))</f>
        <v>B1</v>
      </c>
    </row>
    <row r="1510" spans="3:14" x14ac:dyDescent="0.35">
      <c r="C1510" s="26" t="s">
        <v>1726</v>
      </c>
      <c r="D1510" s="14">
        <v>41287</v>
      </c>
      <c r="E1510" s="14">
        <v>42266</v>
      </c>
      <c r="F1510" s="27" t="s">
        <v>658</v>
      </c>
      <c r="G1510" s="28">
        <v>50000</v>
      </c>
      <c r="H1510" s="29">
        <v>50000</v>
      </c>
      <c r="I1510" s="29">
        <v>1</v>
      </c>
      <c r="J1510" s="30">
        <v>2013</v>
      </c>
      <c r="K1510" s="30">
        <v>2015</v>
      </c>
      <c r="L1510" s="31" t="s">
        <v>1234</v>
      </c>
      <c r="M1510" s="32" t="str">
        <f>IF(_xlfn.XLOOKUP(C1510,'Raw Data_OS_22'!$C$5:$C$4516,'Raw Data_OS_22'!$G$5:$G$4516,"New_Claim/ Reopening")= "New_Claim/ Reopening","New_Claim/ Reopening","Old_Claim")</f>
        <v>Old_Claim</v>
      </c>
      <c r="N1510" s="18" t="str">
        <f>IF(M1510=$N$2,IF(J1510=$N$1,"E1","D"),_xlfn.XLOOKUP(C1510,'Raw Data_OS_22'!$C$5:$C$4516,'Raw Data_OS_22'!$O$5:$O$4516))</f>
        <v>B1</v>
      </c>
    </row>
    <row r="1511" spans="3:14" x14ac:dyDescent="0.35">
      <c r="C1511" s="26" t="s">
        <v>1729</v>
      </c>
      <c r="D1511" s="14">
        <v>41652</v>
      </c>
      <c r="E1511" s="14">
        <v>42278</v>
      </c>
      <c r="F1511" s="27" t="s">
        <v>658</v>
      </c>
      <c r="G1511" s="28">
        <v>50832</v>
      </c>
      <c r="H1511" s="29">
        <v>50832</v>
      </c>
      <c r="I1511" s="29">
        <v>1</v>
      </c>
      <c r="J1511" s="30">
        <v>2014</v>
      </c>
      <c r="K1511" s="30">
        <v>2015</v>
      </c>
      <c r="L1511" s="31" t="s">
        <v>1661</v>
      </c>
      <c r="M1511" s="32" t="str">
        <f>IF(_xlfn.XLOOKUP(C1511,'Raw Data_OS_22'!$C$5:$C$4516,'Raw Data_OS_22'!$G$5:$G$4516,"New_Claim/ Reopening")= "New_Claim/ Reopening","New_Claim/ Reopening","Old_Claim")</f>
        <v>Old_Claim</v>
      </c>
      <c r="N1511" s="18" t="str">
        <f>IF(M1511=$N$2,IF(J1511=$N$1,"E1","D"),_xlfn.XLOOKUP(C1511,'Raw Data_OS_22'!$C$5:$C$4516,'Raw Data_OS_22'!$O$5:$O$4516))</f>
        <v>B1</v>
      </c>
    </row>
    <row r="1512" spans="3:14" x14ac:dyDescent="0.35">
      <c r="C1512" s="26" t="s">
        <v>1730</v>
      </c>
      <c r="D1512" s="14">
        <v>41557</v>
      </c>
      <c r="E1512" s="14">
        <v>42279</v>
      </c>
      <c r="F1512" s="27" t="s">
        <v>658</v>
      </c>
      <c r="G1512" s="28">
        <v>50000</v>
      </c>
      <c r="H1512" s="29">
        <v>50000</v>
      </c>
      <c r="I1512" s="29">
        <v>1</v>
      </c>
      <c r="J1512" s="30">
        <v>2013</v>
      </c>
      <c r="K1512" s="30">
        <v>2015</v>
      </c>
      <c r="L1512" s="31" t="s">
        <v>1249</v>
      </c>
      <c r="M1512" s="32" t="str">
        <f>IF(_xlfn.XLOOKUP(C1512,'Raw Data_OS_22'!$C$5:$C$4516,'Raw Data_OS_22'!$G$5:$G$4516,"New_Claim/ Reopening")= "New_Claim/ Reopening","New_Claim/ Reopening","Old_Claim")</f>
        <v>Old_Claim</v>
      </c>
      <c r="N1512" s="18" t="str">
        <f>IF(M1512=$N$2,IF(J1512=$N$1,"E1","D"),_xlfn.XLOOKUP(C1512,'Raw Data_OS_22'!$C$5:$C$4516,'Raw Data_OS_22'!$O$5:$O$4516))</f>
        <v>B1</v>
      </c>
    </row>
    <row r="1513" spans="3:14" x14ac:dyDescent="0.35">
      <c r="C1513" s="26" t="s">
        <v>1731</v>
      </c>
      <c r="D1513" s="14">
        <v>42253</v>
      </c>
      <c r="E1513" s="14">
        <v>42279</v>
      </c>
      <c r="F1513" s="27" t="s">
        <v>658</v>
      </c>
      <c r="G1513" s="28">
        <v>50000</v>
      </c>
      <c r="H1513" s="29">
        <v>50000</v>
      </c>
      <c r="I1513" s="29">
        <v>1</v>
      </c>
      <c r="J1513" s="30">
        <v>2015</v>
      </c>
      <c r="K1513" s="30">
        <v>2015</v>
      </c>
      <c r="L1513" s="31" t="s">
        <v>1713</v>
      </c>
      <c r="M1513" s="32" t="str">
        <f>IF(_xlfn.XLOOKUP(C1513,'Raw Data_OS_22'!$C$5:$C$4516,'Raw Data_OS_22'!$G$5:$G$4516,"New_Claim/ Reopening")= "New_Claim/ Reopening","New_Claim/ Reopening","Old_Claim")</f>
        <v>Old_Claim</v>
      </c>
      <c r="N1513" s="18" t="str">
        <f>IF(M1513=$N$2,IF(J1513=$N$1,"E1","D"),_xlfn.XLOOKUP(C1513,'Raw Data_OS_22'!$C$5:$C$4516,'Raw Data_OS_22'!$O$5:$O$4516))</f>
        <v>A</v>
      </c>
    </row>
    <row r="1514" spans="3:14" x14ac:dyDescent="0.35">
      <c r="C1514" s="26" t="s">
        <v>1733</v>
      </c>
      <c r="D1514" s="14">
        <v>42305</v>
      </c>
      <c r="E1514" s="14">
        <v>42311</v>
      </c>
      <c r="F1514" s="27" t="s">
        <v>3910</v>
      </c>
      <c r="G1514" s="28">
        <v>20000</v>
      </c>
      <c r="H1514" s="29">
        <v>20000</v>
      </c>
      <c r="I1514" s="29">
        <v>1</v>
      </c>
      <c r="J1514" s="30">
        <v>2015</v>
      </c>
      <c r="K1514" s="30">
        <v>2015</v>
      </c>
      <c r="L1514" s="31" t="s">
        <v>1734</v>
      </c>
      <c r="M1514" s="32" t="str">
        <f>IF(_xlfn.XLOOKUP(C1514,'Raw Data_OS_22'!$C$5:$C$4516,'Raw Data_OS_22'!$G$5:$G$4516,"New_Claim/ Reopening")= "New_Claim/ Reopening","New_Claim/ Reopening","Old_Claim")</f>
        <v>Old_Claim</v>
      </c>
      <c r="N1514" s="18" t="str">
        <f>IF(M1514=$N$2,IF(J1514=$N$1,"E1","D"),_xlfn.XLOOKUP(C1514,'Raw Data_OS_22'!$C$5:$C$4516,'Raw Data_OS_22'!$O$5:$O$4516))</f>
        <v>B1</v>
      </c>
    </row>
    <row r="1515" spans="3:14" x14ac:dyDescent="0.35">
      <c r="C1515" s="26" t="s">
        <v>1737</v>
      </c>
      <c r="D1515" s="14">
        <v>41733</v>
      </c>
      <c r="E1515" s="14">
        <v>42332</v>
      </c>
      <c r="F1515" s="27" t="s">
        <v>658</v>
      </c>
      <c r="G1515" s="28">
        <v>50000</v>
      </c>
      <c r="H1515" s="29">
        <v>50000</v>
      </c>
      <c r="I1515" s="29">
        <v>1</v>
      </c>
      <c r="J1515" s="30">
        <v>2014</v>
      </c>
      <c r="K1515" s="30">
        <v>2015</v>
      </c>
      <c r="L1515" s="31" t="s">
        <v>661</v>
      </c>
      <c r="M1515" s="32" t="str">
        <f>IF(_xlfn.XLOOKUP(C1515,'Raw Data_OS_22'!$C$5:$C$4516,'Raw Data_OS_22'!$G$5:$G$4516,"New_Claim/ Reopening")= "New_Claim/ Reopening","New_Claim/ Reopening","Old_Claim")</f>
        <v>Old_Claim</v>
      </c>
      <c r="N1515" s="18" t="str">
        <f>IF(M1515=$N$2,IF(J1515=$N$1,"E1","D"),_xlfn.XLOOKUP(C1515,'Raw Data_OS_22'!$C$5:$C$4516,'Raw Data_OS_22'!$O$5:$O$4516))</f>
        <v>B1</v>
      </c>
    </row>
    <row r="1516" spans="3:14" x14ac:dyDescent="0.35">
      <c r="C1516" s="26" t="s">
        <v>1738</v>
      </c>
      <c r="D1516" s="14">
        <v>42335</v>
      </c>
      <c r="E1516" s="14">
        <v>42338</v>
      </c>
      <c r="F1516" s="27" t="s">
        <v>3910</v>
      </c>
      <c r="G1516" s="28">
        <v>70000</v>
      </c>
      <c r="H1516" s="29">
        <v>70000</v>
      </c>
      <c r="I1516" s="29">
        <v>1</v>
      </c>
      <c r="J1516" s="30">
        <v>2015</v>
      </c>
      <c r="K1516" s="30">
        <v>2015</v>
      </c>
      <c r="L1516" s="31" t="s">
        <v>1734</v>
      </c>
      <c r="M1516" s="32" t="str">
        <f>IF(_xlfn.XLOOKUP(C1516,'Raw Data_OS_22'!$C$5:$C$4516,'Raw Data_OS_22'!$G$5:$G$4516,"New_Claim/ Reopening")= "New_Claim/ Reopening","New_Claim/ Reopening","Old_Claim")</f>
        <v>Old_Claim</v>
      </c>
      <c r="N1516" s="18" t="str">
        <f>IF(M1516=$N$2,IF(J1516=$N$1,"E1","D"),_xlfn.XLOOKUP(C1516,'Raw Data_OS_22'!$C$5:$C$4516,'Raw Data_OS_22'!$O$5:$O$4516))</f>
        <v>B1</v>
      </c>
    </row>
    <row r="1517" spans="3:14" x14ac:dyDescent="0.35">
      <c r="C1517" s="26" t="s">
        <v>1739</v>
      </c>
      <c r="D1517" s="14">
        <v>42345</v>
      </c>
      <c r="E1517" s="14">
        <v>42345</v>
      </c>
      <c r="F1517" s="27" t="s">
        <v>3908</v>
      </c>
      <c r="G1517" s="28">
        <v>1440000</v>
      </c>
      <c r="H1517" s="29">
        <v>1440000</v>
      </c>
      <c r="I1517" s="29">
        <v>1</v>
      </c>
      <c r="J1517" s="30">
        <v>2015</v>
      </c>
      <c r="K1517" s="30">
        <v>2015</v>
      </c>
      <c r="L1517" s="31" t="s">
        <v>1734</v>
      </c>
      <c r="M1517" s="32" t="str">
        <f>IF(_xlfn.XLOOKUP(C1517,'Raw Data_OS_22'!$C$5:$C$4516,'Raw Data_OS_22'!$G$5:$G$4516,"New_Claim/ Reopening")= "New_Claim/ Reopening","New_Claim/ Reopening","Old_Claim")</f>
        <v>Old_Claim</v>
      </c>
      <c r="N1517" s="18" t="str">
        <f>IF(M1517=$N$2,IF(J1517=$N$1,"E1","D"),_xlfn.XLOOKUP(C1517,'Raw Data_OS_22'!$C$5:$C$4516,'Raw Data_OS_22'!$O$5:$O$4516))</f>
        <v>B1</v>
      </c>
    </row>
    <row r="1518" spans="3:14" x14ac:dyDescent="0.35">
      <c r="C1518" s="26" t="s">
        <v>1740</v>
      </c>
      <c r="D1518" s="14">
        <v>41815</v>
      </c>
      <c r="E1518" s="14">
        <v>42342</v>
      </c>
      <c r="F1518" s="27" t="s">
        <v>658</v>
      </c>
      <c r="G1518" s="28">
        <v>50000</v>
      </c>
      <c r="H1518" s="29">
        <v>50000</v>
      </c>
      <c r="I1518" s="29">
        <v>1</v>
      </c>
      <c r="J1518" s="30">
        <v>2014</v>
      </c>
      <c r="K1518" s="30">
        <v>2015</v>
      </c>
      <c r="L1518" s="31" t="s">
        <v>661</v>
      </c>
      <c r="M1518" s="32" t="str">
        <f>IF(_xlfn.XLOOKUP(C1518,'Raw Data_OS_22'!$C$5:$C$4516,'Raw Data_OS_22'!$G$5:$G$4516,"New_Claim/ Reopening")= "New_Claim/ Reopening","New_Claim/ Reopening","Old_Claim")</f>
        <v>Old_Claim</v>
      </c>
      <c r="N1518" s="18" t="str">
        <f>IF(M1518=$N$2,IF(J1518=$N$1,"E1","D"),_xlfn.XLOOKUP(C1518,'Raw Data_OS_22'!$C$5:$C$4516,'Raw Data_OS_22'!$O$5:$O$4516))</f>
        <v>B1</v>
      </c>
    </row>
    <row r="1519" spans="3:14" x14ac:dyDescent="0.35">
      <c r="C1519" s="26" t="s">
        <v>1741</v>
      </c>
      <c r="D1519" s="14">
        <v>42350</v>
      </c>
      <c r="E1519" s="14">
        <v>42352</v>
      </c>
      <c r="F1519" s="27" t="s">
        <v>3908</v>
      </c>
      <c r="G1519" s="28">
        <v>70000</v>
      </c>
      <c r="H1519" s="29">
        <v>70000</v>
      </c>
      <c r="I1519" s="29">
        <v>1</v>
      </c>
      <c r="J1519" s="30">
        <v>2015</v>
      </c>
      <c r="K1519" s="30">
        <v>2015</v>
      </c>
      <c r="L1519" s="31" t="s">
        <v>1734</v>
      </c>
      <c r="M1519" s="32" t="str">
        <f>IF(_xlfn.XLOOKUP(C1519,'Raw Data_OS_22'!$C$5:$C$4516,'Raw Data_OS_22'!$G$5:$G$4516,"New_Claim/ Reopening")= "New_Claim/ Reopening","New_Claim/ Reopening","Old_Claim")</f>
        <v>Old_Claim</v>
      </c>
      <c r="N1519" s="18" t="str">
        <f>IF(M1519=$N$2,IF(J1519=$N$1,"E1","D"),_xlfn.XLOOKUP(C1519,'Raw Data_OS_22'!$C$5:$C$4516,'Raw Data_OS_22'!$O$5:$O$4516))</f>
        <v>B1</v>
      </c>
    </row>
    <row r="1520" spans="3:14" x14ac:dyDescent="0.35">
      <c r="C1520" s="26" t="s">
        <v>1742</v>
      </c>
      <c r="D1520" s="14">
        <v>42348</v>
      </c>
      <c r="E1520" s="14">
        <v>42349</v>
      </c>
      <c r="F1520" s="27" t="s">
        <v>3910</v>
      </c>
      <c r="G1520" s="28">
        <v>80000</v>
      </c>
      <c r="H1520" s="29">
        <v>80000</v>
      </c>
      <c r="I1520" s="29">
        <v>1</v>
      </c>
      <c r="J1520" s="30">
        <v>2015</v>
      </c>
      <c r="K1520" s="30">
        <v>2015</v>
      </c>
      <c r="L1520" s="31" t="s">
        <v>1734</v>
      </c>
      <c r="M1520" s="32" t="str">
        <f>IF(_xlfn.XLOOKUP(C1520,'Raw Data_OS_22'!$C$5:$C$4516,'Raw Data_OS_22'!$G$5:$G$4516,"New_Claim/ Reopening")= "New_Claim/ Reopening","New_Claim/ Reopening","Old_Claim")</f>
        <v>Old_Claim</v>
      </c>
      <c r="N1520" s="18" t="str">
        <f>IF(M1520=$N$2,IF(J1520=$N$1,"E1","D"),_xlfn.XLOOKUP(C1520,'Raw Data_OS_22'!$C$5:$C$4516,'Raw Data_OS_22'!$O$5:$O$4516))</f>
        <v>B1</v>
      </c>
    </row>
    <row r="1521" spans="3:14" x14ac:dyDescent="0.35">
      <c r="C1521" s="26" t="s">
        <v>1746</v>
      </c>
      <c r="D1521" s="14">
        <v>42380</v>
      </c>
      <c r="E1521" s="14">
        <v>42383</v>
      </c>
      <c r="F1521" s="27" t="s">
        <v>3910</v>
      </c>
      <c r="G1521" s="28">
        <v>100000</v>
      </c>
      <c r="H1521" s="29">
        <v>100000</v>
      </c>
      <c r="I1521" s="29">
        <v>1</v>
      </c>
      <c r="J1521" s="30">
        <v>2016</v>
      </c>
      <c r="K1521" s="30">
        <v>2016</v>
      </c>
      <c r="L1521" s="31" t="s">
        <v>47</v>
      </c>
      <c r="M1521" s="32" t="str">
        <f>IF(_xlfn.XLOOKUP(C1521,'Raw Data_OS_22'!$C$5:$C$4516,'Raw Data_OS_22'!$G$5:$G$4516,"New_Claim/ Reopening")= "New_Claim/ Reopening","New_Claim/ Reopening","Old_Claim")</f>
        <v>Old_Claim</v>
      </c>
      <c r="N1521" s="18" t="str">
        <f>IF(M1521=$N$2,IF(J1521=$N$1,"E1","D"),_xlfn.XLOOKUP(C1521,'Raw Data_OS_22'!$C$5:$C$4516,'Raw Data_OS_22'!$O$5:$O$4516))</f>
        <v>A</v>
      </c>
    </row>
    <row r="1522" spans="3:14" x14ac:dyDescent="0.35">
      <c r="C1522" s="26" t="s">
        <v>1747</v>
      </c>
      <c r="D1522" s="14">
        <v>42380</v>
      </c>
      <c r="E1522" s="14">
        <v>42398</v>
      </c>
      <c r="F1522" s="27" t="s">
        <v>3908</v>
      </c>
      <c r="G1522" s="28">
        <v>259649.12280000001</v>
      </c>
      <c r="H1522" s="29">
        <v>259649.12280000001</v>
      </c>
      <c r="I1522" s="29">
        <v>1</v>
      </c>
      <c r="J1522" s="30">
        <v>2016</v>
      </c>
      <c r="K1522" s="30">
        <v>2016</v>
      </c>
      <c r="L1522" s="31" t="s">
        <v>47</v>
      </c>
      <c r="M1522" s="32" t="str">
        <f>IF(_xlfn.XLOOKUP(C1522,'Raw Data_OS_22'!$C$5:$C$4516,'Raw Data_OS_22'!$G$5:$G$4516,"New_Claim/ Reopening")= "New_Claim/ Reopening","New_Claim/ Reopening","Old_Claim")</f>
        <v>Old_Claim</v>
      </c>
      <c r="N1522" s="18" t="str">
        <f>IF(M1522=$N$2,IF(J1522=$N$1,"E1","D"),_xlfn.XLOOKUP(C1522,'Raw Data_OS_22'!$C$5:$C$4516,'Raw Data_OS_22'!$O$5:$O$4516))</f>
        <v>A</v>
      </c>
    </row>
    <row r="1523" spans="3:14" x14ac:dyDescent="0.35">
      <c r="C1523" s="26" t="s">
        <v>1750</v>
      </c>
      <c r="D1523" s="14">
        <v>42207</v>
      </c>
      <c r="E1523" s="14">
        <v>42277</v>
      </c>
      <c r="F1523" s="27" t="s">
        <v>3908</v>
      </c>
      <c r="G1523" s="28">
        <v>245622.87719999999</v>
      </c>
      <c r="H1523" s="29">
        <v>245622.87719999999</v>
      </c>
      <c r="I1523" s="29">
        <v>1</v>
      </c>
      <c r="J1523" s="30">
        <v>2015</v>
      </c>
      <c r="K1523" s="30">
        <v>2015</v>
      </c>
      <c r="L1523" s="31" t="s">
        <v>1713</v>
      </c>
      <c r="M1523" s="32" t="str">
        <f>IF(_xlfn.XLOOKUP(C1523,'Raw Data_OS_22'!$C$5:$C$4516,'Raw Data_OS_22'!$G$5:$G$4516,"New_Claim/ Reopening")= "New_Claim/ Reopening","New_Claim/ Reopening","Old_Claim")</f>
        <v>Old_Claim</v>
      </c>
      <c r="N1523" s="18" t="str">
        <f>IF(M1523=$N$2,IF(J1523=$N$1,"E1","D"),_xlfn.XLOOKUP(C1523,'Raw Data_OS_22'!$C$5:$C$4516,'Raw Data_OS_22'!$O$5:$O$4516))</f>
        <v>A</v>
      </c>
    </row>
    <row r="1524" spans="3:14" x14ac:dyDescent="0.35">
      <c r="C1524" s="26" t="s">
        <v>1751</v>
      </c>
      <c r="D1524" s="14">
        <v>42402</v>
      </c>
      <c r="E1524" s="14">
        <v>42424</v>
      </c>
      <c r="F1524" s="27" t="s">
        <v>3908</v>
      </c>
      <c r="G1524" s="28">
        <v>500000</v>
      </c>
      <c r="H1524" s="29">
        <v>500000</v>
      </c>
      <c r="I1524" s="29">
        <v>1</v>
      </c>
      <c r="J1524" s="30">
        <v>2016</v>
      </c>
      <c r="K1524" s="30">
        <v>2016</v>
      </c>
      <c r="L1524" s="31" t="s">
        <v>47</v>
      </c>
      <c r="M1524" s="32" t="str">
        <f>IF(_xlfn.XLOOKUP(C1524,'Raw Data_OS_22'!$C$5:$C$4516,'Raw Data_OS_22'!$G$5:$G$4516,"New_Claim/ Reopening")= "New_Claim/ Reopening","New_Claim/ Reopening","Old_Claim")</f>
        <v>Old_Claim</v>
      </c>
      <c r="N1524" s="18" t="str">
        <f>IF(M1524=$N$2,IF(J1524=$N$1,"E1","D"),_xlfn.XLOOKUP(C1524,'Raw Data_OS_22'!$C$5:$C$4516,'Raw Data_OS_22'!$O$5:$O$4516))</f>
        <v>B1</v>
      </c>
    </row>
    <row r="1525" spans="3:14" x14ac:dyDescent="0.35">
      <c r="C1525" s="26" t="s">
        <v>1754</v>
      </c>
      <c r="D1525" s="14">
        <v>41889</v>
      </c>
      <c r="E1525" s="14">
        <v>42438</v>
      </c>
      <c r="F1525" s="27" t="s">
        <v>658</v>
      </c>
      <c r="G1525" s="28">
        <v>50000</v>
      </c>
      <c r="H1525" s="29">
        <v>50000</v>
      </c>
      <c r="I1525" s="29">
        <v>1</v>
      </c>
      <c r="J1525" s="30">
        <v>2014</v>
      </c>
      <c r="K1525" s="30">
        <v>2016</v>
      </c>
      <c r="L1525" s="31" t="s">
        <v>1238</v>
      </c>
      <c r="M1525" s="32" t="str">
        <f>IF(_xlfn.XLOOKUP(C1525,'Raw Data_OS_22'!$C$5:$C$4516,'Raw Data_OS_22'!$G$5:$G$4516,"New_Claim/ Reopening")= "New_Claim/ Reopening","New_Claim/ Reopening","Old_Claim")</f>
        <v>Old_Claim</v>
      </c>
      <c r="N1525" s="18" t="str">
        <f>IF(M1525=$N$2,IF(J1525=$N$1,"E1","D"),_xlfn.XLOOKUP(C1525,'Raw Data_OS_22'!$C$5:$C$4516,'Raw Data_OS_22'!$O$5:$O$4516))</f>
        <v>B1</v>
      </c>
    </row>
    <row r="1526" spans="3:14" x14ac:dyDescent="0.35">
      <c r="C1526" s="26" t="s">
        <v>1756</v>
      </c>
      <c r="D1526" s="14">
        <v>42460</v>
      </c>
      <c r="E1526" s="14">
        <v>42464</v>
      </c>
      <c r="F1526" s="27" t="s">
        <v>3910</v>
      </c>
      <c r="G1526" s="28">
        <v>60000</v>
      </c>
      <c r="H1526" s="29">
        <v>60000</v>
      </c>
      <c r="I1526" s="29">
        <v>1</v>
      </c>
      <c r="J1526" s="30">
        <v>2016</v>
      </c>
      <c r="K1526" s="30">
        <v>2016</v>
      </c>
      <c r="L1526" s="31" t="s">
        <v>47</v>
      </c>
      <c r="M1526" s="32" t="str">
        <f>IF(_xlfn.XLOOKUP(C1526,'Raw Data_OS_22'!$C$5:$C$4516,'Raw Data_OS_22'!$G$5:$G$4516,"New_Claim/ Reopening")= "New_Claim/ Reopening","New_Claim/ Reopening","Old_Claim")</f>
        <v>Old_Claim</v>
      </c>
      <c r="N1526" s="18" t="str">
        <f>IF(M1526=$N$2,IF(J1526=$N$1,"E1","D"),_xlfn.XLOOKUP(C1526,'Raw Data_OS_22'!$C$5:$C$4516,'Raw Data_OS_22'!$O$5:$O$4516))</f>
        <v>B1</v>
      </c>
    </row>
    <row r="1527" spans="3:14" x14ac:dyDescent="0.35">
      <c r="C1527" s="26" t="s">
        <v>1758</v>
      </c>
      <c r="D1527" s="14">
        <v>42487</v>
      </c>
      <c r="E1527" s="14">
        <v>42488</v>
      </c>
      <c r="F1527" s="27" t="s">
        <v>3910</v>
      </c>
      <c r="G1527" s="28">
        <v>50000</v>
      </c>
      <c r="H1527" s="29">
        <v>50000</v>
      </c>
      <c r="I1527" s="29">
        <v>1</v>
      </c>
      <c r="J1527" s="30">
        <v>2016</v>
      </c>
      <c r="K1527" s="30">
        <v>2016</v>
      </c>
      <c r="L1527" s="31" t="s">
        <v>1485</v>
      </c>
      <c r="M1527" s="32" t="str">
        <f>IF(_xlfn.XLOOKUP(C1527,'Raw Data_OS_22'!$C$5:$C$4516,'Raw Data_OS_22'!$G$5:$G$4516,"New_Claim/ Reopening")= "New_Claim/ Reopening","New_Claim/ Reopening","Old_Claim")</f>
        <v>Old_Claim</v>
      </c>
      <c r="N1527" s="18" t="str">
        <f>IF(M1527=$N$2,IF(J1527=$N$1,"E1","D"),_xlfn.XLOOKUP(C1527,'Raw Data_OS_22'!$C$5:$C$4516,'Raw Data_OS_22'!$O$5:$O$4516))</f>
        <v>A</v>
      </c>
    </row>
    <row r="1528" spans="3:14" x14ac:dyDescent="0.35">
      <c r="C1528" s="26" t="s">
        <v>1760</v>
      </c>
      <c r="D1528" s="14">
        <v>42317</v>
      </c>
      <c r="E1528" s="14">
        <v>42499</v>
      </c>
      <c r="F1528" s="27" t="s">
        <v>3910</v>
      </c>
      <c r="G1528" s="28">
        <v>10000</v>
      </c>
      <c r="H1528" s="29">
        <v>10000</v>
      </c>
      <c r="I1528" s="29">
        <v>1</v>
      </c>
      <c r="J1528" s="30">
        <v>2015</v>
      </c>
      <c r="K1528" s="30">
        <v>2016</v>
      </c>
      <c r="L1528" s="31" t="s">
        <v>1734</v>
      </c>
      <c r="M1528" s="32" t="str">
        <f>IF(_xlfn.XLOOKUP(C1528,'Raw Data_OS_22'!$C$5:$C$4516,'Raw Data_OS_22'!$G$5:$G$4516,"New_Claim/ Reopening")= "New_Claim/ Reopening","New_Claim/ Reopening","Old_Claim")</f>
        <v>Old_Claim</v>
      </c>
      <c r="N1528" s="18" t="str">
        <f>IF(M1528=$N$2,IF(J1528=$N$1,"E1","D"),_xlfn.XLOOKUP(C1528,'Raw Data_OS_22'!$C$5:$C$4516,'Raw Data_OS_22'!$O$5:$O$4516))</f>
        <v>B1</v>
      </c>
    </row>
    <row r="1529" spans="3:14" x14ac:dyDescent="0.35">
      <c r="C1529" s="26" t="s">
        <v>1761</v>
      </c>
      <c r="D1529" s="14">
        <v>42515</v>
      </c>
      <c r="E1529" s="14">
        <v>42527</v>
      </c>
      <c r="F1529" s="27" t="s">
        <v>3910</v>
      </c>
      <c r="G1529" s="28">
        <v>65000</v>
      </c>
      <c r="H1529" s="29">
        <v>65000</v>
      </c>
      <c r="I1529" s="29">
        <v>1</v>
      </c>
      <c r="J1529" s="30">
        <v>2016</v>
      </c>
      <c r="K1529" s="30">
        <v>2016</v>
      </c>
      <c r="L1529" s="31" t="s">
        <v>1485</v>
      </c>
      <c r="M1529" s="32" t="str">
        <f>IF(_xlfn.XLOOKUP(C1529,'Raw Data_OS_22'!$C$5:$C$4516,'Raw Data_OS_22'!$G$5:$G$4516,"New_Claim/ Reopening")= "New_Claim/ Reopening","New_Claim/ Reopening","Old_Claim")</f>
        <v>Old_Claim</v>
      </c>
      <c r="N1529" s="18" t="str">
        <f>IF(M1529=$N$2,IF(J1529=$N$1,"E1","D"),_xlfn.XLOOKUP(C1529,'Raw Data_OS_22'!$C$5:$C$4516,'Raw Data_OS_22'!$O$5:$O$4516))</f>
        <v>B1</v>
      </c>
    </row>
    <row r="1530" spans="3:14" x14ac:dyDescent="0.35">
      <c r="C1530" s="26" t="s">
        <v>1763</v>
      </c>
      <c r="D1530" s="14">
        <v>42207</v>
      </c>
      <c r="E1530" s="14">
        <v>42537</v>
      </c>
      <c r="F1530" s="27" t="s">
        <v>658</v>
      </c>
      <c r="G1530" s="28">
        <v>200000</v>
      </c>
      <c r="H1530" s="29">
        <v>200000</v>
      </c>
      <c r="I1530" s="29">
        <v>1</v>
      </c>
      <c r="J1530" s="30">
        <v>2015</v>
      </c>
      <c r="K1530" s="30">
        <v>2016</v>
      </c>
      <c r="L1530" s="31" t="s">
        <v>1713</v>
      </c>
      <c r="M1530" s="32" t="str">
        <f>IF(_xlfn.XLOOKUP(C1530,'Raw Data_OS_22'!$C$5:$C$4516,'Raw Data_OS_22'!$G$5:$G$4516,"New_Claim/ Reopening")= "New_Claim/ Reopening","New_Claim/ Reopening","Old_Claim")</f>
        <v>Old_Claim</v>
      </c>
      <c r="N1530" s="18" t="str">
        <f>IF(M1530=$N$2,IF(J1530=$N$1,"E1","D"),_xlfn.XLOOKUP(C1530,'Raw Data_OS_22'!$C$5:$C$4516,'Raw Data_OS_22'!$O$5:$O$4516))</f>
        <v>A</v>
      </c>
    </row>
    <row r="1531" spans="3:14" x14ac:dyDescent="0.35">
      <c r="C1531" s="26" t="s">
        <v>1764</v>
      </c>
      <c r="D1531" s="14">
        <v>41451</v>
      </c>
      <c r="E1531" s="14">
        <v>42542</v>
      </c>
      <c r="F1531" s="27" t="s">
        <v>658</v>
      </c>
      <c r="G1531" s="28">
        <v>17625</v>
      </c>
      <c r="H1531" s="29">
        <v>17625</v>
      </c>
      <c r="I1531" s="29">
        <v>1</v>
      </c>
      <c r="J1531" s="30">
        <v>2013</v>
      </c>
      <c r="K1531" s="30">
        <v>2016</v>
      </c>
      <c r="L1531" s="31" t="s">
        <v>1638</v>
      </c>
      <c r="M1531" s="32" t="str">
        <f>IF(_xlfn.XLOOKUP(C1531,'Raw Data_OS_22'!$C$5:$C$4516,'Raw Data_OS_22'!$G$5:$G$4516,"New_Claim/ Reopening")= "New_Claim/ Reopening","New_Claim/ Reopening","Old_Claim")</f>
        <v>Old_Claim</v>
      </c>
      <c r="N1531" s="18" t="str">
        <f>IF(M1531=$N$2,IF(J1531=$N$1,"E1","D"),_xlfn.XLOOKUP(C1531,'Raw Data_OS_22'!$C$5:$C$4516,'Raw Data_OS_22'!$O$5:$O$4516))</f>
        <v>B1</v>
      </c>
    </row>
    <row r="1532" spans="3:14" x14ac:dyDescent="0.35">
      <c r="C1532" s="26" t="s">
        <v>1765</v>
      </c>
      <c r="D1532" s="14">
        <v>41588</v>
      </c>
      <c r="E1532" s="14">
        <v>42542</v>
      </c>
      <c r="F1532" s="27" t="s">
        <v>658</v>
      </c>
      <c r="G1532" s="28">
        <v>50000</v>
      </c>
      <c r="H1532" s="29">
        <v>50000</v>
      </c>
      <c r="I1532" s="29">
        <v>1</v>
      </c>
      <c r="J1532" s="30">
        <v>2013</v>
      </c>
      <c r="K1532" s="30">
        <v>2016</v>
      </c>
      <c r="L1532" s="31" t="s">
        <v>1249</v>
      </c>
      <c r="M1532" s="32" t="str">
        <f>IF(_xlfn.XLOOKUP(C1532,'Raw Data_OS_22'!$C$5:$C$4516,'Raw Data_OS_22'!$G$5:$G$4516,"New_Claim/ Reopening")= "New_Claim/ Reopening","New_Claim/ Reopening","Old_Claim")</f>
        <v>Old_Claim</v>
      </c>
      <c r="N1532" s="18" t="str">
        <f>IF(M1532=$N$2,IF(J1532=$N$1,"E1","D"),_xlfn.XLOOKUP(C1532,'Raw Data_OS_22'!$C$5:$C$4516,'Raw Data_OS_22'!$O$5:$O$4516))</f>
        <v>B1</v>
      </c>
    </row>
    <row r="1533" spans="3:14" x14ac:dyDescent="0.35">
      <c r="C1533" s="26" t="s">
        <v>1766</v>
      </c>
      <c r="D1533" s="14">
        <v>41122</v>
      </c>
      <c r="E1533" s="14">
        <v>42545</v>
      </c>
      <c r="F1533" s="27" t="s">
        <v>658</v>
      </c>
      <c r="G1533" s="28">
        <v>447894.73680000001</v>
      </c>
      <c r="H1533" s="29">
        <v>447894.73680000001</v>
      </c>
      <c r="I1533" s="29">
        <v>1</v>
      </c>
      <c r="J1533" s="30">
        <v>2012</v>
      </c>
      <c r="K1533" s="30">
        <v>2016</v>
      </c>
      <c r="L1533" s="31" t="s">
        <v>1611</v>
      </c>
      <c r="M1533" s="32" t="str">
        <f>IF(_xlfn.XLOOKUP(C1533,'Raw Data_OS_22'!$C$5:$C$4516,'Raw Data_OS_22'!$G$5:$G$4516,"New_Claim/ Reopening")= "New_Claim/ Reopening","New_Claim/ Reopening","Old_Claim")</f>
        <v>Old_Claim</v>
      </c>
      <c r="N1533" s="18" t="str">
        <f>IF(M1533=$N$2,IF(J1533=$N$1,"E1","D"),_xlfn.XLOOKUP(C1533,'Raw Data_OS_22'!$C$5:$C$4516,'Raw Data_OS_22'!$O$5:$O$4516))</f>
        <v>A</v>
      </c>
    </row>
    <row r="1534" spans="3:14" x14ac:dyDescent="0.35">
      <c r="C1534" s="26" t="s">
        <v>1767</v>
      </c>
      <c r="D1534" s="14">
        <v>42524</v>
      </c>
      <c r="E1534" s="14">
        <v>42527</v>
      </c>
      <c r="F1534" s="27" t="s">
        <v>3908</v>
      </c>
      <c r="G1534" s="28">
        <v>1500000</v>
      </c>
      <c r="H1534" s="29">
        <v>1500000</v>
      </c>
      <c r="I1534" s="29">
        <v>1</v>
      </c>
      <c r="J1534" s="30">
        <v>2016</v>
      </c>
      <c r="K1534" s="30">
        <v>2016</v>
      </c>
      <c r="L1534" s="31" t="s">
        <v>1485</v>
      </c>
      <c r="M1534" s="32" t="str">
        <f>IF(_xlfn.XLOOKUP(C1534,'Raw Data_OS_22'!$C$5:$C$4516,'Raw Data_OS_22'!$G$5:$G$4516,"New_Claim/ Reopening")= "New_Claim/ Reopening","New_Claim/ Reopening","Old_Claim")</f>
        <v>Old_Claim</v>
      </c>
      <c r="N1534" s="18" t="str">
        <f>IF(M1534=$N$2,IF(J1534=$N$1,"E1","D"),_xlfn.XLOOKUP(C1534,'Raw Data_OS_22'!$C$5:$C$4516,'Raw Data_OS_22'!$O$5:$O$4516))</f>
        <v>B1</v>
      </c>
    </row>
    <row r="1535" spans="3:14" x14ac:dyDescent="0.35">
      <c r="C1535" s="26" t="s">
        <v>1768</v>
      </c>
      <c r="D1535" s="14">
        <v>42558</v>
      </c>
      <c r="E1535" s="14">
        <v>42562</v>
      </c>
      <c r="F1535" s="27" t="s">
        <v>3910</v>
      </c>
      <c r="G1535" s="28">
        <v>1710</v>
      </c>
      <c r="H1535" s="29">
        <v>1710</v>
      </c>
      <c r="I1535" s="29">
        <v>1</v>
      </c>
      <c r="J1535" s="30">
        <v>2016</v>
      </c>
      <c r="K1535" s="30">
        <v>2016</v>
      </c>
      <c r="L1535" s="31" t="s">
        <v>667</v>
      </c>
      <c r="M1535" s="32" t="str">
        <f>IF(_xlfn.XLOOKUP(C1535,'Raw Data_OS_22'!$C$5:$C$4516,'Raw Data_OS_22'!$G$5:$G$4516,"New_Claim/ Reopening")= "New_Claim/ Reopening","New_Claim/ Reopening","Old_Claim")</f>
        <v>Old_Claim</v>
      </c>
      <c r="N1535" s="18" t="str">
        <f>IF(M1535=$N$2,IF(J1535=$N$1,"E1","D"),_xlfn.XLOOKUP(C1535,'Raw Data_OS_22'!$C$5:$C$4516,'Raw Data_OS_22'!$O$5:$O$4516))</f>
        <v>A</v>
      </c>
    </row>
    <row r="1536" spans="3:14" x14ac:dyDescent="0.35">
      <c r="C1536" s="26" t="s">
        <v>1771</v>
      </c>
      <c r="D1536" s="14">
        <v>42450</v>
      </c>
      <c r="E1536" s="14">
        <v>42583</v>
      </c>
      <c r="F1536" s="27" t="s">
        <v>658</v>
      </c>
      <c r="G1536" s="28">
        <v>200000</v>
      </c>
      <c r="H1536" s="29">
        <v>200000</v>
      </c>
      <c r="I1536" s="29">
        <v>1</v>
      </c>
      <c r="J1536" s="30">
        <v>2016</v>
      </c>
      <c r="K1536" s="30">
        <v>2016</v>
      </c>
      <c r="L1536" s="31" t="s">
        <v>47</v>
      </c>
      <c r="M1536" s="32" t="str">
        <f>IF(_xlfn.XLOOKUP(C1536,'Raw Data_OS_22'!$C$5:$C$4516,'Raw Data_OS_22'!$G$5:$G$4516,"New_Claim/ Reopening")= "New_Claim/ Reopening","New_Claim/ Reopening","Old_Claim")</f>
        <v>Old_Claim</v>
      </c>
      <c r="N1536" s="18" t="str">
        <f>IF(M1536=$N$2,IF(J1536=$N$1,"E1","D"),_xlfn.XLOOKUP(C1536,'Raw Data_OS_22'!$C$5:$C$4516,'Raw Data_OS_22'!$O$5:$O$4516))</f>
        <v>B1</v>
      </c>
    </row>
    <row r="1537" spans="3:14" x14ac:dyDescent="0.35">
      <c r="C1537" s="26" t="s">
        <v>1772</v>
      </c>
      <c r="D1537" s="14">
        <v>42591</v>
      </c>
      <c r="E1537" s="14">
        <v>42593</v>
      </c>
      <c r="F1537" s="27" t="s">
        <v>3910</v>
      </c>
      <c r="G1537" s="28">
        <v>50000</v>
      </c>
      <c r="H1537" s="29">
        <v>50000</v>
      </c>
      <c r="I1537" s="29">
        <v>1</v>
      </c>
      <c r="J1537" s="30">
        <v>2016</v>
      </c>
      <c r="K1537" s="30">
        <v>2016</v>
      </c>
      <c r="L1537" s="31" t="s">
        <v>667</v>
      </c>
      <c r="M1537" s="32" t="str">
        <f>IF(_xlfn.XLOOKUP(C1537,'Raw Data_OS_22'!$C$5:$C$4516,'Raw Data_OS_22'!$G$5:$G$4516,"New_Claim/ Reopening")= "New_Claim/ Reopening","New_Claim/ Reopening","Old_Claim")</f>
        <v>Old_Claim</v>
      </c>
      <c r="N1537" s="18" t="str">
        <f>IF(M1537=$N$2,IF(J1537=$N$1,"E1","D"),_xlfn.XLOOKUP(C1537,'Raw Data_OS_22'!$C$5:$C$4516,'Raw Data_OS_22'!$O$5:$O$4516))</f>
        <v>B1</v>
      </c>
    </row>
    <row r="1538" spans="3:14" x14ac:dyDescent="0.35">
      <c r="C1538" s="26" t="s">
        <v>1773</v>
      </c>
      <c r="D1538" s="14">
        <v>42569</v>
      </c>
      <c r="E1538" s="14">
        <v>42591</v>
      </c>
      <c r="F1538" s="27" t="s">
        <v>3910</v>
      </c>
      <c r="G1538" s="28">
        <v>163234</v>
      </c>
      <c r="H1538" s="29">
        <v>163234</v>
      </c>
      <c r="I1538" s="29">
        <v>1</v>
      </c>
      <c r="J1538" s="30">
        <v>2016</v>
      </c>
      <c r="K1538" s="30">
        <v>2016</v>
      </c>
      <c r="L1538" s="31" t="s">
        <v>667</v>
      </c>
      <c r="M1538" s="32" t="str">
        <f>IF(_xlfn.XLOOKUP(C1538,'Raw Data_OS_22'!$C$5:$C$4516,'Raw Data_OS_22'!$G$5:$G$4516,"New_Claim/ Reopening")= "New_Claim/ Reopening","New_Claim/ Reopening","Old_Claim")</f>
        <v>Old_Claim</v>
      </c>
      <c r="N1538" s="18" t="str">
        <f>IF(M1538=$N$2,IF(J1538=$N$1,"E1","D"),_xlfn.XLOOKUP(C1538,'Raw Data_OS_22'!$C$5:$C$4516,'Raw Data_OS_22'!$O$5:$O$4516))</f>
        <v>B1</v>
      </c>
    </row>
    <row r="1539" spans="3:14" x14ac:dyDescent="0.35">
      <c r="C1539" s="26" t="s">
        <v>1774</v>
      </c>
      <c r="D1539" s="14">
        <v>42548</v>
      </c>
      <c r="E1539" s="14">
        <v>42598</v>
      </c>
      <c r="F1539" s="27" t="s">
        <v>658</v>
      </c>
      <c r="G1539" s="28">
        <v>259649.12280000001</v>
      </c>
      <c r="H1539" s="29">
        <v>259649.12280000001</v>
      </c>
      <c r="I1539" s="29">
        <v>1</v>
      </c>
      <c r="J1539" s="30">
        <v>2016</v>
      </c>
      <c r="K1539" s="30">
        <v>2016</v>
      </c>
      <c r="L1539" s="31" t="s">
        <v>1485</v>
      </c>
      <c r="M1539" s="32" t="str">
        <f>IF(_xlfn.XLOOKUP(C1539,'Raw Data_OS_22'!$C$5:$C$4516,'Raw Data_OS_22'!$G$5:$G$4516,"New_Claim/ Reopening")= "New_Claim/ Reopening","New_Claim/ Reopening","Old_Claim")</f>
        <v>Old_Claim</v>
      </c>
      <c r="N1539" s="18" t="str">
        <f>IF(M1539=$N$2,IF(J1539=$N$1,"E1","D"),_xlfn.XLOOKUP(C1539,'Raw Data_OS_22'!$C$5:$C$4516,'Raw Data_OS_22'!$O$5:$O$4516))</f>
        <v>A</v>
      </c>
    </row>
    <row r="1540" spans="3:14" x14ac:dyDescent="0.35">
      <c r="C1540" s="26" t="s">
        <v>1777</v>
      </c>
      <c r="D1540" s="14">
        <v>42334</v>
      </c>
      <c r="E1540" s="14">
        <v>42614</v>
      </c>
      <c r="F1540" s="27" t="s">
        <v>3910</v>
      </c>
      <c r="G1540" s="28">
        <v>250000</v>
      </c>
      <c r="H1540" s="29">
        <v>250000</v>
      </c>
      <c r="I1540" s="29">
        <v>1</v>
      </c>
      <c r="J1540" s="30">
        <v>2015</v>
      </c>
      <c r="K1540" s="30">
        <v>2016</v>
      </c>
      <c r="L1540" s="31" t="s">
        <v>1734</v>
      </c>
      <c r="M1540" s="32" t="str">
        <f>IF(_xlfn.XLOOKUP(C1540,'Raw Data_OS_22'!$C$5:$C$4516,'Raw Data_OS_22'!$G$5:$G$4516,"New_Claim/ Reopening")= "New_Claim/ Reopening","New_Claim/ Reopening","Old_Claim")</f>
        <v>Old_Claim</v>
      </c>
      <c r="N1540" s="18" t="str">
        <f>IF(M1540=$N$2,IF(J1540=$N$1,"E1","D"),_xlfn.XLOOKUP(C1540,'Raw Data_OS_22'!$C$5:$C$4516,'Raw Data_OS_22'!$O$5:$O$4516))</f>
        <v>A</v>
      </c>
    </row>
    <row r="1541" spans="3:14" x14ac:dyDescent="0.35">
      <c r="C1541" s="26" t="s">
        <v>1778</v>
      </c>
      <c r="D1541" s="14">
        <v>42484</v>
      </c>
      <c r="E1541" s="14">
        <v>42628</v>
      </c>
      <c r="F1541" s="27" t="s">
        <v>3910</v>
      </c>
      <c r="G1541" s="28">
        <v>100000</v>
      </c>
      <c r="H1541" s="29">
        <v>100000</v>
      </c>
      <c r="I1541" s="29">
        <v>1</v>
      </c>
      <c r="J1541" s="30">
        <v>2016</v>
      </c>
      <c r="K1541" s="30">
        <v>2016</v>
      </c>
      <c r="L1541" s="31" t="s">
        <v>1485</v>
      </c>
      <c r="M1541" s="32" t="str">
        <f>IF(_xlfn.XLOOKUP(C1541,'Raw Data_OS_22'!$C$5:$C$4516,'Raw Data_OS_22'!$G$5:$G$4516,"New_Claim/ Reopening")= "New_Claim/ Reopening","New_Claim/ Reopening","Old_Claim")</f>
        <v>Old_Claim</v>
      </c>
      <c r="N1541" s="18" t="str">
        <f>IF(M1541=$N$2,IF(J1541=$N$1,"E1","D"),_xlfn.XLOOKUP(C1541,'Raw Data_OS_22'!$C$5:$C$4516,'Raw Data_OS_22'!$O$5:$O$4516))</f>
        <v>B1</v>
      </c>
    </row>
    <row r="1542" spans="3:14" x14ac:dyDescent="0.35">
      <c r="C1542" s="26" t="s">
        <v>1779</v>
      </c>
      <c r="D1542" s="14">
        <v>42106</v>
      </c>
      <c r="E1542" s="14">
        <v>42634</v>
      </c>
      <c r="F1542" s="27" t="s">
        <v>658</v>
      </c>
      <c r="G1542" s="28">
        <v>50000</v>
      </c>
      <c r="H1542" s="29">
        <v>50000</v>
      </c>
      <c r="I1542" s="29">
        <v>1</v>
      </c>
      <c r="J1542" s="30">
        <v>2015</v>
      </c>
      <c r="K1542" s="30">
        <v>2016</v>
      </c>
      <c r="L1542" s="31" t="s">
        <v>1241</v>
      </c>
      <c r="M1542" s="32" t="str">
        <f>IF(_xlfn.XLOOKUP(C1542,'Raw Data_OS_22'!$C$5:$C$4516,'Raw Data_OS_22'!$G$5:$G$4516,"New_Claim/ Reopening")= "New_Claim/ Reopening","New_Claim/ Reopening","Old_Claim")</f>
        <v>Old_Claim</v>
      </c>
      <c r="N1542" s="18" t="str">
        <f>IF(M1542=$N$2,IF(J1542=$N$1,"E1","D"),_xlfn.XLOOKUP(C1542,'Raw Data_OS_22'!$C$5:$C$4516,'Raw Data_OS_22'!$O$5:$O$4516))</f>
        <v>B1</v>
      </c>
    </row>
    <row r="1543" spans="3:14" x14ac:dyDescent="0.35">
      <c r="C1543" s="26" t="s">
        <v>1781</v>
      </c>
      <c r="D1543" s="14">
        <v>41985</v>
      </c>
      <c r="E1543" s="14">
        <v>42646</v>
      </c>
      <c r="F1543" s="27" t="s">
        <v>658</v>
      </c>
      <c r="G1543" s="28">
        <v>17625</v>
      </c>
      <c r="H1543" s="29">
        <v>17625</v>
      </c>
      <c r="I1543" s="29">
        <v>1</v>
      </c>
      <c r="J1543" s="30">
        <v>2014</v>
      </c>
      <c r="K1543" s="30">
        <v>2016</v>
      </c>
      <c r="L1543" s="31" t="s">
        <v>1679</v>
      </c>
      <c r="M1543" s="32" t="str">
        <f>IF(_xlfn.XLOOKUP(C1543,'Raw Data_OS_22'!$C$5:$C$4516,'Raw Data_OS_22'!$G$5:$G$4516,"New_Claim/ Reopening")= "New_Claim/ Reopening","New_Claim/ Reopening","Old_Claim")</f>
        <v>Old_Claim</v>
      </c>
      <c r="N1543" s="18" t="str">
        <f>IF(M1543=$N$2,IF(J1543=$N$1,"E1","D"),_xlfn.XLOOKUP(C1543,'Raw Data_OS_22'!$C$5:$C$4516,'Raw Data_OS_22'!$O$5:$O$4516))</f>
        <v>B1</v>
      </c>
    </row>
    <row r="1544" spans="3:14" x14ac:dyDescent="0.35">
      <c r="C1544" s="26" t="s">
        <v>1783</v>
      </c>
      <c r="D1544" s="14">
        <v>42641</v>
      </c>
      <c r="E1544" s="14">
        <v>42649</v>
      </c>
      <c r="F1544" s="27" t="s">
        <v>3910</v>
      </c>
      <c r="G1544" s="28">
        <v>201150</v>
      </c>
      <c r="H1544" s="29">
        <v>201150</v>
      </c>
      <c r="I1544" s="29">
        <v>1</v>
      </c>
      <c r="J1544" s="30">
        <v>2016</v>
      </c>
      <c r="K1544" s="30">
        <v>2016</v>
      </c>
      <c r="L1544" s="31" t="s">
        <v>667</v>
      </c>
      <c r="M1544" s="32" t="str">
        <f>IF(_xlfn.XLOOKUP(C1544,'Raw Data_OS_22'!$C$5:$C$4516,'Raw Data_OS_22'!$G$5:$G$4516,"New_Claim/ Reopening")= "New_Claim/ Reopening","New_Claim/ Reopening","Old_Claim")</f>
        <v>Old_Claim</v>
      </c>
      <c r="N1544" s="18" t="str">
        <f>IF(M1544=$N$2,IF(J1544=$N$1,"E1","D"),_xlfn.XLOOKUP(C1544,'Raw Data_OS_22'!$C$5:$C$4516,'Raw Data_OS_22'!$O$5:$O$4516))</f>
        <v>A</v>
      </c>
    </row>
    <row r="1545" spans="3:14" x14ac:dyDescent="0.35">
      <c r="C1545" s="26" t="s">
        <v>1785</v>
      </c>
      <c r="D1545" s="14">
        <v>42450</v>
      </c>
      <c r="E1545" s="14">
        <v>42654</v>
      </c>
      <c r="F1545" s="27" t="s">
        <v>3908</v>
      </c>
      <c r="G1545" s="28">
        <v>50000</v>
      </c>
      <c r="H1545" s="29">
        <v>50000</v>
      </c>
      <c r="I1545" s="29">
        <v>1</v>
      </c>
      <c r="J1545" s="30">
        <v>2016</v>
      </c>
      <c r="K1545" s="30">
        <v>2016</v>
      </c>
      <c r="L1545" s="31" t="s">
        <v>47</v>
      </c>
      <c r="M1545" s="32" t="str">
        <f>IF(_xlfn.XLOOKUP(C1545,'Raw Data_OS_22'!$C$5:$C$4516,'Raw Data_OS_22'!$G$5:$G$4516,"New_Claim/ Reopening")= "New_Claim/ Reopening","New_Claim/ Reopening","Old_Claim")</f>
        <v>Old_Claim</v>
      </c>
      <c r="N1545" s="18" t="str">
        <f>IF(M1545=$N$2,IF(J1545=$N$1,"E1","D"),_xlfn.XLOOKUP(C1545,'Raw Data_OS_22'!$C$5:$C$4516,'Raw Data_OS_22'!$O$5:$O$4516))</f>
        <v>B1</v>
      </c>
    </row>
    <row r="1546" spans="3:14" x14ac:dyDescent="0.35">
      <c r="C1546" s="26" t="s">
        <v>1788</v>
      </c>
      <c r="D1546" s="14">
        <v>42632</v>
      </c>
      <c r="E1546" s="14">
        <v>42650</v>
      </c>
      <c r="F1546" s="27" t="s">
        <v>3910</v>
      </c>
      <c r="G1546" s="28">
        <v>300000</v>
      </c>
      <c r="H1546" s="29">
        <v>300000</v>
      </c>
      <c r="I1546" s="29">
        <v>1</v>
      </c>
      <c r="J1546" s="30">
        <v>2016</v>
      </c>
      <c r="K1546" s="30">
        <v>2016</v>
      </c>
      <c r="L1546" s="31" t="s">
        <v>667</v>
      </c>
      <c r="M1546" s="32" t="str">
        <f>IF(_xlfn.XLOOKUP(C1546,'Raw Data_OS_22'!$C$5:$C$4516,'Raw Data_OS_22'!$G$5:$G$4516,"New_Claim/ Reopening")= "New_Claim/ Reopening","New_Claim/ Reopening","Old_Claim")</f>
        <v>Old_Claim</v>
      </c>
      <c r="N1546" s="18" t="str">
        <f>IF(M1546=$N$2,IF(J1546=$N$1,"E1","D"),_xlfn.XLOOKUP(C1546,'Raw Data_OS_22'!$C$5:$C$4516,'Raw Data_OS_22'!$O$5:$O$4516))</f>
        <v>A</v>
      </c>
    </row>
    <row r="1547" spans="3:14" x14ac:dyDescent="0.35">
      <c r="C1547" s="26" t="s">
        <v>1791</v>
      </c>
      <c r="D1547" s="14">
        <v>42673</v>
      </c>
      <c r="E1547" s="14">
        <v>42674</v>
      </c>
      <c r="F1547" s="27" t="s">
        <v>3910</v>
      </c>
      <c r="G1547" s="28">
        <v>100000</v>
      </c>
      <c r="H1547" s="29">
        <v>100000</v>
      </c>
      <c r="I1547" s="29">
        <v>1</v>
      </c>
      <c r="J1547" s="30">
        <v>2016</v>
      </c>
      <c r="K1547" s="30">
        <v>2016</v>
      </c>
      <c r="L1547" s="31" t="s">
        <v>1491</v>
      </c>
      <c r="M1547" s="32" t="str">
        <f>IF(_xlfn.XLOOKUP(C1547,'Raw Data_OS_22'!$C$5:$C$4516,'Raw Data_OS_22'!$G$5:$G$4516,"New_Claim/ Reopening")= "New_Claim/ Reopening","New_Claim/ Reopening","Old_Claim")</f>
        <v>Old_Claim</v>
      </c>
      <c r="N1547" s="18" t="str">
        <f>IF(M1547=$N$2,IF(J1547=$N$1,"E1","D"),_xlfn.XLOOKUP(C1547,'Raw Data_OS_22'!$C$5:$C$4516,'Raw Data_OS_22'!$O$5:$O$4516))</f>
        <v>A</v>
      </c>
    </row>
    <row r="1548" spans="3:14" x14ac:dyDescent="0.35">
      <c r="C1548" s="26" t="s">
        <v>1797</v>
      </c>
      <c r="D1548" s="14">
        <v>42737</v>
      </c>
      <c r="E1548" s="14">
        <v>42746</v>
      </c>
      <c r="F1548" s="27" t="s">
        <v>3910</v>
      </c>
      <c r="G1548" s="28">
        <v>70000</v>
      </c>
      <c r="H1548" s="29">
        <v>70000</v>
      </c>
      <c r="I1548" s="29">
        <v>1</v>
      </c>
      <c r="J1548" s="30">
        <v>2017</v>
      </c>
      <c r="K1548" s="30">
        <v>2017</v>
      </c>
      <c r="L1548" s="31" t="s">
        <v>1272</v>
      </c>
      <c r="M1548" s="32" t="str">
        <f>IF(_xlfn.XLOOKUP(C1548,'Raw Data_OS_22'!$C$5:$C$4516,'Raw Data_OS_22'!$G$5:$G$4516,"New_Claim/ Reopening")= "New_Claim/ Reopening","New_Claim/ Reopening","Old_Claim")</f>
        <v>Old_Claim</v>
      </c>
      <c r="N1548" s="18" t="str">
        <f>IF(M1548=$N$2,IF(J1548=$N$1,"E1","D"),_xlfn.XLOOKUP(C1548,'Raw Data_OS_22'!$C$5:$C$4516,'Raw Data_OS_22'!$O$5:$O$4516))</f>
        <v>B1</v>
      </c>
    </row>
    <row r="1549" spans="3:14" x14ac:dyDescent="0.35">
      <c r="C1549" s="26" t="s">
        <v>1246</v>
      </c>
      <c r="D1549" s="14">
        <v>42574</v>
      </c>
      <c r="E1549" s="14">
        <v>42711</v>
      </c>
      <c r="F1549" s="27" t="s">
        <v>3908</v>
      </c>
      <c r="G1549" s="28">
        <v>103330</v>
      </c>
      <c r="H1549" s="29">
        <v>103330</v>
      </c>
      <c r="I1549" s="29">
        <v>1</v>
      </c>
      <c r="J1549" s="30">
        <v>2016</v>
      </c>
      <c r="K1549" s="30">
        <v>2016</v>
      </c>
      <c r="L1549" s="31" t="s">
        <v>667</v>
      </c>
      <c r="M1549" s="32" t="str">
        <f>IF(_xlfn.XLOOKUP(C1549,'Raw Data_OS_22'!$C$5:$C$4516,'Raw Data_OS_22'!$G$5:$G$4516,"New_Claim/ Reopening")= "New_Claim/ Reopening","New_Claim/ Reopening","Old_Claim")</f>
        <v>Old_Claim</v>
      </c>
      <c r="N1549" s="18" t="str">
        <f>IF(M1549=$N$2,IF(J1549=$N$1,"E1","D"),_xlfn.XLOOKUP(C1549,'Raw Data_OS_22'!$C$5:$C$4516,'Raw Data_OS_22'!$O$5:$O$4516))</f>
        <v>A</v>
      </c>
    </row>
    <row r="1550" spans="3:14" x14ac:dyDescent="0.35">
      <c r="C1550" s="26" t="s">
        <v>1800</v>
      </c>
      <c r="D1550" s="14">
        <v>42755</v>
      </c>
      <c r="E1550" s="14">
        <v>42788</v>
      </c>
      <c r="F1550" s="27" t="s">
        <v>3910</v>
      </c>
      <c r="G1550" s="28">
        <v>300000</v>
      </c>
      <c r="H1550" s="29">
        <v>300000</v>
      </c>
      <c r="I1550" s="29">
        <v>1</v>
      </c>
      <c r="J1550" s="30">
        <v>2017</v>
      </c>
      <c r="K1550" s="30">
        <v>2017</v>
      </c>
      <c r="L1550" s="31" t="s">
        <v>1272</v>
      </c>
      <c r="M1550" s="32" t="str">
        <f>IF(_xlfn.XLOOKUP(C1550,'Raw Data_OS_22'!$C$5:$C$4516,'Raw Data_OS_22'!$G$5:$G$4516,"New_Claim/ Reopening")= "New_Claim/ Reopening","New_Claim/ Reopening","Old_Claim")</f>
        <v>Old_Claim</v>
      </c>
      <c r="N1550" s="18" t="str">
        <f>IF(M1550=$N$2,IF(J1550=$N$1,"E1","D"),_xlfn.XLOOKUP(C1550,'Raw Data_OS_22'!$C$5:$C$4516,'Raw Data_OS_22'!$O$5:$O$4516))</f>
        <v>A</v>
      </c>
    </row>
    <row r="1551" spans="3:14" x14ac:dyDescent="0.35">
      <c r="C1551" s="26" t="s">
        <v>1801</v>
      </c>
      <c r="D1551" s="14">
        <v>42777</v>
      </c>
      <c r="E1551" s="14">
        <v>42793</v>
      </c>
      <c r="F1551" s="27" t="s">
        <v>3910</v>
      </c>
      <c r="G1551" s="28">
        <v>50000</v>
      </c>
      <c r="H1551" s="29">
        <v>50000</v>
      </c>
      <c r="I1551" s="29">
        <v>1</v>
      </c>
      <c r="J1551" s="30">
        <v>2017</v>
      </c>
      <c r="K1551" s="30">
        <v>2017</v>
      </c>
      <c r="L1551" s="31" t="s">
        <v>1272</v>
      </c>
      <c r="M1551" s="32" t="str">
        <f>IF(_xlfn.XLOOKUP(C1551,'Raw Data_OS_22'!$C$5:$C$4516,'Raw Data_OS_22'!$G$5:$G$4516,"New_Claim/ Reopening")= "New_Claim/ Reopening","New_Claim/ Reopening","Old_Claim")</f>
        <v>Old_Claim</v>
      </c>
      <c r="N1551" s="18" t="str">
        <f>IF(M1551=$N$2,IF(J1551=$N$1,"E1","D"),_xlfn.XLOOKUP(C1551,'Raw Data_OS_22'!$C$5:$C$4516,'Raw Data_OS_22'!$O$5:$O$4516))</f>
        <v>A</v>
      </c>
    </row>
    <row r="1552" spans="3:14" x14ac:dyDescent="0.35">
      <c r="C1552" s="26" t="s">
        <v>1804</v>
      </c>
      <c r="D1552" s="14">
        <v>41669</v>
      </c>
      <c r="E1552" s="14">
        <v>42432</v>
      </c>
      <c r="F1552" s="27" t="s">
        <v>658</v>
      </c>
      <c r="G1552" s="28">
        <v>50000</v>
      </c>
      <c r="H1552" s="29">
        <v>50000</v>
      </c>
      <c r="I1552" s="29">
        <v>1</v>
      </c>
      <c r="J1552" s="30">
        <v>2014</v>
      </c>
      <c r="K1552" s="30">
        <v>2016</v>
      </c>
      <c r="L1552" s="31" t="s">
        <v>1661</v>
      </c>
      <c r="M1552" s="32" t="str">
        <f>IF(_xlfn.XLOOKUP(C1552,'Raw Data_OS_22'!$C$5:$C$4516,'Raw Data_OS_22'!$G$5:$G$4516,"New_Claim/ Reopening")= "New_Claim/ Reopening","New_Claim/ Reopening","Old_Claim")</f>
        <v>Old_Claim</v>
      </c>
      <c r="N1552" s="18" t="str">
        <f>IF(M1552=$N$2,IF(J1552=$N$1,"E1","D"),_xlfn.XLOOKUP(C1552,'Raw Data_OS_22'!$C$5:$C$4516,'Raw Data_OS_22'!$O$5:$O$4516))</f>
        <v>B1</v>
      </c>
    </row>
    <row r="1553" spans="3:14" x14ac:dyDescent="0.35">
      <c r="C1553" s="26" t="s">
        <v>1806</v>
      </c>
      <c r="D1553" s="14">
        <v>42811</v>
      </c>
      <c r="E1553" s="14">
        <v>42821</v>
      </c>
      <c r="F1553" s="27" t="s">
        <v>3910</v>
      </c>
      <c r="G1553" s="28">
        <v>60000</v>
      </c>
      <c r="H1553" s="29">
        <v>60000</v>
      </c>
      <c r="I1553" s="29">
        <v>1</v>
      </c>
      <c r="J1553" s="30">
        <v>2017</v>
      </c>
      <c r="K1553" s="30">
        <v>2017</v>
      </c>
      <c r="L1553" s="31" t="s">
        <v>1272</v>
      </c>
      <c r="M1553" s="32" t="str">
        <f>IF(_xlfn.XLOOKUP(C1553,'Raw Data_OS_22'!$C$5:$C$4516,'Raw Data_OS_22'!$G$5:$G$4516,"New_Claim/ Reopening")= "New_Claim/ Reopening","New_Claim/ Reopening","Old_Claim")</f>
        <v>Old_Claim</v>
      </c>
      <c r="N1553" s="18" t="str">
        <f>IF(M1553=$N$2,IF(J1553=$N$1,"E1","D"),_xlfn.XLOOKUP(C1553,'Raw Data_OS_22'!$C$5:$C$4516,'Raw Data_OS_22'!$O$5:$O$4516))</f>
        <v>B1</v>
      </c>
    </row>
    <row r="1554" spans="3:14" x14ac:dyDescent="0.35">
      <c r="C1554" s="26" t="s">
        <v>1248</v>
      </c>
      <c r="D1554" s="14">
        <v>41609</v>
      </c>
      <c r="E1554" s="14">
        <v>42821</v>
      </c>
      <c r="F1554" s="27" t="s">
        <v>658</v>
      </c>
      <c r="G1554" s="28">
        <v>500000</v>
      </c>
      <c r="H1554" s="29">
        <v>500000</v>
      </c>
      <c r="I1554" s="29">
        <v>1</v>
      </c>
      <c r="J1554" s="30">
        <v>2013</v>
      </c>
      <c r="K1554" s="30">
        <v>2017</v>
      </c>
      <c r="L1554" s="31" t="s">
        <v>1249</v>
      </c>
      <c r="M1554" s="32" t="str">
        <f>IF(_xlfn.XLOOKUP(C1554,'Raw Data_OS_22'!$C$5:$C$4516,'Raw Data_OS_22'!$G$5:$G$4516,"New_Claim/ Reopening")= "New_Claim/ Reopening","New_Claim/ Reopening","Old_Claim")</f>
        <v>Old_Claim</v>
      </c>
      <c r="N1554" s="18" t="str">
        <f>IF(M1554=$N$2,IF(J1554=$N$1,"E1","D"),_xlfn.XLOOKUP(C1554,'Raw Data_OS_22'!$C$5:$C$4516,'Raw Data_OS_22'!$O$5:$O$4516))</f>
        <v>A</v>
      </c>
    </row>
    <row r="1555" spans="3:14" x14ac:dyDescent="0.35">
      <c r="C1555" s="26" t="s">
        <v>1809</v>
      </c>
      <c r="D1555" s="14">
        <v>42822</v>
      </c>
      <c r="E1555" s="14">
        <v>42832</v>
      </c>
      <c r="F1555" s="27" t="s">
        <v>3910</v>
      </c>
      <c r="G1555" s="28">
        <v>6380</v>
      </c>
      <c r="H1555" s="29">
        <v>6380</v>
      </c>
      <c r="I1555" s="29">
        <v>1</v>
      </c>
      <c r="J1555" s="30">
        <v>2017</v>
      </c>
      <c r="K1555" s="30">
        <v>2017</v>
      </c>
      <c r="L1555" s="31" t="s">
        <v>1272</v>
      </c>
      <c r="M1555" s="32" t="str">
        <f>IF(_xlfn.XLOOKUP(C1555,'Raw Data_OS_22'!$C$5:$C$4516,'Raw Data_OS_22'!$G$5:$G$4516,"New_Claim/ Reopening")= "New_Claim/ Reopening","New_Claim/ Reopening","Old_Claim")</f>
        <v>Old_Claim</v>
      </c>
      <c r="N1555" s="18" t="str">
        <f>IF(M1555=$N$2,IF(J1555=$N$1,"E1","D"),_xlfn.XLOOKUP(C1555,'Raw Data_OS_22'!$C$5:$C$4516,'Raw Data_OS_22'!$O$5:$O$4516))</f>
        <v>A</v>
      </c>
    </row>
    <row r="1556" spans="3:14" x14ac:dyDescent="0.35">
      <c r="C1556" s="26" t="s">
        <v>1811</v>
      </c>
      <c r="D1556" s="14">
        <v>42808</v>
      </c>
      <c r="E1556" s="14">
        <v>42849</v>
      </c>
      <c r="F1556" s="27" t="s">
        <v>3910</v>
      </c>
      <c r="G1556" s="28">
        <v>298596.49119999999</v>
      </c>
      <c r="H1556" s="29">
        <v>298596.49119999999</v>
      </c>
      <c r="I1556" s="29">
        <v>1</v>
      </c>
      <c r="J1556" s="30">
        <v>2017</v>
      </c>
      <c r="K1556" s="30">
        <v>2017</v>
      </c>
      <c r="L1556" s="31" t="s">
        <v>1272</v>
      </c>
      <c r="M1556" s="32" t="str">
        <f>IF(_xlfn.XLOOKUP(C1556,'Raw Data_OS_22'!$C$5:$C$4516,'Raw Data_OS_22'!$G$5:$G$4516,"New_Claim/ Reopening")= "New_Claim/ Reopening","New_Claim/ Reopening","Old_Claim")</f>
        <v>Old_Claim</v>
      </c>
      <c r="N1556" s="18" t="str">
        <f>IF(M1556=$N$2,IF(J1556=$N$1,"E1","D"),_xlfn.XLOOKUP(C1556,'Raw Data_OS_22'!$C$5:$C$4516,'Raw Data_OS_22'!$O$5:$O$4516))</f>
        <v>A</v>
      </c>
    </row>
    <row r="1557" spans="3:14" x14ac:dyDescent="0.35">
      <c r="C1557" s="26" t="s">
        <v>1817</v>
      </c>
      <c r="D1557" s="14">
        <v>42729</v>
      </c>
      <c r="E1557" s="14">
        <v>42884</v>
      </c>
      <c r="F1557" s="27" t="s">
        <v>3910</v>
      </c>
      <c r="G1557" s="28">
        <v>200000</v>
      </c>
      <c r="H1557" s="29">
        <v>200000</v>
      </c>
      <c r="I1557" s="29">
        <v>1</v>
      </c>
      <c r="J1557" s="30">
        <v>2016</v>
      </c>
      <c r="K1557" s="30">
        <v>2017</v>
      </c>
      <c r="L1557" s="31" t="s">
        <v>1491</v>
      </c>
      <c r="M1557" s="32" t="str">
        <f>IF(_xlfn.XLOOKUP(C1557,'Raw Data_OS_22'!$C$5:$C$4516,'Raw Data_OS_22'!$G$5:$G$4516,"New_Claim/ Reopening")= "New_Claim/ Reopening","New_Claim/ Reopening","Old_Claim")</f>
        <v>Old_Claim</v>
      </c>
      <c r="N1557" s="18" t="str">
        <f>IF(M1557=$N$2,IF(J1557=$N$1,"E1","D"),_xlfn.XLOOKUP(C1557,'Raw Data_OS_22'!$C$5:$C$4516,'Raw Data_OS_22'!$O$5:$O$4516))</f>
        <v>B1</v>
      </c>
    </row>
    <row r="1558" spans="3:14" x14ac:dyDescent="0.35">
      <c r="C1558" s="26" t="s">
        <v>1818</v>
      </c>
      <c r="D1558" s="14">
        <v>42763</v>
      </c>
      <c r="E1558" s="14">
        <v>42892</v>
      </c>
      <c r="F1558" s="27" t="s">
        <v>3908</v>
      </c>
      <c r="G1558" s="28">
        <v>1500000</v>
      </c>
      <c r="H1558" s="29">
        <v>1500000</v>
      </c>
      <c r="I1558" s="29">
        <v>1</v>
      </c>
      <c r="J1558" s="30">
        <v>2017</v>
      </c>
      <c r="K1558" s="30">
        <v>2017</v>
      </c>
      <c r="L1558" s="31" t="s">
        <v>1272</v>
      </c>
      <c r="M1558" s="32" t="str">
        <f>IF(_xlfn.XLOOKUP(C1558,'Raw Data_OS_22'!$C$5:$C$4516,'Raw Data_OS_22'!$G$5:$G$4516,"New_Claim/ Reopening")= "New_Claim/ Reopening","New_Claim/ Reopening","Old_Claim")</f>
        <v>Old_Claim</v>
      </c>
      <c r="N1558" s="18" t="str">
        <f>IF(M1558=$N$2,IF(J1558=$N$1,"E1","D"),_xlfn.XLOOKUP(C1558,'Raw Data_OS_22'!$C$5:$C$4516,'Raw Data_OS_22'!$O$5:$O$4516))</f>
        <v>B1</v>
      </c>
    </row>
    <row r="1559" spans="3:14" x14ac:dyDescent="0.35">
      <c r="C1559" s="26" t="s">
        <v>1819</v>
      </c>
      <c r="D1559" s="14">
        <v>42898</v>
      </c>
      <c r="E1559" s="14">
        <v>42900</v>
      </c>
      <c r="F1559" s="27" t="s">
        <v>3910</v>
      </c>
      <c r="G1559" s="28">
        <v>70000</v>
      </c>
      <c r="H1559" s="29">
        <v>70000</v>
      </c>
      <c r="I1559" s="29">
        <v>1</v>
      </c>
      <c r="J1559" s="30">
        <v>2017</v>
      </c>
      <c r="K1559" s="30">
        <v>2017</v>
      </c>
      <c r="L1559" s="31" t="s">
        <v>1251</v>
      </c>
      <c r="M1559" s="32" t="str">
        <f>IF(_xlfn.XLOOKUP(C1559,'Raw Data_OS_22'!$C$5:$C$4516,'Raw Data_OS_22'!$G$5:$G$4516,"New_Claim/ Reopening")= "New_Claim/ Reopening","New_Claim/ Reopening","Old_Claim")</f>
        <v>Old_Claim</v>
      </c>
      <c r="N1559" s="18" t="str">
        <f>IF(M1559=$N$2,IF(J1559=$N$1,"E1","D"),_xlfn.XLOOKUP(C1559,'Raw Data_OS_22'!$C$5:$C$4516,'Raw Data_OS_22'!$O$5:$O$4516))</f>
        <v>B1</v>
      </c>
    </row>
    <row r="1560" spans="3:14" x14ac:dyDescent="0.35">
      <c r="C1560" s="26" t="s">
        <v>1821</v>
      </c>
      <c r="D1560" s="14">
        <v>42916</v>
      </c>
      <c r="E1560" s="14">
        <v>42920</v>
      </c>
      <c r="F1560" s="27" t="s">
        <v>3910</v>
      </c>
      <c r="G1560" s="28">
        <v>9400</v>
      </c>
      <c r="H1560" s="29">
        <v>9400</v>
      </c>
      <c r="I1560" s="29">
        <v>1</v>
      </c>
      <c r="J1560" s="30">
        <v>2017</v>
      </c>
      <c r="K1560" s="30">
        <v>2017</v>
      </c>
      <c r="L1560" s="31" t="s">
        <v>1251</v>
      </c>
      <c r="M1560" s="32" t="str">
        <f>IF(_xlfn.XLOOKUP(C1560,'Raw Data_OS_22'!$C$5:$C$4516,'Raw Data_OS_22'!$G$5:$G$4516,"New_Claim/ Reopening")= "New_Claim/ Reopening","New_Claim/ Reopening","Old_Claim")</f>
        <v>Old_Claim</v>
      </c>
      <c r="N1560" s="18" t="str">
        <f>IF(M1560=$N$2,IF(J1560=$N$1,"E1","D"),_xlfn.XLOOKUP(C1560,'Raw Data_OS_22'!$C$5:$C$4516,'Raw Data_OS_22'!$O$5:$O$4516))</f>
        <v>A</v>
      </c>
    </row>
    <row r="1561" spans="3:14" x14ac:dyDescent="0.35">
      <c r="C1561" s="26" t="s">
        <v>1822</v>
      </c>
      <c r="D1561" s="14">
        <v>42931</v>
      </c>
      <c r="E1561" s="14">
        <v>42933</v>
      </c>
      <c r="F1561" s="27" t="s">
        <v>3910</v>
      </c>
      <c r="G1561" s="28">
        <v>70000</v>
      </c>
      <c r="H1561" s="29">
        <v>70000</v>
      </c>
      <c r="I1561" s="29">
        <v>1</v>
      </c>
      <c r="J1561" s="30">
        <v>2017</v>
      </c>
      <c r="K1561" s="30">
        <v>2017</v>
      </c>
      <c r="L1561" s="31" t="s">
        <v>669</v>
      </c>
      <c r="M1561" s="32" t="str">
        <f>IF(_xlfn.XLOOKUP(C1561,'Raw Data_OS_22'!$C$5:$C$4516,'Raw Data_OS_22'!$G$5:$G$4516,"New_Claim/ Reopening")= "New_Claim/ Reopening","New_Claim/ Reopening","Old_Claim")</f>
        <v>Old_Claim</v>
      </c>
      <c r="N1561" s="18" t="str">
        <f>IF(M1561=$N$2,IF(J1561=$N$1,"E1","D"),_xlfn.XLOOKUP(C1561,'Raw Data_OS_22'!$C$5:$C$4516,'Raw Data_OS_22'!$O$5:$O$4516))</f>
        <v>B1</v>
      </c>
    </row>
    <row r="1562" spans="3:14" x14ac:dyDescent="0.35">
      <c r="C1562" s="26" t="s">
        <v>1823</v>
      </c>
      <c r="D1562" s="14">
        <v>42934</v>
      </c>
      <c r="E1562" s="14">
        <v>42941</v>
      </c>
      <c r="F1562" s="27" t="s">
        <v>658</v>
      </c>
      <c r="G1562" s="28">
        <v>224968</v>
      </c>
      <c r="H1562" s="29">
        <v>224968</v>
      </c>
      <c r="I1562" s="29">
        <v>1</v>
      </c>
      <c r="J1562" s="30">
        <v>2017</v>
      </c>
      <c r="K1562" s="30">
        <v>2017</v>
      </c>
      <c r="L1562" s="31" t="s">
        <v>669</v>
      </c>
      <c r="M1562" s="32" t="str">
        <f>IF(_xlfn.XLOOKUP(C1562,'Raw Data_OS_22'!$C$5:$C$4516,'Raw Data_OS_22'!$G$5:$G$4516,"New_Claim/ Reopening")= "New_Claim/ Reopening","New_Claim/ Reopening","Old_Claim")</f>
        <v>Old_Claim</v>
      </c>
      <c r="N1562" s="18" t="str">
        <f>IF(M1562=$N$2,IF(J1562=$N$1,"E1","D"),_xlfn.XLOOKUP(C1562,'Raw Data_OS_22'!$C$5:$C$4516,'Raw Data_OS_22'!$O$5:$O$4516))</f>
        <v>A</v>
      </c>
    </row>
    <row r="1563" spans="3:14" x14ac:dyDescent="0.35">
      <c r="C1563" s="26" t="s">
        <v>1825</v>
      </c>
      <c r="D1563" s="14">
        <v>41672</v>
      </c>
      <c r="E1563" s="14">
        <v>42944</v>
      </c>
      <c r="F1563" s="27" t="s">
        <v>3908</v>
      </c>
      <c r="G1563" s="28">
        <v>900000</v>
      </c>
      <c r="H1563" s="29">
        <v>900000</v>
      </c>
      <c r="I1563" s="29">
        <v>1</v>
      </c>
      <c r="J1563" s="30">
        <v>2014</v>
      </c>
      <c r="K1563" s="30">
        <v>2017</v>
      </c>
      <c r="L1563" s="31" t="s">
        <v>1661</v>
      </c>
      <c r="M1563" s="32" t="str">
        <f>IF(_xlfn.XLOOKUP(C1563,'Raw Data_OS_22'!$C$5:$C$4516,'Raw Data_OS_22'!$G$5:$G$4516,"New_Claim/ Reopening")= "New_Claim/ Reopening","New_Claim/ Reopening","Old_Claim")</f>
        <v>Old_Claim</v>
      </c>
      <c r="N1563" s="18" t="str">
        <f>IF(M1563=$N$2,IF(J1563=$N$1,"E1","D"),_xlfn.XLOOKUP(C1563,'Raw Data_OS_22'!$C$5:$C$4516,'Raw Data_OS_22'!$O$5:$O$4516))</f>
        <v>B1</v>
      </c>
    </row>
    <row r="1564" spans="3:14" x14ac:dyDescent="0.35">
      <c r="C1564" s="26" t="s">
        <v>1826</v>
      </c>
      <c r="D1564" s="14">
        <v>42826</v>
      </c>
      <c r="E1564" s="14">
        <v>42943</v>
      </c>
      <c r="F1564" s="27" t="s">
        <v>658</v>
      </c>
      <c r="G1564" s="28">
        <v>200000</v>
      </c>
      <c r="H1564" s="29">
        <v>200000</v>
      </c>
      <c r="I1564" s="29">
        <v>1</v>
      </c>
      <c r="J1564" s="30">
        <v>2017</v>
      </c>
      <c r="K1564" s="30">
        <v>2017</v>
      </c>
      <c r="L1564" s="31" t="s">
        <v>1251</v>
      </c>
      <c r="M1564" s="32" t="str">
        <f>IF(_xlfn.XLOOKUP(C1564,'Raw Data_OS_22'!$C$5:$C$4516,'Raw Data_OS_22'!$G$5:$G$4516,"New_Claim/ Reopening")= "New_Claim/ Reopening","New_Claim/ Reopening","Old_Claim")</f>
        <v>Old_Claim</v>
      </c>
      <c r="N1564" s="18" t="str">
        <f>IF(M1564=$N$2,IF(J1564=$N$1,"E1","D"),_xlfn.XLOOKUP(C1564,'Raw Data_OS_22'!$C$5:$C$4516,'Raw Data_OS_22'!$O$5:$O$4516))</f>
        <v>A</v>
      </c>
    </row>
    <row r="1565" spans="3:14" x14ac:dyDescent="0.35">
      <c r="C1565" s="26" t="s">
        <v>1827</v>
      </c>
      <c r="D1565" s="14">
        <v>42979</v>
      </c>
      <c r="E1565" s="14">
        <v>42983</v>
      </c>
      <c r="F1565" s="27" t="s">
        <v>3910</v>
      </c>
      <c r="G1565" s="28">
        <v>1000000</v>
      </c>
      <c r="H1565" s="29">
        <v>1000000</v>
      </c>
      <c r="I1565" s="29">
        <v>1</v>
      </c>
      <c r="J1565" s="30">
        <v>2017</v>
      </c>
      <c r="K1565" s="30">
        <v>2017</v>
      </c>
      <c r="L1565" s="31" t="s">
        <v>669</v>
      </c>
      <c r="M1565" s="32" t="str">
        <f>IF(_xlfn.XLOOKUP(C1565,'Raw Data_OS_22'!$C$5:$C$4516,'Raw Data_OS_22'!$G$5:$G$4516,"New_Claim/ Reopening")= "New_Claim/ Reopening","New_Claim/ Reopening","Old_Claim")</f>
        <v>Old_Claim</v>
      </c>
      <c r="N1565" s="18" t="str">
        <f>IF(M1565=$N$2,IF(J1565=$N$1,"E1","D"),_xlfn.XLOOKUP(C1565,'Raw Data_OS_22'!$C$5:$C$4516,'Raw Data_OS_22'!$O$5:$O$4516))</f>
        <v>B1</v>
      </c>
    </row>
    <row r="1566" spans="3:14" x14ac:dyDescent="0.35">
      <c r="C1566" s="26" t="s">
        <v>1828</v>
      </c>
      <c r="D1566" s="14">
        <v>41927</v>
      </c>
      <c r="E1566" s="14">
        <v>42978</v>
      </c>
      <c r="F1566" s="27" t="s">
        <v>658</v>
      </c>
      <c r="G1566" s="28">
        <v>50000</v>
      </c>
      <c r="H1566" s="29">
        <v>50000</v>
      </c>
      <c r="I1566" s="29">
        <v>1</v>
      </c>
      <c r="J1566" s="30">
        <v>2014</v>
      </c>
      <c r="K1566" s="30">
        <v>2017</v>
      </c>
      <c r="L1566" s="31" t="s">
        <v>1679</v>
      </c>
      <c r="M1566" s="32" t="str">
        <f>IF(_xlfn.XLOOKUP(C1566,'Raw Data_OS_22'!$C$5:$C$4516,'Raw Data_OS_22'!$G$5:$G$4516,"New_Claim/ Reopening")= "New_Claim/ Reopening","New_Claim/ Reopening","Old_Claim")</f>
        <v>Old_Claim</v>
      </c>
      <c r="N1566" s="18" t="str">
        <f>IF(M1566=$N$2,IF(J1566=$N$1,"E1","D"),_xlfn.XLOOKUP(C1566,'Raw Data_OS_22'!$C$5:$C$4516,'Raw Data_OS_22'!$O$5:$O$4516))</f>
        <v>B1</v>
      </c>
    </row>
    <row r="1567" spans="3:14" x14ac:dyDescent="0.35">
      <c r="C1567" s="26" t="s">
        <v>1830</v>
      </c>
      <c r="D1567" s="14">
        <v>42982</v>
      </c>
      <c r="E1567" s="14">
        <v>42987</v>
      </c>
      <c r="F1567" s="27" t="s">
        <v>3910</v>
      </c>
      <c r="G1567" s="28">
        <v>13006</v>
      </c>
      <c r="H1567" s="29">
        <v>13006</v>
      </c>
      <c r="I1567" s="29">
        <v>1</v>
      </c>
      <c r="J1567" s="30">
        <v>2017</v>
      </c>
      <c r="K1567" s="30">
        <v>2017</v>
      </c>
      <c r="L1567" s="31" t="s">
        <v>669</v>
      </c>
      <c r="M1567" s="32" t="str">
        <f>IF(_xlfn.XLOOKUP(C1567,'Raw Data_OS_22'!$C$5:$C$4516,'Raw Data_OS_22'!$G$5:$G$4516,"New_Claim/ Reopening")= "New_Claim/ Reopening","New_Claim/ Reopening","Old_Claim")</f>
        <v>Old_Claim</v>
      </c>
      <c r="N1567" s="18" t="str">
        <f>IF(M1567=$N$2,IF(J1567=$N$1,"E1","D"),_xlfn.XLOOKUP(C1567,'Raw Data_OS_22'!$C$5:$C$4516,'Raw Data_OS_22'!$O$5:$O$4516))</f>
        <v>A</v>
      </c>
    </row>
    <row r="1568" spans="3:14" x14ac:dyDescent="0.35">
      <c r="C1568" s="26" t="s">
        <v>1831</v>
      </c>
      <c r="D1568" s="14">
        <v>42989</v>
      </c>
      <c r="E1568" s="14">
        <v>42990</v>
      </c>
      <c r="F1568" s="27" t="s">
        <v>3910</v>
      </c>
      <c r="G1568" s="28">
        <v>24605</v>
      </c>
      <c r="H1568" s="29">
        <v>24605</v>
      </c>
      <c r="I1568" s="29">
        <v>1</v>
      </c>
      <c r="J1568" s="30">
        <v>2017</v>
      </c>
      <c r="K1568" s="30">
        <v>2017</v>
      </c>
      <c r="L1568" s="31" t="s">
        <v>669</v>
      </c>
      <c r="M1568" s="32" t="str">
        <f>IF(_xlfn.XLOOKUP(C1568,'Raw Data_OS_22'!$C$5:$C$4516,'Raw Data_OS_22'!$G$5:$G$4516,"New_Claim/ Reopening")= "New_Claim/ Reopening","New_Claim/ Reopening","Old_Claim")</f>
        <v>Old_Claim</v>
      </c>
      <c r="N1568" s="18" t="str">
        <f>IF(M1568=$N$2,IF(J1568=$N$1,"E1","D"),_xlfn.XLOOKUP(C1568,'Raw Data_OS_22'!$C$5:$C$4516,'Raw Data_OS_22'!$O$5:$O$4516))</f>
        <v>B1</v>
      </c>
    </row>
    <row r="1569" spans="3:14" x14ac:dyDescent="0.35">
      <c r="C1569" s="26" t="s">
        <v>1834</v>
      </c>
      <c r="D1569" s="14">
        <v>43015</v>
      </c>
      <c r="E1569" s="14">
        <v>43017</v>
      </c>
      <c r="F1569" s="27" t="s">
        <v>3910</v>
      </c>
      <c r="G1569" s="28">
        <v>120000</v>
      </c>
      <c r="H1569" s="29">
        <v>120000</v>
      </c>
      <c r="I1569" s="29">
        <v>1</v>
      </c>
      <c r="J1569" s="30">
        <v>2017</v>
      </c>
      <c r="K1569" s="30">
        <v>2017</v>
      </c>
      <c r="L1569" s="31" t="s">
        <v>671</v>
      </c>
      <c r="M1569" s="32" t="str">
        <f>IF(_xlfn.XLOOKUP(C1569,'Raw Data_OS_22'!$C$5:$C$4516,'Raw Data_OS_22'!$G$5:$G$4516,"New_Claim/ Reopening")= "New_Claim/ Reopening","New_Claim/ Reopening","Old_Claim")</f>
        <v>Old_Claim</v>
      </c>
      <c r="N1569" s="18" t="str">
        <f>IF(M1569=$N$2,IF(J1569=$N$1,"E1","D"),_xlfn.XLOOKUP(C1569,'Raw Data_OS_22'!$C$5:$C$4516,'Raw Data_OS_22'!$O$5:$O$4516))</f>
        <v>A</v>
      </c>
    </row>
    <row r="1570" spans="3:14" x14ac:dyDescent="0.35">
      <c r="C1570" s="26" t="s">
        <v>1840</v>
      </c>
      <c r="D1570" s="14">
        <v>41222</v>
      </c>
      <c r="E1570" s="14">
        <v>43048</v>
      </c>
      <c r="F1570" s="27" t="s">
        <v>3908</v>
      </c>
      <c r="G1570" s="28">
        <v>200000</v>
      </c>
      <c r="H1570" s="29">
        <v>200000</v>
      </c>
      <c r="I1570" s="29">
        <v>1</v>
      </c>
      <c r="J1570" s="30">
        <v>2012</v>
      </c>
      <c r="K1570" s="30">
        <v>2017</v>
      </c>
      <c r="L1570" s="31" t="s">
        <v>45</v>
      </c>
      <c r="M1570" s="32" t="str">
        <f>IF(_xlfn.XLOOKUP(C1570,'Raw Data_OS_22'!$C$5:$C$4516,'Raw Data_OS_22'!$G$5:$G$4516,"New_Claim/ Reopening")= "New_Claim/ Reopening","New_Claim/ Reopening","Old_Claim")</f>
        <v>Old_Claim</v>
      </c>
      <c r="N1570" s="18" t="str">
        <f>IF(M1570=$N$2,IF(J1570=$N$1,"E1","D"),_xlfn.XLOOKUP(C1570,'Raw Data_OS_22'!$C$5:$C$4516,'Raw Data_OS_22'!$O$5:$O$4516))</f>
        <v>B1</v>
      </c>
    </row>
    <row r="1571" spans="3:14" x14ac:dyDescent="0.35">
      <c r="C1571" s="26" t="s">
        <v>1841</v>
      </c>
      <c r="D1571" s="14">
        <v>43050</v>
      </c>
      <c r="E1571" s="14">
        <v>43052</v>
      </c>
      <c r="F1571" s="27" t="s">
        <v>3910</v>
      </c>
      <c r="G1571" s="28">
        <v>70000</v>
      </c>
      <c r="H1571" s="29">
        <v>70000</v>
      </c>
      <c r="I1571" s="29">
        <v>1</v>
      </c>
      <c r="J1571" s="30">
        <v>2017</v>
      </c>
      <c r="K1571" s="30">
        <v>2017</v>
      </c>
      <c r="L1571" s="31" t="s">
        <v>671</v>
      </c>
      <c r="M1571" s="32" t="str">
        <f>IF(_xlfn.XLOOKUP(C1571,'Raw Data_OS_22'!$C$5:$C$4516,'Raw Data_OS_22'!$G$5:$G$4516,"New_Claim/ Reopening")= "New_Claim/ Reopening","New_Claim/ Reopening","Old_Claim")</f>
        <v>Old_Claim</v>
      </c>
      <c r="N1571" s="18" t="str">
        <f>IF(M1571=$N$2,IF(J1571=$N$1,"E1","D"),_xlfn.XLOOKUP(C1571,'Raw Data_OS_22'!$C$5:$C$4516,'Raw Data_OS_22'!$O$5:$O$4516))</f>
        <v>B1</v>
      </c>
    </row>
    <row r="1572" spans="3:14" x14ac:dyDescent="0.35">
      <c r="C1572" s="26" t="s">
        <v>1842</v>
      </c>
      <c r="D1572" s="14">
        <v>43005</v>
      </c>
      <c r="E1572" s="14">
        <v>43046</v>
      </c>
      <c r="F1572" s="27" t="s">
        <v>3908</v>
      </c>
      <c r="G1572" s="28">
        <v>300000</v>
      </c>
      <c r="H1572" s="29">
        <v>300000</v>
      </c>
      <c r="I1572" s="29">
        <v>1</v>
      </c>
      <c r="J1572" s="30">
        <v>2017</v>
      </c>
      <c r="K1572" s="30">
        <v>2017</v>
      </c>
      <c r="L1572" s="31" t="s">
        <v>669</v>
      </c>
      <c r="M1572" s="32" t="str">
        <f>IF(_xlfn.XLOOKUP(C1572,'Raw Data_OS_22'!$C$5:$C$4516,'Raw Data_OS_22'!$G$5:$G$4516,"New_Claim/ Reopening")= "New_Claim/ Reopening","New_Claim/ Reopening","Old_Claim")</f>
        <v>Old_Claim</v>
      </c>
      <c r="N1572" s="18" t="str">
        <f>IF(M1572=$N$2,IF(J1572=$N$1,"E1","D"),_xlfn.XLOOKUP(C1572,'Raw Data_OS_22'!$C$5:$C$4516,'Raw Data_OS_22'!$O$5:$O$4516))</f>
        <v>B1</v>
      </c>
    </row>
    <row r="1573" spans="3:14" x14ac:dyDescent="0.35">
      <c r="C1573" s="26" t="s">
        <v>1843</v>
      </c>
      <c r="D1573" s="14">
        <v>43029</v>
      </c>
      <c r="E1573" s="14">
        <v>43032</v>
      </c>
      <c r="F1573" s="27" t="s">
        <v>3910</v>
      </c>
      <c r="G1573" s="28">
        <v>578602</v>
      </c>
      <c r="H1573" s="29">
        <v>578602</v>
      </c>
      <c r="I1573" s="29">
        <v>1</v>
      </c>
      <c r="J1573" s="30">
        <v>2017</v>
      </c>
      <c r="K1573" s="30">
        <v>2017</v>
      </c>
      <c r="L1573" s="31" t="s">
        <v>671</v>
      </c>
      <c r="M1573" s="32" t="str">
        <f>IF(_xlfn.XLOOKUP(C1573,'Raw Data_OS_22'!$C$5:$C$4516,'Raw Data_OS_22'!$G$5:$G$4516,"New_Claim/ Reopening")= "New_Claim/ Reopening","New_Claim/ Reopening","Old_Claim")</f>
        <v>Old_Claim</v>
      </c>
      <c r="N1573" s="18" t="str">
        <f>IF(M1573=$N$2,IF(J1573=$N$1,"E1","D"),_xlfn.XLOOKUP(C1573,'Raw Data_OS_22'!$C$5:$C$4516,'Raw Data_OS_22'!$O$5:$O$4516))</f>
        <v>B1</v>
      </c>
    </row>
    <row r="1574" spans="3:14" x14ac:dyDescent="0.35">
      <c r="C1574" s="26" t="s">
        <v>1848</v>
      </c>
      <c r="D1574" s="14">
        <v>43110</v>
      </c>
      <c r="E1574" s="14">
        <v>43113</v>
      </c>
      <c r="F1574" s="27" t="s">
        <v>3908</v>
      </c>
      <c r="G1574" s="28">
        <v>200000</v>
      </c>
      <c r="H1574" s="29">
        <v>200000</v>
      </c>
      <c r="I1574" s="29">
        <v>1</v>
      </c>
      <c r="J1574" s="30">
        <v>2018</v>
      </c>
      <c r="K1574" s="30">
        <v>2018</v>
      </c>
      <c r="L1574" s="31" t="s">
        <v>674</v>
      </c>
      <c r="M1574" s="32" t="str">
        <f>IF(_xlfn.XLOOKUP(C1574,'Raw Data_OS_22'!$C$5:$C$4516,'Raw Data_OS_22'!$G$5:$G$4516,"New_Claim/ Reopening")= "New_Claim/ Reopening","New_Claim/ Reopening","Old_Claim")</f>
        <v>Old_Claim</v>
      </c>
      <c r="N1574" s="18" t="str">
        <f>IF(M1574=$N$2,IF(J1574=$N$1,"E1","D"),_xlfn.XLOOKUP(C1574,'Raw Data_OS_22'!$C$5:$C$4516,'Raw Data_OS_22'!$O$5:$O$4516))</f>
        <v>A</v>
      </c>
    </row>
    <row r="1575" spans="3:14" x14ac:dyDescent="0.35">
      <c r="C1575" s="26" t="s">
        <v>1853</v>
      </c>
      <c r="D1575" s="14">
        <v>43052</v>
      </c>
      <c r="E1575" s="14">
        <v>43137</v>
      </c>
      <c r="F1575" s="27" t="s">
        <v>3910</v>
      </c>
      <c r="G1575" s="28">
        <v>344965</v>
      </c>
      <c r="H1575" s="29">
        <v>344965</v>
      </c>
      <c r="I1575" s="29">
        <v>1</v>
      </c>
      <c r="J1575" s="30">
        <v>2017</v>
      </c>
      <c r="K1575" s="30">
        <v>2018</v>
      </c>
      <c r="L1575" s="31" t="s">
        <v>671</v>
      </c>
      <c r="M1575" s="32" t="str">
        <f>IF(_xlfn.XLOOKUP(C1575,'Raw Data_OS_22'!$C$5:$C$4516,'Raw Data_OS_22'!$G$5:$G$4516,"New_Claim/ Reopening")= "New_Claim/ Reopening","New_Claim/ Reopening","Old_Claim")</f>
        <v>Old_Claim</v>
      </c>
      <c r="N1575" s="18" t="str">
        <f>IF(M1575=$N$2,IF(J1575=$N$1,"E1","D"),_xlfn.XLOOKUP(C1575,'Raw Data_OS_22'!$C$5:$C$4516,'Raw Data_OS_22'!$O$5:$O$4516))</f>
        <v>B1</v>
      </c>
    </row>
    <row r="1576" spans="3:14" x14ac:dyDescent="0.35">
      <c r="C1576" s="26" t="s">
        <v>1858</v>
      </c>
      <c r="D1576" s="14">
        <v>43083</v>
      </c>
      <c r="E1576" s="14">
        <v>43154</v>
      </c>
      <c r="F1576" s="27" t="s">
        <v>658</v>
      </c>
      <c r="G1576" s="28">
        <v>1000</v>
      </c>
      <c r="H1576" s="29">
        <v>1000</v>
      </c>
      <c r="I1576" s="29">
        <v>1</v>
      </c>
      <c r="J1576" s="30">
        <v>2017</v>
      </c>
      <c r="K1576" s="30">
        <v>2018</v>
      </c>
      <c r="L1576" s="31" t="s">
        <v>671</v>
      </c>
      <c r="M1576" s="32" t="str">
        <f>IF(_xlfn.XLOOKUP(C1576,'Raw Data_OS_22'!$C$5:$C$4516,'Raw Data_OS_22'!$G$5:$G$4516,"New_Claim/ Reopening")= "New_Claim/ Reopening","New_Claim/ Reopening","Old_Claim")</f>
        <v>Old_Claim</v>
      </c>
      <c r="N1576" s="18" t="str">
        <f>IF(M1576=$N$2,IF(J1576=$N$1,"E1","D"),_xlfn.XLOOKUP(C1576,'Raw Data_OS_22'!$C$5:$C$4516,'Raw Data_OS_22'!$O$5:$O$4516))</f>
        <v>B1</v>
      </c>
    </row>
    <row r="1577" spans="3:14" x14ac:dyDescent="0.35">
      <c r="C1577" s="26" t="s">
        <v>1863</v>
      </c>
      <c r="D1577" s="14">
        <v>43175</v>
      </c>
      <c r="E1577" s="14">
        <v>43181</v>
      </c>
      <c r="F1577" s="27" t="s">
        <v>3910</v>
      </c>
      <c r="G1577" s="28">
        <v>185000</v>
      </c>
      <c r="H1577" s="29">
        <v>185000</v>
      </c>
      <c r="I1577" s="29">
        <v>1</v>
      </c>
      <c r="J1577" s="30">
        <v>2018</v>
      </c>
      <c r="K1577" s="30">
        <v>2018</v>
      </c>
      <c r="L1577" s="31" t="s">
        <v>674</v>
      </c>
      <c r="M1577" s="32" t="str">
        <f>IF(_xlfn.XLOOKUP(C1577,'Raw Data_OS_22'!$C$5:$C$4516,'Raw Data_OS_22'!$G$5:$G$4516,"New_Claim/ Reopening")= "New_Claim/ Reopening","New_Claim/ Reopening","Old_Claim")</f>
        <v>Old_Claim</v>
      </c>
      <c r="N1577" s="18" t="str">
        <f>IF(M1577=$N$2,IF(J1577=$N$1,"E1","D"),_xlfn.XLOOKUP(C1577,'Raw Data_OS_22'!$C$5:$C$4516,'Raw Data_OS_22'!$O$5:$O$4516))</f>
        <v>B1</v>
      </c>
    </row>
    <row r="1578" spans="3:14" x14ac:dyDescent="0.35">
      <c r="C1578" s="26" t="s">
        <v>1864</v>
      </c>
      <c r="D1578" s="14">
        <v>43009</v>
      </c>
      <c r="E1578" s="14">
        <v>43171</v>
      </c>
      <c r="F1578" s="27" t="s">
        <v>3910</v>
      </c>
      <c r="G1578" s="28">
        <v>300000</v>
      </c>
      <c r="H1578" s="29">
        <v>300000</v>
      </c>
      <c r="I1578" s="29">
        <v>1</v>
      </c>
      <c r="J1578" s="30">
        <v>2017</v>
      </c>
      <c r="K1578" s="30">
        <v>2018</v>
      </c>
      <c r="L1578" s="31" t="s">
        <v>671</v>
      </c>
      <c r="M1578" s="32" t="str">
        <f>IF(_xlfn.XLOOKUP(C1578,'Raw Data_OS_22'!$C$5:$C$4516,'Raw Data_OS_22'!$G$5:$G$4516,"New_Claim/ Reopening")= "New_Claim/ Reopening","New_Claim/ Reopening","Old_Claim")</f>
        <v>Old_Claim</v>
      </c>
      <c r="N1578" s="18" t="str">
        <f>IF(M1578=$N$2,IF(J1578=$N$1,"E1","D"),_xlfn.XLOOKUP(C1578,'Raw Data_OS_22'!$C$5:$C$4516,'Raw Data_OS_22'!$O$5:$O$4516))</f>
        <v>A</v>
      </c>
    </row>
    <row r="1579" spans="3:14" x14ac:dyDescent="0.35">
      <c r="C1579" s="26" t="s">
        <v>1865</v>
      </c>
      <c r="D1579" s="14">
        <v>42548</v>
      </c>
      <c r="E1579" s="14">
        <v>43187</v>
      </c>
      <c r="F1579" s="27" t="s">
        <v>658</v>
      </c>
      <c r="G1579" s="28">
        <v>1000000</v>
      </c>
      <c r="H1579" s="29">
        <v>1000000</v>
      </c>
      <c r="I1579" s="29">
        <v>1</v>
      </c>
      <c r="J1579" s="30">
        <v>2016</v>
      </c>
      <c r="K1579" s="30">
        <v>2018</v>
      </c>
      <c r="L1579" s="31" t="s">
        <v>1485</v>
      </c>
      <c r="M1579" s="32" t="str">
        <f>IF(_xlfn.XLOOKUP(C1579,'Raw Data_OS_22'!$C$5:$C$4516,'Raw Data_OS_22'!$G$5:$G$4516,"New_Claim/ Reopening")= "New_Claim/ Reopening","New_Claim/ Reopening","Old_Claim")</f>
        <v>Old_Claim</v>
      </c>
      <c r="N1579" s="18" t="str">
        <f>IF(M1579=$N$2,IF(J1579=$N$1,"E1","D"),_xlfn.XLOOKUP(C1579,'Raw Data_OS_22'!$C$5:$C$4516,'Raw Data_OS_22'!$O$5:$O$4516))</f>
        <v>B1</v>
      </c>
    </row>
    <row r="1580" spans="3:14" x14ac:dyDescent="0.35">
      <c r="C1580" s="26" t="s">
        <v>1869</v>
      </c>
      <c r="D1580" s="14">
        <v>43198</v>
      </c>
      <c r="E1580" s="14">
        <v>43206</v>
      </c>
      <c r="F1580" s="27" t="s">
        <v>3910</v>
      </c>
      <c r="G1580" s="28">
        <v>8700</v>
      </c>
      <c r="H1580" s="29">
        <v>8700</v>
      </c>
      <c r="I1580" s="29">
        <v>1</v>
      </c>
      <c r="J1580" s="30">
        <v>2018</v>
      </c>
      <c r="K1580" s="30">
        <v>2018</v>
      </c>
      <c r="L1580" s="31" t="s">
        <v>49</v>
      </c>
      <c r="M1580" s="32" t="str">
        <f>IF(_xlfn.XLOOKUP(C1580,'Raw Data_OS_22'!$C$5:$C$4516,'Raw Data_OS_22'!$G$5:$G$4516,"New_Claim/ Reopening")= "New_Claim/ Reopening","New_Claim/ Reopening","Old_Claim")</f>
        <v>Old_Claim</v>
      </c>
      <c r="N1580" s="18" t="str">
        <f>IF(M1580=$N$2,IF(J1580=$N$1,"E1","D"),_xlfn.XLOOKUP(C1580,'Raw Data_OS_22'!$C$5:$C$4516,'Raw Data_OS_22'!$O$5:$O$4516))</f>
        <v>A</v>
      </c>
    </row>
    <row r="1581" spans="3:14" x14ac:dyDescent="0.35">
      <c r="C1581" s="26" t="s">
        <v>1870</v>
      </c>
      <c r="D1581" s="14">
        <v>43013</v>
      </c>
      <c r="E1581" s="14">
        <v>43207</v>
      </c>
      <c r="F1581" s="27" t="s">
        <v>658</v>
      </c>
      <c r="G1581" s="28">
        <v>519298.24560000002</v>
      </c>
      <c r="H1581" s="29">
        <v>519298.24560000002</v>
      </c>
      <c r="I1581" s="29">
        <v>1</v>
      </c>
      <c r="J1581" s="30">
        <v>2017</v>
      </c>
      <c r="K1581" s="30">
        <v>2018</v>
      </c>
      <c r="L1581" s="31" t="s">
        <v>671</v>
      </c>
      <c r="M1581" s="32" t="str">
        <f>IF(_xlfn.XLOOKUP(C1581,'Raw Data_OS_22'!$C$5:$C$4516,'Raw Data_OS_22'!$G$5:$G$4516,"New_Claim/ Reopening")= "New_Claim/ Reopening","New_Claim/ Reopening","Old_Claim")</f>
        <v>Old_Claim</v>
      </c>
      <c r="N1581" s="18" t="str">
        <f>IF(M1581=$N$2,IF(J1581=$N$1,"E1","D"),_xlfn.XLOOKUP(C1581,'Raw Data_OS_22'!$C$5:$C$4516,'Raw Data_OS_22'!$O$5:$O$4516))</f>
        <v>A</v>
      </c>
    </row>
    <row r="1582" spans="3:14" x14ac:dyDescent="0.35">
      <c r="C1582" s="26" t="s">
        <v>1872</v>
      </c>
      <c r="D1582" s="14">
        <v>43017</v>
      </c>
      <c r="E1582" s="14">
        <v>43210</v>
      </c>
      <c r="F1582" s="27" t="s">
        <v>658</v>
      </c>
      <c r="G1582" s="28">
        <v>150000</v>
      </c>
      <c r="H1582" s="29">
        <v>150000</v>
      </c>
      <c r="I1582" s="29">
        <v>1</v>
      </c>
      <c r="J1582" s="30">
        <v>2017</v>
      </c>
      <c r="K1582" s="30">
        <v>2018</v>
      </c>
      <c r="L1582" s="31" t="s">
        <v>671</v>
      </c>
      <c r="M1582" s="32" t="str">
        <f>IF(_xlfn.XLOOKUP(C1582,'Raw Data_OS_22'!$C$5:$C$4516,'Raw Data_OS_22'!$G$5:$G$4516,"New_Claim/ Reopening")= "New_Claim/ Reopening","New_Claim/ Reopening","Old_Claim")</f>
        <v>Old_Claim</v>
      </c>
      <c r="N1582" s="18" t="str">
        <f>IF(M1582=$N$2,IF(J1582=$N$1,"E1","D"),_xlfn.XLOOKUP(C1582,'Raw Data_OS_22'!$C$5:$C$4516,'Raw Data_OS_22'!$O$5:$O$4516))</f>
        <v>B1</v>
      </c>
    </row>
    <row r="1583" spans="3:14" x14ac:dyDescent="0.35">
      <c r="C1583" s="26" t="s">
        <v>1873</v>
      </c>
      <c r="D1583" s="14">
        <v>42585</v>
      </c>
      <c r="E1583" s="14">
        <v>43210</v>
      </c>
      <c r="F1583" s="27" t="s">
        <v>658</v>
      </c>
      <c r="G1583" s="28">
        <v>200000</v>
      </c>
      <c r="H1583" s="29">
        <v>200000</v>
      </c>
      <c r="I1583" s="29">
        <v>1</v>
      </c>
      <c r="J1583" s="30">
        <v>2016</v>
      </c>
      <c r="K1583" s="30">
        <v>2018</v>
      </c>
      <c r="L1583" s="31" t="s">
        <v>667</v>
      </c>
      <c r="M1583" s="32" t="str">
        <f>IF(_xlfn.XLOOKUP(C1583,'Raw Data_OS_22'!$C$5:$C$4516,'Raw Data_OS_22'!$G$5:$G$4516,"New_Claim/ Reopening")= "New_Claim/ Reopening","New_Claim/ Reopening","Old_Claim")</f>
        <v>Old_Claim</v>
      </c>
      <c r="N1583" s="18" t="str">
        <f>IF(M1583=$N$2,IF(J1583=$N$1,"E1","D"),_xlfn.XLOOKUP(C1583,'Raw Data_OS_22'!$C$5:$C$4516,'Raw Data_OS_22'!$O$5:$O$4516))</f>
        <v>A</v>
      </c>
    </row>
    <row r="1584" spans="3:14" x14ac:dyDescent="0.35">
      <c r="C1584" s="26" t="s">
        <v>1874</v>
      </c>
      <c r="D1584" s="14">
        <v>43184</v>
      </c>
      <c r="E1584" s="14">
        <v>43206</v>
      </c>
      <c r="F1584" s="27" t="s">
        <v>3910</v>
      </c>
      <c r="G1584" s="28">
        <v>1000000</v>
      </c>
      <c r="H1584" s="29">
        <v>1000000</v>
      </c>
      <c r="I1584" s="29">
        <v>1</v>
      </c>
      <c r="J1584" s="30">
        <v>2018</v>
      </c>
      <c r="K1584" s="30">
        <v>2018</v>
      </c>
      <c r="L1584" s="31" t="s">
        <v>674</v>
      </c>
      <c r="M1584" s="32" t="str">
        <f>IF(_xlfn.XLOOKUP(C1584,'Raw Data_OS_22'!$C$5:$C$4516,'Raw Data_OS_22'!$G$5:$G$4516,"New_Claim/ Reopening")= "New_Claim/ Reopening","New_Claim/ Reopening","Old_Claim")</f>
        <v>Old_Claim</v>
      </c>
      <c r="N1584" s="18" t="str">
        <f>IF(M1584=$N$2,IF(J1584=$N$1,"E1","D"),_xlfn.XLOOKUP(C1584,'Raw Data_OS_22'!$C$5:$C$4516,'Raw Data_OS_22'!$O$5:$O$4516))</f>
        <v>A</v>
      </c>
    </row>
    <row r="1585" spans="3:14" x14ac:dyDescent="0.35">
      <c r="C1585" s="26" t="s">
        <v>1876</v>
      </c>
      <c r="D1585" s="14">
        <v>43140</v>
      </c>
      <c r="E1585" s="14">
        <v>43217</v>
      </c>
      <c r="F1585" s="27" t="s">
        <v>658</v>
      </c>
      <c r="G1585" s="28">
        <v>100000</v>
      </c>
      <c r="H1585" s="29">
        <v>100000</v>
      </c>
      <c r="I1585" s="29">
        <v>1</v>
      </c>
      <c r="J1585" s="30">
        <v>2018</v>
      </c>
      <c r="K1585" s="30">
        <v>2018</v>
      </c>
      <c r="L1585" s="31" t="s">
        <v>674</v>
      </c>
      <c r="M1585" s="32" t="str">
        <f>IF(_xlfn.XLOOKUP(C1585,'Raw Data_OS_22'!$C$5:$C$4516,'Raw Data_OS_22'!$G$5:$G$4516,"New_Claim/ Reopening")= "New_Claim/ Reopening","New_Claim/ Reopening","Old_Claim")</f>
        <v>Old_Claim</v>
      </c>
      <c r="N1585" s="18" t="str">
        <f>IF(M1585=$N$2,IF(J1585=$N$1,"E1","D"),_xlfn.XLOOKUP(C1585,'Raw Data_OS_22'!$C$5:$C$4516,'Raw Data_OS_22'!$O$5:$O$4516))</f>
        <v>B1</v>
      </c>
    </row>
    <row r="1586" spans="3:14" x14ac:dyDescent="0.35">
      <c r="C1586" s="26" t="s">
        <v>1877</v>
      </c>
      <c r="D1586" s="14">
        <v>43148</v>
      </c>
      <c r="E1586" s="14">
        <v>43217</v>
      </c>
      <c r="F1586" s="27" t="s">
        <v>658</v>
      </c>
      <c r="G1586" s="28">
        <v>1000</v>
      </c>
      <c r="H1586" s="29">
        <v>1000</v>
      </c>
      <c r="I1586" s="29">
        <v>1</v>
      </c>
      <c r="J1586" s="30">
        <v>2018</v>
      </c>
      <c r="K1586" s="30">
        <v>2018</v>
      </c>
      <c r="L1586" s="31" t="s">
        <v>674</v>
      </c>
      <c r="M1586" s="32" t="str">
        <f>IF(_xlfn.XLOOKUP(C1586,'Raw Data_OS_22'!$C$5:$C$4516,'Raw Data_OS_22'!$G$5:$G$4516,"New_Claim/ Reopening")= "New_Claim/ Reopening","New_Claim/ Reopening","Old_Claim")</f>
        <v>Old_Claim</v>
      </c>
      <c r="N1586" s="18" t="str">
        <f>IF(M1586=$N$2,IF(J1586=$N$1,"E1","D"),_xlfn.XLOOKUP(C1586,'Raw Data_OS_22'!$C$5:$C$4516,'Raw Data_OS_22'!$O$5:$O$4516))</f>
        <v>B1</v>
      </c>
    </row>
    <row r="1587" spans="3:14" x14ac:dyDescent="0.35">
      <c r="C1587" s="26" t="s">
        <v>1878</v>
      </c>
      <c r="D1587" s="14">
        <v>43137</v>
      </c>
      <c r="E1587" s="14">
        <v>43217</v>
      </c>
      <c r="F1587" s="27" t="s">
        <v>658</v>
      </c>
      <c r="G1587" s="28">
        <v>300000</v>
      </c>
      <c r="H1587" s="29">
        <v>300000</v>
      </c>
      <c r="I1587" s="29">
        <v>1</v>
      </c>
      <c r="J1587" s="30">
        <v>2018</v>
      </c>
      <c r="K1587" s="30">
        <v>2018</v>
      </c>
      <c r="L1587" s="31" t="s">
        <v>674</v>
      </c>
      <c r="M1587" s="32" t="str">
        <f>IF(_xlfn.XLOOKUP(C1587,'Raw Data_OS_22'!$C$5:$C$4516,'Raw Data_OS_22'!$G$5:$G$4516,"New_Claim/ Reopening")= "New_Claim/ Reopening","New_Claim/ Reopening","Old_Claim")</f>
        <v>Old_Claim</v>
      </c>
      <c r="N1587" s="18" t="str">
        <f>IF(M1587=$N$2,IF(J1587=$N$1,"E1","D"),_xlfn.XLOOKUP(C1587,'Raw Data_OS_22'!$C$5:$C$4516,'Raw Data_OS_22'!$O$5:$O$4516))</f>
        <v>A</v>
      </c>
    </row>
    <row r="1588" spans="3:14" x14ac:dyDescent="0.35">
      <c r="C1588" s="26" t="s">
        <v>1879</v>
      </c>
      <c r="D1588" s="14">
        <v>43060</v>
      </c>
      <c r="E1588" s="14">
        <v>43217</v>
      </c>
      <c r="F1588" s="27" t="s">
        <v>658</v>
      </c>
      <c r="G1588" s="28">
        <v>100000</v>
      </c>
      <c r="H1588" s="29">
        <v>100000</v>
      </c>
      <c r="I1588" s="29">
        <v>1</v>
      </c>
      <c r="J1588" s="30">
        <v>2017</v>
      </c>
      <c r="K1588" s="30">
        <v>2018</v>
      </c>
      <c r="L1588" s="31" t="s">
        <v>671</v>
      </c>
      <c r="M1588" s="32" t="str">
        <f>IF(_xlfn.XLOOKUP(C1588,'Raw Data_OS_22'!$C$5:$C$4516,'Raw Data_OS_22'!$G$5:$G$4516,"New_Claim/ Reopening")= "New_Claim/ Reopening","New_Claim/ Reopening","Old_Claim")</f>
        <v>Old_Claim</v>
      </c>
      <c r="N1588" s="18" t="str">
        <f>IF(M1588=$N$2,IF(J1588=$N$1,"E1","D"),_xlfn.XLOOKUP(C1588,'Raw Data_OS_22'!$C$5:$C$4516,'Raw Data_OS_22'!$O$5:$O$4516))</f>
        <v>B1</v>
      </c>
    </row>
    <row r="1589" spans="3:14" x14ac:dyDescent="0.35">
      <c r="C1589" s="26" t="s">
        <v>1889</v>
      </c>
      <c r="D1589" s="14">
        <v>42060</v>
      </c>
      <c r="E1589" s="14">
        <v>43251</v>
      </c>
      <c r="F1589" s="27" t="s">
        <v>658</v>
      </c>
      <c r="G1589" s="28">
        <v>50000</v>
      </c>
      <c r="H1589" s="29">
        <v>50000</v>
      </c>
      <c r="I1589" s="29">
        <v>1</v>
      </c>
      <c r="J1589" s="30">
        <v>2015</v>
      </c>
      <c r="K1589" s="30">
        <v>2018</v>
      </c>
      <c r="L1589" s="31" t="s">
        <v>1686</v>
      </c>
      <c r="M1589" s="32" t="str">
        <f>IF(_xlfn.XLOOKUP(C1589,'Raw Data_OS_22'!$C$5:$C$4516,'Raw Data_OS_22'!$G$5:$G$4516,"New_Claim/ Reopening")= "New_Claim/ Reopening","New_Claim/ Reopening","Old_Claim")</f>
        <v>Old_Claim</v>
      </c>
      <c r="N1589" s="18" t="str">
        <f>IF(M1589=$N$2,IF(J1589=$N$1,"E1","D"),_xlfn.XLOOKUP(C1589,'Raw Data_OS_22'!$C$5:$C$4516,'Raw Data_OS_22'!$O$5:$O$4516))</f>
        <v>B1</v>
      </c>
    </row>
    <row r="1590" spans="3:14" x14ac:dyDescent="0.35">
      <c r="C1590" s="26" t="s">
        <v>1254</v>
      </c>
      <c r="D1590" s="14">
        <v>43254</v>
      </c>
      <c r="E1590" s="14">
        <v>43257</v>
      </c>
      <c r="F1590" s="27" t="s">
        <v>3910</v>
      </c>
      <c r="G1590" s="28">
        <v>478000</v>
      </c>
      <c r="H1590" s="29">
        <v>478000</v>
      </c>
      <c r="I1590" s="29">
        <v>1</v>
      </c>
      <c r="J1590" s="30">
        <v>2018</v>
      </c>
      <c r="K1590" s="30">
        <v>2018</v>
      </c>
      <c r="L1590" s="31" t="s">
        <v>49</v>
      </c>
      <c r="M1590" s="32" t="str">
        <f>IF(_xlfn.XLOOKUP(C1590,'Raw Data_OS_22'!$C$5:$C$4516,'Raw Data_OS_22'!$G$5:$G$4516,"New_Claim/ Reopening")= "New_Claim/ Reopening","New_Claim/ Reopening","Old_Claim")</f>
        <v>Old_Claim</v>
      </c>
      <c r="N1590" s="18" t="str">
        <f>IF(M1590=$N$2,IF(J1590=$N$1,"E1","D"),_xlfn.XLOOKUP(C1590,'Raw Data_OS_22'!$C$5:$C$4516,'Raw Data_OS_22'!$O$5:$O$4516))</f>
        <v>B1</v>
      </c>
    </row>
    <row r="1591" spans="3:14" x14ac:dyDescent="0.35">
      <c r="C1591" s="26" t="s">
        <v>1890</v>
      </c>
      <c r="D1591" s="14">
        <v>43259</v>
      </c>
      <c r="E1591" s="14">
        <v>43262</v>
      </c>
      <c r="F1591" s="27" t="s">
        <v>3910</v>
      </c>
      <c r="G1591" s="28">
        <v>6380</v>
      </c>
      <c r="H1591" s="29">
        <v>6380</v>
      </c>
      <c r="I1591" s="29">
        <v>1</v>
      </c>
      <c r="J1591" s="30">
        <v>2018</v>
      </c>
      <c r="K1591" s="30">
        <v>2018</v>
      </c>
      <c r="L1591" s="31" t="s">
        <v>49</v>
      </c>
      <c r="M1591" s="32" t="str">
        <f>IF(_xlfn.XLOOKUP(C1591,'Raw Data_OS_22'!$C$5:$C$4516,'Raw Data_OS_22'!$G$5:$G$4516,"New_Claim/ Reopening")= "New_Claim/ Reopening","New_Claim/ Reopening","Old_Claim")</f>
        <v>Old_Claim</v>
      </c>
      <c r="N1591" s="18" t="str">
        <f>IF(M1591=$N$2,IF(J1591=$N$1,"E1","D"),_xlfn.XLOOKUP(C1591,'Raw Data_OS_22'!$C$5:$C$4516,'Raw Data_OS_22'!$O$5:$O$4516))</f>
        <v>B1</v>
      </c>
    </row>
    <row r="1592" spans="3:14" x14ac:dyDescent="0.35">
      <c r="C1592" s="26" t="s">
        <v>1894</v>
      </c>
      <c r="D1592" s="14">
        <v>43271</v>
      </c>
      <c r="E1592" s="14">
        <v>43286</v>
      </c>
      <c r="F1592" s="27" t="s">
        <v>3910</v>
      </c>
      <c r="G1592" s="28">
        <v>324561.40350000001</v>
      </c>
      <c r="H1592" s="29">
        <v>324561.40350000001</v>
      </c>
      <c r="I1592" s="29">
        <v>1</v>
      </c>
      <c r="J1592" s="30">
        <v>2018</v>
      </c>
      <c r="K1592" s="30">
        <v>2018</v>
      </c>
      <c r="L1592" s="31" t="s">
        <v>49</v>
      </c>
      <c r="M1592" s="32" t="str">
        <f>IF(_xlfn.XLOOKUP(C1592,'Raw Data_OS_22'!$C$5:$C$4516,'Raw Data_OS_22'!$G$5:$G$4516,"New_Claim/ Reopening")= "New_Claim/ Reopening","New_Claim/ Reopening","Old_Claim")</f>
        <v>Old_Claim</v>
      </c>
      <c r="N1592" s="18" t="str">
        <f>IF(M1592=$N$2,IF(J1592=$N$1,"E1","D"),_xlfn.XLOOKUP(C1592,'Raw Data_OS_22'!$C$5:$C$4516,'Raw Data_OS_22'!$O$5:$O$4516))</f>
        <v>A</v>
      </c>
    </row>
    <row r="1593" spans="3:14" x14ac:dyDescent="0.35">
      <c r="C1593" s="26" t="s">
        <v>1899</v>
      </c>
      <c r="D1593" s="14">
        <v>43273</v>
      </c>
      <c r="E1593" s="14">
        <v>43294</v>
      </c>
      <c r="F1593" s="27" t="s">
        <v>3910</v>
      </c>
      <c r="G1593" s="28">
        <v>50000</v>
      </c>
      <c r="H1593" s="29">
        <v>50000</v>
      </c>
      <c r="I1593" s="29">
        <v>1</v>
      </c>
      <c r="J1593" s="30">
        <v>2018</v>
      </c>
      <c r="K1593" s="30">
        <v>2018</v>
      </c>
      <c r="L1593" s="31" t="s">
        <v>49</v>
      </c>
      <c r="M1593" s="32" t="str">
        <f>IF(_xlfn.XLOOKUP(C1593,'Raw Data_OS_22'!$C$5:$C$4516,'Raw Data_OS_22'!$G$5:$G$4516,"New_Claim/ Reopening")= "New_Claim/ Reopening","New_Claim/ Reopening","Old_Claim")</f>
        <v>Old_Claim</v>
      </c>
      <c r="N1593" s="18" t="str">
        <f>IF(M1593=$N$2,IF(J1593=$N$1,"E1","D"),_xlfn.XLOOKUP(C1593,'Raw Data_OS_22'!$C$5:$C$4516,'Raw Data_OS_22'!$O$5:$O$4516))</f>
        <v>A</v>
      </c>
    </row>
    <row r="1594" spans="3:14" x14ac:dyDescent="0.35">
      <c r="C1594" s="26" t="s">
        <v>1900</v>
      </c>
      <c r="D1594" s="14">
        <v>43279</v>
      </c>
      <c r="E1594" s="14">
        <v>43301</v>
      </c>
      <c r="F1594" s="27" t="s">
        <v>3908</v>
      </c>
      <c r="G1594" s="28">
        <v>119828</v>
      </c>
      <c r="H1594" s="29">
        <v>119828</v>
      </c>
      <c r="I1594" s="29">
        <v>1</v>
      </c>
      <c r="J1594" s="30">
        <v>2018</v>
      </c>
      <c r="K1594" s="30">
        <v>2018</v>
      </c>
      <c r="L1594" s="31" t="s">
        <v>49</v>
      </c>
      <c r="M1594" s="32" t="str">
        <f>IF(_xlfn.XLOOKUP(C1594,'Raw Data_OS_22'!$C$5:$C$4516,'Raw Data_OS_22'!$G$5:$G$4516,"New_Claim/ Reopening")= "New_Claim/ Reopening","New_Claim/ Reopening","Old_Claim")</f>
        <v>Old_Claim</v>
      </c>
      <c r="N1594" s="18" t="str">
        <f>IF(M1594=$N$2,IF(J1594=$N$1,"E1","D"),_xlfn.XLOOKUP(C1594,'Raw Data_OS_22'!$C$5:$C$4516,'Raw Data_OS_22'!$O$5:$O$4516))</f>
        <v>B2</v>
      </c>
    </row>
    <row r="1595" spans="3:14" x14ac:dyDescent="0.35">
      <c r="C1595" s="26" t="s">
        <v>1917</v>
      </c>
      <c r="D1595" s="14">
        <v>43196</v>
      </c>
      <c r="E1595" s="14">
        <v>43251</v>
      </c>
      <c r="F1595" s="27" t="s">
        <v>4214</v>
      </c>
      <c r="G1595" s="28">
        <v>1000</v>
      </c>
      <c r="H1595" s="29">
        <v>1000</v>
      </c>
      <c r="I1595" s="29">
        <v>1</v>
      </c>
      <c r="J1595" s="30">
        <v>2018</v>
      </c>
      <c r="K1595" s="30">
        <v>2018</v>
      </c>
      <c r="L1595" s="31" t="s">
        <v>49</v>
      </c>
      <c r="M1595" s="32" t="str">
        <f>IF(_xlfn.XLOOKUP(C1595,'Raw Data_OS_22'!$C$5:$C$4516,'Raw Data_OS_22'!$G$5:$G$4516,"New_Claim/ Reopening")= "New_Claim/ Reopening","New_Claim/ Reopening","Old_Claim")</f>
        <v>Old_Claim</v>
      </c>
      <c r="N1595" s="18" t="str">
        <f>IF(M1595=$N$2,IF(J1595=$N$1,"E1","D"),_xlfn.XLOOKUP(C1595,'Raw Data_OS_22'!$C$5:$C$4516,'Raw Data_OS_22'!$O$5:$O$4516))</f>
        <v>A</v>
      </c>
    </row>
    <row r="1596" spans="3:14" x14ac:dyDescent="0.35">
      <c r="C1596" s="26" t="s">
        <v>1258</v>
      </c>
      <c r="D1596" s="14">
        <v>43276</v>
      </c>
      <c r="E1596" s="14">
        <v>43334</v>
      </c>
      <c r="F1596" s="27" t="s">
        <v>3910</v>
      </c>
      <c r="G1596" s="28">
        <v>317175</v>
      </c>
      <c r="H1596" s="29">
        <v>317175</v>
      </c>
      <c r="I1596" s="29">
        <v>1</v>
      </c>
      <c r="J1596" s="30">
        <v>2018</v>
      </c>
      <c r="K1596" s="30">
        <v>2018</v>
      </c>
      <c r="L1596" s="31" t="s">
        <v>49</v>
      </c>
      <c r="M1596" s="32" t="str">
        <f>IF(_xlfn.XLOOKUP(C1596,'Raw Data_OS_22'!$C$5:$C$4516,'Raw Data_OS_22'!$G$5:$G$4516,"New_Claim/ Reopening")= "New_Claim/ Reopening","New_Claim/ Reopening","Old_Claim")</f>
        <v>Old_Claim</v>
      </c>
      <c r="N1596" s="18" t="str">
        <f>IF(M1596=$N$2,IF(J1596=$N$1,"E1","D"),_xlfn.XLOOKUP(C1596,'Raw Data_OS_22'!$C$5:$C$4516,'Raw Data_OS_22'!$O$5:$O$4516))</f>
        <v>B2</v>
      </c>
    </row>
    <row r="1597" spans="3:14" x14ac:dyDescent="0.35">
      <c r="C1597" s="26" t="s">
        <v>1920</v>
      </c>
      <c r="D1597" s="14">
        <v>43373</v>
      </c>
      <c r="E1597" s="14">
        <v>43375</v>
      </c>
      <c r="F1597" s="27" t="s">
        <v>3910</v>
      </c>
      <c r="G1597" s="28">
        <v>1000</v>
      </c>
      <c r="H1597" s="29">
        <v>1000</v>
      </c>
      <c r="I1597" s="29">
        <v>1</v>
      </c>
      <c r="J1597" s="30">
        <v>2018</v>
      </c>
      <c r="K1597" s="30">
        <v>2018</v>
      </c>
      <c r="L1597" s="31" t="s">
        <v>1257</v>
      </c>
      <c r="M1597" s="32" t="str">
        <f>IF(_xlfn.XLOOKUP(C1597,'Raw Data_OS_22'!$C$5:$C$4516,'Raw Data_OS_22'!$G$5:$G$4516,"New_Claim/ Reopening")= "New_Claim/ Reopening","New_Claim/ Reopening","Old_Claim")</f>
        <v>Old_Claim</v>
      </c>
      <c r="N1597" s="18" t="str">
        <f>IF(M1597=$N$2,IF(J1597=$N$1,"E1","D"),_xlfn.XLOOKUP(C1597,'Raw Data_OS_22'!$C$5:$C$4516,'Raw Data_OS_22'!$O$5:$O$4516))</f>
        <v>B1</v>
      </c>
    </row>
    <row r="1598" spans="3:14" x14ac:dyDescent="0.35">
      <c r="C1598" s="26" t="s">
        <v>1921</v>
      </c>
      <c r="D1598" s="14">
        <v>43374</v>
      </c>
      <c r="E1598" s="14">
        <v>43376</v>
      </c>
      <c r="F1598" s="27" t="s">
        <v>3910</v>
      </c>
      <c r="G1598" s="28">
        <v>200000</v>
      </c>
      <c r="H1598" s="29">
        <v>200000</v>
      </c>
      <c r="I1598" s="29">
        <v>1</v>
      </c>
      <c r="J1598" s="30">
        <v>2018</v>
      </c>
      <c r="K1598" s="30">
        <v>2018</v>
      </c>
      <c r="L1598" s="31" t="s">
        <v>684</v>
      </c>
      <c r="M1598" s="32" t="str">
        <f>IF(_xlfn.XLOOKUP(C1598,'Raw Data_OS_22'!$C$5:$C$4516,'Raw Data_OS_22'!$G$5:$G$4516,"New_Claim/ Reopening")= "New_Claim/ Reopening","New_Claim/ Reopening","Old_Claim")</f>
        <v>Old_Claim</v>
      </c>
      <c r="N1598" s="18" t="str">
        <f>IF(M1598=$N$2,IF(J1598=$N$1,"E1","D"),_xlfn.XLOOKUP(C1598,'Raw Data_OS_22'!$C$5:$C$4516,'Raw Data_OS_22'!$O$5:$O$4516))</f>
        <v>A</v>
      </c>
    </row>
    <row r="1599" spans="3:14" x14ac:dyDescent="0.35">
      <c r="C1599" s="26" t="s">
        <v>1925</v>
      </c>
      <c r="D1599" s="14">
        <v>43110</v>
      </c>
      <c r="E1599" s="14">
        <v>43388</v>
      </c>
      <c r="F1599" s="27" t="s">
        <v>3908</v>
      </c>
      <c r="G1599" s="28">
        <v>600000</v>
      </c>
      <c r="H1599" s="29">
        <v>600000</v>
      </c>
      <c r="I1599" s="29">
        <v>1</v>
      </c>
      <c r="J1599" s="30">
        <v>2018</v>
      </c>
      <c r="K1599" s="30">
        <v>2018</v>
      </c>
      <c r="L1599" s="31" t="s">
        <v>674</v>
      </c>
      <c r="M1599" s="32" t="str">
        <f>IF(_xlfn.XLOOKUP(C1599,'Raw Data_OS_22'!$C$5:$C$4516,'Raw Data_OS_22'!$G$5:$G$4516,"New_Claim/ Reopening")= "New_Claim/ Reopening","New_Claim/ Reopening","Old_Claim")</f>
        <v>Old_Claim</v>
      </c>
      <c r="N1599" s="18" t="str">
        <f>IF(M1599=$N$2,IF(J1599=$N$1,"E1","D"),_xlfn.XLOOKUP(C1599,'Raw Data_OS_22'!$C$5:$C$4516,'Raw Data_OS_22'!$O$5:$O$4516))</f>
        <v>B1</v>
      </c>
    </row>
    <row r="1600" spans="3:14" x14ac:dyDescent="0.35">
      <c r="C1600" s="26" t="s">
        <v>1926</v>
      </c>
      <c r="D1600" s="14">
        <v>42259</v>
      </c>
      <c r="E1600" s="14">
        <v>43395</v>
      </c>
      <c r="F1600" s="27" t="s">
        <v>658</v>
      </c>
      <c r="G1600" s="28">
        <v>50000</v>
      </c>
      <c r="H1600" s="29">
        <v>50000</v>
      </c>
      <c r="I1600" s="29">
        <v>1</v>
      </c>
      <c r="J1600" s="30">
        <v>2015</v>
      </c>
      <c r="K1600" s="30">
        <v>2018</v>
      </c>
      <c r="L1600" s="31" t="s">
        <v>1713</v>
      </c>
      <c r="M1600" s="32" t="str">
        <f>IF(_xlfn.XLOOKUP(C1600,'Raw Data_OS_22'!$C$5:$C$4516,'Raw Data_OS_22'!$G$5:$G$4516,"New_Claim/ Reopening")= "New_Claim/ Reopening","New_Claim/ Reopening","Old_Claim")</f>
        <v>Old_Claim</v>
      </c>
      <c r="N1600" s="18" t="str">
        <f>IF(M1600=$N$2,IF(J1600=$N$1,"E1","D"),_xlfn.XLOOKUP(C1600,'Raw Data_OS_22'!$C$5:$C$4516,'Raw Data_OS_22'!$O$5:$O$4516))</f>
        <v>B1</v>
      </c>
    </row>
    <row r="1601" spans="3:14" x14ac:dyDescent="0.35">
      <c r="C1601" s="26" t="s">
        <v>1927</v>
      </c>
      <c r="D1601" s="14">
        <v>43369</v>
      </c>
      <c r="E1601" s="14">
        <v>43390</v>
      </c>
      <c r="F1601" s="27" t="s">
        <v>3910</v>
      </c>
      <c r="G1601" s="28">
        <v>5000</v>
      </c>
      <c r="H1601" s="29">
        <v>5000</v>
      </c>
      <c r="I1601" s="29">
        <v>1</v>
      </c>
      <c r="J1601" s="30">
        <v>2018</v>
      </c>
      <c r="K1601" s="30">
        <v>2018</v>
      </c>
      <c r="L1601" s="31" t="s">
        <v>1257</v>
      </c>
      <c r="M1601" s="32" t="str">
        <f>IF(_xlfn.XLOOKUP(C1601,'Raw Data_OS_22'!$C$5:$C$4516,'Raw Data_OS_22'!$G$5:$G$4516,"New_Claim/ Reopening")= "New_Claim/ Reopening","New_Claim/ Reopening","Old_Claim")</f>
        <v>Old_Claim</v>
      </c>
      <c r="N1601" s="18" t="str">
        <f>IF(M1601=$N$2,IF(J1601=$N$1,"E1","D"),_xlfn.XLOOKUP(C1601,'Raw Data_OS_22'!$C$5:$C$4516,'Raw Data_OS_22'!$O$5:$O$4516))</f>
        <v>B1</v>
      </c>
    </row>
    <row r="1602" spans="3:14" x14ac:dyDescent="0.35">
      <c r="C1602" s="26" t="s">
        <v>1928</v>
      </c>
      <c r="D1602" s="14">
        <v>43392</v>
      </c>
      <c r="E1602" s="14">
        <v>43402</v>
      </c>
      <c r="F1602" s="27" t="s">
        <v>3908</v>
      </c>
      <c r="G1602" s="28">
        <v>7500</v>
      </c>
      <c r="H1602" s="29">
        <v>7500</v>
      </c>
      <c r="I1602" s="29">
        <v>1</v>
      </c>
      <c r="J1602" s="30">
        <v>2018</v>
      </c>
      <c r="K1602" s="30">
        <v>2018</v>
      </c>
      <c r="L1602" s="31" t="s">
        <v>684</v>
      </c>
      <c r="M1602" s="32" t="str">
        <f>IF(_xlfn.XLOOKUP(C1602,'Raw Data_OS_22'!$C$5:$C$4516,'Raw Data_OS_22'!$G$5:$G$4516,"New_Claim/ Reopening")= "New_Claim/ Reopening","New_Claim/ Reopening","Old_Claim")</f>
        <v>Old_Claim</v>
      </c>
      <c r="N1602" s="18" t="str">
        <f>IF(M1602=$N$2,IF(J1602=$N$1,"E1","D"),_xlfn.XLOOKUP(C1602,'Raw Data_OS_22'!$C$5:$C$4516,'Raw Data_OS_22'!$O$5:$O$4516))</f>
        <v>A</v>
      </c>
    </row>
    <row r="1603" spans="3:14" x14ac:dyDescent="0.35">
      <c r="C1603" s="26" t="s">
        <v>1929</v>
      </c>
      <c r="D1603" s="14">
        <v>43364</v>
      </c>
      <c r="E1603" s="14">
        <v>43391</v>
      </c>
      <c r="F1603" s="27" t="s">
        <v>3910</v>
      </c>
      <c r="G1603" s="28">
        <v>20000</v>
      </c>
      <c r="H1603" s="29">
        <v>20000</v>
      </c>
      <c r="I1603" s="29">
        <v>1</v>
      </c>
      <c r="J1603" s="30">
        <v>2018</v>
      </c>
      <c r="K1603" s="30">
        <v>2018</v>
      </c>
      <c r="L1603" s="31" t="s">
        <v>1257</v>
      </c>
      <c r="M1603" s="32" t="str">
        <f>IF(_xlfn.XLOOKUP(C1603,'Raw Data_OS_22'!$C$5:$C$4516,'Raw Data_OS_22'!$G$5:$G$4516,"New_Claim/ Reopening")= "New_Claim/ Reopening","New_Claim/ Reopening","Old_Claim")</f>
        <v>Old_Claim</v>
      </c>
      <c r="N1603" s="18" t="str">
        <f>IF(M1603=$N$2,IF(J1603=$N$1,"E1","D"),_xlfn.XLOOKUP(C1603,'Raw Data_OS_22'!$C$5:$C$4516,'Raw Data_OS_22'!$O$5:$O$4516))</f>
        <v>A</v>
      </c>
    </row>
    <row r="1604" spans="3:14" x14ac:dyDescent="0.35">
      <c r="C1604" s="26" t="s">
        <v>1933</v>
      </c>
      <c r="D1604" s="14">
        <v>43277</v>
      </c>
      <c r="E1604" s="14">
        <v>43334</v>
      </c>
      <c r="F1604" s="27" t="s">
        <v>3910</v>
      </c>
      <c r="G1604" s="28">
        <v>50000</v>
      </c>
      <c r="H1604" s="29">
        <v>50000</v>
      </c>
      <c r="I1604" s="29">
        <v>1</v>
      </c>
      <c r="J1604" s="30">
        <v>2018</v>
      </c>
      <c r="K1604" s="30">
        <v>2018</v>
      </c>
      <c r="L1604" s="31" t="s">
        <v>49</v>
      </c>
      <c r="M1604" s="32" t="str">
        <f>IF(_xlfn.XLOOKUP(C1604,'Raw Data_OS_22'!$C$5:$C$4516,'Raw Data_OS_22'!$G$5:$G$4516,"New_Claim/ Reopening")= "New_Claim/ Reopening","New_Claim/ Reopening","Old_Claim")</f>
        <v>Old_Claim</v>
      </c>
      <c r="N1604" s="18" t="str">
        <f>IF(M1604=$N$2,IF(J1604=$N$1,"E1","D"),_xlfn.XLOOKUP(C1604,'Raw Data_OS_22'!$C$5:$C$4516,'Raw Data_OS_22'!$O$5:$O$4516))</f>
        <v>A</v>
      </c>
    </row>
    <row r="1605" spans="3:14" x14ac:dyDescent="0.35">
      <c r="C1605" s="26" t="s">
        <v>1260</v>
      </c>
      <c r="D1605" s="14">
        <v>43441</v>
      </c>
      <c r="E1605" s="14">
        <v>43445</v>
      </c>
      <c r="F1605" s="27" t="s">
        <v>3910</v>
      </c>
      <c r="G1605" s="28">
        <v>941362</v>
      </c>
      <c r="H1605" s="29">
        <v>941362</v>
      </c>
      <c r="I1605" s="29">
        <v>1</v>
      </c>
      <c r="J1605" s="30">
        <v>2018</v>
      </c>
      <c r="K1605" s="30">
        <v>2018</v>
      </c>
      <c r="L1605" s="31" t="s">
        <v>684</v>
      </c>
      <c r="M1605" s="32" t="str">
        <f>IF(_xlfn.XLOOKUP(C1605,'Raw Data_OS_22'!$C$5:$C$4516,'Raw Data_OS_22'!$G$5:$G$4516,"New_Claim/ Reopening")= "New_Claim/ Reopening","New_Claim/ Reopening","Old_Claim")</f>
        <v>Old_Claim</v>
      </c>
      <c r="N1605" s="18" t="str">
        <f>IF(M1605=$N$2,IF(J1605=$N$1,"E1","D"),_xlfn.XLOOKUP(C1605,'Raw Data_OS_22'!$C$5:$C$4516,'Raw Data_OS_22'!$O$5:$O$4516))</f>
        <v>B2</v>
      </c>
    </row>
    <row r="1606" spans="3:14" x14ac:dyDescent="0.35">
      <c r="C1606" s="26" t="s">
        <v>1939</v>
      </c>
      <c r="D1606" s="14">
        <v>43320</v>
      </c>
      <c r="E1606" s="14">
        <v>43329</v>
      </c>
      <c r="F1606" s="27" t="s">
        <v>658</v>
      </c>
      <c r="G1606" s="28">
        <v>96620</v>
      </c>
      <c r="H1606" s="29">
        <v>96620</v>
      </c>
      <c r="I1606" s="29">
        <v>1</v>
      </c>
      <c r="J1606" s="30">
        <v>2018</v>
      </c>
      <c r="K1606" s="30">
        <v>2018</v>
      </c>
      <c r="L1606" s="31" t="s">
        <v>1257</v>
      </c>
      <c r="M1606" s="32" t="str">
        <f>IF(_xlfn.XLOOKUP(C1606,'Raw Data_OS_22'!$C$5:$C$4516,'Raw Data_OS_22'!$G$5:$G$4516,"New_Claim/ Reopening")= "New_Claim/ Reopening","New_Claim/ Reopening","Old_Claim")</f>
        <v>Old_Claim</v>
      </c>
      <c r="N1606" s="18" t="str">
        <f>IF(M1606=$N$2,IF(J1606=$N$1,"E1","D"),_xlfn.XLOOKUP(C1606,'Raw Data_OS_22'!$C$5:$C$4516,'Raw Data_OS_22'!$O$5:$O$4516))</f>
        <v>B1</v>
      </c>
    </row>
    <row r="1607" spans="3:14" x14ac:dyDescent="0.35">
      <c r="C1607" s="26" t="s">
        <v>1949</v>
      </c>
      <c r="D1607" s="14">
        <v>43468</v>
      </c>
      <c r="E1607" s="14">
        <v>43483</v>
      </c>
      <c r="F1607" s="27" t="s">
        <v>3910</v>
      </c>
      <c r="G1607" s="28">
        <v>40000</v>
      </c>
      <c r="H1607" s="29">
        <v>40000</v>
      </c>
      <c r="I1607" s="29">
        <v>1</v>
      </c>
      <c r="J1607" s="30">
        <v>2019</v>
      </c>
      <c r="K1607" s="30">
        <v>2019</v>
      </c>
      <c r="L1607" s="31" t="s">
        <v>681</v>
      </c>
      <c r="M1607" s="32" t="str">
        <f>IF(_xlfn.XLOOKUP(C1607,'Raw Data_OS_22'!$C$5:$C$4516,'Raw Data_OS_22'!$G$5:$G$4516,"New_Claim/ Reopening")= "New_Claim/ Reopening","New_Claim/ Reopening","Old_Claim")</f>
        <v>Old_Claim</v>
      </c>
      <c r="N1607" s="18" t="str">
        <f>IF(M1607=$N$2,IF(J1607=$N$1,"E1","D"),_xlfn.XLOOKUP(C1607,'Raw Data_OS_22'!$C$5:$C$4516,'Raw Data_OS_22'!$O$5:$O$4516))</f>
        <v>A</v>
      </c>
    </row>
    <row r="1608" spans="3:14" x14ac:dyDescent="0.35">
      <c r="C1608" s="26" t="s">
        <v>1264</v>
      </c>
      <c r="D1608" s="14">
        <v>43456</v>
      </c>
      <c r="E1608" s="14">
        <v>43486</v>
      </c>
      <c r="F1608" s="27" t="s">
        <v>3910</v>
      </c>
      <c r="G1608" s="28">
        <v>96400</v>
      </c>
      <c r="H1608" s="29">
        <v>96400</v>
      </c>
      <c r="I1608" s="29">
        <v>1</v>
      </c>
      <c r="J1608" s="30">
        <v>2018</v>
      </c>
      <c r="K1608" s="30">
        <v>2019</v>
      </c>
      <c r="L1608" s="31" t="s">
        <v>684</v>
      </c>
      <c r="M1608" s="32" t="str">
        <f>IF(_xlfn.XLOOKUP(C1608,'Raw Data_OS_22'!$C$5:$C$4516,'Raw Data_OS_22'!$G$5:$G$4516,"New_Claim/ Reopening")= "New_Claim/ Reopening","New_Claim/ Reopening","Old_Claim")</f>
        <v>Old_Claim</v>
      </c>
      <c r="N1608" s="18" t="str">
        <f>IF(M1608=$N$2,IF(J1608=$N$1,"E1","D"),_xlfn.XLOOKUP(C1608,'Raw Data_OS_22'!$C$5:$C$4516,'Raw Data_OS_22'!$O$5:$O$4516))</f>
        <v>B1</v>
      </c>
    </row>
    <row r="1609" spans="3:14" x14ac:dyDescent="0.35">
      <c r="C1609" s="26" t="s">
        <v>1265</v>
      </c>
      <c r="D1609" s="14">
        <v>43518</v>
      </c>
      <c r="E1609" s="14">
        <v>43528</v>
      </c>
      <c r="F1609" s="27" t="s">
        <v>3908</v>
      </c>
      <c r="G1609" s="28">
        <v>594035</v>
      </c>
      <c r="H1609" s="29">
        <v>594035</v>
      </c>
      <c r="I1609" s="29">
        <v>1</v>
      </c>
      <c r="J1609" s="30">
        <v>2019</v>
      </c>
      <c r="K1609" s="30">
        <v>2019</v>
      </c>
      <c r="L1609" s="31" t="s">
        <v>681</v>
      </c>
      <c r="M1609" s="32" t="str">
        <f>IF(_xlfn.XLOOKUP(C1609,'Raw Data_OS_22'!$C$5:$C$4516,'Raw Data_OS_22'!$G$5:$G$4516,"New_Claim/ Reopening")= "New_Claim/ Reopening","New_Claim/ Reopening","Old_Claim")</f>
        <v>Old_Claim</v>
      </c>
      <c r="N1609" s="18" t="str">
        <f>IF(M1609=$N$2,IF(J1609=$N$1,"E1","D"),_xlfn.XLOOKUP(C1609,'Raw Data_OS_22'!$C$5:$C$4516,'Raw Data_OS_22'!$O$5:$O$4516))</f>
        <v>B1</v>
      </c>
    </row>
    <row r="1610" spans="3:14" x14ac:dyDescent="0.35">
      <c r="C1610" s="26" t="s">
        <v>1950</v>
      </c>
      <c r="D1610" s="14">
        <v>43525</v>
      </c>
      <c r="E1610" s="14">
        <v>43530</v>
      </c>
      <c r="F1610" s="27" t="s">
        <v>3908</v>
      </c>
      <c r="G1610" s="28">
        <v>7540</v>
      </c>
      <c r="H1610" s="29">
        <v>7540</v>
      </c>
      <c r="I1610" s="29">
        <v>1</v>
      </c>
      <c r="J1610" s="30">
        <v>2019</v>
      </c>
      <c r="K1610" s="30">
        <v>2019</v>
      </c>
      <c r="L1610" s="31" t="s">
        <v>681</v>
      </c>
      <c r="M1610" s="32" t="str">
        <f>IF(_xlfn.XLOOKUP(C1610,'Raw Data_OS_22'!$C$5:$C$4516,'Raw Data_OS_22'!$G$5:$G$4516,"New_Claim/ Reopening")= "New_Claim/ Reopening","New_Claim/ Reopening","Old_Claim")</f>
        <v>Old_Claim</v>
      </c>
      <c r="N1610" s="18" t="str">
        <f>IF(M1610=$N$2,IF(J1610=$N$1,"E1","D"),_xlfn.XLOOKUP(C1610,'Raw Data_OS_22'!$C$5:$C$4516,'Raw Data_OS_22'!$O$5:$O$4516))</f>
        <v>A</v>
      </c>
    </row>
    <row r="1611" spans="3:14" x14ac:dyDescent="0.35">
      <c r="C1611" s="26" t="s">
        <v>1955</v>
      </c>
      <c r="D1611" s="14">
        <v>43414</v>
      </c>
      <c r="E1611" s="14">
        <v>43518</v>
      </c>
      <c r="F1611" s="27" t="s">
        <v>3908</v>
      </c>
      <c r="G1611" s="28">
        <v>250000</v>
      </c>
      <c r="H1611" s="29">
        <v>250000</v>
      </c>
      <c r="I1611" s="29">
        <v>1</v>
      </c>
      <c r="J1611" s="30">
        <v>2018</v>
      </c>
      <c r="K1611" s="30">
        <v>2019</v>
      </c>
      <c r="L1611" s="31" t="s">
        <v>684</v>
      </c>
      <c r="M1611" s="32" t="str">
        <f>IF(_xlfn.XLOOKUP(C1611,'Raw Data_OS_22'!$C$5:$C$4516,'Raw Data_OS_22'!$G$5:$G$4516,"New_Claim/ Reopening")= "New_Claim/ Reopening","New_Claim/ Reopening","Old_Claim")</f>
        <v>Old_Claim</v>
      </c>
      <c r="N1611" s="18" t="str">
        <f>IF(M1611=$N$2,IF(J1611=$N$1,"E1","D"),_xlfn.XLOOKUP(C1611,'Raw Data_OS_22'!$C$5:$C$4516,'Raw Data_OS_22'!$O$5:$O$4516))</f>
        <v>B1</v>
      </c>
    </row>
    <row r="1612" spans="3:14" x14ac:dyDescent="0.35">
      <c r="C1612" s="26" t="s">
        <v>1959</v>
      </c>
      <c r="D1612" s="14">
        <v>43455</v>
      </c>
      <c r="E1612" s="14">
        <v>43553</v>
      </c>
      <c r="F1612" s="27" t="s">
        <v>3910</v>
      </c>
      <c r="G1612" s="28">
        <v>353602</v>
      </c>
      <c r="H1612" s="29">
        <v>353602</v>
      </c>
      <c r="I1612" s="29">
        <v>1</v>
      </c>
      <c r="J1612" s="30">
        <v>2018</v>
      </c>
      <c r="K1612" s="30">
        <v>2019</v>
      </c>
      <c r="L1612" s="31" t="s">
        <v>684</v>
      </c>
      <c r="M1612" s="32" t="str">
        <f>IF(_xlfn.XLOOKUP(C1612,'Raw Data_OS_22'!$C$5:$C$4516,'Raw Data_OS_22'!$G$5:$G$4516,"New_Claim/ Reopening")= "New_Claim/ Reopening","New_Claim/ Reopening","Old_Claim")</f>
        <v>Old_Claim</v>
      </c>
      <c r="N1612" s="18" t="str">
        <f>IF(M1612=$N$2,IF(J1612=$N$1,"E1","D"),_xlfn.XLOOKUP(C1612,'Raw Data_OS_22'!$C$5:$C$4516,'Raw Data_OS_22'!$O$5:$O$4516))</f>
        <v>B2</v>
      </c>
    </row>
    <row r="1613" spans="3:14" x14ac:dyDescent="0.35">
      <c r="C1613" s="26" t="s">
        <v>1961</v>
      </c>
      <c r="D1613" s="14">
        <v>43154</v>
      </c>
      <c r="E1613" s="14">
        <v>43578</v>
      </c>
      <c r="F1613" s="27" t="s">
        <v>3908</v>
      </c>
      <c r="G1613" s="28">
        <v>1500000</v>
      </c>
      <c r="H1613" s="29">
        <v>1500000</v>
      </c>
      <c r="I1613" s="29">
        <v>1</v>
      </c>
      <c r="J1613" s="30">
        <v>2018</v>
      </c>
      <c r="K1613" s="30">
        <v>2019</v>
      </c>
      <c r="L1613" s="31" t="s">
        <v>674</v>
      </c>
      <c r="M1613" s="32" t="str">
        <f>IF(_xlfn.XLOOKUP(C1613,'Raw Data_OS_22'!$C$5:$C$4516,'Raw Data_OS_22'!$G$5:$G$4516,"New_Claim/ Reopening")= "New_Claim/ Reopening","New_Claim/ Reopening","Old_Claim")</f>
        <v>Old_Claim</v>
      </c>
      <c r="N1613" s="18" t="str">
        <f>IF(M1613=$N$2,IF(J1613=$N$1,"E1","D"),_xlfn.XLOOKUP(C1613,'Raw Data_OS_22'!$C$5:$C$4516,'Raw Data_OS_22'!$O$5:$O$4516))</f>
        <v>B1</v>
      </c>
    </row>
    <row r="1614" spans="3:14" x14ac:dyDescent="0.35">
      <c r="C1614" s="26" t="s">
        <v>1963</v>
      </c>
      <c r="D1614" s="14">
        <v>43561</v>
      </c>
      <c r="E1614" s="14">
        <v>43584</v>
      </c>
      <c r="F1614" s="27" t="s">
        <v>658</v>
      </c>
      <c r="G1614" s="28">
        <v>40490</v>
      </c>
      <c r="H1614" s="29">
        <v>40490</v>
      </c>
      <c r="I1614" s="29">
        <v>1</v>
      </c>
      <c r="J1614" s="30">
        <v>2019</v>
      </c>
      <c r="K1614" s="30">
        <v>2019</v>
      </c>
      <c r="L1614" s="31" t="s">
        <v>51</v>
      </c>
      <c r="M1614" s="32" t="str">
        <f>IF(_xlfn.XLOOKUP(C1614,'Raw Data_OS_22'!$C$5:$C$4516,'Raw Data_OS_22'!$G$5:$G$4516,"New_Claim/ Reopening")= "New_Claim/ Reopening","New_Claim/ Reopening","Old_Claim")</f>
        <v>Old_Claim</v>
      </c>
      <c r="N1614" s="18" t="str">
        <f>IF(M1614=$N$2,IF(J1614=$N$1,"E1","D"),_xlfn.XLOOKUP(C1614,'Raw Data_OS_22'!$C$5:$C$4516,'Raw Data_OS_22'!$O$5:$O$4516))</f>
        <v>B1</v>
      </c>
    </row>
    <row r="1615" spans="3:14" x14ac:dyDescent="0.35">
      <c r="C1615" s="26" t="s">
        <v>1964</v>
      </c>
      <c r="D1615" s="14">
        <v>43584</v>
      </c>
      <c r="E1615" s="14">
        <v>43584</v>
      </c>
      <c r="F1615" s="27" t="s">
        <v>658</v>
      </c>
      <c r="G1615" s="28">
        <v>684491</v>
      </c>
      <c r="H1615" s="29">
        <v>684491</v>
      </c>
      <c r="I1615" s="29">
        <v>1</v>
      </c>
      <c r="J1615" s="30">
        <v>2019</v>
      </c>
      <c r="K1615" s="30">
        <v>2019</v>
      </c>
      <c r="L1615" s="31" t="s">
        <v>51</v>
      </c>
      <c r="M1615" s="32" t="str">
        <f>IF(_xlfn.XLOOKUP(C1615,'Raw Data_OS_22'!$C$5:$C$4516,'Raw Data_OS_22'!$G$5:$G$4516,"New_Claim/ Reopening")= "New_Claim/ Reopening","New_Claim/ Reopening","Old_Claim")</f>
        <v>Old_Claim</v>
      </c>
      <c r="N1615" s="18" t="str">
        <f>IF(M1615=$N$2,IF(J1615=$N$1,"E1","D"),_xlfn.XLOOKUP(C1615,'Raw Data_OS_22'!$C$5:$C$4516,'Raw Data_OS_22'!$O$5:$O$4516))</f>
        <v>A</v>
      </c>
    </row>
    <row r="1616" spans="3:14" x14ac:dyDescent="0.35">
      <c r="C1616" s="26" t="s">
        <v>1966</v>
      </c>
      <c r="D1616" s="14">
        <v>43581</v>
      </c>
      <c r="E1616" s="14">
        <v>43585</v>
      </c>
      <c r="F1616" s="27" t="s">
        <v>3910</v>
      </c>
      <c r="G1616" s="28">
        <v>6380</v>
      </c>
      <c r="H1616" s="29">
        <v>6380</v>
      </c>
      <c r="I1616" s="29">
        <v>1</v>
      </c>
      <c r="J1616" s="30">
        <v>2019</v>
      </c>
      <c r="K1616" s="30">
        <v>2019</v>
      </c>
      <c r="L1616" s="31" t="s">
        <v>51</v>
      </c>
      <c r="M1616" s="32" t="str">
        <f>IF(_xlfn.XLOOKUP(C1616,'Raw Data_OS_22'!$C$5:$C$4516,'Raw Data_OS_22'!$G$5:$G$4516,"New_Claim/ Reopening")= "New_Claim/ Reopening","New_Claim/ Reopening","Old_Claim")</f>
        <v>Old_Claim</v>
      </c>
      <c r="N1616" s="18" t="str">
        <f>IF(M1616=$N$2,IF(J1616=$N$1,"E1","D"),_xlfn.XLOOKUP(C1616,'Raw Data_OS_22'!$C$5:$C$4516,'Raw Data_OS_22'!$O$5:$O$4516))</f>
        <v>B1</v>
      </c>
    </row>
    <row r="1617" spans="3:14" x14ac:dyDescent="0.35">
      <c r="C1617" s="26" t="s">
        <v>1969</v>
      </c>
      <c r="D1617" s="14">
        <v>43535</v>
      </c>
      <c r="E1617" s="14">
        <v>43556</v>
      </c>
      <c r="F1617" s="27" t="s">
        <v>3910</v>
      </c>
      <c r="G1617" s="28">
        <v>909465</v>
      </c>
      <c r="H1617" s="29">
        <v>909465</v>
      </c>
      <c r="I1617" s="29">
        <v>1</v>
      </c>
      <c r="J1617" s="30">
        <v>2019</v>
      </c>
      <c r="K1617" s="30">
        <v>2019</v>
      </c>
      <c r="L1617" s="31" t="s">
        <v>681</v>
      </c>
      <c r="M1617" s="32" t="str">
        <f>IF(_xlfn.XLOOKUP(C1617,'Raw Data_OS_22'!$C$5:$C$4516,'Raw Data_OS_22'!$G$5:$G$4516,"New_Claim/ Reopening")= "New_Claim/ Reopening","New_Claim/ Reopening","Old_Claim")</f>
        <v>Old_Claim</v>
      </c>
      <c r="N1617" s="18" t="str">
        <f>IF(M1617=$N$2,IF(J1617=$N$1,"E1","D"),_xlfn.XLOOKUP(C1617,'Raw Data_OS_22'!$C$5:$C$4516,'Raw Data_OS_22'!$O$5:$O$4516))</f>
        <v>B2</v>
      </c>
    </row>
    <row r="1618" spans="3:14" x14ac:dyDescent="0.35">
      <c r="C1618" s="26" t="s">
        <v>1972</v>
      </c>
      <c r="D1618" s="14">
        <v>43598</v>
      </c>
      <c r="E1618" s="14">
        <v>43605</v>
      </c>
      <c r="F1618" s="27" t="s">
        <v>3910</v>
      </c>
      <c r="G1618" s="28">
        <v>6150</v>
      </c>
      <c r="H1618" s="29">
        <v>6150</v>
      </c>
      <c r="I1618" s="29">
        <v>1</v>
      </c>
      <c r="J1618" s="30">
        <v>2019</v>
      </c>
      <c r="K1618" s="30">
        <v>2019</v>
      </c>
      <c r="L1618" s="31" t="s">
        <v>51</v>
      </c>
      <c r="M1618" s="32" t="str">
        <f>IF(_xlfn.XLOOKUP(C1618,'Raw Data_OS_22'!$C$5:$C$4516,'Raw Data_OS_22'!$G$5:$G$4516,"New_Claim/ Reopening")= "New_Claim/ Reopening","New_Claim/ Reopening","Old_Claim")</f>
        <v>Old_Claim</v>
      </c>
      <c r="N1618" s="18" t="str">
        <f>IF(M1618=$N$2,IF(J1618=$N$1,"E1","D"),_xlfn.XLOOKUP(C1618,'Raw Data_OS_22'!$C$5:$C$4516,'Raw Data_OS_22'!$O$5:$O$4516))</f>
        <v>A</v>
      </c>
    </row>
    <row r="1619" spans="3:14" x14ac:dyDescent="0.35">
      <c r="C1619" s="26" t="s">
        <v>1976</v>
      </c>
      <c r="D1619" s="14">
        <v>43618</v>
      </c>
      <c r="E1619" s="14">
        <v>43620</v>
      </c>
      <c r="F1619" s="27" t="s">
        <v>3910</v>
      </c>
      <c r="G1619" s="28">
        <v>6380</v>
      </c>
      <c r="H1619" s="29">
        <v>6380</v>
      </c>
      <c r="I1619" s="29">
        <v>1</v>
      </c>
      <c r="J1619" s="30">
        <v>2019</v>
      </c>
      <c r="K1619" s="30">
        <v>2019</v>
      </c>
      <c r="L1619" s="31" t="s">
        <v>51</v>
      </c>
      <c r="M1619" s="32" t="str">
        <f>IF(_xlfn.XLOOKUP(C1619,'Raw Data_OS_22'!$C$5:$C$4516,'Raw Data_OS_22'!$G$5:$G$4516,"New_Claim/ Reopening")= "New_Claim/ Reopening","New_Claim/ Reopening","Old_Claim")</f>
        <v>Old_Claim</v>
      </c>
      <c r="N1619" s="18" t="str">
        <f>IF(M1619=$N$2,IF(J1619=$N$1,"E1","D"),_xlfn.XLOOKUP(C1619,'Raw Data_OS_22'!$C$5:$C$4516,'Raw Data_OS_22'!$O$5:$O$4516))</f>
        <v>A</v>
      </c>
    </row>
    <row r="1620" spans="3:14" x14ac:dyDescent="0.35">
      <c r="C1620" s="26" t="s">
        <v>1979</v>
      </c>
      <c r="D1620" s="14">
        <v>43549</v>
      </c>
      <c r="E1620" s="14">
        <v>43616</v>
      </c>
      <c r="F1620" s="27" t="s">
        <v>3910</v>
      </c>
      <c r="G1620" s="28">
        <v>1200000</v>
      </c>
      <c r="H1620" s="29">
        <v>1200000</v>
      </c>
      <c r="I1620" s="29">
        <v>1</v>
      </c>
      <c r="J1620" s="30">
        <v>2019</v>
      </c>
      <c r="K1620" s="30">
        <v>2019</v>
      </c>
      <c r="L1620" s="31" t="s">
        <v>681</v>
      </c>
      <c r="M1620" s="32" t="str">
        <f>IF(_xlfn.XLOOKUP(C1620,'Raw Data_OS_22'!$C$5:$C$4516,'Raw Data_OS_22'!$G$5:$G$4516,"New_Claim/ Reopening")= "New_Claim/ Reopening","New_Claim/ Reopening","Old_Claim")</f>
        <v>Old_Claim</v>
      </c>
      <c r="N1620" s="18" t="str">
        <f>IF(M1620=$N$2,IF(J1620=$N$1,"E1","D"),_xlfn.XLOOKUP(C1620,'Raw Data_OS_22'!$C$5:$C$4516,'Raw Data_OS_22'!$O$5:$O$4516))</f>
        <v>B1</v>
      </c>
    </row>
    <row r="1621" spans="3:14" x14ac:dyDescent="0.35">
      <c r="C1621" s="26" t="s">
        <v>1268</v>
      </c>
      <c r="D1621" s="14">
        <v>43645</v>
      </c>
      <c r="E1621" s="14">
        <v>43650</v>
      </c>
      <c r="F1621" s="27" t="s">
        <v>3910</v>
      </c>
      <c r="G1621" s="28">
        <v>337115</v>
      </c>
      <c r="H1621" s="29">
        <v>337115</v>
      </c>
      <c r="I1621" s="29">
        <v>1</v>
      </c>
      <c r="J1621" s="30">
        <v>2019</v>
      </c>
      <c r="K1621" s="30">
        <v>2019</v>
      </c>
      <c r="L1621" s="31" t="s">
        <v>51</v>
      </c>
      <c r="M1621" s="32" t="str">
        <f>IF(_xlfn.XLOOKUP(C1621,'Raw Data_OS_22'!$C$5:$C$4516,'Raw Data_OS_22'!$G$5:$G$4516,"New_Claim/ Reopening")= "New_Claim/ Reopening","New_Claim/ Reopening","Old_Claim")</f>
        <v>Old_Claim</v>
      </c>
      <c r="N1621" s="18" t="str">
        <f>IF(M1621=$N$2,IF(J1621=$N$1,"E1","D"),_xlfn.XLOOKUP(C1621,'Raw Data_OS_22'!$C$5:$C$4516,'Raw Data_OS_22'!$O$5:$O$4516))</f>
        <v>B1</v>
      </c>
    </row>
    <row r="1622" spans="3:14" x14ac:dyDescent="0.35">
      <c r="C1622" s="26" t="s">
        <v>1987</v>
      </c>
      <c r="D1622" s="14">
        <v>43666</v>
      </c>
      <c r="E1622" s="14">
        <v>43668</v>
      </c>
      <c r="F1622" s="27" t="s">
        <v>3910</v>
      </c>
      <c r="G1622" s="28">
        <v>500000</v>
      </c>
      <c r="H1622" s="29">
        <v>500000</v>
      </c>
      <c r="I1622" s="29">
        <v>1</v>
      </c>
      <c r="J1622" s="30">
        <v>2019</v>
      </c>
      <c r="K1622" s="30">
        <v>2019</v>
      </c>
      <c r="L1622" s="31" t="s">
        <v>140</v>
      </c>
      <c r="M1622" s="32" t="str">
        <f>IF(_xlfn.XLOOKUP(C1622,'Raw Data_OS_22'!$C$5:$C$4516,'Raw Data_OS_22'!$G$5:$G$4516,"New_Claim/ Reopening")= "New_Claim/ Reopening","New_Claim/ Reopening","Old_Claim")</f>
        <v>Old_Claim</v>
      </c>
      <c r="N1622" s="18" t="str">
        <f>IF(M1622=$N$2,IF(J1622=$N$1,"E1","D"),_xlfn.XLOOKUP(C1622,'Raw Data_OS_22'!$C$5:$C$4516,'Raw Data_OS_22'!$O$5:$O$4516))</f>
        <v>B1</v>
      </c>
    </row>
    <row r="1623" spans="3:14" x14ac:dyDescent="0.35">
      <c r="C1623" s="26" t="s">
        <v>1990</v>
      </c>
      <c r="D1623" s="14">
        <v>43117</v>
      </c>
      <c r="E1623" s="14">
        <v>43671</v>
      </c>
      <c r="F1623" s="27" t="s">
        <v>658</v>
      </c>
      <c r="G1623" s="28">
        <v>25063</v>
      </c>
      <c r="H1623" s="29">
        <v>25063</v>
      </c>
      <c r="I1623" s="29">
        <v>1</v>
      </c>
      <c r="J1623" s="30">
        <v>2018</v>
      </c>
      <c r="K1623" s="30">
        <v>2019</v>
      </c>
      <c r="L1623" s="31" t="s">
        <v>674</v>
      </c>
      <c r="M1623" s="32" t="str">
        <f>IF(_xlfn.XLOOKUP(C1623,'Raw Data_OS_22'!$C$5:$C$4516,'Raw Data_OS_22'!$G$5:$G$4516,"New_Claim/ Reopening")= "New_Claim/ Reopening","New_Claim/ Reopening","Old_Claim")</f>
        <v>Old_Claim</v>
      </c>
      <c r="N1623" s="18" t="str">
        <f>IF(M1623=$N$2,IF(J1623=$N$1,"E1","D"),_xlfn.XLOOKUP(C1623,'Raw Data_OS_22'!$C$5:$C$4516,'Raw Data_OS_22'!$O$5:$O$4516))</f>
        <v>B1</v>
      </c>
    </row>
    <row r="1624" spans="3:14" x14ac:dyDescent="0.35">
      <c r="C1624" s="26" t="s">
        <v>1993</v>
      </c>
      <c r="D1624" s="14">
        <v>42934</v>
      </c>
      <c r="E1624" s="14">
        <v>43661</v>
      </c>
      <c r="F1624" s="27" t="s">
        <v>658</v>
      </c>
      <c r="G1624" s="28">
        <v>519298.24560000002</v>
      </c>
      <c r="H1624" s="29">
        <v>519298.24560000002</v>
      </c>
      <c r="I1624" s="29">
        <v>1</v>
      </c>
      <c r="J1624" s="30">
        <v>2017</v>
      </c>
      <c r="K1624" s="30">
        <v>2019</v>
      </c>
      <c r="L1624" s="31" t="s">
        <v>669</v>
      </c>
      <c r="M1624" s="32" t="str">
        <f>IF(_xlfn.XLOOKUP(C1624,'Raw Data_OS_22'!$C$5:$C$4516,'Raw Data_OS_22'!$G$5:$G$4516,"New_Claim/ Reopening")= "New_Claim/ Reopening","New_Claim/ Reopening","Old_Claim")</f>
        <v>Old_Claim</v>
      </c>
      <c r="N1624" s="18" t="str">
        <f>IF(M1624=$N$2,IF(J1624=$N$1,"E1","D"),_xlfn.XLOOKUP(C1624,'Raw Data_OS_22'!$C$5:$C$4516,'Raw Data_OS_22'!$O$5:$O$4516))</f>
        <v>A</v>
      </c>
    </row>
    <row r="1625" spans="3:14" x14ac:dyDescent="0.35">
      <c r="C1625" s="26" t="s">
        <v>1994</v>
      </c>
      <c r="D1625" s="14">
        <v>43514</v>
      </c>
      <c r="E1625" s="14">
        <v>43679</v>
      </c>
      <c r="F1625" s="27" t="s">
        <v>658</v>
      </c>
      <c r="G1625" s="28">
        <v>591805</v>
      </c>
      <c r="H1625" s="29">
        <v>591805</v>
      </c>
      <c r="I1625" s="29">
        <v>1</v>
      </c>
      <c r="J1625" s="30">
        <v>2019</v>
      </c>
      <c r="K1625" s="30">
        <v>2019</v>
      </c>
      <c r="L1625" s="31" t="s">
        <v>681</v>
      </c>
      <c r="M1625" s="32" t="str">
        <f>IF(_xlfn.XLOOKUP(C1625,'Raw Data_OS_22'!$C$5:$C$4516,'Raw Data_OS_22'!$G$5:$G$4516,"New_Claim/ Reopening")= "New_Claim/ Reopening","New_Claim/ Reopening","Old_Claim")</f>
        <v>Old_Claim</v>
      </c>
      <c r="N1625" s="18" t="str">
        <f>IF(M1625=$N$2,IF(J1625=$N$1,"E1","D"),_xlfn.XLOOKUP(C1625,'Raw Data_OS_22'!$C$5:$C$4516,'Raw Data_OS_22'!$O$5:$O$4516))</f>
        <v>B1</v>
      </c>
    </row>
    <row r="1626" spans="3:14" x14ac:dyDescent="0.35">
      <c r="C1626" s="26" t="s">
        <v>1999</v>
      </c>
      <c r="D1626" s="14">
        <v>43620</v>
      </c>
      <c r="E1626" s="14">
        <v>43683</v>
      </c>
      <c r="F1626" s="27" t="s">
        <v>658</v>
      </c>
      <c r="G1626" s="28">
        <v>5000</v>
      </c>
      <c r="H1626" s="29">
        <v>5000</v>
      </c>
      <c r="I1626" s="29">
        <v>1</v>
      </c>
      <c r="J1626" s="30">
        <v>2019</v>
      </c>
      <c r="K1626" s="30">
        <v>2019</v>
      </c>
      <c r="L1626" s="31" t="s">
        <v>51</v>
      </c>
      <c r="M1626" s="32" t="str">
        <f>IF(_xlfn.XLOOKUP(C1626,'Raw Data_OS_22'!$C$5:$C$4516,'Raw Data_OS_22'!$G$5:$G$4516,"New_Claim/ Reopening")= "New_Claim/ Reopening","New_Claim/ Reopening","Old_Claim")</f>
        <v>Old_Claim</v>
      </c>
      <c r="N1626" s="18" t="str">
        <f>IF(M1626=$N$2,IF(J1626=$N$1,"E1","D"),_xlfn.XLOOKUP(C1626,'Raw Data_OS_22'!$C$5:$C$4516,'Raw Data_OS_22'!$O$5:$O$4516))</f>
        <v>A</v>
      </c>
    </row>
    <row r="1627" spans="3:14" x14ac:dyDescent="0.35">
      <c r="C1627" s="26" t="s">
        <v>2001</v>
      </c>
      <c r="D1627" s="14">
        <v>43688</v>
      </c>
      <c r="E1627" s="14">
        <v>43691</v>
      </c>
      <c r="F1627" s="27" t="s">
        <v>3910</v>
      </c>
      <c r="G1627" s="28">
        <v>585019</v>
      </c>
      <c r="H1627" s="29">
        <v>585019</v>
      </c>
      <c r="I1627" s="29">
        <v>1</v>
      </c>
      <c r="J1627" s="30">
        <v>2019</v>
      </c>
      <c r="K1627" s="30">
        <v>2019</v>
      </c>
      <c r="L1627" s="31" t="s">
        <v>140</v>
      </c>
      <c r="M1627" s="32" t="str">
        <f>IF(_xlfn.XLOOKUP(C1627,'Raw Data_OS_22'!$C$5:$C$4516,'Raw Data_OS_22'!$G$5:$G$4516,"New_Claim/ Reopening")= "New_Claim/ Reopening","New_Claim/ Reopening","Old_Claim")</f>
        <v>Old_Claim</v>
      </c>
      <c r="N1627" s="18" t="str">
        <f>IF(M1627=$N$2,IF(J1627=$N$1,"E1","D"),_xlfn.XLOOKUP(C1627,'Raw Data_OS_22'!$C$5:$C$4516,'Raw Data_OS_22'!$O$5:$O$4516))</f>
        <v>A</v>
      </c>
    </row>
    <row r="1628" spans="3:14" x14ac:dyDescent="0.35">
      <c r="C1628" s="26" t="s">
        <v>2006</v>
      </c>
      <c r="D1628" s="14">
        <v>43653</v>
      </c>
      <c r="E1628" s="14">
        <v>43696</v>
      </c>
      <c r="F1628" s="27" t="s">
        <v>3910</v>
      </c>
      <c r="G1628" s="28">
        <v>559868.42110000004</v>
      </c>
      <c r="H1628" s="29">
        <v>559868.42110000004</v>
      </c>
      <c r="I1628" s="29">
        <v>1</v>
      </c>
      <c r="J1628" s="30">
        <v>2019</v>
      </c>
      <c r="K1628" s="30">
        <v>2019</v>
      </c>
      <c r="L1628" s="31" t="s">
        <v>140</v>
      </c>
      <c r="M1628" s="32" t="str">
        <f>IF(_xlfn.XLOOKUP(C1628,'Raw Data_OS_22'!$C$5:$C$4516,'Raw Data_OS_22'!$G$5:$G$4516,"New_Claim/ Reopening")= "New_Claim/ Reopening","New_Claim/ Reopening","Old_Claim")</f>
        <v>Old_Claim</v>
      </c>
      <c r="N1628" s="18" t="str">
        <f>IF(M1628=$N$2,IF(J1628=$N$1,"E1","D"),_xlfn.XLOOKUP(C1628,'Raw Data_OS_22'!$C$5:$C$4516,'Raw Data_OS_22'!$O$5:$O$4516))</f>
        <v>A</v>
      </c>
    </row>
    <row r="1629" spans="3:14" x14ac:dyDescent="0.35">
      <c r="C1629" s="26" t="s">
        <v>2008</v>
      </c>
      <c r="D1629" s="14">
        <v>43087</v>
      </c>
      <c r="E1629" s="14">
        <v>43700</v>
      </c>
      <c r="F1629" s="27" t="s">
        <v>658</v>
      </c>
      <c r="G1629" s="28">
        <v>250000</v>
      </c>
      <c r="H1629" s="29">
        <v>250000</v>
      </c>
      <c r="I1629" s="29">
        <v>1</v>
      </c>
      <c r="J1629" s="30">
        <v>2017</v>
      </c>
      <c r="K1629" s="30">
        <v>2019</v>
      </c>
      <c r="L1629" s="31" t="s">
        <v>671</v>
      </c>
      <c r="M1629" s="32" t="str">
        <f>IF(_xlfn.XLOOKUP(C1629,'Raw Data_OS_22'!$C$5:$C$4516,'Raw Data_OS_22'!$G$5:$G$4516,"New_Claim/ Reopening")= "New_Claim/ Reopening","New_Claim/ Reopening","Old_Claim")</f>
        <v>Old_Claim</v>
      </c>
      <c r="N1629" s="18" t="str">
        <f>IF(M1629=$N$2,IF(J1629=$N$1,"E1","D"),_xlfn.XLOOKUP(C1629,'Raw Data_OS_22'!$C$5:$C$4516,'Raw Data_OS_22'!$O$5:$O$4516))</f>
        <v>A</v>
      </c>
    </row>
    <row r="1630" spans="3:14" x14ac:dyDescent="0.35">
      <c r="C1630" s="26" t="s">
        <v>2016</v>
      </c>
      <c r="D1630" s="14">
        <v>42884</v>
      </c>
      <c r="E1630" s="14">
        <v>43724</v>
      </c>
      <c r="F1630" s="27" t="s">
        <v>658</v>
      </c>
      <c r="G1630" s="28">
        <v>2208</v>
      </c>
      <c r="H1630" s="29">
        <v>2208</v>
      </c>
      <c r="I1630" s="29">
        <v>1</v>
      </c>
      <c r="J1630" s="30">
        <v>2017</v>
      </c>
      <c r="K1630" s="30">
        <v>2019</v>
      </c>
      <c r="L1630" s="31" t="s">
        <v>1251</v>
      </c>
      <c r="M1630" s="32" t="str">
        <f>IF(_xlfn.XLOOKUP(C1630,'Raw Data_OS_22'!$C$5:$C$4516,'Raw Data_OS_22'!$G$5:$G$4516,"New_Claim/ Reopening")= "New_Claim/ Reopening","New_Claim/ Reopening","Old_Claim")</f>
        <v>Old_Claim</v>
      </c>
      <c r="N1630" s="18" t="str">
        <f>IF(M1630=$N$2,IF(J1630=$N$1,"E1","D"),_xlfn.XLOOKUP(C1630,'Raw Data_OS_22'!$C$5:$C$4516,'Raw Data_OS_22'!$O$5:$O$4516))</f>
        <v>B1</v>
      </c>
    </row>
    <row r="1631" spans="3:14" x14ac:dyDescent="0.35">
      <c r="C1631" s="26" t="s">
        <v>2019</v>
      </c>
      <c r="D1631" s="14">
        <v>43709</v>
      </c>
      <c r="E1631" s="14">
        <v>43734</v>
      </c>
      <c r="F1631" s="27" t="s">
        <v>3910</v>
      </c>
      <c r="G1631" s="28">
        <v>9580</v>
      </c>
      <c r="H1631" s="29">
        <v>9580</v>
      </c>
      <c r="I1631" s="29">
        <v>1</v>
      </c>
      <c r="J1631" s="30">
        <v>2019</v>
      </c>
      <c r="K1631" s="30">
        <v>2019</v>
      </c>
      <c r="L1631" s="31" t="s">
        <v>140</v>
      </c>
      <c r="M1631" s="32" t="str">
        <f>IF(_xlfn.XLOOKUP(C1631,'Raw Data_OS_22'!$C$5:$C$4516,'Raw Data_OS_22'!$G$5:$G$4516,"New_Claim/ Reopening")= "New_Claim/ Reopening","New_Claim/ Reopening","Old_Claim")</f>
        <v>Old_Claim</v>
      </c>
      <c r="N1631" s="18" t="str">
        <f>IF(M1631=$N$2,IF(J1631=$N$1,"E1","D"),_xlfn.XLOOKUP(C1631,'Raw Data_OS_22'!$C$5:$C$4516,'Raw Data_OS_22'!$O$5:$O$4516))</f>
        <v>A</v>
      </c>
    </row>
    <row r="1632" spans="3:14" x14ac:dyDescent="0.35">
      <c r="C1632" s="26" t="s">
        <v>2022</v>
      </c>
      <c r="D1632" s="14">
        <v>43743</v>
      </c>
      <c r="E1632" s="14">
        <v>43746</v>
      </c>
      <c r="F1632" s="27" t="s">
        <v>658</v>
      </c>
      <c r="G1632" s="28">
        <v>100000</v>
      </c>
      <c r="H1632" s="29">
        <v>100000</v>
      </c>
      <c r="I1632" s="29">
        <v>1</v>
      </c>
      <c r="J1632" s="30">
        <v>2019</v>
      </c>
      <c r="K1632" s="30">
        <v>2019</v>
      </c>
      <c r="L1632" s="31" t="s">
        <v>25</v>
      </c>
      <c r="M1632" s="32" t="str">
        <f>IF(_xlfn.XLOOKUP(C1632,'Raw Data_OS_22'!$C$5:$C$4516,'Raw Data_OS_22'!$G$5:$G$4516,"New_Claim/ Reopening")= "New_Claim/ Reopening","New_Claim/ Reopening","Old_Claim")</f>
        <v>Old_Claim</v>
      </c>
      <c r="N1632" s="18" t="str">
        <f>IF(M1632=$N$2,IF(J1632=$N$1,"E1","D"),_xlfn.XLOOKUP(C1632,'Raw Data_OS_22'!$C$5:$C$4516,'Raw Data_OS_22'!$O$5:$O$4516))</f>
        <v>A</v>
      </c>
    </row>
    <row r="1633" spans="3:14" x14ac:dyDescent="0.35">
      <c r="C1633" s="26" t="s">
        <v>2030</v>
      </c>
      <c r="D1633" s="14">
        <v>42700</v>
      </c>
      <c r="E1633" s="14">
        <v>43763</v>
      </c>
      <c r="F1633" s="27" t="s">
        <v>3910</v>
      </c>
      <c r="G1633" s="28">
        <v>543225.39910000004</v>
      </c>
      <c r="H1633" s="29">
        <v>543225.39910000004</v>
      </c>
      <c r="I1633" s="29">
        <v>1</v>
      </c>
      <c r="J1633" s="30">
        <v>2016</v>
      </c>
      <c r="K1633" s="30">
        <v>2019</v>
      </c>
      <c r="L1633" s="31" t="s">
        <v>1491</v>
      </c>
      <c r="M1633" s="32" t="str">
        <f>IF(_xlfn.XLOOKUP(C1633,'Raw Data_OS_22'!$C$5:$C$4516,'Raw Data_OS_22'!$G$5:$G$4516,"New_Claim/ Reopening")= "New_Claim/ Reopening","New_Claim/ Reopening","Old_Claim")</f>
        <v>Old_Claim</v>
      </c>
      <c r="N1633" s="18" t="str">
        <f>IF(M1633=$N$2,IF(J1633=$N$1,"E1","D"),_xlfn.XLOOKUP(C1633,'Raw Data_OS_22'!$C$5:$C$4516,'Raw Data_OS_22'!$O$5:$O$4516))</f>
        <v>A</v>
      </c>
    </row>
    <row r="1634" spans="3:14" x14ac:dyDescent="0.35">
      <c r="C1634" s="26" t="s">
        <v>2032</v>
      </c>
      <c r="D1634" s="14">
        <v>43757</v>
      </c>
      <c r="E1634" s="14">
        <v>43776</v>
      </c>
      <c r="F1634" s="27" t="s">
        <v>4214</v>
      </c>
      <c r="G1634" s="28">
        <v>321200</v>
      </c>
      <c r="H1634" s="29">
        <v>321200</v>
      </c>
      <c r="I1634" s="29">
        <v>1</v>
      </c>
      <c r="J1634" s="30">
        <v>2019</v>
      </c>
      <c r="K1634" s="30">
        <v>2019</v>
      </c>
      <c r="L1634" s="31" t="s">
        <v>25</v>
      </c>
      <c r="M1634" s="32" t="str">
        <f>IF(_xlfn.XLOOKUP(C1634,'Raw Data_OS_22'!$C$5:$C$4516,'Raw Data_OS_22'!$G$5:$G$4516,"New_Claim/ Reopening")= "New_Claim/ Reopening","New_Claim/ Reopening","Old_Claim")</f>
        <v>Old_Claim</v>
      </c>
      <c r="N1634" s="18" t="str">
        <f>IF(M1634=$N$2,IF(J1634=$N$1,"E1","D"),_xlfn.XLOOKUP(C1634,'Raw Data_OS_22'!$C$5:$C$4516,'Raw Data_OS_22'!$O$5:$O$4516))</f>
        <v>B1</v>
      </c>
    </row>
    <row r="1635" spans="3:14" x14ac:dyDescent="0.35">
      <c r="C1635" s="26" t="s">
        <v>1271</v>
      </c>
      <c r="D1635" s="14">
        <v>43780</v>
      </c>
      <c r="E1635" s="14">
        <v>43781</v>
      </c>
      <c r="F1635" s="27" t="s">
        <v>3910</v>
      </c>
      <c r="G1635" s="28">
        <v>5800</v>
      </c>
      <c r="H1635" s="29">
        <v>5800</v>
      </c>
      <c r="I1635" s="29">
        <v>1</v>
      </c>
      <c r="J1635" s="30">
        <v>2019</v>
      </c>
      <c r="K1635" s="30">
        <v>2019</v>
      </c>
      <c r="L1635" s="31" t="s">
        <v>25</v>
      </c>
      <c r="M1635" s="32" t="str">
        <f>IF(_xlfn.XLOOKUP(C1635,'Raw Data_OS_22'!$C$5:$C$4516,'Raw Data_OS_22'!$G$5:$G$4516,"New_Claim/ Reopening")= "New_Claim/ Reopening","New_Claim/ Reopening","Old_Claim")</f>
        <v>Old_Claim</v>
      </c>
      <c r="N1635" s="18" t="str">
        <f>IF(M1635=$N$2,IF(J1635=$N$1,"E1","D"),_xlfn.XLOOKUP(C1635,'Raw Data_OS_22'!$C$5:$C$4516,'Raw Data_OS_22'!$O$5:$O$4516))</f>
        <v>B1</v>
      </c>
    </row>
    <row r="1636" spans="3:14" x14ac:dyDescent="0.35">
      <c r="C1636" s="26" t="s">
        <v>2035</v>
      </c>
      <c r="D1636" s="14">
        <v>43782</v>
      </c>
      <c r="E1636" s="14">
        <v>43783</v>
      </c>
      <c r="F1636" s="27" t="s">
        <v>658</v>
      </c>
      <c r="G1636" s="28">
        <v>421610</v>
      </c>
      <c r="H1636" s="29">
        <v>421610</v>
      </c>
      <c r="I1636" s="29">
        <v>1</v>
      </c>
      <c r="J1636" s="30">
        <v>2019</v>
      </c>
      <c r="K1636" s="30">
        <v>2019</v>
      </c>
      <c r="L1636" s="31" t="s">
        <v>25</v>
      </c>
      <c r="M1636" s="32" t="str">
        <f>IF(_xlfn.XLOOKUP(C1636,'Raw Data_OS_22'!$C$5:$C$4516,'Raw Data_OS_22'!$G$5:$G$4516,"New_Claim/ Reopening")= "New_Claim/ Reopening","New_Claim/ Reopening","Old_Claim")</f>
        <v>Old_Claim</v>
      </c>
      <c r="N1636" s="18" t="str">
        <f>IF(M1636=$N$2,IF(J1636=$N$1,"E1","D"),_xlfn.XLOOKUP(C1636,'Raw Data_OS_22'!$C$5:$C$4516,'Raw Data_OS_22'!$O$5:$O$4516))</f>
        <v>A</v>
      </c>
    </row>
    <row r="1637" spans="3:14" x14ac:dyDescent="0.35">
      <c r="C1637" s="26" t="s">
        <v>2037</v>
      </c>
      <c r="D1637" s="14">
        <v>43735</v>
      </c>
      <c r="E1637" s="14">
        <v>43790</v>
      </c>
      <c r="F1637" s="27" t="s">
        <v>3910</v>
      </c>
      <c r="G1637" s="28">
        <v>324561.40350000001</v>
      </c>
      <c r="H1637" s="29">
        <v>324561.40350000001</v>
      </c>
      <c r="I1637" s="29">
        <v>1</v>
      </c>
      <c r="J1637" s="30">
        <v>2019</v>
      </c>
      <c r="K1637" s="30">
        <v>2019</v>
      </c>
      <c r="L1637" s="31" t="s">
        <v>140</v>
      </c>
      <c r="M1637" s="32" t="str">
        <f>IF(_xlfn.XLOOKUP(C1637,'Raw Data_OS_22'!$C$5:$C$4516,'Raw Data_OS_22'!$G$5:$G$4516,"New_Claim/ Reopening")= "New_Claim/ Reopening","New_Claim/ Reopening","Old_Claim")</f>
        <v>Old_Claim</v>
      </c>
      <c r="N1637" s="18" t="str">
        <f>IF(M1637=$N$2,IF(J1637=$N$1,"E1","D"),_xlfn.XLOOKUP(C1637,'Raw Data_OS_22'!$C$5:$C$4516,'Raw Data_OS_22'!$O$5:$O$4516))</f>
        <v>A</v>
      </c>
    </row>
    <row r="1638" spans="3:14" x14ac:dyDescent="0.35">
      <c r="C1638" s="26" t="s">
        <v>2039</v>
      </c>
      <c r="D1638" s="14">
        <v>43743</v>
      </c>
      <c r="E1638" s="14">
        <v>43794</v>
      </c>
      <c r="F1638" s="27" t="s">
        <v>3910</v>
      </c>
      <c r="G1638" s="28">
        <v>10000</v>
      </c>
      <c r="H1638" s="29">
        <v>10000</v>
      </c>
      <c r="I1638" s="29">
        <v>1</v>
      </c>
      <c r="J1638" s="30">
        <v>2019</v>
      </c>
      <c r="K1638" s="30">
        <v>2019</v>
      </c>
      <c r="L1638" s="31" t="s">
        <v>25</v>
      </c>
      <c r="M1638" s="32" t="str">
        <f>IF(_xlfn.XLOOKUP(C1638,'Raw Data_OS_22'!$C$5:$C$4516,'Raw Data_OS_22'!$G$5:$G$4516,"New_Claim/ Reopening")= "New_Claim/ Reopening","New_Claim/ Reopening","Old_Claim")</f>
        <v>Old_Claim</v>
      </c>
      <c r="N1638" s="18" t="str">
        <f>IF(M1638=$N$2,IF(J1638=$N$1,"E1","D"),_xlfn.XLOOKUP(C1638,'Raw Data_OS_22'!$C$5:$C$4516,'Raw Data_OS_22'!$O$5:$O$4516))</f>
        <v>B1</v>
      </c>
    </row>
    <row r="1639" spans="3:14" x14ac:dyDescent="0.35">
      <c r="C1639" s="26" t="s">
        <v>2045</v>
      </c>
      <c r="D1639" s="14">
        <v>43803</v>
      </c>
      <c r="E1639" s="14">
        <v>43805</v>
      </c>
      <c r="F1639" s="27" t="s">
        <v>4199</v>
      </c>
      <c r="G1639" s="28">
        <v>23000</v>
      </c>
      <c r="H1639" s="29">
        <v>23000</v>
      </c>
      <c r="I1639" s="29">
        <v>1</v>
      </c>
      <c r="J1639" s="30">
        <v>2019</v>
      </c>
      <c r="K1639" s="30">
        <v>2019</v>
      </c>
      <c r="L1639" s="31" t="s">
        <v>25</v>
      </c>
      <c r="M1639" s="32" t="str">
        <f>IF(_xlfn.XLOOKUP(C1639,'Raw Data_OS_22'!$C$5:$C$4516,'Raw Data_OS_22'!$G$5:$G$4516,"New_Claim/ Reopening")= "New_Claim/ Reopening","New_Claim/ Reopening","Old_Claim")</f>
        <v>Old_Claim</v>
      </c>
      <c r="N1639" s="18" t="str">
        <f>IF(M1639=$N$2,IF(J1639=$N$1,"E1","D"),_xlfn.XLOOKUP(C1639,'Raw Data_OS_22'!$C$5:$C$4516,'Raw Data_OS_22'!$O$5:$O$4516))</f>
        <v>A</v>
      </c>
    </row>
    <row r="1640" spans="3:14" x14ac:dyDescent="0.35">
      <c r="C1640" s="26" t="s">
        <v>2050</v>
      </c>
      <c r="D1640" s="14">
        <v>43800</v>
      </c>
      <c r="E1640" s="14">
        <v>43817</v>
      </c>
      <c r="F1640" s="27" t="s">
        <v>658</v>
      </c>
      <c r="G1640" s="28">
        <v>142366</v>
      </c>
      <c r="H1640" s="29">
        <v>142366</v>
      </c>
      <c r="I1640" s="29">
        <v>1</v>
      </c>
      <c r="J1640" s="30">
        <v>2019</v>
      </c>
      <c r="K1640" s="30">
        <v>2019</v>
      </c>
      <c r="L1640" s="31" t="s">
        <v>25</v>
      </c>
      <c r="M1640" s="32" t="str">
        <f>IF(_xlfn.XLOOKUP(C1640,'Raw Data_OS_22'!$C$5:$C$4516,'Raw Data_OS_22'!$G$5:$G$4516,"New_Claim/ Reopening")= "New_Claim/ Reopening","New_Claim/ Reopening","Old_Claim")</f>
        <v>Old_Claim</v>
      </c>
      <c r="N1640" s="18" t="str">
        <f>IF(M1640=$N$2,IF(J1640=$N$1,"E1","D"),_xlfn.XLOOKUP(C1640,'Raw Data_OS_22'!$C$5:$C$4516,'Raw Data_OS_22'!$O$5:$O$4516))</f>
        <v>B1</v>
      </c>
    </row>
    <row r="1641" spans="3:14" x14ac:dyDescent="0.35">
      <c r="C1641" s="26" t="s">
        <v>1273</v>
      </c>
      <c r="D1641" s="14">
        <v>43835</v>
      </c>
      <c r="E1641" s="14">
        <v>43837</v>
      </c>
      <c r="F1641" s="27" t="s">
        <v>3910</v>
      </c>
      <c r="G1641" s="28">
        <v>100400</v>
      </c>
      <c r="H1641" s="29">
        <v>100400</v>
      </c>
      <c r="I1641" s="29">
        <v>1</v>
      </c>
      <c r="J1641" s="30">
        <v>2020</v>
      </c>
      <c r="K1641" s="30">
        <v>2020</v>
      </c>
      <c r="L1641" s="31" t="s">
        <v>28</v>
      </c>
      <c r="M1641" s="32" t="str">
        <f>IF(_xlfn.XLOOKUP(C1641,'Raw Data_OS_22'!$C$5:$C$4516,'Raw Data_OS_22'!$G$5:$G$4516,"New_Claim/ Reopening")= "New_Claim/ Reopening","New_Claim/ Reopening","Old_Claim")</f>
        <v>Old_Claim</v>
      </c>
      <c r="N1641" s="18" t="str">
        <f>IF(M1641=$N$2,IF(J1641=$N$1,"E1","D"),_xlfn.XLOOKUP(C1641,'Raw Data_OS_22'!$C$5:$C$4516,'Raw Data_OS_22'!$O$5:$O$4516))</f>
        <v>A</v>
      </c>
    </row>
    <row r="1642" spans="3:14" x14ac:dyDescent="0.35">
      <c r="C1642" s="26" t="s">
        <v>2055</v>
      </c>
      <c r="D1642" s="14">
        <v>43826</v>
      </c>
      <c r="E1642" s="14">
        <v>43832</v>
      </c>
      <c r="F1642" s="27" t="s">
        <v>3910</v>
      </c>
      <c r="G1642" s="28">
        <v>6380</v>
      </c>
      <c r="H1642" s="29">
        <v>6380</v>
      </c>
      <c r="I1642" s="29">
        <v>1</v>
      </c>
      <c r="J1642" s="30">
        <v>2019</v>
      </c>
      <c r="K1642" s="30">
        <v>2020</v>
      </c>
      <c r="L1642" s="31" t="s">
        <v>25</v>
      </c>
      <c r="M1642" s="32" t="str">
        <f>IF(_xlfn.XLOOKUP(C1642,'Raw Data_OS_22'!$C$5:$C$4516,'Raw Data_OS_22'!$G$5:$G$4516,"New_Claim/ Reopening")= "New_Claim/ Reopening","New_Claim/ Reopening","Old_Claim")</f>
        <v>Old_Claim</v>
      </c>
      <c r="N1642" s="18" t="str">
        <f>IF(M1642=$N$2,IF(J1642=$N$1,"E1","D"),_xlfn.XLOOKUP(C1642,'Raw Data_OS_22'!$C$5:$C$4516,'Raw Data_OS_22'!$O$5:$O$4516))</f>
        <v>B1</v>
      </c>
    </row>
    <row r="1643" spans="3:14" x14ac:dyDescent="0.35">
      <c r="C1643" s="26" t="s">
        <v>2057</v>
      </c>
      <c r="D1643" s="14">
        <v>43794</v>
      </c>
      <c r="E1643" s="14">
        <v>43797</v>
      </c>
      <c r="F1643" s="27" t="s">
        <v>4199</v>
      </c>
      <c r="G1643" s="28">
        <v>22646</v>
      </c>
      <c r="H1643" s="29">
        <v>22646</v>
      </c>
      <c r="I1643" s="29">
        <v>1</v>
      </c>
      <c r="J1643" s="30">
        <v>2019</v>
      </c>
      <c r="K1643" s="30">
        <v>2019</v>
      </c>
      <c r="L1643" s="31" t="s">
        <v>25</v>
      </c>
      <c r="M1643" s="32" t="str">
        <f>IF(_xlfn.XLOOKUP(C1643,'Raw Data_OS_22'!$C$5:$C$4516,'Raw Data_OS_22'!$G$5:$G$4516,"New_Claim/ Reopening")= "New_Claim/ Reopening","New_Claim/ Reopening","Old_Claim")</f>
        <v>Old_Claim</v>
      </c>
      <c r="N1643" s="18" t="str">
        <f>IF(M1643=$N$2,IF(J1643=$N$1,"E1","D"),_xlfn.XLOOKUP(C1643,'Raw Data_OS_22'!$C$5:$C$4516,'Raw Data_OS_22'!$O$5:$O$4516))</f>
        <v>B1</v>
      </c>
    </row>
    <row r="1644" spans="3:14" x14ac:dyDescent="0.35">
      <c r="C1644" s="26" t="s">
        <v>2059</v>
      </c>
      <c r="D1644" s="14">
        <v>42974</v>
      </c>
      <c r="E1644" s="14">
        <v>43417</v>
      </c>
      <c r="F1644" s="27" t="s">
        <v>3908</v>
      </c>
      <c r="G1644" s="28">
        <v>800000</v>
      </c>
      <c r="H1644" s="29">
        <v>800000</v>
      </c>
      <c r="I1644" s="29">
        <v>1</v>
      </c>
      <c r="J1644" s="30">
        <v>2017</v>
      </c>
      <c r="K1644" s="30">
        <v>2018</v>
      </c>
      <c r="L1644" s="31" t="s">
        <v>669</v>
      </c>
      <c r="M1644" s="32" t="str">
        <f>IF(_xlfn.XLOOKUP(C1644,'Raw Data_OS_22'!$C$5:$C$4516,'Raw Data_OS_22'!$G$5:$G$4516,"New_Claim/ Reopening")= "New_Claim/ Reopening","New_Claim/ Reopening","Old_Claim")</f>
        <v>Old_Claim</v>
      </c>
      <c r="N1644" s="18" t="str">
        <f>IF(M1644=$N$2,IF(J1644=$N$1,"E1","D"),_xlfn.XLOOKUP(C1644,'Raw Data_OS_22'!$C$5:$C$4516,'Raw Data_OS_22'!$O$5:$O$4516))</f>
        <v>B1</v>
      </c>
    </row>
    <row r="1645" spans="3:14" x14ac:dyDescent="0.35">
      <c r="C1645" s="26" t="s">
        <v>2062</v>
      </c>
      <c r="D1645" s="14">
        <v>43598</v>
      </c>
      <c r="E1645" s="14">
        <v>43853</v>
      </c>
      <c r="F1645" s="27" t="s">
        <v>3910</v>
      </c>
      <c r="G1645" s="28">
        <v>200000</v>
      </c>
      <c r="H1645" s="29">
        <v>200000</v>
      </c>
      <c r="I1645" s="29">
        <v>1</v>
      </c>
      <c r="J1645" s="30">
        <v>2019</v>
      </c>
      <c r="K1645" s="30">
        <v>2020</v>
      </c>
      <c r="L1645" s="31" t="s">
        <v>51</v>
      </c>
      <c r="M1645" s="32" t="str">
        <f>IF(_xlfn.XLOOKUP(C1645,'Raw Data_OS_22'!$C$5:$C$4516,'Raw Data_OS_22'!$G$5:$G$4516,"New_Claim/ Reopening")= "New_Claim/ Reopening","New_Claim/ Reopening","Old_Claim")</f>
        <v>Old_Claim</v>
      </c>
      <c r="N1645" s="18" t="str">
        <f>IF(M1645=$N$2,IF(J1645=$N$1,"E1","D"),_xlfn.XLOOKUP(C1645,'Raw Data_OS_22'!$C$5:$C$4516,'Raw Data_OS_22'!$O$5:$O$4516))</f>
        <v>B2</v>
      </c>
    </row>
    <row r="1646" spans="3:14" x14ac:dyDescent="0.35">
      <c r="C1646" s="26" t="s">
        <v>2064</v>
      </c>
      <c r="D1646" s="14">
        <v>43868</v>
      </c>
      <c r="E1646" s="14">
        <v>43868</v>
      </c>
      <c r="F1646" s="27" t="s">
        <v>3910</v>
      </c>
      <c r="G1646" s="28">
        <v>7000</v>
      </c>
      <c r="H1646" s="29">
        <v>7000</v>
      </c>
      <c r="I1646" s="29">
        <v>1</v>
      </c>
      <c r="J1646" s="30">
        <v>2020</v>
      </c>
      <c r="K1646" s="30">
        <v>2020</v>
      </c>
      <c r="L1646" s="31" t="s">
        <v>28</v>
      </c>
      <c r="M1646" s="32" t="str">
        <f>IF(_xlfn.XLOOKUP(C1646,'Raw Data_OS_22'!$C$5:$C$4516,'Raw Data_OS_22'!$G$5:$G$4516,"New_Claim/ Reopening")= "New_Claim/ Reopening","New_Claim/ Reopening","Old_Claim")</f>
        <v>Old_Claim</v>
      </c>
      <c r="N1646" s="18" t="str">
        <f>IF(M1646=$N$2,IF(J1646=$N$1,"E1","D"),_xlfn.XLOOKUP(C1646,'Raw Data_OS_22'!$C$5:$C$4516,'Raw Data_OS_22'!$O$5:$O$4516))</f>
        <v>B1</v>
      </c>
    </row>
    <row r="1647" spans="3:14" x14ac:dyDescent="0.35">
      <c r="C1647" s="26" t="s">
        <v>1277</v>
      </c>
      <c r="D1647" s="14">
        <v>43809</v>
      </c>
      <c r="E1647" s="14">
        <v>43875</v>
      </c>
      <c r="F1647" s="27" t="s">
        <v>4214</v>
      </c>
      <c r="G1647" s="28">
        <v>150560</v>
      </c>
      <c r="H1647" s="29">
        <v>150560</v>
      </c>
      <c r="I1647" s="29">
        <v>1</v>
      </c>
      <c r="J1647" s="30">
        <v>2019</v>
      </c>
      <c r="K1647" s="30">
        <v>2020</v>
      </c>
      <c r="L1647" s="31" t="s">
        <v>25</v>
      </c>
      <c r="M1647" s="32" t="str">
        <f>IF(_xlfn.XLOOKUP(C1647,'Raw Data_OS_22'!$C$5:$C$4516,'Raw Data_OS_22'!$G$5:$G$4516,"New_Claim/ Reopening")= "New_Claim/ Reopening","New_Claim/ Reopening","Old_Claim")</f>
        <v>Old_Claim</v>
      </c>
      <c r="N1647" s="18" t="str">
        <f>IF(M1647=$N$2,IF(J1647=$N$1,"E1","D"),_xlfn.XLOOKUP(C1647,'Raw Data_OS_22'!$C$5:$C$4516,'Raw Data_OS_22'!$O$5:$O$4516))</f>
        <v>B1</v>
      </c>
    </row>
    <row r="1648" spans="3:14" x14ac:dyDescent="0.35">
      <c r="C1648" s="26" t="s">
        <v>2074</v>
      </c>
      <c r="D1648" s="14">
        <v>43927</v>
      </c>
      <c r="E1648" s="14">
        <v>43928</v>
      </c>
      <c r="F1648" s="27" t="s">
        <v>3910</v>
      </c>
      <c r="G1648" s="28">
        <v>25000</v>
      </c>
      <c r="H1648" s="29">
        <v>25000</v>
      </c>
      <c r="I1648" s="29">
        <v>1</v>
      </c>
      <c r="J1648" s="30">
        <v>2020</v>
      </c>
      <c r="K1648" s="30">
        <v>2020</v>
      </c>
      <c r="L1648" s="31" t="s">
        <v>33</v>
      </c>
      <c r="M1648" s="32" t="str">
        <f>IF(_xlfn.XLOOKUP(C1648,'Raw Data_OS_22'!$C$5:$C$4516,'Raw Data_OS_22'!$G$5:$G$4516,"New_Claim/ Reopening")= "New_Claim/ Reopening","New_Claim/ Reopening","Old_Claim")</f>
        <v>Old_Claim</v>
      </c>
      <c r="N1648" s="18" t="str">
        <f>IF(M1648=$N$2,IF(J1648=$N$1,"E1","D"),_xlfn.XLOOKUP(C1648,'Raw Data_OS_22'!$C$5:$C$4516,'Raw Data_OS_22'!$O$5:$O$4516))</f>
        <v>A</v>
      </c>
    </row>
    <row r="1649" spans="3:14" x14ac:dyDescent="0.35">
      <c r="C1649" s="26" t="s">
        <v>2080</v>
      </c>
      <c r="D1649" s="14">
        <v>43911</v>
      </c>
      <c r="E1649" s="14">
        <v>43913</v>
      </c>
      <c r="F1649" s="27" t="s">
        <v>4244</v>
      </c>
      <c r="G1649" s="28">
        <v>50000</v>
      </c>
      <c r="H1649" s="29">
        <v>50000</v>
      </c>
      <c r="I1649" s="29">
        <v>1</v>
      </c>
      <c r="J1649" s="30">
        <v>2020</v>
      </c>
      <c r="K1649" s="30">
        <v>2020</v>
      </c>
      <c r="L1649" s="31" t="s">
        <v>28</v>
      </c>
      <c r="M1649" s="32" t="str">
        <f>IF(_xlfn.XLOOKUP(C1649,'Raw Data_OS_22'!$C$5:$C$4516,'Raw Data_OS_22'!$G$5:$G$4516,"New_Claim/ Reopening")= "New_Claim/ Reopening","New_Claim/ Reopening","Old_Claim")</f>
        <v>Old_Claim</v>
      </c>
      <c r="N1649" s="18" t="str">
        <f>IF(M1649=$N$2,IF(J1649=$N$1,"E1","D"),_xlfn.XLOOKUP(C1649,'Raw Data_OS_22'!$C$5:$C$4516,'Raw Data_OS_22'!$O$5:$O$4516))</f>
        <v>B1</v>
      </c>
    </row>
    <row r="1650" spans="3:14" x14ac:dyDescent="0.35">
      <c r="C1650" s="26" t="s">
        <v>2082</v>
      </c>
      <c r="D1650" s="14">
        <v>43946</v>
      </c>
      <c r="E1650" s="14">
        <v>43948</v>
      </c>
      <c r="F1650" s="27" t="s">
        <v>4244</v>
      </c>
      <c r="G1650" s="28">
        <v>84360</v>
      </c>
      <c r="H1650" s="29">
        <v>84360</v>
      </c>
      <c r="I1650" s="29">
        <v>1</v>
      </c>
      <c r="J1650" s="30">
        <v>2020</v>
      </c>
      <c r="K1650" s="30">
        <v>2020</v>
      </c>
      <c r="L1650" s="31" t="s">
        <v>33</v>
      </c>
      <c r="M1650" s="32" t="str">
        <f>IF(_xlfn.XLOOKUP(C1650,'Raw Data_OS_22'!$C$5:$C$4516,'Raw Data_OS_22'!$G$5:$G$4516,"New_Claim/ Reopening")= "New_Claim/ Reopening","New_Claim/ Reopening","Old_Claim")</f>
        <v>Old_Claim</v>
      </c>
      <c r="N1650" s="18" t="str">
        <f>IF(M1650=$N$2,IF(J1650=$N$1,"E1","D"),_xlfn.XLOOKUP(C1650,'Raw Data_OS_22'!$C$5:$C$4516,'Raw Data_OS_22'!$O$5:$O$4516))</f>
        <v>B1</v>
      </c>
    </row>
    <row r="1651" spans="3:14" x14ac:dyDescent="0.35">
      <c r="C1651" s="26" t="s">
        <v>2089</v>
      </c>
      <c r="D1651" s="14">
        <v>43983</v>
      </c>
      <c r="E1651" s="14">
        <v>43984</v>
      </c>
      <c r="F1651" s="27" t="s">
        <v>4199</v>
      </c>
      <c r="G1651" s="28">
        <v>10000</v>
      </c>
      <c r="H1651" s="29">
        <v>10000</v>
      </c>
      <c r="I1651" s="29">
        <v>1</v>
      </c>
      <c r="J1651" s="30">
        <v>2020</v>
      </c>
      <c r="K1651" s="30">
        <v>2020</v>
      </c>
      <c r="L1651" s="31" t="s">
        <v>33</v>
      </c>
      <c r="M1651" s="32" t="str">
        <f>IF(_xlfn.XLOOKUP(C1651,'Raw Data_OS_22'!$C$5:$C$4516,'Raw Data_OS_22'!$G$5:$G$4516,"New_Claim/ Reopening")= "New_Claim/ Reopening","New_Claim/ Reopening","Old_Claim")</f>
        <v>Old_Claim</v>
      </c>
      <c r="N1651" s="18" t="str">
        <f>IF(M1651=$N$2,IF(J1651=$N$1,"E1","D"),_xlfn.XLOOKUP(C1651,'Raw Data_OS_22'!$C$5:$C$4516,'Raw Data_OS_22'!$O$5:$O$4516))</f>
        <v>A</v>
      </c>
    </row>
    <row r="1652" spans="3:14" x14ac:dyDescent="0.35">
      <c r="C1652" s="26" t="s">
        <v>1281</v>
      </c>
      <c r="D1652" s="14">
        <v>44044</v>
      </c>
      <c r="E1652" s="14">
        <v>44060</v>
      </c>
      <c r="F1652" s="27" t="s">
        <v>4195</v>
      </c>
      <c r="G1652" s="28">
        <v>151080</v>
      </c>
      <c r="H1652" s="29">
        <v>151080</v>
      </c>
      <c r="I1652" s="29">
        <v>1</v>
      </c>
      <c r="J1652" s="30">
        <v>2020</v>
      </c>
      <c r="K1652" s="30">
        <v>2020</v>
      </c>
      <c r="L1652" s="31" t="s">
        <v>35</v>
      </c>
      <c r="M1652" s="32" t="str">
        <f>IF(_xlfn.XLOOKUP(C1652,'Raw Data_OS_22'!$C$5:$C$4516,'Raw Data_OS_22'!$G$5:$G$4516,"New_Claim/ Reopening")= "New_Claim/ Reopening","New_Claim/ Reopening","Old_Claim")</f>
        <v>Old_Claim</v>
      </c>
      <c r="N1652" s="18" t="str">
        <f>IF(M1652=$N$2,IF(J1652=$N$1,"E1","D"),_xlfn.XLOOKUP(C1652,'Raw Data_OS_22'!$C$5:$C$4516,'Raw Data_OS_22'!$O$5:$O$4516))</f>
        <v>B1</v>
      </c>
    </row>
    <row r="1653" spans="3:14" x14ac:dyDescent="0.35">
      <c r="C1653" s="26" t="s">
        <v>2104</v>
      </c>
      <c r="D1653" s="14">
        <v>43292</v>
      </c>
      <c r="E1653" s="14">
        <v>44133</v>
      </c>
      <c r="F1653" s="27" t="s">
        <v>658</v>
      </c>
      <c r="G1653" s="28">
        <v>78730</v>
      </c>
      <c r="H1653" s="29">
        <v>78730</v>
      </c>
      <c r="I1653" s="29">
        <v>1</v>
      </c>
      <c r="J1653" s="30">
        <v>2018</v>
      </c>
      <c r="K1653" s="30">
        <v>2020</v>
      </c>
      <c r="L1653" s="31" t="s">
        <v>1257</v>
      </c>
      <c r="M1653" s="32" t="str">
        <f>IF(_xlfn.XLOOKUP(C1653,'Raw Data_OS_22'!$C$5:$C$4516,'Raw Data_OS_22'!$G$5:$G$4516,"New_Claim/ Reopening")= "New_Claim/ Reopening","New_Claim/ Reopening","Old_Claim")</f>
        <v>Old_Claim</v>
      </c>
      <c r="N1653" s="18" t="str">
        <f>IF(M1653=$N$2,IF(J1653=$N$1,"E1","D"),_xlfn.XLOOKUP(C1653,'Raw Data_OS_22'!$C$5:$C$4516,'Raw Data_OS_22'!$O$5:$O$4516))</f>
        <v>B1</v>
      </c>
    </row>
    <row r="1654" spans="3:14" x14ac:dyDescent="0.35">
      <c r="C1654" s="26" t="s">
        <v>2114</v>
      </c>
      <c r="D1654" s="14">
        <v>44224</v>
      </c>
      <c r="E1654" s="14">
        <v>44225</v>
      </c>
      <c r="F1654" s="27" t="s">
        <v>3910</v>
      </c>
      <c r="G1654" s="28">
        <v>8700</v>
      </c>
      <c r="H1654" s="29">
        <v>8700</v>
      </c>
      <c r="I1654" s="29">
        <v>1</v>
      </c>
      <c r="J1654" s="30">
        <v>2021</v>
      </c>
      <c r="K1654" s="30">
        <v>2021</v>
      </c>
      <c r="L1654" s="31" t="s">
        <v>21</v>
      </c>
      <c r="M1654" s="32" t="str">
        <f>IF(_xlfn.XLOOKUP(C1654,'Raw Data_OS_22'!$C$5:$C$4516,'Raw Data_OS_22'!$G$5:$G$4516,"New_Claim/ Reopening")= "New_Claim/ Reopening","New_Claim/ Reopening","Old_Claim")</f>
        <v>Old_Claim</v>
      </c>
      <c r="N1654" s="18" t="str">
        <f>IF(M1654=$N$2,IF(J1654=$N$1,"E1","D"),_xlfn.XLOOKUP(C1654,'Raw Data_OS_22'!$C$5:$C$4516,'Raw Data_OS_22'!$O$5:$O$4516))</f>
        <v>B2</v>
      </c>
    </row>
    <row r="1655" spans="3:14" x14ac:dyDescent="0.35">
      <c r="C1655" s="26" t="s">
        <v>1305</v>
      </c>
      <c r="D1655" s="14">
        <v>44202</v>
      </c>
      <c r="E1655" s="14">
        <v>44208</v>
      </c>
      <c r="F1655" s="27" t="s">
        <v>3910</v>
      </c>
      <c r="G1655" s="28">
        <v>15080</v>
      </c>
      <c r="H1655" s="29">
        <v>15080</v>
      </c>
      <c r="I1655" s="29">
        <v>1</v>
      </c>
      <c r="J1655" s="30">
        <v>2021</v>
      </c>
      <c r="K1655" s="30">
        <v>2021</v>
      </c>
      <c r="L1655" s="31" t="s">
        <v>21</v>
      </c>
      <c r="M1655" s="32" t="str">
        <f>IF(_xlfn.XLOOKUP(C1655,'Raw Data_OS_22'!$C$5:$C$4516,'Raw Data_OS_22'!$G$5:$G$4516,"New_Claim/ Reopening")= "New_Claim/ Reopening","New_Claim/ Reopening","Old_Claim")</f>
        <v>Old_Claim</v>
      </c>
      <c r="N1655" s="18" t="str">
        <f>IF(M1655=$N$2,IF(J1655=$N$1,"E1","D"),_xlfn.XLOOKUP(C1655,'Raw Data_OS_22'!$C$5:$C$4516,'Raw Data_OS_22'!$O$5:$O$4516))</f>
        <v>B1</v>
      </c>
    </row>
    <row r="1656" spans="3:14" x14ac:dyDescent="0.35">
      <c r="C1656" s="26" t="s">
        <v>1306</v>
      </c>
      <c r="D1656" s="14">
        <v>44208</v>
      </c>
      <c r="E1656" s="14">
        <v>44228</v>
      </c>
      <c r="F1656" s="27" t="s">
        <v>3910</v>
      </c>
      <c r="G1656" s="28">
        <v>82400</v>
      </c>
      <c r="H1656" s="29">
        <v>82400</v>
      </c>
      <c r="I1656" s="29">
        <v>1</v>
      </c>
      <c r="J1656" s="30">
        <v>2021</v>
      </c>
      <c r="K1656" s="30">
        <v>2021</v>
      </c>
      <c r="L1656" s="31" t="s">
        <v>21</v>
      </c>
      <c r="M1656" s="32" t="str">
        <f>IF(_xlfn.XLOOKUP(C1656,'Raw Data_OS_22'!$C$5:$C$4516,'Raw Data_OS_22'!$G$5:$G$4516,"New_Claim/ Reopening")= "New_Claim/ Reopening","New_Claim/ Reopening","Old_Claim")</f>
        <v>Old_Claim</v>
      </c>
      <c r="N1656" s="18" t="str">
        <f>IF(M1656=$N$2,IF(J1656=$N$1,"E1","D"),_xlfn.XLOOKUP(C1656,'Raw Data_OS_22'!$C$5:$C$4516,'Raw Data_OS_22'!$O$5:$O$4516))</f>
        <v>B1</v>
      </c>
    </row>
    <row r="1657" spans="3:14" x14ac:dyDescent="0.35">
      <c r="C1657" s="26" t="s">
        <v>1307</v>
      </c>
      <c r="D1657" s="14">
        <v>44222</v>
      </c>
      <c r="E1657" s="14">
        <v>44230</v>
      </c>
      <c r="F1657" s="27" t="s">
        <v>3910</v>
      </c>
      <c r="G1657" s="28">
        <v>60000</v>
      </c>
      <c r="H1657" s="29">
        <v>60000</v>
      </c>
      <c r="I1657" s="29">
        <v>1</v>
      </c>
      <c r="J1657" s="30">
        <v>2021</v>
      </c>
      <c r="K1657" s="30">
        <v>2021</v>
      </c>
      <c r="L1657" s="31" t="s">
        <v>21</v>
      </c>
      <c r="M1657" s="32" t="str">
        <f>IF(_xlfn.XLOOKUP(C1657,'Raw Data_OS_22'!$C$5:$C$4516,'Raw Data_OS_22'!$G$5:$G$4516,"New_Claim/ Reopening")= "New_Claim/ Reopening","New_Claim/ Reopening","Old_Claim")</f>
        <v>Old_Claim</v>
      </c>
      <c r="N1657" s="18" t="str">
        <f>IF(M1657=$N$2,IF(J1657=$N$1,"E1","D"),_xlfn.XLOOKUP(C1657,'Raw Data_OS_22'!$C$5:$C$4516,'Raw Data_OS_22'!$O$5:$O$4516))</f>
        <v>B1</v>
      </c>
    </row>
    <row r="1658" spans="3:14" x14ac:dyDescent="0.35">
      <c r="C1658" s="26" t="s">
        <v>2116</v>
      </c>
      <c r="D1658" s="14">
        <v>44205</v>
      </c>
      <c r="E1658" s="14">
        <v>44217</v>
      </c>
      <c r="F1658" s="27" t="s">
        <v>3910</v>
      </c>
      <c r="G1658" s="28">
        <v>163610</v>
      </c>
      <c r="H1658" s="29">
        <v>163610</v>
      </c>
      <c r="I1658" s="29">
        <v>1</v>
      </c>
      <c r="J1658" s="30">
        <v>2021</v>
      </c>
      <c r="K1658" s="30">
        <v>2021</v>
      </c>
      <c r="L1658" s="31" t="s">
        <v>21</v>
      </c>
      <c r="M1658" s="32" t="str">
        <f>IF(_xlfn.XLOOKUP(C1658,'Raw Data_OS_22'!$C$5:$C$4516,'Raw Data_OS_22'!$G$5:$G$4516,"New_Claim/ Reopening")= "New_Claim/ Reopening","New_Claim/ Reopening","Old_Claim")</f>
        <v>Old_Claim</v>
      </c>
      <c r="N1658" s="18" t="str">
        <f>IF(M1658=$N$2,IF(J1658=$N$1,"E1","D"),_xlfn.XLOOKUP(C1658,'Raw Data_OS_22'!$C$5:$C$4516,'Raw Data_OS_22'!$O$5:$O$4516))</f>
        <v>B1</v>
      </c>
    </row>
    <row r="1659" spans="3:14" x14ac:dyDescent="0.35">
      <c r="C1659" s="26" t="s">
        <v>2117</v>
      </c>
      <c r="D1659" s="14">
        <v>44222</v>
      </c>
      <c r="E1659" s="14">
        <v>44230</v>
      </c>
      <c r="F1659" s="27" t="s">
        <v>3910</v>
      </c>
      <c r="G1659" s="28">
        <v>14380</v>
      </c>
      <c r="H1659" s="29">
        <v>14380</v>
      </c>
      <c r="I1659" s="29">
        <v>1</v>
      </c>
      <c r="J1659" s="30">
        <v>2021</v>
      </c>
      <c r="K1659" s="30">
        <v>2021</v>
      </c>
      <c r="L1659" s="31" t="s">
        <v>21</v>
      </c>
      <c r="M1659" s="32" t="str">
        <f>IF(_xlfn.XLOOKUP(C1659,'Raw Data_OS_22'!$C$5:$C$4516,'Raw Data_OS_22'!$G$5:$G$4516,"New_Claim/ Reopening")= "New_Claim/ Reopening","New_Claim/ Reopening","Old_Claim")</f>
        <v>Old_Claim</v>
      </c>
      <c r="N1659" s="18" t="str">
        <f>IF(M1659=$N$2,IF(J1659=$N$1,"E1","D"),_xlfn.XLOOKUP(C1659,'Raw Data_OS_22'!$C$5:$C$4516,'Raw Data_OS_22'!$O$5:$O$4516))</f>
        <v>B1</v>
      </c>
    </row>
    <row r="1660" spans="3:14" x14ac:dyDescent="0.35">
      <c r="C1660" s="26" t="s">
        <v>1311</v>
      </c>
      <c r="D1660" s="14">
        <v>44213</v>
      </c>
      <c r="E1660" s="14">
        <v>44230</v>
      </c>
      <c r="F1660" s="27" t="s">
        <v>3910</v>
      </c>
      <c r="G1660" s="28">
        <v>17400</v>
      </c>
      <c r="H1660" s="29">
        <v>17400</v>
      </c>
      <c r="I1660" s="29">
        <v>1</v>
      </c>
      <c r="J1660" s="30">
        <v>2021</v>
      </c>
      <c r="K1660" s="30">
        <v>2021</v>
      </c>
      <c r="L1660" s="31" t="s">
        <v>21</v>
      </c>
      <c r="M1660" s="32" t="str">
        <f>IF(_xlfn.XLOOKUP(C1660,'Raw Data_OS_22'!$C$5:$C$4516,'Raw Data_OS_22'!$G$5:$G$4516,"New_Claim/ Reopening")= "New_Claim/ Reopening","New_Claim/ Reopening","Old_Claim")</f>
        <v>Old_Claim</v>
      </c>
      <c r="N1660" s="18" t="str">
        <f>IF(M1660=$N$2,IF(J1660=$N$1,"E1","D"),_xlfn.XLOOKUP(C1660,'Raw Data_OS_22'!$C$5:$C$4516,'Raw Data_OS_22'!$O$5:$O$4516))</f>
        <v>B1</v>
      </c>
    </row>
    <row r="1661" spans="3:14" x14ac:dyDescent="0.35">
      <c r="C1661" s="26" t="s">
        <v>2118</v>
      </c>
      <c r="D1661" s="14">
        <v>44186</v>
      </c>
      <c r="E1661" s="14">
        <v>44228</v>
      </c>
      <c r="F1661" s="27" t="s">
        <v>3910</v>
      </c>
      <c r="G1661" s="28">
        <v>50000</v>
      </c>
      <c r="H1661" s="29">
        <v>50000</v>
      </c>
      <c r="I1661" s="29">
        <v>1</v>
      </c>
      <c r="J1661" s="30">
        <v>2020</v>
      </c>
      <c r="K1661" s="30">
        <v>2021</v>
      </c>
      <c r="L1661" s="31" t="s">
        <v>11</v>
      </c>
      <c r="M1661" s="32" t="str">
        <f>IF(_xlfn.XLOOKUP(C1661,'Raw Data_OS_22'!$C$5:$C$4516,'Raw Data_OS_22'!$G$5:$G$4516,"New_Claim/ Reopening")= "New_Claim/ Reopening","New_Claim/ Reopening","Old_Claim")</f>
        <v>Old_Claim</v>
      </c>
      <c r="N1661" s="18" t="str">
        <f>IF(M1661=$N$2,IF(J1661=$N$1,"E1","D"),_xlfn.XLOOKUP(C1661,'Raw Data_OS_22'!$C$5:$C$4516,'Raw Data_OS_22'!$O$5:$O$4516))</f>
        <v>A</v>
      </c>
    </row>
    <row r="1662" spans="3:14" x14ac:dyDescent="0.35">
      <c r="C1662" s="26" t="s">
        <v>1314</v>
      </c>
      <c r="D1662" s="14">
        <v>44218</v>
      </c>
      <c r="E1662" s="14">
        <v>44221</v>
      </c>
      <c r="F1662" s="27" t="s">
        <v>3910</v>
      </c>
      <c r="G1662" s="28">
        <v>7000</v>
      </c>
      <c r="H1662" s="29">
        <v>7000</v>
      </c>
      <c r="I1662" s="29">
        <v>1</v>
      </c>
      <c r="J1662" s="30">
        <v>2021</v>
      </c>
      <c r="K1662" s="30">
        <v>2021</v>
      </c>
      <c r="L1662" s="31" t="s">
        <v>21</v>
      </c>
      <c r="M1662" s="32" t="str">
        <f>IF(_xlfn.XLOOKUP(C1662,'Raw Data_OS_22'!$C$5:$C$4516,'Raw Data_OS_22'!$G$5:$G$4516,"New_Claim/ Reopening")= "New_Claim/ Reopening","New_Claim/ Reopening","Old_Claim")</f>
        <v>Old_Claim</v>
      </c>
      <c r="N1662" s="18" t="str">
        <f>IF(M1662=$N$2,IF(J1662=$N$1,"E1","D"),_xlfn.XLOOKUP(C1662,'Raw Data_OS_22'!$C$5:$C$4516,'Raw Data_OS_22'!$O$5:$O$4516))</f>
        <v>B1</v>
      </c>
    </row>
    <row r="1663" spans="3:14" x14ac:dyDescent="0.35">
      <c r="C1663" s="26" t="s">
        <v>1316</v>
      </c>
      <c r="D1663" s="14">
        <v>44224</v>
      </c>
      <c r="E1663" s="14">
        <v>44228</v>
      </c>
      <c r="F1663" s="27" t="s">
        <v>3908</v>
      </c>
      <c r="G1663" s="28">
        <v>34280</v>
      </c>
      <c r="H1663" s="29">
        <v>34280</v>
      </c>
      <c r="I1663" s="29">
        <v>1</v>
      </c>
      <c r="J1663" s="30">
        <v>2021</v>
      </c>
      <c r="K1663" s="30">
        <v>2021</v>
      </c>
      <c r="L1663" s="31" t="s">
        <v>21</v>
      </c>
      <c r="M1663" s="32" t="str">
        <f>IF(_xlfn.XLOOKUP(C1663,'Raw Data_OS_22'!$C$5:$C$4516,'Raw Data_OS_22'!$G$5:$G$4516,"New_Claim/ Reopening")= "New_Claim/ Reopening","New_Claim/ Reopening","Old_Claim")</f>
        <v>Old_Claim</v>
      </c>
      <c r="N1663" s="18" t="str">
        <f>IF(M1663=$N$2,IF(J1663=$N$1,"E1","D"),_xlfn.XLOOKUP(C1663,'Raw Data_OS_22'!$C$5:$C$4516,'Raw Data_OS_22'!$O$5:$O$4516))</f>
        <v>B2</v>
      </c>
    </row>
    <row r="1664" spans="3:14" x14ac:dyDescent="0.35">
      <c r="C1664" s="26" t="s">
        <v>2119</v>
      </c>
      <c r="D1664" s="14">
        <v>44224</v>
      </c>
      <c r="E1664" s="14">
        <v>44228</v>
      </c>
      <c r="F1664" s="27" t="s">
        <v>3910</v>
      </c>
      <c r="G1664" s="28">
        <v>15700</v>
      </c>
      <c r="H1664" s="29">
        <v>15700</v>
      </c>
      <c r="I1664" s="29">
        <v>1</v>
      </c>
      <c r="J1664" s="30">
        <v>2021</v>
      </c>
      <c r="K1664" s="30">
        <v>2021</v>
      </c>
      <c r="L1664" s="31" t="s">
        <v>21</v>
      </c>
      <c r="M1664" s="32" t="str">
        <f>IF(_xlfn.XLOOKUP(C1664,'Raw Data_OS_22'!$C$5:$C$4516,'Raw Data_OS_22'!$G$5:$G$4516,"New_Claim/ Reopening")= "New_Claim/ Reopening","New_Claim/ Reopening","Old_Claim")</f>
        <v>Old_Claim</v>
      </c>
      <c r="N1664" s="18" t="str">
        <f>IF(M1664=$N$2,IF(J1664=$N$1,"E1","D"),_xlfn.XLOOKUP(C1664,'Raw Data_OS_22'!$C$5:$C$4516,'Raw Data_OS_22'!$O$5:$O$4516))</f>
        <v>A</v>
      </c>
    </row>
    <row r="1665" spans="3:14" x14ac:dyDescent="0.35">
      <c r="C1665" s="26" t="s">
        <v>1318</v>
      </c>
      <c r="D1665" s="14">
        <v>44227</v>
      </c>
      <c r="E1665" s="14">
        <v>44228</v>
      </c>
      <c r="F1665" s="27" t="s">
        <v>3910</v>
      </c>
      <c r="G1665" s="28">
        <v>15700</v>
      </c>
      <c r="H1665" s="29">
        <v>15700</v>
      </c>
      <c r="I1665" s="29">
        <v>1</v>
      </c>
      <c r="J1665" s="30">
        <v>2021</v>
      </c>
      <c r="K1665" s="30">
        <v>2021</v>
      </c>
      <c r="L1665" s="31" t="s">
        <v>21</v>
      </c>
      <c r="M1665" s="32" t="str">
        <f>IF(_xlfn.XLOOKUP(C1665,'Raw Data_OS_22'!$C$5:$C$4516,'Raw Data_OS_22'!$G$5:$G$4516,"New_Claim/ Reopening")= "New_Claim/ Reopening","New_Claim/ Reopening","Old_Claim")</f>
        <v>Old_Claim</v>
      </c>
      <c r="N1665" s="18" t="str">
        <f>IF(M1665=$N$2,IF(J1665=$N$1,"E1","D"),_xlfn.XLOOKUP(C1665,'Raw Data_OS_22'!$C$5:$C$4516,'Raw Data_OS_22'!$O$5:$O$4516))</f>
        <v>B1</v>
      </c>
    </row>
    <row r="1666" spans="3:14" x14ac:dyDescent="0.35">
      <c r="C1666" s="26" t="s">
        <v>1319</v>
      </c>
      <c r="D1666" s="14">
        <v>44223</v>
      </c>
      <c r="E1666" s="14">
        <v>44229</v>
      </c>
      <c r="F1666" s="27" t="s">
        <v>3910</v>
      </c>
      <c r="G1666" s="28">
        <v>668550</v>
      </c>
      <c r="H1666" s="29">
        <v>668550</v>
      </c>
      <c r="I1666" s="29">
        <v>1</v>
      </c>
      <c r="J1666" s="30">
        <v>2021</v>
      </c>
      <c r="K1666" s="30">
        <v>2021</v>
      </c>
      <c r="L1666" s="31" t="s">
        <v>21</v>
      </c>
      <c r="M1666" s="32" t="str">
        <f>IF(_xlfn.XLOOKUP(C1666,'Raw Data_OS_22'!$C$5:$C$4516,'Raw Data_OS_22'!$G$5:$G$4516,"New_Claim/ Reopening")= "New_Claim/ Reopening","New_Claim/ Reopening","Old_Claim")</f>
        <v>Old_Claim</v>
      </c>
      <c r="N1666" s="18" t="str">
        <f>IF(M1666=$N$2,IF(J1666=$N$1,"E1","D"),_xlfn.XLOOKUP(C1666,'Raw Data_OS_22'!$C$5:$C$4516,'Raw Data_OS_22'!$O$5:$O$4516))</f>
        <v>A</v>
      </c>
    </row>
    <row r="1667" spans="3:14" x14ac:dyDescent="0.35">
      <c r="C1667" s="26" t="s">
        <v>1320</v>
      </c>
      <c r="D1667" s="14">
        <v>44229</v>
      </c>
      <c r="E1667" s="14">
        <v>44230</v>
      </c>
      <c r="F1667" s="27" t="s">
        <v>3910</v>
      </c>
      <c r="G1667" s="28">
        <v>15700</v>
      </c>
      <c r="H1667" s="29">
        <v>15700</v>
      </c>
      <c r="I1667" s="29">
        <v>1</v>
      </c>
      <c r="J1667" s="30">
        <v>2021</v>
      </c>
      <c r="K1667" s="30">
        <v>2021</v>
      </c>
      <c r="L1667" s="31" t="s">
        <v>21</v>
      </c>
      <c r="M1667" s="32" t="str">
        <f>IF(_xlfn.XLOOKUP(C1667,'Raw Data_OS_22'!$C$5:$C$4516,'Raw Data_OS_22'!$G$5:$G$4516,"New_Claim/ Reopening")= "New_Claim/ Reopening","New_Claim/ Reopening","Old_Claim")</f>
        <v>Old_Claim</v>
      </c>
      <c r="N1667" s="18" t="str">
        <f>IF(M1667=$N$2,IF(J1667=$N$1,"E1","D"),_xlfn.XLOOKUP(C1667,'Raw Data_OS_22'!$C$5:$C$4516,'Raw Data_OS_22'!$O$5:$O$4516))</f>
        <v>B1</v>
      </c>
    </row>
    <row r="1668" spans="3:14" x14ac:dyDescent="0.35">
      <c r="C1668" s="26" t="s">
        <v>2120</v>
      </c>
      <c r="D1668" s="14">
        <v>44221</v>
      </c>
      <c r="E1668" s="14">
        <v>44229</v>
      </c>
      <c r="F1668" s="27" t="s">
        <v>3910</v>
      </c>
      <c r="G1668" s="28">
        <v>15700</v>
      </c>
      <c r="H1668" s="29">
        <v>15700</v>
      </c>
      <c r="I1668" s="29">
        <v>1</v>
      </c>
      <c r="J1668" s="30">
        <v>2021</v>
      </c>
      <c r="K1668" s="30">
        <v>2021</v>
      </c>
      <c r="L1668" s="31" t="s">
        <v>21</v>
      </c>
      <c r="M1668" s="32" t="str">
        <f>IF(_xlfn.XLOOKUP(C1668,'Raw Data_OS_22'!$C$5:$C$4516,'Raw Data_OS_22'!$G$5:$G$4516,"New_Claim/ Reopening")= "New_Claim/ Reopening","New_Claim/ Reopening","Old_Claim")</f>
        <v>Old_Claim</v>
      </c>
      <c r="N1668" s="18" t="str">
        <f>IF(M1668=$N$2,IF(J1668=$N$1,"E1","D"),_xlfn.XLOOKUP(C1668,'Raw Data_OS_22'!$C$5:$C$4516,'Raw Data_OS_22'!$O$5:$O$4516))</f>
        <v>B1</v>
      </c>
    </row>
    <row r="1669" spans="3:14" x14ac:dyDescent="0.35">
      <c r="C1669" s="26" t="s">
        <v>1322</v>
      </c>
      <c r="D1669" s="14">
        <v>44228</v>
      </c>
      <c r="E1669" s="14">
        <v>44231</v>
      </c>
      <c r="F1669" s="27" t="s">
        <v>3910</v>
      </c>
      <c r="G1669" s="28">
        <v>72760</v>
      </c>
      <c r="H1669" s="29">
        <v>72760</v>
      </c>
      <c r="I1669" s="29">
        <v>1</v>
      </c>
      <c r="J1669" s="30">
        <v>2021</v>
      </c>
      <c r="K1669" s="30">
        <v>2021</v>
      </c>
      <c r="L1669" s="31" t="s">
        <v>21</v>
      </c>
      <c r="M1669" s="32" t="str">
        <f>IF(_xlfn.XLOOKUP(C1669,'Raw Data_OS_22'!$C$5:$C$4516,'Raw Data_OS_22'!$G$5:$G$4516,"New_Claim/ Reopening")= "New_Claim/ Reopening","New_Claim/ Reopening","Old_Claim")</f>
        <v>Old_Claim</v>
      </c>
      <c r="N1669" s="18" t="str">
        <f>IF(M1669=$N$2,IF(J1669=$N$1,"E1","D"),_xlfn.XLOOKUP(C1669,'Raw Data_OS_22'!$C$5:$C$4516,'Raw Data_OS_22'!$O$5:$O$4516))</f>
        <v>B1</v>
      </c>
    </row>
    <row r="1670" spans="3:14" x14ac:dyDescent="0.35">
      <c r="C1670" s="26" t="s">
        <v>1323</v>
      </c>
      <c r="D1670" s="14">
        <v>44198</v>
      </c>
      <c r="E1670" s="14">
        <v>44200</v>
      </c>
      <c r="F1670" s="27" t="s">
        <v>3910</v>
      </c>
      <c r="G1670" s="28">
        <v>7000</v>
      </c>
      <c r="H1670" s="29">
        <v>7000</v>
      </c>
      <c r="I1670" s="29">
        <v>1</v>
      </c>
      <c r="J1670" s="30">
        <v>2021</v>
      </c>
      <c r="K1670" s="30">
        <v>2021</v>
      </c>
      <c r="L1670" s="31" t="s">
        <v>21</v>
      </c>
      <c r="M1670" s="32" t="str">
        <f>IF(_xlfn.XLOOKUP(C1670,'Raw Data_OS_22'!$C$5:$C$4516,'Raw Data_OS_22'!$G$5:$G$4516,"New_Claim/ Reopening")= "New_Claim/ Reopening","New_Claim/ Reopening","Old_Claim")</f>
        <v>Old_Claim</v>
      </c>
      <c r="N1670" s="18" t="str">
        <f>IF(M1670=$N$2,IF(J1670=$N$1,"E1","D"),_xlfn.XLOOKUP(C1670,'Raw Data_OS_22'!$C$5:$C$4516,'Raw Data_OS_22'!$O$5:$O$4516))</f>
        <v>B1</v>
      </c>
    </row>
    <row r="1671" spans="3:14" x14ac:dyDescent="0.35">
      <c r="C1671" s="26" t="s">
        <v>1324</v>
      </c>
      <c r="D1671" s="14">
        <v>44228</v>
      </c>
      <c r="E1671" s="14">
        <v>44228</v>
      </c>
      <c r="F1671" s="27" t="s">
        <v>3908</v>
      </c>
      <c r="G1671" s="28">
        <v>106200</v>
      </c>
      <c r="H1671" s="29">
        <v>106200</v>
      </c>
      <c r="I1671" s="29">
        <v>1</v>
      </c>
      <c r="J1671" s="30">
        <v>2021</v>
      </c>
      <c r="K1671" s="30">
        <v>2021</v>
      </c>
      <c r="L1671" s="31" t="s">
        <v>21</v>
      </c>
      <c r="M1671" s="32" t="str">
        <f>IF(_xlfn.XLOOKUP(C1671,'Raw Data_OS_22'!$C$5:$C$4516,'Raw Data_OS_22'!$G$5:$G$4516,"New_Claim/ Reopening")= "New_Claim/ Reopening","New_Claim/ Reopening","Old_Claim")</f>
        <v>Old_Claim</v>
      </c>
      <c r="N1671" s="18" t="str">
        <f>IF(M1671=$N$2,IF(J1671=$N$1,"E1","D"),_xlfn.XLOOKUP(C1671,'Raw Data_OS_22'!$C$5:$C$4516,'Raw Data_OS_22'!$O$5:$O$4516))</f>
        <v>B1</v>
      </c>
    </row>
    <row r="1672" spans="3:14" x14ac:dyDescent="0.35">
      <c r="C1672" s="26" t="s">
        <v>1325</v>
      </c>
      <c r="D1672" s="14">
        <v>44223</v>
      </c>
      <c r="E1672" s="14">
        <v>44232</v>
      </c>
      <c r="F1672" s="27" t="s">
        <v>3910</v>
      </c>
      <c r="G1672" s="28">
        <v>4180</v>
      </c>
      <c r="H1672" s="29">
        <v>4180</v>
      </c>
      <c r="I1672" s="29">
        <v>1</v>
      </c>
      <c r="J1672" s="30">
        <v>2021</v>
      </c>
      <c r="K1672" s="30">
        <v>2021</v>
      </c>
      <c r="L1672" s="31" t="s">
        <v>21</v>
      </c>
      <c r="M1672" s="32" t="str">
        <f>IF(_xlfn.XLOOKUP(C1672,'Raw Data_OS_22'!$C$5:$C$4516,'Raw Data_OS_22'!$G$5:$G$4516,"New_Claim/ Reopening")= "New_Claim/ Reopening","New_Claim/ Reopening","Old_Claim")</f>
        <v>Old_Claim</v>
      </c>
      <c r="N1672" s="18" t="str">
        <f>IF(M1672=$N$2,IF(J1672=$N$1,"E1","D"),_xlfn.XLOOKUP(C1672,'Raw Data_OS_22'!$C$5:$C$4516,'Raw Data_OS_22'!$O$5:$O$4516))</f>
        <v>A</v>
      </c>
    </row>
    <row r="1673" spans="3:14" x14ac:dyDescent="0.35">
      <c r="C1673" s="26" t="s">
        <v>1326</v>
      </c>
      <c r="D1673" s="14">
        <v>44229</v>
      </c>
      <c r="E1673" s="14">
        <v>44233</v>
      </c>
      <c r="F1673" s="27" t="s">
        <v>3910</v>
      </c>
      <c r="G1673" s="28">
        <v>59050</v>
      </c>
      <c r="H1673" s="29">
        <v>59050</v>
      </c>
      <c r="I1673" s="29">
        <v>1</v>
      </c>
      <c r="J1673" s="30">
        <v>2021</v>
      </c>
      <c r="K1673" s="30">
        <v>2021</v>
      </c>
      <c r="L1673" s="31" t="s">
        <v>21</v>
      </c>
      <c r="M1673" s="32" t="str">
        <f>IF(_xlfn.XLOOKUP(C1673,'Raw Data_OS_22'!$C$5:$C$4516,'Raw Data_OS_22'!$G$5:$G$4516,"New_Claim/ Reopening")= "New_Claim/ Reopening","New_Claim/ Reopening","Old_Claim")</f>
        <v>Old_Claim</v>
      </c>
      <c r="N1673" s="18" t="str">
        <f>IF(M1673=$N$2,IF(J1673=$N$1,"E1","D"),_xlfn.XLOOKUP(C1673,'Raw Data_OS_22'!$C$5:$C$4516,'Raw Data_OS_22'!$O$5:$O$4516))</f>
        <v>B1</v>
      </c>
    </row>
    <row r="1674" spans="3:14" x14ac:dyDescent="0.35">
      <c r="C1674" s="26" t="s">
        <v>2123</v>
      </c>
      <c r="D1674" s="14">
        <v>44227</v>
      </c>
      <c r="E1674" s="14">
        <v>44229</v>
      </c>
      <c r="F1674" s="27" t="s">
        <v>3910</v>
      </c>
      <c r="G1674" s="28">
        <v>17400</v>
      </c>
      <c r="H1674" s="29">
        <v>17400</v>
      </c>
      <c r="I1674" s="29">
        <v>1</v>
      </c>
      <c r="J1674" s="30">
        <v>2021</v>
      </c>
      <c r="K1674" s="30">
        <v>2021</v>
      </c>
      <c r="L1674" s="31" t="s">
        <v>21</v>
      </c>
      <c r="M1674" s="32" t="str">
        <f>IF(_xlfn.XLOOKUP(C1674,'Raw Data_OS_22'!$C$5:$C$4516,'Raw Data_OS_22'!$G$5:$G$4516,"New_Claim/ Reopening")= "New_Claim/ Reopening","New_Claim/ Reopening","Old_Claim")</f>
        <v>Old_Claim</v>
      </c>
      <c r="N1674" s="18" t="str">
        <f>IF(M1674=$N$2,IF(J1674=$N$1,"E1","D"),_xlfn.XLOOKUP(C1674,'Raw Data_OS_22'!$C$5:$C$4516,'Raw Data_OS_22'!$O$5:$O$4516))</f>
        <v>B1</v>
      </c>
    </row>
    <row r="1675" spans="3:14" x14ac:dyDescent="0.35">
      <c r="C1675" s="26" t="s">
        <v>1327</v>
      </c>
      <c r="D1675" s="14">
        <v>44211</v>
      </c>
      <c r="E1675" s="14">
        <v>44231</v>
      </c>
      <c r="F1675" s="27" t="s">
        <v>3910</v>
      </c>
      <c r="G1675" s="28">
        <v>10920</v>
      </c>
      <c r="H1675" s="29">
        <v>10920</v>
      </c>
      <c r="I1675" s="29">
        <v>1</v>
      </c>
      <c r="J1675" s="30">
        <v>2021</v>
      </c>
      <c r="K1675" s="30">
        <v>2021</v>
      </c>
      <c r="L1675" s="31" t="s">
        <v>21</v>
      </c>
      <c r="M1675" s="32" t="str">
        <f>IF(_xlfn.XLOOKUP(C1675,'Raw Data_OS_22'!$C$5:$C$4516,'Raw Data_OS_22'!$G$5:$G$4516,"New_Claim/ Reopening")= "New_Claim/ Reopening","New_Claim/ Reopening","Old_Claim")</f>
        <v>Old_Claim</v>
      </c>
      <c r="N1675" s="18" t="str">
        <f>IF(M1675=$N$2,IF(J1675=$N$1,"E1","D"),_xlfn.XLOOKUP(C1675,'Raw Data_OS_22'!$C$5:$C$4516,'Raw Data_OS_22'!$O$5:$O$4516))</f>
        <v>A</v>
      </c>
    </row>
    <row r="1676" spans="3:14" x14ac:dyDescent="0.35">
      <c r="C1676" s="26" t="s">
        <v>5236</v>
      </c>
      <c r="D1676" s="14">
        <v>44233</v>
      </c>
      <c r="E1676" s="14">
        <v>44235</v>
      </c>
      <c r="F1676" s="27" t="s">
        <v>3908</v>
      </c>
      <c r="G1676" s="28">
        <v>12760</v>
      </c>
      <c r="H1676" s="29">
        <v>12760</v>
      </c>
      <c r="I1676" s="29">
        <v>1</v>
      </c>
      <c r="J1676" s="30">
        <v>2021</v>
      </c>
      <c r="K1676" s="30">
        <v>2021</v>
      </c>
      <c r="L1676" s="31" t="s">
        <v>21</v>
      </c>
      <c r="M1676" s="32" t="str">
        <f>IF(_xlfn.XLOOKUP(C1676,'Raw Data_OS_22'!$C$5:$C$4516,'Raw Data_OS_22'!$G$5:$G$4516,"New_Claim/ Reopening")= "New_Claim/ Reopening","New_Claim/ Reopening","Old_Claim")</f>
        <v>Old_Claim</v>
      </c>
      <c r="N1676" s="18" t="str">
        <f>IF(M1676=$N$2,IF(J1676=$N$1,"E1","D"),_xlfn.XLOOKUP(C1676,'Raw Data_OS_22'!$C$5:$C$4516,'Raw Data_OS_22'!$O$5:$O$4516))</f>
        <v>B1</v>
      </c>
    </row>
    <row r="1677" spans="3:14" x14ac:dyDescent="0.35">
      <c r="C1677" s="26" t="s">
        <v>1328</v>
      </c>
      <c r="D1677" s="14">
        <v>44233</v>
      </c>
      <c r="E1677" s="14">
        <v>44235</v>
      </c>
      <c r="F1677" s="27" t="s">
        <v>3910</v>
      </c>
      <c r="G1677" s="28">
        <v>7000</v>
      </c>
      <c r="H1677" s="29">
        <v>7000</v>
      </c>
      <c r="I1677" s="29">
        <v>1</v>
      </c>
      <c r="J1677" s="30">
        <v>2021</v>
      </c>
      <c r="K1677" s="30">
        <v>2021</v>
      </c>
      <c r="L1677" s="31" t="s">
        <v>21</v>
      </c>
      <c r="M1677" s="32" t="str">
        <f>IF(_xlfn.XLOOKUP(C1677,'Raw Data_OS_22'!$C$5:$C$4516,'Raw Data_OS_22'!$G$5:$G$4516,"New_Claim/ Reopening")= "New_Claim/ Reopening","New_Claim/ Reopening","Old_Claim")</f>
        <v>Old_Claim</v>
      </c>
      <c r="N1677" s="18" t="str">
        <f>IF(M1677=$N$2,IF(J1677=$N$1,"E1","D"),_xlfn.XLOOKUP(C1677,'Raw Data_OS_22'!$C$5:$C$4516,'Raw Data_OS_22'!$O$5:$O$4516))</f>
        <v>B1</v>
      </c>
    </row>
    <row r="1678" spans="3:14" x14ac:dyDescent="0.35">
      <c r="C1678" s="26" t="s">
        <v>1329</v>
      </c>
      <c r="D1678" s="14">
        <v>44232</v>
      </c>
      <c r="E1678" s="14">
        <v>44235</v>
      </c>
      <c r="F1678" s="27" t="s">
        <v>3910</v>
      </c>
      <c r="G1678" s="28">
        <v>30180</v>
      </c>
      <c r="H1678" s="29">
        <v>30180</v>
      </c>
      <c r="I1678" s="29">
        <v>1</v>
      </c>
      <c r="J1678" s="30">
        <v>2021</v>
      </c>
      <c r="K1678" s="30">
        <v>2021</v>
      </c>
      <c r="L1678" s="31" t="s">
        <v>21</v>
      </c>
      <c r="M1678" s="32" t="str">
        <f>IF(_xlfn.XLOOKUP(C1678,'Raw Data_OS_22'!$C$5:$C$4516,'Raw Data_OS_22'!$G$5:$G$4516,"New_Claim/ Reopening")= "New_Claim/ Reopening","New_Claim/ Reopening","Old_Claim")</f>
        <v>Old_Claim</v>
      </c>
      <c r="N1678" s="18" t="str">
        <f>IF(M1678=$N$2,IF(J1678=$N$1,"E1","D"),_xlfn.XLOOKUP(C1678,'Raw Data_OS_22'!$C$5:$C$4516,'Raw Data_OS_22'!$O$5:$O$4516))</f>
        <v>B1</v>
      </c>
    </row>
    <row r="1679" spans="3:14" x14ac:dyDescent="0.35">
      <c r="C1679" s="26" t="s">
        <v>1330</v>
      </c>
      <c r="D1679" s="14">
        <v>44223</v>
      </c>
      <c r="E1679" s="14">
        <v>44231</v>
      </c>
      <c r="F1679" s="27" t="s">
        <v>3910</v>
      </c>
      <c r="G1679" s="28">
        <v>144647</v>
      </c>
      <c r="H1679" s="29">
        <v>144647</v>
      </c>
      <c r="I1679" s="29">
        <v>1</v>
      </c>
      <c r="J1679" s="30">
        <v>2021</v>
      </c>
      <c r="K1679" s="30">
        <v>2021</v>
      </c>
      <c r="L1679" s="31" t="s">
        <v>21</v>
      </c>
      <c r="M1679" s="32" t="str">
        <f>IF(_xlfn.XLOOKUP(C1679,'Raw Data_OS_22'!$C$5:$C$4516,'Raw Data_OS_22'!$G$5:$G$4516,"New_Claim/ Reopening")= "New_Claim/ Reopening","New_Claim/ Reopening","Old_Claim")</f>
        <v>Old_Claim</v>
      </c>
      <c r="N1679" s="18" t="str">
        <f>IF(M1679=$N$2,IF(J1679=$N$1,"E1","D"),_xlfn.XLOOKUP(C1679,'Raw Data_OS_22'!$C$5:$C$4516,'Raw Data_OS_22'!$O$5:$O$4516))</f>
        <v>B1</v>
      </c>
    </row>
    <row r="1680" spans="3:14" x14ac:dyDescent="0.35">
      <c r="C1680" s="26" t="s">
        <v>1331</v>
      </c>
      <c r="D1680" s="14">
        <v>44214</v>
      </c>
      <c r="E1680" s="14">
        <v>44223</v>
      </c>
      <c r="F1680" s="27" t="s">
        <v>3908</v>
      </c>
      <c r="G1680" s="28">
        <v>121660</v>
      </c>
      <c r="H1680" s="29">
        <v>121660</v>
      </c>
      <c r="I1680" s="29">
        <v>1</v>
      </c>
      <c r="J1680" s="30">
        <v>2021</v>
      </c>
      <c r="K1680" s="30">
        <v>2021</v>
      </c>
      <c r="L1680" s="31" t="s">
        <v>21</v>
      </c>
      <c r="M1680" s="32" t="str">
        <f>IF(_xlfn.XLOOKUP(C1680,'Raw Data_OS_22'!$C$5:$C$4516,'Raw Data_OS_22'!$G$5:$G$4516,"New_Claim/ Reopening")= "New_Claim/ Reopening","New_Claim/ Reopening","Old_Claim")</f>
        <v>Old_Claim</v>
      </c>
      <c r="N1680" s="18" t="str">
        <f>IF(M1680=$N$2,IF(J1680=$N$1,"E1","D"),_xlfn.XLOOKUP(C1680,'Raw Data_OS_22'!$C$5:$C$4516,'Raw Data_OS_22'!$O$5:$O$4516))</f>
        <v>B2</v>
      </c>
    </row>
    <row r="1681" spans="3:14" x14ac:dyDescent="0.35">
      <c r="C1681" s="26" t="s">
        <v>2126</v>
      </c>
      <c r="D1681" s="14">
        <v>44230</v>
      </c>
      <c r="E1681" s="14">
        <v>44235</v>
      </c>
      <c r="F1681" s="27" t="s">
        <v>3910</v>
      </c>
      <c r="G1681" s="28">
        <v>7000</v>
      </c>
      <c r="H1681" s="29">
        <v>7000</v>
      </c>
      <c r="I1681" s="29">
        <v>1</v>
      </c>
      <c r="J1681" s="30">
        <v>2021</v>
      </c>
      <c r="K1681" s="30">
        <v>2021</v>
      </c>
      <c r="L1681" s="31" t="s">
        <v>21</v>
      </c>
      <c r="M1681" s="32" t="str">
        <f>IF(_xlfn.XLOOKUP(C1681,'Raw Data_OS_22'!$C$5:$C$4516,'Raw Data_OS_22'!$G$5:$G$4516,"New_Claim/ Reopening")= "New_Claim/ Reopening","New_Claim/ Reopening","Old_Claim")</f>
        <v>Old_Claim</v>
      </c>
      <c r="N1681" s="18" t="str">
        <f>IF(M1681=$N$2,IF(J1681=$N$1,"E1","D"),_xlfn.XLOOKUP(C1681,'Raw Data_OS_22'!$C$5:$C$4516,'Raw Data_OS_22'!$O$5:$O$4516))</f>
        <v>B1</v>
      </c>
    </row>
    <row r="1682" spans="3:14" x14ac:dyDescent="0.35">
      <c r="C1682" s="26" t="s">
        <v>1332</v>
      </c>
      <c r="D1682" s="14">
        <v>44203</v>
      </c>
      <c r="E1682" s="14">
        <v>44212</v>
      </c>
      <c r="F1682" s="27" t="s">
        <v>3908</v>
      </c>
      <c r="G1682" s="28">
        <v>52919</v>
      </c>
      <c r="H1682" s="29">
        <v>52919</v>
      </c>
      <c r="I1682" s="29">
        <v>1</v>
      </c>
      <c r="J1682" s="30">
        <v>2021</v>
      </c>
      <c r="K1682" s="30">
        <v>2021</v>
      </c>
      <c r="L1682" s="31" t="s">
        <v>21</v>
      </c>
      <c r="M1682" s="32" t="str">
        <f>IF(_xlfn.XLOOKUP(C1682,'Raw Data_OS_22'!$C$5:$C$4516,'Raw Data_OS_22'!$G$5:$G$4516,"New_Claim/ Reopening")= "New_Claim/ Reopening","New_Claim/ Reopening","Old_Claim")</f>
        <v>Old_Claim</v>
      </c>
      <c r="N1682" s="18" t="str">
        <f>IF(M1682=$N$2,IF(J1682=$N$1,"E1","D"),_xlfn.XLOOKUP(C1682,'Raw Data_OS_22'!$C$5:$C$4516,'Raw Data_OS_22'!$O$5:$O$4516))</f>
        <v>B1</v>
      </c>
    </row>
    <row r="1683" spans="3:14" x14ac:dyDescent="0.35">
      <c r="C1683" s="26" t="s">
        <v>2127</v>
      </c>
      <c r="D1683" s="14">
        <v>44212</v>
      </c>
      <c r="E1683" s="14">
        <v>44221</v>
      </c>
      <c r="F1683" s="27" t="s">
        <v>3910</v>
      </c>
      <c r="G1683" s="28">
        <v>7000</v>
      </c>
      <c r="H1683" s="29">
        <v>7000</v>
      </c>
      <c r="I1683" s="29">
        <v>1</v>
      </c>
      <c r="J1683" s="30">
        <v>2021</v>
      </c>
      <c r="K1683" s="30">
        <v>2021</v>
      </c>
      <c r="L1683" s="31" t="s">
        <v>21</v>
      </c>
      <c r="M1683" s="32" t="str">
        <f>IF(_xlfn.XLOOKUP(C1683,'Raw Data_OS_22'!$C$5:$C$4516,'Raw Data_OS_22'!$G$5:$G$4516,"New_Claim/ Reopening")= "New_Claim/ Reopening","New_Claim/ Reopening","Old_Claim")</f>
        <v>Old_Claim</v>
      </c>
      <c r="N1683" s="18" t="str">
        <f>IF(M1683=$N$2,IF(J1683=$N$1,"E1","D"),_xlfn.XLOOKUP(C1683,'Raw Data_OS_22'!$C$5:$C$4516,'Raw Data_OS_22'!$O$5:$O$4516))</f>
        <v>A</v>
      </c>
    </row>
    <row r="1684" spans="3:14" x14ac:dyDescent="0.35">
      <c r="C1684" s="26" t="s">
        <v>1333</v>
      </c>
      <c r="D1684" s="14">
        <v>44234</v>
      </c>
      <c r="E1684" s="14">
        <v>44236</v>
      </c>
      <c r="F1684" s="27" t="s">
        <v>3908</v>
      </c>
      <c r="G1684" s="28">
        <v>27000</v>
      </c>
      <c r="H1684" s="29">
        <v>27000</v>
      </c>
      <c r="I1684" s="29">
        <v>1</v>
      </c>
      <c r="J1684" s="30">
        <v>2021</v>
      </c>
      <c r="K1684" s="30">
        <v>2021</v>
      </c>
      <c r="L1684" s="31" t="s">
        <v>21</v>
      </c>
      <c r="M1684" s="32" t="str">
        <f>IF(_xlfn.XLOOKUP(C1684,'Raw Data_OS_22'!$C$5:$C$4516,'Raw Data_OS_22'!$G$5:$G$4516,"New_Claim/ Reopening")= "New_Claim/ Reopening","New_Claim/ Reopening","Old_Claim")</f>
        <v>New_Claim/ Reopening</v>
      </c>
      <c r="N1684" s="18" t="str">
        <f>IF(M1684=$N$2,IF(J1684=$N$1,"E1","D"),_xlfn.XLOOKUP(C1684,'Raw Data_OS_22'!$C$5:$C$4516,'Raw Data_OS_22'!$O$5:$O$4516))</f>
        <v>D</v>
      </c>
    </row>
    <row r="1685" spans="3:14" x14ac:dyDescent="0.35">
      <c r="C1685" s="26" t="s">
        <v>1334</v>
      </c>
      <c r="D1685" s="14">
        <v>44223</v>
      </c>
      <c r="E1685" s="14">
        <v>44236</v>
      </c>
      <c r="F1685" s="27" t="s">
        <v>3908</v>
      </c>
      <c r="G1685" s="28">
        <v>494356</v>
      </c>
      <c r="H1685" s="29">
        <v>494356</v>
      </c>
      <c r="I1685" s="29">
        <v>1</v>
      </c>
      <c r="J1685" s="30">
        <v>2021</v>
      </c>
      <c r="K1685" s="30">
        <v>2021</v>
      </c>
      <c r="L1685" s="31" t="s">
        <v>21</v>
      </c>
      <c r="M1685" s="32" t="str">
        <f>IF(_xlfn.XLOOKUP(C1685,'Raw Data_OS_22'!$C$5:$C$4516,'Raw Data_OS_22'!$G$5:$G$4516,"New_Claim/ Reopening")= "New_Claim/ Reopening","New_Claim/ Reopening","Old_Claim")</f>
        <v>Old_Claim</v>
      </c>
      <c r="N1685" s="18" t="str">
        <f>IF(M1685=$N$2,IF(J1685=$N$1,"E1","D"),_xlfn.XLOOKUP(C1685,'Raw Data_OS_22'!$C$5:$C$4516,'Raw Data_OS_22'!$O$5:$O$4516))</f>
        <v>B1</v>
      </c>
    </row>
    <row r="1686" spans="3:14" x14ac:dyDescent="0.35">
      <c r="C1686" s="26" t="s">
        <v>1335</v>
      </c>
      <c r="D1686" s="14">
        <v>44229</v>
      </c>
      <c r="E1686" s="14">
        <v>44236</v>
      </c>
      <c r="F1686" s="27" t="s">
        <v>3910</v>
      </c>
      <c r="G1686" s="28">
        <v>1310</v>
      </c>
      <c r="H1686" s="29">
        <v>1310</v>
      </c>
      <c r="I1686" s="29">
        <v>1</v>
      </c>
      <c r="J1686" s="30">
        <v>2021</v>
      </c>
      <c r="K1686" s="30">
        <v>2021</v>
      </c>
      <c r="L1686" s="31" t="s">
        <v>21</v>
      </c>
      <c r="M1686" s="32" t="str">
        <f>IF(_xlfn.XLOOKUP(C1686,'Raw Data_OS_22'!$C$5:$C$4516,'Raw Data_OS_22'!$G$5:$G$4516,"New_Claim/ Reopening")= "New_Claim/ Reopening","New_Claim/ Reopening","Old_Claim")</f>
        <v>Old_Claim</v>
      </c>
      <c r="N1686" s="18" t="str">
        <f>IF(M1686=$N$2,IF(J1686=$N$1,"E1","D"),_xlfn.XLOOKUP(C1686,'Raw Data_OS_22'!$C$5:$C$4516,'Raw Data_OS_22'!$O$5:$O$4516))</f>
        <v>A</v>
      </c>
    </row>
    <row r="1687" spans="3:14" x14ac:dyDescent="0.35">
      <c r="C1687" s="26" t="s">
        <v>1336</v>
      </c>
      <c r="D1687" s="14">
        <v>44230</v>
      </c>
      <c r="E1687" s="14">
        <v>44235</v>
      </c>
      <c r="F1687" s="27" t="s">
        <v>3910</v>
      </c>
      <c r="G1687" s="28">
        <v>7000</v>
      </c>
      <c r="H1687" s="29">
        <v>7000</v>
      </c>
      <c r="I1687" s="29">
        <v>1</v>
      </c>
      <c r="J1687" s="30">
        <v>2021</v>
      </c>
      <c r="K1687" s="30">
        <v>2021</v>
      </c>
      <c r="L1687" s="31" t="s">
        <v>21</v>
      </c>
      <c r="M1687" s="32" t="str">
        <f>IF(_xlfn.XLOOKUP(C1687,'Raw Data_OS_22'!$C$5:$C$4516,'Raw Data_OS_22'!$G$5:$G$4516,"New_Claim/ Reopening")= "New_Claim/ Reopening","New_Claim/ Reopening","Old_Claim")</f>
        <v>Old_Claim</v>
      </c>
      <c r="N1687" s="18" t="str">
        <f>IF(M1687=$N$2,IF(J1687=$N$1,"E1","D"),_xlfn.XLOOKUP(C1687,'Raw Data_OS_22'!$C$5:$C$4516,'Raw Data_OS_22'!$O$5:$O$4516))</f>
        <v>B1</v>
      </c>
    </row>
    <row r="1688" spans="3:14" x14ac:dyDescent="0.35">
      <c r="C1688" s="26" t="s">
        <v>1337</v>
      </c>
      <c r="D1688" s="14">
        <v>44216</v>
      </c>
      <c r="E1688" s="14">
        <v>44236</v>
      </c>
      <c r="F1688" s="27" t="s">
        <v>3910</v>
      </c>
      <c r="G1688" s="28">
        <v>50000</v>
      </c>
      <c r="H1688" s="29">
        <v>50000</v>
      </c>
      <c r="I1688" s="29">
        <v>1</v>
      </c>
      <c r="J1688" s="30">
        <v>2021</v>
      </c>
      <c r="K1688" s="30">
        <v>2021</v>
      </c>
      <c r="L1688" s="31" t="s">
        <v>21</v>
      </c>
      <c r="M1688" s="32" t="str">
        <f>IF(_xlfn.XLOOKUP(C1688,'Raw Data_OS_22'!$C$5:$C$4516,'Raw Data_OS_22'!$G$5:$G$4516,"New_Claim/ Reopening")= "New_Claim/ Reopening","New_Claim/ Reopening","Old_Claim")</f>
        <v>Old_Claim</v>
      </c>
      <c r="N1688" s="18" t="str">
        <f>IF(M1688=$N$2,IF(J1688=$N$1,"E1","D"),_xlfn.XLOOKUP(C1688,'Raw Data_OS_22'!$C$5:$C$4516,'Raw Data_OS_22'!$O$5:$O$4516))</f>
        <v>B1</v>
      </c>
    </row>
    <row r="1689" spans="3:14" x14ac:dyDescent="0.35">
      <c r="C1689" s="26" t="s">
        <v>2129</v>
      </c>
      <c r="D1689" s="14">
        <v>44231</v>
      </c>
      <c r="E1689" s="14">
        <v>44236</v>
      </c>
      <c r="F1689" s="27" t="s">
        <v>3908</v>
      </c>
      <c r="G1689" s="28">
        <v>238300</v>
      </c>
      <c r="H1689" s="29">
        <v>238300</v>
      </c>
      <c r="I1689" s="29">
        <v>1</v>
      </c>
      <c r="J1689" s="30">
        <v>2021</v>
      </c>
      <c r="K1689" s="30">
        <v>2021</v>
      </c>
      <c r="L1689" s="31" t="s">
        <v>21</v>
      </c>
      <c r="M1689" s="32" t="str">
        <f>IF(_xlfn.XLOOKUP(C1689,'Raw Data_OS_22'!$C$5:$C$4516,'Raw Data_OS_22'!$G$5:$G$4516,"New_Claim/ Reopening")= "New_Claim/ Reopening","New_Claim/ Reopening","Old_Claim")</f>
        <v>Old_Claim</v>
      </c>
      <c r="N1689" s="18" t="str">
        <f>IF(M1689=$N$2,IF(J1689=$N$1,"E1","D"),_xlfn.XLOOKUP(C1689,'Raw Data_OS_22'!$C$5:$C$4516,'Raw Data_OS_22'!$O$5:$O$4516))</f>
        <v>A</v>
      </c>
    </row>
    <row r="1690" spans="3:14" x14ac:dyDescent="0.35">
      <c r="C1690" s="26" t="s">
        <v>2130</v>
      </c>
      <c r="D1690" s="14">
        <v>44227</v>
      </c>
      <c r="E1690" s="14">
        <v>44228</v>
      </c>
      <c r="F1690" s="27" t="s">
        <v>3910</v>
      </c>
      <c r="G1690" s="28">
        <v>159000</v>
      </c>
      <c r="H1690" s="29">
        <v>159000</v>
      </c>
      <c r="I1690" s="29">
        <v>1</v>
      </c>
      <c r="J1690" s="30">
        <v>2021</v>
      </c>
      <c r="K1690" s="30">
        <v>2021</v>
      </c>
      <c r="L1690" s="31" t="s">
        <v>21</v>
      </c>
      <c r="M1690" s="32" t="str">
        <f>IF(_xlfn.XLOOKUP(C1690,'Raw Data_OS_22'!$C$5:$C$4516,'Raw Data_OS_22'!$G$5:$G$4516,"New_Claim/ Reopening")= "New_Claim/ Reopening","New_Claim/ Reopening","Old_Claim")</f>
        <v>Old_Claim</v>
      </c>
      <c r="N1690" s="18" t="str">
        <f>IF(M1690=$N$2,IF(J1690=$N$1,"E1","D"),_xlfn.XLOOKUP(C1690,'Raw Data_OS_22'!$C$5:$C$4516,'Raw Data_OS_22'!$O$5:$O$4516))</f>
        <v>A</v>
      </c>
    </row>
    <row r="1691" spans="3:14" x14ac:dyDescent="0.35">
      <c r="C1691" s="26" t="s">
        <v>1342</v>
      </c>
      <c r="D1691" s="14">
        <v>44232</v>
      </c>
      <c r="E1691" s="14">
        <v>44236</v>
      </c>
      <c r="F1691" s="27" t="s">
        <v>3910</v>
      </c>
      <c r="G1691" s="28">
        <v>7000</v>
      </c>
      <c r="H1691" s="29">
        <v>7000</v>
      </c>
      <c r="I1691" s="29">
        <v>1</v>
      </c>
      <c r="J1691" s="30">
        <v>2021</v>
      </c>
      <c r="K1691" s="30">
        <v>2021</v>
      </c>
      <c r="L1691" s="31" t="s">
        <v>21</v>
      </c>
      <c r="M1691" s="32" t="str">
        <f>IF(_xlfn.XLOOKUP(C1691,'Raw Data_OS_22'!$C$5:$C$4516,'Raw Data_OS_22'!$G$5:$G$4516,"New_Claim/ Reopening")= "New_Claim/ Reopening","New_Claim/ Reopening","Old_Claim")</f>
        <v>Old_Claim</v>
      </c>
      <c r="N1691" s="18" t="str">
        <f>IF(M1691=$N$2,IF(J1691=$N$1,"E1","D"),_xlfn.XLOOKUP(C1691,'Raw Data_OS_22'!$C$5:$C$4516,'Raw Data_OS_22'!$O$5:$O$4516))</f>
        <v>B1</v>
      </c>
    </row>
    <row r="1692" spans="3:14" x14ac:dyDescent="0.35">
      <c r="C1692" s="26" t="s">
        <v>2131</v>
      </c>
      <c r="D1692" s="14">
        <v>44213</v>
      </c>
      <c r="E1692" s="14">
        <v>44236</v>
      </c>
      <c r="F1692" s="27" t="s">
        <v>3910</v>
      </c>
      <c r="G1692" s="28">
        <v>24600</v>
      </c>
      <c r="H1692" s="29">
        <v>24600</v>
      </c>
      <c r="I1692" s="29">
        <v>1</v>
      </c>
      <c r="J1692" s="30">
        <v>2021</v>
      </c>
      <c r="K1692" s="30">
        <v>2021</v>
      </c>
      <c r="L1692" s="31" t="s">
        <v>21</v>
      </c>
      <c r="M1692" s="32" t="str">
        <f>IF(_xlfn.XLOOKUP(C1692,'Raw Data_OS_22'!$C$5:$C$4516,'Raw Data_OS_22'!$G$5:$G$4516,"New_Claim/ Reopening")= "New_Claim/ Reopening","New_Claim/ Reopening","Old_Claim")</f>
        <v>Old_Claim</v>
      </c>
      <c r="N1692" s="18" t="str">
        <f>IF(M1692=$N$2,IF(J1692=$N$1,"E1","D"),_xlfn.XLOOKUP(C1692,'Raw Data_OS_22'!$C$5:$C$4516,'Raw Data_OS_22'!$O$5:$O$4516))</f>
        <v>B1</v>
      </c>
    </row>
    <row r="1693" spans="3:14" x14ac:dyDescent="0.35">
      <c r="C1693" s="26" t="s">
        <v>2133</v>
      </c>
      <c r="D1693" s="14">
        <v>44230</v>
      </c>
      <c r="E1693" s="14">
        <v>44235</v>
      </c>
      <c r="F1693" s="27" t="s">
        <v>3910</v>
      </c>
      <c r="G1693" s="28">
        <v>17400</v>
      </c>
      <c r="H1693" s="29">
        <v>17400</v>
      </c>
      <c r="I1693" s="29">
        <v>1</v>
      </c>
      <c r="J1693" s="30">
        <v>2021</v>
      </c>
      <c r="K1693" s="30">
        <v>2021</v>
      </c>
      <c r="L1693" s="31" t="s">
        <v>21</v>
      </c>
      <c r="M1693" s="32" t="str">
        <f>IF(_xlfn.XLOOKUP(C1693,'Raw Data_OS_22'!$C$5:$C$4516,'Raw Data_OS_22'!$G$5:$G$4516,"New_Claim/ Reopening")= "New_Claim/ Reopening","New_Claim/ Reopening","Old_Claim")</f>
        <v>Old_Claim</v>
      </c>
      <c r="N1693" s="18" t="str">
        <f>IF(M1693=$N$2,IF(J1693=$N$1,"E1","D"),_xlfn.XLOOKUP(C1693,'Raw Data_OS_22'!$C$5:$C$4516,'Raw Data_OS_22'!$O$5:$O$4516))</f>
        <v>B1</v>
      </c>
    </row>
    <row r="1694" spans="3:14" x14ac:dyDescent="0.35">
      <c r="C1694" s="26" t="s">
        <v>1345</v>
      </c>
      <c r="D1694" s="14">
        <v>44233</v>
      </c>
      <c r="E1694" s="14">
        <v>44235</v>
      </c>
      <c r="F1694" s="27" t="s">
        <v>3910</v>
      </c>
      <c r="G1694" s="28">
        <v>17400</v>
      </c>
      <c r="H1694" s="29">
        <v>17400</v>
      </c>
      <c r="I1694" s="29">
        <v>1</v>
      </c>
      <c r="J1694" s="30">
        <v>2021</v>
      </c>
      <c r="K1694" s="30">
        <v>2021</v>
      </c>
      <c r="L1694" s="31" t="s">
        <v>21</v>
      </c>
      <c r="M1694" s="32" t="str">
        <f>IF(_xlfn.XLOOKUP(C1694,'Raw Data_OS_22'!$C$5:$C$4516,'Raw Data_OS_22'!$G$5:$G$4516,"New_Claim/ Reopening")= "New_Claim/ Reopening","New_Claim/ Reopening","Old_Claim")</f>
        <v>Old_Claim</v>
      </c>
      <c r="N1694" s="18" t="str">
        <f>IF(M1694=$N$2,IF(J1694=$N$1,"E1","D"),_xlfn.XLOOKUP(C1694,'Raw Data_OS_22'!$C$5:$C$4516,'Raw Data_OS_22'!$O$5:$O$4516))</f>
        <v>B1</v>
      </c>
    </row>
    <row r="1695" spans="3:14" x14ac:dyDescent="0.35">
      <c r="C1695" s="26" t="s">
        <v>1346</v>
      </c>
      <c r="D1695" s="14">
        <v>44236</v>
      </c>
      <c r="E1695" s="14">
        <v>44236</v>
      </c>
      <c r="F1695" s="27" t="s">
        <v>3910</v>
      </c>
      <c r="G1695" s="28">
        <v>10440</v>
      </c>
      <c r="H1695" s="29">
        <v>10440</v>
      </c>
      <c r="I1695" s="29">
        <v>1</v>
      </c>
      <c r="J1695" s="30">
        <v>2021</v>
      </c>
      <c r="K1695" s="30">
        <v>2021</v>
      </c>
      <c r="L1695" s="31" t="s">
        <v>21</v>
      </c>
      <c r="M1695" s="32" t="str">
        <f>IF(_xlfn.XLOOKUP(C1695,'Raw Data_OS_22'!$C$5:$C$4516,'Raw Data_OS_22'!$G$5:$G$4516,"New_Claim/ Reopening")= "New_Claim/ Reopening","New_Claim/ Reopening","Old_Claim")</f>
        <v>Old_Claim</v>
      </c>
      <c r="N1695" s="18" t="str">
        <f>IF(M1695=$N$2,IF(J1695=$N$1,"E1","D"),_xlfn.XLOOKUP(C1695,'Raw Data_OS_22'!$C$5:$C$4516,'Raw Data_OS_22'!$O$5:$O$4516))</f>
        <v>B1</v>
      </c>
    </row>
    <row r="1696" spans="3:14" x14ac:dyDescent="0.35">
      <c r="C1696" s="26" t="s">
        <v>2135</v>
      </c>
      <c r="D1696" s="14">
        <v>44235</v>
      </c>
      <c r="E1696" s="14">
        <v>44236</v>
      </c>
      <c r="F1696" s="27" t="s">
        <v>3910</v>
      </c>
      <c r="G1696" s="28">
        <v>150000</v>
      </c>
      <c r="H1696" s="29">
        <v>150000</v>
      </c>
      <c r="I1696" s="29">
        <v>1</v>
      </c>
      <c r="J1696" s="30">
        <v>2021</v>
      </c>
      <c r="K1696" s="30">
        <v>2021</v>
      </c>
      <c r="L1696" s="31" t="s">
        <v>21</v>
      </c>
      <c r="M1696" s="32" t="str">
        <f>IF(_xlfn.XLOOKUP(C1696,'Raw Data_OS_22'!$C$5:$C$4516,'Raw Data_OS_22'!$G$5:$G$4516,"New_Claim/ Reopening")= "New_Claim/ Reopening","New_Claim/ Reopening","Old_Claim")</f>
        <v>Old_Claim</v>
      </c>
      <c r="N1696" s="18" t="str">
        <f>IF(M1696=$N$2,IF(J1696=$N$1,"E1","D"),_xlfn.XLOOKUP(C1696,'Raw Data_OS_22'!$C$5:$C$4516,'Raw Data_OS_22'!$O$5:$O$4516))</f>
        <v>A</v>
      </c>
    </row>
    <row r="1697" spans="3:14" x14ac:dyDescent="0.35">
      <c r="C1697" s="26" t="s">
        <v>2136</v>
      </c>
      <c r="D1697" s="14">
        <v>44227</v>
      </c>
      <c r="E1697" s="14">
        <v>44237</v>
      </c>
      <c r="F1697" s="27" t="s">
        <v>3910</v>
      </c>
      <c r="G1697" s="28">
        <v>32400</v>
      </c>
      <c r="H1697" s="29">
        <v>32400</v>
      </c>
      <c r="I1697" s="29">
        <v>1</v>
      </c>
      <c r="J1697" s="30">
        <v>2021</v>
      </c>
      <c r="K1697" s="30">
        <v>2021</v>
      </c>
      <c r="L1697" s="31" t="s">
        <v>21</v>
      </c>
      <c r="M1697" s="32" t="str">
        <f>IF(_xlfn.XLOOKUP(C1697,'Raw Data_OS_22'!$C$5:$C$4516,'Raw Data_OS_22'!$G$5:$G$4516,"New_Claim/ Reopening")= "New_Claim/ Reopening","New_Claim/ Reopening","Old_Claim")</f>
        <v>Old_Claim</v>
      </c>
      <c r="N1697" s="18" t="str">
        <f>IF(M1697=$N$2,IF(J1697=$N$1,"E1","D"),_xlfn.XLOOKUP(C1697,'Raw Data_OS_22'!$C$5:$C$4516,'Raw Data_OS_22'!$O$5:$O$4516))</f>
        <v>B1</v>
      </c>
    </row>
    <row r="1698" spans="3:14" x14ac:dyDescent="0.35">
      <c r="C1698" s="26" t="s">
        <v>2137</v>
      </c>
      <c r="D1698" s="14">
        <v>44227</v>
      </c>
      <c r="E1698" s="14">
        <v>44237</v>
      </c>
      <c r="F1698" s="27" t="s">
        <v>3910</v>
      </c>
      <c r="G1698" s="28">
        <v>28840</v>
      </c>
      <c r="H1698" s="29">
        <v>28840</v>
      </c>
      <c r="I1698" s="29">
        <v>1</v>
      </c>
      <c r="J1698" s="30">
        <v>2021</v>
      </c>
      <c r="K1698" s="30">
        <v>2021</v>
      </c>
      <c r="L1698" s="31" t="s">
        <v>21</v>
      </c>
      <c r="M1698" s="32" t="str">
        <f>IF(_xlfn.XLOOKUP(C1698,'Raw Data_OS_22'!$C$5:$C$4516,'Raw Data_OS_22'!$G$5:$G$4516,"New_Claim/ Reopening")= "New_Claim/ Reopening","New_Claim/ Reopening","Old_Claim")</f>
        <v>Old_Claim</v>
      </c>
      <c r="N1698" s="18" t="str">
        <f>IF(M1698=$N$2,IF(J1698=$N$1,"E1","D"),_xlfn.XLOOKUP(C1698,'Raw Data_OS_22'!$C$5:$C$4516,'Raw Data_OS_22'!$O$5:$O$4516))</f>
        <v>B2</v>
      </c>
    </row>
    <row r="1699" spans="3:14" x14ac:dyDescent="0.35">
      <c r="C1699" s="26" t="s">
        <v>5243</v>
      </c>
      <c r="D1699" s="14">
        <v>44236</v>
      </c>
      <c r="E1699" s="14">
        <v>44236</v>
      </c>
      <c r="F1699" s="27" t="s">
        <v>3910</v>
      </c>
      <c r="G1699" s="28">
        <v>241440</v>
      </c>
      <c r="H1699" s="29">
        <v>241440</v>
      </c>
      <c r="I1699" s="29">
        <v>1</v>
      </c>
      <c r="J1699" s="30">
        <v>2021</v>
      </c>
      <c r="K1699" s="30">
        <v>2021</v>
      </c>
      <c r="L1699" s="31" t="s">
        <v>21</v>
      </c>
      <c r="M1699" s="32" t="str">
        <f>IF(_xlfn.XLOOKUP(C1699,'Raw Data_OS_22'!$C$5:$C$4516,'Raw Data_OS_22'!$G$5:$G$4516,"New_Claim/ Reopening")= "New_Claim/ Reopening","New_Claim/ Reopening","Old_Claim")</f>
        <v>Old_Claim</v>
      </c>
      <c r="N1699" s="18" t="str">
        <f>IF(M1699=$N$2,IF(J1699=$N$1,"E1","D"),_xlfn.XLOOKUP(C1699,'Raw Data_OS_22'!$C$5:$C$4516,'Raw Data_OS_22'!$O$5:$O$4516))</f>
        <v>B1</v>
      </c>
    </row>
    <row r="1700" spans="3:14" x14ac:dyDescent="0.35">
      <c r="C1700" s="26" t="s">
        <v>1349</v>
      </c>
      <c r="D1700" s="14">
        <v>44237</v>
      </c>
      <c r="E1700" s="14">
        <v>44238</v>
      </c>
      <c r="F1700" s="27" t="s">
        <v>3908</v>
      </c>
      <c r="G1700" s="28">
        <v>556892</v>
      </c>
      <c r="H1700" s="29">
        <v>556892</v>
      </c>
      <c r="I1700" s="29">
        <v>1</v>
      </c>
      <c r="J1700" s="30">
        <v>2021</v>
      </c>
      <c r="K1700" s="30">
        <v>2021</v>
      </c>
      <c r="L1700" s="31" t="s">
        <v>21</v>
      </c>
      <c r="M1700" s="32" t="str">
        <f>IF(_xlfn.XLOOKUP(C1700,'Raw Data_OS_22'!$C$5:$C$4516,'Raw Data_OS_22'!$G$5:$G$4516,"New_Claim/ Reopening")= "New_Claim/ Reopening","New_Claim/ Reopening","Old_Claim")</f>
        <v>Old_Claim</v>
      </c>
      <c r="N1700" s="18" t="str">
        <f>IF(M1700=$N$2,IF(J1700=$N$1,"E1","D"),_xlfn.XLOOKUP(C1700,'Raw Data_OS_22'!$C$5:$C$4516,'Raw Data_OS_22'!$O$5:$O$4516))</f>
        <v>B1</v>
      </c>
    </row>
    <row r="1701" spans="3:14" x14ac:dyDescent="0.35">
      <c r="C1701" s="26" t="s">
        <v>1350</v>
      </c>
      <c r="D1701" s="14">
        <v>44235</v>
      </c>
      <c r="E1701" s="14">
        <v>44238</v>
      </c>
      <c r="F1701" s="27" t="s">
        <v>3908</v>
      </c>
      <c r="G1701" s="28">
        <v>158000</v>
      </c>
      <c r="H1701" s="29">
        <v>158000</v>
      </c>
      <c r="I1701" s="29">
        <v>1</v>
      </c>
      <c r="J1701" s="30">
        <v>2021</v>
      </c>
      <c r="K1701" s="30">
        <v>2021</v>
      </c>
      <c r="L1701" s="31" t="s">
        <v>21</v>
      </c>
      <c r="M1701" s="32" t="str">
        <f>IF(_xlfn.XLOOKUP(C1701,'Raw Data_OS_22'!$C$5:$C$4516,'Raw Data_OS_22'!$G$5:$G$4516,"New_Claim/ Reopening")= "New_Claim/ Reopening","New_Claim/ Reopening","Old_Claim")</f>
        <v>Old_Claim</v>
      </c>
      <c r="N1701" s="18" t="str">
        <f>IF(M1701=$N$2,IF(J1701=$N$1,"E1","D"),_xlfn.XLOOKUP(C1701,'Raw Data_OS_22'!$C$5:$C$4516,'Raw Data_OS_22'!$O$5:$O$4516))</f>
        <v>B1</v>
      </c>
    </row>
    <row r="1702" spans="3:14" x14ac:dyDescent="0.35">
      <c r="C1702" s="26" t="s">
        <v>2138</v>
      </c>
      <c r="D1702" s="14">
        <v>44233</v>
      </c>
      <c r="E1702" s="14">
        <v>44239</v>
      </c>
      <c r="F1702" s="27" t="s">
        <v>3910</v>
      </c>
      <c r="G1702" s="28">
        <v>6380</v>
      </c>
      <c r="H1702" s="29">
        <v>6380</v>
      </c>
      <c r="I1702" s="29">
        <v>1</v>
      </c>
      <c r="J1702" s="30">
        <v>2021</v>
      </c>
      <c r="K1702" s="30">
        <v>2021</v>
      </c>
      <c r="L1702" s="31" t="s">
        <v>21</v>
      </c>
      <c r="M1702" s="32" t="str">
        <f>IF(_xlfn.XLOOKUP(C1702,'Raw Data_OS_22'!$C$5:$C$4516,'Raw Data_OS_22'!$G$5:$G$4516,"New_Claim/ Reopening")= "New_Claim/ Reopening","New_Claim/ Reopening","Old_Claim")</f>
        <v>Old_Claim</v>
      </c>
      <c r="N1702" s="18" t="str">
        <f>IF(M1702=$N$2,IF(J1702=$N$1,"E1","D"),_xlfn.XLOOKUP(C1702,'Raw Data_OS_22'!$C$5:$C$4516,'Raw Data_OS_22'!$O$5:$O$4516))</f>
        <v>B1</v>
      </c>
    </row>
    <row r="1703" spans="3:14" x14ac:dyDescent="0.35">
      <c r="C1703" s="26" t="s">
        <v>2139</v>
      </c>
      <c r="D1703" s="14">
        <v>44226</v>
      </c>
      <c r="E1703" s="14">
        <v>44235</v>
      </c>
      <c r="F1703" s="27" t="s">
        <v>3910</v>
      </c>
      <c r="G1703" s="28">
        <v>17400</v>
      </c>
      <c r="H1703" s="29">
        <v>17400</v>
      </c>
      <c r="I1703" s="29">
        <v>1</v>
      </c>
      <c r="J1703" s="30">
        <v>2021</v>
      </c>
      <c r="K1703" s="30">
        <v>2021</v>
      </c>
      <c r="L1703" s="31" t="s">
        <v>21</v>
      </c>
      <c r="M1703" s="32" t="str">
        <f>IF(_xlfn.XLOOKUP(C1703,'Raw Data_OS_22'!$C$5:$C$4516,'Raw Data_OS_22'!$G$5:$G$4516,"New_Claim/ Reopening")= "New_Claim/ Reopening","New_Claim/ Reopening","Old_Claim")</f>
        <v>Old_Claim</v>
      </c>
      <c r="N1703" s="18" t="str">
        <f>IF(M1703=$N$2,IF(J1703=$N$1,"E1","D"),_xlfn.XLOOKUP(C1703,'Raw Data_OS_22'!$C$5:$C$4516,'Raw Data_OS_22'!$O$5:$O$4516))</f>
        <v>B1</v>
      </c>
    </row>
    <row r="1704" spans="3:14" x14ac:dyDescent="0.35">
      <c r="C1704" s="26" t="s">
        <v>2140</v>
      </c>
      <c r="D1704" s="14">
        <v>44230</v>
      </c>
      <c r="E1704" s="14">
        <v>44232</v>
      </c>
      <c r="F1704" s="27" t="s">
        <v>3910</v>
      </c>
      <c r="G1704" s="28">
        <v>9640</v>
      </c>
      <c r="H1704" s="29">
        <v>9640</v>
      </c>
      <c r="I1704" s="29">
        <v>1</v>
      </c>
      <c r="J1704" s="30">
        <v>2021</v>
      </c>
      <c r="K1704" s="30">
        <v>2021</v>
      </c>
      <c r="L1704" s="31" t="s">
        <v>21</v>
      </c>
      <c r="M1704" s="32" t="str">
        <f>IF(_xlfn.XLOOKUP(C1704,'Raw Data_OS_22'!$C$5:$C$4516,'Raw Data_OS_22'!$G$5:$G$4516,"New_Claim/ Reopening")= "New_Claim/ Reopening","New_Claim/ Reopening","Old_Claim")</f>
        <v>Old_Claim</v>
      </c>
      <c r="N1704" s="18" t="str">
        <f>IF(M1704=$N$2,IF(J1704=$N$1,"E1","D"),_xlfn.XLOOKUP(C1704,'Raw Data_OS_22'!$C$5:$C$4516,'Raw Data_OS_22'!$O$5:$O$4516))</f>
        <v>A</v>
      </c>
    </row>
    <row r="1705" spans="3:14" x14ac:dyDescent="0.35">
      <c r="C1705" s="26" t="s">
        <v>1355</v>
      </c>
      <c r="D1705" s="14">
        <v>44233</v>
      </c>
      <c r="E1705" s="14">
        <v>44239</v>
      </c>
      <c r="F1705" s="27" t="s">
        <v>3908</v>
      </c>
      <c r="G1705" s="28">
        <v>6380</v>
      </c>
      <c r="H1705" s="29">
        <v>6380</v>
      </c>
      <c r="I1705" s="29">
        <v>1</v>
      </c>
      <c r="J1705" s="30">
        <v>2021</v>
      </c>
      <c r="K1705" s="30">
        <v>2021</v>
      </c>
      <c r="L1705" s="31" t="s">
        <v>21</v>
      </c>
      <c r="M1705" s="32" t="str">
        <f>IF(_xlfn.XLOOKUP(C1705,'Raw Data_OS_22'!$C$5:$C$4516,'Raw Data_OS_22'!$G$5:$G$4516,"New_Claim/ Reopening")= "New_Claim/ Reopening","New_Claim/ Reopening","Old_Claim")</f>
        <v>Old_Claim</v>
      </c>
      <c r="N1705" s="18" t="str">
        <f>IF(M1705=$N$2,IF(J1705=$N$1,"E1","D"),_xlfn.XLOOKUP(C1705,'Raw Data_OS_22'!$C$5:$C$4516,'Raw Data_OS_22'!$O$5:$O$4516))</f>
        <v>B1</v>
      </c>
    </row>
    <row r="1706" spans="3:14" x14ac:dyDescent="0.35">
      <c r="C1706" s="26" t="s">
        <v>1356</v>
      </c>
      <c r="D1706" s="14">
        <v>44236</v>
      </c>
      <c r="E1706" s="14">
        <v>44236</v>
      </c>
      <c r="F1706" s="27" t="s">
        <v>3910</v>
      </c>
      <c r="G1706" s="28">
        <v>17400</v>
      </c>
      <c r="H1706" s="29">
        <v>17400</v>
      </c>
      <c r="I1706" s="29">
        <v>1</v>
      </c>
      <c r="J1706" s="30">
        <v>2021</v>
      </c>
      <c r="K1706" s="30">
        <v>2021</v>
      </c>
      <c r="L1706" s="31" t="s">
        <v>21</v>
      </c>
      <c r="M1706" s="32" t="str">
        <f>IF(_xlfn.XLOOKUP(C1706,'Raw Data_OS_22'!$C$5:$C$4516,'Raw Data_OS_22'!$G$5:$G$4516,"New_Claim/ Reopening")= "New_Claim/ Reopening","New_Claim/ Reopening","Old_Claim")</f>
        <v>Old_Claim</v>
      </c>
      <c r="N1706" s="18" t="str">
        <f>IF(M1706=$N$2,IF(J1706=$N$1,"E1","D"),_xlfn.XLOOKUP(C1706,'Raw Data_OS_22'!$C$5:$C$4516,'Raw Data_OS_22'!$O$5:$O$4516))</f>
        <v>B1</v>
      </c>
    </row>
    <row r="1707" spans="3:14" x14ac:dyDescent="0.35">
      <c r="C1707" s="26" t="s">
        <v>5246</v>
      </c>
      <c r="D1707" s="14">
        <v>44215</v>
      </c>
      <c r="E1707" s="14">
        <v>44239</v>
      </c>
      <c r="F1707" s="27" t="s">
        <v>3910</v>
      </c>
      <c r="G1707" s="28">
        <v>400929</v>
      </c>
      <c r="H1707" s="29">
        <v>400929</v>
      </c>
      <c r="I1707" s="29">
        <v>1</v>
      </c>
      <c r="J1707" s="30">
        <v>2021</v>
      </c>
      <c r="K1707" s="30">
        <v>2021</v>
      </c>
      <c r="L1707" s="31" t="s">
        <v>21</v>
      </c>
      <c r="M1707" s="32" t="str">
        <f>IF(_xlfn.XLOOKUP(C1707,'Raw Data_OS_22'!$C$5:$C$4516,'Raw Data_OS_22'!$G$5:$G$4516,"New_Claim/ Reopening")= "New_Claim/ Reopening","New_Claim/ Reopening","Old_Claim")</f>
        <v>Old_Claim</v>
      </c>
      <c r="N1707" s="18" t="str">
        <f>IF(M1707=$N$2,IF(J1707=$N$1,"E1","D"),_xlfn.XLOOKUP(C1707,'Raw Data_OS_22'!$C$5:$C$4516,'Raw Data_OS_22'!$O$5:$O$4516))</f>
        <v>B1</v>
      </c>
    </row>
    <row r="1708" spans="3:14" x14ac:dyDescent="0.35">
      <c r="C1708" s="26" t="s">
        <v>1359</v>
      </c>
      <c r="D1708" s="14">
        <v>44216</v>
      </c>
      <c r="E1708" s="14">
        <v>44218</v>
      </c>
      <c r="F1708" s="27" t="s">
        <v>3910</v>
      </c>
      <c r="G1708" s="28">
        <v>35654</v>
      </c>
      <c r="H1708" s="29">
        <v>35654</v>
      </c>
      <c r="I1708" s="29">
        <v>1</v>
      </c>
      <c r="J1708" s="30">
        <v>2021</v>
      </c>
      <c r="K1708" s="30">
        <v>2021</v>
      </c>
      <c r="L1708" s="31" t="s">
        <v>21</v>
      </c>
      <c r="M1708" s="32" t="str">
        <f>IF(_xlfn.XLOOKUP(C1708,'Raw Data_OS_22'!$C$5:$C$4516,'Raw Data_OS_22'!$G$5:$G$4516,"New_Claim/ Reopening")= "New_Claim/ Reopening","New_Claim/ Reopening","Old_Claim")</f>
        <v>Old_Claim</v>
      </c>
      <c r="N1708" s="18" t="str">
        <f>IF(M1708=$N$2,IF(J1708=$N$1,"E1","D"),_xlfn.XLOOKUP(C1708,'Raw Data_OS_22'!$C$5:$C$4516,'Raw Data_OS_22'!$O$5:$O$4516))</f>
        <v>B1</v>
      </c>
    </row>
    <row r="1709" spans="3:14" x14ac:dyDescent="0.35">
      <c r="C1709" s="26" t="s">
        <v>5247</v>
      </c>
      <c r="D1709" s="14">
        <v>44225</v>
      </c>
      <c r="E1709" s="14">
        <v>44242</v>
      </c>
      <c r="F1709" s="27" t="s">
        <v>3908</v>
      </c>
      <c r="G1709" s="28">
        <v>2000000</v>
      </c>
      <c r="H1709" s="29">
        <v>2000000</v>
      </c>
      <c r="I1709" s="29">
        <v>1</v>
      </c>
      <c r="J1709" s="30">
        <v>2021</v>
      </c>
      <c r="K1709" s="30">
        <v>2021</v>
      </c>
      <c r="L1709" s="31" t="s">
        <v>21</v>
      </c>
      <c r="M1709" s="32" t="str">
        <f>IF(_xlfn.XLOOKUP(C1709,'Raw Data_OS_22'!$C$5:$C$4516,'Raw Data_OS_22'!$G$5:$G$4516,"New_Claim/ Reopening")= "New_Claim/ Reopening","New_Claim/ Reopening","Old_Claim")</f>
        <v>Old_Claim</v>
      </c>
      <c r="N1709" s="18" t="str">
        <f>IF(M1709=$N$2,IF(J1709=$N$1,"E1","D"),_xlfn.XLOOKUP(C1709,'Raw Data_OS_22'!$C$5:$C$4516,'Raw Data_OS_22'!$O$5:$O$4516))</f>
        <v>A</v>
      </c>
    </row>
    <row r="1710" spans="3:14" x14ac:dyDescent="0.35">
      <c r="C1710" s="26" t="s">
        <v>2142</v>
      </c>
      <c r="D1710" s="14">
        <v>44240</v>
      </c>
      <c r="E1710" s="14">
        <v>44243</v>
      </c>
      <c r="F1710" s="27" t="s">
        <v>3910</v>
      </c>
      <c r="G1710" s="28">
        <v>231400</v>
      </c>
      <c r="H1710" s="29">
        <v>231400</v>
      </c>
      <c r="I1710" s="29">
        <v>1</v>
      </c>
      <c r="J1710" s="30">
        <v>2021</v>
      </c>
      <c r="K1710" s="30">
        <v>2021</v>
      </c>
      <c r="L1710" s="31" t="s">
        <v>21</v>
      </c>
      <c r="M1710" s="32" t="str">
        <f>IF(_xlfn.XLOOKUP(C1710,'Raw Data_OS_22'!$C$5:$C$4516,'Raw Data_OS_22'!$G$5:$G$4516,"New_Claim/ Reopening")= "New_Claim/ Reopening","New_Claim/ Reopening","Old_Claim")</f>
        <v>Old_Claim</v>
      </c>
      <c r="N1710" s="18" t="str">
        <f>IF(M1710=$N$2,IF(J1710=$N$1,"E1","D"),_xlfn.XLOOKUP(C1710,'Raw Data_OS_22'!$C$5:$C$4516,'Raw Data_OS_22'!$O$5:$O$4516))</f>
        <v>B1</v>
      </c>
    </row>
    <row r="1711" spans="3:14" x14ac:dyDescent="0.35">
      <c r="C1711" s="26" t="s">
        <v>2143</v>
      </c>
      <c r="D1711" s="14">
        <v>44235</v>
      </c>
      <c r="E1711" s="14">
        <v>44237</v>
      </c>
      <c r="F1711" s="27" t="s">
        <v>3910</v>
      </c>
      <c r="G1711" s="28">
        <v>6380</v>
      </c>
      <c r="H1711" s="29">
        <v>6380</v>
      </c>
      <c r="I1711" s="29">
        <v>1</v>
      </c>
      <c r="J1711" s="30">
        <v>2021</v>
      </c>
      <c r="K1711" s="30">
        <v>2021</v>
      </c>
      <c r="L1711" s="31" t="s">
        <v>21</v>
      </c>
      <c r="M1711" s="32" t="str">
        <f>IF(_xlfn.XLOOKUP(C1711,'Raw Data_OS_22'!$C$5:$C$4516,'Raw Data_OS_22'!$G$5:$G$4516,"New_Claim/ Reopening")= "New_Claim/ Reopening","New_Claim/ Reopening","Old_Claim")</f>
        <v>Old_Claim</v>
      </c>
      <c r="N1711" s="18" t="str">
        <f>IF(M1711=$N$2,IF(J1711=$N$1,"E1","D"),_xlfn.XLOOKUP(C1711,'Raw Data_OS_22'!$C$5:$C$4516,'Raw Data_OS_22'!$O$5:$O$4516))</f>
        <v>B1</v>
      </c>
    </row>
    <row r="1712" spans="3:14" x14ac:dyDescent="0.35">
      <c r="C1712" s="26" t="s">
        <v>1361</v>
      </c>
      <c r="D1712" s="14">
        <v>44214</v>
      </c>
      <c r="E1712" s="14">
        <v>44230</v>
      </c>
      <c r="F1712" s="27" t="s">
        <v>3908</v>
      </c>
      <c r="G1712" s="28">
        <v>8740</v>
      </c>
      <c r="H1712" s="29">
        <v>8740</v>
      </c>
      <c r="I1712" s="29">
        <v>1</v>
      </c>
      <c r="J1712" s="30">
        <v>2021</v>
      </c>
      <c r="K1712" s="30">
        <v>2021</v>
      </c>
      <c r="L1712" s="31" t="s">
        <v>21</v>
      </c>
      <c r="M1712" s="32" t="str">
        <f>IF(_xlfn.XLOOKUP(C1712,'Raw Data_OS_22'!$C$5:$C$4516,'Raw Data_OS_22'!$G$5:$G$4516,"New_Claim/ Reopening")= "New_Claim/ Reopening","New_Claim/ Reopening","Old_Claim")</f>
        <v>Old_Claim</v>
      </c>
      <c r="N1712" s="18" t="str">
        <f>IF(M1712=$N$2,IF(J1712=$N$1,"E1","D"),_xlfn.XLOOKUP(C1712,'Raw Data_OS_22'!$C$5:$C$4516,'Raw Data_OS_22'!$O$5:$O$4516))</f>
        <v>B2</v>
      </c>
    </row>
    <row r="1713" spans="3:14" x14ac:dyDescent="0.35">
      <c r="C1713" s="26" t="s">
        <v>1362</v>
      </c>
      <c r="D1713" s="14">
        <v>44233</v>
      </c>
      <c r="E1713" s="14">
        <v>44242</v>
      </c>
      <c r="F1713" s="27" t="s">
        <v>3910</v>
      </c>
      <c r="G1713" s="28">
        <v>17400</v>
      </c>
      <c r="H1713" s="29">
        <v>17400</v>
      </c>
      <c r="I1713" s="29">
        <v>1</v>
      </c>
      <c r="J1713" s="30">
        <v>2021</v>
      </c>
      <c r="K1713" s="30">
        <v>2021</v>
      </c>
      <c r="L1713" s="31" t="s">
        <v>21</v>
      </c>
      <c r="M1713" s="32" t="str">
        <f>IF(_xlfn.XLOOKUP(C1713,'Raw Data_OS_22'!$C$5:$C$4516,'Raw Data_OS_22'!$G$5:$G$4516,"New_Claim/ Reopening")= "New_Claim/ Reopening","New_Claim/ Reopening","Old_Claim")</f>
        <v>Old_Claim</v>
      </c>
      <c r="N1713" s="18" t="str">
        <f>IF(M1713=$N$2,IF(J1713=$N$1,"E1","D"),_xlfn.XLOOKUP(C1713,'Raw Data_OS_22'!$C$5:$C$4516,'Raw Data_OS_22'!$O$5:$O$4516))</f>
        <v>B1</v>
      </c>
    </row>
    <row r="1714" spans="3:14" x14ac:dyDescent="0.35">
      <c r="C1714" s="26" t="s">
        <v>1363</v>
      </c>
      <c r="D1714" s="14">
        <v>44238</v>
      </c>
      <c r="E1714" s="14">
        <v>44239</v>
      </c>
      <c r="F1714" s="27" t="s">
        <v>3910</v>
      </c>
      <c r="G1714" s="28">
        <v>6380</v>
      </c>
      <c r="H1714" s="29">
        <v>6380</v>
      </c>
      <c r="I1714" s="29">
        <v>1</v>
      </c>
      <c r="J1714" s="30">
        <v>2021</v>
      </c>
      <c r="K1714" s="30">
        <v>2021</v>
      </c>
      <c r="L1714" s="31" t="s">
        <v>21</v>
      </c>
      <c r="M1714" s="32" t="str">
        <f>IF(_xlfn.XLOOKUP(C1714,'Raw Data_OS_22'!$C$5:$C$4516,'Raw Data_OS_22'!$G$5:$G$4516,"New_Claim/ Reopening")= "New_Claim/ Reopening","New_Claim/ Reopening","Old_Claim")</f>
        <v>Old_Claim</v>
      </c>
      <c r="N1714" s="18" t="str">
        <f>IF(M1714=$N$2,IF(J1714=$N$1,"E1","D"),_xlfn.XLOOKUP(C1714,'Raw Data_OS_22'!$C$5:$C$4516,'Raw Data_OS_22'!$O$5:$O$4516))</f>
        <v>B1</v>
      </c>
    </row>
    <row r="1715" spans="3:14" x14ac:dyDescent="0.35">
      <c r="C1715" s="26" t="s">
        <v>2145</v>
      </c>
      <c r="D1715" s="14">
        <v>44239</v>
      </c>
      <c r="E1715" s="14">
        <v>44241</v>
      </c>
      <c r="F1715" s="27" t="s">
        <v>3910</v>
      </c>
      <c r="G1715" s="28">
        <v>75700</v>
      </c>
      <c r="H1715" s="29">
        <v>75700</v>
      </c>
      <c r="I1715" s="29">
        <v>1</v>
      </c>
      <c r="J1715" s="30">
        <v>2021</v>
      </c>
      <c r="K1715" s="30">
        <v>2021</v>
      </c>
      <c r="L1715" s="31" t="s">
        <v>21</v>
      </c>
      <c r="M1715" s="32" t="str">
        <f>IF(_xlfn.XLOOKUP(C1715,'Raw Data_OS_22'!$C$5:$C$4516,'Raw Data_OS_22'!$G$5:$G$4516,"New_Claim/ Reopening")= "New_Claim/ Reopening","New_Claim/ Reopening","Old_Claim")</f>
        <v>Old_Claim</v>
      </c>
      <c r="N1715" s="18" t="str">
        <f>IF(M1715=$N$2,IF(J1715=$N$1,"E1","D"),_xlfn.XLOOKUP(C1715,'Raw Data_OS_22'!$C$5:$C$4516,'Raw Data_OS_22'!$O$5:$O$4516))</f>
        <v>B1</v>
      </c>
    </row>
    <row r="1716" spans="3:14" x14ac:dyDescent="0.35">
      <c r="C1716" s="26" t="s">
        <v>2146</v>
      </c>
      <c r="D1716" s="14">
        <v>44225</v>
      </c>
      <c r="E1716" s="14">
        <v>44242</v>
      </c>
      <c r="F1716" s="27" t="s">
        <v>3908</v>
      </c>
      <c r="G1716" s="28">
        <v>7000</v>
      </c>
      <c r="H1716" s="29">
        <v>7000</v>
      </c>
      <c r="I1716" s="29">
        <v>1</v>
      </c>
      <c r="J1716" s="30">
        <v>2021</v>
      </c>
      <c r="K1716" s="30">
        <v>2021</v>
      </c>
      <c r="L1716" s="31" t="s">
        <v>21</v>
      </c>
      <c r="M1716" s="32" t="str">
        <f>IF(_xlfn.XLOOKUP(C1716,'Raw Data_OS_22'!$C$5:$C$4516,'Raw Data_OS_22'!$G$5:$G$4516,"New_Claim/ Reopening")= "New_Claim/ Reopening","New_Claim/ Reopening","Old_Claim")</f>
        <v>Old_Claim</v>
      </c>
      <c r="N1716" s="18" t="str">
        <f>IF(M1716=$N$2,IF(J1716=$N$1,"E1","D"),_xlfn.XLOOKUP(C1716,'Raw Data_OS_22'!$C$5:$C$4516,'Raw Data_OS_22'!$O$5:$O$4516))</f>
        <v>B1</v>
      </c>
    </row>
    <row r="1717" spans="3:14" x14ac:dyDescent="0.35">
      <c r="C1717" s="26" t="s">
        <v>1364</v>
      </c>
      <c r="D1717" s="14">
        <v>44236</v>
      </c>
      <c r="E1717" s="14">
        <v>44239</v>
      </c>
      <c r="F1717" s="27" t="s">
        <v>3910</v>
      </c>
      <c r="G1717" s="28">
        <v>17400</v>
      </c>
      <c r="H1717" s="29">
        <v>17400</v>
      </c>
      <c r="I1717" s="29">
        <v>1</v>
      </c>
      <c r="J1717" s="30">
        <v>2021</v>
      </c>
      <c r="K1717" s="30">
        <v>2021</v>
      </c>
      <c r="L1717" s="31" t="s">
        <v>21</v>
      </c>
      <c r="M1717" s="32" t="str">
        <f>IF(_xlfn.XLOOKUP(C1717,'Raw Data_OS_22'!$C$5:$C$4516,'Raw Data_OS_22'!$G$5:$G$4516,"New_Claim/ Reopening")= "New_Claim/ Reopening","New_Claim/ Reopening","Old_Claim")</f>
        <v>Old_Claim</v>
      </c>
      <c r="N1717" s="18" t="str">
        <f>IF(M1717=$N$2,IF(J1717=$N$1,"E1","D"),_xlfn.XLOOKUP(C1717,'Raw Data_OS_22'!$C$5:$C$4516,'Raw Data_OS_22'!$O$5:$O$4516))</f>
        <v>B1</v>
      </c>
    </row>
    <row r="1718" spans="3:14" x14ac:dyDescent="0.35">
      <c r="C1718" s="26" t="s">
        <v>1365</v>
      </c>
      <c r="D1718" s="14">
        <v>44234</v>
      </c>
      <c r="E1718" s="14">
        <v>44242</v>
      </c>
      <c r="F1718" s="27" t="s">
        <v>3910</v>
      </c>
      <c r="G1718" s="28">
        <v>17400</v>
      </c>
      <c r="H1718" s="29">
        <v>17400</v>
      </c>
      <c r="I1718" s="29">
        <v>1</v>
      </c>
      <c r="J1718" s="30">
        <v>2021</v>
      </c>
      <c r="K1718" s="30">
        <v>2021</v>
      </c>
      <c r="L1718" s="31" t="s">
        <v>21</v>
      </c>
      <c r="M1718" s="32" t="str">
        <f>IF(_xlfn.XLOOKUP(C1718,'Raw Data_OS_22'!$C$5:$C$4516,'Raw Data_OS_22'!$G$5:$G$4516,"New_Claim/ Reopening")= "New_Claim/ Reopening","New_Claim/ Reopening","Old_Claim")</f>
        <v>Old_Claim</v>
      </c>
      <c r="N1718" s="18" t="str">
        <f>IF(M1718=$N$2,IF(J1718=$N$1,"E1","D"),_xlfn.XLOOKUP(C1718,'Raw Data_OS_22'!$C$5:$C$4516,'Raw Data_OS_22'!$O$5:$O$4516))</f>
        <v>B1</v>
      </c>
    </row>
    <row r="1719" spans="3:14" x14ac:dyDescent="0.35">
      <c r="C1719" s="26" t="s">
        <v>2147</v>
      </c>
      <c r="D1719" s="14">
        <v>44221</v>
      </c>
      <c r="E1719" s="14">
        <v>44243</v>
      </c>
      <c r="F1719" s="27" t="s">
        <v>3910</v>
      </c>
      <c r="G1719" s="28">
        <v>4600</v>
      </c>
      <c r="H1719" s="29">
        <v>4600</v>
      </c>
      <c r="I1719" s="29">
        <v>1</v>
      </c>
      <c r="J1719" s="30">
        <v>2021</v>
      </c>
      <c r="K1719" s="30">
        <v>2021</v>
      </c>
      <c r="L1719" s="31" t="s">
        <v>21</v>
      </c>
      <c r="M1719" s="32" t="str">
        <f>IF(_xlfn.XLOOKUP(C1719,'Raw Data_OS_22'!$C$5:$C$4516,'Raw Data_OS_22'!$G$5:$G$4516,"New_Claim/ Reopening")= "New_Claim/ Reopening","New_Claim/ Reopening","Old_Claim")</f>
        <v>Old_Claim</v>
      </c>
      <c r="N1719" s="18" t="str">
        <f>IF(M1719=$N$2,IF(J1719=$N$1,"E1","D"),_xlfn.XLOOKUP(C1719,'Raw Data_OS_22'!$C$5:$C$4516,'Raw Data_OS_22'!$O$5:$O$4516))</f>
        <v>B2</v>
      </c>
    </row>
    <row r="1720" spans="3:14" x14ac:dyDescent="0.35">
      <c r="C1720" s="26" t="s">
        <v>2148</v>
      </c>
      <c r="D1720" s="14">
        <v>44241</v>
      </c>
      <c r="E1720" s="14">
        <v>44243</v>
      </c>
      <c r="F1720" s="27" t="s">
        <v>3910</v>
      </c>
      <c r="G1720" s="28">
        <v>7500</v>
      </c>
      <c r="H1720" s="29">
        <v>7500</v>
      </c>
      <c r="I1720" s="29">
        <v>1</v>
      </c>
      <c r="J1720" s="30">
        <v>2021</v>
      </c>
      <c r="K1720" s="30">
        <v>2021</v>
      </c>
      <c r="L1720" s="31" t="s">
        <v>21</v>
      </c>
      <c r="M1720" s="32" t="str">
        <f>IF(_xlfn.XLOOKUP(C1720,'Raw Data_OS_22'!$C$5:$C$4516,'Raw Data_OS_22'!$G$5:$G$4516,"New_Claim/ Reopening")= "New_Claim/ Reopening","New_Claim/ Reopening","Old_Claim")</f>
        <v>Old_Claim</v>
      </c>
      <c r="N1720" s="18" t="str">
        <f>IF(M1720=$N$2,IF(J1720=$N$1,"E1","D"),_xlfn.XLOOKUP(C1720,'Raw Data_OS_22'!$C$5:$C$4516,'Raw Data_OS_22'!$O$5:$O$4516))</f>
        <v>B1</v>
      </c>
    </row>
    <row r="1721" spans="3:14" x14ac:dyDescent="0.35">
      <c r="C1721" s="26" t="s">
        <v>1367</v>
      </c>
      <c r="D1721" s="14">
        <v>44240</v>
      </c>
      <c r="E1721" s="14">
        <v>44243</v>
      </c>
      <c r="F1721" s="27" t="s">
        <v>3910</v>
      </c>
      <c r="G1721" s="28">
        <v>3500</v>
      </c>
      <c r="H1721" s="29">
        <v>3500</v>
      </c>
      <c r="I1721" s="29">
        <v>1</v>
      </c>
      <c r="J1721" s="30">
        <v>2021</v>
      </c>
      <c r="K1721" s="30">
        <v>2021</v>
      </c>
      <c r="L1721" s="31" t="s">
        <v>21</v>
      </c>
      <c r="M1721" s="32" t="str">
        <f>IF(_xlfn.XLOOKUP(C1721,'Raw Data_OS_22'!$C$5:$C$4516,'Raw Data_OS_22'!$G$5:$G$4516,"New_Claim/ Reopening")= "New_Claim/ Reopening","New_Claim/ Reopening","Old_Claim")</f>
        <v>Old_Claim</v>
      </c>
      <c r="N1721" s="18" t="str">
        <f>IF(M1721=$N$2,IF(J1721=$N$1,"E1","D"),_xlfn.XLOOKUP(C1721,'Raw Data_OS_22'!$C$5:$C$4516,'Raw Data_OS_22'!$O$5:$O$4516))</f>
        <v>B1</v>
      </c>
    </row>
    <row r="1722" spans="3:14" x14ac:dyDescent="0.35">
      <c r="C1722" s="26" t="s">
        <v>1370</v>
      </c>
      <c r="D1722" s="14">
        <v>44239</v>
      </c>
      <c r="E1722" s="14">
        <v>44243</v>
      </c>
      <c r="F1722" s="27" t="s">
        <v>3910</v>
      </c>
      <c r="G1722" s="28">
        <v>12760</v>
      </c>
      <c r="H1722" s="29">
        <v>12760</v>
      </c>
      <c r="I1722" s="29">
        <v>1</v>
      </c>
      <c r="J1722" s="30">
        <v>2021</v>
      </c>
      <c r="K1722" s="30">
        <v>2021</v>
      </c>
      <c r="L1722" s="31" t="s">
        <v>21</v>
      </c>
      <c r="M1722" s="32" t="str">
        <f>IF(_xlfn.XLOOKUP(C1722,'Raw Data_OS_22'!$C$5:$C$4516,'Raw Data_OS_22'!$G$5:$G$4516,"New_Claim/ Reopening")= "New_Claim/ Reopening","New_Claim/ Reopening","Old_Claim")</f>
        <v>Old_Claim</v>
      </c>
      <c r="N1722" s="18" t="str">
        <f>IF(M1722=$N$2,IF(J1722=$N$1,"E1","D"),_xlfn.XLOOKUP(C1722,'Raw Data_OS_22'!$C$5:$C$4516,'Raw Data_OS_22'!$O$5:$O$4516))</f>
        <v>B1</v>
      </c>
    </row>
    <row r="1723" spans="3:14" x14ac:dyDescent="0.35">
      <c r="C1723" s="26" t="s">
        <v>5255</v>
      </c>
      <c r="D1723" s="14">
        <v>44240</v>
      </c>
      <c r="E1723" s="14">
        <v>44242</v>
      </c>
      <c r="F1723" s="27" t="s">
        <v>3910</v>
      </c>
      <c r="G1723" s="28">
        <v>13720</v>
      </c>
      <c r="H1723" s="29">
        <v>13720</v>
      </c>
      <c r="I1723" s="29">
        <v>1</v>
      </c>
      <c r="J1723" s="30">
        <v>2021</v>
      </c>
      <c r="K1723" s="30">
        <v>2021</v>
      </c>
      <c r="L1723" s="31" t="s">
        <v>21</v>
      </c>
      <c r="M1723" s="32" t="str">
        <f>IF(_xlfn.XLOOKUP(C1723,'Raw Data_OS_22'!$C$5:$C$4516,'Raw Data_OS_22'!$G$5:$G$4516,"New_Claim/ Reopening")= "New_Claim/ Reopening","New_Claim/ Reopening","Old_Claim")</f>
        <v>Old_Claim</v>
      </c>
      <c r="N1723" s="18" t="str">
        <f>IF(M1723=$N$2,IF(J1723=$N$1,"E1","D"),_xlfn.XLOOKUP(C1723,'Raw Data_OS_22'!$C$5:$C$4516,'Raw Data_OS_22'!$O$5:$O$4516))</f>
        <v>B1</v>
      </c>
    </row>
    <row r="1724" spans="3:14" x14ac:dyDescent="0.35">
      <c r="C1724" s="26" t="s">
        <v>1373</v>
      </c>
      <c r="D1724" s="14">
        <v>44240</v>
      </c>
      <c r="E1724" s="14">
        <v>44244</v>
      </c>
      <c r="F1724" s="27" t="s">
        <v>3910</v>
      </c>
      <c r="G1724" s="28">
        <v>17400</v>
      </c>
      <c r="H1724" s="29">
        <v>17400</v>
      </c>
      <c r="I1724" s="29">
        <v>1</v>
      </c>
      <c r="J1724" s="30">
        <v>2021</v>
      </c>
      <c r="K1724" s="30">
        <v>2021</v>
      </c>
      <c r="L1724" s="31" t="s">
        <v>21</v>
      </c>
      <c r="M1724" s="32" t="str">
        <f>IF(_xlfn.XLOOKUP(C1724,'Raw Data_OS_22'!$C$5:$C$4516,'Raw Data_OS_22'!$G$5:$G$4516,"New_Claim/ Reopening")= "New_Claim/ Reopening","New_Claim/ Reopening","Old_Claim")</f>
        <v>Old_Claim</v>
      </c>
      <c r="N1724" s="18" t="str">
        <f>IF(M1724=$N$2,IF(J1724=$N$1,"E1","D"),_xlfn.XLOOKUP(C1724,'Raw Data_OS_22'!$C$5:$C$4516,'Raw Data_OS_22'!$O$5:$O$4516))</f>
        <v>B1</v>
      </c>
    </row>
    <row r="1725" spans="3:14" x14ac:dyDescent="0.35">
      <c r="C1725" s="26" t="s">
        <v>1374</v>
      </c>
      <c r="D1725" s="14">
        <v>44242</v>
      </c>
      <c r="E1725" s="14">
        <v>44244</v>
      </c>
      <c r="F1725" s="27" t="s">
        <v>3910</v>
      </c>
      <c r="G1725" s="28">
        <v>-314520</v>
      </c>
      <c r="H1725" s="29">
        <v>-314520</v>
      </c>
      <c r="I1725" s="29">
        <v>1</v>
      </c>
      <c r="J1725" s="30">
        <v>2021</v>
      </c>
      <c r="K1725" s="30">
        <v>2021</v>
      </c>
      <c r="L1725" s="31" t="s">
        <v>21</v>
      </c>
      <c r="M1725" s="32" t="str">
        <f>IF(_xlfn.XLOOKUP(C1725,'Raw Data_OS_22'!$C$5:$C$4516,'Raw Data_OS_22'!$G$5:$G$4516,"New_Claim/ Reopening")= "New_Claim/ Reopening","New_Claim/ Reopening","Old_Claim")</f>
        <v>Old_Claim</v>
      </c>
      <c r="N1725" s="18" t="str">
        <f>IF(M1725=$N$2,IF(J1725=$N$1,"E1","D"),_xlfn.XLOOKUP(C1725,'Raw Data_OS_22'!$C$5:$C$4516,'Raw Data_OS_22'!$O$5:$O$4516))</f>
        <v>B1</v>
      </c>
    </row>
    <row r="1726" spans="3:14" x14ac:dyDescent="0.35">
      <c r="C1726" s="26" t="s">
        <v>1375</v>
      </c>
      <c r="D1726" s="14">
        <v>44234</v>
      </c>
      <c r="E1726" s="14">
        <v>44244</v>
      </c>
      <c r="F1726" s="27" t="s">
        <v>3910</v>
      </c>
      <c r="G1726" s="28">
        <v>12760</v>
      </c>
      <c r="H1726" s="29">
        <v>12760</v>
      </c>
      <c r="I1726" s="29">
        <v>1</v>
      </c>
      <c r="J1726" s="30">
        <v>2021</v>
      </c>
      <c r="K1726" s="30">
        <v>2021</v>
      </c>
      <c r="L1726" s="31" t="s">
        <v>21</v>
      </c>
      <c r="M1726" s="32" t="str">
        <f>IF(_xlfn.XLOOKUP(C1726,'Raw Data_OS_22'!$C$5:$C$4516,'Raw Data_OS_22'!$G$5:$G$4516,"New_Claim/ Reopening")= "New_Claim/ Reopening","New_Claim/ Reopening","Old_Claim")</f>
        <v>Old_Claim</v>
      </c>
      <c r="N1726" s="18" t="str">
        <f>IF(M1726=$N$2,IF(J1726=$N$1,"E1","D"),_xlfn.XLOOKUP(C1726,'Raw Data_OS_22'!$C$5:$C$4516,'Raw Data_OS_22'!$O$5:$O$4516))</f>
        <v>B1</v>
      </c>
    </row>
    <row r="1727" spans="3:14" x14ac:dyDescent="0.35">
      <c r="C1727" s="26" t="s">
        <v>1376</v>
      </c>
      <c r="D1727" s="14">
        <v>44240</v>
      </c>
      <c r="E1727" s="14">
        <v>44244</v>
      </c>
      <c r="F1727" s="27" t="s">
        <v>3910</v>
      </c>
      <c r="G1727" s="28">
        <v>17400</v>
      </c>
      <c r="H1727" s="29">
        <v>17400</v>
      </c>
      <c r="I1727" s="29">
        <v>1</v>
      </c>
      <c r="J1727" s="30">
        <v>2021</v>
      </c>
      <c r="K1727" s="30">
        <v>2021</v>
      </c>
      <c r="L1727" s="31" t="s">
        <v>21</v>
      </c>
      <c r="M1727" s="32" t="str">
        <f>IF(_xlfn.XLOOKUP(C1727,'Raw Data_OS_22'!$C$5:$C$4516,'Raw Data_OS_22'!$G$5:$G$4516,"New_Claim/ Reopening")= "New_Claim/ Reopening","New_Claim/ Reopening","Old_Claim")</f>
        <v>Old_Claim</v>
      </c>
      <c r="N1727" s="18" t="str">
        <f>IF(M1727=$N$2,IF(J1727=$N$1,"E1","D"),_xlfn.XLOOKUP(C1727,'Raw Data_OS_22'!$C$5:$C$4516,'Raw Data_OS_22'!$O$5:$O$4516))</f>
        <v>B1</v>
      </c>
    </row>
    <row r="1728" spans="3:14" x14ac:dyDescent="0.35">
      <c r="C1728" s="26" t="s">
        <v>1377</v>
      </c>
      <c r="D1728" s="14">
        <v>44207</v>
      </c>
      <c r="E1728" s="14">
        <v>44210</v>
      </c>
      <c r="F1728" s="27" t="s">
        <v>3910</v>
      </c>
      <c r="G1728" s="28">
        <v>8700</v>
      </c>
      <c r="H1728" s="29">
        <v>8700</v>
      </c>
      <c r="I1728" s="29">
        <v>1</v>
      </c>
      <c r="J1728" s="30">
        <v>2021</v>
      </c>
      <c r="K1728" s="30">
        <v>2021</v>
      </c>
      <c r="L1728" s="31" t="s">
        <v>21</v>
      </c>
      <c r="M1728" s="32" t="str">
        <f>IF(_xlfn.XLOOKUP(C1728,'Raw Data_OS_22'!$C$5:$C$4516,'Raw Data_OS_22'!$G$5:$G$4516,"New_Claim/ Reopening")= "New_Claim/ Reopening","New_Claim/ Reopening","Old_Claim")</f>
        <v>Old_Claim</v>
      </c>
      <c r="N1728" s="18" t="str">
        <f>IF(M1728=$N$2,IF(J1728=$N$1,"E1","D"),_xlfn.XLOOKUP(C1728,'Raw Data_OS_22'!$C$5:$C$4516,'Raw Data_OS_22'!$O$5:$O$4516))</f>
        <v>B1</v>
      </c>
    </row>
    <row r="1729" spans="3:14" x14ac:dyDescent="0.35">
      <c r="C1729" s="26" t="s">
        <v>2150</v>
      </c>
      <c r="D1729" s="14">
        <v>44232</v>
      </c>
      <c r="E1729" s="14">
        <v>44242</v>
      </c>
      <c r="F1729" s="27" t="s">
        <v>3910</v>
      </c>
      <c r="G1729" s="28">
        <v>30000</v>
      </c>
      <c r="H1729" s="29">
        <v>30000</v>
      </c>
      <c r="I1729" s="29">
        <v>1</v>
      </c>
      <c r="J1729" s="30">
        <v>2021</v>
      </c>
      <c r="K1729" s="30">
        <v>2021</v>
      </c>
      <c r="L1729" s="31" t="s">
        <v>21</v>
      </c>
      <c r="M1729" s="32" t="str">
        <f>IF(_xlfn.XLOOKUP(C1729,'Raw Data_OS_22'!$C$5:$C$4516,'Raw Data_OS_22'!$G$5:$G$4516,"New_Claim/ Reopening")= "New_Claim/ Reopening","New_Claim/ Reopening","Old_Claim")</f>
        <v>Old_Claim</v>
      </c>
      <c r="N1729" s="18" t="str">
        <f>IF(M1729=$N$2,IF(J1729=$N$1,"E1","D"),_xlfn.XLOOKUP(C1729,'Raw Data_OS_22'!$C$5:$C$4516,'Raw Data_OS_22'!$O$5:$O$4516))</f>
        <v>B1</v>
      </c>
    </row>
    <row r="1730" spans="3:14" x14ac:dyDescent="0.35">
      <c r="C1730" s="26" t="s">
        <v>2151</v>
      </c>
      <c r="D1730" s="14">
        <v>44215</v>
      </c>
      <c r="E1730" s="14">
        <v>44245</v>
      </c>
      <c r="F1730" s="27" t="s">
        <v>3908</v>
      </c>
      <c r="G1730" s="28">
        <v>88160</v>
      </c>
      <c r="H1730" s="29">
        <v>88160</v>
      </c>
      <c r="I1730" s="29">
        <v>1</v>
      </c>
      <c r="J1730" s="30">
        <v>2021</v>
      </c>
      <c r="K1730" s="30">
        <v>2021</v>
      </c>
      <c r="L1730" s="31" t="s">
        <v>21</v>
      </c>
      <c r="M1730" s="32" t="str">
        <f>IF(_xlfn.XLOOKUP(C1730,'Raw Data_OS_22'!$C$5:$C$4516,'Raw Data_OS_22'!$G$5:$G$4516,"New_Claim/ Reopening")= "New_Claim/ Reopening","New_Claim/ Reopening","Old_Claim")</f>
        <v>Old_Claim</v>
      </c>
      <c r="N1730" s="18" t="str">
        <f>IF(M1730=$N$2,IF(J1730=$N$1,"E1","D"),_xlfn.XLOOKUP(C1730,'Raw Data_OS_22'!$C$5:$C$4516,'Raw Data_OS_22'!$O$5:$O$4516))</f>
        <v>B1</v>
      </c>
    </row>
    <row r="1731" spans="3:14" x14ac:dyDescent="0.35">
      <c r="C1731" s="26" t="s">
        <v>1380</v>
      </c>
      <c r="D1731" s="14">
        <v>44232</v>
      </c>
      <c r="E1731" s="14">
        <v>44235</v>
      </c>
      <c r="F1731" s="27" t="s">
        <v>3910</v>
      </c>
      <c r="G1731" s="28">
        <v>17400</v>
      </c>
      <c r="H1731" s="29">
        <v>17400</v>
      </c>
      <c r="I1731" s="29">
        <v>1</v>
      </c>
      <c r="J1731" s="30">
        <v>2021</v>
      </c>
      <c r="K1731" s="30">
        <v>2021</v>
      </c>
      <c r="L1731" s="31" t="s">
        <v>21</v>
      </c>
      <c r="M1731" s="32" t="str">
        <f>IF(_xlfn.XLOOKUP(C1731,'Raw Data_OS_22'!$C$5:$C$4516,'Raw Data_OS_22'!$G$5:$G$4516,"New_Claim/ Reopening")= "New_Claim/ Reopening","New_Claim/ Reopening","Old_Claim")</f>
        <v>Old_Claim</v>
      </c>
      <c r="N1731" s="18" t="str">
        <f>IF(M1731=$N$2,IF(J1731=$N$1,"E1","D"),_xlfn.XLOOKUP(C1731,'Raw Data_OS_22'!$C$5:$C$4516,'Raw Data_OS_22'!$O$5:$O$4516))</f>
        <v>B1</v>
      </c>
    </row>
    <row r="1732" spans="3:14" x14ac:dyDescent="0.35">
      <c r="C1732" s="26" t="s">
        <v>2153</v>
      </c>
      <c r="D1732" s="14">
        <v>44223</v>
      </c>
      <c r="E1732" s="14">
        <v>44235</v>
      </c>
      <c r="F1732" s="27" t="s">
        <v>3908</v>
      </c>
      <c r="G1732" s="28">
        <v>12760</v>
      </c>
      <c r="H1732" s="29">
        <v>12760</v>
      </c>
      <c r="I1732" s="29">
        <v>1</v>
      </c>
      <c r="J1732" s="30">
        <v>2021</v>
      </c>
      <c r="K1732" s="30">
        <v>2021</v>
      </c>
      <c r="L1732" s="31" t="s">
        <v>21</v>
      </c>
      <c r="M1732" s="32" t="str">
        <f>IF(_xlfn.XLOOKUP(C1732,'Raw Data_OS_22'!$C$5:$C$4516,'Raw Data_OS_22'!$G$5:$G$4516,"New_Claim/ Reopening")= "New_Claim/ Reopening","New_Claim/ Reopening","Old_Claim")</f>
        <v>Old_Claim</v>
      </c>
      <c r="N1732" s="18" t="str">
        <f>IF(M1732=$N$2,IF(J1732=$N$1,"E1","D"),_xlfn.XLOOKUP(C1732,'Raw Data_OS_22'!$C$5:$C$4516,'Raw Data_OS_22'!$O$5:$O$4516))</f>
        <v>B1</v>
      </c>
    </row>
    <row r="1733" spans="3:14" x14ac:dyDescent="0.35">
      <c r="C1733" s="26" t="s">
        <v>2154</v>
      </c>
      <c r="D1733" s="14">
        <v>37189</v>
      </c>
      <c r="E1733" s="14">
        <v>37200</v>
      </c>
      <c r="F1733" s="27" t="s">
        <v>3910</v>
      </c>
      <c r="G1733" s="28">
        <v>900000</v>
      </c>
      <c r="H1733" s="29">
        <v>900000</v>
      </c>
      <c r="I1733" s="29">
        <v>1</v>
      </c>
      <c r="J1733" s="30">
        <v>2001</v>
      </c>
      <c r="K1733" s="30">
        <v>2001</v>
      </c>
      <c r="L1733" s="31" t="s">
        <v>2155</v>
      </c>
      <c r="M1733" s="32" t="str">
        <f>IF(_xlfn.XLOOKUP(C1733,'Raw Data_OS_22'!$C$5:$C$4516,'Raw Data_OS_22'!$G$5:$G$4516,"New_Claim/ Reopening")= "New_Claim/ Reopening","New_Claim/ Reopening","Old_Claim")</f>
        <v>Old_Claim</v>
      </c>
      <c r="N1733" s="18" t="str">
        <f>IF(M1733=$N$2,IF(J1733=$N$1,"E1","D"),_xlfn.XLOOKUP(C1733,'Raw Data_OS_22'!$C$5:$C$4516,'Raw Data_OS_22'!$O$5:$O$4516))</f>
        <v>A</v>
      </c>
    </row>
    <row r="1734" spans="3:14" x14ac:dyDescent="0.35">
      <c r="C1734" s="26" t="s">
        <v>2160</v>
      </c>
      <c r="D1734" s="14">
        <v>38372</v>
      </c>
      <c r="E1734" s="14">
        <v>38401</v>
      </c>
      <c r="F1734" s="27" t="s">
        <v>3908</v>
      </c>
      <c r="G1734" s="28">
        <v>174520</v>
      </c>
      <c r="H1734" s="29">
        <v>174520</v>
      </c>
      <c r="I1734" s="29">
        <v>1</v>
      </c>
      <c r="J1734" s="30">
        <v>2005</v>
      </c>
      <c r="K1734" s="30">
        <v>2005</v>
      </c>
      <c r="L1734" s="31" t="s">
        <v>2161</v>
      </c>
      <c r="M1734" s="32" t="str">
        <f>IF(_xlfn.XLOOKUP(C1734,'Raw Data_OS_22'!$C$5:$C$4516,'Raw Data_OS_22'!$G$5:$G$4516,"New_Claim/ Reopening")= "New_Claim/ Reopening","New_Claim/ Reopening","Old_Claim")</f>
        <v>Old_Claim</v>
      </c>
      <c r="N1734" s="18" t="str">
        <f>IF(M1734=$N$2,IF(J1734=$N$1,"E1","D"),_xlfn.XLOOKUP(C1734,'Raw Data_OS_22'!$C$5:$C$4516,'Raw Data_OS_22'!$O$5:$O$4516))</f>
        <v>B1</v>
      </c>
    </row>
    <row r="1735" spans="3:14" x14ac:dyDescent="0.35">
      <c r="C1735" s="26" t="s">
        <v>2162</v>
      </c>
      <c r="D1735" s="14">
        <v>38681</v>
      </c>
      <c r="E1735" s="14">
        <v>38729</v>
      </c>
      <c r="F1735" s="27" t="s">
        <v>3908</v>
      </c>
      <c r="G1735" s="28">
        <v>52798</v>
      </c>
      <c r="H1735" s="29">
        <v>52798</v>
      </c>
      <c r="I1735" s="29">
        <v>1</v>
      </c>
      <c r="J1735" s="30">
        <v>2005</v>
      </c>
      <c r="K1735" s="30">
        <v>2006</v>
      </c>
      <c r="L1735" s="31" t="s">
        <v>1383</v>
      </c>
      <c r="M1735" s="32" t="str">
        <f>IF(_xlfn.XLOOKUP(C1735,'Raw Data_OS_22'!$C$5:$C$4516,'Raw Data_OS_22'!$G$5:$G$4516,"New_Claim/ Reopening")= "New_Claim/ Reopening","New_Claim/ Reopening","Old_Claim")</f>
        <v>Old_Claim</v>
      </c>
      <c r="N1735" s="18" t="str">
        <f>IF(M1735=$N$2,IF(J1735=$N$1,"E1","D"),_xlfn.XLOOKUP(C1735,'Raw Data_OS_22'!$C$5:$C$4516,'Raw Data_OS_22'!$O$5:$O$4516))</f>
        <v>A</v>
      </c>
    </row>
    <row r="1736" spans="3:14" x14ac:dyDescent="0.35">
      <c r="C1736" s="26" t="s">
        <v>2163</v>
      </c>
      <c r="D1736" s="14">
        <v>39239</v>
      </c>
      <c r="E1736" s="14">
        <v>39245</v>
      </c>
      <c r="F1736" s="27" t="s">
        <v>3908</v>
      </c>
      <c r="G1736" s="28">
        <v>34500</v>
      </c>
      <c r="H1736" s="29">
        <v>34500</v>
      </c>
      <c r="I1736" s="29">
        <v>1</v>
      </c>
      <c r="J1736" s="30">
        <v>2007</v>
      </c>
      <c r="K1736" s="30">
        <v>2007</v>
      </c>
      <c r="L1736" s="31" t="s">
        <v>2164</v>
      </c>
      <c r="M1736" s="32" t="str">
        <f>IF(_xlfn.XLOOKUP(C1736,'Raw Data_OS_22'!$C$5:$C$4516,'Raw Data_OS_22'!$G$5:$G$4516,"New_Claim/ Reopening")= "New_Claim/ Reopening","New_Claim/ Reopening","Old_Claim")</f>
        <v>Old_Claim</v>
      </c>
      <c r="N1736" s="18" t="str">
        <f>IF(M1736=$N$2,IF(J1736=$N$1,"E1","D"),_xlfn.XLOOKUP(C1736,'Raw Data_OS_22'!$C$5:$C$4516,'Raw Data_OS_22'!$O$5:$O$4516))</f>
        <v>B1</v>
      </c>
    </row>
    <row r="1737" spans="3:14" x14ac:dyDescent="0.35">
      <c r="C1737" s="26" t="s">
        <v>2165</v>
      </c>
      <c r="D1737" s="14">
        <v>39437</v>
      </c>
      <c r="E1737" s="14">
        <v>39440</v>
      </c>
      <c r="F1737" s="27" t="s">
        <v>3910</v>
      </c>
      <c r="G1737" s="28">
        <v>510000</v>
      </c>
      <c r="H1737" s="29">
        <v>510000</v>
      </c>
      <c r="I1737" s="29">
        <v>1</v>
      </c>
      <c r="J1737" s="30">
        <v>2007</v>
      </c>
      <c r="K1737" s="30">
        <v>2007</v>
      </c>
      <c r="L1737" s="31" t="s">
        <v>2166</v>
      </c>
      <c r="M1737" s="32" t="str">
        <f>IF(_xlfn.XLOOKUP(C1737,'Raw Data_OS_22'!$C$5:$C$4516,'Raw Data_OS_22'!$G$5:$G$4516,"New_Claim/ Reopening")= "New_Claim/ Reopening","New_Claim/ Reopening","Old_Claim")</f>
        <v>Old_Claim</v>
      </c>
      <c r="N1737" s="18" t="str">
        <f>IF(M1737=$N$2,IF(J1737=$N$1,"E1","D"),_xlfn.XLOOKUP(C1737,'Raw Data_OS_22'!$C$5:$C$4516,'Raw Data_OS_22'!$O$5:$O$4516))</f>
        <v>A</v>
      </c>
    </row>
    <row r="1738" spans="3:14" x14ac:dyDescent="0.35">
      <c r="C1738" s="26" t="s">
        <v>2167</v>
      </c>
      <c r="D1738" s="14">
        <v>39434</v>
      </c>
      <c r="E1738" s="14">
        <v>39436</v>
      </c>
      <c r="F1738" s="27" t="s">
        <v>3908</v>
      </c>
      <c r="G1738" s="28">
        <v>506001</v>
      </c>
      <c r="H1738" s="29">
        <v>506001</v>
      </c>
      <c r="I1738" s="29">
        <v>1</v>
      </c>
      <c r="J1738" s="30">
        <v>2007</v>
      </c>
      <c r="K1738" s="30">
        <v>2007</v>
      </c>
      <c r="L1738" s="31" t="s">
        <v>2166</v>
      </c>
      <c r="M1738" s="32" t="str">
        <f>IF(_xlfn.XLOOKUP(C1738,'Raw Data_OS_22'!$C$5:$C$4516,'Raw Data_OS_22'!$G$5:$G$4516,"New_Claim/ Reopening")= "New_Claim/ Reopening","New_Claim/ Reopening","Old_Claim")</f>
        <v>Old_Claim</v>
      </c>
      <c r="N1738" s="18" t="str">
        <f>IF(M1738=$N$2,IF(J1738=$N$1,"E1","D"),_xlfn.XLOOKUP(C1738,'Raw Data_OS_22'!$C$5:$C$4516,'Raw Data_OS_22'!$O$5:$O$4516))</f>
        <v>A</v>
      </c>
    </row>
    <row r="1739" spans="3:14" x14ac:dyDescent="0.35">
      <c r="C1739" s="26" t="s">
        <v>2168</v>
      </c>
      <c r="D1739" s="14">
        <v>39714</v>
      </c>
      <c r="E1739" s="14">
        <v>39749</v>
      </c>
      <c r="F1739" s="27" t="s">
        <v>3908</v>
      </c>
      <c r="G1739" s="28">
        <v>157650</v>
      </c>
      <c r="H1739" s="29">
        <v>157650</v>
      </c>
      <c r="I1739" s="29">
        <v>1</v>
      </c>
      <c r="J1739" s="30">
        <v>2008</v>
      </c>
      <c r="K1739" s="30">
        <v>2008</v>
      </c>
      <c r="L1739" s="31" t="s">
        <v>2169</v>
      </c>
      <c r="M1739" s="32" t="str">
        <f>IF(_xlfn.XLOOKUP(C1739,'Raw Data_OS_22'!$C$5:$C$4516,'Raw Data_OS_22'!$G$5:$G$4516,"New_Claim/ Reopening")= "New_Claim/ Reopening","New_Claim/ Reopening","Old_Claim")</f>
        <v>Old_Claim</v>
      </c>
      <c r="N1739" s="18" t="str">
        <f>IF(M1739=$N$2,IF(J1739=$N$1,"E1","D"),_xlfn.XLOOKUP(C1739,'Raw Data_OS_22'!$C$5:$C$4516,'Raw Data_OS_22'!$O$5:$O$4516))</f>
        <v>B1</v>
      </c>
    </row>
    <row r="1740" spans="3:14" x14ac:dyDescent="0.35">
      <c r="C1740" s="26" t="s">
        <v>2170</v>
      </c>
      <c r="D1740" s="14">
        <v>39825</v>
      </c>
      <c r="E1740" s="14">
        <v>39840</v>
      </c>
      <c r="F1740" s="27" t="s">
        <v>3910</v>
      </c>
      <c r="G1740" s="28">
        <v>70800</v>
      </c>
      <c r="H1740" s="29">
        <v>70800</v>
      </c>
      <c r="I1740" s="29">
        <v>1</v>
      </c>
      <c r="J1740" s="30">
        <v>2009</v>
      </c>
      <c r="K1740" s="30">
        <v>2009</v>
      </c>
      <c r="L1740" s="31" t="s">
        <v>2171</v>
      </c>
      <c r="M1740" s="32" t="str">
        <f>IF(_xlfn.XLOOKUP(C1740,'Raw Data_OS_22'!$C$5:$C$4516,'Raw Data_OS_22'!$G$5:$G$4516,"New_Claim/ Reopening")= "New_Claim/ Reopening","New_Claim/ Reopening","Old_Claim")</f>
        <v>Old_Claim</v>
      </c>
      <c r="N1740" s="18" t="str">
        <f>IF(M1740=$N$2,IF(J1740=$N$1,"E1","D"),_xlfn.XLOOKUP(C1740,'Raw Data_OS_22'!$C$5:$C$4516,'Raw Data_OS_22'!$O$5:$O$4516))</f>
        <v>B2</v>
      </c>
    </row>
    <row r="1741" spans="3:14" x14ac:dyDescent="0.35">
      <c r="C1741" s="26" t="s">
        <v>2172</v>
      </c>
      <c r="D1741" s="14">
        <v>39984</v>
      </c>
      <c r="E1741" s="14">
        <v>40002</v>
      </c>
      <c r="F1741" s="27" t="s">
        <v>3908</v>
      </c>
      <c r="G1741" s="28">
        <v>321000</v>
      </c>
      <c r="H1741" s="29">
        <v>321000</v>
      </c>
      <c r="I1741" s="29">
        <v>1</v>
      </c>
      <c r="J1741" s="30">
        <v>2009</v>
      </c>
      <c r="K1741" s="30">
        <v>2009</v>
      </c>
      <c r="L1741" s="31" t="s">
        <v>2173</v>
      </c>
      <c r="M1741" s="32" t="str">
        <f>IF(_xlfn.XLOOKUP(C1741,'Raw Data_OS_22'!$C$5:$C$4516,'Raw Data_OS_22'!$G$5:$G$4516,"New_Claim/ Reopening")= "New_Claim/ Reopening","New_Claim/ Reopening","Old_Claim")</f>
        <v>Old_Claim</v>
      </c>
      <c r="N1741" s="18" t="str">
        <f>IF(M1741=$N$2,IF(J1741=$N$1,"E1","D"),_xlfn.XLOOKUP(C1741,'Raw Data_OS_22'!$C$5:$C$4516,'Raw Data_OS_22'!$O$5:$O$4516))</f>
        <v>A</v>
      </c>
    </row>
    <row r="1742" spans="3:14" x14ac:dyDescent="0.35">
      <c r="C1742" s="26" t="s">
        <v>2175</v>
      </c>
      <c r="D1742" s="14">
        <v>40066</v>
      </c>
      <c r="E1742" s="14">
        <v>40070</v>
      </c>
      <c r="F1742" s="27" t="s">
        <v>3910</v>
      </c>
      <c r="G1742" s="28">
        <v>56848</v>
      </c>
      <c r="H1742" s="29">
        <v>56848</v>
      </c>
      <c r="I1742" s="29">
        <v>1</v>
      </c>
      <c r="J1742" s="30">
        <v>2009</v>
      </c>
      <c r="K1742" s="30">
        <v>2009</v>
      </c>
      <c r="L1742" s="31" t="s">
        <v>43</v>
      </c>
      <c r="M1742" s="32" t="str">
        <f>IF(_xlfn.XLOOKUP(C1742,'Raw Data_OS_22'!$C$5:$C$4516,'Raw Data_OS_22'!$G$5:$G$4516,"New_Claim/ Reopening")= "New_Claim/ Reopening","New_Claim/ Reopening","Old_Claim")</f>
        <v>Old_Claim</v>
      </c>
      <c r="N1742" s="18" t="str">
        <f>IF(M1742=$N$2,IF(J1742=$N$1,"E1","D"),_xlfn.XLOOKUP(C1742,'Raw Data_OS_22'!$C$5:$C$4516,'Raw Data_OS_22'!$O$5:$O$4516))</f>
        <v>B1</v>
      </c>
    </row>
    <row r="1743" spans="3:14" x14ac:dyDescent="0.35">
      <c r="C1743" s="26" t="s">
        <v>2176</v>
      </c>
      <c r="D1743" s="14">
        <v>40132</v>
      </c>
      <c r="E1743" s="14">
        <v>40143</v>
      </c>
      <c r="F1743" s="27" t="s">
        <v>3908</v>
      </c>
      <c r="G1743" s="28">
        <v>330000</v>
      </c>
      <c r="H1743" s="29">
        <v>330000</v>
      </c>
      <c r="I1743" s="29">
        <v>1</v>
      </c>
      <c r="J1743" s="30">
        <v>2009</v>
      </c>
      <c r="K1743" s="30">
        <v>2009</v>
      </c>
      <c r="L1743" s="31" t="s">
        <v>551</v>
      </c>
      <c r="M1743" s="32" t="str">
        <f>IF(_xlfn.XLOOKUP(C1743,'Raw Data_OS_22'!$C$5:$C$4516,'Raw Data_OS_22'!$G$5:$G$4516,"New_Claim/ Reopening")= "New_Claim/ Reopening","New_Claim/ Reopening","Old_Claim")</f>
        <v>Old_Claim</v>
      </c>
      <c r="N1743" s="18" t="str">
        <f>IF(M1743=$N$2,IF(J1743=$N$1,"E1","D"),_xlfn.XLOOKUP(C1743,'Raw Data_OS_22'!$C$5:$C$4516,'Raw Data_OS_22'!$O$5:$O$4516))</f>
        <v>A</v>
      </c>
    </row>
    <row r="1744" spans="3:14" x14ac:dyDescent="0.35">
      <c r="C1744" s="26" t="s">
        <v>2178</v>
      </c>
      <c r="D1744" s="14">
        <v>41362</v>
      </c>
      <c r="E1744" s="14">
        <v>41368</v>
      </c>
      <c r="F1744" s="27" t="s">
        <v>3910</v>
      </c>
      <c r="G1744" s="28">
        <v>100000</v>
      </c>
      <c r="H1744" s="29">
        <v>100000</v>
      </c>
      <c r="I1744" s="29">
        <v>1</v>
      </c>
      <c r="J1744" s="30">
        <v>2013</v>
      </c>
      <c r="K1744" s="30">
        <v>2013</v>
      </c>
      <c r="L1744" s="31" t="s">
        <v>1234</v>
      </c>
      <c r="M1744" s="32" t="str">
        <f>IF(_xlfn.XLOOKUP(C1744,'Raw Data_OS_22'!$C$5:$C$4516,'Raw Data_OS_22'!$G$5:$G$4516,"New_Claim/ Reopening")= "New_Claim/ Reopening","New_Claim/ Reopening","Old_Claim")</f>
        <v>Old_Claim</v>
      </c>
      <c r="N1744" s="18" t="str">
        <f>IF(M1744=$N$2,IF(J1744=$N$1,"E1","D"),_xlfn.XLOOKUP(C1744,'Raw Data_OS_22'!$C$5:$C$4516,'Raw Data_OS_22'!$O$5:$O$4516))</f>
        <v>A</v>
      </c>
    </row>
    <row r="1745" spans="3:14" x14ac:dyDescent="0.35">
      <c r="C1745" s="26" t="s">
        <v>1385</v>
      </c>
      <c r="D1745" s="14">
        <v>44232</v>
      </c>
      <c r="E1745" s="14">
        <v>44249</v>
      </c>
      <c r="F1745" s="27" t="s">
        <v>3908</v>
      </c>
      <c r="G1745" s="28">
        <v>990820</v>
      </c>
      <c r="H1745" s="29">
        <v>990820</v>
      </c>
      <c r="I1745" s="29">
        <v>1</v>
      </c>
      <c r="J1745" s="30">
        <v>2021</v>
      </c>
      <c r="K1745" s="30">
        <v>2021</v>
      </c>
      <c r="L1745" s="31" t="s">
        <v>21</v>
      </c>
      <c r="M1745" s="32" t="str">
        <f>IF(_xlfn.XLOOKUP(C1745,'Raw Data_OS_22'!$C$5:$C$4516,'Raw Data_OS_22'!$G$5:$G$4516,"New_Claim/ Reopening")= "New_Claim/ Reopening","New_Claim/ Reopening","Old_Claim")</f>
        <v>Old_Claim</v>
      </c>
      <c r="N1745" s="18" t="str">
        <f>IF(M1745=$N$2,IF(J1745=$N$1,"E1","D"),_xlfn.XLOOKUP(C1745,'Raw Data_OS_22'!$C$5:$C$4516,'Raw Data_OS_22'!$O$5:$O$4516))</f>
        <v>B2</v>
      </c>
    </row>
    <row r="1746" spans="3:14" x14ac:dyDescent="0.35">
      <c r="C1746" s="26" t="s">
        <v>2179</v>
      </c>
      <c r="D1746" s="14">
        <v>44237</v>
      </c>
      <c r="E1746" s="14">
        <v>44243</v>
      </c>
      <c r="F1746" s="27" t="s">
        <v>3910</v>
      </c>
      <c r="G1746" s="28">
        <v>600000</v>
      </c>
      <c r="H1746" s="29">
        <v>600000</v>
      </c>
      <c r="I1746" s="29">
        <v>1</v>
      </c>
      <c r="J1746" s="30">
        <v>2021</v>
      </c>
      <c r="K1746" s="30">
        <v>2021</v>
      </c>
      <c r="L1746" s="31" t="s">
        <v>21</v>
      </c>
      <c r="M1746" s="32" t="str">
        <f>IF(_xlfn.XLOOKUP(C1746,'Raw Data_OS_22'!$C$5:$C$4516,'Raw Data_OS_22'!$G$5:$G$4516,"New_Claim/ Reopening")= "New_Claim/ Reopening","New_Claim/ Reopening","Old_Claim")</f>
        <v>Old_Claim</v>
      </c>
      <c r="N1746" s="18" t="str">
        <f>IF(M1746=$N$2,IF(J1746=$N$1,"E1","D"),_xlfn.XLOOKUP(C1746,'Raw Data_OS_22'!$C$5:$C$4516,'Raw Data_OS_22'!$O$5:$O$4516))</f>
        <v>A</v>
      </c>
    </row>
    <row r="1747" spans="3:14" x14ac:dyDescent="0.35">
      <c r="C1747" s="26" t="s">
        <v>1386</v>
      </c>
      <c r="D1747" s="14">
        <v>44245</v>
      </c>
      <c r="E1747" s="14">
        <v>44249</v>
      </c>
      <c r="F1747" s="27" t="s">
        <v>3908</v>
      </c>
      <c r="G1747" s="28">
        <v>42000</v>
      </c>
      <c r="H1747" s="29">
        <v>42000</v>
      </c>
      <c r="I1747" s="29">
        <v>1</v>
      </c>
      <c r="J1747" s="30">
        <v>2021</v>
      </c>
      <c r="K1747" s="30">
        <v>2021</v>
      </c>
      <c r="L1747" s="31" t="s">
        <v>21</v>
      </c>
      <c r="M1747" s="32" t="str">
        <f>IF(_xlfn.XLOOKUP(C1747,'Raw Data_OS_22'!$C$5:$C$4516,'Raw Data_OS_22'!$G$5:$G$4516,"New_Claim/ Reopening")= "New_Claim/ Reopening","New_Claim/ Reopening","Old_Claim")</f>
        <v>Old_Claim</v>
      </c>
      <c r="N1747" s="18" t="str">
        <f>IF(M1747=$N$2,IF(J1747=$N$1,"E1","D"),_xlfn.XLOOKUP(C1747,'Raw Data_OS_22'!$C$5:$C$4516,'Raw Data_OS_22'!$O$5:$O$4516))</f>
        <v>B2</v>
      </c>
    </row>
    <row r="1748" spans="3:14" x14ac:dyDescent="0.35">
      <c r="C1748" s="26" t="s">
        <v>1388</v>
      </c>
      <c r="D1748" s="14">
        <v>44247</v>
      </c>
      <c r="E1748" s="14">
        <v>44249</v>
      </c>
      <c r="F1748" s="27" t="s">
        <v>3910</v>
      </c>
      <c r="G1748" s="28">
        <v>178700</v>
      </c>
      <c r="H1748" s="29">
        <v>178700</v>
      </c>
      <c r="I1748" s="29">
        <v>1</v>
      </c>
      <c r="J1748" s="30">
        <v>2021</v>
      </c>
      <c r="K1748" s="30">
        <v>2021</v>
      </c>
      <c r="L1748" s="31" t="s">
        <v>21</v>
      </c>
      <c r="M1748" s="32" t="str">
        <f>IF(_xlfn.XLOOKUP(C1748,'Raw Data_OS_22'!$C$5:$C$4516,'Raw Data_OS_22'!$G$5:$G$4516,"New_Claim/ Reopening")= "New_Claim/ Reopening","New_Claim/ Reopening","Old_Claim")</f>
        <v>Old_Claim</v>
      </c>
      <c r="N1748" s="18" t="str">
        <f>IF(M1748=$N$2,IF(J1748=$N$1,"E1","D"),_xlfn.XLOOKUP(C1748,'Raw Data_OS_22'!$C$5:$C$4516,'Raw Data_OS_22'!$O$5:$O$4516))</f>
        <v>B1</v>
      </c>
    </row>
    <row r="1749" spans="3:14" x14ac:dyDescent="0.35">
      <c r="C1749" s="26" t="s">
        <v>2181</v>
      </c>
      <c r="D1749" s="14">
        <v>44034</v>
      </c>
      <c r="E1749" s="14">
        <v>44249</v>
      </c>
      <c r="F1749" s="27" t="s">
        <v>4244</v>
      </c>
      <c r="G1749" s="28">
        <v>82638</v>
      </c>
      <c r="H1749" s="29">
        <v>82638</v>
      </c>
      <c r="I1749" s="29">
        <v>1</v>
      </c>
      <c r="J1749" s="30">
        <v>2020</v>
      </c>
      <c r="K1749" s="30">
        <v>2021</v>
      </c>
      <c r="L1749" s="31" t="s">
        <v>35</v>
      </c>
      <c r="M1749" s="32" t="str">
        <f>IF(_xlfn.XLOOKUP(C1749,'Raw Data_OS_22'!$C$5:$C$4516,'Raw Data_OS_22'!$G$5:$G$4516,"New_Claim/ Reopening")= "New_Claim/ Reopening","New_Claim/ Reopening","Old_Claim")</f>
        <v>Old_Claim</v>
      </c>
      <c r="N1749" s="18" t="str">
        <f>IF(M1749=$N$2,IF(J1749=$N$1,"E1","D"),_xlfn.XLOOKUP(C1749,'Raw Data_OS_22'!$C$5:$C$4516,'Raw Data_OS_22'!$O$5:$O$4516))</f>
        <v>B1</v>
      </c>
    </row>
    <row r="1750" spans="3:14" x14ac:dyDescent="0.35">
      <c r="C1750" s="26" t="s">
        <v>2182</v>
      </c>
      <c r="D1750" s="14">
        <v>44223</v>
      </c>
      <c r="E1750" s="14">
        <v>44229</v>
      </c>
      <c r="F1750" s="27" t="s">
        <v>4214</v>
      </c>
      <c r="G1750" s="28">
        <v>100000</v>
      </c>
      <c r="H1750" s="29">
        <v>100000</v>
      </c>
      <c r="I1750" s="29">
        <v>1</v>
      </c>
      <c r="J1750" s="30">
        <v>2021</v>
      </c>
      <c r="K1750" s="30">
        <v>2021</v>
      </c>
      <c r="L1750" s="31" t="s">
        <v>21</v>
      </c>
      <c r="M1750" s="32" t="str">
        <f>IF(_xlfn.XLOOKUP(C1750,'Raw Data_OS_22'!$C$5:$C$4516,'Raw Data_OS_22'!$G$5:$G$4516,"New_Claim/ Reopening")= "New_Claim/ Reopening","New_Claim/ Reopening","Old_Claim")</f>
        <v>Old_Claim</v>
      </c>
      <c r="N1750" s="18" t="str">
        <f>IF(M1750=$N$2,IF(J1750=$N$1,"E1","D"),_xlfn.XLOOKUP(C1750,'Raw Data_OS_22'!$C$5:$C$4516,'Raw Data_OS_22'!$O$5:$O$4516))</f>
        <v>A</v>
      </c>
    </row>
    <row r="1751" spans="3:14" x14ac:dyDescent="0.35">
      <c r="C1751" s="26" t="s">
        <v>1392</v>
      </c>
      <c r="D1751" s="14">
        <v>44223</v>
      </c>
      <c r="E1751" s="14">
        <v>44224</v>
      </c>
      <c r="F1751" s="27" t="s">
        <v>3910</v>
      </c>
      <c r="G1751" s="28">
        <v>17400</v>
      </c>
      <c r="H1751" s="29">
        <v>17400</v>
      </c>
      <c r="I1751" s="29">
        <v>1</v>
      </c>
      <c r="J1751" s="30">
        <v>2021</v>
      </c>
      <c r="K1751" s="30">
        <v>2021</v>
      </c>
      <c r="L1751" s="31" t="s">
        <v>21</v>
      </c>
      <c r="M1751" s="32" t="str">
        <f>IF(_xlfn.XLOOKUP(C1751,'Raw Data_OS_22'!$C$5:$C$4516,'Raw Data_OS_22'!$G$5:$G$4516,"New_Claim/ Reopening")= "New_Claim/ Reopening","New_Claim/ Reopening","Old_Claim")</f>
        <v>Old_Claim</v>
      </c>
      <c r="N1751" s="18" t="str">
        <f>IF(M1751=$N$2,IF(J1751=$N$1,"E1","D"),_xlfn.XLOOKUP(C1751,'Raw Data_OS_22'!$C$5:$C$4516,'Raw Data_OS_22'!$O$5:$O$4516))</f>
        <v>B1</v>
      </c>
    </row>
    <row r="1752" spans="3:14" x14ac:dyDescent="0.35">
      <c r="C1752" s="26" t="s">
        <v>1393</v>
      </c>
      <c r="D1752" s="14">
        <v>44241</v>
      </c>
      <c r="E1752" s="14">
        <v>44250</v>
      </c>
      <c r="F1752" s="27" t="s">
        <v>3910</v>
      </c>
      <c r="G1752" s="28">
        <v>2500</v>
      </c>
      <c r="H1752" s="29">
        <v>2500</v>
      </c>
      <c r="I1752" s="29">
        <v>1</v>
      </c>
      <c r="J1752" s="30">
        <v>2021</v>
      </c>
      <c r="K1752" s="30">
        <v>2021</v>
      </c>
      <c r="L1752" s="31" t="s">
        <v>21</v>
      </c>
      <c r="M1752" s="32" t="str">
        <f>IF(_xlfn.XLOOKUP(C1752,'Raw Data_OS_22'!$C$5:$C$4516,'Raw Data_OS_22'!$G$5:$G$4516,"New_Claim/ Reopening")= "New_Claim/ Reopening","New_Claim/ Reopening","Old_Claim")</f>
        <v>Old_Claim</v>
      </c>
      <c r="N1752" s="18" t="str">
        <f>IF(M1752=$N$2,IF(J1752=$N$1,"E1","D"),_xlfn.XLOOKUP(C1752,'Raw Data_OS_22'!$C$5:$C$4516,'Raw Data_OS_22'!$O$5:$O$4516))</f>
        <v>B1</v>
      </c>
    </row>
    <row r="1753" spans="3:14" x14ac:dyDescent="0.35">
      <c r="C1753" s="26" t="s">
        <v>1394</v>
      </c>
      <c r="D1753" s="14">
        <v>44247</v>
      </c>
      <c r="E1753" s="14">
        <v>44249</v>
      </c>
      <c r="F1753" s="27" t="s">
        <v>3910</v>
      </c>
      <c r="G1753" s="28">
        <v>6380</v>
      </c>
      <c r="H1753" s="29">
        <v>6380</v>
      </c>
      <c r="I1753" s="29">
        <v>1</v>
      </c>
      <c r="J1753" s="30">
        <v>2021</v>
      </c>
      <c r="K1753" s="30">
        <v>2021</v>
      </c>
      <c r="L1753" s="31" t="s">
        <v>21</v>
      </c>
      <c r="M1753" s="32" t="str">
        <f>IF(_xlfn.XLOOKUP(C1753,'Raw Data_OS_22'!$C$5:$C$4516,'Raw Data_OS_22'!$G$5:$G$4516,"New_Claim/ Reopening")= "New_Claim/ Reopening","New_Claim/ Reopening","Old_Claim")</f>
        <v>Old_Claim</v>
      </c>
      <c r="N1753" s="18" t="str">
        <f>IF(M1753=$N$2,IF(J1753=$N$1,"E1","D"),_xlfn.XLOOKUP(C1753,'Raw Data_OS_22'!$C$5:$C$4516,'Raw Data_OS_22'!$O$5:$O$4516))</f>
        <v>B1</v>
      </c>
    </row>
    <row r="1754" spans="3:14" x14ac:dyDescent="0.35">
      <c r="C1754" s="26" t="s">
        <v>2183</v>
      </c>
      <c r="D1754" s="14">
        <v>44245</v>
      </c>
      <c r="E1754" s="14">
        <v>44250</v>
      </c>
      <c r="F1754" s="27" t="s">
        <v>3910</v>
      </c>
      <c r="G1754" s="28">
        <v>1560</v>
      </c>
      <c r="H1754" s="29">
        <v>1560</v>
      </c>
      <c r="I1754" s="29">
        <v>1</v>
      </c>
      <c r="J1754" s="30">
        <v>2021</v>
      </c>
      <c r="K1754" s="30">
        <v>2021</v>
      </c>
      <c r="L1754" s="31" t="s">
        <v>21</v>
      </c>
      <c r="M1754" s="32" t="str">
        <f>IF(_xlfn.XLOOKUP(C1754,'Raw Data_OS_22'!$C$5:$C$4516,'Raw Data_OS_22'!$G$5:$G$4516,"New_Claim/ Reopening")= "New_Claim/ Reopening","New_Claim/ Reopening","Old_Claim")</f>
        <v>Old_Claim</v>
      </c>
      <c r="N1754" s="18" t="str">
        <f>IF(M1754=$N$2,IF(J1754=$N$1,"E1","D"),_xlfn.XLOOKUP(C1754,'Raw Data_OS_22'!$C$5:$C$4516,'Raw Data_OS_22'!$O$5:$O$4516))</f>
        <v>B2</v>
      </c>
    </row>
    <row r="1755" spans="3:14" x14ac:dyDescent="0.35">
      <c r="C1755" s="26" t="s">
        <v>2184</v>
      </c>
      <c r="D1755" s="14">
        <v>44239</v>
      </c>
      <c r="E1755" s="14">
        <v>44245</v>
      </c>
      <c r="F1755" s="27" t="s">
        <v>3910</v>
      </c>
      <c r="G1755" s="28">
        <v>800000</v>
      </c>
      <c r="H1755" s="29">
        <v>800000</v>
      </c>
      <c r="I1755" s="29">
        <v>1</v>
      </c>
      <c r="J1755" s="30">
        <v>2021</v>
      </c>
      <c r="K1755" s="30">
        <v>2021</v>
      </c>
      <c r="L1755" s="31" t="s">
        <v>21</v>
      </c>
      <c r="M1755" s="32" t="str">
        <f>IF(_xlfn.XLOOKUP(C1755,'Raw Data_OS_22'!$C$5:$C$4516,'Raw Data_OS_22'!$G$5:$G$4516,"New_Claim/ Reopening")= "New_Claim/ Reopening","New_Claim/ Reopening","Old_Claim")</f>
        <v>Old_Claim</v>
      </c>
      <c r="N1755" s="18" t="str">
        <f>IF(M1755=$N$2,IF(J1755=$N$1,"E1","D"),_xlfn.XLOOKUP(C1755,'Raw Data_OS_22'!$C$5:$C$4516,'Raw Data_OS_22'!$O$5:$O$4516))</f>
        <v>A</v>
      </c>
    </row>
    <row r="1756" spans="3:14" x14ac:dyDescent="0.35">
      <c r="C1756" s="26" t="s">
        <v>1395</v>
      </c>
      <c r="D1756" s="14">
        <v>44205</v>
      </c>
      <c r="E1756" s="14">
        <v>44244</v>
      </c>
      <c r="F1756" s="27" t="s">
        <v>3910</v>
      </c>
      <c r="G1756" s="28">
        <v>500000</v>
      </c>
      <c r="H1756" s="29">
        <v>500000</v>
      </c>
      <c r="I1756" s="29">
        <v>1</v>
      </c>
      <c r="J1756" s="30">
        <v>2021</v>
      </c>
      <c r="K1756" s="30">
        <v>2021</v>
      </c>
      <c r="L1756" s="31" t="s">
        <v>21</v>
      </c>
      <c r="M1756" s="32" t="str">
        <f>IF(_xlfn.XLOOKUP(C1756,'Raw Data_OS_22'!$C$5:$C$4516,'Raw Data_OS_22'!$G$5:$G$4516,"New_Claim/ Reopening")= "New_Claim/ Reopening","New_Claim/ Reopening","Old_Claim")</f>
        <v>Old_Claim</v>
      </c>
      <c r="N1756" s="18" t="str">
        <f>IF(M1756=$N$2,IF(J1756=$N$1,"E1","D"),_xlfn.XLOOKUP(C1756,'Raw Data_OS_22'!$C$5:$C$4516,'Raw Data_OS_22'!$O$5:$O$4516))</f>
        <v>A</v>
      </c>
    </row>
    <row r="1757" spans="3:14" x14ac:dyDescent="0.35">
      <c r="C1757" s="26" t="s">
        <v>1397</v>
      </c>
      <c r="D1757" s="14">
        <v>44247</v>
      </c>
      <c r="E1757" s="14">
        <v>44250</v>
      </c>
      <c r="F1757" s="27" t="s">
        <v>3910</v>
      </c>
      <c r="G1757" s="28">
        <v>17400</v>
      </c>
      <c r="H1757" s="29">
        <v>17400</v>
      </c>
      <c r="I1757" s="29">
        <v>1</v>
      </c>
      <c r="J1757" s="30">
        <v>2021</v>
      </c>
      <c r="K1757" s="30">
        <v>2021</v>
      </c>
      <c r="L1757" s="31" t="s">
        <v>21</v>
      </c>
      <c r="M1757" s="32" t="str">
        <f>IF(_xlfn.XLOOKUP(C1757,'Raw Data_OS_22'!$C$5:$C$4516,'Raw Data_OS_22'!$G$5:$G$4516,"New_Claim/ Reopening")= "New_Claim/ Reopening","New_Claim/ Reopening","Old_Claim")</f>
        <v>Old_Claim</v>
      </c>
      <c r="N1757" s="18" t="str">
        <f>IF(M1757=$N$2,IF(J1757=$N$1,"E1","D"),_xlfn.XLOOKUP(C1757,'Raw Data_OS_22'!$C$5:$C$4516,'Raw Data_OS_22'!$O$5:$O$4516))</f>
        <v>B1</v>
      </c>
    </row>
    <row r="1758" spans="3:14" x14ac:dyDescent="0.35">
      <c r="C1758" s="26" t="s">
        <v>2186</v>
      </c>
      <c r="D1758" s="14">
        <v>44231</v>
      </c>
      <c r="E1758" s="14">
        <v>44231</v>
      </c>
      <c r="F1758" s="27" t="s">
        <v>3910</v>
      </c>
      <c r="G1758" s="28">
        <v>1179500</v>
      </c>
      <c r="H1758" s="29">
        <v>1179500</v>
      </c>
      <c r="I1758" s="29">
        <v>1</v>
      </c>
      <c r="J1758" s="30">
        <v>2021</v>
      </c>
      <c r="K1758" s="30">
        <v>2021</v>
      </c>
      <c r="L1758" s="31" t="s">
        <v>21</v>
      </c>
      <c r="M1758" s="32" t="str">
        <f>IF(_xlfn.XLOOKUP(C1758,'Raw Data_OS_22'!$C$5:$C$4516,'Raw Data_OS_22'!$G$5:$G$4516,"New_Claim/ Reopening")= "New_Claim/ Reopening","New_Claim/ Reopening","Old_Claim")</f>
        <v>Old_Claim</v>
      </c>
      <c r="N1758" s="18" t="str">
        <f>IF(M1758=$N$2,IF(J1758=$N$1,"E1","D"),_xlfn.XLOOKUP(C1758,'Raw Data_OS_22'!$C$5:$C$4516,'Raw Data_OS_22'!$O$5:$O$4516))</f>
        <v>B1</v>
      </c>
    </row>
    <row r="1759" spans="3:14" x14ac:dyDescent="0.35">
      <c r="C1759" s="26" t="s">
        <v>2187</v>
      </c>
      <c r="D1759" s="14">
        <v>44249</v>
      </c>
      <c r="E1759" s="14">
        <v>44250</v>
      </c>
      <c r="F1759" s="27" t="s">
        <v>3908</v>
      </c>
      <c r="G1759" s="28">
        <v>163952</v>
      </c>
      <c r="H1759" s="29">
        <v>163952</v>
      </c>
      <c r="I1759" s="29">
        <v>1</v>
      </c>
      <c r="J1759" s="30">
        <v>2021</v>
      </c>
      <c r="K1759" s="30">
        <v>2021</v>
      </c>
      <c r="L1759" s="31" t="s">
        <v>21</v>
      </c>
      <c r="M1759" s="32" t="str">
        <f>IF(_xlfn.XLOOKUP(C1759,'Raw Data_OS_22'!$C$5:$C$4516,'Raw Data_OS_22'!$G$5:$G$4516,"New_Claim/ Reopening")= "New_Claim/ Reopening","New_Claim/ Reopening","Old_Claim")</f>
        <v>Old_Claim</v>
      </c>
      <c r="N1759" s="18" t="str">
        <f>IF(M1759=$N$2,IF(J1759=$N$1,"E1","D"),_xlfn.XLOOKUP(C1759,'Raw Data_OS_22'!$C$5:$C$4516,'Raw Data_OS_22'!$O$5:$O$4516))</f>
        <v>B1</v>
      </c>
    </row>
    <row r="1760" spans="3:14" x14ac:dyDescent="0.35">
      <c r="C1760" s="26" t="s">
        <v>2188</v>
      </c>
      <c r="D1760" s="14">
        <v>44127</v>
      </c>
      <c r="E1760" s="14">
        <v>44250</v>
      </c>
      <c r="F1760" s="27" t="s">
        <v>3910</v>
      </c>
      <c r="G1760" s="28">
        <v>3190</v>
      </c>
      <c r="H1760" s="29">
        <v>3190</v>
      </c>
      <c r="I1760" s="29">
        <v>1</v>
      </c>
      <c r="J1760" s="30">
        <v>2020</v>
      </c>
      <c r="K1760" s="30">
        <v>2021</v>
      </c>
      <c r="L1760" s="31" t="s">
        <v>11</v>
      </c>
      <c r="M1760" s="32" t="str">
        <f>IF(_xlfn.XLOOKUP(C1760,'Raw Data_OS_22'!$C$5:$C$4516,'Raw Data_OS_22'!$G$5:$G$4516,"New_Claim/ Reopening")= "New_Claim/ Reopening","New_Claim/ Reopening","Old_Claim")</f>
        <v>Old_Claim</v>
      </c>
      <c r="N1760" s="18" t="str">
        <f>IF(M1760=$N$2,IF(J1760=$N$1,"E1","D"),_xlfn.XLOOKUP(C1760,'Raw Data_OS_22'!$C$5:$C$4516,'Raw Data_OS_22'!$O$5:$O$4516))</f>
        <v>B1</v>
      </c>
    </row>
    <row r="1761" spans="3:14" x14ac:dyDescent="0.35">
      <c r="C1761" s="26" t="s">
        <v>2190</v>
      </c>
      <c r="D1761" s="14">
        <v>44243</v>
      </c>
      <c r="E1761" s="14">
        <v>44250</v>
      </c>
      <c r="F1761" s="27" t="s">
        <v>3908</v>
      </c>
      <c r="G1761" s="28">
        <v>10000</v>
      </c>
      <c r="H1761" s="29">
        <v>10000</v>
      </c>
      <c r="I1761" s="29">
        <v>1</v>
      </c>
      <c r="J1761" s="30">
        <v>2021</v>
      </c>
      <c r="K1761" s="30">
        <v>2021</v>
      </c>
      <c r="L1761" s="31" t="s">
        <v>21</v>
      </c>
      <c r="M1761" s="32" t="str">
        <f>IF(_xlfn.XLOOKUP(C1761,'Raw Data_OS_22'!$C$5:$C$4516,'Raw Data_OS_22'!$G$5:$G$4516,"New_Claim/ Reopening")= "New_Claim/ Reopening","New_Claim/ Reopening","Old_Claim")</f>
        <v>Old_Claim</v>
      </c>
      <c r="N1761" s="18" t="str">
        <f>IF(M1761=$N$2,IF(J1761=$N$1,"E1","D"),_xlfn.XLOOKUP(C1761,'Raw Data_OS_22'!$C$5:$C$4516,'Raw Data_OS_22'!$O$5:$O$4516))</f>
        <v>B1</v>
      </c>
    </row>
    <row r="1762" spans="3:14" x14ac:dyDescent="0.35">
      <c r="C1762" s="26" t="s">
        <v>2191</v>
      </c>
      <c r="D1762" s="14">
        <v>44249</v>
      </c>
      <c r="E1762" s="14">
        <v>44250</v>
      </c>
      <c r="F1762" s="27" t="s">
        <v>3910</v>
      </c>
      <c r="G1762" s="28">
        <v>180000</v>
      </c>
      <c r="H1762" s="29">
        <v>180000</v>
      </c>
      <c r="I1762" s="29">
        <v>1</v>
      </c>
      <c r="J1762" s="30">
        <v>2021</v>
      </c>
      <c r="K1762" s="30">
        <v>2021</v>
      </c>
      <c r="L1762" s="31" t="s">
        <v>21</v>
      </c>
      <c r="M1762" s="32" t="str">
        <f>IF(_xlfn.XLOOKUP(C1762,'Raw Data_OS_22'!$C$5:$C$4516,'Raw Data_OS_22'!$G$5:$G$4516,"New_Claim/ Reopening")= "New_Claim/ Reopening","New_Claim/ Reopening","Old_Claim")</f>
        <v>Old_Claim</v>
      </c>
      <c r="N1762" s="18" t="str">
        <f>IF(M1762=$N$2,IF(J1762=$N$1,"E1","D"),_xlfn.XLOOKUP(C1762,'Raw Data_OS_22'!$C$5:$C$4516,'Raw Data_OS_22'!$O$5:$O$4516))</f>
        <v>B1</v>
      </c>
    </row>
    <row r="1763" spans="3:14" x14ac:dyDescent="0.35">
      <c r="C1763" s="26" t="s">
        <v>1402</v>
      </c>
      <c r="D1763" s="14">
        <v>44235</v>
      </c>
      <c r="E1763" s="14">
        <v>44253</v>
      </c>
      <c r="F1763" s="27" t="s">
        <v>3910</v>
      </c>
      <c r="G1763" s="28">
        <v>144900</v>
      </c>
      <c r="H1763" s="29">
        <v>144900</v>
      </c>
      <c r="I1763" s="29">
        <v>1</v>
      </c>
      <c r="J1763" s="30">
        <v>2021</v>
      </c>
      <c r="K1763" s="30">
        <v>2021</v>
      </c>
      <c r="L1763" s="31" t="s">
        <v>21</v>
      </c>
      <c r="M1763" s="32" t="str">
        <f>IF(_xlfn.XLOOKUP(C1763,'Raw Data_OS_22'!$C$5:$C$4516,'Raw Data_OS_22'!$G$5:$G$4516,"New_Claim/ Reopening")= "New_Claim/ Reopening","New_Claim/ Reopening","Old_Claim")</f>
        <v>Old_Claim</v>
      </c>
      <c r="N1763" s="18" t="str">
        <f>IF(M1763=$N$2,IF(J1763=$N$1,"E1","D"),_xlfn.XLOOKUP(C1763,'Raw Data_OS_22'!$C$5:$C$4516,'Raw Data_OS_22'!$O$5:$O$4516))</f>
        <v>B1</v>
      </c>
    </row>
    <row r="1764" spans="3:14" x14ac:dyDescent="0.35">
      <c r="C1764" s="26" t="s">
        <v>1403</v>
      </c>
      <c r="D1764" s="14">
        <v>44249</v>
      </c>
      <c r="E1764" s="14">
        <v>44250</v>
      </c>
      <c r="F1764" s="27" t="s">
        <v>3910</v>
      </c>
      <c r="G1764" s="28">
        <v>30000</v>
      </c>
      <c r="H1764" s="29">
        <v>30000</v>
      </c>
      <c r="I1764" s="29">
        <v>1</v>
      </c>
      <c r="J1764" s="30">
        <v>2021</v>
      </c>
      <c r="K1764" s="30">
        <v>2021</v>
      </c>
      <c r="L1764" s="31" t="s">
        <v>21</v>
      </c>
      <c r="M1764" s="32" t="str">
        <f>IF(_xlfn.XLOOKUP(C1764,'Raw Data_OS_22'!$C$5:$C$4516,'Raw Data_OS_22'!$G$5:$G$4516,"New_Claim/ Reopening")= "New_Claim/ Reopening","New_Claim/ Reopening","Old_Claim")</f>
        <v>Old_Claim</v>
      </c>
      <c r="N1764" s="18" t="str">
        <f>IF(M1764=$N$2,IF(J1764=$N$1,"E1","D"),_xlfn.XLOOKUP(C1764,'Raw Data_OS_22'!$C$5:$C$4516,'Raw Data_OS_22'!$O$5:$O$4516))</f>
        <v>B1</v>
      </c>
    </row>
    <row r="1765" spans="3:14" x14ac:dyDescent="0.35">
      <c r="C1765" s="26" t="s">
        <v>5300</v>
      </c>
      <c r="D1765" s="14">
        <v>44188</v>
      </c>
      <c r="E1765" s="14">
        <v>44252</v>
      </c>
      <c r="F1765" s="27" t="s">
        <v>3908</v>
      </c>
      <c r="G1765" s="28">
        <v>164705.8824</v>
      </c>
      <c r="H1765" s="29">
        <v>164705.8824</v>
      </c>
      <c r="I1765" s="29">
        <v>1</v>
      </c>
      <c r="J1765" s="30">
        <v>2020</v>
      </c>
      <c r="K1765" s="30">
        <v>2021</v>
      </c>
      <c r="L1765" s="31" t="s">
        <v>11</v>
      </c>
      <c r="M1765" s="32" t="str">
        <f>IF(_xlfn.XLOOKUP(C1765,'Raw Data_OS_22'!$C$5:$C$4516,'Raw Data_OS_22'!$G$5:$G$4516,"New_Claim/ Reopening")= "New_Claim/ Reopening","New_Claim/ Reopening","Old_Claim")</f>
        <v>Old_Claim</v>
      </c>
      <c r="N1765" s="18" t="str">
        <f>IF(M1765=$N$2,IF(J1765=$N$1,"E1","D"),_xlfn.XLOOKUP(C1765,'Raw Data_OS_22'!$C$5:$C$4516,'Raw Data_OS_22'!$O$5:$O$4516))</f>
        <v>A</v>
      </c>
    </row>
    <row r="1766" spans="3:14" x14ac:dyDescent="0.35">
      <c r="C1766" s="26" t="s">
        <v>1404</v>
      </c>
      <c r="D1766" s="14">
        <v>44237</v>
      </c>
      <c r="E1766" s="14">
        <v>44251</v>
      </c>
      <c r="F1766" s="27" t="s">
        <v>3910</v>
      </c>
      <c r="G1766" s="28">
        <v>450200</v>
      </c>
      <c r="H1766" s="29">
        <v>450200</v>
      </c>
      <c r="I1766" s="29">
        <v>1</v>
      </c>
      <c r="J1766" s="30">
        <v>2021</v>
      </c>
      <c r="K1766" s="30">
        <v>2021</v>
      </c>
      <c r="L1766" s="31" t="s">
        <v>21</v>
      </c>
      <c r="M1766" s="32" t="str">
        <f>IF(_xlfn.XLOOKUP(C1766,'Raw Data_OS_22'!$C$5:$C$4516,'Raw Data_OS_22'!$G$5:$G$4516,"New_Claim/ Reopening")= "New_Claim/ Reopening","New_Claim/ Reopening","Old_Claim")</f>
        <v>Old_Claim</v>
      </c>
      <c r="N1766" s="18" t="str">
        <f>IF(M1766=$N$2,IF(J1766=$N$1,"E1","D"),_xlfn.XLOOKUP(C1766,'Raw Data_OS_22'!$C$5:$C$4516,'Raw Data_OS_22'!$O$5:$O$4516))</f>
        <v>A</v>
      </c>
    </row>
    <row r="1767" spans="3:14" x14ac:dyDescent="0.35">
      <c r="C1767" s="26" t="s">
        <v>2192</v>
      </c>
      <c r="D1767" s="14">
        <v>44247</v>
      </c>
      <c r="E1767" s="14">
        <v>44251</v>
      </c>
      <c r="F1767" s="27" t="s">
        <v>3910</v>
      </c>
      <c r="G1767" s="28">
        <v>17400</v>
      </c>
      <c r="H1767" s="29">
        <v>17400</v>
      </c>
      <c r="I1767" s="29">
        <v>1</v>
      </c>
      <c r="J1767" s="30">
        <v>2021</v>
      </c>
      <c r="K1767" s="30">
        <v>2021</v>
      </c>
      <c r="L1767" s="31" t="s">
        <v>21</v>
      </c>
      <c r="M1767" s="32" t="str">
        <f>IF(_xlfn.XLOOKUP(C1767,'Raw Data_OS_22'!$C$5:$C$4516,'Raw Data_OS_22'!$G$5:$G$4516,"New_Claim/ Reopening")= "New_Claim/ Reopening","New_Claim/ Reopening","Old_Claim")</f>
        <v>Old_Claim</v>
      </c>
      <c r="N1767" s="18" t="str">
        <f>IF(M1767=$N$2,IF(J1767=$N$1,"E1","D"),_xlfn.XLOOKUP(C1767,'Raw Data_OS_22'!$C$5:$C$4516,'Raw Data_OS_22'!$O$5:$O$4516))</f>
        <v>B1</v>
      </c>
    </row>
    <row r="1768" spans="3:14" x14ac:dyDescent="0.35">
      <c r="C1768" s="26" t="s">
        <v>7213</v>
      </c>
      <c r="D1768" s="14">
        <v>44237</v>
      </c>
      <c r="E1768" s="14">
        <v>44252</v>
      </c>
      <c r="F1768" s="27" t="s">
        <v>3908</v>
      </c>
      <c r="G1768" s="28">
        <v>9500</v>
      </c>
      <c r="H1768" s="29">
        <v>9500</v>
      </c>
      <c r="I1768" s="29">
        <v>1</v>
      </c>
      <c r="J1768" s="30">
        <v>2021</v>
      </c>
      <c r="K1768" s="30">
        <v>2021</v>
      </c>
      <c r="L1768" s="31" t="s">
        <v>21</v>
      </c>
      <c r="M1768" s="32" t="str">
        <f>IF(_xlfn.XLOOKUP(C1768,'Raw Data_OS_22'!$C$5:$C$4516,'Raw Data_OS_22'!$G$5:$G$4516,"New_Claim/ Reopening")= "New_Claim/ Reopening","New_Claim/ Reopening","Old_Claim")</f>
        <v>New_Claim/ Reopening</v>
      </c>
      <c r="N1768" s="18" t="str">
        <f>IF(M1768=$N$2,IF(J1768=$N$1,"E1","D"),_xlfn.XLOOKUP(C1768,'Raw Data_OS_22'!$C$5:$C$4516,'Raw Data_OS_22'!$O$5:$O$4516))</f>
        <v>D</v>
      </c>
    </row>
    <row r="1769" spans="3:14" x14ac:dyDescent="0.35">
      <c r="C1769" s="26" t="s">
        <v>1407</v>
      </c>
      <c r="D1769" s="14">
        <v>44252</v>
      </c>
      <c r="E1769" s="14">
        <v>44252</v>
      </c>
      <c r="F1769" s="27" t="s">
        <v>3910</v>
      </c>
      <c r="G1769" s="28">
        <v>17400</v>
      </c>
      <c r="H1769" s="29">
        <v>17400</v>
      </c>
      <c r="I1769" s="29">
        <v>1</v>
      </c>
      <c r="J1769" s="30">
        <v>2021</v>
      </c>
      <c r="K1769" s="30">
        <v>2021</v>
      </c>
      <c r="L1769" s="31" t="s">
        <v>21</v>
      </c>
      <c r="M1769" s="32" t="str">
        <f>IF(_xlfn.XLOOKUP(C1769,'Raw Data_OS_22'!$C$5:$C$4516,'Raw Data_OS_22'!$G$5:$G$4516,"New_Claim/ Reopening")= "New_Claim/ Reopening","New_Claim/ Reopening","Old_Claim")</f>
        <v>Old_Claim</v>
      </c>
      <c r="N1769" s="18" t="str">
        <f>IF(M1769=$N$2,IF(J1769=$N$1,"E1","D"),_xlfn.XLOOKUP(C1769,'Raw Data_OS_22'!$C$5:$C$4516,'Raw Data_OS_22'!$O$5:$O$4516))</f>
        <v>B1</v>
      </c>
    </row>
    <row r="1770" spans="3:14" x14ac:dyDescent="0.35">
      <c r="C1770" s="26" t="s">
        <v>1409</v>
      </c>
      <c r="D1770" s="14">
        <v>44251</v>
      </c>
      <c r="E1770" s="14">
        <v>44253</v>
      </c>
      <c r="F1770" s="27" t="s">
        <v>3910</v>
      </c>
      <c r="G1770" s="28">
        <v>8700</v>
      </c>
      <c r="H1770" s="29">
        <v>8700</v>
      </c>
      <c r="I1770" s="29">
        <v>1</v>
      </c>
      <c r="J1770" s="30">
        <v>2021</v>
      </c>
      <c r="K1770" s="30">
        <v>2021</v>
      </c>
      <c r="L1770" s="31" t="s">
        <v>21</v>
      </c>
      <c r="M1770" s="32" t="str">
        <f>IF(_xlfn.XLOOKUP(C1770,'Raw Data_OS_22'!$C$5:$C$4516,'Raw Data_OS_22'!$G$5:$G$4516,"New_Claim/ Reopening")= "New_Claim/ Reopening","New_Claim/ Reopening","Old_Claim")</f>
        <v>Old_Claim</v>
      </c>
      <c r="N1770" s="18" t="str">
        <f>IF(M1770=$N$2,IF(J1770=$N$1,"E1","D"),_xlfn.XLOOKUP(C1770,'Raw Data_OS_22'!$C$5:$C$4516,'Raw Data_OS_22'!$O$5:$O$4516))</f>
        <v>B1</v>
      </c>
    </row>
    <row r="1771" spans="3:14" x14ac:dyDescent="0.35">
      <c r="C1771" s="26" t="s">
        <v>2193</v>
      </c>
      <c r="D1771" s="14">
        <v>44247</v>
      </c>
      <c r="E1771" s="14">
        <v>44253</v>
      </c>
      <c r="F1771" s="27" t="s">
        <v>3910</v>
      </c>
      <c r="G1771" s="28">
        <v>381836.94530000002</v>
      </c>
      <c r="H1771" s="29">
        <v>381836.94530000002</v>
      </c>
      <c r="I1771" s="29">
        <v>1</v>
      </c>
      <c r="J1771" s="30">
        <v>2021</v>
      </c>
      <c r="K1771" s="30">
        <v>2021</v>
      </c>
      <c r="L1771" s="31" t="s">
        <v>21</v>
      </c>
      <c r="M1771" s="32" t="str">
        <f>IF(_xlfn.XLOOKUP(C1771,'Raw Data_OS_22'!$C$5:$C$4516,'Raw Data_OS_22'!$G$5:$G$4516,"New_Claim/ Reopening")= "New_Claim/ Reopening","New_Claim/ Reopening","Old_Claim")</f>
        <v>Old_Claim</v>
      </c>
      <c r="N1771" s="18" t="str">
        <f>IF(M1771=$N$2,IF(J1771=$N$1,"E1","D"),_xlfn.XLOOKUP(C1771,'Raw Data_OS_22'!$C$5:$C$4516,'Raw Data_OS_22'!$O$5:$O$4516))</f>
        <v>A</v>
      </c>
    </row>
    <row r="1772" spans="3:14" x14ac:dyDescent="0.35">
      <c r="C1772" s="26" t="s">
        <v>2194</v>
      </c>
      <c r="D1772" s="14">
        <v>37719</v>
      </c>
      <c r="E1772" s="14">
        <v>38883</v>
      </c>
      <c r="F1772" s="27" t="s">
        <v>658</v>
      </c>
      <c r="G1772" s="28">
        <v>133200</v>
      </c>
      <c r="H1772" s="29">
        <v>133200</v>
      </c>
      <c r="I1772" s="29">
        <v>1</v>
      </c>
      <c r="J1772" s="30">
        <v>2003</v>
      </c>
      <c r="K1772" s="30">
        <v>2006</v>
      </c>
      <c r="L1772" s="31" t="s">
        <v>2195</v>
      </c>
      <c r="M1772" s="32" t="str">
        <f>IF(_xlfn.XLOOKUP(C1772,'Raw Data_OS_22'!$C$5:$C$4516,'Raw Data_OS_22'!$G$5:$G$4516,"New_Claim/ Reopening")= "New_Claim/ Reopening","New_Claim/ Reopening","Old_Claim")</f>
        <v>Old_Claim</v>
      </c>
      <c r="N1772" s="18" t="str">
        <f>IF(M1772=$N$2,IF(J1772=$N$1,"E1","D"),_xlfn.XLOOKUP(C1772,'Raw Data_OS_22'!$C$5:$C$4516,'Raw Data_OS_22'!$O$5:$O$4516))</f>
        <v>A</v>
      </c>
    </row>
    <row r="1773" spans="3:14" x14ac:dyDescent="0.35">
      <c r="C1773" s="26" t="s">
        <v>2200</v>
      </c>
      <c r="D1773" s="14">
        <v>44062</v>
      </c>
      <c r="E1773" s="14">
        <v>44168</v>
      </c>
      <c r="F1773" s="27" t="s">
        <v>658</v>
      </c>
      <c r="G1773" s="28">
        <v>90000</v>
      </c>
      <c r="H1773" s="29">
        <v>90000</v>
      </c>
      <c r="I1773" s="29">
        <v>1</v>
      </c>
      <c r="J1773" s="30">
        <v>2020</v>
      </c>
      <c r="K1773" s="30">
        <v>2020</v>
      </c>
      <c r="L1773" s="31" t="s">
        <v>35</v>
      </c>
      <c r="M1773" s="32" t="str">
        <f>IF(_xlfn.XLOOKUP(C1773,'Raw Data_OS_22'!$C$5:$C$4516,'Raw Data_OS_22'!$G$5:$G$4516,"New_Claim/ Reopening")= "New_Claim/ Reopening","New_Claim/ Reopening","Old_Claim")</f>
        <v>Old_Claim</v>
      </c>
      <c r="N1773" s="18" t="str">
        <f>IF(M1773=$N$2,IF(J1773=$N$1,"E1","D"),_xlfn.XLOOKUP(C1773,'Raw Data_OS_22'!$C$5:$C$4516,'Raw Data_OS_22'!$O$5:$O$4516))</f>
        <v>A</v>
      </c>
    </row>
    <row r="1774" spans="3:14" x14ac:dyDescent="0.35">
      <c r="C1774" s="26" t="s">
        <v>7214</v>
      </c>
      <c r="D1774" s="14">
        <v>44247</v>
      </c>
      <c r="E1774" s="14">
        <v>44251</v>
      </c>
      <c r="F1774" s="27" t="s">
        <v>3910</v>
      </c>
      <c r="G1774" s="28">
        <v>250000</v>
      </c>
      <c r="H1774" s="29">
        <v>250000</v>
      </c>
      <c r="I1774" s="29">
        <v>1</v>
      </c>
      <c r="J1774" s="30">
        <v>2021</v>
      </c>
      <c r="K1774" s="30">
        <v>2021</v>
      </c>
      <c r="L1774" s="31" t="s">
        <v>21</v>
      </c>
      <c r="M1774" s="32" t="str">
        <f>IF(_xlfn.XLOOKUP(C1774,'Raw Data_OS_22'!$C$5:$C$4516,'Raw Data_OS_22'!$G$5:$G$4516,"New_Claim/ Reopening")= "New_Claim/ Reopening","New_Claim/ Reopening","Old_Claim")</f>
        <v>New_Claim/ Reopening</v>
      </c>
      <c r="N1774" s="18" t="str">
        <f>IF(M1774=$N$2,IF(J1774=$N$1,"E1","D"),_xlfn.XLOOKUP(C1774,'Raw Data_OS_22'!$C$5:$C$4516,'Raw Data_OS_22'!$O$5:$O$4516))</f>
        <v>D</v>
      </c>
    </row>
    <row r="1775" spans="3:14" x14ac:dyDescent="0.35">
      <c r="C1775" s="26" t="s">
        <v>1410</v>
      </c>
      <c r="D1775" s="14">
        <v>44251</v>
      </c>
      <c r="E1775" s="14">
        <v>44252</v>
      </c>
      <c r="F1775" s="27" t="s">
        <v>3910</v>
      </c>
      <c r="G1775" s="28">
        <v>13000</v>
      </c>
      <c r="H1775" s="29">
        <v>13000</v>
      </c>
      <c r="I1775" s="29">
        <v>1</v>
      </c>
      <c r="J1775" s="30">
        <v>2021</v>
      </c>
      <c r="K1775" s="30">
        <v>2021</v>
      </c>
      <c r="L1775" s="31" t="s">
        <v>21</v>
      </c>
      <c r="M1775" s="32" t="str">
        <f>IF(_xlfn.XLOOKUP(C1775,'Raw Data_OS_22'!$C$5:$C$4516,'Raw Data_OS_22'!$G$5:$G$4516,"New_Claim/ Reopening")= "New_Claim/ Reopening","New_Claim/ Reopening","Old_Claim")</f>
        <v>Old_Claim</v>
      </c>
      <c r="N1775" s="18" t="str">
        <f>IF(M1775=$N$2,IF(J1775=$N$1,"E1","D"),_xlfn.XLOOKUP(C1775,'Raw Data_OS_22'!$C$5:$C$4516,'Raw Data_OS_22'!$O$5:$O$4516))</f>
        <v>B2</v>
      </c>
    </row>
    <row r="1776" spans="3:14" x14ac:dyDescent="0.35">
      <c r="C1776" s="26" t="s">
        <v>2201</v>
      </c>
      <c r="D1776" s="14">
        <v>44252</v>
      </c>
      <c r="E1776" s="14">
        <v>44256</v>
      </c>
      <c r="F1776" s="27" t="s">
        <v>3910</v>
      </c>
      <c r="G1776" s="28">
        <v>386648</v>
      </c>
      <c r="H1776" s="29">
        <v>386648</v>
      </c>
      <c r="I1776" s="29">
        <v>1</v>
      </c>
      <c r="J1776" s="30">
        <v>2021</v>
      </c>
      <c r="K1776" s="30">
        <v>2021</v>
      </c>
      <c r="L1776" s="31" t="s">
        <v>21</v>
      </c>
      <c r="M1776" s="32" t="str">
        <f>IF(_xlfn.XLOOKUP(C1776,'Raw Data_OS_22'!$C$5:$C$4516,'Raw Data_OS_22'!$G$5:$G$4516,"New_Claim/ Reopening")= "New_Claim/ Reopening","New_Claim/ Reopening","Old_Claim")</f>
        <v>Old_Claim</v>
      </c>
      <c r="N1776" s="18" t="str">
        <f>IF(M1776=$N$2,IF(J1776=$N$1,"E1","D"),_xlfn.XLOOKUP(C1776,'Raw Data_OS_22'!$C$5:$C$4516,'Raw Data_OS_22'!$O$5:$O$4516))</f>
        <v>B1</v>
      </c>
    </row>
    <row r="1777" spans="3:14" x14ac:dyDescent="0.35">
      <c r="C1777" s="26" t="s">
        <v>1412</v>
      </c>
      <c r="D1777" s="14">
        <v>44250</v>
      </c>
      <c r="E1777" s="14">
        <v>44251</v>
      </c>
      <c r="F1777" s="27" t="s">
        <v>3910</v>
      </c>
      <c r="G1777" s="28">
        <v>12760</v>
      </c>
      <c r="H1777" s="29">
        <v>12760</v>
      </c>
      <c r="I1777" s="29">
        <v>1</v>
      </c>
      <c r="J1777" s="30">
        <v>2021</v>
      </c>
      <c r="K1777" s="30">
        <v>2021</v>
      </c>
      <c r="L1777" s="31" t="s">
        <v>21</v>
      </c>
      <c r="M1777" s="32" t="str">
        <f>IF(_xlfn.XLOOKUP(C1777,'Raw Data_OS_22'!$C$5:$C$4516,'Raw Data_OS_22'!$G$5:$G$4516,"New_Claim/ Reopening")= "New_Claim/ Reopening","New_Claim/ Reopening","Old_Claim")</f>
        <v>Old_Claim</v>
      </c>
      <c r="N1777" s="18" t="str">
        <f>IF(M1777=$N$2,IF(J1777=$N$1,"E1","D"),_xlfn.XLOOKUP(C1777,'Raw Data_OS_22'!$C$5:$C$4516,'Raw Data_OS_22'!$O$5:$O$4516))</f>
        <v>B1</v>
      </c>
    </row>
    <row r="1778" spans="3:14" x14ac:dyDescent="0.35">
      <c r="C1778" s="26" t="s">
        <v>1413</v>
      </c>
      <c r="D1778" s="14">
        <v>44253</v>
      </c>
      <c r="E1778" s="14">
        <v>44256</v>
      </c>
      <c r="F1778" s="27" t="s">
        <v>3910</v>
      </c>
      <c r="G1778" s="28">
        <v>17400</v>
      </c>
      <c r="H1778" s="29">
        <v>17400</v>
      </c>
      <c r="I1778" s="29">
        <v>1</v>
      </c>
      <c r="J1778" s="30">
        <v>2021</v>
      </c>
      <c r="K1778" s="30">
        <v>2021</v>
      </c>
      <c r="L1778" s="31" t="s">
        <v>21</v>
      </c>
      <c r="M1778" s="32" t="str">
        <f>IF(_xlfn.XLOOKUP(C1778,'Raw Data_OS_22'!$C$5:$C$4516,'Raw Data_OS_22'!$G$5:$G$4516,"New_Claim/ Reopening")= "New_Claim/ Reopening","New_Claim/ Reopening","Old_Claim")</f>
        <v>Old_Claim</v>
      </c>
      <c r="N1778" s="18" t="str">
        <f>IF(M1778=$N$2,IF(J1778=$N$1,"E1","D"),_xlfn.XLOOKUP(C1778,'Raw Data_OS_22'!$C$5:$C$4516,'Raw Data_OS_22'!$O$5:$O$4516))</f>
        <v>B1</v>
      </c>
    </row>
    <row r="1779" spans="3:14" x14ac:dyDescent="0.35">
      <c r="C1779" s="26" t="s">
        <v>1414</v>
      </c>
      <c r="D1779" s="14">
        <v>44255</v>
      </c>
      <c r="E1779" s="14">
        <v>44257</v>
      </c>
      <c r="F1779" s="27" t="s">
        <v>3910</v>
      </c>
      <c r="G1779" s="28">
        <v>8700</v>
      </c>
      <c r="H1779" s="29">
        <v>8700</v>
      </c>
      <c r="I1779" s="29">
        <v>1</v>
      </c>
      <c r="J1779" s="30">
        <v>2021</v>
      </c>
      <c r="K1779" s="30">
        <v>2021</v>
      </c>
      <c r="L1779" s="31" t="s">
        <v>21</v>
      </c>
      <c r="M1779" s="32" t="str">
        <f>IF(_xlfn.XLOOKUP(C1779,'Raw Data_OS_22'!$C$5:$C$4516,'Raw Data_OS_22'!$G$5:$G$4516,"New_Claim/ Reopening")= "New_Claim/ Reopening","New_Claim/ Reopening","Old_Claim")</f>
        <v>Old_Claim</v>
      </c>
      <c r="N1779" s="18" t="str">
        <f>IF(M1779=$N$2,IF(J1779=$N$1,"E1","D"),_xlfn.XLOOKUP(C1779,'Raw Data_OS_22'!$C$5:$C$4516,'Raw Data_OS_22'!$O$5:$O$4516))</f>
        <v>B1</v>
      </c>
    </row>
    <row r="1780" spans="3:14" x14ac:dyDescent="0.35">
      <c r="C1780" s="26" t="s">
        <v>2202</v>
      </c>
      <c r="D1780" s="14">
        <v>44254</v>
      </c>
      <c r="E1780" s="14">
        <v>44256</v>
      </c>
      <c r="F1780" s="27" t="s">
        <v>3910</v>
      </c>
      <c r="G1780" s="28">
        <v>155440</v>
      </c>
      <c r="H1780" s="29">
        <v>155440</v>
      </c>
      <c r="I1780" s="29">
        <v>1</v>
      </c>
      <c r="J1780" s="30">
        <v>2021</v>
      </c>
      <c r="K1780" s="30">
        <v>2021</v>
      </c>
      <c r="L1780" s="31" t="s">
        <v>21</v>
      </c>
      <c r="M1780" s="32" t="str">
        <f>IF(_xlfn.XLOOKUP(C1780,'Raw Data_OS_22'!$C$5:$C$4516,'Raw Data_OS_22'!$G$5:$G$4516,"New_Claim/ Reopening")= "New_Claim/ Reopening","New_Claim/ Reopening","Old_Claim")</f>
        <v>Old_Claim</v>
      </c>
      <c r="N1780" s="18" t="str">
        <f>IF(M1780=$N$2,IF(J1780=$N$1,"E1","D"),_xlfn.XLOOKUP(C1780,'Raw Data_OS_22'!$C$5:$C$4516,'Raw Data_OS_22'!$O$5:$O$4516))</f>
        <v>B1</v>
      </c>
    </row>
    <row r="1781" spans="3:14" x14ac:dyDescent="0.35">
      <c r="C1781" s="26" t="s">
        <v>1415</v>
      </c>
      <c r="D1781" s="14">
        <v>44215</v>
      </c>
      <c r="E1781" s="14">
        <v>44229</v>
      </c>
      <c r="F1781" s="27" t="s">
        <v>3908</v>
      </c>
      <c r="G1781" s="28">
        <v>11380</v>
      </c>
      <c r="H1781" s="29">
        <v>11380</v>
      </c>
      <c r="I1781" s="29">
        <v>1</v>
      </c>
      <c r="J1781" s="30">
        <v>2021</v>
      </c>
      <c r="K1781" s="30">
        <v>2021</v>
      </c>
      <c r="L1781" s="31" t="s">
        <v>21</v>
      </c>
      <c r="M1781" s="32" t="str">
        <f>IF(_xlfn.XLOOKUP(C1781,'Raw Data_OS_22'!$C$5:$C$4516,'Raw Data_OS_22'!$G$5:$G$4516,"New_Claim/ Reopening")= "New_Claim/ Reopening","New_Claim/ Reopening","Old_Claim")</f>
        <v>Old_Claim</v>
      </c>
      <c r="N1781" s="18" t="str">
        <f>IF(M1781=$N$2,IF(J1781=$N$1,"E1","D"),_xlfn.XLOOKUP(C1781,'Raw Data_OS_22'!$C$5:$C$4516,'Raw Data_OS_22'!$O$5:$O$4516))</f>
        <v>B1</v>
      </c>
    </row>
    <row r="1782" spans="3:14" x14ac:dyDescent="0.35">
      <c r="C1782" s="26" t="s">
        <v>1417</v>
      </c>
      <c r="D1782" s="14">
        <v>44225</v>
      </c>
      <c r="E1782" s="14">
        <v>44257</v>
      </c>
      <c r="F1782" s="27" t="s">
        <v>3910</v>
      </c>
      <c r="G1782" s="28">
        <v>126000</v>
      </c>
      <c r="H1782" s="29">
        <v>126000</v>
      </c>
      <c r="I1782" s="29">
        <v>1</v>
      </c>
      <c r="J1782" s="30">
        <v>2021</v>
      </c>
      <c r="K1782" s="30">
        <v>2021</v>
      </c>
      <c r="L1782" s="31" t="s">
        <v>21</v>
      </c>
      <c r="M1782" s="32" t="str">
        <f>IF(_xlfn.XLOOKUP(C1782,'Raw Data_OS_22'!$C$5:$C$4516,'Raw Data_OS_22'!$G$5:$G$4516,"New_Claim/ Reopening")= "New_Claim/ Reopening","New_Claim/ Reopening","Old_Claim")</f>
        <v>Old_Claim</v>
      </c>
      <c r="N1782" s="18" t="str">
        <f>IF(M1782=$N$2,IF(J1782=$N$1,"E1","D"),_xlfn.XLOOKUP(C1782,'Raw Data_OS_22'!$C$5:$C$4516,'Raw Data_OS_22'!$O$5:$O$4516))</f>
        <v>B2</v>
      </c>
    </row>
    <row r="1783" spans="3:14" x14ac:dyDescent="0.35">
      <c r="C1783" s="26" t="s">
        <v>1419</v>
      </c>
      <c r="D1783" s="14">
        <v>44255</v>
      </c>
      <c r="E1783" s="14">
        <v>44257</v>
      </c>
      <c r="F1783" s="27" t="s">
        <v>3910</v>
      </c>
      <c r="G1783" s="28">
        <v>348000</v>
      </c>
      <c r="H1783" s="29">
        <v>348000</v>
      </c>
      <c r="I1783" s="29">
        <v>1</v>
      </c>
      <c r="J1783" s="30">
        <v>2021</v>
      </c>
      <c r="K1783" s="30">
        <v>2021</v>
      </c>
      <c r="L1783" s="31" t="s">
        <v>21</v>
      </c>
      <c r="M1783" s="32" t="str">
        <f>IF(_xlfn.XLOOKUP(C1783,'Raw Data_OS_22'!$C$5:$C$4516,'Raw Data_OS_22'!$G$5:$G$4516,"New_Claim/ Reopening")= "New_Claim/ Reopening","New_Claim/ Reopening","Old_Claim")</f>
        <v>Old_Claim</v>
      </c>
      <c r="N1783" s="18" t="str">
        <f>IF(M1783=$N$2,IF(J1783=$N$1,"E1","D"),_xlfn.XLOOKUP(C1783,'Raw Data_OS_22'!$C$5:$C$4516,'Raw Data_OS_22'!$O$5:$O$4516))</f>
        <v>A</v>
      </c>
    </row>
    <row r="1784" spans="3:14" x14ac:dyDescent="0.35">
      <c r="C1784" s="26" t="s">
        <v>1421</v>
      </c>
      <c r="D1784" s="14">
        <v>44256</v>
      </c>
      <c r="E1784" s="14">
        <v>44257</v>
      </c>
      <c r="F1784" s="27" t="s">
        <v>3908</v>
      </c>
      <c r="G1784" s="28">
        <v>8700</v>
      </c>
      <c r="H1784" s="29">
        <v>8700</v>
      </c>
      <c r="I1784" s="29">
        <v>1</v>
      </c>
      <c r="J1784" s="30">
        <v>2021</v>
      </c>
      <c r="K1784" s="30">
        <v>2021</v>
      </c>
      <c r="L1784" s="31" t="s">
        <v>21</v>
      </c>
      <c r="M1784" s="32" t="str">
        <f>IF(_xlfn.XLOOKUP(C1784,'Raw Data_OS_22'!$C$5:$C$4516,'Raw Data_OS_22'!$G$5:$G$4516,"New_Claim/ Reopening")= "New_Claim/ Reopening","New_Claim/ Reopening","Old_Claim")</f>
        <v>Old_Claim</v>
      </c>
      <c r="N1784" s="18" t="str">
        <f>IF(M1784=$N$2,IF(J1784=$N$1,"E1","D"),_xlfn.XLOOKUP(C1784,'Raw Data_OS_22'!$C$5:$C$4516,'Raw Data_OS_22'!$O$5:$O$4516))</f>
        <v>B1</v>
      </c>
    </row>
    <row r="1785" spans="3:14" x14ac:dyDescent="0.35">
      <c r="C1785" s="26" t="s">
        <v>2204</v>
      </c>
      <c r="D1785" s="14">
        <v>44240</v>
      </c>
      <c r="E1785" s="14">
        <v>44244</v>
      </c>
      <c r="F1785" s="27" t="s">
        <v>3910</v>
      </c>
      <c r="G1785" s="28">
        <v>189000</v>
      </c>
      <c r="H1785" s="29">
        <v>189000</v>
      </c>
      <c r="I1785" s="29">
        <v>1</v>
      </c>
      <c r="J1785" s="30">
        <v>2021</v>
      </c>
      <c r="K1785" s="30">
        <v>2021</v>
      </c>
      <c r="L1785" s="31" t="s">
        <v>21</v>
      </c>
      <c r="M1785" s="32" t="str">
        <f>IF(_xlfn.XLOOKUP(C1785,'Raw Data_OS_22'!$C$5:$C$4516,'Raw Data_OS_22'!$G$5:$G$4516,"New_Claim/ Reopening")= "New_Claim/ Reopening","New_Claim/ Reopening","Old_Claim")</f>
        <v>Old_Claim</v>
      </c>
      <c r="N1785" s="18" t="str">
        <f>IF(M1785=$N$2,IF(J1785=$N$1,"E1","D"),_xlfn.XLOOKUP(C1785,'Raw Data_OS_22'!$C$5:$C$4516,'Raw Data_OS_22'!$O$5:$O$4516))</f>
        <v>A</v>
      </c>
    </row>
    <row r="1786" spans="3:14" x14ac:dyDescent="0.35">
      <c r="C1786" s="26" t="s">
        <v>1422</v>
      </c>
      <c r="D1786" s="14">
        <v>44255</v>
      </c>
      <c r="E1786" s="14">
        <v>44257</v>
      </c>
      <c r="F1786" s="27" t="s">
        <v>3910</v>
      </c>
      <c r="G1786" s="28">
        <v>352200</v>
      </c>
      <c r="H1786" s="29">
        <v>352200</v>
      </c>
      <c r="I1786" s="29">
        <v>1</v>
      </c>
      <c r="J1786" s="30">
        <v>2021</v>
      </c>
      <c r="K1786" s="30">
        <v>2021</v>
      </c>
      <c r="L1786" s="31" t="s">
        <v>21</v>
      </c>
      <c r="M1786" s="32" t="str">
        <f>IF(_xlfn.XLOOKUP(C1786,'Raw Data_OS_22'!$C$5:$C$4516,'Raw Data_OS_22'!$G$5:$G$4516,"New_Claim/ Reopening")= "New_Claim/ Reopening","New_Claim/ Reopening","Old_Claim")</f>
        <v>Old_Claim</v>
      </c>
      <c r="N1786" s="18" t="str">
        <f>IF(M1786=$N$2,IF(J1786=$N$1,"E1","D"),_xlfn.XLOOKUP(C1786,'Raw Data_OS_22'!$C$5:$C$4516,'Raw Data_OS_22'!$O$5:$O$4516))</f>
        <v>B2</v>
      </c>
    </row>
    <row r="1787" spans="3:14" x14ac:dyDescent="0.35">
      <c r="C1787" s="26" t="s">
        <v>1424</v>
      </c>
      <c r="D1787" s="14">
        <v>44228</v>
      </c>
      <c r="E1787" s="14">
        <v>44258</v>
      </c>
      <c r="F1787" s="27" t="s">
        <v>3910</v>
      </c>
      <c r="G1787" s="28">
        <v>6380</v>
      </c>
      <c r="H1787" s="29">
        <v>6380</v>
      </c>
      <c r="I1787" s="29">
        <v>1</v>
      </c>
      <c r="J1787" s="30">
        <v>2021</v>
      </c>
      <c r="K1787" s="30">
        <v>2021</v>
      </c>
      <c r="L1787" s="31" t="s">
        <v>21</v>
      </c>
      <c r="M1787" s="32" t="str">
        <f>IF(_xlfn.XLOOKUP(C1787,'Raw Data_OS_22'!$C$5:$C$4516,'Raw Data_OS_22'!$G$5:$G$4516,"New_Claim/ Reopening")= "New_Claim/ Reopening","New_Claim/ Reopening","Old_Claim")</f>
        <v>Old_Claim</v>
      </c>
      <c r="N1787" s="18" t="str">
        <f>IF(M1787=$N$2,IF(J1787=$N$1,"E1","D"),_xlfn.XLOOKUP(C1787,'Raw Data_OS_22'!$C$5:$C$4516,'Raw Data_OS_22'!$O$5:$O$4516))</f>
        <v>B1</v>
      </c>
    </row>
    <row r="1788" spans="3:14" x14ac:dyDescent="0.35">
      <c r="C1788" s="26" t="s">
        <v>1425</v>
      </c>
      <c r="D1788" s="14">
        <v>44239</v>
      </c>
      <c r="E1788" s="14">
        <v>44250</v>
      </c>
      <c r="F1788" s="27" t="s">
        <v>3910</v>
      </c>
      <c r="G1788" s="28">
        <v>12760</v>
      </c>
      <c r="H1788" s="29">
        <v>12760</v>
      </c>
      <c r="I1788" s="29">
        <v>1</v>
      </c>
      <c r="J1788" s="30">
        <v>2021</v>
      </c>
      <c r="K1788" s="30">
        <v>2021</v>
      </c>
      <c r="L1788" s="31" t="s">
        <v>21</v>
      </c>
      <c r="M1788" s="32" t="str">
        <f>IF(_xlfn.XLOOKUP(C1788,'Raw Data_OS_22'!$C$5:$C$4516,'Raw Data_OS_22'!$G$5:$G$4516,"New_Claim/ Reopening")= "New_Claim/ Reopening","New_Claim/ Reopening","Old_Claim")</f>
        <v>Old_Claim</v>
      </c>
      <c r="N1788" s="18" t="str">
        <f>IF(M1788=$N$2,IF(J1788=$N$1,"E1","D"),_xlfn.XLOOKUP(C1788,'Raw Data_OS_22'!$C$5:$C$4516,'Raw Data_OS_22'!$O$5:$O$4516))</f>
        <v>B1</v>
      </c>
    </row>
    <row r="1789" spans="3:14" x14ac:dyDescent="0.35">
      <c r="C1789" s="26" t="s">
        <v>2205</v>
      </c>
      <c r="D1789" s="14">
        <v>44191</v>
      </c>
      <c r="E1789" s="14">
        <v>44256</v>
      </c>
      <c r="F1789" s="27" t="s">
        <v>3908</v>
      </c>
      <c r="G1789" s="28">
        <v>720529.4118</v>
      </c>
      <c r="H1789" s="29">
        <v>720529.4118</v>
      </c>
      <c r="I1789" s="29">
        <v>1</v>
      </c>
      <c r="J1789" s="30">
        <v>2020</v>
      </c>
      <c r="K1789" s="30">
        <v>2021</v>
      </c>
      <c r="L1789" s="31" t="s">
        <v>11</v>
      </c>
      <c r="M1789" s="32" t="str">
        <f>IF(_xlfn.XLOOKUP(C1789,'Raw Data_OS_22'!$C$5:$C$4516,'Raw Data_OS_22'!$G$5:$G$4516,"New_Claim/ Reopening")= "New_Claim/ Reopening","New_Claim/ Reopening","Old_Claim")</f>
        <v>Old_Claim</v>
      </c>
      <c r="N1789" s="18" t="str">
        <f>IF(M1789=$N$2,IF(J1789=$N$1,"E1","D"),_xlfn.XLOOKUP(C1789,'Raw Data_OS_22'!$C$5:$C$4516,'Raw Data_OS_22'!$O$5:$O$4516))</f>
        <v>A</v>
      </c>
    </row>
    <row r="1790" spans="3:14" x14ac:dyDescent="0.35">
      <c r="C1790" s="26" t="s">
        <v>1427</v>
      </c>
      <c r="D1790" s="14">
        <v>44233</v>
      </c>
      <c r="E1790" s="14">
        <v>44258</v>
      </c>
      <c r="F1790" s="27" t="s">
        <v>3910</v>
      </c>
      <c r="G1790" s="28">
        <v>849345</v>
      </c>
      <c r="H1790" s="29">
        <v>849345</v>
      </c>
      <c r="I1790" s="29">
        <v>1</v>
      </c>
      <c r="J1790" s="30">
        <v>2021</v>
      </c>
      <c r="K1790" s="30">
        <v>2021</v>
      </c>
      <c r="L1790" s="31" t="s">
        <v>21</v>
      </c>
      <c r="M1790" s="32" t="str">
        <f>IF(_xlfn.XLOOKUP(C1790,'Raw Data_OS_22'!$C$5:$C$4516,'Raw Data_OS_22'!$G$5:$G$4516,"New_Claim/ Reopening")= "New_Claim/ Reopening","New_Claim/ Reopening","Old_Claim")</f>
        <v>Old_Claim</v>
      </c>
      <c r="N1790" s="18" t="str">
        <f>IF(M1790=$N$2,IF(J1790=$N$1,"E1","D"),_xlfn.XLOOKUP(C1790,'Raw Data_OS_22'!$C$5:$C$4516,'Raw Data_OS_22'!$O$5:$O$4516))</f>
        <v>B2</v>
      </c>
    </row>
    <row r="1791" spans="3:14" x14ac:dyDescent="0.35">
      <c r="C1791" s="26" t="s">
        <v>1429</v>
      </c>
      <c r="D1791" s="14">
        <v>44258</v>
      </c>
      <c r="E1791" s="14">
        <v>44259</v>
      </c>
      <c r="F1791" s="27" t="s">
        <v>3910</v>
      </c>
      <c r="G1791" s="28">
        <v>347500</v>
      </c>
      <c r="H1791" s="29">
        <v>347500</v>
      </c>
      <c r="I1791" s="29">
        <v>1</v>
      </c>
      <c r="J1791" s="30">
        <v>2021</v>
      </c>
      <c r="K1791" s="30">
        <v>2021</v>
      </c>
      <c r="L1791" s="31" t="s">
        <v>21</v>
      </c>
      <c r="M1791" s="32" t="str">
        <f>IF(_xlfn.XLOOKUP(C1791,'Raw Data_OS_22'!$C$5:$C$4516,'Raw Data_OS_22'!$G$5:$G$4516,"New_Claim/ Reopening")= "New_Claim/ Reopening","New_Claim/ Reopening","Old_Claim")</f>
        <v>Old_Claim</v>
      </c>
      <c r="N1791" s="18" t="str">
        <f>IF(M1791=$N$2,IF(J1791=$N$1,"E1","D"),_xlfn.XLOOKUP(C1791,'Raw Data_OS_22'!$C$5:$C$4516,'Raw Data_OS_22'!$O$5:$O$4516))</f>
        <v>A</v>
      </c>
    </row>
    <row r="1792" spans="3:14" x14ac:dyDescent="0.35">
      <c r="C1792" s="26" t="s">
        <v>1430</v>
      </c>
      <c r="D1792" s="14">
        <v>44234</v>
      </c>
      <c r="E1792" s="14">
        <v>44258</v>
      </c>
      <c r="F1792" s="27" t="s">
        <v>3910</v>
      </c>
      <c r="G1792" s="28">
        <v>120880</v>
      </c>
      <c r="H1792" s="29">
        <v>120880</v>
      </c>
      <c r="I1792" s="29">
        <v>1</v>
      </c>
      <c r="J1792" s="30">
        <v>2021</v>
      </c>
      <c r="K1792" s="30">
        <v>2021</v>
      </c>
      <c r="L1792" s="31" t="s">
        <v>21</v>
      </c>
      <c r="M1792" s="32" t="str">
        <f>IF(_xlfn.XLOOKUP(C1792,'Raw Data_OS_22'!$C$5:$C$4516,'Raw Data_OS_22'!$G$5:$G$4516,"New_Claim/ Reopening")= "New_Claim/ Reopening","New_Claim/ Reopening","Old_Claim")</f>
        <v>Old_Claim</v>
      </c>
      <c r="N1792" s="18" t="str">
        <f>IF(M1792=$N$2,IF(J1792=$N$1,"E1","D"),_xlfn.XLOOKUP(C1792,'Raw Data_OS_22'!$C$5:$C$4516,'Raw Data_OS_22'!$O$5:$O$4516))</f>
        <v>B1</v>
      </c>
    </row>
    <row r="1793" spans="3:14" x14ac:dyDescent="0.35">
      <c r="C1793" s="26" t="s">
        <v>1431</v>
      </c>
      <c r="D1793" s="14">
        <v>44253</v>
      </c>
      <c r="E1793" s="14">
        <v>44257</v>
      </c>
      <c r="F1793" s="27" t="s">
        <v>3910</v>
      </c>
      <c r="G1793" s="28">
        <v>15080</v>
      </c>
      <c r="H1793" s="29">
        <v>15080</v>
      </c>
      <c r="I1793" s="29">
        <v>1</v>
      </c>
      <c r="J1793" s="30">
        <v>2021</v>
      </c>
      <c r="K1793" s="30">
        <v>2021</v>
      </c>
      <c r="L1793" s="31" t="s">
        <v>21</v>
      </c>
      <c r="M1793" s="32" t="str">
        <f>IF(_xlfn.XLOOKUP(C1793,'Raw Data_OS_22'!$C$5:$C$4516,'Raw Data_OS_22'!$G$5:$G$4516,"New_Claim/ Reopening")= "New_Claim/ Reopening","New_Claim/ Reopening","Old_Claim")</f>
        <v>Old_Claim</v>
      </c>
      <c r="N1793" s="18" t="str">
        <f>IF(M1793=$N$2,IF(J1793=$N$1,"E1","D"),_xlfn.XLOOKUP(C1793,'Raw Data_OS_22'!$C$5:$C$4516,'Raw Data_OS_22'!$O$5:$O$4516))</f>
        <v>B1</v>
      </c>
    </row>
    <row r="1794" spans="3:14" x14ac:dyDescent="0.35">
      <c r="C1794" s="26" t="s">
        <v>2208</v>
      </c>
      <c r="D1794" s="14">
        <v>44043</v>
      </c>
      <c r="E1794" s="14">
        <v>44258</v>
      </c>
      <c r="F1794" s="27" t="s">
        <v>3908</v>
      </c>
      <c r="G1794" s="28">
        <v>20460</v>
      </c>
      <c r="H1794" s="29">
        <v>20460</v>
      </c>
      <c r="I1794" s="29">
        <v>1</v>
      </c>
      <c r="J1794" s="30">
        <v>2020</v>
      </c>
      <c r="K1794" s="30">
        <v>2021</v>
      </c>
      <c r="L1794" s="31" t="s">
        <v>35</v>
      </c>
      <c r="M1794" s="32" t="str">
        <f>IF(_xlfn.XLOOKUP(C1794,'Raw Data_OS_22'!$C$5:$C$4516,'Raw Data_OS_22'!$G$5:$G$4516,"New_Claim/ Reopening")= "New_Claim/ Reopening","New_Claim/ Reopening","Old_Claim")</f>
        <v>Old_Claim</v>
      </c>
      <c r="N1794" s="18" t="str">
        <f>IF(M1794=$N$2,IF(J1794=$N$1,"E1","D"),_xlfn.XLOOKUP(C1794,'Raw Data_OS_22'!$C$5:$C$4516,'Raw Data_OS_22'!$O$5:$O$4516))</f>
        <v>A</v>
      </c>
    </row>
    <row r="1795" spans="3:14" x14ac:dyDescent="0.35">
      <c r="C1795" s="26" t="s">
        <v>1432</v>
      </c>
      <c r="D1795" s="14">
        <v>44258</v>
      </c>
      <c r="E1795" s="14">
        <v>44259</v>
      </c>
      <c r="F1795" s="27" t="s">
        <v>3910</v>
      </c>
      <c r="G1795" s="28">
        <v>12760</v>
      </c>
      <c r="H1795" s="29">
        <v>12760</v>
      </c>
      <c r="I1795" s="29">
        <v>1</v>
      </c>
      <c r="J1795" s="30">
        <v>2021</v>
      </c>
      <c r="K1795" s="30">
        <v>2021</v>
      </c>
      <c r="L1795" s="31" t="s">
        <v>21</v>
      </c>
      <c r="M1795" s="32" t="str">
        <f>IF(_xlfn.XLOOKUP(C1795,'Raw Data_OS_22'!$C$5:$C$4516,'Raw Data_OS_22'!$G$5:$G$4516,"New_Claim/ Reopening")= "New_Claim/ Reopening","New_Claim/ Reopening","Old_Claim")</f>
        <v>Old_Claim</v>
      </c>
      <c r="N1795" s="18" t="str">
        <f>IF(M1795=$N$2,IF(J1795=$N$1,"E1","D"),_xlfn.XLOOKUP(C1795,'Raw Data_OS_22'!$C$5:$C$4516,'Raw Data_OS_22'!$O$5:$O$4516))</f>
        <v>B1</v>
      </c>
    </row>
    <row r="1796" spans="3:14" x14ac:dyDescent="0.35">
      <c r="C1796" s="26" t="s">
        <v>5317</v>
      </c>
      <c r="D1796" s="14">
        <v>44233</v>
      </c>
      <c r="E1796" s="14">
        <v>44256</v>
      </c>
      <c r="F1796" s="27" t="s">
        <v>3910</v>
      </c>
      <c r="G1796" s="28">
        <v>6860</v>
      </c>
      <c r="H1796" s="29">
        <v>6860</v>
      </c>
      <c r="I1796" s="29">
        <v>1</v>
      </c>
      <c r="J1796" s="30">
        <v>2021</v>
      </c>
      <c r="K1796" s="30">
        <v>2021</v>
      </c>
      <c r="L1796" s="31" t="s">
        <v>21</v>
      </c>
      <c r="M1796" s="32" t="str">
        <f>IF(_xlfn.XLOOKUP(C1796,'Raw Data_OS_22'!$C$5:$C$4516,'Raw Data_OS_22'!$G$5:$G$4516,"New_Claim/ Reopening")= "New_Claim/ Reopening","New_Claim/ Reopening","Old_Claim")</f>
        <v>Old_Claim</v>
      </c>
      <c r="N1796" s="18" t="str">
        <f>IF(M1796=$N$2,IF(J1796=$N$1,"E1","D"),_xlfn.XLOOKUP(C1796,'Raw Data_OS_22'!$C$5:$C$4516,'Raw Data_OS_22'!$O$5:$O$4516))</f>
        <v>B1</v>
      </c>
    </row>
    <row r="1797" spans="3:14" x14ac:dyDescent="0.35">
      <c r="C1797" s="26" t="s">
        <v>1435</v>
      </c>
      <c r="D1797" s="14">
        <v>44256</v>
      </c>
      <c r="E1797" s="14">
        <v>44259</v>
      </c>
      <c r="F1797" s="27" t="s">
        <v>3910</v>
      </c>
      <c r="G1797" s="28">
        <v>17400</v>
      </c>
      <c r="H1797" s="29">
        <v>17400</v>
      </c>
      <c r="I1797" s="29">
        <v>1</v>
      </c>
      <c r="J1797" s="30">
        <v>2021</v>
      </c>
      <c r="K1797" s="30">
        <v>2021</v>
      </c>
      <c r="L1797" s="31" t="s">
        <v>21</v>
      </c>
      <c r="M1797" s="32" t="str">
        <f>IF(_xlfn.XLOOKUP(C1797,'Raw Data_OS_22'!$C$5:$C$4516,'Raw Data_OS_22'!$G$5:$G$4516,"New_Claim/ Reopening")= "New_Claim/ Reopening","New_Claim/ Reopening","Old_Claim")</f>
        <v>Old_Claim</v>
      </c>
      <c r="N1797" s="18" t="str">
        <f>IF(M1797=$N$2,IF(J1797=$N$1,"E1","D"),_xlfn.XLOOKUP(C1797,'Raw Data_OS_22'!$C$5:$C$4516,'Raw Data_OS_22'!$O$5:$O$4516))</f>
        <v>B1</v>
      </c>
    </row>
    <row r="1798" spans="3:14" x14ac:dyDescent="0.35">
      <c r="C1798" s="26" t="s">
        <v>1436</v>
      </c>
      <c r="D1798" s="14">
        <v>44254</v>
      </c>
      <c r="E1798" s="14">
        <v>44259</v>
      </c>
      <c r="F1798" s="27" t="s">
        <v>3910</v>
      </c>
      <c r="G1798" s="28">
        <v>6380</v>
      </c>
      <c r="H1798" s="29">
        <v>6380</v>
      </c>
      <c r="I1798" s="29">
        <v>1</v>
      </c>
      <c r="J1798" s="30">
        <v>2021</v>
      </c>
      <c r="K1798" s="30">
        <v>2021</v>
      </c>
      <c r="L1798" s="31" t="s">
        <v>21</v>
      </c>
      <c r="M1798" s="32" t="str">
        <f>IF(_xlfn.XLOOKUP(C1798,'Raw Data_OS_22'!$C$5:$C$4516,'Raw Data_OS_22'!$G$5:$G$4516,"New_Claim/ Reopening")= "New_Claim/ Reopening","New_Claim/ Reopening","Old_Claim")</f>
        <v>Old_Claim</v>
      </c>
      <c r="N1798" s="18" t="str">
        <f>IF(M1798=$N$2,IF(J1798=$N$1,"E1","D"),_xlfn.XLOOKUP(C1798,'Raw Data_OS_22'!$C$5:$C$4516,'Raw Data_OS_22'!$O$5:$O$4516))</f>
        <v>B1</v>
      </c>
    </row>
    <row r="1799" spans="3:14" x14ac:dyDescent="0.35">
      <c r="C1799" s="26" t="s">
        <v>2209</v>
      </c>
      <c r="D1799" s="14">
        <v>44240</v>
      </c>
      <c r="E1799" s="14">
        <v>44242</v>
      </c>
      <c r="F1799" s="27" t="s">
        <v>3908</v>
      </c>
      <c r="G1799" s="28">
        <v>53240</v>
      </c>
      <c r="H1799" s="29">
        <v>53240</v>
      </c>
      <c r="I1799" s="29">
        <v>1</v>
      </c>
      <c r="J1799" s="30">
        <v>2021</v>
      </c>
      <c r="K1799" s="30">
        <v>2021</v>
      </c>
      <c r="L1799" s="31" t="s">
        <v>21</v>
      </c>
      <c r="M1799" s="32" t="str">
        <f>IF(_xlfn.XLOOKUP(C1799,'Raw Data_OS_22'!$C$5:$C$4516,'Raw Data_OS_22'!$G$5:$G$4516,"New_Claim/ Reopening")= "New_Claim/ Reopening","New_Claim/ Reopening","Old_Claim")</f>
        <v>Old_Claim</v>
      </c>
      <c r="N1799" s="18" t="str">
        <f>IF(M1799=$N$2,IF(J1799=$N$1,"E1","D"),_xlfn.XLOOKUP(C1799,'Raw Data_OS_22'!$C$5:$C$4516,'Raw Data_OS_22'!$O$5:$O$4516))</f>
        <v>B2</v>
      </c>
    </row>
    <row r="1800" spans="3:14" x14ac:dyDescent="0.35">
      <c r="C1800" s="26" t="s">
        <v>2210</v>
      </c>
      <c r="D1800" s="14">
        <v>44235</v>
      </c>
      <c r="E1800" s="14">
        <v>44260</v>
      </c>
      <c r="F1800" s="27" t="s">
        <v>3910</v>
      </c>
      <c r="G1800" s="28">
        <v>12760</v>
      </c>
      <c r="H1800" s="29">
        <v>12760</v>
      </c>
      <c r="I1800" s="29">
        <v>1</v>
      </c>
      <c r="J1800" s="30">
        <v>2021</v>
      </c>
      <c r="K1800" s="30">
        <v>2021</v>
      </c>
      <c r="L1800" s="31" t="s">
        <v>21</v>
      </c>
      <c r="M1800" s="32" t="str">
        <f>IF(_xlfn.XLOOKUP(C1800,'Raw Data_OS_22'!$C$5:$C$4516,'Raw Data_OS_22'!$G$5:$G$4516,"New_Claim/ Reopening")= "New_Claim/ Reopening","New_Claim/ Reopening","Old_Claim")</f>
        <v>Old_Claim</v>
      </c>
      <c r="N1800" s="18" t="str">
        <f>IF(M1800=$N$2,IF(J1800=$N$1,"E1","D"),_xlfn.XLOOKUP(C1800,'Raw Data_OS_22'!$C$5:$C$4516,'Raw Data_OS_22'!$O$5:$O$4516))</f>
        <v>B1</v>
      </c>
    </row>
    <row r="1801" spans="3:14" x14ac:dyDescent="0.35">
      <c r="C1801" s="26" t="s">
        <v>1440</v>
      </c>
      <c r="D1801" s="14">
        <v>44258</v>
      </c>
      <c r="E1801" s="14">
        <v>44263</v>
      </c>
      <c r="F1801" s="27" t="s">
        <v>3908</v>
      </c>
      <c r="G1801" s="28">
        <v>8700</v>
      </c>
      <c r="H1801" s="29">
        <v>8700</v>
      </c>
      <c r="I1801" s="29">
        <v>1</v>
      </c>
      <c r="J1801" s="30">
        <v>2021</v>
      </c>
      <c r="K1801" s="30">
        <v>2021</v>
      </c>
      <c r="L1801" s="31" t="s">
        <v>21</v>
      </c>
      <c r="M1801" s="32" t="str">
        <f>IF(_xlfn.XLOOKUP(C1801,'Raw Data_OS_22'!$C$5:$C$4516,'Raw Data_OS_22'!$G$5:$G$4516,"New_Claim/ Reopening")= "New_Claim/ Reopening","New_Claim/ Reopening","Old_Claim")</f>
        <v>Old_Claim</v>
      </c>
      <c r="N1801" s="18" t="str">
        <f>IF(M1801=$N$2,IF(J1801=$N$1,"E1","D"),_xlfn.XLOOKUP(C1801,'Raw Data_OS_22'!$C$5:$C$4516,'Raw Data_OS_22'!$O$5:$O$4516))</f>
        <v>B1</v>
      </c>
    </row>
    <row r="1802" spans="3:14" x14ac:dyDescent="0.35">
      <c r="C1802" s="26" t="s">
        <v>2211</v>
      </c>
      <c r="D1802" s="14">
        <v>44242</v>
      </c>
      <c r="E1802" s="14">
        <v>44259</v>
      </c>
      <c r="F1802" s="27" t="s">
        <v>3908</v>
      </c>
      <c r="G1802" s="28">
        <v>30000</v>
      </c>
      <c r="H1802" s="29">
        <v>30000</v>
      </c>
      <c r="I1802" s="29">
        <v>1</v>
      </c>
      <c r="J1802" s="30">
        <v>2021</v>
      </c>
      <c r="K1802" s="30">
        <v>2021</v>
      </c>
      <c r="L1802" s="31" t="s">
        <v>21</v>
      </c>
      <c r="M1802" s="32" t="str">
        <f>IF(_xlfn.XLOOKUP(C1802,'Raw Data_OS_22'!$C$5:$C$4516,'Raw Data_OS_22'!$G$5:$G$4516,"New_Claim/ Reopening")= "New_Claim/ Reopening","New_Claim/ Reopening","Old_Claim")</f>
        <v>Old_Claim</v>
      </c>
      <c r="N1802" s="18" t="str">
        <f>IF(M1802=$N$2,IF(J1802=$N$1,"E1","D"),_xlfn.XLOOKUP(C1802,'Raw Data_OS_22'!$C$5:$C$4516,'Raw Data_OS_22'!$O$5:$O$4516))</f>
        <v>B1</v>
      </c>
    </row>
    <row r="1803" spans="3:14" x14ac:dyDescent="0.35">
      <c r="C1803" s="26" t="s">
        <v>2212</v>
      </c>
      <c r="D1803" s="14">
        <v>44258</v>
      </c>
      <c r="E1803" s="14">
        <v>44260</v>
      </c>
      <c r="F1803" s="27" t="s">
        <v>3908</v>
      </c>
      <c r="G1803" s="28">
        <v>143123</v>
      </c>
      <c r="H1803" s="29">
        <v>143123</v>
      </c>
      <c r="I1803" s="29">
        <v>1</v>
      </c>
      <c r="J1803" s="30">
        <v>2021</v>
      </c>
      <c r="K1803" s="30">
        <v>2021</v>
      </c>
      <c r="L1803" s="31" t="s">
        <v>21</v>
      </c>
      <c r="M1803" s="32" t="str">
        <f>IF(_xlfn.XLOOKUP(C1803,'Raw Data_OS_22'!$C$5:$C$4516,'Raw Data_OS_22'!$G$5:$G$4516,"New_Claim/ Reopening")= "New_Claim/ Reopening","New_Claim/ Reopening","Old_Claim")</f>
        <v>Old_Claim</v>
      </c>
      <c r="N1803" s="18" t="str">
        <f>IF(M1803=$N$2,IF(J1803=$N$1,"E1","D"),_xlfn.XLOOKUP(C1803,'Raw Data_OS_22'!$C$5:$C$4516,'Raw Data_OS_22'!$O$5:$O$4516))</f>
        <v>B1</v>
      </c>
    </row>
    <row r="1804" spans="3:14" x14ac:dyDescent="0.35">
      <c r="C1804" s="26" t="s">
        <v>1441</v>
      </c>
      <c r="D1804" s="14">
        <v>44237</v>
      </c>
      <c r="E1804" s="14">
        <v>44263</v>
      </c>
      <c r="F1804" s="27" t="s">
        <v>3910</v>
      </c>
      <c r="G1804" s="28">
        <v>249700</v>
      </c>
      <c r="H1804" s="29">
        <v>249700</v>
      </c>
      <c r="I1804" s="29">
        <v>1</v>
      </c>
      <c r="J1804" s="30">
        <v>2021</v>
      </c>
      <c r="K1804" s="30">
        <v>2021</v>
      </c>
      <c r="L1804" s="31" t="s">
        <v>21</v>
      </c>
      <c r="M1804" s="32" t="str">
        <f>IF(_xlfn.XLOOKUP(C1804,'Raw Data_OS_22'!$C$5:$C$4516,'Raw Data_OS_22'!$G$5:$G$4516,"New_Claim/ Reopening")= "New_Claim/ Reopening","New_Claim/ Reopening","Old_Claim")</f>
        <v>Old_Claim</v>
      </c>
      <c r="N1804" s="18" t="str">
        <f>IF(M1804=$N$2,IF(J1804=$N$1,"E1","D"),_xlfn.XLOOKUP(C1804,'Raw Data_OS_22'!$C$5:$C$4516,'Raw Data_OS_22'!$O$5:$O$4516))</f>
        <v>B1</v>
      </c>
    </row>
    <row r="1805" spans="3:14" x14ac:dyDescent="0.35">
      <c r="C1805" s="26" t="s">
        <v>2213</v>
      </c>
      <c r="D1805" s="14">
        <v>44260</v>
      </c>
      <c r="E1805" s="14">
        <v>44263</v>
      </c>
      <c r="F1805" s="27" t="s">
        <v>3910</v>
      </c>
      <c r="G1805" s="28">
        <v>6380</v>
      </c>
      <c r="H1805" s="29">
        <v>6380</v>
      </c>
      <c r="I1805" s="29">
        <v>1</v>
      </c>
      <c r="J1805" s="30">
        <v>2021</v>
      </c>
      <c r="K1805" s="30">
        <v>2021</v>
      </c>
      <c r="L1805" s="31" t="s">
        <v>21</v>
      </c>
      <c r="M1805" s="32" t="str">
        <f>IF(_xlfn.XLOOKUP(C1805,'Raw Data_OS_22'!$C$5:$C$4516,'Raw Data_OS_22'!$G$5:$G$4516,"New_Claim/ Reopening")= "New_Claim/ Reopening","New_Claim/ Reopening","Old_Claim")</f>
        <v>Old_Claim</v>
      </c>
      <c r="N1805" s="18" t="str">
        <f>IF(M1805=$N$2,IF(J1805=$N$1,"E1","D"),_xlfn.XLOOKUP(C1805,'Raw Data_OS_22'!$C$5:$C$4516,'Raw Data_OS_22'!$O$5:$O$4516))</f>
        <v>B1</v>
      </c>
    </row>
    <row r="1806" spans="3:14" x14ac:dyDescent="0.35">
      <c r="C1806" s="26" t="s">
        <v>1442</v>
      </c>
      <c r="D1806" s="14">
        <v>44253</v>
      </c>
      <c r="E1806" s="14">
        <v>44260</v>
      </c>
      <c r="F1806" s="27" t="s">
        <v>3910</v>
      </c>
      <c r="G1806" s="28">
        <v>12760</v>
      </c>
      <c r="H1806" s="29">
        <v>12760</v>
      </c>
      <c r="I1806" s="29">
        <v>1</v>
      </c>
      <c r="J1806" s="30">
        <v>2021</v>
      </c>
      <c r="K1806" s="30">
        <v>2021</v>
      </c>
      <c r="L1806" s="31" t="s">
        <v>21</v>
      </c>
      <c r="M1806" s="32" t="str">
        <f>IF(_xlfn.XLOOKUP(C1806,'Raw Data_OS_22'!$C$5:$C$4516,'Raw Data_OS_22'!$G$5:$G$4516,"New_Claim/ Reopening")= "New_Claim/ Reopening","New_Claim/ Reopening","Old_Claim")</f>
        <v>Old_Claim</v>
      </c>
      <c r="N1806" s="18" t="str">
        <f>IF(M1806=$N$2,IF(J1806=$N$1,"E1","D"),_xlfn.XLOOKUP(C1806,'Raw Data_OS_22'!$C$5:$C$4516,'Raw Data_OS_22'!$O$5:$O$4516))</f>
        <v>B1</v>
      </c>
    </row>
    <row r="1807" spans="3:14" x14ac:dyDescent="0.35">
      <c r="C1807" s="26" t="s">
        <v>1443</v>
      </c>
      <c r="D1807" s="14">
        <v>44262</v>
      </c>
      <c r="E1807" s="14">
        <v>44263</v>
      </c>
      <c r="F1807" s="27" t="s">
        <v>3908</v>
      </c>
      <c r="G1807" s="28">
        <v>31600</v>
      </c>
      <c r="H1807" s="29">
        <v>31600</v>
      </c>
      <c r="I1807" s="29">
        <v>1</v>
      </c>
      <c r="J1807" s="30">
        <v>2021</v>
      </c>
      <c r="K1807" s="30">
        <v>2021</v>
      </c>
      <c r="L1807" s="31" t="s">
        <v>21</v>
      </c>
      <c r="M1807" s="32" t="str">
        <f>IF(_xlfn.XLOOKUP(C1807,'Raw Data_OS_22'!$C$5:$C$4516,'Raw Data_OS_22'!$G$5:$G$4516,"New_Claim/ Reopening")= "New_Claim/ Reopening","New_Claim/ Reopening","Old_Claim")</f>
        <v>Old_Claim</v>
      </c>
      <c r="N1807" s="18" t="str">
        <f>IF(M1807=$N$2,IF(J1807=$N$1,"E1","D"),_xlfn.XLOOKUP(C1807,'Raw Data_OS_22'!$C$5:$C$4516,'Raw Data_OS_22'!$O$5:$O$4516))</f>
        <v>B1</v>
      </c>
    </row>
    <row r="1808" spans="3:14" x14ac:dyDescent="0.35">
      <c r="C1808" s="26" t="s">
        <v>1445</v>
      </c>
      <c r="D1808" s="14">
        <v>44261</v>
      </c>
      <c r="E1808" s="14">
        <v>44264</v>
      </c>
      <c r="F1808" s="27" t="s">
        <v>3910</v>
      </c>
      <c r="G1808" s="28">
        <v>12760</v>
      </c>
      <c r="H1808" s="29">
        <v>12760</v>
      </c>
      <c r="I1808" s="29">
        <v>1</v>
      </c>
      <c r="J1808" s="30">
        <v>2021</v>
      </c>
      <c r="K1808" s="30">
        <v>2021</v>
      </c>
      <c r="L1808" s="31" t="s">
        <v>21</v>
      </c>
      <c r="M1808" s="32" t="str">
        <f>IF(_xlfn.XLOOKUP(C1808,'Raw Data_OS_22'!$C$5:$C$4516,'Raw Data_OS_22'!$G$5:$G$4516,"New_Claim/ Reopening")= "New_Claim/ Reopening","New_Claim/ Reopening","Old_Claim")</f>
        <v>Old_Claim</v>
      </c>
      <c r="N1808" s="18" t="str">
        <f>IF(M1808=$N$2,IF(J1808=$N$1,"E1","D"),_xlfn.XLOOKUP(C1808,'Raw Data_OS_22'!$C$5:$C$4516,'Raw Data_OS_22'!$O$5:$O$4516))</f>
        <v>B1</v>
      </c>
    </row>
    <row r="1809" spans="3:14" x14ac:dyDescent="0.35">
      <c r="C1809" s="26" t="s">
        <v>2215</v>
      </c>
      <c r="D1809" s="14">
        <v>44254</v>
      </c>
      <c r="E1809" s="14">
        <v>44263</v>
      </c>
      <c r="F1809" s="27" t="s">
        <v>3910</v>
      </c>
      <c r="G1809" s="28">
        <v>7000</v>
      </c>
      <c r="H1809" s="29">
        <v>7000</v>
      </c>
      <c r="I1809" s="29">
        <v>1</v>
      </c>
      <c r="J1809" s="30">
        <v>2021</v>
      </c>
      <c r="K1809" s="30">
        <v>2021</v>
      </c>
      <c r="L1809" s="31" t="s">
        <v>21</v>
      </c>
      <c r="M1809" s="32" t="str">
        <f>IF(_xlfn.XLOOKUP(C1809,'Raw Data_OS_22'!$C$5:$C$4516,'Raw Data_OS_22'!$G$5:$G$4516,"New_Claim/ Reopening")= "New_Claim/ Reopening","New_Claim/ Reopening","Old_Claim")</f>
        <v>Old_Claim</v>
      </c>
      <c r="N1809" s="18" t="str">
        <f>IF(M1809=$N$2,IF(J1809=$N$1,"E1","D"),_xlfn.XLOOKUP(C1809,'Raw Data_OS_22'!$C$5:$C$4516,'Raw Data_OS_22'!$O$5:$O$4516))</f>
        <v>B1</v>
      </c>
    </row>
    <row r="1810" spans="3:14" x14ac:dyDescent="0.35">
      <c r="C1810" s="26" t="s">
        <v>2216</v>
      </c>
      <c r="D1810" s="14">
        <v>44252</v>
      </c>
      <c r="E1810" s="14">
        <v>44260</v>
      </c>
      <c r="F1810" s="27" t="s">
        <v>3910</v>
      </c>
      <c r="G1810" s="28">
        <v>67220</v>
      </c>
      <c r="H1810" s="29">
        <v>67220</v>
      </c>
      <c r="I1810" s="29">
        <v>1</v>
      </c>
      <c r="J1810" s="30">
        <v>2021</v>
      </c>
      <c r="K1810" s="30">
        <v>2021</v>
      </c>
      <c r="L1810" s="31" t="s">
        <v>21</v>
      </c>
      <c r="M1810" s="32" t="str">
        <f>IF(_xlfn.XLOOKUP(C1810,'Raw Data_OS_22'!$C$5:$C$4516,'Raw Data_OS_22'!$G$5:$G$4516,"New_Claim/ Reopening")= "New_Claim/ Reopening","New_Claim/ Reopening","Old_Claim")</f>
        <v>Old_Claim</v>
      </c>
      <c r="N1810" s="18" t="str">
        <f>IF(M1810=$N$2,IF(J1810=$N$1,"E1","D"),_xlfn.XLOOKUP(C1810,'Raw Data_OS_22'!$C$5:$C$4516,'Raw Data_OS_22'!$O$5:$O$4516))</f>
        <v>B2</v>
      </c>
    </row>
    <row r="1811" spans="3:14" x14ac:dyDescent="0.35">
      <c r="C1811" s="26" t="s">
        <v>1448</v>
      </c>
      <c r="D1811" s="14">
        <v>44257</v>
      </c>
      <c r="E1811" s="14">
        <v>44263</v>
      </c>
      <c r="F1811" s="27" t="s">
        <v>3908</v>
      </c>
      <c r="G1811" s="28">
        <v>15384</v>
      </c>
      <c r="H1811" s="29">
        <v>15384</v>
      </c>
      <c r="I1811" s="29">
        <v>1</v>
      </c>
      <c r="J1811" s="30">
        <v>2021</v>
      </c>
      <c r="K1811" s="30">
        <v>2021</v>
      </c>
      <c r="L1811" s="31" t="s">
        <v>21</v>
      </c>
      <c r="M1811" s="32" t="str">
        <f>IF(_xlfn.XLOOKUP(C1811,'Raw Data_OS_22'!$C$5:$C$4516,'Raw Data_OS_22'!$G$5:$G$4516,"New_Claim/ Reopening")= "New_Claim/ Reopening","New_Claim/ Reopening","Old_Claim")</f>
        <v>Old_Claim</v>
      </c>
      <c r="N1811" s="18" t="str">
        <f>IF(M1811=$N$2,IF(J1811=$N$1,"E1","D"),_xlfn.XLOOKUP(C1811,'Raw Data_OS_22'!$C$5:$C$4516,'Raw Data_OS_22'!$O$5:$O$4516))</f>
        <v>B2</v>
      </c>
    </row>
    <row r="1812" spans="3:14" x14ac:dyDescent="0.35">
      <c r="C1812" s="26" t="s">
        <v>1449</v>
      </c>
      <c r="D1812" s="14">
        <v>44246</v>
      </c>
      <c r="E1812" s="14">
        <v>44251</v>
      </c>
      <c r="F1812" s="27" t="s">
        <v>3910</v>
      </c>
      <c r="G1812" s="28">
        <v>12680</v>
      </c>
      <c r="H1812" s="29">
        <v>12680</v>
      </c>
      <c r="I1812" s="29">
        <v>1</v>
      </c>
      <c r="J1812" s="30">
        <v>2021</v>
      </c>
      <c r="K1812" s="30">
        <v>2021</v>
      </c>
      <c r="L1812" s="31" t="s">
        <v>21</v>
      </c>
      <c r="M1812" s="32" t="str">
        <f>IF(_xlfn.XLOOKUP(C1812,'Raw Data_OS_22'!$C$5:$C$4516,'Raw Data_OS_22'!$G$5:$G$4516,"New_Claim/ Reopening")= "New_Claim/ Reopening","New_Claim/ Reopening","Old_Claim")</f>
        <v>Old_Claim</v>
      </c>
      <c r="N1812" s="18" t="str">
        <f>IF(M1812=$N$2,IF(J1812=$N$1,"E1","D"),_xlfn.XLOOKUP(C1812,'Raw Data_OS_22'!$C$5:$C$4516,'Raw Data_OS_22'!$O$5:$O$4516))</f>
        <v>B1</v>
      </c>
    </row>
    <row r="1813" spans="3:14" x14ac:dyDescent="0.35">
      <c r="C1813" s="26" t="s">
        <v>1450</v>
      </c>
      <c r="D1813" s="14">
        <v>44263</v>
      </c>
      <c r="E1813" s="14">
        <v>44264</v>
      </c>
      <c r="F1813" s="27" t="s">
        <v>3908</v>
      </c>
      <c r="G1813" s="28">
        <v>139760</v>
      </c>
      <c r="H1813" s="29">
        <v>139760</v>
      </c>
      <c r="I1813" s="29">
        <v>1</v>
      </c>
      <c r="J1813" s="30">
        <v>2021</v>
      </c>
      <c r="K1813" s="30">
        <v>2021</v>
      </c>
      <c r="L1813" s="31" t="s">
        <v>21</v>
      </c>
      <c r="M1813" s="32" t="str">
        <f>IF(_xlfn.XLOOKUP(C1813,'Raw Data_OS_22'!$C$5:$C$4516,'Raw Data_OS_22'!$G$5:$G$4516,"New_Claim/ Reopening")= "New_Claim/ Reopening","New_Claim/ Reopening","Old_Claim")</f>
        <v>Old_Claim</v>
      </c>
      <c r="N1813" s="18" t="str">
        <f>IF(M1813=$N$2,IF(J1813=$N$1,"E1","D"),_xlfn.XLOOKUP(C1813,'Raw Data_OS_22'!$C$5:$C$4516,'Raw Data_OS_22'!$O$5:$O$4516))</f>
        <v>B1</v>
      </c>
    </row>
    <row r="1814" spans="3:14" x14ac:dyDescent="0.35">
      <c r="C1814" s="26" t="s">
        <v>1451</v>
      </c>
      <c r="D1814" s="14">
        <v>44259</v>
      </c>
      <c r="E1814" s="14">
        <v>44265</v>
      </c>
      <c r="F1814" s="27" t="s">
        <v>3910</v>
      </c>
      <c r="G1814" s="28">
        <v>6380</v>
      </c>
      <c r="H1814" s="29">
        <v>6380</v>
      </c>
      <c r="I1814" s="29">
        <v>1</v>
      </c>
      <c r="J1814" s="30">
        <v>2021</v>
      </c>
      <c r="K1814" s="30">
        <v>2021</v>
      </c>
      <c r="L1814" s="31" t="s">
        <v>21</v>
      </c>
      <c r="M1814" s="32" t="str">
        <f>IF(_xlfn.XLOOKUP(C1814,'Raw Data_OS_22'!$C$5:$C$4516,'Raw Data_OS_22'!$G$5:$G$4516,"New_Claim/ Reopening")= "New_Claim/ Reopening","New_Claim/ Reopening","Old_Claim")</f>
        <v>Old_Claim</v>
      </c>
      <c r="N1814" s="18" t="str">
        <f>IF(M1814=$N$2,IF(J1814=$N$1,"E1","D"),_xlfn.XLOOKUP(C1814,'Raw Data_OS_22'!$C$5:$C$4516,'Raw Data_OS_22'!$O$5:$O$4516))</f>
        <v>B1</v>
      </c>
    </row>
    <row r="1815" spans="3:14" x14ac:dyDescent="0.35">
      <c r="C1815" s="26" t="s">
        <v>1452</v>
      </c>
      <c r="D1815" s="14">
        <v>44260</v>
      </c>
      <c r="E1815" s="14">
        <v>44264</v>
      </c>
      <c r="F1815" s="27" t="s">
        <v>3910</v>
      </c>
      <c r="G1815" s="28">
        <v>17400</v>
      </c>
      <c r="H1815" s="29">
        <v>17400</v>
      </c>
      <c r="I1815" s="29">
        <v>1</v>
      </c>
      <c r="J1815" s="30">
        <v>2021</v>
      </c>
      <c r="K1815" s="30">
        <v>2021</v>
      </c>
      <c r="L1815" s="31" t="s">
        <v>21</v>
      </c>
      <c r="M1815" s="32" t="str">
        <f>IF(_xlfn.XLOOKUP(C1815,'Raw Data_OS_22'!$C$5:$C$4516,'Raw Data_OS_22'!$G$5:$G$4516,"New_Claim/ Reopening")= "New_Claim/ Reopening","New_Claim/ Reopening","Old_Claim")</f>
        <v>Old_Claim</v>
      </c>
      <c r="N1815" s="18" t="str">
        <f>IF(M1815=$N$2,IF(J1815=$N$1,"E1","D"),_xlfn.XLOOKUP(C1815,'Raw Data_OS_22'!$C$5:$C$4516,'Raw Data_OS_22'!$O$5:$O$4516))</f>
        <v>B1</v>
      </c>
    </row>
    <row r="1816" spans="3:14" x14ac:dyDescent="0.35">
      <c r="C1816" s="26" t="s">
        <v>2219</v>
      </c>
      <c r="D1816" s="14">
        <v>44231</v>
      </c>
      <c r="E1816" s="14">
        <v>44246</v>
      </c>
      <c r="F1816" s="27" t="s">
        <v>3908</v>
      </c>
      <c r="G1816" s="28">
        <v>103000</v>
      </c>
      <c r="H1816" s="29">
        <v>103000</v>
      </c>
      <c r="I1816" s="29">
        <v>1</v>
      </c>
      <c r="J1816" s="30">
        <v>2021</v>
      </c>
      <c r="K1816" s="30">
        <v>2021</v>
      </c>
      <c r="L1816" s="31" t="s">
        <v>21</v>
      </c>
      <c r="M1816" s="32" t="str">
        <f>IF(_xlfn.XLOOKUP(C1816,'Raw Data_OS_22'!$C$5:$C$4516,'Raw Data_OS_22'!$G$5:$G$4516,"New_Claim/ Reopening")= "New_Claim/ Reopening","New_Claim/ Reopening","Old_Claim")</f>
        <v>Old_Claim</v>
      </c>
      <c r="N1816" s="18" t="str">
        <f>IF(M1816=$N$2,IF(J1816=$N$1,"E1","D"),_xlfn.XLOOKUP(C1816,'Raw Data_OS_22'!$C$5:$C$4516,'Raw Data_OS_22'!$O$5:$O$4516))</f>
        <v>B1</v>
      </c>
    </row>
    <row r="1817" spans="3:14" x14ac:dyDescent="0.35">
      <c r="C1817" s="26" t="s">
        <v>2220</v>
      </c>
      <c r="D1817" s="14">
        <v>44265</v>
      </c>
      <c r="E1817" s="14">
        <v>44265</v>
      </c>
      <c r="F1817" s="27" t="s">
        <v>3910</v>
      </c>
      <c r="G1817" s="28">
        <v>12760</v>
      </c>
      <c r="H1817" s="29">
        <v>12760</v>
      </c>
      <c r="I1817" s="29">
        <v>1</v>
      </c>
      <c r="J1817" s="30">
        <v>2021</v>
      </c>
      <c r="K1817" s="30">
        <v>2021</v>
      </c>
      <c r="L1817" s="31" t="s">
        <v>21</v>
      </c>
      <c r="M1817" s="32" t="str">
        <f>IF(_xlfn.XLOOKUP(C1817,'Raw Data_OS_22'!$C$5:$C$4516,'Raw Data_OS_22'!$G$5:$G$4516,"New_Claim/ Reopening")= "New_Claim/ Reopening","New_Claim/ Reopening","Old_Claim")</f>
        <v>Old_Claim</v>
      </c>
      <c r="N1817" s="18" t="str">
        <f>IF(M1817=$N$2,IF(J1817=$N$1,"E1","D"),_xlfn.XLOOKUP(C1817,'Raw Data_OS_22'!$C$5:$C$4516,'Raw Data_OS_22'!$O$5:$O$4516))</f>
        <v>B1</v>
      </c>
    </row>
    <row r="1818" spans="3:14" x14ac:dyDescent="0.35">
      <c r="C1818" s="26" t="s">
        <v>1454</v>
      </c>
      <c r="D1818" s="14">
        <v>44261</v>
      </c>
      <c r="E1818" s="14">
        <v>44264</v>
      </c>
      <c r="F1818" s="27" t="s">
        <v>3910</v>
      </c>
      <c r="G1818" s="28">
        <v>17400</v>
      </c>
      <c r="H1818" s="29">
        <v>17400</v>
      </c>
      <c r="I1818" s="29">
        <v>1</v>
      </c>
      <c r="J1818" s="30">
        <v>2021</v>
      </c>
      <c r="K1818" s="30">
        <v>2021</v>
      </c>
      <c r="L1818" s="31" t="s">
        <v>21</v>
      </c>
      <c r="M1818" s="32" t="str">
        <f>IF(_xlfn.XLOOKUP(C1818,'Raw Data_OS_22'!$C$5:$C$4516,'Raw Data_OS_22'!$G$5:$G$4516,"New_Claim/ Reopening")= "New_Claim/ Reopening","New_Claim/ Reopening","Old_Claim")</f>
        <v>Old_Claim</v>
      </c>
      <c r="N1818" s="18" t="str">
        <f>IF(M1818=$N$2,IF(J1818=$N$1,"E1","D"),_xlfn.XLOOKUP(C1818,'Raw Data_OS_22'!$C$5:$C$4516,'Raw Data_OS_22'!$O$5:$O$4516))</f>
        <v>B1</v>
      </c>
    </row>
    <row r="1819" spans="3:14" x14ac:dyDescent="0.35">
      <c r="C1819" s="26" t="s">
        <v>2222</v>
      </c>
      <c r="D1819" s="14">
        <v>44248</v>
      </c>
      <c r="E1819" s="14">
        <v>44265</v>
      </c>
      <c r="F1819" s="27" t="s">
        <v>3908</v>
      </c>
      <c r="G1819" s="28">
        <v>300000</v>
      </c>
      <c r="H1819" s="29">
        <v>300000</v>
      </c>
      <c r="I1819" s="29">
        <v>1</v>
      </c>
      <c r="J1819" s="30">
        <v>2021</v>
      </c>
      <c r="K1819" s="30">
        <v>2021</v>
      </c>
      <c r="L1819" s="31" t="s">
        <v>21</v>
      </c>
      <c r="M1819" s="32" t="str">
        <f>IF(_xlfn.XLOOKUP(C1819,'Raw Data_OS_22'!$C$5:$C$4516,'Raw Data_OS_22'!$G$5:$G$4516,"New_Claim/ Reopening")= "New_Claim/ Reopening","New_Claim/ Reopening","Old_Claim")</f>
        <v>Old_Claim</v>
      </c>
      <c r="N1819" s="18" t="str">
        <f>IF(M1819=$N$2,IF(J1819=$N$1,"E1","D"),_xlfn.XLOOKUP(C1819,'Raw Data_OS_22'!$C$5:$C$4516,'Raw Data_OS_22'!$O$5:$O$4516))</f>
        <v>B1</v>
      </c>
    </row>
    <row r="1820" spans="3:14" x14ac:dyDescent="0.35">
      <c r="C1820" s="26" t="s">
        <v>1455</v>
      </c>
      <c r="D1820" s="14">
        <v>44090</v>
      </c>
      <c r="E1820" s="14">
        <v>44265</v>
      </c>
      <c r="F1820" s="27" t="s">
        <v>3910</v>
      </c>
      <c r="G1820" s="28">
        <v>473700</v>
      </c>
      <c r="H1820" s="29">
        <v>473700</v>
      </c>
      <c r="I1820" s="29">
        <v>1</v>
      </c>
      <c r="J1820" s="30">
        <v>2020</v>
      </c>
      <c r="K1820" s="30">
        <v>2021</v>
      </c>
      <c r="L1820" s="31" t="s">
        <v>35</v>
      </c>
      <c r="M1820" s="32" t="str">
        <f>IF(_xlfn.XLOOKUP(C1820,'Raw Data_OS_22'!$C$5:$C$4516,'Raw Data_OS_22'!$G$5:$G$4516,"New_Claim/ Reopening")= "New_Claim/ Reopening","New_Claim/ Reopening","Old_Claim")</f>
        <v>Old_Claim</v>
      </c>
      <c r="N1820" s="18" t="str">
        <f>IF(M1820=$N$2,IF(J1820=$N$1,"E1","D"),_xlfn.XLOOKUP(C1820,'Raw Data_OS_22'!$C$5:$C$4516,'Raw Data_OS_22'!$O$5:$O$4516))</f>
        <v>A</v>
      </c>
    </row>
    <row r="1821" spans="3:14" x14ac:dyDescent="0.35">
      <c r="C1821" s="26" t="s">
        <v>1457</v>
      </c>
      <c r="D1821" s="14">
        <v>44263</v>
      </c>
      <c r="E1821" s="14">
        <v>44264</v>
      </c>
      <c r="F1821" s="27" t="s">
        <v>3910</v>
      </c>
      <c r="G1821" s="28">
        <v>17400</v>
      </c>
      <c r="H1821" s="29">
        <v>17400</v>
      </c>
      <c r="I1821" s="29">
        <v>1</v>
      </c>
      <c r="J1821" s="30">
        <v>2021</v>
      </c>
      <c r="K1821" s="30">
        <v>2021</v>
      </c>
      <c r="L1821" s="31" t="s">
        <v>21</v>
      </c>
      <c r="M1821" s="32" t="str">
        <f>IF(_xlfn.XLOOKUP(C1821,'Raw Data_OS_22'!$C$5:$C$4516,'Raw Data_OS_22'!$G$5:$G$4516,"New_Claim/ Reopening")= "New_Claim/ Reopening","New_Claim/ Reopening","Old_Claim")</f>
        <v>Old_Claim</v>
      </c>
      <c r="N1821" s="18" t="str">
        <f>IF(M1821=$N$2,IF(J1821=$N$1,"E1","D"),_xlfn.XLOOKUP(C1821,'Raw Data_OS_22'!$C$5:$C$4516,'Raw Data_OS_22'!$O$5:$O$4516))</f>
        <v>B1</v>
      </c>
    </row>
    <row r="1822" spans="3:14" x14ac:dyDescent="0.35">
      <c r="C1822" s="26" t="s">
        <v>1458</v>
      </c>
      <c r="D1822" s="14">
        <v>44263</v>
      </c>
      <c r="E1822" s="14">
        <v>44264</v>
      </c>
      <c r="F1822" s="27" t="s">
        <v>3910</v>
      </c>
      <c r="G1822" s="28">
        <v>6380</v>
      </c>
      <c r="H1822" s="29">
        <v>6380</v>
      </c>
      <c r="I1822" s="29">
        <v>1</v>
      </c>
      <c r="J1822" s="30">
        <v>2021</v>
      </c>
      <c r="K1822" s="30">
        <v>2021</v>
      </c>
      <c r="L1822" s="31" t="s">
        <v>21</v>
      </c>
      <c r="M1822" s="32" t="str">
        <f>IF(_xlfn.XLOOKUP(C1822,'Raw Data_OS_22'!$C$5:$C$4516,'Raw Data_OS_22'!$G$5:$G$4516,"New_Claim/ Reopening")= "New_Claim/ Reopening","New_Claim/ Reopening","Old_Claim")</f>
        <v>Old_Claim</v>
      </c>
      <c r="N1822" s="18" t="str">
        <f>IF(M1822=$N$2,IF(J1822=$N$1,"E1","D"),_xlfn.XLOOKUP(C1822,'Raw Data_OS_22'!$C$5:$C$4516,'Raw Data_OS_22'!$O$5:$O$4516))</f>
        <v>B1</v>
      </c>
    </row>
    <row r="1823" spans="3:14" x14ac:dyDescent="0.35">
      <c r="C1823" s="26" t="s">
        <v>1459</v>
      </c>
      <c r="D1823" s="14">
        <v>44086</v>
      </c>
      <c r="E1823" s="14">
        <v>44265</v>
      </c>
      <c r="F1823" s="27" t="s">
        <v>658</v>
      </c>
      <c r="G1823" s="28">
        <v>1110</v>
      </c>
      <c r="H1823" s="29">
        <v>1110</v>
      </c>
      <c r="I1823" s="29">
        <v>1</v>
      </c>
      <c r="J1823" s="30">
        <v>2020</v>
      </c>
      <c r="K1823" s="30">
        <v>2021</v>
      </c>
      <c r="L1823" s="31" t="s">
        <v>35</v>
      </c>
      <c r="M1823" s="32" t="str">
        <f>IF(_xlfn.XLOOKUP(C1823,'Raw Data_OS_22'!$C$5:$C$4516,'Raw Data_OS_22'!$G$5:$G$4516,"New_Claim/ Reopening")= "New_Claim/ Reopening","New_Claim/ Reopening","Old_Claim")</f>
        <v>Old_Claim</v>
      </c>
      <c r="N1823" s="18" t="str">
        <f>IF(M1823=$N$2,IF(J1823=$N$1,"E1","D"),_xlfn.XLOOKUP(C1823,'Raw Data_OS_22'!$C$5:$C$4516,'Raw Data_OS_22'!$O$5:$O$4516))</f>
        <v>A</v>
      </c>
    </row>
    <row r="1824" spans="3:14" x14ac:dyDescent="0.35">
      <c r="C1824" s="26" t="s">
        <v>1460</v>
      </c>
      <c r="D1824" s="14">
        <v>44265</v>
      </c>
      <c r="E1824" s="14">
        <v>44266</v>
      </c>
      <c r="F1824" s="27" t="s">
        <v>3908</v>
      </c>
      <c r="G1824" s="28">
        <v>17400</v>
      </c>
      <c r="H1824" s="29">
        <v>17400</v>
      </c>
      <c r="I1824" s="29">
        <v>1</v>
      </c>
      <c r="J1824" s="30">
        <v>2021</v>
      </c>
      <c r="K1824" s="30">
        <v>2021</v>
      </c>
      <c r="L1824" s="31" t="s">
        <v>21</v>
      </c>
      <c r="M1824" s="32" t="str">
        <f>IF(_xlfn.XLOOKUP(C1824,'Raw Data_OS_22'!$C$5:$C$4516,'Raw Data_OS_22'!$G$5:$G$4516,"New_Claim/ Reopening")= "New_Claim/ Reopening","New_Claim/ Reopening","Old_Claim")</f>
        <v>Old_Claim</v>
      </c>
      <c r="N1824" s="18" t="str">
        <f>IF(M1824=$N$2,IF(J1824=$N$1,"E1","D"),_xlfn.XLOOKUP(C1824,'Raw Data_OS_22'!$C$5:$C$4516,'Raw Data_OS_22'!$O$5:$O$4516))</f>
        <v>B1</v>
      </c>
    </row>
    <row r="1825" spans="3:14" x14ac:dyDescent="0.35">
      <c r="C1825" s="26" t="s">
        <v>2223</v>
      </c>
      <c r="D1825" s="14">
        <v>44265</v>
      </c>
      <c r="E1825" s="14">
        <v>44266</v>
      </c>
      <c r="F1825" s="27" t="s">
        <v>3908</v>
      </c>
      <c r="G1825" s="28">
        <v>17400</v>
      </c>
      <c r="H1825" s="29">
        <v>17400</v>
      </c>
      <c r="I1825" s="29">
        <v>1</v>
      </c>
      <c r="J1825" s="30">
        <v>2021</v>
      </c>
      <c r="K1825" s="30">
        <v>2021</v>
      </c>
      <c r="L1825" s="31" t="s">
        <v>21</v>
      </c>
      <c r="M1825" s="32" t="str">
        <f>IF(_xlfn.XLOOKUP(C1825,'Raw Data_OS_22'!$C$5:$C$4516,'Raw Data_OS_22'!$G$5:$G$4516,"New_Claim/ Reopening")= "New_Claim/ Reopening","New_Claim/ Reopening","Old_Claim")</f>
        <v>Old_Claim</v>
      </c>
      <c r="N1825" s="18" t="str">
        <f>IF(M1825=$N$2,IF(J1825=$N$1,"E1","D"),_xlfn.XLOOKUP(C1825,'Raw Data_OS_22'!$C$5:$C$4516,'Raw Data_OS_22'!$O$5:$O$4516))</f>
        <v>B1</v>
      </c>
    </row>
    <row r="1826" spans="3:14" x14ac:dyDescent="0.35">
      <c r="C1826" s="26" t="s">
        <v>1461</v>
      </c>
      <c r="D1826" s="14">
        <v>44207</v>
      </c>
      <c r="E1826" s="14">
        <v>44246</v>
      </c>
      <c r="F1826" s="27" t="s">
        <v>3910</v>
      </c>
      <c r="G1826" s="28">
        <v>6380</v>
      </c>
      <c r="H1826" s="29">
        <v>6380</v>
      </c>
      <c r="I1826" s="29">
        <v>1</v>
      </c>
      <c r="J1826" s="30">
        <v>2021</v>
      </c>
      <c r="K1826" s="30">
        <v>2021</v>
      </c>
      <c r="L1826" s="31" t="s">
        <v>21</v>
      </c>
      <c r="M1826" s="32" t="str">
        <f>IF(_xlfn.XLOOKUP(C1826,'Raw Data_OS_22'!$C$5:$C$4516,'Raw Data_OS_22'!$G$5:$G$4516,"New_Claim/ Reopening")= "New_Claim/ Reopening","New_Claim/ Reopening","Old_Claim")</f>
        <v>Old_Claim</v>
      </c>
      <c r="N1826" s="18" t="str">
        <f>IF(M1826=$N$2,IF(J1826=$N$1,"E1","D"),_xlfn.XLOOKUP(C1826,'Raw Data_OS_22'!$C$5:$C$4516,'Raw Data_OS_22'!$O$5:$O$4516))</f>
        <v>B1</v>
      </c>
    </row>
    <row r="1827" spans="3:14" x14ac:dyDescent="0.35">
      <c r="C1827" s="26" t="s">
        <v>5328</v>
      </c>
      <c r="D1827" s="14">
        <v>44236</v>
      </c>
      <c r="E1827" s="14">
        <v>44266</v>
      </c>
      <c r="F1827" s="27" t="s">
        <v>3908</v>
      </c>
      <c r="G1827" s="28">
        <v>284117.6471</v>
      </c>
      <c r="H1827" s="29">
        <v>284117.6471</v>
      </c>
      <c r="I1827" s="29">
        <v>1</v>
      </c>
      <c r="J1827" s="30">
        <v>2021</v>
      </c>
      <c r="K1827" s="30">
        <v>2021</v>
      </c>
      <c r="L1827" s="31" t="s">
        <v>21</v>
      </c>
      <c r="M1827" s="32" t="str">
        <f>IF(_xlfn.XLOOKUP(C1827,'Raw Data_OS_22'!$C$5:$C$4516,'Raw Data_OS_22'!$G$5:$G$4516,"New_Claim/ Reopening")= "New_Claim/ Reopening","New_Claim/ Reopening","Old_Claim")</f>
        <v>Old_Claim</v>
      </c>
      <c r="N1827" s="18" t="str">
        <f>IF(M1827=$N$2,IF(J1827=$N$1,"E1","D"),_xlfn.XLOOKUP(C1827,'Raw Data_OS_22'!$C$5:$C$4516,'Raw Data_OS_22'!$O$5:$O$4516))</f>
        <v>A</v>
      </c>
    </row>
    <row r="1828" spans="3:14" x14ac:dyDescent="0.35">
      <c r="C1828" s="26" t="s">
        <v>2224</v>
      </c>
      <c r="D1828" s="14">
        <v>44260</v>
      </c>
      <c r="E1828" s="14">
        <v>44263</v>
      </c>
      <c r="F1828" s="27" t="s">
        <v>3910</v>
      </c>
      <c r="G1828" s="28">
        <v>17400</v>
      </c>
      <c r="H1828" s="29">
        <v>17400</v>
      </c>
      <c r="I1828" s="29">
        <v>1</v>
      </c>
      <c r="J1828" s="30">
        <v>2021</v>
      </c>
      <c r="K1828" s="30">
        <v>2021</v>
      </c>
      <c r="L1828" s="31" t="s">
        <v>21</v>
      </c>
      <c r="M1828" s="32" t="str">
        <f>IF(_xlfn.XLOOKUP(C1828,'Raw Data_OS_22'!$C$5:$C$4516,'Raw Data_OS_22'!$G$5:$G$4516,"New_Claim/ Reopening")= "New_Claim/ Reopening","New_Claim/ Reopening","Old_Claim")</f>
        <v>Old_Claim</v>
      </c>
      <c r="N1828" s="18" t="str">
        <f>IF(M1828=$N$2,IF(J1828=$N$1,"E1","D"),_xlfn.XLOOKUP(C1828,'Raw Data_OS_22'!$C$5:$C$4516,'Raw Data_OS_22'!$O$5:$O$4516))</f>
        <v>B1</v>
      </c>
    </row>
    <row r="1829" spans="3:14" x14ac:dyDescent="0.35">
      <c r="C1829" s="26" t="s">
        <v>2225</v>
      </c>
      <c r="D1829" s="14">
        <v>44258</v>
      </c>
      <c r="E1829" s="14">
        <v>44265</v>
      </c>
      <c r="F1829" s="27" t="s">
        <v>3910</v>
      </c>
      <c r="G1829" s="28">
        <v>6380</v>
      </c>
      <c r="H1829" s="29">
        <v>6380</v>
      </c>
      <c r="I1829" s="29">
        <v>1</v>
      </c>
      <c r="J1829" s="30">
        <v>2021</v>
      </c>
      <c r="K1829" s="30">
        <v>2021</v>
      </c>
      <c r="L1829" s="31" t="s">
        <v>21</v>
      </c>
      <c r="M1829" s="32" t="str">
        <f>IF(_xlfn.XLOOKUP(C1829,'Raw Data_OS_22'!$C$5:$C$4516,'Raw Data_OS_22'!$G$5:$G$4516,"New_Claim/ Reopening")= "New_Claim/ Reopening","New_Claim/ Reopening","Old_Claim")</f>
        <v>Old_Claim</v>
      </c>
      <c r="N1829" s="18" t="str">
        <f>IF(M1829=$N$2,IF(J1829=$N$1,"E1","D"),_xlfn.XLOOKUP(C1829,'Raw Data_OS_22'!$C$5:$C$4516,'Raw Data_OS_22'!$O$5:$O$4516))</f>
        <v>B1</v>
      </c>
    </row>
    <row r="1830" spans="3:14" x14ac:dyDescent="0.35">
      <c r="C1830" s="26" t="s">
        <v>1462</v>
      </c>
      <c r="D1830" s="14">
        <v>44261</v>
      </c>
      <c r="E1830" s="14">
        <v>44264</v>
      </c>
      <c r="F1830" s="27" t="s">
        <v>3910</v>
      </c>
      <c r="G1830" s="28">
        <v>8880</v>
      </c>
      <c r="H1830" s="29">
        <v>8880</v>
      </c>
      <c r="I1830" s="29">
        <v>1</v>
      </c>
      <c r="J1830" s="30">
        <v>2021</v>
      </c>
      <c r="K1830" s="30">
        <v>2021</v>
      </c>
      <c r="L1830" s="31" t="s">
        <v>21</v>
      </c>
      <c r="M1830" s="32" t="str">
        <f>IF(_xlfn.XLOOKUP(C1830,'Raw Data_OS_22'!$C$5:$C$4516,'Raw Data_OS_22'!$G$5:$G$4516,"New_Claim/ Reopening")= "New_Claim/ Reopening","New_Claim/ Reopening","Old_Claim")</f>
        <v>Old_Claim</v>
      </c>
      <c r="N1830" s="18" t="str">
        <f>IF(M1830=$N$2,IF(J1830=$N$1,"E1","D"),_xlfn.XLOOKUP(C1830,'Raw Data_OS_22'!$C$5:$C$4516,'Raw Data_OS_22'!$O$5:$O$4516))</f>
        <v>B1</v>
      </c>
    </row>
    <row r="1831" spans="3:14" x14ac:dyDescent="0.35">
      <c r="C1831" s="26" t="s">
        <v>2228</v>
      </c>
      <c r="D1831" s="14">
        <v>44268</v>
      </c>
      <c r="E1831" s="14">
        <v>44271</v>
      </c>
      <c r="F1831" s="27" t="s">
        <v>3908</v>
      </c>
      <c r="G1831" s="28">
        <v>25056</v>
      </c>
      <c r="H1831" s="29">
        <v>25056</v>
      </c>
      <c r="I1831" s="29">
        <v>1</v>
      </c>
      <c r="J1831" s="30">
        <v>2021</v>
      </c>
      <c r="K1831" s="30">
        <v>2021</v>
      </c>
      <c r="L1831" s="31" t="s">
        <v>21</v>
      </c>
      <c r="M1831" s="32" t="str">
        <f>IF(_xlfn.XLOOKUP(C1831,'Raw Data_OS_22'!$C$5:$C$4516,'Raw Data_OS_22'!$G$5:$G$4516,"New_Claim/ Reopening")= "New_Claim/ Reopening","New_Claim/ Reopening","Old_Claim")</f>
        <v>Old_Claim</v>
      </c>
      <c r="N1831" s="18" t="str">
        <f>IF(M1831=$N$2,IF(J1831=$N$1,"E1","D"),_xlfn.XLOOKUP(C1831,'Raw Data_OS_22'!$C$5:$C$4516,'Raw Data_OS_22'!$O$5:$O$4516))</f>
        <v>B1</v>
      </c>
    </row>
    <row r="1832" spans="3:14" x14ac:dyDescent="0.35">
      <c r="C1832" s="26" t="s">
        <v>1463</v>
      </c>
      <c r="D1832" s="14">
        <v>44253</v>
      </c>
      <c r="E1832" s="14">
        <v>44271</v>
      </c>
      <c r="F1832" s="27" t="s">
        <v>3910</v>
      </c>
      <c r="G1832" s="28">
        <v>12760</v>
      </c>
      <c r="H1832" s="29">
        <v>12760</v>
      </c>
      <c r="I1832" s="29">
        <v>1</v>
      </c>
      <c r="J1832" s="30">
        <v>2021</v>
      </c>
      <c r="K1832" s="30">
        <v>2021</v>
      </c>
      <c r="L1832" s="31" t="s">
        <v>21</v>
      </c>
      <c r="M1832" s="32" t="str">
        <f>IF(_xlfn.XLOOKUP(C1832,'Raw Data_OS_22'!$C$5:$C$4516,'Raw Data_OS_22'!$G$5:$G$4516,"New_Claim/ Reopening")= "New_Claim/ Reopening","New_Claim/ Reopening","Old_Claim")</f>
        <v>Old_Claim</v>
      </c>
      <c r="N1832" s="18" t="str">
        <f>IF(M1832=$N$2,IF(J1832=$N$1,"E1","D"),_xlfn.XLOOKUP(C1832,'Raw Data_OS_22'!$C$5:$C$4516,'Raw Data_OS_22'!$O$5:$O$4516))</f>
        <v>B1</v>
      </c>
    </row>
    <row r="1833" spans="3:14" x14ac:dyDescent="0.35">
      <c r="C1833" s="26" t="s">
        <v>5334</v>
      </c>
      <c r="D1833" s="14">
        <v>40755</v>
      </c>
      <c r="E1833" s="14">
        <v>40759</v>
      </c>
      <c r="F1833" s="27" t="s">
        <v>3910</v>
      </c>
      <c r="G1833" s="28">
        <v>1740</v>
      </c>
      <c r="H1833" s="29">
        <v>1740</v>
      </c>
      <c r="I1833" s="29">
        <v>1</v>
      </c>
      <c r="J1833" s="30">
        <v>2011</v>
      </c>
      <c r="K1833" s="30">
        <v>2011</v>
      </c>
      <c r="L1833" s="31" t="s">
        <v>1230</v>
      </c>
      <c r="M1833" s="32" t="str">
        <f>IF(_xlfn.XLOOKUP(C1833,'Raw Data_OS_22'!$C$5:$C$4516,'Raw Data_OS_22'!$G$5:$G$4516,"New_Claim/ Reopening")= "New_Claim/ Reopening","New_Claim/ Reopening","Old_Claim")</f>
        <v>Old_Claim</v>
      </c>
      <c r="N1833" s="18" t="str">
        <f>IF(M1833=$N$2,IF(J1833=$N$1,"E1","D"),_xlfn.XLOOKUP(C1833,'Raw Data_OS_22'!$C$5:$C$4516,'Raw Data_OS_22'!$O$5:$O$4516))</f>
        <v>A</v>
      </c>
    </row>
    <row r="1834" spans="3:14" x14ac:dyDescent="0.35">
      <c r="C1834" s="26" t="s">
        <v>5343</v>
      </c>
      <c r="D1834" s="14">
        <v>41223</v>
      </c>
      <c r="E1834" s="14">
        <v>41227</v>
      </c>
      <c r="F1834" s="27" t="s">
        <v>3910</v>
      </c>
      <c r="G1834" s="28">
        <v>6600</v>
      </c>
      <c r="H1834" s="29">
        <v>6600</v>
      </c>
      <c r="I1834" s="29">
        <v>1</v>
      </c>
      <c r="J1834" s="30">
        <v>2012</v>
      </c>
      <c r="K1834" s="30">
        <v>2012</v>
      </c>
      <c r="L1834" s="31" t="s">
        <v>45</v>
      </c>
      <c r="M1834" s="32" t="str">
        <f>IF(_xlfn.XLOOKUP(C1834,'Raw Data_OS_22'!$C$5:$C$4516,'Raw Data_OS_22'!$G$5:$G$4516,"New_Claim/ Reopening")= "New_Claim/ Reopening","New_Claim/ Reopening","Old_Claim")</f>
        <v>Old_Claim</v>
      </c>
      <c r="N1834" s="18" t="str">
        <f>IF(M1834=$N$2,IF(J1834=$N$1,"E1","D"),_xlfn.XLOOKUP(C1834,'Raw Data_OS_22'!$C$5:$C$4516,'Raw Data_OS_22'!$O$5:$O$4516))</f>
        <v>A</v>
      </c>
    </row>
    <row r="1835" spans="3:14" x14ac:dyDescent="0.35">
      <c r="C1835" s="26" t="s">
        <v>2239</v>
      </c>
      <c r="D1835" s="14">
        <v>44268</v>
      </c>
      <c r="E1835" s="14">
        <v>44271</v>
      </c>
      <c r="F1835" s="27" t="s">
        <v>3908</v>
      </c>
      <c r="G1835" s="28">
        <v>147784</v>
      </c>
      <c r="H1835" s="29">
        <v>147784</v>
      </c>
      <c r="I1835" s="29">
        <v>1</v>
      </c>
      <c r="J1835" s="30">
        <v>2021</v>
      </c>
      <c r="K1835" s="30">
        <v>2021</v>
      </c>
      <c r="L1835" s="31" t="s">
        <v>21</v>
      </c>
      <c r="M1835" s="32" t="str">
        <f>IF(_xlfn.XLOOKUP(C1835,'Raw Data_OS_22'!$C$5:$C$4516,'Raw Data_OS_22'!$G$5:$G$4516,"New_Claim/ Reopening")= "New_Claim/ Reopening","New_Claim/ Reopening","Old_Claim")</f>
        <v>Old_Claim</v>
      </c>
      <c r="N1835" s="18" t="str">
        <f>IF(M1835=$N$2,IF(J1835=$N$1,"E1","D"),_xlfn.XLOOKUP(C1835,'Raw Data_OS_22'!$C$5:$C$4516,'Raw Data_OS_22'!$O$5:$O$4516))</f>
        <v>B1</v>
      </c>
    </row>
    <row r="1836" spans="3:14" x14ac:dyDescent="0.35">
      <c r="C1836" s="26" t="s">
        <v>2235</v>
      </c>
      <c r="D1836" s="14">
        <v>44267</v>
      </c>
      <c r="E1836" s="14">
        <v>44272</v>
      </c>
      <c r="F1836" s="27" t="s">
        <v>3910</v>
      </c>
      <c r="G1836" s="28">
        <v>420</v>
      </c>
      <c r="H1836" s="29">
        <v>420</v>
      </c>
      <c r="I1836" s="29">
        <v>1</v>
      </c>
      <c r="J1836" s="30">
        <v>2021</v>
      </c>
      <c r="K1836" s="30">
        <v>2021</v>
      </c>
      <c r="L1836" s="31" t="s">
        <v>21</v>
      </c>
      <c r="M1836" s="32" t="str">
        <f>IF(_xlfn.XLOOKUP(C1836,'Raw Data_OS_22'!$C$5:$C$4516,'Raw Data_OS_22'!$G$5:$G$4516,"New_Claim/ Reopening")= "New_Claim/ Reopening","New_Claim/ Reopening","Old_Claim")</f>
        <v>Old_Claim</v>
      </c>
      <c r="N1836" s="18" t="str">
        <f>IF(M1836=$N$2,IF(J1836=$N$1,"E1","D"),_xlfn.XLOOKUP(C1836,'Raw Data_OS_22'!$C$5:$C$4516,'Raw Data_OS_22'!$O$5:$O$4516))</f>
        <v>B2</v>
      </c>
    </row>
    <row r="1837" spans="3:14" x14ac:dyDescent="0.35">
      <c r="C1837" s="26" t="s">
        <v>2236</v>
      </c>
      <c r="D1837" s="14">
        <v>44263</v>
      </c>
      <c r="E1837" s="14">
        <v>44263</v>
      </c>
      <c r="F1837" s="27" t="s">
        <v>3910</v>
      </c>
      <c r="G1837" s="28">
        <v>19356</v>
      </c>
      <c r="H1837" s="29">
        <v>19356</v>
      </c>
      <c r="I1837" s="29">
        <v>1</v>
      </c>
      <c r="J1837" s="30">
        <v>2021</v>
      </c>
      <c r="K1837" s="30">
        <v>2021</v>
      </c>
      <c r="L1837" s="31" t="s">
        <v>21</v>
      </c>
      <c r="M1837" s="32" t="str">
        <f>IF(_xlfn.XLOOKUP(C1837,'Raw Data_OS_22'!$C$5:$C$4516,'Raw Data_OS_22'!$G$5:$G$4516,"New_Claim/ Reopening")= "New_Claim/ Reopening","New_Claim/ Reopening","Old_Claim")</f>
        <v>Old_Claim</v>
      </c>
      <c r="N1837" s="18" t="str">
        <f>IF(M1837=$N$2,IF(J1837=$N$1,"E1","D"),_xlfn.XLOOKUP(C1837,'Raw Data_OS_22'!$C$5:$C$4516,'Raw Data_OS_22'!$O$5:$O$4516))</f>
        <v>B1</v>
      </c>
    </row>
    <row r="1838" spans="3:14" x14ac:dyDescent="0.35">
      <c r="C1838" s="26" t="s">
        <v>2237</v>
      </c>
      <c r="D1838" s="14">
        <v>44221</v>
      </c>
      <c r="E1838" s="14">
        <v>44257</v>
      </c>
      <c r="F1838" s="27" t="s">
        <v>3910</v>
      </c>
      <c r="G1838" s="28">
        <v>42760</v>
      </c>
      <c r="H1838" s="29">
        <v>42760</v>
      </c>
      <c r="I1838" s="29">
        <v>1</v>
      </c>
      <c r="J1838" s="30">
        <v>2021</v>
      </c>
      <c r="K1838" s="30">
        <v>2021</v>
      </c>
      <c r="L1838" s="31" t="s">
        <v>21</v>
      </c>
      <c r="M1838" s="32" t="str">
        <f>IF(_xlfn.XLOOKUP(C1838,'Raw Data_OS_22'!$C$5:$C$4516,'Raw Data_OS_22'!$G$5:$G$4516,"New_Claim/ Reopening")= "New_Claim/ Reopening","New_Claim/ Reopening","Old_Claim")</f>
        <v>Old_Claim</v>
      </c>
      <c r="N1838" s="18" t="str">
        <f>IF(M1838=$N$2,IF(J1838=$N$1,"E1","D"),_xlfn.XLOOKUP(C1838,'Raw Data_OS_22'!$C$5:$C$4516,'Raw Data_OS_22'!$O$5:$O$4516))</f>
        <v>B1</v>
      </c>
    </row>
    <row r="1839" spans="3:14" x14ac:dyDescent="0.35">
      <c r="C1839" s="26" t="s">
        <v>5347</v>
      </c>
      <c r="D1839" s="14">
        <v>41603</v>
      </c>
      <c r="E1839" s="14">
        <v>41604</v>
      </c>
      <c r="F1839" s="27" t="s">
        <v>3910</v>
      </c>
      <c r="G1839" s="28">
        <v>8200</v>
      </c>
      <c r="H1839" s="29">
        <v>8200</v>
      </c>
      <c r="I1839" s="29">
        <v>1</v>
      </c>
      <c r="J1839" s="30">
        <v>2013</v>
      </c>
      <c r="K1839" s="30">
        <v>2013</v>
      </c>
      <c r="L1839" s="31" t="s">
        <v>1249</v>
      </c>
      <c r="M1839" s="32" t="str">
        <f>IF(_xlfn.XLOOKUP(C1839,'Raw Data_OS_22'!$C$5:$C$4516,'Raw Data_OS_22'!$G$5:$G$4516,"New_Claim/ Reopening")= "New_Claim/ Reopening","New_Claim/ Reopening","Old_Claim")</f>
        <v>Old_Claim</v>
      </c>
      <c r="N1839" s="18" t="str">
        <f>IF(M1839=$N$2,IF(J1839=$N$1,"E1","D"),_xlfn.XLOOKUP(C1839,'Raw Data_OS_22'!$C$5:$C$4516,'Raw Data_OS_22'!$O$5:$O$4516))</f>
        <v>A</v>
      </c>
    </row>
    <row r="1840" spans="3:14" x14ac:dyDescent="0.35">
      <c r="C1840" s="26" t="s">
        <v>2238</v>
      </c>
      <c r="D1840" s="14">
        <v>44253</v>
      </c>
      <c r="E1840" s="14">
        <v>44266</v>
      </c>
      <c r="F1840" s="27" t="s">
        <v>3910</v>
      </c>
      <c r="G1840" s="28">
        <v>10440</v>
      </c>
      <c r="H1840" s="29">
        <v>10440</v>
      </c>
      <c r="I1840" s="29">
        <v>1</v>
      </c>
      <c r="J1840" s="30">
        <v>2021</v>
      </c>
      <c r="K1840" s="30">
        <v>2021</v>
      </c>
      <c r="L1840" s="31" t="s">
        <v>21</v>
      </c>
      <c r="M1840" s="32" t="str">
        <f>IF(_xlfn.XLOOKUP(C1840,'Raw Data_OS_22'!$C$5:$C$4516,'Raw Data_OS_22'!$G$5:$G$4516,"New_Claim/ Reopening")= "New_Claim/ Reopening","New_Claim/ Reopening","Old_Claim")</f>
        <v>Old_Claim</v>
      </c>
      <c r="N1840" s="18" t="str">
        <f>IF(M1840=$N$2,IF(J1840=$N$1,"E1","D"),_xlfn.XLOOKUP(C1840,'Raw Data_OS_22'!$C$5:$C$4516,'Raw Data_OS_22'!$O$5:$O$4516))</f>
        <v>B1</v>
      </c>
    </row>
    <row r="1841" spans="3:14" x14ac:dyDescent="0.35">
      <c r="C1841" s="26" t="s">
        <v>5349</v>
      </c>
      <c r="D1841" s="14">
        <v>42045</v>
      </c>
      <c r="E1841" s="14">
        <v>42048</v>
      </c>
      <c r="F1841" s="27" t="s">
        <v>3910</v>
      </c>
      <c r="G1841" s="28">
        <v>2320</v>
      </c>
      <c r="H1841" s="29">
        <v>2320</v>
      </c>
      <c r="I1841" s="29">
        <v>1</v>
      </c>
      <c r="J1841" s="30">
        <v>2015</v>
      </c>
      <c r="K1841" s="30">
        <v>2015</v>
      </c>
      <c r="L1841" s="31" t="s">
        <v>1686</v>
      </c>
      <c r="M1841" s="32" t="str">
        <f>IF(_xlfn.XLOOKUP(C1841,'Raw Data_OS_22'!$C$5:$C$4516,'Raw Data_OS_22'!$G$5:$G$4516,"New_Claim/ Reopening")= "New_Claim/ Reopening","New_Claim/ Reopening","Old_Claim")</f>
        <v>Old_Claim</v>
      </c>
      <c r="N1841" s="18" t="str">
        <f>IF(M1841=$N$2,IF(J1841=$N$1,"E1","D"),_xlfn.XLOOKUP(C1841,'Raw Data_OS_22'!$C$5:$C$4516,'Raw Data_OS_22'!$O$5:$O$4516))</f>
        <v>A</v>
      </c>
    </row>
    <row r="1842" spans="3:14" x14ac:dyDescent="0.35">
      <c r="C1842" s="26" t="s">
        <v>2240</v>
      </c>
      <c r="D1842" s="14">
        <v>44254</v>
      </c>
      <c r="E1842" s="14">
        <v>44266</v>
      </c>
      <c r="F1842" s="27" t="s">
        <v>3908</v>
      </c>
      <c r="G1842" s="28">
        <v>406311</v>
      </c>
      <c r="H1842" s="29">
        <v>406311</v>
      </c>
      <c r="I1842" s="29">
        <v>1</v>
      </c>
      <c r="J1842" s="30">
        <v>2021</v>
      </c>
      <c r="K1842" s="30">
        <v>2021</v>
      </c>
      <c r="L1842" s="31" t="s">
        <v>21</v>
      </c>
      <c r="M1842" s="32" t="str">
        <f>IF(_xlfn.XLOOKUP(C1842,'Raw Data_OS_22'!$C$5:$C$4516,'Raw Data_OS_22'!$G$5:$G$4516,"New_Claim/ Reopening")= "New_Claim/ Reopening","New_Claim/ Reopening","Old_Claim")</f>
        <v>Old_Claim</v>
      </c>
      <c r="N1842" s="18" t="str">
        <f>IF(M1842=$N$2,IF(J1842=$N$1,"E1","D"),_xlfn.XLOOKUP(C1842,'Raw Data_OS_22'!$C$5:$C$4516,'Raw Data_OS_22'!$O$5:$O$4516))</f>
        <v>B1</v>
      </c>
    </row>
    <row r="1843" spans="3:14" x14ac:dyDescent="0.35">
      <c r="C1843" s="26" t="s">
        <v>5352</v>
      </c>
      <c r="D1843" s="14">
        <v>42177</v>
      </c>
      <c r="E1843" s="14">
        <v>42192</v>
      </c>
      <c r="F1843" s="27" t="s">
        <v>3910</v>
      </c>
      <c r="G1843" s="28">
        <v>6100</v>
      </c>
      <c r="H1843" s="29">
        <v>6100</v>
      </c>
      <c r="I1843" s="29">
        <v>1</v>
      </c>
      <c r="J1843" s="30">
        <v>2015</v>
      </c>
      <c r="K1843" s="30">
        <v>2015</v>
      </c>
      <c r="L1843" s="31" t="s">
        <v>1241</v>
      </c>
      <c r="M1843" s="32" t="str">
        <f>IF(_xlfn.XLOOKUP(C1843,'Raw Data_OS_22'!$C$5:$C$4516,'Raw Data_OS_22'!$G$5:$G$4516,"New_Claim/ Reopening")= "New_Claim/ Reopening","New_Claim/ Reopening","Old_Claim")</f>
        <v>Old_Claim</v>
      </c>
      <c r="N1843" s="18" t="str">
        <f>IF(M1843=$N$2,IF(J1843=$N$1,"E1","D"),_xlfn.XLOOKUP(C1843,'Raw Data_OS_22'!$C$5:$C$4516,'Raw Data_OS_22'!$O$5:$O$4516))</f>
        <v>A</v>
      </c>
    </row>
    <row r="1844" spans="3:14" x14ac:dyDescent="0.35">
      <c r="C1844" s="26" t="s">
        <v>5355</v>
      </c>
      <c r="D1844" s="14">
        <v>42385</v>
      </c>
      <c r="E1844" s="14">
        <v>42391</v>
      </c>
      <c r="F1844" s="27" t="s">
        <v>3910</v>
      </c>
      <c r="G1844" s="28">
        <v>2320</v>
      </c>
      <c r="H1844" s="29">
        <v>2320</v>
      </c>
      <c r="I1844" s="29">
        <v>1</v>
      </c>
      <c r="J1844" s="30">
        <v>2016</v>
      </c>
      <c r="K1844" s="30">
        <v>2016</v>
      </c>
      <c r="L1844" s="31" t="s">
        <v>47</v>
      </c>
      <c r="M1844" s="32" t="str">
        <f>IF(_xlfn.XLOOKUP(C1844,'Raw Data_OS_22'!$C$5:$C$4516,'Raw Data_OS_22'!$G$5:$G$4516,"New_Claim/ Reopening")= "New_Claim/ Reopening","New_Claim/ Reopening","Old_Claim")</f>
        <v>Old_Claim</v>
      </c>
      <c r="N1844" s="18" t="str">
        <f>IF(M1844=$N$2,IF(J1844=$N$1,"E1","D"),_xlfn.XLOOKUP(C1844,'Raw Data_OS_22'!$C$5:$C$4516,'Raw Data_OS_22'!$O$5:$O$4516))</f>
        <v>A</v>
      </c>
    </row>
    <row r="1845" spans="3:14" x14ac:dyDescent="0.35">
      <c r="C1845" s="26" t="s">
        <v>2241</v>
      </c>
      <c r="D1845" s="14">
        <v>42313</v>
      </c>
      <c r="E1845" s="14">
        <v>42565</v>
      </c>
      <c r="F1845" s="27" t="s">
        <v>3910</v>
      </c>
      <c r="G1845" s="28">
        <v>110400</v>
      </c>
      <c r="H1845" s="29">
        <v>110400</v>
      </c>
      <c r="I1845" s="29">
        <v>1</v>
      </c>
      <c r="J1845" s="30">
        <v>2015</v>
      </c>
      <c r="K1845" s="30">
        <v>2016</v>
      </c>
      <c r="L1845" s="31" t="s">
        <v>1734</v>
      </c>
      <c r="M1845" s="32" t="str">
        <f>IF(_xlfn.XLOOKUP(C1845,'Raw Data_OS_22'!$C$5:$C$4516,'Raw Data_OS_22'!$G$5:$G$4516,"New_Claim/ Reopening")= "New_Claim/ Reopening","New_Claim/ Reopening","Old_Claim")</f>
        <v>Old_Claim</v>
      </c>
      <c r="N1845" s="18" t="str">
        <f>IF(M1845=$N$2,IF(J1845=$N$1,"E1","D"),_xlfn.XLOOKUP(C1845,'Raw Data_OS_22'!$C$5:$C$4516,'Raw Data_OS_22'!$O$5:$O$4516))</f>
        <v>A</v>
      </c>
    </row>
    <row r="1846" spans="3:14" x14ac:dyDescent="0.35">
      <c r="C1846" s="26" t="s">
        <v>2246</v>
      </c>
      <c r="D1846" s="14">
        <v>42909</v>
      </c>
      <c r="E1846" s="14">
        <v>42913</v>
      </c>
      <c r="F1846" s="27" t="s">
        <v>4214</v>
      </c>
      <c r="G1846" s="28">
        <v>13295</v>
      </c>
      <c r="H1846" s="29">
        <v>13295</v>
      </c>
      <c r="I1846" s="29">
        <v>1</v>
      </c>
      <c r="J1846" s="30">
        <v>2017</v>
      </c>
      <c r="K1846" s="30">
        <v>2017</v>
      </c>
      <c r="L1846" s="31" t="s">
        <v>1251</v>
      </c>
      <c r="M1846" s="32" t="str">
        <f>IF(_xlfn.XLOOKUP(C1846,'Raw Data_OS_22'!$C$5:$C$4516,'Raw Data_OS_22'!$G$5:$G$4516,"New_Claim/ Reopening")= "New_Claim/ Reopening","New_Claim/ Reopening","Old_Claim")</f>
        <v>Old_Claim</v>
      </c>
      <c r="N1846" s="18" t="str">
        <f>IF(M1846=$N$2,IF(J1846=$N$1,"E1","D"),_xlfn.XLOOKUP(C1846,'Raw Data_OS_22'!$C$5:$C$4516,'Raw Data_OS_22'!$O$5:$O$4516))</f>
        <v>A</v>
      </c>
    </row>
    <row r="1847" spans="3:14" x14ac:dyDescent="0.35">
      <c r="C1847" s="26" t="s">
        <v>5365</v>
      </c>
      <c r="D1847" s="14">
        <v>42945</v>
      </c>
      <c r="E1847" s="14">
        <v>42950</v>
      </c>
      <c r="F1847" s="27" t="s">
        <v>3910</v>
      </c>
      <c r="G1847" s="28">
        <v>250000</v>
      </c>
      <c r="H1847" s="29">
        <v>250000</v>
      </c>
      <c r="I1847" s="29">
        <v>1</v>
      </c>
      <c r="J1847" s="30">
        <v>2017</v>
      </c>
      <c r="K1847" s="30">
        <v>2017</v>
      </c>
      <c r="L1847" s="31" t="s">
        <v>669</v>
      </c>
      <c r="M1847" s="32" t="str">
        <f>IF(_xlfn.XLOOKUP(C1847,'Raw Data_OS_22'!$C$5:$C$4516,'Raw Data_OS_22'!$G$5:$G$4516,"New_Claim/ Reopening")= "New_Claim/ Reopening","New_Claim/ Reopening","Old_Claim")</f>
        <v>Old_Claim</v>
      </c>
      <c r="N1847" s="18" t="str">
        <f>IF(M1847=$N$2,IF(J1847=$N$1,"E1","D"),_xlfn.XLOOKUP(C1847,'Raw Data_OS_22'!$C$5:$C$4516,'Raw Data_OS_22'!$O$5:$O$4516))</f>
        <v>A</v>
      </c>
    </row>
    <row r="1848" spans="3:14" x14ac:dyDescent="0.35">
      <c r="C1848" s="26" t="s">
        <v>5374</v>
      </c>
      <c r="D1848" s="14">
        <v>43553</v>
      </c>
      <c r="E1848" s="14">
        <v>43553</v>
      </c>
      <c r="F1848" s="27" t="s">
        <v>3910</v>
      </c>
      <c r="G1848" s="28">
        <v>55200</v>
      </c>
      <c r="H1848" s="29">
        <v>55200</v>
      </c>
      <c r="I1848" s="29">
        <v>1</v>
      </c>
      <c r="J1848" s="30">
        <v>2019</v>
      </c>
      <c r="K1848" s="30">
        <v>2019</v>
      </c>
      <c r="L1848" s="31" t="s">
        <v>681</v>
      </c>
      <c r="M1848" s="32" t="str">
        <f>IF(_xlfn.XLOOKUP(C1848,'Raw Data_OS_22'!$C$5:$C$4516,'Raw Data_OS_22'!$G$5:$G$4516,"New_Claim/ Reopening")= "New_Claim/ Reopening","New_Claim/ Reopening","Old_Claim")</f>
        <v>Old_Claim</v>
      </c>
      <c r="N1848" s="18" t="str">
        <f>IF(M1848=$N$2,IF(J1848=$N$1,"E1","D"),_xlfn.XLOOKUP(C1848,'Raw Data_OS_22'!$C$5:$C$4516,'Raw Data_OS_22'!$O$5:$O$4516))</f>
        <v>B2</v>
      </c>
    </row>
    <row r="1849" spans="3:14" x14ac:dyDescent="0.35">
      <c r="C1849" s="26" t="s">
        <v>2245</v>
      </c>
      <c r="D1849" s="14">
        <v>44243</v>
      </c>
      <c r="E1849" s="14">
        <v>44265</v>
      </c>
      <c r="F1849" s="27" t="s">
        <v>3908</v>
      </c>
      <c r="G1849" s="28">
        <v>280700</v>
      </c>
      <c r="H1849" s="29">
        <v>280700</v>
      </c>
      <c r="I1849" s="29">
        <v>1</v>
      </c>
      <c r="J1849" s="30">
        <v>2021</v>
      </c>
      <c r="K1849" s="30">
        <v>2021</v>
      </c>
      <c r="L1849" s="31" t="s">
        <v>21</v>
      </c>
      <c r="M1849" s="32" t="str">
        <f>IF(_xlfn.XLOOKUP(C1849,'Raw Data_OS_22'!$C$5:$C$4516,'Raw Data_OS_22'!$G$5:$G$4516,"New_Claim/ Reopening")= "New_Claim/ Reopening","New_Claim/ Reopening","Old_Claim")</f>
        <v>Old_Claim</v>
      </c>
      <c r="N1849" s="18" t="str">
        <f>IF(M1849=$N$2,IF(J1849=$N$1,"E1","D"),_xlfn.XLOOKUP(C1849,'Raw Data_OS_22'!$C$5:$C$4516,'Raw Data_OS_22'!$O$5:$O$4516))</f>
        <v>B1</v>
      </c>
    </row>
    <row r="1850" spans="3:14" x14ac:dyDescent="0.35">
      <c r="C1850" s="26" t="s">
        <v>7215</v>
      </c>
      <c r="D1850" s="14">
        <v>43589</v>
      </c>
      <c r="E1850" s="14">
        <v>43599</v>
      </c>
      <c r="F1850" s="27" t="s">
        <v>3910</v>
      </c>
      <c r="G1850" s="28">
        <v>223245</v>
      </c>
      <c r="H1850" s="29">
        <v>223245</v>
      </c>
      <c r="I1850" s="29">
        <v>1</v>
      </c>
      <c r="J1850" s="30">
        <v>2019</v>
      </c>
      <c r="K1850" s="30">
        <v>2019</v>
      </c>
      <c r="L1850" s="31" t="s">
        <v>51</v>
      </c>
      <c r="M1850" s="32" t="str">
        <f>IF(_xlfn.XLOOKUP(C1850,'Raw Data_OS_22'!$C$5:$C$4516,'Raw Data_OS_22'!$G$5:$G$4516,"New_Claim/ Reopening")= "New_Claim/ Reopening","New_Claim/ Reopening","Old_Claim")</f>
        <v>New_Claim/ Reopening</v>
      </c>
      <c r="N1850" s="18" t="str">
        <f>IF(M1850=$N$2,IF(J1850=$N$1,"E1","D"),_xlfn.XLOOKUP(C1850,'Raw Data_OS_22'!$C$5:$C$4516,'Raw Data_OS_22'!$O$5:$O$4516))</f>
        <v>D</v>
      </c>
    </row>
    <row r="1851" spans="3:14" x14ac:dyDescent="0.35">
      <c r="C1851" s="26" t="s">
        <v>5375</v>
      </c>
      <c r="D1851" s="14">
        <v>43633</v>
      </c>
      <c r="E1851" s="14">
        <v>43637</v>
      </c>
      <c r="F1851" s="27" t="s">
        <v>3910</v>
      </c>
      <c r="G1851" s="28">
        <v>2320</v>
      </c>
      <c r="H1851" s="29">
        <v>2320</v>
      </c>
      <c r="I1851" s="29">
        <v>1</v>
      </c>
      <c r="J1851" s="30">
        <v>2019</v>
      </c>
      <c r="K1851" s="30">
        <v>2019</v>
      </c>
      <c r="L1851" s="31" t="s">
        <v>51</v>
      </c>
      <c r="M1851" s="32" t="str">
        <f>IF(_xlfn.XLOOKUP(C1851,'Raw Data_OS_22'!$C$5:$C$4516,'Raw Data_OS_22'!$G$5:$G$4516,"New_Claim/ Reopening")= "New_Claim/ Reopening","New_Claim/ Reopening","Old_Claim")</f>
        <v>Old_Claim</v>
      </c>
      <c r="N1851" s="18" t="str">
        <f>IF(M1851=$N$2,IF(J1851=$N$1,"E1","D"),_xlfn.XLOOKUP(C1851,'Raw Data_OS_22'!$C$5:$C$4516,'Raw Data_OS_22'!$O$5:$O$4516))</f>
        <v>A</v>
      </c>
    </row>
    <row r="1852" spans="3:14" x14ac:dyDescent="0.35">
      <c r="C1852" s="26" t="s">
        <v>5376</v>
      </c>
      <c r="D1852" s="14">
        <v>43270</v>
      </c>
      <c r="E1852" s="14">
        <v>43636</v>
      </c>
      <c r="F1852" s="27" t="s">
        <v>3910</v>
      </c>
      <c r="G1852" s="28">
        <v>100000</v>
      </c>
      <c r="H1852" s="29">
        <v>100000</v>
      </c>
      <c r="I1852" s="29">
        <v>1</v>
      </c>
      <c r="J1852" s="30">
        <v>2018</v>
      </c>
      <c r="K1852" s="30">
        <v>2019</v>
      </c>
      <c r="L1852" s="31" t="s">
        <v>49</v>
      </c>
      <c r="M1852" s="32" t="str">
        <f>IF(_xlfn.XLOOKUP(C1852,'Raw Data_OS_22'!$C$5:$C$4516,'Raw Data_OS_22'!$G$5:$G$4516,"New_Claim/ Reopening")= "New_Claim/ Reopening","New_Claim/ Reopening","Old_Claim")</f>
        <v>Old_Claim</v>
      </c>
      <c r="N1852" s="18" t="str">
        <f>IF(M1852=$N$2,IF(J1852=$N$1,"E1","D"),_xlfn.XLOOKUP(C1852,'Raw Data_OS_22'!$C$5:$C$4516,'Raw Data_OS_22'!$O$5:$O$4516))</f>
        <v>B1</v>
      </c>
    </row>
    <row r="1853" spans="3:14" x14ac:dyDescent="0.35">
      <c r="C1853" s="26" t="s">
        <v>2586</v>
      </c>
      <c r="D1853" s="14">
        <v>43731</v>
      </c>
      <c r="E1853" s="14">
        <v>43733</v>
      </c>
      <c r="F1853" s="27" t="s">
        <v>3908</v>
      </c>
      <c r="G1853" s="28">
        <v>170000</v>
      </c>
      <c r="H1853" s="29">
        <v>170000</v>
      </c>
      <c r="I1853" s="29">
        <v>1</v>
      </c>
      <c r="J1853" s="30">
        <v>2019</v>
      </c>
      <c r="K1853" s="30">
        <v>2019</v>
      </c>
      <c r="L1853" s="31" t="s">
        <v>140</v>
      </c>
      <c r="M1853" s="32" t="str">
        <f>IF(_xlfn.XLOOKUP(C1853,'Raw Data_OS_22'!$C$5:$C$4516,'Raw Data_OS_22'!$G$5:$G$4516,"New_Claim/ Reopening")= "New_Claim/ Reopening","New_Claim/ Reopening","Old_Claim")</f>
        <v>Old_Claim</v>
      </c>
      <c r="N1853" s="18" t="str">
        <f>IF(M1853=$N$2,IF(J1853=$N$1,"E1","D"),_xlfn.XLOOKUP(C1853,'Raw Data_OS_22'!$C$5:$C$4516,'Raw Data_OS_22'!$O$5:$O$4516))</f>
        <v>A</v>
      </c>
    </row>
    <row r="1854" spans="3:14" x14ac:dyDescent="0.35">
      <c r="C1854" s="26" t="s">
        <v>7216</v>
      </c>
      <c r="D1854" s="14">
        <v>43729</v>
      </c>
      <c r="E1854" s="14">
        <v>43731</v>
      </c>
      <c r="F1854" s="27" t="s">
        <v>3908</v>
      </c>
      <c r="G1854" s="28">
        <v>200000</v>
      </c>
      <c r="H1854" s="29">
        <v>200000</v>
      </c>
      <c r="I1854" s="29">
        <v>1</v>
      </c>
      <c r="J1854" s="30">
        <v>2019</v>
      </c>
      <c r="K1854" s="30">
        <v>2019</v>
      </c>
      <c r="L1854" s="31" t="s">
        <v>140</v>
      </c>
      <c r="M1854" s="32" t="str">
        <f>IF(_xlfn.XLOOKUP(C1854,'Raw Data_OS_22'!$C$5:$C$4516,'Raw Data_OS_22'!$G$5:$G$4516,"New_Claim/ Reopening")= "New_Claim/ Reopening","New_Claim/ Reopening","Old_Claim")</f>
        <v>New_Claim/ Reopening</v>
      </c>
      <c r="N1854" s="18" t="str">
        <f>IF(M1854=$N$2,IF(J1854=$N$1,"E1","D"),_xlfn.XLOOKUP(C1854,'Raw Data_OS_22'!$C$5:$C$4516,'Raw Data_OS_22'!$O$5:$O$4516))</f>
        <v>D</v>
      </c>
    </row>
    <row r="1855" spans="3:14" x14ac:dyDescent="0.35">
      <c r="C1855" s="26" t="s">
        <v>2589</v>
      </c>
      <c r="D1855" s="14">
        <v>44083</v>
      </c>
      <c r="E1855" s="14">
        <v>44085</v>
      </c>
      <c r="F1855" s="27" t="s">
        <v>3910</v>
      </c>
      <c r="G1855" s="28">
        <v>6270</v>
      </c>
      <c r="H1855" s="29">
        <v>6270</v>
      </c>
      <c r="I1855" s="29">
        <v>1</v>
      </c>
      <c r="J1855" s="30">
        <v>2020</v>
      </c>
      <c r="K1855" s="30">
        <v>2020</v>
      </c>
      <c r="L1855" s="31" t="s">
        <v>35</v>
      </c>
      <c r="M1855" s="32" t="str">
        <f>IF(_xlfn.XLOOKUP(C1855,'Raw Data_OS_22'!$C$5:$C$4516,'Raw Data_OS_22'!$G$5:$G$4516,"New_Claim/ Reopening")= "New_Claim/ Reopening","New_Claim/ Reopening","Old_Claim")</f>
        <v>Old_Claim</v>
      </c>
      <c r="N1855" s="18" t="str">
        <f>IF(M1855=$N$2,IF(J1855=$N$1,"E1","D"),_xlfn.XLOOKUP(C1855,'Raw Data_OS_22'!$C$5:$C$4516,'Raw Data_OS_22'!$O$5:$O$4516))</f>
        <v>A</v>
      </c>
    </row>
    <row r="1856" spans="3:14" x14ac:dyDescent="0.35">
      <c r="C1856" s="26" t="s">
        <v>2283</v>
      </c>
      <c r="D1856" s="14">
        <v>44268</v>
      </c>
      <c r="E1856" s="14">
        <v>44271</v>
      </c>
      <c r="F1856" s="27" t="s">
        <v>3908</v>
      </c>
      <c r="G1856" s="28">
        <v>38700</v>
      </c>
      <c r="H1856" s="29">
        <v>38700</v>
      </c>
      <c r="I1856" s="29">
        <v>1</v>
      </c>
      <c r="J1856" s="30">
        <v>2021</v>
      </c>
      <c r="K1856" s="30">
        <v>2021</v>
      </c>
      <c r="L1856" s="31" t="s">
        <v>21</v>
      </c>
      <c r="M1856" s="32" t="str">
        <f>IF(_xlfn.XLOOKUP(C1856,'Raw Data_OS_22'!$C$5:$C$4516,'Raw Data_OS_22'!$G$5:$G$4516,"New_Claim/ Reopening")= "New_Claim/ Reopening","New_Claim/ Reopening","Old_Claim")</f>
        <v>Old_Claim</v>
      </c>
      <c r="N1856" s="18" t="str">
        <f>IF(M1856=$N$2,IF(J1856=$N$1,"E1","D"),_xlfn.XLOOKUP(C1856,'Raw Data_OS_22'!$C$5:$C$4516,'Raw Data_OS_22'!$O$5:$O$4516))</f>
        <v>B1</v>
      </c>
    </row>
    <row r="1857" spans="3:14" x14ac:dyDescent="0.35">
      <c r="C1857" s="26" t="s">
        <v>2594</v>
      </c>
      <c r="D1857" s="14">
        <v>44257</v>
      </c>
      <c r="E1857" s="14">
        <v>44264</v>
      </c>
      <c r="F1857" s="27" t="s">
        <v>3910</v>
      </c>
      <c r="G1857" s="28">
        <v>15700</v>
      </c>
      <c r="H1857" s="29">
        <v>15700</v>
      </c>
      <c r="I1857" s="29">
        <v>1</v>
      </c>
      <c r="J1857" s="30">
        <v>2021</v>
      </c>
      <c r="K1857" s="30">
        <v>2021</v>
      </c>
      <c r="L1857" s="31" t="s">
        <v>21</v>
      </c>
      <c r="M1857" s="32" t="str">
        <f>IF(_xlfn.XLOOKUP(C1857,'Raw Data_OS_22'!$C$5:$C$4516,'Raw Data_OS_22'!$G$5:$G$4516,"New_Claim/ Reopening")= "New_Claim/ Reopening","New_Claim/ Reopening","Old_Claim")</f>
        <v>Old_Claim</v>
      </c>
      <c r="N1857" s="18" t="str">
        <f>IF(M1857=$N$2,IF(J1857=$N$1,"E1","D"),_xlfn.XLOOKUP(C1857,'Raw Data_OS_22'!$C$5:$C$4516,'Raw Data_OS_22'!$O$5:$O$4516))</f>
        <v>B1</v>
      </c>
    </row>
    <row r="1858" spans="3:14" x14ac:dyDescent="0.35">
      <c r="C1858" s="26" t="s">
        <v>2285</v>
      </c>
      <c r="D1858" s="14">
        <v>44260</v>
      </c>
      <c r="E1858" s="14">
        <v>44270</v>
      </c>
      <c r="F1858" s="27" t="s">
        <v>3910</v>
      </c>
      <c r="G1858" s="28">
        <v>19140</v>
      </c>
      <c r="H1858" s="29">
        <v>19140</v>
      </c>
      <c r="I1858" s="29">
        <v>1</v>
      </c>
      <c r="J1858" s="30">
        <v>2021</v>
      </c>
      <c r="K1858" s="30">
        <v>2021</v>
      </c>
      <c r="L1858" s="31" t="s">
        <v>21</v>
      </c>
      <c r="M1858" s="32" t="str">
        <f>IF(_xlfn.XLOOKUP(C1858,'Raw Data_OS_22'!$C$5:$C$4516,'Raw Data_OS_22'!$G$5:$G$4516,"New_Claim/ Reopening")= "New_Claim/ Reopening","New_Claim/ Reopening","Old_Claim")</f>
        <v>Old_Claim</v>
      </c>
      <c r="N1858" s="18" t="str">
        <f>IF(M1858=$N$2,IF(J1858=$N$1,"E1","D"),_xlfn.XLOOKUP(C1858,'Raw Data_OS_22'!$C$5:$C$4516,'Raw Data_OS_22'!$O$5:$O$4516))</f>
        <v>B1</v>
      </c>
    </row>
    <row r="1859" spans="3:14" x14ac:dyDescent="0.35">
      <c r="C1859" s="26" t="s">
        <v>2595</v>
      </c>
      <c r="D1859" s="14">
        <v>44272</v>
      </c>
      <c r="E1859" s="14">
        <v>44272</v>
      </c>
      <c r="F1859" s="27" t="s">
        <v>3910</v>
      </c>
      <c r="G1859" s="28">
        <v>221560</v>
      </c>
      <c r="H1859" s="29">
        <v>221560</v>
      </c>
      <c r="I1859" s="29">
        <v>1</v>
      </c>
      <c r="J1859" s="30">
        <v>2021</v>
      </c>
      <c r="K1859" s="30">
        <v>2021</v>
      </c>
      <c r="L1859" s="31" t="s">
        <v>21</v>
      </c>
      <c r="M1859" s="32" t="str">
        <f>IF(_xlfn.XLOOKUP(C1859,'Raw Data_OS_22'!$C$5:$C$4516,'Raw Data_OS_22'!$G$5:$G$4516,"New_Claim/ Reopening")= "New_Claim/ Reopening","New_Claim/ Reopening","Old_Claim")</f>
        <v>Old_Claim</v>
      </c>
      <c r="N1859" s="18" t="str">
        <f>IF(M1859=$N$2,IF(J1859=$N$1,"E1","D"),_xlfn.XLOOKUP(C1859,'Raw Data_OS_22'!$C$5:$C$4516,'Raw Data_OS_22'!$O$5:$O$4516))</f>
        <v>B1</v>
      </c>
    </row>
    <row r="1860" spans="3:14" x14ac:dyDescent="0.35">
      <c r="C1860" s="26" t="s">
        <v>5389</v>
      </c>
      <c r="D1860" s="14">
        <v>44213</v>
      </c>
      <c r="E1860" s="14">
        <v>44235</v>
      </c>
      <c r="F1860" s="27" t="s">
        <v>4214</v>
      </c>
      <c r="G1860" s="28">
        <v>50000</v>
      </c>
      <c r="H1860" s="29">
        <v>50000</v>
      </c>
      <c r="I1860" s="29">
        <v>1</v>
      </c>
      <c r="J1860" s="30">
        <v>2021</v>
      </c>
      <c r="K1860" s="30">
        <v>2021</v>
      </c>
      <c r="L1860" s="31" t="s">
        <v>21</v>
      </c>
      <c r="M1860" s="32" t="str">
        <f>IF(_xlfn.XLOOKUP(C1860,'Raw Data_OS_22'!$C$5:$C$4516,'Raw Data_OS_22'!$G$5:$G$4516,"New_Claim/ Reopening")= "New_Claim/ Reopening","New_Claim/ Reopening","Old_Claim")</f>
        <v>Old_Claim</v>
      </c>
      <c r="N1860" s="18" t="str">
        <f>IF(M1860=$N$2,IF(J1860=$N$1,"E1","D"),_xlfn.XLOOKUP(C1860,'Raw Data_OS_22'!$C$5:$C$4516,'Raw Data_OS_22'!$O$5:$O$4516))</f>
        <v>A</v>
      </c>
    </row>
    <row r="1861" spans="3:14" x14ac:dyDescent="0.35">
      <c r="C1861" s="26" t="s">
        <v>2288</v>
      </c>
      <c r="D1861" s="14">
        <v>44272</v>
      </c>
      <c r="E1861" s="14">
        <v>44273</v>
      </c>
      <c r="F1861" s="27" t="s">
        <v>3910</v>
      </c>
      <c r="G1861" s="28">
        <v>15700</v>
      </c>
      <c r="H1861" s="29">
        <v>15700</v>
      </c>
      <c r="I1861" s="29">
        <v>1</v>
      </c>
      <c r="J1861" s="30">
        <v>2021</v>
      </c>
      <c r="K1861" s="30">
        <v>2021</v>
      </c>
      <c r="L1861" s="31" t="s">
        <v>21</v>
      </c>
      <c r="M1861" s="32" t="str">
        <f>IF(_xlfn.XLOOKUP(C1861,'Raw Data_OS_22'!$C$5:$C$4516,'Raw Data_OS_22'!$G$5:$G$4516,"New_Claim/ Reopening")= "New_Claim/ Reopening","New_Claim/ Reopening","Old_Claim")</f>
        <v>Old_Claim</v>
      </c>
      <c r="N1861" s="18" t="str">
        <f>IF(M1861=$N$2,IF(J1861=$N$1,"E1","D"),_xlfn.XLOOKUP(C1861,'Raw Data_OS_22'!$C$5:$C$4516,'Raw Data_OS_22'!$O$5:$O$4516))</f>
        <v>B1</v>
      </c>
    </row>
    <row r="1862" spans="3:14" x14ac:dyDescent="0.35">
      <c r="C1862" s="26" t="s">
        <v>2596</v>
      </c>
      <c r="D1862" s="14">
        <v>44265</v>
      </c>
      <c r="E1862" s="14">
        <v>44267</v>
      </c>
      <c r="F1862" s="27" t="s">
        <v>3910</v>
      </c>
      <c r="G1862" s="28">
        <v>125860</v>
      </c>
      <c r="H1862" s="29">
        <v>125860</v>
      </c>
      <c r="I1862" s="29">
        <v>1</v>
      </c>
      <c r="J1862" s="30">
        <v>2021</v>
      </c>
      <c r="K1862" s="30">
        <v>2021</v>
      </c>
      <c r="L1862" s="31" t="s">
        <v>21</v>
      </c>
      <c r="M1862" s="32" t="str">
        <f>IF(_xlfn.XLOOKUP(C1862,'Raw Data_OS_22'!$C$5:$C$4516,'Raw Data_OS_22'!$G$5:$G$4516,"New_Claim/ Reopening")= "New_Claim/ Reopening","New_Claim/ Reopening","Old_Claim")</f>
        <v>Old_Claim</v>
      </c>
      <c r="N1862" s="18" t="str">
        <f>IF(M1862=$N$2,IF(J1862=$N$1,"E1","D"),_xlfn.XLOOKUP(C1862,'Raw Data_OS_22'!$C$5:$C$4516,'Raw Data_OS_22'!$O$5:$O$4516))</f>
        <v>B1</v>
      </c>
    </row>
    <row r="1863" spans="3:14" x14ac:dyDescent="0.35">
      <c r="C1863" s="26" t="s">
        <v>2597</v>
      </c>
      <c r="D1863" s="14">
        <v>44263</v>
      </c>
      <c r="E1863" s="14">
        <v>44273</v>
      </c>
      <c r="F1863" s="27" t="s">
        <v>3908</v>
      </c>
      <c r="G1863" s="28">
        <v>66000</v>
      </c>
      <c r="H1863" s="29">
        <v>66000</v>
      </c>
      <c r="I1863" s="29">
        <v>1</v>
      </c>
      <c r="J1863" s="30">
        <v>2021</v>
      </c>
      <c r="K1863" s="30">
        <v>2021</v>
      </c>
      <c r="L1863" s="31" t="s">
        <v>21</v>
      </c>
      <c r="M1863" s="32" t="str">
        <f>IF(_xlfn.XLOOKUP(C1863,'Raw Data_OS_22'!$C$5:$C$4516,'Raw Data_OS_22'!$G$5:$G$4516,"New_Claim/ Reopening")= "New_Claim/ Reopening","New_Claim/ Reopening","Old_Claim")</f>
        <v>Old_Claim</v>
      </c>
      <c r="N1863" s="18" t="str">
        <f>IF(M1863=$N$2,IF(J1863=$N$1,"E1","D"),_xlfn.XLOOKUP(C1863,'Raw Data_OS_22'!$C$5:$C$4516,'Raw Data_OS_22'!$O$5:$O$4516))</f>
        <v>A</v>
      </c>
    </row>
    <row r="1864" spans="3:14" x14ac:dyDescent="0.35">
      <c r="C1864" s="26" t="s">
        <v>2598</v>
      </c>
      <c r="D1864" s="14">
        <v>44268</v>
      </c>
      <c r="E1864" s="14">
        <v>44273</v>
      </c>
      <c r="F1864" s="27" t="s">
        <v>3910</v>
      </c>
      <c r="G1864" s="28">
        <v>302874</v>
      </c>
      <c r="H1864" s="29">
        <v>302874</v>
      </c>
      <c r="I1864" s="29">
        <v>1</v>
      </c>
      <c r="J1864" s="30">
        <v>2021</v>
      </c>
      <c r="K1864" s="30">
        <v>2021</v>
      </c>
      <c r="L1864" s="31" t="s">
        <v>21</v>
      </c>
      <c r="M1864" s="32" t="str">
        <f>IF(_xlfn.XLOOKUP(C1864,'Raw Data_OS_22'!$C$5:$C$4516,'Raw Data_OS_22'!$G$5:$G$4516,"New_Claim/ Reopening")= "New_Claim/ Reopening","New_Claim/ Reopening","Old_Claim")</f>
        <v>Old_Claim</v>
      </c>
      <c r="N1864" s="18" t="str">
        <f>IF(M1864=$N$2,IF(J1864=$N$1,"E1","D"),_xlfn.XLOOKUP(C1864,'Raw Data_OS_22'!$C$5:$C$4516,'Raw Data_OS_22'!$O$5:$O$4516))</f>
        <v>B2</v>
      </c>
    </row>
    <row r="1865" spans="3:14" x14ac:dyDescent="0.35">
      <c r="C1865" s="26" t="s">
        <v>2289</v>
      </c>
      <c r="D1865" s="14">
        <v>44268</v>
      </c>
      <c r="E1865" s="14">
        <v>44272</v>
      </c>
      <c r="F1865" s="27" t="s">
        <v>3910</v>
      </c>
      <c r="G1865" s="28">
        <v>122400</v>
      </c>
      <c r="H1865" s="29">
        <v>122400</v>
      </c>
      <c r="I1865" s="29">
        <v>1</v>
      </c>
      <c r="J1865" s="30">
        <v>2021</v>
      </c>
      <c r="K1865" s="30">
        <v>2021</v>
      </c>
      <c r="L1865" s="31" t="s">
        <v>21</v>
      </c>
      <c r="M1865" s="32" t="str">
        <f>IF(_xlfn.XLOOKUP(C1865,'Raw Data_OS_22'!$C$5:$C$4516,'Raw Data_OS_22'!$G$5:$G$4516,"New_Claim/ Reopening")= "New_Claim/ Reopening","New_Claim/ Reopening","Old_Claim")</f>
        <v>Old_Claim</v>
      </c>
      <c r="N1865" s="18" t="str">
        <f>IF(M1865=$N$2,IF(J1865=$N$1,"E1","D"),_xlfn.XLOOKUP(C1865,'Raw Data_OS_22'!$C$5:$C$4516,'Raw Data_OS_22'!$O$5:$O$4516))</f>
        <v>B1</v>
      </c>
    </row>
    <row r="1866" spans="3:14" x14ac:dyDescent="0.35">
      <c r="C1866" s="26" t="s">
        <v>2599</v>
      </c>
      <c r="D1866" s="14">
        <v>44270</v>
      </c>
      <c r="E1866" s="14">
        <v>44272</v>
      </c>
      <c r="F1866" s="27" t="s">
        <v>3910</v>
      </c>
      <c r="G1866" s="28">
        <v>76450</v>
      </c>
      <c r="H1866" s="29">
        <v>76450</v>
      </c>
      <c r="I1866" s="29">
        <v>1</v>
      </c>
      <c r="J1866" s="30">
        <v>2021</v>
      </c>
      <c r="K1866" s="30">
        <v>2021</v>
      </c>
      <c r="L1866" s="31" t="s">
        <v>21</v>
      </c>
      <c r="M1866" s="32" t="str">
        <f>IF(_xlfn.XLOOKUP(C1866,'Raw Data_OS_22'!$C$5:$C$4516,'Raw Data_OS_22'!$G$5:$G$4516,"New_Claim/ Reopening")= "New_Claim/ Reopening","New_Claim/ Reopening","Old_Claim")</f>
        <v>Old_Claim</v>
      </c>
      <c r="N1866" s="18" t="str">
        <f>IF(M1866=$N$2,IF(J1866=$N$1,"E1","D"),_xlfn.XLOOKUP(C1866,'Raw Data_OS_22'!$C$5:$C$4516,'Raw Data_OS_22'!$O$5:$O$4516))</f>
        <v>B2</v>
      </c>
    </row>
    <row r="1867" spans="3:14" x14ac:dyDescent="0.35">
      <c r="C1867" s="26" t="s">
        <v>2602</v>
      </c>
      <c r="D1867" s="14">
        <v>44262</v>
      </c>
      <c r="E1867" s="14">
        <v>44264</v>
      </c>
      <c r="F1867" s="27" t="s">
        <v>3910</v>
      </c>
      <c r="G1867" s="28">
        <v>15700</v>
      </c>
      <c r="H1867" s="29">
        <v>15700</v>
      </c>
      <c r="I1867" s="29">
        <v>1</v>
      </c>
      <c r="J1867" s="30">
        <v>2021</v>
      </c>
      <c r="K1867" s="30">
        <v>2021</v>
      </c>
      <c r="L1867" s="31" t="s">
        <v>21</v>
      </c>
      <c r="M1867" s="32" t="str">
        <f>IF(_xlfn.XLOOKUP(C1867,'Raw Data_OS_22'!$C$5:$C$4516,'Raw Data_OS_22'!$G$5:$G$4516,"New_Claim/ Reopening")= "New_Claim/ Reopening","New_Claim/ Reopening","Old_Claim")</f>
        <v>Old_Claim</v>
      </c>
      <c r="N1867" s="18" t="str">
        <f>IF(M1867=$N$2,IF(J1867=$N$1,"E1","D"),_xlfn.XLOOKUP(C1867,'Raw Data_OS_22'!$C$5:$C$4516,'Raw Data_OS_22'!$O$5:$O$4516))</f>
        <v>B1</v>
      </c>
    </row>
    <row r="1868" spans="3:14" x14ac:dyDescent="0.35">
      <c r="C1868" s="26" t="s">
        <v>2603</v>
      </c>
      <c r="D1868" s="14">
        <v>44271</v>
      </c>
      <c r="E1868" s="14">
        <v>44272</v>
      </c>
      <c r="F1868" s="27" t="s">
        <v>3910</v>
      </c>
      <c r="G1868" s="28">
        <v>51187.5</v>
      </c>
      <c r="H1868" s="29">
        <v>51187.5</v>
      </c>
      <c r="I1868" s="29">
        <v>1</v>
      </c>
      <c r="J1868" s="30">
        <v>2021</v>
      </c>
      <c r="K1868" s="30">
        <v>2021</v>
      </c>
      <c r="L1868" s="31" t="s">
        <v>21</v>
      </c>
      <c r="M1868" s="32" t="str">
        <f>IF(_xlfn.XLOOKUP(C1868,'Raw Data_OS_22'!$C$5:$C$4516,'Raw Data_OS_22'!$G$5:$G$4516,"New_Claim/ Reopening")= "New_Claim/ Reopening","New_Claim/ Reopening","Old_Claim")</f>
        <v>Old_Claim</v>
      </c>
      <c r="N1868" s="18" t="str">
        <f>IF(M1868=$N$2,IF(J1868=$N$1,"E1","D"),_xlfn.XLOOKUP(C1868,'Raw Data_OS_22'!$C$5:$C$4516,'Raw Data_OS_22'!$O$5:$O$4516))</f>
        <v>A</v>
      </c>
    </row>
    <row r="1869" spans="3:14" x14ac:dyDescent="0.35">
      <c r="C1869" s="26" t="s">
        <v>2290</v>
      </c>
      <c r="D1869" s="14">
        <v>44271</v>
      </c>
      <c r="E1869" s="14">
        <v>44273</v>
      </c>
      <c r="F1869" s="27" t="s">
        <v>3910</v>
      </c>
      <c r="G1869" s="28">
        <v>356000</v>
      </c>
      <c r="H1869" s="29">
        <v>356000</v>
      </c>
      <c r="I1869" s="29">
        <v>1</v>
      </c>
      <c r="J1869" s="30">
        <v>2021</v>
      </c>
      <c r="K1869" s="30">
        <v>2021</v>
      </c>
      <c r="L1869" s="31" t="s">
        <v>21</v>
      </c>
      <c r="M1869" s="32" t="str">
        <f>IF(_xlfn.XLOOKUP(C1869,'Raw Data_OS_22'!$C$5:$C$4516,'Raw Data_OS_22'!$G$5:$G$4516,"New_Claim/ Reopening")= "New_Claim/ Reopening","New_Claim/ Reopening","Old_Claim")</f>
        <v>Old_Claim</v>
      </c>
      <c r="N1869" s="18" t="str">
        <f>IF(M1869=$N$2,IF(J1869=$N$1,"E1","D"),_xlfn.XLOOKUP(C1869,'Raw Data_OS_22'!$C$5:$C$4516,'Raw Data_OS_22'!$O$5:$O$4516))</f>
        <v>B1</v>
      </c>
    </row>
    <row r="1870" spans="3:14" x14ac:dyDescent="0.35">
      <c r="C1870" s="26" t="s">
        <v>2605</v>
      </c>
      <c r="D1870" s="14">
        <v>44270</v>
      </c>
      <c r="E1870" s="14">
        <v>44274</v>
      </c>
      <c r="F1870" s="27" t="s">
        <v>3910</v>
      </c>
      <c r="G1870" s="28">
        <v>6380</v>
      </c>
      <c r="H1870" s="29">
        <v>6380</v>
      </c>
      <c r="I1870" s="29">
        <v>1</v>
      </c>
      <c r="J1870" s="30">
        <v>2021</v>
      </c>
      <c r="K1870" s="30">
        <v>2021</v>
      </c>
      <c r="L1870" s="31" t="s">
        <v>21</v>
      </c>
      <c r="M1870" s="32" t="str">
        <f>IF(_xlfn.XLOOKUP(C1870,'Raw Data_OS_22'!$C$5:$C$4516,'Raw Data_OS_22'!$G$5:$G$4516,"New_Claim/ Reopening")= "New_Claim/ Reopening","New_Claim/ Reopening","Old_Claim")</f>
        <v>Old_Claim</v>
      </c>
      <c r="N1870" s="18" t="str">
        <f>IF(M1870=$N$2,IF(J1870=$N$1,"E1","D"),_xlfn.XLOOKUP(C1870,'Raw Data_OS_22'!$C$5:$C$4516,'Raw Data_OS_22'!$O$5:$O$4516))</f>
        <v>B1</v>
      </c>
    </row>
    <row r="1871" spans="3:14" x14ac:dyDescent="0.35">
      <c r="C1871" s="26" t="s">
        <v>2293</v>
      </c>
      <c r="D1871" s="14">
        <v>44272</v>
      </c>
      <c r="E1871" s="14">
        <v>44273</v>
      </c>
      <c r="F1871" s="27" t="s">
        <v>3908</v>
      </c>
      <c r="G1871" s="28">
        <v>17400</v>
      </c>
      <c r="H1871" s="29">
        <v>17400</v>
      </c>
      <c r="I1871" s="29">
        <v>1</v>
      </c>
      <c r="J1871" s="30">
        <v>2021</v>
      </c>
      <c r="K1871" s="30">
        <v>2021</v>
      </c>
      <c r="L1871" s="31" t="s">
        <v>21</v>
      </c>
      <c r="M1871" s="32" t="str">
        <f>IF(_xlfn.XLOOKUP(C1871,'Raw Data_OS_22'!$C$5:$C$4516,'Raw Data_OS_22'!$G$5:$G$4516,"New_Claim/ Reopening")= "New_Claim/ Reopening","New_Claim/ Reopening","Old_Claim")</f>
        <v>Old_Claim</v>
      </c>
      <c r="N1871" s="18" t="str">
        <f>IF(M1871=$N$2,IF(J1871=$N$1,"E1","D"),_xlfn.XLOOKUP(C1871,'Raw Data_OS_22'!$C$5:$C$4516,'Raw Data_OS_22'!$O$5:$O$4516))</f>
        <v>B1</v>
      </c>
    </row>
    <row r="1872" spans="3:14" x14ac:dyDescent="0.35">
      <c r="C1872" s="26" t="s">
        <v>2606</v>
      </c>
      <c r="D1872" s="14">
        <v>44275</v>
      </c>
      <c r="E1872" s="14">
        <v>44277</v>
      </c>
      <c r="F1872" s="27" t="s">
        <v>3908</v>
      </c>
      <c r="G1872" s="28">
        <v>9360</v>
      </c>
      <c r="H1872" s="29">
        <v>9360</v>
      </c>
      <c r="I1872" s="29">
        <v>1</v>
      </c>
      <c r="J1872" s="30">
        <v>2021</v>
      </c>
      <c r="K1872" s="30">
        <v>2021</v>
      </c>
      <c r="L1872" s="31" t="s">
        <v>21</v>
      </c>
      <c r="M1872" s="32" t="str">
        <f>IF(_xlfn.XLOOKUP(C1872,'Raw Data_OS_22'!$C$5:$C$4516,'Raw Data_OS_22'!$G$5:$G$4516,"New_Claim/ Reopening")= "New_Claim/ Reopening","New_Claim/ Reopening","Old_Claim")</f>
        <v>Old_Claim</v>
      </c>
      <c r="N1872" s="18" t="str">
        <f>IF(M1872=$N$2,IF(J1872=$N$1,"E1","D"),_xlfn.XLOOKUP(C1872,'Raw Data_OS_22'!$C$5:$C$4516,'Raw Data_OS_22'!$O$5:$O$4516))</f>
        <v>B1</v>
      </c>
    </row>
    <row r="1873" spans="3:14" x14ac:dyDescent="0.35">
      <c r="C1873" s="26" t="s">
        <v>2294</v>
      </c>
      <c r="D1873" s="14">
        <v>44272</v>
      </c>
      <c r="E1873" s="14">
        <v>44277</v>
      </c>
      <c r="F1873" s="27" t="s">
        <v>3910</v>
      </c>
      <c r="G1873" s="28">
        <v>12760</v>
      </c>
      <c r="H1873" s="29">
        <v>12760</v>
      </c>
      <c r="I1873" s="29">
        <v>1</v>
      </c>
      <c r="J1873" s="30">
        <v>2021</v>
      </c>
      <c r="K1873" s="30">
        <v>2021</v>
      </c>
      <c r="L1873" s="31" t="s">
        <v>21</v>
      </c>
      <c r="M1873" s="32" t="str">
        <f>IF(_xlfn.XLOOKUP(C1873,'Raw Data_OS_22'!$C$5:$C$4516,'Raw Data_OS_22'!$G$5:$G$4516,"New_Claim/ Reopening")= "New_Claim/ Reopening","New_Claim/ Reopening","Old_Claim")</f>
        <v>Old_Claim</v>
      </c>
      <c r="N1873" s="18" t="str">
        <f>IF(M1873=$N$2,IF(J1873=$N$1,"E1","D"),_xlfn.XLOOKUP(C1873,'Raw Data_OS_22'!$C$5:$C$4516,'Raw Data_OS_22'!$O$5:$O$4516))</f>
        <v>B1</v>
      </c>
    </row>
    <row r="1874" spans="3:14" x14ac:dyDescent="0.35">
      <c r="C1874" s="26" t="s">
        <v>2608</v>
      </c>
      <c r="D1874" s="14">
        <v>44180</v>
      </c>
      <c r="E1874" s="14">
        <v>44257</v>
      </c>
      <c r="F1874" s="27" t="s">
        <v>3910</v>
      </c>
      <c r="G1874" s="28">
        <v>803000</v>
      </c>
      <c r="H1874" s="29">
        <v>803000</v>
      </c>
      <c r="I1874" s="29">
        <v>1</v>
      </c>
      <c r="J1874" s="30">
        <v>2020</v>
      </c>
      <c r="K1874" s="30">
        <v>2021</v>
      </c>
      <c r="L1874" s="31" t="s">
        <v>11</v>
      </c>
      <c r="M1874" s="32" t="str">
        <f>IF(_xlfn.XLOOKUP(C1874,'Raw Data_OS_22'!$C$5:$C$4516,'Raw Data_OS_22'!$G$5:$G$4516,"New_Claim/ Reopening")= "New_Claim/ Reopening","New_Claim/ Reopening","Old_Claim")</f>
        <v>Old_Claim</v>
      </c>
      <c r="N1874" s="18" t="str">
        <f>IF(M1874=$N$2,IF(J1874=$N$1,"E1","D"),_xlfn.XLOOKUP(C1874,'Raw Data_OS_22'!$C$5:$C$4516,'Raw Data_OS_22'!$O$5:$O$4516))</f>
        <v>A</v>
      </c>
    </row>
    <row r="1875" spans="3:14" x14ac:dyDescent="0.35">
      <c r="C1875" s="26" t="s">
        <v>2609</v>
      </c>
      <c r="D1875" s="14">
        <v>44225</v>
      </c>
      <c r="E1875" s="14">
        <v>44274</v>
      </c>
      <c r="F1875" s="27" t="s">
        <v>3910</v>
      </c>
      <c r="G1875" s="28">
        <v>100000</v>
      </c>
      <c r="H1875" s="29">
        <v>100000</v>
      </c>
      <c r="I1875" s="29">
        <v>1</v>
      </c>
      <c r="J1875" s="30">
        <v>2021</v>
      </c>
      <c r="K1875" s="30">
        <v>2021</v>
      </c>
      <c r="L1875" s="31" t="s">
        <v>21</v>
      </c>
      <c r="M1875" s="32" t="str">
        <f>IF(_xlfn.XLOOKUP(C1875,'Raw Data_OS_22'!$C$5:$C$4516,'Raw Data_OS_22'!$G$5:$G$4516,"New_Claim/ Reopening")= "New_Claim/ Reopening","New_Claim/ Reopening","Old_Claim")</f>
        <v>Old_Claim</v>
      </c>
      <c r="N1875" s="18" t="str">
        <f>IF(M1875=$N$2,IF(J1875=$N$1,"E1","D"),_xlfn.XLOOKUP(C1875,'Raw Data_OS_22'!$C$5:$C$4516,'Raw Data_OS_22'!$O$5:$O$4516))</f>
        <v>A</v>
      </c>
    </row>
    <row r="1876" spans="3:14" x14ac:dyDescent="0.35">
      <c r="C1876" s="26" t="s">
        <v>2610</v>
      </c>
      <c r="D1876" s="14">
        <v>44244</v>
      </c>
      <c r="E1876" s="14">
        <v>44244</v>
      </c>
      <c r="F1876" s="27" t="s">
        <v>3910</v>
      </c>
      <c r="G1876" s="28">
        <v>1270000</v>
      </c>
      <c r="H1876" s="29">
        <v>1270000</v>
      </c>
      <c r="I1876" s="29">
        <v>1</v>
      </c>
      <c r="J1876" s="30">
        <v>2021</v>
      </c>
      <c r="K1876" s="30">
        <v>2021</v>
      </c>
      <c r="L1876" s="31" t="s">
        <v>21</v>
      </c>
      <c r="M1876" s="32" t="str">
        <f>IF(_xlfn.XLOOKUP(C1876,'Raw Data_OS_22'!$C$5:$C$4516,'Raw Data_OS_22'!$G$5:$G$4516,"New_Claim/ Reopening")= "New_Claim/ Reopening","New_Claim/ Reopening","Old_Claim")</f>
        <v>Old_Claim</v>
      </c>
      <c r="N1876" s="18" t="str">
        <f>IF(M1876=$N$2,IF(J1876=$N$1,"E1","D"),_xlfn.XLOOKUP(C1876,'Raw Data_OS_22'!$C$5:$C$4516,'Raw Data_OS_22'!$O$5:$O$4516))</f>
        <v>A</v>
      </c>
    </row>
    <row r="1877" spans="3:14" x14ac:dyDescent="0.35">
      <c r="C1877" s="26" t="s">
        <v>2297</v>
      </c>
      <c r="D1877" s="14">
        <v>44273</v>
      </c>
      <c r="E1877" s="14">
        <v>44277</v>
      </c>
      <c r="F1877" s="27" t="s">
        <v>3908</v>
      </c>
      <c r="G1877" s="28">
        <v>6380</v>
      </c>
      <c r="H1877" s="29">
        <v>6380</v>
      </c>
      <c r="I1877" s="29">
        <v>1</v>
      </c>
      <c r="J1877" s="30">
        <v>2021</v>
      </c>
      <c r="K1877" s="30">
        <v>2021</v>
      </c>
      <c r="L1877" s="31" t="s">
        <v>21</v>
      </c>
      <c r="M1877" s="32" t="str">
        <f>IF(_xlfn.XLOOKUP(C1877,'Raw Data_OS_22'!$C$5:$C$4516,'Raw Data_OS_22'!$G$5:$G$4516,"New_Claim/ Reopening")= "New_Claim/ Reopening","New_Claim/ Reopening","Old_Claim")</f>
        <v>Old_Claim</v>
      </c>
      <c r="N1877" s="18" t="str">
        <f>IF(M1877=$N$2,IF(J1877=$N$1,"E1","D"),_xlfn.XLOOKUP(C1877,'Raw Data_OS_22'!$C$5:$C$4516,'Raw Data_OS_22'!$O$5:$O$4516))</f>
        <v>B1</v>
      </c>
    </row>
    <row r="1878" spans="3:14" x14ac:dyDescent="0.35">
      <c r="C1878" s="26" t="s">
        <v>2611</v>
      </c>
      <c r="D1878" s="14">
        <v>44266</v>
      </c>
      <c r="E1878" s="14">
        <v>44270</v>
      </c>
      <c r="F1878" s="27" t="s">
        <v>3910</v>
      </c>
      <c r="G1878" s="28">
        <v>200846.23319999999</v>
      </c>
      <c r="H1878" s="29">
        <v>200846.23319999999</v>
      </c>
      <c r="I1878" s="29">
        <v>1</v>
      </c>
      <c r="J1878" s="30">
        <v>2021</v>
      </c>
      <c r="K1878" s="30">
        <v>2021</v>
      </c>
      <c r="L1878" s="31" t="s">
        <v>21</v>
      </c>
      <c r="M1878" s="32" t="str">
        <f>IF(_xlfn.XLOOKUP(C1878,'Raw Data_OS_22'!$C$5:$C$4516,'Raw Data_OS_22'!$G$5:$G$4516,"New_Claim/ Reopening")= "New_Claim/ Reopening","New_Claim/ Reopening","Old_Claim")</f>
        <v>Old_Claim</v>
      </c>
      <c r="N1878" s="18" t="str">
        <f>IF(M1878=$N$2,IF(J1878=$N$1,"E1","D"),_xlfn.XLOOKUP(C1878,'Raw Data_OS_22'!$C$5:$C$4516,'Raw Data_OS_22'!$O$5:$O$4516))</f>
        <v>A</v>
      </c>
    </row>
    <row r="1879" spans="3:14" x14ac:dyDescent="0.35">
      <c r="C1879" s="26" t="s">
        <v>2299</v>
      </c>
      <c r="D1879" s="14">
        <v>44276</v>
      </c>
      <c r="E1879" s="14">
        <v>44277</v>
      </c>
      <c r="F1879" s="27" t="s">
        <v>3910</v>
      </c>
      <c r="G1879" s="28">
        <v>17400</v>
      </c>
      <c r="H1879" s="29">
        <v>17400</v>
      </c>
      <c r="I1879" s="29">
        <v>1</v>
      </c>
      <c r="J1879" s="30">
        <v>2021</v>
      </c>
      <c r="K1879" s="30">
        <v>2021</v>
      </c>
      <c r="L1879" s="31" t="s">
        <v>21</v>
      </c>
      <c r="M1879" s="32" t="str">
        <f>IF(_xlfn.XLOOKUP(C1879,'Raw Data_OS_22'!$C$5:$C$4516,'Raw Data_OS_22'!$G$5:$G$4516,"New_Claim/ Reopening")= "New_Claim/ Reopening","New_Claim/ Reopening","Old_Claim")</f>
        <v>Old_Claim</v>
      </c>
      <c r="N1879" s="18" t="str">
        <f>IF(M1879=$N$2,IF(J1879=$N$1,"E1","D"),_xlfn.XLOOKUP(C1879,'Raw Data_OS_22'!$C$5:$C$4516,'Raw Data_OS_22'!$O$5:$O$4516))</f>
        <v>B1</v>
      </c>
    </row>
    <row r="1880" spans="3:14" x14ac:dyDescent="0.35">
      <c r="C1880" s="26" t="s">
        <v>2304</v>
      </c>
      <c r="D1880" s="14">
        <v>44276</v>
      </c>
      <c r="E1880" s="14">
        <v>44278</v>
      </c>
      <c r="F1880" s="27" t="s">
        <v>3910</v>
      </c>
      <c r="G1880" s="28">
        <v>6380</v>
      </c>
      <c r="H1880" s="29">
        <v>6380</v>
      </c>
      <c r="I1880" s="29">
        <v>1</v>
      </c>
      <c r="J1880" s="30">
        <v>2021</v>
      </c>
      <c r="K1880" s="30">
        <v>2021</v>
      </c>
      <c r="L1880" s="31" t="s">
        <v>21</v>
      </c>
      <c r="M1880" s="32" t="str">
        <f>IF(_xlfn.XLOOKUP(C1880,'Raw Data_OS_22'!$C$5:$C$4516,'Raw Data_OS_22'!$G$5:$G$4516,"New_Claim/ Reopening")= "New_Claim/ Reopening","New_Claim/ Reopening","Old_Claim")</f>
        <v>Old_Claim</v>
      </c>
      <c r="N1880" s="18" t="str">
        <f>IF(M1880=$N$2,IF(J1880=$N$1,"E1","D"),_xlfn.XLOOKUP(C1880,'Raw Data_OS_22'!$C$5:$C$4516,'Raw Data_OS_22'!$O$5:$O$4516))</f>
        <v>B1</v>
      </c>
    </row>
    <row r="1881" spans="3:14" x14ac:dyDescent="0.35">
      <c r="C1881" s="26" t="s">
        <v>2305</v>
      </c>
      <c r="D1881" s="14">
        <v>44274</v>
      </c>
      <c r="E1881" s="14">
        <v>44279</v>
      </c>
      <c r="F1881" s="27" t="s">
        <v>3908</v>
      </c>
      <c r="G1881" s="28">
        <v>12500</v>
      </c>
      <c r="H1881" s="29">
        <v>12500</v>
      </c>
      <c r="I1881" s="29">
        <v>1</v>
      </c>
      <c r="J1881" s="30">
        <v>2021</v>
      </c>
      <c r="K1881" s="30">
        <v>2021</v>
      </c>
      <c r="L1881" s="31" t="s">
        <v>21</v>
      </c>
      <c r="M1881" s="32" t="str">
        <f>IF(_xlfn.XLOOKUP(C1881,'Raw Data_OS_22'!$C$5:$C$4516,'Raw Data_OS_22'!$G$5:$G$4516,"New_Claim/ Reopening")= "New_Claim/ Reopening","New_Claim/ Reopening","Old_Claim")</f>
        <v>Old_Claim</v>
      </c>
      <c r="N1881" s="18" t="str">
        <f>IF(M1881=$N$2,IF(J1881=$N$1,"E1","D"),_xlfn.XLOOKUP(C1881,'Raw Data_OS_22'!$C$5:$C$4516,'Raw Data_OS_22'!$O$5:$O$4516))</f>
        <v>B1</v>
      </c>
    </row>
    <row r="1882" spans="3:14" x14ac:dyDescent="0.35">
      <c r="C1882" s="26" t="s">
        <v>2613</v>
      </c>
      <c r="D1882" s="14">
        <v>44219</v>
      </c>
      <c r="E1882" s="14">
        <v>44278</v>
      </c>
      <c r="F1882" s="27" t="s">
        <v>3908</v>
      </c>
      <c r="G1882" s="28">
        <v>259649.12280000001</v>
      </c>
      <c r="H1882" s="29">
        <v>259649.12280000001</v>
      </c>
      <c r="I1882" s="29">
        <v>1</v>
      </c>
      <c r="J1882" s="30">
        <v>2021</v>
      </c>
      <c r="K1882" s="30">
        <v>2021</v>
      </c>
      <c r="L1882" s="31" t="s">
        <v>21</v>
      </c>
      <c r="M1882" s="32" t="str">
        <f>IF(_xlfn.XLOOKUP(C1882,'Raw Data_OS_22'!$C$5:$C$4516,'Raw Data_OS_22'!$G$5:$G$4516,"New_Claim/ Reopening")= "New_Claim/ Reopening","New_Claim/ Reopening","Old_Claim")</f>
        <v>Old_Claim</v>
      </c>
      <c r="N1882" s="18" t="str">
        <f>IF(M1882=$N$2,IF(J1882=$N$1,"E1","D"),_xlfn.XLOOKUP(C1882,'Raw Data_OS_22'!$C$5:$C$4516,'Raw Data_OS_22'!$O$5:$O$4516))</f>
        <v>A</v>
      </c>
    </row>
    <row r="1883" spans="3:14" x14ac:dyDescent="0.35">
      <c r="C1883" s="26" t="s">
        <v>2614</v>
      </c>
      <c r="D1883" s="14">
        <v>44276</v>
      </c>
      <c r="E1883" s="14">
        <v>44279</v>
      </c>
      <c r="F1883" s="27" t="s">
        <v>3908</v>
      </c>
      <c r="G1883" s="28">
        <v>250000</v>
      </c>
      <c r="H1883" s="29">
        <v>250000</v>
      </c>
      <c r="I1883" s="29">
        <v>1</v>
      </c>
      <c r="J1883" s="30">
        <v>2021</v>
      </c>
      <c r="K1883" s="30">
        <v>2021</v>
      </c>
      <c r="L1883" s="31" t="s">
        <v>21</v>
      </c>
      <c r="M1883" s="32" t="str">
        <f>IF(_xlfn.XLOOKUP(C1883,'Raw Data_OS_22'!$C$5:$C$4516,'Raw Data_OS_22'!$G$5:$G$4516,"New_Claim/ Reopening")= "New_Claim/ Reopening","New_Claim/ Reopening","Old_Claim")</f>
        <v>Old_Claim</v>
      </c>
      <c r="N1883" s="18" t="str">
        <f>IF(M1883=$N$2,IF(J1883=$N$1,"E1","D"),_xlfn.XLOOKUP(C1883,'Raw Data_OS_22'!$C$5:$C$4516,'Raw Data_OS_22'!$O$5:$O$4516))</f>
        <v>A</v>
      </c>
    </row>
    <row r="1884" spans="3:14" x14ac:dyDescent="0.35">
      <c r="C1884" s="26" t="s">
        <v>2306</v>
      </c>
      <c r="D1884" s="14">
        <v>44253</v>
      </c>
      <c r="E1884" s="14">
        <v>44279</v>
      </c>
      <c r="F1884" s="27" t="s">
        <v>3910</v>
      </c>
      <c r="G1884" s="28">
        <v>34200</v>
      </c>
      <c r="H1884" s="29">
        <v>34200</v>
      </c>
      <c r="I1884" s="29">
        <v>1</v>
      </c>
      <c r="J1884" s="30">
        <v>2021</v>
      </c>
      <c r="K1884" s="30">
        <v>2021</v>
      </c>
      <c r="L1884" s="31" t="s">
        <v>21</v>
      </c>
      <c r="M1884" s="32" t="str">
        <f>IF(_xlfn.XLOOKUP(C1884,'Raw Data_OS_22'!$C$5:$C$4516,'Raw Data_OS_22'!$G$5:$G$4516,"New_Claim/ Reopening")= "New_Claim/ Reopening","New_Claim/ Reopening","Old_Claim")</f>
        <v>Old_Claim</v>
      </c>
      <c r="N1884" s="18" t="str">
        <f>IF(M1884=$N$2,IF(J1884=$N$1,"E1","D"),_xlfn.XLOOKUP(C1884,'Raw Data_OS_22'!$C$5:$C$4516,'Raw Data_OS_22'!$O$5:$O$4516))</f>
        <v>B1</v>
      </c>
    </row>
    <row r="1885" spans="3:14" x14ac:dyDescent="0.35">
      <c r="C1885" s="26" t="s">
        <v>5398</v>
      </c>
      <c r="D1885" s="14">
        <v>44273</v>
      </c>
      <c r="E1885" s="14">
        <v>44280</v>
      </c>
      <c r="F1885" s="27" t="s">
        <v>3910</v>
      </c>
      <c r="G1885" s="28">
        <v>159211</v>
      </c>
      <c r="H1885" s="29">
        <v>159211</v>
      </c>
      <c r="I1885" s="29">
        <v>1</v>
      </c>
      <c r="J1885" s="30">
        <v>2021</v>
      </c>
      <c r="K1885" s="30">
        <v>2021</v>
      </c>
      <c r="L1885" s="31" t="s">
        <v>21</v>
      </c>
      <c r="M1885" s="32" t="str">
        <f>IF(_xlfn.XLOOKUP(C1885,'Raw Data_OS_22'!$C$5:$C$4516,'Raw Data_OS_22'!$G$5:$G$4516,"New_Claim/ Reopening")= "New_Claim/ Reopening","New_Claim/ Reopening","Old_Claim")</f>
        <v>Old_Claim</v>
      </c>
      <c r="N1885" s="18" t="str">
        <f>IF(M1885=$N$2,IF(J1885=$N$1,"E1","D"),_xlfn.XLOOKUP(C1885,'Raw Data_OS_22'!$C$5:$C$4516,'Raw Data_OS_22'!$O$5:$O$4516))</f>
        <v>A</v>
      </c>
    </row>
    <row r="1886" spans="3:14" x14ac:dyDescent="0.35">
      <c r="C1886" s="26" t="s">
        <v>2307</v>
      </c>
      <c r="D1886" s="14">
        <v>44277</v>
      </c>
      <c r="E1886" s="14">
        <v>44280</v>
      </c>
      <c r="F1886" s="27" t="s">
        <v>3910</v>
      </c>
      <c r="G1886" s="28">
        <v>296000</v>
      </c>
      <c r="H1886" s="29">
        <v>296000</v>
      </c>
      <c r="I1886" s="29">
        <v>1</v>
      </c>
      <c r="J1886" s="30">
        <v>2021</v>
      </c>
      <c r="K1886" s="30">
        <v>2021</v>
      </c>
      <c r="L1886" s="31" t="s">
        <v>21</v>
      </c>
      <c r="M1886" s="32" t="str">
        <f>IF(_xlfn.XLOOKUP(C1886,'Raw Data_OS_22'!$C$5:$C$4516,'Raw Data_OS_22'!$G$5:$G$4516,"New_Claim/ Reopening")= "New_Claim/ Reopening","New_Claim/ Reopening","Old_Claim")</f>
        <v>Old_Claim</v>
      </c>
      <c r="N1886" s="18" t="str">
        <f>IF(M1886=$N$2,IF(J1886=$N$1,"E1","D"),_xlfn.XLOOKUP(C1886,'Raw Data_OS_22'!$C$5:$C$4516,'Raw Data_OS_22'!$O$5:$O$4516))</f>
        <v>B1</v>
      </c>
    </row>
    <row r="1887" spans="3:14" x14ac:dyDescent="0.35">
      <c r="C1887" s="26" t="s">
        <v>2308</v>
      </c>
      <c r="D1887" s="14">
        <v>44268</v>
      </c>
      <c r="E1887" s="14">
        <v>44273</v>
      </c>
      <c r="F1887" s="27" t="s">
        <v>3910</v>
      </c>
      <c r="G1887" s="28">
        <v>17400</v>
      </c>
      <c r="H1887" s="29">
        <v>17400</v>
      </c>
      <c r="I1887" s="29">
        <v>1</v>
      </c>
      <c r="J1887" s="30">
        <v>2021</v>
      </c>
      <c r="K1887" s="30">
        <v>2021</v>
      </c>
      <c r="L1887" s="31" t="s">
        <v>21</v>
      </c>
      <c r="M1887" s="32" t="str">
        <f>IF(_xlfn.XLOOKUP(C1887,'Raw Data_OS_22'!$C$5:$C$4516,'Raw Data_OS_22'!$G$5:$G$4516,"New_Claim/ Reopening")= "New_Claim/ Reopening","New_Claim/ Reopening","Old_Claim")</f>
        <v>Old_Claim</v>
      </c>
      <c r="N1887" s="18" t="str">
        <f>IF(M1887=$N$2,IF(J1887=$N$1,"E1","D"),_xlfn.XLOOKUP(C1887,'Raw Data_OS_22'!$C$5:$C$4516,'Raw Data_OS_22'!$O$5:$O$4516))</f>
        <v>B1</v>
      </c>
    </row>
    <row r="1888" spans="3:14" x14ac:dyDescent="0.35">
      <c r="C1888" s="26" t="s">
        <v>2615</v>
      </c>
      <c r="D1888" s="14">
        <v>44275</v>
      </c>
      <c r="E1888" s="14">
        <v>44280</v>
      </c>
      <c r="F1888" s="27" t="s">
        <v>3910</v>
      </c>
      <c r="G1888" s="28">
        <v>17400</v>
      </c>
      <c r="H1888" s="29">
        <v>17400</v>
      </c>
      <c r="I1888" s="29">
        <v>1</v>
      </c>
      <c r="J1888" s="30">
        <v>2021</v>
      </c>
      <c r="K1888" s="30">
        <v>2021</v>
      </c>
      <c r="L1888" s="31" t="s">
        <v>21</v>
      </c>
      <c r="M1888" s="32" t="str">
        <f>IF(_xlfn.XLOOKUP(C1888,'Raw Data_OS_22'!$C$5:$C$4516,'Raw Data_OS_22'!$G$5:$G$4516,"New_Claim/ Reopening")= "New_Claim/ Reopening","New_Claim/ Reopening","Old_Claim")</f>
        <v>Old_Claim</v>
      </c>
      <c r="N1888" s="18" t="str">
        <f>IF(M1888=$N$2,IF(J1888=$N$1,"E1","D"),_xlfn.XLOOKUP(C1888,'Raw Data_OS_22'!$C$5:$C$4516,'Raw Data_OS_22'!$O$5:$O$4516))</f>
        <v>B1</v>
      </c>
    </row>
    <row r="1889" spans="3:14" x14ac:dyDescent="0.35">
      <c r="C1889" s="26" t="s">
        <v>2616</v>
      </c>
      <c r="D1889" s="14">
        <v>44241</v>
      </c>
      <c r="E1889" s="14">
        <v>44243</v>
      </c>
      <c r="F1889" s="27" t="s">
        <v>3910</v>
      </c>
      <c r="G1889" s="28">
        <v>281504</v>
      </c>
      <c r="H1889" s="29">
        <v>281504</v>
      </c>
      <c r="I1889" s="29">
        <v>1</v>
      </c>
      <c r="J1889" s="30">
        <v>2021</v>
      </c>
      <c r="K1889" s="30">
        <v>2021</v>
      </c>
      <c r="L1889" s="31" t="s">
        <v>21</v>
      </c>
      <c r="M1889" s="32" t="str">
        <f>IF(_xlfn.XLOOKUP(C1889,'Raw Data_OS_22'!$C$5:$C$4516,'Raw Data_OS_22'!$G$5:$G$4516,"New_Claim/ Reopening")= "New_Claim/ Reopening","New_Claim/ Reopening","Old_Claim")</f>
        <v>Old_Claim</v>
      </c>
      <c r="N1889" s="18" t="str">
        <f>IF(M1889=$N$2,IF(J1889=$N$1,"E1","D"),_xlfn.XLOOKUP(C1889,'Raw Data_OS_22'!$C$5:$C$4516,'Raw Data_OS_22'!$O$5:$O$4516))</f>
        <v>B1</v>
      </c>
    </row>
    <row r="1890" spans="3:14" x14ac:dyDescent="0.35">
      <c r="C1890" s="26" t="s">
        <v>2309</v>
      </c>
      <c r="D1890" s="14">
        <v>44278</v>
      </c>
      <c r="E1890" s="14">
        <v>44280</v>
      </c>
      <c r="F1890" s="27" t="s">
        <v>3910</v>
      </c>
      <c r="G1890" s="28">
        <v>17400</v>
      </c>
      <c r="H1890" s="29">
        <v>17400</v>
      </c>
      <c r="I1890" s="29">
        <v>1</v>
      </c>
      <c r="J1890" s="30">
        <v>2021</v>
      </c>
      <c r="K1890" s="30">
        <v>2021</v>
      </c>
      <c r="L1890" s="31" t="s">
        <v>21</v>
      </c>
      <c r="M1890" s="32" t="str">
        <f>IF(_xlfn.XLOOKUP(C1890,'Raw Data_OS_22'!$C$5:$C$4516,'Raw Data_OS_22'!$G$5:$G$4516,"New_Claim/ Reopening")= "New_Claim/ Reopening","New_Claim/ Reopening","Old_Claim")</f>
        <v>Old_Claim</v>
      </c>
      <c r="N1890" s="18" t="str">
        <f>IF(M1890=$N$2,IF(J1890=$N$1,"E1","D"),_xlfn.XLOOKUP(C1890,'Raw Data_OS_22'!$C$5:$C$4516,'Raw Data_OS_22'!$O$5:$O$4516))</f>
        <v>B1</v>
      </c>
    </row>
    <row r="1891" spans="3:14" x14ac:dyDescent="0.35">
      <c r="C1891" s="26" t="s">
        <v>2617</v>
      </c>
      <c r="D1891" s="14">
        <v>44277</v>
      </c>
      <c r="E1891" s="14">
        <v>44280</v>
      </c>
      <c r="F1891" s="27" t="s">
        <v>3910</v>
      </c>
      <c r="G1891" s="28">
        <v>150000</v>
      </c>
      <c r="H1891" s="29">
        <v>150000</v>
      </c>
      <c r="I1891" s="29">
        <v>1</v>
      </c>
      <c r="J1891" s="30">
        <v>2021</v>
      </c>
      <c r="K1891" s="30">
        <v>2021</v>
      </c>
      <c r="L1891" s="31" t="s">
        <v>21</v>
      </c>
      <c r="M1891" s="32" t="str">
        <f>IF(_xlfn.XLOOKUP(C1891,'Raw Data_OS_22'!$C$5:$C$4516,'Raw Data_OS_22'!$G$5:$G$4516,"New_Claim/ Reopening")= "New_Claim/ Reopening","New_Claim/ Reopening","Old_Claim")</f>
        <v>Old_Claim</v>
      </c>
      <c r="N1891" s="18" t="str">
        <f>IF(M1891=$N$2,IF(J1891=$N$1,"E1","D"),_xlfn.XLOOKUP(C1891,'Raw Data_OS_22'!$C$5:$C$4516,'Raw Data_OS_22'!$O$5:$O$4516))</f>
        <v>A</v>
      </c>
    </row>
    <row r="1892" spans="3:14" x14ac:dyDescent="0.35">
      <c r="C1892" s="26" t="s">
        <v>2618</v>
      </c>
      <c r="D1892" s="14">
        <v>44267</v>
      </c>
      <c r="E1892" s="14">
        <v>44271</v>
      </c>
      <c r="F1892" s="27" t="s">
        <v>3910</v>
      </c>
      <c r="G1892" s="28">
        <v>216076</v>
      </c>
      <c r="H1892" s="29">
        <v>216076</v>
      </c>
      <c r="I1892" s="29">
        <v>1</v>
      </c>
      <c r="J1892" s="30">
        <v>2021</v>
      </c>
      <c r="K1892" s="30">
        <v>2021</v>
      </c>
      <c r="L1892" s="31" t="s">
        <v>21</v>
      </c>
      <c r="M1892" s="32" t="str">
        <f>IF(_xlfn.XLOOKUP(C1892,'Raw Data_OS_22'!$C$5:$C$4516,'Raw Data_OS_22'!$G$5:$G$4516,"New_Claim/ Reopening")= "New_Claim/ Reopening","New_Claim/ Reopening","Old_Claim")</f>
        <v>Old_Claim</v>
      </c>
      <c r="N1892" s="18" t="str">
        <f>IF(M1892=$N$2,IF(J1892=$N$1,"E1","D"),_xlfn.XLOOKUP(C1892,'Raw Data_OS_22'!$C$5:$C$4516,'Raw Data_OS_22'!$O$5:$O$4516))</f>
        <v>B1</v>
      </c>
    </row>
    <row r="1893" spans="3:14" x14ac:dyDescent="0.35">
      <c r="C1893" s="26" t="s">
        <v>5400</v>
      </c>
      <c r="D1893" s="14">
        <v>44257</v>
      </c>
      <c r="E1893" s="14">
        <v>44265</v>
      </c>
      <c r="F1893" s="27" t="s">
        <v>3910</v>
      </c>
      <c r="G1893" s="28">
        <v>54000</v>
      </c>
      <c r="H1893" s="29">
        <v>54000</v>
      </c>
      <c r="I1893" s="29">
        <v>1</v>
      </c>
      <c r="J1893" s="30">
        <v>2021</v>
      </c>
      <c r="K1893" s="30">
        <v>2021</v>
      </c>
      <c r="L1893" s="31" t="s">
        <v>21</v>
      </c>
      <c r="M1893" s="32" t="str">
        <f>IF(_xlfn.XLOOKUP(C1893,'Raw Data_OS_22'!$C$5:$C$4516,'Raw Data_OS_22'!$G$5:$G$4516,"New_Claim/ Reopening")= "New_Claim/ Reopening","New_Claim/ Reopening","Old_Claim")</f>
        <v>Old_Claim</v>
      </c>
      <c r="N1893" s="18" t="str">
        <f>IF(M1893=$N$2,IF(J1893=$N$1,"E1","D"),_xlfn.XLOOKUP(C1893,'Raw Data_OS_22'!$C$5:$C$4516,'Raw Data_OS_22'!$O$5:$O$4516))</f>
        <v>B2</v>
      </c>
    </row>
    <row r="1894" spans="3:14" x14ac:dyDescent="0.35">
      <c r="C1894" s="26" t="s">
        <v>2311</v>
      </c>
      <c r="D1894" s="14">
        <v>44252</v>
      </c>
      <c r="E1894" s="14">
        <v>44259</v>
      </c>
      <c r="F1894" s="27" t="s">
        <v>3910</v>
      </c>
      <c r="G1894" s="28">
        <v>7000</v>
      </c>
      <c r="H1894" s="29">
        <v>7000</v>
      </c>
      <c r="I1894" s="29">
        <v>1</v>
      </c>
      <c r="J1894" s="30">
        <v>2021</v>
      </c>
      <c r="K1894" s="30">
        <v>2021</v>
      </c>
      <c r="L1894" s="31" t="s">
        <v>21</v>
      </c>
      <c r="M1894" s="32" t="str">
        <f>IF(_xlfn.XLOOKUP(C1894,'Raw Data_OS_22'!$C$5:$C$4516,'Raw Data_OS_22'!$G$5:$G$4516,"New_Claim/ Reopening")= "New_Claim/ Reopening","New_Claim/ Reopening","Old_Claim")</f>
        <v>Old_Claim</v>
      </c>
      <c r="N1894" s="18" t="str">
        <f>IF(M1894=$N$2,IF(J1894=$N$1,"E1","D"),_xlfn.XLOOKUP(C1894,'Raw Data_OS_22'!$C$5:$C$4516,'Raw Data_OS_22'!$O$5:$O$4516))</f>
        <v>B1</v>
      </c>
    </row>
    <row r="1895" spans="3:14" x14ac:dyDescent="0.35">
      <c r="C1895" s="26" t="s">
        <v>2312</v>
      </c>
      <c r="D1895" s="14">
        <v>44268</v>
      </c>
      <c r="E1895" s="14">
        <v>44278</v>
      </c>
      <c r="F1895" s="27" t="s">
        <v>3910</v>
      </c>
      <c r="G1895" s="28">
        <v>17400</v>
      </c>
      <c r="H1895" s="29">
        <v>17400</v>
      </c>
      <c r="I1895" s="29">
        <v>1</v>
      </c>
      <c r="J1895" s="30">
        <v>2021</v>
      </c>
      <c r="K1895" s="30">
        <v>2021</v>
      </c>
      <c r="L1895" s="31" t="s">
        <v>21</v>
      </c>
      <c r="M1895" s="32" t="str">
        <f>IF(_xlfn.XLOOKUP(C1895,'Raw Data_OS_22'!$C$5:$C$4516,'Raw Data_OS_22'!$G$5:$G$4516,"New_Claim/ Reopening")= "New_Claim/ Reopening","New_Claim/ Reopening","Old_Claim")</f>
        <v>Old_Claim</v>
      </c>
      <c r="N1895" s="18" t="str">
        <f>IF(M1895=$N$2,IF(J1895=$N$1,"E1","D"),_xlfn.XLOOKUP(C1895,'Raw Data_OS_22'!$C$5:$C$4516,'Raw Data_OS_22'!$O$5:$O$4516))</f>
        <v>B1</v>
      </c>
    </row>
    <row r="1896" spans="3:14" x14ac:dyDescent="0.35">
      <c r="C1896" s="26" t="s">
        <v>2313</v>
      </c>
      <c r="D1896" s="14">
        <v>44269</v>
      </c>
      <c r="E1896" s="14">
        <v>44273</v>
      </c>
      <c r="F1896" s="27" t="s">
        <v>3910</v>
      </c>
      <c r="G1896" s="28">
        <v>6860</v>
      </c>
      <c r="H1896" s="29">
        <v>6860</v>
      </c>
      <c r="I1896" s="29">
        <v>1</v>
      </c>
      <c r="J1896" s="30">
        <v>2021</v>
      </c>
      <c r="K1896" s="30">
        <v>2021</v>
      </c>
      <c r="L1896" s="31" t="s">
        <v>21</v>
      </c>
      <c r="M1896" s="32" t="str">
        <f>IF(_xlfn.XLOOKUP(C1896,'Raw Data_OS_22'!$C$5:$C$4516,'Raw Data_OS_22'!$G$5:$G$4516,"New_Claim/ Reopening")= "New_Claim/ Reopening","New_Claim/ Reopening","Old_Claim")</f>
        <v>Old_Claim</v>
      </c>
      <c r="N1896" s="18" t="str">
        <f>IF(M1896=$N$2,IF(J1896=$N$1,"E1","D"),_xlfn.XLOOKUP(C1896,'Raw Data_OS_22'!$C$5:$C$4516,'Raw Data_OS_22'!$O$5:$O$4516))</f>
        <v>B1</v>
      </c>
    </row>
    <row r="1897" spans="3:14" x14ac:dyDescent="0.35">
      <c r="C1897" s="26" t="s">
        <v>5403</v>
      </c>
      <c r="D1897" s="14">
        <v>44259</v>
      </c>
      <c r="E1897" s="14">
        <v>44281</v>
      </c>
      <c r="F1897" s="27" t="s">
        <v>3910</v>
      </c>
      <c r="G1897" s="28">
        <v>17400</v>
      </c>
      <c r="H1897" s="29">
        <v>17400</v>
      </c>
      <c r="I1897" s="29">
        <v>1</v>
      </c>
      <c r="J1897" s="30">
        <v>2021</v>
      </c>
      <c r="K1897" s="30">
        <v>2021</v>
      </c>
      <c r="L1897" s="31" t="s">
        <v>21</v>
      </c>
      <c r="M1897" s="32" t="str">
        <f>IF(_xlfn.XLOOKUP(C1897,'Raw Data_OS_22'!$C$5:$C$4516,'Raw Data_OS_22'!$G$5:$G$4516,"New_Claim/ Reopening")= "New_Claim/ Reopening","New_Claim/ Reopening","Old_Claim")</f>
        <v>Old_Claim</v>
      </c>
      <c r="N1897" s="18" t="str">
        <f>IF(M1897=$N$2,IF(J1897=$N$1,"E1","D"),_xlfn.XLOOKUP(C1897,'Raw Data_OS_22'!$C$5:$C$4516,'Raw Data_OS_22'!$O$5:$O$4516))</f>
        <v>B1</v>
      </c>
    </row>
    <row r="1898" spans="3:14" x14ac:dyDescent="0.35">
      <c r="C1898" s="26" t="s">
        <v>2316</v>
      </c>
      <c r="D1898" s="14">
        <v>44259</v>
      </c>
      <c r="E1898" s="14">
        <v>44259</v>
      </c>
      <c r="F1898" s="27" t="s">
        <v>3910</v>
      </c>
      <c r="G1898" s="28">
        <v>22016</v>
      </c>
      <c r="H1898" s="29">
        <v>22016</v>
      </c>
      <c r="I1898" s="29">
        <v>1</v>
      </c>
      <c r="J1898" s="30">
        <v>2021</v>
      </c>
      <c r="K1898" s="30">
        <v>2021</v>
      </c>
      <c r="L1898" s="31" t="s">
        <v>21</v>
      </c>
      <c r="M1898" s="32" t="str">
        <f>IF(_xlfn.XLOOKUP(C1898,'Raw Data_OS_22'!$C$5:$C$4516,'Raw Data_OS_22'!$G$5:$G$4516,"New_Claim/ Reopening")= "New_Claim/ Reopening","New_Claim/ Reopening","Old_Claim")</f>
        <v>Old_Claim</v>
      </c>
      <c r="N1898" s="18" t="str">
        <f>IF(M1898=$N$2,IF(J1898=$N$1,"E1","D"),_xlfn.XLOOKUP(C1898,'Raw Data_OS_22'!$C$5:$C$4516,'Raw Data_OS_22'!$O$5:$O$4516))</f>
        <v>B1</v>
      </c>
    </row>
    <row r="1899" spans="3:14" x14ac:dyDescent="0.35">
      <c r="C1899" s="26" t="s">
        <v>2621</v>
      </c>
      <c r="D1899" s="14">
        <v>44266</v>
      </c>
      <c r="E1899" s="14">
        <v>44267</v>
      </c>
      <c r="F1899" s="27" t="s">
        <v>3910</v>
      </c>
      <c r="G1899" s="28">
        <v>51187.5</v>
      </c>
      <c r="H1899" s="29">
        <v>51187.5</v>
      </c>
      <c r="I1899" s="29">
        <v>1</v>
      </c>
      <c r="J1899" s="30">
        <v>2021</v>
      </c>
      <c r="K1899" s="30">
        <v>2021</v>
      </c>
      <c r="L1899" s="31" t="s">
        <v>21</v>
      </c>
      <c r="M1899" s="32" t="str">
        <f>IF(_xlfn.XLOOKUP(C1899,'Raw Data_OS_22'!$C$5:$C$4516,'Raw Data_OS_22'!$G$5:$G$4516,"New_Claim/ Reopening")= "New_Claim/ Reopening","New_Claim/ Reopening","Old_Claim")</f>
        <v>Old_Claim</v>
      </c>
      <c r="N1899" s="18" t="str">
        <f>IF(M1899=$N$2,IF(J1899=$N$1,"E1","D"),_xlfn.XLOOKUP(C1899,'Raw Data_OS_22'!$C$5:$C$4516,'Raw Data_OS_22'!$O$5:$O$4516))</f>
        <v>A</v>
      </c>
    </row>
    <row r="1900" spans="3:14" x14ac:dyDescent="0.35">
      <c r="C1900" s="26" t="s">
        <v>2320</v>
      </c>
      <c r="D1900" s="14">
        <v>44273</v>
      </c>
      <c r="E1900" s="14">
        <v>44281</v>
      </c>
      <c r="F1900" s="27" t="s">
        <v>3910</v>
      </c>
      <c r="G1900" s="28">
        <v>7000</v>
      </c>
      <c r="H1900" s="29">
        <v>7000</v>
      </c>
      <c r="I1900" s="29">
        <v>1</v>
      </c>
      <c r="J1900" s="30">
        <v>2021</v>
      </c>
      <c r="K1900" s="30">
        <v>2021</v>
      </c>
      <c r="L1900" s="31" t="s">
        <v>21</v>
      </c>
      <c r="M1900" s="32" t="str">
        <f>IF(_xlfn.XLOOKUP(C1900,'Raw Data_OS_22'!$C$5:$C$4516,'Raw Data_OS_22'!$G$5:$G$4516,"New_Claim/ Reopening")= "New_Claim/ Reopening","New_Claim/ Reopening","Old_Claim")</f>
        <v>Old_Claim</v>
      </c>
      <c r="N1900" s="18" t="str">
        <f>IF(M1900=$N$2,IF(J1900=$N$1,"E1","D"),_xlfn.XLOOKUP(C1900,'Raw Data_OS_22'!$C$5:$C$4516,'Raw Data_OS_22'!$O$5:$O$4516))</f>
        <v>A</v>
      </c>
    </row>
    <row r="1901" spans="3:14" x14ac:dyDescent="0.35">
      <c r="C1901" s="26" t="s">
        <v>2321</v>
      </c>
      <c r="D1901" s="14">
        <v>44269</v>
      </c>
      <c r="E1901" s="14">
        <v>44281</v>
      </c>
      <c r="F1901" s="27" t="s">
        <v>3910</v>
      </c>
      <c r="G1901" s="28">
        <v>17400</v>
      </c>
      <c r="H1901" s="29">
        <v>17400</v>
      </c>
      <c r="I1901" s="29">
        <v>1</v>
      </c>
      <c r="J1901" s="30">
        <v>2021</v>
      </c>
      <c r="K1901" s="30">
        <v>2021</v>
      </c>
      <c r="L1901" s="31" t="s">
        <v>21</v>
      </c>
      <c r="M1901" s="32" t="str">
        <f>IF(_xlfn.XLOOKUP(C1901,'Raw Data_OS_22'!$C$5:$C$4516,'Raw Data_OS_22'!$G$5:$G$4516,"New_Claim/ Reopening")= "New_Claim/ Reopening","New_Claim/ Reopening","Old_Claim")</f>
        <v>Old_Claim</v>
      </c>
      <c r="N1901" s="18" t="str">
        <f>IF(M1901=$N$2,IF(J1901=$N$1,"E1","D"),_xlfn.XLOOKUP(C1901,'Raw Data_OS_22'!$C$5:$C$4516,'Raw Data_OS_22'!$O$5:$O$4516))</f>
        <v>B1</v>
      </c>
    </row>
    <row r="1902" spans="3:14" x14ac:dyDescent="0.35">
      <c r="C1902" s="26" t="s">
        <v>2323</v>
      </c>
      <c r="D1902" s="14">
        <v>44248</v>
      </c>
      <c r="E1902" s="14">
        <v>44251</v>
      </c>
      <c r="F1902" s="27" t="s">
        <v>3910</v>
      </c>
      <c r="G1902" s="28">
        <v>36380</v>
      </c>
      <c r="H1902" s="29">
        <v>36380</v>
      </c>
      <c r="I1902" s="29">
        <v>1</v>
      </c>
      <c r="J1902" s="30">
        <v>2021</v>
      </c>
      <c r="K1902" s="30">
        <v>2021</v>
      </c>
      <c r="L1902" s="31" t="s">
        <v>21</v>
      </c>
      <c r="M1902" s="32" t="str">
        <f>IF(_xlfn.XLOOKUP(C1902,'Raw Data_OS_22'!$C$5:$C$4516,'Raw Data_OS_22'!$G$5:$G$4516,"New_Claim/ Reopening")= "New_Claim/ Reopening","New_Claim/ Reopening","Old_Claim")</f>
        <v>Old_Claim</v>
      </c>
      <c r="N1902" s="18" t="str">
        <f>IF(M1902=$N$2,IF(J1902=$N$1,"E1","D"),_xlfn.XLOOKUP(C1902,'Raw Data_OS_22'!$C$5:$C$4516,'Raw Data_OS_22'!$O$5:$O$4516))</f>
        <v>B1</v>
      </c>
    </row>
    <row r="1903" spans="3:14" x14ac:dyDescent="0.35">
      <c r="C1903" s="26" t="s">
        <v>5405</v>
      </c>
      <c r="D1903" s="14">
        <v>44262</v>
      </c>
      <c r="E1903" s="14">
        <v>44284</v>
      </c>
      <c r="F1903" s="27" t="s">
        <v>3910</v>
      </c>
      <c r="G1903" s="28">
        <v>736318</v>
      </c>
      <c r="H1903" s="29">
        <v>736318</v>
      </c>
      <c r="I1903" s="29">
        <v>1</v>
      </c>
      <c r="J1903" s="30">
        <v>2021</v>
      </c>
      <c r="K1903" s="30">
        <v>2021</v>
      </c>
      <c r="L1903" s="31" t="s">
        <v>21</v>
      </c>
      <c r="M1903" s="32" t="str">
        <f>IF(_xlfn.XLOOKUP(C1903,'Raw Data_OS_22'!$C$5:$C$4516,'Raw Data_OS_22'!$G$5:$G$4516,"New_Claim/ Reopening")= "New_Claim/ Reopening","New_Claim/ Reopening","Old_Claim")</f>
        <v>Old_Claim</v>
      </c>
      <c r="N1903" s="18" t="str">
        <f>IF(M1903=$N$2,IF(J1903=$N$1,"E1","D"),_xlfn.XLOOKUP(C1903,'Raw Data_OS_22'!$C$5:$C$4516,'Raw Data_OS_22'!$O$5:$O$4516))</f>
        <v>B1</v>
      </c>
    </row>
    <row r="1904" spans="3:14" x14ac:dyDescent="0.35">
      <c r="C1904" s="26" t="s">
        <v>2325</v>
      </c>
      <c r="D1904" s="14">
        <v>44275</v>
      </c>
      <c r="E1904" s="14">
        <v>44279</v>
      </c>
      <c r="F1904" s="27" t="s">
        <v>3908</v>
      </c>
      <c r="G1904" s="28">
        <v>517370</v>
      </c>
      <c r="H1904" s="29">
        <v>517370</v>
      </c>
      <c r="I1904" s="29">
        <v>1</v>
      </c>
      <c r="J1904" s="30">
        <v>2021</v>
      </c>
      <c r="K1904" s="30">
        <v>2021</v>
      </c>
      <c r="L1904" s="31" t="s">
        <v>21</v>
      </c>
      <c r="M1904" s="32" t="str">
        <f>IF(_xlfn.XLOOKUP(C1904,'Raw Data_OS_22'!$C$5:$C$4516,'Raw Data_OS_22'!$G$5:$G$4516,"New_Claim/ Reopening")= "New_Claim/ Reopening","New_Claim/ Reopening","Old_Claim")</f>
        <v>Old_Claim</v>
      </c>
      <c r="N1904" s="18" t="str">
        <f>IF(M1904=$N$2,IF(J1904=$N$1,"E1","D"),_xlfn.XLOOKUP(C1904,'Raw Data_OS_22'!$C$5:$C$4516,'Raw Data_OS_22'!$O$5:$O$4516))</f>
        <v>B2</v>
      </c>
    </row>
    <row r="1905" spans="3:14" x14ac:dyDescent="0.35">
      <c r="C1905" s="26" t="s">
        <v>2327</v>
      </c>
      <c r="D1905" s="14">
        <v>44274</v>
      </c>
      <c r="E1905" s="14">
        <v>44280</v>
      </c>
      <c r="F1905" s="27" t="s">
        <v>3910</v>
      </c>
      <c r="G1905" s="28">
        <v>17400</v>
      </c>
      <c r="H1905" s="29">
        <v>17400</v>
      </c>
      <c r="I1905" s="29">
        <v>1</v>
      </c>
      <c r="J1905" s="30">
        <v>2021</v>
      </c>
      <c r="K1905" s="30">
        <v>2021</v>
      </c>
      <c r="L1905" s="31" t="s">
        <v>21</v>
      </c>
      <c r="M1905" s="32" t="str">
        <f>IF(_xlfn.XLOOKUP(C1905,'Raw Data_OS_22'!$C$5:$C$4516,'Raw Data_OS_22'!$G$5:$G$4516,"New_Claim/ Reopening")= "New_Claim/ Reopening","New_Claim/ Reopening","Old_Claim")</f>
        <v>Old_Claim</v>
      </c>
      <c r="N1905" s="18" t="str">
        <f>IF(M1905=$N$2,IF(J1905=$N$1,"E1","D"),_xlfn.XLOOKUP(C1905,'Raw Data_OS_22'!$C$5:$C$4516,'Raw Data_OS_22'!$O$5:$O$4516))</f>
        <v>B1</v>
      </c>
    </row>
    <row r="1906" spans="3:14" x14ac:dyDescent="0.35">
      <c r="C1906" s="26" t="s">
        <v>5408</v>
      </c>
      <c r="D1906" s="14">
        <v>44268</v>
      </c>
      <c r="E1906" s="14">
        <v>44272</v>
      </c>
      <c r="F1906" s="27" t="s">
        <v>3910</v>
      </c>
      <c r="G1906" s="28">
        <v>15000</v>
      </c>
      <c r="H1906" s="29">
        <v>15000</v>
      </c>
      <c r="I1906" s="29">
        <v>1</v>
      </c>
      <c r="J1906" s="30">
        <v>2021</v>
      </c>
      <c r="K1906" s="30">
        <v>2021</v>
      </c>
      <c r="L1906" s="31" t="s">
        <v>21</v>
      </c>
      <c r="M1906" s="32" t="str">
        <f>IF(_xlfn.XLOOKUP(C1906,'Raw Data_OS_22'!$C$5:$C$4516,'Raw Data_OS_22'!$G$5:$G$4516,"New_Claim/ Reopening")= "New_Claim/ Reopening","New_Claim/ Reopening","Old_Claim")</f>
        <v>Old_Claim</v>
      </c>
      <c r="N1906" s="18" t="str">
        <f>IF(M1906=$N$2,IF(J1906=$N$1,"E1","D"),_xlfn.XLOOKUP(C1906,'Raw Data_OS_22'!$C$5:$C$4516,'Raw Data_OS_22'!$O$5:$O$4516))</f>
        <v>A</v>
      </c>
    </row>
    <row r="1907" spans="3:14" x14ac:dyDescent="0.35">
      <c r="C1907" s="26" t="s">
        <v>2328</v>
      </c>
      <c r="D1907" s="14">
        <v>44259</v>
      </c>
      <c r="E1907" s="14">
        <v>44285</v>
      </c>
      <c r="F1907" s="27" t="s">
        <v>3910</v>
      </c>
      <c r="G1907" s="28">
        <v>68040</v>
      </c>
      <c r="H1907" s="29">
        <v>68040</v>
      </c>
      <c r="I1907" s="29">
        <v>1</v>
      </c>
      <c r="J1907" s="30">
        <v>2021</v>
      </c>
      <c r="K1907" s="30">
        <v>2021</v>
      </c>
      <c r="L1907" s="31" t="s">
        <v>21</v>
      </c>
      <c r="M1907" s="32" t="str">
        <f>IF(_xlfn.XLOOKUP(C1907,'Raw Data_OS_22'!$C$5:$C$4516,'Raw Data_OS_22'!$G$5:$G$4516,"New_Claim/ Reopening")= "New_Claim/ Reopening","New_Claim/ Reopening","Old_Claim")</f>
        <v>Old_Claim</v>
      </c>
      <c r="N1907" s="18" t="str">
        <f>IF(M1907=$N$2,IF(J1907=$N$1,"E1","D"),_xlfn.XLOOKUP(C1907,'Raw Data_OS_22'!$C$5:$C$4516,'Raw Data_OS_22'!$O$5:$O$4516))</f>
        <v>B2</v>
      </c>
    </row>
    <row r="1908" spans="3:14" x14ac:dyDescent="0.35">
      <c r="C1908" s="26" t="s">
        <v>2330</v>
      </c>
      <c r="D1908" s="14">
        <v>44283</v>
      </c>
      <c r="E1908" s="14">
        <v>44286</v>
      </c>
      <c r="F1908" s="27" t="s">
        <v>3908</v>
      </c>
      <c r="G1908" s="28">
        <v>6380</v>
      </c>
      <c r="H1908" s="29">
        <v>6380</v>
      </c>
      <c r="I1908" s="29">
        <v>1</v>
      </c>
      <c r="J1908" s="30">
        <v>2021</v>
      </c>
      <c r="K1908" s="30">
        <v>2021</v>
      </c>
      <c r="L1908" s="31" t="s">
        <v>21</v>
      </c>
      <c r="M1908" s="32" t="str">
        <f>IF(_xlfn.XLOOKUP(C1908,'Raw Data_OS_22'!$C$5:$C$4516,'Raw Data_OS_22'!$G$5:$G$4516,"New_Claim/ Reopening")= "New_Claim/ Reopening","New_Claim/ Reopening","Old_Claim")</f>
        <v>Old_Claim</v>
      </c>
      <c r="N1908" s="18" t="str">
        <f>IF(M1908=$N$2,IF(J1908=$N$1,"E1","D"),_xlfn.XLOOKUP(C1908,'Raw Data_OS_22'!$C$5:$C$4516,'Raw Data_OS_22'!$O$5:$O$4516))</f>
        <v>B1</v>
      </c>
    </row>
    <row r="1909" spans="3:14" x14ac:dyDescent="0.35">
      <c r="C1909" s="26" t="s">
        <v>5411</v>
      </c>
      <c r="D1909" s="14">
        <v>44280</v>
      </c>
      <c r="E1909" s="14">
        <v>44286</v>
      </c>
      <c r="F1909" s="27" t="s">
        <v>3910</v>
      </c>
      <c r="G1909" s="28">
        <v>7200</v>
      </c>
      <c r="H1909" s="29">
        <v>7200</v>
      </c>
      <c r="I1909" s="29">
        <v>1</v>
      </c>
      <c r="J1909" s="30">
        <v>2021</v>
      </c>
      <c r="K1909" s="30">
        <v>2021</v>
      </c>
      <c r="L1909" s="31" t="s">
        <v>21</v>
      </c>
      <c r="M1909" s="32" t="str">
        <f>IF(_xlfn.XLOOKUP(C1909,'Raw Data_OS_22'!$C$5:$C$4516,'Raw Data_OS_22'!$G$5:$G$4516,"New_Claim/ Reopening")= "New_Claim/ Reopening","New_Claim/ Reopening","Old_Claim")</f>
        <v>Old_Claim</v>
      </c>
      <c r="N1909" s="18" t="str">
        <f>IF(M1909=$N$2,IF(J1909=$N$1,"E1","D"),_xlfn.XLOOKUP(C1909,'Raw Data_OS_22'!$C$5:$C$4516,'Raw Data_OS_22'!$O$5:$O$4516))</f>
        <v>B1</v>
      </c>
    </row>
    <row r="1910" spans="3:14" x14ac:dyDescent="0.35">
      <c r="C1910" s="26" t="s">
        <v>5412</v>
      </c>
      <c r="D1910" s="14">
        <v>44285</v>
      </c>
      <c r="E1910" s="14">
        <v>44286</v>
      </c>
      <c r="F1910" s="27" t="s">
        <v>3908</v>
      </c>
      <c r="G1910" s="28">
        <v>301400</v>
      </c>
      <c r="H1910" s="29">
        <v>301400</v>
      </c>
      <c r="I1910" s="29">
        <v>1</v>
      </c>
      <c r="J1910" s="30">
        <v>2021</v>
      </c>
      <c r="K1910" s="30">
        <v>2021</v>
      </c>
      <c r="L1910" s="31" t="s">
        <v>21</v>
      </c>
      <c r="M1910" s="32" t="str">
        <f>IF(_xlfn.XLOOKUP(C1910,'Raw Data_OS_22'!$C$5:$C$4516,'Raw Data_OS_22'!$G$5:$G$4516,"New_Claim/ Reopening")= "New_Claim/ Reopening","New_Claim/ Reopening","Old_Claim")</f>
        <v>Old_Claim</v>
      </c>
      <c r="N1910" s="18" t="str">
        <f>IF(M1910=$N$2,IF(J1910=$N$1,"E1","D"),_xlfn.XLOOKUP(C1910,'Raw Data_OS_22'!$C$5:$C$4516,'Raw Data_OS_22'!$O$5:$O$4516))</f>
        <v>B1</v>
      </c>
    </row>
    <row r="1911" spans="3:14" x14ac:dyDescent="0.35">
      <c r="C1911" s="26" t="s">
        <v>2624</v>
      </c>
      <c r="D1911" s="14">
        <v>44284</v>
      </c>
      <c r="E1911" s="14">
        <v>44286</v>
      </c>
      <c r="F1911" s="27" t="s">
        <v>3910</v>
      </c>
      <c r="G1911" s="28">
        <v>1297824</v>
      </c>
      <c r="H1911" s="29">
        <v>1297824</v>
      </c>
      <c r="I1911" s="29">
        <v>1</v>
      </c>
      <c r="J1911" s="30">
        <v>2021</v>
      </c>
      <c r="K1911" s="30">
        <v>2021</v>
      </c>
      <c r="L1911" s="31" t="s">
        <v>21</v>
      </c>
      <c r="M1911" s="32" t="str">
        <f>IF(_xlfn.XLOOKUP(C1911,'Raw Data_OS_22'!$C$5:$C$4516,'Raw Data_OS_22'!$G$5:$G$4516,"New_Claim/ Reopening")= "New_Claim/ Reopening","New_Claim/ Reopening","Old_Claim")</f>
        <v>Old_Claim</v>
      </c>
      <c r="N1911" s="18" t="str">
        <f>IF(M1911=$N$2,IF(J1911=$N$1,"E1","D"),_xlfn.XLOOKUP(C1911,'Raw Data_OS_22'!$C$5:$C$4516,'Raw Data_OS_22'!$O$5:$O$4516))</f>
        <v>B2</v>
      </c>
    </row>
    <row r="1912" spans="3:14" x14ac:dyDescent="0.35">
      <c r="C1912" s="26" t="s">
        <v>2331</v>
      </c>
      <c r="D1912" s="14">
        <v>44279</v>
      </c>
      <c r="E1912" s="14">
        <v>44286</v>
      </c>
      <c r="F1912" s="27" t="s">
        <v>3908</v>
      </c>
      <c r="G1912" s="28">
        <v>25056</v>
      </c>
      <c r="H1912" s="29">
        <v>25056</v>
      </c>
      <c r="I1912" s="29">
        <v>1</v>
      </c>
      <c r="J1912" s="30">
        <v>2021</v>
      </c>
      <c r="K1912" s="30">
        <v>2021</v>
      </c>
      <c r="L1912" s="31" t="s">
        <v>21</v>
      </c>
      <c r="M1912" s="32" t="str">
        <f>IF(_xlfn.XLOOKUP(C1912,'Raw Data_OS_22'!$C$5:$C$4516,'Raw Data_OS_22'!$G$5:$G$4516,"New_Claim/ Reopening")= "New_Claim/ Reopening","New_Claim/ Reopening","Old_Claim")</f>
        <v>Old_Claim</v>
      </c>
      <c r="N1912" s="18" t="str">
        <f>IF(M1912=$N$2,IF(J1912=$N$1,"E1","D"),_xlfn.XLOOKUP(C1912,'Raw Data_OS_22'!$C$5:$C$4516,'Raw Data_OS_22'!$O$5:$O$4516))</f>
        <v>B1</v>
      </c>
    </row>
    <row r="1913" spans="3:14" x14ac:dyDescent="0.35">
      <c r="C1913" s="26" t="s">
        <v>2625</v>
      </c>
      <c r="D1913" s="14">
        <v>44281</v>
      </c>
      <c r="E1913" s="14">
        <v>44287</v>
      </c>
      <c r="F1913" s="27" t="s">
        <v>3908</v>
      </c>
      <c r="G1913" s="28">
        <v>357700</v>
      </c>
      <c r="H1913" s="29">
        <v>357700</v>
      </c>
      <c r="I1913" s="29">
        <v>1</v>
      </c>
      <c r="J1913" s="30">
        <v>2021</v>
      </c>
      <c r="K1913" s="30">
        <v>2021</v>
      </c>
      <c r="L1913" s="31" t="s">
        <v>21</v>
      </c>
      <c r="M1913" s="32" t="str">
        <f>IF(_xlfn.XLOOKUP(C1913,'Raw Data_OS_22'!$C$5:$C$4516,'Raw Data_OS_22'!$G$5:$G$4516,"New_Claim/ Reopening")= "New_Claim/ Reopening","New_Claim/ Reopening","Old_Claim")</f>
        <v>Old_Claim</v>
      </c>
      <c r="N1913" s="18" t="str">
        <f>IF(M1913=$N$2,IF(J1913=$N$1,"E1","D"),_xlfn.XLOOKUP(C1913,'Raw Data_OS_22'!$C$5:$C$4516,'Raw Data_OS_22'!$O$5:$O$4516))</f>
        <v>B1</v>
      </c>
    </row>
    <row r="1914" spans="3:14" x14ac:dyDescent="0.35">
      <c r="C1914" s="26" t="s">
        <v>2336</v>
      </c>
      <c r="D1914" s="14">
        <v>44269</v>
      </c>
      <c r="E1914" s="14">
        <v>44279</v>
      </c>
      <c r="F1914" s="27" t="s">
        <v>3908</v>
      </c>
      <c r="G1914" s="28">
        <v>404500</v>
      </c>
      <c r="H1914" s="29">
        <v>404500</v>
      </c>
      <c r="I1914" s="29">
        <v>1</v>
      </c>
      <c r="J1914" s="30">
        <v>2021</v>
      </c>
      <c r="K1914" s="30">
        <v>2021</v>
      </c>
      <c r="L1914" s="31" t="s">
        <v>21</v>
      </c>
      <c r="M1914" s="32" t="str">
        <f>IF(_xlfn.XLOOKUP(C1914,'Raw Data_OS_22'!$C$5:$C$4516,'Raw Data_OS_22'!$G$5:$G$4516,"New_Claim/ Reopening")= "New_Claim/ Reopening","New_Claim/ Reopening","Old_Claim")</f>
        <v>Old_Claim</v>
      </c>
      <c r="N1914" s="18" t="str">
        <f>IF(M1914=$N$2,IF(J1914=$N$1,"E1","D"),_xlfn.XLOOKUP(C1914,'Raw Data_OS_22'!$C$5:$C$4516,'Raw Data_OS_22'!$O$5:$O$4516))</f>
        <v>B1</v>
      </c>
    </row>
    <row r="1915" spans="3:14" x14ac:dyDescent="0.35">
      <c r="C1915" s="26" t="s">
        <v>2337</v>
      </c>
      <c r="D1915" s="14">
        <v>44284</v>
      </c>
      <c r="E1915" s="14">
        <v>44292</v>
      </c>
      <c r="F1915" s="27" t="s">
        <v>3910</v>
      </c>
      <c r="G1915" s="28">
        <v>6380</v>
      </c>
      <c r="H1915" s="29">
        <v>6380</v>
      </c>
      <c r="I1915" s="29">
        <v>1</v>
      </c>
      <c r="J1915" s="30">
        <v>2021</v>
      </c>
      <c r="K1915" s="30">
        <v>2021</v>
      </c>
      <c r="L1915" s="31" t="s">
        <v>21</v>
      </c>
      <c r="M1915" s="32" t="str">
        <f>IF(_xlfn.XLOOKUP(C1915,'Raw Data_OS_22'!$C$5:$C$4516,'Raw Data_OS_22'!$G$5:$G$4516,"New_Claim/ Reopening")= "New_Claim/ Reopening","New_Claim/ Reopening","Old_Claim")</f>
        <v>Old_Claim</v>
      </c>
      <c r="N1915" s="18" t="str">
        <f>IF(M1915=$N$2,IF(J1915=$N$1,"E1","D"),_xlfn.XLOOKUP(C1915,'Raw Data_OS_22'!$C$5:$C$4516,'Raw Data_OS_22'!$O$5:$O$4516))</f>
        <v>B1</v>
      </c>
    </row>
    <row r="1916" spans="3:14" x14ac:dyDescent="0.35">
      <c r="C1916" s="26" t="s">
        <v>2338</v>
      </c>
      <c r="D1916" s="14">
        <v>44277</v>
      </c>
      <c r="E1916" s="14">
        <v>44287</v>
      </c>
      <c r="F1916" s="27" t="s">
        <v>3908</v>
      </c>
      <c r="G1916" s="28">
        <v>6380</v>
      </c>
      <c r="H1916" s="29">
        <v>6380</v>
      </c>
      <c r="I1916" s="29">
        <v>1</v>
      </c>
      <c r="J1916" s="30">
        <v>2021</v>
      </c>
      <c r="K1916" s="30">
        <v>2021</v>
      </c>
      <c r="L1916" s="31" t="s">
        <v>21</v>
      </c>
      <c r="M1916" s="32" t="str">
        <f>IF(_xlfn.XLOOKUP(C1916,'Raw Data_OS_22'!$C$5:$C$4516,'Raw Data_OS_22'!$G$5:$G$4516,"New_Claim/ Reopening")= "New_Claim/ Reopening","New_Claim/ Reopening","Old_Claim")</f>
        <v>Old_Claim</v>
      </c>
      <c r="N1916" s="18" t="str">
        <f>IF(M1916=$N$2,IF(J1916=$N$1,"E1","D"),_xlfn.XLOOKUP(C1916,'Raw Data_OS_22'!$C$5:$C$4516,'Raw Data_OS_22'!$O$5:$O$4516))</f>
        <v>B1</v>
      </c>
    </row>
    <row r="1917" spans="3:14" x14ac:dyDescent="0.35">
      <c r="C1917" s="26" t="s">
        <v>2626</v>
      </c>
      <c r="D1917" s="14">
        <v>44284</v>
      </c>
      <c r="E1917" s="14">
        <v>44287</v>
      </c>
      <c r="F1917" s="27" t="s">
        <v>3910</v>
      </c>
      <c r="G1917" s="28">
        <v>99528</v>
      </c>
      <c r="H1917" s="29">
        <v>99528</v>
      </c>
      <c r="I1917" s="29">
        <v>1</v>
      </c>
      <c r="J1917" s="30">
        <v>2021</v>
      </c>
      <c r="K1917" s="30">
        <v>2021</v>
      </c>
      <c r="L1917" s="31" t="s">
        <v>21</v>
      </c>
      <c r="M1917" s="32" t="str">
        <f>IF(_xlfn.XLOOKUP(C1917,'Raw Data_OS_22'!$C$5:$C$4516,'Raw Data_OS_22'!$G$5:$G$4516,"New_Claim/ Reopening")= "New_Claim/ Reopening","New_Claim/ Reopening","Old_Claim")</f>
        <v>Old_Claim</v>
      </c>
      <c r="N1917" s="18" t="str">
        <f>IF(M1917=$N$2,IF(J1917=$N$1,"E1","D"),_xlfn.XLOOKUP(C1917,'Raw Data_OS_22'!$C$5:$C$4516,'Raw Data_OS_22'!$O$5:$O$4516))</f>
        <v>B1</v>
      </c>
    </row>
    <row r="1918" spans="3:14" x14ac:dyDescent="0.35">
      <c r="C1918" s="26" t="s">
        <v>2628</v>
      </c>
      <c r="D1918" s="14">
        <v>44286</v>
      </c>
      <c r="E1918" s="14">
        <v>44292</v>
      </c>
      <c r="F1918" s="27" t="s">
        <v>3910</v>
      </c>
      <c r="G1918" s="28">
        <v>191908</v>
      </c>
      <c r="H1918" s="29">
        <v>191908</v>
      </c>
      <c r="I1918" s="29">
        <v>1</v>
      </c>
      <c r="J1918" s="30">
        <v>2021</v>
      </c>
      <c r="K1918" s="30">
        <v>2021</v>
      </c>
      <c r="L1918" s="31" t="s">
        <v>21</v>
      </c>
      <c r="M1918" s="32" t="str">
        <f>IF(_xlfn.XLOOKUP(C1918,'Raw Data_OS_22'!$C$5:$C$4516,'Raw Data_OS_22'!$G$5:$G$4516,"New_Claim/ Reopening")= "New_Claim/ Reopening","New_Claim/ Reopening","Old_Claim")</f>
        <v>Old_Claim</v>
      </c>
      <c r="N1918" s="18" t="str">
        <f>IF(M1918=$N$2,IF(J1918=$N$1,"E1","D"),_xlfn.XLOOKUP(C1918,'Raw Data_OS_22'!$C$5:$C$4516,'Raw Data_OS_22'!$O$5:$O$4516))</f>
        <v>B1</v>
      </c>
    </row>
    <row r="1919" spans="3:14" x14ac:dyDescent="0.35">
      <c r="C1919" s="26" t="s">
        <v>2341</v>
      </c>
      <c r="D1919" s="14">
        <v>44282</v>
      </c>
      <c r="E1919" s="14">
        <v>44285</v>
      </c>
      <c r="F1919" s="27" t="s">
        <v>3910</v>
      </c>
      <c r="G1919" s="28">
        <v>8700</v>
      </c>
      <c r="H1919" s="29">
        <v>8700</v>
      </c>
      <c r="I1919" s="29">
        <v>1</v>
      </c>
      <c r="J1919" s="30">
        <v>2021</v>
      </c>
      <c r="K1919" s="30">
        <v>2021</v>
      </c>
      <c r="L1919" s="31" t="s">
        <v>21</v>
      </c>
      <c r="M1919" s="32" t="str">
        <f>IF(_xlfn.XLOOKUP(C1919,'Raw Data_OS_22'!$C$5:$C$4516,'Raw Data_OS_22'!$G$5:$G$4516,"New_Claim/ Reopening")= "New_Claim/ Reopening","New_Claim/ Reopening","Old_Claim")</f>
        <v>Old_Claim</v>
      </c>
      <c r="N1919" s="18" t="str">
        <f>IF(M1919=$N$2,IF(J1919=$N$1,"E1","D"),_xlfn.XLOOKUP(C1919,'Raw Data_OS_22'!$C$5:$C$4516,'Raw Data_OS_22'!$O$5:$O$4516))</f>
        <v>B2</v>
      </c>
    </row>
    <row r="1920" spans="3:14" x14ac:dyDescent="0.35">
      <c r="C1920" s="26" t="s">
        <v>2342</v>
      </c>
      <c r="D1920" s="14">
        <v>44281</v>
      </c>
      <c r="E1920" s="14">
        <v>44285</v>
      </c>
      <c r="F1920" s="27" t="s">
        <v>3910</v>
      </c>
      <c r="G1920" s="28">
        <v>8700</v>
      </c>
      <c r="H1920" s="29">
        <v>8700</v>
      </c>
      <c r="I1920" s="29">
        <v>1</v>
      </c>
      <c r="J1920" s="30">
        <v>2021</v>
      </c>
      <c r="K1920" s="30">
        <v>2021</v>
      </c>
      <c r="L1920" s="31" t="s">
        <v>21</v>
      </c>
      <c r="M1920" s="32" t="str">
        <f>IF(_xlfn.XLOOKUP(C1920,'Raw Data_OS_22'!$C$5:$C$4516,'Raw Data_OS_22'!$G$5:$G$4516,"New_Claim/ Reopening")= "New_Claim/ Reopening","New_Claim/ Reopening","Old_Claim")</f>
        <v>Old_Claim</v>
      </c>
      <c r="N1920" s="18" t="str">
        <f>IF(M1920=$N$2,IF(J1920=$N$1,"E1","D"),_xlfn.XLOOKUP(C1920,'Raw Data_OS_22'!$C$5:$C$4516,'Raw Data_OS_22'!$O$5:$O$4516))</f>
        <v>B1</v>
      </c>
    </row>
    <row r="1921" spans="3:14" x14ac:dyDescent="0.35">
      <c r="C1921" s="26" t="s">
        <v>2343</v>
      </c>
      <c r="D1921" s="14">
        <v>44275</v>
      </c>
      <c r="E1921" s="14">
        <v>44293</v>
      </c>
      <c r="F1921" s="27" t="s">
        <v>3908</v>
      </c>
      <c r="G1921" s="28">
        <v>145700</v>
      </c>
      <c r="H1921" s="29">
        <v>145700</v>
      </c>
      <c r="I1921" s="29">
        <v>1</v>
      </c>
      <c r="J1921" s="30">
        <v>2021</v>
      </c>
      <c r="K1921" s="30">
        <v>2021</v>
      </c>
      <c r="L1921" s="31" t="s">
        <v>21</v>
      </c>
      <c r="M1921" s="32" t="str">
        <f>IF(_xlfn.XLOOKUP(C1921,'Raw Data_OS_22'!$C$5:$C$4516,'Raw Data_OS_22'!$G$5:$G$4516,"New_Claim/ Reopening")= "New_Claim/ Reopening","New_Claim/ Reopening","Old_Claim")</f>
        <v>Old_Claim</v>
      </c>
      <c r="N1921" s="18" t="str">
        <f>IF(M1921=$N$2,IF(J1921=$N$1,"E1","D"),_xlfn.XLOOKUP(C1921,'Raw Data_OS_22'!$C$5:$C$4516,'Raw Data_OS_22'!$O$5:$O$4516))</f>
        <v>B1</v>
      </c>
    </row>
    <row r="1922" spans="3:14" x14ac:dyDescent="0.35">
      <c r="C1922" s="26" t="s">
        <v>2630</v>
      </c>
      <c r="D1922" s="14">
        <v>44285</v>
      </c>
      <c r="E1922" s="14">
        <v>44293</v>
      </c>
      <c r="F1922" s="27" t="s">
        <v>3910</v>
      </c>
      <c r="G1922" s="28">
        <v>11500</v>
      </c>
      <c r="H1922" s="29">
        <v>11500</v>
      </c>
      <c r="I1922" s="29">
        <v>1</v>
      </c>
      <c r="J1922" s="30">
        <v>2021</v>
      </c>
      <c r="K1922" s="30">
        <v>2021</v>
      </c>
      <c r="L1922" s="31" t="s">
        <v>21</v>
      </c>
      <c r="M1922" s="32" t="str">
        <f>IF(_xlfn.XLOOKUP(C1922,'Raw Data_OS_22'!$C$5:$C$4516,'Raw Data_OS_22'!$G$5:$G$4516,"New_Claim/ Reopening")= "New_Claim/ Reopening","New_Claim/ Reopening","Old_Claim")</f>
        <v>Old_Claim</v>
      </c>
      <c r="N1922" s="18" t="str">
        <f>IF(M1922=$N$2,IF(J1922=$N$1,"E1","D"),_xlfn.XLOOKUP(C1922,'Raw Data_OS_22'!$C$5:$C$4516,'Raw Data_OS_22'!$O$5:$O$4516))</f>
        <v>B2</v>
      </c>
    </row>
    <row r="1923" spans="3:14" x14ac:dyDescent="0.35">
      <c r="C1923" s="26" t="s">
        <v>2345</v>
      </c>
      <c r="D1923" s="14">
        <v>44287</v>
      </c>
      <c r="E1923" s="14">
        <v>44292</v>
      </c>
      <c r="F1923" s="27" t="s">
        <v>3910</v>
      </c>
      <c r="G1923" s="28">
        <v>6380</v>
      </c>
      <c r="H1923" s="29">
        <v>6380</v>
      </c>
      <c r="I1923" s="29">
        <v>1</v>
      </c>
      <c r="J1923" s="30">
        <v>2021</v>
      </c>
      <c r="K1923" s="30">
        <v>2021</v>
      </c>
      <c r="L1923" s="31" t="s">
        <v>2250</v>
      </c>
      <c r="M1923" s="32" t="str">
        <f>IF(_xlfn.XLOOKUP(C1923,'Raw Data_OS_22'!$C$5:$C$4516,'Raw Data_OS_22'!$G$5:$G$4516,"New_Claim/ Reopening")= "New_Claim/ Reopening","New_Claim/ Reopening","Old_Claim")</f>
        <v>Old_Claim</v>
      </c>
      <c r="N1923" s="18" t="str">
        <f>IF(M1923=$N$2,IF(J1923=$N$1,"E1","D"),_xlfn.XLOOKUP(C1923,'Raw Data_OS_22'!$C$5:$C$4516,'Raw Data_OS_22'!$O$5:$O$4516))</f>
        <v>B1</v>
      </c>
    </row>
    <row r="1924" spans="3:14" x14ac:dyDescent="0.35">
      <c r="C1924" s="26" t="s">
        <v>2631</v>
      </c>
      <c r="D1924" s="14">
        <v>44289</v>
      </c>
      <c r="E1924" s="14">
        <v>44293</v>
      </c>
      <c r="F1924" s="27" t="s">
        <v>3908</v>
      </c>
      <c r="G1924" s="28">
        <v>300000</v>
      </c>
      <c r="H1924" s="29">
        <v>300000</v>
      </c>
      <c r="I1924" s="29">
        <v>1</v>
      </c>
      <c r="J1924" s="30">
        <v>2021</v>
      </c>
      <c r="K1924" s="30">
        <v>2021</v>
      </c>
      <c r="L1924" s="31" t="s">
        <v>2250</v>
      </c>
      <c r="M1924" s="32" t="str">
        <f>IF(_xlfn.XLOOKUP(C1924,'Raw Data_OS_22'!$C$5:$C$4516,'Raw Data_OS_22'!$G$5:$G$4516,"New_Claim/ Reopening")= "New_Claim/ Reopening","New_Claim/ Reopening","Old_Claim")</f>
        <v>Old_Claim</v>
      </c>
      <c r="N1924" s="18" t="str">
        <f>IF(M1924=$N$2,IF(J1924=$N$1,"E1","D"),_xlfn.XLOOKUP(C1924,'Raw Data_OS_22'!$C$5:$C$4516,'Raw Data_OS_22'!$O$5:$O$4516))</f>
        <v>A</v>
      </c>
    </row>
    <row r="1925" spans="3:14" x14ac:dyDescent="0.35">
      <c r="C1925" s="26" t="s">
        <v>5423</v>
      </c>
      <c r="D1925" s="14">
        <v>44284</v>
      </c>
      <c r="E1925" s="14">
        <v>44293</v>
      </c>
      <c r="F1925" s="27" t="s">
        <v>3910</v>
      </c>
      <c r="G1925" s="28">
        <v>6380</v>
      </c>
      <c r="H1925" s="29">
        <v>6380</v>
      </c>
      <c r="I1925" s="29">
        <v>1</v>
      </c>
      <c r="J1925" s="30">
        <v>2021</v>
      </c>
      <c r="K1925" s="30">
        <v>2021</v>
      </c>
      <c r="L1925" s="31" t="s">
        <v>21</v>
      </c>
      <c r="M1925" s="32" t="str">
        <f>IF(_xlfn.XLOOKUP(C1925,'Raw Data_OS_22'!$C$5:$C$4516,'Raw Data_OS_22'!$G$5:$G$4516,"New_Claim/ Reopening")= "New_Claim/ Reopening","New_Claim/ Reopening","Old_Claim")</f>
        <v>Old_Claim</v>
      </c>
      <c r="N1925" s="18" t="str">
        <f>IF(M1925=$N$2,IF(J1925=$N$1,"E1","D"),_xlfn.XLOOKUP(C1925,'Raw Data_OS_22'!$C$5:$C$4516,'Raw Data_OS_22'!$O$5:$O$4516))</f>
        <v>B2</v>
      </c>
    </row>
    <row r="1926" spans="3:14" x14ac:dyDescent="0.35">
      <c r="C1926" s="26" t="s">
        <v>2346</v>
      </c>
      <c r="D1926" s="14">
        <v>44291</v>
      </c>
      <c r="E1926" s="14">
        <v>44293</v>
      </c>
      <c r="F1926" s="27" t="s">
        <v>3910</v>
      </c>
      <c r="G1926" s="28">
        <v>6380</v>
      </c>
      <c r="H1926" s="29">
        <v>6380</v>
      </c>
      <c r="I1926" s="29">
        <v>1</v>
      </c>
      <c r="J1926" s="30">
        <v>2021</v>
      </c>
      <c r="K1926" s="30">
        <v>2021</v>
      </c>
      <c r="L1926" s="31" t="s">
        <v>2250</v>
      </c>
      <c r="M1926" s="32" t="str">
        <f>IF(_xlfn.XLOOKUP(C1926,'Raw Data_OS_22'!$C$5:$C$4516,'Raw Data_OS_22'!$G$5:$G$4516,"New_Claim/ Reopening")= "New_Claim/ Reopening","New_Claim/ Reopening","Old_Claim")</f>
        <v>Old_Claim</v>
      </c>
      <c r="N1926" s="18" t="str">
        <f>IF(M1926=$N$2,IF(J1926=$N$1,"E1","D"),_xlfn.XLOOKUP(C1926,'Raw Data_OS_22'!$C$5:$C$4516,'Raw Data_OS_22'!$O$5:$O$4516))</f>
        <v>B1</v>
      </c>
    </row>
    <row r="1927" spans="3:14" x14ac:dyDescent="0.35">
      <c r="C1927" s="26" t="s">
        <v>2347</v>
      </c>
      <c r="D1927" s="14">
        <v>44283</v>
      </c>
      <c r="E1927" s="14">
        <v>44294</v>
      </c>
      <c r="F1927" s="27" t="s">
        <v>3910</v>
      </c>
      <c r="G1927" s="28">
        <v>5000</v>
      </c>
      <c r="H1927" s="29">
        <v>5000</v>
      </c>
      <c r="I1927" s="29">
        <v>1</v>
      </c>
      <c r="J1927" s="30">
        <v>2021</v>
      </c>
      <c r="K1927" s="30">
        <v>2021</v>
      </c>
      <c r="L1927" s="31" t="s">
        <v>21</v>
      </c>
      <c r="M1927" s="32" t="str">
        <f>IF(_xlfn.XLOOKUP(C1927,'Raw Data_OS_22'!$C$5:$C$4516,'Raw Data_OS_22'!$G$5:$G$4516,"New_Claim/ Reopening")= "New_Claim/ Reopening","New_Claim/ Reopening","Old_Claim")</f>
        <v>Old_Claim</v>
      </c>
      <c r="N1927" s="18" t="str">
        <f>IF(M1927=$N$2,IF(J1927=$N$1,"E1","D"),_xlfn.XLOOKUP(C1927,'Raw Data_OS_22'!$C$5:$C$4516,'Raw Data_OS_22'!$O$5:$O$4516))</f>
        <v>B1</v>
      </c>
    </row>
    <row r="1928" spans="3:14" x14ac:dyDescent="0.35">
      <c r="C1928" s="26" t="s">
        <v>2633</v>
      </c>
      <c r="D1928" s="14">
        <v>44283</v>
      </c>
      <c r="E1928" s="14">
        <v>44294</v>
      </c>
      <c r="F1928" s="27" t="s">
        <v>3908</v>
      </c>
      <c r="G1928" s="28">
        <v>84100</v>
      </c>
      <c r="H1928" s="29">
        <v>84100</v>
      </c>
      <c r="I1928" s="29">
        <v>1</v>
      </c>
      <c r="J1928" s="30">
        <v>2021</v>
      </c>
      <c r="K1928" s="30">
        <v>2021</v>
      </c>
      <c r="L1928" s="31" t="s">
        <v>21</v>
      </c>
      <c r="M1928" s="32" t="str">
        <f>IF(_xlfn.XLOOKUP(C1928,'Raw Data_OS_22'!$C$5:$C$4516,'Raw Data_OS_22'!$G$5:$G$4516,"New_Claim/ Reopening")= "New_Claim/ Reopening","New_Claim/ Reopening","Old_Claim")</f>
        <v>Old_Claim</v>
      </c>
      <c r="N1928" s="18" t="str">
        <f>IF(M1928=$N$2,IF(J1928=$N$1,"E1","D"),_xlfn.XLOOKUP(C1928,'Raw Data_OS_22'!$C$5:$C$4516,'Raw Data_OS_22'!$O$5:$O$4516))</f>
        <v>B1</v>
      </c>
    </row>
    <row r="1929" spans="3:14" x14ac:dyDescent="0.35">
      <c r="C1929" s="26" t="s">
        <v>2634</v>
      </c>
      <c r="D1929" s="14">
        <v>44290</v>
      </c>
      <c r="E1929" s="14">
        <v>44294</v>
      </c>
      <c r="F1929" s="27" t="s">
        <v>3910</v>
      </c>
      <c r="G1929" s="28">
        <v>6380</v>
      </c>
      <c r="H1929" s="29">
        <v>6380</v>
      </c>
      <c r="I1929" s="29">
        <v>1</v>
      </c>
      <c r="J1929" s="30">
        <v>2021</v>
      </c>
      <c r="K1929" s="30">
        <v>2021</v>
      </c>
      <c r="L1929" s="31" t="s">
        <v>2250</v>
      </c>
      <c r="M1929" s="32" t="str">
        <f>IF(_xlfn.XLOOKUP(C1929,'Raw Data_OS_22'!$C$5:$C$4516,'Raw Data_OS_22'!$G$5:$G$4516,"New_Claim/ Reopening")= "New_Claim/ Reopening","New_Claim/ Reopening","Old_Claim")</f>
        <v>Old_Claim</v>
      </c>
      <c r="N1929" s="18" t="str">
        <f>IF(M1929=$N$2,IF(J1929=$N$1,"E1","D"),_xlfn.XLOOKUP(C1929,'Raw Data_OS_22'!$C$5:$C$4516,'Raw Data_OS_22'!$O$5:$O$4516))</f>
        <v>B2</v>
      </c>
    </row>
    <row r="1930" spans="3:14" x14ac:dyDescent="0.35">
      <c r="C1930" s="26" t="s">
        <v>2635</v>
      </c>
      <c r="D1930" s="14">
        <v>44290</v>
      </c>
      <c r="E1930" s="14">
        <v>44294</v>
      </c>
      <c r="F1930" s="27" t="s">
        <v>3910</v>
      </c>
      <c r="G1930" s="28">
        <v>164620</v>
      </c>
      <c r="H1930" s="29">
        <v>164620</v>
      </c>
      <c r="I1930" s="29">
        <v>1</v>
      </c>
      <c r="J1930" s="30">
        <v>2021</v>
      </c>
      <c r="K1930" s="30">
        <v>2021</v>
      </c>
      <c r="L1930" s="31" t="s">
        <v>2250</v>
      </c>
      <c r="M1930" s="32" t="str">
        <f>IF(_xlfn.XLOOKUP(C1930,'Raw Data_OS_22'!$C$5:$C$4516,'Raw Data_OS_22'!$G$5:$G$4516,"New_Claim/ Reopening")= "New_Claim/ Reopening","New_Claim/ Reopening","Old_Claim")</f>
        <v>Old_Claim</v>
      </c>
      <c r="N1930" s="18" t="str">
        <f>IF(M1930=$N$2,IF(J1930=$N$1,"E1","D"),_xlfn.XLOOKUP(C1930,'Raw Data_OS_22'!$C$5:$C$4516,'Raw Data_OS_22'!$O$5:$O$4516))</f>
        <v>B2</v>
      </c>
    </row>
    <row r="1931" spans="3:14" x14ac:dyDescent="0.35">
      <c r="C1931" s="26" t="s">
        <v>2348</v>
      </c>
      <c r="D1931" s="14">
        <v>44292</v>
      </c>
      <c r="E1931" s="14">
        <v>44295</v>
      </c>
      <c r="F1931" s="27" t="s">
        <v>3910</v>
      </c>
      <c r="G1931" s="28">
        <v>8700</v>
      </c>
      <c r="H1931" s="29">
        <v>8700</v>
      </c>
      <c r="I1931" s="29">
        <v>1</v>
      </c>
      <c r="J1931" s="30">
        <v>2021</v>
      </c>
      <c r="K1931" s="30">
        <v>2021</v>
      </c>
      <c r="L1931" s="31" t="s">
        <v>2250</v>
      </c>
      <c r="M1931" s="32" t="str">
        <f>IF(_xlfn.XLOOKUP(C1931,'Raw Data_OS_22'!$C$5:$C$4516,'Raw Data_OS_22'!$G$5:$G$4516,"New_Claim/ Reopening")= "New_Claim/ Reopening","New_Claim/ Reopening","Old_Claim")</f>
        <v>Old_Claim</v>
      </c>
      <c r="N1931" s="18" t="str">
        <f>IF(M1931=$N$2,IF(J1931=$N$1,"E1","D"),_xlfn.XLOOKUP(C1931,'Raw Data_OS_22'!$C$5:$C$4516,'Raw Data_OS_22'!$O$5:$O$4516))</f>
        <v>B1</v>
      </c>
    </row>
    <row r="1932" spans="3:14" x14ac:dyDescent="0.35">
      <c r="C1932" s="26" t="s">
        <v>2636</v>
      </c>
      <c r="D1932" s="14">
        <v>44079</v>
      </c>
      <c r="E1932" s="14">
        <v>44294</v>
      </c>
      <c r="F1932" s="27" t="s">
        <v>4214</v>
      </c>
      <c r="G1932" s="28">
        <v>190000</v>
      </c>
      <c r="H1932" s="29">
        <v>190000</v>
      </c>
      <c r="I1932" s="29">
        <v>1</v>
      </c>
      <c r="J1932" s="30">
        <v>2020</v>
      </c>
      <c r="K1932" s="30">
        <v>2021</v>
      </c>
      <c r="L1932" s="31" t="s">
        <v>35</v>
      </c>
      <c r="M1932" s="32" t="str">
        <f>IF(_xlfn.XLOOKUP(C1932,'Raw Data_OS_22'!$C$5:$C$4516,'Raw Data_OS_22'!$G$5:$G$4516,"New_Claim/ Reopening")= "New_Claim/ Reopening","New_Claim/ Reopening","Old_Claim")</f>
        <v>Old_Claim</v>
      </c>
      <c r="N1932" s="18" t="str">
        <f>IF(M1932=$N$2,IF(J1932=$N$1,"E1","D"),_xlfn.XLOOKUP(C1932,'Raw Data_OS_22'!$C$5:$C$4516,'Raw Data_OS_22'!$O$5:$O$4516))</f>
        <v>A</v>
      </c>
    </row>
    <row r="1933" spans="3:14" x14ac:dyDescent="0.35">
      <c r="C1933" s="26" t="s">
        <v>2637</v>
      </c>
      <c r="D1933" s="14">
        <v>44263</v>
      </c>
      <c r="E1933" s="14">
        <v>44295</v>
      </c>
      <c r="F1933" s="27" t="s">
        <v>3910</v>
      </c>
      <c r="G1933" s="28">
        <v>580000</v>
      </c>
      <c r="H1933" s="29">
        <v>580000</v>
      </c>
      <c r="I1933" s="29">
        <v>1</v>
      </c>
      <c r="J1933" s="30">
        <v>2021</v>
      </c>
      <c r="K1933" s="30">
        <v>2021</v>
      </c>
      <c r="L1933" s="31" t="s">
        <v>21</v>
      </c>
      <c r="M1933" s="32" t="str">
        <f>IF(_xlfn.XLOOKUP(C1933,'Raw Data_OS_22'!$C$5:$C$4516,'Raw Data_OS_22'!$G$5:$G$4516,"New_Claim/ Reopening")= "New_Claim/ Reopening","New_Claim/ Reopening","Old_Claim")</f>
        <v>Old_Claim</v>
      </c>
      <c r="N1933" s="18" t="str">
        <f>IF(M1933=$N$2,IF(J1933=$N$1,"E1","D"),_xlfn.XLOOKUP(C1933,'Raw Data_OS_22'!$C$5:$C$4516,'Raw Data_OS_22'!$O$5:$O$4516))</f>
        <v>B1</v>
      </c>
    </row>
    <row r="1934" spans="3:14" x14ac:dyDescent="0.35">
      <c r="C1934" s="26" t="s">
        <v>2638</v>
      </c>
      <c r="D1934" s="14">
        <v>44276</v>
      </c>
      <c r="E1934" s="14">
        <v>44279</v>
      </c>
      <c r="F1934" s="27" t="s">
        <v>3908</v>
      </c>
      <c r="G1934" s="28">
        <v>6300</v>
      </c>
      <c r="H1934" s="29">
        <v>6300</v>
      </c>
      <c r="I1934" s="29">
        <v>1</v>
      </c>
      <c r="J1934" s="30">
        <v>2021</v>
      </c>
      <c r="K1934" s="30">
        <v>2021</v>
      </c>
      <c r="L1934" s="31" t="s">
        <v>21</v>
      </c>
      <c r="M1934" s="32" t="str">
        <f>IF(_xlfn.XLOOKUP(C1934,'Raw Data_OS_22'!$C$5:$C$4516,'Raw Data_OS_22'!$G$5:$G$4516,"New_Claim/ Reopening")= "New_Claim/ Reopening","New_Claim/ Reopening","Old_Claim")</f>
        <v>Old_Claim</v>
      </c>
      <c r="N1934" s="18" t="str">
        <f>IF(M1934=$N$2,IF(J1934=$N$1,"E1","D"),_xlfn.XLOOKUP(C1934,'Raw Data_OS_22'!$C$5:$C$4516,'Raw Data_OS_22'!$O$5:$O$4516))</f>
        <v>B1</v>
      </c>
    </row>
    <row r="1935" spans="3:14" x14ac:dyDescent="0.35">
      <c r="C1935" s="26" t="s">
        <v>2639</v>
      </c>
      <c r="D1935" s="14">
        <v>44289</v>
      </c>
      <c r="E1935" s="14">
        <v>44295</v>
      </c>
      <c r="F1935" s="27" t="s">
        <v>3910</v>
      </c>
      <c r="G1935" s="28">
        <v>35760</v>
      </c>
      <c r="H1935" s="29">
        <v>35760</v>
      </c>
      <c r="I1935" s="29">
        <v>1</v>
      </c>
      <c r="J1935" s="30">
        <v>2021</v>
      </c>
      <c r="K1935" s="30">
        <v>2021</v>
      </c>
      <c r="L1935" s="31" t="s">
        <v>2250</v>
      </c>
      <c r="M1935" s="32" t="str">
        <f>IF(_xlfn.XLOOKUP(C1935,'Raw Data_OS_22'!$C$5:$C$4516,'Raw Data_OS_22'!$G$5:$G$4516,"New_Claim/ Reopening")= "New_Claim/ Reopening","New_Claim/ Reopening","Old_Claim")</f>
        <v>Old_Claim</v>
      </c>
      <c r="N1935" s="18" t="str">
        <f>IF(M1935=$N$2,IF(J1935=$N$1,"E1","D"),_xlfn.XLOOKUP(C1935,'Raw Data_OS_22'!$C$5:$C$4516,'Raw Data_OS_22'!$O$5:$O$4516))</f>
        <v>B1</v>
      </c>
    </row>
    <row r="1936" spans="3:14" x14ac:dyDescent="0.35">
      <c r="C1936" s="26" t="s">
        <v>2350</v>
      </c>
      <c r="D1936" s="14">
        <v>44276</v>
      </c>
      <c r="E1936" s="14">
        <v>44294</v>
      </c>
      <c r="F1936" s="27" t="s">
        <v>3910</v>
      </c>
      <c r="G1936" s="28">
        <v>14616</v>
      </c>
      <c r="H1936" s="29">
        <v>14616</v>
      </c>
      <c r="I1936" s="29">
        <v>1</v>
      </c>
      <c r="J1936" s="30">
        <v>2021</v>
      </c>
      <c r="K1936" s="30">
        <v>2021</v>
      </c>
      <c r="L1936" s="31" t="s">
        <v>21</v>
      </c>
      <c r="M1936" s="32" t="str">
        <f>IF(_xlfn.XLOOKUP(C1936,'Raw Data_OS_22'!$C$5:$C$4516,'Raw Data_OS_22'!$G$5:$G$4516,"New_Claim/ Reopening")= "New_Claim/ Reopening","New_Claim/ Reopening","Old_Claim")</f>
        <v>Old_Claim</v>
      </c>
      <c r="N1936" s="18" t="str">
        <f>IF(M1936=$N$2,IF(J1936=$N$1,"E1","D"),_xlfn.XLOOKUP(C1936,'Raw Data_OS_22'!$C$5:$C$4516,'Raw Data_OS_22'!$O$5:$O$4516))</f>
        <v>B1</v>
      </c>
    </row>
    <row r="1937" spans="3:14" x14ac:dyDescent="0.35">
      <c r="C1937" s="26" t="s">
        <v>2351</v>
      </c>
      <c r="D1937" s="14">
        <v>44278</v>
      </c>
      <c r="E1937" s="14">
        <v>44295</v>
      </c>
      <c r="F1937" s="27" t="s">
        <v>3910</v>
      </c>
      <c r="G1937" s="28">
        <v>8700</v>
      </c>
      <c r="H1937" s="29">
        <v>8700</v>
      </c>
      <c r="I1937" s="29">
        <v>1</v>
      </c>
      <c r="J1937" s="30">
        <v>2021</v>
      </c>
      <c r="K1937" s="30">
        <v>2021</v>
      </c>
      <c r="L1937" s="31" t="s">
        <v>21</v>
      </c>
      <c r="M1937" s="32" t="str">
        <f>IF(_xlfn.XLOOKUP(C1937,'Raw Data_OS_22'!$C$5:$C$4516,'Raw Data_OS_22'!$G$5:$G$4516,"New_Claim/ Reopening")= "New_Claim/ Reopening","New_Claim/ Reopening","Old_Claim")</f>
        <v>Old_Claim</v>
      </c>
      <c r="N1937" s="18" t="str">
        <f>IF(M1937=$N$2,IF(J1937=$N$1,"E1","D"),_xlfn.XLOOKUP(C1937,'Raw Data_OS_22'!$C$5:$C$4516,'Raw Data_OS_22'!$O$5:$O$4516))</f>
        <v>B1</v>
      </c>
    </row>
    <row r="1938" spans="3:14" x14ac:dyDescent="0.35">
      <c r="C1938" s="26" t="s">
        <v>2640</v>
      </c>
      <c r="D1938" s="14">
        <v>44284</v>
      </c>
      <c r="E1938" s="14">
        <v>44292</v>
      </c>
      <c r="F1938" s="27" t="s">
        <v>3910</v>
      </c>
      <c r="G1938" s="28">
        <v>161920</v>
      </c>
      <c r="H1938" s="29">
        <v>161920</v>
      </c>
      <c r="I1938" s="29">
        <v>1</v>
      </c>
      <c r="J1938" s="30">
        <v>2021</v>
      </c>
      <c r="K1938" s="30">
        <v>2021</v>
      </c>
      <c r="L1938" s="31" t="s">
        <v>21</v>
      </c>
      <c r="M1938" s="32" t="str">
        <f>IF(_xlfn.XLOOKUP(C1938,'Raw Data_OS_22'!$C$5:$C$4516,'Raw Data_OS_22'!$G$5:$G$4516,"New_Claim/ Reopening")= "New_Claim/ Reopening","New_Claim/ Reopening","Old_Claim")</f>
        <v>Old_Claim</v>
      </c>
      <c r="N1938" s="18" t="str">
        <f>IF(M1938=$N$2,IF(J1938=$N$1,"E1","D"),_xlfn.XLOOKUP(C1938,'Raw Data_OS_22'!$C$5:$C$4516,'Raw Data_OS_22'!$O$5:$O$4516))</f>
        <v>B1</v>
      </c>
    </row>
    <row r="1939" spans="3:14" x14ac:dyDescent="0.35">
      <c r="C1939" s="26" t="s">
        <v>2352</v>
      </c>
      <c r="D1939" s="14">
        <v>44285</v>
      </c>
      <c r="E1939" s="14">
        <v>44295</v>
      </c>
      <c r="F1939" s="27" t="s">
        <v>3908</v>
      </c>
      <c r="G1939" s="28">
        <v>15800</v>
      </c>
      <c r="H1939" s="29">
        <v>15800</v>
      </c>
      <c r="I1939" s="29">
        <v>1</v>
      </c>
      <c r="J1939" s="30">
        <v>2021</v>
      </c>
      <c r="K1939" s="30">
        <v>2021</v>
      </c>
      <c r="L1939" s="31" t="s">
        <v>21</v>
      </c>
      <c r="M1939" s="32" t="str">
        <f>IF(_xlfn.XLOOKUP(C1939,'Raw Data_OS_22'!$C$5:$C$4516,'Raw Data_OS_22'!$G$5:$G$4516,"New_Claim/ Reopening")= "New_Claim/ Reopening","New_Claim/ Reopening","Old_Claim")</f>
        <v>Old_Claim</v>
      </c>
      <c r="N1939" s="18" t="str">
        <f>IF(M1939=$N$2,IF(J1939=$N$1,"E1","D"),_xlfn.XLOOKUP(C1939,'Raw Data_OS_22'!$C$5:$C$4516,'Raw Data_OS_22'!$O$5:$O$4516))</f>
        <v>B1</v>
      </c>
    </row>
    <row r="1940" spans="3:14" x14ac:dyDescent="0.35">
      <c r="C1940" s="26" t="s">
        <v>2641</v>
      </c>
      <c r="D1940" s="14">
        <v>44279</v>
      </c>
      <c r="E1940" s="14">
        <v>44295</v>
      </c>
      <c r="F1940" s="27" t="s">
        <v>3910</v>
      </c>
      <c r="G1940" s="28">
        <v>8700</v>
      </c>
      <c r="H1940" s="29">
        <v>8700</v>
      </c>
      <c r="I1940" s="29">
        <v>1</v>
      </c>
      <c r="J1940" s="30">
        <v>2021</v>
      </c>
      <c r="K1940" s="30">
        <v>2021</v>
      </c>
      <c r="L1940" s="31" t="s">
        <v>21</v>
      </c>
      <c r="M1940" s="32" t="str">
        <f>IF(_xlfn.XLOOKUP(C1940,'Raw Data_OS_22'!$C$5:$C$4516,'Raw Data_OS_22'!$G$5:$G$4516,"New_Claim/ Reopening")= "New_Claim/ Reopening","New_Claim/ Reopening","Old_Claim")</f>
        <v>Old_Claim</v>
      </c>
      <c r="N1940" s="18" t="str">
        <f>IF(M1940=$N$2,IF(J1940=$N$1,"E1","D"),_xlfn.XLOOKUP(C1940,'Raw Data_OS_22'!$C$5:$C$4516,'Raw Data_OS_22'!$O$5:$O$4516))</f>
        <v>B1</v>
      </c>
    </row>
    <row r="1941" spans="3:14" x14ac:dyDescent="0.35">
      <c r="C1941" s="26" t="s">
        <v>2354</v>
      </c>
      <c r="D1941" s="14">
        <v>44229</v>
      </c>
      <c r="E1941" s="14">
        <v>44293</v>
      </c>
      <c r="F1941" s="27" t="s">
        <v>3910</v>
      </c>
      <c r="G1941" s="28">
        <v>10000</v>
      </c>
      <c r="H1941" s="29">
        <v>10000</v>
      </c>
      <c r="I1941" s="29">
        <v>1</v>
      </c>
      <c r="J1941" s="30">
        <v>2021</v>
      </c>
      <c r="K1941" s="30">
        <v>2021</v>
      </c>
      <c r="L1941" s="31" t="s">
        <v>21</v>
      </c>
      <c r="M1941" s="32" t="str">
        <f>IF(_xlfn.XLOOKUP(C1941,'Raw Data_OS_22'!$C$5:$C$4516,'Raw Data_OS_22'!$G$5:$G$4516,"New_Claim/ Reopening")= "New_Claim/ Reopening","New_Claim/ Reopening","Old_Claim")</f>
        <v>Old_Claim</v>
      </c>
      <c r="N1941" s="18" t="str">
        <f>IF(M1941=$N$2,IF(J1941=$N$1,"E1","D"),_xlfn.XLOOKUP(C1941,'Raw Data_OS_22'!$C$5:$C$4516,'Raw Data_OS_22'!$O$5:$O$4516))</f>
        <v>B1</v>
      </c>
    </row>
    <row r="1942" spans="3:14" x14ac:dyDescent="0.35">
      <c r="C1942" s="26" t="s">
        <v>2356</v>
      </c>
      <c r="D1942" s="14">
        <v>44288</v>
      </c>
      <c r="E1942" s="14">
        <v>44296</v>
      </c>
      <c r="F1942" s="27" t="s">
        <v>3910</v>
      </c>
      <c r="G1942" s="28">
        <v>738000</v>
      </c>
      <c r="H1942" s="29">
        <v>738000</v>
      </c>
      <c r="I1942" s="29">
        <v>1</v>
      </c>
      <c r="J1942" s="30">
        <v>2021</v>
      </c>
      <c r="K1942" s="30">
        <v>2021</v>
      </c>
      <c r="L1942" s="31" t="s">
        <v>2250</v>
      </c>
      <c r="M1942" s="32" t="str">
        <f>IF(_xlfn.XLOOKUP(C1942,'Raw Data_OS_22'!$C$5:$C$4516,'Raw Data_OS_22'!$G$5:$G$4516,"New_Claim/ Reopening")= "New_Claim/ Reopening","New_Claim/ Reopening","Old_Claim")</f>
        <v>Old_Claim</v>
      </c>
      <c r="N1942" s="18" t="str">
        <f>IF(M1942=$N$2,IF(J1942=$N$1,"E1","D"),_xlfn.XLOOKUP(C1942,'Raw Data_OS_22'!$C$5:$C$4516,'Raw Data_OS_22'!$O$5:$O$4516))</f>
        <v>B2</v>
      </c>
    </row>
    <row r="1943" spans="3:14" x14ac:dyDescent="0.35">
      <c r="C1943" s="26" t="s">
        <v>2643</v>
      </c>
      <c r="D1943" s="14">
        <v>44279</v>
      </c>
      <c r="E1943" s="14">
        <v>44293</v>
      </c>
      <c r="F1943" s="27" t="s">
        <v>3910</v>
      </c>
      <c r="G1943" s="28">
        <v>6380</v>
      </c>
      <c r="H1943" s="29">
        <v>6380</v>
      </c>
      <c r="I1943" s="29">
        <v>1</v>
      </c>
      <c r="J1943" s="30">
        <v>2021</v>
      </c>
      <c r="K1943" s="30">
        <v>2021</v>
      </c>
      <c r="L1943" s="31" t="s">
        <v>21</v>
      </c>
      <c r="M1943" s="32" t="str">
        <f>IF(_xlfn.XLOOKUP(C1943,'Raw Data_OS_22'!$C$5:$C$4516,'Raw Data_OS_22'!$G$5:$G$4516,"New_Claim/ Reopening")= "New_Claim/ Reopening","New_Claim/ Reopening","Old_Claim")</f>
        <v>Old_Claim</v>
      </c>
      <c r="N1943" s="18" t="str">
        <f>IF(M1943=$N$2,IF(J1943=$N$1,"E1","D"),_xlfn.XLOOKUP(C1943,'Raw Data_OS_22'!$C$5:$C$4516,'Raw Data_OS_22'!$O$5:$O$4516))</f>
        <v>B1</v>
      </c>
    </row>
    <row r="1944" spans="3:14" x14ac:dyDescent="0.35">
      <c r="C1944" s="26" t="s">
        <v>2645</v>
      </c>
      <c r="D1944" s="14">
        <v>44291</v>
      </c>
      <c r="E1944" s="14">
        <v>44292</v>
      </c>
      <c r="F1944" s="27" t="s">
        <v>3910</v>
      </c>
      <c r="G1944" s="28">
        <v>606860</v>
      </c>
      <c r="H1944" s="29">
        <v>606860</v>
      </c>
      <c r="I1944" s="29">
        <v>1</v>
      </c>
      <c r="J1944" s="30">
        <v>2021</v>
      </c>
      <c r="K1944" s="30">
        <v>2021</v>
      </c>
      <c r="L1944" s="31" t="s">
        <v>2250</v>
      </c>
      <c r="M1944" s="32" t="str">
        <f>IF(_xlfn.XLOOKUP(C1944,'Raw Data_OS_22'!$C$5:$C$4516,'Raw Data_OS_22'!$G$5:$G$4516,"New_Claim/ Reopening")= "New_Claim/ Reopening","New_Claim/ Reopening","Old_Claim")</f>
        <v>Old_Claim</v>
      </c>
      <c r="N1944" s="18" t="str">
        <f>IF(M1944=$N$2,IF(J1944=$N$1,"E1","D"),_xlfn.XLOOKUP(C1944,'Raw Data_OS_22'!$C$5:$C$4516,'Raw Data_OS_22'!$O$5:$O$4516))</f>
        <v>B1</v>
      </c>
    </row>
    <row r="1945" spans="3:14" x14ac:dyDescent="0.35">
      <c r="C1945" s="26" t="s">
        <v>2358</v>
      </c>
      <c r="D1945" s="14">
        <v>44265</v>
      </c>
      <c r="E1945" s="14">
        <v>44295</v>
      </c>
      <c r="F1945" s="27" t="s">
        <v>3908</v>
      </c>
      <c r="G1945" s="28">
        <v>13827</v>
      </c>
      <c r="H1945" s="29">
        <v>13827</v>
      </c>
      <c r="I1945" s="29">
        <v>1</v>
      </c>
      <c r="J1945" s="30">
        <v>2021</v>
      </c>
      <c r="K1945" s="30">
        <v>2021</v>
      </c>
      <c r="L1945" s="31" t="s">
        <v>21</v>
      </c>
      <c r="M1945" s="32" t="str">
        <f>IF(_xlfn.XLOOKUP(C1945,'Raw Data_OS_22'!$C$5:$C$4516,'Raw Data_OS_22'!$G$5:$G$4516,"New_Claim/ Reopening")= "New_Claim/ Reopening","New_Claim/ Reopening","Old_Claim")</f>
        <v>Old_Claim</v>
      </c>
      <c r="N1945" s="18" t="str">
        <f>IF(M1945=$N$2,IF(J1945=$N$1,"E1","D"),_xlfn.XLOOKUP(C1945,'Raw Data_OS_22'!$C$5:$C$4516,'Raw Data_OS_22'!$O$5:$O$4516))</f>
        <v>B1</v>
      </c>
    </row>
    <row r="1946" spans="3:14" x14ac:dyDescent="0.35">
      <c r="C1946" s="26" t="s">
        <v>2359</v>
      </c>
      <c r="D1946" s="14">
        <v>44286</v>
      </c>
      <c r="E1946" s="14">
        <v>44293</v>
      </c>
      <c r="F1946" s="27" t="s">
        <v>3910</v>
      </c>
      <c r="G1946" s="28">
        <v>8700</v>
      </c>
      <c r="H1946" s="29">
        <v>8700</v>
      </c>
      <c r="I1946" s="29">
        <v>1</v>
      </c>
      <c r="J1946" s="30">
        <v>2021</v>
      </c>
      <c r="K1946" s="30">
        <v>2021</v>
      </c>
      <c r="L1946" s="31" t="s">
        <v>21</v>
      </c>
      <c r="M1946" s="32" t="str">
        <f>IF(_xlfn.XLOOKUP(C1946,'Raw Data_OS_22'!$C$5:$C$4516,'Raw Data_OS_22'!$G$5:$G$4516,"New_Claim/ Reopening")= "New_Claim/ Reopening","New_Claim/ Reopening","Old_Claim")</f>
        <v>Old_Claim</v>
      </c>
      <c r="N1946" s="18" t="str">
        <f>IF(M1946=$N$2,IF(J1946=$N$1,"E1","D"),_xlfn.XLOOKUP(C1946,'Raw Data_OS_22'!$C$5:$C$4516,'Raw Data_OS_22'!$O$5:$O$4516))</f>
        <v>B1</v>
      </c>
    </row>
    <row r="1947" spans="3:14" x14ac:dyDescent="0.35">
      <c r="C1947" s="26" t="s">
        <v>2646</v>
      </c>
      <c r="D1947" s="14">
        <v>44292</v>
      </c>
      <c r="E1947" s="14">
        <v>44298</v>
      </c>
      <c r="F1947" s="27" t="s">
        <v>3910</v>
      </c>
      <c r="G1947" s="28">
        <v>74240</v>
      </c>
      <c r="H1947" s="29">
        <v>74240</v>
      </c>
      <c r="I1947" s="29">
        <v>1</v>
      </c>
      <c r="J1947" s="30">
        <v>2021</v>
      </c>
      <c r="K1947" s="30">
        <v>2021</v>
      </c>
      <c r="L1947" s="31" t="s">
        <v>2250</v>
      </c>
      <c r="M1947" s="32" t="str">
        <f>IF(_xlfn.XLOOKUP(C1947,'Raw Data_OS_22'!$C$5:$C$4516,'Raw Data_OS_22'!$G$5:$G$4516,"New_Claim/ Reopening")= "New_Claim/ Reopening","New_Claim/ Reopening","Old_Claim")</f>
        <v>Old_Claim</v>
      </c>
      <c r="N1947" s="18" t="str">
        <f>IF(M1947=$N$2,IF(J1947=$N$1,"E1","D"),_xlfn.XLOOKUP(C1947,'Raw Data_OS_22'!$C$5:$C$4516,'Raw Data_OS_22'!$O$5:$O$4516))</f>
        <v>B1</v>
      </c>
    </row>
    <row r="1948" spans="3:14" x14ac:dyDescent="0.35">
      <c r="C1948" s="26" t="s">
        <v>2360</v>
      </c>
      <c r="D1948" s="14">
        <v>44280</v>
      </c>
      <c r="E1948" s="14">
        <v>44298</v>
      </c>
      <c r="F1948" s="27" t="s">
        <v>3910</v>
      </c>
      <c r="G1948" s="28">
        <v>146226</v>
      </c>
      <c r="H1948" s="29">
        <v>146226</v>
      </c>
      <c r="I1948" s="29">
        <v>1</v>
      </c>
      <c r="J1948" s="30">
        <v>2021</v>
      </c>
      <c r="K1948" s="30">
        <v>2021</v>
      </c>
      <c r="L1948" s="31" t="s">
        <v>21</v>
      </c>
      <c r="M1948" s="32" t="str">
        <f>IF(_xlfn.XLOOKUP(C1948,'Raw Data_OS_22'!$C$5:$C$4516,'Raw Data_OS_22'!$G$5:$G$4516,"New_Claim/ Reopening")= "New_Claim/ Reopening","New_Claim/ Reopening","Old_Claim")</f>
        <v>Old_Claim</v>
      </c>
      <c r="N1948" s="18" t="str">
        <f>IF(M1948=$N$2,IF(J1948=$N$1,"E1","D"),_xlfn.XLOOKUP(C1948,'Raw Data_OS_22'!$C$5:$C$4516,'Raw Data_OS_22'!$O$5:$O$4516))</f>
        <v>B2</v>
      </c>
    </row>
    <row r="1949" spans="3:14" x14ac:dyDescent="0.35">
      <c r="C1949" s="26" t="s">
        <v>2361</v>
      </c>
      <c r="D1949" s="14">
        <v>44294</v>
      </c>
      <c r="E1949" s="14">
        <v>44298</v>
      </c>
      <c r="F1949" s="27" t="s">
        <v>3908</v>
      </c>
      <c r="G1949" s="28">
        <v>168700</v>
      </c>
      <c r="H1949" s="29">
        <v>168700</v>
      </c>
      <c r="I1949" s="29">
        <v>1</v>
      </c>
      <c r="J1949" s="30">
        <v>2021</v>
      </c>
      <c r="K1949" s="30">
        <v>2021</v>
      </c>
      <c r="L1949" s="31" t="s">
        <v>2250</v>
      </c>
      <c r="M1949" s="32" t="str">
        <f>IF(_xlfn.XLOOKUP(C1949,'Raw Data_OS_22'!$C$5:$C$4516,'Raw Data_OS_22'!$G$5:$G$4516,"New_Claim/ Reopening")= "New_Claim/ Reopening","New_Claim/ Reopening","Old_Claim")</f>
        <v>Old_Claim</v>
      </c>
      <c r="N1949" s="18" t="str">
        <f>IF(M1949=$N$2,IF(J1949=$N$1,"E1","D"),_xlfn.XLOOKUP(C1949,'Raw Data_OS_22'!$C$5:$C$4516,'Raw Data_OS_22'!$O$5:$O$4516))</f>
        <v>B1</v>
      </c>
    </row>
    <row r="1950" spans="3:14" x14ac:dyDescent="0.35">
      <c r="C1950" s="26" t="s">
        <v>2647</v>
      </c>
      <c r="D1950" s="14">
        <v>44295</v>
      </c>
      <c r="E1950" s="14">
        <v>44298</v>
      </c>
      <c r="F1950" s="27" t="s">
        <v>3910</v>
      </c>
      <c r="G1950" s="28">
        <v>110250</v>
      </c>
      <c r="H1950" s="29">
        <v>110250</v>
      </c>
      <c r="I1950" s="29">
        <v>1</v>
      </c>
      <c r="J1950" s="30">
        <v>2021</v>
      </c>
      <c r="K1950" s="30">
        <v>2021</v>
      </c>
      <c r="L1950" s="31" t="s">
        <v>2250</v>
      </c>
      <c r="M1950" s="32" t="str">
        <f>IF(_xlfn.XLOOKUP(C1950,'Raw Data_OS_22'!$C$5:$C$4516,'Raw Data_OS_22'!$G$5:$G$4516,"New_Claim/ Reopening")= "New_Claim/ Reopening","New_Claim/ Reopening","Old_Claim")</f>
        <v>Old_Claim</v>
      </c>
      <c r="N1950" s="18" t="str">
        <f>IF(M1950=$N$2,IF(J1950=$N$1,"E1","D"),_xlfn.XLOOKUP(C1950,'Raw Data_OS_22'!$C$5:$C$4516,'Raw Data_OS_22'!$O$5:$O$4516))</f>
        <v>A</v>
      </c>
    </row>
    <row r="1951" spans="3:14" x14ac:dyDescent="0.35">
      <c r="C1951" s="26" t="s">
        <v>2363</v>
      </c>
      <c r="D1951" s="14">
        <v>44280</v>
      </c>
      <c r="E1951" s="14">
        <v>44298</v>
      </c>
      <c r="F1951" s="27" t="s">
        <v>3910</v>
      </c>
      <c r="G1951" s="28">
        <v>8700</v>
      </c>
      <c r="H1951" s="29">
        <v>8700</v>
      </c>
      <c r="I1951" s="29">
        <v>1</v>
      </c>
      <c r="J1951" s="30">
        <v>2021</v>
      </c>
      <c r="K1951" s="30">
        <v>2021</v>
      </c>
      <c r="L1951" s="31" t="s">
        <v>21</v>
      </c>
      <c r="M1951" s="32" t="str">
        <f>IF(_xlfn.XLOOKUP(C1951,'Raw Data_OS_22'!$C$5:$C$4516,'Raw Data_OS_22'!$G$5:$G$4516,"New_Claim/ Reopening")= "New_Claim/ Reopening","New_Claim/ Reopening","Old_Claim")</f>
        <v>Old_Claim</v>
      </c>
      <c r="N1951" s="18" t="str">
        <f>IF(M1951=$N$2,IF(J1951=$N$1,"E1","D"),_xlfn.XLOOKUP(C1951,'Raw Data_OS_22'!$C$5:$C$4516,'Raw Data_OS_22'!$O$5:$O$4516))</f>
        <v>B1</v>
      </c>
    </row>
    <row r="1952" spans="3:14" x14ac:dyDescent="0.35">
      <c r="C1952" s="26" t="s">
        <v>2365</v>
      </c>
      <c r="D1952" s="14">
        <v>44280</v>
      </c>
      <c r="E1952" s="14">
        <v>44293</v>
      </c>
      <c r="F1952" s="27" t="s">
        <v>3910</v>
      </c>
      <c r="G1952" s="28">
        <v>772000</v>
      </c>
      <c r="H1952" s="29">
        <v>772000</v>
      </c>
      <c r="I1952" s="29">
        <v>1</v>
      </c>
      <c r="J1952" s="30">
        <v>2021</v>
      </c>
      <c r="K1952" s="30">
        <v>2021</v>
      </c>
      <c r="L1952" s="31" t="s">
        <v>21</v>
      </c>
      <c r="M1952" s="32" t="str">
        <f>IF(_xlfn.XLOOKUP(C1952,'Raw Data_OS_22'!$C$5:$C$4516,'Raw Data_OS_22'!$G$5:$G$4516,"New_Claim/ Reopening")= "New_Claim/ Reopening","New_Claim/ Reopening","Old_Claim")</f>
        <v>Old_Claim</v>
      </c>
      <c r="N1952" s="18" t="str">
        <f>IF(M1952=$N$2,IF(J1952=$N$1,"E1","D"),_xlfn.XLOOKUP(C1952,'Raw Data_OS_22'!$C$5:$C$4516,'Raw Data_OS_22'!$O$5:$O$4516))</f>
        <v>B1</v>
      </c>
    </row>
    <row r="1953" spans="3:14" x14ac:dyDescent="0.35">
      <c r="C1953" s="26" t="s">
        <v>2366</v>
      </c>
      <c r="D1953" s="14">
        <v>44285</v>
      </c>
      <c r="E1953" s="14">
        <v>44299</v>
      </c>
      <c r="F1953" s="27" t="s">
        <v>3910</v>
      </c>
      <c r="G1953" s="28">
        <v>6860</v>
      </c>
      <c r="H1953" s="29">
        <v>6860</v>
      </c>
      <c r="I1953" s="29">
        <v>1</v>
      </c>
      <c r="J1953" s="30">
        <v>2021</v>
      </c>
      <c r="K1953" s="30">
        <v>2021</v>
      </c>
      <c r="L1953" s="31" t="s">
        <v>21</v>
      </c>
      <c r="M1953" s="32" t="str">
        <f>IF(_xlfn.XLOOKUP(C1953,'Raw Data_OS_22'!$C$5:$C$4516,'Raw Data_OS_22'!$G$5:$G$4516,"New_Claim/ Reopening")= "New_Claim/ Reopening","New_Claim/ Reopening","Old_Claim")</f>
        <v>Old_Claim</v>
      </c>
      <c r="N1953" s="18" t="str">
        <f>IF(M1953=$N$2,IF(J1953=$N$1,"E1","D"),_xlfn.XLOOKUP(C1953,'Raw Data_OS_22'!$C$5:$C$4516,'Raw Data_OS_22'!$O$5:$O$4516))</f>
        <v>B1</v>
      </c>
    </row>
    <row r="1954" spans="3:14" x14ac:dyDescent="0.35">
      <c r="C1954" s="26" t="s">
        <v>2367</v>
      </c>
      <c r="D1954" s="14">
        <v>44277</v>
      </c>
      <c r="E1954" s="14">
        <v>44299</v>
      </c>
      <c r="F1954" s="27" t="s">
        <v>3910</v>
      </c>
      <c r="G1954" s="28">
        <v>6380</v>
      </c>
      <c r="H1954" s="29">
        <v>6380</v>
      </c>
      <c r="I1954" s="29">
        <v>1</v>
      </c>
      <c r="J1954" s="30">
        <v>2021</v>
      </c>
      <c r="K1954" s="30">
        <v>2021</v>
      </c>
      <c r="L1954" s="31" t="s">
        <v>21</v>
      </c>
      <c r="M1954" s="32" t="str">
        <f>IF(_xlfn.XLOOKUP(C1954,'Raw Data_OS_22'!$C$5:$C$4516,'Raw Data_OS_22'!$G$5:$G$4516,"New_Claim/ Reopening")= "New_Claim/ Reopening","New_Claim/ Reopening","Old_Claim")</f>
        <v>Old_Claim</v>
      </c>
      <c r="N1954" s="18" t="str">
        <f>IF(M1954=$N$2,IF(J1954=$N$1,"E1","D"),_xlfn.XLOOKUP(C1954,'Raw Data_OS_22'!$C$5:$C$4516,'Raw Data_OS_22'!$O$5:$O$4516))</f>
        <v>B1</v>
      </c>
    </row>
    <row r="1955" spans="3:14" x14ac:dyDescent="0.35">
      <c r="C1955" s="26" t="s">
        <v>2368</v>
      </c>
      <c r="D1955" s="14">
        <v>44276</v>
      </c>
      <c r="E1955" s="14">
        <v>44294</v>
      </c>
      <c r="F1955" s="27" t="s">
        <v>3910</v>
      </c>
      <c r="G1955" s="28">
        <v>65000</v>
      </c>
      <c r="H1955" s="29">
        <v>65000</v>
      </c>
      <c r="I1955" s="29">
        <v>1</v>
      </c>
      <c r="J1955" s="30">
        <v>2021</v>
      </c>
      <c r="K1955" s="30">
        <v>2021</v>
      </c>
      <c r="L1955" s="31" t="s">
        <v>21</v>
      </c>
      <c r="M1955" s="32" t="str">
        <f>IF(_xlfn.XLOOKUP(C1955,'Raw Data_OS_22'!$C$5:$C$4516,'Raw Data_OS_22'!$G$5:$G$4516,"New_Claim/ Reopening")= "New_Claim/ Reopening","New_Claim/ Reopening","Old_Claim")</f>
        <v>Old_Claim</v>
      </c>
      <c r="N1955" s="18" t="str">
        <f>IF(M1955=$N$2,IF(J1955=$N$1,"E1","D"),_xlfn.XLOOKUP(C1955,'Raw Data_OS_22'!$C$5:$C$4516,'Raw Data_OS_22'!$O$5:$O$4516))</f>
        <v>B1</v>
      </c>
    </row>
    <row r="1956" spans="3:14" x14ac:dyDescent="0.35">
      <c r="C1956" s="26" t="s">
        <v>2369</v>
      </c>
      <c r="D1956" s="14">
        <v>44297</v>
      </c>
      <c r="E1956" s="14">
        <v>44299</v>
      </c>
      <c r="F1956" s="27" t="s">
        <v>3910</v>
      </c>
      <c r="G1956" s="28">
        <v>164000</v>
      </c>
      <c r="H1956" s="29">
        <v>164000</v>
      </c>
      <c r="I1956" s="29">
        <v>1</v>
      </c>
      <c r="J1956" s="30">
        <v>2021</v>
      </c>
      <c r="K1956" s="30">
        <v>2021</v>
      </c>
      <c r="L1956" s="31" t="s">
        <v>2250</v>
      </c>
      <c r="M1956" s="32" t="str">
        <f>IF(_xlfn.XLOOKUP(C1956,'Raw Data_OS_22'!$C$5:$C$4516,'Raw Data_OS_22'!$G$5:$G$4516,"New_Claim/ Reopening")= "New_Claim/ Reopening","New_Claim/ Reopening","Old_Claim")</f>
        <v>Old_Claim</v>
      </c>
      <c r="N1956" s="18" t="str">
        <f>IF(M1956=$N$2,IF(J1956=$N$1,"E1","D"),_xlfn.XLOOKUP(C1956,'Raw Data_OS_22'!$C$5:$C$4516,'Raw Data_OS_22'!$O$5:$O$4516))</f>
        <v>A</v>
      </c>
    </row>
    <row r="1957" spans="3:14" x14ac:dyDescent="0.35">
      <c r="C1957" s="26" t="s">
        <v>7217</v>
      </c>
      <c r="D1957" s="14">
        <v>44284</v>
      </c>
      <c r="E1957" s="14">
        <v>44299</v>
      </c>
      <c r="F1957" s="27" t="s">
        <v>3908</v>
      </c>
      <c r="G1957" s="28">
        <v>10000</v>
      </c>
      <c r="H1957" s="29">
        <v>10000</v>
      </c>
      <c r="I1957" s="29">
        <v>1</v>
      </c>
      <c r="J1957" s="30">
        <v>2021</v>
      </c>
      <c r="K1957" s="30">
        <v>2021</v>
      </c>
      <c r="L1957" s="31" t="s">
        <v>21</v>
      </c>
      <c r="M1957" s="32" t="str">
        <f>IF(_xlfn.XLOOKUP(C1957,'Raw Data_OS_22'!$C$5:$C$4516,'Raw Data_OS_22'!$G$5:$G$4516,"New_Claim/ Reopening")= "New_Claim/ Reopening","New_Claim/ Reopening","Old_Claim")</f>
        <v>New_Claim/ Reopening</v>
      </c>
      <c r="N1957" s="18" t="str">
        <f>IF(M1957=$N$2,IF(J1957=$N$1,"E1","D"),_xlfn.XLOOKUP(C1957,'Raw Data_OS_22'!$C$5:$C$4516,'Raw Data_OS_22'!$O$5:$O$4516))</f>
        <v>D</v>
      </c>
    </row>
    <row r="1958" spans="3:14" x14ac:dyDescent="0.35">
      <c r="C1958" s="26" t="s">
        <v>2370</v>
      </c>
      <c r="D1958" s="14">
        <v>44288</v>
      </c>
      <c r="E1958" s="14">
        <v>44299</v>
      </c>
      <c r="F1958" s="27" t="s">
        <v>3908</v>
      </c>
      <c r="G1958" s="28">
        <v>8700</v>
      </c>
      <c r="H1958" s="29">
        <v>8700</v>
      </c>
      <c r="I1958" s="29">
        <v>1</v>
      </c>
      <c r="J1958" s="30">
        <v>2021</v>
      </c>
      <c r="K1958" s="30">
        <v>2021</v>
      </c>
      <c r="L1958" s="31" t="s">
        <v>2250</v>
      </c>
      <c r="M1958" s="32" t="str">
        <f>IF(_xlfn.XLOOKUP(C1958,'Raw Data_OS_22'!$C$5:$C$4516,'Raw Data_OS_22'!$G$5:$G$4516,"New_Claim/ Reopening")= "New_Claim/ Reopening","New_Claim/ Reopening","Old_Claim")</f>
        <v>Old_Claim</v>
      </c>
      <c r="N1958" s="18" t="str">
        <f>IF(M1958=$N$2,IF(J1958=$N$1,"E1","D"),_xlfn.XLOOKUP(C1958,'Raw Data_OS_22'!$C$5:$C$4516,'Raw Data_OS_22'!$O$5:$O$4516))</f>
        <v>B1</v>
      </c>
    </row>
    <row r="1959" spans="3:14" x14ac:dyDescent="0.35">
      <c r="C1959" s="26" t="s">
        <v>2372</v>
      </c>
      <c r="D1959" s="14">
        <v>44287</v>
      </c>
      <c r="E1959" s="14">
        <v>44300</v>
      </c>
      <c r="F1959" s="27" t="s">
        <v>3908</v>
      </c>
      <c r="G1959" s="28">
        <v>6380</v>
      </c>
      <c r="H1959" s="29">
        <v>6380</v>
      </c>
      <c r="I1959" s="29">
        <v>1</v>
      </c>
      <c r="J1959" s="30">
        <v>2021</v>
      </c>
      <c r="K1959" s="30">
        <v>2021</v>
      </c>
      <c r="L1959" s="31" t="s">
        <v>2250</v>
      </c>
      <c r="M1959" s="32" t="str">
        <f>IF(_xlfn.XLOOKUP(C1959,'Raw Data_OS_22'!$C$5:$C$4516,'Raw Data_OS_22'!$G$5:$G$4516,"New_Claim/ Reopening")= "New_Claim/ Reopening","New_Claim/ Reopening","Old_Claim")</f>
        <v>Old_Claim</v>
      </c>
      <c r="N1959" s="18" t="str">
        <f>IF(M1959=$N$2,IF(J1959=$N$1,"E1","D"),_xlfn.XLOOKUP(C1959,'Raw Data_OS_22'!$C$5:$C$4516,'Raw Data_OS_22'!$O$5:$O$4516))</f>
        <v>B1</v>
      </c>
    </row>
    <row r="1960" spans="3:14" x14ac:dyDescent="0.35">
      <c r="C1960" s="26" t="s">
        <v>2374</v>
      </c>
      <c r="D1960" s="14">
        <v>44293</v>
      </c>
      <c r="E1960" s="14">
        <v>44299</v>
      </c>
      <c r="F1960" s="27" t="s">
        <v>3908</v>
      </c>
      <c r="G1960" s="28">
        <v>415000</v>
      </c>
      <c r="H1960" s="29">
        <v>415000</v>
      </c>
      <c r="I1960" s="29">
        <v>1</v>
      </c>
      <c r="J1960" s="30">
        <v>2021</v>
      </c>
      <c r="K1960" s="30">
        <v>2021</v>
      </c>
      <c r="L1960" s="31" t="s">
        <v>2250</v>
      </c>
      <c r="M1960" s="32" t="str">
        <f>IF(_xlfn.XLOOKUP(C1960,'Raw Data_OS_22'!$C$5:$C$4516,'Raw Data_OS_22'!$G$5:$G$4516,"New_Claim/ Reopening")= "New_Claim/ Reopening","New_Claim/ Reopening","Old_Claim")</f>
        <v>Old_Claim</v>
      </c>
      <c r="N1960" s="18" t="str">
        <f>IF(M1960=$N$2,IF(J1960=$N$1,"E1","D"),_xlfn.XLOOKUP(C1960,'Raw Data_OS_22'!$C$5:$C$4516,'Raw Data_OS_22'!$O$5:$O$4516))</f>
        <v>A</v>
      </c>
    </row>
    <row r="1961" spans="3:14" x14ac:dyDescent="0.35">
      <c r="C1961" s="26" t="s">
        <v>2649</v>
      </c>
      <c r="D1961" s="14">
        <v>44288</v>
      </c>
      <c r="E1961" s="14">
        <v>44300</v>
      </c>
      <c r="F1961" s="27" t="s">
        <v>3910</v>
      </c>
      <c r="G1961" s="28">
        <v>700000</v>
      </c>
      <c r="H1961" s="29">
        <v>700000</v>
      </c>
      <c r="I1961" s="29">
        <v>1</v>
      </c>
      <c r="J1961" s="30">
        <v>2021</v>
      </c>
      <c r="K1961" s="30">
        <v>2021</v>
      </c>
      <c r="L1961" s="31" t="s">
        <v>2250</v>
      </c>
      <c r="M1961" s="32" t="str">
        <f>IF(_xlfn.XLOOKUP(C1961,'Raw Data_OS_22'!$C$5:$C$4516,'Raw Data_OS_22'!$G$5:$G$4516,"New_Claim/ Reopening")= "New_Claim/ Reopening","New_Claim/ Reopening","Old_Claim")</f>
        <v>Old_Claim</v>
      </c>
      <c r="N1961" s="18" t="str">
        <f>IF(M1961=$N$2,IF(J1961=$N$1,"E1","D"),_xlfn.XLOOKUP(C1961,'Raw Data_OS_22'!$C$5:$C$4516,'Raw Data_OS_22'!$O$5:$O$4516))</f>
        <v>A</v>
      </c>
    </row>
    <row r="1962" spans="3:14" x14ac:dyDescent="0.35">
      <c r="C1962" s="26" t="s">
        <v>2375</v>
      </c>
      <c r="D1962" s="14">
        <v>44293</v>
      </c>
      <c r="E1962" s="14">
        <v>44298</v>
      </c>
      <c r="F1962" s="27" t="s">
        <v>3910</v>
      </c>
      <c r="G1962" s="28">
        <v>8000</v>
      </c>
      <c r="H1962" s="29">
        <v>8000</v>
      </c>
      <c r="I1962" s="29">
        <v>1</v>
      </c>
      <c r="J1962" s="30">
        <v>2021</v>
      </c>
      <c r="K1962" s="30">
        <v>2021</v>
      </c>
      <c r="L1962" s="31" t="s">
        <v>2250</v>
      </c>
      <c r="M1962" s="32" t="str">
        <f>IF(_xlfn.XLOOKUP(C1962,'Raw Data_OS_22'!$C$5:$C$4516,'Raw Data_OS_22'!$G$5:$G$4516,"New_Claim/ Reopening")= "New_Claim/ Reopening","New_Claim/ Reopening","Old_Claim")</f>
        <v>Old_Claim</v>
      </c>
      <c r="N1962" s="18" t="str">
        <f>IF(M1962=$N$2,IF(J1962=$N$1,"E1","D"),_xlfn.XLOOKUP(C1962,'Raw Data_OS_22'!$C$5:$C$4516,'Raw Data_OS_22'!$O$5:$O$4516))</f>
        <v>B1</v>
      </c>
    </row>
    <row r="1963" spans="3:14" x14ac:dyDescent="0.35">
      <c r="C1963" s="26" t="s">
        <v>2650</v>
      </c>
      <c r="D1963" s="14">
        <v>44296</v>
      </c>
      <c r="E1963" s="14">
        <v>44300</v>
      </c>
      <c r="F1963" s="27" t="s">
        <v>3908</v>
      </c>
      <c r="G1963" s="28">
        <v>6380</v>
      </c>
      <c r="H1963" s="29">
        <v>6380</v>
      </c>
      <c r="I1963" s="29">
        <v>1</v>
      </c>
      <c r="J1963" s="30">
        <v>2021</v>
      </c>
      <c r="K1963" s="30">
        <v>2021</v>
      </c>
      <c r="L1963" s="31" t="s">
        <v>2250</v>
      </c>
      <c r="M1963" s="32" t="str">
        <f>IF(_xlfn.XLOOKUP(C1963,'Raw Data_OS_22'!$C$5:$C$4516,'Raw Data_OS_22'!$G$5:$G$4516,"New_Claim/ Reopening")= "New_Claim/ Reopening","New_Claim/ Reopening","Old_Claim")</f>
        <v>Old_Claim</v>
      </c>
      <c r="N1963" s="18" t="str">
        <f>IF(M1963=$N$2,IF(J1963=$N$1,"E1","D"),_xlfn.XLOOKUP(C1963,'Raw Data_OS_22'!$C$5:$C$4516,'Raw Data_OS_22'!$O$5:$O$4516))</f>
        <v>B1</v>
      </c>
    </row>
    <row r="1964" spans="3:14" x14ac:dyDescent="0.35">
      <c r="C1964" s="26" t="s">
        <v>5435</v>
      </c>
      <c r="D1964" s="14">
        <v>44292</v>
      </c>
      <c r="E1964" s="14">
        <v>44298</v>
      </c>
      <c r="F1964" s="27" t="s">
        <v>3910</v>
      </c>
      <c r="G1964" s="28">
        <v>481114.5514</v>
      </c>
      <c r="H1964" s="29">
        <v>481114.5514</v>
      </c>
      <c r="I1964" s="29">
        <v>1</v>
      </c>
      <c r="J1964" s="30">
        <v>2021</v>
      </c>
      <c r="K1964" s="30">
        <v>2021</v>
      </c>
      <c r="L1964" s="31" t="s">
        <v>2250</v>
      </c>
      <c r="M1964" s="32" t="str">
        <f>IF(_xlfn.XLOOKUP(C1964,'Raw Data_OS_22'!$C$5:$C$4516,'Raw Data_OS_22'!$G$5:$G$4516,"New_Claim/ Reopening")= "New_Claim/ Reopening","New_Claim/ Reopening","Old_Claim")</f>
        <v>Old_Claim</v>
      </c>
      <c r="N1964" s="18" t="str">
        <f>IF(M1964=$N$2,IF(J1964=$N$1,"E1","D"),_xlfn.XLOOKUP(C1964,'Raw Data_OS_22'!$C$5:$C$4516,'Raw Data_OS_22'!$O$5:$O$4516))</f>
        <v>A</v>
      </c>
    </row>
    <row r="1965" spans="3:14" x14ac:dyDescent="0.35">
      <c r="C1965" s="26" t="s">
        <v>2651</v>
      </c>
      <c r="D1965" s="14">
        <v>36177</v>
      </c>
      <c r="E1965" s="14">
        <v>36179</v>
      </c>
      <c r="F1965" s="27" t="s">
        <v>3910</v>
      </c>
      <c r="G1965" s="28">
        <v>60000</v>
      </c>
      <c r="H1965" s="29">
        <v>60000</v>
      </c>
      <c r="I1965" s="29">
        <v>1</v>
      </c>
      <c r="J1965" s="30">
        <v>1999</v>
      </c>
      <c r="K1965" s="30">
        <v>1999</v>
      </c>
      <c r="L1965" s="31" t="s">
        <v>2652</v>
      </c>
      <c r="M1965" s="32" t="str">
        <f>IF(_xlfn.XLOOKUP(C1965,'Raw Data_OS_22'!$C$5:$C$4516,'Raw Data_OS_22'!$G$5:$G$4516,"New_Claim/ Reopening")= "New_Claim/ Reopening","New_Claim/ Reopening","Old_Claim")</f>
        <v>Old_Claim</v>
      </c>
      <c r="N1965" s="18" t="str">
        <f>IF(M1965=$N$2,IF(J1965=$N$1,"E1","D"),_xlfn.XLOOKUP(C1965,'Raw Data_OS_22'!$C$5:$C$4516,'Raw Data_OS_22'!$O$5:$O$4516))</f>
        <v>A</v>
      </c>
    </row>
    <row r="1966" spans="3:14" x14ac:dyDescent="0.35">
      <c r="C1966" s="26" t="s">
        <v>2663</v>
      </c>
      <c r="D1966" s="14">
        <v>36858</v>
      </c>
      <c r="E1966" s="14">
        <v>36859</v>
      </c>
      <c r="F1966" s="27" t="s">
        <v>3908</v>
      </c>
      <c r="G1966" s="28">
        <v>29000</v>
      </c>
      <c r="H1966" s="29">
        <v>29000</v>
      </c>
      <c r="I1966" s="29">
        <v>1</v>
      </c>
      <c r="J1966" s="30">
        <v>2000</v>
      </c>
      <c r="K1966" s="30">
        <v>2000</v>
      </c>
      <c r="L1966" s="31" t="s">
        <v>2664</v>
      </c>
      <c r="M1966" s="32" t="str">
        <f>IF(_xlfn.XLOOKUP(C1966,'Raw Data_OS_22'!$C$5:$C$4516,'Raw Data_OS_22'!$G$5:$G$4516,"New_Claim/ Reopening")= "New_Claim/ Reopening","New_Claim/ Reopening","Old_Claim")</f>
        <v>Old_Claim</v>
      </c>
      <c r="N1966" s="18" t="str">
        <f>IF(M1966=$N$2,IF(J1966=$N$1,"E1","D"),_xlfn.XLOOKUP(C1966,'Raw Data_OS_22'!$C$5:$C$4516,'Raw Data_OS_22'!$O$5:$O$4516))</f>
        <v>A</v>
      </c>
    </row>
    <row r="1967" spans="3:14" x14ac:dyDescent="0.35">
      <c r="C1967" s="26" t="s">
        <v>2667</v>
      </c>
      <c r="D1967" s="14">
        <v>37148</v>
      </c>
      <c r="E1967" s="14">
        <v>37183</v>
      </c>
      <c r="F1967" s="27" t="s">
        <v>3910</v>
      </c>
      <c r="G1967" s="28">
        <v>10000</v>
      </c>
      <c r="H1967" s="29">
        <v>10000</v>
      </c>
      <c r="I1967" s="29">
        <v>1</v>
      </c>
      <c r="J1967" s="30">
        <v>2001</v>
      </c>
      <c r="K1967" s="30">
        <v>2001</v>
      </c>
      <c r="L1967" s="31" t="s">
        <v>2668</v>
      </c>
      <c r="M1967" s="32" t="str">
        <f>IF(_xlfn.XLOOKUP(C1967,'Raw Data_OS_22'!$C$5:$C$4516,'Raw Data_OS_22'!$G$5:$G$4516,"New_Claim/ Reopening")= "New_Claim/ Reopening","New_Claim/ Reopening","Old_Claim")</f>
        <v>Old_Claim</v>
      </c>
      <c r="N1967" s="18" t="str">
        <f>IF(M1967=$N$2,IF(J1967=$N$1,"E1","D"),_xlfn.XLOOKUP(C1967,'Raw Data_OS_22'!$C$5:$C$4516,'Raw Data_OS_22'!$O$5:$O$4516))</f>
        <v>A</v>
      </c>
    </row>
    <row r="1968" spans="3:14" x14ac:dyDescent="0.35">
      <c r="C1968" s="26" t="s">
        <v>2669</v>
      </c>
      <c r="D1968" s="14">
        <v>37229</v>
      </c>
      <c r="E1968" s="14">
        <v>37231</v>
      </c>
      <c r="F1968" s="27" t="s">
        <v>3908</v>
      </c>
      <c r="G1968" s="28">
        <v>20000</v>
      </c>
      <c r="H1968" s="29">
        <v>20000</v>
      </c>
      <c r="I1968" s="29">
        <v>1</v>
      </c>
      <c r="J1968" s="30">
        <v>2001</v>
      </c>
      <c r="K1968" s="30">
        <v>2001</v>
      </c>
      <c r="L1968" s="31" t="s">
        <v>2155</v>
      </c>
      <c r="M1968" s="32" t="str">
        <f>IF(_xlfn.XLOOKUP(C1968,'Raw Data_OS_22'!$C$5:$C$4516,'Raw Data_OS_22'!$G$5:$G$4516,"New_Claim/ Reopening")= "New_Claim/ Reopening","New_Claim/ Reopening","Old_Claim")</f>
        <v>Old_Claim</v>
      </c>
      <c r="N1968" s="18" t="str">
        <f>IF(M1968=$N$2,IF(J1968=$N$1,"E1","D"),_xlfn.XLOOKUP(C1968,'Raw Data_OS_22'!$C$5:$C$4516,'Raw Data_OS_22'!$O$5:$O$4516))</f>
        <v>A</v>
      </c>
    </row>
    <row r="1969" spans="3:14" x14ac:dyDescent="0.35">
      <c r="C1969" s="26" t="s">
        <v>2670</v>
      </c>
      <c r="D1969" s="14">
        <v>37275</v>
      </c>
      <c r="E1969" s="14">
        <v>37329</v>
      </c>
      <c r="F1969" s="27" t="s">
        <v>3910</v>
      </c>
      <c r="G1969" s="28">
        <v>10000</v>
      </c>
      <c r="H1969" s="29">
        <v>10000</v>
      </c>
      <c r="I1969" s="29">
        <v>1</v>
      </c>
      <c r="J1969" s="30">
        <v>2002</v>
      </c>
      <c r="K1969" s="30">
        <v>2002</v>
      </c>
      <c r="L1969" s="31" t="s">
        <v>2671</v>
      </c>
      <c r="M1969" s="32" t="str">
        <f>IF(_xlfn.XLOOKUP(C1969,'Raw Data_OS_22'!$C$5:$C$4516,'Raw Data_OS_22'!$G$5:$G$4516,"New_Claim/ Reopening")= "New_Claim/ Reopening","New_Claim/ Reopening","Old_Claim")</f>
        <v>Old_Claim</v>
      </c>
      <c r="N1969" s="18" t="str">
        <f>IF(M1969=$N$2,IF(J1969=$N$1,"E1","D"),_xlfn.XLOOKUP(C1969,'Raw Data_OS_22'!$C$5:$C$4516,'Raw Data_OS_22'!$O$5:$O$4516))</f>
        <v>B1</v>
      </c>
    </row>
    <row r="1970" spans="3:14" x14ac:dyDescent="0.35">
      <c r="C1970" s="26" t="s">
        <v>2672</v>
      </c>
      <c r="D1970" s="14">
        <v>37346</v>
      </c>
      <c r="E1970" s="14">
        <v>37348</v>
      </c>
      <c r="F1970" s="27" t="s">
        <v>3910</v>
      </c>
      <c r="G1970" s="28">
        <v>55360</v>
      </c>
      <c r="H1970" s="29">
        <v>55360</v>
      </c>
      <c r="I1970" s="29">
        <v>1</v>
      </c>
      <c r="J1970" s="30">
        <v>2002</v>
      </c>
      <c r="K1970" s="30">
        <v>2002</v>
      </c>
      <c r="L1970" s="31" t="s">
        <v>2671</v>
      </c>
      <c r="M1970" s="32" t="str">
        <f>IF(_xlfn.XLOOKUP(C1970,'Raw Data_OS_22'!$C$5:$C$4516,'Raw Data_OS_22'!$G$5:$G$4516,"New_Claim/ Reopening")= "New_Claim/ Reopening","New_Claim/ Reopening","Old_Claim")</f>
        <v>Old_Claim</v>
      </c>
      <c r="N1970" s="18" t="str">
        <f>IF(M1970=$N$2,IF(J1970=$N$1,"E1","D"),_xlfn.XLOOKUP(C1970,'Raw Data_OS_22'!$C$5:$C$4516,'Raw Data_OS_22'!$O$5:$O$4516))</f>
        <v>A</v>
      </c>
    </row>
    <row r="1971" spans="3:14" x14ac:dyDescent="0.35">
      <c r="C1971" s="26" t="s">
        <v>2673</v>
      </c>
      <c r="D1971" s="14">
        <v>37358</v>
      </c>
      <c r="E1971" s="14">
        <v>37363</v>
      </c>
      <c r="F1971" s="27" t="s">
        <v>3910</v>
      </c>
      <c r="G1971" s="28">
        <v>28620</v>
      </c>
      <c r="H1971" s="29">
        <v>28620</v>
      </c>
      <c r="I1971" s="29">
        <v>1</v>
      </c>
      <c r="J1971" s="30">
        <v>2002</v>
      </c>
      <c r="K1971" s="30">
        <v>2002</v>
      </c>
      <c r="L1971" s="31" t="s">
        <v>2674</v>
      </c>
      <c r="M1971" s="32" t="str">
        <f>IF(_xlfn.XLOOKUP(C1971,'Raw Data_OS_22'!$C$5:$C$4516,'Raw Data_OS_22'!$G$5:$G$4516,"New_Claim/ Reopening")= "New_Claim/ Reopening","New_Claim/ Reopening","Old_Claim")</f>
        <v>Old_Claim</v>
      </c>
      <c r="N1971" s="18" t="str">
        <f>IF(M1971=$N$2,IF(J1971=$N$1,"E1","D"),_xlfn.XLOOKUP(C1971,'Raw Data_OS_22'!$C$5:$C$4516,'Raw Data_OS_22'!$O$5:$O$4516))</f>
        <v>A</v>
      </c>
    </row>
    <row r="1972" spans="3:14" x14ac:dyDescent="0.35">
      <c r="C1972" s="26" t="s">
        <v>2675</v>
      </c>
      <c r="D1972" s="14">
        <v>37338</v>
      </c>
      <c r="E1972" s="14">
        <v>37343</v>
      </c>
      <c r="F1972" s="27" t="s">
        <v>3910</v>
      </c>
      <c r="G1972" s="28">
        <v>39340</v>
      </c>
      <c r="H1972" s="29">
        <v>39340</v>
      </c>
      <c r="I1972" s="29">
        <v>1</v>
      </c>
      <c r="J1972" s="30">
        <v>2002</v>
      </c>
      <c r="K1972" s="30">
        <v>2002</v>
      </c>
      <c r="L1972" s="31" t="s">
        <v>2671</v>
      </c>
      <c r="M1972" s="32" t="str">
        <f>IF(_xlfn.XLOOKUP(C1972,'Raw Data_OS_22'!$C$5:$C$4516,'Raw Data_OS_22'!$G$5:$G$4516,"New_Claim/ Reopening")= "New_Claim/ Reopening","New_Claim/ Reopening","Old_Claim")</f>
        <v>Old_Claim</v>
      </c>
      <c r="N1972" s="18" t="str">
        <f>IF(M1972=$N$2,IF(J1972=$N$1,"E1","D"),_xlfn.XLOOKUP(C1972,'Raw Data_OS_22'!$C$5:$C$4516,'Raw Data_OS_22'!$O$5:$O$4516))</f>
        <v>A</v>
      </c>
    </row>
    <row r="1973" spans="3:14" x14ac:dyDescent="0.35">
      <c r="C1973" s="26" t="s">
        <v>2676</v>
      </c>
      <c r="D1973" s="14">
        <v>37410</v>
      </c>
      <c r="E1973" s="14">
        <v>37431</v>
      </c>
      <c r="F1973" s="27" t="s">
        <v>3910</v>
      </c>
      <c r="G1973" s="28">
        <v>5000</v>
      </c>
      <c r="H1973" s="29">
        <v>5000</v>
      </c>
      <c r="I1973" s="29">
        <v>1</v>
      </c>
      <c r="J1973" s="30">
        <v>2002</v>
      </c>
      <c r="K1973" s="30">
        <v>2002</v>
      </c>
      <c r="L1973" s="31" t="s">
        <v>2674</v>
      </c>
      <c r="M1973" s="32" t="str">
        <f>IF(_xlfn.XLOOKUP(C1973,'Raw Data_OS_22'!$C$5:$C$4516,'Raw Data_OS_22'!$G$5:$G$4516,"New_Claim/ Reopening")= "New_Claim/ Reopening","New_Claim/ Reopening","Old_Claim")</f>
        <v>Old_Claim</v>
      </c>
      <c r="N1973" s="18" t="str">
        <f>IF(M1973=$N$2,IF(J1973=$N$1,"E1","D"),_xlfn.XLOOKUP(C1973,'Raw Data_OS_22'!$C$5:$C$4516,'Raw Data_OS_22'!$O$5:$O$4516))</f>
        <v>A</v>
      </c>
    </row>
    <row r="1974" spans="3:14" x14ac:dyDescent="0.35">
      <c r="C1974" s="26" t="s">
        <v>2677</v>
      </c>
      <c r="D1974" s="14">
        <v>37567</v>
      </c>
      <c r="E1974" s="14">
        <v>37568</v>
      </c>
      <c r="F1974" s="27" t="s">
        <v>3910</v>
      </c>
      <c r="G1974" s="28">
        <v>10000</v>
      </c>
      <c r="H1974" s="29">
        <v>10000</v>
      </c>
      <c r="I1974" s="29">
        <v>1</v>
      </c>
      <c r="J1974" s="30">
        <v>2002</v>
      </c>
      <c r="K1974" s="30">
        <v>2002</v>
      </c>
      <c r="L1974" s="31" t="s">
        <v>2678</v>
      </c>
      <c r="M1974" s="32" t="str">
        <f>IF(_xlfn.XLOOKUP(C1974,'Raw Data_OS_22'!$C$5:$C$4516,'Raw Data_OS_22'!$G$5:$G$4516,"New_Claim/ Reopening")= "New_Claim/ Reopening","New_Claim/ Reopening","Old_Claim")</f>
        <v>Old_Claim</v>
      </c>
      <c r="N1974" s="18" t="str">
        <f>IF(M1974=$N$2,IF(J1974=$N$1,"E1","D"),_xlfn.XLOOKUP(C1974,'Raw Data_OS_22'!$C$5:$C$4516,'Raw Data_OS_22'!$O$5:$O$4516))</f>
        <v>B1</v>
      </c>
    </row>
    <row r="1975" spans="3:14" x14ac:dyDescent="0.35">
      <c r="C1975" s="26" t="s">
        <v>2681</v>
      </c>
      <c r="D1975" s="14">
        <v>37731</v>
      </c>
      <c r="E1975" s="14">
        <v>37753</v>
      </c>
      <c r="F1975" s="27" t="s">
        <v>3908</v>
      </c>
      <c r="G1975" s="28">
        <v>63630</v>
      </c>
      <c r="H1975" s="29">
        <v>63630</v>
      </c>
      <c r="I1975" s="29">
        <v>1</v>
      </c>
      <c r="J1975" s="30">
        <v>2003</v>
      </c>
      <c r="K1975" s="30">
        <v>2003</v>
      </c>
      <c r="L1975" s="31" t="s">
        <v>2195</v>
      </c>
      <c r="M1975" s="32" t="str">
        <f>IF(_xlfn.XLOOKUP(C1975,'Raw Data_OS_22'!$C$5:$C$4516,'Raw Data_OS_22'!$G$5:$G$4516,"New_Claim/ Reopening")= "New_Claim/ Reopening","New_Claim/ Reopening","Old_Claim")</f>
        <v>Old_Claim</v>
      </c>
      <c r="N1975" s="18" t="str">
        <f>IF(M1975=$N$2,IF(J1975=$N$1,"E1","D"),_xlfn.XLOOKUP(C1975,'Raw Data_OS_22'!$C$5:$C$4516,'Raw Data_OS_22'!$O$5:$O$4516))</f>
        <v>B1</v>
      </c>
    </row>
    <row r="1976" spans="3:14" x14ac:dyDescent="0.35">
      <c r="C1976" s="26" t="s">
        <v>2682</v>
      </c>
      <c r="D1976" s="14">
        <v>37807</v>
      </c>
      <c r="E1976" s="14">
        <v>37809</v>
      </c>
      <c r="F1976" s="27" t="s">
        <v>3910</v>
      </c>
      <c r="G1976" s="28">
        <v>27522</v>
      </c>
      <c r="H1976" s="29">
        <v>27522</v>
      </c>
      <c r="I1976" s="29">
        <v>1</v>
      </c>
      <c r="J1976" s="30">
        <v>2003</v>
      </c>
      <c r="K1976" s="30">
        <v>2003</v>
      </c>
      <c r="L1976" s="31" t="s">
        <v>2157</v>
      </c>
      <c r="M1976" s="32" t="str">
        <f>IF(_xlfn.XLOOKUP(C1976,'Raw Data_OS_22'!$C$5:$C$4516,'Raw Data_OS_22'!$G$5:$G$4516,"New_Claim/ Reopening")= "New_Claim/ Reopening","New_Claim/ Reopening","Old_Claim")</f>
        <v>Old_Claim</v>
      </c>
      <c r="N1976" s="18" t="str">
        <f>IF(M1976=$N$2,IF(J1976=$N$1,"E1","D"),_xlfn.XLOOKUP(C1976,'Raw Data_OS_22'!$C$5:$C$4516,'Raw Data_OS_22'!$O$5:$O$4516))</f>
        <v>A</v>
      </c>
    </row>
    <row r="1977" spans="3:14" x14ac:dyDescent="0.35">
      <c r="C1977" s="26" t="s">
        <v>2684</v>
      </c>
      <c r="D1977" s="14">
        <v>37944</v>
      </c>
      <c r="E1977" s="14">
        <v>37949</v>
      </c>
      <c r="F1977" s="27" t="s">
        <v>3910</v>
      </c>
      <c r="G1977" s="28">
        <v>-15000</v>
      </c>
      <c r="H1977" s="29">
        <v>-15000</v>
      </c>
      <c r="I1977" s="29">
        <v>1</v>
      </c>
      <c r="J1977" s="30">
        <v>2003</v>
      </c>
      <c r="K1977" s="30">
        <v>2003</v>
      </c>
      <c r="L1977" s="31" t="s">
        <v>2685</v>
      </c>
      <c r="M1977" s="32" t="str">
        <f>IF(_xlfn.XLOOKUP(C1977,'Raw Data_OS_22'!$C$5:$C$4516,'Raw Data_OS_22'!$G$5:$G$4516,"New_Claim/ Reopening")= "New_Claim/ Reopening","New_Claim/ Reopening","Old_Claim")</f>
        <v>Old_Claim</v>
      </c>
      <c r="N1977" s="18" t="str">
        <f>IF(M1977=$N$2,IF(J1977=$N$1,"E1","D"),_xlfn.XLOOKUP(C1977,'Raw Data_OS_22'!$C$5:$C$4516,'Raw Data_OS_22'!$O$5:$O$4516))</f>
        <v>B1</v>
      </c>
    </row>
    <row r="1978" spans="3:14" x14ac:dyDescent="0.35">
      <c r="C1978" s="26" t="s">
        <v>2690</v>
      </c>
      <c r="D1978" s="14">
        <v>38164</v>
      </c>
      <c r="E1978" s="14">
        <v>38175</v>
      </c>
      <c r="F1978" s="27" t="s">
        <v>3910</v>
      </c>
      <c r="G1978" s="28">
        <v>80000</v>
      </c>
      <c r="H1978" s="29">
        <v>80000</v>
      </c>
      <c r="I1978" s="29">
        <v>1</v>
      </c>
      <c r="J1978" s="30">
        <v>2004</v>
      </c>
      <c r="K1978" s="30">
        <v>2004</v>
      </c>
      <c r="L1978" s="31" t="s">
        <v>2689</v>
      </c>
      <c r="M1978" s="32" t="str">
        <f>IF(_xlfn.XLOOKUP(C1978,'Raw Data_OS_22'!$C$5:$C$4516,'Raw Data_OS_22'!$G$5:$G$4516,"New_Claim/ Reopening")= "New_Claim/ Reopening","New_Claim/ Reopening","Old_Claim")</f>
        <v>Old_Claim</v>
      </c>
      <c r="N1978" s="18" t="str">
        <f>IF(M1978=$N$2,IF(J1978=$N$1,"E1","D"),_xlfn.XLOOKUP(C1978,'Raw Data_OS_22'!$C$5:$C$4516,'Raw Data_OS_22'!$O$5:$O$4516))</f>
        <v>A</v>
      </c>
    </row>
    <row r="1979" spans="3:14" x14ac:dyDescent="0.35">
      <c r="C1979" s="26" t="s">
        <v>2694</v>
      </c>
      <c r="D1979" s="14">
        <v>38220</v>
      </c>
      <c r="E1979" s="14">
        <v>38226</v>
      </c>
      <c r="F1979" s="27" t="s">
        <v>3910</v>
      </c>
      <c r="G1979" s="28">
        <v>38625</v>
      </c>
      <c r="H1979" s="29">
        <v>38625</v>
      </c>
      <c r="I1979" s="29">
        <v>1</v>
      </c>
      <c r="J1979" s="30">
        <v>2004</v>
      </c>
      <c r="K1979" s="30">
        <v>2004</v>
      </c>
      <c r="L1979" s="31" t="s">
        <v>2159</v>
      </c>
      <c r="M1979" s="32" t="str">
        <f>IF(_xlfn.XLOOKUP(C1979,'Raw Data_OS_22'!$C$5:$C$4516,'Raw Data_OS_22'!$G$5:$G$4516,"New_Claim/ Reopening")= "New_Claim/ Reopening","New_Claim/ Reopening","Old_Claim")</f>
        <v>Old_Claim</v>
      </c>
      <c r="N1979" s="18" t="str">
        <f>IF(M1979=$N$2,IF(J1979=$N$1,"E1","D"),_xlfn.XLOOKUP(C1979,'Raw Data_OS_22'!$C$5:$C$4516,'Raw Data_OS_22'!$O$5:$O$4516))</f>
        <v>A</v>
      </c>
    </row>
    <row r="1980" spans="3:14" x14ac:dyDescent="0.35">
      <c r="C1980" s="26" t="s">
        <v>2695</v>
      </c>
      <c r="D1980" s="14">
        <v>38252</v>
      </c>
      <c r="E1980" s="14">
        <v>38253</v>
      </c>
      <c r="F1980" s="27" t="s">
        <v>3910</v>
      </c>
      <c r="G1980" s="28">
        <v>80000</v>
      </c>
      <c r="H1980" s="29">
        <v>80000</v>
      </c>
      <c r="I1980" s="29">
        <v>1</v>
      </c>
      <c r="J1980" s="30">
        <v>2004</v>
      </c>
      <c r="K1980" s="30">
        <v>2004</v>
      </c>
      <c r="L1980" s="31" t="s">
        <v>2159</v>
      </c>
      <c r="M1980" s="32" t="str">
        <f>IF(_xlfn.XLOOKUP(C1980,'Raw Data_OS_22'!$C$5:$C$4516,'Raw Data_OS_22'!$G$5:$G$4516,"New_Claim/ Reopening")= "New_Claim/ Reopening","New_Claim/ Reopening","Old_Claim")</f>
        <v>Old_Claim</v>
      </c>
      <c r="N1980" s="18" t="str">
        <f>IF(M1980=$N$2,IF(J1980=$N$1,"E1","D"),_xlfn.XLOOKUP(C1980,'Raw Data_OS_22'!$C$5:$C$4516,'Raw Data_OS_22'!$O$5:$O$4516))</f>
        <v>A</v>
      </c>
    </row>
    <row r="1981" spans="3:14" x14ac:dyDescent="0.35">
      <c r="C1981" s="26" t="s">
        <v>2696</v>
      </c>
      <c r="D1981" s="14">
        <v>38253</v>
      </c>
      <c r="E1981" s="14">
        <v>38261</v>
      </c>
      <c r="F1981" s="27" t="s">
        <v>3908</v>
      </c>
      <c r="G1981" s="28">
        <v>37950</v>
      </c>
      <c r="H1981" s="29">
        <v>37950</v>
      </c>
      <c r="I1981" s="29">
        <v>1</v>
      </c>
      <c r="J1981" s="30">
        <v>2004</v>
      </c>
      <c r="K1981" s="30">
        <v>2004</v>
      </c>
      <c r="L1981" s="31" t="s">
        <v>2159</v>
      </c>
      <c r="M1981" s="32" t="str">
        <f>IF(_xlfn.XLOOKUP(C1981,'Raw Data_OS_22'!$C$5:$C$4516,'Raw Data_OS_22'!$G$5:$G$4516,"New_Claim/ Reopening")= "New_Claim/ Reopening","New_Claim/ Reopening","Old_Claim")</f>
        <v>Old_Claim</v>
      </c>
      <c r="N1981" s="18" t="str">
        <f>IF(M1981=$N$2,IF(J1981=$N$1,"E1","D"),_xlfn.XLOOKUP(C1981,'Raw Data_OS_22'!$C$5:$C$4516,'Raw Data_OS_22'!$O$5:$O$4516))</f>
        <v>A</v>
      </c>
    </row>
    <row r="1982" spans="3:14" x14ac:dyDescent="0.35">
      <c r="C1982" s="26" t="s">
        <v>2700</v>
      </c>
      <c r="D1982" s="14">
        <v>38350</v>
      </c>
      <c r="E1982" s="14">
        <v>38351</v>
      </c>
      <c r="F1982" s="27" t="s">
        <v>3910</v>
      </c>
      <c r="G1982" s="28">
        <v>50000</v>
      </c>
      <c r="H1982" s="29">
        <v>50000</v>
      </c>
      <c r="I1982" s="29">
        <v>1</v>
      </c>
      <c r="J1982" s="30">
        <v>2004</v>
      </c>
      <c r="K1982" s="30">
        <v>2004</v>
      </c>
      <c r="L1982" s="31" t="s">
        <v>2699</v>
      </c>
      <c r="M1982" s="32" t="str">
        <f>IF(_xlfn.XLOOKUP(C1982,'Raw Data_OS_22'!$C$5:$C$4516,'Raw Data_OS_22'!$G$5:$G$4516,"New_Claim/ Reopening")= "New_Claim/ Reopening","New_Claim/ Reopening","Old_Claim")</f>
        <v>Old_Claim</v>
      </c>
      <c r="N1982" s="18" t="str">
        <f>IF(M1982=$N$2,IF(J1982=$N$1,"E1","D"),_xlfn.XLOOKUP(C1982,'Raw Data_OS_22'!$C$5:$C$4516,'Raw Data_OS_22'!$O$5:$O$4516))</f>
        <v>B1</v>
      </c>
    </row>
    <row r="1983" spans="3:14" x14ac:dyDescent="0.35">
      <c r="C1983" s="26" t="s">
        <v>2701</v>
      </c>
      <c r="D1983" s="14">
        <v>38355</v>
      </c>
      <c r="E1983" s="14">
        <v>38356</v>
      </c>
      <c r="F1983" s="27" t="s">
        <v>3910</v>
      </c>
      <c r="G1983" s="28">
        <v>10000</v>
      </c>
      <c r="H1983" s="29">
        <v>10000</v>
      </c>
      <c r="I1983" s="29">
        <v>1</v>
      </c>
      <c r="J1983" s="30">
        <v>2005</v>
      </c>
      <c r="K1983" s="30">
        <v>2005</v>
      </c>
      <c r="L1983" s="31" t="s">
        <v>2161</v>
      </c>
      <c r="M1983" s="32" t="str">
        <f>IF(_xlfn.XLOOKUP(C1983,'Raw Data_OS_22'!$C$5:$C$4516,'Raw Data_OS_22'!$G$5:$G$4516,"New_Claim/ Reopening")= "New_Claim/ Reopening","New_Claim/ Reopening","Old_Claim")</f>
        <v>Old_Claim</v>
      </c>
      <c r="N1983" s="18" t="str">
        <f>IF(M1983=$N$2,IF(J1983=$N$1,"E1","D"),_xlfn.XLOOKUP(C1983,'Raw Data_OS_22'!$C$5:$C$4516,'Raw Data_OS_22'!$O$5:$O$4516))</f>
        <v>A</v>
      </c>
    </row>
    <row r="1984" spans="3:14" x14ac:dyDescent="0.35">
      <c r="C1984" s="26" t="s">
        <v>2702</v>
      </c>
      <c r="D1984" s="14">
        <v>38371</v>
      </c>
      <c r="E1984" s="14">
        <v>38371</v>
      </c>
      <c r="F1984" s="27" t="s">
        <v>3910</v>
      </c>
      <c r="G1984" s="28">
        <v>50000</v>
      </c>
      <c r="H1984" s="29">
        <v>50000</v>
      </c>
      <c r="I1984" s="29">
        <v>1</v>
      </c>
      <c r="J1984" s="30">
        <v>2005</v>
      </c>
      <c r="K1984" s="30">
        <v>2005</v>
      </c>
      <c r="L1984" s="31" t="s">
        <v>2161</v>
      </c>
      <c r="M1984" s="32" t="str">
        <f>IF(_xlfn.XLOOKUP(C1984,'Raw Data_OS_22'!$C$5:$C$4516,'Raw Data_OS_22'!$G$5:$G$4516,"New_Claim/ Reopening")= "New_Claim/ Reopening","New_Claim/ Reopening","Old_Claim")</f>
        <v>Old_Claim</v>
      </c>
      <c r="N1984" s="18" t="str">
        <f>IF(M1984=$N$2,IF(J1984=$N$1,"E1","D"),_xlfn.XLOOKUP(C1984,'Raw Data_OS_22'!$C$5:$C$4516,'Raw Data_OS_22'!$O$5:$O$4516))</f>
        <v>A</v>
      </c>
    </row>
    <row r="1985" spans="3:14" x14ac:dyDescent="0.35">
      <c r="C1985" s="26" t="s">
        <v>2703</v>
      </c>
      <c r="D1985" s="14">
        <v>38399</v>
      </c>
      <c r="E1985" s="14">
        <v>38400</v>
      </c>
      <c r="F1985" s="27" t="s">
        <v>3910</v>
      </c>
      <c r="G1985" s="28">
        <v>60000</v>
      </c>
      <c r="H1985" s="29">
        <v>60000</v>
      </c>
      <c r="I1985" s="29">
        <v>1</v>
      </c>
      <c r="J1985" s="30">
        <v>2005</v>
      </c>
      <c r="K1985" s="30">
        <v>2005</v>
      </c>
      <c r="L1985" s="31" t="s">
        <v>2161</v>
      </c>
      <c r="M1985" s="32" t="str">
        <f>IF(_xlfn.XLOOKUP(C1985,'Raw Data_OS_22'!$C$5:$C$4516,'Raw Data_OS_22'!$G$5:$G$4516,"New_Claim/ Reopening")= "New_Claim/ Reopening","New_Claim/ Reopening","Old_Claim")</f>
        <v>Old_Claim</v>
      </c>
      <c r="N1985" s="18" t="str">
        <f>IF(M1985=$N$2,IF(J1985=$N$1,"E1","D"),_xlfn.XLOOKUP(C1985,'Raw Data_OS_22'!$C$5:$C$4516,'Raw Data_OS_22'!$O$5:$O$4516))</f>
        <v>A</v>
      </c>
    </row>
    <row r="1986" spans="3:14" x14ac:dyDescent="0.35">
      <c r="C1986" s="26" t="s">
        <v>2704</v>
      </c>
      <c r="D1986" s="14">
        <v>38415</v>
      </c>
      <c r="E1986" s="14">
        <v>38425</v>
      </c>
      <c r="F1986" s="27" t="s">
        <v>3910</v>
      </c>
      <c r="G1986" s="28">
        <v>25000</v>
      </c>
      <c r="H1986" s="29">
        <v>25000</v>
      </c>
      <c r="I1986" s="29">
        <v>1</v>
      </c>
      <c r="J1986" s="30">
        <v>2005</v>
      </c>
      <c r="K1986" s="30">
        <v>2005</v>
      </c>
      <c r="L1986" s="31" t="s">
        <v>2161</v>
      </c>
      <c r="M1986" s="32" t="str">
        <f>IF(_xlfn.XLOOKUP(C1986,'Raw Data_OS_22'!$C$5:$C$4516,'Raw Data_OS_22'!$G$5:$G$4516,"New_Claim/ Reopening")= "New_Claim/ Reopening","New_Claim/ Reopening","Old_Claim")</f>
        <v>Old_Claim</v>
      </c>
      <c r="N1986" s="18" t="str">
        <f>IF(M1986=$N$2,IF(J1986=$N$1,"E1","D"),_xlfn.XLOOKUP(C1986,'Raw Data_OS_22'!$C$5:$C$4516,'Raw Data_OS_22'!$O$5:$O$4516))</f>
        <v>A</v>
      </c>
    </row>
    <row r="1987" spans="3:14" x14ac:dyDescent="0.35">
      <c r="C1987" s="26" t="s">
        <v>2710</v>
      </c>
      <c r="D1987" s="14">
        <v>37391</v>
      </c>
      <c r="E1987" s="14">
        <v>38622</v>
      </c>
      <c r="F1987" s="27" t="s">
        <v>658</v>
      </c>
      <c r="G1987" s="28">
        <v>50000</v>
      </c>
      <c r="H1987" s="29">
        <v>50000</v>
      </c>
      <c r="I1987" s="29">
        <v>1</v>
      </c>
      <c r="J1987" s="30">
        <v>2002</v>
      </c>
      <c r="K1987" s="30">
        <v>2005</v>
      </c>
      <c r="L1987" s="31" t="s">
        <v>2674</v>
      </c>
      <c r="M1987" s="32" t="str">
        <f>IF(_xlfn.XLOOKUP(C1987,'Raw Data_OS_22'!$C$5:$C$4516,'Raw Data_OS_22'!$G$5:$G$4516,"New_Claim/ Reopening")= "New_Claim/ Reopening","New_Claim/ Reopening","Old_Claim")</f>
        <v>Old_Claim</v>
      </c>
      <c r="N1987" s="18" t="str">
        <f>IF(M1987=$N$2,IF(J1987=$N$1,"E1","D"),_xlfn.XLOOKUP(C1987,'Raw Data_OS_22'!$C$5:$C$4516,'Raw Data_OS_22'!$O$5:$O$4516))</f>
        <v>B1</v>
      </c>
    </row>
    <row r="1988" spans="3:14" x14ac:dyDescent="0.35">
      <c r="C1988" s="26" t="s">
        <v>2711</v>
      </c>
      <c r="D1988" s="14">
        <v>38392</v>
      </c>
      <c r="E1988" s="14">
        <v>38762</v>
      </c>
      <c r="F1988" s="27" t="s">
        <v>658</v>
      </c>
      <c r="G1988" s="28">
        <v>15418</v>
      </c>
      <c r="H1988" s="29">
        <v>15418</v>
      </c>
      <c r="I1988" s="29">
        <v>1</v>
      </c>
      <c r="J1988" s="30">
        <v>2005</v>
      </c>
      <c r="K1988" s="30">
        <v>2006</v>
      </c>
      <c r="L1988" s="31" t="s">
        <v>2161</v>
      </c>
      <c r="M1988" s="32" t="str">
        <f>IF(_xlfn.XLOOKUP(C1988,'Raw Data_OS_22'!$C$5:$C$4516,'Raw Data_OS_22'!$G$5:$G$4516,"New_Claim/ Reopening")= "New_Claim/ Reopening","New_Claim/ Reopening","Old_Claim")</f>
        <v>Old_Claim</v>
      </c>
      <c r="N1988" s="18" t="str">
        <f>IF(M1988=$N$2,IF(J1988=$N$1,"E1","D"),_xlfn.XLOOKUP(C1988,'Raw Data_OS_22'!$C$5:$C$4516,'Raw Data_OS_22'!$O$5:$O$4516))</f>
        <v>A</v>
      </c>
    </row>
    <row r="1989" spans="3:14" x14ac:dyDescent="0.35">
      <c r="C1989" s="26" t="s">
        <v>2712</v>
      </c>
      <c r="D1989" s="14">
        <v>38681</v>
      </c>
      <c r="E1989" s="14">
        <v>38826</v>
      </c>
      <c r="F1989" s="27" t="s">
        <v>658</v>
      </c>
      <c r="G1989" s="28">
        <v>17995</v>
      </c>
      <c r="H1989" s="29">
        <v>17995</v>
      </c>
      <c r="I1989" s="29">
        <v>1</v>
      </c>
      <c r="J1989" s="30">
        <v>2005</v>
      </c>
      <c r="K1989" s="30">
        <v>2006</v>
      </c>
      <c r="L1989" s="31" t="s">
        <v>1383</v>
      </c>
      <c r="M1989" s="32" t="str">
        <f>IF(_xlfn.XLOOKUP(C1989,'Raw Data_OS_22'!$C$5:$C$4516,'Raw Data_OS_22'!$G$5:$G$4516,"New_Claim/ Reopening")= "New_Claim/ Reopening","New_Claim/ Reopening","Old_Claim")</f>
        <v>Old_Claim</v>
      </c>
      <c r="N1989" s="18" t="str">
        <f>IF(M1989=$N$2,IF(J1989=$N$1,"E1","D"),_xlfn.XLOOKUP(C1989,'Raw Data_OS_22'!$C$5:$C$4516,'Raw Data_OS_22'!$O$5:$O$4516))</f>
        <v>A</v>
      </c>
    </row>
    <row r="1990" spans="3:14" x14ac:dyDescent="0.35">
      <c r="C1990" s="26" t="s">
        <v>2713</v>
      </c>
      <c r="D1990" s="14">
        <v>38541</v>
      </c>
      <c r="E1990" s="14">
        <v>38902</v>
      </c>
      <c r="F1990" s="27" t="s">
        <v>658</v>
      </c>
      <c r="G1990" s="28">
        <v>50000</v>
      </c>
      <c r="H1990" s="29">
        <v>50000</v>
      </c>
      <c r="I1990" s="29">
        <v>1</v>
      </c>
      <c r="J1990" s="30">
        <v>2005</v>
      </c>
      <c r="K1990" s="30">
        <v>2006</v>
      </c>
      <c r="L1990" s="31" t="s">
        <v>2714</v>
      </c>
      <c r="M1990" s="32" t="str">
        <f>IF(_xlfn.XLOOKUP(C1990,'Raw Data_OS_22'!$C$5:$C$4516,'Raw Data_OS_22'!$G$5:$G$4516,"New_Claim/ Reopening")= "New_Claim/ Reopening","New_Claim/ Reopening","Old_Claim")</f>
        <v>Old_Claim</v>
      </c>
      <c r="N1990" s="18" t="str">
        <f>IF(M1990=$N$2,IF(J1990=$N$1,"E1","D"),_xlfn.XLOOKUP(C1990,'Raw Data_OS_22'!$C$5:$C$4516,'Raw Data_OS_22'!$O$5:$O$4516))</f>
        <v>B1</v>
      </c>
    </row>
    <row r="1991" spans="3:14" x14ac:dyDescent="0.35">
      <c r="C1991" s="26" t="s">
        <v>2715</v>
      </c>
      <c r="D1991" s="14">
        <v>38484</v>
      </c>
      <c r="E1991" s="14">
        <v>38952</v>
      </c>
      <c r="F1991" s="27" t="s">
        <v>658</v>
      </c>
      <c r="G1991" s="28">
        <v>50000</v>
      </c>
      <c r="H1991" s="29">
        <v>50000</v>
      </c>
      <c r="I1991" s="29">
        <v>1</v>
      </c>
      <c r="J1991" s="30">
        <v>2005</v>
      </c>
      <c r="K1991" s="30">
        <v>2006</v>
      </c>
      <c r="L1991" s="31" t="s">
        <v>2706</v>
      </c>
      <c r="M1991" s="32" t="str">
        <f>IF(_xlfn.XLOOKUP(C1991,'Raw Data_OS_22'!$C$5:$C$4516,'Raw Data_OS_22'!$G$5:$G$4516,"New_Claim/ Reopening")= "New_Claim/ Reopening","New_Claim/ Reopening","Old_Claim")</f>
        <v>Old_Claim</v>
      </c>
      <c r="N1991" s="18" t="str">
        <f>IF(M1991=$N$2,IF(J1991=$N$1,"E1","D"),_xlfn.XLOOKUP(C1991,'Raw Data_OS_22'!$C$5:$C$4516,'Raw Data_OS_22'!$O$5:$O$4516))</f>
        <v>B1</v>
      </c>
    </row>
    <row r="1992" spans="3:14" x14ac:dyDescent="0.35">
      <c r="C1992" s="26" t="s">
        <v>2716</v>
      </c>
      <c r="D1992" s="14">
        <v>39121</v>
      </c>
      <c r="E1992" s="14">
        <v>39128</v>
      </c>
      <c r="F1992" s="27" t="s">
        <v>3908</v>
      </c>
      <c r="G1992" s="28">
        <v>85545</v>
      </c>
      <c r="H1992" s="29">
        <v>85545</v>
      </c>
      <c r="I1992" s="29">
        <v>1</v>
      </c>
      <c r="J1992" s="30">
        <v>2007</v>
      </c>
      <c r="K1992" s="30">
        <v>2007</v>
      </c>
      <c r="L1992" s="31" t="s">
        <v>38</v>
      </c>
      <c r="M1992" s="32" t="str">
        <f>IF(_xlfn.XLOOKUP(C1992,'Raw Data_OS_22'!$C$5:$C$4516,'Raw Data_OS_22'!$G$5:$G$4516,"New_Claim/ Reopening")= "New_Claim/ Reopening","New_Claim/ Reopening","Old_Claim")</f>
        <v>Old_Claim</v>
      </c>
      <c r="N1992" s="18" t="str">
        <f>IF(M1992=$N$2,IF(J1992=$N$1,"E1","D"),_xlfn.XLOOKUP(C1992,'Raw Data_OS_22'!$C$5:$C$4516,'Raw Data_OS_22'!$O$5:$O$4516))</f>
        <v>B1</v>
      </c>
    </row>
    <row r="1993" spans="3:14" x14ac:dyDescent="0.35">
      <c r="C1993" s="26" t="s">
        <v>2718</v>
      </c>
      <c r="D1993" s="14">
        <v>39171</v>
      </c>
      <c r="E1993" s="14">
        <v>39183</v>
      </c>
      <c r="F1993" s="27" t="s">
        <v>3908</v>
      </c>
      <c r="G1993" s="28">
        <v>35000</v>
      </c>
      <c r="H1993" s="29">
        <v>35000</v>
      </c>
      <c r="I1993" s="29">
        <v>1</v>
      </c>
      <c r="J1993" s="30">
        <v>2007</v>
      </c>
      <c r="K1993" s="30">
        <v>2007</v>
      </c>
      <c r="L1993" s="31" t="s">
        <v>38</v>
      </c>
      <c r="M1993" s="32" t="str">
        <f>IF(_xlfn.XLOOKUP(C1993,'Raw Data_OS_22'!$C$5:$C$4516,'Raw Data_OS_22'!$G$5:$G$4516,"New_Claim/ Reopening")= "New_Claim/ Reopening","New_Claim/ Reopening","Old_Claim")</f>
        <v>Old_Claim</v>
      </c>
      <c r="N1993" s="18" t="str">
        <f>IF(M1993=$N$2,IF(J1993=$N$1,"E1","D"),_xlfn.XLOOKUP(C1993,'Raw Data_OS_22'!$C$5:$C$4516,'Raw Data_OS_22'!$O$5:$O$4516))</f>
        <v>B1</v>
      </c>
    </row>
    <row r="1994" spans="3:14" x14ac:dyDescent="0.35">
      <c r="C1994" s="26" t="s">
        <v>2720</v>
      </c>
      <c r="D1994" s="14">
        <v>39262</v>
      </c>
      <c r="E1994" s="14">
        <v>39265</v>
      </c>
      <c r="F1994" s="27" t="s">
        <v>3910</v>
      </c>
      <c r="G1994" s="28">
        <v>15000</v>
      </c>
      <c r="H1994" s="29">
        <v>15000</v>
      </c>
      <c r="I1994" s="29">
        <v>1</v>
      </c>
      <c r="J1994" s="30">
        <v>2007</v>
      </c>
      <c r="K1994" s="30">
        <v>2007</v>
      </c>
      <c r="L1994" s="31" t="s">
        <v>2164</v>
      </c>
      <c r="M1994" s="32" t="str">
        <f>IF(_xlfn.XLOOKUP(C1994,'Raw Data_OS_22'!$C$5:$C$4516,'Raw Data_OS_22'!$G$5:$G$4516,"New_Claim/ Reopening")= "New_Claim/ Reopening","New_Claim/ Reopening","Old_Claim")</f>
        <v>Old_Claim</v>
      </c>
      <c r="N1994" s="18" t="str">
        <f>IF(M1994=$N$2,IF(J1994=$N$1,"E1","D"),_xlfn.XLOOKUP(C1994,'Raw Data_OS_22'!$C$5:$C$4516,'Raw Data_OS_22'!$O$5:$O$4516))</f>
        <v>B1</v>
      </c>
    </row>
    <row r="1995" spans="3:14" x14ac:dyDescent="0.35">
      <c r="C1995" s="26" t="s">
        <v>2721</v>
      </c>
      <c r="D1995" s="14">
        <v>38770</v>
      </c>
      <c r="E1995" s="14">
        <v>39230</v>
      </c>
      <c r="F1995" s="27" t="s">
        <v>3908</v>
      </c>
      <c r="G1995" s="28">
        <v>50000</v>
      </c>
      <c r="H1995" s="29">
        <v>50000</v>
      </c>
      <c r="I1995" s="29">
        <v>1</v>
      </c>
      <c r="J1995" s="30">
        <v>2006</v>
      </c>
      <c r="K1995" s="30">
        <v>2007</v>
      </c>
      <c r="L1995" s="31" t="s">
        <v>150</v>
      </c>
      <c r="M1995" s="32" t="str">
        <f>IF(_xlfn.XLOOKUP(C1995,'Raw Data_OS_22'!$C$5:$C$4516,'Raw Data_OS_22'!$G$5:$G$4516,"New_Claim/ Reopening")= "New_Claim/ Reopening","New_Claim/ Reopening","Old_Claim")</f>
        <v>Old_Claim</v>
      </c>
      <c r="N1995" s="18" t="str">
        <f>IF(M1995=$N$2,IF(J1995=$N$1,"E1","D"),_xlfn.XLOOKUP(C1995,'Raw Data_OS_22'!$C$5:$C$4516,'Raw Data_OS_22'!$O$5:$O$4516))</f>
        <v>A</v>
      </c>
    </row>
    <row r="1996" spans="3:14" x14ac:dyDescent="0.35">
      <c r="C1996" s="26" t="s">
        <v>2722</v>
      </c>
      <c r="D1996" s="14">
        <v>39270</v>
      </c>
      <c r="E1996" s="14">
        <v>39272</v>
      </c>
      <c r="F1996" s="27" t="s">
        <v>3910</v>
      </c>
      <c r="G1996" s="28">
        <v>60000</v>
      </c>
      <c r="H1996" s="29">
        <v>60000</v>
      </c>
      <c r="I1996" s="29">
        <v>1</v>
      </c>
      <c r="J1996" s="30">
        <v>2007</v>
      </c>
      <c r="K1996" s="30">
        <v>2007</v>
      </c>
      <c r="L1996" s="31" t="s">
        <v>2723</v>
      </c>
      <c r="M1996" s="32" t="str">
        <f>IF(_xlfn.XLOOKUP(C1996,'Raw Data_OS_22'!$C$5:$C$4516,'Raw Data_OS_22'!$G$5:$G$4516,"New_Claim/ Reopening")= "New_Claim/ Reopening","New_Claim/ Reopening","Old_Claim")</f>
        <v>Old_Claim</v>
      </c>
      <c r="N1996" s="18" t="str">
        <f>IF(M1996=$N$2,IF(J1996=$N$1,"E1","D"),_xlfn.XLOOKUP(C1996,'Raw Data_OS_22'!$C$5:$C$4516,'Raw Data_OS_22'!$O$5:$O$4516))</f>
        <v>A</v>
      </c>
    </row>
    <row r="1997" spans="3:14" x14ac:dyDescent="0.35">
      <c r="C1997" s="26" t="s">
        <v>2724</v>
      </c>
      <c r="D1997" s="14">
        <v>39214</v>
      </c>
      <c r="E1997" s="14">
        <v>39218</v>
      </c>
      <c r="F1997" s="27" t="s">
        <v>3910</v>
      </c>
      <c r="G1997" s="28">
        <v>324561.40350000001</v>
      </c>
      <c r="H1997" s="29">
        <v>324561.40350000001</v>
      </c>
      <c r="I1997" s="29">
        <v>1</v>
      </c>
      <c r="J1997" s="30">
        <v>2007</v>
      </c>
      <c r="K1997" s="30">
        <v>2007</v>
      </c>
      <c r="L1997" s="31" t="s">
        <v>2164</v>
      </c>
      <c r="M1997" s="32" t="str">
        <f>IF(_xlfn.XLOOKUP(C1997,'Raw Data_OS_22'!$C$5:$C$4516,'Raw Data_OS_22'!$G$5:$G$4516,"New_Claim/ Reopening")= "New_Claim/ Reopening","New_Claim/ Reopening","Old_Claim")</f>
        <v>Old_Claim</v>
      </c>
      <c r="N1997" s="18" t="str">
        <f>IF(M1997=$N$2,IF(J1997=$N$1,"E1","D"),_xlfn.XLOOKUP(C1997,'Raw Data_OS_22'!$C$5:$C$4516,'Raw Data_OS_22'!$O$5:$O$4516))</f>
        <v>A</v>
      </c>
    </row>
    <row r="1998" spans="3:14" x14ac:dyDescent="0.35">
      <c r="C1998" s="26" t="s">
        <v>2726</v>
      </c>
      <c r="D1998" s="14">
        <v>38628</v>
      </c>
      <c r="E1998" s="14">
        <v>39337</v>
      </c>
      <c r="F1998" s="27" t="s">
        <v>658</v>
      </c>
      <c r="G1998" s="28">
        <v>50000</v>
      </c>
      <c r="H1998" s="29">
        <v>50000</v>
      </c>
      <c r="I1998" s="29">
        <v>1</v>
      </c>
      <c r="J1998" s="30">
        <v>2005</v>
      </c>
      <c r="K1998" s="30">
        <v>2007</v>
      </c>
      <c r="L1998" s="31" t="s">
        <v>1383</v>
      </c>
      <c r="M1998" s="32" t="str">
        <f>IF(_xlfn.XLOOKUP(C1998,'Raw Data_OS_22'!$C$5:$C$4516,'Raw Data_OS_22'!$G$5:$G$4516,"New_Claim/ Reopening")= "New_Claim/ Reopening","New_Claim/ Reopening","Old_Claim")</f>
        <v>Old_Claim</v>
      </c>
      <c r="N1998" s="18" t="str">
        <f>IF(M1998=$N$2,IF(J1998=$N$1,"E1","D"),_xlfn.XLOOKUP(C1998,'Raw Data_OS_22'!$C$5:$C$4516,'Raw Data_OS_22'!$O$5:$O$4516))</f>
        <v>B1</v>
      </c>
    </row>
    <row r="1999" spans="3:14" x14ac:dyDescent="0.35">
      <c r="C1999" s="26" t="s">
        <v>2727</v>
      </c>
      <c r="D1999" s="14">
        <v>39342</v>
      </c>
      <c r="E1999" s="14">
        <v>39344</v>
      </c>
      <c r="F1999" s="27" t="s">
        <v>3910</v>
      </c>
      <c r="G1999" s="28">
        <v>50000</v>
      </c>
      <c r="H1999" s="29">
        <v>50000</v>
      </c>
      <c r="I1999" s="29">
        <v>1</v>
      </c>
      <c r="J1999" s="30">
        <v>2007</v>
      </c>
      <c r="K1999" s="30">
        <v>2007</v>
      </c>
      <c r="L1999" s="31" t="s">
        <v>2723</v>
      </c>
      <c r="M1999" s="32" t="str">
        <f>IF(_xlfn.XLOOKUP(C1999,'Raw Data_OS_22'!$C$5:$C$4516,'Raw Data_OS_22'!$G$5:$G$4516,"New_Claim/ Reopening")= "New_Claim/ Reopening","New_Claim/ Reopening","Old_Claim")</f>
        <v>Old_Claim</v>
      </c>
      <c r="N1999" s="18" t="str">
        <f>IF(M1999=$N$2,IF(J1999=$N$1,"E1","D"),_xlfn.XLOOKUP(C1999,'Raw Data_OS_22'!$C$5:$C$4516,'Raw Data_OS_22'!$O$5:$O$4516))</f>
        <v>B1</v>
      </c>
    </row>
    <row r="2000" spans="3:14" x14ac:dyDescent="0.35">
      <c r="C2000" s="26" t="s">
        <v>2729</v>
      </c>
      <c r="D2000" s="14">
        <v>39369</v>
      </c>
      <c r="E2000" s="14">
        <v>39371</v>
      </c>
      <c r="F2000" s="27" t="s">
        <v>3910</v>
      </c>
      <c r="G2000" s="28">
        <v>100000</v>
      </c>
      <c r="H2000" s="29">
        <v>100000</v>
      </c>
      <c r="I2000" s="29">
        <v>1</v>
      </c>
      <c r="J2000" s="30">
        <v>2007</v>
      </c>
      <c r="K2000" s="30">
        <v>2007</v>
      </c>
      <c r="L2000" s="31" t="s">
        <v>2166</v>
      </c>
      <c r="M2000" s="32" t="str">
        <f>IF(_xlfn.XLOOKUP(C2000,'Raw Data_OS_22'!$C$5:$C$4516,'Raw Data_OS_22'!$G$5:$G$4516,"New_Claim/ Reopening")= "New_Claim/ Reopening","New_Claim/ Reopening","Old_Claim")</f>
        <v>Old_Claim</v>
      </c>
      <c r="N2000" s="18" t="str">
        <f>IF(M2000=$N$2,IF(J2000=$N$1,"E1","D"),_xlfn.XLOOKUP(C2000,'Raw Data_OS_22'!$C$5:$C$4516,'Raw Data_OS_22'!$O$5:$O$4516))</f>
        <v>B1</v>
      </c>
    </row>
    <row r="2001" spans="3:14" x14ac:dyDescent="0.35">
      <c r="C2001" s="26" t="s">
        <v>2730</v>
      </c>
      <c r="D2001" s="14">
        <v>39390</v>
      </c>
      <c r="E2001" s="14">
        <v>39406</v>
      </c>
      <c r="F2001" s="27" t="s">
        <v>3908</v>
      </c>
      <c r="G2001" s="28">
        <v>80000</v>
      </c>
      <c r="H2001" s="29">
        <v>80000</v>
      </c>
      <c r="I2001" s="29">
        <v>1</v>
      </c>
      <c r="J2001" s="30">
        <v>2007</v>
      </c>
      <c r="K2001" s="30">
        <v>2007</v>
      </c>
      <c r="L2001" s="31" t="s">
        <v>2166</v>
      </c>
      <c r="M2001" s="32" t="str">
        <f>IF(_xlfn.XLOOKUP(C2001,'Raw Data_OS_22'!$C$5:$C$4516,'Raw Data_OS_22'!$G$5:$G$4516,"New_Claim/ Reopening")= "New_Claim/ Reopening","New_Claim/ Reopening","Old_Claim")</f>
        <v>Old_Claim</v>
      </c>
      <c r="N2001" s="18" t="str">
        <f>IF(M2001=$N$2,IF(J2001=$N$1,"E1","D"),_xlfn.XLOOKUP(C2001,'Raw Data_OS_22'!$C$5:$C$4516,'Raw Data_OS_22'!$O$5:$O$4516))</f>
        <v>A</v>
      </c>
    </row>
    <row r="2002" spans="3:14" x14ac:dyDescent="0.35">
      <c r="C2002" s="26" t="s">
        <v>2731</v>
      </c>
      <c r="D2002" s="14">
        <v>39374</v>
      </c>
      <c r="E2002" s="14">
        <v>39482</v>
      </c>
      <c r="F2002" s="27" t="s">
        <v>3908</v>
      </c>
      <c r="G2002" s="28">
        <v>18977</v>
      </c>
      <c r="H2002" s="29">
        <v>18977</v>
      </c>
      <c r="I2002" s="29">
        <v>1</v>
      </c>
      <c r="J2002" s="30">
        <v>2007</v>
      </c>
      <c r="K2002" s="30">
        <v>2008</v>
      </c>
      <c r="L2002" s="31" t="s">
        <v>2166</v>
      </c>
      <c r="M2002" s="32" t="str">
        <f>IF(_xlfn.XLOOKUP(C2002,'Raw Data_OS_22'!$C$5:$C$4516,'Raw Data_OS_22'!$G$5:$G$4516,"New_Claim/ Reopening")= "New_Claim/ Reopening","New_Claim/ Reopening","Old_Claim")</f>
        <v>Old_Claim</v>
      </c>
      <c r="N2002" s="18" t="str">
        <f>IF(M2002=$N$2,IF(J2002=$N$1,"E1","D"),_xlfn.XLOOKUP(C2002,'Raw Data_OS_22'!$C$5:$C$4516,'Raw Data_OS_22'!$O$5:$O$4516))</f>
        <v>A</v>
      </c>
    </row>
    <row r="2003" spans="3:14" x14ac:dyDescent="0.35">
      <c r="C2003" s="26" t="s">
        <v>2735</v>
      </c>
      <c r="D2003" s="14">
        <v>39534</v>
      </c>
      <c r="E2003" s="14">
        <v>39534</v>
      </c>
      <c r="F2003" s="27" t="s">
        <v>3910</v>
      </c>
      <c r="G2003" s="28">
        <v>50000</v>
      </c>
      <c r="H2003" s="29">
        <v>50000</v>
      </c>
      <c r="I2003" s="29">
        <v>1</v>
      </c>
      <c r="J2003" s="30">
        <v>2008</v>
      </c>
      <c r="K2003" s="30">
        <v>2008</v>
      </c>
      <c r="L2003" s="31" t="s">
        <v>2335</v>
      </c>
      <c r="M2003" s="32" t="str">
        <f>IF(_xlfn.XLOOKUP(C2003,'Raw Data_OS_22'!$C$5:$C$4516,'Raw Data_OS_22'!$G$5:$G$4516,"New_Claim/ Reopening")= "New_Claim/ Reopening","New_Claim/ Reopening","Old_Claim")</f>
        <v>Old_Claim</v>
      </c>
      <c r="N2003" s="18" t="str">
        <f>IF(M2003=$N$2,IF(J2003=$N$1,"E1","D"),_xlfn.XLOOKUP(C2003,'Raw Data_OS_22'!$C$5:$C$4516,'Raw Data_OS_22'!$O$5:$O$4516))</f>
        <v>A</v>
      </c>
    </row>
    <row r="2004" spans="3:14" x14ac:dyDescent="0.35">
      <c r="C2004" s="26" t="s">
        <v>2737</v>
      </c>
      <c r="D2004" s="14">
        <v>39597</v>
      </c>
      <c r="E2004" s="14">
        <v>39603</v>
      </c>
      <c r="F2004" s="27" t="s">
        <v>3908</v>
      </c>
      <c r="G2004" s="28">
        <v>60000</v>
      </c>
      <c r="H2004" s="29">
        <v>60000</v>
      </c>
      <c r="I2004" s="29">
        <v>1</v>
      </c>
      <c r="J2004" s="30">
        <v>2008</v>
      </c>
      <c r="K2004" s="30">
        <v>2008</v>
      </c>
      <c r="L2004" s="31" t="s">
        <v>41</v>
      </c>
      <c r="M2004" s="32" t="str">
        <f>IF(_xlfn.XLOOKUP(C2004,'Raw Data_OS_22'!$C$5:$C$4516,'Raw Data_OS_22'!$G$5:$G$4516,"New_Claim/ Reopening")= "New_Claim/ Reopening","New_Claim/ Reopening","Old_Claim")</f>
        <v>Old_Claim</v>
      </c>
      <c r="N2004" s="18" t="str">
        <f>IF(M2004=$N$2,IF(J2004=$N$1,"E1","D"),_xlfn.XLOOKUP(C2004,'Raw Data_OS_22'!$C$5:$C$4516,'Raw Data_OS_22'!$O$5:$O$4516))</f>
        <v>A</v>
      </c>
    </row>
    <row r="2005" spans="3:14" x14ac:dyDescent="0.35">
      <c r="C2005" s="26" t="s">
        <v>2738</v>
      </c>
      <c r="D2005" s="14">
        <v>39609</v>
      </c>
      <c r="E2005" s="14">
        <v>39617</v>
      </c>
      <c r="F2005" s="27" t="s">
        <v>3908</v>
      </c>
      <c r="G2005" s="28">
        <v>324561.40350000001</v>
      </c>
      <c r="H2005" s="29">
        <v>324561.40350000001</v>
      </c>
      <c r="I2005" s="29">
        <v>1</v>
      </c>
      <c r="J2005" s="30">
        <v>2008</v>
      </c>
      <c r="K2005" s="30">
        <v>2008</v>
      </c>
      <c r="L2005" s="31" t="s">
        <v>41</v>
      </c>
      <c r="M2005" s="32" t="str">
        <f>IF(_xlfn.XLOOKUP(C2005,'Raw Data_OS_22'!$C$5:$C$4516,'Raw Data_OS_22'!$G$5:$G$4516,"New_Claim/ Reopening")= "New_Claim/ Reopening","New_Claim/ Reopening","Old_Claim")</f>
        <v>Old_Claim</v>
      </c>
      <c r="N2005" s="18" t="str">
        <f>IF(M2005=$N$2,IF(J2005=$N$1,"E1","D"),_xlfn.XLOOKUP(C2005,'Raw Data_OS_22'!$C$5:$C$4516,'Raw Data_OS_22'!$O$5:$O$4516))</f>
        <v>A</v>
      </c>
    </row>
    <row r="2006" spans="3:14" x14ac:dyDescent="0.35">
      <c r="C2006" s="26" t="s">
        <v>2741</v>
      </c>
      <c r="D2006" s="14">
        <v>39630</v>
      </c>
      <c r="E2006" s="14">
        <v>39639</v>
      </c>
      <c r="F2006" s="27" t="s">
        <v>3910</v>
      </c>
      <c r="G2006" s="28">
        <v>10000</v>
      </c>
      <c r="H2006" s="29">
        <v>10000</v>
      </c>
      <c r="I2006" s="29">
        <v>1</v>
      </c>
      <c r="J2006" s="30">
        <v>2008</v>
      </c>
      <c r="K2006" s="30">
        <v>2008</v>
      </c>
      <c r="L2006" s="31" t="s">
        <v>2169</v>
      </c>
      <c r="M2006" s="32" t="str">
        <f>IF(_xlfn.XLOOKUP(C2006,'Raw Data_OS_22'!$C$5:$C$4516,'Raw Data_OS_22'!$G$5:$G$4516,"New_Claim/ Reopening")= "New_Claim/ Reopening","New_Claim/ Reopening","Old_Claim")</f>
        <v>Old_Claim</v>
      </c>
      <c r="N2006" s="18" t="str">
        <f>IF(M2006=$N$2,IF(J2006=$N$1,"E1","D"),_xlfn.XLOOKUP(C2006,'Raw Data_OS_22'!$C$5:$C$4516,'Raw Data_OS_22'!$O$5:$O$4516))</f>
        <v>B1</v>
      </c>
    </row>
    <row r="2007" spans="3:14" x14ac:dyDescent="0.35">
      <c r="C2007" s="26" t="s">
        <v>2742</v>
      </c>
      <c r="D2007" s="14">
        <v>39639</v>
      </c>
      <c r="E2007" s="14">
        <v>39643</v>
      </c>
      <c r="F2007" s="27" t="s">
        <v>3910</v>
      </c>
      <c r="G2007" s="28">
        <v>10000</v>
      </c>
      <c r="H2007" s="29">
        <v>10000</v>
      </c>
      <c r="I2007" s="29">
        <v>1</v>
      </c>
      <c r="J2007" s="30">
        <v>2008</v>
      </c>
      <c r="K2007" s="30">
        <v>2008</v>
      </c>
      <c r="L2007" s="31" t="s">
        <v>2169</v>
      </c>
      <c r="M2007" s="32" t="str">
        <f>IF(_xlfn.XLOOKUP(C2007,'Raw Data_OS_22'!$C$5:$C$4516,'Raw Data_OS_22'!$G$5:$G$4516,"New_Claim/ Reopening")= "New_Claim/ Reopening","New_Claim/ Reopening","Old_Claim")</f>
        <v>Old_Claim</v>
      </c>
      <c r="N2007" s="18" t="str">
        <f>IF(M2007=$N$2,IF(J2007=$N$1,"E1","D"),_xlfn.XLOOKUP(C2007,'Raw Data_OS_22'!$C$5:$C$4516,'Raw Data_OS_22'!$O$5:$O$4516))</f>
        <v>B1</v>
      </c>
    </row>
    <row r="2008" spans="3:14" x14ac:dyDescent="0.35">
      <c r="C2008" s="26" t="s">
        <v>2743</v>
      </c>
      <c r="D2008" s="14">
        <v>39630</v>
      </c>
      <c r="E2008" s="14">
        <v>39654</v>
      </c>
      <c r="F2008" s="27" t="s">
        <v>3910</v>
      </c>
      <c r="G2008" s="28">
        <v>512270</v>
      </c>
      <c r="H2008" s="29">
        <v>512270</v>
      </c>
      <c r="I2008" s="29">
        <v>1</v>
      </c>
      <c r="J2008" s="30">
        <v>2008</v>
      </c>
      <c r="K2008" s="30">
        <v>2008</v>
      </c>
      <c r="L2008" s="31" t="s">
        <v>2169</v>
      </c>
      <c r="M2008" s="32" t="str">
        <f>IF(_xlfn.XLOOKUP(C2008,'Raw Data_OS_22'!$C$5:$C$4516,'Raw Data_OS_22'!$G$5:$G$4516,"New_Claim/ Reopening")= "New_Claim/ Reopening","New_Claim/ Reopening","Old_Claim")</f>
        <v>Old_Claim</v>
      </c>
      <c r="N2008" s="18" t="str">
        <f>IF(M2008=$N$2,IF(J2008=$N$1,"E1","D"),_xlfn.XLOOKUP(C2008,'Raw Data_OS_22'!$C$5:$C$4516,'Raw Data_OS_22'!$O$5:$O$4516))</f>
        <v>B1</v>
      </c>
    </row>
    <row r="2009" spans="3:14" x14ac:dyDescent="0.35">
      <c r="C2009" s="26" t="s">
        <v>2744</v>
      </c>
      <c r="D2009" s="14">
        <v>39185</v>
      </c>
      <c r="E2009" s="14">
        <v>39689</v>
      </c>
      <c r="F2009" s="27" t="s">
        <v>3908</v>
      </c>
      <c r="G2009" s="28">
        <v>93080</v>
      </c>
      <c r="H2009" s="29">
        <v>93080</v>
      </c>
      <c r="I2009" s="29">
        <v>1</v>
      </c>
      <c r="J2009" s="30">
        <v>2007</v>
      </c>
      <c r="K2009" s="30">
        <v>2008</v>
      </c>
      <c r="L2009" s="31" t="s">
        <v>2164</v>
      </c>
      <c r="M2009" s="32" t="str">
        <f>IF(_xlfn.XLOOKUP(C2009,'Raw Data_OS_22'!$C$5:$C$4516,'Raw Data_OS_22'!$G$5:$G$4516,"New_Claim/ Reopening")= "New_Claim/ Reopening","New_Claim/ Reopening","Old_Claim")</f>
        <v>Old_Claim</v>
      </c>
      <c r="N2009" s="18" t="str">
        <f>IF(M2009=$N$2,IF(J2009=$N$1,"E1","D"),_xlfn.XLOOKUP(C2009,'Raw Data_OS_22'!$C$5:$C$4516,'Raw Data_OS_22'!$O$5:$O$4516))</f>
        <v>A</v>
      </c>
    </row>
    <row r="2010" spans="3:14" x14ac:dyDescent="0.35">
      <c r="C2010" s="26" t="s">
        <v>2745</v>
      </c>
      <c r="D2010" s="14">
        <v>39704</v>
      </c>
      <c r="E2010" s="14">
        <v>39710</v>
      </c>
      <c r="F2010" s="27" t="s">
        <v>3910</v>
      </c>
      <c r="G2010" s="28">
        <v>50000</v>
      </c>
      <c r="H2010" s="29">
        <v>50000</v>
      </c>
      <c r="I2010" s="29">
        <v>1</v>
      </c>
      <c r="J2010" s="30">
        <v>2008</v>
      </c>
      <c r="K2010" s="30">
        <v>2008</v>
      </c>
      <c r="L2010" s="31" t="s">
        <v>2169</v>
      </c>
      <c r="M2010" s="32" t="str">
        <f>IF(_xlfn.XLOOKUP(C2010,'Raw Data_OS_22'!$C$5:$C$4516,'Raw Data_OS_22'!$G$5:$G$4516,"New_Claim/ Reopening")= "New_Claim/ Reopening","New_Claim/ Reopening","Old_Claim")</f>
        <v>Old_Claim</v>
      </c>
      <c r="N2010" s="18" t="str">
        <f>IF(M2010=$N$2,IF(J2010=$N$1,"E1","D"),_xlfn.XLOOKUP(C2010,'Raw Data_OS_22'!$C$5:$C$4516,'Raw Data_OS_22'!$O$5:$O$4516))</f>
        <v>B1</v>
      </c>
    </row>
    <row r="2011" spans="3:14" x14ac:dyDescent="0.35">
      <c r="C2011" s="26" t="s">
        <v>2746</v>
      </c>
      <c r="D2011" s="14">
        <v>39744</v>
      </c>
      <c r="E2011" s="14">
        <v>39751</v>
      </c>
      <c r="F2011" s="27" t="s">
        <v>3910</v>
      </c>
      <c r="G2011" s="28">
        <v>10000</v>
      </c>
      <c r="H2011" s="29">
        <v>10000</v>
      </c>
      <c r="I2011" s="29">
        <v>1</v>
      </c>
      <c r="J2011" s="30">
        <v>2008</v>
      </c>
      <c r="K2011" s="30">
        <v>2008</v>
      </c>
      <c r="L2011" s="31" t="s">
        <v>2747</v>
      </c>
      <c r="M2011" s="32" t="str">
        <f>IF(_xlfn.XLOOKUP(C2011,'Raw Data_OS_22'!$C$5:$C$4516,'Raw Data_OS_22'!$G$5:$G$4516,"New_Claim/ Reopening")= "New_Claim/ Reopening","New_Claim/ Reopening","Old_Claim")</f>
        <v>Old_Claim</v>
      </c>
      <c r="N2011" s="18" t="str">
        <f>IF(M2011=$N$2,IF(J2011=$N$1,"E1","D"),_xlfn.XLOOKUP(C2011,'Raw Data_OS_22'!$C$5:$C$4516,'Raw Data_OS_22'!$O$5:$O$4516))</f>
        <v>B1</v>
      </c>
    </row>
    <row r="2012" spans="3:14" x14ac:dyDescent="0.35">
      <c r="C2012" s="26" t="s">
        <v>2748</v>
      </c>
      <c r="D2012" s="14">
        <v>39742</v>
      </c>
      <c r="E2012" s="14">
        <v>39752</v>
      </c>
      <c r="F2012" s="27" t="s">
        <v>3908</v>
      </c>
      <c r="G2012" s="28">
        <v>100000</v>
      </c>
      <c r="H2012" s="29">
        <v>100000</v>
      </c>
      <c r="I2012" s="29">
        <v>1</v>
      </c>
      <c r="J2012" s="30">
        <v>2008</v>
      </c>
      <c r="K2012" s="30">
        <v>2008</v>
      </c>
      <c r="L2012" s="31" t="s">
        <v>2747</v>
      </c>
      <c r="M2012" s="32" t="str">
        <f>IF(_xlfn.XLOOKUP(C2012,'Raw Data_OS_22'!$C$5:$C$4516,'Raw Data_OS_22'!$G$5:$G$4516,"New_Claim/ Reopening")= "New_Claim/ Reopening","New_Claim/ Reopening","Old_Claim")</f>
        <v>Old_Claim</v>
      </c>
      <c r="N2012" s="18" t="str">
        <f>IF(M2012=$N$2,IF(J2012=$N$1,"E1","D"),_xlfn.XLOOKUP(C2012,'Raw Data_OS_22'!$C$5:$C$4516,'Raw Data_OS_22'!$O$5:$O$4516))</f>
        <v>A</v>
      </c>
    </row>
    <row r="2013" spans="3:14" x14ac:dyDescent="0.35">
      <c r="C2013" s="26" t="s">
        <v>2749</v>
      </c>
      <c r="D2013" s="14">
        <v>39761</v>
      </c>
      <c r="E2013" s="14">
        <v>39769</v>
      </c>
      <c r="F2013" s="27" t="s">
        <v>3910</v>
      </c>
      <c r="G2013" s="28">
        <v>10000</v>
      </c>
      <c r="H2013" s="29">
        <v>10000</v>
      </c>
      <c r="I2013" s="29">
        <v>1</v>
      </c>
      <c r="J2013" s="30">
        <v>2008</v>
      </c>
      <c r="K2013" s="30">
        <v>2008</v>
      </c>
      <c r="L2013" s="31" t="s">
        <v>2747</v>
      </c>
      <c r="M2013" s="32" t="str">
        <f>IF(_xlfn.XLOOKUP(C2013,'Raw Data_OS_22'!$C$5:$C$4516,'Raw Data_OS_22'!$G$5:$G$4516,"New_Claim/ Reopening")= "New_Claim/ Reopening","New_Claim/ Reopening","Old_Claim")</f>
        <v>Old_Claim</v>
      </c>
      <c r="N2013" s="18" t="str">
        <f>IF(M2013=$N$2,IF(J2013=$N$1,"E1","D"),_xlfn.XLOOKUP(C2013,'Raw Data_OS_22'!$C$5:$C$4516,'Raw Data_OS_22'!$O$5:$O$4516))</f>
        <v>B1</v>
      </c>
    </row>
    <row r="2014" spans="3:14" x14ac:dyDescent="0.35">
      <c r="C2014" s="26" t="s">
        <v>2750</v>
      </c>
      <c r="D2014" s="14">
        <v>39775</v>
      </c>
      <c r="E2014" s="14">
        <v>39777</v>
      </c>
      <c r="F2014" s="27" t="s">
        <v>3910</v>
      </c>
      <c r="G2014" s="28">
        <v>80000</v>
      </c>
      <c r="H2014" s="29">
        <v>80000</v>
      </c>
      <c r="I2014" s="29">
        <v>1</v>
      </c>
      <c r="J2014" s="30">
        <v>2008</v>
      </c>
      <c r="K2014" s="30">
        <v>2008</v>
      </c>
      <c r="L2014" s="31" t="s">
        <v>2747</v>
      </c>
      <c r="M2014" s="32" t="str">
        <f>IF(_xlfn.XLOOKUP(C2014,'Raw Data_OS_22'!$C$5:$C$4516,'Raw Data_OS_22'!$G$5:$G$4516,"New_Claim/ Reopening")= "New_Claim/ Reopening","New_Claim/ Reopening","Old_Claim")</f>
        <v>Old_Claim</v>
      </c>
      <c r="N2014" s="18" t="str">
        <f>IF(M2014=$N$2,IF(J2014=$N$1,"E1","D"),_xlfn.XLOOKUP(C2014,'Raw Data_OS_22'!$C$5:$C$4516,'Raw Data_OS_22'!$O$5:$O$4516))</f>
        <v>A</v>
      </c>
    </row>
    <row r="2015" spans="3:14" x14ac:dyDescent="0.35">
      <c r="C2015" s="26" t="s">
        <v>2752</v>
      </c>
      <c r="D2015" s="14">
        <v>39807</v>
      </c>
      <c r="E2015" s="14">
        <v>39811</v>
      </c>
      <c r="F2015" s="27" t="s">
        <v>3910</v>
      </c>
      <c r="G2015" s="28">
        <v>60000</v>
      </c>
      <c r="H2015" s="29">
        <v>60000</v>
      </c>
      <c r="I2015" s="29">
        <v>1</v>
      </c>
      <c r="J2015" s="30">
        <v>2008</v>
      </c>
      <c r="K2015" s="30">
        <v>2008</v>
      </c>
      <c r="L2015" s="31" t="s">
        <v>2747</v>
      </c>
      <c r="M2015" s="32" t="str">
        <f>IF(_xlfn.XLOOKUP(C2015,'Raw Data_OS_22'!$C$5:$C$4516,'Raw Data_OS_22'!$G$5:$G$4516,"New_Claim/ Reopening")= "New_Claim/ Reopening","New_Claim/ Reopening","Old_Claim")</f>
        <v>Old_Claim</v>
      </c>
      <c r="N2015" s="18" t="str">
        <f>IF(M2015=$N$2,IF(J2015=$N$1,"E1","D"),_xlfn.XLOOKUP(C2015,'Raw Data_OS_22'!$C$5:$C$4516,'Raw Data_OS_22'!$O$5:$O$4516))</f>
        <v>B1</v>
      </c>
    </row>
    <row r="2016" spans="3:14" x14ac:dyDescent="0.35">
      <c r="C2016" s="26" t="s">
        <v>2753</v>
      </c>
      <c r="D2016" s="14">
        <v>39800</v>
      </c>
      <c r="E2016" s="14">
        <v>39818</v>
      </c>
      <c r="F2016" s="27" t="s">
        <v>3910</v>
      </c>
      <c r="G2016" s="28">
        <v>80000</v>
      </c>
      <c r="H2016" s="29">
        <v>80000</v>
      </c>
      <c r="I2016" s="29">
        <v>1</v>
      </c>
      <c r="J2016" s="30">
        <v>2008</v>
      </c>
      <c r="K2016" s="30">
        <v>2009</v>
      </c>
      <c r="L2016" s="31" t="s">
        <v>2747</v>
      </c>
      <c r="M2016" s="32" t="str">
        <f>IF(_xlfn.XLOOKUP(C2016,'Raw Data_OS_22'!$C$5:$C$4516,'Raw Data_OS_22'!$G$5:$G$4516,"New_Claim/ Reopening")= "New_Claim/ Reopening","New_Claim/ Reopening","Old_Claim")</f>
        <v>Old_Claim</v>
      </c>
      <c r="N2016" s="18" t="str">
        <f>IF(M2016=$N$2,IF(J2016=$N$1,"E1","D"),_xlfn.XLOOKUP(C2016,'Raw Data_OS_22'!$C$5:$C$4516,'Raw Data_OS_22'!$O$5:$O$4516))</f>
        <v>A</v>
      </c>
    </row>
    <row r="2017" spans="3:14" x14ac:dyDescent="0.35">
      <c r="C2017" s="26" t="s">
        <v>2377</v>
      </c>
      <c r="D2017" s="14">
        <v>39859</v>
      </c>
      <c r="E2017" s="14">
        <v>39860</v>
      </c>
      <c r="F2017" s="27" t="s">
        <v>3910</v>
      </c>
      <c r="G2017" s="28">
        <v>86000</v>
      </c>
      <c r="H2017" s="29">
        <v>86000</v>
      </c>
      <c r="I2017" s="29">
        <v>1</v>
      </c>
      <c r="J2017" s="30">
        <v>2009</v>
      </c>
      <c r="K2017" s="30">
        <v>2009</v>
      </c>
      <c r="L2017" s="31" t="s">
        <v>2171</v>
      </c>
      <c r="M2017" s="32" t="str">
        <f>IF(_xlfn.XLOOKUP(C2017,'Raw Data_OS_22'!$C$5:$C$4516,'Raw Data_OS_22'!$G$5:$G$4516,"New_Claim/ Reopening")= "New_Claim/ Reopening","New_Claim/ Reopening","Old_Claim")</f>
        <v>Old_Claim</v>
      </c>
      <c r="N2017" s="18" t="str">
        <f>IF(M2017=$N$2,IF(J2017=$N$1,"E1","D"),_xlfn.XLOOKUP(C2017,'Raw Data_OS_22'!$C$5:$C$4516,'Raw Data_OS_22'!$O$5:$O$4516))</f>
        <v>B1</v>
      </c>
    </row>
    <row r="2018" spans="3:14" x14ac:dyDescent="0.35">
      <c r="C2018" s="26" t="s">
        <v>2756</v>
      </c>
      <c r="D2018" s="14">
        <v>39880</v>
      </c>
      <c r="E2018" s="14">
        <v>39882</v>
      </c>
      <c r="F2018" s="27" t="s">
        <v>3910</v>
      </c>
      <c r="G2018" s="28">
        <v>37955</v>
      </c>
      <c r="H2018" s="29">
        <v>37955</v>
      </c>
      <c r="I2018" s="29">
        <v>1</v>
      </c>
      <c r="J2018" s="30">
        <v>2009</v>
      </c>
      <c r="K2018" s="30">
        <v>2009</v>
      </c>
      <c r="L2018" s="31" t="s">
        <v>2171</v>
      </c>
      <c r="M2018" s="32" t="str">
        <f>IF(_xlfn.XLOOKUP(C2018,'Raw Data_OS_22'!$C$5:$C$4516,'Raw Data_OS_22'!$G$5:$G$4516,"New_Claim/ Reopening")= "New_Claim/ Reopening","New_Claim/ Reopening","Old_Claim")</f>
        <v>Old_Claim</v>
      </c>
      <c r="N2018" s="18" t="str">
        <f>IF(M2018=$N$2,IF(J2018=$N$1,"E1","D"),_xlfn.XLOOKUP(C2018,'Raw Data_OS_22'!$C$5:$C$4516,'Raw Data_OS_22'!$O$5:$O$4516))</f>
        <v>B1</v>
      </c>
    </row>
    <row r="2019" spans="3:14" x14ac:dyDescent="0.35">
      <c r="C2019" s="26" t="s">
        <v>2762</v>
      </c>
      <c r="D2019" s="14">
        <v>39961</v>
      </c>
      <c r="E2019" s="14">
        <v>39966</v>
      </c>
      <c r="F2019" s="27" t="s">
        <v>3910</v>
      </c>
      <c r="G2019" s="28">
        <v>30000</v>
      </c>
      <c r="H2019" s="29">
        <v>30000</v>
      </c>
      <c r="I2019" s="29">
        <v>1</v>
      </c>
      <c r="J2019" s="30">
        <v>2009</v>
      </c>
      <c r="K2019" s="30">
        <v>2009</v>
      </c>
      <c r="L2019" s="31" t="s">
        <v>2173</v>
      </c>
      <c r="M2019" s="32" t="str">
        <f>IF(_xlfn.XLOOKUP(C2019,'Raw Data_OS_22'!$C$5:$C$4516,'Raw Data_OS_22'!$G$5:$G$4516,"New_Claim/ Reopening")= "New_Claim/ Reopening","New_Claim/ Reopening","Old_Claim")</f>
        <v>Old_Claim</v>
      </c>
      <c r="N2019" s="18" t="str">
        <f>IF(M2019=$N$2,IF(J2019=$N$1,"E1","D"),_xlfn.XLOOKUP(C2019,'Raw Data_OS_22'!$C$5:$C$4516,'Raw Data_OS_22'!$O$5:$O$4516))</f>
        <v>A</v>
      </c>
    </row>
    <row r="2020" spans="3:14" x14ac:dyDescent="0.35">
      <c r="C2020" s="26" t="s">
        <v>2765</v>
      </c>
      <c r="D2020" s="14">
        <v>40045</v>
      </c>
      <c r="E2020" s="14">
        <v>40045</v>
      </c>
      <c r="F2020" s="27" t="s">
        <v>3910</v>
      </c>
      <c r="G2020" s="28">
        <v>11400</v>
      </c>
      <c r="H2020" s="29">
        <v>11400</v>
      </c>
      <c r="I2020" s="29">
        <v>1</v>
      </c>
      <c r="J2020" s="30">
        <v>2009</v>
      </c>
      <c r="K2020" s="30">
        <v>2009</v>
      </c>
      <c r="L2020" s="31" t="s">
        <v>43</v>
      </c>
      <c r="M2020" s="32" t="str">
        <f>IF(_xlfn.XLOOKUP(C2020,'Raw Data_OS_22'!$C$5:$C$4516,'Raw Data_OS_22'!$G$5:$G$4516,"New_Claim/ Reopening")= "New_Claim/ Reopening","New_Claim/ Reopening","Old_Claim")</f>
        <v>Old_Claim</v>
      </c>
      <c r="N2020" s="18" t="str">
        <f>IF(M2020=$N$2,IF(J2020=$N$1,"E1","D"),_xlfn.XLOOKUP(C2020,'Raw Data_OS_22'!$C$5:$C$4516,'Raw Data_OS_22'!$O$5:$O$4516))</f>
        <v>B1</v>
      </c>
    </row>
    <row r="2021" spans="3:14" x14ac:dyDescent="0.35">
      <c r="C2021" s="26" t="s">
        <v>2766</v>
      </c>
      <c r="D2021" s="14">
        <v>40090</v>
      </c>
      <c r="E2021" s="14">
        <v>40092</v>
      </c>
      <c r="F2021" s="27" t="s">
        <v>3910</v>
      </c>
      <c r="G2021" s="28">
        <v>10000</v>
      </c>
      <c r="H2021" s="29">
        <v>10000</v>
      </c>
      <c r="I2021" s="29">
        <v>1</v>
      </c>
      <c r="J2021" s="30">
        <v>2009</v>
      </c>
      <c r="K2021" s="30">
        <v>2009</v>
      </c>
      <c r="L2021" s="31" t="s">
        <v>551</v>
      </c>
      <c r="M2021" s="32" t="str">
        <f>IF(_xlfn.XLOOKUP(C2021,'Raw Data_OS_22'!$C$5:$C$4516,'Raw Data_OS_22'!$G$5:$G$4516,"New_Claim/ Reopening")= "New_Claim/ Reopening","New_Claim/ Reopening","Old_Claim")</f>
        <v>Old_Claim</v>
      </c>
      <c r="N2021" s="18" t="str">
        <f>IF(M2021=$N$2,IF(J2021=$N$1,"E1","D"),_xlfn.XLOOKUP(C2021,'Raw Data_OS_22'!$C$5:$C$4516,'Raw Data_OS_22'!$O$5:$O$4516))</f>
        <v>B1</v>
      </c>
    </row>
    <row r="2022" spans="3:14" x14ac:dyDescent="0.35">
      <c r="C2022" s="26" t="s">
        <v>2767</v>
      </c>
      <c r="D2022" s="14">
        <v>40095</v>
      </c>
      <c r="E2022" s="14">
        <v>40098</v>
      </c>
      <c r="F2022" s="27" t="s">
        <v>3908</v>
      </c>
      <c r="G2022" s="28">
        <v>50000</v>
      </c>
      <c r="H2022" s="29">
        <v>50000</v>
      </c>
      <c r="I2022" s="29">
        <v>1</v>
      </c>
      <c r="J2022" s="30">
        <v>2009</v>
      </c>
      <c r="K2022" s="30">
        <v>2009</v>
      </c>
      <c r="L2022" s="31" t="s">
        <v>551</v>
      </c>
      <c r="M2022" s="32" t="str">
        <f>IF(_xlfn.XLOOKUP(C2022,'Raw Data_OS_22'!$C$5:$C$4516,'Raw Data_OS_22'!$G$5:$G$4516,"New_Claim/ Reopening")= "New_Claim/ Reopening","New_Claim/ Reopening","Old_Claim")</f>
        <v>Old_Claim</v>
      </c>
      <c r="N2022" s="18" t="str">
        <f>IF(M2022=$N$2,IF(J2022=$N$1,"E1","D"),_xlfn.XLOOKUP(C2022,'Raw Data_OS_22'!$C$5:$C$4516,'Raw Data_OS_22'!$O$5:$O$4516))</f>
        <v>A</v>
      </c>
    </row>
    <row r="2023" spans="3:14" x14ac:dyDescent="0.35">
      <c r="C2023" s="26" t="s">
        <v>2769</v>
      </c>
      <c r="D2023" s="14">
        <v>40103</v>
      </c>
      <c r="E2023" s="14">
        <v>40108</v>
      </c>
      <c r="F2023" s="27" t="s">
        <v>4263</v>
      </c>
      <c r="G2023" s="28">
        <v>5800</v>
      </c>
      <c r="H2023" s="29">
        <v>5800</v>
      </c>
      <c r="I2023" s="29">
        <v>1</v>
      </c>
      <c r="J2023" s="30">
        <v>2009</v>
      </c>
      <c r="K2023" s="30">
        <v>2009</v>
      </c>
      <c r="L2023" s="31" t="s">
        <v>551</v>
      </c>
      <c r="M2023" s="32" t="str">
        <f>IF(_xlfn.XLOOKUP(C2023,'Raw Data_OS_22'!$C$5:$C$4516,'Raw Data_OS_22'!$G$5:$G$4516,"New_Claim/ Reopening")= "New_Claim/ Reopening","New_Claim/ Reopening","Old_Claim")</f>
        <v>Old_Claim</v>
      </c>
      <c r="N2023" s="18" t="str">
        <f>IF(M2023=$N$2,IF(J2023=$N$1,"E1","D"),_xlfn.XLOOKUP(C2023,'Raw Data_OS_22'!$C$5:$C$4516,'Raw Data_OS_22'!$O$5:$O$4516))</f>
        <v>B1</v>
      </c>
    </row>
    <row r="2024" spans="3:14" x14ac:dyDescent="0.35">
      <c r="C2024" s="26" t="s">
        <v>2770</v>
      </c>
      <c r="D2024" s="14">
        <v>40105</v>
      </c>
      <c r="E2024" s="14">
        <v>40108</v>
      </c>
      <c r="F2024" s="27" t="s">
        <v>3908</v>
      </c>
      <c r="G2024" s="28">
        <v>200000</v>
      </c>
      <c r="H2024" s="29">
        <v>200000</v>
      </c>
      <c r="I2024" s="29">
        <v>1</v>
      </c>
      <c r="J2024" s="30">
        <v>2009</v>
      </c>
      <c r="K2024" s="30">
        <v>2009</v>
      </c>
      <c r="L2024" s="31" t="s">
        <v>551</v>
      </c>
      <c r="M2024" s="32" t="str">
        <f>IF(_xlfn.XLOOKUP(C2024,'Raw Data_OS_22'!$C$5:$C$4516,'Raw Data_OS_22'!$G$5:$G$4516,"New_Claim/ Reopening")= "New_Claim/ Reopening","New_Claim/ Reopening","Old_Claim")</f>
        <v>Old_Claim</v>
      </c>
      <c r="N2024" s="18" t="str">
        <f>IF(M2024=$N$2,IF(J2024=$N$1,"E1","D"),_xlfn.XLOOKUP(C2024,'Raw Data_OS_22'!$C$5:$C$4516,'Raw Data_OS_22'!$O$5:$O$4516))</f>
        <v>B1</v>
      </c>
    </row>
    <row r="2025" spans="3:14" x14ac:dyDescent="0.35">
      <c r="C2025" s="26" t="s">
        <v>2771</v>
      </c>
      <c r="D2025" s="14">
        <v>40061</v>
      </c>
      <c r="E2025" s="14">
        <v>40113</v>
      </c>
      <c r="F2025" s="27" t="s">
        <v>3910</v>
      </c>
      <c r="G2025" s="28">
        <v>50000</v>
      </c>
      <c r="H2025" s="29">
        <v>50000</v>
      </c>
      <c r="I2025" s="29">
        <v>1</v>
      </c>
      <c r="J2025" s="30">
        <v>2009</v>
      </c>
      <c r="K2025" s="30">
        <v>2009</v>
      </c>
      <c r="L2025" s="31" t="s">
        <v>43</v>
      </c>
      <c r="M2025" s="32" t="str">
        <f>IF(_xlfn.XLOOKUP(C2025,'Raw Data_OS_22'!$C$5:$C$4516,'Raw Data_OS_22'!$G$5:$G$4516,"New_Claim/ Reopening")= "New_Claim/ Reopening","New_Claim/ Reopening","Old_Claim")</f>
        <v>Old_Claim</v>
      </c>
      <c r="N2025" s="18" t="str">
        <f>IF(M2025=$N$2,IF(J2025=$N$1,"E1","D"),_xlfn.XLOOKUP(C2025,'Raw Data_OS_22'!$C$5:$C$4516,'Raw Data_OS_22'!$O$5:$O$4516))</f>
        <v>A</v>
      </c>
    </row>
    <row r="2026" spans="3:14" x14ac:dyDescent="0.35">
      <c r="C2026" s="26" t="s">
        <v>2772</v>
      </c>
      <c r="D2026" s="14">
        <v>40102</v>
      </c>
      <c r="E2026" s="14">
        <v>40126</v>
      </c>
      <c r="F2026" s="27" t="s">
        <v>3910</v>
      </c>
      <c r="G2026" s="28">
        <v>100000</v>
      </c>
      <c r="H2026" s="29">
        <v>100000</v>
      </c>
      <c r="I2026" s="29">
        <v>1</v>
      </c>
      <c r="J2026" s="30">
        <v>2009</v>
      </c>
      <c r="K2026" s="30">
        <v>2009</v>
      </c>
      <c r="L2026" s="31" t="s">
        <v>551</v>
      </c>
      <c r="M2026" s="32" t="str">
        <f>IF(_xlfn.XLOOKUP(C2026,'Raw Data_OS_22'!$C$5:$C$4516,'Raw Data_OS_22'!$G$5:$G$4516,"New_Claim/ Reopening")= "New_Claim/ Reopening","New_Claim/ Reopening","Old_Claim")</f>
        <v>Old_Claim</v>
      </c>
      <c r="N2026" s="18" t="str">
        <f>IF(M2026=$N$2,IF(J2026=$N$1,"E1","D"),_xlfn.XLOOKUP(C2026,'Raw Data_OS_22'!$C$5:$C$4516,'Raw Data_OS_22'!$O$5:$O$4516))</f>
        <v>B1</v>
      </c>
    </row>
    <row r="2027" spans="3:14" x14ac:dyDescent="0.35">
      <c r="C2027" s="26" t="s">
        <v>2773</v>
      </c>
      <c r="D2027" s="14">
        <v>40122</v>
      </c>
      <c r="E2027" s="14">
        <v>40129</v>
      </c>
      <c r="F2027" s="27" t="s">
        <v>3910</v>
      </c>
      <c r="G2027" s="28">
        <v>11400</v>
      </c>
      <c r="H2027" s="29">
        <v>11400</v>
      </c>
      <c r="I2027" s="29">
        <v>1</v>
      </c>
      <c r="J2027" s="30">
        <v>2009</v>
      </c>
      <c r="K2027" s="30">
        <v>2009</v>
      </c>
      <c r="L2027" s="31" t="s">
        <v>551</v>
      </c>
      <c r="M2027" s="32" t="str">
        <f>IF(_xlfn.XLOOKUP(C2027,'Raw Data_OS_22'!$C$5:$C$4516,'Raw Data_OS_22'!$G$5:$G$4516,"New_Claim/ Reopening")= "New_Claim/ Reopening","New_Claim/ Reopening","Old_Claim")</f>
        <v>Old_Claim</v>
      </c>
      <c r="N2027" s="18" t="str">
        <f>IF(M2027=$N$2,IF(J2027=$N$1,"E1","D"),_xlfn.XLOOKUP(C2027,'Raw Data_OS_22'!$C$5:$C$4516,'Raw Data_OS_22'!$O$5:$O$4516))</f>
        <v>A</v>
      </c>
    </row>
    <row r="2028" spans="3:14" x14ac:dyDescent="0.35">
      <c r="C2028" s="26" t="s">
        <v>2774</v>
      </c>
      <c r="D2028" s="14">
        <v>40133</v>
      </c>
      <c r="E2028" s="14">
        <v>40133</v>
      </c>
      <c r="F2028" s="27" t="s">
        <v>3910</v>
      </c>
      <c r="G2028" s="28">
        <v>15000</v>
      </c>
      <c r="H2028" s="29">
        <v>15000</v>
      </c>
      <c r="I2028" s="29">
        <v>1</v>
      </c>
      <c r="J2028" s="30">
        <v>2009</v>
      </c>
      <c r="K2028" s="30">
        <v>2009</v>
      </c>
      <c r="L2028" s="31" t="s">
        <v>551</v>
      </c>
      <c r="M2028" s="32" t="str">
        <f>IF(_xlfn.XLOOKUP(C2028,'Raw Data_OS_22'!$C$5:$C$4516,'Raw Data_OS_22'!$G$5:$G$4516,"New_Claim/ Reopening")= "New_Claim/ Reopening","New_Claim/ Reopening","Old_Claim")</f>
        <v>Old_Claim</v>
      </c>
      <c r="N2028" s="18" t="str">
        <f>IF(M2028=$N$2,IF(J2028=$N$1,"E1","D"),_xlfn.XLOOKUP(C2028,'Raw Data_OS_22'!$C$5:$C$4516,'Raw Data_OS_22'!$O$5:$O$4516))</f>
        <v>A</v>
      </c>
    </row>
    <row r="2029" spans="3:14" x14ac:dyDescent="0.35">
      <c r="C2029" s="26" t="s">
        <v>2776</v>
      </c>
      <c r="D2029" s="14">
        <v>40175</v>
      </c>
      <c r="E2029" s="14">
        <v>40177</v>
      </c>
      <c r="F2029" s="27" t="s">
        <v>3910</v>
      </c>
      <c r="G2029" s="28">
        <v>60000</v>
      </c>
      <c r="H2029" s="29">
        <v>60000</v>
      </c>
      <c r="I2029" s="29">
        <v>1</v>
      </c>
      <c r="J2029" s="30">
        <v>2009</v>
      </c>
      <c r="K2029" s="30">
        <v>2009</v>
      </c>
      <c r="L2029" s="31" t="s">
        <v>551</v>
      </c>
      <c r="M2029" s="32" t="str">
        <f>IF(_xlfn.XLOOKUP(C2029,'Raw Data_OS_22'!$C$5:$C$4516,'Raw Data_OS_22'!$G$5:$G$4516,"New_Claim/ Reopening")= "New_Claim/ Reopening","New_Claim/ Reopening","Old_Claim")</f>
        <v>Old_Claim</v>
      </c>
      <c r="N2029" s="18" t="str">
        <f>IF(M2029=$N$2,IF(J2029=$N$1,"E1","D"),_xlfn.XLOOKUP(C2029,'Raw Data_OS_22'!$C$5:$C$4516,'Raw Data_OS_22'!$O$5:$O$4516))</f>
        <v>A</v>
      </c>
    </row>
    <row r="2030" spans="3:14" x14ac:dyDescent="0.35">
      <c r="C2030" s="26" t="s">
        <v>2779</v>
      </c>
      <c r="D2030" s="14">
        <v>40212</v>
      </c>
      <c r="E2030" s="14">
        <v>40249</v>
      </c>
      <c r="F2030" s="27" t="s">
        <v>3910</v>
      </c>
      <c r="G2030" s="28">
        <v>139200</v>
      </c>
      <c r="H2030" s="29">
        <v>139200</v>
      </c>
      <c r="I2030" s="29">
        <v>1</v>
      </c>
      <c r="J2030" s="30">
        <v>2010</v>
      </c>
      <c r="K2030" s="30">
        <v>2010</v>
      </c>
      <c r="L2030" s="31" t="s">
        <v>1225</v>
      </c>
      <c r="M2030" s="32" t="str">
        <f>IF(_xlfn.XLOOKUP(C2030,'Raw Data_OS_22'!$C$5:$C$4516,'Raw Data_OS_22'!$G$5:$G$4516,"New_Claim/ Reopening")= "New_Claim/ Reopening","New_Claim/ Reopening","Old_Claim")</f>
        <v>Old_Claim</v>
      </c>
      <c r="N2030" s="18" t="str">
        <f>IF(M2030=$N$2,IF(J2030=$N$1,"E1","D"),_xlfn.XLOOKUP(C2030,'Raw Data_OS_22'!$C$5:$C$4516,'Raw Data_OS_22'!$O$5:$O$4516))</f>
        <v>B1</v>
      </c>
    </row>
    <row r="2031" spans="3:14" x14ac:dyDescent="0.35">
      <c r="C2031" s="26" t="s">
        <v>2781</v>
      </c>
      <c r="D2031" s="14">
        <v>40291</v>
      </c>
      <c r="E2031" s="14">
        <v>40294</v>
      </c>
      <c r="F2031" s="27" t="s">
        <v>3910</v>
      </c>
      <c r="G2031" s="28">
        <v>60000</v>
      </c>
      <c r="H2031" s="29">
        <v>60000</v>
      </c>
      <c r="I2031" s="29">
        <v>1</v>
      </c>
      <c r="J2031" s="30">
        <v>2010</v>
      </c>
      <c r="K2031" s="30">
        <v>2010</v>
      </c>
      <c r="L2031" s="31" t="s">
        <v>1227</v>
      </c>
      <c r="M2031" s="32" t="str">
        <f>IF(_xlfn.XLOOKUP(C2031,'Raw Data_OS_22'!$C$5:$C$4516,'Raw Data_OS_22'!$G$5:$G$4516,"New_Claim/ Reopening")= "New_Claim/ Reopening","New_Claim/ Reopening","Old_Claim")</f>
        <v>Old_Claim</v>
      </c>
      <c r="N2031" s="18" t="str">
        <f>IF(M2031=$N$2,IF(J2031=$N$1,"E1","D"),_xlfn.XLOOKUP(C2031,'Raw Data_OS_22'!$C$5:$C$4516,'Raw Data_OS_22'!$O$5:$O$4516))</f>
        <v>A</v>
      </c>
    </row>
    <row r="2032" spans="3:14" x14ac:dyDescent="0.35">
      <c r="C2032" s="26" t="s">
        <v>2784</v>
      </c>
      <c r="D2032" s="14">
        <v>40067</v>
      </c>
      <c r="E2032" s="14">
        <v>40428</v>
      </c>
      <c r="F2032" s="27" t="s">
        <v>3910</v>
      </c>
      <c r="G2032" s="28">
        <v>300000</v>
      </c>
      <c r="H2032" s="29">
        <v>300000</v>
      </c>
      <c r="I2032" s="29">
        <v>1</v>
      </c>
      <c r="J2032" s="30">
        <v>2009</v>
      </c>
      <c r="K2032" s="30">
        <v>2010</v>
      </c>
      <c r="L2032" s="31" t="s">
        <v>43</v>
      </c>
      <c r="M2032" s="32" t="str">
        <f>IF(_xlfn.XLOOKUP(C2032,'Raw Data_OS_22'!$C$5:$C$4516,'Raw Data_OS_22'!$G$5:$G$4516,"New_Claim/ Reopening")= "New_Claim/ Reopening","New_Claim/ Reopening","Old_Claim")</f>
        <v>Old_Claim</v>
      </c>
      <c r="N2032" s="18" t="str">
        <f>IF(M2032=$N$2,IF(J2032=$N$1,"E1","D"),_xlfn.XLOOKUP(C2032,'Raw Data_OS_22'!$C$5:$C$4516,'Raw Data_OS_22'!$O$5:$O$4516))</f>
        <v>A</v>
      </c>
    </row>
    <row r="2033" spans="3:14" x14ac:dyDescent="0.35">
      <c r="C2033" s="26" t="s">
        <v>2785</v>
      </c>
      <c r="D2033" s="14">
        <v>39645</v>
      </c>
      <c r="E2033" s="14">
        <v>40430</v>
      </c>
      <c r="F2033" s="27" t="s">
        <v>658</v>
      </c>
      <c r="G2033" s="28">
        <v>50000</v>
      </c>
      <c r="H2033" s="29">
        <v>50000</v>
      </c>
      <c r="I2033" s="29">
        <v>1</v>
      </c>
      <c r="J2033" s="30">
        <v>2008</v>
      </c>
      <c r="K2033" s="30">
        <v>2010</v>
      </c>
      <c r="L2033" s="31" t="s">
        <v>2169</v>
      </c>
      <c r="M2033" s="32" t="str">
        <f>IF(_xlfn.XLOOKUP(C2033,'Raw Data_OS_22'!$C$5:$C$4516,'Raw Data_OS_22'!$G$5:$G$4516,"New_Claim/ Reopening")= "New_Claim/ Reopening","New_Claim/ Reopening","Old_Claim")</f>
        <v>Old_Claim</v>
      </c>
      <c r="N2033" s="18" t="str">
        <f>IF(M2033=$N$2,IF(J2033=$N$1,"E1","D"),_xlfn.XLOOKUP(C2033,'Raw Data_OS_22'!$C$5:$C$4516,'Raw Data_OS_22'!$O$5:$O$4516))</f>
        <v>B1</v>
      </c>
    </row>
    <row r="2034" spans="3:14" x14ac:dyDescent="0.35">
      <c r="C2034" s="26" t="s">
        <v>2787</v>
      </c>
      <c r="D2034" s="14">
        <v>40546</v>
      </c>
      <c r="E2034" s="14">
        <v>40549</v>
      </c>
      <c r="F2034" s="27" t="s">
        <v>3910</v>
      </c>
      <c r="G2034" s="28">
        <v>60000</v>
      </c>
      <c r="H2034" s="29">
        <v>60000</v>
      </c>
      <c r="I2034" s="29">
        <v>1</v>
      </c>
      <c r="J2034" s="30">
        <v>2011</v>
      </c>
      <c r="K2034" s="30">
        <v>2011</v>
      </c>
      <c r="L2034" s="31" t="s">
        <v>1569</v>
      </c>
      <c r="M2034" s="32" t="str">
        <f>IF(_xlfn.XLOOKUP(C2034,'Raw Data_OS_22'!$C$5:$C$4516,'Raw Data_OS_22'!$G$5:$G$4516,"New_Claim/ Reopening")= "New_Claim/ Reopening","New_Claim/ Reopening","Old_Claim")</f>
        <v>Old_Claim</v>
      </c>
      <c r="N2034" s="18" t="str">
        <f>IF(M2034=$N$2,IF(J2034=$N$1,"E1","D"),_xlfn.XLOOKUP(C2034,'Raw Data_OS_22'!$C$5:$C$4516,'Raw Data_OS_22'!$O$5:$O$4516))</f>
        <v>A</v>
      </c>
    </row>
    <row r="2035" spans="3:14" x14ac:dyDescent="0.35">
      <c r="C2035" s="26" t="s">
        <v>2790</v>
      </c>
      <c r="D2035" s="14">
        <v>40577</v>
      </c>
      <c r="E2035" s="14">
        <v>40589</v>
      </c>
      <c r="F2035" s="27" t="s">
        <v>3908</v>
      </c>
      <c r="G2035" s="28">
        <v>120000</v>
      </c>
      <c r="H2035" s="29">
        <v>120000</v>
      </c>
      <c r="I2035" s="29">
        <v>1</v>
      </c>
      <c r="J2035" s="30">
        <v>2011</v>
      </c>
      <c r="K2035" s="30">
        <v>2011</v>
      </c>
      <c r="L2035" s="31" t="s">
        <v>1569</v>
      </c>
      <c r="M2035" s="32" t="str">
        <f>IF(_xlfn.XLOOKUP(C2035,'Raw Data_OS_22'!$C$5:$C$4516,'Raw Data_OS_22'!$G$5:$G$4516,"New_Claim/ Reopening")= "New_Claim/ Reopening","New_Claim/ Reopening","Old_Claim")</f>
        <v>Old_Claim</v>
      </c>
      <c r="N2035" s="18" t="str">
        <f>IF(M2035=$N$2,IF(J2035=$N$1,"E1","D"),_xlfn.XLOOKUP(C2035,'Raw Data_OS_22'!$C$5:$C$4516,'Raw Data_OS_22'!$O$5:$O$4516))</f>
        <v>B1</v>
      </c>
    </row>
    <row r="2036" spans="3:14" x14ac:dyDescent="0.35">
      <c r="C2036" s="26" t="s">
        <v>2791</v>
      </c>
      <c r="D2036" s="14">
        <v>40076</v>
      </c>
      <c r="E2036" s="14">
        <v>40616</v>
      </c>
      <c r="F2036" s="27" t="s">
        <v>3908</v>
      </c>
      <c r="G2036" s="28">
        <v>298596.49119999999</v>
      </c>
      <c r="H2036" s="29">
        <v>298596.49119999999</v>
      </c>
      <c r="I2036" s="29">
        <v>1</v>
      </c>
      <c r="J2036" s="30">
        <v>2009</v>
      </c>
      <c r="K2036" s="30">
        <v>2011</v>
      </c>
      <c r="L2036" s="31" t="s">
        <v>43</v>
      </c>
      <c r="M2036" s="32" t="str">
        <f>IF(_xlfn.XLOOKUP(C2036,'Raw Data_OS_22'!$C$5:$C$4516,'Raw Data_OS_22'!$G$5:$G$4516,"New_Claim/ Reopening")= "New_Claim/ Reopening","New_Claim/ Reopening","Old_Claim")</f>
        <v>Old_Claim</v>
      </c>
      <c r="N2036" s="18" t="str">
        <f>IF(M2036=$N$2,IF(J2036=$N$1,"E1","D"),_xlfn.XLOOKUP(C2036,'Raw Data_OS_22'!$C$5:$C$4516,'Raw Data_OS_22'!$O$5:$O$4516))</f>
        <v>A</v>
      </c>
    </row>
    <row r="2037" spans="3:14" x14ac:dyDescent="0.35">
      <c r="C2037" s="26" t="s">
        <v>2793</v>
      </c>
      <c r="D2037" s="14">
        <v>39381</v>
      </c>
      <c r="E2037" s="14">
        <v>41081</v>
      </c>
      <c r="F2037" s="27" t="s">
        <v>658</v>
      </c>
      <c r="G2037" s="28">
        <v>50000</v>
      </c>
      <c r="H2037" s="29">
        <v>50000</v>
      </c>
      <c r="I2037" s="29">
        <v>1</v>
      </c>
      <c r="J2037" s="30">
        <v>2007</v>
      </c>
      <c r="K2037" s="30">
        <v>2012</v>
      </c>
      <c r="L2037" s="31" t="s">
        <v>2166</v>
      </c>
      <c r="M2037" s="32" t="str">
        <f>IF(_xlfn.XLOOKUP(C2037,'Raw Data_OS_22'!$C$5:$C$4516,'Raw Data_OS_22'!$G$5:$G$4516,"New_Claim/ Reopening")= "New_Claim/ Reopening","New_Claim/ Reopening","Old_Claim")</f>
        <v>Old_Claim</v>
      </c>
      <c r="N2037" s="18" t="str">
        <f>IF(M2037=$N$2,IF(J2037=$N$1,"E1","D"),_xlfn.XLOOKUP(C2037,'Raw Data_OS_22'!$C$5:$C$4516,'Raw Data_OS_22'!$O$5:$O$4516))</f>
        <v>B1</v>
      </c>
    </row>
    <row r="2038" spans="3:14" x14ac:dyDescent="0.35">
      <c r="C2038" s="26" t="s">
        <v>2795</v>
      </c>
      <c r="D2038" s="14">
        <v>39592</v>
      </c>
      <c r="E2038" s="14">
        <v>41081</v>
      </c>
      <c r="F2038" s="27" t="s">
        <v>658</v>
      </c>
      <c r="G2038" s="28">
        <v>50000</v>
      </c>
      <c r="H2038" s="29">
        <v>50000</v>
      </c>
      <c r="I2038" s="29">
        <v>1</v>
      </c>
      <c r="J2038" s="30">
        <v>2008</v>
      </c>
      <c r="K2038" s="30">
        <v>2012</v>
      </c>
      <c r="L2038" s="31" t="s">
        <v>41</v>
      </c>
      <c r="M2038" s="32" t="str">
        <f>IF(_xlfn.XLOOKUP(C2038,'Raw Data_OS_22'!$C$5:$C$4516,'Raw Data_OS_22'!$G$5:$G$4516,"New_Claim/ Reopening")= "New_Claim/ Reopening","New_Claim/ Reopening","Old_Claim")</f>
        <v>Old_Claim</v>
      </c>
      <c r="N2038" s="18" t="str">
        <f>IF(M2038=$N$2,IF(J2038=$N$1,"E1","D"),_xlfn.XLOOKUP(C2038,'Raw Data_OS_22'!$C$5:$C$4516,'Raw Data_OS_22'!$O$5:$O$4516))</f>
        <v>B1</v>
      </c>
    </row>
    <row r="2039" spans="3:14" x14ac:dyDescent="0.35">
      <c r="C2039" s="26" t="s">
        <v>2797</v>
      </c>
      <c r="D2039" s="14">
        <v>41150</v>
      </c>
      <c r="E2039" s="14">
        <v>41156</v>
      </c>
      <c r="F2039" s="27" t="s">
        <v>3910</v>
      </c>
      <c r="G2039" s="28">
        <v>60000</v>
      </c>
      <c r="H2039" s="29">
        <v>60000</v>
      </c>
      <c r="I2039" s="29">
        <v>1</v>
      </c>
      <c r="J2039" s="30">
        <v>2012</v>
      </c>
      <c r="K2039" s="30">
        <v>2012</v>
      </c>
      <c r="L2039" s="31" t="s">
        <v>1611</v>
      </c>
      <c r="M2039" s="32" t="str">
        <f>IF(_xlfn.XLOOKUP(C2039,'Raw Data_OS_22'!$C$5:$C$4516,'Raw Data_OS_22'!$G$5:$G$4516,"New_Claim/ Reopening")= "New_Claim/ Reopening","New_Claim/ Reopening","Old_Claim")</f>
        <v>Old_Claim</v>
      </c>
      <c r="N2039" s="18" t="str">
        <f>IF(M2039=$N$2,IF(J2039=$N$1,"E1","D"),_xlfn.XLOOKUP(C2039,'Raw Data_OS_22'!$C$5:$C$4516,'Raw Data_OS_22'!$O$5:$O$4516))</f>
        <v>A</v>
      </c>
    </row>
    <row r="2040" spans="3:14" x14ac:dyDescent="0.35">
      <c r="C2040" s="26" t="s">
        <v>2801</v>
      </c>
      <c r="D2040" s="14">
        <v>41477</v>
      </c>
      <c r="E2040" s="14">
        <v>42222</v>
      </c>
      <c r="F2040" s="27" t="s">
        <v>658</v>
      </c>
      <c r="G2040" s="28">
        <v>100000</v>
      </c>
      <c r="H2040" s="29">
        <v>100000</v>
      </c>
      <c r="I2040" s="29">
        <v>1</v>
      </c>
      <c r="J2040" s="30">
        <v>2013</v>
      </c>
      <c r="K2040" s="30">
        <v>2015</v>
      </c>
      <c r="L2040" s="31" t="s">
        <v>153</v>
      </c>
      <c r="M2040" s="32" t="str">
        <f>IF(_xlfn.XLOOKUP(C2040,'Raw Data_OS_22'!$C$5:$C$4516,'Raw Data_OS_22'!$G$5:$G$4516,"New_Claim/ Reopening")= "New_Claim/ Reopening","New_Claim/ Reopening","Old_Claim")</f>
        <v>Old_Claim</v>
      </c>
      <c r="N2040" s="18" t="str">
        <f>IF(M2040=$N$2,IF(J2040=$N$1,"E1","D"),_xlfn.XLOOKUP(C2040,'Raw Data_OS_22'!$C$5:$C$4516,'Raw Data_OS_22'!$O$5:$O$4516))</f>
        <v>A</v>
      </c>
    </row>
    <row r="2041" spans="3:14" x14ac:dyDescent="0.35">
      <c r="C2041" s="26" t="s">
        <v>2802</v>
      </c>
      <c r="D2041" s="14">
        <v>42669</v>
      </c>
      <c r="E2041" s="14">
        <v>42675</v>
      </c>
      <c r="F2041" s="27" t="s">
        <v>3910</v>
      </c>
      <c r="G2041" s="28">
        <v>6220</v>
      </c>
      <c r="H2041" s="29">
        <v>6220</v>
      </c>
      <c r="I2041" s="29">
        <v>1</v>
      </c>
      <c r="J2041" s="30">
        <v>2016</v>
      </c>
      <c r="K2041" s="30">
        <v>2016</v>
      </c>
      <c r="L2041" s="31" t="s">
        <v>1491</v>
      </c>
      <c r="M2041" s="32" t="str">
        <f>IF(_xlfn.XLOOKUP(C2041,'Raw Data_OS_22'!$C$5:$C$4516,'Raw Data_OS_22'!$G$5:$G$4516,"New_Claim/ Reopening")= "New_Claim/ Reopening","New_Claim/ Reopening","Old_Claim")</f>
        <v>Old_Claim</v>
      </c>
      <c r="N2041" s="18" t="str">
        <f>IF(M2041=$N$2,IF(J2041=$N$1,"E1","D"),_xlfn.XLOOKUP(C2041,'Raw Data_OS_22'!$C$5:$C$4516,'Raw Data_OS_22'!$O$5:$O$4516))</f>
        <v>A</v>
      </c>
    </row>
    <row r="2042" spans="3:14" x14ac:dyDescent="0.35">
      <c r="C2042" s="26" t="s">
        <v>2804</v>
      </c>
      <c r="D2042" s="14">
        <v>44053</v>
      </c>
      <c r="E2042" s="14">
        <v>44057</v>
      </c>
      <c r="F2042" s="27" t="s">
        <v>3910</v>
      </c>
      <c r="G2042" s="28">
        <v>22000</v>
      </c>
      <c r="H2042" s="29">
        <v>22000</v>
      </c>
      <c r="I2042" s="29">
        <v>1</v>
      </c>
      <c r="J2042" s="30">
        <v>2020</v>
      </c>
      <c r="K2042" s="30">
        <v>2020</v>
      </c>
      <c r="L2042" s="31" t="s">
        <v>35</v>
      </c>
      <c r="M2042" s="32" t="str">
        <f>IF(_xlfn.XLOOKUP(C2042,'Raw Data_OS_22'!$C$5:$C$4516,'Raw Data_OS_22'!$G$5:$G$4516,"New_Claim/ Reopening")= "New_Claim/ Reopening","New_Claim/ Reopening","Old_Claim")</f>
        <v>Old_Claim</v>
      </c>
      <c r="N2042" s="18" t="str">
        <f>IF(M2042=$N$2,IF(J2042=$N$1,"E1","D"),_xlfn.XLOOKUP(C2042,'Raw Data_OS_22'!$C$5:$C$4516,'Raw Data_OS_22'!$O$5:$O$4516))</f>
        <v>A</v>
      </c>
    </row>
    <row r="2043" spans="3:14" x14ac:dyDescent="0.35">
      <c r="C2043" s="26" t="s">
        <v>2805</v>
      </c>
      <c r="D2043" s="14">
        <v>44286</v>
      </c>
      <c r="E2043" s="14">
        <v>44300</v>
      </c>
      <c r="F2043" s="27" t="s">
        <v>3910</v>
      </c>
      <c r="G2043" s="28">
        <v>15750</v>
      </c>
      <c r="H2043" s="29">
        <v>15750</v>
      </c>
      <c r="I2043" s="29">
        <v>1</v>
      </c>
      <c r="J2043" s="30">
        <v>2021</v>
      </c>
      <c r="K2043" s="30">
        <v>2021</v>
      </c>
      <c r="L2043" s="31" t="s">
        <v>21</v>
      </c>
      <c r="M2043" s="32" t="str">
        <f>IF(_xlfn.XLOOKUP(C2043,'Raw Data_OS_22'!$C$5:$C$4516,'Raw Data_OS_22'!$G$5:$G$4516,"New_Claim/ Reopening")= "New_Claim/ Reopening","New_Claim/ Reopening","Old_Claim")</f>
        <v>Old_Claim</v>
      </c>
      <c r="N2043" s="18" t="str">
        <f>IF(M2043=$N$2,IF(J2043=$N$1,"E1","D"),_xlfn.XLOOKUP(C2043,'Raw Data_OS_22'!$C$5:$C$4516,'Raw Data_OS_22'!$O$5:$O$4516))</f>
        <v>A</v>
      </c>
    </row>
    <row r="2044" spans="3:14" x14ac:dyDescent="0.35">
      <c r="C2044" s="26" t="s">
        <v>2813</v>
      </c>
      <c r="D2044" s="14">
        <v>38290</v>
      </c>
      <c r="E2044" s="14">
        <v>38294</v>
      </c>
      <c r="F2044" s="27" t="s">
        <v>3910</v>
      </c>
      <c r="G2044" s="28">
        <v>100000</v>
      </c>
      <c r="H2044" s="29">
        <v>100000</v>
      </c>
      <c r="I2044" s="29">
        <v>1</v>
      </c>
      <c r="J2044" s="30">
        <v>2004</v>
      </c>
      <c r="K2044" s="30">
        <v>2004</v>
      </c>
      <c r="L2044" s="31" t="s">
        <v>2699</v>
      </c>
      <c r="M2044" s="32" t="str">
        <f>IF(_xlfn.XLOOKUP(C2044,'Raw Data_OS_22'!$C$5:$C$4516,'Raw Data_OS_22'!$G$5:$G$4516,"New_Claim/ Reopening")= "New_Claim/ Reopening","New_Claim/ Reopening","Old_Claim")</f>
        <v>Old_Claim</v>
      </c>
      <c r="N2044" s="18" t="str">
        <f>IF(M2044=$N$2,IF(J2044=$N$1,"E1","D"),_xlfn.XLOOKUP(C2044,'Raw Data_OS_22'!$C$5:$C$4516,'Raw Data_OS_22'!$O$5:$O$4516))</f>
        <v>B1</v>
      </c>
    </row>
    <row r="2045" spans="3:14" x14ac:dyDescent="0.35">
      <c r="C2045" s="26" t="s">
        <v>2814</v>
      </c>
      <c r="D2045" s="14">
        <v>39286</v>
      </c>
      <c r="E2045" s="14">
        <v>39286</v>
      </c>
      <c r="F2045" s="27" t="s">
        <v>3910</v>
      </c>
      <c r="G2045" s="28">
        <v>100000</v>
      </c>
      <c r="H2045" s="29">
        <v>100000</v>
      </c>
      <c r="I2045" s="29">
        <v>1</v>
      </c>
      <c r="J2045" s="30">
        <v>2007</v>
      </c>
      <c r="K2045" s="30">
        <v>2007</v>
      </c>
      <c r="L2045" s="31" t="s">
        <v>2723</v>
      </c>
      <c r="M2045" s="32" t="str">
        <f>IF(_xlfn.XLOOKUP(C2045,'Raw Data_OS_22'!$C$5:$C$4516,'Raw Data_OS_22'!$G$5:$G$4516,"New_Claim/ Reopening")= "New_Claim/ Reopening","New_Claim/ Reopening","Old_Claim")</f>
        <v>Old_Claim</v>
      </c>
      <c r="N2045" s="18" t="str">
        <f>IF(M2045=$N$2,IF(J2045=$N$1,"E1","D"),_xlfn.XLOOKUP(C2045,'Raw Data_OS_22'!$C$5:$C$4516,'Raw Data_OS_22'!$O$5:$O$4516))</f>
        <v>A</v>
      </c>
    </row>
    <row r="2046" spans="3:14" x14ac:dyDescent="0.35">
      <c r="C2046" s="26" t="s">
        <v>2816</v>
      </c>
      <c r="D2046" s="14">
        <v>39905</v>
      </c>
      <c r="E2046" s="14">
        <v>39909</v>
      </c>
      <c r="F2046" s="27" t="s">
        <v>3910</v>
      </c>
      <c r="G2046" s="28">
        <v>300000</v>
      </c>
      <c r="H2046" s="29">
        <v>300000</v>
      </c>
      <c r="I2046" s="29">
        <v>1</v>
      </c>
      <c r="J2046" s="30">
        <v>2009</v>
      </c>
      <c r="K2046" s="30">
        <v>2009</v>
      </c>
      <c r="L2046" s="31" t="s">
        <v>2173</v>
      </c>
      <c r="M2046" s="32" t="str">
        <f>IF(_xlfn.XLOOKUP(C2046,'Raw Data_OS_22'!$C$5:$C$4516,'Raw Data_OS_22'!$G$5:$G$4516,"New_Claim/ Reopening")= "New_Claim/ Reopening","New_Claim/ Reopening","Old_Claim")</f>
        <v>Old_Claim</v>
      </c>
      <c r="N2046" s="18" t="str">
        <f>IF(M2046=$N$2,IF(J2046=$N$1,"E1","D"),_xlfn.XLOOKUP(C2046,'Raw Data_OS_22'!$C$5:$C$4516,'Raw Data_OS_22'!$O$5:$O$4516))</f>
        <v>A</v>
      </c>
    </row>
    <row r="2047" spans="3:14" x14ac:dyDescent="0.35">
      <c r="C2047" s="26" t="s">
        <v>5697</v>
      </c>
      <c r="D2047" s="14">
        <v>44256</v>
      </c>
      <c r="E2047" s="14">
        <v>44264</v>
      </c>
      <c r="F2047" s="27" t="s">
        <v>3910</v>
      </c>
      <c r="G2047" s="28">
        <v>17000</v>
      </c>
      <c r="H2047" s="29">
        <v>17000</v>
      </c>
      <c r="I2047" s="29">
        <v>1</v>
      </c>
      <c r="J2047" s="30">
        <v>2021</v>
      </c>
      <c r="K2047" s="30">
        <v>2021</v>
      </c>
      <c r="L2047" s="31" t="s">
        <v>21</v>
      </c>
      <c r="M2047" s="32" t="str">
        <f>IF(_xlfn.XLOOKUP(C2047,'Raw Data_OS_22'!$C$5:$C$4516,'Raw Data_OS_22'!$G$5:$G$4516,"New_Claim/ Reopening")= "New_Claim/ Reopening","New_Claim/ Reopening","Old_Claim")</f>
        <v>Old_Claim</v>
      </c>
      <c r="N2047" s="18" t="str">
        <f>IF(M2047=$N$2,IF(J2047=$N$1,"E1","D"),_xlfn.XLOOKUP(C2047,'Raw Data_OS_22'!$C$5:$C$4516,'Raw Data_OS_22'!$O$5:$O$4516))</f>
        <v>A</v>
      </c>
    </row>
    <row r="2048" spans="3:14" x14ac:dyDescent="0.35">
      <c r="C2048" s="26" t="s">
        <v>2818</v>
      </c>
      <c r="D2048" s="14">
        <v>38759</v>
      </c>
      <c r="E2048" s="14">
        <v>38761</v>
      </c>
      <c r="F2048" s="27" t="s">
        <v>3910</v>
      </c>
      <c r="G2048" s="28">
        <v>50000</v>
      </c>
      <c r="H2048" s="29">
        <v>50000</v>
      </c>
      <c r="I2048" s="29">
        <v>1</v>
      </c>
      <c r="J2048" s="30">
        <v>2006</v>
      </c>
      <c r="K2048" s="30">
        <v>2006</v>
      </c>
      <c r="L2048" s="31" t="s">
        <v>150</v>
      </c>
      <c r="M2048" s="32" t="str">
        <f>IF(_xlfn.XLOOKUP(C2048,'Raw Data_OS_22'!$C$5:$C$4516,'Raw Data_OS_22'!$G$5:$G$4516,"New_Claim/ Reopening")= "New_Claim/ Reopening","New_Claim/ Reopening","Old_Claim")</f>
        <v>Old_Claim</v>
      </c>
      <c r="N2048" s="18" t="str">
        <f>IF(M2048=$N$2,IF(J2048=$N$1,"E1","D"),_xlfn.XLOOKUP(C2048,'Raw Data_OS_22'!$C$5:$C$4516,'Raw Data_OS_22'!$O$5:$O$4516))</f>
        <v>A</v>
      </c>
    </row>
    <row r="2049" spans="3:14" x14ac:dyDescent="0.35">
      <c r="C2049" s="26" t="s">
        <v>2819</v>
      </c>
      <c r="D2049" s="14">
        <v>38903</v>
      </c>
      <c r="E2049" s="14">
        <v>38904</v>
      </c>
      <c r="F2049" s="27" t="s">
        <v>3908</v>
      </c>
      <c r="G2049" s="28">
        <v>60000</v>
      </c>
      <c r="H2049" s="29">
        <v>60000</v>
      </c>
      <c r="I2049" s="29">
        <v>1</v>
      </c>
      <c r="J2049" s="30">
        <v>2006</v>
      </c>
      <c r="K2049" s="30">
        <v>2006</v>
      </c>
      <c r="L2049" s="31" t="s">
        <v>2820</v>
      </c>
      <c r="M2049" s="32" t="str">
        <f>IF(_xlfn.XLOOKUP(C2049,'Raw Data_OS_22'!$C$5:$C$4516,'Raw Data_OS_22'!$G$5:$G$4516,"New_Claim/ Reopening")= "New_Claim/ Reopening","New_Claim/ Reopening","Old_Claim")</f>
        <v>Old_Claim</v>
      </c>
      <c r="N2049" s="18" t="str">
        <f>IF(M2049=$N$2,IF(J2049=$N$1,"E1","D"),_xlfn.XLOOKUP(C2049,'Raw Data_OS_22'!$C$5:$C$4516,'Raw Data_OS_22'!$O$5:$O$4516))</f>
        <v>A</v>
      </c>
    </row>
    <row r="2050" spans="3:14" x14ac:dyDescent="0.35">
      <c r="C2050" s="26" t="s">
        <v>2830</v>
      </c>
      <c r="D2050" s="14">
        <v>38508</v>
      </c>
      <c r="E2050" s="14">
        <v>38516</v>
      </c>
      <c r="F2050" s="27" t="s">
        <v>3908</v>
      </c>
      <c r="G2050" s="28">
        <v>200000</v>
      </c>
      <c r="H2050" s="29">
        <v>200000</v>
      </c>
      <c r="I2050" s="29">
        <v>1</v>
      </c>
      <c r="J2050" s="30">
        <v>2005</v>
      </c>
      <c r="K2050" s="30">
        <v>2005</v>
      </c>
      <c r="L2050" s="31" t="s">
        <v>2706</v>
      </c>
      <c r="M2050" s="32" t="str">
        <f>IF(_xlfn.XLOOKUP(C2050,'Raw Data_OS_22'!$C$5:$C$4516,'Raw Data_OS_22'!$G$5:$G$4516,"New_Claim/ Reopening")= "New_Claim/ Reopening","New_Claim/ Reopening","Old_Claim")</f>
        <v>Old_Claim</v>
      </c>
      <c r="N2050" s="18" t="str">
        <f>IF(M2050=$N$2,IF(J2050=$N$1,"E1","D"),_xlfn.XLOOKUP(C2050,'Raw Data_OS_22'!$C$5:$C$4516,'Raw Data_OS_22'!$O$5:$O$4516))</f>
        <v>A</v>
      </c>
    </row>
    <row r="2051" spans="3:14" x14ac:dyDescent="0.35">
      <c r="C2051" s="26" t="s">
        <v>2831</v>
      </c>
      <c r="D2051" s="14">
        <v>38542</v>
      </c>
      <c r="E2051" s="14">
        <v>38544</v>
      </c>
      <c r="F2051" s="27" t="s">
        <v>3910</v>
      </c>
      <c r="G2051" s="28">
        <v>33000</v>
      </c>
      <c r="H2051" s="29">
        <v>33000</v>
      </c>
      <c r="I2051" s="29">
        <v>1</v>
      </c>
      <c r="J2051" s="30">
        <v>2005</v>
      </c>
      <c r="K2051" s="30">
        <v>2005</v>
      </c>
      <c r="L2051" s="31" t="s">
        <v>2714</v>
      </c>
      <c r="M2051" s="32" t="str">
        <f>IF(_xlfn.XLOOKUP(C2051,'Raw Data_OS_22'!$C$5:$C$4516,'Raw Data_OS_22'!$G$5:$G$4516,"New_Claim/ Reopening")= "New_Claim/ Reopening","New_Claim/ Reopening","Old_Claim")</f>
        <v>Old_Claim</v>
      </c>
      <c r="N2051" s="18" t="str">
        <f>IF(M2051=$N$2,IF(J2051=$N$1,"E1","D"),_xlfn.XLOOKUP(C2051,'Raw Data_OS_22'!$C$5:$C$4516,'Raw Data_OS_22'!$O$5:$O$4516))</f>
        <v>A</v>
      </c>
    </row>
    <row r="2052" spans="3:14" x14ac:dyDescent="0.35">
      <c r="C2052" s="26" t="s">
        <v>2832</v>
      </c>
      <c r="D2052" s="14">
        <v>38584</v>
      </c>
      <c r="E2052" s="14">
        <v>38589</v>
      </c>
      <c r="F2052" s="27" t="s">
        <v>3910</v>
      </c>
      <c r="G2052" s="28">
        <v>30000</v>
      </c>
      <c r="H2052" s="29">
        <v>30000</v>
      </c>
      <c r="I2052" s="29">
        <v>1</v>
      </c>
      <c r="J2052" s="30">
        <v>2005</v>
      </c>
      <c r="K2052" s="30">
        <v>2005</v>
      </c>
      <c r="L2052" s="31" t="s">
        <v>2714</v>
      </c>
      <c r="M2052" s="32" t="str">
        <f>IF(_xlfn.XLOOKUP(C2052,'Raw Data_OS_22'!$C$5:$C$4516,'Raw Data_OS_22'!$G$5:$G$4516,"New_Claim/ Reopening")= "New_Claim/ Reopening","New_Claim/ Reopening","Old_Claim")</f>
        <v>Old_Claim</v>
      </c>
      <c r="N2052" s="18" t="str">
        <f>IF(M2052=$N$2,IF(J2052=$N$1,"E1","D"),_xlfn.XLOOKUP(C2052,'Raw Data_OS_22'!$C$5:$C$4516,'Raw Data_OS_22'!$O$5:$O$4516))</f>
        <v>A</v>
      </c>
    </row>
    <row r="2053" spans="3:14" x14ac:dyDescent="0.35">
      <c r="C2053" s="26" t="s">
        <v>2833</v>
      </c>
      <c r="D2053" s="14">
        <v>38579</v>
      </c>
      <c r="E2053" s="14">
        <v>38580</v>
      </c>
      <c r="F2053" s="27" t="s">
        <v>3910</v>
      </c>
      <c r="G2053" s="28">
        <v>26985</v>
      </c>
      <c r="H2053" s="29">
        <v>26985</v>
      </c>
      <c r="I2053" s="29">
        <v>1</v>
      </c>
      <c r="J2053" s="30">
        <v>2005</v>
      </c>
      <c r="K2053" s="30">
        <v>2005</v>
      </c>
      <c r="L2053" s="31" t="s">
        <v>2714</v>
      </c>
      <c r="M2053" s="32" t="str">
        <f>IF(_xlfn.XLOOKUP(C2053,'Raw Data_OS_22'!$C$5:$C$4516,'Raw Data_OS_22'!$G$5:$G$4516,"New_Claim/ Reopening")= "New_Claim/ Reopening","New_Claim/ Reopening","Old_Claim")</f>
        <v>Old_Claim</v>
      </c>
      <c r="N2053" s="18" t="str">
        <f>IF(M2053=$N$2,IF(J2053=$N$1,"E1","D"),_xlfn.XLOOKUP(C2053,'Raw Data_OS_22'!$C$5:$C$4516,'Raw Data_OS_22'!$O$5:$O$4516))</f>
        <v>A</v>
      </c>
    </row>
    <row r="2054" spans="3:14" x14ac:dyDescent="0.35">
      <c r="C2054" s="26" t="s">
        <v>2838</v>
      </c>
      <c r="D2054" s="14">
        <v>38759</v>
      </c>
      <c r="E2054" s="14">
        <v>38761</v>
      </c>
      <c r="F2054" s="27" t="s">
        <v>3910</v>
      </c>
      <c r="G2054" s="28">
        <v>50000</v>
      </c>
      <c r="H2054" s="29">
        <v>50000</v>
      </c>
      <c r="I2054" s="29">
        <v>1</v>
      </c>
      <c r="J2054" s="30">
        <v>2006</v>
      </c>
      <c r="K2054" s="30">
        <v>2006</v>
      </c>
      <c r="L2054" s="31" t="s">
        <v>150</v>
      </c>
      <c r="M2054" s="32" t="str">
        <f>IF(_xlfn.XLOOKUP(C2054,'Raw Data_OS_22'!$C$5:$C$4516,'Raw Data_OS_22'!$G$5:$G$4516,"New_Claim/ Reopening")= "New_Claim/ Reopening","New_Claim/ Reopening","Old_Claim")</f>
        <v>Old_Claim</v>
      </c>
      <c r="N2054" s="18" t="str">
        <f>IF(M2054=$N$2,IF(J2054=$N$1,"E1","D"),_xlfn.XLOOKUP(C2054,'Raw Data_OS_22'!$C$5:$C$4516,'Raw Data_OS_22'!$O$5:$O$4516))</f>
        <v>A</v>
      </c>
    </row>
    <row r="2055" spans="3:14" x14ac:dyDescent="0.35">
      <c r="C2055" s="26" t="s">
        <v>2839</v>
      </c>
      <c r="D2055" s="14">
        <v>38726</v>
      </c>
      <c r="E2055" s="14">
        <v>38762</v>
      </c>
      <c r="F2055" s="27" t="s">
        <v>3910</v>
      </c>
      <c r="G2055" s="28">
        <v>10000</v>
      </c>
      <c r="H2055" s="29">
        <v>10000</v>
      </c>
      <c r="I2055" s="29">
        <v>1</v>
      </c>
      <c r="J2055" s="30">
        <v>2006</v>
      </c>
      <c r="K2055" s="30">
        <v>2006</v>
      </c>
      <c r="L2055" s="31" t="s">
        <v>150</v>
      </c>
      <c r="M2055" s="32" t="str">
        <f>IF(_xlfn.XLOOKUP(C2055,'Raw Data_OS_22'!$C$5:$C$4516,'Raw Data_OS_22'!$G$5:$G$4516,"New_Claim/ Reopening")= "New_Claim/ Reopening","New_Claim/ Reopening","Old_Claim")</f>
        <v>Old_Claim</v>
      </c>
      <c r="N2055" s="18" t="str">
        <f>IF(M2055=$N$2,IF(J2055=$N$1,"E1","D"),_xlfn.XLOOKUP(C2055,'Raw Data_OS_22'!$C$5:$C$4516,'Raw Data_OS_22'!$O$5:$O$4516))</f>
        <v>A</v>
      </c>
    </row>
    <row r="2056" spans="3:14" x14ac:dyDescent="0.35">
      <c r="C2056" s="26" t="s">
        <v>2840</v>
      </c>
      <c r="D2056" s="14">
        <v>38820</v>
      </c>
      <c r="E2056" s="14">
        <v>38820</v>
      </c>
      <c r="F2056" s="27" t="s">
        <v>3910</v>
      </c>
      <c r="G2056" s="28">
        <v>30000</v>
      </c>
      <c r="H2056" s="29">
        <v>30000</v>
      </c>
      <c r="I2056" s="29">
        <v>1</v>
      </c>
      <c r="J2056" s="30">
        <v>2006</v>
      </c>
      <c r="K2056" s="30">
        <v>2006</v>
      </c>
      <c r="L2056" s="31" t="s">
        <v>2197</v>
      </c>
      <c r="M2056" s="32" t="str">
        <f>IF(_xlfn.XLOOKUP(C2056,'Raw Data_OS_22'!$C$5:$C$4516,'Raw Data_OS_22'!$G$5:$G$4516,"New_Claim/ Reopening")= "New_Claim/ Reopening","New_Claim/ Reopening","Old_Claim")</f>
        <v>Old_Claim</v>
      </c>
      <c r="N2056" s="18" t="str">
        <f>IF(M2056=$N$2,IF(J2056=$N$1,"E1","D"),_xlfn.XLOOKUP(C2056,'Raw Data_OS_22'!$C$5:$C$4516,'Raw Data_OS_22'!$O$5:$O$4516))</f>
        <v>A</v>
      </c>
    </row>
    <row r="2057" spans="3:14" x14ac:dyDescent="0.35">
      <c r="C2057" s="26" t="s">
        <v>2841</v>
      </c>
      <c r="D2057" s="14">
        <v>38896</v>
      </c>
      <c r="E2057" s="14">
        <v>38897</v>
      </c>
      <c r="F2057" s="27" t="s">
        <v>3910</v>
      </c>
      <c r="G2057" s="28">
        <v>10000</v>
      </c>
      <c r="H2057" s="29">
        <v>10000</v>
      </c>
      <c r="I2057" s="29">
        <v>1</v>
      </c>
      <c r="J2057" s="30">
        <v>2006</v>
      </c>
      <c r="K2057" s="30">
        <v>2006</v>
      </c>
      <c r="L2057" s="31" t="s">
        <v>2197</v>
      </c>
      <c r="M2057" s="32" t="str">
        <f>IF(_xlfn.XLOOKUP(C2057,'Raw Data_OS_22'!$C$5:$C$4516,'Raw Data_OS_22'!$G$5:$G$4516,"New_Claim/ Reopening")= "New_Claim/ Reopening","New_Claim/ Reopening","Old_Claim")</f>
        <v>Old_Claim</v>
      </c>
      <c r="N2057" s="18" t="str">
        <f>IF(M2057=$N$2,IF(J2057=$N$1,"E1","D"),_xlfn.XLOOKUP(C2057,'Raw Data_OS_22'!$C$5:$C$4516,'Raw Data_OS_22'!$O$5:$O$4516))</f>
        <v>A</v>
      </c>
    </row>
    <row r="2058" spans="3:14" x14ac:dyDescent="0.35">
      <c r="C2058" s="26" t="s">
        <v>2844</v>
      </c>
      <c r="D2058" s="14">
        <v>38936</v>
      </c>
      <c r="E2058" s="14">
        <v>38946</v>
      </c>
      <c r="F2058" s="27" t="s">
        <v>3910</v>
      </c>
      <c r="G2058" s="28">
        <v>20840</v>
      </c>
      <c r="H2058" s="29">
        <v>20840</v>
      </c>
      <c r="I2058" s="29">
        <v>1</v>
      </c>
      <c r="J2058" s="30">
        <v>2006</v>
      </c>
      <c r="K2058" s="30">
        <v>2006</v>
      </c>
      <c r="L2058" s="31" t="s">
        <v>2820</v>
      </c>
      <c r="M2058" s="32" t="str">
        <f>IF(_xlfn.XLOOKUP(C2058,'Raw Data_OS_22'!$C$5:$C$4516,'Raw Data_OS_22'!$G$5:$G$4516,"New_Claim/ Reopening")= "New_Claim/ Reopening","New_Claim/ Reopening","Old_Claim")</f>
        <v>Old_Claim</v>
      </c>
      <c r="N2058" s="18" t="str">
        <f>IF(M2058=$N$2,IF(J2058=$N$1,"E1","D"),_xlfn.XLOOKUP(C2058,'Raw Data_OS_22'!$C$5:$C$4516,'Raw Data_OS_22'!$O$5:$O$4516))</f>
        <v>A</v>
      </c>
    </row>
    <row r="2059" spans="3:14" x14ac:dyDescent="0.35">
      <c r="C2059" s="26" t="s">
        <v>2845</v>
      </c>
      <c r="D2059" s="14">
        <v>38952</v>
      </c>
      <c r="E2059" s="14">
        <v>38953</v>
      </c>
      <c r="F2059" s="27" t="s">
        <v>3910</v>
      </c>
      <c r="G2059" s="28">
        <v>30000</v>
      </c>
      <c r="H2059" s="29">
        <v>30000</v>
      </c>
      <c r="I2059" s="29">
        <v>1</v>
      </c>
      <c r="J2059" s="30">
        <v>2006</v>
      </c>
      <c r="K2059" s="30">
        <v>2006</v>
      </c>
      <c r="L2059" s="31" t="s">
        <v>2820</v>
      </c>
      <c r="M2059" s="32" t="str">
        <f>IF(_xlfn.XLOOKUP(C2059,'Raw Data_OS_22'!$C$5:$C$4516,'Raw Data_OS_22'!$G$5:$G$4516,"New_Claim/ Reopening")= "New_Claim/ Reopening","New_Claim/ Reopening","Old_Claim")</f>
        <v>Old_Claim</v>
      </c>
      <c r="N2059" s="18" t="str">
        <f>IF(M2059=$N$2,IF(J2059=$N$1,"E1","D"),_xlfn.XLOOKUP(C2059,'Raw Data_OS_22'!$C$5:$C$4516,'Raw Data_OS_22'!$O$5:$O$4516))</f>
        <v>A</v>
      </c>
    </row>
    <row r="2060" spans="3:14" x14ac:dyDescent="0.35">
      <c r="C2060" s="26" t="s">
        <v>2848</v>
      </c>
      <c r="D2060" s="14">
        <v>39007</v>
      </c>
      <c r="E2060" s="14">
        <v>39023</v>
      </c>
      <c r="F2060" s="27" t="s">
        <v>3908</v>
      </c>
      <c r="G2060" s="28">
        <v>500000</v>
      </c>
      <c r="H2060" s="29">
        <v>500000</v>
      </c>
      <c r="I2060" s="29">
        <v>1</v>
      </c>
      <c r="J2060" s="30">
        <v>2006</v>
      </c>
      <c r="K2060" s="30">
        <v>2006</v>
      </c>
      <c r="L2060" s="31" t="s">
        <v>2199</v>
      </c>
      <c r="M2060" s="32" t="str">
        <f>IF(_xlfn.XLOOKUP(C2060,'Raw Data_OS_22'!$C$5:$C$4516,'Raw Data_OS_22'!$G$5:$G$4516,"New_Claim/ Reopening")= "New_Claim/ Reopening","New_Claim/ Reopening","Old_Claim")</f>
        <v>Old_Claim</v>
      </c>
      <c r="N2060" s="18" t="str">
        <f>IF(M2060=$N$2,IF(J2060=$N$1,"E1","D"),_xlfn.XLOOKUP(C2060,'Raw Data_OS_22'!$C$5:$C$4516,'Raw Data_OS_22'!$O$5:$O$4516))</f>
        <v>B1</v>
      </c>
    </row>
    <row r="2061" spans="3:14" x14ac:dyDescent="0.35">
      <c r="C2061" s="26" t="s">
        <v>2849</v>
      </c>
      <c r="D2061" s="14">
        <v>39034</v>
      </c>
      <c r="E2061" s="14">
        <v>39035</v>
      </c>
      <c r="F2061" s="27" t="s">
        <v>3908</v>
      </c>
      <c r="G2061" s="28">
        <v>529555.89</v>
      </c>
      <c r="H2061" s="29">
        <v>529555.89</v>
      </c>
      <c r="I2061" s="29">
        <v>1</v>
      </c>
      <c r="J2061" s="30">
        <v>2006</v>
      </c>
      <c r="K2061" s="30">
        <v>2006</v>
      </c>
      <c r="L2061" s="31" t="s">
        <v>2199</v>
      </c>
      <c r="M2061" s="32" t="str">
        <f>IF(_xlfn.XLOOKUP(C2061,'Raw Data_OS_22'!$C$5:$C$4516,'Raw Data_OS_22'!$G$5:$G$4516,"New_Claim/ Reopening")= "New_Claim/ Reopening","New_Claim/ Reopening","Old_Claim")</f>
        <v>Old_Claim</v>
      </c>
      <c r="N2061" s="18" t="str">
        <f>IF(M2061=$N$2,IF(J2061=$N$1,"E1","D"),_xlfn.XLOOKUP(C2061,'Raw Data_OS_22'!$C$5:$C$4516,'Raw Data_OS_22'!$O$5:$O$4516))</f>
        <v>B1</v>
      </c>
    </row>
    <row r="2062" spans="3:14" x14ac:dyDescent="0.35">
      <c r="C2062" s="26" t="s">
        <v>2850</v>
      </c>
      <c r="D2062" s="14">
        <v>39061</v>
      </c>
      <c r="E2062" s="14">
        <v>39061</v>
      </c>
      <c r="F2062" s="27" t="s">
        <v>3910</v>
      </c>
      <c r="G2062" s="28">
        <v>294712.78950000001</v>
      </c>
      <c r="H2062" s="29">
        <v>294712.78950000001</v>
      </c>
      <c r="I2062" s="29">
        <v>1</v>
      </c>
      <c r="J2062" s="30">
        <v>2006</v>
      </c>
      <c r="K2062" s="30">
        <v>2006</v>
      </c>
      <c r="L2062" s="31" t="s">
        <v>2199</v>
      </c>
      <c r="M2062" s="32" t="str">
        <f>IF(_xlfn.XLOOKUP(C2062,'Raw Data_OS_22'!$C$5:$C$4516,'Raw Data_OS_22'!$G$5:$G$4516,"New_Claim/ Reopening")= "New_Claim/ Reopening","New_Claim/ Reopening","Old_Claim")</f>
        <v>Old_Claim</v>
      </c>
      <c r="N2062" s="18" t="str">
        <f>IF(M2062=$N$2,IF(J2062=$N$1,"E1","D"),_xlfn.XLOOKUP(C2062,'Raw Data_OS_22'!$C$5:$C$4516,'Raw Data_OS_22'!$O$5:$O$4516))</f>
        <v>A</v>
      </c>
    </row>
    <row r="2063" spans="3:14" x14ac:dyDescent="0.35">
      <c r="C2063" s="26" t="s">
        <v>5744</v>
      </c>
      <c r="D2063" s="14">
        <v>44297</v>
      </c>
      <c r="E2063" s="14">
        <v>44301</v>
      </c>
      <c r="F2063" s="27" t="s">
        <v>3908</v>
      </c>
      <c r="G2063" s="28">
        <v>8700</v>
      </c>
      <c r="H2063" s="29">
        <v>8700</v>
      </c>
      <c r="I2063" s="29">
        <v>1</v>
      </c>
      <c r="J2063" s="30">
        <v>2021</v>
      </c>
      <c r="K2063" s="30">
        <v>2021</v>
      </c>
      <c r="L2063" s="31" t="s">
        <v>2250</v>
      </c>
      <c r="M2063" s="32" t="str">
        <f>IF(_xlfn.XLOOKUP(C2063,'Raw Data_OS_22'!$C$5:$C$4516,'Raw Data_OS_22'!$G$5:$G$4516,"New_Claim/ Reopening")= "New_Claim/ Reopening","New_Claim/ Reopening","Old_Claim")</f>
        <v>Old_Claim</v>
      </c>
      <c r="N2063" s="18" t="str">
        <f>IF(M2063=$N$2,IF(J2063=$N$1,"E1","D"),_xlfn.XLOOKUP(C2063,'Raw Data_OS_22'!$C$5:$C$4516,'Raw Data_OS_22'!$O$5:$O$4516))</f>
        <v>B1</v>
      </c>
    </row>
    <row r="2064" spans="3:14" x14ac:dyDescent="0.35">
      <c r="C2064" s="26" t="s">
        <v>2384</v>
      </c>
      <c r="D2064" s="14">
        <v>44293</v>
      </c>
      <c r="E2064" s="14">
        <v>44295</v>
      </c>
      <c r="F2064" s="27" t="s">
        <v>3908</v>
      </c>
      <c r="G2064" s="28">
        <v>172500</v>
      </c>
      <c r="H2064" s="29">
        <v>172500</v>
      </c>
      <c r="I2064" s="29">
        <v>1</v>
      </c>
      <c r="J2064" s="30">
        <v>2021</v>
      </c>
      <c r="K2064" s="30">
        <v>2021</v>
      </c>
      <c r="L2064" s="31" t="s">
        <v>2250</v>
      </c>
      <c r="M2064" s="32" t="str">
        <f>IF(_xlfn.XLOOKUP(C2064,'Raw Data_OS_22'!$C$5:$C$4516,'Raw Data_OS_22'!$G$5:$G$4516,"New_Claim/ Reopening")= "New_Claim/ Reopening","New_Claim/ Reopening","Old_Claim")</f>
        <v>Old_Claim</v>
      </c>
      <c r="N2064" s="18" t="str">
        <f>IF(M2064=$N$2,IF(J2064=$N$1,"E1","D"),_xlfn.XLOOKUP(C2064,'Raw Data_OS_22'!$C$5:$C$4516,'Raw Data_OS_22'!$O$5:$O$4516))</f>
        <v>A</v>
      </c>
    </row>
    <row r="2065" spans="3:14" x14ac:dyDescent="0.35">
      <c r="C2065" s="26" t="s">
        <v>2851</v>
      </c>
      <c r="D2065" s="14">
        <v>44289</v>
      </c>
      <c r="E2065" s="14">
        <v>44302</v>
      </c>
      <c r="F2065" s="27" t="s">
        <v>3908</v>
      </c>
      <c r="G2065" s="28">
        <v>600000</v>
      </c>
      <c r="H2065" s="29">
        <v>600000</v>
      </c>
      <c r="I2065" s="29">
        <v>1</v>
      </c>
      <c r="J2065" s="30">
        <v>2021</v>
      </c>
      <c r="K2065" s="30">
        <v>2021</v>
      </c>
      <c r="L2065" s="31" t="s">
        <v>2250</v>
      </c>
      <c r="M2065" s="32" t="str">
        <f>IF(_xlfn.XLOOKUP(C2065,'Raw Data_OS_22'!$C$5:$C$4516,'Raw Data_OS_22'!$G$5:$G$4516,"New_Claim/ Reopening")= "New_Claim/ Reopening","New_Claim/ Reopening","Old_Claim")</f>
        <v>Old_Claim</v>
      </c>
      <c r="N2065" s="18" t="str">
        <f>IF(M2065=$N$2,IF(J2065=$N$1,"E1","D"),_xlfn.XLOOKUP(C2065,'Raw Data_OS_22'!$C$5:$C$4516,'Raw Data_OS_22'!$O$5:$O$4516))</f>
        <v>A</v>
      </c>
    </row>
    <row r="2066" spans="3:14" x14ac:dyDescent="0.35">
      <c r="C2066" s="26" t="s">
        <v>2852</v>
      </c>
      <c r="D2066" s="14">
        <v>44295</v>
      </c>
      <c r="E2066" s="14">
        <v>44302</v>
      </c>
      <c r="F2066" s="27" t="s">
        <v>3908</v>
      </c>
      <c r="G2066" s="28">
        <v>22736</v>
      </c>
      <c r="H2066" s="29">
        <v>22736</v>
      </c>
      <c r="I2066" s="29">
        <v>1</v>
      </c>
      <c r="J2066" s="30">
        <v>2021</v>
      </c>
      <c r="K2066" s="30">
        <v>2021</v>
      </c>
      <c r="L2066" s="31" t="s">
        <v>2250</v>
      </c>
      <c r="M2066" s="32" t="str">
        <f>IF(_xlfn.XLOOKUP(C2066,'Raw Data_OS_22'!$C$5:$C$4516,'Raw Data_OS_22'!$G$5:$G$4516,"New_Claim/ Reopening")= "New_Claim/ Reopening","New_Claim/ Reopening","Old_Claim")</f>
        <v>Old_Claim</v>
      </c>
      <c r="N2066" s="18" t="str">
        <f>IF(M2066=$N$2,IF(J2066=$N$1,"E1","D"),_xlfn.XLOOKUP(C2066,'Raw Data_OS_22'!$C$5:$C$4516,'Raw Data_OS_22'!$O$5:$O$4516))</f>
        <v>B1</v>
      </c>
    </row>
    <row r="2067" spans="3:14" x14ac:dyDescent="0.35">
      <c r="C2067" s="26" t="s">
        <v>2856</v>
      </c>
      <c r="D2067" s="14">
        <v>44294</v>
      </c>
      <c r="E2067" s="14">
        <v>44305</v>
      </c>
      <c r="F2067" s="27" t="s">
        <v>3908</v>
      </c>
      <c r="G2067" s="28">
        <v>19880</v>
      </c>
      <c r="H2067" s="29">
        <v>19880</v>
      </c>
      <c r="I2067" s="29">
        <v>1</v>
      </c>
      <c r="J2067" s="30">
        <v>2021</v>
      </c>
      <c r="K2067" s="30">
        <v>2021</v>
      </c>
      <c r="L2067" s="31" t="s">
        <v>2250</v>
      </c>
      <c r="M2067" s="32" t="str">
        <f>IF(_xlfn.XLOOKUP(C2067,'Raw Data_OS_22'!$C$5:$C$4516,'Raw Data_OS_22'!$G$5:$G$4516,"New_Claim/ Reopening")= "New_Claim/ Reopening","New_Claim/ Reopening","Old_Claim")</f>
        <v>Old_Claim</v>
      </c>
      <c r="N2067" s="18" t="str">
        <f>IF(M2067=$N$2,IF(J2067=$N$1,"E1","D"),_xlfn.XLOOKUP(C2067,'Raw Data_OS_22'!$C$5:$C$4516,'Raw Data_OS_22'!$O$5:$O$4516))</f>
        <v>B2</v>
      </c>
    </row>
    <row r="2068" spans="3:14" x14ac:dyDescent="0.35">
      <c r="C2068" s="26" t="s">
        <v>2386</v>
      </c>
      <c r="D2068" s="14">
        <v>44290</v>
      </c>
      <c r="E2068" s="14">
        <v>44305</v>
      </c>
      <c r="F2068" s="27" t="s">
        <v>3910</v>
      </c>
      <c r="G2068" s="28">
        <v>6380</v>
      </c>
      <c r="H2068" s="29">
        <v>6380</v>
      </c>
      <c r="I2068" s="29">
        <v>1</v>
      </c>
      <c r="J2068" s="30">
        <v>2021</v>
      </c>
      <c r="K2068" s="30">
        <v>2021</v>
      </c>
      <c r="L2068" s="31" t="s">
        <v>2250</v>
      </c>
      <c r="M2068" s="32" t="str">
        <f>IF(_xlfn.XLOOKUP(C2068,'Raw Data_OS_22'!$C$5:$C$4516,'Raw Data_OS_22'!$G$5:$G$4516,"New_Claim/ Reopening")= "New_Claim/ Reopening","New_Claim/ Reopening","Old_Claim")</f>
        <v>Old_Claim</v>
      </c>
      <c r="N2068" s="18" t="str">
        <f>IF(M2068=$N$2,IF(J2068=$N$1,"E1","D"),_xlfn.XLOOKUP(C2068,'Raw Data_OS_22'!$C$5:$C$4516,'Raw Data_OS_22'!$O$5:$O$4516))</f>
        <v>B1</v>
      </c>
    </row>
    <row r="2069" spans="3:14" x14ac:dyDescent="0.35">
      <c r="C2069" s="26" t="s">
        <v>2857</v>
      </c>
      <c r="D2069" s="14">
        <v>44284</v>
      </c>
      <c r="E2069" s="14">
        <v>44293</v>
      </c>
      <c r="F2069" s="27" t="s">
        <v>3910</v>
      </c>
      <c r="G2069" s="28">
        <v>18000</v>
      </c>
      <c r="H2069" s="29">
        <v>18000</v>
      </c>
      <c r="I2069" s="29">
        <v>1</v>
      </c>
      <c r="J2069" s="30">
        <v>2021</v>
      </c>
      <c r="K2069" s="30">
        <v>2021</v>
      </c>
      <c r="L2069" s="31" t="s">
        <v>21</v>
      </c>
      <c r="M2069" s="32" t="str">
        <f>IF(_xlfn.XLOOKUP(C2069,'Raw Data_OS_22'!$C$5:$C$4516,'Raw Data_OS_22'!$G$5:$G$4516,"New_Claim/ Reopening")= "New_Claim/ Reopening","New_Claim/ Reopening","Old_Claim")</f>
        <v>Old_Claim</v>
      </c>
      <c r="N2069" s="18" t="str">
        <f>IF(M2069=$N$2,IF(J2069=$N$1,"E1","D"),_xlfn.XLOOKUP(C2069,'Raw Data_OS_22'!$C$5:$C$4516,'Raw Data_OS_22'!$O$5:$O$4516))</f>
        <v>A</v>
      </c>
    </row>
    <row r="2070" spans="3:14" x14ac:dyDescent="0.35">
      <c r="C2070" s="26" t="s">
        <v>5747</v>
      </c>
      <c r="D2070" s="14">
        <v>44195</v>
      </c>
      <c r="E2070" s="14">
        <v>44299</v>
      </c>
      <c r="F2070" s="27" t="s">
        <v>3910</v>
      </c>
      <c r="G2070" s="28">
        <v>1.7905676941154999E-12</v>
      </c>
      <c r="H2070" s="29">
        <v>1.7905676941154999E-12</v>
      </c>
      <c r="I2070" s="29">
        <v>1</v>
      </c>
      <c r="J2070" s="30">
        <v>2020</v>
      </c>
      <c r="K2070" s="30">
        <v>2021</v>
      </c>
      <c r="L2070" s="31" t="s">
        <v>11</v>
      </c>
      <c r="M2070" s="32" t="str">
        <f>IF(_xlfn.XLOOKUP(C2070,'Raw Data_OS_22'!$C$5:$C$4516,'Raw Data_OS_22'!$G$5:$G$4516,"New_Claim/ Reopening")= "New_Claim/ Reopening","New_Claim/ Reopening","Old_Claim")</f>
        <v>Old_Claim</v>
      </c>
      <c r="N2070" s="18" t="str">
        <f>IF(M2070=$N$2,IF(J2070=$N$1,"E1","D"),_xlfn.XLOOKUP(C2070,'Raw Data_OS_22'!$C$5:$C$4516,'Raw Data_OS_22'!$O$5:$O$4516))</f>
        <v>A</v>
      </c>
    </row>
    <row r="2071" spans="3:14" x14ac:dyDescent="0.35">
      <c r="C2071" s="26" t="s">
        <v>2859</v>
      </c>
      <c r="D2071" s="14">
        <v>44287</v>
      </c>
      <c r="E2071" s="14">
        <v>44305</v>
      </c>
      <c r="F2071" s="27" t="s">
        <v>3908</v>
      </c>
      <c r="G2071" s="28">
        <v>8700</v>
      </c>
      <c r="H2071" s="29">
        <v>8700</v>
      </c>
      <c r="I2071" s="29">
        <v>1</v>
      </c>
      <c r="J2071" s="30">
        <v>2021</v>
      </c>
      <c r="K2071" s="30">
        <v>2021</v>
      </c>
      <c r="L2071" s="31" t="s">
        <v>2250</v>
      </c>
      <c r="M2071" s="32" t="str">
        <f>IF(_xlfn.XLOOKUP(C2071,'Raw Data_OS_22'!$C$5:$C$4516,'Raw Data_OS_22'!$G$5:$G$4516,"New_Claim/ Reopening")= "New_Claim/ Reopening","New_Claim/ Reopening","Old_Claim")</f>
        <v>Old_Claim</v>
      </c>
      <c r="N2071" s="18" t="str">
        <f>IF(M2071=$N$2,IF(J2071=$N$1,"E1","D"),_xlfn.XLOOKUP(C2071,'Raw Data_OS_22'!$C$5:$C$4516,'Raw Data_OS_22'!$O$5:$O$4516))</f>
        <v>B1</v>
      </c>
    </row>
    <row r="2072" spans="3:14" x14ac:dyDescent="0.35">
      <c r="C2072" s="26" t="s">
        <v>2860</v>
      </c>
      <c r="D2072" s="14">
        <v>44285</v>
      </c>
      <c r="E2072" s="14">
        <v>44305</v>
      </c>
      <c r="F2072" s="27" t="s">
        <v>3910</v>
      </c>
      <c r="G2072" s="28">
        <v>287514</v>
      </c>
      <c r="H2072" s="29">
        <v>287514</v>
      </c>
      <c r="I2072" s="29">
        <v>1</v>
      </c>
      <c r="J2072" s="30">
        <v>2021</v>
      </c>
      <c r="K2072" s="30">
        <v>2021</v>
      </c>
      <c r="L2072" s="31" t="s">
        <v>21</v>
      </c>
      <c r="M2072" s="32" t="str">
        <f>IF(_xlfn.XLOOKUP(C2072,'Raw Data_OS_22'!$C$5:$C$4516,'Raw Data_OS_22'!$G$5:$G$4516,"New_Claim/ Reopening")= "New_Claim/ Reopening","New_Claim/ Reopening","Old_Claim")</f>
        <v>Old_Claim</v>
      </c>
      <c r="N2072" s="18" t="str">
        <f>IF(M2072=$N$2,IF(J2072=$N$1,"E1","D"),_xlfn.XLOOKUP(C2072,'Raw Data_OS_22'!$C$5:$C$4516,'Raw Data_OS_22'!$O$5:$O$4516))</f>
        <v>B2</v>
      </c>
    </row>
    <row r="2073" spans="3:14" x14ac:dyDescent="0.35">
      <c r="C2073" s="26" t="s">
        <v>2862</v>
      </c>
      <c r="D2073" s="14">
        <v>44284</v>
      </c>
      <c r="E2073" s="14">
        <v>44295</v>
      </c>
      <c r="F2073" s="27" t="s">
        <v>3908</v>
      </c>
      <c r="G2073" s="28">
        <v>48000</v>
      </c>
      <c r="H2073" s="29">
        <v>48000</v>
      </c>
      <c r="I2073" s="29">
        <v>1</v>
      </c>
      <c r="J2073" s="30">
        <v>2021</v>
      </c>
      <c r="K2073" s="30">
        <v>2021</v>
      </c>
      <c r="L2073" s="31" t="s">
        <v>21</v>
      </c>
      <c r="M2073" s="32" t="str">
        <f>IF(_xlfn.XLOOKUP(C2073,'Raw Data_OS_22'!$C$5:$C$4516,'Raw Data_OS_22'!$G$5:$G$4516,"New_Claim/ Reopening")= "New_Claim/ Reopening","New_Claim/ Reopening","Old_Claim")</f>
        <v>Old_Claim</v>
      </c>
      <c r="N2073" s="18" t="str">
        <f>IF(M2073=$N$2,IF(J2073=$N$1,"E1","D"),_xlfn.XLOOKUP(C2073,'Raw Data_OS_22'!$C$5:$C$4516,'Raw Data_OS_22'!$O$5:$O$4516))</f>
        <v>B1</v>
      </c>
    </row>
    <row r="2074" spans="3:14" x14ac:dyDescent="0.35">
      <c r="C2074" s="26" t="s">
        <v>2387</v>
      </c>
      <c r="D2074" s="14">
        <v>44301</v>
      </c>
      <c r="E2074" s="14">
        <v>44305</v>
      </c>
      <c r="F2074" s="27" t="s">
        <v>3910</v>
      </c>
      <c r="G2074" s="28">
        <v>148000</v>
      </c>
      <c r="H2074" s="29">
        <v>148000</v>
      </c>
      <c r="I2074" s="29">
        <v>1</v>
      </c>
      <c r="J2074" s="30">
        <v>2021</v>
      </c>
      <c r="K2074" s="30">
        <v>2021</v>
      </c>
      <c r="L2074" s="31" t="s">
        <v>2250</v>
      </c>
      <c r="M2074" s="32" t="str">
        <f>IF(_xlfn.XLOOKUP(C2074,'Raw Data_OS_22'!$C$5:$C$4516,'Raw Data_OS_22'!$G$5:$G$4516,"New_Claim/ Reopening")= "New_Claim/ Reopening","New_Claim/ Reopening","Old_Claim")</f>
        <v>Old_Claim</v>
      </c>
      <c r="N2074" s="18" t="str">
        <f>IF(M2074=$N$2,IF(J2074=$N$1,"E1","D"),_xlfn.XLOOKUP(C2074,'Raw Data_OS_22'!$C$5:$C$4516,'Raw Data_OS_22'!$O$5:$O$4516))</f>
        <v>A</v>
      </c>
    </row>
    <row r="2075" spans="3:14" x14ac:dyDescent="0.35">
      <c r="C2075" s="26" t="s">
        <v>2388</v>
      </c>
      <c r="D2075" s="14">
        <v>44304</v>
      </c>
      <c r="E2075" s="14">
        <v>44305</v>
      </c>
      <c r="F2075" s="27" t="s">
        <v>3910</v>
      </c>
      <c r="G2075" s="28">
        <v>473643</v>
      </c>
      <c r="H2075" s="29">
        <v>473643</v>
      </c>
      <c r="I2075" s="29">
        <v>1</v>
      </c>
      <c r="J2075" s="30">
        <v>2021</v>
      </c>
      <c r="K2075" s="30">
        <v>2021</v>
      </c>
      <c r="L2075" s="31" t="s">
        <v>2250</v>
      </c>
      <c r="M2075" s="32" t="str">
        <f>IF(_xlfn.XLOOKUP(C2075,'Raw Data_OS_22'!$C$5:$C$4516,'Raw Data_OS_22'!$G$5:$G$4516,"New_Claim/ Reopening")= "New_Claim/ Reopening","New_Claim/ Reopening","Old_Claim")</f>
        <v>Old_Claim</v>
      </c>
      <c r="N2075" s="18" t="str">
        <f>IF(M2075=$N$2,IF(J2075=$N$1,"E1","D"),_xlfn.XLOOKUP(C2075,'Raw Data_OS_22'!$C$5:$C$4516,'Raw Data_OS_22'!$O$5:$O$4516))</f>
        <v>B2</v>
      </c>
    </row>
    <row r="2076" spans="3:14" x14ac:dyDescent="0.35">
      <c r="C2076" s="26" t="s">
        <v>5749</v>
      </c>
      <c r="D2076" s="14">
        <v>44301</v>
      </c>
      <c r="E2076" s="14">
        <v>44305</v>
      </c>
      <c r="F2076" s="27" t="s">
        <v>3910</v>
      </c>
      <c r="G2076" s="28">
        <v>8700</v>
      </c>
      <c r="H2076" s="29">
        <v>8700</v>
      </c>
      <c r="I2076" s="29">
        <v>1</v>
      </c>
      <c r="J2076" s="30">
        <v>2021</v>
      </c>
      <c r="K2076" s="30">
        <v>2021</v>
      </c>
      <c r="L2076" s="31" t="s">
        <v>2250</v>
      </c>
      <c r="M2076" s="32" t="str">
        <f>IF(_xlfn.XLOOKUP(C2076,'Raw Data_OS_22'!$C$5:$C$4516,'Raw Data_OS_22'!$G$5:$G$4516,"New_Claim/ Reopening")= "New_Claim/ Reopening","New_Claim/ Reopening","Old_Claim")</f>
        <v>Old_Claim</v>
      </c>
      <c r="N2076" s="18" t="str">
        <f>IF(M2076=$N$2,IF(J2076=$N$1,"E1","D"),_xlfn.XLOOKUP(C2076,'Raw Data_OS_22'!$C$5:$C$4516,'Raw Data_OS_22'!$O$5:$O$4516))</f>
        <v>B1</v>
      </c>
    </row>
    <row r="2077" spans="3:14" x14ac:dyDescent="0.35">
      <c r="C2077" s="26" t="s">
        <v>5750</v>
      </c>
      <c r="D2077" s="14">
        <v>44300</v>
      </c>
      <c r="E2077" s="14">
        <v>44302</v>
      </c>
      <c r="F2077" s="27" t="s">
        <v>3910</v>
      </c>
      <c r="G2077" s="28">
        <v>6380</v>
      </c>
      <c r="H2077" s="29">
        <v>6380</v>
      </c>
      <c r="I2077" s="29">
        <v>1</v>
      </c>
      <c r="J2077" s="30">
        <v>2021</v>
      </c>
      <c r="K2077" s="30">
        <v>2021</v>
      </c>
      <c r="L2077" s="31" t="s">
        <v>2250</v>
      </c>
      <c r="M2077" s="32" t="str">
        <f>IF(_xlfn.XLOOKUP(C2077,'Raw Data_OS_22'!$C$5:$C$4516,'Raw Data_OS_22'!$G$5:$G$4516,"New_Claim/ Reopening")= "New_Claim/ Reopening","New_Claim/ Reopening","Old_Claim")</f>
        <v>Old_Claim</v>
      </c>
      <c r="N2077" s="18" t="str">
        <f>IF(M2077=$N$2,IF(J2077=$N$1,"E1","D"),_xlfn.XLOOKUP(C2077,'Raw Data_OS_22'!$C$5:$C$4516,'Raw Data_OS_22'!$O$5:$O$4516))</f>
        <v>B1</v>
      </c>
    </row>
    <row r="2078" spans="3:14" x14ac:dyDescent="0.35">
      <c r="C2078" s="26" t="s">
        <v>2389</v>
      </c>
      <c r="D2078" s="14">
        <v>44291</v>
      </c>
      <c r="E2078" s="14">
        <v>44306</v>
      </c>
      <c r="F2078" s="27" t="s">
        <v>3910</v>
      </c>
      <c r="G2078" s="28">
        <v>6380</v>
      </c>
      <c r="H2078" s="29">
        <v>6380</v>
      </c>
      <c r="I2078" s="29">
        <v>1</v>
      </c>
      <c r="J2078" s="30">
        <v>2021</v>
      </c>
      <c r="K2078" s="30">
        <v>2021</v>
      </c>
      <c r="L2078" s="31" t="s">
        <v>2250</v>
      </c>
      <c r="M2078" s="32" t="str">
        <f>IF(_xlfn.XLOOKUP(C2078,'Raw Data_OS_22'!$C$5:$C$4516,'Raw Data_OS_22'!$G$5:$G$4516,"New_Claim/ Reopening")= "New_Claim/ Reopening","New_Claim/ Reopening","Old_Claim")</f>
        <v>Old_Claim</v>
      </c>
      <c r="N2078" s="18" t="str">
        <f>IF(M2078=$N$2,IF(J2078=$N$1,"E1","D"),_xlfn.XLOOKUP(C2078,'Raw Data_OS_22'!$C$5:$C$4516,'Raw Data_OS_22'!$O$5:$O$4516))</f>
        <v>B1</v>
      </c>
    </row>
    <row r="2079" spans="3:14" x14ac:dyDescent="0.35">
      <c r="C2079" s="26" t="s">
        <v>2390</v>
      </c>
      <c r="D2079" s="14">
        <v>44303</v>
      </c>
      <c r="E2079" s="14">
        <v>44306</v>
      </c>
      <c r="F2079" s="27" t="s">
        <v>3910</v>
      </c>
      <c r="G2079" s="28">
        <v>8700</v>
      </c>
      <c r="H2079" s="29">
        <v>8700</v>
      </c>
      <c r="I2079" s="29">
        <v>1</v>
      </c>
      <c r="J2079" s="30">
        <v>2021</v>
      </c>
      <c r="K2079" s="30">
        <v>2021</v>
      </c>
      <c r="L2079" s="31" t="s">
        <v>2250</v>
      </c>
      <c r="M2079" s="32" t="str">
        <f>IF(_xlfn.XLOOKUP(C2079,'Raw Data_OS_22'!$C$5:$C$4516,'Raw Data_OS_22'!$G$5:$G$4516,"New_Claim/ Reopening")= "New_Claim/ Reopening","New_Claim/ Reopening","Old_Claim")</f>
        <v>Old_Claim</v>
      </c>
      <c r="N2079" s="18" t="str">
        <f>IF(M2079=$N$2,IF(J2079=$N$1,"E1","D"),_xlfn.XLOOKUP(C2079,'Raw Data_OS_22'!$C$5:$C$4516,'Raw Data_OS_22'!$O$5:$O$4516))</f>
        <v>B1</v>
      </c>
    </row>
    <row r="2080" spans="3:14" x14ac:dyDescent="0.35">
      <c r="C2080" s="26" t="s">
        <v>2392</v>
      </c>
      <c r="D2080" s="14">
        <v>44303</v>
      </c>
      <c r="E2080" s="14">
        <v>44306</v>
      </c>
      <c r="F2080" s="27" t="s">
        <v>3910</v>
      </c>
      <c r="G2080" s="28">
        <v>148060</v>
      </c>
      <c r="H2080" s="29">
        <v>148060</v>
      </c>
      <c r="I2080" s="29">
        <v>1</v>
      </c>
      <c r="J2080" s="30">
        <v>2021</v>
      </c>
      <c r="K2080" s="30">
        <v>2021</v>
      </c>
      <c r="L2080" s="31" t="s">
        <v>2250</v>
      </c>
      <c r="M2080" s="32" t="str">
        <f>IF(_xlfn.XLOOKUP(C2080,'Raw Data_OS_22'!$C$5:$C$4516,'Raw Data_OS_22'!$G$5:$G$4516,"New_Claim/ Reopening")= "New_Claim/ Reopening","New_Claim/ Reopening","Old_Claim")</f>
        <v>Old_Claim</v>
      </c>
      <c r="N2080" s="18" t="str">
        <f>IF(M2080=$N$2,IF(J2080=$N$1,"E1","D"),_xlfn.XLOOKUP(C2080,'Raw Data_OS_22'!$C$5:$C$4516,'Raw Data_OS_22'!$O$5:$O$4516))</f>
        <v>B1</v>
      </c>
    </row>
    <row r="2081" spans="3:14" x14ac:dyDescent="0.35">
      <c r="C2081" s="26" t="s">
        <v>2393</v>
      </c>
      <c r="D2081" s="14">
        <v>44302</v>
      </c>
      <c r="E2081" s="14">
        <v>44306</v>
      </c>
      <c r="F2081" s="27" t="s">
        <v>3910</v>
      </c>
      <c r="G2081" s="28">
        <v>41020</v>
      </c>
      <c r="H2081" s="29">
        <v>41020</v>
      </c>
      <c r="I2081" s="29">
        <v>1</v>
      </c>
      <c r="J2081" s="30">
        <v>2021</v>
      </c>
      <c r="K2081" s="30">
        <v>2021</v>
      </c>
      <c r="L2081" s="31" t="s">
        <v>2250</v>
      </c>
      <c r="M2081" s="32" t="str">
        <f>IF(_xlfn.XLOOKUP(C2081,'Raw Data_OS_22'!$C$5:$C$4516,'Raw Data_OS_22'!$G$5:$G$4516,"New_Claim/ Reopening")= "New_Claim/ Reopening","New_Claim/ Reopening","Old_Claim")</f>
        <v>Old_Claim</v>
      </c>
      <c r="N2081" s="18" t="str">
        <f>IF(M2081=$N$2,IF(J2081=$N$1,"E1","D"),_xlfn.XLOOKUP(C2081,'Raw Data_OS_22'!$C$5:$C$4516,'Raw Data_OS_22'!$O$5:$O$4516))</f>
        <v>B1</v>
      </c>
    </row>
    <row r="2082" spans="3:14" x14ac:dyDescent="0.35">
      <c r="C2082" s="26" t="s">
        <v>2394</v>
      </c>
      <c r="D2082" s="14">
        <v>44305</v>
      </c>
      <c r="E2082" s="14">
        <v>44307</v>
      </c>
      <c r="F2082" s="27" t="s">
        <v>3910</v>
      </c>
      <c r="G2082" s="28">
        <v>21684</v>
      </c>
      <c r="H2082" s="29">
        <v>21684</v>
      </c>
      <c r="I2082" s="29">
        <v>1</v>
      </c>
      <c r="J2082" s="30">
        <v>2021</v>
      </c>
      <c r="K2082" s="30">
        <v>2021</v>
      </c>
      <c r="L2082" s="31" t="s">
        <v>2250</v>
      </c>
      <c r="M2082" s="32" t="str">
        <f>IF(_xlfn.XLOOKUP(C2082,'Raw Data_OS_22'!$C$5:$C$4516,'Raw Data_OS_22'!$G$5:$G$4516,"New_Claim/ Reopening")= "New_Claim/ Reopening","New_Claim/ Reopening","Old_Claim")</f>
        <v>Old_Claim</v>
      </c>
      <c r="N2082" s="18" t="str">
        <f>IF(M2082=$N$2,IF(J2082=$N$1,"E1","D"),_xlfn.XLOOKUP(C2082,'Raw Data_OS_22'!$C$5:$C$4516,'Raw Data_OS_22'!$O$5:$O$4516))</f>
        <v>A</v>
      </c>
    </row>
    <row r="2083" spans="3:14" x14ac:dyDescent="0.35">
      <c r="C2083" s="26" t="s">
        <v>2866</v>
      </c>
      <c r="D2083" s="14">
        <v>44305</v>
      </c>
      <c r="E2083" s="14">
        <v>44307</v>
      </c>
      <c r="F2083" s="27" t="s">
        <v>3910</v>
      </c>
      <c r="G2083" s="28">
        <v>6380</v>
      </c>
      <c r="H2083" s="29">
        <v>6380</v>
      </c>
      <c r="I2083" s="29">
        <v>1</v>
      </c>
      <c r="J2083" s="30">
        <v>2021</v>
      </c>
      <c r="K2083" s="30">
        <v>2021</v>
      </c>
      <c r="L2083" s="31" t="s">
        <v>2250</v>
      </c>
      <c r="M2083" s="32" t="str">
        <f>IF(_xlfn.XLOOKUP(C2083,'Raw Data_OS_22'!$C$5:$C$4516,'Raw Data_OS_22'!$G$5:$G$4516,"New_Claim/ Reopening")= "New_Claim/ Reopening","New_Claim/ Reopening","Old_Claim")</f>
        <v>Old_Claim</v>
      </c>
      <c r="N2083" s="18" t="str">
        <f>IF(M2083=$N$2,IF(J2083=$N$1,"E1","D"),_xlfn.XLOOKUP(C2083,'Raw Data_OS_22'!$C$5:$C$4516,'Raw Data_OS_22'!$O$5:$O$4516))</f>
        <v>B1</v>
      </c>
    </row>
    <row r="2084" spans="3:14" x14ac:dyDescent="0.35">
      <c r="C2084" s="26" t="s">
        <v>2395</v>
      </c>
      <c r="D2084" s="14">
        <v>44303</v>
      </c>
      <c r="E2084" s="14">
        <v>44307</v>
      </c>
      <c r="F2084" s="27" t="s">
        <v>3910</v>
      </c>
      <c r="G2084" s="28">
        <v>56380</v>
      </c>
      <c r="H2084" s="29">
        <v>56380</v>
      </c>
      <c r="I2084" s="29">
        <v>1</v>
      </c>
      <c r="J2084" s="30">
        <v>2021</v>
      </c>
      <c r="K2084" s="30">
        <v>2021</v>
      </c>
      <c r="L2084" s="31" t="s">
        <v>2250</v>
      </c>
      <c r="M2084" s="32" t="str">
        <f>IF(_xlfn.XLOOKUP(C2084,'Raw Data_OS_22'!$C$5:$C$4516,'Raw Data_OS_22'!$G$5:$G$4516,"New_Claim/ Reopening")= "New_Claim/ Reopening","New_Claim/ Reopening","Old_Claim")</f>
        <v>Old_Claim</v>
      </c>
      <c r="N2084" s="18" t="str">
        <f>IF(M2084=$N$2,IF(J2084=$N$1,"E1","D"),_xlfn.XLOOKUP(C2084,'Raw Data_OS_22'!$C$5:$C$4516,'Raw Data_OS_22'!$O$5:$O$4516))</f>
        <v>A</v>
      </c>
    </row>
    <row r="2085" spans="3:14" x14ac:dyDescent="0.35">
      <c r="C2085" s="26" t="s">
        <v>2396</v>
      </c>
      <c r="D2085" s="14">
        <v>44306</v>
      </c>
      <c r="E2085" s="14">
        <v>44307</v>
      </c>
      <c r="F2085" s="27" t="s">
        <v>3910</v>
      </c>
      <c r="G2085" s="28">
        <v>6380</v>
      </c>
      <c r="H2085" s="29">
        <v>6380</v>
      </c>
      <c r="I2085" s="29">
        <v>1</v>
      </c>
      <c r="J2085" s="30">
        <v>2021</v>
      </c>
      <c r="K2085" s="30">
        <v>2021</v>
      </c>
      <c r="L2085" s="31" t="s">
        <v>2250</v>
      </c>
      <c r="M2085" s="32" t="str">
        <f>IF(_xlfn.XLOOKUP(C2085,'Raw Data_OS_22'!$C$5:$C$4516,'Raw Data_OS_22'!$G$5:$G$4516,"New_Claim/ Reopening")= "New_Claim/ Reopening","New_Claim/ Reopening","Old_Claim")</f>
        <v>Old_Claim</v>
      </c>
      <c r="N2085" s="18" t="str">
        <f>IF(M2085=$N$2,IF(J2085=$N$1,"E1","D"),_xlfn.XLOOKUP(C2085,'Raw Data_OS_22'!$C$5:$C$4516,'Raw Data_OS_22'!$O$5:$O$4516))</f>
        <v>B1</v>
      </c>
    </row>
    <row r="2086" spans="3:14" x14ac:dyDescent="0.35">
      <c r="C2086" s="26" t="s">
        <v>2867</v>
      </c>
      <c r="D2086" s="14">
        <v>43270</v>
      </c>
      <c r="E2086" s="14">
        <v>44307</v>
      </c>
      <c r="F2086" s="27" t="s">
        <v>3910</v>
      </c>
      <c r="G2086" s="28">
        <v>200000</v>
      </c>
      <c r="H2086" s="29">
        <v>200000</v>
      </c>
      <c r="I2086" s="29">
        <v>1</v>
      </c>
      <c r="J2086" s="30">
        <v>2018</v>
      </c>
      <c r="K2086" s="30">
        <v>2021</v>
      </c>
      <c r="L2086" s="31" t="s">
        <v>49</v>
      </c>
      <c r="M2086" s="32" t="str">
        <f>IF(_xlfn.XLOOKUP(C2086,'Raw Data_OS_22'!$C$5:$C$4516,'Raw Data_OS_22'!$G$5:$G$4516,"New_Claim/ Reopening")= "New_Claim/ Reopening","New_Claim/ Reopening","Old_Claim")</f>
        <v>Old_Claim</v>
      </c>
      <c r="N2086" s="18" t="str">
        <f>IF(M2086=$N$2,IF(J2086=$N$1,"E1","D"),_xlfn.XLOOKUP(C2086,'Raw Data_OS_22'!$C$5:$C$4516,'Raw Data_OS_22'!$O$5:$O$4516))</f>
        <v>A</v>
      </c>
    </row>
    <row r="2087" spans="3:14" x14ac:dyDescent="0.35">
      <c r="C2087" s="26" t="s">
        <v>2397</v>
      </c>
      <c r="D2087" s="14">
        <v>44304</v>
      </c>
      <c r="E2087" s="14">
        <v>44308</v>
      </c>
      <c r="F2087" s="27" t="s">
        <v>3908</v>
      </c>
      <c r="G2087" s="28">
        <v>156716</v>
      </c>
      <c r="H2087" s="29">
        <v>156716</v>
      </c>
      <c r="I2087" s="29">
        <v>1</v>
      </c>
      <c r="J2087" s="30">
        <v>2021</v>
      </c>
      <c r="K2087" s="30">
        <v>2021</v>
      </c>
      <c r="L2087" s="31" t="s">
        <v>2250</v>
      </c>
      <c r="M2087" s="32" t="str">
        <f>IF(_xlfn.XLOOKUP(C2087,'Raw Data_OS_22'!$C$5:$C$4516,'Raw Data_OS_22'!$G$5:$G$4516,"New_Claim/ Reopening")= "New_Claim/ Reopening","New_Claim/ Reopening","Old_Claim")</f>
        <v>Old_Claim</v>
      </c>
      <c r="N2087" s="18" t="str">
        <f>IF(M2087=$N$2,IF(J2087=$N$1,"E1","D"),_xlfn.XLOOKUP(C2087,'Raw Data_OS_22'!$C$5:$C$4516,'Raw Data_OS_22'!$O$5:$O$4516))</f>
        <v>B1</v>
      </c>
    </row>
    <row r="2088" spans="3:14" x14ac:dyDescent="0.35">
      <c r="C2088" s="26" t="s">
        <v>2868</v>
      </c>
      <c r="D2088" s="14">
        <v>44307</v>
      </c>
      <c r="E2088" s="14">
        <v>44308</v>
      </c>
      <c r="F2088" s="27" t="s">
        <v>3910</v>
      </c>
      <c r="G2088" s="28">
        <v>1068985</v>
      </c>
      <c r="H2088" s="29">
        <v>1068985</v>
      </c>
      <c r="I2088" s="29">
        <v>1</v>
      </c>
      <c r="J2088" s="30">
        <v>2021</v>
      </c>
      <c r="K2088" s="30">
        <v>2021</v>
      </c>
      <c r="L2088" s="31" t="s">
        <v>2250</v>
      </c>
      <c r="M2088" s="32" t="str">
        <f>IF(_xlfn.XLOOKUP(C2088,'Raw Data_OS_22'!$C$5:$C$4516,'Raw Data_OS_22'!$G$5:$G$4516,"New_Claim/ Reopening")= "New_Claim/ Reopening","New_Claim/ Reopening","Old_Claim")</f>
        <v>Old_Claim</v>
      </c>
      <c r="N2088" s="18" t="str">
        <f>IF(M2088=$N$2,IF(J2088=$N$1,"E1","D"),_xlfn.XLOOKUP(C2088,'Raw Data_OS_22'!$C$5:$C$4516,'Raw Data_OS_22'!$O$5:$O$4516))</f>
        <v>B2</v>
      </c>
    </row>
    <row r="2089" spans="3:14" x14ac:dyDescent="0.35">
      <c r="C2089" s="26" t="s">
        <v>2399</v>
      </c>
      <c r="D2089" s="14">
        <v>44306</v>
      </c>
      <c r="E2089" s="14">
        <v>44308</v>
      </c>
      <c r="F2089" s="27" t="s">
        <v>3908</v>
      </c>
      <c r="G2089" s="28">
        <v>165580</v>
      </c>
      <c r="H2089" s="29">
        <v>165580</v>
      </c>
      <c r="I2089" s="29">
        <v>1</v>
      </c>
      <c r="J2089" s="30">
        <v>2021</v>
      </c>
      <c r="K2089" s="30">
        <v>2021</v>
      </c>
      <c r="L2089" s="31" t="s">
        <v>2250</v>
      </c>
      <c r="M2089" s="32" t="str">
        <f>IF(_xlfn.XLOOKUP(C2089,'Raw Data_OS_22'!$C$5:$C$4516,'Raw Data_OS_22'!$G$5:$G$4516,"New_Claim/ Reopening")= "New_Claim/ Reopening","New_Claim/ Reopening","Old_Claim")</f>
        <v>Old_Claim</v>
      </c>
      <c r="N2089" s="18" t="str">
        <f>IF(M2089=$N$2,IF(J2089=$N$1,"E1","D"),_xlfn.XLOOKUP(C2089,'Raw Data_OS_22'!$C$5:$C$4516,'Raw Data_OS_22'!$O$5:$O$4516))</f>
        <v>B2</v>
      </c>
    </row>
    <row r="2090" spans="3:14" x14ac:dyDescent="0.35">
      <c r="C2090" s="26" t="s">
        <v>2400</v>
      </c>
      <c r="D2090" s="14">
        <v>44307</v>
      </c>
      <c r="E2090" s="14">
        <v>44309</v>
      </c>
      <c r="F2090" s="27" t="s">
        <v>3910</v>
      </c>
      <c r="G2090" s="28">
        <v>14256</v>
      </c>
      <c r="H2090" s="29">
        <v>14256</v>
      </c>
      <c r="I2090" s="29">
        <v>1</v>
      </c>
      <c r="J2090" s="30">
        <v>2021</v>
      </c>
      <c r="K2090" s="30">
        <v>2021</v>
      </c>
      <c r="L2090" s="31" t="s">
        <v>2250</v>
      </c>
      <c r="M2090" s="32" t="str">
        <f>IF(_xlfn.XLOOKUP(C2090,'Raw Data_OS_22'!$C$5:$C$4516,'Raw Data_OS_22'!$G$5:$G$4516,"New_Claim/ Reopening")= "New_Claim/ Reopening","New_Claim/ Reopening","Old_Claim")</f>
        <v>Old_Claim</v>
      </c>
      <c r="N2090" s="18" t="str">
        <f>IF(M2090=$N$2,IF(J2090=$N$1,"E1","D"),_xlfn.XLOOKUP(C2090,'Raw Data_OS_22'!$C$5:$C$4516,'Raw Data_OS_22'!$O$5:$O$4516))</f>
        <v>A</v>
      </c>
    </row>
    <row r="2091" spans="3:14" x14ac:dyDescent="0.35">
      <c r="C2091" s="26" t="s">
        <v>2869</v>
      </c>
      <c r="D2091" s="14">
        <v>44299</v>
      </c>
      <c r="E2091" s="14">
        <v>44308</v>
      </c>
      <c r="F2091" s="27" t="s">
        <v>3910</v>
      </c>
      <c r="G2091" s="28">
        <v>4380</v>
      </c>
      <c r="H2091" s="29">
        <v>4380</v>
      </c>
      <c r="I2091" s="29">
        <v>1</v>
      </c>
      <c r="J2091" s="30">
        <v>2021</v>
      </c>
      <c r="K2091" s="30">
        <v>2021</v>
      </c>
      <c r="L2091" s="31" t="s">
        <v>2250</v>
      </c>
      <c r="M2091" s="32" t="str">
        <f>IF(_xlfn.XLOOKUP(C2091,'Raw Data_OS_22'!$C$5:$C$4516,'Raw Data_OS_22'!$G$5:$G$4516,"New_Claim/ Reopening")= "New_Claim/ Reopening","New_Claim/ Reopening","Old_Claim")</f>
        <v>Old_Claim</v>
      </c>
      <c r="N2091" s="18" t="str">
        <f>IF(M2091=$N$2,IF(J2091=$N$1,"E1","D"),_xlfn.XLOOKUP(C2091,'Raw Data_OS_22'!$C$5:$C$4516,'Raw Data_OS_22'!$O$5:$O$4516))</f>
        <v>B2</v>
      </c>
    </row>
    <row r="2092" spans="3:14" x14ac:dyDescent="0.35">
      <c r="C2092" s="26" t="s">
        <v>2401</v>
      </c>
      <c r="D2092" s="14">
        <v>44302</v>
      </c>
      <c r="E2092" s="14">
        <v>44308</v>
      </c>
      <c r="F2092" s="27" t="s">
        <v>3910</v>
      </c>
      <c r="G2092" s="28">
        <v>8700</v>
      </c>
      <c r="H2092" s="29">
        <v>8700</v>
      </c>
      <c r="I2092" s="29">
        <v>1</v>
      </c>
      <c r="J2092" s="30">
        <v>2021</v>
      </c>
      <c r="K2092" s="30">
        <v>2021</v>
      </c>
      <c r="L2092" s="31" t="s">
        <v>2250</v>
      </c>
      <c r="M2092" s="32" t="str">
        <f>IF(_xlfn.XLOOKUP(C2092,'Raw Data_OS_22'!$C$5:$C$4516,'Raw Data_OS_22'!$G$5:$G$4516,"New_Claim/ Reopening")= "New_Claim/ Reopening","New_Claim/ Reopening","Old_Claim")</f>
        <v>Old_Claim</v>
      </c>
      <c r="N2092" s="18" t="str">
        <f>IF(M2092=$N$2,IF(J2092=$N$1,"E1","D"),_xlfn.XLOOKUP(C2092,'Raw Data_OS_22'!$C$5:$C$4516,'Raw Data_OS_22'!$O$5:$O$4516))</f>
        <v>B1</v>
      </c>
    </row>
    <row r="2093" spans="3:14" x14ac:dyDescent="0.35">
      <c r="C2093" s="26" t="s">
        <v>2402</v>
      </c>
      <c r="D2093" s="14">
        <v>44302</v>
      </c>
      <c r="E2093" s="14">
        <v>44305</v>
      </c>
      <c r="F2093" s="27" t="s">
        <v>3910</v>
      </c>
      <c r="G2093" s="28">
        <v>1818858.5882000001</v>
      </c>
      <c r="H2093" s="29">
        <v>1818858.5882000001</v>
      </c>
      <c r="I2093" s="29">
        <v>1</v>
      </c>
      <c r="J2093" s="30">
        <v>2021</v>
      </c>
      <c r="K2093" s="30">
        <v>2021</v>
      </c>
      <c r="L2093" s="31" t="s">
        <v>2250</v>
      </c>
      <c r="M2093" s="32" t="str">
        <f>IF(_xlfn.XLOOKUP(C2093,'Raw Data_OS_22'!$C$5:$C$4516,'Raw Data_OS_22'!$G$5:$G$4516,"New_Claim/ Reopening")= "New_Claim/ Reopening","New_Claim/ Reopening","Old_Claim")</f>
        <v>Old_Claim</v>
      </c>
      <c r="N2093" s="18" t="str">
        <f>IF(M2093=$N$2,IF(J2093=$N$1,"E1","D"),_xlfn.XLOOKUP(C2093,'Raw Data_OS_22'!$C$5:$C$4516,'Raw Data_OS_22'!$O$5:$O$4516))</f>
        <v>A</v>
      </c>
    </row>
    <row r="2094" spans="3:14" x14ac:dyDescent="0.35">
      <c r="C2094" s="26" t="s">
        <v>2871</v>
      </c>
      <c r="D2094" s="14">
        <v>44278</v>
      </c>
      <c r="E2094" s="14">
        <v>44307</v>
      </c>
      <c r="F2094" s="27" t="s">
        <v>3910</v>
      </c>
      <c r="G2094" s="28">
        <v>242210</v>
      </c>
      <c r="H2094" s="29">
        <v>242210</v>
      </c>
      <c r="I2094" s="29">
        <v>1</v>
      </c>
      <c r="J2094" s="30">
        <v>2021</v>
      </c>
      <c r="K2094" s="30">
        <v>2021</v>
      </c>
      <c r="L2094" s="31" t="s">
        <v>21</v>
      </c>
      <c r="M2094" s="32" t="str">
        <f>IF(_xlfn.XLOOKUP(C2094,'Raw Data_OS_22'!$C$5:$C$4516,'Raw Data_OS_22'!$G$5:$G$4516,"New_Claim/ Reopening")= "New_Claim/ Reopening","New_Claim/ Reopening","Old_Claim")</f>
        <v>Old_Claim</v>
      </c>
      <c r="N2094" s="18" t="str">
        <f>IF(M2094=$N$2,IF(J2094=$N$1,"E1","D"),_xlfn.XLOOKUP(C2094,'Raw Data_OS_22'!$C$5:$C$4516,'Raw Data_OS_22'!$O$5:$O$4516))</f>
        <v>B1</v>
      </c>
    </row>
    <row r="2095" spans="3:14" x14ac:dyDescent="0.35">
      <c r="C2095" s="26" t="s">
        <v>2403</v>
      </c>
      <c r="D2095" s="14">
        <v>44302</v>
      </c>
      <c r="E2095" s="14">
        <v>44308</v>
      </c>
      <c r="F2095" s="27" t="s">
        <v>3910</v>
      </c>
      <c r="G2095" s="28">
        <v>13644</v>
      </c>
      <c r="H2095" s="29">
        <v>13644</v>
      </c>
      <c r="I2095" s="29">
        <v>1</v>
      </c>
      <c r="J2095" s="30">
        <v>2021</v>
      </c>
      <c r="K2095" s="30">
        <v>2021</v>
      </c>
      <c r="L2095" s="31" t="s">
        <v>2250</v>
      </c>
      <c r="M2095" s="32" t="str">
        <f>IF(_xlfn.XLOOKUP(C2095,'Raw Data_OS_22'!$C$5:$C$4516,'Raw Data_OS_22'!$G$5:$G$4516,"New_Claim/ Reopening")= "New_Claim/ Reopening","New_Claim/ Reopening","Old_Claim")</f>
        <v>Old_Claim</v>
      </c>
      <c r="N2095" s="18" t="str">
        <f>IF(M2095=$N$2,IF(J2095=$N$1,"E1","D"),_xlfn.XLOOKUP(C2095,'Raw Data_OS_22'!$C$5:$C$4516,'Raw Data_OS_22'!$O$5:$O$4516))</f>
        <v>B1</v>
      </c>
    </row>
    <row r="2096" spans="3:14" x14ac:dyDescent="0.35">
      <c r="C2096" s="26" t="s">
        <v>2872</v>
      </c>
      <c r="D2096" s="14">
        <v>44292</v>
      </c>
      <c r="E2096" s="14">
        <v>44309</v>
      </c>
      <c r="F2096" s="27" t="s">
        <v>3908</v>
      </c>
      <c r="G2096" s="28">
        <v>20000</v>
      </c>
      <c r="H2096" s="29">
        <v>20000</v>
      </c>
      <c r="I2096" s="29">
        <v>1</v>
      </c>
      <c r="J2096" s="30">
        <v>2021</v>
      </c>
      <c r="K2096" s="30">
        <v>2021</v>
      </c>
      <c r="L2096" s="31" t="s">
        <v>2250</v>
      </c>
      <c r="M2096" s="32" t="str">
        <f>IF(_xlfn.XLOOKUP(C2096,'Raw Data_OS_22'!$C$5:$C$4516,'Raw Data_OS_22'!$G$5:$G$4516,"New_Claim/ Reopening")= "New_Claim/ Reopening","New_Claim/ Reopening","Old_Claim")</f>
        <v>Old_Claim</v>
      </c>
      <c r="N2096" s="18" t="str">
        <f>IF(M2096=$N$2,IF(J2096=$N$1,"E1","D"),_xlfn.XLOOKUP(C2096,'Raw Data_OS_22'!$C$5:$C$4516,'Raw Data_OS_22'!$O$5:$O$4516))</f>
        <v>B1</v>
      </c>
    </row>
    <row r="2097" spans="3:14" x14ac:dyDescent="0.35">
      <c r="C2097" s="26" t="s">
        <v>2404</v>
      </c>
      <c r="D2097" s="14">
        <v>44303</v>
      </c>
      <c r="E2097" s="14">
        <v>44309</v>
      </c>
      <c r="F2097" s="27" t="s">
        <v>3910</v>
      </c>
      <c r="G2097" s="28">
        <v>5000</v>
      </c>
      <c r="H2097" s="29">
        <v>5000</v>
      </c>
      <c r="I2097" s="29">
        <v>1</v>
      </c>
      <c r="J2097" s="30">
        <v>2021</v>
      </c>
      <c r="K2097" s="30">
        <v>2021</v>
      </c>
      <c r="L2097" s="31" t="s">
        <v>2250</v>
      </c>
      <c r="M2097" s="32" t="str">
        <f>IF(_xlfn.XLOOKUP(C2097,'Raw Data_OS_22'!$C$5:$C$4516,'Raw Data_OS_22'!$G$5:$G$4516,"New_Claim/ Reopening")= "New_Claim/ Reopening","New_Claim/ Reopening","Old_Claim")</f>
        <v>Old_Claim</v>
      </c>
      <c r="N2097" s="18" t="str">
        <f>IF(M2097=$N$2,IF(J2097=$N$1,"E1","D"),_xlfn.XLOOKUP(C2097,'Raw Data_OS_22'!$C$5:$C$4516,'Raw Data_OS_22'!$O$5:$O$4516))</f>
        <v>B1</v>
      </c>
    </row>
    <row r="2098" spans="3:14" x14ac:dyDescent="0.35">
      <c r="C2098" s="26" t="s">
        <v>2873</v>
      </c>
      <c r="D2098" s="14">
        <v>44291</v>
      </c>
      <c r="E2098" s="14">
        <v>44292</v>
      </c>
      <c r="F2098" s="27" t="s">
        <v>3910</v>
      </c>
      <c r="G2098" s="28">
        <v>14000</v>
      </c>
      <c r="H2098" s="29">
        <v>14000</v>
      </c>
      <c r="I2098" s="29">
        <v>1</v>
      </c>
      <c r="J2098" s="30">
        <v>2021</v>
      </c>
      <c r="K2098" s="30">
        <v>2021</v>
      </c>
      <c r="L2098" s="31" t="s">
        <v>2250</v>
      </c>
      <c r="M2098" s="32" t="str">
        <f>IF(_xlfn.XLOOKUP(C2098,'Raw Data_OS_22'!$C$5:$C$4516,'Raw Data_OS_22'!$G$5:$G$4516,"New_Claim/ Reopening")= "New_Claim/ Reopening","New_Claim/ Reopening","Old_Claim")</f>
        <v>Old_Claim</v>
      </c>
      <c r="N2098" s="18" t="str">
        <f>IF(M2098=$N$2,IF(J2098=$N$1,"E1","D"),_xlfn.XLOOKUP(C2098,'Raw Data_OS_22'!$C$5:$C$4516,'Raw Data_OS_22'!$O$5:$O$4516))</f>
        <v>A</v>
      </c>
    </row>
    <row r="2099" spans="3:14" x14ac:dyDescent="0.35">
      <c r="C2099" s="26" t="s">
        <v>2405</v>
      </c>
      <c r="D2099" s="14">
        <v>44309</v>
      </c>
      <c r="E2099" s="14">
        <v>44309</v>
      </c>
      <c r="F2099" s="27" t="s">
        <v>3910</v>
      </c>
      <c r="G2099" s="28">
        <v>6380</v>
      </c>
      <c r="H2099" s="29">
        <v>6380</v>
      </c>
      <c r="I2099" s="29">
        <v>1</v>
      </c>
      <c r="J2099" s="30">
        <v>2021</v>
      </c>
      <c r="K2099" s="30">
        <v>2021</v>
      </c>
      <c r="L2099" s="31" t="s">
        <v>2250</v>
      </c>
      <c r="M2099" s="32" t="str">
        <f>IF(_xlfn.XLOOKUP(C2099,'Raw Data_OS_22'!$C$5:$C$4516,'Raw Data_OS_22'!$G$5:$G$4516,"New_Claim/ Reopening")= "New_Claim/ Reopening","New_Claim/ Reopening","Old_Claim")</f>
        <v>Old_Claim</v>
      </c>
      <c r="N2099" s="18" t="str">
        <f>IF(M2099=$N$2,IF(J2099=$N$1,"E1","D"),_xlfn.XLOOKUP(C2099,'Raw Data_OS_22'!$C$5:$C$4516,'Raw Data_OS_22'!$O$5:$O$4516))</f>
        <v>B1</v>
      </c>
    </row>
    <row r="2100" spans="3:14" x14ac:dyDescent="0.35">
      <c r="C2100" s="26" t="s">
        <v>2874</v>
      </c>
      <c r="D2100" s="14">
        <v>44283</v>
      </c>
      <c r="E2100" s="14">
        <v>44290</v>
      </c>
      <c r="F2100" s="27" t="s">
        <v>3910</v>
      </c>
      <c r="G2100" s="28">
        <v>157688</v>
      </c>
      <c r="H2100" s="29">
        <v>157688</v>
      </c>
      <c r="I2100" s="29">
        <v>1</v>
      </c>
      <c r="J2100" s="30">
        <v>2021</v>
      </c>
      <c r="K2100" s="30">
        <v>2021</v>
      </c>
      <c r="L2100" s="31" t="s">
        <v>21</v>
      </c>
      <c r="M2100" s="32" t="str">
        <f>IF(_xlfn.XLOOKUP(C2100,'Raw Data_OS_22'!$C$5:$C$4516,'Raw Data_OS_22'!$G$5:$G$4516,"New_Claim/ Reopening")= "New_Claim/ Reopening","New_Claim/ Reopening","Old_Claim")</f>
        <v>Old_Claim</v>
      </c>
      <c r="N2100" s="18" t="str">
        <f>IF(M2100=$N$2,IF(J2100=$N$1,"E1","D"),_xlfn.XLOOKUP(C2100,'Raw Data_OS_22'!$C$5:$C$4516,'Raw Data_OS_22'!$O$5:$O$4516))</f>
        <v>B1</v>
      </c>
    </row>
    <row r="2101" spans="3:14" x14ac:dyDescent="0.35">
      <c r="C2101" s="26" t="s">
        <v>2406</v>
      </c>
      <c r="D2101" s="14">
        <v>44298</v>
      </c>
      <c r="E2101" s="14">
        <v>44306</v>
      </c>
      <c r="F2101" s="27" t="s">
        <v>3910</v>
      </c>
      <c r="G2101" s="28">
        <v>6380</v>
      </c>
      <c r="H2101" s="29">
        <v>6380</v>
      </c>
      <c r="I2101" s="29">
        <v>1</v>
      </c>
      <c r="J2101" s="30">
        <v>2021</v>
      </c>
      <c r="K2101" s="30">
        <v>2021</v>
      </c>
      <c r="L2101" s="31" t="s">
        <v>2250</v>
      </c>
      <c r="M2101" s="32" t="str">
        <f>IF(_xlfn.XLOOKUP(C2101,'Raw Data_OS_22'!$C$5:$C$4516,'Raw Data_OS_22'!$G$5:$G$4516,"New_Claim/ Reopening")= "New_Claim/ Reopening","New_Claim/ Reopening","Old_Claim")</f>
        <v>Old_Claim</v>
      </c>
      <c r="N2101" s="18" t="str">
        <f>IF(M2101=$N$2,IF(J2101=$N$1,"E1","D"),_xlfn.XLOOKUP(C2101,'Raw Data_OS_22'!$C$5:$C$4516,'Raw Data_OS_22'!$O$5:$O$4516))</f>
        <v>B1</v>
      </c>
    </row>
    <row r="2102" spans="3:14" x14ac:dyDescent="0.35">
      <c r="C2102" s="26" t="s">
        <v>2875</v>
      </c>
      <c r="D2102" s="14">
        <v>44277</v>
      </c>
      <c r="E2102" s="14">
        <v>44305</v>
      </c>
      <c r="F2102" s="27" t="s">
        <v>3910</v>
      </c>
      <c r="G2102" s="28">
        <v>6860</v>
      </c>
      <c r="H2102" s="29">
        <v>6860</v>
      </c>
      <c r="I2102" s="29">
        <v>1</v>
      </c>
      <c r="J2102" s="30">
        <v>2021</v>
      </c>
      <c r="K2102" s="30">
        <v>2021</v>
      </c>
      <c r="L2102" s="31" t="s">
        <v>21</v>
      </c>
      <c r="M2102" s="32" t="str">
        <f>IF(_xlfn.XLOOKUP(C2102,'Raw Data_OS_22'!$C$5:$C$4516,'Raw Data_OS_22'!$G$5:$G$4516,"New_Claim/ Reopening")= "New_Claim/ Reopening","New_Claim/ Reopening","Old_Claim")</f>
        <v>Old_Claim</v>
      </c>
      <c r="N2102" s="18" t="str">
        <f>IF(M2102=$N$2,IF(J2102=$N$1,"E1","D"),_xlfn.XLOOKUP(C2102,'Raw Data_OS_22'!$C$5:$C$4516,'Raw Data_OS_22'!$O$5:$O$4516))</f>
        <v>B2</v>
      </c>
    </row>
    <row r="2103" spans="3:14" x14ac:dyDescent="0.35">
      <c r="C2103" s="26" t="s">
        <v>2407</v>
      </c>
      <c r="D2103" s="14">
        <v>44307</v>
      </c>
      <c r="E2103" s="14">
        <v>44312</v>
      </c>
      <c r="F2103" s="27" t="s">
        <v>3910</v>
      </c>
      <c r="G2103" s="28">
        <v>8500</v>
      </c>
      <c r="H2103" s="29">
        <v>8500</v>
      </c>
      <c r="I2103" s="29">
        <v>1</v>
      </c>
      <c r="J2103" s="30">
        <v>2021</v>
      </c>
      <c r="K2103" s="30">
        <v>2021</v>
      </c>
      <c r="L2103" s="31" t="s">
        <v>2250</v>
      </c>
      <c r="M2103" s="32" t="str">
        <f>IF(_xlfn.XLOOKUP(C2103,'Raw Data_OS_22'!$C$5:$C$4516,'Raw Data_OS_22'!$G$5:$G$4516,"New_Claim/ Reopening")= "New_Claim/ Reopening","New_Claim/ Reopening","Old_Claim")</f>
        <v>Old_Claim</v>
      </c>
      <c r="N2103" s="18" t="str">
        <f>IF(M2103=$N$2,IF(J2103=$N$1,"E1","D"),_xlfn.XLOOKUP(C2103,'Raw Data_OS_22'!$C$5:$C$4516,'Raw Data_OS_22'!$O$5:$O$4516))</f>
        <v>A</v>
      </c>
    </row>
    <row r="2104" spans="3:14" x14ac:dyDescent="0.35">
      <c r="C2104" s="26" t="s">
        <v>7218</v>
      </c>
      <c r="D2104" s="14">
        <v>44267</v>
      </c>
      <c r="E2104" s="14">
        <v>44284</v>
      </c>
      <c r="F2104" s="27" t="s">
        <v>3910</v>
      </c>
      <c r="G2104" s="28">
        <v>240592</v>
      </c>
      <c r="H2104" s="29">
        <v>240592</v>
      </c>
      <c r="I2104" s="29">
        <v>1</v>
      </c>
      <c r="J2104" s="30">
        <v>2021</v>
      </c>
      <c r="K2104" s="30">
        <v>2021</v>
      </c>
      <c r="L2104" s="31" t="s">
        <v>21</v>
      </c>
      <c r="M2104" s="32" t="str">
        <f>IF(_xlfn.XLOOKUP(C2104,'Raw Data_OS_22'!$C$5:$C$4516,'Raw Data_OS_22'!$G$5:$G$4516,"New_Claim/ Reopening")= "New_Claim/ Reopening","New_Claim/ Reopening","Old_Claim")</f>
        <v>New_Claim/ Reopening</v>
      </c>
      <c r="N2104" s="18" t="str">
        <f>IF(M2104=$N$2,IF(J2104=$N$1,"E1","D"),_xlfn.XLOOKUP(C2104,'Raw Data_OS_22'!$C$5:$C$4516,'Raw Data_OS_22'!$O$5:$O$4516))</f>
        <v>D</v>
      </c>
    </row>
    <row r="2105" spans="3:14" x14ac:dyDescent="0.35">
      <c r="C2105" s="26" t="s">
        <v>2876</v>
      </c>
      <c r="D2105" s="14">
        <v>44311</v>
      </c>
      <c r="E2105" s="14">
        <v>44312</v>
      </c>
      <c r="F2105" s="27" t="s">
        <v>3908</v>
      </c>
      <c r="G2105" s="28">
        <v>894359</v>
      </c>
      <c r="H2105" s="29">
        <v>894359</v>
      </c>
      <c r="I2105" s="29">
        <v>1</v>
      </c>
      <c r="J2105" s="30">
        <v>2021</v>
      </c>
      <c r="K2105" s="30">
        <v>2021</v>
      </c>
      <c r="L2105" s="31" t="s">
        <v>2250</v>
      </c>
      <c r="M2105" s="32" t="str">
        <f>IF(_xlfn.XLOOKUP(C2105,'Raw Data_OS_22'!$C$5:$C$4516,'Raw Data_OS_22'!$G$5:$G$4516,"New_Claim/ Reopening")= "New_Claim/ Reopening","New_Claim/ Reopening","Old_Claim")</f>
        <v>Old_Claim</v>
      </c>
      <c r="N2105" s="18" t="str">
        <f>IF(M2105=$N$2,IF(J2105=$N$1,"E1","D"),_xlfn.XLOOKUP(C2105,'Raw Data_OS_22'!$C$5:$C$4516,'Raw Data_OS_22'!$O$5:$O$4516))</f>
        <v>B1</v>
      </c>
    </row>
    <row r="2106" spans="3:14" x14ac:dyDescent="0.35">
      <c r="C2106" s="26" t="s">
        <v>2877</v>
      </c>
      <c r="D2106" s="14">
        <v>44308</v>
      </c>
      <c r="E2106" s="14">
        <v>44312</v>
      </c>
      <c r="F2106" s="27" t="s">
        <v>3908</v>
      </c>
      <c r="G2106" s="28">
        <v>32100</v>
      </c>
      <c r="H2106" s="29">
        <v>32100</v>
      </c>
      <c r="I2106" s="29">
        <v>1</v>
      </c>
      <c r="J2106" s="30">
        <v>2021</v>
      </c>
      <c r="K2106" s="30">
        <v>2021</v>
      </c>
      <c r="L2106" s="31" t="s">
        <v>2250</v>
      </c>
      <c r="M2106" s="32" t="str">
        <f>IF(_xlfn.XLOOKUP(C2106,'Raw Data_OS_22'!$C$5:$C$4516,'Raw Data_OS_22'!$G$5:$G$4516,"New_Claim/ Reopening")= "New_Claim/ Reopening","New_Claim/ Reopening","Old_Claim")</f>
        <v>Old_Claim</v>
      </c>
      <c r="N2106" s="18" t="str">
        <f>IF(M2106=$N$2,IF(J2106=$N$1,"E1","D"),_xlfn.XLOOKUP(C2106,'Raw Data_OS_22'!$C$5:$C$4516,'Raw Data_OS_22'!$O$5:$O$4516))</f>
        <v>B1</v>
      </c>
    </row>
    <row r="2107" spans="3:14" x14ac:dyDescent="0.35">
      <c r="C2107" s="26" t="s">
        <v>2408</v>
      </c>
      <c r="D2107" s="14">
        <v>44308</v>
      </c>
      <c r="E2107" s="14">
        <v>44313</v>
      </c>
      <c r="F2107" s="27" t="s">
        <v>3908</v>
      </c>
      <c r="G2107" s="28">
        <v>8700</v>
      </c>
      <c r="H2107" s="29">
        <v>8700</v>
      </c>
      <c r="I2107" s="29">
        <v>1</v>
      </c>
      <c r="J2107" s="30">
        <v>2021</v>
      </c>
      <c r="K2107" s="30">
        <v>2021</v>
      </c>
      <c r="L2107" s="31" t="s">
        <v>2250</v>
      </c>
      <c r="M2107" s="32" t="str">
        <f>IF(_xlfn.XLOOKUP(C2107,'Raw Data_OS_22'!$C$5:$C$4516,'Raw Data_OS_22'!$G$5:$G$4516,"New_Claim/ Reopening")= "New_Claim/ Reopening","New_Claim/ Reopening","Old_Claim")</f>
        <v>Old_Claim</v>
      </c>
      <c r="N2107" s="18" t="str">
        <f>IF(M2107=$N$2,IF(J2107=$N$1,"E1","D"),_xlfn.XLOOKUP(C2107,'Raw Data_OS_22'!$C$5:$C$4516,'Raw Data_OS_22'!$O$5:$O$4516))</f>
        <v>B1</v>
      </c>
    </row>
    <row r="2108" spans="3:14" x14ac:dyDescent="0.35">
      <c r="C2108" s="26" t="s">
        <v>2409</v>
      </c>
      <c r="D2108" s="14">
        <v>44302</v>
      </c>
      <c r="E2108" s="14">
        <v>44313</v>
      </c>
      <c r="F2108" s="27" t="s">
        <v>3910</v>
      </c>
      <c r="G2108" s="28">
        <v>6380</v>
      </c>
      <c r="H2108" s="29">
        <v>6380</v>
      </c>
      <c r="I2108" s="29">
        <v>1</v>
      </c>
      <c r="J2108" s="30">
        <v>2021</v>
      </c>
      <c r="K2108" s="30">
        <v>2021</v>
      </c>
      <c r="L2108" s="31" t="s">
        <v>2250</v>
      </c>
      <c r="M2108" s="32" t="str">
        <f>IF(_xlfn.XLOOKUP(C2108,'Raw Data_OS_22'!$C$5:$C$4516,'Raw Data_OS_22'!$G$5:$G$4516,"New_Claim/ Reopening")= "New_Claim/ Reopening","New_Claim/ Reopening","Old_Claim")</f>
        <v>Old_Claim</v>
      </c>
      <c r="N2108" s="18" t="str">
        <f>IF(M2108=$N$2,IF(J2108=$N$1,"E1","D"),_xlfn.XLOOKUP(C2108,'Raw Data_OS_22'!$C$5:$C$4516,'Raw Data_OS_22'!$O$5:$O$4516))</f>
        <v>B1</v>
      </c>
    </row>
    <row r="2109" spans="3:14" x14ac:dyDescent="0.35">
      <c r="C2109" s="26" t="s">
        <v>2878</v>
      </c>
      <c r="D2109" s="14">
        <v>44299</v>
      </c>
      <c r="E2109" s="14">
        <v>44313</v>
      </c>
      <c r="F2109" s="27" t="s">
        <v>3910</v>
      </c>
      <c r="G2109" s="28">
        <v>8700</v>
      </c>
      <c r="H2109" s="29">
        <v>8700</v>
      </c>
      <c r="I2109" s="29">
        <v>1</v>
      </c>
      <c r="J2109" s="30">
        <v>2021</v>
      </c>
      <c r="K2109" s="30">
        <v>2021</v>
      </c>
      <c r="L2109" s="31" t="s">
        <v>2250</v>
      </c>
      <c r="M2109" s="32" t="str">
        <f>IF(_xlfn.XLOOKUP(C2109,'Raw Data_OS_22'!$C$5:$C$4516,'Raw Data_OS_22'!$G$5:$G$4516,"New_Claim/ Reopening")= "New_Claim/ Reopening","New_Claim/ Reopening","Old_Claim")</f>
        <v>Old_Claim</v>
      </c>
      <c r="N2109" s="18" t="str">
        <f>IF(M2109=$N$2,IF(J2109=$N$1,"E1","D"),_xlfn.XLOOKUP(C2109,'Raw Data_OS_22'!$C$5:$C$4516,'Raw Data_OS_22'!$O$5:$O$4516))</f>
        <v>B2</v>
      </c>
    </row>
    <row r="2110" spans="3:14" x14ac:dyDescent="0.35">
      <c r="C2110" s="26" t="s">
        <v>2411</v>
      </c>
      <c r="D2110" s="14">
        <v>44312</v>
      </c>
      <c r="E2110" s="14">
        <v>44313</v>
      </c>
      <c r="F2110" s="27" t="s">
        <v>3910</v>
      </c>
      <c r="G2110" s="28">
        <v>5700</v>
      </c>
      <c r="H2110" s="29">
        <v>5700</v>
      </c>
      <c r="I2110" s="29">
        <v>1</v>
      </c>
      <c r="J2110" s="30">
        <v>2021</v>
      </c>
      <c r="K2110" s="30">
        <v>2021</v>
      </c>
      <c r="L2110" s="31" t="s">
        <v>2250</v>
      </c>
      <c r="M2110" s="32" t="str">
        <f>IF(_xlfn.XLOOKUP(C2110,'Raw Data_OS_22'!$C$5:$C$4516,'Raw Data_OS_22'!$G$5:$G$4516,"New_Claim/ Reopening")= "New_Claim/ Reopening","New_Claim/ Reopening","Old_Claim")</f>
        <v>Old_Claim</v>
      </c>
      <c r="N2110" s="18" t="str">
        <f>IF(M2110=$N$2,IF(J2110=$N$1,"E1","D"),_xlfn.XLOOKUP(C2110,'Raw Data_OS_22'!$C$5:$C$4516,'Raw Data_OS_22'!$O$5:$O$4516))</f>
        <v>B1</v>
      </c>
    </row>
    <row r="2111" spans="3:14" x14ac:dyDescent="0.35">
      <c r="C2111" s="26" t="s">
        <v>2879</v>
      </c>
      <c r="D2111" s="14">
        <v>44310</v>
      </c>
      <c r="E2111" s="14">
        <v>44312</v>
      </c>
      <c r="F2111" s="27" t="s">
        <v>3908</v>
      </c>
      <c r="G2111" s="28">
        <v>9132</v>
      </c>
      <c r="H2111" s="29">
        <v>9132</v>
      </c>
      <c r="I2111" s="29">
        <v>1</v>
      </c>
      <c r="J2111" s="30">
        <v>2021</v>
      </c>
      <c r="K2111" s="30">
        <v>2021</v>
      </c>
      <c r="L2111" s="31" t="s">
        <v>2250</v>
      </c>
      <c r="M2111" s="32" t="str">
        <f>IF(_xlfn.XLOOKUP(C2111,'Raw Data_OS_22'!$C$5:$C$4516,'Raw Data_OS_22'!$G$5:$G$4516,"New_Claim/ Reopening")= "New_Claim/ Reopening","New_Claim/ Reopening","Old_Claim")</f>
        <v>Old_Claim</v>
      </c>
      <c r="N2111" s="18" t="str">
        <f>IF(M2111=$N$2,IF(J2111=$N$1,"E1","D"),_xlfn.XLOOKUP(C2111,'Raw Data_OS_22'!$C$5:$C$4516,'Raw Data_OS_22'!$O$5:$O$4516))</f>
        <v>A</v>
      </c>
    </row>
    <row r="2112" spans="3:14" x14ac:dyDescent="0.35">
      <c r="C2112" s="26" t="s">
        <v>2413</v>
      </c>
      <c r="D2112" s="14">
        <v>44307</v>
      </c>
      <c r="E2112" s="14">
        <v>44312</v>
      </c>
      <c r="F2112" s="27" t="s">
        <v>3908</v>
      </c>
      <c r="G2112" s="28">
        <v>6380</v>
      </c>
      <c r="H2112" s="29">
        <v>6380</v>
      </c>
      <c r="I2112" s="29">
        <v>1</v>
      </c>
      <c r="J2112" s="30">
        <v>2021</v>
      </c>
      <c r="K2112" s="30">
        <v>2021</v>
      </c>
      <c r="L2112" s="31" t="s">
        <v>2250</v>
      </c>
      <c r="M2112" s="32" t="str">
        <f>IF(_xlfn.XLOOKUP(C2112,'Raw Data_OS_22'!$C$5:$C$4516,'Raw Data_OS_22'!$G$5:$G$4516,"New_Claim/ Reopening")= "New_Claim/ Reopening","New_Claim/ Reopening","Old_Claim")</f>
        <v>Old_Claim</v>
      </c>
      <c r="N2112" s="18" t="str">
        <f>IF(M2112=$N$2,IF(J2112=$N$1,"E1","D"),_xlfn.XLOOKUP(C2112,'Raw Data_OS_22'!$C$5:$C$4516,'Raw Data_OS_22'!$O$5:$O$4516))</f>
        <v>B1</v>
      </c>
    </row>
    <row r="2113" spans="3:14" x14ac:dyDescent="0.35">
      <c r="C2113" s="26" t="s">
        <v>2414</v>
      </c>
      <c r="D2113" s="14">
        <v>44303</v>
      </c>
      <c r="E2113" s="14">
        <v>44314</v>
      </c>
      <c r="F2113" s="27" t="s">
        <v>3910</v>
      </c>
      <c r="G2113" s="28">
        <v>8700</v>
      </c>
      <c r="H2113" s="29">
        <v>8700</v>
      </c>
      <c r="I2113" s="29">
        <v>1</v>
      </c>
      <c r="J2113" s="30">
        <v>2021</v>
      </c>
      <c r="K2113" s="30">
        <v>2021</v>
      </c>
      <c r="L2113" s="31" t="s">
        <v>2250</v>
      </c>
      <c r="M2113" s="32" t="str">
        <f>IF(_xlfn.XLOOKUP(C2113,'Raw Data_OS_22'!$C$5:$C$4516,'Raw Data_OS_22'!$G$5:$G$4516,"New_Claim/ Reopening")= "New_Claim/ Reopening","New_Claim/ Reopening","Old_Claim")</f>
        <v>Old_Claim</v>
      </c>
      <c r="N2113" s="18" t="str">
        <f>IF(M2113=$N$2,IF(J2113=$N$1,"E1","D"),_xlfn.XLOOKUP(C2113,'Raw Data_OS_22'!$C$5:$C$4516,'Raw Data_OS_22'!$O$5:$O$4516))</f>
        <v>B1</v>
      </c>
    </row>
    <row r="2114" spans="3:14" x14ac:dyDescent="0.35">
      <c r="C2114" s="26" t="s">
        <v>2881</v>
      </c>
      <c r="D2114" s="14">
        <v>44311</v>
      </c>
      <c r="E2114" s="14">
        <v>44314</v>
      </c>
      <c r="F2114" s="27" t="s">
        <v>3910</v>
      </c>
      <c r="G2114" s="28">
        <v>573380</v>
      </c>
      <c r="H2114" s="29">
        <v>573380</v>
      </c>
      <c r="I2114" s="29">
        <v>1</v>
      </c>
      <c r="J2114" s="30">
        <v>2021</v>
      </c>
      <c r="K2114" s="30">
        <v>2021</v>
      </c>
      <c r="L2114" s="31" t="s">
        <v>2250</v>
      </c>
      <c r="M2114" s="32" t="str">
        <f>IF(_xlfn.XLOOKUP(C2114,'Raw Data_OS_22'!$C$5:$C$4516,'Raw Data_OS_22'!$G$5:$G$4516,"New_Claim/ Reopening")= "New_Claim/ Reopening","New_Claim/ Reopening","Old_Claim")</f>
        <v>Old_Claim</v>
      </c>
      <c r="N2114" s="18" t="str">
        <f>IF(M2114=$N$2,IF(J2114=$N$1,"E1","D"),_xlfn.XLOOKUP(C2114,'Raw Data_OS_22'!$C$5:$C$4516,'Raw Data_OS_22'!$O$5:$O$4516))</f>
        <v>B1</v>
      </c>
    </row>
    <row r="2115" spans="3:14" x14ac:dyDescent="0.35">
      <c r="C2115" s="26" t="s">
        <v>2417</v>
      </c>
      <c r="D2115" s="14">
        <v>44309</v>
      </c>
      <c r="E2115" s="14">
        <v>44314</v>
      </c>
      <c r="F2115" s="27" t="s">
        <v>3910</v>
      </c>
      <c r="G2115" s="28">
        <v>6380</v>
      </c>
      <c r="H2115" s="29">
        <v>6380</v>
      </c>
      <c r="I2115" s="29">
        <v>1</v>
      </c>
      <c r="J2115" s="30">
        <v>2021</v>
      </c>
      <c r="K2115" s="30">
        <v>2021</v>
      </c>
      <c r="L2115" s="31" t="s">
        <v>2250</v>
      </c>
      <c r="M2115" s="32" t="str">
        <f>IF(_xlfn.XLOOKUP(C2115,'Raw Data_OS_22'!$C$5:$C$4516,'Raw Data_OS_22'!$G$5:$G$4516,"New_Claim/ Reopening")= "New_Claim/ Reopening","New_Claim/ Reopening","Old_Claim")</f>
        <v>Old_Claim</v>
      </c>
      <c r="N2115" s="18" t="str">
        <f>IF(M2115=$N$2,IF(J2115=$N$1,"E1","D"),_xlfn.XLOOKUP(C2115,'Raw Data_OS_22'!$C$5:$C$4516,'Raw Data_OS_22'!$O$5:$O$4516))</f>
        <v>B2</v>
      </c>
    </row>
    <row r="2116" spans="3:14" x14ac:dyDescent="0.35">
      <c r="C2116" s="26" t="s">
        <v>2882</v>
      </c>
      <c r="D2116" s="14">
        <v>44212</v>
      </c>
      <c r="E2116" s="14">
        <v>44299</v>
      </c>
      <c r="F2116" s="27" t="s">
        <v>3908</v>
      </c>
      <c r="G2116" s="28">
        <v>68697</v>
      </c>
      <c r="H2116" s="29">
        <v>68697</v>
      </c>
      <c r="I2116" s="29">
        <v>1</v>
      </c>
      <c r="J2116" s="30">
        <v>2021</v>
      </c>
      <c r="K2116" s="30">
        <v>2021</v>
      </c>
      <c r="L2116" s="31" t="s">
        <v>21</v>
      </c>
      <c r="M2116" s="32" t="str">
        <f>IF(_xlfn.XLOOKUP(C2116,'Raw Data_OS_22'!$C$5:$C$4516,'Raw Data_OS_22'!$G$5:$G$4516,"New_Claim/ Reopening")= "New_Claim/ Reopening","New_Claim/ Reopening","Old_Claim")</f>
        <v>Old_Claim</v>
      </c>
      <c r="N2116" s="18" t="str">
        <f>IF(M2116=$N$2,IF(J2116=$N$1,"E1","D"),_xlfn.XLOOKUP(C2116,'Raw Data_OS_22'!$C$5:$C$4516,'Raw Data_OS_22'!$O$5:$O$4516))</f>
        <v>B1</v>
      </c>
    </row>
    <row r="2117" spans="3:14" x14ac:dyDescent="0.35">
      <c r="C2117" s="26" t="s">
        <v>2883</v>
      </c>
      <c r="D2117" s="14">
        <v>44305</v>
      </c>
      <c r="E2117" s="14">
        <v>44312</v>
      </c>
      <c r="F2117" s="27" t="s">
        <v>3908</v>
      </c>
      <c r="G2117" s="28">
        <v>120000</v>
      </c>
      <c r="H2117" s="29">
        <v>120000</v>
      </c>
      <c r="I2117" s="29">
        <v>1</v>
      </c>
      <c r="J2117" s="30">
        <v>2021</v>
      </c>
      <c r="K2117" s="30">
        <v>2021</v>
      </c>
      <c r="L2117" s="31" t="s">
        <v>2250</v>
      </c>
      <c r="M2117" s="32" t="str">
        <f>IF(_xlfn.XLOOKUP(C2117,'Raw Data_OS_22'!$C$5:$C$4516,'Raw Data_OS_22'!$G$5:$G$4516,"New_Claim/ Reopening")= "New_Claim/ Reopening","New_Claim/ Reopening","Old_Claim")</f>
        <v>Old_Claim</v>
      </c>
      <c r="N2117" s="18" t="str">
        <f>IF(M2117=$N$2,IF(J2117=$N$1,"E1","D"),_xlfn.XLOOKUP(C2117,'Raw Data_OS_22'!$C$5:$C$4516,'Raw Data_OS_22'!$O$5:$O$4516))</f>
        <v>B1</v>
      </c>
    </row>
    <row r="2118" spans="3:14" x14ac:dyDescent="0.35">
      <c r="C2118" s="26" t="s">
        <v>2884</v>
      </c>
      <c r="D2118" s="14">
        <v>44229</v>
      </c>
      <c r="E2118" s="14">
        <v>44244</v>
      </c>
      <c r="F2118" s="27" t="s">
        <v>3908</v>
      </c>
      <c r="G2118" s="28">
        <v>1459600</v>
      </c>
      <c r="H2118" s="29">
        <v>1459600</v>
      </c>
      <c r="I2118" s="29">
        <v>1</v>
      </c>
      <c r="J2118" s="30">
        <v>2021</v>
      </c>
      <c r="K2118" s="30">
        <v>2021</v>
      </c>
      <c r="L2118" s="31" t="s">
        <v>21</v>
      </c>
      <c r="M2118" s="32" t="str">
        <f>IF(_xlfn.XLOOKUP(C2118,'Raw Data_OS_22'!$C$5:$C$4516,'Raw Data_OS_22'!$G$5:$G$4516,"New_Claim/ Reopening")= "New_Claim/ Reopening","New_Claim/ Reopening","Old_Claim")</f>
        <v>Old_Claim</v>
      </c>
      <c r="N2118" s="18" t="str">
        <f>IF(M2118=$N$2,IF(J2118=$N$1,"E1","D"),_xlfn.XLOOKUP(C2118,'Raw Data_OS_22'!$C$5:$C$4516,'Raw Data_OS_22'!$O$5:$O$4516))</f>
        <v>A</v>
      </c>
    </row>
    <row r="2119" spans="3:14" x14ac:dyDescent="0.35">
      <c r="C2119" s="26" t="s">
        <v>2885</v>
      </c>
      <c r="D2119" s="14">
        <v>44289</v>
      </c>
      <c r="E2119" s="14">
        <v>44314</v>
      </c>
      <c r="F2119" s="27" t="s">
        <v>3910</v>
      </c>
      <c r="G2119" s="28">
        <v>6380</v>
      </c>
      <c r="H2119" s="29">
        <v>6380</v>
      </c>
      <c r="I2119" s="29">
        <v>1</v>
      </c>
      <c r="J2119" s="30">
        <v>2021</v>
      </c>
      <c r="K2119" s="30">
        <v>2021</v>
      </c>
      <c r="L2119" s="31" t="s">
        <v>2250</v>
      </c>
      <c r="M2119" s="32" t="str">
        <f>IF(_xlfn.XLOOKUP(C2119,'Raw Data_OS_22'!$C$5:$C$4516,'Raw Data_OS_22'!$G$5:$G$4516,"New_Claim/ Reopening")= "New_Claim/ Reopening","New_Claim/ Reopening","Old_Claim")</f>
        <v>Old_Claim</v>
      </c>
      <c r="N2119" s="18" t="str">
        <f>IF(M2119=$N$2,IF(J2119=$N$1,"E1","D"),_xlfn.XLOOKUP(C2119,'Raw Data_OS_22'!$C$5:$C$4516,'Raw Data_OS_22'!$O$5:$O$4516))</f>
        <v>B1</v>
      </c>
    </row>
    <row r="2120" spans="3:14" x14ac:dyDescent="0.35">
      <c r="C2120" s="26" t="s">
        <v>2419</v>
      </c>
      <c r="D2120" s="14">
        <v>44314</v>
      </c>
      <c r="E2120" s="14">
        <v>44315</v>
      </c>
      <c r="F2120" s="27" t="s">
        <v>3910</v>
      </c>
      <c r="G2120" s="28">
        <v>6380</v>
      </c>
      <c r="H2120" s="29">
        <v>6380</v>
      </c>
      <c r="I2120" s="29">
        <v>1</v>
      </c>
      <c r="J2120" s="30">
        <v>2021</v>
      </c>
      <c r="K2120" s="30">
        <v>2021</v>
      </c>
      <c r="L2120" s="31" t="s">
        <v>2250</v>
      </c>
      <c r="M2120" s="32" t="str">
        <f>IF(_xlfn.XLOOKUP(C2120,'Raw Data_OS_22'!$C$5:$C$4516,'Raw Data_OS_22'!$G$5:$G$4516,"New_Claim/ Reopening")= "New_Claim/ Reopening","New_Claim/ Reopening","Old_Claim")</f>
        <v>Old_Claim</v>
      </c>
      <c r="N2120" s="18" t="str">
        <f>IF(M2120=$N$2,IF(J2120=$N$1,"E1","D"),_xlfn.XLOOKUP(C2120,'Raw Data_OS_22'!$C$5:$C$4516,'Raw Data_OS_22'!$O$5:$O$4516))</f>
        <v>B1</v>
      </c>
    </row>
    <row r="2121" spans="3:14" x14ac:dyDescent="0.35">
      <c r="C2121" s="26" t="s">
        <v>2420</v>
      </c>
      <c r="D2121" s="14">
        <v>44300</v>
      </c>
      <c r="E2121" s="14">
        <v>44315</v>
      </c>
      <c r="F2121" s="27" t="s">
        <v>3910</v>
      </c>
      <c r="G2121" s="28">
        <v>6380</v>
      </c>
      <c r="H2121" s="29">
        <v>6380</v>
      </c>
      <c r="I2121" s="29">
        <v>1</v>
      </c>
      <c r="J2121" s="30">
        <v>2021</v>
      </c>
      <c r="K2121" s="30">
        <v>2021</v>
      </c>
      <c r="L2121" s="31" t="s">
        <v>2250</v>
      </c>
      <c r="M2121" s="32" t="str">
        <f>IF(_xlfn.XLOOKUP(C2121,'Raw Data_OS_22'!$C$5:$C$4516,'Raw Data_OS_22'!$G$5:$G$4516,"New_Claim/ Reopening")= "New_Claim/ Reopening","New_Claim/ Reopening","Old_Claim")</f>
        <v>Old_Claim</v>
      </c>
      <c r="N2121" s="18" t="str">
        <f>IF(M2121=$N$2,IF(J2121=$N$1,"E1","D"),_xlfn.XLOOKUP(C2121,'Raw Data_OS_22'!$C$5:$C$4516,'Raw Data_OS_22'!$O$5:$O$4516))</f>
        <v>B1</v>
      </c>
    </row>
    <row r="2122" spans="3:14" x14ac:dyDescent="0.35">
      <c r="C2122" s="26" t="s">
        <v>2421</v>
      </c>
      <c r="D2122" s="14">
        <v>44282</v>
      </c>
      <c r="E2122" s="14">
        <v>44315</v>
      </c>
      <c r="F2122" s="27" t="s">
        <v>3910</v>
      </c>
      <c r="G2122" s="28">
        <v>770204</v>
      </c>
      <c r="H2122" s="29">
        <v>770204</v>
      </c>
      <c r="I2122" s="29">
        <v>1</v>
      </c>
      <c r="J2122" s="30">
        <v>2021</v>
      </c>
      <c r="K2122" s="30">
        <v>2021</v>
      </c>
      <c r="L2122" s="31" t="s">
        <v>21</v>
      </c>
      <c r="M2122" s="32" t="str">
        <f>IF(_xlfn.XLOOKUP(C2122,'Raw Data_OS_22'!$C$5:$C$4516,'Raw Data_OS_22'!$G$5:$G$4516,"New_Claim/ Reopening")= "New_Claim/ Reopening","New_Claim/ Reopening","Old_Claim")</f>
        <v>Old_Claim</v>
      </c>
      <c r="N2122" s="18" t="str">
        <f>IF(M2122=$N$2,IF(J2122=$N$1,"E1","D"),_xlfn.XLOOKUP(C2122,'Raw Data_OS_22'!$C$5:$C$4516,'Raw Data_OS_22'!$O$5:$O$4516))</f>
        <v>B1</v>
      </c>
    </row>
    <row r="2123" spans="3:14" x14ac:dyDescent="0.35">
      <c r="C2123" s="26" t="s">
        <v>2422</v>
      </c>
      <c r="D2123" s="14">
        <v>44312</v>
      </c>
      <c r="E2123" s="14">
        <v>44315</v>
      </c>
      <c r="F2123" s="27" t="s">
        <v>3908</v>
      </c>
      <c r="G2123" s="28">
        <v>6380</v>
      </c>
      <c r="H2123" s="29">
        <v>6380</v>
      </c>
      <c r="I2123" s="29">
        <v>1</v>
      </c>
      <c r="J2123" s="30">
        <v>2021</v>
      </c>
      <c r="K2123" s="30">
        <v>2021</v>
      </c>
      <c r="L2123" s="31" t="s">
        <v>2250</v>
      </c>
      <c r="M2123" s="32" t="str">
        <f>IF(_xlfn.XLOOKUP(C2123,'Raw Data_OS_22'!$C$5:$C$4516,'Raw Data_OS_22'!$G$5:$G$4516,"New_Claim/ Reopening")= "New_Claim/ Reopening","New_Claim/ Reopening","Old_Claim")</f>
        <v>Old_Claim</v>
      </c>
      <c r="N2123" s="18" t="str">
        <f>IF(M2123=$N$2,IF(J2123=$N$1,"E1","D"),_xlfn.XLOOKUP(C2123,'Raw Data_OS_22'!$C$5:$C$4516,'Raw Data_OS_22'!$O$5:$O$4516))</f>
        <v>A</v>
      </c>
    </row>
    <row r="2124" spans="3:14" x14ac:dyDescent="0.35">
      <c r="C2124" s="26" t="s">
        <v>2886</v>
      </c>
      <c r="D2124" s="14">
        <v>44311</v>
      </c>
      <c r="E2124" s="14">
        <v>44313</v>
      </c>
      <c r="F2124" s="27" t="s">
        <v>3910</v>
      </c>
      <c r="G2124" s="28">
        <v>182876</v>
      </c>
      <c r="H2124" s="29">
        <v>182876</v>
      </c>
      <c r="I2124" s="29">
        <v>1</v>
      </c>
      <c r="J2124" s="30">
        <v>2021</v>
      </c>
      <c r="K2124" s="30">
        <v>2021</v>
      </c>
      <c r="L2124" s="31" t="s">
        <v>2250</v>
      </c>
      <c r="M2124" s="32" t="str">
        <f>IF(_xlfn.XLOOKUP(C2124,'Raw Data_OS_22'!$C$5:$C$4516,'Raw Data_OS_22'!$G$5:$G$4516,"New_Claim/ Reopening")= "New_Claim/ Reopening","New_Claim/ Reopening","Old_Claim")</f>
        <v>Old_Claim</v>
      </c>
      <c r="N2124" s="18" t="str">
        <f>IF(M2124=$N$2,IF(J2124=$N$1,"E1","D"),_xlfn.XLOOKUP(C2124,'Raw Data_OS_22'!$C$5:$C$4516,'Raw Data_OS_22'!$O$5:$O$4516))</f>
        <v>B1</v>
      </c>
    </row>
    <row r="2125" spans="3:14" x14ac:dyDescent="0.35">
      <c r="C2125" s="26" t="s">
        <v>2423</v>
      </c>
      <c r="D2125" s="14">
        <v>44307</v>
      </c>
      <c r="E2125" s="14">
        <v>44309</v>
      </c>
      <c r="F2125" s="27" t="s">
        <v>3908</v>
      </c>
      <c r="G2125" s="28">
        <v>6380</v>
      </c>
      <c r="H2125" s="29">
        <v>6380</v>
      </c>
      <c r="I2125" s="29">
        <v>1</v>
      </c>
      <c r="J2125" s="30">
        <v>2021</v>
      </c>
      <c r="K2125" s="30">
        <v>2021</v>
      </c>
      <c r="L2125" s="31" t="s">
        <v>2250</v>
      </c>
      <c r="M2125" s="32" t="str">
        <f>IF(_xlfn.XLOOKUP(C2125,'Raw Data_OS_22'!$C$5:$C$4516,'Raw Data_OS_22'!$G$5:$G$4516,"New_Claim/ Reopening")= "New_Claim/ Reopening","New_Claim/ Reopening","Old_Claim")</f>
        <v>Old_Claim</v>
      </c>
      <c r="N2125" s="18" t="str">
        <f>IF(M2125=$N$2,IF(J2125=$N$1,"E1","D"),_xlfn.XLOOKUP(C2125,'Raw Data_OS_22'!$C$5:$C$4516,'Raw Data_OS_22'!$O$5:$O$4516))</f>
        <v>B1</v>
      </c>
    </row>
    <row r="2126" spans="3:14" x14ac:dyDescent="0.35">
      <c r="C2126" s="26" t="s">
        <v>2887</v>
      </c>
      <c r="D2126" s="14">
        <v>44306</v>
      </c>
      <c r="E2126" s="14">
        <v>44316</v>
      </c>
      <c r="F2126" s="27" t="s">
        <v>3910</v>
      </c>
      <c r="G2126" s="28">
        <v>20475</v>
      </c>
      <c r="H2126" s="29">
        <v>20475</v>
      </c>
      <c r="I2126" s="29">
        <v>1</v>
      </c>
      <c r="J2126" s="30">
        <v>2021</v>
      </c>
      <c r="K2126" s="30">
        <v>2021</v>
      </c>
      <c r="L2126" s="31" t="s">
        <v>2250</v>
      </c>
      <c r="M2126" s="32" t="str">
        <f>IF(_xlfn.XLOOKUP(C2126,'Raw Data_OS_22'!$C$5:$C$4516,'Raw Data_OS_22'!$G$5:$G$4516,"New_Claim/ Reopening")= "New_Claim/ Reopening","New_Claim/ Reopening","Old_Claim")</f>
        <v>Old_Claim</v>
      </c>
      <c r="N2126" s="18" t="str">
        <f>IF(M2126=$N$2,IF(J2126=$N$1,"E1","D"),_xlfn.XLOOKUP(C2126,'Raw Data_OS_22'!$C$5:$C$4516,'Raw Data_OS_22'!$O$5:$O$4516))</f>
        <v>A</v>
      </c>
    </row>
    <row r="2127" spans="3:14" x14ac:dyDescent="0.35">
      <c r="C2127" s="26" t="s">
        <v>2888</v>
      </c>
      <c r="D2127" s="14">
        <v>44298</v>
      </c>
      <c r="E2127" s="14">
        <v>44316</v>
      </c>
      <c r="F2127" s="27" t="s">
        <v>3910</v>
      </c>
      <c r="G2127" s="28">
        <v>3190</v>
      </c>
      <c r="H2127" s="29">
        <v>3190</v>
      </c>
      <c r="I2127" s="29">
        <v>1</v>
      </c>
      <c r="J2127" s="30">
        <v>2021</v>
      </c>
      <c r="K2127" s="30">
        <v>2021</v>
      </c>
      <c r="L2127" s="31" t="s">
        <v>2250</v>
      </c>
      <c r="M2127" s="32" t="str">
        <f>IF(_xlfn.XLOOKUP(C2127,'Raw Data_OS_22'!$C$5:$C$4516,'Raw Data_OS_22'!$G$5:$G$4516,"New_Claim/ Reopening")= "New_Claim/ Reopening","New_Claim/ Reopening","Old_Claim")</f>
        <v>Old_Claim</v>
      </c>
      <c r="N2127" s="18" t="str">
        <f>IF(M2127=$N$2,IF(J2127=$N$1,"E1","D"),_xlfn.XLOOKUP(C2127,'Raw Data_OS_22'!$C$5:$C$4516,'Raw Data_OS_22'!$O$5:$O$4516))</f>
        <v>B1</v>
      </c>
    </row>
    <row r="2128" spans="3:14" x14ac:dyDescent="0.35">
      <c r="C2128" s="26" t="s">
        <v>2425</v>
      </c>
      <c r="D2128" s="14">
        <v>44311</v>
      </c>
      <c r="E2128" s="14">
        <v>44316</v>
      </c>
      <c r="F2128" s="27" t="s">
        <v>3908</v>
      </c>
      <c r="G2128" s="28">
        <v>30000</v>
      </c>
      <c r="H2128" s="29">
        <v>30000</v>
      </c>
      <c r="I2128" s="29">
        <v>1</v>
      </c>
      <c r="J2128" s="30">
        <v>2021</v>
      </c>
      <c r="K2128" s="30">
        <v>2021</v>
      </c>
      <c r="L2128" s="31" t="s">
        <v>2250</v>
      </c>
      <c r="M2128" s="32" t="str">
        <f>IF(_xlfn.XLOOKUP(C2128,'Raw Data_OS_22'!$C$5:$C$4516,'Raw Data_OS_22'!$G$5:$G$4516,"New_Claim/ Reopening")= "New_Claim/ Reopening","New_Claim/ Reopening","Old_Claim")</f>
        <v>Old_Claim</v>
      </c>
      <c r="N2128" s="18" t="str">
        <f>IF(M2128=$N$2,IF(J2128=$N$1,"E1","D"),_xlfn.XLOOKUP(C2128,'Raw Data_OS_22'!$C$5:$C$4516,'Raw Data_OS_22'!$O$5:$O$4516))</f>
        <v>B1</v>
      </c>
    </row>
    <row r="2129" spans="3:14" x14ac:dyDescent="0.35">
      <c r="C2129" s="26" t="s">
        <v>2426</v>
      </c>
      <c r="D2129" s="14">
        <v>44299</v>
      </c>
      <c r="E2129" s="14">
        <v>44316</v>
      </c>
      <c r="F2129" s="27" t="s">
        <v>3910</v>
      </c>
      <c r="G2129" s="28">
        <v>423940</v>
      </c>
      <c r="H2129" s="29">
        <v>423940</v>
      </c>
      <c r="I2129" s="29">
        <v>1</v>
      </c>
      <c r="J2129" s="30">
        <v>2021</v>
      </c>
      <c r="K2129" s="30">
        <v>2021</v>
      </c>
      <c r="L2129" s="31" t="s">
        <v>2250</v>
      </c>
      <c r="M2129" s="32" t="str">
        <f>IF(_xlfn.XLOOKUP(C2129,'Raw Data_OS_22'!$C$5:$C$4516,'Raw Data_OS_22'!$G$5:$G$4516,"New_Claim/ Reopening")= "New_Claim/ Reopening","New_Claim/ Reopening","Old_Claim")</f>
        <v>Old_Claim</v>
      </c>
      <c r="N2129" s="18" t="str">
        <f>IF(M2129=$N$2,IF(J2129=$N$1,"E1","D"),_xlfn.XLOOKUP(C2129,'Raw Data_OS_22'!$C$5:$C$4516,'Raw Data_OS_22'!$O$5:$O$4516))</f>
        <v>B1</v>
      </c>
    </row>
    <row r="2130" spans="3:14" x14ac:dyDescent="0.35">
      <c r="C2130" s="26" t="s">
        <v>2427</v>
      </c>
      <c r="D2130" s="14">
        <v>44314</v>
      </c>
      <c r="E2130" s="14">
        <v>44315</v>
      </c>
      <c r="F2130" s="27" t="s">
        <v>3910</v>
      </c>
      <c r="G2130" s="28">
        <v>4380</v>
      </c>
      <c r="H2130" s="29">
        <v>4380</v>
      </c>
      <c r="I2130" s="29">
        <v>1</v>
      </c>
      <c r="J2130" s="30">
        <v>2021</v>
      </c>
      <c r="K2130" s="30">
        <v>2021</v>
      </c>
      <c r="L2130" s="31" t="s">
        <v>2250</v>
      </c>
      <c r="M2130" s="32" t="str">
        <f>IF(_xlfn.XLOOKUP(C2130,'Raw Data_OS_22'!$C$5:$C$4516,'Raw Data_OS_22'!$G$5:$G$4516,"New_Claim/ Reopening")= "New_Claim/ Reopening","New_Claim/ Reopening","Old_Claim")</f>
        <v>Old_Claim</v>
      </c>
      <c r="N2130" s="18" t="str">
        <f>IF(M2130=$N$2,IF(J2130=$N$1,"E1","D"),_xlfn.XLOOKUP(C2130,'Raw Data_OS_22'!$C$5:$C$4516,'Raw Data_OS_22'!$O$5:$O$4516))</f>
        <v>B2</v>
      </c>
    </row>
    <row r="2131" spans="3:14" x14ac:dyDescent="0.35">
      <c r="C2131" s="26" t="s">
        <v>2429</v>
      </c>
      <c r="D2131" s="14">
        <v>44316</v>
      </c>
      <c r="E2131" s="14">
        <v>44320</v>
      </c>
      <c r="F2131" s="27" t="s">
        <v>3910</v>
      </c>
      <c r="G2131" s="28">
        <v>6380</v>
      </c>
      <c r="H2131" s="29">
        <v>6380</v>
      </c>
      <c r="I2131" s="29">
        <v>1</v>
      </c>
      <c r="J2131" s="30">
        <v>2021</v>
      </c>
      <c r="K2131" s="30">
        <v>2021</v>
      </c>
      <c r="L2131" s="31" t="s">
        <v>2250</v>
      </c>
      <c r="M2131" s="32" t="str">
        <f>IF(_xlfn.XLOOKUP(C2131,'Raw Data_OS_22'!$C$5:$C$4516,'Raw Data_OS_22'!$G$5:$G$4516,"New_Claim/ Reopening")= "New_Claim/ Reopening","New_Claim/ Reopening","Old_Claim")</f>
        <v>Old_Claim</v>
      </c>
      <c r="N2131" s="18" t="str">
        <f>IF(M2131=$N$2,IF(J2131=$N$1,"E1","D"),_xlfn.XLOOKUP(C2131,'Raw Data_OS_22'!$C$5:$C$4516,'Raw Data_OS_22'!$O$5:$O$4516))</f>
        <v>B2</v>
      </c>
    </row>
    <row r="2132" spans="3:14" x14ac:dyDescent="0.35">
      <c r="C2132" s="26" t="s">
        <v>2431</v>
      </c>
      <c r="D2132" s="14">
        <v>44215</v>
      </c>
      <c r="E2132" s="14">
        <v>44292</v>
      </c>
      <c r="F2132" s="27" t="s">
        <v>3910</v>
      </c>
      <c r="G2132" s="28">
        <v>212800</v>
      </c>
      <c r="H2132" s="29">
        <v>212800</v>
      </c>
      <c r="I2132" s="29">
        <v>1</v>
      </c>
      <c r="J2132" s="30">
        <v>2021</v>
      </c>
      <c r="K2132" s="30">
        <v>2021</v>
      </c>
      <c r="L2132" s="31" t="s">
        <v>21</v>
      </c>
      <c r="M2132" s="32" t="str">
        <f>IF(_xlfn.XLOOKUP(C2132,'Raw Data_OS_22'!$C$5:$C$4516,'Raw Data_OS_22'!$G$5:$G$4516,"New_Claim/ Reopening")= "New_Claim/ Reopening","New_Claim/ Reopening","Old_Claim")</f>
        <v>Old_Claim</v>
      </c>
      <c r="N2132" s="18" t="str">
        <f>IF(M2132=$N$2,IF(J2132=$N$1,"E1","D"),_xlfn.XLOOKUP(C2132,'Raw Data_OS_22'!$C$5:$C$4516,'Raw Data_OS_22'!$O$5:$O$4516))</f>
        <v>B2</v>
      </c>
    </row>
    <row r="2133" spans="3:14" x14ac:dyDescent="0.35">
      <c r="C2133" s="26" t="s">
        <v>2432</v>
      </c>
      <c r="D2133" s="14">
        <v>44318</v>
      </c>
      <c r="E2133" s="14">
        <v>44319</v>
      </c>
      <c r="F2133" s="27" t="s">
        <v>3910</v>
      </c>
      <c r="G2133" s="28">
        <v>25000</v>
      </c>
      <c r="H2133" s="29">
        <v>25000</v>
      </c>
      <c r="I2133" s="29">
        <v>1</v>
      </c>
      <c r="J2133" s="30">
        <v>2021</v>
      </c>
      <c r="K2133" s="30">
        <v>2021</v>
      </c>
      <c r="L2133" s="31" t="s">
        <v>2250</v>
      </c>
      <c r="M2133" s="32" t="str">
        <f>IF(_xlfn.XLOOKUP(C2133,'Raw Data_OS_22'!$C$5:$C$4516,'Raw Data_OS_22'!$G$5:$G$4516,"New_Claim/ Reopening")= "New_Claim/ Reopening","New_Claim/ Reopening","Old_Claim")</f>
        <v>Old_Claim</v>
      </c>
      <c r="N2133" s="18" t="str">
        <f>IF(M2133=$N$2,IF(J2133=$N$1,"E1","D"),_xlfn.XLOOKUP(C2133,'Raw Data_OS_22'!$C$5:$C$4516,'Raw Data_OS_22'!$O$5:$O$4516))</f>
        <v>B1</v>
      </c>
    </row>
    <row r="2134" spans="3:14" x14ac:dyDescent="0.35">
      <c r="C2134" s="26" t="s">
        <v>2894</v>
      </c>
      <c r="D2134" s="14">
        <v>44311</v>
      </c>
      <c r="E2134" s="14">
        <v>44320</v>
      </c>
      <c r="F2134" s="27" t="s">
        <v>3910</v>
      </c>
      <c r="G2134" s="28">
        <v>8000</v>
      </c>
      <c r="H2134" s="29">
        <v>8000</v>
      </c>
      <c r="I2134" s="29">
        <v>1</v>
      </c>
      <c r="J2134" s="30">
        <v>2021</v>
      </c>
      <c r="K2134" s="30">
        <v>2021</v>
      </c>
      <c r="L2134" s="31" t="s">
        <v>2250</v>
      </c>
      <c r="M2134" s="32" t="str">
        <f>IF(_xlfn.XLOOKUP(C2134,'Raw Data_OS_22'!$C$5:$C$4516,'Raw Data_OS_22'!$G$5:$G$4516,"New_Claim/ Reopening")= "New_Claim/ Reopening","New_Claim/ Reopening","Old_Claim")</f>
        <v>Old_Claim</v>
      </c>
      <c r="N2134" s="18" t="str">
        <f>IF(M2134=$N$2,IF(J2134=$N$1,"E1","D"),_xlfn.XLOOKUP(C2134,'Raw Data_OS_22'!$C$5:$C$4516,'Raw Data_OS_22'!$O$5:$O$4516))</f>
        <v>B1</v>
      </c>
    </row>
    <row r="2135" spans="3:14" x14ac:dyDescent="0.35">
      <c r="C2135" s="26" t="s">
        <v>2895</v>
      </c>
      <c r="D2135" s="14">
        <v>44289</v>
      </c>
      <c r="E2135" s="14">
        <v>44316</v>
      </c>
      <c r="F2135" s="27" t="s">
        <v>3910</v>
      </c>
      <c r="G2135" s="28">
        <v>6380</v>
      </c>
      <c r="H2135" s="29">
        <v>6380</v>
      </c>
      <c r="I2135" s="29">
        <v>1</v>
      </c>
      <c r="J2135" s="30">
        <v>2021</v>
      </c>
      <c r="K2135" s="30">
        <v>2021</v>
      </c>
      <c r="L2135" s="31" t="s">
        <v>2250</v>
      </c>
      <c r="M2135" s="32" t="str">
        <f>IF(_xlfn.XLOOKUP(C2135,'Raw Data_OS_22'!$C$5:$C$4516,'Raw Data_OS_22'!$G$5:$G$4516,"New_Claim/ Reopening")= "New_Claim/ Reopening","New_Claim/ Reopening","Old_Claim")</f>
        <v>Old_Claim</v>
      </c>
      <c r="N2135" s="18" t="str">
        <f>IF(M2135=$N$2,IF(J2135=$N$1,"E1","D"),_xlfn.XLOOKUP(C2135,'Raw Data_OS_22'!$C$5:$C$4516,'Raw Data_OS_22'!$O$5:$O$4516))</f>
        <v>B1</v>
      </c>
    </row>
    <row r="2136" spans="3:14" x14ac:dyDescent="0.35">
      <c r="C2136" s="26" t="s">
        <v>2433</v>
      </c>
      <c r="D2136" s="14">
        <v>44277</v>
      </c>
      <c r="E2136" s="14">
        <v>44281</v>
      </c>
      <c r="F2136" s="27" t="s">
        <v>3910</v>
      </c>
      <c r="G2136" s="28">
        <v>6380</v>
      </c>
      <c r="H2136" s="29">
        <v>6380</v>
      </c>
      <c r="I2136" s="29">
        <v>1</v>
      </c>
      <c r="J2136" s="30">
        <v>2021</v>
      </c>
      <c r="K2136" s="30">
        <v>2021</v>
      </c>
      <c r="L2136" s="31" t="s">
        <v>21</v>
      </c>
      <c r="M2136" s="32" t="str">
        <f>IF(_xlfn.XLOOKUP(C2136,'Raw Data_OS_22'!$C$5:$C$4516,'Raw Data_OS_22'!$G$5:$G$4516,"New_Claim/ Reopening")= "New_Claim/ Reopening","New_Claim/ Reopening","Old_Claim")</f>
        <v>Old_Claim</v>
      </c>
      <c r="N2136" s="18" t="str">
        <f>IF(M2136=$N$2,IF(J2136=$N$1,"E1","D"),_xlfn.XLOOKUP(C2136,'Raw Data_OS_22'!$C$5:$C$4516,'Raw Data_OS_22'!$O$5:$O$4516))</f>
        <v>B2</v>
      </c>
    </row>
    <row r="2137" spans="3:14" x14ac:dyDescent="0.35">
      <c r="C2137" s="26" t="s">
        <v>2897</v>
      </c>
      <c r="D2137" s="14">
        <v>44217</v>
      </c>
      <c r="E2137" s="14">
        <v>44265</v>
      </c>
      <c r="F2137" s="27" t="s">
        <v>3910</v>
      </c>
      <c r="G2137" s="28">
        <v>1195000</v>
      </c>
      <c r="H2137" s="29">
        <v>1195000</v>
      </c>
      <c r="I2137" s="29">
        <v>1</v>
      </c>
      <c r="J2137" s="30">
        <v>2021</v>
      </c>
      <c r="K2137" s="30">
        <v>2021</v>
      </c>
      <c r="L2137" s="31" t="s">
        <v>21</v>
      </c>
      <c r="M2137" s="32" t="str">
        <f>IF(_xlfn.XLOOKUP(C2137,'Raw Data_OS_22'!$C$5:$C$4516,'Raw Data_OS_22'!$G$5:$G$4516,"New_Claim/ Reopening")= "New_Claim/ Reopening","New_Claim/ Reopening","Old_Claim")</f>
        <v>Old_Claim</v>
      </c>
      <c r="N2137" s="18" t="str">
        <f>IF(M2137=$N$2,IF(J2137=$N$1,"E1","D"),_xlfn.XLOOKUP(C2137,'Raw Data_OS_22'!$C$5:$C$4516,'Raw Data_OS_22'!$O$5:$O$4516))</f>
        <v>B2</v>
      </c>
    </row>
    <row r="2138" spans="3:14" x14ac:dyDescent="0.35">
      <c r="C2138" s="26" t="s">
        <v>2435</v>
      </c>
      <c r="D2138" s="14">
        <v>44306</v>
      </c>
      <c r="E2138" s="14">
        <v>44312</v>
      </c>
      <c r="F2138" s="27" t="s">
        <v>3910</v>
      </c>
      <c r="G2138" s="28">
        <v>113700</v>
      </c>
      <c r="H2138" s="29">
        <v>113700</v>
      </c>
      <c r="I2138" s="29">
        <v>1</v>
      </c>
      <c r="J2138" s="30">
        <v>2021</v>
      </c>
      <c r="K2138" s="30">
        <v>2021</v>
      </c>
      <c r="L2138" s="31" t="s">
        <v>2250</v>
      </c>
      <c r="M2138" s="32" t="str">
        <f>IF(_xlfn.XLOOKUP(C2138,'Raw Data_OS_22'!$C$5:$C$4516,'Raw Data_OS_22'!$G$5:$G$4516,"New_Claim/ Reopening")= "New_Claim/ Reopening","New_Claim/ Reopening","Old_Claim")</f>
        <v>Old_Claim</v>
      </c>
      <c r="N2138" s="18" t="str">
        <f>IF(M2138=$N$2,IF(J2138=$N$1,"E1","D"),_xlfn.XLOOKUP(C2138,'Raw Data_OS_22'!$C$5:$C$4516,'Raw Data_OS_22'!$O$5:$O$4516))</f>
        <v>B1</v>
      </c>
    </row>
    <row r="2139" spans="3:14" x14ac:dyDescent="0.35">
      <c r="C2139" s="26" t="s">
        <v>2898</v>
      </c>
      <c r="D2139" s="14">
        <v>44318</v>
      </c>
      <c r="E2139" s="14">
        <v>44320</v>
      </c>
      <c r="F2139" s="27" t="s">
        <v>3908</v>
      </c>
      <c r="G2139" s="28">
        <v>8000</v>
      </c>
      <c r="H2139" s="29">
        <v>8000</v>
      </c>
      <c r="I2139" s="29">
        <v>1</v>
      </c>
      <c r="J2139" s="30">
        <v>2021</v>
      </c>
      <c r="K2139" s="30">
        <v>2021</v>
      </c>
      <c r="L2139" s="31" t="s">
        <v>2250</v>
      </c>
      <c r="M2139" s="32" t="str">
        <f>IF(_xlfn.XLOOKUP(C2139,'Raw Data_OS_22'!$C$5:$C$4516,'Raw Data_OS_22'!$G$5:$G$4516,"New_Claim/ Reopening")= "New_Claim/ Reopening","New_Claim/ Reopening","Old_Claim")</f>
        <v>Old_Claim</v>
      </c>
      <c r="N2139" s="18" t="str">
        <f>IF(M2139=$N$2,IF(J2139=$N$1,"E1","D"),_xlfn.XLOOKUP(C2139,'Raw Data_OS_22'!$C$5:$C$4516,'Raw Data_OS_22'!$O$5:$O$4516))</f>
        <v>B2</v>
      </c>
    </row>
    <row r="2140" spans="3:14" x14ac:dyDescent="0.35">
      <c r="C2140" s="26" t="s">
        <v>2899</v>
      </c>
      <c r="D2140" s="14">
        <v>44284</v>
      </c>
      <c r="E2140" s="14">
        <v>44321</v>
      </c>
      <c r="F2140" s="27" t="s">
        <v>3910</v>
      </c>
      <c r="G2140" s="28">
        <v>80000</v>
      </c>
      <c r="H2140" s="29">
        <v>80000</v>
      </c>
      <c r="I2140" s="29">
        <v>1</v>
      </c>
      <c r="J2140" s="30">
        <v>2021</v>
      </c>
      <c r="K2140" s="30">
        <v>2021</v>
      </c>
      <c r="L2140" s="31" t="s">
        <v>21</v>
      </c>
      <c r="M2140" s="32" t="str">
        <f>IF(_xlfn.XLOOKUP(C2140,'Raw Data_OS_22'!$C$5:$C$4516,'Raw Data_OS_22'!$G$5:$G$4516,"New_Claim/ Reopening")= "New_Claim/ Reopening","New_Claim/ Reopening","Old_Claim")</f>
        <v>Old_Claim</v>
      </c>
      <c r="N2140" s="18" t="str">
        <f>IF(M2140=$N$2,IF(J2140=$N$1,"E1","D"),_xlfn.XLOOKUP(C2140,'Raw Data_OS_22'!$C$5:$C$4516,'Raw Data_OS_22'!$O$5:$O$4516))</f>
        <v>A</v>
      </c>
    </row>
    <row r="2141" spans="3:14" x14ac:dyDescent="0.35">
      <c r="C2141" s="26" t="s">
        <v>2436</v>
      </c>
      <c r="D2141" s="14">
        <v>44321</v>
      </c>
      <c r="E2141" s="14">
        <v>44321</v>
      </c>
      <c r="F2141" s="27" t="s">
        <v>3908</v>
      </c>
      <c r="G2141" s="28">
        <v>196852</v>
      </c>
      <c r="H2141" s="29">
        <v>196852</v>
      </c>
      <c r="I2141" s="29">
        <v>1</v>
      </c>
      <c r="J2141" s="30">
        <v>2021</v>
      </c>
      <c r="K2141" s="30">
        <v>2021</v>
      </c>
      <c r="L2141" s="31" t="s">
        <v>2250</v>
      </c>
      <c r="M2141" s="32" t="str">
        <f>IF(_xlfn.XLOOKUP(C2141,'Raw Data_OS_22'!$C$5:$C$4516,'Raw Data_OS_22'!$G$5:$G$4516,"New_Claim/ Reopening")= "New_Claim/ Reopening","New_Claim/ Reopening","Old_Claim")</f>
        <v>Old_Claim</v>
      </c>
      <c r="N2141" s="18" t="str">
        <f>IF(M2141=$N$2,IF(J2141=$N$1,"E1","D"),_xlfn.XLOOKUP(C2141,'Raw Data_OS_22'!$C$5:$C$4516,'Raw Data_OS_22'!$O$5:$O$4516))</f>
        <v>B1</v>
      </c>
    </row>
    <row r="2142" spans="3:14" x14ac:dyDescent="0.35">
      <c r="C2142" s="26" t="s">
        <v>2437</v>
      </c>
      <c r="D2142" s="14">
        <v>44316</v>
      </c>
      <c r="E2142" s="14">
        <v>44321</v>
      </c>
      <c r="F2142" s="27" t="s">
        <v>3910</v>
      </c>
      <c r="G2142" s="28">
        <v>9980</v>
      </c>
      <c r="H2142" s="29">
        <v>9980</v>
      </c>
      <c r="I2142" s="29">
        <v>1</v>
      </c>
      <c r="J2142" s="30">
        <v>2021</v>
      </c>
      <c r="K2142" s="30">
        <v>2021</v>
      </c>
      <c r="L2142" s="31" t="s">
        <v>2250</v>
      </c>
      <c r="M2142" s="32" t="str">
        <f>IF(_xlfn.XLOOKUP(C2142,'Raw Data_OS_22'!$C$5:$C$4516,'Raw Data_OS_22'!$G$5:$G$4516,"New_Claim/ Reopening")= "New_Claim/ Reopening","New_Claim/ Reopening","Old_Claim")</f>
        <v>Old_Claim</v>
      </c>
      <c r="N2142" s="18" t="str">
        <f>IF(M2142=$N$2,IF(J2142=$N$1,"E1","D"),_xlfn.XLOOKUP(C2142,'Raw Data_OS_22'!$C$5:$C$4516,'Raw Data_OS_22'!$O$5:$O$4516))</f>
        <v>B1</v>
      </c>
    </row>
    <row r="2143" spans="3:14" x14ac:dyDescent="0.35">
      <c r="C2143" s="26" t="s">
        <v>2438</v>
      </c>
      <c r="D2143" s="14">
        <v>44243</v>
      </c>
      <c r="E2143" s="14">
        <v>44321</v>
      </c>
      <c r="F2143" s="27" t="s">
        <v>3910</v>
      </c>
      <c r="G2143" s="28">
        <v>180000</v>
      </c>
      <c r="H2143" s="29">
        <v>180000</v>
      </c>
      <c r="I2143" s="29">
        <v>1</v>
      </c>
      <c r="J2143" s="30">
        <v>2021</v>
      </c>
      <c r="K2143" s="30">
        <v>2021</v>
      </c>
      <c r="L2143" s="31" t="s">
        <v>21</v>
      </c>
      <c r="M2143" s="32" t="str">
        <f>IF(_xlfn.XLOOKUP(C2143,'Raw Data_OS_22'!$C$5:$C$4516,'Raw Data_OS_22'!$G$5:$G$4516,"New_Claim/ Reopening")= "New_Claim/ Reopening","New_Claim/ Reopening","Old_Claim")</f>
        <v>Old_Claim</v>
      </c>
      <c r="N2143" s="18" t="str">
        <f>IF(M2143=$N$2,IF(J2143=$N$1,"E1","D"),_xlfn.XLOOKUP(C2143,'Raw Data_OS_22'!$C$5:$C$4516,'Raw Data_OS_22'!$O$5:$O$4516))</f>
        <v>B1</v>
      </c>
    </row>
    <row r="2144" spans="3:14" x14ac:dyDescent="0.35">
      <c r="C2144" s="26" t="s">
        <v>2439</v>
      </c>
      <c r="D2144" s="14">
        <v>44314</v>
      </c>
      <c r="E2144" s="14">
        <v>44319</v>
      </c>
      <c r="F2144" s="27" t="s">
        <v>3908</v>
      </c>
      <c r="G2144" s="28">
        <v>6380</v>
      </c>
      <c r="H2144" s="29">
        <v>6380</v>
      </c>
      <c r="I2144" s="29">
        <v>1</v>
      </c>
      <c r="J2144" s="30">
        <v>2021</v>
      </c>
      <c r="K2144" s="30">
        <v>2021</v>
      </c>
      <c r="L2144" s="31" t="s">
        <v>2250</v>
      </c>
      <c r="M2144" s="32" t="str">
        <f>IF(_xlfn.XLOOKUP(C2144,'Raw Data_OS_22'!$C$5:$C$4516,'Raw Data_OS_22'!$G$5:$G$4516,"New_Claim/ Reopening")= "New_Claim/ Reopening","New_Claim/ Reopening","Old_Claim")</f>
        <v>Old_Claim</v>
      </c>
      <c r="N2144" s="18" t="str">
        <f>IF(M2144=$N$2,IF(J2144=$N$1,"E1","D"),_xlfn.XLOOKUP(C2144,'Raw Data_OS_22'!$C$5:$C$4516,'Raw Data_OS_22'!$O$5:$O$4516))</f>
        <v>B1</v>
      </c>
    </row>
    <row r="2145" spans="3:14" x14ac:dyDescent="0.35">
      <c r="C2145" s="26" t="s">
        <v>2901</v>
      </c>
      <c r="D2145" s="14">
        <v>44320</v>
      </c>
      <c r="E2145" s="14">
        <v>44320</v>
      </c>
      <c r="F2145" s="27" t="s">
        <v>3908</v>
      </c>
      <c r="G2145" s="28">
        <v>10000</v>
      </c>
      <c r="H2145" s="29">
        <v>10000</v>
      </c>
      <c r="I2145" s="29">
        <v>1</v>
      </c>
      <c r="J2145" s="30">
        <v>2021</v>
      </c>
      <c r="K2145" s="30">
        <v>2021</v>
      </c>
      <c r="L2145" s="31" t="s">
        <v>2250</v>
      </c>
      <c r="M2145" s="32" t="str">
        <f>IF(_xlfn.XLOOKUP(C2145,'Raw Data_OS_22'!$C$5:$C$4516,'Raw Data_OS_22'!$G$5:$G$4516,"New_Claim/ Reopening")= "New_Claim/ Reopening","New_Claim/ Reopening","Old_Claim")</f>
        <v>Old_Claim</v>
      </c>
      <c r="N2145" s="18" t="str">
        <f>IF(M2145=$N$2,IF(J2145=$N$1,"E1","D"),_xlfn.XLOOKUP(C2145,'Raw Data_OS_22'!$C$5:$C$4516,'Raw Data_OS_22'!$O$5:$O$4516))</f>
        <v>B1</v>
      </c>
    </row>
    <row r="2146" spans="3:14" x14ac:dyDescent="0.35">
      <c r="C2146" s="26" t="s">
        <v>2440</v>
      </c>
      <c r="D2146" s="14">
        <v>44309</v>
      </c>
      <c r="E2146" s="14">
        <v>44315</v>
      </c>
      <c r="F2146" s="27" t="s">
        <v>3910</v>
      </c>
      <c r="G2146" s="28">
        <v>375000</v>
      </c>
      <c r="H2146" s="29">
        <v>375000</v>
      </c>
      <c r="I2146" s="29">
        <v>1</v>
      </c>
      <c r="J2146" s="30">
        <v>2021</v>
      </c>
      <c r="K2146" s="30">
        <v>2021</v>
      </c>
      <c r="L2146" s="31" t="s">
        <v>2250</v>
      </c>
      <c r="M2146" s="32" t="str">
        <f>IF(_xlfn.XLOOKUP(C2146,'Raw Data_OS_22'!$C$5:$C$4516,'Raw Data_OS_22'!$G$5:$G$4516,"New_Claim/ Reopening")= "New_Claim/ Reopening","New_Claim/ Reopening","Old_Claim")</f>
        <v>Old_Claim</v>
      </c>
      <c r="N2146" s="18" t="str">
        <f>IF(M2146=$N$2,IF(J2146=$N$1,"E1","D"),_xlfn.XLOOKUP(C2146,'Raw Data_OS_22'!$C$5:$C$4516,'Raw Data_OS_22'!$O$5:$O$4516))</f>
        <v>A</v>
      </c>
    </row>
    <row r="2147" spans="3:14" x14ac:dyDescent="0.35">
      <c r="C2147" s="26" t="s">
        <v>2441</v>
      </c>
      <c r="D2147" s="14">
        <v>44318</v>
      </c>
      <c r="E2147" s="14">
        <v>44322</v>
      </c>
      <c r="F2147" s="27" t="s">
        <v>3908</v>
      </c>
      <c r="G2147" s="28">
        <v>118400</v>
      </c>
      <c r="H2147" s="29">
        <v>118400</v>
      </c>
      <c r="I2147" s="29">
        <v>1</v>
      </c>
      <c r="J2147" s="30">
        <v>2021</v>
      </c>
      <c r="K2147" s="30">
        <v>2021</v>
      </c>
      <c r="L2147" s="31" t="s">
        <v>2250</v>
      </c>
      <c r="M2147" s="32" t="str">
        <f>IF(_xlfn.XLOOKUP(C2147,'Raw Data_OS_22'!$C$5:$C$4516,'Raw Data_OS_22'!$G$5:$G$4516,"New_Claim/ Reopening")= "New_Claim/ Reopening","New_Claim/ Reopening","Old_Claim")</f>
        <v>Old_Claim</v>
      </c>
      <c r="N2147" s="18" t="str">
        <f>IF(M2147=$N$2,IF(J2147=$N$1,"E1","D"),_xlfn.XLOOKUP(C2147,'Raw Data_OS_22'!$C$5:$C$4516,'Raw Data_OS_22'!$O$5:$O$4516))</f>
        <v>B2</v>
      </c>
    </row>
    <row r="2148" spans="3:14" x14ac:dyDescent="0.35">
      <c r="C2148" s="26" t="s">
        <v>2905</v>
      </c>
      <c r="D2148" s="14">
        <v>44316</v>
      </c>
      <c r="E2148" s="14">
        <v>44322</v>
      </c>
      <c r="F2148" s="27" t="s">
        <v>3910</v>
      </c>
      <c r="G2148" s="28">
        <v>6380</v>
      </c>
      <c r="H2148" s="29">
        <v>6380</v>
      </c>
      <c r="I2148" s="29">
        <v>1</v>
      </c>
      <c r="J2148" s="30">
        <v>2021</v>
      </c>
      <c r="K2148" s="30">
        <v>2021</v>
      </c>
      <c r="L2148" s="31" t="s">
        <v>2250</v>
      </c>
      <c r="M2148" s="32" t="str">
        <f>IF(_xlfn.XLOOKUP(C2148,'Raw Data_OS_22'!$C$5:$C$4516,'Raw Data_OS_22'!$G$5:$G$4516,"New_Claim/ Reopening")= "New_Claim/ Reopening","New_Claim/ Reopening","Old_Claim")</f>
        <v>Old_Claim</v>
      </c>
      <c r="N2148" s="18" t="str">
        <f>IF(M2148=$N$2,IF(J2148=$N$1,"E1","D"),_xlfn.XLOOKUP(C2148,'Raw Data_OS_22'!$C$5:$C$4516,'Raw Data_OS_22'!$O$5:$O$4516))</f>
        <v>B1</v>
      </c>
    </row>
    <row r="2149" spans="3:14" x14ac:dyDescent="0.35">
      <c r="C2149" s="26" t="s">
        <v>2906</v>
      </c>
      <c r="D2149" s="14">
        <v>44316</v>
      </c>
      <c r="E2149" s="14">
        <v>44322</v>
      </c>
      <c r="F2149" s="27" t="s">
        <v>3910</v>
      </c>
      <c r="G2149" s="28">
        <v>6380</v>
      </c>
      <c r="H2149" s="29">
        <v>6380</v>
      </c>
      <c r="I2149" s="29">
        <v>1</v>
      </c>
      <c r="J2149" s="30">
        <v>2021</v>
      </c>
      <c r="K2149" s="30">
        <v>2021</v>
      </c>
      <c r="L2149" s="31" t="s">
        <v>2250</v>
      </c>
      <c r="M2149" s="32" t="str">
        <f>IF(_xlfn.XLOOKUP(C2149,'Raw Data_OS_22'!$C$5:$C$4516,'Raw Data_OS_22'!$G$5:$G$4516,"New_Claim/ Reopening")= "New_Claim/ Reopening","New_Claim/ Reopening","Old_Claim")</f>
        <v>Old_Claim</v>
      </c>
      <c r="N2149" s="18" t="str">
        <f>IF(M2149=$N$2,IF(J2149=$N$1,"E1","D"),_xlfn.XLOOKUP(C2149,'Raw Data_OS_22'!$C$5:$C$4516,'Raw Data_OS_22'!$O$5:$O$4516))</f>
        <v>B2</v>
      </c>
    </row>
    <row r="2150" spans="3:14" x14ac:dyDescent="0.35">
      <c r="C2150" s="26" t="s">
        <v>2442</v>
      </c>
      <c r="D2150" s="14">
        <v>44318</v>
      </c>
      <c r="E2150" s="14">
        <v>44322</v>
      </c>
      <c r="F2150" s="27" t="s">
        <v>3910</v>
      </c>
      <c r="G2150" s="28">
        <v>4380</v>
      </c>
      <c r="H2150" s="29">
        <v>4380</v>
      </c>
      <c r="I2150" s="29">
        <v>1</v>
      </c>
      <c r="J2150" s="30">
        <v>2021</v>
      </c>
      <c r="K2150" s="30">
        <v>2021</v>
      </c>
      <c r="L2150" s="31" t="s">
        <v>2250</v>
      </c>
      <c r="M2150" s="32" t="str">
        <f>IF(_xlfn.XLOOKUP(C2150,'Raw Data_OS_22'!$C$5:$C$4516,'Raw Data_OS_22'!$G$5:$G$4516,"New_Claim/ Reopening")= "New_Claim/ Reopening","New_Claim/ Reopening","Old_Claim")</f>
        <v>Old_Claim</v>
      </c>
      <c r="N2150" s="18" t="str">
        <f>IF(M2150=$N$2,IF(J2150=$N$1,"E1","D"),_xlfn.XLOOKUP(C2150,'Raw Data_OS_22'!$C$5:$C$4516,'Raw Data_OS_22'!$O$5:$O$4516))</f>
        <v>B2</v>
      </c>
    </row>
    <row r="2151" spans="3:14" x14ac:dyDescent="0.35">
      <c r="C2151" s="26" t="s">
        <v>2443</v>
      </c>
      <c r="D2151" s="14">
        <v>44311</v>
      </c>
      <c r="E2151" s="14">
        <v>44322</v>
      </c>
      <c r="F2151" s="27" t="s">
        <v>3910</v>
      </c>
      <c r="G2151" s="28">
        <v>6380</v>
      </c>
      <c r="H2151" s="29">
        <v>6380</v>
      </c>
      <c r="I2151" s="29">
        <v>1</v>
      </c>
      <c r="J2151" s="30">
        <v>2021</v>
      </c>
      <c r="K2151" s="30">
        <v>2021</v>
      </c>
      <c r="L2151" s="31" t="s">
        <v>2250</v>
      </c>
      <c r="M2151" s="32" t="str">
        <f>IF(_xlfn.XLOOKUP(C2151,'Raw Data_OS_22'!$C$5:$C$4516,'Raw Data_OS_22'!$G$5:$G$4516,"New_Claim/ Reopening")= "New_Claim/ Reopening","New_Claim/ Reopening","Old_Claim")</f>
        <v>Old_Claim</v>
      </c>
      <c r="N2151" s="18" t="str">
        <f>IF(M2151=$N$2,IF(J2151=$N$1,"E1","D"),_xlfn.XLOOKUP(C2151,'Raw Data_OS_22'!$C$5:$C$4516,'Raw Data_OS_22'!$O$5:$O$4516))</f>
        <v>B1</v>
      </c>
    </row>
    <row r="2152" spans="3:14" x14ac:dyDescent="0.35">
      <c r="C2152" s="26" t="s">
        <v>2444</v>
      </c>
      <c r="D2152" s="14">
        <v>44319</v>
      </c>
      <c r="E2152" s="14">
        <v>44323</v>
      </c>
      <c r="F2152" s="27" t="s">
        <v>3910</v>
      </c>
      <c r="G2152" s="28">
        <v>179000</v>
      </c>
      <c r="H2152" s="29">
        <v>179000</v>
      </c>
      <c r="I2152" s="29">
        <v>1</v>
      </c>
      <c r="J2152" s="30">
        <v>2021</v>
      </c>
      <c r="K2152" s="30">
        <v>2021</v>
      </c>
      <c r="L2152" s="31" t="s">
        <v>2250</v>
      </c>
      <c r="M2152" s="32" t="str">
        <f>IF(_xlfn.XLOOKUP(C2152,'Raw Data_OS_22'!$C$5:$C$4516,'Raw Data_OS_22'!$G$5:$G$4516,"New_Claim/ Reopening")= "New_Claim/ Reopening","New_Claim/ Reopening","Old_Claim")</f>
        <v>Old_Claim</v>
      </c>
      <c r="N2152" s="18" t="str">
        <f>IF(M2152=$N$2,IF(J2152=$N$1,"E1","D"),_xlfn.XLOOKUP(C2152,'Raw Data_OS_22'!$C$5:$C$4516,'Raw Data_OS_22'!$O$5:$O$4516))</f>
        <v>A</v>
      </c>
    </row>
    <row r="2153" spans="3:14" x14ac:dyDescent="0.35">
      <c r="C2153" s="26" t="s">
        <v>2908</v>
      </c>
      <c r="D2153" s="14">
        <v>44317</v>
      </c>
      <c r="E2153" s="14">
        <v>44323</v>
      </c>
      <c r="F2153" s="27" t="s">
        <v>3908</v>
      </c>
      <c r="G2153" s="28">
        <v>367864</v>
      </c>
      <c r="H2153" s="29">
        <v>367864</v>
      </c>
      <c r="I2153" s="29">
        <v>1</v>
      </c>
      <c r="J2153" s="30">
        <v>2021</v>
      </c>
      <c r="K2153" s="30">
        <v>2021</v>
      </c>
      <c r="L2153" s="31" t="s">
        <v>2250</v>
      </c>
      <c r="M2153" s="32" t="str">
        <f>IF(_xlfn.XLOOKUP(C2153,'Raw Data_OS_22'!$C$5:$C$4516,'Raw Data_OS_22'!$G$5:$G$4516,"New_Claim/ Reopening")= "New_Claim/ Reopening","New_Claim/ Reopening","Old_Claim")</f>
        <v>Old_Claim</v>
      </c>
      <c r="N2153" s="18" t="str">
        <f>IF(M2153=$N$2,IF(J2153=$N$1,"E1","D"),_xlfn.XLOOKUP(C2153,'Raw Data_OS_22'!$C$5:$C$4516,'Raw Data_OS_22'!$O$5:$O$4516))</f>
        <v>B2</v>
      </c>
    </row>
    <row r="2154" spans="3:14" x14ac:dyDescent="0.35">
      <c r="C2154" s="26" t="s">
        <v>2445</v>
      </c>
      <c r="D2154" s="14">
        <v>44319</v>
      </c>
      <c r="E2154" s="14">
        <v>44321</v>
      </c>
      <c r="F2154" s="27" t="s">
        <v>3910</v>
      </c>
      <c r="G2154" s="28">
        <v>163000</v>
      </c>
      <c r="H2154" s="29">
        <v>163000</v>
      </c>
      <c r="I2154" s="29">
        <v>1</v>
      </c>
      <c r="J2154" s="30">
        <v>2021</v>
      </c>
      <c r="K2154" s="30">
        <v>2021</v>
      </c>
      <c r="L2154" s="31" t="s">
        <v>2250</v>
      </c>
      <c r="M2154" s="32" t="str">
        <f>IF(_xlfn.XLOOKUP(C2154,'Raw Data_OS_22'!$C$5:$C$4516,'Raw Data_OS_22'!$G$5:$G$4516,"New_Claim/ Reopening")= "New_Claim/ Reopening","New_Claim/ Reopening","Old_Claim")</f>
        <v>Old_Claim</v>
      </c>
      <c r="N2154" s="18" t="str">
        <f>IF(M2154=$N$2,IF(J2154=$N$1,"E1","D"),_xlfn.XLOOKUP(C2154,'Raw Data_OS_22'!$C$5:$C$4516,'Raw Data_OS_22'!$O$5:$O$4516))</f>
        <v>A</v>
      </c>
    </row>
    <row r="2155" spans="3:14" x14ac:dyDescent="0.35">
      <c r="C2155" s="26" t="s">
        <v>2446</v>
      </c>
      <c r="D2155" s="14">
        <v>44298</v>
      </c>
      <c r="E2155" s="14">
        <v>44302</v>
      </c>
      <c r="F2155" s="27" t="s">
        <v>3910</v>
      </c>
      <c r="G2155" s="28">
        <v>115500</v>
      </c>
      <c r="H2155" s="29">
        <v>115500</v>
      </c>
      <c r="I2155" s="29">
        <v>1</v>
      </c>
      <c r="J2155" s="30">
        <v>2021</v>
      </c>
      <c r="K2155" s="30">
        <v>2021</v>
      </c>
      <c r="L2155" s="31" t="s">
        <v>2250</v>
      </c>
      <c r="M2155" s="32" t="str">
        <f>IF(_xlfn.XLOOKUP(C2155,'Raw Data_OS_22'!$C$5:$C$4516,'Raw Data_OS_22'!$G$5:$G$4516,"New_Claim/ Reopening")= "New_Claim/ Reopening","New_Claim/ Reopening","Old_Claim")</f>
        <v>Old_Claim</v>
      </c>
      <c r="N2155" s="18" t="str">
        <f>IF(M2155=$N$2,IF(J2155=$N$1,"E1","D"),_xlfn.XLOOKUP(C2155,'Raw Data_OS_22'!$C$5:$C$4516,'Raw Data_OS_22'!$O$5:$O$4516))</f>
        <v>B1</v>
      </c>
    </row>
    <row r="2156" spans="3:14" x14ac:dyDescent="0.35">
      <c r="C2156" s="26" t="s">
        <v>2447</v>
      </c>
      <c r="D2156" s="14">
        <v>44304</v>
      </c>
      <c r="E2156" s="14">
        <v>44309</v>
      </c>
      <c r="F2156" s="27" t="s">
        <v>3910</v>
      </c>
      <c r="G2156" s="28">
        <v>14120</v>
      </c>
      <c r="H2156" s="29">
        <v>14120</v>
      </c>
      <c r="I2156" s="29">
        <v>1</v>
      </c>
      <c r="J2156" s="30">
        <v>2021</v>
      </c>
      <c r="K2156" s="30">
        <v>2021</v>
      </c>
      <c r="L2156" s="31" t="s">
        <v>2250</v>
      </c>
      <c r="M2156" s="32" t="str">
        <f>IF(_xlfn.XLOOKUP(C2156,'Raw Data_OS_22'!$C$5:$C$4516,'Raw Data_OS_22'!$G$5:$G$4516,"New_Claim/ Reopening")= "New_Claim/ Reopening","New_Claim/ Reopening","Old_Claim")</f>
        <v>Old_Claim</v>
      </c>
      <c r="N2156" s="18" t="str">
        <f>IF(M2156=$N$2,IF(J2156=$N$1,"E1","D"),_xlfn.XLOOKUP(C2156,'Raw Data_OS_22'!$C$5:$C$4516,'Raw Data_OS_22'!$O$5:$O$4516))</f>
        <v>B1</v>
      </c>
    </row>
    <row r="2157" spans="3:14" x14ac:dyDescent="0.35">
      <c r="C2157" s="26" t="s">
        <v>2910</v>
      </c>
      <c r="D2157" s="14">
        <v>44317</v>
      </c>
      <c r="E2157" s="14">
        <v>44326</v>
      </c>
      <c r="F2157" s="27" t="s">
        <v>3910</v>
      </c>
      <c r="G2157" s="28">
        <v>350000</v>
      </c>
      <c r="H2157" s="29">
        <v>350000</v>
      </c>
      <c r="I2157" s="29">
        <v>1</v>
      </c>
      <c r="J2157" s="30">
        <v>2021</v>
      </c>
      <c r="K2157" s="30">
        <v>2021</v>
      </c>
      <c r="L2157" s="31" t="s">
        <v>2250</v>
      </c>
      <c r="M2157" s="32" t="str">
        <f>IF(_xlfn.XLOOKUP(C2157,'Raw Data_OS_22'!$C$5:$C$4516,'Raw Data_OS_22'!$G$5:$G$4516,"New_Claim/ Reopening")= "New_Claim/ Reopening","New_Claim/ Reopening","Old_Claim")</f>
        <v>Old_Claim</v>
      </c>
      <c r="N2157" s="18" t="str">
        <f>IF(M2157=$N$2,IF(J2157=$N$1,"E1","D"),_xlfn.XLOOKUP(C2157,'Raw Data_OS_22'!$C$5:$C$4516,'Raw Data_OS_22'!$O$5:$O$4516))</f>
        <v>A</v>
      </c>
    </row>
    <row r="2158" spans="3:14" x14ac:dyDescent="0.35">
      <c r="C2158" s="26" t="s">
        <v>2448</v>
      </c>
      <c r="D2158" s="14">
        <v>44305</v>
      </c>
      <c r="E2158" s="14">
        <v>44319</v>
      </c>
      <c r="F2158" s="27" t="s">
        <v>3910</v>
      </c>
      <c r="G2158" s="28">
        <v>8700</v>
      </c>
      <c r="H2158" s="29">
        <v>8700</v>
      </c>
      <c r="I2158" s="29">
        <v>1</v>
      </c>
      <c r="J2158" s="30">
        <v>2021</v>
      </c>
      <c r="K2158" s="30">
        <v>2021</v>
      </c>
      <c r="L2158" s="31" t="s">
        <v>2250</v>
      </c>
      <c r="M2158" s="32" t="str">
        <f>IF(_xlfn.XLOOKUP(C2158,'Raw Data_OS_22'!$C$5:$C$4516,'Raw Data_OS_22'!$G$5:$G$4516,"New_Claim/ Reopening")= "New_Claim/ Reopening","New_Claim/ Reopening","Old_Claim")</f>
        <v>Old_Claim</v>
      </c>
      <c r="N2158" s="18" t="str">
        <f>IF(M2158=$N$2,IF(J2158=$N$1,"E1","D"),_xlfn.XLOOKUP(C2158,'Raw Data_OS_22'!$C$5:$C$4516,'Raw Data_OS_22'!$O$5:$O$4516))</f>
        <v>B2</v>
      </c>
    </row>
    <row r="2159" spans="3:14" x14ac:dyDescent="0.35">
      <c r="C2159" s="26" t="s">
        <v>2911</v>
      </c>
      <c r="D2159" s="14">
        <v>44313</v>
      </c>
      <c r="E2159" s="14">
        <v>44314</v>
      </c>
      <c r="F2159" s="27" t="s">
        <v>3908</v>
      </c>
      <c r="G2159" s="28">
        <v>8700</v>
      </c>
      <c r="H2159" s="29">
        <v>8700</v>
      </c>
      <c r="I2159" s="29">
        <v>1</v>
      </c>
      <c r="J2159" s="30">
        <v>2021</v>
      </c>
      <c r="K2159" s="30">
        <v>2021</v>
      </c>
      <c r="L2159" s="31" t="s">
        <v>2250</v>
      </c>
      <c r="M2159" s="32" t="str">
        <f>IF(_xlfn.XLOOKUP(C2159,'Raw Data_OS_22'!$C$5:$C$4516,'Raw Data_OS_22'!$G$5:$G$4516,"New_Claim/ Reopening")= "New_Claim/ Reopening","New_Claim/ Reopening","Old_Claim")</f>
        <v>Old_Claim</v>
      </c>
      <c r="N2159" s="18" t="str">
        <f>IF(M2159=$N$2,IF(J2159=$N$1,"E1","D"),_xlfn.XLOOKUP(C2159,'Raw Data_OS_22'!$C$5:$C$4516,'Raw Data_OS_22'!$O$5:$O$4516))</f>
        <v>B1</v>
      </c>
    </row>
    <row r="2160" spans="3:14" x14ac:dyDescent="0.35">
      <c r="C2160" s="26" t="s">
        <v>2912</v>
      </c>
      <c r="D2160" s="14">
        <v>44316</v>
      </c>
      <c r="E2160" s="14">
        <v>44324</v>
      </c>
      <c r="F2160" s="27" t="s">
        <v>3908</v>
      </c>
      <c r="G2160" s="28">
        <v>12980</v>
      </c>
      <c r="H2160" s="29">
        <v>12980</v>
      </c>
      <c r="I2160" s="29">
        <v>1</v>
      </c>
      <c r="J2160" s="30">
        <v>2021</v>
      </c>
      <c r="K2160" s="30">
        <v>2021</v>
      </c>
      <c r="L2160" s="31" t="s">
        <v>2250</v>
      </c>
      <c r="M2160" s="32" t="str">
        <f>IF(_xlfn.XLOOKUP(C2160,'Raw Data_OS_22'!$C$5:$C$4516,'Raw Data_OS_22'!$G$5:$G$4516,"New_Claim/ Reopening")= "New_Claim/ Reopening","New_Claim/ Reopening","Old_Claim")</f>
        <v>Old_Claim</v>
      </c>
      <c r="N2160" s="18" t="str">
        <f>IF(M2160=$N$2,IF(J2160=$N$1,"E1","D"),_xlfn.XLOOKUP(C2160,'Raw Data_OS_22'!$C$5:$C$4516,'Raw Data_OS_22'!$O$5:$O$4516))</f>
        <v>B1</v>
      </c>
    </row>
    <row r="2161" spans="3:14" x14ac:dyDescent="0.35">
      <c r="C2161" s="26" t="s">
        <v>2449</v>
      </c>
      <c r="D2161" s="14">
        <v>44288</v>
      </c>
      <c r="E2161" s="14">
        <v>44326</v>
      </c>
      <c r="F2161" s="27" t="s">
        <v>3908</v>
      </c>
      <c r="G2161" s="28">
        <v>6380</v>
      </c>
      <c r="H2161" s="29">
        <v>6380</v>
      </c>
      <c r="I2161" s="29">
        <v>1</v>
      </c>
      <c r="J2161" s="30">
        <v>2021</v>
      </c>
      <c r="K2161" s="30">
        <v>2021</v>
      </c>
      <c r="L2161" s="31" t="s">
        <v>2250</v>
      </c>
      <c r="M2161" s="32" t="str">
        <f>IF(_xlfn.XLOOKUP(C2161,'Raw Data_OS_22'!$C$5:$C$4516,'Raw Data_OS_22'!$G$5:$G$4516,"New_Claim/ Reopening")= "New_Claim/ Reopening","New_Claim/ Reopening","Old_Claim")</f>
        <v>Old_Claim</v>
      </c>
      <c r="N2161" s="18" t="str">
        <f>IF(M2161=$N$2,IF(J2161=$N$1,"E1","D"),_xlfn.XLOOKUP(C2161,'Raw Data_OS_22'!$C$5:$C$4516,'Raw Data_OS_22'!$O$5:$O$4516))</f>
        <v>B1</v>
      </c>
    </row>
    <row r="2162" spans="3:14" x14ac:dyDescent="0.35">
      <c r="C2162" s="26" t="s">
        <v>2913</v>
      </c>
      <c r="D2162" s="14">
        <v>44309</v>
      </c>
      <c r="E2162" s="14">
        <v>44322</v>
      </c>
      <c r="F2162" s="27" t="s">
        <v>3910</v>
      </c>
      <c r="G2162" s="28">
        <v>9360</v>
      </c>
      <c r="H2162" s="29">
        <v>9360</v>
      </c>
      <c r="I2162" s="29">
        <v>1</v>
      </c>
      <c r="J2162" s="30">
        <v>2021</v>
      </c>
      <c r="K2162" s="30">
        <v>2021</v>
      </c>
      <c r="L2162" s="31" t="s">
        <v>2250</v>
      </c>
      <c r="M2162" s="32" t="str">
        <f>IF(_xlfn.XLOOKUP(C2162,'Raw Data_OS_22'!$C$5:$C$4516,'Raw Data_OS_22'!$G$5:$G$4516,"New_Claim/ Reopening")= "New_Claim/ Reopening","New_Claim/ Reopening","Old_Claim")</f>
        <v>Old_Claim</v>
      </c>
      <c r="N2162" s="18" t="str">
        <f>IF(M2162=$N$2,IF(J2162=$N$1,"E1","D"),_xlfn.XLOOKUP(C2162,'Raw Data_OS_22'!$C$5:$C$4516,'Raw Data_OS_22'!$O$5:$O$4516))</f>
        <v>B1</v>
      </c>
    </row>
    <row r="2163" spans="3:14" x14ac:dyDescent="0.35">
      <c r="C2163" s="26" t="s">
        <v>2451</v>
      </c>
      <c r="D2163" s="14">
        <v>44309</v>
      </c>
      <c r="E2163" s="14">
        <v>44310</v>
      </c>
      <c r="F2163" s="27" t="s">
        <v>3908</v>
      </c>
      <c r="G2163" s="28">
        <v>6430</v>
      </c>
      <c r="H2163" s="29">
        <v>6430</v>
      </c>
      <c r="I2163" s="29">
        <v>1</v>
      </c>
      <c r="J2163" s="30">
        <v>2021</v>
      </c>
      <c r="K2163" s="30">
        <v>2021</v>
      </c>
      <c r="L2163" s="31" t="s">
        <v>2250</v>
      </c>
      <c r="M2163" s="32" t="str">
        <f>IF(_xlfn.XLOOKUP(C2163,'Raw Data_OS_22'!$C$5:$C$4516,'Raw Data_OS_22'!$G$5:$G$4516,"New_Claim/ Reopening")= "New_Claim/ Reopening","New_Claim/ Reopening","Old_Claim")</f>
        <v>Old_Claim</v>
      </c>
      <c r="N2163" s="18" t="str">
        <f>IF(M2163=$N$2,IF(J2163=$N$1,"E1","D"),_xlfn.XLOOKUP(C2163,'Raw Data_OS_22'!$C$5:$C$4516,'Raw Data_OS_22'!$O$5:$O$4516))</f>
        <v>B1</v>
      </c>
    </row>
    <row r="2164" spans="3:14" x14ac:dyDescent="0.35">
      <c r="C2164" s="26" t="s">
        <v>2452</v>
      </c>
      <c r="D2164" s="14">
        <v>44324</v>
      </c>
      <c r="E2164" s="14">
        <v>44326</v>
      </c>
      <c r="F2164" s="27" t="s">
        <v>3910</v>
      </c>
      <c r="G2164" s="28">
        <v>6380</v>
      </c>
      <c r="H2164" s="29">
        <v>6380</v>
      </c>
      <c r="I2164" s="29">
        <v>1</v>
      </c>
      <c r="J2164" s="30">
        <v>2021</v>
      </c>
      <c r="K2164" s="30">
        <v>2021</v>
      </c>
      <c r="L2164" s="31" t="s">
        <v>2250</v>
      </c>
      <c r="M2164" s="32" t="str">
        <f>IF(_xlfn.XLOOKUP(C2164,'Raw Data_OS_22'!$C$5:$C$4516,'Raw Data_OS_22'!$G$5:$G$4516,"New_Claim/ Reopening")= "New_Claim/ Reopening","New_Claim/ Reopening","Old_Claim")</f>
        <v>Old_Claim</v>
      </c>
      <c r="N2164" s="18" t="str">
        <f>IF(M2164=$N$2,IF(J2164=$N$1,"E1","D"),_xlfn.XLOOKUP(C2164,'Raw Data_OS_22'!$C$5:$C$4516,'Raw Data_OS_22'!$O$5:$O$4516))</f>
        <v>B1</v>
      </c>
    </row>
    <row r="2165" spans="3:14" x14ac:dyDescent="0.35">
      <c r="C2165" s="26" t="s">
        <v>2914</v>
      </c>
      <c r="D2165" s="14">
        <v>44310</v>
      </c>
      <c r="E2165" s="14">
        <v>44326</v>
      </c>
      <c r="F2165" s="27" t="s">
        <v>3910</v>
      </c>
      <c r="G2165" s="28">
        <v>7000</v>
      </c>
      <c r="H2165" s="29">
        <v>7000</v>
      </c>
      <c r="I2165" s="29">
        <v>1</v>
      </c>
      <c r="J2165" s="30">
        <v>2021</v>
      </c>
      <c r="K2165" s="30">
        <v>2021</v>
      </c>
      <c r="L2165" s="31" t="s">
        <v>2250</v>
      </c>
      <c r="M2165" s="32" t="str">
        <f>IF(_xlfn.XLOOKUP(C2165,'Raw Data_OS_22'!$C$5:$C$4516,'Raw Data_OS_22'!$G$5:$G$4516,"New_Claim/ Reopening")= "New_Claim/ Reopening","New_Claim/ Reopening","Old_Claim")</f>
        <v>Old_Claim</v>
      </c>
      <c r="N2165" s="18" t="str">
        <f>IF(M2165=$N$2,IF(J2165=$N$1,"E1","D"),_xlfn.XLOOKUP(C2165,'Raw Data_OS_22'!$C$5:$C$4516,'Raw Data_OS_22'!$O$5:$O$4516))</f>
        <v>B1</v>
      </c>
    </row>
    <row r="2166" spans="3:14" x14ac:dyDescent="0.35">
      <c r="C2166" s="26" t="s">
        <v>2453</v>
      </c>
      <c r="D2166" s="14">
        <v>44325</v>
      </c>
      <c r="E2166" s="14">
        <v>44326</v>
      </c>
      <c r="F2166" s="27" t="s">
        <v>3910</v>
      </c>
      <c r="G2166" s="28">
        <v>6380</v>
      </c>
      <c r="H2166" s="29">
        <v>6380</v>
      </c>
      <c r="I2166" s="29">
        <v>1</v>
      </c>
      <c r="J2166" s="30">
        <v>2021</v>
      </c>
      <c r="K2166" s="30">
        <v>2021</v>
      </c>
      <c r="L2166" s="31" t="s">
        <v>2250</v>
      </c>
      <c r="M2166" s="32" t="str">
        <f>IF(_xlfn.XLOOKUP(C2166,'Raw Data_OS_22'!$C$5:$C$4516,'Raw Data_OS_22'!$G$5:$G$4516,"New_Claim/ Reopening")= "New_Claim/ Reopening","New_Claim/ Reopening","Old_Claim")</f>
        <v>Old_Claim</v>
      </c>
      <c r="N2166" s="18" t="str">
        <f>IF(M2166=$N$2,IF(J2166=$N$1,"E1","D"),_xlfn.XLOOKUP(C2166,'Raw Data_OS_22'!$C$5:$C$4516,'Raw Data_OS_22'!$O$5:$O$4516))</f>
        <v>B1</v>
      </c>
    </row>
    <row r="2167" spans="3:14" x14ac:dyDescent="0.35">
      <c r="C2167" s="26" t="s">
        <v>2916</v>
      </c>
      <c r="D2167" s="14">
        <v>44304</v>
      </c>
      <c r="E2167" s="14">
        <v>44309</v>
      </c>
      <c r="F2167" s="27" t="s">
        <v>3910</v>
      </c>
      <c r="G2167" s="28">
        <v>8700</v>
      </c>
      <c r="H2167" s="29">
        <v>8700</v>
      </c>
      <c r="I2167" s="29">
        <v>1</v>
      </c>
      <c r="J2167" s="30">
        <v>2021</v>
      </c>
      <c r="K2167" s="30">
        <v>2021</v>
      </c>
      <c r="L2167" s="31" t="s">
        <v>2250</v>
      </c>
      <c r="M2167" s="32" t="str">
        <f>IF(_xlfn.XLOOKUP(C2167,'Raw Data_OS_22'!$C$5:$C$4516,'Raw Data_OS_22'!$G$5:$G$4516,"New_Claim/ Reopening")= "New_Claim/ Reopening","New_Claim/ Reopening","Old_Claim")</f>
        <v>Old_Claim</v>
      </c>
      <c r="N2167" s="18" t="str">
        <f>IF(M2167=$N$2,IF(J2167=$N$1,"E1","D"),_xlfn.XLOOKUP(C2167,'Raw Data_OS_22'!$C$5:$C$4516,'Raw Data_OS_22'!$O$5:$O$4516))</f>
        <v>B1</v>
      </c>
    </row>
    <row r="2168" spans="3:14" x14ac:dyDescent="0.35">
      <c r="C2168" s="26" t="s">
        <v>2454</v>
      </c>
      <c r="D2168" s="14">
        <v>44248</v>
      </c>
      <c r="E2168" s="14">
        <v>44269</v>
      </c>
      <c r="F2168" s="27" t="s">
        <v>3910</v>
      </c>
      <c r="G2168" s="28">
        <v>36380</v>
      </c>
      <c r="H2168" s="29">
        <v>36380</v>
      </c>
      <c r="I2168" s="29">
        <v>1</v>
      </c>
      <c r="J2168" s="30">
        <v>2021</v>
      </c>
      <c r="K2168" s="30">
        <v>2021</v>
      </c>
      <c r="L2168" s="31" t="s">
        <v>21</v>
      </c>
      <c r="M2168" s="32" t="str">
        <f>IF(_xlfn.XLOOKUP(C2168,'Raw Data_OS_22'!$C$5:$C$4516,'Raw Data_OS_22'!$G$5:$G$4516,"New_Claim/ Reopening")= "New_Claim/ Reopening","New_Claim/ Reopening","Old_Claim")</f>
        <v>Old_Claim</v>
      </c>
      <c r="N2168" s="18" t="str">
        <f>IF(M2168=$N$2,IF(J2168=$N$1,"E1","D"),_xlfn.XLOOKUP(C2168,'Raw Data_OS_22'!$C$5:$C$4516,'Raw Data_OS_22'!$O$5:$O$4516))</f>
        <v>B1</v>
      </c>
    </row>
    <row r="2169" spans="3:14" x14ac:dyDescent="0.35">
      <c r="C2169" s="26" t="s">
        <v>2917</v>
      </c>
      <c r="D2169" s="14">
        <v>44320</v>
      </c>
      <c r="E2169" s="14">
        <v>44326</v>
      </c>
      <c r="F2169" s="27" t="s">
        <v>3908</v>
      </c>
      <c r="G2169" s="28">
        <v>6380</v>
      </c>
      <c r="H2169" s="29">
        <v>6380</v>
      </c>
      <c r="I2169" s="29">
        <v>1</v>
      </c>
      <c r="J2169" s="30">
        <v>2021</v>
      </c>
      <c r="K2169" s="30">
        <v>2021</v>
      </c>
      <c r="L2169" s="31" t="s">
        <v>2250</v>
      </c>
      <c r="M2169" s="32" t="str">
        <f>IF(_xlfn.XLOOKUP(C2169,'Raw Data_OS_22'!$C$5:$C$4516,'Raw Data_OS_22'!$G$5:$G$4516,"New_Claim/ Reopening")= "New_Claim/ Reopening","New_Claim/ Reopening","Old_Claim")</f>
        <v>Old_Claim</v>
      </c>
      <c r="N2169" s="18" t="str">
        <f>IF(M2169=$N$2,IF(J2169=$N$1,"E1","D"),_xlfn.XLOOKUP(C2169,'Raw Data_OS_22'!$C$5:$C$4516,'Raw Data_OS_22'!$O$5:$O$4516))</f>
        <v>B2</v>
      </c>
    </row>
    <row r="2170" spans="3:14" x14ac:dyDescent="0.35">
      <c r="C2170" s="26" t="s">
        <v>2455</v>
      </c>
      <c r="D2170" s="14">
        <v>44322</v>
      </c>
      <c r="E2170" s="14">
        <v>44326</v>
      </c>
      <c r="F2170" s="27" t="s">
        <v>3910</v>
      </c>
      <c r="G2170" s="28">
        <v>6380</v>
      </c>
      <c r="H2170" s="29">
        <v>6380</v>
      </c>
      <c r="I2170" s="29">
        <v>1</v>
      </c>
      <c r="J2170" s="30">
        <v>2021</v>
      </c>
      <c r="K2170" s="30">
        <v>2021</v>
      </c>
      <c r="L2170" s="31" t="s">
        <v>2250</v>
      </c>
      <c r="M2170" s="32" t="str">
        <f>IF(_xlfn.XLOOKUP(C2170,'Raw Data_OS_22'!$C$5:$C$4516,'Raw Data_OS_22'!$G$5:$G$4516,"New_Claim/ Reopening")= "New_Claim/ Reopening","New_Claim/ Reopening","Old_Claim")</f>
        <v>Old_Claim</v>
      </c>
      <c r="N2170" s="18" t="str">
        <f>IF(M2170=$N$2,IF(J2170=$N$1,"E1","D"),_xlfn.XLOOKUP(C2170,'Raw Data_OS_22'!$C$5:$C$4516,'Raw Data_OS_22'!$O$5:$O$4516))</f>
        <v>B1</v>
      </c>
    </row>
    <row r="2171" spans="3:14" x14ac:dyDescent="0.35">
      <c r="C2171" s="26" t="s">
        <v>2456</v>
      </c>
      <c r="D2171" s="14">
        <v>44324</v>
      </c>
      <c r="E2171" s="14">
        <v>44327</v>
      </c>
      <c r="F2171" s="27" t="s">
        <v>3910</v>
      </c>
      <c r="G2171" s="28">
        <v>17200</v>
      </c>
      <c r="H2171" s="29">
        <v>17200</v>
      </c>
      <c r="I2171" s="29">
        <v>1</v>
      </c>
      <c r="J2171" s="30">
        <v>2021</v>
      </c>
      <c r="K2171" s="30">
        <v>2021</v>
      </c>
      <c r="L2171" s="31" t="s">
        <v>2250</v>
      </c>
      <c r="M2171" s="32" t="str">
        <f>IF(_xlfn.XLOOKUP(C2171,'Raw Data_OS_22'!$C$5:$C$4516,'Raw Data_OS_22'!$G$5:$G$4516,"New_Claim/ Reopening")= "New_Claim/ Reopening","New_Claim/ Reopening","Old_Claim")</f>
        <v>Old_Claim</v>
      </c>
      <c r="N2171" s="18" t="str">
        <f>IF(M2171=$N$2,IF(J2171=$N$1,"E1","D"),_xlfn.XLOOKUP(C2171,'Raw Data_OS_22'!$C$5:$C$4516,'Raw Data_OS_22'!$O$5:$O$4516))</f>
        <v>B1</v>
      </c>
    </row>
    <row r="2172" spans="3:14" x14ac:dyDescent="0.35">
      <c r="C2172" s="26" t="s">
        <v>2918</v>
      </c>
      <c r="D2172" s="14">
        <v>44321</v>
      </c>
      <c r="E2172" s="14">
        <v>44327</v>
      </c>
      <c r="F2172" s="27" t="s">
        <v>3910</v>
      </c>
      <c r="G2172" s="28">
        <v>8700</v>
      </c>
      <c r="H2172" s="29">
        <v>8700</v>
      </c>
      <c r="I2172" s="29">
        <v>1</v>
      </c>
      <c r="J2172" s="30">
        <v>2021</v>
      </c>
      <c r="K2172" s="30">
        <v>2021</v>
      </c>
      <c r="L2172" s="31" t="s">
        <v>2250</v>
      </c>
      <c r="M2172" s="32" t="str">
        <f>IF(_xlfn.XLOOKUP(C2172,'Raw Data_OS_22'!$C$5:$C$4516,'Raw Data_OS_22'!$G$5:$G$4516,"New_Claim/ Reopening")= "New_Claim/ Reopening","New_Claim/ Reopening","Old_Claim")</f>
        <v>Old_Claim</v>
      </c>
      <c r="N2172" s="18" t="str">
        <f>IF(M2172=$N$2,IF(J2172=$N$1,"E1","D"),_xlfn.XLOOKUP(C2172,'Raw Data_OS_22'!$C$5:$C$4516,'Raw Data_OS_22'!$O$5:$O$4516))</f>
        <v>B2</v>
      </c>
    </row>
    <row r="2173" spans="3:14" x14ac:dyDescent="0.35">
      <c r="C2173" s="26" t="s">
        <v>2921</v>
      </c>
      <c r="D2173" s="14">
        <v>44310</v>
      </c>
      <c r="E2173" s="14">
        <v>44327</v>
      </c>
      <c r="F2173" s="27" t="s">
        <v>3910</v>
      </c>
      <c r="G2173" s="28">
        <v>6380</v>
      </c>
      <c r="H2173" s="29">
        <v>6380</v>
      </c>
      <c r="I2173" s="29">
        <v>1</v>
      </c>
      <c r="J2173" s="30">
        <v>2021</v>
      </c>
      <c r="K2173" s="30">
        <v>2021</v>
      </c>
      <c r="L2173" s="31" t="s">
        <v>2250</v>
      </c>
      <c r="M2173" s="32" t="str">
        <f>IF(_xlfn.XLOOKUP(C2173,'Raw Data_OS_22'!$C$5:$C$4516,'Raw Data_OS_22'!$G$5:$G$4516,"New_Claim/ Reopening")= "New_Claim/ Reopening","New_Claim/ Reopening","Old_Claim")</f>
        <v>Old_Claim</v>
      </c>
      <c r="N2173" s="18" t="str">
        <f>IF(M2173=$N$2,IF(J2173=$N$1,"E1","D"),_xlfn.XLOOKUP(C2173,'Raw Data_OS_22'!$C$5:$C$4516,'Raw Data_OS_22'!$O$5:$O$4516))</f>
        <v>B1</v>
      </c>
    </row>
    <row r="2174" spans="3:14" x14ac:dyDescent="0.35">
      <c r="C2174" s="26" t="s">
        <v>2922</v>
      </c>
      <c r="D2174" s="14">
        <v>44324</v>
      </c>
      <c r="E2174" s="14">
        <v>44327</v>
      </c>
      <c r="F2174" s="27" t="s">
        <v>3910</v>
      </c>
      <c r="G2174" s="28">
        <v>187250</v>
      </c>
      <c r="H2174" s="29">
        <v>187250</v>
      </c>
      <c r="I2174" s="29">
        <v>1</v>
      </c>
      <c r="J2174" s="30">
        <v>2021</v>
      </c>
      <c r="K2174" s="30">
        <v>2021</v>
      </c>
      <c r="L2174" s="31" t="s">
        <v>2250</v>
      </c>
      <c r="M2174" s="32" t="str">
        <f>IF(_xlfn.XLOOKUP(C2174,'Raw Data_OS_22'!$C$5:$C$4516,'Raw Data_OS_22'!$G$5:$G$4516,"New_Claim/ Reopening")= "New_Claim/ Reopening","New_Claim/ Reopening","Old_Claim")</f>
        <v>Old_Claim</v>
      </c>
      <c r="N2174" s="18" t="str">
        <f>IF(M2174=$N$2,IF(J2174=$N$1,"E1","D"),_xlfn.XLOOKUP(C2174,'Raw Data_OS_22'!$C$5:$C$4516,'Raw Data_OS_22'!$O$5:$O$4516))</f>
        <v>B2</v>
      </c>
    </row>
    <row r="2175" spans="3:14" x14ac:dyDescent="0.35">
      <c r="C2175" s="26" t="s">
        <v>2923</v>
      </c>
      <c r="D2175" s="14">
        <v>44300</v>
      </c>
      <c r="E2175" s="14">
        <v>44327</v>
      </c>
      <c r="F2175" s="27" t="s">
        <v>3910</v>
      </c>
      <c r="G2175" s="28">
        <v>400000</v>
      </c>
      <c r="H2175" s="29">
        <v>400000</v>
      </c>
      <c r="I2175" s="29">
        <v>1</v>
      </c>
      <c r="J2175" s="30">
        <v>2021</v>
      </c>
      <c r="K2175" s="30">
        <v>2021</v>
      </c>
      <c r="L2175" s="31" t="s">
        <v>2250</v>
      </c>
      <c r="M2175" s="32" t="str">
        <f>IF(_xlfn.XLOOKUP(C2175,'Raw Data_OS_22'!$C$5:$C$4516,'Raw Data_OS_22'!$G$5:$G$4516,"New_Claim/ Reopening")= "New_Claim/ Reopening","New_Claim/ Reopening","Old_Claim")</f>
        <v>Old_Claim</v>
      </c>
      <c r="N2175" s="18" t="str">
        <f>IF(M2175=$N$2,IF(J2175=$N$1,"E1","D"),_xlfn.XLOOKUP(C2175,'Raw Data_OS_22'!$C$5:$C$4516,'Raw Data_OS_22'!$O$5:$O$4516))</f>
        <v>B1</v>
      </c>
    </row>
    <row r="2176" spans="3:14" x14ac:dyDescent="0.35">
      <c r="C2176" s="26" t="s">
        <v>2458</v>
      </c>
      <c r="D2176" s="14">
        <v>44324</v>
      </c>
      <c r="E2176" s="14">
        <v>44327</v>
      </c>
      <c r="F2176" s="27" t="s">
        <v>3910</v>
      </c>
      <c r="G2176" s="28">
        <v>8700</v>
      </c>
      <c r="H2176" s="29">
        <v>8700</v>
      </c>
      <c r="I2176" s="29">
        <v>1</v>
      </c>
      <c r="J2176" s="30">
        <v>2021</v>
      </c>
      <c r="K2176" s="30">
        <v>2021</v>
      </c>
      <c r="L2176" s="31" t="s">
        <v>2250</v>
      </c>
      <c r="M2176" s="32" t="str">
        <f>IF(_xlfn.XLOOKUP(C2176,'Raw Data_OS_22'!$C$5:$C$4516,'Raw Data_OS_22'!$G$5:$G$4516,"New_Claim/ Reopening")= "New_Claim/ Reopening","New_Claim/ Reopening","Old_Claim")</f>
        <v>Old_Claim</v>
      </c>
      <c r="N2176" s="18" t="str">
        <f>IF(M2176=$N$2,IF(J2176=$N$1,"E1","D"),_xlfn.XLOOKUP(C2176,'Raw Data_OS_22'!$C$5:$C$4516,'Raw Data_OS_22'!$O$5:$O$4516))</f>
        <v>B1</v>
      </c>
    </row>
    <row r="2177" spans="3:14" x14ac:dyDescent="0.35">
      <c r="C2177" s="26" t="s">
        <v>2924</v>
      </c>
      <c r="D2177" s="14">
        <v>44304</v>
      </c>
      <c r="E2177" s="14">
        <v>44323</v>
      </c>
      <c r="F2177" s="27" t="s">
        <v>3910</v>
      </c>
      <c r="G2177" s="28">
        <v>8700</v>
      </c>
      <c r="H2177" s="29">
        <v>8700</v>
      </c>
      <c r="I2177" s="29">
        <v>1</v>
      </c>
      <c r="J2177" s="30">
        <v>2021</v>
      </c>
      <c r="K2177" s="30">
        <v>2021</v>
      </c>
      <c r="L2177" s="31" t="s">
        <v>2250</v>
      </c>
      <c r="M2177" s="32" t="str">
        <f>IF(_xlfn.XLOOKUP(C2177,'Raw Data_OS_22'!$C$5:$C$4516,'Raw Data_OS_22'!$G$5:$G$4516,"New_Claim/ Reopening")= "New_Claim/ Reopening","New_Claim/ Reopening","Old_Claim")</f>
        <v>Old_Claim</v>
      </c>
      <c r="N2177" s="18" t="str">
        <f>IF(M2177=$N$2,IF(J2177=$N$1,"E1","D"),_xlfn.XLOOKUP(C2177,'Raw Data_OS_22'!$C$5:$C$4516,'Raw Data_OS_22'!$O$5:$O$4516))</f>
        <v>B1</v>
      </c>
    </row>
    <row r="2178" spans="3:14" x14ac:dyDescent="0.35">
      <c r="C2178" s="26" t="s">
        <v>2925</v>
      </c>
      <c r="D2178" s="14">
        <v>44295</v>
      </c>
      <c r="E2178" s="14">
        <v>44328</v>
      </c>
      <c r="F2178" s="27" t="s">
        <v>3910</v>
      </c>
      <c r="G2178" s="28">
        <v>9280</v>
      </c>
      <c r="H2178" s="29">
        <v>9280</v>
      </c>
      <c r="I2178" s="29">
        <v>1</v>
      </c>
      <c r="J2178" s="30">
        <v>2021</v>
      </c>
      <c r="K2178" s="30">
        <v>2021</v>
      </c>
      <c r="L2178" s="31" t="s">
        <v>2250</v>
      </c>
      <c r="M2178" s="32" t="str">
        <f>IF(_xlfn.XLOOKUP(C2178,'Raw Data_OS_22'!$C$5:$C$4516,'Raw Data_OS_22'!$G$5:$G$4516,"New_Claim/ Reopening")= "New_Claim/ Reopening","New_Claim/ Reopening","Old_Claim")</f>
        <v>Old_Claim</v>
      </c>
      <c r="N2178" s="18" t="str">
        <f>IF(M2178=$N$2,IF(J2178=$N$1,"E1","D"),_xlfn.XLOOKUP(C2178,'Raw Data_OS_22'!$C$5:$C$4516,'Raw Data_OS_22'!$O$5:$O$4516))</f>
        <v>B2</v>
      </c>
    </row>
    <row r="2179" spans="3:14" x14ac:dyDescent="0.35">
      <c r="C2179" s="26" t="s">
        <v>2459</v>
      </c>
      <c r="D2179" s="14">
        <v>44325</v>
      </c>
      <c r="E2179" s="14">
        <v>44328</v>
      </c>
      <c r="F2179" s="27" t="s">
        <v>3910</v>
      </c>
      <c r="G2179" s="28">
        <v>8700</v>
      </c>
      <c r="H2179" s="29">
        <v>8700</v>
      </c>
      <c r="I2179" s="29">
        <v>1</v>
      </c>
      <c r="J2179" s="30">
        <v>2021</v>
      </c>
      <c r="K2179" s="30">
        <v>2021</v>
      </c>
      <c r="L2179" s="31" t="s">
        <v>2250</v>
      </c>
      <c r="M2179" s="32" t="str">
        <f>IF(_xlfn.XLOOKUP(C2179,'Raw Data_OS_22'!$C$5:$C$4516,'Raw Data_OS_22'!$G$5:$G$4516,"New_Claim/ Reopening")= "New_Claim/ Reopening","New_Claim/ Reopening","Old_Claim")</f>
        <v>Old_Claim</v>
      </c>
      <c r="N2179" s="18" t="str">
        <f>IF(M2179=$N$2,IF(J2179=$N$1,"E1","D"),_xlfn.XLOOKUP(C2179,'Raw Data_OS_22'!$C$5:$C$4516,'Raw Data_OS_22'!$O$5:$O$4516))</f>
        <v>B1</v>
      </c>
    </row>
    <row r="2180" spans="3:14" x14ac:dyDescent="0.35">
      <c r="C2180" s="26" t="s">
        <v>2927</v>
      </c>
      <c r="D2180" s="14">
        <v>44322</v>
      </c>
      <c r="E2180" s="14">
        <v>44328</v>
      </c>
      <c r="F2180" s="27" t="s">
        <v>3910</v>
      </c>
      <c r="G2180" s="28">
        <v>31000</v>
      </c>
      <c r="H2180" s="29">
        <v>31000</v>
      </c>
      <c r="I2180" s="29">
        <v>1</v>
      </c>
      <c r="J2180" s="30">
        <v>2021</v>
      </c>
      <c r="K2180" s="30">
        <v>2021</v>
      </c>
      <c r="L2180" s="31" t="s">
        <v>2250</v>
      </c>
      <c r="M2180" s="32" t="str">
        <f>IF(_xlfn.XLOOKUP(C2180,'Raw Data_OS_22'!$C$5:$C$4516,'Raw Data_OS_22'!$G$5:$G$4516,"New_Claim/ Reopening")= "New_Claim/ Reopening","New_Claim/ Reopening","Old_Claim")</f>
        <v>Old_Claim</v>
      </c>
      <c r="N2180" s="18" t="str">
        <f>IF(M2180=$N$2,IF(J2180=$N$1,"E1","D"),_xlfn.XLOOKUP(C2180,'Raw Data_OS_22'!$C$5:$C$4516,'Raw Data_OS_22'!$O$5:$O$4516))</f>
        <v>B2</v>
      </c>
    </row>
    <row r="2181" spans="3:14" x14ac:dyDescent="0.35">
      <c r="C2181" s="26" t="s">
        <v>2928</v>
      </c>
      <c r="D2181" s="14">
        <v>44326</v>
      </c>
      <c r="E2181" s="14">
        <v>44328</v>
      </c>
      <c r="F2181" s="27" t="s">
        <v>3910</v>
      </c>
      <c r="G2181" s="28">
        <v>7000</v>
      </c>
      <c r="H2181" s="29">
        <v>7000</v>
      </c>
      <c r="I2181" s="29">
        <v>1</v>
      </c>
      <c r="J2181" s="30">
        <v>2021</v>
      </c>
      <c r="K2181" s="30">
        <v>2021</v>
      </c>
      <c r="L2181" s="31" t="s">
        <v>2250</v>
      </c>
      <c r="M2181" s="32" t="str">
        <f>IF(_xlfn.XLOOKUP(C2181,'Raw Data_OS_22'!$C$5:$C$4516,'Raw Data_OS_22'!$G$5:$G$4516,"New_Claim/ Reopening")= "New_Claim/ Reopening","New_Claim/ Reopening","Old_Claim")</f>
        <v>Old_Claim</v>
      </c>
      <c r="N2181" s="18" t="str">
        <f>IF(M2181=$N$2,IF(J2181=$N$1,"E1","D"),_xlfn.XLOOKUP(C2181,'Raw Data_OS_22'!$C$5:$C$4516,'Raw Data_OS_22'!$O$5:$O$4516))</f>
        <v>B1</v>
      </c>
    </row>
    <row r="2182" spans="3:14" x14ac:dyDescent="0.35">
      <c r="C2182" s="26" t="s">
        <v>2460</v>
      </c>
      <c r="D2182" s="14">
        <v>44324</v>
      </c>
      <c r="E2182" s="14">
        <v>44327</v>
      </c>
      <c r="F2182" s="27" t="s">
        <v>3908</v>
      </c>
      <c r="G2182" s="28">
        <v>187040</v>
      </c>
      <c r="H2182" s="29">
        <v>187040</v>
      </c>
      <c r="I2182" s="29">
        <v>1</v>
      </c>
      <c r="J2182" s="30">
        <v>2021</v>
      </c>
      <c r="K2182" s="30">
        <v>2021</v>
      </c>
      <c r="L2182" s="31" t="s">
        <v>2250</v>
      </c>
      <c r="M2182" s="32" t="str">
        <f>IF(_xlfn.XLOOKUP(C2182,'Raw Data_OS_22'!$C$5:$C$4516,'Raw Data_OS_22'!$G$5:$G$4516,"New_Claim/ Reopening")= "New_Claim/ Reopening","New_Claim/ Reopening","Old_Claim")</f>
        <v>Old_Claim</v>
      </c>
      <c r="N2182" s="18" t="str">
        <f>IF(M2182=$N$2,IF(J2182=$N$1,"E1","D"),_xlfn.XLOOKUP(C2182,'Raw Data_OS_22'!$C$5:$C$4516,'Raw Data_OS_22'!$O$5:$O$4516))</f>
        <v>B2</v>
      </c>
    </row>
    <row r="2183" spans="3:14" x14ac:dyDescent="0.35">
      <c r="C2183" s="26" t="s">
        <v>2929</v>
      </c>
      <c r="D2183" s="14">
        <v>44323</v>
      </c>
      <c r="E2183" s="14">
        <v>44327</v>
      </c>
      <c r="F2183" s="27" t="s">
        <v>3910</v>
      </c>
      <c r="G2183" s="28">
        <v>4380</v>
      </c>
      <c r="H2183" s="29">
        <v>4380</v>
      </c>
      <c r="I2183" s="29">
        <v>1</v>
      </c>
      <c r="J2183" s="30">
        <v>2021</v>
      </c>
      <c r="K2183" s="30">
        <v>2021</v>
      </c>
      <c r="L2183" s="31" t="s">
        <v>2250</v>
      </c>
      <c r="M2183" s="32" t="str">
        <f>IF(_xlfn.XLOOKUP(C2183,'Raw Data_OS_22'!$C$5:$C$4516,'Raw Data_OS_22'!$G$5:$G$4516,"New_Claim/ Reopening")= "New_Claim/ Reopening","New_Claim/ Reopening","Old_Claim")</f>
        <v>Old_Claim</v>
      </c>
      <c r="N2183" s="18" t="str">
        <f>IF(M2183=$N$2,IF(J2183=$N$1,"E1","D"),_xlfn.XLOOKUP(C2183,'Raw Data_OS_22'!$C$5:$C$4516,'Raw Data_OS_22'!$O$5:$O$4516))</f>
        <v>B2</v>
      </c>
    </row>
    <row r="2184" spans="3:14" x14ac:dyDescent="0.35">
      <c r="C2184" s="26" t="s">
        <v>2930</v>
      </c>
      <c r="D2184" s="14">
        <v>44316</v>
      </c>
      <c r="E2184" s="14">
        <v>44327</v>
      </c>
      <c r="F2184" s="27" t="s">
        <v>3908</v>
      </c>
      <c r="G2184" s="28">
        <v>53910</v>
      </c>
      <c r="H2184" s="29">
        <v>53910</v>
      </c>
      <c r="I2184" s="29">
        <v>1</v>
      </c>
      <c r="J2184" s="30">
        <v>2021</v>
      </c>
      <c r="K2184" s="30">
        <v>2021</v>
      </c>
      <c r="L2184" s="31" t="s">
        <v>2250</v>
      </c>
      <c r="M2184" s="32" t="str">
        <f>IF(_xlfn.XLOOKUP(C2184,'Raw Data_OS_22'!$C$5:$C$4516,'Raw Data_OS_22'!$G$5:$G$4516,"New_Claim/ Reopening")= "New_Claim/ Reopening","New_Claim/ Reopening","Old_Claim")</f>
        <v>Old_Claim</v>
      </c>
      <c r="N2184" s="18" t="str">
        <f>IF(M2184=$N$2,IF(J2184=$N$1,"E1","D"),_xlfn.XLOOKUP(C2184,'Raw Data_OS_22'!$C$5:$C$4516,'Raw Data_OS_22'!$O$5:$O$4516))</f>
        <v>B1</v>
      </c>
    </row>
    <row r="2185" spans="3:14" x14ac:dyDescent="0.35">
      <c r="C2185" s="26" t="s">
        <v>2931</v>
      </c>
      <c r="D2185" s="14">
        <v>44293</v>
      </c>
      <c r="E2185" s="14">
        <v>44329</v>
      </c>
      <c r="F2185" s="27" t="s">
        <v>3910</v>
      </c>
      <c r="G2185" s="28">
        <v>4095</v>
      </c>
      <c r="H2185" s="29">
        <v>4095</v>
      </c>
      <c r="I2185" s="29">
        <v>1</v>
      </c>
      <c r="J2185" s="30">
        <v>2021</v>
      </c>
      <c r="K2185" s="30">
        <v>2021</v>
      </c>
      <c r="L2185" s="31" t="s">
        <v>2250</v>
      </c>
      <c r="M2185" s="32" t="str">
        <f>IF(_xlfn.XLOOKUP(C2185,'Raw Data_OS_22'!$C$5:$C$4516,'Raw Data_OS_22'!$G$5:$G$4516,"New_Claim/ Reopening")= "New_Claim/ Reopening","New_Claim/ Reopening","Old_Claim")</f>
        <v>Old_Claim</v>
      </c>
      <c r="N2185" s="18" t="str">
        <f>IF(M2185=$N$2,IF(J2185=$N$1,"E1","D"),_xlfn.XLOOKUP(C2185,'Raw Data_OS_22'!$C$5:$C$4516,'Raw Data_OS_22'!$O$5:$O$4516))</f>
        <v>A</v>
      </c>
    </row>
    <row r="2186" spans="3:14" x14ac:dyDescent="0.35">
      <c r="C2186" s="26" t="s">
        <v>2932</v>
      </c>
      <c r="D2186" s="14">
        <v>44326</v>
      </c>
      <c r="E2186" s="14">
        <v>44328</v>
      </c>
      <c r="F2186" s="27" t="s">
        <v>3908</v>
      </c>
      <c r="G2186" s="28">
        <v>12760</v>
      </c>
      <c r="H2186" s="29">
        <v>12760</v>
      </c>
      <c r="I2186" s="29">
        <v>1</v>
      </c>
      <c r="J2186" s="30">
        <v>2021</v>
      </c>
      <c r="K2186" s="30">
        <v>2021</v>
      </c>
      <c r="L2186" s="31" t="s">
        <v>2250</v>
      </c>
      <c r="M2186" s="32" t="str">
        <f>IF(_xlfn.XLOOKUP(C2186,'Raw Data_OS_22'!$C$5:$C$4516,'Raw Data_OS_22'!$G$5:$G$4516,"New_Claim/ Reopening")= "New_Claim/ Reopening","New_Claim/ Reopening","Old_Claim")</f>
        <v>Old_Claim</v>
      </c>
      <c r="N2186" s="18" t="str">
        <f>IF(M2186=$N$2,IF(J2186=$N$1,"E1","D"),_xlfn.XLOOKUP(C2186,'Raw Data_OS_22'!$C$5:$C$4516,'Raw Data_OS_22'!$O$5:$O$4516))</f>
        <v>B1</v>
      </c>
    </row>
    <row r="2187" spans="3:14" x14ac:dyDescent="0.35">
      <c r="C2187" s="26" t="s">
        <v>2933</v>
      </c>
      <c r="D2187" s="14">
        <v>44324</v>
      </c>
      <c r="E2187" s="14">
        <v>44328</v>
      </c>
      <c r="F2187" s="27" t="s">
        <v>3910</v>
      </c>
      <c r="G2187" s="28">
        <v>38700</v>
      </c>
      <c r="H2187" s="29">
        <v>38700</v>
      </c>
      <c r="I2187" s="29">
        <v>1</v>
      </c>
      <c r="J2187" s="30">
        <v>2021</v>
      </c>
      <c r="K2187" s="30">
        <v>2021</v>
      </c>
      <c r="L2187" s="31" t="s">
        <v>2250</v>
      </c>
      <c r="M2187" s="32" t="str">
        <f>IF(_xlfn.XLOOKUP(C2187,'Raw Data_OS_22'!$C$5:$C$4516,'Raw Data_OS_22'!$G$5:$G$4516,"New_Claim/ Reopening")= "New_Claim/ Reopening","New_Claim/ Reopening","Old_Claim")</f>
        <v>Old_Claim</v>
      </c>
      <c r="N2187" s="18" t="str">
        <f>IF(M2187=$N$2,IF(J2187=$N$1,"E1","D"),_xlfn.XLOOKUP(C2187,'Raw Data_OS_22'!$C$5:$C$4516,'Raw Data_OS_22'!$O$5:$O$4516))</f>
        <v>B1</v>
      </c>
    </row>
    <row r="2188" spans="3:14" x14ac:dyDescent="0.35">
      <c r="C2188" s="26" t="s">
        <v>2934</v>
      </c>
      <c r="D2188" s="14">
        <v>44324</v>
      </c>
      <c r="E2188" s="14">
        <v>44328</v>
      </c>
      <c r="F2188" s="27" t="s">
        <v>3910</v>
      </c>
      <c r="G2188" s="28">
        <v>193500</v>
      </c>
      <c r="H2188" s="29">
        <v>193500</v>
      </c>
      <c r="I2188" s="29">
        <v>1</v>
      </c>
      <c r="J2188" s="30">
        <v>2021</v>
      </c>
      <c r="K2188" s="30">
        <v>2021</v>
      </c>
      <c r="L2188" s="31" t="s">
        <v>2250</v>
      </c>
      <c r="M2188" s="32" t="str">
        <f>IF(_xlfn.XLOOKUP(C2188,'Raw Data_OS_22'!$C$5:$C$4516,'Raw Data_OS_22'!$G$5:$G$4516,"New_Claim/ Reopening")= "New_Claim/ Reopening","New_Claim/ Reopening","Old_Claim")</f>
        <v>Old_Claim</v>
      </c>
      <c r="N2188" s="18" t="str">
        <f>IF(M2188=$N$2,IF(J2188=$N$1,"E1","D"),_xlfn.XLOOKUP(C2188,'Raw Data_OS_22'!$C$5:$C$4516,'Raw Data_OS_22'!$O$5:$O$4516))</f>
        <v>B1</v>
      </c>
    </row>
    <row r="2189" spans="3:14" x14ac:dyDescent="0.35">
      <c r="C2189" s="26" t="s">
        <v>2935</v>
      </c>
      <c r="D2189" s="14">
        <v>44326</v>
      </c>
      <c r="E2189" s="14">
        <v>44329</v>
      </c>
      <c r="F2189" s="27" t="s">
        <v>3910</v>
      </c>
      <c r="G2189" s="28">
        <v>14380</v>
      </c>
      <c r="H2189" s="29">
        <v>14380</v>
      </c>
      <c r="I2189" s="29">
        <v>1</v>
      </c>
      <c r="J2189" s="30">
        <v>2021</v>
      </c>
      <c r="K2189" s="30">
        <v>2021</v>
      </c>
      <c r="L2189" s="31" t="s">
        <v>2250</v>
      </c>
      <c r="M2189" s="32" t="str">
        <f>IF(_xlfn.XLOOKUP(C2189,'Raw Data_OS_22'!$C$5:$C$4516,'Raw Data_OS_22'!$G$5:$G$4516,"New_Claim/ Reopening")= "New_Claim/ Reopening","New_Claim/ Reopening","Old_Claim")</f>
        <v>Old_Claim</v>
      </c>
      <c r="N2189" s="18" t="str">
        <f>IF(M2189=$N$2,IF(J2189=$N$1,"E1","D"),_xlfn.XLOOKUP(C2189,'Raw Data_OS_22'!$C$5:$C$4516,'Raw Data_OS_22'!$O$5:$O$4516))</f>
        <v>B2</v>
      </c>
    </row>
    <row r="2190" spans="3:14" x14ac:dyDescent="0.35">
      <c r="C2190" s="26" t="s">
        <v>2936</v>
      </c>
      <c r="D2190" s="14">
        <v>44328</v>
      </c>
      <c r="E2190" s="14">
        <v>44329</v>
      </c>
      <c r="F2190" s="27" t="s">
        <v>3908</v>
      </c>
      <c r="G2190" s="28">
        <v>8700</v>
      </c>
      <c r="H2190" s="29">
        <v>8700</v>
      </c>
      <c r="I2190" s="29">
        <v>1</v>
      </c>
      <c r="J2190" s="30">
        <v>2021</v>
      </c>
      <c r="K2190" s="30">
        <v>2021</v>
      </c>
      <c r="L2190" s="31" t="s">
        <v>2250</v>
      </c>
      <c r="M2190" s="32" t="str">
        <f>IF(_xlfn.XLOOKUP(C2190,'Raw Data_OS_22'!$C$5:$C$4516,'Raw Data_OS_22'!$G$5:$G$4516,"New_Claim/ Reopening")= "New_Claim/ Reopening","New_Claim/ Reopening","Old_Claim")</f>
        <v>Old_Claim</v>
      </c>
      <c r="N2190" s="18" t="str">
        <f>IF(M2190=$N$2,IF(J2190=$N$1,"E1","D"),_xlfn.XLOOKUP(C2190,'Raw Data_OS_22'!$C$5:$C$4516,'Raw Data_OS_22'!$O$5:$O$4516))</f>
        <v>B1</v>
      </c>
    </row>
    <row r="2191" spans="3:14" x14ac:dyDescent="0.35">
      <c r="C2191" s="26" t="s">
        <v>2937</v>
      </c>
      <c r="D2191" s="14">
        <v>44329</v>
      </c>
      <c r="E2191" s="14">
        <v>44331</v>
      </c>
      <c r="F2191" s="27" t="s">
        <v>3910</v>
      </c>
      <c r="G2191" s="28">
        <v>76312.5</v>
      </c>
      <c r="H2191" s="29">
        <v>76312.5</v>
      </c>
      <c r="I2191" s="29">
        <v>1</v>
      </c>
      <c r="J2191" s="30">
        <v>2021</v>
      </c>
      <c r="K2191" s="30">
        <v>2021</v>
      </c>
      <c r="L2191" s="31" t="s">
        <v>2250</v>
      </c>
      <c r="M2191" s="32" t="str">
        <f>IF(_xlfn.XLOOKUP(C2191,'Raw Data_OS_22'!$C$5:$C$4516,'Raw Data_OS_22'!$G$5:$G$4516,"New_Claim/ Reopening")= "New_Claim/ Reopening","New_Claim/ Reopening","Old_Claim")</f>
        <v>Old_Claim</v>
      </c>
      <c r="N2191" s="18" t="str">
        <f>IF(M2191=$N$2,IF(J2191=$N$1,"E1","D"),_xlfn.XLOOKUP(C2191,'Raw Data_OS_22'!$C$5:$C$4516,'Raw Data_OS_22'!$O$5:$O$4516))</f>
        <v>B2</v>
      </c>
    </row>
    <row r="2192" spans="3:14" x14ac:dyDescent="0.35">
      <c r="C2192" s="26" t="s">
        <v>2938</v>
      </c>
      <c r="D2192" s="14">
        <v>44328</v>
      </c>
      <c r="E2192" s="14">
        <v>44333</v>
      </c>
      <c r="F2192" s="27" t="s">
        <v>3910</v>
      </c>
      <c r="G2192" s="28">
        <v>7300</v>
      </c>
      <c r="H2192" s="29">
        <v>7300</v>
      </c>
      <c r="I2192" s="29">
        <v>1</v>
      </c>
      <c r="J2192" s="30">
        <v>2021</v>
      </c>
      <c r="K2192" s="30">
        <v>2021</v>
      </c>
      <c r="L2192" s="31" t="s">
        <v>2250</v>
      </c>
      <c r="M2192" s="32" t="str">
        <f>IF(_xlfn.XLOOKUP(C2192,'Raw Data_OS_22'!$C$5:$C$4516,'Raw Data_OS_22'!$G$5:$G$4516,"New_Claim/ Reopening")= "New_Claim/ Reopening","New_Claim/ Reopening","Old_Claim")</f>
        <v>Old_Claim</v>
      </c>
      <c r="N2192" s="18" t="str">
        <f>IF(M2192=$N$2,IF(J2192=$N$1,"E1","D"),_xlfn.XLOOKUP(C2192,'Raw Data_OS_22'!$C$5:$C$4516,'Raw Data_OS_22'!$O$5:$O$4516))</f>
        <v>A</v>
      </c>
    </row>
    <row r="2193" spans="3:14" x14ac:dyDescent="0.35">
      <c r="C2193" s="26" t="s">
        <v>2939</v>
      </c>
      <c r="D2193" s="14">
        <v>44328</v>
      </c>
      <c r="E2193" s="14">
        <v>44333</v>
      </c>
      <c r="F2193" s="27" t="s">
        <v>3910</v>
      </c>
      <c r="G2193" s="28">
        <v>227380</v>
      </c>
      <c r="H2193" s="29">
        <v>227380</v>
      </c>
      <c r="I2193" s="29">
        <v>1</v>
      </c>
      <c r="J2193" s="30">
        <v>2021</v>
      </c>
      <c r="K2193" s="30">
        <v>2021</v>
      </c>
      <c r="L2193" s="31" t="s">
        <v>2250</v>
      </c>
      <c r="M2193" s="32" t="str">
        <f>IF(_xlfn.XLOOKUP(C2193,'Raw Data_OS_22'!$C$5:$C$4516,'Raw Data_OS_22'!$G$5:$G$4516,"New_Claim/ Reopening")= "New_Claim/ Reopening","New_Claim/ Reopening","Old_Claim")</f>
        <v>Old_Claim</v>
      </c>
      <c r="N2193" s="18" t="str">
        <f>IF(M2193=$N$2,IF(J2193=$N$1,"E1","D"),_xlfn.XLOOKUP(C2193,'Raw Data_OS_22'!$C$5:$C$4516,'Raw Data_OS_22'!$O$5:$O$4516))</f>
        <v>A</v>
      </c>
    </row>
    <row r="2194" spans="3:14" x14ac:dyDescent="0.35">
      <c r="C2194" s="26" t="s">
        <v>2940</v>
      </c>
      <c r="D2194" s="14">
        <v>44317</v>
      </c>
      <c r="E2194" s="14">
        <v>44333</v>
      </c>
      <c r="F2194" s="27" t="s">
        <v>3910</v>
      </c>
      <c r="G2194" s="28">
        <v>6380</v>
      </c>
      <c r="H2194" s="29">
        <v>6380</v>
      </c>
      <c r="I2194" s="29">
        <v>1</v>
      </c>
      <c r="J2194" s="30">
        <v>2021</v>
      </c>
      <c r="K2194" s="30">
        <v>2021</v>
      </c>
      <c r="L2194" s="31" t="s">
        <v>2250</v>
      </c>
      <c r="M2194" s="32" t="str">
        <f>IF(_xlfn.XLOOKUP(C2194,'Raw Data_OS_22'!$C$5:$C$4516,'Raw Data_OS_22'!$G$5:$G$4516,"New_Claim/ Reopening")= "New_Claim/ Reopening","New_Claim/ Reopening","Old_Claim")</f>
        <v>Old_Claim</v>
      </c>
      <c r="N2194" s="18" t="str">
        <f>IF(M2194=$N$2,IF(J2194=$N$1,"E1","D"),_xlfn.XLOOKUP(C2194,'Raw Data_OS_22'!$C$5:$C$4516,'Raw Data_OS_22'!$O$5:$O$4516))</f>
        <v>B1</v>
      </c>
    </row>
    <row r="2195" spans="3:14" x14ac:dyDescent="0.35">
      <c r="C2195" s="26" t="s">
        <v>2941</v>
      </c>
      <c r="D2195" s="14">
        <v>44324</v>
      </c>
      <c r="E2195" s="14">
        <v>44333</v>
      </c>
      <c r="F2195" s="27" t="s">
        <v>3908</v>
      </c>
      <c r="G2195" s="28">
        <v>50000</v>
      </c>
      <c r="H2195" s="29">
        <v>50000</v>
      </c>
      <c r="I2195" s="29">
        <v>1</v>
      </c>
      <c r="J2195" s="30">
        <v>2021</v>
      </c>
      <c r="K2195" s="30">
        <v>2021</v>
      </c>
      <c r="L2195" s="31" t="s">
        <v>2250</v>
      </c>
      <c r="M2195" s="32" t="str">
        <f>IF(_xlfn.XLOOKUP(C2195,'Raw Data_OS_22'!$C$5:$C$4516,'Raw Data_OS_22'!$G$5:$G$4516,"New_Claim/ Reopening")= "New_Claim/ Reopening","New_Claim/ Reopening","Old_Claim")</f>
        <v>Old_Claim</v>
      </c>
      <c r="N2195" s="18" t="str">
        <f>IF(M2195=$N$2,IF(J2195=$N$1,"E1","D"),_xlfn.XLOOKUP(C2195,'Raw Data_OS_22'!$C$5:$C$4516,'Raw Data_OS_22'!$O$5:$O$4516))</f>
        <v>A</v>
      </c>
    </row>
    <row r="2196" spans="3:14" x14ac:dyDescent="0.35">
      <c r="C2196" s="26" t="s">
        <v>2462</v>
      </c>
      <c r="D2196" s="14">
        <v>44328</v>
      </c>
      <c r="E2196" s="14">
        <v>44333</v>
      </c>
      <c r="F2196" s="27" t="s">
        <v>3908</v>
      </c>
      <c r="G2196" s="28">
        <v>6380</v>
      </c>
      <c r="H2196" s="29">
        <v>6380</v>
      </c>
      <c r="I2196" s="29">
        <v>1</v>
      </c>
      <c r="J2196" s="30">
        <v>2021</v>
      </c>
      <c r="K2196" s="30">
        <v>2021</v>
      </c>
      <c r="L2196" s="31" t="s">
        <v>2250</v>
      </c>
      <c r="M2196" s="32" t="str">
        <f>IF(_xlfn.XLOOKUP(C2196,'Raw Data_OS_22'!$C$5:$C$4516,'Raw Data_OS_22'!$G$5:$G$4516,"New_Claim/ Reopening")= "New_Claim/ Reopening","New_Claim/ Reopening","Old_Claim")</f>
        <v>Old_Claim</v>
      </c>
      <c r="N2196" s="18" t="str">
        <f>IF(M2196=$N$2,IF(J2196=$N$1,"E1","D"),_xlfn.XLOOKUP(C2196,'Raw Data_OS_22'!$C$5:$C$4516,'Raw Data_OS_22'!$O$5:$O$4516))</f>
        <v>B1</v>
      </c>
    </row>
    <row r="2197" spans="3:14" x14ac:dyDescent="0.35">
      <c r="C2197" s="26" t="s">
        <v>2463</v>
      </c>
      <c r="D2197" s="14">
        <v>44329</v>
      </c>
      <c r="E2197" s="14">
        <v>44333</v>
      </c>
      <c r="F2197" s="27" t="s">
        <v>3908</v>
      </c>
      <c r="G2197" s="28">
        <v>8700</v>
      </c>
      <c r="H2197" s="29">
        <v>8700</v>
      </c>
      <c r="I2197" s="29">
        <v>1</v>
      </c>
      <c r="J2197" s="30">
        <v>2021</v>
      </c>
      <c r="K2197" s="30">
        <v>2021</v>
      </c>
      <c r="L2197" s="31" t="s">
        <v>2250</v>
      </c>
      <c r="M2197" s="32" t="str">
        <f>IF(_xlfn.XLOOKUP(C2197,'Raw Data_OS_22'!$C$5:$C$4516,'Raw Data_OS_22'!$G$5:$G$4516,"New_Claim/ Reopening")= "New_Claim/ Reopening","New_Claim/ Reopening","Old_Claim")</f>
        <v>Old_Claim</v>
      </c>
      <c r="N2197" s="18" t="str">
        <f>IF(M2197=$N$2,IF(J2197=$N$1,"E1","D"),_xlfn.XLOOKUP(C2197,'Raw Data_OS_22'!$C$5:$C$4516,'Raw Data_OS_22'!$O$5:$O$4516))</f>
        <v>B1</v>
      </c>
    </row>
    <row r="2198" spans="3:14" x14ac:dyDescent="0.35">
      <c r="C2198" s="26" t="s">
        <v>2943</v>
      </c>
      <c r="D2198" s="14">
        <v>44328</v>
      </c>
      <c r="E2198" s="14">
        <v>44329</v>
      </c>
      <c r="F2198" s="27" t="s">
        <v>3908</v>
      </c>
      <c r="G2198" s="28">
        <v>8700</v>
      </c>
      <c r="H2198" s="29">
        <v>8700</v>
      </c>
      <c r="I2198" s="29">
        <v>1</v>
      </c>
      <c r="J2198" s="30">
        <v>2021</v>
      </c>
      <c r="K2198" s="30">
        <v>2021</v>
      </c>
      <c r="L2198" s="31" t="s">
        <v>2250</v>
      </c>
      <c r="M2198" s="32" t="str">
        <f>IF(_xlfn.XLOOKUP(C2198,'Raw Data_OS_22'!$C$5:$C$4516,'Raw Data_OS_22'!$G$5:$G$4516,"New_Claim/ Reopening")= "New_Claim/ Reopening","New_Claim/ Reopening","Old_Claim")</f>
        <v>Old_Claim</v>
      </c>
      <c r="N2198" s="18" t="str">
        <f>IF(M2198=$N$2,IF(J2198=$N$1,"E1","D"),_xlfn.XLOOKUP(C2198,'Raw Data_OS_22'!$C$5:$C$4516,'Raw Data_OS_22'!$O$5:$O$4516))</f>
        <v>B1</v>
      </c>
    </row>
    <row r="2199" spans="3:14" x14ac:dyDescent="0.35">
      <c r="C2199" s="26" t="s">
        <v>2944</v>
      </c>
      <c r="D2199" s="14">
        <v>44310</v>
      </c>
      <c r="E2199" s="14">
        <v>44333</v>
      </c>
      <c r="F2199" s="27" t="s">
        <v>3910</v>
      </c>
      <c r="G2199" s="28">
        <v>163252.94117999999</v>
      </c>
      <c r="H2199" s="29">
        <v>163252.94117999999</v>
      </c>
      <c r="I2199" s="29">
        <v>1</v>
      </c>
      <c r="J2199" s="30">
        <v>2021</v>
      </c>
      <c r="K2199" s="30">
        <v>2021</v>
      </c>
      <c r="L2199" s="31" t="s">
        <v>2250</v>
      </c>
      <c r="M2199" s="32" t="str">
        <f>IF(_xlfn.XLOOKUP(C2199,'Raw Data_OS_22'!$C$5:$C$4516,'Raw Data_OS_22'!$G$5:$G$4516,"New_Claim/ Reopening")= "New_Claim/ Reopening","New_Claim/ Reopening","Old_Claim")</f>
        <v>Old_Claim</v>
      </c>
      <c r="N2199" s="18" t="str">
        <f>IF(M2199=$N$2,IF(J2199=$N$1,"E1","D"),_xlfn.XLOOKUP(C2199,'Raw Data_OS_22'!$C$5:$C$4516,'Raw Data_OS_22'!$O$5:$O$4516))</f>
        <v>A</v>
      </c>
    </row>
    <row r="2200" spans="3:14" x14ac:dyDescent="0.35">
      <c r="C2200" s="26" t="s">
        <v>2945</v>
      </c>
      <c r="D2200" s="14">
        <v>44325</v>
      </c>
      <c r="E2200" s="14">
        <v>44334</v>
      </c>
      <c r="F2200" s="27" t="s">
        <v>3910</v>
      </c>
      <c r="G2200" s="28">
        <v>33700</v>
      </c>
      <c r="H2200" s="29">
        <v>33700</v>
      </c>
      <c r="I2200" s="29">
        <v>1</v>
      </c>
      <c r="J2200" s="30">
        <v>2021</v>
      </c>
      <c r="K2200" s="30">
        <v>2021</v>
      </c>
      <c r="L2200" s="31" t="s">
        <v>2250</v>
      </c>
      <c r="M2200" s="32" t="str">
        <f>IF(_xlfn.XLOOKUP(C2200,'Raw Data_OS_22'!$C$5:$C$4516,'Raw Data_OS_22'!$G$5:$G$4516,"New_Claim/ Reopening")= "New_Claim/ Reopening","New_Claim/ Reopening","Old_Claim")</f>
        <v>Old_Claim</v>
      </c>
      <c r="N2200" s="18" t="str">
        <f>IF(M2200=$N$2,IF(J2200=$N$1,"E1","D"),_xlfn.XLOOKUP(C2200,'Raw Data_OS_22'!$C$5:$C$4516,'Raw Data_OS_22'!$O$5:$O$4516))</f>
        <v>B1</v>
      </c>
    </row>
    <row r="2201" spans="3:14" x14ac:dyDescent="0.35">
      <c r="C2201" s="26" t="s">
        <v>2464</v>
      </c>
      <c r="D2201" s="14">
        <v>44329</v>
      </c>
      <c r="E2201" s="14">
        <v>44334</v>
      </c>
      <c r="F2201" s="27" t="s">
        <v>3910</v>
      </c>
      <c r="G2201" s="28">
        <v>578812</v>
      </c>
      <c r="H2201" s="29">
        <v>578812</v>
      </c>
      <c r="I2201" s="29">
        <v>1</v>
      </c>
      <c r="J2201" s="30">
        <v>2021</v>
      </c>
      <c r="K2201" s="30">
        <v>2021</v>
      </c>
      <c r="L2201" s="31" t="s">
        <v>2250</v>
      </c>
      <c r="M2201" s="32" t="str">
        <f>IF(_xlfn.XLOOKUP(C2201,'Raw Data_OS_22'!$C$5:$C$4516,'Raw Data_OS_22'!$G$5:$G$4516,"New_Claim/ Reopening")= "New_Claim/ Reopening","New_Claim/ Reopening","Old_Claim")</f>
        <v>Old_Claim</v>
      </c>
      <c r="N2201" s="18" t="str">
        <f>IF(M2201=$N$2,IF(J2201=$N$1,"E1","D"),_xlfn.XLOOKUP(C2201,'Raw Data_OS_22'!$C$5:$C$4516,'Raw Data_OS_22'!$O$5:$O$4516))</f>
        <v>B1</v>
      </c>
    </row>
    <row r="2202" spans="3:14" x14ac:dyDescent="0.35">
      <c r="C2202" s="26" t="s">
        <v>2947</v>
      </c>
      <c r="D2202" s="14">
        <v>44329</v>
      </c>
      <c r="E2202" s="14">
        <v>44334</v>
      </c>
      <c r="F2202" s="27" t="s">
        <v>3910</v>
      </c>
      <c r="G2202" s="28">
        <v>21380</v>
      </c>
      <c r="H2202" s="29">
        <v>21380</v>
      </c>
      <c r="I2202" s="29">
        <v>1</v>
      </c>
      <c r="J2202" s="30">
        <v>2021</v>
      </c>
      <c r="K2202" s="30">
        <v>2021</v>
      </c>
      <c r="L2202" s="31" t="s">
        <v>2250</v>
      </c>
      <c r="M2202" s="32" t="str">
        <f>IF(_xlfn.XLOOKUP(C2202,'Raw Data_OS_22'!$C$5:$C$4516,'Raw Data_OS_22'!$G$5:$G$4516,"New_Claim/ Reopening")= "New_Claim/ Reopening","New_Claim/ Reopening","Old_Claim")</f>
        <v>Old_Claim</v>
      </c>
      <c r="N2202" s="18" t="str">
        <f>IF(M2202=$N$2,IF(J2202=$N$1,"E1","D"),_xlfn.XLOOKUP(C2202,'Raw Data_OS_22'!$C$5:$C$4516,'Raw Data_OS_22'!$O$5:$O$4516))</f>
        <v>B2</v>
      </c>
    </row>
    <row r="2203" spans="3:14" x14ac:dyDescent="0.35">
      <c r="C2203" s="26" t="s">
        <v>2465</v>
      </c>
      <c r="D2203" s="14">
        <v>44331</v>
      </c>
      <c r="E2203" s="14">
        <v>44334</v>
      </c>
      <c r="F2203" s="27" t="s">
        <v>3910</v>
      </c>
      <c r="G2203" s="28">
        <v>6380</v>
      </c>
      <c r="H2203" s="29">
        <v>6380</v>
      </c>
      <c r="I2203" s="29">
        <v>1</v>
      </c>
      <c r="J2203" s="30">
        <v>2021</v>
      </c>
      <c r="K2203" s="30">
        <v>2021</v>
      </c>
      <c r="L2203" s="31" t="s">
        <v>2250</v>
      </c>
      <c r="M2203" s="32" t="str">
        <f>IF(_xlfn.XLOOKUP(C2203,'Raw Data_OS_22'!$C$5:$C$4516,'Raw Data_OS_22'!$G$5:$G$4516,"New_Claim/ Reopening")= "New_Claim/ Reopening","New_Claim/ Reopening","Old_Claim")</f>
        <v>Old_Claim</v>
      </c>
      <c r="N2203" s="18" t="str">
        <f>IF(M2203=$N$2,IF(J2203=$N$1,"E1","D"),_xlfn.XLOOKUP(C2203,'Raw Data_OS_22'!$C$5:$C$4516,'Raw Data_OS_22'!$O$5:$O$4516))</f>
        <v>B1</v>
      </c>
    </row>
    <row r="2204" spans="3:14" x14ac:dyDescent="0.35">
      <c r="C2204" s="26" t="s">
        <v>2948</v>
      </c>
      <c r="D2204" s="14">
        <v>44324</v>
      </c>
      <c r="E2204" s="14">
        <v>44334</v>
      </c>
      <c r="F2204" s="27" t="s">
        <v>3910</v>
      </c>
      <c r="G2204" s="28">
        <v>8700</v>
      </c>
      <c r="H2204" s="29">
        <v>8700</v>
      </c>
      <c r="I2204" s="29">
        <v>1</v>
      </c>
      <c r="J2204" s="30">
        <v>2021</v>
      </c>
      <c r="K2204" s="30">
        <v>2021</v>
      </c>
      <c r="L2204" s="31" t="s">
        <v>2250</v>
      </c>
      <c r="M2204" s="32" t="str">
        <f>IF(_xlfn.XLOOKUP(C2204,'Raw Data_OS_22'!$C$5:$C$4516,'Raw Data_OS_22'!$G$5:$G$4516,"New_Claim/ Reopening")= "New_Claim/ Reopening","New_Claim/ Reopening","Old_Claim")</f>
        <v>Old_Claim</v>
      </c>
      <c r="N2204" s="18" t="str">
        <f>IF(M2204=$N$2,IF(J2204=$N$1,"E1","D"),_xlfn.XLOOKUP(C2204,'Raw Data_OS_22'!$C$5:$C$4516,'Raw Data_OS_22'!$O$5:$O$4516))</f>
        <v>B1</v>
      </c>
    </row>
    <row r="2205" spans="3:14" x14ac:dyDescent="0.35">
      <c r="C2205" s="26" t="s">
        <v>2949</v>
      </c>
      <c r="D2205" s="14">
        <v>44252</v>
      </c>
      <c r="E2205" s="14">
        <v>44334</v>
      </c>
      <c r="F2205" s="27" t="s">
        <v>4199</v>
      </c>
      <c r="G2205" s="28">
        <v>100000</v>
      </c>
      <c r="H2205" s="29">
        <v>100000</v>
      </c>
      <c r="I2205" s="29">
        <v>1</v>
      </c>
      <c r="J2205" s="30">
        <v>2021</v>
      </c>
      <c r="K2205" s="30">
        <v>2021</v>
      </c>
      <c r="L2205" s="31" t="s">
        <v>21</v>
      </c>
      <c r="M2205" s="32" t="str">
        <f>IF(_xlfn.XLOOKUP(C2205,'Raw Data_OS_22'!$C$5:$C$4516,'Raw Data_OS_22'!$G$5:$G$4516,"New_Claim/ Reopening")= "New_Claim/ Reopening","New_Claim/ Reopening","Old_Claim")</f>
        <v>Old_Claim</v>
      </c>
      <c r="N2205" s="18" t="str">
        <f>IF(M2205=$N$2,IF(J2205=$N$1,"E1","D"),_xlfn.XLOOKUP(C2205,'Raw Data_OS_22'!$C$5:$C$4516,'Raw Data_OS_22'!$O$5:$O$4516))</f>
        <v>A</v>
      </c>
    </row>
    <row r="2206" spans="3:14" x14ac:dyDescent="0.35">
      <c r="C2206" s="26" t="s">
        <v>2950</v>
      </c>
      <c r="D2206" s="14">
        <v>44333</v>
      </c>
      <c r="E2206" s="14">
        <v>44334</v>
      </c>
      <c r="F2206" s="27" t="s">
        <v>3908</v>
      </c>
      <c r="G2206" s="28">
        <v>1112430</v>
      </c>
      <c r="H2206" s="29">
        <v>1112430</v>
      </c>
      <c r="I2206" s="29">
        <v>1</v>
      </c>
      <c r="J2206" s="30">
        <v>2021</v>
      </c>
      <c r="K2206" s="30">
        <v>2021</v>
      </c>
      <c r="L2206" s="31" t="s">
        <v>2250</v>
      </c>
      <c r="M2206" s="32" t="str">
        <f>IF(_xlfn.XLOOKUP(C2206,'Raw Data_OS_22'!$C$5:$C$4516,'Raw Data_OS_22'!$G$5:$G$4516,"New_Claim/ Reopening")= "New_Claim/ Reopening","New_Claim/ Reopening","Old_Claim")</f>
        <v>Old_Claim</v>
      </c>
      <c r="N2206" s="18" t="str">
        <f>IF(M2206=$N$2,IF(J2206=$N$1,"E1","D"),_xlfn.XLOOKUP(C2206,'Raw Data_OS_22'!$C$5:$C$4516,'Raw Data_OS_22'!$O$5:$O$4516))</f>
        <v>A</v>
      </c>
    </row>
    <row r="2207" spans="3:14" x14ac:dyDescent="0.35">
      <c r="C2207" s="26" t="s">
        <v>2951</v>
      </c>
      <c r="D2207" s="14">
        <v>44314</v>
      </c>
      <c r="E2207" s="14">
        <v>44334</v>
      </c>
      <c r="F2207" s="27" t="s">
        <v>3910</v>
      </c>
      <c r="G2207" s="28">
        <v>8700</v>
      </c>
      <c r="H2207" s="29">
        <v>8700</v>
      </c>
      <c r="I2207" s="29">
        <v>1</v>
      </c>
      <c r="J2207" s="30">
        <v>2021</v>
      </c>
      <c r="K2207" s="30">
        <v>2021</v>
      </c>
      <c r="L2207" s="31" t="s">
        <v>2250</v>
      </c>
      <c r="M2207" s="32" t="str">
        <f>IF(_xlfn.XLOOKUP(C2207,'Raw Data_OS_22'!$C$5:$C$4516,'Raw Data_OS_22'!$G$5:$G$4516,"New_Claim/ Reopening")= "New_Claim/ Reopening","New_Claim/ Reopening","Old_Claim")</f>
        <v>Old_Claim</v>
      </c>
      <c r="N2207" s="18" t="str">
        <f>IF(M2207=$N$2,IF(J2207=$N$1,"E1","D"),_xlfn.XLOOKUP(C2207,'Raw Data_OS_22'!$C$5:$C$4516,'Raw Data_OS_22'!$O$5:$O$4516))</f>
        <v>B1</v>
      </c>
    </row>
    <row r="2208" spans="3:14" x14ac:dyDescent="0.35">
      <c r="C2208" s="26" t="s">
        <v>2466</v>
      </c>
      <c r="D2208" s="14">
        <v>44333</v>
      </c>
      <c r="E2208" s="14">
        <v>44334</v>
      </c>
      <c r="F2208" s="27" t="s">
        <v>3910</v>
      </c>
      <c r="G2208" s="28">
        <v>6380</v>
      </c>
      <c r="H2208" s="29">
        <v>6380</v>
      </c>
      <c r="I2208" s="29">
        <v>1</v>
      </c>
      <c r="J2208" s="30">
        <v>2021</v>
      </c>
      <c r="K2208" s="30">
        <v>2021</v>
      </c>
      <c r="L2208" s="31" t="s">
        <v>2250</v>
      </c>
      <c r="M2208" s="32" t="str">
        <f>IF(_xlfn.XLOOKUP(C2208,'Raw Data_OS_22'!$C$5:$C$4516,'Raw Data_OS_22'!$G$5:$G$4516,"New_Claim/ Reopening")= "New_Claim/ Reopening","New_Claim/ Reopening","Old_Claim")</f>
        <v>Old_Claim</v>
      </c>
      <c r="N2208" s="18" t="str">
        <f>IF(M2208=$N$2,IF(J2208=$N$1,"E1","D"),_xlfn.XLOOKUP(C2208,'Raw Data_OS_22'!$C$5:$C$4516,'Raw Data_OS_22'!$O$5:$O$4516))</f>
        <v>B1</v>
      </c>
    </row>
    <row r="2209" spans="3:14" x14ac:dyDescent="0.35">
      <c r="C2209" s="26" t="s">
        <v>2952</v>
      </c>
      <c r="D2209" s="14">
        <v>44332</v>
      </c>
      <c r="E2209" s="14">
        <v>44333</v>
      </c>
      <c r="F2209" s="27" t="s">
        <v>4238</v>
      </c>
      <c r="G2209" s="28">
        <v>36366</v>
      </c>
      <c r="H2209" s="29">
        <v>36366</v>
      </c>
      <c r="I2209" s="29">
        <v>1</v>
      </c>
      <c r="J2209" s="30">
        <v>2021</v>
      </c>
      <c r="K2209" s="30">
        <v>2021</v>
      </c>
      <c r="L2209" s="31" t="s">
        <v>2250</v>
      </c>
      <c r="M2209" s="32" t="str">
        <f>IF(_xlfn.XLOOKUP(C2209,'Raw Data_OS_22'!$C$5:$C$4516,'Raw Data_OS_22'!$G$5:$G$4516,"New_Claim/ Reopening")= "New_Claim/ Reopening","New_Claim/ Reopening","Old_Claim")</f>
        <v>Old_Claim</v>
      </c>
      <c r="N2209" s="18" t="str">
        <f>IF(M2209=$N$2,IF(J2209=$N$1,"E1","D"),_xlfn.XLOOKUP(C2209,'Raw Data_OS_22'!$C$5:$C$4516,'Raw Data_OS_22'!$O$5:$O$4516))</f>
        <v>B1</v>
      </c>
    </row>
    <row r="2210" spans="3:14" x14ac:dyDescent="0.35">
      <c r="C2210" s="26" t="s">
        <v>2953</v>
      </c>
      <c r="D2210" s="14">
        <v>44229</v>
      </c>
      <c r="E2210" s="14">
        <v>44285</v>
      </c>
      <c r="F2210" s="27" t="s">
        <v>3908</v>
      </c>
      <c r="G2210" s="28">
        <v>459100</v>
      </c>
      <c r="H2210" s="29">
        <v>459100</v>
      </c>
      <c r="I2210" s="29">
        <v>1</v>
      </c>
      <c r="J2210" s="30">
        <v>2021</v>
      </c>
      <c r="K2210" s="30">
        <v>2021</v>
      </c>
      <c r="L2210" s="31" t="s">
        <v>21</v>
      </c>
      <c r="M2210" s="32" t="str">
        <f>IF(_xlfn.XLOOKUP(C2210,'Raw Data_OS_22'!$C$5:$C$4516,'Raw Data_OS_22'!$G$5:$G$4516,"New_Claim/ Reopening")= "New_Claim/ Reopening","New_Claim/ Reopening","Old_Claim")</f>
        <v>Old_Claim</v>
      </c>
      <c r="N2210" s="18" t="str">
        <f>IF(M2210=$N$2,IF(J2210=$N$1,"E1","D"),_xlfn.XLOOKUP(C2210,'Raw Data_OS_22'!$C$5:$C$4516,'Raw Data_OS_22'!$O$5:$O$4516))</f>
        <v>A</v>
      </c>
    </row>
    <row r="2211" spans="3:14" x14ac:dyDescent="0.35">
      <c r="C2211" s="26" t="s">
        <v>2954</v>
      </c>
      <c r="D2211" s="14">
        <v>44333</v>
      </c>
      <c r="E2211" s="14">
        <v>44335</v>
      </c>
      <c r="F2211" s="27" t="s">
        <v>3910</v>
      </c>
      <c r="G2211" s="28">
        <v>6380</v>
      </c>
      <c r="H2211" s="29">
        <v>6380</v>
      </c>
      <c r="I2211" s="29">
        <v>1</v>
      </c>
      <c r="J2211" s="30">
        <v>2021</v>
      </c>
      <c r="K2211" s="30">
        <v>2021</v>
      </c>
      <c r="L2211" s="31" t="s">
        <v>2250</v>
      </c>
      <c r="M2211" s="32" t="str">
        <f>IF(_xlfn.XLOOKUP(C2211,'Raw Data_OS_22'!$C$5:$C$4516,'Raw Data_OS_22'!$G$5:$G$4516,"New_Claim/ Reopening")= "New_Claim/ Reopening","New_Claim/ Reopening","Old_Claim")</f>
        <v>Old_Claim</v>
      </c>
      <c r="N2211" s="18" t="str">
        <f>IF(M2211=$N$2,IF(J2211=$N$1,"E1","D"),_xlfn.XLOOKUP(C2211,'Raw Data_OS_22'!$C$5:$C$4516,'Raw Data_OS_22'!$O$5:$O$4516))</f>
        <v>B2</v>
      </c>
    </row>
    <row r="2212" spans="3:14" x14ac:dyDescent="0.35">
      <c r="C2212" s="26" t="s">
        <v>2955</v>
      </c>
      <c r="D2212" s="14">
        <v>44312</v>
      </c>
      <c r="E2212" s="14">
        <v>44327</v>
      </c>
      <c r="F2212" s="27" t="s">
        <v>658</v>
      </c>
      <c r="G2212" s="28">
        <v>76355</v>
      </c>
      <c r="H2212" s="29">
        <v>76355</v>
      </c>
      <c r="I2212" s="29">
        <v>1</v>
      </c>
      <c r="J2212" s="30">
        <v>2021</v>
      </c>
      <c r="K2212" s="30">
        <v>2021</v>
      </c>
      <c r="L2212" s="31" t="s">
        <v>2250</v>
      </c>
      <c r="M2212" s="32" t="str">
        <f>IF(_xlfn.XLOOKUP(C2212,'Raw Data_OS_22'!$C$5:$C$4516,'Raw Data_OS_22'!$G$5:$G$4516,"New_Claim/ Reopening")= "New_Claim/ Reopening","New_Claim/ Reopening","Old_Claim")</f>
        <v>Old_Claim</v>
      </c>
      <c r="N2212" s="18" t="str">
        <f>IF(M2212=$N$2,IF(J2212=$N$1,"E1","D"),_xlfn.XLOOKUP(C2212,'Raw Data_OS_22'!$C$5:$C$4516,'Raw Data_OS_22'!$O$5:$O$4516))</f>
        <v>A</v>
      </c>
    </row>
    <row r="2213" spans="3:14" x14ac:dyDescent="0.35">
      <c r="C2213" s="26" t="s">
        <v>2956</v>
      </c>
      <c r="D2213" s="14">
        <v>44329</v>
      </c>
      <c r="E2213" s="14">
        <v>44334</v>
      </c>
      <c r="F2213" s="27" t="s">
        <v>3910</v>
      </c>
      <c r="G2213" s="28">
        <v>6380</v>
      </c>
      <c r="H2213" s="29">
        <v>6380</v>
      </c>
      <c r="I2213" s="29">
        <v>1</v>
      </c>
      <c r="J2213" s="30">
        <v>2021</v>
      </c>
      <c r="K2213" s="30">
        <v>2021</v>
      </c>
      <c r="L2213" s="31" t="s">
        <v>2250</v>
      </c>
      <c r="M2213" s="32" t="str">
        <f>IF(_xlfn.XLOOKUP(C2213,'Raw Data_OS_22'!$C$5:$C$4516,'Raw Data_OS_22'!$G$5:$G$4516,"New_Claim/ Reopening")= "New_Claim/ Reopening","New_Claim/ Reopening","Old_Claim")</f>
        <v>Old_Claim</v>
      </c>
      <c r="N2213" s="18" t="str">
        <f>IF(M2213=$N$2,IF(J2213=$N$1,"E1","D"),_xlfn.XLOOKUP(C2213,'Raw Data_OS_22'!$C$5:$C$4516,'Raw Data_OS_22'!$O$5:$O$4516))</f>
        <v>B2</v>
      </c>
    </row>
    <row r="2214" spans="3:14" x14ac:dyDescent="0.35">
      <c r="C2214" s="26" t="s">
        <v>2957</v>
      </c>
      <c r="D2214" s="14">
        <v>44313</v>
      </c>
      <c r="E2214" s="14">
        <v>44335</v>
      </c>
      <c r="F2214" s="27" t="s">
        <v>3910</v>
      </c>
      <c r="G2214" s="28">
        <v>11000</v>
      </c>
      <c r="H2214" s="29">
        <v>11000</v>
      </c>
      <c r="I2214" s="29">
        <v>1</v>
      </c>
      <c r="J2214" s="30">
        <v>2021</v>
      </c>
      <c r="K2214" s="30">
        <v>2021</v>
      </c>
      <c r="L2214" s="31" t="s">
        <v>2250</v>
      </c>
      <c r="M2214" s="32" t="str">
        <f>IF(_xlfn.XLOOKUP(C2214,'Raw Data_OS_22'!$C$5:$C$4516,'Raw Data_OS_22'!$G$5:$G$4516,"New_Claim/ Reopening")= "New_Claim/ Reopening","New_Claim/ Reopening","Old_Claim")</f>
        <v>Old_Claim</v>
      </c>
      <c r="N2214" s="18" t="str">
        <f>IF(M2214=$N$2,IF(J2214=$N$1,"E1","D"),_xlfn.XLOOKUP(C2214,'Raw Data_OS_22'!$C$5:$C$4516,'Raw Data_OS_22'!$O$5:$O$4516))</f>
        <v>B2</v>
      </c>
    </row>
    <row r="2215" spans="3:14" x14ac:dyDescent="0.35">
      <c r="C2215" s="26" t="s">
        <v>2959</v>
      </c>
      <c r="D2215" s="14">
        <v>44324</v>
      </c>
      <c r="E2215" s="14">
        <v>44335</v>
      </c>
      <c r="F2215" s="27" t="s">
        <v>3908</v>
      </c>
      <c r="G2215" s="28">
        <v>12900</v>
      </c>
      <c r="H2215" s="29">
        <v>12900</v>
      </c>
      <c r="I2215" s="29">
        <v>1</v>
      </c>
      <c r="J2215" s="30">
        <v>2021</v>
      </c>
      <c r="K2215" s="30">
        <v>2021</v>
      </c>
      <c r="L2215" s="31" t="s">
        <v>2250</v>
      </c>
      <c r="M2215" s="32" t="str">
        <f>IF(_xlfn.XLOOKUP(C2215,'Raw Data_OS_22'!$C$5:$C$4516,'Raw Data_OS_22'!$G$5:$G$4516,"New_Claim/ Reopening")= "New_Claim/ Reopening","New_Claim/ Reopening","Old_Claim")</f>
        <v>Old_Claim</v>
      </c>
      <c r="N2215" s="18" t="str">
        <f>IF(M2215=$N$2,IF(J2215=$N$1,"E1","D"),_xlfn.XLOOKUP(C2215,'Raw Data_OS_22'!$C$5:$C$4516,'Raw Data_OS_22'!$O$5:$O$4516))</f>
        <v>B1</v>
      </c>
    </row>
    <row r="2216" spans="3:14" x14ac:dyDescent="0.35">
      <c r="C2216" s="26" t="s">
        <v>2960</v>
      </c>
      <c r="D2216" s="14">
        <v>44330</v>
      </c>
      <c r="E2216" s="14">
        <v>44335</v>
      </c>
      <c r="F2216" s="27" t="s">
        <v>3908</v>
      </c>
      <c r="G2216" s="28">
        <v>130941.1765</v>
      </c>
      <c r="H2216" s="29">
        <v>130941.1765</v>
      </c>
      <c r="I2216" s="29">
        <v>1</v>
      </c>
      <c r="J2216" s="30">
        <v>2021</v>
      </c>
      <c r="K2216" s="30">
        <v>2021</v>
      </c>
      <c r="L2216" s="31" t="s">
        <v>2250</v>
      </c>
      <c r="M2216" s="32" t="str">
        <f>IF(_xlfn.XLOOKUP(C2216,'Raw Data_OS_22'!$C$5:$C$4516,'Raw Data_OS_22'!$G$5:$G$4516,"New_Claim/ Reopening")= "New_Claim/ Reopening","New_Claim/ Reopening","Old_Claim")</f>
        <v>Old_Claim</v>
      </c>
      <c r="N2216" s="18" t="str">
        <f>IF(M2216=$N$2,IF(J2216=$N$1,"E1","D"),_xlfn.XLOOKUP(C2216,'Raw Data_OS_22'!$C$5:$C$4516,'Raw Data_OS_22'!$O$5:$O$4516))</f>
        <v>A</v>
      </c>
    </row>
    <row r="2217" spans="3:14" x14ac:dyDescent="0.35">
      <c r="C2217" s="26" t="s">
        <v>2961</v>
      </c>
      <c r="D2217" s="14">
        <v>44329</v>
      </c>
      <c r="E2217" s="14">
        <v>44335</v>
      </c>
      <c r="F2217" s="27" t="s">
        <v>3910</v>
      </c>
      <c r="G2217" s="28">
        <v>13500</v>
      </c>
      <c r="H2217" s="29">
        <v>13500</v>
      </c>
      <c r="I2217" s="29">
        <v>1</v>
      </c>
      <c r="J2217" s="30">
        <v>2021</v>
      </c>
      <c r="K2217" s="30">
        <v>2021</v>
      </c>
      <c r="L2217" s="31" t="s">
        <v>2250</v>
      </c>
      <c r="M2217" s="32" t="str">
        <f>IF(_xlfn.XLOOKUP(C2217,'Raw Data_OS_22'!$C$5:$C$4516,'Raw Data_OS_22'!$G$5:$G$4516,"New_Claim/ Reopening")= "New_Claim/ Reopening","New_Claim/ Reopening","Old_Claim")</f>
        <v>Old_Claim</v>
      </c>
      <c r="N2217" s="18" t="str">
        <f>IF(M2217=$N$2,IF(J2217=$N$1,"E1","D"),_xlfn.XLOOKUP(C2217,'Raw Data_OS_22'!$C$5:$C$4516,'Raw Data_OS_22'!$O$5:$O$4516))</f>
        <v>B1</v>
      </c>
    </row>
    <row r="2218" spans="3:14" x14ac:dyDescent="0.35">
      <c r="C2218" s="26" t="s">
        <v>2962</v>
      </c>
      <c r="D2218" s="14">
        <v>44331</v>
      </c>
      <c r="E2218" s="14">
        <v>44335</v>
      </c>
      <c r="F2218" s="27" t="s">
        <v>3908</v>
      </c>
      <c r="G2218" s="28">
        <v>450000</v>
      </c>
      <c r="H2218" s="29">
        <v>450000</v>
      </c>
      <c r="I2218" s="29">
        <v>1</v>
      </c>
      <c r="J2218" s="30">
        <v>2021</v>
      </c>
      <c r="K2218" s="30">
        <v>2021</v>
      </c>
      <c r="L2218" s="31" t="s">
        <v>2250</v>
      </c>
      <c r="M2218" s="32" t="str">
        <f>IF(_xlfn.XLOOKUP(C2218,'Raw Data_OS_22'!$C$5:$C$4516,'Raw Data_OS_22'!$G$5:$G$4516,"New_Claim/ Reopening")= "New_Claim/ Reopening","New_Claim/ Reopening","Old_Claim")</f>
        <v>Old_Claim</v>
      </c>
      <c r="N2218" s="18" t="str">
        <f>IF(M2218=$N$2,IF(J2218=$N$1,"E1","D"),_xlfn.XLOOKUP(C2218,'Raw Data_OS_22'!$C$5:$C$4516,'Raw Data_OS_22'!$O$5:$O$4516))</f>
        <v>A</v>
      </c>
    </row>
    <row r="2219" spans="3:14" x14ac:dyDescent="0.35">
      <c r="C2219" s="26" t="s">
        <v>2468</v>
      </c>
      <c r="D2219" s="14">
        <v>44246</v>
      </c>
      <c r="E2219" s="14">
        <v>44334</v>
      </c>
      <c r="F2219" s="27" t="s">
        <v>3910</v>
      </c>
      <c r="G2219" s="28">
        <v>207255.8824</v>
      </c>
      <c r="H2219" s="29">
        <v>207255.8824</v>
      </c>
      <c r="I2219" s="29">
        <v>1</v>
      </c>
      <c r="J2219" s="30">
        <v>2021</v>
      </c>
      <c r="K2219" s="30">
        <v>2021</v>
      </c>
      <c r="L2219" s="31" t="s">
        <v>21</v>
      </c>
      <c r="M2219" s="32" t="str">
        <f>IF(_xlfn.XLOOKUP(C2219,'Raw Data_OS_22'!$C$5:$C$4516,'Raw Data_OS_22'!$G$5:$G$4516,"New_Claim/ Reopening")= "New_Claim/ Reopening","New_Claim/ Reopening","Old_Claim")</f>
        <v>Old_Claim</v>
      </c>
      <c r="N2219" s="18" t="str">
        <f>IF(M2219=$N$2,IF(J2219=$N$1,"E1","D"),_xlfn.XLOOKUP(C2219,'Raw Data_OS_22'!$C$5:$C$4516,'Raw Data_OS_22'!$O$5:$O$4516))</f>
        <v>A</v>
      </c>
    </row>
    <row r="2220" spans="3:14" x14ac:dyDescent="0.35">
      <c r="C2220" s="26" t="s">
        <v>2967</v>
      </c>
      <c r="D2220" s="14">
        <v>44262</v>
      </c>
      <c r="E2220" s="14">
        <v>44314</v>
      </c>
      <c r="F2220" s="27" t="s">
        <v>3908</v>
      </c>
      <c r="G2220" s="28">
        <v>995000</v>
      </c>
      <c r="H2220" s="29">
        <v>995000</v>
      </c>
      <c r="I2220" s="29">
        <v>1</v>
      </c>
      <c r="J2220" s="30">
        <v>2021</v>
      </c>
      <c r="K2220" s="30">
        <v>2021</v>
      </c>
      <c r="L2220" s="31" t="s">
        <v>21</v>
      </c>
      <c r="M2220" s="32" t="str">
        <f>IF(_xlfn.XLOOKUP(C2220,'Raw Data_OS_22'!$C$5:$C$4516,'Raw Data_OS_22'!$G$5:$G$4516,"New_Claim/ Reopening")= "New_Claim/ Reopening","New_Claim/ Reopening","Old_Claim")</f>
        <v>Old_Claim</v>
      </c>
      <c r="N2220" s="18" t="str">
        <f>IF(M2220=$N$2,IF(J2220=$N$1,"E1","D"),_xlfn.XLOOKUP(C2220,'Raw Data_OS_22'!$C$5:$C$4516,'Raw Data_OS_22'!$O$5:$O$4516))</f>
        <v>A</v>
      </c>
    </row>
    <row r="2221" spans="3:14" x14ac:dyDescent="0.35">
      <c r="C2221" s="26" t="s">
        <v>2469</v>
      </c>
      <c r="D2221" s="14">
        <v>44295</v>
      </c>
      <c r="E2221" s="14">
        <v>44333</v>
      </c>
      <c r="F2221" s="27" t="s">
        <v>3910</v>
      </c>
      <c r="G2221" s="28">
        <v>1001835.2941000001</v>
      </c>
      <c r="H2221" s="29">
        <v>1001835.2941000001</v>
      </c>
      <c r="I2221" s="29">
        <v>1</v>
      </c>
      <c r="J2221" s="30">
        <v>2021</v>
      </c>
      <c r="K2221" s="30">
        <v>2021</v>
      </c>
      <c r="L2221" s="31" t="s">
        <v>2250</v>
      </c>
      <c r="M2221" s="32" t="str">
        <f>IF(_xlfn.XLOOKUP(C2221,'Raw Data_OS_22'!$C$5:$C$4516,'Raw Data_OS_22'!$G$5:$G$4516,"New_Claim/ Reopening")= "New_Claim/ Reopening","New_Claim/ Reopening","Old_Claim")</f>
        <v>Old_Claim</v>
      </c>
      <c r="N2221" s="18" t="str">
        <f>IF(M2221=$N$2,IF(J2221=$N$1,"E1","D"),_xlfn.XLOOKUP(C2221,'Raw Data_OS_22'!$C$5:$C$4516,'Raw Data_OS_22'!$O$5:$O$4516))</f>
        <v>A</v>
      </c>
    </row>
    <row r="2222" spans="3:14" x14ac:dyDescent="0.35">
      <c r="C2222" s="26" t="s">
        <v>2968</v>
      </c>
      <c r="D2222" s="14">
        <v>44314</v>
      </c>
      <c r="E2222" s="14">
        <v>44333</v>
      </c>
      <c r="F2222" s="27" t="s">
        <v>3910</v>
      </c>
      <c r="G2222" s="28">
        <v>12780</v>
      </c>
      <c r="H2222" s="29">
        <v>12780</v>
      </c>
      <c r="I2222" s="29">
        <v>1</v>
      </c>
      <c r="J2222" s="30">
        <v>2021</v>
      </c>
      <c r="K2222" s="30">
        <v>2021</v>
      </c>
      <c r="L2222" s="31" t="s">
        <v>2250</v>
      </c>
      <c r="M2222" s="32" t="str">
        <f>IF(_xlfn.XLOOKUP(C2222,'Raw Data_OS_22'!$C$5:$C$4516,'Raw Data_OS_22'!$G$5:$G$4516,"New_Claim/ Reopening")= "New_Claim/ Reopening","New_Claim/ Reopening","Old_Claim")</f>
        <v>Old_Claim</v>
      </c>
      <c r="N2222" s="18" t="str">
        <f>IF(M2222=$N$2,IF(J2222=$N$1,"E1","D"),_xlfn.XLOOKUP(C2222,'Raw Data_OS_22'!$C$5:$C$4516,'Raw Data_OS_22'!$O$5:$O$4516))</f>
        <v>B1</v>
      </c>
    </row>
    <row r="2223" spans="3:14" x14ac:dyDescent="0.35">
      <c r="C2223" s="26" t="s">
        <v>2470</v>
      </c>
      <c r="D2223" s="14">
        <v>44331</v>
      </c>
      <c r="E2223" s="14">
        <v>44336</v>
      </c>
      <c r="F2223" s="27" t="s">
        <v>3908</v>
      </c>
      <c r="G2223" s="28">
        <v>6380</v>
      </c>
      <c r="H2223" s="29">
        <v>6380</v>
      </c>
      <c r="I2223" s="29">
        <v>1</v>
      </c>
      <c r="J2223" s="30">
        <v>2021</v>
      </c>
      <c r="K2223" s="30">
        <v>2021</v>
      </c>
      <c r="L2223" s="31" t="s">
        <v>2250</v>
      </c>
      <c r="M2223" s="32" t="str">
        <f>IF(_xlfn.XLOOKUP(C2223,'Raw Data_OS_22'!$C$5:$C$4516,'Raw Data_OS_22'!$G$5:$G$4516,"New_Claim/ Reopening")= "New_Claim/ Reopening","New_Claim/ Reopening","Old_Claim")</f>
        <v>Old_Claim</v>
      </c>
      <c r="N2223" s="18" t="str">
        <f>IF(M2223=$N$2,IF(J2223=$N$1,"E1","D"),_xlfn.XLOOKUP(C2223,'Raw Data_OS_22'!$C$5:$C$4516,'Raw Data_OS_22'!$O$5:$O$4516))</f>
        <v>B1</v>
      </c>
    </row>
    <row r="2224" spans="3:14" x14ac:dyDescent="0.35">
      <c r="C2224" s="26" t="s">
        <v>2970</v>
      </c>
      <c r="D2224" s="14">
        <v>44325</v>
      </c>
      <c r="E2224" s="14">
        <v>44328</v>
      </c>
      <c r="F2224" s="27" t="s">
        <v>3910</v>
      </c>
      <c r="G2224" s="28">
        <v>303500</v>
      </c>
      <c r="H2224" s="29">
        <v>303500</v>
      </c>
      <c r="I2224" s="29">
        <v>1</v>
      </c>
      <c r="J2224" s="30">
        <v>2021</v>
      </c>
      <c r="K2224" s="30">
        <v>2021</v>
      </c>
      <c r="L2224" s="31" t="s">
        <v>2250</v>
      </c>
      <c r="M2224" s="32" t="str">
        <f>IF(_xlfn.XLOOKUP(C2224,'Raw Data_OS_22'!$C$5:$C$4516,'Raw Data_OS_22'!$G$5:$G$4516,"New_Claim/ Reopening")= "New_Claim/ Reopening","New_Claim/ Reopening","Old_Claim")</f>
        <v>Old_Claim</v>
      </c>
      <c r="N2224" s="18" t="str">
        <f>IF(M2224=$N$2,IF(J2224=$N$1,"E1","D"),_xlfn.XLOOKUP(C2224,'Raw Data_OS_22'!$C$5:$C$4516,'Raw Data_OS_22'!$O$5:$O$4516))</f>
        <v>B1</v>
      </c>
    </row>
    <row r="2225" spans="3:14" x14ac:dyDescent="0.35">
      <c r="C2225" s="26" t="s">
        <v>2971</v>
      </c>
      <c r="D2225" s="14">
        <v>44327</v>
      </c>
      <c r="E2225" s="14">
        <v>44336</v>
      </c>
      <c r="F2225" s="27" t="s">
        <v>3910</v>
      </c>
      <c r="G2225" s="28">
        <v>25000</v>
      </c>
      <c r="H2225" s="29">
        <v>25000</v>
      </c>
      <c r="I2225" s="29">
        <v>1</v>
      </c>
      <c r="J2225" s="30">
        <v>2021</v>
      </c>
      <c r="K2225" s="30">
        <v>2021</v>
      </c>
      <c r="L2225" s="31" t="s">
        <v>2250</v>
      </c>
      <c r="M2225" s="32" t="str">
        <f>IF(_xlfn.XLOOKUP(C2225,'Raw Data_OS_22'!$C$5:$C$4516,'Raw Data_OS_22'!$G$5:$G$4516,"New_Claim/ Reopening")= "New_Claim/ Reopening","New_Claim/ Reopening","Old_Claim")</f>
        <v>Old_Claim</v>
      </c>
      <c r="N2225" s="18" t="str">
        <f>IF(M2225=$N$2,IF(J2225=$N$1,"E1","D"),_xlfn.XLOOKUP(C2225,'Raw Data_OS_22'!$C$5:$C$4516,'Raw Data_OS_22'!$O$5:$O$4516))</f>
        <v>B1</v>
      </c>
    </row>
    <row r="2226" spans="3:14" x14ac:dyDescent="0.35">
      <c r="C2226" s="26" t="s">
        <v>2972</v>
      </c>
      <c r="D2226" s="14">
        <v>44294</v>
      </c>
      <c r="E2226" s="14">
        <v>44336</v>
      </c>
      <c r="F2226" s="27" t="s">
        <v>3910</v>
      </c>
      <c r="G2226" s="28">
        <v>12980</v>
      </c>
      <c r="H2226" s="29">
        <v>12980</v>
      </c>
      <c r="I2226" s="29">
        <v>1</v>
      </c>
      <c r="J2226" s="30">
        <v>2021</v>
      </c>
      <c r="K2226" s="30">
        <v>2021</v>
      </c>
      <c r="L2226" s="31" t="s">
        <v>2250</v>
      </c>
      <c r="M2226" s="32" t="str">
        <f>IF(_xlfn.XLOOKUP(C2226,'Raw Data_OS_22'!$C$5:$C$4516,'Raw Data_OS_22'!$G$5:$G$4516,"New_Claim/ Reopening")= "New_Claim/ Reopening","New_Claim/ Reopening","Old_Claim")</f>
        <v>Old_Claim</v>
      </c>
      <c r="N2226" s="18" t="str">
        <f>IF(M2226=$N$2,IF(J2226=$N$1,"E1","D"),_xlfn.XLOOKUP(C2226,'Raw Data_OS_22'!$C$5:$C$4516,'Raw Data_OS_22'!$O$5:$O$4516))</f>
        <v>A</v>
      </c>
    </row>
    <row r="2227" spans="3:14" x14ac:dyDescent="0.35">
      <c r="C2227" s="26" t="s">
        <v>2471</v>
      </c>
      <c r="D2227" s="14">
        <v>44335</v>
      </c>
      <c r="E2227" s="14">
        <v>44336</v>
      </c>
      <c r="F2227" s="27" t="s">
        <v>3908</v>
      </c>
      <c r="G2227" s="28">
        <v>20500</v>
      </c>
      <c r="H2227" s="29">
        <v>20500</v>
      </c>
      <c r="I2227" s="29">
        <v>1</v>
      </c>
      <c r="J2227" s="30">
        <v>2021</v>
      </c>
      <c r="K2227" s="30">
        <v>2021</v>
      </c>
      <c r="L2227" s="31" t="s">
        <v>2250</v>
      </c>
      <c r="M2227" s="32" t="str">
        <f>IF(_xlfn.XLOOKUP(C2227,'Raw Data_OS_22'!$C$5:$C$4516,'Raw Data_OS_22'!$G$5:$G$4516,"New_Claim/ Reopening")= "New_Claim/ Reopening","New_Claim/ Reopening","Old_Claim")</f>
        <v>Old_Claim</v>
      </c>
      <c r="N2227" s="18" t="str">
        <f>IF(M2227=$N$2,IF(J2227=$N$1,"E1","D"),_xlfn.XLOOKUP(C2227,'Raw Data_OS_22'!$C$5:$C$4516,'Raw Data_OS_22'!$O$5:$O$4516))</f>
        <v>A</v>
      </c>
    </row>
    <row r="2228" spans="3:14" x14ac:dyDescent="0.35">
      <c r="C2228" s="26" t="s">
        <v>2975</v>
      </c>
      <c r="D2228" s="14">
        <v>44336</v>
      </c>
      <c r="E2228" s="14">
        <v>44337</v>
      </c>
      <c r="F2228" s="27" t="s">
        <v>3908</v>
      </c>
      <c r="G2228" s="28">
        <v>13500</v>
      </c>
      <c r="H2228" s="29">
        <v>13500</v>
      </c>
      <c r="I2228" s="29">
        <v>1</v>
      </c>
      <c r="J2228" s="30">
        <v>2021</v>
      </c>
      <c r="K2228" s="30">
        <v>2021</v>
      </c>
      <c r="L2228" s="31" t="s">
        <v>2250</v>
      </c>
      <c r="M2228" s="32" t="str">
        <f>IF(_xlfn.XLOOKUP(C2228,'Raw Data_OS_22'!$C$5:$C$4516,'Raw Data_OS_22'!$G$5:$G$4516,"New_Claim/ Reopening")= "New_Claim/ Reopening","New_Claim/ Reopening","Old_Claim")</f>
        <v>Old_Claim</v>
      </c>
      <c r="N2228" s="18" t="str">
        <f>IF(M2228=$N$2,IF(J2228=$N$1,"E1","D"),_xlfn.XLOOKUP(C2228,'Raw Data_OS_22'!$C$5:$C$4516,'Raw Data_OS_22'!$O$5:$O$4516))</f>
        <v>A</v>
      </c>
    </row>
    <row r="2229" spans="3:14" x14ac:dyDescent="0.35">
      <c r="C2229" s="26" t="s">
        <v>2472</v>
      </c>
      <c r="D2229" s="14">
        <v>44331</v>
      </c>
      <c r="E2229" s="14">
        <v>44337</v>
      </c>
      <c r="F2229" s="27" t="s">
        <v>3910</v>
      </c>
      <c r="G2229" s="28">
        <v>10820</v>
      </c>
      <c r="H2229" s="29">
        <v>10820</v>
      </c>
      <c r="I2229" s="29">
        <v>1</v>
      </c>
      <c r="J2229" s="30">
        <v>2021</v>
      </c>
      <c r="K2229" s="30">
        <v>2021</v>
      </c>
      <c r="L2229" s="31" t="s">
        <v>2250</v>
      </c>
      <c r="M2229" s="32" t="str">
        <f>IF(_xlfn.XLOOKUP(C2229,'Raw Data_OS_22'!$C$5:$C$4516,'Raw Data_OS_22'!$G$5:$G$4516,"New_Claim/ Reopening")= "New_Claim/ Reopening","New_Claim/ Reopening","Old_Claim")</f>
        <v>Old_Claim</v>
      </c>
      <c r="N2229" s="18" t="str">
        <f>IF(M2229=$N$2,IF(J2229=$N$1,"E1","D"),_xlfn.XLOOKUP(C2229,'Raw Data_OS_22'!$C$5:$C$4516,'Raw Data_OS_22'!$O$5:$O$4516))</f>
        <v>A</v>
      </c>
    </row>
    <row r="2230" spans="3:14" x14ac:dyDescent="0.35">
      <c r="C2230" s="26" t="s">
        <v>2473</v>
      </c>
      <c r="D2230" s="14">
        <v>44334</v>
      </c>
      <c r="E2230" s="14">
        <v>44335</v>
      </c>
      <c r="F2230" s="27" t="s">
        <v>3908</v>
      </c>
      <c r="G2230" s="28">
        <v>6380</v>
      </c>
      <c r="H2230" s="29">
        <v>6380</v>
      </c>
      <c r="I2230" s="29">
        <v>1</v>
      </c>
      <c r="J2230" s="30">
        <v>2021</v>
      </c>
      <c r="K2230" s="30">
        <v>2021</v>
      </c>
      <c r="L2230" s="31" t="s">
        <v>2250</v>
      </c>
      <c r="M2230" s="32" t="str">
        <f>IF(_xlfn.XLOOKUP(C2230,'Raw Data_OS_22'!$C$5:$C$4516,'Raw Data_OS_22'!$G$5:$G$4516,"New_Claim/ Reopening")= "New_Claim/ Reopening","New_Claim/ Reopening","Old_Claim")</f>
        <v>Old_Claim</v>
      </c>
      <c r="N2230" s="18" t="str">
        <f>IF(M2230=$N$2,IF(J2230=$N$1,"E1","D"),_xlfn.XLOOKUP(C2230,'Raw Data_OS_22'!$C$5:$C$4516,'Raw Data_OS_22'!$O$5:$O$4516))</f>
        <v>B1</v>
      </c>
    </row>
    <row r="2231" spans="3:14" x14ac:dyDescent="0.35">
      <c r="C2231" s="26" t="s">
        <v>2475</v>
      </c>
      <c r="D2231" s="14">
        <v>44313</v>
      </c>
      <c r="E2231" s="14">
        <v>44335</v>
      </c>
      <c r="F2231" s="27" t="s">
        <v>3908</v>
      </c>
      <c r="G2231" s="28">
        <v>2550000</v>
      </c>
      <c r="H2231" s="29">
        <v>2550000</v>
      </c>
      <c r="I2231" s="29">
        <v>1</v>
      </c>
      <c r="J2231" s="30">
        <v>2021</v>
      </c>
      <c r="K2231" s="30">
        <v>2021</v>
      </c>
      <c r="L2231" s="31" t="s">
        <v>2250</v>
      </c>
      <c r="M2231" s="32" t="str">
        <f>IF(_xlfn.XLOOKUP(C2231,'Raw Data_OS_22'!$C$5:$C$4516,'Raw Data_OS_22'!$G$5:$G$4516,"New_Claim/ Reopening")= "New_Claim/ Reopening","New_Claim/ Reopening","Old_Claim")</f>
        <v>Old_Claim</v>
      </c>
      <c r="N2231" s="18" t="str">
        <f>IF(M2231=$N$2,IF(J2231=$N$1,"E1","D"),_xlfn.XLOOKUP(C2231,'Raw Data_OS_22'!$C$5:$C$4516,'Raw Data_OS_22'!$O$5:$O$4516))</f>
        <v>A</v>
      </c>
    </row>
    <row r="2232" spans="3:14" x14ac:dyDescent="0.35">
      <c r="C2232" s="26" t="s">
        <v>2976</v>
      </c>
      <c r="D2232" s="14">
        <v>44327</v>
      </c>
      <c r="E2232" s="14">
        <v>44337</v>
      </c>
      <c r="F2232" s="27" t="s">
        <v>3910</v>
      </c>
      <c r="G2232" s="28">
        <v>682500</v>
      </c>
      <c r="H2232" s="29">
        <v>682500</v>
      </c>
      <c r="I2232" s="29">
        <v>1</v>
      </c>
      <c r="J2232" s="30">
        <v>2021</v>
      </c>
      <c r="K2232" s="30">
        <v>2021</v>
      </c>
      <c r="L2232" s="31" t="s">
        <v>2250</v>
      </c>
      <c r="M2232" s="32" t="str">
        <f>IF(_xlfn.XLOOKUP(C2232,'Raw Data_OS_22'!$C$5:$C$4516,'Raw Data_OS_22'!$G$5:$G$4516,"New_Claim/ Reopening")= "New_Claim/ Reopening","New_Claim/ Reopening","Old_Claim")</f>
        <v>Old_Claim</v>
      </c>
      <c r="N2232" s="18" t="str">
        <f>IF(M2232=$N$2,IF(J2232=$N$1,"E1","D"),_xlfn.XLOOKUP(C2232,'Raw Data_OS_22'!$C$5:$C$4516,'Raw Data_OS_22'!$O$5:$O$4516))</f>
        <v>B1</v>
      </c>
    </row>
    <row r="2233" spans="3:14" x14ac:dyDescent="0.35">
      <c r="C2233" s="26" t="s">
        <v>2511</v>
      </c>
      <c r="D2233" s="14">
        <v>44327</v>
      </c>
      <c r="E2233" s="14">
        <v>44361</v>
      </c>
      <c r="F2233" s="27" t="s">
        <v>3910</v>
      </c>
      <c r="G2233" s="28">
        <v>82128</v>
      </c>
      <c r="H2233" s="29">
        <v>82128</v>
      </c>
      <c r="I2233" s="29">
        <v>1</v>
      </c>
      <c r="J2233" s="30">
        <v>2021</v>
      </c>
      <c r="K2233" s="30">
        <v>2021</v>
      </c>
      <c r="L2233" s="31" t="s">
        <v>2250</v>
      </c>
      <c r="M2233" s="32" t="str">
        <f>IF(_xlfn.XLOOKUP(C2233,'Raw Data_OS_22'!$C$5:$C$4516,'Raw Data_OS_22'!$G$5:$G$4516,"New_Claim/ Reopening")= "New_Claim/ Reopening","New_Claim/ Reopening","Old_Claim")</f>
        <v>Old_Claim</v>
      </c>
      <c r="N2233" s="18" t="str">
        <f>IF(M2233=$N$2,IF(J2233=$N$1,"E1","D"),_xlfn.XLOOKUP(C2233,'Raw Data_OS_22'!$C$5:$C$4516,'Raw Data_OS_22'!$O$5:$O$4516))</f>
        <v>B1</v>
      </c>
    </row>
    <row r="2234" spans="3:14" x14ac:dyDescent="0.35">
      <c r="C2234" s="26" t="s">
        <v>2249</v>
      </c>
      <c r="D2234" s="14">
        <v>44359</v>
      </c>
      <c r="E2234" s="14">
        <v>44362</v>
      </c>
      <c r="F2234" s="27" t="s">
        <v>3908</v>
      </c>
      <c r="G2234" s="28">
        <v>2668</v>
      </c>
      <c r="H2234" s="29">
        <v>2668</v>
      </c>
      <c r="I2234" s="29">
        <v>1</v>
      </c>
      <c r="J2234" s="30">
        <v>2021</v>
      </c>
      <c r="K2234" s="30">
        <v>2021</v>
      </c>
      <c r="L2234" s="31" t="s">
        <v>2250</v>
      </c>
      <c r="M2234" s="32" t="str">
        <f>IF(_xlfn.XLOOKUP(C2234,'Raw Data_OS_22'!$C$5:$C$4516,'Raw Data_OS_22'!$G$5:$G$4516,"New_Claim/ Reopening")= "New_Claim/ Reopening","New_Claim/ Reopening","Old_Claim")</f>
        <v>Old_Claim</v>
      </c>
      <c r="N2234" s="18" t="str">
        <f>IF(M2234=$N$2,IF(J2234=$N$1,"E1","D"),_xlfn.XLOOKUP(C2234,'Raw Data_OS_22'!$C$5:$C$4516,'Raw Data_OS_22'!$O$5:$O$4516))</f>
        <v>B1</v>
      </c>
    </row>
    <row r="2235" spans="3:14" x14ac:dyDescent="0.35">
      <c r="C2235" s="26" t="s">
        <v>2513</v>
      </c>
      <c r="D2235" s="14">
        <v>44360</v>
      </c>
      <c r="E2235" s="14">
        <v>44361</v>
      </c>
      <c r="F2235" s="27" t="s">
        <v>3910</v>
      </c>
      <c r="G2235" s="28">
        <v>24380</v>
      </c>
      <c r="H2235" s="29">
        <v>24380</v>
      </c>
      <c r="I2235" s="29">
        <v>1</v>
      </c>
      <c r="J2235" s="30">
        <v>2021</v>
      </c>
      <c r="K2235" s="30">
        <v>2021</v>
      </c>
      <c r="L2235" s="31" t="s">
        <v>2250</v>
      </c>
      <c r="M2235" s="32" t="str">
        <f>IF(_xlfn.XLOOKUP(C2235,'Raw Data_OS_22'!$C$5:$C$4516,'Raw Data_OS_22'!$G$5:$G$4516,"New_Claim/ Reopening")= "New_Claim/ Reopening","New_Claim/ Reopening","Old_Claim")</f>
        <v>Old_Claim</v>
      </c>
      <c r="N2235" s="18" t="str">
        <f>IF(M2235=$N$2,IF(J2235=$N$1,"E1","D"),_xlfn.XLOOKUP(C2235,'Raw Data_OS_22'!$C$5:$C$4516,'Raw Data_OS_22'!$O$5:$O$4516))</f>
        <v>B1</v>
      </c>
    </row>
    <row r="2236" spans="3:14" x14ac:dyDescent="0.35">
      <c r="C2236" s="26" t="s">
        <v>2251</v>
      </c>
      <c r="D2236" s="14">
        <v>44344</v>
      </c>
      <c r="E2236" s="14">
        <v>44348</v>
      </c>
      <c r="F2236" s="27" t="s">
        <v>3908</v>
      </c>
      <c r="G2236" s="28">
        <v>6380</v>
      </c>
      <c r="H2236" s="29">
        <v>6380</v>
      </c>
      <c r="I2236" s="29">
        <v>1</v>
      </c>
      <c r="J2236" s="30">
        <v>2021</v>
      </c>
      <c r="K2236" s="30">
        <v>2021</v>
      </c>
      <c r="L2236" s="31" t="s">
        <v>2250</v>
      </c>
      <c r="M2236" s="32" t="str">
        <f>IF(_xlfn.XLOOKUP(C2236,'Raw Data_OS_22'!$C$5:$C$4516,'Raw Data_OS_22'!$G$5:$G$4516,"New_Claim/ Reopening")= "New_Claim/ Reopening","New_Claim/ Reopening","Old_Claim")</f>
        <v>Old_Claim</v>
      </c>
      <c r="N2236" s="18" t="str">
        <f>IF(M2236=$N$2,IF(J2236=$N$1,"E1","D"),_xlfn.XLOOKUP(C2236,'Raw Data_OS_22'!$C$5:$C$4516,'Raw Data_OS_22'!$O$5:$O$4516))</f>
        <v>B1</v>
      </c>
    </row>
    <row r="2237" spans="3:14" x14ac:dyDescent="0.35">
      <c r="C2237" s="26" t="s">
        <v>2515</v>
      </c>
      <c r="D2237" s="14">
        <v>44316</v>
      </c>
      <c r="E2237" s="14">
        <v>44362</v>
      </c>
      <c r="F2237" s="27" t="s">
        <v>3910</v>
      </c>
      <c r="G2237" s="28">
        <v>349980</v>
      </c>
      <c r="H2237" s="29">
        <v>349980</v>
      </c>
      <c r="I2237" s="29">
        <v>1</v>
      </c>
      <c r="J2237" s="30">
        <v>2021</v>
      </c>
      <c r="K2237" s="30">
        <v>2021</v>
      </c>
      <c r="L2237" s="31" t="s">
        <v>2250</v>
      </c>
      <c r="M2237" s="32" t="str">
        <f>IF(_xlfn.XLOOKUP(C2237,'Raw Data_OS_22'!$C$5:$C$4516,'Raw Data_OS_22'!$G$5:$G$4516,"New_Claim/ Reopening")= "New_Claim/ Reopening","New_Claim/ Reopening","Old_Claim")</f>
        <v>Old_Claim</v>
      </c>
      <c r="N2237" s="18" t="str">
        <f>IF(M2237=$N$2,IF(J2237=$N$1,"E1","D"),_xlfn.XLOOKUP(C2237,'Raw Data_OS_22'!$C$5:$C$4516,'Raw Data_OS_22'!$O$5:$O$4516))</f>
        <v>B1</v>
      </c>
    </row>
    <row r="2238" spans="3:14" x14ac:dyDescent="0.35">
      <c r="C2238" s="26" t="s">
        <v>2518</v>
      </c>
      <c r="D2238" s="14">
        <v>44278</v>
      </c>
      <c r="E2238" s="14">
        <v>44362</v>
      </c>
      <c r="F2238" s="27" t="s">
        <v>3910</v>
      </c>
      <c r="G2238" s="28">
        <v>751102</v>
      </c>
      <c r="H2238" s="29">
        <v>751102</v>
      </c>
      <c r="I2238" s="29">
        <v>1</v>
      </c>
      <c r="J2238" s="30">
        <v>2021</v>
      </c>
      <c r="K2238" s="30">
        <v>2021</v>
      </c>
      <c r="L2238" s="31" t="s">
        <v>21</v>
      </c>
      <c r="M2238" s="32" t="str">
        <f>IF(_xlfn.XLOOKUP(C2238,'Raw Data_OS_22'!$C$5:$C$4516,'Raw Data_OS_22'!$G$5:$G$4516,"New_Claim/ Reopening")= "New_Claim/ Reopening","New_Claim/ Reopening","Old_Claim")</f>
        <v>Old_Claim</v>
      </c>
      <c r="N2238" s="18" t="str">
        <f>IF(M2238=$N$2,IF(J2238=$N$1,"E1","D"),_xlfn.XLOOKUP(C2238,'Raw Data_OS_22'!$C$5:$C$4516,'Raw Data_OS_22'!$O$5:$O$4516))</f>
        <v>B2</v>
      </c>
    </row>
    <row r="2239" spans="3:14" x14ac:dyDescent="0.35">
      <c r="C2239" s="26" t="s">
        <v>2519</v>
      </c>
      <c r="D2239" s="14">
        <v>44356</v>
      </c>
      <c r="E2239" s="14">
        <v>44361</v>
      </c>
      <c r="F2239" s="27" t="s">
        <v>3908</v>
      </c>
      <c r="G2239" s="28">
        <v>7000</v>
      </c>
      <c r="H2239" s="29">
        <v>7000</v>
      </c>
      <c r="I2239" s="29">
        <v>1</v>
      </c>
      <c r="J2239" s="30">
        <v>2021</v>
      </c>
      <c r="K2239" s="30">
        <v>2021</v>
      </c>
      <c r="L2239" s="31" t="s">
        <v>2250</v>
      </c>
      <c r="M2239" s="32" t="str">
        <f>IF(_xlfn.XLOOKUP(C2239,'Raw Data_OS_22'!$C$5:$C$4516,'Raw Data_OS_22'!$G$5:$G$4516,"New_Claim/ Reopening")= "New_Claim/ Reopening","New_Claim/ Reopening","Old_Claim")</f>
        <v>Old_Claim</v>
      </c>
      <c r="N2239" s="18" t="str">
        <f>IF(M2239=$N$2,IF(J2239=$N$1,"E1","D"),_xlfn.XLOOKUP(C2239,'Raw Data_OS_22'!$C$5:$C$4516,'Raw Data_OS_22'!$O$5:$O$4516))</f>
        <v>B1</v>
      </c>
    </row>
    <row r="2240" spans="3:14" x14ac:dyDescent="0.35">
      <c r="C2240" s="26" t="s">
        <v>2520</v>
      </c>
      <c r="D2240" s="14">
        <v>44347</v>
      </c>
      <c r="E2240" s="14">
        <v>44354</v>
      </c>
      <c r="F2240" s="27" t="s">
        <v>3910</v>
      </c>
      <c r="G2240" s="28">
        <v>1006380</v>
      </c>
      <c r="H2240" s="29">
        <v>1006380</v>
      </c>
      <c r="I2240" s="29">
        <v>1</v>
      </c>
      <c r="J2240" s="30">
        <v>2021</v>
      </c>
      <c r="K2240" s="30">
        <v>2021</v>
      </c>
      <c r="L2240" s="31" t="s">
        <v>2250</v>
      </c>
      <c r="M2240" s="32" t="str">
        <f>IF(_xlfn.XLOOKUP(C2240,'Raw Data_OS_22'!$C$5:$C$4516,'Raw Data_OS_22'!$G$5:$G$4516,"New_Claim/ Reopening")= "New_Claim/ Reopening","New_Claim/ Reopening","Old_Claim")</f>
        <v>Old_Claim</v>
      </c>
      <c r="N2240" s="18" t="str">
        <f>IF(M2240=$N$2,IF(J2240=$N$1,"E1","D"),_xlfn.XLOOKUP(C2240,'Raw Data_OS_22'!$C$5:$C$4516,'Raw Data_OS_22'!$O$5:$O$4516))</f>
        <v>B1</v>
      </c>
    </row>
    <row r="2241" spans="3:14" x14ac:dyDescent="0.35">
      <c r="C2241" s="26" t="s">
        <v>2253</v>
      </c>
      <c r="D2241" s="14">
        <v>44356</v>
      </c>
      <c r="E2241" s="14">
        <v>44362</v>
      </c>
      <c r="F2241" s="27" t="s">
        <v>3908</v>
      </c>
      <c r="G2241" s="28">
        <v>6380</v>
      </c>
      <c r="H2241" s="29">
        <v>6380</v>
      </c>
      <c r="I2241" s="29">
        <v>1</v>
      </c>
      <c r="J2241" s="30">
        <v>2021</v>
      </c>
      <c r="K2241" s="30">
        <v>2021</v>
      </c>
      <c r="L2241" s="31" t="s">
        <v>2250</v>
      </c>
      <c r="M2241" s="32" t="str">
        <f>IF(_xlfn.XLOOKUP(C2241,'Raw Data_OS_22'!$C$5:$C$4516,'Raw Data_OS_22'!$G$5:$G$4516,"New_Claim/ Reopening")= "New_Claim/ Reopening","New_Claim/ Reopening","Old_Claim")</f>
        <v>Old_Claim</v>
      </c>
      <c r="N2241" s="18" t="str">
        <f>IF(M2241=$N$2,IF(J2241=$N$1,"E1","D"),_xlfn.XLOOKUP(C2241,'Raw Data_OS_22'!$C$5:$C$4516,'Raw Data_OS_22'!$O$5:$O$4516))</f>
        <v>B1</v>
      </c>
    </row>
    <row r="2242" spans="3:14" x14ac:dyDescent="0.35">
      <c r="C2242" s="26" t="s">
        <v>2526</v>
      </c>
      <c r="D2242" s="14">
        <v>44345</v>
      </c>
      <c r="E2242" s="14">
        <v>44364</v>
      </c>
      <c r="F2242" s="27" t="s">
        <v>3910</v>
      </c>
      <c r="G2242" s="28">
        <v>4060</v>
      </c>
      <c r="H2242" s="29">
        <v>4060</v>
      </c>
      <c r="I2242" s="29">
        <v>1</v>
      </c>
      <c r="J2242" s="30">
        <v>2021</v>
      </c>
      <c r="K2242" s="30">
        <v>2021</v>
      </c>
      <c r="L2242" s="31" t="s">
        <v>2250</v>
      </c>
      <c r="M2242" s="32" t="str">
        <f>IF(_xlfn.XLOOKUP(C2242,'Raw Data_OS_22'!$C$5:$C$4516,'Raw Data_OS_22'!$G$5:$G$4516,"New_Claim/ Reopening")= "New_Claim/ Reopening","New_Claim/ Reopening","Old_Claim")</f>
        <v>Old_Claim</v>
      </c>
      <c r="N2242" s="18" t="str">
        <f>IF(M2242=$N$2,IF(J2242=$N$1,"E1","D"),_xlfn.XLOOKUP(C2242,'Raw Data_OS_22'!$C$5:$C$4516,'Raw Data_OS_22'!$O$5:$O$4516))</f>
        <v>B1</v>
      </c>
    </row>
    <row r="2243" spans="3:14" x14ac:dyDescent="0.35">
      <c r="C2243" s="26" t="s">
        <v>2254</v>
      </c>
      <c r="D2243" s="14">
        <v>44363</v>
      </c>
      <c r="E2243" s="14">
        <v>44364</v>
      </c>
      <c r="F2243" s="27" t="s">
        <v>3910</v>
      </c>
      <c r="G2243" s="28">
        <v>6380</v>
      </c>
      <c r="H2243" s="29">
        <v>6380</v>
      </c>
      <c r="I2243" s="29">
        <v>1</v>
      </c>
      <c r="J2243" s="30">
        <v>2021</v>
      </c>
      <c r="K2243" s="30">
        <v>2021</v>
      </c>
      <c r="L2243" s="31" t="s">
        <v>2250</v>
      </c>
      <c r="M2243" s="32" t="str">
        <f>IF(_xlfn.XLOOKUP(C2243,'Raw Data_OS_22'!$C$5:$C$4516,'Raw Data_OS_22'!$G$5:$G$4516,"New_Claim/ Reopening")= "New_Claim/ Reopening","New_Claim/ Reopening","Old_Claim")</f>
        <v>Old_Claim</v>
      </c>
      <c r="N2243" s="18" t="str">
        <f>IF(M2243=$N$2,IF(J2243=$N$1,"E1","D"),_xlfn.XLOOKUP(C2243,'Raw Data_OS_22'!$C$5:$C$4516,'Raw Data_OS_22'!$O$5:$O$4516))</f>
        <v>B2</v>
      </c>
    </row>
    <row r="2244" spans="3:14" x14ac:dyDescent="0.35">
      <c r="C2244" s="26" t="s">
        <v>2527</v>
      </c>
      <c r="D2244" s="14">
        <v>44298</v>
      </c>
      <c r="E2244" s="14">
        <v>44364</v>
      </c>
      <c r="F2244" s="27" t="s">
        <v>3910</v>
      </c>
      <c r="G2244" s="28">
        <v>40950</v>
      </c>
      <c r="H2244" s="29">
        <v>40950</v>
      </c>
      <c r="I2244" s="29">
        <v>1</v>
      </c>
      <c r="J2244" s="30">
        <v>2021</v>
      </c>
      <c r="K2244" s="30">
        <v>2021</v>
      </c>
      <c r="L2244" s="31" t="s">
        <v>2250</v>
      </c>
      <c r="M2244" s="32" t="str">
        <f>IF(_xlfn.XLOOKUP(C2244,'Raw Data_OS_22'!$C$5:$C$4516,'Raw Data_OS_22'!$G$5:$G$4516,"New_Claim/ Reopening")= "New_Claim/ Reopening","New_Claim/ Reopening","Old_Claim")</f>
        <v>Old_Claim</v>
      </c>
      <c r="N2244" s="18" t="str">
        <f>IF(M2244=$N$2,IF(J2244=$N$1,"E1","D"),_xlfn.XLOOKUP(C2244,'Raw Data_OS_22'!$C$5:$C$4516,'Raw Data_OS_22'!$O$5:$O$4516))</f>
        <v>A</v>
      </c>
    </row>
    <row r="2245" spans="3:14" x14ac:dyDescent="0.35">
      <c r="C2245" s="26" t="s">
        <v>2255</v>
      </c>
      <c r="D2245" s="14">
        <v>44357</v>
      </c>
      <c r="E2245" s="14">
        <v>44365</v>
      </c>
      <c r="F2245" s="27" t="s">
        <v>3908</v>
      </c>
      <c r="G2245" s="28">
        <v>6380</v>
      </c>
      <c r="H2245" s="29">
        <v>6380</v>
      </c>
      <c r="I2245" s="29">
        <v>1</v>
      </c>
      <c r="J2245" s="30">
        <v>2021</v>
      </c>
      <c r="K2245" s="30">
        <v>2021</v>
      </c>
      <c r="L2245" s="31" t="s">
        <v>2250</v>
      </c>
      <c r="M2245" s="32" t="str">
        <f>IF(_xlfn.XLOOKUP(C2245,'Raw Data_OS_22'!$C$5:$C$4516,'Raw Data_OS_22'!$G$5:$G$4516,"New_Claim/ Reopening")= "New_Claim/ Reopening","New_Claim/ Reopening","Old_Claim")</f>
        <v>Old_Claim</v>
      </c>
      <c r="N2245" s="18" t="str">
        <f>IF(M2245=$N$2,IF(J2245=$N$1,"E1","D"),_xlfn.XLOOKUP(C2245,'Raw Data_OS_22'!$C$5:$C$4516,'Raw Data_OS_22'!$O$5:$O$4516))</f>
        <v>B1</v>
      </c>
    </row>
    <row r="2246" spans="3:14" x14ac:dyDescent="0.35">
      <c r="C2246" s="26" t="s">
        <v>2256</v>
      </c>
      <c r="D2246" s="14">
        <v>44355</v>
      </c>
      <c r="E2246" s="14">
        <v>44364</v>
      </c>
      <c r="F2246" s="27" t="s">
        <v>3910</v>
      </c>
      <c r="G2246" s="28">
        <v>322162</v>
      </c>
      <c r="H2246" s="29">
        <v>322162</v>
      </c>
      <c r="I2246" s="29">
        <v>1</v>
      </c>
      <c r="J2246" s="30">
        <v>2021</v>
      </c>
      <c r="K2246" s="30">
        <v>2021</v>
      </c>
      <c r="L2246" s="31" t="s">
        <v>2250</v>
      </c>
      <c r="M2246" s="32" t="str">
        <f>IF(_xlfn.XLOOKUP(C2246,'Raw Data_OS_22'!$C$5:$C$4516,'Raw Data_OS_22'!$G$5:$G$4516,"New_Claim/ Reopening")= "New_Claim/ Reopening","New_Claim/ Reopening","Old_Claim")</f>
        <v>Old_Claim</v>
      </c>
      <c r="N2246" s="18" t="str">
        <f>IF(M2246=$N$2,IF(J2246=$N$1,"E1","D"),_xlfn.XLOOKUP(C2246,'Raw Data_OS_22'!$C$5:$C$4516,'Raw Data_OS_22'!$O$5:$O$4516))</f>
        <v>B1</v>
      </c>
    </row>
    <row r="2247" spans="3:14" x14ac:dyDescent="0.35">
      <c r="C2247" s="26" t="s">
        <v>2529</v>
      </c>
      <c r="D2247" s="14">
        <v>44360</v>
      </c>
      <c r="E2247" s="14">
        <v>44368</v>
      </c>
      <c r="F2247" s="27" t="s">
        <v>3908</v>
      </c>
      <c r="G2247" s="28">
        <v>6380</v>
      </c>
      <c r="H2247" s="29">
        <v>6380</v>
      </c>
      <c r="I2247" s="29">
        <v>1</v>
      </c>
      <c r="J2247" s="30">
        <v>2021</v>
      </c>
      <c r="K2247" s="30">
        <v>2021</v>
      </c>
      <c r="L2247" s="31" t="s">
        <v>2250</v>
      </c>
      <c r="M2247" s="32" t="str">
        <f>IF(_xlfn.XLOOKUP(C2247,'Raw Data_OS_22'!$C$5:$C$4516,'Raw Data_OS_22'!$G$5:$G$4516,"New_Claim/ Reopening")= "New_Claim/ Reopening","New_Claim/ Reopening","Old_Claim")</f>
        <v>Old_Claim</v>
      </c>
      <c r="N2247" s="18" t="str">
        <f>IF(M2247=$N$2,IF(J2247=$N$1,"E1","D"),_xlfn.XLOOKUP(C2247,'Raw Data_OS_22'!$C$5:$C$4516,'Raw Data_OS_22'!$O$5:$O$4516))</f>
        <v>B2</v>
      </c>
    </row>
    <row r="2248" spans="3:14" x14ac:dyDescent="0.35">
      <c r="C2248" s="26" t="s">
        <v>2530</v>
      </c>
      <c r="D2248" s="14">
        <v>44344</v>
      </c>
      <c r="E2248" s="14">
        <v>44364</v>
      </c>
      <c r="F2248" s="27" t="s">
        <v>3910</v>
      </c>
      <c r="G2248" s="28">
        <v>6380</v>
      </c>
      <c r="H2248" s="29">
        <v>6380</v>
      </c>
      <c r="I2248" s="29">
        <v>1</v>
      </c>
      <c r="J2248" s="30">
        <v>2021</v>
      </c>
      <c r="K2248" s="30">
        <v>2021</v>
      </c>
      <c r="L2248" s="31" t="s">
        <v>2250</v>
      </c>
      <c r="M2248" s="32" t="str">
        <f>IF(_xlfn.XLOOKUP(C2248,'Raw Data_OS_22'!$C$5:$C$4516,'Raw Data_OS_22'!$G$5:$G$4516,"New_Claim/ Reopening")= "New_Claim/ Reopening","New_Claim/ Reopening","Old_Claim")</f>
        <v>Old_Claim</v>
      </c>
      <c r="N2248" s="18" t="str">
        <f>IF(M2248=$N$2,IF(J2248=$N$1,"E1","D"),_xlfn.XLOOKUP(C2248,'Raw Data_OS_22'!$C$5:$C$4516,'Raw Data_OS_22'!$O$5:$O$4516))</f>
        <v>B1</v>
      </c>
    </row>
    <row r="2249" spans="3:14" x14ac:dyDescent="0.35">
      <c r="C2249" s="26" t="s">
        <v>2257</v>
      </c>
      <c r="D2249" s="14">
        <v>44360</v>
      </c>
      <c r="E2249" s="14">
        <v>44364</v>
      </c>
      <c r="F2249" s="27" t="s">
        <v>3910</v>
      </c>
      <c r="G2249" s="28">
        <v>281708</v>
      </c>
      <c r="H2249" s="29">
        <v>281708</v>
      </c>
      <c r="I2249" s="29">
        <v>1</v>
      </c>
      <c r="J2249" s="30">
        <v>2021</v>
      </c>
      <c r="K2249" s="30">
        <v>2021</v>
      </c>
      <c r="L2249" s="31" t="s">
        <v>2250</v>
      </c>
      <c r="M2249" s="32" t="str">
        <f>IF(_xlfn.XLOOKUP(C2249,'Raw Data_OS_22'!$C$5:$C$4516,'Raw Data_OS_22'!$G$5:$G$4516,"New_Claim/ Reopening")= "New_Claim/ Reopening","New_Claim/ Reopening","Old_Claim")</f>
        <v>Old_Claim</v>
      </c>
      <c r="N2249" s="18" t="str">
        <f>IF(M2249=$N$2,IF(J2249=$N$1,"E1","D"),_xlfn.XLOOKUP(C2249,'Raw Data_OS_22'!$C$5:$C$4516,'Raw Data_OS_22'!$O$5:$O$4516))</f>
        <v>B1</v>
      </c>
    </row>
    <row r="2250" spans="3:14" x14ac:dyDescent="0.35">
      <c r="C2250" s="26" t="s">
        <v>2258</v>
      </c>
      <c r="D2250" s="14">
        <v>44358</v>
      </c>
      <c r="E2250" s="14">
        <v>44363</v>
      </c>
      <c r="F2250" s="27" t="s">
        <v>3910</v>
      </c>
      <c r="G2250" s="28">
        <v>6380</v>
      </c>
      <c r="H2250" s="29">
        <v>6380</v>
      </c>
      <c r="I2250" s="29">
        <v>1</v>
      </c>
      <c r="J2250" s="30">
        <v>2021</v>
      </c>
      <c r="K2250" s="30">
        <v>2021</v>
      </c>
      <c r="L2250" s="31" t="s">
        <v>2250</v>
      </c>
      <c r="M2250" s="32" t="str">
        <f>IF(_xlfn.XLOOKUP(C2250,'Raw Data_OS_22'!$C$5:$C$4516,'Raw Data_OS_22'!$G$5:$G$4516,"New_Claim/ Reopening")= "New_Claim/ Reopening","New_Claim/ Reopening","Old_Claim")</f>
        <v>Old_Claim</v>
      </c>
      <c r="N2250" s="18" t="str">
        <f>IF(M2250=$N$2,IF(J2250=$N$1,"E1","D"),_xlfn.XLOOKUP(C2250,'Raw Data_OS_22'!$C$5:$C$4516,'Raw Data_OS_22'!$O$5:$O$4516))</f>
        <v>B2</v>
      </c>
    </row>
    <row r="2251" spans="3:14" x14ac:dyDescent="0.35">
      <c r="C2251" s="26" t="s">
        <v>2532</v>
      </c>
      <c r="D2251" s="14">
        <v>44206</v>
      </c>
      <c r="E2251" s="14">
        <v>44368</v>
      </c>
      <c r="F2251" s="27" t="s">
        <v>3908</v>
      </c>
      <c r="G2251" s="28">
        <v>16960</v>
      </c>
      <c r="H2251" s="29">
        <v>16960</v>
      </c>
      <c r="I2251" s="29">
        <v>1</v>
      </c>
      <c r="J2251" s="30">
        <v>2021</v>
      </c>
      <c r="K2251" s="30">
        <v>2021</v>
      </c>
      <c r="L2251" s="31" t="s">
        <v>21</v>
      </c>
      <c r="M2251" s="32" t="str">
        <f>IF(_xlfn.XLOOKUP(C2251,'Raw Data_OS_22'!$C$5:$C$4516,'Raw Data_OS_22'!$G$5:$G$4516,"New_Claim/ Reopening")= "New_Claim/ Reopening","New_Claim/ Reopening","Old_Claim")</f>
        <v>Old_Claim</v>
      </c>
      <c r="N2251" s="18" t="str">
        <f>IF(M2251=$N$2,IF(J2251=$N$1,"E1","D"),_xlfn.XLOOKUP(C2251,'Raw Data_OS_22'!$C$5:$C$4516,'Raw Data_OS_22'!$O$5:$O$4516))</f>
        <v>B2</v>
      </c>
    </row>
    <row r="2252" spans="3:14" x14ac:dyDescent="0.35">
      <c r="C2252" s="26" t="s">
        <v>2259</v>
      </c>
      <c r="D2252" s="14">
        <v>44363</v>
      </c>
      <c r="E2252" s="14">
        <v>44368</v>
      </c>
      <c r="F2252" s="27" t="s">
        <v>3910</v>
      </c>
      <c r="G2252" s="28">
        <v>81500</v>
      </c>
      <c r="H2252" s="29">
        <v>81500</v>
      </c>
      <c r="I2252" s="29">
        <v>1</v>
      </c>
      <c r="J2252" s="30">
        <v>2021</v>
      </c>
      <c r="K2252" s="30">
        <v>2021</v>
      </c>
      <c r="L2252" s="31" t="s">
        <v>2250</v>
      </c>
      <c r="M2252" s="32" t="str">
        <f>IF(_xlfn.XLOOKUP(C2252,'Raw Data_OS_22'!$C$5:$C$4516,'Raw Data_OS_22'!$G$5:$G$4516,"New_Claim/ Reopening")= "New_Claim/ Reopening","New_Claim/ Reopening","Old_Claim")</f>
        <v>Old_Claim</v>
      </c>
      <c r="N2252" s="18" t="str">
        <f>IF(M2252=$N$2,IF(J2252=$N$1,"E1","D"),_xlfn.XLOOKUP(C2252,'Raw Data_OS_22'!$C$5:$C$4516,'Raw Data_OS_22'!$O$5:$O$4516))</f>
        <v>B1</v>
      </c>
    </row>
    <row r="2253" spans="3:14" x14ac:dyDescent="0.35">
      <c r="C2253" s="26" t="s">
        <v>2533</v>
      </c>
      <c r="D2253" s="14">
        <v>44359</v>
      </c>
      <c r="E2253" s="14">
        <v>44368</v>
      </c>
      <c r="F2253" s="27" t="s">
        <v>3910</v>
      </c>
      <c r="G2253" s="28">
        <v>650000</v>
      </c>
      <c r="H2253" s="29">
        <v>650000</v>
      </c>
      <c r="I2253" s="29">
        <v>1</v>
      </c>
      <c r="J2253" s="30">
        <v>2021</v>
      </c>
      <c r="K2253" s="30">
        <v>2021</v>
      </c>
      <c r="L2253" s="31" t="s">
        <v>2250</v>
      </c>
      <c r="M2253" s="32" t="str">
        <f>IF(_xlfn.XLOOKUP(C2253,'Raw Data_OS_22'!$C$5:$C$4516,'Raw Data_OS_22'!$G$5:$G$4516,"New_Claim/ Reopening")= "New_Claim/ Reopening","New_Claim/ Reopening","Old_Claim")</f>
        <v>Old_Claim</v>
      </c>
      <c r="N2253" s="18" t="str">
        <f>IF(M2253=$N$2,IF(J2253=$N$1,"E1","D"),_xlfn.XLOOKUP(C2253,'Raw Data_OS_22'!$C$5:$C$4516,'Raw Data_OS_22'!$O$5:$O$4516))</f>
        <v>B2</v>
      </c>
    </row>
    <row r="2254" spans="3:14" x14ac:dyDescent="0.35">
      <c r="C2254" s="26" t="s">
        <v>2534</v>
      </c>
      <c r="D2254" s="14">
        <v>44325</v>
      </c>
      <c r="E2254" s="14">
        <v>44368</v>
      </c>
      <c r="F2254" s="27" t="s">
        <v>3910</v>
      </c>
      <c r="G2254" s="28">
        <v>6380</v>
      </c>
      <c r="H2254" s="29">
        <v>6380</v>
      </c>
      <c r="I2254" s="29">
        <v>1</v>
      </c>
      <c r="J2254" s="30">
        <v>2021</v>
      </c>
      <c r="K2254" s="30">
        <v>2021</v>
      </c>
      <c r="L2254" s="31" t="s">
        <v>2250</v>
      </c>
      <c r="M2254" s="32" t="str">
        <f>IF(_xlfn.XLOOKUP(C2254,'Raw Data_OS_22'!$C$5:$C$4516,'Raw Data_OS_22'!$G$5:$G$4516,"New_Claim/ Reopening")= "New_Claim/ Reopening","New_Claim/ Reopening","Old_Claim")</f>
        <v>Old_Claim</v>
      </c>
      <c r="N2254" s="18" t="str">
        <f>IF(M2254=$N$2,IF(J2254=$N$1,"E1","D"),_xlfn.XLOOKUP(C2254,'Raw Data_OS_22'!$C$5:$C$4516,'Raw Data_OS_22'!$O$5:$O$4516))</f>
        <v>B1</v>
      </c>
    </row>
    <row r="2255" spans="3:14" x14ac:dyDescent="0.35">
      <c r="C2255" s="26" t="s">
        <v>2535</v>
      </c>
      <c r="D2255" s="14">
        <v>44350</v>
      </c>
      <c r="E2255" s="14">
        <v>44368</v>
      </c>
      <c r="F2255" s="27" t="s">
        <v>3910</v>
      </c>
      <c r="G2255" s="28">
        <v>1343007.1765000001</v>
      </c>
      <c r="H2255" s="29">
        <v>1343007.1765000001</v>
      </c>
      <c r="I2255" s="29">
        <v>1</v>
      </c>
      <c r="J2255" s="30">
        <v>2021</v>
      </c>
      <c r="K2255" s="30">
        <v>2021</v>
      </c>
      <c r="L2255" s="31" t="s">
        <v>2250</v>
      </c>
      <c r="M2255" s="32" t="str">
        <f>IF(_xlfn.XLOOKUP(C2255,'Raw Data_OS_22'!$C$5:$C$4516,'Raw Data_OS_22'!$G$5:$G$4516,"New_Claim/ Reopening")= "New_Claim/ Reopening","New_Claim/ Reopening","Old_Claim")</f>
        <v>Old_Claim</v>
      </c>
      <c r="N2255" s="18" t="str">
        <f>IF(M2255=$N$2,IF(J2255=$N$1,"E1","D"),_xlfn.XLOOKUP(C2255,'Raw Data_OS_22'!$C$5:$C$4516,'Raw Data_OS_22'!$O$5:$O$4516))</f>
        <v>A</v>
      </c>
    </row>
    <row r="2256" spans="3:14" x14ac:dyDescent="0.35">
      <c r="C2256" s="26" t="s">
        <v>2260</v>
      </c>
      <c r="D2256" s="14">
        <v>44304</v>
      </c>
      <c r="E2256" s="14">
        <v>44333</v>
      </c>
      <c r="F2256" s="27" t="s">
        <v>3910</v>
      </c>
      <c r="G2256" s="28">
        <v>8700</v>
      </c>
      <c r="H2256" s="29">
        <v>8700</v>
      </c>
      <c r="I2256" s="29">
        <v>1</v>
      </c>
      <c r="J2256" s="30">
        <v>2021</v>
      </c>
      <c r="K2256" s="30">
        <v>2021</v>
      </c>
      <c r="L2256" s="31" t="s">
        <v>2250</v>
      </c>
      <c r="M2256" s="32" t="str">
        <f>IF(_xlfn.XLOOKUP(C2256,'Raw Data_OS_22'!$C$5:$C$4516,'Raw Data_OS_22'!$G$5:$G$4516,"New_Claim/ Reopening")= "New_Claim/ Reopening","New_Claim/ Reopening","Old_Claim")</f>
        <v>Old_Claim</v>
      </c>
      <c r="N2256" s="18" t="str">
        <f>IF(M2256=$N$2,IF(J2256=$N$1,"E1","D"),_xlfn.XLOOKUP(C2256,'Raw Data_OS_22'!$C$5:$C$4516,'Raw Data_OS_22'!$O$5:$O$4516))</f>
        <v>B2</v>
      </c>
    </row>
    <row r="2257" spans="3:14" x14ac:dyDescent="0.35">
      <c r="C2257" s="26" t="s">
        <v>2536</v>
      </c>
      <c r="D2257" s="14">
        <v>44344</v>
      </c>
      <c r="E2257" s="14">
        <v>44369</v>
      </c>
      <c r="F2257" s="27" t="s">
        <v>3910</v>
      </c>
      <c r="G2257" s="28">
        <v>6380</v>
      </c>
      <c r="H2257" s="29">
        <v>6380</v>
      </c>
      <c r="I2257" s="29">
        <v>1</v>
      </c>
      <c r="J2257" s="30">
        <v>2021</v>
      </c>
      <c r="K2257" s="30">
        <v>2021</v>
      </c>
      <c r="L2257" s="31" t="s">
        <v>2250</v>
      </c>
      <c r="M2257" s="32" t="str">
        <f>IF(_xlfn.XLOOKUP(C2257,'Raw Data_OS_22'!$C$5:$C$4516,'Raw Data_OS_22'!$G$5:$G$4516,"New_Claim/ Reopening")= "New_Claim/ Reopening","New_Claim/ Reopening","Old_Claim")</f>
        <v>Old_Claim</v>
      </c>
      <c r="N2257" s="18" t="str">
        <f>IF(M2257=$N$2,IF(J2257=$N$1,"E1","D"),_xlfn.XLOOKUP(C2257,'Raw Data_OS_22'!$C$5:$C$4516,'Raw Data_OS_22'!$O$5:$O$4516))</f>
        <v>B1</v>
      </c>
    </row>
    <row r="2258" spans="3:14" x14ac:dyDescent="0.35">
      <c r="C2258" s="26" t="s">
        <v>2261</v>
      </c>
      <c r="D2258" s="14">
        <v>44363</v>
      </c>
      <c r="E2258" s="14">
        <v>44369</v>
      </c>
      <c r="F2258" s="27" t="s">
        <v>3908</v>
      </c>
      <c r="G2258" s="28">
        <v>19140</v>
      </c>
      <c r="H2258" s="29">
        <v>19140</v>
      </c>
      <c r="I2258" s="29">
        <v>1</v>
      </c>
      <c r="J2258" s="30">
        <v>2021</v>
      </c>
      <c r="K2258" s="30">
        <v>2021</v>
      </c>
      <c r="L2258" s="31" t="s">
        <v>2250</v>
      </c>
      <c r="M2258" s="32" t="str">
        <f>IF(_xlfn.XLOOKUP(C2258,'Raw Data_OS_22'!$C$5:$C$4516,'Raw Data_OS_22'!$G$5:$G$4516,"New_Claim/ Reopening")= "New_Claim/ Reopening","New_Claim/ Reopening","Old_Claim")</f>
        <v>Old_Claim</v>
      </c>
      <c r="N2258" s="18" t="str">
        <f>IF(M2258=$N$2,IF(J2258=$N$1,"E1","D"),_xlfn.XLOOKUP(C2258,'Raw Data_OS_22'!$C$5:$C$4516,'Raw Data_OS_22'!$O$5:$O$4516))</f>
        <v>B1</v>
      </c>
    </row>
    <row r="2259" spans="3:14" x14ac:dyDescent="0.35">
      <c r="C2259" s="26" t="s">
        <v>2262</v>
      </c>
      <c r="D2259" s="14">
        <v>44365</v>
      </c>
      <c r="E2259" s="14">
        <v>44369</v>
      </c>
      <c r="F2259" s="27" t="s">
        <v>3910</v>
      </c>
      <c r="G2259" s="28">
        <v>6380</v>
      </c>
      <c r="H2259" s="29">
        <v>6380</v>
      </c>
      <c r="I2259" s="29">
        <v>1</v>
      </c>
      <c r="J2259" s="30">
        <v>2021</v>
      </c>
      <c r="K2259" s="30">
        <v>2021</v>
      </c>
      <c r="L2259" s="31" t="s">
        <v>2250</v>
      </c>
      <c r="M2259" s="32" t="str">
        <f>IF(_xlfn.XLOOKUP(C2259,'Raw Data_OS_22'!$C$5:$C$4516,'Raw Data_OS_22'!$G$5:$G$4516,"New_Claim/ Reopening")= "New_Claim/ Reopening","New_Claim/ Reopening","Old_Claim")</f>
        <v>Old_Claim</v>
      </c>
      <c r="N2259" s="18" t="str">
        <f>IF(M2259=$N$2,IF(J2259=$N$1,"E1","D"),_xlfn.XLOOKUP(C2259,'Raw Data_OS_22'!$C$5:$C$4516,'Raw Data_OS_22'!$O$5:$O$4516))</f>
        <v>B1</v>
      </c>
    </row>
    <row r="2260" spans="3:14" x14ac:dyDescent="0.35">
      <c r="C2260" s="26" t="s">
        <v>2537</v>
      </c>
      <c r="D2260" s="14">
        <v>44359</v>
      </c>
      <c r="E2260" s="14">
        <v>44361</v>
      </c>
      <c r="F2260" s="27" t="s">
        <v>3908</v>
      </c>
      <c r="G2260" s="28">
        <v>6380</v>
      </c>
      <c r="H2260" s="29">
        <v>6380</v>
      </c>
      <c r="I2260" s="29">
        <v>1</v>
      </c>
      <c r="J2260" s="30">
        <v>2021</v>
      </c>
      <c r="K2260" s="30">
        <v>2021</v>
      </c>
      <c r="L2260" s="31" t="s">
        <v>2250</v>
      </c>
      <c r="M2260" s="32" t="str">
        <f>IF(_xlfn.XLOOKUP(C2260,'Raw Data_OS_22'!$C$5:$C$4516,'Raw Data_OS_22'!$G$5:$G$4516,"New_Claim/ Reopening")= "New_Claim/ Reopening","New_Claim/ Reopening","Old_Claim")</f>
        <v>Old_Claim</v>
      </c>
      <c r="N2260" s="18" t="str">
        <f>IF(M2260=$N$2,IF(J2260=$N$1,"E1","D"),_xlfn.XLOOKUP(C2260,'Raw Data_OS_22'!$C$5:$C$4516,'Raw Data_OS_22'!$O$5:$O$4516))</f>
        <v>B1</v>
      </c>
    </row>
    <row r="2261" spans="3:14" x14ac:dyDescent="0.35">
      <c r="C2261" s="26" t="s">
        <v>2264</v>
      </c>
      <c r="D2261" s="14">
        <v>44345</v>
      </c>
      <c r="E2261" s="14">
        <v>44347</v>
      </c>
      <c r="F2261" s="27" t="s">
        <v>3910</v>
      </c>
      <c r="G2261" s="28">
        <v>6380</v>
      </c>
      <c r="H2261" s="29">
        <v>6380</v>
      </c>
      <c r="I2261" s="29">
        <v>1</v>
      </c>
      <c r="J2261" s="30">
        <v>2021</v>
      </c>
      <c r="K2261" s="30">
        <v>2021</v>
      </c>
      <c r="L2261" s="31" t="s">
        <v>2250</v>
      </c>
      <c r="M2261" s="32" t="str">
        <f>IF(_xlfn.XLOOKUP(C2261,'Raw Data_OS_22'!$C$5:$C$4516,'Raw Data_OS_22'!$G$5:$G$4516,"New_Claim/ Reopening")= "New_Claim/ Reopening","New_Claim/ Reopening","Old_Claim")</f>
        <v>Old_Claim</v>
      </c>
      <c r="N2261" s="18" t="str">
        <f>IF(M2261=$N$2,IF(J2261=$N$1,"E1","D"),_xlfn.XLOOKUP(C2261,'Raw Data_OS_22'!$C$5:$C$4516,'Raw Data_OS_22'!$O$5:$O$4516))</f>
        <v>B1</v>
      </c>
    </row>
    <row r="2262" spans="3:14" x14ac:dyDescent="0.35">
      <c r="C2262" s="26" t="s">
        <v>2538</v>
      </c>
      <c r="D2262" s="14">
        <v>44360</v>
      </c>
      <c r="E2262" s="14">
        <v>44369</v>
      </c>
      <c r="F2262" s="27" t="s">
        <v>3910</v>
      </c>
      <c r="G2262" s="28">
        <v>6380</v>
      </c>
      <c r="H2262" s="29">
        <v>6380</v>
      </c>
      <c r="I2262" s="29">
        <v>1</v>
      </c>
      <c r="J2262" s="30">
        <v>2021</v>
      </c>
      <c r="K2262" s="30">
        <v>2021</v>
      </c>
      <c r="L2262" s="31" t="s">
        <v>2250</v>
      </c>
      <c r="M2262" s="32" t="str">
        <f>IF(_xlfn.XLOOKUP(C2262,'Raw Data_OS_22'!$C$5:$C$4516,'Raw Data_OS_22'!$G$5:$G$4516,"New_Claim/ Reopening")= "New_Claim/ Reopening","New_Claim/ Reopening","Old_Claim")</f>
        <v>Old_Claim</v>
      </c>
      <c r="N2262" s="18" t="str">
        <f>IF(M2262=$N$2,IF(J2262=$N$1,"E1","D"),_xlfn.XLOOKUP(C2262,'Raw Data_OS_22'!$C$5:$C$4516,'Raw Data_OS_22'!$O$5:$O$4516))</f>
        <v>B1</v>
      </c>
    </row>
    <row r="2263" spans="3:14" x14ac:dyDescent="0.35">
      <c r="C2263" s="26" t="s">
        <v>2539</v>
      </c>
      <c r="D2263" s="14">
        <v>44367</v>
      </c>
      <c r="E2263" s="14">
        <v>44369</v>
      </c>
      <c r="F2263" s="27" t="s">
        <v>3910</v>
      </c>
      <c r="G2263" s="28">
        <v>6380</v>
      </c>
      <c r="H2263" s="29">
        <v>6380</v>
      </c>
      <c r="I2263" s="29">
        <v>1</v>
      </c>
      <c r="J2263" s="30">
        <v>2021</v>
      </c>
      <c r="K2263" s="30">
        <v>2021</v>
      </c>
      <c r="L2263" s="31" t="s">
        <v>2250</v>
      </c>
      <c r="M2263" s="32" t="str">
        <f>IF(_xlfn.XLOOKUP(C2263,'Raw Data_OS_22'!$C$5:$C$4516,'Raw Data_OS_22'!$G$5:$G$4516,"New_Claim/ Reopening")= "New_Claim/ Reopening","New_Claim/ Reopening","Old_Claim")</f>
        <v>Old_Claim</v>
      </c>
      <c r="N2263" s="18" t="str">
        <f>IF(M2263=$N$2,IF(J2263=$N$1,"E1","D"),_xlfn.XLOOKUP(C2263,'Raw Data_OS_22'!$C$5:$C$4516,'Raw Data_OS_22'!$O$5:$O$4516))</f>
        <v>B1</v>
      </c>
    </row>
    <row r="2264" spans="3:14" x14ac:dyDescent="0.35">
      <c r="C2264" s="26" t="s">
        <v>2541</v>
      </c>
      <c r="D2264" s="14">
        <v>44364</v>
      </c>
      <c r="E2264" s="14">
        <v>44369</v>
      </c>
      <c r="F2264" s="27" t="s">
        <v>3910</v>
      </c>
      <c r="G2264" s="28">
        <v>79460</v>
      </c>
      <c r="H2264" s="29">
        <v>79460</v>
      </c>
      <c r="I2264" s="29">
        <v>1</v>
      </c>
      <c r="J2264" s="30">
        <v>2021</v>
      </c>
      <c r="K2264" s="30">
        <v>2021</v>
      </c>
      <c r="L2264" s="31" t="s">
        <v>2250</v>
      </c>
      <c r="M2264" s="32" t="str">
        <f>IF(_xlfn.XLOOKUP(C2264,'Raw Data_OS_22'!$C$5:$C$4516,'Raw Data_OS_22'!$G$5:$G$4516,"New_Claim/ Reopening")= "New_Claim/ Reopening","New_Claim/ Reopening","Old_Claim")</f>
        <v>Old_Claim</v>
      </c>
      <c r="N2264" s="18" t="str">
        <f>IF(M2264=$N$2,IF(J2264=$N$1,"E1","D"),_xlfn.XLOOKUP(C2264,'Raw Data_OS_22'!$C$5:$C$4516,'Raw Data_OS_22'!$O$5:$O$4516))</f>
        <v>B1</v>
      </c>
    </row>
    <row r="2265" spans="3:14" x14ac:dyDescent="0.35">
      <c r="C2265" s="26" t="s">
        <v>2542</v>
      </c>
      <c r="D2265" s="14">
        <v>44241</v>
      </c>
      <c r="E2265" s="14">
        <v>44369</v>
      </c>
      <c r="F2265" s="27" t="s">
        <v>3910</v>
      </c>
      <c r="G2265" s="28">
        <v>12000</v>
      </c>
      <c r="H2265" s="29">
        <v>12000</v>
      </c>
      <c r="I2265" s="29">
        <v>1</v>
      </c>
      <c r="J2265" s="30">
        <v>2021</v>
      </c>
      <c r="K2265" s="30">
        <v>2021</v>
      </c>
      <c r="L2265" s="31" t="s">
        <v>21</v>
      </c>
      <c r="M2265" s="32" t="str">
        <f>IF(_xlfn.XLOOKUP(C2265,'Raw Data_OS_22'!$C$5:$C$4516,'Raw Data_OS_22'!$G$5:$G$4516,"New_Claim/ Reopening")= "New_Claim/ Reopening","New_Claim/ Reopening","Old_Claim")</f>
        <v>Old_Claim</v>
      </c>
      <c r="N2265" s="18" t="str">
        <f>IF(M2265=$N$2,IF(J2265=$N$1,"E1","D"),_xlfn.XLOOKUP(C2265,'Raw Data_OS_22'!$C$5:$C$4516,'Raw Data_OS_22'!$O$5:$O$4516))</f>
        <v>A</v>
      </c>
    </row>
    <row r="2266" spans="3:14" x14ac:dyDescent="0.35">
      <c r="C2266" s="26" t="s">
        <v>2543</v>
      </c>
      <c r="D2266" s="14">
        <v>44360</v>
      </c>
      <c r="E2266" s="14">
        <v>44369</v>
      </c>
      <c r="F2266" s="27" t="s">
        <v>3910</v>
      </c>
      <c r="G2266" s="28">
        <v>175380</v>
      </c>
      <c r="H2266" s="29">
        <v>175380</v>
      </c>
      <c r="I2266" s="29">
        <v>1</v>
      </c>
      <c r="J2266" s="30">
        <v>2021</v>
      </c>
      <c r="K2266" s="30">
        <v>2021</v>
      </c>
      <c r="L2266" s="31" t="s">
        <v>2250</v>
      </c>
      <c r="M2266" s="32" t="str">
        <f>IF(_xlfn.XLOOKUP(C2266,'Raw Data_OS_22'!$C$5:$C$4516,'Raw Data_OS_22'!$G$5:$G$4516,"New_Claim/ Reopening")= "New_Claim/ Reopening","New_Claim/ Reopening","Old_Claim")</f>
        <v>Old_Claim</v>
      </c>
      <c r="N2266" s="18" t="str">
        <f>IF(M2266=$N$2,IF(J2266=$N$1,"E1","D"),_xlfn.XLOOKUP(C2266,'Raw Data_OS_22'!$C$5:$C$4516,'Raw Data_OS_22'!$O$5:$O$4516))</f>
        <v>B2</v>
      </c>
    </row>
    <row r="2267" spans="3:14" x14ac:dyDescent="0.35">
      <c r="C2267" s="26" t="s">
        <v>2265</v>
      </c>
      <c r="D2267" s="14">
        <v>44359</v>
      </c>
      <c r="E2267" s="14">
        <v>44369</v>
      </c>
      <c r="F2267" s="27" t="s">
        <v>3908</v>
      </c>
      <c r="G2267" s="28">
        <v>6380</v>
      </c>
      <c r="H2267" s="29">
        <v>6380</v>
      </c>
      <c r="I2267" s="29">
        <v>1</v>
      </c>
      <c r="J2267" s="30">
        <v>2021</v>
      </c>
      <c r="K2267" s="30">
        <v>2021</v>
      </c>
      <c r="L2267" s="31" t="s">
        <v>2250</v>
      </c>
      <c r="M2267" s="32" t="str">
        <f>IF(_xlfn.XLOOKUP(C2267,'Raw Data_OS_22'!$C$5:$C$4516,'Raw Data_OS_22'!$G$5:$G$4516,"New_Claim/ Reopening")= "New_Claim/ Reopening","New_Claim/ Reopening","Old_Claim")</f>
        <v>Old_Claim</v>
      </c>
      <c r="N2267" s="18" t="str">
        <f>IF(M2267=$N$2,IF(J2267=$N$1,"E1","D"),_xlfn.XLOOKUP(C2267,'Raw Data_OS_22'!$C$5:$C$4516,'Raw Data_OS_22'!$O$5:$O$4516))</f>
        <v>B1</v>
      </c>
    </row>
    <row r="2268" spans="3:14" x14ac:dyDescent="0.35">
      <c r="C2268" s="26" t="s">
        <v>2545</v>
      </c>
      <c r="D2268" s="14">
        <v>44326</v>
      </c>
      <c r="E2268" s="14">
        <v>44340</v>
      </c>
      <c r="F2268" s="27" t="s">
        <v>658</v>
      </c>
      <c r="G2268" s="28">
        <v>50000</v>
      </c>
      <c r="H2268" s="29">
        <v>50000</v>
      </c>
      <c r="I2268" s="29">
        <v>1</v>
      </c>
      <c r="J2268" s="30">
        <v>2021</v>
      </c>
      <c r="K2268" s="30">
        <v>2021</v>
      </c>
      <c r="L2268" s="31" t="s">
        <v>2250</v>
      </c>
      <c r="M2268" s="32" t="str">
        <f>IF(_xlfn.XLOOKUP(C2268,'Raw Data_OS_22'!$C$5:$C$4516,'Raw Data_OS_22'!$G$5:$G$4516,"New_Claim/ Reopening")= "New_Claim/ Reopening","New_Claim/ Reopening","Old_Claim")</f>
        <v>Old_Claim</v>
      </c>
      <c r="N2268" s="18" t="str">
        <f>IF(M2268=$N$2,IF(J2268=$N$1,"E1","D"),_xlfn.XLOOKUP(C2268,'Raw Data_OS_22'!$C$5:$C$4516,'Raw Data_OS_22'!$O$5:$O$4516))</f>
        <v>B1</v>
      </c>
    </row>
    <row r="2269" spans="3:14" x14ac:dyDescent="0.35">
      <c r="C2269" s="26" t="s">
        <v>2267</v>
      </c>
      <c r="D2269" s="14">
        <v>44355</v>
      </c>
      <c r="E2269" s="14">
        <v>44370</v>
      </c>
      <c r="F2269" s="27" t="s">
        <v>3908</v>
      </c>
      <c r="G2269" s="28">
        <v>7540</v>
      </c>
      <c r="H2269" s="29">
        <v>7540</v>
      </c>
      <c r="I2269" s="29">
        <v>1</v>
      </c>
      <c r="J2269" s="30">
        <v>2021</v>
      </c>
      <c r="K2269" s="30">
        <v>2021</v>
      </c>
      <c r="L2269" s="31" t="s">
        <v>2250</v>
      </c>
      <c r="M2269" s="32" t="str">
        <f>IF(_xlfn.XLOOKUP(C2269,'Raw Data_OS_22'!$C$5:$C$4516,'Raw Data_OS_22'!$G$5:$G$4516,"New_Claim/ Reopening")= "New_Claim/ Reopening","New_Claim/ Reopening","Old_Claim")</f>
        <v>Old_Claim</v>
      </c>
      <c r="N2269" s="18" t="str">
        <f>IF(M2269=$N$2,IF(J2269=$N$1,"E1","D"),_xlfn.XLOOKUP(C2269,'Raw Data_OS_22'!$C$5:$C$4516,'Raw Data_OS_22'!$O$5:$O$4516))</f>
        <v>B2</v>
      </c>
    </row>
    <row r="2270" spans="3:14" x14ac:dyDescent="0.35">
      <c r="C2270" s="26" t="s">
        <v>2268</v>
      </c>
      <c r="D2270" s="14">
        <v>44366</v>
      </c>
      <c r="E2270" s="14">
        <v>44370</v>
      </c>
      <c r="F2270" s="27" t="s">
        <v>3910</v>
      </c>
      <c r="G2270" s="28">
        <v>6380</v>
      </c>
      <c r="H2270" s="29">
        <v>6380</v>
      </c>
      <c r="I2270" s="29">
        <v>1</v>
      </c>
      <c r="J2270" s="30">
        <v>2021</v>
      </c>
      <c r="K2270" s="30">
        <v>2021</v>
      </c>
      <c r="L2270" s="31" t="s">
        <v>2250</v>
      </c>
      <c r="M2270" s="32" t="str">
        <f>IF(_xlfn.XLOOKUP(C2270,'Raw Data_OS_22'!$C$5:$C$4516,'Raw Data_OS_22'!$G$5:$G$4516,"New_Claim/ Reopening")= "New_Claim/ Reopening","New_Claim/ Reopening","Old_Claim")</f>
        <v>Old_Claim</v>
      </c>
      <c r="N2270" s="18" t="str">
        <f>IF(M2270=$N$2,IF(J2270=$N$1,"E1","D"),_xlfn.XLOOKUP(C2270,'Raw Data_OS_22'!$C$5:$C$4516,'Raw Data_OS_22'!$O$5:$O$4516))</f>
        <v>B2</v>
      </c>
    </row>
    <row r="2271" spans="3:14" x14ac:dyDescent="0.35">
      <c r="C2271" s="26" t="s">
        <v>2549</v>
      </c>
      <c r="D2271" s="14">
        <v>44369</v>
      </c>
      <c r="E2271" s="14">
        <v>44370</v>
      </c>
      <c r="F2271" s="27" t="s">
        <v>3908</v>
      </c>
      <c r="G2271" s="28">
        <v>7000</v>
      </c>
      <c r="H2271" s="29">
        <v>7000</v>
      </c>
      <c r="I2271" s="29">
        <v>1</v>
      </c>
      <c r="J2271" s="30">
        <v>2021</v>
      </c>
      <c r="K2271" s="30">
        <v>2021</v>
      </c>
      <c r="L2271" s="31" t="s">
        <v>2250</v>
      </c>
      <c r="M2271" s="32" t="str">
        <f>IF(_xlfn.XLOOKUP(C2271,'Raw Data_OS_22'!$C$5:$C$4516,'Raw Data_OS_22'!$G$5:$G$4516,"New_Claim/ Reopening")= "New_Claim/ Reopening","New_Claim/ Reopening","Old_Claim")</f>
        <v>Old_Claim</v>
      </c>
      <c r="N2271" s="18" t="str">
        <f>IF(M2271=$N$2,IF(J2271=$N$1,"E1","D"),_xlfn.XLOOKUP(C2271,'Raw Data_OS_22'!$C$5:$C$4516,'Raw Data_OS_22'!$O$5:$O$4516))</f>
        <v>B1</v>
      </c>
    </row>
    <row r="2272" spans="3:14" x14ac:dyDescent="0.35">
      <c r="C2272" s="26" t="s">
        <v>2269</v>
      </c>
      <c r="D2272" s="14">
        <v>44368</v>
      </c>
      <c r="E2272" s="14">
        <v>44370</v>
      </c>
      <c r="F2272" s="27" t="s">
        <v>3910</v>
      </c>
      <c r="G2272" s="28">
        <v>6380</v>
      </c>
      <c r="H2272" s="29">
        <v>6380</v>
      </c>
      <c r="I2272" s="29">
        <v>1</v>
      </c>
      <c r="J2272" s="30">
        <v>2021</v>
      </c>
      <c r="K2272" s="30">
        <v>2021</v>
      </c>
      <c r="L2272" s="31" t="s">
        <v>2250</v>
      </c>
      <c r="M2272" s="32" t="str">
        <f>IF(_xlfn.XLOOKUP(C2272,'Raw Data_OS_22'!$C$5:$C$4516,'Raw Data_OS_22'!$G$5:$G$4516,"New_Claim/ Reopening")= "New_Claim/ Reopening","New_Claim/ Reopening","Old_Claim")</f>
        <v>Old_Claim</v>
      </c>
      <c r="N2272" s="18" t="str">
        <f>IF(M2272=$N$2,IF(J2272=$N$1,"E1","D"),_xlfn.XLOOKUP(C2272,'Raw Data_OS_22'!$C$5:$C$4516,'Raw Data_OS_22'!$O$5:$O$4516))</f>
        <v>B2</v>
      </c>
    </row>
    <row r="2273" spans="3:14" x14ac:dyDescent="0.35">
      <c r="C2273" s="26" t="s">
        <v>2550</v>
      </c>
      <c r="D2273" s="14">
        <v>44358</v>
      </c>
      <c r="E2273" s="14">
        <v>44370</v>
      </c>
      <c r="F2273" s="27" t="s">
        <v>3910</v>
      </c>
      <c r="G2273" s="28">
        <v>6380</v>
      </c>
      <c r="H2273" s="29">
        <v>6380</v>
      </c>
      <c r="I2273" s="29">
        <v>1</v>
      </c>
      <c r="J2273" s="30">
        <v>2021</v>
      </c>
      <c r="K2273" s="30">
        <v>2021</v>
      </c>
      <c r="L2273" s="31" t="s">
        <v>2250</v>
      </c>
      <c r="M2273" s="32" t="str">
        <f>IF(_xlfn.XLOOKUP(C2273,'Raw Data_OS_22'!$C$5:$C$4516,'Raw Data_OS_22'!$G$5:$G$4516,"New_Claim/ Reopening")= "New_Claim/ Reopening","New_Claim/ Reopening","Old_Claim")</f>
        <v>Old_Claim</v>
      </c>
      <c r="N2273" s="18" t="str">
        <f>IF(M2273=$N$2,IF(J2273=$N$1,"E1","D"),_xlfn.XLOOKUP(C2273,'Raw Data_OS_22'!$C$5:$C$4516,'Raw Data_OS_22'!$O$5:$O$4516))</f>
        <v>B1</v>
      </c>
    </row>
    <row r="2274" spans="3:14" x14ac:dyDescent="0.35">
      <c r="C2274" s="26" t="s">
        <v>2551</v>
      </c>
      <c r="D2274" s="14">
        <v>44348</v>
      </c>
      <c r="E2274" s="14">
        <v>44369</v>
      </c>
      <c r="F2274" s="27" t="s">
        <v>3910</v>
      </c>
      <c r="G2274" s="28">
        <v>-2814149.8820000002</v>
      </c>
      <c r="H2274" s="29">
        <v>-2814149.8820000002</v>
      </c>
      <c r="I2274" s="29">
        <v>1</v>
      </c>
      <c r="J2274" s="30">
        <v>2021</v>
      </c>
      <c r="K2274" s="30">
        <v>2021</v>
      </c>
      <c r="L2274" s="31" t="s">
        <v>2250</v>
      </c>
      <c r="M2274" s="32" t="str">
        <f>IF(_xlfn.XLOOKUP(C2274,'Raw Data_OS_22'!$C$5:$C$4516,'Raw Data_OS_22'!$G$5:$G$4516,"New_Claim/ Reopening")= "New_Claim/ Reopening","New_Claim/ Reopening","Old_Claim")</f>
        <v>Old_Claim</v>
      </c>
      <c r="N2274" s="18" t="str">
        <f>IF(M2274=$N$2,IF(J2274=$N$1,"E1","D"),_xlfn.XLOOKUP(C2274,'Raw Data_OS_22'!$C$5:$C$4516,'Raw Data_OS_22'!$O$5:$O$4516))</f>
        <v>A</v>
      </c>
    </row>
    <row r="2275" spans="3:14" x14ac:dyDescent="0.35">
      <c r="C2275" s="26" t="s">
        <v>2552</v>
      </c>
      <c r="D2275" s="14">
        <v>44363</v>
      </c>
      <c r="E2275" s="14">
        <v>44370</v>
      </c>
      <c r="F2275" s="27" t="s">
        <v>3910</v>
      </c>
      <c r="G2275" s="28">
        <v>6860</v>
      </c>
      <c r="H2275" s="29">
        <v>6860</v>
      </c>
      <c r="I2275" s="29">
        <v>1</v>
      </c>
      <c r="J2275" s="30">
        <v>2021</v>
      </c>
      <c r="K2275" s="30">
        <v>2021</v>
      </c>
      <c r="L2275" s="31" t="s">
        <v>2250</v>
      </c>
      <c r="M2275" s="32" t="str">
        <f>IF(_xlfn.XLOOKUP(C2275,'Raw Data_OS_22'!$C$5:$C$4516,'Raw Data_OS_22'!$G$5:$G$4516,"New_Claim/ Reopening")= "New_Claim/ Reopening","New_Claim/ Reopening","Old_Claim")</f>
        <v>Old_Claim</v>
      </c>
      <c r="N2275" s="18" t="str">
        <f>IF(M2275=$N$2,IF(J2275=$N$1,"E1","D"),_xlfn.XLOOKUP(C2275,'Raw Data_OS_22'!$C$5:$C$4516,'Raw Data_OS_22'!$O$5:$O$4516))</f>
        <v>B1</v>
      </c>
    </row>
    <row r="2276" spans="3:14" x14ac:dyDescent="0.35">
      <c r="C2276" s="26" t="s">
        <v>2554</v>
      </c>
      <c r="D2276" s="14">
        <v>44345</v>
      </c>
      <c r="E2276" s="14">
        <v>44369</v>
      </c>
      <c r="F2276" s="27" t="s">
        <v>3910</v>
      </c>
      <c r="G2276" s="28">
        <v>30380</v>
      </c>
      <c r="H2276" s="29">
        <v>30380</v>
      </c>
      <c r="I2276" s="29">
        <v>1</v>
      </c>
      <c r="J2276" s="30">
        <v>2021</v>
      </c>
      <c r="K2276" s="30">
        <v>2021</v>
      </c>
      <c r="L2276" s="31" t="s">
        <v>2250</v>
      </c>
      <c r="M2276" s="32" t="str">
        <f>IF(_xlfn.XLOOKUP(C2276,'Raw Data_OS_22'!$C$5:$C$4516,'Raw Data_OS_22'!$G$5:$G$4516,"New_Claim/ Reopening")= "New_Claim/ Reopening","New_Claim/ Reopening","Old_Claim")</f>
        <v>Old_Claim</v>
      </c>
      <c r="N2276" s="18" t="str">
        <f>IF(M2276=$N$2,IF(J2276=$N$1,"E1","D"),_xlfn.XLOOKUP(C2276,'Raw Data_OS_22'!$C$5:$C$4516,'Raw Data_OS_22'!$O$5:$O$4516))</f>
        <v>B1</v>
      </c>
    </row>
    <row r="2277" spans="3:14" x14ac:dyDescent="0.35">
      <c r="C2277" s="26" t="s">
        <v>2555</v>
      </c>
      <c r="D2277" s="14">
        <v>44366</v>
      </c>
      <c r="E2277" s="14">
        <v>44371</v>
      </c>
      <c r="F2277" s="27" t="s">
        <v>3908</v>
      </c>
      <c r="G2277" s="28">
        <v>73355</v>
      </c>
      <c r="H2277" s="29">
        <v>73355</v>
      </c>
      <c r="I2277" s="29">
        <v>1</v>
      </c>
      <c r="J2277" s="30">
        <v>2021</v>
      </c>
      <c r="K2277" s="30">
        <v>2021</v>
      </c>
      <c r="L2277" s="31" t="s">
        <v>2250</v>
      </c>
      <c r="M2277" s="32" t="str">
        <f>IF(_xlfn.XLOOKUP(C2277,'Raw Data_OS_22'!$C$5:$C$4516,'Raw Data_OS_22'!$G$5:$G$4516,"New_Claim/ Reopening")= "New_Claim/ Reopening","New_Claim/ Reopening","Old_Claim")</f>
        <v>Old_Claim</v>
      </c>
      <c r="N2277" s="18" t="str">
        <f>IF(M2277=$N$2,IF(J2277=$N$1,"E1","D"),_xlfn.XLOOKUP(C2277,'Raw Data_OS_22'!$C$5:$C$4516,'Raw Data_OS_22'!$O$5:$O$4516))</f>
        <v>B1</v>
      </c>
    </row>
    <row r="2278" spans="3:14" x14ac:dyDescent="0.35">
      <c r="C2278" s="26" t="s">
        <v>2556</v>
      </c>
      <c r="D2278" s="14">
        <v>44366</v>
      </c>
      <c r="E2278" s="14">
        <v>44371</v>
      </c>
      <c r="F2278" s="27" t="s">
        <v>3910</v>
      </c>
      <c r="G2278" s="28">
        <v>6380</v>
      </c>
      <c r="H2278" s="29">
        <v>6380</v>
      </c>
      <c r="I2278" s="29">
        <v>1</v>
      </c>
      <c r="J2278" s="30">
        <v>2021</v>
      </c>
      <c r="K2278" s="30">
        <v>2021</v>
      </c>
      <c r="L2278" s="31" t="s">
        <v>2250</v>
      </c>
      <c r="M2278" s="32" t="str">
        <f>IF(_xlfn.XLOOKUP(C2278,'Raw Data_OS_22'!$C$5:$C$4516,'Raw Data_OS_22'!$G$5:$G$4516,"New_Claim/ Reopening")= "New_Claim/ Reopening","New_Claim/ Reopening","Old_Claim")</f>
        <v>Old_Claim</v>
      </c>
      <c r="N2278" s="18" t="str">
        <f>IF(M2278=$N$2,IF(J2278=$N$1,"E1","D"),_xlfn.XLOOKUP(C2278,'Raw Data_OS_22'!$C$5:$C$4516,'Raw Data_OS_22'!$O$5:$O$4516))</f>
        <v>B2</v>
      </c>
    </row>
    <row r="2279" spans="3:14" x14ac:dyDescent="0.35">
      <c r="C2279" s="26" t="s">
        <v>2557</v>
      </c>
      <c r="D2279" s="14">
        <v>44369</v>
      </c>
      <c r="E2279" s="14">
        <v>44371</v>
      </c>
      <c r="F2279" s="27" t="s">
        <v>3910</v>
      </c>
      <c r="G2279" s="28">
        <v>6380</v>
      </c>
      <c r="H2279" s="29">
        <v>6380</v>
      </c>
      <c r="I2279" s="29">
        <v>1</v>
      </c>
      <c r="J2279" s="30">
        <v>2021</v>
      </c>
      <c r="K2279" s="30">
        <v>2021</v>
      </c>
      <c r="L2279" s="31" t="s">
        <v>2250</v>
      </c>
      <c r="M2279" s="32" t="str">
        <f>IF(_xlfn.XLOOKUP(C2279,'Raw Data_OS_22'!$C$5:$C$4516,'Raw Data_OS_22'!$G$5:$G$4516,"New_Claim/ Reopening")= "New_Claim/ Reopening","New_Claim/ Reopening","Old_Claim")</f>
        <v>Old_Claim</v>
      </c>
      <c r="N2279" s="18" t="str">
        <f>IF(M2279=$N$2,IF(J2279=$N$1,"E1","D"),_xlfn.XLOOKUP(C2279,'Raw Data_OS_22'!$C$5:$C$4516,'Raw Data_OS_22'!$O$5:$O$4516))</f>
        <v>B2</v>
      </c>
    </row>
    <row r="2280" spans="3:14" x14ac:dyDescent="0.35">
      <c r="C2280" s="26" t="s">
        <v>2558</v>
      </c>
      <c r="D2280" s="14">
        <v>44328</v>
      </c>
      <c r="E2280" s="14">
        <v>44371</v>
      </c>
      <c r="F2280" s="27" t="s">
        <v>3908</v>
      </c>
      <c r="G2280" s="28">
        <v>10000</v>
      </c>
      <c r="H2280" s="29">
        <v>10000</v>
      </c>
      <c r="I2280" s="29">
        <v>1</v>
      </c>
      <c r="J2280" s="30">
        <v>2021</v>
      </c>
      <c r="K2280" s="30">
        <v>2021</v>
      </c>
      <c r="L2280" s="31" t="s">
        <v>2250</v>
      </c>
      <c r="M2280" s="32" t="str">
        <f>IF(_xlfn.XLOOKUP(C2280,'Raw Data_OS_22'!$C$5:$C$4516,'Raw Data_OS_22'!$G$5:$G$4516,"New_Claim/ Reopening")= "New_Claim/ Reopening","New_Claim/ Reopening","Old_Claim")</f>
        <v>Old_Claim</v>
      </c>
      <c r="N2280" s="18" t="str">
        <f>IF(M2280=$N$2,IF(J2280=$N$1,"E1","D"),_xlfn.XLOOKUP(C2280,'Raw Data_OS_22'!$C$5:$C$4516,'Raw Data_OS_22'!$O$5:$O$4516))</f>
        <v>B1</v>
      </c>
    </row>
    <row r="2281" spans="3:14" x14ac:dyDescent="0.35">
      <c r="C2281" s="26" t="s">
        <v>2559</v>
      </c>
      <c r="D2281" s="14">
        <v>44360</v>
      </c>
      <c r="E2281" s="14">
        <v>44371</v>
      </c>
      <c r="F2281" s="27" t="s">
        <v>3910</v>
      </c>
      <c r="G2281" s="28">
        <v>150000</v>
      </c>
      <c r="H2281" s="29">
        <v>150000</v>
      </c>
      <c r="I2281" s="29">
        <v>1</v>
      </c>
      <c r="J2281" s="30">
        <v>2021</v>
      </c>
      <c r="K2281" s="30">
        <v>2021</v>
      </c>
      <c r="L2281" s="31" t="s">
        <v>2250</v>
      </c>
      <c r="M2281" s="32" t="str">
        <f>IF(_xlfn.XLOOKUP(C2281,'Raw Data_OS_22'!$C$5:$C$4516,'Raw Data_OS_22'!$G$5:$G$4516,"New_Claim/ Reopening")= "New_Claim/ Reopening","New_Claim/ Reopening","Old_Claim")</f>
        <v>Old_Claim</v>
      </c>
      <c r="N2281" s="18" t="str">
        <f>IF(M2281=$N$2,IF(J2281=$N$1,"E1","D"),_xlfn.XLOOKUP(C2281,'Raw Data_OS_22'!$C$5:$C$4516,'Raw Data_OS_22'!$O$5:$O$4516))</f>
        <v>A</v>
      </c>
    </row>
    <row r="2282" spans="3:14" x14ac:dyDescent="0.35">
      <c r="C2282" s="26" t="s">
        <v>2270</v>
      </c>
      <c r="D2282" s="14">
        <v>44368</v>
      </c>
      <c r="E2282" s="14">
        <v>44371</v>
      </c>
      <c r="F2282" s="27" t="s">
        <v>3910</v>
      </c>
      <c r="G2282" s="28">
        <v>6380</v>
      </c>
      <c r="H2282" s="29">
        <v>6380</v>
      </c>
      <c r="I2282" s="29">
        <v>1</v>
      </c>
      <c r="J2282" s="30">
        <v>2021</v>
      </c>
      <c r="K2282" s="30">
        <v>2021</v>
      </c>
      <c r="L2282" s="31" t="s">
        <v>2250</v>
      </c>
      <c r="M2282" s="32" t="str">
        <f>IF(_xlfn.XLOOKUP(C2282,'Raw Data_OS_22'!$C$5:$C$4516,'Raw Data_OS_22'!$G$5:$G$4516,"New_Claim/ Reopening")= "New_Claim/ Reopening","New_Claim/ Reopening","Old_Claim")</f>
        <v>Old_Claim</v>
      </c>
      <c r="N2282" s="18" t="str">
        <f>IF(M2282=$N$2,IF(J2282=$N$1,"E1","D"),_xlfn.XLOOKUP(C2282,'Raw Data_OS_22'!$C$5:$C$4516,'Raw Data_OS_22'!$O$5:$O$4516))</f>
        <v>B2</v>
      </c>
    </row>
    <row r="2283" spans="3:14" x14ac:dyDescent="0.35">
      <c r="C2283" s="26" t="s">
        <v>2271</v>
      </c>
      <c r="D2283" s="14">
        <v>44361</v>
      </c>
      <c r="E2283" s="14">
        <v>44365</v>
      </c>
      <c r="F2283" s="27" t="s">
        <v>3910</v>
      </c>
      <c r="G2283" s="28">
        <v>6380</v>
      </c>
      <c r="H2283" s="29">
        <v>6380</v>
      </c>
      <c r="I2283" s="29">
        <v>1</v>
      </c>
      <c r="J2283" s="30">
        <v>2021</v>
      </c>
      <c r="K2283" s="30">
        <v>2021</v>
      </c>
      <c r="L2283" s="31" t="s">
        <v>2250</v>
      </c>
      <c r="M2283" s="32" t="str">
        <f>IF(_xlfn.XLOOKUP(C2283,'Raw Data_OS_22'!$C$5:$C$4516,'Raw Data_OS_22'!$G$5:$G$4516,"New_Claim/ Reopening")= "New_Claim/ Reopening","New_Claim/ Reopening","Old_Claim")</f>
        <v>Old_Claim</v>
      </c>
      <c r="N2283" s="18" t="str">
        <f>IF(M2283=$N$2,IF(J2283=$N$1,"E1","D"),_xlfn.XLOOKUP(C2283,'Raw Data_OS_22'!$C$5:$C$4516,'Raw Data_OS_22'!$O$5:$O$4516))</f>
        <v>B1</v>
      </c>
    </row>
    <row r="2284" spans="3:14" x14ac:dyDescent="0.35">
      <c r="C2284" s="26" t="s">
        <v>2561</v>
      </c>
      <c r="D2284" s="14">
        <v>44358</v>
      </c>
      <c r="E2284" s="14">
        <v>44362</v>
      </c>
      <c r="F2284" s="27" t="s">
        <v>3910</v>
      </c>
      <c r="G2284" s="28">
        <v>6380</v>
      </c>
      <c r="H2284" s="29">
        <v>6380</v>
      </c>
      <c r="I2284" s="29">
        <v>1</v>
      </c>
      <c r="J2284" s="30">
        <v>2021</v>
      </c>
      <c r="K2284" s="30">
        <v>2021</v>
      </c>
      <c r="L2284" s="31" t="s">
        <v>2250</v>
      </c>
      <c r="M2284" s="32" t="str">
        <f>IF(_xlfn.XLOOKUP(C2284,'Raw Data_OS_22'!$C$5:$C$4516,'Raw Data_OS_22'!$G$5:$G$4516,"New_Claim/ Reopening")= "New_Claim/ Reopening","New_Claim/ Reopening","Old_Claim")</f>
        <v>Old_Claim</v>
      </c>
      <c r="N2284" s="18" t="str">
        <f>IF(M2284=$N$2,IF(J2284=$N$1,"E1","D"),_xlfn.XLOOKUP(C2284,'Raw Data_OS_22'!$C$5:$C$4516,'Raw Data_OS_22'!$O$5:$O$4516))</f>
        <v>B1</v>
      </c>
    </row>
    <row r="2285" spans="3:14" x14ac:dyDescent="0.35">
      <c r="C2285" s="26" t="s">
        <v>2562</v>
      </c>
      <c r="D2285" s="14">
        <v>44323</v>
      </c>
      <c r="E2285" s="14">
        <v>44361</v>
      </c>
      <c r="F2285" s="27" t="s">
        <v>3908</v>
      </c>
      <c r="G2285" s="28">
        <v>6380</v>
      </c>
      <c r="H2285" s="29">
        <v>6380</v>
      </c>
      <c r="I2285" s="29">
        <v>1</v>
      </c>
      <c r="J2285" s="30">
        <v>2021</v>
      </c>
      <c r="K2285" s="30">
        <v>2021</v>
      </c>
      <c r="L2285" s="31" t="s">
        <v>2250</v>
      </c>
      <c r="M2285" s="32" t="str">
        <f>IF(_xlfn.XLOOKUP(C2285,'Raw Data_OS_22'!$C$5:$C$4516,'Raw Data_OS_22'!$G$5:$G$4516,"New_Claim/ Reopening")= "New_Claim/ Reopening","New_Claim/ Reopening","Old_Claim")</f>
        <v>Old_Claim</v>
      </c>
      <c r="N2285" s="18" t="str">
        <f>IF(M2285=$N$2,IF(J2285=$N$1,"E1","D"),_xlfn.XLOOKUP(C2285,'Raw Data_OS_22'!$C$5:$C$4516,'Raw Data_OS_22'!$O$5:$O$4516))</f>
        <v>B2</v>
      </c>
    </row>
    <row r="2286" spans="3:14" x14ac:dyDescent="0.35">
      <c r="C2286" s="26" t="s">
        <v>2272</v>
      </c>
      <c r="D2286" s="14">
        <v>44360</v>
      </c>
      <c r="E2286" s="14">
        <v>44371</v>
      </c>
      <c r="F2286" s="27" t="s">
        <v>3910</v>
      </c>
      <c r="G2286" s="28">
        <v>10976</v>
      </c>
      <c r="H2286" s="29">
        <v>10976</v>
      </c>
      <c r="I2286" s="29">
        <v>1</v>
      </c>
      <c r="J2286" s="30">
        <v>2021</v>
      </c>
      <c r="K2286" s="30">
        <v>2021</v>
      </c>
      <c r="L2286" s="31" t="s">
        <v>2250</v>
      </c>
      <c r="M2286" s="32" t="str">
        <f>IF(_xlfn.XLOOKUP(C2286,'Raw Data_OS_22'!$C$5:$C$4516,'Raw Data_OS_22'!$G$5:$G$4516,"New_Claim/ Reopening")= "New_Claim/ Reopening","New_Claim/ Reopening","Old_Claim")</f>
        <v>Old_Claim</v>
      </c>
      <c r="N2286" s="18" t="str">
        <f>IF(M2286=$N$2,IF(J2286=$N$1,"E1","D"),_xlfn.XLOOKUP(C2286,'Raw Data_OS_22'!$C$5:$C$4516,'Raw Data_OS_22'!$O$5:$O$4516))</f>
        <v>B1</v>
      </c>
    </row>
    <row r="2287" spans="3:14" x14ac:dyDescent="0.35">
      <c r="C2287" s="26" t="s">
        <v>2564</v>
      </c>
      <c r="D2287" s="14">
        <v>44370</v>
      </c>
      <c r="E2287" s="14">
        <v>44371</v>
      </c>
      <c r="F2287" s="27" t="s">
        <v>3910</v>
      </c>
      <c r="G2287" s="28">
        <v>214844</v>
      </c>
      <c r="H2287" s="29">
        <v>214844</v>
      </c>
      <c r="I2287" s="29">
        <v>1</v>
      </c>
      <c r="J2287" s="30">
        <v>2021</v>
      </c>
      <c r="K2287" s="30">
        <v>2021</v>
      </c>
      <c r="L2287" s="31" t="s">
        <v>2250</v>
      </c>
      <c r="M2287" s="32" t="str">
        <f>IF(_xlfn.XLOOKUP(C2287,'Raw Data_OS_22'!$C$5:$C$4516,'Raw Data_OS_22'!$G$5:$G$4516,"New_Claim/ Reopening")= "New_Claim/ Reopening","New_Claim/ Reopening","Old_Claim")</f>
        <v>Old_Claim</v>
      </c>
      <c r="N2287" s="18" t="str">
        <f>IF(M2287=$N$2,IF(J2287=$N$1,"E1","D"),_xlfn.XLOOKUP(C2287,'Raw Data_OS_22'!$C$5:$C$4516,'Raw Data_OS_22'!$O$5:$O$4516))</f>
        <v>B1</v>
      </c>
    </row>
    <row r="2288" spans="3:14" x14ac:dyDescent="0.35">
      <c r="C2288" s="26" t="s">
        <v>2567</v>
      </c>
      <c r="D2288" s="14">
        <v>44366</v>
      </c>
      <c r="E2288" s="14">
        <v>44370</v>
      </c>
      <c r="F2288" s="27" t="s">
        <v>3910</v>
      </c>
      <c r="G2288" s="28">
        <v>6380</v>
      </c>
      <c r="H2288" s="29">
        <v>6380</v>
      </c>
      <c r="I2288" s="29">
        <v>1</v>
      </c>
      <c r="J2288" s="30">
        <v>2021</v>
      </c>
      <c r="K2288" s="30">
        <v>2021</v>
      </c>
      <c r="L2288" s="31" t="s">
        <v>2250</v>
      </c>
      <c r="M2288" s="32" t="str">
        <f>IF(_xlfn.XLOOKUP(C2288,'Raw Data_OS_22'!$C$5:$C$4516,'Raw Data_OS_22'!$G$5:$G$4516,"New_Claim/ Reopening")= "New_Claim/ Reopening","New_Claim/ Reopening","Old_Claim")</f>
        <v>Old_Claim</v>
      </c>
      <c r="N2288" s="18" t="str">
        <f>IF(M2288=$N$2,IF(J2288=$N$1,"E1","D"),_xlfn.XLOOKUP(C2288,'Raw Data_OS_22'!$C$5:$C$4516,'Raw Data_OS_22'!$O$5:$O$4516))</f>
        <v>B1</v>
      </c>
    </row>
    <row r="2289" spans="3:14" x14ac:dyDescent="0.35">
      <c r="C2289" s="26" t="s">
        <v>2568</v>
      </c>
      <c r="D2289" s="14">
        <v>44229</v>
      </c>
      <c r="E2289" s="14">
        <v>44369</v>
      </c>
      <c r="F2289" s="27" t="s">
        <v>3908</v>
      </c>
      <c r="G2289" s="28">
        <v>68235</v>
      </c>
      <c r="H2289" s="29">
        <v>68235</v>
      </c>
      <c r="I2289" s="29">
        <v>1</v>
      </c>
      <c r="J2289" s="30">
        <v>2021</v>
      </c>
      <c r="K2289" s="30">
        <v>2021</v>
      </c>
      <c r="L2289" s="31" t="s">
        <v>21</v>
      </c>
      <c r="M2289" s="32" t="str">
        <f>IF(_xlfn.XLOOKUP(C2289,'Raw Data_OS_22'!$C$5:$C$4516,'Raw Data_OS_22'!$G$5:$G$4516,"New_Claim/ Reopening")= "New_Claim/ Reopening","New_Claim/ Reopening","Old_Claim")</f>
        <v>Old_Claim</v>
      </c>
      <c r="N2289" s="18" t="str">
        <f>IF(M2289=$N$2,IF(J2289=$N$1,"E1","D"),_xlfn.XLOOKUP(C2289,'Raw Data_OS_22'!$C$5:$C$4516,'Raw Data_OS_22'!$O$5:$O$4516))</f>
        <v>B2</v>
      </c>
    </row>
    <row r="2290" spans="3:14" x14ac:dyDescent="0.35">
      <c r="C2290" s="26" t="s">
        <v>2569</v>
      </c>
      <c r="D2290" s="14">
        <v>44357</v>
      </c>
      <c r="E2290" s="14">
        <v>44369</v>
      </c>
      <c r="F2290" s="27" t="s">
        <v>3910</v>
      </c>
      <c r="G2290" s="28">
        <v>6380</v>
      </c>
      <c r="H2290" s="29">
        <v>6380</v>
      </c>
      <c r="I2290" s="29">
        <v>1</v>
      </c>
      <c r="J2290" s="30">
        <v>2021</v>
      </c>
      <c r="K2290" s="30">
        <v>2021</v>
      </c>
      <c r="L2290" s="31" t="s">
        <v>2250</v>
      </c>
      <c r="M2290" s="32" t="str">
        <f>IF(_xlfn.XLOOKUP(C2290,'Raw Data_OS_22'!$C$5:$C$4516,'Raw Data_OS_22'!$G$5:$G$4516,"New_Claim/ Reopening")= "New_Claim/ Reopening","New_Claim/ Reopening","Old_Claim")</f>
        <v>Old_Claim</v>
      </c>
      <c r="N2290" s="18" t="str">
        <f>IF(M2290=$N$2,IF(J2290=$N$1,"E1","D"),_xlfn.XLOOKUP(C2290,'Raw Data_OS_22'!$C$5:$C$4516,'Raw Data_OS_22'!$O$5:$O$4516))</f>
        <v>B1</v>
      </c>
    </row>
    <row r="2291" spans="3:14" x14ac:dyDescent="0.35">
      <c r="C2291" s="26" t="s">
        <v>2570</v>
      </c>
      <c r="D2291" s="14">
        <v>44368</v>
      </c>
      <c r="E2291" s="14">
        <v>44372</v>
      </c>
      <c r="F2291" s="27" t="s">
        <v>3910</v>
      </c>
      <c r="G2291" s="28">
        <v>6380</v>
      </c>
      <c r="H2291" s="29">
        <v>6380</v>
      </c>
      <c r="I2291" s="29">
        <v>1</v>
      </c>
      <c r="J2291" s="30">
        <v>2021</v>
      </c>
      <c r="K2291" s="30">
        <v>2021</v>
      </c>
      <c r="L2291" s="31" t="s">
        <v>2250</v>
      </c>
      <c r="M2291" s="32" t="str">
        <f>IF(_xlfn.XLOOKUP(C2291,'Raw Data_OS_22'!$C$5:$C$4516,'Raw Data_OS_22'!$G$5:$G$4516,"New_Claim/ Reopening")= "New_Claim/ Reopening","New_Claim/ Reopening","Old_Claim")</f>
        <v>Old_Claim</v>
      </c>
      <c r="N2291" s="18" t="str">
        <f>IF(M2291=$N$2,IF(J2291=$N$1,"E1","D"),_xlfn.XLOOKUP(C2291,'Raw Data_OS_22'!$C$5:$C$4516,'Raw Data_OS_22'!$O$5:$O$4516))</f>
        <v>B1</v>
      </c>
    </row>
    <row r="2292" spans="3:14" x14ac:dyDescent="0.35">
      <c r="C2292" s="26" t="s">
        <v>2571</v>
      </c>
      <c r="D2292" s="14">
        <v>44371</v>
      </c>
      <c r="E2292" s="14">
        <v>44372</v>
      </c>
      <c r="F2292" s="27" t="s">
        <v>3910</v>
      </c>
      <c r="G2292" s="28">
        <v>6380</v>
      </c>
      <c r="H2292" s="29">
        <v>6380</v>
      </c>
      <c r="I2292" s="29">
        <v>1</v>
      </c>
      <c r="J2292" s="30">
        <v>2021</v>
      </c>
      <c r="K2292" s="30">
        <v>2021</v>
      </c>
      <c r="L2292" s="31" t="s">
        <v>2250</v>
      </c>
      <c r="M2292" s="32" t="str">
        <f>IF(_xlfn.XLOOKUP(C2292,'Raw Data_OS_22'!$C$5:$C$4516,'Raw Data_OS_22'!$G$5:$G$4516,"New_Claim/ Reopening")= "New_Claim/ Reopening","New_Claim/ Reopening","Old_Claim")</f>
        <v>Old_Claim</v>
      </c>
      <c r="N2292" s="18" t="str">
        <f>IF(M2292=$N$2,IF(J2292=$N$1,"E1","D"),_xlfn.XLOOKUP(C2292,'Raw Data_OS_22'!$C$5:$C$4516,'Raw Data_OS_22'!$O$5:$O$4516))</f>
        <v>B1</v>
      </c>
    </row>
    <row r="2293" spans="3:14" x14ac:dyDescent="0.35">
      <c r="C2293" s="26" t="s">
        <v>2572</v>
      </c>
      <c r="D2293" s="14">
        <v>44369</v>
      </c>
      <c r="E2293" s="14">
        <v>44372</v>
      </c>
      <c r="F2293" s="27" t="s">
        <v>3910</v>
      </c>
      <c r="G2293" s="28">
        <v>6380</v>
      </c>
      <c r="H2293" s="29">
        <v>6380</v>
      </c>
      <c r="I2293" s="29">
        <v>1</v>
      </c>
      <c r="J2293" s="30">
        <v>2021</v>
      </c>
      <c r="K2293" s="30">
        <v>2021</v>
      </c>
      <c r="L2293" s="31" t="s">
        <v>2250</v>
      </c>
      <c r="M2293" s="32" t="str">
        <f>IF(_xlfn.XLOOKUP(C2293,'Raw Data_OS_22'!$C$5:$C$4516,'Raw Data_OS_22'!$G$5:$G$4516,"New_Claim/ Reopening")= "New_Claim/ Reopening","New_Claim/ Reopening","Old_Claim")</f>
        <v>Old_Claim</v>
      </c>
      <c r="N2293" s="18" t="str">
        <f>IF(M2293=$N$2,IF(J2293=$N$1,"E1","D"),_xlfn.XLOOKUP(C2293,'Raw Data_OS_22'!$C$5:$C$4516,'Raw Data_OS_22'!$O$5:$O$4516))</f>
        <v>B2</v>
      </c>
    </row>
    <row r="2294" spans="3:14" x14ac:dyDescent="0.35">
      <c r="C2294" s="26" t="s">
        <v>2574</v>
      </c>
      <c r="D2294" s="14">
        <v>44361</v>
      </c>
      <c r="E2294" s="14">
        <v>44369</v>
      </c>
      <c r="F2294" s="27" t="s">
        <v>3908</v>
      </c>
      <c r="G2294" s="28">
        <v>6380</v>
      </c>
      <c r="H2294" s="29">
        <v>6380</v>
      </c>
      <c r="I2294" s="29">
        <v>1</v>
      </c>
      <c r="J2294" s="30">
        <v>2021</v>
      </c>
      <c r="K2294" s="30">
        <v>2021</v>
      </c>
      <c r="L2294" s="31" t="s">
        <v>2250</v>
      </c>
      <c r="M2294" s="32" t="str">
        <f>IF(_xlfn.XLOOKUP(C2294,'Raw Data_OS_22'!$C$5:$C$4516,'Raw Data_OS_22'!$G$5:$G$4516,"New_Claim/ Reopening")= "New_Claim/ Reopening","New_Claim/ Reopening","Old_Claim")</f>
        <v>Old_Claim</v>
      </c>
      <c r="N2294" s="18" t="str">
        <f>IF(M2294=$N$2,IF(J2294=$N$1,"E1","D"),_xlfn.XLOOKUP(C2294,'Raw Data_OS_22'!$C$5:$C$4516,'Raw Data_OS_22'!$O$5:$O$4516))</f>
        <v>B1</v>
      </c>
    </row>
    <row r="2295" spans="3:14" x14ac:dyDescent="0.35">
      <c r="C2295" s="26" t="s">
        <v>2576</v>
      </c>
      <c r="D2295" s="14">
        <v>44360</v>
      </c>
      <c r="E2295" s="14">
        <v>44375</v>
      </c>
      <c r="F2295" s="27" t="s">
        <v>3910</v>
      </c>
      <c r="G2295" s="28">
        <v>6380</v>
      </c>
      <c r="H2295" s="29">
        <v>6380</v>
      </c>
      <c r="I2295" s="29">
        <v>1</v>
      </c>
      <c r="J2295" s="30">
        <v>2021</v>
      </c>
      <c r="K2295" s="30">
        <v>2021</v>
      </c>
      <c r="L2295" s="31" t="s">
        <v>2250</v>
      </c>
      <c r="M2295" s="32" t="str">
        <f>IF(_xlfn.XLOOKUP(C2295,'Raw Data_OS_22'!$C$5:$C$4516,'Raw Data_OS_22'!$G$5:$G$4516,"New_Claim/ Reopening")= "New_Claim/ Reopening","New_Claim/ Reopening","Old_Claim")</f>
        <v>Old_Claim</v>
      </c>
      <c r="N2295" s="18" t="str">
        <f>IF(M2295=$N$2,IF(J2295=$N$1,"E1","D"),_xlfn.XLOOKUP(C2295,'Raw Data_OS_22'!$C$5:$C$4516,'Raw Data_OS_22'!$O$5:$O$4516))</f>
        <v>B1</v>
      </c>
    </row>
    <row r="2296" spans="3:14" x14ac:dyDescent="0.35">
      <c r="C2296" s="26" t="s">
        <v>2274</v>
      </c>
      <c r="D2296" s="14">
        <v>44370</v>
      </c>
      <c r="E2296" s="14">
        <v>44371</v>
      </c>
      <c r="F2296" s="27" t="s">
        <v>3908</v>
      </c>
      <c r="G2296" s="28">
        <v>6380</v>
      </c>
      <c r="H2296" s="29">
        <v>6380</v>
      </c>
      <c r="I2296" s="29">
        <v>1</v>
      </c>
      <c r="J2296" s="30">
        <v>2021</v>
      </c>
      <c r="K2296" s="30">
        <v>2021</v>
      </c>
      <c r="L2296" s="31" t="s">
        <v>2250</v>
      </c>
      <c r="M2296" s="32" t="str">
        <f>IF(_xlfn.XLOOKUP(C2296,'Raw Data_OS_22'!$C$5:$C$4516,'Raw Data_OS_22'!$G$5:$G$4516,"New_Claim/ Reopening")= "New_Claim/ Reopening","New_Claim/ Reopening","Old_Claim")</f>
        <v>Old_Claim</v>
      </c>
      <c r="N2296" s="18" t="str">
        <f>IF(M2296=$N$2,IF(J2296=$N$1,"E1","D"),_xlfn.XLOOKUP(C2296,'Raw Data_OS_22'!$C$5:$C$4516,'Raw Data_OS_22'!$O$5:$O$4516))</f>
        <v>B1</v>
      </c>
    </row>
    <row r="2297" spans="3:14" x14ac:dyDescent="0.35">
      <c r="C2297" s="26" t="s">
        <v>2275</v>
      </c>
      <c r="D2297" s="14">
        <v>44373</v>
      </c>
      <c r="E2297" s="14">
        <v>44375</v>
      </c>
      <c r="F2297" s="27" t="s">
        <v>3908</v>
      </c>
      <c r="G2297" s="28">
        <v>6380</v>
      </c>
      <c r="H2297" s="29">
        <v>6380</v>
      </c>
      <c r="I2297" s="29">
        <v>1</v>
      </c>
      <c r="J2297" s="30">
        <v>2021</v>
      </c>
      <c r="K2297" s="30">
        <v>2021</v>
      </c>
      <c r="L2297" s="31" t="s">
        <v>2250</v>
      </c>
      <c r="M2297" s="32" t="str">
        <f>IF(_xlfn.XLOOKUP(C2297,'Raw Data_OS_22'!$C$5:$C$4516,'Raw Data_OS_22'!$G$5:$G$4516,"New_Claim/ Reopening")= "New_Claim/ Reopening","New_Claim/ Reopening","Old_Claim")</f>
        <v>Old_Claim</v>
      </c>
      <c r="N2297" s="18" t="str">
        <f>IF(M2297=$N$2,IF(J2297=$N$1,"E1","D"),_xlfn.XLOOKUP(C2297,'Raw Data_OS_22'!$C$5:$C$4516,'Raw Data_OS_22'!$O$5:$O$4516))</f>
        <v>B1</v>
      </c>
    </row>
    <row r="2298" spans="3:14" x14ac:dyDescent="0.35">
      <c r="C2298" s="26" t="s">
        <v>2578</v>
      </c>
      <c r="D2298" s="14">
        <v>44365</v>
      </c>
      <c r="E2298" s="14">
        <v>44375</v>
      </c>
      <c r="F2298" s="27" t="s">
        <v>3910</v>
      </c>
      <c r="G2298" s="28">
        <v>6380</v>
      </c>
      <c r="H2298" s="29">
        <v>6380</v>
      </c>
      <c r="I2298" s="29">
        <v>1</v>
      </c>
      <c r="J2298" s="30">
        <v>2021</v>
      </c>
      <c r="K2298" s="30">
        <v>2021</v>
      </c>
      <c r="L2298" s="31" t="s">
        <v>2250</v>
      </c>
      <c r="M2298" s="32" t="str">
        <f>IF(_xlfn.XLOOKUP(C2298,'Raw Data_OS_22'!$C$5:$C$4516,'Raw Data_OS_22'!$G$5:$G$4516,"New_Claim/ Reopening")= "New_Claim/ Reopening","New_Claim/ Reopening","Old_Claim")</f>
        <v>Old_Claim</v>
      </c>
      <c r="N2298" s="18" t="str">
        <f>IF(M2298=$N$2,IF(J2298=$N$1,"E1","D"),_xlfn.XLOOKUP(C2298,'Raw Data_OS_22'!$C$5:$C$4516,'Raw Data_OS_22'!$O$5:$O$4516))</f>
        <v>B2</v>
      </c>
    </row>
    <row r="2299" spans="3:14" x14ac:dyDescent="0.35">
      <c r="C2299" s="26" t="s">
        <v>2579</v>
      </c>
      <c r="D2299" s="14">
        <v>44336</v>
      </c>
      <c r="E2299" s="14">
        <v>44375</v>
      </c>
      <c r="F2299" s="27" t="s">
        <v>3908</v>
      </c>
      <c r="G2299" s="28">
        <v>100000</v>
      </c>
      <c r="H2299" s="29">
        <v>100000</v>
      </c>
      <c r="I2299" s="29">
        <v>1</v>
      </c>
      <c r="J2299" s="30">
        <v>2021</v>
      </c>
      <c r="K2299" s="30">
        <v>2021</v>
      </c>
      <c r="L2299" s="31" t="s">
        <v>2250</v>
      </c>
      <c r="M2299" s="32" t="str">
        <f>IF(_xlfn.XLOOKUP(C2299,'Raw Data_OS_22'!$C$5:$C$4516,'Raw Data_OS_22'!$G$5:$G$4516,"New_Claim/ Reopening")= "New_Claim/ Reopening","New_Claim/ Reopening","Old_Claim")</f>
        <v>Old_Claim</v>
      </c>
      <c r="N2299" s="18" t="str">
        <f>IF(M2299=$N$2,IF(J2299=$N$1,"E1","D"),_xlfn.XLOOKUP(C2299,'Raw Data_OS_22'!$C$5:$C$4516,'Raw Data_OS_22'!$O$5:$O$4516))</f>
        <v>A</v>
      </c>
    </row>
    <row r="2300" spans="3:14" x14ac:dyDescent="0.35">
      <c r="C2300" s="26" t="s">
        <v>2582</v>
      </c>
      <c r="D2300" s="14">
        <v>44375</v>
      </c>
      <c r="E2300" s="14">
        <v>44376</v>
      </c>
      <c r="F2300" s="27" t="s">
        <v>3910</v>
      </c>
      <c r="G2300" s="28">
        <v>500000</v>
      </c>
      <c r="H2300" s="29">
        <v>500000</v>
      </c>
      <c r="I2300" s="29">
        <v>1</v>
      </c>
      <c r="J2300" s="30">
        <v>2021</v>
      </c>
      <c r="K2300" s="30">
        <v>2021</v>
      </c>
      <c r="L2300" s="31" t="s">
        <v>2250</v>
      </c>
      <c r="M2300" s="32" t="str">
        <f>IF(_xlfn.XLOOKUP(C2300,'Raw Data_OS_22'!$C$5:$C$4516,'Raw Data_OS_22'!$G$5:$G$4516,"New_Claim/ Reopening")= "New_Claim/ Reopening","New_Claim/ Reopening","Old_Claim")</f>
        <v>Old_Claim</v>
      </c>
      <c r="N2300" s="18" t="str">
        <f>IF(M2300=$N$2,IF(J2300=$N$1,"E1","D"),_xlfn.XLOOKUP(C2300,'Raw Data_OS_22'!$C$5:$C$4516,'Raw Data_OS_22'!$O$5:$O$4516))</f>
        <v>B1</v>
      </c>
    </row>
    <row r="2301" spans="3:14" x14ac:dyDescent="0.35">
      <c r="C2301" s="26" t="s">
        <v>2277</v>
      </c>
      <c r="D2301" s="14">
        <v>44375</v>
      </c>
      <c r="E2301" s="14">
        <v>44377</v>
      </c>
      <c r="F2301" s="27" t="s">
        <v>3910</v>
      </c>
      <c r="G2301" s="28">
        <v>6380</v>
      </c>
      <c r="H2301" s="29">
        <v>6380</v>
      </c>
      <c r="I2301" s="29">
        <v>1</v>
      </c>
      <c r="J2301" s="30">
        <v>2021</v>
      </c>
      <c r="K2301" s="30">
        <v>2021</v>
      </c>
      <c r="L2301" s="31" t="s">
        <v>2250</v>
      </c>
      <c r="M2301" s="32" t="str">
        <f>IF(_xlfn.XLOOKUP(C2301,'Raw Data_OS_22'!$C$5:$C$4516,'Raw Data_OS_22'!$G$5:$G$4516,"New_Claim/ Reopening")= "New_Claim/ Reopening","New_Claim/ Reopening","Old_Claim")</f>
        <v>Old_Claim</v>
      </c>
      <c r="N2301" s="18" t="str">
        <f>IF(M2301=$N$2,IF(J2301=$N$1,"E1","D"),_xlfn.XLOOKUP(C2301,'Raw Data_OS_22'!$C$5:$C$4516,'Raw Data_OS_22'!$O$5:$O$4516))</f>
        <v>B1</v>
      </c>
    </row>
    <row r="2302" spans="3:14" x14ac:dyDescent="0.35">
      <c r="C2302" s="26" t="s">
        <v>2584</v>
      </c>
      <c r="D2302" s="14">
        <v>44374</v>
      </c>
      <c r="E2302" s="14">
        <v>44377</v>
      </c>
      <c r="F2302" s="27" t="s">
        <v>3910</v>
      </c>
      <c r="G2302" s="28">
        <v>1030580</v>
      </c>
      <c r="H2302" s="29">
        <v>1030580</v>
      </c>
      <c r="I2302" s="29">
        <v>1</v>
      </c>
      <c r="J2302" s="30">
        <v>2021</v>
      </c>
      <c r="K2302" s="30">
        <v>2021</v>
      </c>
      <c r="L2302" s="31" t="s">
        <v>2250</v>
      </c>
      <c r="M2302" s="32" t="str">
        <f>IF(_xlfn.XLOOKUP(C2302,'Raw Data_OS_22'!$C$5:$C$4516,'Raw Data_OS_22'!$G$5:$G$4516,"New_Claim/ Reopening")= "New_Claim/ Reopening","New_Claim/ Reopening","Old_Claim")</f>
        <v>Old_Claim</v>
      </c>
      <c r="N2302" s="18" t="str">
        <f>IF(M2302=$N$2,IF(J2302=$N$1,"E1","D"),_xlfn.XLOOKUP(C2302,'Raw Data_OS_22'!$C$5:$C$4516,'Raw Data_OS_22'!$O$5:$O$4516))</f>
        <v>B1</v>
      </c>
    </row>
    <row r="2303" spans="3:14" x14ac:dyDescent="0.35">
      <c r="C2303" s="26" t="s">
        <v>2278</v>
      </c>
      <c r="D2303" s="14">
        <v>44373</v>
      </c>
      <c r="E2303" s="14">
        <v>44377</v>
      </c>
      <c r="F2303" s="27" t="s">
        <v>3910</v>
      </c>
      <c r="G2303" s="28">
        <v>11380</v>
      </c>
      <c r="H2303" s="29">
        <v>11380</v>
      </c>
      <c r="I2303" s="29">
        <v>1</v>
      </c>
      <c r="J2303" s="30">
        <v>2021</v>
      </c>
      <c r="K2303" s="30">
        <v>2021</v>
      </c>
      <c r="L2303" s="31" t="s">
        <v>2250</v>
      </c>
      <c r="M2303" s="32" t="str">
        <f>IF(_xlfn.XLOOKUP(C2303,'Raw Data_OS_22'!$C$5:$C$4516,'Raw Data_OS_22'!$G$5:$G$4516,"New_Claim/ Reopening")= "New_Claim/ Reopening","New_Claim/ Reopening","Old_Claim")</f>
        <v>Old_Claim</v>
      </c>
      <c r="N2303" s="18" t="str">
        <f>IF(M2303=$N$2,IF(J2303=$N$1,"E1","D"),_xlfn.XLOOKUP(C2303,'Raw Data_OS_22'!$C$5:$C$4516,'Raw Data_OS_22'!$O$5:$O$4516))</f>
        <v>B1</v>
      </c>
    </row>
    <row r="2304" spans="3:14" x14ac:dyDescent="0.35">
      <c r="C2304" s="26" t="s">
        <v>5820</v>
      </c>
      <c r="D2304" s="14">
        <v>44363</v>
      </c>
      <c r="E2304" s="14">
        <v>44376</v>
      </c>
      <c r="F2304" s="27" t="s">
        <v>3908</v>
      </c>
      <c r="G2304" s="28">
        <v>500000</v>
      </c>
      <c r="H2304" s="29">
        <v>500000</v>
      </c>
      <c r="I2304" s="29">
        <v>1</v>
      </c>
      <c r="J2304" s="30">
        <v>2021</v>
      </c>
      <c r="K2304" s="30">
        <v>2021</v>
      </c>
      <c r="L2304" s="31" t="s">
        <v>2250</v>
      </c>
      <c r="M2304" s="32" t="str">
        <f>IF(_xlfn.XLOOKUP(C2304,'Raw Data_OS_22'!$C$5:$C$4516,'Raw Data_OS_22'!$G$5:$G$4516,"New_Claim/ Reopening")= "New_Claim/ Reopening","New_Claim/ Reopening","Old_Claim")</f>
        <v>Old_Claim</v>
      </c>
      <c r="N2304" s="18" t="str">
        <f>IF(M2304=$N$2,IF(J2304=$N$1,"E1","D"),_xlfn.XLOOKUP(C2304,'Raw Data_OS_22'!$C$5:$C$4516,'Raw Data_OS_22'!$O$5:$O$4516))</f>
        <v>B1</v>
      </c>
    </row>
    <row r="2305" spans="3:14" x14ac:dyDescent="0.35">
      <c r="C2305" s="26" t="s">
        <v>2279</v>
      </c>
      <c r="D2305" s="14">
        <v>44374</v>
      </c>
      <c r="E2305" s="14">
        <v>44377</v>
      </c>
      <c r="F2305" s="27" t="s">
        <v>3908</v>
      </c>
      <c r="G2305" s="28">
        <v>830813</v>
      </c>
      <c r="H2305" s="29">
        <v>830813</v>
      </c>
      <c r="I2305" s="29">
        <v>1</v>
      </c>
      <c r="J2305" s="30">
        <v>2021</v>
      </c>
      <c r="K2305" s="30">
        <v>2021</v>
      </c>
      <c r="L2305" s="31" t="s">
        <v>2250</v>
      </c>
      <c r="M2305" s="32" t="str">
        <f>IF(_xlfn.XLOOKUP(C2305,'Raw Data_OS_22'!$C$5:$C$4516,'Raw Data_OS_22'!$G$5:$G$4516,"New_Claim/ Reopening")= "New_Claim/ Reopening","New_Claim/ Reopening","Old_Claim")</f>
        <v>Old_Claim</v>
      </c>
      <c r="N2305" s="18" t="str">
        <f>IF(M2305=$N$2,IF(J2305=$N$1,"E1","D"),_xlfn.XLOOKUP(C2305,'Raw Data_OS_22'!$C$5:$C$4516,'Raw Data_OS_22'!$O$5:$O$4516))</f>
        <v>B1</v>
      </c>
    </row>
    <row r="2306" spans="3:14" x14ac:dyDescent="0.35">
      <c r="C2306" s="26" t="s">
        <v>2280</v>
      </c>
      <c r="D2306" s="14">
        <v>44375</v>
      </c>
      <c r="E2306" s="14">
        <v>44377</v>
      </c>
      <c r="F2306" s="27" t="s">
        <v>3910</v>
      </c>
      <c r="G2306" s="28">
        <v>6380</v>
      </c>
      <c r="H2306" s="29">
        <v>6380</v>
      </c>
      <c r="I2306" s="29">
        <v>1</v>
      </c>
      <c r="J2306" s="30">
        <v>2021</v>
      </c>
      <c r="K2306" s="30">
        <v>2021</v>
      </c>
      <c r="L2306" s="31" t="s">
        <v>2250</v>
      </c>
      <c r="M2306" s="32" t="str">
        <f>IF(_xlfn.XLOOKUP(C2306,'Raw Data_OS_22'!$C$5:$C$4516,'Raw Data_OS_22'!$G$5:$G$4516,"New_Claim/ Reopening")= "New_Claim/ Reopening","New_Claim/ Reopening","Old_Claim")</f>
        <v>Old_Claim</v>
      </c>
      <c r="N2306" s="18" t="str">
        <f>IF(M2306=$N$2,IF(J2306=$N$1,"E1","D"),_xlfn.XLOOKUP(C2306,'Raw Data_OS_22'!$C$5:$C$4516,'Raw Data_OS_22'!$O$5:$O$4516))</f>
        <v>B2</v>
      </c>
    </row>
    <row r="2307" spans="3:14" x14ac:dyDescent="0.35">
      <c r="C2307" s="26" t="s">
        <v>2585</v>
      </c>
      <c r="D2307" s="14">
        <v>44376</v>
      </c>
      <c r="E2307" s="14">
        <v>44378</v>
      </c>
      <c r="F2307" s="27" t="s">
        <v>3910</v>
      </c>
      <c r="G2307" s="28">
        <v>6380</v>
      </c>
      <c r="H2307" s="29">
        <v>6380</v>
      </c>
      <c r="I2307" s="29">
        <v>1</v>
      </c>
      <c r="J2307" s="30">
        <v>2021</v>
      </c>
      <c r="K2307" s="30">
        <v>2021</v>
      </c>
      <c r="L2307" s="31" t="s">
        <v>2250</v>
      </c>
      <c r="M2307" s="32" t="str">
        <f>IF(_xlfn.XLOOKUP(C2307,'Raw Data_OS_22'!$C$5:$C$4516,'Raw Data_OS_22'!$G$5:$G$4516,"New_Claim/ Reopening")= "New_Claim/ Reopening","New_Claim/ Reopening","Old_Claim")</f>
        <v>Old_Claim</v>
      </c>
      <c r="N2307" s="18" t="str">
        <f>IF(M2307=$N$2,IF(J2307=$N$1,"E1","D"),_xlfn.XLOOKUP(C2307,'Raw Data_OS_22'!$C$5:$C$4516,'Raw Data_OS_22'!$O$5:$O$4516))</f>
        <v>B1</v>
      </c>
    </row>
    <row r="2308" spans="3:14" x14ac:dyDescent="0.35">
      <c r="C2308" s="26" t="s">
        <v>2281</v>
      </c>
      <c r="D2308" s="14">
        <v>44368</v>
      </c>
      <c r="E2308" s="14">
        <v>44378</v>
      </c>
      <c r="F2308" s="27" t="s">
        <v>3910</v>
      </c>
      <c r="G2308" s="28">
        <v>6380</v>
      </c>
      <c r="H2308" s="29">
        <v>6380</v>
      </c>
      <c r="I2308" s="29">
        <v>1</v>
      </c>
      <c r="J2308" s="30">
        <v>2021</v>
      </c>
      <c r="K2308" s="30">
        <v>2021</v>
      </c>
      <c r="L2308" s="31" t="s">
        <v>2250</v>
      </c>
      <c r="M2308" s="32" t="str">
        <f>IF(_xlfn.XLOOKUP(C2308,'Raw Data_OS_22'!$C$5:$C$4516,'Raw Data_OS_22'!$G$5:$G$4516,"New_Claim/ Reopening")= "New_Claim/ Reopening","New_Claim/ Reopening","Old_Claim")</f>
        <v>Old_Claim</v>
      </c>
      <c r="N2308" s="18" t="str">
        <f>IF(M2308=$N$2,IF(J2308=$N$1,"E1","D"),_xlfn.XLOOKUP(C2308,'Raw Data_OS_22'!$C$5:$C$4516,'Raw Data_OS_22'!$O$5:$O$4516))</f>
        <v>B2</v>
      </c>
    </row>
    <row r="2309" spans="3:14" x14ac:dyDescent="0.35">
      <c r="C2309" s="26" t="s">
        <v>3071</v>
      </c>
      <c r="D2309" s="14">
        <v>44372</v>
      </c>
      <c r="E2309" s="14">
        <v>44378</v>
      </c>
      <c r="F2309" s="27" t="s">
        <v>3910</v>
      </c>
      <c r="G2309" s="28">
        <v>6380</v>
      </c>
      <c r="H2309" s="29">
        <v>6380</v>
      </c>
      <c r="I2309" s="29">
        <v>1</v>
      </c>
      <c r="J2309" s="30">
        <v>2021</v>
      </c>
      <c r="K2309" s="30">
        <v>2021</v>
      </c>
      <c r="L2309" s="31" t="s">
        <v>2250</v>
      </c>
      <c r="M2309" s="32" t="str">
        <f>IF(_xlfn.XLOOKUP(C2309,'Raw Data_OS_22'!$C$5:$C$4516,'Raw Data_OS_22'!$G$5:$G$4516,"New_Claim/ Reopening")= "New_Claim/ Reopening","New_Claim/ Reopening","Old_Claim")</f>
        <v>Old_Claim</v>
      </c>
      <c r="N2309" s="18" t="str">
        <f>IF(M2309=$N$2,IF(J2309=$N$1,"E1","D"),_xlfn.XLOOKUP(C2309,'Raw Data_OS_22'!$C$5:$C$4516,'Raw Data_OS_22'!$O$5:$O$4516))</f>
        <v>B2</v>
      </c>
    </row>
    <row r="2310" spans="3:14" x14ac:dyDescent="0.35">
      <c r="C2310" s="26" t="s">
        <v>3145</v>
      </c>
      <c r="D2310" s="14">
        <v>44378</v>
      </c>
      <c r="E2310" s="14">
        <v>44379</v>
      </c>
      <c r="F2310" s="27" t="s">
        <v>3908</v>
      </c>
      <c r="G2310" s="28">
        <v>6380</v>
      </c>
      <c r="H2310" s="29">
        <v>6380</v>
      </c>
      <c r="I2310" s="29">
        <v>1</v>
      </c>
      <c r="J2310" s="30">
        <v>2021</v>
      </c>
      <c r="K2310" s="30">
        <v>2021</v>
      </c>
      <c r="L2310" s="31" t="s">
        <v>3073</v>
      </c>
      <c r="M2310" s="32" t="str">
        <f>IF(_xlfn.XLOOKUP(C2310,'Raw Data_OS_22'!$C$5:$C$4516,'Raw Data_OS_22'!$G$5:$G$4516,"New_Claim/ Reopening")= "New_Claim/ Reopening","New_Claim/ Reopening","Old_Claim")</f>
        <v>Old_Claim</v>
      </c>
      <c r="N2310" s="18" t="str">
        <f>IF(M2310=$N$2,IF(J2310=$N$1,"E1","D"),_xlfn.XLOOKUP(C2310,'Raw Data_OS_22'!$C$5:$C$4516,'Raw Data_OS_22'!$O$5:$O$4516))</f>
        <v>B1</v>
      </c>
    </row>
    <row r="2311" spans="3:14" x14ac:dyDescent="0.35">
      <c r="C2311" s="26" t="s">
        <v>3146</v>
      </c>
      <c r="D2311" s="14">
        <v>44377</v>
      </c>
      <c r="E2311" s="14">
        <v>44379</v>
      </c>
      <c r="F2311" s="27" t="s">
        <v>3910</v>
      </c>
      <c r="G2311" s="28">
        <v>23880</v>
      </c>
      <c r="H2311" s="29">
        <v>23880</v>
      </c>
      <c r="I2311" s="29">
        <v>1</v>
      </c>
      <c r="J2311" s="30">
        <v>2021</v>
      </c>
      <c r="K2311" s="30">
        <v>2021</v>
      </c>
      <c r="L2311" s="31" t="s">
        <v>2250</v>
      </c>
      <c r="M2311" s="32" t="str">
        <f>IF(_xlfn.XLOOKUP(C2311,'Raw Data_OS_22'!$C$5:$C$4516,'Raw Data_OS_22'!$G$5:$G$4516,"New_Claim/ Reopening")= "New_Claim/ Reopening","New_Claim/ Reopening","Old_Claim")</f>
        <v>Old_Claim</v>
      </c>
      <c r="N2311" s="18" t="str">
        <f>IF(M2311=$N$2,IF(J2311=$N$1,"E1","D"),_xlfn.XLOOKUP(C2311,'Raw Data_OS_22'!$C$5:$C$4516,'Raw Data_OS_22'!$O$5:$O$4516))</f>
        <v>B1</v>
      </c>
    </row>
    <row r="2312" spans="3:14" x14ac:dyDescent="0.35">
      <c r="C2312" s="26" t="s">
        <v>3148</v>
      </c>
      <c r="D2312" s="14">
        <v>44371</v>
      </c>
      <c r="E2312" s="14">
        <v>44382</v>
      </c>
      <c r="F2312" s="27" t="s">
        <v>3910</v>
      </c>
      <c r="G2312" s="28">
        <v>16780</v>
      </c>
      <c r="H2312" s="29">
        <v>16780</v>
      </c>
      <c r="I2312" s="29">
        <v>1</v>
      </c>
      <c r="J2312" s="30">
        <v>2021</v>
      </c>
      <c r="K2312" s="30">
        <v>2021</v>
      </c>
      <c r="L2312" s="31" t="s">
        <v>2250</v>
      </c>
      <c r="M2312" s="32" t="str">
        <f>IF(_xlfn.XLOOKUP(C2312,'Raw Data_OS_22'!$C$5:$C$4516,'Raw Data_OS_22'!$G$5:$G$4516,"New_Claim/ Reopening")= "New_Claim/ Reopening","New_Claim/ Reopening","Old_Claim")</f>
        <v>Old_Claim</v>
      </c>
      <c r="N2312" s="18" t="str">
        <f>IF(M2312=$N$2,IF(J2312=$N$1,"E1","D"),_xlfn.XLOOKUP(C2312,'Raw Data_OS_22'!$C$5:$C$4516,'Raw Data_OS_22'!$O$5:$O$4516))</f>
        <v>B2</v>
      </c>
    </row>
    <row r="2313" spans="3:14" x14ac:dyDescent="0.35">
      <c r="C2313" s="26" t="s">
        <v>3149</v>
      </c>
      <c r="D2313" s="14">
        <v>44372</v>
      </c>
      <c r="E2313" s="14">
        <v>44382</v>
      </c>
      <c r="F2313" s="27" t="s">
        <v>3908</v>
      </c>
      <c r="G2313" s="28">
        <v>1693156</v>
      </c>
      <c r="H2313" s="29">
        <v>1693156</v>
      </c>
      <c r="I2313" s="29">
        <v>1</v>
      </c>
      <c r="J2313" s="30">
        <v>2021</v>
      </c>
      <c r="K2313" s="30">
        <v>2021</v>
      </c>
      <c r="L2313" s="31" t="s">
        <v>2250</v>
      </c>
      <c r="M2313" s="32" t="str">
        <f>IF(_xlfn.XLOOKUP(C2313,'Raw Data_OS_22'!$C$5:$C$4516,'Raw Data_OS_22'!$G$5:$G$4516,"New_Claim/ Reopening")= "New_Claim/ Reopening","New_Claim/ Reopening","Old_Claim")</f>
        <v>Old_Claim</v>
      </c>
      <c r="N2313" s="18" t="str">
        <f>IF(M2313=$N$2,IF(J2313=$N$1,"E1","D"),_xlfn.XLOOKUP(C2313,'Raw Data_OS_22'!$C$5:$C$4516,'Raw Data_OS_22'!$O$5:$O$4516))</f>
        <v>A</v>
      </c>
    </row>
    <row r="2314" spans="3:14" x14ac:dyDescent="0.35">
      <c r="C2314" s="26" t="s">
        <v>3072</v>
      </c>
      <c r="D2314" s="14">
        <v>44381</v>
      </c>
      <c r="E2314" s="14">
        <v>44383</v>
      </c>
      <c r="F2314" s="27" t="s">
        <v>3908</v>
      </c>
      <c r="G2314" s="28">
        <v>17820</v>
      </c>
      <c r="H2314" s="29">
        <v>17820</v>
      </c>
      <c r="I2314" s="29">
        <v>1</v>
      </c>
      <c r="J2314" s="30">
        <v>2021</v>
      </c>
      <c r="K2314" s="30">
        <v>2021</v>
      </c>
      <c r="L2314" s="31" t="s">
        <v>3073</v>
      </c>
      <c r="M2314" s="32" t="str">
        <f>IF(_xlfn.XLOOKUP(C2314,'Raw Data_OS_22'!$C$5:$C$4516,'Raw Data_OS_22'!$G$5:$G$4516,"New_Claim/ Reopening")= "New_Claim/ Reopening","New_Claim/ Reopening","Old_Claim")</f>
        <v>Old_Claim</v>
      </c>
      <c r="N2314" s="18" t="str">
        <f>IF(M2314=$N$2,IF(J2314=$N$1,"E1","D"),_xlfn.XLOOKUP(C2314,'Raw Data_OS_22'!$C$5:$C$4516,'Raw Data_OS_22'!$O$5:$O$4516))</f>
        <v>B1</v>
      </c>
    </row>
    <row r="2315" spans="3:14" x14ac:dyDescent="0.35">
      <c r="C2315" s="26" t="s">
        <v>3152</v>
      </c>
      <c r="D2315" s="14">
        <v>44309</v>
      </c>
      <c r="E2315" s="14">
        <v>44319</v>
      </c>
      <c r="F2315" s="27" t="s">
        <v>3910</v>
      </c>
      <c r="G2315" s="28">
        <v>6380</v>
      </c>
      <c r="H2315" s="29">
        <v>6380</v>
      </c>
      <c r="I2315" s="29">
        <v>1</v>
      </c>
      <c r="J2315" s="30">
        <v>2021</v>
      </c>
      <c r="K2315" s="30">
        <v>2021</v>
      </c>
      <c r="L2315" s="31" t="s">
        <v>2250</v>
      </c>
      <c r="M2315" s="32" t="str">
        <f>IF(_xlfn.XLOOKUP(C2315,'Raw Data_OS_22'!$C$5:$C$4516,'Raw Data_OS_22'!$G$5:$G$4516,"New_Claim/ Reopening")= "New_Claim/ Reopening","New_Claim/ Reopening","Old_Claim")</f>
        <v>Old_Claim</v>
      </c>
      <c r="N2315" s="18" t="str">
        <f>IF(M2315=$N$2,IF(J2315=$N$1,"E1","D"),_xlfn.XLOOKUP(C2315,'Raw Data_OS_22'!$C$5:$C$4516,'Raw Data_OS_22'!$O$5:$O$4516))</f>
        <v>B1</v>
      </c>
    </row>
    <row r="2316" spans="3:14" x14ac:dyDescent="0.35">
      <c r="C2316" s="26" t="s">
        <v>3074</v>
      </c>
      <c r="D2316" s="14">
        <v>44374</v>
      </c>
      <c r="E2316" s="14">
        <v>44382</v>
      </c>
      <c r="F2316" s="27" t="s">
        <v>3910</v>
      </c>
      <c r="G2316" s="28">
        <v>-669560</v>
      </c>
      <c r="H2316" s="29">
        <v>-669560</v>
      </c>
      <c r="I2316" s="29">
        <v>1</v>
      </c>
      <c r="J2316" s="30">
        <v>2021</v>
      </c>
      <c r="K2316" s="30">
        <v>2021</v>
      </c>
      <c r="L2316" s="31" t="s">
        <v>2250</v>
      </c>
      <c r="M2316" s="32" t="str">
        <f>IF(_xlfn.XLOOKUP(C2316,'Raw Data_OS_22'!$C$5:$C$4516,'Raw Data_OS_22'!$G$5:$G$4516,"New_Claim/ Reopening")= "New_Claim/ Reopening","New_Claim/ Reopening","Old_Claim")</f>
        <v>Old_Claim</v>
      </c>
      <c r="N2316" s="18" t="str">
        <f>IF(M2316=$N$2,IF(J2316=$N$1,"E1","D"),_xlfn.XLOOKUP(C2316,'Raw Data_OS_22'!$C$5:$C$4516,'Raw Data_OS_22'!$O$5:$O$4516))</f>
        <v>B1</v>
      </c>
    </row>
    <row r="2317" spans="3:14" x14ac:dyDescent="0.35">
      <c r="C2317" s="26" t="s">
        <v>3154</v>
      </c>
      <c r="D2317" s="14">
        <v>44374</v>
      </c>
      <c r="E2317" s="14">
        <v>44382</v>
      </c>
      <c r="F2317" s="27" t="s">
        <v>3910</v>
      </c>
      <c r="G2317" s="28">
        <v>6380</v>
      </c>
      <c r="H2317" s="29">
        <v>6380</v>
      </c>
      <c r="I2317" s="29">
        <v>1</v>
      </c>
      <c r="J2317" s="30">
        <v>2021</v>
      </c>
      <c r="K2317" s="30">
        <v>2021</v>
      </c>
      <c r="L2317" s="31" t="s">
        <v>2250</v>
      </c>
      <c r="M2317" s="32" t="str">
        <f>IF(_xlfn.XLOOKUP(C2317,'Raw Data_OS_22'!$C$5:$C$4516,'Raw Data_OS_22'!$G$5:$G$4516,"New_Claim/ Reopening")= "New_Claim/ Reopening","New_Claim/ Reopening","Old_Claim")</f>
        <v>Old_Claim</v>
      </c>
      <c r="N2317" s="18" t="str">
        <f>IF(M2317=$N$2,IF(J2317=$N$1,"E1","D"),_xlfn.XLOOKUP(C2317,'Raw Data_OS_22'!$C$5:$C$4516,'Raw Data_OS_22'!$O$5:$O$4516))</f>
        <v>B1</v>
      </c>
    </row>
    <row r="2318" spans="3:14" x14ac:dyDescent="0.35">
      <c r="C2318" s="26" t="s">
        <v>3156</v>
      </c>
      <c r="D2318" s="14">
        <v>44362</v>
      </c>
      <c r="E2318" s="14">
        <v>44382</v>
      </c>
      <c r="F2318" s="27" t="s">
        <v>3910</v>
      </c>
      <c r="G2318" s="28">
        <v>6380</v>
      </c>
      <c r="H2318" s="29">
        <v>6380</v>
      </c>
      <c r="I2318" s="29">
        <v>1</v>
      </c>
      <c r="J2318" s="30">
        <v>2021</v>
      </c>
      <c r="K2318" s="30">
        <v>2021</v>
      </c>
      <c r="L2318" s="31" t="s">
        <v>2250</v>
      </c>
      <c r="M2318" s="32" t="str">
        <f>IF(_xlfn.XLOOKUP(C2318,'Raw Data_OS_22'!$C$5:$C$4516,'Raw Data_OS_22'!$G$5:$G$4516,"New_Claim/ Reopening")= "New_Claim/ Reopening","New_Claim/ Reopening","Old_Claim")</f>
        <v>Old_Claim</v>
      </c>
      <c r="N2318" s="18" t="str">
        <f>IF(M2318=$N$2,IF(J2318=$N$1,"E1","D"),_xlfn.XLOOKUP(C2318,'Raw Data_OS_22'!$C$5:$C$4516,'Raw Data_OS_22'!$O$5:$O$4516))</f>
        <v>B1</v>
      </c>
    </row>
    <row r="2319" spans="3:14" x14ac:dyDescent="0.35">
      <c r="C2319" s="26" t="s">
        <v>3158</v>
      </c>
      <c r="D2319" s="14">
        <v>44382</v>
      </c>
      <c r="E2319" s="14">
        <v>44383</v>
      </c>
      <c r="F2319" s="27" t="s">
        <v>3908</v>
      </c>
      <c r="G2319" s="28">
        <v>217880</v>
      </c>
      <c r="H2319" s="29">
        <v>217880</v>
      </c>
      <c r="I2319" s="29">
        <v>1</v>
      </c>
      <c r="J2319" s="30">
        <v>2021</v>
      </c>
      <c r="K2319" s="30">
        <v>2021</v>
      </c>
      <c r="L2319" s="31" t="s">
        <v>3073</v>
      </c>
      <c r="M2319" s="32" t="str">
        <f>IF(_xlfn.XLOOKUP(C2319,'Raw Data_OS_22'!$C$5:$C$4516,'Raw Data_OS_22'!$G$5:$G$4516,"New_Claim/ Reopening")= "New_Claim/ Reopening","New_Claim/ Reopening","Old_Claim")</f>
        <v>Old_Claim</v>
      </c>
      <c r="N2319" s="18" t="str">
        <f>IF(M2319=$N$2,IF(J2319=$N$1,"E1","D"),_xlfn.XLOOKUP(C2319,'Raw Data_OS_22'!$C$5:$C$4516,'Raw Data_OS_22'!$O$5:$O$4516))</f>
        <v>B2</v>
      </c>
    </row>
    <row r="2320" spans="3:14" x14ac:dyDescent="0.35">
      <c r="C2320" s="26" t="s">
        <v>3159</v>
      </c>
      <c r="D2320" s="14">
        <v>44344</v>
      </c>
      <c r="E2320" s="14">
        <v>44383</v>
      </c>
      <c r="F2320" s="27" t="s">
        <v>3908</v>
      </c>
      <c r="G2320" s="28">
        <v>24000</v>
      </c>
      <c r="H2320" s="29">
        <v>24000</v>
      </c>
      <c r="I2320" s="29">
        <v>1</v>
      </c>
      <c r="J2320" s="30">
        <v>2021</v>
      </c>
      <c r="K2320" s="30">
        <v>2021</v>
      </c>
      <c r="L2320" s="31" t="s">
        <v>2250</v>
      </c>
      <c r="M2320" s="32" t="str">
        <f>IF(_xlfn.XLOOKUP(C2320,'Raw Data_OS_22'!$C$5:$C$4516,'Raw Data_OS_22'!$G$5:$G$4516,"New_Claim/ Reopening")= "New_Claim/ Reopening","New_Claim/ Reopening","Old_Claim")</f>
        <v>Old_Claim</v>
      </c>
      <c r="N2320" s="18" t="str">
        <f>IF(M2320=$N$2,IF(J2320=$N$1,"E1","D"),_xlfn.XLOOKUP(C2320,'Raw Data_OS_22'!$C$5:$C$4516,'Raw Data_OS_22'!$O$5:$O$4516))</f>
        <v>B1</v>
      </c>
    </row>
    <row r="2321" spans="3:14" x14ac:dyDescent="0.35">
      <c r="C2321" s="26" t="s">
        <v>3075</v>
      </c>
      <c r="D2321" s="14">
        <v>44380</v>
      </c>
      <c r="E2321" s="14">
        <v>44384</v>
      </c>
      <c r="F2321" s="27" t="s">
        <v>3908</v>
      </c>
      <c r="G2321" s="28">
        <v>6380</v>
      </c>
      <c r="H2321" s="29">
        <v>6380</v>
      </c>
      <c r="I2321" s="29">
        <v>1</v>
      </c>
      <c r="J2321" s="30">
        <v>2021</v>
      </c>
      <c r="K2321" s="30">
        <v>2021</v>
      </c>
      <c r="L2321" s="31" t="s">
        <v>3073</v>
      </c>
      <c r="M2321" s="32" t="str">
        <f>IF(_xlfn.XLOOKUP(C2321,'Raw Data_OS_22'!$C$5:$C$4516,'Raw Data_OS_22'!$G$5:$G$4516,"New_Claim/ Reopening")= "New_Claim/ Reopening","New_Claim/ Reopening","Old_Claim")</f>
        <v>Old_Claim</v>
      </c>
      <c r="N2321" s="18" t="str">
        <f>IF(M2321=$N$2,IF(J2321=$N$1,"E1","D"),_xlfn.XLOOKUP(C2321,'Raw Data_OS_22'!$C$5:$C$4516,'Raw Data_OS_22'!$O$5:$O$4516))</f>
        <v>B2</v>
      </c>
    </row>
    <row r="2322" spans="3:14" x14ac:dyDescent="0.35">
      <c r="C2322" s="26" t="s">
        <v>3076</v>
      </c>
      <c r="D2322" s="14">
        <v>44376</v>
      </c>
      <c r="E2322" s="14">
        <v>44384</v>
      </c>
      <c r="F2322" s="27" t="s">
        <v>3910</v>
      </c>
      <c r="G2322" s="28">
        <v>10440</v>
      </c>
      <c r="H2322" s="29">
        <v>10440</v>
      </c>
      <c r="I2322" s="29">
        <v>1</v>
      </c>
      <c r="J2322" s="30">
        <v>2021</v>
      </c>
      <c r="K2322" s="30">
        <v>2021</v>
      </c>
      <c r="L2322" s="31" t="s">
        <v>2250</v>
      </c>
      <c r="M2322" s="32" t="str">
        <f>IF(_xlfn.XLOOKUP(C2322,'Raw Data_OS_22'!$C$5:$C$4516,'Raw Data_OS_22'!$G$5:$G$4516,"New_Claim/ Reopening")= "New_Claim/ Reopening","New_Claim/ Reopening","Old_Claim")</f>
        <v>Old_Claim</v>
      </c>
      <c r="N2322" s="18" t="str">
        <f>IF(M2322=$N$2,IF(J2322=$N$1,"E1","D"),_xlfn.XLOOKUP(C2322,'Raw Data_OS_22'!$C$5:$C$4516,'Raw Data_OS_22'!$O$5:$O$4516))</f>
        <v>B1</v>
      </c>
    </row>
    <row r="2323" spans="3:14" x14ac:dyDescent="0.35">
      <c r="C2323" s="26" t="s">
        <v>3161</v>
      </c>
      <c r="D2323" s="14">
        <v>44367</v>
      </c>
      <c r="E2323" s="14">
        <v>44384</v>
      </c>
      <c r="F2323" s="27" t="s">
        <v>3908</v>
      </c>
      <c r="G2323" s="28">
        <v>23000</v>
      </c>
      <c r="H2323" s="29">
        <v>23000</v>
      </c>
      <c r="I2323" s="29">
        <v>1</v>
      </c>
      <c r="J2323" s="30">
        <v>2021</v>
      </c>
      <c r="K2323" s="30">
        <v>2021</v>
      </c>
      <c r="L2323" s="31" t="s">
        <v>2250</v>
      </c>
      <c r="M2323" s="32" t="str">
        <f>IF(_xlfn.XLOOKUP(C2323,'Raw Data_OS_22'!$C$5:$C$4516,'Raw Data_OS_22'!$G$5:$G$4516,"New_Claim/ Reopening")= "New_Claim/ Reopening","New_Claim/ Reopening","Old_Claim")</f>
        <v>Old_Claim</v>
      </c>
      <c r="N2323" s="18" t="str">
        <f>IF(M2323=$N$2,IF(J2323=$N$1,"E1","D"),_xlfn.XLOOKUP(C2323,'Raw Data_OS_22'!$C$5:$C$4516,'Raw Data_OS_22'!$O$5:$O$4516))</f>
        <v>B1</v>
      </c>
    </row>
    <row r="2324" spans="3:14" x14ac:dyDescent="0.35">
      <c r="C2324" s="26" t="s">
        <v>3162</v>
      </c>
      <c r="D2324" s="14">
        <v>44377</v>
      </c>
      <c r="E2324" s="14">
        <v>44384</v>
      </c>
      <c r="F2324" s="27" t="s">
        <v>3908</v>
      </c>
      <c r="G2324" s="28">
        <v>95000</v>
      </c>
      <c r="H2324" s="29">
        <v>95000</v>
      </c>
      <c r="I2324" s="29">
        <v>1</v>
      </c>
      <c r="J2324" s="30">
        <v>2021</v>
      </c>
      <c r="K2324" s="30">
        <v>2021</v>
      </c>
      <c r="L2324" s="31" t="s">
        <v>2250</v>
      </c>
      <c r="M2324" s="32" t="str">
        <f>IF(_xlfn.XLOOKUP(C2324,'Raw Data_OS_22'!$C$5:$C$4516,'Raw Data_OS_22'!$G$5:$G$4516,"New_Claim/ Reopening")= "New_Claim/ Reopening","New_Claim/ Reopening","Old_Claim")</f>
        <v>Old_Claim</v>
      </c>
      <c r="N2324" s="18" t="str">
        <f>IF(M2324=$N$2,IF(J2324=$N$1,"E1","D"),_xlfn.XLOOKUP(C2324,'Raw Data_OS_22'!$C$5:$C$4516,'Raw Data_OS_22'!$O$5:$O$4516))</f>
        <v>B2</v>
      </c>
    </row>
    <row r="2325" spans="3:14" x14ac:dyDescent="0.35">
      <c r="C2325" s="26" t="s">
        <v>3077</v>
      </c>
      <c r="D2325" s="14">
        <v>44347</v>
      </c>
      <c r="E2325" s="14">
        <v>44382</v>
      </c>
      <c r="F2325" s="27" t="s">
        <v>3910</v>
      </c>
      <c r="G2325" s="28">
        <v>39440</v>
      </c>
      <c r="H2325" s="29">
        <v>39440</v>
      </c>
      <c r="I2325" s="29">
        <v>1</v>
      </c>
      <c r="J2325" s="30">
        <v>2021</v>
      </c>
      <c r="K2325" s="30">
        <v>2021</v>
      </c>
      <c r="L2325" s="31" t="s">
        <v>2250</v>
      </c>
      <c r="M2325" s="32" t="str">
        <f>IF(_xlfn.XLOOKUP(C2325,'Raw Data_OS_22'!$C$5:$C$4516,'Raw Data_OS_22'!$G$5:$G$4516,"New_Claim/ Reopening")= "New_Claim/ Reopening","New_Claim/ Reopening","Old_Claim")</f>
        <v>Old_Claim</v>
      </c>
      <c r="N2325" s="18" t="str">
        <f>IF(M2325=$N$2,IF(J2325=$N$1,"E1","D"),_xlfn.XLOOKUP(C2325,'Raw Data_OS_22'!$C$5:$C$4516,'Raw Data_OS_22'!$O$5:$O$4516))</f>
        <v>B1</v>
      </c>
    </row>
    <row r="2326" spans="3:14" x14ac:dyDescent="0.35">
      <c r="C2326" s="26" t="s">
        <v>3163</v>
      </c>
      <c r="D2326" s="14">
        <v>44375</v>
      </c>
      <c r="E2326" s="14">
        <v>44382</v>
      </c>
      <c r="F2326" s="27" t="s">
        <v>3910</v>
      </c>
      <c r="G2326" s="28">
        <v>416000</v>
      </c>
      <c r="H2326" s="29">
        <v>416000</v>
      </c>
      <c r="I2326" s="29">
        <v>1</v>
      </c>
      <c r="J2326" s="30">
        <v>2021</v>
      </c>
      <c r="K2326" s="30">
        <v>2021</v>
      </c>
      <c r="L2326" s="31" t="s">
        <v>2250</v>
      </c>
      <c r="M2326" s="32" t="str">
        <f>IF(_xlfn.XLOOKUP(C2326,'Raw Data_OS_22'!$C$5:$C$4516,'Raw Data_OS_22'!$G$5:$G$4516,"New_Claim/ Reopening")= "New_Claim/ Reopening","New_Claim/ Reopening","Old_Claim")</f>
        <v>Old_Claim</v>
      </c>
      <c r="N2326" s="18" t="str">
        <f>IF(M2326=$N$2,IF(J2326=$N$1,"E1","D"),_xlfn.XLOOKUP(C2326,'Raw Data_OS_22'!$C$5:$C$4516,'Raw Data_OS_22'!$O$5:$O$4516))</f>
        <v>B1</v>
      </c>
    </row>
    <row r="2327" spans="3:14" x14ac:dyDescent="0.35">
      <c r="C2327" s="26" t="s">
        <v>3164</v>
      </c>
      <c r="D2327" s="14">
        <v>44377</v>
      </c>
      <c r="E2327" s="14">
        <v>44385</v>
      </c>
      <c r="F2327" s="27" t="s">
        <v>3908</v>
      </c>
      <c r="G2327" s="28">
        <v>6380</v>
      </c>
      <c r="H2327" s="29">
        <v>6380</v>
      </c>
      <c r="I2327" s="29">
        <v>1</v>
      </c>
      <c r="J2327" s="30">
        <v>2021</v>
      </c>
      <c r="K2327" s="30">
        <v>2021</v>
      </c>
      <c r="L2327" s="31" t="s">
        <v>2250</v>
      </c>
      <c r="M2327" s="32" t="str">
        <f>IF(_xlfn.XLOOKUP(C2327,'Raw Data_OS_22'!$C$5:$C$4516,'Raw Data_OS_22'!$G$5:$G$4516,"New_Claim/ Reopening")= "New_Claim/ Reopening","New_Claim/ Reopening","Old_Claim")</f>
        <v>Old_Claim</v>
      </c>
      <c r="N2327" s="18" t="str">
        <f>IF(M2327=$N$2,IF(J2327=$N$1,"E1","D"),_xlfn.XLOOKUP(C2327,'Raw Data_OS_22'!$C$5:$C$4516,'Raw Data_OS_22'!$O$5:$O$4516))</f>
        <v>B1</v>
      </c>
    </row>
    <row r="2328" spans="3:14" x14ac:dyDescent="0.35">
      <c r="C2328" s="26" t="s">
        <v>3166</v>
      </c>
      <c r="D2328" s="14">
        <v>44379</v>
      </c>
      <c r="E2328" s="14">
        <v>44385</v>
      </c>
      <c r="F2328" s="27" t="s">
        <v>3910</v>
      </c>
      <c r="G2328" s="28">
        <v>509120</v>
      </c>
      <c r="H2328" s="29">
        <v>509120</v>
      </c>
      <c r="I2328" s="29">
        <v>1</v>
      </c>
      <c r="J2328" s="30">
        <v>2021</v>
      </c>
      <c r="K2328" s="30">
        <v>2021</v>
      </c>
      <c r="L2328" s="31" t="s">
        <v>3073</v>
      </c>
      <c r="M2328" s="32" t="str">
        <f>IF(_xlfn.XLOOKUP(C2328,'Raw Data_OS_22'!$C$5:$C$4516,'Raw Data_OS_22'!$G$5:$G$4516,"New_Claim/ Reopening")= "New_Claim/ Reopening","New_Claim/ Reopening","Old_Claim")</f>
        <v>Old_Claim</v>
      </c>
      <c r="N2328" s="18" t="str">
        <f>IF(M2328=$N$2,IF(J2328=$N$1,"E1","D"),_xlfn.XLOOKUP(C2328,'Raw Data_OS_22'!$C$5:$C$4516,'Raw Data_OS_22'!$O$5:$O$4516))</f>
        <v>B2</v>
      </c>
    </row>
    <row r="2329" spans="3:14" x14ac:dyDescent="0.35">
      <c r="C2329" s="26" t="s">
        <v>3167</v>
      </c>
      <c r="D2329" s="14">
        <v>44361</v>
      </c>
      <c r="E2329" s="14">
        <v>44385</v>
      </c>
      <c r="F2329" s="27" t="s">
        <v>3910</v>
      </c>
      <c r="G2329" s="28">
        <v>9360</v>
      </c>
      <c r="H2329" s="29">
        <v>9360</v>
      </c>
      <c r="I2329" s="29">
        <v>1</v>
      </c>
      <c r="J2329" s="30">
        <v>2021</v>
      </c>
      <c r="K2329" s="30">
        <v>2021</v>
      </c>
      <c r="L2329" s="31" t="s">
        <v>2250</v>
      </c>
      <c r="M2329" s="32" t="str">
        <f>IF(_xlfn.XLOOKUP(C2329,'Raw Data_OS_22'!$C$5:$C$4516,'Raw Data_OS_22'!$G$5:$G$4516,"New_Claim/ Reopening")= "New_Claim/ Reopening","New_Claim/ Reopening","Old_Claim")</f>
        <v>Old_Claim</v>
      </c>
      <c r="N2329" s="18" t="str">
        <f>IF(M2329=$N$2,IF(J2329=$N$1,"E1","D"),_xlfn.XLOOKUP(C2329,'Raw Data_OS_22'!$C$5:$C$4516,'Raw Data_OS_22'!$O$5:$O$4516))</f>
        <v>B1</v>
      </c>
    </row>
    <row r="2330" spans="3:14" x14ac:dyDescent="0.35">
      <c r="C2330" s="26" t="s">
        <v>3080</v>
      </c>
      <c r="D2330" s="14">
        <v>44347</v>
      </c>
      <c r="E2330" s="14">
        <v>44383</v>
      </c>
      <c r="F2330" s="27" t="s">
        <v>3910</v>
      </c>
      <c r="G2330" s="28">
        <v>50000</v>
      </c>
      <c r="H2330" s="29">
        <v>50000</v>
      </c>
      <c r="I2330" s="29">
        <v>1</v>
      </c>
      <c r="J2330" s="30">
        <v>2021</v>
      </c>
      <c r="K2330" s="30">
        <v>2021</v>
      </c>
      <c r="L2330" s="31" t="s">
        <v>2250</v>
      </c>
      <c r="M2330" s="32" t="str">
        <f>IF(_xlfn.XLOOKUP(C2330,'Raw Data_OS_22'!$C$5:$C$4516,'Raw Data_OS_22'!$G$5:$G$4516,"New_Claim/ Reopening")= "New_Claim/ Reopening","New_Claim/ Reopening","Old_Claim")</f>
        <v>Old_Claim</v>
      </c>
      <c r="N2330" s="18" t="str">
        <f>IF(M2330=$N$2,IF(J2330=$N$1,"E1","D"),_xlfn.XLOOKUP(C2330,'Raw Data_OS_22'!$C$5:$C$4516,'Raw Data_OS_22'!$O$5:$O$4516))</f>
        <v>A</v>
      </c>
    </row>
    <row r="2331" spans="3:14" x14ac:dyDescent="0.35">
      <c r="C2331" s="26" t="s">
        <v>3171</v>
      </c>
      <c r="D2331" s="14">
        <v>44385</v>
      </c>
      <c r="E2331" s="14">
        <v>44386</v>
      </c>
      <c r="F2331" s="27" t="s">
        <v>3910</v>
      </c>
      <c r="G2331" s="28">
        <v>5000</v>
      </c>
      <c r="H2331" s="29">
        <v>5000</v>
      </c>
      <c r="I2331" s="29">
        <v>1</v>
      </c>
      <c r="J2331" s="30">
        <v>2021</v>
      </c>
      <c r="K2331" s="30">
        <v>2021</v>
      </c>
      <c r="L2331" s="31" t="s">
        <v>3073</v>
      </c>
      <c r="M2331" s="32" t="str">
        <f>IF(_xlfn.XLOOKUP(C2331,'Raw Data_OS_22'!$C$5:$C$4516,'Raw Data_OS_22'!$G$5:$G$4516,"New_Claim/ Reopening")= "New_Claim/ Reopening","New_Claim/ Reopening","Old_Claim")</f>
        <v>Old_Claim</v>
      </c>
      <c r="N2331" s="18" t="str">
        <f>IF(M2331=$N$2,IF(J2331=$N$1,"E1","D"),_xlfn.XLOOKUP(C2331,'Raw Data_OS_22'!$C$5:$C$4516,'Raw Data_OS_22'!$O$5:$O$4516))</f>
        <v>B2</v>
      </c>
    </row>
    <row r="2332" spans="3:14" x14ac:dyDescent="0.35">
      <c r="C2332" s="26" t="s">
        <v>3172</v>
      </c>
      <c r="D2332" s="14">
        <v>44378</v>
      </c>
      <c r="E2332" s="14">
        <v>44385</v>
      </c>
      <c r="F2332" s="27" t="s">
        <v>3908</v>
      </c>
      <c r="G2332" s="28">
        <v>5000</v>
      </c>
      <c r="H2332" s="29">
        <v>5000</v>
      </c>
      <c r="I2332" s="29">
        <v>1</v>
      </c>
      <c r="J2332" s="30">
        <v>2021</v>
      </c>
      <c r="K2332" s="30">
        <v>2021</v>
      </c>
      <c r="L2332" s="31" t="s">
        <v>3073</v>
      </c>
      <c r="M2332" s="32" t="str">
        <f>IF(_xlfn.XLOOKUP(C2332,'Raw Data_OS_22'!$C$5:$C$4516,'Raw Data_OS_22'!$G$5:$G$4516,"New_Claim/ Reopening")= "New_Claim/ Reopening","New_Claim/ Reopening","Old_Claim")</f>
        <v>Old_Claim</v>
      </c>
      <c r="N2332" s="18" t="str">
        <f>IF(M2332=$N$2,IF(J2332=$N$1,"E1","D"),_xlfn.XLOOKUP(C2332,'Raw Data_OS_22'!$C$5:$C$4516,'Raw Data_OS_22'!$O$5:$O$4516))</f>
        <v>B1</v>
      </c>
    </row>
    <row r="2333" spans="3:14" x14ac:dyDescent="0.35">
      <c r="C2333" s="26" t="s">
        <v>3082</v>
      </c>
      <c r="D2333" s="14">
        <v>44371</v>
      </c>
      <c r="E2333" s="14">
        <v>44375</v>
      </c>
      <c r="F2333" s="27" t="s">
        <v>3908</v>
      </c>
      <c r="G2333" s="28">
        <v>11000</v>
      </c>
      <c r="H2333" s="29">
        <v>11000</v>
      </c>
      <c r="I2333" s="29">
        <v>1</v>
      </c>
      <c r="J2333" s="30">
        <v>2021</v>
      </c>
      <c r="K2333" s="30">
        <v>2021</v>
      </c>
      <c r="L2333" s="31" t="s">
        <v>2250</v>
      </c>
      <c r="M2333" s="32" t="str">
        <f>IF(_xlfn.XLOOKUP(C2333,'Raw Data_OS_22'!$C$5:$C$4516,'Raw Data_OS_22'!$G$5:$G$4516,"New_Claim/ Reopening")= "New_Claim/ Reopening","New_Claim/ Reopening","Old_Claim")</f>
        <v>Old_Claim</v>
      </c>
      <c r="N2333" s="18" t="str">
        <f>IF(M2333=$N$2,IF(J2333=$N$1,"E1","D"),_xlfn.XLOOKUP(C2333,'Raw Data_OS_22'!$C$5:$C$4516,'Raw Data_OS_22'!$O$5:$O$4516))</f>
        <v>B2</v>
      </c>
    </row>
    <row r="2334" spans="3:14" x14ac:dyDescent="0.35">
      <c r="C2334" s="26" t="s">
        <v>3175</v>
      </c>
      <c r="D2334" s="14">
        <v>44320</v>
      </c>
      <c r="E2334" s="14">
        <v>44385</v>
      </c>
      <c r="F2334" s="27" t="s">
        <v>4214</v>
      </c>
      <c r="G2334" s="28">
        <v>76795</v>
      </c>
      <c r="H2334" s="29">
        <v>76795</v>
      </c>
      <c r="I2334" s="29">
        <v>1</v>
      </c>
      <c r="J2334" s="30">
        <v>2021</v>
      </c>
      <c r="K2334" s="30">
        <v>2021</v>
      </c>
      <c r="L2334" s="31" t="s">
        <v>2250</v>
      </c>
      <c r="M2334" s="32" t="str">
        <f>IF(_xlfn.XLOOKUP(C2334,'Raw Data_OS_22'!$C$5:$C$4516,'Raw Data_OS_22'!$G$5:$G$4516,"New_Claim/ Reopening")= "New_Claim/ Reopening","New_Claim/ Reopening","Old_Claim")</f>
        <v>Old_Claim</v>
      </c>
      <c r="N2334" s="18" t="str">
        <f>IF(M2334=$N$2,IF(J2334=$N$1,"E1","D"),_xlfn.XLOOKUP(C2334,'Raw Data_OS_22'!$C$5:$C$4516,'Raw Data_OS_22'!$O$5:$O$4516))</f>
        <v>B1</v>
      </c>
    </row>
    <row r="2335" spans="3:14" x14ac:dyDescent="0.35">
      <c r="C2335" s="26" t="s">
        <v>3177</v>
      </c>
      <c r="D2335" s="14">
        <v>44376</v>
      </c>
      <c r="E2335" s="14">
        <v>44389</v>
      </c>
      <c r="F2335" s="27" t="s">
        <v>3910</v>
      </c>
      <c r="G2335" s="28">
        <v>172040</v>
      </c>
      <c r="H2335" s="29">
        <v>172040</v>
      </c>
      <c r="I2335" s="29">
        <v>1</v>
      </c>
      <c r="J2335" s="30">
        <v>2021</v>
      </c>
      <c r="K2335" s="30">
        <v>2021</v>
      </c>
      <c r="L2335" s="31" t="s">
        <v>2250</v>
      </c>
      <c r="M2335" s="32" t="str">
        <f>IF(_xlfn.XLOOKUP(C2335,'Raw Data_OS_22'!$C$5:$C$4516,'Raw Data_OS_22'!$G$5:$G$4516,"New_Claim/ Reopening")= "New_Claim/ Reopening","New_Claim/ Reopening","Old_Claim")</f>
        <v>Old_Claim</v>
      </c>
      <c r="N2335" s="18" t="str">
        <f>IF(M2335=$N$2,IF(J2335=$N$1,"E1","D"),_xlfn.XLOOKUP(C2335,'Raw Data_OS_22'!$C$5:$C$4516,'Raw Data_OS_22'!$O$5:$O$4516))</f>
        <v>B1</v>
      </c>
    </row>
    <row r="2336" spans="3:14" x14ac:dyDescent="0.35">
      <c r="C2336" s="26" t="s">
        <v>3179</v>
      </c>
      <c r="D2336" s="14">
        <v>44378</v>
      </c>
      <c r="E2336" s="14">
        <v>44390</v>
      </c>
      <c r="F2336" s="27" t="s">
        <v>3910</v>
      </c>
      <c r="G2336" s="28">
        <v>110760</v>
      </c>
      <c r="H2336" s="29">
        <v>110760</v>
      </c>
      <c r="I2336" s="29">
        <v>1</v>
      </c>
      <c r="J2336" s="30">
        <v>2021</v>
      </c>
      <c r="K2336" s="30">
        <v>2021</v>
      </c>
      <c r="L2336" s="31" t="s">
        <v>3073</v>
      </c>
      <c r="M2336" s="32" t="str">
        <f>IF(_xlfn.XLOOKUP(C2336,'Raw Data_OS_22'!$C$5:$C$4516,'Raw Data_OS_22'!$G$5:$G$4516,"New_Claim/ Reopening")= "New_Claim/ Reopening","New_Claim/ Reopening","Old_Claim")</f>
        <v>Old_Claim</v>
      </c>
      <c r="N2336" s="18" t="str">
        <f>IF(M2336=$N$2,IF(J2336=$N$1,"E1","D"),_xlfn.XLOOKUP(C2336,'Raw Data_OS_22'!$C$5:$C$4516,'Raw Data_OS_22'!$O$5:$O$4516))</f>
        <v>B1</v>
      </c>
    </row>
    <row r="2337" spans="3:14" x14ac:dyDescent="0.35">
      <c r="C2337" s="26" t="s">
        <v>3085</v>
      </c>
      <c r="D2337" s="14">
        <v>44385</v>
      </c>
      <c r="E2337" s="14">
        <v>44390</v>
      </c>
      <c r="F2337" s="27" t="s">
        <v>3910</v>
      </c>
      <c r="G2337" s="28">
        <v>32700</v>
      </c>
      <c r="H2337" s="29">
        <v>32700</v>
      </c>
      <c r="I2337" s="29">
        <v>1</v>
      </c>
      <c r="J2337" s="30">
        <v>2021</v>
      </c>
      <c r="K2337" s="30">
        <v>2021</v>
      </c>
      <c r="L2337" s="31" t="s">
        <v>3073</v>
      </c>
      <c r="M2337" s="32" t="str">
        <f>IF(_xlfn.XLOOKUP(C2337,'Raw Data_OS_22'!$C$5:$C$4516,'Raw Data_OS_22'!$G$5:$G$4516,"New_Claim/ Reopening")= "New_Claim/ Reopening","New_Claim/ Reopening","Old_Claim")</f>
        <v>Old_Claim</v>
      </c>
      <c r="N2337" s="18" t="str">
        <f>IF(M2337=$N$2,IF(J2337=$N$1,"E1","D"),_xlfn.XLOOKUP(C2337,'Raw Data_OS_22'!$C$5:$C$4516,'Raw Data_OS_22'!$O$5:$O$4516))</f>
        <v>A</v>
      </c>
    </row>
    <row r="2338" spans="3:14" x14ac:dyDescent="0.35">
      <c r="C2338" s="26" t="s">
        <v>3181</v>
      </c>
      <c r="D2338" s="14">
        <v>44360</v>
      </c>
      <c r="E2338" s="14">
        <v>44390</v>
      </c>
      <c r="F2338" s="27" t="s">
        <v>3910</v>
      </c>
      <c r="G2338" s="28">
        <v>1000000</v>
      </c>
      <c r="H2338" s="29">
        <v>1000000</v>
      </c>
      <c r="I2338" s="29">
        <v>1</v>
      </c>
      <c r="J2338" s="30">
        <v>2021</v>
      </c>
      <c r="K2338" s="30">
        <v>2021</v>
      </c>
      <c r="L2338" s="31" t="s">
        <v>2250</v>
      </c>
      <c r="M2338" s="32" t="str">
        <f>IF(_xlfn.XLOOKUP(C2338,'Raw Data_OS_22'!$C$5:$C$4516,'Raw Data_OS_22'!$G$5:$G$4516,"New_Claim/ Reopening")= "New_Claim/ Reopening","New_Claim/ Reopening","Old_Claim")</f>
        <v>Old_Claim</v>
      </c>
      <c r="N2338" s="18" t="str">
        <f>IF(M2338=$N$2,IF(J2338=$N$1,"E1","D"),_xlfn.XLOOKUP(C2338,'Raw Data_OS_22'!$C$5:$C$4516,'Raw Data_OS_22'!$O$5:$O$4516))</f>
        <v>B1</v>
      </c>
    </row>
    <row r="2339" spans="3:14" x14ac:dyDescent="0.35">
      <c r="C2339" s="26" t="s">
        <v>3184</v>
      </c>
      <c r="D2339" s="14">
        <v>44260</v>
      </c>
      <c r="E2339" s="14">
        <v>44377</v>
      </c>
      <c r="F2339" s="27" t="s">
        <v>4199</v>
      </c>
      <c r="G2339" s="28">
        <v>176001</v>
      </c>
      <c r="H2339" s="29">
        <v>176001</v>
      </c>
      <c r="I2339" s="29">
        <v>1</v>
      </c>
      <c r="J2339" s="30">
        <v>2021</v>
      </c>
      <c r="K2339" s="30">
        <v>2021</v>
      </c>
      <c r="L2339" s="31" t="s">
        <v>21</v>
      </c>
      <c r="M2339" s="32" t="str">
        <f>IF(_xlfn.XLOOKUP(C2339,'Raw Data_OS_22'!$C$5:$C$4516,'Raw Data_OS_22'!$G$5:$G$4516,"New_Claim/ Reopening")= "New_Claim/ Reopening","New_Claim/ Reopening","Old_Claim")</f>
        <v>Old_Claim</v>
      </c>
      <c r="N2339" s="18" t="str">
        <f>IF(M2339=$N$2,IF(J2339=$N$1,"E1","D"),_xlfn.XLOOKUP(C2339,'Raw Data_OS_22'!$C$5:$C$4516,'Raw Data_OS_22'!$O$5:$O$4516))</f>
        <v>B1</v>
      </c>
    </row>
    <row r="2340" spans="3:14" x14ac:dyDescent="0.35">
      <c r="C2340" s="26" t="s">
        <v>3086</v>
      </c>
      <c r="D2340" s="14">
        <v>44387</v>
      </c>
      <c r="E2340" s="14">
        <v>44391</v>
      </c>
      <c r="F2340" s="27" t="s">
        <v>3908</v>
      </c>
      <c r="G2340" s="28">
        <v>24660</v>
      </c>
      <c r="H2340" s="29">
        <v>24660</v>
      </c>
      <c r="I2340" s="29">
        <v>1</v>
      </c>
      <c r="J2340" s="30">
        <v>2021</v>
      </c>
      <c r="K2340" s="30">
        <v>2021</v>
      </c>
      <c r="L2340" s="31" t="s">
        <v>3073</v>
      </c>
      <c r="M2340" s="32" t="str">
        <f>IF(_xlfn.XLOOKUP(C2340,'Raw Data_OS_22'!$C$5:$C$4516,'Raw Data_OS_22'!$G$5:$G$4516,"New_Claim/ Reopening")= "New_Claim/ Reopening","New_Claim/ Reopening","Old_Claim")</f>
        <v>Old_Claim</v>
      </c>
      <c r="N2340" s="18" t="str">
        <f>IF(M2340=$N$2,IF(J2340=$N$1,"E1","D"),_xlfn.XLOOKUP(C2340,'Raw Data_OS_22'!$C$5:$C$4516,'Raw Data_OS_22'!$O$5:$O$4516))</f>
        <v>B2</v>
      </c>
    </row>
    <row r="2341" spans="3:14" x14ac:dyDescent="0.35">
      <c r="C2341" s="26" t="s">
        <v>3186</v>
      </c>
      <c r="D2341" s="14">
        <v>44375</v>
      </c>
      <c r="E2341" s="14">
        <v>44389</v>
      </c>
      <c r="F2341" s="27" t="s">
        <v>3908</v>
      </c>
      <c r="G2341" s="28">
        <v>52980</v>
      </c>
      <c r="H2341" s="29">
        <v>52980</v>
      </c>
      <c r="I2341" s="29">
        <v>1</v>
      </c>
      <c r="J2341" s="30">
        <v>2021</v>
      </c>
      <c r="K2341" s="30">
        <v>2021</v>
      </c>
      <c r="L2341" s="31" t="s">
        <v>2250</v>
      </c>
      <c r="M2341" s="32" t="str">
        <f>IF(_xlfn.XLOOKUP(C2341,'Raw Data_OS_22'!$C$5:$C$4516,'Raw Data_OS_22'!$G$5:$G$4516,"New_Claim/ Reopening")= "New_Claim/ Reopening","New_Claim/ Reopening","Old_Claim")</f>
        <v>Old_Claim</v>
      </c>
      <c r="N2341" s="18" t="str">
        <f>IF(M2341=$N$2,IF(J2341=$N$1,"E1","D"),_xlfn.XLOOKUP(C2341,'Raw Data_OS_22'!$C$5:$C$4516,'Raw Data_OS_22'!$O$5:$O$4516))</f>
        <v>B2</v>
      </c>
    </row>
    <row r="2342" spans="3:14" x14ac:dyDescent="0.35">
      <c r="C2342" s="26" t="s">
        <v>3187</v>
      </c>
      <c r="D2342" s="14">
        <v>44389</v>
      </c>
      <c r="E2342" s="14">
        <v>44391</v>
      </c>
      <c r="F2342" s="27" t="s">
        <v>3910</v>
      </c>
      <c r="G2342" s="28">
        <v>535080</v>
      </c>
      <c r="H2342" s="29">
        <v>535080</v>
      </c>
      <c r="I2342" s="29">
        <v>1</v>
      </c>
      <c r="J2342" s="30">
        <v>2021</v>
      </c>
      <c r="K2342" s="30">
        <v>2021</v>
      </c>
      <c r="L2342" s="31" t="s">
        <v>3073</v>
      </c>
      <c r="M2342" s="32" t="str">
        <f>IF(_xlfn.XLOOKUP(C2342,'Raw Data_OS_22'!$C$5:$C$4516,'Raw Data_OS_22'!$G$5:$G$4516,"New_Claim/ Reopening")= "New_Claim/ Reopening","New_Claim/ Reopening","Old_Claim")</f>
        <v>Old_Claim</v>
      </c>
      <c r="N2342" s="18" t="str">
        <f>IF(M2342=$N$2,IF(J2342=$N$1,"E1","D"),_xlfn.XLOOKUP(C2342,'Raw Data_OS_22'!$C$5:$C$4516,'Raw Data_OS_22'!$O$5:$O$4516))</f>
        <v>B2</v>
      </c>
    </row>
    <row r="2343" spans="3:14" x14ac:dyDescent="0.35">
      <c r="C2343" s="26" t="s">
        <v>3188</v>
      </c>
      <c r="D2343" s="14">
        <v>44386</v>
      </c>
      <c r="E2343" s="14">
        <v>44391</v>
      </c>
      <c r="F2343" s="27" t="s">
        <v>3910</v>
      </c>
      <c r="G2343" s="28">
        <v>9500</v>
      </c>
      <c r="H2343" s="29">
        <v>9500</v>
      </c>
      <c r="I2343" s="29">
        <v>1</v>
      </c>
      <c r="J2343" s="30">
        <v>2021</v>
      </c>
      <c r="K2343" s="30">
        <v>2021</v>
      </c>
      <c r="L2343" s="31" t="s">
        <v>3073</v>
      </c>
      <c r="M2343" s="32" t="str">
        <f>IF(_xlfn.XLOOKUP(C2343,'Raw Data_OS_22'!$C$5:$C$4516,'Raw Data_OS_22'!$G$5:$G$4516,"New_Claim/ Reopening")= "New_Claim/ Reopening","New_Claim/ Reopening","Old_Claim")</f>
        <v>Old_Claim</v>
      </c>
      <c r="N2343" s="18" t="str">
        <f>IF(M2343=$N$2,IF(J2343=$N$1,"E1","D"),_xlfn.XLOOKUP(C2343,'Raw Data_OS_22'!$C$5:$C$4516,'Raw Data_OS_22'!$O$5:$O$4516))</f>
        <v>B1</v>
      </c>
    </row>
    <row r="2344" spans="3:14" x14ac:dyDescent="0.35">
      <c r="C2344" s="26" t="s">
        <v>3190</v>
      </c>
      <c r="D2344" s="14">
        <v>44310</v>
      </c>
      <c r="E2344" s="14">
        <v>44382</v>
      </c>
      <c r="F2344" s="27" t="s">
        <v>3910</v>
      </c>
      <c r="G2344" s="28">
        <v>961150</v>
      </c>
      <c r="H2344" s="29">
        <v>961150</v>
      </c>
      <c r="I2344" s="29">
        <v>1</v>
      </c>
      <c r="J2344" s="30">
        <v>2021</v>
      </c>
      <c r="K2344" s="30">
        <v>2021</v>
      </c>
      <c r="L2344" s="31" t="s">
        <v>2250</v>
      </c>
      <c r="M2344" s="32" t="str">
        <f>IF(_xlfn.XLOOKUP(C2344,'Raw Data_OS_22'!$C$5:$C$4516,'Raw Data_OS_22'!$G$5:$G$4516,"New_Claim/ Reopening")= "New_Claim/ Reopening","New_Claim/ Reopening","Old_Claim")</f>
        <v>Old_Claim</v>
      </c>
      <c r="N2344" s="18" t="str">
        <f>IF(M2344=$N$2,IF(J2344=$N$1,"E1","D"),_xlfn.XLOOKUP(C2344,'Raw Data_OS_22'!$C$5:$C$4516,'Raw Data_OS_22'!$O$5:$O$4516))</f>
        <v>B2</v>
      </c>
    </row>
    <row r="2345" spans="3:14" x14ac:dyDescent="0.35">
      <c r="C2345" s="26" t="s">
        <v>3192</v>
      </c>
      <c r="D2345" s="14">
        <v>44384</v>
      </c>
      <c r="E2345" s="14">
        <v>44392</v>
      </c>
      <c r="F2345" s="27" t="s">
        <v>3910</v>
      </c>
      <c r="G2345" s="28">
        <v>200000</v>
      </c>
      <c r="H2345" s="29">
        <v>200000</v>
      </c>
      <c r="I2345" s="29">
        <v>1</v>
      </c>
      <c r="J2345" s="30">
        <v>2021</v>
      </c>
      <c r="K2345" s="30">
        <v>2021</v>
      </c>
      <c r="L2345" s="31" t="s">
        <v>3073</v>
      </c>
      <c r="M2345" s="32" t="str">
        <f>IF(_xlfn.XLOOKUP(C2345,'Raw Data_OS_22'!$C$5:$C$4516,'Raw Data_OS_22'!$G$5:$G$4516,"New_Claim/ Reopening")= "New_Claim/ Reopening","New_Claim/ Reopening","Old_Claim")</f>
        <v>Old_Claim</v>
      </c>
      <c r="N2345" s="18" t="str">
        <f>IF(M2345=$N$2,IF(J2345=$N$1,"E1","D"),_xlfn.XLOOKUP(C2345,'Raw Data_OS_22'!$C$5:$C$4516,'Raw Data_OS_22'!$O$5:$O$4516))</f>
        <v>B2</v>
      </c>
    </row>
    <row r="2346" spans="3:14" x14ac:dyDescent="0.35">
      <c r="C2346" s="26" t="s">
        <v>3193</v>
      </c>
      <c r="D2346" s="14">
        <v>44376</v>
      </c>
      <c r="E2346" s="14">
        <v>44383</v>
      </c>
      <c r="F2346" s="27" t="s">
        <v>3910</v>
      </c>
      <c r="G2346" s="28">
        <v>6380</v>
      </c>
      <c r="H2346" s="29">
        <v>6380</v>
      </c>
      <c r="I2346" s="29">
        <v>1</v>
      </c>
      <c r="J2346" s="30">
        <v>2021</v>
      </c>
      <c r="K2346" s="30">
        <v>2021</v>
      </c>
      <c r="L2346" s="31" t="s">
        <v>2250</v>
      </c>
      <c r="M2346" s="32" t="str">
        <f>IF(_xlfn.XLOOKUP(C2346,'Raw Data_OS_22'!$C$5:$C$4516,'Raw Data_OS_22'!$G$5:$G$4516,"New_Claim/ Reopening")= "New_Claim/ Reopening","New_Claim/ Reopening","Old_Claim")</f>
        <v>Old_Claim</v>
      </c>
      <c r="N2346" s="18" t="str">
        <f>IF(M2346=$N$2,IF(J2346=$N$1,"E1","D"),_xlfn.XLOOKUP(C2346,'Raw Data_OS_22'!$C$5:$C$4516,'Raw Data_OS_22'!$O$5:$O$4516))</f>
        <v>B1</v>
      </c>
    </row>
    <row r="2347" spans="3:14" x14ac:dyDescent="0.35">
      <c r="C2347" s="26" t="s">
        <v>3194</v>
      </c>
      <c r="D2347" s="14">
        <v>44386</v>
      </c>
      <c r="E2347" s="14">
        <v>44389</v>
      </c>
      <c r="F2347" s="27" t="s">
        <v>3910</v>
      </c>
      <c r="G2347" s="28">
        <v>12780</v>
      </c>
      <c r="H2347" s="29">
        <v>12780</v>
      </c>
      <c r="I2347" s="29">
        <v>1</v>
      </c>
      <c r="J2347" s="30">
        <v>2021</v>
      </c>
      <c r="K2347" s="30">
        <v>2021</v>
      </c>
      <c r="L2347" s="31" t="s">
        <v>3073</v>
      </c>
      <c r="M2347" s="32" t="str">
        <f>IF(_xlfn.XLOOKUP(C2347,'Raw Data_OS_22'!$C$5:$C$4516,'Raw Data_OS_22'!$G$5:$G$4516,"New_Claim/ Reopening")= "New_Claim/ Reopening","New_Claim/ Reopening","Old_Claim")</f>
        <v>Old_Claim</v>
      </c>
      <c r="N2347" s="18" t="str">
        <f>IF(M2347=$N$2,IF(J2347=$N$1,"E1","D"),_xlfn.XLOOKUP(C2347,'Raw Data_OS_22'!$C$5:$C$4516,'Raw Data_OS_22'!$O$5:$O$4516))</f>
        <v>B2</v>
      </c>
    </row>
    <row r="2348" spans="3:14" x14ac:dyDescent="0.35">
      <c r="C2348" s="26" t="s">
        <v>3197</v>
      </c>
      <c r="D2348" s="14">
        <v>44384</v>
      </c>
      <c r="E2348" s="14">
        <v>44393</v>
      </c>
      <c r="F2348" s="27" t="s">
        <v>3910</v>
      </c>
      <c r="G2348" s="28">
        <v>669440</v>
      </c>
      <c r="H2348" s="29">
        <v>669440</v>
      </c>
      <c r="I2348" s="29">
        <v>1</v>
      </c>
      <c r="J2348" s="30">
        <v>2021</v>
      </c>
      <c r="K2348" s="30">
        <v>2021</v>
      </c>
      <c r="L2348" s="31" t="s">
        <v>3073</v>
      </c>
      <c r="M2348" s="32" t="str">
        <f>IF(_xlfn.XLOOKUP(C2348,'Raw Data_OS_22'!$C$5:$C$4516,'Raw Data_OS_22'!$G$5:$G$4516,"New_Claim/ Reopening")= "New_Claim/ Reopening","New_Claim/ Reopening","Old_Claim")</f>
        <v>Old_Claim</v>
      </c>
      <c r="N2348" s="18" t="str">
        <f>IF(M2348=$N$2,IF(J2348=$N$1,"E1","D"),_xlfn.XLOOKUP(C2348,'Raw Data_OS_22'!$C$5:$C$4516,'Raw Data_OS_22'!$O$5:$O$4516))</f>
        <v>B2</v>
      </c>
    </row>
    <row r="2349" spans="3:14" x14ac:dyDescent="0.35">
      <c r="C2349" s="26" t="s">
        <v>3198</v>
      </c>
      <c r="D2349" s="14">
        <v>44378</v>
      </c>
      <c r="E2349" s="14">
        <v>44396</v>
      </c>
      <c r="F2349" s="27" t="s">
        <v>3908</v>
      </c>
      <c r="G2349" s="28">
        <v>6860</v>
      </c>
      <c r="H2349" s="29">
        <v>6860</v>
      </c>
      <c r="I2349" s="29">
        <v>1</v>
      </c>
      <c r="J2349" s="30">
        <v>2021</v>
      </c>
      <c r="K2349" s="30">
        <v>2021</v>
      </c>
      <c r="L2349" s="31" t="s">
        <v>3073</v>
      </c>
      <c r="M2349" s="32" t="str">
        <f>IF(_xlfn.XLOOKUP(C2349,'Raw Data_OS_22'!$C$5:$C$4516,'Raw Data_OS_22'!$G$5:$G$4516,"New_Claim/ Reopening")= "New_Claim/ Reopening","New_Claim/ Reopening","Old_Claim")</f>
        <v>Old_Claim</v>
      </c>
      <c r="N2349" s="18" t="str">
        <f>IF(M2349=$N$2,IF(J2349=$N$1,"E1","D"),_xlfn.XLOOKUP(C2349,'Raw Data_OS_22'!$C$5:$C$4516,'Raw Data_OS_22'!$O$5:$O$4516))</f>
        <v>B1</v>
      </c>
    </row>
    <row r="2350" spans="3:14" x14ac:dyDescent="0.35">
      <c r="C2350" s="26" t="s">
        <v>3200</v>
      </c>
      <c r="D2350" s="14">
        <v>44382</v>
      </c>
      <c r="E2350" s="14">
        <v>44396</v>
      </c>
      <c r="F2350" s="27" t="s">
        <v>3908</v>
      </c>
      <c r="G2350" s="28">
        <v>34900</v>
      </c>
      <c r="H2350" s="29">
        <v>34900</v>
      </c>
      <c r="I2350" s="29">
        <v>1</v>
      </c>
      <c r="J2350" s="30">
        <v>2021</v>
      </c>
      <c r="K2350" s="30">
        <v>2021</v>
      </c>
      <c r="L2350" s="31" t="s">
        <v>3073</v>
      </c>
      <c r="M2350" s="32" t="str">
        <f>IF(_xlfn.XLOOKUP(C2350,'Raw Data_OS_22'!$C$5:$C$4516,'Raw Data_OS_22'!$G$5:$G$4516,"New_Claim/ Reopening")= "New_Claim/ Reopening","New_Claim/ Reopening","Old_Claim")</f>
        <v>Old_Claim</v>
      </c>
      <c r="N2350" s="18" t="str">
        <f>IF(M2350=$N$2,IF(J2350=$N$1,"E1","D"),_xlfn.XLOOKUP(C2350,'Raw Data_OS_22'!$C$5:$C$4516,'Raw Data_OS_22'!$O$5:$O$4516))</f>
        <v>B2</v>
      </c>
    </row>
    <row r="2351" spans="3:14" x14ac:dyDescent="0.35">
      <c r="C2351" s="26" t="s">
        <v>3202</v>
      </c>
      <c r="D2351" s="14">
        <v>44388</v>
      </c>
      <c r="E2351" s="14">
        <v>44393</v>
      </c>
      <c r="F2351" s="27" t="s">
        <v>3910</v>
      </c>
      <c r="G2351" s="28">
        <v>890264</v>
      </c>
      <c r="H2351" s="29">
        <v>890264</v>
      </c>
      <c r="I2351" s="29">
        <v>1</v>
      </c>
      <c r="J2351" s="30">
        <v>2021</v>
      </c>
      <c r="K2351" s="30">
        <v>2021</v>
      </c>
      <c r="L2351" s="31" t="s">
        <v>3073</v>
      </c>
      <c r="M2351" s="32" t="str">
        <f>IF(_xlfn.XLOOKUP(C2351,'Raw Data_OS_22'!$C$5:$C$4516,'Raw Data_OS_22'!$G$5:$G$4516,"New_Claim/ Reopening")= "New_Claim/ Reopening","New_Claim/ Reopening","Old_Claim")</f>
        <v>Old_Claim</v>
      </c>
      <c r="N2351" s="18" t="str">
        <f>IF(M2351=$N$2,IF(J2351=$N$1,"E1","D"),_xlfn.XLOOKUP(C2351,'Raw Data_OS_22'!$C$5:$C$4516,'Raw Data_OS_22'!$O$5:$O$4516))</f>
        <v>A</v>
      </c>
    </row>
    <row r="2352" spans="3:14" x14ac:dyDescent="0.35">
      <c r="C2352" s="26" t="s">
        <v>3204</v>
      </c>
      <c r="D2352" s="14">
        <v>44392</v>
      </c>
      <c r="E2352" s="14">
        <v>44396</v>
      </c>
      <c r="F2352" s="27" t="s">
        <v>3910</v>
      </c>
      <c r="G2352" s="28">
        <v>30000</v>
      </c>
      <c r="H2352" s="29">
        <v>30000</v>
      </c>
      <c r="I2352" s="29">
        <v>1</v>
      </c>
      <c r="J2352" s="30">
        <v>2021</v>
      </c>
      <c r="K2352" s="30">
        <v>2021</v>
      </c>
      <c r="L2352" s="31" t="s">
        <v>3073</v>
      </c>
      <c r="M2352" s="32" t="str">
        <f>IF(_xlfn.XLOOKUP(C2352,'Raw Data_OS_22'!$C$5:$C$4516,'Raw Data_OS_22'!$G$5:$G$4516,"New_Claim/ Reopening")= "New_Claim/ Reopening","New_Claim/ Reopening","Old_Claim")</f>
        <v>Old_Claim</v>
      </c>
      <c r="N2352" s="18" t="str">
        <f>IF(M2352=$N$2,IF(J2352=$N$1,"E1","D"),_xlfn.XLOOKUP(C2352,'Raw Data_OS_22'!$C$5:$C$4516,'Raw Data_OS_22'!$O$5:$O$4516))</f>
        <v>B1</v>
      </c>
    </row>
    <row r="2353" spans="3:14" x14ac:dyDescent="0.35">
      <c r="C2353" s="26" t="s">
        <v>3205</v>
      </c>
      <c r="D2353" s="14">
        <v>44392</v>
      </c>
      <c r="E2353" s="14">
        <v>44396</v>
      </c>
      <c r="F2353" s="27" t="s">
        <v>3908</v>
      </c>
      <c r="G2353" s="28">
        <v>210000</v>
      </c>
      <c r="H2353" s="29">
        <v>210000</v>
      </c>
      <c r="I2353" s="29">
        <v>1</v>
      </c>
      <c r="J2353" s="30">
        <v>2021</v>
      </c>
      <c r="K2353" s="30">
        <v>2021</v>
      </c>
      <c r="L2353" s="31" t="s">
        <v>3073</v>
      </c>
      <c r="M2353" s="32" t="str">
        <f>IF(_xlfn.XLOOKUP(C2353,'Raw Data_OS_22'!$C$5:$C$4516,'Raw Data_OS_22'!$G$5:$G$4516,"New_Claim/ Reopening")= "New_Claim/ Reopening","New_Claim/ Reopening","Old_Claim")</f>
        <v>Old_Claim</v>
      </c>
      <c r="N2353" s="18" t="str">
        <f>IF(M2353=$N$2,IF(J2353=$N$1,"E1","D"),_xlfn.XLOOKUP(C2353,'Raw Data_OS_22'!$C$5:$C$4516,'Raw Data_OS_22'!$O$5:$O$4516))</f>
        <v>A</v>
      </c>
    </row>
    <row r="2354" spans="3:14" x14ac:dyDescent="0.35">
      <c r="C2354" s="26" t="s">
        <v>3206</v>
      </c>
      <c r="D2354" s="14">
        <v>44391</v>
      </c>
      <c r="E2354" s="14">
        <v>44396</v>
      </c>
      <c r="F2354" s="27" t="s">
        <v>3910</v>
      </c>
      <c r="G2354" s="28">
        <v>8000</v>
      </c>
      <c r="H2354" s="29">
        <v>8000</v>
      </c>
      <c r="I2354" s="29">
        <v>1</v>
      </c>
      <c r="J2354" s="30">
        <v>2021</v>
      </c>
      <c r="K2354" s="30">
        <v>2021</v>
      </c>
      <c r="L2354" s="31" t="s">
        <v>3073</v>
      </c>
      <c r="M2354" s="32" t="str">
        <f>IF(_xlfn.XLOOKUP(C2354,'Raw Data_OS_22'!$C$5:$C$4516,'Raw Data_OS_22'!$G$5:$G$4516,"New_Claim/ Reopening")= "New_Claim/ Reopening","New_Claim/ Reopening","Old_Claim")</f>
        <v>Old_Claim</v>
      </c>
      <c r="N2354" s="18" t="str">
        <f>IF(M2354=$N$2,IF(J2354=$N$1,"E1","D"),_xlfn.XLOOKUP(C2354,'Raw Data_OS_22'!$C$5:$C$4516,'Raw Data_OS_22'!$O$5:$O$4516))</f>
        <v>B2</v>
      </c>
    </row>
    <row r="2355" spans="3:14" x14ac:dyDescent="0.35">
      <c r="C2355" s="26" t="s">
        <v>3089</v>
      </c>
      <c r="D2355" s="14">
        <v>44381</v>
      </c>
      <c r="E2355" s="14">
        <v>44396</v>
      </c>
      <c r="F2355" s="27" t="s">
        <v>3910</v>
      </c>
      <c r="G2355" s="28">
        <v>6380</v>
      </c>
      <c r="H2355" s="29">
        <v>6380</v>
      </c>
      <c r="I2355" s="29">
        <v>1</v>
      </c>
      <c r="J2355" s="30">
        <v>2021</v>
      </c>
      <c r="K2355" s="30">
        <v>2021</v>
      </c>
      <c r="L2355" s="31" t="s">
        <v>3073</v>
      </c>
      <c r="M2355" s="32" t="str">
        <f>IF(_xlfn.XLOOKUP(C2355,'Raw Data_OS_22'!$C$5:$C$4516,'Raw Data_OS_22'!$G$5:$G$4516,"New_Claim/ Reopening")= "New_Claim/ Reopening","New_Claim/ Reopening","Old_Claim")</f>
        <v>Old_Claim</v>
      </c>
      <c r="N2355" s="18" t="str">
        <f>IF(M2355=$N$2,IF(J2355=$N$1,"E1","D"),_xlfn.XLOOKUP(C2355,'Raw Data_OS_22'!$C$5:$C$4516,'Raw Data_OS_22'!$O$5:$O$4516))</f>
        <v>B2</v>
      </c>
    </row>
    <row r="2356" spans="3:14" x14ac:dyDescent="0.35">
      <c r="C2356" s="26" t="s">
        <v>3208</v>
      </c>
      <c r="D2356" s="14">
        <v>44384</v>
      </c>
      <c r="E2356" s="14">
        <v>44386</v>
      </c>
      <c r="F2356" s="27" t="s">
        <v>3910</v>
      </c>
      <c r="G2356" s="28">
        <v>4380</v>
      </c>
      <c r="H2356" s="29">
        <v>4380</v>
      </c>
      <c r="I2356" s="29">
        <v>1</v>
      </c>
      <c r="J2356" s="30">
        <v>2021</v>
      </c>
      <c r="K2356" s="30">
        <v>2021</v>
      </c>
      <c r="L2356" s="31" t="s">
        <v>3073</v>
      </c>
      <c r="M2356" s="32" t="str">
        <f>IF(_xlfn.XLOOKUP(C2356,'Raw Data_OS_22'!$C$5:$C$4516,'Raw Data_OS_22'!$G$5:$G$4516,"New_Claim/ Reopening")= "New_Claim/ Reopening","New_Claim/ Reopening","Old_Claim")</f>
        <v>Old_Claim</v>
      </c>
      <c r="N2356" s="18" t="str">
        <f>IF(M2356=$N$2,IF(J2356=$N$1,"E1","D"),_xlfn.XLOOKUP(C2356,'Raw Data_OS_22'!$C$5:$C$4516,'Raw Data_OS_22'!$O$5:$O$4516))</f>
        <v>B2</v>
      </c>
    </row>
    <row r="2357" spans="3:14" x14ac:dyDescent="0.35">
      <c r="C2357" s="26" t="s">
        <v>3210</v>
      </c>
      <c r="D2357" s="14">
        <v>44297</v>
      </c>
      <c r="E2357" s="14">
        <v>44396</v>
      </c>
      <c r="F2357" s="27" t="s">
        <v>3910</v>
      </c>
      <c r="G2357" s="28">
        <v>16069</v>
      </c>
      <c r="H2357" s="29">
        <v>16069</v>
      </c>
      <c r="I2357" s="29">
        <v>1</v>
      </c>
      <c r="J2357" s="30">
        <v>2021</v>
      </c>
      <c r="K2357" s="30">
        <v>2021</v>
      </c>
      <c r="L2357" s="31" t="s">
        <v>2250</v>
      </c>
      <c r="M2357" s="32" t="str">
        <f>IF(_xlfn.XLOOKUP(C2357,'Raw Data_OS_22'!$C$5:$C$4516,'Raw Data_OS_22'!$G$5:$G$4516,"New_Claim/ Reopening")= "New_Claim/ Reopening","New_Claim/ Reopening","Old_Claim")</f>
        <v>Old_Claim</v>
      </c>
      <c r="N2357" s="18" t="str">
        <f>IF(M2357=$N$2,IF(J2357=$N$1,"E1","D"),_xlfn.XLOOKUP(C2357,'Raw Data_OS_22'!$C$5:$C$4516,'Raw Data_OS_22'!$O$5:$O$4516))</f>
        <v>B2</v>
      </c>
    </row>
    <row r="2358" spans="3:14" x14ac:dyDescent="0.35">
      <c r="C2358" s="26" t="s">
        <v>3211</v>
      </c>
      <c r="D2358" s="14">
        <v>44350</v>
      </c>
      <c r="E2358" s="14">
        <v>44398</v>
      </c>
      <c r="F2358" s="27" t="s">
        <v>3908</v>
      </c>
      <c r="G2358" s="28">
        <v>990000</v>
      </c>
      <c r="H2358" s="29">
        <v>990000</v>
      </c>
      <c r="I2358" s="29">
        <v>1</v>
      </c>
      <c r="J2358" s="30">
        <v>2021</v>
      </c>
      <c r="K2358" s="30">
        <v>2021</v>
      </c>
      <c r="L2358" s="31" t="s">
        <v>2250</v>
      </c>
      <c r="M2358" s="32" t="str">
        <f>IF(_xlfn.XLOOKUP(C2358,'Raw Data_OS_22'!$C$5:$C$4516,'Raw Data_OS_22'!$G$5:$G$4516,"New_Claim/ Reopening")= "New_Claim/ Reopening","New_Claim/ Reopening","Old_Claim")</f>
        <v>Old_Claim</v>
      </c>
      <c r="N2358" s="18" t="str">
        <f>IF(M2358=$N$2,IF(J2358=$N$1,"E1","D"),_xlfn.XLOOKUP(C2358,'Raw Data_OS_22'!$C$5:$C$4516,'Raw Data_OS_22'!$O$5:$O$4516))</f>
        <v>B2</v>
      </c>
    </row>
    <row r="2359" spans="3:14" x14ac:dyDescent="0.35">
      <c r="C2359" s="26" t="s">
        <v>3213</v>
      </c>
      <c r="D2359" s="14">
        <v>44396</v>
      </c>
      <c r="E2359" s="14">
        <v>44399</v>
      </c>
      <c r="F2359" s="27" t="s">
        <v>3910</v>
      </c>
      <c r="G2359" s="28">
        <v>173756</v>
      </c>
      <c r="H2359" s="29">
        <v>173756</v>
      </c>
      <c r="I2359" s="29">
        <v>1</v>
      </c>
      <c r="J2359" s="30">
        <v>2021</v>
      </c>
      <c r="K2359" s="30">
        <v>2021</v>
      </c>
      <c r="L2359" s="31" t="s">
        <v>3073</v>
      </c>
      <c r="M2359" s="32" t="str">
        <f>IF(_xlfn.XLOOKUP(C2359,'Raw Data_OS_22'!$C$5:$C$4516,'Raw Data_OS_22'!$G$5:$G$4516,"New_Claim/ Reopening")= "New_Claim/ Reopening","New_Claim/ Reopening","Old_Claim")</f>
        <v>Old_Claim</v>
      </c>
      <c r="N2359" s="18" t="str">
        <f>IF(M2359=$N$2,IF(J2359=$N$1,"E1","D"),_xlfn.XLOOKUP(C2359,'Raw Data_OS_22'!$C$5:$C$4516,'Raw Data_OS_22'!$O$5:$O$4516))</f>
        <v>B2</v>
      </c>
    </row>
    <row r="2360" spans="3:14" x14ac:dyDescent="0.35">
      <c r="C2360" s="26" t="s">
        <v>3215</v>
      </c>
      <c r="D2360" s="14">
        <v>44390</v>
      </c>
      <c r="E2360" s="14">
        <v>44399</v>
      </c>
      <c r="F2360" s="27" t="s">
        <v>3908</v>
      </c>
      <c r="G2360" s="28">
        <v>14920</v>
      </c>
      <c r="H2360" s="29">
        <v>14920</v>
      </c>
      <c r="I2360" s="29">
        <v>1</v>
      </c>
      <c r="J2360" s="30">
        <v>2021</v>
      </c>
      <c r="K2360" s="30">
        <v>2021</v>
      </c>
      <c r="L2360" s="31" t="s">
        <v>3073</v>
      </c>
      <c r="M2360" s="32" t="str">
        <f>IF(_xlfn.XLOOKUP(C2360,'Raw Data_OS_22'!$C$5:$C$4516,'Raw Data_OS_22'!$G$5:$G$4516,"New_Claim/ Reopening")= "New_Claim/ Reopening","New_Claim/ Reopening","Old_Claim")</f>
        <v>Old_Claim</v>
      </c>
      <c r="N2360" s="18" t="str">
        <f>IF(M2360=$N$2,IF(J2360=$N$1,"E1","D"),_xlfn.XLOOKUP(C2360,'Raw Data_OS_22'!$C$5:$C$4516,'Raw Data_OS_22'!$O$5:$O$4516))</f>
        <v>B2</v>
      </c>
    </row>
    <row r="2361" spans="3:14" x14ac:dyDescent="0.35">
      <c r="C2361" s="26" t="s">
        <v>3216</v>
      </c>
      <c r="D2361" s="14">
        <v>44395</v>
      </c>
      <c r="E2361" s="14">
        <v>44399</v>
      </c>
      <c r="F2361" s="27" t="s">
        <v>3910</v>
      </c>
      <c r="G2361" s="28">
        <v>480000</v>
      </c>
      <c r="H2361" s="29">
        <v>480000</v>
      </c>
      <c r="I2361" s="29">
        <v>1</v>
      </c>
      <c r="J2361" s="30">
        <v>2021</v>
      </c>
      <c r="K2361" s="30">
        <v>2021</v>
      </c>
      <c r="L2361" s="31" t="s">
        <v>3073</v>
      </c>
      <c r="M2361" s="32" t="str">
        <f>IF(_xlfn.XLOOKUP(C2361,'Raw Data_OS_22'!$C$5:$C$4516,'Raw Data_OS_22'!$G$5:$G$4516,"New_Claim/ Reopening")= "New_Claim/ Reopening","New_Claim/ Reopening","Old_Claim")</f>
        <v>Old_Claim</v>
      </c>
      <c r="N2361" s="18" t="str">
        <f>IF(M2361=$N$2,IF(J2361=$N$1,"E1","D"),_xlfn.XLOOKUP(C2361,'Raw Data_OS_22'!$C$5:$C$4516,'Raw Data_OS_22'!$O$5:$O$4516))</f>
        <v>B2</v>
      </c>
    </row>
    <row r="2362" spans="3:14" x14ac:dyDescent="0.35">
      <c r="C2362" s="26" t="s">
        <v>3217</v>
      </c>
      <c r="D2362" s="14">
        <v>44363</v>
      </c>
      <c r="E2362" s="14">
        <v>44398</v>
      </c>
      <c r="F2362" s="27" t="s">
        <v>3908</v>
      </c>
      <c r="G2362" s="28">
        <v>150000</v>
      </c>
      <c r="H2362" s="29">
        <v>150000</v>
      </c>
      <c r="I2362" s="29">
        <v>1</v>
      </c>
      <c r="J2362" s="30">
        <v>2021</v>
      </c>
      <c r="K2362" s="30">
        <v>2021</v>
      </c>
      <c r="L2362" s="31" t="s">
        <v>2250</v>
      </c>
      <c r="M2362" s="32" t="str">
        <f>IF(_xlfn.XLOOKUP(C2362,'Raw Data_OS_22'!$C$5:$C$4516,'Raw Data_OS_22'!$G$5:$G$4516,"New_Claim/ Reopening")= "New_Claim/ Reopening","New_Claim/ Reopening","Old_Claim")</f>
        <v>Old_Claim</v>
      </c>
      <c r="N2362" s="18" t="str">
        <f>IF(M2362=$N$2,IF(J2362=$N$1,"E1","D"),_xlfn.XLOOKUP(C2362,'Raw Data_OS_22'!$C$5:$C$4516,'Raw Data_OS_22'!$O$5:$O$4516))</f>
        <v>A</v>
      </c>
    </row>
    <row r="2363" spans="3:14" x14ac:dyDescent="0.35">
      <c r="C2363" s="26" t="s">
        <v>3219</v>
      </c>
      <c r="D2363" s="14">
        <v>44387</v>
      </c>
      <c r="E2363" s="14">
        <v>44399</v>
      </c>
      <c r="F2363" s="27" t="s">
        <v>3910</v>
      </c>
      <c r="G2363" s="28">
        <v>1755000</v>
      </c>
      <c r="H2363" s="29">
        <v>1755000</v>
      </c>
      <c r="I2363" s="29">
        <v>1</v>
      </c>
      <c r="J2363" s="30">
        <v>2021</v>
      </c>
      <c r="K2363" s="30">
        <v>2021</v>
      </c>
      <c r="L2363" s="31" t="s">
        <v>3073</v>
      </c>
      <c r="M2363" s="32" t="str">
        <f>IF(_xlfn.XLOOKUP(C2363,'Raw Data_OS_22'!$C$5:$C$4516,'Raw Data_OS_22'!$G$5:$G$4516,"New_Claim/ Reopening")= "New_Claim/ Reopening","New_Claim/ Reopening","Old_Claim")</f>
        <v>Old_Claim</v>
      </c>
      <c r="N2363" s="18" t="str">
        <f>IF(M2363=$N$2,IF(J2363=$N$1,"E1","D"),_xlfn.XLOOKUP(C2363,'Raw Data_OS_22'!$C$5:$C$4516,'Raw Data_OS_22'!$O$5:$O$4516))</f>
        <v>A</v>
      </c>
    </row>
    <row r="2364" spans="3:14" x14ac:dyDescent="0.35">
      <c r="C2364" s="26" t="s">
        <v>3220</v>
      </c>
      <c r="D2364" s="14">
        <v>44397</v>
      </c>
      <c r="E2364" s="14">
        <v>44399</v>
      </c>
      <c r="F2364" s="27" t="s">
        <v>3908</v>
      </c>
      <c r="G2364" s="28">
        <v>243992</v>
      </c>
      <c r="H2364" s="29">
        <v>243992</v>
      </c>
      <c r="I2364" s="29">
        <v>1</v>
      </c>
      <c r="J2364" s="30">
        <v>2021</v>
      </c>
      <c r="K2364" s="30">
        <v>2021</v>
      </c>
      <c r="L2364" s="31" t="s">
        <v>3073</v>
      </c>
      <c r="M2364" s="32" t="str">
        <f>IF(_xlfn.XLOOKUP(C2364,'Raw Data_OS_22'!$C$5:$C$4516,'Raw Data_OS_22'!$G$5:$G$4516,"New_Claim/ Reopening")= "New_Claim/ Reopening","New_Claim/ Reopening","Old_Claim")</f>
        <v>Old_Claim</v>
      </c>
      <c r="N2364" s="18" t="str">
        <f>IF(M2364=$N$2,IF(J2364=$N$1,"E1","D"),_xlfn.XLOOKUP(C2364,'Raw Data_OS_22'!$C$5:$C$4516,'Raw Data_OS_22'!$O$5:$O$4516))</f>
        <v>B1</v>
      </c>
    </row>
    <row r="2365" spans="3:14" x14ac:dyDescent="0.35">
      <c r="C2365" s="26" t="s">
        <v>3222</v>
      </c>
      <c r="D2365" s="14">
        <v>44389</v>
      </c>
      <c r="E2365" s="14">
        <v>44398</v>
      </c>
      <c r="F2365" s="27" t="s">
        <v>3910</v>
      </c>
      <c r="G2365" s="28">
        <v>620000</v>
      </c>
      <c r="H2365" s="29">
        <v>620000</v>
      </c>
      <c r="I2365" s="29">
        <v>1</v>
      </c>
      <c r="J2365" s="30">
        <v>2021</v>
      </c>
      <c r="K2365" s="30">
        <v>2021</v>
      </c>
      <c r="L2365" s="31" t="s">
        <v>3073</v>
      </c>
      <c r="M2365" s="32" t="str">
        <f>IF(_xlfn.XLOOKUP(C2365,'Raw Data_OS_22'!$C$5:$C$4516,'Raw Data_OS_22'!$G$5:$G$4516,"New_Claim/ Reopening")= "New_Claim/ Reopening","New_Claim/ Reopening","Old_Claim")</f>
        <v>Old_Claim</v>
      </c>
      <c r="N2365" s="18" t="str">
        <f>IF(M2365=$N$2,IF(J2365=$N$1,"E1","D"),_xlfn.XLOOKUP(C2365,'Raw Data_OS_22'!$C$5:$C$4516,'Raw Data_OS_22'!$O$5:$O$4516))</f>
        <v>B2</v>
      </c>
    </row>
    <row r="2366" spans="3:14" x14ac:dyDescent="0.35">
      <c r="C2366" s="26" t="s">
        <v>3095</v>
      </c>
      <c r="D2366" s="14">
        <v>44397</v>
      </c>
      <c r="E2366" s="14">
        <v>44403</v>
      </c>
      <c r="F2366" s="27" t="s">
        <v>3910</v>
      </c>
      <c r="G2366" s="28">
        <v>7500</v>
      </c>
      <c r="H2366" s="29">
        <v>7500</v>
      </c>
      <c r="I2366" s="29">
        <v>1</v>
      </c>
      <c r="J2366" s="30">
        <v>2021</v>
      </c>
      <c r="K2366" s="30">
        <v>2021</v>
      </c>
      <c r="L2366" s="31" t="s">
        <v>3073</v>
      </c>
      <c r="M2366" s="32" t="str">
        <f>IF(_xlfn.XLOOKUP(C2366,'Raw Data_OS_22'!$C$5:$C$4516,'Raw Data_OS_22'!$G$5:$G$4516,"New_Claim/ Reopening")= "New_Claim/ Reopening","New_Claim/ Reopening","Old_Claim")</f>
        <v>Old_Claim</v>
      </c>
      <c r="N2366" s="18" t="str">
        <f>IF(M2366=$N$2,IF(J2366=$N$1,"E1","D"),_xlfn.XLOOKUP(C2366,'Raw Data_OS_22'!$C$5:$C$4516,'Raw Data_OS_22'!$O$5:$O$4516))</f>
        <v>A</v>
      </c>
    </row>
    <row r="2367" spans="3:14" x14ac:dyDescent="0.35">
      <c r="C2367" s="26" t="s">
        <v>3096</v>
      </c>
      <c r="D2367" s="14">
        <v>44394</v>
      </c>
      <c r="E2367" s="14">
        <v>44401</v>
      </c>
      <c r="F2367" s="27" t="s">
        <v>3908</v>
      </c>
      <c r="G2367" s="28">
        <v>4000</v>
      </c>
      <c r="H2367" s="29">
        <v>4000</v>
      </c>
      <c r="I2367" s="29">
        <v>1</v>
      </c>
      <c r="J2367" s="30">
        <v>2021</v>
      </c>
      <c r="K2367" s="30">
        <v>2021</v>
      </c>
      <c r="L2367" s="31" t="s">
        <v>3073</v>
      </c>
      <c r="M2367" s="32" t="str">
        <f>IF(_xlfn.XLOOKUP(C2367,'Raw Data_OS_22'!$C$5:$C$4516,'Raw Data_OS_22'!$G$5:$G$4516,"New_Claim/ Reopening")= "New_Claim/ Reopening","New_Claim/ Reopening","Old_Claim")</f>
        <v>Old_Claim</v>
      </c>
      <c r="N2367" s="18" t="str">
        <f>IF(M2367=$N$2,IF(J2367=$N$1,"E1","D"),_xlfn.XLOOKUP(C2367,'Raw Data_OS_22'!$C$5:$C$4516,'Raw Data_OS_22'!$O$5:$O$4516))</f>
        <v>B1</v>
      </c>
    </row>
    <row r="2368" spans="3:14" x14ac:dyDescent="0.35">
      <c r="C2368" s="26" t="s">
        <v>3097</v>
      </c>
      <c r="D2368" s="14">
        <v>44394</v>
      </c>
      <c r="E2368" s="14">
        <v>44403</v>
      </c>
      <c r="F2368" s="27" t="s">
        <v>3910</v>
      </c>
      <c r="G2368" s="28">
        <v>334000</v>
      </c>
      <c r="H2368" s="29">
        <v>334000</v>
      </c>
      <c r="I2368" s="29">
        <v>1</v>
      </c>
      <c r="J2368" s="30">
        <v>2021</v>
      </c>
      <c r="K2368" s="30">
        <v>2021</v>
      </c>
      <c r="L2368" s="31" t="s">
        <v>3073</v>
      </c>
      <c r="M2368" s="32" t="str">
        <f>IF(_xlfn.XLOOKUP(C2368,'Raw Data_OS_22'!$C$5:$C$4516,'Raw Data_OS_22'!$G$5:$G$4516,"New_Claim/ Reopening")= "New_Claim/ Reopening","New_Claim/ Reopening","Old_Claim")</f>
        <v>Old_Claim</v>
      </c>
      <c r="N2368" s="18" t="str">
        <f>IF(M2368=$N$2,IF(J2368=$N$1,"E1","D"),_xlfn.XLOOKUP(C2368,'Raw Data_OS_22'!$C$5:$C$4516,'Raw Data_OS_22'!$O$5:$O$4516))</f>
        <v>B1</v>
      </c>
    </row>
    <row r="2369" spans="3:14" x14ac:dyDescent="0.35">
      <c r="C2369" s="26" t="s">
        <v>3229</v>
      </c>
      <c r="D2369" s="14">
        <v>44384</v>
      </c>
      <c r="E2369" s="14">
        <v>44403</v>
      </c>
      <c r="F2369" s="27" t="s">
        <v>3910</v>
      </c>
      <c r="G2369" s="28">
        <v>6860</v>
      </c>
      <c r="H2369" s="29">
        <v>6860</v>
      </c>
      <c r="I2369" s="29">
        <v>1</v>
      </c>
      <c r="J2369" s="30">
        <v>2021</v>
      </c>
      <c r="K2369" s="30">
        <v>2021</v>
      </c>
      <c r="L2369" s="31" t="s">
        <v>3073</v>
      </c>
      <c r="M2369" s="32" t="str">
        <f>IF(_xlfn.XLOOKUP(C2369,'Raw Data_OS_22'!$C$5:$C$4516,'Raw Data_OS_22'!$G$5:$G$4516,"New_Claim/ Reopening")= "New_Claim/ Reopening","New_Claim/ Reopening","Old_Claim")</f>
        <v>Old_Claim</v>
      </c>
      <c r="N2369" s="18" t="str">
        <f>IF(M2369=$N$2,IF(J2369=$N$1,"E1","D"),_xlfn.XLOOKUP(C2369,'Raw Data_OS_22'!$C$5:$C$4516,'Raw Data_OS_22'!$O$5:$O$4516))</f>
        <v>A</v>
      </c>
    </row>
    <row r="2370" spans="3:14" x14ac:dyDescent="0.35">
      <c r="C2370" s="26" t="s">
        <v>3232</v>
      </c>
      <c r="D2370" s="14">
        <v>44393</v>
      </c>
      <c r="E2370" s="14">
        <v>44404</v>
      </c>
      <c r="F2370" s="27" t="s">
        <v>3910</v>
      </c>
      <c r="G2370" s="28">
        <v>373773</v>
      </c>
      <c r="H2370" s="29">
        <v>373773</v>
      </c>
      <c r="I2370" s="29">
        <v>1</v>
      </c>
      <c r="J2370" s="30">
        <v>2021</v>
      </c>
      <c r="K2370" s="30">
        <v>2021</v>
      </c>
      <c r="L2370" s="31" t="s">
        <v>3073</v>
      </c>
      <c r="M2370" s="32" t="str">
        <f>IF(_xlfn.XLOOKUP(C2370,'Raw Data_OS_22'!$C$5:$C$4516,'Raw Data_OS_22'!$G$5:$G$4516,"New_Claim/ Reopening")= "New_Claim/ Reopening","New_Claim/ Reopening","Old_Claim")</f>
        <v>Old_Claim</v>
      </c>
      <c r="N2370" s="18" t="str">
        <f>IF(M2370=$N$2,IF(J2370=$N$1,"E1","D"),_xlfn.XLOOKUP(C2370,'Raw Data_OS_22'!$C$5:$C$4516,'Raw Data_OS_22'!$O$5:$O$4516))</f>
        <v>B1</v>
      </c>
    </row>
    <row r="2371" spans="3:14" x14ac:dyDescent="0.35">
      <c r="C2371" s="26" t="s">
        <v>3233</v>
      </c>
      <c r="D2371" s="14">
        <v>44379</v>
      </c>
      <c r="E2371" s="14">
        <v>44404</v>
      </c>
      <c r="F2371" s="27" t="s">
        <v>3908</v>
      </c>
      <c r="G2371" s="28">
        <v>868248</v>
      </c>
      <c r="H2371" s="29">
        <v>868248</v>
      </c>
      <c r="I2371" s="29">
        <v>1</v>
      </c>
      <c r="J2371" s="30">
        <v>2021</v>
      </c>
      <c r="K2371" s="30">
        <v>2021</v>
      </c>
      <c r="L2371" s="31" t="s">
        <v>3073</v>
      </c>
      <c r="M2371" s="32" t="str">
        <f>IF(_xlfn.XLOOKUP(C2371,'Raw Data_OS_22'!$C$5:$C$4516,'Raw Data_OS_22'!$G$5:$G$4516,"New_Claim/ Reopening")= "New_Claim/ Reopening","New_Claim/ Reopening","Old_Claim")</f>
        <v>Old_Claim</v>
      </c>
      <c r="N2371" s="18" t="str">
        <f>IF(M2371=$N$2,IF(J2371=$N$1,"E1","D"),_xlfn.XLOOKUP(C2371,'Raw Data_OS_22'!$C$5:$C$4516,'Raw Data_OS_22'!$O$5:$O$4516))</f>
        <v>B2</v>
      </c>
    </row>
    <row r="2372" spans="3:14" x14ac:dyDescent="0.35">
      <c r="C2372" s="26" t="s">
        <v>3236</v>
      </c>
      <c r="D2372" s="14">
        <v>44376</v>
      </c>
      <c r="E2372" s="14">
        <v>44404</v>
      </c>
      <c r="F2372" s="27" t="s">
        <v>3910</v>
      </c>
      <c r="G2372" s="28">
        <v>9360</v>
      </c>
      <c r="H2372" s="29">
        <v>9360</v>
      </c>
      <c r="I2372" s="29">
        <v>1</v>
      </c>
      <c r="J2372" s="30">
        <v>2021</v>
      </c>
      <c r="K2372" s="30">
        <v>2021</v>
      </c>
      <c r="L2372" s="31" t="s">
        <v>2250</v>
      </c>
      <c r="M2372" s="32" t="str">
        <f>IF(_xlfn.XLOOKUP(C2372,'Raw Data_OS_22'!$C$5:$C$4516,'Raw Data_OS_22'!$G$5:$G$4516,"New_Claim/ Reopening")= "New_Claim/ Reopening","New_Claim/ Reopening","Old_Claim")</f>
        <v>Old_Claim</v>
      </c>
      <c r="N2372" s="18" t="str">
        <f>IF(M2372=$N$2,IF(J2372=$N$1,"E1","D"),_xlfn.XLOOKUP(C2372,'Raw Data_OS_22'!$C$5:$C$4516,'Raw Data_OS_22'!$O$5:$O$4516))</f>
        <v>B2</v>
      </c>
    </row>
    <row r="2373" spans="3:14" x14ac:dyDescent="0.35">
      <c r="C2373" s="26" t="s">
        <v>3240</v>
      </c>
      <c r="D2373" s="14">
        <v>44356</v>
      </c>
      <c r="E2373" s="14">
        <v>44392</v>
      </c>
      <c r="F2373" s="27" t="s">
        <v>3908</v>
      </c>
      <c r="G2373" s="28">
        <v>48024</v>
      </c>
      <c r="H2373" s="29">
        <v>48024</v>
      </c>
      <c r="I2373" s="29">
        <v>1</v>
      </c>
      <c r="J2373" s="30">
        <v>2021</v>
      </c>
      <c r="K2373" s="30">
        <v>2021</v>
      </c>
      <c r="L2373" s="31" t="s">
        <v>2250</v>
      </c>
      <c r="M2373" s="32" t="str">
        <f>IF(_xlfn.XLOOKUP(C2373,'Raw Data_OS_22'!$C$5:$C$4516,'Raw Data_OS_22'!$G$5:$G$4516,"New_Claim/ Reopening")= "New_Claim/ Reopening","New_Claim/ Reopening","Old_Claim")</f>
        <v>Old_Claim</v>
      </c>
      <c r="N2373" s="18" t="str">
        <f>IF(M2373=$N$2,IF(J2373=$N$1,"E1","D"),_xlfn.XLOOKUP(C2373,'Raw Data_OS_22'!$C$5:$C$4516,'Raw Data_OS_22'!$O$5:$O$4516))</f>
        <v>B1</v>
      </c>
    </row>
    <row r="2374" spans="3:14" x14ac:dyDescent="0.35">
      <c r="C2374" s="26" t="s">
        <v>3243</v>
      </c>
      <c r="D2374" s="14">
        <v>44354</v>
      </c>
      <c r="E2374" s="14">
        <v>44406</v>
      </c>
      <c r="F2374" s="27" t="s">
        <v>3908</v>
      </c>
      <c r="G2374" s="28">
        <v>20000</v>
      </c>
      <c r="H2374" s="29">
        <v>20000</v>
      </c>
      <c r="I2374" s="29">
        <v>1</v>
      </c>
      <c r="J2374" s="30">
        <v>2021</v>
      </c>
      <c r="K2374" s="30">
        <v>2021</v>
      </c>
      <c r="L2374" s="31" t="s">
        <v>2250</v>
      </c>
      <c r="M2374" s="32" t="str">
        <f>IF(_xlfn.XLOOKUP(C2374,'Raw Data_OS_22'!$C$5:$C$4516,'Raw Data_OS_22'!$G$5:$G$4516,"New_Claim/ Reopening")= "New_Claim/ Reopening","New_Claim/ Reopening","Old_Claim")</f>
        <v>Old_Claim</v>
      </c>
      <c r="N2374" s="18" t="str">
        <f>IF(M2374=$N$2,IF(J2374=$N$1,"E1","D"),_xlfn.XLOOKUP(C2374,'Raw Data_OS_22'!$C$5:$C$4516,'Raw Data_OS_22'!$O$5:$O$4516))</f>
        <v>B2</v>
      </c>
    </row>
    <row r="2375" spans="3:14" x14ac:dyDescent="0.35">
      <c r="C2375" s="26" t="s">
        <v>3244</v>
      </c>
      <c r="D2375" s="14">
        <v>44403</v>
      </c>
      <c r="E2375" s="14">
        <v>44406</v>
      </c>
      <c r="F2375" s="27" t="s">
        <v>3910</v>
      </c>
      <c r="G2375" s="28">
        <v>9360</v>
      </c>
      <c r="H2375" s="29">
        <v>9360</v>
      </c>
      <c r="I2375" s="29">
        <v>1</v>
      </c>
      <c r="J2375" s="30">
        <v>2021</v>
      </c>
      <c r="K2375" s="30">
        <v>2021</v>
      </c>
      <c r="L2375" s="31" t="s">
        <v>3073</v>
      </c>
      <c r="M2375" s="32" t="str">
        <f>IF(_xlfn.XLOOKUP(C2375,'Raw Data_OS_22'!$C$5:$C$4516,'Raw Data_OS_22'!$G$5:$G$4516,"New_Claim/ Reopening")= "New_Claim/ Reopening","New_Claim/ Reopening","Old_Claim")</f>
        <v>Old_Claim</v>
      </c>
      <c r="N2375" s="18" t="str">
        <f>IF(M2375=$N$2,IF(J2375=$N$1,"E1","D"),_xlfn.XLOOKUP(C2375,'Raw Data_OS_22'!$C$5:$C$4516,'Raw Data_OS_22'!$O$5:$O$4516))</f>
        <v>B2</v>
      </c>
    </row>
    <row r="2376" spans="3:14" x14ac:dyDescent="0.35">
      <c r="C2376" s="26" t="s">
        <v>3245</v>
      </c>
      <c r="D2376" s="14">
        <v>44389</v>
      </c>
      <c r="E2376" s="14">
        <v>44392</v>
      </c>
      <c r="F2376" s="27" t="s">
        <v>3910</v>
      </c>
      <c r="G2376" s="28">
        <v>500000</v>
      </c>
      <c r="H2376" s="29">
        <v>500000</v>
      </c>
      <c r="I2376" s="29">
        <v>1</v>
      </c>
      <c r="J2376" s="30">
        <v>2021</v>
      </c>
      <c r="K2376" s="30">
        <v>2021</v>
      </c>
      <c r="L2376" s="31" t="s">
        <v>3073</v>
      </c>
      <c r="M2376" s="32" t="str">
        <f>IF(_xlfn.XLOOKUP(C2376,'Raw Data_OS_22'!$C$5:$C$4516,'Raw Data_OS_22'!$G$5:$G$4516,"New_Claim/ Reopening")= "New_Claim/ Reopening","New_Claim/ Reopening","Old_Claim")</f>
        <v>Old_Claim</v>
      </c>
      <c r="N2376" s="18" t="str">
        <f>IF(M2376=$N$2,IF(J2376=$N$1,"E1","D"),_xlfn.XLOOKUP(C2376,'Raw Data_OS_22'!$C$5:$C$4516,'Raw Data_OS_22'!$O$5:$O$4516))</f>
        <v>B1</v>
      </c>
    </row>
    <row r="2377" spans="3:14" x14ac:dyDescent="0.35">
      <c r="C2377" s="26" t="s">
        <v>3246</v>
      </c>
      <c r="D2377" s="14">
        <v>44401</v>
      </c>
      <c r="E2377" s="14">
        <v>44406</v>
      </c>
      <c r="F2377" s="27" t="s">
        <v>3910</v>
      </c>
      <c r="G2377" s="28">
        <v>573530.70180000004</v>
      </c>
      <c r="H2377" s="29">
        <v>573530.70180000004</v>
      </c>
      <c r="I2377" s="29">
        <v>1</v>
      </c>
      <c r="J2377" s="30">
        <v>2021</v>
      </c>
      <c r="K2377" s="30">
        <v>2021</v>
      </c>
      <c r="L2377" s="31" t="s">
        <v>3073</v>
      </c>
      <c r="M2377" s="32" t="str">
        <f>IF(_xlfn.XLOOKUP(C2377,'Raw Data_OS_22'!$C$5:$C$4516,'Raw Data_OS_22'!$G$5:$G$4516,"New_Claim/ Reopening")= "New_Claim/ Reopening","New_Claim/ Reopening","Old_Claim")</f>
        <v>Old_Claim</v>
      </c>
      <c r="N2377" s="18" t="str">
        <f>IF(M2377=$N$2,IF(J2377=$N$1,"E1","D"),_xlfn.XLOOKUP(C2377,'Raw Data_OS_22'!$C$5:$C$4516,'Raw Data_OS_22'!$O$5:$O$4516))</f>
        <v>B2</v>
      </c>
    </row>
    <row r="2378" spans="3:14" x14ac:dyDescent="0.35">
      <c r="C2378" s="26" t="s">
        <v>3102</v>
      </c>
      <c r="D2378" s="14">
        <v>44380</v>
      </c>
      <c r="E2378" s="14">
        <v>44406</v>
      </c>
      <c r="F2378" s="27" t="s">
        <v>3910</v>
      </c>
      <c r="G2378" s="28">
        <v>96800</v>
      </c>
      <c r="H2378" s="29">
        <v>96800</v>
      </c>
      <c r="I2378" s="29">
        <v>1</v>
      </c>
      <c r="J2378" s="30">
        <v>2021</v>
      </c>
      <c r="K2378" s="30">
        <v>2021</v>
      </c>
      <c r="L2378" s="31" t="s">
        <v>3073</v>
      </c>
      <c r="M2378" s="32" t="str">
        <f>IF(_xlfn.XLOOKUP(C2378,'Raw Data_OS_22'!$C$5:$C$4516,'Raw Data_OS_22'!$G$5:$G$4516,"New_Claim/ Reopening")= "New_Claim/ Reopening","New_Claim/ Reopening","Old_Claim")</f>
        <v>Old_Claim</v>
      </c>
      <c r="N2378" s="18" t="str">
        <f>IF(M2378=$N$2,IF(J2378=$N$1,"E1","D"),_xlfn.XLOOKUP(C2378,'Raw Data_OS_22'!$C$5:$C$4516,'Raw Data_OS_22'!$O$5:$O$4516))</f>
        <v>A</v>
      </c>
    </row>
    <row r="2379" spans="3:14" x14ac:dyDescent="0.35">
      <c r="C2379" s="26" t="s">
        <v>3248</v>
      </c>
      <c r="D2379" s="14">
        <v>44390</v>
      </c>
      <c r="E2379" s="14">
        <v>44407</v>
      </c>
      <c r="F2379" s="27" t="s">
        <v>3910</v>
      </c>
      <c r="G2379" s="28">
        <v>98100</v>
      </c>
      <c r="H2379" s="29">
        <v>98100</v>
      </c>
      <c r="I2379" s="29">
        <v>1</v>
      </c>
      <c r="J2379" s="30">
        <v>2021</v>
      </c>
      <c r="K2379" s="30">
        <v>2021</v>
      </c>
      <c r="L2379" s="31" t="s">
        <v>3073</v>
      </c>
      <c r="M2379" s="32" t="str">
        <f>IF(_xlfn.XLOOKUP(C2379,'Raw Data_OS_22'!$C$5:$C$4516,'Raw Data_OS_22'!$G$5:$G$4516,"New_Claim/ Reopening")= "New_Claim/ Reopening","New_Claim/ Reopening","Old_Claim")</f>
        <v>Old_Claim</v>
      </c>
      <c r="N2379" s="18" t="str">
        <f>IF(M2379=$N$2,IF(J2379=$N$1,"E1","D"),_xlfn.XLOOKUP(C2379,'Raw Data_OS_22'!$C$5:$C$4516,'Raw Data_OS_22'!$O$5:$O$4516))</f>
        <v>B1</v>
      </c>
    </row>
    <row r="2380" spans="3:14" x14ac:dyDescent="0.35">
      <c r="C2380" s="26" t="s">
        <v>3250</v>
      </c>
      <c r="D2380" s="14">
        <v>44401</v>
      </c>
      <c r="E2380" s="14">
        <v>44407</v>
      </c>
      <c r="F2380" s="27" t="s">
        <v>3910</v>
      </c>
      <c r="G2380" s="28">
        <v>6740</v>
      </c>
      <c r="H2380" s="29">
        <v>6740</v>
      </c>
      <c r="I2380" s="29">
        <v>1</v>
      </c>
      <c r="J2380" s="30">
        <v>2021</v>
      </c>
      <c r="K2380" s="30">
        <v>2021</v>
      </c>
      <c r="L2380" s="31" t="s">
        <v>3073</v>
      </c>
      <c r="M2380" s="32" t="str">
        <f>IF(_xlfn.XLOOKUP(C2380,'Raw Data_OS_22'!$C$5:$C$4516,'Raw Data_OS_22'!$G$5:$G$4516,"New_Claim/ Reopening")= "New_Claim/ Reopening","New_Claim/ Reopening","Old_Claim")</f>
        <v>Old_Claim</v>
      </c>
      <c r="N2380" s="18" t="str">
        <f>IF(M2380=$N$2,IF(J2380=$N$1,"E1","D"),_xlfn.XLOOKUP(C2380,'Raw Data_OS_22'!$C$5:$C$4516,'Raw Data_OS_22'!$O$5:$O$4516))</f>
        <v>B2</v>
      </c>
    </row>
    <row r="2381" spans="3:14" x14ac:dyDescent="0.35">
      <c r="C2381" s="26" t="s">
        <v>3103</v>
      </c>
      <c r="D2381" s="14">
        <v>44401</v>
      </c>
      <c r="E2381" s="14">
        <v>44407</v>
      </c>
      <c r="F2381" s="27" t="s">
        <v>3910</v>
      </c>
      <c r="G2381" s="28">
        <v>500000</v>
      </c>
      <c r="H2381" s="29">
        <v>500000</v>
      </c>
      <c r="I2381" s="29">
        <v>1</v>
      </c>
      <c r="J2381" s="30">
        <v>2021</v>
      </c>
      <c r="K2381" s="30">
        <v>2021</v>
      </c>
      <c r="L2381" s="31" t="s">
        <v>3073</v>
      </c>
      <c r="M2381" s="32" t="str">
        <f>IF(_xlfn.XLOOKUP(C2381,'Raw Data_OS_22'!$C$5:$C$4516,'Raw Data_OS_22'!$G$5:$G$4516,"New_Claim/ Reopening")= "New_Claim/ Reopening","New_Claim/ Reopening","Old_Claim")</f>
        <v>Old_Claim</v>
      </c>
      <c r="N2381" s="18" t="str">
        <f>IF(M2381=$N$2,IF(J2381=$N$1,"E1","D"),_xlfn.XLOOKUP(C2381,'Raw Data_OS_22'!$C$5:$C$4516,'Raw Data_OS_22'!$O$5:$O$4516))</f>
        <v>B2</v>
      </c>
    </row>
    <row r="2382" spans="3:14" x14ac:dyDescent="0.35">
      <c r="C2382" s="26" t="s">
        <v>3252</v>
      </c>
      <c r="D2382" s="14">
        <v>44306</v>
      </c>
      <c r="E2382" s="14">
        <v>44360</v>
      </c>
      <c r="F2382" s="27" t="s">
        <v>3910</v>
      </c>
      <c r="G2382" s="28">
        <v>33190</v>
      </c>
      <c r="H2382" s="29">
        <v>33190</v>
      </c>
      <c r="I2382" s="29">
        <v>1</v>
      </c>
      <c r="J2382" s="30">
        <v>2021</v>
      </c>
      <c r="K2382" s="30">
        <v>2021</v>
      </c>
      <c r="L2382" s="31" t="s">
        <v>2250</v>
      </c>
      <c r="M2382" s="32" t="str">
        <f>IF(_xlfn.XLOOKUP(C2382,'Raw Data_OS_22'!$C$5:$C$4516,'Raw Data_OS_22'!$G$5:$G$4516,"New_Claim/ Reopening")= "New_Claim/ Reopening","New_Claim/ Reopening","Old_Claim")</f>
        <v>Old_Claim</v>
      </c>
      <c r="N2382" s="18" t="str">
        <f>IF(M2382=$N$2,IF(J2382=$N$1,"E1","D"),_xlfn.XLOOKUP(C2382,'Raw Data_OS_22'!$C$5:$C$4516,'Raw Data_OS_22'!$O$5:$O$4516))</f>
        <v>B1</v>
      </c>
    </row>
    <row r="2383" spans="3:14" x14ac:dyDescent="0.35">
      <c r="C2383" s="26" t="s">
        <v>3255</v>
      </c>
      <c r="D2383" s="14">
        <v>44406</v>
      </c>
      <c r="E2383" s="14">
        <v>44407</v>
      </c>
      <c r="F2383" s="27" t="s">
        <v>3908</v>
      </c>
      <c r="G2383" s="28">
        <v>496000</v>
      </c>
      <c r="H2383" s="29">
        <v>496000</v>
      </c>
      <c r="I2383" s="29">
        <v>1</v>
      </c>
      <c r="J2383" s="30">
        <v>2021</v>
      </c>
      <c r="K2383" s="30">
        <v>2021</v>
      </c>
      <c r="L2383" s="31" t="s">
        <v>3073</v>
      </c>
      <c r="M2383" s="32" t="str">
        <f>IF(_xlfn.XLOOKUP(C2383,'Raw Data_OS_22'!$C$5:$C$4516,'Raw Data_OS_22'!$G$5:$G$4516,"New_Claim/ Reopening")= "New_Claim/ Reopening","New_Claim/ Reopening","Old_Claim")</f>
        <v>Old_Claim</v>
      </c>
      <c r="N2383" s="18" t="str">
        <f>IF(M2383=$N$2,IF(J2383=$N$1,"E1","D"),_xlfn.XLOOKUP(C2383,'Raw Data_OS_22'!$C$5:$C$4516,'Raw Data_OS_22'!$O$5:$O$4516))</f>
        <v>B1</v>
      </c>
    </row>
    <row r="2384" spans="3:14" x14ac:dyDescent="0.35">
      <c r="C2384" s="26" t="s">
        <v>3259</v>
      </c>
      <c r="D2384" s="14">
        <v>44399</v>
      </c>
      <c r="E2384" s="14">
        <v>44410</v>
      </c>
      <c r="F2384" s="27" t="s">
        <v>3910</v>
      </c>
      <c r="G2384" s="28">
        <v>17660</v>
      </c>
      <c r="H2384" s="29">
        <v>17660</v>
      </c>
      <c r="I2384" s="29">
        <v>1</v>
      </c>
      <c r="J2384" s="30">
        <v>2021</v>
      </c>
      <c r="K2384" s="30">
        <v>2021</v>
      </c>
      <c r="L2384" s="31" t="s">
        <v>3073</v>
      </c>
      <c r="M2384" s="32" t="str">
        <f>IF(_xlfn.XLOOKUP(C2384,'Raw Data_OS_22'!$C$5:$C$4516,'Raw Data_OS_22'!$G$5:$G$4516,"New_Claim/ Reopening")= "New_Claim/ Reopening","New_Claim/ Reopening","Old_Claim")</f>
        <v>Old_Claim</v>
      </c>
      <c r="N2384" s="18" t="str">
        <f>IF(M2384=$N$2,IF(J2384=$N$1,"E1","D"),_xlfn.XLOOKUP(C2384,'Raw Data_OS_22'!$C$5:$C$4516,'Raw Data_OS_22'!$O$5:$O$4516))</f>
        <v>B1</v>
      </c>
    </row>
    <row r="2385" spans="3:14" x14ac:dyDescent="0.35">
      <c r="C2385" s="26" t="s">
        <v>3261</v>
      </c>
      <c r="D2385" s="14">
        <v>44385</v>
      </c>
      <c r="E2385" s="14">
        <v>44406</v>
      </c>
      <c r="F2385" s="27" t="s">
        <v>3910</v>
      </c>
      <c r="G2385" s="28">
        <v>29000</v>
      </c>
      <c r="H2385" s="29">
        <v>29000</v>
      </c>
      <c r="I2385" s="29">
        <v>1</v>
      </c>
      <c r="J2385" s="30">
        <v>2021</v>
      </c>
      <c r="K2385" s="30">
        <v>2021</v>
      </c>
      <c r="L2385" s="31" t="s">
        <v>3073</v>
      </c>
      <c r="M2385" s="32" t="str">
        <f>IF(_xlfn.XLOOKUP(C2385,'Raw Data_OS_22'!$C$5:$C$4516,'Raw Data_OS_22'!$G$5:$G$4516,"New_Claim/ Reopening")= "New_Claim/ Reopening","New_Claim/ Reopening","Old_Claim")</f>
        <v>Old_Claim</v>
      </c>
      <c r="N2385" s="18" t="str">
        <f>IF(M2385=$N$2,IF(J2385=$N$1,"E1","D"),_xlfn.XLOOKUP(C2385,'Raw Data_OS_22'!$C$5:$C$4516,'Raw Data_OS_22'!$O$5:$O$4516))</f>
        <v>B2</v>
      </c>
    </row>
    <row r="2386" spans="3:14" x14ac:dyDescent="0.35">
      <c r="C2386" s="26" t="s">
        <v>3262</v>
      </c>
      <c r="D2386" s="14">
        <v>44409</v>
      </c>
      <c r="E2386" s="14">
        <v>44410</v>
      </c>
      <c r="F2386" s="27" t="s">
        <v>3910</v>
      </c>
      <c r="G2386" s="28">
        <v>30960</v>
      </c>
      <c r="H2386" s="29">
        <v>30960</v>
      </c>
      <c r="I2386" s="29">
        <v>1</v>
      </c>
      <c r="J2386" s="30">
        <v>2021</v>
      </c>
      <c r="K2386" s="30">
        <v>2021</v>
      </c>
      <c r="L2386" s="31" t="s">
        <v>3073</v>
      </c>
      <c r="M2386" s="32" t="str">
        <f>IF(_xlfn.XLOOKUP(C2386,'Raw Data_OS_22'!$C$5:$C$4516,'Raw Data_OS_22'!$G$5:$G$4516,"New_Claim/ Reopening")= "New_Claim/ Reopening","New_Claim/ Reopening","Old_Claim")</f>
        <v>Old_Claim</v>
      </c>
      <c r="N2386" s="18" t="str">
        <f>IF(M2386=$N$2,IF(J2386=$N$1,"E1","D"),_xlfn.XLOOKUP(C2386,'Raw Data_OS_22'!$C$5:$C$4516,'Raw Data_OS_22'!$O$5:$O$4516))</f>
        <v>B1</v>
      </c>
    </row>
    <row r="2387" spans="3:14" x14ac:dyDescent="0.35">
      <c r="C2387" s="26" t="s">
        <v>3263</v>
      </c>
      <c r="D2387" s="14">
        <v>44403</v>
      </c>
      <c r="E2387" s="14">
        <v>44410</v>
      </c>
      <c r="F2387" s="27" t="s">
        <v>3910</v>
      </c>
      <c r="G2387" s="28">
        <v>13560</v>
      </c>
      <c r="H2387" s="29">
        <v>13560</v>
      </c>
      <c r="I2387" s="29">
        <v>1</v>
      </c>
      <c r="J2387" s="30">
        <v>2021</v>
      </c>
      <c r="K2387" s="30">
        <v>2021</v>
      </c>
      <c r="L2387" s="31" t="s">
        <v>3073</v>
      </c>
      <c r="M2387" s="32" t="str">
        <f>IF(_xlfn.XLOOKUP(C2387,'Raw Data_OS_22'!$C$5:$C$4516,'Raw Data_OS_22'!$G$5:$G$4516,"New_Claim/ Reopening")= "New_Claim/ Reopening","New_Claim/ Reopening","Old_Claim")</f>
        <v>Old_Claim</v>
      </c>
      <c r="N2387" s="18" t="str">
        <f>IF(M2387=$N$2,IF(J2387=$N$1,"E1","D"),_xlfn.XLOOKUP(C2387,'Raw Data_OS_22'!$C$5:$C$4516,'Raw Data_OS_22'!$O$5:$O$4516))</f>
        <v>B2</v>
      </c>
    </row>
    <row r="2388" spans="3:14" x14ac:dyDescent="0.35">
      <c r="C2388" s="26" t="s">
        <v>3264</v>
      </c>
      <c r="D2388" s="14">
        <v>44403</v>
      </c>
      <c r="E2388" s="14">
        <v>44410</v>
      </c>
      <c r="F2388" s="27" t="s">
        <v>3910</v>
      </c>
      <c r="G2388" s="28">
        <v>6740</v>
      </c>
      <c r="H2388" s="29">
        <v>6740</v>
      </c>
      <c r="I2388" s="29">
        <v>1</v>
      </c>
      <c r="J2388" s="30">
        <v>2021</v>
      </c>
      <c r="K2388" s="30">
        <v>2021</v>
      </c>
      <c r="L2388" s="31" t="s">
        <v>3073</v>
      </c>
      <c r="M2388" s="32" t="str">
        <f>IF(_xlfn.XLOOKUP(C2388,'Raw Data_OS_22'!$C$5:$C$4516,'Raw Data_OS_22'!$G$5:$G$4516,"New_Claim/ Reopening")= "New_Claim/ Reopening","New_Claim/ Reopening","Old_Claim")</f>
        <v>Old_Claim</v>
      </c>
      <c r="N2388" s="18" t="str">
        <f>IF(M2388=$N$2,IF(J2388=$N$1,"E1","D"),_xlfn.XLOOKUP(C2388,'Raw Data_OS_22'!$C$5:$C$4516,'Raw Data_OS_22'!$O$5:$O$4516))</f>
        <v>B1</v>
      </c>
    </row>
    <row r="2389" spans="3:14" x14ac:dyDescent="0.35">
      <c r="C2389" s="26" t="s">
        <v>3265</v>
      </c>
      <c r="D2389" s="14">
        <v>44408</v>
      </c>
      <c r="E2389" s="14">
        <v>44410</v>
      </c>
      <c r="F2389" s="27" t="s">
        <v>3910</v>
      </c>
      <c r="G2389" s="28">
        <v>240120</v>
      </c>
      <c r="H2389" s="29">
        <v>240120</v>
      </c>
      <c r="I2389" s="29">
        <v>1</v>
      </c>
      <c r="J2389" s="30">
        <v>2021</v>
      </c>
      <c r="K2389" s="30">
        <v>2021</v>
      </c>
      <c r="L2389" s="31" t="s">
        <v>3073</v>
      </c>
      <c r="M2389" s="32" t="str">
        <f>IF(_xlfn.XLOOKUP(C2389,'Raw Data_OS_22'!$C$5:$C$4516,'Raw Data_OS_22'!$G$5:$G$4516,"New_Claim/ Reopening")= "New_Claim/ Reopening","New_Claim/ Reopening","Old_Claim")</f>
        <v>Old_Claim</v>
      </c>
      <c r="N2389" s="18" t="str">
        <f>IF(M2389=$N$2,IF(J2389=$N$1,"E1","D"),_xlfn.XLOOKUP(C2389,'Raw Data_OS_22'!$C$5:$C$4516,'Raw Data_OS_22'!$O$5:$O$4516))</f>
        <v>B2</v>
      </c>
    </row>
    <row r="2390" spans="3:14" x14ac:dyDescent="0.35">
      <c r="C2390" s="26" t="s">
        <v>3267</v>
      </c>
      <c r="D2390" s="14">
        <v>44387</v>
      </c>
      <c r="E2390" s="14">
        <v>44411</v>
      </c>
      <c r="F2390" s="27" t="s">
        <v>3910</v>
      </c>
      <c r="G2390" s="28">
        <v>1200000</v>
      </c>
      <c r="H2390" s="29">
        <v>1200000</v>
      </c>
      <c r="I2390" s="29">
        <v>1</v>
      </c>
      <c r="J2390" s="30">
        <v>2021</v>
      </c>
      <c r="K2390" s="30">
        <v>2021</v>
      </c>
      <c r="L2390" s="31" t="s">
        <v>3073</v>
      </c>
      <c r="M2390" s="32" t="str">
        <f>IF(_xlfn.XLOOKUP(C2390,'Raw Data_OS_22'!$C$5:$C$4516,'Raw Data_OS_22'!$G$5:$G$4516,"New_Claim/ Reopening")= "New_Claim/ Reopening","New_Claim/ Reopening","Old_Claim")</f>
        <v>Old_Claim</v>
      </c>
      <c r="N2390" s="18" t="str">
        <f>IF(M2390=$N$2,IF(J2390=$N$1,"E1","D"),_xlfn.XLOOKUP(C2390,'Raw Data_OS_22'!$C$5:$C$4516,'Raw Data_OS_22'!$O$5:$O$4516))</f>
        <v>B1</v>
      </c>
    </row>
    <row r="2391" spans="3:14" x14ac:dyDescent="0.35">
      <c r="C2391" s="26" t="s">
        <v>3268</v>
      </c>
      <c r="D2391" s="14">
        <v>44407</v>
      </c>
      <c r="E2391" s="14">
        <v>44411</v>
      </c>
      <c r="F2391" s="27" t="s">
        <v>3910</v>
      </c>
      <c r="G2391" s="28">
        <v>106500</v>
      </c>
      <c r="H2391" s="29">
        <v>106500</v>
      </c>
      <c r="I2391" s="29">
        <v>1</v>
      </c>
      <c r="J2391" s="30">
        <v>2021</v>
      </c>
      <c r="K2391" s="30">
        <v>2021</v>
      </c>
      <c r="L2391" s="31" t="s">
        <v>3073</v>
      </c>
      <c r="M2391" s="32" t="str">
        <f>IF(_xlfn.XLOOKUP(C2391,'Raw Data_OS_22'!$C$5:$C$4516,'Raw Data_OS_22'!$G$5:$G$4516,"New_Claim/ Reopening")= "New_Claim/ Reopening","New_Claim/ Reopening","Old_Claim")</f>
        <v>Old_Claim</v>
      </c>
      <c r="N2391" s="18" t="str">
        <f>IF(M2391=$N$2,IF(J2391=$N$1,"E1","D"),_xlfn.XLOOKUP(C2391,'Raw Data_OS_22'!$C$5:$C$4516,'Raw Data_OS_22'!$O$5:$O$4516))</f>
        <v>B1</v>
      </c>
    </row>
    <row r="2392" spans="3:14" x14ac:dyDescent="0.35">
      <c r="C2392" s="26" t="s">
        <v>3270</v>
      </c>
      <c r="D2392" s="14">
        <v>44385</v>
      </c>
      <c r="E2392" s="14">
        <v>44398</v>
      </c>
      <c r="F2392" s="27" t="s">
        <v>3910</v>
      </c>
      <c r="G2392" s="28">
        <v>284512</v>
      </c>
      <c r="H2392" s="29">
        <v>284512</v>
      </c>
      <c r="I2392" s="29">
        <v>1</v>
      </c>
      <c r="J2392" s="30">
        <v>2021</v>
      </c>
      <c r="K2392" s="30">
        <v>2021</v>
      </c>
      <c r="L2392" s="31" t="s">
        <v>3073</v>
      </c>
      <c r="M2392" s="32" t="str">
        <f>IF(_xlfn.XLOOKUP(C2392,'Raw Data_OS_22'!$C$5:$C$4516,'Raw Data_OS_22'!$G$5:$G$4516,"New_Claim/ Reopening")= "New_Claim/ Reopening","New_Claim/ Reopening","Old_Claim")</f>
        <v>Old_Claim</v>
      </c>
      <c r="N2392" s="18" t="str">
        <f>IF(M2392=$N$2,IF(J2392=$N$1,"E1","D"),_xlfn.XLOOKUP(C2392,'Raw Data_OS_22'!$C$5:$C$4516,'Raw Data_OS_22'!$O$5:$O$4516))</f>
        <v>B1</v>
      </c>
    </row>
    <row r="2393" spans="3:14" x14ac:dyDescent="0.35">
      <c r="C2393" s="26" t="s">
        <v>3109</v>
      </c>
      <c r="D2393" s="14">
        <v>44399</v>
      </c>
      <c r="E2393" s="14">
        <v>44413</v>
      </c>
      <c r="F2393" s="27" t="s">
        <v>3910</v>
      </c>
      <c r="G2393" s="28">
        <v>9360</v>
      </c>
      <c r="H2393" s="29">
        <v>9360</v>
      </c>
      <c r="I2393" s="29">
        <v>1</v>
      </c>
      <c r="J2393" s="30">
        <v>2021</v>
      </c>
      <c r="K2393" s="30">
        <v>2021</v>
      </c>
      <c r="L2393" s="31" t="s">
        <v>3073</v>
      </c>
      <c r="M2393" s="32" t="str">
        <f>IF(_xlfn.XLOOKUP(C2393,'Raw Data_OS_22'!$C$5:$C$4516,'Raw Data_OS_22'!$G$5:$G$4516,"New_Claim/ Reopening")= "New_Claim/ Reopening","New_Claim/ Reopening","Old_Claim")</f>
        <v>Old_Claim</v>
      </c>
      <c r="N2393" s="18" t="str">
        <f>IF(M2393=$N$2,IF(J2393=$N$1,"E1","D"),_xlfn.XLOOKUP(C2393,'Raw Data_OS_22'!$C$5:$C$4516,'Raw Data_OS_22'!$O$5:$O$4516))</f>
        <v>B1</v>
      </c>
    </row>
    <row r="2394" spans="3:14" x14ac:dyDescent="0.35">
      <c r="C2394" s="26" t="s">
        <v>3272</v>
      </c>
      <c r="D2394" s="14">
        <v>44406</v>
      </c>
      <c r="E2394" s="14">
        <v>44413</v>
      </c>
      <c r="F2394" s="27" t="s">
        <v>3910</v>
      </c>
      <c r="G2394" s="28">
        <v>743357.45609999995</v>
      </c>
      <c r="H2394" s="29">
        <v>743357.45609999995</v>
      </c>
      <c r="I2394" s="29">
        <v>1</v>
      </c>
      <c r="J2394" s="30">
        <v>2021</v>
      </c>
      <c r="K2394" s="30">
        <v>2021</v>
      </c>
      <c r="L2394" s="31" t="s">
        <v>3073</v>
      </c>
      <c r="M2394" s="32" t="str">
        <f>IF(_xlfn.XLOOKUP(C2394,'Raw Data_OS_22'!$C$5:$C$4516,'Raw Data_OS_22'!$G$5:$G$4516,"New_Claim/ Reopening")= "New_Claim/ Reopening","New_Claim/ Reopening","Old_Claim")</f>
        <v>Old_Claim</v>
      </c>
      <c r="N2394" s="18" t="str">
        <f>IF(M2394=$N$2,IF(J2394=$N$1,"E1","D"),_xlfn.XLOOKUP(C2394,'Raw Data_OS_22'!$C$5:$C$4516,'Raw Data_OS_22'!$O$5:$O$4516))</f>
        <v>B2</v>
      </c>
    </row>
    <row r="2395" spans="3:14" x14ac:dyDescent="0.35">
      <c r="C2395" s="26" t="s">
        <v>3274</v>
      </c>
      <c r="D2395" s="14">
        <v>44385</v>
      </c>
      <c r="E2395" s="14">
        <v>44403</v>
      </c>
      <c r="F2395" s="27" t="s">
        <v>3908</v>
      </c>
      <c r="G2395" s="28">
        <v>995000</v>
      </c>
      <c r="H2395" s="29">
        <v>995000</v>
      </c>
      <c r="I2395" s="29">
        <v>1</v>
      </c>
      <c r="J2395" s="30">
        <v>2021</v>
      </c>
      <c r="K2395" s="30">
        <v>2021</v>
      </c>
      <c r="L2395" s="31" t="s">
        <v>3073</v>
      </c>
      <c r="M2395" s="32" t="str">
        <f>IF(_xlfn.XLOOKUP(C2395,'Raw Data_OS_22'!$C$5:$C$4516,'Raw Data_OS_22'!$G$5:$G$4516,"New_Claim/ Reopening")= "New_Claim/ Reopening","New_Claim/ Reopening","Old_Claim")</f>
        <v>Old_Claim</v>
      </c>
      <c r="N2395" s="18" t="str">
        <f>IF(M2395=$N$2,IF(J2395=$N$1,"E1","D"),_xlfn.XLOOKUP(C2395,'Raw Data_OS_22'!$C$5:$C$4516,'Raw Data_OS_22'!$O$5:$O$4516))</f>
        <v>B2</v>
      </c>
    </row>
    <row r="2396" spans="3:14" x14ac:dyDescent="0.35">
      <c r="C2396" s="26" t="s">
        <v>3112</v>
      </c>
      <c r="D2396" s="14">
        <v>44409</v>
      </c>
      <c r="E2396" s="14">
        <v>44413</v>
      </c>
      <c r="F2396" s="27" t="s">
        <v>3908</v>
      </c>
      <c r="G2396" s="28">
        <v>61200</v>
      </c>
      <c r="H2396" s="29">
        <v>61200</v>
      </c>
      <c r="I2396" s="29">
        <v>1</v>
      </c>
      <c r="J2396" s="30">
        <v>2021</v>
      </c>
      <c r="K2396" s="30">
        <v>2021</v>
      </c>
      <c r="L2396" s="31" t="s">
        <v>3073</v>
      </c>
      <c r="M2396" s="32" t="str">
        <f>IF(_xlfn.XLOOKUP(C2396,'Raw Data_OS_22'!$C$5:$C$4516,'Raw Data_OS_22'!$G$5:$G$4516,"New_Claim/ Reopening")= "New_Claim/ Reopening","New_Claim/ Reopening","Old_Claim")</f>
        <v>Old_Claim</v>
      </c>
      <c r="N2396" s="18" t="str">
        <f>IF(M2396=$N$2,IF(J2396=$N$1,"E1","D"),_xlfn.XLOOKUP(C2396,'Raw Data_OS_22'!$C$5:$C$4516,'Raw Data_OS_22'!$O$5:$O$4516))</f>
        <v>B1</v>
      </c>
    </row>
    <row r="2397" spans="3:14" x14ac:dyDescent="0.35">
      <c r="C2397" s="26" t="s">
        <v>3276</v>
      </c>
      <c r="D2397" s="14">
        <v>44313</v>
      </c>
      <c r="E2397" s="14">
        <v>44414</v>
      </c>
      <c r="F2397" s="27" t="s">
        <v>3910</v>
      </c>
      <c r="G2397" s="28">
        <v>250000</v>
      </c>
      <c r="H2397" s="29">
        <v>250000</v>
      </c>
      <c r="I2397" s="29">
        <v>1</v>
      </c>
      <c r="J2397" s="30">
        <v>2021</v>
      </c>
      <c r="K2397" s="30">
        <v>2021</v>
      </c>
      <c r="L2397" s="31" t="s">
        <v>2250</v>
      </c>
      <c r="M2397" s="32" t="str">
        <f>IF(_xlfn.XLOOKUP(C2397,'Raw Data_OS_22'!$C$5:$C$4516,'Raw Data_OS_22'!$G$5:$G$4516,"New_Claim/ Reopening")= "New_Claim/ Reopening","New_Claim/ Reopening","Old_Claim")</f>
        <v>Old_Claim</v>
      </c>
      <c r="N2397" s="18" t="str">
        <f>IF(M2397=$N$2,IF(J2397=$N$1,"E1","D"),_xlfn.XLOOKUP(C2397,'Raw Data_OS_22'!$C$5:$C$4516,'Raw Data_OS_22'!$O$5:$O$4516))</f>
        <v>A</v>
      </c>
    </row>
    <row r="2398" spans="3:14" x14ac:dyDescent="0.35">
      <c r="C2398" s="26" t="s">
        <v>3277</v>
      </c>
      <c r="D2398" s="14">
        <v>44408</v>
      </c>
      <c r="E2398" s="14">
        <v>44410</v>
      </c>
      <c r="F2398" s="27" t="s">
        <v>3910</v>
      </c>
      <c r="G2398" s="28">
        <v>4640</v>
      </c>
      <c r="H2398" s="29">
        <v>4640</v>
      </c>
      <c r="I2398" s="29">
        <v>1</v>
      </c>
      <c r="J2398" s="30">
        <v>2021</v>
      </c>
      <c r="K2398" s="30">
        <v>2021</v>
      </c>
      <c r="L2398" s="31" t="s">
        <v>3073</v>
      </c>
      <c r="M2398" s="32" t="str">
        <f>IF(_xlfn.XLOOKUP(C2398,'Raw Data_OS_22'!$C$5:$C$4516,'Raw Data_OS_22'!$G$5:$G$4516,"New_Claim/ Reopening")= "New_Claim/ Reopening","New_Claim/ Reopening","Old_Claim")</f>
        <v>Old_Claim</v>
      </c>
      <c r="N2398" s="18" t="str">
        <f>IF(M2398=$N$2,IF(J2398=$N$1,"E1","D"),_xlfn.XLOOKUP(C2398,'Raw Data_OS_22'!$C$5:$C$4516,'Raw Data_OS_22'!$O$5:$O$4516))</f>
        <v>B1</v>
      </c>
    </row>
    <row r="2399" spans="3:14" x14ac:dyDescent="0.35">
      <c r="C2399" s="26" t="s">
        <v>3278</v>
      </c>
      <c r="D2399" s="14">
        <v>44395</v>
      </c>
      <c r="E2399" s="14">
        <v>44414</v>
      </c>
      <c r="F2399" s="27" t="s">
        <v>3910</v>
      </c>
      <c r="G2399" s="28">
        <v>9000</v>
      </c>
      <c r="H2399" s="29">
        <v>9000</v>
      </c>
      <c r="I2399" s="29">
        <v>1</v>
      </c>
      <c r="J2399" s="30">
        <v>2021</v>
      </c>
      <c r="K2399" s="30">
        <v>2021</v>
      </c>
      <c r="L2399" s="31" t="s">
        <v>3073</v>
      </c>
      <c r="M2399" s="32" t="str">
        <f>IF(_xlfn.XLOOKUP(C2399,'Raw Data_OS_22'!$C$5:$C$4516,'Raw Data_OS_22'!$G$5:$G$4516,"New_Claim/ Reopening")= "New_Claim/ Reopening","New_Claim/ Reopening","Old_Claim")</f>
        <v>Old_Claim</v>
      </c>
      <c r="N2399" s="18" t="str">
        <f>IF(M2399=$N$2,IF(J2399=$N$1,"E1","D"),_xlfn.XLOOKUP(C2399,'Raw Data_OS_22'!$C$5:$C$4516,'Raw Data_OS_22'!$O$5:$O$4516))</f>
        <v>B2</v>
      </c>
    </row>
    <row r="2400" spans="3:14" x14ac:dyDescent="0.35">
      <c r="C2400" s="26" t="s">
        <v>3281</v>
      </c>
      <c r="D2400" s="14">
        <v>44406</v>
      </c>
      <c r="E2400" s="14">
        <v>44414</v>
      </c>
      <c r="F2400" s="27" t="s">
        <v>3908</v>
      </c>
      <c r="G2400" s="28">
        <v>92000</v>
      </c>
      <c r="H2400" s="29">
        <v>92000</v>
      </c>
      <c r="I2400" s="29">
        <v>1</v>
      </c>
      <c r="J2400" s="30">
        <v>2021</v>
      </c>
      <c r="K2400" s="30">
        <v>2021</v>
      </c>
      <c r="L2400" s="31" t="s">
        <v>3073</v>
      </c>
      <c r="M2400" s="32" t="str">
        <f>IF(_xlfn.XLOOKUP(C2400,'Raw Data_OS_22'!$C$5:$C$4516,'Raw Data_OS_22'!$G$5:$G$4516,"New_Claim/ Reopening")= "New_Claim/ Reopening","New_Claim/ Reopening","Old_Claim")</f>
        <v>Old_Claim</v>
      </c>
      <c r="N2400" s="18" t="str">
        <f>IF(M2400=$N$2,IF(J2400=$N$1,"E1","D"),_xlfn.XLOOKUP(C2400,'Raw Data_OS_22'!$C$5:$C$4516,'Raw Data_OS_22'!$O$5:$O$4516))</f>
        <v>A</v>
      </c>
    </row>
    <row r="2401" spans="3:14" x14ac:dyDescent="0.35">
      <c r="C2401" s="26" t="s">
        <v>3115</v>
      </c>
      <c r="D2401" s="14">
        <v>44406</v>
      </c>
      <c r="E2401" s="14">
        <v>44413</v>
      </c>
      <c r="F2401" s="27" t="s">
        <v>3910</v>
      </c>
      <c r="G2401" s="28">
        <v>1120000</v>
      </c>
      <c r="H2401" s="29">
        <v>1120000</v>
      </c>
      <c r="I2401" s="29">
        <v>1</v>
      </c>
      <c r="J2401" s="30">
        <v>2021</v>
      </c>
      <c r="K2401" s="30">
        <v>2021</v>
      </c>
      <c r="L2401" s="31" t="s">
        <v>3073</v>
      </c>
      <c r="M2401" s="32" t="str">
        <f>IF(_xlfn.XLOOKUP(C2401,'Raw Data_OS_22'!$C$5:$C$4516,'Raw Data_OS_22'!$G$5:$G$4516,"New_Claim/ Reopening")= "New_Claim/ Reopening","New_Claim/ Reopening","Old_Claim")</f>
        <v>Old_Claim</v>
      </c>
      <c r="N2401" s="18" t="str">
        <f>IF(M2401=$N$2,IF(J2401=$N$1,"E1","D"),_xlfn.XLOOKUP(C2401,'Raw Data_OS_22'!$C$5:$C$4516,'Raw Data_OS_22'!$O$5:$O$4516))</f>
        <v>A</v>
      </c>
    </row>
    <row r="2402" spans="3:14" x14ac:dyDescent="0.35">
      <c r="C2402" s="26" t="s">
        <v>3290</v>
      </c>
      <c r="D2402" s="14">
        <v>44408</v>
      </c>
      <c r="E2402" s="14">
        <v>44417</v>
      </c>
      <c r="F2402" s="27" t="s">
        <v>3908</v>
      </c>
      <c r="G2402" s="28">
        <v>243316</v>
      </c>
      <c r="H2402" s="29">
        <v>243316</v>
      </c>
      <c r="I2402" s="29">
        <v>1</v>
      </c>
      <c r="J2402" s="30">
        <v>2021</v>
      </c>
      <c r="K2402" s="30">
        <v>2021</v>
      </c>
      <c r="L2402" s="31" t="s">
        <v>3073</v>
      </c>
      <c r="M2402" s="32" t="str">
        <f>IF(_xlfn.XLOOKUP(C2402,'Raw Data_OS_22'!$C$5:$C$4516,'Raw Data_OS_22'!$G$5:$G$4516,"New_Claim/ Reopening")= "New_Claim/ Reopening","New_Claim/ Reopening","Old_Claim")</f>
        <v>Old_Claim</v>
      </c>
      <c r="N2402" s="18" t="str">
        <f>IF(M2402=$N$2,IF(J2402=$N$1,"E1","D"),_xlfn.XLOOKUP(C2402,'Raw Data_OS_22'!$C$5:$C$4516,'Raw Data_OS_22'!$O$5:$O$4516))</f>
        <v>B2</v>
      </c>
    </row>
    <row r="2403" spans="3:14" x14ac:dyDescent="0.35">
      <c r="C2403" s="26" t="s">
        <v>3293</v>
      </c>
      <c r="D2403" s="14">
        <v>44374</v>
      </c>
      <c r="E2403" s="14">
        <v>44413</v>
      </c>
      <c r="F2403" s="27" t="s">
        <v>3908</v>
      </c>
      <c r="G2403" s="28">
        <v>151476</v>
      </c>
      <c r="H2403" s="29">
        <v>151476</v>
      </c>
      <c r="I2403" s="29">
        <v>1</v>
      </c>
      <c r="J2403" s="30">
        <v>2021</v>
      </c>
      <c r="K2403" s="30">
        <v>2021</v>
      </c>
      <c r="L2403" s="31" t="s">
        <v>2250</v>
      </c>
      <c r="M2403" s="32" t="str">
        <f>IF(_xlfn.XLOOKUP(C2403,'Raw Data_OS_22'!$C$5:$C$4516,'Raw Data_OS_22'!$G$5:$G$4516,"New_Claim/ Reopening")= "New_Claim/ Reopening","New_Claim/ Reopening","Old_Claim")</f>
        <v>Old_Claim</v>
      </c>
      <c r="N2403" s="18" t="str">
        <f>IF(M2403=$N$2,IF(J2403=$N$1,"E1","D"),_xlfn.XLOOKUP(C2403,'Raw Data_OS_22'!$C$5:$C$4516,'Raw Data_OS_22'!$O$5:$O$4516))</f>
        <v>B2</v>
      </c>
    </row>
    <row r="2404" spans="3:14" x14ac:dyDescent="0.35">
      <c r="C2404" s="26" t="s">
        <v>3116</v>
      </c>
      <c r="D2404" s="14">
        <v>44405</v>
      </c>
      <c r="E2404" s="14">
        <v>44406</v>
      </c>
      <c r="F2404" s="27" t="s">
        <v>3908</v>
      </c>
      <c r="G2404" s="28">
        <v>6000</v>
      </c>
      <c r="H2404" s="29">
        <v>6000</v>
      </c>
      <c r="I2404" s="29">
        <v>1</v>
      </c>
      <c r="J2404" s="30">
        <v>2021</v>
      </c>
      <c r="K2404" s="30">
        <v>2021</v>
      </c>
      <c r="L2404" s="31" t="s">
        <v>3073</v>
      </c>
      <c r="M2404" s="32" t="str">
        <f>IF(_xlfn.XLOOKUP(C2404,'Raw Data_OS_22'!$C$5:$C$4516,'Raw Data_OS_22'!$G$5:$G$4516,"New_Claim/ Reopening")= "New_Claim/ Reopening","New_Claim/ Reopening","Old_Claim")</f>
        <v>Old_Claim</v>
      </c>
      <c r="N2404" s="18" t="str">
        <f>IF(M2404=$N$2,IF(J2404=$N$1,"E1","D"),_xlfn.XLOOKUP(C2404,'Raw Data_OS_22'!$C$5:$C$4516,'Raw Data_OS_22'!$O$5:$O$4516))</f>
        <v>B2</v>
      </c>
    </row>
    <row r="2405" spans="3:14" x14ac:dyDescent="0.35">
      <c r="C2405" s="26" t="s">
        <v>3294</v>
      </c>
      <c r="D2405" s="14">
        <v>44415</v>
      </c>
      <c r="E2405" s="14">
        <v>44418</v>
      </c>
      <c r="F2405" s="27" t="s">
        <v>3910</v>
      </c>
      <c r="G2405" s="28">
        <v>213064</v>
      </c>
      <c r="H2405" s="29">
        <v>213064</v>
      </c>
      <c r="I2405" s="29">
        <v>1</v>
      </c>
      <c r="J2405" s="30">
        <v>2021</v>
      </c>
      <c r="K2405" s="30">
        <v>2021</v>
      </c>
      <c r="L2405" s="31" t="s">
        <v>3073</v>
      </c>
      <c r="M2405" s="32" t="str">
        <f>IF(_xlfn.XLOOKUP(C2405,'Raw Data_OS_22'!$C$5:$C$4516,'Raw Data_OS_22'!$G$5:$G$4516,"New_Claim/ Reopening")= "New_Claim/ Reopening","New_Claim/ Reopening","Old_Claim")</f>
        <v>Old_Claim</v>
      </c>
      <c r="N2405" s="18" t="str">
        <f>IF(M2405=$N$2,IF(J2405=$N$1,"E1","D"),_xlfn.XLOOKUP(C2405,'Raw Data_OS_22'!$C$5:$C$4516,'Raw Data_OS_22'!$O$5:$O$4516))</f>
        <v>B1</v>
      </c>
    </row>
    <row r="2406" spans="3:14" x14ac:dyDescent="0.35">
      <c r="C2406" s="26" t="s">
        <v>3295</v>
      </c>
      <c r="D2406" s="14">
        <v>44352</v>
      </c>
      <c r="E2406" s="14">
        <v>44417</v>
      </c>
      <c r="F2406" s="27" t="s">
        <v>3908</v>
      </c>
      <c r="G2406" s="28">
        <v>95000</v>
      </c>
      <c r="H2406" s="29">
        <v>95000</v>
      </c>
      <c r="I2406" s="29">
        <v>1</v>
      </c>
      <c r="J2406" s="30">
        <v>2021</v>
      </c>
      <c r="K2406" s="30">
        <v>2021</v>
      </c>
      <c r="L2406" s="31" t="s">
        <v>2250</v>
      </c>
      <c r="M2406" s="32" t="str">
        <f>IF(_xlfn.XLOOKUP(C2406,'Raw Data_OS_22'!$C$5:$C$4516,'Raw Data_OS_22'!$G$5:$G$4516,"New_Claim/ Reopening")= "New_Claim/ Reopening","New_Claim/ Reopening","Old_Claim")</f>
        <v>Old_Claim</v>
      </c>
      <c r="N2406" s="18" t="str">
        <f>IF(M2406=$N$2,IF(J2406=$N$1,"E1","D"),_xlfn.XLOOKUP(C2406,'Raw Data_OS_22'!$C$5:$C$4516,'Raw Data_OS_22'!$O$5:$O$4516))</f>
        <v>B2</v>
      </c>
    </row>
    <row r="2407" spans="3:14" x14ac:dyDescent="0.35">
      <c r="C2407" s="26" t="s">
        <v>3300</v>
      </c>
      <c r="D2407" s="14">
        <v>44336</v>
      </c>
      <c r="E2407" s="14">
        <v>44418</v>
      </c>
      <c r="F2407" s="27" t="s">
        <v>3910</v>
      </c>
      <c r="G2407" s="28">
        <v>7437</v>
      </c>
      <c r="H2407" s="29">
        <v>7437</v>
      </c>
      <c r="I2407" s="29">
        <v>1</v>
      </c>
      <c r="J2407" s="30">
        <v>2021</v>
      </c>
      <c r="K2407" s="30">
        <v>2021</v>
      </c>
      <c r="L2407" s="31" t="s">
        <v>2250</v>
      </c>
      <c r="M2407" s="32" t="str">
        <f>IF(_xlfn.XLOOKUP(C2407,'Raw Data_OS_22'!$C$5:$C$4516,'Raw Data_OS_22'!$G$5:$G$4516,"New_Claim/ Reopening")= "New_Claim/ Reopening","New_Claim/ Reopening","Old_Claim")</f>
        <v>New_Claim/ Reopening</v>
      </c>
      <c r="N2407" s="18" t="str">
        <f>IF(M2407=$N$2,IF(J2407=$N$1,"E1","D"),_xlfn.XLOOKUP(C2407,'Raw Data_OS_22'!$C$5:$C$4516,'Raw Data_OS_22'!$O$5:$O$4516))</f>
        <v>D</v>
      </c>
    </row>
    <row r="2408" spans="3:14" x14ac:dyDescent="0.35">
      <c r="C2408" s="26" t="s">
        <v>3301</v>
      </c>
      <c r="D2408" s="14">
        <v>44401</v>
      </c>
      <c r="E2408" s="14">
        <v>44419</v>
      </c>
      <c r="F2408" s="27" t="s">
        <v>3910</v>
      </c>
      <c r="G2408" s="28">
        <v>12000</v>
      </c>
      <c r="H2408" s="29">
        <v>12000</v>
      </c>
      <c r="I2408" s="29">
        <v>1</v>
      </c>
      <c r="J2408" s="30">
        <v>2021</v>
      </c>
      <c r="K2408" s="30">
        <v>2021</v>
      </c>
      <c r="L2408" s="31" t="s">
        <v>3073</v>
      </c>
      <c r="M2408" s="32" t="str">
        <f>IF(_xlfn.XLOOKUP(C2408,'Raw Data_OS_22'!$C$5:$C$4516,'Raw Data_OS_22'!$G$5:$G$4516,"New_Claim/ Reopening")= "New_Claim/ Reopening","New_Claim/ Reopening","Old_Claim")</f>
        <v>Old_Claim</v>
      </c>
      <c r="N2408" s="18" t="str">
        <f>IF(M2408=$N$2,IF(J2408=$N$1,"E1","D"),_xlfn.XLOOKUP(C2408,'Raw Data_OS_22'!$C$5:$C$4516,'Raw Data_OS_22'!$O$5:$O$4516))</f>
        <v>B2</v>
      </c>
    </row>
    <row r="2409" spans="3:14" x14ac:dyDescent="0.35">
      <c r="C2409" s="26" t="s">
        <v>3118</v>
      </c>
      <c r="D2409" s="14">
        <v>44388</v>
      </c>
      <c r="E2409" s="14">
        <v>44410</v>
      </c>
      <c r="F2409" s="27" t="s">
        <v>3908</v>
      </c>
      <c r="G2409" s="28">
        <v>4060</v>
      </c>
      <c r="H2409" s="29">
        <v>4060</v>
      </c>
      <c r="I2409" s="29">
        <v>1</v>
      </c>
      <c r="J2409" s="30">
        <v>2021</v>
      </c>
      <c r="K2409" s="30">
        <v>2021</v>
      </c>
      <c r="L2409" s="31" t="s">
        <v>3073</v>
      </c>
      <c r="M2409" s="32" t="str">
        <f>IF(_xlfn.XLOOKUP(C2409,'Raw Data_OS_22'!$C$5:$C$4516,'Raw Data_OS_22'!$G$5:$G$4516,"New_Claim/ Reopening")= "New_Claim/ Reopening","New_Claim/ Reopening","Old_Claim")</f>
        <v>Old_Claim</v>
      </c>
      <c r="N2409" s="18" t="str">
        <f>IF(M2409=$N$2,IF(J2409=$N$1,"E1","D"),_xlfn.XLOOKUP(C2409,'Raw Data_OS_22'!$C$5:$C$4516,'Raw Data_OS_22'!$O$5:$O$4516))</f>
        <v>B2</v>
      </c>
    </row>
    <row r="2410" spans="3:14" x14ac:dyDescent="0.35">
      <c r="C2410" s="26" t="s">
        <v>3306</v>
      </c>
      <c r="D2410" s="14">
        <v>44408</v>
      </c>
      <c r="E2410" s="14">
        <v>44418</v>
      </c>
      <c r="F2410" s="27" t="s">
        <v>3910</v>
      </c>
      <c r="G2410" s="28">
        <v>5000</v>
      </c>
      <c r="H2410" s="29">
        <v>5000</v>
      </c>
      <c r="I2410" s="29">
        <v>1</v>
      </c>
      <c r="J2410" s="30">
        <v>2021</v>
      </c>
      <c r="K2410" s="30">
        <v>2021</v>
      </c>
      <c r="L2410" s="31" t="s">
        <v>3073</v>
      </c>
      <c r="M2410" s="32" t="str">
        <f>IF(_xlfn.XLOOKUP(C2410,'Raw Data_OS_22'!$C$5:$C$4516,'Raw Data_OS_22'!$G$5:$G$4516,"New_Claim/ Reopening")= "New_Claim/ Reopening","New_Claim/ Reopening","Old_Claim")</f>
        <v>Old_Claim</v>
      </c>
      <c r="N2410" s="18" t="str">
        <f>IF(M2410=$N$2,IF(J2410=$N$1,"E1","D"),_xlfn.XLOOKUP(C2410,'Raw Data_OS_22'!$C$5:$C$4516,'Raw Data_OS_22'!$O$5:$O$4516))</f>
        <v>B1</v>
      </c>
    </row>
    <row r="2411" spans="3:14" x14ac:dyDescent="0.35">
      <c r="C2411" s="26" t="s">
        <v>3307</v>
      </c>
      <c r="D2411" s="14">
        <v>44416</v>
      </c>
      <c r="E2411" s="14">
        <v>44419</v>
      </c>
      <c r="F2411" s="27" t="s">
        <v>3910</v>
      </c>
      <c r="G2411" s="28">
        <v>314120</v>
      </c>
      <c r="H2411" s="29">
        <v>314120</v>
      </c>
      <c r="I2411" s="29">
        <v>1</v>
      </c>
      <c r="J2411" s="30">
        <v>2021</v>
      </c>
      <c r="K2411" s="30">
        <v>2021</v>
      </c>
      <c r="L2411" s="31" t="s">
        <v>3073</v>
      </c>
      <c r="M2411" s="32" t="str">
        <f>IF(_xlfn.XLOOKUP(C2411,'Raw Data_OS_22'!$C$5:$C$4516,'Raw Data_OS_22'!$G$5:$G$4516,"New_Claim/ Reopening")= "New_Claim/ Reopening","New_Claim/ Reopening","Old_Claim")</f>
        <v>Old_Claim</v>
      </c>
      <c r="N2411" s="18" t="str">
        <f>IF(M2411=$N$2,IF(J2411=$N$1,"E1","D"),_xlfn.XLOOKUP(C2411,'Raw Data_OS_22'!$C$5:$C$4516,'Raw Data_OS_22'!$O$5:$O$4516))</f>
        <v>B1</v>
      </c>
    </row>
    <row r="2412" spans="3:14" x14ac:dyDescent="0.35">
      <c r="C2412" s="26" t="s">
        <v>3119</v>
      </c>
      <c r="D2412" s="14">
        <v>44396</v>
      </c>
      <c r="E2412" s="14">
        <v>44419</v>
      </c>
      <c r="F2412" s="27" t="s">
        <v>3910</v>
      </c>
      <c r="G2412" s="28">
        <v>30380</v>
      </c>
      <c r="H2412" s="29">
        <v>30380</v>
      </c>
      <c r="I2412" s="29">
        <v>1</v>
      </c>
      <c r="J2412" s="30">
        <v>2021</v>
      </c>
      <c r="K2412" s="30">
        <v>2021</v>
      </c>
      <c r="L2412" s="31" t="s">
        <v>3073</v>
      </c>
      <c r="M2412" s="32" t="str">
        <f>IF(_xlfn.XLOOKUP(C2412,'Raw Data_OS_22'!$C$5:$C$4516,'Raw Data_OS_22'!$G$5:$G$4516,"New_Claim/ Reopening")= "New_Claim/ Reopening","New_Claim/ Reopening","Old_Claim")</f>
        <v>Old_Claim</v>
      </c>
      <c r="N2412" s="18" t="str">
        <f>IF(M2412=$N$2,IF(J2412=$N$1,"E1","D"),_xlfn.XLOOKUP(C2412,'Raw Data_OS_22'!$C$5:$C$4516,'Raw Data_OS_22'!$O$5:$O$4516))</f>
        <v>B2</v>
      </c>
    </row>
    <row r="2413" spans="3:14" x14ac:dyDescent="0.35">
      <c r="C2413" s="26" t="s">
        <v>3309</v>
      </c>
      <c r="D2413" s="14">
        <v>44389</v>
      </c>
      <c r="E2413" s="14">
        <v>44419</v>
      </c>
      <c r="F2413" s="27" t="s">
        <v>3908</v>
      </c>
      <c r="G2413" s="28">
        <v>11960</v>
      </c>
      <c r="H2413" s="29">
        <v>11960</v>
      </c>
      <c r="I2413" s="29">
        <v>1</v>
      </c>
      <c r="J2413" s="30">
        <v>2021</v>
      </c>
      <c r="K2413" s="30">
        <v>2021</v>
      </c>
      <c r="L2413" s="31" t="s">
        <v>3073</v>
      </c>
      <c r="M2413" s="32" t="str">
        <f>IF(_xlfn.XLOOKUP(C2413,'Raw Data_OS_22'!$C$5:$C$4516,'Raw Data_OS_22'!$G$5:$G$4516,"New_Claim/ Reopening")= "New_Claim/ Reopening","New_Claim/ Reopening","Old_Claim")</f>
        <v>Old_Claim</v>
      </c>
      <c r="N2413" s="18" t="str">
        <f>IF(M2413=$N$2,IF(J2413=$N$1,"E1","D"),_xlfn.XLOOKUP(C2413,'Raw Data_OS_22'!$C$5:$C$4516,'Raw Data_OS_22'!$O$5:$O$4516))</f>
        <v>B1</v>
      </c>
    </row>
    <row r="2414" spans="3:14" x14ac:dyDescent="0.35">
      <c r="C2414" s="26" t="s">
        <v>3310</v>
      </c>
      <c r="D2414" s="14">
        <v>44416</v>
      </c>
      <c r="E2414" s="14">
        <v>44419</v>
      </c>
      <c r="F2414" s="27" t="s">
        <v>3910</v>
      </c>
      <c r="G2414" s="28">
        <v>9380</v>
      </c>
      <c r="H2414" s="29">
        <v>9380</v>
      </c>
      <c r="I2414" s="29">
        <v>1</v>
      </c>
      <c r="J2414" s="30">
        <v>2021</v>
      </c>
      <c r="K2414" s="30">
        <v>2021</v>
      </c>
      <c r="L2414" s="31" t="s">
        <v>3073</v>
      </c>
      <c r="M2414" s="32" t="str">
        <f>IF(_xlfn.XLOOKUP(C2414,'Raw Data_OS_22'!$C$5:$C$4516,'Raw Data_OS_22'!$G$5:$G$4516,"New_Claim/ Reopening")= "New_Claim/ Reopening","New_Claim/ Reopening","Old_Claim")</f>
        <v>Old_Claim</v>
      </c>
      <c r="N2414" s="18" t="str">
        <f>IF(M2414=$N$2,IF(J2414=$N$1,"E1","D"),_xlfn.XLOOKUP(C2414,'Raw Data_OS_22'!$C$5:$C$4516,'Raw Data_OS_22'!$O$5:$O$4516))</f>
        <v>B1</v>
      </c>
    </row>
    <row r="2415" spans="3:14" x14ac:dyDescent="0.35">
      <c r="C2415" s="26" t="s">
        <v>3311</v>
      </c>
      <c r="D2415" s="14">
        <v>44397</v>
      </c>
      <c r="E2415" s="14">
        <v>44417</v>
      </c>
      <c r="F2415" s="27" t="s">
        <v>3910</v>
      </c>
      <c r="G2415" s="28">
        <v>501360</v>
      </c>
      <c r="H2415" s="29">
        <v>501360</v>
      </c>
      <c r="I2415" s="29">
        <v>1</v>
      </c>
      <c r="J2415" s="30">
        <v>2021</v>
      </c>
      <c r="K2415" s="30">
        <v>2021</v>
      </c>
      <c r="L2415" s="31" t="s">
        <v>3073</v>
      </c>
      <c r="M2415" s="32" t="str">
        <f>IF(_xlfn.XLOOKUP(C2415,'Raw Data_OS_22'!$C$5:$C$4516,'Raw Data_OS_22'!$G$5:$G$4516,"New_Claim/ Reopening")= "New_Claim/ Reopening","New_Claim/ Reopening","Old_Claim")</f>
        <v>Old_Claim</v>
      </c>
      <c r="N2415" s="18" t="str">
        <f>IF(M2415=$N$2,IF(J2415=$N$1,"E1","D"),_xlfn.XLOOKUP(C2415,'Raw Data_OS_22'!$C$5:$C$4516,'Raw Data_OS_22'!$O$5:$O$4516))</f>
        <v>B1</v>
      </c>
    </row>
    <row r="2416" spans="3:14" x14ac:dyDescent="0.35">
      <c r="C2416" s="26" t="s">
        <v>3312</v>
      </c>
      <c r="D2416" s="14">
        <v>44416</v>
      </c>
      <c r="E2416" s="14">
        <v>44417</v>
      </c>
      <c r="F2416" s="27" t="s">
        <v>3910</v>
      </c>
      <c r="G2416" s="28">
        <v>200000</v>
      </c>
      <c r="H2416" s="29">
        <v>200000</v>
      </c>
      <c r="I2416" s="29">
        <v>1</v>
      </c>
      <c r="J2416" s="30">
        <v>2021</v>
      </c>
      <c r="K2416" s="30">
        <v>2021</v>
      </c>
      <c r="L2416" s="31" t="s">
        <v>3073</v>
      </c>
      <c r="M2416" s="32" t="str">
        <f>IF(_xlfn.XLOOKUP(C2416,'Raw Data_OS_22'!$C$5:$C$4516,'Raw Data_OS_22'!$G$5:$G$4516,"New_Claim/ Reopening")= "New_Claim/ Reopening","New_Claim/ Reopening","Old_Claim")</f>
        <v>Old_Claim</v>
      </c>
      <c r="N2416" s="18" t="str">
        <f>IF(M2416=$N$2,IF(J2416=$N$1,"E1","D"),_xlfn.XLOOKUP(C2416,'Raw Data_OS_22'!$C$5:$C$4516,'Raw Data_OS_22'!$O$5:$O$4516))</f>
        <v>A</v>
      </c>
    </row>
    <row r="2417" spans="3:14" x14ac:dyDescent="0.35">
      <c r="C2417" s="26" t="s">
        <v>3313</v>
      </c>
      <c r="D2417" s="14">
        <v>44401</v>
      </c>
      <c r="E2417" s="14">
        <v>44419</v>
      </c>
      <c r="F2417" s="27" t="s">
        <v>3910</v>
      </c>
      <c r="G2417" s="28">
        <v>461256</v>
      </c>
      <c r="H2417" s="29">
        <v>461256</v>
      </c>
      <c r="I2417" s="29">
        <v>1</v>
      </c>
      <c r="J2417" s="30">
        <v>2021</v>
      </c>
      <c r="K2417" s="30">
        <v>2021</v>
      </c>
      <c r="L2417" s="31" t="s">
        <v>3073</v>
      </c>
      <c r="M2417" s="32" t="str">
        <f>IF(_xlfn.XLOOKUP(C2417,'Raw Data_OS_22'!$C$5:$C$4516,'Raw Data_OS_22'!$G$5:$G$4516,"New_Claim/ Reopening")= "New_Claim/ Reopening","New_Claim/ Reopening","Old_Claim")</f>
        <v>Old_Claim</v>
      </c>
      <c r="N2417" s="18" t="str">
        <f>IF(M2417=$N$2,IF(J2417=$N$1,"E1","D"),_xlfn.XLOOKUP(C2417,'Raw Data_OS_22'!$C$5:$C$4516,'Raw Data_OS_22'!$O$5:$O$4516))</f>
        <v>B2</v>
      </c>
    </row>
    <row r="2418" spans="3:14" x14ac:dyDescent="0.35">
      <c r="C2418" s="26" t="s">
        <v>3316</v>
      </c>
      <c r="D2418" s="14">
        <v>44404</v>
      </c>
      <c r="E2418" s="14">
        <v>44421</v>
      </c>
      <c r="F2418" s="27" t="s">
        <v>3910</v>
      </c>
      <c r="G2418" s="28">
        <v>400000</v>
      </c>
      <c r="H2418" s="29">
        <v>400000</v>
      </c>
      <c r="I2418" s="29">
        <v>1</v>
      </c>
      <c r="J2418" s="30">
        <v>2021</v>
      </c>
      <c r="K2418" s="30">
        <v>2021</v>
      </c>
      <c r="L2418" s="31" t="s">
        <v>3073</v>
      </c>
      <c r="M2418" s="32" t="str">
        <f>IF(_xlfn.XLOOKUP(C2418,'Raw Data_OS_22'!$C$5:$C$4516,'Raw Data_OS_22'!$G$5:$G$4516,"New_Claim/ Reopening")= "New_Claim/ Reopening","New_Claim/ Reopening","Old_Claim")</f>
        <v>Old_Claim</v>
      </c>
      <c r="N2418" s="18" t="str">
        <f>IF(M2418=$N$2,IF(J2418=$N$1,"E1","D"),_xlfn.XLOOKUP(C2418,'Raw Data_OS_22'!$C$5:$C$4516,'Raw Data_OS_22'!$O$5:$O$4516))</f>
        <v>B1</v>
      </c>
    </row>
    <row r="2419" spans="3:14" x14ac:dyDescent="0.35">
      <c r="C2419" s="26" t="s">
        <v>3317</v>
      </c>
      <c r="D2419" s="14">
        <v>44414</v>
      </c>
      <c r="E2419" s="14">
        <v>44421</v>
      </c>
      <c r="F2419" s="27" t="s">
        <v>3910</v>
      </c>
      <c r="G2419" s="28">
        <v>12000</v>
      </c>
      <c r="H2419" s="29">
        <v>12000</v>
      </c>
      <c r="I2419" s="29">
        <v>1</v>
      </c>
      <c r="J2419" s="30">
        <v>2021</v>
      </c>
      <c r="K2419" s="30">
        <v>2021</v>
      </c>
      <c r="L2419" s="31" t="s">
        <v>3073</v>
      </c>
      <c r="M2419" s="32" t="str">
        <f>IF(_xlfn.XLOOKUP(C2419,'Raw Data_OS_22'!$C$5:$C$4516,'Raw Data_OS_22'!$G$5:$G$4516,"New_Claim/ Reopening")= "New_Claim/ Reopening","New_Claim/ Reopening","Old_Claim")</f>
        <v>Old_Claim</v>
      </c>
      <c r="N2419" s="18" t="str">
        <f>IF(M2419=$N$2,IF(J2419=$N$1,"E1","D"),_xlfn.XLOOKUP(C2419,'Raw Data_OS_22'!$C$5:$C$4516,'Raw Data_OS_22'!$O$5:$O$4516))</f>
        <v>B1</v>
      </c>
    </row>
    <row r="2420" spans="3:14" x14ac:dyDescent="0.35">
      <c r="C2420" s="26" t="s">
        <v>3322</v>
      </c>
      <c r="D2420" s="14">
        <v>44391</v>
      </c>
      <c r="E2420" s="14">
        <v>44422</v>
      </c>
      <c r="F2420" s="27" t="s">
        <v>3910</v>
      </c>
      <c r="G2420" s="28">
        <v>45000</v>
      </c>
      <c r="H2420" s="29">
        <v>45000</v>
      </c>
      <c r="I2420" s="29">
        <v>1</v>
      </c>
      <c r="J2420" s="30">
        <v>2021</v>
      </c>
      <c r="K2420" s="30">
        <v>2021</v>
      </c>
      <c r="L2420" s="31" t="s">
        <v>3073</v>
      </c>
      <c r="M2420" s="32" t="str">
        <f>IF(_xlfn.XLOOKUP(C2420,'Raw Data_OS_22'!$C$5:$C$4516,'Raw Data_OS_22'!$G$5:$G$4516,"New_Claim/ Reopening")= "New_Claim/ Reopening","New_Claim/ Reopening","Old_Claim")</f>
        <v>Old_Claim</v>
      </c>
      <c r="N2420" s="18" t="str">
        <f>IF(M2420=$N$2,IF(J2420=$N$1,"E1","D"),_xlfn.XLOOKUP(C2420,'Raw Data_OS_22'!$C$5:$C$4516,'Raw Data_OS_22'!$O$5:$O$4516))</f>
        <v>B1</v>
      </c>
    </row>
    <row r="2421" spans="3:14" x14ac:dyDescent="0.35">
      <c r="C2421" s="26" t="s">
        <v>3323</v>
      </c>
      <c r="D2421" s="14">
        <v>44357</v>
      </c>
      <c r="E2421" s="14">
        <v>44417</v>
      </c>
      <c r="F2421" s="27" t="s">
        <v>3910</v>
      </c>
      <c r="G2421" s="28">
        <v>20000</v>
      </c>
      <c r="H2421" s="29">
        <v>20000</v>
      </c>
      <c r="I2421" s="29">
        <v>1</v>
      </c>
      <c r="J2421" s="30">
        <v>2021</v>
      </c>
      <c r="K2421" s="30">
        <v>2021</v>
      </c>
      <c r="L2421" s="31" t="s">
        <v>2250</v>
      </c>
      <c r="M2421" s="32" t="str">
        <f>IF(_xlfn.XLOOKUP(C2421,'Raw Data_OS_22'!$C$5:$C$4516,'Raw Data_OS_22'!$G$5:$G$4516,"New_Claim/ Reopening")= "New_Claim/ Reopening","New_Claim/ Reopening","Old_Claim")</f>
        <v>Old_Claim</v>
      </c>
      <c r="N2421" s="18" t="str">
        <f>IF(M2421=$N$2,IF(J2421=$N$1,"E1","D"),_xlfn.XLOOKUP(C2421,'Raw Data_OS_22'!$C$5:$C$4516,'Raw Data_OS_22'!$O$5:$O$4516))</f>
        <v>B1</v>
      </c>
    </row>
    <row r="2422" spans="3:14" x14ac:dyDescent="0.35">
      <c r="C2422" s="26" t="s">
        <v>3324</v>
      </c>
      <c r="D2422" s="14">
        <v>44391</v>
      </c>
      <c r="E2422" s="14">
        <v>44420</v>
      </c>
      <c r="F2422" s="27" t="s">
        <v>3908</v>
      </c>
      <c r="G2422" s="28">
        <v>1416900</v>
      </c>
      <c r="H2422" s="29">
        <v>1416900</v>
      </c>
      <c r="I2422" s="29">
        <v>1</v>
      </c>
      <c r="J2422" s="30">
        <v>2021</v>
      </c>
      <c r="K2422" s="30">
        <v>2021</v>
      </c>
      <c r="L2422" s="31" t="s">
        <v>3073</v>
      </c>
      <c r="M2422" s="32" t="str">
        <f>IF(_xlfn.XLOOKUP(C2422,'Raw Data_OS_22'!$C$5:$C$4516,'Raw Data_OS_22'!$G$5:$G$4516,"New_Claim/ Reopening")= "New_Claim/ Reopening","New_Claim/ Reopening","Old_Claim")</f>
        <v>Old_Claim</v>
      </c>
      <c r="N2422" s="18" t="str">
        <f>IF(M2422=$N$2,IF(J2422=$N$1,"E1","D"),_xlfn.XLOOKUP(C2422,'Raw Data_OS_22'!$C$5:$C$4516,'Raw Data_OS_22'!$O$5:$O$4516))</f>
        <v>B2</v>
      </c>
    </row>
    <row r="2423" spans="3:14" x14ac:dyDescent="0.35">
      <c r="C2423" s="26" t="s">
        <v>3325</v>
      </c>
      <c r="D2423" s="14">
        <v>44415</v>
      </c>
      <c r="E2423" s="14">
        <v>44422</v>
      </c>
      <c r="F2423" s="27" t="s">
        <v>3910</v>
      </c>
      <c r="G2423" s="28">
        <v>150000</v>
      </c>
      <c r="H2423" s="29">
        <v>150000</v>
      </c>
      <c r="I2423" s="29">
        <v>1</v>
      </c>
      <c r="J2423" s="30">
        <v>2021</v>
      </c>
      <c r="K2423" s="30">
        <v>2021</v>
      </c>
      <c r="L2423" s="31" t="s">
        <v>3073</v>
      </c>
      <c r="M2423" s="32" t="str">
        <f>IF(_xlfn.XLOOKUP(C2423,'Raw Data_OS_22'!$C$5:$C$4516,'Raw Data_OS_22'!$G$5:$G$4516,"New_Claim/ Reopening")= "New_Claim/ Reopening","New_Claim/ Reopening","Old_Claim")</f>
        <v>Old_Claim</v>
      </c>
      <c r="N2423" s="18" t="str">
        <f>IF(M2423=$N$2,IF(J2423=$N$1,"E1","D"),_xlfn.XLOOKUP(C2423,'Raw Data_OS_22'!$C$5:$C$4516,'Raw Data_OS_22'!$O$5:$O$4516))</f>
        <v>A</v>
      </c>
    </row>
    <row r="2424" spans="3:14" x14ac:dyDescent="0.35">
      <c r="C2424" s="26" t="s">
        <v>3327</v>
      </c>
      <c r="D2424" s="14">
        <v>44418</v>
      </c>
      <c r="E2424" s="14">
        <v>44425</v>
      </c>
      <c r="F2424" s="27" t="s">
        <v>3910</v>
      </c>
      <c r="G2424" s="28">
        <v>4640</v>
      </c>
      <c r="H2424" s="29">
        <v>4640</v>
      </c>
      <c r="I2424" s="29">
        <v>1</v>
      </c>
      <c r="J2424" s="30">
        <v>2021</v>
      </c>
      <c r="K2424" s="30">
        <v>2021</v>
      </c>
      <c r="L2424" s="31" t="s">
        <v>3073</v>
      </c>
      <c r="M2424" s="32" t="str">
        <f>IF(_xlfn.XLOOKUP(C2424,'Raw Data_OS_22'!$C$5:$C$4516,'Raw Data_OS_22'!$G$5:$G$4516,"New_Claim/ Reopening")= "New_Claim/ Reopening","New_Claim/ Reopening","Old_Claim")</f>
        <v>Old_Claim</v>
      </c>
      <c r="N2424" s="18" t="str">
        <f>IF(M2424=$N$2,IF(J2424=$N$1,"E1","D"),_xlfn.XLOOKUP(C2424,'Raw Data_OS_22'!$C$5:$C$4516,'Raw Data_OS_22'!$O$5:$O$4516))</f>
        <v>B2</v>
      </c>
    </row>
    <row r="2425" spans="3:14" x14ac:dyDescent="0.35">
      <c r="C2425" s="26" t="s">
        <v>3328</v>
      </c>
      <c r="D2425" s="14">
        <v>44417</v>
      </c>
      <c r="E2425" s="14">
        <v>44425</v>
      </c>
      <c r="F2425" s="27" t="s">
        <v>3908</v>
      </c>
      <c r="G2425" s="28">
        <v>18000</v>
      </c>
      <c r="H2425" s="29">
        <v>18000</v>
      </c>
      <c r="I2425" s="29">
        <v>1</v>
      </c>
      <c r="J2425" s="30">
        <v>2021</v>
      </c>
      <c r="K2425" s="30">
        <v>2021</v>
      </c>
      <c r="L2425" s="31" t="s">
        <v>3073</v>
      </c>
      <c r="M2425" s="32" t="str">
        <f>IF(_xlfn.XLOOKUP(C2425,'Raw Data_OS_22'!$C$5:$C$4516,'Raw Data_OS_22'!$G$5:$G$4516,"New_Claim/ Reopening")= "New_Claim/ Reopening","New_Claim/ Reopening","Old_Claim")</f>
        <v>Old_Claim</v>
      </c>
      <c r="N2425" s="18" t="str">
        <f>IF(M2425=$N$2,IF(J2425=$N$1,"E1","D"),_xlfn.XLOOKUP(C2425,'Raw Data_OS_22'!$C$5:$C$4516,'Raw Data_OS_22'!$O$5:$O$4516))</f>
        <v>A</v>
      </c>
    </row>
    <row r="2426" spans="3:14" x14ac:dyDescent="0.35">
      <c r="C2426" s="26" t="s">
        <v>3122</v>
      </c>
      <c r="D2426" s="14">
        <v>44423</v>
      </c>
      <c r="E2426" s="14">
        <v>44426</v>
      </c>
      <c r="F2426" s="27" t="s">
        <v>3910</v>
      </c>
      <c r="G2426" s="28">
        <v>119097</v>
      </c>
      <c r="H2426" s="29">
        <v>119097</v>
      </c>
      <c r="I2426" s="29">
        <v>1</v>
      </c>
      <c r="J2426" s="30">
        <v>2021</v>
      </c>
      <c r="K2426" s="30">
        <v>2021</v>
      </c>
      <c r="L2426" s="31" t="s">
        <v>3073</v>
      </c>
      <c r="M2426" s="32" t="str">
        <f>IF(_xlfn.XLOOKUP(C2426,'Raw Data_OS_22'!$C$5:$C$4516,'Raw Data_OS_22'!$G$5:$G$4516,"New_Claim/ Reopening")= "New_Claim/ Reopening","New_Claim/ Reopening","Old_Claim")</f>
        <v>Old_Claim</v>
      </c>
      <c r="N2426" s="18" t="str">
        <f>IF(M2426=$N$2,IF(J2426=$N$1,"E1","D"),_xlfn.XLOOKUP(C2426,'Raw Data_OS_22'!$C$5:$C$4516,'Raw Data_OS_22'!$O$5:$O$4516))</f>
        <v>B2</v>
      </c>
    </row>
    <row r="2427" spans="3:14" x14ac:dyDescent="0.35">
      <c r="C2427" s="26" t="s">
        <v>3329</v>
      </c>
      <c r="D2427" s="14">
        <v>44412</v>
      </c>
      <c r="E2427" s="14">
        <v>44426</v>
      </c>
      <c r="F2427" s="27" t="s">
        <v>3910</v>
      </c>
      <c r="G2427" s="28">
        <v>6860</v>
      </c>
      <c r="H2427" s="29">
        <v>6860</v>
      </c>
      <c r="I2427" s="29">
        <v>1</v>
      </c>
      <c r="J2427" s="30">
        <v>2021</v>
      </c>
      <c r="K2427" s="30">
        <v>2021</v>
      </c>
      <c r="L2427" s="31" t="s">
        <v>3073</v>
      </c>
      <c r="M2427" s="32" t="str">
        <f>IF(_xlfn.XLOOKUP(C2427,'Raw Data_OS_22'!$C$5:$C$4516,'Raw Data_OS_22'!$G$5:$G$4516,"New_Claim/ Reopening")= "New_Claim/ Reopening","New_Claim/ Reopening","Old_Claim")</f>
        <v>Old_Claim</v>
      </c>
      <c r="N2427" s="18" t="str">
        <f>IF(M2427=$N$2,IF(J2427=$N$1,"E1","D"),_xlfn.XLOOKUP(C2427,'Raw Data_OS_22'!$C$5:$C$4516,'Raw Data_OS_22'!$O$5:$O$4516))</f>
        <v>B2</v>
      </c>
    </row>
    <row r="2428" spans="3:14" x14ac:dyDescent="0.35">
      <c r="C2428" s="26" t="s">
        <v>3330</v>
      </c>
      <c r="D2428" s="14">
        <v>44411</v>
      </c>
      <c r="E2428" s="14">
        <v>44420</v>
      </c>
      <c r="F2428" s="27" t="s">
        <v>3910</v>
      </c>
      <c r="G2428" s="28">
        <v>708</v>
      </c>
      <c r="H2428" s="29">
        <v>708</v>
      </c>
      <c r="I2428" s="29">
        <v>1</v>
      </c>
      <c r="J2428" s="30">
        <v>2021</v>
      </c>
      <c r="K2428" s="30">
        <v>2021</v>
      </c>
      <c r="L2428" s="31" t="s">
        <v>3073</v>
      </c>
      <c r="M2428" s="32" t="str">
        <f>IF(_xlfn.XLOOKUP(C2428,'Raw Data_OS_22'!$C$5:$C$4516,'Raw Data_OS_22'!$G$5:$G$4516,"New_Claim/ Reopening")= "New_Claim/ Reopening","New_Claim/ Reopening","Old_Claim")</f>
        <v>Old_Claim</v>
      </c>
      <c r="N2428" s="18" t="str">
        <f>IF(M2428=$N$2,IF(J2428=$N$1,"E1","D"),_xlfn.XLOOKUP(C2428,'Raw Data_OS_22'!$C$5:$C$4516,'Raw Data_OS_22'!$O$5:$O$4516))</f>
        <v>B2</v>
      </c>
    </row>
    <row r="2429" spans="3:14" x14ac:dyDescent="0.35">
      <c r="C2429" s="26" t="s">
        <v>3335</v>
      </c>
      <c r="D2429" s="14">
        <v>44417</v>
      </c>
      <c r="E2429" s="14">
        <v>44429</v>
      </c>
      <c r="F2429" s="27" t="s">
        <v>3908</v>
      </c>
      <c r="G2429" s="28">
        <v>90000</v>
      </c>
      <c r="H2429" s="29">
        <v>90000</v>
      </c>
      <c r="I2429" s="29">
        <v>1</v>
      </c>
      <c r="J2429" s="30">
        <v>2021</v>
      </c>
      <c r="K2429" s="30">
        <v>2021</v>
      </c>
      <c r="L2429" s="31" t="s">
        <v>3073</v>
      </c>
      <c r="M2429" s="32" t="str">
        <f>IF(_xlfn.XLOOKUP(C2429,'Raw Data_OS_22'!$C$5:$C$4516,'Raw Data_OS_22'!$G$5:$G$4516,"New_Claim/ Reopening")= "New_Claim/ Reopening","New_Claim/ Reopening","Old_Claim")</f>
        <v>Old_Claim</v>
      </c>
      <c r="N2429" s="18" t="str">
        <f>IF(M2429=$N$2,IF(J2429=$N$1,"E1","D"),_xlfn.XLOOKUP(C2429,'Raw Data_OS_22'!$C$5:$C$4516,'Raw Data_OS_22'!$O$5:$O$4516))</f>
        <v>A</v>
      </c>
    </row>
    <row r="2430" spans="3:14" x14ac:dyDescent="0.35">
      <c r="C2430" s="26" t="s">
        <v>3336</v>
      </c>
      <c r="D2430" s="14">
        <v>44418</v>
      </c>
      <c r="E2430" s="14">
        <v>44429</v>
      </c>
      <c r="F2430" s="27" t="s">
        <v>3908</v>
      </c>
      <c r="G2430" s="28">
        <v>2930</v>
      </c>
      <c r="H2430" s="29">
        <v>2930</v>
      </c>
      <c r="I2430" s="29">
        <v>1</v>
      </c>
      <c r="J2430" s="30">
        <v>2021</v>
      </c>
      <c r="K2430" s="30">
        <v>2021</v>
      </c>
      <c r="L2430" s="31" t="s">
        <v>3073</v>
      </c>
      <c r="M2430" s="32" t="str">
        <f>IF(_xlfn.XLOOKUP(C2430,'Raw Data_OS_22'!$C$5:$C$4516,'Raw Data_OS_22'!$G$5:$G$4516,"New_Claim/ Reopening")= "New_Claim/ Reopening","New_Claim/ Reopening","Old_Claim")</f>
        <v>Old_Claim</v>
      </c>
      <c r="N2430" s="18" t="str">
        <f>IF(M2430=$N$2,IF(J2430=$N$1,"E1","D"),_xlfn.XLOOKUP(C2430,'Raw Data_OS_22'!$C$5:$C$4516,'Raw Data_OS_22'!$O$5:$O$4516))</f>
        <v>B2</v>
      </c>
    </row>
    <row r="2431" spans="3:14" x14ac:dyDescent="0.35">
      <c r="C2431" s="26" t="s">
        <v>3338</v>
      </c>
      <c r="D2431" s="14">
        <v>44408</v>
      </c>
      <c r="E2431" s="14">
        <v>44427</v>
      </c>
      <c r="F2431" s="27" t="s">
        <v>3910</v>
      </c>
      <c r="G2431" s="28">
        <v>710000</v>
      </c>
      <c r="H2431" s="29">
        <v>710000</v>
      </c>
      <c r="I2431" s="29">
        <v>1</v>
      </c>
      <c r="J2431" s="30">
        <v>2021</v>
      </c>
      <c r="K2431" s="30">
        <v>2021</v>
      </c>
      <c r="L2431" s="31" t="s">
        <v>3073</v>
      </c>
      <c r="M2431" s="32" t="str">
        <f>IF(_xlfn.XLOOKUP(C2431,'Raw Data_OS_22'!$C$5:$C$4516,'Raw Data_OS_22'!$G$5:$G$4516,"New_Claim/ Reopening")= "New_Claim/ Reopening","New_Claim/ Reopening","Old_Claim")</f>
        <v>Old_Claim</v>
      </c>
      <c r="N2431" s="18" t="str">
        <f>IF(M2431=$N$2,IF(J2431=$N$1,"E1","D"),_xlfn.XLOOKUP(C2431,'Raw Data_OS_22'!$C$5:$C$4516,'Raw Data_OS_22'!$O$5:$O$4516))</f>
        <v>A</v>
      </c>
    </row>
    <row r="2432" spans="3:14" x14ac:dyDescent="0.35">
      <c r="C2432" s="26" t="s">
        <v>3339</v>
      </c>
      <c r="D2432" s="14">
        <v>44415</v>
      </c>
      <c r="E2432" s="14">
        <v>44427</v>
      </c>
      <c r="F2432" s="27" t="s">
        <v>3908</v>
      </c>
      <c r="G2432" s="28">
        <v>1500000</v>
      </c>
      <c r="H2432" s="29">
        <v>1500000</v>
      </c>
      <c r="I2432" s="29">
        <v>1</v>
      </c>
      <c r="J2432" s="30">
        <v>2021</v>
      </c>
      <c r="K2432" s="30">
        <v>2021</v>
      </c>
      <c r="L2432" s="31" t="s">
        <v>3073</v>
      </c>
      <c r="M2432" s="32" t="str">
        <f>IF(_xlfn.XLOOKUP(C2432,'Raw Data_OS_22'!$C$5:$C$4516,'Raw Data_OS_22'!$G$5:$G$4516,"New_Claim/ Reopening")= "New_Claim/ Reopening","New_Claim/ Reopening","Old_Claim")</f>
        <v>Old_Claim</v>
      </c>
      <c r="N2432" s="18" t="str">
        <f>IF(M2432=$N$2,IF(J2432=$N$1,"E1","D"),_xlfn.XLOOKUP(C2432,'Raw Data_OS_22'!$C$5:$C$4516,'Raw Data_OS_22'!$O$5:$O$4516))</f>
        <v>B1</v>
      </c>
    </row>
    <row r="2433" spans="3:14" x14ac:dyDescent="0.35">
      <c r="C2433" s="26" t="s">
        <v>3342</v>
      </c>
      <c r="D2433" s="14">
        <v>44411</v>
      </c>
      <c r="E2433" s="14">
        <v>44426</v>
      </c>
      <c r="F2433" s="27" t="s">
        <v>3910</v>
      </c>
      <c r="G2433" s="28">
        <v>70254</v>
      </c>
      <c r="H2433" s="29">
        <v>70254</v>
      </c>
      <c r="I2433" s="29">
        <v>1</v>
      </c>
      <c r="J2433" s="30">
        <v>2021</v>
      </c>
      <c r="K2433" s="30">
        <v>2021</v>
      </c>
      <c r="L2433" s="31" t="s">
        <v>3073</v>
      </c>
      <c r="M2433" s="32" t="str">
        <f>IF(_xlfn.XLOOKUP(C2433,'Raw Data_OS_22'!$C$5:$C$4516,'Raw Data_OS_22'!$G$5:$G$4516,"New_Claim/ Reopening")= "New_Claim/ Reopening","New_Claim/ Reopening","Old_Claim")</f>
        <v>Old_Claim</v>
      </c>
      <c r="N2433" s="18" t="str">
        <f>IF(M2433=$N$2,IF(J2433=$N$1,"E1","D"),_xlfn.XLOOKUP(C2433,'Raw Data_OS_22'!$C$5:$C$4516,'Raw Data_OS_22'!$O$5:$O$4516))</f>
        <v>B1</v>
      </c>
    </row>
    <row r="2434" spans="3:14" x14ac:dyDescent="0.35">
      <c r="C2434" s="26" t="s">
        <v>3343</v>
      </c>
      <c r="D2434" s="14">
        <v>44373</v>
      </c>
      <c r="E2434" s="14">
        <v>44425</v>
      </c>
      <c r="F2434" s="27" t="s">
        <v>3908</v>
      </c>
      <c r="G2434" s="28">
        <v>105000</v>
      </c>
      <c r="H2434" s="29">
        <v>105000</v>
      </c>
      <c r="I2434" s="29">
        <v>1</v>
      </c>
      <c r="J2434" s="30">
        <v>2021</v>
      </c>
      <c r="K2434" s="30">
        <v>2021</v>
      </c>
      <c r="L2434" s="31" t="s">
        <v>2250</v>
      </c>
      <c r="M2434" s="32" t="str">
        <f>IF(_xlfn.XLOOKUP(C2434,'Raw Data_OS_22'!$C$5:$C$4516,'Raw Data_OS_22'!$G$5:$G$4516,"New_Claim/ Reopening")= "New_Claim/ Reopening","New_Claim/ Reopening","Old_Claim")</f>
        <v>Old_Claim</v>
      </c>
      <c r="N2434" s="18" t="str">
        <f>IF(M2434=$N$2,IF(J2434=$N$1,"E1","D"),_xlfn.XLOOKUP(C2434,'Raw Data_OS_22'!$C$5:$C$4516,'Raw Data_OS_22'!$O$5:$O$4516))</f>
        <v>B2</v>
      </c>
    </row>
    <row r="2435" spans="3:14" x14ac:dyDescent="0.35">
      <c r="C2435" s="26" t="s">
        <v>3345</v>
      </c>
      <c r="D2435" s="14">
        <v>44417</v>
      </c>
      <c r="E2435" s="14">
        <v>44431</v>
      </c>
      <c r="F2435" s="27" t="s">
        <v>3908</v>
      </c>
      <c r="G2435" s="28">
        <v>6860</v>
      </c>
      <c r="H2435" s="29">
        <v>6860</v>
      </c>
      <c r="I2435" s="29">
        <v>1</v>
      </c>
      <c r="J2435" s="30">
        <v>2021</v>
      </c>
      <c r="K2435" s="30">
        <v>2021</v>
      </c>
      <c r="L2435" s="31" t="s">
        <v>3073</v>
      </c>
      <c r="M2435" s="32" t="str">
        <f>IF(_xlfn.XLOOKUP(C2435,'Raw Data_OS_22'!$C$5:$C$4516,'Raw Data_OS_22'!$G$5:$G$4516,"New_Claim/ Reopening")= "New_Claim/ Reopening","New_Claim/ Reopening","Old_Claim")</f>
        <v>Old_Claim</v>
      </c>
      <c r="N2435" s="18" t="str">
        <f>IF(M2435=$N$2,IF(J2435=$N$1,"E1","D"),_xlfn.XLOOKUP(C2435,'Raw Data_OS_22'!$C$5:$C$4516,'Raw Data_OS_22'!$O$5:$O$4516))</f>
        <v>B1</v>
      </c>
    </row>
    <row r="2436" spans="3:14" x14ac:dyDescent="0.35">
      <c r="C2436" s="26" t="s">
        <v>3348</v>
      </c>
      <c r="D2436" s="14">
        <v>44388</v>
      </c>
      <c r="E2436" s="14">
        <v>44433</v>
      </c>
      <c r="F2436" s="27" t="s">
        <v>3910</v>
      </c>
      <c r="G2436" s="28">
        <v>10760</v>
      </c>
      <c r="H2436" s="29">
        <v>10760</v>
      </c>
      <c r="I2436" s="29">
        <v>1</v>
      </c>
      <c r="J2436" s="30">
        <v>2021</v>
      </c>
      <c r="K2436" s="30">
        <v>2021</v>
      </c>
      <c r="L2436" s="31" t="s">
        <v>3073</v>
      </c>
      <c r="M2436" s="32" t="str">
        <f>IF(_xlfn.XLOOKUP(C2436,'Raw Data_OS_22'!$C$5:$C$4516,'Raw Data_OS_22'!$G$5:$G$4516,"New_Claim/ Reopening")= "New_Claim/ Reopening","New_Claim/ Reopening","Old_Claim")</f>
        <v>Old_Claim</v>
      </c>
      <c r="N2436" s="18" t="str">
        <f>IF(M2436=$N$2,IF(J2436=$N$1,"E1","D"),_xlfn.XLOOKUP(C2436,'Raw Data_OS_22'!$C$5:$C$4516,'Raw Data_OS_22'!$O$5:$O$4516))</f>
        <v>B1</v>
      </c>
    </row>
    <row r="2437" spans="3:14" x14ac:dyDescent="0.35">
      <c r="C2437" s="26" t="s">
        <v>3351</v>
      </c>
      <c r="D2437" s="14">
        <v>44222</v>
      </c>
      <c r="E2437" s="14">
        <v>44431</v>
      </c>
      <c r="F2437" s="27" t="s">
        <v>3908</v>
      </c>
      <c r="G2437" s="28">
        <v>800000</v>
      </c>
      <c r="H2437" s="29">
        <v>800000</v>
      </c>
      <c r="I2437" s="29">
        <v>1</v>
      </c>
      <c r="J2437" s="30">
        <v>2021</v>
      </c>
      <c r="K2437" s="30">
        <v>2021</v>
      </c>
      <c r="L2437" s="31" t="s">
        <v>21</v>
      </c>
      <c r="M2437" s="32" t="str">
        <f>IF(_xlfn.XLOOKUP(C2437,'Raw Data_OS_22'!$C$5:$C$4516,'Raw Data_OS_22'!$G$5:$G$4516,"New_Claim/ Reopening")= "New_Claim/ Reopening","New_Claim/ Reopening","Old_Claim")</f>
        <v>Old_Claim</v>
      </c>
      <c r="N2437" s="18" t="str">
        <f>IF(M2437=$N$2,IF(J2437=$N$1,"E1","D"),_xlfn.XLOOKUP(C2437,'Raw Data_OS_22'!$C$5:$C$4516,'Raw Data_OS_22'!$O$5:$O$4516))</f>
        <v>B1</v>
      </c>
    </row>
    <row r="2438" spans="3:14" x14ac:dyDescent="0.35">
      <c r="C2438" s="26" t="s">
        <v>3352</v>
      </c>
      <c r="D2438" s="14">
        <v>44428</v>
      </c>
      <c r="E2438" s="14">
        <v>44433</v>
      </c>
      <c r="F2438" s="27" t="s">
        <v>3910</v>
      </c>
      <c r="G2438" s="28">
        <v>12000</v>
      </c>
      <c r="H2438" s="29">
        <v>12000</v>
      </c>
      <c r="I2438" s="29">
        <v>1</v>
      </c>
      <c r="J2438" s="30">
        <v>2021</v>
      </c>
      <c r="K2438" s="30">
        <v>2021</v>
      </c>
      <c r="L2438" s="31" t="s">
        <v>3073</v>
      </c>
      <c r="M2438" s="32" t="str">
        <f>IF(_xlfn.XLOOKUP(C2438,'Raw Data_OS_22'!$C$5:$C$4516,'Raw Data_OS_22'!$G$5:$G$4516,"New_Claim/ Reopening")= "New_Claim/ Reopening","New_Claim/ Reopening","Old_Claim")</f>
        <v>Old_Claim</v>
      </c>
      <c r="N2438" s="18" t="str">
        <f>IF(M2438=$N$2,IF(J2438=$N$1,"E1","D"),_xlfn.XLOOKUP(C2438,'Raw Data_OS_22'!$C$5:$C$4516,'Raw Data_OS_22'!$O$5:$O$4516))</f>
        <v>B2</v>
      </c>
    </row>
    <row r="2439" spans="3:14" x14ac:dyDescent="0.35">
      <c r="C2439" s="26" t="s">
        <v>3125</v>
      </c>
      <c r="D2439" s="14">
        <v>44426</v>
      </c>
      <c r="E2439" s="14">
        <v>44433</v>
      </c>
      <c r="F2439" s="27" t="s">
        <v>3908</v>
      </c>
      <c r="G2439" s="28">
        <v>5000</v>
      </c>
      <c r="H2439" s="29">
        <v>5000</v>
      </c>
      <c r="I2439" s="29">
        <v>1</v>
      </c>
      <c r="J2439" s="30">
        <v>2021</v>
      </c>
      <c r="K2439" s="30">
        <v>2021</v>
      </c>
      <c r="L2439" s="31" t="s">
        <v>3073</v>
      </c>
      <c r="M2439" s="32" t="str">
        <f>IF(_xlfn.XLOOKUP(C2439,'Raw Data_OS_22'!$C$5:$C$4516,'Raw Data_OS_22'!$G$5:$G$4516,"New_Claim/ Reopening")= "New_Claim/ Reopening","New_Claim/ Reopening","Old_Claim")</f>
        <v>Old_Claim</v>
      </c>
      <c r="N2439" s="18" t="str">
        <f>IF(M2439=$N$2,IF(J2439=$N$1,"E1","D"),_xlfn.XLOOKUP(C2439,'Raw Data_OS_22'!$C$5:$C$4516,'Raw Data_OS_22'!$O$5:$O$4516))</f>
        <v>B2</v>
      </c>
    </row>
    <row r="2440" spans="3:14" x14ac:dyDescent="0.35">
      <c r="C2440" s="26" t="s">
        <v>3356</v>
      </c>
      <c r="D2440" s="14">
        <v>44428</v>
      </c>
      <c r="E2440" s="14">
        <v>44433</v>
      </c>
      <c r="F2440" s="27" t="s">
        <v>3910</v>
      </c>
      <c r="G2440" s="28">
        <v>173000</v>
      </c>
      <c r="H2440" s="29">
        <v>173000</v>
      </c>
      <c r="I2440" s="29">
        <v>1</v>
      </c>
      <c r="J2440" s="30">
        <v>2021</v>
      </c>
      <c r="K2440" s="30">
        <v>2021</v>
      </c>
      <c r="L2440" s="31" t="s">
        <v>3073</v>
      </c>
      <c r="M2440" s="32" t="str">
        <f>IF(_xlfn.XLOOKUP(C2440,'Raw Data_OS_22'!$C$5:$C$4516,'Raw Data_OS_22'!$G$5:$G$4516,"New_Claim/ Reopening")= "New_Claim/ Reopening","New_Claim/ Reopening","Old_Claim")</f>
        <v>Old_Claim</v>
      </c>
      <c r="N2440" s="18" t="str">
        <f>IF(M2440=$N$2,IF(J2440=$N$1,"E1","D"),_xlfn.XLOOKUP(C2440,'Raw Data_OS_22'!$C$5:$C$4516,'Raw Data_OS_22'!$O$5:$O$4516))</f>
        <v>B2</v>
      </c>
    </row>
    <row r="2441" spans="3:14" x14ac:dyDescent="0.35">
      <c r="C2441" s="26" t="s">
        <v>3358</v>
      </c>
      <c r="D2441" s="14">
        <v>44428</v>
      </c>
      <c r="E2441" s="14">
        <v>44432</v>
      </c>
      <c r="F2441" s="27" t="s">
        <v>3910</v>
      </c>
      <c r="G2441" s="28">
        <v>373245.614</v>
      </c>
      <c r="H2441" s="29">
        <v>373245.614</v>
      </c>
      <c r="I2441" s="29">
        <v>1</v>
      </c>
      <c r="J2441" s="30">
        <v>2021</v>
      </c>
      <c r="K2441" s="30">
        <v>2021</v>
      </c>
      <c r="L2441" s="31" t="s">
        <v>3073</v>
      </c>
      <c r="M2441" s="32" t="str">
        <f>IF(_xlfn.XLOOKUP(C2441,'Raw Data_OS_22'!$C$5:$C$4516,'Raw Data_OS_22'!$G$5:$G$4516,"New_Claim/ Reopening")= "New_Claim/ Reopening","New_Claim/ Reopening","Old_Claim")</f>
        <v>Old_Claim</v>
      </c>
      <c r="N2441" s="18" t="str">
        <f>IF(M2441=$N$2,IF(J2441=$N$1,"E1","D"),_xlfn.XLOOKUP(C2441,'Raw Data_OS_22'!$C$5:$C$4516,'Raw Data_OS_22'!$O$5:$O$4516))</f>
        <v>A</v>
      </c>
    </row>
    <row r="2442" spans="3:14" x14ac:dyDescent="0.35">
      <c r="C2442" s="26" t="s">
        <v>3359</v>
      </c>
      <c r="D2442" s="14">
        <v>44260</v>
      </c>
      <c r="E2442" s="14">
        <v>44407</v>
      </c>
      <c r="F2442" s="27" t="s">
        <v>3908</v>
      </c>
      <c r="G2442" s="28">
        <v>80000</v>
      </c>
      <c r="H2442" s="29">
        <v>80000</v>
      </c>
      <c r="I2442" s="29">
        <v>1</v>
      </c>
      <c r="J2442" s="30">
        <v>2021</v>
      </c>
      <c r="K2442" s="30">
        <v>2021</v>
      </c>
      <c r="L2442" s="31" t="s">
        <v>21</v>
      </c>
      <c r="M2442" s="32" t="str">
        <f>IF(_xlfn.XLOOKUP(C2442,'Raw Data_OS_22'!$C$5:$C$4516,'Raw Data_OS_22'!$G$5:$G$4516,"New_Claim/ Reopening")= "New_Claim/ Reopening","New_Claim/ Reopening","Old_Claim")</f>
        <v>Old_Claim</v>
      </c>
      <c r="N2442" s="18" t="str">
        <f>IF(M2442=$N$2,IF(J2442=$N$1,"E1","D"),_xlfn.XLOOKUP(C2442,'Raw Data_OS_22'!$C$5:$C$4516,'Raw Data_OS_22'!$O$5:$O$4516))</f>
        <v>A</v>
      </c>
    </row>
    <row r="2443" spans="3:14" x14ac:dyDescent="0.35">
      <c r="C2443" s="26" t="s">
        <v>3360</v>
      </c>
      <c r="D2443" s="14">
        <v>44415</v>
      </c>
      <c r="E2443" s="14">
        <v>44415</v>
      </c>
      <c r="F2443" s="27" t="s">
        <v>3910</v>
      </c>
      <c r="G2443" s="28">
        <v>9300</v>
      </c>
      <c r="H2443" s="29">
        <v>9300</v>
      </c>
      <c r="I2443" s="29">
        <v>1</v>
      </c>
      <c r="J2443" s="30">
        <v>2021</v>
      </c>
      <c r="K2443" s="30">
        <v>2021</v>
      </c>
      <c r="L2443" s="31" t="s">
        <v>3073</v>
      </c>
      <c r="M2443" s="32" t="str">
        <f>IF(_xlfn.XLOOKUP(C2443,'Raw Data_OS_22'!$C$5:$C$4516,'Raw Data_OS_22'!$G$5:$G$4516,"New_Claim/ Reopening")= "New_Claim/ Reopening","New_Claim/ Reopening","Old_Claim")</f>
        <v>Old_Claim</v>
      </c>
      <c r="N2443" s="18" t="str">
        <f>IF(M2443=$N$2,IF(J2443=$N$1,"E1","D"),_xlfn.XLOOKUP(C2443,'Raw Data_OS_22'!$C$5:$C$4516,'Raw Data_OS_22'!$O$5:$O$4516))</f>
        <v>B1</v>
      </c>
    </row>
    <row r="2444" spans="3:14" x14ac:dyDescent="0.35">
      <c r="C2444" s="26" t="s">
        <v>3362</v>
      </c>
      <c r="D2444" s="14">
        <v>44428</v>
      </c>
      <c r="E2444" s="14">
        <v>44434</v>
      </c>
      <c r="F2444" s="27" t="s">
        <v>3910</v>
      </c>
      <c r="G2444" s="28">
        <v>95000</v>
      </c>
      <c r="H2444" s="29">
        <v>95000</v>
      </c>
      <c r="I2444" s="29">
        <v>1</v>
      </c>
      <c r="J2444" s="30">
        <v>2021</v>
      </c>
      <c r="K2444" s="30">
        <v>2021</v>
      </c>
      <c r="L2444" s="31" t="s">
        <v>3073</v>
      </c>
      <c r="M2444" s="32" t="str">
        <f>IF(_xlfn.XLOOKUP(C2444,'Raw Data_OS_22'!$C$5:$C$4516,'Raw Data_OS_22'!$G$5:$G$4516,"New_Claim/ Reopening")= "New_Claim/ Reopening","New_Claim/ Reopening","Old_Claim")</f>
        <v>Old_Claim</v>
      </c>
      <c r="N2444" s="18" t="str">
        <f>IF(M2444=$N$2,IF(J2444=$N$1,"E1","D"),_xlfn.XLOOKUP(C2444,'Raw Data_OS_22'!$C$5:$C$4516,'Raw Data_OS_22'!$O$5:$O$4516))</f>
        <v>B2</v>
      </c>
    </row>
    <row r="2445" spans="3:14" x14ac:dyDescent="0.35">
      <c r="C2445" s="26" t="s">
        <v>3364</v>
      </c>
      <c r="D2445" s="14">
        <v>44334</v>
      </c>
      <c r="E2445" s="14">
        <v>44434</v>
      </c>
      <c r="F2445" s="27" t="s">
        <v>3910</v>
      </c>
      <c r="G2445" s="28">
        <v>12000</v>
      </c>
      <c r="H2445" s="29">
        <v>12000</v>
      </c>
      <c r="I2445" s="29">
        <v>1</v>
      </c>
      <c r="J2445" s="30">
        <v>2021</v>
      </c>
      <c r="K2445" s="30">
        <v>2021</v>
      </c>
      <c r="L2445" s="31" t="s">
        <v>2250</v>
      </c>
      <c r="M2445" s="32" t="str">
        <f>IF(_xlfn.XLOOKUP(C2445,'Raw Data_OS_22'!$C$5:$C$4516,'Raw Data_OS_22'!$G$5:$G$4516,"New_Claim/ Reopening")= "New_Claim/ Reopening","New_Claim/ Reopening","Old_Claim")</f>
        <v>Old_Claim</v>
      </c>
      <c r="N2445" s="18" t="str">
        <f>IF(M2445=$N$2,IF(J2445=$N$1,"E1","D"),_xlfn.XLOOKUP(C2445,'Raw Data_OS_22'!$C$5:$C$4516,'Raw Data_OS_22'!$O$5:$O$4516))</f>
        <v>A</v>
      </c>
    </row>
    <row r="2446" spans="3:14" x14ac:dyDescent="0.35">
      <c r="C2446" s="26" t="s">
        <v>3365</v>
      </c>
      <c r="D2446" s="14">
        <v>44132</v>
      </c>
      <c r="E2446" s="14">
        <v>44434</v>
      </c>
      <c r="F2446" s="27" t="s">
        <v>3910</v>
      </c>
      <c r="G2446" s="28">
        <v>80000</v>
      </c>
      <c r="H2446" s="29">
        <v>80000</v>
      </c>
      <c r="I2446" s="29">
        <v>1</v>
      </c>
      <c r="J2446" s="30">
        <v>2020</v>
      </c>
      <c r="K2446" s="30">
        <v>2021</v>
      </c>
      <c r="L2446" s="31" t="s">
        <v>11</v>
      </c>
      <c r="M2446" s="32" t="str">
        <f>IF(_xlfn.XLOOKUP(C2446,'Raw Data_OS_22'!$C$5:$C$4516,'Raw Data_OS_22'!$G$5:$G$4516,"New_Claim/ Reopening")= "New_Claim/ Reopening","New_Claim/ Reopening","Old_Claim")</f>
        <v>Old_Claim</v>
      </c>
      <c r="N2446" s="18" t="str">
        <f>IF(M2446=$N$2,IF(J2446=$N$1,"E1","D"),_xlfn.XLOOKUP(C2446,'Raw Data_OS_22'!$C$5:$C$4516,'Raw Data_OS_22'!$O$5:$O$4516))</f>
        <v>A</v>
      </c>
    </row>
    <row r="2447" spans="3:14" x14ac:dyDescent="0.35">
      <c r="C2447" s="26" t="s">
        <v>3366</v>
      </c>
      <c r="D2447" s="14">
        <v>44431</v>
      </c>
      <c r="E2447" s="14">
        <v>44434</v>
      </c>
      <c r="F2447" s="27" t="s">
        <v>3910</v>
      </c>
      <c r="G2447" s="28">
        <v>27032</v>
      </c>
      <c r="H2447" s="29">
        <v>27032</v>
      </c>
      <c r="I2447" s="29">
        <v>1</v>
      </c>
      <c r="J2447" s="30">
        <v>2021</v>
      </c>
      <c r="K2447" s="30">
        <v>2021</v>
      </c>
      <c r="L2447" s="31" t="s">
        <v>3073</v>
      </c>
      <c r="M2447" s="32" t="str">
        <f>IF(_xlfn.XLOOKUP(C2447,'Raw Data_OS_22'!$C$5:$C$4516,'Raw Data_OS_22'!$G$5:$G$4516,"New_Claim/ Reopening")= "New_Claim/ Reopening","New_Claim/ Reopening","Old_Claim")</f>
        <v>Old_Claim</v>
      </c>
      <c r="N2447" s="18" t="str">
        <f>IF(M2447=$N$2,IF(J2447=$N$1,"E1","D"),_xlfn.XLOOKUP(C2447,'Raw Data_OS_22'!$C$5:$C$4516,'Raw Data_OS_22'!$O$5:$O$4516))</f>
        <v>B2</v>
      </c>
    </row>
    <row r="2448" spans="3:14" x14ac:dyDescent="0.35">
      <c r="C2448" s="26" t="s">
        <v>3368</v>
      </c>
      <c r="D2448" s="14">
        <v>44430</v>
      </c>
      <c r="E2448" s="14">
        <v>44434</v>
      </c>
      <c r="F2448" s="27" t="s">
        <v>3910</v>
      </c>
      <c r="G2448" s="28">
        <v>17000</v>
      </c>
      <c r="H2448" s="29">
        <v>17000</v>
      </c>
      <c r="I2448" s="29">
        <v>1</v>
      </c>
      <c r="J2448" s="30">
        <v>2021</v>
      </c>
      <c r="K2448" s="30">
        <v>2021</v>
      </c>
      <c r="L2448" s="31" t="s">
        <v>3073</v>
      </c>
      <c r="M2448" s="32" t="str">
        <f>IF(_xlfn.XLOOKUP(C2448,'Raw Data_OS_22'!$C$5:$C$4516,'Raw Data_OS_22'!$G$5:$G$4516,"New_Claim/ Reopening")= "New_Claim/ Reopening","New_Claim/ Reopening","Old_Claim")</f>
        <v>Old_Claim</v>
      </c>
      <c r="N2448" s="18" t="str">
        <f>IF(M2448=$N$2,IF(J2448=$N$1,"E1","D"),_xlfn.XLOOKUP(C2448,'Raw Data_OS_22'!$C$5:$C$4516,'Raw Data_OS_22'!$O$5:$O$4516))</f>
        <v>B2</v>
      </c>
    </row>
    <row r="2449" spans="3:14" x14ac:dyDescent="0.35">
      <c r="C2449" s="26" t="s">
        <v>3369</v>
      </c>
      <c r="D2449" s="14">
        <v>44433</v>
      </c>
      <c r="E2449" s="14">
        <v>44436</v>
      </c>
      <c r="F2449" s="27" t="s">
        <v>3910</v>
      </c>
      <c r="G2449" s="28">
        <v>100000</v>
      </c>
      <c r="H2449" s="29">
        <v>100000</v>
      </c>
      <c r="I2449" s="29">
        <v>1</v>
      </c>
      <c r="J2449" s="30">
        <v>2021</v>
      </c>
      <c r="K2449" s="30">
        <v>2021</v>
      </c>
      <c r="L2449" s="31" t="s">
        <v>3073</v>
      </c>
      <c r="M2449" s="32" t="str">
        <f>IF(_xlfn.XLOOKUP(C2449,'Raw Data_OS_22'!$C$5:$C$4516,'Raw Data_OS_22'!$G$5:$G$4516,"New_Claim/ Reopening")= "New_Claim/ Reopening","New_Claim/ Reopening","Old_Claim")</f>
        <v>Old_Claim</v>
      </c>
      <c r="N2449" s="18" t="str">
        <f>IF(M2449=$N$2,IF(J2449=$N$1,"E1","D"),_xlfn.XLOOKUP(C2449,'Raw Data_OS_22'!$C$5:$C$4516,'Raw Data_OS_22'!$O$5:$O$4516))</f>
        <v>A</v>
      </c>
    </row>
    <row r="2450" spans="3:14" x14ac:dyDescent="0.35">
      <c r="C2450" s="26" t="s">
        <v>3372</v>
      </c>
      <c r="D2450" s="14">
        <v>44432</v>
      </c>
      <c r="E2450" s="14">
        <v>44435</v>
      </c>
      <c r="F2450" s="27" t="s">
        <v>3908</v>
      </c>
      <c r="G2450" s="28">
        <v>95000</v>
      </c>
      <c r="H2450" s="29">
        <v>95000</v>
      </c>
      <c r="I2450" s="29">
        <v>1</v>
      </c>
      <c r="J2450" s="30">
        <v>2021</v>
      </c>
      <c r="K2450" s="30">
        <v>2021</v>
      </c>
      <c r="L2450" s="31" t="s">
        <v>3073</v>
      </c>
      <c r="M2450" s="32" t="str">
        <f>IF(_xlfn.XLOOKUP(C2450,'Raw Data_OS_22'!$C$5:$C$4516,'Raw Data_OS_22'!$G$5:$G$4516,"New_Claim/ Reopening")= "New_Claim/ Reopening","New_Claim/ Reopening","Old_Claim")</f>
        <v>Old_Claim</v>
      </c>
      <c r="N2450" s="18" t="str">
        <f>IF(M2450=$N$2,IF(J2450=$N$1,"E1","D"),_xlfn.XLOOKUP(C2450,'Raw Data_OS_22'!$C$5:$C$4516,'Raw Data_OS_22'!$O$5:$O$4516))</f>
        <v>B2</v>
      </c>
    </row>
    <row r="2451" spans="3:14" x14ac:dyDescent="0.35">
      <c r="C2451" s="26" t="s">
        <v>3374</v>
      </c>
      <c r="D2451" s="14">
        <v>44408</v>
      </c>
      <c r="E2451" s="14">
        <v>44435</v>
      </c>
      <c r="F2451" s="27" t="s">
        <v>3910</v>
      </c>
      <c r="G2451" s="28">
        <v>14120</v>
      </c>
      <c r="H2451" s="29">
        <v>14120</v>
      </c>
      <c r="I2451" s="29">
        <v>1</v>
      </c>
      <c r="J2451" s="30">
        <v>2021</v>
      </c>
      <c r="K2451" s="30">
        <v>2021</v>
      </c>
      <c r="L2451" s="31" t="s">
        <v>3073</v>
      </c>
      <c r="M2451" s="32" t="str">
        <f>IF(_xlfn.XLOOKUP(C2451,'Raw Data_OS_22'!$C$5:$C$4516,'Raw Data_OS_22'!$G$5:$G$4516,"New_Claim/ Reopening")= "New_Claim/ Reopening","New_Claim/ Reopening","Old_Claim")</f>
        <v>Old_Claim</v>
      </c>
      <c r="N2451" s="18" t="str">
        <f>IF(M2451=$N$2,IF(J2451=$N$1,"E1","D"),_xlfn.XLOOKUP(C2451,'Raw Data_OS_22'!$C$5:$C$4516,'Raw Data_OS_22'!$O$5:$O$4516))</f>
        <v>B2</v>
      </c>
    </row>
    <row r="2452" spans="3:14" x14ac:dyDescent="0.35">
      <c r="C2452" s="26" t="s">
        <v>3376</v>
      </c>
      <c r="D2452" s="14">
        <v>44427</v>
      </c>
      <c r="E2452" s="14">
        <v>44434</v>
      </c>
      <c r="F2452" s="27" t="s">
        <v>3910</v>
      </c>
      <c r="G2452" s="28">
        <v>6860</v>
      </c>
      <c r="H2452" s="29">
        <v>6860</v>
      </c>
      <c r="I2452" s="29">
        <v>1</v>
      </c>
      <c r="J2452" s="30">
        <v>2021</v>
      </c>
      <c r="K2452" s="30">
        <v>2021</v>
      </c>
      <c r="L2452" s="31" t="s">
        <v>3073</v>
      </c>
      <c r="M2452" s="32" t="str">
        <f>IF(_xlfn.XLOOKUP(C2452,'Raw Data_OS_22'!$C$5:$C$4516,'Raw Data_OS_22'!$G$5:$G$4516,"New_Claim/ Reopening")= "New_Claim/ Reopening","New_Claim/ Reopening","Old_Claim")</f>
        <v>Old_Claim</v>
      </c>
      <c r="N2452" s="18" t="str">
        <f>IF(M2452=$N$2,IF(J2452=$N$1,"E1","D"),_xlfn.XLOOKUP(C2452,'Raw Data_OS_22'!$C$5:$C$4516,'Raw Data_OS_22'!$O$5:$O$4516))</f>
        <v>B2</v>
      </c>
    </row>
    <row r="2453" spans="3:14" x14ac:dyDescent="0.35">
      <c r="C2453" s="26" t="s">
        <v>3378</v>
      </c>
      <c r="D2453" s="14">
        <v>44434</v>
      </c>
      <c r="E2453" s="14">
        <v>44438</v>
      </c>
      <c r="F2453" s="27" t="s">
        <v>3910</v>
      </c>
      <c r="G2453" s="28">
        <v>37000</v>
      </c>
      <c r="H2453" s="29">
        <v>37000</v>
      </c>
      <c r="I2453" s="29">
        <v>1</v>
      </c>
      <c r="J2453" s="30">
        <v>2021</v>
      </c>
      <c r="K2453" s="30">
        <v>2021</v>
      </c>
      <c r="L2453" s="31" t="s">
        <v>3073</v>
      </c>
      <c r="M2453" s="32" t="str">
        <f>IF(_xlfn.XLOOKUP(C2453,'Raw Data_OS_22'!$C$5:$C$4516,'Raw Data_OS_22'!$G$5:$G$4516,"New_Claim/ Reopening")= "New_Claim/ Reopening","New_Claim/ Reopening","Old_Claim")</f>
        <v>Old_Claim</v>
      </c>
      <c r="N2453" s="18" t="str">
        <f>IF(M2453=$N$2,IF(J2453=$N$1,"E1","D"),_xlfn.XLOOKUP(C2453,'Raw Data_OS_22'!$C$5:$C$4516,'Raw Data_OS_22'!$O$5:$O$4516))</f>
        <v>B2</v>
      </c>
    </row>
    <row r="2454" spans="3:14" x14ac:dyDescent="0.35">
      <c r="C2454" s="26" t="s">
        <v>3379</v>
      </c>
      <c r="D2454" s="14">
        <v>44436</v>
      </c>
      <c r="E2454" s="14">
        <v>44438</v>
      </c>
      <c r="F2454" s="27" t="s">
        <v>3910</v>
      </c>
      <c r="G2454" s="28">
        <v>2500</v>
      </c>
      <c r="H2454" s="29">
        <v>2500</v>
      </c>
      <c r="I2454" s="29">
        <v>1</v>
      </c>
      <c r="J2454" s="30">
        <v>2021</v>
      </c>
      <c r="K2454" s="30">
        <v>2021</v>
      </c>
      <c r="L2454" s="31" t="s">
        <v>3073</v>
      </c>
      <c r="M2454" s="32" t="str">
        <f>IF(_xlfn.XLOOKUP(C2454,'Raw Data_OS_22'!$C$5:$C$4516,'Raw Data_OS_22'!$G$5:$G$4516,"New_Claim/ Reopening")= "New_Claim/ Reopening","New_Claim/ Reopening","Old_Claim")</f>
        <v>Old_Claim</v>
      </c>
      <c r="N2454" s="18" t="str">
        <f>IF(M2454=$N$2,IF(J2454=$N$1,"E1","D"),_xlfn.XLOOKUP(C2454,'Raw Data_OS_22'!$C$5:$C$4516,'Raw Data_OS_22'!$O$5:$O$4516))</f>
        <v>B1</v>
      </c>
    </row>
    <row r="2455" spans="3:14" x14ac:dyDescent="0.35">
      <c r="C2455" s="26" t="s">
        <v>3380</v>
      </c>
      <c r="D2455" s="14">
        <v>44438</v>
      </c>
      <c r="E2455" s="14">
        <v>44438</v>
      </c>
      <c r="F2455" s="27" t="s">
        <v>3908</v>
      </c>
      <c r="G2455" s="28">
        <v>95000</v>
      </c>
      <c r="H2455" s="29">
        <v>95000</v>
      </c>
      <c r="I2455" s="29">
        <v>1</v>
      </c>
      <c r="J2455" s="30">
        <v>2021</v>
      </c>
      <c r="K2455" s="30">
        <v>2021</v>
      </c>
      <c r="L2455" s="31" t="s">
        <v>3073</v>
      </c>
      <c r="M2455" s="32" t="str">
        <f>IF(_xlfn.XLOOKUP(C2455,'Raw Data_OS_22'!$C$5:$C$4516,'Raw Data_OS_22'!$G$5:$G$4516,"New_Claim/ Reopening")= "New_Claim/ Reopening","New_Claim/ Reopening","Old_Claim")</f>
        <v>Old_Claim</v>
      </c>
      <c r="N2455" s="18" t="str">
        <f>IF(M2455=$N$2,IF(J2455=$N$1,"E1","D"),_xlfn.XLOOKUP(C2455,'Raw Data_OS_22'!$C$5:$C$4516,'Raw Data_OS_22'!$O$5:$O$4516))</f>
        <v>B2</v>
      </c>
    </row>
    <row r="2456" spans="3:14" x14ac:dyDescent="0.35">
      <c r="C2456" s="26" t="s">
        <v>3386</v>
      </c>
      <c r="D2456" s="14">
        <v>44437</v>
      </c>
      <c r="E2456" s="14">
        <v>44439</v>
      </c>
      <c r="F2456" s="27" t="s">
        <v>3910</v>
      </c>
      <c r="G2456" s="28">
        <v>30460</v>
      </c>
      <c r="H2456" s="29">
        <v>30460</v>
      </c>
      <c r="I2456" s="29">
        <v>1</v>
      </c>
      <c r="J2456" s="30">
        <v>2021</v>
      </c>
      <c r="K2456" s="30">
        <v>2021</v>
      </c>
      <c r="L2456" s="31" t="s">
        <v>3073</v>
      </c>
      <c r="M2456" s="32" t="str">
        <f>IF(_xlfn.XLOOKUP(C2456,'Raw Data_OS_22'!$C$5:$C$4516,'Raw Data_OS_22'!$G$5:$G$4516,"New_Claim/ Reopening")= "New_Claim/ Reopening","New_Claim/ Reopening","Old_Claim")</f>
        <v>Old_Claim</v>
      </c>
      <c r="N2456" s="18" t="str">
        <f>IF(M2456=$N$2,IF(J2456=$N$1,"E1","D"),_xlfn.XLOOKUP(C2456,'Raw Data_OS_22'!$C$5:$C$4516,'Raw Data_OS_22'!$O$5:$O$4516))</f>
        <v>B2</v>
      </c>
    </row>
    <row r="2457" spans="3:14" x14ac:dyDescent="0.35">
      <c r="C2457" s="26" t="s">
        <v>3387</v>
      </c>
      <c r="D2457" s="14">
        <v>44434</v>
      </c>
      <c r="E2457" s="14">
        <v>44439</v>
      </c>
      <c r="F2457" s="27" t="s">
        <v>3910</v>
      </c>
      <c r="G2457" s="28">
        <v>619060</v>
      </c>
      <c r="H2457" s="29">
        <v>619060</v>
      </c>
      <c r="I2457" s="29">
        <v>1</v>
      </c>
      <c r="J2457" s="30">
        <v>2021</v>
      </c>
      <c r="K2457" s="30">
        <v>2021</v>
      </c>
      <c r="L2457" s="31" t="s">
        <v>3073</v>
      </c>
      <c r="M2457" s="32" t="str">
        <f>IF(_xlfn.XLOOKUP(C2457,'Raw Data_OS_22'!$C$5:$C$4516,'Raw Data_OS_22'!$G$5:$G$4516,"New_Claim/ Reopening")= "New_Claim/ Reopening","New_Claim/ Reopening","Old_Claim")</f>
        <v>Old_Claim</v>
      </c>
      <c r="N2457" s="18" t="str">
        <f>IF(M2457=$N$2,IF(J2457=$N$1,"E1","D"),_xlfn.XLOOKUP(C2457,'Raw Data_OS_22'!$C$5:$C$4516,'Raw Data_OS_22'!$O$5:$O$4516))</f>
        <v>B2</v>
      </c>
    </row>
    <row r="2458" spans="3:14" x14ac:dyDescent="0.35">
      <c r="C2458" s="26" t="s">
        <v>3390</v>
      </c>
      <c r="D2458" s="14">
        <v>44438</v>
      </c>
      <c r="E2458" s="14">
        <v>44440</v>
      </c>
      <c r="F2458" s="27" t="s">
        <v>3910</v>
      </c>
      <c r="G2458" s="28">
        <v>65000</v>
      </c>
      <c r="H2458" s="29">
        <v>65000</v>
      </c>
      <c r="I2458" s="29">
        <v>1</v>
      </c>
      <c r="J2458" s="30">
        <v>2021</v>
      </c>
      <c r="K2458" s="30">
        <v>2021</v>
      </c>
      <c r="L2458" s="31" t="s">
        <v>3073</v>
      </c>
      <c r="M2458" s="32" t="str">
        <f>IF(_xlfn.XLOOKUP(C2458,'Raw Data_OS_22'!$C$5:$C$4516,'Raw Data_OS_22'!$G$5:$G$4516,"New_Claim/ Reopening")= "New_Claim/ Reopening","New_Claim/ Reopening","Old_Claim")</f>
        <v>Old_Claim</v>
      </c>
      <c r="N2458" s="18" t="str">
        <f>IF(M2458=$N$2,IF(J2458=$N$1,"E1","D"),_xlfn.XLOOKUP(C2458,'Raw Data_OS_22'!$C$5:$C$4516,'Raw Data_OS_22'!$O$5:$O$4516))</f>
        <v>B1</v>
      </c>
    </row>
    <row r="2459" spans="3:14" x14ac:dyDescent="0.35">
      <c r="C2459" s="26" t="s">
        <v>3392</v>
      </c>
      <c r="D2459" s="14">
        <v>44434</v>
      </c>
      <c r="E2459" s="14">
        <v>44441</v>
      </c>
      <c r="F2459" s="27" t="s">
        <v>3910</v>
      </c>
      <c r="G2459" s="28">
        <v>101060</v>
      </c>
      <c r="H2459" s="29">
        <v>101060</v>
      </c>
      <c r="I2459" s="29">
        <v>1</v>
      </c>
      <c r="J2459" s="30">
        <v>2021</v>
      </c>
      <c r="K2459" s="30">
        <v>2021</v>
      </c>
      <c r="L2459" s="31" t="s">
        <v>3073</v>
      </c>
      <c r="M2459" s="32" t="str">
        <f>IF(_xlfn.XLOOKUP(C2459,'Raw Data_OS_22'!$C$5:$C$4516,'Raw Data_OS_22'!$G$5:$G$4516,"New_Claim/ Reopening")= "New_Claim/ Reopening","New_Claim/ Reopening","Old_Claim")</f>
        <v>Old_Claim</v>
      </c>
      <c r="N2459" s="18" t="str">
        <f>IF(M2459=$N$2,IF(J2459=$N$1,"E1","D"),_xlfn.XLOOKUP(C2459,'Raw Data_OS_22'!$C$5:$C$4516,'Raw Data_OS_22'!$O$5:$O$4516))</f>
        <v>B1</v>
      </c>
    </row>
    <row r="2460" spans="3:14" x14ac:dyDescent="0.35">
      <c r="C2460" s="26" t="s">
        <v>3395</v>
      </c>
      <c r="D2460" s="14">
        <v>44402</v>
      </c>
      <c r="E2460" s="14">
        <v>44428</v>
      </c>
      <c r="F2460" s="27" t="s">
        <v>3910</v>
      </c>
      <c r="G2460" s="28">
        <v>350000</v>
      </c>
      <c r="H2460" s="29">
        <v>350000</v>
      </c>
      <c r="I2460" s="29">
        <v>1</v>
      </c>
      <c r="J2460" s="30">
        <v>2021</v>
      </c>
      <c r="K2460" s="30">
        <v>2021</v>
      </c>
      <c r="L2460" s="31" t="s">
        <v>3073</v>
      </c>
      <c r="M2460" s="32" t="str">
        <f>IF(_xlfn.XLOOKUP(C2460,'Raw Data_OS_22'!$C$5:$C$4516,'Raw Data_OS_22'!$G$5:$G$4516,"New_Claim/ Reopening")= "New_Claim/ Reopening","New_Claim/ Reopening","Old_Claim")</f>
        <v>Old_Claim</v>
      </c>
      <c r="N2460" s="18" t="str">
        <f>IF(M2460=$N$2,IF(J2460=$N$1,"E1","D"),_xlfn.XLOOKUP(C2460,'Raw Data_OS_22'!$C$5:$C$4516,'Raw Data_OS_22'!$O$5:$O$4516))</f>
        <v>B2</v>
      </c>
    </row>
    <row r="2461" spans="3:14" x14ac:dyDescent="0.35">
      <c r="C2461" s="26" t="s">
        <v>3397</v>
      </c>
      <c r="D2461" s="14">
        <v>44432</v>
      </c>
      <c r="E2461" s="14">
        <v>44441</v>
      </c>
      <c r="F2461" s="27" t="s">
        <v>3910</v>
      </c>
      <c r="G2461" s="28">
        <v>605000</v>
      </c>
      <c r="H2461" s="29">
        <v>605000</v>
      </c>
      <c r="I2461" s="29">
        <v>1</v>
      </c>
      <c r="J2461" s="30">
        <v>2021</v>
      </c>
      <c r="K2461" s="30">
        <v>2021</v>
      </c>
      <c r="L2461" s="31" t="s">
        <v>3073</v>
      </c>
      <c r="M2461" s="32" t="str">
        <f>IF(_xlfn.XLOOKUP(C2461,'Raw Data_OS_22'!$C$5:$C$4516,'Raw Data_OS_22'!$G$5:$G$4516,"New_Claim/ Reopening")= "New_Claim/ Reopening","New_Claim/ Reopening","Old_Claim")</f>
        <v>Old_Claim</v>
      </c>
      <c r="N2461" s="18" t="str">
        <f>IF(M2461=$N$2,IF(J2461=$N$1,"E1","D"),_xlfn.XLOOKUP(C2461,'Raw Data_OS_22'!$C$5:$C$4516,'Raw Data_OS_22'!$O$5:$O$4516))</f>
        <v>B2</v>
      </c>
    </row>
    <row r="2462" spans="3:14" x14ac:dyDescent="0.35">
      <c r="C2462" s="26" t="s">
        <v>3399</v>
      </c>
      <c r="D2462" s="14">
        <v>44385</v>
      </c>
      <c r="E2462" s="14">
        <v>44441</v>
      </c>
      <c r="F2462" s="27" t="s">
        <v>3910</v>
      </c>
      <c r="G2462" s="28">
        <v>314117.64705999999</v>
      </c>
      <c r="H2462" s="29">
        <v>314117.64705999999</v>
      </c>
      <c r="I2462" s="29">
        <v>1</v>
      </c>
      <c r="J2462" s="30">
        <v>2021</v>
      </c>
      <c r="K2462" s="30">
        <v>2021</v>
      </c>
      <c r="L2462" s="31" t="s">
        <v>3073</v>
      </c>
      <c r="M2462" s="32" t="str">
        <f>IF(_xlfn.XLOOKUP(C2462,'Raw Data_OS_22'!$C$5:$C$4516,'Raw Data_OS_22'!$G$5:$G$4516,"New_Claim/ Reopening")= "New_Claim/ Reopening","New_Claim/ Reopening","Old_Claim")</f>
        <v>Old_Claim</v>
      </c>
      <c r="N2462" s="18" t="str">
        <f>IF(M2462=$N$2,IF(J2462=$N$1,"E1","D"),_xlfn.XLOOKUP(C2462,'Raw Data_OS_22'!$C$5:$C$4516,'Raw Data_OS_22'!$O$5:$O$4516))</f>
        <v>A</v>
      </c>
    </row>
    <row r="2463" spans="3:14" x14ac:dyDescent="0.35">
      <c r="C2463" s="26" t="s">
        <v>3401</v>
      </c>
      <c r="D2463" s="14">
        <v>44436</v>
      </c>
      <c r="E2463" s="14">
        <v>44441</v>
      </c>
      <c r="F2463" s="27" t="s">
        <v>3910</v>
      </c>
      <c r="G2463" s="28">
        <v>95000</v>
      </c>
      <c r="H2463" s="29">
        <v>95000</v>
      </c>
      <c r="I2463" s="29">
        <v>1</v>
      </c>
      <c r="J2463" s="30">
        <v>2021</v>
      </c>
      <c r="K2463" s="30">
        <v>2021</v>
      </c>
      <c r="L2463" s="31" t="s">
        <v>3073</v>
      </c>
      <c r="M2463" s="32" t="str">
        <f>IF(_xlfn.XLOOKUP(C2463,'Raw Data_OS_22'!$C$5:$C$4516,'Raw Data_OS_22'!$G$5:$G$4516,"New_Claim/ Reopening")= "New_Claim/ Reopening","New_Claim/ Reopening","Old_Claim")</f>
        <v>Old_Claim</v>
      </c>
      <c r="N2463" s="18" t="str">
        <f>IF(M2463=$N$2,IF(J2463=$N$1,"E1","D"),_xlfn.XLOOKUP(C2463,'Raw Data_OS_22'!$C$5:$C$4516,'Raw Data_OS_22'!$O$5:$O$4516))</f>
        <v>B2</v>
      </c>
    </row>
    <row r="2464" spans="3:14" x14ac:dyDescent="0.35">
      <c r="C2464" s="26" t="s">
        <v>3403</v>
      </c>
      <c r="D2464" s="14">
        <v>44432</v>
      </c>
      <c r="E2464" s="14">
        <v>44442</v>
      </c>
      <c r="F2464" s="27" t="s">
        <v>3910</v>
      </c>
      <c r="G2464" s="28">
        <v>45000</v>
      </c>
      <c r="H2464" s="29">
        <v>45000</v>
      </c>
      <c r="I2464" s="29">
        <v>1</v>
      </c>
      <c r="J2464" s="30">
        <v>2021</v>
      </c>
      <c r="K2464" s="30">
        <v>2021</v>
      </c>
      <c r="L2464" s="31" t="s">
        <v>3073</v>
      </c>
      <c r="M2464" s="32" t="str">
        <f>IF(_xlfn.XLOOKUP(C2464,'Raw Data_OS_22'!$C$5:$C$4516,'Raw Data_OS_22'!$G$5:$G$4516,"New_Claim/ Reopening")= "New_Claim/ Reopening","New_Claim/ Reopening","Old_Claim")</f>
        <v>Old_Claim</v>
      </c>
      <c r="N2464" s="18" t="str">
        <f>IF(M2464=$N$2,IF(J2464=$N$1,"E1","D"),_xlfn.XLOOKUP(C2464,'Raw Data_OS_22'!$C$5:$C$4516,'Raw Data_OS_22'!$O$5:$O$4516))</f>
        <v>B2</v>
      </c>
    </row>
    <row r="2465" spans="3:14" x14ac:dyDescent="0.35">
      <c r="C2465" s="26" t="s">
        <v>3404</v>
      </c>
      <c r="D2465" s="14">
        <v>44388</v>
      </c>
      <c r="E2465" s="14">
        <v>44440</v>
      </c>
      <c r="F2465" s="27" t="s">
        <v>3910</v>
      </c>
      <c r="G2465" s="28">
        <v>705000</v>
      </c>
      <c r="H2465" s="29">
        <v>705000</v>
      </c>
      <c r="I2465" s="29">
        <v>1</v>
      </c>
      <c r="J2465" s="30">
        <v>2021</v>
      </c>
      <c r="K2465" s="30">
        <v>2021</v>
      </c>
      <c r="L2465" s="31" t="s">
        <v>3073</v>
      </c>
      <c r="M2465" s="32" t="str">
        <f>IF(_xlfn.XLOOKUP(C2465,'Raw Data_OS_22'!$C$5:$C$4516,'Raw Data_OS_22'!$G$5:$G$4516,"New_Claim/ Reopening")= "New_Claim/ Reopening","New_Claim/ Reopening","Old_Claim")</f>
        <v>Old_Claim</v>
      </c>
      <c r="N2465" s="18" t="str">
        <f>IF(M2465=$N$2,IF(J2465=$N$1,"E1","D"),_xlfn.XLOOKUP(C2465,'Raw Data_OS_22'!$C$5:$C$4516,'Raw Data_OS_22'!$O$5:$O$4516))</f>
        <v>B1</v>
      </c>
    </row>
    <row r="2466" spans="3:14" x14ac:dyDescent="0.35">
      <c r="C2466" s="26" t="s">
        <v>3407</v>
      </c>
      <c r="D2466" s="14">
        <v>44369</v>
      </c>
      <c r="E2466" s="14">
        <v>44442</v>
      </c>
      <c r="F2466" s="27" t="s">
        <v>3910</v>
      </c>
      <c r="G2466" s="28">
        <v>11000</v>
      </c>
      <c r="H2466" s="29">
        <v>11000</v>
      </c>
      <c r="I2466" s="29">
        <v>1</v>
      </c>
      <c r="J2466" s="30">
        <v>2021</v>
      </c>
      <c r="K2466" s="30">
        <v>2021</v>
      </c>
      <c r="L2466" s="31" t="s">
        <v>2250</v>
      </c>
      <c r="M2466" s="32" t="str">
        <f>IF(_xlfn.XLOOKUP(C2466,'Raw Data_OS_22'!$C$5:$C$4516,'Raw Data_OS_22'!$G$5:$G$4516,"New_Claim/ Reopening")= "New_Claim/ Reopening","New_Claim/ Reopening","Old_Claim")</f>
        <v>Old_Claim</v>
      </c>
      <c r="N2466" s="18" t="str">
        <f>IF(M2466=$N$2,IF(J2466=$N$1,"E1","D"),_xlfn.XLOOKUP(C2466,'Raw Data_OS_22'!$C$5:$C$4516,'Raw Data_OS_22'!$O$5:$O$4516))</f>
        <v>B1</v>
      </c>
    </row>
    <row r="2467" spans="3:14" x14ac:dyDescent="0.35">
      <c r="C2467" s="26" t="s">
        <v>3127</v>
      </c>
      <c r="D2467" s="14">
        <v>44383</v>
      </c>
      <c r="E2467" s="14">
        <v>44403</v>
      </c>
      <c r="F2467" s="27" t="s">
        <v>3910</v>
      </c>
      <c r="G2467" s="28">
        <v>6920</v>
      </c>
      <c r="H2467" s="29">
        <v>6920</v>
      </c>
      <c r="I2467" s="29">
        <v>1</v>
      </c>
      <c r="J2467" s="30">
        <v>2021</v>
      </c>
      <c r="K2467" s="30">
        <v>2021</v>
      </c>
      <c r="L2467" s="31" t="s">
        <v>3073</v>
      </c>
      <c r="M2467" s="32" t="str">
        <f>IF(_xlfn.XLOOKUP(C2467,'Raw Data_OS_22'!$C$5:$C$4516,'Raw Data_OS_22'!$G$5:$G$4516,"New_Claim/ Reopening")= "New_Claim/ Reopening","New_Claim/ Reopening","Old_Claim")</f>
        <v>Old_Claim</v>
      </c>
      <c r="N2467" s="18" t="str">
        <f>IF(M2467=$N$2,IF(J2467=$N$1,"E1","D"),_xlfn.XLOOKUP(C2467,'Raw Data_OS_22'!$C$5:$C$4516,'Raw Data_OS_22'!$O$5:$O$4516))</f>
        <v>B1</v>
      </c>
    </row>
    <row r="2468" spans="3:14" x14ac:dyDescent="0.35">
      <c r="C2468" s="26" t="s">
        <v>3128</v>
      </c>
      <c r="D2468" s="14">
        <v>44436</v>
      </c>
      <c r="E2468" s="14">
        <v>44445</v>
      </c>
      <c r="F2468" s="27" t="s">
        <v>3910</v>
      </c>
      <c r="G2468" s="28">
        <v>200000</v>
      </c>
      <c r="H2468" s="29">
        <v>200000</v>
      </c>
      <c r="I2468" s="29">
        <v>1</v>
      </c>
      <c r="J2468" s="30">
        <v>2021</v>
      </c>
      <c r="K2468" s="30">
        <v>2021</v>
      </c>
      <c r="L2468" s="31" t="s">
        <v>3073</v>
      </c>
      <c r="M2468" s="32" t="str">
        <f>IF(_xlfn.XLOOKUP(C2468,'Raw Data_OS_22'!$C$5:$C$4516,'Raw Data_OS_22'!$G$5:$G$4516,"New_Claim/ Reopening")= "New_Claim/ Reopening","New_Claim/ Reopening","Old_Claim")</f>
        <v>Old_Claim</v>
      </c>
      <c r="N2468" s="18" t="str">
        <f>IF(M2468=$N$2,IF(J2468=$N$1,"E1","D"),_xlfn.XLOOKUP(C2468,'Raw Data_OS_22'!$C$5:$C$4516,'Raw Data_OS_22'!$O$5:$O$4516))</f>
        <v>B1</v>
      </c>
    </row>
    <row r="2469" spans="3:14" x14ac:dyDescent="0.35">
      <c r="C2469" s="26" t="s">
        <v>3410</v>
      </c>
      <c r="D2469" s="14">
        <v>44444</v>
      </c>
      <c r="E2469" s="14">
        <v>44445</v>
      </c>
      <c r="F2469" s="27" t="s">
        <v>3910</v>
      </c>
      <c r="G2469" s="28">
        <v>6860</v>
      </c>
      <c r="H2469" s="29">
        <v>6860</v>
      </c>
      <c r="I2469" s="29">
        <v>1</v>
      </c>
      <c r="J2469" s="30">
        <v>2021</v>
      </c>
      <c r="K2469" s="30">
        <v>2021</v>
      </c>
      <c r="L2469" s="31" t="s">
        <v>3073</v>
      </c>
      <c r="M2469" s="32" t="str">
        <f>IF(_xlfn.XLOOKUP(C2469,'Raw Data_OS_22'!$C$5:$C$4516,'Raw Data_OS_22'!$G$5:$G$4516,"New_Claim/ Reopening")= "New_Claim/ Reopening","New_Claim/ Reopening","Old_Claim")</f>
        <v>Old_Claim</v>
      </c>
      <c r="N2469" s="18" t="str">
        <f>IF(M2469=$N$2,IF(J2469=$N$1,"E1","D"),_xlfn.XLOOKUP(C2469,'Raw Data_OS_22'!$C$5:$C$4516,'Raw Data_OS_22'!$O$5:$O$4516))</f>
        <v>B1</v>
      </c>
    </row>
    <row r="2470" spans="3:14" x14ac:dyDescent="0.35">
      <c r="C2470" s="26" t="s">
        <v>3411</v>
      </c>
      <c r="D2470" s="14">
        <v>44443</v>
      </c>
      <c r="E2470" s="14">
        <v>44445</v>
      </c>
      <c r="F2470" s="27" t="s">
        <v>3910</v>
      </c>
      <c r="G2470" s="28">
        <v>157760</v>
      </c>
      <c r="H2470" s="29">
        <v>157760</v>
      </c>
      <c r="I2470" s="29">
        <v>1</v>
      </c>
      <c r="J2470" s="30">
        <v>2021</v>
      </c>
      <c r="K2470" s="30">
        <v>2021</v>
      </c>
      <c r="L2470" s="31" t="s">
        <v>3073</v>
      </c>
      <c r="M2470" s="32" t="str">
        <f>IF(_xlfn.XLOOKUP(C2470,'Raw Data_OS_22'!$C$5:$C$4516,'Raw Data_OS_22'!$G$5:$G$4516,"New_Claim/ Reopening")= "New_Claim/ Reopening","New_Claim/ Reopening","Old_Claim")</f>
        <v>Old_Claim</v>
      </c>
      <c r="N2470" s="18" t="str">
        <f>IF(M2470=$N$2,IF(J2470=$N$1,"E1","D"),_xlfn.XLOOKUP(C2470,'Raw Data_OS_22'!$C$5:$C$4516,'Raw Data_OS_22'!$O$5:$O$4516))</f>
        <v>B1</v>
      </c>
    </row>
    <row r="2471" spans="3:14" x14ac:dyDescent="0.35">
      <c r="C2471" s="26" t="s">
        <v>3412</v>
      </c>
      <c r="D2471" s="14">
        <v>44441</v>
      </c>
      <c r="E2471" s="14">
        <v>44445</v>
      </c>
      <c r="F2471" s="27" t="s">
        <v>3908</v>
      </c>
      <c r="G2471" s="28">
        <v>500</v>
      </c>
      <c r="H2471" s="29">
        <v>500</v>
      </c>
      <c r="I2471" s="29">
        <v>1</v>
      </c>
      <c r="J2471" s="30">
        <v>2021</v>
      </c>
      <c r="K2471" s="30">
        <v>2021</v>
      </c>
      <c r="L2471" s="31" t="s">
        <v>3073</v>
      </c>
      <c r="M2471" s="32" t="str">
        <f>IF(_xlfn.XLOOKUP(C2471,'Raw Data_OS_22'!$C$5:$C$4516,'Raw Data_OS_22'!$G$5:$G$4516,"New_Claim/ Reopening")= "New_Claim/ Reopening","New_Claim/ Reopening","Old_Claim")</f>
        <v>Old_Claim</v>
      </c>
      <c r="N2471" s="18" t="str">
        <f>IF(M2471=$N$2,IF(J2471=$N$1,"E1","D"),_xlfn.XLOOKUP(C2471,'Raw Data_OS_22'!$C$5:$C$4516,'Raw Data_OS_22'!$O$5:$O$4516))</f>
        <v>B2</v>
      </c>
    </row>
    <row r="2472" spans="3:14" x14ac:dyDescent="0.35">
      <c r="C2472" s="26" t="s">
        <v>3413</v>
      </c>
      <c r="D2472" s="14">
        <v>44440</v>
      </c>
      <c r="E2472" s="14">
        <v>44446</v>
      </c>
      <c r="F2472" s="27" t="s">
        <v>3910</v>
      </c>
      <c r="G2472" s="28">
        <v>6500</v>
      </c>
      <c r="H2472" s="29">
        <v>6500</v>
      </c>
      <c r="I2472" s="29">
        <v>1</v>
      </c>
      <c r="J2472" s="30">
        <v>2021</v>
      </c>
      <c r="K2472" s="30">
        <v>2021</v>
      </c>
      <c r="L2472" s="31" t="s">
        <v>3073</v>
      </c>
      <c r="M2472" s="32" t="str">
        <f>IF(_xlfn.XLOOKUP(C2472,'Raw Data_OS_22'!$C$5:$C$4516,'Raw Data_OS_22'!$G$5:$G$4516,"New_Claim/ Reopening")= "New_Claim/ Reopening","New_Claim/ Reopening","Old_Claim")</f>
        <v>Old_Claim</v>
      </c>
      <c r="N2472" s="18" t="str">
        <f>IF(M2472=$N$2,IF(J2472=$N$1,"E1","D"),_xlfn.XLOOKUP(C2472,'Raw Data_OS_22'!$C$5:$C$4516,'Raw Data_OS_22'!$O$5:$O$4516))</f>
        <v>B2</v>
      </c>
    </row>
    <row r="2473" spans="3:14" x14ac:dyDescent="0.35">
      <c r="C2473" s="26" t="s">
        <v>3415</v>
      </c>
      <c r="D2473" s="14">
        <v>44441</v>
      </c>
      <c r="E2473" s="14">
        <v>44445</v>
      </c>
      <c r="F2473" s="27" t="s">
        <v>3910</v>
      </c>
      <c r="G2473" s="28">
        <v>19000</v>
      </c>
      <c r="H2473" s="29">
        <v>19000</v>
      </c>
      <c r="I2473" s="29">
        <v>1</v>
      </c>
      <c r="J2473" s="30">
        <v>2021</v>
      </c>
      <c r="K2473" s="30">
        <v>2021</v>
      </c>
      <c r="L2473" s="31" t="s">
        <v>3073</v>
      </c>
      <c r="M2473" s="32" t="str">
        <f>IF(_xlfn.XLOOKUP(C2473,'Raw Data_OS_22'!$C$5:$C$4516,'Raw Data_OS_22'!$G$5:$G$4516,"New_Claim/ Reopening")= "New_Claim/ Reopening","New_Claim/ Reopening","Old_Claim")</f>
        <v>Old_Claim</v>
      </c>
      <c r="N2473" s="18" t="str">
        <f>IF(M2473=$N$2,IF(J2473=$N$1,"E1","D"),_xlfn.XLOOKUP(C2473,'Raw Data_OS_22'!$C$5:$C$4516,'Raw Data_OS_22'!$O$5:$O$4516))</f>
        <v>B1</v>
      </c>
    </row>
    <row r="2474" spans="3:14" x14ac:dyDescent="0.35">
      <c r="C2474" s="26" t="s">
        <v>3416</v>
      </c>
      <c r="D2474" s="14">
        <v>44444</v>
      </c>
      <c r="E2474" s="14">
        <v>44445</v>
      </c>
      <c r="F2474" s="27" t="s">
        <v>3910</v>
      </c>
      <c r="G2474" s="28">
        <v>20000</v>
      </c>
      <c r="H2474" s="29">
        <v>20000</v>
      </c>
      <c r="I2474" s="29">
        <v>1</v>
      </c>
      <c r="J2474" s="30">
        <v>2021</v>
      </c>
      <c r="K2474" s="30">
        <v>2021</v>
      </c>
      <c r="L2474" s="31" t="s">
        <v>3073</v>
      </c>
      <c r="M2474" s="32" t="str">
        <f>IF(_xlfn.XLOOKUP(C2474,'Raw Data_OS_22'!$C$5:$C$4516,'Raw Data_OS_22'!$G$5:$G$4516,"New_Claim/ Reopening")= "New_Claim/ Reopening","New_Claim/ Reopening","Old_Claim")</f>
        <v>Old_Claim</v>
      </c>
      <c r="N2474" s="18" t="str">
        <f>IF(M2474=$N$2,IF(J2474=$N$1,"E1","D"),_xlfn.XLOOKUP(C2474,'Raw Data_OS_22'!$C$5:$C$4516,'Raw Data_OS_22'!$O$5:$O$4516))</f>
        <v>B1</v>
      </c>
    </row>
    <row r="2475" spans="3:14" x14ac:dyDescent="0.35">
      <c r="C2475" s="26" t="s">
        <v>3417</v>
      </c>
      <c r="D2475" s="14">
        <v>44444</v>
      </c>
      <c r="E2475" s="14">
        <v>44446</v>
      </c>
      <c r="F2475" s="27" t="s">
        <v>3910</v>
      </c>
      <c r="G2475" s="28">
        <v>80776</v>
      </c>
      <c r="H2475" s="29">
        <v>80776</v>
      </c>
      <c r="I2475" s="29">
        <v>1</v>
      </c>
      <c r="J2475" s="30">
        <v>2021</v>
      </c>
      <c r="K2475" s="30">
        <v>2021</v>
      </c>
      <c r="L2475" s="31" t="s">
        <v>3073</v>
      </c>
      <c r="M2475" s="32" t="str">
        <f>IF(_xlfn.XLOOKUP(C2475,'Raw Data_OS_22'!$C$5:$C$4516,'Raw Data_OS_22'!$G$5:$G$4516,"New_Claim/ Reopening")= "New_Claim/ Reopening","New_Claim/ Reopening","Old_Claim")</f>
        <v>Old_Claim</v>
      </c>
      <c r="N2475" s="18" t="str">
        <f>IF(M2475=$N$2,IF(J2475=$N$1,"E1","D"),_xlfn.XLOOKUP(C2475,'Raw Data_OS_22'!$C$5:$C$4516,'Raw Data_OS_22'!$O$5:$O$4516))</f>
        <v>B1</v>
      </c>
    </row>
    <row r="2476" spans="3:14" x14ac:dyDescent="0.35">
      <c r="C2476" s="26" t="s">
        <v>3419</v>
      </c>
      <c r="D2476" s="14">
        <v>44436</v>
      </c>
      <c r="E2476" s="14">
        <v>44446</v>
      </c>
      <c r="F2476" s="27" t="s">
        <v>3910</v>
      </c>
      <c r="G2476" s="28">
        <v>480000</v>
      </c>
      <c r="H2476" s="29">
        <v>480000</v>
      </c>
      <c r="I2476" s="29">
        <v>1</v>
      </c>
      <c r="J2476" s="30">
        <v>2021</v>
      </c>
      <c r="K2476" s="30">
        <v>2021</v>
      </c>
      <c r="L2476" s="31" t="s">
        <v>3073</v>
      </c>
      <c r="M2476" s="32" t="str">
        <f>IF(_xlfn.XLOOKUP(C2476,'Raw Data_OS_22'!$C$5:$C$4516,'Raw Data_OS_22'!$G$5:$G$4516,"New_Claim/ Reopening")= "New_Claim/ Reopening","New_Claim/ Reopening","Old_Claim")</f>
        <v>Old_Claim</v>
      </c>
      <c r="N2476" s="18" t="str">
        <f>IF(M2476=$N$2,IF(J2476=$N$1,"E1","D"),_xlfn.XLOOKUP(C2476,'Raw Data_OS_22'!$C$5:$C$4516,'Raw Data_OS_22'!$O$5:$O$4516))</f>
        <v>B2</v>
      </c>
    </row>
    <row r="2477" spans="3:14" x14ac:dyDescent="0.35">
      <c r="C2477" s="26" t="s">
        <v>3129</v>
      </c>
      <c r="D2477" s="14">
        <v>44443</v>
      </c>
      <c r="E2477" s="14">
        <v>44446</v>
      </c>
      <c r="F2477" s="27" t="s">
        <v>3910</v>
      </c>
      <c r="G2477" s="28">
        <v>13000</v>
      </c>
      <c r="H2477" s="29">
        <v>13000</v>
      </c>
      <c r="I2477" s="29">
        <v>1</v>
      </c>
      <c r="J2477" s="30">
        <v>2021</v>
      </c>
      <c r="K2477" s="30">
        <v>2021</v>
      </c>
      <c r="L2477" s="31" t="s">
        <v>3073</v>
      </c>
      <c r="M2477" s="32" t="str">
        <f>IF(_xlfn.XLOOKUP(C2477,'Raw Data_OS_22'!$C$5:$C$4516,'Raw Data_OS_22'!$G$5:$G$4516,"New_Claim/ Reopening")= "New_Claim/ Reopening","New_Claim/ Reopening","Old_Claim")</f>
        <v>Old_Claim</v>
      </c>
      <c r="N2477" s="18" t="str">
        <f>IF(M2477=$N$2,IF(J2477=$N$1,"E1","D"),_xlfn.XLOOKUP(C2477,'Raw Data_OS_22'!$C$5:$C$4516,'Raw Data_OS_22'!$O$5:$O$4516))</f>
        <v>B2</v>
      </c>
    </row>
    <row r="2478" spans="3:14" x14ac:dyDescent="0.35">
      <c r="C2478" s="26" t="s">
        <v>3420</v>
      </c>
      <c r="D2478" s="14">
        <v>44434</v>
      </c>
      <c r="E2478" s="14">
        <v>44446</v>
      </c>
      <c r="F2478" s="27" t="s">
        <v>3910</v>
      </c>
      <c r="G2478" s="28">
        <v>200000</v>
      </c>
      <c r="H2478" s="29">
        <v>200000</v>
      </c>
      <c r="I2478" s="29">
        <v>1</v>
      </c>
      <c r="J2478" s="30">
        <v>2021</v>
      </c>
      <c r="K2478" s="30">
        <v>2021</v>
      </c>
      <c r="L2478" s="31" t="s">
        <v>3073</v>
      </c>
      <c r="M2478" s="32" t="str">
        <f>IF(_xlfn.XLOOKUP(C2478,'Raw Data_OS_22'!$C$5:$C$4516,'Raw Data_OS_22'!$G$5:$G$4516,"New_Claim/ Reopening")= "New_Claim/ Reopening","New_Claim/ Reopening","Old_Claim")</f>
        <v>Old_Claim</v>
      </c>
      <c r="N2478" s="18" t="str">
        <f>IF(M2478=$N$2,IF(J2478=$N$1,"E1","D"),_xlfn.XLOOKUP(C2478,'Raw Data_OS_22'!$C$5:$C$4516,'Raw Data_OS_22'!$O$5:$O$4516))</f>
        <v>B1</v>
      </c>
    </row>
    <row r="2479" spans="3:14" x14ac:dyDescent="0.35">
      <c r="C2479" s="26" t="s">
        <v>3424</v>
      </c>
      <c r="D2479" s="14">
        <v>44444</v>
      </c>
      <c r="E2479" s="14">
        <v>44446</v>
      </c>
      <c r="F2479" s="27" t="s">
        <v>3908</v>
      </c>
      <c r="G2479" s="28">
        <v>102936</v>
      </c>
      <c r="H2479" s="29">
        <v>102936</v>
      </c>
      <c r="I2479" s="29">
        <v>1</v>
      </c>
      <c r="J2479" s="30">
        <v>2021</v>
      </c>
      <c r="K2479" s="30">
        <v>2021</v>
      </c>
      <c r="L2479" s="31" t="s">
        <v>3073</v>
      </c>
      <c r="M2479" s="32" t="str">
        <f>IF(_xlfn.XLOOKUP(C2479,'Raw Data_OS_22'!$C$5:$C$4516,'Raw Data_OS_22'!$G$5:$G$4516,"New_Claim/ Reopening")= "New_Claim/ Reopening","New_Claim/ Reopening","Old_Claim")</f>
        <v>Old_Claim</v>
      </c>
      <c r="N2479" s="18" t="str">
        <f>IF(M2479=$N$2,IF(J2479=$N$1,"E1","D"),_xlfn.XLOOKUP(C2479,'Raw Data_OS_22'!$C$5:$C$4516,'Raw Data_OS_22'!$O$5:$O$4516))</f>
        <v>B2</v>
      </c>
    </row>
    <row r="2480" spans="3:14" x14ac:dyDescent="0.35">
      <c r="C2480" s="26" t="s">
        <v>3425</v>
      </c>
      <c r="D2480" s="14">
        <v>44446</v>
      </c>
      <c r="E2480" s="14">
        <v>44447</v>
      </c>
      <c r="F2480" s="27" t="s">
        <v>3908</v>
      </c>
      <c r="G2480" s="28">
        <v>15000</v>
      </c>
      <c r="H2480" s="29">
        <v>15000</v>
      </c>
      <c r="I2480" s="29">
        <v>1</v>
      </c>
      <c r="J2480" s="30">
        <v>2021</v>
      </c>
      <c r="K2480" s="30">
        <v>2021</v>
      </c>
      <c r="L2480" s="31" t="s">
        <v>3073</v>
      </c>
      <c r="M2480" s="32" t="str">
        <f>IF(_xlfn.XLOOKUP(C2480,'Raw Data_OS_22'!$C$5:$C$4516,'Raw Data_OS_22'!$G$5:$G$4516,"New_Claim/ Reopening")= "New_Claim/ Reopening","New_Claim/ Reopening","Old_Claim")</f>
        <v>Old_Claim</v>
      </c>
      <c r="N2480" s="18" t="str">
        <f>IF(M2480=$N$2,IF(J2480=$N$1,"E1","D"),_xlfn.XLOOKUP(C2480,'Raw Data_OS_22'!$C$5:$C$4516,'Raw Data_OS_22'!$O$5:$O$4516))</f>
        <v>B2</v>
      </c>
    </row>
    <row r="2481" spans="3:14" x14ac:dyDescent="0.35">
      <c r="C2481" s="26" t="s">
        <v>3426</v>
      </c>
      <c r="D2481" s="14">
        <v>44419</v>
      </c>
      <c r="E2481" s="14">
        <v>44447</v>
      </c>
      <c r="F2481" s="27" t="s">
        <v>3910</v>
      </c>
      <c r="G2481" s="28">
        <v>211000</v>
      </c>
      <c r="H2481" s="29">
        <v>211000</v>
      </c>
      <c r="I2481" s="29">
        <v>1</v>
      </c>
      <c r="J2481" s="30">
        <v>2021</v>
      </c>
      <c r="K2481" s="30">
        <v>2021</v>
      </c>
      <c r="L2481" s="31" t="s">
        <v>3073</v>
      </c>
      <c r="M2481" s="32" t="str">
        <f>IF(_xlfn.XLOOKUP(C2481,'Raw Data_OS_22'!$C$5:$C$4516,'Raw Data_OS_22'!$G$5:$G$4516,"New_Claim/ Reopening")= "New_Claim/ Reopening","New_Claim/ Reopening","Old_Claim")</f>
        <v>Old_Claim</v>
      </c>
      <c r="N2481" s="18" t="str">
        <f>IF(M2481=$N$2,IF(J2481=$N$1,"E1","D"),_xlfn.XLOOKUP(C2481,'Raw Data_OS_22'!$C$5:$C$4516,'Raw Data_OS_22'!$O$5:$O$4516))</f>
        <v>B1</v>
      </c>
    </row>
    <row r="2482" spans="3:14" x14ac:dyDescent="0.35">
      <c r="C2482" s="26" t="s">
        <v>3431</v>
      </c>
      <c r="D2482" s="14">
        <v>44351</v>
      </c>
      <c r="E2482" s="14">
        <v>44447</v>
      </c>
      <c r="F2482" s="27" t="s">
        <v>3910</v>
      </c>
      <c r="G2482" s="28">
        <v>2150000</v>
      </c>
      <c r="H2482" s="29">
        <v>2150000</v>
      </c>
      <c r="I2482" s="29">
        <v>1</v>
      </c>
      <c r="J2482" s="30">
        <v>2021</v>
      </c>
      <c r="K2482" s="30">
        <v>2021</v>
      </c>
      <c r="L2482" s="31" t="s">
        <v>2250</v>
      </c>
      <c r="M2482" s="32" t="str">
        <f>IF(_xlfn.XLOOKUP(C2482,'Raw Data_OS_22'!$C$5:$C$4516,'Raw Data_OS_22'!$G$5:$G$4516,"New_Claim/ Reopening")= "New_Claim/ Reopening","New_Claim/ Reopening","Old_Claim")</f>
        <v>Old_Claim</v>
      </c>
      <c r="N2482" s="18" t="str">
        <f>IF(M2482=$N$2,IF(J2482=$N$1,"E1","D"),_xlfn.XLOOKUP(C2482,'Raw Data_OS_22'!$C$5:$C$4516,'Raw Data_OS_22'!$O$5:$O$4516))</f>
        <v>A</v>
      </c>
    </row>
    <row r="2483" spans="3:14" x14ac:dyDescent="0.35">
      <c r="C2483" s="26" t="s">
        <v>7219</v>
      </c>
      <c r="D2483" s="14">
        <v>44437</v>
      </c>
      <c r="E2483" s="14">
        <v>44439</v>
      </c>
      <c r="F2483" s="27" t="s">
        <v>3910</v>
      </c>
      <c r="G2483" s="28">
        <v>12000</v>
      </c>
      <c r="H2483" s="29">
        <v>12000</v>
      </c>
      <c r="I2483" s="29">
        <v>1</v>
      </c>
      <c r="J2483" s="30">
        <v>2021</v>
      </c>
      <c r="K2483" s="30">
        <v>2021</v>
      </c>
      <c r="L2483" s="31" t="s">
        <v>3073</v>
      </c>
      <c r="M2483" s="32" t="str">
        <f>IF(_xlfn.XLOOKUP(C2483,'Raw Data_OS_22'!$C$5:$C$4516,'Raw Data_OS_22'!$G$5:$G$4516,"New_Claim/ Reopening")= "New_Claim/ Reopening","New_Claim/ Reopening","Old_Claim")</f>
        <v>New_Claim/ Reopening</v>
      </c>
      <c r="N2483" s="18" t="str">
        <f>IF(M2483=$N$2,IF(J2483=$N$1,"E1","D"),_xlfn.XLOOKUP(C2483,'Raw Data_OS_22'!$C$5:$C$4516,'Raw Data_OS_22'!$O$5:$O$4516))</f>
        <v>D</v>
      </c>
    </row>
    <row r="2484" spans="3:14" x14ac:dyDescent="0.35">
      <c r="C2484" s="26" t="s">
        <v>3435</v>
      </c>
      <c r="D2484" s="14">
        <v>44425</v>
      </c>
      <c r="E2484" s="14">
        <v>44449</v>
      </c>
      <c r="F2484" s="27" t="s">
        <v>3910</v>
      </c>
      <c r="G2484" s="28">
        <v>1000</v>
      </c>
      <c r="H2484" s="29">
        <v>1000</v>
      </c>
      <c r="I2484" s="29">
        <v>1</v>
      </c>
      <c r="J2484" s="30">
        <v>2021</v>
      </c>
      <c r="K2484" s="30">
        <v>2021</v>
      </c>
      <c r="L2484" s="31" t="s">
        <v>3073</v>
      </c>
      <c r="M2484" s="32" t="str">
        <f>IF(_xlfn.XLOOKUP(C2484,'Raw Data_OS_22'!$C$5:$C$4516,'Raw Data_OS_22'!$G$5:$G$4516,"New_Claim/ Reopening")= "New_Claim/ Reopening","New_Claim/ Reopening","Old_Claim")</f>
        <v>Old_Claim</v>
      </c>
      <c r="N2484" s="18" t="str">
        <f>IF(M2484=$N$2,IF(J2484=$N$1,"E1","D"),_xlfn.XLOOKUP(C2484,'Raw Data_OS_22'!$C$5:$C$4516,'Raw Data_OS_22'!$O$5:$O$4516))</f>
        <v>B1</v>
      </c>
    </row>
    <row r="2485" spans="3:14" x14ac:dyDescent="0.35">
      <c r="C2485" s="26" t="s">
        <v>3437</v>
      </c>
      <c r="D2485" s="14">
        <v>44398</v>
      </c>
      <c r="E2485" s="14">
        <v>44447</v>
      </c>
      <c r="F2485" s="27" t="s">
        <v>3910</v>
      </c>
      <c r="G2485" s="28">
        <v>100000</v>
      </c>
      <c r="H2485" s="29">
        <v>100000</v>
      </c>
      <c r="I2485" s="29">
        <v>1</v>
      </c>
      <c r="J2485" s="30">
        <v>2021</v>
      </c>
      <c r="K2485" s="30">
        <v>2021</v>
      </c>
      <c r="L2485" s="31" t="s">
        <v>3073</v>
      </c>
      <c r="M2485" s="32" t="str">
        <f>IF(_xlfn.XLOOKUP(C2485,'Raw Data_OS_22'!$C$5:$C$4516,'Raw Data_OS_22'!$G$5:$G$4516,"New_Claim/ Reopening")= "New_Claim/ Reopening","New_Claim/ Reopening","Old_Claim")</f>
        <v>Old_Claim</v>
      </c>
      <c r="N2485" s="18" t="str">
        <f>IF(M2485=$N$2,IF(J2485=$N$1,"E1","D"),_xlfn.XLOOKUP(C2485,'Raw Data_OS_22'!$C$5:$C$4516,'Raw Data_OS_22'!$O$5:$O$4516))</f>
        <v>A</v>
      </c>
    </row>
    <row r="2486" spans="3:14" x14ac:dyDescent="0.35">
      <c r="C2486" s="26" t="s">
        <v>3439</v>
      </c>
      <c r="D2486" s="14">
        <v>44449</v>
      </c>
      <c r="E2486" s="14">
        <v>44453</v>
      </c>
      <c r="F2486" s="27" t="s">
        <v>3908</v>
      </c>
      <c r="G2486" s="28">
        <v>137200</v>
      </c>
      <c r="H2486" s="29">
        <v>137200</v>
      </c>
      <c r="I2486" s="29">
        <v>1</v>
      </c>
      <c r="J2486" s="30">
        <v>2021</v>
      </c>
      <c r="K2486" s="30">
        <v>2021</v>
      </c>
      <c r="L2486" s="31" t="s">
        <v>3073</v>
      </c>
      <c r="M2486" s="32" t="str">
        <f>IF(_xlfn.XLOOKUP(C2486,'Raw Data_OS_22'!$C$5:$C$4516,'Raw Data_OS_22'!$G$5:$G$4516,"New_Claim/ Reopening")= "New_Claim/ Reopening","New_Claim/ Reopening","Old_Claim")</f>
        <v>Old_Claim</v>
      </c>
      <c r="N2486" s="18" t="str">
        <f>IF(M2486=$N$2,IF(J2486=$N$1,"E1","D"),_xlfn.XLOOKUP(C2486,'Raw Data_OS_22'!$C$5:$C$4516,'Raw Data_OS_22'!$O$5:$O$4516))</f>
        <v>B2</v>
      </c>
    </row>
    <row r="2487" spans="3:14" x14ac:dyDescent="0.35">
      <c r="C2487" s="26" t="s">
        <v>3440</v>
      </c>
      <c r="D2487" s="14">
        <v>44145</v>
      </c>
      <c r="E2487" s="14">
        <v>44148</v>
      </c>
      <c r="F2487" s="27" t="s">
        <v>3910</v>
      </c>
      <c r="G2487" s="28">
        <v>7800</v>
      </c>
      <c r="H2487" s="29">
        <v>7800</v>
      </c>
      <c r="I2487" s="29">
        <v>1</v>
      </c>
      <c r="J2487" s="30">
        <v>2020</v>
      </c>
      <c r="K2487" s="30">
        <v>2020</v>
      </c>
      <c r="L2487" s="31" t="s">
        <v>11</v>
      </c>
      <c r="M2487" s="32" t="str">
        <f>IF(_xlfn.XLOOKUP(C2487,'Raw Data_OS_22'!$C$5:$C$4516,'Raw Data_OS_22'!$G$5:$G$4516,"New_Claim/ Reopening")= "New_Claim/ Reopening","New_Claim/ Reopening","Old_Claim")</f>
        <v>Old_Claim</v>
      </c>
      <c r="N2487" s="18" t="str">
        <f>IF(M2487=$N$2,IF(J2487=$N$1,"E1","D"),_xlfn.XLOOKUP(C2487,'Raw Data_OS_22'!$C$5:$C$4516,'Raw Data_OS_22'!$O$5:$O$4516))</f>
        <v>A</v>
      </c>
    </row>
    <row r="2488" spans="3:14" x14ac:dyDescent="0.35">
      <c r="C2488" s="26" t="s">
        <v>3441</v>
      </c>
      <c r="D2488" s="14">
        <v>44451</v>
      </c>
      <c r="E2488" s="14">
        <v>44451</v>
      </c>
      <c r="F2488" s="27" t="s">
        <v>3910</v>
      </c>
      <c r="G2488" s="28">
        <v>7888</v>
      </c>
      <c r="H2488" s="29">
        <v>7888</v>
      </c>
      <c r="I2488" s="29">
        <v>1</v>
      </c>
      <c r="J2488" s="30">
        <v>2021</v>
      </c>
      <c r="K2488" s="30">
        <v>2021</v>
      </c>
      <c r="L2488" s="31" t="s">
        <v>3073</v>
      </c>
      <c r="M2488" s="32" t="str">
        <f>IF(_xlfn.XLOOKUP(C2488,'Raw Data_OS_22'!$C$5:$C$4516,'Raw Data_OS_22'!$G$5:$G$4516,"New_Claim/ Reopening")= "New_Claim/ Reopening","New_Claim/ Reopening","Old_Claim")</f>
        <v>Old_Claim</v>
      </c>
      <c r="N2488" s="18" t="str">
        <f>IF(M2488=$N$2,IF(J2488=$N$1,"E1","D"),_xlfn.XLOOKUP(C2488,'Raw Data_OS_22'!$C$5:$C$4516,'Raw Data_OS_22'!$O$5:$O$4516))</f>
        <v>B1</v>
      </c>
    </row>
    <row r="2489" spans="3:14" x14ac:dyDescent="0.35">
      <c r="C2489" s="26" t="s">
        <v>3442</v>
      </c>
      <c r="D2489" s="14">
        <v>44445</v>
      </c>
      <c r="E2489" s="14">
        <v>44448</v>
      </c>
      <c r="F2489" s="27" t="s">
        <v>3910</v>
      </c>
      <c r="G2489" s="28">
        <v>100000</v>
      </c>
      <c r="H2489" s="29">
        <v>100000</v>
      </c>
      <c r="I2489" s="29">
        <v>1</v>
      </c>
      <c r="J2489" s="30">
        <v>2021</v>
      </c>
      <c r="K2489" s="30">
        <v>2021</v>
      </c>
      <c r="L2489" s="31" t="s">
        <v>3073</v>
      </c>
      <c r="M2489" s="32" t="str">
        <f>IF(_xlfn.XLOOKUP(C2489,'Raw Data_OS_22'!$C$5:$C$4516,'Raw Data_OS_22'!$G$5:$G$4516,"New_Claim/ Reopening")= "New_Claim/ Reopening","New_Claim/ Reopening","Old_Claim")</f>
        <v>Old_Claim</v>
      </c>
      <c r="N2489" s="18" t="str">
        <f>IF(M2489=$N$2,IF(J2489=$N$1,"E1","D"),_xlfn.XLOOKUP(C2489,'Raw Data_OS_22'!$C$5:$C$4516,'Raw Data_OS_22'!$O$5:$O$4516))</f>
        <v>A</v>
      </c>
    </row>
    <row r="2490" spans="3:14" x14ac:dyDescent="0.35">
      <c r="C2490" s="26" t="s">
        <v>3443</v>
      </c>
      <c r="D2490" s="14">
        <v>44345</v>
      </c>
      <c r="E2490" s="14">
        <v>44358</v>
      </c>
      <c r="F2490" s="27" t="s">
        <v>3908</v>
      </c>
      <c r="G2490" s="28">
        <v>295000</v>
      </c>
      <c r="H2490" s="29">
        <v>295000</v>
      </c>
      <c r="I2490" s="29">
        <v>1</v>
      </c>
      <c r="J2490" s="30">
        <v>2021</v>
      </c>
      <c r="K2490" s="30">
        <v>2021</v>
      </c>
      <c r="L2490" s="31" t="s">
        <v>2250</v>
      </c>
      <c r="M2490" s="32" t="str">
        <f>IF(_xlfn.XLOOKUP(C2490,'Raw Data_OS_22'!$C$5:$C$4516,'Raw Data_OS_22'!$G$5:$G$4516,"New_Claim/ Reopening")= "New_Claim/ Reopening","New_Claim/ Reopening","Old_Claim")</f>
        <v>Old_Claim</v>
      </c>
      <c r="N2490" s="18" t="str">
        <f>IF(M2490=$N$2,IF(J2490=$N$1,"E1","D"),_xlfn.XLOOKUP(C2490,'Raw Data_OS_22'!$C$5:$C$4516,'Raw Data_OS_22'!$O$5:$O$4516))</f>
        <v>A</v>
      </c>
    </row>
    <row r="2491" spans="3:14" x14ac:dyDescent="0.35">
      <c r="C2491" s="26" t="s">
        <v>3444</v>
      </c>
      <c r="D2491" s="14">
        <v>44332</v>
      </c>
      <c r="E2491" s="14">
        <v>44362</v>
      </c>
      <c r="F2491" s="27" t="s">
        <v>3910</v>
      </c>
      <c r="G2491" s="28">
        <v>50000</v>
      </c>
      <c r="H2491" s="29">
        <v>50000</v>
      </c>
      <c r="I2491" s="29">
        <v>1</v>
      </c>
      <c r="J2491" s="30">
        <v>2021</v>
      </c>
      <c r="K2491" s="30">
        <v>2021</v>
      </c>
      <c r="L2491" s="31" t="s">
        <v>2250</v>
      </c>
      <c r="M2491" s="32" t="str">
        <f>IF(_xlfn.XLOOKUP(C2491,'Raw Data_OS_22'!$C$5:$C$4516,'Raw Data_OS_22'!$G$5:$G$4516,"New_Claim/ Reopening")= "New_Claim/ Reopening","New_Claim/ Reopening","Old_Claim")</f>
        <v>Old_Claim</v>
      </c>
      <c r="N2491" s="18" t="str">
        <f>IF(M2491=$N$2,IF(J2491=$N$1,"E1","D"),_xlfn.XLOOKUP(C2491,'Raw Data_OS_22'!$C$5:$C$4516,'Raw Data_OS_22'!$O$5:$O$4516))</f>
        <v>B1</v>
      </c>
    </row>
    <row r="2492" spans="3:14" x14ac:dyDescent="0.35">
      <c r="C2492" s="26" t="s">
        <v>3446</v>
      </c>
      <c r="D2492" s="14">
        <v>44072</v>
      </c>
      <c r="E2492" s="14">
        <v>44440</v>
      </c>
      <c r="F2492" s="27" t="s">
        <v>3910</v>
      </c>
      <c r="G2492" s="28">
        <v>300000</v>
      </c>
      <c r="H2492" s="29">
        <v>300000</v>
      </c>
      <c r="I2492" s="29">
        <v>1</v>
      </c>
      <c r="J2492" s="30">
        <v>2020</v>
      </c>
      <c r="K2492" s="30">
        <v>2021</v>
      </c>
      <c r="L2492" s="31" t="s">
        <v>35</v>
      </c>
      <c r="M2492" s="32" t="str">
        <f>IF(_xlfn.XLOOKUP(C2492,'Raw Data_OS_22'!$C$5:$C$4516,'Raw Data_OS_22'!$G$5:$G$4516,"New_Claim/ Reopening")= "New_Claim/ Reopening","New_Claim/ Reopening","Old_Claim")</f>
        <v>Old_Claim</v>
      </c>
      <c r="N2492" s="18" t="str">
        <f>IF(M2492=$N$2,IF(J2492=$N$1,"E1","D"),_xlfn.XLOOKUP(C2492,'Raw Data_OS_22'!$C$5:$C$4516,'Raw Data_OS_22'!$O$5:$O$4516))</f>
        <v>A</v>
      </c>
    </row>
    <row r="2493" spans="3:14" x14ac:dyDescent="0.35">
      <c r="C2493" s="26" t="s">
        <v>3447</v>
      </c>
      <c r="D2493" s="14">
        <v>44435</v>
      </c>
      <c r="E2493" s="14">
        <v>44454</v>
      </c>
      <c r="F2493" s="27" t="s">
        <v>3910</v>
      </c>
      <c r="G2493" s="28">
        <v>248860</v>
      </c>
      <c r="H2493" s="29">
        <v>248860</v>
      </c>
      <c r="I2493" s="29">
        <v>1</v>
      </c>
      <c r="J2493" s="30">
        <v>2021</v>
      </c>
      <c r="K2493" s="30">
        <v>2021</v>
      </c>
      <c r="L2493" s="31" t="s">
        <v>3073</v>
      </c>
      <c r="M2493" s="32" t="str">
        <f>IF(_xlfn.XLOOKUP(C2493,'Raw Data_OS_22'!$C$5:$C$4516,'Raw Data_OS_22'!$G$5:$G$4516,"New_Claim/ Reopening")= "New_Claim/ Reopening","New_Claim/ Reopening","Old_Claim")</f>
        <v>Old_Claim</v>
      </c>
      <c r="N2493" s="18" t="str">
        <f>IF(M2493=$N$2,IF(J2493=$N$1,"E1","D"),_xlfn.XLOOKUP(C2493,'Raw Data_OS_22'!$C$5:$C$4516,'Raw Data_OS_22'!$O$5:$O$4516))</f>
        <v>B1</v>
      </c>
    </row>
    <row r="2494" spans="3:14" x14ac:dyDescent="0.35">
      <c r="C2494" s="26" t="s">
        <v>3448</v>
      </c>
      <c r="D2494" s="14">
        <v>44453</v>
      </c>
      <c r="E2494" s="14">
        <v>44454</v>
      </c>
      <c r="F2494" s="27" t="s">
        <v>3910</v>
      </c>
      <c r="G2494" s="28">
        <v>25000</v>
      </c>
      <c r="H2494" s="29">
        <v>25000</v>
      </c>
      <c r="I2494" s="29">
        <v>1</v>
      </c>
      <c r="J2494" s="30">
        <v>2021</v>
      </c>
      <c r="K2494" s="30">
        <v>2021</v>
      </c>
      <c r="L2494" s="31" t="s">
        <v>3073</v>
      </c>
      <c r="M2494" s="32" t="str">
        <f>IF(_xlfn.XLOOKUP(C2494,'Raw Data_OS_22'!$C$5:$C$4516,'Raw Data_OS_22'!$G$5:$G$4516,"New_Claim/ Reopening")= "New_Claim/ Reopening","New_Claim/ Reopening","Old_Claim")</f>
        <v>Old_Claim</v>
      </c>
      <c r="N2494" s="18" t="str">
        <f>IF(M2494=$N$2,IF(J2494=$N$1,"E1","D"),_xlfn.XLOOKUP(C2494,'Raw Data_OS_22'!$C$5:$C$4516,'Raw Data_OS_22'!$O$5:$O$4516))</f>
        <v>A</v>
      </c>
    </row>
    <row r="2495" spans="3:14" x14ac:dyDescent="0.35">
      <c r="C2495" s="26" t="s">
        <v>3133</v>
      </c>
      <c r="D2495" s="14">
        <v>44446</v>
      </c>
      <c r="E2495" s="14">
        <v>44452</v>
      </c>
      <c r="F2495" s="27" t="s">
        <v>3910</v>
      </c>
      <c r="G2495" s="28">
        <v>607944</v>
      </c>
      <c r="H2495" s="29">
        <v>607944</v>
      </c>
      <c r="I2495" s="29">
        <v>1</v>
      </c>
      <c r="J2495" s="30">
        <v>2021</v>
      </c>
      <c r="K2495" s="30">
        <v>2021</v>
      </c>
      <c r="L2495" s="31" t="s">
        <v>3073</v>
      </c>
      <c r="M2495" s="32" t="str">
        <f>IF(_xlfn.XLOOKUP(C2495,'Raw Data_OS_22'!$C$5:$C$4516,'Raw Data_OS_22'!$G$5:$G$4516,"New_Claim/ Reopening")= "New_Claim/ Reopening","New_Claim/ Reopening","Old_Claim")</f>
        <v>Old_Claim</v>
      </c>
      <c r="N2495" s="18" t="str">
        <f>IF(M2495=$N$2,IF(J2495=$N$1,"E1","D"),_xlfn.XLOOKUP(C2495,'Raw Data_OS_22'!$C$5:$C$4516,'Raw Data_OS_22'!$O$5:$O$4516))</f>
        <v>A</v>
      </c>
    </row>
    <row r="2496" spans="3:14" x14ac:dyDescent="0.35">
      <c r="C2496" s="26" t="s">
        <v>3452</v>
      </c>
      <c r="D2496" s="14">
        <v>44450</v>
      </c>
      <c r="E2496" s="14">
        <v>44454</v>
      </c>
      <c r="F2496" s="27" t="s">
        <v>3910</v>
      </c>
      <c r="G2496" s="28">
        <v>2041011.7646999999</v>
      </c>
      <c r="H2496" s="29">
        <v>2041011.7646999999</v>
      </c>
      <c r="I2496" s="29">
        <v>1</v>
      </c>
      <c r="J2496" s="30">
        <v>2021</v>
      </c>
      <c r="K2496" s="30">
        <v>2021</v>
      </c>
      <c r="L2496" s="31" t="s">
        <v>3073</v>
      </c>
      <c r="M2496" s="32" t="str">
        <f>IF(_xlfn.XLOOKUP(C2496,'Raw Data_OS_22'!$C$5:$C$4516,'Raw Data_OS_22'!$G$5:$G$4516,"New_Claim/ Reopening")= "New_Claim/ Reopening","New_Claim/ Reopening","Old_Claim")</f>
        <v>Old_Claim</v>
      </c>
      <c r="N2496" s="18" t="str">
        <f>IF(M2496=$N$2,IF(J2496=$N$1,"E1","D"),_xlfn.XLOOKUP(C2496,'Raw Data_OS_22'!$C$5:$C$4516,'Raw Data_OS_22'!$O$5:$O$4516))</f>
        <v>B2</v>
      </c>
    </row>
    <row r="2497" spans="3:14" x14ac:dyDescent="0.35">
      <c r="C2497" s="26" t="s">
        <v>3453</v>
      </c>
      <c r="D2497" s="14">
        <v>44352</v>
      </c>
      <c r="E2497" s="14">
        <v>44454</v>
      </c>
      <c r="F2497" s="27" t="s">
        <v>3908</v>
      </c>
      <c r="G2497" s="28">
        <v>900000</v>
      </c>
      <c r="H2497" s="29">
        <v>900000</v>
      </c>
      <c r="I2497" s="29">
        <v>1</v>
      </c>
      <c r="J2497" s="30">
        <v>2021</v>
      </c>
      <c r="K2497" s="30">
        <v>2021</v>
      </c>
      <c r="L2497" s="31" t="s">
        <v>2250</v>
      </c>
      <c r="M2497" s="32" t="str">
        <f>IF(_xlfn.XLOOKUP(C2497,'Raw Data_OS_22'!$C$5:$C$4516,'Raw Data_OS_22'!$G$5:$G$4516,"New_Claim/ Reopening")= "New_Claim/ Reopening","New_Claim/ Reopening","Old_Claim")</f>
        <v>Old_Claim</v>
      </c>
      <c r="N2497" s="18" t="str">
        <f>IF(M2497=$N$2,IF(J2497=$N$1,"E1","D"),_xlfn.XLOOKUP(C2497,'Raw Data_OS_22'!$C$5:$C$4516,'Raw Data_OS_22'!$O$5:$O$4516))</f>
        <v>B1</v>
      </c>
    </row>
    <row r="2498" spans="3:14" x14ac:dyDescent="0.35">
      <c r="C2498" s="26" t="s">
        <v>3454</v>
      </c>
      <c r="D2498" s="14">
        <v>44398</v>
      </c>
      <c r="E2498" s="14">
        <v>44454</v>
      </c>
      <c r="F2498" s="27" t="s">
        <v>3910</v>
      </c>
      <c r="G2498" s="28">
        <v>3152</v>
      </c>
      <c r="H2498" s="29">
        <v>3152</v>
      </c>
      <c r="I2498" s="29">
        <v>1</v>
      </c>
      <c r="J2498" s="30">
        <v>2021</v>
      </c>
      <c r="K2498" s="30">
        <v>2021</v>
      </c>
      <c r="L2498" s="31" t="s">
        <v>3073</v>
      </c>
      <c r="M2498" s="32" t="str">
        <f>IF(_xlfn.XLOOKUP(C2498,'Raw Data_OS_22'!$C$5:$C$4516,'Raw Data_OS_22'!$G$5:$G$4516,"New_Claim/ Reopening")= "New_Claim/ Reopening","New_Claim/ Reopening","Old_Claim")</f>
        <v>Old_Claim</v>
      </c>
      <c r="N2498" s="18" t="str">
        <f>IF(M2498=$N$2,IF(J2498=$N$1,"E1","D"),_xlfn.XLOOKUP(C2498,'Raw Data_OS_22'!$C$5:$C$4516,'Raw Data_OS_22'!$O$5:$O$4516))</f>
        <v>B2</v>
      </c>
    </row>
    <row r="2499" spans="3:14" x14ac:dyDescent="0.35">
      <c r="C2499" s="26" t="s">
        <v>3455</v>
      </c>
      <c r="D2499" s="14">
        <v>44452</v>
      </c>
      <c r="E2499" s="14">
        <v>44453</v>
      </c>
      <c r="F2499" s="27" t="s">
        <v>3908</v>
      </c>
      <c r="G2499" s="28">
        <v>39000</v>
      </c>
      <c r="H2499" s="29">
        <v>39000</v>
      </c>
      <c r="I2499" s="29">
        <v>1</v>
      </c>
      <c r="J2499" s="30">
        <v>2021</v>
      </c>
      <c r="K2499" s="30">
        <v>2021</v>
      </c>
      <c r="L2499" s="31" t="s">
        <v>3073</v>
      </c>
      <c r="M2499" s="32" t="str">
        <f>IF(_xlfn.XLOOKUP(C2499,'Raw Data_OS_22'!$C$5:$C$4516,'Raw Data_OS_22'!$G$5:$G$4516,"New_Claim/ Reopening")= "New_Claim/ Reopening","New_Claim/ Reopening","Old_Claim")</f>
        <v>Old_Claim</v>
      </c>
      <c r="N2499" s="18" t="str">
        <f>IF(M2499=$N$2,IF(J2499=$N$1,"E1","D"),_xlfn.XLOOKUP(C2499,'Raw Data_OS_22'!$C$5:$C$4516,'Raw Data_OS_22'!$O$5:$O$4516))</f>
        <v>B2</v>
      </c>
    </row>
    <row r="2500" spans="3:14" x14ac:dyDescent="0.35">
      <c r="C2500" s="26" t="s">
        <v>3456</v>
      </c>
      <c r="D2500" s="14">
        <v>44429</v>
      </c>
      <c r="E2500" s="14">
        <v>44455</v>
      </c>
      <c r="F2500" s="27" t="s">
        <v>3908</v>
      </c>
      <c r="G2500" s="28">
        <v>10688</v>
      </c>
      <c r="H2500" s="29">
        <v>10688</v>
      </c>
      <c r="I2500" s="29">
        <v>1</v>
      </c>
      <c r="J2500" s="30">
        <v>2021</v>
      </c>
      <c r="K2500" s="30">
        <v>2021</v>
      </c>
      <c r="L2500" s="31" t="s">
        <v>3073</v>
      </c>
      <c r="M2500" s="32" t="str">
        <f>IF(_xlfn.XLOOKUP(C2500,'Raw Data_OS_22'!$C$5:$C$4516,'Raw Data_OS_22'!$G$5:$G$4516,"New_Claim/ Reopening")= "New_Claim/ Reopening","New_Claim/ Reopening","Old_Claim")</f>
        <v>Old_Claim</v>
      </c>
      <c r="N2500" s="18" t="str">
        <f>IF(M2500=$N$2,IF(J2500=$N$1,"E1","D"),_xlfn.XLOOKUP(C2500,'Raw Data_OS_22'!$C$5:$C$4516,'Raw Data_OS_22'!$O$5:$O$4516))</f>
        <v>B2</v>
      </c>
    </row>
    <row r="2501" spans="3:14" x14ac:dyDescent="0.35">
      <c r="C2501" s="26" t="s">
        <v>3459</v>
      </c>
      <c r="D2501" s="14">
        <v>44434</v>
      </c>
      <c r="E2501" s="14">
        <v>44455</v>
      </c>
      <c r="F2501" s="27" t="s">
        <v>3908</v>
      </c>
      <c r="G2501" s="28">
        <v>15500</v>
      </c>
      <c r="H2501" s="29">
        <v>15500</v>
      </c>
      <c r="I2501" s="29">
        <v>1</v>
      </c>
      <c r="J2501" s="30">
        <v>2021</v>
      </c>
      <c r="K2501" s="30">
        <v>2021</v>
      </c>
      <c r="L2501" s="31" t="s">
        <v>3073</v>
      </c>
      <c r="M2501" s="32" t="str">
        <f>IF(_xlfn.XLOOKUP(C2501,'Raw Data_OS_22'!$C$5:$C$4516,'Raw Data_OS_22'!$G$5:$G$4516,"New_Claim/ Reopening")= "New_Claim/ Reopening","New_Claim/ Reopening","Old_Claim")</f>
        <v>Old_Claim</v>
      </c>
      <c r="N2501" s="18" t="str">
        <f>IF(M2501=$N$2,IF(J2501=$N$1,"E1","D"),_xlfn.XLOOKUP(C2501,'Raw Data_OS_22'!$C$5:$C$4516,'Raw Data_OS_22'!$O$5:$O$4516))</f>
        <v>B2</v>
      </c>
    </row>
    <row r="2502" spans="3:14" x14ac:dyDescent="0.35">
      <c r="C2502" s="26" t="s">
        <v>3461</v>
      </c>
      <c r="D2502" s="14">
        <v>44448</v>
      </c>
      <c r="E2502" s="14">
        <v>44455</v>
      </c>
      <c r="F2502" s="27" t="s">
        <v>3910</v>
      </c>
      <c r="G2502" s="28">
        <v>13000</v>
      </c>
      <c r="H2502" s="29">
        <v>13000</v>
      </c>
      <c r="I2502" s="29">
        <v>1</v>
      </c>
      <c r="J2502" s="30">
        <v>2021</v>
      </c>
      <c r="K2502" s="30">
        <v>2021</v>
      </c>
      <c r="L2502" s="31" t="s">
        <v>3073</v>
      </c>
      <c r="M2502" s="32" t="str">
        <f>IF(_xlfn.XLOOKUP(C2502,'Raw Data_OS_22'!$C$5:$C$4516,'Raw Data_OS_22'!$G$5:$G$4516,"New_Claim/ Reopening")= "New_Claim/ Reopening","New_Claim/ Reopening","Old_Claim")</f>
        <v>Old_Claim</v>
      </c>
      <c r="N2502" s="18" t="str">
        <f>IF(M2502=$N$2,IF(J2502=$N$1,"E1","D"),_xlfn.XLOOKUP(C2502,'Raw Data_OS_22'!$C$5:$C$4516,'Raw Data_OS_22'!$O$5:$O$4516))</f>
        <v>B2</v>
      </c>
    </row>
    <row r="2503" spans="3:14" x14ac:dyDescent="0.35">
      <c r="C2503" s="26" t="s">
        <v>3462</v>
      </c>
      <c r="D2503" s="14">
        <v>44400</v>
      </c>
      <c r="E2503" s="14">
        <v>44455</v>
      </c>
      <c r="F2503" s="27" t="s">
        <v>3910</v>
      </c>
      <c r="G2503" s="28">
        <v>12180</v>
      </c>
      <c r="H2503" s="29">
        <v>12180</v>
      </c>
      <c r="I2503" s="29">
        <v>1</v>
      </c>
      <c r="J2503" s="30">
        <v>2021</v>
      </c>
      <c r="K2503" s="30">
        <v>2021</v>
      </c>
      <c r="L2503" s="31" t="s">
        <v>3073</v>
      </c>
      <c r="M2503" s="32" t="str">
        <f>IF(_xlfn.XLOOKUP(C2503,'Raw Data_OS_22'!$C$5:$C$4516,'Raw Data_OS_22'!$G$5:$G$4516,"New_Claim/ Reopening")= "New_Claim/ Reopening","New_Claim/ Reopening","Old_Claim")</f>
        <v>Old_Claim</v>
      </c>
      <c r="N2503" s="18" t="str">
        <f>IF(M2503=$N$2,IF(J2503=$N$1,"E1","D"),_xlfn.XLOOKUP(C2503,'Raw Data_OS_22'!$C$5:$C$4516,'Raw Data_OS_22'!$O$5:$O$4516))</f>
        <v>B2</v>
      </c>
    </row>
    <row r="2504" spans="3:14" x14ac:dyDescent="0.35">
      <c r="C2504" s="26" t="s">
        <v>3463</v>
      </c>
      <c r="D2504" s="14">
        <v>44440</v>
      </c>
      <c r="E2504" s="14">
        <v>44455</v>
      </c>
      <c r="F2504" s="27" t="s">
        <v>3910</v>
      </c>
      <c r="G2504" s="28">
        <v>30000</v>
      </c>
      <c r="H2504" s="29">
        <v>30000</v>
      </c>
      <c r="I2504" s="29">
        <v>1</v>
      </c>
      <c r="J2504" s="30">
        <v>2021</v>
      </c>
      <c r="K2504" s="30">
        <v>2021</v>
      </c>
      <c r="L2504" s="31" t="s">
        <v>3073</v>
      </c>
      <c r="M2504" s="32" t="str">
        <f>IF(_xlfn.XLOOKUP(C2504,'Raw Data_OS_22'!$C$5:$C$4516,'Raw Data_OS_22'!$G$5:$G$4516,"New_Claim/ Reopening")= "New_Claim/ Reopening","New_Claim/ Reopening","Old_Claim")</f>
        <v>Old_Claim</v>
      </c>
      <c r="N2504" s="18" t="str">
        <f>IF(M2504=$N$2,IF(J2504=$N$1,"E1","D"),_xlfn.XLOOKUP(C2504,'Raw Data_OS_22'!$C$5:$C$4516,'Raw Data_OS_22'!$O$5:$O$4516))</f>
        <v>B2</v>
      </c>
    </row>
    <row r="2505" spans="3:14" x14ac:dyDescent="0.35">
      <c r="C2505" s="26" t="s">
        <v>3464</v>
      </c>
      <c r="D2505" s="14">
        <v>44450</v>
      </c>
      <c r="E2505" s="14">
        <v>44455</v>
      </c>
      <c r="F2505" s="27" t="s">
        <v>3910</v>
      </c>
      <c r="G2505" s="28">
        <v>76000</v>
      </c>
      <c r="H2505" s="29">
        <v>76000</v>
      </c>
      <c r="I2505" s="29">
        <v>1</v>
      </c>
      <c r="J2505" s="30">
        <v>2021</v>
      </c>
      <c r="K2505" s="30">
        <v>2021</v>
      </c>
      <c r="L2505" s="31" t="s">
        <v>3073</v>
      </c>
      <c r="M2505" s="32" t="str">
        <f>IF(_xlfn.XLOOKUP(C2505,'Raw Data_OS_22'!$C$5:$C$4516,'Raw Data_OS_22'!$G$5:$G$4516,"New_Claim/ Reopening")= "New_Claim/ Reopening","New_Claim/ Reopening","Old_Claim")</f>
        <v>Old_Claim</v>
      </c>
      <c r="N2505" s="18" t="str">
        <f>IF(M2505=$N$2,IF(J2505=$N$1,"E1","D"),_xlfn.XLOOKUP(C2505,'Raw Data_OS_22'!$C$5:$C$4516,'Raw Data_OS_22'!$O$5:$O$4516))</f>
        <v>B2</v>
      </c>
    </row>
    <row r="2506" spans="3:14" x14ac:dyDescent="0.35">
      <c r="C2506" s="26" t="s">
        <v>3465</v>
      </c>
      <c r="D2506" s="14">
        <v>44360</v>
      </c>
      <c r="E2506" s="14">
        <v>44425</v>
      </c>
      <c r="F2506" s="27" t="s">
        <v>3910</v>
      </c>
      <c r="G2506" s="28">
        <v>4060</v>
      </c>
      <c r="H2506" s="29">
        <v>4060</v>
      </c>
      <c r="I2506" s="29">
        <v>1</v>
      </c>
      <c r="J2506" s="30">
        <v>2021</v>
      </c>
      <c r="K2506" s="30">
        <v>2021</v>
      </c>
      <c r="L2506" s="31" t="s">
        <v>2250</v>
      </c>
      <c r="M2506" s="32" t="str">
        <f>IF(_xlfn.XLOOKUP(C2506,'Raw Data_OS_22'!$C$5:$C$4516,'Raw Data_OS_22'!$G$5:$G$4516,"New_Claim/ Reopening")= "New_Claim/ Reopening","New_Claim/ Reopening","Old_Claim")</f>
        <v>Old_Claim</v>
      </c>
      <c r="N2506" s="18" t="str">
        <f>IF(M2506=$N$2,IF(J2506=$N$1,"E1","D"),_xlfn.XLOOKUP(C2506,'Raw Data_OS_22'!$C$5:$C$4516,'Raw Data_OS_22'!$O$5:$O$4516))</f>
        <v>B2</v>
      </c>
    </row>
    <row r="2507" spans="3:14" x14ac:dyDescent="0.35">
      <c r="C2507" s="26" t="s">
        <v>3466</v>
      </c>
      <c r="D2507" s="14">
        <v>44442</v>
      </c>
      <c r="E2507" s="14">
        <v>44453</v>
      </c>
      <c r="F2507" s="27" t="s">
        <v>3910</v>
      </c>
      <c r="G2507" s="28">
        <v>100000</v>
      </c>
      <c r="H2507" s="29">
        <v>100000</v>
      </c>
      <c r="I2507" s="29">
        <v>1</v>
      </c>
      <c r="J2507" s="30">
        <v>2021</v>
      </c>
      <c r="K2507" s="30">
        <v>2021</v>
      </c>
      <c r="L2507" s="31" t="s">
        <v>3073</v>
      </c>
      <c r="M2507" s="32" t="str">
        <f>IF(_xlfn.XLOOKUP(C2507,'Raw Data_OS_22'!$C$5:$C$4516,'Raw Data_OS_22'!$G$5:$G$4516,"New_Claim/ Reopening")= "New_Claim/ Reopening","New_Claim/ Reopening","Old_Claim")</f>
        <v>Old_Claim</v>
      </c>
      <c r="N2507" s="18" t="str">
        <f>IF(M2507=$N$2,IF(J2507=$N$1,"E1","D"),_xlfn.XLOOKUP(C2507,'Raw Data_OS_22'!$C$5:$C$4516,'Raw Data_OS_22'!$O$5:$O$4516))</f>
        <v>B1</v>
      </c>
    </row>
    <row r="2508" spans="3:14" x14ac:dyDescent="0.35">
      <c r="C2508" s="26" t="s">
        <v>3468</v>
      </c>
      <c r="D2508" s="14">
        <v>44423</v>
      </c>
      <c r="E2508" s="14">
        <v>44448</v>
      </c>
      <c r="F2508" s="27" t="s">
        <v>3910</v>
      </c>
      <c r="G2508" s="28">
        <v>83000</v>
      </c>
      <c r="H2508" s="29">
        <v>83000</v>
      </c>
      <c r="I2508" s="29">
        <v>1</v>
      </c>
      <c r="J2508" s="30">
        <v>2021</v>
      </c>
      <c r="K2508" s="30">
        <v>2021</v>
      </c>
      <c r="L2508" s="31" t="s">
        <v>3073</v>
      </c>
      <c r="M2508" s="32" t="str">
        <f>IF(_xlfn.XLOOKUP(C2508,'Raw Data_OS_22'!$C$5:$C$4516,'Raw Data_OS_22'!$G$5:$G$4516,"New_Claim/ Reopening")= "New_Claim/ Reopening","New_Claim/ Reopening","Old_Claim")</f>
        <v>Old_Claim</v>
      </c>
      <c r="N2508" s="18" t="str">
        <f>IF(M2508=$N$2,IF(J2508=$N$1,"E1","D"),_xlfn.XLOOKUP(C2508,'Raw Data_OS_22'!$C$5:$C$4516,'Raw Data_OS_22'!$O$5:$O$4516))</f>
        <v>B2</v>
      </c>
    </row>
    <row r="2509" spans="3:14" x14ac:dyDescent="0.35">
      <c r="C2509" s="26" t="s">
        <v>3134</v>
      </c>
      <c r="D2509" s="14">
        <v>44449</v>
      </c>
      <c r="E2509" s="14">
        <v>44456</v>
      </c>
      <c r="F2509" s="27" t="s">
        <v>3910</v>
      </c>
      <c r="G2509" s="28">
        <v>147364</v>
      </c>
      <c r="H2509" s="29">
        <v>147364</v>
      </c>
      <c r="I2509" s="29">
        <v>1</v>
      </c>
      <c r="J2509" s="30">
        <v>2021</v>
      </c>
      <c r="K2509" s="30">
        <v>2021</v>
      </c>
      <c r="L2509" s="31" t="s">
        <v>3073</v>
      </c>
      <c r="M2509" s="32" t="str">
        <f>IF(_xlfn.XLOOKUP(C2509,'Raw Data_OS_22'!$C$5:$C$4516,'Raw Data_OS_22'!$G$5:$G$4516,"New_Claim/ Reopening")= "New_Claim/ Reopening","New_Claim/ Reopening","Old_Claim")</f>
        <v>Old_Claim</v>
      </c>
      <c r="N2509" s="18" t="str">
        <f>IF(M2509=$N$2,IF(J2509=$N$1,"E1","D"),_xlfn.XLOOKUP(C2509,'Raw Data_OS_22'!$C$5:$C$4516,'Raw Data_OS_22'!$O$5:$O$4516))</f>
        <v>B1</v>
      </c>
    </row>
    <row r="2510" spans="3:14" x14ac:dyDescent="0.35">
      <c r="C2510" s="26" t="s">
        <v>3471</v>
      </c>
      <c r="D2510" s="14">
        <v>44309</v>
      </c>
      <c r="E2510" s="14">
        <v>44456</v>
      </c>
      <c r="F2510" s="27" t="s">
        <v>3908</v>
      </c>
      <c r="G2510" s="28">
        <v>16008</v>
      </c>
      <c r="H2510" s="29">
        <v>16008</v>
      </c>
      <c r="I2510" s="29">
        <v>1</v>
      </c>
      <c r="J2510" s="30">
        <v>2021</v>
      </c>
      <c r="K2510" s="30">
        <v>2021</v>
      </c>
      <c r="L2510" s="31" t="s">
        <v>2250</v>
      </c>
      <c r="M2510" s="32" t="str">
        <f>IF(_xlfn.XLOOKUP(C2510,'Raw Data_OS_22'!$C$5:$C$4516,'Raw Data_OS_22'!$G$5:$G$4516,"New_Claim/ Reopening")= "New_Claim/ Reopening","New_Claim/ Reopening","Old_Claim")</f>
        <v>Old_Claim</v>
      </c>
      <c r="N2510" s="18" t="str">
        <f>IF(M2510=$N$2,IF(J2510=$N$1,"E1","D"),_xlfn.XLOOKUP(C2510,'Raw Data_OS_22'!$C$5:$C$4516,'Raw Data_OS_22'!$O$5:$O$4516))</f>
        <v>B1</v>
      </c>
    </row>
    <row r="2511" spans="3:14" x14ac:dyDescent="0.35">
      <c r="C2511" s="26" t="s">
        <v>3473</v>
      </c>
      <c r="D2511" s="14">
        <v>44456</v>
      </c>
      <c r="E2511" s="14">
        <v>44456</v>
      </c>
      <c r="F2511" s="27" t="s">
        <v>3910</v>
      </c>
      <c r="G2511" s="28">
        <v>6860</v>
      </c>
      <c r="H2511" s="29">
        <v>6860</v>
      </c>
      <c r="I2511" s="29">
        <v>1</v>
      </c>
      <c r="J2511" s="30">
        <v>2021</v>
      </c>
      <c r="K2511" s="30">
        <v>2021</v>
      </c>
      <c r="L2511" s="31" t="s">
        <v>3073</v>
      </c>
      <c r="M2511" s="32" t="str">
        <f>IF(_xlfn.XLOOKUP(C2511,'Raw Data_OS_22'!$C$5:$C$4516,'Raw Data_OS_22'!$G$5:$G$4516,"New_Claim/ Reopening")= "New_Claim/ Reopening","New_Claim/ Reopening","Old_Claim")</f>
        <v>Old_Claim</v>
      </c>
      <c r="N2511" s="18" t="str">
        <f>IF(M2511=$N$2,IF(J2511=$N$1,"E1","D"),_xlfn.XLOOKUP(C2511,'Raw Data_OS_22'!$C$5:$C$4516,'Raw Data_OS_22'!$O$5:$O$4516))</f>
        <v>B2</v>
      </c>
    </row>
    <row r="2512" spans="3:14" x14ac:dyDescent="0.35">
      <c r="C2512" s="26" t="s">
        <v>3474</v>
      </c>
      <c r="D2512" s="14">
        <v>44455</v>
      </c>
      <c r="E2512" s="14">
        <v>44456</v>
      </c>
      <c r="F2512" s="27" t="s">
        <v>3910</v>
      </c>
      <c r="G2512" s="28">
        <v>254000</v>
      </c>
      <c r="H2512" s="29">
        <v>254000</v>
      </c>
      <c r="I2512" s="29">
        <v>1</v>
      </c>
      <c r="J2512" s="30">
        <v>2021</v>
      </c>
      <c r="K2512" s="30">
        <v>2021</v>
      </c>
      <c r="L2512" s="31" t="s">
        <v>3073</v>
      </c>
      <c r="M2512" s="32" t="str">
        <f>IF(_xlfn.XLOOKUP(C2512,'Raw Data_OS_22'!$C$5:$C$4516,'Raw Data_OS_22'!$G$5:$G$4516,"New_Claim/ Reopening")= "New_Claim/ Reopening","New_Claim/ Reopening","Old_Claim")</f>
        <v>Old_Claim</v>
      </c>
      <c r="N2512" s="18" t="str">
        <f>IF(M2512=$N$2,IF(J2512=$N$1,"E1","D"),_xlfn.XLOOKUP(C2512,'Raw Data_OS_22'!$C$5:$C$4516,'Raw Data_OS_22'!$O$5:$O$4516))</f>
        <v>B1</v>
      </c>
    </row>
    <row r="2513" spans="3:14" x14ac:dyDescent="0.35">
      <c r="C2513" s="26" t="s">
        <v>3477</v>
      </c>
      <c r="D2513" s="14">
        <v>44396</v>
      </c>
      <c r="E2513" s="14">
        <v>44459</v>
      </c>
      <c r="F2513" s="27" t="s">
        <v>3908</v>
      </c>
      <c r="G2513" s="28">
        <v>17000</v>
      </c>
      <c r="H2513" s="29">
        <v>17000</v>
      </c>
      <c r="I2513" s="29">
        <v>1</v>
      </c>
      <c r="J2513" s="30">
        <v>2021</v>
      </c>
      <c r="K2513" s="30">
        <v>2021</v>
      </c>
      <c r="L2513" s="31" t="s">
        <v>3073</v>
      </c>
      <c r="M2513" s="32" t="str">
        <f>IF(_xlfn.XLOOKUP(C2513,'Raw Data_OS_22'!$C$5:$C$4516,'Raw Data_OS_22'!$G$5:$G$4516,"New_Claim/ Reopening")= "New_Claim/ Reopening","New_Claim/ Reopening","Old_Claim")</f>
        <v>Old_Claim</v>
      </c>
      <c r="N2513" s="18" t="str">
        <f>IF(M2513=$N$2,IF(J2513=$N$1,"E1","D"),_xlfn.XLOOKUP(C2513,'Raw Data_OS_22'!$C$5:$C$4516,'Raw Data_OS_22'!$O$5:$O$4516))</f>
        <v>B1</v>
      </c>
    </row>
    <row r="2514" spans="3:14" x14ac:dyDescent="0.35">
      <c r="C2514" s="26" t="s">
        <v>3478</v>
      </c>
      <c r="D2514" s="14">
        <v>44354</v>
      </c>
      <c r="E2514" s="14">
        <v>44459</v>
      </c>
      <c r="F2514" s="27" t="s">
        <v>3910</v>
      </c>
      <c r="G2514" s="28">
        <v>10000</v>
      </c>
      <c r="H2514" s="29">
        <v>10000</v>
      </c>
      <c r="I2514" s="29">
        <v>1</v>
      </c>
      <c r="J2514" s="30">
        <v>2021</v>
      </c>
      <c r="K2514" s="30">
        <v>2021</v>
      </c>
      <c r="L2514" s="31" t="s">
        <v>2250</v>
      </c>
      <c r="M2514" s="32" t="str">
        <f>IF(_xlfn.XLOOKUP(C2514,'Raw Data_OS_22'!$C$5:$C$4516,'Raw Data_OS_22'!$G$5:$G$4516,"New_Claim/ Reopening")= "New_Claim/ Reopening","New_Claim/ Reopening","Old_Claim")</f>
        <v>Old_Claim</v>
      </c>
      <c r="N2514" s="18" t="str">
        <f>IF(M2514=$N$2,IF(J2514=$N$1,"E1","D"),_xlfn.XLOOKUP(C2514,'Raw Data_OS_22'!$C$5:$C$4516,'Raw Data_OS_22'!$O$5:$O$4516))</f>
        <v>A</v>
      </c>
    </row>
    <row r="2515" spans="3:14" x14ac:dyDescent="0.35">
      <c r="C2515" s="26" t="s">
        <v>3479</v>
      </c>
      <c r="D2515" s="14">
        <v>44433</v>
      </c>
      <c r="E2515" s="14">
        <v>44459</v>
      </c>
      <c r="F2515" s="27" t="s">
        <v>3910</v>
      </c>
      <c r="G2515" s="28">
        <v>27500</v>
      </c>
      <c r="H2515" s="29">
        <v>27500</v>
      </c>
      <c r="I2515" s="29">
        <v>1</v>
      </c>
      <c r="J2515" s="30">
        <v>2021</v>
      </c>
      <c r="K2515" s="30">
        <v>2021</v>
      </c>
      <c r="L2515" s="31" t="s">
        <v>3073</v>
      </c>
      <c r="M2515" s="32" t="str">
        <f>IF(_xlfn.XLOOKUP(C2515,'Raw Data_OS_22'!$C$5:$C$4516,'Raw Data_OS_22'!$G$5:$G$4516,"New_Claim/ Reopening")= "New_Claim/ Reopening","New_Claim/ Reopening","Old_Claim")</f>
        <v>Old_Claim</v>
      </c>
      <c r="N2515" s="18" t="str">
        <f>IF(M2515=$N$2,IF(J2515=$N$1,"E1","D"),_xlfn.XLOOKUP(C2515,'Raw Data_OS_22'!$C$5:$C$4516,'Raw Data_OS_22'!$O$5:$O$4516))</f>
        <v>B2</v>
      </c>
    </row>
    <row r="2516" spans="3:14" x14ac:dyDescent="0.35">
      <c r="C2516" s="26" t="s">
        <v>3482</v>
      </c>
      <c r="D2516" s="14">
        <v>44458</v>
      </c>
      <c r="E2516" s="14">
        <v>44460</v>
      </c>
      <c r="F2516" s="27" t="s">
        <v>3910</v>
      </c>
      <c r="G2516" s="28">
        <v>25500</v>
      </c>
      <c r="H2516" s="29">
        <v>25500</v>
      </c>
      <c r="I2516" s="29">
        <v>1</v>
      </c>
      <c r="J2516" s="30">
        <v>2021</v>
      </c>
      <c r="K2516" s="30">
        <v>2021</v>
      </c>
      <c r="L2516" s="31" t="s">
        <v>3073</v>
      </c>
      <c r="M2516" s="32" t="str">
        <f>IF(_xlfn.XLOOKUP(C2516,'Raw Data_OS_22'!$C$5:$C$4516,'Raw Data_OS_22'!$G$5:$G$4516,"New_Claim/ Reopening")= "New_Claim/ Reopening","New_Claim/ Reopening","Old_Claim")</f>
        <v>Old_Claim</v>
      </c>
      <c r="N2516" s="18" t="str">
        <f>IF(M2516=$N$2,IF(J2516=$N$1,"E1","D"),_xlfn.XLOOKUP(C2516,'Raw Data_OS_22'!$C$5:$C$4516,'Raw Data_OS_22'!$O$5:$O$4516))</f>
        <v>B2</v>
      </c>
    </row>
    <row r="2517" spans="3:14" x14ac:dyDescent="0.35">
      <c r="C2517" s="26" t="s">
        <v>3135</v>
      </c>
      <c r="D2517" s="14">
        <v>44439</v>
      </c>
      <c r="E2517" s="14">
        <v>44461</v>
      </c>
      <c r="F2517" s="27" t="s">
        <v>3910</v>
      </c>
      <c r="G2517" s="28">
        <v>31408</v>
      </c>
      <c r="H2517" s="29">
        <v>31408</v>
      </c>
      <c r="I2517" s="29">
        <v>1</v>
      </c>
      <c r="J2517" s="30">
        <v>2021</v>
      </c>
      <c r="K2517" s="30">
        <v>2021</v>
      </c>
      <c r="L2517" s="31" t="s">
        <v>3073</v>
      </c>
      <c r="M2517" s="32" t="str">
        <f>IF(_xlfn.XLOOKUP(C2517,'Raw Data_OS_22'!$C$5:$C$4516,'Raw Data_OS_22'!$G$5:$G$4516,"New_Claim/ Reopening")= "New_Claim/ Reopening","New_Claim/ Reopening","Old_Claim")</f>
        <v>Old_Claim</v>
      </c>
      <c r="N2517" s="18" t="str">
        <f>IF(M2517=$N$2,IF(J2517=$N$1,"E1","D"),_xlfn.XLOOKUP(C2517,'Raw Data_OS_22'!$C$5:$C$4516,'Raw Data_OS_22'!$O$5:$O$4516))</f>
        <v>B2</v>
      </c>
    </row>
    <row r="2518" spans="3:14" x14ac:dyDescent="0.35">
      <c r="C2518" s="26" t="s">
        <v>3483</v>
      </c>
      <c r="D2518" s="14">
        <v>44450</v>
      </c>
      <c r="E2518" s="14">
        <v>44461</v>
      </c>
      <c r="F2518" s="27" t="s">
        <v>3910</v>
      </c>
      <c r="G2518" s="28">
        <v>43000</v>
      </c>
      <c r="H2518" s="29">
        <v>43000</v>
      </c>
      <c r="I2518" s="29">
        <v>1</v>
      </c>
      <c r="J2518" s="30">
        <v>2021</v>
      </c>
      <c r="K2518" s="30">
        <v>2021</v>
      </c>
      <c r="L2518" s="31" t="s">
        <v>3073</v>
      </c>
      <c r="M2518" s="32" t="str">
        <f>IF(_xlfn.XLOOKUP(C2518,'Raw Data_OS_22'!$C$5:$C$4516,'Raw Data_OS_22'!$G$5:$G$4516,"New_Claim/ Reopening")= "New_Claim/ Reopening","New_Claim/ Reopening","Old_Claim")</f>
        <v>Old_Claim</v>
      </c>
      <c r="N2518" s="18" t="str">
        <f>IF(M2518=$N$2,IF(J2518=$N$1,"E1","D"),_xlfn.XLOOKUP(C2518,'Raw Data_OS_22'!$C$5:$C$4516,'Raw Data_OS_22'!$O$5:$O$4516))</f>
        <v>B2</v>
      </c>
    </row>
    <row r="2519" spans="3:14" x14ac:dyDescent="0.35">
      <c r="C2519" s="26" t="s">
        <v>3484</v>
      </c>
      <c r="D2519" s="14">
        <v>44446</v>
      </c>
      <c r="E2519" s="14">
        <v>44461</v>
      </c>
      <c r="F2519" s="27" t="s">
        <v>3910</v>
      </c>
      <c r="G2519" s="28">
        <v>235588.2353</v>
      </c>
      <c r="H2519" s="29">
        <v>235588.2353</v>
      </c>
      <c r="I2519" s="29">
        <v>1</v>
      </c>
      <c r="J2519" s="30">
        <v>2021</v>
      </c>
      <c r="K2519" s="30">
        <v>2021</v>
      </c>
      <c r="L2519" s="31" t="s">
        <v>3073</v>
      </c>
      <c r="M2519" s="32" t="str">
        <f>IF(_xlfn.XLOOKUP(C2519,'Raw Data_OS_22'!$C$5:$C$4516,'Raw Data_OS_22'!$G$5:$G$4516,"New_Claim/ Reopening")= "New_Claim/ Reopening","New_Claim/ Reopening","Old_Claim")</f>
        <v>Old_Claim</v>
      </c>
      <c r="N2519" s="18" t="str">
        <f>IF(M2519=$N$2,IF(J2519=$N$1,"E1","D"),_xlfn.XLOOKUP(C2519,'Raw Data_OS_22'!$C$5:$C$4516,'Raw Data_OS_22'!$O$5:$O$4516))</f>
        <v>B2</v>
      </c>
    </row>
    <row r="2520" spans="3:14" x14ac:dyDescent="0.35">
      <c r="C2520" s="26" t="s">
        <v>3492</v>
      </c>
      <c r="D2520" s="14">
        <v>44457</v>
      </c>
      <c r="E2520" s="14">
        <v>44461</v>
      </c>
      <c r="F2520" s="27" t="s">
        <v>3910</v>
      </c>
      <c r="G2520" s="28">
        <v>5000</v>
      </c>
      <c r="H2520" s="29">
        <v>5000</v>
      </c>
      <c r="I2520" s="29">
        <v>1</v>
      </c>
      <c r="J2520" s="30">
        <v>2021</v>
      </c>
      <c r="K2520" s="30">
        <v>2021</v>
      </c>
      <c r="L2520" s="31" t="s">
        <v>3073</v>
      </c>
      <c r="M2520" s="32" t="str">
        <f>IF(_xlfn.XLOOKUP(C2520,'Raw Data_OS_22'!$C$5:$C$4516,'Raw Data_OS_22'!$G$5:$G$4516,"New_Claim/ Reopening")= "New_Claim/ Reopening","New_Claim/ Reopening","Old_Claim")</f>
        <v>Old_Claim</v>
      </c>
      <c r="N2520" s="18" t="str">
        <f>IF(M2520=$N$2,IF(J2520=$N$1,"E1","D"),_xlfn.XLOOKUP(C2520,'Raw Data_OS_22'!$C$5:$C$4516,'Raw Data_OS_22'!$O$5:$O$4516))</f>
        <v>B2</v>
      </c>
    </row>
    <row r="2521" spans="3:14" x14ac:dyDescent="0.35">
      <c r="C2521" s="26" t="s">
        <v>3493</v>
      </c>
      <c r="D2521" s="14">
        <v>44444</v>
      </c>
      <c r="E2521" s="14">
        <v>44461</v>
      </c>
      <c r="F2521" s="27" t="s">
        <v>3910</v>
      </c>
      <c r="G2521" s="28">
        <v>610000</v>
      </c>
      <c r="H2521" s="29">
        <v>610000</v>
      </c>
      <c r="I2521" s="29">
        <v>1</v>
      </c>
      <c r="J2521" s="30">
        <v>2021</v>
      </c>
      <c r="K2521" s="30">
        <v>2021</v>
      </c>
      <c r="L2521" s="31" t="s">
        <v>3073</v>
      </c>
      <c r="M2521" s="32" t="str">
        <f>IF(_xlfn.XLOOKUP(C2521,'Raw Data_OS_22'!$C$5:$C$4516,'Raw Data_OS_22'!$G$5:$G$4516,"New_Claim/ Reopening")= "New_Claim/ Reopening","New_Claim/ Reopening","Old_Claim")</f>
        <v>Old_Claim</v>
      </c>
      <c r="N2521" s="18" t="str">
        <f>IF(M2521=$N$2,IF(J2521=$N$1,"E1","D"),_xlfn.XLOOKUP(C2521,'Raw Data_OS_22'!$C$5:$C$4516,'Raw Data_OS_22'!$O$5:$O$4516))</f>
        <v>B2</v>
      </c>
    </row>
    <row r="2522" spans="3:14" x14ac:dyDescent="0.35">
      <c r="C2522" s="26" t="s">
        <v>3494</v>
      </c>
      <c r="D2522" s="14">
        <v>44440</v>
      </c>
      <c r="E2522" s="14">
        <v>44461</v>
      </c>
      <c r="F2522" s="27" t="s">
        <v>3910</v>
      </c>
      <c r="G2522" s="28">
        <v>9360</v>
      </c>
      <c r="H2522" s="29">
        <v>9360</v>
      </c>
      <c r="I2522" s="29">
        <v>1</v>
      </c>
      <c r="J2522" s="30">
        <v>2021</v>
      </c>
      <c r="K2522" s="30">
        <v>2021</v>
      </c>
      <c r="L2522" s="31" t="s">
        <v>3073</v>
      </c>
      <c r="M2522" s="32" t="str">
        <f>IF(_xlfn.XLOOKUP(C2522,'Raw Data_OS_22'!$C$5:$C$4516,'Raw Data_OS_22'!$G$5:$G$4516,"New_Claim/ Reopening")= "New_Claim/ Reopening","New_Claim/ Reopening","Old_Claim")</f>
        <v>Old_Claim</v>
      </c>
      <c r="N2522" s="18" t="str">
        <f>IF(M2522=$N$2,IF(J2522=$N$1,"E1","D"),_xlfn.XLOOKUP(C2522,'Raw Data_OS_22'!$C$5:$C$4516,'Raw Data_OS_22'!$O$5:$O$4516))</f>
        <v>B2</v>
      </c>
    </row>
    <row r="2523" spans="3:14" x14ac:dyDescent="0.35">
      <c r="C2523" s="26" t="s">
        <v>3497</v>
      </c>
      <c r="D2523" s="14">
        <v>44459</v>
      </c>
      <c r="E2523" s="14">
        <v>44461</v>
      </c>
      <c r="F2523" s="27" t="s">
        <v>3910</v>
      </c>
      <c r="G2523" s="28">
        <v>5000</v>
      </c>
      <c r="H2523" s="29">
        <v>5000</v>
      </c>
      <c r="I2523" s="29">
        <v>1</v>
      </c>
      <c r="J2523" s="30">
        <v>2021</v>
      </c>
      <c r="K2523" s="30">
        <v>2021</v>
      </c>
      <c r="L2523" s="31" t="s">
        <v>3073</v>
      </c>
      <c r="M2523" s="32" t="str">
        <f>IF(_xlfn.XLOOKUP(C2523,'Raw Data_OS_22'!$C$5:$C$4516,'Raw Data_OS_22'!$G$5:$G$4516,"New_Claim/ Reopening")= "New_Claim/ Reopening","New_Claim/ Reopening","Old_Claim")</f>
        <v>Old_Claim</v>
      </c>
      <c r="N2523" s="18" t="str">
        <f>IF(M2523=$N$2,IF(J2523=$N$1,"E1","D"),_xlfn.XLOOKUP(C2523,'Raw Data_OS_22'!$C$5:$C$4516,'Raw Data_OS_22'!$O$5:$O$4516))</f>
        <v>B1</v>
      </c>
    </row>
    <row r="2524" spans="3:14" x14ac:dyDescent="0.35">
      <c r="C2524" s="26" t="s">
        <v>3498</v>
      </c>
      <c r="D2524" s="14">
        <v>44456</v>
      </c>
      <c r="E2524" s="14">
        <v>44462</v>
      </c>
      <c r="F2524" s="27" t="s">
        <v>3910</v>
      </c>
      <c r="G2524" s="28">
        <v>200000</v>
      </c>
      <c r="H2524" s="29">
        <v>200000</v>
      </c>
      <c r="I2524" s="29">
        <v>1</v>
      </c>
      <c r="J2524" s="30">
        <v>2021</v>
      </c>
      <c r="K2524" s="30">
        <v>2021</v>
      </c>
      <c r="L2524" s="31" t="s">
        <v>3073</v>
      </c>
      <c r="M2524" s="32" t="str">
        <f>IF(_xlfn.XLOOKUP(C2524,'Raw Data_OS_22'!$C$5:$C$4516,'Raw Data_OS_22'!$G$5:$G$4516,"New_Claim/ Reopening")= "New_Claim/ Reopening","New_Claim/ Reopening","Old_Claim")</f>
        <v>Old_Claim</v>
      </c>
      <c r="N2524" s="18" t="str">
        <f>IF(M2524=$N$2,IF(J2524=$N$1,"E1","D"),_xlfn.XLOOKUP(C2524,'Raw Data_OS_22'!$C$5:$C$4516,'Raw Data_OS_22'!$O$5:$O$4516))</f>
        <v>B1</v>
      </c>
    </row>
    <row r="2525" spans="3:14" x14ac:dyDescent="0.35">
      <c r="C2525" s="26" t="s">
        <v>3501</v>
      </c>
      <c r="D2525" s="14">
        <v>44354</v>
      </c>
      <c r="E2525" s="14">
        <v>44461</v>
      </c>
      <c r="F2525" s="27" t="s">
        <v>3910</v>
      </c>
      <c r="G2525" s="28">
        <v>5000</v>
      </c>
      <c r="H2525" s="29">
        <v>5000</v>
      </c>
      <c r="I2525" s="29">
        <v>1</v>
      </c>
      <c r="J2525" s="30">
        <v>2021</v>
      </c>
      <c r="K2525" s="30">
        <v>2021</v>
      </c>
      <c r="L2525" s="31" t="s">
        <v>2250</v>
      </c>
      <c r="M2525" s="32" t="str">
        <f>IF(_xlfn.XLOOKUP(C2525,'Raw Data_OS_22'!$C$5:$C$4516,'Raw Data_OS_22'!$G$5:$G$4516,"New_Claim/ Reopening")= "New_Claim/ Reopening","New_Claim/ Reopening","Old_Claim")</f>
        <v>Old_Claim</v>
      </c>
      <c r="N2525" s="18" t="str">
        <f>IF(M2525=$N$2,IF(J2525=$N$1,"E1","D"),_xlfn.XLOOKUP(C2525,'Raw Data_OS_22'!$C$5:$C$4516,'Raw Data_OS_22'!$O$5:$O$4516))</f>
        <v>B1</v>
      </c>
    </row>
    <row r="2526" spans="3:14" x14ac:dyDescent="0.35">
      <c r="C2526" s="26" t="s">
        <v>3502</v>
      </c>
      <c r="D2526" s="14">
        <v>44455</v>
      </c>
      <c r="E2526" s="14">
        <v>44463</v>
      </c>
      <c r="F2526" s="27" t="s">
        <v>3910</v>
      </c>
      <c r="G2526" s="28">
        <v>7000</v>
      </c>
      <c r="H2526" s="29">
        <v>7000</v>
      </c>
      <c r="I2526" s="29">
        <v>1</v>
      </c>
      <c r="J2526" s="30">
        <v>2021</v>
      </c>
      <c r="K2526" s="30">
        <v>2021</v>
      </c>
      <c r="L2526" s="31" t="s">
        <v>3073</v>
      </c>
      <c r="M2526" s="32" t="str">
        <f>IF(_xlfn.XLOOKUP(C2526,'Raw Data_OS_22'!$C$5:$C$4516,'Raw Data_OS_22'!$G$5:$G$4516,"New_Claim/ Reopening")= "New_Claim/ Reopening","New_Claim/ Reopening","Old_Claim")</f>
        <v>Old_Claim</v>
      </c>
      <c r="N2526" s="18" t="str">
        <f>IF(M2526=$N$2,IF(J2526=$N$1,"E1","D"),_xlfn.XLOOKUP(C2526,'Raw Data_OS_22'!$C$5:$C$4516,'Raw Data_OS_22'!$O$5:$O$4516))</f>
        <v>B1</v>
      </c>
    </row>
    <row r="2527" spans="3:14" x14ac:dyDescent="0.35">
      <c r="C2527" s="26" t="s">
        <v>3503</v>
      </c>
      <c r="D2527" s="14">
        <v>44458</v>
      </c>
      <c r="E2527" s="14">
        <v>44459</v>
      </c>
      <c r="F2527" s="27" t="s">
        <v>3910</v>
      </c>
      <c r="G2527" s="28">
        <v>1425000</v>
      </c>
      <c r="H2527" s="29">
        <v>1425000</v>
      </c>
      <c r="I2527" s="29">
        <v>1</v>
      </c>
      <c r="J2527" s="30">
        <v>2021</v>
      </c>
      <c r="K2527" s="30">
        <v>2021</v>
      </c>
      <c r="L2527" s="31" t="s">
        <v>3073</v>
      </c>
      <c r="M2527" s="32" t="str">
        <f>IF(_xlfn.XLOOKUP(C2527,'Raw Data_OS_22'!$C$5:$C$4516,'Raw Data_OS_22'!$G$5:$G$4516,"New_Claim/ Reopening")= "New_Claim/ Reopening","New_Claim/ Reopening","Old_Claim")</f>
        <v>Old_Claim</v>
      </c>
      <c r="N2527" s="18" t="str">
        <f>IF(M2527=$N$2,IF(J2527=$N$1,"E1","D"),_xlfn.XLOOKUP(C2527,'Raw Data_OS_22'!$C$5:$C$4516,'Raw Data_OS_22'!$O$5:$O$4516))</f>
        <v>B2</v>
      </c>
    </row>
    <row r="2528" spans="3:14" x14ac:dyDescent="0.35">
      <c r="C2528" s="26" t="s">
        <v>3504</v>
      </c>
      <c r="D2528" s="14">
        <v>44403</v>
      </c>
      <c r="E2528" s="14">
        <v>44459</v>
      </c>
      <c r="F2528" s="27" t="s">
        <v>3908</v>
      </c>
      <c r="G2528" s="28">
        <v>500000</v>
      </c>
      <c r="H2528" s="29">
        <v>500000</v>
      </c>
      <c r="I2528" s="29">
        <v>1</v>
      </c>
      <c r="J2528" s="30">
        <v>2021</v>
      </c>
      <c r="K2528" s="30">
        <v>2021</v>
      </c>
      <c r="L2528" s="31" t="s">
        <v>3073</v>
      </c>
      <c r="M2528" s="32" t="str">
        <f>IF(_xlfn.XLOOKUP(C2528,'Raw Data_OS_22'!$C$5:$C$4516,'Raw Data_OS_22'!$G$5:$G$4516,"New_Claim/ Reopening")= "New_Claim/ Reopening","New_Claim/ Reopening","Old_Claim")</f>
        <v>Old_Claim</v>
      </c>
      <c r="N2528" s="18" t="str">
        <f>IF(M2528=$N$2,IF(J2528=$N$1,"E1","D"),_xlfn.XLOOKUP(C2528,'Raw Data_OS_22'!$C$5:$C$4516,'Raw Data_OS_22'!$O$5:$O$4516))</f>
        <v>B1</v>
      </c>
    </row>
    <row r="2529" spans="3:14" x14ac:dyDescent="0.35">
      <c r="C2529" s="26" t="s">
        <v>3505</v>
      </c>
      <c r="D2529" s="14">
        <v>44453</v>
      </c>
      <c r="E2529" s="14">
        <v>44463</v>
      </c>
      <c r="F2529" s="27" t="s">
        <v>3910</v>
      </c>
      <c r="G2529" s="28">
        <v>394338</v>
      </c>
      <c r="H2529" s="29">
        <v>394338</v>
      </c>
      <c r="I2529" s="29">
        <v>1</v>
      </c>
      <c r="J2529" s="30">
        <v>2021</v>
      </c>
      <c r="K2529" s="30">
        <v>2021</v>
      </c>
      <c r="L2529" s="31" t="s">
        <v>3073</v>
      </c>
      <c r="M2529" s="32" t="str">
        <f>IF(_xlfn.XLOOKUP(C2529,'Raw Data_OS_22'!$C$5:$C$4516,'Raw Data_OS_22'!$G$5:$G$4516,"New_Claim/ Reopening")= "New_Claim/ Reopening","New_Claim/ Reopening","Old_Claim")</f>
        <v>Old_Claim</v>
      </c>
      <c r="N2529" s="18" t="str">
        <f>IF(M2529=$N$2,IF(J2529=$N$1,"E1","D"),_xlfn.XLOOKUP(C2529,'Raw Data_OS_22'!$C$5:$C$4516,'Raw Data_OS_22'!$O$5:$O$4516))</f>
        <v>B2</v>
      </c>
    </row>
    <row r="2530" spans="3:14" x14ac:dyDescent="0.35">
      <c r="C2530" s="26" t="s">
        <v>3506</v>
      </c>
      <c r="D2530" s="14">
        <v>44450</v>
      </c>
      <c r="E2530" s="14">
        <v>44462</v>
      </c>
      <c r="F2530" s="27" t="s">
        <v>3910</v>
      </c>
      <c r="G2530" s="28">
        <v>45000</v>
      </c>
      <c r="H2530" s="29">
        <v>45000</v>
      </c>
      <c r="I2530" s="29">
        <v>1</v>
      </c>
      <c r="J2530" s="30">
        <v>2021</v>
      </c>
      <c r="K2530" s="30">
        <v>2021</v>
      </c>
      <c r="L2530" s="31" t="s">
        <v>3073</v>
      </c>
      <c r="M2530" s="32" t="str">
        <f>IF(_xlfn.XLOOKUP(C2530,'Raw Data_OS_22'!$C$5:$C$4516,'Raw Data_OS_22'!$G$5:$G$4516,"New_Claim/ Reopening")= "New_Claim/ Reopening","New_Claim/ Reopening","Old_Claim")</f>
        <v>Old_Claim</v>
      </c>
      <c r="N2530" s="18" t="str">
        <f>IF(M2530=$N$2,IF(J2530=$N$1,"E1","D"),_xlfn.XLOOKUP(C2530,'Raw Data_OS_22'!$C$5:$C$4516,'Raw Data_OS_22'!$O$5:$O$4516))</f>
        <v>B2</v>
      </c>
    </row>
    <row r="2531" spans="3:14" x14ac:dyDescent="0.35">
      <c r="C2531" s="26" t="s">
        <v>3507</v>
      </c>
      <c r="D2531" s="14">
        <v>44458</v>
      </c>
      <c r="E2531" s="14">
        <v>44462</v>
      </c>
      <c r="F2531" s="27" t="s">
        <v>3910</v>
      </c>
      <c r="G2531" s="28">
        <v>600000</v>
      </c>
      <c r="H2531" s="29">
        <v>600000</v>
      </c>
      <c r="I2531" s="29">
        <v>1</v>
      </c>
      <c r="J2531" s="30">
        <v>2021</v>
      </c>
      <c r="K2531" s="30">
        <v>2021</v>
      </c>
      <c r="L2531" s="31" t="s">
        <v>3073</v>
      </c>
      <c r="M2531" s="32" t="str">
        <f>IF(_xlfn.XLOOKUP(C2531,'Raw Data_OS_22'!$C$5:$C$4516,'Raw Data_OS_22'!$G$5:$G$4516,"New_Claim/ Reopening")= "New_Claim/ Reopening","New_Claim/ Reopening","Old_Claim")</f>
        <v>Old_Claim</v>
      </c>
      <c r="N2531" s="18" t="str">
        <f>IF(M2531=$N$2,IF(J2531=$N$1,"E1","D"),_xlfn.XLOOKUP(C2531,'Raw Data_OS_22'!$C$5:$C$4516,'Raw Data_OS_22'!$O$5:$O$4516))</f>
        <v>A</v>
      </c>
    </row>
    <row r="2532" spans="3:14" x14ac:dyDescent="0.35">
      <c r="C2532" s="26" t="s">
        <v>3508</v>
      </c>
      <c r="D2532" s="14">
        <v>44444</v>
      </c>
      <c r="E2532" s="14">
        <v>44462</v>
      </c>
      <c r="F2532" s="27" t="s">
        <v>3910</v>
      </c>
      <c r="G2532" s="28">
        <v>39400</v>
      </c>
      <c r="H2532" s="29">
        <v>39400</v>
      </c>
      <c r="I2532" s="29">
        <v>1</v>
      </c>
      <c r="J2532" s="30">
        <v>2021</v>
      </c>
      <c r="K2532" s="30">
        <v>2021</v>
      </c>
      <c r="L2532" s="31" t="s">
        <v>3073</v>
      </c>
      <c r="M2532" s="32" t="str">
        <f>IF(_xlfn.XLOOKUP(C2532,'Raw Data_OS_22'!$C$5:$C$4516,'Raw Data_OS_22'!$G$5:$G$4516,"New_Claim/ Reopening")= "New_Claim/ Reopening","New_Claim/ Reopening","Old_Claim")</f>
        <v>Old_Claim</v>
      </c>
      <c r="N2532" s="18" t="str">
        <f>IF(M2532=$N$2,IF(J2532=$N$1,"E1","D"),_xlfn.XLOOKUP(C2532,'Raw Data_OS_22'!$C$5:$C$4516,'Raw Data_OS_22'!$O$5:$O$4516))</f>
        <v>B2</v>
      </c>
    </row>
    <row r="2533" spans="3:14" x14ac:dyDescent="0.35">
      <c r="C2533" s="26" t="s">
        <v>3509</v>
      </c>
      <c r="D2533" s="14">
        <v>44439</v>
      </c>
      <c r="E2533" s="14">
        <v>44462</v>
      </c>
      <c r="F2533" s="27" t="s">
        <v>3908</v>
      </c>
      <c r="G2533" s="28">
        <v>1000000</v>
      </c>
      <c r="H2533" s="29">
        <v>1000000</v>
      </c>
      <c r="I2533" s="29">
        <v>1</v>
      </c>
      <c r="J2533" s="30">
        <v>2021</v>
      </c>
      <c r="K2533" s="30">
        <v>2021</v>
      </c>
      <c r="L2533" s="31" t="s">
        <v>3073</v>
      </c>
      <c r="M2533" s="32" t="str">
        <f>IF(_xlfn.XLOOKUP(C2533,'Raw Data_OS_22'!$C$5:$C$4516,'Raw Data_OS_22'!$G$5:$G$4516,"New_Claim/ Reopening")= "New_Claim/ Reopening","New_Claim/ Reopening","Old_Claim")</f>
        <v>Old_Claim</v>
      </c>
      <c r="N2533" s="18" t="str">
        <f>IF(M2533=$N$2,IF(J2533=$N$1,"E1","D"),_xlfn.XLOOKUP(C2533,'Raw Data_OS_22'!$C$5:$C$4516,'Raw Data_OS_22'!$O$5:$O$4516))</f>
        <v>B1</v>
      </c>
    </row>
    <row r="2534" spans="3:14" x14ac:dyDescent="0.35">
      <c r="C2534" s="26" t="s">
        <v>3513</v>
      </c>
      <c r="D2534" s="14">
        <v>44444</v>
      </c>
      <c r="E2534" s="14">
        <v>44452</v>
      </c>
      <c r="F2534" s="27" t="s">
        <v>3910</v>
      </c>
      <c r="G2534" s="28">
        <v>93000</v>
      </c>
      <c r="H2534" s="29">
        <v>93000</v>
      </c>
      <c r="I2534" s="29">
        <v>1</v>
      </c>
      <c r="J2534" s="30">
        <v>2021</v>
      </c>
      <c r="K2534" s="30">
        <v>2021</v>
      </c>
      <c r="L2534" s="31" t="s">
        <v>3073</v>
      </c>
      <c r="M2534" s="32" t="str">
        <f>IF(_xlfn.XLOOKUP(C2534,'Raw Data_OS_22'!$C$5:$C$4516,'Raw Data_OS_22'!$G$5:$G$4516,"New_Claim/ Reopening")= "New_Claim/ Reopening","New_Claim/ Reopening","Old_Claim")</f>
        <v>Old_Claim</v>
      </c>
      <c r="N2534" s="18" t="str">
        <f>IF(M2534=$N$2,IF(J2534=$N$1,"E1","D"),_xlfn.XLOOKUP(C2534,'Raw Data_OS_22'!$C$5:$C$4516,'Raw Data_OS_22'!$O$5:$O$4516))</f>
        <v>B2</v>
      </c>
    </row>
    <row r="2535" spans="3:14" x14ac:dyDescent="0.35">
      <c r="C2535" s="26" t="s">
        <v>3514</v>
      </c>
      <c r="D2535" s="14">
        <v>44464</v>
      </c>
      <c r="E2535" s="14">
        <v>44466</v>
      </c>
      <c r="F2535" s="27" t="s">
        <v>3910</v>
      </c>
      <c r="G2535" s="28">
        <v>9360</v>
      </c>
      <c r="H2535" s="29">
        <v>9360</v>
      </c>
      <c r="I2535" s="29">
        <v>1</v>
      </c>
      <c r="J2535" s="30">
        <v>2021</v>
      </c>
      <c r="K2535" s="30">
        <v>2021</v>
      </c>
      <c r="L2535" s="31" t="s">
        <v>3073</v>
      </c>
      <c r="M2535" s="32" t="str">
        <f>IF(_xlfn.XLOOKUP(C2535,'Raw Data_OS_22'!$C$5:$C$4516,'Raw Data_OS_22'!$G$5:$G$4516,"New_Claim/ Reopening")= "New_Claim/ Reopening","New_Claim/ Reopening","Old_Claim")</f>
        <v>Old_Claim</v>
      </c>
      <c r="N2535" s="18" t="str">
        <f>IF(M2535=$N$2,IF(J2535=$N$1,"E1","D"),_xlfn.XLOOKUP(C2535,'Raw Data_OS_22'!$C$5:$C$4516,'Raw Data_OS_22'!$O$5:$O$4516))</f>
        <v>B1</v>
      </c>
    </row>
    <row r="2536" spans="3:14" x14ac:dyDescent="0.35">
      <c r="C2536" s="26" t="s">
        <v>3517</v>
      </c>
      <c r="D2536" s="14">
        <v>44434</v>
      </c>
      <c r="E2536" s="14">
        <v>44466</v>
      </c>
      <c r="F2536" s="27" t="s">
        <v>3908</v>
      </c>
      <c r="G2536" s="28">
        <v>842656</v>
      </c>
      <c r="H2536" s="29">
        <v>842656</v>
      </c>
      <c r="I2536" s="29">
        <v>1</v>
      </c>
      <c r="J2536" s="30">
        <v>2021</v>
      </c>
      <c r="K2536" s="30">
        <v>2021</v>
      </c>
      <c r="L2536" s="31" t="s">
        <v>3073</v>
      </c>
      <c r="M2536" s="32" t="str">
        <f>IF(_xlfn.XLOOKUP(C2536,'Raw Data_OS_22'!$C$5:$C$4516,'Raw Data_OS_22'!$G$5:$G$4516,"New_Claim/ Reopening")= "New_Claim/ Reopening","New_Claim/ Reopening","Old_Claim")</f>
        <v>Old_Claim</v>
      </c>
      <c r="N2536" s="18" t="str">
        <f>IF(M2536=$N$2,IF(J2536=$N$1,"E1","D"),_xlfn.XLOOKUP(C2536,'Raw Data_OS_22'!$C$5:$C$4516,'Raw Data_OS_22'!$O$5:$O$4516))</f>
        <v>B2</v>
      </c>
    </row>
    <row r="2537" spans="3:14" x14ac:dyDescent="0.35">
      <c r="C2537" s="26" t="s">
        <v>3524</v>
      </c>
      <c r="D2537" s="14">
        <v>44461</v>
      </c>
      <c r="E2537" s="14">
        <v>44467</v>
      </c>
      <c r="F2537" s="27" t="s">
        <v>3908</v>
      </c>
      <c r="G2537" s="28">
        <v>100000</v>
      </c>
      <c r="H2537" s="29">
        <v>100000</v>
      </c>
      <c r="I2537" s="29">
        <v>1</v>
      </c>
      <c r="J2537" s="30">
        <v>2021</v>
      </c>
      <c r="K2537" s="30">
        <v>2021</v>
      </c>
      <c r="L2537" s="31" t="s">
        <v>3073</v>
      </c>
      <c r="M2537" s="32" t="str">
        <f>IF(_xlfn.XLOOKUP(C2537,'Raw Data_OS_22'!$C$5:$C$4516,'Raw Data_OS_22'!$G$5:$G$4516,"New_Claim/ Reopening")= "New_Claim/ Reopening","New_Claim/ Reopening","Old_Claim")</f>
        <v>Old_Claim</v>
      </c>
      <c r="N2537" s="18" t="str">
        <f>IF(M2537=$N$2,IF(J2537=$N$1,"E1","D"),_xlfn.XLOOKUP(C2537,'Raw Data_OS_22'!$C$5:$C$4516,'Raw Data_OS_22'!$O$5:$O$4516))</f>
        <v>A</v>
      </c>
    </row>
    <row r="2538" spans="3:14" x14ac:dyDescent="0.35">
      <c r="C2538" s="26" t="s">
        <v>3525</v>
      </c>
      <c r="D2538" s="14">
        <v>44464</v>
      </c>
      <c r="E2538" s="14">
        <v>44466</v>
      </c>
      <c r="F2538" s="27" t="s">
        <v>3908</v>
      </c>
      <c r="G2538" s="28">
        <v>170780</v>
      </c>
      <c r="H2538" s="29">
        <v>170780</v>
      </c>
      <c r="I2538" s="29">
        <v>1</v>
      </c>
      <c r="J2538" s="30">
        <v>2021</v>
      </c>
      <c r="K2538" s="30">
        <v>2021</v>
      </c>
      <c r="L2538" s="31" t="s">
        <v>3073</v>
      </c>
      <c r="M2538" s="32" t="str">
        <f>IF(_xlfn.XLOOKUP(C2538,'Raw Data_OS_22'!$C$5:$C$4516,'Raw Data_OS_22'!$G$5:$G$4516,"New_Claim/ Reopening")= "New_Claim/ Reopening","New_Claim/ Reopening","Old_Claim")</f>
        <v>Old_Claim</v>
      </c>
      <c r="N2538" s="18" t="str">
        <f>IF(M2538=$N$2,IF(J2538=$N$1,"E1","D"),_xlfn.XLOOKUP(C2538,'Raw Data_OS_22'!$C$5:$C$4516,'Raw Data_OS_22'!$O$5:$O$4516))</f>
        <v>B1</v>
      </c>
    </row>
    <row r="2539" spans="3:14" x14ac:dyDescent="0.35">
      <c r="C2539" s="26" t="s">
        <v>3526</v>
      </c>
      <c r="D2539" s="14">
        <v>44460</v>
      </c>
      <c r="E2539" s="14">
        <v>44467</v>
      </c>
      <c r="F2539" s="27" t="s">
        <v>3910</v>
      </c>
      <c r="G2539" s="28">
        <v>9760</v>
      </c>
      <c r="H2539" s="29">
        <v>9760</v>
      </c>
      <c r="I2539" s="29">
        <v>1</v>
      </c>
      <c r="J2539" s="30">
        <v>2021</v>
      </c>
      <c r="K2539" s="30">
        <v>2021</v>
      </c>
      <c r="L2539" s="31" t="s">
        <v>3073</v>
      </c>
      <c r="M2539" s="32" t="str">
        <f>IF(_xlfn.XLOOKUP(C2539,'Raw Data_OS_22'!$C$5:$C$4516,'Raw Data_OS_22'!$G$5:$G$4516,"New_Claim/ Reopening")= "New_Claim/ Reopening","New_Claim/ Reopening","Old_Claim")</f>
        <v>Old_Claim</v>
      </c>
      <c r="N2539" s="18" t="str">
        <f>IF(M2539=$N$2,IF(J2539=$N$1,"E1","D"),_xlfn.XLOOKUP(C2539,'Raw Data_OS_22'!$C$5:$C$4516,'Raw Data_OS_22'!$O$5:$O$4516))</f>
        <v>B1</v>
      </c>
    </row>
    <row r="2540" spans="3:14" x14ac:dyDescent="0.35">
      <c r="C2540" s="26" t="s">
        <v>3532</v>
      </c>
      <c r="D2540" s="14">
        <v>44460</v>
      </c>
      <c r="E2540" s="14">
        <v>44465</v>
      </c>
      <c r="F2540" s="27" t="s">
        <v>3908</v>
      </c>
      <c r="G2540" s="28">
        <v>11500</v>
      </c>
      <c r="H2540" s="29">
        <v>11500</v>
      </c>
      <c r="I2540" s="29">
        <v>1</v>
      </c>
      <c r="J2540" s="30">
        <v>2021</v>
      </c>
      <c r="K2540" s="30">
        <v>2021</v>
      </c>
      <c r="L2540" s="31" t="s">
        <v>3073</v>
      </c>
      <c r="M2540" s="32" t="str">
        <f>IF(_xlfn.XLOOKUP(C2540,'Raw Data_OS_22'!$C$5:$C$4516,'Raw Data_OS_22'!$G$5:$G$4516,"New_Claim/ Reopening")= "New_Claim/ Reopening","New_Claim/ Reopening","Old_Claim")</f>
        <v>Old_Claim</v>
      </c>
      <c r="N2540" s="18" t="str">
        <f>IF(M2540=$N$2,IF(J2540=$N$1,"E1","D"),_xlfn.XLOOKUP(C2540,'Raw Data_OS_22'!$C$5:$C$4516,'Raw Data_OS_22'!$O$5:$O$4516))</f>
        <v>A</v>
      </c>
    </row>
    <row r="2541" spans="3:14" x14ac:dyDescent="0.35">
      <c r="C2541" s="26" t="s">
        <v>3533</v>
      </c>
      <c r="D2541" s="14">
        <v>44465</v>
      </c>
      <c r="E2541" s="14">
        <v>44466</v>
      </c>
      <c r="F2541" s="27" t="s">
        <v>3910</v>
      </c>
      <c r="G2541" s="28">
        <v>231960</v>
      </c>
      <c r="H2541" s="29">
        <v>231960</v>
      </c>
      <c r="I2541" s="29">
        <v>1</v>
      </c>
      <c r="J2541" s="30">
        <v>2021</v>
      </c>
      <c r="K2541" s="30">
        <v>2021</v>
      </c>
      <c r="L2541" s="31" t="s">
        <v>3073</v>
      </c>
      <c r="M2541" s="32" t="str">
        <f>IF(_xlfn.XLOOKUP(C2541,'Raw Data_OS_22'!$C$5:$C$4516,'Raw Data_OS_22'!$G$5:$G$4516,"New_Claim/ Reopening")= "New_Claim/ Reopening","New_Claim/ Reopening","Old_Claim")</f>
        <v>Old_Claim</v>
      </c>
      <c r="N2541" s="18" t="str">
        <f>IF(M2541=$N$2,IF(J2541=$N$1,"E1","D"),_xlfn.XLOOKUP(C2541,'Raw Data_OS_22'!$C$5:$C$4516,'Raw Data_OS_22'!$O$5:$O$4516))</f>
        <v>B1</v>
      </c>
    </row>
    <row r="2542" spans="3:14" x14ac:dyDescent="0.35">
      <c r="C2542" s="26" t="s">
        <v>3535</v>
      </c>
      <c r="D2542" s="14">
        <v>44443</v>
      </c>
      <c r="E2542" s="14">
        <v>44462</v>
      </c>
      <c r="F2542" s="27" t="s">
        <v>3910</v>
      </c>
      <c r="G2542" s="28">
        <v>1022807.0175</v>
      </c>
      <c r="H2542" s="29">
        <v>1022807.0175</v>
      </c>
      <c r="I2542" s="29">
        <v>1</v>
      </c>
      <c r="J2542" s="30">
        <v>2021</v>
      </c>
      <c r="K2542" s="30">
        <v>2021</v>
      </c>
      <c r="L2542" s="31" t="s">
        <v>3073</v>
      </c>
      <c r="M2542" s="32" t="str">
        <f>IF(_xlfn.XLOOKUP(C2542,'Raw Data_OS_22'!$C$5:$C$4516,'Raw Data_OS_22'!$G$5:$G$4516,"New_Claim/ Reopening")= "New_Claim/ Reopening","New_Claim/ Reopening","Old_Claim")</f>
        <v>Old_Claim</v>
      </c>
      <c r="N2542" s="18" t="str">
        <f>IF(M2542=$N$2,IF(J2542=$N$1,"E1","D"),_xlfn.XLOOKUP(C2542,'Raw Data_OS_22'!$C$5:$C$4516,'Raw Data_OS_22'!$O$5:$O$4516))</f>
        <v>B2</v>
      </c>
    </row>
    <row r="2543" spans="3:14" x14ac:dyDescent="0.35">
      <c r="C2543" s="26" t="s">
        <v>3536</v>
      </c>
      <c r="D2543" s="14">
        <v>44450</v>
      </c>
      <c r="E2543" s="14">
        <v>44456</v>
      </c>
      <c r="F2543" s="27" t="s">
        <v>3910</v>
      </c>
      <c r="G2543" s="28">
        <v>6860</v>
      </c>
      <c r="H2543" s="29">
        <v>6860</v>
      </c>
      <c r="I2543" s="29">
        <v>1</v>
      </c>
      <c r="J2543" s="30">
        <v>2021</v>
      </c>
      <c r="K2543" s="30">
        <v>2021</v>
      </c>
      <c r="L2543" s="31" t="s">
        <v>3073</v>
      </c>
      <c r="M2543" s="32" t="str">
        <f>IF(_xlfn.XLOOKUP(C2543,'Raw Data_OS_22'!$C$5:$C$4516,'Raw Data_OS_22'!$G$5:$G$4516,"New_Claim/ Reopening")= "New_Claim/ Reopening","New_Claim/ Reopening","Old_Claim")</f>
        <v>Old_Claim</v>
      </c>
      <c r="N2543" s="18" t="str">
        <f>IF(M2543=$N$2,IF(J2543=$N$1,"E1","D"),_xlfn.XLOOKUP(C2543,'Raw Data_OS_22'!$C$5:$C$4516,'Raw Data_OS_22'!$O$5:$O$4516))</f>
        <v>B2</v>
      </c>
    </row>
    <row r="2544" spans="3:14" x14ac:dyDescent="0.35">
      <c r="C2544" s="26" t="s">
        <v>3538</v>
      </c>
      <c r="D2544" s="14">
        <v>44466</v>
      </c>
      <c r="E2544" s="14">
        <v>44467</v>
      </c>
      <c r="F2544" s="27" t="s">
        <v>3910</v>
      </c>
      <c r="G2544" s="28">
        <v>204000</v>
      </c>
      <c r="H2544" s="29">
        <v>204000</v>
      </c>
      <c r="I2544" s="29">
        <v>1</v>
      </c>
      <c r="J2544" s="30">
        <v>2021</v>
      </c>
      <c r="K2544" s="30">
        <v>2021</v>
      </c>
      <c r="L2544" s="31" t="s">
        <v>3073</v>
      </c>
      <c r="M2544" s="32" t="str">
        <f>IF(_xlfn.XLOOKUP(C2544,'Raw Data_OS_22'!$C$5:$C$4516,'Raw Data_OS_22'!$G$5:$G$4516,"New_Claim/ Reopening")= "New_Claim/ Reopening","New_Claim/ Reopening","Old_Claim")</f>
        <v>Old_Claim</v>
      </c>
      <c r="N2544" s="18" t="str">
        <f>IF(M2544=$N$2,IF(J2544=$N$1,"E1","D"),_xlfn.XLOOKUP(C2544,'Raw Data_OS_22'!$C$5:$C$4516,'Raw Data_OS_22'!$O$5:$O$4516))</f>
        <v>A</v>
      </c>
    </row>
    <row r="2545" spans="3:14" x14ac:dyDescent="0.35">
      <c r="C2545" s="26" t="s">
        <v>3539</v>
      </c>
      <c r="D2545" s="14">
        <v>44469</v>
      </c>
      <c r="E2545" s="14">
        <v>44470</v>
      </c>
      <c r="F2545" s="27" t="s">
        <v>3910</v>
      </c>
      <c r="G2545" s="28">
        <v>90000</v>
      </c>
      <c r="H2545" s="29">
        <v>90000</v>
      </c>
      <c r="I2545" s="29">
        <v>1</v>
      </c>
      <c r="J2545" s="30">
        <v>2021</v>
      </c>
      <c r="K2545" s="30">
        <v>2021</v>
      </c>
      <c r="L2545" s="31" t="s">
        <v>3073</v>
      </c>
      <c r="M2545" s="32" t="str">
        <f>IF(_xlfn.XLOOKUP(C2545,'Raw Data_OS_22'!$C$5:$C$4516,'Raw Data_OS_22'!$G$5:$G$4516,"New_Claim/ Reopening")= "New_Claim/ Reopening","New_Claim/ Reopening","Old_Claim")</f>
        <v>Old_Claim</v>
      </c>
      <c r="N2545" s="18" t="str">
        <f>IF(M2545=$N$2,IF(J2545=$N$1,"E1","D"),_xlfn.XLOOKUP(C2545,'Raw Data_OS_22'!$C$5:$C$4516,'Raw Data_OS_22'!$O$5:$O$4516))</f>
        <v>B1</v>
      </c>
    </row>
    <row r="2546" spans="3:14" x14ac:dyDescent="0.35">
      <c r="C2546" s="26" t="s">
        <v>3543</v>
      </c>
      <c r="D2546" s="14">
        <v>44433</v>
      </c>
      <c r="E2546" s="14">
        <v>44469</v>
      </c>
      <c r="F2546" s="27" t="s">
        <v>3908</v>
      </c>
      <c r="G2546" s="28">
        <v>10688</v>
      </c>
      <c r="H2546" s="29">
        <v>10688</v>
      </c>
      <c r="I2546" s="29">
        <v>1</v>
      </c>
      <c r="J2546" s="30">
        <v>2021</v>
      </c>
      <c r="K2546" s="30">
        <v>2021</v>
      </c>
      <c r="L2546" s="31" t="s">
        <v>3073</v>
      </c>
      <c r="M2546" s="32" t="str">
        <f>IF(_xlfn.XLOOKUP(C2546,'Raw Data_OS_22'!$C$5:$C$4516,'Raw Data_OS_22'!$G$5:$G$4516,"New_Claim/ Reopening")= "New_Claim/ Reopening","New_Claim/ Reopening","Old_Claim")</f>
        <v>Old_Claim</v>
      </c>
      <c r="N2546" s="18" t="str">
        <f>IF(M2546=$N$2,IF(J2546=$N$1,"E1","D"),_xlfn.XLOOKUP(C2546,'Raw Data_OS_22'!$C$5:$C$4516,'Raw Data_OS_22'!$O$5:$O$4516))</f>
        <v>B1</v>
      </c>
    </row>
    <row r="2547" spans="3:14" x14ac:dyDescent="0.35">
      <c r="C2547" s="26" t="s">
        <v>3544</v>
      </c>
      <c r="D2547" s="14">
        <v>44467</v>
      </c>
      <c r="E2547" s="14">
        <v>44470</v>
      </c>
      <c r="F2547" s="27" t="s">
        <v>3910</v>
      </c>
      <c r="G2547" s="28">
        <v>119600</v>
      </c>
      <c r="H2547" s="29">
        <v>119600</v>
      </c>
      <c r="I2547" s="29">
        <v>1</v>
      </c>
      <c r="J2547" s="30">
        <v>2021</v>
      </c>
      <c r="K2547" s="30">
        <v>2021</v>
      </c>
      <c r="L2547" s="31" t="s">
        <v>3073</v>
      </c>
      <c r="M2547" s="32" t="str">
        <f>IF(_xlfn.XLOOKUP(C2547,'Raw Data_OS_22'!$C$5:$C$4516,'Raw Data_OS_22'!$G$5:$G$4516,"New_Claim/ Reopening")= "New_Claim/ Reopening","New_Claim/ Reopening","Old_Claim")</f>
        <v>Old_Claim</v>
      </c>
      <c r="N2547" s="18" t="str">
        <f>IF(M2547=$N$2,IF(J2547=$N$1,"E1","D"),_xlfn.XLOOKUP(C2547,'Raw Data_OS_22'!$C$5:$C$4516,'Raw Data_OS_22'!$O$5:$O$4516))</f>
        <v>B2</v>
      </c>
    </row>
    <row r="2548" spans="3:14" x14ac:dyDescent="0.35">
      <c r="C2548" s="26" t="s">
        <v>3136</v>
      </c>
      <c r="D2548" s="14">
        <v>44269</v>
      </c>
      <c r="E2548" s="14">
        <v>44277</v>
      </c>
      <c r="F2548" s="27" t="s">
        <v>3910</v>
      </c>
      <c r="G2548" s="28">
        <v>8700</v>
      </c>
      <c r="H2548" s="29">
        <v>8700</v>
      </c>
      <c r="I2548" s="29">
        <v>1</v>
      </c>
      <c r="J2548" s="30">
        <v>2021</v>
      </c>
      <c r="K2548" s="30">
        <v>2021</v>
      </c>
      <c r="L2548" s="31" t="s">
        <v>21</v>
      </c>
      <c r="M2548" s="32" t="str">
        <f>IF(_xlfn.XLOOKUP(C2548,'Raw Data_OS_22'!$C$5:$C$4516,'Raw Data_OS_22'!$G$5:$G$4516,"New_Claim/ Reopening")= "New_Claim/ Reopening","New_Claim/ Reopening","Old_Claim")</f>
        <v>Old_Claim</v>
      </c>
      <c r="N2548" s="18" t="str">
        <f>IF(M2548=$N$2,IF(J2548=$N$1,"E1","D"),_xlfn.XLOOKUP(C2548,'Raw Data_OS_22'!$C$5:$C$4516,'Raw Data_OS_22'!$O$5:$O$4516))</f>
        <v>B1</v>
      </c>
    </row>
    <row r="2549" spans="3:14" x14ac:dyDescent="0.35">
      <c r="C2549" s="26" t="s">
        <v>3546</v>
      </c>
      <c r="D2549" s="14">
        <v>44472</v>
      </c>
      <c r="E2549" s="14">
        <v>44474</v>
      </c>
      <c r="F2549" s="27" t="s">
        <v>3910</v>
      </c>
      <c r="G2549" s="28">
        <v>197380</v>
      </c>
      <c r="H2549" s="29">
        <v>197380</v>
      </c>
      <c r="I2549" s="29">
        <v>1</v>
      </c>
      <c r="J2549" s="30">
        <v>2021</v>
      </c>
      <c r="K2549" s="30">
        <v>2021</v>
      </c>
      <c r="L2549" s="31" t="s">
        <v>3138</v>
      </c>
      <c r="M2549" s="32" t="str">
        <f>IF(_xlfn.XLOOKUP(C2549,'Raw Data_OS_22'!$C$5:$C$4516,'Raw Data_OS_22'!$G$5:$G$4516,"New_Claim/ Reopening")= "New_Claim/ Reopening","New_Claim/ Reopening","Old_Claim")</f>
        <v>Old_Claim</v>
      </c>
      <c r="N2549" s="18" t="str">
        <f>IF(M2549=$N$2,IF(J2549=$N$1,"E1","D"),_xlfn.XLOOKUP(C2549,'Raw Data_OS_22'!$C$5:$C$4516,'Raw Data_OS_22'!$O$5:$O$4516))</f>
        <v>B2</v>
      </c>
    </row>
    <row r="2550" spans="3:14" x14ac:dyDescent="0.35">
      <c r="C2550" s="26" t="s">
        <v>3547</v>
      </c>
      <c r="D2550" s="14">
        <v>44452</v>
      </c>
      <c r="E2550" s="14">
        <v>44461</v>
      </c>
      <c r="F2550" s="27" t="s">
        <v>3908</v>
      </c>
      <c r="G2550" s="28">
        <v>10000</v>
      </c>
      <c r="H2550" s="29">
        <v>10000</v>
      </c>
      <c r="I2550" s="29">
        <v>1</v>
      </c>
      <c r="J2550" s="30">
        <v>2021</v>
      </c>
      <c r="K2550" s="30">
        <v>2021</v>
      </c>
      <c r="L2550" s="31" t="s">
        <v>3073</v>
      </c>
      <c r="M2550" s="32" t="str">
        <f>IF(_xlfn.XLOOKUP(C2550,'Raw Data_OS_22'!$C$5:$C$4516,'Raw Data_OS_22'!$G$5:$G$4516,"New_Claim/ Reopening")= "New_Claim/ Reopening","New_Claim/ Reopening","Old_Claim")</f>
        <v>Old_Claim</v>
      </c>
      <c r="N2550" s="18" t="str">
        <f>IF(M2550=$N$2,IF(J2550=$N$1,"E1","D"),_xlfn.XLOOKUP(C2550,'Raw Data_OS_22'!$C$5:$C$4516,'Raw Data_OS_22'!$O$5:$O$4516))</f>
        <v>B2</v>
      </c>
    </row>
    <row r="2551" spans="3:14" x14ac:dyDescent="0.35">
      <c r="C2551" s="26" t="s">
        <v>3548</v>
      </c>
      <c r="D2551" s="14">
        <v>44474</v>
      </c>
      <c r="E2551" s="14">
        <v>44474</v>
      </c>
      <c r="F2551" s="27" t="s">
        <v>3908</v>
      </c>
      <c r="G2551" s="28">
        <v>4000</v>
      </c>
      <c r="H2551" s="29">
        <v>4000</v>
      </c>
      <c r="I2551" s="29">
        <v>1</v>
      </c>
      <c r="J2551" s="30">
        <v>2021</v>
      </c>
      <c r="K2551" s="30">
        <v>2021</v>
      </c>
      <c r="L2551" s="31" t="s">
        <v>3138</v>
      </c>
      <c r="M2551" s="32" t="str">
        <f>IF(_xlfn.XLOOKUP(C2551,'Raw Data_OS_22'!$C$5:$C$4516,'Raw Data_OS_22'!$G$5:$G$4516,"New_Claim/ Reopening")= "New_Claim/ Reopening","New_Claim/ Reopening","Old_Claim")</f>
        <v>Old_Claim</v>
      </c>
      <c r="N2551" s="18" t="str">
        <f>IF(M2551=$N$2,IF(J2551=$N$1,"E1","D"),_xlfn.XLOOKUP(C2551,'Raw Data_OS_22'!$C$5:$C$4516,'Raw Data_OS_22'!$O$5:$O$4516))</f>
        <v>B2</v>
      </c>
    </row>
    <row r="2552" spans="3:14" x14ac:dyDescent="0.35">
      <c r="C2552" s="26" t="s">
        <v>3549</v>
      </c>
      <c r="D2552" s="14">
        <v>44447</v>
      </c>
      <c r="E2552" s="14">
        <v>44466</v>
      </c>
      <c r="F2552" s="27" t="s">
        <v>3910</v>
      </c>
      <c r="G2552" s="28">
        <v>5000</v>
      </c>
      <c r="H2552" s="29">
        <v>5000</v>
      </c>
      <c r="I2552" s="29">
        <v>1</v>
      </c>
      <c r="J2552" s="30">
        <v>2021</v>
      </c>
      <c r="K2552" s="30">
        <v>2021</v>
      </c>
      <c r="L2552" s="31" t="s">
        <v>3073</v>
      </c>
      <c r="M2552" s="32" t="str">
        <f>IF(_xlfn.XLOOKUP(C2552,'Raw Data_OS_22'!$C$5:$C$4516,'Raw Data_OS_22'!$G$5:$G$4516,"New_Claim/ Reopening")= "New_Claim/ Reopening","New_Claim/ Reopening","Old_Claim")</f>
        <v>Old_Claim</v>
      </c>
      <c r="N2552" s="18" t="str">
        <f>IF(M2552=$N$2,IF(J2552=$N$1,"E1","D"),_xlfn.XLOOKUP(C2552,'Raw Data_OS_22'!$C$5:$C$4516,'Raw Data_OS_22'!$O$5:$O$4516))</f>
        <v>B2</v>
      </c>
    </row>
    <row r="2553" spans="3:14" x14ac:dyDescent="0.35">
      <c r="C2553" s="26" t="s">
        <v>3551</v>
      </c>
      <c r="D2553" s="14">
        <v>44474</v>
      </c>
      <c r="E2553" s="14">
        <v>44475</v>
      </c>
      <c r="F2553" s="27" t="s">
        <v>3910</v>
      </c>
      <c r="G2553" s="28">
        <v>306178.5882</v>
      </c>
      <c r="H2553" s="29">
        <v>306178.5882</v>
      </c>
      <c r="I2553" s="29">
        <v>1</v>
      </c>
      <c r="J2553" s="30">
        <v>2021</v>
      </c>
      <c r="K2553" s="30">
        <v>2021</v>
      </c>
      <c r="L2553" s="31" t="s">
        <v>3138</v>
      </c>
      <c r="M2553" s="32" t="str">
        <f>IF(_xlfn.XLOOKUP(C2553,'Raw Data_OS_22'!$C$5:$C$4516,'Raw Data_OS_22'!$G$5:$G$4516,"New_Claim/ Reopening")= "New_Claim/ Reopening","New_Claim/ Reopening","Old_Claim")</f>
        <v>Old_Claim</v>
      </c>
      <c r="N2553" s="18" t="str">
        <f>IF(M2553=$N$2,IF(J2553=$N$1,"E1","D"),_xlfn.XLOOKUP(C2553,'Raw Data_OS_22'!$C$5:$C$4516,'Raw Data_OS_22'!$O$5:$O$4516))</f>
        <v>B2</v>
      </c>
    </row>
    <row r="2554" spans="3:14" x14ac:dyDescent="0.35">
      <c r="C2554" s="26" t="s">
        <v>3552</v>
      </c>
      <c r="D2554" s="14">
        <v>44466</v>
      </c>
      <c r="E2554" s="14">
        <v>44475</v>
      </c>
      <c r="F2554" s="27" t="s">
        <v>3910</v>
      </c>
      <c r="G2554" s="28">
        <v>20000</v>
      </c>
      <c r="H2554" s="29">
        <v>20000</v>
      </c>
      <c r="I2554" s="29">
        <v>1</v>
      </c>
      <c r="J2554" s="30">
        <v>2021</v>
      </c>
      <c r="K2554" s="30">
        <v>2021</v>
      </c>
      <c r="L2554" s="31" t="s">
        <v>3073</v>
      </c>
      <c r="M2554" s="32" t="str">
        <f>IF(_xlfn.XLOOKUP(C2554,'Raw Data_OS_22'!$C$5:$C$4516,'Raw Data_OS_22'!$G$5:$G$4516,"New_Claim/ Reopening")= "New_Claim/ Reopening","New_Claim/ Reopening","Old_Claim")</f>
        <v>Old_Claim</v>
      </c>
      <c r="N2554" s="18" t="str">
        <f>IF(M2554=$N$2,IF(J2554=$N$1,"E1","D"),_xlfn.XLOOKUP(C2554,'Raw Data_OS_22'!$C$5:$C$4516,'Raw Data_OS_22'!$O$5:$O$4516))</f>
        <v>B2</v>
      </c>
    </row>
    <row r="2555" spans="3:14" x14ac:dyDescent="0.35">
      <c r="C2555" s="26" t="s">
        <v>3553</v>
      </c>
      <c r="D2555" s="14">
        <v>44471</v>
      </c>
      <c r="E2555" s="14">
        <v>44474</v>
      </c>
      <c r="F2555" s="27" t="s">
        <v>3910</v>
      </c>
      <c r="G2555" s="28">
        <v>6860</v>
      </c>
      <c r="H2555" s="29">
        <v>6860</v>
      </c>
      <c r="I2555" s="29">
        <v>1</v>
      </c>
      <c r="J2555" s="30">
        <v>2021</v>
      </c>
      <c r="K2555" s="30">
        <v>2021</v>
      </c>
      <c r="L2555" s="31" t="s">
        <v>3138</v>
      </c>
      <c r="M2555" s="32" t="str">
        <f>IF(_xlfn.XLOOKUP(C2555,'Raw Data_OS_22'!$C$5:$C$4516,'Raw Data_OS_22'!$G$5:$G$4516,"New_Claim/ Reopening")= "New_Claim/ Reopening","New_Claim/ Reopening","Old_Claim")</f>
        <v>Old_Claim</v>
      </c>
      <c r="N2555" s="18" t="str">
        <f>IF(M2555=$N$2,IF(J2555=$N$1,"E1","D"),_xlfn.XLOOKUP(C2555,'Raw Data_OS_22'!$C$5:$C$4516,'Raw Data_OS_22'!$O$5:$O$4516))</f>
        <v>B1</v>
      </c>
    </row>
    <row r="2556" spans="3:14" x14ac:dyDescent="0.35">
      <c r="C2556" s="26" t="s">
        <v>3555</v>
      </c>
      <c r="D2556" s="14">
        <v>44416</v>
      </c>
      <c r="E2556" s="14">
        <v>44474</v>
      </c>
      <c r="F2556" s="27" t="s">
        <v>4244</v>
      </c>
      <c r="G2556" s="28">
        <v>38280</v>
      </c>
      <c r="H2556" s="29">
        <v>38280</v>
      </c>
      <c r="I2556" s="29">
        <v>1</v>
      </c>
      <c r="J2556" s="30">
        <v>2021</v>
      </c>
      <c r="K2556" s="30">
        <v>2021</v>
      </c>
      <c r="L2556" s="31" t="s">
        <v>3073</v>
      </c>
      <c r="M2556" s="32" t="str">
        <f>IF(_xlfn.XLOOKUP(C2556,'Raw Data_OS_22'!$C$5:$C$4516,'Raw Data_OS_22'!$G$5:$G$4516,"New_Claim/ Reopening")= "New_Claim/ Reopening","New_Claim/ Reopening","Old_Claim")</f>
        <v>Old_Claim</v>
      </c>
      <c r="N2556" s="18" t="str">
        <f>IF(M2556=$N$2,IF(J2556=$N$1,"E1","D"),_xlfn.XLOOKUP(C2556,'Raw Data_OS_22'!$C$5:$C$4516,'Raw Data_OS_22'!$O$5:$O$4516))</f>
        <v>B1</v>
      </c>
    </row>
    <row r="2557" spans="3:14" x14ac:dyDescent="0.35">
      <c r="C2557" s="26" t="s">
        <v>3556</v>
      </c>
      <c r="D2557" s="14">
        <v>44442</v>
      </c>
      <c r="E2557" s="14">
        <v>44474</v>
      </c>
      <c r="F2557" s="27" t="s">
        <v>3910</v>
      </c>
      <c r="G2557" s="28">
        <v>81800</v>
      </c>
      <c r="H2557" s="29">
        <v>81800</v>
      </c>
      <c r="I2557" s="29">
        <v>1</v>
      </c>
      <c r="J2557" s="30">
        <v>2021</v>
      </c>
      <c r="K2557" s="30">
        <v>2021</v>
      </c>
      <c r="L2557" s="31" t="s">
        <v>3073</v>
      </c>
      <c r="M2557" s="32" t="str">
        <f>IF(_xlfn.XLOOKUP(C2557,'Raw Data_OS_22'!$C$5:$C$4516,'Raw Data_OS_22'!$G$5:$G$4516,"New_Claim/ Reopening")= "New_Claim/ Reopening","New_Claim/ Reopening","Old_Claim")</f>
        <v>Old_Claim</v>
      </c>
      <c r="N2557" s="18" t="str">
        <f>IF(M2557=$N$2,IF(J2557=$N$1,"E1","D"),_xlfn.XLOOKUP(C2557,'Raw Data_OS_22'!$C$5:$C$4516,'Raw Data_OS_22'!$O$5:$O$4516))</f>
        <v>B1</v>
      </c>
    </row>
    <row r="2558" spans="3:14" x14ac:dyDescent="0.35">
      <c r="C2558" s="26" t="s">
        <v>3559</v>
      </c>
      <c r="D2558" s="14">
        <v>44473</v>
      </c>
      <c r="E2558" s="14">
        <v>44474</v>
      </c>
      <c r="F2558" s="27" t="s">
        <v>3910</v>
      </c>
      <c r="G2558" s="28">
        <v>115000</v>
      </c>
      <c r="H2558" s="29">
        <v>115000</v>
      </c>
      <c r="I2558" s="29">
        <v>1</v>
      </c>
      <c r="J2558" s="30">
        <v>2021</v>
      </c>
      <c r="K2558" s="30">
        <v>2021</v>
      </c>
      <c r="L2558" s="31" t="s">
        <v>3138</v>
      </c>
      <c r="M2558" s="32" t="str">
        <f>IF(_xlfn.XLOOKUP(C2558,'Raw Data_OS_22'!$C$5:$C$4516,'Raw Data_OS_22'!$G$5:$G$4516,"New_Claim/ Reopening")= "New_Claim/ Reopening","New_Claim/ Reopening","Old_Claim")</f>
        <v>Old_Claim</v>
      </c>
      <c r="N2558" s="18" t="str">
        <f>IF(M2558=$N$2,IF(J2558=$N$1,"E1","D"),_xlfn.XLOOKUP(C2558,'Raw Data_OS_22'!$C$5:$C$4516,'Raw Data_OS_22'!$O$5:$O$4516))</f>
        <v>B2</v>
      </c>
    </row>
    <row r="2559" spans="3:14" x14ac:dyDescent="0.35">
      <c r="C2559" s="26" t="s">
        <v>3563</v>
      </c>
      <c r="D2559" s="14">
        <v>44450</v>
      </c>
      <c r="E2559" s="14">
        <v>44460</v>
      </c>
      <c r="F2559" s="27" t="s">
        <v>3910</v>
      </c>
      <c r="G2559" s="28">
        <v>1000000</v>
      </c>
      <c r="H2559" s="29">
        <v>1000000</v>
      </c>
      <c r="I2559" s="29">
        <v>1</v>
      </c>
      <c r="J2559" s="30">
        <v>2021</v>
      </c>
      <c r="K2559" s="30">
        <v>2021</v>
      </c>
      <c r="L2559" s="31" t="s">
        <v>3073</v>
      </c>
      <c r="M2559" s="32" t="str">
        <f>IF(_xlfn.XLOOKUP(C2559,'Raw Data_OS_22'!$C$5:$C$4516,'Raw Data_OS_22'!$G$5:$G$4516,"New_Claim/ Reopening")= "New_Claim/ Reopening","New_Claim/ Reopening","Old_Claim")</f>
        <v>Old_Claim</v>
      </c>
      <c r="N2559" s="18" t="str">
        <f>IF(M2559=$N$2,IF(J2559=$N$1,"E1","D"),_xlfn.XLOOKUP(C2559,'Raw Data_OS_22'!$C$5:$C$4516,'Raw Data_OS_22'!$O$5:$O$4516))</f>
        <v>B2</v>
      </c>
    </row>
    <row r="2560" spans="3:14" x14ac:dyDescent="0.35">
      <c r="C2560" s="26" t="s">
        <v>3566</v>
      </c>
      <c r="D2560" s="14">
        <v>44476</v>
      </c>
      <c r="E2560" s="14">
        <v>44477</v>
      </c>
      <c r="F2560" s="27" t="s">
        <v>3910</v>
      </c>
      <c r="G2560" s="28">
        <v>75000</v>
      </c>
      <c r="H2560" s="29">
        <v>75000</v>
      </c>
      <c r="I2560" s="29">
        <v>1</v>
      </c>
      <c r="J2560" s="30">
        <v>2021</v>
      </c>
      <c r="K2560" s="30">
        <v>2021</v>
      </c>
      <c r="L2560" s="31" t="s">
        <v>3138</v>
      </c>
      <c r="M2560" s="32" t="str">
        <f>IF(_xlfn.XLOOKUP(C2560,'Raw Data_OS_22'!$C$5:$C$4516,'Raw Data_OS_22'!$G$5:$G$4516,"New_Claim/ Reopening")= "New_Claim/ Reopening","New_Claim/ Reopening","Old_Claim")</f>
        <v>Old_Claim</v>
      </c>
      <c r="N2560" s="18" t="str">
        <f>IF(M2560=$N$2,IF(J2560=$N$1,"E1","D"),_xlfn.XLOOKUP(C2560,'Raw Data_OS_22'!$C$5:$C$4516,'Raw Data_OS_22'!$O$5:$O$4516))</f>
        <v>B2</v>
      </c>
    </row>
    <row r="2561" spans="3:14" x14ac:dyDescent="0.35">
      <c r="C2561" s="26" t="s">
        <v>3568</v>
      </c>
      <c r="D2561" s="14">
        <v>44472</v>
      </c>
      <c r="E2561" s="14">
        <v>44481</v>
      </c>
      <c r="F2561" s="27" t="s">
        <v>3910</v>
      </c>
      <c r="G2561" s="28">
        <v>17000</v>
      </c>
      <c r="H2561" s="29">
        <v>17000</v>
      </c>
      <c r="I2561" s="29">
        <v>1</v>
      </c>
      <c r="J2561" s="30">
        <v>2021</v>
      </c>
      <c r="K2561" s="30">
        <v>2021</v>
      </c>
      <c r="L2561" s="31" t="s">
        <v>3138</v>
      </c>
      <c r="M2561" s="32" t="str">
        <f>IF(_xlfn.XLOOKUP(C2561,'Raw Data_OS_22'!$C$5:$C$4516,'Raw Data_OS_22'!$G$5:$G$4516,"New_Claim/ Reopening")= "New_Claim/ Reopening","New_Claim/ Reopening","Old_Claim")</f>
        <v>Old_Claim</v>
      </c>
      <c r="N2561" s="18" t="str">
        <f>IF(M2561=$N$2,IF(J2561=$N$1,"E1","D"),_xlfn.XLOOKUP(C2561,'Raw Data_OS_22'!$C$5:$C$4516,'Raw Data_OS_22'!$O$5:$O$4516))</f>
        <v>B2</v>
      </c>
    </row>
    <row r="2562" spans="3:14" x14ac:dyDescent="0.35">
      <c r="C2562" s="26" t="s">
        <v>3569</v>
      </c>
      <c r="D2562" s="14">
        <v>44458</v>
      </c>
      <c r="E2562" s="14">
        <v>44481</v>
      </c>
      <c r="F2562" s="27" t="s">
        <v>3910</v>
      </c>
      <c r="G2562" s="28">
        <v>650000</v>
      </c>
      <c r="H2562" s="29">
        <v>650000</v>
      </c>
      <c r="I2562" s="29">
        <v>1</v>
      </c>
      <c r="J2562" s="30">
        <v>2021</v>
      </c>
      <c r="K2562" s="30">
        <v>2021</v>
      </c>
      <c r="L2562" s="31" t="s">
        <v>3073</v>
      </c>
      <c r="M2562" s="32" t="str">
        <f>IF(_xlfn.XLOOKUP(C2562,'Raw Data_OS_22'!$C$5:$C$4516,'Raw Data_OS_22'!$G$5:$G$4516,"New_Claim/ Reopening")= "New_Claim/ Reopening","New_Claim/ Reopening","Old_Claim")</f>
        <v>Old_Claim</v>
      </c>
      <c r="N2562" s="18" t="str">
        <f>IF(M2562=$N$2,IF(J2562=$N$1,"E1","D"),_xlfn.XLOOKUP(C2562,'Raw Data_OS_22'!$C$5:$C$4516,'Raw Data_OS_22'!$O$5:$O$4516))</f>
        <v>B2</v>
      </c>
    </row>
    <row r="2563" spans="3:14" x14ac:dyDescent="0.35">
      <c r="C2563" s="26" t="s">
        <v>3570</v>
      </c>
      <c r="D2563" s="14">
        <v>44469</v>
      </c>
      <c r="E2563" s="14">
        <v>44481</v>
      </c>
      <c r="F2563" s="27" t="s">
        <v>3910</v>
      </c>
      <c r="G2563" s="28">
        <v>150000</v>
      </c>
      <c r="H2563" s="29">
        <v>150000</v>
      </c>
      <c r="I2563" s="29">
        <v>1</v>
      </c>
      <c r="J2563" s="30">
        <v>2021</v>
      </c>
      <c r="K2563" s="30">
        <v>2021</v>
      </c>
      <c r="L2563" s="31" t="s">
        <v>3073</v>
      </c>
      <c r="M2563" s="32" t="str">
        <f>IF(_xlfn.XLOOKUP(C2563,'Raw Data_OS_22'!$C$5:$C$4516,'Raw Data_OS_22'!$G$5:$G$4516,"New_Claim/ Reopening")= "New_Claim/ Reopening","New_Claim/ Reopening","Old_Claim")</f>
        <v>Old_Claim</v>
      </c>
      <c r="N2563" s="18" t="str">
        <f>IF(M2563=$N$2,IF(J2563=$N$1,"E1","D"),_xlfn.XLOOKUP(C2563,'Raw Data_OS_22'!$C$5:$C$4516,'Raw Data_OS_22'!$O$5:$O$4516))</f>
        <v>B1</v>
      </c>
    </row>
    <row r="2564" spans="3:14" x14ac:dyDescent="0.35">
      <c r="C2564" s="26" t="s">
        <v>3573</v>
      </c>
      <c r="D2564" s="14">
        <v>44472</v>
      </c>
      <c r="E2564" s="14">
        <v>44476</v>
      </c>
      <c r="F2564" s="27" t="s">
        <v>3908</v>
      </c>
      <c r="G2564" s="28">
        <v>392504</v>
      </c>
      <c r="H2564" s="29">
        <v>392504</v>
      </c>
      <c r="I2564" s="29">
        <v>1</v>
      </c>
      <c r="J2564" s="30">
        <v>2021</v>
      </c>
      <c r="K2564" s="30">
        <v>2021</v>
      </c>
      <c r="L2564" s="31" t="s">
        <v>3138</v>
      </c>
      <c r="M2564" s="32" t="str">
        <f>IF(_xlfn.XLOOKUP(C2564,'Raw Data_OS_22'!$C$5:$C$4516,'Raw Data_OS_22'!$G$5:$G$4516,"New_Claim/ Reopening")= "New_Claim/ Reopening","New_Claim/ Reopening","Old_Claim")</f>
        <v>Old_Claim</v>
      </c>
      <c r="N2564" s="18" t="str">
        <f>IF(M2564=$N$2,IF(J2564=$N$1,"E1","D"),_xlfn.XLOOKUP(C2564,'Raw Data_OS_22'!$C$5:$C$4516,'Raw Data_OS_22'!$O$5:$O$4516))</f>
        <v>A</v>
      </c>
    </row>
    <row r="2565" spans="3:14" x14ac:dyDescent="0.35">
      <c r="C2565" s="26" t="s">
        <v>3574</v>
      </c>
      <c r="D2565" s="14">
        <v>44474</v>
      </c>
      <c r="E2565" s="14">
        <v>44481</v>
      </c>
      <c r="F2565" s="27" t="s">
        <v>3910</v>
      </c>
      <c r="G2565" s="28">
        <v>34500</v>
      </c>
      <c r="H2565" s="29">
        <v>34500</v>
      </c>
      <c r="I2565" s="29">
        <v>1</v>
      </c>
      <c r="J2565" s="30">
        <v>2021</v>
      </c>
      <c r="K2565" s="30">
        <v>2021</v>
      </c>
      <c r="L2565" s="31" t="s">
        <v>3138</v>
      </c>
      <c r="M2565" s="32" t="str">
        <f>IF(_xlfn.XLOOKUP(C2565,'Raw Data_OS_22'!$C$5:$C$4516,'Raw Data_OS_22'!$G$5:$G$4516,"New_Claim/ Reopening")= "New_Claim/ Reopening","New_Claim/ Reopening","Old_Claim")</f>
        <v>Old_Claim</v>
      </c>
      <c r="N2565" s="18" t="str">
        <f>IF(M2565=$N$2,IF(J2565=$N$1,"E1","D"),_xlfn.XLOOKUP(C2565,'Raw Data_OS_22'!$C$5:$C$4516,'Raw Data_OS_22'!$O$5:$O$4516))</f>
        <v>B2</v>
      </c>
    </row>
    <row r="2566" spans="3:14" x14ac:dyDescent="0.35">
      <c r="C2566" s="26" t="s">
        <v>3575</v>
      </c>
      <c r="D2566" s="14">
        <v>43814</v>
      </c>
      <c r="E2566" s="14">
        <v>44482</v>
      </c>
      <c r="F2566" s="27" t="s">
        <v>3910</v>
      </c>
      <c r="G2566" s="28">
        <v>800000</v>
      </c>
      <c r="H2566" s="29">
        <v>800000</v>
      </c>
      <c r="I2566" s="29">
        <v>1</v>
      </c>
      <c r="J2566" s="30">
        <v>2019</v>
      </c>
      <c r="K2566" s="30">
        <v>2021</v>
      </c>
      <c r="L2566" s="31" t="s">
        <v>25</v>
      </c>
      <c r="M2566" s="32" t="str">
        <f>IF(_xlfn.XLOOKUP(C2566,'Raw Data_OS_22'!$C$5:$C$4516,'Raw Data_OS_22'!$G$5:$G$4516,"New_Claim/ Reopening")= "New_Claim/ Reopening","New_Claim/ Reopening","Old_Claim")</f>
        <v>Old_Claim</v>
      </c>
      <c r="N2566" s="18" t="str">
        <f>IF(M2566=$N$2,IF(J2566=$N$1,"E1","D"),_xlfn.XLOOKUP(C2566,'Raw Data_OS_22'!$C$5:$C$4516,'Raw Data_OS_22'!$O$5:$O$4516))</f>
        <v>B2</v>
      </c>
    </row>
    <row r="2567" spans="3:14" x14ac:dyDescent="0.35">
      <c r="C2567" s="26" t="s">
        <v>3576</v>
      </c>
      <c r="D2567" s="14">
        <v>44458</v>
      </c>
      <c r="E2567" s="14">
        <v>44466</v>
      </c>
      <c r="F2567" s="27" t="s">
        <v>3910</v>
      </c>
      <c r="G2567" s="28">
        <v>95000</v>
      </c>
      <c r="H2567" s="29">
        <v>95000</v>
      </c>
      <c r="I2567" s="29">
        <v>1</v>
      </c>
      <c r="J2567" s="30">
        <v>2021</v>
      </c>
      <c r="K2567" s="30">
        <v>2021</v>
      </c>
      <c r="L2567" s="31" t="s">
        <v>3073</v>
      </c>
      <c r="M2567" s="32" t="str">
        <f>IF(_xlfn.XLOOKUP(C2567,'Raw Data_OS_22'!$C$5:$C$4516,'Raw Data_OS_22'!$G$5:$G$4516,"New_Claim/ Reopening")= "New_Claim/ Reopening","New_Claim/ Reopening","Old_Claim")</f>
        <v>Old_Claim</v>
      </c>
      <c r="N2567" s="18" t="str">
        <f>IF(M2567=$N$2,IF(J2567=$N$1,"E1","D"),_xlfn.XLOOKUP(C2567,'Raw Data_OS_22'!$C$5:$C$4516,'Raw Data_OS_22'!$O$5:$O$4516))</f>
        <v>B2</v>
      </c>
    </row>
    <row r="2568" spans="3:14" x14ac:dyDescent="0.35">
      <c r="C2568" s="26" t="s">
        <v>3578</v>
      </c>
      <c r="D2568" s="14">
        <v>44346</v>
      </c>
      <c r="E2568" s="14">
        <v>44481</v>
      </c>
      <c r="F2568" s="27" t="s">
        <v>3910</v>
      </c>
      <c r="G2568" s="28">
        <v>1140700</v>
      </c>
      <c r="H2568" s="29">
        <v>1140700</v>
      </c>
      <c r="I2568" s="29">
        <v>1</v>
      </c>
      <c r="J2568" s="30">
        <v>2021</v>
      </c>
      <c r="K2568" s="30">
        <v>2021</v>
      </c>
      <c r="L2568" s="31" t="s">
        <v>2250</v>
      </c>
      <c r="M2568" s="32" t="str">
        <f>IF(_xlfn.XLOOKUP(C2568,'Raw Data_OS_22'!$C$5:$C$4516,'Raw Data_OS_22'!$G$5:$G$4516,"New_Claim/ Reopening")= "New_Claim/ Reopening","New_Claim/ Reopening","Old_Claim")</f>
        <v>Old_Claim</v>
      </c>
      <c r="N2568" s="18" t="str">
        <f>IF(M2568=$N$2,IF(J2568=$N$1,"E1","D"),_xlfn.XLOOKUP(C2568,'Raw Data_OS_22'!$C$5:$C$4516,'Raw Data_OS_22'!$O$5:$O$4516))</f>
        <v>B2</v>
      </c>
    </row>
    <row r="2569" spans="3:14" x14ac:dyDescent="0.35">
      <c r="C2569" s="26" t="s">
        <v>3579</v>
      </c>
      <c r="D2569" s="14">
        <v>44479</v>
      </c>
      <c r="E2569" s="14">
        <v>44480</v>
      </c>
      <c r="F2569" s="27" t="s">
        <v>3908</v>
      </c>
      <c r="G2569" s="28">
        <v>495600</v>
      </c>
      <c r="H2569" s="29">
        <v>495600</v>
      </c>
      <c r="I2569" s="29">
        <v>1</v>
      </c>
      <c r="J2569" s="30">
        <v>2021</v>
      </c>
      <c r="K2569" s="30">
        <v>2021</v>
      </c>
      <c r="L2569" s="31" t="s">
        <v>3138</v>
      </c>
      <c r="M2569" s="32" t="str">
        <f>IF(_xlfn.XLOOKUP(C2569,'Raw Data_OS_22'!$C$5:$C$4516,'Raw Data_OS_22'!$G$5:$G$4516,"New_Claim/ Reopening")= "New_Claim/ Reopening","New_Claim/ Reopening","Old_Claim")</f>
        <v>Old_Claim</v>
      </c>
      <c r="N2569" s="18" t="str">
        <f>IF(M2569=$N$2,IF(J2569=$N$1,"E1","D"),_xlfn.XLOOKUP(C2569,'Raw Data_OS_22'!$C$5:$C$4516,'Raw Data_OS_22'!$O$5:$O$4516))</f>
        <v>B2</v>
      </c>
    </row>
    <row r="2570" spans="3:14" x14ac:dyDescent="0.35">
      <c r="C2570" s="26" t="s">
        <v>3580</v>
      </c>
      <c r="D2570" s="14">
        <v>44473</v>
      </c>
      <c r="E2570" s="14">
        <v>44482</v>
      </c>
      <c r="F2570" s="27" t="s">
        <v>3910</v>
      </c>
      <c r="G2570" s="28">
        <v>8500</v>
      </c>
      <c r="H2570" s="29">
        <v>8500</v>
      </c>
      <c r="I2570" s="29">
        <v>1</v>
      </c>
      <c r="J2570" s="30">
        <v>2021</v>
      </c>
      <c r="K2570" s="30">
        <v>2021</v>
      </c>
      <c r="L2570" s="31" t="s">
        <v>3138</v>
      </c>
      <c r="M2570" s="32" t="str">
        <f>IF(_xlfn.XLOOKUP(C2570,'Raw Data_OS_22'!$C$5:$C$4516,'Raw Data_OS_22'!$G$5:$G$4516,"New_Claim/ Reopening")= "New_Claim/ Reopening","New_Claim/ Reopening","Old_Claim")</f>
        <v>Old_Claim</v>
      </c>
      <c r="N2570" s="18" t="str">
        <f>IF(M2570=$N$2,IF(J2570=$N$1,"E1","D"),_xlfn.XLOOKUP(C2570,'Raw Data_OS_22'!$C$5:$C$4516,'Raw Data_OS_22'!$O$5:$O$4516))</f>
        <v>B2</v>
      </c>
    </row>
    <row r="2571" spans="3:14" x14ac:dyDescent="0.35">
      <c r="C2571" s="26" t="s">
        <v>3582</v>
      </c>
      <c r="D2571" s="14">
        <v>44481</v>
      </c>
      <c r="E2571" s="14">
        <v>44482</v>
      </c>
      <c r="F2571" s="27" t="s">
        <v>3910</v>
      </c>
      <c r="G2571" s="28">
        <v>8960</v>
      </c>
      <c r="H2571" s="29">
        <v>8960</v>
      </c>
      <c r="I2571" s="29">
        <v>1</v>
      </c>
      <c r="J2571" s="30">
        <v>2021</v>
      </c>
      <c r="K2571" s="30">
        <v>2021</v>
      </c>
      <c r="L2571" s="31" t="s">
        <v>3138</v>
      </c>
      <c r="M2571" s="32" t="str">
        <f>IF(_xlfn.XLOOKUP(C2571,'Raw Data_OS_22'!$C$5:$C$4516,'Raw Data_OS_22'!$G$5:$G$4516,"New_Claim/ Reopening")= "New_Claim/ Reopening","New_Claim/ Reopening","Old_Claim")</f>
        <v>Old_Claim</v>
      </c>
      <c r="N2571" s="18" t="str">
        <f>IF(M2571=$N$2,IF(J2571=$N$1,"E1","D"),_xlfn.XLOOKUP(C2571,'Raw Data_OS_22'!$C$5:$C$4516,'Raw Data_OS_22'!$O$5:$O$4516))</f>
        <v>B1</v>
      </c>
    </row>
    <row r="2572" spans="3:14" x14ac:dyDescent="0.35">
      <c r="C2572" s="26" t="s">
        <v>3584</v>
      </c>
      <c r="D2572" s="14">
        <v>44479</v>
      </c>
      <c r="E2572" s="14">
        <v>44482</v>
      </c>
      <c r="F2572" s="27" t="s">
        <v>3910</v>
      </c>
      <c r="G2572" s="28">
        <v>389473.68420000002</v>
      </c>
      <c r="H2572" s="29">
        <v>389473.68420000002</v>
      </c>
      <c r="I2572" s="29">
        <v>1</v>
      </c>
      <c r="J2572" s="30">
        <v>2021</v>
      </c>
      <c r="K2572" s="30">
        <v>2021</v>
      </c>
      <c r="L2572" s="31" t="s">
        <v>3138</v>
      </c>
      <c r="M2572" s="32" t="str">
        <f>IF(_xlfn.XLOOKUP(C2572,'Raw Data_OS_22'!$C$5:$C$4516,'Raw Data_OS_22'!$G$5:$G$4516,"New_Claim/ Reopening")= "New_Claim/ Reopening","New_Claim/ Reopening","Old_Claim")</f>
        <v>Old_Claim</v>
      </c>
      <c r="N2572" s="18" t="str">
        <f>IF(M2572=$N$2,IF(J2572=$N$1,"E1","D"),_xlfn.XLOOKUP(C2572,'Raw Data_OS_22'!$C$5:$C$4516,'Raw Data_OS_22'!$O$5:$O$4516))</f>
        <v>A</v>
      </c>
    </row>
    <row r="2573" spans="3:14" x14ac:dyDescent="0.35">
      <c r="C2573" s="26" t="s">
        <v>3585</v>
      </c>
      <c r="D2573" s="14">
        <v>44462</v>
      </c>
      <c r="E2573" s="14">
        <v>44483</v>
      </c>
      <c r="F2573" s="27" t="s">
        <v>3910</v>
      </c>
      <c r="G2573" s="28">
        <v>945000</v>
      </c>
      <c r="H2573" s="29">
        <v>945000</v>
      </c>
      <c r="I2573" s="29">
        <v>1</v>
      </c>
      <c r="J2573" s="30">
        <v>2021</v>
      </c>
      <c r="K2573" s="30">
        <v>2021</v>
      </c>
      <c r="L2573" s="31" t="s">
        <v>3073</v>
      </c>
      <c r="M2573" s="32" t="str">
        <f>IF(_xlfn.XLOOKUP(C2573,'Raw Data_OS_22'!$C$5:$C$4516,'Raw Data_OS_22'!$G$5:$G$4516,"New_Claim/ Reopening")= "New_Claim/ Reopening","New_Claim/ Reopening","Old_Claim")</f>
        <v>Old_Claim</v>
      </c>
      <c r="N2573" s="18" t="str">
        <f>IF(M2573=$N$2,IF(J2573=$N$1,"E1","D"),_xlfn.XLOOKUP(C2573,'Raw Data_OS_22'!$C$5:$C$4516,'Raw Data_OS_22'!$O$5:$O$4516))</f>
        <v>B2</v>
      </c>
    </row>
    <row r="2574" spans="3:14" x14ac:dyDescent="0.35">
      <c r="C2574" s="26" t="s">
        <v>3587</v>
      </c>
      <c r="D2574" s="14">
        <v>44474</v>
      </c>
      <c r="E2574" s="14">
        <v>44483</v>
      </c>
      <c r="F2574" s="27" t="s">
        <v>3910</v>
      </c>
      <c r="G2574" s="28">
        <v>122736</v>
      </c>
      <c r="H2574" s="29">
        <v>122736</v>
      </c>
      <c r="I2574" s="29">
        <v>1</v>
      </c>
      <c r="J2574" s="30">
        <v>2021</v>
      </c>
      <c r="K2574" s="30">
        <v>2021</v>
      </c>
      <c r="L2574" s="31" t="s">
        <v>3138</v>
      </c>
      <c r="M2574" s="32" t="str">
        <f>IF(_xlfn.XLOOKUP(C2574,'Raw Data_OS_22'!$C$5:$C$4516,'Raw Data_OS_22'!$G$5:$G$4516,"New_Claim/ Reopening")= "New_Claim/ Reopening","New_Claim/ Reopening","Old_Claim")</f>
        <v>Old_Claim</v>
      </c>
      <c r="N2574" s="18" t="str">
        <f>IF(M2574=$N$2,IF(J2574=$N$1,"E1","D"),_xlfn.XLOOKUP(C2574,'Raw Data_OS_22'!$C$5:$C$4516,'Raw Data_OS_22'!$O$5:$O$4516))</f>
        <v>B1</v>
      </c>
    </row>
    <row r="2575" spans="3:14" x14ac:dyDescent="0.35">
      <c r="C2575" s="26" t="s">
        <v>3588</v>
      </c>
      <c r="D2575" s="14">
        <v>44480</v>
      </c>
      <c r="E2575" s="14">
        <v>44483</v>
      </c>
      <c r="F2575" s="27" t="s">
        <v>3910</v>
      </c>
      <c r="G2575" s="28">
        <v>195000</v>
      </c>
      <c r="H2575" s="29">
        <v>195000</v>
      </c>
      <c r="I2575" s="29">
        <v>1</v>
      </c>
      <c r="J2575" s="30">
        <v>2021</v>
      </c>
      <c r="K2575" s="30">
        <v>2021</v>
      </c>
      <c r="L2575" s="31" t="s">
        <v>3138</v>
      </c>
      <c r="M2575" s="32" t="str">
        <f>IF(_xlfn.XLOOKUP(C2575,'Raw Data_OS_22'!$C$5:$C$4516,'Raw Data_OS_22'!$G$5:$G$4516,"New_Claim/ Reopening")= "New_Claim/ Reopening","New_Claim/ Reopening","Old_Claim")</f>
        <v>Old_Claim</v>
      </c>
      <c r="N2575" s="18" t="str">
        <f>IF(M2575=$N$2,IF(J2575=$N$1,"E1","D"),_xlfn.XLOOKUP(C2575,'Raw Data_OS_22'!$C$5:$C$4516,'Raw Data_OS_22'!$O$5:$O$4516))</f>
        <v>B2</v>
      </c>
    </row>
    <row r="2576" spans="3:14" x14ac:dyDescent="0.35">
      <c r="C2576" s="26" t="s">
        <v>3596</v>
      </c>
      <c r="D2576" s="14">
        <v>44469</v>
      </c>
      <c r="E2576" s="14">
        <v>44484</v>
      </c>
      <c r="F2576" s="27" t="s">
        <v>3910</v>
      </c>
      <c r="G2576" s="28">
        <v>3000</v>
      </c>
      <c r="H2576" s="29">
        <v>3000</v>
      </c>
      <c r="I2576" s="29">
        <v>1</v>
      </c>
      <c r="J2576" s="30">
        <v>2021</v>
      </c>
      <c r="K2576" s="30">
        <v>2021</v>
      </c>
      <c r="L2576" s="31" t="s">
        <v>3073</v>
      </c>
      <c r="M2576" s="32" t="str">
        <f>IF(_xlfn.XLOOKUP(C2576,'Raw Data_OS_22'!$C$5:$C$4516,'Raw Data_OS_22'!$G$5:$G$4516,"New_Claim/ Reopening")= "New_Claim/ Reopening","New_Claim/ Reopening","Old_Claim")</f>
        <v>Old_Claim</v>
      </c>
      <c r="N2576" s="18" t="str">
        <f>IF(M2576=$N$2,IF(J2576=$N$1,"E1","D"),_xlfn.XLOOKUP(C2576,'Raw Data_OS_22'!$C$5:$C$4516,'Raw Data_OS_22'!$O$5:$O$4516))</f>
        <v>B2</v>
      </c>
    </row>
    <row r="2577" spans="3:14" x14ac:dyDescent="0.35">
      <c r="C2577" s="26" t="s">
        <v>3597</v>
      </c>
      <c r="D2577" s="14">
        <v>44477</v>
      </c>
      <c r="E2577" s="14">
        <v>44487</v>
      </c>
      <c r="F2577" s="27" t="s">
        <v>3910</v>
      </c>
      <c r="G2577" s="28">
        <v>43556</v>
      </c>
      <c r="H2577" s="29">
        <v>43556</v>
      </c>
      <c r="I2577" s="29">
        <v>1</v>
      </c>
      <c r="J2577" s="30">
        <v>2021</v>
      </c>
      <c r="K2577" s="30">
        <v>2021</v>
      </c>
      <c r="L2577" s="31" t="s">
        <v>3138</v>
      </c>
      <c r="M2577" s="32" t="str">
        <f>IF(_xlfn.XLOOKUP(C2577,'Raw Data_OS_22'!$C$5:$C$4516,'Raw Data_OS_22'!$G$5:$G$4516,"New_Claim/ Reopening")= "New_Claim/ Reopening","New_Claim/ Reopening","Old_Claim")</f>
        <v>Old_Claim</v>
      </c>
      <c r="N2577" s="18" t="str">
        <f>IF(M2577=$N$2,IF(J2577=$N$1,"E1","D"),_xlfn.XLOOKUP(C2577,'Raw Data_OS_22'!$C$5:$C$4516,'Raw Data_OS_22'!$O$5:$O$4516))</f>
        <v>B2</v>
      </c>
    </row>
    <row r="2578" spans="3:14" x14ac:dyDescent="0.35">
      <c r="C2578" s="26" t="s">
        <v>3598</v>
      </c>
      <c r="D2578" s="14">
        <v>44441</v>
      </c>
      <c r="E2578" s="14">
        <v>44477</v>
      </c>
      <c r="F2578" s="27" t="s">
        <v>3910</v>
      </c>
      <c r="G2578" s="28">
        <v>476950</v>
      </c>
      <c r="H2578" s="29">
        <v>476950</v>
      </c>
      <c r="I2578" s="29">
        <v>1</v>
      </c>
      <c r="J2578" s="30">
        <v>2021</v>
      </c>
      <c r="K2578" s="30">
        <v>2021</v>
      </c>
      <c r="L2578" s="31" t="s">
        <v>3073</v>
      </c>
      <c r="M2578" s="32" t="str">
        <f>IF(_xlfn.XLOOKUP(C2578,'Raw Data_OS_22'!$C$5:$C$4516,'Raw Data_OS_22'!$G$5:$G$4516,"New_Claim/ Reopening")= "New_Claim/ Reopening","New_Claim/ Reopening","Old_Claim")</f>
        <v>Old_Claim</v>
      </c>
      <c r="N2578" s="18" t="str">
        <f>IF(M2578=$N$2,IF(J2578=$N$1,"E1","D"),_xlfn.XLOOKUP(C2578,'Raw Data_OS_22'!$C$5:$C$4516,'Raw Data_OS_22'!$O$5:$O$4516))</f>
        <v>A</v>
      </c>
    </row>
    <row r="2579" spans="3:14" x14ac:dyDescent="0.35">
      <c r="C2579" s="26" t="s">
        <v>3599</v>
      </c>
      <c r="D2579" s="14">
        <v>44472</v>
      </c>
      <c r="E2579" s="14">
        <v>44488</v>
      </c>
      <c r="F2579" s="27" t="s">
        <v>3910</v>
      </c>
      <c r="G2579" s="28">
        <v>504060</v>
      </c>
      <c r="H2579" s="29">
        <v>504060</v>
      </c>
      <c r="I2579" s="29">
        <v>1</v>
      </c>
      <c r="J2579" s="30">
        <v>2021</v>
      </c>
      <c r="K2579" s="30">
        <v>2021</v>
      </c>
      <c r="L2579" s="31" t="s">
        <v>3138</v>
      </c>
      <c r="M2579" s="32" t="str">
        <f>IF(_xlfn.XLOOKUP(C2579,'Raw Data_OS_22'!$C$5:$C$4516,'Raw Data_OS_22'!$G$5:$G$4516,"New_Claim/ Reopening")= "New_Claim/ Reopening","New_Claim/ Reopening","Old_Claim")</f>
        <v>Old_Claim</v>
      </c>
      <c r="N2579" s="18" t="str">
        <f>IF(M2579=$N$2,IF(J2579=$N$1,"E1","D"),_xlfn.XLOOKUP(C2579,'Raw Data_OS_22'!$C$5:$C$4516,'Raw Data_OS_22'!$O$5:$O$4516))</f>
        <v>B2</v>
      </c>
    </row>
    <row r="2580" spans="3:14" x14ac:dyDescent="0.35">
      <c r="C2580" s="26" t="s">
        <v>3601</v>
      </c>
      <c r="D2580" s="14">
        <v>44485</v>
      </c>
      <c r="E2580" s="14">
        <v>44488</v>
      </c>
      <c r="F2580" s="27" t="s">
        <v>3910</v>
      </c>
      <c r="G2580" s="28">
        <v>71660</v>
      </c>
      <c r="H2580" s="29">
        <v>71660</v>
      </c>
      <c r="I2580" s="29">
        <v>1</v>
      </c>
      <c r="J2580" s="30">
        <v>2021</v>
      </c>
      <c r="K2580" s="30">
        <v>2021</v>
      </c>
      <c r="L2580" s="31" t="s">
        <v>3138</v>
      </c>
      <c r="M2580" s="32" t="str">
        <f>IF(_xlfn.XLOOKUP(C2580,'Raw Data_OS_22'!$C$5:$C$4516,'Raw Data_OS_22'!$G$5:$G$4516,"New_Claim/ Reopening")= "New_Claim/ Reopening","New_Claim/ Reopening","Old_Claim")</f>
        <v>Old_Claim</v>
      </c>
      <c r="N2580" s="18" t="str">
        <f>IF(M2580=$N$2,IF(J2580=$N$1,"E1","D"),_xlfn.XLOOKUP(C2580,'Raw Data_OS_22'!$C$5:$C$4516,'Raw Data_OS_22'!$O$5:$O$4516))</f>
        <v>B2</v>
      </c>
    </row>
    <row r="2581" spans="3:14" x14ac:dyDescent="0.35">
      <c r="C2581" s="26" t="s">
        <v>3606</v>
      </c>
      <c r="D2581" s="14">
        <v>43968</v>
      </c>
      <c r="E2581" s="14">
        <v>44490</v>
      </c>
      <c r="F2581" s="27" t="s">
        <v>658</v>
      </c>
      <c r="G2581" s="28">
        <v>285920</v>
      </c>
      <c r="H2581" s="29">
        <v>285920</v>
      </c>
      <c r="I2581" s="29">
        <v>1</v>
      </c>
      <c r="J2581" s="30">
        <v>2020</v>
      </c>
      <c r="K2581" s="30">
        <v>2021</v>
      </c>
      <c r="L2581" s="31" t="s">
        <v>33</v>
      </c>
      <c r="M2581" s="32" t="str">
        <f>IF(_xlfn.XLOOKUP(C2581,'Raw Data_OS_22'!$C$5:$C$4516,'Raw Data_OS_22'!$G$5:$G$4516,"New_Claim/ Reopening")= "New_Claim/ Reopening","New_Claim/ Reopening","Old_Claim")</f>
        <v>Old_Claim</v>
      </c>
      <c r="N2581" s="18" t="str">
        <f>IF(M2581=$N$2,IF(J2581=$N$1,"E1","D"),_xlfn.XLOOKUP(C2581,'Raw Data_OS_22'!$C$5:$C$4516,'Raw Data_OS_22'!$O$5:$O$4516))</f>
        <v>A</v>
      </c>
    </row>
    <row r="2582" spans="3:14" x14ac:dyDescent="0.35">
      <c r="C2582" s="26" t="s">
        <v>3607</v>
      </c>
      <c r="D2582" s="14">
        <v>44480</v>
      </c>
      <c r="E2582" s="14">
        <v>44484</v>
      </c>
      <c r="F2582" s="27" t="s">
        <v>3910</v>
      </c>
      <c r="G2582" s="28">
        <v>10760</v>
      </c>
      <c r="H2582" s="29">
        <v>10760</v>
      </c>
      <c r="I2582" s="29">
        <v>1</v>
      </c>
      <c r="J2582" s="30">
        <v>2021</v>
      </c>
      <c r="K2582" s="30">
        <v>2021</v>
      </c>
      <c r="L2582" s="31" t="s">
        <v>3138</v>
      </c>
      <c r="M2582" s="32" t="str">
        <f>IF(_xlfn.XLOOKUP(C2582,'Raw Data_OS_22'!$C$5:$C$4516,'Raw Data_OS_22'!$G$5:$G$4516,"New_Claim/ Reopening")= "New_Claim/ Reopening","New_Claim/ Reopening","Old_Claim")</f>
        <v>Old_Claim</v>
      </c>
      <c r="N2582" s="18" t="str">
        <f>IF(M2582=$N$2,IF(J2582=$N$1,"E1","D"),_xlfn.XLOOKUP(C2582,'Raw Data_OS_22'!$C$5:$C$4516,'Raw Data_OS_22'!$O$5:$O$4516))</f>
        <v>B1</v>
      </c>
    </row>
    <row r="2583" spans="3:14" x14ac:dyDescent="0.35">
      <c r="C2583" s="26" t="s">
        <v>3612</v>
      </c>
      <c r="D2583" s="14">
        <v>44483</v>
      </c>
      <c r="E2583" s="14">
        <v>44494</v>
      </c>
      <c r="F2583" s="27" t="s">
        <v>3910</v>
      </c>
      <c r="G2583" s="28">
        <v>2124000</v>
      </c>
      <c r="H2583" s="29">
        <v>2124000</v>
      </c>
      <c r="I2583" s="29">
        <v>1</v>
      </c>
      <c r="J2583" s="30">
        <v>2021</v>
      </c>
      <c r="K2583" s="30">
        <v>2021</v>
      </c>
      <c r="L2583" s="31" t="s">
        <v>3138</v>
      </c>
      <c r="M2583" s="32" t="str">
        <f>IF(_xlfn.XLOOKUP(C2583,'Raw Data_OS_22'!$C$5:$C$4516,'Raw Data_OS_22'!$G$5:$G$4516,"New_Claim/ Reopening")= "New_Claim/ Reopening","New_Claim/ Reopening","Old_Claim")</f>
        <v>Old_Claim</v>
      </c>
      <c r="N2583" s="18" t="str">
        <f>IF(M2583=$N$2,IF(J2583=$N$1,"E1","D"),_xlfn.XLOOKUP(C2583,'Raw Data_OS_22'!$C$5:$C$4516,'Raw Data_OS_22'!$O$5:$O$4516))</f>
        <v>B2</v>
      </c>
    </row>
    <row r="2584" spans="3:14" x14ac:dyDescent="0.35">
      <c r="C2584" s="26" t="s">
        <v>3613</v>
      </c>
      <c r="D2584" s="14">
        <v>44464</v>
      </c>
      <c r="E2584" s="14">
        <v>44494</v>
      </c>
      <c r="F2584" s="27" t="s">
        <v>3910</v>
      </c>
      <c r="G2584" s="28">
        <v>130000</v>
      </c>
      <c r="H2584" s="29">
        <v>130000</v>
      </c>
      <c r="I2584" s="29">
        <v>1</v>
      </c>
      <c r="J2584" s="30">
        <v>2021</v>
      </c>
      <c r="K2584" s="30">
        <v>2021</v>
      </c>
      <c r="L2584" s="31" t="s">
        <v>3073</v>
      </c>
      <c r="M2584" s="32" t="str">
        <f>IF(_xlfn.XLOOKUP(C2584,'Raw Data_OS_22'!$C$5:$C$4516,'Raw Data_OS_22'!$G$5:$G$4516,"New_Claim/ Reopening")= "New_Claim/ Reopening","New_Claim/ Reopening","Old_Claim")</f>
        <v>Old_Claim</v>
      </c>
      <c r="N2584" s="18" t="str">
        <f>IF(M2584=$N$2,IF(J2584=$N$1,"E1","D"),_xlfn.XLOOKUP(C2584,'Raw Data_OS_22'!$C$5:$C$4516,'Raw Data_OS_22'!$O$5:$O$4516))</f>
        <v>A</v>
      </c>
    </row>
    <row r="2585" spans="3:14" x14ac:dyDescent="0.35">
      <c r="C2585" s="26" t="s">
        <v>3618</v>
      </c>
      <c r="D2585" s="14">
        <v>44480</v>
      </c>
      <c r="E2585" s="14">
        <v>44494</v>
      </c>
      <c r="F2585" s="27" t="s">
        <v>3910</v>
      </c>
      <c r="G2585" s="28">
        <v>30000</v>
      </c>
      <c r="H2585" s="29">
        <v>30000</v>
      </c>
      <c r="I2585" s="29">
        <v>1</v>
      </c>
      <c r="J2585" s="30">
        <v>2021</v>
      </c>
      <c r="K2585" s="30">
        <v>2021</v>
      </c>
      <c r="L2585" s="31" t="s">
        <v>3138</v>
      </c>
      <c r="M2585" s="32" t="str">
        <f>IF(_xlfn.XLOOKUP(C2585,'Raw Data_OS_22'!$C$5:$C$4516,'Raw Data_OS_22'!$G$5:$G$4516,"New_Claim/ Reopening")= "New_Claim/ Reopening","New_Claim/ Reopening","Old_Claim")</f>
        <v>Old_Claim</v>
      </c>
      <c r="N2585" s="18" t="str">
        <f>IF(M2585=$N$2,IF(J2585=$N$1,"E1","D"),_xlfn.XLOOKUP(C2585,'Raw Data_OS_22'!$C$5:$C$4516,'Raw Data_OS_22'!$O$5:$O$4516))</f>
        <v>B1</v>
      </c>
    </row>
    <row r="2586" spans="3:14" x14ac:dyDescent="0.35">
      <c r="C2586" s="26" t="s">
        <v>3619</v>
      </c>
      <c r="D2586" s="14">
        <v>44355</v>
      </c>
      <c r="E2586" s="14">
        <v>44491</v>
      </c>
      <c r="F2586" s="27" t="s">
        <v>3908</v>
      </c>
      <c r="G2586" s="28">
        <v>414835.91330000001</v>
      </c>
      <c r="H2586" s="29">
        <v>414835.91330000001</v>
      </c>
      <c r="I2586" s="29">
        <v>1</v>
      </c>
      <c r="J2586" s="30">
        <v>2021</v>
      </c>
      <c r="K2586" s="30">
        <v>2021</v>
      </c>
      <c r="L2586" s="31" t="s">
        <v>2250</v>
      </c>
      <c r="M2586" s="32" t="str">
        <f>IF(_xlfn.XLOOKUP(C2586,'Raw Data_OS_22'!$C$5:$C$4516,'Raw Data_OS_22'!$G$5:$G$4516,"New_Claim/ Reopening")= "New_Claim/ Reopening","New_Claim/ Reopening","Old_Claim")</f>
        <v>Old_Claim</v>
      </c>
      <c r="N2586" s="18" t="str">
        <f>IF(M2586=$N$2,IF(J2586=$N$1,"E1","D"),_xlfn.XLOOKUP(C2586,'Raw Data_OS_22'!$C$5:$C$4516,'Raw Data_OS_22'!$O$5:$O$4516))</f>
        <v>B2</v>
      </c>
    </row>
    <row r="2587" spans="3:14" x14ac:dyDescent="0.35">
      <c r="C2587" s="26" t="s">
        <v>3620</v>
      </c>
      <c r="D2587" s="14">
        <v>44488</v>
      </c>
      <c r="E2587" s="14">
        <v>44491</v>
      </c>
      <c r="F2587" s="27" t="s">
        <v>3908</v>
      </c>
      <c r="G2587" s="28">
        <v>8176</v>
      </c>
      <c r="H2587" s="29">
        <v>8176</v>
      </c>
      <c r="I2587" s="29">
        <v>1</v>
      </c>
      <c r="J2587" s="30">
        <v>2021</v>
      </c>
      <c r="K2587" s="30">
        <v>2021</v>
      </c>
      <c r="L2587" s="31" t="s">
        <v>3138</v>
      </c>
      <c r="M2587" s="32" t="str">
        <f>IF(_xlfn.XLOOKUP(C2587,'Raw Data_OS_22'!$C$5:$C$4516,'Raw Data_OS_22'!$G$5:$G$4516,"New_Claim/ Reopening")= "New_Claim/ Reopening","New_Claim/ Reopening","Old_Claim")</f>
        <v>Old_Claim</v>
      </c>
      <c r="N2587" s="18" t="str">
        <f>IF(M2587=$N$2,IF(J2587=$N$1,"E1","D"),_xlfn.XLOOKUP(C2587,'Raw Data_OS_22'!$C$5:$C$4516,'Raw Data_OS_22'!$O$5:$O$4516))</f>
        <v>B2</v>
      </c>
    </row>
    <row r="2588" spans="3:14" x14ac:dyDescent="0.35">
      <c r="C2588" s="26" t="s">
        <v>3624</v>
      </c>
      <c r="D2588" s="14">
        <v>44427</v>
      </c>
      <c r="E2588" s="14">
        <v>44494</v>
      </c>
      <c r="F2588" s="27" t="s">
        <v>3908</v>
      </c>
      <c r="G2588" s="28">
        <v>360240</v>
      </c>
      <c r="H2588" s="29">
        <v>360240</v>
      </c>
      <c r="I2588" s="29">
        <v>1</v>
      </c>
      <c r="J2588" s="30">
        <v>2021</v>
      </c>
      <c r="K2588" s="30">
        <v>2021</v>
      </c>
      <c r="L2588" s="31" t="s">
        <v>3073</v>
      </c>
      <c r="M2588" s="32" t="str">
        <f>IF(_xlfn.XLOOKUP(C2588,'Raw Data_OS_22'!$C$5:$C$4516,'Raw Data_OS_22'!$G$5:$G$4516,"New_Claim/ Reopening")= "New_Claim/ Reopening","New_Claim/ Reopening","Old_Claim")</f>
        <v>Old_Claim</v>
      </c>
      <c r="N2588" s="18" t="str">
        <f>IF(M2588=$N$2,IF(J2588=$N$1,"E1","D"),_xlfn.XLOOKUP(C2588,'Raw Data_OS_22'!$C$5:$C$4516,'Raw Data_OS_22'!$O$5:$O$4516))</f>
        <v>A</v>
      </c>
    </row>
    <row r="2589" spans="3:14" x14ac:dyDescent="0.35">
      <c r="C2589" s="26" t="s">
        <v>3626</v>
      </c>
      <c r="D2589" s="14">
        <v>44221</v>
      </c>
      <c r="E2589" s="14">
        <v>44491</v>
      </c>
      <c r="F2589" s="27" t="s">
        <v>3908</v>
      </c>
      <c r="G2589" s="28">
        <v>1100000</v>
      </c>
      <c r="H2589" s="29">
        <v>1100000</v>
      </c>
      <c r="I2589" s="29">
        <v>1</v>
      </c>
      <c r="J2589" s="30">
        <v>2021</v>
      </c>
      <c r="K2589" s="30">
        <v>2021</v>
      </c>
      <c r="L2589" s="31" t="s">
        <v>21</v>
      </c>
      <c r="M2589" s="32" t="str">
        <f>IF(_xlfn.XLOOKUP(C2589,'Raw Data_OS_22'!$C$5:$C$4516,'Raw Data_OS_22'!$G$5:$G$4516,"New_Claim/ Reopening")= "New_Claim/ Reopening","New_Claim/ Reopening","Old_Claim")</f>
        <v>Old_Claim</v>
      </c>
      <c r="N2589" s="18" t="str">
        <f>IF(M2589=$N$2,IF(J2589=$N$1,"E1","D"),_xlfn.XLOOKUP(C2589,'Raw Data_OS_22'!$C$5:$C$4516,'Raw Data_OS_22'!$O$5:$O$4516))</f>
        <v>B1</v>
      </c>
    </row>
    <row r="2590" spans="3:14" x14ac:dyDescent="0.35">
      <c r="C2590" s="26" t="s">
        <v>3628</v>
      </c>
      <c r="D2590" s="14">
        <v>44489</v>
      </c>
      <c r="E2590" s="14">
        <v>44491</v>
      </c>
      <c r="F2590" s="27" t="s">
        <v>3910</v>
      </c>
      <c r="G2590" s="28">
        <v>22000</v>
      </c>
      <c r="H2590" s="29">
        <v>22000</v>
      </c>
      <c r="I2590" s="29">
        <v>1</v>
      </c>
      <c r="J2590" s="30">
        <v>2021</v>
      </c>
      <c r="K2590" s="30">
        <v>2021</v>
      </c>
      <c r="L2590" s="31" t="s">
        <v>3138</v>
      </c>
      <c r="M2590" s="32" t="str">
        <f>IF(_xlfn.XLOOKUP(C2590,'Raw Data_OS_22'!$C$5:$C$4516,'Raw Data_OS_22'!$G$5:$G$4516,"New_Claim/ Reopening")= "New_Claim/ Reopening","New_Claim/ Reopening","Old_Claim")</f>
        <v>Old_Claim</v>
      </c>
      <c r="N2590" s="18" t="str">
        <f>IF(M2590=$N$2,IF(J2590=$N$1,"E1","D"),_xlfn.XLOOKUP(C2590,'Raw Data_OS_22'!$C$5:$C$4516,'Raw Data_OS_22'!$O$5:$O$4516))</f>
        <v>A</v>
      </c>
    </row>
    <row r="2591" spans="3:14" x14ac:dyDescent="0.35">
      <c r="C2591" s="26" t="s">
        <v>3139</v>
      </c>
      <c r="D2591" s="14">
        <v>44493</v>
      </c>
      <c r="E2591" s="14">
        <v>44495</v>
      </c>
      <c r="F2591" s="27" t="s">
        <v>3910</v>
      </c>
      <c r="G2591" s="28">
        <v>9000</v>
      </c>
      <c r="H2591" s="29">
        <v>9000</v>
      </c>
      <c r="I2591" s="29">
        <v>1</v>
      </c>
      <c r="J2591" s="30">
        <v>2021</v>
      </c>
      <c r="K2591" s="30">
        <v>2021</v>
      </c>
      <c r="L2591" s="31" t="s">
        <v>3138</v>
      </c>
      <c r="M2591" s="32" t="str">
        <f>IF(_xlfn.XLOOKUP(C2591,'Raw Data_OS_22'!$C$5:$C$4516,'Raw Data_OS_22'!$G$5:$G$4516,"New_Claim/ Reopening")= "New_Claim/ Reopening","New_Claim/ Reopening","Old_Claim")</f>
        <v>Old_Claim</v>
      </c>
      <c r="N2591" s="18" t="str">
        <f>IF(M2591=$N$2,IF(J2591=$N$1,"E1","D"),_xlfn.XLOOKUP(C2591,'Raw Data_OS_22'!$C$5:$C$4516,'Raw Data_OS_22'!$O$5:$O$4516))</f>
        <v>B2</v>
      </c>
    </row>
    <row r="2592" spans="3:14" x14ac:dyDescent="0.35">
      <c r="C2592" s="26" t="s">
        <v>3633</v>
      </c>
      <c r="D2592" s="14">
        <v>44482</v>
      </c>
      <c r="E2592" s="14">
        <v>44494</v>
      </c>
      <c r="F2592" s="27" t="s">
        <v>3908</v>
      </c>
      <c r="G2592" s="28">
        <v>250000</v>
      </c>
      <c r="H2592" s="29">
        <v>250000</v>
      </c>
      <c r="I2592" s="29">
        <v>1</v>
      </c>
      <c r="J2592" s="30">
        <v>2021</v>
      </c>
      <c r="K2592" s="30">
        <v>2021</v>
      </c>
      <c r="L2592" s="31" t="s">
        <v>3138</v>
      </c>
      <c r="M2592" s="32" t="str">
        <f>IF(_xlfn.XLOOKUP(C2592,'Raw Data_OS_22'!$C$5:$C$4516,'Raw Data_OS_22'!$G$5:$G$4516,"New_Claim/ Reopening")= "New_Claim/ Reopening","New_Claim/ Reopening","Old_Claim")</f>
        <v>Old_Claim</v>
      </c>
      <c r="N2592" s="18" t="str">
        <f>IF(M2592=$N$2,IF(J2592=$N$1,"E1","D"),_xlfn.XLOOKUP(C2592,'Raw Data_OS_22'!$C$5:$C$4516,'Raw Data_OS_22'!$O$5:$O$4516))</f>
        <v>B1</v>
      </c>
    </row>
    <row r="2593" spans="3:14" x14ac:dyDescent="0.35">
      <c r="C2593" s="26" t="s">
        <v>3634</v>
      </c>
      <c r="D2593" s="14">
        <v>44478</v>
      </c>
      <c r="E2593" s="14">
        <v>44496</v>
      </c>
      <c r="F2593" s="27" t="s">
        <v>3908</v>
      </c>
      <c r="G2593" s="28">
        <v>1500000</v>
      </c>
      <c r="H2593" s="29">
        <v>1500000</v>
      </c>
      <c r="I2593" s="29">
        <v>1</v>
      </c>
      <c r="J2593" s="30">
        <v>2021</v>
      </c>
      <c r="K2593" s="30">
        <v>2021</v>
      </c>
      <c r="L2593" s="31" t="s">
        <v>3138</v>
      </c>
      <c r="M2593" s="32" t="str">
        <f>IF(_xlfn.XLOOKUP(C2593,'Raw Data_OS_22'!$C$5:$C$4516,'Raw Data_OS_22'!$G$5:$G$4516,"New_Claim/ Reopening")= "New_Claim/ Reopening","New_Claim/ Reopening","Old_Claim")</f>
        <v>Old_Claim</v>
      </c>
      <c r="N2593" s="18" t="str">
        <f>IF(M2593=$N$2,IF(J2593=$N$1,"E1","D"),_xlfn.XLOOKUP(C2593,'Raw Data_OS_22'!$C$5:$C$4516,'Raw Data_OS_22'!$O$5:$O$4516))</f>
        <v>B1</v>
      </c>
    </row>
    <row r="2594" spans="3:14" x14ac:dyDescent="0.35">
      <c r="C2594" s="26" t="s">
        <v>3636</v>
      </c>
      <c r="D2594" s="14">
        <v>44478</v>
      </c>
      <c r="E2594" s="14">
        <v>44496</v>
      </c>
      <c r="F2594" s="27" t="s">
        <v>3910</v>
      </c>
      <c r="G2594" s="28">
        <v>238500</v>
      </c>
      <c r="H2594" s="29">
        <v>238500</v>
      </c>
      <c r="I2594" s="29">
        <v>1</v>
      </c>
      <c r="J2594" s="30">
        <v>2021</v>
      </c>
      <c r="K2594" s="30">
        <v>2021</v>
      </c>
      <c r="L2594" s="31" t="s">
        <v>3138</v>
      </c>
      <c r="M2594" s="32" t="str">
        <f>IF(_xlfn.XLOOKUP(C2594,'Raw Data_OS_22'!$C$5:$C$4516,'Raw Data_OS_22'!$G$5:$G$4516,"New_Claim/ Reopening")= "New_Claim/ Reopening","New_Claim/ Reopening","Old_Claim")</f>
        <v>Old_Claim</v>
      </c>
      <c r="N2594" s="18" t="str">
        <f>IF(M2594=$N$2,IF(J2594=$N$1,"E1","D"),_xlfn.XLOOKUP(C2594,'Raw Data_OS_22'!$C$5:$C$4516,'Raw Data_OS_22'!$O$5:$O$4516))</f>
        <v>B2</v>
      </c>
    </row>
    <row r="2595" spans="3:14" x14ac:dyDescent="0.35">
      <c r="C2595" s="26" t="s">
        <v>3640</v>
      </c>
      <c r="D2595" s="14">
        <v>44494</v>
      </c>
      <c r="E2595" s="14">
        <v>44496</v>
      </c>
      <c r="F2595" s="27" t="s">
        <v>3908</v>
      </c>
      <c r="G2595" s="28">
        <v>590000</v>
      </c>
      <c r="H2595" s="29">
        <v>590000</v>
      </c>
      <c r="I2595" s="29">
        <v>1</v>
      </c>
      <c r="J2595" s="30">
        <v>2021</v>
      </c>
      <c r="K2595" s="30">
        <v>2021</v>
      </c>
      <c r="L2595" s="31" t="s">
        <v>3138</v>
      </c>
      <c r="M2595" s="32" t="str">
        <f>IF(_xlfn.XLOOKUP(C2595,'Raw Data_OS_22'!$C$5:$C$4516,'Raw Data_OS_22'!$G$5:$G$4516,"New_Claim/ Reopening")= "New_Claim/ Reopening","New_Claim/ Reopening","Old_Claim")</f>
        <v>Old_Claim</v>
      </c>
      <c r="N2595" s="18" t="str">
        <f>IF(M2595=$N$2,IF(J2595=$N$1,"E1","D"),_xlfn.XLOOKUP(C2595,'Raw Data_OS_22'!$C$5:$C$4516,'Raw Data_OS_22'!$O$5:$O$4516))</f>
        <v>A</v>
      </c>
    </row>
    <row r="2596" spans="3:14" x14ac:dyDescent="0.35">
      <c r="C2596" s="26" t="s">
        <v>3642</v>
      </c>
      <c r="D2596" s="14">
        <v>44492</v>
      </c>
      <c r="E2596" s="14">
        <v>44496</v>
      </c>
      <c r="F2596" s="27" t="s">
        <v>3910</v>
      </c>
      <c r="G2596" s="28">
        <v>7380</v>
      </c>
      <c r="H2596" s="29">
        <v>7380</v>
      </c>
      <c r="I2596" s="29">
        <v>1</v>
      </c>
      <c r="J2596" s="30">
        <v>2021</v>
      </c>
      <c r="K2596" s="30">
        <v>2021</v>
      </c>
      <c r="L2596" s="31" t="s">
        <v>3138</v>
      </c>
      <c r="M2596" s="32" t="str">
        <f>IF(_xlfn.XLOOKUP(C2596,'Raw Data_OS_22'!$C$5:$C$4516,'Raw Data_OS_22'!$G$5:$G$4516,"New_Claim/ Reopening")= "New_Claim/ Reopening","New_Claim/ Reopening","Old_Claim")</f>
        <v>Old_Claim</v>
      </c>
      <c r="N2596" s="18" t="str">
        <f>IF(M2596=$N$2,IF(J2596=$N$1,"E1","D"),_xlfn.XLOOKUP(C2596,'Raw Data_OS_22'!$C$5:$C$4516,'Raw Data_OS_22'!$O$5:$O$4516))</f>
        <v>B1</v>
      </c>
    </row>
    <row r="2597" spans="3:14" x14ac:dyDescent="0.35">
      <c r="C2597" s="26" t="s">
        <v>3644</v>
      </c>
      <c r="D2597" s="14">
        <v>44498</v>
      </c>
      <c r="E2597" s="14">
        <v>44501</v>
      </c>
      <c r="F2597" s="27" t="s">
        <v>3908</v>
      </c>
      <c r="G2597" s="28">
        <v>642000</v>
      </c>
      <c r="H2597" s="29">
        <v>642000</v>
      </c>
      <c r="I2597" s="29">
        <v>1</v>
      </c>
      <c r="J2597" s="30">
        <v>2021</v>
      </c>
      <c r="K2597" s="30">
        <v>2021</v>
      </c>
      <c r="L2597" s="31" t="s">
        <v>3138</v>
      </c>
      <c r="M2597" s="32" t="str">
        <f>IF(_xlfn.XLOOKUP(C2597,'Raw Data_OS_22'!$C$5:$C$4516,'Raw Data_OS_22'!$G$5:$G$4516,"New_Claim/ Reopening")= "New_Claim/ Reopening","New_Claim/ Reopening","Old_Claim")</f>
        <v>Old_Claim</v>
      </c>
      <c r="N2597" s="18" t="str">
        <f>IF(M2597=$N$2,IF(J2597=$N$1,"E1","D"),_xlfn.XLOOKUP(C2597,'Raw Data_OS_22'!$C$5:$C$4516,'Raw Data_OS_22'!$O$5:$O$4516))</f>
        <v>B2</v>
      </c>
    </row>
    <row r="2598" spans="3:14" x14ac:dyDescent="0.35">
      <c r="C2598" s="26" t="s">
        <v>3645</v>
      </c>
      <c r="D2598" s="14">
        <v>44486</v>
      </c>
      <c r="E2598" s="14">
        <v>44501</v>
      </c>
      <c r="F2598" s="27" t="s">
        <v>3910</v>
      </c>
      <c r="G2598" s="28">
        <v>5000</v>
      </c>
      <c r="H2598" s="29">
        <v>5000</v>
      </c>
      <c r="I2598" s="29">
        <v>1</v>
      </c>
      <c r="J2598" s="30">
        <v>2021</v>
      </c>
      <c r="K2598" s="30">
        <v>2021</v>
      </c>
      <c r="L2598" s="31" t="s">
        <v>3138</v>
      </c>
      <c r="M2598" s="32" t="str">
        <f>IF(_xlfn.XLOOKUP(C2598,'Raw Data_OS_22'!$C$5:$C$4516,'Raw Data_OS_22'!$G$5:$G$4516,"New_Claim/ Reopening")= "New_Claim/ Reopening","New_Claim/ Reopening","Old_Claim")</f>
        <v>Old_Claim</v>
      </c>
      <c r="N2598" s="18" t="str">
        <f>IF(M2598=$N$2,IF(J2598=$N$1,"E1","D"),_xlfn.XLOOKUP(C2598,'Raw Data_OS_22'!$C$5:$C$4516,'Raw Data_OS_22'!$O$5:$O$4516))</f>
        <v>B2</v>
      </c>
    </row>
    <row r="2599" spans="3:14" x14ac:dyDescent="0.35">
      <c r="C2599" s="26" t="s">
        <v>3646</v>
      </c>
      <c r="D2599" s="14">
        <v>44499</v>
      </c>
      <c r="E2599" s="14">
        <v>44501</v>
      </c>
      <c r="F2599" s="27" t="s">
        <v>3910</v>
      </c>
      <c r="G2599" s="28">
        <v>150000</v>
      </c>
      <c r="H2599" s="29">
        <v>150000</v>
      </c>
      <c r="I2599" s="29">
        <v>1</v>
      </c>
      <c r="J2599" s="30">
        <v>2021</v>
      </c>
      <c r="K2599" s="30">
        <v>2021</v>
      </c>
      <c r="L2599" s="31" t="s">
        <v>3138</v>
      </c>
      <c r="M2599" s="32" t="str">
        <f>IF(_xlfn.XLOOKUP(C2599,'Raw Data_OS_22'!$C$5:$C$4516,'Raw Data_OS_22'!$G$5:$G$4516,"New_Claim/ Reopening")= "New_Claim/ Reopening","New_Claim/ Reopening","Old_Claim")</f>
        <v>Old_Claim</v>
      </c>
      <c r="N2599" s="18" t="str">
        <f>IF(M2599=$N$2,IF(J2599=$N$1,"E1","D"),_xlfn.XLOOKUP(C2599,'Raw Data_OS_22'!$C$5:$C$4516,'Raw Data_OS_22'!$O$5:$O$4516))</f>
        <v>B1</v>
      </c>
    </row>
    <row r="2600" spans="3:14" x14ac:dyDescent="0.35">
      <c r="C2600" s="26" t="s">
        <v>3647</v>
      </c>
      <c r="D2600" s="14">
        <v>44485</v>
      </c>
      <c r="E2600" s="14">
        <v>44501</v>
      </c>
      <c r="F2600" s="27" t="s">
        <v>3908</v>
      </c>
      <c r="G2600" s="28">
        <v>266911.7647</v>
      </c>
      <c r="H2600" s="29">
        <v>266911.7647</v>
      </c>
      <c r="I2600" s="29">
        <v>1</v>
      </c>
      <c r="J2600" s="30">
        <v>2021</v>
      </c>
      <c r="K2600" s="30">
        <v>2021</v>
      </c>
      <c r="L2600" s="31" t="s">
        <v>3138</v>
      </c>
      <c r="M2600" s="32" t="str">
        <f>IF(_xlfn.XLOOKUP(C2600,'Raw Data_OS_22'!$C$5:$C$4516,'Raw Data_OS_22'!$G$5:$G$4516,"New_Claim/ Reopening")= "New_Claim/ Reopening","New_Claim/ Reopening","Old_Claim")</f>
        <v>Old_Claim</v>
      </c>
      <c r="N2600" s="18" t="str">
        <f>IF(M2600=$N$2,IF(J2600=$N$1,"E1","D"),_xlfn.XLOOKUP(C2600,'Raw Data_OS_22'!$C$5:$C$4516,'Raw Data_OS_22'!$O$5:$O$4516))</f>
        <v>B2</v>
      </c>
    </row>
    <row r="2601" spans="3:14" x14ac:dyDescent="0.35">
      <c r="C2601" s="26" t="s">
        <v>3648</v>
      </c>
      <c r="D2601" s="14">
        <v>44482</v>
      </c>
      <c r="E2601" s="14">
        <v>44501</v>
      </c>
      <c r="F2601" s="27" t="s">
        <v>3910</v>
      </c>
      <c r="G2601" s="28">
        <v>14500</v>
      </c>
      <c r="H2601" s="29">
        <v>14500</v>
      </c>
      <c r="I2601" s="29">
        <v>1</v>
      </c>
      <c r="J2601" s="30">
        <v>2021</v>
      </c>
      <c r="K2601" s="30">
        <v>2021</v>
      </c>
      <c r="L2601" s="31" t="s">
        <v>3138</v>
      </c>
      <c r="M2601" s="32" t="str">
        <f>IF(_xlfn.XLOOKUP(C2601,'Raw Data_OS_22'!$C$5:$C$4516,'Raw Data_OS_22'!$G$5:$G$4516,"New_Claim/ Reopening")= "New_Claim/ Reopening","New_Claim/ Reopening","Old_Claim")</f>
        <v>Old_Claim</v>
      </c>
      <c r="N2601" s="18" t="str">
        <f>IF(M2601=$N$2,IF(J2601=$N$1,"E1","D"),_xlfn.XLOOKUP(C2601,'Raw Data_OS_22'!$C$5:$C$4516,'Raw Data_OS_22'!$O$5:$O$4516))</f>
        <v>B2</v>
      </c>
    </row>
    <row r="2602" spans="3:14" x14ac:dyDescent="0.35">
      <c r="C2602" s="26" t="s">
        <v>3652</v>
      </c>
      <c r="D2602" s="14">
        <v>44478</v>
      </c>
      <c r="E2602" s="14">
        <v>44502</v>
      </c>
      <c r="F2602" s="27" t="s">
        <v>3908</v>
      </c>
      <c r="G2602" s="28">
        <v>147941.1765</v>
      </c>
      <c r="H2602" s="29">
        <v>147941.1765</v>
      </c>
      <c r="I2602" s="29">
        <v>1</v>
      </c>
      <c r="J2602" s="30">
        <v>2021</v>
      </c>
      <c r="K2602" s="30">
        <v>2021</v>
      </c>
      <c r="L2602" s="31" t="s">
        <v>3138</v>
      </c>
      <c r="M2602" s="32" t="str">
        <f>IF(_xlfn.XLOOKUP(C2602,'Raw Data_OS_22'!$C$5:$C$4516,'Raw Data_OS_22'!$G$5:$G$4516,"New_Claim/ Reopening")= "New_Claim/ Reopening","New_Claim/ Reopening","Old_Claim")</f>
        <v>Old_Claim</v>
      </c>
      <c r="N2602" s="18" t="str">
        <f>IF(M2602=$N$2,IF(J2602=$N$1,"E1","D"),_xlfn.XLOOKUP(C2602,'Raw Data_OS_22'!$C$5:$C$4516,'Raw Data_OS_22'!$O$5:$O$4516))</f>
        <v>B2</v>
      </c>
    </row>
    <row r="2603" spans="3:14" x14ac:dyDescent="0.35">
      <c r="C2603" s="26" t="s">
        <v>3655</v>
      </c>
      <c r="D2603" s="14">
        <v>44496</v>
      </c>
      <c r="E2603" s="14">
        <v>44498</v>
      </c>
      <c r="F2603" s="27" t="s">
        <v>3910</v>
      </c>
      <c r="G2603" s="28">
        <v>28000</v>
      </c>
      <c r="H2603" s="29">
        <v>28000</v>
      </c>
      <c r="I2603" s="29">
        <v>1</v>
      </c>
      <c r="J2603" s="30">
        <v>2021</v>
      </c>
      <c r="K2603" s="30">
        <v>2021</v>
      </c>
      <c r="L2603" s="31" t="s">
        <v>3138</v>
      </c>
      <c r="M2603" s="32" t="str">
        <f>IF(_xlfn.XLOOKUP(C2603,'Raw Data_OS_22'!$C$5:$C$4516,'Raw Data_OS_22'!$G$5:$G$4516,"New_Claim/ Reopening")= "New_Claim/ Reopening","New_Claim/ Reopening","Old_Claim")</f>
        <v>Old_Claim</v>
      </c>
      <c r="N2603" s="18" t="str">
        <f>IF(M2603=$N$2,IF(J2603=$N$1,"E1","D"),_xlfn.XLOOKUP(C2603,'Raw Data_OS_22'!$C$5:$C$4516,'Raw Data_OS_22'!$O$5:$O$4516))</f>
        <v>B1</v>
      </c>
    </row>
    <row r="2604" spans="3:14" x14ac:dyDescent="0.35">
      <c r="C2604" s="26" t="s">
        <v>3657</v>
      </c>
      <c r="D2604" s="14">
        <v>44497</v>
      </c>
      <c r="E2604" s="14">
        <v>44502</v>
      </c>
      <c r="F2604" s="27" t="s">
        <v>3910</v>
      </c>
      <c r="G2604" s="28">
        <v>20000</v>
      </c>
      <c r="H2604" s="29">
        <v>20000</v>
      </c>
      <c r="I2604" s="29">
        <v>1</v>
      </c>
      <c r="J2604" s="30">
        <v>2021</v>
      </c>
      <c r="K2604" s="30">
        <v>2021</v>
      </c>
      <c r="L2604" s="31" t="s">
        <v>3138</v>
      </c>
      <c r="M2604" s="32" t="str">
        <f>IF(_xlfn.XLOOKUP(C2604,'Raw Data_OS_22'!$C$5:$C$4516,'Raw Data_OS_22'!$G$5:$G$4516,"New_Claim/ Reopening")= "New_Claim/ Reopening","New_Claim/ Reopening","Old_Claim")</f>
        <v>Old_Claim</v>
      </c>
      <c r="N2604" s="18" t="str">
        <f>IF(M2604=$N$2,IF(J2604=$N$1,"E1","D"),_xlfn.XLOOKUP(C2604,'Raw Data_OS_22'!$C$5:$C$4516,'Raw Data_OS_22'!$O$5:$O$4516))</f>
        <v>B1</v>
      </c>
    </row>
    <row r="2605" spans="3:14" x14ac:dyDescent="0.35">
      <c r="C2605" s="26" t="s">
        <v>3658</v>
      </c>
      <c r="D2605" s="14">
        <v>44482</v>
      </c>
      <c r="E2605" s="14">
        <v>44491</v>
      </c>
      <c r="F2605" s="27" t="s">
        <v>3910</v>
      </c>
      <c r="G2605" s="28">
        <v>12620</v>
      </c>
      <c r="H2605" s="29">
        <v>12620</v>
      </c>
      <c r="I2605" s="29">
        <v>1</v>
      </c>
      <c r="J2605" s="30">
        <v>2021</v>
      </c>
      <c r="K2605" s="30">
        <v>2021</v>
      </c>
      <c r="L2605" s="31" t="s">
        <v>3138</v>
      </c>
      <c r="M2605" s="32" t="str">
        <f>IF(_xlfn.XLOOKUP(C2605,'Raw Data_OS_22'!$C$5:$C$4516,'Raw Data_OS_22'!$G$5:$G$4516,"New_Claim/ Reopening")= "New_Claim/ Reopening","New_Claim/ Reopening","Old_Claim")</f>
        <v>Old_Claim</v>
      </c>
      <c r="N2605" s="18" t="str">
        <f>IF(M2605=$N$2,IF(J2605=$N$1,"E1","D"),_xlfn.XLOOKUP(C2605,'Raw Data_OS_22'!$C$5:$C$4516,'Raw Data_OS_22'!$O$5:$O$4516))</f>
        <v>B1</v>
      </c>
    </row>
    <row r="2606" spans="3:14" x14ac:dyDescent="0.35">
      <c r="C2606" s="26" t="s">
        <v>3661</v>
      </c>
      <c r="D2606" s="14">
        <v>44490</v>
      </c>
      <c r="E2606" s="14">
        <v>44491</v>
      </c>
      <c r="F2606" s="27" t="s">
        <v>3910</v>
      </c>
      <c r="G2606" s="28">
        <v>100000</v>
      </c>
      <c r="H2606" s="29">
        <v>100000</v>
      </c>
      <c r="I2606" s="29">
        <v>1</v>
      </c>
      <c r="J2606" s="30">
        <v>2021</v>
      </c>
      <c r="K2606" s="30">
        <v>2021</v>
      </c>
      <c r="L2606" s="31" t="s">
        <v>3138</v>
      </c>
      <c r="M2606" s="32" t="str">
        <f>IF(_xlfn.XLOOKUP(C2606,'Raw Data_OS_22'!$C$5:$C$4516,'Raw Data_OS_22'!$G$5:$G$4516,"New_Claim/ Reopening")= "New_Claim/ Reopening","New_Claim/ Reopening","Old_Claim")</f>
        <v>Old_Claim</v>
      </c>
      <c r="N2606" s="18" t="str">
        <f>IF(M2606=$N$2,IF(J2606=$N$1,"E1","D"),_xlfn.XLOOKUP(C2606,'Raw Data_OS_22'!$C$5:$C$4516,'Raw Data_OS_22'!$O$5:$O$4516))</f>
        <v>B2</v>
      </c>
    </row>
    <row r="2607" spans="3:14" x14ac:dyDescent="0.35">
      <c r="C2607" s="26" t="s">
        <v>3662</v>
      </c>
      <c r="D2607" s="14">
        <v>44413</v>
      </c>
      <c r="E2607" s="14">
        <v>44502</v>
      </c>
      <c r="F2607" s="27" t="s">
        <v>3908</v>
      </c>
      <c r="G2607" s="28">
        <v>255294.1176</v>
      </c>
      <c r="H2607" s="29">
        <v>255294.1176</v>
      </c>
      <c r="I2607" s="29">
        <v>1</v>
      </c>
      <c r="J2607" s="30">
        <v>2021</v>
      </c>
      <c r="K2607" s="30">
        <v>2021</v>
      </c>
      <c r="L2607" s="31" t="s">
        <v>3073</v>
      </c>
      <c r="M2607" s="32" t="str">
        <f>IF(_xlfn.XLOOKUP(C2607,'Raw Data_OS_22'!$C$5:$C$4516,'Raw Data_OS_22'!$G$5:$G$4516,"New_Claim/ Reopening")= "New_Claim/ Reopening","New_Claim/ Reopening","Old_Claim")</f>
        <v>Old_Claim</v>
      </c>
      <c r="N2607" s="18" t="str">
        <f>IF(M2607=$N$2,IF(J2607=$N$1,"E1","D"),_xlfn.XLOOKUP(C2607,'Raw Data_OS_22'!$C$5:$C$4516,'Raw Data_OS_22'!$O$5:$O$4516))</f>
        <v>A</v>
      </c>
    </row>
    <row r="2608" spans="3:14" x14ac:dyDescent="0.35">
      <c r="C2608" s="26" t="s">
        <v>3663</v>
      </c>
      <c r="D2608" s="14">
        <v>44473</v>
      </c>
      <c r="E2608" s="14">
        <v>44474</v>
      </c>
      <c r="F2608" s="27" t="s">
        <v>3908</v>
      </c>
      <c r="G2608" s="28">
        <v>7000</v>
      </c>
      <c r="H2608" s="29">
        <v>7000</v>
      </c>
      <c r="I2608" s="29">
        <v>1</v>
      </c>
      <c r="J2608" s="30">
        <v>2021</v>
      </c>
      <c r="K2608" s="30">
        <v>2021</v>
      </c>
      <c r="L2608" s="31" t="s">
        <v>3138</v>
      </c>
      <c r="M2608" s="32" t="str">
        <f>IF(_xlfn.XLOOKUP(C2608,'Raw Data_OS_22'!$C$5:$C$4516,'Raw Data_OS_22'!$G$5:$G$4516,"New_Claim/ Reopening")= "New_Claim/ Reopening","New_Claim/ Reopening","Old_Claim")</f>
        <v>Old_Claim</v>
      </c>
      <c r="N2608" s="18" t="str">
        <f>IF(M2608=$N$2,IF(J2608=$N$1,"E1","D"),_xlfn.XLOOKUP(C2608,'Raw Data_OS_22'!$C$5:$C$4516,'Raw Data_OS_22'!$O$5:$O$4516))</f>
        <v>A</v>
      </c>
    </row>
    <row r="2609" spans="3:14" x14ac:dyDescent="0.35">
      <c r="C2609" s="26" t="s">
        <v>3666</v>
      </c>
      <c r="D2609" s="14">
        <v>44447</v>
      </c>
      <c r="E2609" s="14">
        <v>44459</v>
      </c>
      <c r="F2609" s="27" t="s">
        <v>3910</v>
      </c>
      <c r="G2609" s="28">
        <v>95000</v>
      </c>
      <c r="H2609" s="29">
        <v>95000</v>
      </c>
      <c r="I2609" s="29">
        <v>1</v>
      </c>
      <c r="J2609" s="30">
        <v>2021</v>
      </c>
      <c r="K2609" s="30">
        <v>2021</v>
      </c>
      <c r="L2609" s="31" t="s">
        <v>3073</v>
      </c>
      <c r="M2609" s="32" t="str">
        <f>IF(_xlfn.XLOOKUP(C2609,'Raw Data_OS_22'!$C$5:$C$4516,'Raw Data_OS_22'!$G$5:$G$4516,"New_Claim/ Reopening")= "New_Claim/ Reopening","New_Claim/ Reopening","Old_Claim")</f>
        <v>Old_Claim</v>
      </c>
      <c r="N2609" s="18" t="str">
        <f>IF(M2609=$N$2,IF(J2609=$N$1,"E1","D"),_xlfn.XLOOKUP(C2609,'Raw Data_OS_22'!$C$5:$C$4516,'Raw Data_OS_22'!$O$5:$O$4516))</f>
        <v>B2</v>
      </c>
    </row>
    <row r="2610" spans="3:14" x14ac:dyDescent="0.35">
      <c r="C2610" s="26" t="s">
        <v>3667</v>
      </c>
      <c r="D2610" s="14">
        <v>44501</v>
      </c>
      <c r="E2610" s="14">
        <v>44502</v>
      </c>
      <c r="F2610" s="27" t="s">
        <v>3908</v>
      </c>
      <c r="G2610" s="28">
        <v>645000</v>
      </c>
      <c r="H2610" s="29">
        <v>645000</v>
      </c>
      <c r="I2610" s="29">
        <v>1</v>
      </c>
      <c r="J2610" s="30">
        <v>2021</v>
      </c>
      <c r="K2610" s="30">
        <v>2021</v>
      </c>
      <c r="L2610" s="31" t="s">
        <v>3138</v>
      </c>
      <c r="M2610" s="32" t="str">
        <f>IF(_xlfn.XLOOKUP(C2610,'Raw Data_OS_22'!$C$5:$C$4516,'Raw Data_OS_22'!$G$5:$G$4516,"New_Claim/ Reopening")= "New_Claim/ Reopening","New_Claim/ Reopening","Old_Claim")</f>
        <v>Old_Claim</v>
      </c>
      <c r="N2610" s="18" t="str">
        <f>IF(M2610=$N$2,IF(J2610=$N$1,"E1","D"),_xlfn.XLOOKUP(C2610,'Raw Data_OS_22'!$C$5:$C$4516,'Raw Data_OS_22'!$O$5:$O$4516))</f>
        <v>B2</v>
      </c>
    </row>
    <row r="2611" spans="3:14" x14ac:dyDescent="0.35">
      <c r="C2611" s="26" t="s">
        <v>3668</v>
      </c>
      <c r="D2611" s="14">
        <v>44501</v>
      </c>
      <c r="E2611" s="14">
        <v>44502</v>
      </c>
      <c r="F2611" s="27" t="s">
        <v>3910</v>
      </c>
      <c r="G2611" s="28">
        <v>95000</v>
      </c>
      <c r="H2611" s="29">
        <v>95000</v>
      </c>
      <c r="I2611" s="29">
        <v>1</v>
      </c>
      <c r="J2611" s="30">
        <v>2021</v>
      </c>
      <c r="K2611" s="30">
        <v>2021</v>
      </c>
      <c r="L2611" s="31" t="s">
        <v>3138</v>
      </c>
      <c r="M2611" s="32" t="str">
        <f>IF(_xlfn.XLOOKUP(C2611,'Raw Data_OS_22'!$C$5:$C$4516,'Raw Data_OS_22'!$G$5:$G$4516,"New_Claim/ Reopening")= "New_Claim/ Reopening","New_Claim/ Reopening","Old_Claim")</f>
        <v>Old_Claim</v>
      </c>
      <c r="N2611" s="18" t="str">
        <f>IF(M2611=$N$2,IF(J2611=$N$1,"E1","D"),_xlfn.XLOOKUP(C2611,'Raw Data_OS_22'!$C$5:$C$4516,'Raw Data_OS_22'!$O$5:$O$4516))</f>
        <v>B2</v>
      </c>
    </row>
    <row r="2612" spans="3:14" x14ac:dyDescent="0.35">
      <c r="C2612" s="26" t="s">
        <v>3669</v>
      </c>
      <c r="D2612" s="14">
        <v>44484</v>
      </c>
      <c r="E2612" s="14">
        <v>44487</v>
      </c>
      <c r="F2612" s="27" t="s">
        <v>3908</v>
      </c>
      <c r="G2612" s="28">
        <v>4000</v>
      </c>
      <c r="H2612" s="29">
        <v>4000</v>
      </c>
      <c r="I2612" s="29">
        <v>1</v>
      </c>
      <c r="J2612" s="30">
        <v>2021</v>
      </c>
      <c r="K2612" s="30">
        <v>2021</v>
      </c>
      <c r="L2612" s="31" t="s">
        <v>3138</v>
      </c>
      <c r="M2612" s="32" t="str">
        <f>IF(_xlfn.XLOOKUP(C2612,'Raw Data_OS_22'!$C$5:$C$4516,'Raw Data_OS_22'!$G$5:$G$4516,"New_Claim/ Reopening")= "New_Claim/ Reopening","New_Claim/ Reopening","Old_Claim")</f>
        <v>Old_Claim</v>
      </c>
      <c r="N2612" s="18" t="str">
        <f>IF(M2612=$N$2,IF(J2612=$N$1,"E1","D"),_xlfn.XLOOKUP(C2612,'Raw Data_OS_22'!$C$5:$C$4516,'Raw Data_OS_22'!$O$5:$O$4516))</f>
        <v>B2</v>
      </c>
    </row>
    <row r="2613" spans="3:14" x14ac:dyDescent="0.35">
      <c r="C2613" s="26" t="s">
        <v>3670</v>
      </c>
      <c r="D2613" s="14">
        <v>44488</v>
      </c>
      <c r="E2613" s="14">
        <v>44504</v>
      </c>
      <c r="F2613" s="27" t="s">
        <v>3910</v>
      </c>
      <c r="G2613" s="28">
        <v>1000</v>
      </c>
      <c r="H2613" s="29">
        <v>1000</v>
      </c>
      <c r="I2613" s="29">
        <v>1</v>
      </c>
      <c r="J2613" s="30">
        <v>2021</v>
      </c>
      <c r="K2613" s="30">
        <v>2021</v>
      </c>
      <c r="L2613" s="31" t="s">
        <v>3138</v>
      </c>
      <c r="M2613" s="32" t="str">
        <f>IF(_xlfn.XLOOKUP(C2613,'Raw Data_OS_22'!$C$5:$C$4516,'Raw Data_OS_22'!$G$5:$G$4516,"New_Claim/ Reopening")= "New_Claim/ Reopening","New_Claim/ Reopening","Old_Claim")</f>
        <v>Old_Claim</v>
      </c>
      <c r="N2613" s="18" t="str">
        <f>IF(M2613=$N$2,IF(J2613=$N$1,"E1","D"),_xlfn.XLOOKUP(C2613,'Raw Data_OS_22'!$C$5:$C$4516,'Raw Data_OS_22'!$O$5:$O$4516))</f>
        <v>B2</v>
      </c>
    </row>
    <row r="2614" spans="3:14" x14ac:dyDescent="0.35">
      <c r="C2614" s="26" t="s">
        <v>3671</v>
      </c>
      <c r="D2614" s="14">
        <v>44474</v>
      </c>
      <c r="E2614" s="14">
        <v>44501</v>
      </c>
      <c r="F2614" s="27" t="s">
        <v>3908</v>
      </c>
      <c r="G2614" s="28">
        <v>222100</v>
      </c>
      <c r="H2614" s="29">
        <v>222100</v>
      </c>
      <c r="I2614" s="29">
        <v>1</v>
      </c>
      <c r="J2614" s="30">
        <v>2021</v>
      </c>
      <c r="K2614" s="30">
        <v>2021</v>
      </c>
      <c r="L2614" s="31" t="s">
        <v>3138</v>
      </c>
      <c r="M2614" s="32" t="str">
        <f>IF(_xlfn.XLOOKUP(C2614,'Raw Data_OS_22'!$C$5:$C$4516,'Raw Data_OS_22'!$G$5:$G$4516,"New_Claim/ Reopening")= "New_Claim/ Reopening","New_Claim/ Reopening","Old_Claim")</f>
        <v>Old_Claim</v>
      </c>
      <c r="N2614" s="18" t="str">
        <f>IF(M2614=$N$2,IF(J2614=$N$1,"E1","D"),_xlfn.XLOOKUP(C2614,'Raw Data_OS_22'!$C$5:$C$4516,'Raw Data_OS_22'!$O$5:$O$4516))</f>
        <v>B2</v>
      </c>
    </row>
    <row r="2615" spans="3:14" x14ac:dyDescent="0.35">
      <c r="C2615" s="26" t="s">
        <v>3672</v>
      </c>
      <c r="D2615" s="14">
        <v>44496</v>
      </c>
      <c r="E2615" s="14">
        <v>44501</v>
      </c>
      <c r="F2615" s="27" t="s">
        <v>3908</v>
      </c>
      <c r="G2615" s="28">
        <v>40500</v>
      </c>
      <c r="H2615" s="29">
        <v>40500</v>
      </c>
      <c r="I2615" s="29">
        <v>1</v>
      </c>
      <c r="J2615" s="30">
        <v>2021</v>
      </c>
      <c r="K2615" s="30">
        <v>2021</v>
      </c>
      <c r="L2615" s="31" t="s">
        <v>3138</v>
      </c>
      <c r="M2615" s="32" t="str">
        <f>IF(_xlfn.XLOOKUP(C2615,'Raw Data_OS_22'!$C$5:$C$4516,'Raw Data_OS_22'!$G$5:$G$4516,"New_Claim/ Reopening")= "New_Claim/ Reopening","New_Claim/ Reopening","Old_Claim")</f>
        <v>Old_Claim</v>
      </c>
      <c r="N2615" s="18" t="str">
        <f>IF(M2615=$N$2,IF(J2615=$N$1,"E1","D"),_xlfn.XLOOKUP(C2615,'Raw Data_OS_22'!$C$5:$C$4516,'Raw Data_OS_22'!$O$5:$O$4516))</f>
        <v>B2</v>
      </c>
    </row>
    <row r="2616" spans="3:14" x14ac:dyDescent="0.35">
      <c r="C2616" s="26" t="s">
        <v>3674</v>
      </c>
      <c r="D2616" s="14">
        <v>44498</v>
      </c>
      <c r="E2616" s="14">
        <v>44501</v>
      </c>
      <c r="F2616" s="27" t="s">
        <v>3910</v>
      </c>
      <c r="G2616" s="28">
        <v>95000</v>
      </c>
      <c r="H2616" s="29">
        <v>95000</v>
      </c>
      <c r="I2616" s="29">
        <v>1</v>
      </c>
      <c r="J2616" s="30">
        <v>2021</v>
      </c>
      <c r="K2616" s="30">
        <v>2021</v>
      </c>
      <c r="L2616" s="31" t="s">
        <v>3138</v>
      </c>
      <c r="M2616" s="32" t="str">
        <f>IF(_xlfn.XLOOKUP(C2616,'Raw Data_OS_22'!$C$5:$C$4516,'Raw Data_OS_22'!$G$5:$G$4516,"New_Claim/ Reopening")= "New_Claim/ Reopening","New_Claim/ Reopening","Old_Claim")</f>
        <v>Old_Claim</v>
      </c>
      <c r="N2616" s="18" t="str">
        <f>IF(M2616=$N$2,IF(J2616=$N$1,"E1","D"),_xlfn.XLOOKUP(C2616,'Raw Data_OS_22'!$C$5:$C$4516,'Raw Data_OS_22'!$O$5:$O$4516))</f>
        <v>B2</v>
      </c>
    </row>
    <row r="2617" spans="3:14" x14ac:dyDescent="0.35">
      <c r="C2617" s="26" t="s">
        <v>3675</v>
      </c>
      <c r="D2617" s="14">
        <v>44492</v>
      </c>
      <c r="E2617" s="14">
        <v>44501</v>
      </c>
      <c r="F2617" s="27" t="s">
        <v>3910</v>
      </c>
      <c r="G2617" s="28">
        <v>13046</v>
      </c>
      <c r="H2617" s="29">
        <v>13046</v>
      </c>
      <c r="I2617" s="29">
        <v>1</v>
      </c>
      <c r="J2617" s="30">
        <v>2021</v>
      </c>
      <c r="K2617" s="30">
        <v>2021</v>
      </c>
      <c r="L2617" s="31" t="s">
        <v>3138</v>
      </c>
      <c r="M2617" s="32" t="str">
        <f>IF(_xlfn.XLOOKUP(C2617,'Raw Data_OS_22'!$C$5:$C$4516,'Raw Data_OS_22'!$G$5:$G$4516,"New_Claim/ Reopening")= "New_Claim/ Reopening","New_Claim/ Reopening","Old_Claim")</f>
        <v>Old_Claim</v>
      </c>
      <c r="N2617" s="18" t="str">
        <f>IF(M2617=$N$2,IF(J2617=$N$1,"E1","D"),_xlfn.XLOOKUP(C2617,'Raw Data_OS_22'!$C$5:$C$4516,'Raw Data_OS_22'!$O$5:$O$4516))</f>
        <v>A</v>
      </c>
    </row>
    <row r="2618" spans="3:14" x14ac:dyDescent="0.35">
      <c r="C2618" s="26" t="s">
        <v>3676</v>
      </c>
      <c r="D2618" s="14">
        <v>44499</v>
      </c>
      <c r="E2618" s="14">
        <v>44504</v>
      </c>
      <c r="F2618" s="27" t="s">
        <v>3910</v>
      </c>
      <c r="G2618" s="28">
        <v>106831</v>
      </c>
      <c r="H2618" s="29">
        <v>106831</v>
      </c>
      <c r="I2618" s="29">
        <v>1</v>
      </c>
      <c r="J2618" s="30">
        <v>2021</v>
      </c>
      <c r="K2618" s="30">
        <v>2021</v>
      </c>
      <c r="L2618" s="31" t="s">
        <v>3138</v>
      </c>
      <c r="M2618" s="32" t="str">
        <f>IF(_xlfn.XLOOKUP(C2618,'Raw Data_OS_22'!$C$5:$C$4516,'Raw Data_OS_22'!$G$5:$G$4516,"New_Claim/ Reopening")= "New_Claim/ Reopening","New_Claim/ Reopening","Old_Claim")</f>
        <v>Old_Claim</v>
      </c>
      <c r="N2618" s="18" t="str">
        <f>IF(M2618=$N$2,IF(J2618=$N$1,"E1","D"),_xlfn.XLOOKUP(C2618,'Raw Data_OS_22'!$C$5:$C$4516,'Raw Data_OS_22'!$O$5:$O$4516))</f>
        <v>A</v>
      </c>
    </row>
    <row r="2619" spans="3:14" x14ac:dyDescent="0.35">
      <c r="C2619" s="26" t="s">
        <v>3678</v>
      </c>
      <c r="D2619" s="14">
        <v>44505</v>
      </c>
      <c r="E2619" s="14">
        <v>44508</v>
      </c>
      <c r="F2619" s="27" t="s">
        <v>3908</v>
      </c>
      <c r="G2619" s="28">
        <v>10000</v>
      </c>
      <c r="H2619" s="29">
        <v>10000</v>
      </c>
      <c r="I2619" s="29">
        <v>1</v>
      </c>
      <c r="J2619" s="30">
        <v>2021</v>
      </c>
      <c r="K2619" s="30">
        <v>2021</v>
      </c>
      <c r="L2619" s="31" t="s">
        <v>3138</v>
      </c>
      <c r="M2619" s="32" t="str">
        <f>IF(_xlfn.XLOOKUP(C2619,'Raw Data_OS_22'!$C$5:$C$4516,'Raw Data_OS_22'!$G$5:$G$4516,"New_Claim/ Reopening")= "New_Claim/ Reopening","New_Claim/ Reopening","Old_Claim")</f>
        <v>Old_Claim</v>
      </c>
      <c r="N2619" s="18" t="str">
        <f>IF(M2619=$N$2,IF(J2619=$N$1,"E1","D"),_xlfn.XLOOKUP(C2619,'Raw Data_OS_22'!$C$5:$C$4516,'Raw Data_OS_22'!$O$5:$O$4516))</f>
        <v>A</v>
      </c>
    </row>
    <row r="2620" spans="3:14" x14ac:dyDescent="0.35">
      <c r="C2620" s="26" t="s">
        <v>3679</v>
      </c>
      <c r="D2620" s="14">
        <v>44373</v>
      </c>
      <c r="E2620" s="14">
        <v>44490</v>
      </c>
      <c r="F2620" s="27" t="s">
        <v>3910</v>
      </c>
      <c r="G2620" s="28">
        <v>6900</v>
      </c>
      <c r="H2620" s="29">
        <v>6900</v>
      </c>
      <c r="I2620" s="29">
        <v>1</v>
      </c>
      <c r="J2620" s="30">
        <v>2021</v>
      </c>
      <c r="K2620" s="30">
        <v>2021</v>
      </c>
      <c r="L2620" s="31" t="s">
        <v>2250</v>
      </c>
      <c r="M2620" s="32" t="str">
        <f>IF(_xlfn.XLOOKUP(C2620,'Raw Data_OS_22'!$C$5:$C$4516,'Raw Data_OS_22'!$G$5:$G$4516,"New_Claim/ Reopening")= "New_Claim/ Reopening","New_Claim/ Reopening","Old_Claim")</f>
        <v>Old_Claim</v>
      </c>
      <c r="N2620" s="18" t="str">
        <f>IF(M2620=$N$2,IF(J2620=$N$1,"E1","D"),_xlfn.XLOOKUP(C2620,'Raw Data_OS_22'!$C$5:$C$4516,'Raw Data_OS_22'!$O$5:$O$4516))</f>
        <v>B2</v>
      </c>
    </row>
    <row r="2621" spans="3:14" x14ac:dyDescent="0.35">
      <c r="C2621" s="26" t="s">
        <v>3680</v>
      </c>
      <c r="D2621" s="14">
        <v>44482</v>
      </c>
      <c r="E2621" s="14">
        <v>44487</v>
      </c>
      <c r="F2621" s="27" t="s">
        <v>3910</v>
      </c>
      <c r="G2621" s="28">
        <v>3000</v>
      </c>
      <c r="H2621" s="29">
        <v>3000</v>
      </c>
      <c r="I2621" s="29">
        <v>1</v>
      </c>
      <c r="J2621" s="30">
        <v>2021</v>
      </c>
      <c r="K2621" s="30">
        <v>2021</v>
      </c>
      <c r="L2621" s="31" t="s">
        <v>3138</v>
      </c>
      <c r="M2621" s="32" t="str">
        <f>IF(_xlfn.XLOOKUP(C2621,'Raw Data_OS_22'!$C$5:$C$4516,'Raw Data_OS_22'!$G$5:$G$4516,"New_Claim/ Reopening")= "New_Claim/ Reopening","New_Claim/ Reopening","Old_Claim")</f>
        <v>Old_Claim</v>
      </c>
      <c r="N2621" s="18" t="str">
        <f>IF(M2621=$N$2,IF(J2621=$N$1,"E1","D"),_xlfn.XLOOKUP(C2621,'Raw Data_OS_22'!$C$5:$C$4516,'Raw Data_OS_22'!$O$5:$O$4516))</f>
        <v>B2</v>
      </c>
    </row>
    <row r="2622" spans="3:14" x14ac:dyDescent="0.35">
      <c r="C2622" s="26" t="s">
        <v>3681</v>
      </c>
      <c r="D2622" s="14">
        <v>44500</v>
      </c>
      <c r="E2622" s="14">
        <v>44501</v>
      </c>
      <c r="F2622" s="27" t="s">
        <v>3910</v>
      </c>
      <c r="G2622" s="28">
        <v>100000</v>
      </c>
      <c r="H2622" s="29">
        <v>100000</v>
      </c>
      <c r="I2622" s="29">
        <v>1</v>
      </c>
      <c r="J2622" s="30">
        <v>2021</v>
      </c>
      <c r="K2622" s="30">
        <v>2021</v>
      </c>
      <c r="L2622" s="31" t="s">
        <v>3138</v>
      </c>
      <c r="M2622" s="32" t="str">
        <f>IF(_xlfn.XLOOKUP(C2622,'Raw Data_OS_22'!$C$5:$C$4516,'Raw Data_OS_22'!$G$5:$G$4516,"New_Claim/ Reopening")= "New_Claim/ Reopening","New_Claim/ Reopening","Old_Claim")</f>
        <v>Old_Claim</v>
      </c>
      <c r="N2622" s="18" t="str">
        <f>IF(M2622=$N$2,IF(J2622=$N$1,"E1","D"),_xlfn.XLOOKUP(C2622,'Raw Data_OS_22'!$C$5:$C$4516,'Raw Data_OS_22'!$O$5:$O$4516))</f>
        <v>A</v>
      </c>
    </row>
    <row r="2623" spans="3:14" x14ac:dyDescent="0.35">
      <c r="C2623" s="26" t="s">
        <v>3682</v>
      </c>
      <c r="D2623" s="14">
        <v>44473</v>
      </c>
      <c r="E2623" s="14">
        <v>44474</v>
      </c>
      <c r="F2623" s="27" t="s">
        <v>3910</v>
      </c>
      <c r="G2623" s="28">
        <v>9000</v>
      </c>
      <c r="H2623" s="29">
        <v>9000</v>
      </c>
      <c r="I2623" s="29">
        <v>1</v>
      </c>
      <c r="J2623" s="30">
        <v>2021</v>
      </c>
      <c r="K2623" s="30">
        <v>2021</v>
      </c>
      <c r="L2623" s="31" t="s">
        <v>3138</v>
      </c>
      <c r="M2623" s="32" t="str">
        <f>IF(_xlfn.XLOOKUP(C2623,'Raw Data_OS_22'!$C$5:$C$4516,'Raw Data_OS_22'!$G$5:$G$4516,"New_Claim/ Reopening")= "New_Claim/ Reopening","New_Claim/ Reopening","Old_Claim")</f>
        <v>Old_Claim</v>
      </c>
      <c r="N2623" s="18" t="str">
        <f>IF(M2623=$N$2,IF(J2623=$N$1,"E1","D"),_xlfn.XLOOKUP(C2623,'Raw Data_OS_22'!$C$5:$C$4516,'Raw Data_OS_22'!$O$5:$O$4516))</f>
        <v>B2</v>
      </c>
    </row>
    <row r="2624" spans="3:14" x14ac:dyDescent="0.35">
      <c r="C2624" s="26" t="s">
        <v>3683</v>
      </c>
      <c r="D2624" s="14">
        <v>44475</v>
      </c>
      <c r="E2624" s="14">
        <v>44488</v>
      </c>
      <c r="F2624" s="27" t="s">
        <v>3910</v>
      </c>
      <c r="G2624" s="28">
        <v>202823.52940999999</v>
      </c>
      <c r="H2624" s="29">
        <v>202823.52940999999</v>
      </c>
      <c r="I2624" s="29">
        <v>1</v>
      </c>
      <c r="J2624" s="30">
        <v>2021</v>
      </c>
      <c r="K2624" s="30">
        <v>2021</v>
      </c>
      <c r="L2624" s="31" t="s">
        <v>3138</v>
      </c>
      <c r="M2624" s="32" t="str">
        <f>IF(_xlfn.XLOOKUP(C2624,'Raw Data_OS_22'!$C$5:$C$4516,'Raw Data_OS_22'!$G$5:$G$4516,"New_Claim/ Reopening")= "New_Claim/ Reopening","New_Claim/ Reopening","Old_Claim")</f>
        <v>Old_Claim</v>
      </c>
      <c r="N2624" s="18" t="str">
        <f>IF(M2624=$N$2,IF(J2624=$N$1,"E1","D"),_xlfn.XLOOKUP(C2624,'Raw Data_OS_22'!$C$5:$C$4516,'Raw Data_OS_22'!$O$5:$O$4516))</f>
        <v>A</v>
      </c>
    </row>
    <row r="2625" spans="3:14" x14ac:dyDescent="0.35">
      <c r="C2625" s="26" t="s">
        <v>3684</v>
      </c>
      <c r="D2625" s="14">
        <v>44487</v>
      </c>
      <c r="E2625" s="14">
        <v>44509</v>
      </c>
      <c r="F2625" s="27" t="s">
        <v>3910</v>
      </c>
      <c r="G2625" s="28">
        <v>100000</v>
      </c>
      <c r="H2625" s="29">
        <v>100000</v>
      </c>
      <c r="I2625" s="29">
        <v>1</v>
      </c>
      <c r="J2625" s="30">
        <v>2021</v>
      </c>
      <c r="K2625" s="30">
        <v>2021</v>
      </c>
      <c r="L2625" s="31" t="s">
        <v>3138</v>
      </c>
      <c r="M2625" s="32" t="str">
        <f>IF(_xlfn.XLOOKUP(C2625,'Raw Data_OS_22'!$C$5:$C$4516,'Raw Data_OS_22'!$G$5:$G$4516,"New_Claim/ Reopening")= "New_Claim/ Reopening","New_Claim/ Reopening","Old_Claim")</f>
        <v>Old_Claim</v>
      </c>
      <c r="N2625" s="18" t="str">
        <f>IF(M2625=$N$2,IF(J2625=$N$1,"E1","D"),_xlfn.XLOOKUP(C2625,'Raw Data_OS_22'!$C$5:$C$4516,'Raw Data_OS_22'!$O$5:$O$4516))</f>
        <v>A</v>
      </c>
    </row>
    <row r="2626" spans="3:14" x14ac:dyDescent="0.35">
      <c r="C2626" s="26" t="s">
        <v>3685</v>
      </c>
      <c r="D2626" s="14">
        <v>44454</v>
      </c>
      <c r="E2626" s="14">
        <v>44508</v>
      </c>
      <c r="F2626" s="27" t="s">
        <v>3910</v>
      </c>
      <c r="G2626" s="28">
        <v>547704</v>
      </c>
      <c r="H2626" s="29">
        <v>547704</v>
      </c>
      <c r="I2626" s="29">
        <v>1</v>
      </c>
      <c r="J2626" s="30">
        <v>2021</v>
      </c>
      <c r="K2626" s="30">
        <v>2021</v>
      </c>
      <c r="L2626" s="31" t="s">
        <v>3073</v>
      </c>
      <c r="M2626" s="32" t="str">
        <f>IF(_xlfn.XLOOKUP(C2626,'Raw Data_OS_22'!$C$5:$C$4516,'Raw Data_OS_22'!$G$5:$G$4516,"New_Claim/ Reopening")= "New_Claim/ Reopening","New_Claim/ Reopening","Old_Claim")</f>
        <v>Old_Claim</v>
      </c>
      <c r="N2626" s="18" t="str">
        <f>IF(M2626=$N$2,IF(J2626=$N$1,"E1","D"),_xlfn.XLOOKUP(C2626,'Raw Data_OS_22'!$C$5:$C$4516,'Raw Data_OS_22'!$O$5:$O$4516))</f>
        <v>B2</v>
      </c>
    </row>
    <row r="2627" spans="3:14" x14ac:dyDescent="0.35">
      <c r="C2627" s="26" t="s">
        <v>3686</v>
      </c>
      <c r="D2627" s="14">
        <v>44501</v>
      </c>
      <c r="E2627" s="14">
        <v>44510</v>
      </c>
      <c r="F2627" s="27" t="s">
        <v>3910</v>
      </c>
      <c r="G2627" s="28">
        <v>10000</v>
      </c>
      <c r="H2627" s="29">
        <v>10000</v>
      </c>
      <c r="I2627" s="29">
        <v>1</v>
      </c>
      <c r="J2627" s="30">
        <v>2021</v>
      </c>
      <c r="K2627" s="30">
        <v>2021</v>
      </c>
      <c r="L2627" s="31" t="s">
        <v>3138</v>
      </c>
      <c r="M2627" s="32" t="str">
        <f>IF(_xlfn.XLOOKUP(C2627,'Raw Data_OS_22'!$C$5:$C$4516,'Raw Data_OS_22'!$G$5:$G$4516,"New_Claim/ Reopening")= "New_Claim/ Reopening","New_Claim/ Reopening","Old_Claim")</f>
        <v>Old_Claim</v>
      </c>
      <c r="N2627" s="18" t="str">
        <f>IF(M2627=$N$2,IF(J2627=$N$1,"E1","D"),_xlfn.XLOOKUP(C2627,'Raw Data_OS_22'!$C$5:$C$4516,'Raw Data_OS_22'!$O$5:$O$4516))</f>
        <v>A</v>
      </c>
    </row>
    <row r="2628" spans="3:14" x14ac:dyDescent="0.35">
      <c r="C2628" s="26" t="s">
        <v>3687</v>
      </c>
      <c r="D2628" s="14">
        <v>44500</v>
      </c>
      <c r="E2628" s="14">
        <v>44501</v>
      </c>
      <c r="F2628" s="27" t="s">
        <v>3908</v>
      </c>
      <c r="G2628" s="28">
        <v>1581541</v>
      </c>
      <c r="H2628" s="29">
        <v>1581541</v>
      </c>
      <c r="I2628" s="29">
        <v>1</v>
      </c>
      <c r="J2628" s="30">
        <v>2021</v>
      </c>
      <c r="K2628" s="30">
        <v>2021</v>
      </c>
      <c r="L2628" s="31" t="s">
        <v>3138</v>
      </c>
      <c r="M2628" s="32" t="str">
        <f>IF(_xlfn.XLOOKUP(C2628,'Raw Data_OS_22'!$C$5:$C$4516,'Raw Data_OS_22'!$G$5:$G$4516,"New_Claim/ Reopening")= "New_Claim/ Reopening","New_Claim/ Reopening","Old_Claim")</f>
        <v>Old_Claim</v>
      </c>
      <c r="N2628" s="18" t="str">
        <f>IF(M2628=$N$2,IF(J2628=$N$1,"E1","D"),_xlfn.XLOOKUP(C2628,'Raw Data_OS_22'!$C$5:$C$4516,'Raw Data_OS_22'!$O$5:$O$4516))</f>
        <v>B2</v>
      </c>
    </row>
    <row r="2629" spans="3:14" x14ac:dyDescent="0.35">
      <c r="C2629" s="26" t="s">
        <v>3690</v>
      </c>
      <c r="D2629" s="14">
        <v>44493</v>
      </c>
      <c r="E2629" s="14">
        <v>44504</v>
      </c>
      <c r="F2629" s="27" t="s">
        <v>3910</v>
      </c>
      <c r="G2629" s="28">
        <v>50000</v>
      </c>
      <c r="H2629" s="29">
        <v>50000</v>
      </c>
      <c r="I2629" s="29">
        <v>1</v>
      </c>
      <c r="J2629" s="30">
        <v>2021</v>
      </c>
      <c r="K2629" s="30">
        <v>2021</v>
      </c>
      <c r="L2629" s="31" t="s">
        <v>3138</v>
      </c>
      <c r="M2629" s="32" t="str">
        <f>IF(_xlfn.XLOOKUP(C2629,'Raw Data_OS_22'!$C$5:$C$4516,'Raw Data_OS_22'!$G$5:$G$4516,"New_Claim/ Reopening")= "New_Claim/ Reopening","New_Claim/ Reopening","Old_Claim")</f>
        <v>Old_Claim</v>
      </c>
      <c r="N2629" s="18" t="str">
        <f>IF(M2629=$N$2,IF(J2629=$N$1,"E1","D"),_xlfn.XLOOKUP(C2629,'Raw Data_OS_22'!$C$5:$C$4516,'Raw Data_OS_22'!$O$5:$O$4516))</f>
        <v>B1</v>
      </c>
    </row>
    <row r="2630" spans="3:14" x14ac:dyDescent="0.35">
      <c r="C2630" s="26" t="s">
        <v>3691</v>
      </c>
      <c r="D2630" s="14">
        <v>44459</v>
      </c>
      <c r="E2630" s="14">
        <v>44470</v>
      </c>
      <c r="F2630" s="27" t="s">
        <v>3908</v>
      </c>
      <c r="G2630" s="28">
        <v>5000</v>
      </c>
      <c r="H2630" s="29">
        <v>5000</v>
      </c>
      <c r="I2630" s="29">
        <v>1</v>
      </c>
      <c r="J2630" s="30">
        <v>2021</v>
      </c>
      <c r="K2630" s="30">
        <v>2021</v>
      </c>
      <c r="L2630" s="31" t="s">
        <v>3073</v>
      </c>
      <c r="M2630" s="32" t="str">
        <f>IF(_xlfn.XLOOKUP(C2630,'Raw Data_OS_22'!$C$5:$C$4516,'Raw Data_OS_22'!$G$5:$G$4516,"New_Claim/ Reopening")= "New_Claim/ Reopening","New_Claim/ Reopening","Old_Claim")</f>
        <v>Old_Claim</v>
      </c>
      <c r="N2630" s="18" t="str">
        <f>IF(M2630=$N$2,IF(J2630=$N$1,"E1","D"),_xlfn.XLOOKUP(C2630,'Raw Data_OS_22'!$C$5:$C$4516,'Raw Data_OS_22'!$O$5:$O$4516))</f>
        <v>B1</v>
      </c>
    </row>
    <row r="2631" spans="3:14" x14ac:dyDescent="0.35">
      <c r="C2631" s="26" t="s">
        <v>3693</v>
      </c>
      <c r="D2631" s="14">
        <v>44332</v>
      </c>
      <c r="E2631" s="14">
        <v>44467</v>
      </c>
      <c r="F2631" s="27" t="s">
        <v>3908</v>
      </c>
      <c r="G2631" s="28">
        <v>249882.3529</v>
      </c>
      <c r="H2631" s="29">
        <v>249882.3529</v>
      </c>
      <c r="I2631" s="29">
        <v>1</v>
      </c>
      <c r="J2631" s="30">
        <v>2021</v>
      </c>
      <c r="K2631" s="30">
        <v>2021</v>
      </c>
      <c r="L2631" s="31" t="s">
        <v>2250</v>
      </c>
      <c r="M2631" s="32" t="str">
        <f>IF(_xlfn.XLOOKUP(C2631,'Raw Data_OS_22'!$C$5:$C$4516,'Raw Data_OS_22'!$G$5:$G$4516,"New_Claim/ Reopening")= "New_Claim/ Reopening","New_Claim/ Reopening","Old_Claim")</f>
        <v>Old_Claim</v>
      </c>
      <c r="N2631" s="18" t="str">
        <f>IF(M2631=$N$2,IF(J2631=$N$1,"E1","D"),_xlfn.XLOOKUP(C2631,'Raw Data_OS_22'!$C$5:$C$4516,'Raw Data_OS_22'!$O$5:$O$4516))</f>
        <v>A</v>
      </c>
    </row>
    <row r="2632" spans="3:14" x14ac:dyDescent="0.35">
      <c r="C2632" s="26" t="s">
        <v>3696</v>
      </c>
      <c r="D2632" s="14">
        <v>44476</v>
      </c>
      <c r="E2632" s="14">
        <v>44510</v>
      </c>
      <c r="F2632" s="27" t="s">
        <v>3910</v>
      </c>
      <c r="G2632" s="28">
        <v>6380</v>
      </c>
      <c r="H2632" s="29">
        <v>6380</v>
      </c>
      <c r="I2632" s="29">
        <v>1</v>
      </c>
      <c r="J2632" s="30">
        <v>2021</v>
      </c>
      <c r="K2632" s="30">
        <v>2021</v>
      </c>
      <c r="L2632" s="31" t="s">
        <v>3138</v>
      </c>
      <c r="M2632" s="32" t="str">
        <f>IF(_xlfn.XLOOKUP(C2632,'Raw Data_OS_22'!$C$5:$C$4516,'Raw Data_OS_22'!$G$5:$G$4516,"New_Claim/ Reopening")= "New_Claim/ Reopening","New_Claim/ Reopening","Old_Claim")</f>
        <v>Old_Claim</v>
      </c>
      <c r="N2632" s="18" t="str">
        <f>IF(M2632=$N$2,IF(J2632=$N$1,"E1","D"),_xlfn.XLOOKUP(C2632,'Raw Data_OS_22'!$C$5:$C$4516,'Raw Data_OS_22'!$O$5:$O$4516))</f>
        <v>B1</v>
      </c>
    </row>
    <row r="2633" spans="3:14" x14ac:dyDescent="0.35">
      <c r="C2633" s="26" t="s">
        <v>3705</v>
      </c>
      <c r="D2633" s="14">
        <v>44511</v>
      </c>
      <c r="E2633" s="14">
        <v>44512</v>
      </c>
      <c r="F2633" s="27" t="s">
        <v>3910</v>
      </c>
      <c r="G2633" s="28">
        <v>14120</v>
      </c>
      <c r="H2633" s="29">
        <v>14120</v>
      </c>
      <c r="I2633" s="29">
        <v>1</v>
      </c>
      <c r="J2633" s="30">
        <v>2021</v>
      </c>
      <c r="K2633" s="30">
        <v>2021</v>
      </c>
      <c r="L2633" s="31" t="s">
        <v>3138</v>
      </c>
      <c r="M2633" s="32" t="str">
        <f>IF(_xlfn.XLOOKUP(C2633,'Raw Data_OS_22'!$C$5:$C$4516,'Raw Data_OS_22'!$G$5:$G$4516,"New_Claim/ Reopening")= "New_Claim/ Reopening","New_Claim/ Reopening","Old_Claim")</f>
        <v>Old_Claim</v>
      </c>
      <c r="N2633" s="18" t="str">
        <f>IF(M2633=$N$2,IF(J2633=$N$1,"E1","D"),_xlfn.XLOOKUP(C2633,'Raw Data_OS_22'!$C$5:$C$4516,'Raw Data_OS_22'!$O$5:$O$4516))</f>
        <v>B1</v>
      </c>
    </row>
    <row r="2634" spans="3:14" x14ac:dyDescent="0.35">
      <c r="C2634" s="26" t="s">
        <v>3708</v>
      </c>
      <c r="D2634" s="14">
        <v>44492</v>
      </c>
      <c r="E2634" s="14">
        <v>44512</v>
      </c>
      <c r="F2634" s="27" t="s">
        <v>3910</v>
      </c>
      <c r="G2634" s="28">
        <v>6860</v>
      </c>
      <c r="H2634" s="29">
        <v>6860</v>
      </c>
      <c r="I2634" s="29">
        <v>1</v>
      </c>
      <c r="J2634" s="30">
        <v>2021</v>
      </c>
      <c r="K2634" s="30">
        <v>2021</v>
      </c>
      <c r="L2634" s="31" t="s">
        <v>3138</v>
      </c>
      <c r="M2634" s="32" t="str">
        <f>IF(_xlfn.XLOOKUP(C2634,'Raw Data_OS_22'!$C$5:$C$4516,'Raw Data_OS_22'!$G$5:$G$4516,"New_Claim/ Reopening")= "New_Claim/ Reopening","New_Claim/ Reopening","Old_Claim")</f>
        <v>Old_Claim</v>
      </c>
      <c r="N2634" s="18" t="str">
        <f>IF(M2634=$N$2,IF(J2634=$N$1,"E1","D"),_xlfn.XLOOKUP(C2634,'Raw Data_OS_22'!$C$5:$C$4516,'Raw Data_OS_22'!$O$5:$O$4516))</f>
        <v>B1</v>
      </c>
    </row>
    <row r="2635" spans="3:14" x14ac:dyDescent="0.35">
      <c r="C2635" s="26" t="s">
        <v>3711</v>
      </c>
      <c r="D2635" s="14">
        <v>44459</v>
      </c>
      <c r="E2635" s="14">
        <v>44491</v>
      </c>
      <c r="F2635" s="27" t="s">
        <v>658</v>
      </c>
      <c r="G2635" s="28">
        <v>23905</v>
      </c>
      <c r="H2635" s="29">
        <v>23905</v>
      </c>
      <c r="I2635" s="29">
        <v>1</v>
      </c>
      <c r="J2635" s="30">
        <v>2021</v>
      </c>
      <c r="K2635" s="30">
        <v>2021</v>
      </c>
      <c r="L2635" s="31" t="s">
        <v>3073</v>
      </c>
      <c r="M2635" s="32" t="str">
        <f>IF(_xlfn.XLOOKUP(C2635,'Raw Data_OS_22'!$C$5:$C$4516,'Raw Data_OS_22'!$G$5:$G$4516,"New_Claim/ Reopening")= "New_Claim/ Reopening","New_Claim/ Reopening","Old_Claim")</f>
        <v>Old_Claim</v>
      </c>
      <c r="N2635" s="18" t="str">
        <f>IF(M2635=$N$2,IF(J2635=$N$1,"E1","D"),_xlfn.XLOOKUP(C2635,'Raw Data_OS_22'!$C$5:$C$4516,'Raw Data_OS_22'!$O$5:$O$4516))</f>
        <v>A</v>
      </c>
    </row>
    <row r="2636" spans="3:14" x14ac:dyDescent="0.35">
      <c r="C2636" s="26" t="s">
        <v>3712</v>
      </c>
      <c r="D2636" s="14">
        <v>44504</v>
      </c>
      <c r="E2636" s="14">
        <v>44515</v>
      </c>
      <c r="F2636" s="27" t="s">
        <v>3910</v>
      </c>
      <c r="G2636" s="28">
        <v>139316</v>
      </c>
      <c r="H2636" s="29">
        <v>139316</v>
      </c>
      <c r="I2636" s="29">
        <v>1</v>
      </c>
      <c r="J2636" s="30">
        <v>2021</v>
      </c>
      <c r="K2636" s="30">
        <v>2021</v>
      </c>
      <c r="L2636" s="31" t="s">
        <v>3138</v>
      </c>
      <c r="M2636" s="32" t="str">
        <f>IF(_xlfn.XLOOKUP(C2636,'Raw Data_OS_22'!$C$5:$C$4516,'Raw Data_OS_22'!$G$5:$G$4516,"New_Claim/ Reopening")= "New_Claim/ Reopening","New_Claim/ Reopening","Old_Claim")</f>
        <v>Old_Claim</v>
      </c>
      <c r="N2636" s="18" t="str">
        <f>IF(M2636=$N$2,IF(J2636=$N$1,"E1","D"),_xlfn.XLOOKUP(C2636,'Raw Data_OS_22'!$C$5:$C$4516,'Raw Data_OS_22'!$O$5:$O$4516))</f>
        <v>B1</v>
      </c>
    </row>
    <row r="2637" spans="3:14" x14ac:dyDescent="0.35">
      <c r="C2637" s="26" t="s">
        <v>3713</v>
      </c>
      <c r="D2637" s="14">
        <v>44327</v>
      </c>
      <c r="E2637" s="14">
        <v>44515</v>
      </c>
      <c r="F2637" s="27" t="s">
        <v>4214</v>
      </c>
      <c r="G2637" s="28">
        <v>0.40000000002328001</v>
      </c>
      <c r="H2637" s="29">
        <v>0.40000000002328001</v>
      </c>
      <c r="I2637" s="29">
        <v>1</v>
      </c>
      <c r="J2637" s="30">
        <v>2021</v>
      </c>
      <c r="K2637" s="30">
        <v>2021</v>
      </c>
      <c r="L2637" s="31" t="s">
        <v>2250</v>
      </c>
      <c r="M2637" s="32" t="str">
        <f>IF(_xlfn.XLOOKUP(C2637,'Raw Data_OS_22'!$C$5:$C$4516,'Raw Data_OS_22'!$G$5:$G$4516,"New_Claim/ Reopening")= "New_Claim/ Reopening","New_Claim/ Reopening","Old_Claim")</f>
        <v>Old_Claim</v>
      </c>
      <c r="N2637" s="18" t="str">
        <f>IF(M2637=$N$2,IF(J2637=$N$1,"E1","D"),_xlfn.XLOOKUP(C2637,'Raw Data_OS_22'!$C$5:$C$4516,'Raw Data_OS_22'!$O$5:$O$4516))</f>
        <v>A</v>
      </c>
    </row>
    <row r="2638" spans="3:14" x14ac:dyDescent="0.35">
      <c r="C2638" s="26" t="s">
        <v>3715</v>
      </c>
      <c r="D2638" s="14">
        <v>44276</v>
      </c>
      <c r="E2638" s="14">
        <v>44515</v>
      </c>
      <c r="F2638" s="27" t="s">
        <v>4214</v>
      </c>
      <c r="G2638" s="28">
        <v>0.39999999999418001</v>
      </c>
      <c r="H2638" s="29">
        <v>0.39999999999418001</v>
      </c>
      <c r="I2638" s="29">
        <v>1</v>
      </c>
      <c r="J2638" s="30">
        <v>2021</v>
      </c>
      <c r="K2638" s="30">
        <v>2021</v>
      </c>
      <c r="L2638" s="31" t="s">
        <v>21</v>
      </c>
      <c r="M2638" s="32" t="str">
        <f>IF(_xlfn.XLOOKUP(C2638,'Raw Data_OS_22'!$C$5:$C$4516,'Raw Data_OS_22'!$G$5:$G$4516,"New_Claim/ Reopening")= "New_Claim/ Reopening","New_Claim/ Reopening","Old_Claim")</f>
        <v>Old_Claim</v>
      </c>
      <c r="N2638" s="18" t="str">
        <f>IF(M2638=$N$2,IF(J2638=$N$1,"E1","D"),_xlfn.XLOOKUP(C2638,'Raw Data_OS_22'!$C$5:$C$4516,'Raw Data_OS_22'!$O$5:$O$4516))</f>
        <v>A</v>
      </c>
    </row>
    <row r="2639" spans="3:14" x14ac:dyDescent="0.35">
      <c r="C2639" s="26" t="s">
        <v>3716</v>
      </c>
      <c r="D2639" s="14">
        <v>44296</v>
      </c>
      <c r="E2639" s="14">
        <v>44515</v>
      </c>
      <c r="F2639" s="27" t="s">
        <v>4214</v>
      </c>
      <c r="G2639" s="28">
        <v>0.20000000001164001</v>
      </c>
      <c r="H2639" s="29">
        <v>0.20000000001164001</v>
      </c>
      <c r="I2639" s="29">
        <v>1</v>
      </c>
      <c r="J2639" s="30">
        <v>2021</v>
      </c>
      <c r="K2639" s="30">
        <v>2021</v>
      </c>
      <c r="L2639" s="31" t="s">
        <v>2250</v>
      </c>
      <c r="M2639" s="32" t="str">
        <f>IF(_xlfn.XLOOKUP(C2639,'Raw Data_OS_22'!$C$5:$C$4516,'Raw Data_OS_22'!$G$5:$G$4516,"New_Claim/ Reopening")= "New_Claim/ Reopening","New_Claim/ Reopening","Old_Claim")</f>
        <v>Old_Claim</v>
      </c>
      <c r="N2639" s="18" t="str">
        <f>IF(M2639=$N$2,IF(J2639=$N$1,"E1","D"),_xlfn.XLOOKUP(C2639,'Raw Data_OS_22'!$C$5:$C$4516,'Raw Data_OS_22'!$O$5:$O$4516))</f>
        <v>A</v>
      </c>
    </row>
    <row r="2640" spans="3:14" x14ac:dyDescent="0.35">
      <c r="C2640" s="26" t="s">
        <v>3720</v>
      </c>
      <c r="D2640" s="14">
        <v>44508</v>
      </c>
      <c r="E2640" s="14">
        <v>44516</v>
      </c>
      <c r="F2640" s="27" t="s">
        <v>3908</v>
      </c>
      <c r="G2640" s="28">
        <v>569800</v>
      </c>
      <c r="H2640" s="29">
        <v>569800</v>
      </c>
      <c r="I2640" s="29">
        <v>1</v>
      </c>
      <c r="J2640" s="30">
        <v>2021</v>
      </c>
      <c r="K2640" s="30">
        <v>2021</v>
      </c>
      <c r="L2640" s="31" t="s">
        <v>3138</v>
      </c>
      <c r="M2640" s="32" t="str">
        <f>IF(_xlfn.XLOOKUP(C2640,'Raw Data_OS_22'!$C$5:$C$4516,'Raw Data_OS_22'!$G$5:$G$4516,"New_Claim/ Reopening")= "New_Claim/ Reopening","New_Claim/ Reopening","Old_Claim")</f>
        <v>Old_Claim</v>
      </c>
      <c r="N2640" s="18" t="str">
        <f>IF(M2640=$N$2,IF(J2640=$N$1,"E1","D"),_xlfn.XLOOKUP(C2640,'Raw Data_OS_22'!$C$5:$C$4516,'Raw Data_OS_22'!$O$5:$O$4516))</f>
        <v>B2</v>
      </c>
    </row>
    <row r="2641" spans="3:14" x14ac:dyDescent="0.35">
      <c r="C2641" s="26" t="s">
        <v>3724</v>
      </c>
      <c r="D2641" s="14">
        <v>44514</v>
      </c>
      <c r="E2641" s="14">
        <v>44517</v>
      </c>
      <c r="F2641" s="27" t="s">
        <v>3908</v>
      </c>
      <c r="G2641" s="28">
        <v>27960</v>
      </c>
      <c r="H2641" s="29">
        <v>27960</v>
      </c>
      <c r="I2641" s="29">
        <v>1</v>
      </c>
      <c r="J2641" s="30">
        <v>2021</v>
      </c>
      <c r="K2641" s="30">
        <v>2021</v>
      </c>
      <c r="L2641" s="31" t="s">
        <v>3138</v>
      </c>
      <c r="M2641" s="32" t="str">
        <f>IF(_xlfn.XLOOKUP(C2641,'Raw Data_OS_22'!$C$5:$C$4516,'Raw Data_OS_22'!$G$5:$G$4516,"New_Claim/ Reopening")= "New_Claim/ Reopening","New_Claim/ Reopening","Old_Claim")</f>
        <v>Old_Claim</v>
      </c>
      <c r="N2641" s="18" t="str">
        <f>IF(M2641=$N$2,IF(J2641=$N$1,"E1","D"),_xlfn.XLOOKUP(C2641,'Raw Data_OS_22'!$C$5:$C$4516,'Raw Data_OS_22'!$O$5:$O$4516))</f>
        <v>B1</v>
      </c>
    </row>
    <row r="2642" spans="3:14" x14ac:dyDescent="0.35">
      <c r="C2642" s="26" t="s">
        <v>3725</v>
      </c>
      <c r="D2642" s="14">
        <v>44515</v>
      </c>
      <c r="E2642" s="14">
        <v>44517</v>
      </c>
      <c r="F2642" s="27" t="s">
        <v>3910</v>
      </c>
      <c r="G2642" s="28">
        <v>23500</v>
      </c>
      <c r="H2642" s="29">
        <v>23500</v>
      </c>
      <c r="I2642" s="29">
        <v>1</v>
      </c>
      <c r="J2642" s="30">
        <v>2021</v>
      </c>
      <c r="K2642" s="30">
        <v>2021</v>
      </c>
      <c r="L2642" s="31" t="s">
        <v>3138</v>
      </c>
      <c r="M2642" s="32" t="str">
        <f>IF(_xlfn.XLOOKUP(C2642,'Raw Data_OS_22'!$C$5:$C$4516,'Raw Data_OS_22'!$G$5:$G$4516,"New_Claim/ Reopening")= "New_Claim/ Reopening","New_Claim/ Reopening","Old_Claim")</f>
        <v>Old_Claim</v>
      </c>
      <c r="N2642" s="18" t="str">
        <f>IF(M2642=$N$2,IF(J2642=$N$1,"E1","D"),_xlfn.XLOOKUP(C2642,'Raw Data_OS_22'!$C$5:$C$4516,'Raw Data_OS_22'!$O$5:$O$4516))</f>
        <v>B2</v>
      </c>
    </row>
    <row r="2643" spans="3:14" x14ac:dyDescent="0.35">
      <c r="C2643" s="26" t="s">
        <v>3727</v>
      </c>
      <c r="D2643" s="14">
        <v>44505</v>
      </c>
      <c r="E2643" s="14">
        <v>44517</v>
      </c>
      <c r="F2643" s="27" t="s">
        <v>3908</v>
      </c>
      <c r="G2643" s="28">
        <v>22000</v>
      </c>
      <c r="H2643" s="29">
        <v>22000</v>
      </c>
      <c r="I2643" s="29">
        <v>1</v>
      </c>
      <c r="J2643" s="30">
        <v>2021</v>
      </c>
      <c r="K2643" s="30">
        <v>2021</v>
      </c>
      <c r="L2643" s="31" t="s">
        <v>3138</v>
      </c>
      <c r="M2643" s="32" t="str">
        <f>IF(_xlfn.XLOOKUP(C2643,'Raw Data_OS_22'!$C$5:$C$4516,'Raw Data_OS_22'!$G$5:$G$4516,"New_Claim/ Reopening")= "New_Claim/ Reopening","New_Claim/ Reopening","Old_Claim")</f>
        <v>Old_Claim</v>
      </c>
      <c r="N2643" s="18" t="str">
        <f>IF(M2643=$N$2,IF(J2643=$N$1,"E1","D"),_xlfn.XLOOKUP(C2643,'Raw Data_OS_22'!$C$5:$C$4516,'Raw Data_OS_22'!$O$5:$O$4516))</f>
        <v>A</v>
      </c>
    </row>
    <row r="2644" spans="3:14" x14ac:dyDescent="0.35">
      <c r="C2644" s="26" t="s">
        <v>3728</v>
      </c>
      <c r="D2644" s="14">
        <v>44512</v>
      </c>
      <c r="E2644" s="14">
        <v>44517</v>
      </c>
      <c r="F2644" s="27" t="s">
        <v>3910</v>
      </c>
      <c r="G2644" s="28">
        <v>749160</v>
      </c>
      <c r="H2644" s="29">
        <v>749160</v>
      </c>
      <c r="I2644" s="29">
        <v>1</v>
      </c>
      <c r="J2644" s="30">
        <v>2021</v>
      </c>
      <c r="K2644" s="30">
        <v>2021</v>
      </c>
      <c r="L2644" s="31" t="s">
        <v>3138</v>
      </c>
      <c r="M2644" s="32" t="str">
        <f>IF(_xlfn.XLOOKUP(C2644,'Raw Data_OS_22'!$C$5:$C$4516,'Raw Data_OS_22'!$G$5:$G$4516,"New_Claim/ Reopening")= "New_Claim/ Reopening","New_Claim/ Reopening","Old_Claim")</f>
        <v>Old_Claim</v>
      </c>
      <c r="N2644" s="18" t="str">
        <f>IF(M2644=$N$2,IF(J2644=$N$1,"E1","D"),_xlfn.XLOOKUP(C2644,'Raw Data_OS_22'!$C$5:$C$4516,'Raw Data_OS_22'!$O$5:$O$4516))</f>
        <v>B2</v>
      </c>
    </row>
    <row r="2645" spans="3:14" x14ac:dyDescent="0.35">
      <c r="C2645" s="26" t="s">
        <v>5971</v>
      </c>
      <c r="D2645" s="14">
        <v>44422</v>
      </c>
      <c r="E2645" s="14">
        <v>44547</v>
      </c>
      <c r="F2645" s="27" t="s">
        <v>658</v>
      </c>
      <c r="G2645" s="28">
        <v>331969</v>
      </c>
      <c r="H2645" s="29">
        <v>331969</v>
      </c>
      <c r="I2645" s="29">
        <v>1</v>
      </c>
      <c r="J2645" s="30">
        <v>2021</v>
      </c>
      <c r="K2645" s="30">
        <v>2021</v>
      </c>
      <c r="L2645" s="31" t="s">
        <v>3073</v>
      </c>
      <c r="M2645" s="32" t="str">
        <f>IF(_xlfn.XLOOKUP(C2645,'Raw Data_OS_22'!$C$5:$C$4516,'Raw Data_OS_22'!$G$5:$G$4516,"New_Claim/ Reopening")= "New_Claim/ Reopening","New_Claim/ Reopening","Old_Claim")</f>
        <v>Old_Claim</v>
      </c>
      <c r="N2645" s="18" t="str">
        <f>IF(M2645=$N$2,IF(J2645=$N$1,"E1","D"),_xlfn.XLOOKUP(C2645,'Raw Data_OS_22'!$C$5:$C$4516,'Raw Data_OS_22'!$O$5:$O$4516))</f>
        <v>B1</v>
      </c>
    </row>
    <row r="2646" spans="3:14" x14ac:dyDescent="0.35">
      <c r="C2646" s="26" t="s">
        <v>3731</v>
      </c>
      <c r="D2646" s="14">
        <v>44504</v>
      </c>
      <c r="E2646" s="14">
        <v>44518</v>
      </c>
      <c r="F2646" s="27" t="s">
        <v>3910</v>
      </c>
      <c r="G2646" s="28">
        <v>25555</v>
      </c>
      <c r="H2646" s="29">
        <v>25555</v>
      </c>
      <c r="I2646" s="29">
        <v>1</v>
      </c>
      <c r="J2646" s="30">
        <v>2021</v>
      </c>
      <c r="K2646" s="30">
        <v>2021</v>
      </c>
      <c r="L2646" s="31" t="s">
        <v>3138</v>
      </c>
      <c r="M2646" s="32" t="str">
        <f>IF(_xlfn.XLOOKUP(C2646,'Raw Data_OS_22'!$C$5:$C$4516,'Raw Data_OS_22'!$G$5:$G$4516,"New_Claim/ Reopening")= "New_Claim/ Reopening","New_Claim/ Reopening","Old_Claim")</f>
        <v>Old_Claim</v>
      </c>
      <c r="N2646" s="18" t="str">
        <f>IF(M2646=$N$2,IF(J2646=$N$1,"E1","D"),_xlfn.XLOOKUP(C2646,'Raw Data_OS_22'!$C$5:$C$4516,'Raw Data_OS_22'!$O$5:$O$4516))</f>
        <v>B1</v>
      </c>
    </row>
    <row r="2647" spans="3:14" x14ac:dyDescent="0.35">
      <c r="C2647" s="26" t="s">
        <v>3732</v>
      </c>
      <c r="D2647" s="14">
        <v>44429</v>
      </c>
      <c r="E2647" s="14">
        <v>44518</v>
      </c>
      <c r="F2647" s="27" t="s">
        <v>3908</v>
      </c>
      <c r="G2647" s="28">
        <v>43500</v>
      </c>
      <c r="H2647" s="29">
        <v>43500</v>
      </c>
      <c r="I2647" s="29">
        <v>1</v>
      </c>
      <c r="J2647" s="30">
        <v>2021</v>
      </c>
      <c r="K2647" s="30">
        <v>2021</v>
      </c>
      <c r="L2647" s="31" t="s">
        <v>3073</v>
      </c>
      <c r="M2647" s="32" t="str">
        <f>IF(_xlfn.XLOOKUP(C2647,'Raw Data_OS_22'!$C$5:$C$4516,'Raw Data_OS_22'!$G$5:$G$4516,"New_Claim/ Reopening")= "New_Claim/ Reopening","New_Claim/ Reopening","Old_Claim")</f>
        <v>Old_Claim</v>
      </c>
      <c r="N2647" s="18" t="str">
        <f>IF(M2647=$N$2,IF(J2647=$N$1,"E1","D"),_xlfn.XLOOKUP(C2647,'Raw Data_OS_22'!$C$5:$C$4516,'Raw Data_OS_22'!$O$5:$O$4516))</f>
        <v>B2</v>
      </c>
    </row>
    <row r="2648" spans="3:14" x14ac:dyDescent="0.35">
      <c r="C2648" s="26" t="s">
        <v>3735</v>
      </c>
      <c r="D2648" s="14">
        <v>44513</v>
      </c>
      <c r="E2648" s="14">
        <v>44515</v>
      </c>
      <c r="F2648" s="27" t="s">
        <v>3910</v>
      </c>
      <c r="G2648" s="28">
        <v>270976</v>
      </c>
      <c r="H2648" s="29">
        <v>270976</v>
      </c>
      <c r="I2648" s="29">
        <v>1</v>
      </c>
      <c r="J2648" s="30">
        <v>2021</v>
      </c>
      <c r="K2648" s="30">
        <v>2021</v>
      </c>
      <c r="L2648" s="31" t="s">
        <v>3138</v>
      </c>
      <c r="M2648" s="32" t="str">
        <f>IF(_xlfn.XLOOKUP(C2648,'Raw Data_OS_22'!$C$5:$C$4516,'Raw Data_OS_22'!$G$5:$G$4516,"New_Claim/ Reopening")= "New_Claim/ Reopening","New_Claim/ Reopening","Old_Claim")</f>
        <v>Old_Claim</v>
      </c>
      <c r="N2648" s="18" t="str">
        <f>IF(M2648=$N$2,IF(J2648=$N$1,"E1","D"),_xlfn.XLOOKUP(C2648,'Raw Data_OS_22'!$C$5:$C$4516,'Raw Data_OS_22'!$O$5:$O$4516))</f>
        <v>B1</v>
      </c>
    </row>
    <row r="2649" spans="3:14" x14ac:dyDescent="0.35">
      <c r="C2649" s="26" t="s">
        <v>3737</v>
      </c>
      <c r="D2649" s="14">
        <v>44512</v>
      </c>
      <c r="E2649" s="14">
        <v>44519</v>
      </c>
      <c r="F2649" s="27" t="s">
        <v>3908</v>
      </c>
      <c r="G2649" s="28">
        <v>170000</v>
      </c>
      <c r="H2649" s="29">
        <v>170000</v>
      </c>
      <c r="I2649" s="29">
        <v>1</v>
      </c>
      <c r="J2649" s="30">
        <v>2021</v>
      </c>
      <c r="K2649" s="30">
        <v>2021</v>
      </c>
      <c r="L2649" s="31" t="s">
        <v>3138</v>
      </c>
      <c r="M2649" s="32" t="str">
        <f>IF(_xlfn.XLOOKUP(C2649,'Raw Data_OS_22'!$C$5:$C$4516,'Raw Data_OS_22'!$G$5:$G$4516,"New_Claim/ Reopening")= "New_Claim/ Reopening","New_Claim/ Reopening","Old_Claim")</f>
        <v>Old_Claim</v>
      </c>
      <c r="N2649" s="18" t="str">
        <f>IF(M2649=$N$2,IF(J2649=$N$1,"E1","D"),_xlfn.XLOOKUP(C2649,'Raw Data_OS_22'!$C$5:$C$4516,'Raw Data_OS_22'!$O$5:$O$4516))</f>
        <v>B2</v>
      </c>
    </row>
    <row r="2650" spans="3:14" x14ac:dyDescent="0.35">
      <c r="C2650" s="26" t="s">
        <v>3738</v>
      </c>
      <c r="D2650" s="14">
        <v>44512</v>
      </c>
      <c r="E2650" s="14">
        <v>44519</v>
      </c>
      <c r="F2650" s="27" t="s">
        <v>3910</v>
      </c>
      <c r="G2650" s="28">
        <v>302942</v>
      </c>
      <c r="H2650" s="29">
        <v>302942</v>
      </c>
      <c r="I2650" s="29">
        <v>1</v>
      </c>
      <c r="J2650" s="30">
        <v>2021</v>
      </c>
      <c r="K2650" s="30">
        <v>2021</v>
      </c>
      <c r="L2650" s="31" t="s">
        <v>3138</v>
      </c>
      <c r="M2650" s="32" t="str">
        <f>IF(_xlfn.XLOOKUP(C2650,'Raw Data_OS_22'!$C$5:$C$4516,'Raw Data_OS_22'!$G$5:$G$4516,"New_Claim/ Reopening")= "New_Claim/ Reopening","New_Claim/ Reopening","Old_Claim")</f>
        <v>Old_Claim</v>
      </c>
      <c r="N2650" s="18" t="str">
        <f>IF(M2650=$N$2,IF(J2650=$N$1,"E1","D"),_xlfn.XLOOKUP(C2650,'Raw Data_OS_22'!$C$5:$C$4516,'Raw Data_OS_22'!$O$5:$O$4516))</f>
        <v>B2</v>
      </c>
    </row>
    <row r="2651" spans="3:14" x14ac:dyDescent="0.35">
      <c r="C2651" s="26" t="s">
        <v>3740</v>
      </c>
      <c r="D2651" s="14">
        <v>44477</v>
      </c>
      <c r="E2651" s="14">
        <v>44510</v>
      </c>
      <c r="F2651" s="27" t="s">
        <v>3908</v>
      </c>
      <c r="G2651" s="28">
        <v>5000</v>
      </c>
      <c r="H2651" s="29">
        <v>5000</v>
      </c>
      <c r="I2651" s="29">
        <v>1</v>
      </c>
      <c r="J2651" s="30">
        <v>2021</v>
      </c>
      <c r="K2651" s="30">
        <v>2021</v>
      </c>
      <c r="L2651" s="31" t="s">
        <v>3138</v>
      </c>
      <c r="M2651" s="32" t="str">
        <f>IF(_xlfn.XLOOKUP(C2651,'Raw Data_OS_22'!$C$5:$C$4516,'Raw Data_OS_22'!$G$5:$G$4516,"New_Claim/ Reopening")= "New_Claim/ Reopening","New_Claim/ Reopening","Old_Claim")</f>
        <v>Old_Claim</v>
      </c>
      <c r="N2651" s="18" t="str">
        <f>IF(M2651=$N$2,IF(J2651=$N$1,"E1","D"),_xlfn.XLOOKUP(C2651,'Raw Data_OS_22'!$C$5:$C$4516,'Raw Data_OS_22'!$O$5:$O$4516))</f>
        <v>B2</v>
      </c>
    </row>
    <row r="2652" spans="3:14" x14ac:dyDescent="0.35">
      <c r="C2652" s="26" t="s">
        <v>3742</v>
      </c>
      <c r="D2652" s="14">
        <v>44520</v>
      </c>
      <c r="E2652" s="14">
        <v>44520</v>
      </c>
      <c r="F2652" s="27" t="s">
        <v>3910</v>
      </c>
      <c r="G2652" s="28">
        <v>1811060</v>
      </c>
      <c r="H2652" s="29">
        <v>1811060</v>
      </c>
      <c r="I2652" s="29">
        <v>1</v>
      </c>
      <c r="J2652" s="30">
        <v>2021</v>
      </c>
      <c r="K2652" s="30">
        <v>2021</v>
      </c>
      <c r="L2652" s="31" t="s">
        <v>3138</v>
      </c>
      <c r="M2652" s="32" t="str">
        <f>IF(_xlfn.XLOOKUP(C2652,'Raw Data_OS_22'!$C$5:$C$4516,'Raw Data_OS_22'!$G$5:$G$4516,"New_Claim/ Reopening")= "New_Claim/ Reopening","New_Claim/ Reopening","Old_Claim")</f>
        <v>Old_Claim</v>
      </c>
      <c r="N2652" s="18" t="str">
        <f>IF(M2652=$N$2,IF(J2652=$N$1,"E1","D"),_xlfn.XLOOKUP(C2652,'Raw Data_OS_22'!$C$5:$C$4516,'Raw Data_OS_22'!$O$5:$O$4516))</f>
        <v>B2</v>
      </c>
    </row>
    <row r="2653" spans="3:14" x14ac:dyDescent="0.35">
      <c r="C2653" s="26" t="s">
        <v>3743</v>
      </c>
      <c r="D2653" s="14">
        <v>44519</v>
      </c>
      <c r="E2653" s="14">
        <v>44522</v>
      </c>
      <c r="F2653" s="27" t="s">
        <v>3908</v>
      </c>
      <c r="G2653" s="28">
        <v>332000</v>
      </c>
      <c r="H2653" s="29">
        <v>332000</v>
      </c>
      <c r="I2653" s="29">
        <v>1</v>
      </c>
      <c r="J2653" s="30">
        <v>2021</v>
      </c>
      <c r="K2653" s="30">
        <v>2021</v>
      </c>
      <c r="L2653" s="31" t="s">
        <v>3138</v>
      </c>
      <c r="M2653" s="32" t="str">
        <f>IF(_xlfn.XLOOKUP(C2653,'Raw Data_OS_22'!$C$5:$C$4516,'Raw Data_OS_22'!$G$5:$G$4516,"New_Claim/ Reopening")= "New_Claim/ Reopening","New_Claim/ Reopening","Old_Claim")</f>
        <v>Old_Claim</v>
      </c>
      <c r="N2653" s="18" t="str">
        <f>IF(M2653=$N$2,IF(J2653=$N$1,"E1","D"),_xlfn.XLOOKUP(C2653,'Raw Data_OS_22'!$C$5:$C$4516,'Raw Data_OS_22'!$O$5:$O$4516))</f>
        <v>B1</v>
      </c>
    </row>
    <row r="2654" spans="3:14" x14ac:dyDescent="0.35">
      <c r="C2654" s="26" t="s">
        <v>3745</v>
      </c>
      <c r="D2654" s="14">
        <v>44509</v>
      </c>
      <c r="E2654" s="14">
        <v>44512</v>
      </c>
      <c r="F2654" s="27" t="s">
        <v>3910</v>
      </c>
      <c r="G2654" s="28">
        <v>470000</v>
      </c>
      <c r="H2654" s="29">
        <v>470000</v>
      </c>
      <c r="I2654" s="29">
        <v>1</v>
      </c>
      <c r="J2654" s="30">
        <v>2021</v>
      </c>
      <c r="K2654" s="30">
        <v>2021</v>
      </c>
      <c r="L2654" s="31" t="s">
        <v>3138</v>
      </c>
      <c r="M2654" s="32" t="str">
        <f>IF(_xlfn.XLOOKUP(C2654,'Raw Data_OS_22'!$C$5:$C$4516,'Raw Data_OS_22'!$G$5:$G$4516,"New_Claim/ Reopening")= "New_Claim/ Reopening","New_Claim/ Reopening","Old_Claim")</f>
        <v>Old_Claim</v>
      </c>
      <c r="N2654" s="18" t="str">
        <f>IF(M2654=$N$2,IF(J2654=$N$1,"E1","D"),_xlfn.XLOOKUP(C2654,'Raw Data_OS_22'!$C$5:$C$4516,'Raw Data_OS_22'!$O$5:$O$4516))</f>
        <v>B2</v>
      </c>
    </row>
    <row r="2655" spans="3:14" x14ac:dyDescent="0.35">
      <c r="C2655" s="26" t="s">
        <v>3749</v>
      </c>
      <c r="D2655" s="14">
        <v>44430</v>
      </c>
      <c r="E2655" s="14">
        <v>44439</v>
      </c>
      <c r="F2655" s="27" t="s">
        <v>3910</v>
      </c>
      <c r="G2655" s="28">
        <v>530000</v>
      </c>
      <c r="H2655" s="29">
        <v>530000</v>
      </c>
      <c r="I2655" s="29">
        <v>1</v>
      </c>
      <c r="J2655" s="30">
        <v>2021</v>
      </c>
      <c r="K2655" s="30">
        <v>2021</v>
      </c>
      <c r="L2655" s="31" t="s">
        <v>3073</v>
      </c>
      <c r="M2655" s="32" t="str">
        <f>IF(_xlfn.XLOOKUP(C2655,'Raw Data_OS_22'!$C$5:$C$4516,'Raw Data_OS_22'!$G$5:$G$4516,"New_Claim/ Reopening")= "New_Claim/ Reopening","New_Claim/ Reopening","Old_Claim")</f>
        <v>Old_Claim</v>
      </c>
      <c r="N2655" s="18" t="str">
        <f>IF(M2655=$N$2,IF(J2655=$N$1,"E1","D"),_xlfn.XLOOKUP(C2655,'Raw Data_OS_22'!$C$5:$C$4516,'Raw Data_OS_22'!$O$5:$O$4516))</f>
        <v>B1</v>
      </c>
    </row>
    <row r="2656" spans="3:14" x14ac:dyDescent="0.35">
      <c r="C2656" s="26" t="s">
        <v>3752</v>
      </c>
      <c r="D2656" s="14">
        <v>44509</v>
      </c>
      <c r="E2656" s="14">
        <v>44510</v>
      </c>
      <c r="F2656" s="27" t="s">
        <v>3910</v>
      </c>
      <c r="G2656" s="28">
        <v>580760</v>
      </c>
      <c r="H2656" s="29">
        <v>580760</v>
      </c>
      <c r="I2656" s="29">
        <v>1</v>
      </c>
      <c r="J2656" s="30">
        <v>2021</v>
      </c>
      <c r="K2656" s="30">
        <v>2021</v>
      </c>
      <c r="L2656" s="31" t="s">
        <v>3138</v>
      </c>
      <c r="M2656" s="32" t="str">
        <f>IF(_xlfn.XLOOKUP(C2656,'Raw Data_OS_22'!$C$5:$C$4516,'Raw Data_OS_22'!$G$5:$G$4516,"New_Claim/ Reopening")= "New_Claim/ Reopening","New_Claim/ Reopening","Old_Claim")</f>
        <v>Old_Claim</v>
      </c>
      <c r="N2656" s="18" t="str">
        <f>IF(M2656=$N$2,IF(J2656=$N$1,"E1","D"),_xlfn.XLOOKUP(C2656,'Raw Data_OS_22'!$C$5:$C$4516,'Raw Data_OS_22'!$O$5:$O$4516))</f>
        <v>B2</v>
      </c>
    </row>
    <row r="2657" spans="3:14" x14ac:dyDescent="0.35">
      <c r="C2657" s="26" t="s">
        <v>3753</v>
      </c>
      <c r="D2657" s="14">
        <v>44514</v>
      </c>
      <c r="E2657" s="14">
        <v>44523</v>
      </c>
      <c r="F2657" s="27" t="s">
        <v>3908</v>
      </c>
      <c r="G2657" s="28">
        <v>130000</v>
      </c>
      <c r="H2657" s="29">
        <v>130000</v>
      </c>
      <c r="I2657" s="29">
        <v>1</v>
      </c>
      <c r="J2657" s="30">
        <v>2021</v>
      </c>
      <c r="K2657" s="30">
        <v>2021</v>
      </c>
      <c r="L2657" s="31" t="s">
        <v>3138</v>
      </c>
      <c r="M2657" s="32" t="str">
        <f>IF(_xlfn.XLOOKUP(C2657,'Raw Data_OS_22'!$C$5:$C$4516,'Raw Data_OS_22'!$G$5:$G$4516,"New_Claim/ Reopening")= "New_Claim/ Reopening","New_Claim/ Reopening","Old_Claim")</f>
        <v>Old_Claim</v>
      </c>
      <c r="N2657" s="18" t="str">
        <f>IF(M2657=$N$2,IF(J2657=$N$1,"E1","D"),_xlfn.XLOOKUP(C2657,'Raw Data_OS_22'!$C$5:$C$4516,'Raw Data_OS_22'!$O$5:$O$4516))</f>
        <v>A</v>
      </c>
    </row>
    <row r="2658" spans="3:14" x14ac:dyDescent="0.35">
      <c r="C2658" s="26" t="s">
        <v>3758</v>
      </c>
      <c r="D2658" s="14">
        <v>44262</v>
      </c>
      <c r="E2658" s="14">
        <v>44517</v>
      </c>
      <c r="F2658" s="27" t="s">
        <v>3908</v>
      </c>
      <c r="G2658" s="28">
        <v>179024.61300000001</v>
      </c>
      <c r="H2658" s="29">
        <v>179024.61300000001</v>
      </c>
      <c r="I2658" s="29">
        <v>1</v>
      </c>
      <c r="J2658" s="30">
        <v>2021</v>
      </c>
      <c r="K2658" s="30">
        <v>2021</v>
      </c>
      <c r="L2658" s="31" t="s">
        <v>21</v>
      </c>
      <c r="M2658" s="32" t="str">
        <f>IF(_xlfn.XLOOKUP(C2658,'Raw Data_OS_22'!$C$5:$C$4516,'Raw Data_OS_22'!$G$5:$G$4516,"New_Claim/ Reopening")= "New_Claim/ Reopening","New_Claim/ Reopening","Old_Claim")</f>
        <v>Old_Claim</v>
      </c>
      <c r="N2658" s="18" t="str">
        <f>IF(M2658=$N$2,IF(J2658=$N$1,"E1","D"),_xlfn.XLOOKUP(C2658,'Raw Data_OS_22'!$C$5:$C$4516,'Raw Data_OS_22'!$O$5:$O$4516))</f>
        <v>B2</v>
      </c>
    </row>
    <row r="2659" spans="3:14" x14ac:dyDescent="0.35">
      <c r="C2659" s="26" t="s">
        <v>3759</v>
      </c>
      <c r="D2659" s="14">
        <v>44463</v>
      </c>
      <c r="E2659" s="14">
        <v>44524</v>
      </c>
      <c r="F2659" s="27" t="s">
        <v>3910</v>
      </c>
      <c r="G2659" s="28">
        <v>630879.4118</v>
      </c>
      <c r="H2659" s="29">
        <v>630879.4118</v>
      </c>
      <c r="I2659" s="29">
        <v>1</v>
      </c>
      <c r="J2659" s="30">
        <v>2021</v>
      </c>
      <c r="K2659" s="30">
        <v>2021</v>
      </c>
      <c r="L2659" s="31" t="s">
        <v>3073</v>
      </c>
      <c r="M2659" s="32" t="str">
        <f>IF(_xlfn.XLOOKUP(C2659,'Raw Data_OS_22'!$C$5:$C$4516,'Raw Data_OS_22'!$G$5:$G$4516,"New_Claim/ Reopening")= "New_Claim/ Reopening","New_Claim/ Reopening","Old_Claim")</f>
        <v>Old_Claim</v>
      </c>
      <c r="N2659" s="18" t="str">
        <f>IF(M2659=$N$2,IF(J2659=$N$1,"E1","D"),_xlfn.XLOOKUP(C2659,'Raw Data_OS_22'!$C$5:$C$4516,'Raw Data_OS_22'!$O$5:$O$4516))</f>
        <v>A</v>
      </c>
    </row>
    <row r="2660" spans="3:14" x14ac:dyDescent="0.35">
      <c r="C2660" s="26" t="s">
        <v>3760</v>
      </c>
      <c r="D2660" s="14">
        <v>44436</v>
      </c>
      <c r="E2660" s="14">
        <v>44523</v>
      </c>
      <c r="F2660" s="27" t="s">
        <v>3910</v>
      </c>
      <c r="G2660" s="28">
        <v>7500</v>
      </c>
      <c r="H2660" s="29">
        <v>7500</v>
      </c>
      <c r="I2660" s="29">
        <v>1</v>
      </c>
      <c r="J2660" s="30">
        <v>2021</v>
      </c>
      <c r="K2660" s="30">
        <v>2021</v>
      </c>
      <c r="L2660" s="31" t="s">
        <v>3073</v>
      </c>
      <c r="M2660" s="32" t="str">
        <f>IF(_xlfn.XLOOKUP(C2660,'Raw Data_OS_22'!$C$5:$C$4516,'Raw Data_OS_22'!$G$5:$G$4516,"New_Claim/ Reopening")= "New_Claim/ Reopening","New_Claim/ Reopening","Old_Claim")</f>
        <v>Old_Claim</v>
      </c>
      <c r="N2660" s="18" t="str">
        <f>IF(M2660=$N$2,IF(J2660=$N$1,"E1","D"),_xlfn.XLOOKUP(C2660,'Raw Data_OS_22'!$C$5:$C$4516,'Raw Data_OS_22'!$O$5:$O$4516))</f>
        <v>B1</v>
      </c>
    </row>
    <row r="2661" spans="3:14" x14ac:dyDescent="0.35">
      <c r="C2661" s="26" t="s">
        <v>3761</v>
      </c>
      <c r="D2661" s="14">
        <v>44408</v>
      </c>
      <c r="E2661" s="14">
        <v>44475</v>
      </c>
      <c r="F2661" s="27" t="s">
        <v>3910</v>
      </c>
      <c r="G2661" s="28">
        <v>60000</v>
      </c>
      <c r="H2661" s="29">
        <v>60000</v>
      </c>
      <c r="I2661" s="29">
        <v>1</v>
      </c>
      <c r="J2661" s="30">
        <v>2021</v>
      </c>
      <c r="K2661" s="30">
        <v>2021</v>
      </c>
      <c r="L2661" s="31" t="s">
        <v>3073</v>
      </c>
      <c r="M2661" s="32" t="str">
        <f>IF(_xlfn.XLOOKUP(C2661,'Raw Data_OS_22'!$C$5:$C$4516,'Raw Data_OS_22'!$G$5:$G$4516,"New_Claim/ Reopening")= "New_Claim/ Reopening","New_Claim/ Reopening","Old_Claim")</f>
        <v>Old_Claim</v>
      </c>
      <c r="N2661" s="18" t="str">
        <f>IF(M2661=$N$2,IF(J2661=$N$1,"E1","D"),_xlfn.XLOOKUP(C2661,'Raw Data_OS_22'!$C$5:$C$4516,'Raw Data_OS_22'!$O$5:$O$4516))</f>
        <v>B1</v>
      </c>
    </row>
    <row r="2662" spans="3:14" x14ac:dyDescent="0.35">
      <c r="C2662" s="26" t="s">
        <v>5983</v>
      </c>
      <c r="D2662" s="14">
        <v>44520</v>
      </c>
      <c r="E2662" s="14">
        <v>44525</v>
      </c>
      <c r="F2662" s="27" t="s">
        <v>3910</v>
      </c>
      <c r="G2662" s="28">
        <v>11060</v>
      </c>
      <c r="H2662" s="29">
        <v>11060</v>
      </c>
      <c r="I2662" s="29">
        <v>1</v>
      </c>
      <c r="J2662" s="30">
        <v>2021</v>
      </c>
      <c r="K2662" s="30">
        <v>2021</v>
      </c>
      <c r="L2662" s="31" t="s">
        <v>3138</v>
      </c>
      <c r="M2662" s="32" t="str">
        <f>IF(_xlfn.XLOOKUP(C2662,'Raw Data_OS_22'!$C$5:$C$4516,'Raw Data_OS_22'!$G$5:$G$4516,"New_Claim/ Reopening")= "New_Claim/ Reopening","New_Claim/ Reopening","Old_Claim")</f>
        <v>Old_Claim</v>
      </c>
      <c r="N2662" s="18" t="str">
        <f>IF(M2662=$N$2,IF(J2662=$N$1,"E1","D"),_xlfn.XLOOKUP(C2662,'Raw Data_OS_22'!$C$5:$C$4516,'Raw Data_OS_22'!$O$5:$O$4516))</f>
        <v>B2</v>
      </c>
    </row>
    <row r="2663" spans="3:14" x14ac:dyDescent="0.35">
      <c r="C2663" s="26" t="s">
        <v>3768</v>
      </c>
      <c r="D2663" s="14">
        <v>44520</v>
      </c>
      <c r="E2663" s="14">
        <v>44525</v>
      </c>
      <c r="F2663" s="27" t="s">
        <v>3908</v>
      </c>
      <c r="G2663" s="28">
        <v>6500</v>
      </c>
      <c r="H2663" s="29">
        <v>6500</v>
      </c>
      <c r="I2663" s="29">
        <v>1</v>
      </c>
      <c r="J2663" s="30">
        <v>2021</v>
      </c>
      <c r="K2663" s="30">
        <v>2021</v>
      </c>
      <c r="L2663" s="31" t="s">
        <v>3138</v>
      </c>
      <c r="M2663" s="32" t="str">
        <f>IF(_xlfn.XLOOKUP(C2663,'Raw Data_OS_22'!$C$5:$C$4516,'Raw Data_OS_22'!$G$5:$G$4516,"New_Claim/ Reopening")= "New_Claim/ Reopening","New_Claim/ Reopening","Old_Claim")</f>
        <v>Old_Claim</v>
      </c>
      <c r="N2663" s="18" t="str">
        <f>IF(M2663=$N$2,IF(J2663=$N$1,"E1","D"),_xlfn.XLOOKUP(C2663,'Raw Data_OS_22'!$C$5:$C$4516,'Raw Data_OS_22'!$O$5:$O$4516))</f>
        <v>B2</v>
      </c>
    </row>
    <row r="2664" spans="3:14" x14ac:dyDescent="0.35">
      <c r="C2664" s="26" t="s">
        <v>3769</v>
      </c>
      <c r="D2664" s="14">
        <v>44495</v>
      </c>
      <c r="E2664" s="14">
        <v>44525</v>
      </c>
      <c r="F2664" s="27" t="s">
        <v>3908</v>
      </c>
      <c r="G2664" s="28">
        <v>5000</v>
      </c>
      <c r="H2664" s="29">
        <v>5000</v>
      </c>
      <c r="I2664" s="29">
        <v>1</v>
      </c>
      <c r="J2664" s="30">
        <v>2021</v>
      </c>
      <c r="K2664" s="30">
        <v>2021</v>
      </c>
      <c r="L2664" s="31" t="s">
        <v>3138</v>
      </c>
      <c r="M2664" s="32" t="str">
        <f>IF(_xlfn.XLOOKUP(C2664,'Raw Data_OS_22'!$C$5:$C$4516,'Raw Data_OS_22'!$G$5:$G$4516,"New_Claim/ Reopening")= "New_Claim/ Reopening","New_Claim/ Reopening","Old_Claim")</f>
        <v>Old_Claim</v>
      </c>
      <c r="N2664" s="18" t="str">
        <f>IF(M2664=$N$2,IF(J2664=$N$1,"E1","D"),_xlfn.XLOOKUP(C2664,'Raw Data_OS_22'!$C$5:$C$4516,'Raw Data_OS_22'!$O$5:$O$4516))</f>
        <v>A</v>
      </c>
    </row>
    <row r="2665" spans="3:14" x14ac:dyDescent="0.35">
      <c r="C2665" s="26" t="s">
        <v>3770</v>
      </c>
      <c r="D2665" s="14">
        <v>44525</v>
      </c>
      <c r="E2665" s="14">
        <v>44526</v>
      </c>
      <c r="F2665" s="27" t="s">
        <v>3910</v>
      </c>
      <c r="G2665" s="28">
        <v>126500</v>
      </c>
      <c r="H2665" s="29">
        <v>126500</v>
      </c>
      <c r="I2665" s="29">
        <v>1</v>
      </c>
      <c r="J2665" s="30">
        <v>2021</v>
      </c>
      <c r="K2665" s="30">
        <v>2021</v>
      </c>
      <c r="L2665" s="31" t="s">
        <v>3138</v>
      </c>
      <c r="M2665" s="32" t="str">
        <f>IF(_xlfn.XLOOKUP(C2665,'Raw Data_OS_22'!$C$5:$C$4516,'Raw Data_OS_22'!$G$5:$G$4516,"New_Claim/ Reopening")= "New_Claim/ Reopening","New_Claim/ Reopening","Old_Claim")</f>
        <v>Old_Claim</v>
      </c>
      <c r="N2665" s="18" t="str">
        <f>IF(M2665=$N$2,IF(J2665=$N$1,"E1","D"),_xlfn.XLOOKUP(C2665,'Raw Data_OS_22'!$C$5:$C$4516,'Raw Data_OS_22'!$O$5:$O$4516))</f>
        <v>B1</v>
      </c>
    </row>
    <row r="2666" spans="3:14" x14ac:dyDescent="0.35">
      <c r="C2666" s="26" t="s">
        <v>3775</v>
      </c>
      <c r="D2666" s="14">
        <v>44471</v>
      </c>
      <c r="E2666" s="14">
        <v>44488</v>
      </c>
      <c r="F2666" s="27" t="s">
        <v>3910</v>
      </c>
      <c r="G2666" s="28">
        <v>1258638.2350000001</v>
      </c>
      <c r="H2666" s="29">
        <v>1258638.2350000001</v>
      </c>
      <c r="I2666" s="29">
        <v>1</v>
      </c>
      <c r="J2666" s="30">
        <v>2021</v>
      </c>
      <c r="K2666" s="30">
        <v>2021</v>
      </c>
      <c r="L2666" s="31" t="s">
        <v>3138</v>
      </c>
      <c r="M2666" s="32" t="str">
        <f>IF(_xlfn.XLOOKUP(C2666,'Raw Data_OS_22'!$C$5:$C$4516,'Raw Data_OS_22'!$G$5:$G$4516,"New_Claim/ Reopening")= "New_Claim/ Reopening","New_Claim/ Reopening","Old_Claim")</f>
        <v>Old_Claim</v>
      </c>
      <c r="N2666" s="18" t="str">
        <f>IF(M2666=$N$2,IF(J2666=$N$1,"E1","D"),_xlfn.XLOOKUP(C2666,'Raw Data_OS_22'!$C$5:$C$4516,'Raw Data_OS_22'!$O$5:$O$4516))</f>
        <v>B2</v>
      </c>
    </row>
    <row r="2667" spans="3:14" x14ac:dyDescent="0.35">
      <c r="C2667" s="26" t="s">
        <v>3776</v>
      </c>
      <c r="D2667" s="14">
        <v>44439</v>
      </c>
      <c r="E2667" s="14">
        <v>44455</v>
      </c>
      <c r="F2667" s="27" t="s">
        <v>3908</v>
      </c>
      <c r="G2667" s="28">
        <v>1412707</v>
      </c>
      <c r="H2667" s="29">
        <v>1412707</v>
      </c>
      <c r="I2667" s="29">
        <v>1</v>
      </c>
      <c r="J2667" s="30">
        <v>2021</v>
      </c>
      <c r="K2667" s="30">
        <v>2021</v>
      </c>
      <c r="L2667" s="31" t="s">
        <v>3073</v>
      </c>
      <c r="M2667" s="32" t="str">
        <f>IF(_xlfn.XLOOKUP(C2667,'Raw Data_OS_22'!$C$5:$C$4516,'Raw Data_OS_22'!$G$5:$G$4516,"New_Claim/ Reopening")= "New_Claim/ Reopening","New_Claim/ Reopening","Old_Claim")</f>
        <v>Old_Claim</v>
      </c>
      <c r="N2667" s="18" t="str">
        <f>IF(M2667=$N$2,IF(J2667=$N$1,"E1","D"),_xlfn.XLOOKUP(C2667,'Raw Data_OS_22'!$C$5:$C$4516,'Raw Data_OS_22'!$O$5:$O$4516))</f>
        <v>B1</v>
      </c>
    </row>
    <row r="2668" spans="3:14" x14ac:dyDescent="0.35">
      <c r="C2668" s="26" t="s">
        <v>3778</v>
      </c>
      <c r="D2668" s="14">
        <v>44112</v>
      </c>
      <c r="E2668" s="14">
        <v>44372</v>
      </c>
      <c r="F2668" s="27" t="s">
        <v>3910</v>
      </c>
      <c r="G2668" s="28">
        <v>20000</v>
      </c>
      <c r="H2668" s="29">
        <v>20000</v>
      </c>
      <c r="I2668" s="29">
        <v>1</v>
      </c>
      <c r="J2668" s="30">
        <v>2020</v>
      </c>
      <c r="K2668" s="30">
        <v>2021</v>
      </c>
      <c r="L2668" s="31" t="s">
        <v>11</v>
      </c>
      <c r="M2668" s="32" t="str">
        <f>IF(_xlfn.XLOOKUP(C2668,'Raw Data_OS_22'!$C$5:$C$4516,'Raw Data_OS_22'!$G$5:$G$4516,"New_Claim/ Reopening")= "New_Claim/ Reopening","New_Claim/ Reopening","Old_Claim")</f>
        <v>Old_Claim</v>
      </c>
      <c r="N2668" s="18" t="str">
        <f>IF(M2668=$N$2,IF(J2668=$N$1,"E1","D"),_xlfn.XLOOKUP(C2668,'Raw Data_OS_22'!$C$5:$C$4516,'Raw Data_OS_22'!$O$5:$O$4516))</f>
        <v>A</v>
      </c>
    </row>
    <row r="2669" spans="3:14" x14ac:dyDescent="0.35">
      <c r="C2669" s="26" t="s">
        <v>3779</v>
      </c>
      <c r="D2669" s="14">
        <v>44528</v>
      </c>
      <c r="E2669" s="14">
        <v>44530</v>
      </c>
      <c r="F2669" s="27" t="s">
        <v>3908</v>
      </c>
      <c r="G2669" s="28">
        <v>4060</v>
      </c>
      <c r="H2669" s="29">
        <v>4060</v>
      </c>
      <c r="I2669" s="29">
        <v>1</v>
      </c>
      <c r="J2669" s="30">
        <v>2021</v>
      </c>
      <c r="K2669" s="30">
        <v>2021</v>
      </c>
      <c r="L2669" s="31" t="s">
        <v>3138</v>
      </c>
      <c r="M2669" s="32" t="str">
        <f>IF(_xlfn.XLOOKUP(C2669,'Raw Data_OS_22'!$C$5:$C$4516,'Raw Data_OS_22'!$G$5:$G$4516,"New_Claim/ Reopening")= "New_Claim/ Reopening","New_Claim/ Reopening","Old_Claim")</f>
        <v>Old_Claim</v>
      </c>
      <c r="N2669" s="18" t="str">
        <f>IF(M2669=$N$2,IF(J2669=$N$1,"E1","D"),_xlfn.XLOOKUP(C2669,'Raw Data_OS_22'!$C$5:$C$4516,'Raw Data_OS_22'!$O$5:$O$4516))</f>
        <v>B2</v>
      </c>
    </row>
    <row r="2670" spans="3:14" x14ac:dyDescent="0.35">
      <c r="C2670" s="26" t="s">
        <v>3780</v>
      </c>
      <c r="D2670" s="14">
        <v>44513</v>
      </c>
      <c r="E2670" s="14">
        <v>44530</v>
      </c>
      <c r="F2670" s="27" t="s">
        <v>3910</v>
      </c>
      <c r="G2670" s="28">
        <v>550000</v>
      </c>
      <c r="H2670" s="29">
        <v>550000</v>
      </c>
      <c r="I2670" s="29">
        <v>1</v>
      </c>
      <c r="J2670" s="30">
        <v>2021</v>
      </c>
      <c r="K2670" s="30">
        <v>2021</v>
      </c>
      <c r="L2670" s="31" t="s">
        <v>3138</v>
      </c>
      <c r="M2670" s="32" t="str">
        <f>IF(_xlfn.XLOOKUP(C2670,'Raw Data_OS_22'!$C$5:$C$4516,'Raw Data_OS_22'!$G$5:$G$4516,"New_Claim/ Reopening")= "New_Claim/ Reopening","New_Claim/ Reopening","Old_Claim")</f>
        <v>Old_Claim</v>
      </c>
      <c r="N2670" s="18" t="str">
        <f>IF(M2670=$N$2,IF(J2670=$N$1,"E1","D"),_xlfn.XLOOKUP(C2670,'Raw Data_OS_22'!$C$5:$C$4516,'Raw Data_OS_22'!$O$5:$O$4516))</f>
        <v>B1</v>
      </c>
    </row>
    <row r="2671" spans="3:14" x14ac:dyDescent="0.35">
      <c r="C2671" s="26" t="s">
        <v>3783</v>
      </c>
      <c r="D2671" s="14">
        <v>44469</v>
      </c>
      <c r="E2671" s="14">
        <v>44530</v>
      </c>
      <c r="F2671" s="27" t="s">
        <v>3910</v>
      </c>
      <c r="G2671" s="28">
        <v>515292</v>
      </c>
      <c r="H2671" s="29">
        <v>515292</v>
      </c>
      <c r="I2671" s="29">
        <v>1</v>
      </c>
      <c r="J2671" s="30">
        <v>2021</v>
      </c>
      <c r="K2671" s="30">
        <v>2021</v>
      </c>
      <c r="L2671" s="31" t="s">
        <v>3073</v>
      </c>
      <c r="M2671" s="32" t="str">
        <f>IF(_xlfn.XLOOKUP(C2671,'Raw Data_OS_22'!$C$5:$C$4516,'Raw Data_OS_22'!$G$5:$G$4516,"New_Claim/ Reopening")= "New_Claim/ Reopening","New_Claim/ Reopening","Old_Claim")</f>
        <v>Old_Claim</v>
      </c>
      <c r="N2671" s="18" t="str">
        <f>IF(M2671=$N$2,IF(J2671=$N$1,"E1","D"),_xlfn.XLOOKUP(C2671,'Raw Data_OS_22'!$C$5:$C$4516,'Raw Data_OS_22'!$O$5:$O$4516))</f>
        <v>B1</v>
      </c>
    </row>
    <row r="2672" spans="3:14" x14ac:dyDescent="0.35">
      <c r="C2672" s="26" t="s">
        <v>3784</v>
      </c>
      <c r="D2672" s="14">
        <v>44474</v>
      </c>
      <c r="E2672" s="14">
        <v>44531</v>
      </c>
      <c r="F2672" s="27" t="s">
        <v>3908</v>
      </c>
      <c r="G2672" s="28">
        <v>1440000</v>
      </c>
      <c r="H2672" s="29">
        <v>1440000</v>
      </c>
      <c r="I2672" s="29">
        <v>1</v>
      </c>
      <c r="J2672" s="30">
        <v>2021</v>
      </c>
      <c r="K2672" s="30">
        <v>2021</v>
      </c>
      <c r="L2672" s="31" t="s">
        <v>3138</v>
      </c>
      <c r="M2672" s="32" t="str">
        <f>IF(_xlfn.XLOOKUP(C2672,'Raw Data_OS_22'!$C$5:$C$4516,'Raw Data_OS_22'!$G$5:$G$4516,"New_Claim/ Reopening")= "New_Claim/ Reopening","New_Claim/ Reopening","Old_Claim")</f>
        <v>Old_Claim</v>
      </c>
      <c r="N2672" s="18" t="str">
        <f>IF(M2672=$N$2,IF(J2672=$N$1,"E1","D"),_xlfn.XLOOKUP(C2672,'Raw Data_OS_22'!$C$5:$C$4516,'Raw Data_OS_22'!$O$5:$O$4516))</f>
        <v>B2</v>
      </c>
    </row>
    <row r="2673" spans="3:14" x14ac:dyDescent="0.35">
      <c r="C2673" s="26" t="s">
        <v>3786</v>
      </c>
      <c r="D2673" s="14">
        <v>44526</v>
      </c>
      <c r="E2673" s="14">
        <v>44529</v>
      </c>
      <c r="F2673" s="27" t="s">
        <v>3910</v>
      </c>
      <c r="G2673" s="28">
        <v>4000</v>
      </c>
      <c r="H2673" s="29">
        <v>4000</v>
      </c>
      <c r="I2673" s="29">
        <v>1</v>
      </c>
      <c r="J2673" s="30">
        <v>2021</v>
      </c>
      <c r="K2673" s="30">
        <v>2021</v>
      </c>
      <c r="L2673" s="31" t="s">
        <v>3138</v>
      </c>
      <c r="M2673" s="32" t="str">
        <f>IF(_xlfn.XLOOKUP(C2673,'Raw Data_OS_22'!$C$5:$C$4516,'Raw Data_OS_22'!$G$5:$G$4516,"New_Claim/ Reopening")= "New_Claim/ Reopening","New_Claim/ Reopening","Old_Claim")</f>
        <v>Old_Claim</v>
      </c>
      <c r="N2673" s="18" t="str">
        <f>IF(M2673=$N$2,IF(J2673=$N$1,"E1","D"),_xlfn.XLOOKUP(C2673,'Raw Data_OS_22'!$C$5:$C$4516,'Raw Data_OS_22'!$O$5:$O$4516))</f>
        <v>B2</v>
      </c>
    </row>
    <row r="2674" spans="3:14" x14ac:dyDescent="0.35">
      <c r="C2674" s="26" t="s">
        <v>3797</v>
      </c>
      <c r="D2674" s="14">
        <v>44472</v>
      </c>
      <c r="E2674" s="14">
        <v>44533</v>
      </c>
      <c r="F2674" s="27" t="s">
        <v>3908</v>
      </c>
      <c r="G2674" s="28">
        <v>500000</v>
      </c>
      <c r="H2674" s="29">
        <v>500000</v>
      </c>
      <c r="I2674" s="29">
        <v>1</v>
      </c>
      <c r="J2674" s="30">
        <v>2021</v>
      </c>
      <c r="K2674" s="30">
        <v>2021</v>
      </c>
      <c r="L2674" s="31" t="s">
        <v>3138</v>
      </c>
      <c r="M2674" s="32" t="str">
        <f>IF(_xlfn.XLOOKUP(C2674,'Raw Data_OS_22'!$C$5:$C$4516,'Raw Data_OS_22'!$G$5:$G$4516,"New_Claim/ Reopening")= "New_Claim/ Reopening","New_Claim/ Reopening","Old_Claim")</f>
        <v>Old_Claim</v>
      </c>
      <c r="N2674" s="18" t="str">
        <f>IF(M2674=$N$2,IF(J2674=$N$1,"E1","D"),_xlfn.XLOOKUP(C2674,'Raw Data_OS_22'!$C$5:$C$4516,'Raw Data_OS_22'!$O$5:$O$4516))</f>
        <v>B1</v>
      </c>
    </row>
    <row r="2675" spans="3:14" x14ac:dyDescent="0.35">
      <c r="C2675" s="26" t="s">
        <v>5994</v>
      </c>
      <c r="D2675" s="14">
        <v>44504</v>
      </c>
      <c r="E2675" s="14">
        <v>44504</v>
      </c>
      <c r="F2675" s="27" t="s">
        <v>3908</v>
      </c>
      <c r="G2675" s="28">
        <v>150620</v>
      </c>
      <c r="H2675" s="29">
        <v>150620</v>
      </c>
      <c r="I2675" s="29">
        <v>1</v>
      </c>
      <c r="J2675" s="30">
        <v>2021</v>
      </c>
      <c r="K2675" s="30">
        <v>2021</v>
      </c>
      <c r="L2675" s="31" t="s">
        <v>3138</v>
      </c>
      <c r="M2675" s="32" t="str">
        <f>IF(_xlfn.XLOOKUP(C2675,'Raw Data_OS_22'!$C$5:$C$4516,'Raw Data_OS_22'!$G$5:$G$4516,"New_Claim/ Reopening")= "New_Claim/ Reopening","New_Claim/ Reopening","Old_Claim")</f>
        <v>Old_Claim</v>
      </c>
      <c r="N2675" s="18" t="str">
        <f>IF(M2675=$N$2,IF(J2675=$N$1,"E1","D"),_xlfn.XLOOKUP(C2675,'Raw Data_OS_22'!$C$5:$C$4516,'Raw Data_OS_22'!$O$5:$O$4516))</f>
        <v>B2</v>
      </c>
    </row>
    <row r="2676" spans="3:14" x14ac:dyDescent="0.35">
      <c r="C2676" s="26" t="s">
        <v>3801</v>
      </c>
      <c r="D2676" s="14">
        <v>44530</v>
      </c>
      <c r="E2676" s="14">
        <v>44534</v>
      </c>
      <c r="F2676" s="27" t="s">
        <v>3910</v>
      </c>
      <c r="G2676" s="28">
        <v>22000</v>
      </c>
      <c r="H2676" s="29">
        <v>22000</v>
      </c>
      <c r="I2676" s="29">
        <v>1</v>
      </c>
      <c r="J2676" s="30">
        <v>2021</v>
      </c>
      <c r="K2676" s="30">
        <v>2021</v>
      </c>
      <c r="L2676" s="31" t="s">
        <v>3138</v>
      </c>
      <c r="M2676" s="32" t="str">
        <f>IF(_xlfn.XLOOKUP(C2676,'Raw Data_OS_22'!$C$5:$C$4516,'Raw Data_OS_22'!$G$5:$G$4516,"New_Claim/ Reopening")= "New_Claim/ Reopening","New_Claim/ Reopening","Old_Claim")</f>
        <v>Old_Claim</v>
      </c>
      <c r="N2676" s="18" t="str">
        <f>IF(M2676=$N$2,IF(J2676=$N$1,"E1","D"),_xlfn.XLOOKUP(C2676,'Raw Data_OS_22'!$C$5:$C$4516,'Raw Data_OS_22'!$O$5:$O$4516))</f>
        <v>B2</v>
      </c>
    </row>
    <row r="2677" spans="3:14" x14ac:dyDescent="0.35">
      <c r="C2677" s="26" t="s">
        <v>3802</v>
      </c>
      <c r="D2677" s="14">
        <v>44493</v>
      </c>
      <c r="E2677" s="14">
        <v>44516</v>
      </c>
      <c r="F2677" s="27" t="s">
        <v>3910</v>
      </c>
      <c r="G2677" s="28">
        <v>95000</v>
      </c>
      <c r="H2677" s="29">
        <v>95000</v>
      </c>
      <c r="I2677" s="29">
        <v>1</v>
      </c>
      <c r="J2677" s="30">
        <v>2021</v>
      </c>
      <c r="K2677" s="30">
        <v>2021</v>
      </c>
      <c r="L2677" s="31" t="s">
        <v>3138</v>
      </c>
      <c r="M2677" s="32" t="str">
        <f>IF(_xlfn.XLOOKUP(C2677,'Raw Data_OS_22'!$C$5:$C$4516,'Raw Data_OS_22'!$G$5:$G$4516,"New_Claim/ Reopening")= "New_Claim/ Reopening","New_Claim/ Reopening","Old_Claim")</f>
        <v>Old_Claim</v>
      </c>
      <c r="N2677" s="18" t="str">
        <f>IF(M2677=$N$2,IF(J2677=$N$1,"E1","D"),_xlfn.XLOOKUP(C2677,'Raw Data_OS_22'!$C$5:$C$4516,'Raw Data_OS_22'!$O$5:$O$4516))</f>
        <v>B2</v>
      </c>
    </row>
    <row r="2678" spans="3:14" x14ac:dyDescent="0.35">
      <c r="C2678" s="26" t="s">
        <v>3803</v>
      </c>
      <c r="D2678" s="14">
        <v>44531</v>
      </c>
      <c r="E2678" s="14">
        <v>44533</v>
      </c>
      <c r="F2678" s="27" t="s">
        <v>3908</v>
      </c>
      <c r="G2678" s="28">
        <v>23000</v>
      </c>
      <c r="H2678" s="29">
        <v>23000</v>
      </c>
      <c r="I2678" s="29">
        <v>1</v>
      </c>
      <c r="J2678" s="30">
        <v>2021</v>
      </c>
      <c r="K2678" s="30">
        <v>2021</v>
      </c>
      <c r="L2678" s="31" t="s">
        <v>3138</v>
      </c>
      <c r="M2678" s="32" t="str">
        <f>IF(_xlfn.XLOOKUP(C2678,'Raw Data_OS_22'!$C$5:$C$4516,'Raw Data_OS_22'!$G$5:$G$4516,"New_Claim/ Reopening")= "New_Claim/ Reopening","New_Claim/ Reopening","Old_Claim")</f>
        <v>Old_Claim</v>
      </c>
      <c r="N2678" s="18" t="str">
        <f>IF(M2678=$N$2,IF(J2678=$N$1,"E1","D"),_xlfn.XLOOKUP(C2678,'Raw Data_OS_22'!$C$5:$C$4516,'Raw Data_OS_22'!$O$5:$O$4516))</f>
        <v>A</v>
      </c>
    </row>
    <row r="2679" spans="3:14" x14ac:dyDescent="0.35">
      <c r="C2679" s="26" t="s">
        <v>3142</v>
      </c>
      <c r="D2679" s="14">
        <v>44415</v>
      </c>
      <c r="E2679" s="14">
        <v>44463</v>
      </c>
      <c r="F2679" s="27" t="s">
        <v>3910</v>
      </c>
      <c r="G2679" s="28">
        <v>19000</v>
      </c>
      <c r="H2679" s="29">
        <v>19000</v>
      </c>
      <c r="I2679" s="29">
        <v>1</v>
      </c>
      <c r="J2679" s="30">
        <v>2021</v>
      </c>
      <c r="K2679" s="30">
        <v>2021</v>
      </c>
      <c r="L2679" s="31" t="s">
        <v>3073</v>
      </c>
      <c r="M2679" s="32" t="str">
        <f>IF(_xlfn.XLOOKUP(C2679,'Raw Data_OS_22'!$C$5:$C$4516,'Raw Data_OS_22'!$G$5:$G$4516,"New_Claim/ Reopening")= "New_Claim/ Reopening","New_Claim/ Reopening","Old_Claim")</f>
        <v>Old_Claim</v>
      </c>
      <c r="N2679" s="18" t="str">
        <f>IF(M2679=$N$2,IF(J2679=$N$1,"E1","D"),_xlfn.XLOOKUP(C2679,'Raw Data_OS_22'!$C$5:$C$4516,'Raw Data_OS_22'!$O$5:$O$4516))</f>
        <v>A</v>
      </c>
    </row>
    <row r="2680" spans="3:14" x14ac:dyDescent="0.35">
      <c r="C2680" s="26" t="s">
        <v>3804</v>
      </c>
      <c r="D2680" s="14">
        <v>44535</v>
      </c>
      <c r="E2680" s="14">
        <v>44536</v>
      </c>
      <c r="F2680" s="27" t="s">
        <v>3908</v>
      </c>
      <c r="G2680" s="28">
        <v>16000</v>
      </c>
      <c r="H2680" s="29">
        <v>16000</v>
      </c>
      <c r="I2680" s="29">
        <v>1</v>
      </c>
      <c r="J2680" s="30">
        <v>2021</v>
      </c>
      <c r="K2680" s="30">
        <v>2021</v>
      </c>
      <c r="L2680" s="31" t="s">
        <v>3138</v>
      </c>
      <c r="M2680" s="32" t="str">
        <f>IF(_xlfn.XLOOKUP(C2680,'Raw Data_OS_22'!$C$5:$C$4516,'Raw Data_OS_22'!$G$5:$G$4516,"New_Claim/ Reopening")= "New_Claim/ Reopening","New_Claim/ Reopening","Old_Claim")</f>
        <v>Old_Claim</v>
      </c>
      <c r="N2680" s="18" t="str">
        <f>IF(M2680=$N$2,IF(J2680=$N$1,"E1","D"),_xlfn.XLOOKUP(C2680,'Raw Data_OS_22'!$C$5:$C$4516,'Raw Data_OS_22'!$O$5:$O$4516))</f>
        <v>A</v>
      </c>
    </row>
    <row r="2681" spans="3:14" x14ac:dyDescent="0.35">
      <c r="C2681" s="26" t="s">
        <v>3805</v>
      </c>
      <c r="D2681" s="14">
        <v>44530</v>
      </c>
      <c r="E2681" s="14">
        <v>44536</v>
      </c>
      <c r="F2681" s="27" t="s">
        <v>3910</v>
      </c>
      <c r="G2681" s="28">
        <v>62568</v>
      </c>
      <c r="H2681" s="29">
        <v>62568</v>
      </c>
      <c r="I2681" s="29">
        <v>1</v>
      </c>
      <c r="J2681" s="30">
        <v>2021</v>
      </c>
      <c r="K2681" s="30">
        <v>2021</v>
      </c>
      <c r="L2681" s="31" t="s">
        <v>3138</v>
      </c>
      <c r="M2681" s="32" t="str">
        <f>IF(_xlfn.XLOOKUP(C2681,'Raw Data_OS_22'!$C$5:$C$4516,'Raw Data_OS_22'!$G$5:$G$4516,"New_Claim/ Reopening")= "New_Claim/ Reopening","New_Claim/ Reopening","Old_Claim")</f>
        <v>Old_Claim</v>
      </c>
      <c r="N2681" s="18" t="str">
        <f>IF(M2681=$N$2,IF(J2681=$N$1,"E1","D"),_xlfn.XLOOKUP(C2681,'Raw Data_OS_22'!$C$5:$C$4516,'Raw Data_OS_22'!$O$5:$O$4516))</f>
        <v>B2</v>
      </c>
    </row>
    <row r="2682" spans="3:14" x14ac:dyDescent="0.35">
      <c r="C2682" s="26" t="s">
        <v>3807</v>
      </c>
      <c r="D2682" s="14">
        <v>44523</v>
      </c>
      <c r="E2682" s="14">
        <v>44536</v>
      </c>
      <c r="F2682" s="27" t="s">
        <v>3910</v>
      </c>
      <c r="G2682" s="28">
        <v>6776</v>
      </c>
      <c r="H2682" s="29">
        <v>6776</v>
      </c>
      <c r="I2682" s="29">
        <v>1</v>
      </c>
      <c r="J2682" s="30">
        <v>2021</v>
      </c>
      <c r="K2682" s="30">
        <v>2021</v>
      </c>
      <c r="L2682" s="31" t="s">
        <v>3138</v>
      </c>
      <c r="M2682" s="32" t="str">
        <f>IF(_xlfn.XLOOKUP(C2682,'Raw Data_OS_22'!$C$5:$C$4516,'Raw Data_OS_22'!$G$5:$G$4516,"New_Claim/ Reopening")= "New_Claim/ Reopening","New_Claim/ Reopening","Old_Claim")</f>
        <v>Old_Claim</v>
      </c>
      <c r="N2682" s="18" t="str">
        <f>IF(M2682=$N$2,IF(J2682=$N$1,"E1","D"),_xlfn.XLOOKUP(C2682,'Raw Data_OS_22'!$C$5:$C$4516,'Raw Data_OS_22'!$O$5:$O$4516))</f>
        <v>B2</v>
      </c>
    </row>
    <row r="2683" spans="3:14" x14ac:dyDescent="0.35">
      <c r="C2683" s="26" t="s">
        <v>3810</v>
      </c>
      <c r="D2683" s="14">
        <v>44536</v>
      </c>
      <c r="E2683" s="14">
        <v>44537</v>
      </c>
      <c r="F2683" s="27" t="s">
        <v>3908</v>
      </c>
      <c r="G2683" s="28">
        <v>26000</v>
      </c>
      <c r="H2683" s="29">
        <v>26000</v>
      </c>
      <c r="I2683" s="29">
        <v>1</v>
      </c>
      <c r="J2683" s="30">
        <v>2021</v>
      </c>
      <c r="K2683" s="30">
        <v>2021</v>
      </c>
      <c r="L2683" s="31" t="s">
        <v>3138</v>
      </c>
      <c r="M2683" s="32" t="str">
        <f>IF(_xlfn.XLOOKUP(C2683,'Raw Data_OS_22'!$C$5:$C$4516,'Raw Data_OS_22'!$G$5:$G$4516,"New_Claim/ Reopening")= "New_Claim/ Reopening","New_Claim/ Reopening","Old_Claim")</f>
        <v>Old_Claim</v>
      </c>
      <c r="N2683" s="18" t="str">
        <f>IF(M2683=$N$2,IF(J2683=$N$1,"E1","D"),_xlfn.XLOOKUP(C2683,'Raw Data_OS_22'!$C$5:$C$4516,'Raw Data_OS_22'!$O$5:$O$4516))</f>
        <v>A</v>
      </c>
    </row>
    <row r="2684" spans="3:14" x14ac:dyDescent="0.35">
      <c r="C2684" s="26" t="s">
        <v>3811</v>
      </c>
      <c r="D2684" s="14">
        <v>44535</v>
      </c>
      <c r="E2684" s="14">
        <v>44537</v>
      </c>
      <c r="F2684" s="27" t="s">
        <v>3910</v>
      </c>
      <c r="G2684" s="28">
        <v>425000</v>
      </c>
      <c r="H2684" s="29">
        <v>425000</v>
      </c>
      <c r="I2684" s="29">
        <v>1</v>
      </c>
      <c r="J2684" s="30">
        <v>2021</v>
      </c>
      <c r="K2684" s="30">
        <v>2021</v>
      </c>
      <c r="L2684" s="31" t="s">
        <v>3138</v>
      </c>
      <c r="M2684" s="32" t="str">
        <f>IF(_xlfn.XLOOKUP(C2684,'Raw Data_OS_22'!$C$5:$C$4516,'Raw Data_OS_22'!$G$5:$G$4516,"New_Claim/ Reopening")= "New_Claim/ Reopening","New_Claim/ Reopening","Old_Claim")</f>
        <v>Old_Claim</v>
      </c>
      <c r="N2684" s="18" t="str">
        <f>IF(M2684=$N$2,IF(J2684=$N$1,"E1","D"),_xlfn.XLOOKUP(C2684,'Raw Data_OS_22'!$C$5:$C$4516,'Raw Data_OS_22'!$O$5:$O$4516))</f>
        <v>B1</v>
      </c>
    </row>
    <row r="2685" spans="3:14" x14ac:dyDescent="0.35">
      <c r="C2685" s="26" t="s">
        <v>3814</v>
      </c>
      <c r="D2685" s="14">
        <v>44467</v>
      </c>
      <c r="E2685" s="14">
        <v>44514</v>
      </c>
      <c r="F2685" s="27" t="s">
        <v>3910</v>
      </c>
      <c r="G2685" s="28">
        <v>3550</v>
      </c>
      <c r="H2685" s="29">
        <v>3550</v>
      </c>
      <c r="I2685" s="29">
        <v>1</v>
      </c>
      <c r="J2685" s="30">
        <v>2021</v>
      </c>
      <c r="K2685" s="30">
        <v>2021</v>
      </c>
      <c r="L2685" s="31" t="s">
        <v>3073</v>
      </c>
      <c r="M2685" s="32" t="str">
        <f>IF(_xlfn.XLOOKUP(C2685,'Raw Data_OS_22'!$C$5:$C$4516,'Raw Data_OS_22'!$G$5:$G$4516,"New_Claim/ Reopening")= "New_Claim/ Reopening","New_Claim/ Reopening","Old_Claim")</f>
        <v>Old_Claim</v>
      </c>
      <c r="N2685" s="18" t="str">
        <f>IF(M2685=$N$2,IF(J2685=$N$1,"E1","D"),_xlfn.XLOOKUP(C2685,'Raw Data_OS_22'!$C$5:$C$4516,'Raw Data_OS_22'!$O$5:$O$4516))</f>
        <v>B1</v>
      </c>
    </row>
    <row r="2686" spans="3:14" x14ac:dyDescent="0.35">
      <c r="C2686" s="26" t="s">
        <v>3815</v>
      </c>
      <c r="D2686" s="14">
        <v>44523</v>
      </c>
      <c r="E2686" s="14">
        <v>44538</v>
      </c>
      <c r="F2686" s="27" t="s">
        <v>3910</v>
      </c>
      <c r="G2686" s="28">
        <v>43040</v>
      </c>
      <c r="H2686" s="29">
        <v>43040</v>
      </c>
      <c r="I2686" s="29">
        <v>1</v>
      </c>
      <c r="J2686" s="30">
        <v>2021</v>
      </c>
      <c r="K2686" s="30">
        <v>2021</v>
      </c>
      <c r="L2686" s="31" t="s">
        <v>3138</v>
      </c>
      <c r="M2686" s="32" t="str">
        <f>IF(_xlfn.XLOOKUP(C2686,'Raw Data_OS_22'!$C$5:$C$4516,'Raw Data_OS_22'!$G$5:$G$4516,"New_Claim/ Reopening")= "New_Claim/ Reopening","New_Claim/ Reopening","Old_Claim")</f>
        <v>Old_Claim</v>
      </c>
      <c r="N2686" s="18" t="str">
        <f>IF(M2686=$N$2,IF(J2686=$N$1,"E1","D"),_xlfn.XLOOKUP(C2686,'Raw Data_OS_22'!$C$5:$C$4516,'Raw Data_OS_22'!$O$5:$O$4516))</f>
        <v>B2</v>
      </c>
    </row>
    <row r="2687" spans="3:14" x14ac:dyDescent="0.35">
      <c r="C2687" s="26" t="s">
        <v>3816</v>
      </c>
      <c r="D2687" s="14">
        <v>44525</v>
      </c>
      <c r="E2687" s="14">
        <v>44538</v>
      </c>
      <c r="F2687" s="27" t="s">
        <v>3908</v>
      </c>
      <c r="G2687" s="28">
        <v>20000</v>
      </c>
      <c r="H2687" s="29">
        <v>20000</v>
      </c>
      <c r="I2687" s="29">
        <v>1</v>
      </c>
      <c r="J2687" s="30">
        <v>2021</v>
      </c>
      <c r="K2687" s="30">
        <v>2021</v>
      </c>
      <c r="L2687" s="31" t="s">
        <v>3138</v>
      </c>
      <c r="M2687" s="32" t="str">
        <f>IF(_xlfn.XLOOKUP(C2687,'Raw Data_OS_22'!$C$5:$C$4516,'Raw Data_OS_22'!$G$5:$G$4516,"New_Claim/ Reopening")= "New_Claim/ Reopening","New_Claim/ Reopening","Old_Claim")</f>
        <v>Old_Claim</v>
      </c>
      <c r="N2687" s="18" t="str">
        <f>IF(M2687=$N$2,IF(J2687=$N$1,"E1","D"),_xlfn.XLOOKUP(C2687,'Raw Data_OS_22'!$C$5:$C$4516,'Raw Data_OS_22'!$O$5:$O$4516))</f>
        <v>A</v>
      </c>
    </row>
    <row r="2688" spans="3:14" x14ac:dyDescent="0.35">
      <c r="C2688" s="26" t="s">
        <v>3817</v>
      </c>
      <c r="D2688" s="14">
        <v>44513</v>
      </c>
      <c r="E2688" s="14">
        <v>44532</v>
      </c>
      <c r="F2688" s="27" t="s">
        <v>3910</v>
      </c>
      <c r="G2688" s="28">
        <v>1000</v>
      </c>
      <c r="H2688" s="29">
        <v>1000</v>
      </c>
      <c r="I2688" s="29">
        <v>1</v>
      </c>
      <c r="J2688" s="30">
        <v>2021</v>
      </c>
      <c r="K2688" s="30">
        <v>2021</v>
      </c>
      <c r="L2688" s="31" t="s">
        <v>3138</v>
      </c>
      <c r="M2688" s="32" t="str">
        <f>IF(_xlfn.XLOOKUP(C2688,'Raw Data_OS_22'!$C$5:$C$4516,'Raw Data_OS_22'!$G$5:$G$4516,"New_Claim/ Reopening")= "New_Claim/ Reopening","New_Claim/ Reopening","Old_Claim")</f>
        <v>Old_Claim</v>
      </c>
      <c r="N2688" s="18" t="str">
        <f>IF(M2688=$N$2,IF(J2688=$N$1,"E1","D"),_xlfn.XLOOKUP(C2688,'Raw Data_OS_22'!$C$5:$C$4516,'Raw Data_OS_22'!$O$5:$O$4516))</f>
        <v>B1</v>
      </c>
    </row>
    <row r="2689" spans="3:14" x14ac:dyDescent="0.35">
      <c r="C2689" s="26" t="s">
        <v>3818</v>
      </c>
      <c r="D2689" s="14">
        <v>44498</v>
      </c>
      <c r="E2689" s="14">
        <v>44533</v>
      </c>
      <c r="F2689" s="27" t="s">
        <v>3910</v>
      </c>
      <c r="G2689" s="28">
        <v>76860</v>
      </c>
      <c r="H2689" s="29">
        <v>76860</v>
      </c>
      <c r="I2689" s="29">
        <v>1</v>
      </c>
      <c r="J2689" s="30">
        <v>2021</v>
      </c>
      <c r="K2689" s="30">
        <v>2021</v>
      </c>
      <c r="L2689" s="31" t="s">
        <v>3138</v>
      </c>
      <c r="M2689" s="32" t="str">
        <f>IF(_xlfn.XLOOKUP(C2689,'Raw Data_OS_22'!$C$5:$C$4516,'Raw Data_OS_22'!$G$5:$G$4516,"New_Claim/ Reopening")= "New_Claim/ Reopening","New_Claim/ Reopening","Old_Claim")</f>
        <v>Old_Claim</v>
      </c>
      <c r="N2689" s="18" t="str">
        <f>IF(M2689=$N$2,IF(J2689=$N$1,"E1","D"),_xlfn.XLOOKUP(C2689,'Raw Data_OS_22'!$C$5:$C$4516,'Raw Data_OS_22'!$O$5:$O$4516))</f>
        <v>B1</v>
      </c>
    </row>
    <row r="2690" spans="3:14" x14ac:dyDescent="0.35">
      <c r="C2690" s="26" t="s">
        <v>3819</v>
      </c>
      <c r="D2690" s="14">
        <v>44252</v>
      </c>
      <c r="E2690" s="14">
        <v>44463</v>
      </c>
      <c r="F2690" s="27" t="s">
        <v>3910</v>
      </c>
      <c r="G2690" s="28">
        <v>623529.4118</v>
      </c>
      <c r="H2690" s="29">
        <v>623529.4118</v>
      </c>
      <c r="I2690" s="29">
        <v>1</v>
      </c>
      <c r="J2690" s="30">
        <v>2021</v>
      </c>
      <c r="K2690" s="30">
        <v>2021</v>
      </c>
      <c r="L2690" s="31" t="s">
        <v>21</v>
      </c>
      <c r="M2690" s="32" t="str">
        <f>IF(_xlfn.XLOOKUP(C2690,'Raw Data_OS_22'!$C$5:$C$4516,'Raw Data_OS_22'!$G$5:$G$4516,"New_Claim/ Reopening")= "New_Claim/ Reopening","New_Claim/ Reopening","Old_Claim")</f>
        <v>Old_Claim</v>
      </c>
      <c r="N2690" s="18" t="str">
        <f>IF(M2690=$N$2,IF(J2690=$N$1,"E1","D"),_xlfn.XLOOKUP(C2690,'Raw Data_OS_22'!$C$5:$C$4516,'Raw Data_OS_22'!$O$5:$O$4516))</f>
        <v>A</v>
      </c>
    </row>
    <row r="2691" spans="3:14" x14ac:dyDescent="0.35">
      <c r="C2691" s="26" t="s">
        <v>3820</v>
      </c>
      <c r="D2691" s="14">
        <v>44346</v>
      </c>
      <c r="E2691" s="14">
        <v>44491</v>
      </c>
      <c r="F2691" s="27" t="s">
        <v>3910</v>
      </c>
      <c r="G2691" s="28">
        <v>800000</v>
      </c>
      <c r="H2691" s="29">
        <v>800000</v>
      </c>
      <c r="I2691" s="29">
        <v>1</v>
      </c>
      <c r="J2691" s="30">
        <v>2021</v>
      </c>
      <c r="K2691" s="30">
        <v>2021</v>
      </c>
      <c r="L2691" s="31" t="s">
        <v>2250</v>
      </c>
      <c r="M2691" s="32" t="str">
        <f>IF(_xlfn.XLOOKUP(C2691,'Raw Data_OS_22'!$C$5:$C$4516,'Raw Data_OS_22'!$G$5:$G$4516,"New_Claim/ Reopening")= "New_Claim/ Reopening","New_Claim/ Reopening","Old_Claim")</f>
        <v>Old_Claim</v>
      </c>
      <c r="N2691" s="18" t="str">
        <f>IF(M2691=$N$2,IF(J2691=$N$1,"E1","D"),_xlfn.XLOOKUP(C2691,'Raw Data_OS_22'!$C$5:$C$4516,'Raw Data_OS_22'!$O$5:$O$4516))</f>
        <v>B1</v>
      </c>
    </row>
    <row r="2692" spans="3:14" x14ac:dyDescent="0.35">
      <c r="C2692" s="26" t="s">
        <v>3821</v>
      </c>
      <c r="D2692" s="14">
        <v>44381</v>
      </c>
      <c r="E2692" s="14">
        <v>44413</v>
      </c>
      <c r="F2692" s="27" t="s">
        <v>3910</v>
      </c>
      <c r="G2692" s="28">
        <v>8000</v>
      </c>
      <c r="H2692" s="29">
        <v>8000</v>
      </c>
      <c r="I2692" s="29">
        <v>1</v>
      </c>
      <c r="J2692" s="30">
        <v>2021</v>
      </c>
      <c r="K2692" s="30">
        <v>2021</v>
      </c>
      <c r="L2692" s="31" t="s">
        <v>3073</v>
      </c>
      <c r="M2692" s="32" t="str">
        <f>IF(_xlfn.XLOOKUP(C2692,'Raw Data_OS_22'!$C$5:$C$4516,'Raw Data_OS_22'!$G$5:$G$4516,"New_Claim/ Reopening")= "New_Claim/ Reopening","New_Claim/ Reopening","Old_Claim")</f>
        <v>Old_Claim</v>
      </c>
      <c r="N2692" s="18" t="str">
        <f>IF(M2692=$N$2,IF(J2692=$N$1,"E1","D"),_xlfn.XLOOKUP(C2692,'Raw Data_OS_22'!$C$5:$C$4516,'Raw Data_OS_22'!$O$5:$O$4516))</f>
        <v>B1</v>
      </c>
    </row>
    <row r="2693" spans="3:14" x14ac:dyDescent="0.35">
      <c r="C2693" s="26" t="s">
        <v>3825</v>
      </c>
      <c r="D2693" s="14">
        <v>44506</v>
      </c>
      <c r="E2693" s="14">
        <v>44538</v>
      </c>
      <c r="F2693" s="27" t="s">
        <v>3910</v>
      </c>
      <c r="G2693" s="28">
        <v>1700000</v>
      </c>
      <c r="H2693" s="29">
        <v>1700000</v>
      </c>
      <c r="I2693" s="29">
        <v>1</v>
      </c>
      <c r="J2693" s="30">
        <v>2021</v>
      </c>
      <c r="K2693" s="30">
        <v>2021</v>
      </c>
      <c r="L2693" s="31" t="s">
        <v>3138</v>
      </c>
      <c r="M2693" s="32" t="str">
        <f>IF(_xlfn.XLOOKUP(C2693,'Raw Data_OS_22'!$C$5:$C$4516,'Raw Data_OS_22'!$G$5:$G$4516,"New_Claim/ Reopening")= "New_Claim/ Reopening","New_Claim/ Reopening","Old_Claim")</f>
        <v>Old_Claim</v>
      </c>
      <c r="N2693" s="18" t="str">
        <f>IF(M2693=$N$2,IF(J2693=$N$1,"E1","D"),_xlfn.XLOOKUP(C2693,'Raw Data_OS_22'!$C$5:$C$4516,'Raw Data_OS_22'!$O$5:$O$4516))</f>
        <v>B1</v>
      </c>
    </row>
    <row r="2694" spans="3:14" x14ac:dyDescent="0.35">
      <c r="C2694" s="26" t="s">
        <v>3826</v>
      </c>
      <c r="D2694" s="14">
        <v>44535</v>
      </c>
      <c r="E2694" s="14">
        <v>44537</v>
      </c>
      <c r="F2694" s="27" t="s">
        <v>3910</v>
      </c>
      <c r="G2694" s="28">
        <v>11060</v>
      </c>
      <c r="H2694" s="29">
        <v>11060</v>
      </c>
      <c r="I2694" s="29">
        <v>1</v>
      </c>
      <c r="J2694" s="30">
        <v>2021</v>
      </c>
      <c r="K2694" s="30">
        <v>2021</v>
      </c>
      <c r="L2694" s="31" t="s">
        <v>3138</v>
      </c>
      <c r="M2694" s="32" t="str">
        <f>IF(_xlfn.XLOOKUP(C2694,'Raw Data_OS_22'!$C$5:$C$4516,'Raw Data_OS_22'!$G$5:$G$4516,"New_Claim/ Reopening")= "New_Claim/ Reopening","New_Claim/ Reopening","Old_Claim")</f>
        <v>Old_Claim</v>
      </c>
      <c r="N2694" s="18" t="str">
        <f>IF(M2694=$N$2,IF(J2694=$N$1,"E1","D"),_xlfn.XLOOKUP(C2694,'Raw Data_OS_22'!$C$5:$C$4516,'Raw Data_OS_22'!$O$5:$O$4516))</f>
        <v>B2</v>
      </c>
    </row>
    <row r="2695" spans="3:14" x14ac:dyDescent="0.35">
      <c r="C2695" s="26" t="s">
        <v>3829</v>
      </c>
      <c r="D2695" s="14">
        <v>44541</v>
      </c>
      <c r="E2695" s="14">
        <v>44543</v>
      </c>
      <c r="F2695" s="27" t="s">
        <v>3910</v>
      </c>
      <c r="G2695" s="28">
        <v>175624</v>
      </c>
      <c r="H2695" s="29">
        <v>175624</v>
      </c>
      <c r="I2695" s="29">
        <v>1</v>
      </c>
      <c r="J2695" s="30">
        <v>2021</v>
      </c>
      <c r="K2695" s="30">
        <v>2021</v>
      </c>
      <c r="L2695" s="31" t="s">
        <v>3138</v>
      </c>
      <c r="M2695" s="32" t="str">
        <f>IF(_xlfn.XLOOKUP(C2695,'Raw Data_OS_22'!$C$5:$C$4516,'Raw Data_OS_22'!$G$5:$G$4516,"New_Claim/ Reopening")= "New_Claim/ Reopening","New_Claim/ Reopening","Old_Claim")</f>
        <v>Old_Claim</v>
      </c>
      <c r="N2695" s="18" t="str">
        <f>IF(M2695=$N$2,IF(J2695=$N$1,"E1","D"),_xlfn.XLOOKUP(C2695,'Raw Data_OS_22'!$C$5:$C$4516,'Raw Data_OS_22'!$O$5:$O$4516))</f>
        <v>B2</v>
      </c>
    </row>
    <row r="2696" spans="3:14" x14ac:dyDescent="0.35">
      <c r="C2696" s="26" t="s">
        <v>3837</v>
      </c>
      <c r="D2696" s="14">
        <v>43675</v>
      </c>
      <c r="E2696" s="14">
        <v>43677</v>
      </c>
      <c r="F2696" s="27" t="s">
        <v>658</v>
      </c>
      <c r="G2696" s="28">
        <v>5000</v>
      </c>
      <c r="H2696" s="29">
        <v>5000</v>
      </c>
      <c r="I2696" s="29">
        <v>1</v>
      </c>
      <c r="J2696" s="30">
        <v>2019</v>
      </c>
      <c r="K2696" s="30">
        <v>2019</v>
      </c>
      <c r="L2696" s="31" t="s">
        <v>140</v>
      </c>
      <c r="M2696" s="32" t="str">
        <f>IF(_xlfn.XLOOKUP(C2696,'Raw Data_OS_22'!$C$5:$C$4516,'Raw Data_OS_22'!$G$5:$G$4516,"New_Claim/ Reopening")= "New_Claim/ Reopening","New_Claim/ Reopening","Old_Claim")</f>
        <v>Old_Claim</v>
      </c>
      <c r="N2696" s="18" t="str">
        <f>IF(M2696=$N$2,IF(J2696=$N$1,"E1","D"),_xlfn.XLOOKUP(C2696,'Raw Data_OS_22'!$C$5:$C$4516,'Raw Data_OS_22'!$O$5:$O$4516))</f>
        <v>A</v>
      </c>
    </row>
    <row r="2697" spans="3:14" x14ac:dyDescent="0.35">
      <c r="C2697" s="26" t="s">
        <v>3841</v>
      </c>
      <c r="D2697" s="14">
        <v>44521</v>
      </c>
      <c r="E2697" s="14">
        <v>44545</v>
      </c>
      <c r="F2697" s="27" t="s">
        <v>3910</v>
      </c>
      <c r="G2697" s="28">
        <v>9360</v>
      </c>
      <c r="H2697" s="29">
        <v>9360</v>
      </c>
      <c r="I2697" s="29">
        <v>1</v>
      </c>
      <c r="J2697" s="30">
        <v>2021</v>
      </c>
      <c r="K2697" s="30">
        <v>2021</v>
      </c>
      <c r="L2697" s="31" t="s">
        <v>3138</v>
      </c>
      <c r="M2697" s="32" t="str">
        <f>IF(_xlfn.XLOOKUP(C2697,'Raw Data_OS_22'!$C$5:$C$4516,'Raw Data_OS_22'!$G$5:$G$4516,"New_Claim/ Reopening")= "New_Claim/ Reopening","New_Claim/ Reopening","Old_Claim")</f>
        <v>Old_Claim</v>
      </c>
      <c r="N2697" s="18" t="str">
        <f>IF(M2697=$N$2,IF(J2697=$N$1,"E1","D"),_xlfn.XLOOKUP(C2697,'Raw Data_OS_22'!$C$5:$C$4516,'Raw Data_OS_22'!$O$5:$O$4516))</f>
        <v>B1</v>
      </c>
    </row>
    <row r="2698" spans="3:14" x14ac:dyDescent="0.35">
      <c r="C2698" s="26" t="s">
        <v>3842</v>
      </c>
      <c r="D2698" s="14">
        <v>44538</v>
      </c>
      <c r="E2698" s="14">
        <v>44552</v>
      </c>
      <c r="F2698" s="27" t="s">
        <v>3910</v>
      </c>
      <c r="G2698" s="28">
        <v>1343794</v>
      </c>
      <c r="H2698" s="29">
        <v>1343794</v>
      </c>
      <c r="I2698" s="29">
        <v>1</v>
      </c>
      <c r="J2698" s="30">
        <v>2021</v>
      </c>
      <c r="K2698" s="30">
        <v>2021</v>
      </c>
      <c r="L2698" s="31" t="s">
        <v>3138</v>
      </c>
      <c r="M2698" s="32" t="str">
        <f>IF(_xlfn.XLOOKUP(C2698,'Raw Data_OS_22'!$C$5:$C$4516,'Raw Data_OS_22'!$G$5:$G$4516,"New_Claim/ Reopening")= "New_Claim/ Reopening","New_Claim/ Reopening","Old_Claim")</f>
        <v>Old_Claim</v>
      </c>
      <c r="N2698" s="18" t="str">
        <f>IF(M2698=$N$2,IF(J2698=$N$1,"E1","D"),_xlfn.XLOOKUP(C2698,'Raw Data_OS_22'!$C$5:$C$4516,'Raw Data_OS_22'!$O$5:$O$4516))</f>
        <v>B2</v>
      </c>
    </row>
    <row r="2699" spans="3:14" x14ac:dyDescent="0.35">
      <c r="C2699" s="26" t="s">
        <v>3844</v>
      </c>
      <c r="D2699" s="14">
        <v>44439</v>
      </c>
      <c r="E2699" s="14">
        <v>44553</v>
      </c>
      <c r="F2699" s="27" t="s">
        <v>658</v>
      </c>
      <c r="G2699" s="28">
        <v>30636</v>
      </c>
      <c r="H2699" s="29">
        <v>30636</v>
      </c>
      <c r="I2699" s="29">
        <v>1</v>
      </c>
      <c r="J2699" s="30">
        <v>2021</v>
      </c>
      <c r="K2699" s="30">
        <v>2021</v>
      </c>
      <c r="L2699" s="31" t="s">
        <v>3073</v>
      </c>
      <c r="M2699" s="32" t="str">
        <f>IF(_xlfn.XLOOKUP(C2699,'Raw Data_OS_22'!$C$5:$C$4516,'Raw Data_OS_22'!$G$5:$G$4516,"New_Claim/ Reopening")= "New_Claim/ Reopening","New_Claim/ Reopening","Old_Claim")</f>
        <v>Old_Claim</v>
      </c>
      <c r="N2699" s="18" t="str">
        <f>IF(M2699=$N$2,IF(J2699=$N$1,"E1","D"),_xlfn.XLOOKUP(C2699,'Raw Data_OS_22'!$C$5:$C$4516,'Raw Data_OS_22'!$O$5:$O$4516))</f>
        <v>B1</v>
      </c>
    </row>
    <row r="2700" spans="3:14" x14ac:dyDescent="0.35">
      <c r="C2700" s="26" t="s">
        <v>3845</v>
      </c>
      <c r="D2700" s="14">
        <v>44543</v>
      </c>
      <c r="E2700" s="14">
        <v>44553</v>
      </c>
      <c r="F2700" s="27" t="s">
        <v>3910</v>
      </c>
      <c r="G2700" s="28">
        <v>95048</v>
      </c>
      <c r="H2700" s="29">
        <v>95048</v>
      </c>
      <c r="I2700" s="29">
        <v>1</v>
      </c>
      <c r="J2700" s="30">
        <v>2021</v>
      </c>
      <c r="K2700" s="30">
        <v>2021</v>
      </c>
      <c r="L2700" s="31" t="s">
        <v>3138</v>
      </c>
      <c r="M2700" s="32" t="str">
        <f>IF(_xlfn.XLOOKUP(C2700,'Raw Data_OS_22'!$C$5:$C$4516,'Raw Data_OS_22'!$G$5:$G$4516,"New_Claim/ Reopening")= "New_Claim/ Reopening","New_Claim/ Reopening","Old_Claim")</f>
        <v>Old_Claim</v>
      </c>
      <c r="N2700" s="18" t="str">
        <f>IF(M2700=$N$2,IF(J2700=$N$1,"E1","D"),_xlfn.XLOOKUP(C2700,'Raw Data_OS_22'!$C$5:$C$4516,'Raw Data_OS_22'!$O$5:$O$4516))</f>
        <v>B2</v>
      </c>
    </row>
    <row r="2701" spans="3:14" x14ac:dyDescent="0.35">
      <c r="C2701" s="26" t="s">
        <v>6008</v>
      </c>
      <c r="D2701" s="14">
        <v>44553</v>
      </c>
      <c r="E2701" s="14">
        <v>44555</v>
      </c>
      <c r="F2701" s="27" t="s">
        <v>3910</v>
      </c>
      <c r="G2701" s="28">
        <v>107346</v>
      </c>
      <c r="H2701" s="29">
        <v>107346</v>
      </c>
      <c r="I2701" s="29">
        <v>1</v>
      </c>
      <c r="J2701" s="30">
        <v>2021</v>
      </c>
      <c r="K2701" s="30">
        <v>2021</v>
      </c>
      <c r="L2701" s="31" t="s">
        <v>3138</v>
      </c>
      <c r="M2701" s="32" t="str">
        <f>IF(_xlfn.XLOOKUP(C2701,'Raw Data_OS_22'!$C$5:$C$4516,'Raw Data_OS_22'!$G$5:$G$4516,"New_Claim/ Reopening")= "New_Claim/ Reopening","New_Claim/ Reopening","Old_Claim")</f>
        <v>Old_Claim</v>
      </c>
      <c r="N2701" s="18" t="str">
        <f>IF(M2701=$N$2,IF(J2701=$N$1,"E1","D"),_xlfn.XLOOKUP(C2701,'Raw Data_OS_22'!$C$5:$C$4516,'Raw Data_OS_22'!$O$5:$O$4516))</f>
        <v>B2</v>
      </c>
    </row>
    <row r="2702" spans="3:14" x14ac:dyDescent="0.35">
      <c r="C2702" s="26" t="s">
        <v>3851</v>
      </c>
      <c r="D2702" s="14">
        <v>44556</v>
      </c>
      <c r="E2702" s="14">
        <v>44558</v>
      </c>
      <c r="F2702" s="27" t="s">
        <v>3908</v>
      </c>
      <c r="G2702" s="28">
        <v>56694</v>
      </c>
      <c r="H2702" s="29">
        <v>56694</v>
      </c>
      <c r="I2702" s="29">
        <v>1</v>
      </c>
      <c r="J2702" s="30">
        <v>2021</v>
      </c>
      <c r="K2702" s="30">
        <v>2021</v>
      </c>
      <c r="L2702" s="31" t="s">
        <v>3138</v>
      </c>
      <c r="M2702" s="32" t="str">
        <f>IF(_xlfn.XLOOKUP(C2702,'Raw Data_OS_22'!$C$5:$C$4516,'Raw Data_OS_22'!$G$5:$G$4516,"New_Claim/ Reopening")= "New_Claim/ Reopening","New_Claim/ Reopening","Old_Claim")</f>
        <v>Old_Claim</v>
      </c>
      <c r="N2702" s="18" t="str">
        <f>IF(M2702=$N$2,IF(J2702=$N$1,"E1","D"),_xlfn.XLOOKUP(C2702,'Raw Data_OS_22'!$C$5:$C$4516,'Raw Data_OS_22'!$O$5:$O$4516))</f>
        <v>B2</v>
      </c>
    </row>
    <row r="2703" spans="3:14" x14ac:dyDescent="0.35">
      <c r="C2703" s="26" t="s">
        <v>3852</v>
      </c>
      <c r="D2703" s="14">
        <v>44553</v>
      </c>
      <c r="E2703" s="14">
        <v>44558</v>
      </c>
      <c r="F2703" s="27" t="s">
        <v>3910</v>
      </c>
      <c r="G2703" s="28">
        <v>7000</v>
      </c>
      <c r="H2703" s="29">
        <v>7000</v>
      </c>
      <c r="I2703" s="29">
        <v>1</v>
      </c>
      <c r="J2703" s="30">
        <v>2021</v>
      </c>
      <c r="K2703" s="30">
        <v>2021</v>
      </c>
      <c r="L2703" s="31" t="s">
        <v>3138</v>
      </c>
      <c r="M2703" s="32" t="str">
        <f>IF(_xlfn.XLOOKUP(C2703,'Raw Data_OS_22'!$C$5:$C$4516,'Raw Data_OS_22'!$G$5:$G$4516,"New_Claim/ Reopening")= "New_Claim/ Reopening","New_Claim/ Reopening","Old_Claim")</f>
        <v>Old_Claim</v>
      </c>
      <c r="N2703" s="18" t="str">
        <f>IF(M2703=$N$2,IF(J2703=$N$1,"E1","D"),_xlfn.XLOOKUP(C2703,'Raw Data_OS_22'!$C$5:$C$4516,'Raw Data_OS_22'!$O$5:$O$4516))</f>
        <v>B2</v>
      </c>
    </row>
    <row r="2704" spans="3:14" x14ac:dyDescent="0.35">
      <c r="C2704" s="26" t="s">
        <v>3853</v>
      </c>
      <c r="D2704" s="14">
        <v>44551</v>
      </c>
      <c r="E2704" s="14">
        <v>44559</v>
      </c>
      <c r="F2704" s="27" t="s">
        <v>3910</v>
      </c>
      <c r="G2704" s="28">
        <v>98136</v>
      </c>
      <c r="H2704" s="29">
        <v>98136</v>
      </c>
      <c r="I2704" s="29">
        <v>1</v>
      </c>
      <c r="J2704" s="30">
        <v>2021</v>
      </c>
      <c r="K2704" s="30">
        <v>2021</v>
      </c>
      <c r="L2704" s="31" t="s">
        <v>3138</v>
      </c>
      <c r="M2704" s="32" t="str">
        <f>IF(_xlfn.XLOOKUP(C2704,'Raw Data_OS_22'!$C$5:$C$4516,'Raw Data_OS_22'!$G$5:$G$4516,"New_Claim/ Reopening")= "New_Claim/ Reopening","New_Claim/ Reopening","Old_Claim")</f>
        <v>Old_Claim</v>
      </c>
      <c r="N2704" s="18" t="str">
        <f>IF(M2704=$N$2,IF(J2704=$N$1,"E1","D"),_xlfn.XLOOKUP(C2704,'Raw Data_OS_22'!$C$5:$C$4516,'Raw Data_OS_22'!$O$5:$O$4516))</f>
        <v>B1</v>
      </c>
    </row>
    <row r="2705" spans="3:14" x14ac:dyDescent="0.35">
      <c r="C2705" s="26" t="s">
        <v>3854</v>
      </c>
      <c r="D2705" s="14">
        <v>44536</v>
      </c>
      <c r="E2705" s="14">
        <v>44559</v>
      </c>
      <c r="F2705" s="27" t="s">
        <v>3908</v>
      </c>
      <c r="G2705" s="28">
        <v>251709</v>
      </c>
      <c r="H2705" s="29">
        <v>251709</v>
      </c>
      <c r="I2705" s="29">
        <v>1</v>
      </c>
      <c r="J2705" s="30">
        <v>2021</v>
      </c>
      <c r="K2705" s="30">
        <v>2021</v>
      </c>
      <c r="L2705" s="31" t="s">
        <v>3138</v>
      </c>
      <c r="M2705" s="32" t="str">
        <f>IF(_xlfn.XLOOKUP(C2705,'Raw Data_OS_22'!$C$5:$C$4516,'Raw Data_OS_22'!$G$5:$G$4516,"New_Claim/ Reopening")= "New_Claim/ Reopening","New_Claim/ Reopening","Old_Claim")</f>
        <v>Old_Claim</v>
      </c>
      <c r="N2705" s="18" t="str">
        <f>IF(M2705=$N$2,IF(J2705=$N$1,"E1","D"),_xlfn.XLOOKUP(C2705,'Raw Data_OS_22'!$C$5:$C$4516,'Raw Data_OS_22'!$O$5:$O$4516))</f>
        <v>B2</v>
      </c>
    </row>
    <row r="2706" spans="3:14" x14ac:dyDescent="0.35">
      <c r="C2706" s="26" t="s">
        <v>3857</v>
      </c>
      <c r="D2706" s="14">
        <v>44544</v>
      </c>
      <c r="E2706" s="14">
        <v>44560</v>
      </c>
      <c r="F2706" s="27" t="s">
        <v>3908</v>
      </c>
      <c r="G2706" s="28">
        <v>163808</v>
      </c>
      <c r="H2706" s="29">
        <v>163808</v>
      </c>
      <c r="I2706" s="29">
        <v>1</v>
      </c>
      <c r="J2706" s="30">
        <v>2021</v>
      </c>
      <c r="K2706" s="30">
        <v>2021</v>
      </c>
      <c r="L2706" s="31" t="s">
        <v>3138</v>
      </c>
      <c r="M2706" s="32" t="str">
        <f>IF(_xlfn.XLOOKUP(C2706,'Raw Data_OS_22'!$C$5:$C$4516,'Raw Data_OS_22'!$G$5:$G$4516,"New_Claim/ Reopening")= "New_Claim/ Reopening","New_Claim/ Reopening","Old_Claim")</f>
        <v>Old_Claim</v>
      </c>
      <c r="N2706" s="18" t="str">
        <f>IF(M2706=$N$2,IF(J2706=$N$1,"E1","D"),_xlfn.XLOOKUP(C2706,'Raw Data_OS_22'!$C$5:$C$4516,'Raw Data_OS_22'!$O$5:$O$4516))</f>
        <v>B1</v>
      </c>
    </row>
    <row r="2707" spans="3:14" x14ac:dyDescent="0.35">
      <c r="C2707" s="26" t="s">
        <v>3858</v>
      </c>
      <c r="D2707" s="14">
        <v>44533</v>
      </c>
      <c r="E2707" s="14">
        <v>44560</v>
      </c>
      <c r="F2707" s="27" t="s">
        <v>3908</v>
      </c>
      <c r="G2707" s="28">
        <v>15000</v>
      </c>
      <c r="H2707" s="29">
        <v>15000</v>
      </c>
      <c r="I2707" s="29">
        <v>1</v>
      </c>
      <c r="J2707" s="30">
        <v>2021</v>
      </c>
      <c r="K2707" s="30">
        <v>2021</v>
      </c>
      <c r="L2707" s="31" t="s">
        <v>3138</v>
      </c>
      <c r="M2707" s="32" t="str">
        <f>IF(_xlfn.XLOOKUP(C2707,'Raw Data_OS_22'!$C$5:$C$4516,'Raw Data_OS_22'!$G$5:$G$4516,"New_Claim/ Reopening")= "New_Claim/ Reopening","New_Claim/ Reopening","Old_Claim")</f>
        <v>Old_Claim</v>
      </c>
      <c r="N2707" s="18" t="str">
        <f>IF(M2707=$N$2,IF(J2707=$N$1,"E1","D"),_xlfn.XLOOKUP(C2707,'Raw Data_OS_22'!$C$5:$C$4516,'Raw Data_OS_22'!$O$5:$O$4516))</f>
        <v>B2</v>
      </c>
    </row>
    <row r="2708" spans="3:14" x14ac:dyDescent="0.35">
      <c r="C2708" s="26" t="s">
        <v>3862</v>
      </c>
      <c r="D2708" s="14">
        <v>44559</v>
      </c>
      <c r="E2708" s="14">
        <v>44560</v>
      </c>
      <c r="F2708" s="27" t="s">
        <v>3910</v>
      </c>
      <c r="G2708" s="28">
        <v>236648</v>
      </c>
      <c r="H2708" s="29">
        <v>236648</v>
      </c>
      <c r="I2708" s="29">
        <v>1</v>
      </c>
      <c r="J2708" s="30">
        <v>2021</v>
      </c>
      <c r="K2708" s="30">
        <v>2021</v>
      </c>
      <c r="L2708" s="31" t="s">
        <v>3138</v>
      </c>
      <c r="M2708" s="32" t="str">
        <f>IF(_xlfn.XLOOKUP(C2708,'Raw Data_OS_22'!$C$5:$C$4516,'Raw Data_OS_22'!$G$5:$G$4516,"New_Claim/ Reopening")= "New_Claim/ Reopening","New_Claim/ Reopening","Old_Claim")</f>
        <v>Old_Claim</v>
      </c>
      <c r="N2708" s="18" t="str">
        <f>IF(M2708=$N$2,IF(J2708=$N$1,"E1","D"),_xlfn.XLOOKUP(C2708,'Raw Data_OS_22'!$C$5:$C$4516,'Raw Data_OS_22'!$O$5:$O$4516))</f>
        <v>B1</v>
      </c>
    </row>
    <row r="2709" spans="3:14" x14ac:dyDescent="0.35">
      <c r="C2709" s="26" t="s">
        <v>6016</v>
      </c>
      <c r="D2709" s="14">
        <v>44519</v>
      </c>
      <c r="E2709" s="14">
        <v>44564</v>
      </c>
      <c r="F2709" s="27" t="s">
        <v>3910</v>
      </c>
      <c r="G2709" s="28">
        <v>6860</v>
      </c>
      <c r="H2709" s="29">
        <v>6860</v>
      </c>
      <c r="I2709" s="29">
        <v>1</v>
      </c>
      <c r="J2709" s="30">
        <v>2021</v>
      </c>
      <c r="K2709" s="30">
        <v>2022</v>
      </c>
      <c r="L2709" s="31" t="s">
        <v>3138</v>
      </c>
      <c r="M2709" s="32" t="str">
        <f>IF(_xlfn.XLOOKUP(C2709,'Raw Data_OS_22'!$C$5:$C$4516,'Raw Data_OS_22'!$G$5:$G$4516,"New_Claim/ Reopening")= "New_Claim/ Reopening","New_Claim/ Reopening","Old_Claim")</f>
        <v>Old_Claim</v>
      </c>
      <c r="N2709" s="18" t="str">
        <f>IF(M2709=$N$2,IF(J2709=$N$1,"E1","D"),_xlfn.XLOOKUP(C2709,'Raw Data_OS_22'!$C$5:$C$4516,'Raw Data_OS_22'!$O$5:$O$4516))</f>
        <v>B1</v>
      </c>
    </row>
    <row r="2710" spans="3:14" x14ac:dyDescent="0.35">
      <c r="C2710" s="26" t="s">
        <v>6022</v>
      </c>
      <c r="D2710" s="14">
        <v>44526</v>
      </c>
      <c r="E2710" s="14">
        <v>44564</v>
      </c>
      <c r="F2710" s="27" t="s">
        <v>3908</v>
      </c>
      <c r="G2710" s="28">
        <v>100000</v>
      </c>
      <c r="H2710" s="29">
        <v>100000</v>
      </c>
      <c r="I2710" s="29">
        <v>1</v>
      </c>
      <c r="J2710" s="30">
        <v>2021</v>
      </c>
      <c r="K2710" s="30">
        <v>2022</v>
      </c>
      <c r="L2710" s="31" t="s">
        <v>3138</v>
      </c>
      <c r="M2710" s="32" t="str">
        <f>IF(_xlfn.XLOOKUP(C2710,'Raw Data_OS_22'!$C$5:$C$4516,'Raw Data_OS_22'!$G$5:$G$4516,"New_Claim/ Reopening")= "New_Claim/ Reopening","New_Claim/ Reopening","Old_Claim")</f>
        <v>Old_Claim</v>
      </c>
      <c r="N2710" s="18" t="str">
        <f>IF(M2710=$N$2,IF(J2710=$N$1,"E1","D"),_xlfn.XLOOKUP(C2710,'Raw Data_OS_22'!$C$5:$C$4516,'Raw Data_OS_22'!$O$5:$O$4516))</f>
        <v>A</v>
      </c>
    </row>
    <row r="2711" spans="3:14" x14ac:dyDescent="0.35">
      <c r="C2711" s="26" t="s">
        <v>6023</v>
      </c>
      <c r="D2711" s="14">
        <v>44511</v>
      </c>
      <c r="E2711" s="14">
        <v>44564</v>
      </c>
      <c r="F2711" s="27" t="s">
        <v>3908</v>
      </c>
      <c r="G2711" s="28">
        <v>6626</v>
      </c>
      <c r="H2711" s="29">
        <v>6626</v>
      </c>
      <c r="I2711" s="29">
        <v>1</v>
      </c>
      <c r="J2711" s="30">
        <v>2021</v>
      </c>
      <c r="K2711" s="30">
        <v>2022</v>
      </c>
      <c r="L2711" s="31" t="s">
        <v>3138</v>
      </c>
      <c r="M2711" s="32" t="str">
        <f>IF(_xlfn.XLOOKUP(C2711,'Raw Data_OS_22'!$C$5:$C$4516,'Raw Data_OS_22'!$G$5:$G$4516,"New_Claim/ Reopening")= "New_Claim/ Reopening","New_Claim/ Reopening","Old_Claim")</f>
        <v>Old_Claim</v>
      </c>
      <c r="N2711" s="18" t="str">
        <f>IF(M2711=$N$2,IF(J2711=$N$1,"E1","D"),_xlfn.XLOOKUP(C2711,'Raw Data_OS_22'!$C$5:$C$4516,'Raw Data_OS_22'!$O$5:$O$4516))</f>
        <v>B2</v>
      </c>
    </row>
    <row r="2712" spans="3:14" x14ac:dyDescent="0.35">
      <c r="C2712" s="26" t="s">
        <v>6024</v>
      </c>
      <c r="D2712" s="14">
        <v>44531</v>
      </c>
      <c r="E2712" s="14">
        <v>44550</v>
      </c>
      <c r="F2712" s="27" t="s">
        <v>3910</v>
      </c>
      <c r="G2712" s="28">
        <v>848860</v>
      </c>
      <c r="H2712" s="29">
        <v>848860</v>
      </c>
      <c r="I2712" s="29">
        <v>1</v>
      </c>
      <c r="J2712" s="30">
        <v>2021</v>
      </c>
      <c r="K2712" s="30">
        <v>2021</v>
      </c>
      <c r="L2712" s="31" t="s">
        <v>3138</v>
      </c>
      <c r="M2712" s="32" t="str">
        <f>IF(_xlfn.XLOOKUP(C2712,'Raw Data_OS_22'!$C$5:$C$4516,'Raw Data_OS_22'!$G$5:$G$4516,"New_Claim/ Reopening")= "New_Claim/ Reopening","New_Claim/ Reopening","Old_Claim")</f>
        <v>Old_Claim</v>
      </c>
      <c r="N2712" s="18" t="str">
        <f>IF(M2712=$N$2,IF(J2712=$N$1,"E1","D"),_xlfn.XLOOKUP(C2712,'Raw Data_OS_22'!$C$5:$C$4516,'Raw Data_OS_22'!$O$5:$O$4516))</f>
        <v>A</v>
      </c>
    </row>
    <row r="2713" spans="3:14" x14ac:dyDescent="0.35">
      <c r="C2713" s="26" t="s">
        <v>6029</v>
      </c>
      <c r="D2713" s="14">
        <v>44564</v>
      </c>
      <c r="E2713" s="14">
        <v>44565</v>
      </c>
      <c r="F2713" s="27" t="s">
        <v>3910</v>
      </c>
      <c r="G2713" s="28">
        <v>100000</v>
      </c>
      <c r="H2713" s="29">
        <v>100000</v>
      </c>
      <c r="I2713" s="29">
        <v>1</v>
      </c>
      <c r="J2713" s="30">
        <v>2022</v>
      </c>
      <c r="K2713" s="30">
        <v>2022</v>
      </c>
      <c r="L2713" s="31" t="s">
        <v>6021</v>
      </c>
      <c r="M2713" s="32" t="str">
        <f>IF(_xlfn.XLOOKUP(C2713,'Raw Data_OS_22'!$C$5:$C$4516,'Raw Data_OS_22'!$G$5:$G$4516,"New_Claim/ Reopening")= "New_Claim/ Reopening","New_Claim/ Reopening","Old_Claim")</f>
        <v>Old_Claim</v>
      </c>
      <c r="N2713" s="18" t="str">
        <f>IF(M2713=$N$2,IF(J2713=$N$1,"E1","D"),_xlfn.XLOOKUP(C2713,'Raw Data_OS_22'!$C$5:$C$4516,'Raw Data_OS_22'!$O$5:$O$4516))</f>
        <v>A</v>
      </c>
    </row>
    <row r="2714" spans="3:14" x14ac:dyDescent="0.35">
      <c r="C2714" s="26" t="s">
        <v>6030</v>
      </c>
      <c r="D2714" s="14">
        <v>44540</v>
      </c>
      <c r="E2714" s="14">
        <v>44565</v>
      </c>
      <c r="F2714" s="27" t="s">
        <v>3910</v>
      </c>
      <c r="G2714" s="28">
        <v>11360</v>
      </c>
      <c r="H2714" s="29">
        <v>11360</v>
      </c>
      <c r="I2714" s="29">
        <v>1</v>
      </c>
      <c r="J2714" s="30">
        <v>2021</v>
      </c>
      <c r="K2714" s="30">
        <v>2022</v>
      </c>
      <c r="L2714" s="31" t="s">
        <v>3138</v>
      </c>
      <c r="M2714" s="32" t="str">
        <f>IF(_xlfn.XLOOKUP(C2714,'Raw Data_OS_22'!$C$5:$C$4516,'Raw Data_OS_22'!$G$5:$G$4516,"New_Claim/ Reopening")= "New_Claim/ Reopening","New_Claim/ Reopening","Old_Claim")</f>
        <v>Old_Claim</v>
      </c>
      <c r="N2714" s="18" t="str">
        <f>IF(M2714=$N$2,IF(J2714=$N$1,"E1","D"),_xlfn.XLOOKUP(C2714,'Raw Data_OS_22'!$C$5:$C$4516,'Raw Data_OS_22'!$O$5:$O$4516))</f>
        <v>B1</v>
      </c>
    </row>
    <row r="2715" spans="3:14" x14ac:dyDescent="0.35">
      <c r="C2715" s="26" t="s">
        <v>6031</v>
      </c>
      <c r="D2715" s="14">
        <v>44551</v>
      </c>
      <c r="E2715" s="14">
        <v>44553</v>
      </c>
      <c r="F2715" s="27" t="s">
        <v>3910</v>
      </c>
      <c r="G2715" s="28">
        <v>184026</v>
      </c>
      <c r="H2715" s="29">
        <v>184026</v>
      </c>
      <c r="I2715" s="29">
        <v>1</v>
      </c>
      <c r="J2715" s="30">
        <v>2021</v>
      </c>
      <c r="K2715" s="30">
        <v>2021</v>
      </c>
      <c r="L2715" s="31" t="s">
        <v>3138</v>
      </c>
      <c r="M2715" s="32" t="str">
        <f>IF(_xlfn.XLOOKUP(C2715,'Raw Data_OS_22'!$C$5:$C$4516,'Raw Data_OS_22'!$G$5:$G$4516,"New_Claim/ Reopening")= "New_Claim/ Reopening","New_Claim/ Reopening","Old_Claim")</f>
        <v>Old_Claim</v>
      </c>
      <c r="N2715" s="18" t="str">
        <f>IF(M2715=$N$2,IF(J2715=$N$1,"E1","D"),_xlfn.XLOOKUP(C2715,'Raw Data_OS_22'!$C$5:$C$4516,'Raw Data_OS_22'!$O$5:$O$4516))</f>
        <v>B1</v>
      </c>
    </row>
    <row r="2716" spans="3:14" x14ac:dyDescent="0.35">
      <c r="C2716" s="26" t="s">
        <v>6040</v>
      </c>
      <c r="D2716" s="14">
        <v>44523</v>
      </c>
      <c r="E2716" s="14">
        <v>44566</v>
      </c>
      <c r="F2716" s="27" t="s">
        <v>3910</v>
      </c>
      <c r="G2716" s="28">
        <v>6960</v>
      </c>
      <c r="H2716" s="29">
        <v>6960</v>
      </c>
      <c r="I2716" s="29">
        <v>1</v>
      </c>
      <c r="J2716" s="30">
        <v>2021</v>
      </c>
      <c r="K2716" s="30">
        <v>2022</v>
      </c>
      <c r="L2716" s="31" t="s">
        <v>3138</v>
      </c>
      <c r="M2716" s="32" t="str">
        <f>IF(_xlfn.XLOOKUP(C2716,'Raw Data_OS_22'!$C$5:$C$4516,'Raw Data_OS_22'!$G$5:$G$4516,"New_Claim/ Reopening")= "New_Claim/ Reopening","New_Claim/ Reopening","Old_Claim")</f>
        <v>Old_Claim</v>
      </c>
      <c r="N2716" s="18" t="str">
        <f>IF(M2716=$N$2,IF(J2716=$N$1,"E1","D"),_xlfn.XLOOKUP(C2716,'Raw Data_OS_22'!$C$5:$C$4516,'Raw Data_OS_22'!$O$5:$O$4516))</f>
        <v>B2</v>
      </c>
    </row>
    <row r="2717" spans="3:14" x14ac:dyDescent="0.35">
      <c r="C2717" s="26" t="s">
        <v>6042</v>
      </c>
      <c r="D2717" s="14">
        <v>44558</v>
      </c>
      <c r="E2717" s="14">
        <v>44566</v>
      </c>
      <c r="F2717" s="27" t="s">
        <v>3910</v>
      </c>
      <c r="G2717" s="28">
        <v>36000</v>
      </c>
      <c r="H2717" s="29">
        <v>36000</v>
      </c>
      <c r="I2717" s="29">
        <v>1</v>
      </c>
      <c r="J2717" s="30">
        <v>2021</v>
      </c>
      <c r="K2717" s="30">
        <v>2022</v>
      </c>
      <c r="L2717" s="31" t="s">
        <v>3138</v>
      </c>
      <c r="M2717" s="32" t="str">
        <f>IF(_xlfn.XLOOKUP(C2717,'Raw Data_OS_22'!$C$5:$C$4516,'Raw Data_OS_22'!$G$5:$G$4516,"New_Claim/ Reopening")= "New_Claim/ Reopening","New_Claim/ Reopening","Old_Claim")</f>
        <v>Old_Claim</v>
      </c>
      <c r="N2717" s="18" t="str">
        <f>IF(M2717=$N$2,IF(J2717=$N$1,"E1","D"),_xlfn.XLOOKUP(C2717,'Raw Data_OS_22'!$C$5:$C$4516,'Raw Data_OS_22'!$O$5:$O$4516))</f>
        <v>B2</v>
      </c>
    </row>
    <row r="2718" spans="3:14" x14ac:dyDescent="0.35">
      <c r="C2718" s="26" t="s">
        <v>6044</v>
      </c>
      <c r="D2718" s="14">
        <v>44517</v>
      </c>
      <c r="E2718" s="14">
        <v>44536</v>
      </c>
      <c r="F2718" s="27" t="s">
        <v>3910</v>
      </c>
      <c r="G2718" s="28">
        <v>17000</v>
      </c>
      <c r="H2718" s="29">
        <v>17000</v>
      </c>
      <c r="I2718" s="29">
        <v>1</v>
      </c>
      <c r="J2718" s="30">
        <v>2021</v>
      </c>
      <c r="K2718" s="30">
        <v>2021</v>
      </c>
      <c r="L2718" s="31" t="s">
        <v>3138</v>
      </c>
      <c r="M2718" s="32" t="str">
        <f>IF(_xlfn.XLOOKUP(C2718,'Raw Data_OS_22'!$C$5:$C$4516,'Raw Data_OS_22'!$G$5:$G$4516,"New_Claim/ Reopening")= "New_Claim/ Reopening","New_Claim/ Reopening","Old_Claim")</f>
        <v>Old_Claim</v>
      </c>
      <c r="N2718" s="18" t="str">
        <f>IF(M2718=$N$2,IF(J2718=$N$1,"E1","D"),_xlfn.XLOOKUP(C2718,'Raw Data_OS_22'!$C$5:$C$4516,'Raw Data_OS_22'!$O$5:$O$4516))</f>
        <v>A</v>
      </c>
    </row>
    <row r="2719" spans="3:14" x14ac:dyDescent="0.35">
      <c r="C2719" s="26" t="s">
        <v>6045</v>
      </c>
      <c r="D2719" s="14">
        <v>44530</v>
      </c>
      <c r="E2719" s="14">
        <v>44567</v>
      </c>
      <c r="F2719" s="27" t="s">
        <v>3910</v>
      </c>
      <c r="G2719" s="28">
        <v>100000</v>
      </c>
      <c r="H2719" s="29">
        <v>100000</v>
      </c>
      <c r="I2719" s="29">
        <v>1</v>
      </c>
      <c r="J2719" s="30">
        <v>2021</v>
      </c>
      <c r="K2719" s="30">
        <v>2022</v>
      </c>
      <c r="L2719" s="31" t="s">
        <v>3138</v>
      </c>
      <c r="M2719" s="32" t="str">
        <f>IF(_xlfn.XLOOKUP(C2719,'Raw Data_OS_22'!$C$5:$C$4516,'Raw Data_OS_22'!$G$5:$G$4516,"New_Claim/ Reopening")= "New_Claim/ Reopening","New_Claim/ Reopening","Old_Claim")</f>
        <v>Old_Claim</v>
      </c>
      <c r="N2719" s="18" t="str">
        <f>IF(M2719=$N$2,IF(J2719=$N$1,"E1","D"),_xlfn.XLOOKUP(C2719,'Raw Data_OS_22'!$C$5:$C$4516,'Raw Data_OS_22'!$O$5:$O$4516))</f>
        <v>B1</v>
      </c>
    </row>
    <row r="2720" spans="3:14" x14ac:dyDescent="0.35">
      <c r="C2720" s="26" t="s">
        <v>6047</v>
      </c>
      <c r="D2720" s="14">
        <v>44566</v>
      </c>
      <c r="E2720" s="14">
        <v>44568</v>
      </c>
      <c r="F2720" s="27" t="s">
        <v>3910</v>
      </c>
      <c r="G2720" s="28">
        <v>303000</v>
      </c>
      <c r="H2720" s="29">
        <v>303000</v>
      </c>
      <c r="I2720" s="29">
        <v>1</v>
      </c>
      <c r="J2720" s="30">
        <v>2022</v>
      </c>
      <c r="K2720" s="30">
        <v>2022</v>
      </c>
      <c r="L2720" s="31" t="s">
        <v>6021</v>
      </c>
      <c r="M2720" s="32" t="str">
        <f>IF(_xlfn.XLOOKUP(C2720,'Raw Data_OS_22'!$C$5:$C$4516,'Raw Data_OS_22'!$G$5:$G$4516,"New_Claim/ Reopening")= "New_Claim/ Reopening","New_Claim/ Reopening","Old_Claim")</f>
        <v>Old_Claim</v>
      </c>
      <c r="N2720" s="18" t="str">
        <f>IF(M2720=$N$2,IF(J2720=$N$1,"E1","D"),_xlfn.XLOOKUP(C2720,'Raw Data_OS_22'!$C$5:$C$4516,'Raw Data_OS_22'!$O$5:$O$4516))</f>
        <v>A</v>
      </c>
    </row>
    <row r="2721" spans="3:14" x14ac:dyDescent="0.35">
      <c r="C2721" s="26" t="s">
        <v>6049</v>
      </c>
      <c r="D2721" s="14">
        <v>44557</v>
      </c>
      <c r="E2721" s="14">
        <v>44568</v>
      </c>
      <c r="F2721" s="27" t="s">
        <v>3910</v>
      </c>
      <c r="G2721" s="28">
        <v>14500</v>
      </c>
      <c r="H2721" s="29">
        <v>14500</v>
      </c>
      <c r="I2721" s="29">
        <v>1</v>
      </c>
      <c r="J2721" s="30">
        <v>2021</v>
      </c>
      <c r="K2721" s="30">
        <v>2022</v>
      </c>
      <c r="L2721" s="31" t="s">
        <v>3138</v>
      </c>
      <c r="M2721" s="32" t="str">
        <f>IF(_xlfn.XLOOKUP(C2721,'Raw Data_OS_22'!$C$5:$C$4516,'Raw Data_OS_22'!$G$5:$G$4516,"New_Claim/ Reopening")= "New_Claim/ Reopening","New_Claim/ Reopening","Old_Claim")</f>
        <v>Old_Claim</v>
      </c>
      <c r="N2721" s="18" t="str">
        <f>IF(M2721=$N$2,IF(J2721=$N$1,"E1","D"),_xlfn.XLOOKUP(C2721,'Raw Data_OS_22'!$C$5:$C$4516,'Raw Data_OS_22'!$O$5:$O$4516))</f>
        <v>A</v>
      </c>
    </row>
    <row r="2722" spans="3:14" x14ac:dyDescent="0.35">
      <c r="C2722" s="26" t="s">
        <v>6051</v>
      </c>
      <c r="D2722" s="14">
        <v>44567</v>
      </c>
      <c r="E2722" s="14">
        <v>44568</v>
      </c>
      <c r="F2722" s="27" t="s">
        <v>3908</v>
      </c>
      <c r="G2722" s="28">
        <v>5000</v>
      </c>
      <c r="H2722" s="29">
        <v>5000</v>
      </c>
      <c r="I2722" s="29">
        <v>1</v>
      </c>
      <c r="J2722" s="30">
        <v>2022</v>
      </c>
      <c r="K2722" s="30">
        <v>2022</v>
      </c>
      <c r="L2722" s="31" t="s">
        <v>6021</v>
      </c>
      <c r="M2722" s="32" t="str">
        <f>IF(_xlfn.XLOOKUP(C2722,'Raw Data_OS_22'!$C$5:$C$4516,'Raw Data_OS_22'!$G$5:$G$4516,"New_Claim/ Reopening")= "New_Claim/ Reopening","New_Claim/ Reopening","Old_Claim")</f>
        <v>Old_Claim</v>
      </c>
      <c r="N2722" s="18" t="str">
        <f>IF(M2722=$N$2,IF(J2722=$N$1,"E1","D"),_xlfn.XLOOKUP(C2722,'Raw Data_OS_22'!$C$5:$C$4516,'Raw Data_OS_22'!$O$5:$O$4516))</f>
        <v>A</v>
      </c>
    </row>
    <row r="2723" spans="3:14" x14ac:dyDescent="0.35">
      <c r="C2723" s="26" t="s">
        <v>6052</v>
      </c>
      <c r="D2723" s="14">
        <v>44562</v>
      </c>
      <c r="E2723" s="14">
        <v>44567</v>
      </c>
      <c r="F2723" s="27" t="s">
        <v>3910</v>
      </c>
      <c r="G2723" s="28">
        <v>217000</v>
      </c>
      <c r="H2723" s="29">
        <v>217000</v>
      </c>
      <c r="I2723" s="29">
        <v>1</v>
      </c>
      <c r="J2723" s="30">
        <v>2022</v>
      </c>
      <c r="K2723" s="30">
        <v>2022</v>
      </c>
      <c r="L2723" s="31" t="s">
        <v>6021</v>
      </c>
      <c r="M2723" s="32" t="str">
        <f>IF(_xlfn.XLOOKUP(C2723,'Raw Data_OS_22'!$C$5:$C$4516,'Raw Data_OS_22'!$G$5:$G$4516,"New_Claim/ Reopening")= "New_Claim/ Reopening","New_Claim/ Reopening","Old_Claim")</f>
        <v>Old_Claim</v>
      </c>
      <c r="N2723" s="18" t="str">
        <f>IF(M2723=$N$2,IF(J2723=$N$1,"E1","D"),_xlfn.XLOOKUP(C2723,'Raw Data_OS_22'!$C$5:$C$4516,'Raw Data_OS_22'!$O$5:$O$4516))</f>
        <v>B2</v>
      </c>
    </row>
    <row r="2724" spans="3:14" x14ac:dyDescent="0.35">
      <c r="C2724" s="26" t="s">
        <v>6054</v>
      </c>
      <c r="D2724" s="14">
        <v>44564</v>
      </c>
      <c r="E2724" s="14">
        <v>44568</v>
      </c>
      <c r="F2724" s="27" t="s">
        <v>3910</v>
      </c>
      <c r="G2724" s="28">
        <v>95162.941200000001</v>
      </c>
      <c r="H2724" s="29">
        <v>95162.941200000001</v>
      </c>
      <c r="I2724" s="29">
        <v>1</v>
      </c>
      <c r="J2724" s="30">
        <v>2022</v>
      </c>
      <c r="K2724" s="30">
        <v>2022</v>
      </c>
      <c r="L2724" s="31" t="s">
        <v>6021</v>
      </c>
      <c r="M2724" s="32" t="str">
        <f>IF(_xlfn.XLOOKUP(C2724,'Raw Data_OS_22'!$C$5:$C$4516,'Raw Data_OS_22'!$G$5:$G$4516,"New_Claim/ Reopening")= "New_Claim/ Reopening","New_Claim/ Reopening","Old_Claim")</f>
        <v>Old_Claim</v>
      </c>
      <c r="N2724" s="18" t="str">
        <f>IF(M2724=$N$2,IF(J2724=$N$1,"E1","D"),_xlfn.XLOOKUP(C2724,'Raw Data_OS_22'!$C$5:$C$4516,'Raw Data_OS_22'!$O$5:$O$4516))</f>
        <v>A</v>
      </c>
    </row>
    <row r="2725" spans="3:14" x14ac:dyDescent="0.35">
      <c r="C2725" s="26" t="s">
        <v>6061</v>
      </c>
      <c r="D2725" s="14">
        <v>44568</v>
      </c>
      <c r="E2725" s="14">
        <v>44572</v>
      </c>
      <c r="F2725" s="27" t="s">
        <v>3910</v>
      </c>
      <c r="G2725" s="28">
        <v>184500</v>
      </c>
      <c r="H2725" s="29">
        <v>184500</v>
      </c>
      <c r="I2725" s="29">
        <v>1</v>
      </c>
      <c r="J2725" s="30">
        <v>2022</v>
      </c>
      <c r="K2725" s="30">
        <v>2022</v>
      </c>
      <c r="L2725" s="31" t="s">
        <v>6021</v>
      </c>
      <c r="M2725" s="32" t="str">
        <f>IF(_xlfn.XLOOKUP(C2725,'Raw Data_OS_22'!$C$5:$C$4516,'Raw Data_OS_22'!$G$5:$G$4516,"New_Claim/ Reopening")= "New_Claim/ Reopening","New_Claim/ Reopening","Old_Claim")</f>
        <v>Old_Claim</v>
      </c>
      <c r="N2725" s="18" t="str">
        <f>IF(M2725=$N$2,IF(J2725=$N$1,"E1","D"),_xlfn.XLOOKUP(C2725,'Raw Data_OS_22'!$C$5:$C$4516,'Raw Data_OS_22'!$O$5:$O$4516))</f>
        <v>B2</v>
      </c>
    </row>
    <row r="2726" spans="3:14" x14ac:dyDescent="0.35">
      <c r="C2726" s="26" t="s">
        <v>6064</v>
      </c>
      <c r="D2726" s="14">
        <v>44572</v>
      </c>
      <c r="E2726" s="14">
        <v>44573</v>
      </c>
      <c r="F2726" s="27" t="s">
        <v>3910</v>
      </c>
      <c r="G2726" s="28">
        <v>15000</v>
      </c>
      <c r="H2726" s="29">
        <v>15000</v>
      </c>
      <c r="I2726" s="29">
        <v>1</v>
      </c>
      <c r="J2726" s="30">
        <v>2022</v>
      </c>
      <c r="K2726" s="30">
        <v>2022</v>
      </c>
      <c r="L2726" s="31" t="s">
        <v>6021</v>
      </c>
      <c r="M2726" s="32" t="str">
        <f>IF(_xlfn.XLOOKUP(C2726,'Raw Data_OS_22'!$C$5:$C$4516,'Raw Data_OS_22'!$G$5:$G$4516,"New_Claim/ Reopening")= "New_Claim/ Reopening","New_Claim/ Reopening","Old_Claim")</f>
        <v>Old_Claim</v>
      </c>
      <c r="N2726" s="18" t="str">
        <f>IF(M2726=$N$2,IF(J2726=$N$1,"E1","D"),_xlfn.XLOOKUP(C2726,'Raw Data_OS_22'!$C$5:$C$4516,'Raw Data_OS_22'!$O$5:$O$4516))</f>
        <v>A</v>
      </c>
    </row>
    <row r="2727" spans="3:14" x14ac:dyDescent="0.35">
      <c r="C2727" s="26" t="s">
        <v>6074</v>
      </c>
      <c r="D2727" s="14">
        <v>44529</v>
      </c>
      <c r="E2727" s="14">
        <v>44573</v>
      </c>
      <c r="F2727" s="27" t="s">
        <v>3908</v>
      </c>
      <c r="G2727" s="28">
        <v>225474</v>
      </c>
      <c r="H2727" s="29">
        <v>225474</v>
      </c>
      <c r="I2727" s="29">
        <v>1</v>
      </c>
      <c r="J2727" s="30">
        <v>2021</v>
      </c>
      <c r="K2727" s="30">
        <v>2022</v>
      </c>
      <c r="L2727" s="31" t="s">
        <v>3138</v>
      </c>
      <c r="M2727" s="32" t="str">
        <f>IF(_xlfn.XLOOKUP(C2727,'Raw Data_OS_22'!$C$5:$C$4516,'Raw Data_OS_22'!$G$5:$G$4516,"New_Claim/ Reopening")= "New_Claim/ Reopening","New_Claim/ Reopening","Old_Claim")</f>
        <v>Old_Claim</v>
      </c>
      <c r="N2727" s="18" t="str">
        <f>IF(M2727=$N$2,IF(J2727=$N$1,"E1","D"),_xlfn.XLOOKUP(C2727,'Raw Data_OS_22'!$C$5:$C$4516,'Raw Data_OS_22'!$O$5:$O$4516))</f>
        <v>B2</v>
      </c>
    </row>
    <row r="2728" spans="3:14" x14ac:dyDescent="0.35">
      <c r="C2728" s="26" t="s">
        <v>6075</v>
      </c>
      <c r="D2728" s="14">
        <v>44505</v>
      </c>
      <c r="E2728" s="14">
        <v>44574</v>
      </c>
      <c r="F2728" s="27" t="s">
        <v>3910</v>
      </c>
      <c r="G2728" s="28">
        <v>610410</v>
      </c>
      <c r="H2728" s="29">
        <v>610410</v>
      </c>
      <c r="I2728" s="29">
        <v>1</v>
      </c>
      <c r="J2728" s="30">
        <v>2021</v>
      </c>
      <c r="K2728" s="30">
        <v>2022</v>
      </c>
      <c r="L2728" s="31" t="s">
        <v>3138</v>
      </c>
      <c r="M2728" s="32" t="str">
        <f>IF(_xlfn.XLOOKUP(C2728,'Raw Data_OS_22'!$C$5:$C$4516,'Raw Data_OS_22'!$G$5:$G$4516,"New_Claim/ Reopening")= "New_Claim/ Reopening","New_Claim/ Reopening","Old_Claim")</f>
        <v>Old_Claim</v>
      </c>
      <c r="N2728" s="18" t="str">
        <f>IF(M2728=$N$2,IF(J2728=$N$1,"E1","D"),_xlfn.XLOOKUP(C2728,'Raw Data_OS_22'!$C$5:$C$4516,'Raw Data_OS_22'!$O$5:$O$4516))</f>
        <v>B1</v>
      </c>
    </row>
    <row r="2729" spans="3:14" x14ac:dyDescent="0.35">
      <c r="C2729" s="26" t="s">
        <v>6084</v>
      </c>
      <c r="D2729" s="14">
        <v>44559</v>
      </c>
      <c r="E2729" s="14">
        <v>44578</v>
      </c>
      <c r="F2729" s="27" t="s">
        <v>3910</v>
      </c>
      <c r="G2729" s="28">
        <v>177500</v>
      </c>
      <c r="H2729" s="29">
        <v>177500</v>
      </c>
      <c r="I2729" s="29">
        <v>1</v>
      </c>
      <c r="J2729" s="30">
        <v>2021</v>
      </c>
      <c r="K2729" s="30">
        <v>2022</v>
      </c>
      <c r="L2729" s="31" t="s">
        <v>3138</v>
      </c>
      <c r="M2729" s="32" t="str">
        <f>IF(_xlfn.XLOOKUP(C2729,'Raw Data_OS_22'!$C$5:$C$4516,'Raw Data_OS_22'!$G$5:$G$4516,"New_Claim/ Reopening")= "New_Claim/ Reopening","New_Claim/ Reopening","Old_Claim")</f>
        <v>Old_Claim</v>
      </c>
      <c r="N2729" s="18" t="str">
        <f>IF(M2729=$N$2,IF(J2729=$N$1,"E1","D"),_xlfn.XLOOKUP(C2729,'Raw Data_OS_22'!$C$5:$C$4516,'Raw Data_OS_22'!$O$5:$O$4516))</f>
        <v>B2</v>
      </c>
    </row>
    <row r="2730" spans="3:14" x14ac:dyDescent="0.35">
      <c r="C2730" s="26" t="s">
        <v>6086</v>
      </c>
      <c r="D2730" s="14">
        <v>44571</v>
      </c>
      <c r="E2730" s="14">
        <v>44578</v>
      </c>
      <c r="F2730" s="27" t="s">
        <v>3910</v>
      </c>
      <c r="G2730" s="28">
        <v>10680</v>
      </c>
      <c r="H2730" s="29">
        <v>10680</v>
      </c>
      <c r="I2730" s="29">
        <v>1</v>
      </c>
      <c r="J2730" s="30">
        <v>2022</v>
      </c>
      <c r="K2730" s="30">
        <v>2022</v>
      </c>
      <c r="L2730" s="31" t="s">
        <v>6021</v>
      </c>
      <c r="M2730" s="32" t="str">
        <f>IF(_xlfn.XLOOKUP(C2730,'Raw Data_OS_22'!$C$5:$C$4516,'Raw Data_OS_22'!$G$5:$G$4516,"New_Claim/ Reopening")= "New_Claim/ Reopening","New_Claim/ Reopening","Old_Claim")</f>
        <v>Old_Claim</v>
      </c>
      <c r="N2730" s="18" t="str">
        <f>IF(M2730=$N$2,IF(J2730=$N$1,"E1","D"),_xlfn.XLOOKUP(C2730,'Raw Data_OS_22'!$C$5:$C$4516,'Raw Data_OS_22'!$O$5:$O$4516))</f>
        <v>A</v>
      </c>
    </row>
    <row r="2731" spans="3:14" x14ac:dyDescent="0.35">
      <c r="C2731" s="26" t="s">
        <v>6087</v>
      </c>
      <c r="D2731" s="14">
        <v>44574</v>
      </c>
      <c r="E2731" s="14">
        <v>44578</v>
      </c>
      <c r="F2731" s="27" t="s">
        <v>3910</v>
      </c>
      <c r="G2731" s="28">
        <v>7000</v>
      </c>
      <c r="H2731" s="29">
        <v>7000</v>
      </c>
      <c r="I2731" s="29">
        <v>1</v>
      </c>
      <c r="J2731" s="30">
        <v>2022</v>
      </c>
      <c r="K2731" s="30">
        <v>2022</v>
      </c>
      <c r="L2731" s="31" t="s">
        <v>6021</v>
      </c>
      <c r="M2731" s="32" t="str">
        <f>IF(_xlfn.XLOOKUP(C2731,'Raw Data_OS_22'!$C$5:$C$4516,'Raw Data_OS_22'!$G$5:$G$4516,"New_Claim/ Reopening")= "New_Claim/ Reopening","New_Claim/ Reopening","Old_Claim")</f>
        <v>Old_Claim</v>
      </c>
      <c r="N2731" s="18" t="str">
        <f>IF(M2731=$N$2,IF(J2731=$N$1,"E1","D"),_xlfn.XLOOKUP(C2731,'Raw Data_OS_22'!$C$5:$C$4516,'Raw Data_OS_22'!$O$5:$O$4516))</f>
        <v>B2</v>
      </c>
    </row>
    <row r="2732" spans="3:14" x14ac:dyDescent="0.35">
      <c r="C2732" s="26" t="s">
        <v>6088</v>
      </c>
      <c r="D2732" s="14">
        <v>44576</v>
      </c>
      <c r="E2732" s="14">
        <v>44578</v>
      </c>
      <c r="F2732" s="27" t="s">
        <v>3910</v>
      </c>
      <c r="G2732" s="28">
        <v>10000</v>
      </c>
      <c r="H2732" s="29">
        <v>10000</v>
      </c>
      <c r="I2732" s="29">
        <v>1</v>
      </c>
      <c r="J2732" s="30">
        <v>2022</v>
      </c>
      <c r="K2732" s="30">
        <v>2022</v>
      </c>
      <c r="L2732" s="31" t="s">
        <v>6021</v>
      </c>
      <c r="M2732" s="32" t="str">
        <f>IF(_xlfn.XLOOKUP(C2732,'Raw Data_OS_22'!$C$5:$C$4516,'Raw Data_OS_22'!$G$5:$G$4516,"New_Claim/ Reopening")= "New_Claim/ Reopening","New_Claim/ Reopening","Old_Claim")</f>
        <v>Old_Claim</v>
      </c>
      <c r="N2732" s="18" t="str">
        <f>IF(M2732=$N$2,IF(J2732=$N$1,"E1","D"),_xlfn.XLOOKUP(C2732,'Raw Data_OS_22'!$C$5:$C$4516,'Raw Data_OS_22'!$O$5:$O$4516))</f>
        <v>B2</v>
      </c>
    </row>
    <row r="2733" spans="3:14" x14ac:dyDescent="0.35">
      <c r="C2733" s="26" t="s">
        <v>6090</v>
      </c>
      <c r="D2733" s="14">
        <v>44569</v>
      </c>
      <c r="E2733" s="14">
        <v>44578</v>
      </c>
      <c r="F2733" s="27" t="s">
        <v>3910</v>
      </c>
      <c r="G2733" s="28">
        <v>14000</v>
      </c>
      <c r="H2733" s="29">
        <v>14000</v>
      </c>
      <c r="I2733" s="29">
        <v>1</v>
      </c>
      <c r="J2733" s="30">
        <v>2022</v>
      </c>
      <c r="K2733" s="30">
        <v>2022</v>
      </c>
      <c r="L2733" s="31" t="s">
        <v>6021</v>
      </c>
      <c r="M2733" s="32" t="str">
        <f>IF(_xlfn.XLOOKUP(C2733,'Raw Data_OS_22'!$C$5:$C$4516,'Raw Data_OS_22'!$G$5:$G$4516,"New_Claim/ Reopening")= "New_Claim/ Reopening","New_Claim/ Reopening","Old_Claim")</f>
        <v>Old_Claim</v>
      </c>
      <c r="N2733" s="18" t="str">
        <f>IF(M2733=$N$2,IF(J2733=$N$1,"E1","D"),_xlfn.XLOOKUP(C2733,'Raw Data_OS_22'!$C$5:$C$4516,'Raw Data_OS_22'!$O$5:$O$4516))</f>
        <v>A</v>
      </c>
    </row>
    <row r="2734" spans="3:14" x14ac:dyDescent="0.35">
      <c r="C2734" s="26" t="s">
        <v>6091</v>
      </c>
      <c r="D2734" s="14">
        <v>44577</v>
      </c>
      <c r="E2734" s="14">
        <v>44578</v>
      </c>
      <c r="F2734" s="27" t="s">
        <v>3910</v>
      </c>
      <c r="G2734" s="28">
        <v>5000</v>
      </c>
      <c r="H2734" s="29">
        <v>5000</v>
      </c>
      <c r="I2734" s="29">
        <v>1</v>
      </c>
      <c r="J2734" s="30">
        <v>2022</v>
      </c>
      <c r="K2734" s="30">
        <v>2022</v>
      </c>
      <c r="L2734" s="31" t="s">
        <v>6021</v>
      </c>
      <c r="M2734" s="32" t="str">
        <f>IF(_xlfn.XLOOKUP(C2734,'Raw Data_OS_22'!$C$5:$C$4516,'Raw Data_OS_22'!$G$5:$G$4516,"New_Claim/ Reopening")= "New_Claim/ Reopening","New_Claim/ Reopening","Old_Claim")</f>
        <v>Old_Claim</v>
      </c>
      <c r="N2734" s="18" t="str">
        <f>IF(M2734=$N$2,IF(J2734=$N$1,"E1","D"),_xlfn.XLOOKUP(C2734,'Raw Data_OS_22'!$C$5:$C$4516,'Raw Data_OS_22'!$O$5:$O$4516))</f>
        <v>A</v>
      </c>
    </row>
    <row r="2735" spans="3:14" x14ac:dyDescent="0.35">
      <c r="C2735" s="26" t="s">
        <v>6093</v>
      </c>
      <c r="D2735" s="14">
        <v>44559</v>
      </c>
      <c r="E2735" s="14">
        <v>44578</v>
      </c>
      <c r="F2735" s="27" t="s">
        <v>3910</v>
      </c>
      <c r="G2735" s="28">
        <v>15000</v>
      </c>
      <c r="H2735" s="29">
        <v>15000</v>
      </c>
      <c r="I2735" s="29">
        <v>1</v>
      </c>
      <c r="J2735" s="30">
        <v>2021</v>
      </c>
      <c r="K2735" s="30">
        <v>2022</v>
      </c>
      <c r="L2735" s="31" t="s">
        <v>3138</v>
      </c>
      <c r="M2735" s="32" t="str">
        <f>IF(_xlfn.XLOOKUP(C2735,'Raw Data_OS_22'!$C$5:$C$4516,'Raw Data_OS_22'!$G$5:$G$4516,"New_Claim/ Reopening")= "New_Claim/ Reopening","New_Claim/ Reopening","Old_Claim")</f>
        <v>Old_Claim</v>
      </c>
      <c r="N2735" s="18" t="str">
        <f>IF(M2735=$N$2,IF(J2735=$N$1,"E1","D"),_xlfn.XLOOKUP(C2735,'Raw Data_OS_22'!$C$5:$C$4516,'Raw Data_OS_22'!$O$5:$O$4516))</f>
        <v>B2</v>
      </c>
    </row>
    <row r="2736" spans="3:14" x14ac:dyDescent="0.35">
      <c r="C2736" s="26" t="s">
        <v>6094</v>
      </c>
      <c r="D2736" s="14">
        <v>44491</v>
      </c>
      <c r="E2736" s="14">
        <v>44578</v>
      </c>
      <c r="F2736" s="27" t="s">
        <v>3910</v>
      </c>
      <c r="G2736" s="28">
        <v>6860</v>
      </c>
      <c r="H2736" s="29">
        <v>6860</v>
      </c>
      <c r="I2736" s="29">
        <v>1</v>
      </c>
      <c r="J2736" s="30">
        <v>2021</v>
      </c>
      <c r="K2736" s="30">
        <v>2022</v>
      </c>
      <c r="L2736" s="31" t="s">
        <v>3138</v>
      </c>
      <c r="M2736" s="32" t="str">
        <f>IF(_xlfn.XLOOKUP(C2736,'Raw Data_OS_22'!$C$5:$C$4516,'Raw Data_OS_22'!$G$5:$G$4516,"New_Claim/ Reopening")= "New_Claim/ Reopening","New_Claim/ Reopening","Old_Claim")</f>
        <v>Old_Claim</v>
      </c>
      <c r="N2736" s="18" t="str">
        <f>IF(M2736=$N$2,IF(J2736=$N$1,"E1","D"),_xlfn.XLOOKUP(C2736,'Raw Data_OS_22'!$C$5:$C$4516,'Raw Data_OS_22'!$O$5:$O$4516))</f>
        <v>A</v>
      </c>
    </row>
    <row r="2737" spans="3:14" x14ac:dyDescent="0.35">
      <c r="C2737" s="26" t="s">
        <v>6095</v>
      </c>
      <c r="D2737" s="14">
        <v>44573</v>
      </c>
      <c r="E2737" s="14">
        <v>44578</v>
      </c>
      <c r="F2737" s="27" t="s">
        <v>3910</v>
      </c>
      <c r="G2737" s="28">
        <v>17000</v>
      </c>
      <c r="H2737" s="29">
        <v>17000</v>
      </c>
      <c r="I2737" s="29">
        <v>1</v>
      </c>
      <c r="J2737" s="30">
        <v>2022</v>
      </c>
      <c r="K2737" s="30">
        <v>2022</v>
      </c>
      <c r="L2737" s="31" t="s">
        <v>6021</v>
      </c>
      <c r="M2737" s="32" t="str">
        <f>IF(_xlfn.XLOOKUP(C2737,'Raw Data_OS_22'!$C$5:$C$4516,'Raw Data_OS_22'!$G$5:$G$4516,"New_Claim/ Reopening")= "New_Claim/ Reopening","New_Claim/ Reopening","Old_Claim")</f>
        <v>Old_Claim</v>
      </c>
      <c r="N2737" s="18" t="str">
        <f>IF(M2737=$N$2,IF(J2737=$N$1,"E1","D"),_xlfn.XLOOKUP(C2737,'Raw Data_OS_22'!$C$5:$C$4516,'Raw Data_OS_22'!$O$5:$O$4516))</f>
        <v>A</v>
      </c>
    </row>
    <row r="2738" spans="3:14" x14ac:dyDescent="0.35">
      <c r="C2738" s="26" t="s">
        <v>6096</v>
      </c>
      <c r="D2738" s="14">
        <v>44540</v>
      </c>
      <c r="E2738" s="14">
        <v>44578</v>
      </c>
      <c r="F2738" s="27" t="s">
        <v>3908</v>
      </c>
      <c r="G2738" s="28">
        <v>10000</v>
      </c>
      <c r="H2738" s="29">
        <v>10000</v>
      </c>
      <c r="I2738" s="29">
        <v>1</v>
      </c>
      <c r="J2738" s="30">
        <v>2021</v>
      </c>
      <c r="K2738" s="30">
        <v>2022</v>
      </c>
      <c r="L2738" s="31" t="s">
        <v>3138</v>
      </c>
      <c r="M2738" s="32" t="str">
        <f>IF(_xlfn.XLOOKUP(C2738,'Raw Data_OS_22'!$C$5:$C$4516,'Raw Data_OS_22'!$G$5:$G$4516,"New_Claim/ Reopening")= "New_Claim/ Reopening","New_Claim/ Reopening","Old_Claim")</f>
        <v>Old_Claim</v>
      </c>
      <c r="N2738" s="18" t="str">
        <f>IF(M2738=$N$2,IF(J2738=$N$1,"E1","D"),_xlfn.XLOOKUP(C2738,'Raw Data_OS_22'!$C$5:$C$4516,'Raw Data_OS_22'!$O$5:$O$4516))</f>
        <v>A</v>
      </c>
    </row>
    <row r="2739" spans="3:14" x14ac:dyDescent="0.35">
      <c r="C2739" s="26" t="s">
        <v>6100</v>
      </c>
      <c r="D2739" s="14">
        <v>44529</v>
      </c>
      <c r="E2739" s="14">
        <v>44539</v>
      </c>
      <c r="F2739" s="27" t="s">
        <v>3910</v>
      </c>
      <c r="G2739" s="28">
        <v>19000</v>
      </c>
      <c r="H2739" s="29">
        <v>19000</v>
      </c>
      <c r="I2739" s="29">
        <v>1</v>
      </c>
      <c r="J2739" s="30">
        <v>2021</v>
      </c>
      <c r="K2739" s="30">
        <v>2021</v>
      </c>
      <c r="L2739" s="31" t="s">
        <v>3138</v>
      </c>
      <c r="M2739" s="32" t="str">
        <f>IF(_xlfn.XLOOKUP(C2739,'Raw Data_OS_22'!$C$5:$C$4516,'Raw Data_OS_22'!$G$5:$G$4516,"New_Claim/ Reopening")= "New_Claim/ Reopening","New_Claim/ Reopening","Old_Claim")</f>
        <v>Old_Claim</v>
      </c>
      <c r="N2739" s="18" t="str">
        <f>IF(M2739=$N$2,IF(J2739=$N$1,"E1","D"),_xlfn.XLOOKUP(C2739,'Raw Data_OS_22'!$C$5:$C$4516,'Raw Data_OS_22'!$O$5:$O$4516))</f>
        <v>A</v>
      </c>
    </row>
    <row r="2740" spans="3:14" x14ac:dyDescent="0.35">
      <c r="C2740" s="26" t="s">
        <v>6101</v>
      </c>
      <c r="D2740" s="14">
        <v>44560</v>
      </c>
      <c r="E2740" s="14">
        <v>44578</v>
      </c>
      <c r="F2740" s="27" t="s">
        <v>3910</v>
      </c>
      <c r="G2740" s="28">
        <v>215000</v>
      </c>
      <c r="H2740" s="29">
        <v>215000</v>
      </c>
      <c r="I2740" s="29">
        <v>1</v>
      </c>
      <c r="J2740" s="30">
        <v>2021</v>
      </c>
      <c r="K2740" s="30">
        <v>2022</v>
      </c>
      <c r="L2740" s="31" t="s">
        <v>3138</v>
      </c>
      <c r="M2740" s="32" t="str">
        <f>IF(_xlfn.XLOOKUP(C2740,'Raw Data_OS_22'!$C$5:$C$4516,'Raw Data_OS_22'!$G$5:$G$4516,"New_Claim/ Reopening")= "New_Claim/ Reopening","New_Claim/ Reopening","Old_Claim")</f>
        <v>Old_Claim</v>
      </c>
      <c r="N2740" s="18" t="str">
        <f>IF(M2740=$N$2,IF(J2740=$N$1,"E1","D"),_xlfn.XLOOKUP(C2740,'Raw Data_OS_22'!$C$5:$C$4516,'Raw Data_OS_22'!$O$5:$O$4516))</f>
        <v>B1</v>
      </c>
    </row>
    <row r="2741" spans="3:14" x14ac:dyDescent="0.35">
      <c r="C2741" s="26" t="s">
        <v>6107</v>
      </c>
      <c r="D2741" s="14">
        <v>44547</v>
      </c>
      <c r="E2741" s="14">
        <v>44580</v>
      </c>
      <c r="F2741" s="27" t="s">
        <v>3910</v>
      </c>
      <c r="G2741" s="28">
        <v>5000</v>
      </c>
      <c r="H2741" s="29">
        <v>5000</v>
      </c>
      <c r="I2741" s="29">
        <v>1</v>
      </c>
      <c r="J2741" s="30">
        <v>2021</v>
      </c>
      <c r="K2741" s="30">
        <v>2022</v>
      </c>
      <c r="L2741" s="31" t="s">
        <v>3138</v>
      </c>
      <c r="M2741" s="32" t="str">
        <f>IF(_xlfn.XLOOKUP(C2741,'Raw Data_OS_22'!$C$5:$C$4516,'Raw Data_OS_22'!$G$5:$G$4516,"New_Claim/ Reopening")= "New_Claim/ Reopening","New_Claim/ Reopening","Old_Claim")</f>
        <v>Old_Claim</v>
      </c>
      <c r="N2741" s="18" t="str">
        <f>IF(M2741=$N$2,IF(J2741=$N$1,"E1","D"),_xlfn.XLOOKUP(C2741,'Raw Data_OS_22'!$C$5:$C$4516,'Raw Data_OS_22'!$O$5:$O$4516))</f>
        <v>B2</v>
      </c>
    </row>
    <row r="2742" spans="3:14" x14ac:dyDescent="0.35">
      <c r="C2742" s="26" t="s">
        <v>6109</v>
      </c>
      <c r="D2742" s="14">
        <v>44569</v>
      </c>
      <c r="E2742" s="14">
        <v>44581</v>
      </c>
      <c r="F2742" s="27" t="s">
        <v>3910</v>
      </c>
      <c r="G2742" s="28">
        <v>109200</v>
      </c>
      <c r="H2742" s="29">
        <v>109200</v>
      </c>
      <c r="I2742" s="29">
        <v>1</v>
      </c>
      <c r="J2742" s="30">
        <v>2022</v>
      </c>
      <c r="K2742" s="30">
        <v>2022</v>
      </c>
      <c r="L2742" s="31" t="s">
        <v>6021</v>
      </c>
      <c r="M2742" s="32" t="str">
        <f>IF(_xlfn.XLOOKUP(C2742,'Raw Data_OS_22'!$C$5:$C$4516,'Raw Data_OS_22'!$G$5:$G$4516,"New_Claim/ Reopening")= "New_Claim/ Reopening","New_Claim/ Reopening","Old_Claim")</f>
        <v>Old_Claim</v>
      </c>
      <c r="N2742" s="18" t="str">
        <f>IF(M2742=$N$2,IF(J2742=$N$1,"E1","D"),_xlfn.XLOOKUP(C2742,'Raw Data_OS_22'!$C$5:$C$4516,'Raw Data_OS_22'!$O$5:$O$4516))</f>
        <v>B2</v>
      </c>
    </row>
    <row r="2743" spans="3:14" x14ac:dyDescent="0.35">
      <c r="C2743" s="26" t="s">
        <v>6111</v>
      </c>
      <c r="D2743" s="14">
        <v>44561</v>
      </c>
      <c r="E2743" s="14">
        <v>44581</v>
      </c>
      <c r="F2743" s="27" t="s">
        <v>3910</v>
      </c>
      <c r="G2743" s="28">
        <v>160000</v>
      </c>
      <c r="H2743" s="29">
        <v>160000</v>
      </c>
      <c r="I2743" s="29">
        <v>1</v>
      </c>
      <c r="J2743" s="30">
        <v>2021</v>
      </c>
      <c r="K2743" s="30">
        <v>2022</v>
      </c>
      <c r="L2743" s="31" t="s">
        <v>3138</v>
      </c>
      <c r="M2743" s="32" t="str">
        <f>IF(_xlfn.XLOOKUP(C2743,'Raw Data_OS_22'!$C$5:$C$4516,'Raw Data_OS_22'!$G$5:$G$4516,"New_Claim/ Reopening")= "New_Claim/ Reopening","New_Claim/ Reopening","Old_Claim")</f>
        <v>Old_Claim</v>
      </c>
      <c r="N2743" s="18" t="str">
        <f>IF(M2743=$N$2,IF(J2743=$N$1,"E1","D"),_xlfn.XLOOKUP(C2743,'Raw Data_OS_22'!$C$5:$C$4516,'Raw Data_OS_22'!$O$5:$O$4516))</f>
        <v>B1</v>
      </c>
    </row>
    <row r="2744" spans="3:14" x14ac:dyDescent="0.35">
      <c r="C2744" s="26" t="s">
        <v>6113</v>
      </c>
      <c r="D2744" s="14">
        <v>44575</v>
      </c>
      <c r="E2744" s="14">
        <v>44580</v>
      </c>
      <c r="F2744" s="27" t="s">
        <v>3910</v>
      </c>
      <c r="G2744" s="28">
        <v>428948.23528999998</v>
      </c>
      <c r="H2744" s="29">
        <v>428948.23528999998</v>
      </c>
      <c r="I2744" s="29">
        <v>1</v>
      </c>
      <c r="J2744" s="30">
        <v>2022</v>
      </c>
      <c r="K2744" s="30">
        <v>2022</v>
      </c>
      <c r="L2744" s="31" t="s">
        <v>6021</v>
      </c>
      <c r="M2744" s="32" t="str">
        <f>IF(_xlfn.XLOOKUP(C2744,'Raw Data_OS_22'!$C$5:$C$4516,'Raw Data_OS_22'!$G$5:$G$4516,"New_Claim/ Reopening")= "New_Claim/ Reopening","New_Claim/ Reopening","Old_Claim")</f>
        <v>Old_Claim</v>
      </c>
      <c r="N2744" s="18" t="str">
        <f>IF(M2744=$N$2,IF(J2744=$N$1,"E1","D"),_xlfn.XLOOKUP(C2744,'Raw Data_OS_22'!$C$5:$C$4516,'Raw Data_OS_22'!$O$5:$O$4516))</f>
        <v>A</v>
      </c>
    </row>
    <row r="2745" spans="3:14" x14ac:dyDescent="0.35">
      <c r="C2745" s="26" t="s">
        <v>6114</v>
      </c>
      <c r="D2745" s="14">
        <v>44554</v>
      </c>
      <c r="E2745" s="14">
        <v>44581</v>
      </c>
      <c r="F2745" s="27" t="s">
        <v>3910</v>
      </c>
      <c r="G2745" s="28">
        <v>60300</v>
      </c>
      <c r="H2745" s="29">
        <v>60300</v>
      </c>
      <c r="I2745" s="29">
        <v>1</v>
      </c>
      <c r="J2745" s="30">
        <v>2021</v>
      </c>
      <c r="K2745" s="30">
        <v>2022</v>
      </c>
      <c r="L2745" s="31" t="s">
        <v>3138</v>
      </c>
      <c r="M2745" s="32" t="str">
        <f>IF(_xlfn.XLOOKUP(C2745,'Raw Data_OS_22'!$C$5:$C$4516,'Raw Data_OS_22'!$G$5:$G$4516,"New_Claim/ Reopening")= "New_Claim/ Reopening","New_Claim/ Reopening","Old_Claim")</f>
        <v>Old_Claim</v>
      </c>
      <c r="N2745" s="18" t="str">
        <f>IF(M2745=$N$2,IF(J2745=$N$1,"E1","D"),_xlfn.XLOOKUP(C2745,'Raw Data_OS_22'!$C$5:$C$4516,'Raw Data_OS_22'!$O$5:$O$4516))</f>
        <v>B2</v>
      </c>
    </row>
    <row r="2746" spans="3:14" x14ac:dyDescent="0.35">
      <c r="C2746" s="26" t="s">
        <v>6119</v>
      </c>
      <c r="D2746" s="14">
        <v>44533</v>
      </c>
      <c r="E2746" s="14">
        <v>44582</v>
      </c>
      <c r="F2746" s="27" t="s">
        <v>3910</v>
      </c>
      <c r="G2746" s="28">
        <v>232235</v>
      </c>
      <c r="H2746" s="29">
        <v>232235</v>
      </c>
      <c r="I2746" s="29">
        <v>1</v>
      </c>
      <c r="J2746" s="30">
        <v>2021</v>
      </c>
      <c r="K2746" s="30">
        <v>2022</v>
      </c>
      <c r="L2746" s="31" t="s">
        <v>3138</v>
      </c>
      <c r="M2746" s="32" t="str">
        <f>IF(_xlfn.XLOOKUP(C2746,'Raw Data_OS_22'!$C$5:$C$4516,'Raw Data_OS_22'!$G$5:$G$4516,"New_Claim/ Reopening")= "New_Claim/ Reopening","New_Claim/ Reopening","Old_Claim")</f>
        <v>Old_Claim</v>
      </c>
      <c r="N2746" s="18" t="str">
        <f>IF(M2746=$N$2,IF(J2746=$N$1,"E1","D"),_xlfn.XLOOKUP(C2746,'Raw Data_OS_22'!$C$5:$C$4516,'Raw Data_OS_22'!$O$5:$O$4516))</f>
        <v>B2</v>
      </c>
    </row>
    <row r="2747" spans="3:14" x14ac:dyDescent="0.35">
      <c r="C2747" s="26" t="s">
        <v>6124</v>
      </c>
      <c r="D2747" s="14">
        <v>44577</v>
      </c>
      <c r="E2747" s="14">
        <v>44585</v>
      </c>
      <c r="F2747" s="27" t="s">
        <v>3910</v>
      </c>
      <c r="G2747" s="28">
        <v>3044</v>
      </c>
      <c r="H2747" s="29">
        <v>3044</v>
      </c>
      <c r="I2747" s="29">
        <v>1</v>
      </c>
      <c r="J2747" s="30">
        <v>2022</v>
      </c>
      <c r="K2747" s="30">
        <v>2022</v>
      </c>
      <c r="L2747" s="31" t="s">
        <v>6021</v>
      </c>
      <c r="M2747" s="32" t="str">
        <f>IF(_xlfn.XLOOKUP(C2747,'Raw Data_OS_22'!$C$5:$C$4516,'Raw Data_OS_22'!$G$5:$G$4516,"New_Claim/ Reopening")= "New_Claim/ Reopening","New_Claim/ Reopening","Old_Claim")</f>
        <v>Old_Claim</v>
      </c>
      <c r="N2747" s="18" t="str">
        <f>IF(M2747=$N$2,IF(J2747=$N$1,"E1","D"),_xlfn.XLOOKUP(C2747,'Raw Data_OS_22'!$C$5:$C$4516,'Raw Data_OS_22'!$O$5:$O$4516))</f>
        <v>B2</v>
      </c>
    </row>
    <row r="2748" spans="3:14" x14ac:dyDescent="0.35">
      <c r="C2748" s="26" t="s">
        <v>6126</v>
      </c>
      <c r="D2748" s="14">
        <v>44563</v>
      </c>
      <c r="E2748" s="14">
        <v>44579</v>
      </c>
      <c r="F2748" s="27" t="s">
        <v>3908</v>
      </c>
      <c r="G2748" s="28">
        <v>100000</v>
      </c>
      <c r="H2748" s="29">
        <v>100000</v>
      </c>
      <c r="I2748" s="29">
        <v>1</v>
      </c>
      <c r="J2748" s="30">
        <v>2022</v>
      </c>
      <c r="K2748" s="30">
        <v>2022</v>
      </c>
      <c r="L2748" s="31" t="s">
        <v>6021</v>
      </c>
      <c r="M2748" s="32" t="str">
        <f>IF(_xlfn.XLOOKUP(C2748,'Raw Data_OS_22'!$C$5:$C$4516,'Raw Data_OS_22'!$G$5:$G$4516,"New_Claim/ Reopening")= "New_Claim/ Reopening","New_Claim/ Reopening","Old_Claim")</f>
        <v>Old_Claim</v>
      </c>
      <c r="N2748" s="18" t="str">
        <f>IF(M2748=$N$2,IF(J2748=$N$1,"E1","D"),_xlfn.XLOOKUP(C2748,'Raw Data_OS_22'!$C$5:$C$4516,'Raw Data_OS_22'!$O$5:$O$4516))</f>
        <v>A</v>
      </c>
    </row>
    <row r="2749" spans="3:14" x14ac:dyDescent="0.35">
      <c r="C2749" s="26" t="s">
        <v>6127</v>
      </c>
      <c r="D2749" s="14">
        <v>44585</v>
      </c>
      <c r="E2749" s="14">
        <v>44585</v>
      </c>
      <c r="F2749" s="27" t="s">
        <v>3908</v>
      </c>
      <c r="G2749" s="28">
        <v>10000</v>
      </c>
      <c r="H2749" s="29">
        <v>10000</v>
      </c>
      <c r="I2749" s="29">
        <v>1</v>
      </c>
      <c r="J2749" s="30">
        <v>2022</v>
      </c>
      <c r="K2749" s="30">
        <v>2022</v>
      </c>
      <c r="L2749" s="31" t="s">
        <v>6021</v>
      </c>
      <c r="M2749" s="32" t="str">
        <f>IF(_xlfn.XLOOKUP(C2749,'Raw Data_OS_22'!$C$5:$C$4516,'Raw Data_OS_22'!$G$5:$G$4516,"New_Claim/ Reopening")= "New_Claim/ Reopening","New_Claim/ Reopening","Old_Claim")</f>
        <v>Old_Claim</v>
      </c>
      <c r="N2749" s="18" t="str">
        <f>IF(M2749=$N$2,IF(J2749=$N$1,"E1","D"),_xlfn.XLOOKUP(C2749,'Raw Data_OS_22'!$C$5:$C$4516,'Raw Data_OS_22'!$O$5:$O$4516))</f>
        <v>A</v>
      </c>
    </row>
    <row r="2750" spans="3:14" x14ac:dyDescent="0.35">
      <c r="C2750" s="26" t="s">
        <v>6128</v>
      </c>
      <c r="D2750" s="14">
        <v>44580</v>
      </c>
      <c r="E2750" s="14">
        <v>44585</v>
      </c>
      <c r="F2750" s="27" t="s">
        <v>3910</v>
      </c>
      <c r="G2750" s="28">
        <v>4000</v>
      </c>
      <c r="H2750" s="29">
        <v>4000</v>
      </c>
      <c r="I2750" s="29">
        <v>1</v>
      </c>
      <c r="J2750" s="30">
        <v>2022</v>
      </c>
      <c r="K2750" s="30">
        <v>2022</v>
      </c>
      <c r="L2750" s="31" t="s">
        <v>6021</v>
      </c>
      <c r="M2750" s="32" t="str">
        <f>IF(_xlfn.XLOOKUP(C2750,'Raw Data_OS_22'!$C$5:$C$4516,'Raw Data_OS_22'!$G$5:$G$4516,"New_Claim/ Reopening")= "New_Claim/ Reopening","New_Claim/ Reopening","Old_Claim")</f>
        <v>Old_Claim</v>
      </c>
      <c r="N2750" s="18" t="str">
        <f>IF(M2750=$N$2,IF(J2750=$N$1,"E1","D"),_xlfn.XLOOKUP(C2750,'Raw Data_OS_22'!$C$5:$C$4516,'Raw Data_OS_22'!$O$5:$O$4516))</f>
        <v>A</v>
      </c>
    </row>
    <row r="2751" spans="3:14" x14ac:dyDescent="0.35">
      <c r="C2751" s="26" t="s">
        <v>6129</v>
      </c>
      <c r="D2751" s="14">
        <v>44583</v>
      </c>
      <c r="E2751" s="14">
        <v>44585</v>
      </c>
      <c r="F2751" s="27" t="s">
        <v>3908</v>
      </c>
      <c r="G2751" s="28">
        <v>15000</v>
      </c>
      <c r="H2751" s="29">
        <v>15000</v>
      </c>
      <c r="I2751" s="29">
        <v>1</v>
      </c>
      <c r="J2751" s="30">
        <v>2022</v>
      </c>
      <c r="K2751" s="30">
        <v>2022</v>
      </c>
      <c r="L2751" s="31" t="s">
        <v>6021</v>
      </c>
      <c r="M2751" s="32" t="str">
        <f>IF(_xlfn.XLOOKUP(C2751,'Raw Data_OS_22'!$C$5:$C$4516,'Raw Data_OS_22'!$G$5:$G$4516,"New_Claim/ Reopening")= "New_Claim/ Reopening","New_Claim/ Reopening","Old_Claim")</f>
        <v>Old_Claim</v>
      </c>
      <c r="N2751" s="18" t="str">
        <f>IF(M2751=$N$2,IF(J2751=$N$1,"E1","D"),_xlfn.XLOOKUP(C2751,'Raw Data_OS_22'!$C$5:$C$4516,'Raw Data_OS_22'!$O$5:$O$4516))</f>
        <v>A</v>
      </c>
    </row>
    <row r="2752" spans="3:14" x14ac:dyDescent="0.35">
      <c r="C2752" s="26" t="s">
        <v>6135</v>
      </c>
      <c r="D2752" s="14">
        <v>44583</v>
      </c>
      <c r="E2752" s="14">
        <v>44584</v>
      </c>
      <c r="F2752" s="27" t="s">
        <v>3910</v>
      </c>
      <c r="G2752" s="28">
        <v>17720</v>
      </c>
      <c r="H2752" s="29">
        <v>17720</v>
      </c>
      <c r="I2752" s="29">
        <v>1</v>
      </c>
      <c r="J2752" s="30">
        <v>2022</v>
      </c>
      <c r="K2752" s="30">
        <v>2022</v>
      </c>
      <c r="L2752" s="31" t="s">
        <v>6021</v>
      </c>
      <c r="M2752" s="32" t="str">
        <f>IF(_xlfn.XLOOKUP(C2752,'Raw Data_OS_22'!$C$5:$C$4516,'Raw Data_OS_22'!$G$5:$G$4516,"New_Claim/ Reopening")= "New_Claim/ Reopening","New_Claim/ Reopening","Old_Claim")</f>
        <v>Old_Claim</v>
      </c>
      <c r="N2752" s="18" t="str">
        <f>IF(M2752=$N$2,IF(J2752=$N$1,"E1","D"),_xlfn.XLOOKUP(C2752,'Raw Data_OS_22'!$C$5:$C$4516,'Raw Data_OS_22'!$O$5:$O$4516))</f>
        <v>A</v>
      </c>
    </row>
    <row r="2753" spans="3:14" x14ac:dyDescent="0.35">
      <c r="C2753" s="26" t="s">
        <v>6138</v>
      </c>
      <c r="D2753" s="14">
        <v>43524</v>
      </c>
      <c r="E2753" s="14">
        <v>44587</v>
      </c>
      <c r="F2753" s="27" t="s">
        <v>3908</v>
      </c>
      <c r="G2753" s="28">
        <v>160000</v>
      </c>
      <c r="H2753" s="29">
        <v>160000</v>
      </c>
      <c r="I2753" s="29">
        <v>1</v>
      </c>
      <c r="J2753" s="30">
        <v>2019</v>
      </c>
      <c r="K2753" s="30">
        <v>2022</v>
      </c>
      <c r="L2753" s="31" t="s">
        <v>681</v>
      </c>
      <c r="M2753" s="32" t="str">
        <f>IF(_xlfn.XLOOKUP(C2753,'Raw Data_OS_22'!$C$5:$C$4516,'Raw Data_OS_22'!$G$5:$G$4516,"New_Claim/ Reopening")= "New_Claim/ Reopening","New_Claim/ Reopening","Old_Claim")</f>
        <v>Old_Claim</v>
      </c>
      <c r="N2753" s="18" t="str">
        <f>IF(M2753=$N$2,IF(J2753=$N$1,"E1","D"),_xlfn.XLOOKUP(C2753,'Raw Data_OS_22'!$C$5:$C$4516,'Raw Data_OS_22'!$O$5:$O$4516))</f>
        <v>A</v>
      </c>
    </row>
    <row r="2754" spans="3:14" x14ac:dyDescent="0.35">
      <c r="C2754" s="26" t="s">
        <v>6141</v>
      </c>
      <c r="D2754" s="14">
        <v>44573</v>
      </c>
      <c r="E2754" s="14">
        <v>44587</v>
      </c>
      <c r="F2754" s="27" t="s">
        <v>3910</v>
      </c>
      <c r="G2754" s="28">
        <v>2000</v>
      </c>
      <c r="H2754" s="29">
        <v>2000</v>
      </c>
      <c r="I2754" s="29">
        <v>1</v>
      </c>
      <c r="J2754" s="30">
        <v>2022</v>
      </c>
      <c r="K2754" s="30">
        <v>2022</v>
      </c>
      <c r="L2754" s="31" t="s">
        <v>6021</v>
      </c>
      <c r="M2754" s="32" t="str">
        <f>IF(_xlfn.XLOOKUP(C2754,'Raw Data_OS_22'!$C$5:$C$4516,'Raw Data_OS_22'!$G$5:$G$4516,"New_Claim/ Reopening")= "New_Claim/ Reopening","New_Claim/ Reopening","Old_Claim")</f>
        <v>Old_Claim</v>
      </c>
      <c r="N2754" s="18" t="str">
        <f>IF(M2754=$N$2,IF(J2754=$N$1,"E1","D"),_xlfn.XLOOKUP(C2754,'Raw Data_OS_22'!$C$5:$C$4516,'Raw Data_OS_22'!$O$5:$O$4516))</f>
        <v>A</v>
      </c>
    </row>
    <row r="2755" spans="3:14" x14ac:dyDescent="0.35">
      <c r="C2755" s="26" t="s">
        <v>6142</v>
      </c>
      <c r="D2755" s="14">
        <v>44576</v>
      </c>
      <c r="E2755" s="14">
        <v>44587</v>
      </c>
      <c r="F2755" s="27" t="s">
        <v>3910</v>
      </c>
      <c r="G2755" s="28">
        <v>49411.764710000003</v>
      </c>
      <c r="H2755" s="29">
        <v>49411.764710000003</v>
      </c>
      <c r="I2755" s="29">
        <v>1</v>
      </c>
      <c r="J2755" s="30">
        <v>2022</v>
      </c>
      <c r="K2755" s="30">
        <v>2022</v>
      </c>
      <c r="L2755" s="31" t="s">
        <v>6021</v>
      </c>
      <c r="M2755" s="32" t="str">
        <f>IF(_xlfn.XLOOKUP(C2755,'Raw Data_OS_22'!$C$5:$C$4516,'Raw Data_OS_22'!$G$5:$G$4516,"New_Claim/ Reopening")= "New_Claim/ Reopening","New_Claim/ Reopening","Old_Claim")</f>
        <v>Old_Claim</v>
      </c>
      <c r="N2755" s="18" t="str">
        <f>IF(M2755=$N$2,IF(J2755=$N$1,"E1","D"),_xlfn.XLOOKUP(C2755,'Raw Data_OS_22'!$C$5:$C$4516,'Raw Data_OS_22'!$O$5:$O$4516))</f>
        <v>A</v>
      </c>
    </row>
    <row r="2756" spans="3:14" x14ac:dyDescent="0.35">
      <c r="C2756" s="26" t="s">
        <v>6144</v>
      </c>
      <c r="D2756" s="14">
        <v>44583</v>
      </c>
      <c r="E2756" s="14">
        <v>44587</v>
      </c>
      <c r="F2756" s="27" t="s">
        <v>3910</v>
      </c>
      <c r="G2756" s="28">
        <v>10000</v>
      </c>
      <c r="H2756" s="29">
        <v>10000</v>
      </c>
      <c r="I2756" s="29">
        <v>1</v>
      </c>
      <c r="J2756" s="30">
        <v>2022</v>
      </c>
      <c r="K2756" s="30">
        <v>2022</v>
      </c>
      <c r="L2756" s="31" t="s">
        <v>6021</v>
      </c>
      <c r="M2756" s="32" t="str">
        <f>IF(_xlfn.XLOOKUP(C2756,'Raw Data_OS_22'!$C$5:$C$4516,'Raw Data_OS_22'!$G$5:$G$4516,"New_Claim/ Reopening")= "New_Claim/ Reopening","New_Claim/ Reopening","Old_Claim")</f>
        <v>Old_Claim</v>
      </c>
      <c r="N2756" s="18" t="str">
        <f>IF(M2756=$N$2,IF(J2756=$N$1,"E1","D"),_xlfn.XLOOKUP(C2756,'Raw Data_OS_22'!$C$5:$C$4516,'Raw Data_OS_22'!$O$5:$O$4516))</f>
        <v>A</v>
      </c>
    </row>
    <row r="2757" spans="3:14" x14ac:dyDescent="0.35">
      <c r="C2757" s="26" t="s">
        <v>6149</v>
      </c>
      <c r="D2757" s="14">
        <v>44391</v>
      </c>
      <c r="E2757" s="14">
        <v>44586</v>
      </c>
      <c r="F2757" s="27" t="s">
        <v>3910</v>
      </c>
      <c r="G2757" s="28">
        <v>668214.65449999995</v>
      </c>
      <c r="H2757" s="29">
        <v>668214.65449999995</v>
      </c>
      <c r="I2757" s="29">
        <v>1</v>
      </c>
      <c r="J2757" s="30">
        <v>2021</v>
      </c>
      <c r="K2757" s="30">
        <v>2022</v>
      </c>
      <c r="L2757" s="31" t="s">
        <v>3073</v>
      </c>
      <c r="M2757" s="32" t="str">
        <f>IF(_xlfn.XLOOKUP(C2757,'Raw Data_OS_22'!$C$5:$C$4516,'Raw Data_OS_22'!$G$5:$G$4516,"New_Claim/ Reopening")= "New_Claim/ Reopening","New_Claim/ Reopening","Old_Claim")</f>
        <v>Old_Claim</v>
      </c>
      <c r="N2757" s="18" t="str">
        <f>IF(M2757=$N$2,IF(J2757=$N$1,"E1","D"),_xlfn.XLOOKUP(C2757,'Raw Data_OS_22'!$C$5:$C$4516,'Raw Data_OS_22'!$O$5:$O$4516))</f>
        <v>A</v>
      </c>
    </row>
    <row r="2758" spans="3:14" x14ac:dyDescent="0.35">
      <c r="C2758" s="26" t="s">
        <v>6150</v>
      </c>
      <c r="D2758" s="14">
        <v>44547</v>
      </c>
      <c r="E2758" s="14">
        <v>44588</v>
      </c>
      <c r="F2758" s="27" t="s">
        <v>3910</v>
      </c>
      <c r="G2758" s="28">
        <v>9360</v>
      </c>
      <c r="H2758" s="29">
        <v>9360</v>
      </c>
      <c r="I2758" s="29">
        <v>1</v>
      </c>
      <c r="J2758" s="30">
        <v>2021</v>
      </c>
      <c r="K2758" s="30">
        <v>2022</v>
      </c>
      <c r="L2758" s="31" t="s">
        <v>3138</v>
      </c>
      <c r="M2758" s="32" t="str">
        <f>IF(_xlfn.XLOOKUP(C2758,'Raw Data_OS_22'!$C$5:$C$4516,'Raw Data_OS_22'!$G$5:$G$4516,"New_Claim/ Reopening")= "New_Claim/ Reopening","New_Claim/ Reopening","Old_Claim")</f>
        <v>Old_Claim</v>
      </c>
      <c r="N2758" s="18" t="str">
        <f>IF(M2758=$N$2,IF(J2758=$N$1,"E1","D"),_xlfn.XLOOKUP(C2758,'Raw Data_OS_22'!$C$5:$C$4516,'Raw Data_OS_22'!$O$5:$O$4516))</f>
        <v>B1</v>
      </c>
    </row>
    <row r="2759" spans="3:14" x14ac:dyDescent="0.35">
      <c r="C2759" s="26" t="s">
        <v>6152</v>
      </c>
      <c r="D2759" s="14">
        <v>44556</v>
      </c>
      <c r="E2759" s="14">
        <v>44588</v>
      </c>
      <c r="F2759" s="27" t="s">
        <v>3910</v>
      </c>
      <c r="G2759" s="28">
        <v>10000</v>
      </c>
      <c r="H2759" s="29">
        <v>10000</v>
      </c>
      <c r="I2759" s="29">
        <v>1</v>
      </c>
      <c r="J2759" s="30">
        <v>2021</v>
      </c>
      <c r="K2759" s="30">
        <v>2022</v>
      </c>
      <c r="L2759" s="31" t="s">
        <v>3138</v>
      </c>
      <c r="M2759" s="32" t="str">
        <f>IF(_xlfn.XLOOKUP(C2759,'Raw Data_OS_22'!$C$5:$C$4516,'Raw Data_OS_22'!$G$5:$G$4516,"New_Claim/ Reopening")= "New_Claim/ Reopening","New_Claim/ Reopening","Old_Claim")</f>
        <v>Old_Claim</v>
      </c>
      <c r="N2759" s="18" t="str">
        <f>IF(M2759=$N$2,IF(J2759=$N$1,"E1","D"),_xlfn.XLOOKUP(C2759,'Raw Data_OS_22'!$C$5:$C$4516,'Raw Data_OS_22'!$O$5:$O$4516))</f>
        <v>B2</v>
      </c>
    </row>
    <row r="2760" spans="3:14" x14ac:dyDescent="0.35">
      <c r="C2760" s="26" t="s">
        <v>6158</v>
      </c>
      <c r="D2760" s="14">
        <v>44579</v>
      </c>
      <c r="E2760" s="14">
        <v>44585</v>
      </c>
      <c r="F2760" s="27" t="s">
        <v>658</v>
      </c>
      <c r="G2760" s="28">
        <v>100000</v>
      </c>
      <c r="H2760" s="29">
        <v>100000</v>
      </c>
      <c r="I2760" s="29">
        <v>1</v>
      </c>
      <c r="J2760" s="30">
        <v>2022</v>
      </c>
      <c r="K2760" s="30">
        <v>2022</v>
      </c>
      <c r="L2760" s="31" t="s">
        <v>6021</v>
      </c>
      <c r="M2760" s="32" t="str">
        <f>IF(_xlfn.XLOOKUP(C2760,'Raw Data_OS_22'!$C$5:$C$4516,'Raw Data_OS_22'!$G$5:$G$4516,"New_Claim/ Reopening")= "New_Claim/ Reopening","New_Claim/ Reopening","Old_Claim")</f>
        <v>Old_Claim</v>
      </c>
      <c r="N2760" s="18" t="str">
        <f>IF(M2760=$N$2,IF(J2760=$N$1,"E1","D"),_xlfn.XLOOKUP(C2760,'Raw Data_OS_22'!$C$5:$C$4516,'Raw Data_OS_22'!$O$5:$O$4516))</f>
        <v>A</v>
      </c>
    </row>
    <row r="2761" spans="3:14" x14ac:dyDescent="0.35">
      <c r="C2761" s="26" t="s">
        <v>6160</v>
      </c>
      <c r="D2761" s="14">
        <v>44583</v>
      </c>
      <c r="E2761" s="14">
        <v>44592</v>
      </c>
      <c r="F2761" s="27" t="s">
        <v>3910</v>
      </c>
      <c r="G2761" s="28">
        <v>50000</v>
      </c>
      <c r="H2761" s="29">
        <v>50000</v>
      </c>
      <c r="I2761" s="29">
        <v>1</v>
      </c>
      <c r="J2761" s="30">
        <v>2022</v>
      </c>
      <c r="K2761" s="30">
        <v>2022</v>
      </c>
      <c r="L2761" s="31" t="s">
        <v>6021</v>
      </c>
      <c r="M2761" s="32" t="str">
        <f>IF(_xlfn.XLOOKUP(C2761,'Raw Data_OS_22'!$C$5:$C$4516,'Raw Data_OS_22'!$G$5:$G$4516,"New_Claim/ Reopening")= "New_Claim/ Reopening","New_Claim/ Reopening","Old_Claim")</f>
        <v>Old_Claim</v>
      </c>
      <c r="N2761" s="18" t="str">
        <f>IF(M2761=$N$2,IF(J2761=$N$1,"E1","D"),_xlfn.XLOOKUP(C2761,'Raw Data_OS_22'!$C$5:$C$4516,'Raw Data_OS_22'!$O$5:$O$4516))</f>
        <v>A</v>
      </c>
    </row>
    <row r="2762" spans="3:14" x14ac:dyDescent="0.35">
      <c r="C2762" s="26" t="s">
        <v>6165</v>
      </c>
      <c r="D2762" s="14">
        <v>44128</v>
      </c>
      <c r="E2762" s="14">
        <v>44592</v>
      </c>
      <c r="F2762" s="27" t="s">
        <v>3910</v>
      </c>
      <c r="G2762" s="28">
        <v>50000</v>
      </c>
      <c r="H2762" s="29">
        <v>50000</v>
      </c>
      <c r="I2762" s="29">
        <v>1</v>
      </c>
      <c r="J2762" s="30">
        <v>2020</v>
      </c>
      <c r="K2762" s="30">
        <v>2022</v>
      </c>
      <c r="L2762" s="31" t="s">
        <v>11</v>
      </c>
      <c r="M2762" s="32" t="str">
        <f>IF(_xlfn.XLOOKUP(C2762,'Raw Data_OS_22'!$C$5:$C$4516,'Raw Data_OS_22'!$G$5:$G$4516,"New_Claim/ Reopening")= "New_Claim/ Reopening","New_Claim/ Reopening","Old_Claim")</f>
        <v>Old_Claim</v>
      </c>
      <c r="N2762" s="18" t="str">
        <f>IF(M2762=$N$2,IF(J2762=$N$1,"E1","D"),_xlfn.XLOOKUP(C2762,'Raw Data_OS_22'!$C$5:$C$4516,'Raw Data_OS_22'!$O$5:$O$4516))</f>
        <v>A</v>
      </c>
    </row>
    <row r="2763" spans="3:14" x14ac:dyDescent="0.35">
      <c r="C2763" s="26" t="s">
        <v>6166</v>
      </c>
      <c r="D2763" s="14">
        <v>44565</v>
      </c>
      <c r="E2763" s="14">
        <v>44593</v>
      </c>
      <c r="F2763" s="27" t="s">
        <v>3910</v>
      </c>
      <c r="G2763" s="28">
        <v>150460.4706</v>
      </c>
      <c r="H2763" s="29">
        <v>150460.4706</v>
      </c>
      <c r="I2763" s="29">
        <v>1</v>
      </c>
      <c r="J2763" s="30">
        <v>2022</v>
      </c>
      <c r="K2763" s="30">
        <v>2022</v>
      </c>
      <c r="L2763" s="31" t="s">
        <v>6021</v>
      </c>
      <c r="M2763" s="32" t="str">
        <f>IF(_xlfn.XLOOKUP(C2763,'Raw Data_OS_22'!$C$5:$C$4516,'Raw Data_OS_22'!$G$5:$G$4516,"New_Claim/ Reopening")= "New_Claim/ Reopening","New_Claim/ Reopening","Old_Claim")</f>
        <v>Old_Claim</v>
      </c>
      <c r="N2763" s="18" t="str">
        <f>IF(M2763=$N$2,IF(J2763=$N$1,"E1","D"),_xlfn.XLOOKUP(C2763,'Raw Data_OS_22'!$C$5:$C$4516,'Raw Data_OS_22'!$O$5:$O$4516))</f>
        <v>A</v>
      </c>
    </row>
    <row r="2764" spans="3:14" x14ac:dyDescent="0.35">
      <c r="C2764" s="26" t="s">
        <v>6171</v>
      </c>
      <c r="D2764" s="14">
        <v>44423</v>
      </c>
      <c r="E2764" s="14">
        <v>44449</v>
      </c>
      <c r="F2764" s="27" t="s">
        <v>3908</v>
      </c>
      <c r="G2764" s="28">
        <v>5000</v>
      </c>
      <c r="H2764" s="29">
        <v>5000</v>
      </c>
      <c r="I2764" s="29">
        <v>1</v>
      </c>
      <c r="J2764" s="30">
        <v>2021</v>
      </c>
      <c r="K2764" s="30">
        <v>2021</v>
      </c>
      <c r="L2764" s="31" t="s">
        <v>3073</v>
      </c>
      <c r="M2764" s="32" t="str">
        <f>IF(_xlfn.XLOOKUP(C2764,'Raw Data_OS_22'!$C$5:$C$4516,'Raw Data_OS_22'!$G$5:$G$4516,"New_Claim/ Reopening")= "New_Claim/ Reopening","New_Claim/ Reopening","Old_Claim")</f>
        <v>Old_Claim</v>
      </c>
      <c r="N2764" s="18" t="str">
        <f>IF(M2764=$N$2,IF(J2764=$N$1,"E1","D"),_xlfn.XLOOKUP(C2764,'Raw Data_OS_22'!$C$5:$C$4516,'Raw Data_OS_22'!$O$5:$O$4516))</f>
        <v>B1</v>
      </c>
    </row>
    <row r="2765" spans="3:14" x14ac:dyDescent="0.35">
      <c r="C2765" s="26" t="s">
        <v>6173</v>
      </c>
      <c r="D2765" s="14">
        <v>44356</v>
      </c>
      <c r="E2765" s="14">
        <v>44595</v>
      </c>
      <c r="F2765" s="27" t="s">
        <v>3910</v>
      </c>
      <c r="G2765" s="28">
        <v>100000</v>
      </c>
      <c r="H2765" s="29">
        <v>100000</v>
      </c>
      <c r="I2765" s="29">
        <v>1</v>
      </c>
      <c r="J2765" s="30">
        <v>2021</v>
      </c>
      <c r="K2765" s="30">
        <v>2022</v>
      </c>
      <c r="L2765" s="31" t="s">
        <v>2250</v>
      </c>
      <c r="M2765" s="32" t="str">
        <f>IF(_xlfn.XLOOKUP(C2765,'Raw Data_OS_22'!$C$5:$C$4516,'Raw Data_OS_22'!$G$5:$G$4516,"New_Claim/ Reopening")= "New_Claim/ Reopening","New_Claim/ Reopening","Old_Claim")</f>
        <v>Old_Claim</v>
      </c>
      <c r="N2765" s="18" t="str">
        <f>IF(M2765=$N$2,IF(J2765=$N$1,"E1","D"),_xlfn.XLOOKUP(C2765,'Raw Data_OS_22'!$C$5:$C$4516,'Raw Data_OS_22'!$O$5:$O$4516))</f>
        <v>B1</v>
      </c>
    </row>
    <row r="2766" spans="3:14" x14ac:dyDescent="0.35">
      <c r="C2766" s="26" t="s">
        <v>6175</v>
      </c>
      <c r="D2766" s="14">
        <v>44391</v>
      </c>
      <c r="E2766" s="14">
        <v>44595</v>
      </c>
      <c r="F2766" s="27" t="s">
        <v>3910</v>
      </c>
      <c r="G2766" s="28">
        <v>50000</v>
      </c>
      <c r="H2766" s="29">
        <v>50000</v>
      </c>
      <c r="I2766" s="29">
        <v>1</v>
      </c>
      <c r="J2766" s="30">
        <v>2021</v>
      </c>
      <c r="K2766" s="30">
        <v>2022</v>
      </c>
      <c r="L2766" s="31" t="s">
        <v>3073</v>
      </c>
      <c r="M2766" s="32" t="str">
        <f>IF(_xlfn.XLOOKUP(C2766,'Raw Data_OS_22'!$C$5:$C$4516,'Raw Data_OS_22'!$G$5:$G$4516,"New_Claim/ Reopening")= "New_Claim/ Reopening","New_Claim/ Reopening","Old_Claim")</f>
        <v>Old_Claim</v>
      </c>
      <c r="N2766" s="18" t="str">
        <f>IF(M2766=$N$2,IF(J2766=$N$1,"E1","D"),_xlfn.XLOOKUP(C2766,'Raw Data_OS_22'!$C$5:$C$4516,'Raw Data_OS_22'!$O$5:$O$4516))</f>
        <v>A</v>
      </c>
    </row>
    <row r="2767" spans="3:14" x14ac:dyDescent="0.35">
      <c r="C2767" s="26" t="s">
        <v>6179</v>
      </c>
      <c r="D2767" s="14">
        <v>44498</v>
      </c>
      <c r="E2767" s="14">
        <v>44592</v>
      </c>
      <c r="F2767" s="27" t="s">
        <v>3910</v>
      </c>
      <c r="G2767" s="28">
        <v>55500</v>
      </c>
      <c r="H2767" s="29">
        <v>55500</v>
      </c>
      <c r="I2767" s="29">
        <v>1</v>
      </c>
      <c r="J2767" s="30">
        <v>2021</v>
      </c>
      <c r="K2767" s="30">
        <v>2022</v>
      </c>
      <c r="L2767" s="31" t="s">
        <v>3138</v>
      </c>
      <c r="M2767" s="32" t="str">
        <f>IF(_xlfn.XLOOKUP(C2767,'Raw Data_OS_22'!$C$5:$C$4516,'Raw Data_OS_22'!$G$5:$G$4516,"New_Claim/ Reopening")= "New_Claim/ Reopening","New_Claim/ Reopening","Old_Claim")</f>
        <v>Old_Claim</v>
      </c>
      <c r="N2767" s="18" t="str">
        <f>IF(M2767=$N$2,IF(J2767=$N$1,"E1","D"),_xlfn.XLOOKUP(C2767,'Raw Data_OS_22'!$C$5:$C$4516,'Raw Data_OS_22'!$O$5:$O$4516))</f>
        <v>A</v>
      </c>
    </row>
    <row r="2768" spans="3:14" x14ac:dyDescent="0.35">
      <c r="C2768" s="26" t="s">
        <v>6181</v>
      </c>
      <c r="D2768" s="14">
        <v>44512</v>
      </c>
      <c r="E2768" s="14">
        <v>44533</v>
      </c>
      <c r="F2768" s="27" t="s">
        <v>3910</v>
      </c>
      <c r="G2768" s="28">
        <v>100000</v>
      </c>
      <c r="H2768" s="29">
        <v>100000</v>
      </c>
      <c r="I2768" s="29">
        <v>1</v>
      </c>
      <c r="J2768" s="30">
        <v>2021</v>
      </c>
      <c r="K2768" s="30">
        <v>2021</v>
      </c>
      <c r="L2768" s="31" t="s">
        <v>3138</v>
      </c>
      <c r="M2768" s="32" t="str">
        <f>IF(_xlfn.XLOOKUP(C2768,'Raw Data_OS_22'!$C$5:$C$4516,'Raw Data_OS_22'!$G$5:$G$4516,"New_Claim/ Reopening")= "New_Claim/ Reopening","New_Claim/ Reopening","Old_Claim")</f>
        <v>Old_Claim</v>
      </c>
      <c r="N2768" s="18" t="str">
        <f>IF(M2768=$N$2,IF(J2768=$N$1,"E1","D"),_xlfn.XLOOKUP(C2768,'Raw Data_OS_22'!$C$5:$C$4516,'Raw Data_OS_22'!$O$5:$O$4516))</f>
        <v>A</v>
      </c>
    </row>
    <row r="2769" spans="3:14" x14ac:dyDescent="0.35">
      <c r="C2769" s="26" t="s">
        <v>6182</v>
      </c>
      <c r="D2769" s="14">
        <v>44553</v>
      </c>
      <c r="E2769" s="14">
        <v>44596</v>
      </c>
      <c r="F2769" s="27" t="s">
        <v>3910</v>
      </c>
      <c r="G2769" s="28">
        <v>44114</v>
      </c>
      <c r="H2769" s="29">
        <v>44114</v>
      </c>
      <c r="I2769" s="29">
        <v>1</v>
      </c>
      <c r="J2769" s="30">
        <v>2021</v>
      </c>
      <c r="K2769" s="30">
        <v>2022</v>
      </c>
      <c r="L2769" s="31" t="s">
        <v>3138</v>
      </c>
      <c r="M2769" s="32" t="str">
        <f>IF(_xlfn.XLOOKUP(C2769,'Raw Data_OS_22'!$C$5:$C$4516,'Raw Data_OS_22'!$G$5:$G$4516,"New_Claim/ Reopening")= "New_Claim/ Reopening","New_Claim/ Reopening","Old_Claim")</f>
        <v>Old_Claim</v>
      </c>
      <c r="N2769" s="18" t="str">
        <f>IF(M2769=$N$2,IF(J2769=$N$1,"E1","D"),_xlfn.XLOOKUP(C2769,'Raw Data_OS_22'!$C$5:$C$4516,'Raw Data_OS_22'!$O$5:$O$4516))</f>
        <v>B2</v>
      </c>
    </row>
    <row r="2770" spans="3:14" x14ac:dyDescent="0.35">
      <c r="C2770" s="26" t="s">
        <v>6185</v>
      </c>
      <c r="D2770" s="14">
        <v>44518</v>
      </c>
      <c r="E2770" s="14">
        <v>44596</v>
      </c>
      <c r="F2770" s="27" t="s">
        <v>3908</v>
      </c>
      <c r="G2770" s="28">
        <v>255294.1176</v>
      </c>
      <c r="H2770" s="29">
        <v>255294.1176</v>
      </c>
      <c r="I2770" s="29">
        <v>1</v>
      </c>
      <c r="J2770" s="30">
        <v>2021</v>
      </c>
      <c r="K2770" s="30">
        <v>2022</v>
      </c>
      <c r="L2770" s="31" t="s">
        <v>3138</v>
      </c>
      <c r="M2770" s="32" t="str">
        <f>IF(_xlfn.XLOOKUP(C2770,'Raw Data_OS_22'!$C$5:$C$4516,'Raw Data_OS_22'!$G$5:$G$4516,"New_Claim/ Reopening")= "New_Claim/ Reopening","New_Claim/ Reopening","Old_Claim")</f>
        <v>Old_Claim</v>
      </c>
      <c r="N2770" s="18" t="str">
        <f>IF(M2770=$N$2,IF(J2770=$N$1,"E1","D"),_xlfn.XLOOKUP(C2770,'Raw Data_OS_22'!$C$5:$C$4516,'Raw Data_OS_22'!$O$5:$O$4516))</f>
        <v>A</v>
      </c>
    </row>
    <row r="2771" spans="3:14" x14ac:dyDescent="0.35">
      <c r="C2771" s="26" t="s">
        <v>6189</v>
      </c>
      <c r="D2771" s="14">
        <v>44595</v>
      </c>
      <c r="E2771" s="14">
        <v>44597</v>
      </c>
      <c r="F2771" s="27" t="s">
        <v>3910</v>
      </c>
      <c r="G2771" s="28">
        <v>10760</v>
      </c>
      <c r="H2771" s="29">
        <v>10760</v>
      </c>
      <c r="I2771" s="29">
        <v>1</v>
      </c>
      <c r="J2771" s="30">
        <v>2022</v>
      </c>
      <c r="K2771" s="30">
        <v>2022</v>
      </c>
      <c r="L2771" s="31" t="s">
        <v>6021</v>
      </c>
      <c r="M2771" s="32" t="str">
        <f>IF(_xlfn.XLOOKUP(C2771,'Raw Data_OS_22'!$C$5:$C$4516,'Raw Data_OS_22'!$G$5:$G$4516,"New_Claim/ Reopening")= "New_Claim/ Reopening","New_Claim/ Reopening","Old_Claim")</f>
        <v>Old_Claim</v>
      </c>
      <c r="N2771" s="18" t="str">
        <f>IF(M2771=$N$2,IF(J2771=$N$1,"E1","D"),_xlfn.XLOOKUP(C2771,'Raw Data_OS_22'!$C$5:$C$4516,'Raw Data_OS_22'!$O$5:$O$4516))</f>
        <v>A</v>
      </c>
    </row>
    <row r="2772" spans="3:14" x14ac:dyDescent="0.35">
      <c r="C2772" s="26" t="s">
        <v>6193</v>
      </c>
      <c r="D2772" s="14">
        <v>44598</v>
      </c>
      <c r="E2772" s="14">
        <v>44600</v>
      </c>
      <c r="F2772" s="27" t="s">
        <v>3910</v>
      </c>
      <c r="G2772" s="28">
        <v>100000</v>
      </c>
      <c r="H2772" s="29">
        <v>100000</v>
      </c>
      <c r="I2772" s="29">
        <v>1</v>
      </c>
      <c r="J2772" s="30">
        <v>2022</v>
      </c>
      <c r="K2772" s="30">
        <v>2022</v>
      </c>
      <c r="L2772" s="31" t="s">
        <v>6021</v>
      </c>
      <c r="M2772" s="32" t="str">
        <f>IF(_xlfn.XLOOKUP(C2772,'Raw Data_OS_22'!$C$5:$C$4516,'Raw Data_OS_22'!$G$5:$G$4516,"New_Claim/ Reopening")= "New_Claim/ Reopening","New_Claim/ Reopening","Old_Claim")</f>
        <v>Old_Claim</v>
      </c>
      <c r="N2772" s="18" t="str">
        <f>IF(M2772=$N$2,IF(J2772=$N$1,"E1","D"),_xlfn.XLOOKUP(C2772,'Raw Data_OS_22'!$C$5:$C$4516,'Raw Data_OS_22'!$O$5:$O$4516))</f>
        <v>A</v>
      </c>
    </row>
    <row r="2773" spans="3:14" x14ac:dyDescent="0.35">
      <c r="C2773" s="26" t="s">
        <v>6196</v>
      </c>
      <c r="D2773" s="14">
        <v>44597</v>
      </c>
      <c r="E2773" s="14">
        <v>44600</v>
      </c>
      <c r="F2773" s="27" t="s">
        <v>3910</v>
      </c>
      <c r="G2773" s="28">
        <v>30000</v>
      </c>
      <c r="H2773" s="29">
        <v>30000</v>
      </c>
      <c r="I2773" s="29">
        <v>1</v>
      </c>
      <c r="J2773" s="30">
        <v>2022</v>
      </c>
      <c r="K2773" s="30">
        <v>2022</v>
      </c>
      <c r="L2773" s="31" t="s">
        <v>6021</v>
      </c>
      <c r="M2773" s="32" t="str">
        <f>IF(_xlfn.XLOOKUP(C2773,'Raw Data_OS_22'!$C$5:$C$4516,'Raw Data_OS_22'!$G$5:$G$4516,"New_Claim/ Reopening")= "New_Claim/ Reopening","New_Claim/ Reopening","Old_Claim")</f>
        <v>Old_Claim</v>
      </c>
      <c r="N2773" s="18" t="str">
        <f>IF(M2773=$N$2,IF(J2773=$N$1,"E1","D"),_xlfn.XLOOKUP(C2773,'Raw Data_OS_22'!$C$5:$C$4516,'Raw Data_OS_22'!$O$5:$O$4516))</f>
        <v>B2</v>
      </c>
    </row>
    <row r="2774" spans="3:14" x14ac:dyDescent="0.35">
      <c r="C2774" s="26" t="s">
        <v>6197</v>
      </c>
      <c r="D2774" s="14">
        <v>44594</v>
      </c>
      <c r="E2774" s="14">
        <v>44600</v>
      </c>
      <c r="F2774" s="27" t="s">
        <v>3910</v>
      </c>
      <c r="G2774" s="28">
        <v>385611.76471000002</v>
      </c>
      <c r="H2774" s="29">
        <v>385611.76471000002</v>
      </c>
      <c r="I2774" s="29">
        <v>1</v>
      </c>
      <c r="J2774" s="30">
        <v>2022</v>
      </c>
      <c r="K2774" s="30">
        <v>2022</v>
      </c>
      <c r="L2774" s="31" t="s">
        <v>6021</v>
      </c>
      <c r="M2774" s="32" t="str">
        <f>IF(_xlfn.XLOOKUP(C2774,'Raw Data_OS_22'!$C$5:$C$4516,'Raw Data_OS_22'!$G$5:$G$4516,"New_Claim/ Reopening")= "New_Claim/ Reopening","New_Claim/ Reopening","Old_Claim")</f>
        <v>Old_Claim</v>
      </c>
      <c r="N2774" s="18" t="str">
        <f>IF(M2774=$N$2,IF(J2774=$N$1,"E1","D"),_xlfn.XLOOKUP(C2774,'Raw Data_OS_22'!$C$5:$C$4516,'Raw Data_OS_22'!$O$5:$O$4516))</f>
        <v>A</v>
      </c>
    </row>
    <row r="2775" spans="3:14" x14ac:dyDescent="0.35">
      <c r="C2775" s="26" t="s">
        <v>6201</v>
      </c>
      <c r="D2775" s="14">
        <v>44588</v>
      </c>
      <c r="E2775" s="14">
        <v>44601</v>
      </c>
      <c r="F2775" s="27" t="s">
        <v>3910</v>
      </c>
      <c r="G2775" s="28">
        <v>14744</v>
      </c>
      <c r="H2775" s="29">
        <v>14744</v>
      </c>
      <c r="I2775" s="29">
        <v>1</v>
      </c>
      <c r="J2775" s="30">
        <v>2022</v>
      </c>
      <c r="K2775" s="30">
        <v>2022</v>
      </c>
      <c r="L2775" s="31" t="s">
        <v>6021</v>
      </c>
      <c r="M2775" s="32" t="str">
        <f>IF(_xlfn.XLOOKUP(C2775,'Raw Data_OS_22'!$C$5:$C$4516,'Raw Data_OS_22'!$G$5:$G$4516,"New_Claim/ Reopening")= "New_Claim/ Reopening","New_Claim/ Reopening","Old_Claim")</f>
        <v>Old_Claim</v>
      </c>
      <c r="N2775" s="18" t="str">
        <f>IF(M2775=$N$2,IF(J2775=$N$1,"E1","D"),_xlfn.XLOOKUP(C2775,'Raw Data_OS_22'!$C$5:$C$4516,'Raw Data_OS_22'!$O$5:$O$4516))</f>
        <v>A</v>
      </c>
    </row>
    <row r="2776" spans="3:14" x14ac:dyDescent="0.35">
      <c r="C2776" s="26" t="s">
        <v>6203</v>
      </c>
      <c r="D2776" s="14">
        <v>44589</v>
      </c>
      <c r="E2776" s="14">
        <v>44601</v>
      </c>
      <c r="F2776" s="27" t="s">
        <v>3910</v>
      </c>
      <c r="G2776" s="28">
        <v>85000</v>
      </c>
      <c r="H2776" s="29">
        <v>85000</v>
      </c>
      <c r="I2776" s="29">
        <v>1</v>
      </c>
      <c r="J2776" s="30">
        <v>2022</v>
      </c>
      <c r="K2776" s="30">
        <v>2022</v>
      </c>
      <c r="L2776" s="31" t="s">
        <v>6021</v>
      </c>
      <c r="M2776" s="32" t="str">
        <f>IF(_xlfn.XLOOKUP(C2776,'Raw Data_OS_22'!$C$5:$C$4516,'Raw Data_OS_22'!$G$5:$G$4516,"New_Claim/ Reopening")= "New_Claim/ Reopening","New_Claim/ Reopening","Old_Claim")</f>
        <v>Old_Claim</v>
      </c>
      <c r="N2776" s="18" t="str">
        <f>IF(M2776=$N$2,IF(J2776=$N$1,"E1","D"),_xlfn.XLOOKUP(C2776,'Raw Data_OS_22'!$C$5:$C$4516,'Raw Data_OS_22'!$O$5:$O$4516))</f>
        <v>A</v>
      </c>
    </row>
    <row r="2777" spans="3:14" x14ac:dyDescent="0.35">
      <c r="C2777" s="26" t="s">
        <v>6210</v>
      </c>
      <c r="D2777" s="14">
        <v>44588</v>
      </c>
      <c r="E2777" s="14">
        <v>44606</v>
      </c>
      <c r="F2777" s="27" t="s">
        <v>3910</v>
      </c>
      <c r="G2777" s="28">
        <v>100000</v>
      </c>
      <c r="H2777" s="29">
        <v>100000</v>
      </c>
      <c r="I2777" s="29">
        <v>1</v>
      </c>
      <c r="J2777" s="30">
        <v>2022</v>
      </c>
      <c r="K2777" s="30">
        <v>2022</v>
      </c>
      <c r="L2777" s="31" t="s">
        <v>6021</v>
      </c>
      <c r="M2777" s="32" t="str">
        <f>IF(_xlfn.XLOOKUP(C2777,'Raw Data_OS_22'!$C$5:$C$4516,'Raw Data_OS_22'!$G$5:$G$4516,"New_Claim/ Reopening")= "New_Claim/ Reopening","New_Claim/ Reopening","Old_Claim")</f>
        <v>Old_Claim</v>
      </c>
      <c r="N2777" s="18" t="str">
        <f>IF(M2777=$N$2,IF(J2777=$N$1,"E1","D"),_xlfn.XLOOKUP(C2777,'Raw Data_OS_22'!$C$5:$C$4516,'Raw Data_OS_22'!$O$5:$O$4516))</f>
        <v>A</v>
      </c>
    </row>
    <row r="2778" spans="3:14" x14ac:dyDescent="0.35">
      <c r="C2778" s="26" t="s">
        <v>6211</v>
      </c>
      <c r="D2778" s="14">
        <v>44597</v>
      </c>
      <c r="E2778" s="14">
        <v>44606</v>
      </c>
      <c r="F2778" s="27" t="s">
        <v>3910</v>
      </c>
      <c r="G2778" s="28">
        <v>113000</v>
      </c>
      <c r="H2778" s="29">
        <v>113000</v>
      </c>
      <c r="I2778" s="29">
        <v>1</v>
      </c>
      <c r="J2778" s="30">
        <v>2022</v>
      </c>
      <c r="K2778" s="30">
        <v>2022</v>
      </c>
      <c r="L2778" s="31" t="s">
        <v>6021</v>
      </c>
      <c r="M2778" s="32" t="str">
        <f>IF(_xlfn.XLOOKUP(C2778,'Raw Data_OS_22'!$C$5:$C$4516,'Raw Data_OS_22'!$G$5:$G$4516,"New_Claim/ Reopening")= "New_Claim/ Reopening","New_Claim/ Reopening","Old_Claim")</f>
        <v>Old_Claim</v>
      </c>
      <c r="N2778" s="18" t="str">
        <f>IF(M2778=$N$2,IF(J2778=$N$1,"E1","D"),_xlfn.XLOOKUP(C2778,'Raw Data_OS_22'!$C$5:$C$4516,'Raw Data_OS_22'!$O$5:$O$4516))</f>
        <v>A</v>
      </c>
    </row>
    <row r="2779" spans="3:14" x14ac:dyDescent="0.35">
      <c r="C2779" s="26" t="s">
        <v>6214</v>
      </c>
      <c r="D2779" s="14">
        <v>44575</v>
      </c>
      <c r="E2779" s="14">
        <v>44593</v>
      </c>
      <c r="F2779" s="27" t="s">
        <v>3910</v>
      </c>
      <c r="G2779" s="28">
        <v>100000</v>
      </c>
      <c r="H2779" s="29">
        <v>100000</v>
      </c>
      <c r="I2779" s="29">
        <v>1</v>
      </c>
      <c r="J2779" s="30">
        <v>2022</v>
      </c>
      <c r="K2779" s="30">
        <v>2022</v>
      </c>
      <c r="L2779" s="31" t="s">
        <v>6021</v>
      </c>
      <c r="M2779" s="32" t="str">
        <f>IF(_xlfn.XLOOKUP(C2779,'Raw Data_OS_22'!$C$5:$C$4516,'Raw Data_OS_22'!$G$5:$G$4516,"New_Claim/ Reopening")= "New_Claim/ Reopening","New_Claim/ Reopening","Old_Claim")</f>
        <v>Old_Claim</v>
      </c>
      <c r="N2779" s="18" t="str">
        <f>IF(M2779=$N$2,IF(J2779=$N$1,"E1","D"),_xlfn.XLOOKUP(C2779,'Raw Data_OS_22'!$C$5:$C$4516,'Raw Data_OS_22'!$O$5:$O$4516))</f>
        <v>A</v>
      </c>
    </row>
    <row r="2780" spans="3:14" x14ac:dyDescent="0.35">
      <c r="C2780" s="26" t="s">
        <v>6218</v>
      </c>
      <c r="D2780" s="14">
        <v>44496</v>
      </c>
      <c r="E2780" s="14">
        <v>44596</v>
      </c>
      <c r="F2780" s="27" t="s">
        <v>658</v>
      </c>
      <c r="G2780" s="28">
        <v>35532</v>
      </c>
      <c r="H2780" s="29">
        <v>35532</v>
      </c>
      <c r="I2780" s="29">
        <v>1</v>
      </c>
      <c r="J2780" s="30">
        <v>2021</v>
      </c>
      <c r="K2780" s="30">
        <v>2022</v>
      </c>
      <c r="L2780" s="31" t="s">
        <v>3138</v>
      </c>
      <c r="M2780" s="32" t="str">
        <f>IF(_xlfn.XLOOKUP(C2780,'Raw Data_OS_22'!$C$5:$C$4516,'Raw Data_OS_22'!$G$5:$G$4516,"New_Claim/ Reopening")= "New_Claim/ Reopening","New_Claim/ Reopening","Old_Claim")</f>
        <v>Old_Claim</v>
      </c>
      <c r="N2780" s="18" t="str">
        <f>IF(M2780=$N$2,IF(J2780=$N$1,"E1","D"),_xlfn.XLOOKUP(C2780,'Raw Data_OS_22'!$C$5:$C$4516,'Raw Data_OS_22'!$O$5:$O$4516))</f>
        <v>B2</v>
      </c>
    </row>
    <row r="2781" spans="3:14" x14ac:dyDescent="0.35">
      <c r="C2781" s="26" t="s">
        <v>6219</v>
      </c>
      <c r="D2781" s="14">
        <v>44588</v>
      </c>
      <c r="E2781" s="14">
        <v>44608</v>
      </c>
      <c r="F2781" s="27" t="s">
        <v>3908</v>
      </c>
      <c r="G2781" s="28">
        <v>100000</v>
      </c>
      <c r="H2781" s="29">
        <v>100000</v>
      </c>
      <c r="I2781" s="29">
        <v>1</v>
      </c>
      <c r="J2781" s="30">
        <v>2022</v>
      </c>
      <c r="K2781" s="30">
        <v>2022</v>
      </c>
      <c r="L2781" s="31" t="s">
        <v>6021</v>
      </c>
      <c r="M2781" s="32" t="str">
        <f>IF(_xlfn.XLOOKUP(C2781,'Raw Data_OS_22'!$C$5:$C$4516,'Raw Data_OS_22'!$G$5:$G$4516,"New_Claim/ Reopening")= "New_Claim/ Reopening","New_Claim/ Reopening","Old_Claim")</f>
        <v>Old_Claim</v>
      </c>
      <c r="N2781" s="18" t="str">
        <f>IF(M2781=$N$2,IF(J2781=$N$1,"E1","D"),_xlfn.XLOOKUP(C2781,'Raw Data_OS_22'!$C$5:$C$4516,'Raw Data_OS_22'!$O$5:$O$4516))</f>
        <v>A</v>
      </c>
    </row>
    <row r="2782" spans="3:14" x14ac:dyDescent="0.35">
      <c r="C2782" s="26" t="s">
        <v>6224</v>
      </c>
      <c r="D2782" s="14">
        <v>44606</v>
      </c>
      <c r="E2782" s="14">
        <v>44608</v>
      </c>
      <c r="F2782" s="27" t="s">
        <v>3908</v>
      </c>
      <c r="G2782" s="28">
        <v>18500</v>
      </c>
      <c r="H2782" s="29">
        <v>18500</v>
      </c>
      <c r="I2782" s="29">
        <v>1</v>
      </c>
      <c r="J2782" s="30">
        <v>2022</v>
      </c>
      <c r="K2782" s="30">
        <v>2022</v>
      </c>
      <c r="L2782" s="31" t="s">
        <v>6021</v>
      </c>
      <c r="M2782" s="32" t="str">
        <f>IF(_xlfn.XLOOKUP(C2782,'Raw Data_OS_22'!$C$5:$C$4516,'Raw Data_OS_22'!$G$5:$G$4516,"New_Claim/ Reopening")= "New_Claim/ Reopening","New_Claim/ Reopening","Old_Claim")</f>
        <v>Old_Claim</v>
      </c>
      <c r="N2782" s="18" t="str">
        <f>IF(M2782=$N$2,IF(J2782=$N$1,"E1","D"),_xlfn.XLOOKUP(C2782,'Raw Data_OS_22'!$C$5:$C$4516,'Raw Data_OS_22'!$O$5:$O$4516))</f>
        <v>A</v>
      </c>
    </row>
    <row r="2783" spans="3:14" x14ac:dyDescent="0.35">
      <c r="C2783" s="26" t="s">
        <v>6227</v>
      </c>
      <c r="D2783" s="14">
        <v>44358</v>
      </c>
      <c r="E2783" s="14">
        <v>44595</v>
      </c>
      <c r="F2783" s="27" t="s">
        <v>4199</v>
      </c>
      <c r="G2783" s="28">
        <v>6551</v>
      </c>
      <c r="H2783" s="29">
        <v>6551</v>
      </c>
      <c r="I2783" s="29">
        <v>1</v>
      </c>
      <c r="J2783" s="30">
        <v>2021</v>
      </c>
      <c r="K2783" s="30">
        <v>2022</v>
      </c>
      <c r="L2783" s="31" t="s">
        <v>2250</v>
      </c>
      <c r="M2783" s="32" t="str">
        <f>IF(_xlfn.XLOOKUP(C2783,'Raw Data_OS_22'!$C$5:$C$4516,'Raw Data_OS_22'!$G$5:$G$4516,"New_Claim/ Reopening")= "New_Claim/ Reopening","New_Claim/ Reopening","Old_Claim")</f>
        <v>Old_Claim</v>
      </c>
      <c r="N2783" s="18" t="str">
        <f>IF(M2783=$N$2,IF(J2783=$N$1,"E1","D"),_xlfn.XLOOKUP(C2783,'Raw Data_OS_22'!$C$5:$C$4516,'Raw Data_OS_22'!$O$5:$O$4516))</f>
        <v>B1</v>
      </c>
    </row>
    <row r="2784" spans="3:14" x14ac:dyDescent="0.35">
      <c r="C2784" s="26" t="s">
        <v>6228</v>
      </c>
      <c r="D2784" s="14">
        <v>44357</v>
      </c>
      <c r="E2784" s="14">
        <v>44595</v>
      </c>
      <c r="F2784" s="27" t="s">
        <v>4199</v>
      </c>
      <c r="G2784" s="28">
        <v>6551</v>
      </c>
      <c r="H2784" s="29">
        <v>6551</v>
      </c>
      <c r="I2784" s="29">
        <v>1</v>
      </c>
      <c r="J2784" s="30">
        <v>2021</v>
      </c>
      <c r="K2784" s="30">
        <v>2022</v>
      </c>
      <c r="L2784" s="31" t="s">
        <v>2250</v>
      </c>
      <c r="M2784" s="32" t="str">
        <f>IF(_xlfn.XLOOKUP(C2784,'Raw Data_OS_22'!$C$5:$C$4516,'Raw Data_OS_22'!$G$5:$G$4516,"New_Claim/ Reopening")= "New_Claim/ Reopening","New_Claim/ Reopening","Old_Claim")</f>
        <v>Old_Claim</v>
      </c>
      <c r="N2784" s="18" t="str">
        <f>IF(M2784=$N$2,IF(J2784=$N$1,"E1","D"),_xlfn.XLOOKUP(C2784,'Raw Data_OS_22'!$C$5:$C$4516,'Raw Data_OS_22'!$O$5:$O$4516))</f>
        <v>B1</v>
      </c>
    </row>
    <row r="2785" spans="3:14" x14ac:dyDescent="0.35">
      <c r="C2785" s="26" t="s">
        <v>6229</v>
      </c>
      <c r="D2785" s="14">
        <v>44599</v>
      </c>
      <c r="E2785" s="14">
        <v>44610</v>
      </c>
      <c r="F2785" s="27" t="s">
        <v>3908</v>
      </c>
      <c r="G2785" s="28">
        <v>10000</v>
      </c>
      <c r="H2785" s="29">
        <v>10000</v>
      </c>
      <c r="I2785" s="29">
        <v>1</v>
      </c>
      <c r="J2785" s="30">
        <v>2022</v>
      </c>
      <c r="K2785" s="30">
        <v>2022</v>
      </c>
      <c r="L2785" s="31" t="s">
        <v>6021</v>
      </c>
      <c r="M2785" s="32" t="str">
        <f>IF(_xlfn.XLOOKUP(C2785,'Raw Data_OS_22'!$C$5:$C$4516,'Raw Data_OS_22'!$G$5:$G$4516,"New_Claim/ Reopening")= "New_Claim/ Reopening","New_Claim/ Reopening","Old_Claim")</f>
        <v>Old_Claim</v>
      </c>
      <c r="N2785" s="18" t="str">
        <f>IF(M2785=$N$2,IF(J2785=$N$1,"E1","D"),_xlfn.XLOOKUP(C2785,'Raw Data_OS_22'!$C$5:$C$4516,'Raw Data_OS_22'!$O$5:$O$4516))</f>
        <v>A</v>
      </c>
    </row>
    <row r="2786" spans="3:14" x14ac:dyDescent="0.35">
      <c r="C2786" s="26" t="s">
        <v>6236</v>
      </c>
      <c r="D2786" s="14">
        <v>44611</v>
      </c>
      <c r="E2786" s="14">
        <v>44614</v>
      </c>
      <c r="F2786" s="27" t="s">
        <v>3910</v>
      </c>
      <c r="G2786" s="28">
        <v>37500</v>
      </c>
      <c r="H2786" s="29">
        <v>37500</v>
      </c>
      <c r="I2786" s="29">
        <v>1</v>
      </c>
      <c r="J2786" s="30">
        <v>2022</v>
      </c>
      <c r="K2786" s="30">
        <v>2022</v>
      </c>
      <c r="L2786" s="31" t="s">
        <v>6021</v>
      </c>
      <c r="M2786" s="32" t="str">
        <f>IF(_xlfn.XLOOKUP(C2786,'Raw Data_OS_22'!$C$5:$C$4516,'Raw Data_OS_22'!$G$5:$G$4516,"New_Claim/ Reopening")= "New_Claim/ Reopening","New_Claim/ Reopening","Old_Claim")</f>
        <v>Old_Claim</v>
      </c>
      <c r="N2786" s="18" t="str">
        <f>IF(M2786=$N$2,IF(J2786=$N$1,"E1","D"),_xlfn.XLOOKUP(C2786,'Raw Data_OS_22'!$C$5:$C$4516,'Raw Data_OS_22'!$O$5:$O$4516))</f>
        <v>A</v>
      </c>
    </row>
    <row r="2787" spans="3:14" x14ac:dyDescent="0.35">
      <c r="C2787" s="26" t="s">
        <v>6240</v>
      </c>
      <c r="D2787" s="14">
        <v>44200</v>
      </c>
      <c r="E2787" s="14">
        <v>44568</v>
      </c>
      <c r="F2787" s="27" t="s">
        <v>4214</v>
      </c>
      <c r="G2787" s="28">
        <v>33158</v>
      </c>
      <c r="H2787" s="29">
        <v>33158</v>
      </c>
      <c r="I2787" s="29">
        <v>1</v>
      </c>
      <c r="J2787" s="30">
        <v>2021</v>
      </c>
      <c r="K2787" s="30">
        <v>2022</v>
      </c>
      <c r="L2787" s="31" t="s">
        <v>21</v>
      </c>
      <c r="M2787" s="32" t="str">
        <f>IF(_xlfn.XLOOKUP(C2787,'Raw Data_OS_22'!$C$5:$C$4516,'Raw Data_OS_22'!$G$5:$G$4516,"New_Claim/ Reopening")= "New_Claim/ Reopening","New_Claim/ Reopening","Old_Claim")</f>
        <v>Old_Claim</v>
      </c>
      <c r="N2787" s="18" t="str">
        <f>IF(M2787=$N$2,IF(J2787=$N$1,"E1","D"),_xlfn.XLOOKUP(C2787,'Raw Data_OS_22'!$C$5:$C$4516,'Raw Data_OS_22'!$O$5:$O$4516))</f>
        <v>A</v>
      </c>
    </row>
    <row r="2788" spans="3:14" x14ac:dyDescent="0.35">
      <c r="C2788" s="26" t="s">
        <v>6241</v>
      </c>
      <c r="D2788" s="14">
        <v>44257</v>
      </c>
      <c r="E2788" s="14">
        <v>44568</v>
      </c>
      <c r="F2788" s="27" t="s">
        <v>4214</v>
      </c>
      <c r="G2788" s="28">
        <v>200000</v>
      </c>
      <c r="H2788" s="29">
        <v>200000</v>
      </c>
      <c r="I2788" s="29">
        <v>1</v>
      </c>
      <c r="J2788" s="30">
        <v>2021</v>
      </c>
      <c r="K2788" s="30">
        <v>2022</v>
      </c>
      <c r="L2788" s="31" t="s">
        <v>21</v>
      </c>
      <c r="M2788" s="32" t="str">
        <f>IF(_xlfn.XLOOKUP(C2788,'Raw Data_OS_22'!$C$5:$C$4516,'Raw Data_OS_22'!$G$5:$G$4516,"New_Claim/ Reopening")= "New_Claim/ Reopening","New_Claim/ Reopening","Old_Claim")</f>
        <v>Old_Claim</v>
      </c>
      <c r="N2788" s="18" t="str">
        <f>IF(M2788=$N$2,IF(J2788=$N$1,"E1","D"),_xlfn.XLOOKUP(C2788,'Raw Data_OS_22'!$C$5:$C$4516,'Raw Data_OS_22'!$O$5:$O$4516))</f>
        <v>A</v>
      </c>
    </row>
    <row r="2789" spans="3:14" x14ac:dyDescent="0.35">
      <c r="C2789" s="26" t="s">
        <v>6242</v>
      </c>
      <c r="D2789" s="14">
        <v>44322</v>
      </c>
      <c r="E2789" s="14">
        <v>44568</v>
      </c>
      <c r="F2789" s="27" t="s">
        <v>4214</v>
      </c>
      <c r="G2789" s="28">
        <v>208000</v>
      </c>
      <c r="H2789" s="29">
        <v>208000</v>
      </c>
      <c r="I2789" s="29">
        <v>1</v>
      </c>
      <c r="J2789" s="30">
        <v>2021</v>
      </c>
      <c r="K2789" s="30">
        <v>2022</v>
      </c>
      <c r="L2789" s="31" t="s">
        <v>2250</v>
      </c>
      <c r="M2789" s="32" t="str">
        <f>IF(_xlfn.XLOOKUP(C2789,'Raw Data_OS_22'!$C$5:$C$4516,'Raw Data_OS_22'!$G$5:$G$4516,"New_Claim/ Reopening")= "New_Claim/ Reopening","New_Claim/ Reopening","Old_Claim")</f>
        <v>Old_Claim</v>
      </c>
      <c r="N2789" s="18" t="str">
        <f>IF(M2789=$N$2,IF(J2789=$N$1,"E1","D"),_xlfn.XLOOKUP(C2789,'Raw Data_OS_22'!$C$5:$C$4516,'Raw Data_OS_22'!$O$5:$O$4516))</f>
        <v>A</v>
      </c>
    </row>
    <row r="2790" spans="3:14" x14ac:dyDescent="0.35">
      <c r="C2790" s="26" t="s">
        <v>6246</v>
      </c>
      <c r="D2790" s="14">
        <v>44538</v>
      </c>
      <c r="E2790" s="14">
        <v>44603</v>
      </c>
      <c r="F2790" s="27" t="s">
        <v>3908</v>
      </c>
      <c r="G2790" s="28">
        <v>30000</v>
      </c>
      <c r="H2790" s="29">
        <v>30000</v>
      </c>
      <c r="I2790" s="29">
        <v>1</v>
      </c>
      <c r="J2790" s="30">
        <v>2021</v>
      </c>
      <c r="K2790" s="30">
        <v>2022</v>
      </c>
      <c r="L2790" s="31" t="s">
        <v>3138</v>
      </c>
      <c r="M2790" s="32" t="str">
        <f>IF(_xlfn.XLOOKUP(C2790,'Raw Data_OS_22'!$C$5:$C$4516,'Raw Data_OS_22'!$G$5:$G$4516,"New_Claim/ Reopening")= "New_Claim/ Reopening","New_Claim/ Reopening","Old_Claim")</f>
        <v>Old_Claim</v>
      </c>
      <c r="N2790" s="18" t="str">
        <f>IF(M2790=$N$2,IF(J2790=$N$1,"E1","D"),_xlfn.XLOOKUP(C2790,'Raw Data_OS_22'!$C$5:$C$4516,'Raw Data_OS_22'!$O$5:$O$4516))</f>
        <v>B2</v>
      </c>
    </row>
    <row r="2791" spans="3:14" x14ac:dyDescent="0.35">
      <c r="C2791" s="26" t="s">
        <v>6248</v>
      </c>
      <c r="D2791" s="14">
        <v>44590</v>
      </c>
      <c r="E2791" s="14">
        <v>44592</v>
      </c>
      <c r="F2791" s="27" t="s">
        <v>3910</v>
      </c>
      <c r="G2791" s="28">
        <v>32000</v>
      </c>
      <c r="H2791" s="29">
        <v>32000</v>
      </c>
      <c r="I2791" s="29">
        <v>1</v>
      </c>
      <c r="J2791" s="30">
        <v>2022</v>
      </c>
      <c r="K2791" s="30">
        <v>2022</v>
      </c>
      <c r="L2791" s="31" t="s">
        <v>6021</v>
      </c>
      <c r="M2791" s="32" t="str">
        <f>IF(_xlfn.XLOOKUP(C2791,'Raw Data_OS_22'!$C$5:$C$4516,'Raw Data_OS_22'!$G$5:$G$4516,"New_Claim/ Reopening")= "New_Claim/ Reopening","New_Claim/ Reopening","Old_Claim")</f>
        <v>Old_Claim</v>
      </c>
      <c r="N2791" s="18" t="str">
        <f>IF(M2791=$N$2,IF(J2791=$N$1,"E1","D"),_xlfn.XLOOKUP(C2791,'Raw Data_OS_22'!$C$5:$C$4516,'Raw Data_OS_22'!$O$5:$O$4516))</f>
        <v>A</v>
      </c>
    </row>
    <row r="2792" spans="3:14" x14ac:dyDescent="0.35">
      <c r="C2792" s="26" t="s">
        <v>6250</v>
      </c>
      <c r="D2792" s="14">
        <v>44315</v>
      </c>
      <c r="E2792" s="14">
        <v>44343</v>
      </c>
      <c r="F2792" s="27" t="s">
        <v>4244</v>
      </c>
      <c r="G2792" s="28">
        <v>153319.34</v>
      </c>
      <c r="H2792" s="29">
        <v>153319.34</v>
      </c>
      <c r="I2792" s="29">
        <v>1</v>
      </c>
      <c r="J2792" s="30">
        <v>2021</v>
      </c>
      <c r="K2792" s="30">
        <v>2021</v>
      </c>
      <c r="L2792" s="31" t="s">
        <v>2250</v>
      </c>
      <c r="M2792" s="32" t="str">
        <f>IF(_xlfn.XLOOKUP(C2792,'Raw Data_OS_22'!$C$5:$C$4516,'Raw Data_OS_22'!$G$5:$G$4516,"New_Claim/ Reopening")= "New_Claim/ Reopening","New_Claim/ Reopening","Old_Claim")</f>
        <v>Old_Claim</v>
      </c>
      <c r="N2792" s="18" t="str">
        <f>IF(M2792=$N$2,IF(J2792=$N$1,"E1","D"),_xlfn.XLOOKUP(C2792,'Raw Data_OS_22'!$C$5:$C$4516,'Raw Data_OS_22'!$O$5:$O$4516))</f>
        <v>B1</v>
      </c>
    </row>
    <row r="2793" spans="3:14" x14ac:dyDescent="0.35">
      <c r="C2793" s="26" t="s">
        <v>6253</v>
      </c>
      <c r="D2793" s="14">
        <v>43790</v>
      </c>
      <c r="E2793" s="14">
        <v>44600</v>
      </c>
      <c r="F2793" s="27" t="s">
        <v>3908</v>
      </c>
      <c r="G2793" s="28">
        <v>140000</v>
      </c>
      <c r="H2793" s="29">
        <v>140000</v>
      </c>
      <c r="I2793" s="29">
        <v>1</v>
      </c>
      <c r="J2793" s="30">
        <v>2019</v>
      </c>
      <c r="K2793" s="30">
        <v>2022</v>
      </c>
      <c r="L2793" s="31" t="s">
        <v>25</v>
      </c>
      <c r="M2793" s="32" t="str">
        <f>IF(_xlfn.XLOOKUP(C2793,'Raw Data_OS_22'!$C$5:$C$4516,'Raw Data_OS_22'!$G$5:$G$4516,"New_Claim/ Reopening")= "New_Claim/ Reopening","New_Claim/ Reopening","Old_Claim")</f>
        <v>Old_Claim</v>
      </c>
      <c r="N2793" s="18" t="str">
        <f>IF(M2793=$N$2,IF(J2793=$N$1,"E1","D"),_xlfn.XLOOKUP(C2793,'Raw Data_OS_22'!$C$5:$C$4516,'Raw Data_OS_22'!$O$5:$O$4516))</f>
        <v>A</v>
      </c>
    </row>
    <row r="2794" spans="3:14" x14ac:dyDescent="0.35">
      <c r="C2794" s="26" t="s">
        <v>6254</v>
      </c>
      <c r="D2794" s="14">
        <v>44609</v>
      </c>
      <c r="E2794" s="14">
        <v>44621</v>
      </c>
      <c r="F2794" s="27" t="s">
        <v>3908</v>
      </c>
      <c r="G2794" s="28">
        <v>20500</v>
      </c>
      <c r="H2794" s="29">
        <v>20500</v>
      </c>
      <c r="I2794" s="29">
        <v>1</v>
      </c>
      <c r="J2794" s="30">
        <v>2022</v>
      </c>
      <c r="K2794" s="30">
        <v>2022</v>
      </c>
      <c r="L2794" s="31" t="s">
        <v>6021</v>
      </c>
      <c r="M2794" s="32" t="str">
        <f>IF(_xlfn.XLOOKUP(C2794,'Raw Data_OS_22'!$C$5:$C$4516,'Raw Data_OS_22'!$G$5:$G$4516,"New_Claim/ Reopening")= "New_Claim/ Reopening","New_Claim/ Reopening","Old_Claim")</f>
        <v>Old_Claim</v>
      </c>
      <c r="N2794" s="18" t="str">
        <f>IF(M2794=$N$2,IF(J2794=$N$1,"E1","D"),_xlfn.XLOOKUP(C2794,'Raw Data_OS_22'!$C$5:$C$4516,'Raw Data_OS_22'!$O$5:$O$4516))</f>
        <v>A</v>
      </c>
    </row>
    <row r="2795" spans="3:14" x14ac:dyDescent="0.35">
      <c r="C2795" s="26" t="s">
        <v>6258</v>
      </c>
      <c r="D2795" s="14">
        <v>44410</v>
      </c>
      <c r="E2795" s="14">
        <v>44523</v>
      </c>
      <c r="F2795" s="27" t="s">
        <v>3910</v>
      </c>
      <c r="G2795" s="28">
        <v>5000</v>
      </c>
      <c r="H2795" s="29">
        <v>5000</v>
      </c>
      <c r="I2795" s="29">
        <v>1</v>
      </c>
      <c r="J2795" s="30">
        <v>2021</v>
      </c>
      <c r="K2795" s="30">
        <v>2021</v>
      </c>
      <c r="L2795" s="31" t="s">
        <v>3073</v>
      </c>
      <c r="M2795" s="32" t="str">
        <f>IF(_xlfn.XLOOKUP(C2795,'Raw Data_OS_22'!$C$5:$C$4516,'Raw Data_OS_22'!$G$5:$G$4516,"New_Claim/ Reopening")= "New_Claim/ Reopening","New_Claim/ Reopening","Old_Claim")</f>
        <v>Old_Claim</v>
      </c>
      <c r="N2795" s="18" t="str">
        <f>IF(M2795=$N$2,IF(J2795=$N$1,"E1","D"),_xlfn.XLOOKUP(C2795,'Raw Data_OS_22'!$C$5:$C$4516,'Raw Data_OS_22'!$O$5:$O$4516))</f>
        <v>B1</v>
      </c>
    </row>
    <row r="2796" spans="3:14" x14ac:dyDescent="0.35">
      <c r="C2796" s="26" t="s">
        <v>6265</v>
      </c>
      <c r="D2796" s="14">
        <v>44619</v>
      </c>
      <c r="E2796" s="14">
        <v>44623</v>
      </c>
      <c r="F2796" s="27" t="s">
        <v>3908</v>
      </c>
      <c r="G2796" s="28">
        <v>23940</v>
      </c>
      <c r="H2796" s="29">
        <v>23940</v>
      </c>
      <c r="I2796" s="29">
        <v>1</v>
      </c>
      <c r="J2796" s="30">
        <v>2022</v>
      </c>
      <c r="K2796" s="30">
        <v>2022</v>
      </c>
      <c r="L2796" s="31" t="s">
        <v>6021</v>
      </c>
      <c r="M2796" s="32" t="str">
        <f>IF(_xlfn.XLOOKUP(C2796,'Raw Data_OS_22'!$C$5:$C$4516,'Raw Data_OS_22'!$G$5:$G$4516,"New_Claim/ Reopening")= "New_Claim/ Reopening","New_Claim/ Reopening","Old_Claim")</f>
        <v>Old_Claim</v>
      </c>
      <c r="N2796" s="18" t="str">
        <f>IF(M2796=$N$2,IF(J2796=$N$1,"E1","D"),_xlfn.XLOOKUP(C2796,'Raw Data_OS_22'!$C$5:$C$4516,'Raw Data_OS_22'!$O$5:$O$4516))</f>
        <v>A</v>
      </c>
    </row>
    <row r="2797" spans="3:14" x14ac:dyDescent="0.35">
      <c r="C2797" s="26" t="s">
        <v>6273</v>
      </c>
      <c r="D2797" s="14">
        <v>44622</v>
      </c>
      <c r="E2797" s="14">
        <v>44623</v>
      </c>
      <c r="F2797" s="27" t="s">
        <v>3910</v>
      </c>
      <c r="G2797" s="28">
        <v>10000</v>
      </c>
      <c r="H2797" s="29">
        <v>10000</v>
      </c>
      <c r="I2797" s="29">
        <v>1</v>
      </c>
      <c r="J2797" s="30">
        <v>2022</v>
      </c>
      <c r="K2797" s="30">
        <v>2022</v>
      </c>
      <c r="L2797" s="31" t="s">
        <v>6021</v>
      </c>
      <c r="M2797" s="32" t="str">
        <f>IF(_xlfn.XLOOKUP(C2797,'Raw Data_OS_22'!$C$5:$C$4516,'Raw Data_OS_22'!$G$5:$G$4516,"New_Claim/ Reopening")= "New_Claim/ Reopening","New_Claim/ Reopening","Old_Claim")</f>
        <v>Old_Claim</v>
      </c>
      <c r="N2797" s="18" t="str">
        <f>IF(M2797=$N$2,IF(J2797=$N$1,"E1","D"),_xlfn.XLOOKUP(C2797,'Raw Data_OS_22'!$C$5:$C$4516,'Raw Data_OS_22'!$O$5:$O$4516))</f>
        <v>A</v>
      </c>
    </row>
    <row r="2798" spans="3:14" x14ac:dyDescent="0.35">
      <c r="C2798" s="26" t="s">
        <v>6274</v>
      </c>
      <c r="D2798" s="14">
        <v>44581</v>
      </c>
      <c r="E2798" s="14">
        <v>44621</v>
      </c>
      <c r="F2798" s="27" t="s">
        <v>3910</v>
      </c>
      <c r="G2798" s="28">
        <v>10000</v>
      </c>
      <c r="H2798" s="29">
        <v>10000</v>
      </c>
      <c r="I2798" s="29">
        <v>1</v>
      </c>
      <c r="J2798" s="30">
        <v>2022</v>
      </c>
      <c r="K2798" s="30">
        <v>2022</v>
      </c>
      <c r="L2798" s="31" t="s">
        <v>6021</v>
      </c>
      <c r="M2798" s="32" t="str">
        <f>IF(_xlfn.XLOOKUP(C2798,'Raw Data_OS_22'!$C$5:$C$4516,'Raw Data_OS_22'!$G$5:$G$4516,"New_Claim/ Reopening")= "New_Claim/ Reopening","New_Claim/ Reopening","Old_Claim")</f>
        <v>Old_Claim</v>
      </c>
      <c r="N2798" s="18" t="str">
        <f>IF(M2798=$N$2,IF(J2798=$N$1,"E1","D"),_xlfn.XLOOKUP(C2798,'Raw Data_OS_22'!$C$5:$C$4516,'Raw Data_OS_22'!$O$5:$O$4516))</f>
        <v>A</v>
      </c>
    </row>
    <row r="2799" spans="3:14" x14ac:dyDescent="0.35">
      <c r="C2799" s="26" t="s">
        <v>6277</v>
      </c>
      <c r="D2799" s="14">
        <v>44623</v>
      </c>
      <c r="E2799" s="14">
        <v>44624</v>
      </c>
      <c r="F2799" s="27" t="s">
        <v>3908</v>
      </c>
      <c r="G2799" s="28">
        <v>28000</v>
      </c>
      <c r="H2799" s="29">
        <v>28000</v>
      </c>
      <c r="I2799" s="29">
        <v>1</v>
      </c>
      <c r="J2799" s="30">
        <v>2022</v>
      </c>
      <c r="K2799" s="30">
        <v>2022</v>
      </c>
      <c r="L2799" s="31" t="s">
        <v>6021</v>
      </c>
      <c r="M2799" s="32" t="str">
        <f>IF(_xlfn.XLOOKUP(C2799,'Raw Data_OS_22'!$C$5:$C$4516,'Raw Data_OS_22'!$G$5:$G$4516,"New_Claim/ Reopening")= "New_Claim/ Reopening","New_Claim/ Reopening","Old_Claim")</f>
        <v>Old_Claim</v>
      </c>
      <c r="N2799" s="18" t="str">
        <f>IF(M2799=$N$2,IF(J2799=$N$1,"E1","D"),_xlfn.XLOOKUP(C2799,'Raw Data_OS_22'!$C$5:$C$4516,'Raw Data_OS_22'!$O$5:$O$4516))</f>
        <v>B2</v>
      </c>
    </row>
    <row r="2800" spans="3:14" x14ac:dyDescent="0.35">
      <c r="C2800" s="26" t="s">
        <v>6278</v>
      </c>
      <c r="D2800" s="14">
        <v>44571</v>
      </c>
      <c r="E2800" s="14">
        <v>44621</v>
      </c>
      <c r="F2800" s="27" t="s">
        <v>3910</v>
      </c>
      <c r="G2800" s="28">
        <v>10000</v>
      </c>
      <c r="H2800" s="29">
        <v>10000</v>
      </c>
      <c r="I2800" s="29">
        <v>1</v>
      </c>
      <c r="J2800" s="30">
        <v>2022</v>
      </c>
      <c r="K2800" s="30">
        <v>2022</v>
      </c>
      <c r="L2800" s="31" t="s">
        <v>6021</v>
      </c>
      <c r="M2800" s="32" t="str">
        <f>IF(_xlfn.XLOOKUP(C2800,'Raw Data_OS_22'!$C$5:$C$4516,'Raw Data_OS_22'!$G$5:$G$4516,"New_Claim/ Reopening")= "New_Claim/ Reopening","New_Claim/ Reopening","Old_Claim")</f>
        <v>Old_Claim</v>
      </c>
      <c r="N2800" s="18" t="str">
        <f>IF(M2800=$N$2,IF(J2800=$N$1,"E1","D"),_xlfn.XLOOKUP(C2800,'Raw Data_OS_22'!$C$5:$C$4516,'Raw Data_OS_22'!$O$5:$O$4516))</f>
        <v>A</v>
      </c>
    </row>
    <row r="2801" spans="3:14" x14ac:dyDescent="0.35">
      <c r="C2801" s="26" t="s">
        <v>6286</v>
      </c>
      <c r="D2801" s="14">
        <v>44600</v>
      </c>
      <c r="E2801" s="14">
        <v>44601</v>
      </c>
      <c r="F2801" s="27" t="s">
        <v>3910</v>
      </c>
      <c r="G2801" s="28">
        <v>100000</v>
      </c>
      <c r="H2801" s="29">
        <v>100000</v>
      </c>
      <c r="I2801" s="29">
        <v>1</v>
      </c>
      <c r="J2801" s="30">
        <v>2022</v>
      </c>
      <c r="K2801" s="30">
        <v>2022</v>
      </c>
      <c r="L2801" s="31" t="s">
        <v>6021</v>
      </c>
      <c r="M2801" s="32" t="str">
        <f>IF(_xlfn.XLOOKUP(C2801,'Raw Data_OS_22'!$C$5:$C$4516,'Raw Data_OS_22'!$G$5:$G$4516,"New_Claim/ Reopening")= "New_Claim/ Reopening","New_Claim/ Reopening","Old_Claim")</f>
        <v>Old_Claim</v>
      </c>
      <c r="N2801" s="18" t="str">
        <f>IF(M2801=$N$2,IF(J2801=$N$1,"E1","D"),_xlfn.XLOOKUP(C2801,'Raw Data_OS_22'!$C$5:$C$4516,'Raw Data_OS_22'!$O$5:$O$4516))</f>
        <v>A</v>
      </c>
    </row>
    <row r="2802" spans="3:14" x14ac:dyDescent="0.35">
      <c r="C2802" s="26" t="s">
        <v>6287</v>
      </c>
      <c r="D2802" s="14">
        <v>44612</v>
      </c>
      <c r="E2802" s="14">
        <v>44623</v>
      </c>
      <c r="F2802" s="27" t="s">
        <v>3910</v>
      </c>
      <c r="G2802" s="28">
        <v>10000</v>
      </c>
      <c r="H2802" s="29">
        <v>10000</v>
      </c>
      <c r="I2802" s="29">
        <v>1</v>
      </c>
      <c r="J2802" s="30">
        <v>2022</v>
      </c>
      <c r="K2802" s="30">
        <v>2022</v>
      </c>
      <c r="L2802" s="31" t="s">
        <v>6021</v>
      </c>
      <c r="M2802" s="32" t="str">
        <f>IF(_xlfn.XLOOKUP(C2802,'Raw Data_OS_22'!$C$5:$C$4516,'Raw Data_OS_22'!$G$5:$G$4516,"New_Claim/ Reopening")= "New_Claim/ Reopening","New_Claim/ Reopening","Old_Claim")</f>
        <v>Old_Claim</v>
      </c>
      <c r="N2802" s="18" t="str">
        <f>IF(M2802=$N$2,IF(J2802=$N$1,"E1","D"),_xlfn.XLOOKUP(C2802,'Raw Data_OS_22'!$C$5:$C$4516,'Raw Data_OS_22'!$O$5:$O$4516))</f>
        <v>A</v>
      </c>
    </row>
    <row r="2803" spans="3:14" x14ac:dyDescent="0.35">
      <c r="C2803" s="26" t="s">
        <v>6289</v>
      </c>
      <c r="D2803" s="14">
        <v>44620</v>
      </c>
      <c r="E2803" s="14">
        <v>44628</v>
      </c>
      <c r="F2803" s="27" t="s">
        <v>3910</v>
      </c>
      <c r="G2803" s="28">
        <v>36500</v>
      </c>
      <c r="H2803" s="29">
        <v>36500</v>
      </c>
      <c r="I2803" s="29">
        <v>1</v>
      </c>
      <c r="J2803" s="30">
        <v>2022</v>
      </c>
      <c r="K2803" s="30">
        <v>2022</v>
      </c>
      <c r="L2803" s="31" t="s">
        <v>6021</v>
      </c>
      <c r="M2803" s="32" t="str">
        <f>IF(_xlfn.XLOOKUP(C2803,'Raw Data_OS_22'!$C$5:$C$4516,'Raw Data_OS_22'!$G$5:$G$4516,"New_Claim/ Reopening")= "New_Claim/ Reopening","New_Claim/ Reopening","Old_Claim")</f>
        <v>Old_Claim</v>
      </c>
      <c r="N2803" s="18" t="str">
        <f>IF(M2803=$N$2,IF(J2803=$N$1,"E1","D"),_xlfn.XLOOKUP(C2803,'Raw Data_OS_22'!$C$5:$C$4516,'Raw Data_OS_22'!$O$5:$O$4516))</f>
        <v>B2</v>
      </c>
    </row>
    <row r="2804" spans="3:14" x14ac:dyDescent="0.35">
      <c r="C2804" s="26" t="s">
        <v>6290</v>
      </c>
      <c r="D2804" s="14">
        <v>44575</v>
      </c>
      <c r="E2804" s="14">
        <v>44603</v>
      </c>
      <c r="F2804" s="27" t="s">
        <v>3910</v>
      </c>
      <c r="G2804" s="28">
        <v>100000</v>
      </c>
      <c r="H2804" s="29">
        <v>100000</v>
      </c>
      <c r="I2804" s="29">
        <v>1</v>
      </c>
      <c r="J2804" s="30">
        <v>2022</v>
      </c>
      <c r="K2804" s="30">
        <v>2022</v>
      </c>
      <c r="L2804" s="31" t="s">
        <v>6021</v>
      </c>
      <c r="M2804" s="32" t="str">
        <f>IF(_xlfn.XLOOKUP(C2804,'Raw Data_OS_22'!$C$5:$C$4516,'Raw Data_OS_22'!$G$5:$G$4516,"New_Claim/ Reopening")= "New_Claim/ Reopening","New_Claim/ Reopening","Old_Claim")</f>
        <v>Old_Claim</v>
      </c>
      <c r="N2804" s="18" t="str">
        <f>IF(M2804=$N$2,IF(J2804=$N$1,"E1","D"),_xlfn.XLOOKUP(C2804,'Raw Data_OS_22'!$C$5:$C$4516,'Raw Data_OS_22'!$O$5:$O$4516))</f>
        <v>A</v>
      </c>
    </row>
    <row r="2805" spans="3:14" x14ac:dyDescent="0.35">
      <c r="C2805" s="26" t="s">
        <v>6291</v>
      </c>
      <c r="D2805" s="14">
        <v>44627</v>
      </c>
      <c r="E2805" s="14">
        <v>44628</v>
      </c>
      <c r="F2805" s="27" t="s">
        <v>3910</v>
      </c>
      <c r="G2805" s="28">
        <v>10000</v>
      </c>
      <c r="H2805" s="29">
        <v>10000</v>
      </c>
      <c r="I2805" s="29">
        <v>1</v>
      </c>
      <c r="J2805" s="30">
        <v>2022</v>
      </c>
      <c r="K2805" s="30">
        <v>2022</v>
      </c>
      <c r="L2805" s="31" t="s">
        <v>6021</v>
      </c>
      <c r="M2805" s="32" t="str">
        <f>IF(_xlfn.XLOOKUP(C2805,'Raw Data_OS_22'!$C$5:$C$4516,'Raw Data_OS_22'!$G$5:$G$4516,"New_Claim/ Reopening")= "New_Claim/ Reopening","New_Claim/ Reopening","Old_Claim")</f>
        <v>Old_Claim</v>
      </c>
      <c r="N2805" s="18" t="str">
        <f>IF(M2805=$N$2,IF(J2805=$N$1,"E1","D"),_xlfn.XLOOKUP(C2805,'Raw Data_OS_22'!$C$5:$C$4516,'Raw Data_OS_22'!$O$5:$O$4516))</f>
        <v>A</v>
      </c>
    </row>
    <row r="2806" spans="3:14" x14ac:dyDescent="0.35">
      <c r="C2806" s="26" t="s">
        <v>6292</v>
      </c>
      <c r="D2806" s="14">
        <v>44509</v>
      </c>
      <c r="E2806" s="14">
        <v>44623</v>
      </c>
      <c r="F2806" s="27" t="s">
        <v>3908</v>
      </c>
      <c r="G2806" s="28">
        <v>10000</v>
      </c>
      <c r="H2806" s="29">
        <v>10000</v>
      </c>
      <c r="I2806" s="29">
        <v>1</v>
      </c>
      <c r="J2806" s="30">
        <v>2021</v>
      </c>
      <c r="K2806" s="30">
        <v>2022</v>
      </c>
      <c r="L2806" s="31" t="s">
        <v>3138</v>
      </c>
      <c r="M2806" s="32" t="str">
        <f>IF(_xlfn.XLOOKUP(C2806,'Raw Data_OS_22'!$C$5:$C$4516,'Raw Data_OS_22'!$G$5:$G$4516,"New_Claim/ Reopening")= "New_Claim/ Reopening","New_Claim/ Reopening","Old_Claim")</f>
        <v>Old_Claim</v>
      </c>
      <c r="N2806" s="18" t="str">
        <f>IF(M2806=$N$2,IF(J2806=$N$1,"E1","D"),_xlfn.XLOOKUP(C2806,'Raw Data_OS_22'!$C$5:$C$4516,'Raw Data_OS_22'!$O$5:$O$4516))</f>
        <v>B1</v>
      </c>
    </row>
    <row r="2807" spans="3:14" x14ac:dyDescent="0.35">
      <c r="C2807" s="26" t="s">
        <v>6293</v>
      </c>
      <c r="D2807" s="14">
        <v>44625</v>
      </c>
      <c r="E2807" s="14">
        <v>44629</v>
      </c>
      <c r="F2807" s="27" t="s">
        <v>3910</v>
      </c>
      <c r="G2807" s="28">
        <v>25000</v>
      </c>
      <c r="H2807" s="29">
        <v>25000</v>
      </c>
      <c r="I2807" s="29">
        <v>1</v>
      </c>
      <c r="J2807" s="30">
        <v>2022</v>
      </c>
      <c r="K2807" s="30">
        <v>2022</v>
      </c>
      <c r="L2807" s="31" t="s">
        <v>6021</v>
      </c>
      <c r="M2807" s="32" t="str">
        <f>IF(_xlfn.XLOOKUP(C2807,'Raw Data_OS_22'!$C$5:$C$4516,'Raw Data_OS_22'!$G$5:$G$4516,"New_Claim/ Reopening")= "New_Claim/ Reopening","New_Claim/ Reopening","Old_Claim")</f>
        <v>Old_Claim</v>
      </c>
      <c r="N2807" s="18" t="str">
        <f>IF(M2807=$N$2,IF(J2807=$N$1,"E1","D"),_xlfn.XLOOKUP(C2807,'Raw Data_OS_22'!$C$5:$C$4516,'Raw Data_OS_22'!$O$5:$O$4516))</f>
        <v>A</v>
      </c>
    </row>
    <row r="2808" spans="3:14" x14ac:dyDescent="0.35">
      <c r="C2808" s="26" t="s">
        <v>6296</v>
      </c>
      <c r="D2808" s="14">
        <v>44596</v>
      </c>
      <c r="E2808" s="14">
        <v>44601</v>
      </c>
      <c r="F2808" s="27" t="s">
        <v>3908</v>
      </c>
      <c r="G2808" s="28">
        <v>50000</v>
      </c>
      <c r="H2808" s="29">
        <v>50000</v>
      </c>
      <c r="I2808" s="29">
        <v>1</v>
      </c>
      <c r="J2808" s="30">
        <v>2022</v>
      </c>
      <c r="K2808" s="30">
        <v>2022</v>
      </c>
      <c r="L2808" s="31" t="s">
        <v>6021</v>
      </c>
      <c r="M2808" s="32" t="str">
        <f>IF(_xlfn.XLOOKUP(C2808,'Raw Data_OS_22'!$C$5:$C$4516,'Raw Data_OS_22'!$G$5:$G$4516,"New_Claim/ Reopening")= "New_Claim/ Reopening","New_Claim/ Reopening","Old_Claim")</f>
        <v>Old_Claim</v>
      </c>
      <c r="N2808" s="18" t="str">
        <f>IF(M2808=$N$2,IF(J2808=$N$1,"E1","D"),_xlfn.XLOOKUP(C2808,'Raw Data_OS_22'!$C$5:$C$4516,'Raw Data_OS_22'!$O$5:$O$4516))</f>
        <v>A</v>
      </c>
    </row>
    <row r="2809" spans="3:14" x14ac:dyDescent="0.35">
      <c r="C2809" s="26" t="s">
        <v>6298</v>
      </c>
      <c r="D2809" s="14">
        <v>44628</v>
      </c>
      <c r="E2809" s="14">
        <v>44629</v>
      </c>
      <c r="F2809" s="27" t="s">
        <v>3910</v>
      </c>
      <c r="G2809" s="28">
        <v>50000</v>
      </c>
      <c r="H2809" s="29">
        <v>50000</v>
      </c>
      <c r="I2809" s="29">
        <v>1</v>
      </c>
      <c r="J2809" s="30">
        <v>2022</v>
      </c>
      <c r="K2809" s="30">
        <v>2022</v>
      </c>
      <c r="L2809" s="31" t="s">
        <v>6021</v>
      </c>
      <c r="M2809" s="32" t="str">
        <f>IF(_xlfn.XLOOKUP(C2809,'Raw Data_OS_22'!$C$5:$C$4516,'Raw Data_OS_22'!$G$5:$G$4516,"New_Claim/ Reopening")= "New_Claim/ Reopening","New_Claim/ Reopening","Old_Claim")</f>
        <v>Old_Claim</v>
      </c>
      <c r="N2809" s="18" t="str">
        <f>IF(M2809=$N$2,IF(J2809=$N$1,"E1","D"),_xlfn.XLOOKUP(C2809,'Raw Data_OS_22'!$C$5:$C$4516,'Raw Data_OS_22'!$O$5:$O$4516))</f>
        <v>A</v>
      </c>
    </row>
    <row r="2810" spans="3:14" x14ac:dyDescent="0.35">
      <c r="C2810" s="26" t="s">
        <v>6299</v>
      </c>
      <c r="D2810" s="14">
        <v>44316</v>
      </c>
      <c r="E2810" s="14">
        <v>44615</v>
      </c>
      <c r="F2810" s="27" t="s">
        <v>658</v>
      </c>
      <c r="G2810" s="28">
        <v>742150</v>
      </c>
      <c r="H2810" s="29">
        <v>742150</v>
      </c>
      <c r="I2810" s="29">
        <v>1</v>
      </c>
      <c r="J2810" s="30">
        <v>2021</v>
      </c>
      <c r="K2810" s="30">
        <v>2022</v>
      </c>
      <c r="L2810" s="31" t="s">
        <v>2250</v>
      </c>
      <c r="M2810" s="32" t="str">
        <f>IF(_xlfn.XLOOKUP(C2810,'Raw Data_OS_22'!$C$5:$C$4516,'Raw Data_OS_22'!$G$5:$G$4516,"New_Claim/ Reopening")= "New_Claim/ Reopening","New_Claim/ Reopening","Old_Claim")</f>
        <v>Old_Claim</v>
      </c>
      <c r="N2810" s="18" t="str">
        <f>IF(M2810=$N$2,IF(J2810=$N$1,"E1","D"),_xlfn.XLOOKUP(C2810,'Raw Data_OS_22'!$C$5:$C$4516,'Raw Data_OS_22'!$O$5:$O$4516))</f>
        <v>B1</v>
      </c>
    </row>
    <row r="2811" spans="3:14" x14ac:dyDescent="0.35">
      <c r="C2811" s="26" t="s">
        <v>6300</v>
      </c>
      <c r="D2811" s="14">
        <v>44379</v>
      </c>
      <c r="E2811" s="14">
        <v>44504</v>
      </c>
      <c r="F2811" s="27" t="s">
        <v>658</v>
      </c>
      <c r="G2811" s="28">
        <v>10000</v>
      </c>
      <c r="H2811" s="29">
        <v>10000</v>
      </c>
      <c r="I2811" s="29">
        <v>1</v>
      </c>
      <c r="J2811" s="30">
        <v>2021</v>
      </c>
      <c r="K2811" s="30">
        <v>2021</v>
      </c>
      <c r="L2811" s="31" t="s">
        <v>3073</v>
      </c>
      <c r="M2811" s="32" t="str">
        <f>IF(_xlfn.XLOOKUP(C2811,'Raw Data_OS_22'!$C$5:$C$4516,'Raw Data_OS_22'!$G$5:$G$4516,"New_Claim/ Reopening")= "New_Claim/ Reopening","New_Claim/ Reopening","Old_Claim")</f>
        <v>Old_Claim</v>
      </c>
      <c r="N2811" s="18" t="str">
        <f>IF(M2811=$N$2,IF(J2811=$N$1,"E1","D"),_xlfn.XLOOKUP(C2811,'Raw Data_OS_22'!$C$5:$C$4516,'Raw Data_OS_22'!$O$5:$O$4516))</f>
        <v>B1</v>
      </c>
    </row>
    <row r="2812" spans="3:14" x14ac:dyDescent="0.35">
      <c r="C2812" s="26" t="s">
        <v>6302</v>
      </c>
      <c r="D2812" s="14">
        <v>44629</v>
      </c>
      <c r="E2812" s="14">
        <v>44630</v>
      </c>
      <c r="F2812" s="27" t="s">
        <v>3910</v>
      </c>
      <c r="G2812" s="28">
        <v>53000</v>
      </c>
      <c r="H2812" s="29">
        <v>53000</v>
      </c>
      <c r="I2812" s="29">
        <v>1</v>
      </c>
      <c r="J2812" s="30">
        <v>2022</v>
      </c>
      <c r="K2812" s="30">
        <v>2022</v>
      </c>
      <c r="L2812" s="31" t="s">
        <v>6021</v>
      </c>
      <c r="M2812" s="32" t="str">
        <f>IF(_xlfn.XLOOKUP(C2812,'Raw Data_OS_22'!$C$5:$C$4516,'Raw Data_OS_22'!$G$5:$G$4516,"New_Claim/ Reopening")= "New_Claim/ Reopening","New_Claim/ Reopening","Old_Claim")</f>
        <v>Old_Claim</v>
      </c>
      <c r="N2812" s="18" t="str">
        <f>IF(M2812=$N$2,IF(J2812=$N$1,"E1","D"),_xlfn.XLOOKUP(C2812,'Raw Data_OS_22'!$C$5:$C$4516,'Raw Data_OS_22'!$O$5:$O$4516))</f>
        <v>B2</v>
      </c>
    </row>
    <row r="2813" spans="3:14" x14ac:dyDescent="0.35">
      <c r="C2813" s="26" t="s">
        <v>6304</v>
      </c>
      <c r="D2813" s="14">
        <v>44587</v>
      </c>
      <c r="E2813" s="14">
        <v>44634</v>
      </c>
      <c r="F2813" s="27" t="s">
        <v>3910</v>
      </c>
      <c r="G2813" s="28">
        <v>10000</v>
      </c>
      <c r="H2813" s="29">
        <v>10000</v>
      </c>
      <c r="I2813" s="29">
        <v>1</v>
      </c>
      <c r="J2813" s="30">
        <v>2022</v>
      </c>
      <c r="K2813" s="30">
        <v>2022</v>
      </c>
      <c r="L2813" s="31" t="s">
        <v>6021</v>
      </c>
      <c r="M2813" s="32" t="str">
        <f>IF(_xlfn.XLOOKUP(C2813,'Raw Data_OS_22'!$C$5:$C$4516,'Raw Data_OS_22'!$G$5:$G$4516,"New_Claim/ Reopening")= "New_Claim/ Reopening","New_Claim/ Reopening","Old_Claim")</f>
        <v>Old_Claim</v>
      </c>
      <c r="N2813" s="18" t="str">
        <f>IF(M2813=$N$2,IF(J2813=$N$1,"E1","D"),_xlfn.XLOOKUP(C2813,'Raw Data_OS_22'!$C$5:$C$4516,'Raw Data_OS_22'!$O$5:$O$4516))</f>
        <v>A</v>
      </c>
    </row>
    <row r="2814" spans="3:14" x14ac:dyDescent="0.35">
      <c r="C2814" s="26" t="s">
        <v>6306</v>
      </c>
      <c r="D2814" s="14">
        <v>44621</v>
      </c>
      <c r="E2814" s="14">
        <v>44634</v>
      </c>
      <c r="F2814" s="27" t="s">
        <v>658</v>
      </c>
      <c r="G2814" s="28">
        <v>50000</v>
      </c>
      <c r="H2814" s="29">
        <v>50000</v>
      </c>
      <c r="I2814" s="29">
        <v>1</v>
      </c>
      <c r="J2814" s="30">
        <v>2022</v>
      </c>
      <c r="K2814" s="30">
        <v>2022</v>
      </c>
      <c r="L2814" s="31" t="s">
        <v>6021</v>
      </c>
      <c r="M2814" s="32" t="str">
        <f>IF(_xlfn.XLOOKUP(C2814,'Raw Data_OS_22'!$C$5:$C$4516,'Raw Data_OS_22'!$G$5:$G$4516,"New_Claim/ Reopening")= "New_Claim/ Reopening","New_Claim/ Reopening","Old_Claim")</f>
        <v>Old_Claim</v>
      </c>
      <c r="N2814" s="18" t="str">
        <f>IF(M2814=$N$2,IF(J2814=$N$1,"E1","D"),_xlfn.XLOOKUP(C2814,'Raw Data_OS_22'!$C$5:$C$4516,'Raw Data_OS_22'!$O$5:$O$4516))</f>
        <v>A</v>
      </c>
    </row>
    <row r="2815" spans="3:14" x14ac:dyDescent="0.35">
      <c r="C2815" s="26" t="s">
        <v>6307</v>
      </c>
      <c r="D2815" s="14">
        <v>44620</v>
      </c>
      <c r="E2815" s="14">
        <v>44634</v>
      </c>
      <c r="F2815" s="27" t="s">
        <v>658</v>
      </c>
      <c r="G2815" s="28">
        <v>50000</v>
      </c>
      <c r="H2815" s="29">
        <v>50000</v>
      </c>
      <c r="I2815" s="29">
        <v>1</v>
      </c>
      <c r="J2815" s="30">
        <v>2022</v>
      </c>
      <c r="K2815" s="30">
        <v>2022</v>
      </c>
      <c r="L2815" s="31" t="s">
        <v>6021</v>
      </c>
      <c r="M2815" s="32" t="str">
        <f>IF(_xlfn.XLOOKUP(C2815,'Raw Data_OS_22'!$C$5:$C$4516,'Raw Data_OS_22'!$G$5:$G$4516,"New_Claim/ Reopening")= "New_Claim/ Reopening","New_Claim/ Reopening","Old_Claim")</f>
        <v>Old_Claim</v>
      </c>
      <c r="N2815" s="18" t="str">
        <f>IF(M2815=$N$2,IF(J2815=$N$1,"E1","D"),_xlfn.XLOOKUP(C2815,'Raw Data_OS_22'!$C$5:$C$4516,'Raw Data_OS_22'!$O$5:$O$4516))</f>
        <v>A</v>
      </c>
    </row>
    <row r="2816" spans="3:14" x14ac:dyDescent="0.35">
      <c r="C2816" s="26" t="s">
        <v>6309</v>
      </c>
      <c r="D2816" s="14">
        <v>44352</v>
      </c>
      <c r="E2816" s="14">
        <v>44627</v>
      </c>
      <c r="F2816" s="27" t="s">
        <v>4199</v>
      </c>
      <c r="G2816" s="28">
        <v>6551</v>
      </c>
      <c r="H2816" s="29">
        <v>6551</v>
      </c>
      <c r="I2816" s="29">
        <v>1</v>
      </c>
      <c r="J2816" s="30">
        <v>2021</v>
      </c>
      <c r="K2816" s="30">
        <v>2022</v>
      </c>
      <c r="L2816" s="31" t="s">
        <v>2250</v>
      </c>
      <c r="M2816" s="32" t="str">
        <f>IF(_xlfn.XLOOKUP(C2816,'Raw Data_OS_22'!$C$5:$C$4516,'Raw Data_OS_22'!$G$5:$G$4516,"New_Claim/ Reopening")= "New_Claim/ Reopening","New_Claim/ Reopening","Old_Claim")</f>
        <v>Old_Claim</v>
      </c>
      <c r="N2816" s="18" t="str">
        <f>IF(M2816=$N$2,IF(J2816=$N$1,"E1","D"),_xlfn.XLOOKUP(C2816,'Raw Data_OS_22'!$C$5:$C$4516,'Raw Data_OS_22'!$O$5:$O$4516))</f>
        <v>B1</v>
      </c>
    </row>
    <row r="2817" spans="3:14" x14ac:dyDescent="0.35">
      <c r="C2817" s="26" t="s">
        <v>6312</v>
      </c>
      <c r="D2817" s="14">
        <v>44622</v>
      </c>
      <c r="E2817" s="14">
        <v>44629</v>
      </c>
      <c r="F2817" s="27" t="s">
        <v>4195</v>
      </c>
      <c r="G2817" s="28">
        <v>152656</v>
      </c>
      <c r="H2817" s="29">
        <v>152656</v>
      </c>
      <c r="I2817" s="29">
        <v>1</v>
      </c>
      <c r="J2817" s="30">
        <v>2022</v>
      </c>
      <c r="K2817" s="30">
        <v>2022</v>
      </c>
      <c r="L2817" s="31" t="s">
        <v>6021</v>
      </c>
      <c r="M2817" s="32" t="str">
        <f>IF(_xlfn.XLOOKUP(C2817,'Raw Data_OS_22'!$C$5:$C$4516,'Raw Data_OS_22'!$G$5:$G$4516,"New_Claim/ Reopening")= "New_Claim/ Reopening","New_Claim/ Reopening","Old_Claim")</f>
        <v>Old_Claim</v>
      </c>
      <c r="N2817" s="18" t="str">
        <f>IF(M2817=$N$2,IF(J2817=$N$1,"E1","D"),_xlfn.XLOOKUP(C2817,'Raw Data_OS_22'!$C$5:$C$4516,'Raw Data_OS_22'!$O$5:$O$4516))</f>
        <v>B1</v>
      </c>
    </row>
    <row r="2818" spans="3:14" x14ac:dyDescent="0.35">
      <c r="C2818" s="26" t="s">
        <v>6316</v>
      </c>
      <c r="D2818" s="14">
        <v>44603</v>
      </c>
      <c r="E2818" s="14">
        <v>44622</v>
      </c>
      <c r="F2818" s="27" t="s">
        <v>658</v>
      </c>
      <c r="G2818" s="28">
        <v>100000</v>
      </c>
      <c r="H2818" s="29">
        <v>100000</v>
      </c>
      <c r="I2818" s="29">
        <v>1</v>
      </c>
      <c r="J2818" s="30">
        <v>2022</v>
      </c>
      <c r="K2818" s="30">
        <v>2022</v>
      </c>
      <c r="L2818" s="31" t="s">
        <v>6021</v>
      </c>
      <c r="M2818" s="32" t="str">
        <f>IF(_xlfn.XLOOKUP(C2818,'Raw Data_OS_22'!$C$5:$C$4516,'Raw Data_OS_22'!$G$5:$G$4516,"New_Claim/ Reopening")= "New_Claim/ Reopening","New_Claim/ Reopening","Old_Claim")</f>
        <v>Old_Claim</v>
      </c>
      <c r="N2818" s="18" t="str">
        <f>IF(M2818=$N$2,IF(J2818=$N$1,"E1","D"),_xlfn.XLOOKUP(C2818,'Raw Data_OS_22'!$C$5:$C$4516,'Raw Data_OS_22'!$O$5:$O$4516))</f>
        <v>A</v>
      </c>
    </row>
    <row r="2819" spans="3:14" x14ac:dyDescent="0.35">
      <c r="C2819" s="26" t="s">
        <v>6321</v>
      </c>
      <c r="D2819" s="14">
        <v>44587</v>
      </c>
      <c r="E2819" s="14">
        <v>44622</v>
      </c>
      <c r="F2819" s="27" t="s">
        <v>658</v>
      </c>
      <c r="G2819" s="28">
        <v>100000</v>
      </c>
      <c r="H2819" s="29">
        <v>100000</v>
      </c>
      <c r="I2819" s="29">
        <v>1</v>
      </c>
      <c r="J2819" s="30">
        <v>2022</v>
      </c>
      <c r="K2819" s="30">
        <v>2022</v>
      </c>
      <c r="L2819" s="31" t="s">
        <v>6021</v>
      </c>
      <c r="M2819" s="32" t="str">
        <f>IF(_xlfn.XLOOKUP(C2819,'Raw Data_OS_22'!$C$5:$C$4516,'Raw Data_OS_22'!$G$5:$G$4516,"New_Claim/ Reopening")= "New_Claim/ Reopening","New_Claim/ Reopening","Old_Claim")</f>
        <v>Old_Claim</v>
      </c>
      <c r="N2819" s="18" t="str">
        <f>IF(M2819=$N$2,IF(J2819=$N$1,"E1","D"),_xlfn.XLOOKUP(C2819,'Raw Data_OS_22'!$C$5:$C$4516,'Raw Data_OS_22'!$O$5:$O$4516))</f>
        <v>A</v>
      </c>
    </row>
    <row r="2820" spans="3:14" x14ac:dyDescent="0.35">
      <c r="C2820" s="26" t="s">
        <v>6324</v>
      </c>
      <c r="D2820" s="14">
        <v>44634</v>
      </c>
      <c r="E2820" s="14">
        <v>44635</v>
      </c>
      <c r="F2820" s="27" t="s">
        <v>3908</v>
      </c>
      <c r="G2820" s="28">
        <v>79500</v>
      </c>
      <c r="H2820" s="29">
        <v>79500</v>
      </c>
      <c r="I2820" s="29">
        <v>1</v>
      </c>
      <c r="J2820" s="30">
        <v>2022</v>
      </c>
      <c r="K2820" s="30">
        <v>2022</v>
      </c>
      <c r="L2820" s="31" t="s">
        <v>6021</v>
      </c>
      <c r="M2820" s="32" t="str">
        <f>IF(_xlfn.XLOOKUP(C2820,'Raw Data_OS_22'!$C$5:$C$4516,'Raw Data_OS_22'!$G$5:$G$4516,"New_Claim/ Reopening")= "New_Claim/ Reopening","New_Claim/ Reopening","Old_Claim")</f>
        <v>Old_Claim</v>
      </c>
      <c r="N2820" s="18" t="str">
        <f>IF(M2820=$N$2,IF(J2820=$N$1,"E1","D"),_xlfn.XLOOKUP(C2820,'Raw Data_OS_22'!$C$5:$C$4516,'Raw Data_OS_22'!$O$5:$O$4516))</f>
        <v>B2</v>
      </c>
    </row>
    <row r="2821" spans="3:14" x14ac:dyDescent="0.35">
      <c r="C2821" s="26" t="s">
        <v>6328</v>
      </c>
      <c r="D2821" s="14">
        <v>44396</v>
      </c>
      <c r="E2821" s="14">
        <v>44637</v>
      </c>
      <c r="F2821" s="27" t="s">
        <v>4244</v>
      </c>
      <c r="G2821" s="28">
        <v>66266</v>
      </c>
      <c r="H2821" s="29">
        <v>66266</v>
      </c>
      <c r="I2821" s="29">
        <v>1</v>
      </c>
      <c r="J2821" s="30">
        <v>2021</v>
      </c>
      <c r="K2821" s="30">
        <v>2022</v>
      </c>
      <c r="L2821" s="31" t="s">
        <v>3073</v>
      </c>
      <c r="M2821" s="32" t="str">
        <f>IF(_xlfn.XLOOKUP(C2821,'Raw Data_OS_22'!$C$5:$C$4516,'Raw Data_OS_22'!$G$5:$G$4516,"New_Claim/ Reopening")= "New_Claim/ Reopening","New_Claim/ Reopening","Old_Claim")</f>
        <v>Old_Claim</v>
      </c>
      <c r="N2821" s="18" t="str">
        <f>IF(M2821=$N$2,IF(J2821=$N$1,"E1","D"),_xlfn.XLOOKUP(C2821,'Raw Data_OS_22'!$C$5:$C$4516,'Raw Data_OS_22'!$O$5:$O$4516))</f>
        <v>B1</v>
      </c>
    </row>
    <row r="2822" spans="3:14" x14ac:dyDescent="0.35">
      <c r="C2822" s="26" t="s">
        <v>6329</v>
      </c>
      <c r="D2822" s="14">
        <v>44625</v>
      </c>
      <c r="E2822" s="14">
        <v>44634</v>
      </c>
      <c r="F2822" s="27" t="s">
        <v>3910</v>
      </c>
      <c r="G2822" s="28">
        <v>12860</v>
      </c>
      <c r="H2822" s="29">
        <v>12860</v>
      </c>
      <c r="I2822" s="29">
        <v>1</v>
      </c>
      <c r="J2822" s="30">
        <v>2022</v>
      </c>
      <c r="K2822" s="30">
        <v>2022</v>
      </c>
      <c r="L2822" s="31" t="s">
        <v>6021</v>
      </c>
      <c r="M2822" s="32" t="str">
        <f>IF(_xlfn.XLOOKUP(C2822,'Raw Data_OS_22'!$C$5:$C$4516,'Raw Data_OS_22'!$G$5:$G$4516,"New_Claim/ Reopening")= "New_Claim/ Reopening","New_Claim/ Reopening","Old_Claim")</f>
        <v>Old_Claim</v>
      </c>
      <c r="N2822" s="18" t="str">
        <f>IF(M2822=$N$2,IF(J2822=$N$1,"E1","D"),_xlfn.XLOOKUP(C2822,'Raw Data_OS_22'!$C$5:$C$4516,'Raw Data_OS_22'!$O$5:$O$4516))</f>
        <v>B2</v>
      </c>
    </row>
    <row r="2823" spans="3:14" x14ac:dyDescent="0.35">
      <c r="C2823" s="26" t="s">
        <v>6333</v>
      </c>
      <c r="D2823" s="14">
        <v>44625</v>
      </c>
      <c r="E2823" s="14">
        <v>44638</v>
      </c>
      <c r="F2823" s="27" t="s">
        <v>3910</v>
      </c>
      <c r="G2823" s="28">
        <v>10000</v>
      </c>
      <c r="H2823" s="29">
        <v>10000</v>
      </c>
      <c r="I2823" s="29">
        <v>1</v>
      </c>
      <c r="J2823" s="30">
        <v>2022</v>
      </c>
      <c r="K2823" s="30">
        <v>2022</v>
      </c>
      <c r="L2823" s="31" t="s">
        <v>6021</v>
      </c>
      <c r="M2823" s="32" t="str">
        <f>IF(_xlfn.XLOOKUP(C2823,'Raw Data_OS_22'!$C$5:$C$4516,'Raw Data_OS_22'!$G$5:$G$4516,"New_Claim/ Reopening")= "New_Claim/ Reopening","New_Claim/ Reopening","Old_Claim")</f>
        <v>Old_Claim</v>
      </c>
      <c r="N2823" s="18" t="str">
        <f>IF(M2823=$N$2,IF(J2823=$N$1,"E1","D"),_xlfn.XLOOKUP(C2823,'Raw Data_OS_22'!$C$5:$C$4516,'Raw Data_OS_22'!$O$5:$O$4516))</f>
        <v>A</v>
      </c>
    </row>
    <row r="2824" spans="3:14" x14ac:dyDescent="0.35">
      <c r="C2824" s="26" t="s">
        <v>6338</v>
      </c>
      <c r="D2824" s="14">
        <v>44632</v>
      </c>
      <c r="E2824" s="14">
        <v>44637</v>
      </c>
      <c r="F2824" s="27" t="s">
        <v>3910</v>
      </c>
      <c r="G2824" s="28">
        <v>10000</v>
      </c>
      <c r="H2824" s="29">
        <v>10000</v>
      </c>
      <c r="I2824" s="29">
        <v>1</v>
      </c>
      <c r="J2824" s="30">
        <v>2022</v>
      </c>
      <c r="K2824" s="30">
        <v>2022</v>
      </c>
      <c r="L2824" s="31" t="s">
        <v>6021</v>
      </c>
      <c r="M2824" s="32" t="str">
        <f>IF(_xlfn.XLOOKUP(C2824,'Raw Data_OS_22'!$C$5:$C$4516,'Raw Data_OS_22'!$G$5:$G$4516,"New_Claim/ Reopening")= "New_Claim/ Reopening","New_Claim/ Reopening","Old_Claim")</f>
        <v>Old_Claim</v>
      </c>
      <c r="N2824" s="18" t="str">
        <f>IF(M2824=$N$2,IF(J2824=$N$1,"E1","D"),_xlfn.XLOOKUP(C2824,'Raw Data_OS_22'!$C$5:$C$4516,'Raw Data_OS_22'!$O$5:$O$4516))</f>
        <v>A</v>
      </c>
    </row>
    <row r="2825" spans="3:14" x14ac:dyDescent="0.35">
      <c r="C2825" s="26" t="s">
        <v>6341</v>
      </c>
      <c r="D2825" s="14">
        <v>44630</v>
      </c>
      <c r="E2825" s="14">
        <v>44636</v>
      </c>
      <c r="F2825" s="27" t="s">
        <v>3910</v>
      </c>
      <c r="G2825" s="28">
        <v>13500</v>
      </c>
      <c r="H2825" s="29">
        <v>13500</v>
      </c>
      <c r="I2825" s="29">
        <v>1</v>
      </c>
      <c r="J2825" s="30">
        <v>2022</v>
      </c>
      <c r="K2825" s="30">
        <v>2022</v>
      </c>
      <c r="L2825" s="31" t="s">
        <v>6021</v>
      </c>
      <c r="M2825" s="32" t="str">
        <f>IF(_xlfn.XLOOKUP(C2825,'Raw Data_OS_22'!$C$5:$C$4516,'Raw Data_OS_22'!$G$5:$G$4516,"New_Claim/ Reopening")= "New_Claim/ Reopening","New_Claim/ Reopening","Old_Claim")</f>
        <v>Old_Claim</v>
      </c>
      <c r="N2825" s="18" t="str">
        <f>IF(M2825=$N$2,IF(J2825=$N$1,"E1","D"),_xlfn.XLOOKUP(C2825,'Raw Data_OS_22'!$C$5:$C$4516,'Raw Data_OS_22'!$O$5:$O$4516))</f>
        <v>A</v>
      </c>
    </row>
    <row r="2826" spans="3:14" x14ac:dyDescent="0.35">
      <c r="C2826" s="26" t="s">
        <v>6342</v>
      </c>
      <c r="D2826" s="14">
        <v>44637</v>
      </c>
      <c r="E2826" s="14">
        <v>44639</v>
      </c>
      <c r="F2826" s="27" t="s">
        <v>3908</v>
      </c>
      <c r="G2826" s="28">
        <v>100000</v>
      </c>
      <c r="H2826" s="29">
        <v>100000</v>
      </c>
      <c r="I2826" s="29">
        <v>1</v>
      </c>
      <c r="J2826" s="30">
        <v>2022</v>
      </c>
      <c r="K2826" s="30">
        <v>2022</v>
      </c>
      <c r="L2826" s="31" t="s">
        <v>6021</v>
      </c>
      <c r="M2826" s="32" t="str">
        <f>IF(_xlfn.XLOOKUP(C2826,'Raw Data_OS_22'!$C$5:$C$4516,'Raw Data_OS_22'!$G$5:$G$4516,"New_Claim/ Reopening")= "New_Claim/ Reopening","New_Claim/ Reopening","Old_Claim")</f>
        <v>Old_Claim</v>
      </c>
      <c r="N2826" s="18" t="str">
        <f>IF(M2826=$N$2,IF(J2826=$N$1,"E1","D"),_xlfn.XLOOKUP(C2826,'Raw Data_OS_22'!$C$5:$C$4516,'Raw Data_OS_22'!$O$5:$O$4516))</f>
        <v>A</v>
      </c>
    </row>
    <row r="2827" spans="3:14" x14ac:dyDescent="0.35">
      <c r="C2827" s="26" t="s">
        <v>6350</v>
      </c>
      <c r="D2827" s="14">
        <v>44127</v>
      </c>
      <c r="E2827" s="14">
        <v>44250</v>
      </c>
      <c r="F2827" s="27" t="s">
        <v>3910</v>
      </c>
      <c r="G2827" s="28">
        <v>3190</v>
      </c>
      <c r="H2827" s="29">
        <v>3190</v>
      </c>
      <c r="I2827" s="29">
        <v>1</v>
      </c>
      <c r="J2827" s="30">
        <v>2020</v>
      </c>
      <c r="K2827" s="30">
        <v>2021</v>
      </c>
      <c r="L2827" s="31" t="s">
        <v>11</v>
      </c>
      <c r="M2827" s="32" t="str">
        <f>IF(_xlfn.XLOOKUP(C2827,'Raw Data_OS_22'!$C$5:$C$4516,'Raw Data_OS_22'!$G$5:$G$4516,"New_Claim/ Reopening")= "New_Claim/ Reopening","New_Claim/ Reopening","Old_Claim")</f>
        <v>Old_Claim</v>
      </c>
      <c r="N2827" s="18" t="str">
        <f>IF(M2827=$N$2,IF(J2827=$N$1,"E1","D"),_xlfn.XLOOKUP(C2827,'Raw Data_OS_22'!$C$5:$C$4516,'Raw Data_OS_22'!$O$5:$O$4516))</f>
        <v>B1</v>
      </c>
    </row>
    <row r="2828" spans="3:14" x14ac:dyDescent="0.35">
      <c r="C2828" s="26" t="s">
        <v>6352</v>
      </c>
      <c r="D2828" s="14">
        <v>44462</v>
      </c>
      <c r="E2828" s="14">
        <v>44644</v>
      </c>
      <c r="F2828" s="27" t="s">
        <v>3910</v>
      </c>
      <c r="G2828" s="28">
        <v>72550</v>
      </c>
      <c r="H2828" s="29">
        <v>72550</v>
      </c>
      <c r="I2828" s="29">
        <v>1</v>
      </c>
      <c r="J2828" s="30">
        <v>2021</v>
      </c>
      <c r="K2828" s="30">
        <v>2022</v>
      </c>
      <c r="L2828" s="31" t="s">
        <v>3073</v>
      </c>
      <c r="M2828" s="32" t="str">
        <f>IF(_xlfn.XLOOKUP(C2828,'Raw Data_OS_22'!$C$5:$C$4516,'Raw Data_OS_22'!$G$5:$G$4516,"New_Claim/ Reopening")= "New_Claim/ Reopening","New_Claim/ Reopening","Old_Claim")</f>
        <v>Old_Claim</v>
      </c>
      <c r="N2828" s="18" t="str">
        <f>IF(M2828=$N$2,IF(J2828=$N$1,"E1","D"),_xlfn.XLOOKUP(C2828,'Raw Data_OS_22'!$C$5:$C$4516,'Raw Data_OS_22'!$O$5:$O$4516))</f>
        <v>B1</v>
      </c>
    </row>
    <row r="2829" spans="3:14" x14ac:dyDescent="0.35">
      <c r="C2829" s="26" t="s">
        <v>6354</v>
      </c>
      <c r="D2829" s="14">
        <v>44325</v>
      </c>
      <c r="E2829" s="14">
        <v>44470</v>
      </c>
      <c r="F2829" s="27" t="s">
        <v>3910</v>
      </c>
      <c r="G2829" s="28">
        <v>700000</v>
      </c>
      <c r="H2829" s="29">
        <v>700000</v>
      </c>
      <c r="I2829" s="29">
        <v>1</v>
      </c>
      <c r="J2829" s="30">
        <v>2021</v>
      </c>
      <c r="K2829" s="30">
        <v>2021</v>
      </c>
      <c r="L2829" s="31" t="s">
        <v>2250</v>
      </c>
      <c r="M2829" s="32" t="str">
        <f>IF(_xlfn.XLOOKUP(C2829,'Raw Data_OS_22'!$C$5:$C$4516,'Raw Data_OS_22'!$G$5:$G$4516,"New_Claim/ Reopening")= "New_Claim/ Reopening","New_Claim/ Reopening","Old_Claim")</f>
        <v>Old_Claim</v>
      </c>
      <c r="N2829" s="18" t="str">
        <f>IF(M2829=$N$2,IF(J2829=$N$1,"E1","D"),_xlfn.XLOOKUP(C2829,'Raw Data_OS_22'!$C$5:$C$4516,'Raw Data_OS_22'!$O$5:$O$4516))</f>
        <v>B1</v>
      </c>
    </row>
    <row r="2830" spans="3:14" x14ac:dyDescent="0.35">
      <c r="C2830" s="26" t="s">
        <v>6355</v>
      </c>
      <c r="D2830" s="14">
        <v>44638</v>
      </c>
      <c r="E2830" s="14">
        <v>44643</v>
      </c>
      <c r="F2830" s="27" t="s">
        <v>3910</v>
      </c>
      <c r="G2830" s="28">
        <v>100000</v>
      </c>
      <c r="H2830" s="29">
        <v>100000</v>
      </c>
      <c r="I2830" s="29">
        <v>1</v>
      </c>
      <c r="J2830" s="30">
        <v>2022</v>
      </c>
      <c r="K2830" s="30">
        <v>2022</v>
      </c>
      <c r="L2830" s="31" t="s">
        <v>6021</v>
      </c>
      <c r="M2830" s="32" t="str">
        <f>IF(_xlfn.XLOOKUP(C2830,'Raw Data_OS_22'!$C$5:$C$4516,'Raw Data_OS_22'!$G$5:$G$4516,"New_Claim/ Reopening")= "New_Claim/ Reopening","New_Claim/ Reopening","Old_Claim")</f>
        <v>Old_Claim</v>
      </c>
      <c r="N2830" s="18" t="str">
        <f>IF(M2830=$N$2,IF(J2830=$N$1,"E1","D"),_xlfn.XLOOKUP(C2830,'Raw Data_OS_22'!$C$5:$C$4516,'Raw Data_OS_22'!$O$5:$O$4516))</f>
        <v>A</v>
      </c>
    </row>
    <row r="2831" spans="3:14" x14ac:dyDescent="0.35">
      <c r="C2831" s="26" t="s">
        <v>6356</v>
      </c>
      <c r="D2831" s="14">
        <v>44542</v>
      </c>
      <c r="E2831" s="14">
        <v>44642</v>
      </c>
      <c r="F2831" s="27" t="s">
        <v>3910</v>
      </c>
      <c r="G2831" s="28">
        <v>1454200</v>
      </c>
      <c r="H2831" s="29">
        <v>1454200</v>
      </c>
      <c r="I2831" s="29">
        <v>1</v>
      </c>
      <c r="J2831" s="30">
        <v>2021</v>
      </c>
      <c r="K2831" s="30">
        <v>2022</v>
      </c>
      <c r="L2831" s="31" t="s">
        <v>3138</v>
      </c>
      <c r="M2831" s="32" t="str">
        <f>IF(_xlfn.XLOOKUP(C2831,'Raw Data_OS_22'!$C$5:$C$4516,'Raw Data_OS_22'!$G$5:$G$4516,"New_Claim/ Reopening")= "New_Claim/ Reopening","New_Claim/ Reopening","Old_Claim")</f>
        <v>Old_Claim</v>
      </c>
      <c r="N2831" s="18" t="str">
        <f>IF(M2831=$N$2,IF(J2831=$N$1,"E1","D"),_xlfn.XLOOKUP(C2831,'Raw Data_OS_22'!$C$5:$C$4516,'Raw Data_OS_22'!$O$5:$O$4516))</f>
        <v>B1</v>
      </c>
    </row>
    <row r="2832" spans="3:14" x14ac:dyDescent="0.35">
      <c r="C2832" s="26" t="s">
        <v>6358</v>
      </c>
      <c r="D2832" s="14">
        <v>44629</v>
      </c>
      <c r="E2832" s="14">
        <v>44645</v>
      </c>
      <c r="F2832" s="27" t="s">
        <v>3908</v>
      </c>
      <c r="G2832" s="28">
        <v>50000</v>
      </c>
      <c r="H2832" s="29">
        <v>50000</v>
      </c>
      <c r="I2832" s="29">
        <v>1</v>
      </c>
      <c r="J2832" s="30">
        <v>2022</v>
      </c>
      <c r="K2832" s="30">
        <v>2022</v>
      </c>
      <c r="L2832" s="31" t="s">
        <v>6021</v>
      </c>
      <c r="M2832" s="32" t="str">
        <f>IF(_xlfn.XLOOKUP(C2832,'Raw Data_OS_22'!$C$5:$C$4516,'Raw Data_OS_22'!$G$5:$G$4516,"New_Claim/ Reopening")= "New_Claim/ Reopening","New_Claim/ Reopening","Old_Claim")</f>
        <v>Old_Claim</v>
      </c>
      <c r="N2832" s="18" t="str">
        <f>IF(M2832=$N$2,IF(J2832=$N$1,"E1","D"),_xlfn.XLOOKUP(C2832,'Raw Data_OS_22'!$C$5:$C$4516,'Raw Data_OS_22'!$O$5:$O$4516))</f>
        <v>A</v>
      </c>
    </row>
    <row r="2833" spans="3:14" x14ac:dyDescent="0.35">
      <c r="C2833" s="26" t="s">
        <v>6364</v>
      </c>
      <c r="D2833" s="14">
        <v>44552</v>
      </c>
      <c r="E2833" s="14">
        <v>44648</v>
      </c>
      <c r="F2833" s="27" t="s">
        <v>3908</v>
      </c>
      <c r="G2833" s="28">
        <v>9360</v>
      </c>
      <c r="H2833" s="29">
        <v>9360</v>
      </c>
      <c r="I2833" s="29">
        <v>1</v>
      </c>
      <c r="J2833" s="30">
        <v>2021</v>
      </c>
      <c r="K2833" s="30">
        <v>2022</v>
      </c>
      <c r="L2833" s="31" t="s">
        <v>3138</v>
      </c>
      <c r="M2833" s="32" t="str">
        <f>IF(_xlfn.XLOOKUP(C2833,'Raw Data_OS_22'!$C$5:$C$4516,'Raw Data_OS_22'!$G$5:$G$4516,"New_Claim/ Reopening")= "New_Claim/ Reopening","New_Claim/ Reopening","Old_Claim")</f>
        <v>Old_Claim</v>
      </c>
      <c r="N2833" s="18" t="str">
        <f>IF(M2833=$N$2,IF(J2833=$N$1,"E1","D"),_xlfn.XLOOKUP(C2833,'Raw Data_OS_22'!$C$5:$C$4516,'Raw Data_OS_22'!$O$5:$O$4516))</f>
        <v>B1</v>
      </c>
    </row>
    <row r="2834" spans="3:14" x14ac:dyDescent="0.35">
      <c r="C2834" s="26" t="s">
        <v>6366</v>
      </c>
      <c r="D2834" s="14">
        <v>44533</v>
      </c>
      <c r="E2834" s="14">
        <v>44538</v>
      </c>
      <c r="F2834" s="27" t="s">
        <v>3910</v>
      </c>
      <c r="G2834" s="28">
        <v>100000</v>
      </c>
      <c r="H2834" s="29">
        <v>100000</v>
      </c>
      <c r="I2834" s="29">
        <v>1</v>
      </c>
      <c r="J2834" s="30">
        <v>2021</v>
      </c>
      <c r="K2834" s="30">
        <v>2021</v>
      </c>
      <c r="L2834" s="31" t="s">
        <v>3138</v>
      </c>
      <c r="M2834" s="32" t="str">
        <f>IF(_xlfn.XLOOKUP(C2834,'Raw Data_OS_22'!$C$5:$C$4516,'Raw Data_OS_22'!$G$5:$G$4516,"New_Claim/ Reopening")= "New_Claim/ Reopening","New_Claim/ Reopening","Old_Claim")</f>
        <v>Old_Claim</v>
      </c>
      <c r="N2834" s="18" t="str">
        <f>IF(M2834=$N$2,IF(J2834=$N$1,"E1","D"),_xlfn.XLOOKUP(C2834,'Raw Data_OS_22'!$C$5:$C$4516,'Raw Data_OS_22'!$O$5:$O$4516))</f>
        <v>A</v>
      </c>
    </row>
    <row r="2835" spans="3:14" x14ac:dyDescent="0.35">
      <c r="C2835" s="26" t="s">
        <v>2978</v>
      </c>
      <c r="D2835" s="14">
        <v>44313</v>
      </c>
      <c r="E2835" s="14">
        <v>44337</v>
      </c>
      <c r="F2835" s="27" t="s">
        <v>3910</v>
      </c>
      <c r="G2835" s="28">
        <v>9280</v>
      </c>
      <c r="H2835" s="29">
        <v>9280</v>
      </c>
      <c r="I2835" s="29">
        <v>1</v>
      </c>
      <c r="J2835" s="30">
        <v>2021</v>
      </c>
      <c r="K2835" s="30">
        <v>2021</v>
      </c>
      <c r="L2835" s="31" t="s">
        <v>2250</v>
      </c>
      <c r="M2835" s="32" t="str">
        <f>IF(_xlfn.XLOOKUP(C2835,'Raw Data_OS_22'!$C$5:$C$4516,'Raw Data_OS_22'!$G$5:$G$4516,"New_Claim/ Reopening")= "New_Claim/ Reopening","New_Claim/ Reopening","Old_Claim")</f>
        <v>Old_Claim</v>
      </c>
      <c r="N2835" s="18" t="str">
        <f>IF(M2835=$N$2,IF(J2835=$N$1,"E1","D"),_xlfn.XLOOKUP(C2835,'Raw Data_OS_22'!$C$5:$C$4516,'Raw Data_OS_22'!$O$5:$O$4516))</f>
        <v>B1</v>
      </c>
    </row>
    <row r="2836" spans="3:14" x14ac:dyDescent="0.35">
      <c r="C2836" s="26" t="s">
        <v>2478</v>
      </c>
      <c r="D2836" s="14">
        <v>44335</v>
      </c>
      <c r="E2836" s="14">
        <v>44338</v>
      </c>
      <c r="F2836" s="27" t="s">
        <v>3910</v>
      </c>
      <c r="G2836" s="28">
        <v>4380</v>
      </c>
      <c r="H2836" s="29">
        <v>4380</v>
      </c>
      <c r="I2836" s="29">
        <v>1</v>
      </c>
      <c r="J2836" s="30">
        <v>2021</v>
      </c>
      <c r="K2836" s="30">
        <v>2021</v>
      </c>
      <c r="L2836" s="31" t="s">
        <v>2250</v>
      </c>
      <c r="M2836" s="32" t="str">
        <f>IF(_xlfn.XLOOKUP(C2836,'Raw Data_OS_22'!$C$5:$C$4516,'Raw Data_OS_22'!$G$5:$G$4516,"New_Claim/ Reopening")= "New_Claim/ Reopening","New_Claim/ Reopening","Old_Claim")</f>
        <v>Old_Claim</v>
      </c>
      <c r="N2836" s="18" t="str">
        <f>IF(M2836=$N$2,IF(J2836=$N$1,"E1","D"),_xlfn.XLOOKUP(C2836,'Raw Data_OS_22'!$C$5:$C$4516,'Raw Data_OS_22'!$O$5:$O$4516))</f>
        <v>B2</v>
      </c>
    </row>
    <row r="2837" spans="3:14" x14ac:dyDescent="0.35">
      <c r="C2837" s="26" t="s">
        <v>2479</v>
      </c>
      <c r="D2837" s="14">
        <v>44337</v>
      </c>
      <c r="E2837" s="14">
        <v>44340</v>
      </c>
      <c r="F2837" s="27" t="s">
        <v>3908</v>
      </c>
      <c r="G2837" s="28">
        <v>6380</v>
      </c>
      <c r="H2837" s="29">
        <v>6380</v>
      </c>
      <c r="I2837" s="29">
        <v>1</v>
      </c>
      <c r="J2837" s="30">
        <v>2021</v>
      </c>
      <c r="K2837" s="30">
        <v>2021</v>
      </c>
      <c r="L2837" s="31" t="s">
        <v>2250</v>
      </c>
      <c r="M2837" s="32" t="str">
        <f>IF(_xlfn.XLOOKUP(C2837,'Raw Data_OS_22'!$C$5:$C$4516,'Raw Data_OS_22'!$G$5:$G$4516,"New_Claim/ Reopening")= "New_Claim/ Reopening","New_Claim/ Reopening","Old_Claim")</f>
        <v>Old_Claim</v>
      </c>
      <c r="N2837" s="18" t="str">
        <f>IF(M2837=$N$2,IF(J2837=$N$1,"E1","D"),_xlfn.XLOOKUP(C2837,'Raw Data_OS_22'!$C$5:$C$4516,'Raw Data_OS_22'!$O$5:$O$4516))</f>
        <v>B1</v>
      </c>
    </row>
    <row r="2838" spans="3:14" x14ac:dyDescent="0.35">
      <c r="C2838" s="26" t="s">
        <v>2979</v>
      </c>
      <c r="D2838" s="14">
        <v>44335</v>
      </c>
      <c r="E2838" s="14">
        <v>44337</v>
      </c>
      <c r="F2838" s="27" t="s">
        <v>3908</v>
      </c>
      <c r="G2838" s="28">
        <v>5510</v>
      </c>
      <c r="H2838" s="29">
        <v>5510</v>
      </c>
      <c r="I2838" s="29">
        <v>1</v>
      </c>
      <c r="J2838" s="30">
        <v>2021</v>
      </c>
      <c r="K2838" s="30">
        <v>2021</v>
      </c>
      <c r="L2838" s="31" t="s">
        <v>2250</v>
      </c>
      <c r="M2838" s="32" t="str">
        <f>IF(_xlfn.XLOOKUP(C2838,'Raw Data_OS_22'!$C$5:$C$4516,'Raw Data_OS_22'!$G$5:$G$4516,"New_Claim/ Reopening")= "New_Claim/ Reopening","New_Claim/ Reopening","Old_Claim")</f>
        <v>Old_Claim</v>
      </c>
      <c r="N2838" s="18" t="str">
        <f>IF(M2838=$N$2,IF(J2838=$N$1,"E1","D"),_xlfn.XLOOKUP(C2838,'Raw Data_OS_22'!$C$5:$C$4516,'Raw Data_OS_22'!$O$5:$O$4516))</f>
        <v>B1</v>
      </c>
    </row>
    <row r="2839" spans="3:14" x14ac:dyDescent="0.35">
      <c r="C2839" s="26" t="s">
        <v>2980</v>
      </c>
      <c r="D2839" s="14">
        <v>44331</v>
      </c>
      <c r="E2839" s="14">
        <v>44340</v>
      </c>
      <c r="F2839" s="27" t="s">
        <v>3908</v>
      </c>
      <c r="G2839" s="28">
        <v>166380</v>
      </c>
      <c r="H2839" s="29">
        <v>166380</v>
      </c>
      <c r="I2839" s="29">
        <v>1</v>
      </c>
      <c r="J2839" s="30">
        <v>2021</v>
      </c>
      <c r="K2839" s="30">
        <v>2021</v>
      </c>
      <c r="L2839" s="31" t="s">
        <v>2250</v>
      </c>
      <c r="M2839" s="32" t="str">
        <f>IF(_xlfn.XLOOKUP(C2839,'Raw Data_OS_22'!$C$5:$C$4516,'Raw Data_OS_22'!$G$5:$G$4516,"New_Claim/ Reopening")= "New_Claim/ Reopening","New_Claim/ Reopening","Old_Claim")</f>
        <v>Old_Claim</v>
      </c>
      <c r="N2839" s="18" t="str">
        <f>IF(M2839=$N$2,IF(J2839=$N$1,"E1","D"),_xlfn.XLOOKUP(C2839,'Raw Data_OS_22'!$C$5:$C$4516,'Raw Data_OS_22'!$O$5:$O$4516))</f>
        <v>B1</v>
      </c>
    </row>
    <row r="2840" spans="3:14" x14ac:dyDescent="0.35">
      <c r="C2840" s="26" t="s">
        <v>2981</v>
      </c>
      <c r="D2840" s="14">
        <v>44334</v>
      </c>
      <c r="E2840" s="14">
        <v>44340</v>
      </c>
      <c r="F2840" s="27" t="s">
        <v>3910</v>
      </c>
      <c r="G2840" s="28">
        <v>8700</v>
      </c>
      <c r="H2840" s="29">
        <v>8700</v>
      </c>
      <c r="I2840" s="29">
        <v>1</v>
      </c>
      <c r="J2840" s="30">
        <v>2021</v>
      </c>
      <c r="K2840" s="30">
        <v>2021</v>
      </c>
      <c r="L2840" s="31" t="s">
        <v>2250</v>
      </c>
      <c r="M2840" s="32" t="str">
        <f>IF(_xlfn.XLOOKUP(C2840,'Raw Data_OS_22'!$C$5:$C$4516,'Raw Data_OS_22'!$G$5:$G$4516,"New_Claim/ Reopening")= "New_Claim/ Reopening","New_Claim/ Reopening","Old_Claim")</f>
        <v>Old_Claim</v>
      </c>
      <c r="N2840" s="18" t="str">
        <f>IF(M2840=$N$2,IF(J2840=$N$1,"E1","D"),_xlfn.XLOOKUP(C2840,'Raw Data_OS_22'!$C$5:$C$4516,'Raw Data_OS_22'!$O$5:$O$4516))</f>
        <v>B1</v>
      </c>
    </row>
    <row r="2841" spans="3:14" x14ac:dyDescent="0.35">
      <c r="C2841" s="26" t="s">
        <v>2480</v>
      </c>
      <c r="D2841" s="14">
        <v>44336</v>
      </c>
      <c r="E2841" s="14">
        <v>44341</v>
      </c>
      <c r="F2841" s="27" t="s">
        <v>3910</v>
      </c>
      <c r="G2841" s="28">
        <v>7000</v>
      </c>
      <c r="H2841" s="29">
        <v>7000</v>
      </c>
      <c r="I2841" s="29">
        <v>1</v>
      </c>
      <c r="J2841" s="30">
        <v>2021</v>
      </c>
      <c r="K2841" s="30">
        <v>2021</v>
      </c>
      <c r="L2841" s="31" t="s">
        <v>2250</v>
      </c>
      <c r="M2841" s="32" t="str">
        <f>IF(_xlfn.XLOOKUP(C2841,'Raw Data_OS_22'!$C$5:$C$4516,'Raw Data_OS_22'!$G$5:$G$4516,"New_Claim/ Reopening")= "New_Claim/ Reopening","New_Claim/ Reopening","Old_Claim")</f>
        <v>Old_Claim</v>
      </c>
      <c r="N2841" s="18" t="str">
        <f>IF(M2841=$N$2,IF(J2841=$N$1,"E1","D"),_xlfn.XLOOKUP(C2841,'Raw Data_OS_22'!$C$5:$C$4516,'Raw Data_OS_22'!$O$5:$O$4516))</f>
        <v>B1</v>
      </c>
    </row>
    <row r="2842" spans="3:14" x14ac:dyDescent="0.35">
      <c r="C2842" s="26" t="s">
        <v>2983</v>
      </c>
      <c r="D2842" s="14">
        <v>44324</v>
      </c>
      <c r="E2842" s="14">
        <v>44341</v>
      </c>
      <c r="F2842" s="27" t="s">
        <v>3910</v>
      </c>
      <c r="G2842" s="28">
        <v>720000</v>
      </c>
      <c r="H2842" s="29">
        <v>720000</v>
      </c>
      <c r="I2842" s="29">
        <v>1</v>
      </c>
      <c r="J2842" s="30">
        <v>2021</v>
      </c>
      <c r="K2842" s="30">
        <v>2021</v>
      </c>
      <c r="L2842" s="31" t="s">
        <v>2250</v>
      </c>
      <c r="M2842" s="32" t="str">
        <f>IF(_xlfn.XLOOKUP(C2842,'Raw Data_OS_22'!$C$5:$C$4516,'Raw Data_OS_22'!$G$5:$G$4516,"New_Claim/ Reopening")= "New_Claim/ Reopening","New_Claim/ Reopening","Old_Claim")</f>
        <v>Old_Claim</v>
      </c>
      <c r="N2842" s="18" t="str">
        <f>IF(M2842=$N$2,IF(J2842=$N$1,"E1","D"),_xlfn.XLOOKUP(C2842,'Raw Data_OS_22'!$C$5:$C$4516,'Raw Data_OS_22'!$O$5:$O$4516))</f>
        <v>B1</v>
      </c>
    </row>
    <row r="2843" spans="3:14" x14ac:dyDescent="0.35">
      <c r="C2843" s="26" t="s">
        <v>2986</v>
      </c>
      <c r="D2843" s="14">
        <v>44293</v>
      </c>
      <c r="E2843" s="14">
        <v>44337</v>
      </c>
      <c r="F2843" s="27" t="s">
        <v>3910</v>
      </c>
      <c r="G2843" s="28">
        <v>300000</v>
      </c>
      <c r="H2843" s="29">
        <v>300000</v>
      </c>
      <c r="I2843" s="29">
        <v>1</v>
      </c>
      <c r="J2843" s="30">
        <v>2021</v>
      </c>
      <c r="K2843" s="30">
        <v>2021</v>
      </c>
      <c r="L2843" s="31" t="s">
        <v>2250</v>
      </c>
      <c r="M2843" s="32" t="str">
        <f>IF(_xlfn.XLOOKUP(C2843,'Raw Data_OS_22'!$C$5:$C$4516,'Raw Data_OS_22'!$G$5:$G$4516,"New_Claim/ Reopening")= "New_Claim/ Reopening","New_Claim/ Reopening","Old_Claim")</f>
        <v>Old_Claim</v>
      </c>
      <c r="N2843" s="18" t="str">
        <f>IF(M2843=$N$2,IF(J2843=$N$1,"E1","D"),_xlfn.XLOOKUP(C2843,'Raw Data_OS_22'!$C$5:$C$4516,'Raw Data_OS_22'!$O$5:$O$4516))</f>
        <v>A</v>
      </c>
    </row>
    <row r="2844" spans="3:14" x14ac:dyDescent="0.35">
      <c r="C2844" s="26" t="s">
        <v>2988</v>
      </c>
      <c r="D2844" s="14">
        <v>44278</v>
      </c>
      <c r="E2844" s="14">
        <v>44341</v>
      </c>
      <c r="F2844" s="27" t="s">
        <v>3908</v>
      </c>
      <c r="G2844" s="28">
        <v>10208</v>
      </c>
      <c r="H2844" s="29">
        <v>10208</v>
      </c>
      <c r="I2844" s="29">
        <v>1</v>
      </c>
      <c r="J2844" s="30">
        <v>2021</v>
      </c>
      <c r="K2844" s="30">
        <v>2021</v>
      </c>
      <c r="L2844" s="31" t="s">
        <v>21</v>
      </c>
      <c r="M2844" s="32" t="str">
        <f>IF(_xlfn.XLOOKUP(C2844,'Raw Data_OS_22'!$C$5:$C$4516,'Raw Data_OS_22'!$G$5:$G$4516,"New_Claim/ Reopening")= "New_Claim/ Reopening","New_Claim/ Reopening","Old_Claim")</f>
        <v>Old_Claim</v>
      </c>
      <c r="N2844" s="18" t="str">
        <f>IF(M2844=$N$2,IF(J2844=$N$1,"E1","D"),_xlfn.XLOOKUP(C2844,'Raw Data_OS_22'!$C$5:$C$4516,'Raw Data_OS_22'!$O$5:$O$4516))</f>
        <v>B1</v>
      </c>
    </row>
    <row r="2845" spans="3:14" x14ac:dyDescent="0.35">
      <c r="C2845" s="26" t="s">
        <v>2989</v>
      </c>
      <c r="D2845" s="14">
        <v>44317</v>
      </c>
      <c r="E2845" s="14">
        <v>44340</v>
      </c>
      <c r="F2845" s="27" t="s">
        <v>3910</v>
      </c>
      <c r="G2845" s="28">
        <v>6380</v>
      </c>
      <c r="H2845" s="29">
        <v>6380</v>
      </c>
      <c r="I2845" s="29">
        <v>1</v>
      </c>
      <c r="J2845" s="30">
        <v>2021</v>
      </c>
      <c r="K2845" s="30">
        <v>2021</v>
      </c>
      <c r="L2845" s="31" t="s">
        <v>2250</v>
      </c>
      <c r="M2845" s="32" t="str">
        <f>IF(_xlfn.XLOOKUP(C2845,'Raw Data_OS_22'!$C$5:$C$4516,'Raw Data_OS_22'!$G$5:$G$4516,"New_Claim/ Reopening")= "New_Claim/ Reopening","New_Claim/ Reopening","Old_Claim")</f>
        <v>Old_Claim</v>
      </c>
      <c r="N2845" s="18" t="str">
        <f>IF(M2845=$N$2,IF(J2845=$N$1,"E1","D"),_xlfn.XLOOKUP(C2845,'Raw Data_OS_22'!$C$5:$C$4516,'Raw Data_OS_22'!$O$5:$O$4516))</f>
        <v>B2</v>
      </c>
    </row>
    <row r="2846" spans="3:14" x14ac:dyDescent="0.35">
      <c r="C2846" s="26" t="s">
        <v>2481</v>
      </c>
      <c r="D2846" s="14">
        <v>44334</v>
      </c>
      <c r="E2846" s="14">
        <v>44341</v>
      </c>
      <c r="F2846" s="27" t="s">
        <v>3910</v>
      </c>
      <c r="G2846" s="28">
        <v>4000</v>
      </c>
      <c r="H2846" s="29">
        <v>4000</v>
      </c>
      <c r="I2846" s="29">
        <v>1</v>
      </c>
      <c r="J2846" s="30">
        <v>2021</v>
      </c>
      <c r="K2846" s="30">
        <v>2021</v>
      </c>
      <c r="L2846" s="31" t="s">
        <v>2250</v>
      </c>
      <c r="M2846" s="32" t="str">
        <f>IF(_xlfn.XLOOKUP(C2846,'Raw Data_OS_22'!$C$5:$C$4516,'Raw Data_OS_22'!$G$5:$G$4516,"New_Claim/ Reopening")= "New_Claim/ Reopening","New_Claim/ Reopening","Old_Claim")</f>
        <v>Old_Claim</v>
      </c>
      <c r="N2846" s="18" t="str">
        <f>IF(M2846=$N$2,IF(J2846=$N$1,"E1","D"),_xlfn.XLOOKUP(C2846,'Raw Data_OS_22'!$C$5:$C$4516,'Raw Data_OS_22'!$O$5:$O$4516))</f>
        <v>A</v>
      </c>
    </row>
    <row r="2847" spans="3:14" x14ac:dyDescent="0.35">
      <c r="C2847" s="26" t="s">
        <v>2990</v>
      </c>
      <c r="D2847" s="14">
        <v>44329</v>
      </c>
      <c r="E2847" s="14">
        <v>44342</v>
      </c>
      <c r="F2847" s="27" t="s">
        <v>3910</v>
      </c>
      <c r="G2847" s="28">
        <v>40950</v>
      </c>
      <c r="H2847" s="29">
        <v>40950</v>
      </c>
      <c r="I2847" s="29">
        <v>1</v>
      </c>
      <c r="J2847" s="30">
        <v>2021</v>
      </c>
      <c r="K2847" s="30">
        <v>2021</v>
      </c>
      <c r="L2847" s="31" t="s">
        <v>2250</v>
      </c>
      <c r="M2847" s="32" t="str">
        <f>IF(_xlfn.XLOOKUP(C2847,'Raw Data_OS_22'!$C$5:$C$4516,'Raw Data_OS_22'!$G$5:$G$4516,"New_Claim/ Reopening")= "New_Claim/ Reopening","New_Claim/ Reopening","Old_Claim")</f>
        <v>Old_Claim</v>
      </c>
      <c r="N2847" s="18" t="str">
        <f>IF(M2847=$N$2,IF(J2847=$N$1,"E1","D"),_xlfn.XLOOKUP(C2847,'Raw Data_OS_22'!$C$5:$C$4516,'Raw Data_OS_22'!$O$5:$O$4516))</f>
        <v>A</v>
      </c>
    </row>
    <row r="2848" spans="3:14" x14ac:dyDescent="0.35">
      <c r="C2848" s="26" t="s">
        <v>2991</v>
      </c>
      <c r="D2848" s="14">
        <v>44333</v>
      </c>
      <c r="E2848" s="14">
        <v>44337</v>
      </c>
      <c r="F2848" s="27" t="s">
        <v>3910</v>
      </c>
      <c r="G2848" s="28">
        <v>7000</v>
      </c>
      <c r="H2848" s="29">
        <v>7000</v>
      </c>
      <c r="I2848" s="29">
        <v>1</v>
      </c>
      <c r="J2848" s="30">
        <v>2021</v>
      </c>
      <c r="K2848" s="30">
        <v>2021</v>
      </c>
      <c r="L2848" s="31" t="s">
        <v>2250</v>
      </c>
      <c r="M2848" s="32" t="str">
        <f>IF(_xlfn.XLOOKUP(C2848,'Raw Data_OS_22'!$C$5:$C$4516,'Raw Data_OS_22'!$G$5:$G$4516,"New_Claim/ Reopening")= "New_Claim/ Reopening","New_Claim/ Reopening","Old_Claim")</f>
        <v>Old_Claim</v>
      </c>
      <c r="N2848" s="18" t="str">
        <f>IF(M2848=$N$2,IF(J2848=$N$1,"E1","D"),_xlfn.XLOOKUP(C2848,'Raw Data_OS_22'!$C$5:$C$4516,'Raw Data_OS_22'!$O$5:$O$4516))</f>
        <v>B1</v>
      </c>
    </row>
    <row r="2849" spans="3:14" x14ac:dyDescent="0.35">
      <c r="C2849" s="26" t="s">
        <v>2993</v>
      </c>
      <c r="D2849" s="14">
        <v>44342</v>
      </c>
      <c r="E2849" s="14">
        <v>44342</v>
      </c>
      <c r="F2849" s="27" t="s">
        <v>3910</v>
      </c>
      <c r="G2849" s="28">
        <v>13500</v>
      </c>
      <c r="H2849" s="29">
        <v>13500</v>
      </c>
      <c r="I2849" s="29">
        <v>1</v>
      </c>
      <c r="J2849" s="30">
        <v>2021</v>
      </c>
      <c r="K2849" s="30">
        <v>2021</v>
      </c>
      <c r="L2849" s="31" t="s">
        <v>2250</v>
      </c>
      <c r="M2849" s="32" t="str">
        <f>IF(_xlfn.XLOOKUP(C2849,'Raw Data_OS_22'!$C$5:$C$4516,'Raw Data_OS_22'!$G$5:$G$4516,"New_Claim/ Reopening")= "New_Claim/ Reopening","New_Claim/ Reopening","Old_Claim")</f>
        <v>Old_Claim</v>
      </c>
      <c r="N2849" s="18" t="str">
        <f>IF(M2849=$N$2,IF(J2849=$N$1,"E1","D"),_xlfn.XLOOKUP(C2849,'Raw Data_OS_22'!$C$5:$C$4516,'Raw Data_OS_22'!$O$5:$O$4516))</f>
        <v>B1</v>
      </c>
    </row>
    <row r="2850" spans="3:14" x14ac:dyDescent="0.35">
      <c r="C2850" s="26" t="s">
        <v>2483</v>
      </c>
      <c r="D2850" s="14">
        <v>44321</v>
      </c>
      <c r="E2850" s="14">
        <v>44322</v>
      </c>
      <c r="F2850" s="27" t="s">
        <v>3908</v>
      </c>
      <c r="G2850" s="28">
        <v>12760</v>
      </c>
      <c r="H2850" s="29">
        <v>12760</v>
      </c>
      <c r="I2850" s="29">
        <v>1</v>
      </c>
      <c r="J2850" s="30">
        <v>2021</v>
      </c>
      <c r="K2850" s="30">
        <v>2021</v>
      </c>
      <c r="L2850" s="31" t="s">
        <v>2250</v>
      </c>
      <c r="M2850" s="32" t="str">
        <f>IF(_xlfn.XLOOKUP(C2850,'Raw Data_OS_22'!$C$5:$C$4516,'Raw Data_OS_22'!$G$5:$G$4516,"New_Claim/ Reopening")= "New_Claim/ Reopening","New_Claim/ Reopening","Old_Claim")</f>
        <v>Old_Claim</v>
      </c>
      <c r="N2850" s="18" t="str">
        <f>IF(M2850=$N$2,IF(J2850=$N$1,"E1","D"),_xlfn.XLOOKUP(C2850,'Raw Data_OS_22'!$C$5:$C$4516,'Raw Data_OS_22'!$O$5:$O$4516))</f>
        <v>B1</v>
      </c>
    </row>
    <row r="2851" spans="3:14" x14ac:dyDescent="0.35">
      <c r="C2851" s="26" t="s">
        <v>2997</v>
      </c>
      <c r="D2851" s="14">
        <v>44338</v>
      </c>
      <c r="E2851" s="14">
        <v>44342</v>
      </c>
      <c r="F2851" s="27" t="s">
        <v>3910</v>
      </c>
      <c r="G2851" s="28">
        <v>7000</v>
      </c>
      <c r="H2851" s="29">
        <v>7000</v>
      </c>
      <c r="I2851" s="29">
        <v>1</v>
      </c>
      <c r="J2851" s="30">
        <v>2021</v>
      </c>
      <c r="K2851" s="30">
        <v>2021</v>
      </c>
      <c r="L2851" s="31" t="s">
        <v>2250</v>
      </c>
      <c r="M2851" s="32" t="str">
        <f>IF(_xlfn.XLOOKUP(C2851,'Raw Data_OS_22'!$C$5:$C$4516,'Raw Data_OS_22'!$G$5:$G$4516,"New_Claim/ Reopening")= "New_Claim/ Reopening","New_Claim/ Reopening","Old_Claim")</f>
        <v>Old_Claim</v>
      </c>
      <c r="N2851" s="18" t="str">
        <f>IF(M2851=$N$2,IF(J2851=$N$1,"E1","D"),_xlfn.XLOOKUP(C2851,'Raw Data_OS_22'!$C$5:$C$4516,'Raw Data_OS_22'!$O$5:$O$4516))</f>
        <v>B1</v>
      </c>
    </row>
    <row r="2852" spans="3:14" x14ac:dyDescent="0.35">
      <c r="C2852" s="26" t="s">
        <v>2484</v>
      </c>
      <c r="D2852" s="14">
        <v>44336</v>
      </c>
      <c r="E2852" s="14">
        <v>44343</v>
      </c>
      <c r="F2852" s="27" t="s">
        <v>3910</v>
      </c>
      <c r="G2852" s="28">
        <v>120000</v>
      </c>
      <c r="H2852" s="29">
        <v>120000</v>
      </c>
      <c r="I2852" s="29">
        <v>1</v>
      </c>
      <c r="J2852" s="30">
        <v>2021</v>
      </c>
      <c r="K2852" s="30">
        <v>2021</v>
      </c>
      <c r="L2852" s="31" t="s">
        <v>2250</v>
      </c>
      <c r="M2852" s="32" t="str">
        <f>IF(_xlfn.XLOOKUP(C2852,'Raw Data_OS_22'!$C$5:$C$4516,'Raw Data_OS_22'!$G$5:$G$4516,"New_Claim/ Reopening")= "New_Claim/ Reopening","New_Claim/ Reopening","Old_Claim")</f>
        <v>Old_Claim</v>
      </c>
      <c r="N2852" s="18" t="str">
        <f>IF(M2852=$N$2,IF(J2852=$N$1,"E1","D"),_xlfn.XLOOKUP(C2852,'Raw Data_OS_22'!$C$5:$C$4516,'Raw Data_OS_22'!$O$5:$O$4516))</f>
        <v>B2</v>
      </c>
    </row>
    <row r="2853" spans="3:14" x14ac:dyDescent="0.35">
      <c r="C2853" s="26" t="s">
        <v>2485</v>
      </c>
      <c r="D2853" s="14">
        <v>44338</v>
      </c>
      <c r="E2853" s="14">
        <v>44343</v>
      </c>
      <c r="F2853" s="27" t="s">
        <v>3908</v>
      </c>
      <c r="G2853" s="28">
        <v>7540</v>
      </c>
      <c r="H2853" s="29">
        <v>7540</v>
      </c>
      <c r="I2853" s="29">
        <v>1</v>
      </c>
      <c r="J2853" s="30">
        <v>2021</v>
      </c>
      <c r="K2853" s="30">
        <v>2021</v>
      </c>
      <c r="L2853" s="31" t="s">
        <v>2250</v>
      </c>
      <c r="M2853" s="32" t="str">
        <f>IF(_xlfn.XLOOKUP(C2853,'Raw Data_OS_22'!$C$5:$C$4516,'Raw Data_OS_22'!$G$5:$G$4516,"New_Claim/ Reopening")= "New_Claim/ Reopening","New_Claim/ Reopening","Old_Claim")</f>
        <v>Old_Claim</v>
      </c>
      <c r="N2853" s="18" t="str">
        <f>IF(M2853=$N$2,IF(J2853=$N$1,"E1","D"),_xlfn.XLOOKUP(C2853,'Raw Data_OS_22'!$C$5:$C$4516,'Raw Data_OS_22'!$O$5:$O$4516))</f>
        <v>B1</v>
      </c>
    </row>
    <row r="2854" spans="3:14" x14ac:dyDescent="0.35">
      <c r="C2854" s="26" t="s">
        <v>2998</v>
      </c>
      <c r="D2854" s="14">
        <v>44240</v>
      </c>
      <c r="E2854" s="14">
        <v>44242</v>
      </c>
      <c r="F2854" s="27" t="s">
        <v>4244</v>
      </c>
      <c r="G2854" s="28">
        <v>957983</v>
      </c>
      <c r="H2854" s="29">
        <v>957983</v>
      </c>
      <c r="I2854" s="29">
        <v>1</v>
      </c>
      <c r="J2854" s="30">
        <v>2021</v>
      </c>
      <c r="K2854" s="30">
        <v>2021</v>
      </c>
      <c r="L2854" s="31" t="s">
        <v>21</v>
      </c>
      <c r="M2854" s="32" t="str">
        <f>IF(_xlfn.XLOOKUP(C2854,'Raw Data_OS_22'!$C$5:$C$4516,'Raw Data_OS_22'!$G$5:$G$4516,"New_Claim/ Reopening")= "New_Claim/ Reopening","New_Claim/ Reopening","Old_Claim")</f>
        <v>Old_Claim</v>
      </c>
      <c r="N2854" s="18" t="str">
        <f>IF(M2854=$N$2,IF(J2854=$N$1,"E1","D"),_xlfn.XLOOKUP(C2854,'Raw Data_OS_22'!$C$5:$C$4516,'Raw Data_OS_22'!$O$5:$O$4516))</f>
        <v>B1</v>
      </c>
    </row>
    <row r="2855" spans="3:14" x14ac:dyDescent="0.35">
      <c r="C2855" s="26" t="s">
        <v>2486</v>
      </c>
      <c r="D2855" s="14">
        <v>44342</v>
      </c>
      <c r="E2855" s="14">
        <v>44343</v>
      </c>
      <c r="F2855" s="27" t="s">
        <v>3908</v>
      </c>
      <c r="G2855" s="28">
        <v>6380</v>
      </c>
      <c r="H2855" s="29">
        <v>6380</v>
      </c>
      <c r="I2855" s="29">
        <v>1</v>
      </c>
      <c r="J2855" s="30">
        <v>2021</v>
      </c>
      <c r="K2855" s="30">
        <v>2021</v>
      </c>
      <c r="L2855" s="31" t="s">
        <v>2250</v>
      </c>
      <c r="M2855" s="32" t="str">
        <f>IF(_xlfn.XLOOKUP(C2855,'Raw Data_OS_22'!$C$5:$C$4516,'Raw Data_OS_22'!$G$5:$G$4516,"New_Claim/ Reopening")= "New_Claim/ Reopening","New_Claim/ Reopening","Old_Claim")</f>
        <v>Old_Claim</v>
      </c>
      <c r="N2855" s="18" t="str">
        <f>IF(M2855=$N$2,IF(J2855=$N$1,"E1","D"),_xlfn.XLOOKUP(C2855,'Raw Data_OS_22'!$C$5:$C$4516,'Raw Data_OS_22'!$O$5:$O$4516))</f>
        <v>B1</v>
      </c>
    </row>
    <row r="2856" spans="3:14" x14ac:dyDescent="0.35">
      <c r="C2856" s="26" t="s">
        <v>2999</v>
      </c>
      <c r="D2856" s="14">
        <v>44298</v>
      </c>
      <c r="E2856" s="14">
        <v>44344</v>
      </c>
      <c r="F2856" s="27" t="s">
        <v>3908</v>
      </c>
      <c r="G2856" s="28">
        <v>16402</v>
      </c>
      <c r="H2856" s="29">
        <v>16402</v>
      </c>
      <c r="I2856" s="29">
        <v>1</v>
      </c>
      <c r="J2856" s="30">
        <v>2021</v>
      </c>
      <c r="K2856" s="30">
        <v>2021</v>
      </c>
      <c r="L2856" s="31" t="s">
        <v>2250</v>
      </c>
      <c r="M2856" s="32" t="str">
        <f>IF(_xlfn.XLOOKUP(C2856,'Raw Data_OS_22'!$C$5:$C$4516,'Raw Data_OS_22'!$G$5:$G$4516,"New_Claim/ Reopening")= "New_Claim/ Reopening","New_Claim/ Reopening","Old_Claim")</f>
        <v>Old_Claim</v>
      </c>
      <c r="N2856" s="18" t="str">
        <f>IF(M2856=$N$2,IF(J2856=$N$1,"E1","D"),_xlfn.XLOOKUP(C2856,'Raw Data_OS_22'!$C$5:$C$4516,'Raw Data_OS_22'!$O$5:$O$4516))</f>
        <v>B1</v>
      </c>
    </row>
    <row r="2857" spans="3:14" x14ac:dyDescent="0.35">
      <c r="C2857" s="26" t="s">
        <v>3000</v>
      </c>
      <c r="D2857" s="14">
        <v>44338</v>
      </c>
      <c r="E2857" s="14">
        <v>44344</v>
      </c>
      <c r="F2857" s="27" t="s">
        <v>3910</v>
      </c>
      <c r="G2857" s="28">
        <v>6380</v>
      </c>
      <c r="H2857" s="29">
        <v>6380</v>
      </c>
      <c r="I2857" s="29">
        <v>1</v>
      </c>
      <c r="J2857" s="30">
        <v>2021</v>
      </c>
      <c r="K2857" s="30">
        <v>2021</v>
      </c>
      <c r="L2857" s="31" t="s">
        <v>2250</v>
      </c>
      <c r="M2857" s="32" t="str">
        <f>IF(_xlfn.XLOOKUP(C2857,'Raw Data_OS_22'!$C$5:$C$4516,'Raw Data_OS_22'!$G$5:$G$4516,"New_Claim/ Reopening")= "New_Claim/ Reopening","New_Claim/ Reopening","Old_Claim")</f>
        <v>Old_Claim</v>
      </c>
      <c r="N2857" s="18" t="str">
        <f>IF(M2857=$N$2,IF(J2857=$N$1,"E1","D"),_xlfn.XLOOKUP(C2857,'Raw Data_OS_22'!$C$5:$C$4516,'Raw Data_OS_22'!$O$5:$O$4516))</f>
        <v>B2</v>
      </c>
    </row>
    <row r="2858" spans="3:14" x14ac:dyDescent="0.35">
      <c r="C2858" s="26" t="s">
        <v>3001</v>
      </c>
      <c r="D2858" s="14">
        <v>44334</v>
      </c>
      <c r="E2858" s="14">
        <v>44344</v>
      </c>
      <c r="F2858" s="27" t="s">
        <v>3910</v>
      </c>
      <c r="G2858" s="28">
        <v>6380</v>
      </c>
      <c r="H2858" s="29">
        <v>6380</v>
      </c>
      <c r="I2858" s="29">
        <v>1</v>
      </c>
      <c r="J2858" s="30">
        <v>2021</v>
      </c>
      <c r="K2858" s="30">
        <v>2021</v>
      </c>
      <c r="L2858" s="31" t="s">
        <v>2250</v>
      </c>
      <c r="M2858" s="32" t="str">
        <f>IF(_xlfn.XLOOKUP(C2858,'Raw Data_OS_22'!$C$5:$C$4516,'Raw Data_OS_22'!$G$5:$G$4516,"New_Claim/ Reopening")= "New_Claim/ Reopening","New_Claim/ Reopening","Old_Claim")</f>
        <v>Old_Claim</v>
      </c>
      <c r="N2858" s="18" t="str">
        <f>IF(M2858=$N$2,IF(J2858=$N$1,"E1","D"),_xlfn.XLOOKUP(C2858,'Raw Data_OS_22'!$C$5:$C$4516,'Raw Data_OS_22'!$O$5:$O$4516))</f>
        <v>B2</v>
      </c>
    </row>
    <row r="2859" spans="3:14" x14ac:dyDescent="0.35">
      <c r="C2859" s="26" t="s">
        <v>3004</v>
      </c>
      <c r="D2859" s="14">
        <v>44339</v>
      </c>
      <c r="E2859" s="14">
        <v>44344</v>
      </c>
      <c r="F2859" s="27" t="s">
        <v>3910</v>
      </c>
      <c r="G2859" s="28">
        <v>2500</v>
      </c>
      <c r="H2859" s="29">
        <v>2500</v>
      </c>
      <c r="I2859" s="29">
        <v>1</v>
      </c>
      <c r="J2859" s="30">
        <v>2021</v>
      </c>
      <c r="K2859" s="30">
        <v>2021</v>
      </c>
      <c r="L2859" s="31" t="s">
        <v>2250</v>
      </c>
      <c r="M2859" s="32" t="str">
        <f>IF(_xlfn.XLOOKUP(C2859,'Raw Data_OS_22'!$C$5:$C$4516,'Raw Data_OS_22'!$G$5:$G$4516,"New_Claim/ Reopening")= "New_Claim/ Reopening","New_Claim/ Reopening","Old_Claim")</f>
        <v>Old_Claim</v>
      </c>
      <c r="N2859" s="18" t="str">
        <f>IF(M2859=$N$2,IF(J2859=$N$1,"E1","D"),_xlfn.XLOOKUP(C2859,'Raw Data_OS_22'!$C$5:$C$4516,'Raw Data_OS_22'!$O$5:$O$4516))</f>
        <v>B1</v>
      </c>
    </row>
    <row r="2860" spans="3:14" x14ac:dyDescent="0.35">
      <c r="C2860" s="26" t="s">
        <v>2488</v>
      </c>
      <c r="D2860" s="14">
        <v>44322</v>
      </c>
      <c r="E2860" s="14">
        <v>44340</v>
      </c>
      <c r="F2860" s="27" t="s">
        <v>3908</v>
      </c>
      <c r="G2860" s="28">
        <v>1411764.7058999999</v>
      </c>
      <c r="H2860" s="29">
        <v>1411764.7058999999</v>
      </c>
      <c r="I2860" s="29">
        <v>1</v>
      </c>
      <c r="J2860" s="30">
        <v>2021</v>
      </c>
      <c r="K2860" s="30">
        <v>2021</v>
      </c>
      <c r="L2860" s="31" t="s">
        <v>2250</v>
      </c>
      <c r="M2860" s="32" t="str">
        <f>IF(_xlfn.XLOOKUP(C2860,'Raw Data_OS_22'!$C$5:$C$4516,'Raw Data_OS_22'!$G$5:$G$4516,"New_Claim/ Reopening")= "New_Claim/ Reopening","New_Claim/ Reopening","Old_Claim")</f>
        <v>Old_Claim</v>
      </c>
      <c r="N2860" s="18" t="str">
        <f>IF(M2860=$N$2,IF(J2860=$N$1,"E1","D"),_xlfn.XLOOKUP(C2860,'Raw Data_OS_22'!$C$5:$C$4516,'Raw Data_OS_22'!$O$5:$O$4516))</f>
        <v>A</v>
      </c>
    </row>
    <row r="2861" spans="3:14" x14ac:dyDescent="0.35">
      <c r="C2861" s="26" t="s">
        <v>3005</v>
      </c>
      <c r="D2861" s="14">
        <v>44341</v>
      </c>
      <c r="E2861" s="14">
        <v>44344</v>
      </c>
      <c r="F2861" s="27" t="s">
        <v>3910</v>
      </c>
      <c r="G2861" s="28">
        <v>6380</v>
      </c>
      <c r="H2861" s="29">
        <v>6380</v>
      </c>
      <c r="I2861" s="29">
        <v>1</v>
      </c>
      <c r="J2861" s="30">
        <v>2021</v>
      </c>
      <c r="K2861" s="30">
        <v>2021</v>
      </c>
      <c r="L2861" s="31" t="s">
        <v>2250</v>
      </c>
      <c r="M2861" s="32" t="str">
        <f>IF(_xlfn.XLOOKUP(C2861,'Raw Data_OS_22'!$C$5:$C$4516,'Raw Data_OS_22'!$G$5:$G$4516,"New_Claim/ Reopening")= "New_Claim/ Reopening","New_Claim/ Reopening","Old_Claim")</f>
        <v>Old_Claim</v>
      </c>
      <c r="N2861" s="18" t="str">
        <f>IF(M2861=$N$2,IF(J2861=$N$1,"E1","D"),_xlfn.XLOOKUP(C2861,'Raw Data_OS_22'!$C$5:$C$4516,'Raw Data_OS_22'!$O$5:$O$4516))</f>
        <v>B1</v>
      </c>
    </row>
    <row r="2862" spans="3:14" x14ac:dyDescent="0.35">
      <c r="C2862" s="26" t="s">
        <v>2489</v>
      </c>
      <c r="D2862" s="14">
        <v>44343</v>
      </c>
      <c r="E2862" s="14">
        <v>44344</v>
      </c>
      <c r="F2862" s="27" t="s">
        <v>3908</v>
      </c>
      <c r="G2862" s="28">
        <v>6380</v>
      </c>
      <c r="H2862" s="29">
        <v>6380</v>
      </c>
      <c r="I2862" s="29">
        <v>1</v>
      </c>
      <c r="J2862" s="30">
        <v>2021</v>
      </c>
      <c r="K2862" s="30">
        <v>2021</v>
      </c>
      <c r="L2862" s="31" t="s">
        <v>2250</v>
      </c>
      <c r="M2862" s="32" t="str">
        <f>IF(_xlfn.XLOOKUP(C2862,'Raw Data_OS_22'!$C$5:$C$4516,'Raw Data_OS_22'!$G$5:$G$4516,"New_Claim/ Reopening")= "New_Claim/ Reopening","New_Claim/ Reopening","Old_Claim")</f>
        <v>Old_Claim</v>
      </c>
      <c r="N2862" s="18" t="str">
        <f>IF(M2862=$N$2,IF(J2862=$N$1,"E1","D"),_xlfn.XLOOKUP(C2862,'Raw Data_OS_22'!$C$5:$C$4516,'Raw Data_OS_22'!$O$5:$O$4516))</f>
        <v>B1</v>
      </c>
    </row>
    <row r="2863" spans="3:14" x14ac:dyDescent="0.35">
      <c r="C2863" s="26" t="s">
        <v>2490</v>
      </c>
      <c r="D2863" s="14">
        <v>44329</v>
      </c>
      <c r="E2863" s="14">
        <v>44337</v>
      </c>
      <c r="F2863" s="27" t="s">
        <v>3910</v>
      </c>
      <c r="G2863" s="28">
        <v>6380</v>
      </c>
      <c r="H2863" s="29">
        <v>6380</v>
      </c>
      <c r="I2863" s="29">
        <v>1</v>
      </c>
      <c r="J2863" s="30">
        <v>2021</v>
      </c>
      <c r="K2863" s="30">
        <v>2021</v>
      </c>
      <c r="L2863" s="31" t="s">
        <v>2250</v>
      </c>
      <c r="M2863" s="32" t="str">
        <f>IF(_xlfn.XLOOKUP(C2863,'Raw Data_OS_22'!$C$5:$C$4516,'Raw Data_OS_22'!$G$5:$G$4516,"New_Claim/ Reopening")= "New_Claim/ Reopening","New_Claim/ Reopening","Old_Claim")</f>
        <v>Old_Claim</v>
      </c>
      <c r="N2863" s="18" t="str">
        <f>IF(M2863=$N$2,IF(J2863=$N$1,"E1","D"),_xlfn.XLOOKUP(C2863,'Raw Data_OS_22'!$C$5:$C$4516,'Raw Data_OS_22'!$O$5:$O$4516))</f>
        <v>B1</v>
      </c>
    </row>
    <row r="2864" spans="3:14" x14ac:dyDescent="0.35">
      <c r="C2864" s="26" t="s">
        <v>3006</v>
      </c>
      <c r="D2864" s="14">
        <v>44298</v>
      </c>
      <c r="E2864" s="14">
        <v>44347</v>
      </c>
      <c r="F2864" s="27" t="s">
        <v>658</v>
      </c>
      <c r="G2864" s="28">
        <v>4000</v>
      </c>
      <c r="H2864" s="29">
        <v>4000</v>
      </c>
      <c r="I2864" s="29">
        <v>1</v>
      </c>
      <c r="J2864" s="30">
        <v>2021</v>
      </c>
      <c r="K2864" s="30">
        <v>2021</v>
      </c>
      <c r="L2864" s="31" t="s">
        <v>2250</v>
      </c>
      <c r="M2864" s="32" t="str">
        <f>IF(_xlfn.XLOOKUP(C2864,'Raw Data_OS_22'!$C$5:$C$4516,'Raw Data_OS_22'!$G$5:$G$4516,"New_Claim/ Reopening")= "New_Claim/ Reopening","New_Claim/ Reopening","Old_Claim")</f>
        <v>Old_Claim</v>
      </c>
      <c r="N2864" s="18" t="str">
        <f>IF(M2864=$N$2,IF(J2864=$N$1,"E1","D"),_xlfn.XLOOKUP(C2864,'Raw Data_OS_22'!$C$5:$C$4516,'Raw Data_OS_22'!$O$5:$O$4516))</f>
        <v>B1</v>
      </c>
    </row>
    <row r="2865" spans="3:14" x14ac:dyDescent="0.35">
      <c r="C2865" s="26" t="s">
        <v>2491</v>
      </c>
      <c r="D2865" s="14">
        <v>44340</v>
      </c>
      <c r="E2865" s="14">
        <v>44347</v>
      </c>
      <c r="F2865" s="27" t="s">
        <v>3908</v>
      </c>
      <c r="G2865" s="28">
        <v>189520</v>
      </c>
      <c r="H2865" s="29">
        <v>189520</v>
      </c>
      <c r="I2865" s="29">
        <v>1</v>
      </c>
      <c r="J2865" s="30">
        <v>2021</v>
      </c>
      <c r="K2865" s="30">
        <v>2021</v>
      </c>
      <c r="L2865" s="31" t="s">
        <v>2250</v>
      </c>
      <c r="M2865" s="32" t="str">
        <f>IF(_xlfn.XLOOKUP(C2865,'Raw Data_OS_22'!$C$5:$C$4516,'Raw Data_OS_22'!$G$5:$G$4516,"New_Claim/ Reopening")= "New_Claim/ Reopening","New_Claim/ Reopening","Old_Claim")</f>
        <v>Old_Claim</v>
      </c>
      <c r="N2865" s="18" t="str">
        <f>IF(M2865=$N$2,IF(J2865=$N$1,"E1","D"),_xlfn.XLOOKUP(C2865,'Raw Data_OS_22'!$C$5:$C$4516,'Raw Data_OS_22'!$O$5:$O$4516))</f>
        <v>B2</v>
      </c>
    </row>
    <row r="2866" spans="3:14" x14ac:dyDescent="0.35">
      <c r="C2866" s="26" t="s">
        <v>3007</v>
      </c>
      <c r="D2866" s="14">
        <v>44336</v>
      </c>
      <c r="E2866" s="14">
        <v>44343</v>
      </c>
      <c r="F2866" s="27" t="s">
        <v>3908</v>
      </c>
      <c r="G2866" s="28">
        <v>8700</v>
      </c>
      <c r="H2866" s="29">
        <v>8700</v>
      </c>
      <c r="I2866" s="29">
        <v>1</v>
      </c>
      <c r="J2866" s="30">
        <v>2021</v>
      </c>
      <c r="K2866" s="30">
        <v>2021</v>
      </c>
      <c r="L2866" s="31" t="s">
        <v>2250</v>
      </c>
      <c r="M2866" s="32" t="str">
        <f>IF(_xlfn.XLOOKUP(C2866,'Raw Data_OS_22'!$C$5:$C$4516,'Raw Data_OS_22'!$G$5:$G$4516,"New_Claim/ Reopening")= "New_Claim/ Reopening","New_Claim/ Reopening","Old_Claim")</f>
        <v>Old_Claim</v>
      </c>
      <c r="N2866" s="18" t="str">
        <f>IF(M2866=$N$2,IF(J2866=$N$1,"E1","D"),_xlfn.XLOOKUP(C2866,'Raw Data_OS_22'!$C$5:$C$4516,'Raw Data_OS_22'!$O$5:$O$4516))</f>
        <v>B1</v>
      </c>
    </row>
    <row r="2867" spans="3:14" x14ac:dyDescent="0.35">
      <c r="C2867" s="26" t="s">
        <v>2492</v>
      </c>
      <c r="D2867" s="14">
        <v>44343</v>
      </c>
      <c r="E2867" s="14">
        <v>44347</v>
      </c>
      <c r="F2867" s="27" t="s">
        <v>3910</v>
      </c>
      <c r="G2867" s="28">
        <v>6380</v>
      </c>
      <c r="H2867" s="29">
        <v>6380</v>
      </c>
      <c r="I2867" s="29">
        <v>1</v>
      </c>
      <c r="J2867" s="30">
        <v>2021</v>
      </c>
      <c r="K2867" s="30">
        <v>2021</v>
      </c>
      <c r="L2867" s="31" t="s">
        <v>2250</v>
      </c>
      <c r="M2867" s="32" t="str">
        <f>IF(_xlfn.XLOOKUP(C2867,'Raw Data_OS_22'!$C$5:$C$4516,'Raw Data_OS_22'!$G$5:$G$4516,"New_Claim/ Reopening")= "New_Claim/ Reopening","New_Claim/ Reopening","Old_Claim")</f>
        <v>Old_Claim</v>
      </c>
      <c r="N2867" s="18" t="str">
        <f>IF(M2867=$N$2,IF(J2867=$N$1,"E1","D"),_xlfn.XLOOKUP(C2867,'Raw Data_OS_22'!$C$5:$C$4516,'Raw Data_OS_22'!$O$5:$O$4516))</f>
        <v>B1</v>
      </c>
    </row>
    <row r="2868" spans="3:14" x14ac:dyDescent="0.35">
      <c r="C2868" s="26" t="s">
        <v>3009</v>
      </c>
      <c r="D2868" s="14">
        <v>44342</v>
      </c>
      <c r="E2868" s="14">
        <v>44345</v>
      </c>
      <c r="F2868" s="27" t="s">
        <v>3910</v>
      </c>
      <c r="G2868" s="28">
        <v>63580</v>
      </c>
      <c r="H2868" s="29">
        <v>63580</v>
      </c>
      <c r="I2868" s="29">
        <v>1</v>
      </c>
      <c r="J2868" s="30">
        <v>2021</v>
      </c>
      <c r="K2868" s="30">
        <v>2021</v>
      </c>
      <c r="L2868" s="31" t="s">
        <v>2250</v>
      </c>
      <c r="M2868" s="32" t="str">
        <f>IF(_xlfn.XLOOKUP(C2868,'Raw Data_OS_22'!$C$5:$C$4516,'Raw Data_OS_22'!$G$5:$G$4516,"New_Claim/ Reopening")= "New_Claim/ Reopening","New_Claim/ Reopening","Old_Claim")</f>
        <v>Old_Claim</v>
      </c>
      <c r="N2868" s="18" t="str">
        <f>IF(M2868=$N$2,IF(J2868=$N$1,"E1","D"),_xlfn.XLOOKUP(C2868,'Raw Data_OS_22'!$C$5:$C$4516,'Raw Data_OS_22'!$O$5:$O$4516))</f>
        <v>A</v>
      </c>
    </row>
    <row r="2869" spans="3:14" x14ac:dyDescent="0.35">
      <c r="C2869" s="26" t="s">
        <v>3010</v>
      </c>
      <c r="D2869" s="14">
        <v>44334</v>
      </c>
      <c r="E2869" s="14">
        <v>44335</v>
      </c>
      <c r="F2869" s="27" t="s">
        <v>3910</v>
      </c>
      <c r="G2869" s="28">
        <v>7000</v>
      </c>
      <c r="H2869" s="29">
        <v>7000</v>
      </c>
      <c r="I2869" s="29">
        <v>1</v>
      </c>
      <c r="J2869" s="30">
        <v>2021</v>
      </c>
      <c r="K2869" s="30">
        <v>2021</v>
      </c>
      <c r="L2869" s="31" t="s">
        <v>2250</v>
      </c>
      <c r="M2869" s="32" t="str">
        <f>IF(_xlfn.XLOOKUP(C2869,'Raw Data_OS_22'!$C$5:$C$4516,'Raw Data_OS_22'!$G$5:$G$4516,"New_Claim/ Reopening")= "New_Claim/ Reopening","New_Claim/ Reopening","Old_Claim")</f>
        <v>Old_Claim</v>
      </c>
      <c r="N2869" s="18" t="str">
        <f>IF(M2869=$N$2,IF(J2869=$N$1,"E1","D"),_xlfn.XLOOKUP(C2869,'Raw Data_OS_22'!$C$5:$C$4516,'Raw Data_OS_22'!$O$5:$O$4516))</f>
        <v>B1</v>
      </c>
    </row>
    <row r="2870" spans="3:14" x14ac:dyDescent="0.35">
      <c r="C2870" s="26" t="s">
        <v>3011</v>
      </c>
      <c r="D2870" s="14">
        <v>44343</v>
      </c>
      <c r="E2870" s="14">
        <v>44347</v>
      </c>
      <c r="F2870" s="27" t="s">
        <v>3910</v>
      </c>
      <c r="G2870" s="28">
        <v>6380</v>
      </c>
      <c r="H2870" s="29">
        <v>6380</v>
      </c>
      <c r="I2870" s="29">
        <v>1</v>
      </c>
      <c r="J2870" s="30">
        <v>2021</v>
      </c>
      <c r="K2870" s="30">
        <v>2021</v>
      </c>
      <c r="L2870" s="31" t="s">
        <v>2250</v>
      </c>
      <c r="M2870" s="32" t="str">
        <f>IF(_xlfn.XLOOKUP(C2870,'Raw Data_OS_22'!$C$5:$C$4516,'Raw Data_OS_22'!$G$5:$G$4516,"New_Claim/ Reopening")= "New_Claim/ Reopening","New_Claim/ Reopening","Old_Claim")</f>
        <v>Old_Claim</v>
      </c>
      <c r="N2870" s="18" t="str">
        <f>IF(M2870=$N$2,IF(J2870=$N$1,"E1","D"),_xlfn.XLOOKUP(C2870,'Raw Data_OS_22'!$C$5:$C$4516,'Raw Data_OS_22'!$O$5:$O$4516))</f>
        <v>B1</v>
      </c>
    </row>
    <row r="2871" spans="3:14" x14ac:dyDescent="0.35">
      <c r="C2871" s="26" t="s">
        <v>3012</v>
      </c>
      <c r="D2871" s="14">
        <v>44347</v>
      </c>
      <c r="E2871" s="14">
        <v>44349</v>
      </c>
      <c r="F2871" s="27" t="s">
        <v>3910</v>
      </c>
      <c r="G2871" s="28">
        <v>8700</v>
      </c>
      <c r="H2871" s="29">
        <v>8700</v>
      </c>
      <c r="I2871" s="29">
        <v>1</v>
      </c>
      <c r="J2871" s="30">
        <v>2021</v>
      </c>
      <c r="K2871" s="30">
        <v>2021</v>
      </c>
      <c r="L2871" s="31" t="s">
        <v>2250</v>
      </c>
      <c r="M2871" s="32" t="str">
        <f>IF(_xlfn.XLOOKUP(C2871,'Raw Data_OS_22'!$C$5:$C$4516,'Raw Data_OS_22'!$G$5:$G$4516,"New_Claim/ Reopening")= "New_Claim/ Reopening","New_Claim/ Reopening","Old_Claim")</f>
        <v>Old_Claim</v>
      </c>
      <c r="N2871" s="18" t="str">
        <f>IF(M2871=$N$2,IF(J2871=$N$1,"E1","D"),_xlfn.XLOOKUP(C2871,'Raw Data_OS_22'!$C$5:$C$4516,'Raw Data_OS_22'!$O$5:$O$4516))</f>
        <v>B1</v>
      </c>
    </row>
    <row r="2872" spans="3:14" x14ac:dyDescent="0.35">
      <c r="C2872" s="26" t="s">
        <v>2493</v>
      </c>
      <c r="D2872" s="14">
        <v>44347</v>
      </c>
      <c r="E2872" s="14">
        <v>44349</v>
      </c>
      <c r="F2872" s="27" t="s">
        <v>3910</v>
      </c>
      <c r="G2872" s="28">
        <v>110708</v>
      </c>
      <c r="H2872" s="29">
        <v>110708</v>
      </c>
      <c r="I2872" s="29">
        <v>1</v>
      </c>
      <c r="J2872" s="30">
        <v>2021</v>
      </c>
      <c r="K2872" s="30">
        <v>2021</v>
      </c>
      <c r="L2872" s="31" t="s">
        <v>2250</v>
      </c>
      <c r="M2872" s="32" t="str">
        <f>IF(_xlfn.XLOOKUP(C2872,'Raw Data_OS_22'!$C$5:$C$4516,'Raw Data_OS_22'!$G$5:$G$4516,"New_Claim/ Reopening")= "New_Claim/ Reopening","New_Claim/ Reopening","Old_Claim")</f>
        <v>Old_Claim</v>
      </c>
      <c r="N2872" s="18" t="str">
        <f>IF(M2872=$N$2,IF(J2872=$N$1,"E1","D"),_xlfn.XLOOKUP(C2872,'Raw Data_OS_22'!$C$5:$C$4516,'Raw Data_OS_22'!$O$5:$O$4516))</f>
        <v>B1</v>
      </c>
    </row>
    <row r="2873" spans="3:14" x14ac:dyDescent="0.35">
      <c r="C2873" s="26" t="s">
        <v>2495</v>
      </c>
      <c r="D2873" s="14">
        <v>44343</v>
      </c>
      <c r="E2873" s="14">
        <v>44350</v>
      </c>
      <c r="F2873" s="27" t="s">
        <v>3910</v>
      </c>
      <c r="G2873" s="28">
        <v>7000</v>
      </c>
      <c r="H2873" s="29">
        <v>7000</v>
      </c>
      <c r="I2873" s="29">
        <v>1</v>
      </c>
      <c r="J2873" s="30">
        <v>2021</v>
      </c>
      <c r="K2873" s="30">
        <v>2021</v>
      </c>
      <c r="L2873" s="31" t="s">
        <v>2250</v>
      </c>
      <c r="M2873" s="32" t="str">
        <f>IF(_xlfn.XLOOKUP(C2873,'Raw Data_OS_22'!$C$5:$C$4516,'Raw Data_OS_22'!$G$5:$G$4516,"New_Claim/ Reopening")= "New_Claim/ Reopening","New_Claim/ Reopening","Old_Claim")</f>
        <v>Old_Claim</v>
      </c>
      <c r="N2873" s="18" t="str">
        <f>IF(M2873=$N$2,IF(J2873=$N$1,"E1","D"),_xlfn.XLOOKUP(C2873,'Raw Data_OS_22'!$C$5:$C$4516,'Raw Data_OS_22'!$O$5:$O$4516))</f>
        <v>B1</v>
      </c>
    </row>
    <row r="2874" spans="3:14" x14ac:dyDescent="0.35">
      <c r="C2874" s="26" t="s">
        <v>3014</v>
      </c>
      <c r="D2874" s="14">
        <v>44346</v>
      </c>
      <c r="E2874" s="14">
        <v>44350</v>
      </c>
      <c r="F2874" s="27" t="s">
        <v>3910</v>
      </c>
      <c r="G2874" s="28">
        <v>306141</v>
      </c>
      <c r="H2874" s="29">
        <v>306141</v>
      </c>
      <c r="I2874" s="29">
        <v>1</v>
      </c>
      <c r="J2874" s="30">
        <v>2021</v>
      </c>
      <c r="K2874" s="30">
        <v>2021</v>
      </c>
      <c r="L2874" s="31" t="s">
        <v>2250</v>
      </c>
      <c r="M2874" s="32" t="str">
        <f>IF(_xlfn.XLOOKUP(C2874,'Raw Data_OS_22'!$C$5:$C$4516,'Raw Data_OS_22'!$G$5:$G$4516,"New_Claim/ Reopening")= "New_Claim/ Reopening","New_Claim/ Reopening","Old_Claim")</f>
        <v>Old_Claim</v>
      </c>
      <c r="N2874" s="18" t="str">
        <f>IF(M2874=$N$2,IF(J2874=$N$1,"E1","D"),_xlfn.XLOOKUP(C2874,'Raw Data_OS_22'!$C$5:$C$4516,'Raw Data_OS_22'!$O$5:$O$4516))</f>
        <v>B1</v>
      </c>
    </row>
    <row r="2875" spans="3:14" x14ac:dyDescent="0.35">
      <c r="C2875" s="26" t="s">
        <v>3015</v>
      </c>
      <c r="D2875" s="14">
        <v>44344</v>
      </c>
      <c r="E2875" s="14">
        <v>44349</v>
      </c>
      <c r="F2875" s="27" t="s">
        <v>3910</v>
      </c>
      <c r="G2875" s="28">
        <v>158333.8235</v>
      </c>
      <c r="H2875" s="29">
        <v>158333.8235</v>
      </c>
      <c r="I2875" s="29">
        <v>1</v>
      </c>
      <c r="J2875" s="30">
        <v>2021</v>
      </c>
      <c r="K2875" s="30">
        <v>2021</v>
      </c>
      <c r="L2875" s="31" t="s">
        <v>2250</v>
      </c>
      <c r="M2875" s="32" t="str">
        <f>IF(_xlfn.XLOOKUP(C2875,'Raw Data_OS_22'!$C$5:$C$4516,'Raw Data_OS_22'!$G$5:$G$4516,"New_Claim/ Reopening")= "New_Claim/ Reopening","New_Claim/ Reopening","Old_Claim")</f>
        <v>Old_Claim</v>
      </c>
      <c r="N2875" s="18" t="str">
        <f>IF(M2875=$N$2,IF(J2875=$N$1,"E1","D"),_xlfn.XLOOKUP(C2875,'Raw Data_OS_22'!$C$5:$C$4516,'Raw Data_OS_22'!$O$5:$O$4516))</f>
        <v>B2</v>
      </c>
    </row>
    <row r="2876" spans="3:14" x14ac:dyDescent="0.35">
      <c r="C2876" s="26" t="s">
        <v>3017</v>
      </c>
      <c r="D2876" s="14">
        <v>44295</v>
      </c>
      <c r="E2876" s="14">
        <v>44347</v>
      </c>
      <c r="F2876" s="27" t="s">
        <v>3910</v>
      </c>
      <c r="G2876" s="28">
        <v>1000000</v>
      </c>
      <c r="H2876" s="29">
        <v>1000000</v>
      </c>
      <c r="I2876" s="29">
        <v>1</v>
      </c>
      <c r="J2876" s="30">
        <v>2021</v>
      </c>
      <c r="K2876" s="30">
        <v>2021</v>
      </c>
      <c r="L2876" s="31" t="s">
        <v>2250</v>
      </c>
      <c r="M2876" s="32" t="str">
        <f>IF(_xlfn.XLOOKUP(C2876,'Raw Data_OS_22'!$C$5:$C$4516,'Raw Data_OS_22'!$G$5:$G$4516,"New_Claim/ Reopening")= "New_Claim/ Reopening","New_Claim/ Reopening","Old_Claim")</f>
        <v>Old_Claim</v>
      </c>
      <c r="N2876" s="18" t="str">
        <f>IF(M2876=$N$2,IF(J2876=$N$1,"E1","D"),_xlfn.XLOOKUP(C2876,'Raw Data_OS_22'!$C$5:$C$4516,'Raw Data_OS_22'!$O$5:$O$4516))</f>
        <v>A</v>
      </c>
    </row>
    <row r="2877" spans="3:14" x14ac:dyDescent="0.35">
      <c r="C2877" s="26" t="s">
        <v>3020</v>
      </c>
      <c r="D2877" s="14">
        <v>44334</v>
      </c>
      <c r="E2877" s="14">
        <v>44340</v>
      </c>
      <c r="F2877" s="27" t="s">
        <v>3908</v>
      </c>
      <c r="G2877" s="28">
        <v>50000</v>
      </c>
      <c r="H2877" s="29">
        <v>50000</v>
      </c>
      <c r="I2877" s="29">
        <v>1</v>
      </c>
      <c r="J2877" s="30">
        <v>2021</v>
      </c>
      <c r="K2877" s="30">
        <v>2021</v>
      </c>
      <c r="L2877" s="31" t="s">
        <v>2250</v>
      </c>
      <c r="M2877" s="32" t="str">
        <f>IF(_xlfn.XLOOKUP(C2877,'Raw Data_OS_22'!$C$5:$C$4516,'Raw Data_OS_22'!$G$5:$G$4516,"New_Claim/ Reopening")= "New_Claim/ Reopening","New_Claim/ Reopening","Old_Claim")</f>
        <v>Old_Claim</v>
      </c>
      <c r="N2877" s="18" t="str">
        <f>IF(M2877=$N$2,IF(J2877=$N$1,"E1","D"),_xlfn.XLOOKUP(C2877,'Raw Data_OS_22'!$C$5:$C$4516,'Raw Data_OS_22'!$O$5:$O$4516))</f>
        <v>B1</v>
      </c>
    </row>
    <row r="2878" spans="3:14" x14ac:dyDescent="0.35">
      <c r="C2878" s="26" t="s">
        <v>3021</v>
      </c>
      <c r="D2878" s="14">
        <v>44348</v>
      </c>
      <c r="E2878" s="14">
        <v>44351</v>
      </c>
      <c r="F2878" s="27" t="s">
        <v>3910</v>
      </c>
      <c r="G2878" s="28">
        <v>36380</v>
      </c>
      <c r="H2878" s="29">
        <v>36380</v>
      </c>
      <c r="I2878" s="29">
        <v>1</v>
      </c>
      <c r="J2878" s="30">
        <v>2021</v>
      </c>
      <c r="K2878" s="30">
        <v>2021</v>
      </c>
      <c r="L2878" s="31" t="s">
        <v>2250</v>
      </c>
      <c r="M2878" s="32" t="str">
        <f>IF(_xlfn.XLOOKUP(C2878,'Raw Data_OS_22'!$C$5:$C$4516,'Raw Data_OS_22'!$G$5:$G$4516,"New_Claim/ Reopening")= "New_Claim/ Reopening","New_Claim/ Reopening","Old_Claim")</f>
        <v>Old_Claim</v>
      </c>
      <c r="N2878" s="18" t="str">
        <f>IF(M2878=$N$2,IF(J2878=$N$1,"E1","D"),_xlfn.XLOOKUP(C2878,'Raw Data_OS_22'!$C$5:$C$4516,'Raw Data_OS_22'!$O$5:$O$4516))</f>
        <v>B1</v>
      </c>
    </row>
    <row r="2879" spans="3:14" x14ac:dyDescent="0.35">
      <c r="C2879" s="26" t="s">
        <v>3022</v>
      </c>
      <c r="D2879" s="14">
        <v>44349</v>
      </c>
      <c r="E2879" s="14">
        <v>44351</v>
      </c>
      <c r="F2879" s="27" t="s">
        <v>3910</v>
      </c>
      <c r="G2879" s="28">
        <v>6380</v>
      </c>
      <c r="H2879" s="29">
        <v>6380</v>
      </c>
      <c r="I2879" s="29">
        <v>1</v>
      </c>
      <c r="J2879" s="30">
        <v>2021</v>
      </c>
      <c r="K2879" s="30">
        <v>2021</v>
      </c>
      <c r="L2879" s="31" t="s">
        <v>2250</v>
      </c>
      <c r="M2879" s="32" t="str">
        <f>IF(_xlfn.XLOOKUP(C2879,'Raw Data_OS_22'!$C$5:$C$4516,'Raw Data_OS_22'!$G$5:$G$4516,"New_Claim/ Reopening")= "New_Claim/ Reopening","New_Claim/ Reopening","Old_Claim")</f>
        <v>Old_Claim</v>
      </c>
      <c r="N2879" s="18" t="str">
        <f>IF(M2879=$N$2,IF(J2879=$N$1,"E1","D"),_xlfn.XLOOKUP(C2879,'Raw Data_OS_22'!$C$5:$C$4516,'Raw Data_OS_22'!$O$5:$O$4516))</f>
        <v>B2</v>
      </c>
    </row>
    <row r="2880" spans="3:14" x14ac:dyDescent="0.35">
      <c r="C2880" s="26" t="s">
        <v>2496</v>
      </c>
      <c r="D2880" s="14">
        <v>44345</v>
      </c>
      <c r="E2880" s="14">
        <v>44349</v>
      </c>
      <c r="F2880" s="27" t="s">
        <v>3910</v>
      </c>
      <c r="G2880" s="28">
        <v>6380</v>
      </c>
      <c r="H2880" s="29">
        <v>6380</v>
      </c>
      <c r="I2880" s="29">
        <v>1</v>
      </c>
      <c r="J2880" s="30">
        <v>2021</v>
      </c>
      <c r="K2880" s="30">
        <v>2021</v>
      </c>
      <c r="L2880" s="31" t="s">
        <v>2250</v>
      </c>
      <c r="M2880" s="32" t="str">
        <f>IF(_xlfn.XLOOKUP(C2880,'Raw Data_OS_22'!$C$5:$C$4516,'Raw Data_OS_22'!$G$5:$G$4516,"New_Claim/ Reopening")= "New_Claim/ Reopening","New_Claim/ Reopening","Old_Claim")</f>
        <v>Old_Claim</v>
      </c>
      <c r="N2880" s="18" t="str">
        <f>IF(M2880=$N$2,IF(J2880=$N$1,"E1","D"),_xlfn.XLOOKUP(C2880,'Raw Data_OS_22'!$C$5:$C$4516,'Raw Data_OS_22'!$O$5:$O$4516))</f>
        <v>B1</v>
      </c>
    </row>
    <row r="2881" spans="3:14" x14ac:dyDescent="0.35">
      <c r="C2881" s="26" t="s">
        <v>2497</v>
      </c>
      <c r="D2881" s="14">
        <v>44334</v>
      </c>
      <c r="E2881" s="14">
        <v>44351</v>
      </c>
      <c r="F2881" s="27" t="s">
        <v>3910</v>
      </c>
      <c r="G2881" s="28">
        <v>6380</v>
      </c>
      <c r="H2881" s="29">
        <v>6380</v>
      </c>
      <c r="I2881" s="29">
        <v>1</v>
      </c>
      <c r="J2881" s="30">
        <v>2021</v>
      </c>
      <c r="K2881" s="30">
        <v>2021</v>
      </c>
      <c r="L2881" s="31" t="s">
        <v>2250</v>
      </c>
      <c r="M2881" s="32" t="str">
        <f>IF(_xlfn.XLOOKUP(C2881,'Raw Data_OS_22'!$C$5:$C$4516,'Raw Data_OS_22'!$G$5:$G$4516,"New_Claim/ Reopening")= "New_Claim/ Reopening","New_Claim/ Reopening","Old_Claim")</f>
        <v>Old_Claim</v>
      </c>
      <c r="N2881" s="18" t="str">
        <f>IF(M2881=$N$2,IF(J2881=$N$1,"E1","D"),_xlfn.XLOOKUP(C2881,'Raw Data_OS_22'!$C$5:$C$4516,'Raw Data_OS_22'!$O$5:$O$4516))</f>
        <v>B2</v>
      </c>
    </row>
    <row r="2882" spans="3:14" x14ac:dyDescent="0.35">
      <c r="C2882" s="26" t="s">
        <v>3025</v>
      </c>
      <c r="D2882" s="14">
        <v>44320</v>
      </c>
      <c r="E2882" s="14">
        <v>44351</v>
      </c>
      <c r="F2882" s="27" t="s">
        <v>3910</v>
      </c>
      <c r="G2882" s="28">
        <v>113356</v>
      </c>
      <c r="H2882" s="29">
        <v>113356</v>
      </c>
      <c r="I2882" s="29">
        <v>1</v>
      </c>
      <c r="J2882" s="30">
        <v>2021</v>
      </c>
      <c r="K2882" s="30">
        <v>2021</v>
      </c>
      <c r="L2882" s="31" t="s">
        <v>2250</v>
      </c>
      <c r="M2882" s="32" t="str">
        <f>IF(_xlfn.XLOOKUP(C2882,'Raw Data_OS_22'!$C$5:$C$4516,'Raw Data_OS_22'!$G$5:$G$4516,"New_Claim/ Reopening")= "New_Claim/ Reopening","New_Claim/ Reopening","Old_Claim")</f>
        <v>Old_Claim</v>
      </c>
      <c r="N2882" s="18" t="str">
        <f>IF(M2882=$N$2,IF(J2882=$N$1,"E1","D"),_xlfn.XLOOKUP(C2882,'Raw Data_OS_22'!$C$5:$C$4516,'Raw Data_OS_22'!$O$5:$O$4516))</f>
        <v>B1</v>
      </c>
    </row>
    <row r="2883" spans="3:14" x14ac:dyDescent="0.35">
      <c r="C2883" s="26" t="s">
        <v>3026</v>
      </c>
      <c r="D2883" s="14">
        <v>44350</v>
      </c>
      <c r="E2883" s="14">
        <v>44354</v>
      </c>
      <c r="F2883" s="27" t="s">
        <v>3910</v>
      </c>
      <c r="G2883" s="28">
        <v>6380</v>
      </c>
      <c r="H2883" s="29">
        <v>6380</v>
      </c>
      <c r="I2883" s="29">
        <v>1</v>
      </c>
      <c r="J2883" s="30">
        <v>2021</v>
      </c>
      <c r="K2883" s="30">
        <v>2021</v>
      </c>
      <c r="L2883" s="31" t="s">
        <v>2250</v>
      </c>
      <c r="M2883" s="32" t="str">
        <f>IF(_xlfn.XLOOKUP(C2883,'Raw Data_OS_22'!$C$5:$C$4516,'Raw Data_OS_22'!$G$5:$G$4516,"New_Claim/ Reopening")= "New_Claim/ Reopening","New_Claim/ Reopening","Old_Claim")</f>
        <v>Old_Claim</v>
      </c>
      <c r="N2883" s="18" t="str">
        <f>IF(M2883=$N$2,IF(J2883=$N$1,"E1","D"),_xlfn.XLOOKUP(C2883,'Raw Data_OS_22'!$C$5:$C$4516,'Raw Data_OS_22'!$O$5:$O$4516))</f>
        <v>B2</v>
      </c>
    </row>
    <row r="2884" spans="3:14" x14ac:dyDescent="0.35">
      <c r="C2884" s="26" t="s">
        <v>3027</v>
      </c>
      <c r="D2884" s="14">
        <v>44321</v>
      </c>
      <c r="E2884" s="14">
        <v>44323</v>
      </c>
      <c r="F2884" s="27" t="s">
        <v>3910</v>
      </c>
      <c r="G2884" s="28">
        <v>8700</v>
      </c>
      <c r="H2884" s="29">
        <v>8700</v>
      </c>
      <c r="I2884" s="29">
        <v>1</v>
      </c>
      <c r="J2884" s="30">
        <v>2021</v>
      </c>
      <c r="K2884" s="30">
        <v>2021</v>
      </c>
      <c r="L2884" s="31" t="s">
        <v>2250</v>
      </c>
      <c r="M2884" s="32" t="str">
        <f>IF(_xlfn.XLOOKUP(C2884,'Raw Data_OS_22'!$C$5:$C$4516,'Raw Data_OS_22'!$G$5:$G$4516,"New_Claim/ Reopening")= "New_Claim/ Reopening","New_Claim/ Reopening","Old_Claim")</f>
        <v>Old_Claim</v>
      </c>
      <c r="N2884" s="18" t="str">
        <f>IF(M2884=$N$2,IF(J2884=$N$1,"E1","D"),_xlfn.XLOOKUP(C2884,'Raw Data_OS_22'!$C$5:$C$4516,'Raw Data_OS_22'!$O$5:$O$4516))</f>
        <v>B1</v>
      </c>
    </row>
    <row r="2885" spans="3:14" x14ac:dyDescent="0.35">
      <c r="C2885" s="26" t="s">
        <v>3031</v>
      </c>
      <c r="D2885" s="14">
        <v>44120</v>
      </c>
      <c r="E2885" s="14">
        <v>44354</v>
      </c>
      <c r="F2885" s="27" t="s">
        <v>3908</v>
      </c>
      <c r="G2885" s="28">
        <v>17062.5</v>
      </c>
      <c r="H2885" s="29">
        <v>17062.5</v>
      </c>
      <c r="I2885" s="29">
        <v>1</v>
      </c>
      <c r="J2885" s="30">
        <v>2020</v>
      </c>
      <c r="K2885" s="30">
        <v>2021</v>
      </c>
      <c r="L2885" s="31" t="s">
        <v>11</v>
      </c>
      <c r="M2885" s="32" t="str">
        <f>IF(_xlfn.XLOOKUP(C2885,'Raw Data_OS_22'!$C$5:$C$4516,'Raw Data_OS_22'!$G$5:$G$4516,"New_Claim/ Reopening")= "New_Claim/ Reopening","New_Claim/ Reopening","Old_Claim")</f>
        <v>Old_Claim</v>
      </c>
      <c r="N2885" s="18" t="str">
        <f>IF(M2885=$N$2,IF(J2885=$N$1,"E1","D"),_xlfn.XLOOKUP(C2885,'Raw Data_OS_22'!$C$5:$C$4516,'Raw Data_OS_22'!$O$5:$O$4516))</f>
        <v>A</v>
      </c>
    </row>
    <row r="2886" spans="3:14" x14ac:dyDescent="0.35">
      <c r="C2886" s="26" t="s">
        <v>3033</v>
      </c>
      <c r="D2886" s="14">
        <v>44352</v>
      </c>
      <c r="E2886" s="14">
        <v>44354</v>
      </c>
      <c r="F2886" s="27" t="s">
        <v>3908</v>
      </c>
      <c r="G2886" s="28">
        <v>8700</v>
      </c>
      <c r="H2886" s="29">
        <v>8700</v>
      </c>
      <c r="I2886" s="29">
        <v>1</v>
      </c>
      <c r="J2886" s="30">
        <v>2021</v>
      </c>
      <c r="K2886" s="30">
        <v>2021</v>
      </c>
      <c r="L2886" s="31" t="s">
        <v>2250</v>
      </c>
      <c r="M2886" s="32" t="str">
        <f>IF(_xlfn.XLOOKUP(C2886,'Raw Data_OS_22'!$C$5:$C$4516,'Raw Data_OS_22'!$G$5:$G$4516,"New_Claim/ Reopening")= "New_Claim/ Reopening","New_Claim/ Reopening","Old_Claim")</f>
        <v>Old_Claim</v>
      </c>
      <c r="N2886" s="18" t="str">
        <f>IF(M2886=$N$2,IF(J2886=$N$1,"E1","D"),_xlfn.XLOOKUP(C2886,'Raw Data_OS_22'!$C$5:$C$4516,'Raw Data_OS_22'!$O$5:$O$4516))</f>
        <v>B1</v>
      </c>
    </row>
    <row r="2887" spans="3:14" x14ac:dyDescent="0.35">
      <c r="C2887" s="26" t="s">
        <v>3035</v>
      </c>
      <c r="D2887" s="14">
        <v>44346</v>
      </c>
      <c r="E2887" s="14">
        <v>44354</v>
      </c>
      <c r="F2887" s="27" t="s">
        <v>3908</v>
      </c>
      <c r="G2887" s="28">
        <v>105000</v>
      </c>
      <c r="H2887" s="29">
        <v>105000</v>
      </c>
      <c r="I2887" s="29">
        <v>1</v>
      </c>
      <c r="J2887" s="30">
        <v>2021</v>
      </c>
      <c r="K2887" s="30">
        <v>2021</v>
      </c>
      <c r="L2887" s="31" t="s">
        <v>2250</v>
      </c>
      <c r="M2887" s="32" t="str">
        <f>IF(_xlfn.XLOOKUP(C2887,'Raw Data_OS_22'!$C$5:$C$4516,'Raw Data_OS_22'!$G$5:$G$4516,"New_Claim/ Reopening")= "New_Claim/ Reopening","New_Claim/ Reopening","Old_Claim")</f>
        <v>Old_Claim</v>
      </c>
      <c r="N2887" s="18" t="str">
        <f>IF(M2887=$N$2,IF(J2887=$N$1,"E1","D"),_xlfn.XLOOKUP(C2887,'Raw Data_OS_22'!$C$5:$C$4516,'Raw Data_OS_22'!$O$5:$O$4516))</f>
        <v>A</v>
      </c>
    </row>
    <row r="2888" spans="3:14" x14ac:dyDescent="0.35">
      <c r="C2888" s="26" t="s">
        <v>3037</v>
      </c>
      <c r="D2888" s="14">
        <v>44190</v>
      </c>
      <c r="E2888" s="14">
        <v>44354</v>
      </c>
      <c r="F2888" s="27" t="s">
        <v>3910</v>
      </c>
      <c r="G2888" s="28">
        <v>34125</v>
      </c>
      <c r="H2888" s="29">
        <v>34125</v>
      </c>
      <c r="I2888" s="29">
        <v>1</v>
      </c>
      <c r="J2888" s="30">
        <v>2020</v>
      </c>
      <c r="K2888" s="30">
        <v>2021</v>
      </c>
      <c r="L2888" s="31" t="s">
        <v>11</v>
      </c>
      <c r="M2888" s="32" t="str">
        <f>IF(_xlfn.XLOOKUP(C2888,'Raw Data_OS_22'!$C$5:$C$4516,'Raw Data_OS_22'!$G$5:$G$4516,"New_Claim/ Reopening")= "New_Claim/ Reopening","New_Claim/ Reopening","Old_Claim")</f>
        <v>Old_Claim</v>
      </c>
      <c r="N2888" s="18" t="str">
        <f>IF(M2888=$N$2,IF(J2888=$N$1,"E1","D"),_xlfn.XLOOKUP(C2888,'Raw Data_OS_22'!$C$5:$C$4516,'Raw Data_OS_22'!$O$5:$O$4516))</f>
        <v>A</v>
      </c>
    </row>
    <row r="2889" spans="3:14" x14ac:dyDescent="0.35">
      <c r="C2889" s="26" t="s">
        <v>2498</v>
      </c>
      <c r="D2889" s="14">
        <v>44345</v>
      </c>
      <c r="E2889" s="14">
        <v>44354</v>
      </c>
      <c r="F2889" s="27" t="s">
        <v>3910</v>
      </c>
      <c r="G2889" s="28">
        <v>6380</v>
      </c>
      <c r="H2889" s="29">
        <v>6380</v>
      </c>
      <c r="I2889" s="29">
        <v>1</v>
      </c>
      <c r="J2889" s="30">
        <v>2021</v>
      </c>
      <c r="K2889" s="30">
        <v>2021</v>
      </c>
      <c r="L2889" s="31" t="s">
        <v>2250</v>
      </c>
      <c r="M2889" s="32" t="str">
        <f>IF(_xlfn.XLOOKUP(C2889,'Raw Data_OS_22'!$C$5:$C$4516,'Raw Data_OS_22'!$G$5:$G$4516,"New_Claim/ Reopening")= "New_Claim/ Reopening","New_Claim/ Reopening","Old_Claim")</f>
        <v>Old_Claim</v>
      </c>
      <c r="N2889" s="18" t="str">
        <f>IF(M2889=$N$2,IF(J2889=$N$1,"E1","D"),_xlfn.XLOOKUP(C2889,'Raw Data_OS_22'!$C$5:$C$4516,'Raw Data_OS_22'!$O$5:$O$4516))</f>
        <v>B1</v>
      </c>
    </row>
    <row r="2890" spans="3:14" x14ac:dyDescent="0.35">
      <c r="C2890" s="26" t="s">
        <v>3040</v>
      </c>
      <c r="D2890" s="14">
        <v>44349</v>
      </c>
      <c r="E2890" s="14">
        <v>44355</v>
      </c>
      <c r="F2890" s="27" t="s">
        <v>3908</v>
      </c>
      <c r="G2890" s="28">
        <v>110280</v>
      </c>
      <c r="H2890" s="29">
        <v>110280</v>
      </c>
      <c r="I2890" s="29">
        <v>1</v>
      </c>
      <c r="J2890" s="30">
        <v>2021</v>
      </c>
      <c r="K2890" s="30">
        <v>2021</v>
      </c>
      <c r="L2890" s="31" t="s">
        <v>2250</v>
      </c>
      <c r="M2890" s="32" t="str">
        <f>IF(_xlfn.XLOOKUP(C2890,'Raw Data_OS_22'!$C$5:$C$4516,'Raw Data_OS_22'!$G$5:$G$4516,"New_Claim/ Reopening")= "New_Claim/ Reopening","New_Claim/ Reopening","Old_Claim")</f>
        <v>Old_Claim</v>
      </c>
      <c r="N2890" s="18" t="str">
        <f>IF(M2890=$N$2,IF(J2890=$N$1,"E1","D"),_xlfn.XLOOKUP(C2890,'Raw Data_OS_22'!$C$5:$C$4516,'Raw Data_OS_22'!$O$5:$O$4516))</f>
        <v>B1</v>
      </c>
    </row>
    <row r="2891" spans="3:14" x14ac:dyDescent="0.35">
      <c r="C2891" s="26" t="s">
        <v>2499</v>
      </c>
      <c r="D2891" s="14">
        <v>44341</v>
      </c>
      <c r="E2891" s="14">
        <v>44355</v>
      </c>
      <c r="F2891" s="27" t="s">
        <v>3910</v>
      </c>
      <c r="G2891" s="28">
        <v>50000</v>
      </c>
      <c r="H2891" s="29">
        <v>50000</v>
      </c>
      <c r="I2891" s="29">
        <v>1</v>
      </c>
      <c r="J2891" s="30">
        <v>2021</v>
      </c>
      <c r="K2891" s="30">
        <v>2021</v>
      </c>
      <c r="L2891" s="31" t="s">
        <v>2250</v>
      </c>
      <c r="M2891" s="32" t="str">
        <f>IF(_xlfn.XLOOKUP(C2891,'Raw Data_OS_22'!$C$5:$C$4516,'Raw Data_OS_22'!$G$5:$G$4516,"New_Claim/ Reopening")= "New_Claim/ Reopening","New_Claim/ Reopening","Old_Claim")</f>
        <v>Old_Claim</v>
      </c>
      <c r="N2891" s="18" t="str">
        <f>IF(M2891=$N$2,IF(J2891=$N$1,"E1","D"),_xlfn.XLOOKUP(C2891,'Raw Data_OS_22'!$C$5:$C$4516,'Raw Data_OS_22'!$O$5:$O$4516))</f>
        <v>B1</v>
      </c>
    </row>
    <row r="2892" spans="3:14" x14ac:dyDescent="0.35">
      <c r="C2892" s="26" t="s">
        <v>2500</v>
      </c>
      <c r="D2892" s="14">
        <v>44346</v>
      </c>
      <c r="E2892" s="14">
        <v>44355</v>
      </c>
      <c r="F2892" s="27" t="s">
        <v>3910</v>
      </c>
      <c r="G2892" s="28">
        <v>6380</v>
      </c>
      <c r="H2892" s="29">
        <v>6380</v>
      </c>
      <c r="I2892" s="29">
        <v>1</v>
      </c>
      <c r="J2892" s="30">
        <v>2021</v>
      </c>
      <c r="K2892" s="30">
        <v>2021</v>
      </c>
      <c r="L2892" s="31" t="s">
        <v>2250</v>
      </c>
      <c r="M2892" s="32" t="str">
        <f>IF(_xlfn.XLOOKUP(C2892,'Raw Data_OS_22'!$C$5:$C$4516,'Raw Data_OS_22'!$G$5:$G$4516,"New_Claim/ Reopening")= "New_Claim/ Reopening","New_Claim/ Reopening","Old_Claim")</f>
        <v>Old_Claim</v>
      </c>
      <c r="N2892" s="18" t="str">
        <f>IF(M2892=$N$2,IF(J2892=$N$1,"E1","D"),_xlfn.XLOOKUP(C2892,'Raw Data_OS_22'!$C$5:$C$4516,'Raw Data_OS_22'!$O$5:$O$4516))</f>
        <v>B2</v>
      </c>
    </row>
    <row r="2893" spans="3:14" x14ac:dyDescent="0.35">
      <c r="C2893" s="26" t="s">
        <v>3042</v>
      </c>
      <c r="D2893" s="14">
        <v>44325</v>
      </c>
      <c r="E2893" s="14">
        <v>44350</v>
      </c>
      <c r="F2893" s="27" t="s">
        <v>3908</v>
      </c>
      <c r="G2893" s="28">
        <v>407000</v>
      </c>
      <c r="H2893" s="29">
        <v>407000</v>
      </c>
      <c r="I2893" s="29">
        <v>1</v>
      </c>
      <c r="J2893" s="30">
        <v>2021</v>
      </c>
      <c r="K2893" s="30">
        <v>2021</v>
      </c>
      <c r="L2893" s="31" t="s">
        <v>2250</v>
      </c>
      <c r="M2893" s="32" t="str">
        <f>IF(_xlfn.XLOOKUP(C2893,'Raw Data_OS_22'!$C$5:$C$4516,'Raw Data_OS_22'!$G$5:$G$4516,"New_Claim/ Reopening")= "New_Claim/ Reopening","New_Claim/ Reopening","Old_Claim")</f>
        <v>Old_Claim</v>
      </c>
      <c r="N2893" s="18" t="str">
        <f>IF(M2893=$N$2,IF(J2893=$N$1,"E1","D"),_xlfn.XLOOKUP(C2893,'Raw Data_OS_22'!$C$5:$C$4516,'Raw Data_OS_22'!$O$5:$O$4516))</f>
        <v>B2</v>
      </c>
    </row>
    <row r="2894" spans="3:14" x14ac:dyDescent="0.35">
      <c r="C2894" s="26" t="s">
        <v>3044</v>
      </c>
      <c r="D2894" s="14">
        <v>44349</v>
      </c>
      <c r="E2894" s="14">
        <v>44355</v>
      </c>
      <c r="F2894" s="27" t="s">
        <v>3910</v>
      </c>
      <c r="G2894" s="28">
        <v>300000</v>
      </c>
      <c r="H2894" s="29">
        <v>300000</v>
      </c>
      <c r="I2894" s="29">
        <v>1</v>
      </c>
      <c r="J2894" s="30">
        <v>2021</v>
      </c>
      <c r="K2894" s="30">
        <v>2021</v>
      </c>
      <c r="L2894" s="31" t="s">
        <v>2250</v>
      </c>
      <c r="M2894" s="32" t="str">
        <f>IF(_xlfn.XLOOKUP(C2894,'Raw Data_OS_22'!$C$5:$C$4516,'Raw Data_OS_22'!$G$5:$G$4516,"New_Claim/ Reopening")= "New_Claim/ Reopening","New_Claim/ Reopening","Old_Claim")</f>
        <v>Old_Claim</v>
      </c>
      <c r="N2894" s="18" t="str">
        <f>IF(M2894=$N$2,IF(J2894=$N$1,"E1","D"),_xlfn.XLOOKUP(C2894,'Raw Data_OS_22'!$C$5:$C$4516,'Raw Data_OS_22'!$O$5:$O$4516))</f>
        <v>B1</v>
      </c>
    </row>
    <row r="2895" spans="3:14" x14ac:dyDescent="0.35">
      <c r="C2895" s="26" t="s">
        <v>3047</v>
      </c>
      <c r="D2895" s="14">
        <v>44354</v>
      </c>
      <c r="E2895" s="14">
        <v>44356</v>
      </c>
      <c r="F2895" s="27" t="s">
        <v>3910</v>
      </c>
      <c r="G2895" s="28">
        <v>9280</v>
      </c>
      <c r="H2895" s="29">
        <v>9280</v>
      </c>
      <c r="I2895" s="29">
        <v>1</v>
      </c>
      <c r="J2895" s="30">
        <v>2021</v>
      </c>
      <c r="K2895" s="30">
        <v>2021</v>
      </c>
      <c r="L2895" s="31" t="s">
        <v>2250</v>
      </c>
      <c r="M2895" s="32" t="str">
        <f>IF(_xlfn.XLOOKUP(C2895,'Raw Data_OS_22'!$C$5:$C$4516,'Raw Data_OS_22'!$G$5:$G$4516,"New_Claim/ Reopening")= "New_Claim/ Reopening","New_Claim/ Reopening","Old_Claim")</f>
        <v>Old_Claim</v>
      </c>
      <c r="N2895" s="18" t="str">
        <f>IF(M2895=$N$2,IF(J2895=$N$1,"E1","D"),_xlfn.XLOOKUP(C2895,'Raw Data_OS_22'!$C$5:$C$4516,'Raw Data_OS_22'!$O$5:$O$4516))</f>
        <v>B1</v>
      </c>
    </row>
    <row r="2896" spans="3:14" x14ac:dyDescent="0.35">
      <c r="C2896" s="26" t="s">
        <v>3048</v>
      </c>
      <c r="D2896" s="14">
        <v>44352</v>
      </c>
      <c r="E2896" s="14">
        <v>44356</v>
      </c>
      <c r="F2896" s="27" t="s">
        <v>3910</v>
      </c>
      <c r="G2896" s="28">
        <v>6380</v>
      </c>
      <c r="H2896" s="29">
        <v>6380</v>
      </c>
      <c r="I2896" s="29">
        <v>1</v>
      </c>
      <c r="J2896" s="30">
        <v>2021</v>
      </c>
      <c r="K2896" s="30">
        <v>2021</v>
      </c>
      <c r="L2896" s="31" t="s">
        <v>2250</v>
      </c>
      <c r="M2896" s="32" t="str">
        <f>IF(_xlfn.XLOOKUP(C2896,'Raw Data_OS_22'!$C$5:$C$4516,'Raw Data_OS_22'!$G$5:$G$4516,"New_Claim/ Reopening")= "New_Claim/ Reopening","New_Claim/ Reopening","Old_Claim")</f>
        <v>Old_Claim</v>
      </c>
      <c r="N2896" s="18" t="str">
        <f>IF(M2896=$N$2,IF(J2896=$N$1,"E1","D"),_xlfn.XLOOKUP(C2896,'Raw Data_OS_22'!$C$5:$C$4516,'Raw Data_OS_22'!$O$5:$O$4516))</f>
        <v>B1</v>
      </c>
    </row>
    <row r="2897" spans="3:14" x14ac:dyDescent="0.35">
      <c r="C2897" s="26" t="s">
        <v>3050</v>
      </c>
      <c r="D2897" s="14">
        <v>44344</v>
      </c>
      <c r="E2897" s="14">
        <v>44353</v>
      </c>
      <c r="F2897" s="27" t="s">
        <v>658</v>
      </c>
      <c r="G2897" s="28">
        <v>110000</v>
      </c>
      <c r="H2897" s="29">
        <v>110000</v>
      </c>
      <c r="I2897" s="29">
        <v>1</v>
      </c>
      <c r="J2897" s="30">
        <v>2021</v>
      </c>
      <c r="K2897" s="30">
        <v>2021</v>
      </c>
      <c r="L2897" s="31" t="s">
        <v>2250</v>
      </c>
      <c r="M2897" s="32" t="str">
        <f>IF(_xlfn.XLOOKUP(C2897,'Raw Data_OS_22'!$C$5:$C$4516,'Raw Data_OS_22'!$G$5:$G$4516,"New_Claim/ Reopening")= "New_Claim/ Reopening","New_Claim/ Reopening","Old_Claim")</f>
        <v>Old_Claim</v>
      </c>
      <c r="N2897" s="18" t="str">
        <f>IF(M2897=$N$2,IF(J2897=$N$1,"E1","D"),_xlfn.XLOOKUP(C2897,'Raw Data_OS_22'!$C$5:$C$4516,'Raw Data_OS_22'!$O$5:$O$4516))</f>
        <v>A</v>
      </c>
    </row>
    <row r="2898" spans="3:14" x14ac:dyDescent="0.35">
      <c r="C2898" s="26" t="s">
        <v>2502</v>
      </c>
      <c r="D2898" s="14">
        <v>44352</v>
      </c>
      <c r="E2898" s="14">
        <v>44354</v>
      </c>
      <c r="F2898" s="27" t="s">
        <v>3910</v>
      </c>
      <c r="G2898" s="28">
        <v>1088</v>
      </c>
      <c r="H2898" s="29">
        <v>1088</v>
      </c>
      <c r="I2898" s="29">
        <v>1</v>
      </c>
      <c r="J2898" s="30">
        <v>2021</v>
      </c>
      <c r="K2898" s="30">
        <v>2021</v>
      </c>
      <c r="L2898" s="31" t="s">
        <v>2250</v>
      </c>
      <c r="M2898" s="32" t="str">
        <f>IF(_xlfn.XLOOKUP(C2898,'Raw Data_OS_22'!$C$5:$C$4516,'Raw Data_OS_22'!$G$5:$G$4516,"New_Claim/ Reopening")= "New_Claim/ Reopening","New_Claim/ Reopening","Old_Claim")</f>
        <v>Old_Claim</v>
      </c>
      <c r="N2898" s="18" t="str">
        <f>IF(M2898=$N$2,IF(J2898=$N$1,"E1","D"),_xlfn.XLOOKUP(C2898,'Raw Data_OS_22'!$C$5:$C$4516,'Raw Data_OS_22'!$O$5:$O$4516))</f>
        <v>B1</v>
      </c>
    </row>
    <row r="2899" spans="3:14" x14ac:dyDescent="0.35">
      <c r="C2899" s="26" t="s">
        <v>3053</v>
      </c>
      <c r="D2899" s="14">
        <v>44298</v>
      </c>
      <c r="E2899" s="14">
        <v>44356</v>
      </c>
      <c r="F2899" s="27" t="s">
        <v>3908</v>
      </c>
      <c r="G2899" s="28">
        <v>1000</v>
      </c>
      <c r="H2899" s="29">
        <v>1000</v>
      </c>
      <c r="I2899" s="29">
        <v>1</v>
      </c>
      <c r="J2899" s="30">
        <v>2021</v>
      </c>
      <c r="K2899" s="30">
        <v>2021</v>
      </c>
      <c r="L2899" s="31" t="s">
        <v>2250</v>
      </c>
      <c r="M2899" s="32" t="str">
        <f>IF(_xlfn.XLOOKUP(C2899,'Raw Data_OS_22'!$C$5:$C$4516,'Raw Data_OS_22'!$G$5:$G$4516,"New_Claim/ Reopening")= "New_Claim/ Reopening","New_Claim/ Reopening","Old_Claim")</f>
        <v>Old_Claim</v>
      </c>
      <c r="N2899" s="18" t="str">
        <f>IF(M2899=$N$2,IF(J2899=$N$1,"E1","D"),_xlfn.XLOOKUP(C2899,'Raw Data_OS_22'!$C$5:$C$4516,'Raw Data_OS_22'!$O$5:$O$4516))</f>
        <v>B1</v>
      </c>
    </row>
    <row r="2900" spans="3:14" x14ac:dyDescent="0.35">
      <c r="C2900" s="26" t="s">
        <v>2503</v>
      </c>
      <c r="D2900" s="14">
        <v>44352</v>
      </c>
      <c r="E2900" s="14">
        <v>44357</v>
      </c>
      <c r="F2900" s="27" t="s">
        <v>3908</v>
      </c>
      <c r="G2900" s="28">
        <v>45275</v>
      </c>
      <c r="H2900" s="29">
        <v>45275</v>
      </c>
      <c r="I2900" s="29">
        <v>1</v>
      </c>
      <c r="J2900" s="30">
        <v>2021</v>
      </c>
      <c r="K2900" s="30">
        <v>2021</v>
      </c>
      <c r="L2900" s="31" t="s">
        <v>2250</v>
      </c>
      <c r="M2900" s="32" t="str">
        <f>IF(_xlfn.XLOOKUP(C2900,'Raw Data_OS_22'!$C$5:$C$4516,'Raw Data_OS_22'!$G$5:$G$4516,"New_Claim/ Reopening")= "New_Claim/ Reopening","New_Claim/ Reopening","Old_Claim")</f>
        <v>Old_Claim</v>
      </c>
      <c r="N2900" s="18" t="str">
        <f>IF(M2900=$N$2,IF(J2900=$N$1,"E1","D"),_xlfn.XLOOKUP(C2900,'Raw Data_OS_22'!$C$5:$C$4516,'Raw Data_OS_22'!$O$5:$O$4516))</f>
        <v>A</v>
      </c>
    </row>
    <row r="2901" spans="3:14" x14ac:dyDescent="0.35">
      <c r="C2901" s="26" t="s">
        <v>3055</v>
      </c>
      <c r="D2901" s="14">
        <v>44355</v>
      </c>
      <c r="E2901" s="14">
        <v>44357</v>
      </c>
      <c r="F2901" s="27" t="s">
        <v>3910</v>
      </c>
      <c r="G2901" s="28">
        <v>6380</v>
      </c>
      <c r="H2901" s="29">
        <v>6380</v>
      </c>
      <c r="I2901" s="29">
        <v>1</v>
      </c>
      <c r="J2901" s="30">
        <v>2021</v>
      </c>
      <c r="K2901" s="30">
        <v>2021</v>
      </c>
      <c r="L2901" s="31" t="s">
        <v>2250</v>
      </c>
      <c r="M2901" s="32" t="str">
        <f>IF(_xlfn.XLOOKUP(C2901,'Raw Data_OS_22'!$C$5:$C$4516,'Raw Data_OS_22'!$G$5:$G$4516,"New_Claim/ Reopening")= "New_Claim/ Reopening","New_Claim/ Reopening","Old_Claim")</f>
        <v>Old_Claim</v>
      </c>
      <c r="N2901" s="18" t="str">
        <f>IF(M2901=$N$2,IF(J2901=$N$1,"E1","D"),_xlfn.XLOOKUP(C2901,'Raw Data_OS_22'!$C$5:$C$4516,'Raw Data_OS_22'!$O$5:$O$4516))</f>
        <v>B1</v>
      </c>
    </row>
    <row r="2902" spans="3:14" x14ac:dyDescent="0.35">
      <c r="C2902" s="26" t="s">
        <v>3056</v>
      </c>
      <c r="D2902" s="14">
        <v>44343</v>
      </c>
      <c r="E2902" s="14">
        <v>44357</v>
      </c>
      <c r="F2902" s="27" t="s">
        <v>3910</v>
      </c>
      <c r="G2902" s="28">
        <v>27300</v>
      </c>
      <c r="H2902" s="29">
        <v>27300</v>
      </c>
      <c r="I2902" s="29">
        <v>1</v>
      </c>
      <c r="J2902" s="30">
        <v>2021</v>
      </c>
      <c r="K2902" s="30">
        <v>2021</v>
      </c>
      <c r="L2902" s="31" t="s">
        <v>2250</v>
      </c>
      <c r="M2902" s="32" t="str">
        <f>IF(_xlfn.XLOOKUP(C2902,'Raw Data_OS_22'!$C$5:$C$4516,'Raw Data_OS_22'!$G$5:$G$4516,"New_Claim/ Reopening")= "New_Claim/ Reopening","New_Claim/ Reopening","Old_Claim")</f>
        <v>Old_Claim</v>
      </c>
      <c r="N2902" s="18" t="str">
        <f>IF(M2902=$N$2,IF(J2902=$N$1,"E1","D"),_xlfn.XLOOKUP(C2902,'Raw Data_OS_22'!$C$5:$C$4516,'Raw Data_OS_22'!$O$5:$O$4516))</f>
        <v>A</v>
      </c>
    </row>
    <row r="2903" spans="3:14" x14ac:dyDescent="0.35">
      <c r="C2903" s="26" t="s">
        <v>2504</v>
      </c>
      <c r="D2903" s="14">
        <v>44341</v>
      </c>
      <c r="E2903" s="14">
        <v>44356</v>
      </c>
      <c r="F2903" s="27" t="s">
        <v>3910</v>
      </c>
      <c r="G2903" s="28">
        <v>7000</v>
      </c>
      <c r="H2903" s="29">
        <v>7000</v>
      </c>
      <c r="I2903" s="29">
        <v>1</v>
      </c>
      <c r="J2903" s="30">
        <v>2021</v>
      </c>
      <c r="K2903" s="30">
        <v>2021</v>
      </c>
      <c r="L2903" s="31" t="s">
        <v>2250</v>
      </c>
      <c r="M2903" s="32" t="str">
        <f>IF(_xlfn.XLOOKUP(C2903,'Raw Data_OS_22'!$C$5:$C$4516,'Raw Data_OS_22'!$G$5:$G$4516,"New_Claim/ Reopening")= "New_Claim/ Reopening","New_Claim/ Reopening","Old_Claim")</f>
        <v>Old_Claim</v>
      </c>
      <c r="N2903" s="18" t="str">
        <f>IF(M2903=$N$2,IF(J2903=$N$1,"E1","D"),_xlfn.XLOOKUP(C2903,'Raw Data_OS_22'!$C$5:$C$4516,'Raw Data_OS_22'!$O$5:$O$4516))</f>
        <v>B1</v>
      </c>
    </row>
    <row r="2904" spans="3:14" x14ac:dyDescent="0.35">
      <c r="C2904" s="26" t="s">
        <v>3059</v>
      </c>
      <c r="D2904" s="14">
        <v>44327</v>
      </c>
      <c r="E2904" s="14">
        <v>44357</v>
      </c>
      <c r="F2904" s="27" t="s">
        <v>3910</v>
      </c>
      <c r="G2904" s="28">
        <v>9460</v>
      </c>
      <c r="H2904" s="29">
        <v>9460</v>
      </c>
      <c r="I2904" s="29">
        <v>1</v>
      </c>
      <c r="J2904" s="30">
        <v>2021</v>
      </c>
      <c r="K2904" s="30">
        <v>2021</v>
      </c>
      <c r="L2904" s="31" t="s">
        <v>2250</v>
      </c>
      <c r="M2904" s="32" t="str">
        <f>IF(_xlfn.XLOOKUP(C2904,'Raw Data_OS_22'!$C$5:$C$4516,'Raw Data_OS_22'!$G$5:$G$4516,"New_Claim/ Reopening")= "New_Claim/ Reopening","New_Claim/ Reopening","Old_Claim")</f>
        <v>Old_Claim</v>
      </c>
      <c r="N2904" s="18" t="str">
        <f>IF(M2904=$N$2,IF(J2904=$N$1,"E1","D"),_xlfn.XLOOKUP(C2904,'Raw Data_OS_22'!$C$5:$C$4516,'Raw Data_OS_22'!$O$5:$O$4516))</f>
        <v>B2</v>
      </c>
    </row>
    <row r="2905" spans="3:14" x14ac:dyDescent="0.35">
      <c r="C2905" s="26" t="s">
        <v>2505</v>
      </c>
      <c r="D2905" s="14">
        <v>44350</v>
      </c>
      <c r="E2905" s="14">
        <v>44357</v>
      </c>
      <c r="F2905" s="27" t="s">
        <v>3910</v>
      </c>
      <c r="G2905" s="28">
        <v>12540</v>
      </c>
      <c r="H2905" s="29">
        <v>12540</v>
      </c>
      <c r="I2905" s="29">
        <v>1</v>
      </c>
      <c r="J2905" s="30">
        <v>2021</v>
      </c>
      <c r="K2905" s="30">
        <v>2021</v>
      </c>
      <c r="L2905" s="31" t="s">
        <v>2250</v>
      </c>
      <c r="M2905" s="32" t="str">
        <f>IF(_xlfn.XLOOKUP(C2905,'Raw Data_OS_22'!$C$5:$C$4516,'Raw Data_OS_22'!$G$5:$G$4516,"New_Claim/ Reopening")= "New_Claim/ Reopening","New_Claim/ Reopening","Old_Claim")</f>
        <v>Old_Claim</v>
      </c>
      <c r="N2905" s="18" t="str">
        <f>IF(M2905=$N$2,IF(J2905=$N$1,"E1","D"),_xlfn.XLOOKUP(C2905,'Raw Data_OS_22'!$C$5:$C$4516,'Raw Data_OS_22'!$O$5:$O$4516))</f>
        <v>B2</v>
      </c>
    </row>
    <row r="2906" spans="3:14" x14ac:dyDescent="0.35">
      <c r="C2906" s="26" t="s">
        <v>3061</v>
      </c>
      <c r="D2906" s="14">
        <v>44341</v>
      </c>
      <c r="E2906" s="14">
        <v>44350</v>
      </c>
      <c r="F2906" s="27" t="s">
        <v>3910</v>
      </c>
      <c r="G2906" s="28">
        <v>113448</v>
      </c>
      <c r="H2906" s="29">
        <v>113448</v>
      </c>
      <c r="I2906" s="29">
        <v>1</v>
      </c>
      <c r="J2906" s="30">
        <v>2021</v>
      </c>
      <c r="K2906" s="30">
        <v>2021</v>
      </c>
      <c r="L2906" s="31" t="s">
        <v>2250</v>
      </c>
      <c r="M2906" s="32" t="str">
        <f>IF(_xlfn.XLOOKUP(C2906,'Raw Data_OS_22'!$C$5:$C$4516,'Raw Data_OS_22'!$G$5:$G$4516,"New_Claim/ Reopening")= "New_Claim/ Reopening","New_Claim/ Reopening","Old_Claim")</f>
        <v>Old_Claim</v>
      </c>
      <c r="N2906" s="18" t="str">
        <f>IF(M2906=$N$2,IF(J2906=$N$1,"E1","D"),_xlfn.XLOOKUP(C2906,'Raw Data_OS_22'!$C$5:$C$4516,'Raw Data_OS_22'!$O$5:$O$4516))</f>
        <v>B1</v>
      </c>
    </row>
    <row r="2907" spans="3:14" x14ac:dyDescent="0.35">
      <c r="C2907" s="26" t="s">
        <v>3062</v>
      </c>
      <c r="D2907" s="14">
        <v>44321</v>
      </c>
      <c r="E2907" s="14">
        <v>44358</v>
      </c>
      <c r="F2907" s="27" t="s">
        <v>3908</v>
      </c>
      <c r="G2907" s="28">
        <v>7000</v>
      </c>
      <c r="H2907" s="29">
        <v>7000</v>
      </c>
      <c r="I2907" s="29">
        <v>1</v>
      </c>
      <c r="J2907" s="30">
        <v>2021</v>
      </c>
      <c r="K2907" s="30">
        <v>2021</v>
      </c>
      <c r="L2907" s="31" t="s">
        <v>2250</v>
      </c>
      <c r="M2907" s="32" t="str">
        <f>IF(_xlfn.XLOOKUP(C2907,'Raw Data_OS_22'!$C$5:$C$4516,'Raw Data_OS_22'!$G$5:$G$4516,"New_Claim/ Reopening")= "New_Claim/ Reopening","New_Claim/ Reopening","Old_Claim")</f>
        <v>Old_Claim</v>
      </c>
      <c r="N2907" s="18" t="str">
        <f>IF(M2907=$N$2,IF(J2907=$N$1,"E1","D"),_xlfn.XLOOKUP(C2907,'Raw Data_OS_22'!$C$5:$C$4516,'Raw Data_OS_22'!$O$5:$O$4516))</f>
        <v>B1</v>
      </c>
    </row>
    <row r="2908" spans="3:14" x14ac:dyDescent="0.35">
      <c r="C2908" s="26" t="s">
        <v>3063</v>
      </c>
      <c r="D2908" s="14">
        <v>44351</v>
      </c>
      <c r="E2908" s="14">
        <v>44358</v>
      </c>
      <c r="F2908" s="27" t="s">
        <v>3910</v>
      </c>
      <c r="G2908" s="28">
        <v>128130</v>
      </c>
      <c r="H2908" s="29">
        <v>128130</v>
      </c>
      <c r="I2908" s="29">
        <v>1</v>
      </c>
      <c r="J2908" s="30">
        <v>2021</v>
      </c>
      <c r="K2908" s="30">
        <v>2021</v>
      </c>
      <c r="L2908" s="31" t="s">
        <v>2250</v>
      </c>
      <c r="M2908" s="32" t="str">
        <f>IF(_xlfn.XLOOKUP(C2908,'Raw Data_OS_22'!$C$5:$C$4516,'Raw Data_OS_22'!$G$5:$G$4516,"New_Claim/ Reopening")= "New_Claim/ Reopening","New_Claim/ Reopening","Old_Claim")</f>
        <v>Old_Claim</v>
      </c>
      <c r="N2908" s="18" t="str">
        <f>IF(M2908=$N$2,IF(J2908=$N$1,"E1","D"),_xlfn.XLOOKUP(C2908,'Raw Data_OS_22'!$C$5:$C$4516,'Raw Data_OS_22'!$O$5:$O$4516))</f>
        <v>B2</v>
      </c>
    </row>
    <row r="2909" spans="3:14" x14ac:dyDescent="0.35">
      <c r="C2909" s="26" t="s">
        <v>3064</v>
      </c>
      <c r="D2909" s="14">
        <v>44357</v>
      </c>
      <c r="E2909" s="14">
        <v>44358</v>
      </c>
      <c r="F2909" s="27" t="s">
        <v>3908</v>
      </c>
      <c r="G2909" s="28">
        <v>6380</v>
      </c>
      <c r="H2909" s="29">
        <v>6380</v>
      </c>
      <c r="I2909" s="29">
        <v>1</v>
      </c>
      <c r="J2909" s="30">
        <v>2021</v>
      </c>
      <c r="K2909" s="30">
        <v>2021</v>
      </c>
      <c r="L2909" s="31" t="s">
        <v>2250</v>
      </c>
      <c r="M2909" s="32" t="str">
        <f>IF(_xlfn.XLOOKUP(C2909,'Raw Data_OS_22'!$C$5:$C$4516,'Raw Data_OS_22'!$G$5:$G$4516,"New_Claim/ Reopening")= "New_Claim/ Reopening","New_Claim/ Reopening","Old_Claim")</f>
        <v>Old_Claim</v>
      </c>
      <c r="N2909" s="18" t="str">
        <f>IF(M2909=$N$2,IF(J2909=$N$1,"E1","D"),_xlfn.XLOOKUP(C2909,'Raw Data_OS_22'!$C$5:$C$4516,'Raw Data_OS_22'!$O$5:$O$4516))</f>
        <v>B1</v>
      </c>
    </row>
    <row r="2910" spans="3:14" x14ac:dyDescent="0.35">
      <c r="C2910" s="26" t="s">
        <v>3065</v>
      </c>
      <c r="D2910" s="14">
        <v>44350</v>
      </c>
      <c r="E2910" s="14">
        <v>44361</v>
      </c>
      <c r="F2910" s="27" t="s">
        <v>3910</v>
      </c>
      <c r="G2910" s="28">
        <v>8700</v>
      </c>
      <c r="H2910" s="29">
        <v>8700</v>
      </c>
      <c r="I2910" s="29">
        <v>1</v>
      </c>
      <c r="J2910" s="30">
        <v>2021</v>
      </c>
      <c r="K2910" s="30">
        <v>2021</v>
      </c>
      <c r="L2910" s="31" t="s">
        <v>2250</v>
      </c>
      <c r="M2910" s="32" t="str">
        <f>IF(_xlfn.XLOOKUP(C2910,'Raw Data_OS_22'!$C$5:$C$4516,'Raw Data_OS_22'!$G$5:$G$4516,"New_Claim/ Reopening")= "New_Claim/ Reopening","New_Claim/ Reopening","Old_Claim")</f>
        <v>Old_Claim</v>
      </c>
      <c r="N2910" s="18" t="str">
        <f>IF(M2910=$N$2,IF(J2910=$N$1,"E1","D"),_xlfn.XLOOKUP(C2910,'Raw Data_OS_22'!$C$5:$C$4516,'Raw Data_OS_22'!$O$5:$O$4516))</f>
        <v>B1</v>
      </c>
    </row>
    <row r="2911" spans="3:14" x14ac:dyDescent="0.35">
      <c r="C2911" s="26" t="s">
        <v>2506</v>
      </c>
      <c r="D2911" s="14">
        <v>44327</v>
      </c>
      <c r="E2911" s="14">
        <v>44337</v>
      </c>
      <c r="F2911" s="27" t="s">
        <v>3910</v>
      </c>
      <c r="G2911" s="28">
        <v>43200</v>
      </c>
      <c r="H2911" s="29">
        <v>43200</v>
      </c>
      <c r="I2911" s="29">
        <v>1</v>
      </c>
      <c r="J2911" s="30">
        <v>2021</v>
      </c>
      <c r="K2911" s="30">
        <v>2021</v>
      </c>
      <c r="L2911" s="31" t="s">
        <v>2250</v>
      </c>
      <c r="M2911" s="32" t="str">
        <f>IF(_xlfn.XLOOKUP(C2911,'Raw Data_OS_22'!$C$5:$C$4516,'Raw Data_OS_22'!$G$5:$G$4516,"New_Claim/ Reopening")= "New_Claim/ Reopening","New_Claim/ Reopening","Old_Claim")</f>
        <v>Old_Claim</v>
      </c>
      <c r="N2911" s="18" t="str">
        <f>IF(M2911=$N$2,IF(J2911=$N$1,"E1","D"),_xlfn.XLOOKUP(C2911,'Raw Data_OS_22'!$C$5:$C$4516,'Raw Data_OS_22'!$O$5:$O$4516))</f>
        <v>A</v>
      </c>
    </row>
    <row r="2912" spans="3:14" x14ac:dyDescent="0.35">
      <c r="C2912" s="26" t="s">
        <v>3066</v>
      </c>
      <c r="D2912" s="14">
        <v>44357</v>
      </c>
      <c r="E2912" s="14">
        <v>44361</v>
      </c>
      <c r="F2912" s="27" t="s">
        <v>3908</v>
      </c>
      <c r="G2912" s="28">
        <v>34125</v>
      </c>
      <c r="H2912" s="29">
        <v>34125</v>
      </c>
      <c r="I2912" s="29">
        <v>1</v>
      </c>
      <c r="J2912" s="30">
        <v>2021</v>
      </c>
      <c r="K2912" s="30">
        <v>2021</v>
      </c>
      <c r="L2912" s="31" t="s">
        <v>2250</v>
      </c>
      <c r="M2912" s="32" t="str">
        <f>IF(_xlfn.XLOOKUP(C2912,'Raw Data_OS_22'!$C$5:$C$4516,'Raw Data_OS_22'!$G$5:$G$4516,"New_Claim/ Reopening")= "New_Claim/ Reopening","New_Claim/ Reopening","Old_Claim")</f>
        <v>Old_Claim</v>
      </c>
      <c r="N2912" s="18" t="str">
        <f>IF(M2912=$N$2,IF(J2912=$N$1,"E1","D"),_xlfn.XLOOKUP(C2912,'Raw Data_OS_22'!$C$5:$C$4516,'Raw Data_OS_22'!$O$5:$O$4516))</f>
        <v>A</v>
      </c>
    </row>
    <row r="2913" spans="3:14" x14ac:dyDescent="0.35">
      <c r="C2913" s="26" t="s">
        <v>2507</v>
      </c>
      <c r="D2913" s="14">
        <v>44349</v>
      </c>
      <c r="E2913" s="14">
        <v>44361</v>
      </c>
      <c r="F2913" s="27" t="s">
        <v>3910</v>
      </c>
      <c r="G2913" s="28">
        <v>13340</v>
      </c>
      <c r="H2913" s="29">
        <v>13340</v>
      </c>
      <c r="I2913" s="29">
        <v>1</v>
      </c>
      <c r="J2913" s="30">
        <v>2021</v>
      </c>
      <c r="K2913" s="30">
        <v>2021</v>
      </c>
      <c r="L2913" s="31" t="s">
        <v>2250</v>
      </c>
      <c r="M2913" s="32" t="str">
        <f>IF(_xlfn.XLOOKUP(C2913,'Raw Data_OS_22'!$C$5:$C$4516,'Raw Data_OS_22'!$G$5:$G$4516,"New_Claim/ Reopening")= "New_Claim/ Reopening","New_Claim/ Reopening","Old_Claim")</f>
        <v>Old_Claim</v>
      </c>
      <c r="N2913" s="18" t="str">
        <f>IF(M2913=$N$2,IF(J2913=$N$1,"E1","D"),_xlfn.XLOOKUP(C2913,'Raw Data_OS_22'!$C$5:$C$4516,'Raw Data_OS_22'!$O$5:$O$4516))</f>
        <v>B1</v>
      </c>
    </row>
    <row r="2914" spans="3:14" x14ac:dyDescent="0.35">
      <c r="C2914" s="26" t="s">
        <v>2508</v>
      </c>
      <c r="D2914" s="14">
        <v>44360</v>
      </c>
      <c r="E2914" s="14">
        <v>44361</v>
      </c>
      <c r="F2914" s="27" t="s">
        <v>3910</v>
      </c>
      <c r="G2914" s="28">
        <v>6380</v>
      </c>
      <c r="H2914" s="29">
        <v>6380</v>
      </c>
      <c r="I2914" s="29">
        <v>1</v>
      </c>
      <c r="J2914" s="30">
        <v>2021</v>
      </c>
      <c r="K2914" s="30">
        <v>2021</v>
      </c>
      <c r="L2914" s="31" t="s">
        <v>2250</v>
      </c>
      <c r="M2914" s="32" t="str">
        <f>IF(_xlfn.XLOOKUP(C2914,'Raw Data_OS_22'!$C$5:$C$4516,'Raw Data_OS_22'!$G$5:$G$4516,"New_Claim/ Reopening")= "New_Claim/ Reopening","New_Claim/ Reopening","Old_Claim")</f>
        <v>Old_Claim</v>
      </c>
      <c r="N2914" s="18" t="str">
        <f>IF(M2914=$N$2,IF(J2914=$N$1,"E1","D"),_xlfn.XLOOKUP(C2914,'Raw Data_OS_22'!$C$5:$C$4516,'Raw Data_OS_22'!$O$5:$O$4516))</f>
        <v>B2</v>
      </c>
    </row>
    <row r="2915" spans="3:14" x14ac:dyDescent="0.35">
      <c r="C2915" s="26" t="s">
        <v>3069</v>
      </c>
      <c r="D2915" s="14">
        <v>44352</v>
      </c>
      <c r="E2915" s="14">
        <v>44357</v>
      </c>
      <c r="F2915" s="27" t="s">
        <v>3910</v>
      </c>
      <c r="G2915" s="28">
        <v>20000</v>
      </c>
      <c r="H2915" s="29">
        <v>20000</v>
      </c>
      <c r="I2915" s="29">
        <v>1</v>
      </c>
      <c r="J2915" s="30">
        <v>2021</v>
      </c>
      <c r="K2915" s="30">
        <v>2021</v>
      </c>
      <c r="L2915" s="31" t="s">
        <v>2250</v>
      </c>
      <c r="M2915" s="32" t="str">
        <f>IF(_xlfn.XLOOKUP(C2915,'Raw Data_OS_22'!$C$5:$C$4516,'Raw Data_OS_22'!$G$5:$G$4516,"New_Claim/ Reopening")= "New_Claim/ Reopening","New_Claim/ Reopening","Old_Claim")</f>
        <v>Old_Claim</v>
      </c>
      <c r="N2915" s="18" t="str">
        <f>IF(M2915=$N$2,IF(J2915=$N$1,"E1","D"),_xlfn.XLOOKUP(C2915,'Raw Data_OS_22'!$C$5:$C$4516,'Raw Data_OS_22'!$O$5:$O$4516))</f>
        <v>A</v>
      </c>
    </row>
    <row r="2916" spans="3:14" x14ac:dyDescent="0.35">
      <c r="C2916" s="26" t="s">
        <v>6395</v>
      </c>
      <c r="D2916" s="14">
        <v>44612</v>
      </c>
      <c r="E2916" s="14">
        <v>44655</v>
      </c>
      <c r="F2916" s="27" t="s">
        <v>3910</v>
      </c>
      <c r="G2916" s="28">
        <v>90000</v>
      </c>
      <c r="H2916" s="29">
        <v>90000</v>
      </c>
      <c r="I2916" s="29">
        <v>1</v>
      </c>
      <c r="J2916" s="30">
        <v>2022</v>
      </c>
      <c r="K2916" s="30">
        <v>2022</v>
      </c>
      <c r="L2916" s="31" t="s">
        <v>6021</v>
      </c>
      <c r="M2916" s="32" t="str">
        <f>IF(_xlfn.XLOOKUP(C2916,'Raw Data_OS_22'!$C$5:$C$4516,'Raw Data_OS_22'!$G$5:$G$4516,"New_Claim/ Reopening")= "New_Claim/ Reopening","New_Claim/ Reopening","Old_Claim")</f>
        <v>Old_Claim</v>
      </c>
      <c r="N2916" s="18" t="str">
        <f>IF(M2916=$N$2,IF(J2916=$N$1,"E1","D"),_xlfn.XLOOKUP(C2916,'Raw Data_OS_22'!$C$5:$C$4516,'Raw Data_OS_22'!$O$5:$O$4516))</f>
        <v>A</v>
      </c>
    </row>
    <row r="2917" spans="3:14" x14ac:dyDescent="0.35">
      <c r="C2917" s="26" t="s">
        <v>6401</v>
      </c>
      <c r="D2917" s="14">
        <v>44436</v>
      </c>
      <c r="E2917" s="14">
        <v>44648</v>
      </c>
      <c r="F2917" s="27" t="s">
        <v>4214</v>
      </c>
      <c r="G2917" s="28">
        <v>156296</v>
      </c>
      <c r="H2917" s="29">
        <v>156296</v>
      </c>
      <c r="I2917" s="29">
        <v>1</v>
      </c>
      <c r="J2917" s="30">
        <v>2021</v>
      </c>
      <c r="K2917" s="30">
        <v>2022</v>
      </c>
      <c r="L2917" s="31" t="s">
        <v>3073</v>
      </c>
      <c r="M2917" s="32" t="str">
        <f>IF(_xlfn.XLOOKUP(C2917,'Raw Data_OS_22'!$C$5:$C$4516,'Raw Data_OS_22'!$G$5:$G$4516,"New_Claim/ Reopening")= "New_Claim/ Reopening","New_Claim/ Reopening","Old_Claim")</f>
        <v>Old_Claim</v>
      </c>
      <c r="N2917" s="18" t="str">
        <f>IF(M2917=$N$2,IF(J2917=$N$1,"E1","D"),_xlfn.XLOOKUP(C2917,'Raw Data_OS_22'!$C$5:$C$4516,'Raw Data_OS_22'!$O$5:$O$4516))</f>
        <v>B1</v>
      </c>
    </row>
    <row r="2918" spans="3:14" x14ac:dyDescent="0.35">
      <c r="C2918" s="26" t="s">
        <v>6402</v>
      </c>
      <c r="D2918" s="14">
        <v>44646</v>
      </c>
      <c r="E2918" s="14">
        <v>44657</v>
      </c>
      <c r="F2918" s="27" t="s">
        <v>3910</v>
      </c>
      <c r="G2918" s="28">
        <v>50000</v>
      </c>
      <c r="H2918" s="29">
        <v>50000</v>
      </c>
      <c r="I2918" s="29">
        <v>1</v>
      </c>
      <c r="J2918" s="30">
        <v>2022</v>
      </c>
      <c r="K2918" s="30">
        <v>2022</v>
      </c>
      <c r="L2918" s="31" t="s">
        <v>6021</v>
      </c>
      <c r="M2918" s="32" t="str">
        <f>IF(_xlfn.XLOOKUP(C2918,'Raw Data_OS_22'!$C$5:$C$4516,'Raw Data_OS_22'!$G$5:$G$4516,"New_Claim/ Reopening")= "New_Claim/ Reopening","New_Claim/ Reopening","Old_Claim")</f>
        <v>Old_Claim</v>
      </c>
      <c r="N2918" s="18" t="str">
        <f>IF(M2918=$N$2,IF(J2918=$N$1,"E1","D"),_xlfn.XLOOKUP(C2918,'Raw Data_OS_22'!$C$5:$C$4516,'Raw Data_OS_22'!$O$5:$O$4516))</f>
        <v>A</v>
      </c>
    </row>
    <row r="2919" spans="3:14" x14ac:dyDescent="0.35">
      <c r="C2919" s="26" t="s">
        <v>6407</v>
      </c>
      <c r="D2919" s="14">
        <v>44495</v>
      </c>
      <c r="E2919" s="14">
        <v>44657</v>
      </c>
      <c r="F2919" s="27" t="s">
        <v>3908</v>
      </c>
      <c r="G2919" s="28">
        <v>15000</v>
      </c>
      <c r="H2919" s="29">
        <v>15000</v>
      </c>
      <c r="I2919" s="29">
        <v>1</v>
      </c>
      <c r="J2919" s="30">
        <v>2021</v>
      </c>
      <c r="K2919" s="30">
        <v>2022</v>
      </c>
      <c r="L2919" s="31" t="s">
        <v>3138</v>
      </c>
      <c r="M2919" s="32" t="str">
        <f>IF(_xlfn.XLOOKUP(C2919,'Raw Data_OS_22'!$C$5:$C$4516,'Raw Data_OS_22'!$G$5:$G$4516,"New_Claim/ Reopening")= "New_Claim/ Reopening","New_Claim/ Reopening","Old_Claim")</f>
        <v>Old_Claim</v>
      </c>
      <c r="N2919" s="18" t="str">
        <f>IF(M2919=$N$2,IF(J2919=$N$1,"E1","D"),_xlfn.XLOOKUP(C2919,'Raw Data_OS_22'!$C$5:$C$4516,'Raw Data_OS_22'!$O$5:$O$4516))</f>
        <v>B1</v>
      </c>
    </row>
    <row r="2920" spans="3:14" x14ac:dyDescent="0.35">
      <c r="C2920" s="26" t="s">
        <v>6412</v>
      </c>
      <c r="D2920" s="14">
        <v>44553</v>
      </c>
      <c r="E2920" s="14">
        <v>44638</v>
      </c>
      <c r="F2920" s="27" t="s">
        <v>3910</v>
      </c>
      <c r="G2920" s="28">
        <v>600000</v>
      </c>
      <c r="H2920" s="29">
        <v>600000</v>
      </c>
      <c r="I2920" s="29">
        <v>1</v>
      </c>
      <c r="J2920" s="30">
        <v>2021</v>
      </c>
      <c r="K2920" s="30">
        <v>2022</v>
      </c>
      <c r="L2920" s="31" t="s">
        <v>3138</v>
      </c>
      <c r="M2920" s="32" t="str">
        <f>IF(_xlfn.XLOOKUP(C2920,'Raw Data_OS_22'!$C$5:$C$4516,'Raw Data_OS_22'!$G$5:$G$4516,"New_Claim/ Reopening")= "New_Claim/ Reopening","New_Claim/ Reopening","Old_Claim")</f>
        <v>Old_Claim</v>
      </c>
      <c r="N2920" s="18" t="str">
        <f>IF(M2920=$N$2,IF(J2920=$N$1,"E1","D"),_xlfn.XLOOKUP(C2920,'Raw Data_OS_22'!$C$5:$C$4516,'Raw Data_OS_22'!$O$5:$O$4516))</f>
        <v>B1</v>
      </c>
    </row>
    <row r="2921" spans="3:14" x14ac:dyDescent="0.35">
      <c r="C2921" s="26" t="s">
        <v>6414</v>
      </c>
      <c r="D2921" s="14">
        <v>44613</v>
      </c>
      <c r="E2921" s="14">
        <v>44655</v>
      </c>
      <c r="F2921" s="27" t="s">
        <v>3910</v>
      </c>
      <c r="G2921" s="28">
        <v>100000</v>
      </c>
      <c r="H2921" s="29">
        <v>100000</v>
      </c>
      <c r="I2921" s="29">
        <v>1</v>
      </c>
      <c r="J2921" s="30">
        <v>2022</v>
      </c>
      <c r="K2921" s="30">
        <v>2022</v>
      </c>
      <c r="L2921" s="31" t="s">
        <v>6021</v>
      </c>
      <c r="M2921" s="32" t="str">
        <f>IF(_xlfn.XLOOKUP(C2921,'Raw Data_OS_22'!$C$5:$C$4516,'Raw Data_OS_22'!$G$5:$G$4516,"New_Claim/ Reopening")= "New_Claim/ Reopening","New_Claim/ Reopening","Old_Claim")</f>
        <v>Old_Claim</v>
      </c>
      <c r="N2921" s="18" t="str">
        <f>IF(M2921=$N$2,IF(J2921=$N$1,"E1","D"),_xlfn.XLOOKUP(C2921,'Raw Data_OS_22'!$C$5:$C$4516,'Raw Data_OS_22'!$O$5:$O$4516))</f>
        <v>A</v>
      </c>
    </row>
    <row r="2922" spans="3:14" x14ac:dyDescent="0.35">
      <c r="C2922" s="26" t="s">
        <v>6415</v>
      </c>
      <c r="D2922" s="14">
        <v>44618</v>
      </c>
      <c r="E2922" s="14">
        <v>44657</v>
      </c>
      <c r="F2922" s="27" t="s">
        <v>658</v>
      </c>
      <c r="G2922" s="28">
        <v>266111.72840000002</v>
      </c>
      <c r="H2922" s="29">
        <v>266111.72840000002</v>
      </c>
      <c r="I2922" s="29">
        <v>1</v>
      </c>
      <c r="J2922" s="30">
        <v>2022</v>
      </c>
      <c r="K2922" s="30">
        <v>2022</v>
      </c>
      <c r="L2922" s="31" t="s">
        <v>6021</v>
      </c>
      <c r="M2922" s="32" t="str">
        <f>IF(_xlfn.XLOOKUP(C2922,'Raw Data_OS_22'!$C$5:$C$4516,'Raw Data_OS_22'!$G$5:$G$4516,"New_Claim/ Reopening")= "New_Claim/ Reopening","New_Claim/ Reopening","Old_Claim")</f>
        <v>Old_Claim</v>
      </c>
      <c r="N2922" s="18" t="str">
        <f>IF(M2922=$N$2,IF(J2922=$N$1,"E1","D"),_xlfn.XLOOKUP(C2922,'Raw Data_OS_22'!$C$5:$C$4516,'Raw Data_OS_22'!$O$5:$O$4516))</f>
        <v>A</v>
      </c>
    </row>
    <row r="2923" spans="3:14" x14ac:dyDescent="0.35">
      <c r="C2923" s="26" t="s">
        <v>6416</v>
      </c>
      <c r="D2923" s="14">
        <v>44441</v>
      </c>
      <c r="E2923" s="14">
        <v>44655</v>
      </c>
      <c r="F2923" s="27" t="s">
        <v>3908</v>
      </c>
      <c r="G2923" s="28">
        <v>50000</v>
      </c>
      <c r="H2923" s="29">
        <v>50000</v>
      </c>
      <c r="I2923" s="29">
        <v>1</v>
      </c>
      <c r="J2923" s="30">
        <v>2021</v>
      </c>
      <c r="K2923" s="30">
        <v>2022</v>
      </c>
      <c r="L2923" s="31" t="s">
        <v>3073</v>
      </c>
      <c r="M2923" s="32" t="str">
        <f>IF(_xlfn.XLOOKUP(C2923,'Raw Data_OS_22'!$C$5:$C$4516,'Raw Data_OS_22'!$G$5:$G$4516,"New_Claim/ Reopening")= "New_Claim/ Reopening","New_Claim/ Reopening","Old_Claim")</f>
        <v>Old_Claim</v>
      </c>
      <c r="N2923" s="18" t="str">
        <f>IF(M2923=$N$2,IF(J2923=$N$1,"E1","D"),_xlfn.XLOOKUP(C2923,'Raw Data_OS_22'!$C$5:$C$4516,'Raw Data_OS_22'!$O$5:$O$4516))</f>
        <v>A</v>
      </c>
    </row>
    <row r="2924" spans="3:14" x14ac:dyDescent="0.35">
      <c r="C2924" s="26" t="s">
        <v>6417</v>
      </c>
      <c r="D2924" s="14">
        <v>44625</v>
      </c>
      <c r="E2924" s="14">
        <v>44657</v>
      </c>
      <c r="F2924" s="27" t="s">
        <v>3910</v>
      </c>
      <c r="G2924" s="28">
        <v>10000</v>
      </c>
      <c r="H2924" s="29">
        <v>10000</v>
      </c>
      <c r="I2924" s="29">
        <v>1</v>
      </c>
      <c r="J2924" s="30">
        <v>2022</v>
      </c>
      <c r="K2924" s="30">
        <v>2022</v>
      </c>
      <c r="L2924" s="31" t="s">
        <v>6021</v>
      </c>
      <c r="M2924" s="32" t="str">
        <f>IF(_xlfn.XLOOKUP(C2924,'Raw Data_OS_22'!$C$5:$C$4516,'Raw Data_OS_22'!$G$5:$G$4516,"New_Claim/ Reopening")= "New_Claim/ Reopening","New_Claim/ Reopening","Old_Claim")</f>
        <v>Old_Claim</v>
      </c>
      <c r="N2924" s="18" t="str">
        <f>IF(M2924=$N$2,IF(J2924=$N$1,"E1","D"),_xlfn.XLOOKUP(C2924,'Raw Data_OS_22'!$C$5:$C$4516,'Raw Data_OS_22'!$O$5:$O$4516))</f>
        <v>A</v>
      </c>
    </row>
    <row r="2925" spans="3:14" x14ac:dyDescent="0.35">
      <c r="C2925" s="26" t="s">
        <v>6425</v>
      </c>
      <c r="D2925" s="14">
        <v>44644</v>
      </c>
      <c r="E2925" s="14">
        <v>44662</v>
      </c>
      <c r="F2925" s="27" t="s">
        <v>3908</v>
      </c>
      <c r="G2925" s="28">
        <v>100000</v>
      </c>
      <c r="H2925" s="29">
        <v>100000</v>
      </c>
      <c r="I2925" s="29">
        <v>1</v>
      </c>
      <c r="J2925" s="30">
        <v>2022</v>
      </c>
      <c r="K2925" s="30">
        <v>2022</v>
      </c>
      <c r="L2925" s="31" t="s">
        <v>6021</v>
      </c>
      <c r="M2925" s="32" t="str">
        <f>IF(_xlfn.XLOOKUP(C2925,'Raw Data_OS_22'!$C$5:$C$4516,'Raw Data_OS_22'!$G$5:$G$4516,"New_Claim/ Reopening")= "New_Claim/ Reopening","New_Claim/ Reopening","Old_Claim")</f>
        <v>Old_Claim</v>
      </c>
      <c r="N2925" s="18" t="str">
        <f>IF(M2925=$N$2,IF(J2925=$N$1,"E1","D"),_xlfn.XLOOKUP(C2925,'Raw Data_OS_22'!$C$5:$C$4516,'Raw Data_OS_22'!$O$5:$O$4516))</f>
        <v>A</v>
      </c>
    </row>
    <row r="2926" spans="3:14" x14ac:dyDescent="0.35">
      <c r="C2926" s="26" t="s">
        <v>6436</v>
      </c>
      <c r="D2926" s="14">
        <v>44279</v>
      </c>
      <c r="E2926" s="14">
        <v>44462</v>
      </c>
      <c r="F2926" s="27" t="s">
        <v>3908</v>
      </c>
      <c r="G2926" s="28">
        <v>5000</v>
      </c>
      <c r="H2926" s="29">
        <v>5000</v>
      </c>
      <c r="I2926" s="29">
        <v>1</v>
      </c>
      <c r="J2926" s="30">
        <v>2021</v>
      </c>
      <c r="K2926" s="30">
        <v>2021</v>
      </c>
      <c r="L2926" s="31" t="s">
        <v>21</v>
      </c>
      <c r="M2926" s="32" t="str">
        <f>IF(_xlfn.XLOOKUP(C2926,'Raw Data_OS_22'!$C$5:$C$4516,'Raw Data_OS_22'!$G$5:$G$4516,"New_Claim/ Reopening")= "New_Claim/ Reopening","New_Claim/ Reopening","Old_Claim")</f>
        <v>Old_Claim</v>
      </c>
      <c r="N2926" s="18" t="str">
        <f>IF(M2926=$N$2,IF(J2926=$N$1,"E1","D"),_xlfn.XLOOKUP(C2926,'Raw Data_OS_22'!$C$5:$C$4516,'Raw Data_OS_22'!$O$5:$O$4516))</f>
        <v>B1</v>
      </c>
    </row>
    <row r="2927" spans="3:14" x14ac:dyDescent="0.35">
      <c r="C2927" s="26" t="s">
        <v>6447</v>
      </c>
      <c r="D2927" s="14">
        <v>44668</v>
      </c>
      <c r="E2927" s="14">
        <v>44672</v>
      </c>
      <c r="F2927" s="27" t="s">
        <v>3910</v>
      </c>
      <c r="G2927" s="28">
        <v>100000</v>
      </c>
      <c r="H2927" s="29">
        <v>100000</v>
      </c>
      <c r="I2927" s="29">
        <v>1</v>
      </c>
      <c r="J2927" s="30">
        <v>2022</v>
      </c>
      <c r="K2927" s="30">
        <v>2022</v>
      </c>
      <c r="L2927" s="31" t="s">
        <v>6406</v>
      </c>
      <c r="M2927" s="32" t="str">
        <f>IF(_xlfn.XLOOKUP(C2927,'Raw Data_OS_22'!$C$5:$C$4516,'Raw Data_OS_22'!$G$5:$G$4516,"New_Claim/ Reopening")= "New_Claim/ Reopening","New_Claim/ Reopening","Old_Claim")</f>
        <v>Old_Claim</v>
      </c>
      <c r="N2927" s="18" t="str">
        <f>IF(M2927=$N$2,IF(J2927=$N$1,"E1","D"),_xlfn.XLOOKUP(C2927,'Raw Data_OS_22'!$C$5:$C$4516,'Raw Data_OS_22'!$O$5:$O$4516))</f>
        <v>A</v>
      </c>
    </row>
    <row r="2928" spans="3:14" x14ac:dyDescent="0.35">
      <c r="C2928" s="26" t="s">
        <v>6449</v>
      </c>
      <c r="D2928" s="14">
        <v>44646</v>
      </c>
      <c r="E2928" s="14">
        <v>44672</v>
      </c>
      <c r="F2928" s="27" t="s">
        <v>3910</v>
      </c>
      <c r="G2928" s="28">
        <v>50000</v>
      </c>
      <c r="H2928" s="29">
        <v>50000</v>
      </c>
      <c r="I2928" s="29">
        <v>1</v>
      </c>
      <c r="J2928" s="30">
        <v>2022</v>
      </c>
      <c r="K2928" s="30">
        <v>2022</v>
      </c>
      <c r="L2928" s="31" t="s">
        <v>6021</v>
      </c>
      <c r="M2928" s="32" t="str">
        <f>IF(_xlfn.XLOOKUP(C2928,'Raw Data_OS_22'!$C$5:$C$4516,'Raw Data_OS_22'!$G$5:$G$4516,"New_Claim/ Reopening")= "New_Claim/ Reopening","New_Claim/ Reopening","Old_Claim")</f>
        <v>Old_Claim</v>
      </c>
      <c r="N2928" s="18" t="str">
        <f>IF(M2928=$N$2,IF(J2928=$N$1,"E1","D"),_xlfn.XLOOKUP(C2928,'Raw Data_OS_22'!$C$5:$C$4516,'Raw Data_OS_22'!$O$5:$O$4516))</f>
        <v>A</v>
      </c>
    </row>
    <row r="2929" spans="3:14" x14ac:dyDescent="0.35">
      <c r="C2929" s="26" t="s">
        <v>6450</v>
      </c>
      <c r="D2929" s="14">
        <v>44220</v>
      </c>
      <c r="E2929" s="14">
        <v>44671</v>
      </c>
      <c r="F2929" s="27" t="s">
        <v>3908</v>
      </c>
      <c r="G2929" s="28">
        <v>1467350</v>
      </c>
      <c r="H2929" s="29">
        <v>1467350</v>
      </c>
      <c r="I2929" s="29">
        <v>1</v>
      </c>
      <c r="J2929" s="30">
        <v>2021</v>
      </c>
      <c r="K2929" s="30">
        <v>2022</v>
      </c>
      <c r="L2929" s="31" t="s">
        <v>21</v>
      </c>
      <c r="M2929" s="32" t="str">
        <f>IF(_xlfn.XLOOKUP(C2929,'Raw Data_OS_22'!$C$5:$C$4516,'Raw Data_OS_22'!$G$5:$G$4516,"New_Claim/ Reopening")= "New_Claim/ Reopening","New_Claim/ Reopening","Old_Claim")</f>
        <v>Old_Claim</v>
      </c>
      <c r="N2929" s="18" t="str">
        <f>IF(M2929=$N$2,IF(J2929=$N$1,"E1","D"),_xlfn.XLOOKUP(C2929,'Raw Data_OS_22'!$C$5:$C$4516,'Raw Data_OS_22'!$O$5:$O$4516))</f>
        <v>B1</v>
      </c>
    </row>
    <row r="2930" spans="3:14" x14ac:dyDescent="0.35">
      <c r="C2930" s="26" t="s">
        <v>6465</v>
      </c>
      <c r="D2930" s="14">
        <v>44661</v>
      </c>
      <c r="E2930" s="14">
        <v>44676</v>
      </c>
      <c r="F2930" s="27" t="s">
        <v>3908</v>
      </c>
      <c r="G2930" s="28">
        <v>247058.8235</v>
      </c>
      <c r="H2930" s="29">
        <v>247058.8235</v>
      </c>
      <c r="I2930" s="29">
        <v>1</v>
      </c>
      <c r="J2930" s="30">
        <v>2022</v>
      </c>
      <c r="K2930" s="30">
        <v>2022</v>
      </c>
      <c r="L2930" s="31" t="s">
        <v>6406</v>
      </c>
      <c r="M2930" s="32" t="str">
        <f>IF(_xlfn.XLOOKUP(C2930,'Raw Data_OS_22'!$C$5:$C$4516,'Raw Data_OS_22'!$G$5:$G$4516,"New_Claim/ Reopening")= "New_Claim/ Reopening","New_Claim/ Reopening","Old_Claim")</f>
        <v>Old_Claim</v>
      </c>
      <c r="N2930" s="18" t="str">
        <f>IF(M2930=$N$2,IF(J2930=$N$1,"E1","D"),_xlfn.XLOOKUP(C2930,'Raw Data_OS_22'!$C$5:$C$4516,'Raw Data_OS_22'!$O$5:$O$4516))</f>
        <v>A</v>
      </c>
    </row>
    <row r="2931" spans="3:14" x14ac:dyDescent="0.35">
      <c r="C2931" s="26" t="s">
        <v>6466</v>
      </c>
      <c r="D2931" s="14">
        <v>44675</v>
      </c>
      <c r="E2931" s="14">
        <v>44677</v>
      </c>
      <c r="F2931" s="27" t="s">
        <v>3910</v>
      </c>
      <c r="G2931" s="28">
        <v>18000</v>
      </c>
      <c r="H2931" s="29">
        <v>18000</v>
      </c>
      <c r="I2931" s="29">
        <v>1</v>
      </c>
      <c r="J2931" s="30">
        <v>2022</v>
      </c>
      <c r="K2931" s="30">
        <v>2022</v>
      </c>
      <c r="L2931" s="31" t="s">
        <v>6406</v>
      </c>
      <c r="M2931" s="32" t="str">
        <f>IF(_xlfn.XLOOKUP(C2931,'Raw Data_OS_22'!$C$5:$C$4516,'Raw Data_OS_22'!$G$5:$G$4516,"New_Claim/ Reopening")= "New_Claim/ Reopening","New_Claim/ Reopening","Old_Claim")</f>
        <v>Old_Claim</v>
      </c>
      <c r="N2931" s="18" t="str">
        <f>IF(M2931=$N$2,IF(J2931=$N$1,"E1","D"),_xlfn.XLOOKUP(C2931,'Raw Data_OS_22'!$C$5:$C$4516,'Raw Data_OS_22'!$O$5:$O$4516))</f>
        <v>A</v>
      </c>
    </row>
    <row r="2932" spans="3:14" x14ac:dyDescent="0.35">
      <c r="C2932" s="26" t="s">
        <v>6474</v>
      </c>
      <c r="D2932" s="14">
        <v>44674</v>
      </c>
      <c r="E2932" s="14">
        <v>44679</v>
      </c>
      <c r="F2932" s="27" t="s">
        <v>3910</v>
      </c>
      <c r="G2932" s="28">
        <v>14500</v>
      </c>
      <c r="H2932" s="29">
        <v>14500</v>
      </c>
      <c r="I2932" s="29">
        <v>1</v>
      </c>
      <c r="J2932" s="30">
        <v>2022</v>
      </c>
      <c r="K2932" s="30">
        <v>2022</v>
      </c>
      <c r="L2932" s="31" t="s">
        <v>6406</v>
      </c>
      <c r="M2932" s="32" t="str">
        <f>IF(_xlfn.XLOOKUP(C2932,'Raw Data_OS_22'!$C$5:$C$4516,'Raw Data_OS_22'!$G$5:$G$4516,"New_Claim/ Reopening")= "New_Claim/ Reopening","New_Claim/ Reopening","Old_Claim")</f>
        <v>Old_Claim</v>
      </c>
      <c r="N2932" s="18" t="str">
        <f>IF(M2932=$N$2,IF(J2932=$N$1,"E1","D"),_xlfn.XLOOKUP(C2932,'Raw Data_OS_22'!$C$5:$C$4516,'Raw Data_OS_22'!$O$5:$O$4516))</f>
        <v>B2</v>
      </c>
    </row>
    <row r="2933" spans="3:14" x14ac:dyDescent="0.35">
      <c r="C2933" s="26" t="s">
        <v>6487</v>
      </c>
      <c r="D2933" s="14">
        <v>44685</v>
      </c>
      <c r="E2933" s="14">
        <v>44687</v>
      </c>
      <c r="F2933" s="27" t="s">
        <v>3910</v>
      </c>
      <c r="G2933" s="28">
        <v>10000</v>
      </c>
      <c r="H2933" s="29">
        <v>10000</v>
      </c>
      <c r="I2933" s="29">
        <v>1</v>
      </c>
      <c r="J2933" s="30">
        <v>2022</v>
      </c>
      <c r="K2933" s="30">
        <v>2022</v>
      </c>
      <c r="L2933" s="31" t="s">
        <v>6406</v>
      </c>
      <c r="M2933" s="32" t="str">
        <f>IF(_xlfn.XLOOKUP(C2933,'Raw Data_OS_22'!$C$5:$C$4516,'Raw Data_OS_22'!$G$5:$G$4516,"New_Claim/ Reopening")= "New_Claim/ Reopening","New_Claim/ Reopening","Old_Claim")</f>
        <v>Old_Claim</v>
      </c>
      <c r="N2933" s="18" t="str">
        <f>IF(M2933=$N$2,IF(J2933=$N$1,"E1","D"),_xlfn.XLOOKUP(C2933,'Raw Data_OS_22'!$C$5:$C$4516,'Raw Data_OS_22'!$O$5:$O$4516))</f>
        <v>A</v>
      </c>
    </row>
    <row r="2934" spans="3:14" x14ac:dyDescent="0.35">
      <c r="C2934" s="26" t="s">
        <v>6489</v>
      </c>
      <c r="D2934" s="14">
        <v>44682</v>
      </c>
      <c r="E2934" s="14">
        <v>44688</v>
      </c>
      <c r="F2934" s="27" t="s">
        <v>3910</v>
      </c>
      <c r="G2934" s="28">
        <v>100000</v>
      </c>
      <c r="H2934" s="29">
        <v>100000</v>
      </c>
      <c r="I2934" s="29">
        <v>1</v>
      </c>
      <c r="J2934" s="30">
        <v>2022</v>
      </c>
      <c r="K2934" s="30">
        <v>2022</v>
      </c>
      <c r="L2934" s="31" t="s">
        <v>6406</v>
      </c>
      <c r="M2934" s="32" t="str">
        <f>IF(_xlfn.XLOOKUP(C2934,'Raw Data_OS_22'!$C$5:$C$4516,'Raw Data_OS_22'!$G$5:$G$4516,"New_Claim/ Reopening")= "New_Claim/ Reopening","New_Claim/ Reopening","Old_Claim")</f>
        <v>Old_Claim</v>
      </c>
      <c r="N2934" s="18" t="str">
        <f>IF(M2934=$N$2,IF(J2934=$N$1,"E1","D"),_xlfn.XLOOKUP(C2934,'Raw Data_OS_22'!$C$5:$C$4516,'Raw Data_OS_22'!$O$5:$O$4516))</f>
        <v>A</v>
      </c>
    </row>
    <row r="2935" spans="3:14" x14ac:dyDescent="0.35">
      <c r="C2935" s="26" t="s">
        <v>6499</v>
      </c>
      <c r="D2935" s="14">
        <v>44690</v>
      </c>
      <c r="E2935" s="14">
        <v>44692</v>
      </c>
      <c r="F2935" s="27" t="s">
        <v>3908</v>
      </c>
      <c r="G2935" s="28">
        <v>10000</v>
      </c>
      <c r="H2935" s="29">
        <v>10000</v>
      </c>
      <c r="I2935" s="29">
        <v>1</v>
      </c>
      <c r="J2935" s="30">
        <v>2022</v>
      </c>
      <c r="K2935" s="30">
        <v>2022</v>
      </c>
      <c r="L2935" s="31" t="s">
        <v>6406</v>
      </c>
      <c r="M2935" s="32" t="str">
        <f>IF(_xlfn.XLOOKUP(C2935,'Raw Data_OS_22'!$C$5:$C$4516,'Raw Data_OS_22'!$G$5:$G$4516,"New_Claim/ Reopening")= "New_Claim/ Reopening","New_Claim/ Reopening","Old_Claim")</f>
        <v>Old_Claim</v>
      </c>
      <c r="N2935" s="18" t="str">
        <f>IF(M2935=$N$2,IF(J2935=$N$1,"E1","D"),_xlfn.XLOOKUP(C2935,'Raw Data_OS_22'!$C$5:$C$4516,'Raw Data_OS_22'!$O$5:$O$4516))</f>
        <v>A</v>
      </c>
    </row>
    <row r="2936" spans="3:14" x14ac:dyDescent="0.35">
      <c r="C2936" s="26" t="s">
        <v>6501</v>
      </c>
      <c r="D2936" s="14">
        <v>44579</v>
      </c>
      <c r="E2936" s="14">
        <v>44580</v>
      </c>
      <c r="F2936" s="27" t="s">
        <v>658</v>
      </c>
      <c r="G2936" s="28">
        <v>1412400</v>
      </c>
      <c r="H2936" s="29">
        <v>1412400</v>
      </c>
      <c r="I2936" s="29">
        <v>1</v>
      </c>
      <c r="J2936" s="30">
        <v>2022</v>
      </c>
      <c r="K2936" s="30">
        <v>2022</v>
      </c>
      <c r="L2936" s="31" t="s">
        <v>6021</v>
      </c>
      <c r="M2936" s="32" t="str">
        <f>IF(_xlfn.XLOOKUP(C2936,'Raw Data_OS_22'!$C$5:$C$4516,'Raw Data_OS_22'!$G$5:$G$4516,"New_Claim/ Reopening")= "New_Claim/ Reopening","New_Claim/ Reopening","Old_Claim")</f>
        <v>Old_Claim</v>
      </c>
      <c r="N2936" s="18" t="str">
        <f>IF(M2936=$N$2,IF(J2936=$N$1,"E1","D"),_xlfn.XLOOKUP(C2936,'Raw Data_OS_22'!$C$5:$C$4516,'Raw Data_OS_22'!$O$5:$O$4516))</f>
        <v>B1</v>
      </c>
    </row>
    <row r="2937" spans="3:14" x14ac:dyDescent="0.35">
      <c r="C2937" s="26" t="s">
        <v>6507</v>
      </c>
      <c r="D2937" s="14">
        <v>44658</v>
      </c>
      <c r="E2937" s="14">
        <v>44673</v>
      </c>
      <c r="F2937" s="27" t="s">
        <v>3910</v>
      </c>
      <c r="G2937" s="28">
        <v>10000</v>
      </c>
      <c r="H2937" s="29">
        <v>10000</v>
      </c>
      <c r="I2937" s="29">
        <v>1</v>
      </c>
      <c r="J2937" s="30">
        <v>2022</v>
      </c>
      <c r="K2937" s="30">
        <v>2022</v>
      </c>
      <c r="L2937" s="31" t="s">
        <v>6406</v>
      </c>
      <c r="M2937" s="32" t="str">
        <f>IF(_xlfn.XLOOKUP(C2937,'Raw Data_OS_22'!$C$5:$C$4516,'Raw Data_OS_22'!$G$5:$G$4516,"New_Claim/ Reopening")= "New_Claim/ Reopening","New_Claim/ Reopening","Old_Claim")</f>
        <v>Old_Claim</v>
      </c>
      <c r="N2937" s="18" t="str">
        <f>IF(M2937=$N$2,IF(J2937=$N$1,"E1","D"),_xlfn.XLOOKUP(C2937,'Raw Data_OS_22'!$C$5:$C$4516,'Raw Data_OS_22'!$O$5:$O$4516))</f>
        <v>A</v>
      </c>
    </row>
    <row r="2938" spans="3:14" x14ac:dyDescent="0.35">
      <c r="C2938" s="26" t="s">
        <v>6514</v>
      </c>
      <c r="D2938" s="14">
        <v>44666</v>
      </c>
      <c r="E2938" s="14">
        <v>44697</v>
      </c>
      <c r="F2938" s="27" t="s">
        <v>3910</v>
      </c>
      <c r="G2938" s="28">
        <v>80000</v>
      </c>
      <c r="H2938" s="29">
        <v>80000</v>
      </c>
      <c r="I2938" s="29">
        <v>1</v>
      </c>
      <c r="J2938" s="30">
        <v>2022</v>
      </c>
      <c r="K2938" s="30">
        <v>2022</v>
      </c>
      <c r="L2938" s="31" t="s">
        <v>6406</v>
      </c>
      <c r="M2938" s="32" t="str">
        <f>IF(_xlfn.XLOOKUP(C2938,'Raw Data_OS_22'!$C$5:$C$4516,'Raw Data_OS_22'!$G$5:$G$4516,"New_Claim/ Reopening")= "New_Claim/ Reopening","New_Claim/ Reopening","Old_Claim")</f>
        <v>Old_Claim</v>
      </c>
      <c r="N2938" s="18" t="str">
        <f>IF(M2938=$N$2,IF(J2938=$N$1,"E1","D"),_xlfn.XLOOKUP(C2938,'Raw Data_OS_22'!$C$5:$C$4516,'Raw Data_OS_22'!$O$5:$O$4516))</f>
        <v>A</v>
      </c>
    </row>
    <row r="2939" spans="3:14" x14ac:dyDescent="0.35">
      <c r="C2939" s="26" t="s">
        <v>6520</v>
      </c>
      <c r="D2939" s="14">
        <v>44695</v>
      </c>
      <c r="E2939" s="14">
        <v>44700</v>
      </c>
      <c r="F2939" s="27" t="s">
        <v>3910</v>
      </c>
      <c r="G2939" s="28">
        <v>5000</v>
      </c>
      <c r="H2939" s="29">
        <v>5000</v>
      </c>
      <c r="I2939" s="29">
        <v>1</v>
      </c>
      <c r="J2939" s="30">
        <v>2022</v>
      </c>
      <c r="K2939" s="30">
        <v>2022</v>
      </c>
      <c r="L2939" s="31" t="s">
        <v>6406</v>
      </c>
      <c r="M2939" s="32" t="str">
        <f>IF(_xlfn.XLOOKUP(C2939,'Raw Data_OS_22'!$C$5:$C$4516,'Raw Data_OS_22'!$G$5:$G$4516,"New_Claim/ Reopening")= "New_Claim/ Reopening","New_Claim/ Reopening","Old_Claim")</f>
        <v>Old_Claim</v>
      </c>
      <c r="N2939" s="18" t="str">
        <f>IF(M2939=$N$2,IF(J2939=$N$1,"E1","D"),_xlfn.XLOOKUP(C2939,'Raw Data_OS_22'!$C$5:$C$4516,'Raw Data_OS_22'!$O$5:$O$4516))</f>
        <v>A</v>
      </c>
    </row>
    <row r="2940" spans="3:14" x14ac:dyDescent="0.35">
      <c r="C2940" s="26" t="s">
        <v>6522</v>
      </c>
      <c r="D2940" s="14">
        <v>44531</v>
      </c>
      <c r="E2940" s="14">
        <v>44700</v>
      </c>
      <c r="F2940" s="27" t="s">
        <v>3910</v>
      </c>
      <c r="G2940" s="28">
        <v>5000</v>
      </c>
      <c r="H2940" s="29">
        <v>5000</v>
      </c>
      <c r="I2940" s="29">
        <v>1</v>
      </c>
      <c r="J2940" s="30">
        <v>2021</v>
      </c>
      <c r="K2940" s="30">
        <v>2022</v>
      </c>
      <c r="L2940" s="31" t="s">
        <v>3138</v>
      </c>
      <c r="M2940" s="32" t="str">
        <f>IF(_xlfn.XLOOKUP(C2940,'Raw Data_OS_22'!$C$5:$C$4516,'Raw Data_OS_22'!$G$5:$G$4516,"New_Claim/ Reopening")= "New_Claim/ Reopening","New_Claim/ Reopening","Old_Claim")</f>
        <v>Old_Claim</v>
      </c>
      <c r="N2940" s="18" t="str">
        <f>IF(M2940=$N$2,IF(J2940=$N$1,"E1","D"),_xlfn.XLOOKUP(C2940,'Raw Data_OS_22'!$C$5:$C$4516,'Raw Data_OS_22'!$O$5:$O$4516))</f>
        <v>A</v>
      </c>
    </row>
    <row r="2941" spans="3:14" x14ac:dyDescent="0.35">
      <c r="C2941" s="26" t="s">
        <v>6525</v>
      </c>
      <c r="D2941" s="14">
        <v>44682</v>
      </c>
      <c r="E2941" s="14">
        <v>44700</v>
      </c>
      <c r="F2941" s="27" t="s">
        <v>3910</v>
      </c>
      <c r="G2941" s="28">
        <v>100000</v>
      </c>
      <c r="H2941" s="29">
        <v>100000</v>
      </c>
      <c r="I2941" s="29">
        <v>1</v>
      </c>
      <c r="J2941" s="30">
        <v>2022</v>
      </c>
      <c r="K2941" s="30">
        <v>2022</v>
      </c>
      <c r="L2941" s="31" t="s">
        <v>6406</v>
      </c>
      <c r="M2941" s="32" t="str">
        <f>IF(_xlfn.XLOOKUP(C2941,'Raw Data_OS_22'!$C$5:$C$4516,'Raw Data_OS_22'!$G$5:$G$4516,"New_Claim/ Reopening")= "New_Claim/ Reopening","New_Claim/ Reopening","Old_Claim")</f>
        <v>Old_Claim</v>
      </c>
      <c r="N2941" s="18" t="str">
        <f>IF(M2941=$N$2,IF(J2941=$N$1,"E1","D"),_xlfn.XLOOKUP(C2941,'Raw Data_OS_22'!$C$5:$C$4516,'Raw Data_OS_22'!$O$5:$O$4516))</f>
        <v>A</v>
      </c>
    </row>
    <row r="2942" spans="3:14" x14ac:dyDescent="0.35">
      <c r="C2942" s="26" t="s">
        <v>6527</v>
      </c>
      <c r="D2942" s="14">
        <v>44698</v>
      </c>
      <c r="E2942" s="14">
        <v>44700</v>
      </c>
      <c r="F2942" s="27" t="s">
        <v>3910</v>
      </c>
      <c r="G2942" s="28">
        <v>34200</v>
      </c>
      <c r="H2942" s="29">
        <v>34200</v>
      </c>
      <c r="I2942" s="29">
        <v>1</v>
      </c>
      <c r="J2942" s="30">
        <v>2022</v>
      </c>
      <c r="K2942" s="30">
        <v>2022</v>
      </c>
      <c r="L2942" s="31" t="s">
        <v>6406</v>
      </c>
      <c r="M2942" s="32" t="str">
        <f>IF(_xlfn.XLOOKUP(C2942,'Raw Data_OS_22'!$C$5:$C$4516,'Raw Data_OS_22'!$G$5:$G$4516,"New_Claim/ Reopening")= "New_Claim/ Reopening","New_Claim/ Reopening","Old_Claim")</f>
        <v>Old_Claim</v>
      </c>
      <c r="N2942" s="18" t="str">
        <f>IF(M2942=$N$2,IF(J2942=$N$1,"E1","D"),_xlfn.XLOOKUP(C2942,'Raw Data_OS_22'!$C$5:$C$4516,'Raw Data_OS_22'!$O$5:$O$4516))</f>
        <v>B2</v>
      </c>
    </row>
    <row r="2943" spans="3:14" x14ac:dyDescent="0.35">
      <c r="C2943" s="26" t="s">
        <v>6536</v>
      </c>
      <c r="D2943" s="14">
        <v>44555</v>
      </c>
      <c r="E2943" s="14">
        <v>44567</v>
      </c>
      <c r="F2943" s="27" t="s">
        <v>3910</v>
      </c>
      <c r="G2943" s="28">
        <v>30000</v>
      </c>
      <c r="H2943" s="29">
        <v>30000</v>
      </c>
      <c r="I2943" s="29">
        <v>1</v>
      </c>
      <c r="J2943" s="30">
        <v>2021</v>
      </c>
      <c r="K2943" s="30">
        <v>2022</v>
      </c>
      <c r="L2943" s="31" t="s">
        <v>3138</v>
      </c>
      <c r="M2943" s="32" t="str">
        <f>IF(_xlfn.XLOOKUP(C2943,'Raw Data_OS_22'!$C$5:$C$4516,'Raw Data_OS_22'!$G$5:$G$4516,"New_Claim/ Reopening")= "New_Claim/ Reopening","New_Claim/ Reopening","Old_Claim")</f>
        <v>Old_Claim</v>
      </c>
      <c r="N2943" s="18" t="str">
        <f>IF(M2943=$N$2,IF(J2943=$N$1,"E1","D"),_xlfn.XLOOKUP(C2943,'Raw Data_OS_22'!$C$5:$C$4516,'Raw Data_OS_22'!$O$5:$O$4516))</f>
        <v>A</v>
      </c>
    </row>
    <row r="2944" spans="3:14" x14ac:dyDescent="0.35">
      <c r="C2944" s="26" t="s">
        <v>6543</v>
      </c>
      <c r="D2944" s="14">
        <v>44706</v>
      </c>
      <c r="E2944" s="14">
        <v>44708</v>
      </c>
      <c r="F2944" s="27" t="s">
        <v>3908</v>
      </c>
      <c r="G2944" s="28">
        <v>10000</v>
      </c>
      <c r="H2944" s="29">
        <v>10000</v>
      </c>
      <c r="I2944" s="29">
        <v>1</v>
      </c>
      <c r="J2944" s="30">
        <v>2022</v>
      </c>
      <c r="K2944" s="30">
        <v>2022</v>
      </c>
      <c r="L2944" s="31" t="s">
        <v>6406</v>
      </c>
      <c r="M2944" s="32" t="str">
        <f>IF(_xlfn.XLOOKUP(C2944,'Raw Data_OS_22'!$C$5:$C$4516,'Raw Data_OS_22'!$G$5:$G$4516,"New_Claim/ Reopening")= "New_Claim/ Reopening","New_Claim/ Reopening","Old_Claim")</f>
        <v>Old_Claim</v>
      </c>
      <c r="N2944" s="18" t="str">
        <f>IF(M2944=$N$2,IF(J2944=$N$1,"E1","D"),_xlfn.XLOOKUP(C2944,'Raw Data_OS_22'!$C$5:$C$4516,'Raw Data_OS_22'!$O$5:$O$4516))</f>
        <v>A</v>
      </c>
    </row>
    <row r="2945" spans="3:14" x14ac:dyDescent="0.35">
      <c r="C2945" s="26" t="s">
        <v>6546</v>
      </c>
      <c r="D2945" s="14">
        <v>44685</v>
      </c>
      <c r="E2945" s="14">
        <v>44693</v>
      </c>
      <c r="F2945" s="27" t="s">
        <v>3910</v>
      </c>
      <c r="G2945" s="28">
        <v>100000</v>
      </c>
      <c r="H2945" s="29">
        <v>100000</v>
      </c>
      <c r="I2945" s="29">
        <v>1</v>
      </c>
      <c r="J2945" s="30">
        <v>2022</v>
      </c>
      <c r="K2945" s="30">
        <v>2022</v>
      </c>
      <c r="L2945" s="31" t="s">
        <v>6406</v>
      </c>
      <c r="M2945" s="32" t="str">
        <f>IF(_xlfn.XLOOKUP(C2945,'Raw Data_OS_22'!$C$5:$C$4516,'Raw Data_OS_22'!$G$5:$G$4516,"New_Claim/ Reopening")= "New_Claim/ Reopening","New_Claim/ Reopening","Old_Claim")</f>
        <v>Old_Claim</v>
      </c>
      <c r="N2945" s="18" t="str">
        <f>IF(M2945=$N$2,IF(J2945=$N$1,"E1","D"),_xlfn.XLOOKUP(C2945,'Raw Data_OS_22'!$C$5:$C$4516,'Raw Data_OS_22'!$O$5:$O$4516))</f>
        <v>A</v>
      </c>
    </row>
    <row r="2946" spans="3:14" x14ac:dyDescent="0.35">
      <c r="C2946" s="26" t="s">
        <v>6552</v>
      </c>
      <c r="D2946" s="14">
        <v>44629</v>
      </c>
      <c r="E2946" s="14">
        <v>44631</v>
      </c>
      <c r="F2946" s="27" t="s">
        <v>3910</v>
      </c>
      <c r="G2946" s="28">
        <v>10000</v>
      </c>
      <c r="H2946" s="29">
        <v>10000</v>
      </c>
      <c r="I2946" s="29">
        <v>1</v>
      </c>
      <c r="J2946" s="30">
        <v>2022</v>
      </c>
      <c r="K2946" s="30">
        <v>2022</v>
      </c>
      <c r="L2946" s="31" t="s">
        <v>6021</v>
      </c>
      <c r="M2946" s="32" t="str">
        <f>IF(_xlfn.XLOOKUP(C2946,'Raw Data_OS_22'!$C$5:$C$4516,'Raw Data_OS_22'!$G$5:$G$4516,"New_Claim/ Reopening")= "New_Claim/ Reopening","New_Claim/ Reopening","Old_Claim")</f>
        <v>Old_Claim</v>
      </c>
      <c r="N2946" s="18" t="str">
        <f>IF(M2946=$N$2,IF(J2946=$N$1,"E1","D"),_xlfn.XLOOKUP(C2946,'Raw Data_OS_22'!$C$5:$C$4516,'Raw Data_OS_22'!$O$5:$O$4516))</f>
        <v>A</v>
      </c>
    </row>
    <row r="2947" spans="3:14" x14ac:dyDescent="0.35">
      <c r="C2947" s="26" t="s">
        <v>6558</v>
      </c>
      <c r="D2947" s="14">
        <v>44704</v>
      </c>
      <c r="E2947" s="14">
        <v>44714</v>
      </c>
      <c r="F2947" s="27" t="s">
        <v>3910</v>
      </c>
      <c r="G2947" s="28">
        <v>100882.3529</v>
      </c>
      <c r="H2947" s="29">
        <v>100882.3529</v>
      </c>
      <c r="I2947" s="29">
        <v>1</v>
      </c>
      <c r="J2947" s="30">
        <v>2022</v>
      </c>
      <c r="K2947" s="30">
        <v>2022</v>
      </c>
      <c r="L2947" s="31" t="s">
        <v>6406</v>
      </c>
      <c r="M2947" s="32" t="str">
        <f>IF(_xlfn.XLOOKUP(C2947,'Raw Data_OS_22'!$C$5:$C$4516,'Raw Data_OS_22'!$G$5:$G$4516,"New_Claim/ Reopening")= "New_Claim/ Reopening","New_Claim/ Reopening","Old_Claim")</f>
        <v>Old_Claim</v>
      </c>
      <c r="N2947" s="18" t="str">
        <f>IF(M2947=$N$2,IF(J2947=$N$1,"E1","D"),_xlfn.XLOOKUP(C2947,'Raw Data_OS_22'!$C$5:$C$4516,'Raw Data_OS_22'!$O$5:$O$4516))</f>
        <v>A</v>
      </c>
    </row>
    <row r="2948" spans="3:14" x14ac:dyDescent="0.35">
      <c r="C2948" s="26" t="s">
        <v>6559</v>
      </c>
      <c r="D2948" s="14">
        <v>44694</v>
      </c>
      <c r="E2948" s="14">
        <v>44701</v>
      </c>
      <c r="F2948" s="27" t="s">
        <v>3910</v>
      </c>
      <c r="G2948" s="28">
        <v>100000</v>
      </c>
      <c r="H2948" s="29">
        <v>100000</v>
      </c>
      <c r="I2948" s="29">
        <v>1</v>
      </c>
      <c r="J2948" s="30">
        <v>2022</v>
      </c>
      <c r="K2948" s="30">
        <v>2022</v>
      </c>
      <c r="L2948" s="31" t="s">
        <v>6406</v>
      </c>
      <c r="M2948" s="32" t="str">
        <f>IF(_xlfn.XLOOKUP(C2948,'Raw Data_OS_22'!$C$5:$C$4516,'Raw Data_OS_22'!$G$5:$G$4516,"New_Claim/ Reopening")= "New_Claim/ Reopening","New_Claim/ Reopening","Old_Claim")</f>
        <v>Old_Claim</v>
      </c>
      <c r="N2948" s="18" t="str">
        <f>IF(M2948=$N$2,IF(J2948=$N$1,"E1","D"),_xlfn.XLOOKUP(C2948,'Raw Data_OS_22'!$C$5:$C$4516,'Raw Data_OS_22'!$O$5:$O$4516))</f>
        <v>A</v>
      </c>
    </row>
    <row r="2949" spans="3:14" x14ac:dyDescent="0.35">
      <c r="C2949" s="26" t="s">
        <v>6570</v>
      </c>
      <c r="D2949" s="14">
        <v>44546</v>
      </c>
      <c r="E2949" s="14">
        <v>44718</v>
      </c>
      <c r="F2949" s="27" t="s">
        <v>3910</v>
      </c>
      <c r="G2949" s="28">
        <v>15000</v>
      </c>
      <c r="H2949" s="29">
        <v>15000</v>
      </c>
      <c r="I2949" s="29">
        <v>1</v>
      </c>
      <c r="J2949" s="30">
        <v>2021</v>
      </c>
      <c r="K2949" s="30">
        <v>2022</v>
      </c>
      <c r="L2949" s="31" t="s">
        <v>3138</v>
      </c>
      <c r="M2949" s="32" t="str">
        <f>IF(_xlfn.XLOOKUP(C2949,'Raw Data_OS_22'!$C$5:$C$4516,'Raw Data_OS_22'!$G$5:$G$4516,"New_Claim/ Reopening")= "New_Claim/ Reopening","New_Claim/ Reopening","Old_Claim")</f>
        <v>Old_Claim</v>
      </c>
      <c r="N2949" s="18" t="str">
        <f>IF(M2949=$N$2,IF(J2949=$N$1,"E1","D"),_xlfn.XLOOKUP(C2949,'Raw Data_OS_22'!$C$5:$C$4516,'Raw Data_OS_22'!$O$5:$O$4516))</f>
        <v>B1</v>
      </c>
    </row>
    <row r="2950" spans="3:14" x14ac:dyDescent="0.35">
      <c r="C2950" s="26" t="s">
        <v>6578</v>
      </c>
      <c r="D2950" s="14">
        <v>44397</v>
      </c>
      <c r="E2950" s="14">
        <v>44714</v>
      </c>
      <c r="F2950" s="27" t="s">
        <v>3908</v>
      </c>
      <c r="G2950" s="28">
        <v>8700</v>
      </c>
      <c r="H2950" s="29">
        <v>8700</v>
      </c>
      <c r="I2950" s="29">
        <v>1</v>
      </c>
      <c r="J2950" s="30">
        <v>2021</v>
      </c>
      <c r="K2950" s="30">
        <v>2022</v>
      </c>
      <c r="L2950" s="31" t="s">
        <v>3073</v>
      </c>
      <c r="M2950" s="32" t="str">
        <f>IF(_xlfn.XLOOKUP(C2950,'Raw Data_OS_22'!$C$5:$C$4516,'Raw Data_OS_22'!$G$5:$G$4516,"New_Claim/ Reopening")= "New_Claim/ Reopening","New_Claim/ Reopening","Old_Claim")</f>
        <v>Old_Claim</v>
      </c>
      <c r="N2950" s="18" t="str">
        <f>IF(M2950=$N$2,IF(J2950=$N$1,"E1","D"),_xlfn.XLOOKUP(C2950,'Raw Data_OS_22'!$C$5:$C$4516,'Raw Data_OS_22'!$O$5:$O$4516))</f>
        <v>B1</v>
      </c>
    </row>
    <row r="2951" spans="3:14" x14ac:dyDescent="0.35">
      <c r="C2951" s="26" t="s">
        <v>6579</v>
      </c>
      <c r="D2951" s="14">
        <v>44450</v>
      </c>
      <c r="E2951" s="14">
        <v>44711</v>
      </c>
      <c r="F2951" s="27" t="s">
        <v>3910</v>
      </c>
      <c r="G2951" s="28">
        <v>50000</v>
      </c>
      <c r="H2951" s="29">
        <v>50000</v>
      </c>
      <c r="I2951" s="29">
        <v>1</v>
      </c>
      <c r="J2951" s="30">
        <v>2021</v>
      </c>
      <c r="K2951" s="30">
        <v>2022</v>
      </c>
      <c r="L2951" s="31" t="s">
        <v>3073</v>
      </c>
      <c r="M2951" s="32" t="str">
        <f>IF(_xlfn.XLOOKUP(C2951,'Raw Data_OS_22'!$C$5:$C$4516,'Raw Data_OS_22'!$G$5:$G$4516,"New_Claim/ Reopening")= "New_Claim/ Reopening","New_Claim/ Reopening","Old_Claim")</f>
        <v>Old_Claim</v>
      </c>
      <c r="N2951" s="18" t="str">
        <f>IF(M2951=$N$2,IF(J2951=$N$1,"E1","D"),_xlfn.XLOOKUP(C2951,'Raw Data_OS_22'!$C$5:$C$4516,'Raw Data_OS_22'!$O$5:$O$4516))</f>
        <v>A</v>
      </c>
    </row>
    <row r="2952" spans="3:14" x14ac:dyDescent="0.35">
      <c r="C2952" s="26" t="s">
        <v>6581</v>
      </c>
      <c r="D2952" s="14">
        <v>44602</v>
      </c>
      <c r="E2952" s="14">
        <v>44707</v>
      </c>
      <c r="F2952" s="27" t="s">
        <v>3910</v>
      </c>
      <c r="G2952" s="28">
        <v>347941.1765</v>
      </c>
      <c r="H2952" s="29">
        <v>347941.1765</v>
      </c>
      <c r="I2952" s="29">
        <v>1</v>
      </c>
      <c r="J2952" s="30">
        <v>2022</v>
      </c>
      <c r="K2952" s="30">
        <v>2022</v>
      </c>
      <c r="L2952" s="31" t="s">
        <v>6021</v>
      </c>
      <c r="M2952" s="32" t="str">
        <f>IF(_xlfn.XLOOKUP(C2952,'Raw Data_OS_22'!$C$5:$C$4516,'Raw Data_OS_22'!$G$5:$G$4516,"New_Claim/ Reopening")= "New_Claim/ Reopening","New_Claim/ Reopening","Old_Claim")</f>
        <v>Old_Claim</v>
      </c>
      <c r="N2952" s="18" t="str">
        <f>IF(M2952=$N$2,IF(J2952=$N$1,"E1","D"),_xlfn.XLOOKUP(C2952,'Raw Data_OS_22'!$C$5:$C$4516,'Raw Data_OS_22'!$O$5:$O$4516))</f>
        <v>B2</v>
      </c>
    </row>
    <row r="2953" spans="3:14" x14ac:dyDescent="0.35">
      <c r="C2953" s="26" t="s">
        <v>6586</v>
      </c>
      <c r="D2953" s="14">
        <v>44335</v>
      </c>
      <c r="E2953" s="14">
        <v>44406</v>
      </c>
      <c r="F2953" s="27" t="s">
        <v>3910</v>
      </c>
      <c r="G2953" s="28">
        <v>409000</v>
      </c>
      <c r="H2953" s="29">
        <v>409000</v>
      </c>
      <c r="I2953" s="29">
        <v>1</v>
      </c>
      <c r="J2953" s="30">
        <v>2021</v>
      </c>
      <c r="K2953" s="30">
        <v>2021</v>
      </c>
      <c r="L2953" s="31" t="s">
        <v>2250</v>
      </c>
      <c r="M2953" s="32" t="str">
        <f>IF(_xlfn.XLOOKUP(C2953,'Raw Data_OS_22'!$C$5:$C$4516,'Raw Data_OS_22'!$G$5:$G$4516,"New_Claim/ Reopening")= "New_Claim/ Reopening","New_Claim/ Reopening","Old_Claim")</f>
        <v>Old_Claim</v>
      </c>
      <c r="N2953" s="18" t="str">
        <f>IF(M2953=$N$2,IF(J2953=$N$1,"E1","D"),_xlfn.XLOOKUP(C2953,'Raw Data_OS_22'!$C$5:$C$4516,'Raw Data_OS_22'!$O$5:$O$4516))</f>
        <v>B1</v>
      </c>
    </row>
    <row r="2954" spans="3:14" x14ac:dyDescent="0.35">
      <c r="C2954" s="26" t="s">
        <v>6591</v>
      </c>
      <c r="D2954" s="14">
        <v>44515</v>
      </c>
      <c r="E2954" s="14">
        <v>44659</v>
      </c>
      <c r="F2954" s="27" t="s">
        <v>4199</v>
      </c>
      <c r="G2954" s="28">
        <v>54800</v>
      </c>
      <c r="H2954" s="29">
        <v>54800</v>
      </c>
      <c r="I2954" s="29">
        <v>1</v>
      </c>
      <c r="J2954" s="30">
        <v>2021</v>
      </c>
      <c r="K2954" s="30">
        <v>2022</v>
      </c>
      <c r="L2954" s="31" t="s">
        <v>3138</v>
      </c>
      <c r="M2954" s="32" t="str">
        <f>IF(_xlfn.XLOOKUP(C2954,'Raw Data_OS_22'!$C$5:$C$4516,'Raw Data_OS_22'!$G$5:$G$4516,"New_Claim/ Reopening")= "New_Claim/ Reopening","New_Claim/ Reopening","Old_Claim")</f>
        <v>Old_Claim</v>
      </c>
      <c r="N2954" s="18" t="str">
        <f>IF(M2954=$N$2,IF(J2954=$N$1,"E1","D"),_xlfn.XLOOKUP(C2954,'Raw Data_OS_22'!$C$5:$C$4516,'Raw Data_OS_22'!$O$5:$O$4516))</f>
        <v>B1</v>
      </c>
    </row>
    <row r="2955" spans="3:14" x14ac:dyDescent="0.35">
      <c r="C2955" s="26" t="s">
        <v>6592</v>
      </c>
      <c r="D2955" s="14">
        <v>44726</v>
      </c>
      <c r="E2955" s="14">
        <v>44728</v>
      </c>
      <c r="F2955" s="27" t="s">
        <v>3910</v>
      </c>
      <c r="G2955" s="28">
        <v>20000</v>
      </c>
      <c r="H2955" s="29">
        <v>20000</v>
      </c>
      <c r="I2955" s="29">
        <v>1</v>
      </c>
      <c r="J2955" s="30">
        <v>2022</v>
      </c>
      <c r="K2955" s="30">
        <v>2022</v>
      </c>
      <c r="L2955" s="31" t="s">
        <v>6406</v>
      </c>
      <c r="M2955" s="32" t="str">
        <f>IF(_xlfn.XLOOKUP(C2955,'Raw Data_OS_22'!$C$5:$C$4516,'Raw Data_OS_22'!$G$5:$G$4516,"New_Claim/ Reopening")= "New_Claim/ Reopening","New_Claim/ Reopening","Old_Claim")</f>
        <v>Old_Claim</v>
      </c>
      <c r="N2955" s="18" t="str">
        <f>IF(M2955=$N$2,IF(J2955=$N$1,"E1","D"),_xlfn.XLOOKUP(C2955,'Raw Data_OS_22'!$C$5:$C$4516,'Raw Data_OS_22'!$O$5:$O$4516))</f>
        <v>A</v>
      </c>
    </row>
    <row r="2956" spans="3:14" x14ac:dyDescent="0.35">
      <c r="C2956" s="26" t="s">
        <v>6602</v>
      </c>
      <c r="D2956" s="14">
        <v>44720</v>
      </c>
      <c r="E2956" s="14">
        <v>44722</v>
      </c>
      <c r="F2956" s="27" t="s">
        <v>3910</v>
      </c>
      <c r="G2956" s="28">
        <v>78360</v>
      </c>
      <c r="H2956" s="29">
        <v>78360</v>
      </c>
      <c r="I2956" s="29">
        <v>1</v>
      </c>
      <c r="J2956" s="30">
        <v>2022</v>
      </c>
      <c r="K2956" s="30">
        <v>2022</v>
      </c>
      <c r="L2956" s="31" t="s">
        <v>6406</v>
      </c>
      <c r="M2956" s="32" t="str">
        <f>IF(_xlfn.XLOOKUP(C2956,'Raw Data_OS_22'!$C$5:$C$4516,'Raw Data_OS_22'!$G$5:$G$4516,"New_Claim/ Reopening")= "New_Claim/ Reopening","New_Claim/ Reopening","Old_Claim")</f>
        <v>Old_Claim</v>
      </c>
      <c r="N2956" s="18" t="str">
        <f>IF(M2956=$N$2,IF(J2956=$N$1,"E1","D"),_xlfn.XLOOKUP(C2956,'Raw Data_OS_22'!$C$5:$C$4516,'Raw Data_OS_22'!$O$5:$O$4516))</f>
        <v>B1</v>
      </c>
    </row>
    <row r="2957" spans="3:14" x14ac:dyDescent="0.35">
      <c r="C2957" s="26" t="s">
        <v>6605</v>
      </c>
      <c r="D2957" s="14">
        <v>44071</v>
      </c>
      <c r="E2957" s="14">
        <v>44729</v>
      </c>
      <c r="F2957" s="27" t="s">
        <v>3910</v>
      </c>
      <c r="G2957" s="28">
        <v>50000</v>
      </c>
      <c r="H2957" s="29">
        <v>50000</v>
      </c>
      <c r="I2957" s="29">
        <v>1</v>
      </c>
      <c r="J2957" s="30">
        <v>2020</v>
      </c>
      <c r="K2957" s="30">
        <v>2022</v>
      </c>
      <c r="L2957" s="31" t="s">
        <v>35</v>
      </c>
      <c r="M2957" s="32" t="str">
        <f>IF(_xlfn.XLOOKUP(C2957,'Raw Data_OS_22'!$C$5:$C$4516,'Raw Data_OS_22'!$G$5:$G$4516,"New_Claim/ Reopening")= "New_Claim/ Reopening","New_Claim/ Reopening","Old_Claim")</f>
        <v>Old_Claim</v>
      </c>
      <c r="N2957" s="18" t="str">
        <f>IF(M2957=$N$2,IF(J2957=$N$1,"E1","D"),_xlfn.XLOOKUP(C2957,'Raw Data_OS_22'!$C$5:$C$4516,'Raw Data_OS_22'!$O$5:$O$4516))</f>
        <v>A</v>
      </c>
    </row>
    <row r="2958" spans="3:14" x14ac:dyDescent="0.35">
      <c r="C2958" s="26" t="s">
        <v>6609</v>
      </c>
      <c r="D2958" s="14">
        <v>44724</v>
      </c>
      <c r="E2958" s="14">
        <v>44732</v>
      </c>
      <c r="F2958" s="27" t="s">
        <v>3910</v>
      </c>
      <c r="G2958" s="28">
        <v>5000</v>
      </c>
      <c r="H2958" s="29">
        <v>5000</v>
      </c>
      <c r="I2958" s="29">
        <v>1</v>
      </c>
      <c r="J2958" s="30">
        <v>2022</v>
      </c>
      <c r="K2958" s="30">
        <v>2022</v>
      </c>
      <c r="L2958" s="31" t="s">
        <v>6406</v>
      </c>
      <c r="M2958" s="32" t="str">
        <f>IF(_xlfn.XLOOKUP(C2958,'Raw Data_OS_22'!$C$5:$C$4516,'Raw Data_OS_22'!$G$5:$G$4516,"New_Claim/ Reopening")= "New_Claim/ Reopening","New_Claim/ Reopening","Old_Claim")</f>
        <v>Old_Claim</v>
      </c>
      <c r="N2958" s="18" t="str">
        <f>IF(M2958=$N$2,IF(J2958=$N$1,"E1","D"),_xlfn.XLOOKUP(C2958,'Raw Data_OS_22'!$C$5:$C$4516,'Raw Data_OS_22'!$O$5:$O$4516))</f>
        <v>B1</v>
      </c>
    </row>
    <row r="2959" spans="3:14" x14ac:dyDescent="0.35">
      <c r="C2959" s="26" t="s">
        <v>6614</v>
      </c>
      <c r="D2959" s="14">
        <v>44731</v>
      </c>
      <c r="E2959" s="14">
        <v>44733</v>
      </c>
      <c r="F2959" s="27" t="s">
        <v>3910</v>
      </c>
      <c r="G2959" s="28">
        <v>100000</v>
      </c>
      <c r="H2959" s="29">
        <v>100000</v>
      </c>
      <c r="I2959" s="29">
        <v>1</v>
      </c>
      <c r="J2959" s="30">
        <v>2022</v>
      </c>
      <c r="K2959" s="30">
        <v>2022</v>
      </c>
      <c r="L2959" s="31" t="s">
        <v>6406</v>
      </c>
      <c r="M2959" s="32" t="str">
        <f>IF(_xlfn.XLOOKUP(C2959,'Raw Data_OS_22'!$C$5:$C$4516,'Raw Data_OS_22'!$G$5:$G$4516,"New_Claim/ Reopening")= "New_Claim/ Reopening","New_Claim/ Reopening","Old_Claim")</f>
        <v>Old_Claim</v>
      </c>
      <c r="N2959" s="18" t="str">
        <f>IF(M2959=$N$2,IF(J2959=$N$1,"E1","D"),_xlfn.XLOOKUP(C2959,'Raw Data_OS_22'!$C$5:$C$4516,'Raw Data_OS_22'!$O$5:$O$4516))</f>
        <v>A</v>
      </c>
    </row>
    <row r="2960" spans="3:14" x14ac:dyDescent="0.35">
      <c r="C2960" s="26" t="s">
        <v>6617</v>
      </c>
      <c r="D2960" s="14">
        <v>44193</v>
      </c>
      <c r="E2960" s="14">
        <v>44426</v>
      </c>
      <c r="F2960" s="27" t="s">
        <v>4195</v>
      </c>
      <c r="G2960" s="28">
        <v>845691</v>
      </c>
      <c r="H2960" s="29">
        <v>845691</v>
      </c>
      <c r="I2960" s="29">
        <v>1</v>
      </c>
      <c r="J2960" s="30">
        <v>2020</v>
      </c>
      <c r="K2960" s="30">
        <v>2021</v>
      </c>
      <c r="L2960" s="31" t="s">
        <v>11</v>
      </c>
      <c r="M2960" s="32" t="str">
        <f>IF(_xlfn.XLOOKUP(C2960,'Raw Data_OS_22'!$C$5:$C$4516,'Raw Data_OS_22'!$G$5:$G$4516,"New_Claim/ Reopening")= "New_Claim/ Reopening","New_Claim/ Reopening","Old_Claim")</f>
        <v>Old_Claim</v>
      </c>
      <c r="N2960" s="18" t="str">
        <f>IF(M2960=$N$2,IF(J2960=$N$1,"E1","D"),_xlfn.XLOOKUP(C2960,'Raw Data_OS_22'!$C$5:$C$4516,'Raw Data_OS_22'!$O$5:$O$4516))</f>
        <v>B1</v>
      </c>
    </row>
    <row r="2961" spans="3:14" x14ac:dyDescent="0.35">
      <c r="C2961" s="26" t="s">
        <v>6618</v>
      </c>
      <c r="D2961" s="14">
        <v>44725</v>
      </c>
      <c r="E2961" s="14">
        <v>44736</v>
      </c>
      <c r="F2961" s="27" t="s">
        <v>3910</v>
      </c>
      <c r="G2961" s="28">
        <v>100000</v>
      </c>
      <c r="H2961" s="29">
        <v>100000</v>
      </c>
      <c r="I2961" s="29">
        <v>1</v>
      </c>
      <c r="J2961" s="30">
        <v>2022</v>
      </c>
      <c r="K2961" s="30">
        <v>2022</v>
      </c>
      <c r="L2961" s="31" t="s">
        <v>6406</v>
      </c>
      <c r="M2961" s="32" t="str">
        <f>IF(_xlfn.XLOOKUP(C2961,'Raw Data_OS_22'!$C$5:$C$4516,'Raw Data_OS_22'!$G$5:$G$4516,"New_Claim/ Reopening")= "New_Claim/ Reopening","New_Claim/ Reopening","Old_Claim")</f>
        <v>Old_Claim</v>
      </c>
      <c r="N2961" s="18" t="str">
        <f>IF(M2961=$N$2,IF(J2961=$N$1,"E1","D"),_xlfn.XLOOKUP(C2961,'Raw Data_OS_22'!$C$5:$C$4516,'Raw Data_OS_22'!$O$5:$O$4516))</f>
        <v>A</v>
      </c>
    </row>
    <row r="2962" spans="3:14" x14ac:dyDescent="0.35">
      <c r="C2962" s="26" t="s">
        <v>6620</v>
      </c>
      <c r="D2962" s="14">
        <v>44733</v>
      </c>
      <c r="E2962" s="14">
        <v>44735</v>
      </c>
      <c r="F2962" s="27" t="s">
        <v>3910</v>
      </c>
      <c r="G2962" s="28">
        <v>16000</v>
      </c>
      <c r="H2962" s="29">
        <v>16000</v>
      </c>
      <c r="I2962" s="29">
        <v>1</v>
      </c>
      <c r="J2962" s="30">
        <v>2022</v>
      </c>
      <c r="K2962" s="30">
        <v>2022</v>
      </c>
      <c r="L2962" s="31" t="s">
        <v>6406</v>
      </c>
      <c r="M2962" s="32" t="str">
        <f>IF(_xlfn.XLOOKUP(C2962,'Raw Data_OS_22'!$C$5:$C$4516,'Raw Data_OS_22'!$G$5:$G$4516,"New_Claim/ Reopening")= "New_Claim/ Reopening","New_Claim/ Reopening","Old_Claim")</f>
        <v>Old_Claim</v>
      </c>
      <c r="N2962" s="18" t="str">
        <f>IF(M2962=$N$2,IF(J2962=$N$1,"E1","D"),_xlfn.XLOOKUP(C2962,'Raw Data_OS_22'!$C$5:$C$4516,'Raw Data_OS_22'!$O$5:$O$4516))</f>
        <v>A</v>
      </c>
    </row>
    <row r="2963" spans="3:14" x14ac:dyDescent="0.35">
      <c r="C2963" s="26" t="s">
        <v>6623</v>
      </c>
      <c r="D2963" s="14">
        <v>44721</v>
      </c>
      <c r="E2963" s="14">
        <v>44734</v>
      </c>
      <c r="F2963" s="27" t="s">
        <v>3910</v>
      </c>
      <c r="G2963" s="28">
        <v>82500</v>
      </c>
      <c r="H2963" s="29">
        <v>82500</v>
      </c>
      <c r="I2963" s="29">
        <v>1</v>
      </c>
      <c r="J2963" s="30">
        <v>2022</v>
      </c>
      <c r="K2963" s="30">
        <v>2022</v>
      </c>
      <c r="L2963" s="31" t="s">
        <v>6406</v>
      </c>
      <c r="M2963" s="32" t="str">
        <f>IF(_xlfn.XLOOKUP(C2963,'Raw Data_OS_22'!$C$5:$C$4516,'Raw Data_OS_22'!$G$5:$G$4516,"New_Claim/ Reopening")= "New_Claim/ Reopening","New_Claim/ Reopening","Old_Claim")</f>
        <v>Old_Claim</v>
      </c>
      <c r="N2963" s="18" t="str">
        <f>IF(M2963=$N$2,IF(J2963=$N$1,"E1","D"),_xlfn.XLOOKUP(C2963,'Raw Data_OS_22'!$C$5:$C$4516,'Raw Data_OS_22'!$O$5:$O$4516))</f>
        <v>B2</v>
      </c>
    </row>
    <row r="2964" spans="3:14" x14ac:dyDescent="0.35">
      <c r="C2964" s="26" t="s">
        <v>6632</v>
      </c>
      <c r="D2964" s="14">
        <v>44738</v>
      </c>
      <c r="E2964" s="14">
        <v>44740</v>
      </c>
      <c r="F2964" s="27" t="s">
        <v>3910</v>
      </c>
      <c r="G2964" s="28">
        <v>7100</v>
      </c>
      <c r="H2964" s="29">
        <v>7100</v>
      </c>
      <c r="I2964" s="29">
        <v>1</v>
      </c>
      <c r="J2964" s="30">
        <v>2022</v>
      </c>
      <c r="K2964" s="30">
        <v>2022</v>
      </c>
      <c r="L2964" s="31" t="s">
        <v>6406</v>
      </c>
      <c r="M2964" s="32" t="str">
        <f>IF(_xlfn.XLOOKUP(C2964,'Raw Data_OS_22'!$C$5:$C$4516,'Raw Data_OS_22'!$G$5:$G$4516,"New_Claim/ Reopening")= "New_Claim/ Reopening","New_Claim/ Reopening","Old_Claim")</f>
        <v>Old_Claim</v>
      </c>
      <c r="N2964" s="18" t="str">
        <f>IF(M2964=$N$2,IF(J2964=$N$1,"E1","D"),_xlfn.XLOOKUP(C2964,'Raw Data_OS_22'!$C$5:$C$4516,'Raw Data_OS_22'!$O$5:$O$4516))</f>
        <v>A</v>
      </c>
    </row>
    <row r="2965" spans="3:14" x14ac:dyDescent="0.35">
      <c r="C2965" s="26" t="s">
        <v>6636</v>
      </c>
      <c r="D2965" s="14">
        <v>44552</v>
      </c>
      <c r="E2965" s="14">
        <v>44736</v>
      </c>
      <c r="F2965" s="27" t="s">
        <v>658</v>
      </c>
      <c r="G2965" s="28">
        <v>10000</v>
      </c>
      <c r="H2965" s="29">
        <v>10000</v>
      </c>
      <c r="I2965" s="29">
        <v>1</v>
      </c>
      <c r="J2965" s="30">
        <v>2021</v>
      </c>
      <c r="K2965" s="30">
        <v>2022</v>
      </c>
      <c r="L2965" s="31" t="s">
        <v>3138</v>
      </c>
      <c r="M2965" s="32" t="str">
        <f>IF(_xlfn.XLOOKUP(C2965,'Raw Data_OS_22'!$C$5:$C$4516,'Raw Data_OS_22'!$G$5:$G$4516,"New_Claim/ Reopening")= "New_Claim/ Reopening","New_Claim/ Reopening","Old_Claim")</f>
        <v>Old_Claim</v>
      </c>
      <c r="N2965" s="18" t="str">
        <f>IF(M2965=$N$2,IF(J2965=$N$1,"E1","D"),_xlfn.XLOOKUP(C2965,'Raw Data_OS_22'!$C$5:$C$4516,'Raw Data_OS_22'!$O$5:$O$4516))</f>
        <v>B1</v>
      </c>
    </row>
    <row r="2966" spans="3:14" x14ac:dyDescent="0.35">
      <c r="C2966" s="26" t="s">
        <v>6637</v>
      </c>
      <c r="D2966" s="14">
        <v>44340</v>
      </c>
      <c r="E2966" s="14">
        <v>44732</v>
      </c>
      <c r="F2966" s="27" t="s">
        <v>3908</v>
      </c>
      <c r="G2966" s="28">
        <v>142453</v>
      </c>
      <c r="H2966" s="29">
        <v>142453</v>
      </c>
      <c r="I2966" s="29">
        <v>1</v>
      </c>
      <c r="J2966" s="30">
        <v>2021</v>
      </c>
      <c r="K2966" s="30">
        <v>2022</v>
      </c>
      <c r="L2966" s="31" t="s">
        <v>2250</v>
      </c>
      <c r="M2966" s="32" t="str">
        <f>IF(_xlfn.XLOOKUP(C2966,'Raw Data_OS_22'!$C$5:$C$4516,'Raw Data_OS_22'!$G$5:$G$4516,"New_Claim/ Reopening")= "New_Claim/ Reopening","New_Claim/ Reopening","Old_Claim")</f>
        <v>Old_Claim</v>
      </c>
      <c r="N2966" s="18" t="str">
        <f>IF(M2966=$N$2,IF(J2966=$N$1,"E1","D"),_xlfn.XLOOKUP(C2966,'Raw Data_OS_22'!$C$5:$C$4516,'Raw Data_OS_22'!$O$5:$O$4516))</f>
        <v>B1</v>
      </c>
    </row>
    <row r="2967" spans="3:14" x14ac:dyDescent="0.35">
      <c r="C2967" s="26" t="s">
        <v>6638</v>
      </c>
      <c r="D2967" s="14">
        <v>44710</v>
      </c>
      <c r="E2967" s="14">
        <v>44735</v>
      </c>
      <c r="F2967" s="27" t="s">
        <v>4199</v>
      </c>
      <c r="G2967" s="28">
        <v>61764.705880000001</v>
      </c>
      <c r="H2967" s="29">
        <v>61764.705880000001</v>
      </c>
      <c r="I2967" s="29">
        <v>1</v>
      </c>
      <c r="J2967" s="30">
        <v>2022</v>
      </c>
      <c r="K2967" s="30">
        <v>2022</v>
      </c>
      <c r="L2967" s="31" t="s">
        <v>6406</v>
      </c>
      <c r="M2967" s="32" t="str">
        <f>IF(_xlfn.XLOOKUP(C2967,'Raw Data_OS_22'!$C$5:$C$4516,'Raw Data_OS_22'!$G$5:$G$4516,"New_Claim/ Reopening")= "New_Claim/ Reopening","New_Claim/ Reopening","Old_Claim")</f>
        <v>Old_Claim</v>
      </c>
      <c r="N2967" s="18" t="str">
        <f>IF(M2967=$N$2,IF(J2967=$N$1,"E1","D"),_xlfn.XLOOKUP(C2967,'Raw Data_OS_22'!$C$5:$C$4516,'Raw Data_OS_22'!$O$5:$O$4516))</f>
        <v>A</v>
      </c>
    </row>
    <row r="2968" spans="3:14" x14ac:dyDescent="0.35">
      <c r="C2968" s="26" t="s">
        <v>6650</v>
      </c>
      <c r="D2968" s="14">
        <v>44706</v>
      </c>
      <c r="E2968" s="14">
        <v>44736</v>
      </c>
      <c r="F2968" s="27" t="s">
        <v>3908</v>
      </c>
      <c r="G2968" s="28">
        <v>50000</v>
      </c>
      <c r="H2968" s="29">
        <v>50000</v>
      </c>
      <c r="I2968" s="29">
        <v>1</v>
      </c>
      <c r="J2968" s="30">
        <v>2022</v>
      </c>
      <c r="K2968" s="30">
        <v>2022</v>
      </c>
      <c r="L2968" s="31" t="s">
        <v>6406</v>
      </c>
      <c r="M2968" s="32" t="str">
        <f>IF(_xlfn.XLOOKUP(C2968,'Raw Data_OS_22'!$C$5:$C$4516,'Raw Data_OS_22'!$G$5:$G$4516,"New_Claim/ Reopening")= "New_Claim/ Reopening","New_Claim/ Reopening","Old_Claim")</f>
        <v>Old_Claim</v>
      </c>
      <c r="N2968" s="18" t="str">
        <f>IF(M2968=$N$2,IF(J2968=$N$1,"E1","D"),_xlfn.XLOOKUP(C2968,'Raw Data_OS_22'!$C$5:$C$4516,'Raw Data_OS_22'!$O$5:$O$4516))</f>
        <v>A</v>
      </c>
    </row>
    <row r="2969" spans="3:14" x14ac:dyDescent="0.35">
      <c r="C2969" s="26" t="s">
        <v>6651</v>
      </c>
      <c r="D2969" s="14">
        <v>44734</v>
      </c>
      <c r="E2969" s="14">
        <v>44747</v>
      </c>
      <c r="F2969" s="27" t="s">
        <v>3910</v>
      </c>
      <c r="G2969" s="28">
        <v>3000000</v>
      </c>
      <c r="H2969" s="29">
        <v>3000000</v>
      </c>
      <c r="I2969" s="29">
        <v>1</v>
      </c>
      <c r="J2969" s="30">
        <v>2022</v>
      </c>
      <c r="K2969" s="30">
        <v>2022</v>
      </c>
      <c r="L2969" s="31" t="s">
        <v>6406</v>
      </c>
      <c r="M2969" s="32" t="str">
        <f>IF(_xlfn.XLOOKUP(C2969,'Raw Data_OS_22'!$C$5:$C$4516,'Raw Data_OS_22'!$G$5:$G$4516,"New_Claim/ Reopening")= "New_Claim/ Reopening","New_Claim/ Reopening","Old_Claim")</f>
        <v>Old_Claim</v>
      </c>
      <c r="N2969" s="18" t="str">
        <f>IF(M2969=$N$2,IF(J2969=$N$1,"E1","D"),_xlfn.XLOOKUP(C2969,'Raw Data_OS_22'!$C$5:$C$4516,'Raw Data_OS_22'!$O$5:$O$4516))</f>
        <v>B1</v>
      </c>
    </row>
    <row r="2970" spans="3:14" x14ac:dyDescent="0.35">
      <c r="C2970" s="26" t="s">
        <v>6653</v>
      </c>
      <c r="D2970" s="14">
        <v>44318</v>
      </c>
      <c r="E2970" s="14">
        <v>44715</v>
      </c>
      <c r="F2970" s="27" t="s">
        <v>4195</v>
      </c>
      <c r="G2970" s="28">
        <v>103807</v>
      </c>
      <c r="H2970" s="29">
        <v>103807</v>
      </c>
      <c r="I2970" s="29">
        <v>1</v>
      </c>
      <c r="J2970" s="30">
        <v>2021</v>
      </c>
      <c r="K2970" s="30">
        <v>2022</v>
      </c>
      <c r="L2970" s="31" t="s">
        <v>2250</v>
      </c>
      <c r="M2970" s="32" t="str">
        <f>IF(_xlfn.XLOOKUP(C2970,'Raw Data_OS_22'!$C$5:$C$4516,'Raw Data_OS_22'!$G$5:$G$4516,"New_Claim/ Reopening")= "New_Claim/ Reopening","New_Claim/ Reopening","Old_Claim")</f>
        <v>Old_Claim</v>
      </c>
      <c r="N2970" s="18" t="str">
        <f>IF(M2970=$N$2,IF(J2970=$N$1,"E1","D"),_xlfn.XLOOKUP(C2970,'Raw Data_OS_22'!$C$5:$C$4516,'Raw Data_OS_22'!$O$5:$O$4516))</f>
        <v>B1</v>
      </c>
    </row>
    <row r="2971" spans="3:14" x14ac:dyDescent="0.35">
      <c r="C2971" s="26" t="s">
        <v>6657</v>
      </c>
      <c r="D2971" s="14">
        <v>42794</v>
      </c>
      <c r="E2971" s="14">
        <v>44749</v>
      </c>
      <c r="F2971" s="27" t="s">
        <v>3908</v>
      </c>
      <c r="G2971" s="28">
        <v>100000</v>
      </c>
      <c r="H2971" s="29">
        <v>100000</v>
      </c>
      <c r="I2971" s="29">
        <v>1</v>
      </c>
      <c r="J2971" s="30">
        <v>2017</v>
      </c>
      <c r="K2971" s="30">
        <v>2022</v>
      </c>
      <c r="L2971" s="31" t="s">
        <v>1272</v>
      </c>
      <c r="M2971" s="32" t="str">
        <f>IF(_xlfn.XLOOKUP(C2971,'Raw Data_OS_22'!$C$5:$C$4516,'Raw Data_OS_22'!$G$5:$G$4516,"New_Claim/ Reopening")= "New_Claim/ Reopening","New_Claim/ Reopening","Old_Claim")</f>
        <v>Old_Claim</v>
      </c>
      <c r="N2971" s="18" t="str">
        <f>IF(M2971=$N$2,IF(J2971=$N$1,"E1","D"),_xlfn.XLOOKUP(C2971,'Raw Data_OS_22'!$C$5:$C$4516,'Raw Data_OS_22'!$O$5:$O$4516))</f>
        <v>A</v>
      </c>
    </row>
    <row r="2972" spans="3:14" x14ac:dyDescent="0.35">
      <c r="C2972" s="26" t="s">
        <v>6659</v>
      </c>
      <c r="D2972" s="14">
        <v>44723</v>
      </c>
      <c r="E2972" s="14">
        <v>44739</v>
      </c>
      <c r="F2972" s="27" t="s">
        <v>3910</v>
      </c>
      <c r="G2972" s="28">
        <v>247058.8235</v>
      </c>
      <c r="H2972" s="29">
        <v>247058.8235</v>
      </c>
      <c r="I2972" s="29">
        <v>1</v>
      </c>
      <c r="J2972" s="30">
        <v>2022</v>
      </c>
      <c r="K2972" s="30">
        <v>2022</v>
      </c>
      <c r="L2972" s="31" t="s">
        <v>6406</v>
      </c>
      <c r="M2972" s="32" t="str">
        <f>IF(_xlfn.XLOOKUP(C2972,'Raw Data_OS_22'!$C$5:$C$4516,'Raw Data_OS_22'!$G$5:$G$4516,"New_Claim/ Reopening")= "New_Claim/ Reopening","New_Claim/ Reopening","Old_Claim")</f>
        <v>Old_Claim</v>
      </c>
      <c r="N2972" s="18" t="str">
        <f>IF(M2972=$N$2,IF(J2972=$N$1,"E1","D"),_xlfn.XLOOKUP(C2972,'Raw Data_OS_22'!$C$5:$C$4516,'Raw Data_OS_22'!$O$5:$O$4516))</f>
        <v>A</v>
      </c>
    </row>
    <row r="2973" spans="3:14" x14ac:dyDescent="0.35">
      <c r="C2973" s="26" t="s">
        <v>6661</v>
      </c>
      <c r="D2973" s="14">
        <v>44711</v>
      </c>
      <c r="E2973" s="14">
        <v>44749</v>
      </c>
      <c r="F2973" s="27" t="s">
        <v>658</v>
      </c>
      <c r="G2973" s="28">
        <v>50000</v>
      </c>
      <c r="H2973" s="29">
        <v>50000</v>
      </c>
      <c r="I2973" s="29">
        <v>1</v>
      </c>
      <c r="J2973" s="30">
        <v>2022</v>
      </c>
      <c r="K2973" s="30">
        <v>2022</v>
      </c>
      <c r="L2973" s="31" t="s">
        <v>6406</v>
      </c>
      <c r="M2973" s="32" t="str">
        <f>IF(_xlfn.XLOOKUP(C2973,'Raw Data_OS_22'!$C$5:$C$4516,'Raw Data_OS_22'!$G$5:$G$4516,"New_Claim/ Reopening")= "New_Claim/ Reopening","New_Claim/ Reopening","Old_Claim")</f>
        <v>Old_Claim</v>
      </c>
      <c r="N2973" s="18" t="str">
        <f>IF(M2973=$N$2,IF(J2973=$N$1,"E1","D"),_xlfn.XLOOKUP(C2973,'Raw Data_OS_22'!$C$5:$C$4516,'Raw Data_OS_22'!$O$5:$O$4516))</f>
        <v>A</v>
      </c>
    </row>
    <row r="2974" spans="3:14" x14ac:dyDescent="0.35">
      <c r="C2974" s="26" t="s">
        <v>6664</v>
      </c>
      <c r="D2974" s="14">
        <v>44747</v>
      </c>
      <c r="E2974" s="14">
        <v>44755</v>
      </c>
      <c r="F2974" s="27" t="s">
        <v>3910</v>
      </c>
      <c r="G2974" s="28">
        <v>325000</v>
      </c>
      <c r="H2974" s="29">
        <v>325000</v>
      </c>
      <c r="I2974" s="29">
        <v>1</v>
      </c>
      <c r="J2974" s="30">
        <v>2022</v>
      </c>
      <c r="K2974" s="30">
        <v>2022</v>
      </c>
      <c r="L2974" s="31" t="s">
        <v>6643</v>
      </c>
      <c r="M2974" s="32" t="str">
        <f>IF(_xlfn.XLOOKUP(C2974,'Raw Data_OS_22'!$C$5:$C$4516,'Raw Data_OS_22'!$G$5:$G$4516,"New_Claim/ Reopening")= "New_Claim/ Reopening","New_Claim/ Reopening","Old_Claim")</f>
        <v>Old_Claim</v>
      </c>
      <c r="N2974" s="18" t="str">
        <f>IF(M2974=$N$2,IF(J2974=$N$1,"E1","D"),_xlfn.XLOOKUP(C2974,'Raw Data_OS_22'!$C$5:$C$4516,'Raw Data_OS_22'!$O$5:$O$4516))</f>
        <v>B1</v>
      </c>
    </row>
    <row r="2975" spans="3:14" x14ac:dyDescent="0.35">
      <c r="C2975" s="26" t="s">
        <v>6666</v>
      </c>
      <c r="D2975" s="14">
        <v>44647</v>
      </c>
      <c r="E2975" s="14">
        <v>44756</v>
      </c>
      <c r="F2975" s="27" t="s">
        <v>3908</v>
      </c>
      <c r="G2975" s="28">
        <v>50000</v>
      </c>
      <c r="H2975" s="29">
        <v>50000</v>
      </c>
      <c r="I2975" s="29">
        <v>1</v>
      </c>
      <c r="J2975" s="30">
        <v>2022</v>
      </c>
      <c r="K2975" s="30">
        <v>2022</v>
      </c>
      <c r="L2975" s="31" t="s">
        <v>6021</v>
      </c>
      <c r="M2975" s="32" t="str">
        <f>IF(_xlfn.XLOOKUP(C2975,'Raw Data_OS_22'!$C$5:$C$4516,'Raw Data_OS_22'!$G$5:$G$4516,"New_Claim/ Reopening")= "New_Claim/ Reopening","New_Claim/ Reopening","Old_Claim")</f>
        <v>Old_Claim</v>
      </c>
      <c r="N2975" s="18" t="str">
        <f>IF(M2975=$N$2,IF(J2975=$N$1,"E1","D"),_xlfn.XLOOKUP(C2975,'Raw Data_OS_22'!$C$5:$C$4516,'Raw Data_OS_22'!$O$5:$O$4516))</f>
        <v>A</v>
      </c>
    </row>
    <row r="2976" spans="3:14" x14ac:dyDescent="0.35">
      <c r="C2976" s="26" t="s">
        <v>6670</v>
      </c>
      <c r="D2976" s="14">
        <v>44756</v>
      </c>
      <c r="E2976" s="14">
        <v>44756</v>
      </c>
      <c r="F2976" s="27" t="s">
        <v>3910</v>
      </c>
      <c r="G2976" s="28">
        <v>14000</v>
      </c>
      <c r="H2976" s="29">
        <v>14000</v>
      </c>
      <c r="I2976" s="29">
        <v>1</v>
      </c>
      <c r="J2976" s="30">
        <v>2022</v>
      </c>
      <c r="K2976" s="30">
        <v>2022</v>
      </c>
      <c r="L2976" s="31" t="s">
        <v>6643</v>
      </c>
      <c r="M2976" s="32" t="str">
        <f>IF(_xlfn.XLOOKUP(C2976,'Raw Data_OS_22'!$C$5:$C$4516,'Raw Data_OS_22'!$G$5:$G$4516,"New_Claim/ Reopening")= "New_Claim/ Reopening","New_Claim/ Reopening","Old_Claim")</f>
        <v>Old_Claim</v>
      </c>
      <c r="N2976" s="18" t="str">
        <f>IF(M2976=$N$2,IF(J2976=$N$1,"E1","D"),_xlfn.XLOOKUP(C2976,'Raw Data_OS_22'!$C$5:$C$4516,'Raw Data_OS_22'!$O$5:$O$4516))</f>
        <v>A</v>
      </c>
    </row>
    <row r="2977" spans="3:14" x14ac:dyDescent="0.35">
      <c r="C2977" s="26" t="s">
        <v>6685</v>
      </c>
      <c r="D2977" s="14">
        <v>44754</v>
      </c>
      <c r="E2977" s="14">
        <v>44763</v>
      </c>
      <c r="F2977" s="27" t="s">
        <v>3910</v>
      </c>
      <c r="G2977" s="28">
        <v>22500</v>
      </c>
      <c r="H2977" s="29">
        <v>22500</v>
      </c>
      <c r="I2977" s="29">
        <v>1</v>
      </c>
      <c r="J2977" s="30">
        <v>2022</v>
      </c>
      <c r="K2977" s="30">
        <v>2022</v>
      </c>
      <c r="L2977" s="31" t="s">
        <v>6643</v>
      </c>
      <c r="M2977" s="32" t="str">
        <f>IF(_xlfn.XLOOKUP(C2977,'Raw Data_OS_22'!$C$5:$C$4516,'Raw Data_OS_22'!$G$5:$G$4516,"New_Claim/ Reopening")= "New_Claim/ Reopening","New_Claim/ Reopening","Old_Claim")</f>
        <v>Old_Claim</v>
      </c>
      <c r="N2977" s="18" t="str">
        <f>IF(M2977=$N$2,IF(J2977=$N$1,"E1","D"),_xlfn.XLOOKUP(C2977,'Raw Data_OS_22'!$C$5:$C$4516,'Raw Data_OS_22'!$O$5:$O$4516))</f>
        <v>A</v>
      </c>
    </row>
    <row r="2978" spans="3:14" x14ac:dyDescent="0.35">
      <c r="C2978" s="26" t="s">
        <v>6687</v>
      </c>
      <c r="D2978" s="14">
        <v>44754</v>
      </c>
      <c r="E2978" s="14">
        <v>44763</v>
      </c>
      <c r="F2978" s="27" t="s">
        <v>3910</v>
      </c>
      <c r="G2978" s="28">
        <v>213828.6894</v>
      </c>
      <c r="H2978" s="29">
        <v>213828.6894</v>
      </c>
      <c r="I2978" s="29">
        <v>1</v>
      </c>
      <c r="J2978" s="30">
        <v>2022</v>
      </c>
      <c r="K2978" s="30">
        <v>2022</v>
      </c>
      <c r="L2978" s="31" t="s">
        <v>6643</v>
      </c>
      <c r="M2978" s="32" t="str">
        <f>IF(_xlfn.XLOOKUP(C2978,'Raw Data_OS_22'!$C$5:$C$4516,'Raw Data_OS_22'!$G$5:$G$4516,"New_Claim/ Reopening")= "New_Claim/ Reopening","New_Claim/ Reopening","Old_Claim")</f>
        <v>Old_Claim</v>
      </c>
      <c r="N2978" s="18" t="str">
        <f>IF(M2978=$N$2,IF(J2978=$N$1,"E1","D"),_xlfn.XLOOKUP(C2978,'Raw Data_OS_22'!$C$5:$C$4516,'Raw Data_OS_22'!$O$5:$O$4516))</f>
        <v>A</v>
      </c>
    </row>
    <row r="2979" spans="3:14" x14ac:dyDescent="0.35">
      <c r="C2979" s="26" t="s">
        <v>6688</v>
      </c>
      <c r="D2979" s="14">
        <v>44629</v>
      </c>
      <c r="E2979" s="14">
        <v>44764</v>
      </c>
      <c r="F2979" s="27" t="s">
        <v>3908</v>
      </c>
      <c r="G2979" s="28">
        <v>100000</v>
      </c>
      <c r="H2979" s="29">
        <v>100000</v>
      </c>
      <c r="I2979" s="29">
        <v>1</v>
      </c>
      <c r="J2979" s="30">
        <v>2022</v>
      </c>
      <c r="K2979" s="30">
        <v>2022</v>
      </c>
      <c r="L2979" s="31" t="s">
        <v>6021</v>
      </c>
      <c r="M2979" s="32" t="str">
        <f>IF(_xlfn.XLOOKUP(C2979,'Raw Data_OS_22'!$C$5:$C$4516,'Raw Data_OS_22'!$G$5:$G$4516,"New_Claim/ Reopening")= "New_Claim/ Reopening","New_Claim/ Reopening","Old_Claim")</f>
        <v>Old_Claim</v>
      </c>
      <c r="N2979" s="18" t="str">
        <f>IF(M2979=$N$2,IF(J2979=$N$1,"E1","D"),_xlfn.XLOOKUP(C2979,'Raw Data_OS_22'!$C$5:$C$4516,'Raw Data_OS_22'!$O$5:$O$4516))</f>
        <v>A</v>
      </c>
    </row>
    <row r="2980" spans="3:14" x14ac:dyDescent="0.35">
      <c r="C2980" s="26" t="s">
        <v>6690</v>
      </c>
      <c r="D2980" s="14">
        <v>44629</v>
      </c>
      <c r="E2980" s="14">
        <v>44764</v>
      </c>
      <c r="F2980" s="27" t="s">
        <v>3908</v>
      </c>
      <c r="G2980" s="28">
        <v>50000</v>
      </c>
      <c r="H2980" s="29">
        <v>50000</v>
      </c>
      <c r="I2980" s="29">
        <v>1</v>
      </c>
      <c r="J2980" s="30">
        <v>2022</v>
      </c>
      <c r="K2980" s="30">
        <v>2022</v>
      </c>
      <c r="L2980" s="31" t="s">
        <v>6021</v>
      </c>
      <c r="M2980" s="32" t="str">
        <f>IF(_xlfn.XLOOKUP(C2980,'Raw Data_OS_22'!$C$5:$C$4516,'Raw Data_OS_22'!$G$5:$G$4516,"New_Claim/ Reopening")= "New_Claim/ Reopening","New_Claim/ Reopening","Old_Claim")</f>
        <v>Old_Claim</v>
      </c>
      <c r="N2980" s="18" t="str">
        <f>IF(M2980=$N$2,IF(J2980=$N$1,"E1","D"),_xlfn.XLOOKUP(C2980,'Raw Data_OS_22'!$C$5:$C$4516,'Raw Data_OS_22'!$O$5:$O$4516))</f>
        <v>A</v>
      </c>
    </row>
    <row r="2981" spans="3:14" x14ac:dyDescent="0.35">
      <c r="C2981" s="26" t="s">
        <v>6692</v>
      </c>
      <c r="D2981" s="14">
        <v>44736</v>
      </c>
      <c r="E2981" s="14">
        <v>44765</v>
      </c>
      <c r="F2981" s="27" t="s">
        <v>3908</v>
      </c>
      <c r="G2981" s="28">
        <v>25500</v>
      </c>
      <c r="H2981" s="29">
        <v>25500</v>
      </c>
      <c r="I2981" s="29">
        <v>1</v>
      </c>
      <c r="J2981" s="30">
        <v>2022</v>
      </c>
      <c r="K2981" s="30">
        <v>2022</v>
      </c>
      <c r="L2981" s="31" t="s">
        <v>6406</v>
      </c>
      <c r="M2981" s="32" t="str">
        <f>IF(_xlfn.XLOOKUP(C2981,'Raw Data_OS_22'!$C$5:$C$4516,'Raw Data_OS_22'!$G$5:$G$4516,"New_Claim/ Reopening")= "New_Claim/ Reopening","New_Claim/ Reopening","Old_Claim")</f>
        <v>Old_Claim</v>
      </c>
      <c r="N2981" s="18" t="str">
        <f>IF(M2981=$N$2,IF(J2981=$N$1,"E1","D"),_xlfn.XLOOKUP(C2981,'Raw Data_OS_22'!$C$5:$C$4516,'Raw Data_OS_22'!$O$5:$O$4516))</f>
        <v>A</v>
      </c>
    </row>
    <row r="2982" spans="3:14" x14ac:dyDescent="0.35">
      <c r="C2982" s="26" t="s">
        <v>6694</v>
      </c>
      <c r="D2982" s="14">
        <v>44744</v>
      </c>
      <c r="E2982" s="14">
        <v>44764</v>
      </c>
      <c r="F2982" s="27" t="s">
        <v>3910</v>
      </c>
      <c r="G2982" s="28">
        <v>100000</v>
      </c>
      <c r="H2982" s="29">
        <v>100000</v>
      </c>
      <c r="I2982" s="29">
        <v>1</v>
      </c>
      <c r="J2982" s="30">
        <v>2022</v>
      </c>
      <c r="K2982" s="30">
        <v>2022</v>
      </c>
      <c r="L2982" s="31" t="s">
        <v>6643</v>
      </c>
      <c r="M2982" s="32" t="str">
        <f>IF(_xlfn.XLOOKUP(C2982,'Raw Data_OS_22'!$C$5:$C$4516,'Raw Data_OS_22'!$G$5:$G$4516,"New_Claim/ Reopening")= "New_Claim/ Reopening","New_Claim/ Reopening","Old_Claim")</f>
        <v>Old_Claim</v>
      </c>
      <c r="N2982" s="18" t="str">
        <f>IF(M2982=$N$2,IF(J2982=$N$1,"E1","D"),_xlfn.XLOOKUP(C2982,'Raw Data_OS_22'!$C$5:$C$4516,'Raw Data_OS_22'!$O$5:$O$4516))</f>
        <v>A</v>
      </c>
    </row>
    <row r="2983" spans="3:14" x14ac:dyDescent="0.35">
      <c r="C2983" s="26" t="s">
        <v>6700</v>
      </c>
      <c r="D2983" s="14">
        <v>44721</v>
      </c>
      <c r="E2983" s="14">
        <v>44767</v>
      </c>
      <c r="F2983" s="27" t="s">
        <v>4244</v>
      </c>
      <c r="G2983" s="28">
        <v>50000</v>
      </c>
      <c r="H2983" s="29">
        <v>50000</v>
      </c>
      <c r="I2983" s="29">
        <v>1</v>
      </c>
      <c r="J2983" s="30">
        <v>2022</v>
      </c>
      <c r="K2983" s="30">
        <v>2022</v>
      </c>
      <c r="L2983" s="31" t="s">
        <v>6406</v>
      </c>
      <c r="M2983" s="32" t="str">
        <f>IF(_xlfn.XLOOKUP(C2983,'Raw Data_OS_22'!$C$5:$C$4516,'Raw Data_OS_22'!$G$5:$G$4516,"New_Claim/ Reopening")= "New_Claim/ Reopening","New_Claim/ Reopening","Old_Claim")</f>
        <v>Old_Claim</v>
      </c>
      <c r="N2983" s="18" t="str">
        <f>IF(M2983=$N$2,IF(J2983=$N$1,"E1","D"),_xlfn.XLOOKUP(C2983,'Raw Data_OS_22'!$C$5:$C$4516,'Raw Data_OS_22'!$O$5:$O$4516))</f>
        <v>A</v>
      </c>
    </row>
    <row r="2984" spans="3:14" x14ac:dyDescent="0.35">
      <c r="C2984" s="26" t="s">
        <v>6702</v>
      </c>
      <c r="D2984" s="14">
        <v>44659</v>
      </c>
      <c r="E2984" s="14">
        <v>44767</v>
      </c>
      <c r="F2984" s="27" t="s">
        <v>4244</v>
      </c>
      <c r="G2984" s="28">
        <v>50000</v>
      </c>
      <c r="H2984" s="29">
        <v>50000</v>
      </c>
      <c r="I2984" s="29">
        <v>1</v>
      </c>
      <c r="J2984" s="30">
        <v>2022</v>
      </c>
      <c r="K2984" s="30">
        <v>2022</v>
      </c>
      <c r="L2984" s="31" t="s">
        <v>6406</v>
      </c>
      <c r="M2984" s="32" t="str">
        <f>IF(_xlfn.XLOOKUP(C2984,'Raw Data_OS_22'!$C$5:$C$4516,'Raw Data_OS_22'!$G$5:$G$4516,"New_Claim/ Reopening")= "New_Claim/ Reopening","New_Claim/ Reopening","Old_Claim")</f>
        <v>Old_Claim</v>
      </c>
      <c r="N2984" s="18" t="str">
        <f>IF(M2984=$N$2,IF(J2984=$N$1,"E1","D"),_xlfn.XLOOKUP(C2984,'Raw Data_OS_22'!$C$5:$C$4516,'Raw Data_OS_22'!$O$5:$O$4516))</f>
        <v>A</v>
      </c>
    </row>
    <row r="2985" spans="3:14" x14ac:dyDescent="0.35">
      <c r="C2985" s="26" t="s">
        <v>6703</v>
      </c>
      <c r="D2985" s="14">
        <v>44697</v>
      </c>
      <c r="E2985" s="14">
        <v>44767</v>
      </c>
      <c r="F2985" s="27" t="s">
        <v>4244</v>
      </c>
      <c r="G2985" s="28">
        <v>50000</v>
      </c>
      <c r="H2985" s="29">
        <v>50000</v>
      </c>
      <c r="I2985" s="29">
        <v>1</v>
      </c>
      <c r="J2985" s="30">
        <v>2022</v>
      </c>
      <c r="K2985" s="30">
        <v>2022</v>
      </c>
      <c r="L2985" s="31" t="s">
        <v>6406</v>
      </c>
      <c r="M2985" s="32" t="str">
        <f>IF(_xlfn.XLOOKUP(C2985,'Raw Data_OS_22'!$C$5:$C$4516,'Raw Data_OS_22'!$G$5:$G$4516,"New_Claim/ Reopening")= "New_Claim/ Reopening","New_Claim/ Reopening","Old_Claim")</f>
        <v>Old_Claim</v>
      </c>
      <c r="N2985" s="18" t="str">
        <f>IF(M2985=$N$2,IF(J2985=$N$1,"E1","D"),_xlfn.XLOOKUP(C2985,'Raw Data_OS_22'!$C$5:$C$4516,'Raw Data_OS_22'!$O$5:$O$4516))</f>
        <v>A</v>
      </c>
    </row>
    <row r="2986" spans="3:14" x14ac:dyDescent="0.35">
      <c r="C2986" s="26" t="s">
        <v>6707</v>
      </c>
      <c r="D2986" s="14">
        <v>44766</v>
      </c>
      <c r="E2986" s="14">
        <v>44768</v>
      </c>
      <c r="F2986" s="27" t="s">
        <v>3910</v>
      </c>
      <c r="G2986" s="28">
        <v>17000</v>
      </c>
      <c r="H2986" s="29">
        <v>17000</v>
      </c>
      <c r="I2986" s="29">
        <v>1</v>
      </c>
      <c r="J2986" s="30">
        <v>2022</v>
      </c>
      <c r="K2986" s="30">
        <v>2022</v>
      </c>
      <c r="L2986" s="31" t="s">
        <v>6643</v>
      </c>
      <c r="M2986" s="32" t="str">
        <f>IF(_xlfn.XLOOKUP(C2986,'Raw Data_OS_22'!$C$5:$C$4516,'Raw Data_OS_22'!$G$5:$G$4516,"New_Claim/ Reopening")= "New_Claim/ Reopening","New_Claim/ Reopening","Old_Claim")</f>
        <v>Old_Claim</v>
      </c>
      <c r="N2986" s="18" t="str">
        <f>IF(M2986=$N$2,IF(J2986=$N$1,"E1","D"),_xlfn.XLOOKUP(C2986,'Raw Data_OS_22'!$C$5:$C$4516,'Raw Data_OS_22'!$O$5:$O$4516))</f>
        <v>A</v>
      </c>
    </row>
    <row r="2987" spans="3:14" x14ac:dyDescent="0.35">
      <c r="C2987" s="26" t="s">
        <v>6709</v>
      </c>
      <c r="D2987" s="14">
        <v>44319</v>
      </c>
      <c r="E2987" s="14">
        <v>44749</v>
      </c>
      <c r="F2987" s="27" t="s">
        <v>3908</v>
      </c>
      <c r="G2987" s="28">
        <v>50000</v>
      </c>
      <c r="H2987" s="29">
        <v>50000</v>
      </c>
      <c r="I2987" s="29">
        <v>1</v>
      </c>
      <c r="J2987" s="30">
        <v>2021</v>
      </c>
      <c r="K2987" s="30">
        <v>2022</v>
      </c>
      <c r="L2987" s="31" t="s">
        <v>2250</v>
      </c>
      <c r="M2987" s="32" t="str">
        <f>IF(_xlfn.XLOOKUP(C2987,'Raw Data_OS_22'!$C$5:$C$4516,'Raw Data_OS_22'!$G$5:$G$4516,"New_Claim/ Reopening")= "New_Claim/ Reopening","New_Claim/ Reopening","Old_Claim")</f>
        <v>Old_Claim</v>
      </c>
      <c r="N2987" s="18" t="str">
        <f>IF(M2987=$N$2,IF(J2987=$N$1,"E1","D"),_xlfn.XLOOKUP(C2987,'Raw Data_OS_22'!$C$5:$C$4516,'Raw Data_OS_22'!$O$5:$O$4516))</f>
        <v>B1</v>
      </c>
    </row>
    <row r="2988" spans="3:14" x14ac:dyDescent="0.35">
      <c r="C2988" s="26" t="s">
        <v>6711</v>
      </c>
      <c r="D2988" s="14">
        <v>44759</v>
      </c>
      <c r="E2988" s="14">
        <v>44769</v>
      </c>
      <c r="F2988" s="27" t="s">
        <v>3910</v>
      </c>
      <c r="G2988" s="28">
        <v>50000</v>
      </c>
      <c r="H2988" s="29">
        <v>50000</v>
      </c>
      <c r="I2988" s="29">
        <v>1</v>
      </c>
      <c r="J2988" s="30">
        <v>2022</v>
      </c>
      <c r="K2988" s="30">
        <v>2022</v>
      </c>
      <c r="L2988" s="31" t="s">
        <v>6643</v>
      </c>
      <c r="M2988" s="32" t="str">
        <f>IF(_xlfn.XLOOKUP(C2988,'Raw Data_OS_22'!$C$5:$C$4516,'Raw Data_OS_22'!$G$5:$G$4516,"New_Claim/ Reopening")= "New_Claim/ Reopening","New_Claim/ Reopening","Old_Claim")</f>
        <v>Old_Claim</v>
      </c>
      <c r="N2988" s="18" t="str">
        <f>IF(M2988=$N$2,IF(J2988=$N$1,"E1","D"),_xlfn.XLOOKUP(C2988,'Raw Data_OS_22'!$C$5:$C$4516,'Raw Data_OS_22'!$O$5:$O$4516))</f>
        <v>A</v>
      </c>
    </row>
    <row r="2989" spans="3:14" x14ac:dyDescent="0.35">
      <c r="C2989" s="26" t="s">
        <v>6713</v>
      </c>
      <c r="D2989" s="14">
        <v>44763</v>
      </c>
      <c r="E2989" s="14">
        <v>44769</v>
      </c>
      <c r="F2989" s="27" t="s">
        <v>3910</v>
      </c>
      <c r="G2989" s="28">
        <v>18760</v>
      </c>
      <c r="H2989" s="29">
        <v>18760</v>
      </c>
      <c r="I2989" s="29">
        <v>1</v>
      </c>
      <c r="J2989" s="30">
        <v>2022</v>
      </c>
      <c r="K2989" s="30">
        <v>2022</v>
      </c>
      <c r="L2989" s="31" t="s">
        <v>6643</v>
      </c>
      <c r="M2989" s="32" t="str">
        <f>IF(_xlfn.XLOOKUP(C2989,'Raw Data_OS_22'!$C$5:$C$4516,'Raw Data_OS_22'!$G$5:$G$4516,"New_Claim/ Reopening")= "New_Claim/ Reopening","New_Claim/ Reopening","Old_Claim")</f>
        <v>Old_Claim</v>
      </c>
      <c r="N2989" s="18" t="str">
        <f>IF(M2989=$N$2,IF(J2989=$N$1,"E1","D"),_xlfn.XLOOKUP(C2989,'Raw Data_OS_22'!$C$5:$C$4516,'Raw Data_OS_22'!$O$5:$O$4516))</f>
        <v>A</v>
      </c>
    </row>
    <row r="2990" spans="3:14" x14ac:dyDescent="0.35">
      <c r="C2990" s="26" t="s">
        <v>6715</v>
      </c>
      <c r="D2990" s="14">
        <v>44757</v>
      </c>
      <c r="E2990" s="14">
        <v>44770</v>
      </c>
      <c r="F2990" s="27" t="s">
        <v>3910</v>
      </c>
      <c r="G2990" s="28">
        <v>100000</v>
      </c>
      <c r="H2990" s="29">
        <v>100000</v>
      </c>
      <c r="I2990" s="29">
        <v>1</v>
      </c>
      <c r="J2990" s="30">
        <v>2022</v>
      </c>
      <c r="K2990" s="30">
        <v>2022</v>
      </c>
      <c r="L2990" s="31" t="s">
        <v>6643</v>
      </c>
      <c r="M2990" s="32" t="str">
        <f>IF(_xlfn.XLOOKUP(C2990,'Raw Data_OS_22'!$C$5:$C$4516,'Raw Data_OS_22'!$G$5:$G$4516,"New_Claim/ Reopening")= "New_Claim/ Reopening","New_Claim/ Reopening","Old_Claim")</f>
        <v>Old_Claim</v>
      </c>
      <c r="N2990" s="18" t="str">
        <f>IF(M2990=$N$2,IF(J2990=$N$1,"E1","D"),_xlfn.XLOOKUP(C2990,'Raw Data_OS_22'!$C$5:$C$4516,'Raw Data_OS_22'!$O$5:$O$4516))</f>
        <v>A</v>
      </c>
    </row>
    <row r="2991" spans="3:14" x14ac:dyDescent="0.35">
      <c r="C2991" s="26" t="s">
        <v>6717</v>
      </c>
      <c r="D2991" s="14">
        <v>44583</v>
      </c>
      <c r="E2991" s="14">
        <v>44733</v>
      </c>
      <c r="F2991" s="27" t="s">
        <v>3910</v>
      </c>
      <c r="G2991" s="28">
        <v>100000</v>
      </c>
      <c r="H2991" s="29">
        <v>100000</v>
      </c>
      <c r="I2991" s="29">
        <v>1</v>
      </c>
      <c r="J2991" s="30">
        <v>2022</v>
      </c>
      <c r="K2991" s="30">
        <v>2022</v>
      </c>
      <c r="L2991" s="31" t="s">
        <v>6021</v>
      </c>
      <c r="M2991" s="32" t="str">
        <f>IF(_xlfn.XLOOKUP(C2991,'Raw Data_OS_22'!$C$5:$C$4516,'Raw Data_OS_22'!$G$5:$G$4516,"New_Claim/ Reopening")= "New_Claim/ Reopening","New_Claim/ Reopening","Old_Claim")</f>
        <v>Old_Claim</v>
      </c>
      <c r="N2991" s="18" t="str">
        <f>IF(M2991=$N$2,IF(J2991=$N$1,"E1","D"),_xlfn.XLOOKUP(C2991,'Raw Data_OS_22'!$C$5:$C$4516,'Raw Data_OS_22'!$O$5:$O$4516))</f>
        <v>A</v>
      </c>
    </row>
    <row r="2992" spans="3:14" x14ac:dyDescent="0.35">
      <c r="C2992" s="26" t="s">
        <v>6722</v>
      </c>
      <c r="D2992" s="14">
        <v>44512</v>
      </c>
      <c r="E2992" s="14">
        <v>44592</v>
      </c>
      <c r="F2992" s="27" t="s">
        <v>658</v>
      </c>
      <c r="G2992" s="28">
        <v>5000</v>
      </c>
      <c r="H2992" s="29">
        <v>5000</v>
      </c>
      <c r="I2992" s="29">
        <v>1</v>
      </c>
      <c r="J2992" s="30">
        <v>2021</v>
      </c>
      <c r="K2992" s="30">
        <v>2022</v>
      </c>
      <c r="L2992" s="31" t="s">
        <v>3138</v>
      </c>
      <c r="M2992" s="32" t="str">
        <f>IF(_xlfn.XLOOKUP(C2992,'Raw Data_OS_22'!$C$5:$C$4516,'Raw Data_OS_22'!$G$5:$G$4516,"New_Claim/ Reopening")= "New_Claim/ Reopening","New_Claim/ Reopening","Old_Claim")</f>
        <v>Old_Claim</v>
      </c>
      <c r="N2992" s="18" t="str">
        <f>IF(M2992=$N$2,IF(J2992=$N$1,"E1","D"),_xlfn.XLOOKUP(C2992,'Raw Data_OS_22'!$C$5:$C$4516,'Raw Data_OS_22'!$O$5:$O$4516))</f>
        <v>B2</v>
      </c>
    </row>
    <row r="2993" spans="3:14" x14ac:dyDescent="0.35">
      <c r="C2993" s="26" t="s">
        <v>6723</v>
      </c>
      <c r="D2993" s="14">
        <v>44776</v>
      </c>
      <c r="E2993" s="14">
        <v>44777</v>
      </c>
      <c r="F2993" s="27" t="s">
        <v>658</v>
      </c>
      <c r="G2993" s="28">
        <v>50000</v>
      </c>
      <c r="H2993" s="29">
        <v>50000</v>
      </c>
      <c r="I2993" s="29">
        <v>1</v>
      </c>
      <c r="J2993" s="30">
        <v>2022</v>
      </c>
      <c r="K2993" s="30">
        <v>2022</v>
      </c>
      <c r="L2993" s="31" t="s">
        <v>6643</v>
      </c>
      <c r="M2993" s="32" t="str">
        <f>IF(_xlfn.XLOOKUP(C2993,'Raw Data_OS_22'!$C$5:$C$4516,'Raw Data_OS_22'!$G$5:$G$4516,"New_Claim/ Reopening")= "New_Claim/ Reopening","New_Claim/ Reopening","Old_Claim")</f>
        <v>Old_Claim</v>
      </c>
      <c r="N2993" s="18" t="str">
        <f>IF(M2993=$N$2,IF(J2993=$N$1,"E1","D"),_xlfn.XLOOKUP(C2993,'Raw Data_OS_22'!$C$5:$C$4516,'Raw Data_OS_22'!$O$5:$O$4516))</f>
        <v>A</v>
      </c>
    </row>
    <row r="2994" spans="3:14" x14ac:dyDescent="0.35">
      <c r="C2994" s="26" t="s">
        <v>6726</v>
      </c>
      <c r="D2994" s="14">
        <v>44754</v>
      </c>
      <c r="E2994" s="14">
        <v>44777</v>
      </c>
      <c r="F2994" s="27" t="s">
        <v>3908</v>
      </c>
      <c r="G2994" s="28">
        <v>630055.29410000006</v>
      </c>
      <c r="H2994" s="29">
        <v>630055.29410000006</v>
      </c>
      <c r="I2994" s="29">
        <v>1</v>
      </c>
      <c r="J2994" s="30">
        <v>2022</v>
      </c>
      <c r="K2994" s="30">
        <v>2022</v>
      </c>
      <c r="L2994" s="31" t="s">
        <v>6643</v>
      </c>
      <c r="M2994" s="32" t="str">
        <f>IF(_xlfn.XLOOKUP(C2994,'Raw Data_OS_22'!$C$5:$C$4516,'Raw Data_OS_22'!$G$5:$G$4516,"New_Claim/ Reopening")= "New_Claim/ Reopening","New_Claim/ Reopening","Old_Claim")</f>
        <v>Old_Claim</v>
      </c>
      <c r="N2994" s="18" t="str">
        <f>IF(M2994=$N$2,IF(J2994=$N$1,"E1","D"),_xlfn.XLOOKUP(C2994,'Raw Data_OS_22'!$C$5:$C$4516,'Raw Data_OS_22'!$O$5:$O$4516))</f>
        <v>A</v>
      </c>
    </row>
    <row r="2995" spans="3:14" x14ac:dyDescent="0.35">
      <c r="C2995" s="26" t="s">
        <v>6727</v>
      </c>
      <c r="D2995" s="14">
        <v>44533</v>
      </c>
      <c r="E2995" s="14">
        <v>44578</v>
      </c>
      <c r="F2995" s="27" t="s">
        <v>3908</v>
      </c>
      <c r="G2995" s="28">
        <v>28850</v>
      </c>
      <c r="H2995" s="29">
        <v>28850</v>
      </c>
      <c r="I2995" s="29">
        <v>1</v>
      </c>
      <c r="J2995" s="30">
        <v>2021</v>
      </c>
      <c r="K2995" s="30">
        <v>2022</v>
      </c>
      <c r="L2995" s="31" t="s">
        <v>3138</v>
      </c>
      <c r="M2995" s="32" t="str">
        <f>IF(_xlfn.XLOOKUP(C2995,'Raw Data_OS_22'!$C$5:$C$4516,'Raw Data_OS_22'!$G$5:$G$4516,"New_Claim/ Reopening")= "New_Claim/ Reopening","New_Claim/ Reopening","Old_Claim")</f>
        <v>Old_Claim</v>
      </c>
      <c r="N2995" s="18" t="str">
        <f>IF(M2995=$N$2,IF(J2995=$N$1,"E1","D"),_xlfn.XLOOKUP(C2995,'Raw Data_OS_22'!$C$5:$C$4516,'Raw Data_OS_22'!$O$5:$O$4516))</f>
        <v>B2</v>
      </c>
    </row>
    <row r="2996" spans="3:14" x14ac:dyDescent="0.35">
      <c r="C2996" s="26" t="s">
        <v>6728</v>
      </c>
      <c r="D2996" s="14">
        <v>44760</v>
      </c>
      <c r="E2996" s="14">
        <v>44778</v>
      </c>
      <c r="F2996" s="27" t="s">
        <v>3910</v>
      </c>
      <c r="G2996" s="28">
        <v>16000</v>
      </c>
      <c r="H2996" s="29">
        <v>16000</v>
      </c>
      <c r="I2996" s="29">
        <v>1</v>
      </c>
      <c r="J2996" s="30">
        <v>2022</v>
      </c>
      <c r="K2996" s="30">
        <v>2022</v>
      </c>
      <c r="L2996" s="31" t="s">
        <v>6643</v>
      </c>
      <c r="M2996" s="32" t="str">
        <f>IF(_xlfn.XLOOKUP(C2996,'Raw Data_OS_22'!$C$5:$C$4516,'Raw Data_OS_22'!$G$5:$G$4516,"New_Claim/ Reopening")= "New_Claim/ Reopening","New_Claim/ Reopening","Old_Claim")</f>
        <v>Old_Claim</v>
      </c>
      <c r="N2996" s="18" t="str">
        <f>IF(M2996=$N$2,IF(J2996=$N$1,"E1","D"),_xlfn.XLOOKUP(C2996,'Raw Data_OS_22'!$C$5:$C$4516,'Raw Data_OS_22'!$O$5:$O$4516))</f>
        <v>A</v>
      </c>
    </row>
    <row r="2997" spans="3:14" x14ac:dyDescent="0.35">
      <c r="C2997" s="26" t="s">
        <v>6731</v>
      </c>
      <c r="D2997" s="14">
        <v>44381</v>
      </c>
      <c r="E2997" s="14">
        <v>44767</v>
      </c>
      <c r="F2997" s="27" t="s">
        <v>3910</v>
      </c>
      <c r="G2997" s="28">
        <v>170470.5882</v>
      </c>
      <c r="H2997" s="29">
        <v>170470.5882</v>
      </c>
      <c r="I2997" s="29">
        <v>1</v>
      </c>
      <c r="J2997" s="30">
        <v>2021</v>
      </c>
      <c r="K2997" s="30">
        <v>2022</v>
      </c>
      <c r="L2997" s="31" t="s">
        <v>3073</v>
      </c>
      <c r="M2997" s="32" t="str">
        <f>IF(_xlfn.XLOOKUP(C2997,'Raw Data_OS_22'!$C$5:$C$4516,'Raw Data_OS_22'!$G$5:$G$4516,"New_Claim/ Reopening")= "New_Claim/ Reopening","New_Claim/ Reopening","Old_Claim")</f>
        <v>Old_Claim</v>
      </c>
      <c r="N2997" s="18" t="str">
        <f>IF(M2997=$N$2,IF(J2997=$N$1,"E1","D"),_xlfn.XLOOKUP(C2997,'Raw Data_OS_22'!$C$5:$C$4516,'Raw Data_OS_22'!$O$5:$O$4516))</f>
        <v>A</v>
      </c>
    </row>
    <row r="2998" spans="3:14" x14ac:dyDescent="0.35">
      <c r="C2998" s="26" t="s">
        <v>6735</v>
      </c>
      <c r="D2998" s="14">
        <v>44789</v>
      </c>
      <c r="E2998" s="14">
        <v>44790</v>
      </c>
      <c r="F2998" s="27" t="s">
        <v>3908</v>
      </c>
      <c r="G2998" s="28">
        <v>20000</v>
      </c>
      <c r="H2998" s="29">
        <v>20000</v>
      </c>
      <c r="I2998" s="29">
        <v>1</v>
      </c>
      <c r="J2998" s="30">
        <v>2022</v>
      </c>
      <c r="K2998" s="30">
        <v>2022</v>
      </c>
      <c r="L2998" s="31" t="s">
        <v>6643</v>
      </c>
      <c r="M2998" s="32" t="str">
        <f>IF(_xlfn.XLOOKUP(C2998,'Raw Data_OS_22'!$C$5:$C$4516,'Raw Data_OS_22'!$G$5:$G$4516,"New_Claim/ Reopening")= "New_Claim/ Reopening","New_Claim/ Reopening","Old_Claim")</f>
        <v>Old_Claim</v>
      </c>
      <c r="N2998" s="18" t="str">
        <f>IF(M2998=$N$2,IF(J2998=$N$1,"E1","D"),_xlfn.XLOOKUP(C2998,'Raw Data_OS_22'!$C$5:$C$4516,'Raw Data_OS_22'!$O$5:$O$4516))</f>
        <v>A</v>
      </c>
    </row>
    <row r="2999" spans="3:14" x14ac:dyDescent="0.35">
      <c r="C2999" s="26" t="s">
        <v>6740</v>
      </c>
      <c r="D2999" s="14">
        <v>44757</v>
      </c>
      <c r="E2999" s="14">
        <v>44791</v>
      </c>
      <c r="F2999" s="27" t="s">
        <v>3910</v>
      </c>
      <c r="G2999" s="28">
        <v>22000</v>
      </c>
      <c r="H2999" s="29">
        <v>22000</v>
      </c>
      <c r="I2999" s="29">
        <v>1</v>
      </c>
      <c r="J2999" s="30">
        <v>2022</v>
      </c>
      <c r="K2999" s="30">
        <v>2022</v>
      </c>
      <c r="L2999" s="31" t="s">
        <v>6643</v>
      </c>
      <c r="M2999" s="32" t="str">
        <f>IF(_xlfn.XLOOKUP(C2999,'Raw Data_OS_22'!$C$5:$C$4516,'Raw Data_OS_22'!$G$5:$G$4516,"New_Claim/ Reopening")= "New_Claim/ Reopening","New_Claim/ Reopening","Old_Claim")</f>
        <v>Old_Claim</v>
      </c>
      <c r="N2999" s="18" t="str">
        <f>IF(M2999=$N$2,IF(J2999=$N$1,"E1","D"),_xlfn.XLOOKUP(C2999,'Raw Data_OS_22'!$C$5:$C$4516,'Raw Data_OS_22'!$O$5:$O$4516))</f>
        <v>A</v>
      </c>
    </row>
    <row r="3000" spans="3:14" x14ac:dyDescent="0.35">
      <c r="C3000" s="26" t="s">
        <v>6741</v>
      </c>
      <c r="D3000" s="14">
        <v>44777</v>
      </c>
      <c r="E3000" s="14">
        <v>44791</v>
      </c>
      <c r="F3000" s="27" t="s">
        <v>3910</v>
      </c>
      <c r="G3000" s="28">
        <v>17000</v>
      </c>
      <c r="H3000" s="29">
        <v>17000</v>
      </c>
      <c r="I3000" s="29">
        <v>1</v>
      </c>
      <c r="J3000" s="30">
        <v>2022</v>
      </c>
      <c r="K3000" s="30">
        <v>2022</v>
      </c>
      <c r="L3000" s="31" t="s">
        <v>6643</v>
      </c>
      <c r="M3000" s="32" t="str">
        <f>IF(_xlfn.XLOOKUP(C3000,'Raw Data_OS_22'!$C$5:$C$4516,'Raw Data_OS_22'!$G$5:$G$4516,"New_Claim/ Reopening")= "New_Claim/ Reopening","New_Claim/ Reopening","Old_Claim")</f>
        <v>Old_Claim</v>
      </c>
      <c r="N3000" s="18" t="str">
        <f>IF(M3000=$N$2,IF(J3000=$N$1,"E1","D"),_xlfn.XLOOKUP(C3000,'Raw Data_OS_22'!$C$5:$C$4516,'Raw Data_OS_22'!$O$5:$O$4516))</f>
        <v>A</v>
      </c>
    </row>
    <row r="3001" spans="3:14" x14ac:dyDescent="0.35">
      <c r="C3001" s="26" t="s">
        <v>6744</v>
      </c>
      <c r="D3001" s="14">
        <v>44778</v>
      </c>
      <c r="E3001" s="14">
        <v>44795</v>
      </c>
      <c r="F3001" s="27" t="s">
        <v>3910</v>
      </c>
      <c r="G3001" s="28">
        <v>50000</v>
      </c>
      <c r="H3001" s="29">
        <v>50000</v>
      </c>
      <c r="I3001" s="29">
        <v>1</v>
      </c>
      <c r="J3001" s="30">
        <v>2022</v>
      </c>
      <c r="K3001" s="30">
        <v>2022</v>
      </c>
      <c r="L3001" s="31" t="s">
        <v>6643</v>
      </c>
      <c r="M3001" s="32" t="str">
        <f>IF(_xlfn.XLOOKUP(C3001,'Raw Data_OS_22'!$C$5:$C$4516,'Raw Data_OS_22'!$G$5:$G$4516,"New_Claim/ Reopening")= "New_Claim/ Reopening","New_Claim/ Reopening","Old_Claim")</f>
        <v>Old_Claim</v>
      </c>
      <c r="N3001" s="18" t="str">
        <f>IF(M3001=$N$2,IF(J3001=$N$1,"E1","D"),_xlfn.XLOOKUP(C3001,'Raw Data_OS_22'!$C$5:$C$4516,'Raw Data_OS_22'!$O$5:$O$4516))</f>
        <v>A</v>
      </c>
    </row>
    <row r="3002" spans="3:14" x14ac:dyDescent="0.35">
      <c r="C3002" s="26" t="s">
        <v>6747</v>
      </c>
      <c r="D3002" s="14">
        <v>44794</v>
      </c>
      <c r="E3002" s="14">
        <v>44796</v>
      </c>
      <c r="F3002" s="27" t="s">
        <v>3910</v>
      </c>
      <c r="G3002" s="28">
        <v>20000</v>
      </c>
      <c r="H3002" s="29">
        <v>20000</v>
      </c>
      <c r="I3002" s="29">
        <v>1</v>
      </c>
      <c r="J3002" s="30">
        <v>2022</v>
      </c>
      <c r="K3002" s="30">
        <v>2022</v>
      </c>
      <c r="L3002" s="31" t="s">
        <v>6643</v>
      </c>
      <c r="M3002" s="32" t="str">
        <f>IF(_xlfn.XLOOKUP(C3002,'Raw Data_OS_22'!$C$5:$C$4516,'Raw Data_OS_22'!$G$5:$G$4516,"New_Claim/ Reopening")= "New_Claim/ Reopening","New_Claim/ Reopening","Old_Claim")</f>
        <v>Old_Claim</v>
      </c>
      <c r="N3002" s="18" t="str">
        <f>IF(M3002=$N$2,IF(J3002=$N$1,"E1","D"),_xlfn.XLOOKUP(C3002,'Raw Data_OS_22'!$C$5:$C$4516,'Raw Data_OS_22'!$O$5:$O$4516))</f>
        <v>A</v>
      </c>
    </row>
    <row r="3003" spans="3:14" x14ac:dyDescent="0.35">
      <c r="C3003" s="26" t="s">
        <v>6750</v>
      </c>
      <c r="D3003" s="14">
        <v>44794</v>
      </c>
      <c r="E3003" s="14">
        <v>44796</v>
      </c>
      <c r="F3003" s="27" t="s">
        <v>3910</v>
      </c>
      <c r="G3003" s="28">
        <v>100000</v>
      </c>
      <c r="H3003" s="29">
        <v>100000</v>
      </c>
      <c r="I3003" s="29">
        <v>1</v>
      </c>
      <c r="J3003" s="30">
        <v>2022</v>
      </c>
      <c r="K3003" s="30">
        <v>2022</v>
      </c>
      <c r="L3003" s="31" t="s">
        <v>6643</v>
      </c>
      <c r="M3003" s="32" t="str">
        <f>IF(_xlfn.XLOOKUP(C3003,'Raw Data_OS_22'!$C$5:$C$4516,'Raw Data_OS_22'!$G$5:$G$4516,"New_Claim/ Reopening")= "New_Claim/ Reopening","New_Claim/ Reopening","Old_Claim")</f>
        <v>Old_Claim</v>
      </c>
      <c r="N3003" s="18" t="str">
        <f>IF(M3003=$N$2,IF(J3003=$N$1,"E1","D"),_xlfn.XLOOKUP(C3003,'Raw Data_OS_22'!$C$5:$C$4516,'Raw Data_OS_22'!$O$5:$O$4516))</f>
        <v>A</v>
      </c>
    </row>
    <row r="3004" spans="3:14" x14ac:dyDescent="0.35">
      <c r="C3004" s="26" t="s">
        <v>6752</v>
      </c>
      <c r="D3004" s="14">
        <v>44771</v>
      </c>
      <c r="E3004" s="14">
        <v>44795</v>
      </c>
      <c r="F3004" s="27" t="s">
        <v>3910</v>
      </c>
      <c r="G3004" s="28">
        <v>3400</v>
      </c>
      <c r="H3004" s="29">
        <v>3400</v>
      </c>
      <c r="I3004" s="29">
        <v>1</v>
      </c>
      <c r="J3004" s="30">
        <v>2022</v>
      </c>
      <c r="K3004" s="30">
        <v>2022</v>
      </c>
      <c r="L3004" s="31" t="s">
        <v>6643</v>
      </c>
      <c r="M3004" s="32" t="str">
        <f>IF(_xlfn.XLOOKUP(C3004,'Raw Data_OS_22'!$C$5:$C$4516,'Raw Data_OS_22'!$G$5:$G$4516,"New_Claim/ Reopening")= "New_Claim/ Reopening","New_Claim/ Reopening","Old_Claim")</f>
        <v>Old_Claim</v>
      </c>
      <c r="N3004" s="18" t="str">
        <f>IF(M3004=$N$2,IF(J3004=$N$1,"E1","D"),_xlfn.XLOOKUP(C3004,'Raw Data_OS_22'!$C$5:$C$4516,'Raw Data_OS_22'!$O$5:$O$4516))</f>
        <v>A</v>
      </c>
    </row>
    <row r="3005" spans="3:14" x14ac:dyDescent="0.35">
      <c r="C3005" s="26" t="s">
        <v>6754</v>
      </c>
      <c r="D3005" s="14">
        <v>43695</v>
      </c>
      <c r="E3005" s="14">
        <v>44790</v>
      </c>
      <c r="F3005" s="27" t="s">
        <v>3908</v>
      </c>
      <c r="G3005" s="28">
        <v>10000</v>
      </c>
      <c r="H3005" s="29">
        <v>10000</v>
      </c>
      <c r="I3005" s="29">
        <v>1</v>
      </c>
      <c r="J3005" s="30">
        <v>2019</v>
      </c>
      <c r="K3005" s="30">
        <v>2022</v>
      </c>
      <c r="L3005" s="31" t="s">
        <v>140</v>
      </c>
      <c r="M3005" s="32" t="str">
        <f>IF(_xlfn.XLOOKUP(C3005,'Raw Data_OS_22'!$C$5:$C$4516,'Raw Data_OS_22'!$G$5:$G$4516,"New_Claim/ Reopening")= "New_Claim/ Reopening","New_Claim/ Reopening","Old_Claim")</f>
        <v>Old_Claim</v>
      </c>
      <c r="N3005" s="18" t="str">
        <f>IF(M3005=$N$2,IF(J3005=$N$1,"E1","D"),_xlfn.XLOOKUP(C3005,'Raw Data_OS_22'!$C$5:$C$4516,'Raw Data_OS_22'!$O$5:$O$4516))</f>
        <v>B1</v>
      </c>
    </row>
    <row r="3006" spans="3:14" x14ac:dyDescent="0.35">
      <c r="C3006" s="26" t="s">
        <v>6756</v>
      </c>
      <c r="D3006" s="14">
        <v>44762</v>
      </c>
      <c r="E3006" s="14">
        <v>44799</v>
      </c>
      <c r="F3006" s="27" t="s">
        <v>4244</v>
      </c>
      <c r="G3006" s="28">
        <v>500000</v>
      </c>
      <c r="H3006" s="29">
        <v>500000</v>
      </c>
      <c r="I3006" s="29">
        <v>1</v>
      </c>
      <c r="J3006" s="30">
        <v>2022</v>
      </c>
      <c r="K3006" s="30">
        <v>2022</v>
      </c>
      <c r="L3006" s="31" t="s">
        <v>6643</v>
      </c>
      <c r="M3006" s="32" t="str">
        <f>IF(_xlfn.XLOOKUP(C3006,'Raw Data_OS_22'!$C$5:$C$4516,'Raw Data_OS_22'!$G$5:$G$4516,"New_Claim/ Reopening")= "New_Claim/ Reopening","New_Claim/ Reopening","Old_Claim")</f>
        <v>Old_Claim</v>
      </c>
      <c r="N3006" s="18" t="str">
        <f>IF(M3006=$N$2,IF(J3006=$N$1,"E1","D"),_xlfn.XLOOKUP(C3006,'Raw Data_OS_22'!$C$5:$C$4516,'Raw Data_OS_22'!$O$5:$O$4516))</f>
        <v>B1</v>
      </c>
    </row>
    <row r="3007" spans="3:14" x14ac:dyDescent="0.35">
      <c r="C3007" s="26" t="s">
        <v>6760</v>
      </c>
      <c r="D3007" s="14">
        <v>44720</v>
      </c>
      <c r="E3007" s="14">
        <v>44802</v>
      </c>
      <c r="F3007" s="27" t="s">
        <v>3910</v>
      </c>
      <c r="G3007" s="28">
        <v>50000</v>
      </c>
      <c r="H3007" s="29">
        <v>50000</v>
      </c>
      <c r="I3007" s="29">
        <v>1</v>
      </c>
      <c r="J3007" s="30">
        <v>2022</v>
      </c>
      <c r="K3007" s="30">
        <v>2022</v>
      </c>
      <c r="L3007" s="31" t="s">
        <v>6406</v>
      </c>
      <c r="M3007" s="32" t="str">
        <f>IF(_xlfn.XLOOKUP(C3007,'Raw Data_OS_22'!$C$5:$C$4516,'Raw Data_OS_22'!$G$5:$G$4516,"New_Claim/ Reopening")= "New_Claim/ Reopening","New_Claim/ Reopening","Old_Claim")</f>
        <v>Old_Claim</v>
      </c>
      <c r="N3007" s="18" t="str">
        <f>IF(M3007=$N$2,IF(J3007=$N$1,"E1","D"),_xlfn.XLOOKUP(C3007,'Raw Data_OS_22'!$C$5:$C$4516,'Raw Data_OS_22'!$O$5:$O$4516))</f>
        <v>A</v>
      </c>
    </row>
    <row r="3008" spans="3:14" x14ac:dyDescent="0.35">
      <c r="C3008" s="26" t="s">
        <v>6775</v>
      </c>
      <c r="D3008" s="14">
        <v>44797</v>
      </c>
      <c r="E3008" s="14">
        <v>44809</v>
      </c>
      <c r="F3008" s="27" t="s">
        <v>3910</v>
      </c>
      <c r="G3008" s="28">
        <v>6860</v>
      </c>
      <c r="H3008" s="29">
        <v>6860</v>
      </c>
      <c r="I3008" s="29">
        <v>1</v>
      </c>
      <c r="J3008" s="30">
        <v>2022</v>
      </c>
      <c r="K3008" s="30">
        <v>2022</v>
      </c>
      <c r="L3008" s="31" t="s">
        <v>6643</v>
      </c>
      <c r="M3008" s="32" t="str">
        <f>IF(_xlfn.XLOOKUP(C3008,'Raw Data_OS_22'!$C$5:$C$4516,'Raw Data_OS_22'!$G$5:$G$4516,"New_Claim/ Reopening")= "New_Claim/ Reopening","New_Claim/ Reopening","Old_Claim")</f>
        <v>Old_Claim</v>
      </c>
      <c r="N3008" s="18" t="str">
        <f>IF(M3008=$N$2,IF(J3008=$N$1,"E1","D"),_xlfn.XLOOKUP(C3008,'Raw Data_OS_22'!$C$5:$C$4516,'Raw Data_OS_22'!$O$5:$O$4516))</f>
        <v>A</v>
      </c>
    </row>
    <row r="3009" spans="3:14" x14ac:dyDescent="0.35">
      <c r="C3009" s="26" t="s">
        <v>6778</v>
      </c>
      <c r="D3009" s="14">
        <v>44311</v>
      </c>
      <c r="E3009" s="14">
        <v>44809</v>
      </c>
      <c r="F3009" s="27" t="s">
        <v>3910</v>
      </c>
      <c r="G3009" s="28">
        <v>135294.1176</v>
      </c>
      <c r="H3009" s="29">
        <v>135294.1176</v>
      </c>
      <c r="I3009" s="29">
        <v>1</v>
      </c>
      <c r="J3009" s="30">
        <v>2021</v>
      </c>
      <c r="K3009" s="30">
        <v>2022</v>
      </c>
      <c r="L3009" s="31" t="s">
        <v>2250</v>
      </c>
      <c r="M3009" s="32" t="str">
        <f>IF(_xlfn.XLOOKUP(C3009,'Raw Data_OS_22'!$C$5:$C$4516,'Raw Data_OS_22'!$G$5:$G$4516,"New_Claim/ Reopening")= "New_Claim/ Reopening","New_Claim/ Reopening","Old_Claim")</f>
        <v>Old_Claim</v>
      </c>
      <c r="N3009" s="18" t="str">
        <f>IF(M3009=$N$2,IF(J3009=$N$1,"E1","D"),_xlfn.XLOOKUP(C3009,'Raw Data_OS_22'!$C$5:$C$4516,'Raw Data_OS_22'!$O$5:$O$4516))</f>
        <v>B2</v>
      </c>
    </row>
    <row r="3010" spans="3:14" x14ac:dyDescent="0.35">
      <c r="C3010" s="26" t="s">
        <v>6779</v>
      </c>
      <c r="D3010" s="14">
        <v>44804</v>
      </c>
      <c r="E3010" s="14">
        <v>44806</v>
      </c>
      <c r="F3010" s="27" t="s">
        <v>3910</v>
      </c>
      <c r="G3010" s="28">
        <v>17000</v>
      </c>
      <c r="H3010" s="29">
        <v>17000</v>
      </c>
      <c r="I3010" s="29">
        <v>1</v>
      </c>
      <c r="J3010" s="30">
        <v>2022</v>
      </c>
      <c r="K3010" s="30">
        <v>2022</v>
      </c>
      <c r="L3010" s="31" t="s">
        <v>6643</v>
      </c>
      <c r="M3010" s="32" t="str">
        <f>IF(_xlfn.XLOOKUP(C3010,'Raw Data_OS_22'!$C$5:$C$4516,'Raw Data_OS_22'!$G$5:$G$4516,"New_Claim/ Reopening")= "New_Claim/ Reopening","New_Claim/ Reopening","Old_Claim")</f>
        <v>Old_Claim</v>
      </c>
      <c r="N3010" s="18" t="str">
        <f>IF(M3010=$N$2,IF(J3010=$N$1,"E1","D"),_xlfn.XLOOKUP(C3010,'Raw Data_OS_22'!$C$5:$C$4516,'Raw Data_OS_22'!$O$5:$O$4516))</f>
        <v>A</v>
      </c>
    </row>
    <row r="3011" spans="3:14" x14ac:dyDescent="0.35">
      <c r="C3011" s="26" t="s">
        <v>6780</v>
      </c>
      <c r="D3011" s="14">
        <v>44255</v>
      </c>
      <c r="E3011" s="14">
        <v>44620</v>
      </c>
      <c r="F3011" s="27" t="s">
        <v>4248</v>
      </c>
      <c r="G3011" s="28">
        <v>102080</v>
      </c>
      <c r="H3011" s="29">
        <v>102080</v>
      </c>
      <c r="I3011" s="29">
        <v>1</v>
      </c>
      <c r="J3011" s="30">
        <v>2021</v>
      </c>
      <c r="K3011" s="30">
        <v>2022</v>
      </c>
      <c r="L3011" s="31" t="s">
        <v>21</v>
      </c>
      <c r="M3011" s="32" t="str">
        <f>IF(_xlfn.XLOOKUP(C3011,'Raw Data_OS_22'!$C$5:$C$4516,'Raw Data_OS_22'!$G$5:$G$4516,"New_Claim/ Reopening")= "New_Claim/ Reopening","New_Claim/ Reopening","Old_Claim")</f>
        <v>Old_Claim</v>
      </c>
      <c r="N3011" s="18" t="str">
        <f>IF(M3011=$N$2,IF(J3011=$N$1,"E1","D"),_xlfn.XLOOKUP(C3011,'Raw Data_OS_22'!$C$5:$C$4516,'Raw Data_OS_22'!$O$5:$O$4516))</f>
        <v>B1</v>
      </c>
    </row>
    <row r="3012" spans="3:14" x14ac:dyDescent="0.35">
      <c r="C3012" s="26" t="s">
        <v>6785</v>
      </c>
      <c r="D3012" s="14">
        <v>44809</v>
      </c>
      <c r="E3012" s="14">
        <v>44811</v>
      </c>
      <c r="F3012" s="27" t="s">
        <v>3910</v>
      </c>
      <c r="G3012" s="28">
        <v>100000</v>
      </c>
      <c r="H3012" s="29">
        <v>100000</v>
      </c>
      <c r="I3012" s="29">
        <v>1</v>
      </c>
      <c r="J3012" s="30">
        <v>2022</v>
      </c>
      <c r="K3012" s="30">
        <v>2022</v>
      </c>
      <c r="L3012" s="31" t="s">
        <v>6643</v>
      </c>
      <c r="M3012" s="32" t="str">
        <f>IF(_xlfn.XLOOKUP(C3012,'Raw Data_OS_22'!$C$5:$C$4516,'Raw Data_OS_22'!$G$5:$G$4516,"New_Claim/ Reopening")= "New_Claim/ Reopening","New_Claim/ Reopening","Old_Claim")</f>
        <v>Old_Claim</v>
      </c>
      <c r="N3012" s="18" t="str">
        <f>IF(M3012=$N$2,IF(J3012=$N$1,"E1","D"),_xlfn.XLOOKUP(C3012,'Raw Data_OS_22'!$C$5:$C$4516,'Raw Data_OS_22'!$O$5:$O$4516))</f>
        <v>A</v>
      </c>
    </row>
    <row r="3013" spans="3:14" x14ac:dyDescent="0.35">
      <c r="C3013" s="26" t="s">
        <v>6786</v>
      </c>
      <c r="D3013" s="14">
        <v>44525</v>
      </c>
      <c r="E3013" s="14">
        <v>44806</v>
      </c>
      <c r="F3013" s="27" t="s">
        <v>3910</v>
      </c>
      <c r="G3013" s="28">
        <v>100000</v>
      </c>
      <c r="H3013" s="29">
        <v>100000</v>
      </c>
      <c r="I3013" s="29">
        <v>1</v>
      </c>
      <c r="J3013" s="30">
        <v>2021</v>
      </c>
      <c r="K3013" s="30">
        <v>2022</v>
      </c>
      <c r="L3013" s="31" t="s">
        <v>3138</v>
      </c>
      <c r="M3013" s="32" t="str">
        <f>IF(_xlfn.XLOOKUP(C3013,'Raw Data_OS_22'!$C$5:$C$4516,'Raw Data_OS_22'!$G$5:$G$4516,"New_Claim/ Reopening")= "New_Claim/ Reopening","New_Claim/ Reopening","Old_Claim")</f>
        <v>Old_Claim</v>
      </c>
      <c r="N3013" s="18" t="str">
        <f>IF(M3013=$N$2,IF(J3013=$N$1,"E1","D"),_xlfn.XLOOKUP(C3013,'Raw Data_OS_22'!$C$5:$C$4516,'Raw Data_OS_22'!$O$5:$O$4516))</f>
        <v>A</v>
      </c>
    </row>
    <row r="3014" spans="3:14" x14ac:dyDescent="0.35">
      <c r="C3014" s="26" t="s">
        <v>6787</v>
      </c>
      <c r="D3014" s="14">
        <v>44816</v>
      </c>
      <c r="E3014" s="14">
        <v>44818</v>
      </c>
      <c r="F3014" s="27" t="s">
        <v>3910</v>
      </c>
      <c r="G3014" s="28">
        <v>25000</v>
      </c>
      <c r="H3014" s="29">
        <v>25000</v>
      </c>
      <c r="I3014" s="29">
        <v>1</v>
      </c>
      <c r="J3014" s="30">
        <v>2022</v>
      </c>
      <c r="K3014" s="30">
        <v>2022</v>
      </c>
      <c r="L3014" s="31" t="s">
        <v>6643</v>
      </c>
      <c r="M3014" s="32" t="str">
        <f>IF(_xlfn.XLOOKUP(C3014,'Raw Data_OS_22'!$C$5:$C$4516,'Raw Data_OS_22'!$G$5:$G$4516,"New_Claim/ Reopening")= "New_Claim/ Reopening","New_Claim/ Reopening","Old_Claim")</f>
        <v>Old_Claim</v>
      </c>
      <c r="N3014" s="18" t="str">
        <f>IF(M3014=$N$2,IF(J3014=$N$1,"E1","D"),_xlfn.XLOOKUP(C3014,'Raw Data_OS_22'!$C$5:$C$4516,'Raw Data_OS_22'!$O$5:$O$4516))</f>
        <v>A</v>
      </c>
    </row>
    <row r="3015" spans="3:14" x14ac:dyDescent="0.35">
      <c r="C3015" s="26" t="s">
        <v>6794</v>
      </c>
      <c r="D3015" s="14">
        <v>44803</v>
      </c>
      <c r="E3015" s="14">
        <v>44812</v>
      </c>
      <c r="F3015" s="27" t="s">
        <v>3910</v>
      </c>
      <c r="G3015" s="28">
        <v>9360</v>
      </c>
      <c r="H3015" s="29">
        <v>9360</v>
      </c>
      <c r="I3015" s="29">
        <v>1</v>
      </c>
      <c r="J3015" s="30">
        <v>2022</v>
      </c>
      <c r="K3015" s="30">
        <v>2022</v>
      </c>
      <c r="L3015" s="31" t="s">
        <v>6643</v>
      </c>
      <c r="M3015" s="32" t="str">
        <f>IF(_xlfn.XLOOKUP(C3015,'Raw Data_OS_22'!$C$5:$C$4516,'Raw Data_OS_22'!$G$5:$G$4516,"New_Claim/ Reopening")= "New_Claim/ Reopening","New_Claim/ Reopening","Old_Claim")</f>
        <v>Old_Claim</v>
      </c>
      <c r="N3015" s="18" t="str">
        <f>IF(M3015=$N$2,IF(J3015=$N$1,"E1","D"),_xlfn.XLOOKUP(C3015,'Raw Data_OS_22'!$C$5:$C$4516,'Raw Data_OS_22'!$O$5:$O$4516))</f>
        <v>A</v>
      </c>
    </row>
    <row r="3016" spans="3:14" x14ac:dyDescent="0.35">
      <c r="C3016" s="26" t="s">
        <v>6796</v>
      </c>
      <c r="D3016" s="14">
        <v>44819</v>
      </c>
      <c r="E3016" s="14">
        <v>44820</v>
      </c>
      <c r="F3016" s="27" t="s">
        <v>3910</v>
      </c>
      <c r="G3016" s="28">
        <v>16000</v>
      </c>
      <c r="H3016" s="29">
        <v>16000</v>
      </c>
      <c r="I3016" s="29">
        <v>1</v>
      </c>
      <c r="J3016" s="30">
        <v>2022</v>
      </c>
      <c r="K3016" s="30">
        <v>2022</v>
      </c>
      <c r="L3016" s="31" t="s">
        <v>6643</v>
      </c>
      <c r="M3016" s="32" t="str">
        <f>IF(_xlfn.XLOOKUP(C3016,'Raw Data_OS_22'!$C$5:$C$4516,'Raw Data_OS_22'!$G$5:$G$4516,"New_Claim/ Reopening")= "New_Claim/ Reopening","New_Claim/ Reopening","Old_Claim")</f>
        <v>Old_Claim</v>
      </c>
      <c r="N3016" s="18" t="str">
        <f>IF(M3016=$N$2,IF(J3016=$N$1,"E1","D"),_xlfn.XLOOKUP(C3016,'Raw Data_OS_22'!$C$5:$C$4516,'Raw Data_OS_22'!$O$5:$O$4516))</f>
        <v>A</v>
      </c>
    </row>
    <row r="3017" spans="3:14" x14ac:dyDescent="0.35">
      <c r="C3017" s="26" t="s">
        <v>6798</v>
      </c>
      <c r="D3017" s="14">
        <v>44817</v>
      </c>
      <c r="E3017" s="14">
        <v>44820</v>
      </c>
      <c r="F3017" s="27" t="s">
        <v>3910</v>
      </c>
      <c r="G3017" s="28">
        <v>17000</v>
      </c>
      <c r="H3017" s="29">
        <v>17000</v>
      </c>
      <c r="I3017" s="29">
        <v>1</v>
      </c>
      <c r="J3017" s="30">
        <v>2022</v>
      </c>
      <c r="K3017" s="30">
        <v>2022</v>
      </c>
      <c r="L3017" s="31" t="s">
        <v>6643</v>
      </c>
      <c r="M3017" s="32" t="str">
        <f>IF(_xlfn.XLOOKUP(C3017,'Raw Data_OS_22'!$C$5:$C$4516,'Raw Data_OS_22'!$G$5:$G$4516,"New_Claim/ Reopening")= "New_Claim/ Reopening","New_Claim/ Reopening","Old_Claim")</f>
        <v>Old_Claim</v>
      </c>
      <c r="N3017" s="18" t="str">
        <f>IF(M3017=$N$2,IF(J3017=$N$1,"E1","D"),_xlfn.XLOOKUP(C3017,'Raw Data_OS_22'!$C$5:$C$4516,'Raw Data_OS_22'!$O$5:$O$4516))</f>
        <v>A</v>
      </c>
    </row>
    <row r="3018" spans="3:14" x14ac:dyDescent="0.35">
      <c r="C3018" s="26" t="s">
        <v>6805</v>
      </c>
      <c r="D3018" s="14">
        <v>44816</v>
      </c>
      <c r="E3018" s="14">
        <v>44823</v>
      </c>
      <c r="F3018" s="27" t="s">
        <v>3910</v>
      </c>
      <c r="G3018" s="28">
        <v>17000</v>
      </c>
      <c r="H3018" s="29">
        <v>17000</v>
      </c>
      <c r="I3018" s="29">
        <v>1</v>
      </c>
      <c r="J3018" s="30">
        <v>2022</v>
      </c>
      <c r="K3018" s="30">
        <v>2022</v>
      </c>
      <c r="L3018" s="31" t="s">
        <v>6643</v>
      </c>
      <c r="M3018" s="32" t="str">
        <f>IF(_xlfn.XLOOKUP(C3018,'Raw Data_OS_22'!$C$5:$C$4516,'Raw Data_OS_22'!$G$5:$G$4516,"New_Claim/ Reopening")= "New_Claim/ Reopening","New_Claim/ Reopening","Old_Claim")</f>
        <v>Old_Claim</v>
      </c>
      <c r="N3018" s="18" t="str">
        <f>IF(M3018=$N$2,IF(J3018=$N$1,"E1","D"),_xlfn.XLOOKUP(C3018,'Raw Data_OS_22'!$C$5:$C$4516,'Raw Data_OS_22'!$O$5:$O$4516))</f>
        <v>A</v>
      </c>
    </row>
    <row r="3019" spans="3:14" x14ac:dyDescent="0.35">
      <c r="C3019" s="26" t="s">
        <v>6806</v>
      </c>
      <c r="D3019" s="14">
        <v>44814</v>
      </c>
      <c r="E3019" s="14">
        <v>44820</v>
      </c>
      <c r="F3019" s="27" t="s">
        <v>3910</v>
      </c>
      <c r="G3019" s="28">
        <v>15000</v>
      </c>
      <c r="H3019" s="29">
        <v>15000</v>
      </c>
      <c r="I3019" s="29">
        <v>1</v>
      </c>
      <c r="J3019" s="30">
        <v>2022</v>
      </c>
      <c r="K3019" s="30">
        <v>2022</v>
      </c>
      <c r="L3019" s="31" t="s">
        <v>6643</v>
      </c>
      <c r="M3019" s="32" t="str">
        <f>IF(_xlfn.XLOOKUP(C3019,'Raw Data_OS_22'!$C$5:$C$4516,'Raw Data_OS_22'!$G$5:$G$4516,"New_Claim/ Reopening")= "New_Claim/ Reopening","New_Claim/ Reopening","Old_Claim")</f>
        <v>Old_Claim</v>
      </c>
      <c r="N3019" s="18" t="str">
        <f>IF(M3019=$N$2,IF(J3019=$N$1,"E1","D"),_xlfn.XLOOKUP(C3019,'Raw Data_OS_22'!$C$5:$C$4516,'Raw Data_OS_22'!$O$5:$O$4516))</f>
        <v>A</v>
      </c>
    </row>
    <row r="3020" spans="3:14" x14ac:dyDescent="0.35">
      <c r="C3020" s="26" t="s">
        <v>6812</v>
      </c>
      <c r="D3020" s="14">
        <v>44827</v>
      </c>
      <c r="E3020" s="14">
        <v>44830</v>
      </c>
      <c r="F3020" s="27" t="s">
        <v>3910</v>
      </c>
      <c r="G3020" s="28">
        <v>20000</v>
      </c>
      <c r="H3020" s="29">
        <v>20000</v>
      </c>
      <c r="I3020" s="29">
        <v>1</v>
      </c>
      <c r="J3020" s="30">
        <v>2022</v>
      </c>
      <c r="K3020" s="30">
        <v>2022</v>
      </c>
      <c r="L3020" s="31" t="s">
        <v>6643</v>
      </c>
      <c r="M3020" s="32" t="str">
        <f>IF(_xlfn.XLOOKUP(C3020,'Raw Data_OS_22'!$C$5:$C$4516,'Raw Data_OS_22'!$G$5:$G$4516,"New_Claim/ Reopening")= "New_Claim/ Reopening","New_Claim/ Reopening","Old_Claim")</f>
        <v>Old_Claim</v>
      </c>
      <c r="N3020" s="18" t="str">
        <f>IF(M3020=$N$2,IF(J3020=$N$1,"E1","D"),_xlfn.XLOOKUP(C3020,'Raw Data_OS_22'!$C$5:$C$4516,'Raw Data_OS_22'!$O$5:$O$4516))</f>
        <v>A</v>
      </c>
    </row>
    <row r="3021" spans="3:14" x14ac:dyDescent="0.35">
      <c r="C3021" s="26" t="s">
        <v>6823</v>
      </c>
      <c r="D3021" s="14">
        <v>44836</v>
      </c>
      <c r="E3021" s="14">
        <v>44837</v>
      </c>
      <c r="F3021" s="27" t="s">
        <v>3910</v>
      </c>
      <c r="G3021" s="28">
        <v>100000</v>
      </c>
      <c r="H3021" s="29">
        <v>100000</v>
      </c>
      <c r="I3021" s="29">
        <v>1</v>
      </c>
      <c r="J3021" s="30">
        <v>2022</v>
      </c>
      <c r="K3021" s="30">
        <v>2022</v>
      </c>
      <c r="L3021" s="31" t="s">
        <v>6825</v>
      </c>
      <c r="M3021" s="32" t="str">
        <f>IF(_xlfn.XLOOKUP(C3021,'Raw Data_OS_22'!$C$5:$C$4516,'Raw Data_OS_22'!$G$5:$G$4516,"New_Claim/ Reopening")= "New_Claim/ Reopening","New_Claim/ Reopening","Old_Claim")</f>
        <v>Old_Claim</v>
      </c>
      <c r="N3021" s="18" t="str">
        <f>IF(M3021=$N$2,IF(J3021=$N$1,"E1","D"),_xlfn.XLOOKUP(C3021,'Raw Data_OS_22'!$C$5:$C$4516,'Raw Data_OS_22'!$O$5:$O$4516))</f>
        <v>A</v>
      </c>
    </row>
    <row r="3022" spans="3:14" x14ac:dyDescent="0.35">
      <c r="C3022" s="26" t="s">
        <v>6828</v>
      </c>
      <c r="D3022" s="14">
        <v>44837</v>
      </c>
      <c r="E3022" s="14">
        <v>44837</v>
      </c>
      <c r="F3022" s="27" t="s">
        <v>4244</v>
      </c>
      <c r="G3022" s="28">
        <v>100000</v>
      </c>
      <c r="H3022" s="29">
        <v>100000</v>
      </c>
      <c r="I3022" s="29">
        <v>1</v>
      </c>
      <c r="J3022" s="30">
        <v>2022</v>
      </c>
      <c r="K3022" s="30">
        <v>2022</v>
      </c>
      <c r="L3022" s="31" t="s">
        <v>6825</v>
      </c>
      <c r="M3022" s="32" t="str">
        <f>IF(_xlfn.XLOOKUP(C3022,'Raw Data_OS_22'!$C$5:$C$4516,'Raw Data_OS_22'!$G$5:$G$4516,"New_Claim/ Reopening")= "New_Claim/ Reopening","New_Claim/ Reopening","Old_Claim")</f>
        <v>Old_Claim</v>
      </c>
      <c r="N3022" s="18" t="str">
        <f>IF(M3022=$N$2,IF(J3022=$N$1,"E1","D"),_xlfn.XLOOKUP(C3022,'Raw Data_OS_22'!$C$5:$C$4516,'Raw Data_OS_22'!$O$5:$O$4516))</f>
        <v>A</v>
      </c>
    </row>
    <row r="3023" spans="3:14" x14ac:dyDescent="0.35">
      <c r="C3023" s="26" t="s">
        <v>6829</v>
      </c>
      <c r="D3023" s="14">
        <v>44837</v>
      </c>
      <c r="E3023" s="14">
        <v>44838</v>
      </c>
      <c r="F3023" s="27" t="s">
        <v>3910</v>
      </c>
      <c r="G3023" s="28">
        <v>20000</v>
      </c>
      <c r="H3023" s="29">
        <v>20000</v>
      </c>
      <c r="I3023" s="29">
        <v>1</v>
      </c>
      <c r="J3023" s="30">
        <v>2022</v>
      </c>
      <c r="K3023" s="30">
        <v>2022</v>
      </c>
      <c r="L3023" s="31" t="s">
        <v>6825</v>
      </c>
      <c r="M3023" s="32" t="str">
        <f>IF(_xlfn.XLOOKUP(C3023,'Raw Data_OS_22'!$C$5:$C$4516,'Raw Data_OS_22'!$G$5:$G$4516,"New_Claim/ Reopening")= "New_Claim/ Reopening","New_Claim/ Reopening","Old_Claim")</f>
        <v>Old_Claim</v>
      </c>
      <c r="N3023" s="18" t="str">
        <f>IF(M3023=$N$2,IF(J3023=$N$1,"E1","D"),_xlfn.XLOOKUP(C3023,'Raw Data_OS_22'!$C$5:$C$4516,'Raw Data_OS_22'!$O$5:$O$4516))</f>
        <v>A</v>
      </c>
    </row>
    <row r="3024" spans="3:14" x14ac:dyDescent="0.35">
      <c r="C3024" s="26" t="s">
        <v>6831</v>
      </c>
      <c r="D3024" s="14">
        <v>44835</v>
      </c>
      <c r="E3024" s="14">
        <v>44841</v>
      </c>
      <c r="F3024" s="27" t="s">
        <v>3910</v>
      </c>
      <c r="G3024" s="28">
        <v>18000</v>
      </c>
      <c r="H3024" s="29">
        <v>18000</v>
      </c>
      <c r="I3024" s="29">
        <v>1</v>
      </c>
      <c r="J3024" s="30">
        <v>2022</v>
      </c>
      <c r="K3024" s="30">
        <v>2022</v>
      </c>
      <c r="L3024" s="31" t="s">
        <v>6825</v>
      </c>
      <c r="M3024" s="32" t="str">
        <f>IF(_xlfn.XLOOKUP(C3024,'Raw Data_OS_22'!$C$5:$C$4516,'Raw Data_OS_22'!$G$5:$G$4516,"New_Claim/ Reopening")= "New_Claim/ Reopening","New_Claim/ Reopening","Old_Claim")</f>
        <v>Old_Claim</v>
      </c>
      <c r="N3024" s="18" t="str">
        <f>IF(M3024=$N$2,IF(J3024=$N$1,"E1","D"),_xlfn.XLOOKUP(C3024,'Raw Data_OS_22'!$C$5:$C$4516,'Raw Data_OS_22'!$O$5:$O$4516))</f>
        <v>A</v>
      </c>
    </row>
    <row r="3025" spans="3:14" x14ac:dyDescent="0.35">
      <c r="C3025" s="26" t="s">
        <v>6834</v>
      </c>
      <c r="D3025" s="14">
        <v>44833</v>
      </c>
      <c r="E3025" s="14">
        <v>44841</v>
      </c>
      <c r="F3025" s="27" t="s">
        <v>3910</v>
      </c>
      <c r="G3025" s="28">
        <v>10000</v>
      </c>
      <c r="H3025" s="29">
        <v>10000</v>
      </c>
      <c r="I3025" s="29">
        <v>1</v>
      </c>
      <c r="J3025" s="30">
        <v>2022</v>
      </c>
      <c r="K3025" s="30">
        <v>2022</v>
      </c>
      <c r="L3025" s="31" t="s">
        <v>6643</v>
      </c>
      <c r="M3025" s="32" t="str">
        <f>IF(_xlfn.XLOOKUP(C3025,'Raw Data_OS_22'!$C$5:$C$4516,'Raw Data_OS_22'!$G$5:$G$4516,"New_Claim/ Reopening")= "New_Claim/ Reopening","New_Claim/ Reopening","Old_Claim")</f>
        <v>Old_Claim</v>
      </c>
      <c r="N3025" s="18" t="str">
        <f>IF(M3025=$N$2,IF(J3025=$N$1,"E1","D"),_xlfn.XLOOKUP(C3025,'Raw Data_OS_22'!$C$5:$C$4516,'Raw Data_OS_22'!$O$5:$O$4516))</f>
        <v>A</v>
      </c>
    </row>
    <row r="3026" spans="3:14" x14ac:dyDescent="0.35">
      <c r="C3026" s="26" t="s">
        <v>6836</v>
      </c>
      <c r="D3026" s="14">
        <v>44827</v>
      </c>
      <c r="E3026" s="14">
        <v>44834</v>
      </c>
      <c r="F3026" s="27" t="s">
        <v>4244</v>
      </c>
      <c r="G3026" s="28">
        <v>41412</v>
      </c>
      <c r="H3026" s="29">
        <v>41412</v>
      </c>
      <c r="I3026" s="29">
        <v>1</v>
      </c>
      <c r="J3026" s="30">
        <v>2022</v>
      </c>
      <c r="K3026" s="30">
        <v>2022</v>
      </c>
      <c r="L3026" s="31" t="s">
        <v>6643</v>
      </c>
      <c r="M3026" s="32" t="str">
        <f>IF(_xlfn.XLOOKUP(C3026,'Raw Data_OS_22'!$C$5:$C$4516,'Raw Data_OS_22'!$G$5:$G$4516,"New_Claim/ Reopening")= "New_Claim/ Reopening","New_Claim/ Reopening","Old_Claim")</f>
        <v>Old_Claim</v>
      </c>
      <c r="N3026" s="18" t="str">
        <f>IF(M3026=$N$2,IF(J3026=$N$1,"E1","D"),_xlfn.XLOOKUP(C3026,'Raw Data_OS_22'!$C$5:$C$4516,'Raw Data_OS_22'!$O$5:$O$4516))</f>
        <v>A</v>
      </c>
    </row>
    <row r="3027" spans="3:14" x14ac:dyDescent="0.35">
      <c r="C3027" s="26" t="s">
        <v>6840</v>
      </c>
      <c r="D3027" s="14">
        <v>44836</v>
      </c>
      <c r="E3027" s="14">
        <v>44845</v>
      </c>
      <c r="F3027" s="27" t="s">
        <v>3910</v>
      </c>
      <c r="G3027" s="28">
        <v>100000</v>
      </c>
      <c r="H3027" s="29">
        <v>100000</v>
      </c>
      <c r="I3027" s="29">
        <v>1</v>
      </c>
      <c r="J3027" s="30">
        <v>2022</v>
      </c>
      <c r="K3027" s="30">
        <v>2022</v>
      </c>
      <c r="L3027" s="31" t="s">
        <v>6825</v>
      </c>
      <c r="M3027" s="32" t="str">
        <f>IF(_xlfn.XLOOKUP(C3027,'Raw Data_OS_22'!$C$5:$C$4516,'Raw Data_OS_22'!$G$5:$G$4516,"New_Claim/ Reopening")= "New_Claim/ Reopening","New_Claim/ Reopening","Old_Claim")</f>
        <v>Old_Claim</v>
      </c>
      <c r="N3027" s="18" t="str">
        <f>IF(M3027=$N$2,IF(J3027=$N$1,"E1","D"),_xlfn.XLOOKUP(C3027,'Raw Data_OS_22'!$C$5:$C$4516,'Raw Data_OS_22'!$O$5:$O$4516))</f>
        <v>A</v>
      </c>
    </row>
    <row r="3028" spans="3:14" x14ac:dyDescent="0.35">
      <c r="C3028" s="26" t="s">
        <v>6841</v>
      </c>
      <c r="D3028" s="14">
        <v>44814</v>
      </c>
      <c r="E3028" s="14">
        <v>44845</v>
      </c>
      <c r="F3028" s="27" t="s">
        <v>3910</v>
      </c>
      <c r="G3028" s="28">
        <v>18000</v>
      </c>
      <c r="H3028" s="29">
        <v>18000</v>
      </c>
      <c r="I3028" s="29">
        <v>1</v>
      </c>
      <c r="J3028" s="30">
        <v>2022</v>
      </c>
      <c r="K3028" s="30">
        <v>2022</v>
      </c>
      <c r="L3028" s="31" t="s">
        <v>6643</v>
      </c>
      <c r="M3028" s="32" t="str">
        <f>IF(_xlfn.XLOOKUP(C3028,'Raw Data_OS_22'!$C$5:$C$4516,'Raw Data_OS_22'!$G$5:$G$4516,"New_Claim/ Reopening")= "New_Claim/ Reopening","New_Claim/ Reopening","Old_Claim")</f>
        <v>Old_Claim</v>
      </c>
      <c r="N3028" s="18" t="str">
        <f>IF(M3028=$N$2,IF(J3028=$N$1,"E1","D"),_xlfn.XLOOKUP(C3028,'Raw Data_OS_22'!$C$5:$C$4516,'Raw Data_OS_22'!$O$5:$O$4516))</f>
        <v>A</v>
      </c>
    </row>
    <row r="3029" spans="3:14" x14ac:dyDescent="0.35">
      <c r="C3029" s="26" t="s">
        <v>6844</v>
      </c>
      <c r="D3029" s="14">
        <v>44842</v>
      </c>
      <c r="E3029" s="14">
        <v>44846</v>
      </c>
      <c r="F3029" s="27" t="s">
        <v>3908</v>
      </c>
      <c r="G3029" s="28">
        <v>18000</v>
      </c>
      <c r="H3029" s="29">
        <v>18000</v>
      </c>
      <c r="I3029" s="29">
        <v>1</v>
      </c>
      <c r="J3029" s="30">
        <v>2022</v>
      </c>
      <c r="K3029" s="30">
        <v>2022</v>
      </c>
      <c r="L3029" s="31" t="s">
        <v>6825</v>
      </c>
      <c r="M3029" s="32" t="str">
        <f>IF(_xlfn.XLOOKUP(C3029,'Raw Data_OS_22'!$C$5:$C$4516,'Raw Data_OS_22'!$G$5:$G$4516,"New_Claim/ Reopening")= "New_Claim/ Reopening","New_Claim/ Reopening","Old_Claim")</f>
        <v>Old_Claim</v>
      </c>
      <c r="N3029" s="18" t="str">
        <f>IF(M3029=$N$2,IF(J3029=$N$1,"E1","D"),_xlfn.XLOOKUP(C3029,'Raw Data_OS_22'!$C$5:$C$4516,'Raw Data_OS_22'!$O$5:$O$4516))</f>
        <v>A</v>
      </c>
    </row>
    <row r="3030" spans="3:14" x14ac:dyDescent="0.35">
      <c r="C3030" s="26" t="s">
        <v>6846</v>
      </c>
      <c r="D3030" s="14">
        <v>44812</v>
      </c>
      <c r="E3030" s="14">
        <v>44845</v>
      </c>
      <c r="F3030" s="27" t="s">
        <v>4244</v>
      </c>
      <c r="G3030" s="28">
        <v>100000</v>
      </c>
      <c r="H3030" s="29">
        <v>100000</v>
      </c>
      <c r="I3030" s="29">
        <v>1</v>
      </c>
      <c r="J3030" s="30">
        <v>2022</v>
      </c>
      <c r="K3030" s="30">
        <v>2022</v>
      </c>
      <c r="L3030" s="31" t="s">
        <v>6643</v>
      </c>
      <c r="M3030" s="32" t="str">
        <f>IF(_xlfn.XLOOKUP(C3030,'Raw Data_OS_22'!$C$5:$C$4516,'Raw Data_OS_22'!$G$5:$G$4516,"New_Claim/ Reopening")= "New_Claim/ Reopening","New_Claim/ Reopening","Old_Claim")</f>
        <v>Old_Claim</v>
      </c>
      <c r="N3030" s="18" t="str">
        <f>IF(M3030=$N$2,IF(J3030=$N$1,"E1","D"),_xlfn.XLOOKUP(C3030,'Raw Data_OS_22'!$C$5:$C$4516,'Raw Data_OS_22'!$O$5:$O$4516))</f>
        <v>A</v>
      </c>
    </row>
    <row r="3031" spans="3:14" x14ac:dyDescent="0.35">
      <c r="C3031" s="26" t="s">
        <v>6849</v>
      </c>
      <c r="D3031" s="14">
        <v>44812</v>
      </c>
      <c r="E3031" s="14">
        <v>44848</v>
      </c>
      <c r="F3031" s="27" t="s">
        <v>3910</v>
      </c>
      <c r="G3031" s="28">
        <v>20000</v>
      </c>
      <c r="H3031" s="29">
        <v>20000</v>
      </c>
      <c r="I3031" s="29">
        <v>1</v>
      </c>
      <c r="J3031" s="30">
        <v>2022</v>
      </c>
      <c r="K3031" s="30">
        <v>2022</v>
      </c>
      <c r="L3031" s="31" t="s">
        <v>6643</v>
      </c>
      <c r="M3031" s="32" t="str">
        <f>IF(_xlfn.XLOOKUP(C3031,'Raw Data_OS_22'!$C$5:$C$4516,'Raw Data_OS_22'!$G$5:$G$4516,"New_Claim/ Reopening")= "New_Claim/ Reopening","New_Claim/ Reopening","Old_Claim")</f>
        <v>Old_Claim</v>
      </c>
      <c r="N3031" s="18" t="str">
        <f>IF(M3031=$N$2,IF(J3031=$N$1,"E1","D"),_xlfn.XLOOKUP(C3031,'Raw Data_OS_22'!$C$5:$C$4516,'Raw Data_OS_22'!$O$5:$O$4516))</f>
        <v>A</v>
      </c>
    </row>
    <row r="3032" spans="3:14" x14ac:dyDescent="0.35">
      <c r="C3032" s="26" t="s">
        <v>6855</v>
      </c>
      <c r="D3032" s="14">
        <v>44679</v>
      </c>
      <c r="E3032" s="14">
        <v>44853</v>
      </c>
      <c r="F3032" s="27" t="s">
        <v>3910</v>
      </c>
      <c r="G3032" s="28">
        <v>102941.1765</v>
      </c>
      <c r="H3032" s="29">
        <v>102941.1765</v>
      </c>
      <c r="I3032" s="29">
        <v>1</v>
      </c>
      <c r="J3032" s="30">
        <v>2022</v>
      </c>
      <c r="K3032" s="30">
        <v>2022</v>
      </c>
      <c r="L3032" s="31" t="s">
        <v>6406</v>
      </c>
      <c r="M3032" s="32" t="str">
        <f>IF(_xlfn.XLOOKUP(C3032,'Raw Data_OS_22'!$C$5:$C$4516,'Raw Data_OS_22'!$G$5:$G$4516,"New_Claim/ Reopening")= "New_Claim/ Reopening","New_Claim/ Reopening","Old_Claim")</f>
        <v>Old_Claim</v>
      </c>
      <c r="N3032" s="18" t="str">
        <f>IF(M3032=$N$2,IF(J3032=$N$1,"E1","D"),_xlfn.XLOOKUP(C3032,'Raw Data_OS_22'!$C$5:$C$4516,'Raw Data_OS_22'!$O$5:$O$4516))</f>
        <v>A</v>
      </c>
    </row>
    <row r="3033" spans="3:14" x14ac:dyDescent="0.35">
      <c r="C3033" s="26" t="s">
        <v>6859</v>
      </c>
      <c r="D3033" s="14">
        <v>44850</v>
      </c>
      <c r="E3033" s="14">
        <v>44853</v>
      </c>
      <c r="F3033" s="27" t="s">
        <v>3910</v>
      </c>
      <c r="G3033" s="28">
        <v>50000</v>
      </c>
      <c r="H3033" s="29">
        <v>50000</v>
      </c>
      <c r="I3033" s="29">
        <v>1</v>
      </c>
      <c r="J3033" s="30">
        <v>2022</v>
      </c>
      <c r="K3033" s="30">
        <v>2022</v>
      </c>
      <c r="L3033" s="31" t="s">
        <v>6825</v>
      </c>
      <c r="M3033" s="32" t="str">
        <f>IF(_xlfn.XLOOKUP(C3033,'Raw Data_OS_22'!$C$5:$C$4516,'Raw Data_OS_22'!$G$5:$G$4516,"New_Claim/ Reopening")= "New_Claim/ Reopening","New_Claim/ Reopening","Old_Claim")</f>
        <v>Old_Claim</v>
      </c>
      <c r="N3033" s="18" t="str">
        <f>IF(M3033=$N$2,IF(J3033=$N$1,"E1","D"),_xlfn.XLOOKUP(C3033,'Raw Data_OS_22'!$C$5:$C$4516,'Raw Data_OS_22'!$O$5:$O$4516))</f>
        <v>A</v>
      </c>
    </row>
    <row r="3034" spans="3:14" x14ac:dyDescent="0.35">
      <c r="C3034" s="26" t="s">
        <v>6862</v>
      </c>
      <c r="D3034" s="14">
        <v>44857</v>
      </c>
      <c r="E3034" s="14">
        <v>44859</v>
      </c>
      <c r="F3034" s="27" t="s">
        <v>3910</v>
      </c>
      <c r="G3034" s="28">
        <v>100000</v>
      </c>
      <c r="H3034" s="29">
        <v>100000</v>
      </c>
      <c r="I3034" s="29">
        <v>1</v>
      </c>
      <c r="J3034" s="30">
        <v>2022</v>
      </c>
      <c r="K3034" s="30">
        <v>2022</v>
      </c>
      <c r="L3034" s="31" t="s">
        <v>6825</v>
      </c>
      <c r="M3034" s="32" t="str">
        <f>IF(_xlfn.XLOOKUP(C3034,'Raw Data_OS_22'!$C$5:$C$4516,'Raw Data_OS_22'!$G$5:$G$4516,"New_Claim/ Reopening")= "New_Claim/ Reopening","New_Claim/ Reopening","Old_Claim")</f>
        <v>Old_Claim</v>
      </c>
      <c r="N3034" s="18" t="str">
        <f>IF(M3034=$N$2,IF(J3034=$N$1,"E1","D"),_xlfn.XLOOKUP(C3034,'Raw Data_OS_22'!$C$5:$C$4516,'Raw Data_OS_22'!$O$5:$O$4516))</f>
        <v>A</v>
      </c>
    </row>
    <row r="3035" spans="3:14" x14ac:dyDescent="0.35">
      <c r="C3035" s="26" t="s">
        <v>6869</v>
      </c>
      <c r="D3035" s="14">
        <v>44857</v>
      </c>
      <c r="E3035" s="14">
        <v>44858</v>
      </c>
      <c r="F3035" s="27" t="s">
        <v>3910</v>
      </c>
      <c r="G3035" s="28">
        <v>125000</v>
      </c>
      <c r="H3035" s="29">
        <v>125000</v>
      </c>
      <c r="I3035" s="29">
        <v>1</v>
      </c>
      <c r="J3035" s="30">
        <v>2022</v>
      </c>
      <c r="K3035" s="30">
        <v>2022</v>
      </c>
      <c r="L3035" s="31" t="s">
        <v>6825</v>
      </c>
      <c r="M3035" s="32" t="str">
        <f>IF(_xlfn.XLOOKUP(C3035,'Raw Data_OS_22'!$C$5:$C$4516,'Raw Data_OS_22'!$G$5:$G$4516,"New_Claim/ Reopening")= "New_Claim/ Reopening","New_Claim/ Reopening","Old_Claim")</f>
        <v>Old_Claim</v>
      </c>
      <c r="N3035" s="18" t="str">
        <f>IF(M3035=$N$2,IF(J3035=$N$1,"E1","D"),_xlfn.XLOOKUP(C3035,'Raw Data_OS_22'!$C$5:$C$4516,'Raw Data_OS_22'!$O$5:$O$4516))</f>
        <v>B2</v>
      </c>
    </row>
    <row r="3036" spans="3:14" x14ac:dyDescent="0.35">
      <c r="C3036" s="26" t="s">
        <v>6871</v>
      </c>
      <c r="D3036" s="14">
        <v>44808</v>
      </c>
      <c r="E3036" s="14">
        <v>44858</v>
      </c>
      <c r="F3036" s="27" t="s">
        <v>3908</v>
      </c>
      <c r="G3036" s="28">
        <v>100000</v>
      </c>
      <c r="H3036" s="29">
        <v>100000</v>
      </c>
      <c r="I3036" s="29">
        <v>1</v>
      </c>
      <c r="J3036" s="30">
        <v>2022</v>
      </c>
      <c r="K3036" s="30">
        <v>2022</v>
      </c>
      <c r="L3036" s="31" t="s">
        <v>6643</v>
      </c>
      <c r="M3036" s="32" t="str">
        <f>IF(_xlfn.XLOOKUP(C3036,'Raw Data_OS_22'!$C$5:$C$4516,'Raw Data_OS_22'!$G$5:$G$4516,"New_Claim/ Reopening")= "New_Claim/ Reopening","New_Claim/ Reopening","Old_Claim")</f>
        <v>Old_Claim</v>
      </c>
      <c r="N3036" s="18" t="str">
        <f>IF(M3036=$N$2,IF(J3036=$N$1,"E1","D"),_xlfn.XLOOKUP(C3036,'Raw Data_OS_22'!$C$5:$C$4516,'Raw Data_OS_22'!$O$5:$O$4516))</f>
        <v>A</v>
      </c>
    </row>
    <row r="3037" spans="3:14" x14ac:dyDescent="0.35">
      <c r="C3037" s="26" t="s">
        <v>6873</v>
      </c>
      <c r="D3037" s="14">
        <v>44848</v>
      </c>
      <c r="E3037" s="14">
        <v>44860</v>
      </c>
      <c r="F3037" s="27" t="s">
        <v>3910</v>
      </c>
      <c r="G3037" s="28">
        <v>80000</v>
      </c>
      <c r="H3037" s="29">
        <v>80000</v>
      </c>
      <c r="I3037" s="29">
        <v>1</v>
      </c>
      <c r="J3037" s="30">
        <v>2022</v>
      </c>
      <c r="K3037" s="30">
        <v>2022</v>
      </c>
      <c r="L3037" s="31" t="s">
        <v>6825</v>
      </c>
      <c r="M3037" s="32" t="str">
        <f>IF(_xlfn.XLOOKUP(C3037,'Raw Data_OS_22'!$C$5:$C$4516,'Raw Data_OS_22'!$G$5:$G$4516,"New_Claim/ Reopening")= "New_Claim/ Reopening","New_Claim/ Reopening","Old_Claim")</f>
        <v>Old_Claim</v>
      </c>
      <c r="N3037" s="18" t="str">
        <f>IF(M3037=$N$2,IF(J3037=$N$1,"E1","D"),_xlfn.XLOOKUP(C3037,'Raw Data_OS_22'!$C$5:$C$4516,'Raw Data_OS_22'!$O$5:$O$4516))</f>
        <v>A</v>
      </c>
    </row>
    <row r="3038" spans="3:14" x14ac:dyDescent="0.35">
      <c r="C3038" s="26" t="s">
        <v>6874</v>
      </c>
      <c r="D3038" s="14">
        <v>44367</v>
      </c>
      <c r="E3038" s="14">
        <v>44861</v>
      </c>
      <c r="F3038" s="27" t="s">
        <v>3910</v>
      </c>
      <c r="G3038" s="28">
        <v>363600</v>
      </c>
      <c r="H3038" s="29">
        <v>363600</v>
      </c>
      <c r="I3038" s="29">
        <v>1</v>
      </c>
      <c r="J3038" s="30">
        <v>2021</v>
      </c>
      <c r="K3038" s="30">
        <v>2022</v>
      </c>
      <c r="L3038" s="31" t="s">
        <v>2250</v>
      </c>
      <c r="M3038" s="32" t="str">
        <f>IF(_xlfn.XLOOKUP(C3038,'Raw Data_OS_22'!$C$5:$C$4516,'Raw Data_OS_22'!$G$5:$G$4516,"New_Claim/ Reopening")= "New_Claim/ Reopening","New_Claim/ Reopening","Old_Claim")</f>
        <v>Old_Claim</v>
      </c>
      <c r="N3038" s="18" t="str">
        <f>IF(M3038=$N$2,IF(J3038=$N$1,"E1","D"),_xlfn.XLOOKUP(C3038,'Raw Data_OS_22'!$C$5:$C$4516,'Raw Data_OS_22'!$O$5:$O$4516))</f>
        <v>B1</v>
      </c>
    </row>
    <row r="3039" spans="3:14" x14ac:dyDescent="0.35">
      <c r="C3039" s="26" t="s">
        <v>6877</v>
      </c>
      <c r="D3039" s="14">
        <v>44853</v>
      </c>
      <c r="E3039" s="14">
        <v>44861</v>
      </c>
      <c r="F3039" s="27" t="s">
        <v>3910</v>
      </c>
      <c r="G3039" s="28">
        <v>100000</v>
      </c>
      <c r="H3039" s="29">
        <v>100000</v>
      </c>
      <c r="I3039" s="29">
        <v>1</v>
      </c>
      <c r="J3039" s="30">
        <v>2022</v>
      </c>
      <c r="K3039" s="30">
        <v>2022</v>
      </c>
      <c r="L3039" s="31" t="s">
        <v>6825</v>
      </c>
      <c r="M3039" s="32" t="str">
        <f>IF(_xlfn.XLOOKUP(C3039,'Raw Data_OS_22'!$C$5:$C$4516,'Raw Data_OS_22'!$G$5:$G$4516,"New_Claim/ Reopening")= "New_Claim/ Reopening","New_Claim/ Reopening","Old_Claim")</f>
        <v>Old_Claim</v>
      </c>
      <c r="N3039" s="18" t="str">
        <f>IF(M3039=$N$2,IF(J3039=$N$1,"E1","D"),_xlfn.XLOOKUP(C3039,'Raw Data_OS_22'!$C$5:$C$4516,'Raw Data_OS_22'!$O$5:$O$4516))</f>
        <v>A</v>
      </c>
    </row>
    <row r="3040" spans="3:14" x14ac:dyDescent="0.35">
      <c r="C3040" s="26" t="s">
        <v>6882</v>
      </c>
      <c r="D3040" s="14">
        <v>44860</v>
      </c>
      <c r="E3040" s="14">
        <v>44861</v>
      </c>
      <c r="F3040" s="27" t="s">
        <v>3910</v>
      </c>
      <c r="G3040" s="28">
        <v>100000</v>
      </c>
      <c r="H3040" s="29">
        <v>100000</v>
      </c>
      <c r="I3040" s="29">
        <v>1</v>
      </c>
      <c r="J3040" s="30">
        <v>2022</v>
      </c>
      <c r="K3040" s="30">
        <v>2022</v>
      </c>
      <c r="L3040" s="31" t="s">
        <v>6825</v>
      </c>
      <c r="M3040" s="32" t="str">
        <f>IF(_xlfn.XLOOKUP(C3040,'Raw Data_OS_22'!$C$5:$C$4516,'Raw Data_OS_22'!$G$5:$G$4516,"New_Claim/ Reopening")= "New_Claim/ Reopening","New_Claim/ Reopening","Old_Claim")</f>
        <v>Old_Claim</v>
      </c>
      <c r="N3040" s="18" t="str">
        <f>IF(M3040=$N$2,IF(J3040=$N$1,"E1","D"),_xlfn.XLOOKUP(C3040,'Raw Data_OS_22'!$C$5:$C$4516,'Raw Data_OS_22'!$O$5:$O$4516))</f>
        <v>A</v>
      </c>
    </row>
    <row r="3041" spans="3:14" x14ac:dyDescent="0.35">
      <c r="C3041" s="26" t="s">
        <v>6883</v>
      </c>
      <c r="D3041" s="14">
        <v>44675</v>
      </c>
      <c r="E3041" s="14">
        <v>44865</v>
      </c>
      <c r="F3041" s="27" t="s">
        <v>3910</v>
      </c>
      <c r="G3041" s="28">
        <v>801857.58539999998</v>
      </c>
      <c r="H3041" s="29">
        <v>801857.58539999998</v>
      </c>
      <c r="I3041" s="29">
        <v>1</v>
      </c>
      <c r="J3041" s="30">
        <v>2022</v>
      </c>
      <c r="K3041" s="30">
        <v>2022</v>
      </c>
      <c r="L3041" s="31" t="s">
        <v>6406</v>
      </c>
      <c r="M3041" s="32" t="str">
        <f>IF(_xlfn.XLOOKUP(C3041,'Raw Data_OS_22'!$C$5:$C$4516,'Raw Data_OS_22'!$G$5:$G$4516,"New_Claim/ Reopening")= "New_Claim/ Reopening","New_Claim/ Reopening","Old_Claim")</f>
        <v>Old_Claim</v>
      </c>
      <c r="N3041" s="18" t="str">
        <f>IF(M3041=$N$2,IF(J3041=$N$1,"E1","D"),_xlfn.XLOOKUP(C3041,'Raw Data_OS_22'!$C$5:$C$4516,'Raw Data_OS_22'!$O$5:$O$4516))</f>
        <v>A</v>
      </c>
    </row>
    <row r="3042" spans="3:14" x14ac:dyDescent="0.35">
      <c r="C3042" s="26" t="s">
        <v>6884</v>
      </c>
      <c r="D3042" s="14">
        <v>44858</v>
      </c>
      <c r="E3042" s="14">
        <v>44866</v>
      </c>
      <c r="F3042" s="27" t="s">
        <v>3910</v>
      </c>
      <c r="G3042" s="28">
        <v>100000</v>
      </c>
      <c r="H3042" s="29">
        <v>100000</v>
      </c>
      <c r="I3042" s="29">
        <v>1</v>
      </c>
      <c r="J3042" s="30">
        <v>2022</v>
      </c>
      <c r="K3042" s="30">
        <v>2022</v>
      </c>
      <c r="L3042" s="31" t="s">
        <v>6825</v>
      </c>
      <c r="M3042" s="32" t="str">
        <f>IF(_xlfn.XLOOKUP(C3042,'Raw Data_OS_22'!$C$5:$C$4516,'Raw Data_OS_22'!$G$5:$G$4516,"New_Claim/ Reopening")= "New_Claim/ Reopening","New_Claim/ Reopening","Old_Claim")</f>
        <v>Old_Claim</v>
      </c>
      <c r="N3042" s="18" t="str">
        <f>IF(M3042=$N$2,IF(J3042=$N$1,"E1","D"),_xlfn.XLOOKUP(C3042,'Raw Data_OS_22'!$C$5:$C$4516,'Raw Data_OS_22'!$O$5:$O$4516))</f>
        <v>A</v>
      </c>
    </row>
    <row r="3043" spans="3:14" x14ac:dyDescent="0.35">
      <c r="C3043" s="26" t="s">
        <v>6885</v>
      </c>
      <c r="D3043" s="14">
        <v>44865</v>
      </c>
      <c r="E3043" s="14">
        <v>44866</v>
      </c>
      <c r="F3043" s="27" t="s">
        <v>3910</v>
      </c>
      <c r="G3043" s="28">
        <v>80000</v>
      </c>
      <c r="H3043" s="29">
        <v>80000</v>
      </c>
      <c r="I3043" s="29">
        <v>1</v>
      </c>
      <c r="J3043" s="30">
        <v>2022</v>
      </c>
      <c r="K3043" s="30">
        <v>2022</v>
      </c>
      <c r="L3043" s="31" t="s">
        <v>6825</v>
      </c>
      <c r="M3043" s="32" t="str">
        <f>IF(_xlfn.XLOOKUP(C3043,'Raw Data_OS_22'!$C$5:$C$4516,'Raw Data_OS_22'!$G$5:$G$4516,"New_Claim/ Reopening")= "New_Claim/ Reopening","New_Claim/ Reopening","Old_Claim")</f>
        <v>Old_Claim</v>
      </c>
      <c r="N3043" s="18" t="str">
        <f>IF(M3043=$N$2,IF(J3043=$N$1,"E1","D"),_xlfn.XLOOKUP(C3043,'Raw Data_OS_22'!$C$5:$C$4516,'Raw Data_OS_22'!$O$5:$O$4516))</f>
        <v>A</v>
      </c>
    </row>
    <row r="3044" spans="3:14" x14ac:dyDescent="0.35">
      <c r="C3044" s="26" t="s">
        <v>6886</v>
      </c>
      <c r="D3044" s="14">
        <v>44842</v>
      </c>
      <c r="E3044" s="14">
        <v>44867</v>
      </c>
      <c r="F3044" s="27" t="s">
        <v>3910</v>
      </c>
      <c r="G3044" s="28">
        <v>20000</v>
      </c>
      <c r="H3044" s="29">
        <v>20000</v>
      </c>
      <c r="I3044" s="29">
        <v>1</v>
      </c>
      <c r="J3044" s="30">
        <v>2022</v>
      </c>
      <c r="K3044" s="30">
        <v>2022</v>
      </c>
      <c r="L3044" s="31" t="s">
        <v>6825</v>
      </c>
      <c r="M3044" s="32" t="str">
        <f>IF(_xlfn.XLOOKUP(C3044,'Raw Data_OS_22'!$C$5:$C$4516,'Raw Data_OS_22'!$G$5:$G$4516,"New_Claim/ Reopening")= "New_Claim/ Reopening","New_Claim/ Reopening","Old_Claim")</f>
        <v>Old_Claim</v>
      </c>
      <c r="N3044" s="18" t="str">
        <f>IF(M3044=$N$2,IF(J3044=$N$1,"E1","D"),_xlfn.XLOOKUP(C3044,'Raw Data_OS_22'!$C$5:$C$4516,'Raw Data_OS_22'!$O$5:$O$4516))</f>
        <v>A</v>
      </c>
    </row>
    <row r="3045" spans="3:14" x14ac:dyDescent="0.35">
      <c r="C3045" s="26" t="s">
        <v>6891</v>
      </c>
      <c r="D3045" s="14">
        <v>44788</v>
      </c>
      <c r="E3045" s="14">
        <v>44865</v>
      </c>
      <c r="F3045" s="27" t="s">
        <v>4214</v>
      </c>
      <c r="G3045" s="28">
        <v>100000</v>
      </c>
      <c r="H3045" s="29">
        <v>100000</v>
      </c>
      <c r="I3045" s="29">
        <v>1</v>
      </c>
      <c r="J3045" s="30">
        <v>2022</v>
      </c>
      <c r="K3045" s="30">
        <v>2022</v>
      </c>
      <c r="L3045" s="31" t="s">
        <v>6643</v>
      </c>
      <c r="M3045" s="32" t="str">
        <f>IF(_xlfn.XLOOKUP(C3045,'Raw Data_OS_22'!$C$5:$C$4516,'Raw Data_OS_22'!$G$5:$G$4516,"New_Claim/ Reopening")= "New_Claim/ Reopening","New_Claim/ Reopening","Old_Claim")</f>
        <v>Old_Claim</v>
      </c>
      <c r="N3045" s="18" t="str">
        <f>IF(M3045=$N$2,IF(J3045=$N$1,"E1","D"),_xlfn.XLOOKUP(C3045,'Raw Data_OS_22'!$C$5:$C$4516,'Raw Data_OS_22'!$O$5:$O$4516))</f>
        <v>A</v>
      </c>
    </row>
    <row r="3046" spans="3:14" x14ac:dyDescent="0.35">
      <c r="C3046" s="26" t="s">
        <v>6894</v>
      </c>
      <c r="D3046" s="14">
        <v>44867</v>
      </c>
      <c r="E3046" s="14">
        <v>44869</v>
      </c>
      <c r="F3046" s="27" t="s">
        <v>3908</v>
      </c>
      <c r="G3046" s="28">
        <v>10000</v>
      </c>
      <c r="H3046" s="29">
        <v>10000</v>
      </c>
      <c r="I3046" s="29">
        <v>1</v>
      </c>
      <c r="J3046" s="30">
        <v>2022</v>
      </c>
      <c r="K3046" s="30">
        <v>2022</v>
      </c>
      <c r="L3046" s="31" t="s">
        <v>6825</v>
      </c>
      <c r="M3046" s="32" t="str">
        <f>IF(_xlfn.XLOOKUP(C3046,'Raw Data_OS_22'!$C$5:$C$4516,'Raw Data_OS_22'!$G$5:$G$4516,"New_Claim/ Reopening")= "New_Claim/ Reopening","New_Claim/ Reopening","Old_Claim")</f>
        <v>Old_Claim</v>
      </c>
      <c r="N3046" s="18" t="str">
        <f>IF(M3046=$N$2,IF(J3046=$N$1,"E1","D"),_xlfn.XLOOKUP(C3046,'Raw Data_OS_22'!$C$5:$C$4516,'Raw Data_OS_22'!$O$5:$O$4516))</f>
        <v>A</v>
      </c>
    </row>
    <row r="3047" spans="3:14" x14ac:dyDescent="0.35">
      <c r="C3047" s="26" t="s">
        <v>7220</v>
      </c>
      <c r="D3047" s="14">
        <v>44420</v>
      </c>
      <c r="E3047" s="14">
        <v>44873</v>
      </c>
      <c r="F3047" s="27" t="s">
        <v>658</v>
      </c>
      <c r="G3047" s="28">
        <v>10000</v>
      </c>
      <c r="H3047" s="29">
        <v>10000</v>
      </c>
      <c r="I3047" s="29">
        <v>1</v>
      </c>
      <c r="J3047" s="30">
        <v>2021</v>
      </c>
      <c r="K3047" s="30">
        <v>2022</v>
      </c>
      <c r="L3047" s="31" t="s">
        <v>3073</v>
      </c>
      <c r="M3047" s="32" t="str">
        <f>IF(_xlfn.XLOOKUP(C3047,'Raw Data_OS_22'!$C$5:$C$4516,'Raw Data_OS_22'!$G$5:$G$4516,"New_Claim/ Reopening")= "New_Claim/ Reopening","New_Claim/ Reopening","Old_Claim")</f>
        <v>New_Claim/ Reopening</v>
      </c>
      <c r="N3047" s="18" t="str">
        <f>IF(M3047=$N$2,IF(J3047=$N$1,"E1","D"),_xlfn.XLOOKUP(C3047,'Raw Data_OS_22'!$C$5:$C$4516,'Raw Data_OS_22'!$O$5:$O$4516))</f>
        <v>D</v>
      </c>
    </row>
    <row r="3048" spans="3:14" x14ac:dyDescent="0.35">
      <c r="C3048" s="26" t="s">
        <v>6908</v>
      </c>
      <c r="D3048" s="14">
        <v>44852</v>
      </c>
      <c r="E3048" s="14">
        <v>44865</v>
      </c>
      <c r="F3048" s="27" t="s">
        <v>3910</v>
      </c>
      <c r="G3048" s="28">
        <v>50000</v>
      </c>
      <c r="H3048" s="29">
        <v>50000</v>
      </c>
      <c r="I3048" s="29">
        <v>1</v>
      </c>
      <c r="J3048" s="30">
        <v>2022</v>
      </c>
      <c r="K3048" s="30">
        <v>2022</v>
      </c>
      <c r="L3048" s="31" t="s">
        <v>6825</v>
      </c>
      <c r="M3048" s="32" t="str">
        <f>IF(_xlfn.XLOOKUP(C3048,'Raw Data_OS_22'!$C$5:$C$4516,'Raw Data_OS_22'!$G$5:$G$4516,"New_Claim/ Reopening")= "New_Claim/ Reopening","New_Claim/ Reopening","Old_Claim")</f>
        <v>Old_Claim</v>
      </c>
      <c r="N3048" s="18" t="str">
        <f>IF(M3048=$N$2,IF(J3048=$N$1,"E1","D"),_xlfn.XLOOKUP(C3048,'Raw Data_OS_22'!$C$5:$C$4516,'Raw Data_OS_22'!$O$5:$O$4516))</f>
        <v>A</v>
      </c>
    </row>
    <row r="3049" spans="3:14" x14ac:dyDescent="0.35">
      <c r="C3049" s="26" t="s">
        <v>6909</v>
      </c>
      <c r="D3049" s="14">
        <v>44514</v>
      </c>
      <c r="E3049" s="14">
        <v>44882</v>
      </c>
      <c r="F3049" s="27" t="s">
        <v>3910</v>
      </c>
      <c r="G3049" s="28">
        <v>534571.72360000003</v>
      </c>
      <c r="H3049" s="29">
        <v>534571.72360000003</v>
      </c>
      <c r="I3049" s="29">
        <v>1</v>
      </c>
      <c r="J3049" s="30">
        <v>2021</v>
      </c>
      <c r="K3049" s="30">
        <v>2022</v>
      </c>
      <c r="L3049" s="31" t="s">
        <v>3138</v>
      </c>
      <c r="M3049" s="32" t="str">
        <f>IF(_xlfn.XLOOKUP(C3049,'Raw Data_OS_22'!$C$5:$C$4516,'Raw Data_OS_22'!$G$5:$G$4516,"New_Claim/ Reopening")= "New_Claim/ Reopening","New_Claim/ Reopening","Old_Claim")</f>
        <v>Old_Claim</v>
      </c>
      <c r="N3049" s="18" t="str">
        <f>IF(M3049=$N$2,IF(J3049=$N$1,"E1","D"),_xlfn.XLOOKUP(C3049,'Raw Data_OS_22'!$C$5:$C$4516,'Raw Data_OS_22'!$O$5:$O$4516))</f>
        <v>A</v>
      </c>
    </row>
    <row r="3050" spans="3:14" x14ac:dyDescent="0.35">
      <c r="C3050" s="26" t="s">
        <v>6911</v>
      </c>
      <c r="D3050" s="14">
        <v>44596</v>
      </c>
      <c r="E3050" s="14">
        <v>44882</v>
      </c>
      <c r="F3050" s="27" t="s">
        <v>3910</v>
      </c>
      <c r="G3050" s="28">
        <v>208823.5294</v>
      </c>
      <c r="H3050" s="29">
        <v>208823.5294</v>
      </c>
      <c r="I3050" s="29">
        <v>1</v>
      </c>
      <c r="J3050" s="30">
        <v>2022</v>
      </c>
      <c r="K3050" s="30">
        <v>2022</v>
      </c>
      <c r="L3050" s="31" t="s">
        <v>6021</v>
      </c>
      <c r="M3050" s="32" t="str">
        <f>IF(_xlfn.XLOOKUP(C3050,'Raw Data_OS_22'!$C$5:$C$4516,'Raw Data_OS_22'!$G$5:$G$4516,"New_Claim/ Reopening")= "New_Claim/ Reopening","New_Claim/ Reopening","Old_Claim")</f>
        <v>Old_Claim</v>
      </c>
      <c r="N3050" s="18" t="str">
        <f>IF(M3050=$N$2,IF(J3050=$N$1,"E1","D"),_xlfn.XLOOKUP(C3050,'Raw Data_OS_22'!$C$5:$C$4516,'Raw Data_OS_22'!$O$5:$O$4516))</f>
        <v>A</v>
      </c>
    </row>
    <row r="3051" spans="3:14" x14ac:dyDescent="0.35">
      <c r="C3051" s="26" t="s">
        <v>6915</v>
      </c>
      <c r="D3051" s="14">
        <v>44294</v>
      </c>
      <c r="E3051" s="14">
        <v>44883</v>
      </c>
      <c r="F3051" s="27" t="s">
        <v>3908</v>
      </c>
      <c r="G3051" s="28">
        <v>800000</v>
      </c>
      <c r="H3051" s="29">
        <v>800000</v>
      </c>
      <c r="I3051" s="29">
        <v>1</v>
      </c>
      <c r="J3051" s="30">
        <v>2021</v>
      </c>
      <c r="K3051" s="30">
        <v>2022</v>
      </c>
      <c r="L3051" s="31" t="s">
        <v>2250</v>
      </c>
      <c r="M3051" s="32" t="str">
        <f>IF(_xlfn.XLOOKUP(C3051,'Raw Data_OS_22'!$C$5:$C$4516,'Raw Data_OS_22'!$G$5:$G$4516,"New_Claim/ Reopening")= "New_Claim/ Reopening","New_Claim/ Reopening","Old_Claim")</f>
        <v>Old_Claim</v>
      </c>
      <c r="N3051" s="18" t="str">
        <f>IF(M3051=$N$2,IF(J3051=$N$1,"E1","D"),_xlfn.XLOOKUP(C3051,'Raw Data_OS_22'!$C$5:$C$4516,'Raw Data_OS_22'!$O$5:$O$4516))</f>
        <v>B1</v>
      </c>
    </row>
    <row r="3052" spans="3:14" x14ac:dyDescent="0.35">
      <c r="C3052" s="26" t="s">
        <v>7221</v>
      </c>
      <c r="D3052" s="14">
        <v>44880</v>
      </c>
      <c r="E3052" s="14">
        <v>44886</v>
      </c>
      <c r="F3052" s="27" t="s">
        <v>3910</v>
      </c>
      <c r="G3052" s="28">
        <v>252500</v>
      </c>
      <c r="H3052" s="29">
        <v>252500</v>
      </c>
      <c r="I3052" s="29">
        <v>1</v>
      </c>
      <c r="J3052" s="30">
        <v>2022</v>
      </c>
      <c r="K3052" s="30">
        <v>2022</v>
      </c>
      <c r="L3052" s="31" t="s">
        <v>6825</v>
      </c>
      <c r="M3052" s="32" t="str">
        <f>IF(_xlfn.XLOOKUP(C3052,'Raw Data_OS_22'!$C$5:$C$4516,'Raw Data_OS_22'!$G$5:$G$4516,"New_Claim/ Reopening")= "New_Claim/ Reopening","New_Claim/ Reopening","Old_Claim")</f>
        <v>New_Claim/ Reopening</v>
      </c>
      <c r="N3052" s="18" t="str">
        <f>IF(M3052=$N$2,IF(J3052=$N$1,"E1","D"),_xlfn.XLOOKUP(C3052,'Raw Data_OS_22'!$C$5:$C$4516,'Raw Data_OS_22'!$O$5:$O$4516))</f>
        <v>D</v>
      </c>
    </row>
    <row r="3053" spans="3:14" x14ac:dyDescent="0.35">
      <c r="C3053" s="26" t="s">
        <v>6921</v>
      </c>
      <c r="D3053" s="14">
        <v>44869</v>
      </c>
      <c r="E3053" s="14">
        <v>44890</v>
      </c>
      <c r="F3053" s="27" t="s">
        <v>3910</v>
      </c>
      <c r="G3053" s="28">
        <v>65882.352939999997</v>
      </c>
      <c r="H3053" s="29">
        <v>65882.352939999997</v>
      </c>
      <c r="I3053" s="29">
        <v>1</v>
      </c>
      <c r="J3053" s="30">
        <v>2022</v>
      </c>
      <c r="K3053" s="30">
        <v>2022</v>
      </c>
      <c r="L3053" s="31" t="s">
        <v>6825</v>
      </c>
      <c r="M3053" s="32" t="str">
        <f>IF(_xlfn.XLOOKUP(C3053,'Raw Data_OS_22'!$C$5:$C$4516,'Raw Data_OS_22'!$G$5:$G$4516,"New_Claim/ Reopening")= "New_Claim/ Reopening","New_Claim/ Reopening","Old_Claim")</f>
        <v>Old_Claim</v>
      </c>
      <c r="N3053" s="18" t="str">
        <f>IF(M3053=$N$2,IF(J3053=$N$1,"E1","D"),_xlfn.XLOOKUP(C3053,'Raw Data_OS_22'!$C$5:$C$4516,'Raw Data_OS_22'!$O$5:$O$4516))</f>
        <v>A</v>
      </c>
    </row>
    <row r="3054" spans="3:14" x14ac:dyDescent="0.35">
      <c r="C3054" s="26" t="s">
        <v>6925</v>
      </c>
      <c r="D3054" s="14">
        <v>44889</v>
      </c>
      <c r="E3054" s="14">
        <v>44894</v>
      </c>
      <c r="F3054" s="27" t="s">
        <v>3908</v>
      </c>
      <c r="G3054" s="28">
        <v>100000</v>
      </c>
      <c r="H3054" s="29">
        <v>100000</v>
      </c>
      <c r="I3054" s="29">
        <v>1</v>
      </c>
      <c r="J3054" s="30">
        <v>2022</v>
      </c>
      <c r="K3054" s="30">
        <v>2022</v>
      </c>
      <c r="L3054" s="31" t="s">
        <v>6825</v>
      </c>
      <c r="M3054" s="32" t="str">
        <f>IF(_xlfn.XLOOKUP(C3054,'Raw Data_OS_22'!$C$5:$C$4516,'Raw Data_OS_22'!$G$5:$G$4516,"New_Claim/ Reopening")= "New_Claim/ Reopening","New_Claim/ Reopening","Old_Claim")</f>
        <v>Old_Claim</v>
      </c>
      <c r="N3054" s="18" t="str">
        <f>IF(M3054=$N$2,IF(J3054=$N$1,"E1","D"),_xlfn.XLOOKUP(C3054,'Raw Data_OS_22'!$C$5:$C$4516,'Raw Data_OS_22'!$O$5:$O$4516))</f>
        <v>A</v>
      </c>
    </row>
    <row r="3055" spans="3:14" x14ac:dyDescent="0.35">
      <c r="C3055" s="26" t="s">
        <v>6936</v>
      </c>
      <c r="D3055" s="14">
        <v>44414</v>
      </c>
      <c r="E3055" s="14">
        <v>44894</v>
      </c>
      <c r="F3055" s="27" t="s">
        <v>4244</v>
      </c>
      <c r="G3055" s="28">
        <v>10000</v>
      </c>
      <c r="H3055" s="29">
        <v>10000</v>
      </c>
      <c r="I3055" s="29">
        <v>1</v>
      </c>
      <c r="J3055" s="30">
        <v>2021</v>
      </c>
      <c r="K3055" s="30">
        <v>2022</v>
      </c>
      <c r="L3055" s="31" t="s">
        <v>3073</v>
      </c>
      <c r="M3055" s="32" t="str">
        <f>IF(_xlfn.XLOOKUP(C3055,'Raw Data_OS_22'!$C$5:$C$4516,'Raw Data_OS_22'!$G$5:$G$4516,"New_Claim/ Reopening")= "New_Claim/ Reopening","New_Claim/ Reopening","Old_Claim")</f>
        <v>Old_Claim</v>
      </c>
      <c r="N3055" s="18" t="str">
        <f>IF(M3055=$N$2,IF(J3055=$N$1,"E1","D"),_xlfn.XLOOKUP(C3055,'Raw Data_OS_22'!$C$5:$C$4516,'Raw Data_OS_22'!$O$5:$O$4516))</f>
        <v>B1</v>
      </c>
    </row>
    <row r="3056" spans="3:14" x14ac:dyDescent="0.35">
      <c r="C3056" s="26" t="s">
        <v>6943</v>
      </c>
      <c r="D3056" s="14">
        <v>44895</v>
      </c>
      <c r="E3056" s="14">
        <v>44900</v>
      </c>
      <c r="F3056" s="27" t="s">
        <v>3910</v>
      </c>
      <c r="G3056" s="28">
        <v>100000</v>
      </c>
      <c r="H3056" s="29">
        <v>100000</v>
      </c>
      <c r="I3056" s="29">
        <v>1</v>
      </c>
      <c r="J3056" s="30">
        <v>2022</v>
      </c>
      <c r="K3056" s="30">
        <v>2022</v>
      </c>
      <c r="L3056" s="31" t="s">
        <v>6825</v>
      </c>
      <c r="M3056" s="32" t="str">
        <f>IF(_xlfn.XLOOKUP(C3056,'Raw Data_OS_22'!$C$5:$C$4516,'Raw Data_OS_22'!$G$5:$G$4516,"New_Claim/ Reopening")= "New_Claim/ Reopening","New_Claim/ Reopening","Old_Claim")</f>
        <v>Old_Claim</v>
      </c>
      <c r="N3056" s="18" t="str">
        <f>IF(M3056=$N$2,IF(J3056=$N$1,"E1","D"),_xlfn.XLOOKUP(C3056,'Raw Data_OS_22'!$C$5:$C$4516,'Raw Data_OS_22'!$O$5:$O$4516))</f>
        <v>A</v>
      </c>
    </row>
    <row r="3057" spans="3:14" x14ac:dyDescent="0.35">
      <c r="C3057" s="26" t="s">
        <v>6952</v>
      </c>
      <c r="D3057" s="14">
        <v>44881</v>
      </c>
      <c r="E3057" s="14">
        <v>44909</v>
      </c>
      <c r="F3057" s="27" t="s">
        <v>4263</v>
      </c>
      <c r="G3057" s="28">
        <v>50000</v>
      </c>
      <c r="H3057" s="29">
        <v>50000</v>
      </c>
      <c r="I3057" s="29">
        <v>1</v>
      </c>
      <c r="J3057" s="30">
        <v>2022</v>
      </c>
      <c r="K3057" s="30">
        <v>2022</v>
      </c>
      <c r="L3057" s="31" t="s">
        <v>6825</v>
      </c>
      <c r="M3057" s="32" t="str">
        <f>IF(_xlfn.XLOOKUP(C3057,'Raw Data_OS_22'!$C$5:$C$4516,'Raw Data_OS_22'!$G$5:$G$4516,"New_Claim/ Reopening")= "New_Claim/ Reopening","New_Claim/ Reopening","Old_Claim")</f>
        <v>Old_Claim</v>
      </c>
      <c r="N3057" s="18" t="str">
        <f>IF(M3057=$N$2,IF(J3057=$N$1,"E1","D"),_xlfn.XLOOKUP(C3057,'Raw Data_OS_22'!$C$5:$C$4516,'Raw Data_OS_22'!$O$5:$O$4516))</f>
        <v>A</v>
      </c>
    </row>
    <row r="3058" spans="3:14" x14ac:dyDescent="0.35">
      <c r="C3058" s="26" t="s">
        <v>6954</v>
      </c>
      <c r="D3058" s="14">
        <v>44801</v>
      </c>
      <c r="E3058" s="14">
        <v>44848</v>
      </c>
      <c r="F3058" s="27" t="s">
        <v>3908</v>
      </c>
      <c r="G3058" s="28">
        <v>50000</v>
      </c>
      <c r="H3058" s="29">
        <v>50000</v>
      </c>
      <c r="I3058" s="29">
        <v>1</v>
      </c>
      <c r="J3058" s="30">
        <v>2022</v>
      </c>
      <c r="K3058" s="30">
        <v>2022</v>
      </c>
      <c r="L3058" s="31" t="s">
        <v>6643</v>
      </c>
      <c r="M3058" s="32" t="str">
        <f>IF(_xlfn.XLOOKUP(C3058,'Raw Data_OS_22'!$C$5:$C$4516,'Raw Data_OS_22'!$G$5:$G$4516,"New_Claim/ Reopening")= "New_Claim/ Reopening","New_Claim/ Reopening","Old_Claim")</f>
        <v>Old_Claim</v>
      </c>
      <c r="N3058" s="18" t="str">
        <f>IF(M3058=$N$2,IF(J3058=$N$1,"E1","D"),_xlfn.XLOOKUP(C3058,'Raw Data_OS_22'!$C$5:$C$4516,'Raw Data_OS_22'!$O$5:$O$4516))</f>
        <v>A</v>
      </c>
    </row>
    <row r="3059" spans="3:14" x14ac:dyDescent="0.35">
      <c r="C3059" s="26" t="s">
        <v>6955</v>
      </c>
      <c r="D3059" s="14">
        <v>44903</v>
      </c>
      <c r="E3059" s="14">
        <v>44904</v>
      </c>
      <c r="F3059" s="27" t="s">
        <v>3910</v>
      </c>
      <c r="G3059" s="28">
        <v>100000</v>
      </c>
      <c r="H3059" s="29">
        <v>100000</v>
      </c>
      <c r="I3059" s="29">
        <v>1</v>
      </c>
      <c r="J3059" s="30">
        <v>2022</v>
      </c>
      <c r="K3059" s="30">
        <v>2022</v>
      </c>
      <c r="L3059" s="31" t="s">
        <v>6825</v>
      </c>
      <c r="M3059" s="32" t="str">
        <f>IF(_xlfn.XLOOKUP(C3059,'Raw Data_OS_22'!$C$5:$C$4516,'Raw Data_OS_22'!$G$5:$G$4516,"New_Claim/ Reopening")= "New_Claim/ Reopening","New_Claim/ Reopening","Old_Claim")</f>
        <v>Old_Claim</v>
      </c>
      <c r="N3059" s="18" t="str">
        <f>IF(M3059=$N$2,IF(J3059=$N$1,"E1","D"),_xlfn.XLOOKUP(C3059,'Raw Data_OS_22'!$C$5:$C$4516,'Raw Data_OS_22'!$O$5:$O$4516))</f>
        <v>A</v>
      </c>
    </row>
    <row r="3060" spans="3:14" x14ac:dyDescent="0.35">
      <c r="C3060" s="26" t="s">
        <v>6967</v>
      </c>
      <c r="D3060" s="14">
        <v>44915</v>
      </c>
      <c r="E3060" s="14">
        <v>44918</v>
      </c>
      <c r="F3060" s="27" t="s">
        <v>3910</v>
      </c>
      <c r="G3060" s="28">
        <v>100000</v>
      </c>
      <c r="H3060" s="29">
        <v>100000</v>
      </c>
      <c r="I3060" s="29">
        <v>1</v>
      </c>
      <c r="J3060" s="30">
        <v>2022</v>
      </c>
      <c r="K3060" s="30">
        <v>2022</v>
      </c>
      <c r="L3060" s="31" t="s">
        <v>6825</v>
      </c>
      <c r="M3060" s="32" t="str">
        <f>IF(_xlfn.XLOOKUP(C3060,'Raw Data_OS_22'!$C$5:$C$4516,'Raw Data_OS_22'!$G$5:$G$4516,"New_Claim/ Reopening")= "New_Claim/ Reopening","New_Claim/ Reopening","Old_Claim")</f>
        <v>Old_Claim</v>
      </c>
      <c r="N3060" s="18" t="str">
        <f>IF(M3060=$N$2,IF(J3060=$N$1,"E1","D"),_xlfn.XLOOKUP(C3060,'Raw Data_OS_22'!$C$5:$C$4516,'Raw Data_OS_22'!$O$5:$O$4516))</f>
        <v>A</v>
      </c>
    </row>
    <row r="3061" spans="3:14" x14ac:dyDescent="0.35">
      <c r="C3061" s="26" t="s">
        <v>6969</v>
      </c>
      <c r="D3061" s="14">
        <v>44913</v>
      </c>
      <c r="E3061" s="14">
        <v>44917</v>
      </c>
      <c r="F3061" s="27" t="s">
        <v>3910</v>
      </c>
      <c r="G3061" s="28">
        <v>30000</v>
      </c>
      <c r="H3061" s="29">
        <v>30000</v>
      </c>
      <c r="I3061" s="29">
        <v>1</v>
      </c>
      <c r="J3061" s="30">
        <v>2022</v>
      </c>
      <c r="K3061" s="30">
        <v>2022</v>
      </c>
      <c r="L3061" s="31" t="s">
        <v>6825</v>
      </c>
      <c r="M3061" s="32" t="str">
        <f>IF(_xlfn.XLOOKUP(C3061,'Raw Data_OS_22'!$C$5:$C$4516,'Raw Data_OS_22'!$G$5:$G$4516,"New_Claim/ Reopening")= "New_Claim/ Reopening","New_Claim/ Reopening","Old_Claim")</f>
        <v>Old_Claim</v>
      </c>
      <c r="N3061" s="18" t="str">
        <f>IF(M3061=$N$2,IF(J3061=$N$1,"E1","D"),_xlfn.XLOOKUP(C3061,'Raw Data_OS_22'!$C$5:$C$4516,'Raw Data_OS_22'!$O$5:$O$4516))</f>
        <v>A</v>
      </c>
    </row>
    <row r="3062" spans="3:14" x14ac:dyDescent="0.35">
      <c r="C3062" s="26" t="s">
        <v>7222</v>
      </c>
      <c r="D3062" s="14">
        <v>44929</v>
      </c>
      <c r="E3062" s="14">
        <v>44931</v>
      </c>
      <c r="F3062" s="27" t="s">
        <v>3910</v>
      </c>
      <c r="G3062" s="28">
        <v>50000</v>
      </c>
      <c r="H3062" s="29">
        <v>50000</v>
      </c>
      <c r="I3062" s="29">
        <v>1</v>
      </c>
      <c r="J3062" s="30">
        <v>2023</v>
      </c>
      <c r="K3062" s="30">
        <v>2023</v>
      </c>
      <c r="L3062" s="31" t="s">
        <v>7201</v>
      </c>
      <c r="M3062" s="32" t="str">
        <f>IF(_xlfn.XLOOKUP(C3062,'Raw Data_OS_22'!$C$5:$C$4516,'Raw Data_OS_22'!$G$5:$G$4516,"New_Claim/ Reopening")= "New_Claim/ Reopening","New_Claim/ Reopening","Old_Claim")</f>
        <v>New_Claim/ Reopening</v>
      </c>
      <c r="N3062" s="18" t="str">
        <f>IF(M3062=$N$2,IF(J3062=$N$1,"E1","D"),_xlfn.XLOOKUP(C3062,'Raw Data_OS_22'!$C$5:$C$4516,'Raw Data_OS_22'!$O$5:$O$4516))</f>
        <v>E1</v>
      </c>
    </row>
    <row r="3063" spans="3:14" x14ac:dyDescent="0.35">
      <c r="C3063" s="26" t="s">
        <v>7223</v>
      </c>
      <c r="D3063" s="14">
        <v>44919</v>
      </c>
      <c r="E3063" s="14">
        <v>44930</v>
      </c>
      <c r="F3063" s="27" t="s">
        <v>3910</v>
      </c>
      <c r="G3063" s="28">
        <v>100000</v>
      </c>
      <c r="H3063" s="29">
        <v>100000</v>
      </c>
      <c r="I3063" s="29">
        <v>1</v>
      </c>
      <c r="J3063" s="30">
        <v>2022</v>
      </c>
      <c r="K3063" s="30">
        <v>2023</v>
      </c>
      <c r="L3063" s="31" t="s">
        <v>6825</v>
      </c>
      <c r="M3063" s="32" t="str">
        <f>IF(_xlfn.XLOOKUP(C3063,'Raw Data_OS_22'!$C$5:$C$4516,'Raw Data_OS_22'!$G$5:$G$4516,"New_Claim/ Reopening")= "New_Claim/ Reopening","New_Claim/ Reopening","Old_Claim")</f>
        <v>New_Claim/ Reopening</v>
      </c>
      <c r="N3063" s="18" t="str">
        <f>IF(M3063=$N$2,IF(J3063=$N$1,"E1","D"),_xlfn.XLOOKUP(C3063,'Raw Data_OS_22'!$C$5:$C$4516,'Raw Data_OS_22'!$O$5:$O$4516))</f>
        <v>D</v>
      </c>
    </row>
    <row r="3064" spans="3:14" x14ac:dyDescent="0.35">
      <c r="C3064" s="26" t="s">
        <v>7224</v>
      </c>
      <c r="D3064" s="14">
        <v>44931</v>
      </c>
      <c r="E3064" s="14">
        <v>44936</v>
      </c>
      <c r="F3064" s="27" t="s">
        <v>3910</v>
      </c>
      <c r="G3064" s="28">
        <v>100000</v>
      </c>
      <c r="H3064" s="29">
        <v>100000</v>
      </c>
      <c r="I3064" s="29">
        <v>1</v>
      </c>
      <c r="J3064" s="30">
        <v>2023</v>
      </c>
      <c r="K3064" s="30">
        <v>2023</v>
      </c>
      <c r="L3064" s="31" t="s">
        <v>7201</v>
      </c>
      <c r="M3064" s="32" t="str">
        <f>IF(_xlfn.XLOOKUP(C3064,'Raw Data_OS_22'!$C$5:$C$4516,'Raw Data_OS_22'!$G$5:$G$4516,"New_Claim/ Reopening")= "New_Claim/ Reopening","New_Claim/ Reopening","Old_Claim")</f>
        <v>New_Claim/ Reopening</v>
      </c>
      <c r="N3064" s="18" t="str">
        <f>IF(M3064=$N$2,IF(J3064=$N$1,"E1","D"),_xlfn.XLOOKUP(C3064,'Raw Data_OS_22'!$C$5:$C$4516,'Raw Data_OS_22'!$O$5:$O$4516))</f>
        <v>E1</v>
      </c>
    </row>
    <row r="3065" spans="3:14" x14ac:dyDescent="0.35">
      <c r="C3065" s="26" t="s">
        <v>7225</v>
      </c>
      <c r="D3065" s="14">
        <v>44944</v>
      </c>
      <c r="E3065" s="14">
        <v>44945</v>
      </c>
      <c r="F3065" s="27" t="s">
        <v>3910</v>
      </c>
      <c r="G3065" s="28">
        <v>60000</v>
      </c>
      <c r="H3065" s="29">
        <v>60000</v>
      </c>
      <c r="I3065" s="29">
        <v>1</v>
      </c>
      <c r="J3065" s="30">
        <v>2023</v>
      </c>
      <c r="K3065" s="30">
        <v>2023</v>
      </c>
      <c r="L3065" s="31" t="s">
        <v>7201</v>
      </c>
      <c r="M3065" s="32" t="str">
        <f>IF(_xlfn.XLOOKUP(C3065,'Raw Data_OS_22'!$C$5:$C$4516,'Raw Data_OS_22'!$G$5:$G$4516,"New_Claim/ Reopening")= "New_Claim/ Reopening","New_Claim/ Reopening","Old_Claim")</f>
        <v>New_Claim/ Reopening</v>
      </c>
      <c r="N3065" s="18" t="str">
        <f>IF(M3065=$N$2,IF(J3065=$N$1,"E1","D"),_xlfn.XLOOKUP(C3065,'Raw Data_OS_22'!$C$5:$C$4516,'Raw Data_OS_22'!$O$5:$O$4516))</f>
        <v>E1</v>
      </c>
    </row>
    <row r="3066" spans="3:14" x14ac:dyDescent="0.35">
      <c r="C3066" s="26" t="s">
        <v>7226</v>
      </c>
      <c r="D3066" s="14">
        <v>44949</v>
      </c>
      <c r="E3066" s="14">
        <v>44950</v>
      </c>
      <c r="F3066" s="27" t="s">
        <v>3910</v>
      </c>
      <c r="G3066" s="28">
        <v>236000</v>
      </c>
      <c r="H3066" s="29">
        <v>236000</v>
      </c>
      <c r="I3066" s="29">
        <v>1</v>
      </c>
      <c r="J3066" s="30">
        <v>2023</v>
      </c>
      <c r="K3066" s="30">
        <v>2023</v>
      </c>
      <c r="L3066" s="31" t="s">
        <v>7201</v>
      </c>
      <c r="M3066" s="32" t="str">
        <f>IF(_xlfn.XLOOKUP(C3066,'Raw Data_OS_22'!$C$5:$C$4516,'Raw Data_OS_22'!$G$5:$G$4516,"New_Claim/ Reopening")= "New_Claim/ Reopening","New_Claim/ Reopening","Old_Claim")</f>
        <v>New_Claim/ Reopening</v>
      </c>
      <c r="N3066" s="18" t="str">
        <f>IF(M3066=$N$2,IF(J3066=$N$1,"E1","D"),_xlfn.XLOOKUP(C3066,'Raw Data_OS_22'!$C$5:$C$4516,'Raw Data_OS_22'!$O$5:$O$4516))</f>
        <v>E1</v>
      </c>
    </row>
    <row r="3067" spans="3:14" x14ac:dyDescent="0.35">
      <c r="C3067" s="26" t="s">
        <v>7227</v>
      </c>
      <c r="D3067" s="14">
        <v>44828</v>
      </c>
      <c r="E3067" s="14">
        <v>44951</v>
      </c>
      <c r="F3067" s="27" t="s">
        <v>3908</v>
      </c>
      <c r="G3067" s="28">
        <v>50000</v>
      </c>
      <c r="H3067" s="29">
        <v>50000</v>
      </c>
      <c r="I3067" s="29">
        <v>1</v>
      </c>
      <c r="J3067" s="30">
        <v>2022</v>
      </c>
      <c r="K3067" s="30">
        <v>2023</v>
      </c>
      <c r="L3067" s="31" t="s">
        <v>6643</v>
      </c>
      <c r="M3067" s="32" t="str">
        <f>IF(_xlfn.XLOOKUP(C3067,'Raw Data_OS_22'!$C$5:$C$4516,'Raw Data_OS_22'!$G$5:$G$4516,"New_Claim/ Reopening")= "New_Claim/ Reopening","New_Claim/ Reopening","Old_Claim")</f>
        <v>New_Claim/ Reopening</v>
      </c>
      <c r="N3067" s="18" t="str">
        <f>IF(M3067=$N$2,IF(J3067=$N$1,"E1","D"),_xlfn.XLOOKUP(C3067,'Raw Data_OS_22'!$C$5:$C$4516,'Raw Data_OS_22'!$O$5:$O$4516))</f>
        <v>D</v>
      </c>
    </row>
    <row r="3068" spans="3:14" x14ac:dyDescent="0.35">
      <c r="C3068" s="26" t="s">
        <v>7228</v>
      </c>
      <c r="D3068" s="14">
        <v>44909</v>
      </c>
      <c r="E3068" s="14">
        <v>44959</v>
      </c>
      <c r="F3068" s="27" t="s">
        <v>3910</v>
      </c>
      <c r="G3068" s="28">
        <v>100000</v>
      </c>
      <c r="H3068" s="29">
        <v>100000</v>
      </c>
      <c r="I3068" s="29">
        <v>1</v>
      </c>
      <c r="J3068" s="30">
        <v>2022</v>
      </c>
      <c r="K3068" s="30">
        <v>2023</v>
      </c>
      <c r="L3068" s="31" t="s">
        <v>6825</v>
      </c>
      <c r="M3068" s="32" t="str">
        <f>IF(_xlfn.XLOOKUP(C3068,'Raw Data_OS_22'!$C$5:$C$4516,'Raw Data_OS_22'!$G$5:$G$4516,"New_Claim/ Reopening")= "New_Claim/ Reopening","New_Claim/ Reopening","Old_Claim")</f>
        <v>New_Claim/ Reopening</v>
      </c>
      <c r="N3068" s="18" t="str">
        <f>IF(M3068=$N$2,IF(J3068=$N$1,"E1","D"),_xlfn.XLOOKUP(C3068,'Raw Data_OS_22'!$C$5:$C$4516,'Raw Data_OS_22'!$O$5:$O$4516))</f>
        <v>D</v>
      </c>
    </row>
    <row r="3069" spans="3:14" x14ac:dyDescent="0.35">
      <c r="C3069" s="26" t="s">
        <v>7229</v>
      </c>
      <c r="D3069" s="14">
        <v>44394</v>
      </c>
      <c r="E3069" s="14">
        <v>44963</v>
      </c>
      <c r="F3069" s="27" t="s">
        <v>3910</v>
      </c>
      <c r="G3069" s="28">
        <v>220000</v>
      </c>
      <c r="H3069" s="29">
        <v>220000</v>
      </c>
      <c r="I3069" s="29">
        <v>1</v>
      </c>
      <c r="J3069" s="30">
        <v>2021</v>
      </c>
      <c r="K3069" s="30">
        <v>2023</v>
      </c>
      <c r="L3069" s="31" t="s">
        <v>3073</v>
      </c>
      <c r="M3069" s="32" t="str">
        <f>IF(_xlfn.XLOOKUP(C3069,'Raw Data_OS_22'!$C$5:$C$4516,'Raw Data_OS_22'!$G$5:$G$4516,"New_Claim/ Reopening")= "New_Claim/ Reopening","New_Claim/ Reopening","Old_Claim")</f>
        <v>New_Claim/ Reopening</v>
      </c>
      <c r="N3069" s="18" t="str">
        <f>IF(M3069=$N$2,IF(J3069=$N$1,"E1","D"),_xlfn.XLOOKUP(C3069,'Raw Data_OS_22'!$C$5:$C$4516,'Raw Data_OS_22'!$O$5:$O$4516))</f>
        <v>D</v>
      </c>
    </row>
    <row r="3070" spans="3:14" x14ac:dyDescent="0.35">
      <c r="C3070" s="26" t="s">
        <v>7230</v>
      </c>
      <c r="D3070" s="14">
        <v>44702</v>
      </c>
      <c r="E3070" s="14">
        <v>44734</v>
      </c>
      <c r="F3070" s="27" t="s">
        <v>4263</v>
      </c>
      <c r="G3070" s="28">
        <v>22341</v>
      </c>
      <c r="H3070" s="29">
        <v>22341</v>
      </c>
      <c r="I3070" s="29">
        <v>1</v>
      </c>
      <c r="J3070" s="30">
        <v>2022</v>
      </c>
      <c r="K3070" s="30">
        <v>2022</v>
      </c>
      <c r="L3070" s="31" t="s">
        <v>6406</v>
      </c>
      <c r="M3070" s="32" t="str">
        <f>IF(_xlfn.XLOOKUP(C3070,'Raw Data_OS_22'!$C$5:$C$4516,'Raw Data_OS_22'!$G$5:$G$4516,"New_Claim/ Reopening")= "New_Claim/ Reopening","New_Claim/ Reopening","Old_Claim")</f>
        <v>New_Claim/ Reopening</v>
      </c>
      <c r="N3070" s="18" t="str">
        <f>IF(M3070=$N$2,IF(J3070=$N$1,"E1","D"),_xlfn.XLOOKUP(C3070,'Raw Data_OS_22'!$C$5:$C$4516,'Raw Data_OS_22'!$O$5:$O$4516))</f>
        <v>D</v>
      </c>
    </row>
    <row r="3071" spans="3:14" x14ac:dyDescent="0.35">
      <c r="C3071" s="26" t="s">
        <v>7231</v>
      </c>
      <c r="D3071" s="14">
        <v>44909</v>
      </c>
      <c r="E3071" s="14">
        <v>44909</v>
      </c>
      <c r="F3071" s="27" t="s">
        <v>3908</v>
      </c>
      <c r="G3071" s="28">
        <v>100000</v>
      </c>
      <c r="H3071" s="29">
        <v>100000</v>
      </c>
      <c r="I3071" s="29">
        <v>1</v>
      </c>
      <c r="J3071" s="30">
        <v>2022</v>
      </c>
      <c r="K3071" s="30">
        <v>2022</v>
      </c>
      <c r="L3071" s="31" t="s">
        <v>6825</v>
      </c>
      <c r="M3071" s="32" t="str">
        <f>IF(_xlfn.XLOOKUP(C3071,'Raw Data_OS_22'!$C$5:$C$4516,'Raw Data_OS_22'!$G$5:$G$4516,"New_Claim/ Reopening")= "New_Claim/ Reopening","New_Claim/ Reopening","Old_Claim")</f>
        <v>New_Claim/ Reopening</v>
      </c>
      <c r="N3071" s="18" t="str">
        <f>IF(M3071=$N$2,IF(J3071=$N$1,"E1","D"),_xlfn.XLOOKUP(C3071,'Raw Data_OS_22'!$C$5:$C$4516,'Raw Data_OS_22'!$O$5:$O$4516))</f>
        <v>D</v>
      </c>
    </row>
    <row r="3072" spans="3:14" x14ac:dyDescent="0.35">
      <c r="C3072" s="26" t="s">
        <v>7232</v>
      </c>
      <c r="D3072" s="14">
        <v>44265</v>
      </c>
      <c r="E3072" s="14">
        <v>44979</v>
      </c>
      <c r="F3072" s="27" t="s">
        <v>658</v>
      </c>
      <c r="G3072" s="28">
        <v>100000</v>
      </c>
      <c r="H3072" s="29">
        <v>100000</v>
      </c>
      <c r="I3072" s="29">
        <v>1</v>
      </c>
      <c r="J3072" s="30">
        <v>2021</v>
      </c>
      <c r="K3072" s="30">
        <v>2023</v>
      </c>
      <c r="L3072" s="31" t="s">
        <v>21</v>
      </c>
      <c r="M3072" s="32" t="str">
        <f>IF(_xlfn.XLOOKUP(C3072,'Raw Data_OS_22'!$C$5:$C$4516,'Raw Data_OS_22'!$G$5:$G$4516,"New_Claim/ Reopening")= "New_Claim/ Reopening","New_Claim/ Reopening","Old_Claim")</f>
        <v>New_Claim/ Reopening</v>
      </c>
      <c r="N3072" s="18" t="str">
        <f>IF(M3072=$N$2,IF(J3072=$N$1,"E1","D"),_xlfn.XLOOKUP(C3072,'Raw Data_OS_22'!$C$5:$C$4516,'Raw Data_OS_22'!$O$5:$O$4516))</f>
        <v>D</v>
      </c>
    </row>
    <row r="3073" spans="3:14" x14ac:dyDescent="0.35">
      <c r="C3073" s="26" t="s">
        <v>7233</v>
      </c>
      <c r="D3073" s="14">
        <v>44655</v>
      </c>
      <c r="E3073" s="14">
        <v>44887</v>
      </c>
      <c r="F3073" s="27" t="s">
        <v>3910</v>
      </c>
      <c r="G3073" s="28">
        <v>150000</v>
      </c>
      <c r="H3073" s="29">
        <v>150000</v>
      </c>
      <c r="I3073" s="29">
        <v>1</v>
      </c>
      <c r="J3073" s="30">
        <v>2022</v>
      </c>
      <c r="K3073" s="30">
        <v>2022</v>
      </c>
      <c r="L3073" s="31" t="s">
        <v>6406</v>
      </c>
      <c r="M3073" s="32" t="str">
        <f>IF(_xlfn.XLOOKUP(C3073,'Raw Data_OS_22'!$C$5:$C$4516,'Raw Data_OS_22'!$G$5:$G$4516,"New_Claim/ Reopening")= "New_Claim/ Reopening","New_Claim/ Reopening","Old_Claim")</f>
        <v>New_Claim/ Reopening</v>
      </c>
      <c r="N3073" s="18" t="str">
        <f>IF(M3073=$N$2,IF(J3073=$N$1,"E1","D"),_xlfn.XLOOKUP(C3073,'Raw Data_OS_22'!$C$5:$C$4516,'Raw Data_OS_22'!$O$5:$O$4516))</f>
        <v>D</v>
      </c>
    </row>
    <row r="3074" spans="3:14" x14ac:dyDescent="0.35">
      <c r="C3074" s="26" t="s">
        <v>7234</v>
      </c>
      <c r="D3074" s="14">
        <v>43760</v>
      </c>
      <c r="E3074" s="14">
        <v>45000</v>
      </c>
      <c r="F3074" s="27" t="s">
        <v>3908</v>
      </c>
      <c r="G3074" s="28">
        <v>257020</v>
      </c>
      <c r="H3074" s="29">
        <v>257020</v>
      </c>
      <c r="I3074" s="29">
        <v>1</v>
      </c>
      <c r="J3074" s="30">
        <v>2019</v>
      </c>
      <c r="K3074" s="30">
        <v>2023</v>
      </c>
      <c r="L3074" s="31" t="s">
        <v>25</v>
      </c>
      <c r="M3074" s="32" t="str">
        <f>IF(_xlfn.XLOOKUP(C3074,'Raw Data_OS_22'!$C$5:$C$4516,'Raw Data_OS_22'!$G$5:$G$4516,"New_Claim/ Reopening")= "New_Claim/ Reopening","New_Claim/ Reopening","Old_Claim")</f>
        <v>New_Claim/ Reopening</v>
      </c>
      <c r="N3074" s="18" t="str">
        <f>IF(M3074=$N$2,IF(J3074=$N$1,"E1","D"),_xlfn.XLOOKUP(C3074,'Raw Data_OS_22'!$C$5:$C$4516,'Raw Data_OS_22'!$O$5:$O$4516))</f>
        <v>D</v>
      </c>
    </row>
    <row r="3075" spans="3:14" x14ac:dyDescent="0.35">
      <c r="C3075" s="26" t="s">
        <v>7235</v>
      </c>
      <c r="D3075" s="14">
        <v>44406</v>
      </c>
      <c r="E3075" s="14">
        <v>44686</v>
      </c>
      <c r="F3075" s="27" t="s">
        <v>3910</v>
      </c>
      <c r="G3075" s="28">
        <v>477600</v>
      </c>
      <c r="H3075" s="29">
        <v>477600</v>
      </c>
      <c r="I3075" s="29">
        <v>1</v>
      </c>
      <c r="J3075" s="30">
        <v>2021</v>
      </c>
      <c r="K3075" s="30">
        <v>2022</v>
      </c>
      <c r="L3075" s="31" t="s">
        <v>3073</v>
      </c>
      <c r="M3075" s="32" t="str">
        <f>IF(_xlfn.XLOOKUP(C3075,'Raw Data_OS_22'!$C$5:$C$4516,'Raw Data_OS_22'!$G$5:$G$4516,"New_Claim/ Reopening")= "New_Claim/ Reopening","New_Claim/ Reopening","Old_Claim")</f>
        <v>New_Claim/ Reopening</v>
      </c>
      <c r="N3075" s="18" t="str">
        <f>IF(M3075=$N$2,IF(J3075=$N$1,"E1","D"),_xlfn.XLOOKUP(C3075,'Raw Data_OS_22'!$C$5:$C$4516,'Raw Data_OS_22'!$O$5:$O$4516))</f>
        <v>D</v>
      </c>
    </row>
    <row r="3076" spans="3:14" x14ac:dyDescent="0.35">
      <c r="C3076" s="26" t="s">
        <v>7236</v>
      </c>
      <c r="D3076" s="14">
        <v>44549</v>
      </c>
      <c r="E3076" s="14">
        <v>44991</v>
      </c>
      <c r="F3076" s="27" t="s">
        <v>4195</v>
      </c>
      <c r="G3076" s="28">
        <v>616805</v>
      </c>
      <c r="H3076" s="29">
        <v>616805</v>
      </c>
      <c r="I3076" s="29">
        <v>1</v>
      </c>
      <c r="J3076" s="30">
        <v>2021</v>
      </c>
      <c r="K3076" s="30">
        <v>2023</v>
      </c>
      <c r="L3076" s="31" t="s">
        <v>3138</v>
      </c>
      <c r="M3076" s="32" t="str">
        <f>IF(_xlfn.XLOOKUP(C3076,'Raw Data_OS_22'!$C$5:$C$4516,'Raw Data_OS_22'!$G$5:$G$4516,"New_Claim/ Reopening")= "New_Claim/ Reopening","New_Claim/ Reopening","Old_Claim")</f>
        <v>New_Claim/ Reopening</v>
      </c>
      <c r="N3076" s="18" t="str">
        <f>IF(M3076=$N$2,IF(J3076=$N$1,"E1","D"),_xlfn.XLOOKUP(C3076,'Raw Data_OS_22'!$C$5:$C$4516,'Raw Data_OS_22'!$O$5:$O$4516))</f>
        <v>D</v>
      </c>
    </row>
    <row r="3077" spans="3:14" x14ac:dyDescent="0.35">
      <c r="C3077" s="26" t="s">
        <v>7237</v>
      </c>
      <c r="D3077" s="14">
        <v>38733</v>
      </c>
      <c r="E3077" s="14">
        <v>38733</v>
      </c>
      <c r="F3077" s="27" t="s">
        <v>3908</v>
      </c>
      <c r="G3077" s="28">
        <v>42350</v>
      </c>
      <c r="H3077" s="29">
        <v>42350</v>
      </c>
      <c r="I3077" s="29">
        <v>1</v>
      </c>
      <c r="J3077" s="30">
        <v>2006</v>
      </c>
      <c r="K3077" s="30">
        <v>2006</v>
      </c>
      <c r="L3077" s="31" t="s">
        <v>150</v>
      </c>
      <c r="M3077" s="32" t="str">
        <f>IF(_xlfn.XLOOKUP(C3077,'Raw Data_OS_22'!$C$5:$C$4516,'Raw Data_OS_22'!$G$5:$G$4516,"New_Claim/ Reopening")= "New_Claim/ Reopening","New_Claim/ Reopening","Old_Claim")</f>
        <v>New_Claim/ Reopening</v>
      </c>
      <c r="N3077" s="18" t="str">
        <f>IF(M3077=$N$2,IF(J3077=$N$1,"E1","D"),_xlfn.XLOOKUP(C3077,'Raw Data_OS_22'!$C$5:$C$4516,'Raw Data_OS_22'!$O$5:$O$4516))</f>
        <v>D</v>
      </c>
    </row>
    <row r="3078" spans="3:14" x14ac:dyDescent="0.35">
      <c r="C3078" s="26" t="s">
        <v>7238</v>
      </c>
      <c r="D3078" s="14">
        <v>44965</v>
      </c>
      <c r="E3078" s="14">
        <v>44966</v>
      </c>
      <c r="F3078" s="27" t="s">
        <v>4248</v>
      </c>
      <c r="G3078" s="28">
        <v>1500000</v>
      </c>
      <c r="H3078" s="29">
        <v>1500000</v>
      </c>
      <c r="I3078" s="29">
        <v>1</v>
      </c>
      <c r="J3078" s="30">
        <v>2023</v>
      </c>
      <c r="K3078" s="30">
        <v>2023</v>
      </c>
      <c r="L3078" s="31" t="s">
        <v>7201</v>
      </c>
      <c r="M3078" s="32" t="str">
        <f>IF(_xlfn.XLOOKUP(C3078,'Raw Data_OS_22'!$C$5:$C$4516,'Raw Data_OS_22'!$G$5:$G$4516,"New_Claim/ Reopening")= "New_Claim/ Reopening","New_Claim/ Reopening","Old_Claim")</f>
        <v>New_Claim/ Reopening</v>
      </c>
      <c r="N3078" s="18" t="str">
        <f>IF(M3078=$N$2,IF(J3078=$N$1,"E1","D"),_xlfn.XLOOKUP(C3078,'Raw Data_OS_22'!$C$5:$C$4516,'Raw Data_OS_22'!$O$5:$O$4516))</f>
        <v>E1</v>
      </c>
    </row>
    <row r="3079" spans="3:14" x14ac:dyDescent="0.35">
      <c r="C3079" s="26" t="s">
        <v>7239</v>
      </c>
      <c r="D3079" s="14">
        <v>44475</v>
      </c>
      <c r="E3079" s="14">
        <v>45064</v>
      </c>
      <c r="F3079" s="27" t="s">
        <v>4248</v>
      </c>
      <c r="G3079" s="28">
        <v>3620050</v>
      </c>
      <c r="H3079" s="29">
        <v>3620050</v>
      </c>
      <c r="I3079" s="29">
        <v>1</v>
      </c>
      <c r="J3079" s="30">
        <v>2021</v>
      </c>
      <c r="K3079" s="30">
        <v>2023</v>
      </c>
      <c r="L3079" s="31" t="s">
        <v>3138</v>
      </c>
      <c r="M3079" s="32" t="str">
        <f>IF(_xlfn.XLOOKUP(C3079,'Raw Data_OS_22'!$C$5:$C$4516,'Raw Data_OS_22'!$G$5:$G$4516,"New_Claim/ Reopening")= "New_Claim/ Reopening","New_Claim/ Reopening","Old_Claim")</f>
        <v>New_Claim/ Reopening</v>
      </c>
      <c r="N3079" s="18" t="str">
        <f>IF(M3079=$N$2,IF(J3079=$N$1,"E1","D"),_xlfn.XLOOKUP(C3079,'Raw Data_OS_22'!$C$5:$C$4516,'Raw Data_OS_22'!$O$5:$O$4516))</f>
        <v>D</v>
      </c>
    </row>
    <row r="3080" spans="3:14" x14ac:dyDescent="0.35">
      <c r="C3080" s="26" t="s">
        <v>7240</v>
      </c>
      <c r="D3080" s="14">
        <v>44526</v>
      </c>
      <c r="E3080" s="14">
        <v>44530</v>
      </c>
      <c r="F3080" s="27" t="s">
        <v>3910</v>
      </c>
      <c r="G3080" s="28">
        <v>9000</v>
      </c>
      <c r="H3080" s="29">
        <v>9000</v>
      </c>
      <c r="I3080" s="29">
        <v>1</v>
      </c>
      <c r="J3080" s="30">
        <v>2021</v>
      </c>
      <c r="K3080" s="30">
        <v>2021</v>
      </c>
      <c r="L3080" s="31" t="s">
        <v>3138</v>
      </c>
      <c r="M3080" s="32" t="str">
        <f>IF(_xlfn.XLOOKUP(C3080,'Raw Data_OS_22'!$C$5:$C$4516,'Raw Data_OS_22'!$G$5:$G$4516,"New_Claim/ Reopening")= "New_Claim/ Reopening","New_Claim/ Reopening","Old_Claim")</f>
        <v>New_Claim/ Reopening</v>
      </c>
      <c r="N3080" s="18" t="str">
        <f>IF(M3080=$N$2,IF(J3080=$N$1,"E1","D"),_xlfn.XLOOKUP(C3080,'Raw Data_OS_22'!$C$5:$C$4516,'Raw Data_OS_22'!$O$5:$O$4516))</f>
        <v>D</v>
      </c>
    </row>
    <row r="3081" spans="3:14" x14ac:dyDescent="0.35">
      <c r="C3081" s="26" t="s">
        <v>7241</v>
      </c>
      <c r="D3081" s="14">
        <v>44269</v>
      </c>
      <c r="E3081" s="14">
        <v>45090</v>
      </c>
      <c r="F3081" s="27" t="s">
        <v>3908</v>
      </c>
      <c r="G3081" s="28">
        <v>1495000</v>
      </c>
      <c r="H3081" s="29">
        <v>1495000</v>
      </c>
      <c r="I3081" s="29">
        <v>1</v>
      </c>
      <c r="J3081" s="30">
        <v>2021</v>
      </c>
      <c r="K3081" s="30">
        <v>2023</v>
      </c>
      <c r="L3081" s="31" t="s">
        <v>21</v>
      </c>
      <c r="M3081" s="32" t="str">
        <f>IF(_xlfn.XLOOKUP(C3081,'Raw Data_OS_22'!$C$5:$C$4516,'Raw Data_OS_22'!$G$5:$G$4516,"New_Claim/ Reopening")= "New_Claim/ Reopening","New_Claim/ Reopening","Old_Claim")</f>
        <v>New_Claim/ Reopening</v>
      </c>
      <c r="N3081" s="18" t="str">
        <f>IF(M3081=$N$2,IF(J3081=$N$1,"E1","D"),_xlfn.XLOOKUP(C3081,'Raw Data_OS_22'!$C$5:$C$4516,'Raw Data_OS_22'!$O$5:$O$4516))</f>
        <v>D</v>
      </c>
    </row>
    <row r="3082" spans="3:14" x14ac:dyDescent="0.35">
      <c r="C3082" s="26" t="s">
        <v>7242</v>
      </c>
      <c r="D3082" s="14">
        <v>42978</v>
      </c>
      <c r="E3082" s="14">
        <v>45092</v>
      </c>
      <c r="F3082" s="27" t="s">
        <v>658</v>
      </c>
      <c r="G3082" s="28">
        <v>50000</v>
      </c>
      <c r="H3082" s="29">
        <v>50000</v>
      </c>
      <c r="I3082" s="29">
        <v>1</v>
      </c>
      <c r="J3082" s="30">
        <v>2017</v>
      </c>
      <c r="K3082" s="30">
        <v>2023</v>
      </c>
      <c r="L3082" s="31" t="s">
        <v>669</v>
      </c>
      <c r="M3082" s="32" t="str">
        <f>IF(_xlfn.XLOOKUP(C3082,'Raw Data_OS_22'!$C$5:$C$4516,'Raw Data_OS_22'!$G$5:$G$4516,"New_Claim/ Reopening")= "New_Claim/ Reopening","New_Claim/ Reopening","Old_Claim")</f>
        <v>New_Claim/ Reopening</v>
      </c>
      <c r="N3082" s="18" t="str">
        <f>IF(M3082=$N$2,IF(J3082=$N$1,"E1","D"),_xlfn.XLOOKUP(C3082,'Raw Data_OS_22'!$C$5:$C$4516,'Raw Data_OS_22'!$O$5:$O$4516))</f>
        <v>D</v>
      </c>
    </row>
    <row r="3083" spans="3:14" x14ac:dyDescent="0.35">
      <c r="C3083" s="26" t="s">
        <v>7243</v>
      </c>
      <c r="D3083" s="14">
        <v>44447</v>
      </c>
      <c r="E3083" s="14">
        <v>45093</v>
      </c>
      <c r="F3083" s="27" t="s">
        <v>3908</v>
      </c>
      <c r="G3083" s="28">
        <v>100000</v>
      </c>
      <c r="H3083" s="29">
        <v>100000</v>
      </c>
      <c r="I3083" s="29">
        <v>1</v>
      </c>
      <c r="J3083" s="30">
        <v>2021</v>
      </c>
      <c r="K3083" s="30">
        <v>2023</v>
      </c>
      <c r="L3083" s="31" t="s">
        <v>3073</v>
      </c>
      <c r="M3083" s="32" t="str">
        <f>IF(_xlfn.XLOOKUP(C3083,'Raw Data_OS_22'!$C$5:$C$4516,'Raw Data_OS_22'!$G$5:$G$4516,"New_Claim/ Reopening")= "New_Claim/ Reopening","New_Claim/ Reopening","Old_Claim")</f>
        <v>New_Claim/ Reopening</v>
      </c>
      <c r="N3083" s="18" t="str">
        <f>IF(M3083=$N$2,IF(J3083=$N$1,"E1","D"),_xlfn.XLOOKUP(C3083,'Raw Data_OS_22'!$C$5:$C$4516,'Raw Data_OS_22'!$O$5:$O$4516))</f>
        <v>D</v>
      </c>
    </row>
    <row r="3084" spans="3:14" x14ac:dyDescent="0.35">
      <c r="C3084" s="26" t="s">
        <v>7244</v>
      </c>
      <c r="D3084" s="14">
        <v>44962</v>
      </c>
      <c r="E3084" s="14">
        <v>44966</v>
      </c>
      <c r="F3084" s="27" t="s">
        <v>4248</v>
      </c>
      <c r="G3084" s="28">
        <v>980000</v>
      </c>
      <c r="H3084" s="29">
        <v>980000</v>
      </c>
      <c r="I3084" s="29">
        <v>1</v>
      </c>
      <c r="J3084" s="30">
        <v>2023</v>
      </c>
      <c r="K3084" s="30">
        <v>2023</v>
      </c>
      <c r="L3084" s="31" t="s">
        <v>7201</v>
      </c>
      <c r="M3084" s="32" t="str">
        <f>IF(_xlfn.XLOOKUP(C3084,'Raw Data_OS_22'!$C$5:$C$4516,'Raw Data_OS_22'!$G$5:$G$4516,"New_Claim/ Reopening")= "New_Claim/ Reopening","New_Claim/ Reopening","Old_Claim")</f>
        <v>New_Claim/ Reopening</v>
      </c>
      <c r="N3084" s="18" t="str">
        <f>IF(M3084=$N$2,IF(J3084=$N$1,"E1","D"),_xlfn.XLOOKUP(C3084,'Raw Data_OS_22'!$C$5:$C$4516,'Raw Data_OS_22'!$O$5:$O$4516))</f>
        <v>E1</v>
      </c>
    </row>
    <row r="3085" spans="3:14" x14ac:dyDescent="0.35">
      <c r="C3085" s="26" t="s">
        <v>7245</v>
      </c>
      <c r="D3085" s="14">
        <v>45059</v>
      </c>
      <c r="E3085" s="14">
        <v>45098</v>
      </c>
      <c r="F3085" s="27" t="s">
        <v>4244</v>
      </c>
      <c r="G3085" s="28">
        <v>1941500</v>
      </c>
      <c r="H3085" s="29">
        <v>1941500</v>
      </c>
      <c r="I3085" s="29">
        <v>1</v>
      </c>
      <c r="J3085" s="30">
        <v>2023</v>
      </c>
      <c r="K3085" s="30">
        <v>2023</v>
      </c>
      <c r="L3085" s="31" t="s">
        <v>7246</v>
      </c>
      <c r="M3085" s="32" t="str">
        <f>IF(_xlfn.XLOOKUP(C3085,'Raw Data_OS_22'!$C$5:$C$4516,'Raw Data_OS_22'!$G$5:$G$4516,"New_Claim/ Reopening")= "New_Claim/ Reopening","New_Claim/ Reopening","Old_Claim")</f>
        <v>New_Claim/ Reopening</v>
      </c>
      <c r="N3085" s="18" t="str">
        <f>IF(M3085=$N$2,IF(J3085=$N$1,"E1","D"),_xlfn.XLOOKUP(C3085,'Raw Data_OS_22'!$C$5:$C$4516,'Raw Data_OS_22'!$O$5:$O$4516))</f>
        <v>E1</v>
      </c>
    </row>
    <row r="3086" spans="3:14" x14ac:dyDescent="0.35">
      <c r="C3086" s="26" t="s">
        <v>7247</v>
      </c>
      <c r="D3086" s="14">
        <v>44216</v>
      </c>
      <c r="E3086" s="14">
        <v>45103</v>
      </c>
      <c r="F3086" s="27" t="s">
        <v>3908</v>
      </c>
      <c r="G3086" s="28">
        <v>50000</v>
      </c>
      <c r="H3086" s="29">
        <v>50000</v>
      </c>
      <c r="I3086" s="29">
        <v>1</v>
      </c>
      <c r="J3086" s="30">
        <v>2021</v>
      </c>
      <c r="K3086" s="30">
        <v>2023</v>
      </c>
      <c r="L3086" s="31" t="s">
        <v>21</v>
      </c>
      <c r="M3086" s="32" t="str">
        <f>IF(_xlfn.XLOOKUP(C3086,'Raw Data_OS_22'!$C$5:$C$4516,'Raw Data_OS_22'!$G$5:$G$4516,"New_Claim/ Reopening")= "New_Claim/ Reopening","New_Claim/ Reopening","Old_Claim")</f>
        <v>New_Claim/ Reopening</v>
      </c>
      <c r="N3086" s="18" t="str">
        <f>IF(M3086=$N$2,IF(J3086=$N$1,"E1","D"),_xlfn.XLOOKUP(C3086,'Raw Data_OS_22'!$C$5:$C$4516,'Raw Data_OS_22'!$O$5:$O$4516))</f>
        <v>D</v>
      </c>
    </row>
    <row r="3087" spans="3:14" x14ac:dyDescent="0.35">
      <c r="C3087" s="26" t="s">
        <v>7248</v>
      </c>
      <c r="D3087" s="14">
        <v>45125</v>
      </c>
      <c r="E3087" s="14">
        <v>45127</v>
      </c>
      <c r="F3087" s="27" t="s">
        <v>3910</v>
      </c>
      <c r="G3087" s="28">
        <v>239800</v>
      </c>
      <c r="H3087" s="29">
        <v>239800</v>
      </c>
      <c r="I3087" s="29">
        <v>1</v>
      </c>
      <c r="J3087" s="30">
        <v>2023</v>
      </c>
      <c r="K3087" s="30">
        <v>2023</v>
      </c>
      <c r="L3087" s="31" t="s">
        <v>7210</v>
      </c>
      <c r="M3087" s="32" t="str">
        <f>IF(_xlfn.XLOOKUP(C3087,'Raw Data_OS_22'!$C$5:$C$4516,'Raw Data_OS_22'!$G$5:$G$4516,"New_Claim/ Reopening")= "New_Claim/ Reopening","New_Claim/ Reopening","Old_Claim")</f>
        <v>New_Claim/ Reopening</v>
      </c>
      <c r="N3087" s="18" t="str">
        <f>IF(M3087=$N$2,IF(J3087=$N$1,"E1","D"),_xlfn.XLOOKUP(C3087,'Raw Data_OS_22'!$C$5:$C$4516,'Raw Data_OS_22'!$O$5:$O$4516))</f>
        <v>E1</v>
      </c>
    </row>
    <row r="3088" spans="3:14" x14ac:dyDescent="0.35">
      <c r="C3088" s="26" t="s">
        <v>7249</v>
      </c>
      <c r="D3088" s="14">
        <v>45127</v>
      </c>
      <c r="E3088" s="14">
        <v>45128</v>
      </c>
      <c r="F3088" s="27" t="s">
        <v>3910</v>
      </c>
      <c r="G3088" s="28">
        <v>100000</v>
      </c>
      <c r="H3088" s="29">
        <v>100000</v>
      </c>
      <c r="I3088" s="29">
        <v>1</v>
      </c>
      <c r="J3088" s="30">
        <v>2023</v>
      </c>
      <c r="K3088" s="30">
        <v>2023</v>
      </c>
      <c r="L3088" s="31" t="s">
        <v>7210</v>
      </c>
      <c r="M3088" s="32" t="str">
        <f>IF(_xlfn.XLOOKUP(C3088,'Raw Data_OS_22'!$C$5:$C$4516,'Raw Data_OS_22'!$G$5:$G$4516,"New_Claim/ Reopening")= "New_Claim/ Reopening","New_Claim/ Reopening","Old_Claim")</f>
        <v>New_Claim/ Reopening</v>
      </c>
      <c r="N3088" s="18" t="str">
        <f>IF(M3088=$N$2,IF(J3088=$N$1,"E1","D"),_xlfn.XLOOKUP(C3088,'Raw Data_OS_22'!$C$5:$C$4516,'Raw Data_OS_22'!$O$5:$O$4516))</f>
        <v>E1</v>
      </c>
    </row>
    <row r="3089" spans="3:14" x14ac:dyDescent="0.35">
      <c r="C3089" s="26" t="s">
        <v>7250</v>
      </c>
      <c r="D3089" s="14">
        <v>45117</v>
      </c>
      <c r="E3089" s="14">
        <v>45139</v>
      </c>
      <c r="F3089" s="27" t="s">
        <v>3910</v>
      </c>
      <c r="G3089" s="28">
        <v>600000</v>
      </c>
      <c r="H3089" s="29">
        <v>600000</v>
      </c>
      <c r="I3089" s="29">
        <v>1</v>
      </c>
      <c r="J3089" s="30">
        <v>2023</v>
      </c>
      <c r="K3089" s="30">
        <v>2023</v>
      </c>
      <c r="L3089" s="31" t="s">
        <v>7210</v>
      </c>
      <c r="M3089" s="32" t="str">
        <f>IF(_xlfn.XLOOKUP(C3089,'Raw Data_OS_22'!$C$5:$C$4516,'Raw Data_OS_22'!$G$5:$G$4516,"New_Claim/ Reopening")= "New_Claim/ Reopening","New_Claim/ Reopening","Old_Claim")</f>
        <v>New_Claim/ Reopening</v>
      </c>
      <c r="N3089" s="18" t="str">
        <f>IF(M3089=$N$2,IF(J3089=$N$1,"E1","D"),_xlfn.XLOOKUP(C3089,'Raw Data_OS_22'!$C$5:$C$4516,'Raw Data_OS_22'!$O$5:$O$4516))</f>
        <v>E1</v>
      </c>
    </row>
    <row r="3090" spans="3:14" x14ac:dyDescent="0.35">
      <c r="C3090" s="26" t="s">
        <v>7251</v>
      </c>
      <c r="D3090" s="14">
        <v>45135</v>
      </c>
      <c r="E3090" s="14">
        <v>45141</v>
      </c>
      <c r="F3090" s="27" t="s">
        <v>3910</v>
      </c>
      <c r="G3090" s="28">
        <v>100000</v>
      </c>
      <c r="H3090" s="29">
        <v>100000</v>
      </c>
      <c r="I3090" s="29">
        <v>1</v>
      </c>
      <c r="J3090" s="30">
        <v>2023</v>
      </c>
      <c r="K3090" s="30">
        <v>2023</v>
      </c>
      <c r="L3090" s="31" t="s">
        <v>7210</v>
      </c>
      <c r="M3090" s="32" t="str">
        <f>IF(_xlfn.XLOOKUP(C3090,'Raw Data_OS_22'!$C$5:$C$4516,'Raw Data_OS_22'!$G$5:$G$4516,"New_Claim/ Reopening")= "New_Claim/ Reopening","New_Claim/ Reopening","Old_Claim")</f>
        <v>New_Claim/ Reopening</v>
      </c>
      <c r="N3090" s="18" t="str">
        <f>IF(M3090=$N$2,IF(J3090=$N$1,"E1","D"),_xlfn.XLOOKUP(C3090,'Raw Data_OS_22'!$C$5:$C$4516,'Raw Data_OS_22'!$O$5:$O$4516))</f>
        <v>E1</v>
      </c>
    </row>
    <row r="3091" spans="3:14" x14ac:dyDescent="0.35">
      <c r="C3091" s="26" t="s">
        <v>7252</v>
      </c>
      <c r="D3091" s="14">
        <v>45132</v>
      </c>
      <c r="E3091" s="14">
        <v>45133</v>
      </c>
      <c r="F3091" s="27" t="s">
        <v>3910</v>
      </c>
      <c r="G3091" s="28">
        <v>10000</v>
      </c>
      <c r="H3091" s="29">
        <v>10000</v>
      </c>
      <c r="I3091" s="29">
        <v>1</v>
      </c>
      <c r="J3091" s="30">
        <v>2023</v>
      </c>
      <c r="K3091" s="30">
        <v>2023</v>
      </c>
      <c r="L3091" s="31" t="s">
        <v>7210</v>
      </c>
      <c r="M3091" s="32" t="str">
        <f>IF(_xlfn.XLOOKUP(C3091,'Raw Data_OS_22'!$C$5:$C$4516,'Raw Data_OS_22'!$G$5:$G$4516,"New_Claim/ Reopening")= "New_Claim/ Reopening","New_Claim/ Reopening","Old_Claim")</f>
        <v>New_Claim/ Reopening</v>
      </c>
      <c r="N3091" s="18" t="str">
        <f>IF(M3091=$N$2,IF(J3091=$N$1,"E1","D"),_xlfn.XLOOKUP(C3091,'Raw Data_OS_22'!$C$5:$C$4516,'Raw Data_OS_22'!$O$5:$O$4516))</f>
        <v>E1</v>
      </c>
    </row>
    <row r="3092" spans="3:14" x14ac:dyDescent="0.35">
      <c r="C3092" s="26" t="s">
        <v>7253</v>
      </c>
      <c r="D3092" s="14">
        <v>45133</v>
      </c>
      <c r="E3092" s="14">
        <v>45139</v>
      </c>
      <c r="F3092" s="27" t="s">
        <v>3910</v>
      </c>
      <c r="G3092" s="28">
        <v>100000</v>
      </c>
      <c r="H3092" s="29">
        <v>100000</v>
      </c>
      <c r="I3092" s="29">
        <v>1</v>
      </c>
      <c r="J3092" s="30">
        <v>2023</v>
      </c>
      <c r="K3092" s="30">
        <v>2023</v>
      </c>
      <c r="L3092" s="31" t="s">
        <v>7210</v>
      </c>
      <c r="M3092" s="32" t="str">
        <f>IF(_xlfn.XLOOKUP(C3092,'Raw Data_OS_22'!$C$5:$C$4516,'Raw Data_OS_22'!$G$5:$G$4516,"New_Claim/ Reopening")= "New_Claim/ Reopening","New_Claim/ Reopening","Old_Claim")</f>
        <v>New_Claim/ Reopening</v>
      </c>
      <c r="N3092" s="18" t="str">
        <f>IF(M3092=$N$2,IF(J3092=$N$1,"E1","D"),_xlfn.XLOOKUP(C3092,'Raw Data_OS_22'!$C$5:$C$4516,'Raw Data_OS_22'!$O$5:$O$4516))</f>
        <v>E1</v>
      </c>
    </row>
    <row r="3093" spans="3:14" x14ac:dyDescent="0.35">
      <c r="C3093" s="26" t="s">
        <v>7254</v>
      </c>
      <c r="D3093" s="14">
        <v>45144</v>
      </c>
      <c r="E3093" s="14">
        <v>45145</v>
      </c>
      <c r="F3093" s="27" t="s">
        <v>3910</v>
      </c>
      <c r="G3093" s="28">
        <v>734300</v>
      </c>
      <c r="H3093" s="29">
        <v>734300</v>
      </c>
      <c r="I3093" s="29">
        <v>1</v>
      </c>
      <c r="J3093" s="30">
        <v>2023</v>
      </c>
      <c r="K3093" s="30">
        <v>2023</v>
      </c>
      <c r="L3093" s="31" t="s">
        <v>7210</v>
      </c>
      <c r="M3093" s="32" t="str">
        <f>IF(_xlfn.XLOOKUP(C3093,'Raw Data_OS_22'!$C$5:$C$4516,'Raw Data_OS_22'!$G$5:$G$4516,"New_Claim/ Reopening")= "New_Claim/ Reopening","New_Claim/ Reopening","Old_Claim")</f>
        <v>New_Claim/ Reopening</v>
      </c>
      <c r="N3093" s="18" t="str">
        <f>IF(M3093=$N$2,IF(J3093=$N$1,"E1","D"),_xlfn.XLOOKUP(C3093,'Raw Data_OS_22'!$C$5:$C$4516,'Raw Data_OS_22'!$O$5:$O$4516))</f>
        <v>E1</v>
      </c>
    </row>
    <row r="3094" spans="3:14" x14ac:dyDescent="0.35">
      <c r="C3094" s="26" t="s">
        <v>7255</v>
      </c>
      <c r="D3094" s="14">
        <v>45142</v>
      </c>
      <c r="E3094" s="14">
        <v>45149</v>
      </c>
      <c r="F3094" s="27" t="s">
        <v>3910</v>
      </c>
      <c r="G3094" s="28">
        <v>100000</v>
      </c>
      <c r="H3094" s="29">
        <v>100000</v>
      </c>
      <c r="I3094" s="29">
        <v>1</v>
      </c>
      <c r="J3094" s="30">
        <v>2023</v>
      </c>
      <c r="K3094" s="30">
        <v>2023</v>
      </c>
      <c r="L3094" s="31" t="s">
        <v>7210</v>
      </c>
      <c r="M3094" s="32" t="str">
        <f>IF(_xlfn.XLOOKUP(C3094,'Raw Data_OS_22'!$C$5:$C$4516,'Raw Data_OS_22'!$G$5:$G$4516,"New_Claim/ Reopening")= "New_Claim/ Reopening","New_Claim/ Reopening","Old_Claim")</f>
        <v>New_Claim/ Reopening</v>
      </c>
      <c r="N3094" s="18" t="str">
        <f>IF(M3094=$N$2,IF(J3094=$N$1,"E1","D"),_xlfn.XLOOKUP(C3094,'Raw Data_OS_22'!$C$5:$C$4516,'Raw Data_OS_22'!$O$5:$O$4516))</f>
        <v>E1</v>
      </c>
    </row>
    <row r="3095" spans="3:14" x14ac:dyDescent="0.35">
      <c r="C3095" s="26" t="s">
        <v>7256</v>
      </c>
      <c r="D3095" s="14">
        <v>45145</v>
      </c>
      <c r="E3095" s="14">
        <v>45152</v>
      </c>
      <c r="F3095" s="27" t="s">
        <v>3910</v>
      </c>
      <c r="G3095" s="28">
        <v>100000</v>
      </c>
      <c r="H3095" s="29">
        <v>100000</v>
      </c>
      <c r="I3095" s="29">
        <v>1</v>
      </c>
      <c r="J3095" s="30">
        <v>2023</v>
      </c>
      <c r="K3095" s="30">
        <v>2023</v>
      </c>
      <c r="L3095" s="31" t="s">
        <v>7210</v>
      </c>
      <c r="M3095" s="32" t="str">
        <f>IF(_xlfn.XLOOKUP(C3095,'Raw Data_OS_22'!$C$5:$C$4516,'Raw Data_OS_22'!$G$5:$G$4516,"New_Claim/ Reopening")= "New_Claim/ Reopening","New_Claim/ Reopening","Old_Claim")</f>
        <v>New_Claim/ Reopening</v>
      </c>
      <c r="N3095" s="18" t="str">
        <f>IF(M3095=$N$2,IF(J3095=$N$1,"E1","D"),_xlfn.XLOOKUP(C3095,'Raw Data_OS_22'!$C$5:$C$4516,'Raw Data_OS_22'!$O$5:$O$4516))</f>
        <v>E1</v>
      </c>
    </row>
    <row r="3096" spans="3:14" x14ac:dyDescent="0.35">
      <c r="C3096" s="26" t="s">
        <v>7257</v>
      </c>
      <c r="D3096" s="14">
        <v>45152</v>
      </c>
      <c r="E3096" s="14">
        <v>45153</v>
      </c>
      <c r="F3096" s="27" t="s">
        <v>3910</v>
      </c>
      <c r="G3096" s="28">
        <v>9500</v>
      </c>
      <c r="H3096" s="29">
        <v>9500</v>
      </c>
      <c r="I3096" s="29">
        <v>1</v>
      </c>
      <c r="J3096" s="30">
        <v>2023</v>
      </c>
      <c r="K3096" s="30">
        <v>2023</v>
      </c>
      <c r="L3096" s="31" t="s">
        <v>7210</v>
      </c>
      <c r="M3096" s="32" t="str">
        <f>IF(_xlfn.XLOOKUP(C3096,'Raw Data_OS_22'!$C$5:$C$4516,'Raw Data_OS_22'!$G$5:$G$4516,"New_Claim/ Reopening")= "New_Claim/ Reopening","New_Claim/ Reopening","Old_Claim")</f>
        <v>New_Claim/ Reopening</v>
      </c>
      <c r="N3096" s="18" t="str">
        <f>IF(M3096=$N$2,IF(J3096=$N$1,"E1","D"),_xlfn.XLOOKUP(C3096,'Raw Data_OS_22'!$C$5:$C$4516,'Raw Data_OS_22'!$O$5:$O$4516))</f>
        <v>E1</v>
      </c>
    </row>
    <row r="3097" spans="3:14" x14ac:dyDescent="0.35">
      <c r="C3097" s="26" t="s">
        <v>7258</v>
      </c>
      <c r="D3097" s="14">
        <v>45114</v>
      </c>
      <c r="E3097" s="14">
        <v>45115</v>
      </c>
      <c r="F3097" s="27" t="s">
        <v>3910</v>
      </c>
      <c r="G3097" s="28">
        <v>100000</v>
      </c>
      <c r="H3097" s="29">
        <v>100000</v>
      </c>
      <c r="I3097" s="29">
        <v>1</v>
      </c>
      <c r="J3097" s="30">
        <v>2023</v>
      </c>
      <c r="K3097" s="30">
        <v>2023</v>
      </c>
      <c r="L3097" s="31" t="s">
        <v>7210</v>
      </c>
      <c r="M3097" s="32" t="str">
        <f>IF(_xlfn.XLOOKUP(C3097,'Raw Data_OS_22'!$C$5:$C$4516,'Raw Data_OS_22'!$G$5:$G$4516,"New_Claim/ Reopening")= "New_Claim/ Reopening","New_Claim/ Reopening","Old_Claim")</f>
        <v>New_Claim/ Reopening</v>
      </c>
      <c r="N3097" s="18" t="str">
        <f>IF(M3097=$N$2,IF(J3097=$N$1,"E1","D"),_xlfn.XLOOKUP(C3097,'Raw Data_OS_22'!$C$5:$C$4516,'Raw Data_OS_22'!$O$5:$O$4516))</f>
        <v>E1</v>
      </c>
    </row>
    <row r="3098" spans="3:14" x14ac:dyDescent="0.35">
      <c r="C3098" s="26" t="s">
        <v>7259</v>
      </c>
      <c r="D3098" s="14">
        <v>45155</v>
      </c>
      <c r="E3098" s="14">
        <v>45159</v>
      </c>
      <c r="F3098" s="27" t="s">
        <v>3910</v>
      </c>
      <c r="G3098" s="28">
        <v>29500</v>
      </c>
      <c r="H3098" s="29">
        <v>29500</v>
      </c>
      <c r="I3098" s="29">
        <v>1</v>
      </c>
      <c r="J3098" s="30">
        <v>2023</v>
      </c>
      <c r="K3098" s="30">
        <v>2023</v>
      </c>
      <c r="L3098" s="31" t="s">
        <v>7210</v>
      </c>
      <c r="M3098" s="32" t="str">
        <f>IF(_xlfn.XLOOKUP(C3098,'Raw Data_OS_22'!$C$5:$C$4516,'Raw Data_OS_22'!$G$5:$G$4516,"New_Claim/ Reopening")= "New_Claim/ Reopening","New_Claim/ Reopening","Old_Claim")</f>
        <v>New_Claim/ Reopening</v>
      </c>
      <c r="N3098" s="18" t="str">
        <f>IF(M3098=$N$2,IF(J3098=$N$1,"E1","D"),_xlfn.XLOOKUP(C3098,'Raw Data_OS_22'!$C$5:$C$4516,'Raw Data_OS_22'!$O$5:$O$4516))</f>
        <v>E1</v>
      </c>
    </row>
    <row r="3099" spans="3:14" x14ac:dyDescent="0.35">
      <c r="C3099" s="26" t="s">
        <v>7260</v>
      </c>
      <c r="D3099" s="14">
        <v>45153</v>
      </c>
      <c r="E3099" s="14">
        <v>45161</v>
      </c>
      <c r="F3099" s="27" t="s">
        <v>3910</v>
      </c>
      <c r="G3099" s="28">
        <v>100000</v>
      </c>
      <c r="H3099" s="29">
        <v>100000</v>
      </c>
      <c r="I3099" s="29">
        <v>1</v>
      </c>
      <c r="J3099" s="30">
        <v>2023</v>
      </c>
      <c r="K3099" s="30">
        <v>2023</v>
      </c>
      <c r="L3099" s="31" t="s">
        <v>7210</v>
      </c>
      <c r="M3099" s="32" t="str">
        <f>IF(_xlfn.XLOOKUP(C3099,'Raw Data_OS_22'!$C$5:$C$4516,'Raw Data_OS_22'!$G$5:$G$4516,"New_Claim/ Reopening")= "New_Claim/ Reopening","New_Claim/ Reopening","Old_Claim")</f>
        <v>New_Claim/ Reopening</v>
      </c>
      <c r="N3099" s="18" t="str">
        <f>IF(M3099=$N$2,IF(J3099=$N$1,"E1","D"),_xlfn.XLOOKUP(C3099,'Raw Data_OS_22'!$C$5:$C$4516,'Raw Data_OS_22'!$O$5:$O$4516))</f>
        <v>E1</v>
      </c>
    </row>
    <row r="3100" spans="3:14" x14ac:dyDescent="0.35">
      <c r="C3100" s="26" t="s">
        <v>7261</v>
      </c>
      <c r="D3100" s="14">
        <v>45156</v>
      </c>
      <c r="E3100" s="14">
        <v>45159</v>
      </c>
      <c r="F3100" s="27" t="s">
        <v>3910</v>
      </c>
      <c r="G3100" s="28">
        <v>700000</v>
      </c>
      <c r="H3100" s="29">
        <v>700000</v>
      </c>
      <c r="I3100" s="29">
        <v>1</v>
      </c>
      <c r="J3100" s="30">
        <v>2023</v>
      </c>
      <c r="K3100" s="30">
        <v>2023</v>
      </c>
      <c r="L3100" s="31" t="s">
        <v>7210</v>
      </c>
      <c r="M3100" s="32" t="str">
        <f>IF(_xlfn.XLOOKUP(C3100,'Raw Data_OS_22'!$C$5:$C$4516,'Raw Data_OS_22'!$G$5:$G$4516,"New_Claim/ Reopening")= "New_Claim/ Reopening","New_Claim/ Reopening","Old_Claim")</f>
        <v>New_Claim/ Reopening</v>
      </c>
      <c r="N3100" s="18" t="str">
        <f>IF(M3100=$N$2,IF(J3100=$N$1,"E1","D"),_xlfn.XLOOKUP(C3100,'Raw Data_OS_22'!$C$5:$C$4516,'Raw Data_OS_22'!$O$5:$O$4516))</f>
        <v>E1</v>
      </c>
    </row>
    <row r="3101" spans="3:14" x14ac:dyDescent="0.35">
      <c r="C3101" s="26" t="s">
        <v>7262</v>
      </c>
      <c r="D3101" s="14">
        <v>45164</v>
      </c>
      <c r="E3101" s="14">
        <v>45166</v>
      </c>
      <c r="F3101" s="27" t="s">
        <v>4248</v>
      </c>
      <c r="G3101" s="28">
        <v>100000</v>
      </c>
      <c r="H3101" s="29">
        <v>100000</v>
      </c>
      <c r="I3101" s="29">
        <v>1</v>
      </c>
      <c r="J3101" s="30">
        <v>2023</v>
      </c>
      <c r="K3101" s="30">
        <v>2023</v>
      </c>
      <c r="L3101" s="31" t="s">
        <v>7210</v>
      </c>
      <c r="M3101" s="32" t="str">
        <f>IF(_xlfn.XLOOKUP(C3101,'Raw Data_OS_22'!$C$5:$C$4516,'Raw Data_OS_22'!$G$5:$G$4516,"New_Claim/ Reopening")= "New_Claim/ Reopening","New_Claim/ Reopening","Old_Claim")</f>
        <v>New_Claim/ Reopening</v>
      </c>
      <c r="N3101" s="18" t="str">
        <f>IF(M3101=$N$2,IF(J3101=$N$1,"E1","D"),_xlfn.XLOOKUP(C3101,'Raw Data_OS_22'!$C$5:$C$4516,'Raw Data_OS_22'!$O$5:$O$4516))</f>
        <v>E1</v>
      </c>
    </row>
    <row r="3102" spans="3:14" x14ac:dyDescent="0.35">
      <c r="C3102" s="26" t="s">
        <v>7263</v>
      </c>
      <c r="D3102" s="14">
        <v>45141</v>
      </c>
      <c r="E3102" s="14">
        <v>45167</v>
      </c>
      <c r="F3102" s="27" t="s">
        <v>3910</v>
      </c>
      <c r="G3102" s="28">
        <v>89000</v>
      </c>
      <c r="H3102" s="29">
        <v>89000</v>
      </c>
      <c r="I3102" s="29">
        <v>1</v>
      </c>
      <c r="J3102" s="30">
        <v>2023</v>
      </c>
      <c r="K3102" s="30">
        <v>2023</v>
      </c>
      <c r="L3102" s="31" t="s">
        <v>7210</v>
      </c>
      <c r="M3102" s="32" t="str">
        <f>IF(_xlfn.XLOOKUP(C3102,'Raw Data_OS_22'!$C$5:$C$4516,'Raw Data_OS_22'!$G$5:$G$4516,"New_Claim/ Reopening")= "New_Claim/ Reopening","New_Claim/ Reopening","Old_Claim")</f>
        <v>New_Claim/ Reopening</v>
      </c>
      <c r="N3102" s="18" t="str">
        <f>IF(M3102=$N$2,IF(J3102=$N$1,"E1","D"),_xlfn.XLOOKUP(C3102,'Raw Data_OS_22'!$C$5:$C$4516,'Raw Data_OS_22'!$O$5:$O$4516))</f>
        <v>E1</v>
      </c>
    </row>
    <row r="3103" spans="3:14" x14ac:dyDescent="0.35">
      <c r="C3103" s="26" t="s">
        <v>7264</v>
      </c>
      <c r="D3103" s="14">
        <v>44527</v>
      </c>
      <c r="E3103" s="14">
        <v>45103</v>
      </c>
      <c r="F3103" s="27" t="s">
        <v>3908</v>
      </c>
      <c r="G3103" s="28">
        <v>290000</v>
      </c>
      <c r="H3103" s="29">
        <v>290000</v>
      </c>
      <c r="I3103" s="29">
        <v>1</v>
      </c>
      <c r="J3103" s="30">
        <v>2021</v>
      </c>
      <c r="K3103" s="30">
        <v>2023</v>
      </c>
      <c r="L3103" s="31" t="s">
        <v>3138</v>
      </c>
      <c r="M3103" s="32" t="str">
        <f>IF(_xlfn.XLOOKUP(C3103,'Raw Data_OS_22'!$C$5:$C$4516,'Raw Data_OS_22'!$G$5:$G$4516,"New_Claim/ Reopening")= "New_Claim/ Reopening","New_Claim/ Reopening","Old_Claim")</f>
        <v>New_Claim/ Reopening</v>
      </c>
      <c r="N3103" s="18" t="str">
        <f>IF(M3103=$N$2,IF(J3103=$N$1,"E1","D"),_xlfn.XLOOKUP(C3103,'Raw Data_OS_22'!$C$5:$C$4516,'Raw Data_OS_22'!$O$5:$O$4516))</f>
        <v>D</v>
      </c>
    </row>
    <row r="3104" spans="3:14" x14ac:dyDescent="0.35">
      <c r="C3104" s="26" t="s">
        <v>7265</v>
      </c>
      <c r="D3104" s="14">
        <v>45166</v>
      </c>
      <c r="E3104" s="14">
        <v>45169</v>
      </c>
      <c r="F3104" s="27" t="s">
        <v>3910</v>
      </c>
      <c r="G3104" s="28">
        <v>7000</v>
      </c>
      <c r="H3104" s="29">
        <v>7000</v>
      </c>
      <c r="I3104" s="29">
        <v>1</v>
      </c>
      <c r="J3104" s="30">
        <v>2023</v>
      </c>
      <c r="K3104" s="30">
        <v>2023</v>
      </c>
      <c r="L3104" s="31" t="s">
        <v>7210</v>
      </c>
      <c r="M3104" s="32" t="str">
        <f>IF(_xlfn.XLOOKUP(C3104,'Raw Data_OS_22'!$C$5:$C$4516,'Raw Data_OS_22'!$G$5:$G$4516,"New_Claim/ Reopening")= "New_Claim/ Reopening","New_Claim/ Reopening","Old_Claim")</f>
        <v>New_Claim/ Reopening</v>
      </c>
      <c r="N3104" s="18" t="str">
        <f>IF(M3104=$N$2,IF(J3104=$N$1,"E1","D"),_xlfn.XLOOKUP(C3104,'Raw Data_OS_22'!$C$5:$C$4516,'Raw Data_OS_22'!$O$5:$O$4516))</f>
        <v>E1</v>
      </c>
    </row>
    <row r="3105" spans="3:14" x14ac:dyDescent="0.35">
      <c r="C3105" s="26" t="s">
        <v>7266</v>
      </c>
      <c r="D3105" s="14">
        <v>45148</v>
      </c>
      <c r="E3105" s="14">
        <v>45149</v>
      </c>
      <c r="F3105" s="27" t="s">
        <v>4263</v>
      </c>
      <c r="G3105" s="28">
        <v>598780</v>
      </c>
      <c r="H3105" s="29">
        <v>598780</v>
      </c>
      <c r="I3105" s="29">
        <v>1</v>
      </c>
      <c r="J3105" s="30">
        <v>2023</v>
      </c>
      <c r="K3105" s="30">
        <v>2023</v>
      </c>
      <c r="L3105" s="31" t="s">
        <v>7210</v>
      </c>
      <c r="M3105" s="32" t="str">
        <f>IF(_xlfn.XLOOKUP(C3105,'Raw Data_OS_22'!$C$5:$C$4516,'Raw Data_OS_22'!$G$5:$G$4516,"New_Claim/ Reopening")= "New_Claim/ Reopening","New_Claim/ Reopening","Old_Claim")</f>
        <v>New_Claim/ Reopening</v>
      </c>
      <c r="N3105" s="18" t="str">
        <f>IF(M3105=$N$2,IF(J3105=$N$1,"E1","D"),_xlfn.XLOOKUP(C3105,'Raw Data_OS_22'!$C$5:$C$4516,'Raw Data_OS_22'!$O$5:$O$4516))</f>
        <v>E1</v>
      </c>
    </row>
    <row r="3106" spans="3:14" x14ac:dyDescent="0.35">
      <c r="C3106" s="26" t="s">
        <v>7267</v>
      </c>
      <c r="D3106" s="14">
        <v>45174</v>
      </c>
      <c r="E3106" s="14">
        <v>45177</v>
      </c>
      <c r="F3106" s="27" t="s">
        <v>3910</v>
      </c>
      <c r="G3106" s="28">
        <v>377100</v>
      </c>
      <c r="H3106" s="29">
        <v>377100</v>
      </c>
      <c r="I3106" s="29">
        <v>1</v>
      </c>
      <c r="J3106" s="30">
        <v>2023</v>
      </c>
      <c r="K3106" s="30">
        <v>2023</v>
      </c>
      <c r="L3106" s="31" t="s">
        <v>7210</v>
      </c>
      <c r="M3106" s="32" t="str">
        <f>IF(_xlfn.XLOOKUP(C3106,'Raw Data_OS_22'!$C$5:$C$4516,'Raw Data_OS_22'!$G$5:$G$4516,"New_Claim/ Reopening")= "New_Claim/ Reopening","New_Claim/ Reopening","Old_Claim")</f>
        <v>New_Claim/ Reopening</v>
      </c>
      <c r="N3106" s="18" t="str">
        <f>IF(M3106=$N$2,IF(J3106=$N$1,"E1","D"),_xlfn.XLOOKUP(C3106,'Raw Data_OS_22'!$C$5:$C$4516,'Raw Data_OS_22'!$O$5:$O$4516))</f>
        <v>E1</v>
      </c>
    </row>
    <row r="3107" spans="3:14" x14ac:dyDescent="0.35">
      <c r="C3107" s="26" t="s">
        <v>7268</v>
      </c>
      <c r="D3107" s="14">
        <v>45177</v>
      </c>
      <c r="E3107" s="14">
        <v>45178</v>
      </c>
      <c r="F3107" s="27" t="s">
        <v>3910</v>
      </c>
      <c r="G3107" s="28">
        <v>80000</v>
      </c>
      <c r="H3107" s="29">
        <v>80000</v>
      </c>
      <c r="I3107" s="29">
        <v>1</v>
      </c>
      <c r="J3107" s="30">
        <v>2023</v>
      </c>
      <c r="K3107" s="30">
        <v>2023</v>
      </c>
      <c r="L3107" s="31" t="s">
        <v>7210</v>
      </c>
      <c r="M3107" s="32" t="str">
        <f>IF(_xlfn.XLOOKUP(C3107,'Raw Data_OS_22'!$C$5:$C$4516,'Raw Data_OS_22'!$G$5:$G$4516,"New_Claim/ Reopening")= "New_Claim/ Reopening","New_Claim/ Reopening","Old_Claim")</f>
        <v>New_Claim/ Reopening</v>
      </c>
      <c r="N3107" s="18" t="str">
        <f>IF(M3107=$N$2,IF(J3107=$N$1,"E1","D"),_xlfn.XLOOKUP(C3107,'Raw Data_OS_22'!$C$5:$C$4516,'Raw Data_OS_22'!$O$5:$O$4516))</f>
        <v>E1</v>
      </c>
    </row>
    <row r="3108" spans="3:14" x14ac:dyDescent="0.35">
      <c r="C3108" s="26" t="s">
        <v>7269</v>
      </c>
      <c r="D3108" s="14">
        <v>45177</v>
      </c>
      <c r="E3108" s="14">
        <v>45181</v>
      </c>
      <c r="F3108" s="27" t="s">
        <v>3910</v>
      </c>
      <c r="G3108" s="28">
        <v>100000</v>
      </c>
      <c r="H3108" s="29">
        <v>100000</v>
      </c>
      <c r="I3108" s="29">
        <v>1</v>
      </c>
      <c r="J3108" s="30">
        <v>2023</v>
      </c>
      <c r="K3108" s="30">
        <v>2023</v>
      </c>
      <c r="L3108" s="31" t="s">
        <v>7210</v>
      </c>
      <c r="M3108" s="32" t="str">
        <f>IF(_xlfn.XLOOKUP(C3108,'Raw Data_OS_22'!$C$5:$C$4516,'Raw Data_OS_22'!$G$5:$G$4516,"New_Claim/ Reopening")= "New_Claim/ Reopening","New_Claim/ Reopening","Old_Claim")</f>
        <v>New_Claim/ Reopening</v>
      </c>
      <c r="N3108" s="18" t="str">
        <f>IF(M3108=$N$2,IF(J3108=$N$1,"E1","D"),_xlfn.XLOOKUP(C3108,'Raw Data_OS_22'!$C$5:$C$4516,'Raw Data_OS_22'!$O$5:$O$4516))</f>
        <v>E1</v>
      </c>
    </row>
    <row r="3109" spans="3:14" x14ac:dyDescent="0.35">
      <c r="C3109" s="26" t="s">
        <v>7270</v>
      </c>
      <c r="D3109" s="14">
        <v>45172</v>
      </c>
      <c r="E3109" s="14">
        <v>45181</v>
      </c>
      <c r="F3109" s="27" t="s">
        <v>3910</v>
      </c>
      <c r="G3109" s="28">
        <v>50000</v>
      </c>
      <c r="H3109" s="29">
        <v>50000</v>
      </c>
      <c r="I3109" s="29">
        <v>1</v>
      </c>
      <c r="J3109" s="30">
        <v>2023</v>
      </c>
      <c r="K3109" s="30">
        <v>2023</v>
      </c>
      <c r="L3109" s="31" t="s">
        <v>7210</v>
      </c>
      <c r="M3109" s="32" t="str">
        <f>IF(_xlfn.XLOOKUP(C3109,'Raw Data_OS_22'!$C$5:$C$4516,'Raw Data_OS_22'!$G$5:$G$4516,"New_Claim/ Reopening")= "New_Claim/ Reopening","New_Claim/ Reopening","Old_Claim")</f>
        <v>New_Claim/ Reopening</v>
      </c>
      <c r="N3109" s="18" t="str">
        <f>IF(M3109=$N$2,IF(J3109=$N$1,"E1","D"),_xlfn.XLOOKUP(C3109,'Raw Data_OS_22'!$C$5:$C$4516,'Raw Data_OS_22'!$O$5:$O$4516))</f>
        <v>E1</v>
      </c>
    </row>
    <row r="3110" spans="3:14" x14ac:dyDescent="0.35">
      <c r="C3110" s="26" t="s">
        <v>7271</v>
      </c>
      <c r="D3110" s="14">
        <v>45175</v>
      </c>
      <c r="E3110" s="14">
        <v>45178</v>
      </c>
      <c r="F3110" s="27" t="s">
        <v>3910</v>
      </c>
      <c r="G3110" s="28">
        <v>100000</v>
      </c>
      <c r="H3110" s="29">
        <v>100000</v>
      </c>
      <c r="I3110" s="29">
        <v>1</v>
      </c>
      <c r="J3110" s="30">
        <v>2023</v>
      </c>
      <c r="K3110" s="30">
        <v>2023</v>
      </c>
      <c r="L3110" s="31" t="s">
        <v>7210</v>
      </c>
      <c r="M3110" s="32" t="str">
        <f>IF(_xlfn.XLOOKUP(C3110,'Raw Data_OS_22'!$C$5:$C$4516,'Raw Data_OS_22'!$G$5:$G$4516,"New_Claim/ Reopening")= "New_Claim/ Reopening","New_Claim/ Reopening","Old_Claim")</f>
        <v>New_Claim/ Reopening</v>
      </c>
      <c r="N3110" s="18" t="str">
        <f>IF(M3110=$N$2,IF(J3110=$N$1,"E1","D"),_xlfn.XLOOKUP(C3110,'Raw Data_OS_22'!$C$5:$C$4516,'Raw Data_OS_22'!$O$5:$O$4516))</f>
        <v>E1</v>
      </c>
    </row>
    <row r="3111" spans="3:14" x14ac:dyDescent="0.35">
      <c r="C3111" s="26" t="s">
        <v>7272</v>
      </c>
      <c r="D3111" s="14">
        <v>45177</v>
      </c>
      <c r="E3111" s="14">
        <v>45183</v>
      </c>
      <c r="F3111" s="27" t="s">
        <v>3910</v>
      </c>
      <c r="G3111" s="28">
        <v>50000</v>
      </c>
      <c r="H3111" s="29">
        <v>50000</v>
      </c>
      <c r="I3111" s="29">
        <v>1</v>
      </c>
      <c r="J3111" s="30">
        <v>2023</v>
      </c>
      <c r="K3111" s="30">
        <v>2023</v>
      </c>
      <c r="L3111" s="31" t="s">
        <v>7210</v>
      </c>
      <c r="M3111" s="32" t="str">
        <f>IF(_xlfn.XLOOKUP(C3111,'Raw Data_OS_22'!$C$5:$C$4516,'Raw Data_OS_22'!$G$5:$G$4516,"New_Claim/ Reopening")= "New_Claim/ Reopening","New_Claim/ Reopening","Old_Claim")</f>
        <v>New_Claim/ Reopening</v>
      </c>
      <c r="N3111" s="18" t="str">
        <f>IF(M3111=$N$2,IF(J3111=$N$1,"E1","D"),_xlfn.XLOOKUP(C3111,'Raw Data_OS_22'!$C$5:$C$4516,'Raw Data_OS_22'!$O$5:$O$4516))</f>
        <v>E1</v>
      </c>
    </row>
    <row r="3112" spans="3:14" x14ac:dyDescent="0.35">
      <c r="C3112" s="26" t="s">
        <v>7273</v>
      </c>
      <c r="D3112" s="14">
        <v>45133</v>
      </c>
      <c r="E3112" s="14">
        <v>45176</v>
      </c>
      <c r="F3112" s="27" t="s">
        <v>3908</v>
      </c>
      <c r="G3112" s="28">
        <v>16500</v>
      </c>
      <c r="H3112" s="29">
        <v>16500</v>
      </c>
      <c r="I3112" s="29">
        <v>1</v>
      </c>
      <c r="J3112" s="30">
        <v>2023</v>
      </c>
      <c r="K3112" s="30">
        <v>2023</v>
      </c>
      <c r="L3112" s="31" t="s">
        <v>7210</v>
      </c>
      <c r="M3112" s="32" t="str">
        <f>IF(_xlfn.XLOOKUP(C3112,'Raw Data_OS_22'!$C$5:$C$4516,'Raw Data_OS_22'!$G$5:$G$4516,"New_Claim/ Reopening")= "New_Claim/ Reopening","New_Claim/ Reopening","Old_Claim")</f>
        <v>New_Claim/ Reopening</v>
      </c>
      <c r="N3112" s="18" t="str">
        <f>IF(M3112=$N$2,IF(J3112=$N$1,"E1","D"),_xlfn.XLOOKUP(C3112,'Raw Data_OS_22'!$C$5:$C$4516,'Raw Data_OS_22'!$O$5:$O$4516))</f>
        <v>E1</v>
      </c>
    </row>
    <row r="3113" spans="3:14" x14ac:dyDescent="0.35">
      <c r="C3113" s="26" t="s">
        <v>7274</v>
      </c>
      <c r="D3113" s="14">
        <v>45124</v>
      </c>
      <c r="E3113" s="14">
        <v>45176</v>
      </c>
      <c r="F3113" s="27" t="s">
        <v>3908</v>
      </c>
      <c r="G3113" s="28">
        <v>20350</v>
      </c>
      <c r="H3113" s="29">
        <v>20350</v>
      </c>
      <c r="I3113" s="29">
        <v>1</v>
      </c>
      <c r="J3113" s="30">
        <v>2023</v>
      </c>
      <c r="K3113" s="30">
        <v>2023</v>
      </c>
      <c r="L3113" s="31" t="s">
        <v>7210</v>
      </c>
      <c r="M3113" s="32" t="str">
        <f>IF(_xlfn.XLOOKUP(C3113,'Raw Data_OS_22'!$C$5:$C$4516,'Raw Data_OS_22'!$G$5:$G$4516,"New_Claim/ Reopening")= "New_Claim/ Reopening","New_Claim/ Reopening","Old_Claim")</f>
        <v>New_Claim/ Reopening</v>
      </c>
      <c r="N3113" s="18" t="str">
        <f>IF(M3113=$N$2,IF(J3113=$N$1,"E1","D"),_xlfn.XLOOKUP(C3113,'Raw Data_OS_22'!$C$5:$C$4516,'Raw Data_OS_22'!$O$5:$O$4516))</f>
        <v>E1</v>
      </c>
    </row>
    <row r="3114" spans="3:14" x14ac:dyDescent="0.35">
      <c r="C3114" s="26" t="s">
        <v>7275</v>
      </c>
      <c r="D3114" s="14">
        <v>45164</v>
      </c>
      <c r="E3114" s="14">
        <v>45184</v>
      </c>
      <c r="F3114" s="27" t="s">
        <v>3910</v>
      </c>
      <c r="G3114" s="28">
        <v>100000</v>
      </c>
      <c r="H3114" s="29">
        <v>100000</v>
      </c>
      <c r="I3114" s="29">
        <v>1</v>
      </c>
      <c r="J3114" s="30">
        <v>2023</v>
      </c>
      <c r="K3114" s="30">
        <v>2023</v>
      </c>
      <c r="L3114" s="31" t="s">
        <v>7210</v>
      </c>
      <c r="M3114" s="32" t="str">
        <f>IF(_xlfn.XLOOKUP(C3114,'Raw Data_OS_22'!$C$5:$C$4516,'Raw Data_OS_22'!$G$5:$G$4516,"New_Claim/ Reopening")= "New_Claim/ Reopening","New_Claim/ Reopening","Old_Claim")</f>
        <v>New_Claim/ Reopening</v>
      </c>
      <c r="N3114" s="18" t="str">
        <f>IF(M3114=$N$2,IF(J3114=$N$1,"E1","D"),_xlfn.XLOOKUP(C3114,'Raw Data_OS_22'!$C$5:$C$4516,'Raw Data_OS_22'!$O$5:$O$4516))</f>
        <v>E1</v>
      </c>
    </row>
    <row r="3115" spans="3:14" x14ac:dyDescent="0.35">
      <c r="C3115" s="26" t="s">
        <v>7276</v>
      </c>
      <c r="D3115" s="14">
        <v>45185</v>
      </c>
      <c r="E3115" s="14">
        <v>45187</v>
      </c>
      <c r="F3115" s="27" t="s">
        <v>3910</v>
      </c>
      <c r="G3115" s="28">
        <v>100000</v>
      </c>
      <c r="H3115" s="29">
        <v>100000</v>
      </c>
      <c r="I3115" s="29">
        <v>1</v>
      </c>
      <c r="J3115" s="30">
        <v>2023</v>
      </c>
      <c r="K3115" s="30">
        <v>2023</v>
      </c>
      <c r="L3115" s="31" t="s">
        <v>7210</v>
      </c>
      <c r="M3115" s="32" t="str">
        <f>IF(_xlfn.XLOOKUP(C3115,'Raw Data_OS_22'!$C$5:$C$4516,'Raw Data_OS_22'!$G$5:$G$4516,"New_Claim/ Reopening")= "New_Claim/ Reopening","New_Claim/ Reopening","Old_Claim")</f>
        <v>New_Claim/ Reopening</v>
      </c>
      <c r="N3115" s="18" t="str">
        <f>IF(M3115=$N$2,IF(J3115=$N$1,"E1","D"),_xlfn.XLOOKUP(C3115,'Raw Data_OS_22'!$C$5:$C$4516,'Raw Data_OS_22'!$O$5:$O$4516))</f>
        <v>E1</v>
      </c>
    </row>
    <row r="3116" spans="3:14" x14ac:dyDescent="0.35">
      <c r="C3116" s="26" t="s">
        <v>7277</v>
      </c>
      <c r="D3116" s="14">
        <v>45136</v>
      </c>
      <c r="E3116" s="14">
        <v>45189</v>
      </c>
      <c r="F3116" s="27" t="s">
        <v>3908</v>
      </c>
      <c r="G3116" s="28">
        <v>50000</v>
      </c>
      <c r="H3116" s="29">
        <v>50000</v>
      </c>
      <c r="I3116" s="29">
        <v>1</v>
      </c>
      <c r="J3116" s="30">
        <v>2023</v>
      </c>
      <c r="K3116" s="30">
        <v>2023</v>
      </c>
      <c r="L3116" s="31" t="s">
        <v>7210</v>
      </c>
      <c r="M3116" s="32" t="str">
        <f>IF(_xlfn.XLOOKUP(C3116,'Raw Data_OS_22'!$C$5:$C$4516,'Raw Data_OS_22'!$G$5:$G$4516,"New_Claim/ Reopening")= "New_Claim/ Reopening","New_Claim/ Reopening","Old_Claim")</f>
        <v>New_Claim/ Reopening</v>
      </c>
      <c r="N3116" s="18" t="str">
        <f>IF(M3116=$N$2,IF(J3116=$N$1,"E1","D"),_xlfn.XLOOKUP(C3116,'Raw Data_OS_22'!$C$5:$C$4516,'Raw Data_OS_22'!$O$5:$O$4516))</f>
        <v>E1</v>
      </c>
    </row>
    <row r="3117" spans="3:14" x14ac:dyDescent="0.35">
      <c r="C3117" s="26" t="s">
        <v>7278</v>
      </c>
      <c r="D3117" s="14">
        <v>45182</v>
      </c>
      <c r="E3117" s="14">
        <v>45189</v>
      </c>
      <c r="F3117" s="27" t="s">
        <v>3910</v>
      </c>
      <c r="G3117" s="28">
        <v>5000</v>
      </c>
      <c r="H3117" s="29">
        <v>5000</v>
      </c>
      <c r="I3117" s="29">
        <v>1</v>
      </c>
      <c r="J3117" s="30">
        <v>2023</v>
      </c>
      <c r="K3117" s="30">
        <v>2023</v>
      </c>
      <c r="L3117" s="31" t="s">
        <v>7210</v>
      </c>
      <c r="M3117" s="32" t="str">
        <f>IF(_xlfn.XLOOKUP(C3117,'Raw Data_OS_22'!$C$5:$C$4516,'Raw Data_OS_22'!$G$5:$G$4516,"New_Claim/ Reopening")= "New_Claim/ Reopening","New_Claim/ Reopening","Old_Claim")</f>
        <v>New_Claim/ Reopening</v>
      </c>
      <c r="N3117" s="18" t="str">
        <f>IF(M3117=$N$2,IF(J3117=$N$1,"E1","D"),_xlfn.XLOOKUP(C3117,'Raw Data_OS_22'!$C$5:$C$4516,'Raw Data_OS_22'!$O$5:$O$4516))</f>
        <v>E1</v>
      </c>
    </row>
    <row r="3118" spans="3:14" x14ac:dyDescent="0.35">
      <c r="C3118" s="26" t="s">
        <v>7279</v>
      </c>
      <c r="D3118" s="14">
        <v>45185</v>
      </c>
      <c r="E3118" s="14">
        <v>45188</v>
      </c>
      <c r="F3118" s="27" t="s">
        <v>3910</v>
      </c>
      <c r="G3118" s="28">
        <v>80000</v>
      </c>
      <c r="H3118" s="29">
        <v>80000</v>
      </c>
      <c r="I3118" s="29">
        <v>1</v>
      </c>
      <c r="J3118" s="30">
        <v>2023</v>
      </c>
      <c r="K3118" s="30">
        <v>2023</v>
      </c>
      <c r="L3118" s="31" t="s">
        <v>7210</v>
      </c>
      <c r="M3118" s="32" t="str">
        <f>IF(_xlfn.XLOOKUP(C3118,'Raw Data_OS_22'!$C$5:$C$4516,'Raw Data_OS_22'!$G$5:$G$4516,"New_Claim/ Reopening")= "New_Claim/ Reopening","New_Claim/ Reopening","Old_Claim")</f>
        <v>New_Claim/ Reopening</v>
      </c>
      <c r="N3118" s="18" t="str">
        <f>IF(M3118=$N$2,IF(J3118=$N$1,"E1","D"),_xlfn.XLOOKUP(C3118,'Raw Data_OS_22'!$C$5:$C$4516,'Raw Data_OS_22'!$O$5:$O$4516))</f>
        <v>E1</v>
      </c>
    </row>
    <row r="3119" spans="3:14" x14ac:dyDescent="0.35">
      <c r="C3119" s="26" t="s">
        <v>7280</v>
      </c>
      <c r="D3119" s="14">
        <v>45180</v>
      </c>
      <c r="E3119" s="14">
        <v>45190</v>
      </c>
      <c r="F3119" s="27" t="s">
        <v>3910</v>
      </c>
      <c r="G3119" s="28">
        <v>20000</v>
      </c>
      <c r="H3119" s="29">
        <v>20000</v>
      </c>
      <c r="I3119" s="29">
        <v>1</v>
      </c>
      <c r="J3119" s="30">
        <v>2023</v>
      </c>
      <c r="K3119" s="30">
        <v>2023</v>
      </c>
      <c r="L3119" s="31" t="s">
        <v>7210</v>
      </c>
      <c r="M3119" s="32" t="str">
        <f>IF(_xlfn.XLOOKUP(C3119,'Raw Data_OS_22'!$C$5:$C$4516,'Raw Data_OS_22'!$G$5:$G$4516,"New_Claim/ Reopening")= "New_Claim/ Reopening","New_Claim/ Reopening","Old_Claim")</f>
        <v>New_Claim/ Reopening</v>
      </c>
      <c r="N3119" s="18" t="str">
        <f>IF(M3119=$N$2,IF(J3119=$N$1,"E1","D"),_xlfn.XLOOKUP(C3119,'Raw Data_OS_22'!$C$5:$C$4516,'Raw Data_OS_22'!$O$5:$O$4516))</f>
        <v>E1</v>
      </c>
    </row>
    <row r="3120" spans="3:14" x14ac:dyDescent="0.35">
      <c r="C3120" s="26" t="s">
        <v>7281</v>
      </c>
      <c r="D3120" s="14">
        <v>45058</v>
      </c>
      <c r="E3120" s="14">
        <v>45091</v>
      </c>
      <c r="F3120" s="27" t="s">
        <v>658</v>
      </c>
      <c r="G3120" s="28">
        <v>50000</v>
      </c>
      <c r="H3120" s="29">
        <v>50000</v>
      </c>
      <c r="I3120" s="29">
        <v>1</v>
      </c>
      <c r="J3120" s="30">
        <v>2023</v>
      </c>
      <c r="K3120" s="30">
        <v>2023</v>
      </c>
      <c r="L3120" s="31" t="s">
        <v>7246</v>
      </c>
      <c r="M3120" s="32" t="str">
        <f>IF(_xlfn.XLOOKUP(C3120,'Raw Data_OS_22'!$C$5:$C$4516,'Raw Data_OS_22'!$G$5:$G$4516,"New_Claim/ Reopening")= "New_Claim/ Reopening","New_Claim/ Reopening","Old_Claim")</f>
        <v>New_Claim/ Reopening</v>
      </c>
      <c r="N3120" s="18" t="str">
        <f>IF(M3120=$N$2,IF(J3120=$N$1,"E1","D"),_xlfn.XLOOKUP(C3120,'Raw Data_OS_22'!$C$5:$C$4516,'Raw Data_OS_22'!$O$5:$O$4516))</f>
        <v>E1</v>
      </c>
    </row>
    <row r="3121" spans="3:14" x14ac:dyDescent="0.35">
      <c r="C3121" s="26" t="s">
        <v>7282</v>
      </c>
      <c r="D3121" s="14">
        <v>45058</v>
      </c>
      <c r="E3121" s="14">
        <v>45091</v>
      </c>
      <c r="F3121" s="27" t="s">
        <v>658</v>
      </c>
      <c r="G3121" s="28">
        <v>50000</v>
      </c>
      <c r="H3121" s="29">
        <v>50000</v>
      </c>
      <c r="I3121" s="29">
        <v>1</v>
      </c>
      <c r="J3121" s="30">
        <v>2023</v>
      </c>
      <c r="K3121" s="30">
        <v>2023</v>
      </c>
      <c r="L3121" s="31" t="s">
        <v>7246</v>
      </c>
      <c r="M3121" s="32" t="str">
        <f>IF(_xlfn.XLOOKUP(C3121,'Raw Data_OS_22'!$C$5:$C$4516,'Raw Data_OS_22'!$G$5:$G$4516,"New_Claim/ Reopening")= "New_Claim/ Reopening","New_Claim/ Reopening","Old_Claim")</f>
        <v>New_Claim/ Reopening</v>
      </c>
      <c r="N3121" s="18" t="str">
        <f>IF(M3121=$N$2,IF(J3121=$N$1,"E1","D"),_xlfn.XLOOKUP(C3121,'Raw Data_OS_22'!$C$5:$C$4516,'Raw Data_OS_22'!$O$5:$O$4516))</f>
        <v>E1</v>
      </c>
    </row>
    <row r="3122" spans="3:14" x14ac:dyDescent="0.35">
      <c r="C3122" s="26" t="s">
        <v>7283</v>
      </c>
      <c r="D3122" s="14">
        <v>45125</v>
      </c>
      <c r="E3122" s="14">
        <v>45131</v>
      </c>
      <c r="F3122" s="27" t="s">
        <v>3910</v>
      </c>
      <c r="G3122" s="28">
        <v>30000</v>
      </c>
      <c r="H3122" s="29">
        <v>30000</v>
      </c>
      <c r="I3122" s="29">
        <v>1</v>
      </c>
      <c r="J3122" s="30">
        <v>2023</v>
      </c>
      <c r="K3122" s="30">
        <v>2023</v>
      </c>
      <c r="L3122" s="31" t="s">
        <v>7210</v>
      </c>
      <c r="M3122" s="32" t="str">
        <f>IF(_xlfn.XLOOKUP(C3122,'Raw Data_OS_22'!$C$5:$C$4516,'Raw Data_OS_22'!$G$5:$G$4516,"New_Claim/ Reopening")= "New_Claim/ Reopening","New_Claim/ Reopening","Old_Claim")</f>
        <v>New_Claim/ Reopening</v>
      </c>
      <c r="N3122" s="18" t="str">
        <f>IF(M3122=$N$2,IF(J3122=$N$1,"E1","D"),_xlfn.XLOOKUP(C3122,'Raw Data_OS_22'!$C$5:$C$4516,'Raw Data_OS_22'!$O$5:$O$4516))</f>
        <v>E1</v>
      </c>
    </row>
    <row r="3123" spans="3:14" x14ac:dyDescent="0.35">
      <c r="C3123" s="26" t="s">
        <v>7284</v>
      </c>
      <c r="D3123" s="14">
        <v>45192</v>
      </c>
      <c r="E3123" s="14">
        <v>45194</v>
      </c>
      <c r="F3123" s="27" t="s">
        <v>3910</v>
      </c>
      <c r="G3123" s="28">
        <v>216280</v>
      </c>
      <c r="H3123" s="29">
        <v>216280</v>
      </c>
      <c r="I3123" s="29">
        <v>1</v>
      </c>
      <c r="J3123" s="30">
        <v>2023</v>
      </c>
      <c r="K3123" s="30">
        <v>2023</v>
      </c>
      <c r="L3123" s="31" t="s">
        <v>7210</v>
      </c>
      <c r="M3123" s="32" t="str">
        <f>IF(_xlfn.XLOOKUP(C3123,'Raw Data_OS_22'!$C$5:$C$4516,'Raw Data_OS_22'!$G$5:$G$4516,"New_Claim/ Reopening")= "New_Claim/ Reopening","New_Claim/ Reopening","Old_Claim")</f>
        <v>New_Claim/ Reopening</v>
      </c>
      <c r="N3123" s="18" t="str">
        <f>IF(M3123=$N$2,IF(J3123=$N$1,"E1","D"),_xlfn.XLOOKUP(C3123,'Raw Data_OS_22'!$C$5:$C$4516,'Raw Data_OS_22'!$O$5:$O$4516))</f>
        <v>E1</v>
      </c>
    </row>
    <row r="3124" spans="3:14" x14ac:dyDescent="0.35">
      <c r="C3124" s="26" t="s">
        <v>7285</v>
      </c>
      <c r="D3124" s="14">
        <v>45191</v>
      </c>
      <c r="E3124" s="14">
        <v>45194</v>
      </c>
      <c r="F3124" s="27" t="s">
        <v>3910</v>
      </c>
      <c r="G3124" s="28">
        <v>10000</v>
      </c>
      <c r="H3124" s="29">
        <v>10000</v>
      </c>
      <c r="I3124" s="29">
        <v>1</v>
      </c>
      <c r="J3124" s="30">
        <v>2023</v>
      </c>
      <c r="K3124" s="30">
        <v>2023</v>
      </c>
      <c r="L3124" s="31" t="s">
        <v>7210</v>
      </c>
      <c r="M3124" s="32" t="str">
        <f>IF(_xlfn.XLOOKUP(C3124,'Raw Data_OS_22'!$C$5:$C$4516,'Raw Data_OS_22'!$G$5:$G$4516,"New_Claim/ Reopening")= "New_Claim/ Reopening","New_Claim/ Reopening","Old_Claim")</f>
        <v>New_Claim/ Reopening</v>
      </c>
      <c r="N3124" s="18" t="str">
        <f>IF(M3124=$N$2,IF(J3124=$N$1,"E1","D"),_xlfn.XLOOKUP(C3124,'Raw Data_OS_22'!$C$5:$C$4516,'Raw Data_OS_22'!$O$5:$O$4516))</f>
        <v>E1</v>
      </c>
    </row>
    <row r="3125" spans="3:14" x14ac:dyDescent="0.35">
      <c r="C3125" s="26" t="s">
        <v>7286</v>
      </c>
      <c r="D3125" s="14">
        <v>45195</v>
      </c>
      <c r="E3125" s="14">
        <v>45195</v>
      </c>
      <c r="F3125" s="27" t="s">
        <v>3910</v>
      </c>
      <c r="G3125" s="28">
        <v>80000</v>
      </c>
      <c r="H3125" s="29">
        <v>80000</v>
      </c>
      <c r="I3125" s="29">
        <v>1</v>
      </c>
      <c r="J3125" s="30">
        <v>2023</v>
      </c>
      <c r="K3125" s="30">
        <v>2023</v>
      </c>
      <c r="L3125" s="31" t="s">
        <v>7210</v>
      </c>
      <c r="M3125" s="32" t="str">
        <f>IF(_xlfn.XLOOKUP(C3125,'Raw Data_OS_22'!$C$5:$C$4516,'Raw Data_OS_22'!$G$5:$G$4516,"New_Claim/ Reopening")= "New_Claim/ Reopening","New_Claim/ Reopening","Old_Claim")</f>
        <v>New_Claim/ Reopening</v>
      </c>
      <c r="N3125" s="18" t="str">
        <f>IF(M3125=$N$2,IF(J3125=$N$1,"E1","D"),_xlfn.XLOOKUP(C3125,'Raw Data_OS_22'!$C$5:$C$4516,'Raw Data_OS_22'!$O$5:$O$4516))</f>
        <v>E1</v>
      </c>
    </row>
    <row r="3126" spans="3:14" x14ac:dyDescent="0.35">
      <c r="C3126" s="26" t="s">
        <v>7287</v>
      </c>
      <c r="D3126" s="14">
        <v>45185</v>
      </c>
      <c r="E3126" s="14">
        <v>45195</v>
      </c>
      <c r="F3126" s="27" t="s">
        <v>3910</v>
      </c>
      <c r="G3126" s="28">
        <v>5000</v>
      </c>
      <c r="H3126" s="29">
        <v>5000</v>
      </c>
      <c r="I3126" s="29">
        <v>1</v>
      </c>
      <c r="J3126" s="30">
        <v>2023</v>
      </c>
      <c r="K3126" s="30">
        <v>2023</v>
      </c>
      <c r="L3126" s="31" t="s">
        <v>7210</v>
      </c>
      <c r="M3126" s="32" t="str">
        <f>IF(_xlfn.XLOOKUP(C3126,'Raw Data_OS_22'!$C$5:$C$4516,'Raw Data_OS_22'!$G$5:$G$4516,"New_Claim/ Reopening")= "New_Claim/ Reopening","New_Claim/ Reopening","Old_Claim")</f>
        <v>New_Claim/ Reopening</v>
      </c>
      <c r="N3126" s="18" t="str">
        <f>IF(M3126=$N$2,IF(J3126=$N$1,"E1","D"),_xlfn.XLOOKUP(C3126,'Raw Data_OS_22'!$C$5:$C$4516,'Raw Data_OS_22'!$O$5:$O$4516))</f>
        <v>E1</v>
      </c>
    </row>
    <row r="3127" spans="3:14" x14ac:dyDescent="0.35">
      <c r="C3127" s="26" t="s">
        <v>7288</v>
      </c>
      <c r="D3127" s="14">
        <v>45192</v>
      </c>
      <c r="E3127" s="14">
        <v>45195</v>
      </c>
      <c r="F3127" s="27" t="s">
        <v>3910</v>
      </c>
      <c r="G3127" s="28">
        <v>100000</v>
      </c>
      <c r="H3127" s="29">
        <v>100000</v>
      </c>
      <c r="I3127" s="29">
        <v>1</v>
      </c>
      <c r="J3127" s="30">
        <v>2023</v>
      </c>
      <c r="K3127" s="30">
        <v>2023</v>
      </c>
      <c r="L3127" s="31" t="s">
        <v>7210</v>
      </c>
      <c r="M3127" s="32" t="str">
        <f>IF(_xlfn.XLOOKUP(C3127,'Raw Data_OS_22'!$C$5:$C$4516,'Raw Data_OS_22'!$G$5:$G$4516,"New_Claim/ Reopening")= "New_Claim/ Reopening","New_Claim/ Reopening","Old_Claim")</f>
        <v>New_Claim/ Reopening</v>
      </c>
      <c r="N3127" s="18" t="str">
        <f>IF(M3127=$N$2,IF(J3127=$N$1,"E1","D"),_xlfn.XLOOKUP(C3127,'Raw Data_OS_22'!$C$5:$C$4516,'Raw Data_OS_22'!$O$5:$O$4516))</f>
        <v>E1</v>
      </c>
    </row>
    <row r="3128" spans="3:14" x14ac:dyDescent="0.35">
      <c r="C3128" s="26" t="s">
        <v>7289</v>
      </c>
      <c r="D3128" s="14">
        <v>45196</v>
      </c>
      <c r="E3128" s="14">
        <v>45198</v>
      </c>
      <c r="F3128" s="27" t="s">
        <v>3908</v>
      </c>
      <c r="G3128" s="28">
        <v>80000</v>
      </c>
      <c r="H3128" s="29">
        <v>80000</v>
      </c>
      <c r="I3128" s="29">
        <v>1</v>
      </c>
      <c r="J3128" s="30">
        <v>2023</v>
      </c>
      <c r="K3128" s="30">
        <v>2023</v>
      </c>
      <c r="L3128" s="31" t="s">
        <v>7210</v>
      </c>
      <c r="M3128" s="32" t="str">
        <f>IF(_xlfn.XLOOKUP(C3128,'Raw Data_OS_22'!$C$5:$C$4516,'Raw Data_OS_22'!$G$5:$G$4516,"New_Claim/ Reopening")= "New_Claim/ Reopening","New_Claim/ Reopening","Old_Claim")</f>
        <v>New_Claim/ Reopening</v>
      </c>
      <c r="N3128" s="18" t="str">
        <f>IF(M3128=$N$2,IF(J3128=$N$1,"E1","D"),_xlfn.XLOOKUP(C3128,'Raw Data_OS_22'!$C$5:$C$4516,'Raw Data_OS_22'!$O$5:$O$4516))</f>
        <v>E1</v>
      </c>
    </row>
    <row r="3129" spans="3:14" x14ac:dyDescent="0.35">
      <c r="C3129" s="26" t="s">
        <v>7290</v>
      </c>
      <c r="D3129" s="14">
        <v>45111</v>
      </c>
      <c r="E3129" s="14">
        <v>45197</v>
      </c>
      <c r="F3129" s="27" t="s">
        <v>658</v>
      </c>
      <c r="G3129" s="28">
        <v>266040</v>
      </c>
      <c r="H3129" s="29">
        <v>266040</v>
      </c>
      <c r="I3129" s="29">
        <v>1</v>
      </c>
      <c r="J3129" s="30">
        <v>2023</v>
      </c>
      <c r="K3129" s="30">
        <v>2023</v>
      </c>
      <c r="L3129" s="31" t="s">
        <v>7210</v>
      </c>
      <c r="M3129" s="32" t="str">
        <f>IF(_xlfn.XLOOKUP(C3129,'Raw Data_OS_22'!$C$5:$C$4516,'Raw Data_OS_22'!$G$5:$G$4516,"New_Claim/ Reopening")= "New_Claim/ Reopening","New_Claim/ Reopening","Old_Claim")</f>
        <v>New_Claim/ Reopening</v>
      </c>
      <c r="N3129" s="18" t="str">
        <f>IF(M3129=$N$2,IF(J3129=$N$1,"E1","D"),_xlfn.XLOOKUP(C3129,'Raw Data_OS_22'!$C$5:$C$4516,'Raw Data_OS_22'!$O$5:$O$4516))</f>
        <v>E1</v>
      </c>
    </row>
    <row r="3130" spans="3:14" x14ac:dyDescent="0.35">
      <c r="C3130" s="26" t="s">
        <v>7291</v>
      </c>
      <c r="D3130" s="14">
        <v>45071</v>
      </c>
      <c r="E3130" s="14">
        <v>45090</v>
      </c>
      <c r="F3130" s="27" t="s">
        <v>658</v>
      </c>
      <c r="G3130" s="28">
        <v>9125</v>
      </c>
      <c r="H3130" s="29">
        <v>9125</v>
      </c>
      <c r="I3130" s="29">
        <v>1</v>
      </c>
      <c r="J3130" s="30">
        <v>2023</v>
      </c>
      <c r="K3130" s="30">
        <v>2023</v>
      </c>
      <c r="L3130" s="31" t="s">
        <v>7246</v>
      </c>
      <c r="M3130" s="32" t="str">
        <f>IF(_xlfn.XLOOKUP(C3130,'Raw Data_OS_22'!$C$5:$C$4516,'Raw Data_OS_22'!$G$5:$G$4516,"New_Claim/ Reopening")= "New_Claim/ Reopening","New_Claim/ Reopening","Old_Claim")</f>
        <v>New_Claim/ Reopening</v>
      </c>
      <c r="N3130" s="18" t="str">
        <f>IF(M3130=$N$2,IF(J3130=$N$1,"E1","D"),_xlfn.XLOOKUP(C3130,'Raw Data_OS_22'!$C$5:$C$4516,'Raw Data_OS_22'!$O$5:$O$4516))</f>
        <v>E1</v>
      </c>
    </row>
    <row r="3131" spans="3:14" x14ac:dyDescent="0.35">
      <c r="C3131" s="26" t="s">
        <v>7292</v>
      </c>
      <c r="D3131" s="14">
        <v>45145</v>
      </c>
      <c r="E3131" s="14">
        <v>45187</v>
      </c>
      <c r="F3131" s="27" t="s">
        <v>658</v>
      </c>
      <c r="G3131" s="28">
        <v>50000</v>
      </c>
      <c r="H3131" s="29">
        <v>50000</v>
      </c>
      <c r="I3131" s="29">
        <v>1</v>
      </c>
      <c r="J3131" s="30">
        <v>2023</v>
      </c>
      <c r="K3131" s="30">
        <v>2023</v>
      </c>
      <c r="L3131" s="31" t="s">
        <v>7210</v>
      </c>
      <c r="M3131" s="32" t="str">
        <f>IF(_xlfn.XLOOKUP(C3131,'Raw Data_OS_22'!$C$5:$C$4516,'Raw Data_OS_22'!$G$5:$G$4516,"New_Claim/ Reopening")= "New_Claim/ Reopening","New_Claim/ Reopening","Old_Claim")</f>
        <v>New_Claim/ Reopening</v>
      </c>
      <c r="N3131" s="18" t="str">
        <f>IF(M3131=$N$2,IF(J3131=$N$1,"E1","D"),_xlfn.XLOOKUP(C3131,'Raw Data_OS_22'!$C$5:$C$4516,'Raw Data_OS_22'!$O$5:$O$4516))</f>
        <v>E1</v>
      </c>
    </row>
    <row r="3132" spans="3:14" x14ac:dyDescent="0.35">
      <c r="C3132" s="26" t="s">
        <v>7293</v>
      </c>
      <c r="D3132" s="14">
        <v>45015</v>
      </c>
      <c r="E3132" s="14">
        <v>45042</v>
      </c>
      <c r="F3132" s="27" t="s">
        <v>4263</v>
      </c>
      <c r="G3132" s="28">
        <v>50000</v>
      </c>
      <c r="H3132" s="29">
        <v>50000</v>
      </c>
      <c r="I3132" s="29">
        <v>1</v>
      </c>
      <c r="J3132" s="30">
        <v>2023</v>
      </c>
      <c r="K3132" s="30">
        <v>2023</v>
      </c>
      <c r="L3132" s="31" t="s">
        <v>7201</v>
      </c>
      <c r="M3132" s="32" t="str">
        <f>IF(_xlfn.XLOOKUP(C3132,'Raw Data_OS_22'!$C$5:$C$4516,'Raw Data_OS_22'!$G$5:$G$4516,"New_Claim/ Reopening")= "New_Claim/ Reopening","New_Claim/ Reopening","Old_Claim")</f>
        <v>New_Claim/ Reopening</v>
      </c>
      <c r="N3132" s="18" t="str">
        <f>IF(M3132=$N$2,IF(J3132=$N$1,"E1","D"),_xlfn.XLOOKUP(C3132,'Raw Data_OS_22'!$C$5:$C$4516,'Raw Data_OS_22'!$O$5:$O$4516))</f>
        <v>E1</v>
      </c>
    </row>
    <row r="3133" spans="3:14" x14ac:dyDescent="0.35">
      <c r="C3133" s="26" t="s">
        <v>7294</v>
      </c>
      <c r="D3133" s="14">
        <v>45203</v>
      </c>
      <c r="E3133" s="14">
        <v>45205</v>
      </c>
      <c r="F3133" s="27" t="s">
        <v>4199</v>
      </c>
      <c r="G3133" s="28">
        <v>50000</v>
      </c>
      <c r="H3133" s="29">
        <v>50000</v>
      </c>
      <c r="I3133" s="29">
        <v>1</v>
      </c>
      <c r="J3133" s="30">
        <v>2023</v>
      </c>
      <c r="K3133" s="30">
        <v>2023</v>
      </c>
      <c r="L3133" s="31" t="s">
        <v>7295</v>
      </c>
      <c r="M3133" s="32" t="str">
        <f>IF(_xlfn.XLOOKUP(C3133,'Raw Data_OS_22'!$C$5:$C$4516,'Raw Data_OS_22'!$G$5:$G$4516,"New_Claim/ Reopening")= "New_Claim/ Reopening","New_Claim/ Reopening","Old_Claim")</f>
        <v>New_Claim/ Reopening</v>
      </c>
      <c r="N3133" s="18" t="str">
        <f>IF(M3133=$N$2,IF(J3133=$N$1,"E1","D"),_xlfn.XLOOKUP(C3133,'Raw Data_OS_22'!$C$5:$C$4516,'Raw Data_OS_22'!$O$5:$O$4516))</f>
        <v>E1</v>
      </c>
    </row>
    <row r="3134" spans="3:14" x14ac:dyDescent="0.35">
      <c r="C3134" s="26" t="s">
        <v>7296</v>
      </c>
      <c r="D3134" s="14">
        <v>45200</v>
      </c>
      <c r="E3134" s="14">
        <v>45210</v>
      </c>
      <c r="F3134" s="27" t="s">
        <v>3910</v>
      </c>
      <c r="G3134" s="28">
        <v>50000</v>
      </c>
      <c r="H3134" s="29">
        <v>50000</v>
      </c>
      <c r="I3134" s="29">
        <v>1</v>
      </c>
      <c r="J3134" s="30">
        <v>2023</v>
      </c>
      <c r="K3134" s="30">
        <v>2023</v>
      </c>
      <c r="L3134" s="31" t="s">
        <v>7295</v>
      </c>
      <c r="M3134" s="32" t="str">
        <f>IF(_xlfn.XLOOKUP(C3134,'Raw Data_OS_22'!$C$5:$C$4516,'Raw Data_OS_22'!$G$5:$G$4516,"New_Claim/ Reopening")= "New_Claim/ Reopening","New_Claim/ Reopening","Old_Claim")</f>
        <v>New_Claim/ Reopening</v>
      </c>
      <c r="N3134" s="18" t="str">
        <f>IF(M3134=$N$2,IF(J3134=$N$1,"E1","D"),_xlfn.XLOOKUP(C3134,'Raw Data_OS_22'!$C$5:$C$4516,'Raw Data_OS_22'!$O$5:$O$4516))</f>
        <v>E1</v>
      </c>
    </row>
    <row r="3135" spans="3:14" x14ac:dyDescent="0.35">
      <c r="C3135" s="26" t="s">
        <v>7297</v>
      </c>
      <c r="D3135" s="14">
        <v>45161</v>
      </c>
      <c r="E3135" s="14">
        <v>45177</v>
      </c>
      <c r="F3135" s="27" t="s">
        <v>3910</v>
      </c>
      <c r="G3135" s="28">
        <v>40500</v>
      </c>
      <c r="H3135" s="29">
        <v>40500</v>
      </c>
      <c r="I3135" s="29">
        <v>1</v>
      </c>
      <c r="J3135" s="30">
        <v>2023</v>
      </c>
      <c r="K3135" s="30">
        <v>2023</v>
      </c>
      <c r="L3135" s="31" t="s">
        <v>7210</v>
      </c>
      <c r="M3135" s="32" t="str">
        <f>IF(_xlfn.XLOOKUP(C3135,'Raw Data_OS_22'!$C$5:$C$4516,'Raw Data_OS_22'!$G$5:$G$4516,"New_Claim/ Reopening")= "New_Claim/ Reopening","New_Claim/ Reopening","Old_Claim")</f>
        <v>New_Claim/ Reopening</v>
      </c>
      <c r="N3135" s="18" t="str">
        <f>IF(M3135=$N$2,IF(J3135=$N$1,"E1","D"),_xlfn.XLOOKUP(C3135,'Raw Data_OS_22'!$C$5:$C$4516,'Raw Data_OS_22'!$O$5:$O$4516))</f>
        <v>E1</v>
      </c>
    </row>
    <row r="3136" spans="3:14" x14ac:dyDescent="0.35">
      <c r="C3136" s="26" t="s">
        <v>7298</v>
      </c>
      <c r="D3136" s="14">
        <v>45162</v>
      </c>
      <c r="E3136" s="14">
        <v>45208</v>
      </c>
      <c r="F3136" s="27" t="s">
        <v>3910</v>
      </c>
      <c r="G3136" s="28">
        <v>15000</v>
      </c>
      <c r="H3136" s="29">
        <v>15000</v>
      </c>
      <c r="I3136" s="29">
        <v>1</v>
      </c>
      <c r="J3136" s="30">
        <v>2023</v>
      </c>
      <c r="K3136" s="30">
        <v>2023</v>
      </c>
      <c r="L3136" s="31" t="s">
        <v>7210</v>
      </c>
      <c r="M3136" s="32" t="str">
        <f>IF(_xlfn.XLOOKUP(C3136,'Raw Data_OS_22'!$C$5:$C$4516,'Raw Data_OS_22'!$G$5:$G$4516,"New_Claim/ Reopening")= "New_Claim/ Reopening","New_Claim/ Reopening","Old_Claim")</f>
        <v>New_Claim/ Reopening</v>
      </c>
      <c r="N3136" s="18" t="str">
        <f>IF(M3136=$N$2,IF(J3136=$N$1,"E1","D"),_xlfn.XLOOKUP(C3136,'Raw Data_OS_22'!$C$5:$C$4516,'Raw Data_OS_22'!$O$5:$O$4516))</f>
        <v>E1</v>
      </c>
    </row>
    <row r="3137" spans="3:14" x14ac:dyDescent="0.35">
      <c r="C3137" s="26" t="s">
        <v>7299</v>
      </c>
      <c r="D3137" s="14">
        <v>45211</v>
      </c>
      <c r="E3137" s="14">
        <v>45212</v>
      </c>
      <c r="F3137" s="27" t="s">
        <v>3910</v>
      </c>
      <c r="G3137" s="28">
        <v>100000</v>
      </c>
      <c r="H3137" s="29">
        <v>100000</v>
      </c>
      <c r="I3137" s="29">
        <v>1</v>
      </c>
      <c r="J3137" s="30">
        <v>2023</v>
      </c>
      <c r="K3137" s="30">
        <v>2023</v>
      </c>
      <c r="L3137" s="31" t="s">
        <v>7295</v>
      </c>
      <c r="M3137" s="32" t="str">
        <f>IF(_xlfn.XLOOKUP(C3137,'Raw Data_OS_22'!$C$5:$C$4516,'Raw Data_OS_22'!$G$5:$G$4516,"New_Claim/ Reopening")= "New_Claim/ Reopening","New_Claim/ Reopening","Old_Claim")</f>
        <v>New_Claim/ Reopening</v>
      </c>
      <c r="N3137" s="18" t="str">
        <f>IF(M3137=$N$2,IF(J3137=$N$1,"E1","D"),_xlfn.XLOOKUP(C3137,'Raw Data_OS_22'!$C$5:$C$4516,'Raw Data_OS_22'!$O$5:$O$4516))</f>
        <v>E1</v>
      </c>
    </row>
    <row r="3138" spans="3:14" x14ac:dyDescent="0.35">
      <c r="C3138" s="26" t="s">
        <v>7300</v>
      </c>
      <c r="D3138" s="14">
        <v>45210</v>
      </c>
      <c r="E3138" s="14">
        <v>45217</v>
      </c>
      <c r="F3138" s="27" t="s">
        <v>3908</v>
      </c>
      <c r="G3138" s="28">
        <v>100000</v>
      </c>
      <c r="H3138" s="29">
        <v>100000</v>
      </c>
      <c r="I3138" s="29">
        <v>1</v>
      </c>
      <c r="J3138" s="30">
        <v>2023</v>
      </c>
      <c r="K3138" s="30">
        <v>2023</v>
      </c>
      <c r="L3138" s="31" t="s">
        <v>7295</v>
      </c>
      <c r="M3138" s="32" t="str">
        <f>IF(_xlfn.XLOOKUP(C3138,'Raw Data_OS_22'!$C$5:$C$4516,'Raw Data_OS_22'!$G$5:$G$4516,"New_Claim/ Reopening")= "New_Claim/ Reopening","New_Claim/ Reopening","Old_Claim")</f>
        <v>New_Claim/ Reopening</v>
      </c>
      <c r="N3138" s="18" t="str">
        <f>IF(M3138=$N$2,IF(J3138=$N$1,"E1","D"),_xlfn.XLOOKUP(C3138,'Raw Data_OS_22'!$C$5:$C$4516,'Raw Data_OS_22'!$O$5:$O$4516))</f>
        <v>E1</v>
      </c>
    </row>
    <row r="3139" spans="3:14" x14ac:dyDescent="0.35">
      <c r="C3139" s="26" t="s">
        <v>7301</v>
      </c>
      <c r="D3139" s="14">
        <v>45191</v>
      </c>
      <c r="E3139" s="14">
        <v>45216</v>
      </c>
      <c r="F3139" s="27" t="s">
        <v>3908</v>
      </c>
      <c r="G3139" s="28">
        <v>80000</v>
      </c>
      <c r="H3139" s="29">
        <v>80000</v>
      </c>
      <c r="I3139" s="29">
        <v>1</v>
      </c>
      <c r="J3139" s="30">
        <v>2023</v>
      </c>
      <c r="K3139" s="30">
        <v>2023</v>
      </c>
      <c r="L3139" s="31" t="s">
        <v>7210</v>
      </c>
      <c r="M3139" s="32" t="str">
        <f>IF(_xlfn.XLOOKUP(C3139,'Raw Data_OS_22'!$C$5:$C$4516,'Raw Data_OS_22'!$G$5:$G$4516,"New_Claim/ Reopening")= "New_Claim/ Reopening","New_Claim/ Reopening","Old_Claim")</f>
        <v>New_Claim/ Reopening</v>
      </c>
      <c r="N3139" s="18" t="str">
        <f>IF(M3139=$N$2,IF(J3139=$N$1,"E1","D"),_xlfn.XLOOKUP(C3139,'Raw Data_OS_22'!$C$5:$C$4516,'Raw Data_OS_22'!$O$5:$O$4516))</f>
        <v>E1</v>
      </c>
    </row>
    <row r="3140" spans="3:14" x14ac:dyDescent="0.35">
      <c r="C3140" s="26" t="s">
        <v>7302</v>
      </c>
      <c r="D3140" s="14">
        <v>45216</v>
      </c>
      <c r="E3140" s="14">
        <v>45217</v>
      </c>
      <c r="F3140" s="27" t="s">
        <v>3910</v>
      </c>
      <c r="G3140" s="28">
        <v>150000</v>
      </c>
      <c r="H3140" s="29">
        <v>150000</v>
      </c>
      <c r="I3140" s="29">
        <v>1</v>
      </c>
      <c r="J3140" s="30">
        <v>2023</v>
      </c>
      <c r="K3140" s="30">
        <v>2023</v>
      </c>
      <c r="L3140" s="31" t="s">
        <v>7295</v>
      </c>
      <c r="M3140" s="32" t="str">
        <f>IF(_xlfn.XLOOKUP(C3140,'Raw Data_OS_22'!$C$5:$C$4516,'Raw Data_OS_22'!$G$5:$G$4516,"New_Claim/ Reopening")= "New_Claim/ Reopening","New_Claim/ Reopening","Old_Claim")</f>
        <v>New_Claim/ Reopening</v>
      </c>
      <c r="N3140" s="18" t="str">
        <f>IF(M3140=$N$2,IF(J3140=$N$1,"E1","D"),_xlfn.XLOOKUP(C3140,'Raw Data_OS_22'!$C$5:$C$4516,'Raw Data_OS_22'!$O$5:$O$4516))</f>
        <v>E1</v>
      </c>
    </row>
    <row r="3141" spans="3:14" x14ac:dyDescent="0.35">
      <c r="C3141" s="26" t="s">
        <v>7303</v>
      </c>
      <c r="D3141" s="14">
        <v>45174</v>
      </c>
      <c r="E3141" s="14">
        <v>45210</v>
      </c>
      <c r="F3141" s="27" t="s">
        <v>3910</v>
      </c>
      <c r="G3141" s="28">
        <v>50000</v>
      </c>
      <c r="H3141" s="29">
        <v>50000</v>
      </c>
      <c r="I3141" s="29">
        <v>1</v>
      </c>
      <c r="J3141" s="30">
        <v>2023</v>
      </c>
      <c r="K3141" s="30">
        <v>2023</v>
      </c>
      <c r="L3141" s="31" t="s">
        <v>7210</v>
      </c>
      <c r="M3141" s="32" t="str">
        <f>IF(_xlfn.XLOOKUP(C3141,'Raw Data_OS_22'!$C$5:$C$4516,'Raw Data_OS_22'!$G$5:$G$4516,"New_Claim/ Reopening")= "New_Claim/ Reopening","New_Claim/ Reopening","Old_Claim")</f>
        <v>New_Claim/ Reopening</v>
      </c>
      <c r="N3141" s="18" t="str">
        <f>IF(M3141=$N$2,IF(J3141=$N$1,"E1","D"),_xlfn.XLOOKUP(C3141,'Raw Data_OS_22'!$C$5:$C$4516,'Raw Data_OS_22'!$O$5:$O$4516))</f>
        <v>E1</v>
      </c>
    </row>
    <row r="3142" spans="3:14" x14ac:dyDescent="0.35">
      <c r="C3142" s="26" t="s">
        <v>7304</v>
      </c>
      <c r="D3142" s="14">
        <v>45213</v>
      </c>
      <c r="E3142" s="14">
        <v>45217</v>
      </c>
      <c r="F3142" s="27" t="s">
        <v>658</v>
      </c>
      <c r="G3142" s="28">
        <v>50000</v>
      </c>
      <c r="H3142" s="29">
        <v>50000</v>
      </c>
      <c r="I3142" s="29">
        <v>1</v>
      </c>
      <c r="J3142" s="30">
        <v>2023</v>
      </c>
      <c r="K3142" s="30">
        <v>2023</v>
      </c>
      <c r="L3142" s="31" t="s">
        <v>7295</v>
      </c>
      <c r="M3142" s="32" t="str">
        <f>IF(_xlfn.XLOOKUP(C3142,'Raw Data_OS_22'!$C$5:$C$4516,'Raw Data_OS_22'!$G$5:$G$4516,"New_Claim/ Reopening")= "New_Claim/ Reopening","New_Claim/ Reopening","Old_Claim")</f>
        <v>New_Claim/ Reopening</v>
      </c>
      <c r="N3142" s="18" t="str">
        <f>IF(M3142=$N$2,IF(J3142=$N$1,"E1","D"),_xlfn.XLOOKUP(C3142,'Raw Data_OS_22'!$C$5:$C$4516,'Raw Data_OS_22'!$O$5:$O$4516))</f>
        <v>E1</v>
      </c>
    </row>
    <row r="3143" spans="3:14" x14ac:dyDescent="0.35">
      <c r="C3143" s="26" t="s">
        <v>7305</v>
      </c>
      <c r="D3143" s="14">
        <v>45213</v>
      </c>
      <c r="E3143" s="14">
        <v>45217</v>
      </c>
      <c r="F3143" s="27" t="s">
        <v>3908</v>
      </c>
      <c r="G3143" s="28">
        <v>126788</v>
      </c>
      <c r="H3143" s="29">
        <v>126788</v>
      </c>
      <c r="I3143" s="29">
        <v>1</v>
      </c>
      <c r="J3143" s="30">
        <v>2023</v>
      </c>
      <c r="K3143" s="30">
        <v>2023</v>
      </c>
      <c r="L3143" s="31" t="s">
        <v>7295</v>
      </c>
      <c r="M3143" s="32" t="str">
        <f>IF(_xlfn.XLOOKUP(C3143,'Raw Data_OS_22'!$C$5:$C$4516,'Raw Data_OS_22'!$G$5:$G$4516,"New_Claim/ Reopening")= "New_Claim/ Reopening","New_Claim/ Reopening","Old_Claim")</f>
        <v>New_Claim/ Reopening</v>
      </c>
      <c r="N3143" s="18" t="str">
        <f>IF(M3143=$N$2,IF(J3143=$N$1,"E1","D"),_xlfn.XLOOKUP(C3143,'Raw Data_OS_22'!$C$5:$C$4516,'Raw Data_OS_22'!$O$5:$O$4516))</f>
        <v>E1</v>
      </c>
    </row>
    <row r="3144" spans="3:14" x14ac:dyDescent="0.35">
      <c r="C3144" s="26" t="s">
        <v>7306</v>
      </c>
      <c r="D3144" s="14">
        <v>45215</v>
      </c>
      <c r="E3144" s="14">
        <v>45218</v>
      </c>
      <c r="F3144" s="27" t="s">
        <v>3910</v>
      </c>
      <c r="G3144" s="28">
        <v>100000</v>
      </c>
      <c r="H3144" s="29">
        <v>100000</v>
      </c>
      <c r="I3144" s="29">
        <v>1</v>
      </c>
      <c r="J3144" s="30">
        <v>2023</v>
      </c>
      <c r="K3144" s="30">
        <v>2023</v>
      </c>
      <c r="L3144" s="31" t="s">
        <v>7295</v>
      </c>
      <c r="M3144" s="32" t="str">
        <f>IF(_xlfn.XLOOKUP(C3144,'Raw Data_OS_22'!$C$5:$C$4516,'Raw Data_OS_22'!$G$5:$G$4516,"New_Claim/ Reopening")= "New_Claim/ Reopening","New_Claim/ Reopening","Old_Claim")</f>
        <v>New_Claim/ Reopening</v>
      </c>
      <c r="N3144" s="18" t="str">
        <f>IF(M3144=$N$2,IF(J3144=$N$1,"E1","D"),_xlfn.XLOOKUP(C3144,'Raw Data_OS_22'!$C$5:$C$4516,'Raw Data_OS_22'!$O$5:$O$4516))</f>
        <v>E1</v>
      </c>
    </row>
    <row r="3145" spans="3:14" x14ac:dyDescent="0.35">
      <c r="C3145" s="26" t="s">
        <v>7307</v>
      </c>
      <c r="D3145" s="14">
        <v>45202</v>
      </c>
      <c r="E3145" s="14">
        <v>45218</v>
      </c>
      <c r="F3145" s="27" t="s">
        <v>3910</v>
      </c>
      <c r="G3145" s="28">
        <v>150000</v>
      </c>
      <c r="H3145" s="29">
        <v>150000</v>
      </c>
      <c r="I3145" s="29">
        <v>1</v>
      </c>
      <c r="J3145" s="30">
        <v>2023</v>
      </c>
      <c r="K3145" s="30">
        <v>2023</v>
      </c>
      <c r="L3145" s="31" t="s">
        <v>7295</v>
      </c>
      <c r="M3145" s="32" t="str">
        <f>IF(_xlfn.XLOOKUP(C3145,'Raw Data_OS_22'!$C$5:$C$4516,'Raw Data_OS_22'!$G$5:$G$4516,"New_Claim/ Reopening")= "New_Claim/ Reopening","New_Claim/ Reopening","Old_Claim")</f>
        <v>New_Claim/ Reopening</v>
      </c>
      <c r="N3145" s="18" t="str">
        <f>IF(M3145=$N$2,IF(J3145=$N$1,"E1","D"),_xlfn.XLOOKUP(C3145,'Raw Data_OS_22'!$C$5:$C$4516,'Raw Data_OS_22'!$O$5:$O$4516))</f>
        <v>E1</v>
      </c>
    </row>
    <row r="3146" spans="3:14" x14ac:dyDescent="0.35">
      <c r="C3146" s="26" t="s">
        <v>7308</v>
      </c>
      <c r="D3146" s="14">
        <v>45221</v>
      </c>
      <c r="E3146" s="14">
        <v>45222</v>
      </c>
      <c r="F3146" s="27" t="s">
        <v>3910</v>
      </c>
      <c r="G3146" s="28">
        <v>100000</v>
      </c>
      <c r="H3146" s="29">
        <v>100000</v>
      </c>
      <c r="I3146" s="29">
        <v>1</v>
      </c>
      <c r="J3146" s="30">
        <v>2023</v>
      </c>
      <c r="K3146" s="30">
        <v>2023</v>
      </c>
      <c r="L3146" s="31" t="s">
        <v>7295</v>
      </c>
      <c r="M3146" s="32" t="str">
        <f>IF(_xlfn.XLOOKUP(C3146,'Raw Data_OS_22'!$C$5:$C$4516,'Raw Data_OS_22'!$G$5:$G$4516,"New_Claim/ Reopening")= "New_Claim/ Reopening","New_Claim/ Reopening","Old_Claim")</f>
        <v>New_Claim/ Reopening</v>
      </c>
      <c r="N3146" s="18" t="str">
        <f>IF(M3146=$N$2,IF(J3146=$N$1,"E1","D"),_xlfn.XLOOKUP(C3146,'Raw Data_OS_22'!$C$5:$C$4516,'Raw Data_OS_22'!$O$5:$O$4516))</f>
        <v>E1</v>
      </c>
    </row>
    <row r="3147" spans="3:14" x14ac:dyDescent="0.35">
      <c r="C3147" s="26" t="s">
        <v>7309</v>
      </c>
      <c r="D3147" s="14">
        <v>45213</v>
      </c>
      <c r="E3147" s="14">
        <v>45222</v>
      </c>
      <c r="F3147" s="27" t="s">
        <v>3910</v>
      </c>
      <c r="G3147" s="28">
        <v>100000</v>
      </c>
      <c r="H3147" s="29">
        <v>100000</v>
      </c>
      <c r="I3147" s="29">
        <v>1</v>
      </c>
      <c r="J3147" s="30">
        <v>2023</v>
      </c>
      <c r="K3147" s="30">
        <v>2023</v>
      </c>
      <c r="L3147" s="31" t="s">
        <v>7295</v>
      </c>
      <c r="M3147" s="32" t="str">
        <f>IF(_xlfn.XLOOKUP(C3147,'Raw Data_OS_22'!$C$5:$C$4516,'Raw Data_OS_22'!$G$5:$G$4516,"New_Claim/ Reopening")= "New_Claim/ Reopening","New_Claim/ Reopening","Old_Claim")</f>
        <v>New_Claim/ Reopening</v>
      </c>
      <c r="N3147" s="18" t="str">
        <f>IF(M3147=$N$2,IF(J3147=$N$1,"E1","D"),_xlfn.XLOOKUP(C3147,'Raw Data_OS_22'!$C$5:$C$4516,'Raw Data_OS_22'!$O$5:$O$4516))</f>
        <v>E1</v>
      </c>
    </row>
    <row r="3148" spans="3:14" x14ac:dyDescent="0.35">
      <c r="C3148" s="26" t="s">
        <v>7310</v>
      </c>
      <c r="D3148" s="14">
        <v>43592</v>
      </c>
      <c r="E3148" s="14">
        <v>45217</v>
      </c>
      <c r="F3148" s="27" t="s">
        <v>3908</v>
      </c>
      <c r="G3148" s="28">
        <v>50000</v>
      </c>
      <c r="H3148" s="29">
        <v>50000</v>
      </c>
      <c r="I3148" s="29">
        <v>1</v>
      </c>
      <c r="J3148" s="30">
        <v>2019</v>
      </c>
      <c r="K3148" s="30">
        <v>2023</v>
      </c>
      <c r="L3148" s="31" t="s">
        <v>51</v>
      </c>
      <c r="M3148" s="32" t="str">
        <f>IF(_xlfn.XLOOKUP(C3148,'Raw Data_OS_22'!$C$5:$C$4516,'Raw Data_OS_22'!$G$5:$G$4516,"New_Claim/ Reopening")= "New_Claim/ Reopening","New_Claim/ Reopening","Old_Claim")</f>
        <v>New_Claim/ Reopening</v>
      </c>
      <c r="N3148" s="18" t="str">
        <f>IF(M3148=$N$2,IF(J3148=$N$1,"E1","D"),_xlfn.XLOOKUP(C3148,'Raw Data_OS_22'!$C$5:$C$4516,'Raw Data_OS_22'!$O$5:$O$4516))</f>
        <v>D</v>
      </c>
    </row>
    <row r="3149" spans="3:14" x14ac:dyDescent="0.35">
      <c r="C3149" s="26" t="s">
        <v>7311</v>
      </c>
      <c r="D3149" s="14">
        <v>45206</v>
      </c>
      <c r="E3149" s="14">
        <v>45222</v>
      </c>
      <c r="F3149" s="27" t="s">
        <v>3910</v>
      </c>
      <c r="G3149" s="28">
        <v>100000</v>
      </c>
      <c r="H3149" s="29">
        <v>100000</v>
      </c>
      <c r="I3149" s="29">
        <v>1</v>
      </c>
      <c r="J3149" s="30">
        <v>2023</v>
      </c>
      <c r="K3149" s="30">
        <v>2023</v>
      </c>
      <c r="L3149" s="31" t="s">
        <v>7295</v>
      </c>
      <c r="M3149" s="32" t="str">
        <f>IF(_xlfn.XLOOKUP(C3149,'Raw Data_OS_22'!$C$5:$C$4516,'Raw Data_OS_22'!$G$5:$G$4516,"New_Claim/ Reopening")= "New_Claim/ Reopening","New_Claim/ Reopening","Old_Claim")</f>
        <v>New_Claim/ Reopening</v>
      </c>
      <c r="N3149" s="18" t="str">
        <f>IF(M3149=$N$2,IF(J3149=$N$1,"E1","D"),_xlfn.XLOOKUP(C3149,'Raw Data_OS_22'!$C$5:$C$4516,'Raw Data_OS_22'!$O$5:$O$4516))</f>
        <v>E1</v>
      </c>
    </row>
    <row r="3150" spans="3:14" x14ac:dyDescent="0.35">
      <c r="C3150" s="26" t="s">
        <v>7312</v>
      </c>
      <c r="D3150" s="14">
        <v>45211</v>
      </c>
      <c r="E3150" s="14">
        <v>45218</v>
      </c>
      <c r="F3150" s="27" t="s">
        <v>4263</v>
      </c>
      <c r="G3150" s="28">
        <v>21296</v>
      </c>
      <c r="H3150" s="29">
        <v>21296</v>
      </c>
      <c r="I3150" s="29">
        <v>1</v>
      </c>
      <c r="J3150" s="30">
        <v>2023</v>
      </c>
      <c r="K3150" s="30">
        <v>2023</v>
      </c>
      <c r="L3150" s="31" t="s">
        <v>7295</v>
      </c>
      <c r="M3150" s="32" t="str">
        <f>IF(_xlfn.XLOOKUP(C3150,'Raw Data_OS_22'!$C$5:$C$4516,'Raw Data_OS_22'!$G$5:$G$4516,"New_Claim/ Reopening")= "New_Claim/ Reopening","New_Claim/ Reopening","Old_Claim")</f>
        <v>New_Claim/ Reopening</v>
      </c>
      <c r="N3150" s="18" t="str">
        <f>IF(M3150=$N$2,IF(J3150=$N$1,"E1","D"),_xlfn.XLOOKUP(C3150,'Raw Data_OS_22'!$C$5:$C$4516,'Raw Data_OS_22'!$O$5:$O$4516))</f>
        <v>E1</v>
      </c>
    </row>
    <row r="3151" spans="3:14" x14ac:dyDescent="0.35">
      <c r="C3151" s="26" t="s">
        <v>7313</v>
      </c>
      <c r="D3151" s="14">
        <v>45201</v>
      </c>
      <c r="E3151" s="14">
        <v>45222</v>
      </c>
      <c r="F3151" s="27" t="s">
        <v>3910</v>
      </c>
      <c r="G3151" s="28">
        <v>100000</v>
      </c>
      <c r="H3151" s="29">
        <v>100000</v>
      </c>
      <c r="I3151" s="29">
        <v>1</v>
      </c>
      <c r="J3151" s="30">
        <v>2023</v>
      </c>
      <c r="K3151" s="30">
        <v>2023</v>
      </c>
      <c r="L3151" s="31" t="s">
        <v>7295</v>
      </c>
      <c r="M3151" s="32" t="str">
        <f>IF(_xlfn.XLOOKUP(C3151,'Raw Data_OS_22'!$C$5:$C$4516,'Raw Data_OS_22'!$G$5:$G$4516,"New_Claim/ Reopening")= "New_Claim/ Reopening","New_Claim/ Reopening","Old_Claim")</f>
        <v>New_Claim/ Reopening</v>
      </c>
      <c r="N3151" s="18" t="str">
        <f>IF(M3151=$N$2,IF(J3151=$N$1,"E1","D"),_xlfn.XLOOKUP(C3151,'Raw Data_OS_22'!$C$5:$C$4516,'Raw Data_OS_22'!$O$5:$O$4516))</f>
        <v>E1</v>
      </c>
    </row>
    <row r="3152" spans="3:14" x14ac:dyDescent="0.35">
      <c r="C3152" s="26" t="s">
        <v>7314</v>
      </c>
      <c r="D3152" s="14">
        <v>45139</v>
      </c>
      <c r="E3152" s="14">
        <v>45176</v>
      </c>
      <c r="F3152" s="27" t="s">
        <v>658</v>
      </c>
      <c r="G3152" s="28">
        <v>3785</v>
      </c>
      <c r="H3152" s="29">
        <v>3785</v>
      </c>
      <c r="I3152" s="29">
        <v>1</v>
      </c>
      <c r="J3152" s="30">
        <v>2023</v>
      </c>
      <c r="K3152" s="30">
        <v>2023</v>
      </c>
      <c r="L3152" s="31" t="s">
        <v>7210</v>
      </c>
      <c r="M3152" s="32" t="str">
        <f>IF(_xlfn.XLOOKUP(C3152,'Raw Data_OS_22'!$C$5:$C$4516,'Raw Data_OS_22'!$G$5:$G$4516,"New_Claim/ Reopening")= "New_Claim/ Reopening","New_Claim/ Reopening","Old_Claim")</f>
        <v>New_Claim/ Reopening</v>
      </c>
      <c r="N3152" s="18" t="str">
        <f>IF(M3152=$N$2,IF(J3152=$N$1,"E1","D"),_xlfn.XLOOKUP(C3152,'Raw Data_OS_22'!$C$5:$C$4516,'Raw Data_OS_22'!$O$5:$O$4516))</f>
        <v>E1</v>
      </c>
    </row>
    <row r="3153" spans="3:14" x14ac:dyDescent="0.35">
      <c r="C3153" s="26" t="s">
        <v>7315</v>
      </c>
      <c r="D3153" s="14">
        <v>45213</v>
      </c>
      <c r="E3153" s="14">
        <v>45217</v>
      </c>
      <c r="F3153" s="27" t="s">
        <v>3910</v>
      </c>
      <c r="G3153" s="28">
        <v>100000</v>
      </c>
      <c r="H3153" s="29">
        <v>100000</v>
      </c>
      <c r="I3153" s="29">
        <v>1</v>
      </c>
      <c r="J3153" s="30">
        <v>2023</v>
      </c>
      <c r="K3153" s="30">
        <v>2023</v>
      </c>
      <c r="L3153" s="31" t="s">
        <v>7295</v>
      </c>
      <c r="M3153" s="32" t="str">
        <f>IF(_xlfn.XLOOKUP(C3153,'Raw Data_OS_22'!$C$5:$C$4516,'Raw Data_OS_22'!$G$5:$G$4516,"New_Claim/ Reopening")= "New_Claim/ Reopening","New_Claim/ Reopening","Old_Claim")</f>
        <v>New_Claim/ Reopening</v>
      </c>
      <c r="N3153" s="18" t="str">
        <f>IF(M3153=$N$2,IF(J3153=$N$1,"E1","D"),_xlfn.XLOOKUP(C3153,'Raw Data_OS_22'!$C$5:$C$4516,'Raw Data_OS_22'!$O$5:$O$4516))</f>
        <v>E1</v>
      </c>
    </row>
    <row r="3154" spans="3:14" x14ac:dyDescent="0.35">
      <c r="C3154" s="26" t="s">
        <v>7316</v>
      </c>
      <c r="D3154" s="14">
        <v>45206</v>
      </c>
      <c r="E3154" s="14">
        <v>45217</v>
      </c>
      <c r="F3154" s="27" t="s">
        <v>3910</v>
      </c>
      <c r="G3154" s="28">
        <v>12500</v>
      </c>
      <c r="H3154" s="29">
        <v>12500</v>
      </c>
      <c r="I3154" s="29">
        <v>1</v>
      </c>
      <c r="J3154" s="30">
        <v>2023</v>
      </c>
      <c r="K3154" s="30">
        <v>2023</v>
      </c>
      <c r="L3154" s="31" t="s">
        <v>7295</v>
      </c>
      <c r="M3154" s="32" t="str">
        <f>IF(_xlfn.XLOOKUP(C3154,'Raw Data_OS_22'!$C$5:$C$4516,'Raw Data_OS_22'!$G$5:$G$4516,"New_Claim/ Reopening")= "New_Claim/ Reopening","New_Claim/ Reopening","Old_Claim")</f>
        <v>New_Claim/ Reopening</v>
      </c>
      <c r="N3154" s="18" t="str">
        <f>IF(M3154=$N$2,IF(J3154=$N$1,"E1","D"),_xlfn.XLOOKUP(C3154,'Raw Data_OS_22'!$C$5:$C$4516,'Raw Data_OS_22'!$O$5:$O$4516))</f>
        <v>E1</v>
      </c>
    </row>
    <row r="3155" spans="3:14" x14ac:dyDescent="0.35">
      <c r="C3155" s="26" t="s">
        <v>7317</v>
      </c>
      <c r="D3155" s="14">
        <v>45220</v>
      </c>
      <c r="E3155" s="14">
        <v>45225</v>
      </c>
      <c r="F3155" s="27" t="s">
        <v>3910</v>
      </c>
      <c r="G3155" s="28">
        <v>100000</v>
      </c>
      <c r="H3155" s="29">
        <v>100000</v>
      </c>
      <c r="I3155" s="29">
        <v>1</v>
      </c>
      <c r="J3155" s="30">
        <v>2023</v>
      </c>
      <c r="K3155" s="30">
        <v>2023</v>
      </c>
      <c r="L3155" s="31" t="s">
        <v>7295</v>
      </c>
      <c r="M3155" s="32" t="str">
        <f>IF(_xlfn.XLOOKUP(C3155,'Raw Data_OS_22'!$C$5:$C$4516,'Raw Data_OS_22'!$G$5:$G$4516,"New_Claim/ Reopening")= "New_Claim/ Reopening","New_Claim/ Reopening","Old_Claim")</f>
        <v>New_Claim/ Reopening</v>
      </c>
      <c r="N3155" s="18" t="str">
        <f>IF(M3155=$N$2,IF(J3155=$N$1,"E1","D"),_xlfn.XLOOKUP(C3155,'Raw Data_OS_22'!$C$5:$C$4516,'Raw Data_OS_22'!$O$5:$O$4516))</f>
        <v>E1</v>
      </c>
    </row>
    <row r="3156" spans="3:14" x14ac:dyDescent="0.35">
      <c r="C3156" s="26" t="s">
        <v>7318</v>
      </c>
      <c r="D3156" s="14">
        <v>45201</v>
      </c>
      <c r="E3156" s="14">
        <v>45223</v>
      </c>
      <c r="F3156" s="27" t="s">
        <v>3910</v>
      </c>
      <c r="G3156" s="28">
        <v>50000</v>
      </c>
      <c r="H3156" s="29">
        <v>50000</v>
      </c>
      <c r="I3156" s="29">
        <v>1</v>
      </c>
      <c r="J3156" s="30">
        <v>2023</v>
      </c>
      <c r="K3156" s="30">
        <v>2023</v>
      </c>
      <c r="L3156" s="31" t="s">
        <v>7295</v>
      </c>
      <c r="M3156" s="32" t="str">
        <f>IF(_xlfn.XLOOKUP(C3156,'Raw Data_OS_22'!$C$5:$C$4516,'Raw Data_OS_22'!$G$5:$G$4516,"New_Claim/ Reopening")= "New_Claim/ Reopening","New_Claim/ Reopening","Old_Claim")</f>
        <v>New_Claim/ Reopening</v>
      </c>
      <c r="N3156" s="18" t="str">
        <f>IF(M3156=$N$2,IF(J3156=$N$1,"E1","D"),_xlfn.XLOOKUP(C3156,'Raw Data_OS_22'!$C$5:$C$4516,'Raw Data_OS_22'!$O$5:$O$4516))</f>
        <v>E1</v>
      </c>
    </row>
    <row r="3157" spans="3:14" x14ac:dyDescent="0.35">
      <c r="C3157" s="26" t="s">
        <v>7319</v>
      </c>
      <c r="D3157" s="14">
        <v>45222</v>
      </c>
      <c r="E3157" s="14">
        <v>45223</v>
      </c>
      <c r="F3157" s="27" t="s">
        <v>3910</v>
      </c>
      <c r="G3157" s="28">
        <v>100000</v>
      </c>
      <c r="H3157" s="29">
        <v>100000</v>
      </c>
      <c r="I3157" s="29">
        <v>1</v>
      </c>
      <c r="J3157" s="30">
        <v>2023</v>
      </c>
      <c r="K3157" s="30">
        <v>2023</v>
      </c>
      <c r="L3157" s="31" t="s">
        <v>7295</v>
      </c>
      <c r="M3157" s="32" t="str">
        <f>IF(_xlfn.XLOOKUP(C3157,'Raw Data_OS_22'!$C$5:$C$4516,'Raw Data_OS_22'!$G$5:$G$4516,"New_Claim/ Reopening")= "New_Claim/ Reopening","New_Claim/ Reopening","Old_Claim")</f>
        <v>New_Claim/ Reopening</v>
      </c>
      <c r="N3157" s="18" t="str">
        <f>IF(M3157=$N$2,IF(J3157=$N$1,"E1","D"),_xlfn.XLOOKUP(C3157,'Raw Data_OS_22'!$C$5:$C$4516,'Raw Data_OS_22'!$O$5:$O$4516))</f>
        <v>E1</v>
      </c>
    </row>
    <row r="3158" spans="3:14" x14ac:dyDescent="0.35">
      <c r="C3158" s="26" t="s">
        <v>7320</v>
      </c>
      <c r="D3158" s="14">
        <v>44337</v>
      </c>
      <c r="E3158" s="14">
        <v>45051</v>
      </c>
      <c r="F3158" s="27" t="s">
        <v>3910</v>
      </c>
      <c r="G3158" s="28">
        <v>50000</v>
      </c>
      <c r="H3158" s="29">
        <v>50000</v>
      </c>
      <c r="I3158" s="29">
        <v>1</v>
      </c>
      <c r="J3158" s="30">
        <v>2021</v>
      </c>
      <c r="K3158" s="30">
        <v>2023</v>
      </c>
      <c r="L3158" s="31" t="s">
        <v>2250</v>
      </c>
      <c r="M3158" s="32" t="str">
        <f>IF(_xlfn.XLOOKUP(C3158,'Raw Data_OS_22'!$C$5:$C$4516,'Raw Data_OS_22'!$G$5:$G$4516,"New_Claim/ Reopening")= "New_Claim/ Reopening","New_Claim/ Reopening","Old_Claim")</f>
        <v>New_Claim/ Reopening</v>
      </c>
      <c r="N3158" s="18" t="str">
        <f>IF(M3158=$N$2,IF(J3158=$N$1,"E1","D"),_xlfn.XLOOKUP(C3158,'Raw Data_OS_22'!$C$5:$C$4516,'Raw Data_OS_22'!$O$5:$O$4516))</f>
        <v>D</v>
      </c>
    </row>
    <row r="3159" spans="3:14" x14ac:dyDescent="0.35">
      <c r="C3159" s="26" t="s">
        <v>7321</v>
      </c>
      <c r="D3159" s="14">
        <v>45230</v>
      </c>
      <c r="E3159" s="14">
        <v>45230</v>
      </c>
      <c r="F3159" s="27" t="s">
        <v>3910</v>
      </c>
      <c r="G3159" s="28">
        <v>100000</v>
      </c>
      <c r="H3159" s="29">
        <v>100000</v>
      </c>
      <c r="I3159" s="29">
        <v>1</v>
      </c>
      <c r="J3159" s="30">
        <v>2023</v>
      </c>
      <c r="K3159" s="30">
        <v>2023</v>
      </c>
      <c r="L3159" s="31" t="s">
        <v>7295</v>
      </c>
      <c r="M3159" s="32" t="str">
        <f>IF(_xlfn.XLOOKUP(C3159,'Raw Data_OS_22'!$C$5:$C$4516,'Raw Data_OS_22'!$G$5:$G$4516,"New_Claim/ Reopening")= "New_Claim/ Reopening","New_Claim/ Reopening","Old_Claim")</f>
        <v>New_Claim/ Reopening</v>
      </c>
      <c r="N3159" s="18" t="str">
        <f>IF(M3159=$N$2,IF(J3159=$N$1,"E1","D"),_xlfn.XLOOKUP(C3159,'Raw Data_OS_22'!$C$5:$C$4516,'Raw Data_OS_22'!$O$5:$O$4516))</f>
        <v>E1</v>
      </c>
    </row>
    <row r="3160" spans="3:14" x14ac:dyDescent="0.35">
      <c r="C3160" s="26" t="s">
        <v>7322</v>
      </c>
      <c r="D3160" s="14">
        <v>45229</v>
      </c>
      <c r="E3160" s="14">
        <v>45231</v>
      </c>
      <c r="F3160" s="27" t="s">
        <v>658</v>
      </c>
      <c r="G3160" s="28">
        <v>50000</v>
      </c>
      <c r="H3160" s="29">
        <v>50000</v>
      </c>
      <c r="I3160" s="29">
        <v>1</v>
      </c>
      <c r="J3160" s="30">
        <v>2023</v>
      </c>
      <c r="K3160" s="30">
        <v>2023</v>
      </c>
      <c r="L3160" s="31" t="s">
        <v>7295</v>
      </c>
      <c r="M3160" s="32" t="str">
        <f>IF(_xlfn.XLOOKUP(C3160,'Raw Data_OS_22'!$C$5:$C$4516,'Raw Data_OS_22'!$G$5:$G$4516,"New_Claim/ Reopening")= "New_Claim/ Reopening","New_Claim/ Reopening","Old_Claim")</f>
        <v>New_Claim/ Reopening</v>
      </c>
      <c r="N3160" s="18" t="str">
        <f>IF(M3160=$N$2,IF(J3160=$N$1,"E1","D"),_xlfn.XLOOKUP(C3160,'Raw Data_OS_22'!$C$5:$C$4516,'Raw Data_OS_22'!$O$5:$O$4516))</f>
        <v>E1</v>
      </c>
    </row>
    <row r="3161" spans="3:14" x14ac:dyDescent="0.35">
      <c r="C3161" s="26" t="s">
        <v>7323</v>
      </c>
      <c r="D3161" s="14">
        <v>45236</v>
      </c>
      <c r="E3161" s="14">
        <v>45237</v>
      </c>
      <c r="F3161" s="27" t="s">
        <v>3910</v>
      </c>
      <c r="G3161" s="28">
        <v>87000</v>
      </c>
      <c r="H3161" s="29">
        <v>87000</v>
      </c>
      <c r="I3161" s="29">
        <v>1</v>
      </c>
      <c r="J3161" s="30">
        <v>2023</v>
      </c>
      <c r="K3161" s="30">
        <v>2023</v>
      </c>
      <c r="L3161" s="31" t="s">
        <v>7295</v>
      </c>
      <c r="M3161" s="32" t="str">
        <f>IF(_xlfn.XLOOKUP(C3161,'Raw Data_OS_22'!$C$5:$C$4516,'Raw Data_OS_22'!$G$5:$G$4516,"New_Claim/ Reopening")= "New_Claim/ Reopening","New_Claim/ Reopening","Old_Claim")</f>
        <v>New_Claim/ Reopening</v>
      </c>
      <c r="N3161" s="18" t="str">
        <f>IF(M3161=$N$2,IF(J3161=$N$1,"E1","D"),_xlfn.XLOOKUP(C3161,'Raw Data_OS_22'!$C$5:$C$4516,'Raw Data_OS_22'!$O$5:$O$4516))</f>
        <v>E1</v>
      </c>
    </row>
    <row r="3162" spans="3:14" x14ac:dyDescent="0.35">
      <c r="C3162" s="26" t="s">
        <v>7324</v>
      </c>
      <c r="D3162" s="14">
        <v>45224</v>
      </c>
      <c r="E3162" s="14">
        <v>45237</v>
      </c>
      <c r="F3162" s="27" t="s">
        <v>3910</v>
      </c>
      <c r="G3162" s="28">
        <v>50000</v>
      </c>
      <c r="H3162" s="29">
        <v>50000</v>
      </c>
      <c r="I3162" s="29">
        <v>1</v>
      </c>
      <c r="J3162" s="30">
        <v>2023</v>
      </c>
      <c r="K3162" s="30">
        <v>2023</v>
      </c>
      <c r="L3162" s="31" t="s">
        <v>7295</v>
      </c>
      <c r="M3162" s="32" t="str">
        <f>IF(_xlfn.XLOOKUP(C3162,'Raw Data_OS_22'!$C$5:$C$4516,'Raw Data_OS_22'!$G$5:$G$4516,"New_Claim/ Reopening")= "New_Claim/ Reopening","New_Claim/ Reopening","Old_Claim")</f>
        <v>New_Claim/ Reopening</v>
      </c>
      <c r="N3162" s="18" t="str">
        <f>IF(M3162=$N$2,IF(J3162=$N$1,"E1","D"),_xlfn.XLOOKUP(C3162,'Raw Data_OS_22'!$C$5:$C$4516,'Raw Data_OS_22'!$O$5:$O$4516))</f>
        <v>E1</v>
      </c>
    </row>
    <row r="3163" spans="3:14" x14ac:dyDescent="0.35">
      <c r="C3163" s="26" t="s">
        <v>7325</v>
      </c>
      <c r="D3163" s="14">
        <v>45222</v>
      </c>
      <c r="E3163" s="14">
        <v>45229</v>
      </c>
      <c r="F3163" s="27" t="s">
        <v>3910</v>
      </c>
      <c r="G3163" s="28">
        <v>10000</v>
      </c>
      <c r="H3163" s="29">
        <v>10000</v>
      </c>
      <c r="I3163" s="29">
        <v>1</v>
      </c>
      <c r="J3163" s="30">
        <v>2023</v>
      </c>
      <c r="K3163" s="30">
        <v>2023</v>
      </c>
      <c r="L3163" s="31" t="s">
        <v>7295</v>
      </c>
      <c r="M3163" s="32" t="str">
        <f>IF(_xlfn.XLOOKUP(C3163,'Raw Data_OS_22'!$C$5:$C$4516,'Raw Data_OS_22'!$G$5:$G$4516,"New_Claim/ Reopening")= "New_Claim/ Reopening","New_Claim/ Reopening","Old_Claim")</f>
        <v>New_Claim/ Reopening</v>
      </c>
      <c r="N3163" s="18" t="str">
        <f>IF(M3163=$N$2,IF(J3163=$N$1,"E1","D"),_xlfn.XLOOKUP(C3163,'Raw Data_OS_22'!$C$5:$C$4516,'Raw Data_OS_22'!$O$5:$O$4516))</f>
        <v>E1</v>
      </c>
    </row>
    <row r="3164" spans="3:14" x14ac:dyDescent="0.35">
      <c r="C3164" s="26" t="s">
        <v>7326</v>
      </c>
      <c r="D3164" s="14">
        <v>45238</v>
      </c>
      <c r="E3164" s="14">
        <v>45238</v>
      </c>
      <c r="F3164" s="27" t="s">
        <v>3910</v>
      </c>
      <c r="G3164" s="28">
        <v>15000</v>
      </c>
      <c r="H3164" s="29">
        <v>15000</v>
      </c>
      <c r="I3164" s="29">
        <v>1</v>
      </c>
      <c r="J3164" s="30">
        <v>2023</v>
      </c>
      <c r="K3164" s="30">
        <v>2023</v>
      </c>
      <c r="L3164" s="31" t="s">
        <v>7295</v>
      </c>
      <c r="M3164" s="32" t="str">
        <f>IF(_xlfn.XLOOKUP(C3164,'Raw Data_OS_22'!$C$5:$C$4516,'Raw Data_OS_22'!$G$5:$G$4516,"New_Claim/ Reopening")= "New_Claim/ Reopening","New_Claim/ Reopening","Old_Claim")</f>
        <v>New_Claim/ Reopening</v>
      </c>
      <c r="N3164" s="18" t="str">
        <f>IF(M3164=$N$2,IF(J3164=$N$1,"E1","D"),_xlfn.XLOOKUP(C3164,'Raw Data_OS_22'!$C$5:$C$4516,'Raw Data_OS_22'!$O$5:$O$4516))</f>
        <v>E1</v>
      </c>
    </row>
    <row r="3165" spans="3:14" x14ac:dyDescent="0.35">
      <c r="C3165" s="26" t="s">
        <v>7327</v>
      </c>
      <c r="D3165" s="14">
        <v>45240</v>
      </c>
      <c r="E3165" s="14">
        <v>45244</v>
      </c>
      <c r="F3165" s="27" t="s">
        <v>3910</v>
      </c>
      <c r="G3165" s="28">
        <v>100000</v>
      </c>
      <c r="H3165" s="29">
        <v>100000</v>
      </c>
      <c r="I3165" s="29">
        <v>1</v>
      </c>
      <c r="J3165" s="30">
        <v>2023</v>
      </c>
      <c r="K3165" s="30">
        <v>2023</v>
      </c>
      <c r="L3165" s="31" t="s">
        <v>7295</v>
      </c>
      <c r="M3165" s="32" t="str">
        <f>IF(_xlfn.XLOOKUP(C3165,'Raw Data_OS_22'!$C$5:$C$4516,'Raw Data_OS_22'!$G$5:$G$4516,"New_Claim/ Reopening")= "New_Claim/ Reopening","New_Claim/ Reopening","Old_Claim")</f>
        <v>New_Claim/ Reopening</v>
      </c>
      <c r="N3165" s="18" t="str">
        <f>IF(M3165=$N$2,IF(J3165=$N$1,"E1","D"),_xlfn.XLOOKUP(C3165,'Raw Data_OS_22'!$C$5:$C$4516,'Raw Data_OS_22'!$O$5:$O$4516))</f>
        <v>E1</v>
      </c>
    </row>
    <row r="3166" spans="3:14" x14ac:dyDescent="0.35">
      <c r="C3166" s="26" t="s">
        <v>7328</v>
      </c>
      <c r="D3166" s="14">
        <v>45237</v>
      </c>
      <c r="E3166" s="14">
        <v>45238</v>
      </c>
      <c r="F3166" s="27" t="s">
        <v>4263</v>
      </c>
      <c r="G3166" s="28">
        <v>50000</v>
      </c>
      <c r="H3166" s="29">
        <v>50000</v>
      </c>
      <c r="I3166" s="29">
        <v>1</v>
      </c>
      <c r="J3166" s="30">
        <v>2023</v>
      </c>
      <c r="K3166" s="30">
        <v>2023</v>
      </c>
      <c r="L3166" s="31" t="s">
        <v>7295</v>
      </c>
      <c r="M3166" s="32" t="str">
        <f>IF(_xlfn.XLOOKUP(C3166,'Raw Data_OS_22'!$C$5:$C$4516,'Raw Data_OS_22'!$G$5:$G$4516,"New_Claim/ Reopening")= "New_Claim/ Reopening","New_Claim/ Reopening","Old_Claim")</f>
        <v>New_Claim/ Reopening</v>
      </c>
      <c r="N3166" s="18" t="str">
        <f>IF(M3166=$N$2,IF(J3166=$N$1,"E1","D"),_xlfn.XLOOKUP(C3166,'Raw Data_OS_22'!$C$5:$C$4516,'Raw Data_OS_22'!$O$5:$O$4516))</f>
        <v>E1</v>
      </c>
    </row>
    <row r="3167" spans="3:14" x14ac:dyDescent="0.35">
      <c r="C3167" s="26" t="s">
        <v>7329</v>
      </c>
      <c r="D3167" s="14">
        <v>45246</v>
      </c>
      <c r="E3167" s="14">
        <v>45250</v>
      </c>
      <c r="F3167" s="27" t="s">
        <v>3910</v>
      </c>
      <c r="G3167" s="28">
        <v>100000</v>
      </c>
      <c r="H3167" s="29">
        <v>100000</v>
      </c>
      <c r="I3167" s="29">
        <v>1</v>
      </c>
      <c r="J3167" s="30">
        <v>2023</v>
      </c>
      <c r="K3167" s="30">
        <v>2023</v>
      </c>
      <c r="L3167" s="31" t="s">
        <v>7295</v>
      </c>
      <c r="M3167" s="32" t="str">
        <f>IF(_xlfn.XLOOKUP(C3167,'Raw Data_OS_22'!$C$5:$C$4516,'Raw Data_OS_22'!$G$5:$G$4516,"New_Claim/ Reopening")= "New_Claim/ Reopening","New_Claim/ Reopening","Old_Claim")</f>
        <v>New_Claim/ Reopening</v>
      </c>
      <c r="N3167" s="18" t="str">
        <f>IF(M3167=$N$2,IF(J3167=$N$1,"E1","D"),_xlfn.XLOOKUP(C3167,'Raw Data_OS_22'!$C$5:$C$4516,'Raw Data_OS_22'!$O$5:$O$4516))</f>
        <v>E1</v>
      </c>
    </row>
    <row r="3168" spans="3:14" x14ac:dyDescent="0.35">
      <c r="C3168" s="26" t="s">
        <v>7330</v>
      </c>
      <c r="D3168" s="14">
        <v>45252</v>
      </c>
      <c r="E3168" s="14">
        <v>45252</v>
      </c>
      <c r="F3168" s="27" t="s">
        <v>3910</v>
      </c>
      <c r="G3168" s="28">
        <v>15000</v>
      </c>
      <c r="H3168" s="29">
        <v>15000</v>
      </c>
      <c r="I3168" s="29">
        <v>1</v>
      </c>
      <c r="J3168" s="30">
        <v>2023</v>
      </c>
      <c r="K3168" s="30">
        <v>2023</v>
      </c>
      <c r="L3168" s="31" t="s">
        <v>7295</v>
      </c>
      <c r="M3168" s="32" t="str">
        <f>IF(_xlfn.XLOOKUP(C3168,'Raw Data_OS_22'!$C$5:$C$4516,'Raw Data_OS_22'!$G$5:$G$4516,"New_Claim/ Reopening")= "New_Claim/ Reopening","New_Claim/ Reopening","Old_Claim")</f>
        <v>New_Claim/ Reopening</v>
      </c>
      <c r="N3168" s="18" t="str">
        <f>IF(M3168=$N$2,IF(J3168=$N$1,"E1","D"),_xlfn.XLOOKUP(C3168,'Raw Data_OS_22'!$C$5:$C$4516,'Raw Data_OS_22'!$O$5:$O$4516))</f>
        <v>E1</v>
      </c>
    </row>
    <row r="3169" spans="3:14" x14ac:dyDescent="0.35">
      <c r="C3169" s="26" t="s">
        <v>7331</v>
      </c>
      <c r="D3169" s="14">
        <v>45248</v>
      </c>
      <c r="E3169" s="14">
        <v>45250</v>
      </c>
      <c r="F3169" s="27" t="s">
        <v>3910</v>
      </c>
      <c r="G3169" s="28">
        <v>100000</v>
      </c>
      <c r="H3169" s="29">
        <v>100000</v>
      </c>
      <c r="I3169" s="29">
        <v>1</v>
      </c>
      <c r="J3169" s="30">
        <v>2023</v>
      </c>
      <c r="K3169" s="30">
        <v>2023</v>
      </c>
      <c r="L3169" s="31" t="s">
        <v>7295</v>
      </c>
      <c r="M3169" s="32" t="str">
        <f>IF(_xlfn.XLOOKUP(C3169,'Raw Data_OS_22'!$C$5:$C$4516,'Raw Data_OS_22'!$G$5:$G$4516,"New_Claim/ Reopening")= "New_Claim/ Reopening","New_Claim/ Reopening","Old_Claim")</f>
        <v>New_Claim/ Reopening</v>
      </c>
      <c r="N3169" s="18" t="str">
        <f>IF(M3169=$N$2,IF(J3169=$N$1,"E1","D"),_xlfn.XLOOKUP(C3169,'Raw Data_OS_22'!$C$5:$C$4516,'Raw Data_OS_22'!$O$5:$O$4516))</f>
        <v>E1</v>
      </c>
    </row>
    <row r="3170" spans="3:14" x14ac:dyDescent="0.35">
      <c r="C3170" s="26" t="s">
        <v>7332</v>
      </c>
      <c r="D3170" s="14">
        <v>45233</v>
      </c>
      <c r="E3170" s="14">
        <v>45239</v>
      </c>
      <c r="F3170" s="27" t="s">
        <v>3910</v>
      </c>
      <c r="G3170" s="28">
        <v>100000</v>
      </c>
      <c r="H3170" s="29">
        <v>100000</v>
      </c>
      <c r="I3170" s="29">
        <v>1</v>
      </c>
      <c r="J3170" s="30">
        <v>2023</v>
      </c>
      <c r="K3170" s="30">
        <v>2023</v>
      </c>
      <c r="L3170" s="31" t="s">
        <v>7295</v>
      </c>
      <c r="M3170" s="32" t="str">
        <f>IF(_xlfn.XLOOKUP(C3170,'Raw Data_OS_22'!$C$5:$C$4516,'Raw Data_OS_22'!$G$5:$G$4516,"New_Claim/ Reopening")= "New_Claim/ Reopening","New_Claim/ Reopening","Old_Claim")</f>
        <v>New_Claim/ Reopening</v>
      </c>
      <c r="N3170" s="18" t="str">
        <f>IF(M3170=$N$2,IF(J3170=$N$1,"E1","D"),_xlfn.XLOOKUP(C3170,'Raw Data_OS_22'!$C$5:$C$4516,'Raw Data_OS_22'!$O$5:$O$4516))</f>
        <v>E1</v>
      </c>
    </row>
    <row r="3171" spans="3:14" x14ac:dyDescent="0.35">
      <c r="C3171" s="26" t="s">
        <v>7333</v>
      </c>
      <c r="D3171" s="14">
        <v>45254</v>
      </c>
      <c r="E3171" s="14">
        <v>45257</v>
      </c>
      <c r="F3171" s="27" t="s">
        <v>3910</v>
      </c>
      <c r="G3171" s="28">
        <v>100000</v>
      </c>
      <c r="H3171" s="29">
        <v>100000</v>
      </c>
      <c r="I3171" s="29">
        <v>1</v>
      </c>
      <c r="J3171" s="30">
        <v>2023</v>
      </c>
      <c r="K3171" s="30">
        <v>2023</v>
      </c>
      <c r="L3171" s="31" t="s">
        <v>7295</v>
      </c>
      <c r="M3171" s="32" t="str">
        <f>IF(_xlfn.XLOOKUP(C3171,'Raw Data_OS_22'!$C$5:$C$4516,'Raw Data_OS_22'!$G$5:$G$4516,"New_Claim/ Reopening")= "New_Claim/ Reopening","New_Claim/ Reopening","Old_Claim")</f>
        <v>New_Claim/ Reopening</v>
      </c>
      <c r="N3171" s="18" t="str">
        <f>IF(M3171=$N$2,IF(J3171=$N$1,"E1","D"),_xlfn.XLOOKUP(C3171,'Raw Data_OS_22'!$C$5:$C$4516,'Raw Data_OS_22'!$O$5:$O$4516))</f>
        <v>E1</v>
      </c>
    </row>
    <row r="3172" spans="3:14" x14ac:dyDescent="0.35">
      <c r="C3172" s="26" t="s">
        <v>7334</v>
      </c>
      <c r="D3172" s="14">
        <v>45254</v>
      </c>
      <c r="E3172" s="14">
        <v>45257</v>
      </c>
      <c r="F3172" s="27" t="s">
        <v>3908</v>
      </c>
      <c r="G3172" s="28">
        <v>100000</v>
      </c>
      <c r="H3172" s="29">
        <v>100000</v>
      </c>
      <c r="I3172" s="29">
        <v>1</v>
      </c>
      <c r="J3172" s="30">
        <v>2023</v>
      </c>
      <c r="K3172" s="30">
        <v>2023</v>
      </c>
      <c r="L3172" s="31" t="s">
        <v>7295</v>
      </c>
      <c r="M3172" s="32" t="str">
        <f>IF(_xlfn.XLOOKUP(C3172,'Raw Data_OS_22'!$C$5:$C$4516,'Raw Data_OS_22'!$G$5:$G$4516,"New_Claim/ Reopening")= "New_Claim/ Reopening","New_Claim/ Reopening","Old_Claim")</f>
        <v>New_Claim/ Reopening</v>
      </c>
      <c r="N3172" s="18" t="str">
        <f>IF(M3172=$N$2,IF(J3172=$N$1,"E1","D"),_xlfn.XLOOKUP(C3172,'Raw Data_OS_22'!$C$5:$C$4516,'Raw Data_OS_22'!$O$5:$O$4516))</f>
        <v>E1</v>
      </c>
    </row>
    <row r="3173" spans="3:14" x14ac:dyDescent="0.35">
      <c r="C3173" s="26" t="s">
        <v>7335</v>
      </c>
      <c r="D3173" s="14">
        <v>45238</v>
      </c>
      <c r="E3173" s="14">
        <v>45245</v>
      </c>
      <c r="F3173" s="27" t="s">
        <v>3910</v>
      </c>
      <c r="G3173" s="28">
        <v>33000</v>
      </c>
      <c r="H3173" s="29">
        <v>33000</v>
      </c>
      <c r="I3173" s="29">
        <v>1</v>
      </c>
      <c r="J3173" s="30">
        <v>2023</v>
      </c>
      <c r="K3173" s="30">
        <v>2023</v>
      </c>
      <c r="L3173" s="31" t="s">
        <v>7295</v>
      </c>
      <c r="M3173" s="32" t="str">
        <f>IF(_xlfn.XLOOKUP(C3173,'Raw Data_OS_22'!$C$5:$C$4516,'Raw Data_OS_22'!$G$5:$G$4516,"New_Claim/ Reopening")= "New_Claim/ Reopening","New_Claim/ Reopening","Old_Claim")</f>
        <v>New_Claim/ Reopening</v>
      </c>
      <c r="N3173" s="18" t="str">
        <f>IF(M3173=$N$2,IF(J3173=$N$1,"E1","D"),_xlfn.XLOOKUP(C3173,'Raw Data_OS_22'!$C$5:$C$4516,'Raw Data_OS_22'!$O$5:$O$4516))</f>
        <v>E1</v>
      </c>
    </row>
    <row r="3174" spans="3:14" x14ac:dyDescent="0.35">
      <c r="C3174" s="26" t="s">
        <v>7336</v>
      </c>
      <c r="D3174" s="14">
        <v>45254</v>
      </c>
      <c r="E3174" s="14">
        <v>45260</v>
      </c>
      <c r="F3174" s="27" t="s">
        <v>3910</v>
      </c>
      <c r="G3174" s="28">
        <v>3500</v>
      </c>
      <c r="H3174" s="29">
        <v>3500</v>
      </c>
      <c r="I3174" s="29">
        <v>1</v>
      </c>
      <c r="J3174" s="30">
        <v>2023</v>
      </c>
      <c r="K3174" s="30">
        <v>2023</v>
      </c>
      <c r="L3174" s="31" t="s">
        <v>7295</v>
      </c>
      <c r="M3174" s="32" t="str">
        <f>IF(_xlfn.XLOOKUP(C3174,'Raw Data_OS_22'!$C$5:$C$4516,'Raw Data_OS_22'!$G$5:$G$4516,"New_Claim/ Reopening")= "New_Claim/ Reopening","New_Claim/ Reopening","Old_Claim")</f>
        <v>New_Claim/ Reopening</v>
      </c>
      <c r="N3174" s="18" t="str">
        <f>IF(M3174=$N$2,IF(J3174=$N$1,"E1","D"),_xlfn.XLOOKUP(C3174,'Raw Data_OS_22'!$C$5:$C$4516,'Raw Data_OS_22'!$O$5:$O$4516))</f>
        <v>E1</v>
      </c>
    </row>
    <row r="3175" spans="3:14" x14ac:dyDescent="0.35">
      <c r="C3175" s="26" t="s">
        <v>7337</v>
      </c>
      <c r="D3175" s="14">
        <v>45258</v>
      </c>
      <c r="E3175" s="14">
        <v>45260</v>
      </c>
      <c r="F3175" s="27" t="s">
        <v>3910</v>
      </c>
      <c r="G3175" s="28">
        <v>35300</v>
      </c>
      <c r="H3175" s="29">
        <v>35300</v>
      </c>
      <c r="I3175" s="29">
        <v>1</v>
      </c>
      <c r="J3175" s="30">
        <v>2023</v>
      </c>
      <c r="K3175" s="30">
        <v>2023</v>
      </c>
      <c r="L3175" s="31" t="s">
        <v>7295</v>
      </c>
      <c r="M3175" s="32" t="str">
        <f>IF(_xlfn.XLOOKUP(C3175,'Raw Data_OS_22'!$C$5:$C$4516,'Raw Data_OS_22'!$G$5:$G$4516,"New_Claim/ Reopening")= "New_Claim/ Reopening","New_Claim/ Reopening","Old_Claim")</f>
        <v>New_Claim/ Reopening</v>
      </c>
      <c r="N3175" s="18" t="str">
        <f>IF(M3175=$N$2,IF(J3175=$N$1,"E1","D"),_xlfn.XLOOKUP(C3175,'Raw Data_OS_22'!$C$5:$C$4516,'Raw Data_OS_22'!$O$5:$O$4516))</f>
        <v>E1</v>
      </c>
    </row>
    <row r="3176" spans="3:14" x14ac:dyDescent="0.35">
      <c r="C3176" s="26" t="s">
        <v>7338</v>
      </c>
      <c r="D3176" s="14">
        <v>45236</v>
      </c>
      <c r="E3176" s="14">
        <v>45245</v>
      </c>
      <c r="F3176" s="27" t="s">
        <v>4195</v>
      </c>
      <c r="G3176" s="28">
        <v>100000</v>
      </c>
      <c r="H3176" s="29">
        <v>100000</v>
      </c>
      <c r="I3176" s="29">
        <v>1</v>
      </c>
      <c r="J3176" s="30">
        <v>2023</v>
      </c>
      <c r="K3176" s="30">
        <v>2023</v>
      </c>
      <c r="L3176" s="31" t="s">
        <v>7295</v>
      </c>
      <c r="M3176" s="32" t="str">
        <f>IF(_xlfn.XLOOKUP(C3176,'Raw Data_OS_22'!$C$5:$C$4516,'Raw Data_OS_22'!$G$5:$G$4516,"New_Claim/ Reopening")= "New_Claim/ Reopening","New_Claim/ Reopening","Old_Claim")</f>
        <v>New_Claim/ Reopening</v>
      </c>
      <c r="N3176" s="18" t="str">
        <f>IF(M3176=$N$2,IF(J3176=$N$1,"E1","D"),_xlfn.XLOOKUP(C3176,'Raw Data_OS_22'!$C$5:$C$4516,'Raw Data_OS_22'!$O$5:$O$4516))</f>
        <v>E1</v>
      </c>
    </row>
    <row r="3177" spans="3:14" x14ac:dyDescent="0.35">
      <c r="C3177" s="26" t="s">
        <v>7339</v>
      </c>
      <c r="D3177" s="14">
        <v>45235</v>
      </c>
      <c r="E3177" s="14">
        <v>45261</v>
      </c>
      <c r="F3177" s="27" t="s">
        <v>3910</v>
      </c>
      <c r="G3177" s="28">
        <v>10000</v>
      </c>
      <c r="H3177" s="29">
        <v>10000</v>
      </c>
      <c r="I3177" s="29">
        <v>1</v>
      </c>
      <c r="J3177" s="30">
        <v>2023</v>
      </c>
      <c r="K3177" s="30">
        <v>2023</v>
      </c>
      <c r="L3177" s="31" t="s">
        <v>7295</v>
      </c>
      <c r="M3177" s="32" t="str">
        <f>IF(_xlfn.XLOOKUP(C3177,'Raw Data_OS_22'!$C$5:$C$4516,'Raw Data_OS_22'!$G$5:$G$4516,"New_Claim/ Reopening")= "New_Claim/ Reopening","New_Claim/ Reopening","Old_Claim")</f>
        <v>New_Claim/ Reopening</v>
      </c>
      <c r="N3177" s="18" t="str">
        <f>IF(M3177=$N$2,IF(J3177=$N$1,"E1","D"),_xlfn.XLOOKUP(C3177,'Raw Data_OS_22'!$C$5:$C$4516,'Raw Data_OS_22'!$O$5:$O$4516))</f>
        <v>E1</v>
      </c>
    </row>
    <row r="3178" spans="3:14" x14ac:dyDescent="0.35">
      <c r="C3178" s="26" t="s">
        <v>7340</v>
      </c>
      <c r="D3178" s="14">
        <v>45262</v>
      </c>
      <c r="E3178" s="14">
        <v>45264</v>
      </c>
      <c r="F3178" s="27" t="s">
        <v>3908</v>
      </c>
      <c r="G3178" s="28">
        <v>15000</v>
      </c>
      <c r="H3178" s="29">
        <v>15000</v>
      </c>
      <c r="I3178" s="29">
        <v>1</v>
      </c>
      <c r="J3178" s="30">
        <v>2023</v>
      </c>
      <c r="K3178" s="30">
        <v>2023</v>
      </c>
      <c r="L3178" s="31" t="s">
        <v>7295</v>
      </c>
      <c r="M3178" s="32" t="str">
        <f>IF(_xlfn.XLOOKUP(C3178,'Raw Data_OS_22'!$C$5:$C$4516,'Raw Data_OS_22'!$G$5:$G$4516,"New_Claim/ Reopening")= "New_Claim/ Reopening","New_Claim/ Reopening","Old_Claim")</f>
        <v>New_Claim/ Reopening</v>
      </c>
      <c r="N3178" s="18" t="str">
        <f>IF(M3178=$N$2,IF(J3178=$N$1,"E1","D"),_xlfn.XLOOKUP(C3178,'Raw Data_OS_22'!$C$5:$C$4516,'Raw Data_OS_22'!$O$5:$O$4516))</f>
        <v>E1</v>
      </c>
    </row>
    <row r="3179" spans="3:14" x14ac:dyDescent="0.35">
      <c r="C3179" s="26" t="s">
        <v>7341</v>
      </c>
      <c r="D3179" s="14">
        <v>45266</v>
      </c>
      <c r="E3179" s="14">
        <v>45266</v>
      </c>
      <c r="F3179" s="27" t="s">
        <v>3910</v>
      </c>
      <c r="G3179" s="28">
        <v>100000</v>
      </c>
      <c r="H3179" s="29">
        <v>100000</v>
      </c>
      <c r="I3179" s="29">
        <v>1</v>
      </c>
      <c r="J3179" s="30">
        <v>2023</v>
      </c>
      <c r="K3179" s="30">
        <v>2023</v>
      </c>
      <c r="L3179" s="31" t="s">
        <v>7295</v>
      </c>
      <c r="M3179" s="32" t="str">
        <f>IF(_xlfn.XLOOKUP(C3179,'Raw Data_OS_22'!$C$5:$C$4516,'Raw Data_OS_22'!$G$5:$G$4516,"New_Claim/ Reopening")= "New_Claim/ Reopening","New_Claim/ Reopening","Old_Claim")</f>
        <v>New_Claim/ Reopening</v>
      </c>
      <c r="N3179" s="18" t="str">
        <f>IF(M3179=$N$2,IF(J3179=$N$1,"E1","D"),_xlfn.XLOOKUP(C3179,'Raw Data_OS_22'!$C$5:$C$4516,'Raw Data_OS_22'!$O$5:$O$4516))</f>
        <v>E1</v>
      </c>
    </row>
    <row r="3180" spans="3:14" x14ac:dyDescent="0.35">
      <c r="C3180" s="26" t="s">
        <v>7342</v>
      </c>
      <c r="D3180" s="14">
        <v>45261</v>
      </c>
      <c r="E3180" s="14">
        <v>45268</v>
      </c>
      <c r="F3180" s="27" t="s">
        <v>3910</v>
      </c>
      <c r="G3180" s="28">
        <v>100000</v>
      </c>
      <c r="H3180" s="29">
        <v>100000</v>
      </c>
      <c r="I3180" s="29">
        <v>1</v>
      </c>
      <c r="J3180" s="30">
        <v>2023</v>
      </c>
      <c r="K3180" s="30">
        <v>2023</v>
      </c>
      <c r="L3180" s="31" t="s">
        <v>7295</v>
      </c>
      <c r="M3180" s="32" t="str">
        <f>IF(_xlfn.XLOOKUP(C3180,'Raw Data_OS_22'!$C$5:$C$4516,'Raw Data_OS_22'!$G$5:$G$4516,"New_Claim/ Reopening")= "New_Claim/ Reopening","New_Claim/ Reopening","Old_Claim")</f>
        <v>New_Claim/ Reopening</v>
      </c>
      <c r="N3180" s="18" t="str">
        <f>IF(M3180=$N$2,IF(J3180=$N$1,"E1","D"),_xlfn.XLOOKUP(C3180,'Raw Data_OS_22'!$C$5:$C$4516,'Raw Data_OS_22'!$O$5:$O$4516))</f>
        <v>E1</v>
      </c>
    </row>
    <row r="3181" spans="3:14" x14ac:dyDescent="0.35">
      <c r="C3181" s="26" t="s">
        <v>7343</v>
      </c>
      <c r="D3181" s="14">
        <v>45266</v>
      </c>
      <c r="E3181" s="14">
        <v>45269</v>
      </c>
      <c r="F3181" s="27" t="s">
        <v>3908</v>
      </c>
      <c r="G3181" s="28">
        <v>50000</v>
      </c>
      <c r="H3181" s="29">
        <v>50000</v>
      </c>
      <c r="I3181" s="29">
        <v>1</v>
      </c>
      <c r="J3181" s="30">
        <v>2023</v>
      </c>
      <c r="K3181" s="30">
        <v>2023</v>
      </c>
      <c r="L3181" s="31" t="s">
        <v>7295</v>
      </c>
      <c r="M3181" s="32" t="str">
        <f>IF(_xlfn.XLOOKUP(C3181,'Raw Data_OS_22'!$C$5:$C$4516,'Raw Data_OS_22'!$G$5:$G$4516,"New_Claim/ Reopening")= "New_Claim/ Reopening","New_Claim/ Reopening","Old_Claim")</f>
        <v>New_Claim/ Reopening</v>
      </c>
      <c r="N3181" s="18" t="str">
        <f>IF(M3181=$N$2,IF(J3181=$N$1,"E1","D"),_xlfn.XLOOKUP(C3181,'Raw Data_OS_22'!$C$5:$C$4516,'Raw Data_OS_22'!$O$5:$O$4516))</f>
        <v>E1</v>
      </c>
    </row>
    <row r="3182" spans="3:14" x14ac:dyDescent="0.35">
      <c r="C3182" s="26" t="s">
        <v>7344</v>
      </c>
      <c r="D3182" s="14">
        <v>45246</v>
      </c>
      <c r="E3182" s="14">
        <v>45268</v>
      </c>
      <c r="F3182" s="27" t="s">
        <v>3910</v>
      </c>
      <c r="G3182" s="28">
        <v>80000</v>
      </c>
      <c r="H3182" s="29">
        <v>80000</v>
      </c>
      <c r="I3182" s="29">
        <v>1</v>
      </c>
      <c r="J3182" s="30">
        <v>2023</v>
      </c>
      <c r="K3182" s="30">
        <v>2023</v>
      </c>
      <c r="L3182" s="31" t="s">
        <v>7295</v>
      </c>
      <c r="M3182" s="32" t="str">
        <f>IF(_xlfn.XLOOKUP(C3182,'Raw Data_OS_22'!$C$5:$C$4516,'Raw Data_OS_22'!$G$5:$G$4516,"New_Claim/ Reopening")= "New_Claim/ Reopening","New_Claim/ Reopening","Old_Claim")</f>
        <v>New_Claim/ Reopening</v>
      </c>
      <c r="N3182" s="18" t="str">
        <f>IF(M3182=$N$2,IF(J3182=$N$1,"E1","D"),_xlfn.XLOOKUP(C3182,'Raw Data_OS_22'!$C$5:$C$4516,'Raw Data_OS_22'!$O$5:$O$4516))</f>
        <v>E1</v>
      </c>
    </row>
    <row r="3183" spans="3:14" x14ac:dyDescent="0.35">
      <c r="C3183" s="26" t="s">
        <v>7345</v>
      </c>
      <c r="D3183" s="14">
        <v>45250</v>
      </c>
      <c r="E3183" s="14">
        <v>45269</v>
      </c>
      <c r="F3183" s="27" t="s">
        <v>3910</v>
      </c>
      <c r="G3183" s="28">
        <v>100000</v>
      </c>
      <c r="H3183" s="29">
        <v>100000</v>
      </c>
      <c r="I3183" s="29">
        <v>1</v>
      </c>
      <c r="J3183" s="30">
        <v>2023</v>
      </c>
      <c r="K3183" s="30">
        <v>2023</v>
      </c>
      <c r="L3183" s="31" t="s">
        <v>7295</v>
      </c>
      <c r="M3183" s="32" t="str">
        <f>IF(_xlfn.XLOOKUP(C3183,'Raw Data_OS_22'!$C$5:$C$4516,'Raw Data_OS_22'!$G$5:$G$4516,"New_Claim/ Reopening")= "New_Claim/ Reopening","New_Claim/ Reopening","Old_Claim")</f>
        <v>New_Claim/ Reopening</v>
      </c>
      <c r="N3183" s="18" t="str">
        <f>IF(M3183=$N$2,IF(J3183=$N$1,"E1","D"),_xlfn.XLOOKUP(C3183,'Raw Data_OS_22'!$C$5:$C$4516,'Raw Data_OS_22'!$O$5:$O$4516))</f>
        <v>E1</v>
      </c>
    </row>
    <row r="3184" spans="3:14" x14ac:dyDescent="0.35">
      <c r="C3184" s="26" t="s">
        <v>7346</v>
      </c>
      <c r="D3184" s="14">
        <v>45269</v>
      </c>
      <c r="E3184" s="14">
        <v>45273</v>
      </c>
      <c r="F3184" s="27" t="s">
        <v>3910</v>
      </c>
      <c r="G3184" s="28">
        <v>100000</v>
      </c>
      <c r="H3184" s="29">
        <v>100000</v>
      </c>
      <c r="I3184" s="29">
        <v>1</v>
      </c>
      <c r="J3184" s="30">
        <v>2023</v>
      </c>
      <c r="K3184" s="30">
        <v>2023</v>
      </c>
      <c r="L3184" s="31" t="s">
        <v>7295</v>
      </c>
      <c r="M3184" s="32" t="str">
        <f>IF(_xlfn.XLOOKUP(C3184,'Raw Data_OS_22'!$C$5:$C$4516,'Raw Data_OS_22'!$G$5:$G$4516,"New_Claim/ Reopening")= "New_Claim/ Reopening","New_Claim/ Reopening","Old_Claim")</f>
        <v>New_Claim/ Reopening</v>
      </c>
      <c r="N3184" s="18" t="str">
        <f>IF(M3184=$N$2,IF(J3184=$N$1,"E1","D"),_xlfn.XLOOKUP(C3184,'Raw Data_OS_22'!$C$5:$C$4516,'Raw Data_OS_22'!$O$5:$O$4516))</f>
        <v>E1</v>
      </c>
    </row>
    <row r="3185" spans="3:14" x14ac:dyDescent="0.35">
      <c r="C3185" s="26" t="s">
        <v>7347</v>
      </c>
      <c r="D3185" s="14">
        <v>45267</v>
      </c>
      <c r="E3185" s="14">
        <v>45271</v>
      </c>
      <c r="F3185" s="27" t="s">
        <v>3910</v>
      </c>
      <c r="G3185" s="28">
        <v>12000</v>
      </c>
      <c r="H3185" s="29">
        <v>12000</v>
      </c>
      <c r="I3185" s="29">
        <v>1</v>
      </c>
      <c r="J3185" s="30">
        <v>2023</v>
      </c>
      <c r="K3185" s="30">
        <v>2023</v>
      </c>
      <c r="L3185" s="31" t="s">
        <v>7295</v>
      </c>
      <c r="M3185" s="32" t="str">
        <f>IF(_xlfn.XLOOKUP(C3185,'Raw Data_OS_22'!$C$5:$C$4516,'Raw Data_OS_22'!$G$5:$G$4516,"New_Claim/ Reopening")= "New_Claim/ Reopening","New_Claim/ Reopening","Old_Claim")</f>
        <v>New_Claim/ Reopening</v>
      </c>
      <c r="N3185" s="18" t="str">
        <f>IF(M3185=$N$2,IF(J3185=$N$1,"E1","D"),_xlfn.XLOOKUP(C3185,'Raw Data_OS_22'!$C$5:$C$4516,'Raw Data_OS_22'!$O$5:$O$4516))</f>
        <v>E1</v>
      </c>
    </row>
    <row r="3186" spans="3:14" x14ac:dyDescent="0.35">
      <c r="C3186" s="26" t="s">
        <v>7348</v>
      </c>
      <c r="D3186" s="14">
        <v>45169</v>
      </c>
      <c r="E3186" s="14">
        <v>45258</v>
      </c>
      <c r="F3186" s="27" t="s">
        <v>658</v>
      </c>
      <c r="G3186" s="28">
        <v>23460</v>
      </c>
      <c r="H3186" s="29">
        <v>23460</v>
      </c>
      <c r="I3186" s="29">
        <v>1</v>
      </c>
      <c r="J3186" s="30">
        <v>2023</v>
      </c>
      <c r="K3186" s="30">
        <v>2023</v>
      </c>
      <c r="L3186" s="31" t="s">
        <v>7210</v>
      </c>
      <c r="M3186" s="32" t="str">
        <f>IF(_xlfn.XLOOKUP(C3186,'Raw Data_OS_22'!$C$5:$C$4516,'Raw Data_OS_22'!$G$5:$G$4516,"New_Claim/ Reopening")= "New_Claim/ Reopening","New_Claim/ Reopening","Old_Claim")</f>
        <v>New_Claim/ Reopening</v>
      </c>
      <c r="N3186" s="18" t="str">
        <f>IF(M3186=$N$2,IF(J3186=$N$1,"E1","D"),_xlfn.XLOOKUP(C3186,'Raw Data_OS_22'!$C$5:$C$4516,'Raw Data_OS_22'!$O$5:$O$4516))</f>
        <v>E1</v>
      </c>
    </row>
    <row r="3187" spans="3:14" x14ac:dyDescent="0.35">
      <c r="C3187" s="26" t="s">
        <v>7349</v>
      </c>
      <c r="D3187" s="14">
        <v>45225</v>
      </c>
      <c r="E3187" s="14">
        <v>45237</v>
      </c>
      <c r="F3187" s="27" t="s">
        <v>658</v>
      </c>
      <c r="G3187" s="28">
        <v>50000</v>
      </c>
      <c r="H3187" s="29">
        <v>50000</v>
      </c>
      <c r="I3187" s="29">
        <v>1</v>
      </c>
      <c r="J3187" s="30">
        <v>2023</v>
      </c>
      <c r="K3187" s="30">
        <v>2023</v>
      </c>
      <c r="L3187" s="31" t="s">
        <v>7295</v>
      </c>
      <c r="M3187" s="32" t="str">
        <f>IF(_xlfn.XLOOKUP(C3187,'Raw Data_OS_22'!$C$5:$C$4516,'Raw Data_OS_22'!$G$5:$G$4516,"New_Claim/ Reopening")= "New_Claim/ Reopening","New_Claim/ Reopening","Old_Claim")</f>
        <v>New_Claim/ Reopening</v>
      </c>
      <c r="N3187" s="18" t="str">
        <f>IF(M3187=$N$2,IF(J3187=$N$1,"E1","D"),_xlfn.XLOOKUP(C3187,'Raw Data_OS_22'!$C$5:$C$4516,'Raw Data_OS_22'!$O$5:$O$4516))</f>
        <v>E1</v>
      </c>
    </row>
    <row r="3188" spans="3:14" x14ac:dyDescent="0.35">
      <c r="C3188" s="26" t="s">
        <v>7350</v>
      </c>
      <c r="D3188" s="14">
        <v>45272</v>
      </c>
      <c r="E3188" s="14">
        <v>45273</v>
      </c>
      <c r="F3188" s="27" t="s">
        <v>3910</v>
      </c>
      <c r="G3188" s="28">
        <v>50000</v>
      </c>
      <c r="H3188" s="29">
        <v>50000</v>
      </c>
      <c r="I3188" s="29">
        <v>1</v>
      </c>
      <c r="J3188" s="30">
        <v>2023</v>
      </c>
      <c r="K3188" s="30">
        <v>2023</v>
      </c>
      <c r="L3188" s="31" t="s">
        <v>7295</v>
      </c>
      <c r="M3188" s="32" t="str">
        <f>IF(_xlfn.XLOOKUP(C3188,'Raw Data_OS_22'!$C$5:$C$4516,'Raw Data_OS_22'!$G$5:$G$4516,"New_Claim/ Reopening")= "New_Claim/ Reopening","New_Claim/ Reopening","Old_Claim")</f>
        <v>New_Claim/ Reopening</v>
      </c>
      <c r="N3188" s="18" t="str">
        <f>IF(M3188=$N$2,IF(J3188=$N$1,"E1","D"),_xlfn.XLOOKUP(C3188,'Raw Data_OS_22'!$C$5:$C$4516,'Raw Data_OS_22'!$O$5:$O$4516))</f>
        <v>E1</v>
      </c>
    </row>
    <row r="3189" spans="3:14" x14ac:dyDescent="0.35">
      <c r="C3189" s="26" t="s">
        <v>7351</v>
      </c>
      <c r="D3189" s="14">
        <v>45265</v>
      </c>
      <c r="E3189" s="14">
        <v>45266</v>
      </c>
      <c r="F3189" s="27" t="s">
        <v>3910</v>
      </c>
      <c r="G3189" s="28">
        <v>80000</v>
      </c>
      <c r="H3189" s="29">
        <v>80000</v>
      </c>
      <c r="I3189" s="29">
        <v>1</v>
      </c>
      <c r="J3189" s="30">
        <v>2023</v>
      </c>
      <c r="K3189" s="30">
        <v>2023</v>
      </c>
      <c r="L3189" s="31" t="s">
        <v>7295</v>
      </c>
      <c r="M3189" s="32" t="str">
        <f>IF(_xlfn.XLOOKUP(C3189,'Raw Data_OS_22'!$C$5:$C$4516,'Raw Data_OS_22'!$G$5:$G$4516,"New_Claim/ Reopening")= "New_Claim/ Reopening","New_Claim/ Reopening","Old_Claim")</f>
        <v>New_Claim/ Reopening</v>
      </c>
      <c r="N3189" s="18" t="str">
        <f>IF(M3189=$N$2,IF(J3189=$N$1,"E1","D"),_xlfn.XLOOKUP(C3189,'Raw Data_OS_22'!$C$5:$C$4516,'Raw Data_OS_22'!$O$5:$O$4516))</f>
        <v>E1</v>
      </c>
    </row>
    <row r="3190" spans="3:14" x14ac:dyDescent="0.35">
      <c r="C3190" s="26" t="s">
        <v>7352</v>
      </c>
      <c r="D3190" s="14">
        <v>45255</v>
      </c>
      <c r="E3190" s="14">
        <v>45265</v>
      </c>
      <c r="F3190" s="27" t="s">
        <v>658</v>
      </c>
      <c r="G3190" s="28">
        <v>50000</v>
      </c>
      <c r="H3190" s="29">
        <v>50000</v>
      </c>
      <c r="I3190" s="29">
        <v>1</v>
      </c>
      <c r="J3190" s="30">
        <v>2023</v>
      </c>
      <c r="K3190" s="30">
        <v>2023</v>
      </c>
      <c r="L3190" s="31" t="s">
        <v>7295</v>
      </c>
      <c r="M3190" s="32" t="str">
        <f>IF(_xlfn.XLOOKUP(C3190,'Raw Data_OS_22'!$C$5:$C$4516,'Raw Data_OS_22'!$G$5:$G$4516,"New_Claim/ Reopening")= "New_Claim/ Reopening","New_Claim/ Reopening","Old_Claim")</f>
        <v>New_Claim/ Reopening</v>
      </c>
      <c r="N3190" s="18" t="str">
        <f>IF(M3190=$N$2,IF(J3190=$N$1,"E1","D"),_xlfn.XLOOKUP(C3190,'Raw Data_OS_22'!$C$5:$C$4516,'Raw Data_OS_22'!$O$5:$O$4516))</f>
        <v>E1</v>
      </c>
    </row>
    <row r="3191" spans="3:14" x14ac:dyDescent="0.35">
      <c r="C3191" s="26" t="s">
        <v>7353</v>
      </c>
      <c r="D3191" s="14">
        <v>45054</v>
      </c>
      <c r="E3191" s="14">
        <v>45131</v>
      </c>
      <c r="F3191" s="27" t="s">
        <v>658</v>
      </c>
      <c r="G3191" s="28">
        <v>50000</v>
      </c>
      <c r="H3191" s="29">
        <v>50000</v>
      </c>
      <c r="I3191" s="29">
        <v>1</v>
      </c>
      <c r="J3191" s="30">
        <v>2023</v>
      </c>
      <c r="K3191" s="30">
        <v>2023</v>
      </c>
      <c r="L3191" s="31" t="s">
        <v>7246</v>
      </c>
      <c r="M3191" s="32" t="str">
        <f>IF(_xlfn.XLOOKUP(C3191,'Raw Data_OS_22'!$C$5:$C$4516,'Raw Data_OS_22'!$G$5:$G$4516,"New_Claim/ Reopening")= "New_Claim/ Reopening","New_Claim/ Reopening","Old_Claim")</f>
        <v>New_Claim/ Reopening</v>
      </c>
      <c r="N3191" s="18" t="str">
        <f>IF(M3191=$N$2,IF(J3191=$N$1,"E1","D"),_xlfn.XLOOKUP(C3191,'Raw Data_OS_22'!$C$5:$C$4516,'Raw Data_OS_22'!$O$5:$O$4516))</f>
        <v>E1</v>
      </c>
    </row>
    <row r="3192" spans="3:14" x14ac:dyDescent="0.35">
      <c r="C3192" s="26" t="s">
        <v>7354</v>
      </c>
      <c r="D3192" s="14">
        <v>45275</v>
      </c>
      <c r="E3192" s="14">
        <v>45275</v>
      </c>
      <c r="F3192" s="27" t="s">
        <v>3910</v>
      </c>
      <c r="G3192" s="28">
        <v>80000</v>
      </c>
      <c r="H3192" s="29">
        <v>80000</v>
      </c>
      <c r="I3192" s="29">
        <v>1</v>
      </c>
      <c r="J3192" s="30">
        <v>2023</v>
      </c>
      <c r="K3192" s="30">
        <v>2023</v>
      </c>
      <c r="L3192" s="31" t="s">
        <v>7295</v>
      </c>
      <c r="M3192" s="32" t="str">
        <f>IF(_xlfn.XLOOKUP(C3192,'Raw Data_OS_22'!$C$5:$C$4516,'Raw Data_OS_22'!$G$5:$G$4516,"New_Claim/ Reopening")= "New_Claim/ Reopening","New_Claim/ Reopening","Old_Claim")</f>
        <v>New_Claim/ Reopening</v>
      </c>
      <c r="N3192" s="18" t="str">
        <f>IF(M3192=$N$2,IF(J3192=$N$1,"E1","D"),_xlfn.XLOOKUP(C3192,'Raw Data_OS_22'!$C$5:$C$4516,'Raw Data_OS_22'!$O$5:$O$4516))</f>
        <v>E1</v>
      </c>
    </row>
    <row r="3193" spans="3:14" x14ac:dyDescent="0.35">
      <c r="C3193" s="26" t="s">
        <v>7355</v>
      </c>
      <c r="D3193" s="14">
        <v>45135</v>
      </c>
      <c r="E3193" s="14">
        <v>45176</v>
      </c>
      <c r="F3193" s="27" t="s">
        <v>658</v>
      </c>
      <c r="G3193" s="28">
        <v>50000</v>
      </c>
      <c r="H3193" s="29">
        <v>50000</v>
      </c>
      <c r="I3193" s="29">
        <v>1</v>
      </c>
      <c r="J3193" s="30">
        <v>2023</v>
      </c>
      <c r="K3193" s="30">
        <v>2023</v>
      </c>
      <c r="L3193" s="31" t="s">
        <v>7210</v>
      </c>
      <c r="M3193" s="32" t="str">
        <f>IF(_xlfn.XLOOKUP(C3193,'Raw Data_OS_22'!$C$5:$C$4516,'Raw Data_OS_22'!$G$5:$G$4516,"New_Claim/ Reopening")= "New_Claim/ Reopening","New_Claim/ Reopening","Old_Claim")</f>
        <v>New_Claim/ Reopening</v>
      </c>
      <c r="N3193" s="18" t="str">
        <f>IF(M3193=$N$2,IF(J3193=$N$1,"E1","D"),_xlfn.XLOOKUP(C3193,'Raw Data_OS_22'!$C$5:$C$4516,'Raw Data_OS_22'!$O$5:$O$4516))</f>
        <v>E1</v>
      </c>
    </row>
    <row r="3194" spans="3:14" x14ac:dyDescent="0.35">
      <c r="C3194" s="26" t="s">
        <v>7356</v>
      </c>
      <c r="D3194" s="14">
        <v>45145</v>
      </c>
      <c r="E3194" s="14">
        <v>45176</v>
      </c>
      <c r="F3194" s="27" t="s">
        <v>658</v>
      </c>
      <c r="G3194" s="28">
        <v>5000</v>
      </c>
      <c r="H3194" s="29">
        <v>5000</v>
      </c>
      <c r="I3194" s="29">
        <v>1</v>
      </c>
      <c r="J3194" s="30">
        <v>2023</v>
      </c>
      <c r="K3194" s="30">
        <v>2023</v>
      </c>
      <c r="L3194" s="31" t="s">
        <v>7210</v>
      </c>
      <c r="M3194" s="32" t="str">
        <f>IF(_xlfn.XLOOKUP(C3194,'Raw Data_OS_22'!$C$5:$C$4516,'Raw Data_OS_22'!$G$5:$G$4516,"New_Claim/ Reopening")= "New_Claim/ Reopening","New_Claim/ Reopening","Old_Claim")</f>
        <v>New_Claim/ Reopening</v>
      </c>
      <c r="N3194" s="18" t="str">
        <f>IF(M3194=$N$2,IF(J3194=$N$1,"E1","D"),_xlfn.XLOOKUP(C3194,'Raw Data_OS_22'!$C$5:$C$4516,'Raw Data_OS_22'!$O$5:$O$4516))</f>
        <v>E1</v>
      </c>
    </row>
    <row r="3195" spans="3:14" x14ac:dyDescent="0.35">
      <c r="C3195" s="26" t="s">
        <v>7357</v>
      </c>
      <c r="D3195" s="14">
        <v>44994</v>
      </c>
      <c r="E3195" s="14">
        <v>45149</v>
      </c>
      <c r="F3195" s="27" t="s">
        <v>658</v>
      </c>
      <c r="G3195" s="28">
        <v>5000</v>
      </c>
      <c r="H3195" s="29">
        <v>5000</v>
      </c>
      <c r="I3195" s="29">
        <v>1</v>
      </c>
      <c r="J3195" s="30">
        <v>2023</v>
      </c>
      <c r="K3195" s="30">
        <v>2023</v>
      </c>
      <c r="L3195" s="31" t="s">
        <v>7201</v>
      </c>
      <c r="M3195" s="32" t="str">
        <f>IF(_xlfn.XLOOKUP(C3195,'Raw Data_OS_22'!$C$5:$C$4516,'Raw Data_OS_22'!$G$5:$G$4516,"New_Claim/ Reopening")= "New_Claim/ Reopening","New_Claim/ Reopening","Old_Claim")</f>
        <v>New_Claim/ Reopening</v>
      </c>
      <c r="N3195" s="18" t="str">
        <f>IF(M3195=$N$2,IF(J3195=$N$1,"E1","D"),_xlfn.XLOOKUP(C3195,'Raw Data_OS_22'!$C$5:$C$4516,'Raw Data_OS_22'!$O$5:$O$4516))</f>
        <v>E1</v>
      </c>
    </row>
    <row r="3196" spans="3:14" x14ac:dyDescent="0.35">
      <c r="C3196" s="26" t="s">
        <v>7358</v>
      </c>
      <c r="D3196" s="14">
        <v>44980</v>
      </c>
      <c r="E3196" s="14">
        <v>45149</v>
      </c>
      <c r="F3196" s="27" t="s">
        <v>658</v>
      </c>
      <c r="G3196" s="28">
        <v>5000</v>
      </c>
      <c r="H3196" s="29">
        <v>5000</v>
      </c>
      <c r="I3196" s="29">
        <v>1</v>
      </c>
      <c r="J3196" s="30">
        <v>2023</v>
      </c>
      <c r="K3196" s="30">
        <v>2023</v>
      </c>
      <c r="L3196" s="31" t="s">
        <v>7201</v>
      </c>
      <c r="M3196" s="32" t="str">
        <f>IF(_xlfn.XLOOKUP(C3196,'Raw Data_OS_22'!$C$5:$C$4516,'Raw Data_OS_22'!$G$5:$G$4516,"New_Claim/ Reopening")= "New_Claim/ Reopening","New_Claim/ Reopening","Old_Claim")</f>
        <v>New_Claim/ Reopening</v>
      </c>
      <c r="N3196" s="18" t="str">
        <f>IF(M3196=$N$2,IF(J3196=$N$1,"E1","D"),_xlfn.XLOOKUP(C3196,'Raw Data_OS_22'!$C$5:$C$4516,'Raw Data_OS_22'!$O$5:$O$4516))</f>
        <v>E1</v>
      </c>
    </row>
    <row r="3197" spans="3:14" x14ac:dyDescent="0.35">
      <c r="C3197" s="26" t="s">
        <v>7359</v>
      </c>
      <c r="D3197" s="14">
        <v>45269</v>
      </c>
      <c r="E3197" s="14">
        <v>45278</v>
      </c>
      <c r="F3197" s="27" t="s">
        <v>3910</v>
      </c>
      <c r="G3197" s="28">
        <v>80000</v>
      </c>
      <c r="H3197" s="29">
        <v>80000</v>
      </c>
      <c r="I3197" s="29">
        <v>1</v>
      </c>
      <c r="J3197" s="30">
        <v>2023</v>
      </c>
      <c r="K3197" s="30">
        <v>2023</v>
      </c>
      <c r="L3197" s="31" t="s">
        <v>7295</v>
      </c>
      <c r="M3197" s="32" t="str">
        <f>IF(_xlfn.XLOOKUP(C3197,'Raw Data_OS_22'!$C$5:$C$4516,'Raw Data_OS_22'!$G$5:$G$4516,"New_Claim/ Reopening")= "New_Claim/ Reopening","New_Claim/ Reopening","Old_Claim")</f>
        <v>New_Claim/ Reopening</v>
      </c>
      <c r="N3197" s="18" t="str">
        <f>IF(M3197=$N$2,IF(J3197=$N$1,"E1","D"),_xlfn.XLOOKUP(C3197,'Raw Data_OS_22'!$C$5:$C$4516,'Raw Data_OS_22'!$O$5:$O$4516))</f>
        <v>E1</v>
      </c>
    </row>
    <row r="3198" spans="3:14" x14ac:dyDescent="0.35">
      <c r="C3198" s="26" t="s">
        <v>7360</v>
      </c>
      <c r="D3198" s="14">
        <v>45281</v>
      </c>
      <c r="E3198" s="14">
        <v>45281</v>
      </c>
      <c r="F3198" s="27" t="s">
        <v>3910</v>
      </c>
      <c r="G3198" s="28">
        <v>10000</v>
      </c>
      <c r="H3198" s="29">
        <v>10000</v>
      </c>
      <c r="I3198" s="29">
        <v>1</v>
      </c>
      <c r="J3198" s="30">
        <v>2023</v>
      </c>
      <c r="K3198" s="30">
        <v>2023</v>
      </c>
      <c r="L3198" s="31" t="s">
        <v>7295</v>
      </c>
      <c r="M3198" s="32" t="str">
        <f>IF(_xlfn.XLOOKUP(C3198,'Raw Data_OS_22'!$C$5:$C$4516,'Raw Data_OS_22'!$G$5:$G$4516,"New_Claim/ Reopening")= "New_Claim/ Reopening","New_Claim/ Reopening","Old_Claim")</f>
        <v>New_Claim/ Reopening</v>
      </c>
      <c r="N3198" s="18" t="str">
        <f>IF(M3198=$N$2,IF(J3198=$N$1,"E1","D"),_xlfn.XLOOKUP(C3198,'Raw Data_OS_22'!$C$5:$C$4516,'Raw Data_OS_22'!$O$5:$O$4516))</f>
        <v>E1</v>
      </c>
    </row>
    <row r="3199" spans="3:14" x14ac:dyDescent="0.35">
      <c r="C3199" s="26" t="s">
        <v>7361</v>
      </c>
      <c r="D3199" s="14">
        <v>45271</v>
      </c>
      <c r="E3199" s="14">
        <v>45294</v>
      </c>
      <c r="F3199" s="27" t="s">
        <v>3910</v>
      </c>
      <c r="G3199" s="28">
        <v>90000</v>
      </c>
      <c r="H3199" s="29">
        <v>90000</v>
      </c>
      <c r="I3199" s="29">
        <v>1</v>
      </c>
      <c r="J3199" s="30">
        <v>2023</v>
      </c>
      <c r="K3199" s="30">
        <v>2024</v>
      </c>
      <c r="L3199" s="31" t="s">
        <v>7295</v>
      </c>
      <c r="M3199" s="32" t="str">
        <f>IF(_xlfn.XLOOKUP(C3199,'Raw Data_OS_22'!$C$5:$C$4516,'Raw Data_OS_22'!$G$5:$G$4516,"New_Claim/ Reopening")= "New_Claim/ Reopening","New_Claim/ Reopening","Old_Claim")</f>
        <v>New_Claim/ Reopening</v>
      </c>
      <c r="N3199" s="18" t="str">
        <f>IF(M3199=$N$2,IF(J3199=$N$1,"E1","D"),_xlfn.XLOOKUP(C3199,'Raw Data_OS_22'!$C$5:$C$4516,'Raw Data_OS_22'!$O$5:$O$4516))</f>
        <v>E1</v>
      </c>
    </row>
    <row r="3200" spans="3:14" x14ac:dyDescent="0.35">
      <c r="C3200" s="26" t="s">
        <v>7362</v>
      </c>
      <c r="D3200" s="14">
        <v>44475</v>
      </c>
      <c r="E3200" s="14">
        <v>45064</v>
      </c>
      <c r="F3200" s="27" t="s">
        <v>4248</v>
      </c>
      <c r="G3200" s="28">
        <v>1000000</v>
      </c>
      <c r="H3200" s="29">
        <v>1000000</v>
      </c>
      <c r="I3200" s="29">
        <v>1</v>
      </c>
      <c r="J3200" s="30">
        <v>2021</v>
      </c>
      <c r="K3200" s="30">
        <v>2023</v>
      </c>
      <c r="L3200" s="31" t="s">
        <v>3138</v>
      </c>
      <c r="M3200" s="32" t="str">
        <f>IF(_xlfn.XLOOKUP(C3200,'Raw Data_OS_22'!$C$5:$C$4516,'Raw Data_OS_22'!$G$5:$G$4516,"New_Claim/ Reopening")= "New_Claim/ Reopening","New_Claim/ Reopening","Old_Claim")</f>
        <v>New_Claim/ Reopening</v>
      </c>
      <c r="N3200" s="18" t="str">
        <f>IF(M3200=$N$2,IF(J3200=$N$1,"E1","D"),_xlfn.XLOOKUP(C3200,'Raw Data_OS_22'!$C$5:$C$4516,'Raw Data_OS_22'!$O$5:$O$4516))</f>
        <v>D</v>
      </c>
    </row>
    <row r="3201" spans="3:14" x14ac:dyDescent="0.35">
      <c r="C3201" s="26" t="s">
        <v>6453</v>
      </c>
      <c r="D3201" s="14">
        <v>44483</v>
      </c>
      <c r="E3201" s="14">
        <v>44641</v>
      </c>
      <c r="F3201" s="27" t="s">
        <v>4248</v>
      </c>
      <c r="G3201" s="28">
        <v>0</v>
      </c>
      <c r="H3201" s="29">
        <v>-5.6843418860808002E-14</v>
      </c>
      <c r="I3201" s="29">
        <v>1</v>
      </c>
      <c r="J3201" s="30">
        <v>2021</v>
      </c>
      <c r="K3201" s="30">
        <v>2022</v>
      </c>
      <c r="L3201" s="31" t="s">
        <v>3138</v>
      </c>
      <c r="M3201" s="32" t="str">
        <f>IF(_xlfn.XLOOKUP(C3201,'Raw Data_OS_22'!$C$5:$C$4516,'Raw Data_OS_22'!$G$5:$G$4516,"New_Claim/ Reopening")= "New_Claim/ Reopening","New_Claim/ Reopening","Old_Claim")</f>
        <v>Old_Claim</v>
      </c>
      <c r="N3201" s="18" t="str">
        <f>IF(M3201=$N$2,IF(J3201=$N$1,"E1","D"),_xlfn.XLOOKUP(C3201,'Raw Data_OS_22'!$C$5:$C$4516,'Raw Data_OS_22'!$O$5:$O$4516))</f>
        <v>A</v>
      </c>
    </row>
    <row r="3202" spans="3:14" x14ac:dyDescent="0.35">
      <c r="C3202" s="26" t="s">
        <v>1035</v>
      </c>
      <c r="D3202" s="14">
        <v>43835</v>
      </c>
      <c r="E3202" s="14">
        <v>43835</v>
      </c>
      <c r="F3202" s="27" t="s">
        <v>3910</v>
      </c>
      <c r="G3202" s="28">
        <v>129412</v>
      </c>
      <c r="H3202" s="29">
        <v>129411.7647</v>
      </c>
      <c r="I3202" s="29">
        <v>1</v>
      </c>
      <c r="J3202" s="30">
        <v>2020</v>
      </c>
      <c r="K3202" s="30">
        <v>2020</v>
      </c>
      <c r="L3202" s="31" t="s">
        <v>28</v>
      </c>
      <c r="M3202" s="32" t="str">
        <f>IF(_xlfn.XLOOKUP(C3202,'Raw Data_OS_22'!$C$5:$C$4516,'Raw Data_OS_22'!$G$5:$G$4516,"New_Claim/ Reopening")= "New_Claim/ Reopening","New_Claim/ Reopening","Old_Claim")</f>
        <v>Old_Claim</v>
      </c>
      <c r="N3202" s="18" t="str">
        <f>IF(M3202=$N$2,IF(J3202=$N$1,"E1","D"),_xlfn.XLOOKUP(C3202,'Raw Data_OS_22'!$C$5:$C$4516,'Raw Data_OS_22'!$O$5:$O$4516))</f>
        <v>B1</v>
      </c>
    </row>
    <row r="3203" spans="3:14" x14ac:dyDescent="0.35">
      <c r="C3203" s="26" t="s">
        <v>882</v>
      </c>
      <c r="D3203" s="14">
        <v>44010</v>
      </c>
      <c r="E3203" s="14">
        <v>44010</v>
      </c>
      <c r="F3203" s="27" t="s">
        <v>3910</v>
      </c>
      <c r="G3203" s="28">
        <v>373246</v>
      </c>
      <c r="H3203" s="29">
        <v>373245.614</v>
      </c>
      <c r="I3203" s="29">
        <v>1</v>
      </c>
      <c r="J3203" s="30">
        <v>2020</v>
      </c>
      <c r="K3203" s="30">
        <v>2020</v>
      </c>
      <c r="L3203" s="31" t="s">
        <v>33</v>
      </c>
      <c r="M3203" s="32" t="str">
        <f>IF(_xlfn.XLOOKUP(C3203,'Raw Data_OS_22'!$C$5:$C$4516,'Raw Data_OS_22'!$G$5:$G$4516,"New_Claim/ Reopening")= "New_Claim/ Reopening","New_Claim/ Reopening","Old_Claim")</f>
        <v>Old_Claim</v>
      </c>
      <c r="N3203" s="18" t="str">
        <f>IF(M3203=$N$2,IF(J3203=$N$1,"E1","D"),_xlfn.XLOOKUP(C3203,'Raw Data_OS_22'!$C$5:$C$4516,'Raw Data_OS_22'!$O$5:$O$4516))</f>
        <v>B1</v>
      </c>
    </row>
    <row r="3204" spans="3:14" x14ac:dyDescent="0.35">
      <c r="C3204" s="26" t="s">
        <v>6134</v>
      </c>
      <c r="D3204" s="14">
        <v>44582</v>
      </c>
      <c r="E3204" s="14">
        <v>44586</v>
      </c>
      <c r="F3204" s="27" t="s">
        <v>3908</v>
      </c>
      <c r="G3204" s="28">
        <v>49824</v>
      </c>
      <c r="H3204" s="29">
        <v>49823.529410000003</v>
      </c>
      <c r="I3204" s="29">
        <v>1</v>
      </c>
      <c r="J3204" s="30">
        <v>2022</v>
      </c>
      <c r="K3204" s="30">
        <v>2022</v>
      </c>
      <c r="L3204" s="31" t="s">
        <v>6021</v>
      </c>
      <c r="M3204" s="32" t="str">
        <f>IF(_xlfn.XLOOKUP(C3204,'Raw Data_OS_22'!$C$5:$C$4516,'Raw Data_OS_22'!$G$5:$G$4516,"New_Claim/ Reopening")= "New_Claim/ Reopening","New_Claim/ Reopening","Old_Claim")</f>
        <v>Old_Claim</v>
      </c>
      <c r="N3204" s="18" t="str">
        <f>IF(M3204=$N$2,IF(J3204=$N$1,"E1","D"),_xlfn.XLOOKUP(C3204,'Raw Data_OS_22'!$C$5:$C$4516,'Raw Data_OS_22'!$O$5:$O$4516))</f>
        <v>B1</v>
      </c>
    </row>
    <row r="3205" spans="3:14" x14ac:dyDescent="0.35">
      <c r="C3205" s="26" t="s">
        <v>638</v>
      </c>
      <c r="D3205" s="14">
        <v>44147</v>
      </c>
      <c r="E3205" s="14">
        <v>44175</v>
      </c>
      <c r="F3205" s="27" t="s">
        <v>3910</v>
      </c>
      <c r="G3205" s="28">
        <v>41974.5</v>
      </c>
      <c r="H3205" s="29">
        <v>41973.75</v>
      </c>
      <c r="I3205" s="29">
        <v>1</v>
      </c>
      <c r="J3205" s="30">
        <v>2020</v>
      </c>
      <c r="K3205" s="30">
        <v>2020</v>
      </c>
      <c r="L3205" s="31" t="s">
        <v>11</v>
      </c>
      <c r="M3205" s="32" t="str">
        <f>IF(_xlfn.XLOOKUP(C3205,'Raw Data_OS_22'!$C$5:$C$4516,'Raw Data_OS_22'!$G$5:$G$4516,"New_Claim/ Reopening")= "New_Claim/ Reopening","New_Claim/ Reopening","Old_Claim")</f>
        <v>Old_Claim</v>
      </c>
      <c r="N3205" s="18" t="str">
        <f>IF(M3205=$N$2,IF(J3205=$N$1,"E1","D"),_xlfn.XLOOKUP(C3205,'Raw Data_OS_22'!$C$5:$C$4516,'Raw Data_OS_22'!$O$5:$O$4516))</f>
        <v>B1</v>
      </c>
    </row>
    <row r="3206" spans="3:14" x14ac:dyDescent="0.35">
      <c r="C3206" s="26" t="s">
        <v>71</v>
      </c>
      <c r="D3206" s="14">
        <v>44163</v>
      </c>
      <c r="E3206" s="14">
        <v>44165</v>
      </c>
      <c r="F3206" s="27" t="s">
        <v>3908</v>
      </c>
      <c r="G3206" s="28">
        <v>1</v>
      </c>
      <c r="H3206" s="29">
        <v>5.8207660913467E-11</v>
      </c>
      <c r="I3206" s="29">
        <v>1</v>
      </c>
      <c r="J3206" s="30">
        <v>2020</v>
      </c>
      <c r="K3206" s="30">
        <v>2020</v>
      </c>
      <c r="L3206" s="31" t="s">
        <v>11</v>
      </c>
      <c r="M3206" s="32" t="str">
        <f>IF(_xlfn.XLOOKUP(C3206,'Raw Data_OS_22'!$C$5:$C$4516,'Raw Data_OS_22'!$G$5:$G$4516,"New_Claim/ Reopening")= "New_Claim/ Reopening","New_Claim/ Reopening","Old_Claim")</f>
        <v>Old_Claim</v>
      </c>
      <c r="N3206" s="18" t="str">
        <f>IF(M3206=$N$2,IF(J3206=$N$1,"E1","D"),_xlfn.XLOOKUP(C3206,'Raw Data_OS_22'!$C$5:$C$4516,'Raw Data_OS_22'!$O$5:$O$4516))</f>
        <v>B1</v>
      </c>
    </row>
    <row r="3207" spans="3:14" x14ac:dyDescent="0.35">
      <c r="C3207" s="26" t="s">
        <v>7363</v>
      </c>
      <c r="D3207" s="14">
        <v>44876</v>
      </c>
      <c r="E3207" s="14">
        <v>45104</v>
      </c>
      <c r="F3207" s="27" t="s">
        <v>3910</v>
      </c>
      <c r="G3207" s="28">
        <v>1</v>
      </c>
      <c r="H3207" s="29">
        <v>0</v>
      </c>
      <c r="I3207" s="29">
        <v>1</v>
      </c>
      <c r="J3207" s="30">
        <v>2022</v>
      </c>
      <c r="K3207" s="30">
        <v>2023</v>
      </c>
      <c r="L3207" s="31" t="s">
        <v>6825</v>
      </c>
      <c r="M3207" s="32" t="str">
        <f>IF(_xlfn.XLOOKUP(C3207,'Raw Data_OS_22'!$C$5:$C$4516,'Raw Data_OS_22'!$G$5:$G$4516,"New_Claim/ Reopening")= "New_Claim/ Reopening","New_Claim/ Reopening","Old_Claim")</f>
        <v>New_Claim/ Reopening</v>
      </c>
      <c r="N3207" s="18" t="str">
        <f>IF(M3207=$N$2,IF(J3207=$N$1,"E1","D"),_xlfn.XLOOKUP(C3207,'Raw Data_OS_22'!$C$5:$C$4516,'Raw Data_OS_22'!$O$5:$O$4516))</f>
        <v>D</v>
      </c>
    </row>
    <row r="3208" spans="3:14" x14ac:dyDescent="0.35">
      <c r="C3208" s="26" t="s">
        <v>678</v>
      </c>
      <c r="D3208" s="14">
        <v>43043</v>
      </c>
      <c r="E3208" s="14">
        <v>43043</v>
      </c>
      <c r="F3208" s="27" t="s">
        <v>4195</v>
      </c>
      <c r="G3208" s="28">
        <v>2</v>
      </c>
      <c r="H3208" s="29">
        <v>0.1</v>
      </c>
      <c r="I3208" s="29">
        <v>1</v>
      </c>
      <c r="J3208" s="30">
        <v>2017</v>
      </c>
      <c r="K3208" s="30">
        <v>2017</v>
      </c>
      <c r="L3208" s="31" t="s">
        <v>671</v>
      </c>
      <c r="M3208" s="32" t="str">
        <f>IF(_xlfn.XLOOKUP(C3208,'Raw Data_OS_22'!$C$5:$C$4516,'Raw Data_OS_22'!$G$5:$G$4516,"New_Claim/ Reopening")= "New_Claim/ Reopening","New_Claim/ Reopening","Old_Claim")</f>
        <v>Old_Claim</v>
      </c>
      <c r="N3208" s="18" t="str">
        <f>IF(M3208=$N$2,IF(J3208=$N$1,"E1","D"),_xlfn.XLOOKUP(C3208,'Raw Data_OS_22'!$C$5:$C$4516,'Raw Data_OS_22'!$O$5:$O$4516))</f>
        <v>A</v>
      </c>
    </row>
    <row r="3209" spans="3:14" x14ac:dyDescent="0.35">
      <c r="C3209" s="26" t="s">
        <v>1582</v>
      </c>
      <c r="D3209" s="14">
        <v>40775</v>
      </c>
      <c r="E3209" s="14">
        <v>40791</v>
      </c>
      <c r="F3209" s="27" t="s">
        <v>3908</v>
      </c>
      <c r="G3209" s="28">
        <v>500000</v>
      </c>
      <c r="H3209" s="29">
        <v>499995</v>
      </c>
      <c r="I3209" s="29">
        <v>1</v>
      </c>
      <c r="J3209" s="30">
        <v>2011</v>
      </c>
      <c r="K3209" s="30">
        <v>2011</v>
      </c>
      <c r="L3209" s="31" t="s">
        <v>1230</v>
      </c>
      <c r="M3209" s="32" t="str">
        <f>IF(_xlfn.XLOOKUP(C3209,'Raw Data_OS_22'!$C$5:$C$4516,'Raw Data_OS_22'!$G$5:$G$4516,"New_Claim/ Reopening")= "New_Claim/ Reopening","New_Claim/ Reopening","Old_Claim")</f>
        <v>Old_Claim</v>
      </c>
      <c r="N3209" s="18" t="str">
        <f>IF(M3209=$N$2,IF(J3209=$N$1,"E1","D"),_xlfn.XLOOKUP(C3209,'Raw Data_OS_22'!$C$5:$C$4516,'Raw Data_OS_22'!$O$5:$O$4516))</f>
        <v>A</v>
      </c>
    </row>
    <row r="3210" spans="3:14" x14ac:dyDescent="0.35">
      <c r="C3210" s="26" t="s">
        <v>581</v>
      </c>
      <c r="D3210" s="14">
        <v>43814</v>
      </c>
      <c r="E3210" s="14">
        <v>43817</v>
      </c>
      <c r="F3210" s="27" t="s">
        <v>3910</v>
      </c>
      <c r="G3210" s="28">
        <v>-20</v>
      </c>
      <c r="H3210" s="29">
        <v>-40</v>
      </c>
      <c r="I3210" s="29">
        <v>1</v>
      </c>
      <c r="J3210" s="30">
        <v>2019</v>
      </c>
      <c r="K3210" s="30">
        <v>2019</v>
      </c>
      <c r="L3210" s="31" t="s">
        <v>25</v>
      </c>
      <c r="M3210" s="32" t="str">
        <f>IF(_xlfn.XLOOKUP(C3210,'Raw Data_OS_22'!$C$5:$C$4516,'Raw Data_OS_22'!$G$5:$G$4516,"New_Claim/ Reopening")= "New_Claim/ Reopening","New_Claim/ Reopening","Old_Claim")</f>
        <v>Old_Claim</v>
      </c>
      <c r="N3210" s="18" t="str">
        <f>IF(M3210=$N$2,IF(J3210=$N$1,"E1","D"),_xlfn.XLOOKUP(C3210,'Raw Data_OS_22'!$C$5:$C$4516,'Raw Data_OS_22'!$O$5:$O$4516))</f>
        <v>B1</v>
      </c>
    </row>
    <row r="3211" spans="3:14" x14ac:dyDescent="0.35">
      <c r="C3211" s="26" t="s">
        <v>911</v>
      </c>
      <c r="D3211" s="14">
        <v>43675</v>
      </c>
      <c r="E3211" s="14">
        <v>43675</v>
      </c>
      <c r="F3211" s="27" t="s">
        <v>3910</v>
      </c>
      <c r="G3211" s="28">
        <v>0</v>
      </c>
      <c r="H3211" s="29">
        <v>-20</v>
      </c>
      <c r="I3211" s="29">
        <v>1</v>
      </c>
      <c r="J3211" s="30">
        <v>2019</v>
      </c>
      <c r="K3211" s="30">
        <v>2019</v>
      </c>
      <c r="L3211" s="31" t="s">
        <v>140</v>
      </c>
      <c r="M3211" s="32" t="str">
        <f>IF(_xlfn.XLOOKUP(C3211,'Raw Data_OS_22'!$C$5:$C$4516,'Raw Data_OS_22'!$G$5:$G$4516,"New_Claim/ Reopening")= "New_Claim/ Reopening","New_Claim/ Reopening","Old_Claim")</f>
        <v>Old_Claim</v>
      </c>
      <c r="N3211" s="18" t="str">
        <f>IF(M3211=$N$2,IF(J3211=$N$1,"E1","D"),_xlfn.XLOOKUP(C3211,'Raw Data_OS_22'!$C$5:$C$4516,'Raw Data_OS_22'!$O$5:$O$4516))</f>
        <v>B1</v>
      </c>
    </row>
    <row r="3212" spans="3:14" x14ac:dyDescent="0.35">
      <c r="C3212" s="26" t="s">
        <v>851</v>
      </c>
      <c r="D3212" s="14">
        <v>43969</v>
      </c>
      <c r="E3212" s="14">
        <v>43969</v>
      </c>
      <c r="F3212" s="27" t="s">
        <v>3910</v>
      </c>
      <c r="G3212" s="28">
        <v>6270</v>
      </c>
      <c r="H3212" s="29">
        <v>6000</v>
      </c>
      <c r="I3212" s="29">
        <v>1</v>
      </c>
      <c r="J3212" s="30">
        <v>2020</v>
      </c>
      <c r="K3212" s="30">
        <v>2020</v>
      </c>
      <c r="L3212" s="31" t="s">
        <v>33</v>
      </c>
      <c r="M3212" s="32" t="str">
        <f>IF(_xlfn.XLOOKUP(C3212,'Raw Data_OS_22'!$C$5:$C$4516,'Raw Data_OS_22'!$G$5:$G$4516,"New_Claim/ Reopening")= "New_Claim/ Reopening","New_Claim/ Reopening","Old_Claim")</f>
        <v>Old_Claim</v>
      </c>
      <c r="N3212" s="18" t="str">
        <f>IF(M3212=$N$2,IF(J3212=$N$1,"E1","D"),_xlfn.XLOOKUP(C3212,'Raw Data_OS_22'!$C$5:$C$4516,'Raw Data_OS_22'!$O$5:$O$4516))</f>
        <v>B1</v>
      </c>
    </row>
    <row r="3213" spans="3:14" x14ac:dyDescent="0.35">
      <c r="C3213" s="26" t="s">
        <v>1282</v>
      </c>
      <c r="D3213" s="14">
        <v>44061</v>
      </c>
      <c r="E3213" s="14">
        <v>44061</v>
      </c>
      <c r="F3213" s="27" t="s">
        <v>3910</v>
      </c>
      <c r="G3213" s="28">
        <v>6270</v>
      </c>
      <c r="H3213" s="29">
        <v>6000</v>
      </c>
      <c r="I3213" s="29">
        <v>1</v>
      </c>
      <c r="J3213" s="30">
        <v>2020</v>
      </c>
      <c r="K3213" s="30">
        <v>2020</v>
      </c>
      <c r="L3213" s="31" t="s">
        <v>35</v>
      </c>
      <c r="M3213" s="32" t="str">
        <f>IF(_xlfn.XLOOKUP(C3213,'Raw Data_OS_22'!$C$5:$C$4516,'Raw Data_OS_22'!$G$5:$G$4516,"New_Claim/ Reopening")= "New_Claim/ Reopening","New_Claim/ Reopening","Old_Claim")</f>
        <v>Old_Claim</v>
      </c>
      <c r="N3213" s="18" t="str">
        <f>IF(M3213=$N$2,IF(J3213=$N$1,"E1","D"),_xlfn.XLOOKUP(C3213,'Raw Data_OS_22'!$C$5:$C$4516,'Raw Data_OS_22'!$O$5:$O$4516))</f>
        <v>B1</v>
      </c>
    </row>
    <row r="3214" spans="3:14" x14ac:dyDescent="0.35">
      <c r="C3214" s="26" t="s">
        <v>2806</v>
      </c>
      <c r="D3214" s="14">
        <v>36162</v>
      </c>
      <c r="E3214" s="14">
        <v>36166</v>
      </c>
      <c r="F3214" s="27" t="s">
        <v>3910</v>
      </c>
      <c r="G3214" s="28">
        <v>3000</v>
      </c>
      <c r="H3214" s="29">
        <v>2700</v>
      </c>
      <c r="I3214" s="29">
        <v>1</v>
      </c>
      <c r="J3214" s="30">
        <v>1999</v>
      </c>
      <c r="K3214" s="30">
        <v>1999</v>
      </c>
      <c r="L3214" s="31" t="s">
        <v>2652</v>
      </c>
      <c r="M3214" s="32" t="str">
        <f>IF(_xlfn.XLOOKUP(C3214,'Raw Data_OS_22'!$C$5:$C$4516,'Raw Data_OS_22'!$G$5:$G$4516,"New_Claim/ Reopening")= "New_Claim/ Reopening","New_Claim/ Reopening","Old_Claim")</f>
        <v>Old_Claim</v>
      </c>
      <c r="N3214" s="18" t="str">
        <f>IF(M3214=$N$2,IF(J3214=$N$1,"E1","D"),_xlfn.XLOOKUP(C3214,'Raw Data_OS_22'!$C$5:$C$4516,'Raw Data_OS_22'!$O$5:$O$4516))</f>
        <v>A</v>
      </c>
    </row>
    <row r="3215" spans="3:14" x14ac:dyDescent="0.35">
      <c r="C3215" s="26" t="s">
        <v>2705</v>
      </c>
      <c r="D3215" s="14">
        <v>38444</v>
      </c>
      <c r="E3215" s="14">
        <v>38448</v>
      </c>
      <c r="F3215" s="27" t="s">
        <v>3908</v>
      </c>
      <c r="G3215" s="28">
        <v>0</v>
      </c>
      <c r="H3215" s="29">
        <v>-435</v>
      </c>
      <c r="I3215" s="29">
        <v>1</v>
      </c>
      <c r="J3215" s="30">
        <v>2005</v>
      </c>
      <c r="K3215" s="30">
        <v>2005</v>
      </c>
      <c r="L3215" s="31" t="s">
        <v>2706</v>
      </c>
      <c r="M3215" s="32" t="str">
        <f>IF(_xlfn.XLOOKUP(C3215,'Raw Data_OS_22'!$C$5:$C$4516,'Raw Data_OS_22'!$G$5:$G$4516,"New_Claim/ Reopening")= "New_Claim/ Reopening","New_Claim/ Reopening","Old_Claim")</f>
        <v>Old_Claim</v>
      </c>
      <c r="N3215" s="18" t="str">
        <f>IF(M3215=$N$2,IF(J3215=$N$1,"E1","D"),_xlfn.XLOOKUP(C3215,'Raw Data_OS_22'!$C$5:$C$4516,'Raw Data_OS_22'!$O$5:$O$4516))</f>
        <v>B1</v>
      </c>
    </row>
    <row r="3216" spans="3:14" x14ac:dyDescent="0.35">
      <c r="C3216" s="26" t="s">
        <v>78</v>
      </c>
      <c r="D3216" s="14">
        <v>44088</v>
      </c>
      <c r="E3216" s="14">
        <v>44091</v>
      </c>
      <c r="F3216" s="27" t="s">
        <v>3910</v>
      </c>
      <c r="G3216" s="28">
        <v>1450</v>
      </c>
      <c r="H3216" s="29">
        <v>1000</v>
      </c>
      <c r="I3216" s="29">
        <v>1</v>
      </c>
      <c r="J3216" s="30">
        <v>2020</v>
      </c>
      <c r="K3216" s="30">
        <v>2020</v>
      </c>
      <c r="L3216" s="31" t="s">
        <v>35</v>
      </c>
      <c r="M3216" s="32" t="str">
        <f>IF(_xlfn.XLOOKUP(C3216,'Raw Data_OS_22'!$C$5:$C$4516,'Raw Data_OS_22'!$G$5:$G$4516,"New_Claim/ Reopening")= "New_Claim/ Reopening","New_Claim/ Reopening","Old_Claim")</f>
        <v>Old_Claim</v>
      </c>
      <c r="N3216" s="18" t="str">
        <f>IF(M3216=$N$2,IF(J3216=$N$1,"E1","D"),_xlfn.XLOOKUP(C3216,'Raw Data_OS_22'!$C$5:$C$4516,'Raw Data_OS_22'!$O$5:$O$4516))</f>
        <v>B2</v>
      </c>
    </row>
    <row r="3217" spans="3:14" x14ac:dyDescent="0.35">
      <c r="C3217" s="26" t="s">
        <v>7364</v>
      </c>
      <c r="D3217" s="14">
        <v>45028</v>
      </c>
      <c r="E3217" s="14">
        <v>45029</v>
      </c>
      <c r="F3217" s="27" t="s">
        <v>3910</v>
      </c>
      <c r="G3217" s="28">
        <v>0</v>
      </c>
      <c r="H3217" s="29">
        <v>-500</v>
      </c>
      <c r="I3217" s="29">
        <v>1</v>
      </c>
      <c r="J3217" s="30">
        <v>2023</v>
      </c>
      <c r="K3217" s="30">
        <v>2023</v>
      </c>
      <c r="L3217" s="31" t="s">
        <v>7246</v>
      </c>
      <c r="M3217" s="32" t="str">
        <f>IF(_xlfn.XLOOKUP(C3217,'Raw Data_OS_22'!$C$5:$C$4516,'Raw Data_OS_22'!$G$5:$G$4516,"New_Claim/ Reopening")= "New_Claim/ Reopening","New_Claim/ Reopening","Old_Claim")</f>
        <v>New_Claim/ Reopening</v>
      </c>
      <c r="N3217" s="18" t="str">
        <f>IF(M3217=$N$2,IF(J3217=$N$1,"E1","D"),_xlfn.XLOOKUP(C3217,'Raw Data_OS_22'!$C$5:$C$4516,'Raw Data_OS_22'!$O$5:$O$4516))</f>
        <v>E1</v>
      </c>
    </row>
    <row r="3218" spans="3:14" x14ac:dyDescent="0.35">
      <c r="C3218" s="26" t="s">
        <v>1259</v>
      </c>
      <c r="D3218" s="14">
        <v>43404</v>
      </c>
      <c r="E3218" s="14">
        <v>43406</v>
      </c>
      <c r="F3218" s="27" t="s">
        <v>4195</v>
      </c>
      <c r="G3218" s="28">
        <v>0</v>
      </c>
      <c r="H3218" s="29">
        <v>-612</v>
      </c>
      <c r="I3218" s="29">
        <v>1</v>
      </c>
      <c r="J3218" s="30">
        <v>2018</v>
      </c>
      <c r="K3218" s="30">
        <v>2018</v>
      </c>
      <c r="L3218" s="31" t="s">
        <v>684</v>
      </c>
      <c r="M3218" s="32" t="str">
        <f>IF(_xlfn.XLOOKUP(C3218,'Raw Data_OS_22'!$C$5:$C$4516,'Raw Data_OS_22'!$G$5:$G$4516,"New_Claim/ Reopening")= "New_Claim/ Reopening","New_Claim/ Reopening","Old_Claim")</f>
        <v>Old_Claim</v>
      </c>
      <c r="N3218" s="18" t="str">
        <f>IF(M3218=$N$2,IF(J3218=$N$1,"E1","D"),_xlfn.XLOOKUP(C3218,'Raw Data_OS_22'!$C$5:$C$4516,'Raw Data_OS_22'!$O$5:$O$4516))</f>
        <v>A</v>
      </c>
    </row>
    <row r="3219" spans="3:14" x14ac:dyDescent="0.35">
      <c r="C3219" s="26" t="s">
        <v>369</v>
      </c>
      <c r="D3219" s="14">
        <v>44112</v>
      </c>
      <c r="E3219" s="14">
        <v>44112</v>
      </c>
      <c r="F3219" s="27" t="s">
        <v>3908</v>
      </c>
      <c r="G3219" s="28">
        <v>2280</v>
      </c>
      <c r="H3219" s="29">
        <v>1438</v>
      </c>
      <c r="I3219" s="29">
        <v>1</v>
      </c>
      <c r="J3219" s="30">
        <v>2020</v>
      </c>
      <c r="K3219" s="30">
        <v>2020</v>
      </c>
      <c r="L3219" s="31" t="s">
        <v>11</v>
      </c>
      <c r="M3219" s="32" t="str">
        <f>IF(_xlfn.XLOOKUP(C3219,'Raw Data_OS_22'!$C$5:$C$4516,'Raw Data_OS_22'!$G$5:$G$4516,"New_Claim/ Reopening")= "New_Claim/ Reopening","New_Claim/ Reopening","Old_Claim")</f>
        <v>Old_Claim</v>
      </c>
      <c r="N3219" s="18" t="str">
        <f>IF(M3219=$N$2,IF(J3219=$N$1,"E1","D"),_xlfn.XLOOKUP(C3219,'Raw Data_OS_22'!$C$5:$C$4516,'Raw Data_OS_22'!$O$5:$O$4516))</f>
        <v>B1</v>
      </c>
    </row>
    <row r="3220" spans="3:14" x14ac:dyDescent="0.35">
      <c r="C3220" s="26" t="s">
        <v>1646</v>
      </c>
      <c r="D3220" s="14">
        <v>41377</v>
      </c>
      <c r="E3220" s="14">
        <v>41500</v>
      </c>
      <c r="F3220" s="27" t="s">
        <v>4248</v>
      </c>
      <c r="G3220" s="28">
        <v>0</v>
      </c>
      <c r="H3220" s="29">
        <v>-910.6</v>
      </c>
      <c r="I3220" s="29">
        <v>1</v>
      </c>
      <c r="J3220" s="30">
        <v>2013</v>
      </c>
      <c r="K3220" s="30">
        <v>2013</v>
      </c>
      <c r="L3220" s="31" t="s">
        <v>1638</v>
      </c>
      <c r="M3220" s="32" t="str">
        <f>IF(_xlfn.XLOOKUP(C3220,'Raw Data_OS_22'!$C$5:$C$4516,'Raw Data_OS_22'!$G$5:$G$4516,"New_Claim/ Reopening")= "New_Claim/ Reopening","New_Claim/ Reopening","Old_Claim")</f>
        <v>Old_Claim</v>
      </c>
      <c r="N3220" s="18" t="str">
        <f>IF(M3220=$N$2,IF(J3220=$N$1,"E1","D"),_xlfn.XLOOKUP(C3220,'Raw Data_OS_22'!$C$5:$C$4516,'Raw Data_OS_22'!$O$5:$O$4516))</f>
        <v>B1</v>
      </c>
    </row>
    <row r="3221" spans="3:14" x14ac:dyDescent="0.35">
      <c r="C3221" s="26" t="s">
        <v>899</v>
      </c>
      <c r="D3221" s="14">
        <v>43593</v>
      </c>
      <c r="E3221" s="14">
        <v>43593</v>
      </c>
      <c r="F3221" s="27" t="s">
        <v>3910</v>
      </c>
      <c r="G3221" s="28">
        <v>0</v>
      </c>
      <c r="H3221" s="29">
        <v>-1000</v>
      </c>
      <c r="I3221" s="29">
        <v>1</v>
      </c>
      <c r="J3221" s="30">
        <v>2019</v>
      </c>
      <c r="K3221" s="30">
        <v>2019</v>
      </c>
      <c r="L3221" s="31" t="s">
        <v>51</v>
      </c>
      <c r="M3221" s="32" t="str">
        <f>IF(_xlfn.XLOOKUP(C3221,'Raw Data_OS_22'!$C$5:$C$4516,'Raw Data_OS_22'!$G$5:$G$4516,"New_Claim/ Reopening")= "New_Claim/ Reopening","New_Claim/ Reopening","Old_Claim")</f>
        <v>Old_Claim</v>
      </c>
      <c r="N3221" s="18" t="str">
        <f>IF(M3221=$N$2,IF(J3221=$N$1,"E1","D"),_xlfn.XLOOKUP(C3221,'Raw Data_OS_22'!$C$5:$C$4516,'Raw Data_OS_22'!$O$5:$O$4516))</f>
        <v>B1</v>
      </c>
    </row>
    <row r="3222" spans="3:14" x14ac:dyDescent="0.35">
      <c r="C3222" s="26" t="s">
        <v>7365</v>
      </c>
      <c r="D3222" s="14">
        <v>44136</v>
      </c>
      <c r="E3222" s="14">
        <v>44155</v>
      </c>
      <c r="F3222" s="27" t="s">
        <v>3908</v>
      </c>
      <c r="G3222" s="28">
        <v>1000</v>
      </c>
      <c r="H3222" s="29">
        <v>0</v>
      </c>
      <c r="I3222" s="29">
        <v>1</v>
      </c>
      <c r="J3222" s="30">
        <v>2020</v>
      </c>
      <c r="K3222" s="30">
        <v>2020</v>
      </c>
      <c r="L3222" s="31" t="s">
        <v>11</v>
      </c>
      <c r="M3222" s="32" t="str">
        <f>IF(_xlfn.XLOOKUP(C3222,'Raw Data_OS_22'!$C$5:$C$4516,'Raw Data_OS_22'!$G$5:$G$4516,"New_Claim/ Reopening")= "New_Claim/ Reopening","New_Claim/ Reopening","Old_Claim")</f>
        <v>New_Claim/ Reopening</v>
      </c>
      <c r="N3222" s="18" t="str">
        <f>IF(M3222=$N$2,IF(J3222=$N$1,"E1","D"),_xlfn.XLOOKUP(C3222,'Raw Data_OS_22'!$C$5:$C$4516,'Raw Data_OS_22'!$O$5:$O$4516))</f>
        <v>D</v>
      </c>
    </row>
    <row r="3223" spans="3:14" x14ac:dyDescent="0.35">
      <c r="C3223" s="26" t="s">
        <v>2807</v>
      </c>
      <c r="D3223" s="14">
        <v>36474</v>
      </c>
      <c r="E3223" s="14">
        <v>36479</v>
      </c>
      <c r="F3223" s="27" t="s">
        <v>3910</v>
      </c>
      <c r="G3223" s="28">
        <v>20000</v>
      </c>
      <c r="H3223" s="29">
        <v>19000</v>
      </c>
      <c r="I3223" s="29">
        <v>1</v>
      </c>
      <c r="J3223" s="30">
        <v>1999</v>
      </c>
      <c r="K3223" s="30">
        <v>1999</v>
      </c>
      <c r="L3223" s="31" t="s">
        <v>2808</v>
      </c>
      <c r="M3223" s="32" t="str">
        <f>IF(_xlfn.XLOOKUP(C3223,'Raw Data_OS_22'!$C$5:$C$4516,'Raw Data_OS_22'!$G$5:$G$4516,"New_Claim/ Reopening")= "New_Claim/ Reopening","New_Claim/ Reopening","Old_Claim")</f>
        <v>Old_Claim</v>
      </c>
      <c r="N3223" s="18" t="str">
        <f>IF(M3223=$N$2,IF(J3223=$N$1,"E1","D"),_xlfn.XLOOKUP(C3223,'Raw Data_OS_22'!$C$5:$C$4516,'Raw Data_OS_22'!$O$5:$O$4516))</f>
        <v>A</v>
      </c>
    </row>
    <row r="3224" spans="3:14" x14ac:dyDescent="0.35">
      <c r="C3224" s="26" t="s">
        <v>7366</v>
      </c>
      <c r="D3224" s="14">
        <v>43880</v>
      </c>
      <c r="E3224" s="14">
        <v>45040</v>
      </c>
      <c r="F3224" s="27" t="s">
        <v>3910</v>
      </c>
      <c r="G3224" s="28">
        <v>1000</v>
      </c>
      <c r="H3224" s="29">
        <v>0</v>
      </c>
      <c r="I3224" s="29">
        <v>1</v>
      </c>
      <c r="J3224" s="30">
        <v>2020</v>
      </c>
      <c r="K3224" s="30">
        <v>2023</v>
      </c>
      <c r="L3224" s="31" t="s">
        <v>28</v>
      </c>
      <c r="M3224" s="32" t="str">
        <f>IF(_xlfn.XLOOKUP(C3224,'Raw Data_OS_22'!$C$5:$C$4516,'Raw Data_OS_22'!$G$5:$G$4516,"New_Claim/ Reopening")= "New_Claim/ Reopening","New_Claim/ Reopening","Old_Claim")</f>
        <v>New_Claim/ Reopening</v>
      </c>
      <c r="N3224" s="18" t="str">
        <f>IF(M3224=$N$2,IF(J3224=$N$1,"E1","D"),_xlfn.XLOOKUP(C3224,'Raw Data_OS_22'!$C$5:$C$4516,'Raw Data_OS_22'!$O$5:$O$4516))</f>
        <v>D</v>
      </c>
    </row>
    <row r="3225" spans="3:14" x14ac:dyDescent="0.35">
      <c r="C3225" s="26" t="s">
        <v>1155</v>
      </c>
      <c r="D3225" s="14">
        <v>44166</v>
      </c>
      <c r="E3225" s="14">
        <v>44166</v>
      </c>
      <c r="F3225" s="27" t="s">
        <v>3910</v>
      </c>
      <c r="G3225" s="28">
        <v>6270</v>
      </c>
      <c r="H3225" s="29">
        <v>5000</v>
      </c>
      <c r="I3225" s="29">
        <v>1</v>
      </c>
      <c r="J3225" s="30">
        <v>2020</v>
      </c>
      <c r="K3225" s="30">
        <v>2020</v>
      </c>
      <c r="L3225" s="31" t="s">
        <v>11</v>
      </c>
      <c r="M3225" s="32" t="str">
        <f>IF(_xlfn.XLOOKUP(C3225,'Raw Data_OS_22'!$C$5:$C$4516,'Raw Data_OS_22'!$G$5:$G$4516,"New_Claim/ Reopening")= "New_Claim/ Reopening","New_Claim/ Reopening","Old_Claim")</f>
        <v>Old_Claim</v>
      </c>
      <c r="N3225" s="18" t="str">
        <f>IF(M3225=$N$2,IF(J3225=$N$1,"E1","D"),_xlfn.XLOOKUP(C3225,'Raw Data_OS_22'!$C$5:$C$4516,'Raw Data_OS_22'!$O$5:$O$4516))</f>
        <v>B1</v>
      </c>
    </row>
    <row r="3226" spans="3:14" x14ac:dyDescent="0.35">
      <c r="C3226" s="26" t="s">
        <v>989</v>
      </c>
      <c r="D3226" s="14">
        <v>44044</v>
      </c>
      <c r="E3226" s="14">
        <v>44044</v>
      </c>
      <c r="F3226" s="27" t="s">
        <v>3908</v>
      </c>
      <c r="G3226" s="28">
        <v>2320</v>
      </c>
      <c r="H3226" s="29">
        <v>1000</v>
      </c>
      <c r="I3226" s="29">
        <v>1</v>
      </c>
      <c r="J3226" s="30">
        <v>2020</v>
      </c>
      <c r="K3226" s="30">
        <v>2020</v>
      </c>
      <c r="L3226" s="31" t="s">
        <v>35</v>
      </c>
      <c r="M3226" s="32" t="str">
        <f>IF(_xlfn.XLOOKUP(C3226,'Raw Data_OS_22'!$C$5:$C$4516,'Raw Data_OS_22'!$G$5:$G$4516,"New_Claim/ Reopening")= "New_Claim/ Reopening","New_Claim/ Reopening","Old_Claim")</f>
        <v>Old_Claim</v>
      </c>
      <c r="N3226" s="18" t="str">
        <f>IF(M3226=$N$2,IF(J3226=$N$1,"E1","D"),_xlfn.XLOOKUP(C3226,'Raw Data_OS_22'!$C$5:$C$4516,'Raw Data_OS_22'!$O$5:$O$4516))</f>
        <v>B1</v>
      </c>
    </row>
    <row r="3227" spans="3:14" x14ac:dyDescent="0.35">
      <c r="C3227" s="26" t="s">
        <v>2725</v>
      </c>
      <c r="D3227" s="14">
        <v>39240</v>
      </c>
      <c r="E3227" s="14">
        <v>39318</v>
      </c>
      <c r="F3227" s="27" t="s">
        <v>4263</v>
      </c>
      <c r="G3227" s="28">
        <v>5912.58</v>
      </c>
      <c r="H3227" s="29">
        <v>4434.33</v>
      </c>
      <c r="I3227" s="29">
        <v>1</v>
      </c>
      <c r="J3227" s="30">
        <v>2007</v>
      </c>
      <c r="K3227" s="30">
        <v>2007</v>
      </c>
      <c r="L3227" s="31" t="s">
        <v>2164</v>
      </c>
      <c r="M3227" s="32" t="str">
        <f>IF(_xlfn.XLOOKUP(C3227,'Raw Data_OS_22'!$C$5:$C$4516,'Raw Data_OS_22'!$G$5:$G$4516,"New_Claim/ Reopening")= "New_Claim/ Reopening","New_Claim/ Reopening","Old_Claim")</f>
        <v>Old_Claim</v>
      </c>
      <c r="N3227" s="18" t="str">
        <f>IF(M3227=$N$2,IF(J3227=$N$1,"E1","D"),_xlfn.XLOOKUP(C3227,'Raw Data_OS_22'!$C$5:$C$4516,'Raw Data_OS_22'!$O$5:$O$4516))</f>
        <v>A</v>
      </c>
    </row>
    <row r="3228" spans="3:14" x14ac:dyDescent="0.35">
      <c r="C3228" s="26" t="s">
        <v>7367</v>
      </c>
      <c r="D3228" s="14">
        <v>45094</v>
      </c>
      <c r="E3228" s="14">
        <v>45103</v>
      </c>
      <c r="F3228" s="27" t="s">
        <v>3910</v>
      </c>
      <c r="G3228" s="28">
        <v>0</v>
      </c>
      <c r="H3228" s="29">
        <v>-1655</v>
      </c>
      <c r="I3228" s="29">
        <v>1</v>
      </c>
      <c r="J3228" s="30">
        <v>2023</v>
      </c>
      <c r="K3228" s="30">
        <v>2023</v>
      </c>
      <c r="L3228" s="31" t="s">
        <v>7246</v>
      </c>
      <c r="M3228" s="32" t="str">
        <f>IF(_xlfn.XLOOKUP(C3228,'Raw Data_OS_22'!$C$5:$C$4516,'Raw Data_OS_22'!$G$5:$G$4516,"New_Claim/ Reopening")= "New_Claim/ Reopening","New_Claim/ Reopening","Old_Claim")</f>
        <v>New_Claim/ Reopening</v>
      </c>
      <c r="N3228" s="18" t="str">
        <f>IF(M3228=$N$2,IF(J3228=$N$1,"E1","D"),_xlfn.XLOOKUP(C3228,'Raw Data_OS_22'!$C$5:$C$4516,'Raw Data_OS_22'!$O$5:$O$4516))</f>
        <v>E1</v>
      </c>
    </row>
    <row r="3229" spans="3:14" x14ac:dyDescent="0.35">
      <c r="C3229" s="26" t="s">
        <v>125</v>
      </c>
      <c r="D3229" s="14">
        <v>44187</v>
      </c>
      <c r="E3229" s="14">
        <v>44208</v>
      </c>
      <c r="F3229" s="27" t="s">
        <v>3910</v>
      </c>
      <c r="G3229" s="28">
        <v>39300</v>
      </c>
      <c r="H3229" s="29">
        <v>37612</v>
      </c>
      <c r="I3229" s="29">
        <v>1</v>
      </c>
      <c r="J3229" s="30">
        <v>2020</v>
      </c>
      <c r="K3229" s="30">
        <v>2021</v>
      </c>
      <c r="L3229" s="31" t="s">
        <v>11</v>
      </c>
      <c r="M3229" s="32" t="str">
        <f>IF(_xlfn.XLOOKUP(C3229,'Raw Data_OS_22'!$C$5:$C$4516,'Raw Data_OS_22'!$G$5:$G$4516,"New_Claim/ Reopening")= "New_Claim/ Reopening","New_Claim/ Reopening","Old_Claim")</f>
        <v>Old_Claim</v>
      </c>
      <c r="N3229" s="18" t="str">
        <f>IF(M3229=$N$2,IF(J3229=$N$1,"E1","D"),_xlfn.XLOOKUP(C3229,'Raw Data_OS_22'!$C$5:$C$4516,'Raw Data_OS_22'!$O$5:$O$4516))</f>
        <v>B2</v>
      </c>
    </row>
    <row r="3230" spans="3:14" x14ac:dyDescent="0.35">
      <c r="C3230" s="26" t="s">
        <v>1179</v>
      </c>
      <c r="D3230" s="14">
        <v>44196</v>
      </c>
      <c r="E3230" s="14">
        <v>44214</v>
      </c>
      <c r="F3230" s="27" t="s">
        <v>3908</v>
      </c>
      <c r="G3230" s="28">
        <v>8700</v>
      </c>
      <c r="H3230" s="29">
        <v>7000</v>
      </c>
      <c r="I3230" s="29">
        <v>1</v>
      </c>
      <c r="J3230" s="30">
        <v>2020</v>
      </c>
      <c r="K3230" s="30">
        <v>2021</v>
      </c>
      <c r="L3230" s="31" t="s">
        <v>11</v>
      </c>
      <c r="M3230" s="32" t="str">
        <f>IF(_xlfn.XLOOKUP(C3230,'Raw Data_OS_22'!$C$5:$C$4516,'Raw Data_OS_22'!$G$5:$G$4516,"New_Claim/ Reopening")= "New_Claim/ Reopening","New_Claim/ Reopening","Old_Claim")</f>
        <v>Old_Claim</v>
      </c>
      <c r="N3230" s="18" t="str">
        <f>IF(M3230=$N$2,IF(J3230=$N$1,"E1","D"),_xlfn.XLOOKUP(C3230,'Raw Data_OS_22'!$C$5:$C$4516,'Raw Data_OS_22'!$O$5:$O$4516))</f>
        <v>B1</v>
      </c>
    </row>
    <row r="3231" spans="3:14" x14ac:dyDescent="0.35">
      <c r="C3231" s="26" t="s">
        <v>7368</v>
      </c>
      <c r="D3231" s="14">
        <v>44964</v>
      </c>
      <c r="E3231" s="14">
        <v>44985</v>
      </c>
      <c r="F3231" s="27" t="s">
        <v>658</v>
      </c>
      <c r="G3231" s="28">
        <v>1725</v>
      </c>
      <c r="H3231" s="29">
        <v>0</v>
      </c>
      <c r="I3231" s="29">
        <v>1</v>
      </c>
      <c r="J3231" s="30">
        <v>2023</v>
      </c>
      <c r="K3231" s="30">
        <v>2023</v>
      </c>
      <c r="L3231" s="31" t="s">
        <v>7201</v>
      </c>
      <c r="M3231" s="32" t="str">
        <f>IF(_xlfn.XLOOKUP(C3231,'Raw Data_OS_22'!$C$5:$C$4516,'Raw Data_OS_22'!$G$5:$G$4516,"New_Claim/ Reopening")= "New_Claim/ Reopening","New_Claim/ Reopening","Old_Claim")</f>
        <v>New_Claim/ Reopening</v>
      </c>
      <c r="N3231" s="18" t="str">
        <f>IF(M3231=$N$2,IF(J3231=$N$1,"E1","D"),_xlfn.XLOOKUP(C3231,'Raw Data_OS_22'!$C$5:$C$4516,'Raw Data_OS_22'!$O$5:$O$4516))</f>
        <v>E1</v>
      </c>
    </row>
    <row r="3232" spans="3:14" x14ac:dyDescent="0.35">
      <c r="C3232" s="26" t="s">
        <v>2661</v>
      </c>
      <c r="D3232" s="14">
        <v>36722</v>
      </c>
      <c r="E3232" s="14">
        <v>36727</v>
      </c>
      <c r="F3232" s="27" t="s">
        <v>3910</v>
      </c>
      <c r="G3232" s="28">
        <v>40000</v>
      </c>
      <c r="H3232" s="29">
        <v>38000</v>
      </c>
      <c r="I3232" s="29">
        <v>1</v>
      </c>
      <c r="J3232" s="30">
        <v>2000</v>
      </c>
      <c r="K3232" s="30">
        <v>2000</v>
      </c>
      <c r="L3232" s="31" t="s">
        <v>2662</v>
      </c>
      <c r="M3232" s="32" t="str">
        <f>IF(_xlfn.XLOOKUP(C3232,'Raw Data_OS_22'!$C$5:$C$4516,'Raw Data_OS_22'!$G$5:$G$4516,"New_Claim/ Reopening")= "New_Claim/ Reopening","New_Claim/ Reopening","Old_Claim")</f>
        <v>Old_Claim</v>
      </c>
      <c r="N3232" s="18" t="str">
        <f>IF(M3232=$N$2,IF(J3232=$N$1,"E1","D"),_xlfn.XLOOKUP(C3232,'Raw Data_OS_22'!$C$5:$C$4516,'Raw Data_OS_22'!$O$5:$O$4516))</f>
        <v>A</v>
      </c>
    </row>
    <row r="3233" spans="3:14" x14ac:dyDescent="0.35">
      <c r="C3233" s="26" t="s">
        <v>2657</v>
      </c>
      <c r="D3233" s="14">
        <v>36546</v>
      </c>
      <c r="E3233" s="14">
        <v>36549</v>
      </c>
      <c r="F3233" s="27" t="s">
        <v>3910</v>
      </c>
      <c r="G3233" s="28">
        <v>0</v>
      </c>
      <c r="H3233" s="29">
        <v>-2161.15</v>
      </c>
      <c r="I3233" s="29">
        <v>1</v>
      </c>
      <c r="J3233" s="30">
        <v>2000</v>
      </c>
      <c r="K3233" s="30">
        <v>2000</v>
      </c>
      <c r="L3233" s="31" t="s">
        <v>2658</v>
      </c>
      <c r="M3233" s="32" t="str">
        <f>IF(_xlfn.XLOOKUP(C3233,'Raw Data_OS_22'!$C$5:$C$4516,'Raw Data_OS_22'!$G$5:$G$4516,"New_Claim/ Reopening")= "New_Claim/ Reopening","New_Claim/ Reopening","Old_Claim")</f>
        <v>Old_Claim</v>
      </c>
      <c r="N3233" s="18" t="str">
        <f>IF(M3233=$N$2,IF(J3233=$N$1,"E1","D"),_xlfn.XLOOKUP(C3233,'Raw Data_OS_22'!$C$5:$C$4516,'Raw Data_OS_22'!$O$5:$O$4516))</f>
        <v>B1</v>
      </c>
    </row>
    <row r="3234" spans="3:14" x14ac:dyDescent="0.35">
      <c r="C3234" s="26" t="s">
        <v>518</v>
      </c>
      <c r="D3234" s="14">
        <v>44186</v>
      </c>
      <c r="E3234" s="14">
        <v>44186</v>
      </c>
      <c r="F3234" s="27" t="s">
        <v>3910</v>
      </c>
      <c r="G3234" s="28">
        <v>8700</v>
      </c>
      <c r="H3234" s="29">
        <v>6380</v>
      </c>
      <c r="I3234" s="29">
        <v>1</v>
      </c>
      <c r="J3234" s="30">
        <v>2020</v>
      </c>
      <c r="K3234" s="30">
        <v>2020</v>
      </c>
      <c r="L3234" s="31" t="s">
        <v>11</v>
      </c>
      <c r="M3234" s="32" t="str">
        <f>IF(_xlfn.XLOOKUP(C3234,'Raw Data_OS_22'!$C$5:$C$4516,'Raw Data_OS_22'!$G$5:$G$4516,"New_Claim/ Reopening")= "New_Claim/ Reopening","New_Claim/ Reopening","Old_Claim")</f>
        <v>Old_Claim</v>
      </c>
      <c r="N3234" s="18" t="str">
        <f>IF(M3234=$N$2,IF(J3234=$N$1,"E1","D"),_xlfn.XLOOKUP(C3234,'Raw Data_OS_22'!$C$5:$C$4516,'Raw Data_OS_22'!$O$5:$O$4516))</f>
        <v>B1</v>
      </c>
    </row>
    <row r="3235" spans="3:14" x14ac:dyDescent="0.35">
      <c r="C3235" s="26" t="s">
        <v>1288</v>
      </c>
      <c r="D3235" s="14">
        <v>44143</v>
      </c>
      <c r="E3235" s="14">
        <v>44144</v>
      </c>
      <c r="F3235" s="27" t="s">
        <v>3910</v>
      </c>
      <c r="G3235" s="28">
        <v>4640</v>
      </c>
      <c r="H3235" s="29">
        <v>2320</v>
      </c>
      <c r="I3235" s="29">
        <v>1</v>
      </c>
      <c r="J3235" s="30">
        <v>2020</v>
      </c>
      <c r="K3235" s="30">
        <v>2020</v>
      </c>
      <c r="L3235" s="31" t="s">
        <v>11</v>
      </c>
      <c r="M3235" s="32" t="str">
        <f>IF(_xlfn.XLOOKUP(C3235,'Raw Data_OS_22'!$C$5:$C$4516,'Raw Data_OS_22'!$G$5:$G$4516,"New_Claim/ Reopening")= "New_Claim/ Reopening","New_Claim/ Reopening","Old_Claim")</f>
        <v>Old_Claim</v>
      </c>
      <c r="N3235" s="18" t="str">
        <f>IF(M3235=$N$2,IF(J3235=$N$1,"E1","D"),_xlfn.XLOOKUP(C3235,'Raw Data_OS_22'!$C$5:$C$4516,'Raw Data_OS_22'!$O$5:$O$4516))</f>
        <v>B1</v>
      </c>
    </row>
    <row r="3236" spans="3:14" x14ac:dyDescent="0.35">
      <c r="C3236" s="26" t="s">
        <v>2653</v>
      </c>
      <c r="D3236" s="14">
        <v>36399</v>
      </c>
      <c r="E3236" s="14">
        <v>36409</v>
      </c>
      <c r="F3236" s="27" t="s">
        <v>3910</v>
      </c>
      <c r="G3236" s="28">
        <v>50000</v>
      </c>
      <c r="H3236" s="29">
        <v>47500</v>
      </c>
      <c r="I3236" s="29">
        <v>1</v>
      </c>
      <c r="J3236" s="30">
        <v>1999</v>
      </c>
      <c r="K3236" s="30">
        <v>1999</v>
      </c>
      <c r="L3236" s="31" t="s">
        <v>2654</v>
      </c>
      <c r="M3236" s="32" t="str">
        <f>IF(_xlfn.XLOOKUP(C3236,'Raw Data_OS_22'!$C$5:$C$4516,'Raw Data_OS_22'!$G$5:$G$4516,"New_Claim/ Reopening")= "New_Claim/ Reopening","New_Claim/ Reopening","Old_Claim")</f>
        <v>Old_Claim</v>
      </c>
      <c r="N3236" s="18" t="str">
        <f>IF(M3236=$N$2,IF(J3236=$N$1,"E1","D"),_xlfn.XLOOKUP(C3236,'Raw Data_OS_22'!$C$5:$C$4516,'Raw Data_OS_22'!$O$5:$O$4516))</f>
        <v>A</v>
      </c>
    </row>
    <row r="3237" spans="3:14" x14ac:dyDescent="0.35">
      <c r="C3237" s="26" t="s">
        <v>2659</v>
      </c>
      <c r="D3237" s="14">
        <v>36670</v>
      </c>
      <c r="E3237" s="14">
        <v>36670</v>
      </c>
      <c r="F3237" s="27" t="s">
        <v>3910</v>
      </c>
      <c r="G3237" s="28">
        <v>0</v>
      </c>
      <c r="H3237" s="29">
        <v>-2500</v>
      </c>
      <c r="I3237" s="29">
        <v>1</v>
      </c>
      <c r="J3237" s="30">
        <v>2000</v>
      </c>
      <c r="K3237" s="30">
        <v>2000</v>
      </c>
      <c r="L3237" s="31" t="s">
        <v>2660</v>
      </c>
      <c r="M3237" s="32" t="str">
        <f>IF(_xlfn.XLOOKUP(C3237,'Raw Data_OS_22'!$C$5:$C$4516,'Raw Data_OS_22'!$G$5:$G$4516,"New_Claim/ Reopening")= "New_Claim/ Reopening","New_Claim/ Reopening","Old_Claim")</f>
        <v>Old_Claim</v>
      </c>
      <c r="N3237" s="18" t="str">
        <f>IF(M3237=$N$2,IF(J3237=$N$1,"E1","D"),_xlfn.XLOOKUP(C3237,'Raw Data_OS_22'!$C$5:$C$4516,'Raw Data_OS_22'!$O$5:$O$4516))</f>
        <v>B1</v>
      </c>
    </row>
    <row r="3238" spans="3:14" x14ac:dyDescent="0.35">
      <c r="C3238" s="26" t="s">
        <v>811</v>
      </c>
      <c r="D3238" s="14">
        <v>44123</v>
      </c>
      <c r="E3238" s="14">
        <v>44123</v>
      </c>
      <c r="F3238" s="27" t="s">
        <v>3908</v>
      </c>
      <c r="G3238" s="28">
        <v>12540</v>
      </c>
      <c r="H3238" s="29">
        <v>10000</v>
      </c>
      <c r="I3238" s="29">
        <v>1</v>
      </c>
      <c r="J3238" s="30">
        <v>2020</v>
      </c>
      <c r="K3238" s="30">
        <v>2020</v>
      </c>
      <c r="L3238" s="31" t="s">
        <v>11</v>
      </c>
      <c r="M3238" s="32" t="str">
        <f>IF(_xlfn.XLOOKUP(C3238,'Raw Data_OS_22'!$C$5:$C$4516,'Raw Data_OS_22'!$G$5:$G$4516,"New_Claim/ Reopening")= "New_Claim/ Reopening","New_Claim/ Reopening","Old_Claim")</f>
        <v>Old_Claim</v>
      </c>
      <c r="N3238" s="18" t="str">
        <f>IF(M3238=$N$2,IF(J3238=$N$1,"E1","D"),_xlfn.XLOOKUP(C3238,'Raw Data_OS_22'!$C$5:$C$4516,'Raw Data_OS_22'!$O$5:$O$4516))</f>
        <v>B1</v>
      </c>
    </row>
    <row r="3239" spans="3:14" x14ac:dyDescent="0.35">
      <c r="C3239" s="26" t="s">
        <v>1285</v>
      </c>
      <c r="D3239" s="14">
        <v>43632</v>
      </c>
      <c r="E3239" s="14">
        <v>44102</v>
      </c>
      <c r="F3239" s="27" t="s">
        <v>4214</v>
      </c>
      <c r="G3239" s="28">
        <v>0</v>
      </c>
      <c r="H3239" s="29">
        <v>-2626</v>
      </c>
      <c r="I3239" s="29">
        <v>1</v>
      </c>
      <c r="J3239" s="30">
        <v>2019</v>
      </c>
      <c r="K3239" s="30">
        <v>2020</v>
      </c>
      <c r="L3239" s="31" t="s">
        <v>51</v>
      </c>
      <c r="M3239" s="32" t="str">
        <f>IF(_xlfn.XLOOKUP(C3239,'Raw Data_OS_22'!$C$5:$C$4516,'Raw Data_OS_22'!$G$5:$G$4516,"New_Claim/ Reopening")= "New_Claim/ Reopening","New_Claim/ Reopening","Old_Claim")</f>
        <v>Old_Claim</v>
      </c>
      <c r="N3239" s="18" t="str">
        <f>IF(M3239=$N$2,IF(J3239=$N$1,"E1","D"),_xlfn.XLOOKUP(C3239,'Raw Data_OS_22'!$C$5:$C$4516,'Raw Data_OS_22'!$O$5:$O$4516))</f>
        <v>B1</v>
      </c>
    </row>
    <row r="3240" spans="3:14" x14ac:dyDescent="0.35">
      <c r="C3240" s="26" t="s">
        <v>6026</v>
      </c>
      <c r="D3240" s="14">
        <v>44538</v>
      </c>
      <c r="E3240" s="14">
        <v>44564</v>
      </c>
      <c r="F3240" s="27" t="s">
        <v>3910</v>
      </c>
      <c r="G3240" s="28">
        <v>678185</v>
      </c>
      <c r="H3240" s="29">
        <v>675500</v>
      </c>
      <c r="I3240" s="29">
        <v>1</v>
      </c>
      <c r="J3240" s="30">
        <v>2021</v>
      </c>
      <c r="K3240" s="30">
        <v>2022</v>
      </c>
      <c r="L3240" s="31" t="s">
        <v>3138</v>
      </c>
      <c r="M3240" s="32" t="str">
        <f>IF(_xlfn.XLOOKUP(C3240,'Raw Data_OS_22'!$C$5:$C$4516,'Raw Data_OS_22'!$G$5:$G$4516,"New_Claim/ Reopening")= "New_Claim/ Reopening","New_Claim/ Reopening","Old_Claim")</f>
        <v>Old_Claim</v>
      </c>
      <c r="N3240" s="18" t="str">
        <f>IF(M3240=$N$2,IF(J3240=$N$1,"E1","D"),_xlfn.XLOOKUP(C3240,'Raw Data_OS_22'!$C$5:$C$4516,'Raw Data_OS_22'!$O$5:$O$4516))</f>
        <v>B2</v>
      </c>
    </row>
    <row r="3241" spans="3:14" x14ac:dyDescent="0.35">
      <c r="C3241" s="26" t="s">
        <v>6308</v>
      </c>
      <c r="D3241" s="14">
        <v>44567</v>
      </c>
      <c r="E3241" s="14">
        <v>44623</v>
      </c>
      <c r="F3241" s="27" t="s">
        <v>4195</v>
      </c>
      <c r="G3241" s="28">
        <v>50000</v>
      </c>
      <c r="H3241" s="29">
        <v>47279.301559899002</v>
      </c>
      <c r="I3241" s="29">
        <v>1</v>
      </c>
      <c r="J3241" s="30">
        <v>2022</v>
      </c>
      <c r="K3241" s="30">
        <v>2022</v>
      </c>
      <c r="L3241" s="31" t="s">
        <v>6021</v>
      </c>
      <c r="M3241" s="32" t="str">
        <f>IF(_xlfn.XLOOKUP(C3241,'Raw Data_OS_22'!$C$5:$C$4516,'Raw Data_OS_22'!$G$5:$G$4516,"New_Claim/ Reopening")= "New_Claim/ Reopening","New_Claim/ Reopening","Old_Claim")</f>
        <v>Old_Claim</v>
      </c>
      <c r="N3241" s="18" t="str">
        <f>IF(M3241=$N$2,IF(J3241=$N$1,"E1","D"),_xlfn.XLOOKUP(C3241,'Raw Data_OS_22'!$C$5:$C$4516,'Raw Data_OS_22'!$O$5:$O$4516))</f>
        <v>A</v>
      </c>
    </row>
    <row r="3242" spans="3:14" x14ac:dyDescent="0.35">
      <c r="C3242" s="26" t="s">
        <v>1812</v>
      </c>
      <c r="D3242" s="14">
        <v>42847</v>
      </c>
      <c r="E3242" s="14">
        <v>42857</v>
      </c>
      <c r="F3242" s="27" t="s">
        <v>3910</v>
      </c>
      <c r="G3242" s="28">
        <v>0</v>
      </c>
      <c r="H3242" s="29">
        <v>-3000</v>
      </c>
      <c r="I3242" s="29">
        <v>1</v>
      </c>
      <c r="J3242" s="30">
        <v>2017</v>
      </c>
      <c r="K3242" s="30">
        <v>2017</v>
      </c>
      <c r="L3242" s="31" t="s">
        <v>1251</v>
      </c>
      <c r="M3242" s="32" t="str">
        <f>IF(_xlfn.XLOOKUP(C3242,'Raw Data_OS_22'!$C$5:$C$4516,'Raw Data_OS_22'!$G$5:$G$4516,"New_Claim/ Reopening")= "New_Claim/ Reopening","New_Claim/ Reopening","Old_Claim")</f>
        <v>Old_Claim</v>
      </c>
      <c r="N3242" s="18" t="str">
        <f>IF(M3242=$N$2,IF(J3242=$N$1,"E1","D"),_xlfn.XLOOKUP(C3242,'Raw Data_OS_22'!$C$5:$C$4516,'Raw Data_OS_22'!$O$5:$O$4516))</f>
        <v>B1</v>
      </c>
    </row>
    <row r="3243" spans="3:14" x14ac:dyDescent="0.35">
      <c r="C3243" s="26" t="s">
        <v>7369</v>
      </c>
      <c r="D3243" s="14">
        <v>44702</v>
      </c>
      <c r="E3243" s="14">
        <v>44734</v>
      </c>
      <c r="F3243" s="27" t="s">
        <v>4263</v>
      </c>
      <c r="G3243" s="28">
        <v>75286</v>
      </c>
      <c r="H3243" s="29">
        <v>72286</v>
      </c>
      <c r="I3243" s="29">
        <v>1</v>
      </c>
      <c r="J3243" s="30">
        <v>2022</v>
      </c>
      <c r="K3243" s="30">
        <v>2022</v>
      </c>
      <c r="L3243" s="31" t="s">
        <v>6406</v>
      </c>
      <c r="M3243" s="32" t="str">
        <f>IF(_xlfn.XLOOKUP(C3243,'Raw Data_OS_22'!$C$5:$C$4516,'Raw Data_OS_22'!$G$5:$G$4516,"New_Claim/ Reopening")= "New_Claim/ Reopening","New_Claim/ Reopening","Old_Claim")</f>
        <v>New_Claim/ Reopening</v>
      </c>
      <c r="N3243" s="18" t="str">
        <f>IF(M3243=$N$2,IF(J3243=$N$1,"E1","D"),_xlfn.XLOOKUP(C3243,'Raw Data_OS_22'!$C$5:$C$4516,'Raw Data_OS_22'!$O$5:$O$4516))</f>
        <v>D</v>
      </c>
    </row>
    <row r="3244" spans="3:14" x14ac:dyDescent="0.35">
      <c r="C3244" s="26" t="s">
        <v>3242</v>
      </c>
      <c r="D3244" s="14">
        <v>44380</v>
      </c>
      <c r="E3244" s="14">
        <v>44406</v>
      </c>
      <c r="F3244" s="27" t="s">
        <v>3910</v>
      </c>
      <c r="G3244" s="28">
        <v>3157</v>
      </c>
      <c r="H3244" s="29">
        <v>0</v>
      </c>
      <c r="I3244" s="29">
        <v>1</v>
      </c>
      <c r="J3244" s="30">
        <v>2021</v>
      </c>
      <c r="K3244" s="30">
        <v>2021</v>
      </c>
      <c r="L3244" s="31" t="s">
        <v>3073</v>
      </c>
      <c r="M3244" s="32" t="str">
        <f>IF(_xlfn.XLOOKUP(C3244,'Raw Data_OS_22'!$C$5:$C$4516,'Raw Data_OS_22'!$G$5:$G$4516,"New_Claim/ Reopening")= "New_Claim/ Reopening","New_Claim/ Reopening","Old_Claim")</f>
        <v>Old_Claim</v>
      </c>
      <c r="N3244" s="18" t="str">
        <f>IF(M3244=$N$2,IF(J3244=$N$1,"E1","D"),_xlfn.XLOOKUP(C3244,'Raw Data_OS_22'!$C$5:$C$4516,'Raw Data_OS_22'!$O$5:$O$4516))</f>
        <v>B1</v>
      </c>
    </row>
    <row r="3245" spans="3:14" x14ac:dyDescent="0.35">
      <c r="C3245" s="26" t="s">
        <v>349</v>
      </c>
      <c r="D3245" s="14">
        <v>44094</v>
      </c>
      <c r="E3245" s="14">
        <v>44094</v>
      </c>
      <c r="F3245" s="27" t="s">
        <v>3910</v>
      </c>
      <c r="G3245" s="28">
        <v>10260</v>
      </c>
      <c r="H3245" s="29">
        <v>7000</v>
      </c>
      <c r="I3245" s="29">
        <v>1</v>
      </c>
      <c r="J3245" s="30">
        <v>2020</v>
      </c>
      <c r="K3245" s="30">
        <v>2020</v>
      </c>
      <c r="L3245" s="31" t="s">
        <v>35</v>
      </c>
      <c r="M3245" s="32" t="str">
        <f>IF(_xlfn.XLOOKUP(C3245,'Raw Data_OS_22'!$C$5:$C$4516,'Raw Data_OS_22'!$G$5:$G$4516,"New_Claim/ Reopening")= "New_Claim/ Reopening","New_Claim/ Reopening","Old_Claim")</f>
        <v>Old_Claim</v>
      </c>
      <c r="N3245" s="18" t="str">
        <f>IF(M3245=$N$2,IF(J3245=$N$1,"E1","D"),_xlfn.XLOOKUP(C3245,'Raw Data_OS_22'!$C$5:$C$4516,'Raw Data_OS_22'!$O$5:$O$4516))</f>
        <v>B1</v>
      </c>
    </row>
    <row r="3246" spans="3:14" x14ac:dyDescent="0.35">
      <c r="C3246" s="26" t="s">
        <v>392</v>
      </c>
      <c r="D3246" s="14">
        <v>44122</v>
      </c>
      <c r="E3246" s="14">
        <v>44122</v>
      </c>
      <c r="F3246" s="27" t="s">
        <v>3910</v>
      </c>
      <c r="G3246" s="28">
        <v>10260</v>
      </c>
      <c r="H3246" s="29">
        <v>7000</v>
      </c>
      <c r="I3246" s="29">
        <v>1</v>
      </c>
      <c r="J3246" s="30">
        <v>2020</v>
      </c>
      <c r="K3246" s="30">
        <v>2020</v>
      </c>
      <c r="L3246" s="31" t="s">
        <v>11</v>
      </c>
      <c r="M3246" s="32" t="str">
        <f>IF(_xlfn.XLOOKUP(C3246,'Raw Data_OS_22'!$C$5:$C$4516,'Raw Data_OS_22'!$G$5:$G$4516,"New_Claim/ Reopening")= "New_Claim/ Reopening","New_Claim/ Reopening","Old_Claim")</f>
        <v>Old_Claim</v>
      </c>
      <c r="N3246" s="18" t="str">
        <f>IF(M3246=$N$2,IF(J3246=$N$1,"E1","D"),_xlfn.XLOOKUP(C3246,'Raw Data_OS_22'!$C$5:$C$4516,'Raw Data_OS_22'!$O$5:$O$4516))</f>
        <v>B1</v>
      </c>
    </row>
    <row r="3247" spans="3:14" x14ac:dyDescent="0.35">
      <c r="C3247" s="26" t="s">
        <v>2575</v>
      </c>
      <c r="D3247" s="14">
        <v>44353</v>
      </c>
      <c r="E3247" s="14">
        <v>44371</v>
      </c>
      <c r="F3247" s="27" t="s">
        <v>3910</v>
      </c>
      <c r="G3247" s="28">
        <v>596380</v>
      </c>
      <c r="H3247" s="29">
        <v>592760</v>
      </c>
      <c r="I3247" s="29">
        <v>1</v>
      </c>
      <c r="J3247" s="30">
        <v>2021</v>
      </c>
      <c r="K3247" s="30">
        <v>2021</v>
      </c>
      <c r="L3247" s="31" t="s">
        <v>2250</v>
      </c>
      <c r="M3247" s="32" t="str">
        <f>IF(_xlfn.XLOOKUP(C3247,'Raw Data_OS_22'!$C$5:$C$4516,'Raw Data_OS_22'!$G$5:$G$4516,"New_Claim/ Reopening")= "New_Claim/ Reopening","New_Claim/ Reopening","Old_Claim")</f>
        <v>Old_Claim</v>
      </c>
      <c r="N3247" s="18" t="str">
        <f>IF(M3247=$N$2,IF(J3247=$N$1,"E1","D"),_xlfn.XLOOKUP(C3247,'Raw Data_OS_22'!$C$5:$C$4516,'Raw Data_OS_22'!$O$5:$O$4516))</f>
        <v>B2</v>
      </c>
    </row>
    <row r="3248" spans="3:14" x14ac:dyDescent="0.35">
      <c r="C3248" s="26" t="s">
        <v>601</v>
      </c>
      <c r="D3248" s="14">
        <v>44013</v>
      </c>
      <c r="E3248" s="14">
        <v>44032</v>
      </c>
      <c r="F3248" s="27" t="s">
        <v>3910</v>
      </c>
      <c r="G3248" s="28">
        <v>110000</v>
      </c>
      <c r="H3248" s="29">
        <v>106020</v>
      </c>
      <c r="I3248" s="29">
        <v>1</v>
      </c>
      <c r="J3248" s="30">
        <v>2020</v>
      </c>
      <c r="K3248" s="30">
        <v>2020</v>
      </c>
      <c r="L3248" s="31" t="s">
        <v>35</v>
      </c>
      <c r="M3248" s="32" t="str">
        <f>IF(_xlfn.XLOOKUP(C3248,'Raw Data_OS_22'!$C$5:$C$4516,'Raw Data_OS_22'!$G$5:$G$4516,"New_Claim/ Reopening")= "New_Claim/ Reopening","New_Claim/ Reopening","Old_Claim")</f>
        <v>Old_Claim</v>
      </c>
      <c r="N3248" s="18" t="str">
        <f>IF(M3248=$N$2,IF(J3248=$N$1,"E1","D"),_xlfn.XLOOKUP(C3248,'Raw Data_OS_22'!$C$5:$C$4516,'Raw Data_OS_22'!$O$5:$O$4516))</f>
        <v>B1</v>
      </c>
    </row>
    <row r="3249" spans="3:14" x14ac:dyDescent="0.35">
      <c r="C3249" s="26" t="s">
        <v>1695</v>
      </c>
      <c r="D3249" s="14">
        <v>41592</v>
      </c>
      <c r="E3249" s="14">
        <v>42061</v>
      </c>
      <c r="F3249" s="27" t="s">
        <v>4248</v>
      </c>
      <c r="G3249" s="28">
        <v>0</v>
      </c>
      <c r="H3249" s="29">
        <v>-4015</v>
      </c>
      <c r="I3249" s="29">
        <v>1</v>
      </c>
      <c r="J3249" s="30">
        <v>2013</v>
      </c>
      <c r="K3249" s="30">
        <v>2015</v>
      </c>
      <c r="L3249" s="31" t="s">
        <v>1249</v>
      </c>
      <c r="M3249" s="32" t="str">
        <f>IF(_xlfn.XLOOKUP(C3249,'Raw Data_OS_22'!$C$5:$C$4516,'Raw Data_OS_22'!$G$5:$G$4516,"New_Claim/ Reopening")= "New_Claim/ Reopening","New_Claim/ Reopening","Old_Claim")</f>
        <v>Old_Claim</v>
      </c>
      <c r="N3249" s="18" t="str">
        <f>IF(M3249=$N$2,IF(J3249=$N$1,"E1","D"),_xlfn.XLOOKUP(C3249,'Raw Data_OS_22'!$C$5:$C$4516,'Raw Data_OS_22'!$O$5:$O$4516))</f>
        <v>B1</v>
      </c>
    </row>
    <row r="3250" spans="3:14" x14ac:dyDescent="0.35">
      <c r="C3250" s="26" t="s">
        <v>1480</v>
      </c>
      <c r="D3250" s="14">
        <v>44183</v>
      </c>
      <c r="E3250" s="14">
        <v>44183</v>
      </c>
      <c r="F3250" s="27" t="s">
        <v>3910</v>
      </c>
      <c r="G3250" s="28">
        <v>8700</v>
      </c>
      <c r="H3250" s="29">
        <v>4684</v>
      </c>
      <c r="I3250" s="29">
        <v>1</v>
      </c>
      <c r="J3250" s="30">
        <v>2020</v>
      </c>
      <c r="K3250" s="30">
        <v>2020</v>
      </c>
      <c r="L3250" s="31" t="s">
        <v>11</v>
      </c>
      <c r="M3250" s="32" t="str">
        <f>IF(_xlfn.XLOOKUP(C3250,'Raw Data_OS_22'!$C$5:$C$4516,'Raw Data_OS_22'!$G$5:$G$4516,"New_Claim/ Reopening")= "New_Claim/ Reopening","New_Claim/ Reopening","Old_Claim")</f>
        <v>Old_Claim</v>
      </c>
      <c r="N3250" s="18" t="str">
        <f>IF(M3250=$N$2,IF(J3250=$N$1,"E1","D"),_xlfn.XLOOKUP(C3250,'Raw Data_OS_22'!$C$5:$C$4516,'Raw Data_OS_22'!$O$5:$O$4516))</f>
        <v>B1</v>
      </c>
    </row>
    <row r="3251" spans="3:14" x14ac:dyDescent="0.35">
      <c r="C3251" s="26" t="s">
        <v>1076</v>
      </c>
      <c r="D3251" s="14">
        <v>44136</v>
      </c>
      <c r="E3251" s="14">
        <v>44136</v>
      </c>
      <c r="F3251" s="27" t="s">
        <v>3910</v>
      </c>
      <c r="G3251" s="28">
        <v>5270</v>
      </c>
      <c r="H3251" s="29">
        <v>1000</v>
      </c>
      <c r="I3251" s="29">
        <v>1</v>
      </c>
      <c r="J3251" s="30">
        <v>2020</v>
      </c>
      <c r="K3251" s="30">
        <v>2020</v>
      </c>
      <c r="L3251" s="31" t="s">
        <v>11</v>
      </c>
      <c r="M3251" s="32" t="str">
        <f>IF(_xlfn.XLOOKUP(C3251,'Raw Data_OS_22'!$C$5:$C$4516,'Raw Data_OS_22'!$G$5:$G$4516,"New_Claim/ Reopening")= "New_Claim/ Reopening","New_Claim/ Reopening","Old_Claim")</f>
        <v>Old_Claim</v>
      </c>
      <c r="N3251" s="18" t="str">
        <f>IF(M3251=$N$2,IF(J3251=$N$1,"E1","D"),_xlfn.XLOOKUP(C3251,'Raw Data_OS_22'!$C$5:$C$4516,'Raw Data_OS_22'!$O$5:$O$4516))</f>
        <v>B2</v>
      </c>
    </row>
    <row r="3252" spans="3:14" x14ac:dyDescent="0.35">
      <c r="C3252" s="26" t="s">
        <v>445</v>
      </c>
      <c r="D3252" s="14">
        <v>44155</v>
      </c>
      <c r="E3252" s="14">
        <v>44155</v>
      </c>
      <c r="F3252" s="27" t="s">
        <v>3908</v>
      </c>
      <c r="G3252" s="28">
        <v>8550</v>
      </c>
      <c r="H3252" s="29">
        <v>4200</v>
      </c>
      <c r="I3252" s="29">
        <v>1</v>
      </c>
      <c r="J3252" s="30">
        <v>2020</v>
      </c>
      <c r="K3252" s="30">
        <v>2020</v>
      </c>
      <c r="L3252" s="31" t="s">
        <v>11</v>
      </c>
      <c r="M3252" s="32" t="str">
        <f>IF(_xlfn.XLOOKUP(C3252,'Raw Data_OS_22'!$C$5:$C$4516,'Raw Data_OS_22'!$G$5:$G$4516,"New_Claim/ Reopening")= "New_Claim/ Reopening","New_Claim/ Reopening","Old_Claim")</f>
        <v>Old_Claim</v>
      </c>
      <c r="N3252" s="18" t="str">
        <f>IF(M3252=$N$2,IF(J3252=$N$1,"E1","D"),_xlfn.XLOOKUP(C3252,'Raw Data_OS_22'!$C$5:$C$4516,'Raw Data_OS_22'!$O$5:$O$4516))</f>
        <v>B1</v>
      </c>
    </row>
    <row r="3253" spans="3:14" x14ac:dyDescent="0.35">
      <c r="C3253" s="26" t="s">
        <v>7370</v>
      </c>
      <c r="D3253" s="14">
        <v>44148</v>
      </c>
      <c r="E3253" s="14">
        <v>44148</v>
      </c>
      <c r="F3253" s="27" t="s">
        <v>3908</v>
      </c>
      <c r="G3253" s="28">
        <v>4450</v>
      </c>
      <c r="H3253" s="29">
        <v>0</v>
      </c>
      <c r="I3253" s="29">
        <v>1</v>
      </c>
      <c r="J3253" s="30">
        <v>2020</v>
      </c>
      <c r="K3253" s="30">
        <v>2020</v>
      </c>
      <c r="L3253" s="31" t="s">
        <v>11</v>
      </c>
      <c r="M3253" s="32" t="str">
        <f>IF(_xlfn.XLOOKUP(C3253,'Raw Data_OS_22'!$C$5:$C$4516,'Raw Data_OS_22'!$G$5:$G$4516,"New_Claim/ Reopening")= "New_Claim/ Reopening","New_Claim/ Reopening","Old_Claim")</f>
        <v>New_Claim/ Reopening</v>
      </c>
      <c r="N3253" s="18" t="str">
        <f>IF(M3253=$N$2,IF(J3253=$N$1,"E1","D"),_xlfn.XLOOKUP(C3253,'Raw Data_OS_22'!$C$5:$C$4516,'Raw Data_OS_22'!$O$5:$O$4516))</f>
        <v>D</v>
      </c>
    </row>
    <row r="3254" spans="3:14" x14ac:dyDescent="0.35">
      <c r="C3254" s="26" t="s">
        <v>1167</v>
      </c>
      <c r="D3254" s="14">
        <v>44188</v>
      </c>
      <c r="E3254" s="14">
        <v>44188</v>
      </c>
      <c r="F3254" s="27" t="s">
        <v>3910</v>
      </c>
      <c r="G3254" s="28">
        <v>19300</v>
      </c>
      <c r="H3254" s="29">
        <v>14800</v>
      </c>
      <c r="I3254" s="29">
        <v>1</v>
      </c>
      <c r="J3254" s="30">
        <v>2020</v>
      </c>
      <c r="K3254" s="30">
        <v>2020</v>
      </c>
      <c r="L3254" s="31" t="s">
        <v>11</v>
      </c>
      <c r="M3254" s="32" t="str">
        <f>IF(_xlfn.XLOOKUP(C3254,'Raw Data_OS_22'!$C$5:$C$4516,'Raw Data_OS_22'!$G$5:$G$4516,"New_Claim/ Reopening")= "New_Claim/ Reopening","New_Claim/ Reopening","Old_Claim")</f>
        <v>Old_Claim</v>
      </c>
      <c r="N3254" s="18" t="str">
        <f>IF(M3254=$N$2,IF(J3254=$N$1,"E1","D"),_xlfn.XLOOKUP(C3254,'Raw Data_OS_22'!$C$5:$C$4516,'Raw Data_OS_22'!$O$5:$O$4516))</f>
        <v>B1</v>
      </c>
    </row>
    <row r="3255" spans="3:14" x14ac:dyDescent="0.35">
      <c r="C3255" s="26" t="s">
        <v>708</v>
      </c>
      <c r="D3255" s="14">
        <v>43808</v>
      </c>
      <c r="E3255" s="14">
        <v>43808</v>
      </c>
      <c r="F3255" s="27" t="s">
        <v>3908</v>
      </c>
      <c r="G3255" s="28">
        <v>-5000</v>
      </c>
      <c r="H3255" s="29">
        <v>-10000</v>
      </c>
      <c r="I3255" s="29">
        <v>1</v>
      </c>
      <c r="J3255" s="30">
        <v>2019</v>
      </c>
      <c r="K3255" s="30">
        <v>2019</v>
      </c>
      <c r="L3255" s="31" t="s">
        <v>25</v>
      </c>
      <c r="M3255" s="32" t="str">
        <f>IF(_xlfn.XLOOKUP(C3255,'Raw Data_OS_22'!$C$5:$C$4516,'Raw Data_OS_22'!$G$5:$G$4516,"New_Claim/ Reopening")= "New_Claim/ Reopening","New_Claim/ Reopening","Old_Claim")</f>
        <v>Old_Claim</v>
      </c>
      <c r="N3255" s="18" t="str">
        <f>IF(M3255=$N$2,IF(J3255=$N$1,"E1","D"),_xlfn.XLOOKUP(C3255,'Raw Data_OS_22'!$C$5:$C$4516,'Raw Data_OS_22'!$O$5:$O$4516))</f>
        <v>B1</v>
      </c>
    </row>
    <row r="3256" spans="3:14" x14ac:dyDescent="0.35">
      <c r="C3256" s="26" t="s">
        <v>1616</v>
      </c>
      <c r="D3256" s="14">
        <v>41112</v>
      </c>
      <c r="E3256" s="14">
        <v>41128</v>
      </c>
      <c r="F3256" s="27" t="s">
        <v>3908</v>
      </c>
      <c r="G3256" s="28">
        <v>0</v>
      </c>
      <c r="H3256" s="29">
        <v>-5000</v>
      </c>
      <c r="I3256" s="29">
        <v>1</v>
      </c>
      <c r="J3256" s="30">
        <v>2012</v>
      </c>
      <c r="K3256" s="30">
        <v>2012</v>
      </c>
      <c r="L3256" s="31" t="s">
        <v>1611</v>
      </c>
      <c r="M3256" s="32" t="str">
        <f>IF(_xlfn.XLOOKUP(C3256,'Raw Data_OS_22'!$C$5:$C$4516,'Raw Data_OS_22'!$G$5:$G$4516,"New_Claim/ Reopening")= "New_Claim/ Reopening","New_Claim/ Reopening","Old_Claim")</f>
        <v>Old_Claim</v>
      </c>
      <c r="N3256" s="18" t="str">
        <f>IF(M3256=$N$2,IF(J3256=$N$1,"E1","D"),_xlfn.XLOOKUP(C3256,'Raw Data_OS_22'!$C$5:$C$4516,'Raw Data_OS_22'!$O$5:$O$4516))</f>
        <v>B1</v>
      </c>
    </row>
    <row r="3257" spans="3:14" x14ac:dyDescent="0.35">
      <c r="C3257" s="26" t="s">
        <v>7371</v>
      </c>
      <c r="D3257" s="14">
        <v>44977</v>
      </c>
      <c r="E3257" s="14">
        <v>44981</v>
      </c>
      <c r="F3257" s="27" t="s">
        <v>3910</v>
      </c>
      <c r="G3257" s="28">
        <v>5000</v>
      </c>
      <c r="H3257" s="29">
        <v>0</v>
      </c>
      <c r="I3257" s="29">
        <v>1</v>
      </c>
      <c r="J3257" s="30">
        <v>2023</v>
      </c>
      <c r="K3257" s="30">
        <v>2023</v>
      </c>
      <c r="L3257" s="31" t="s">
        <v>7201</v>
      </c>
      <c r="M3257" s="32" t="str">
        <f>IF(_xlfn.XLOOKUP(C3257,'Raw Data_OS_22'!$C$5:$C$4516,'Raw Data_OS_22'!$G$5:$G$4516,"New_Claim/ Reopening")= "New_Claim/ Reopening","New_Claim/ Reopening","Old_Claim")</f>
        <v>New_Claim/ Reopening</v>
      </c>
      <c r="N3257" s="18" t="str">
        <f>IF(M3257=$N$2,IF(J3257=$N$1,"E1","D"),_xlfn.XLOOKUP(C3257,'Raw Data_OS_22'!$C$5:$C$4516,'Raw Data_OS_22'!$O$5:$O$4516))</f>
        <v>E1</v>
      </c>
    </row>
    <row r="3258" spans="3:14" x14ac:dyDescent="0.35">
      <c r="C3258" s="26" t="s">
        <v>7372</v>
      </c>
      <c r="D3258" s="14">
        <v>44072</v>
      </c>
      <c r="E3258" s="14">
        <v>45135</v>
      </c>
      <c r="F3258" s="27" t="s">
        <v>3910</v>
      </c>
      <c r="G3258" s="28">
        <v>5000</v>
      </c>
      <c r="H3258" s="29">
        <v>0</v>
      </c>
      <c r="I3258" s="29">
        <v>1</v>
      </c>
      <c r="J3258" s="30">
        <v>2020</v>
      </c>
      <c r="K3258" s="30">
        <v>2023</v>
      </c>
      <c r="L3258" s="31" t="s">
        <v>35</v>
      </c>
      <c r="M3258" s="32" t="str">
        <f>IF(_xlfn.XLOOKUP(C3258,'Raw Data_OS_22'!$C$5:$C$4516,'Raw Data_OS_22'!$G$5:$G$4516,"New_Claim/ Reopening")= "New_Claim/ Reopening","New_Claim/ Reopening","Old_Claim")</f>
        <v>New_Claim/ Reopening</v>
      </c>
      <c r="N3258" s="18" t="str">
        <f>IF(M3258=$N$2,IF(J3258=$N$1,"E1","D"),_xlfn.XLOOKUP(C3258,'Raw Data_OS_22'!$C$5:$C$4516,'Raw Data_OS_22'!$O$5:$O$4516))</f>
        <v>D</v>
      </c>
    </row>
    <row r="3259" spans="3:14" x14ac:dyDescent="0.35">
      <c r="C3259" s="26" t="s">
        <v>77</v>
      </c>
      <c r="D3259" s="14">
        <v>44081</v>
      </c>
      <c r="E3259" s="14">
        <v>44082</v>
      </c>
      <c r="F3259" s="27" t="s">
        <v>3910</v>
      </c>
      <c r="G3259" s="28">
        <v>8550</v>
      </c>
      <c r="H3259" s="29">
        <v>3280</v>
      </c>
      <c r="I3259" s="29">
        <v>1</v>
      </c>
      <c r="J3259" s="30">
        <v>2020</v>
      </c>
      <c r="K3259" s="30">
        <v>2020</v>
      </c>
      <c r="L3259" s="31" t="s">
        <v>35</v>
      </c>
      <c r="M3259" s="32" t="str">
        <f>IF(_xlfn.XLOOKUP(C3259,'Raw Data_OS_22'!$C$5:$C$4516,'Raw Data_OS_22'!$G$5:$G$4516,"New_Claim/ Reopening")= "New_Claim/ Reopening","New_Claim/ Reopening","Old_Claim")</f>
        <v>Old_Claim</v>
      </c>
      <c r="N3259" s="18" t="str">
        <f>IF(M3259=$N$2,IF(J3259=$N$1,"E1","D"),_xlfn.XLOOKUP(C3259,'Raw Data_OS_22'!$C$5:$C$4516,'Raw Data_OS_22'!$O$5:$O$4516))</f>
        <v>B1</v>
      </c>
    </row>
    <row r="3260" spans="3:14" x14ac:dyDescent="0.35">
      <c r="C3260" s="26" t="s">
        <v>7373</v>
      </c>
      <c r="D3260" s="14">
        <v>44542</v>
      </c>
      <c r="E3260" s="14">
        <v>45168</v>
      </c>
      <c r="F3260" s="27" t="s">
        <v>4248</v>
      </c>
      <c r="G3260" s="28">
        <v>5568</v>
      </c>
      <c r="H3260" s="29">
        <v>222.72</v>
      </c>
      <c r="I3260" s="29">
        <v>1</v>
      </c>
      <c r="J3260" s="30">
        <v>2021</v>
      </c>
      <c r="K3260" s="30">
        <v>2023</v>
      </c>
      <c r="L3260" s="31" t="s">
        <v>3138</v>
      </c>
      <c r="M3260" s="32" t="str">
        <f>IF(_xlfn.XLOOKUP(C3260,'Raw Data_OS_22'!$C$5:$C$4516,'Raw Data_OS_22'!$G$5:$G$4516,"New_Claim/ Reopening")= "New_Claim/ Reopening","New_Claim/ Reopening","Old_Claim")</f>
        <v>New_Claim/ Reopening</v>
      </c>
      <c r="N3260" s="18" t="str">
        <f>IF(M3260=$N$2,IF(J3260=$N$1,"E1","D"),_xlfn.XLOOKUP(C3260,'Raw Data_OS_22'!$C$5:$C$4516,'Raw Data_OS_22'!$O$5:$O$4516))</f>
        <v>D</v>
      </c>
    </row>
    <row r="3261" spans="3:14" x14ac:dyDescent="0.35">
      <c r="C3261" s="26" t="s">
        <v>7374</v>
      </c>
      <c r="D3261" s="14">
        <v>44534</v>
      </c>
      <c r="E3261" s="14">
        <v>45168</v>
      </c>
      <c r="F3261" s="27" t="s">
        <v>4248</v>
      </c>
      <c r="G3261" s="28">
        <v>5568</v>
      </c>
      <c r="H3261" s="29">
        <v>222.72</v>
      </c>
      <c r="I3261" s="29">
        <v>1</v>
      </c>
      <c r="J3261" s="30">
        <v>2021</v>
      </c>
      <c r="K3261" s="30">
        <v>2023</v>
      </c>
      <c r="L3261" s="31" t="s">
        <v>3138</v>
      </c>
      <c r="M3261" s="32" t="str">
        <f>IF(_xlfn.XLOOKUP(C3261,'Raw Data_OS_22'!$C$5:$C$4516,'Raw Data_OS_22'!$G$5:$G$4516,"New_Claim/ Reopening")= "New_Claim/ Reopening","New_Claim/ Reopening","Old_Claim")</f>
        <v>New_Claim/ Reopening</v>
      </c>
      <c r="N3261" s="18" t="str">
        <f>IF(M3261=$N$2,IF(J3261=$N$1,"E1","D"),_xlfn.XLOOKUP(C3261,'Raw Data_OS_22'!$C$5:$C$4516,'Raw Data_OS_22'!$O$5:$O$4516))</f>
        <v>D</v>
      </c>
    </row>
    <row r="3262" spans="3:14" x14ac:dyDescent="0.35">
      <c r="C3262" s="26" t="s">
        <v>2655</v>
      </c>
      <c r="D3262" s="14">
        <v>36089</v>
      </c>
      <c r="E3262" s="14">
        <v>36336</v>
      </c>
      <c r="F3262" s="27" t="s">
        <v>3910</v>
      </c>
      <c r="G3262" s="28">
        <v>0</v>
      </c>
      <c r="H3262" s="29">
        <v>-5600</v>
      </c>
      <c r="I3262" s="29">
        <v>1</v>
      </c>
      <c r="J3262" s="30">
        <v>1998</v>
      </c>
      <c r="K3262" s="30">
        <v>1999</v>
      </c>
      <c r="L3262" s="31" t="s">
        <v>2656</v>
      </c>
      <c r="M3262" s="32" t="str">
        <f>IF(_xlfn.XLOOKUP(C3262,'Raw Data_OS_22'!$C$5:$C$4516,'Raw Data_OS_22'!$G$5:$G$4516,"New_Claim/ Reopening")= "New_Claim/ Reopening","New_Claim/ Reopening","Old_Claim")</f>
        <v>Old_Claim</v>
      </c>
      <c r="N3262" s="18" t="str">
        <f>IF(M3262=$N$2,IF(J3262=$N$1,"E1","D"),_xlfn.XLOOKUP(C3262,'Raw Data_OS_22'!$C$5:$C$4516,'Raw Data_OS_22'!$O$5:$O$4516))</f>
        <v>B1</v>
      </c>
    </row>
    <row r="3263" spans="3:14" x14ac:dyDescent="0.35">
      <c r="C3263" s="26" t="s">
        <v>1120</v>
      </c>
      <c r="D3263" s="14">
        <v>44146</v>
      </c>
      <c r="E3263" s="14">
        <v>44146</v>
      </c>
      <c r="F3263" s="27" t="s">
        <v>3908</v>
      </c>
      <c r="G3263" s="28">
        <v>55800</v>
      </c>
      <c r="H3263" s="29">
        <v>50000</v>
      </c>
      <c r="I3263" s="29">
        <v>1</v>
      </c>
      <c r="J3263" s="30">
        <v>2020</v>
      </c>
      <c r="K3263" s="30">
        <v>2020</v>
      </c>
      <c r="L3263" s="31" t="s">
        <v>11</v>
      </c>
      <c r="M3263" s="32" t="str">
        <f>IF(_xlfn.XLOOKUP(C3263,'Raw Data_OS_22'!$C$5:$C$4516,'Raw Data_OS_22'!$G$5:$G$4516,"New_Claim/ Reopening")= "New_Claim/ Reopening","New_Claim/ Reopening","Old_Claim")</f>
        <v>Old_Claim</v>
      </c>
      <c r="N3263" s="18" t="str">
        <f>IF(M3263=$N$2,IF(J3263=$N$1,"E1","D"),_xlfn.XLOOKUP(C3263,'Raw Data_OS_22'!$C$5:$C$4516,'Raw Data_OS_22'!$O$5:$O$4516))</f>
        <v>B1</v>
      </c>
    </row>
    <row r="3264" spans="3:14" x14ac:dyDescent="0.35">
      <c r="C3264" s="26" t="s">
        <v>1296</v>
      </c>
      <c r="D3264" s="14">
        <v>44196</v>
      </c>
      <c r="E3264" s="14">
        <v>44202</v>
      </c>
      <c r="F3264" s="27" t="s">
        <v>3908</v>
      </c>
      <c r="G3264" s="28">
        <v>17400</v>
      </c>
      <c r="H3264" s="29">
        <v>11428</v>
      </c>
      <c r="I3264" s="29">
        <v>1</v>
      </c>
      <c r="J3264" s="30">
        <v>2020</v>
      </c>
      <c r="K3264" s="30">
        <v>2021</v>
      </c>
      <c r="L3264" s="31" t="s">
        <v>11</v>
      </c>
      <c r="M3264" s="32" t="str">
        <f>IF(_xlfn.XLOOKUP(C3264,'Raw Data_OS_22'!$C$5:$C$4516,'Raw Data_OS_22'!$G$5:$G$4516,"New_Claim/ Reopening")= "New_Claim/ Reopening","New_Claim/ Reopening","Old_Claim")</f>
        <v>Old_Claim</v>
      </c>
      <c r="N3264" s="18" t="str">
        <f>IF(M3264=$N$2,IF(J3264=$N$1,"E1","D"),_xlfn.XLOOKUP(C3264,'Raw Data_OS_22'!$C$5:$C$4516,'Raw Data_OS_22'!$O$5:$O$4516))</f>
        <v>B1</v>
      </c>
    </row>
    <row r="3265" spans="3:14" x14ac:dyDescent="0.35">
      <c r="C3265" s="26" t="s">
        <v>311</v>
      </c>
      <c r="D3265" s="14">
        <v>44065</v>
      </c>
      <c r="E3265" s="14">
        <v>44065</v>
      </c>
      <c r="F3265" s="27" t="s">
        <v>3910</v>
      </c>
      <c r="G3265" s="28">
        <v>125770</v>
      </c>
      <c r="H3265" s="29">
        <v>119730</v>
      </c>
      <c r="I3265" s="29">
        <v>1</v>
      </c>
      <c r="J3265" s="30">
        <v>2020</v>
      </c>
      <c r="K3265" s="30">
        <v>2020</v>
      </c>
      <c r="L3265" s="31" t="s">
        <v>35</v>
      </c>
      <c r="M3265" s="32" t="str">
        <f>IF(_xlfn.XLOOKUP(C3265,'Raw Data_OS_22'!$C$5:$C$4516,'Raw Data_OS_22'!$G$5:$G$4516,"New_Claim/ Reopening")= "New_Claim/ Reopening","New_Claim/ Reopening","Old_Claim")</f>
        <v>Old_Claim</v>
      </c>
      <c r="N3265" s="18" t="str">
        <f>IF(M3265=$N$2,IF(J3265=$N$1,"E1","D"),_xlfn.XLOOKUP(C3265,'Raw Data_OS_22'!$C$5:$C$4516,'Raw Data_OS_22'!$O$5:$O$4516))</f>
        <v>B1</v>
      </c>
    </row>
    <row r="3266" spans="3:14" x14ac:dyDescent="0.35">
      <c r="C3266" s="26" t="s">
        <v>283</v>
      </c>
      <c r="D3266" s="14">
        <v>44045</v>
      </c>
      <c r="E3266" s="14">
        <v>44045</v>
      </c>
      <c r="F3266" s="27" t="s">
        <v>3910</v>
      </c>
      <c r="G3266" s="28">
        <v>0</v>
      </c>
      <c r="H3266" s="29">
        <v>-6750</v>
      </c>
      <c r="I3266" s="29">
        <v>1</v>
      </c>
      <c r="J3266" s="30">
        <v>2020</v>
      </c>
      <c r="K3266" s="30">
        <v>2020</v>
      </c>
      <c r="L3266" s="31" t="s">
        <v>35</v>
      </c>
      <c r="M3266" s="32" t="str">
        <f>IF(_xlfn.XLOOKUP(C3266,'Raw Data_OS_22'!$C$5:$C$4516,'Raw Data_OS_22'!$G$5:$G$4516,"New_Claim/ Reopening")= "New_Claim/ Reopening","New_Claim/ Reopening","Old_Claim")</f>
        <v>Old_Claim</v>
      </c>
      <c r="N3266" s="18" t="str">
        <f>IF(M3266=$N$2,IF(J3266=$N$1,"E1","D"),_xlfn.XLOOKUP(C3266,'Raw Data_OS_22'!$C$5:$C$4516,'Raw Data_OS_22'!$O$5:$O$4516))</f>
        <v>B1</v>
      </c>
    </row>
    <row r="3267" spans="3:14" x14ac:dyDescent="0.35">
      <c r="C3267" s="26" t="s">
        <v>3321</v>
      </c>
      <c r="D3267" s="14">
        <v>44406</v>
      </c>
      <c r="E3267" s="14">
        <v>44417</v>
      </c>
      <c r="F3267" s="27" t="s">
        <v>3910</v>
      </c>
      <c r="G3267" s="28">
        <v>0</v>
      </c>
      <c r="H3267" s="29">
        <v>-6860</v>
      </c>
      <c r="I3267" s="29">
        <v>1</v>
      </c>
      <c r="J3267" s="30">
        <v>2021</v>
      </c>
      <c r="K3267" s="30">
        <v>2021</v>
      </c>
      <c r="L3267" s="31" t="s">
        <v>3073</v>
      </c>
      <c r="M3267" s="32" t="str">
        <f>IF(_xlfn.XLOOKUP(C3267,'Raw Data_OS_22'!$C$5:$C$4516,'Raw Data_OS_22'!$G$5:$G$4516,"New_Claim/ Reopening")= "New_Claim/ Reopening","New_Claim/ Reopening","Old_Claim")</f>
        <v>Old_Claim</v>
      </c>
      <c r="N3267" s="18" t="str">
        <f>IF(M3267=$N$2,IF(J3267=$N$1,"E1","D"),_xlfn.XLOOKUP(C3267,'Raw Data_OS_22'!$C$5:$C$4516,'Raw Data_OS_22'!$O$5:$O$4516))</f>
        <v>B1</v>
      </c>
    </row>
    <row r="3268" spans="3:14" x14ac:dyDescent="0.35">
      <c r="C3268" s="26" t="s">
        <v>798</v>
      </c>
      <c r="D3268" s="14">
        <v>44027</v>
      </c>
      <c r="E3268" s="14">
        <v>44027</v>
      </c>
      <c r="F3268" s="27" t="s">
        <v>3908</v>
      </c>
      <c r="G3268" s="28">
        <v>12000</v>
      </c>
      <c r="H3268" s="29">
        <v>5000</v>
      </c>
      <c r="I3268" s="29">
        <v>1</v>
      </c>
      <c r="J3268" s="30">
        <v>2020</v>
      </c>
      <c r="K3268" s="30">
        <v>2020</v>
      </c>
      <c r="L3268" s="31" t="s">
        <v>35</v>
      </c>
      <c r="M3268" s="32" t="str">
        <f>IF(_xlfn.XLOOKUP(C3268,'Raw Data_OS_22'!$C$5:$C$4516,'Raw Data_OS_22'!$G$5:$G$4516,"New_Claim/ Reopening")= "New_Claim/ Reopening","New_Claim/ Reopening","Old_Claim")</f>
        <v>Old_Claim</v>
      </c>
      <c r="N3268" s="18" t="str">
        <f>IF(M3268=$N$2,IF(J3268=$N$1,"E1","D"),_xlfn.XLOOKUP(C3268,'Raw Data_OS_22'!$C$5:$C$4516,'Raw Data_OS_22'!$O$5:$O$4516))</f>
        <v>B1</v>
      </c>
    </row>
    <row r="3269" spans="3:14" x14ac:dyDescent="0.35">
      <c r="C3269" s="26" t="s">
        <v>1352</v>
      </c>
      <c r="D3269" s="14">
        <v>44223</v>
      </c>
      <c r="E3269" s="14">
        <v>44239</v>
      </c>
      <c r="F3269" s="27" t="s">
        <v>3908</v>
      </c>
      <c r="G3269" s="28">
        <v>7000</v>
      </c>
      <c r="H3269" s="29">
        <v>0</v>
      </c>
      <c r="I3269" s="29">
        <v>1</v>
      </c>
      <c r="J3269" s="30">
        <v>2021</v>
      </c>
      <c r="K3269" s="30">
        <v>2021</v>
      </c>
      <c r="L3269" s="31" t="s">
        <v>21</v>
      </c>
      <c r="M3269" s="32" t="str">
        <f>IF(_xlfn.XLOOKUP(C3269,'Raw Data_OS_22'!$C$5:$C$4516,'Raw Data_OS_22'!$G$5:$G$4516,"New_Claim/ Reopening")= "New_Claim/ Reopening","New_Claim/ Reopening","Old_Claim")</f>
        <v>Old_Claim</v>
      </c>
      <c r="N3269" s="18" t="str">
        <f>IF(M3269=$N$2,IF(J3269=$N$1,"E1","D"),_xlfn.XLOOKUP(C3269,'Raw Data_OS_22'!$C$5:$C$4516,'Raw Data_OS_22'!$O$5:$O$4516))</f>
        <v>B1</v>
      </c>
    </row>
    <row r="3270" spans="3:14" x14ac:dyDescent="0.35">
      <c r="C3270" s="26" t="s">
        <v>6759</v>
      </c>
      <c r="D3270" s="14">
        <v>44799</v>
      </c>
      <c r="E3270" s="14">
        <v>44799</v>
      </c>
      <c r="F3270" s="27" t="s">
        <v>3910</v>
      </c>
      <c r="G3270" s="28">
        <v>17000</v>
      </c>
      <c r="H3270" s="29">
        <v>10000</v>
      </c>
      <c r="I3270" s="29">
        <v>1</v>
      </c>
      <c r="J3270" s="30">
        <v>2022</v>
      </c>
      <c r="K3270" s="30">
        <v>2022</v>
      </c>
      <c r="L3270" s="31" t="s">
        <v>6643</v>
      </c>
      <c r="M3270" s="32" t="str">
        <f>IF(_xlfn.XLOOKUP(C3270,'Raw Data_OS_22'!$C$5:$C$4516,'Raw Data_OS_22'!$G$5:$G$4516,"New_Claim/ Reopening")= "New_Claim/ Reopening","New_Claim/ Reopening","Old_Claim")</f>
        <v>Old_Claim</v>
      </c>
      <c r="N3270" s="18" t="str">
        <f>IF(M3270=$N$2,IF(J3270=$N$1,"E1","D"),_xlfn.XLOOKUP(C3270,'Raw Data_OS_22'!$C$5:$C$4516,'Raw Data_OS_22'!$O$5:$O$4516))</f>
        <v>B1</v>
      </c>
    </row>
    <row r="3271" spans="3:14" x14ac:dyDescent="0.35">
      <c r="C3271" s="26" t="s">
        <v>2102</v>
      </c>
      <c r="D3271" s="14">
        <v>44093</v>
      </c>
      <c r="E3271" s="14">
        <v>44109</v>
      </c>
      <c r="F3271" s="27" t="s">
        <v>4195</v>
      </c>
      <c r="G3271" s="28">
        <v>10510</v>
      </c>
      <c r="H3271" s="29">
        <v>3139.8688999999999</v>
      </c>
      <c r="I3271" s="29">
        <v>1</v>
      </c>
      <c r="J3271" s="30">
        <v>2020</v>
      </c>
      <c r="K3271" s="30">
        <v>2020</v>
      </c>
      <c r="L3271" s="31" t="s">
        <v>35</v>
      </c>
      <c r="M3271" s="32" t="str">
        <f>IF(_xlfn.XLOOKUP(C3271,'Raw Data_OS_22'!$C$5:$C$4516,'Raw Data_OS_22'!$G$5:$G$4516,"New_Claim/ Reopening")= "New_Claim/ Reopening","New_Claim/ Reopening","Old_Claim")</f>
        <v>Old_Claim</v>
      </c>
      <c r="N3271" s="18" t="str">
        <f>IF(M3271=$N$2,IF(J3271=$N$1,"E1","D"),_xlfn.XLOOKUP(C3271,'Raw Data_OS_22'!$C$5:$C$4516,'Raw Data_OS_22'!$O$5:$O$4516))</f>
        <v>B1</v>
      </c>
    </row>
    <row r="3272" spans="3:14" x14ac:dyDescent="0.35">
      <c r="C3272" s="26" t="s">
        <v>303</v>
      </c>
      <c r="D3272" s="14">
        <v>43982</v>
      </c>
      <c r="E3272" s="14">
        <v>43982</v>
      </c>
      <c r="F3272" s="27" t="s">
        <v>3908</v>
      </c>
      <c r="G3272" s="28">
        <v>15312</v>
      </c>
      <c r="H3272" s="29">
        <v>7506</v>
      </c>
      <c r="I3272" s="29">
        <v>1</v>
      </c>
      <c r="J3272" s="30">
        <v>2020</v>
      </c>
      <c r="K3272" s="30">
        <v>2020</v>
      </c>
      <c r="L3272" s="31" t="s">
        <v>33</v>
      </c>
      <c r="M3272" s="32" t="str">
        <f>IF(_xlfn.XLOOKUP(C3272,'Raw Data_OS_22'!$C$5:$C$4516,'Raw Data_OS_22'!$G$5:$G$4516,"New_Claim/ Reopening")= "New_Claim/ Reopening","New_Claim/ Reopening","Old_Claim")</f>
        <v>Old_Claim</v>
      </c>
      <c r="N3272" s="18" t="str">
        <f>IF(M3272=$N$2,IF(J3272=$N$1,"E1","D"),_xlfn.XLOOKUP(C3272,'Raw Data_OS_22'!$C$5:$C$4516,'Raw Data_OS_22'!$O$5:$O$4516))</f>
        <v>B1</v>
      </c>
    </row>
    <row r="3273" spans="3:14" x14ac:dyDescent="0.35">
      <c r="C3273" s="26" t="s">
        <v>6671</v>
      </c>
      <c r="D3273" s="14">
        <v>44758</v>
      </c>
      <c r="E3273" s="14">
        <v>44760</v>
      </c>
      <c r="F3273" s="27" t="s">
        <v>3908</v>
      </c>
      <c r="G3273" s="28">
        <v>18000</v>
      </c>
      <c r="H3273" s="29">
        <v>10000</v>
      </c>
      <c r="I3273" s="29">
        <v>1</v>
      </c>
      <c r="J3273" s="30">
        <v>2022</v>
      </c>
      <c r="K3273" s="30">
        <v>2022</v>
      </c>
      <c r="L3273" s="31" t="s">
        <v>6643</v>
      </c>
      <c r="M3273" s="32" t="str">
        <f>IF(_xlfn.XLOOKUP(C3273,'Raw Data_OS_22'!$C$5:$C$4516,'Raw Data_OS_22'!$G$5:$G$4516,"New_Claim/ Reopening")= "New_Claim/ Reopening","New_Claim/ Reopening","Old_Claim")</f>
        <v>Old_Claim</v>
      </c>
      <c r="N3273" s="18" t="str">
        <f>IF(M3273=$N$2,IF(J3273=$N$1,"E1","D"),_xlfn.XLOOKUP(C3273,'Raw Data_OS_22'!$C$5:$C$4516,'Raw Data_OS_22'!$O$5:$O$4516))</f>
        <v>B1</v>
      </c>
    </row>
    <row r="3274" spans="3:14" x14ac:dyDescent="0.35">
      <c r="C3274" s="26" t="s">
        <v>736</v>
      </c>
      <c r="D3274" s="14">
        <v>43904</v>
      </c>
      <c r="E3274" s="14">
        <v>43904</v>
      </c>
      <c r="F3274" s="27" t="s">
        <v>3908</v>
      </c>
      <c r="G3274" s="28">
        <v>19688</v>
      </c>
      <c r="H3274" s="29">
        <v>10996</v>
      </c>
      <c r="I3274" s="29">
        <v>1</v>
      </c>
      <c r="J3274" s="30">
        <v>2020</v>
      </c>
      <c r="K3274" s="30">
        <v>2020</v>
      </c>
      <c r="L3274" s="31" t="s">
        <v>28</v>
      </c>
      <c r="M3274" s="32" t="str">
        <f>IF(_xlfn.XLOOKUP(C3274,'Raw Data_OS_22'!$C$5:$C$4516,'Raw Data_OS_22'!$G$5:$G$4516,"New_Claim/ Reopening")= "New_Claim/ Reopening","New_Claim/ Reopening","Old_Claim")</f>
        <v>Old_Claim</v>
      </c>
      <c r="N3274" s="18" t="str">
        <f>IF(M3274=$N$2,IF(J3274=$N$1,"E1","D"),_xlfn.XLOOKUP(C3274,'Raw Data_OS_22'!$C$5:$C$4516,'Raw Data_OS_22'!$O$5:$O$4516))</f>
        <v>B1</v>
      </c>
    </row>
    <row r="3275" spans="3:14" x14ac:dyDescent="0.35">
      <c r="C3275" s="26" t="s">
        <v>357</v>
      </c>
      <c r="D3275" s="14">
        <v>44103</v>
      </c>
      <c r="E3275" s="14">
        <v>44103</v>
      </c>
      <c r="F3275" s="27" t="s">
        <v>3908</v>
      </c>
      <c r="G3275" s="28">
        <v>0</v>
      </c>
      <c r="H3275" s="29">
        <v>-9210</v>
      </c>
      <c r="I3275" s="29">
        <v>1</v>
      </c>
      <c r="J3275" s="30">
        <v>2020</v>
      </c>
      <c r="K3275" s="30">
        <v>2020</v>
      </c>
      <c r="L3275" s="31" t="s">
        <v>35</v>
      </c>
      <c r="M3275" s="32" t="str">
        <f>IF(_xlfn.XLOOKUP(C3275,'Raw Data_OS_22'!$C$5:$C$4516,'Raw Data_OS_22'!$G$5:$G$4516,"New_Claim/ Reopening")= "New_Claim/ Reopening","New_Claim/ Reopening","Old_Claim")</f>
        <v>Old_Claim</v>
      </c>
      <c r="N3275" s="18" t="str">
        <f>IF(M3275=$N$2,IF(J3275=$N$1,"E1","D"),_xlfn.XLOOKUP(C3275,'Raw Data_OS_22'!$C$5:$C$4516,'Raw Data_OS_22'!$O$5:$O$4516))</f>
        <v>B1</v>
      </c>
    </row>
    <row r="3276" spans="3:14" x14ac:dyDescent="0.35">
      <c r="C3276" s="26" t="s">
        <v>410</v>
      </c>
      <c r="D3276" s="14">
        <v>44128</v>
      </c>
      <c r="E3276" s="14">
        <v>44128</v>
      </c>
      <c r="F3276" s="27" t="s">
        <v>3910</v>
      </c>
      <c r="G3276" s="28">
        <v>10214</v>
      </c>
      <c r="H3276" s="29">
        <v>1000</v>
      </c>
      <c r="I3276" s="29">
        <v>1</v>
      </c>
      <c r="J3276" s="30">
        <v>2020</v>
      </c>
      <c r="K3276" s="30">
        <v>2020</v>
      </c>
      <c r="L3276" s="31" t="s">
        <v>11</v>
      </c>
      <c r="M3276" s="32" t="str">
        <f>IF(_xlfn.XLOOKUP(C3276,'Raw Data_OS_22'!$C$5:$C$4516,'Raw Data_OS_22'!$G$5:$G$4516,"New_Claim/ Reopening")= "New_Claim/ Reopening","New_Claim/ Reopening","Old_Claim")</f>
        <v>Old_Claim</v>
      </c>
      <c r="N3276" s="18" t="str">
        <f>IF(M3276=$N$2,IF(J3276=$N$1,"E1","D"),_xlfn.XLOOKUP(C3276,'Raw Data_OS_22'!$C$5:$C$4516,'Raw Data_OS_22'!$O$5:$O$4516))</f>
        <v>B1</v>
      </c>
    </row>
    <row r="3277" spans="3:14" x14ac:dyDescent="0.35">
      <c r="C3277" s="26" t="s">
        <v>7375</v>
      </c>
      <c r="D3277" s="14">
        <v>45051</v>
      </c>
      <c r="E3277" s="14">
        <v>45056</v>
      </c>
      <c r="F3277" s="27" t="s">
        <v>3910</v>
      </c>
      <c r="G3277" s="28">
        <v>9320</v>
      </c>
      <c r="H3277" s="29">
        <v>0</v>
      </c>
      <c r="I3277" s="29">
        <v>1</v>
      </c>
      <c r="J3277" s="30">
        <v>2023</v>
      </c>
      <c r="K3277" s="30">
        <v>2023</v>
      </c>
      <c r="L3277" s="31" t="s">
        <v>7246</v>
      </c>
      <c r="M3277" s="32" t="str">
        <f>IF(_xlfn.XLOOKUP(C3277,'Raw Data_OS_22'!$C$5:$C$4516,'Raw Data_OS_22'!$G$5:$G$4516,"New_Claim/ Reopening")= "New_Claim/ Reopening","New_Claim/ Reopening","Old_Claim")</f>
        <v>New_Claim/ Reopening</v>
      </c>
      <c r="N3277" s="18" t="str">
        <f>IF(M3277=$N$2,IF(J3277=$N$1,"E1","D"),_xlfn.XLOOKUP(C3277,'Raw Data_OS_22'!$C$5:$C$4516,'Raw Data_OS_22'!$O$5:$O$4516))</f>
        <v>E1</v>
      </c>
    </row>
    <row r="3278" spans="3:14" x14ac:dyDescent="0.35">
      <c r="C3278" s="26" t="s">
        <v>173</v>
      </c>
      <c r="D3278" s="14">
        <v>44078</v>
      </c>
      <c r="E3278" s="14">
        <v>44078</v>
      </c>
      <c r="F3278" s="27" t="s">
        <v>3910</v>
      </c>
      <c r="G3278" s="28">
        <v>20482</v>
      </c>
      <c r="H3278" s="29">
        <v>11010</v>
      </c>
      <c r="I3278" s="29">
        <v>1</v>
      </c>
      <c r="J3278" s="30">
        <v>2020</v>
      </c>
      <c r="K3278" s="30">
        <v>2020</v>
      </c>
      <c r="L3278" s="31" t="s">
        <v>35</v>
      </c>
      <c r="M3278" s="32" t="str">
        <f>IF(_xlfn.XLOOKUP(C3278,'Raw Data_OS_22'!$C$5:$C$4516,'Raw Data_OS_22'!$G$5:$G$4516,"New_Claim/ Reopening")= "New_Claim/ Reopening","New_Claim/ Reopening","Old_Claim")</f>
        <v>Old_Claim</v>
      </c>
      <c r="N3278" s="18" t="str">
        <f>IF(M3278=$N$2,IF(J3278=$N$1,"E1","D"),_xlfn.XLOOKUP(C3278,'Raw Data_OS_22'!$C$5:$C$4516,'Raw Data_OS_22'!$O$5:$O$4516))</f>
        <v>B1</v>
      </c>
    </row>
    <row r="3279" spans="3:14" x14ac:dyDescent="0.35">
      <c r="C3279" s="26" t="s">
        <v>1059</v>
      </c>
      <c r="D3279" s="14">
        <v>44122</v>
      </c>
      <c r="E3279" s="14">
        <v>44122</v>
      </c>
      <c r="F3279" s="27" t="s">
        <v>3910</v>
      </c>
      <c r="G3279" s="28">
        <v>79850</v>
      </c>
      <c r="H3279" s="29">
        <v>70000</v>
      </c>
      <c r="I3279" s="29">
        <v>1</v>
      </c>
      <c r="J3279" s="30">
        <v>2020</v>
      </c>
      <c r="K3279" s="30">
        <v>2020</v>
      </c>
      <c r="L3279" s="31" t="s">
        <v>11</v>
      </c>
      <c r="M3279" s="32" t="str">
        <f>IF(_xlfn.XLOOKUP(C3279,'Raw Data_OS_22'!$C$5:$C$4516,'Raw Data_OS_22'!$G$5:$G$4516,"New_Claim/ Reopening")= "New_Claim/ Reopening","New_Claim/ Reopening","Old_Claim")</f>
        <v>Old_Claim</v>
      </c>
      <c r="N3279" s="18" t="str">
        <f>IF(M3279=$N$2,IF(J3279=$N$1,"E1","D"),_xlfn.XLOOKUP(C3279,'Raw Data_OS_22'!$C$5:$C$4516,'Raw Data_OS_22'!$O$5:$O$4516))</f>
        <v>B1</v>
      </c>
    </row>
    <row r="3280" spans="3:14" x14ac:dyDescent="0.35">
      <c r="C3280" s="26" t="s">
        <v>3485</v>
      </c>
      <c r="D3280" s="14">
        <v>44450</v>
      </c>
      <c r="E3280" s="14">
        <v>44454</v>
      </c>
      <c r="F3280" s="27" t="s">
        <v>3908</v>
      </c>
      <c r="G3280" s="28">
        <v>17500</v>
      </c>
      <c r="H3280" s="29">
        <v>7500</v>
      </c>
      <c r="I3280" s="29">
        <v>1</v>
      </c>
      <c r="J3280" s="30">
        <v>2021</v>
      </c>
      <c r="K3280" s="30">
        <v>2021</v>
      </c>
      <c r="L3280" s="31" t="s">
        <v>3073</v>
      </c>
      <c r="M3280" s="32" t="str">
        <f>IF(_xlfn.XLOOKUP(C3280,'Raw Data_OS_22'!$C$5:$C$4516,'Raw Data_OS_22'!$G$5:$G$4516,"New_Claim/ Reopening")= "New_Claim/ Reopening","New_Claim/ Reopening","Old_Claim")</f>
        <v>Old_Claim</v>
      </c>
      <c r="N3280" s="18" t="str">
        <f>IF(M3280=$N$2,IF(J3280=$N$1,"E1","D"),_xlfn.XLOOKUP(C3280,'Raw Data_OS_22'!$C$5:$C$4516,'Raw Data_OS_22'!$O$5:$O$4516))</f>
        <v>B2</v>
      </c>
    </row>
    <row r="3281" spans="3:14" x14ac:dyDescent="0.35">
      <c r="C3281" s="26" t="s">
        <v>3809</v>
      </c>
      <c r="D3281" s="14">
        <v>44536</v>
      </c>
      <c r="E3281" s="14">
        <v>44537</v>
      </c>
      <c r="F3281" s="27" t="s">
        <v>3910</v>
      </c>
      <c r="G3281" s="28">
        <v>0</v>
      </c>
      <c r="H3281" s="29">
        <v>-10000</v>
      </c>
      <c r="I3281" s="29">
        <v>1</v>
      </c>
      <c r="J3281" s="30">
        <v>2021</v>
      </c>
      <c r="K3281" s="30">
        <v>2021</v>
      </c>
      <c r="L3281" s="31" t="s">
        <v>3138</v>
      </c>
      <c r="M3281" s="32" t="str">
        <f>IF(_xlfn.XLOOKUP(C3281,'Raw Data_OS_22'!$C$5:$C$4516,'Raw Data_OS_22'!$G$5:$G$4516,"New_Claim/ Reopening")= "New_Claim/ Reopening","New_Claim/ Reopening","Old_Claim")</f>
        <v>Old_Claim</v>
      </c>
      <c r="N3281" s="18" t="str">
        <f>IF(M3281=$N$2,IF(J3281=$N$1,"E1","D"),_xlfn.XLOOKUP(C3281,'Raw Data_OS_22'!$C$5:$C$4516,'Raw Data_OS_22'!$O$5:$O$4516))</f>
        <v>B1</v>
      </c>
    </row>
    <row r="3282" spans="3:14" x14ac:dyDescent="0.35">
      <c r="C3282" s="26" t="s">
        <v>7376</v>
      </c>
      <c r="D3282" s="14">
        <v>44935</v>
      </c>
      <c r="E3282" s="14">
        <v>44935</v>
      </c>
      <c r="F3282" s="27" t="s">
        <v>3910</v>
      </c>
      <c r="G3282" s="28">
        <v>10000</v>
      </c>
      <c r="H3282" s="29">
        <v>0</v>
      </c>
      <c r="I3282" s="29">
        <v>1</v>
      </c>
      <c r="J3282" s="30">
        <v>2023</v>
      </c>
      <c r="K3282" s="30">
        <v>2023</v>
      </c>
      <c r="L3282" s="31" t="s">
        <v>7201</v>
      </c>
      <c r="M3282" s="32" t="str">
        <f>IF(_xlfn.XLOOKUP(C3282,'Raw Data_OS_22'!$C$5:$C$4516,'Raw Data_OS_22'!$G$5:$G$4516,"New_Claim/ Reopening")= "New_Claim/ Reopening","New_Claim/ Reopening","Old_Claim")</f>
        <v>New_Claim/ Reopening</v>
      </c>
      <c r="N3282" s="18" t="str">
        <f>IF(M3282=$N$2,IF(J3282=$N$1,"E1","D"),_xlfn.XLOOKUP(C3282,'Raw Data_OS_22'!$C$5:$C$4516,'Raw Data_OS_22'!$O$5:$O$4516))</f>
        <v>E1</v>
      </c>
    </row>
    <row r="3283" spans="3:14" x14ac:dyDescent="0.35">
      <c r="C3283" s="26" t="s">
        <v>7377</v>
      </c>
      <c r="D3283" s="14">
        <v>44982</v>
      </c>
      <c r="E3283" s="14">
        <v>44988</v>
      </c>
      <c r="F3283" s="27" t="s">
        <v>3908</v>
      </c>
      <c r="G3283" s="28">
        <v>10000</v>
      </c>
      <c r="H3283" s="29">
        <v>0</v>
      </c>
      <c r="I3283" s="29">
        <v>1</v>
      </c>
      <c r="J3283" s="30">
        <v>2023</v>
      </c>
      <c r="K3283" s="30">
        <v>2023</v>
      </c>
      <c r="L3283" s="31" t="s">
        <v>7201</v>
      </c>
      <c r="M3283" s="32" t="str">
        <f>IF(_xlfn.XLOOKUP(C3283,'Raw Data_OS_22'!$C$5:$C$4516,'Raw Data_OS_22'!$G$5:$G$4516,"New_Claim/ Reopening")= "New_Claim/ Reopening","New_Claim/ Reopening","Old_Claim")</f>
        <v>New_Claim/ Reopening</v>
      </c>
      <c r="N3283" s="18" t="str">
        <f>IF(M3283=$N$2,IF(J3283=$N$1,"E1","D"),_xlfn.XLOOKUP(C3283,'Raw Data_OS_22'!$C$5:$C$4516,'Raw Data_OS_22'!$O$5:$O$4516))</f>
        <v>E1</v>
      </c>
    </row>
    <row r="3284" spans="3:14" x14ac:dyDescent="0.35">
      <c r="C3284" s="26" t="s">
        <v>7378</v>
      </c>
      <c r="D3284" s="14">
        <v>45003</v>
      </c>
      <c r="E3284" s="14">
        <v>45012</v>
      </c>
      <c r="F3284" s="27" t="s">
        <v>3910</v>
      </c>
      <c r="G3284" s="28">
        <v>10000</v>
      </c>
      <c r="H3284" s="29">
        <v>0</v>
      </c>
      <c r="I3284" s="29">
        <v>1</v>
      </c>
      <c r="J3284" s="30">
        <v>2023</v>
      </c>
      <c r="K3284" s="30">
        <v>2023</v>
      </c>
      <c r="L3284" s="31" t="s">
        <v>7201</v>
      </c>
      <c r="M3284" s="32" t="str">
        <f>IF(_xlfn.XLOOKUP(C3284,'Raw Data_OS_22'!$C$5:$C$4516,'Raw Data_OS_22'!$G$5:$G$4516,"New_Claim/ Reopening")= "New_Claim/ Reopening","New_Claim/ Reopening","Old_Claim")</f>
        <v>New_Claim/ Reopening</v>
      </c>
      <c r="N3284" s="18" t="str">
        <f>IF(M3284=$N$2,IF(J3284=$N$1,"E1","D"),_xlfn.XLOOKUP(C3284,'Raw Data_OS_22'!$C$5:$C$4516,'Raw Data_OS_22'!$O$5:$O$4516))</f>
        <v>E1</v>
      </c>
    </row>
    <row r="3285" spans="3:14" x14ac:dyDescent="0.35">
      <c r="C3285" s="26" t="s">
        <v>7379</v>
      </c>
      <c r="D3285" s="14">
        <v>44813</v>
      </c>
      <c r="E3285" s="14">
        <v>45034</v>
      </c>
      <c r="F3285" s="27" t="s">
        <v>658</v>
      </c>
      <c r="G3285" s="28">
        <v>10000</v>
      </c>
      <c r="H3285" s="29">
        <v>0</v>
      </c>
      <c r="I3285" s="29">
        <v>1</v>
      </c>
      <c r="J3285" s="30">
        <v>2022</v>
      </c>
      <c r="K3285" s="30">
        <v>2023</v>
      </c>
      <c r="L3285" s="31" t="s">
        <v>6643</v>
      </c>
      <c r="M3285" s="32" t="str">
        <f>IF(_xlfn.XLOOKUP(C3285,'Raw Data_OS_22'!$C$5:$C$4516,'Raw Data_OS_22'!$G$5:$G$4516,"New_Claim/ Reopening")= "New_Claim/ Reopening","New_Claim/ Reopening","Old_Claim")</f>
        <v>New_Claim/ Reopening</v>
      </c>
      <c r="N3285" s="18" t="str">
        <f>IF(M3285=$N$2,IF(J3285=$N$1,"E1","D"),_xlfn.XLOOKUP(C3285,'Raw Data_OS_22'!$C$5:$C$4516,'Raw Data_OS_22'!$O$5:$O$4516))</f>
        <v>D</v>
      </c>
    </row>
    <row r="3286" spans="3:14" x14ac:dyDescent="0.35">
      <c r="C3286" s="26" t="s">
        <v>7380</v>
      </c>
      <c r="D3286" s="14">
        <v>45058</v>
      </c>
      <c r="E3286" s="14">
        <v>45069</v>
      </c>
      <c r="F3286" s="27" t="s">
        <v>3910</v>
      </c>
      <c r="G3286" s="28">
        <v>0</v>
      </c>
      <c r="H3286" s="29">
        <v>-10000</v>
      </c>
      <c r="I3286" s="29">
        <v>1</v>
      </c>
      <c r="J3286" s="30">
        <v>2023</v>
      </c>
      <c r="K3286" s="30">
        <v>2023</v>
      </c>
      <c r="L3286" s="31" t="s">
        <v>7246</v>
      </c>
      <c r="M3286" s="32" t="str">
        <f>IF(_xlfn.XLOOKUP(C3286,'Raw Data_OS_22'!$C$5:$C$4516,'Raw Data_OS_22'!$G$5:$G$4516,"New_Claim/ Reopening")= "New_Claim/ Reopening","New_Claim/ Reopening","Old_Claim")</f>
        <v>New_Claim/ Reopening</v>
      </c>
      <c r="N3286" s="18" t="str">
        <f>IF(M3286=$N$2,IF(J3286=$N$1,"E1","D"),_xlfn.XLOOKUP(C3286,'Raw Data_OS_22'!$C$5:$C$4516,'Raw Data_OS_22'!$O$5:$O$4516))</f>
        <v>E1</v>
      </c>
    </row>
    <row r="3287" spans="3:14" x14ac:dyDescent="0.35">
      <c r="C3287" s="26" t="s">
        <v>7381</v>
      </c>
      <c r="D3287" s="14">
        <v>45059</v>
      </c>
      <c r="E3287" s="14">
        <v>45070</v>
      </c>
      <c r="F3287" s="27" t="s">
        <v>3910</v>
      </c>
      <c r="G3287" s="28">
        <v>10000</v>
      </c>
      <c r="H3287" s="29">
        <v>0</v>
      </c>
      <c r="I3287" s="29">
        <v>1</v>
      </c>
      <c r="J3287" s="30">
        <v>2023</v>
      </c>
      <c r="K3287" s="30">
        <v>2023</v>
      </c>
      <c r="L3287" s="31" t="s">
        <v>7246</v>
      </c>
      <c r="M3287" s="32" t="str">
        <f>IF(_xlfn.XLOOKUP(C3287,'Raw Data_OS_22'!$C$5:$C$4516,'Raw Data_OS_22'!$G$5:$G$4516,"New_Claim/ Reopening")= "New_Claim/ Reopening","New_Claim/ Reopening","Old_Claim")</f>
        <v>New_Claim/ Reopening</v>
      </c>
      <c r="N3287" s="18" t="str">
        <f>IF(M3287=$N$2,IF(J3287=$N$1,"E1","D"),_xlfn.XLOOKUP(C3287,'Raw Data_OS_22'!$C$5:$C$4516,'Raw Data_OS_22'!$O$5:$O$4516))</f>
        <v>E1</v>
      </c>
    </row>
    <row r="3288" spans="3:14" x14ac:dyDescent="0.35">
      <c r="C3288" s="26" t="s">
        <v>7382</v>
      </c>
      <c r="D3288" s="14">
        <v>45058</v>
      </c>
      <c r="E3288" s="14">
        <v>45075</v>
      </c>
      <c r="F3288" s="27" t="s">
        <v>3910</v>
      </c>
      <c r="G3288" s="28">
        <v>10000</v>
      </c>
      <c r="H3288" s="29">
        <v>0</v>
      </c>
      <c r="I3288" s="29">
        <v>1</v>
      </c>
      <c r="J3288" s="30">
        <v>2023</v>
      </c>
      <c r="K3288" s="30">
        <v>2023</v>
      </c>
      <c r="L3288" s="31" t="s">
        <v>7246</v>
      </c>
      <c r="M3288" s="32" t="str">
        <f>IF(_xlfn.XLOOKUP(C3288,'Raw Data_OS_22'!$C$5:$C$4516,'Raw Data_OS_22'!$G$5:$G$4516,"New_Claim/ Reopening")= "New_Claim/ Reopening","New_Claim/ Reopening","Old_Claim")</f>
        <v>New_Claim/ Reopening</v>
      </c>
      <c r="N3288" s="18" t="str">
        <f>IF(M3288=$N$2,IF(J3288=$N$1,"E1","D"),_xlfn.XLOOKUP(C3288,'Raw Data_OS_22'!$C$5:$C$4516,'Raw Data_OS_22'!$O$5:$O$4516))</f>
        <v>E1</v>
      </c>
    </row>
    <row r="3289" spans="3:14" x14ac:dyDescent="0.35">
      <c r="C3289" s="26" t="s">
        <v>7383</v>
      </c>
      <c r="D3289" s="14">
        <v>45079</v>
      </c>
      <c r="E3289" s="14">
        <v>45085</v>
      </c>
      <c r="F3289" s="27" t="s">
        <v>3910</v>
      </c>
      <c r="G3289" s="28">
        <v>10000</v>
      </c>
      <c r="H3289" s="29">
        <v>0</v>
      </c>
      <c r="I3289" s="29">
        <v>1</v>
      </c>
      <c r="J3289" s="30">
        <v>2023</v>
      </c>
      <c r="K3289" s="30">
        <v>2023</v>
      </c>
      <c r="L3289" s="31" t="s">
        <v>7246</v>
      </c>
      <c r="M3289" s="32" t="str">
        <f>IF(_xlfn.XLOOKUP(C3289,'Raw Data_OS_22'!$C$5:$C$4516,'Raw Data_OS_22'!$G$5:$G$4516,"New_Claim/ Reopening")= "New_Claim/ Reopening","New_Claim/ Reopening","Old_Claim")</f>
        <v>New_Claim/ Reopening</v>
      </c>
      <c r="N3289" s="18" t="str">
        <f>IF(M3289=$N$2,IF(J3289=$N$1,"E1","D"),_xlfn.XLOOKUP(C3289,'Raw Data_OS_22'!$C$5:$C$4516,'Raw Data_OS_22'!$O$5:$O$4516))</f>
        <v>E1</v>
      </c>
    </row>
    <row r="3290" spans="3:14" x14ac:dyDescent="0.35">
      <c r="C3290" s="26" t="s">
        <v>7384</v>
      </c>
      <c r="D3290" s="14">
        <v>45100</v>
      </c>
      <c r="E3290" s="14">
        <v>45107</v>
      </c>
      <c r="F3290" s="27" t="s">
        <v>3910</v>
      </c>
      <c r="G3290" s="28">
        <v>10000</v>
      </c>
      <c r="H3290" s="29">
        <v>0</v>
      </c>
      <c r="I3290" s="29">
        <v>1</v>
      </c>
      <c r="J3290" s="30">
        <v>2023</v>
      </c>
      <c r="K3290" s="30">
        <v>2023</v>
      </c>
      <c r="L3290" s="31" t="s">
        <v>7246</v>
      </c>
      <c r="M3290" s="32" t="str">
        <f>IF(_xlfn.XLOOKUP(C3290,'Raw Data_OS_22'!$C$5:$C$4516,'Raw Data_OS_22'!$G$5:$G$4516,"New_Claim/ Reopening")= "New_Claim/ Reopening","New_Claim/ Reopening","Old_Claim")</f>
        <v>New_Claim/ Reopening</v>
      </c>
      <c r="N3290" s="18" t="str">
        <f>IF(M3290=$N$2,IF(J3290=$N$1,"E1","D"),_xlfn.XLOOKUP(C3290,'Raw Data_OS_22'!$C$5:$C$4516,'Raw Data_OS_22'!$O$5:$O$4516))</f>
        <v>E1</v>
      </c>
    </row>
    <row r="3291" spans="3:14" x14ac:dyDescent="0.35">
      <c r="C3291" s="26" t="s">
        <v>7385</v>
      </c>
      <c r="D3291" s="14">
        <v>45098</v>
      </c>
      <c r="E3291" s="14">
        <v>45128</v>
      </c>
      <c r="F3291" s="27" t="s">
        <v>3910</v>
      </c>
      <c r="G3291" s="28">
        <v>0</v>
      </c>
      <c r="H3291" s="29">
        <v>-10000</v>
      </c>
      <c r="I3291" s="29">
        <v>1</v>
      </c>
      <c r="J3291" s="30">
        <v>2023</v>
      </c>
      <c r="K3291" s="30">
        <v>2023</v>
      </c>
      <c r="L3291" s="31" t="s">
        <v>7246</v>
      </c>
      <c r="M3291" s="32" t="str">
        <f>IF(_xlfn.XLOOKUP(C3291,'Raw Data_OS_22'!$C$5:$C$4516,'Raw Data_OS_22'!$G$5:$G$4516,"New_Claim/ Reopening")= "New_Claim/ Reopening","New_Claim/ Reopening","Old_Claim")</f>
        <v>New_Claim/ Reopening</v>
      </c>
      <c r="N3291" s="18" t="str">
        <f>IF(M3291=$N$2,IF(J3291=$N$1,"E1","D"),_xlfn.XLOOKUP(C3291,'Raw Data_OS_22'!$C$5:$C$4516,'Raw Data_OS_22'!$O$5:$O$4516))</f>
        <v>E1</v>
      </c>
    </row>
    <row r="3292" spans="3:14" x14ac:dyDescent="0.35">
      <c r="C3292" s="26" t="s">
        <v>7386</v>
      </c>
      <c r="D3292" s="14">
        <v>45130</v>
      </c>
      <c r="E3292" s="14">
        <v>45133</v>
      </c>
      <c r="F3292" s="27" t="s">
        <v>3910</v>
      </c>
      <c r="G3292" s="28">
        <v>0</v>
      </c>
      <c r="H3292" s="29">
        <v>-10000</v>
      </c>
      <c r="I3292" s="29">
        <v>1</v>
      </c>
      <c r="J3292" s="30">
        <v>2023</v>
      </c>
      <c r="K3292" s="30">
        <v>2023</v>
      </c>
      <c r="L3292" s="31" t="s">
        <v>7210</v>
      </c>
      <c r="M3292" s="32" t="str">
        <f>IF(_xlfn.XLOOKUP(C3292,'Raw Data_OS_22'!$C$5:$C$4516,'Raw Data_OS_22'!$G$5:$G$4516,"New_Claim/ Reopening")= "New_Claim/ Reopening","New_Claim/ Reopening","Old_Claim")</f>
        <v>New_Claim/ Reopening</v>
      </c>
      <c r="N3292" s="18" t="str">
        <f>IF(M3292=$N$2,IF(J3292=$N$1,"E1","D"),_xlfn.XLOOKUP(C3292,'Raw Data_OS_22'!$C$5:$C$4516,'Raw Data_OS_22'!$O$5:$O$4516))</f>
        <v>E1</v>
      </c>
    </row>
    <row r="3293" spans="3:14" x14ac:dyDescent="0.35">
      <c r="C3293" s="26" t="s">
        <v>7387</v>
      </c>
      <c r="D3293" s="14">
        <v>45183</v>
      </c>
      <c r="E3293" s="14">
        <v>45195</v>
      </c>
      <c r="F3293" s="27" t="s">
        <v>4199</v>
      </c>
      <c r="G3293" s="28">
        <v>0</v>
      </c>
      <c r="H3293" s="29">
        <v>-10000</v>
      </c>
      <c r="I3293" s="29">
        <v>1</v>
      </c>
      <c r="J3293" s="30">
        <v>2023</v>
      </c>
      <c r="K3293" s="30">
        <v>2023</v>
      </c>
      <c r="L3293" s="31" t="s">
        <v>7210</v>
      </c>
      <c r="M3293" s="32" t="str">
        <f>IF(_xlfn.XLOOKUP(C3293,'Raw Data_OS_22'!$C$5:$C$4516,'Raw Data_OS_22'!$G$5:$G$4516,"New_Claim/ Reopening")= "New_Claim/ Reopening","New_Claim/ Reopening","Old_Claim")</f>
        <v>New_Claim/ Reopening</v>
      </c>
      <c r="N3293" s="18" t="str">
        <f>IF(M3293=$N$2,IF(J3293=$N$1,"E1","D"),_xlfn.XLOOKUP(C3293,'Raw Data_OS_22'!$C$5:$C$4516,'Raw Data_OS_22'!$O$5:$O$4516))</f>
        <v>E1</v>
      </c>
    </row>
    <row r="3294" spans="3:14" x14ac:dyDescent="0.35">
      <c r="C3294" s="26" t="s">
        <v>7388</v>
      </c>
      <c r="D3294" s="14">
        <v>45189</v>
      </c>
      <c r="E3294" s="14">
        <v>45189</v>
      </c>
      <c r="F3294" s="27" t="s">
        <v>4263</v>
      </c>
      <c r="G3294" s="28">
        <v>50000</v>
      </c>
      <c r="H3294" s="29">
        <v>40000</v>
      </c>
      <c r="I3294" s="29">
        <v>1</v>
      </c>
      <c r="J3294" s="30">
        <v>2023</v>
      </c>
      <c r="K3294" s="30">
        <v>2023</v>
      </c>
      <c r="L3294" s="31" t="s">
        <v>7210</v>
      </c>
      <c r="M3294" s="32" t="str">
        <f>IF(_xlfn.XLOOKUP(C3294,'Raw Data_OS_22'!$C$5:$C$4516,'Raw Data_OS_22'!$G$5:$G$4516,"New_Claim/ Reopening")= "New_Claim/ Reopening","New_Claim/ Reopening","Old_Claim")</f>
        <v>New_Claim/ Reopening</v>
      </c>
      <c r="N3294" s="18" t="str">
        <f>IF(M3294=$N$2,IF(J3294=$N$1,"E1","D"),_xlfn.XLOOKUP(C3294,'Raw Data_OS_22'!$C$5:$C$4516,'Raw Data_OS_22'!$O$5:$O$4516))</f>
        <v>E1</v>
      </c>
    </row>
    <row r="3295" spans="3:14" x14ac:dyDescent="0.35">
      <c r="C3295" s="26" t="s">
        <v>7389</v>
      </c>
      <c r="D3295" s="14">
        <v>45226</v>
      </c>
      <c r="E3295" s="14">
        <v>45244</v>
      </c>
      <c r="F3295" s="27" t="s">
        <v>4263</v>
      </c>
      <c r="G3295" s="28">
        <v>50000</v>
      </c>
      <c r="H3295" s="29">
        <v>40000</v>
      </c>
      <c r="I3295" s="29">
        <v>1</v>
      </c>
      <c r="J3295" s="30">
        <v>2023</v>
      </c>
      <c r="K3295" s="30">
        <v>2023</v>
      </c>
      <c r="L3295" s="31" t="s">
        <v>7295</v>
      </c>
      <c r="M3295" s="32" t="str">
        <f>IF(_xlfn.XLOOKUP(C3295,'Raw Data_OS_22'!$C$5:$C$4516,'Raw Data_OS_22'!$G$5:$G$4516,"New_Claim/ Reopening")= "New_Claim/ Reopening","New_Claim/ Reopening","Old_Claim")</f>
        <v>New_Claim/ Reopening</v>
      </c>
      <c r="N3295" s="18" t="str">
        <f>IF(M3295=$N$2,IF(J3295=$N$1,"E1","D"),_xlfn.XLOOKUP(C3295,'Raw Data_OS_22'!$C$5:$C$4516,'Raw Data_OS_22'!$O$5:$O$4516))</f>
        <v>E1</v>
      </c>
    </row>
    <row r="3296" spans="3:14" x14ac:dyDescent="0.35">
      <c r="C3296" s="26" t="s">
        <v>7390</v>
      </c>
      <c r="D3296" s="14">
        <v>45265</v>
      </c>
      <c r="E3296" s="14">
        <v>45274</v>
      </c>
      <c r="F3296" s="27" t="s">
        <v>4263</v>
      </c>
      <c r="G3296" s="28">
        <v>50000</v>
      </c>
      <c r="H3296" s="29">
        <v>40000</v>
      </c>
      <c r="I3296" s="29">
        <v>1</v>
      </c>
      <c r="J3296" s="30">
        <v>2023</v>
      </c>
      <c r="K3296" s="30">
        <v>2023</v>
      </c>
      <c r="L3296" s="31" t="s">
        <v>7295</v>
      </c>
      <c r="M3296" s="32" t="str">
        <f>IF(_xlfn.XLOOKUP(C3296,'Raw Data_OS_22'!$C$5:$C$4516,'Raw Data_OS_22'!$G$5:$G$4516,"New_Claim/ Reopening")= "New_Claim/ Reopening","New_Claim/ Reopening","Old_Claim")</f>
        <v>New_Claim/ Reopening</v>
      </c>
      <c r="N3296" s="18" t="str">
        <f>IF(M3296=$N$2,IF(J3296=$N$1,"E1","D"),_xlfn.XLOOKUP(C3296,'Raw Data_OS_22'!$C$5:$C$4516,'Raw Data_OS_22'!$O$5:$O$4516))</f>
        <v>E1</v>
      </c>
    </row>
    <row r="3297" spans="3:14" x14ac:dyDescent="0.35">
      <c r="C3297" s="26" t="s">
        <v>1224</v>
      </c>
      <c r="D3297" s="14">
        <v>40212</v>
      </c>
      <c r="E3297" s="14">
        <v>40213</v>
      </c>
      <c r="F3297" s="27" t="s">
        <v>3910</v>
      </c>
      <c r="G3297" s="28">
        <v>100000</v>
      </c>
      <c r="H3297" s="29">
        <v>89902</v>
      </c>
      <c r="I3297" s="29">
        <v>1</v>
      </c>
      <c r="J3297" s="30">
        <v>2010</v>
      </c>
      <c r="K3297" s="30">
        <v>2010</v>
      </c>
      <c r="L3297" s="31" t="s">
        <v>1225</v>
      </c>
      <c r="M3297" s="32" t="str">
        <f>IF(_xlfn.XLOOKUP(C3297,'Raw Data_OS_22'!$C$5:$C$4516,'Raw Data_OS_22'!$G$5:$G$4516,"New_Claim/ Reopening")= "New_Claim/ Reopening","New_Claim/ Reopening","Old_Claim")</f>
        <v>Old_Claim</v>
      </c>
      <c r="N3297" s="18" t="str">
        <f>IF(M3297=$N$2,IF(J3297=$N$1,"E1","D"),_xlfn.XLOOKUP(C3297,'Raw Data_OS_22'!$C$5:$C$4516,'Raw Data_OS_22'!$O$5:$O$4516))</f>
        <v>B1</v>
      </c>
    </row>
    <row r="3298" spans="3:14" x14ac:dyDescent="0.35">
      <c r="C3298" s="26" t="s">
        <v>2810</v>
      </c>
      <c r="D3298" s="14">
        <v>35931</v>
      </c>
      <c r="E3298" s="14">
        <v>35964</v>
      </c>
      <c r="F3298" s="27" t="s">
        <v>658</v>
      </c>
      <c r="G3298" s="28">
        <v>0</v>
      </c>
      <c r="H3298" s="29">
        <v>-10500</v>
      </c>
      <c r="I3298" s="29">
        <v>1</v>
      </c>
      <c r="J3298" s="30">
        <v>1998</v>
      </c>
      <c r="K3298" s="30">
        <v>1998</v>
      </c>
      <c r="L3298" s="31" t="s">
        <v>2811</v>
      </c>
      <c r="M3298" s="32" t="str">
        <f>IF(_xlfn.XLOOKUP(C3298,'Raw Data_OS_22'!$C$5:$C$4516,'Raw Data_OS_22'!$G$5:$G$4516,"New_Claim/ Reopening")= "New_Claim/ Reopening","New_Claim/ Reopening","Old_Claim")</f>
        <v>Old_Claim</v>
      </c>
      <c r="N3298" s="18" t="str">
        <f>IF(M3298=$N$2,IF(J3298=$N$1,"E1","D"),_xlfn.XLOOKUP(C3298,'Raw Data_OS_22'!$C$5:$C$4516,'Raw Data_OS_22'!$O$5:$O$4516))</f>
        <v>B1</v>
      </c>
    </row>
    <row r="3299" spans="3:14" x14ac:dyDescent="0.35">
      <c r="C3299" s="26" t="s">
        <v>3349</v>
      </c>
      <c r="D3299" s="14">
        <v>44406</v>
      </c>
      <c r="E3299" s="14">
        <v>44433</v>
      </c>
      <c r="F3299" s="27" t="s">
        <v>3910</v>
      </c>
      <c r="G3299" s="28">
        <v>500</v>
      </c>
      <c r="H3299" s="29">
        <v>-10000</v>
      </c>
      <c r="I3299" s="29">
        <v>1</v>
      </c>
      <c r="J3299" s="30">
        <v>2021</v>
      </c>
      <c r="K3299" s="30">
        <v>2021</v>
      </c>
      <c r="L3299" s="31" t="s">
        <v>3073</v>
      </c>
      <c r="M3299" s="32" t="str">
        <f>IF(_xlfn.XLOOKUP(C3299,'Raw Data_OS_22'!$C$5:$C$4516,'Raw Data_OS_22'!$G$5:$G$4516,"New_Claim/ Reopening")= "New_Claim/ Reopening","New_Claim/ Reopening","Old_Claim")</f>
        <v>Old_Claim</v>
      </c>
      <c r="N3299" s="18" t="str">
        <f>IF(M3299=$N$2,IF(J3299=$N$1,"E1","D"),_xlfn.XLOOKUP(C3299,'Raw Data_OS_22'!$C$5:$C$4516,'Raw Data_OS_22'!$O$5:$O$4516))</f>
        <v>B1</v>
      </c>
    </row>
    <row r="3300" spans="3:14" x14ac:dyDescent="0.35">
      <c r="C3300" s="26" t="s">
        <v>7391</v>
      </c>
      <c r="D3300" s="14">
        <v>45233</v>
      </c>
      <c r="E3300" s="14">
        <v>45252</v>
      </c>
      <c r="F3300" s="27" t="s">
        <v>4238</v>
      </c>
      <c r="G3300" s="28">
        <v>100000</v>
      </c>
      <c r="H3300" s="29">
        <v>88415.011150104998</v>
      </c>
      <c r="I3300" s="29">
        <v>1</v>
      </c>
      <c r="J3300" s="30">
        <v>2023</v>
      </c>
      <c r="K3300" s="30">
        <v>2023</v>
      </c>
      <c r="L3300" s="31" t="s">
        <v>7295</v>
      </c>
      <c r="M3300" s="32" t="str">
        <f>IF(_xlfn.XLOOKUP(C3300,'Raw Data_OS_22'!$C$5:$C$4516,'Raw Data_OS_22'!$G$5:$G$4516,"New_Claim/ Reopening")= "New_Claim/ Reopening","New_Claim/ Reopening","Old_Claim")</f>
        <v>New_Claim/ Reopening</v>
      </c>
      <c r="N3300" s="18" t="str">
        <f>IF(M3300=$N$2,IF(J3300=$N$1,"E1","D"),_xlfn.XLOOKUP(C3300,'Raw Data_OS_22'!$C$5:$C$4516,'Raw Data_OS_22'!$O$5:$O$4516))</f>
        <v>E1</v>
      </c>
    </row>
    <row r="3301" spans="3:14" x14ac:dyDescent="0.35">
      <c r="C3301" s="26" t="s">
        <v>7392</v>
      </c>
      <c r="D3301" s="14">
        <v>45055</v>
      </c>
      <c r="E3301" s="14">
        <v>45058</v>
      </c>
      <c r="F3301" s="27" t="s">
        <v>3910</v>
      </c>
      <c r="G3301" s="28">
        <v>12000</v>
      </c>
      <c r="H3301" s="29">
        <v>0</v>
      </c>
      <c r="I3301" s="29">
        <v>1</v>
      </c>
      <c r="J3301" s="30">
        <v>2023</v>
      </c>
      <c r="K3301" s="30">
        <v>2023</v>
      </c>
      <c r="L3301" s="31" t="s">
        <v>7246</v>
      </c>
      <c r="M3301" s="32" t="str">
        <f>IF(_xlfn.XLOOKUP(C3301,'Raw Data_OS_22'!$C$5:$C$4516,'Raw Data_OS_22'!$G$5:$G$4516,"New_Claim/ Reopening")= "New_Claim/ Reopening","New_Claim/ Reopening","Old_Claim")</f>
        <v>New_Claim/ Reopening</v>
      </c>
      <c r="N3301" s="18" t="str">
        <f>IF(M3301=$N$2,IF(J3301=$N$1,"E1","D"),_xlfn.XLOOKUP(C3301,'Raw Data_OS_22'!$C$5:$C$4516,'Raw Data_OS_22'!$O$5:$O$4516))</f>
        <v>E1</v>
      </c>
    </row>
    <row r="3302" spans="3:14" x14ac:dyDescent="0.35">
      <c r="C3302" s="26" t="s">
        <v>510</v>
      </c>
      <c r="D3302" s="14">
        <v>44183</v>
      </c>
      <c r="E3302" s="14">
        <v>44183</v>
      </c>
      <c r="F3302" s="27" t="s">
        <v>3908</v>
      </c>
      <c r="G3302" s="28">
        <v>12500</v>
      </c>
      <c r="H3302" s="29">
        <v>0</v>
      </c>
      <c r="I3302" s="29">
        <v>1</v>
      </c>
      <c r="J3302" s="30">
        <v>2020</v>
      </c>
      <c r="K3302" s="30">
        <v>2020</v>
      </c>
      <c r="L3302" s="31" t="s">
        <v>11</v>
      </c>
      <c r="M3302" s="32" t="str">
        <f>IF(_xlfn.XLOOKUP(C3302,'Raw Data_OS_22'!$C$5:$C$4516,'Raw Data_OS_22'!$G$5:$G$4516,"New_Claim/ Reopening")= "New_Claim/ Reopening","New_Claim/ Reopening","Old_Claim")</f>
        <v>Old_Claim</v>
      </c>
      <c r="N3302" s="18" t="str">
        <f>IF(M3302=$N$2,IF(J3302=$N$1,"E1","D"),_xlfn.XLOOKUP(C3302,'Raw Data_OS_22'!$C$5:$C$4516,'Raw Data_OS_22'!$O$5:$O$4516))</f>
        <v>B1</v>
      </c>
    </row>
    <row r="3303" spans="3:14" x14ac:dyDescent="0.35">
      <c r="C3303" s="26" t="s">
        <v>6804</v>
      </c>
      <c r="D3303" s="14">
        <v>44819</v>
      </c>
      <c r="E3303" s="14">
        <v>44823</v>
      </c>
      <c r="F3303" s="27" t="s">
        <v>3908</v>
      </c>
      <c r="G3303" s="28">
        <v>112500</v>
      </c>
      <c r="H3303" s="29">
        <v>100000</v>
      </c>
      <c r="I3303" s="29">
        <v>1</v>
      </c>
      <c r="J3303" s="30">
        <v>2022</v>
      </c>
      <c r="K3303" s="30">
        <v>2022</v>
      </c>
      <c r="L3303" s="31" t="s">
        <v>6643</v>
      </c>
      <c r="M3303" s="32" t="str">
        <f>IF(_xlfn.XLOOKUP(C3303,'Raw Data_OS_22'!$C$5:$C$4516,'Raw Data_OS_22'!$G$5:$G$4516,"New_Claim/ Reopening")= "New_Claim/ Reopening","New_Claim/ Reopening","Old_Claim")</f>
        <v>Old_Claim</v>
      </c>
      <c r="N3303" s="18" t="str">
        <f>IF(M3303=$N$2,IF(J3303=$N$1,"E1","D"),_xlfn.XLOOKUP(C3303,'Raw Data_OS_22'!$C$5:$C$4516,'Raw Data_OS_22'!$O$5:$O$4516))</f>
        <v>B2</v>
      </c>
    </row>
    <row r="3304" spans="3:14" x14ac:dyDescent="0.35">
      <c r="C3304" s="26" t="s">
        <v>1161</v>
      </c>
      <c r="D3304" s="14">
        <v>44183</v>
      </c>
      <c r="E3304" s="14">
        <v>44183</v>
      </c>
      <c r="F3304" s="27" t="s">
        <v>3908</v>
      </c>
      <c r="G3304" s="28">
        <v>12760</v>
      </c>
      <c r="H3304" s="29">
        <v>0</v>
      </c>
      <c r="I3304" s="29">
        <v>1</v>
      </c>
      <c r="J3304" s="30">
        <v>2020</v>
      </c>
      <c r="K3304" s="30">
        <v>2020</v>
      </c>
      <c r="L3304" s="31" t="s">
        <v>11</v>
      </c>
      <c r="M3304" s="32" t="str">
        <f>IF(_xlfn.XLOOKUP(C3304,'Raw Data_OS_22'!$C$5:$C$4516,'Raw Data_OS_22'!$G$5:$G$4516,"New_Claim/ Reopening")= "New_Claim/ Reopening","New_Claim/ Reopening","Old_Claim")</f>
        <v>Old_Claim</v>
      </c>
      <c r="N3304" s="18" t="str">
        <f>IF(M3304=$N$2,IF(J3304=$N$1,"E1","D"),_xlfn.XLOOKUP(C3304,'Raw Data_OS_22'!$C$5:$C$4516,'Raw Data_OS_22'!$O$5:$O$4516))</f>
        <v>B2</v>
      </c>
    </row>
    <row r="3305" spans="3:14" x14ac:dyDescent="0.35">
      <c r="C3305" s="26" t="s">
        <v>54</v>
      </c>
      <c r="D3305" s="14">
        <v>44135</v>
      </c>
      <c r="E3305" s="14">
        <v>44135</v>
      </c>
      <c r="F3305" s="27" t="s">
        <v>3908</v>
      </c>
      <c r="G3305" s="28">
        <v>13260</v>
      </c>
      <c r="H3305" s="29">
        <v>0</v>
      </c>
      <c r="I3305" s="29">
        <v>1</v>
      </c>
      <c r="J3305" s="30">
        <v>2020</v>
      </c>
      <c r="K3305" s="30">
        <v>2020</v>
      </c>
      <c r="L3305" s="31" t="s">
        <v>11</v>
      </c>
      <c r="M3305" s="32" t="str">
        <f>IF(_xlfn.XLOOKUP(C3305,'Raw Data_OS_22'!$C$5:$C$4516,'Raw Data_OS_22'!$G$5:$G$4516,"New_Claim/ Reopening")= "New_Claim/ Reopening","New_Claim/ Reopening","Old_Claim")</f>
        <v>Old_Claim</v>
      </c>
      <c r="N3305" s="18" t="str">
        <f>IF(M3305=$N$2,IF(J3305=$N$1,"E1","D"),_xlfn.XLOOKUP(C3305,'Raw Data_OS_22'!$C$5:$C$4516,'Raw Data_OS_22'!$O$5:$O$4516))</f>
        <v>B1</v>
      </c>
    </row>
    <row r="3306" spans="3:14" x14ac:dyDescent="0.35">
      <c r="C3306" s="26" t="s">
        <v>7393</v>
      </c>
      <c r="D3306" s="14">
        <v>45270</v>
      </c>
      <c r="E3306" s="14">
        <v>45273</v>
      </c>
      <c r="F3306" s="27" t="s">
        <v>3910</v>
      </c>
      <c r="G3306" s="28">
        <v>15000</v>
      </c>
      <c r="H3306" s="29">
        <v>867</v>
      </c>
      <c r="I3306" s="29">
        <v>1</v>
      </c>
      <c r="J3306" s="30">
        <v>2023</v>
      </c>
      <c r="K3306" s="30">
        <v>2023</v>
      </c>
      <c r="L3306" s="31" t="s">
        <v>7295</v>
      </c>
      <c r="M3306" s="32" t="str">
        <f>IF(_xlfn.XLOOKUP(C3306,'Raw Data_OS_22'!$C$5:$C$4516,'Raw Data_OS_22'!$G$5:$G$4516,"New_Claim/ Reopening")= "New_Claim/ Reopening","New_Claim/ Reopening","Old_Claim")</f>
        <v>New_Claim/ Reopening</v>
      </c>
      <c r="N3306" s="18" t="str">
        <f>IF(M3306=$N$2,IF(J3306=$N$1,"E1","D"),_xlfn.XLOOKUP(C3306,'Raw Data_OS_22'!$C$5:$C$4516,'Raw Data_OS_22'!$O$5:$O$4516))</f>
        <v>E1</v>
      </c>
    </row>
    <row r="3307" spans="3:14" x14ac:dyDescent="0.35">
      <c r="C3307" s="26" t="s">
        <v>194</v>
      </c>
      <c r="D3307" s="14">
        <v>44129</v>
      </c>
      <c r="E3307" s="14">
        <v>44129</v>
      </c>
      <c r="F3307" s="27" t="s">
        <v>3910</v>
      </c>
      <c r="G3307" s="28">
        <v>153000</v>
      </c>
      <c r="H3307" s="29">
        <v>138500</v>
      </c>
      <c r="I3307" s="29">
        <v>1</v>
      </c>
      <c r="J3307" s="30">
        <v>2020</v>
      </c>
      <c r="K3307" s="30">
        <v>2020</v>
      </c>
      <c r="L3307" s="31" t="s">
        <v>11</v>
      </c>
      <c r="M3307" s="32" t="str">
        <f>IF(_xlfn.XLOOKUP(C3307,'Raw Data_OS_22'!$C$5:$C$4516,'Raw Data_OS_22'!$G$5:$G$4516,"New_Claim/ Reopening")= "New_Claim/ Reopening","New_Claim/ Reopening","Old_Claim")</f>
        <v>Old_Claim</v>
      </c>
      <c r="N3307" s="18" t="str">
        <f>IF(M3307=$N$2,IF(J3307=$N$1,"E1","D"),_xlfn.XLOOKUP(C3307,'Raw Data_OS_22'!$C$5:$C$4516,'Raw Data_OS_22'!$O$5:$O$4516))</f>
        <v>B1</v>
      </c>
    </row>
    <row r="3308" spans="3:14" x14ac:dyDescent="0.35">
      <c r="C3308" s="26" t="s">
        <v>7394</v>
      </c>
      <c r="D3308" s="14">
        <v>45072</v>
      </c>
      <c r="E3308" s="14">
        <v>45079</v>
      </c>
      <c r="F3308" s="27" t="s">
        <v>3910</v>
      </c>
      <c r="G3308" s="28">
        <v>15000</v>
      </c>
      <c r="H3308" s="29">
        <v>0</v>
      </c>
      <c r="I3308" s="29">
        <v>1</v>
      </c>
      <c r="J3308" s="30">
        <v>2023</v>
      </c>
      <c r="K3308" s="30">
        <v>2023</v>
      </c>
      <c r="L3308" s="31" t="s">
        <v>7246</v>
      </c>
      <c r="M3308" s="32" t="str">
        <f>IF(_xlfn.XLOOKUP(C3308,'Raw Data_OS_22'!$C$5:$C$4516,'Raw Data_OS_22'!$G$5:$G$4516,"New_Claim/ Reopening")= "New_Claim/ Reopening","New_Claim/ Reopening","Old_Claim")</f>
        <v>New_Claim/ Reopening</v>
      </c>
      <c r="N3308" s="18" t="str">
        <f>IF(M3308=$N$2,IF(J3308=$N$1,"E1","D"),_xlfn.XLOOKUP(C3308,'Raw Data_OS_22'!$C$5:$C$4516,'Raw Data_OS_22'!$O$5:$O$4516))</f>
        <v>E1</v>
      </c>
    </row>
    <row r="3309" spans="3:14" x14ac:dyDescent="0.35">
      <c r="C3309" s="26" t="s">
        <v>7395</v>
      </c>
      <c r="D3309" s="14">
        <v>45121</v>
      </c>
      <c r="E3309" s="14">
        <v>45131</v>
      </c>
      <c r="F3309" s="27" t="s">
        <v>3910</v>
      </c>
      <c r="G3309" s="28">
        <v>0</v>
      </c>
      <c r="H3309" s="29">
        <v>-15000</v>
      </c>
      <c r="I3309" s="29">
        <v>1</v>
      </c>
      <c r="J3309" s="30">
        <v>2023</v>
      </c>
      <c r="K3309" s="30">
        <v>2023</v>
      </c>
      <c r="L3309" s="31" t="s">
        <v>7210</v>
      </c>
      <c r="M3309" s="32" t="str">
        <f>IF(_xlfn.XLOOKUP(C3309,'Raw Data_OS_22'!$C$5:$C$4516,'Raw Data_OS_22'!$G$5:$G$4516,"New_Claim/ Reopening")= "New_Claim/ Reopening","New_Claim/ Reopening","Old_Claim")</f>
        <v>New_Claim/ Reopening</v>
      </c>
      <c r="N3309" s="18" t="str">
        <f>IF(M3309=$N$2,IF(J3309=$N$1,"E1","D"),_xlfn.XLOOKUP(C3309,'Raw Data_OS_22'!$C$5:$C$4516,'Raw Data_OS_22'!$O$5:$O$4516))</f>
        <v>E1</v>
      </c>
    </row>
    <row r="3310" spans="3:14" x14ac:dyDescent="0.35">
      <c r="C3310" s="26" t="s">
        <v>7396</v>
      </c>
      <c r="D3310" s="14">
        <v>45082</v>
      </c>
      <c r="E3310" s="14">
        <v>45112</v>
      </c>
      <c r="F3310" s="27" t="s">
        <v>3910</v>
      </c>
      <c r="G3310" s="28">
        <v>15000</v>
      </c>
      <c r="H3310" s="29">
        <v>0</v>
      </c>
      <c r="I3310" s="29">
        <v>1</v>
      </c>
      <c r="J3310" s="30">
        <v>2023</v>
      </c>
      <c r="K3310" s="30">
        <v>2023</v>
      </c>
      <c r="L3310" s="31" t="s">
        <v>7246</v>
      </c>
      <c r="M3310" s="32" t="str">
        <f>IF(_xlfn.XLOOKUP(C3310,'Raw Data_OS_22'!$C$5:$C$4516,'Raw Data_OS_22'!$G$5:$G$4516,"New_Claim/ Reopening")= "New_Claim/ Reopening","New_Claim/ Reopening","Old_Claim")</f>
        <v>New_Claim/ Reopening</v>
      </c>
      <c r="N3310" s="18" t="str">
        <f>IF(M3310=$N$2,IF(J3310=$N$1,"E1","D"),_xlfn.XLOOKUP(C3310,'Raw Data_OS_22'!$C$5:$C$4516,'Raw Data_OS_22'!$O$5:$O$4516))</f>
        <v>E1</v>
      </c>
    </row>
    <row r="3311" spans="3:14" x14ac:dyDescent="0.35">
      <c r="C3311" s="26" t="s">
        <v>7397</v>
      </c>
      <c r="D3311" s="14">
        <v>45256</v>
      </c>
      <c r="E3311" s="14">
        <v>45261</v>
      </c>
      <c r="F3311" s="27" t="s">
        <v>3910</v>
      </c>
      <c r="G3311" s="28">
        <v>16000</v>
      </c>
      <c r="H3311" s="29">
        <v>924.8</v>
      </c>
      <c r="I3311" s="29">
        <v>1</v>
      </c>
      <c r="J3311" s="30">
        <v>2023</v>
      </c>
      <c r="K3311" s="30">
        <v>2023</v>
      </c>
      <c r="L3311" s="31" t="s">
        <v>7295</v>
      </c>
      <c r="M3311" s="32" t="str">
        <f>IF(_xlfn.XLOOKUP(C3311,'Raw Data_OS_22'!$C$5:$C$4516,'Raw Data_OS_22'!$G$5:$G$4516,"New_Claim/ Reopening")= "New_Claim/ Reopening","New_Claim/ Reopening","Old_Claim")</f>
        <v>New_Claim/ Reopening</v>
      </c>
      <c r="N3311" s="18" t="str">
        <f>IF(M3311=$N$2,IF(J3311=$N$1,"E1","D"),_xlfn.XLOOKUP(C3311,'Raw Data_OS_22'!$C$5:$C$4516,'Raw Data_OS_22'!$O$5:$O$4516))</f>
        <v>E1</v>
      </c>
    </row>
    <row r="3312" spans="3:14" x14ac:dyDescent="0.35">
      <c r="C3312" s="26" t="s">
        <v>3763</v>
      </c>
      <c r="D3312" s="14">
        <v>44513</v>
      </c>
      <c r="E3312" s="14">
        <v>44523</v>
      </c>
      <c r="F3312" s="27" t="s">
        <v>3910</v>
      </c>
      <c r="G3312" s="28">
        <v>32520</v>
      </c>
      <c r="H3312" s="29">
        <v>15520</v>
      </c>
      <c r="I3312" s="29">
        <v>1</v>
      </c>
      <c r="J3312" s="30">
        <v>2021</v>
      </c>
      <c r="K3312" s="30">
        <v>2021</v>
      </c>
      <c r="L3312" s="31" t="s">
        <v>3138</v>
      </c>
      <c r="M3312" s="32" t="str">
        <f>IF(_xlfn.XLOOKUP(C3312,'Raw Data_OS_22'!$C$5:$C$4516,'Raw Data_OS_22'!$G$5:$G$4516,"New_Claim/ Reopening")= "New_Claim/ Reopening","New_Claim/ Reopening","Old_Claim")</f>
        <v>Old_Claim</v>
      </c>
      <c r="N3312" s="18" t="str">
        <f>IF(M3312=$N$2,IF(J3312=$N$1,"E1","D"),_xlfn.XLOOKUP(C3312,'Raw Data_OS_22'!$C$5:$C$4516,'Raw Data_OS_22'!$O$5:$O$4516))</f>
        <v>B2</v>
      </c>
    </row>
    <row r="3313" spans="3:14" x14ac:dyDescent="0.35">
      <c r="C3313" s="26" t="s">
        <v>548</v>
      </c>
      <c r="D3313" s="14">
        <v>43891</v>
      </c>
      <c r="E3313" s="14">
        <v>43891</v>
      </c>
      <c r="F3313" s="27" t="s">
        <v>3908</v>
      </c>
      <c r="G3313" s="28">
        <v>24000</v>
      </c>
      <c r="H3313" s="29">
        <v>6450</v>
      </c>
      <c r="I3313" s="29">
        <v>1</v>
      </c>
      <c r="J3313" s="30">
        <v>2020</v>
      </c>
      <c r="K3313" s="30">
        <v>2020</v>
      </c>
      <c r="L3313" s="31" t="s">
        <v>28</v>
      </c>
      <c r="M3313" s="32" t="str">
        <f>IF(_xlfn.XLOOKUP(C3313,'Raw Data_OS_22'!$C$5:$C$4516,'Raw Data_OS_22'!$G$5:$G$4516,"New_Claim/ Reopening")= "New_Claim/ Reopening","New_Claim/ Reopening","Old_Claim")</f>
        <v>Old_Claim</v>
      </c>
      <c r="N3313" s="18" t="str">
        <f>IF(M3313=$N$2,IF(J3313=$N$1,"E1","D"),_xlfn.XLOOKUP(C3313,'Raw Data_OS_22'!$C$5:$C$4516,'Raw Data_OS_22'!$O$5:$O$4516))</f>
        <v>B1</v>
      </c>
    </row>
    <row r="3314" spans="3:14" x14ac:dyDescent="0.35">
      <c r="C3314" s="26" t="s">
        <v>2263</v>
      </c>
      <c r="D3314" s="14">
        <v>44360</v>
      </c>
      <c r="E3314" s="14">
        <v>44364</v>
      </c>
      <c r="F3314" s="27" t="s">
        <v>3908</v>
      </c>
      <c r="G3314" s="28">
        <v>6380</v>
      </c>
      <c r="H3314" s="29">
        <v>-11256</v>
      </c>
      <c r="I3314" s="29">
        <v>1</v>
      </c>
      <c r="J3314" s="30">
        <v>2021</v>
      </c>
      <c r="K3314" s="30">
        <v>2021</v>
      </c>
      <c r="L3314" s="31" t="s">
        <v>2250</v>
      </c>
      <c r="M3314" s="32" t="str">
        <f>IF(_xlfn.XLOOKUP(C3314,'Raw Data_OS_22'!$C$5:$C$4516,'Raw Data_OS_22'!$G$5:$G$4516,"New_Claim/ Reopening")= "New_Claim/ Reopening","New_Claim/ Reopening","Old_Claim")</f>
        <v>Old_Claim</v>
      </c>
      <c r="N3314" s="18" t="str">
        <f>IF(M3314=$N$2,IF(J3314=$N$1,"E1","D"),_xlfn.XLOOKUP(C3314,'Raw Data_OS_22'!$C$5:$C$4516,'Raw Data_OS_22'!$O$5:$O$4516))</f>
        <v>B1</v>
      </c>
    </row>
    <row r="3315" spans="3:14" x14ac:dyDescent="0.35">
      <c r="C3315" s="26" t="s">
        <v>7398</v>
      </c>
      <c r="D3315" s="14">
        <v>45032</v>
      </c>
      <c r="E3315" s="14">
        <v>45035</v>
      </c>
      <c r="F3315" s="27" t="s">
        <v>3910</v>
      </c>
      <c r="G3315" s="28">
        <v>18000</v>
      </c>
      <c r="H3315" s="29">
        <v>0</v>
      </c>
      <c r="I3315" s="29">
        <v>1</v>
      </c>
      <c r="J3315" s="30">
        <v>2023</v>
      </c>
      <c r="K3315" s="30">
        <v>2023</v>
      </c>
      <c r="L3315" s="31" t="s">
        <v>7246</v>
      </c>
      <c r="M3315" s="32" t="str">
        <f>IF(_xlfn.XLOOKUP(C3315,'Raw Data_OS_22'!$C$5:$C$4516,'Raw Data_OS_22'!$G$5:$G$4516,"New_Claim/ Reopening")= "New_Claim/ Reopening","New_Claim/ Reopening","Old_Claim")</f>
        <v>New_Claim/ Reopening</v>
      </c>
      <c r="N3315" s="18" t="str">
        <f>IF(M3315=$N$2,IF(J3315=$N$1,"E1","D"),_xlfn.XLOOKUP(C3315,'Raw Data_OS_22'!$C$5:$C$4516,'Raw Data_OS_22'!$O$5:$O$4516))</f>
        <v>E1</v>
      </c>
    </row>
    <row r="3316" spans="3:14" x14ac:dyDescent="0.35">
      <c r="C3316" s="26" t="s">
        <v>1689</v>
      </c>
      <c r="D3316" s="14">
        <v>42039</v>
      </c>
      <c r="E3316" s="14">
        <v>42052</v>
      </c>
      <c r="F3316" s="27" t="s">
        <v>4248</v>
      </c>
      <c r="G3316" s="28">
        <v>20000</v>
      </c>
      <c r="H3316" s="29">
        <v>1500</v>
      </c>
      <c r="I3316" s="29">
        <v>1</v>
      </c>
      <c r="J3316" s="30">
        <v>2015</v>
      </c>
      <c r="K3316" s="30">
        <v>2015</v>
      </c>
      <c r="L3316" s="31" t="s">
        <v>1686</v>
      </c>
      <c r="M3316" s="32" t="str">
        <f>IF(_xlfn.XLOOKUP(C3316,'Raw Data_OS_22'!$C$5:$C$4516,'Raw Data_OS_22'!$G$5:$G$4516,"New_Claim/ Reopening")= "New_Claim/ Reopening","New_Claim/ Reopening","Old_Claim")</f>
        <v>Old_Claim</v>
      </c>
      <c r="N3316" s="18" t="str">
        <f>IF(M3316=$N$2,IF(J3316=$N$1,"E1","D"),_xlfn.XLOOKUP(C3316,'Raw Data_OS_22'!$C$5:$C$4516,'Raw Data_OS_22'!$O$5:$O$4516))</f>
        <v>A</v>
      </c>
    </row>
    <row r="3317" spans="3:14" x14ac:dyDescent="0.35">
      <c r="C3317" s="26" t="s">
        <v>6904</v>
      </c>
      <c r="D3317" s="14">
        <v>44835</v>
      </c>
      <c r="E3317" s="14">
        <v>44874</v>
      </c>
      <c r="F3317" s="27" t="s">
        <v>4238</v>
      </c>
      <c r="G3317" s="28">
        <v>23880</v>
      </c>
      <c r="H3317" s="29">
        <v>5027.3684210535002</v>
      </c>
      <c r="I3317" s="29">
        <v>1</v>
      </c>
      <c r="J3317" s="30">
        <v>2022</v>
      </c>
      <c r="K3317" s="30">
        <v>2022</v>
      </c>
      <c r="L3317" s="31" t="s">
        <v>6825</v>
      </c>
      <c r="M3317" s="32" t="str">
        <f>IF(_xlfn.XLOOKUP(C3317,'Raw Data_OS_22'!$C$5:$C$4516,'Raw Data_OS_22'!$G$5:$G$4516,"New_Claim/ Reopening")= "New_Claim/ Reopening","New_Claim/ Reopening","Old_Claim")</f>
        <v>Old_Claim</v>
      </c>
      <c r="N3317" s="18" t="str">
        <f>IF(M3317=$N$2,IF(J3317=$N$1,"E1","D"),_xlfn.XLOOKUP(C3317,'Raw Data_OS_22'!$C$5:$C$4516,'Raw Data_OS_22'!$O$5:$O$4516))</f>
        <v>A</v>
      </c>
    </row>
    <row r="3318" spans="3:14" x14ac:dyDescent="0.35">
      <c r="C3318" s="26" t="s">
        <v>309</v>
      </c>
      <c r="D3318" s="14">
        <v>44054</v>
      </c>
      <c r="E3318" s="14">
        <v>44054</v>
      </c>
      <c r="F3318" s="27" t="s">
        <v>3910</v>
      </c>
      <c r="G3318" s="28">
        <v>28650</v>
      </c>
      <c r="H3318" s="29">
        <v>9650</v>
      </c>
      <c r="I3318" s="29">
        <v>1</v>
      </c>
      <c r="J3318" s="30">
        <v>2020</v>
      </c>
      <c r="K3318" s="30">
        <v>2020</v>
      </c>
      <c r="L3318" s="31" t="s">
        <v>35</v>
      </c>
      <c r="M3318" s="32" t="str">
        <f>IF(_xlfn.XLOOKUP(C3318,'Raw Data_OS_22'!$C$5:$C$4516,'Raw Data_OS_22'!$G$5:$G$4516,"New_Claim/ Reopening")= "New_Claim/ Reopening","New_Claim/ Reopening","Old_Claim")</f>
        <v>Old_Claim</v>
      </c>
      <c r="N3318" s="18" t="str">
        <f>IF(M3318=$N$2,IF(J3318=$N$1,"E1","D"),_xlfn.XLOOKUP(C3318,'Raw Data_OS_22'!$C$5:$C$4516,'Raw Data_OS_22'!$O$5:$O$4516))</f>
        <v>B2</v>
      </c>
    </row>
    <row r="3319" spans="3:14" x14ac:dyDescent="0.35">
      <c r="C3319" s="26" t="s">
        <v>2457</v>
      </c>
      <c r="D3319" s="14">
        <v>44324</v>
      </c>
      <c r="E3319" s="14">
        <v>44327</v>
      </c>
      <c r="F3319" s="27" t="s">
        <v>3908</v>
      </c>
      <c r="G3319" s="28">
        <v>-10868</v>
      </c>
      <c r="H3319" s="29">
        <v>-30436</v>
      </c>
      <c r="I3319" s="29">
        <v>1</v>
      </c>
      <c r="J3319" s="30">
        <v>2021</v>
      </c>
      <c r="K3319" s="30">
        <v>2021</v>
      </c>
      <c r="L3319" s="31" t="s">
        <v>2250</v>
      </c>
      <c r="M3319" s="32" t="str">
        <f>IF(_xlfn.XLOOKUP(C3319,'Raw Data_OS_22'!$C$5:$C$4516,'Raw Data_OS_22'!$G$5:$G$4516,"New_Claim/ Reopening")= "New_Claim/ Reopening","New_Claim/ Reopening","Old_Claim")</f>
        <v>Old_Claim</v>
      </c>
      <c r="N3319" s="18" t="str">
        <f>IF(M3319=$N$2,IF(J3319=$N$1,"E1","D"),_xlfn.XLOOKUP(C3319,'Raw Data_OS_22'!$C$5:$C$4516,'Raw Data_OS_22'!$O$5:$O$4516))</f>
        <v>B1</v>
      </c>
    </row>
    <row r="3320" spans="3:14" x14ac:dyDescent="0.35">
      <c r="C3320" s="26" t="s">
        <v>7399</v>
      </c>
      <c r="D3320" s="14">
        <v>44968</v>
      </c>
      <c r="E3320" s="14">
        <v>44986</v>
      </c>
      <c r="F3320" s="27" t="s">
        <v>3910</v>
      </c>
      <c r="G3320" s="28">
        <v>20000</v>
      </c>
      <c r="H3320" s="29">
        <v>0</v>
      </c>
      <c r="I3320" s="29">
        <v>1</v>
      </c>
      <c r="J3320" s="30">
        <v>2023</v>
      </c>
      <c r="K3320" s="30">
        <v>2023</v>
      </c>
      <c r="L3320" s="31" t="s">
        <v>7201</v>
      </c>
      <c r="M3320" s="32" t="str">
        <f>IF(_xlfn.XLOOKUP(C3320,'Raw Data_OS_22'!$C$5:$C$4516,'Raw Data_OS_22'!$G$5:$G$4516,"New_Claim/ Reopening")= "New_Claim/ Reopening","New_Claim/ Reopening","Old_Claim")</f>
        <v>New_Claim/ Reopening</v>
      </c>
      <c r="N3320" s="18" t="str">
        <f>IF(M3320=$N$2,IF(J3320=$N$1,"E1","D"),_xlfn.XLOOKUP(C3320,'Raw Data_OS_22'!$C$5:$C$4516,'Raw Data_OS_22'!$O$5:$O$4516))</f>
        <v>E1</v>
      </c>
    </row>
    <row r="3321" spans="3:14" x14ac:dyDescent="0.35">
      <c r="C3321" s="26" t="s">
        <v>7400</v>
      </c>
      <c r="D3321" s="14">
        <v>44993</v>
      </c>
      <c r="E3321" s="14">
        <v>44994</v>
      </c>
      <c r="F3321" s="27" t="s">
        <v>3908</v>
      </c>
      <c r="G3321" s="28">
        <v>20000</v>
      </c>
      <c r="H3321" s="29">
        <v>0</v>
      </c>
      <c r="I3321" s="29">
        <v>1</v>
      </c>
      <c r="J3321" s="30">
        <v>2023</v>
      </c>
      <c r="K3321" s="30">
        <v>2023</v>
      </c>
      <c r="L3321" s="31" t="s">
        <v>7201</v>
      </c>
      <c r="M3321" s="32" t="str">
        <f>IF(_xlfn.XLOOKUP(C3321,'Raw Data_OS_22'!$C$5:$C$4516,'Raw Data_OS_22'!$G$5:$G$4516,"New_Claim/ Reopening")= "New_Claim/ Reopening","New_Claim/ Reopening","Old_Claim")</f>
        <v>New_Claim/ Reopening</v>
      </c>
      <c r="N3321" s="18" t="str">
        <f>IF(M3321=$N$2,IF(J3321=$N$1,"E1","D"),_xlfn.XLOOKUP(C3321,'Raw Data_OS_22'!$C$5:$C$4516,'Raw Data_OS_22'!$O$5:$O$4516))</f>
        <v>E1</v>
      </c>
    </row>
    <row r="3322" spans="3:14" x14ac:dyDescent="0.35">
      <c r="C3322" s="26" t="s">
        <v>7401</v>
      </c>
      <c r="D3322" s="14">
        <v>44967</v>
      </c>
      <c r="E3322" s="14">
        <v>44970</v>
      </c>
      <c r="F3322" s="27" t="s">
        <v>3910</v>
      </c>
      <c r="G3322" s="28">
        <v>20000</v>
      </c>
      <c r="H3322" s="29">
        <v>0</v>
      </c>
      <c r="I3322" s="29">
        <v>1</v>
      </c>
      <c r="J3322" s="30">
        <v>2023</v>
      </c>
      <c r="K3322" s="30">
        <v>2023</v>
      </c>
      <c r="L3322" s="31" t="s">
        <v>7201</v>
      </c>
      <c r="M3322" s="32" t="str">
        <f>IF(_xlfn.XLOOKUP(C3322,'Raw Data_OS_22'!$C$5:$C$4516,'Raw Data_OS_22'!$G$5:$G$4516,"New_Claim/ Reopening")= "New_Claim/ Reopening","New_Claim/ Reopening","Old_Claim")</f>
        <v>New_Claim/ Reopening</v>
      </c>
      <c r="N3322" s="18" t="str">
        <f>IF(M3322=$N$2,IF(J3322=$N$1,"E1","D"),_xlfn.XLOOKUP(C3322,'Raw Data_OS_22'!$C$5:$C$4516,'Raw Data_OS_22'!$O$5:$O$4516))</f>
        <v>E1</v>
      </c>
    </row>
    <row r="3323" spans="3:14" x14ac:dyDescent="0.35">
      <c r="C3323" s="26" t="s">
        <v>7402</v>
      </c>
      <c r="D3323" s="14">
        <v>44798</v>
      </c>
      <c r="E3323" s="14">
        <v>44799</v>
      </c>
      <c r="F3323" s="27" t="s">
        <v>658</v>
      </c>
      <c r="G3323" s="28">
        <v>20000</v>
      </c>
      <c r="H3323" s="29">
        <v>0</v>
      </c>
      <c r="I3323" s="29">
        <v>1</v>
      </c>
      <c r="J3323" s="30">
        <v>2022</v>
      </c>
      <c r="K3323" s="30">
        <v>2022</v>
      </c>
      <c r="L3323" s="31" t="s">
        <v>6643</v>
      </c>
      <c r="M3323" s="32" t="str">
        <f>IF(_xlfn.XLOOKUP(C3323,'Raw Data_OS_22'!$C$5:$C$4516,'Raw Data_OS_22'!$G$5:$G$4516,"New_Claim/ Reopening")= "New_Claim/ Reopening","New_Claim/ Reopening","Old_Claim")</f>
        <v>New_Claim/ Reopening</v>
      </c>
      <c r="N3323" s="18" t="str">
        <f>IF(M3323=$N$2,IF(J3323=$N$1,"E1","D"),_xlfn.XLOOKUP(C3323,'Raw Data_OS_22'!$C$5:$C$4516,'Raw Data_OS_22'!$O$5:$O$4516))</f>
        <v>D</v>
      </c>
    </row>
    <row r="3324" spans="3:14" x14ac:dyDescent="0.35">
      <c r="C3324" s="26" t="s">
        <v>7403</v>
      </c>
      <c r="D3324" s="14">
        <v>45053</v>
      </c>
      <c r="E3324" s="14">
        <v>45056</v>
      </c>
      <c r="F3324" s="27" t="s">
        <v>3908</v>
      </c>
      <c r="G3324" s="28">
        <v>20000</v>
      </c>
      <c r="H3324" s="29">
        <v>0</v>
      </c>
      <c r="I3324" s="29">
        <v>1</v>
      </c>
      <c r="J3324" s="30">
        <v>2023</v>
      </c>
      <c r="K3324" s="30">
        <v>2023</v>
      </c>
      <c r="L3324" s="31" t="s">
        <v>7246</v>
      </c>
      <c r="M3324" s="32" t="str">
        <f>IF(_xlfn.XLOOKUP(C3324,'Raw Data_OS_22'!$C$5:$C$4516,'Raw Data_OS_22'!$G$5:$G$4516,"New_Claim/ Reopening")= "New_Claim/ Reopening","New_Claim/ Reopening","Old_Claim")</f>
        <v>New_Claim/ Reopening</v>
      </c>
      <c r="N3324" s="18" t="str">
        <f>IF(M3324=$N$2,IF(J3324=$N$1,"E1","D"),_xlfn.XLOOKUP(C3324,'Raw Data_OS_22'!$C$5:$C$4516,'Raw Data_OS_22'!$O$5:$O$4516))</f>
        <v>E1</v>
      </c>
    </row>
    <row r="3325" spans="3:14" x14ac:dyDescent="0.35">
      <c r="C3325" s="26" t="s">
        <v>7404</v>
      </c>
      <c r="D3325" s="14">
        <v>45042</v>
      </c>
      <c r="E3325" s="14">
        <v>45056</v>
      </c>
      <c r="F3325" s="27" t="s">
        <v>3910</v>
      </c>
      <c r="G3325" s="28">
        <v>20000</v>
      </c>
      <c r="H3325" s="29">
        <v>0</v>
      </c>
      <c r="I3325" s="29">
        <v>1</v>
      </c>
      <c r="J3325" s="30">
        <v>2023</v>
      </c>
      <c r="K3325" s="30">
        <v>2023</v>
      </c>
      <c r="L3325" s="31" t="s">
        <v>7246</v>
      </c>
      <c r="M3325" s="32" t="str">
        <f>IF(_xlfn.XLOOKUP(C3325,'Raw Data_OS_22'!$C$5:$C$4516,'Raw Data_OS_22'!$G$5:$G$4516,"New_Claim/ Reopening")= "New_Claim/ Reopening","New_Claim/ Reopening","Old_Claim")</f>
        <v>New_Claim/ Reopening</v>
      </c>
      <c r="N3325" s="18" t="str">
        <f>IF(M3325=$N$2,IF(J3325=$N$1,"E1","D"),_xlfn.XLOOKUP(C3325,'Raw Data_OS_22'!$C$5:$C$4516,'Raw Data_OS_22'!$O$5:$O$4516))</f>
        <v>E1</v>
      </c>
    </row>
    <row r="3326" spans="3:14" x14ac:dyDescent="0.35">
      <c r="C3326" s="26" t="s">
        <v>7405</v>
      </c>
      <c r="D3326" s="14">
        <v>45150</v>
      </c>
      <c r="E3326" s="14">
        <v>45161</v>
      </c>
      <c r="F3326" s="27" t="s">
        <v>4263</v>
      </c>
      <c r="G3326" s="28">
        <v>100000</v>
      </c>
      <c r="H3326" s="29">
        <v>80000</v>
      </c>
      <c r="I3326" s="29">
        <v>1</v>
      </c>
      <c r="J3326" s="30">
        <v>2023</v>
      </c>
      <c r="K3326" s="30">
        <v>2023</v>
      </c>
      <c r="L3326" s="31" t="s">
        <v>7210</v>
      </c>
      <c r="M3326" s="32" t="str">
        <f>IF(_xlfn.XLOOKUP(C3326,'Raw Data_OS_22'!$C$5:$C$4516,'Raw Data_OS_22'!$G$5:$G$4516,"New_Claim/ Reopening")= "New_Claim/ Reopening","New_Claim/ Reopening","Old_Claim")</f>
        <v>New_Claim/ Reopening</v>
      </c>
      <c r="N3326" s="18" t="str">
        <f>IF(M3326=$N$2,IF(J3326=$N$1,"E1","D"),_xlfn.XLOOKUP(C3326,'Raw Data_OS_22'!$C$5:$C$4516,'Raw Data_OS_22'!$O$5:$O$4516))</f>
        <v>E1</v>
      </c>
    </row>
    <row r="3327" spans="3:14" x14ac:dyDescent="0.35">
      <c r="C3327" s="26" t="s">
        <v>404</v>
      </c>
      <c r="D3327" s="14">
        <v>44126</v>
      </c>
      <c r="E3327" s="14">
        <v>44126</v>
      </c>
      <c r="F3327" s="27" t="s">
        <v>3910</v>
      </c>
      <c r="G3327" s="28">
        <v>21761</v>
      </c>
      <c r="H3327" s="29">
        <v>1509</v>
      </c>
      <c r="I3327" s="29">
        <v>1</v>
      </c>
      <c r="J3327" s="30">
        <v>2020</v>
      </c>
      <c r="K3327" s="30">
        <v>2020</v>
      </c>
      <c r="L3327" s="31" t="s">
        <v>11</v>
      </c>
      <c r="M3327" s="32" t="str">
        <f>IF(_xlfn.XLOOKUP(C3327,'Raw Data_OS_22'!$C$5:$C$4516,'Raw Data_OS_22'!$G$5:$G$4516,"New_Claim/ Reopening")= "New_Claim/ Reopening","New_Claim/ Reopening","Old_Claim")</f>
        <v>Old_Claim</v>
      </c>
      <c r="N3327" s="18" t="str">
        <f>IF(M3327=$N$2,IF(J3327=$N$1,"E1","D"),_xlfn.XLOOKUP(C3327,'Raw Data_OS_22'!$C$5:$C$4516,'Raw Data_OS_22'!$O$5:$O$4516))</f>
        <v>B1</v>
      </c>
    </row>
    <row r="3328" spans="3:14" x14ac:dyDescent="0.35">
      <c r="C3328" s="26" t="s">
        <v>6323</v>
      </c>
      <c r="D3328" s="14">
        <v>44488</v>
      </c>
      <c r="E3328" s="14">
        <v>44488</v>
      </c>
      <c r="F3328" s="27" t="s">
        <v>4248</v>
      </c>
      <c r="G3328" s="28">
        <v>29300</v>
      </c>
      <c r="H3328" s="29">
        <v>8365.4532476802997</v>
      </c>
      <c r="I3328" s="29">
        <v>1</v>
      </c>
      <c r="J3328" s="30">
        <v>2021</v>
      </c>
      <c r="K3328" s="30">
        <v>2021</v>
      </c>
      <c r="L3328" s="31" t="s">
        <v>3138</v>
      </c>
      <c r="M3328" s="32" t="str">
        <f>IF(_xlfn.XLOOKUP(C3328,'Raw Data_OS_22'!$C$5:$C$4516,'Raw Data_OS_22'!$G$5:$G$4516,"New_Claim/ Reopening")= "New_Claim/ Reopening","New_Claim/ Reopening","Old_Claim")</f>
        <v>Old_Claim</v>
      </c>
      <c r="N3328" s="18" t="str">
        <f>IF(M3328=$N$2,IF(J3328=$N$1,"E1","D"),_xlfn.XLOOKUP(C3328,'Raw Data_OS_22'!$C$5:$C$4516,'Raw Data_OS_22'!$O$5:$O$4516))</f>
        <v>B1</v>
      </c>
    </row>
    <row r="3329" spans="3:14" x14ac:dyDescent="0.35">
      <c r="C3329" s="26" t="s">
        <v>7406</v>
      </c>
      <c r="D3329" s="14">
        <v>44992</v>
      </c>
      <c r="E3329" s="14">
        <v>44998</v>
      </c>
      <c r="F3329" s="27" t="s">
        <v>3910</v>
      </c>
      <c r="G3329" s="28">
        <v>21500</v>
      </c>
      <c r="H3329" s="29">
        <v>0</v>
      </c>
      <c r="I3329" s="29">
        <v>1</v>
      </c>
      <c r="J3329" s="30">
        <v>2023</v>
      </c>
      <c r="K3329" s="30">
        <v>2023</v>
      </c>
      <c r="L3329" s="31" t="s">
        <v>7201</v>
      </c>
      <c r="M3329" s="32" t="str">
        <f>IF(_xlfn.XLOOKUP(C3329,'Raw Data_OS_22'!$C$5:$C$4516,'Raw Data_OS_22'!$G$5:$G$4516,"New_Claim/ Reopening")= "New_Claim/ Reopening","New_Claim/ Reopening","Old_Claim")</f>
        <v>New_Claim/ Reopening</v>
      </c>
      <c r="N3329" s="18" t="str">
        <f>IF(M3329=$N$2,IF(J3329=$N$1,"E1","D"),_xlfn.XLOOKUP(C3329,'Raw Data_OS_22'!$C$5:$C$4516,'Raw Data_OS_22'!$O$5:$O$4516))</f>
        <v>E1</v>
      </c>
    </row>
    <row r="3330" spans="3:14" x14ac:dyDescent="0.35">
      <c r="C3330" s="26" t="s">
        <v>1012</v>
      </c>
      <c r="D3330" s="14">
        <v>44076</v>
      </c>
      <c r="E3330" s="14">
        <v>44076</v>
      </c>
      <c r="F3330" s="27" t="s">
        <v>3910</v>
      </c>
      <c r="G3330" s="28">
        <v>31050</v>
      </c>
      <c r="H3330" s="29">
        <v>8550</v>
      </c>
      <c r="I3330" s="29">
        <v>1</v>
      </c>
      <c r="J3330" s="30">
        <v>2020</v>
      </c>
      <c r="K3330" s="30">
        <v>2020</v>
      </c>
      <c r="L3330" s="31" t="s">
        <v>35</v>
      </c>
      <c r="M3330" s="32" t="str">
        <f>IF(_xlfn.XLOOKUP(C3330,'Raw Data_OS_22'!$C$5:$C$4516,'Raw Data_OS_22'!$G$5:$G$4516,"New_Claim/ Reopening")= "New_Claim/ Reopening","New_Claim/ Reopening","Old_Claim")</f>
        <v>Old_Claim</v>
      </c>
      <c r="N3330" s="18" t="str">
        <f>IF(M3330=$N$2,IF(J3330=$N$1,"E1","D"),_xlfn.XLOOKUP(C3330,'Raw Data_OS_22'!$C$5:$C$4516,'Raw Data_OS_22'!$O$5:$O$4516))</f>
        <v>B1</v>
      </c>
    </row>
    <row r="3331" spans="3:14" x14ac:dyDescent="0.35">
      <c r="C3331" s="26" t="s">
        <v>1237</v>
      </c>
      <c r="D3331" s="14">
        <v>41840</v>
      </c>
      <c r="E3331" s="14">
        <v>41870</v>
      </c>
      <c r="F3331" s="27" t="s">
        <v>3910</v>
      </c>
      <c r="G3331" s="28">
        <v>200000</v>
      </c>
      <c r="H3331" s="29">
        <v>177140</v>
      </c>
      <c r="I3331" s="29">
        <v>1</v>
      </c>
      <c r="J3331" s="30">
        <v>2014</v>
      </c>
      <c r="K3331" s="30">
        <v>2014</v>
      </c>
      <c r="L3331" s="31" t="s">
        <v>1238</v>
      </c>
      <c r="M3331" s="32" t="str">
        <f>IF(_xlfn.XLOOKUP(C3331,'Raw Data_OS_22'!$C$5:$C$4516,'Raw Data_OS_22'!$G$5:$G$4516,"New_Claim/ Reopening")= "New_Claim/ Reopening","New_Claim/ Reopening","Old_Claim")</f>
        <v>Old_Claim</v>
      </c>
      <c r="N3331" s="18" t="str">
        <f>IF(M3331=$N$2,IF(J3331=$N$1,"E1","D"),_xlfn.XLOOKUP(C3331,'Raw Data_OS_22'!$C$5:$C$4516,'Raw Data_OS_22'!$O$5:$O$4516))</f>
        <v>A</v>
      </c>
    </row>
    <row r="3332" spans="3:14" x14ac:dyDescent="0.35">
      <c r="C3332" s="26" t="s">
        <v>103</v>
      </c>
      <c r="D3332" s="14">
        <v>44108</v>
      </c>
      <c r="E3332" s="14">
        <v>44111</v>
      </c>
      <c r="F3332" s="27" t="s">
        <v>3910</v>
      </c>
      <c r="G3332" s="28">
        <v>0</v>
      </c>
      <c r="H3332" s="29">
        <v>-23730</v>
      </c>
      <c r="I3332" s="29">
        <v>1</v>
      </c>
      <c r="J3332" s="30">
        <v>2020</v>
      </c>
      <c r="K3332" s="30">
        <v>2020</v>
      </c>
      <c r="L3332" s="31" t="s">
        <v>11</v>
      </c>
      <c r="M3332" s="32" t="str">
        <f>IF(_xlfn.XLOOKUP(C3332,'Raw Data_OS_22'!$C$5:$C$4516,'Raw Data_OS_22'!$G$5:$G$4516,"New_Claim/ Reopening")= "New_Claim/ Reopening","New_Claim/ Reopening","Old_Claim")</f>
        <v>Old_Claim</v>
      </c>
      <c r="N3332" s="18" t="str">
        <f>IF(M3332=$N$2,IF(J3332=$N$1,"E1","D"),_xlfn.XLOOKUP(C3332,'Raw Data_OS_22'!$C$5:$C$4516,'Raw Data_OS_22'!$O$5:$O$4516))</f>
        <v>B1</v>
      </c>
    </row>
    <row r="3333" spans="3:14" x14ac:dyDescent="0.35">
      <c r="C3333" s="26" t="s">
        <v>2821</v>
      </c>
      <c r="D3333" s="14">
        <v>34365</v>
      </c>
      <c r="E3333" s="14">
        <v>34409</v>
      </c>
      <c r="F3333" s="27" t="s">
        <v>3908</v>
      </c>
      <c r="G3333" s="28">
        <v>10000</v>
      </c>
      <c r="H3333" s="29">
        <v>-15000</v>
      </c>
      <c r="I3333" s="29">
        <v>1</v>
      </c>
      <c r="J3333" s="30">
        <v>1994</v>
      </c>
      <c r="K3333" s="30">
        <v>1994</v>
      </c>
      <c r="L3333" s="31" t="s">
        <v>2822</v>
      </c>
      <c r="M3333" s="32" t="str">
        <f>IF(_xlfn.XLOOKUP(C3333,'Raw Data_OS_22'!$C$5:$C$4516,'Raw Data_OS_22'!$G$5:$G$4516,"New_Claim/ Reopening")= "New_Claim/ Reopening","New_Claim/ Reopening","Old_Claim")</f>
        <v>Old_Claim</v>
      </c>
      <c r="N3333" s="18" t="str">
        <f>IF(M3333=$N$2,IF(J3333=$N$1,"E1","D"),_xlfn.XLOOKUP(C3333,'Raw Data_OS_22'!$C$5:$C$4516,'Raw Data_OS_22'!$O$5:$O$4516))</f>
        <v>B1</v>
      </c>
    </row>
    <row r="3334" spans="3:14" x14ac:dyDescent="0.35">
      <c r="C3334" s="26" t="s">
        <v>2096</v>
      </c>
      <c r="D3334" s="14">
        <v>44083</v>
      </c>
      <c r="E3334" s="14">
        <v>44084</v>
      </c>
      <c r="F3334" s="27" t="s">
        <v>4248</v>
      </c>
      <c r="G3334" s="28">
        <v>29070</v>
      </c>
      <c r="H3334" s="29">
        <v>3735.4949999999999</v>
      </c>
      <c r="I3334" s="29">
        <v>1</v>
      </c>
      <c r="J3334" s="30">
        <v>2020</v>
      </c>
      <c r="K3334" s="30">
        <v>2020</v>
      </c>
      <c r="L3334" s="31" t="s">
        <v>35</v>
      </c>
      <c r="M3334" s="32" t="str">
        <f>IF(_xlfn.XLOOKUP(C3334,'Raw Data_OS_22'!$C$5:$C$4516,'Raw Data_OS_22'!$G$5:$G$4516,"New_Claim/ Reopening")= "New_Claim/ Reopening","New_Claim/ Reopening","Old_Claim")</f>
        <v>Old_Claim</v>
      </c>
      <c r="N3334" s="18" t="str">
        <f>IF(M3334=$N$2,IF(J3334=$N$1,"E1","D"),_xlfn.XLOOKUP(C3334,'Raw Data_OS_22'!$C$5:$C$4516,'Raw Data_OS_22'!$O$5:$O$4516))</f>
        <v>B1</v>
      </c>
    </row>
    <row r="3335" spans="3:14" x14ac:dyDescent="0.35">
      <c r="C3335" s="26" t="s">
        <v>3777</v>
      </c>
      <c r="D3335" s="14">
        <v>44408</v>
      </c>
      <c r="E3335" s="14">
        <v>44515</v>
      </c>
      <c r="F3335" s="27" t="s">
        <v>3908</v>
      </c>
      <c r="G3335" s="28">
        <v>600000</v>
      </c>
      <c r="H3335" s="29">
        <v>573898.19999999995</v>
      </c>
      <c r="I3335" s="29">
        <v>1</v>
      </c>
      <c r="J3335" s="30">
        <v>2021</v>
      </c>
      <c r="K3335" s="30">
        <v>2021</v>
      </c>
      <c r="L3335" s="31" t="s">
        <v>3073</v>
      </c>
      <c r="M3335" s="32" t="str">
        <f>IF(_xlfn.XLOOKUP(C3335,'Raw Data_OS_22'!$C$5:$C$4516,'Raw Data_OS_22'!$G$5:$G$4516,"New_Claim/ Reopening")= "New_Claim/ Reopening","New_Claim/ Reopening","Old_Claim")</f>
        <v>Old_Claim</v>
      </c>
      <c r="N3335" s="18" t="str">
        <f>IF(M3335=$N$2,IF(J3335=$N$1,"E1","D"),_xlfn.XLOOKUP(C3335,'Raw Data_OS_22'!$C$5:$C$4516,'Raw Data_OS_22'!$O$5:$O$4516))</f>
        <v>B1</v>
      </c>
    </row>
    <row r="3336" spans="3:14" x14ac:dyDescent="0.35">
      <c r="C3336" s="26" t="s">
        <v>1770</v>
      </c>
      <c r="D3336" s="14">
        <v>42545</v>
      </c>
      <c r="E3336" s="14">
        <v>42571</v>
      </c>
      <c r="F3336" s="27" t="s">
        <v>4195</v>
      </c>
      <c r="G3336" s="28">
        <v>60000</v>
      </c>
      <c r="H3336" s="29">
        <v>33336</v>
      </c>
      <c r="I3336" s="29">
        <v>1</v>
      </c>
      <c r="J3336" s="30">
        <v>2016</v>
      </c>
      <c r="K3336" s="30">
        <v>2016</v>
      </c>
      <c r="L3336" s="31" t="s">
        <v>1485</v>
      </c>
      <c r="M3336" s="32" t="str">
        <f>IF(_xlfn.XLOOKUP(C3336,'Raw Data_OS_22'!$C$5:$C$4516,'Raw Data_OS_22'!$G$5:$G$4516,"New_Claim/ Reopening")= "New_Claim/ Reopening","New_Claim/ Reopening","Old_Claim")</f>
        <v>Old_Claim</v>
      </c>
      <c r="N3336" s="18" t="str">
        <f>IF(M3336=$N$2,IF(J3336=$N$1,"E1","D"),_xlfn.XLOOKUP(C3336,'Raw Data_OS_22'!$C$5:$C$4516,'Raw Data_OS_22'!$O$5:$O$4516))</f>
        <v>A</v>
      </c>
    </row>
    <row r="3337" spans="3:14" x14ac:dyDescent="0.35">
      <c r="C3337" s="26" t="s">
        <v>1411</v>
      </c>
      <c r="D3337" s="14">
        <v>44254</v>
      </c>
      <c r="E3337" s="14">
        <v>44256</v>
      </c>
      <c r="F3337" s="27" t="s">
        <v>3908</v>
      </c>
      <c r="G3337" s="28">
        <v>26960</v>
      </c>
      <c r="H3337" s="29">
        <v>0</v>
      </c>
      <c r="I3337" s="29">
        <v>1</v>
      </c>
      <c r="J3337" s="30">
        <v>2021</v>
      </c>
      <c r="K3337" s="30">
        <v>2021</v>
      </c>
      <c r="L3337" s="31" t="s">
        <v>21</v>
      </c>
      <c r="M3337" s="32" t="str">
        <f>IF(_xlfn.XLOOKUP(C3337,'Raw Data_OS_22'!$C$5:$C$4516,'Raw Data_OS_22'!$G$5:$G$4516,"New_Claim/ Reopening")= "New_Claim/ Reopening","New_Claim/ Reopening","Old_Claim")</f>
        <v>Old_Claim</v>
      </c>
      <c r="N3337" s="18" t="str">
        <f>IF(M3337=$N$2,IF(J3337=$N$1,"E1","D"),_xlfn.XLOOKUP(C3337,'Raw Data_OS_22'!$C$5:$C$4516,'Raw Data_OS_22'!$O$5:$O$4516))</f>
        <v>B1</v>
      </c>
    </row>
    <row r="3338" spans="3:14" x14ac:dyDescent="0.35">
      <c r="C3338" s="26" t="s">
        <v>1789</v>
      </c>
      <c r="D3338" s="14">
        <v>42666</v>
      </c>
      <c r="E3338" s="14">
        <v>42671</v>
      </c>
      <c r="F3338" s="27" t="s">
        <v>3908</v>
      </c>
      <c r="G3338" s="28">
        <v>1738948</v>
      </c>
      <c r="H3338" s="29">
        <v>1711052</v>
      </c>
      <c r="I3338" s="29">
        <v>1</v>
      </c>
      <c r="J3338" s="30">
        <v>2016</v>
      </c>
      <c r="K3338" s="30">
        <v>2016</v>
      </c>
      <c r="L3338" s="31" t="s">
        <v>1491</v>
      </c>
      <c r="M3338" s="32" t="str">
        <f>IF(_xlfn.XLOOKUP(C3338,'Raw Data_OS_22'!$C$5:$C$4516,'Raw Data_OS_22'!$G$5:$G$4516,"New_Claim/ Reopening")= "New_Claim/ Reopening","New_Claim/ Reopening","Old_Claim")</f>
        <v>Old_Claim</v>
      </c>
      <c r="N3338" s="18" t="str">
        <f>IF(M3338=$N$2,IF(J3338=$N$1,"E1","D"),_xlfn.XLOOKUP(C3338,'Raw Data_OS_22'!$C$5:$C$4516,'Raw Data_OS_22'!$O$5:$O$4516))</f>
        <v>B1</v>
      </c>
    </row>
    <row r="3339" spans="3:14" x14ac:dyDescent="0.35">
      <c r="C3339" s="26" t="s">
        <v>7407</v>
      </c>
      <c r="D3339" s="14">
        <v>44624</v>
      </c>
      <c r="E3339" s="14">
        <v>44959</v>
      </c>
      <c r="F3339" s="27" t="s">
        <v>658</v>
      </c>
      <c r="G3339" s="28">
        <v>78967</v>
      </c>
      <c r="H3339" s="29">
        <v>50000</v>
      </c>
      <c r="I3339" s="29">
        <v>1</v>
      </c>
      <c r="J3339" s="30">
        <v>2022</v>
      </c>
      <c r="K3339" s="30">
        <v>2023</v>
      </c>
      <c r="L3339" s="31" t="s">
        <v>6021</v>
      </c>
      <c r="M3339" s="32" t="str">
        <f>IF(_xlfn.XLOOKUP(C3339,'Raw Data_OS_22'!$C$5:$C$4516,'Raw Data_OS_22'!$G$5:$G$4516,"New_Claim/ Reopening")= "New_Claim/ Reopening","New_Claim/ Reopening","Old_Claim")</f>
        <v>New_Claim/ Reopening</v>
      </c>
      <c r="N3339" s="18" t="str">
        <f>IF(M3339=$N$2,IF(J3339=$N$1,"E1","D"),_xlfn.XLOOKUP(C3339,'Raw Data_OS_22'!$C$5:$C$4516,'Raw Data_OS_22'!$O$5:$O$4516))</f>
        <v>D</v>
      </c>
    </row>
    <row r="3340" spans="3:14" x14ac:dyDescent="0.35">
      <c r="C3340" s="26" t="s">
        <v>7408</v>
      </c>
      <c r="D3340" s="14">
        <v>44975</v>
      </c>
      <c r="E3340" s="14">
        <v>45008</v>
      </c>
      <c r="F3340" s="27" t="s">
        <v>3910</v>
      </c>
      <c r="G3340" s="28">
        <v>29704</v>
      </c>
      <c r="H3340" s="29">
        <v>0</v>
      </c>
      <c r="I3340" s="29">
        <v>1</v>
      </c>
      <c r="J3340" s="30">
        <v>2023</v>
      </c>
      <c r="K3340" s="30">
        <v>2023</v>
      </c>
      <c r="L3340" s="31" t="s">
        <v>7201</v>
      </c>
      <c r="M3340" s="32" t="str">
        <f>IF(_xlfn.XLOOKUP(C3340,'Raw Data_OS_22'!$C$5:$C$4516,'Raw Data_OS_22'!$G$5:$G$4516,"New_Claim/ Reopening")= "New_Claim/ Reopening","New_Claim/ Reopening","Old_Claim")</f>
        <v>New_Claim/ Reopening</v>
      </c>
      <c r="N3340" s="18" t="str">
        <f>IF(M3340=$N$2,IF(J3340=$N$1,"E1","D"),_xlfn.XLOOKUP(C3340,'Raw Data_OS_22'!$C$5:$C$4516,'Raw Data_OS_22'!$O$5:$O$4516))</f>
        <v>E1</v>
      </c>
    </row>
    <row r="3341" spans="3:14" x14ac:dyDescent="0.35">
      <c r="C3341" s="26" t="s">
        <v>2828</v>
      </c>
      <c r="D3341" s="14">
        <v>34431</v>
      </c>
      <c r="E3341" s="14">
        <v>34466</v>
      </c>
      <c r="F3341" s="27" t="s">
        <v>3908</v>
      </c>
      <c r="G3341" s="28">
        <v>0</v>
      </c>
      <c r="H3341" s="29">
        <v>-30000</v>
      </c>
      <c r="I3341" s="29">
        <v>1</v>
      </c>
      <c r="J3341" s="30">
        <v>1994</v>
      </c>
      <c r="K3341" s="30">
        <v>1994</v>
      </c>
      <c r="L3341" s="31" t="s">
        <v>2829</v>
      </c>
      <c r="M3341" s="32" t="str">
        <f>IF(_xlfn.XLOOKUP(C3341,'Raw Data_OS_22'!$C$5:$C$4516,'Raw Data_OS_22'!$G$5:$G$4516,"New_Claim/ Reopening")= "New_Claim/ Reopening","New_Claim/ Reopening","Old_Claim")</f>
        <v>Old_Claim</v>
      </c>
      <c r="N3341" s="18" t="str">
        <f>IF(M3341=$N$2,IF(J3341=$N$1,"E1","D"),_xlfn.XLOOKUP(C3341,'Raw Data_OS_22'!$C$5:$C$4516,'Raw Data_OS_22'!$O$5:$O$4516))</f>
        <v>B1</v>
      </c>
    </row>
    <row r="3342" spans="3:14" x14ac:dyDescent="0.35">
      <c r="C3342" s="26" t="s">
        <v>7409</v>
      </c>
      <c r="D3342" s="14">
        <v>45030</v>
      </c>
      <c r="E3342" s="14">
        <v>45068</v>
      </c>
      <c r="F3342" s="27" t="s">
        <v>3910</v>
      </c>
      <c r="G3342" s="28">
        <v>0</v>
      </c>
      <c r="H3342" s="29">
        <v>-30000</v>
      </c>
      <c r="I3342" s="29">
        <v>1</v>
      </c>
      <c r="J3342" s="30">
        <v>2023</v>
      </c>
      <c r="K3342" s="30">
        <v>2023</v>
      </c>
      <c r="L3342" s="31" t="s">
        <v>7246</v>
      </c>
      <c r="M3342" s="32" t="str">
        <f>IF(_xlfn.XLOOKUP(C3342,'Raw Data_OS_22'!$C$5:$C$4516,'Raw Data_OS_22'!$G$5:$G$4516,"New_Claim/ Reopening")= "New_Claim/ Reopening","New_Claim/ Reopening","Old_Claim")</f>
        <v>New_Claim/ Reopening</v>
      </c>
      <c r="N3342" s="18" t="str">
        <f>IF(M3342=$N$2,IF(J3342=$N$1,"E1","D"),_xlfn.XLOOKUP(C3342,'Raw Data_OS_22'!$C$5:$C$4516,'Raw Data_OS_22'!$O$5:$O$4516))</f>
        <v>E1</v>
      </c>
    </row>
    <row r="3343" spans="3:14" x14ac:dyDescent="0.35">
      <c r="C3343" s="26" t="s">
        <v>6867</v>
      </c>
      <c r="D3343" s="14">
        <v>44668</v>
      </c>
      <c r="E3343" s="14">
        <v>44860</v>
      </c>
      <c r="F3343" s="27" t="s">
        <v>4195</v>
      </c>
      <c r="G3343" s="28">
        <v>34564</v>
      </c>
      <c r="H3343" s="29">
        <v>2764.0612952381998</v>
      </c>
      <c r="I3343" s="29">
        <v>1</v>
      </c>
      <c r="J3343" s="30">
        <v>2022</v>
      </c>
      <c r="K3343" s="30">
        <v>2022</v>
      </c>
      <c r="L3343" s="31" t="s">
        <v>6406</v>
      </c>
      <c r="M3343" s="32" t="str">
        <f>IF(_xlfn.XLOOKUP(C3343,'Raw Data_OS_22'!$C$5:$C$4516,'Raw Data_OS_22'!$G$5:$G$4516,"New_Claim/ Reopening")= "New_Claim/ Reopening","New_Claim/ Reopening","Old_Claim")</f>
        <v>Old_Claim</v>
      </c>
      <c r="N3343" s="18" t="str">
        <f>IF(M3343=$N$2,IF(J3343=$N$1,"E1","D"),_xlfn.XLOOKUP(C3343,'Raw Data_OS_22'!$C$5:$C$4516,'Raw Data_OS_22'!$O$5:$O$4516))</f>
        <v>B1</v>
      </c>
    </row>
    <row r="3344" spans="3:14" x14ac:dyDescent="0.35">
      <c r="C3344" s="26" t="s">
        <v>3496</v>
      </c>
      <c r="D3344" s="14">
        <v>44421</v>
      </c>
      <c r="E3344" s="14">
        <v>44452</v>
      </c>
      <c r="F3344" s="27" t="s">
        <v>4248</v>
      </c>
      <c r="G3344" s="28">
        <v>58348</v>
      </c>
      <c r="H3344" s="29">
        <v>26527.728137613001</v>
      </c>
      <c r="I3344" s="29">
        <v>1</v>
      </c>
      <c r="J3344" s="30">
        <v>2021</v>
      </c>
      <c r="K3344" s="30">
        <v>2021</v>
      </c>
      <c r="L3344" s="31" t="s">
        <v>3073</v>
      </c>
      <c r="M3344" s="32" t="str">
        <f>IF(_xlfn.XLOOKUP(C3344,'Raw Data_OS_22'!$C$5:$C$4516,'Raw Data_OS_22'!$G$5:$G$4516,"New_Claim/ Reopening")= "New_Claim/ Reopening","New_Claim/ Reopening","Old_Claim")</f>
        <v>Old_Claim</v>
      </c>
      <c r="N3344" s="18" t="str">
        <f>IF(M3344=$N$2,IF(J3344=$N$1,"E1","D"),_xlfn.XLOOKUP(C3344,'Raw Data_OS_22'!$C$5:$C$4516,'Raw Data_OS_22'!$O$5:$O$4516))</f>
        <v>B2</v>
      </c>
    </row>
    <row r="3345" spans="3:14" x14ac:dyDescent="0.35">
      <c r="C3345" s="26" t="s">
        <v>1605</v>
      </c>
      <c r="D3345" s="14">
        <v>41061</v>
      </c>
      <c r="E3345" s="14">
        <v>41064</v>
      </c>
      <c r="F3345" s="27" t="s">
        <v>3908</v>
      </c>
      <c r="G3345" s="28">
        <v>324561.40350000001</v>
      </c>
      <c r="H3345" s="29">
        <v>292561.40350000001</v>
      </c>
      <c r="I3345" s="29">
        <v>1</v>
      </c>
      <c r="J3345" s="30">
        <v>2012</v>
      </c>
      <c r="K3345" s="30">
        <v>2012</v>
      </c>
      <c r="L3345" s="31" t="s">
        <v>1604</v>
      </c>
      <c r="M3345" s="32" t="str">
        <f>IF(_xlfn.XLOOKUP(C3345,'Raw Data_OS_22'!$C$5:$C$4516,'Raw Data_OS_22'!$G$5:$G$4516,"New_Claim/ Reopening")= "New_Claim/ Reopening","New_Claim/ Reopening","Old_Claim")</f>
        <v>Old_Claim</v>
      </c>
      <c r="N3345" s="18" t="str">
        <f>IF(M3345=$N$2,IF(J3345=$N$1,"E1","D"),_xlfn.XLOOKUP(C3345,'Raw Data_OS_22'!$C$5:$C$4516,'Raw Data_OS_22'!$O$5:$O$4516))</f>
        <v>A</v>
      </c>
    </row>
    <row r="3346" spans="3:14" x14ac:dyDescent="0.35">
      <c r="C3346" s="26" t="s">
        <v>413</v>
      </c>
      <c r="D3346" s="14">
        <v>44132</v>
      </c>
      <c r="E3346" s="14">
        <v>44132</v>
      </c>
      <c r="F3346" s="27" t="s">
        <v>3910</v>
      </c>
      <c r="G3346" s="28">
        <v>40000</v>
      </c>
      <c r="H3346" s="29">
        <v>7910</v>
      </c>
      <c r="I3346" s="29">
        <v>1</v>
      </c>
      <c r="J3346" s="30">
        <v>2020</v>
      </c>
      <c r="K3346" s="30">
        <v>2020</v>
      </c>
      <c r="L3346" s="31" t="s">
        <v>11</v>
      </c>
      <c r="M3346" s="32" t="str">
        <f>IF(_xlfn.XLOOKUP(C3346,'Raw Data_OS_22'!$C$5:$C$4516,'Raw Data_OS_22'!$G$5:$G$4516,"New_Claim/ Reopening")= "New_Claim/ Reopening","New_Claim/ Reopening","Old_Claim")</f>
        <v>Old_Claim</v>
      </c>
      <c r="N3346" s="18" t="str">
        <f>IF(M3346=$N$2,IF(J3346=$N$1,"E1","D"),_xlfn.XLOOKUP(C3346,'Raw Data_OS_22'!$C$5:$C$4516,'Raw Data_OS_22'!$O$5:$O$4516))</f>
        <v>B2</v>
      </c>
    </row>
    <row r="3347" spans="3:14" x14ac:dyDescent="0.35">
      <c r="C3347" s="26" t="s">
        <v>1378</v>
      </c>
      <c r="D3347" s="14">
        <v>44189</v>
      </c>
      <c r="E3347" s="14">
        <v>44242</v>
      </c>
      <c r="F3347" s="27" t="s">
        <v>3908</v>
      </c>
      <c r="G3347" s="28">
        <v>590000</v>
      </c>
      <c r="H3347" s="29">
        <v>557647.05882000003</v>
      </c>
      <c r="I3347" s="29">
        <v>1</v>
      </c>
      <c r="J3347" s="30">
        <v>2020</v>
      </c>
      <c r="K3347" s="30">
        <v>2021</v>
      </c>
      <c r="L3347" s="31" t="s">
        <v>11</v>
      </c>
      <c r="M3347" s="32" t="str">
        <f>IF(_xlfn.XLOOKUP(C3347,'Raw Data_OS_22'!$C$5:$C$4516,'Raw Data_OS_22'!$G$5:$G$4516,"New_Claim/ Reopening")= "New_Claim/ Reopening","New_Claim/ Reopening","Old_Claim")</f>
        <v>Old_Claim</v>
      </c>
      <c r="N3347" s="18" t="str">
        <f>IF(M3347=$N$2,IF(J3347=$N$1,"E1","D"),_xlfn.XLOOKUP(C3347,'Raw Data_OS_22'!$C$5:$C$4516,'Raw Data_OS_22'!$O$5:$O$4516))</f>
        <v>B1</v>
      </c>
    </row>
    <row r="3348" spans="3:14" x14ac:dyDescent="0.35">
      <c r="C3348" s="26" t="s">
        <v>1845</v>
      </c>
      <c r="D3348" s="14">
        <v>43088</v>
      </c>
      <c r="E3348" s="14">
        <v>43091</v>
      </c>
      <c r="F3348" s="27" t="s">
        <v>3908</v>
      </c>
      <c r="G3348" s="28">
        <v>34000</v>
      </c>
      <c r="H3348" s="29">
        <v>0</v>
      </c>
      <c r="I3348" s="29">
        <v>1</v>
      </c>
      <c r="J3348" s="30">
        <v>2017</v>
      </c>
      <c r="K3348" s="30">
        <v>2017</v>
      </c>
      <c r="L3348" s="31" t="s">
        <v>671</v>
      </c>
      <c r="M3348" s="32" t="str">
        <f>IF(_xlfn.XLOOKUP(C3348,'Raw Data_OS_22'!$C$5:$C$4516,'Raw Data_OS_22'!$G$5:$G$4516,"New_Claim/ Reopening")= "New_Claim/ Reopening","New_Claim/ Reopening","Old_Claim")</f>
        <v>Old_Claim</v>
      </c>
      <c r="N3348" s="18" t="str">
        <f>IF(M3348=$N$2,IF(J3348=$N$1,"E1","D"),_xlfn.XLOOKUP(C3348,'Raw Data_OS_22'!$C$5:$C$4516,'Raw Data_OS_22'!$O$5:$O$4516))</f>
        <v>A</v>
      </c>
    </row>
    <row r="3349" spans="3:14" x14ac:dyDescent="0.35">
      <c r="C3349" s="26" t="s">
        <v>2707</v>
      </c>
      <c r="D3349" s="14">
        <v>38491</v>
      </c>
      <c r="E3349" s="14">
        <v>38495</v>
      </c>
      <c r="F3349" s="27" t="s">
        <v>3908</v>
      </c>
      <c r="G3349" s="28">
        <v>35352</v>
      </c>
      <c r="H3349" s="29">
        <v>0</v>
      </c>
      <c r="I3349" s="29">
        <v>1</v>
      </c>
      <c r="J3349" s="30">
        <v>2005</v>
      </c>
      <c r="K3349" s="30">
        <v>2005</v>
      </c>
      <c r="L3349" s="31" t="s">
        <v>2706</v>
      </c>
      <c r="M3349" s="32" t="str">
        <f>IF(_xlfn.XLOOKUP(C3349,'Raw Data_OS_22'!$C$5:$C$4516,'Raw Data_OS_22'!$G$5:$G$4516,"New_Claim/ Reopening")= "New_Claim/ Reopening","New_Claim/ Reopening","Old_Claim")</f>
        <v>Old_Claim</v>
      </c>
      <c r="N3349" s="18" t="str">
        <f>IF(M3349=$N$2,IF(J3349=$N$1,"E1","D"),_xlfn.XLOOKUP(C3349,'Raw Data_OS_22'!$C$5:$C$4516,'Raw Data_OS_22'!$O$5:$O$4516))</f>
        <v>A</v>
      </c>
    </row>
    <row r="3350" spans="3:14" x14ac:dyDescent="0.35">
      <c r="C3350" s="26" t="s">
        <v>2823</v>
      </c>
      <c r="D3350" s="14">
        <v>34601</v>
      </c>
      <c r="E3350" s="14">
        <v>34604</v>
      </c>
      <c r="F3350" s="27" t="s">
        <v>3910</v>
      </c>
      <c r="G3350" s="28">
        <v>0</v>
      </c>
      <c r="H3350" s="29">
        <v>-37500</v>
      </c>
      <c r="I3350" s="29">
        <v>1</v>
      </c>
      <c r="J3350" s="30">
        <v>1994</v>
      </c>
      <c r="K3350" s="30">
        <v>1994</v>
      </c>
      <c r="L3350" s="31" t="s">
        <v>2824</v>
      </c>
      <c r="M3350" s="32" t="str">
        <f>IF(_xlfn.XLOOKUP(C3350,'Raw Data_OS_22'!$C$5:$C$4516,'Raw Data_OS_22'!$G$5:$G$4516,"New_Claim/ Reopening")= "New_Claim/ Reopening","New_Claim/ Reopening","Old_Claim")</f>
        <v>Old_Claim</v>
      </c>
      <c r="N3350" s="18" t="str">
        <f>IF(M3350=$N$2,IF(J3350=$N$1,"E1","D"),_xlfn.XLOOKUP(C3350,'Raw Data_OS_22'!$C$5:$C$4516,'Raw Data_OS_22'!$O$5:$O$4516))</f>
        <v>B1</v>
      </c>
    </row>
    <row r="3351" spans="3:14" x14ac:dyDescent="0.35">
      <c r="C3351" s="26" t="s">
        <v>2826</v>
      </c>
      <c r="D3351" s="14">
        <v>34536</v>
      </c>
      <c r="E3351" s="14">
        <v>34564</v>
      </c>
      <c r="F3351" s="27" t="s">
        <v>3908</v>
      </c>
      <c r="G3351" s="28">
        <v>90000</v>
      </c>
      <c r="H3351" s="29">
        <v>52500</v>
      </c>
      <c r="I3351" s="29">
        <v>1</v>
      </c>
      <c r="J3351" s="30">
        <v>1994</v>
      </c>
      <c r="K3351" s="30">
        <v>1994</v>
      </c>
      <c r="L3351" s="31" t="s">
        <v>2824</v>
      </c>
      <c r="M3351" s="32" t="str">
        <f>IF(_xlfn.XLOOKUP(C3351,'Raw Data_OS_22'!$C$5:$C$4516,'Raw Data_OS_22'!$G$5:$G$4516,"New_Claim/ Reopening")= "New_Claim/ Reopening","New_Claim/ Reopening","Old_Claim")</f>
        <v>Old_Claim</v>
      </c>
      <c r="N3351" s="18" t="str">
        <f>IF(M3351=$N$2,IF(J3351=$N$1,"E1","D"),_xlfn.XLOOKUP(C3351,'Raw Data_OS_22'!$C$5:$C$4516,'Raw Data_OS_22'!$O$5:$O$4516))</f>
        <v>B1</v>
      </c>
    </row>
    <row r="3352" spans="3:14" x14ac:dyDescent="0.35">
      <c r="C3352" s="26" t="s">
        <v>2230</v>
      </c>
      <c r="D3352" s="14">
        <v>44260</v>
      </c>
      <c r="E3352" s="14">
        <v>44271</v>
      </c>
      <c r="F3352" s="27" t="s">
        <v>3908</v>
      </c>
      <c r="G3352" s="28">
        <v>19500</v>
      </c>
      <c r="H3352" s="29">
        <v>-18634</v>
      </c>
      <c r="I3352" s="29">
        <v>1</v>
      </c>
      <c r="J3352" s="30">
        <v>2021</v>
      </c>
      <c r="K3352" s="30">
        <v>2021</v>
      </c>
      <c r="L3352" s="31" t="s">
        <v>21</v>
      </c>
      <c r="M3352" s="32" t="str">
        <f>IF(_xlfn.XLOOKUP(C3352,'Raw Data_OS_22'!$C$5:$C$4516,'Raw Data_OS_22'!$G$5:$G$4516,"New_Claim/ Reopening")= "New_Claim/ Reopening","New_Claim/ Reopening","Old_Claim")</f>
        <v>Old_Claim</v>
      </c>
      <c r="N3352" s="18" t="str">
        <f>IF(M3352=$N$2,IF(J3352=$N$1,"E1","D"),_xlfn.XLOOKUP(C3352,'Raw Data_OS_22'!$C$5:$C$4516,'Raw Data_OS_22'!$O$5:$O$4516))</f>
        <v>B2</v>
      </c>
    </row>
    <row r="3353" spans="3:14" x14ac:dyDescent="0.35">
      <c r="C3353" s="26" t="s">
        <v>6506</v>
      </c>
      <c r="D3353" s="14">
        <v>44692</v>
      </c>
      <c r="E3353" s="14">
        <v>44693</v>
      </c>
      <c r="F3353" s="27" t="s">
        <v>658</v>
      </c>
      <c r="G3353" s="28">
        <v>50000</v>
      </c>
      <c r="H3353" s="29">
        <v>10000</v>
      </c>
      <c r="I3353" s="29">
        <v>1</v>
      </c>
      <c r="J3353" s="30">
        <v>2022</v>
      </c>
      <c r="K3353" s="30">
        <v>2022</v>
      </c>
      <c r="L3353" s="31" t="s">
        <v>6406</v>
      </c>
      <c r="M3353" s="32" t="str">
        <f>IF(_xlfn.XLOOKUP(C3353,'Raw Data_OS_22'!$C$5:$C$4516,'Raw Data_OS_22'!$G$5:$G$4516,"New_Claim/ Reopening")= "New_Claim/ Reopening","New_Claim/ Reopening","Old_Claim")</f>
        <v>Old_Claim</v>
      </c>
      <c r="N3353" s="18" t="str">
        <f>IF(M3353=$N$2,IF(J3353=$N$1,"E1","D"),_xlfn.XLOOKUP(C3353,'Raw Data_OS_22'!$C$5:$C$4516,'Raw Data_OS_22'!$O$5:$O$4516))</f>
        <v>B1</v>
      </c>
    </row>
    <row r="3354" spans="3:14" x14ac:dyDescent="0.35">
      <c r="C3354" s="26" t="s">
        <v>7410</v>
      </c>
      <c r="D3354" s="14">
        <v>45082</v>
      </c>
      <c r="E3354" s="14">
        <v>45113</v>
      </c>
      <c r="F3354" s="27" t="s">
        <v>4263</v>
      </c>
      <c r="G3354" s="28">
        <v>0</v>
      </c>
      <c r="H3354" s="29">
        <v>-40000</v>
      </c>
      <c r="I3354" s="29">
        <v>1</v>
      </c>
      <c r="J3354" s="30">
        <v>2023</v>
      </c>
      <c r="K3354" s="30">
        <v>2023</v>
      </c>
      <c r="L3354" s="31" t="s">
        <v>7246</v>
      </c>
      <c r="M3354" s="32" t="str">
        <f>IF(_xlfn.XLOOKUP(C3354,'Raw Data_OS_22'!$C$5:$C$4516,'Raw Data_OS_22'!$G$5:$G$4516,"New_Claim/ Reopening")= "New_Claim/ Reopening","New_Claim/ Reopening","Old_Claim")</f>
        <v>New_Claim/ Reopening</v>
      </c>
      <c r="N3354" s="18" t="str">
        <f>IF(M3354=$N$2,IF(J3354=$N$1,"E1","D"),_xlfn.XLOOKUP(C3354,'Raw Data_OS_22'!$C$5:$C$4516,'Raw Data_OS_22'!$O$5:$O$4516))</f>
        <v>E1</v>
      </c>
    </row>
    <row r="3355" spans="3:14" x14ac:dyDescent="0.35">
      <c r="C3355" s="26" t="s">
        <v>1572</v>
      </c>
      <c r="D3355" s="14">
        <v>40602</v>
      </c>
      <c r="E3355" s="14">
        <v>40604</v>
      </c>
      <c r="F3355" s="27" t="s">
        <v>3908</v>
      </c>
      <c r="G3355" s="28">
        <v>0</v>
      </c>
      <c r="H3355" s="29">
        <v>-40102</v>
      </c>
      <c r="I3355" s="29">
        <v>1</v>
      </c>
      <c r="J3355" s="30">
        <v>2011</v>
      </c>
      <c r="K3355" s="30">
        <v>2011</v>
      </c>
      <c r="L3355" s="31" t="s">
        <v>1569</v>
      </c>
      <c r="M3355" s="32" t="str">
        <f>IF(_xlfn.XLOOKUP(C3355,'Raw Data_OS_22'!$C$5:$C$4516,'Raw Data_OS_22'!$G$5:$G$4516,"New_Claim/ Reopening")= "New_Claim/ Reopening","New_Claim/ Reopening","Old_Claim")</f>
        <v>Old_Claim</v>
      </c>
      <c r="N3355" s="18" t="str">
        <f>IF(M3355=$N$2,IF(J3355=$N$1,"E1","D"),_xlfn.XLOOKUP(C3355,'Raw Data_OS_22'!$C$5:$C$4516,'Raw Data_OS_22'!$O$5:$O$4516))</f>
        <v>B1</v>
      </c>
    </row>
    <row r="3356" spans="3:14" x14ac:dyDescent="0.35">
      <c r="C3356" s="26" t="s">
        <v>6865</v>
      </c>
      <c r="D3356" s="14">
        <v>44624</v>
      </c>
      <c r="E3356" s="14">
        <v>44636</v>
      </c>
      <c r="F3356" s="27" t="s">
        <v>4248</v>
      </c>
      <c r="G3356" s="28">
        <v>50000</v>
      </c>
      <c r="H3356" s="29">
        <v>9389.6713615030003</v>
      </c>
      <c r="I3356" s="29">
        <v>1</v>
      </c>
      <c r="J3356" s="30">
        <v>2022</v>
      </c>
      <c r="K3356" s="30">
        <v>2022</v>
      </c>
      <c r="L3356" s="31" t="s">
        <v>6021</v>
      </c>
      <c r="M3356" s="32" t="str">
        <f>IF(_xlfn.XLOOKUP(C3356,'Raw Data_OS_22'!$C$5:$C$4516,'Raw Data_OS_22'!$G$5:$G$4516,"New_Claim/ Reopening")= "New_Claim/ Reopening","New_Claim/ Reopening","Old_Claim")</f>
        <v>Old_Claim</v>
      </c>
      <c r="N3356" s="18" t="str">
        <f>IF(M3356=$N$2,IF(J3356=$N$1,"E1","D"),_xlfn.XLOOKUP(C3356,'Raw Data_OS_22'!$C$5:$C$4516,'Raw Data_OS_22'!$O$5:$O$4516))</f>
        <v>B1</v>
      </c>
    </row>
    <row r="3357" spans="3:14" x14ac:dyDescent="0.35">
      <c r="C3357" s="26" t="s">
        <v>2094</v>
      </c>
      <c r="D3357" s="14">
        <v>44044</v>
      </c>
      <c r="E3357" s="14">
        <v>44046</v>
      </c>
      <c r="F3357" s="27" t="s">
        <v>4248</v>
      </c>
      <c r="G3357" s="28">
        <v>49300</v>
      </c>
      <c r="H3357" s="29">
        <v>8675.1440000000002</v>
      </c>
      <c r="I3357" s="29">
        <v>1</v>
      </c>
      <c r="J3357" s="30">
        <v>2020</v>
      </c>
      <c r="K3357" s="30">
        <v>2020</v>
      </c>
      <c r="L3357" s="31" t="s">
        <v>35</v>
      </c>
      <c r="M3357" s="32" t="str">
        <f>IF(_xlfn.XLOOKUP(C3357,'Raw Data_OS_22'!$C$5:$C$4516,'Raw Data_OS_22'!$G$5:$G$4516,"New_Claim/ Reopening")= "New_Claim/ Reopening","New_Claim/ Reopening","Old_Claim")</f>
        <v>Old_Claim</v>
      </c>
      <c r="N3357" s="18" t="str">
        <f>IF(M3357=$N$2,IF(J3357=$N$1,"E1","D"),_xlfn.XLOOKUP(C3357,'Raw Data_OS_22'!$C$5:$C$4516,'Raw Data_OS_22'!$O$5:$O$4516))</f>
        <v>B1</v>
      </c>
    </row>
    <row r="3358" spans="3:14" x14ac:dyDescent="0.35">
      <c r="C3358" s="26" t="s">
        <v>1056</v>
      </c>
      <c r="D3358" s="14">
        <v>44114</v>
      </c>
      <c r="E3358" s="14">
        <v>44114</v>
      </c>
      <c r="F3358" s="27" t="s">
        <v>3910</v>
      </c>
      <c r="G3358" s="28">
        <v>47310</v>
      </c>
      <c r="H3358" s="29">
        <v>6270</v>
      </c>
      <c r="I3358" s="29">
        <v>1</v>
      </c>
      <c r="J3358" s="30">
        <v>2020</v>
      </c>
      <c r="K3358" s="30">
        <v>2020</v>
      </c>
      <c r="L3358" s="31" t="s">
        <v>11</v>
      </c>
      <c r="M3358" s="32" t="str">
        <f>IF(_xlfn.XLOOKUP(C3358,'Raw Data_OS_22'!$C$5:$C$4516,'Raw Data_OS_22'!$G$5:$G$4516,"New_Claim/ Reopening")= "New_Claim/ Reopening","New_Claim/ Reopening","Old_Claim")</f>
        <v>Old_Claim</v>
      </c>
      <c r="N3358" s="18" t="str">
        <f>IF(M3358=$N$2,IF(J3358=$N$1,"E1","D"),_xlfn.XLOOKUP(C3358,'Raw Data_OS_22'!$C$5:$C$4516,'Raw Data_OS_22'!$O$5:$O$4516))</f>
        <v>B1</v>
      </c>
    </row>
    <row r="3359" spans="3:14" x14ac:dyDescent="0.35">
      <c r="C3359" s="26" t="s">
        <v>6408</v>
      </c>
      <c r="D3359" s="14">
        <v>44533</v>
      </c>
      <c r="E3359" s="14">
        <v>44658</v>
      </c>
      <c r="F3359" s="27" t="s">
        <v>3908</v>
      </c>
      <c r="G3359" s="28">
        <v>100000</v>
      </c>
      <c r="H3359" s="29">
        <v>57692.3</v>
      </c>
      <c r="I3359" s="29">
        <v>1</v>
      </c>
      <c r="J3359" s="30">
        <v>2021</v>
      </c>
      <c r="K3359" s="30">
        <v>2022</v>
      </c>
      <c r="L3359" s="31" t="s">
        <v>3138</v>
      </c>
      <c r="M3359" s="32" t="str">
        <f>IF(_xlfn.XLOOKUP(C3359,'Raw Data_OS_22'!$C$5:$C$4516,'Raw Data_OS_22'!$G$5:$G$4516,"New_Claim/ Reopening")= "New_Claim/ Reopening","New_Claim/ Reopening","Old_Claim")</f>
        <v>Old_Claim</v>
      </c>
      <c r="N3359" s="18" t="str">
        <f>IF(M3359=$N$2,IF(J3359=$N$1,"E1","D"),_xlfn.XLOOKUP(C3359,'Raw Data_OS_22'!$C$5:$C$4516,'Raw Data_OS_22'!$O$5:$O$4516))</f>
        <v>A</v>
      </c>
    </row>
    <row r="3360" spans="3:14" x14ac:dyDescent="0.35">
      <c r="C3360" s="26" t="s">
        <v>7411</v>
      </c>
      <c r="D3360" s="14">
        <v>44182</v>
      </c>
      <c r="E3360" s="14">
        <v>44257</v>
      </c>
      <c r="F3360" s="27" t="s">
        <v>658</v>
      </c>
      <c r="G3360" s="28">
        <v>42461</v>
      </c>
      <c r="H3360" s="29">
        <v>0</v>
      </c>
      <c r="I3360" s="29">
        <v>1</v>
      </c>
      <c r="J3360" s="30">
        <v>2020</v>
      </c>
      <c r="K3360" s="30">
        <v>2021</v>
      </c>
      <c r="L3360" s="31" t="s">
        <v>11</v>
      </c>
      <c r="M3360" s="32" t="str">
        <f>IF(_xlfn.XLOOKUP(C3360,'Raw Data_OS_22'!$C$5:$C$4516,'Raw Data_OS_22'!$G$5:$G$4516,"New_Claim/ Reopening")= "New_Claim/ Reopening","New_Claim/ Reopening","Old_Claim")</f>
        <v>New_Claim/ Reopening</v>
      </c>
      <c r="N3360" s="18" t="str">
        <f>IF(M3360=$N$2,IF(J3360=$N$1,"E1","D"),_xlfn.XLOOKUP(C3360,'Raw Data_OS_22'!$C$5:$C$4516,'Raw Data_OS_22'!$O$5:$O$4516))</f>
        <v>D</v>
      </c>
    </row>
    <row r="3361" spans="3:14" x14ac:dyDescent="0.35">
      <c r="C3361" s="26" t="s">
        <v>806</v>
      </c>
      <c r="D3361" s="14">
        <v>44108</v>
      </c>
      <c r="E3361" s="14">
        <v>44108</v>
      </c>
      <c r="F3361" s="27" t="s">
        <v>3910</v>
      </c>
      <c r="G3361" s="28">
        <v>83200</v>
      </c>
      <c r="H3361" s="29">
        <v>40000</v>
      </c>
      <c r="I3361" s="29">
        <v>1</v>
      </c>
      <c r="J3361" s="30">
        <v>2020</v>
      </c>
      <c r="K3361" s="30">
        <v>2020</v>
      </c>
      <c r="L3361" s="31" t="s">
        <v>11</v>
      </c>
      <c r="M3361" s="32" t="str">
        <f>IF(_xlfn.XLOOKUP(C3361,'Raw Data_OS_22'!$C$5:$C$4516,'Raw Data_OS_22'!$G$5:$G$4516,"New_Claim/ Reopening")= "New_Claim/ Reopening","New_Claim/ Reopening","Old_Claim")</f>
        <v>Old_Claim</v>
      </c>
      <c r="N3361" s="18" t="str">
        <f>IF(M3361=$N$2,IF(J3361=$N$1,"E1","D"),_xlfn.XLOOKUP(C3361,'Raw Data_OS_22'!$C$5:$C$4516,'Raw Data_OS_22'!$O$5:$O$4516))</f>
        <v>B1</v>
      </c>
    </row>
    <row r="3362" spans="3:14" x14ac:dyDescent="0.35">
      <c r="C3362" s="26" t="s">
        <v>1887</v>
      </c>
      <c r="D3362" s="14">
        <v>42649</v>
      </c>
      <c r="E3362" s="14">
        <v>43245</v>
      </c>
      <c r="F3362" s="27" t="s">
        <v>4248</v>
      </c>
      <c r="G3362" s="28">
        <v>46881</v>
      </c>
      <c r="H3362" s="29">
        <v>3459.82</v>
      </c>
      <c r="I3362" s="29">
        <v>1</v>
      </c>
      <c r="J3362" s="30">
        <v>2016</v>
      </c>
      <c r="K3362" s="30">
        <v>2018</v>
      </c>
      <c r="L3362" s="31" t="s">
        <v>1491</v>
      </c>
      <c r="M3362" s="32" t="str">
        <f>IF(_xlfn.XLOOKUP(C3362,'Raw Data_OS_22'!$C$5:$C$4516,'Raw Data_OS_22'!$G$5:$G$4516,"New_Claim/ Reopening")= "New_Claim/ Reopening","New_Claim/ Reopening","Old_Claim")</f>
        <v>Old_Claim</v>
      </c>
      <c r="N3362" s="18" t="str">
        <f>IF(M3362=$N$2,IF(J3362=$N$1,"E1","D"),_xlfn.XLOOKUP(C3362,'Raw Data_OS_22'!$C$5:$C$4516,'Raw Data_OS_22'!$O$5:$O$4516))</f>
        <v>A</v>
      </c>
    </row>
    <row r="3363" spans="3:14" x14ac:dyDescent="0.35">
      <c r="C3363" s="26" t="s">
        <v>7412</v>
      </c>
      <c r="D3363" s="14">
        <v>44323</v>
      </c>
      <c r="E3363" s="14">
        <v>44370</v>
      </c>
      <c r="F3363" s="27" t="s">
        <v>4195</v>
      </c>
      <c r="G3363" s="28">
        <v>48488</v>
      </c>
      <c r="H3363" s="29">
        <v>4317.8482995729</v>
      </c>
      <c r="I3363" s="29">
        <v>1</v>
      </c>
      <c r="J3363" s="30">
        <v>2021</v>
      </c>
      <c r="K3363" s="30">
        <v>2021</v>
      </c>
      <c r="L3363" s="31" t="s">
        <v>2250</v>
      </c>
      <c r="M3363" s="32" t="str">
        <f>IF(_xlfn.XLOOKUP(C3363,'Raw Data_OS_22'!$C$5:$C$4516,'Raw Data_OS_22'!$G$5:$G$4516,"New_Claim/ Reopening")= "New_Claim/ Reopening","New_Claim/ Reopening","Old_Claim")</f>
        <v>New_Claim/ Reopening</v>
      </c>
      <c r="N3363" s="18" t="str">
        <f>IF(M3363=$N$2,IF(J3363=$N$1,"E1","D"),_xlfn.XLOOKUP(C3363,'Raw Data_OS_22'!$C$5:$C$4516,'Raw Data_OS_22'!$O$5:$O$4516))</f>
        <v>D</v>
      </c>
    </row>
    <row r="3364" spans="3:14" x14ac:dyDescent="0.35">
      <c r="C3364" s="26" t="s">
        <v>6055</v>
      </c>
      <c r="D3364" s="14">
        <v>44568</v>
      </c>
      <c r="E3364" s="14">
        <v>44571</v>
      </c>
      <c r="F3364" s="27" t="s">
        <v>3910</v>
      </c>
      <c r="G3364" s="28">
        <v>96000</v>
      </c>
      <c r="H3364" s="29">
        <v>51000</v>
      </c>
      <c r="I3364" s="29">
        <v>1</v>
      </c>
      <c r="J3364" s="30">
        <v>2022</v>
      </c>
      <c r="K3364" s="30">
        <v>2022</v>
      </c>
      <c r="L3364" s="31" t="s">
        <v>6021</v>
      </c>
      <c r="M3364" s="32" t="str">
        <f>IF(_xlfn.XLOOKUP(C3364,'Raw Data_OS_22'!$C$5:$C$4516,'Raw Data_OS_22'!$G$5:$G$4516,"New_Claim/ Reopening")= "New_Claim/ Reopening","New_Claim/ Reopening","Old_Claim")</f>
        <v>Old_Claim</v>
      </c>
      <c r="N3364" s="18" t="str">
        <f>IF(M3364=$N$2,IF(J3364=$N$1,"E1","D"),_xlfn.XLOOKUP(C3364,'Raw Data_OS_22'!$C$5:$C$4516,'Raw Data_OS_22'!$O$5:$O$4516))</f>
        <v>B2</v>
      </c>
    </row>
    <row r="3365" spans="3:14" x14ac:dyDescent="0.35">
      <c r="C3365" s="26" t="s">
        <v>34</v>
      </c>
      <c r="D3365" s="14">
        <v>44066</v>
      </c>
      <c r="E3365" s="14">
        <v>44069</v>
      </c>
      <c r="F3365" s="27" t="s">
        <v>3910</v>
      </c>
      <c r="G3365" s="28">
        <v>55050</v>
      </c>
      <c r="H3365" s="29">
        <v>9500</v>
      </c>
      <c r="I3365" s="29">
        <v>1</v>
      </c>
      <c r="J3365" s="30">
        <v>2020</v>
      </c>
      <c r="K3365" s="30">
        <v>2020</v>
      </c>
      <c r="L3365" s="31" t="s">
        <v>35</v>
      </c>
      <c r="M3365" s="32" t="str">
        <f>IF(_xlfn.XLOOKUP(C3365,'Raw Data_OS_22'!$C$5:$C$4516,'Raw Data_OS_22'!$G$5:$G$4516,"New_Claim/ Reopening")= "New_Claim/ Reopening","New_Claim/ Reopening","Old_Claim")</f>
        <v>Old_Claim</v>
      </c>
      <c r="N3365" s="18" t="str">
        <f>IF(M3365=$N$2,IF(J3365=$N$1,"E1","D"),_xlfn.XLOOKUP(C3365,'Raw Data_OS_22'!$C$5:$C$4516,'Raw Data_OS_22'!$O$5:$O$4516))</f>
        <v>B1</v>
      </c>
    </row>
    <row r="3366" spans="3:14" x14ac:dyDescent="0.35">
      <c r="C3366" s="26" t="s">
        <v>6157</v>
      </c>
      <c r="D3366" s="14">
        <v>44559</v>
      </c>
      <c r="E3366" s="14">
        <v>44581</v>
      </c>
      <c r="F3366" s="27" t="s">
        <v>4195</v>
      </c>
      <c r="G3366" s="28">
        <v>5000</v>
      </c>
      <c r="H3366" s="29">
        <v>-42483.769748662999</v>
      </c>
      <c r="I3366" s="29">
        <v>1</v>
      </c>
      <c r="J3366" s="30">
        <v>2021</v>
      </c>
      <c r="K3366" s="30">
        <v>2022</v>
      </c>
      <c r="L3366" s="31" t="s">
        <v>3138</v>
      </c>
      <c r="M3366" s="32" t="str">
        <f>IF(_xlfn.XLOOKUP(C3366,'Raw Data_OS_22'!$C$5:$C$4516,'Raw Data_OS_22'!$G$5:$G$4516,"New_Claim/ Reopening")= "New_Claim/ Reopening","New_Claim/ Reopening","Old_Claim")</f>
        <v>Old_Claim</v>
      </c>
      <c r="N3366" s="18" t="str">
        <f>IF(M3366=$N$2,IF(J3366=$N$1,"E1","D"),_xlfn.XLOOKUP(C3366,'Raw Data_OS_22'!$C$5:$C$4516,'Raw Data_OS_22'!$O$5:$O$4516))</f>
        <v>B1</v>
      </c>
    </row>
    <row r="3367" spans="3:14" x14ac:dyDescent="0.35">
      <c r="C3367" s="26" t="s">
        <v>101</v>
      </c>
      <c r="D3367" s="14">
        <v>44076</v>
      </c>
      <c r="E3367" s="14">
        <v>44087</v>
      </c>
      <c r="F3367" s="27" t="s">
        <v>3910</v>
      </c>
      <c r="G3367" s="28">
        <v>49421</v>
      </c>
      <c r="H3367" s="29">
        <v>640</v>
      </c>
      <c r="I3367" s="29">
        <v>1</v>
      </c>
      <c r="J3367" s="30">
        <v>2020</v>
      </c>
      <c r="K3367" s="30">
        <v>2020</v>
      </c>
      <c r="L3367" s="31" t="s">
        <v>35</v>
      </c>
      <c r="M3367" s="32" t="str">
        <f>IF(_xlfn.XLOOKUP(C3367,'Raw Data_OS_22'!$C$5:$C$4516,'Raw Data_OS_22'!$G$5:$G$4516,"New_Claim/ Reopening")= "New_Claim/ Reopening","New_Claim/ Reopening","Old_Claim")</f>
        <v>Old_Claim</v>
      </c>
      <c r="N3367" s="18" t="str">
        <f>IF(M3367=$N$2,IF(J3367=$N$1,"E1","D"),_xlfn.XLOOKUP(C3367,'Raw Data_OS_22'!$C$5:$C$4516,'Raw Data_OS_22'!$O$5:$O$4516))</f>
        <v>B1</v>
      </c>
    </row>
    <row r="3368" spans="3:14" x14ac:dyDescent="0.35">
      <c r="C3368" s="26" t="s">
        <v>604</v>
      </c>
      <c r="D3368" s="14">
        <v>44108</v>
      </c>
      <c r="E3368" s="14">
        <v>44111</v>
      </c>
      <c r="F3368" s="27" t="s">
        <v>3910</v>
      </c>
      <c r="G3368" s="28">
        <v>50000</v>
      </c>
      <c r="H3368" s="29">
        <v>1000</v>
      </c>
      <c r="I3368" s="29">
        <v>1</v>
      </c>
      <c r="J3368" s="30">
        <v>2020</v>
      </c>
      <c r="K3368" s="30">
        <v>2020</v>
      </c>
      <c r="L3368" s="31" t="s">
        <v>11</v>
      </c>
      <c r="M3368" s="32" t="str">
        <f>IF(_xlfn.XLOOKUP(C3368,'Raw Data_OS_22'!$C$5:$C$4516,'Raw Data_OS_22'!$G$5:$G$4516,"New_Claim/ Reopening")= "New_Claim/ Reopening","New_Claim/ Reopening","Old_Claim")</f>
        <v>Old_Claim</v>
      </c>
      <c r="N3368" s="18" t="str">
        <f>IF(M3368=$N$2,IF(J3368=$N$1,"E1","D"),_xlfn.XLOOKUP(C3368,'Raw Data_OS_22'!$C$5:$C$4516,'Raw Data_OS_22'!$O$5:$O$4516))</f>
        <v>B1</v>
      </c>
    </row>
    <row r="3369" spans="3:14" x14ac:dyDescent="0.35">
      <c r="C3369" s="26" t="s">
        <v>1936</v>
      </c>
      <c r="D3369" s="14">
        <v>43413</v>
      </c>
      <c r="E3369" s="14">
        <v>43426</v>
      </c>
      <c r="F3369" s="27" t="s">
        <v>4248</v>
      </c>
      <c r="G3369" s="28">
        <v>0</v>
      </c>
      <c r="H3369" s="29">
        <v>-49385</v>
      </c>
      <c r="I3369" s="29">
        <v>1</v>
      </c>
      <c r="J3369" s="30">
        <v>2018</v>
      </c>
      <c r="K3369" s="30">
        <v>2018</v>
      </c>
      <c r="L3369" s="31" t="s">
        <v>684</v>
      </c>
      <c r="M3369" s="32" t="str">
        <f>IF(_xlfn.XLOOKUP(C3369,'Raw Data_OS_22'!$C$5:$C$4516,'Raw Data_OS_22'!$G$5:$G$4516,"New_Claim/ Reopening")= "New_Claim/ Reopening","New_Claim/ Reopening","Old_Claim")</f>
        <v>Old_Claim</v>
      </c>
      <c r="N3369" s="18" t="str">
        <f>IF(M3369=$N$2,IF(J3369=$N$1,"E1","D"),_xlfn.XLOOKUP(C3369,'Raw Data_OS_22'!$C$5:$C$4516,'Raw Data_OS_22'!$O$5:$O$4516))</f>
        <v>B1</v>
      </c>
    </row>
    <row r="3370" spans="3:14" x14ac:dyDescent="0.35">
      <c r="C3370" s="26" t="s">
        <v>3153</v>
      </c>
      <c r="D3370" s="14">
        <v>44330</v>
      </c>
      <c r="E3370" s="14">
        <v>44382</v>
      </c>
      <c r="F3370" s="27" t="s">
        <v>3910</v>
      </c>
      <c r="G3370" s="28">
        <v>-1720</v>
      </c>
      <c r="H3370" s="29">
        <v>-51580</v>
      </c>
      <c r="I3370" s="29">
        <v>1</v>
      </c>
      <c r="J3370" s="30">
        <v>2021</v>
      </c>
      <c r="K3370" s="30">
        <v>2021</v>
      </c>
      <c r="L3370" s="31" t="s">
        <v>2250</v>
      </c>
      <c r="M3370" s="32" t="str">
        <f>IF(_xlfn.XLOOKUP(C3370,'Raw Data_OS_22'!$C$5:$C$4516,'Raw Data_OS_22'!$G$5:$G$4516,"New_Claim/ Reopening")= "New_Claim/ Reopening","New_Claim/ Reopening","Old_Claim")</f>
        <v>Old_Claim</v>
      </c>
      <c r="N3370" s="18" t="str">
        <f>IF(M3370=$N$2,IF(J3370=$N$1,"E1","D"),_xlfn.XLOOKUP(C3370,'Raw Data_OS_22'!$C$5:$C$4516,'Raw Data_OS_22'!$O$5:$O$4516))</f>
        <v>B1</v>
      </c>
    </row>
    <row r="3371" spans="3:14" x14ac:dyDescent="0.35">
      <c r="C3371" s="26" t="s">
        <v>1255</v>
      </c>
      <c r="D3371" s="14">
        <v>43256</v>
      </c>
      <c r="E3371" s="14">
        <v>43263</v>
      </c>
      <c r="F3371" s="27" t="s">
        <v>3910</v>
      </c>
      <c r="G3371" s="28">
        <v>0</v>
      </c>
      <c r="H3371" s="29">
        <v>-50000</v>
      </c>
      <c r="I3371" s="29">
        <v>1</v>
      </c>
      <c r="J3371" s="30">
        <v>2018</v>
      </c>
      <c r="K3371" s="30">
        <v>2018</v>
      </c>
      <c r="L3371" s="31" t="s">
        <v>49</v>
      </c>
      <c r="M3371" s="32" t="str">
        <f>IF(_xlfn.XLOOKUP(C3371,'Raw Data_OS_22'!$C$5:$C$4516,'Raw Data_OS_22'!$G$5:$G$4516,"New_Claim/ Reopening")= "New_Claim/ Reopening","New_Claim/ Reopening","Old_Claim")</f>
        <v>Old_Claim</v>
      </c>
      <c r="N3371" s="18" t="str">
        <f>IF(M3371=$N$2,IF(J3371=$N$1,"E1","D"),_xlfn.XLOOKUP(C3371,'Raw Data_OS_22'!$C$5:$C$4516,'Raw Data_OS_22'!$O$5:$O$4516))</f>
        <v>B1</v>
      </c>
    </row>
    <row r="3372" spans="3:14" x14ac:dyDescent="0.35">
      <c r="C3372" s="26" t="s">
        <v>1897</v>
      </c>
      <c r="D3372" s="14">
        <v>43296</v>
      </c>
      <c r="E3372" s="14">
        <v>43298</v>
      </c>
      <c r="F3372" s="27" t="s">
        <v>3910</v>
      </c>
      <c r="G3372" s="28">
        <v>0</v>
      </c>
      <c r="H3372" s="29">
        <v>-50000</v>
      </c>
      <c r="I3372" s="29">
        <v>1</v>
      </c>
      <c r="J3372" s="30">
        <v>2018</v>
      </c>
      <c r="K3372" s="30">
        <v>2018</v>
      </c>
      <c r="L3372" s="31" t="s">
        <v>1257</v>
      </c>
      <c r="M3372" s="32" t="str">
        <f>IF(_xlfn.XLOOKUP(C3372,'Raw Data_OS_22'!$C$5:$C$4516,'Raw Data_OS_22'!$G$5:$G$4516,"New_Claim/ Reopening")= "New_Claim/ Reopening","New_Claim/ Reopening","Old_Claim")</f>
        <v>Old_Claim</v>
      </c>
      <c r="N3372" s="18" t="str">
        <f>IF(M3372=$N$2,IF(J3372=$N$1,"E1","D"),_xlfn.XLOOKUP(C3372,'Raw Data_OS_22'!$C$5:$C$4516,'Raw Data_OS_22'!$O$5:$O$4516))</f>
        <v>B1</v>
      </c>
    </row>
    <row r="3373" spans="3:14" x14ac:dyDescent="0.35">
      <c r="C3373" s="26" t="s">
        <v>3458</v>
      </c>
      <c r="D3373" s="14">
        <v>44450</v>
      </c>
      <c r="E3373" s="14">
        <v>44455</v>
      </c>
      <c r="F3373" s="27" t="s">
        <v>3908</v>
      </c>
      <c r="G3373" s="28">
        <v>0</v>
      </c>
      <c r="H3373" s="29">
        <v>-50000</v>
      </c>
      <c r="I3373" s="29">
        <v>1</v>
      </c>
      <c r="J3373" s="30">
        <v>2021</v>
      </c>
      <c r="K3373" s="30">
        <v>2021</v>
      </c>
      <c r="L3373" s="31" t="s">
        <v>3073</v>
      </c>
      <c r="M3373" s="32" t="str">
        <f>IF(_xlfn.XLOOKUP(C3373,'Raw Data_OS_22'!$C$5:$C$4516,'Raw Data_OS_22'!$G$5:$G$4516,"New_Claim/ Reopening")= "New_Claim/ Reopening","New_Claim/ Reopening","Old_Claim")</f>
        <v>Old_Claim</v>
      </c>
      <c r="N3373" s="18" t="str">
        <f>IF(M3373=$N$2,IF(J3373=$N$1,"E1","D"),_xlfn.XLOOKUP(C3373,'Raw Data_OS_22'!$C$5:$C$4516,'Raw Data_OS_22'!$O$5:$O$4516))</f>
        <v>B1</v>
      </c>
    </row>
    <row r="3374" spans="3:14" x14ac:dyDescent="0.35">
      <c r="C3374" s="26" t="s">
        <v>6732</v>
      </c>
      <c r="D3374" s="14">
        <v>44756</v>
      </c>
      <c r="E3374" s="14">
        <v>44784</v>
      </c>
      <c r="F3374" s="27" t="s">
        <v>3910</v>
      </c>
      <c r="G3374" s="28">
        <v>150000</v>
      </c>
      <c r="H3374" s="29">
        <v>100000</v>
      </c>
      <c r="I3374" s="29">
        <v>1</v>
      </c>
      <c r="J3374" s="30">
        <v>2022</v>
      </c>
      <c r="K3374" s="30">
        <v>2022</v>
      </c>
      <c r="L3374" s="31" t="s">
        <v>6643</v>
      </c>
      <c r="M3374" s="32" t="str">
        <f>IF(_xlfn.XLOOKUP(C3374,'Raw Data_OS_22'!$C$5:$C$4516,'Raw Data_OS_22'!$G$5:$G$4516,"New_Claim/ Reopening")= "New_Claim/ Reopening","New_Claim/ Reopening","Old_Claim")</f>
        <v>Old_Claim</v>
      </c>
      <c r="N3374" s="18" t="str">
        <f>IF(M3374=$N$2,IF(J3374=$N$1,"E1","D"),_xlfn.XLOOKUP(C3374,'Raw Data_OS_22'!$C$5:$C$4516,'Raw Data_OS_22'!$O$5:$O$4516))</f>
        <v>B1</v>
      </c>
    </row>
    <row r="3375" spans="3:14" x14ac:dyDescent="0.35">
      <c r="C3375" s="26" t="s">
        <v>6738</v>
      </c>
      <c r="D3375" s="14">
        <v>44777</v>
      </c>
      <c r="E3375" s="14">
        <v>44791</v>
      </c>
      <c r="F3375" s="27" t="s">
        <v>3910</v>
      </c>
      <c r="G3375" s="28">
        <v>100000</v>
      </c>
      <c r="H3375" s="29">
        <v>50000</v>
      </c>
      <c r="I3375" s="29">
        <v>1</v>
      </c>
      <c r="J3375" s="30">
        <v>2022</v>
      </c>
      <c r="K3375" s="30">
        <v>2022</v>
      </c>
      <c r="L3375" s="31" t="s">
        <v>6643</v>
      </c>
      <c r="M3375" s="32" t="str">
        <f>IF(_xlfn.XLOOKUP(C3375,'Raw Data_OS_22'!$C$5:$C$4516,'Raw Data_OS_22'!$G$5:$G$4516,"New_Claim/ Reopening")= "New_Claim/ Reopening","New_Claim/ Reopening","Old_Claim")</f>
        <v>Old_Claim</v>
      </c>
      <c r="N3375" s="18" t="str">
        <f>IF(M3375=$N$2,IF(J3375=$N$1,"E1","D"),_xlfn.XLOOKUP(C3375,'Raw Data_OS_22'!$C$5:$C$4516,'Raw Data_OS_22'!$O$5:$O$4516))</f>
        <v>B1</v>
      </c>
    </row>
    <row r="3376" spans="3:14" x14ac:dyDescent="0.35">
      <c r="C3376" s="26" t="s">
        <v>7413</v>
      </c>
      <c r="D3376" s="14">
        <v>44935</v>
      </c>
      <c r="E3376" s="14">
        <v>44959</v>
      </c>
      <c r="F3376" s="27" t="s">
        <v>658</v>
      </c>
      <c r="G3376" s="28">
        <v>50000</v>
      </c>
      <c r="H3376" s="29">
        <v>0</v>
      </c>
      <c r="I3376" s="29">
        <v>1</v>
      </c>
      <c r="J3376" s="30">
        <v>2023</v>
      </c>
      <c r="K3376" s="30">
        <v>2023</v>
      </c>
      <c r="L3376" s="31" t="s">
        <v>7201</v>
      </c>
      <c r="M3376" s="32" t="str">
        <f>IF(_xlfn.XLOOKUP(C3376,'Raw Data_OS_22'!$C$5:$C$4516,'Raw Data_OS_22'!$G$5:$G$4516,"New_Claim/ Reopening")= "New_Claim/ Reopening","New_Claim/ Reopening","Old_Claim")</f>
        <v>New_Claim/ Reopening</v>
      </c>
      <c r="N3376" s="18" t="str">
        <f>IF(M3376=$N$2,IF(J3376=$N$1,"E1","D"),_xlfn.XLOOKUP(C3376,'Raw Data_OS_22'!$C$5:$C$4516,'Raw Data_OS_22'!$O$5:$O$4516))</f>
        <v>E1</v>
      </c>
    </row>
    <row r="3377" spans="3:14" x14ac:dyDescent="0.35">
      <c r="C3377" s="26" t="s">
        <v>7414</v>
      </c>
      <c r="D3377" s="14">
        <v>44966</v>
      </c>
      <c r="E3377" s="14">
        <v>44995</v>
      </c>
      <c r="F3377" s="27" t="s">
        <v>3908</v>
      </c>
      <c r="G3377" s="28">
        <v>50000</v>
      </c>
      <c r="H3377" s="29">
        <v>0</v>
      </c>
      <c r="I3377" s="29">
        <v>1</v>
      </c>
      <c r="J3377" s="30">
        <v>2023</v>
      </c>
      <c r="K3377" s="30">
        <v>2023</v>
      </c>
      <c r="L3377" s="31" t="s">
        <v>7201</v>
      </c>
      <c r="M3377" s="32" t="str">
        <f>IF(_xlfn.XLOOKUP(C3377,'Raw Data_OS_22'!$C$5:$C$4516,'Raw Data_OS_22'!$G$5:$G$4516,"New_Claim/ Reopening")= "New_Claim/ Reopening","New_Claim/ Reopening","Old_Claim")</f>
        <v>New_Claim/ Reopening</v>
      </c>
      <c r="N3377" s="18" t="str">
        <f>IF(M3377=$N$2,IF(J3377=$N$1,"E1","D"),_xlfn.XLOOKUP(C3377,'Raw Data_OS_22'!$C$5:$C$4516,'Raw Data_OS_22'!$O$5:$O$4516))</f>
        <v>E1</v>
      </c>
    </row>
    <row r="3378" spans="3:14" x14ac:dyDescent="0.35">
      <c r="C3378" s="26" t="s">
        <v>7415</v>
      </c>
      <c r="D3378" s="14">
        <v>45016</v>
      </c>
      <c r="E3378" s="14">
        <v>45027</v>
      </c>
      <c r="F3378" s="27" t="s">
        <v>3910</v>
      </c>
      <c r="G3378" s="28">
        <v>50000</v>
      </c>
      <c r="H3378" s="29">
        <v>0</v>
      </c>
      <c r="I3378" s="29">
        <v>1</v>
      </c>
      <c r="J3378" s="30">
        <v>2023</v>
      </c>
      <c r="K3378" s="30">
        <v>2023</v>
      </c>
      <c r="L3378" s="31" t="s">
        <v>7201</v>
      </c>
      <c r="M3378" s="32" t="str">
        <f>IF(_xlfn.XLOOKUP(C3378,'Raw Data_OS_22'!$C$5:$C$4516,'Raw Data_OS_22'!$G$5:$G$4516,"New_Claim/ Reopening")= "New_Claim/ Reopening","New_Claim/ Reopening","Old_Claim")</f>
        <v>New_Claim/ Reopening</v>
      </c>
      <c r="N3378" s="18" t="str">
        <f>IF(M3378=$N$2,IF(J3378=$N$1,"E1","D"),_xlfn.XLOOKUP(C3378,'Raw Data_OS_22'!$C$5:$C$4516,'Raw Data_OS_22'!$O$5:$O$4516))</f>
        <v>E1</v>
      </c>
    </row>
    <row r="3379" spans="3:14" x14ac:dyDescent="0.35">
      <c r="C3379" s="26" t="s">
        <v>7416</v>
      </c>
      <c r="D3379" s="14">
        <v>45029</v>
      </c>
      <c r="E3379" s="14">
        <v>45035</v>
      </c>
      <c r="F3379" s="27" t="s">
        <v>3910</v>
      </c>
      <c r="G3379" s="28">
        <v>50000</v>
      </c>
      <c r="H3379" s="29">
        <v>0</v>
      </c>
      <c r="I3379" s="29">
        <v>1</v>
      </c>
      <c r="J3379" s="30">
        <v>2023</v>
      </c>
      <c r="K3379" s="30">
        <v>2023</v>
      </c>
      <c r="L3379" s="31" t="s">
        <v>7246</v>
      </c>
      <c r="M3379" s="32" t="str">
        <f>IF(_xlfn.XLOOKUP(C3379,'Raw Data_OS_22'!$C$5:$C$4516,'Raw Data_OS_22'!$G$5:$G$4516,"New_Claim/ Reopening")= "New_Claim/ Reopening","New_Claim/ Reopening","Old_Claim")</f>
        <v>New_Claim/ Reopening</v>
      </c>
      <c r="N3379" s="18" t="str">
        <f>IF(M3379=$N$2,IF(J3379=$N$1,"E1","D"),_xlfn.XLOOKUP(C3379,'Raw Data_OS_22'!$C$5:$C$4516,'Raw Data_OS_22'!$O$5:$O$4516))</f>
        <v>E1</v>
      </c>
    </row>
    <row r="3380" spans="3:14" x14ac:dyDescent="0.35">
      <c r="C3380" s="26" t="s">
        <v>7417</v>
      </c>
      <c r="D3380" s="14">
        <v>45047</v>
      </c>
      <c r="E3380" s="14">
        <v>45050</v>
      </c>
      <c r="F3380" s="27" t="s">
        <v>3908</v>
      </c>
      <c r="G3380" s="28">
        <v>50000</v>
      </c>
      <c r="H3380" s="29">
        <v>0</v>
      </c>
      <c r="I3380" s="29">
        <v>1</v>
      </c>
      <c r="J3380" s="30">
        <v>2023</v>
      </c>
      <c r="K3380" s="30">
        <v>2023</v>
      </c>
      <c r="L3380" s="31" t="s">
        <v>7246</v>
      </c>
      <c r="M3380" s="32" t="str">
        <f>IF(_xlfn.XLOOKUP(C3380,'Raw Data_OS_22'!$C$5:$C$4516,'Raw Data_OS_22'!$G$5:$G$4516,"New_Claim/ Reopening")= "New_Claim/ Reopening","New_Claim/ Reopening","Old_Claim")</f>
        <v>New_Claim/ Reopening</v>
      </c>
      <c r="N3380" s="18" t="str">
        <f>IF(M3380=$N$2,IF(J3380=$N$1,"E1","D"),_xlfn.XLOOKUP(C3380,'Raw Data_OS_22'!$C$5:$C$4516,'Raw Data_OS_22'!$O$5:$O$4516))</f>
        <v>E1</v>
      </c>
    </row>
    <row r="3381" spans="3:14" x14ac:dyDescent="0.35">
      <c r="C3381" s="26" t="s">
        <v>7418</v>
      </c>
      <c r="D3381" s="14">
        <v>45031</v>
      </c>
      <c r="E3381" s="14">
        <v>45050</v>
      </c>
      <c r="F3381" s="27" t="s">
        <v>3910</v>
      </c>
      <c r="G3381" s="28">
        <v>50000</v>
      </c>
      <c r="H3381" s="29">
        <v>0</v>
      </c>
      <c r="I3381" s="29">
        <v>1</v>
      </c>
      <c r="J3381" s="30">
        <v>2023</v>
      </c>
      <c r="K3381" s="30">
        <v>2023</v>
      </c>
      <c r="L3381" s="31" t="s">
        <v>7246</v>
      </c>
      <c r="M3381" s="32" t="str">
        <f>IF(_xlfn.XLOOKUP(C3381,'Raw Data_OS_22'!$C$5:$C$4516,'Raw Data_OS_22'!$G$5:$G$4516,"New_Claim/ Reopening")= "New_Claim/ Reopening","New_Claim/ Reopening","Old_Claim")</f>
        <v>New_Claim/ Reopening</v>
      </c>
      <c r="N3381" s="18" t="str">
        <f>IF(M3381=$N$2,IF(J3381=$N$1,"E1","D"),_xlfn.XLOOKUP(C3381,'Raw Data_OS_22'!$C$5:$C$4516,'Raw Data_OS_22'!$O$5:$O$4516))</f>
        <v>E1</v>
      </c>
    </row>
    <row r="3382" spans="3:14" x14ac:dyDescent="0.35">
      <c r="C3382" s="26" t="s">
        <v>7419</v>
      </c>
      <c r="D3382" s="14">
        <v>45039</v>
      </c>
      <c r="E3382" s="14">
        <v>45054</v>
      </c>
      <c r="F3382" s="27" t="s">
        <v>3910</v>
      </c>
      <c r="G3382" s="28">
        <v>50000</v>
      </c>
      <c r="H3382" s="29">
        <v>0</v>
      </c>
      <c r="I3382" s="29">
        <v>1</v>
      </c>
      <c r="J3382" s="30">
        <v>2023</v>
      </c>
      <c r="K3382" s="30">
        <v>2023</v>
      </c>
      <c r="L3382" s="31" t="s">
        <v>7246</v>
      </c>
      <c r="M3382" s="32" t="str">
        <f>IF(_xlfn.XLOOKUP(C3382,'Raw Data_OS_22'!$C$5:$C$4516,'Raw Data_OS_22'!$G$5:$G$4516,"New_Claim/ Reopening")= "New_Claim/ Reopening","New_Claim/ Reopening","Old_Claim")</f>
        <v>New_Claim/ Reopening</v>
      </c>
      <c r="N3382" s="18" t="str">
        <f>IF(M3382=$N$2,IF(J3382=$N$1,"E1","D"),_xlfn.XLOOKUP(C3382,'Raw Data_OS_22'!$C$5:$C$4516,'Raw Data_OS_22'!$O$5:$O$4516))</f>
        <v>E1</v>
      </c>
    </row>
    <row r="3383" spans="3:14" x14ac:dyDescent="0.35">
      <c r="C3383" s="26" t="s">
        <v>7420</v>
      </c>
      <c r="D3383" s="14">
        <v>45028</v>
      </c>
      <c r="E3383" s="14">
        <v>45057</v>
      </c>
      <c r="F3383" s="27" t="s">
        <v>3910</v>
      </c>
      <c r="G3383" s="28">
        <v>50000</v>
      </c>
      <c r="H3383" s="29">
        <v>0</v>
      </c>
      <c r="I3383" s="29">
        <v>1</v>
      </c>
      <c r="J3383" s="30">
        <v>2023</v>
      </c>
      <c r="K3383" s="30">
        <v>2023</v>
      </c>
      <c r="L3383" s="31" t="s">
        <v>7246</v>
      </c>
      <c r="M3383" s="32" t="str">
        <f>IF(_xlfn.XLOOKUP(C3383,'Raw Data_OS_22'!$C$5:$C$4516,'Raw Data_OS_22'!$G$5:$G$4516,"New_Claim/ Reopening")= "New_Claim/ Reopening","New_Claim/ Reopening","Old_Claim")</f>
        <v>New_Claim/ Reopening</v>
      </c>
      <c r="N3383" s="18" t="str">
        <f>IF(M3383=$N$2,IF(J3383=$N$1,"E1","D"),_xlfn.XLOOKUP(C3383,'Raw Data_OS_22'!$C$5:$C$4516,'Raw Data_OS_22'!$O$5:$O$4516))</f>
        <v>E1</v>
      </c>
    </row>
    <row r="3384" spans="3:14" x14ac:dyDescent="0.35">
      <c r="C3384" s="26" t="s">
        <v>7421</v>
      </c>
      <c r="D3384" s="14">
        <v>45032</v>
      </c>
      <c r="E3384" s="14">
        <v>45062</v>
      </c>
      <c r="F3384" s="27" t="s">
        <v>3908</v>
      </c>
      <c r="G3384" s="28">
        <v>2000000</v>
      </c>
      <c r="H3384" s="29">
        <v>1950000</v>
      </c>
      <c r="I3384" s="29">
        <v>1</v>
      </c>
      <c r="J3384" s="30">
        <v>2023</v>
      </c>
      <c r="K3384" s="30">
        <v>2023</v>
      </c>
      <c r="L3384" s="31" t="s">
        <v>7246</v>
      </c>
      <c r="M3384" s="32" t="str">
        <f>IF(_xlfn.XLOOKUP(C3384,'Raw Data_OS_22'!$C$5:$C$4516,'Raw Data_OS_22'!$G$5:$G$4516,"New_Claim/ Reopening")= "New_Claim/ Reopening","New_Claim/ Reopening","Old_Claim")</f>
        <v>New_Claim/ Reopening</v>
      </c>
      <c r="N3384" s="18" t="str">
        <f>IF(M3384=$N$2,IF(J3384=$N$1,"E1","D"),_xlfn.XLOOKUP(C3384,'Raw Data_OS_22'!$C$5:$C$4516,'Raw Data_OS_22'!$O$5:$O$4516))</f>
        <v>E1</v>
      </c>
    </row>
    <row r="3385" spans="3:14" x14ac:dyDescent="0.35">
      <c r="C3385" s="26" t="s">
        <v>7422</v>
      </c>
      <c r="D3385" s="14">
        <v>45079</v>
      </c>
      <c r="E3385" s="14">
        <v>45082</v>
      </c>
      <c r="F3385" s="27" t="s">
        <v>3910</v>
      </c>
      <c r="G3385" s="28">
        <v>230000</v>
      </c>
      <c r="H3385" s="29">
        <v>180000</v>
      </c>
      <c r="I3385" s="29">
        <v>1</v>
      </c>
      <c r="J3385" s="30">
        <v>2023</v>
      </c>
      <c r="K3385" s="30">
        <v>2023</v>
      </c>
      <c r="L3385" s="31" t="s">
        <v>7246</v>
      </c>
      <c r="M3385" s="32" t="str">
        <f>IF(_xlfn.XLOOKUP(C3385,'Raw Data_OS_22'!$C$5:$C$4516,'Raw Data_OS_22'!$G$5:$G$4516,"New_Claim/ Reopening")= "New_Claim/ Reopening","New_Claim/ Reopening","Old_Claim")</f>
        <v>New_Claim/ Reopening</v>
      </c>
      <c r="N3385" s="18" t="str">
        <f>IF(M3385=$N$2,IF(J3385=$N$1,"E1","D"),_xlfn.XLOOKUP(C3385,'Raw Data_OS_22'!$C$5:$C$4516,'Raw Data_OS_22'!$O$5:$O$4516))</f>
        <v>E1</v>
      </c>
    </row>
    <row r="3386" spans="3:14" x14ac:dyDescent="0.35">
      <c r="C3386" s="26" t="s">
        <v>7423</v>
      </c>
      <c r="D3386" s="14">
        <v>44959</v>
      </c>
      <c r="E3386" s="14">
        <v>45079</v>
      </c>
      <c r="F3386" s="27" t="s">
        <v>3908</v>
      </c>
      <c r="G3386" s="28">
        <v>50000</v>
      </c>
      <c r="H3386" s="29">
        <v>0</v>
      </c>
      <c r="I3386" s="29">
        <v>1</v>
      </c>
      <c r="J3386" s="30">
        <v>2023</v>
      </c>
      <c r="K3386" s="30">
        <v>2023</v>
      </c>
      <c r="L3386" s="31" t="s">
        <v>7201</v>
      </c>
      <c r="M3386" s="32" t="str">
        <f>IF(_xlfn.XLOOKUP(C3386,'Raw Data_OS_22'!$C$5:$C$4516,'Raw Data_OS_22'!$G$5:$G$4516,"New_Claim/ Reopening")= "New_Claim/ Reopening","New_Claim/ Reopening","Old_Claim")</f>
        <v>New_Claim/ Reopening</v>
      </c>
      <c r="N3386" s="18" t="str">
        <f>IF(M3386=$N$2,IF(J3386=$N$1,"E1","D"),_xlfn.XLOOKUP(C3386,'Raw Data_OS_22'!$C$5:$C$4516,'Raw Data_OS_22'!$O$5:$O$4516))</f>
        <v>E1</v>
      </c>
    </row>
    <row r="3387" spans="3:14" x14ac:dyDescent="0.35">
      <c r="C3387" s="26" t="s">
        <v>7424</v>
      </c>
      <c r="D3387" s="14">
        <v>45094</v>
      </c>
      <c r="E3387" s="14">
        <v>45104</v>
      </c>
      <c r="F3387" s="27" t="s">
        <v>3910</v>
      </c>
      <c r="G3387" s="28">
        <v>50000</v>
      </c>
      <c r="H3387" s="29">
        <v>0</v>
      </c>
      <c r="I3387" s="29">
        <v>1</v>
      </c>
      <c r="J3387" s="30">
        <v>2023</v>
      </c>
      <c r="K3387" s="30">
        <v>2023</v>
      </c>
      <c r="L3387" s="31" t="s">
        <v>7246</v>
      </c>
      <c r="M3387" s="32" t="str">
        <f>IF(_xlfn.XLOOKUP(C3387,'Raw Data_OS_22'!$C$5:$C$4516,'Raw Data_OS_22'!$G$5:$G$4516,"New_Claim/ Reopening")= "New_Claim/ Reopening","New_Claim/ Reopening","Old_Claim")</f>
        <v>New_Claim/ Reopening</v>
      </c>
      <c r="N3387" s="18" t="str">
        <f>IF(M3387=$N$2,IF(J3387=$N$1,"E1","D"),_xlfn.XLOOKUP(C3387,'Raw Data_OS_22'!$C$5:$C$4516,'Raw Data_OS_22'!$O$5:$O$4516))</f>
        <v>E1</v>
      </c>
    </row>
    <row r="3388" spans="3:14" x14ac:dyDescent="0.35">
      <c r="C3388" s="26" t="s">
        <v>7425</v>
      </c>
      <c r="D3388" s="14">
        <v>44150</v>
      </c>
      <c r="E3388" s="14">
        <v>45103</v>
      </c>
      <c r="F3388" s="27" t="s">
        <v>3910</v>
      </c>
      <c r="G3388" s="28">
        <v>50000</v>
      </c>
      <c r="H3388" s="29">
        <v>0</v>
      </c>
      <c r="I3388" s="29">
        <v>1</v>
      </c>
      <c r="J3388" s="30">
        <v>2020</v>
      </c>
      <c r="K3388" s="30">
        <v>2023</v>
      </c>
      <c r="L3388" s="31" t="s">
        <v>11</v>
      </c>
      <c r="M3388" s="32" t="str">
        <f>IF(_xlfn.XLOOKUP(C3388,'Raw Data_OS_22'!$C$5:$C$4516,'Raw Data_OS_22'!$G$5:$G$4516,"New_Claim/ Reopening")= "New_Claim/ Reopening","New_Claim/ Reopening","Old_Claim")</f>
        <v>New_Claim/ Reopening</v>
      </c>
      <c r="N3388" s="18" t="str">
        <f>IF(M3388=$N$2,IF(J3388=$N$1,"E1","D"),_xlfn.XLOOKUP(C3388,'Raw Data_OS_22'!$C$5:$C$4516,'Raw Data_OS_22'!$O$5:$O$4516))</f>
        <v>D</v>
      </c>
    </row>
    <row r="3389" spans="3:14" x14ac:dyDescent="0.35">
      <c r="C3389" s="26" t="s">
        <v>7426</v>
      </c>
      <c r="D3389" s="14">
        <v>44091</v>
      </c>
      <c r="E3389" s="14">
        <v>45103</v>
      </c>
      <c r="F3389" s="27" t="s">
        <v>3910</v>
      </c>
      <c r="G3389" s="28">
        <v>50000</v>
      </c>
      <c r="H3389" s="29">
        <v>0</v>
      </c>
      <c r="I3389" s="29">
        <v>1</v>
      </c>
      <c r="J3389" s="30">
        <v>2020</v>
      </c>
      <c r="K3389" s="30">
        <v>2023</v>
      </c>
      <c r="L3389" s="31" t="s">
        <v>35</v>
      </c>
      <c r="M3389" s="32" t="str">
        <f>IF(_xlfn.XLOOKUP(C3389,'Raw Data_OS_22'!$C$5:$C$4516,'Raw Data_OS_22'!$G$5:$G$4516,"New_Claim/ Reopening")= "New_Claim/ Reopening","New_Claim/ Reopening","Old_Claim")</f>
        <v>New_Claim/ Reopening</v>
      </c>
      <c r="N3389" s="18" t="str">
        <f>IF(M3389=$N$2,IF(J3389=$N$1,"E1","D"),_xlfn.XLOOKUP(C3389,'Raw Data_OS_22'!$C$5:$C$4516,'Raw Data_OS_22'!$O$5:$O$4516))</f>
        <v>D</v>
      </c>
    </row>
    <row r="3390" spans="3:14" x14ac:dyDescent="0.35">
      <c r="C3390" s="26" t="s">
        <v>7427</v>
      </c>
      <c r="D3390" s="14">
        <v>44109</v>
      </c>
      <c r="E3390" s="14">
        <v>45103</v>
      </c>
      <c r="F3390" s="27" t="s">
        <v>3908</v>
      </c>
      <c r="G3390" s="28">
        <v>50000</v>
      </c>
      <c r="H3390" s="29">
        <v>0</v>
      </c>
      <c r="I3390" s="29">
        <v>1</v>
      </c>
      <c r="J3390" s="30">
        <v>2020</v>
      </c>
      <c r="K3390" s="30">
        <v>2023</v>
      </c>
      <c r="L3390" s="31" t="s">
        <v>11</v>
      </c>
      <c r="M3390" s="32" t="str">
        <f>IF(_xlfn.XLOOKUP(C3390,'Raw Data_OS_22'!$C$5:$C$4516,'Raw Data_OS_22'!$G$5:$G$4516,"New_Claim/ Reopening")= "New_Claim/ Reopening","New_Claim/ Reopening","Old_Claim")</f>
        <v>New_Claim/ Reopening</v>
      </c>
      <c r="N3390" s="18" t="str">
        <f>IF(M3390=$N$2,IF(J3390=$N$1,"E1","D"),_xlfn.XLOOKUP(C3390,'Raw Data_OS_22'!$C$5:$C$4516,'Raw Data_OS_22'!$O$5:$O$4516))</f>
        <v>D</v>
      </c>
    </row>
    <row r="3391" spans="3:14" x14ac:dyDescent="0.35">
      <c r="C3391" s="26" t="s">
        <v>7428</v>
      </c>
      <c r="D3391" s="14">
        <v>44062</v>
      </c>
      <c r="E3391" s="14">
        <v>45124</v>
      </c>
      <c r="F3391" s="27" t="s">
        <v>3908</v>
      </c>
      <c r="G3391" s="28">
        <v>50000</v>
      </c>
      <c r="H3391" s="29">
        <v>0</v>
      </c>
      <c r="I3391" s="29">
        <v>1</v>
      </c>
      <c r="J3391" s="30">
        <v>2020</v>
      </c>
      <c r="K3391" s="30">
        <v>2023</v>
      </c>
      <c r="L3391" s="31" t="s">
        <v>35</v>
      </c>
      <c r="M3391" s="32" t="str">
        <f>IF(_xlfn.XLOOKUP(C3391,'Raw Data_OS_22'!$C$5:$C$4516,'Raw Data_OS_22'!$G$5:$G$4516,"New_Claim/ Reopening")= "New_Claim/ Reopening","New_Claim/ Reopening","Old_Claim")</f>
        <v>New_Claim/ Reopening</v>
      </c>
      <c r="N3391" s="18" t="str">
        <f>IF(M3391=$N$2,IF(J3391=$N$1,"E1","D"),_xlfn.XLOOKUP(C3391,'Raw Data_OS_22'!$C$5:$C$4516,'Raw Data_OS_22'!$O$5:$O$4516))</f>
        <v>D</v>
      </c>
    </row>
    <row r="3392" spans="3:14" x14ac:dyDescent="0.35">
      <c r="C3392" s="26" t="s">
        <v>7429</v>
      </c>
      <c r="D3392" s="14">
        <v>44686</v>
      </c>
      <c r="E3392" s="14">
        <v>45135</v>
      </c>
      <c r="F3392" s="27" t="s">
        <v>658</v>
      </c>
      <c r="G3392" s="28">
        <v>50000</v>
      </c>
      <c r="H3392" s="29">
        <v>0</v>
      </c>
      <c r="I3392" s="29">
        <v>1</v>
      </c>
      <c r="J3392" s="30">
        <v>2022</v>
      </c>
      <c r="K3392" s="30">
        <v>2023</v>
      </c>
      <c r="L3392" s="31" t="s">
        <v>6406</v>
      </c>
      <c r="M3392" s="32" t="str">
        <f>IF(_xlfn.XLOOKUP(C3392,'Raw Data_OS_22'!$C$5:$C$4516,'Raw Data_OS_22'!$G$5:$G$4516,"New_Claim/ Reopening")= "New_Claim/ Reopening","New_Claim/ Reopening","Old_Claim")</f>
        <v>New_Claim/ Reopening</v>
      </c>
      <c r="N3392" s="18" t="str">
        <f>IF(M3392=$N$2,IF(J3392=$N$1,"E1","D"),_xlfn.XLOOKUP(C3392,'Raw Data_OS_22'!$C$5:$C$4516,'Raw Data_OS_22'!$O$5:$O$4516))</f>
        <v>D</v>
      </c>
    </row>
    <row r="3393" spans="3:14" x14ac:dyDescent="0.35">
      <c r="C3393" s="26" t="s">
        <v>7430</v>
      </c>
      <c r="D3393" s="14">
        <v>44645</v>
      </c>
      <c r="E3393" s="14">
        <v>45135</v>
      </c>
      <c r="F3393" s="27" t="s">
        <v>658</v>
      </c>
      <c r="G3393" s="28">
        <v>50000</v>
      </c>
      <c r="H3393" s="29">
        <v>0</v>
      </c>
      <c r="I3393" s="29">
        <v>1</v>
      </c>
      <c r="J3393" s="30">
        <v>2022</v>
      </c>
      <c r="K3393" s="30">
        <v>2023</v>
      </c>
      <c r="L3393" s="31" t="s">
        <v>6021</v>
      </c>
      <c r="M3393" s="32" t="str">
        <f>IF(_xlfn.XLOOKUP(C3393,'Raw Data_OS_22'!$C$5:$C$4516,'Raw Data_OS_22'!$G$5:$G$4516,"New_Claim/ Reopening")= "New_Claim/ Reopening","New_Claim/ Reopening","Old_Claim")</f>
        <v>New_Claim/ Reopening</v>
      </c>
      <c r="N3393" s="18" t="str">
        <f>IF(M3393=$N$2,IF(J3393=$N$1,"E1","D"),_xlfn.XLOOKUP(C3393,'Raw Data_OS_22'!$C$5:$C$4516,'Raw Data_OS_22'!$O$5:$O$4516))</f>
        <v>D</v>
      </c>
    </row>
    <row r="3394" spans="3:14" x14ac:dyDescent="0.35">
      <c r="C3394" s="26" t="s">
        <v>7431</v>
      </c>
      <c r="D3394" s="14">
        <v>44642</v>
      </c>
      <c r="E3394" s="14">
        <v>44659</v>
      </c>
      <c r="F3394" s="27" t="s">
        <v>658</v>
      </c>
      <c r="G3394" s="28">
        <v>50000</v>
      </c>
      <c r="H3394" s="29">
        <v>0</v>
      </c>
      <c r="I3394" s="29">
        <v>1</v>
      </c>
      <c r="J3394" s="30">
        <v>2022</v>
      </c>
      <c r="K3394" s="30">
        <v>2022</v>
      </c>
      <c r="L3394" s="31" t="s">
        <v>6021</v>
      </c>
      <c r="M3394" s="32" t="str">
        <f>IF(_xlfn.XLOOKUP(C3394,'Raw Data_OS_22'!$C$5:$C$4516,'Raw Data_OS_22'!$G$5:$G$4516,"New_Claim/ Reopening")= "New_Claim/ Reopening","New_Claim/ Reopening","Old_Claim")</f>
        <v>New_Claim/ Reopening</v>
      </c>
      <c r="N3394" s="18" t="str">
        <f>IF(M3394=$N$2,IF(J3394=$N$1,"E1","D"),_xlfn.XLOOKUP(C3394,'Raw Data_OS_22'!$C$5:$C$4516,'Raw Data_OS_22'!$O$5:$O$4516))</f>
        <v>D</v>
      </c>
    </row>
    <row r="3395" spans="3:14" x14ac:dyDescent="0.35">
      <c r="C3395" s="26" t="s">
        <v>7432</v>
      </c>
      <c r="D3395" s="14">
        <v>44880</v>
      </c>
      <c r="E3395" s="14">
        <v>44880</v>
      </c>
      <c r="F3395" s="27" t="s">
        <v>658</v>
      </c>
      <c r="G3395" s="28">
        <v>50000</v>
      </c>
      <c r="H3395" s="29">
        <v>0</v>
      </c>
      <c r="I3395" s="29">
        <v>1</v>
      </c>
      <c r="J3395" s="30">
        <v>2022</v>
      </c>
      <c r="K3395" s="30">
        <v>2022</v>
      </c>
      <c r="L3395" s="31" t="s">
        <v>6825</v>
      </c>
      <c r="M3395" s="32" t="str">
        <f>IF(_xlfn.XLOOKUP(C3395,'Raw Data_OS_22'!$C$5:$C$4516,'Raw Data_OS_22'!$G$5:$G$4516,"New_Claim/ Reopening")= "New_Claim/ Reopening","New_Claim/ Reopening","Old_Claim")</f>
        <v>New_Claim/ Reopening</v>
      </c>
      <c r="N3395" s="18" t="str">
        <f>IF(M3395=$N$2,IF(J3395=$N$1,"E1","D"),_xlfn.XLOOKUP(C3395,'Raw Data_OS_22'!$C$5:$C$4516,'Raw Data_OS_22'!$O$5:$O$4516))</f>
        <v>D</v>
      </c>
    </row>
    <row r="3396" spans="3:14" x14ac:dyDescent="0.35">
      <c r="C3396" s="26" t="s">
        <v>2068</v>
      </c>
      <c r="D3396" s="14">
        <v>43872</v>
      </c>
      <c r="E3396" s="14">
        <v>43885</v>
      </c>
      <c r="F3396" s="27" t="s">
        <v>4195</v>
      </c>
      <c r="G3396" s="28">
        <v>103512</v>
      </c>
      <c r="H3396" s="29">
        <v>51756</v>
      </c>
      <c r="I3396" s="29">
        <v>1</v>
      </c>
      <c r="J3396" s="30">
        <v>2020</v>
      </c>
      <c r="K3396" s="30">
        <v>2020</v>
      </c>
      <c r="L3396" s="31" t="s">
        <v>28</v>
      </c>
      <c r="M3396" s="32" t="str">
        <f>IF(_xlfn.XLOOKUP(C3396,'Raw Data_OS_22'!$C$5:$C$4516,'Raw Data_OS_22'!$G$5:$G$4516,"New_Claim/ Reopening")= "New_Claim/ Reopening","New_Claim/ Reopening","Old_Claim")</f>
        <v>Old_Claim</v>
      </c>
      <c r="N3396" s="18" t="str">
        <f>IF(M3396=$N$2,IF(J3396=$N$1,"E1","D"),_xlfn.XLOOKUP(C3396,'Raw Data_OS_22'!$C$5:$C$4516,'Raw Data_OS_22'!$O$5:$O$4516))</f>
        <v>B1</v>
      </c>
    </row>
    <row r="3397" spans="3:14" x14ac:dyDescent="0.35">
      <c r="C3397" s="26" t="s">
        <v>7433</v>
      </c>
      <c r="D3397" s="14">
        <v>44959</v>
      </c>
      <c r="E3397" s="14">
        <v>44963</v>
      </c>
      <c r="F3397" s="27" t="s">
        <v>3910</v>
      </c>
      <c r="G3397" s="28">
        <v>53000</v>
      </c>
      <c r="H3397" s="29">
        <v>0</v>
      </c>
      <c r="I3397" s="29">
        <v>1</v>
      </c>
      <c r="J3397" s="30">
        <v>2023</v>
      </c>
      <c r="K3397" s="30">
        <v>2023</v>
      </c>
      <c r="L3397" s="31" t="s">
        <v>7201</v>
      </c>
      <c r="M3397" s="32" t="str">
        <f>IF(_xlfn.XLOOKUP(C3397,'Raw Data_OS_22'!$C$5:$C$4516,'Raw Data_OS_22'!$G$5:$G$4516,"New_Claim/ Reopening")= "New_Claim/ Reopening","New_Claim/ Reopening","Old_Claim")</f>
        <v>New_Claim/ Reopening</v>
      </c>
      <c r="N3397" s="18" t="str">
        <f>IF(M3397=$N$2,IF(J3397=$N$1,"E1","D"),_xlfn.XLOOKUP(C3397,'Raw Data_OS_22'!$C$5:$C$4516,'Raw Data_OS_22'!$O$5:$O$4516))</f>
        <v>E1</v>
      </c>
    </row>
    <row r="3398" spans="3:14" x14ac:dyDescent="0.35">
      <c r="C3398" s="26" t="s">
        <v>975</v>
      </c>
      <c r="D3398" s="14">
        <v>43823</v>
      </c>
      <c r="E3398" s="14">
        <v>43823</v>
      </c>
      <c r="F3398" s="27" t="s">
        <v>3910</v>
      </c>
      <c r="G3398" s="28">
        <v>1554770</v>
      </c>
      <c r="H3398" s="29">
        <v>1500000</v>
      </c>
      <c r="I3398" s="29">
        <v>1</v>
      </c>
      <c r="J3398" s="30">
        <v>2019</v>
      </c>
      <c r="K3398" s="30">
        <v>2019</v>
      </c>
      <c r="L3398" s="31" t="s">
        <v>25</v>
      </c>
      <c r="M3398" s="32" t="str">
        <f>IF(_xlfn.XLOOKUP(C3398,'Raw Data_OS_22'!$C$5:$C$4516,'Raw Data_OS_22'!$G$5:$G$4516,"New_Claim/ Reopening")= "New_Claim/ Reopening","New_Claim/ Reopening","Old_Claim")</f>
        <v>Old_Claim</v>
      </c>
      <c r="N3398" s="18" t="str">
        <f>IF(M3398=$N$2,IF(J3398=$N$1,"E1","D"),_xlfn.XLOOKUP(C3398,'Raw Data_OS_22'!$C$5:$C$4516,'Raw Data_OS_22'!$O$5:$O$4516))</f>
        <v>A</v>
      </c>
    </row>
    <row r="3399" spans="3:14" x14ac:dyDescent="0.35">
      <c r="C3399" s="26" t="s">
        <v>488</v>
      </c>
      <c r="D3399" s="14">
        <v>44171</v>
      </c>
      <c r="E3399" s="14">
        <v>44171</v>
      </c>
      <c r="F3399" s="27" t="s">
        <v>3910</v>
      </c>
      <c r="G3399" s="28">
        <v>65600</v>
      </c>
      <c r="H3399" s="29">
        <v>10600</v>
      </c>
      <c r="I3399" s="29">
        <v>1</v>
      </c>
      <c r="J3399" s="30">
        <v>2020</v>
      </c>
      <c r="K3399" s="30">
        <v>2020</v>
      </c>
      <c r="L3399" s="31" t="s">
        <v>11</v>
      </c>
      <c r="M3399" s="32" t="str">
        <f>IF(_xlfn.XLOOKUP(C3399,'Raw Data_OS_22'!$C$5:$C$4516,'Raw Data_OS_22'!$G$5:$G$4516,"New_Claim/ Reopening")= "New_Claim/ Reopening","New_Claim/ Reopening","Old_Claim")</f>
        <v>Old_Claim</v>
      </c>
      <c r="N3399" s="18" t="str">
        <f>IF(M3399=$N$2,IF(J3399=$N$1,"E1","D"),_xlfn.XLOOKUP(C3399,'Raw Data_OS_22'!$C$5:$C$4516,'Raw Data_OS_22'!$O$5:$O$4516))</f>
        <v>B1</v>
      </c>
    </row>
    <row r="3400" spans="3:14" x14ac:dyDescent="0.35">
      <c r="C3400" s="26" t="s">
        <v>6566</v>
      </c>
      <c r="D3400" s="14">
        <v>44657</v>
      </c>
      <c r="E3400" s="14">
        <v>44673</v>
      </c>
      <c r="F3400" s="27" t="s">
        <v>4248</v>
      </c>
      <c r="G3400" s="28">
        <v>97486</v>
      </c>
      <c r="H3400" s="29">
        <v>42178.907517574</v>
      </c>
      <c r="I3400" s="29">
        <v>1</v>
      </c>
      <c r="J3400" s="30">
        <v>2022</v>
      </c>
      <c r="K3400" s="30">
        <v>2022</v>
      </c>
      <c r="L3400" s="31" t="s">
        <v>6406</v>
      </c>
      <c r="M3400" s="32" t="str">
        <f>IF(_xlfn.XLOOKUP(C3400,'Raw Data_OS_22'!$C$5:$C$4516,'Raw Data_OS_22'!$G$5:$G$4516,"New_Claim/ Reopening")= "New_Claim/ Reopening","New_Claim/ Reopening","Old_Claim")</f>
        <v>Old_Claim</v>
      </c>
      <c r="N3400" s="18" t="str">
        <f>IF(M3400=$N$2,IF(J3400=$N$1,"E1","D"),_xlfn.XLOOKUP(C3400,'Raw Data_OS_22'!$C$5:$C$4516,'Raw Data_OS_22'!$O$5:$O$4516))</f>
        <v>B1</v>
      </c>
    </row>
    <row r="3401" spans="3:14" x14ac:dyDescent="0.35">
      <c r="C3401" s="26" t="s">
        <v>743</v>
      </c>
      <c r="D3401" s="14">
        <v>43899</v>
      </c>
      <c r="E3401" s="14">
        <v>43899</v>
      </c>
      <c r="F3401" s="27" t="s">
        <v>4244</v>
      </c>
      <c r="G3401" s="28">
        <v>0</v>
      </c>
      <c r="H3401" s="29">
        <v>-59800</v>
      </c>
      <c r="I3401" s="29">
        <v>1</v>
      </c>
      <c r="J3401" s="30">
        <v>2020</v>
      </c>
      <c r="K3401" s="30">
        <v>2020</v>
      </c>
      <c r="L3401" s="31" t="s">
        <v>28</v>
      </c>
      <c r="M3401" s="32" t="str">
        <f>IF(_xlfn.XLOOKUP(C3401,'Raw Data_OS_22'!$C$5:$C$4516,'Raw Data_OS_22'!$G$5:$G$4516,"New_Claim/ Reopening")= "New_Claim/ Reopening","New_Claim/ Reopening","Old_Claim")</f>
        <v>Old_Claim</v>
      </c>
      <c r="N3401" s="18" t="str">
        <f>IF(M3401=$N$2,IF(J3401=$N$1,"E1","D"),_xlfn.XLOOKUP(C3401,'Raw Data_OS_22'!$C$5:$C$4516,'Raw Data_OS_22'!$O$5:$O$4516))</f>
        <v>B1</v>
      </c>
    </row>
    <row r="3402" spans="3:14" x14ac:dyDescent="0.35">
      <c r="C3402" s="26" t="s">
        <v>745</v>
      </c>
      <c r="D3402" s="14">
        <v>43907</v>
      </c>
      <c r="E3402" s="14">
        <v>43907</v>
      </c>
      <c r="F3402" s="27" t="s">
        <v>4244</v>
      </c>
      <c r="G3402" s="28">
        <v>0</v>
      </c>
      <c r="H3402" s="29">
        <v>-59800</v>
      </c>
      <c r="I3402" s="29">
        <v>1</v>
      </c>
      <c r="J3402" s="30">
        <v>2020</v>
      </c>
      <c r="K3402" s="30">
        <v>2020</v>
      </c>
      <c r="L3402" s="31" t="s">
        <v>28</v>
      </c>
      <c r="M3402" s="32" t="str">
        <f>IF(_xlfn.XLOOKUP(C3402,'Raw Data_OS_22'!$C$5:$C$4516,'Raw Data_OS_22'!$G$5:$G$4516,"New_Claim/ Reopening")= "New_Claim/ Reopening","New_Claim/ Reopening","Old_Claim")</f>
        <v>Old_Claim</v>
      </c>
      <c r="N3402" s="18" t="str">
        <f>IF(M3402=$N$2,IF(J3402=$N$1,"E1","D"),_xlfn.XLOOKUP(C3402,'Raw Data_OS_22'!$C$5:$C$4516,'Raw Data_OS_22'!$O$5:$O$4516))</f>
        <v>B1</v>
      </c>
    </row>
    <row r="3403" spans="3:14" x14ac:dyDescent="0.35">
      <c r="C3403" s="26" t="s">
        <v>6385</v>
      </c>
      <c r="D3403" s="14">
        <v>44298</v>
      </c>
      <c r="E3403" s="14">
        <v>44308</v>
      </c>
      <c r="F3403" s="27" t="s">
        <v>4195</v>
      </c>
      <c r="G3403" s="28">
        <v>73400</v>
      </c>
      <c r="H3403" s="29">
        <v>12654.496295208</v>
      </c>
      <c r="I3403" s="29">
        <v>1</v>
      </c>
      <c r="J3403" s="30">
        <v>2021</v>
      </c>
      <c r="K3403" s="30">
        <v>2021</v>
      </c>
      <c r="L3403" s="31" t="s">
        <v>2250</v>
      </c>
      <c r="M3403" s="32" t="str">
        <f>IF(_xlfn.XLOOKUP(C3403,'Raw Data_OS_22'!$C$5:$C$4516,'Raw Data_OS_22'!$G$5:$G$4516,"New_Claim/ Reopening")= "New_Claim/ Reopening","New_Claim/ Reopening","Old_Claim")</f>
        <v>Old_Claim</v>
      </c>
      <c r="N3403" s="18" t="str">
        <f>IF(M3403=$N$2,IF(J3403=$N$1,"E1","D"),_xlfn.XLOOKUP(C3403,'Raw Data_OS_22'!$C$5:$C$4516,'Raw Data_OS_22'!$O$5:$O$4516))</f>
        <v>B1</v>
      </c>
    </row>
    <row r="3404" spans="3:14" x14ac:dyDescent="0.35">
      <c r="C3404" s="26" t="s">
        <v>6550</v>
      </c>
      <c r="D3404" s="14">
        <v>44684</v>
      </c>
      <c r="E3404" s="14">
        <v>44711</v>
      </c>
      <c r="F3404" s="27" t="s">
        <v>3908</v>
      </c>
      <c r="G3404" s="28">
        <v>144320</v>
      </c>
      <c r="H3404" s="29">
        <v>82601.647100000002</v>
      </c>
      <c r="I3404" s="29">
        <v>1</v>
      </c>
      <c r="J3404" s="30">
        <v>2022</v>
      </c>
      <c r="K3404" s="30">
        <v>2022</v>
      </c>
      <c r="L3404" s="31" t="s">
        <v>6406</v>
      </c>
      <c r="M3404" s="32" t="str">
        <f>IF(_xlfn.XLOOKUP(C3404,'Raw Data_OS_22'!$C$5:$C$4516,'Raw Data_OS_22'!$G$5:$G$4516,"New_Claim/ Reopening")= "New_Claim/ Reopening","New_Claim/ Reopening","Old_Claim")</f>
        <v>Old_Claim</v>
      </c>
      <c r="N3404" s="18" t="str">
        <f>IF(M3404=$N$2,IF(J3404=$N$1,"E1","D"),_xlfn.XLOOKUP(C3404,'Raw Data_OS_22'!$C$5:$C$4516,'Raw Data_OS_22'!$O$5:$O$4516))</f>
        <v>B2</v>
      </c>
    </row>
    <row r="3405" spans="3:14" x14ac:dyDescent="0.35">
      <c r="C3405" s="26" t="s">
        <v>767</v>
      </c>
      <c r="D3405" s="14">
        <v>44002</v>
      </c>
      <c r="E3405" s="14">
        <v>44002</v>
      </c>
      <c r="F3405" s="27" t="s">
        <v>658</v>
      </c>
      <c r="G3405" s="28">
        <v>120140</v>
      </c>
      <c r="H3405" s="29">
        <v>55351.764710000003</v>
      </c>
      <c r="I3405" s="29">
        <v>1</v>
      </c>
      <c r="J3405" s="30">
        <v>2020</v>
      </c>
      <c r="K3405" s="30">
        <v>2020</v>
      </c>
      <c r="L3405" s="31" t="s">
        <v>33</v>
      </c>
      <c r="M3405" s="32" t="str">
        <f>IF(_xlfn.XLOOKUP(C3405,'Raw Data_OS_22'!$C$5:$C$4516,'Raw Data_OS_22'!$G$5:$G$4516,"New_Claim/ Reopening")= "New_Claim/ Reopening","New_Claim/ Reopening","Old_Claim")</f>
        <v>Old_Claim</v>
      </c>
      <c r="N3405" s="18" t="str">
        <f>IF(M3405=$N$2,IF(J3405=$N$1,"E1","D"),_xlfn.XLOOKUP(C3405,'Raw Data_OS_22'!$C$5:$C$4516,'Raw Data_OS_22'!$O$5:$O$4516))</f>
        <v>B1</v>
      </c>
    </row>
    <row r="3406" spans="3:14" x14ac:dyDescent="0.35">
      <c r="C3406" s="26" t="s">
        <v>7434</v>
      </c>
      <c r="D3406" s="14">
        <v>44986</v>
      </c>
      <c r="E3406" s="14">
        <v>44992</v>
      </c>
      <c r="F3406" s="27" t="s">
        <v>3910</v>
      </c>
      <c r="G3406" s="28">
        <v>68000</v>
      </c>
      <c r="H3406" s="29">
        <v>0</v>
      </c>
      <c r="I3406" s="29">
        <v>1</v>
      </c>
      <c r="J3406" s="30">
        <v>2023</v>
      </c>
      <c r="K3406" s="30">
        <v>2023</v>
      </c>
      <c r="L3406" s="31" t="s">
        <v>7201</v>
      </c>
      <c r="M3406" s="32" t="str">
        <f>IF(_xlfn.XLOOKUP(C3406,'Raw Data_OS_22'!$C$5:$C$4516,'Raw Data_OS_22'!$G$5:$G$4516,"New_Claim/ Reopening")= "New_Claim/ Reopening","New_Claim/ Reopening","Old_Claim")</f>
        <v>New_Claim/ Reopening</v>
      </c>
      <c r="N3406" s="18" t="str">
        <f>IF(M3406=$N$2,IF(J3406=$N$1,"E1","D"),_xlfn.XLOOKUP(C3406,'Raw Data_OS_22'!$C$5:$C$4516,'Raw Data_OS_22'!$O$5:$O$4516))</f>
        <v>E1</v>
      </c>
    </row>
    <row r="3407" spans="3:14" x14ac:dyDescent="0.35">
      <c r="C3407" s="26" t="s">
        <v>1479</v>
      </c>
      <c r="D3407" s="14">
        <v>44179</v>
      </c>
      <c r="E3407" s="14">
        <v>44179</v>
      </c>
      <c r="F3407" s="27" t="s">
        <v>4195</v>
      </c>
      <c r="G3407" s="28">
        <v>147900</v>
      </c>
      <c r="H3407" s="29">
        <v>78756.75</v>
      </c>
      <c r="I3407" s="29">
        <v>1</v>
      </c>
      <c r="J3407" s="30">
        <v>2020</v>
      </c>
      <c r="K3407" s="30">
        <v>2020</v>
      </c>
      <c r="L3407" s="31" t="s">
        <v>11</v>
      </c>
      <c r="M3407" s="32" t="str">
        <f>IF(_xlfn.XLOOKUP(C3407,'Raw Data_OS_22'!$C$5:$C$4516,'Raw Data_OS_22'!$G$5:$G$4516,"New_Claim/ Reopening")= "New_Claim/ Reopening","New_Claim/ Reopening","Old_Claim")</f>
        <v>Old_Claim</v>
      </c>
      <c r="N3407" s="18" t="str">
        <f>IF(M3407=$N$2,IF(J3407=$N$1,"E1","D"),_xlfn.XLOOKUP(C3407,'Raw Data_OS_22'!$C$5:$C$4516,'Raw Data_OS_22'!$O$5:$O$4516))</f>
        <v>B1</v>
      </c>
    </row>
    <row r="3408" spans="3:14" x14ac:dyDescent="0.35">
      <c r="C3408" s="26" t="s">
        <v>7435</v>
      </c>
      <c r="D3408" s="14">
        <v>45051</v>
      </c>
      <c r="E3408" s="14">
        <v>45058</v>
      </c>
      <c r="F3408" s="27" t="s">
        <v>3910</v>
      </c>
      <c r="G3408" s="28">
        <v>69500</v>
      </c>
      <c r="H3408" s="29">
        <v>0</v>
      </c>
      <c r="I3408" s="29">
        <v>1</v>
      </c>
      <c r="J3408" s="30">
        <v>2023</v>
      </c>
      <c r="K3408" s="30">
        <v>2023</v>
      </c>
      <c r="L3408" s="31" t="s">
        <v>7246</v>
      </c>
      <c r="M3408" s="32" t="str">
        <f>IF(_xlfn.XLOOKUP(C3408,'Raw Data_OS_22'!$C$5:$C$4516,'Raw Data_OS_22'!$G$5:$G$4516,"New_Claim/ Reopening")= "New_Claim/ Reopening","New_Claim/ Reopening","Old_Claim")</f>
        <v>New_Claim/ Reopening</v>
      </c>
      <c r="N3408" s="18" t="str">
        <f>IF(M3408=$N$2,IF(J3408=$N$1,"E1","D"),_xlfn.XLOOKUP(C3408,'Raw Data_OS_22'!$C$5:$C$4516,'Raw Data_OS_22'!$O$5:$O$4516))</f>
        <v>E1</v>
      </c>
    </row>
    <row r="3409" spans="3:14" x14ac:dyDescent="0.35">
      <c r="C3409" s="26" t="s">
        <v>7436</v>
      </c>
      <c r="D3409" s="14">
        <v>45154</v>
      </c>
      <c r="E3409" s="14">
        <v>45159</v>
      </c>
      <c r="F3409" s="27" t="s">
        <v>3908</v>
      </c>
      <c r="G3409" s="28">
        <v>30000</v>
      </c>
      <c r="H3409" s="29">
        <v>-40000</v>
      </c>
      <c r="I3409" s="29">
        <v>1</v>
      </c>
      <c r="J3409" s="30">
        <v>2023</v>
      </c>
      <c r="K3409" s="30">
        <v>2023</v>
      </c>
      <c r="L3409" s="31" t="s">
        <v>7210</v>
      </c>
      <c r="M3409" s="32" t="str">
        <f>IF(_xlfn.XLOOKUP(C3409,'Raw Data_OS_22'!$C$5:$C$4516,'Raw Data_OS_22'!$G$5:$G$4516,"New_Claim/ Reopening")= "New_Claim/ Reopening","New_Claim/ Reopening","Old_Claim")</f>
        <v>New_Claim/ Reopening</v>
      </c>
      <c r="N3409" s="18" t="str">
        <f>IF(M3409=$N$2,IF(J3409=$N$1,"E1","D"),_xlfn.XLOOKUP(C3409,'Raw Data_OS_22'!$C$5:$C$4516,'Raw Data_OS_22'!$O$5:$O$4516))</f>
        <v>E1</v>
      </c>
    </row>
    <row r="3410" spans="3:14" x14ac:dyDescent="0.35">
      <c r="C3410" s="26" t="s">
        <v>442</v>
      </c>
      <c r="D3410" s="14">
        <v>44119</v>
      </c>
      <c r="E3410" s="14">
        <v>44119</v>
      </c>
      <c r="F3410" s="27" t="s">
        <v>3908</v>
      </c>
      <c r="G3410" s="28">
        <v>221608</v>
      </c>
      <c r="H3410" s="29">
        <v>150893</v>
      </c>
      <c r="I3410" s="29">
        <v>1</v>
      </c>
      <c r="J3410" s="30">
        <v>2020</v>
      </c>
      <c r="K3410" s="30">
        <v>2020</v>
      </c>
      <c r="L3410" s="31" t="s">
        <v>11</v>
      </c>
      <c r="M3410" s="32" t="str">
        <f>IF(_xlfn.XLOOKUP(C3410,'Raw Data_OS_22'!$C$5:$C$4516,'Raw Data_OS_22'!$G$5:$G$4516,"New_Claim/ Reopening")= "New_Claim/ Reopening","New_Claim/ Reopening","Old_Claim")</f>
        <v>Old_Claim</v>
      </c>
      <c r="N3410" s="18" t="str">
        <f>IF(M3410=$N$2,IF(J3410=$N$1,"E1","D"),_xlfn.XLOOKUP(C3410,'Raw Data_OS_22'!$C$5:$C$4516,'Raw Data_OS_22'!$O$5:$O$4516))</f>
        <v>B1</v>
      </c>
    </row>
    <row r="3411" spans="3:14" x14ac:dyDescent="0.35">
      <c r="C3411" s="26" t="s">
        <v>3475</v>
      </c>
      <c r="D3411" s="14">
        <v>44352</v>
      </c>
      <c r="E3411" s="14">
        <v>44459</v>
      </c>
      <c r="F3411" s="27" t="s">
        <v>3910</v>
      </c>
      <c r="G3411" s="28">
        <v>5000</v>
      </c>
      <c r="H3411" s="29">
        <v>-70000</v>
      </c>
      <c r="I3411" s="29">
        <v>1</v>
      </c>
      <c r="J3411" s="30">
        <v>2021</v>
      </c>
      <c r="K3411" s="30">
        <v>2021</v>
      </c>
      <c r="L3411" s="31" t="s">
        <v>2250</v>
      </c>
      <c r="M3411" s="32" t="str">
        <f>IF(_xlfn.XLOOKUP(C3411,'Raw Data_OS_22'!$C$5:$C$4516,'Raw Data_OS_22'!$G$5:$G$4516,"New_Claim/ Reopening")= "New_Claim/ Reopening","New_Claim/ Reopening","Old_Claim")</f>
        <v>Old_Claim</v>
      </c>
      <c r="N3411" s="18" t="str">
        <f>IF(M3411=$N$2,IF(J3411=$N$1,"E1","D"),_xlfn.XLOOKUP(C3411,'Raw Data_OS_22'!$C$5:$C$4516,'Raw Data_OS_22'!$O$5:$O$4516))</f>
        <v>B1</v>
      </c>
    </row>
    <row r="3412" spans="3:14" x14ac:dyDescent="0.35">
      <c r="C3412" s="26" t="s">
        <v>2072</v>
      </c>
      <c r="D3412" s="14">
        <v>43911</v>
      </c>
      <c r="E3412" s="14">
        <v>43913</v>
      </c>
      <c r="F3412" s="27" t="s">
        <v>4199</v>
      </c>
      <c r="G3412" s="28">
        <v>76300</v>
      </c>
      <c r="H3412" s="29">
        <v>0</v>
      </c>
      <c r="I3412" s="29">
        <v>1</v>
      </c>
      <c r="J3412" s="30">
        <v>2020</v>
      </c>
      <c r="K3412" s="30">
        <v>2020</v>
      </c>
      <c r="L3412" s="31" t="s">
        <v>28</v>
      </c>
      <c r="M3412" s="32" t="str">
        <f>IF(_xlfn.XLOOKUP(C3412,'Raw Data_OS_22'!$C$5:$C$4516,'Raw Data_OS_22'!$G$5:$G$4516,"New_Claim/ Reopening")= "New_Claim/ Reopening","New_Claim/ Reopening","Old_Claim")</f>
        <v>Old_Claim</v>
      </c>
      <c r="N3412" s="18" t="str">
        <f>IF(M3412=$N$2,IF(J3412=$N$1,"E1","D"),_xlfn.XLOOKUP(C3412,'Raw Data_OS_22'!$C$5:$C$4516,'Raw Data_OS_22'!$O$5:$O$4516))</f>
        <v>A</v>
      </c>
    </row>
    <row r="3413" spans="3:14" x14ac:dyDescent="0.35">
      <c r="C3413" s="26" t="s">
        <v>665</v>
      </c>
      <c r="D3413" s="14">
        <v>40634</v>
      </c>
      <c r="E3413" s="14">
        <v>40634</v>
      </c>
      <c r="F3413" s="27" t="s">
        <v>4195</v>
      </c>
      <c r="G3413" s="28">
        <v>0</v>
      </c>
      <c r="H3413" s="29">
        <v>-76800</v>
      </c>
      <c r="I3413" s="29">
        <v>1</v>
      </c>
      <c r="J3413" s="30">
        <v>2011</v>
      </c>
      <c r="K3413" s="30">
        <v>2011</v>
      </c>
      <c r="L3413" s="31" t="s">
        <v>659</v>
      </c>
      <c r="M3413" s="32" t="str">
        <f>IF(_xlfn.XLOOKUP(C3413,'Raw Data_OS_22'!$C$5:$C$4516,'Raw Data_OS_22'!$G$5:$G$4516,"New_Claim/ Reopening")= "New_Claim/ Reopening","New_Claim/ Reopening","Old_Claim")</f>
        <v>Old_Claim</v>
      </c>
      <c r="N3413" s="18" t="str">
        <f>IF(M3413=$N$2,IF(J3413=$N$1,"E1","D"),_xlfn.XLOOKUP(C3413,'Raw Data_OS_22'!$C$5:$C$4516,'Raw Data_OS_22'!$O$5:$O$4516))</f>
        <v>B1</v>
      </c>
    </row>
    <row r="3414" spans="3:14" x14ac:dyDescent="0.35">
      <c r="C3414" s="26" t="s">
        <v>6103</v>
      </c>
      <c r="D3414" s="14">
        <v>44487</v>
      </c>
      <c r="E3414" s="14">
        <v>44490</v>
      </c>
      <c r="F3414" s="27" t="s">
        <v>4248</v>
      </c>
      <c r="G3414" s="28">
        <v>79228</v>
      </c>
      <c r="H3414" s="29">
        <v>3.1450452297577001E-5</v>
      </c>
      <c r="I3414" s="29">
        <v>1</v>
      </c>
      <c r="J3414" s="30">
        <v>2021</v>
      </c>
      <c r="K3414" s="30">
        <v>2021</v>
      </c>
      <c r="L3414" s="31" t="s">
        <v>3138</v>
      </c>
      <c r="M3414" s="32" t="str">
        <f>IF(_xlfn.XLOOKUP(C3414,'Raw Data_OS_22'!$C$5:$C$4516,'Raw Data_OS_22'!$G$5:$G$4516,"New_Claim/ Reopening")= "New_Claim/ Reopening","New_Claim/ Reopening","Old_Claim")</f>
        <v>Old_Claim</v>
      </c>
      <c r="N3414" s="18" t="str">
        <f>IF(M3414=$N$2,IF(J3414=$N$1,"E1","D"),_xlfn.XLOOKUP(C3414,'Raw Data_OS_22'!$C$5:$C$4516,'Raw Data_OS_22'!$O$5:$O$4516))</f>
        <v>B1</v>
      </c>
    </row>
    <row r="3415" spans="3:14" x14ac:dyDescent="0.35">
      <c r="C3415" s="26" t="s">
        <v>7437</v>
      </c>
      <c r="D3415" s="14">
        <v>45048</v>
      </c>
      <c r="E3415" s="14">
        <v>45087</v>
      </c>
      <c r="F3415" s="27" t="s">
        <v>3910</v>
      </c>
      <c r="G3415" s="28">
        <v>80000</v>
      </c>
      <c r="H3415" s="29">
        <v>0</v>
      </c>
      <c r="I3415" s="29">
        <v>1</v>
      </c>
      <c r="J3415" s="30">
        <v>2023</v>
      </c>
      <c r="K3415" s="30">
        <v>2023</v>
      </c>
      <c r="L3415" s="31" t="s">
        <v>7246</v>
      </c>
      <c r="M3415" s="32" t="str">
        <f>IF(_xlfn.XLOOKUP(C3415,'Raw Data_OS_22'!$C$5:$C$4516,'Raw Data_OS_22'!$G$5:$G$4516,"New_Claim/ Reopening")= "New_Claim/ Reopening","New_Claim/ Reopening","Old_Claim")</f>
        <v>New_Claim/ Reopening</v>
      </c>
      <c r="N3415" s="18" t="str">
        <f>IF(M3415=$N$2,IF(J3415=$N$1,"E1","D"),_xlfn.XLOOKUP(C3415,'Raw Data_OS_22'!$C$5:$C$4516,'Raw Data_OS_22'!$O$5:$O$4516))</f>
        <v>E1</v>
      </c>
    </row>
    <row r="3416" spans="3:14" x14ac:dyDescent="0.35">
      <c r="C3416" s="26" t="s">
        <v>7438</v>
      </c>
      <c r="D3416" s="14">
        <v>45046</v>
      </c>
      <c r="E3416" s="14">
        <v>45085</v>
      </c>
      <c r="F3416" s="27" t="s">
        <v>3910</v>
      </c>
      <c r="G3416" s="28">
        <v>80000</v>
      </c>
      <c r="H3416" s="29">
        <v>0</v>
      </c>
      <c r="I3416" s="29">
        <v>1</v>
      </c>
      <c r="J3416" s="30">
        <v>2023</v>
      </c>
      <c r="K3416" s="30">
        <v>2023</v>
      </c>
      <c r="L3416" s="31" t="s">
        <v>7246</v>
      </c>
      <c r="M3416" s="32" t="str">
        <f>IF(_xlfn.XLOOKUP(C3416,'Raw Data_OS_22'!$C$5:$C$4516,'Raw Data_OS_22'!$G$5:$G$4516,"New_Claim/ Reopening")= "New_Claim/ Reopening","New_Claim/ Reopening","Old_Claim")</f>
        <v>New_Claim/ Reopening</v>
      </c>
      <c r="N3416" s="18" t="str">
        <f>IF(M3416=$N$2,IF(J3416=$N$1,"E1","D"),_xlfn.XLOOKUP(C3416,'Raw Data_OS_22'!$C$5:$C$4516,'Raw Data_OS_22'!$O$5:$O$4516))</f>
        <v>E1</v>
      </c>
    </row>
    <row r="3417" spans="3:14" x14ac:dyDescent="0.35">
      <c r="C3417" s="26" t="s">
        <v>7439</v>
      </c>
      <c r="D3417" s="14">
        <v>45089</v>
      </c>
      <c r="E3417" s="14">
        <v>45092</v>
      </c>
      <c r="F3417" s="27" t="s">
        <v>3910</v>
      </c>
      <c r="G3417" s="28">
        <v>80000</v>
      </c>
      <c r="H3417" s="29">
        <v>0</v>
      </c>
      <c r="I3417" s="29">
        <v>1</v>
      </c>
      <c r="J3417" s="30">
        <v>2023</v>
      </c>
      <c r="K3417" s="30">
        <v>2023</v>
      </c>
      <c r="L3417" s="31" t="s">
        <v>7246</v>
      </c>
      <c r="M3417" s="32" t="str">
        <f>IF(_xlfn.XLOOKUP(C3417,'Raw Data_OS_22'!$C$5:$C$4516,'Raw Data_OS_22'!$G$5:$G$4516,"New_Claim/ Reopening")= "New_Claim/ Reopening","New_Claim/ Reopening","Old_Claim")</f>
        <v>New_Claim/ Reopening</v>
      </c>
      <c r="N3417" s="18" t="str">
        <f>IF(M3417=$N$2,IF(J3417=$N$1,"E1","D"),_xlfn.XLOOKUP(C3417,'Raw Data_OS_22'!$C$5:$C$4516,'Raw Data_OS_22'!$O$5:$O$4516))</f>
        <v>E1</v>
      </c>
    </row>
    <row r="3418" spans="3:14" x14ac:dyDescent="0.35">
      <c r="C3418" s="26" t="s">
        <v>7440</v>
      </c>
      <c r="D3418" s="14">
        <v>45088</v>
      </c>
      <c r="E3418" s="14">
        <v>45103</v>
      </c>
      <c r="F3418" s="27" t="s">
        <v>3908</v>
      </c>
      <c r="G3418" s="28">
        <v>80000</v>
      </c>
      <c r="H3418" s="29">
        <v>0</v>
      </c>
      <c r="I3418" s="29">
        <v>1</v>
      </c>
      <c r="J3418" s="30">
        <v>2023</v>
      </c>
      <c r="K3418" s="30">
        <v>2023</v>
      </c>
      <c r="L3418" s="31" t="s">
        <v>7246</v>
      </c>
      <c r="M3418" s="32" t="str">
        <f>IF(_xlfn.XLOOKUP(C3418,'Raw Data_OS_22'!$C$5:$C$4516,'Raw Data_OS_22'!$G$5:$G$4516,"New_Claim/ Reopening")= "New_Claim/ Reopening","New_Claim/ Reopening","Old_Claim")</f>
        <v>New_Claim/ Reopening</v>
      </c>
      <c r="N3418" s="18" t="str">
        <f>IF(M3418=$N$2,IF(J3418=$N$1,"E1","D"),_xlfn.XLOOKUP(C3418,'Raw Data_OS_22'!$C$5:$C$4516,'Raw Data_OS_22'!$O$5:$O$4516))</f>
        <v>E1</v>
      </c>
    </row>
    <row r="3419" spans="3:14" x14ac:dyDescent="0.35">
      <c r="C3419" s="26" t="s">
        <v>7441</v>
      </c>
      <c r="D3419" s="14">
        <v>45106</v>
      </c>
      <c r="E3419" s="14">
        <v>45107</v>
      </c>
      <c r="F3419" s="27" t="s">
        <v>3910</v>
      </c>
      <c r="G3419" s="28">
        <v>80000</v>
      </c>
      <c r="H3419" s="29">
        <v>0</v>
      </c>
      <c r="I3419" s="29">
        <v>1</v>
      </c>
      <c r="J3419" s="30">
        <v>2023</v>
      </c>
      <c r="K3419" s="30">
        <v>2023</v>
      </c>
      <c r="L3419" s="31" t="s">
        <v>7246</v>
      </c>
      <c r="M3419" s="32" t="str">
        <f>IF(_xlfn.XLOOKUP(C3419,'Raw Data_OS_22'!$C$5:$C$4516,'Raw Data_OS_22'!$G$5:$G$4516,"New_Claim/ Reopening")= "New_Claim/ Reopening","New_Claim/ Reopening","Old_Claim")</f>
        <v>New_Claim/ Reopening</v>
      </c>
      <c r="N3419" s="18" t="str">
        <f>IF(M3419=$N$2,IF(J3419=$N$1,"E1","D"),_xlfn.XLOOKUP(C3419,'Raw Data_OS_22'!$C$5:$C$4516,'Raw Data_OS_22'!$O$5:$O$4516))</f>
        <v>E1</v>
      </c>
    </row>
    <row r="3420" spans="3:14" x14ac:dyDescent="0.35">
      <c r="C3420" s="26" t="s">
        <v>7442</v>
      </c>
      <c r="D3420" s="14">
        <v>45106</v>
      </c>
      <c r="E3420" s="14">
        <v>45112</v>
      </c>
      <c r="F3420" s="27" t="s">
        <v>3910</v>
      </c>
      <c r="G3420" s="28">
        <v>80000</v>
      </c>
      <c r="H3420" s="29">
        <v>0</v>
      </c>
      <c r="I3420" s="29">
        <v>1</v>
      </c>
      <c r="J3420" s="30">
        <v>2023</v>
      </c>
      <c r="K3420" s="30">
        <v>2023</v>
      </c>
      <c r="L3420" s="31" t="s">
        <v>7246</v>
      </c>
      <c r="M3420" s="32" t="str">
        <f>IF(_xlfn.XLOOKUP(C3420,'Raw Data_OS_22'!$C$5:$C$4516,'Raw Data_OS_22'!$G$5:$G$4516,"New_Claim/ Reopening")= "New_Claim/ Reopening","New_Claim/ Reopening","Old_Claim")</f>
        <v>New_Claim/ Reopening</v>
      </c>
      <c r="N3420" s="18" t="str">
        <f>IF(M3420=$N$2,IF(J3420=$N$1,"E1","D"),_xlfn.XLOOKUP(C3420,'Raw Data_OS_22'!$C$5:$C$4516,'Raw Data_OS_22'!$O$5:$O$4516))</f>
        <v>E1</v>
      </c>
    </row>
    <row r="3421" spans="3:14" x14ac:dyDescent="0.35">
      <c r="C3421" s="26" t="s">
        <v>7443</v>
      </c>
      <c r="D3421" s="14">
        <v>45100</v>
      </c>
      <c r="E3421" s="14">
        <v>45112</v>
      </c>
      <c r="F3421" s="27" t="s">
        <v>3910</v>
      </c>
      <c r="G3421" s="28">
        <v>80000</v>
      </c>
      <c r="H3421" s="29">
        <v>0</v>
      </c>
      <c r="I3421" s="29">
        <v>1</v>
      </c>
      <c r="J3421" s="30">
        <v>2023</v>
      </c>
      <c r="K3421" s="30">
        <v>2023</v>
      </c>
      <c r="L3421" s="31" t="s">
        <v>7246</v>
      </c>
      <c r="M3421" s="32" t="str">
        <f>IF(_xlfn.XLOOKUP(C3421,'Raw Data_OS_22'!$C$5:$C$4516,'Raw Data_OS_22'!$G$5:$G$4516,"New_Claim/ Reopening")= "New_Claim/ Reopening","New_Claim/ Reopening","Old_Claim")</f>
        <v>New_Claim/ Reopening</v>
      </c>
      <c r="N3421" s="18" t="str">
        <f>IF(M3421=$N$2,IF(J3421=$N$1,"E1","D"),_xlfn.XLOOKUP(C3421,'Raw Data_OS_22'!$C$5:$C$4516,'Raw Data_OS_22'!$O$5:$O$4516))</f>
        <v>E1</v>
      </c>
    </row>
    <row r="3422" spans="3:14" x14ac:dyDescent="0.35">
      <c r="C3422" s="26" t="s">
        <v>7444</v>
      </c>
      <c r="D3422" s="14">
        <v>45112</v>
      </c>
      <c r="E3422" s="14">
        <v>45119</v>
      </c>
      <c r="F3422" s="27" t="s">
        <v>3910</v>
      </c>
      <c r="G3422" s="28">
        <v>110167</v>
      </c>
      <c r="H3422" s="29">
        <v>30167</v>
      </c>
      <c r="I3422" s="29">
        <v>1</v>
      </c>
      <c r="J3422" s="30">
        <v>2023</v>
      </c>
      <c r="K3422" s="30">
        <v>2023</v>
      </c>
      <c r="L3422" s="31" t="s">
        <v>7210</v>
      </c>
      <c r="M3422" s="32" t="str">
        <f>IF(_xlfn.XLOOKUP(C3422,'Raw Data_OS_22'!$C$5:$C$4516,'Raw Data_OS_22'!$G$5:$G$4516,"New_Claim/ Reopening")= "New_Claim/ Reopening","New_Claim/ Reopening","Old_Claim")</f>
        <v>New_Claim/ Reopening</v>
      </c>
      <c r="N3422" s="18" t="str">
        <f>IF(M3422=$N$2,IF(J3422=$N$1,"E1","D"),_xlfn.XLOOKUP(C3422,'Raw Data_OS_22'!$C$5:$C$4516,'Raw Data_OS_22'!$O$5:$O$4516))</f>
        <v>E1</v>
      </c>
    </row>
    <row r="3423" spans="3:14" x14ac:dyDescent="0.35">
      <c r="C3423" s="26" t="s">
        <v>1802</v>
      </c>
      <c r="D3423" s="14">
        <v>42625</v>
      </c>
      <c r="E3423" s="14">
        <v>42797</v>
      </c>
      <c r="F3423" s="27" t="s">
        <v>4195</v>
      </c>
      <c r="G3423" s="28">
        <v>227192.98250000001</v>
      </c>
      <c r="H3423" s="29">
        <v>146832.98250000001</v>
      </c>
      <c r="I3423" s="29">
        <v>1</v>
      </c>
      <c r="J3423" s="30">
        <v>2016</v>
      </c>
      <c r="K3423" s="30">
        <v>2017</v>
      </c>
      <c r="L3423" s="31" t="s">
        <v>667</v>
      </c>
      <c r="M3423" s="32" t="str">
        <f>IF(_xlfn.XLOOKUP(C3423,'Raw Data_OS_22'!$C$5:$C$4516,'Raw Data_OS_22'!$G$5:$G$4516,"New_Claim/ Reopening")= "New_Claim/ Reopening","New_Claim/ Reopening","Old_Claim")</f>
        <v>Old_Claim</v>
      </c>
      <c r="N3423" s="18" t="str">
        <f>IF(M3423=$N$2,IF(J3423=$N$1,"E1","D"),_xlfn.XLOOKUP(C3423,'Raw Data_OS_22'!$C$5:$C$4516,'Raw Data_OS_22'!$O$5:$O$4516))</f>
        <v>A</v>
      </c>
    </row>
    <row r="3424" spans="3:14" x14ac:dyDescent="0.35">
      <c r="C3424" s="26" t="s">
        <v>1803</v>
      </c>
      <c r="D3424" s="14">
        <v>42625</v>
      </c>
      <c r="E3424" s="14">
        <v>42797</v>
      </c>
      <c r="F3424" s="27" t="s">
        <v>4195</v>
      </c>
      <c r="G3424" s="28">
        <v>227192.98250000001</v>
      </c>
      <c r="H3424" s="29">
        <v>146832.98250000001</v>
      </c>
      <c r="I3424" s="29">
        <v>1</v>
      </c>
      <c r="J3424" s="30">
        <v>2016</v>
      </c>
      <c r="K3424" s="30">
        <v>2017</v>
      </c>
      <c r="L3424" s="31" t="s">
        <v>667</v>
      </c>
      <c r="M3424" s="32" t="str">
        <f>IF(_xlfn.XLOOKUP(C3424,'Raw Data_OS_22'!$C$5:$C$4516,'Raw Data_OS_22'!$G$5:$G$4516,"New_Claim/ Reopening")= "New_Claim/ Reopening","New_Claim/ Reopening","Old_Claim")</f>
        <v>Old_Claim</v>
      </c>
      <c r="N3424" s="18" t="str">
        <f>IF(M3424=$N$2,IF(J3424=$N$1,"E1","D"),_xlfn.XLOOKUP(C3424,'Raw Data_OS_22'!$C$5:$C$4516,'Raw Data_OS_22'!$O$5:$O$4516))</f>
        <v>A</v>
      </c>
    </row>
    <row r="3425" spans="3:14" x14ac:dyDescent="0.35">
      <c r="C3425" s="26" t="s">
        <v>2332</v>
      </c>
      <c r="D3425" s="14">
        <v>40051</v>
      </c>
      <c r="E3425" s="14">
        <v>40053</v>
      </c>
      <c r="F3425" s="27" t="s">
        <v>3910</v>
      </c>
      <c r="G3425" s="28">
        <v>459958</v>
      </c>
      <c r="H3425" s="29">
        <v>377502</v>
      </c>
      <c r="I3425" s="29">
        <v>1</v>
      </c>
      <c r="J3425" s="30">
        <v>2009</v>
      </c>
      <c r="K3425" s="30">
        <v>2009</v>
      </c>
      <c r="L3425" s="31" t="s">
        <v>43</v>
      </c>
      <c r="M3425" s="32" t="str">
        <f>IF(_xlfn.XLOOKUP(C3425,'Raw Data_OS_22'!$C$5:$C$4516,'Raw Data_OS_22'!$G$5:$G$4516,"New_Claim/ Reopening")= "New_Claim/ Reopening","New_Claim/ Reopening","Old_Claim")</f>
        <v>Old_Claim</v>
      </c>
      <c r="N3425" s="18" t="str">
        <f>IF(M3425=$N$2,IF(J3425=$N$1,"E1","D"),_xlfn.XLOOKUP(C3425,'Raw Data_OS_22'!$C$5:$C$4516,'Raw Data_OS_22'!$O$5:$O$4516))</f>
        <v>B1</v>
      </c>
    </row>
    <row r="3426" spans="3:14" x14ac:dyDescent="0.35">
      <c r="C3426" s="26" t="s">
        <v>6851</v>
      </c>
      <c r="D3426" s="14">
        <v>44848</v>
      </c>
      <c r="E3426" s="14">
        <v>44852</v>
      </c>
      <c r="F3426" s="27" t="s">
        <v>3910</v>
      </c>
      <c r="G3426" s="28">
        <v>293500</v>
      </c>
      <c r="H3426" s="29">
        <v>208000</v>
      </c>
      <c r="I3426" s="29">
        <v>1</v>
      </c>
      <c r="J3426" s="30">
        <v>2022</v>
      </c>
      <c r="K3426" s="30">
        <v>2022</v>
      </c>
      <c r="L3426" s="31" t="s">
        <v>6825</v>
      </c>
      <c r="M3426" s="32" t="str">
        <f>IF(_xlfn.XLOOKUP(C3426,'Raw Data_OS_22'!$C$5:$C$4516,'Raw Data_OS_22'!$G$5:$G$4516,"New_Claim/ Reopening")= "New_Claim/ Reopening","New_Claim/ Reopening","Old_Claim")</f>
        <v>Old_Claim</v>
      </c>
      <c r="N3426" s="18" t="str">
        <f>IF(M3426=$N$2,IF(J3426=$N$1,"E1","D"),_xlfn.XLOOKUP(C3426,'Raw Data_OS_22'!$C$5:$C$4516,'Raw Data_OS_22'!$O$5:$O$4516))</f>
        <v>B1</v>
      </c>
    </row>
    <row r="3427" spans="3:14" x14ac:dyDescent="0.35">
      <c r="C3427" s="26" t="s">
        <v>6206</v>
      </c>
      <c r="D3427" s="14">
        <v>44593</v>
      </c>
      <c r="E3427" s="14">
        <v>44602</v>
      </c>
      <c r="F3427" s="27" t="s">
        <v>3908</v>
      </c>
      <c r="G3427" s="28">
        <v>100000</v>
      </c>
      <c r="H3427" s="29">
        <v>13240</v>
      </c>
      <c r="I3427" s="29">
        <v>1</v>
      </c>
      <c r="J3427" s="30">
        <v>2022</v>
      </c>
      <c r="K3427" s="30">
        <v>2022</v>
      </c>
      <c r="L3427" s="31" t="s">
        <v>6021</v>
      </c>
      <c r="M3427" s="32" t="str">
        <f>IF(_xlfn.XLOOKUP(C3427,'Raw Data_OS_22'!$C$5:$C$4516,'Raw Data_OS_22'!$G$5:$G$4516,"New_Claim/ Reopening")= "New_Claim/ Reopening","New_Claim/ Reopening","Old_Claim")</f>
        <v>Old_Claim</v>
      </c>
      <c r="N3427" s="18" t="str">
        <f>IF(M3427=$N$2,IF(J3427=$N$1,"E1","D"),_xlfn.XLOOKUP(C3427,'Raw Data_OS_22'!$C$5:$C$4516,'Raw Data_OS_22'!$O$5:$O$4516))</f>
        <v>B1</v>
      </c>
    </row>
    <row r="3428" spans="3:14" x14ac:dyDescent="0.35">
      <c r="C3428" s="26" t="s">
        <v>1535</v>
      </c>
      <c r="D3428" s="14">
        <v>44177</v>
      </c>
      <c r="E3428" s="14">
        <v>44177</v>
      </c>
      <c r="F3428" s="27" t="s">
        <v>4199</v>
      </c>
      <c r="G3428" s="28">
        <v>248311</v>
      </c>
      <c r="H3428" s="29">
        <v>160000</v>
      </c>
      <c r="I3428" s="29">
        <v>1</v>
      </c>
      <c r="J3428" s="30">
        <v>2020</v>
      </c>
      <c r="K3428" s="30">
        <v>2020</v>
      </c>
      <c r="L3428" s="31" t="s">
        <v>11</v>
      </c>
      <c r="M3428" s="32" t="str">
        <f>IF(_xlfn.XLOOKUP(C3428,'Raw Data_OS_22'!$C$5:$C$4516,'Raw Data_OS_22'!$G$5:$G$4516,"New_Claim/ Reopening")= "New_Claim/ Reopening","New_Claim/ Reopening","Old_Claim")</f>
        <v>Old_Claim</v>
      </c>
      <c r="N3428" s="18" t="str">
        <f>IF(M3428=$N$2,IF(J3428=$N$1,"E1","D"),_xlfn.XLOOKUP(C3428,'Raw Data_OS_22'!$C$5:$C$4516,'Raw Data_OS_22'!$O$5:$O$4516))</f>
        <v>B1</v>
      </c>
    </row>
    <row r="3429" spans="3:14" x14ac:dyDescent="0.35">
      <c r="C3429" s="26" t="s">
        <v>1278</v>
      </c>
      <c r="D3429" s="14">
        <v>43997</v>
      </c>
      <c r="E3429" s="14">
        <v>43997</v>
      </c>
      <c r="F3429" s="27" t="s">
        <v>4248</v>
      </c>
      <c r="G3429" s="28">
        <v>84300</v>
      </c>
      <c r="H3429" s="29">
        <v>-6030</v>
      </c>
      <c r="I3429" s="29">
        <v>1</v>
      </c>
      <c r="J3429" s="30">
        <v>2020</v>
      </c>
      <c r="K3429" s="30">
        <v>2020</v>
      </c>
      <c r="L3429" s="31" t="s">
        <v>33</v>
      </c>
      <c r="M3429" s="32" t="str">
        <f>IF(_xlfn.XLOOKUP(C3429,'Raw Data_OS_22'!$C$5:$C$4516,'Raw Data_OS_22'!$G$5:$G$4516,"New_Claim/ Reopening")= "New_Claim/ Reopening","New_Claim/ Reopening","Old_Claim")</f>
        <v>Old_Claim</v>
      </c>
      <c r="N3429" s="18" t="str">
        <f>IF(M3429=$N$2,IF(J3429=$N$1,"E1","D"),_xlfn.XLOOKUP(C3429,'Raw Data_OS_22'!$C$5:$C$4516,'Raw Data_OS_22'!$O$5:$O$4516))</f>
        <v>B1</v>
      </c>
    </row>
    <row r="3430" spans="3:14" x14ac:dyDescent="0.35">
      <c r="C3430" s="26" t="s">
        <v>7445</v>
      </c>
      <c r="D3430" s="14">
        <v>45264</v>
      </c>
      <c r="E3430" s="14">
        <v>45265</v>
      </c>
      <c r="F3430" s="27" t="s">
        <v>3910</v>
      </c>
      <c r="G3430" s="28">
        <v>100000</v>
      </c>
      <c r="H3430" s="29">
        <v>5780</v>
      </c>
      <c r="I3430" s="29">
        <v>1</v>
      </c>
      <c r="J3430" s="30">
        <v>2023</v>
      </c>
      <c r="K3430" s="30">
        <v>2023</v>
      </c>
      <c r="L3430" s="31" t="s">
        <v>7295</v>
      </c>
      <c r="M3430" s="32" t="str">
        <f>IF(_xlfn.XLOOKUP(C3430,'Raw Data_OS_22'!$C$5:$C$4516,'Raw Data_OS_22'!$G$5:$G$4516,"New_Claim/ Reopening")= "New_Claim/ Reopening","New_Claim/ Reopening","Old_Claim")</f>
        <v>New_Claim/ Reopening</v>
      </c>
      <c r="N3430" s="18" t="str">
        <f>IF(M3430=$N$2,IF(J3430=$N$1,"E1","D"),_xlfn.XLOOKUP(C3430,'Raw Data_OS_22'!$C$5:$C$4516,'Raw Data_OS_22'!$O$5:$O$4516))</f>
        <v>E1</v>
      </c>
    </row>
    <row r="3431" spans="3:14" x14ac:dyDescent="0.35">
      <c r="C3431" s="26" t="s">
        <v>7446</v>
      </c>
      <c r="D3431" s="14">
        <v>45278</v>
      </c>
      <c r="E3431" s="14">
        <v>45280</v>
      </c>
      <c r="F3431" s="27" t="s">
        <v>3910</v>
      </c>
      <c r="G3431" s="28">
        <v>100000</v>
      </c>
      <c r="H3431" s="29">
        <v>5780</v>
      </c>
      <c r="I3431" s="29">
        <v>1</v>
      </c>
      <c r="J3431" s="30">
        <v>2023</v>
      </c>
      <c r="K3431" s="30">
        <v>2023</v>
      </c>
      <c r="L3431" s="31" t="s">
        <v>7295</v>
      </c>
      <c r="M3431" s="32" t="str">
        <f>IF(_xlfn.XLOOKUP(C3431,'Raw Data_OS_22'!$C$5:$C$4516,'Raw Data_OS_22'!$G$5:$G$4516,"New_Claim/ Reopening")= "New_Claim/ Reopening","New_Claim/ Reopening","Old_Claim")</f>
        <v>New_Claim/ Reopening</v>
      </c>
      <c r="N3431" s="18" t="str">
        <f>IF(M3431=$N$2,IF(J3431=$N$1,"E1","D"),_xlfn.XLOOKUP(C3431,'Raw Data_OS_22'!$C$5:$C$4516,'Raw Data_OS_22'!$O$5:$O$4516))</f>
        <v>E1</v>
      </c>
    </row>
    <row r="3432" spans="3:14" x14ac:dyDescent="0.35">
      <c r="C3432" s="26" t="s">
        <v>7447</v>
      </c>
      <c r="D3432" s="14">
        <v>45289</v>
      </c>
      <c r="E3432" s="14">
        <v>45290</v>
      </c>
      <c r="F3432" s="27" t="s">
        <v>3910</v>
      </c>
      <c r="G3432" s="28">
        <v>100000</v>
      </c>
      <c r="H3432" s="29">
        <v>5780</v>
      </c>
      <c r="I3432" s="29">
        <v>1</v>
      </c>
      <c r="J3432" s="30">
        <v>2023</v>
      </c>
      <c r="K3432" s="30">
        <v>2023</v>
      </c>
      <c r="L3432" s="31" t="s">
        <v>7295</v>
      </c>
      <c r="M3432" s="32" t="str">
        <f>IF(_xlfn.XLOOKUP(C3432,'Raw Data_OS_22'!$C$5:$C$4516,'Raw Data_OS_22'!$G$5:$G$4516,"New_Claim/ Reopening")= "New_Claim/ Reopening","New_Claim/ Reopening","Old_Claim")</f>
        <v>New_Claim/ Reopening</v>
      </c>
      <c r="N3432" s="18" t="str">
        <f>IF(M3432=$N$2,IF(J3432=$N$1,"E1","D"),_xlfn.XLOOKUP(C3432,'Raw Data_OS_22'!$C$5:$C$4516,'Raw Data_OS_22'!$O$5:$O$4516))</f>
        <v>E1</v>
      </c>
    </row>
    <row r="3433" spans="3:14" x14ac:dyDescent="0.35">
      <c r="C3433" s="26" t="s">
        <v>6036</v>
      </c>
      <c r="D3433" s="14">
        <v>44537</v>
      </c>
      <c r="E3433" s="14">
        <v>44545</v>
      </c>
      <c r="F3433" s="27" t="s">
        <v>3908</v>
      </c>
      <c r="G3433" s="28">
        <v>-90000</v>
      </c>
      <c r="H3433" s="29">
        <v>-185000</v>
      </c>
      <c r="I3433" s="29">
        <v>1</v>
      </c>
      <c r="J3433" s="30">
        <v>2021</v>
      </c>
      <c r="K3433" s="30">
        <v>2021</v>
      </c>
      <c r="L3433" s="31" t="s">
        <v>3138</v>
      </c>
      <c r="M3433" s="32" t="str">
        <f>IF(_xlfn.XLOOKUP(C3433,'Raw Data_OS_22'!$C$5:$C$4516,'Raw Data_OS_22'!$G$5:$G$4516,"New_Claim/ Reopening")= "New_Claim/ Reopening","New_Claim/ Reopening","Old_Claim")</f>
        <v>Old_Claim</v>
      </c>
      <c r="N3433" s="18" t="str">
        <f>IF(M3433=$N$2,IF(J3433=$N$1,"E1","D"),_xlfn.XLOOKUP(C3433,'Raw Data_OS_22'!$C$5:$C$4516,'Raw Data_OS_22'!$O$5:$O$4516))</f>
        <v>B1</v>
      </c>
    </row>
    <row r="3434" spans="3:14" x14ac:dyDescent="0.35">
      <c r="C3434" s="26" t="s">
        <v>2732</v>
      </c>
      <c r="D3434" s="14">
        <v>38841</v>
      </c>
      <c r="E3434" s="14">
        <v>39499</v>
      </c>
      <c r="F3434" s="27" t="s">
        <v>4214</v>
      </c>
      <c r="G3434" s="28">
        <v>0</v>
      </c>
      <c r="H3434" s="29">
        <v>-98000</v>
      </c>
      <c r="I3434" s="29">
        <v>1</v>
      </c>
      <c r="J3434" s="30">
        <v>2006</v>
      </c>
      <c r="K3434" s="30">
        <v>2008</v>
      </c>
      <c r="L3434" s="31" t="s">
        <v>2197</v>
      </c>
      <c r="M3434" s="32" t="str">
        <f>IF(_xlfn.XLOOKUP(C3434,'Raw Data_OS_22'!$C$5:$C$4516,'Raw Data_OS_22'!$G$5:$G$4516,"New_Claim/ Reopening")= "New_Claim/ Reopening","New_Claim/ Reopening","Old_Claim")</f>
        <v>Old_Claim</v>
      </c>
      <c r="N3434" s="18" t="str">
        <f>IF(M3434=$N$2,IF(J3434=$N$1,"E1","D"),_xlfn.XLOOKUP(C3434,'Raw Data_OS_22'!$C$5:$C$4516,'Raw Data_OS_22'!$O$5:$O$4516))</f>
        <v>B1</v>
      </c>
    </row>
    <row r="3435" spans="3:14" x14ac:dyDescent="0.35">
      <c r="C3435" s="26" t="s">
        <v>1497</v>
      </c>
      <c r="D3435" s="14">
        <v>43839</v>
      </c>
      <c r="E3435" s="14">
        <v>43839</v>
      </c>
      <c r="F3435" s="27" t="s">
        <v>4248</v>
      </c>
      <c r="G3435" s="28">
        <v>1000</v>
      </c>
      <c r="H3435" s="29">
        <v>-97020</v>
      </c>
      <c r="I3435" s="29">
        <v>1</v>
      </c>
      <c r="J3435" s="30">
        <v>2020</v>
      </c>
      <c r="K3435" s="30">
        <v>2020</v>
      </c>
      <c r="L3435" s="31" t="s">
        <v>28</v>
      </c>
      <c r="M3435" s="32" t="str">
        <f>IF(_xlfn.XLOOKUP(C3435,'Raw Data_OS_22'!$C$5:$C$4516,'Raw Data_OS_22'!$G$5:$G$4516,"New_Claim/ Reopening")= "New_Claim/ Reopening","New_Claim/ Reopening","Old_Claim")</f>
        <v>Old_Claim</v>
      </c>
      <c r="N3435" s="18" t="str">
        <f>IF(M3435=$N$2,IF(J3435=$N$1,"E1","D"),_xlfn.XLOOKUP(C3435,'Raw Data_OS_22'!$C$5:$C$4516,'Raw Data_OS_22'!$O$5:$O$4516))</f>
        <v>B1</v>
      </c>
    </row>
    <row r="3436" spans="3:14" x14ac:dyDescent="0.35">
      <c r="C3436" s="26" t="s">
        <v>6154</v>
      </c>
      <c r="D3436" s="14">
        <v>44559</v>
      </c>
      <c r="E3436" s="14">
        <v>44581</v>
      </c>
      <c r="F3436" s="27" t="s">
        <v>4195</v>
      </c>
      <c r="G3436" s="28">
        <v>119024</v>
      </c>
      <c r="H3436" s="29">
        <v>20140.472932102999</v>
      </c>
      <c r="I3436" s="29">
        <v>1</v>
      </c>
      <c r="J3436" s="30">
        <v>2021</v>
      </c>
      <c r="K3436" s="30">
        <v>2022</v>
      </c>
      <c r="L3436" s="31" t="s">
        <v>3138</v>
      </c>
      <c r="M3436" s="32" t="str">
        <f>IF(_xlfn.XLOOKUP(C3436,'Raw Data_OS_22'!$C$5:$C$4516,'Raw Data_OS_22'!$G$5:$G$4516,"New_Claim/ Reopening")= "New_Claim/ Reopening","New_Claim/ Reopening","Old_Claim")</f>
        <v>Old_Claim</v>
      </c>
      <c r="N3436" s="18" t="str">
        <f>IF(M3436=$N$2,IF(J3436=$N$1,"E1","D"),_xlfn.XLOOKUP(C3436,'Raw Data_OS_22'!$C$5:$C$4516,'Raw Data_OS_22'!$O$5:$O$4516))</f>
        <v>B1</v>
      </c>
    </row>
    <row r="3437" spans="3:14" x14ac:dyDescent="0.35">
      <c r="C3437" s="26" t="s">
        <v>1629</v>
      </c>
      <c r="D3437" s="14">
        <v>41249</v>
      </c>
      <c r="E3437" s="14">
        <v>41256</v>
      </c>
      <c r="F3437" s="27" t="s">
        <v>3908</v>
      </c>
      <c r="G3437" s="28">
        <v>243000</v>
      </c>
      <c r="H3437" s="29">
        <v>143555</v>
      </c>
      <c r="I3437" s="29">
        <v>1</v>
      </c>
      <c r="J3437" s="30">
        <v>2012</v>
      </c>
      <c r="K3437" s="30">
        <v>2012</v>
      </c>
      <c r="L3437" s="31" t="s">
        <v>45</v>
      </c>
      <c r="M3437" s="32" t="str">
        <f>IF(_xlfn.XLOOKUP(C3437,'Raw Data_OS_22'!$C$5:$C$4516,'Raw Data_OS_22'!$G$5:$G$4516,"New_Claim/ Reopening")= "New_Claim/ Reopening","New_Claim/ Reopening","Old_Claim")</f>
        <v>Old_Claim</v>
      </c>
      <c r="N3437" s="18" t="str">
        <f>IF(M3437=$N$2,IF(J3437=$N$1,"E1","D"),_xlfn.XLOOKUP(C3437,'Raw Data_OS_22'!$C$5:$C$4516,'Raw Data_OS_22'!$O$5:$O$4516))</f>
        <v>A</v>
      </c>
    </row>
    <row r="3438" spans="3:14" x14ac:dyDescent="0.35">
      <c r="C3438" s="26" t="s">
        <v>2234</v>
      </c>
      <c r="D3438" s="14">
        <v>40325</v>
      </c>
      <c r="E3438" s="14">
        <v>40963</v>
      </c>
      <c r="F3438" s="27" t="s">
        <v>3908</v>
      </c>
      <c r="G3438" s="28">
        <v>100000</v>
      </c>
      <c r="H3438" s="29">
        <v>0</v>
      </c>
      <c r="I3438" s="29">
        <v>1</v>
      </c>
      <c r="J3438" s="30">
        <v>2010</v>
      </c>
      <c r="K3438" s="30">
        <v>2012</v>
      </c>
      <c r="L3438" s="31" t="s">
        <v>1227</v>
      </c>
      <c r="M3438" s="32" t="str">
        <f>IF(_xlfn.XLOOKUP(C3438,'Raw Data_OS_22'!$C$5:$C$4516,'Raw Data_OS_22'!$G$5:$G$4516,"New_Claim/ Reopening")= "New_Claim/ Reopening","New_Claim/ Reopening","Old_Claim")</f>
        <v>Old_Claim</v>
      </c>
      <c r="N3438" s="18" t="str">
        <f>IF(M3438=$N$2,IF(J3438=$N$1,"E1","D"),_xlfn.XLOOKUP(C3438,'Raw Data_OS_22'!$C$5:$C$4516,'Raw Data_OS_22'!$O$5:$O$4516))</f>
        <v>B1</v>
      </c>
    </row>
    <row r="3439" spans="3:14" x14ac:dyDescent="0.35">
      <c r="C3439" s="26" t="s">
        <v>2739</v>
      </c>
      <c r="D3439" s="14">
        <v>39616</v>
      </c>
      <c r="E3439" s="14">
        <v>39618</v>
      </c>
      <c r="F3439" s="27" t="s">
        <v>3910</v>
      </c>
      <c r="G3439" s="28">
        <v>0</v>
      </c>
      <c r="H3439" s="29">
        <v>-100000</v>
      </c>
      <c r="I3439" s="29">
        <v>1</v>
      </c>
      <c r="J3439" s="30">
        <v>2008</v>
      </c>
      <c r="K3439" s="30">
        <v>2008</v>
      </c>
      <c r="L3439" s="31" t="s">
        <v>41</v>
      </c>
      <c r="M3439" s="32" t="str">
        <f>IF(_xlfn.XLOOKUP(C3439,'Raw Data_OS_22'!$C$5:$C$4516,'Raw Data_OS_22'!$G$5:$G$4516,"New_Claim/ Reopening")= "New_Claim/ Reopening","New_Claim/ Reopening","Old_Claim")</f>
        <v>Old_Claim</v>
      </c>
      <c r="N3439" s="18" t="str">
        <f>IF(M3439=$N$2,IF(J3439=$N$1,"E1","D"),_xlfn.XLOOKUP(C3439,'Raw Data_OS_22'!$C$5:$C$4516,'Raw Data_OS_22'!$O$5:$O$4516))</f>
        <v>B1</v>
      </c>
    </row>
    <row r="3440" spans="3:14" x14ac:dyDescent="0.35">
      <c r="C3440" s="26" t="s">
        <v>2827</v>
      </c>
      <c r="D3440" s="14">
        <v>34555</v>
      </c>
      <c r="E3440" s="14">
        <v>34584</v>
      </c>
      <c r="F3440" s="27" t="s">
        <v>3908</v>
      </c>
      <c r="G3440" s="28">
        <v>100000</v>
      </c>
      <c r="H3440" s="29">
        <v>0</v>
      </c>
      <c r="I3440" s="29">
        <v>1</v>
      </c>
      <c r="J3440" s="30">
        <v>1994</v>
      </c>
      <c r="K3440" s="30">
        <v>1994</v>
      </c>
      <c r="L3440" s="31" t="s">
        <v>2824</v>
      </c>
      <c r="M3440" s="32" t="str">
        <f>IF(_xlfn.XLOOKUP(C3440,'Raw Data_OS_22'!$C$5:$C$4516,'Raw Data_OS_22'!$G$5:$G$4516,"New_Claim/ Reopening")= "New_Claim/ Reopening","New_Claim/ Reopening","Old_Claim")</f>
        <v>Old_Claim</v>
      </c>
      <c r="N3440" s="18" t="str">
        <f>IF(M3440=$N$2,IF(J3440=$N$1,"E1","D"),_xlfn.XLOOKUP(C3440,'Raw Data_OS_22'!$C$5:$C$4516,'Raw Data_OS_22'!$O$5:$O$4516))</f>
        <v>A</v>
      </c>
    </row>
    <row r="3441" spans="3:14" x14ac:dyDescent="0.35">
      <c r="C3441" s="26" t="s">
        <v>2477</v>
      </c>
      <c r="D3441" s="14">
        <v>44327</v>
      </c>
      <c r="E3441" s="14">
        <v>44337</v>
      </c>
      <c r="F3441" s="27" t="s">
        <v>3910</v>
      </c>
      <c r="G3441" s="28">
        <v>1804662.3529999999</v>
      </c>
      <c r="H3441" s="29">
        <v>1704662.3529999999</v>
      </c>
      <c r="I3441" s="29">
        <v>1</v>
      </c>
      <c r="J3441" s="30">
        <v>2021</v>
      </c>
      <c r="K3441" s="30">
        <v>2021</v>
      </c>
      <c r="L3441" s="31" t="s">
        <v>2250</v>
      </c>
      <c r="M3441" s="32" t="str">
        <f>IF(_xlfn.XLOOKUP(C3441,'Raw Data_OS_22'!$C$5:$C$4516,'Raw Data_OS_22'!$G$5:$G$4516,"New_Claim/ Reopening")= "New_Claim/ Reopening","New_Claim/ Reopening","Old_Claim")</f>
        <v>Old_Claim</v>
      </c>
      <c r="N3441" s="18" t="str">
        <f>IF(M3441=$N$2,IF(J3441=$N$1,"E1","D"),_xlfn.XLOOKUP(C3441,'Raw Data_OS_22'!$C$5:$C$4516,'Raw Data_OS_22'!$O$5:$O$4516))</f>
        <v>B2</v>
      </c>
    </row>
    <row r="3442" spans="3:14" x14ac:dyDescent="0.35">
      <c r="C3442" s="26" t="s">
        <v>7448</v>
      </c>
      <c r="D3442" s="14">
        <v>44951</v>
      </c>
      <c r="E3442" s="14">
        <v>44952</v>
      </c>
      <c r="F3442" s="27" t="s">
        <v>3910</v>
      </c>
      <c r="G3442" s="28">
        <v>130000</v>
      </c>
      <c r="H3442" s="29">
        <v>30000</v>
      </c>
      <c r="I3442" s="29">
        <v>1</v>
      </c>
      <c r="J3442" s="30">
        <v>2023</v>
      </c>
      <c r="K3442" s="30">
        <v>2023</v>
      </c>
      <c r="L3442" s="31" t="s">
        <v>7201</v>
      </c>
      <c r="M3442" s="32" t="str">
        <f>IF(_xlfn.XLOOKUP(C3442,'Raw Data_OS_22'!$C$5:$C$4516,'Raw Data_OS_22'!$G$5:$G$4516,"New_Claim/ Reopening")= "New_Claim/ Reopening","New_Claim/ Reopening","Old_Claim")</f>
        <v>New_Claim/ Reopening</v>
      </c>
      <c r="N3442" s="18" t="str">
        <f>IF(M3442=$N$2,IF(J3442=$N$1,"E1","D"),_xlfn.XLOOKUP(C3442,'Raw Data_OS_22'!$C$5:$C$4516,'Raw Data_OS_22'!$O$5:$O$4516))</f>
        <v>E1</v>
      </c>
    </row>
    <row r="3443" spans="3:14" x14ac:dyDescent="0.35">
      <c r="C3443" s="26" t="s">
        <v>7449</v>
      </c>
      <c r="D3443" s="14">
        <v>44934</v>
      </c>
      <c r="E3443" s="14">
        <v>44957</v>
      </c>
      <c r="F3443" s="27" t="s">
        <v>3910</v>
      </c>
      <c r="G3443" s="28">
        <v>78600</v>
      </c>
      <c r="H3443" s="29">
        <v>-21400</v>
      </c>
      <c r="I3443" s="29">
        <v>1</v>
      </c>
      <c r="J3443" s="30">
        <v>2023</v>
      </c>
      <c r="K3443" s="30">
        <v>2023</v>
      </c>
      <c r="L3443" s="31" t="s">
        <v>7201</v>
      </c>
      <c r="M3443" s="32" t="str">
        <f>IF(_xlfn.XLOOKUP(C3443,'Raw Data_OS_22'!$C$5:$C$4516,'Raw Data_OS_22'!$G$5:$G$4516,"New_Claim/ Reopening")= "New_Claim/ Reopening","New_Claim/ Reopening","Old_Claim")</f>
        <v>New_Claim/ Reopening</v>
      </c>
      <c r="N3443" s="18" t="str">
        <f>IF(M3443=$N$2,IF(J3443=$N$1,"E1","D"),_xlfn.XLOOKUP(C3443,'Raw Data_OS_22'!$C$5:$C$4516,'Raw Data_OS_22'!$O$5:$O$4516))</f>
        <v>E1</v>
      </c>
    </row>
    <row r="3444" spans="3:14" x14ac:dyDescent="0.35">
      <c r="C3444" s="26" t="s">
        <v>7450</v>
      </c>
      <c r="D3444" s="14">
        <v>44934</v>
      </c>
      <c r="E3444" s="14">
        <v>44965</v>
      </c>
      <c r="F3444" s="27" t="s">
        <v>3910</v>
      </c>
      <c r="G3444" s="28">
        <v>100000</v>
      </c>
      <c r="H3444" s="29">
        <v>0</v>
      </c>
      <c r="I3444" s="29">
        <v>1</v>
      </c>
      <c r="J3444" s="30">
        <v>2023</v>
      </c>
      <c r="K3444" s="30">
        <v>2023</v>
      </c>
      <c r="L3444" s="31" t="s">
        <v>7201</v>
      </c>
      <c r="M3444" s="32" t="str">
        <f>IF(_xlfn.XLOOKUP(C3444,'Raw Data_OS_22'!$C$5:$C$4516,'Raw Data_OS_22'!$G$5:$G$4516,"New_Claim/ Reopening")= "New_Claim/ Reopening","New_Claim/ Reopening","Old_Claim")</f>
        <v>New_Claim/ Reopening</v>
      </c>
      <c r="N3444" s="18" t="str">
        <f>IF(M3444=$N$2,IF(J3444=$N$1,"E1","D"),_xlfn.XLOOKUP(C3444,'Raw Data_OS_22'!$C$5:$C$4516,'Raw Data_OS_22'!$O$5:$O$4516))</f>
        <v>E1</v>
      </c>
    </row>
    <row r="3445" spans="3:14" x14ac:dyDescent="0.35">
      <c r="C3445" s="26" t="s">
        <v>7451</v>
      </c>
      <c r="D3445" s="14">
        <v>44984</v>
      </c>
      <c r="E3445" s="14">
        <v>44987</v>
      </c>
      <c r="F3445" s="27" t="s">
        <v>3910</v>
      </c>
      <c r="G3445" s="28">
        <v>100000</v>
      </c>
      <c r="H3445" s="29">
        <v>0</v>
      </c>
      <c r="I3445" s="29">
        <v>1</v>
      </c>
      <c r="J3445" s="30">
        <v>2023</v>
      </c>
      <c r="K3445" s="30">
        <v>2023</v>
      </c>
      <c r="L3445" s="31" t="s">
        <v>7201</v>
      </c>
      <c r="M3445" s="32" t="str">
        <f>IF(_xlfn.XLOOKUP(C3445,'Raw Data_OS_22'!$C$5:$C$4516,'Raw Data_OS_22'!$G$5:$G$4516,"New_Claim/ Reopening")= "New_Claim/ Reopening","New_Claim/ Reopening","Old_Claim")</f>
        <v>New_Claim/ Reopening</v>
      </c>
      <c r="N3445" s="18" t="str">
        <f>IF(M3445=$N$2,IF(J3445=$N$1,"E1","D"),_xlfn.XLOOKUP(C3445,'Raw Data_OS_22'!$C$5:$C$4516,'Raw Data_OS_22'!$O$5:$O$4516))</f>
        <v>E1</v>
      </c>
    </row>
    <row r="3446" spans="3:14" x14ac:dyDescent="0.35">
      <c r="C3446" s="26" t="s">
        <v>7452</v>
      </c>
      <c r="D3446" s="14">
        <v>44986</v>
      </c>
      <c r="E3446" s="14">
        <v>44987</v>
      </c>
      <c r="F3446" s="27" t="s">
        <v>3910</v>
      </c>
      <c r="G3446" s="28">
        <v>100000</v>
      </c>
      <c r="H3446" s="29">
        <v>0</v>
      </c>
      <c r="I3446" s="29">
        <v>1</v>
      </c>
      <c r="J3446" s="30">
        <v>2023</v>
      </c>
      <c r="K3446" s="30">
        <v>2023</v>
      </c>
      <c r="L3446" s="31" t="s">
        <v>7201</v>
      </c>
      <c r="M3446" s="32" t="str">
        <f>IF(_xlfn.XLOOKUP(C3446,'Raw Data_OS_22'!$C$5:$C$4516,'Raw Data_OS_22'!$G$5:$G$4516,"New_Claim/ Reopening")= "New_Claim/ Reopening","New_Claim/ Reopening","Old_Claim")</f>
        <v>New_Claim/ Reopening</v>
      </c>
      <c r="N3446" s="18" t="str">
        <f>IF(M3446=$N$2,IF(J3446=$N$1,"E1","D"),_xlfn.XLOOKUP(C3446,'Raw Data_OS_22'!$C$5:$C$4516,'Raw Data_OS_22'!$O$5:$O$4516))</f>
        <v>E1</v>
      </c>
    </row>
    <row r="3447" spans="3:14" x14ac:dyDescent="0.35">
      <c r="C3447" s="26" t="s">
        <v>7453</v>
      </c>
      <c r="D3447" s="14">
        <v>44983</v>
      </c>
      <c r="E3447" s="14">
        <v>44988</v>
      </c>
      <c r="F3447" s="27" t="s">
        <v>3910</v>
      </c>
      <c r="G3447" s="28">
        <v>100000</v>
      </c>
      <c r="H3447" s="29">
        <v>0</v>
      </c>
      <c r="I3447" s="29">
        <v>1</v>
      </c>
      <c r="J3447" s="30">
        <v>2023</v>
      </c>
      <c r="K3447" s="30">
        <v>2023</v>
      </c>
      <c r="L3447" s="31" t="s">
        <v>7201</v>
      </c>
      <c r="M3447" s="32" t="str">
        <f>IF(_xlfn.XLOOKUP(C3447,'Raw Data_OS_22'!$C$5:$C$4516,'Raw Data_OS_22'!$G$5:$G$4516,"New_Claim/ Reopening")= "New_Claim/ Reopening","New_Claim/ Reopening","Old_Claim")</f>
        <v>New_Claim/ Reopening</v>
      </c>
      <c r="N3447" s="18" t="str">
        <f>IF(M3447=$N$2,IF(J3447=$N$1,"E1","D"),_xlfn.XLOOKUP(C3447,'Raw Data_OS_22'!$C$5:$C$4516,'Raw Data_OS_22'!$O$5:$O$4516))</f>
        <v>E1</v>
      </c>
    </row>
    <row r="3448" spans="3:14" x14ac:dyDescent="0.35">
      <c r="C3448" s="26" t="s">
        <v>7454</v>
      </c>
      <c r="D3448" s="14">
        <v>44987</v>
      </c>
      <c r="E3448" s="14">
        <v>44991</v>
      </c>
      <c r="F3448" s="27" t="s">
        <v>3910</v>
      </c>
      <c r="G3448" s="28">
        <v>100000</v>
      </c>
      <c r="H3448" s="29">
        <v>0</v>
      </c>
      <c r="I3448" s="29">
        <v>1</v>
      </c>
      <c r="J3448" s="30">
        <v>2023</v>
      </c>
      <c r="K3448" s="30">
        <v>2023</v>
      </c>
      <c r="L3448" s="31" t="s">
        <v>7201</v>
      </c>
      <c r="M3448" s="32" t="str">
        <f>IF(_xlfn.XLOOKUP(C3448,'Raw Data_OS_22'!$C$5:$C$4516,'Raw Data_OS_22'!$G$5:$G$4516,"New_Claim/ Reopening")= "New_Claim/ Reopening","New_Claim/ Reopening","Old_Claim")</f>
        <v>New_Claim/ Reopening</v>
      </c>
      <c r="N3448" s="18" t="str">
        <f>IF(M3448=$N$2,IF(J3448=$N$1,"E1","D"),_xlfn.XLOOKUP(C3448,'Raw Data_OS_22'!$C$5:$C$4516,'Raw Data_OS_22'!$O$5:$O$4516))</f>
        <v>E1</v>
      </c>
    </row>
    <row r="3449" spans="3:14" x14ac:dyDescent="0.35">
      <c r="C3449" s="26" t="s">
        <v>7455</v>
      </c>
      <c r="D3449" s="14">
        <v>44964</v>
      </c>
      <c r="E3449" s="14">
        <v>44992</v>
      </c>
      <c r="F3449" s="27" t="s">
        <v>3910</v>
      </c>
      <c r="G3449" s="28">
        <v>100000</v>
      </c>
      <c r="H3449" s="29">
        <v>0</v>
      </c>
      <c r="I3449" s="29">
        <v>1</v>
      </c>
      <c r="J3449" s="30">
        <v>2023</v>
      </c>
      <c r="K3449" s="30">
        <v>2023</v>
      </c>
      <c r="L3449" s="31" t="s">
        <v>7201</v>
      </c>
      <c r="M3449" s="32" t="str">
        <f>IF(_xlfn.XLOOKUP(C3449,'Raw Data_OS_22'!$C$5:$C$4516,'Raw Data_OS_22'!$G$5:$G$4516,"New_Claim/ Reopening")= "New_Claim/ Reopening","New_Claim/ Reopening","Old_Claim")</f>
        <v>New_Claim/ Reopening</v>
      </c>
      <c r="N3449" s="18" t="str">
        <f>IF(M3449=$N$2,IF(J3449=$N$1,"E1","D"),_xlfn.XLOOKUP(C3449,'Raw Data_OS_22'!$C$5:$C$4516,'Raw Data_OS_22'!$O$5:$O$4516))</f>
        <v>E1</v>
      </c>
    </row>
    <row r="3450" spans="3:14" x14ac:dyDescent="0.35">
      <c r="C3450" s="26" t="s">
        <v>7456</v>
      </c>
      <c r="D3450" s="14">
        <v>44693</v>
      </c>
      <c r="E3450" s="14">
        <v>44831</v>
      </c>
      <c r="F3450" s="27" t="s">
        <v>658</v>
      </c>
      <c r="G3450" s="28">
        <v>100000</v>
      </c>
      <c r="H3450" s="29">
        <v>0</v>
      </c>
      <c r="I3450" s="29">
        <v>1</v>
      </c>
      <c r="J3450" s="30">
        <v>2022</v>
      </c>
      <c r="K3450" s="30">
        <v>2022</v>
      </c>
      <c r="L3450" s="31" t="s">
        <v>6406</v>
      </c>
      <c r="M3450" s="32" t="str">
        <f>IF(_xlfn.XLOOKUP(C3450,'Raw Data_OS_22'!$C$5:$C$4516,'Raw Data_OS_22'!$G$5:$G$4516,"New_Claim/ Reopening")= "New_Claim/ Reopening","New_Claim/ Reopening","Old_Claim")</f>
        <v>New_Claim/ Reopening</v>
      </c>
      <c r="N3450" s="18" t="str">
        <f>IF(M3450=$N$2,IF(J3450=$N$1,"E1","D"),_xlfn.XLOOKUP(C3450,'Raw Data_OS_22'!$C$5:$C$4516,'Raw Data_OS_22'!$O$5:$O$4516))</f>
        <v>D</v>
      </c>
    </row>
    <row r="3451" spans="3:14" x14ac:dyDescent="0.35">
      <c r="C3451" s="26" t="s">
        <v>7457</v>
      </c>
      <c r="D3451" s="14">
        <v>44993</v>
      </c>
      <c r="E3451" s="14">
        <v>44998</v>
      </c>
      <c r="F3451" s="27" t="s">
        <v>3910</v>
      </c>
      <c r="G3451" s="28">
        <v>100000</v>
      </c>
      <c r="H3451" s="29">
        <v>0</v>
      </c>
      <c r="I3451" s="29">
        <v>1</v>
      </c>
      <c r="J3451" s="30">
        <v>2023</v>
      </c>
      <c r="K3451" s="30">
        <v>2023</v>
      </c>
      <c r="L3451" s="31" t="s">
        <v>7201</v>
      </c>
      <c r="M3451" s="32" t="str">
        <f>IF(_xlfn.XLOOKUP(C3451,'Raw Data_OS_22'!$C$5:$C$4516,'Raw Data_OS_22'!$G$5:$G$4516,"New_Claim/ Reopening")= "New_Claim/ Reopening","New_Claim/ Reopening","Old_Claim")</f>
        <v>New_Claim/ Reopening</v>
      </c>
      <c r="N3451" s="18" t="str">
        <f>IF(M3451=$N$2,IF(J3451=$N$1,"E1","D"),_xlfn.XLOOKUP(C3451,'Raw Data_OS_22'!$C$5:$C$4516,'Raw Data_OS_22'!$O$5:$O$4516))</f>
        <v>E1</v>
      </c>
    </row>
    <row r="3452" spans="3:14" x14ac:dyDescent="0.35">
      <c r="C3452" s="26" t="s">
        <v>7458</v>
      </c>
      <c r="D3452" s="14">
        <v>44987</v>
      </c>
      <c r="E3452" s="14">
        <v>45007</v>
      </c>
      <c r="F3452" s="27" t="s">
        <v>3910</v>
      </c>
      <c r="G3452" s="28">
        <v>100000</v>
      </c>
      <c r="H3452" s="29">
        <v>0</v>
      </c>
      <c r="I3452" s="29">
        <v>1</v>
      </c>
      <c r="J3452" s="30">
        <v>2023</v>
      </c>
      <c r="K3452" s="30">
        <v>2023</v>
      </c>
      <c r="L3452" s="31" t="s">
        <v>7201</v>
      </c>
      <c r="M3452" s="32" t="str">
        <f>IF(_xlfn.XLOOKUP(C3452,'Raw Data_OS_22'!$C$5:$C$4516,'Raw Data_OS_22'!$G$5:$G$4516,"New_Claim/ Reopening")= "New_Claim/ Reopening","New_Claim/ Reopening","Old_Claim")</f>
        <v>New_Claim/ Reopening</v>
      </c>
      <c r="N3452" s="18" t="str">
        <f>IF(M3452=$N$2,IF(J3452=$N$1,"E1","D"),_xlfn.XLOOKUP(C3452,'Raw Data_OS_22'!$C$5:$C$4516,'Raw Data_OS_22'!$O$5:$O$4516))</f>
        <v>E1</v>
      </c>
    </row>
    <row r="3453" spans="3:14" x14ac:dyDescent="0.35">
      <c r="C3453" s="26" t="s">
        <v>7459</v>
      </c>
      <c r="D3453" s="14">
        <v>45007</v>
      </c>
      <c r="E3453" s="14">
        <v>45014</v>
      </c>
      <c r="F3453" s="27" t="s">
        <v>3910</v>
      </c>
      <c r="G3453" s="28">
        <v>100000</v>
      </c>
      <c r="H3453" s="29">
        <v>0</v>
      </c>
      <c r="I3453" s="29">
        <v>1</v>
      </c>
      <c r="J3453" s="30">
        <v>2023</v>
      </c>
      <c r="K3453" s="30">
        <v>2023</v>
      </c>
      <c r="L3453" s="31" t="s">
        <v>7201</v>
      </c>
      <c r="M3453" s="32" t="str">
        <f>IF(_xlfn.XLOOKUP(C3453,'Raw Data_OS_22'!$C$5:$C$4516,'Raw Data_OS_22'!$G$5:$G$4516,"New_Claim/ Reopening")= "New_Claim/ Reopening","New_Claim/ Reopening","Old_Claim")</f>
        <v>New_Claim/ Reopening</v>
      </c>
      <c r="N3453" s="18" t="str">
        <f>IF(M3453=$N$2,IF(J3453=$N$1,"E1","D"),_xlfn.XLOOKUP(C3453,'Raw Data_OS_22'!$C$5:$C$4516,'Raw Data_OS_22'!$O$5:$O$4516))</f>
        <v>E1</v>
      </c>
    </row>
    <row r="3454" spans="3:14" x14ac:dyDescent="0.35">
      <c r="C3454" s="26" t="s">
        <v>7460</v>
      </c>
      <c r="D3454" s="14">
        <v>45013</v>
      </c>
      <c r="E3454" s="14">
        <v>45014</v>
      </c>
      <c r="F3454" s="27" t="s">
        <v>3908</v>
      </c>
      <c r="G3454" s="28">
        <v>383500</v>
      </c>
      <c r="H3454" s="29">
        <v>283500</v>
      </c>
      <c r="I3454" s="29">
        <v>1</v>
      </c>
      <c r="J3454" s="30">
        <v>2023</v>
      </c>
      <c r="K3454" s="30">
        <v>2023</v>
      </c>
      <c r="L3454" s="31" t="s">
        <v>7201</v>
      </c>
      <c r="M3454" s="32" t="str">
        <f>IF(_xlfn.XLOOKUP(C3454,'Raw Data_OS_22'!$C$5:$C$4516,'Raw Data_OS_22'!$G$5:$G$4516,"New_Claim/ Reopening")= "New_Claim/ Reopening","New_Claim/ Reopening","Old_Claim")</f>
        <v>New_Claim/ Reopening</v>
      </c>
      <c r="N3454" s="18" t="str">
        <f>IF(M3454=$N$2,IF(J3454=$N$1,"E1","D"),_xlfn.XLOOKUP(C3454,'Raw Data_OS_22'!$C$5:$C$4516,'Raw Data_OS_22'!$O$5:$O$4516))</f>
        <v>E1</v>
      </c>
    </row>
    <row r="3455" spans="3:14" x14ac:dyDescent="0.35">
      <c r="C3455" s="26" t="s">
        <v>7461</v>
      </c>
      <c r="D3455" s="14">
        <v>44997</v>
      </c>
      <c r="E3455" s="14">
        <v>45016</v>
      </c>
      <c r="F3455" s="27" t="s">
        <v>3910</v>
      </c>
      <c r="G3455" s="28">
        <v>100000</v>
      </c>
      <c r="H3455" s="29">
        <v>0</v>
      </c>
      <c r="I3455" s="29">
        <v>1</v>
      </c>
      <c r="J3455" s="30">
        <v>2023</v>
      </c>
      <c r="K3455" s="30">
        <v>2023</v>
      </c>
      <c r="L3455" s="31" t="s">
        <v>7201</v>
      </c>
      <c r="M3455" s="32" t="str">
        <f>IF(_xlfn.XLOOKUP(C3455,'Raw Data_OS_22'!$C$5:$C$4516,'Raw Data_OS_22'!$G$5:$G$4516,"New_Claim/ Reopening")= "New_Claim/ Reopening","New_Claim/ Reopening","Old_Claim")</f>
        <v>New_Claim/ Reopening</v>
      </c>
      <c r="N3455" s="18" t="str">
        <f>IF(M3455=$N$2,IF(J3455=$N$1,"E1","D"),_xlfn.XLOOKUP(C3455,'Raw Data_OS_22'!$C$5:$C$4516,'Raw Data_OS_22'!$O$5:$O$4516))</f>
        <v>E1</v>
      </c>
    </row>
    <row r="3456" spans="3:14" x14ac:dyDescent="0.35">
      <c r="C3456" s="26" t="s">
        <v>7462</v>
      </c>
      <c r="D3456" s="14">
        <v>44998</v>
      </c>
      <c r="E3456" s="14">
        <v>45020</v>
      </c>
      <c r="F3456" s="27" t="s">
        <v>3910</v>
      </c>
      <c r="G3456" s="28">
        <v>100000</v>
      </c>
      <c r="H3456" s="29">
        <v>0</v>
      </c>
      <c r="I3456" s="29">
        <v>1</v>
      </c>
      <c r="J3456" s="30">
        <v>2023</v>
      </c>
      <c r="K3456" s="30">
        <v>2023</v>
      </c>
      <c r="L3456" s="31" t="s">
        <v>7201</v>
      </c>
      <c r="M3456" s="32" t="str">
        <f>IF(_xlfn.XLOOKUP(C3456,'Raw Data_OS_22'!$C$5:$C$4516,'Raw Data_OS_22'!$G$5:$G$4516,"New_Claim/ Reopening")= "New_Claim/ Reopening","New_Claim/ Reopening","Old_Claim")</f>
        <v>New_Claim/ Reopening</v>
      </c>
      <c r="N3456" s="18" t="str">
        <f>IF(M3456=$N$2,IF(J3456=$N$1,"E1","D"),_xlfn.XLOOKUP(C3456,'Raw Data_OS_22'!$C$5:$C$4516,'Raw Data_OS_22'!$O$5:$O$4516))</f>
        <v>E1</v>
      </c>
    </row>
    <row r="3457" spans="3:14" x14ac:dyDescent="0.35">
      <c r="C3457" s="26" t="s">
        <v>7463</v>
      </c>
      <c r="D3457" s="14">
        <v>44999</v>
      </c>
      <c r="E3457" s="14">
        <v>45020</v>
      </c>
      <c r="F3457" s="27" t="s">
        <v>3910</v>
      </c>
      <c r="G3457" s="28">
        <v>100000</v>
      </c>
      <c r="H3457" s="29">
        <v>0</v>
      </c>
      <c r="I3457" s="29">
        <v>1</v>
      </c>
      <c r="J3457" s="30">
        <v>2023</v>
      </c>
      <c r="K3457" s="30">
        <v>2023</v>
      </c>
      <c r="L3457" s="31" t="s">
        <v>7201</v>
      </c>
      <c r="M3457" s="32" t="str">
        <f>IF(_xlfn.XLOOKUP(C3457,'Raw Data_OS_22'!$C$5:$C$4516,'Raw Data_OS_22'!$G$5:$G$4516,"New_Claim/ Reopening")= "New_Claim/ Reopening","New_Claim/ Reopening","Old_Claim")</f>
        <v>New_Claim/ Reopening</v>
      </c>
      <c r="N3457" s="18" t="str">
        <f>IF(M3457=$N$2,IF(J3457=$N$1,"E1","D"),_xlfn.XLOOKUP(C3457,'Raw Data_OS_22'!$C$5:$C$4516,'Raw Data_OS_22'!$O$5:$O$4516))</f>
        <v>E1</v>
      </c>
    </row>
    <row r="3458" spans="3:14" x14ac:dyDescent="0.35">
      <c r="C3458" s="26" t="s">
        <v>7464</v>
      </c>
      <c r="D3458" s="14">
        <v>45012</v>
      </c>
      <c r="E3458" s="14">
        <v>45022</v>
      </c>
      <c r="F3458" s="27" t="s">
        <v>658</v>
      </c>
      <c r="G3458" s="28">
        <v>100000</v>
      </c>
      <c r="H3458" s="29">
        <v>0</v>
      </c>
      <c r="I3458" s="29">
        <v>1</v>
      </c>
      <c r="J3458" s="30">
        <v>2023</v>
      </c>
      <c r="K3458" s="30">
        <v>2023</v>
      </c>
      <c r="L3458" s="31" t="s">
        <v>7201</v>
      </c>
      <c r="M3458" s="32" t="str">
        <f>IF(_xlfn.XLOOKUP(C3458,'Raw Data_OS_22'!$C$5:$C$4516,'Raw Data_OS_22'!$G$5:$G$4516,"New_Claim/ Reopening")= "New_Claim/ Reopening","New_Claim/ Reopening","Old_Claim")</f>
        <v>New_Claim/ Reopening</v>
      </c>
      <c r="N3458" s="18" t="str">
        <f>IF(M3458=$N$2,IF(J3458=$N$1,"E1","D"),_xlfn.XLOOKUP(C3458,'Raw Data_OS_22'!$C$5:$C$4516,'Raw Data_OS_22'!$O$5:$O$4516))</f>
        <v>E1</v>
      </c>
    </row>
    <row r="3459" spans="3:14" x14ac:dyDescent="0.35">
      <c r="C3459" s="26" t="s">
        <v>7465</v>
      </c>
      <c r="D3459" s="14">
        <v>45026</v>
      </c>
      <c r="E3459" s="14">
        <v>45027</v>
      </c>
      <c r="F3459" s="27" t="s">
        <v>3910</v>
      </c>
      <c r="G3459" s="28">
        <v>275450</v>
      </c>
      <c r="H3459" s="29">
        <v>175450</v>
      </c>
      <c r="I3459" s="29">
        <v>1</v>
      </c>
      <c r="J3459" s="30">
        <v>2023</v>
      </c>
      <c r="K3459" s="30">
        <v>2023</v>
      </c>
      <c r="L3459" s="31" t="s">
        <v>7246</v>
      </c>
      <c r="M3459" s="32" t="str">
        <f>IF(_xlfn.XLOOKUP(C3459,'Raw Data_OS_22'!$C$5:$C$4516,'Raw Data_OS_22'!$G$5:$G$4516,"New_Claim/ Reopening")= "New_Claim/ Reopening","New_Claim/ Reopening","Old_Claim")</f>
        <v>New_Claim/ Reopening</v>
      </c>
      <c r="N3459" s="18" t="str">
        <f>IF(M3459=$N$2,IF(J3459=$N$1,"E1","D"),_xlfn.XLOOKUP(C3459,'Raw Data_OS_22'!$C$5:$C$4516,'Raw Data_OS_22'!$O$5:$O$4516))</f>
        <v>E1</v>
      </c>
    </row>
    <row r="3460" spans="3:14" x14ac:dyDescent="0.35">
      <c r="C3460" s="26" t="s">
        <v>7466</v>
      </c>
      <c r="D3460" s="14">
        <v>45009</v>
      </c>
      <c r="E3460" s="14">
        <v>45027</v>
      </c>
      <c r="F3460" s="27" t="s">
        <v>3910</v>
      </c>
      <c r="G3460" s="28">
        <v>100000</v>
      </c>
      <c r="H3460" s="29">
        <v>0</v>
      </c>
      <c r="I3460" s="29">
        <v>1</v>
      </c>
      <c r="J3460" s="30">
        <v>2023</v>
      </c>
      <c r="K3460" s="30">
        <v>2023</v>
      </c>
      <c r="L3460" s="31" t="s">
        <v>7201</v>
      </c>
      <c r="M3460" s="32" t="str">
        <f>IF(_xlfn.XLOOKUP(C3460,'Raw Data_OS_22'!$C$5:$C$4516,'Raw Data_OS_22'!$G$5:$G$4516,"New_Claim/ Reopening")= "New_Claim/ Reopening","New_Claim/ Reopening","Old_Claim")</f>
        <v>New_Claim/ Reopening</v>
      </c>
      <c r="N3460" s="18" t="str">
        <f>IF(M3460=$N$2,IF(J3460=$N$1,"E1","D"),_xlfn.XLOOKUP(C3460,'Raw Data_OS_22'!$C$5:$C$4516,'Raw Data_OS_22'!$O$5:$O$4516))</f>
        <v>E1</v>
      </c>
    </row>
    <row r="3461" spans="3:14" x14ac:dyDescent="0.35">
      <c r="C3461" s="26" t="s">
        <v>7467</v>
      </c>
      <c r="D3461" s="14">
        <v>45026</v>
      </c>
      <c r="E3461" s="14">
        <v>45029</v>
      </c>
      <c r="F3461" s="27" t="s">
        <v>3908</v>
      </c>
      <c r="G3461" s="28">
        <v>100000</v>
      </c>
      <c r="H3461" s="29">
        <v>0</v>
      </c>
      <c r="I3461" s="29">
        <v>1</v>
      </c>
      <c r="J3461" s="30">
        <v>2023</v>
      </c>
      <c r="K3461" s="30">
        <v>2023</v>
      </c>
      <c r="L3461" s="31" t="s">
        <v>7246</v>
      </c>
      <c r="M3461" s="32" t="str">
        <f>IF(_xlfn.XLOOKUP(C3461,'Raw Data_OS_22'!$C$5:$C$4516,'Raw Data_OS_22'!$G$5:$G$4516,"New_Claim/ Reopening")= "New_Claim/ Reopening","New_Claim/ Reopening","Old_Claim")</f>
        <v>New_Claim/ Reopening</v>
      </c>
      <c r="N3461" s="18" t="str">
        <f>IF(M3461=$N$2,IF(J3461=$N$1,"E1","D"),_xlfn.XLOOKUP(C3461,'Raw Data_OS_22'!$C$5:$C$4516,'Raw Data_OS_22'!$O$5:$O$4516))</f>
        <v>E1</v>
      </c>
    </row>
    <row r="3462" spans="3:14" x14ac:dyDescent="0.35">
      <c r="C3462" s="26" t="s">
        <v>7468</v>
      </c>
      <c r="D3462" s="14">
        <v>45027</v>
      </c>
      <c r="E3462" s="14">
        <v>45027</v>
      </c>
      <c r="F3462" s="27" t="s">
        <v>3910</v>
      </c>
      <c r="G3462" s="28">
        <v>100000</v>
      </c>
      <c r="H3462" s="29">
        <v>0</v>
      </c>
      <c r="I3462" s="29">
        <v>1</v>
      </c>
      <c r="J3462" s="30">
        <v>2023</v>
      </c>
      <c r="K3462" s="30">
        <v>2023</v>
      </c>
      <c r="L3462" s="31" t="s">
        <v>7246</v>
      </c>
      <c r="M3462" s="32" t="str">
        <f>IF(_xlfn.XLOOKUP(C3462,'Raw Data_OS_22'!$C$5:$C$4516,'Raw Data_OS_22'!$G$5:$G$4516,"New_Claim/ Reopening")= "New_Claim/ Reopening","New_Claim/ Reopening","Old_Claim")</f>
        <v>New_Claim/ Reopening</v>
      </c>
      <c r="N3462" s="18" t="str">
        <f>IF(M3462=$N$2,IF(J3462=$N$1,"E1","D"),_xlfn.XLOOKUP(C3462,'Raw Data_OS_22'!$C$5:$C$4516,'Raw Data_OS_22'!$O$5:$O$4516))</f>
        <v>E1</v>
      </c>
    </row>
    <row r="3463" spans="3:14" x14ac:dyDescent="0.35">
      <c r="C3463" s="26" t="s">
        <v>7469</v>
      </c>
      <c r="D3463" s="14">
        <v>45038</v>
      </c>
      <c r="E3463" s="14">
        <v>45044</v>
      </c>
      <c r="F3463" s="27" t="s">
        <v>3910</v>
      </c>
      <c r="G3463" s="28">
        <v>100000</v>
      </c>
      <c r="H3463" s="29">
        <v>0</v>
      </c>
      <c r="I3463" s="29">
        <v>1</v>
      </c>
      <c r="J3463" s="30">
        <v>2023</v>
      </c>
      <c r="K3463" s="30">
        <v>2023</v>
      </c>
      <c r="L3463" s="31" t="s">
        <v>7246</v>
      </c>
      <c r="M3463" s="32" t="str">
        <f>IF(_xlfn.XLOOKUP(C3463,'Raw Data_OS_22'!$C$5:$C$4516,'Raw Data_OS_22'!$G$5:$G$4516,"New_Claim/ Reopening")= "New_Claim/ Reopening","New_Claim/ Reopening","Old_Claim")</f>
        <v>New_Claim/ Reopening</v>
      </c>
      <c r="N3463" s="18" t="str">
        <f>IF(M3463=$N$2,IF(J3463=$N$1,"E1","D"),_xlfn.XLOOKUP(C3463,'Raw Data_OS_22'!$C$5:$C$4516,'Raw Data_OS_22'!$O$5:$O$4516))</f>
        <v>E1</v>
      </c>
    </row>
    <row r="3464" spans="3:14" x14ac:dyDescent="0.35">
      <c r="C3464" s="26" t="s">
        <v>7470</v>
      </c>
      <c r="D3464" s="14">
        <v>45036</v>
      </c>
      <c r="E3464" s="14">
        <v>45051</v>
      </c>
      <c r="F3464" s="27" t="s">
        <v>3910</v>
      </c>
      <c r="G3464" s="28">
        <v>100000</v>
      </c>
      <c r="H3464" s="29">
        <v>0</v>
      </c>
      <c r="I3464" s="29">
        <v>1</v>
      </c>
      <c r="J3464" s="30">
        <v>2023</v>
      </c>
      <c r="K3464" s="30">
        <v>2023</v>
      </c>
      <c r="L3464" s="31" t="s">
        <v>7246</v>
      </c>
      <c r="M3464" s="32" t="str">
        <f>IF(_xlfn.XLOOKUP(C3464,'Raw Data_OS_22'!$C$5:$C$4516,'Raw Data_OS_22'!$G$5:$G$4516,"New_Claim/ Reopening")= "New_Claim/ Reopening","New_Claim/ Reopening","Old_Claim")</f>
        <v>New_Claim/ Reopening</v>
      </c>
      <c r="N3464" s="18" t="str">
        <f>IF(M3464=$N$2,IF(J3464=$N$1,"E1","D"),_xlfn.XLOOKUP(C3464,'Raw Data_OS_22'!$C$5:$C$4516,'Raw Data_OS_22'!$O$5:$O$4516))</f>
        <v>E1</v>
      </c>
    </row>
    <row r="3465" spans="3:14" x14ac:dyDescent="0.35">
      <c r="C3465" s="26" t="s">
        <v>7471</v>
      </c>
      <c r="D3465" s="14">
        <v>45047</v>
      </c>
      <c r="E3465" s="14">
        <v>45051</v>
      </c>
      <c r="F3465" s="27" t="s">
        <v>3910</v>
      </c>
      <c r="G3465" s="28">
        <v>9360</v>
      </c>
      <c r="H3465" s="29">
        <v>-90640</v>
      </c>
      <c r="I3465" s="29">
        <v>1</v>
      </c>
      <c r="J3465" s="30">
        <v>2023</v>
      </c>
      <c r="K3465" s="30">
        <v>2023</v>
      </c>
      <c r="L3465" s="31" t="s">
        <v>7246</v>
      </c>
      <c r="M3465" s="32" t="str">
        <f>IF(_xlfn.XLOOKUP(C3465,'Raw Data_OS_22'!$C$5:$C$4516,'Raw Data_OS_22'!$G$5:$G$4516,"New_Claim/ Reopening")= "New_Claim/ Reopening","New_Claim/ Reopening","Old_Claim")</f>
        <v>New_Claim/ Reopening</v>
      </c>
      <c r="N3465" s="18" t="str">
        <f>IF(M3465=$N$2,IF(J3465=$N$1,"E1","D"),_xlfn.XLOOKUP(C3465,'Raw Data_OS_22'!$C$5:$C$4516,'Raw Data_OS_22'!$O$5:$O$4516))</f>
        <v>E1</v>
      </c>
    </row>
    <row r="3466" spans="3:14" x14ac:dyDescent="0.35">
      <c r="C3466" s="26" t="s">
        <v>7472</v>
      </c>
      <c r="D3466" s="14">
        <v>45050</v>
      </c>
      <c r="E3466" s="14">
        <v>45051</v>
      </c>
      <c r="F3466" s="27" t="s">
        <v>3910</v>
      </c>
      <c r="G3466" s="28">
        <v>200000</v>
      </c>
      <c r="H3466" s="29">
        <v>100000</v>
      </c>
      <c r="I3466" s="29">
        <v>1</v>
      </c>
      <c r="J3466" s="30">
        <v>2023</v>
      </c>
      <c r="K3466" s="30">
        <v>2023</v>
      </c>
      <c r="L3466" s="31" t="s">
        <v>7246</v>
      </c>
      <c r="M3466" s="32" t="str">
        <f>IF(_xlfn.XLOOKUP(C3466,'Raw Data_OS_22'!$C$5:$C$4516,'Raw Data_OS_22'!$G$5:$G$4516,"New_Claim/ Reopening")= "New_Claim/ Reopening","New_Claim/ Reopening","Old_Claim")</f>
        <v>New_Claim/ Reopening</v>
      </c>
      <c r="N3466" s="18" t="str">
        <f>IF(M3466=$N$2,IF(J3466=$N$1,"E1","D"),_xlfn.XLOOKUP(C3466,'Raw Data_OS_22'!$C$5:$C$4516,'Raw Data_OS_22'!$O$5:$O$4516))</f>
        <v>E1</v>
      </c>
    </row>
    <row r="3467" spans="3:14" x14ac:dyDescent="0.35">
      <c r="C3467" s="26" t="s">
        <v>7473</v>
      </c>
      <c r="D3467" s="14">
        <v>45054</v>
      </c>
      <c r="E3467" s="14">
        <v>45063</v>
      </c>
      <c r="F3467" s="27" t="s">
        <v>3910</v>
      </c>
      <c r="G3467" s="28">
        <v>100000</v>
      </c>
      <c r="H3467" s="29">
        <v>0</v>
      </c>
      <c r="I3467" s="29">
        <v>1</v>
      </c>
      <c r="J3467" s="30">
        <v>2023</v>
      </c>
      <c r="K3467" s="30">
        <v>2023</v>
      </c>
      <c r="L3467" s="31" t="s">
        <v>7246</v>
      </c>
      <c r="M3467" s="32" t="str">
        <f>IF(_xlfn.XLOOKUP(C3467,'Raw Data_OS_22'!$C$5:$C$4516,'Raw Data_OS_22'!$G$5:$G$4516,"New_Claim/ Reopening")= "New_Claim/ Reopening","New_Claim/ Reopening","Old_Claim")</f>
        <v>New_Claim/ Reopening</v>
      </c>
      <c r="N3467" s="18" t="str">
        <f>IF(M3467=$N$2,IF(J3467=$N$1,"E1","D"),_xlfn.XLOOKUP(C3467,'Raw Data_OS_22'!$C$5:$C$4516,'Raw Data_OS_22'!$O$5:$O$4516))</f>
        <v>E1</v>
      </c>
    </row>
    <row r="3468" spans="3:14" x14ac:dyDescent="0.35">
      <c r="C3468" s="26" t="s">
        <v>7474</v>
      </c>
      <c r="D3468" s="14">
        <v>45067</v>
      </c>
      <c r="E3468" s="14">
        <v>45068</v>
      </c>
      <c r="F3468" s="27" t="s">
        <v>3910</v>
      </c>
      <c r="G3468" s="28">
        <v>100000</v>
      </c>
      <c r="H3468" s="29">
        <v>0</v>
      </c>
      <c r="I3468" s="29">
        <v>1</v>
      </c>
      <c r="J3468" s="30">
        <v>2023</v>
      </c>
      <c r="K3468" s="30">
        <v>2023</v>
      </c>
      <c r="L3468" s="31" t="s">
        <v>7246</v>
      </c>
      <c r="M3468" s="32" t="str">
        <f>IF(_xlfn.XLOOKUP(C3468,'Raw Data_OS_22'!$C$5:$C$4516,'Raw Data_OS_22'!$G$5:$G$4516,"New_Claim/ Reopening")= "New_Claim/ Reopening","New_Claim/ Reopening","Old_Claim")</f>
        <v>New_Claim/ Reopening</v>
      </c>
      <c r="N3468" s="18" t="str">
        <f>IF(M3468=$N$2,IF(J3468=$N$1,"E1","D"),_xlfn.XLOOKUP(C3468,'Raw Data_OS_22'!$C$5:$C$4516,'Raw Data_OS_22'!$O$5:$O$4516))</f>
        <v>E1</v>
      </c>
    </row>
    <row r="3469" spans="3:14" x14ac:dyDescent="0.35">
      <c r="C3469" s="26" t="s">
        <v>7475</v>
      </c>
      <c r="D3469" s="14">
        <v>45051</v>
      </c>
      <c r="E3469" s="14">
        <v>45069</v>
      </c>
      <c r="F3469" s="27" t="s">
        <v>3910</v>
      </c>
      <c r="G3469" s="28">
        <v>100000</v>
      </c>
      <c r="H3469" s="29">
        <v>0</v>
      </c>
      <c r="I3469" s="29">
        <v>1</v>
      </c>
      <c r="J3469" s="30">
        <v>2023</v>
      </c>
      <c r="K3469" s="30">
        <v>2023</v>
      </c>
      <c r="L3469" s="31" t="s">
        <v>7246</v>
      </c>
      <c r="M3469" s="32" t="str">
        <f>IF(_xlfn.XLOOKUP(C3469,'Raw Data_OS_22'!$C$5:$C$4516,'Raw Data_OS_22'!$G$5:$G$4516,"New_Claim/ Reopening")= "New_Claim/ Reopening","New_Claim/ Reopening","Old_Claim")</f>
        <v>New_Claim/ Reopening</v>
      </c>
      <c r="N3469" s="18" t="str">
        <f>IF(M3469=$N$2,IF(J3469=$N$1,"E1","D"),_xlfn.XLOOKUP(C3469,'Raw Data_OS_22'!$C$5:$C$4516,'Raw Data_OS_22'!$O$5:$O$4516))</f>
        <v>E1</v>
      </c>
    </row>
    <row r="3470" spans="3:14" x14ac:dyDescent="0.35">
      <c r="C3470" s="26" t="s">
        <v>7476</v>
      </c>
      <c r="D3470" s="14">
        <v>45066</v>
      </c>
      <c r="E3470" s="14">
        <v>45069</v>
      </c>
      <c r="F3470" s="27" t="s">
        <v>3910</v>
      </c>
      <c r="G3470" s="28">
        <v>100000</v>
      </c>
      <c r="H3470" s="29">
        <v>0</v>
      </c>
      <c r="I3470" s="29">
        <v>1</v>
      </c>
      <c r="J3470" s="30">
        <v>2023</v>
      </c>
      <c r="K3470" s="30">
        <v>2023</v>
      </c>
      <c r="L3470" s="31" t="s">
        <v>7246</v>
      </c>
      <c r="M3470" s="32" t="str">
        <f>IF(_xlfn.XLOOKUP(C3470,'Raw Data_OS_22'!$C$5:$C$4516,'Raw Data_OS_22'!$G$5:$G$4516,"New_Claim/ Reopening")= "New_Claim/ Reopening","New_Claim/ Reopening","Old_Claim")</f>
        <v>New_Claim/ Reopening</v>
      </c>
      <c r="N3470" s="18" t="str">
        <f>IF(M3470=$N$2,IF(J3470=$N$1,"E1","D"),_xlfn.XLOOKUP(C3470,'Raw Data_OS_22'!$C$5:$C$4516,'Raw Data_OS_22'!$O$5:$O$4516))</f>
        <v>E1</v>
      </c>
    </row>
    <row r="3471" spans="3:14" x14ac:dyDescent="0.35">
      <c r="C3471" s="26" t="s">
        <v>7477</v>
      </c>
      <c r="D3471" s="14">
        <v>45067</v>
      </c>
      <c r="E3471" s="14">
        <v>45070</v>
      </c>
      <c r="F3471" s="27" t="s">
        <v>3910</v>
      </c>
      <c r="G3471" s="28">
        <v>100000</v>
      </c>
      <c r="H3471" s="29">
        <v>0</v>
      </c>
      <c r="I3471" s="29">
        <v>1</v>
      </c>
      <c r="J3471" s="30">
        <v>2023</v>
      </c>
      <c r="K3471" s="30">
        <v>2023</v>
      </c>
      <c r="L3471" s="31" t="s">
        <v>7246</v>
      </c>
      <c r="M3471" s="32" t="str">
        <f>IF(_xlfn.XLOOKUP(C3471,'Raw Data_OS_22'!$C$5:$C$4516,'Raw Data_OS_22'!$G$5:$G$4516,"New_Claim/ Reopening")= "New_Claim/ Reopening","New_Claim/ Reopening","Old_Claim")</f>
        <v>New_Claim/ Reopening</v>
      </c>
      <c r="N3471" s="18" t="str">
        <f>IF(M3471=$N$2,IF(J3471=$N$1,"E1","D"),_xlfn.XLOOKUP(C3471,'Raw Data_OS_22'!$C$5:$C$4516,'Raw Data_OS_22'!$O$5:$O$4516))</f>
        <v>E1</v>
      </c>
    </row>
    <row r="3472" spans="3:14" x14ac:dyDescent="0.35">
      <c r="C3472" s="26" t="s">
        <v>7478</v>
      </c>
      <c r="D3472" s="14">
        <v>45071</v>
      </c>
      <c r="E3472" s="14">
        <v>45072</v>
      </c>
      <c r="F3472" s="27" t="s">
        <v>3910</v>
      </c>
      <c r="G3472" s="28">
        <v>100000</v>
      </c>
      <c r="H3472" s="29">
        <v>0</v>
      </c>
      <c r="I3472" s="29">
        <v>1</v>
      </c>
      <c r="J3472" s="30">
        <v>2023</v>
      </c>
      <c r="K3472" s="30">
        <v>2023</v>
      </c>
      <c r="L3472" s="31" t="s">
        <v>7246</v>
      </c>
      <c r="M3472" s="32" t="str">
        <f>IF(_xlfn.XLOOKUP(C3472,'Raw Data_OS_22'!$C$5:$C$4516,'Raw Data_OS_22'!$G$5:$G$4516,"New_Claim/ Reopening")= "New_Claim/ Reopening","New_Claim/ Reopening","Old_Claim")</f>
        <v>New_Claim/ Reopening</v>
      </c>
      <c r="N3472" s="18" t="str">
        <f>IF(M3472=$N$2,IF(J3472=$N$1,"E1","D"),_xlfn.XLOOKUP(C3472,'Raw Data_OS_22'!$C$5:$C$4516,'Raw Data_OS_22'!$O$5:$O$4516))</f>
        <v>E1</v>
      </c>
    </row>
    <row r="3473" spans="3:14" x14ac:dyDescent="0.35">
      <c r="C3473" s="26" t="s">
        <v>7479</v>
      </c>
      <c r="D3473" s="14">
        <v>45061</v>
      </c>
      <c r="E3473" s="14">
        <v>45075</v>
      </c>
      <c r="F3473" s="27" t="s">
        <v>3910</v>
      </c>
      <c r="G3473" s="28">
        <v>100000</v>
      </c>
      <c r="H3473" s="29">
        <v>0</v>
      </c>
      <c r="I3473" s="29">
        <v>1</v>
      </c>
      <c r="J3473" s="30">
        <v>2023</v>
      </c>
      <c r="K3473" s="30">
        <v>2023</v>
      </c>
      <c r="L3473" s="31" t="s">
        <v>7246</v>
      </c>
      <c r="M3473" s="32" t="str">
        <f>IF(_xlfn.XLOOKUP(C3473,'Raw Data_OS_22'!$C$5:$C$4516,'Raw Data_OS_22'!$G$5:$G$4516,"New_Claim/ Reopening")= "New_Claim/ Reopening","New_Claim/ Reopening","Old_Claim")</f>
        <v>New_Claim/ Reopening</v>
      </c>
      <c r="N3473" s="18" t="str">
        <f>IF(M3473=$N$2,IF(J3473=$N$1,"E1","D"),_xlfn.XLOOKUP(C3473,'Raw Data_OS_22'!$C$5:$C$4516,'Raw Data_OS_22'!$O$5:$O$4516))</f>
        <v>E1</v>
      </c>
    </row>
    <row r="3474" spans="3:14" x14ac:dyDescent="0.35">
      <c r="C3474" s="26" t="s">
        <v>7480</v>
      </c>
      <c r="D3474" s="14">
        <v>45078</v>
      </c>
      <c r="E3474" s="14">
        <v>45082</v>
      </c>
      <c r="F3474" s="27" t="s">
        <v>3910</v>
      </c>
      <c r="G3474" s="28">
        <v>100000</v>
      </c>
      <c r="H3474" s="29">
        <v>0</v>
      </c>
      <c r="I3474" s="29">
        <v>1</v>
      </c>
      <c r="J3474" s="30">
        <v>2023</v>
      </c>
      <c r="K3474" s="30">
        <v>2023</v>
      </c>
      <c r="L3474" s="31" t="s">
        <v>7246</v>
      </c>
      <c r="M3474" s="32" t="str">
        <f>IF(_xlfn.XLOOKUP(C3474,'Raw Data_OS_22'!$C$5:$C$4516,'Raw Data_OS_22'!$G$5:$G$4516,"New_Claim/ Reopening")= "New_Claim/ Reopening","New_Claim/ Reopening","Old_Claim")</f>
        <v>New_Claim/ Reopening</v>
      </c>
      <c r="N3474" s="18" t="str">
        <f>IF(M3474=$N$2,IF(J3474=$N$1,"E1","D"),_xlfn.XLOOKUP(C3474,'Raw Data_OS_22'!$C$5:$C$4516,'Raw Data_OS_22'!$O$5:$O$4516))</f>
        <v>E1</v>
      </c>
    </row>
    <row r="3475" spans="3:14" x14ac:dyDescent="0.35">
      <c r="C3475" s="26" t="s">
        <v>7481</v>
      </c>
      <c r="D3475" s="14">
        <v>45079</v>
      </c>
      <c r="E3475" s="14">
        <v>45083</v>
      </c>
      <c r="F3475" s="27" t="s">
        <v>3910</v>
      </c>
      <c r="G3475" s="28">
        <v>100000</v>
      </c>
      <c r="H3475" s="29">
        <v>0</v>
      </c>
      <c r="I3475" s="29">
        <v>1</v>
      </c>
      <c r="J3475" s="30">
        <v>2023</v>
      </c>
      <c r="K3475" s="30">
        <v>2023</v>
      </c>
      <c r="L3475" s="31" t="s">
        <v>7246</v>
      </c>
      <c r="M3475" s="32" t="str">
        <f>IF(_xlfn.XLOOKUP(C3475,'Raw Data_OS_22'!$C$5:$C$4516,'Raw Data_OS_22'!$G$5:$G$4516,"New_Claim/ Reopening")= "New_Claim/ Reopening","New_Claim/ Reopening","Old_Claim")</f>
        <v>New_Claim/ Reopening</v>
      </c>
      <c r="N3475" s="18" t="str">
        <f>IF(M3475=$N$2,IF(J3475=$N$1,"E1","D"),_xlfn.XLOOKUP(C3475,'Raw Data_OS_22'!$C$5:$C$4516,'Raw Data_OS_22'!$O$5:$O$4516))</f>
        <v>E1</v>
      </c>
    </row>
    <row r="3476" spans="3:14" x14ac:dyDescent="0.35">
      <c r="C3476" s="26" t="s">
        <v>7482</v>
      </c>
      <c r="D3476" s="14">
        <v>45081</v>
      </c>
      <c r="E3476" s="14">
        <v>45085</v>
      </c>
      <c r="F3476" s="27" t="s">
        <v>3910</v>
      </c>
      <c r="G3476" s="28">
        <v>1206860</v>
      </c>
      <c r="H3476" s="29">
        <v>1106860</v>
      </c>
      <c r="I3476" s="29">
        <v>1</v>
      </c>
      <c r="J3476" s="30">
        <v>2023</v>
      </c>
      <c r="K3476" s="30">
        <v>2023</v>
      </c>
      <c r="L3476" s="31" t="s">
        <v>7246</v>
      </c>
      <c r="M3476" s="32" t="str">
        <f>IF(_xlfn.XLOOKUP(C3476,'Raw Data_OS_22'!$C$5:$C$4516,'Raw Data_OS_22'!$G$5:$G$4516,"New_Claim/ Reopening")= "New_Claim/ Reopening","New_Claim/ Reopening","Old_Claim")</f>
        <v>New_Claim/ Reopening</v>
      </c>
      <c r="N3476" s="18" t="str">
        <f>IF(M3476=$N$2,IF(J3476=$N$1,"E1","D"),_xlfn.XLOOKUP(C3476,'Raw Data_OS_22'!$C$5:$C$4516,'Raw Data_OS_22'!$O$5:$O$4516))</f>
        <v>E1</v>
      </c>
    </row>
    <row r="3477" spans="3:14" x14ac:dyDescent="0.35">
      <c r="C3477" s="26" t="s">
        <v>7483</v>
      </c>
      <c r="D3477" s="14">
        <v>45081</v>
      </c>
      <c r="E3477" s="14">
        <v>45082</v>
      </c>
      <c r="F3477" s="27" t="s">
        <v>3910</v>
      </c>
      <c r="G3477" s="28">
        <v>230000</v>
      </c>
      <c r="H3477" s="29">
        <v>130000</v>
      </c>
      <c r="I3477" s="29">
        <v>1</v>
      </c>
      <c r="J3477" s="30">
        <v>2023</v>
      </c>
      <c r="K3477" s="30">
        <v>2023</v>
      </c>
      <c r="L3477" s="31" t="s">
        <v>7246</v>
      </c>
      <c r="M3477" s="32" t="str">
        <f>IF(_xlfn.XLOOKUP(C3477,'Raw Data_OS_22'!$C$5:$C$4516,'Raw Data_OS_22'!$G$5:$G$4516,"New_Claim/ Reopening")= "New_Claim/ Reopening","New_Claim/ Reopening","Old_Claim")</f>
        <v>New_Claim/ Reopening</v>
      </c>
      <c r="N3477" s="18" t="str">
        <f>IF(M3477=$N$2,IF(J3477=$N$1,"E1","D"),_xlfn.XLOOKUP(C3477,'Raw Data_OS_22'!$C$5:$C$4516,'Raw Data_OS_22'!$O$5:$O$4516))</f>
        <v>E1</v>
      </c>
    </row>
    <row r="3478" spans="3:14" x14ac:dyDescent="0.35">
      <c r="C3478" s="26" t="s">
        <v>7484</v>
      </c>
      <c r="D3478" s="14">
        <v>45090</v>
      </c>
      <c r="E3478" s="14">
        <v>45091</v>
      </c>
      <c r="F3478" s="27" t="s">
        <v>3910</v>
      </c>
      <c r="G3478" s="28">
        <v>550000</v>
      </c>
      <c r="H3478" s="29">
        <v>450000</v>
      </c>
      <c r="I3478" s="29">
        <v>1</v>
      </c>
      <c r="J3478" s="30">
        <v>2023</v>
      </c>
      <c r="K3478" s="30">
        <v>2023</v>
      </c>
      <c r="L3478" s="31" t="s">
        <v>7246</v>
      </c>
      <c r="M3478" s="32" t="str">
        <f>IF(_xlfn.XLOOKUP(C3478,'Raw Data_OS_22'!$C$5:$C$4516,'Raw Data_OS_22'!$G$5:$G$4516,"New_Claim/ Reopening")= "New_Claim/ Reopening","New_Claim/ Reopening","Old_Claim")</f>
        <v>New_Claim/ Reopening</v>
      </c>
      <c r="N3478" s="18" t="str">
        <f>IF(M3478=$N$2,IF(J3478=$N$1,"E1","D"),_xlfn.XLOOKUP(C3478,'Raw Data_OS_22'!$C$5:$C$4516,'Raw Data_OS_22'!$O$5:$O$4516))</f>
        <v>E1</v>
      </c>
    </row>
    <row r="3479" spans="3:14" x14ac:dyDescent="0.35">
      <c r="C3479" s="26" t="s">
        <v>7485</v>
      </c>
      <c r="D3479" s="14">
        <v>45095</v>
      </c>
      <c r="E3479" s="14">
        <v>45098</v>
      </c>
      <c r="F3479" s="27" t="s">
        <v>3910</v>
      </c>
      <c r="G3479" s="28">
        <v>9280</v>
      </c>
      <c r="H3479" s="29">
        <v>-90720</v>
      </c>
      <c r="I3479" s="29">
        <v>1</v>
      </c>
      <c r="J3479" s="30">
        <v>2023</v>
      </c>
      <c r="K3479" s="30">
        <v>2023</v>
      </c>
      <c r="L3479" s="31" t="s">
        <v>7246</v>
      </c>
      <c r="M3479" s="32" t="str">
        <f>IF(_xlfn.XLOOKUP(C3479,'Raw Data_OS_22'!$C$5:$C$4516,'Raw Data_OS_22'!$G$5:$G$4516,"New_Claim/ Reopening")= "New_Claim/ Reopening","New_Claim/ Reopening","Old_Claim")</f>
        <v>New_Claim/ Reopening</v>
      </c>
      <c r="N3479" s="18" t="str">
        <f>IF(M3479=$N$2,IF(J3479=$N$1,"E1","D"),_xlfn.XLOOKUP(C3479,'Raw Data_OS_22'!$C$5:$C$4516,'Raw Data_OS_22'!$O$5:$O$4516))</f>
        <v>E1</v>
      </c>
    </row>
    <row r="3480" spans="3:14" x14ac:dyDescent="0.35">
      <c r="C3480" s="26" t="s">
        <v>7486</v>
      </c>
      <c r="D3480" s="14">
        <v>45077</v>
      </c>
      <c r="E3480" s="14">
        <v>45099</v>
      </c>
      <c r="F3480" s="27" t="s">
        <v>3910</v>
      </c>
      <c r="G3480" s="28">
        <v>100000</v>
      </c>
      <c r="H3480" s="29">
        <v>0</v>
      </c>
      <c r="I3480" s="29">
        <v>1</v>
      </c>
      <c r="J3480" s="30">
        <v>2023</v>
      </c>
      <c r="K3480" s="30">
        <v>2023</v>
      </c>
      <c r="L3480" s="31" t="s">
        <v>7246</v>
      </c>
      <c r="M3480" s="32" t="str">
        <f>IF(_xlfn.XLOOKUP(C3480,'Raw Data_OS_22'!$C$5:$C$4516,'Raw Data_OS_22'!$G$5:$G$4516,"New_Claim/ Reopening")= "New_Claim/ Reopening","New_Claim/ Reopening","Old_Claim")</f>
        <v>New_Claim/ Reopening</v>
      </c>
      <c r="N3480" s="18" t="str">
        <f>IF(M3480=$N$2,IF(J3480=$N$1,"E1","D"),_xlfn.XLOOKUP(C3480,'Raw Data_OS_22'!$C$5:$C$4516,'Raw Data_OS_22'!$O$5:$O$4516))</f>
        <v>E1</v>
      </c>
    </row>
    <row r="3481" spans="3:14" x14ac:dyDescent="0.35">
      <c r="C3481" s="26" t="s">
        <v>7487</v>
      </c>
      <c r="D3481" s="14">
        <v>45100</v>
      </c>
      <c r="E3481" s="14">
        <v>45104</v>
      </c>
      <c r="F3481" s="27" t="s">
        <v>3910</v>
      </c>
      <c r="G3481" s="28">
        <v>100000</v>
      </c>
      <c r="H3481" s="29">
        <v>0</v>
      </c>
      <c r="I3481" s="29">
        <v>1</v>
      </c>
      <c r="J3481" s="30">
        <v>2023</v>
      </c>
      <c r="K3481" s="30">
        <v>2023</v>
      </c>
      <c r="L3481" s="31" t="s">
        <v>7246</v>
      </c>
      <c r="M3481" s="32" t="str">
        <f>IF(_xlfn.XLOOKUP(C3481,'Raw Data_OS_22'!$C$5:$C$4516,'Raw Data_OS_22'!$G$5:$G$4516,"New_Claim/ Reopening")= "New_Claim/ Reopening","New_Claim/ Reopening","Old_Claim")</f>
        <v>New_Claim/ Reopening</v>
      </c>
      <c r="N3481" s="18" t="str">
        <f>IF(M3481=$N$2,IF(J3481=$N$1,"E1","D"),_xlfn.XLOOKUP(C3481,'Raw Data_OS_22'!$C$5:$C$4516,'Raw Data_OS_22'!$O$5:$O$4516))</f>
        <v>E1</v>
      </c>
    </row>
    <row r="3482" spans="3:14" x14ac:dyDescent="0.35">
      <c r="C3482" s="26" t="s">
        <v>7488</v>
      </c>
      <c r="D3482" s="14">
        <v>45108</v>
      </c>
      <c r="E3482" s="14">
        <v>45111</v>
      </c>
      <c r="F3482" s="27" t="s">
        <v>3910</v>
      </c>
      <c r="G3482" s="28">
        <v>100000</v>
      </c>
      <c r="H3482" s="29">
        <v>0</v>
      </c>
      <c r="I3482" s="29">
        <v>1</v>
      </c>
      <c r="J3482" s="30">
        <v>2023</v>
      </c>
      <c r="K3482" s="30">
        <v>2023</v>
      </c>
      <c r="L3482" s="31" t="s">
        <v>7210</v>
      </c>
      <c r="M3482" s="32" t="str">
        <f>IF(_xlfn.XLOOKUP(C3482,'Raw Data_OS_22'!$C$5:$C$4516,'Raw Data_OS_22'!$G$5:$G$4516,"New_Claim/ Reopening")= "New_Claim/ Reopening","New_Claim/ Reopening","Old_Claim")</f>
        <v>New_Claim/ Reopening</v>
      </c>
      <c r="N3482" s="18" t="str">
        <f>IF(M3482=$N$2,IF(J3482=$N$1,"E1","D"),_xlfn.XLOOKUP(C3482,'Raw Data_OS_22'!$C$5:$C$4516,'Raw Data_OS_22'!$O$5:$O$4516))</f>
        <v>E1</v>
      </c>
    </row>
    <row r="3483" spans="3:14" x14ac:dyDescent="0.35">
      <c r="C3483" s="26" t="s">
        <v>7489</v>
      </c>
      <c r="D3483" s="14">
        <v>45091</v>
      </c>
      <c r="E3483" s="14">
        <v>45112</v>
      </c>
      <c r="F3483" s="27" t="s">
        <v>3910</v>
      </c>
      <c r="G3483" s="28">
        <v>100000</v>
      </c>
      <c r="H3483" s="29">
        <v>0</v>
      </c>
      <c r="I3483" s="29">
        <v>1</v>
      </c>
      <c r="J3483" s="30">
        <v>2023</v>
      </c>
      <c r="K3483" s="30">
        <v>2023</v>
      </c>
      <c r="L3483" s="31" t="s">
        <v>7246</v>
      </c>
      <c r="M3483" s="32" t="str">
        <f>IF(_xlfn.XLOOKUP(C3483,'Raw Data_OS_22'!$C$5:$C$4516,'Raw Data_OS_22'!$G$5:$G$4516,"New_Claim/ Reopening")= "New_Claim/ Reopening","New_Claim/ Reopening","Old_Claim")</f>
        <v>New_Claim/ Reopening</v>
      </c>
      <c r="N3483" s="18" t="str">
        <f>IF(M3483=$N$2,IF(J3483=$N$1,"E1","D"),_xlfn.XLOOKUP(C3483,'Raw Data_OS_22'!$C$5:$C$4516,'Raw Data_OS_22'!$O$5:$O$4516))</f>
        <v>E1</v>
      </c>
    </row>
    <row r="3484" spans="3:14" x14ac:dyDescent="0.35">
      <c r="C3484" s="26" t="s">
        <v>7490</v>
      </c>
      <c r="D3484" s="14">
        <v>45029</v>
      </c>
      <c r="E3484" s="14">
        <v>45110</v>
      </c>
      <c r="F3484" s="27" t="s">
        <v>3908</v>
      </c>
      <c r="G3484" s="28">
        <v>100000</v>
      </c>
      <c r="H3484" s="29">
        <v>0</v>
      </c>
      <c r="I3484" s="29">
        <v>1</v>
      </c>
      <c r="J3484" s="30">
        <v>2023</v>
      </c>
      <c r="K3484" s="30">
        <v>2023</v>
      </c>
      <c r="L3484" s="31" t="s">
        <v>7246</v>
      </c>
      <c r="M3484" s="32" t="str">
        <f>IF(_xlfn.XLOOKUP(C3484,'Raw Data_OS_22'!$C$5:$C$4516,'Raw Data_OS_22'!$G$5:$G$4516,"New_Claim/ Reopening")= "New_Claim/ Reopening","New_Claim/ Reopening","Old_Claim")</f>
        <v>New_Claim/ Reopening</v>
      </c>
      <c r="N3484" s="18" t="str">
        <f>IF(M3484=$N$2,IF(J3484=$N$1,"E1","D"),_xlfn.XLOOKUP(C3484,'Raw Data_OS_22'!$C$5:$C$4516,'Raw Data_OS_22'!$O$5:$O$4516))</f>
        <v>E1</v>
      </c>
    </row>
    <row r="3485" spans="3:14" x14ac:dyDescent="0.35">
      <c r="C3485" s="26" t="s">
        <v>7491</v>
      </c>
      <c r="D3485" s="14">
        <v>45105</v>
      </c>
      <c r="E3485" s="14">
        <v>45106</v>
      </c>
      <c r="F3485" s="27" t="s">
        <v>3910</v>
      </c>
      <c r="G3485" s="28">
        <v>100000</v>
      </c>
      <c r="H3485" s="29">
        <v>0</v>
      </c>
      <c r="I3485" s="29">
        <v>1</v>
      </c>
      <c r="J3485" s="30">
        <v>2023</v>
      </c>
      <c r="K3485" s="30">
        <v>2023</v>
      </c>
      <c r="L3485" s="31" t="s">
        <v>7246</v>
      </c>
      <c r="M3485" s="32" t="str">
        <f>IF(_xlfn.XLOOKUP(C3485,'Raw Data_OS_22'!$C$5:$C$4516,'Raw Data_OS_22'!$G$5:$G$4516,"New_Claim/ Reopening")= "New_Claim/ Reopening","New_Claim/ Reopening","Old_Claim")</f>
        <v>New_Claim/ Reopening</v>
      </c>
      <c r="N3485" s="18" t="str">
        <f>IF(M3485=$N$2,IF(J3485=$N$1,"E1","D"),_xlfn.XLOOKUP(C3485,'Raw Data_OS_22'!$C$5:$C$4516,'Raw Data_OS_22'!$O$5:$O$4516))</f>
        <v>E1</v>
      </c>
    </row>
    <row r="3486" spans="3:14" x14ac:dyDescent="0.35">
      <c r="C3486" s="26" t="s">
        <v>7492</v>
      </c>
      <c r="D3486" s="14">
        <v>45097</v>
      </c>
      <c r="E3486" s="14">
        <v>45100</v>
      </c>
      <c r="F3486" s="27" t="s">
        <v>3910</v>
      </c>
      <c r="G3486" s="28">
        <v>100000</v>
      </c>
      <c r="H3486" s="29">
        <v>0</v>
      </c>
      <c r="I3486" s="29">
        <v>1</v>
      </c>
      <c r="J3486" s="30">
        <v>2023</v>
      </c>
      <c r="K3486" s="30">
        <v>2023</v>
      </c>
      <c r="L3486" s="31" t="s">
        <v>7246</v>
      </c>
      <c r="M3486" s="32" t="str">
        <f>IF(_xlfn.XLOOKUP(C3486,'Raw Data_OS_22'!$C$5:$C$4516,'Raw Data_OS_22'!$G$5:$G$4516,"New_Claim/ Reopening")= "New_Claim/ Reopening","New_Claim/ Reopening","Old_Claim")</f>
        <v>New_Claim/ Reopening</v>
      </c>
      <c r="N3486" s="18" t="str">
        <f>IF(M3486=$N$2,IF(J3486=$N$1,"E1","D"),_xlfn.XLOOKUP(C3486,'Raw Data_OS_22'!$C$5:$C$4516,'Raw Data_OS_22'!$O$5:$O$4516))</f>
        <v>E1</v>
      </c>
    </row>
    <row r="3487" spans="3:14" x14ac:dyDescent="0.35">
      <c r="C3487" s="26" t="s">
        <v>7493</v>
      </c>
      <c r="D3487" s="14">
        <v>44703</v>
      </c>
      <c r="E3487" s="14">
        <v>45118</v>
      </c>
      <c r="F3487" s="27" t="s">
        <v>3910</v>
      </c>
      <c r="G3487" s="28">
        <v>100000</v>
      </c>
      <c r="H3487" s="29">
        <v>0</v>
      </c>
      <c r="I3487" s="29">
        <v>1</v>
      </c>
      <c r="J3487" s="30">
        <v>2022</v>
      </c>
      <c r="K3487" s="30">
        <v>2023</v>
      </c>
      <c r="L3487" s="31" t="s">
        <v>6406</v>
      </c>
      <c r="M3487" s="32" t="str">
        <f>IF(_xlfn.XLOOKUP(C3487,'Raw Data_OS_22'!$C$5:$C$4516,'Raw Data_OS_22'!$G$5:$G$4516,"New_Claim/ Reopening")= "New_Claim/ Reopening","New_Claim/ Reopening","Old_Claim")</f>
        <v>New_Claim/ Reopening</v>
      </c>
      <c r="N3487" s="18" t="str">
        <f>IF(M3487=$N$2,IF(J3487=$N$1,"E1","D"),_xlfn.XLOOKUP(C3487,'Raw Data_OS_22'!$C$5:$C$4516,'Raw Data_OS_22'!$O$5:$O$4516))</f>
        <v>D</v>
      </c>
    </row>
    <row r="3488" spans="3:14" x14ac:dyDescent="0.35">
      <c r="C3488" s="26" t="s">
        <v>7494</v>
      </c>
      <c r="D3488" s="14">
        <v>45110</v>
      </c>
      <c r="E3488" s="14">
        <v>45113</v>
      </c>
      <c r="F3488" s="27" t="s">
        <v>3910</v>
      </c>
      <c r="G3488" s="28">
        <v>100000</v>
      </c>
      <c r="H3488" s="29">
        <v>0</v>
      </c>
      <c r="I3488" s="29">
        <v>1</v>
      </c>
      <c r="J3488" s="30">
        <v>2023</v>
      </c>
      <c r="K3488" s="30">
        <v>2023</v>
      </c>
      <c r="L3488" s="31" t="s">
        <v>7210</v>
      </c>
      <c r="M3488" s="32" t="str">
        <f>IF(_xlfn.XLOOKUP(C3488,'Raw Data_OS_22'!$C$5:$C$4516,'Raw Data_OS_22'!$G$5:$G$4516,"New_Claim/ Reopening")= "New_Claim/ Reopening","New_Claim/ Reopening","Old_Claim")</f>
        <v>New_Claim/ Reopening</v>
      </c>
      <c r="N3488" s="18" t="str">
        <f>IF(M3488=$N$2,IF(J3488=$N$1,"E1","D"),_xlfn.XLOOKUP(C3488,'Raw Data_OS_22'!$C$5:$C$4516,'Raw Data_OS_22'!$O$5:$O$4516))</f>
        <v>E1</v>
      </c>
    </row>
    <row r="3489" spans="3:14" x14ac:dyDescent="0.35">
      <c r="C3489" s="26" t="s">
        <v>7495</v>
      </c>
      <c r="D3489" s="14">
        <v>45096</v>
      </c>
      <c r="E3489" s="14">
        <v>45120</v>
      </c>
      <c r="F3489" s="27" t="s">
        <v>3910</v>
      </c>
      <c r="G3489" s="28">
        <v>100000</v>
      </c>
      <c r="H3489" s="29">
        <v>0</v>
      </c>
      <c r="I3489" s="29">
        <v>1</v>
      </c>
      <c r="J3489" s="30">
        <v>2023</v>
      </c>
      <c r="K3489" s="30">
        <v>2023</v>
      </c>
      <c r="L3489" s="31" t="s">
        <v>7246</v>
      </c>
      <c r="M3489" s="32" t="str">
        <f>IF(_xlfn.XLOOKUP(C3489,'Raw Data_OS_22'!$C$5:$C$4516,'Raw Data_OS_22'!$G$5:$G$4516,"New_Claim/ Reopening")= "New_Claim/ Reopening","New_Claim/ Reopening","Old_Claim")</f>
        <v>New_Claim/ Reopening</v>
      </c>
      <c r="N3489" s="18" t="str">
        <f>IF(M3489=$N$2,IF(J3489=$N$1,"E1","D"),_xlfn.XLOOKUP(C3489,'Raw Data_OS_22'!$C$5:$C$4516,'Raw Data_OS_22'!$O$5:$O$4516))</f>
        <v>E1</v>
      </c>
    </row>
    <row r="3490" spans="3:14" x14ac:dyDescent="0.35">
      <c r="C3490" s="26" t="s">
        <v>7496</v>
      </c>
      <c r="D3490" s="14">
        <v>45123</v>
      </c>
      <c r="E3490" s="14">
        <v>45131</v>
      </c>
      <c r="F3490" s="27" t="s">
        <v>3910</v>
      </c>
      <c r="G3490" s="28">
        <v>264000</v>
      </c>
      <c r="H3490" s="29">
        <v>164000</v>
      </c>
      <c r="I3490" s="29">
        <v>1</v>
      </c>
      <c r="J3490" s="30">
        <v>2023</v>
      </c>
      <c r="K3490" s="30">
        <v>2023</v>
      </c>
      <c r="L3490" s="31" t="s">
        <v>7210</v>
      </c>
      <c r="M3490" s="32" t="str">
        <f>IF(_xlfn.XLOOKUP(C3490,'Raw Data_OS_22'!$C$5:$C$4516,'Raw Data_OS_22'!$G$5:$G$4516,"New_Claim/ Reopening")= "New_Claim/ Reopening","New_Claim/ Reopening","Old_Claim")</f>
        <v>New_Claim/ Reopening</v>
      </c>
      <c r="N3490" s="18" t="str">
        <f>IF(M3490=$N$2,IF(J3490=$N$1,"E1","D"),_xlfn.XLOOKUP(C3490,'Raw Data_OS_22'!$C$5:$C$4516,'Raw Data_OS_22'!$O$5:$O$4516))</f>
        <v>E1</v>
      </c>
    </row>
    <row r="3491" spans="3:14" x14ac:dyDescent="0.35">
      <c r="C3491" s="26" t="s">
        <v>7497</v>
      </c>
      <c r="D3491" s="14">
        <v>45129</v>
      </c>
      <c r="E3491" s="14">
        <v>45130</v>
      </c>
      <c r="F3491" s="27" t="s">
        <v>3908</v>
      </c>
      <c r="G3491" s="28">
        <v>100000</v>
      </c>
      <c r="H3491" s="29">
        <v>0</v>
      </c>
      <c r="I3491" s="29">
        <v>1</v>
      </c>
      <c r="J3491" s="30">
        <v>2023</v>
      </c>
      <c r="K3491" s="30">
        <v>2023</v>
      </c>
      <c r="L3491" s="31" t="s">
        <v>7210</v>
      </c>
      <c r="M3491" s="32" t="str">
        <f>IF(_xlfn.XLOOKUP(C3491,'Raw Data_OS_22'!$C$5:$C$4516,'Raw Data_OS_22'!$G$5:$G$4516,"New_Claim/ Reopening")= "New_Claim/ Reopening","New_Claim/ Reopening","Old_Claim")</f>
        <v>New_Claim/ Reopening</v>
      </c>
      <c r="N3491" s="18" t="str">
        <f>IF(M3491=$N$2,IF(J3491=$N$1,"E1","D"),_xlfn.XLOOKUP(C3491,'Raw Data_OS_22'!$C$5:$C$4516,'Raw Data_OS_22'!$O$5:$O$4516))</f>
        <v>E1</v>
      </c>
    </row>
    <row r="3492" spans="3:14" x14ac:dyDescent="0.35">
      <c r="C3492" s="26" t="s">
        <v>7498</v>
      </c>
      <c r="D3492" s="14">
        <v>45118</v>
      </c>
      <c r="E3492" s="14">
        <v>45131</v>
      </c>
      <c r="F3492" s="27" t="s">
        <v>3908</v>
      </c>
      <c r="G3492" s="28">
        <v>100000</v>
      </c>
      <c r="H3492" s="29">
        <v>0</v>
      </c>
      <c r="I3492" s="29">
        <v>1</v>
      </c>
      <c r="J3492" s="30">
        <v>2023</v>
      </c>
      <c r="K3492" s="30">
        <v>2023</v>
      </c>
      <c r="L3492" s="31" t="s">
        <v>7210</v>
      </c>
      <c r="M3492" s="32" t="str">
        <f>IF(_xlfn.XLOOKUP(C3492,'Raw Data_OS_22'!$C$5:$C$4516,'Raw Data_OS_22'!$G$5:$G$4516,"New_Claim/ Reopening")= "New_Claim/ Reopening","New_Claim/ Reopening","Old_Claim")</f>
        <v>New_Claim/ Reopening</v>
      </c>
      <c r="N3492" s="18" t="str">
        <f>IF(M3492=$N$2,IF(J3492=$N$1,"E1","D"),_xlfn.XLOOKUP(C3492,'Raw Data_OS_22'!$C$5:$C$4516,'Raw Data_OS_22'!$O$5:$O$4516))</f>
        <v>E1</v>
      </c>
    </row>
    <row r="3493" spans="3:14" x14ac:dyDescent="0.35">
      <c r="C3493" s="26" t="s">
        <v>6108</v>
      </c>
      <c r="D3493" s="14">
        <v>44578</v>
      </c>
      <c r="E3493" s="14">
        <v>44580</v>
      </c>
      <c r="F3493" s="27" t="s">
        <v>3908</v>
      </c>
      <c r="G3493" s="28">
        <v>310000</v>
      </c>
      <c r="H3493" s="29">
        <v>205882.3529</v>
      </c>
      <c r="I3493" s="29">
        <v>1</v>
      </c>
      <c r="J3493" s="30">
        <v>2022</v>
      </c>
      <c r="K3493" s="30">
        <v>2022</v>
      </c>
      <c r="L3493" s="31" t="s">
        <v>6021</v>
      </c>
      <c r="M3493" s="32" t="str">
        <f>IF(_xlfn.XLOOKUP(C3493,'Raw Data_OS_22'!$C$5:$C$4516,'Raw Data_OS_22'!$G$5:$G$4516,"New_Claim/ Reopening")= "New_Claim/ Reopening","New_Claim/ Reopening","Old_Claim")</f>
        <v>Old_Claim</v>
      </c>
      <c r="N3493" s="18" t="str">
        <f>IF(M3493=$N$2,IF(J3493=$N$1,"E1","D"),_xlfn.XLOOKUP(C3493,'Raw Data_OS_22'!$C$5:$C$4516,'Raw Data_OS_22'!$O$5:$O$4516))</f>
        <v>B2</v>
      </c>
    </row>
    <row r="3494" spans="3:14" x14ac:dyDescent="0.35">
      <c r="C3494" s="26" t="s">
        <v>1556</v>
      </c>
      <c r="D3494" s="14">
        <v>40412</v>
      </c>
      <c r="E3494" s="14">
        <v>40415</v>
      </c>
      <c r="F3494" s="27" t="s">
        <v>3908</v>
      </c>
      <c r="G3494" s="28">
        <v>0</v>
      </c>
      <c r="H3494" s="29">
        <v>-105757.193</v>
      </c>
      <c r="I3494" s="29">
        <v>1</v>
      </c>
      <c r="J3494" s="30">
        <v>2010</v>
      </c>
      <c r="K3494" s="30">
        <v>2010</v>
      </c>
      <c r="L3494" s="31" t="s">
        <v>1557</v>
      </c>
      <c r="M3494" s="32" t="str">
        <f>IF(_xlfn.XLOOKUP(C3494,'Raw Data_OS_22'!$C$5:$C$4516,'Raw Data_OS_22'!$G$5:$G$4516,"New_Claim/ Reopening")= "New_Claim/ Reopening","New_Claim/ Reopening","Old_Claim")</f>
        <v>Old_Claim</v>
      </c>
      <c r="N3494" s="18" t="str">
        <f>IF(M3494=$N$2,IF(J3494=$N$1,"E1","D"),_xlfn.XLOOKUP(C3494,'Raw Data_OS_22'!$C$5:$C$4516,'Raw Data_OS_22'!$O$5:$O$4516))</f>
        <v>B1</v>
      </c>
    </row>
    <row r="3495" spans="3:14" x14ac:dyDescent="0.35">
      <c r="C3495" s="26" t="s">
        <v>6072</v>
      </c>
      <c r="D3495" s="14">
        <v>44569</v>
      </c>
      <c r="E3495" s="14">
        <v>44572</v>
      </c>
      <c r="F3495" s="27" t="s">
        <v>3910</v>
      </c>
      <c r="G3495" s="28">
        <v>162000</v>
      </c>
      <c r="H3495" s="29">
        <v>55176.470589999997</v>
      </c>
      <c r="I3495" s="29">
        <v>1</v>
      </c>
      <c r="J3495" s="30">
        <v>2022</v>
      </c>
      <c r="K3495" s="30">
        <v>2022</v>
      </c>
      <c r="L3495" s="31" t="s">
        <v>6021</v>
      </c>
      <c r="M3495" s="32" t="str">
        <f>IF(_xlfn.XLOOKUP(C3495,'Raw Data_OS_22'!$C$5:$C$4516,'Raw Data_OS_22'!$G$5:$G$4516,"New_Claim/ Reopening")= "New_Claim/ Reopening","New_Claim/ Reopening","Old_Claim")</f>
        <v>Old_Claim</v>
      </c>
      <c r="N3495" s="18" t="str">
        <f>IF(M3495=$N$2,IF(J3495=$N$1,"E1","D"),_xlfn.XLOOKUP(C3495,'Raw Data_OS_22'!$C$5:$C$4516,'Raw Data_OS_22'!$O$5:$O$4516))</f>
        <v>B1</v>
      </c>
    </row>
    <row r="3496" spans="3:14" x14ac:dyDescent="0.35">
      <c r="C3496" s="26" t="s">
        <v>6622</v>
      </c>
      <c r="D3496" s="14">
        <v>44638</v>
      </c>
      <c r="E3496" s="14">
        <v>44736</v>
      </c>
      <c r="F3496" s="27" t="s">
        <v>3910</v>
      </c>
      <c r="G3496" s="28">
        <v>208375</v>
      </c>
      <c r="H3496" s="29">
        <v>94811.705900000001</v>
      </c>
      <c r="I3496" s="29">
        <v>1</v>
      </c>
      <c r="J3496" s="30">
        <v>2022</v>
      </c>
      <c r="K3496" s="30">
        <v>2022</v>
      </c>
      <c r="L3496" s="31" t="s">
        <v>6021</v>
      </c>
      <c r="M3496" s="32" t="str">
        <f>IF(_xlfn.XLOOKUP(C3496,'Raw Data_OS_22'!$C$5:$C$4516,'Raw Data_OS_22'!$G$5:$G$4516,"New_Claim/ Reopening")= "New_Claim/ Reopening","New_Claim/ Reopening","Old_Claim")</f>
        <v>Old_Claim</v>
      </c>
      <c r="N3496" s="18" t="str">
        <f>IF(M3496=$N$2,IF(J3496=$N$1,"E1","D"),_xlfn.XLOOKUP(C3496,'Raw Data_OS_22'!$C$5:$C$4516,'Raw Data_OS_22'!$O$5:$O$4516))</f>
        <v>B2</v>
      </c>
    </row>
    <row r="3497" spans="3:14" x14ac:dyDescent="0.35">
      <c r="C3497" s="26" t="s">
        <v>6899</v>
      </c>
      <c r="D3497" s="14">
        <v>44850</v>
      </c>
      <c r="E3497" s="14">
        <v>44851</v>
      </c>
      <c r="F3497" s="27" t="s">
        <v>4248</v>
      </c>
      <c r="G3497" s="28">
        <v>141128</v>
      </c>
      <c r="H3497" s="29">
        <v>26502.910798122</v>
      </c>
      <c r="I3497" s="29">
        <v>1</v>
      </c>
      <c r="J3497" s="30">
        <v>2022</v>
      </c>
      <c r="K3497" s="30">
        <v>2022</v>
      </c>
      <c r="L3497" s="31" t="s">
        <v>6825</v>
      </c>
      <c r="M3497" s="32" t="str">
        <f>IF(_xlfn.XLOOKUP(C3497,'Raw Data_OS_22'!$C$5:$C$4516,'Raw Data_OS_22'!$G$5:$G$4516,"New_Claim/ Reopening")= "New_Claim/ Reopening","New_Claim/ Reopening","Old_Claim")</f>
        <v>Old_Claim</v>
      </c>
      <c r="N3497" s="18" t="str">
        <f>IF(M3497=$N$2,IF(J3497=$N$1,"E1","D"),_xlfn.XLOOKUP(C3497,'Raw Data_OS_22'!$C$5:$C$4516,'Raw Data_OS_22'!$O$5:$O$4516))</f>
        <v>B1</v>
      </c>
    </row>
    <row r="3498" spans="3:14" x14ac:dyDescent="0.35">
      <c r="C3498" s="26" t="s">
        <v>3389</v>
      </c>
      <c r="D3498" s="14">
        <v>40470</v>
      </c>
      <c r="E3498" s="14">
        <v>40528</v>
      </c>
      <c r="F3498" s="27" t="s">
        <v>3910</v>
      </c>
      <c r="G3498" s="28">
        <v>115576</v>
      </c>
      <c r="H3498" s="29">
        <v>0</v>
      </c>
      <c r="I3498" s="29">
        <v>1</v>
      </c>
      <c r="J3498" s="30">
        <v>2010</v>
      </c>
      <c r="K3498" s="30">
        <v>2010</v>
      </c>
      <c r="L3498" s="31" t="s">
        <v>1560</v>
      </c>
      <c r="M3498" s="32" t="str">
        <f>IF(_xlfn.XLOOKUP(C3498,'Raw Data_OS_22'!$C$5:$C$4516,'Raw Data_OS_22'!$G$5:$G$4516,"New_Claim/ Reopening")= "New_Claim/ Reopening","New_Claim/ Reopening","Old_Claim")</f>
        <v>Old_Claim</v>
      </c>
      <c r="N3498" s="18" t="str">
        <f>IF(M3498=$N$2,IF(J3498=$N$1,"E1","D"),_xlfn.XLOOKUP(C3498,'Raw Data_OS_22'!$C$5:$C$4516,'Raw Data_OS_22'!$O$5:$O$4516))</f>
        <v>A</v>
      </c>
    </row>
    <row r="3499" spans="3:14" x14ac:dyDescent="0.35">
      <c r="C3499" s="26" t="s">
        <v>1292</v>
      </c>
      <c r="D3499" s="14">
        <v>44190</v>
      </c>
      <c r="E3499" s="14">
        <v>44204</v>
      </c>
      <c r="F3499" s="27" t="s">
        <v>3910</v>
      </c>
      <c r="G3499" s="28">
        <v>417200</v>
      </c>
      <c r="H3499" s="29">
        <v>301300</v>
      </c>
      <c r="I3499" s="29">
        <v>1</v>
      </c>
      <c r="J3499" s="30">
        <v>2020</v>
      </c>
      <c r="K3499" s="30">
        <v>2021</v>
      </c>
      <c r="L3499" s="31" t="s">
        <v>11</v>
      </c>
      <c r="M3499" s="32" t="str">
        <f>IF(_xlfn.XLOOKUP(C3499,'Raw Data_OS_22'!$C$5:$C$4516,'Raw Data_OS_22'!$G$5:$G$4516,"New_Claim/ Reopening")= "New_Claim/ Reopening","New_Claim/ Reopening","Old_Claim")</f>
        <v>Old_Claim</v>
      </c>
      <c r="N3499" s="18" t="str">
        <f>IF(M3499=$N$2,IF(J3499=$N$1,"E1","D"),_xlfn.XLOOKUP(C3499,'Raw Data_OS_22'!$C$5:$C$4516,'Raw Data_OS_22'!$O$5:$O$4516))</f>
        <v>B1</v>
      </c>
    </row>
    <row r="3500" spans="3:14" x14ac:dyDescent="0.35">
      <c r="C3500" s="26" t="s">
        <v>7499</v>
      </c>
      <c r="D3500" s="14">
        <v>43872</v>
      </c>
      <c r="E3500" s="14">
        <v>44390</v>
      </c>
      <c r="F3500" s="27" t="s">
        <v>4195</v>
      </c>
      <c r="G3500" s="28">
        <v>142006</v>
      </c>
      <c r="H3500" s="29">
        <v>20193.253199999999</v>
      </c>
      <c r="I3500" s="29">
        <v>1</v>
      </c>
      <c r="J3500" s="30">
        <v>2020</v>
      </c>
      <c r="K3500" s="30">
        <v>2021</v>
      </c>
      <c r="L3500" s="31" t="s">
        <v>28</v>
      </c>
      <c r="M3500" s="32" t="str">
        <f>IF(_xlfn.XLOOKUP(C3500,'Raw Data_OS_22'!$C$5:$C$4516,'Raw Data_OS_22'!$G$5:$G$4516,"New_Claim/ Reopening")= "New_Claim/ Reopening","New_Claim/ Reopening","Old_Claim")</f>
        <v>New_Claim/ Reopening</v>
      </c>
      <c r="N3500" s="18" t="str">
        <f>IF(M3500=$N$2,IF(J3500=$N$1,"E1","D"),_xlfn.XLOOKUP(C3500,'Raw Data_OS_22'!$C$5:$C$4516,'Raw Data_OS_22'!$O$5:$O$4516))</f>
        <v>D</v>
      </c>
    </row>
    <row r="3501" spans="3:14" x14ac:dyDescent="0.35">
      <c r="C3501" s="26" t="s">
        <v>1275</v>
      </c>
      <c r="D3501" s="14">
        <v>43863</v>
      </c>
      <c r="E3501" s="14">
        <v>43865</v>
      </c>
      <c r="F3501" s="27" t="s">
        <v>4195</v>
      </c>
      <c r="G3501" s="28">
        <v>124260</v>
      </c>
      <c r="H3501" s="29">
        <v>546.74399999996001</v>
      </c>
      <c r="I3501" s="29">
        <v>1</v>
      </c>
      <c r="J3501" s="30">
        <v>2020</v>
      </c>
      <c r="K3501" s="30">
        <v>2020</v>
      </c>
      <c r="L3501" s="31" t="s">
        <v>28</v>
      </c>
      <c r="M3501" s="32" t="str">
        <f>IF(_xlfn.XLOOKUP(C3501,'Raw Data_OS_22'!$C$5:$C$4516,'Raw Data_OS_22'!$G$5:$G$4516,"New_Claim/ Reopening")= "New_Claim/ Reopening","New_Claim/ Reopening","Old_Claim")</f>
        <v>Old_Claim</v>
      </c>
      <c r="N3501" s="18" t="str">
        <f>IF(M3501=$N$2,IF(J3501=$N$1,"E1","D"),_xlfn.XLOOKUP(C3501,'Raw Data_OS_22'!$C$5:$C$4516,'Raw Data_OS_22'!$O$5:$O$4516))</f>
        <v>B1</v>
      </c>
    </row>
    <row r="3502" spans="3:14" x14ac:dyDescent="0.35">
      <c r="C3502" s="26" t="s">
        <v>6808</v>
      </c>
      <c r="D3502" s="14">
        <v>44823</v>
      </c>
      <c r="E3502" s="14">
        <v>44825</v>
      </c>
      <c r="F3502" s="27" t="s">
        <v>3910</v>
      </c>
      <c r="G3502" s="28">
        <v>331000</v>
      </c>
      <c r="H3502" s="29">
        <v>206764.7059</v>
      </c>
      <c r="I3502" s="29">
        <v>1</v>
      </c>
      <c r="J3502" s="30">
        <v>2022</v>
      </c>
      <c r="K3502" s="30">
        <v>2022</v>
      </c>
      <c r="L3502" s="31" t="s">
        <v>6643</v>
      </c>
      <c r="M3502" s="32" t="str">
        <f>IF(_xlfn.XLOOKUP(C3502,'Raw Data_OS_22'!$C$5:$C$4516,'Raw Data_OS_22'!$G$5:$G$4516,"New_Claim/ Reopening")= "New_Claim/ Reopening","New_Claim/ Reopening","Old_Claim")</f>
        <v>Old_Claim</v>
      </c>
      <c r="N3502" s="18" t="str">
        <f>IF(M3502=$N$2,IF(J3502=$N$1,"E1","D"),_xlfn.XLOOKUP(C3502,'Raw Data_OS_22'!$C$5:$C$4516,'Raw Data_OS_22'!$O$5:$O$4516))</f>
        <v>B1</v>
      </c>
    </row>
    <row r="3503" spans="3:14" x14ac:dyDescent="0.35">
      <c r="C3503" s="26" t="s">
        <v>740</v>
      </c>
      <c r="D3503" s="14">
        <v>43919</v>
      </c>
      <c r="E3503" s="14">
        <v>43919</v>
      </c>
      <c r="F3503" s="27" t="s">
        <v>3910</v>
      </c>
      <c r="G3503" s="28">
        <v>525000</v>
      </c>
      <c r="H3503" s="29">
        <v>400000</v>
      </c>
      <c r="I3503" s="29">
        <v>1</v>
      </c>
      <c r="J3503" s="30">
        <v>2020</v>
      </c>
      <c r="K3503" s="30">
        <v>2020</v>
      </c>
      <c r="L3503" s="31" t="s">
        <v>28</v>
      </c>
      <c r="M3503" s="32" t="str">
        <f>IF(_xlfn.XLOOKUP(C3503,'Raw Data_OS_22'!$C$5:$C$4516,'Raw Data_OS_22'!$G$5:$G$4516,"New_Claim/ Reopening")= "New_Claim/ Reopening","New_Claim/ Reopening","Old_Claim")</f>
        <v>Old_Claim</v>
      </c>
      <c r="N3503" s="18" t="str">
        <f>IF(M3503=$N$2,IF(J3503=$N$1,"E1","D"),_xlfn.XLOOKUP(C3503,'Raw Data_OS_22'!$C$5:$C$4516,'Raw Data_OS_22'!$O$5:$O$4516))</f>
        <v>B2</v>
      </c>
    </row>
    <row r="3504" spans="3:14" x14ac:dyDescent="0.35">
      <c r="C3504" s="26" t="s">
        <v>1055</v>
      </c>
      <c r="D3504" s="14">
        <v>44113</v>
      </c>
      <c r="E3504" s="14">
        <v>44113</v>
      </c>
      <c r="F3504" s="27" t="s">
        <v>3910</v>
      </c>
      <c r="G3504" s="28">
        <v>179270</v>
      </c>
      <c r="H3504" s="29">
        <v>51000</v>
      </c>
      <c r="I3504" s="29">
        <v>1</v>
      </c>
      <c r="J3504" s="30">
        <v>2020</v>
      </c>
      <c r="K3504" s="30">
        <v>2020</v>
      </c>
      <c r="L3504" s="31" t="s">
        <v>11</v>
      </c>
      <c r="M3504" s="32" t="str">
        <f>IF(_xlfn.XLOOKUP(C3504,'Raw Data_OS_22'!$C$5:$C$4516,'Raw Data_OS_22'!$G$5:$G$4516,"New_Claim/ Reopening")= "New_Claim/ Reopening","New_Claim/ Reopening","Old_Claim")</f>
        <v>Old_Claim</v>
      </c>
      <c r="N3504" s="18" t="str">
        <f>IF(M3504=$N$2,IF(J3504=$N$1,"E1","D"),_xlfn.XLOOKUP(C3504,'Raw Data_OS_22'!$C$5:$C$4516,'Raw Data_OS_22'!$O$5:$O$4516))</f>
        <v>B1</v>
      </c>
    </row>
    <row r="3505" spans="3:14" x14ac:dyDescent="0.35">
      <c r="C3505" s="26" t="s">
        <v>463</v>
      </c>
      <c r="D3505" s="14">
        <v>43836</v>
      </c>
      <c r="E3505" s="14">
        <v>43836</v>
      </c>
      <c r="F3505" s="27" t="s">
        <v>3910</v>
      </c>
      <c r="G3505" s="28">
        <v>630000</v>
      </c>
      <c r="H3505" s="29">
        <v>500000</v>
      </c>
      <c r="I3505" s="29">
        <v>1</v>
      </c>
      <c r="J3505" s="30">
        <v>2020</v>
      </c>
      <c r="K3505" s="30">
        <v>2020</v>
      </c>
      <c r="L3505" s="31" t="s">
        <v>28</v>
      </c>
      <c r="M3505" s="32" t="str">
        <f>IF(_xlfn.XLOOKUP(C3505,'Raw Data_OS_22'!$C$5:$C$4516,'Raw Data_OS_22'!$G$5:$G$4516,"New_Claim/ Reopening")= "New_Claim/ Reopening","New_Claim/ Reopening","Old_Claim")</f>
        <v>Old_Claim</v>
      </c>
      <c r="N3505" s="18" t="str">
        <f>IF(M3505=$N$2,IF(J3505=$N$1,"E1","D"),_xlfn.XLOOKUP(C3505,'Raw Data_OS_22'!$C$5:$C$4516,'Raw Data_OS_22'!$O$5:$O$4516))</f>
        <v>A</v>
      </c>
    </row>
    <row r="3506" spans="3:14" x14ac:dyDescent="0.35">
      <c r="C3506" s="26" t="s">
        <v>1027</v>
      </c>
      <c r="D3506" s="14">
        <v>44046</v>
      </c>
      <c r="E3506" s="14">
        <v>44046</v>
      </c>
      <c r="F3506" s="27" t="s">
        <v>3910</v>
      </c>
      <c r="G3506" s="28">
        <v>420000</v>
      </c>
      <c r="H3506" s="29">
        <v>288859.64909999998</v>
      </c>
      <c r="I3506" s="29">
        <v>1</v>
      </c>
      <c r="J3506" s="30">
        <v>2020</v>
      </c>
      <c r="K3506" s="30">
        <v>2020</v>
      </c>
      <c r="L3506" s="31" t="s">
        <v>35</v>
      </c>
      <c r="M3506" s="32" t="str">
        <f>IF(_xlfn.XLOOKUP(C3506,'Raw Data_OS_22'!$C$5:$C$4516,'Raw Data_OS_22'!$G$5:$G$4516,"New_Claim/ Reopening")= "New_Claim/ Reopening","New_Claim/ Reopening","Old_Claim")</f>
        <v>Old_Claim</v>
      </c>
      <c r="N3506" s="18" t="str">
        <f>IF(M3506=$N$2,IF(J3506=$N$1,"E1","D"),_xlfn.XLOOKUP(C3506,'Raw Data_OS_22'!$C$5:$C$4516,'Raw Data_OS_22'!$O$5:$O$4516))</f>
        <v>B1</v>
      </c>
    </row>
    <row r="3507" spans="3:14" x14ac:dyDescent="0.35">
      <c r="C3507" s="26" t="s">
        <v>168</v>
      </c>
      <c r="D3507" s="14">
        <v>44048</v>
      </c>
      <c r="E3507" s="14">
        <v>44048</v>
      </c>
      <c r="F3507" s="27" t="s">
        <v>3908</v>
      </c>
      <c r="G3507" s="28">
        <v>303565</v>
      </c>
      <c r="H3507" s="29">
        <v>171070</v>
      </c>
      <c r="I3507" s="29">
        <v>1</v>
      </c>
      <c r="J3507" s="30">
        <v>2020</v>
      </c>
      <c r="K3507" s="30">
        <v>2020</v>
      </c>
      <c r="L3507" s="31" t="s">
        <v>35</v>
      </c>
      <c r="M3507" s="32" t="str">
        <f>IF(_xlfn.XLOOKUP(C3507,'Raw Data_OS_22'!$C$5:$C$4516,'Raw Data_OS_22'!$G$5:$G$4516,"New_Claim/ Reopening")= "New_Claim/ Reopening","New_Claim/ Reopening","Old_Claim")</f>
        <v>Old_Claim</v>
      </c>
      <c r="N3507" s="18" t="str">
        <f>IF(M3507=$N$2,IF(J3507=$N$1,"E1","D"),_xlfn.XLOOKUP(C3507,'Raw Data_OS_22'!$C$5:$C$4516,'Raw Data_OS_22'!$O$5:$O$4516))</f>
        <v>B1</v>
      </c>
    </row>
    <row r="3508" spans="3:14" x14ac:dyDescent="0.35">
      <c r="C3508" s="26" t="s">
        <v>6595</v>
      </c>
      <c r="D3508" s="14">
        <v>44672</v>
      </c>
      <c r="E3508" s="14">
        <v>44678</v>
      </c>
      <c r="F3508" s="27" t="s">
        <v>4248</v>
      </c>
      <c r="G3508" s="28">
        <v>148132</v>
      </c>
      <c r="H3508" s="29">
        <v>10131.699941778001</v>
      </c>
      <c r="I3508" s="29">
        <v>1</v>
      </c>
      <c r="J3508" s="30">
        <v>2022</v>
      </c>
      <c r="K3508" s="30">
        <v>2022</v>
      </c>
      <c r="L3508" s="31" t="s">
        <v>6406</v>
      </c>
      <c r="M3508" s="32" t="str">
        <f>IF(_xlfn.XLOOKUP(C3508,'Raw Data_OS_22'!$C$5:$C$4516,'Raw Data_OS_22'!$G$5:$G$4516,"New_Claim/ Reopening")= "New_Claim/ Reopening","New_Claim/ Reopening","Old_Claim")</f>
        <v>Old_Claim</v>
      </c>
      <c r="N3508" s="18" t="str">
        <f>IF(M3508=$N$2,IF(J3508=$N$1,"E1","D"),_xlfn.XLOOKUP(C3508,'Raw Data_OS_22'!$C$5:$C$4516,'Raw Data_OS_22'!$O$5:$O$4516))</f>
        <v>B1</v>
      </c>
    </row>
    <row r="3509" spans="3:14" x14ac:dyDescent="0.35">
      <c r="C3509" s="26" t="s">
        <v>1284</v>
      </c>
      <c r="D3509" s="14">
        <v>43807</v>
      </c>
      <c r="E3509" s="14">
        <v>44070</v>
      </c>
      <c r="F3509" s="27" t="s">
        <v>4244</v>
      </c>
      <c r="G3509" s="28">
        <v>2925</v>
      </c>
      <c r="H3509" s="29">
        <v>-137635</v>
      </c>
      <c r="I3509" s="29">
        <v>1</v>
      </c>
      <c r="J3509" s="30">
        <v>2019</v>
      </c>
      <c r="K3509" s="30">
        <v>2020</v>
      </c>
      <c r="L3509" s="31" t="s">
        <v>25</v>
      </c>
      <c r="M3509" s="32" t="str">
        <f>IF(_xlfn.XLOOKUP(C3509,'Raw Data_OS_22'!$C$5:$C$4516,'Raw Data_OS_22'!$G$5:$G$4516,"New_Claim/ Reopening")= "New_Claim/ Reopening","New_Claim/ Reopening","Old_Claim")</f>
        <v>Old_Claim</v>
      </c>
      <c r="N3509" s="18" t="str">
        <f>IF(M3509=$N$2,IF(J3509=$N$1,"E1","D"),_xlfn.XLOOKUP(C3509,'Raw Data_OS_22'!$C$5:$C$4516,'Raw Data_OS_22'!$O$5:$O$4516))</f>
        <v>B1</v>
      </c>
    </row>
    <row r="3510" spans="3:14" x14ac:dyDescent="0.35">
      <c r="C3510" s="26" t="s">
        <v>2982</v>
      </c>
      <c r="D3510" s="14">
        <v>43982</v>
      </c>
      <c r="E3510" s="14">
        <v>44336</v>
      </c>
      <c r="F3510" s="27" t="s">
        <v>3910</v>
      </c>
      <c r="G3510" s="28">
        <v>995000</v>
      </c>
      <c r="H3510" s="29">
        <v>850000</v>
      </c>
      <c r="I3510" s="29">
        <v>1</v>
      </c>
      <c r="J3510" s="30">
        <v>2020</v>
      </c>
      <c r="K3510" s="30">
        <v>2021</v>
      </c>
      <c r="L3510" s="31" t="s">
        <v>33</v>
      </c>
      <c r="M3510" s="32" t="str">
        <f>IF(_xlfn.XLOOKUP(C3510,'Raw Data_OS_22'!$C$5:$C$4516,'Raw Data_OS_22'!$G$5:$G$4516,"New_Claim/ Reopening")= "New_Claim/ Reopening","New_Claim/ Reopening","Old_Claim")</f>
        <v>Old_Claim</v>
      </c>
      <c r="N3510" s="18" t="str">
        <f>IF(M3510=$N$2,IF(J3510=$N$1,"E1","D"),_xlfn.XLOOKUP(C3510,'Raw Data_OS_22'!$C$5:$C$4516,'Raw Data_OS_22'!$O$5:$O$4516))</f>
        <v>B2</v>
      </c>
    </row>
    <row r="3511" spans="3:14" x14ac:dyDescent="0.35">
      <c r="C3511" s="26" t="s">
        <v>7500</v>
      </c>
      <c r="D3511" s="14">
        <v>45102</v>
      </c>
      <c r="E3511" s="14">
        <v>45105</v>
      </c>
      <c r="F3511" s="27" t="s">
        <v>3910</v>
      </c>
      <c r="G3511" s="28">
        <v>50000</v>
      </c>
      <c r="H3511" s="29">
        <v>-100000</v>
      </c>
      <c r="I3511" s="29">
        <v>1</v>
      </c>
      <c r="J3511" s="30">
        <v>2023</v>
      </c>
      <c r="K3511" s="30">
        <v>2023</v>
      </c>
      <c r="L3511" s="31" t="s">
        <v>7246</v>
      </c>
      <c r="M3511" s="32" t="str">
        <f>IF(_xlfn.XLOOKUP(C3511,'Raw Data_OS_22'!$C$5:$C$4516,'Raw Data_OS_22'!$G$5:$G$4516,"New_Claim/ Reopening")= "New_Claim/ Reopening","New_Claim/ Reopening","Old_Claim")</f>
        <v>New_Claim/ Reopening</v>
      </c>
      <c r="N3511" s="18" t="str">
        <f>IF(M3511=$N$2,IF(J3511=$N$1,"E1","D"),_xlfn.XLOOKUP(C3511,'Raw Data_OS_22'!$C$5:$C$4516,'Raw Data_OS_22'!$O$5:$O$4516))</f>
        <v>E1</v>
      </c>
    </row>
    <row r="3512" spans="3:14" x14ac:dyDescent="0.35">
      <c r="C3512" s="26" t="s">
        <v>159</v>
      </c>
      <c r="D3512" s="14">
        <v>43945</v>
      </c>
      <c r="E3512" s="14">
        <v>43945</v>
      </c>
      <c r="F3512" s="27" t="s">
        <v>4248</v>
      </c>
      <c r="G3512" s="28">
        <v>0</v>
      </c>
      <c r="H3512" s="29">
        <v>-163267</v>
      </c>
      <c r="I3512" s="29">
        <v>1</v>
      </c>
      <c r="J3512" s="30">
        <v>2020</v>
      </c>
      <c r="K3512" s="30">
        <v>2020</v>
      </c>
      <c r="L3512" s="31" t="s">
        <v>33</v>
      </c>
      <c r="M3512" s="32" t="str">
        <f>IF(_xlfn.XLOOKUP(C3512,'Raw Data_OS_22'!$C$5:$C$4516,'Raw Data_OS_22'!$G$5:$G$4516,"New_Claim/ Reopening")= "New_Claim/ Reopening","New_Claim/ Reopening","Old_Claim")</f>
        <v>Old_Claim</v>
      </c>
      <c r="N3512" s="18" t="str">
        <f>IF(M3512=$N$2,IF(J3512=$N$1,"E1","D"),_xlfn.XLOOKUP(C3512,'Raw Data_OS_22'!$C$5:$C$4516,'Raw Data_OS_22'!$O$5:$O$4516))</f>
        <v>B1</v>
      </c>
    </row>
    <row r="3513" spans="3:14" x14ac:dyDescent="0.35">
      <c r="C3513" s="26" t="s">
        <v>858</v>
      </c>
      <c r="D3513" s="14">
        <v>43966</v>
      </c>
      <c r="E3513" s="14">
        <v>43966</v>
      </c>
      <c r="F3513" s="27" t="s">
        <v>3908</v>
      </c>
      <c r="G3513" s="28">
        <v>170000</v>
      </c>
      <c r="H3513" s="29">
        <v>5000</v>
      </c>
      <c r="I3513" s="29">
        <v>1</v>
      </c>
      <c r="J3513" s="30">
        <v>2020</v>
      </c>
      <c r="K3513" s="30">
        <v>2020</v>
      </c>
      <c r="L3513" s="31" t="s">
        <v>33</v>
      </c>
      <c r="M3513" s="32" t="str">
        <f>IF(_xlfn.XLOOKUP(C3513,'Raw Data_OS_22'!$C$5:$C$4516,'Raw Data_OS_22'!$G$5:$G$4516,"New_Claim/ Reopening")= "New_Claim/ Reopening","New_Claim/ Reopening","Old_Claim")</f>
        <v>Old_Claim</v>
      </c>
      <c r="N3513" s="18" t="str">
        <f>IF(M3513=$N$2,IF(J3513=$N$1,"E1","D"),_xlfn.XLOOKUP(C3513,'Raw Data_OS_22'!$C$5:$C$4516,'Raw Data_OS_22'!$O$5:$O$4516))</f>
        <v>B1</v>
      </c>
    </row>
    <row r="3514" spans="3:14" x14ac:dyDescent="0.35">
      <c r="C3514" s="26" t="s">
        <v>568</v>
      </c>
      <c r="D3514" s="14">
        <v>44163</v>
      </c>
      <c r="E3514" s="14">
        <v>44167</v>
      </c>
      <c r="F3514" s="27" t="s">
        <v>3908</v>
      </c>
      <c r="G3514" s="28">
        <v>8000</v>
      </c>
      <c r="H3514" s="29">
        <v>-157894.73680000001</v>
      </c>
      <c r="I3514" s="29">
        <v>1</v>
      </c>
      <c r="J3514" s="30">
        <v>2020</v>
      </c>
      <c r="K3514" s="30">
        <v>2020</v>
      </c>
      <c r="L3514" s="31" t="s">
        <v>11</v>
      </c>
      <c r="M3514" s="32" t="str">
        <f>IF(_xlfn.XLOOKUP(C3514,'Raw Data_OS_22'!$C$5:$C$4516,'Raw Data_OS_22'!$G$5:$G$4516,"New_Claim/ Reopening")= "New_Claim/ Reopening","New_Claim/ Reopening","Old_Claim")</f>
        <v>Old_Claim</v>
      </c>
      <c r="N3514" s="18" t="str">
        <f>IF(M3514=$N$2,IF(J3514=$N$1,"E1","D"),_xlfn.XLOOKUP(C3514,'Raw Data_OS_22'!$C$5:$C$4516,'Raw Data_OS_22'!$O$5:$O$4516))</f>
        <v>B1</v>
      </c>
    </row>
    <row r="3515" spans="3:14" x14ac:dyDescent="0.35">
      <c r="C3515" s="26" t="s">
        <v>7501</v>
      </c>
      <c r="D3515" s="14">
        <v>44999</v>
      </c>
      <c r="E3515" s="14">
        <v>45000</v>
      </c>
      <c r="F3515" s="27" t="s">
        <v>3910</v>
      </c>
      <c r="G3515" s="28">
        <v>7000</v>
      </c>
      <c r="H3515" s="29">
        <v>-159000</v>
      </c>
      <c r="I3515" s="29">
        <v>1</v>
      </c>
      <c r="J3515" s="30">
        <v>2023</v>
      </c>
      <c r="K3515" s="30">
        <v>2023</v>
      </c>
      <c r="L3515" s="31" t="s">
        <v>7201</v>
      </c>
      <c r="M3515" s="32" t="str">
        <f>IF(_xlfn.XLOOKUP(C3515,'Raw Data_OS_22'!$C$5:$C$4516,'Raw Data_OS_22'!$G$5:$G$4516,"New_Claim/ Reopening")= "New_Claim/ Reopening","New_Claim/ Reopening","Old_Claim")</f>
        <v>New_Claim/ Reopening</v>
      </c>
      <c r="N3515" s="18" t="str">
        <f>IF(M3515=$N$2,IF(J3515=$N$1,"E1","D"),_xlfn.XLOOKUP(C3515,'Raw Data_OS_22'!$C$5:$C$4516,'Raw Data_OS_22'!$O$5:$O$4516))</f>
        <v>E1</v>
      </c>
    </row>
    <row r="3516" spans="3:14" x14ac:dyDescent="0.35">
      <c r="C3516" s="26" t="s">
        <v>7502</v>
      </c>
      <c r="D3516" s="14">
        <v>44916</v>
      </c>
      <c r="E3516" s="14">
        <v>44936</v>
      </c>
      <c r="F3516" s="27" t="s">
        <v>4248</v>
      </c>
      <c r="G3516" s="28">
        <v>207227</v>
      </c>
      <c r="H3516" s="29">
        <v>38915.868544602003</v>
      </c>
      <c r="I3516" s="29">
        <v>1</v>
      </c>
      <c r="J3516" s="30">
        <v>2022</v>
      </c>
      <c r="K3516" s="30">
        <v>2023</v>
      </c>
      <c r="L3516" s="31" t="s">
        <v>6825</v>
      </c>
      <c r="M3516" s="32" t="str">
        <f>IF(_xlfn.XLOOKUP(C3516,'Raw Data_OS_22'!$C$5:$C$4516,'Raw Data_OS_22'!$G$5:$G$4516,"New_Claim/ Reopening")= "New_Claim/ Reopening","New_Claim/ Reopening","Old_Claim")</f>
        <v>New_Claim/ Reopening</v>
      </c>
      <c r="N3516" s="18" t="str">
        <f>IF(M3516=$N$2,IF(J3516=$N$1,"E1","D"),_xlfn.XLOOKUP(C3516,'Raw Data_OS_22'!$C$5:$C$4516,'Raw Data_OS_22'!$O$5:$O$4516))</f>
        <v>D</v>
      </c>
    </row>
    <row r="3517" spans="3:14" x14ac:dyDescent="0.35">
      <c r="C3517" s="26" t="s">
        <v>960</v>
      </c>
      <c r="D3517" s="14">
        <v>43842</v>
      </c>
      <c r="E3517" s="14">
        <v>43842</v>
      </c>
      <c r="F3517" s="27" t="s">
        <v>3910</v>
      </c>
      <c r="G3517" s="28">
        <v>390000</v>
      </c>
      <c r="H3517" s="29">
        <v>220000</v>
      </c>
      <c r="I3517" s="29">
        <v>1</v>
      </c>
      <c r="J3517" s="30">
        <v>2020</v>
      </c>
      <c r="K3517" s="30">
        <v>2020</v>
      </c>
      <c r="L3517" s="31" t="s">
        <v>28</v>
      </c>
      <c r="M3517" s="32" t="str">
        <f>IF(_xlfn.XLOOKUP(C3517,'Raw Data_OS_22'!$C$5:$C$4516,'Raw Data_OS_22'!$G$5:$G$4516,"New_Claim/ Reopening")= "New_Claim/ Reopening","New_Claim/ Reopening","Old_Claim")</f>
        <v>Old_Claim</v>
      </c>
      <c r="N3517" s="18" t="str">
        <f>IF(M3517=$N$2,IF(J3517=$N$1,"E1","D"),_xlfn.XLOOKUP(C3517,'Raw Data_OS_22'!$C$5:$C$4516,'Raw Data_OS_22'!$O$5:$O$4516))</f>
        <v>B2</v>
      </c>
    </row>
    <row r="3518" spans="3:14" x14ac:dyDescent="0.35">
      <c r="C3518" s="26" t="s">
        <v>6631</v>
      </c>
      <c r="D3518" s="14">
        <v>44738</v>
      </c>
      <c r="E3518" s="14">
        <v>44739</v>
      </c>
      <c r="F3518" s="27" t="s">
        <v>3908</v>
      </c>
      <c r="G3518" s="28">
        <v>250000</v>
      </c>
      <c r="H3518" s="29">
        <v>80000</v>
      </c>
      <c r="I3518" s="29">
        <v>1</v>
      </c>
      <c r="J3518" s="30">
        <v>2022</v>
      </c>
      <c r="K3518" s="30">
        <v>2022</v>
      </c>
      <c r="L3518" s="31" t="s">
        <v>6406</v>
      </c>
      <c r="M3518" s="32" t="str">
        <f>IF(_xlfn.XLOOKUP(C3518,'Raw Data_OS_22'!$C$5:$C$4516,'Raw Data_OS_22'!$G$5:$G$4516,"New_Claim/ Reopening")= "New_Claim/ Reopening","New_Claim/ Reopening","Old_Claim")</f>
        <v>Old_Claim</v>
      </c>
      <c r="N3518" s="18" t="str">
        <f>IF(M3518=$N$2,IF(J3518=$N$1,"E1","D"),_xlfn.XLOOKUP(C3518,'Raw Data_OS_22'!$C$5:$C$4516,'Raw Data_OS_22'!$O$5:$O$4516))</f>
        <v>B1</v>
      </c>
    </row>
    <row r="3519" spans="3:14" x14ac:dyDescent="0.35">
      <c r="C3519" s="26" t="s">
        <v>7503</v>
      </c>
      <c r="D3519" s="14">
        <v>45022</v>
      </c>
      <c r="E3519" s="14">
        <v>45027</v>
      </c>
      <c r="F3519" s="27" t="s">
        <v>3910</v>
      </c>
      <c r="G3519" s="28">
        <v>170000</v>
      </c>
      <c r="H3519" s="29">
        <v>0</v>
      </c>
      <c r="I3519" s="29">
        <v>1</v>
      </c>
      <c r="J3519" s="30">
        <v>2023</v>
      </c>
      <c r="K3519" s="30">
        <v>2023</v>
      </c>
      <c r="L3519" s="31" t="s">
        <v>7246</v>
      </c>
      <c r="M3519" s="32" t="str">
        <f>IF(_xlfn.XLOOKUP(C3519,'Raw Data_OS_22'!$C$5:$C$4516,'Raw Data_OS_22'!$G$5:$G$4516,"New_Claim/ Reopening")= "New_Claim/ Reopening","New_Claim/ Reopening","Old_Claim")</f>
        <v>New_Claim/ Reopening</v>
      </c>
      <c r="N3519" s="18" t="str">
        <f>IF(M3519=$N$2,IF(J3519=$N$1,"E1","D"),_xlfn.XLOOKUP(C3519,'Raw Data_OS_22'!$C$5:$C$4516,'Raw Data_OS_22'!$O$5:$O$4516))</f>
        <v>E1</v>
      </c>
    </row>
    <row r="3520" spans="3:14" x14ac:dyDescent="0.35">
      <c r="C3520" s="26" t="s">
        <v>1077</v>
      </c>
      <c r="D3520" s="14">
        <v>44127</v>
      </c>
      <c r="E3520" s="14">
        <v>44127</v>
      </c>
      <c r="F3520" s="27" t="s">
        <v>3910</v>
      </c>
      <c r="G3520" s="28">
        <v>500000</v>
      </c>
      <c r="H3520" s="29">
        <v>324561.40350000001</v>
      </c>
      <c r="I3520" s="29">
        <v>1</v>
      </c>
      <c r="J3520" s="30">
        <v>2020</v>
      </c>
      <c r="K3520" s="30">
        <v>2020</v>
      </c>
      <c r="L3520" s="31" t="s">
        <v>11</v>
      </c>
      <c r="M3520" s="32" t="str">
        <f>IF(_xlfn.XLOOKUP(C3520,'Raw Data_OS_22'!$C$5:$C$4516,'Raw Data_OS_22'!$G$5:$G$4516,"New_Claim/ Reopening")= "New_Claim/ Reopening","New_Claim/ Reopening","Old_Claim")</f>
        <v>Old_Claim</v>
      </c>
      <c r="N3520" s="18" t="str">
        <f>IF(M3520=$N$2,IF(J3520=$N$1,"E1","D"),_xlfn.XLOOKUP(C3520,'Raw Data_OS_22'!$C$5:$C$4516,'Raw Data_OS_22'!$O$5:$O$4516))</f>
        <v>B1</v>
      </c>
    </row>
    <row r="3521" spans="3:14" x14ac:dyDescent="0.35">
      <c r="C3521" s="26" t="s">
        <v>1143</v>
      </c>
      <c r="D3521" s="14">
        <v>44149</v>
      </c>
      <c r="E3521" s="14">
        <v>44149</v>
      </c>
      <c r="F3521" s="27" t="s">
        <v>3910</v>
      </c>
      <c r="G3521" s="28">
        <v>1500000</v>
      </c>
      <c r="H3521" s="29">
        <v>1324440</v>
      </c>
      <c r="I3521" s="29">
        <v>1</v>
      </c>
      <c r="J3521" s="30">
        <v>2020</v>
      </c>
      <c r="K3521" s="30">
        <v>2020</v>
      </c>
      <c r="L3521" s="31" t="s">
        <v>11</v>
      </c>
      <c r="M3521" s="32" t="str">
        <f>IF(_xlfn.XLOOKUP(C3521,'Raw Data_OS_22'!$C$5:$C$4516,'Raw Data_OS_22'!$G$5:$G$4516,"New_Claim/ Reopening")= "New_Claim/ Reopening","New_Claim/ Reopening","Old_Claim")</f>
        <v>Old_Claim</v>
      </c>
      <c r="N3521" s="18" t="str">
        <f>IF(M3521=$N$2,IF(J3521=$N$1,"E1","D"),_xlfn.XLOOKUP(C3521,'Raw Data_OS_22'!$C$5:$C$4516,'Raw Data_OS_22'!$O$5:$O$4516))</f>
        <v>B1</v>
      </c>
    </row>
    <row r="3522" spans="3:14" x14ac:dyDescent="0.35">
      <c r="C3522" s="26" t="s">
        <v>7504</v>
      </c>
      <c r="D3522" s="14">
        <v>44944</v>
      </c>
      <c r="E3522" s="14">
        <v>44952</v>
      </c>
      <c r="F3522" s="27" t="s">
        <v>3910</v>
      </c>
      <c r="G3522" s="28">
        <v>80000</v>
      </c>
      <c r="H3522" s="29">
        <v>-100000</v>
      </c>
      <c r="I3522" s="29">
        <v>1</v>
      </c>
      <c r="J3522" s="30">
        <v>2023</v>
      </c>
      <c r="K3522" s="30">
        <v>2023</v>
      </c>
      <c r="L3522" s="31" t="s">
        <v>7201</v>
      </c>
      <c r="M3522" s="32" t="str">
        <f>IF(_xlfn.XLOOKUP(C3522,'Raw Data_OS_22'!$C$5:$C$4516,'Raw Data_OS_22'!$G$5:$G$4516,"New_Claim/ Reopening")= "New_Claim/ Reopening","New_Claim/ Reopening","Old_Claim")</f>
        <v>New_Claim/ Reopening</v>
      </c>
      <c r="N3522" s="18" t="str">
        <f>IF(M3522=$N$2,IF(J3522=$N$1,"E1","D"),_xlfn.XLOOKUP(C3522,'Raw Data_OS_22'!$C$5:$C$4516,'Raw Data_OS_22'!$O$5:$O$4516))</f>
        <v>E1</v>
      </c>
    </row>
    <row r="3523" spans="3:14" x14ac:dyDescent="0.35">
      <c r="C3523" s="26" t="s">
        <v>1529</v>
      </c>
      <c r="D3523" s="14">
        <v>44135</v>
      </c>
      <c r="E3523" s="14">
        <v>44135</v>
      </c>
      <c r="F3523" s="27" t="s">
        <v>4248</v>
      </c>
      <c r="G3523" s="28">
        <v>0</v>
      </c>
      <c r="H3523" s="29">
        <v>-182520</v>
      </c>
      <c r="I3523" s="29">
        <v>1</v>
      </c>
      <c r="J3523" s="30">
        <v>2020</v>
      </c>
      <c r="K3523" s="30">
        <v>2020</v>
      </c>
      <c r="L3523" s="31" t="s">
        <v>11</v>
      </c>
      <c r="M3523" s="32" t="str">
        <f>IF(_xlfn.XLOOKUP(C3523,'Raw Data_OS_22'!$C$5:$C$4516,'Raw Data_OS_22'!$G$5:$G$4516,"New_Claim/ Reopening")= "New_Claim/ Reopening","New_Claim/ Reopening","Old_Claim")</f>
        <v>Old_Claim</v>
      </c>
      <c r="N3523" s="18" t="str">
        <f>IF(M3523=$N$2,IF(J3523=$N$1,"E1","D"),_xlfn.XLOOKUP(C3523,'Raw Data_OS_22'!$C$5:$C$4516,'Raw Data_OS_22'!$O$5:$O$4516))</f>
        <v>B1</v>
      </c>
    </row>
    <row r="3524" spans="3:14" x14ac:dyDescent="0.35">
      <c r="C3524" s="26" t="s">
        <v>564</v>
      </c>
      <c r="D3524" s="14">
        <v>43993</v>
      </c>
      <c r="E3524" s="14">
        <v>44074</v>
      </c>
      <c r="F3524" s="27" t="s">
        <v>3908</v>
      </c>
      <c r="G3524" s="28">
        <v>500000</v>
      </c>
      <c r="H3524" s="29">
        <v>316924.66460000002</v>
      </c>
      <c r="I3524" s="29">
        <v>1</v>
      </c>
      <c r="J3524" s="30">
        <v>2020</v>
      </c>
      <c r="K3524" s="30">
        <v>2020</v>
      </c>
      <c r="L3524" s="31" t="s">
        <v>33</v>
      </c>
      <c r="M3524" s="32" t="str">
        <f>IF(_xlfn.XLOOKUP(C3524,'Raw Data_OS_22'!$C$5:$C$4516,'Raw Data_OS_22'!$G$5:$G$4516,"New_Claim/ Reopening")= "New_Claim/ Reopening","New_Claim/ Reopening","Old_Claim")</f>
        <v>Old_Claim</v>
      </c>
      <c r="N3524" s="18" t="str">
        <f>IF(M3524=$N$2,IF(J3524=$N$1,"E1","D"),_xlfn.XLOOKUP(C3524,'Raw Data_OS_22'!$C$5:$C$4516,'Raw Data_OS_22'!$O$5:$O$4516))</f>
        <v>B1</v>
      </c>
    </row>
    <row r="3525" spans="3:14" x14ac:dyDescent="0.35">
      <c r="C3525" s="26" t="s">
        <v>3774</v>
      </c>
      <c r="D3525" s="14">
        <v>44216</v>
      </c>
      <c r="E3525" s="14">
        <v>44407</v>
      </c>
      <c r="F3525" s="27" t="s">
        <v>4248</v>
      </c>
      <c r="G3525" s="28">
        <v>50000</v>
      </c>
      <c r="H3525" s="29">
        <v>-133102.70983335</v>
      </c>
      <c r="I3525" s="29">
        <v>1</v>
      </c>
      <c r="J3525" s="30">
        <v>2021</v>
      </c>
      <c r="K3525" s="30">
        <v>2021</v>
      </c>
      <c r="L3525" s="31" t="s">
        <v>21</v>
      </c>
      <c r="M3525" s="32" t="str">
        <f>IF(_xlfn.XLOOKUP(C3525,'Raw Data_OS_22'!$C$5:$C$4516,'Raw Data_OS_22'!$G$5:$G$4516,"New_Claim/ Reopening")= "New_Claim/ Reopening","New_Claim/ Reopening","Old_Claim")</f>
        <v>Old_Claim</v>
      </c>
      <c r="N3525" s="18" t="str">
        <f>IF(M3525=$N$2,IF(J3525=$N$1,"E1","D"),_xlfn.XLOOKUP(C3525,'Raw Data_OS_22'!$C$5:$C$4516,'Raw Data_OS_22'!$O$5:$O$4516))</f>
        <v>B1</v>
      </c>
    </row>
    <row r="3526" spans="3:14" x14ac:dyDescent="0.35">
      <c r="C3526" s="26" t="s">
        <v>2847</v>
      </c>
      <c r="D3526" s="14">
        <v>39035</v>
      </c>
      <c r="E3526" s="14">
        <v>39036</v>
      </c>
      <c r="F3526" s="27" t="s">
        <v>3908</v>
      </c>
      <c r="G3526" s="28">
        <v>190000</v>
      </c>
      <c r="H3526" s="29">
        <v>0</v>
      </c>
      <c r="I3526" s="29">
        <v>1</v>
      </c>
      <c r="J3526" s="30">
        <v>2006</v>
      </c>
      <c r="K3526" s="30">
        <v>2006</v>
      </c>
      <c r="L3526" s="31" t="s">
        <v>2199</v>
      </c>
      <c r="M3526" s="32" t="str">
        <f>IF(_xlfn.XLOOKUP(C3526,'Raw Data_OS_22'!$C$5:$C$4516,'Raw Data_OS_22'!$G$5:$G$4516,"New_Claim/ Reopening")= "New_Claim/ Reopening","New_Claim/ Reopening","Old_Claim")</f>
        <v>Old_Claim</v>
      </c>
      <c r="N3526" s="18" t="str">
        <f>IF(M3526=$N$2,IF(J3526=$N$1,"E1","D"),_xlfn.XLOOKUP(C3526,'Raw Data_OS_22'!$C$5:$C$4516,'Raw Data_OS_22'!$O$5:$O$4516))</f>
        <v>A</v>
      </c>
    </row>
    <row r="3527" spans="3:14" x14ac:dyDescent="0.35">
      <c r="C3527" s="26" t="s">
        <v>7505</v>
      </c>
      <c r="D3527" s="14">
        <v>45047</v>
      </c>
      <c r="E3527" s="14">
        <v>45057</v>
      </c>
      <c r="F3527" s="27" t="s">
        <v>3910</v>
      </c>
      <c r="G3527" s="28">
        <v>7000</v>
      </c>
      <c r="H3527" s="29">
        <v>-184000</v>
      </c>
      <c r="I3527" s="29">
        <v>1</v>
      </c>
      <c r="J3527" s="30">
        <v>2023</v>
      </c>
      <c r="K3527" s="30">
        <v>2023</v>
      </c>
      <c r="L3527" s="31" t="s">
        <v>7246</v>
      </c>
      <c r="M3527" s="32" t="str">
        <f>IF(_xlfn.XLOOKUP(C3527,'Raw Data_OS_22'!$C$5:$C$4516,'Raw Data_OS_22'!$G$5:$G$4516,"New_Claim/ Reopening")= "New_Claim/ Reopening","New_Claim/ Reopening","Old_Claim")</f>
        <v>New_Claim/ Reopening</v>
      </c>
      <c r="N3527" s="18" t="str">
        <f>IF(M3527=$N$2,IF(J3527=$N$1,"E1","D"),_xlfn.XLOOKUP(C3527,'Raw Data_OS_22'!$C$5:$C$4516,'Raw Data_OS_22'!$O$5:$O$4516))</f>
        <v>E1</v>
      </c>
    </row>
    <row r="3528" spans="3:14" x14ac:dyDescent="0.35">
      <c r="C3528" s="26" t="s">
        <v>1226</v>
      </c>
      <c r="D3528" s="14">
        <v>40295</v>
      </c>
      <c r="E3528" s="14">
        <v>40304</v>
      </c>
      <c r="F3528" s="27" t="s">
        <v>3908</v>
      </c>
      <c r="G3528" s="28">
        <v>194700</v>
      </c>
      <c r="H3528" s="29">
        <v>0</v>
      </c>
      <c r="I3528" s="29">
        <v>1</v>
      </c>
      <c r="J3528" s="30">
        <v>2010</v>
      </c>
      <c r="K3528" s="30">
        <v>2010</v>
      </c>
      <c r="L3528" s="31" t="s">
        <v>1227</v>
      </c>
      <c r="M3528" s="32" t="str">
        <f>IF(_xlfn.XLOOKUP(C3528,'Raw Data_OS_22'!$C$5:$C$4516,'Raw Data_OS_22'!$G$5:$G$4516,"New_Claim/ Reopening")= "New_Claim/ Reopening","New_Claim/ Reopening","Old_Claim")</f>
        <v>Old_Claim</v>
      </c>
      <c r="N3528" s="18" t="str">
        <f>IF(M3528=$N$2,IF(J3528=$N$1,"E1","D"),_xlfn.XLOOKUP(C3528,'Raw Data_OS_22'!$C$5:$C$4516,'Raw Data_OS_22'!$O$5:$O$4516))</f>
        <v>B1</v>
      </c>
    </row>
    <row r="3529" spans="3:14" x14ac:dyDescent="0.35">
      <c r="C3529" s="26" t="s">
        <v>269</v>
      </c>
      <c r="D3529" s="14">
        <v>44025</v>
      </c>
      <c r="E3529" s="14">
        <v>44025</v>
      </c>
      <c r="F3529" s="27" t="s">
        <v>3910</v>
      </c>
      <c r="G3529" s="28">
        <v>200000</v>
      </c>
      <c r="H3529" s="29">
        <v>0</v>
      </c>
      <c r="I3529" s="29">
        <v>1</v>
      </c>
      <c r="J3529" s="30">
        <v>2020</v>
      </c>
      <c r="K3529" s="30">
        <v>2020</v>
      </c>
      <c r="L3529" s="31" t="s">
        <v>35</v>
      </c>
      <c r="M3529" s="32" t="str">
        <f>IF(_xlfn.XLOOKUP(C3529,'Raw Data_OS_22'!$C$5:$C$4516,'Raw Data_OS_22'!$G$5:$G$4516,"New_Claim/ Reopening")= "New_Claim/ Reopening","New_Claim/ Reopening","Old_Claim")</f>
        <v>New_Claim/ Reopening</v>
      </c>
      <c r="N3529" s="18" t="str">
        <f>IF(M3529=$N$2,IF(J3529=$N$1,"E1","D"),_xlfn.XLOOKUP(C3529,'Raw Data_OS_22'!$C$5:$C$4516,'Raw Data_OS_22'!$O$5:$O$4516))</f>
        <v>D</v>
      </c>
    </row>
    <row r="3530" spans="3:14" x14ac:dyDescent="0.35">
      <c r="C3530" s="26" t="s">
        <v>2174</v>
      </c>
      <c r="D3530" s="14">
        <v>40046</v>
      </c>
      <c r="E3530" s="14">
        <v>40053</v>
      </c>
      <c r="F3530" s="27" t="s">
        <v>3910</v>
      </c>
      <c r="G3530" s="28">
        <v>156600</v>
      </c>
      <c r="H3530" s="29">
        <v>-43400</v>
      </c>
      <c r="I3530" s="29">
        <v>1</v>
      </c>
      <c r="J3530" s="30">
        <v>2009</v>
      </c>
      <c r="K3530" s="30">
        <v>2009</v>
      </c>
      <c r="L3530" s="31" t="s">
        <v>43</v>
      </c>
      <c r="M3530" s="32" t="str">
        <f>IF(_xlfn.XLOOKUP(C3530,'Raw Data_OS_22'!$C$5:$C$4516,'Raw Data_OS_22'!$G$5:$G$4516,"New_Claim/ Reopening")= "New_Claim/ Reopening","New_Claim/ Reopening","Old_Claim")</f>
        <v>Old_Claim</v>
      </c>
      <c r="N3530" s="18" t="str">
        <f>IF(M3530=$N$2,IF(J3530=$N$1,"E1","D"),_xlfn.XLOOKUP(C3530,'Raw Data_OS_22'!$C$5:$C$4516,'Raw Data_OS_22'!$O$5:$O$4516))</f>
        <v>B1</v>
      </c>
    </row>
    <row r="3531" spans="3:14" x14ac:dyDescent="0.35">
      <c r="C3531" s="26" t="s">
        <v>2843</v>
      </c>
      <c r="D3531" s="14">
        <v>38903</v>
      </c>
      <c r="E3531" s="14">
        <v>38905</v>
      </c>
      <c r="F3531" s="27" t="s">
        <v>3908</v>
      </c>
      <c r="G3531" s="28">
        <v>0</v>
      </c>
      <c r="H3531" s="29">
        <v>-200000</v>
      </c>
      <c r="I3531" s="29">
        <v>1</v>
      </c>
      <c r="J3531" s="30">
        <v>2006</v>
      </c>
      <c r="K3531" s="30">
        <v>2006</v>
      </c>
      <c r="L3531" s="31" t="s">
        <v>2820</v>
      </c>
      <c r="M3531" s="32" t="str">
        <f>IF(_xlfn.XLOOKUP(C3531,'Raw Data_OS_22'!$C$5:$C$4516,'Raw Data_OS_22'!$G$5:$G$4516,"New_Claim/ Reopening")= "New_Claim/ Reopening","New_Claim/ Reopening","Old_Claim")</f>
        <v>Old_Claim</v>
      </c>
      <c r="N3531" s="18" t="str">
        <f>IF(M3531=$N$2,IF(J3531=$N$1,"E1","D"),_xlfn.XLOOKUP(C3531,'Raw Data_OS_22'!$C$5:$C$4516,'Raw Data_OS_22'!$O$5:$O$4516))</f>
        <v>B1</v>
      </c>
    </row>
    <row r="3532" spans="3:14" x14ac:dyDescent="0.35">
      <c r="C3532" s="26" t="s">
        <v>7506</v>
      </c>
      <c r="D3532" s="14">
        <v>44993</v>
      </c>
      <c r="E3532" s="14">
        <v>44998</v>
      </c>
      <c r="F3532" s="27" t="s">
        <v>3910</v>
      </c>
      <c r="G3532" s="28">
        <v>112500</v>
      </c>
      <c r="H3532" s="29">
        <v>-87500</v>
      </c>
      <c r="I3532" s="29">
        <v>1</v>
      </c>
      <c r="J3532" s="30">
        <v>2023</v>
      </c>
      <c r="K3532" s="30">
        <v>2023</v>
      </c>
      <c r="L3532" s="31" t="s">
        <v>7201</v>
      </c>
      <c r="M3532" s="32" t="str">
        <f>IF(_xlfn.XLOOKUP(C3532,'Raw Data_OS_22'!$C$5:$C$4516,'Raw Data_OS_22'!$G$5:$G$4516,"New_Claim/ Reopening")= "New_Claim/ Reopening","New_Claim/ Reopening","Old_Claim")</f>
        <v>New_Claim/ Reopening</v>
      </c>
      <c r="N3532" s="18" t="str">
        <f>IF(M3532=$N$2,IF(J3532=$N$1,"E1","D"),_xlfn.XLOOKUP(C3532,'Raw Data_OS_22'!$C$5:$C$4516,'Raw Data_OS_22'!$O$5:$O$4516))</f>
        <v>E1</v>
      </c>
    </row>
    <row r="3533" spans="3:14" x14ac:dyDescent="0.35">
      <c r="C3533" s="26" t="s">
        <v>7507</v>
      </c>
      <c r="D3533" s="14">
        <v>45050</v>
      </c>
      <c r="E3533" s="14">
        <v>45058</v>
      </c>
      <c r="F3533" s="27" t="s">
        <v>3910</v>
      </c>
      <c r="G3533" s="28">
        <v>546100</v>
      </c>
      <c r="H3533" s="29">
        <v>346100</v>
      </c>
      <c r="I3533" s="29">
        <v>1</v>
      </c>
      <c r="J3533" s="30">
        <v>2023</v>
      </c>
      <c r="K3533" s="30">
        <v>2023</v>
      </c>
      <c r="L3533" s="31" t="s">
        <v>7246</v>
      </c>
      <c r="M3533" s="32" t="str">
        <f>IF(_xlfn.XLOOKUP(C3533,'Raw Data_OS_22'!$C$5:$C$4516,'Raw Data_OS_22'!$G$5:$G$4516,"New_Claim/ Reopening")= "New_Claim/ Reopening","New_Claim/ Reopening","Old_Claim")</f>
        <v>New_Claim/ Reopening</v>
      </c>
      <c r="N3533" s="18" t="str">
        <f>IF(M3533=$N$2,IF(J3533=$N$1,"E1","D"),_xlfn.XLOOKUP(C3533,'Raw Data_OS_22'!$C$5:$C$4516,'Raw Data_OS_22'!$O$5:$O$4516))</f>
        <v>E1</v>
      </c>
    </row>
    <row r="3534" spans="3:14" x14ac:dyDescent="0.35">
      <c r="C3534" s="26" t="s">
        <v>7508</v>
      </c>
      <c r="D3534" s="14">
        <v>45106</v>
      </c>
      <c r="E3534" s="14">
        <v>45107</v>
      </c>
      <c r="F3534" s="27" t="s">
        <v>3910</v>
      </c>
      <c r="G3534" s="28">
        <v>202800</v>
      </c>
      <c r="H3534" s="29">
        <v>0</v>
      </c>
      <c r="I3534" s="29">
        <v>1</v>
      </c>
      <c r="J3534" s="30">
        <v>2023</v>
      </c>
      <c r="K3534" s="30">
        <v>2023</v>
      </c>
      <c r="L3534" s="31" t="s">
        <v>7246</v>
      </c>
      <c r="M3534" s="32" t="str">
        <f>IF(_xlfn.XLOOKUP(C3534,'Raw Data_OS_22'!$C$5:$C$4516,'Raw Data_OS_22'!$G$5:$G$4516,"New_Claim/ Reopening")= "New_Claim/ Reopening","New_Claim/ Reopening","Old_Claim")</f>
        <v>New_Claim/ Reopening</v>
      </c>
      <c r="N3534" s="18" t="str">
        <f>IF(M3534=$N$2,IF(J3534=$N$1,"E1","D"),_xlfn.XLOOKUP(C3534,'Raw Data_OS_22'!$C$5:$C$4516,'Raw Data_OS_22'!$O$5:$O$4516))</f>
        <v>E1</v>
      </c>
    </row>
    <row r="3535" spans="3:14" x14ac:dyDescent="0.35">
      <c r="C3535" s="26" t="s">
        <v>6856</v>
      </c>
      <c r="D3535" s="14">
        <v>44680</v>
      </c>
      <c r="E3535" s="14">
        <v>44688</v>
      </c>
      <c r="F3535" s="27" t="s">
        <v>4238</v>
      </c>
      <c r="G3535" s="28">
        <v>205882.3529</v>
      </c>
      <c r="H3535" s="29">
        <v>-3.8900179788469997E-6</v>
      </c>
      <c r="I3535" s="29">
        <v>1</v>
      </c>
      <c r="J3535" s="30">
        <v>2022</v>
      </c>
      <c r="K3535" s="30">
        <v>2022</v>
      </c>
      <c r="L3535" s="31" t="s">
        <v>6406</v>
      </c>
      <c r="M3535" s="32" t="str">
        <f>IF(_xlfn.XLOOKUP(C3535,'Raw Data_OS_22'!$C$5:$C$4516,'Raw Data_OS_22'!$G$5:$G$4516,"New_Claim/ Reopening")= "New_Claim/ Reopening","New_Claim/ Reopening","Old_Claim")</f>
        <v>Old_Claim</v>
      </c>
      <c r="N3535" s="18" t="str">
        <f>IF(M3535=$N$2,IF(J3535=$N$1,"E1","D"),_xlfn.XLOOKUP(C3535,'Raw Data_OS_22'!$C$5:$C$4516,'Raw Data_OS_22'!$O$5:$O$4516))</f>
        <v>A</v>
      </c>
    </row>
    <row r="3536" spans="3:14" x14ac:dyDescent="0.35">
      <c r="C3536" s="26" t="s">
        <v>3773</v>
      </c>
      <c r="D3536" s="14">
        <v>44417</v>
      </c>
      <c r="E3536" s="14">
        <v>44439</v>
      </c>
      <c r="F3536" s="27" t="s">
        <v>4248</v>
      </c>
      <c r="G3536" s="28">
        <v>181696</v>
      </c>
      <c r="H3536" s="29">
        <v>-25066.134815780999</v>
      </c>
      <c r="I3536" s="29">
        <v>1</v>
      </c>
      <c r="J3536" s="30">
        <v>2021</v>
      </c>
      <c r="K3536" s="30">
        <v>2021</v>
      </c>
      <c r="L3536" s="31" t="s">
        <v>3073</v>
      </c>
      <c r="M3536" s="32" t="str">
        <f>IF(_xlfn.XLOOKUP(C3536,'Raw Data_OS_22'!$C$5:$C$4516,'Raw Data_OS_22'!$G$5:$G$4516,"New_Claim/ Reopening")= "New_Claim/ Reopening","New_Claim/ Reopening","Old_Claim")</f>
        <v>Old_Claim</v>
      </c>
      <c r="N3536" s="18" t="str">
        <f>IF(M3536=$N$2,IF(J3536=$N$1,"E1","D"),_xlfn.XLOOKUP(C3536,'Raw Data_OS_22'!$C$5:$C$4516,'Raw Data_OS_22'!$O$5:$O$4516))</f>
        <v>B1</v>
      </c>
    </row>
    <row r="3537" spans="3:14" x14ac:dyDescent="0.35">
      <c r="C3537" s="26" t="s">
        <v>6431</v>
      </c>
      <c r="D3537" s="14">
        <v>44248</v>
      </c>
      <c r="E3537" s="14">
        <v>44585</v>
      </c>
      <c r="F3537" s="27" t="s">
        <v>4248</v>
      </c>
      <c r="G3537" s="28">
        <v>0</v>
      </c>
      <c r="H3537" s="29">
        <v>-206866.435688</v>
      </c>
      <c r="I3537" s="29">
        <v>1</v>
      </c>
      <c r="J3537" s="30">
        <v>2021</v>
      </c>
      <c r="K3537" s="30">
        <v>2022</v>
      </c>
      <c r="L3537" s="31" t="s">
        <v>21</v>
      </c>
      <c r="M3537" s="32" t="str">
        <f>IF(_xlfn.XLOOKUP(C3537,'Raw Data_OS_22'!$C$5:$C$4516,'Raw Data_OS_22'!$G$5:$G$4516,"New_Claim/ Reopening")= "New_Claim/ Reopening","New_Claim/ Reopening","Old_Claim")</f>
        <v>Old_Claim</v>
      </c>
      <c r="N3537" s="18" t="str">
        <f>IF(M3537=$N$2,IF(J3537=$N$1,"E1","D"),_xlfn.XLOOKUP(C3537,'Raw Data_OS_22'!$C$5:$C$4516,'Raw Data_OS_22'!$O$5:$O$4516))</f>
        <v>B1</v>
      </c>
    </row>
    <row r="3538" spans="3:14" x14ac:dyDescent="0.35">
      <c r="C3538" s="26" t="s">
        <v>3602</v>
      </c>
      <c r="D3538" s="14">
        <v>44399</v>
      </c>
      <c r="E3538" s="14">
        <v>44487</v>
      </c>
      <c r="F3538" s="27" t="s">
        <v>3908</v>
      </c>
      <c r="G3538" s="28">
        <v>500000</v>
      </c>
      <c r="H3538" s="29">
        <v>288461.5</v>
      </c>
      <c r="I3538" s="29">
        <v>1</v>
      </c>
      <c r="J3538" s="30">
        <v>2021</v>
      </c>
      <c r="K3538" s="30">
        <v>2021</v>
      </c>
      <c r="L3538" s="31" t="s">
        <v>3073</v>
      </c>
      <c r="M3538" s="32" t="str">
        <f>IF(_xlfn.XLOOKUP(C3538,'Raw Data_OS_22'!$C$5:$C$4516,'Raw Data_OS_22'!$G$5:$G$4516,"New_Claim/ Reopening")= "New_Claim/ Reopening","New_Claim/ Reopening","Old_Claim")</f>
        <v>Old_Claim</v>
      </c>
      <c r="N3538" s="18" t="str">
        <f>IF(M3538=$N$2,IF(J3538=$N$1,"E1","D"),_xlfn.XLOOKUP(C3538,'Raw Data_OS_22'!$C$5:$C$4516,'Raw Data_OS_22'!$O$5:$O$4516))</f>
        <v>B1</v>
      </c>
    </row>
    <row r="3539" spans="3:14" x14ac:dyDescent="0.35">
      <c r="C3539" s="26" t="s">
        <v>7509</v>
      </c>
      <c r="D3539" s="14">
        <v>45078</v>
      </c>
      <c r="E3539" s="14">
        <v>45082</v>
      </c>
      <c r="F3539" s="27" t="s">
        <v>3910</v>
      </c>
      <c r="G3539" s="28">
        <v>216496</v>
      </c>
      <c r="H3539" s="29">
        <v>0</v>
      </c>
      <c r="I3539" s="29">
        <v>1</v>
      </c>
      <c r="J3539" s="30">
        <v>2023</v>
      </c>
      <c r="K3539" s="30">
        <v>2023</v>
      </c>
      <c r="L3539" s="31" t="s">
        <v>7246</v>
      </c>
      <c r="M3539" s="32" t="str">
        <f>IF(_xlfn.XLOOKUP(C3539,'Raw Data_OS_22'!$C$5:$C$4516,'Raw Data_OS_22'!$G$5:$G$4516,"New_Claim/ Reopening")= "New_Claim/ Reopening","New_Claim/ Reopening","Old_Claim")</f>
        <v>New_Claim/ Reopening</v>
      </c>
      <c r="N3539" s="18" t="str">
        <f>IF(M3539=$N$2,IF(J3539=$N$1,"E1","D"),_xlfn.XLOOKUP(C3539,'Raw Data_OS_22'!$C$5:$C$4516,'Raw Data_OS_22'!$O$5:$O$4516))</f>
        <v>E1</v>
      </c>
    </row>
    <row r="3540" spans="3:14" x14ac:dyDescent="0.35">
      <c r="C3540" s="26" t="s">
        <v>2799</v>
      </c>
      <c r="D3540" s="14">
        <v>41750</v>
      </c>
      <c r="E3540" s="14">
        <v>41754</v>
      </c>
      <c r="F3540" s="27" t="s">
        <v>3910</v>
      </c>
      <c r="G3540" s="28">
        <v>250000</v>
      </c>
      <c r="H3540" s="29">
        <v>29200</v>
      </c>
      <c r="I3540" s="29">
        <v>1</v>
      </c>
      <c r="J3540" s="30">
        <v>2014</v>
      </c>
      <c r="K3540" s="30">
        <v>2014</v>
      </c>
      <c r="L3540" s="31" t="s">
        <v>661</v>
      </c>
      <c r="M3540" s="32" t="str">
        <f>IF(_xlfn.XLOOKUP(C3540,'Raw Data_OS_22'!$C$5:$C$4516,'Raw Data_OS_22'!$G$5:$G$4516,"New_Claim/ Reopening")= "New_Claim/ Reopening","New_Claim/ Reopening","Old_Claim")</f>
        <v>Old_Claim</v>
      </c>
      <c r="N3540" s="18" t="str">
        <f>IF(M3540=$N$2,IF(J3540=$N$1,"E1","D"),_xlfn.XLOOKUP(C3540,'Raw Data_OS_22'!$C$5:$C$4516,'Raw Data_OS_22'!$O$5:$O$4516))</f>
        <v>A</v>
      </c>
    </row>
    <row r="3541" spans="3:14" x14ac:dyDescent="0.35">
      <c r="C3541" s="26" t="s">
        <v>7510</v>
      </c>
      <c r="D3541" s="14">
        <v>45004</v>
      </c>
      <c r="E3541" s="14">
        <v>45006</v>
      </c>
      <c r="F3541" s="27" t="s">
        <v>3910</v>
      </c>
      <c r="G3541" s="28">
        <v>222000</v>
      </c>
      <c r="H3541" s="29">
        <v>0</v>
      </c>
      <c r="I3541" s="29">
        <v>1</v>
      </c>
      <c r="J3541" s="30">
        <v>2023</v>
      </c>
      <c r="K3541" s="30">
        <v>2023</v>
      </c>
      <c r="L3541" s="31" t="s">
        <v>7201</v>
      </c>
      <c r="M3541" s="32" t="str">
        <f>IF(_xlfn.XLOOKUP(C3541,'Raw Data_OS_22'!$C$5:$C$4516,'Raw Data_OS_22'!$G$5:$G$4516,"New_Claim/ Reopening")= "New_Claim/ Reopening","New_Claim/ Reopening","Old_Claim")</f>
        <v>New_Claim/ Reopening</v>
      </c>
      <c r="N3541" s="18" t="str">
        <f>IF(M3541=$N$2,IF(J3541=$N$1,"E1","D"),_xlfn.XLOOKUP(C3541,'Raw Data_OS_22'!$C$5:$C$4516,'Raw Data_OS_22'!$O$5:$O$4516))</f>
        <v>E1</v>
      </c>
    </row>
    <row r="3542" spans="3:14" x14ac:dyDescent="0.35">
      <c r="C3542" s="26" t="s">
        <v>1540</v>
      </c>
      <c r="D3542" s="14">
        <v>44185</v>
      </c>
      <c r="E3542" s="14">
        <v>44185</v>
      </c>
      <c r="F3542" s="27" t="s">
        <v>4248</v>
      </c>
      <c r="G3542" s="28">
        <v>0</v>
      </c>
      <c r="H3542" s="29">
        <v>-230760</v>
      </c>
      <c r="I3542" s="29">
        <v>1</v>
      </c>
      <c r="J3542" s="30">
        <v>2020</v>
      </c>
      <c r="K3542" s="30">
        <v>2020</v>
      </c>
      <c r="L3542" s="31" t="s">
        <v>11</v>
      </c>
      <c r="M3542" s="32" t="str">
        <f>IF(_xlfn.XLOOKUP(C3542,'Raw Data_OS_22'!$C$5:$C$4516,'Raw Data_OS_22'!$G$5:$G$4516,"New_Claim/ Reopening")= "New_Claim/ Reopening","New_Claim/ Reopening","Old_Claim")</f>
        <v>Old_Claim</v>
      </c>
      <c r="N3542" s="18" t="str">
        <f>IF(M3542=$N$2,IF(J3542=$N$1,"E1","D"),_xlfn.XLOOKUP(C3542,'Raw Data_OS_22'!$C$5:$C$4516,'Raw Data_OS_22'!$O$5:$O$4516))</f>
        <v>B1</v>
      </c>
    </row>
    <row r="3543" spans="3:14" x14ac:dyDescent="0.35">
      <c r="C3543" s="26" t="s">
        <v>2858</v>
      </c>
      <c r="D3543" s="14">
        <v>43848</v>
      </c>
      <c r="E3543" s="14">
        <v>44152</v>
      </c>
      <c r="F3543" s="27" t="s">
        <v>3910</v>
      </c>
      <c r="G3543" s="28">
        <v>475000</v>
      </c>
      <c r="H3543" s="29">
        <v>241176.4706</v>
      </c>
      <c r="I3543" s="29">
        <v>1</v>
      </c>
      <c r="J3543" s="30">
        <v>2020</v>
      </c>
      <c r="K3543" s="30">
        <v>2020</v>
      </c>
      <c r="L3543" s="31" t="s">
        <v>28</v>
      </c>
      <c r="M3543" s="32" t="str">
        <f>IF(_xlfn.XLOOKUP(C3543,'Raw Data_OS_22'!$C$5:$C$4516,'Raw Data_OS_22'!$G$5:$G$4516,"New_Claim/ Reopening")= "New_Claim/ Reopening","New_Claim/ Reopening","Old_Claim")</f>
        <v>Old_Claim</v>
      </c>
      <c r="N3543" s="18" t="str">
        <f>IF(M3543=$N$2,IF(J3543=$N$1,"E1","D"),_xlfn.XLOOKUP(C3543,'Raw Data_OS_22'!$C$5:$C$4516,'Raw Data_OS_22'!$O$5:$O$4516))</f>
        <v>B1</v>
      </c>
    </row>
    <row r="3544" spans="3:14" x14ac:dyDescent="0.35">
      <c r="C3544" s="26" t="s">
        <v>3305</v>
      </c>
      <c r="D3544" s="14">
        <v>44387</v>
      </c>
      <c r="E3544" s="14">
        <v>44419</v>
      </c>
      <c r="F3544" s="27" t="s">
        <v>3908</v>
      </c>
      <c r="G3544" s="28">
        <v>18820</v>
      </c>
      <c r="H3544" s="29">
        <v>-215318.1176</v>
      </c>
      <c r="I3544" s="29">
        <v>1</v>
      </c>
      <c r="J3544" s="30">
        <v>2021</v>
      </c>
      <c r="K3544" s="30">
        <v>2021</v>
      </c>
      <c r="L3544" s="31" t="s">
        <v>3073</v>
      </c>
      <c r="M3544" s="32" t="str">
        <f>IF(_xlfn.XLOOKUP(C3544,'Raw Data_OS_22'!$C$5:$C$4516,'Raw Data_OS_22'!$G$5:$G$4516,"New_Claim/ Reopening")= "New_Claim/ Reopening","New_Claim/ Reopening","Old_Claim")</f>
        <v>Old_Claim</v>
      </c>
      <c r="N3544" s="18" t="str">
        <f>IF(M3544=$N$2,IF(J3544=$N$1,"E1","D"),_xlfn.XLOOKUP(C3544,'Raw Data_OS_22'!$C$5:$C$4516,'Raw Data_OS_22'!$O$5:$O$4516))</f>
        <v>B1</v>
      </c>
    </row>
    <row r="3545" spans="3:14" x14ac:dyDescent="0.35">
      <c r="C3545" s="26" t="s">
        <v>1575</v>
      </c>
      <c r="D3545" s="14">
        <v>40636</v>
      </c>
      <c r="E3545" s="14">
        <v>40636</v>
      </c>
      <c r="F3545" s="27" t="s">
        <v>3908</v>
      </c>
      <c r="G3545" s="28">
        <v>0</v>
      </c>
      <c r="H3545" s="29">
        <v>-235600</v>
      </c>
      <c r="I3545" s="29">
        <v>1</v>
      </c>
      <c r="J3545" s="30">
        <v>2011</v>
      </c>
      <c r="K3545" s="30">
        <v>2011</v>
      </c>
      <c r="L3545" s="31" t="s">
        <v>659</v>
      </c>
      <c r="M3545" s="32" t="str">
        <f>IF(_xlfn.XLOOKUP(C3545,'Raw Data_OS_22'!$C$5:$C$4516,'Raw Data_OS_22'!$G$5:$G$4516,"New_Claim/ Reopening")= "New_Claim/ Reopening","New_Claim/ Reopening","Old_Claim")</f>
        <v>Old_Claim</v>
      </c>
      <c r="N3545" s="18" t="str">
        <f>IF(M3545=$N$2,IF(J3545=$N$1,"E1","D"),_xlfn.XLOOKUP(C3545,'Raw Data_OS_22'!$C$5:$C$4516,'Raw Data_OS_22'!$O$5:$O$4516))</f>
        <v>B1</v>
      </c>
    </row>
    <row r="3546" spans="3:14" x14ac:dyDescent="0.35">
      <c r="C3546" s="26" t="s">
        <v>228</v>
      </c>
      <c r="D3546" s="14">
        <v>43978</v>
      </c>
      <c r="E3546" s="14">
        <v>43978</v>
      </c>
      <c r="F3546" s="27" t="s">
        <v>3910</v>
      </c>
      <c r="G3546" s="28">
        <v>241800</v>
      </c>
      <c r="H3546" s="29">
        <v>0</v>
      </c>
      <c r="I3546" s="29">
        <v>1</v>
      </c>
      <c r="J3546" s="30">
        <v>2020</v>
      </c>
      <c r="K3546" s="30">
        <v>2020</v>
      </c>
      <c r="L3546" s="31" t="s">
        <v>33</v>
      </c>
      <c r="M3546" s="32" t="str">
        <f>IF(_xlfn.XLOOKUP(C3546,'Raw Data_OS_22'!$C$5:$C$4516,'Raw Data_OS_22'!$G$5:$G$4516,"New_Claim/ Reopening")= "New_Claim/ Reopening","New_Claim/ Reopening","Old_Claim")</f>
        <v>Old_Claim</v>
      </c>
      <c r="N3546" s="18" t="str">
        <f>IF(M3546=$N$2,IF(J3546=$N$1,"E1","D"),_xlfn.XLOOKUP(C3546,'Raw Data_OS_22'!$C$5:$C$4516,'Raw Data_OS_22'!$O$5:$O$4516))</f>
        <v>B1</v>
      </c>
    </row>
    <row r="3547" spans="3:14" x14ac:dyDescent="0.35">
      <c r="C3547" s="26" t="s">
        <v>2156</v>
      </c>
      <c r="D3547" s="14">
        <v>37849</v>
      </c>
      <c r="E3547" s="14">
        <v>37897</v>
      </c>
      <c r="F3547" s="27" t="s">
        <v>3910</v>
      </c>
      <c r="G3547" s="28">
        <v>518448</v>
      </c>
      <c r="H3547" s="29">
        <v>273738</v>
      </c>
      <c r="I3547" s="29">
        <v>1</v>
      </c>
      <c r="J3547" s="30">
        <v>2003</v>
      </c>
      <c r="K3547" s="30">
        <v>2003</v>
      </c>
      <c r="L3547" s="31" t="s">
        <v>2157</v>
      </c>
      <c r="M3547" s="32" t="str">
        <f>IF(_xlfn.XLOOKUP(C3547,'Raw Data_OS_22'!$C$5:$C$4516,'Raw Data_OS_22'!$G$5:$G$4516,"New_Claim/ Reopening")= "New_Claim/ Reopening","New_Claim/ Reopening","Old_Claim")</f>
        <v>Old_Claim</v>
      </c>
      <c r="N3547" s="18" t="str">
        <f>IF(M3547=$N$2,IF(J3547=$N$1,"E1","D"),_xlfn.XLOOKUP(C3547,'Raw Data_OS_22'!$C$5:$C$4516,'Raw Data_OS_22'!$O$5:$O$4516))</f>
        <v>A</v>
      </c>
    </row>
    <row r="3548" spans="3:14" x14ac:dyDescent="0.35">
      <c r="C3548" s="26" t="s">
        <v>6842</v>
      </c>
      <c r="D3548" s="14">
        <v>44841</v>
      </c>
      <c r="E3548" s="14">
        <v>44846</v>
      </c>
      <c r="F3548" s="27" t="s">
        <v>3910</v>
      </c>
      <c r="G3548" s="28">
        <v>684160</v>
      </c>
      <c r="H3548" s="29">
        <v>435658.8235</v>
      </c>
      <c r="I3548" s="29">
        <v>1</v>
      </c>
      <c r="J3548" s="30">
        <v>2022</v>
      </c>
      <c r="K3548" s="30">
        <v>2022</v>
      </c>
      <c r="L3548" s="31" t="s">
        <v>6825</v>
      </c>
      <c r="M3548" s="32" t="str">
        <f>IF(_xlfn.XLOOKUP(C3548,'Raw Data_OS_22'!$C$5:$C$4516,'Raw Data_OS_22'!$G$5:$G$4516,"New_Claim/ Reopening")= "New_Claim/ Reopening","New_Claim/ Reopening","Old_Claim")</f>
        <v>Old_Claim</v>
      </c>
      <c r="N3548" s="18" t="str">
        <f>IF(M3548=$N$2,IF(J3548=$N$1,"E1","D"),_xlfn.XLOOKUP(C3548,'Raw Data_OS_22'!$C$5:$C$4516,'Raw Data_OS_22'!$O$5:$O$4516))</f>
        <v>B2</v>
      </c>
    </row>
    <row r="3549" spans="3:14" x14ac:dyDescent="0.35">
      <c r="C3549" s="26" t="s">
        <v>1199</v>
      </c>
      <c r="D3549" s="14">
        <v>43806</v>
      </c>
      <c r="E3549" s="14">
        <v>43829</v>
      </c>
      <c r="F3549" s="27" t="s">
        <v>4199</v>
      </c>
      <c r="G3549" s="28">
        <v>248520</v>
      </c>
      <c r="H3549" s="29">
        <v>0</v>
      </c>
      <c r="I3549" s="29">
        <v>1</v>
      </c>
      <c r="J3549" s="30">
        <v>2019</v>
      </c>
      <c r="K3549" s="30">
        <v>2019</v>
      </c>
      <c r="L3549" s="31" t="s">
        <v>25</v>
      </c>
      <c r="M3549" s="32" t="str">
        <f>IF(_xlfn.XLOOKUP(C3549,'Raw Data_OS_22'!$C$5:$C$4516,'Raw Data_OS_22'!$G$5:$G$4516,"New_Claim/ Reopening")= "New_Claim/ Reopening","New_Claim/ Reopening","Old_Claim")</f>
        <v>Old_Claim</v>
      </c>
      <c r="N3549" s="18" t="str">
        <f>IF(M3549=$N$2,IF(J3549=$N$1,"E1","D"),_xlfn.XLOOKUP(C3549,'Raw Data_OS_22'!$C$5:$C$4516,'Raw Data_OS_22'!$O$5:$O$4516))</f>
        <v>B1</v>
      </c>
    </row>
    <row r="3550" spans="3:14" x14ac:dyDescent="0.35">
      <c r="C3550" s="26" t="s">
        <v>1645</v>
      </c>
      <c r="D3550" s="14">
        <v>41494</v>
      </c>
      <c r="E3550" s="14">
        <v>41498</v>
      </c>
      <c r="F3550" s="27" t="s">
        <v>3908</v>
      </c>
      <c r="G3550" s="28">
        <v>1700000</v>
      </c>
      <c r="H3550" s="29">
        <v>1450000</v>
      </c>
      <c r="I3550" s="29">
        <v>1</v>
      </c>
      <c r="J3550" s="30">
        <v>2013</v>
      </c>
      <c r="K3550" s="30">
        <v>2013</v>
      </c>
      <c r="L3550" s="31" t="s">
        <v>153</v>
      </c>
      <c r="M3550" s="32" t="str">
        <f>IF(_xlfn.XLOOKUP(C3550,'Raw Data_OS_22'!$C$5:$C$4516,'Raw Data_OS_22'!$G$5:$G$4516,"New_Claim/ Reopening")= "New_Claim/ Reopening","New_Claim/ Reopening","Old_Claim")</f>
        <v>Old_Claim</v>
      </c>
      <c r="N3550" s="18" t="str">
        <f>IF(M3550=$N$2,IF(J3550=$N$1,"E1","D"),_xlfn.XLOOKUP(C3550,'Raw Data_OS_22'!$C$5:$C$4516,'Raw Data_OS_22'!$O$5:$O$4516))</f>
        <v>B2</v>
      </c>
    </row>
    <row r="3551" spans="3:14" x14ac:dyDescent="0.35">
      <c r="C3551" s="26" t="s">
        <v>1256</v>
      </c>
      <c r="D3551" s="14">
        <v>43342</v>
      </c>
      <c r="E3551" s="14">
        <v>43371</v>
      </c>
      <c r="F3551" s="27" t="s">
        <v>3908</v>
      </c>
      <c r="G3551" s="28">
        <v>1585010</v>
      </c>
      <c r="H3551" s="29">
        <v>1335010</v>
      </c>
      <c r="I3551" s="29">
        <v>1</v>
      </c>
      <c r="J3551" s="30">
        <v>2018</v>
      </c>
      <c r="K3551" s="30">
        <v>2018</v>
      </c>
      <c r="L3551" s="31" t="s">
        <v>1257</v>
      </c>
      <c r="M3551" s="32" t="str">
        <f>IF(_xlfn.XLOOKUP(C3551,'Raw Data_OS_22'!$C$5:$C$4516,'Raw Data_OS_22'!$G$5:$G$4516,"New_Claim/ Reopening")= "New_Claim/ Reopening","New_Claim/ Reopening","Old_Claim")</f>
        <v>Old_Claim</v>
      </c>
      <c r="N3551" s="18" t="str">
        <f>IF(M3551=$N$2,IF(J3551=$N$1,"E1","D"),_xlfn.XLOOKUP(C3551,'Raw Data_OS_22'!$C$5:$C$4516,'Raw Data_OS_22'!$O$5:$O$4516))</f>
        <v>B2</v>
      </c>
    </row>
    <row r="3552" spans="3:14" x14ac:dyDescent="0.35">
      <c r="C3552" s="26" t="s">
        <v>1935</v>
      </c>
      <c r="D3552" s="14">
        <v>43415</v>
      </c>
      <c r="E3552" s="14">
        <v>43426</v>
      </c>
      <c r="F3552" s="27" t="s">
        <v>3910</v>
      </c>
      <c r="G3552" s="28">
        <v>916408.66870000004</v>
      </c>
      <c r="H3552" s="29">
        <v>666408.66870000004</v>
      </c>
      <c r="I3552" s="29">
        <v>1</v>
      </c>
      <c r="J3552" s="30">
        <v>2018</v>
      </c>
      <c r="K3552" s="30">
        <v>2018</v>
      </c>
      <c r="L3552" s="31" t="s">
        <v>684</v>
      </c>
      <c r="M3552" s="32" t="str">
        <f>IF(_xlfn.XLOOKUP(C3552,'Raw Data_OS_22'!$C$5:$C$4516,'Raw Data_OS_22'!$G$5:$G$4516,"New_Claim/ Reopening")= "New_Claim/ Reopening","New_Claim/ Reopening","Old_Claim")</f>
        <v>Old_Claim</v>
      </c>
      <c r="N3552" s="18" t="str">
        <f>IF(M3552=$N$2,IF(J3552=$N$1,"E1","D"),_xlfn.XLOOKUP(C3552,'Raw Data_OS_22'!$C$5:$C$4516,'Raw Data_OS_22'!$O$5:$O$4516))</f>
        <v>A</v>
      </c>
    </row>
    <row r="3553" spans="3:14" x14ac:dyDescent="0.35">
      <c r="C3553" s="26" t="s">
        <v>3481</v>
      </c>
      <c r="D3553" s="14">
        <v>43385</v>
      </c>
      <c r="E3553" s="14">
        <v>44454</v>
      </c>
      <c r="F3553" s="27" t="s">
        <v>658</v>
      </c>
      <c r="G3553" s="28">
        <v>0</v>
      </c>
      <c r="H3553" s="29">
        <v>-250000</v>
      </c>
      <c r="I3553" s="29">
        <v>1</v>
      </c>
      <c r="J3553" s="30">
        <v>2018</v>
      </c>
      <c r="K3553" s="30">
        <v>2021</v>
      </c>
      <c r="L3553" s="31" t="s">
        <v>684</v>
      </c>
      <c r="M3553" s="32" t="str">
        <f>IF(_xlfn.XLOOKUP(C3553,'Raw Data_OS_22'!$C$5:$C$4516,'Raw Data_OS_22'!$G$5:$G$4516,"New_Claim/ Reopening")= "New_Claim/ Reopening","New_Claim/ Reopening","Old_Claim")</f>
        <v>Old_Claim</v>
      </c>
      <c r="N3553" s="18" t="str">
        <f>IF(M3553=$N$2,IF(J3553=$N$1,"E1","D"),_xlfn.XLOOKUP(C3553,'Raw Data_OS_22'!$C$5:$C$4516,'Raw Data_OS_22'!$O$5:$O$4516))</f>
        <v>B1</v>
      </c>
    </row>
    <row r="3554" spans="3:14" x14ac:dyDescent="0.35">
      <c r="C3554" s="26" t="s">
        <v>40</v>
      </c>
      <c r="D3554" s="14">
        <v>39580</v>
      </c>
      <c r="E3554" s="14">
        <v>39580</v>
      </c>
      <c r="F3554" s="27" t="s">
        <v>3908</v>
      </c>
      <c r="G3554" s="28">
        <v>670550</v>
      </c>
      <c r="H3554" s="29">
        <v>413827</v>
      </c>
      <c r="I3554" s="29">
        <v>1</v>
      </c>
      <c r="J3554" s="30">
        <v>2008</v>
      </c>
      <c r="K3554" s="30">
        <v>2008</v>
      </c>
      <c r="L3554" s="31" t="s">
        <v>41</v>
      </c>
      <c r="M3554" s="32" t="str">
        <f>IF(_xlfn.XLOOKUP(C3554,'Raw Data_OS_22'!$C$5:$C$4516,'Raw Data_OS_22'!$G$5:$G$4516,"New_Claim/ Reopening")= "New_Claim/ Reopening","New_Claim/ Reopening","Old_Claim")</f>
        <v>Old_Claim</v>
      </c>
      <c r="N3554" s="18" t="str">
        <f>IF(M3554=$N$2,IF(J3554=$N$1,"E1","D"),_xlfn.XLOOKUP(C3554,'Raw Data_OS_22'!$C$5:$C$4516,'Raw Data_OS_22'!$O$5:$O$4516))</f>
        <v>B1</v>
      </c>
    </row>
    <row r="3555" spans="3:14" x14ac:dyDescent="0.35">
      <c r="C3555" s="26" t="s">
        <v>6429</v>
      </c>
      <c r="D3555" s="14">
        <v>44646</v>
      </c>
      <c r="E3555" s="14">
        <v>44663</v>
      </c>
      <c r="F3555" s="27" t="s">
        <v>3910</v>
      </c>
      <c r="G3555" s="28">
        <v>346000</v>
      </c>
      <c r="H3555" s="29">
        <v>82352.941200000001</v>
      </c>
      <c r="I3555" s="29">
        <v>1</v>
      </c>
      <c r="J3555" s="30">
        <v>2022</v>
      </c>
      <c r="K3555" s="30">
        <v>2022</v>
      </c>
      <c r="L3555" s="31" t="s">
        <v>6021</v>
      </c>
      <c r="M3555" s="32" t="str">
        <f>IF(_xlfn.XLOOKUP(C3555,'Raw Data_OS_22'!$C$5:$C$4516,'Raw Data_OS_22'!$G$5:$G$4516,"New_Claim/ Reopening")= "New_Claim/ Reopening","New_Claim/ Reopening","Old_Claim")</f>
        <v>Old_Claim</v>
      </c>
      <c r="N3555" s="18" t="str">
        <f>IF(M3555=$N$2,IF(J3555=$N$1,"E1","D"),_xlfn.XLOOKUP(C3555,'Raw Data_OS_22'!$C$5:$C$4516,'Raw Data_OS_22'!$O$5:$O$4516))</f>
        <v>B1</v>
      </c>
    </row>
    <row r="3556" spans="3:14" x14ac:dyDescent="0.35">
      <c r="C3556" s="26" t="s">
        <v>249</v>
      </c>
      <c r="D3556" s="14">
        <v>43584</v>
      </c>
      <c r="E3556" s="14">
        <v>43584</v>
      </c>
      <c r="F3556" s="27" t="s">
        <v>3910</v>
      </c>
      <c r="G3556" s="28">
        <v>1200000</v>
      </c>
      <c r="H3556" s="29">
        <v>933153.76471000002</v>
      </c>
      <c r="I3556" s="29">
        <v>1</v>
      </c>
      <c r="J3556" s="30">
        <v>2019</v>
      </c>
      <c r="K3556" s="30">
        <v>2019</v>
      </c>
      <c r="L3556" s="31" t="s">
        <v>51</v>
      </c>
      <c r="M3556" s="32" t="str">
        <f>IF(_xlfn.XLOOKUP(C3556,'Raw Data_OS_22'!$C$5:$C$4516,'Raw Data_OS_22'!$G$5:$G$4516,"New_Claim/ Reopening")= "New_Claim/ Reopening","New_Claim/ Reopening","Old_Claim")</f>
        <v>Old_Claim</v>
      </c>
      <c r="N3556" s="18" t="str">
        <f>IF(M3556=$N$2,IF(J3556=$N$1,"E1","D"),_xlfn.XLOOKUP(C3556,'Raw Data_OS_22'!$C$5:$C$4516,'Raw Data_OS_22'!$O$5:$O$4516))</f>
        <v>B1</v>
      </c>
    </row>
    <row r="3557" spans="3:14" x14ac:dyDescent="0.35">
      <c r="C3557" s="26" t="s">
        <v>7511</v>
      </c>
      <c r="D3557" s="14">
        <v>44185</v>
      </c>
      <c r="E3557" s="14">
        <v>45267</v>
      </c>
      <c r="F3557" s="27" t="s">
        <v>3910</v>
      </c>
      <c r="G3557" s="28">
        <v>273000</v>
      </c>
      <c r="H3557" s="29">
        <v>0</v>
      </c>
      <c r="I3557" s="29">
        <v>1</v>
      </c>
      <c r="J3557" s="30">
        <v>2020</v>
      </c>
      <c r="K3557" s="30">
        <v>2023</v>
      </c>
      <c r="L3557" s="31" t="s">
        <v>11</v>
      </c>
      <c r="M3557" s="32" t="str">
        <f>IF(_xlfn.XLOOKUP(C3557,'Raw Data_OS_22'!$C$5:$C$4516,'Raw Data_OS_22'!$G$5:$G$4516,"New_Claim/ Reopening")= "New_Claim/ Reopening","New_Claim/ Reopening","Old_Claim")</f>
        <v>New_Claim/ Reopening</v>
      </c>
      <c r="N3557" s="18" t="str">
        <f>IF(M3557=$N$2,IF(J3557=$N$1,"E1","D"),_xlfn.XLOOKUP(C3557,'Raw Data_OS_22'!$C$5:$C$4516,'Raw Data_OS_22'!$O$5:$O$4516))</f>
        <v>D</v>
      </c>
    </row>
    <row r="3558" spans="3:14" x14ac:dyDescent="0.35">
      <c r="C3558" s="26" t="s">
        <v>6495</v>
      </c>
      <c r="D3558" s="14">
        <v>44673</v>
      </c>
      <c r="E3558" s="14">
        <v>44691</v>
      </c>
      <c r="F3558" s="27" t="s">
        <v>3910</v>
      </c>
      <c r="G3558" s="28">
        <v>353020</v>
      </c>
      <c r="H3558" s="29">
        <v>80000</v>
      </c>
      <c r="I3558" s="29">
        <v>1</v>
      </c>
      <c r="J3558" s="30">
        <v>2022</v>
      </c>
      <c r="K3558" s="30">
        <v>2022</v>
      </c>
      <c r="L3558" s="31" t="s">
        <v>6406</v>
      </c>
      <c r="M3558" s="32" t="str">
        <f>IF(_xlfn.XLOOKUP(C3558,'Raw Data_OS_22'!$C$5:$C$4516,'Raw Data_OS_22'!$G$5:$G$4516,"New_Claim/ Reopening")= "New_Claim/ Reopening","New_Claim/ Reopening","Old_Claim")</f>
        <v>Old_Claim</v>
      </c>
      <c r="N3558" s="18" t="str">
        <f>IF(M3558=$N$2,IF(J3558=$N$1,"E1","D"),_xlfn.XLOOKUP(C3558,'Raw Data_OS_22'!$C$5:$C$4516,'Raw Data_OS_22'!$O$5:$O$4516))</f>
        <v>B1</v>
      </c>
    </row>
    <row r="3559" spans="3:14" x14ac:dyDescent="0.35">
      <c r="C3559" s="26" t="s">
        <v>7512</v>
      </c>
      <c r="D3559" s="14">
        <v>44052</v>
      </c>
      <c r="E3559" s="14">
        <v>44053</v>
      </c>
      <c r="F3559" s="27" t="s">
        <v>3910</v>
      </c>
      <c r="G3559" s="28">
        <v>273140</v>
      </c>
      <c r="H3559" s="29">
        <v>0</v>
      </c>
      <c r="I3559" s="29">
        <v>1</v>
      </c>
      <c r="J3559" s="30">
        <v>2020</v>
      </c>
      <c r="K3559" s="30">
        <v>2020</v>
      </c>
      <c r="L3559" s="31" t="s">
        <v>35</v>
      </c>
      <c r="M3559" s="32" t="str">
        <f>IF(_xlfn.XLOOKUP(C3559,'Raw Data_OS_22'!$C$5:$C$4516,'Raw Data_OS_22'!$G$5:$G$4516,"New_Claim/ Reopening")= "New_Claim/ Reopening","New_Claim/ Reopening","Old_Claim")</f>
        <v>New_Claim/ Reopening</v>
      </c>
      <c r="N3559" s="18" t="str">
        <f>IF(M3559=$N$2,IF(J3559=$N$1,"E1","D"),_xlfn.XLOOKUP(C3559,'Raw Data_OS_22'!$C$5:$C$4516,'Raw Data_OS_22'!$O$5:$O$4516))</f>
        <v>D</v>
      </c>
    </row>
    <row r="3560" spans="3:14" x14ac:dyDescent="0.35">
      <c r="C3560" s="26" t="s">
        <v>39</v>
      </c>
      <c r="D3560" s="14">
        <v>39143</v>
      </c>
      <c r="E3560" s="14">
        <v>39192</v>
      </c>
      <c r="F3560" s="27" t="s">
        <v>3910</v>
      </c>
      <c r="G3560" s="28">
        <v>389045</v>
      </c>
      <c r="H3560" s="29">
        <v>114045</v>
      </c>
      <c r="I3560" s="29">
        <v>1</v>
      </c>
      <c r="J3560" s="30">
        <v>2007</v>
      </c>
      <c r="K3560" s="30">
        <v>2007</v>
      </c>
      <c r="L3560" s="31" t="s">
        <v>38</v>
      </c>
      <c r="M3560" s="32" t="str">
        <f>IF(_xlfn.XLOOKUP(C3560,'Raw Data_OS_22'!$C$5:$C$4516,'Raw Data_OS_22'!$G$5:$G$4516,"New_Claim/ Reopening")= "New_Claim/ Reopening","New_Claim/ Reopening","Old_Claim")</f>
        <v>Old_Claim</v>
      </c>
      <c r="N3560" s="18" t="str">
        <f>IF(M3560=$N$2,IF(J3560=$N$1,"E1","D"),_xlfn.XLOOKUP(C3560,'Raw Data_OS_22'!$C$5:$C$4516,'Raw Data_OS_22'!$O$5:$O$4516))</f>
        <v>B1</v>
      </c>
    </row>
    <row r="3561" spans="3:14" x14ac:dyDescent="0.35">
      <c r="C3561" s="26" t="s">
        <v>6896</v>
      </c>
      <c r="D3561" s="14">
        <v>44859</v>
      </c>
      <c r="E3561" s="14">
        <v>44860</v>
      </c>
      <c r="F3561" s="27" t="s">
        <v>3908</v>
      </c>
      <c r="G3561" s="28">
        <v>375000</v>
      </c>
      <c r="H3561" s="29">
        <v>100000</v>
      </c>
      <c r="I3561" s="29">
        <v>1</v>
      </c>
      <c r="J3561" s="30">
        <v>2022</v>
      </c>
      <c r="K3561" s="30">
        <v>2022</v>
      </c>
      <c r="L3561" s="31" t="s">
        <v>6825</v>
      </c>
      <c r="M3561" s="32" t="str">
        <f>IF(_xlfn.XLOOKUP(C3561,'Raw Data_OS_22'!$C$5:$C$4516,'Raw Data_OS_22'!$G$5:$G$4516,"New_Claim/ Reopening")= "New_Claim/ Reopening","New_Claim/ Reopening","Old_Claim")</f>
        <v>Old_Claim</v>
      </c>
      <c r="N3561" s="18" t="str">
        <f>IF(M3561=$N$2,IF(J3561=$N$1,"E1","D"),_xlfn.XLOOKUP(C3561,'Raw Data_OS_22'!$C$5:$C$4516,'Raw Data_OS_22'!$O$5:$O$4516))</f>
        <v>B1</v>
      </c>
    </row>
    <row r="3562" spans="3:14" x14ac:dyDescent="0.35">
      <c r="C3562" s="26" t="s">
        <v>6518</v>
      </c>
      <c r="D3562" s="14">
        <v>44170</v>
      </c>
      <c r="E3562" s="14">
        <v>44664</v>
      </c>
      <c r="F3562" s="27" t="s">
        <v>3910</v>
      </c>
      <c r="G3562" s="28">
        <v>585000</v>
      </c>
      <c r="H3562" s="29">
        <v>305882.3529</v>
      </c>
      <c r="I3562" s="29">
        <v>1</v>
      </c>
      <c r="J3562" s="30">
        <v>2020</v>
      </c>
      <c r="K3562" s="30">
        <v>2022</v>
      </c>
      <c r="L3562" s="31" t="s">
        <v>11</v>
      </c>
      <c r="M3562" s="32" t="str">
        <f>IF(_xlfn.XLOOKUP(C3562,'Raw Data_OS_22'!$C$5:$C$4516,'Raw Data_OS_22'!$G$5:$G$4516,"New_Claim/ Reopening")= "New_Claim/ Reopening","New_Claim/ Reopening","Old_Claim")</f>
        <v>Old_Claim</v>
      </c>
      <c r="N3562" s="18" t="str">
        <f>IF(M3562=$N$2,IF(J3562=$N$1,"E1","D"),_xlfn.XLOOKUP(C3562,'Raw Data_OS_22'!$C$5:$C$4516,'Raw Data_OS_22'!$O$5:$O$4516))</f>
        <v>B2</v>
      </c>
    </row>
    <row r="3563" spans="3:14" x14ac:dyDescent="0.35">
      <c r="C3563" s="26" t="s">
        <v>1784</v>
      </c>
      <c r="D3563" s="14">
        <v>42648</v>
      </c>
      <c r="E3563" s="14">
        <v>42649</v>
      </c>
      <c r="F3563" s="27" t="s">
        <v>3910</v>
      </c>
      <c r="G3563" s="28">
        <v>272805</v>
      </c>
      <c r="H3563" s="29">
        <v>-10800</v>
      </c>
      <c r="I3563" s="29">
        <v>1</v>
      </c>
      <c r="J3563" s="30">
        <v>2016</v>
      </c>
      <c r="K3563" s="30">
        <v>2016</v>
      </c>
      <c r="L3563" s="31" t="s">
        <v>1491</v>
      </c>
      <c r="M3563" s="32" t="str">
        <f>IF(_xlfn.XLOOKUP(C3563,'Raw Data_OS_22'!$C$5:$C$4516,'Raw Data_OS_22'!$G$5:$G$4516,"New_Claim/ Reopening")= "New_Claim/ Reopening","New_Claim/ Reopening","Old_Claim")</f>
        <v>Old_Claim</v>
      </c>
      <c r="N3563" s="18" t="str">
        <f>IF(M3563=$N$2,IF(J3563=$N$1,"E1","D"),_xlfn.XLOOKUP(C3563,'Raw Data_OS_22'!$C$5:$C$4516,'Raw Data_OS_22'!$O$5:$O$4516))</f>
        <v>B1</v>
      </c>
    </row>
    <row r="3564" spans="3:14" x14ac:dyDescent="0.35">
      <c r="C3564" s="26" t="s">
        <v>2778</v>
      </c>
      <c r="D3564" s="14">
        <v>40215</v>
      </c>
      <c r="E3564" s="14">
        <v>40218</v>
      </c>
      <c r="F3564" s="27" t="s">
        <v>3908</v>
      </c>
      <c r="G3564" s="28">
        <v>1199850</v>
      </c>
      <c r="H3564" s="29">
        <v>912011.85710000002</v>
      </c>
      <c r="I3564" s="29">
        <v>1</v>
      </c>
      <c r="J3564" s="30">
        <v>2010</v>
      </c>
      <c r="K3564" s="30">
        <v>2010</v>
      </c>
      <c r="L3564" s="31" t="s">
        <v>1225</v>
      </c>
      <c r="M3564" s="32" t="str">
        <f>IF(_xlfn.XLOOKUP(C3564,'Raw Data_OS_22'!$C$5:$C$4516,'Raw Data_OS_22'!$G$5:$G$4516,"New_Claim/ Reopening")= "New_Claim/ Reopening","New_Claim/ Reopening","Old_Claim")</f>
        <v>Old_Claim</v>
      </c>
      <c r="N3564" s="18" t="str">
        <f>IF(M3564=$N$2,IF(J3564=$N$1,"E1","D"),_xlfn.XLOOKUP(C3564,'Raw Data_OS_22'!$C$5:$C$4516,'Raw Data_OS_22'!$O$5:$O$4516))</f>
        <v>B2</v>
      </c>
    </row>
    <row r="3565" spans="3:14" x14ac:dyDescent="0.35">
      <c r="C3565" s="26" t="s">
        <v>2825</v>
      </c>
      <c r="D3565" s="14">
        <v>34351</v>
      </c>
      <c r="E3565" s="14">
        <v>34360</v>
      </c>
      <c r="F3565" s="27" t="s">
        <v>3910</v>
      </c>
      <c r="G3565" s="28">
        <v>0</v>
      </c>
      <c r="H3565" s="29">
        <v>-290304</v>
      </c>
      <c r="I3565" s="29">
        <v>1</v>
      </c>
      <c r="J3565" s="30">
        <v>1994</v>
      </c>
      <c r="K3565" s="30">
        <v>1994</v>
      </c>
      <c r="L3565" s="31" t="s">
        <v>2822</v>
      </c>
      <c r="M3565" s="32" t="str">
        <f>IF(_xlfn.XLOOKUP(C3565,'Raw Data_OS_22'!$C$5:$C$4516,'Raw Data_OS_22'!$G$5:$G$4516,"New_Claim/ Reopening")= "New_Claim/ Reopening","New_Claim/ Reopening","Old_Claim")</f>
        <v>Old_Claim</v>
      </c>
      <c r="N3565" s="18" t="str">
        <f>IF(M3565=$N$2,IF(J3565=$N$1,"E1","D"),_xlfn.XLOOKUP(C3565,'Raw Data_OS_22'!$C$5:$C$4516,'Raw Data_OS_22'!$O$5:$O$4516))</f>
        <v>B1</v>
      </c>
    </row>
    <row r="3566" spans="3:14" x14ac:dyDescent="0.35">
      <c r="C3566" s="26" t="s">
        <v>6486</v>
      </c>
      <c r="D3566" s="14">
        <v>44668</v>
      </c>
      <c r="E3566" s="14">
        <v>44673</v>
      </c>
      <c r="F3566" s="27" t="s">
        <v>3910</v>
      </c>
      <c r="G3566" s="28">
        <v>303825</v>
      </c>
      <c r="H3566" s="29">
        <v>12700</v>
      </c>
      <c r="I3566" s="29">
        <v>1</v>
      </c>
      <c r="J3566" s="30">
        <v>2022</v>
      </c>
      <c r="K3566" s="30">
        <v>2022</v>
      </c>
      <c r="L3566" s="31" t="s">
        <v>6406</v>
      </c>
      <c r="M3566" s="32" t="str">
        <f>IF(_xlfn.XLOOKUP(C3566,'Raw Data_OS_22'!$C$5:$C$4516,'Raw Data_OS_22'!$G$5:$G$4516,"New_Claim/ Reopening")= "New_Claim/ Reopening","New_Claim/ Reopening","Old_Claim")</f>
        <v>Old_Claim</v>
      </c>
      <c r="N3566" s="18" t="str">
        <f>IF(M3566=$N$2,IF(J3566=$N$1,"E1","D"),_xlfn.XLOOKUP(C3566,'Raw Data_OS_22'!$C$5:$C$4516,'Raw Data_OS_22'!$O$5:$O$4516))</f>
        <v>B2</v>
      </c>
    </row>
    <row r="3567" spans="3:14" x14ac:dyDescent="0.35">
      <c r="C3567" s="26" t="s">
        <v>1267</v>
      </c>
      <c r="D3567" s="14">
        <v>43585</v>
      </c>
      <c r="E3567" s="14">
        <v>43614</v>
      </c>
      <c r="F3567" s="27" t="s">
        <v>3908</v>
      </c>
      <c r="G3567" s="28">
        <v>91800</v>
      </c>
      <c r="H3567" s="29">
        <v>-200000</v>
      </c>
      <c r="I3567" s="29">
        <v>1</v>
      </c>
      <c r="J3567" s="30">
        <v>2019</v>
      </c>
      <c r="K3567" s="30">
        <v>2019</v>
      </c>
      <c r="L3567" s="31" t="s">
        <v>51</v>
      </c>
      <c r="M3567" s="32" t="str">
        <f>IF(_xlfn.XLOOKUP(C3567,'Raw Data_OS_22'!$C$5:$C$4516,'Raw Data_OS_22'!$G$5:$G$4516,"New_Claim/ Reopening")= "New_Claim/ Reopening","New_Claim/ Reopening","Old_Claim")</f>
        <v>Old_Claim</v>
      </c>
      <c r="N3567" s="18" t="str">
        <f>IF(M3567=$N$2,IF(J3567=$N$1,"E1","D"),_xlfn.XLOOKUP(C3567,'Raw Data_OS_22'!$C$5:$C$4516,'Raw Data_OS_22'!$O$5:$O$4516))</f>
        <v>B1</v>
      </c>
    </row>
    <row r="3568" spans="3:14" x14ac:dyDescent="0.35">
      <c r="C3568" s="26" t="s">
        <v>816</v>
      </c>
      <c r="D3568" s="14">
        <v>44142</v>
      </c>
      <c r="E3568" s="14">
        <v>44142</v>
      </c>
      <c r="F3568" s="27" t="s">
        <v>3910</v>
      </c>
      <c r="G3568" s="28">
        <v>295000</v>
      </c>
      <c r="H3568" s="29">
        <v>1000</v>
      </c>
      <c r="I3568" s="29">
        <v>1</v>
      </c>
      <c r="J3568" s="30">
        <v>2020</v>
      </c>
      <c r="K3568" s="30">
        <v>2020</v>
      </c>
      <c r="L3568" s="31" t="s">
        <v>11</v>
      </c>
      <c r="M3568" s="32" t="str">
        <f>IF(_xlfn.XLOOKUP(C3568,'Raw Data_OS_22'!$C$5:$C$4516,'Raw Data_OS_22'!$G$5:$G$4516,"New_Claim/ Reopening")= "New_Claim/ Reopening","New_Claim/ Reopening","Old_Claim")</f>
        <v>Old_Claim</v>
      </c>
      <c r="N3568" s="18" t="str">
        <f>IF(M3568=$N$2,IF(J3568=$N$1,"E1","D"),_xlfn.XLOOKUP(C3568,'Raw Data_OS_22'!$C$5:$C$4516,'Raw Data_OS_22'!$O$5:$O$4516))</f>
        <v>B1</v>
      </c>
    </row>
    <row r="3569" spans="3:14" x14ac:dyDescent="0.35">
      <c r="C3569" s="26" t="s">
        <v>6597</v>
      </c>
      <c r="D3569" s="14">
        <v>44601</v>
      </c>
      <c r="E3569" s="14">
        <v>44725</v>
      </c>
      <c r="F3569" s="27" t="s">
        <v>3910</v>
      </c>
      <c r="G3569" s="28">
        <v>500000</v>
      </c>
      <c r="H3569" s="29">
        <v>205882.3529</v>
      </c>
      <c r="I3569" s="29">
        <v>1</v>
      </c>
      <c r="J3569" s="30">
        <v>2022</v>
      </c>
      <c r="K3569" s="30">
        <v>2022</v>
      </c>
      <c r="L3569" s="31" t="s">
        <v>6021</v>
      </c>
      <c r="M3569" s="32" t="str">
        <f>IF(_xlfn.XLOOKUP(C3569,'Raw Data_OS_22'!$C$5:$C$4516,'Raw Data_OS_22'!$G$5:$G$4516,"New_Claim/ Reopening")= "New_Claim/ Reopening","New_Claim/ Reopening","Old_Claim")</f>
        <v>Old_Claim</v>
      </c>
      <c r="N3569" s="18" t="str">
        <f>IF(M3569=$N$2,IF(J3569=$N$1,"E1","D"),_xlfn.XLOOKUP(C3569,'Raw Data_OS_22'!$C$5:$C$4516,'Raw Data_OS_22'!$O$5:$O$4516))</f>
        <v>B1</v>
      </c>
    </row>
    <row r="3570" spans="3:14" x14ac:dyDescent="0.35">
      <c r="C3570" s="26" t="s">
        <v>1630</v>
      </c>
      <c r="D3570" s="14">
        <v>41262</v>
      </c>
      <c r="E3570" s="14">
        <v>41270</v>
      </c>
      <c r="F3570" s="27" t="s">
        <v>3908</v>
      </c>
      <c r="G3570" s="28">
        <v>300000</v>
      </c>
      <c r="H3570" s="29">
        <v>0</v>
      </c>
      <c r="I3570" s="29">
        <v>1</v>
      </c>
      <c r="J3570" s="30">
        <v>2012</v>
      </c>
      <c r="K3570" s="30">
        <v>2012</v>
      </c>
      <c r="L3570" s="31" t="s">
        <v>45</v>
      </c>
      <c r="M3570" s="32" t="str">
        <f>IF(_xlfn.XLOOKUP(C3570,'Raw Data_OS_22'!$C$5:$C$4516,'Raw Data_OS_22'!$G$5:$G$4516,"New_Claim/ Reopening")= "New_Claim/ Reopening","New_Claim/ Reopening","Old_Claim")</f>
        <v>Old_Claim</v>
      </c>
      <c r="N3570" s="18" t="str">
        <f>IF(M3570=$N$2,IF(J3570=$N$1,"E1","D"),_xlfn.XLOOKUP(C3570,'Raw Data_OS_22'!$C$5:$C$4516,'Raw Data_OS_22'!$O$5:$O$4516))</f>
        <v>A</v>
      </c>
    </row>
    <row r="3571" spans="3:14" x14ac:dyDescent="0.35">
      <c r="C3571" s="26" t="s">
        <v>1637</v>
      </c>
      <c r="D3571" s="14">
        <v>41386</v>
      </c>
      <c r="E3571" s="14">
        <v>41397</v>
      </c>
      <c r="F3571" s="27" t="s">
        <v>3908</v>
      </c>
      <c r="G3571" s="28">
        <v>300000</v>
      </c>
      <c r="H3571" s="29">
        <v>0</v>
      </c>
      <c r="I3571" s="29">
        <v>1</v>
      </c>
      <c r="J3571" s="30">
        <v>2013</v>
      </c>
      <c r="K3571" s="30">
        <v>2013</v>
      </c>
      <c r="L3571" s="31" t="s">
        <v>1638</v>
      </c>
      <c r="M3571" s="32" t="str">
        <f>IF(_xlfn.XLOOKUP(C3571,'Raw Data_OS_22'!$C$5:$C$4516,'Raw Data_OS_22'!$G$5:$G$4516,"New_Claim/ Reopening")= "New_Claim/ Reopening","New_Claim/ Reopening","Old_Claim")</f>
        <v>Old_Claim</v>
      </c>
      <c r="N3571" s="18" t="str">
        <f>IF(M3571=$N$2,IF(J3571=$N$1,"E1","D"),_xlfn.XLOOKUP(C3571,'Raw Data_OS_22'!$C$5:$C$4516,'Raw Data_OS_22'!$O$5:$O$4516))</f>
        <v>A</v>
      </c>
    </row>
    <row r="3572" spans="3:14" x14ac:dyDescent="0.35">
      <c r="C3572" s="26" t="s">
        <v>2692</v>
      </c>
      <c r="D3572" s="14">
        <v>38205</v>
      </c>
      <c r="E3572" s="14">
        <v>38218</v>
      </c>
      <c r="F3572" s="27" t="s">
        <v>3910</v>
      </c>
      <c r="G3572" s="28">
        <v>0</v>
      </c>
      <c r="H3572" s="29">
        <v>-300000</v>
      </c>
      <c r="I3572" s="29">
        <v>1</v>
      </c>
      <c r="J3572" s="30">
        <v>2004</v>
      </c>
      <c r="K3572" s="30">
        <v>2004</v>
      </c>
      <c r="L3572" s="31" t="s">
        <v>2159</v>
      </c>
      <c r="M3572" s="32" t="str">
        <f>IF(_xlfn.XLOOKUP(C3572,'Raw Data_OS_22'!$C$5:$C$4516,'Raw Data_OS_22'!$G$5:$G$4516,"New_Claim/ Reopening")= "New_Claim/ Reopening","New_Claim/ Reopening","Old_Claim")</f>
        <v>Old_Claim</v>
      </c>
      <c r="N3572" s="18" t="str">
        <f>IF(M3572=$N$2,IF(J3572=$N$1,"E1","D"),_xlfn.XLOOKUP(C3572,'Raw Data_OS_22'!$C$5:$C$4516,'Raw Data_OS_22'!$O$5:$O$4516))</f>
        <v>B1</v>
      </c>
    </row>
    <row r="3573" spans="3:14" x14ac:dyDescent="0.35">
      <c r="C3573" s="26" t="s">
        <v>6315</v>
      </c>
      <c r="D3573" s="14">
        <v>44627</v>
      </c>
      <c r="E3573" s="14">
        <v>44630</v>
      </c>
      <c r="F3573" s="27" t="s">
        <v>658</v>
      </c>
      <c r="G3573" s="28">
        <v>350000</v>
      </c>
      <c r="H3573" s="29">
        <v>50000</v>
      </c>
      <c r="I3573" s="29">
        <v>1</v>
      </c>
      <c r="J3573" s="30">
        <v>2022</v>
      </c>
      <c r="K3573" s="30">
        <v>2022</v>
      </c>
      <c r="L3573" s="31" t="s">
        <v>6021</v>
      </c>
      <c r="M3573" s="32" t="str">
        <f>IF(_xlfn.XLOOKUP(C3573,'Raw Data_OS_22'!$C$5:$C$4516,'Raw Data_OS_22'!$G$5:$G$4516,"New_Claim/ Reopening")= "New_Claim/ Reopening","New_Claim/ Reopening","Old_Claim")</f>
        <v>Old_Claim</v>
      </c>
      <c r="N3573" s="18" t="str">
        <f>IF(M3573=$N$2,IF(J3573=$N$1,"E1","D"),_xlfn.XLOOKUP(C3573,'Raw Data_OS_22'!$C$5:$C$4516,'Raw Data_OS_22'!$O$5:$O$4516))</f>
        <v>B1</v>
      </c>
    </row>
    <row r="3574" spans="3:14" x14ac:dyDescent="0.35">
      <c r="C3574" s="26" t="s">
        <v>6742</v>
      </c>
      <c r="D3574" s="14">
        <v>44783</v>
      </c>
      <c r="E3574" s="14">
        <v>44791</v>
      </c>
      <c r="F3574" s="27" t="s">
        <v>3910</v>
      </c>
      <c r="G3574" s="28">
        <v>400000</v>
      </c>
      <c r="H3574" s="29">
        <v>100000</v>
      </c>
      <c r="I3574" s="29">
        <v>1</v>
      </c>
      <c r="J3574" s="30">
        <v>2022</v>
      </c>
      <c r="K3574" s="30">
        <v>2022</v>
      </c>
      <c r="L3574" s="31" t="s">
        <v>6643</v>
      </c>
      <c r="M3574" s="32" t="str">
        <f>IF(_xlfn.XLOOKUP(C3574,'Raw Data_OS_22'!$C$5:$C$4516,'Raw Data_OS_22'!$G$5:$G$4516,"New_Claim/ Reopening")= "New_Claim/ Reopening","New_Claim/ Reopening","Old_Claim")</f>
        <v>Old_Claim</v>
      </c>
      <c r="N3574" s="18" t="str">
        <f>IF(M3574=$N$2,IF(J3574=$N$1,"E1","D"),_xlfn.XLOOKUP(C3574,'Raw Data_OS_22'!$C$5:$C$4516,'Raw Data_OS_22'!$O$5:$O$4516))</f>
        <v>B1</v>
      </c>
    </row>
    <row r="3575" spans="3:14" x14ac:dyDescent="0.35">
      <c r="C3575" s="26" t="s">
        <v>7513</v>
      </c>
      <c r="D3575" s="14">
        <v>45059</v>
      </c>
      <c r="E3575" s="14">
        <v>45065</v>
      </c>
      <c r="F3575" s="27" t="s">
        <v>3910</v>
      </c>
      <c r="G3575" s="28">
        <v>8700</v>
      </c>
      <c r="H3575" s="29">
        <v>-295878</v>
      </c>
      <c r="I3575" s="29">
        <v>1</v>
      </c>
      <c r="J3575" s="30">
        <v>2023</v>
      </c>
      <c r="K3575" s="30">
        <v>2023</v>
      </c>
      <c r="L3575" s="31" t="s">
        <v>7246</v>
      </c>
      <c r="M3575" s="32" t="str">
        <f>IF(_xlfn.XLOOKUP(C3575,'Raw Data_OS_22'!$C$5:$C$4516,'Raw Data_OS_22'!$G$5:$G$4516,"New_Claim/ Reopening")= "New_Claim/ Reopening","New_Claim/ Reopening","Old_Claim")</f>
        <v>New_Claim/ Reopening</v>
      </c>
      <c r="N3575" s="18" t="str">
        <f>IF(M3575=$N$2,IF(J3575=$N$1,"E1","D"),_xlfn.XLOOKUP(C3575,'Raw Data_OS_22'!$C$5:$C$4516,'Raw Data_OS_22'!$O$5:$O$4516))</f>
        <v>E1</v>
      </c>
    </row>
    <row r="3576" spans="3:14" x14ac:dyDescent="0.35">
      <c r="C3576" s="26" t="s">
        <v>1032</v>
      </c>
      <c r="D3576" s="14">
        <v>44095</v>
      </c>
      <c r="E3576" s="14">
        <v>44095</v>
      </c>
      <c r="F3576" s="27" t="s">
        <v>3910</v>
      </c>
      <c r="G3576" s="28">
        <v>316350</v>
      </c>
      <c r="H3576" s="29">
        <v>6500</v>
      </c>
      <c r="I3576" s="29">
        <v>1</v>
      </c>
      <c r="J3576" s="30">
        <v>2020</v>
      </c>
      <c r="K3576" s="30">
        <v>2020</v>
      </c>
      <c r="L3576" s="31" t="s">
        <v>35</v>
      </c>
      <c r="M3576" s="32" t="str">
        <f>IF(_xlfn.XLOOKUP(C3576,'Raw Data_OS_22'!$C$5:$C$4516,'Raw Data_OS_22'!$G$5:$G$4516,"New_Claim/ Reopening")= "New_Claim/ Reopening","New_Claim/ Reopening","Old_Claim")</f>
        <v>Old_Claim</v>
      </c>
      <c r="N3576" s="18" t="str">
        <f>IF(M3576=$N$2,IF(J3576=$N$1,"E1","D"),_xlfn.XLOOKUP(C3576,'Raw Data_OS_22'!$C$5:$C$4516,'Raw Data_OS_22'!$O$5:$O$4516))</f>
        <v>B1</v>
      </c>
    </row>
    <row r="3577" spans="3:14" x14ac:dyDescent="0.35">
      <c r="C3577" s="26" t="s">
        <v>7514</v>
      </c>
      <c r="D3577" s="14">
        <v>44964</v>
      </c>
      <c r="E3577" s="14">
        <v>44965</v>
      </c>
      <c r="F3577" s="27" t="s">
        <v>3910</v>
      </c>
      <c r="G3577" s="28">
        <v>7000</v>
      </c>
      <c r="H3577" s="29">
        <v>-303000</v>
      </c>
      <c r="I3577" s="29">
        <v>1</v>
      </c>
      <c r="J3577" s="30">
        <v>2023</v>
      </c>
      <c r="K3577" s="30">
        <v>2023</v>
      </c>
      <c r="L3577" s="31" t="s">
        <v>7201</v>
      </c>
      <c r="M3577" s="32" t="str">
        <f>IF(_xlfn.XLOOKUP(C3577,'Raw Data_OS_22'!$C$5:$C$4516,'Raw Data_OS_22'!$G$5:$G$4516,"New_Claim/ Reopening")= "New_Claim/ Reopening","New_Claim/ Reopening","Old_Claim")</f>
        <v>New_Claim/ Reopening</v>
      </c>
      <c r="N3577" s="18" t="str">
        <f>IF(M3577=$N$2,IF(J3577=$N$1,"E1","D"),_xlfn.XLOOKUP(C3577,'Raw Data_OS_22'!$C$5:$C$4516,'Raw Data_OS_22'!$O$5:$O$4516))</f>
        <v>E1</v>
      </c>
    </row>
    <row r="3578" spans="3:14" x14ac:dyDescent="0.35">
      <c r="C3578" s="26" t="s">
        <v>7515</v>
      </c>
      <c r="D3578" s="14">
        <v>44989</v>
      </c>
      <c r="E3578" s="14">
        <v>44992</v>
      </c>
      <c r="F3578" s="27" t="s">
        <v>3910</v>
      </c>
      <c r="G3578" s="28">
        <v>10000</v>
      </c>
      <c r="H3578" s="29">
        <v>-300000</v>
      </c>
      <c r="I3578" s="29">
        <v>1</v>
      </c>
      <c r="J3578" s="30">
        <v>2023</v>
      </c>
      <c r="K3578" s="30">
        <v>2023</v>
      </c>
      <c r="L3578" s="31" t="s">
        <v>7201</v>
      </c>
      <c r="M3578" s="32" t="str">
        <f>IF(_xlfn.XLOOKUP(C3578,'Raw Data_OS_22'!$C$5:$C$4516,'Raw Data_OS_22'!$G$5:$G$4516,"New_Claim/ Reopening")= "New_Claim/ Reopening","New_Claim/ Reopening","Old_Claim")</f>
        <v>New_Claim/ Reopening</v>
      </c>
      <c r="N3578" s="18" t="str">
        <f>IF(M3578=$N$2,IF(J3578=$N$1,"E1","D"),_xlfn.XLOOKUP(C3578,'Raw Data_OS_22'!$C$5:$C$4516,'Raw Data_OS_22'!$O$5:$O$4516))</f>
        <v>E1</v>
      </c>
    </row>
    <row r="3579" spans="3:14" x14ac:dyDescent="0.35">
      <c r="C3579" s="26" t="s">
        <v>267</v>
      </c>
      <c r="D3579" s="14">
        <v>44022</v>
      </c>
      <c r="E3579" s="14">
        <v>44022</v>
      </c>
      <c r="F3579" s="27" t="s">
        <v>3910</v>
      </c>
      <c r="G3579" s="28">
        <v>327432</v>
      </c>
      <c r="H3579" s="29">
        <v>16230</v>
      </c>
      <c r="I3579" s="29">
        <v>1</v>
      </c>
      <c r="J3579" s="30">
        <v>2020</v>
      </c>
      <c r="K3579" s="30">
        <v>2020</v>
      </c>
      <c r="L3579" s="31" t="s">
        <v>35</v>
      </c>
      <c r="M3579" s="32" t="str">
        <f>IF(_xlfn.XLOOKUP(C3579,'Raw Data_OS_22'!$C$5:$C$4516,'Raw Data_OS_22'!$G$5:$G$4516,"New_Claim/ Reopening")= "New_Claim/ Reopening","New_Claim/ Reopening","Old_Claim")</f>
        <v>Old_Claim</v>
      </c>
      <c r="N3579" s="18" t="str">
        <f>IF(M3579=$N$2,IF(J3579=$N$1,"E1","D"),_xlfn.XLOOKUP(C3579,'Raw Data_OS_22'!$C$5:$C$4516,'Raw Data_OS_22'!$O$5:$O$4516))</f>
        <v>B2</v>
      </c>
    </row>
    <row r="3580" spans="3:14" x14ac:dyDescent="0.35">
      <c r="C3580" s="26" t="s">
        <v>7516</v>
      </c>
      <c r="D3580" s="14">
        <v>45093</v>
      </c>
      <c r="E3580" s="14">
        <v>45110</v>
      </c>
      <c r="F3580" s="27" t="s">
        <v>3910</v>
      </c>
      <c r="G3580" s="28">
        <v>295325</v>
      </c>
      <c r="H3580" s="29">
        <v>-18000</v>
      </c>
      <c r="I3580" s="29">
        <v>1</v>
      </c>
      <c r="J3580" s="30">
        <v>2023</v>
      </c>
      <c r="K3580" s="30">
        <v>2023</v>
      </c>
      <c r="L3580" s="31" t="s">
        <v>7246</v>
      </c>
      <c r="M3580" s="32" t="str">
        <f>IF(_xlfn.XLOOKUP(C3580,'Raw Data_OS_22'!$C$5:$C$4516,'Raw Data_OS_22'!$G$5:$G$4516,"New_Claim/ Reopening")= "New_Claim/ Reopening","New_Claim/ Reopening","Old_Claim")</f>
        <v>New_Claim/ Reopening</v>
      </c>
      <c r="N3580" s="18" t="str">
        <f>IF(M3580=$N$2,IF(J3580=$N$1,"E1","D"),_xlfn.XLOOKUP(C3580,'Raw Data_OS_22'!$C$5:$C$4516,'Raw Data_OS_22'!$O$5:$O$4516))</f>
        <v>E1</v>
      </c>
    </row>
    <row r="3581" spans="3:14" x14ac:dyDescent="0.35">
      <c r="C3581" s="26" t="s">
        <v>7517</v>
      </c>
      <c r="D3581" s="14">
        <v>44987</v>
      </c>
      <c r="E3581" s="14">
        <v>44992</v>
      </c>
      <c r="F3581" s="27" t="s">
        <v>3910</v>
      </c>
      <c r="G3581" s="28">
        <v>256000</v>
      </c>
      <c r="H3581" s="29">
        <v>-70000</v>
      </c>
      <c r="I3581" s="29">
        <v>1</v>
      </c>
      <c r="J3581" s="30">
        <v>2023</v>
      </c>
      <c r="K3581" s="30">
        <v>2023</v>
      </c>
      <c r="L3581" s="31" t="s">
        <v>7201</v>
      </c>
      <c r="M3581" s="32" t="str">
        <f>IF(_xlfn.XLOOKUP(C3581,'Raw Data_OS_22'!$C$5:$C$4516,'Raw Data_OS_22'!$G$5:$G$4516,"New_Claim/ Reopening")= "New_Claim/ Reopening","New_Claim/ Reopening","Old_Claim")</f>
        <v>New_Claim/ Reopening</v>
      </c>
      <c r="N3581" s="18" t="str">
        <f>IF(M3581=$N$2,IF(J3581=$N$1,"E1","D"),_xlfn.XLOOKUP(C3581,'Raw Data_OS_22'!$C$5:$C$4516,'Raw Data_OS_22'!$O$5:$O$4516))</f>
        <v>E1</v>
      </c>
    </row>
    <row r="3582" spans="3:14" x14ac:dyDescent="0.35">
      <c r="C3582" s="26" t="s">
        <v>1344</v>
      </c>
      <c r="D3582" s="14">
        <v>44238</v>
      </c>
      <c r="E3582" s="14">
        <v>44238</v>
      </c>
      <c r="F3582" s="27" t="s">
        <v>3908</v>
      </c>
      <c r="G3582" s="28">
        <v>329558</v>
      </c>
      <c r="H3582" s="29">
        <v>0</v>
      </c>
      <c r="I3582" s="29">
        <v>1</v>
      </c>
      <c r="J3582" s="30">
        <v>2021</v>
      </c>
      <c r="K3582" s="30">
        <v>2021</v>
      </c>
      <c r="L3582" s="31" t="s">
        <v>21</v>
      </c>
      <c r="M3582" s="32" t="str">
        <f>IF(_xlfn.XLOOKUP(C3582,'Raw Data_OS_22'!$C$5:$C$4516,'Raw Data_OS_22'!$G$5:$G$4516,"New_Claim/ Reopening")= "New_Claim/ Reopening","New_Claim/ Reopening","Old_Claim")</f>
        <v>Old_Claim</v>
      </c>
      <c r="N3582" s="18" t="str">
        <f>IF(M3582=$N$2,IF(J3582=$N$1,"E1","D"),_xlfn.XLOOKUP(C3582,'Raw Data_OS_22'!$C$5:$C$4516,'Raw Data_OS_22'!$O$5:$O$4516))</f>
        <v>B1</v>
      </c>
    </row>
    <row r="3583" spans="3:14" x14ac:dyDescent="0.35">
      <c r="C3583" s="26" t="s">
        <v>2177</v>
      </c>
      <c r="D3583" s="14">
        <v>40204</v>
      </c>
      <c r="E3583" s="14">
        <v>40206</v>
      </c>
      <c r="F3583" s="27" t="s">
        <v>3908</v>
      </c>
      <c r="G3583" s="28">
        <v>336155</v>
      </c>
      <c r="H3583" s="29">
        <v>0</v>
      </c>
      <c r="I3583" s="29">
        <v>1</v>
      </c>
      <c r="J3583" s="30">
        <v>2010</v>
      </c>
      <c r="K3583" s="30">
        <v>2010</v>
      </c>
      <c r="L3583" s="31" t="s">
        <v>1225</v>
      </c>
      <c r="M3583" s="32" t="str">
        <f>IF(_xlfn.XLOOKUP(C3583,'Raw Data_OS_22'!$C$5:$C$4516,'Raw Data_OS_22'!$G$5:$G$4516,"New_Claim/ Reopening")= "New_Claim/ Reopening","New_Claim/ Reopening","Old_Claim")</f>
        <v>Old_Claim</v>
      </c>
      <c r="N3583" s="18" t="str">
        <f>IF(M3583=$N$2,IF(J3583=$N$1,"E1","D"),_xlfn.XLOOKUP(C3583,'Raw Data_OS_22'!$C$5:$C$4516,'Raw Data_OS_22'!$O$5:$O$4516))</f>
        <v>B1</v>
      </c>
    </row>
    <row r="3584" spans="3:14" x14ac:dyDescent="0.35">
      <c r="C3584" s="26" t="s">
        <v>6335</v>
      </c>
      <c r="D3584" s="14">
        <v>44615</v>
      </c>
      <c r="E3584" s="14">
        <v>44638</v>
      </c>
      <c r="F3584" s="27" t="s">
        <v>4244</v>
      </c>
      <c r="G3584" s="28">
        <v>219556.24350000001</v>
      </c>
      <c r="H3584" s="29">
        <v>-118679.05055441</v>
      </c>
      <c r="I3584" s="29">
        <v>1</v>
      </c>
      <c r="J3584" s="30">
        <v>2022</v>
      </c>
      <c r="K3584" s="30">
        <v>2022</v>
      </c>
      <c r="L3584" s="31" t="s">
        <v>6021</v>
      </c>
      <c r="M3584" s="32" t="str">
        <f>IF(_xlfn.XLOOKUP(C3584,'Raw Data_OS_22'!$C$5:$C$4516,'Raw Data_OS_22'!$G$5:$G$4516,"New_Claim/ Reopening")= "New_Claim/ Reopening","New_Claim/ Reopening","Old_Claim")</f>
        <v>Old_Claim</v>
      </c>
      <c r="N3584" s="18" t="str">
        <f>IF(M3584=$N$2,IF(J3584=$N$1,"E1","D"),_xlfn.XLOOKUP(C3584,'Raw Data_OS_22'!$C$5:$C$4516,'Raw Data_OS_22'!$O$5:$O$4516))</f>
        <v>A</v>
      </c>
    </row>
    <row r="3585" spans="3:14" x14ac:dyDescent="0.35">
      <c r="C3585" s="26" t="s">
        <v>2333</v>
      </c>
      <c r="D3585" s="14">
        <v>38792</v>
      </c>
      <c r="E3585" s="14">
        <v>38796</v>
      </c>
      <c r="F3585" s="27" t="s">
        <v>3910</v>
      </c>
      <c r="G3585" s="28">
        <v>842400</v>
      </c>
      <c r="H3585" s="29">
        <v>500925</v>
      </c>
      <c r="I3585" s="29">
        <v>1</v>
      </c>
      <c r="J3585" s="30">
        <v>2006</v>
      </c>
      <c r="K3585" s="30">
        <v>2006</v>
      </c>
      <c r="L3585" s="31" t="s">
        <v>150</v>
      </c>
      <c r="M3585" s="32" t="str">
        <f>IF(_xlfn.XLOOKUP(C3585,'Raw Data_OS_22'!$C$5:$C$4516,'Raw Data_OS_22'!$G$5:$G$4516,"New_Claim/ Reopening")= "New_Claim/ Reopening","New_Claim/ Reopening","Old_Claim")</f>
        <v>Old_Claim</v>
      </c>
      <c r="N3585" s="18" t="str">
        <f>IF(M3585=$N$2,IF(J3585=$N$1,"E1","D"),_xlfn.XLOOKUP(C3585,'Raw Data_OS_22'!$C$5:$C$4516,'Raw Data_OS_22'!$O$5:$O$4516))</f>
        <v>B2</v>
      </c>
    </row>
    <row r="3586" spans="3:14" x14ac:dyDescent="0.35">
      <c r="C3586" s="26" t="s">
        <v>3434</v>
      </c>
      <c r="D3586" s="14">
        <v>44184</v>
      </c>
      <c r="E3586" s="14">
        <v>44449</v>
      </c>
      <c r="F3586" s="27" t="s">
        <v>3908</v>
      </c>
      <c r="G3586" s="28">
        <v>908000</v>
      </c>
      <c r="H3586" s="29">
        <v>560000</v>
      </c>
      <c r="I3586" s="29">
        <v>1</v>
      </c>
      <c r="J3586" s="30">
        <v>2020</v>
      </c>
      <c r="K3586" s="30">
        <v>2021</v>
      </c>
      <c r="L3586" s="31" t="s">
        <v>11</v>
      </c>
      <c r="M3586" s="32" t="str">
        <f>IF(_xlfn.XLOOKUP(C3586,'Raw Data_OS_22'!$C$5:$C$4516,'Raw Data_OS_22'!$G$5:$G$4516,"New_Claim/ Reopening")= "New_Claim/ Reopening","New_Claim/ Reopening","Old_Claim")</f>
        <v>Old_Claim</v>
      </c>
      <c r="N3586" s="18" t="str">
        <f>IF(M3586=$N$2,IF(J3586=$N$1,"E1","D"),_xlfn.XLOOKUP(C3586,'Raw Data_OS_22'!$C$5:$C$4516,'Raw Data_OS_22'!$O$5:$O$4516))</f>
        <v>B1</v>
      </c>
    </row>
    <row r="3587" spans="3:14" x14ac:dyDescent="0.35">
      <c r="C3587" s="26" t="s">
        <v>6369</v>
      </c>
      <c r="D3587" s="14">
        <v>44624</v>
      </c>
      <c r="E3587" s="14">
        <v>44644</v>
      </c>
      <c r="F3587" s="27" t="s">
        <v>3910</v>
      </c>
      <c r="G3587" s="28">
        <v>500000</v>
      </c>
      <c r="H3587" s="29">
        <v>150000</v>
      </c>
      <c r="I3587" s="29">
        <v>1</v>
      </c>
      <c r="J3587" s="30">
        <v>2022</v>
      </c>
      <c r="K3587" s="30">
        <v>2022</v>
      </c>
      <c r="L3587" s="31" t="s">
        <v>6021</v>
      </c>
      <c r="M3587" s="32" t="str">
        <f>IF(_xlfn.XLOOKUP(C3587,'Raw Data_OS_22'!$C$5:$C$4516,'Raw Data_OS_22'!$G$5:$G$4516,"New_Claim/ Reopening")= "New_Claim/ Reopening","New_Claim/ Reopening","Old_Claim")</f>
        <v>Old_Claim</v>
      </c>
      <c r="N3587" s="18" t="str">
        <f>IF(M3587=$N$2,IF(J3587=$N$1,"E1","D"),_xlfn.XLOOKUP(C3587,'Raw Data_OS_22'!$C$5:$C$4516,'Raw Data_OS_22'!$O$5:$O$4516))</f>
        <v>B1</v>
      </c>
    </row>
    <row r="3588" spans="3:14" x14ac:dyDescent="0.35">
      <c r="C3588" s="26" t="s">
        <v>7518</v>
      </c>
      <c r="D3588" s="14">
        <v>44965</v>
      </c>
      <c r="E3588" s="14">
        <v>44966</v>
      </c>
      <c r="F3588" s="27" t="s">
        <v>4248</v>
      </c>
      <c r="G3588" s="28">
        <v>500000</v>
      </c>
      <c r="H3588" s="29">
        <v>142755.17487508999</v>
      </c>
      <c r="I3588" s="29">
        <v>1</v>
      </c>
      <c r="J3588" s="30">
        <v>2023</v>
      </c>
      <c r="K3588" s="30">
        <v>2023</v>
      </c>
      <c r="L3588" s="31" t="s">
        <v>7201</v>
      </c>
      <c r="M3588" s="32" t="str">
        <f>IF(_xlfn.XLOOKUP(C3588,'Raw Data_OS_22'!$C$5:$C$4516,'Raw Data_OS_22'!$G$5:$G$4516,"New_Claim/ Reopening")= "New_Claim/ Reopening","New_Claim/ Reopening","Old_Claim")</f>
        <v>New_Claim/ Reopening</v>
      </c>
      <c r="N3588" s="18" t="str">
        <f>IF(M3588=$N$2,IF(J3588=$N$1,"E1","D"),_xlfn.XLOOKUP(C3588,'Raw Data_OS_22'!$C$5:$C$4516,'Raw Data_OS_22'!$O$5:$O$4516))</f>
        <v>E1</v>
      </c>
    </row>
    <row r="3589" spans="3:14" x14ac:dyDescent="0.35">
      <c r="C3589" s="26" t="s">
        <v>396</v>
      </c>
      <c r="D3589" s="14">
        <v>44011</v>
      </c>
      <c r="E3589" s="14">
        <v>44011</v>
      </c>
      <c r="F3589" s="27" t="s">
        <v>3910</v>
      </c>
      <c r="G3589" s="28">
        <v>1000000</v>
      </c>
      <c r="H3589" s="29">
        <v>640204.70589999994</v>
      </c>
      <c r="I3589" s="29">
        <v>1</v>
      </c>
      <c r="J3589" s="30">
        <v>2020</v>
      </c>
      <c r="K3589" s="30">
        <v>2020</v>
      </c>
      <c r="L3589" s="31" t="s">
        <v>33</v>
      </c>
      <c r="M3589" s="32" t="str">
        <f>IF(_xlfn.XLOOKUP(C3589,'Raw Data_OS_22'!$C$5:$C$4516,'Raw Data_OS_22'!$G$5:$G$4516,"New_Claim/ Reopening")= "New_Claim/ Reopening","New_Claim/ Reopening","Old_Claim")</f>
        <v>Old_Claim</v>
      </c>
      <c r="N3589" s="18" t="str">
        <f>IF(M3589=$N$2,IF(J3589=$N$1,"E1","D"),_xlfn.XLOOKUP(C3589,'Raw Data_OS_22'!$C$5:$C$4516,'Raw Data_OS_22'!$O$5:$O$4516))</f>
        <v>B1</v>
      </c>
    </row>
    <row r="3590" spans="3:14" x14ac:dyDescent="0.35">
      <c r="C3590" s="26" t="s">
        <v>6879</v>
      </c>
      <c r="D3590" s="14">
        <v>44865</v>
      </c>
      <c r="E3590" s="14">
        <v>44866</v>
      </c>
      <c r="F3590" s="27" t="s">
        <v>3910</v>
      </c>
      <c r="G3590" s="28">
        <v>445000</v>
      </c>
      <c r="H3590" s="29">
        <v>80000</v>
      </c>
      <c r="I3590" s="29">
        <v>1</v>
      </c>
      <c r="J3590" s="30">
        <v>2022</v>
      </c>
      <c r="K3590" s="30">
        <v>2022</v>
      </c>
      <c r="L3590" s="31" t="s">
        <v>6825</v>
      </c>
      <c r="M3590" s="32" t="str">
        <f>IF(_xlfn.XLOOKUP(C3590,'Raw Data_OS_22'!$C$5:$C$4516,'Raw Data_OS_22'!$G$5:$G$4516,"New_Claim/ Reopening")= "New_Claim/ Reopening","New_Claim/ Reopening","Old_Claim")</f>
        <v>Old_Claim</v>
      </c>
      <c r="N3590" s="18" t="str">
        <f>IF(M3590=$N$2,IF(J3590=$N$1,"E1","D"),_xlfn.XLOOKUP(C3590,'Raw Data_OS_22'!$C$5:$C$4516,'Raw Data_OS_22'!$O$5:$O$4516))</f>
        <v>B2</v>
      </c>
    </row>
    <row r="3591" spans="3:14" x14ac:dyDescent="0.35">
      <c r="C3591" s="26" t="s">
        <v>7519</v>
      </c>
      <c r="D3591" s="14">
        <v>45084</v>
      </c>
      <c r="E3591" s="14">
        <v>45091</v>
      </c>
      <c r="F3591" s="27" t="s">
        <v>3910</v>
      </c>
      <c r="G3591" s="28">
        <v>375300</v>
      </c>
      <c r="H3591" s="29">
        <v>0</v>
      </c>
      <c r="I3591" s="29">
        <v>1</v>
      </c>
      <c r="J3591" s="30">
        <v>2023</v>
      </c>
      <c r="K3591" s="30">
        <v>2023</v>
      </c>
      <c r="L3591" s="31" t="s">
        <v>7246</v>
      </c>
      <c r="M3591" s="32" t="str">
        <f>IF(_xlfn.XLOOKUP(C3591,'Raw Data_OS_22'!$C$5:$C$4516,'Raw Data_OS_22'!$G$5:$G$4516,"New_Claim/ Reopening")= "New_Claim/ Reopening","New_Claim/ Reopening","Old_Claim")</f>
        <v>New_Claim/ Reopening</v>
      </c>
      <c r="N3591" s="18" t="str">
        <f>IF(M3591=$N$2,IF(J3591=$N$1,"E1","D"),_xlfn.XLOOKUP(C3591,'Raw Data_OS_22'!$C$5:$C$4516,'Raw Data_OS_22'!$O$5:$O$4516))</f>
        <v>E1</v>
      </c>
    </row>
    <row r="3592" spans="3:14" x14ac:dyDescent="0.35">
      <c r="C3592" s="26" t="s">
        <v>108</v>
      </c>
      <c r="D3592" s="14">
        <v>43840</v>
      </c>
      <c r="E3592" s="14">
        <v>43844</v>
      </c>
      <c r="F3592" s="27" t="s">
        <v>3910</v>
      </c>
      <c r="G3592" s="28">
        <v>1230776</v>
      </c>
      <c r="H3592" s="29">
        <v>847636.47100000002</v>
      </c>
      <c r="I3592" s="29">
        <v>1</v>
      </c>
      <c r="J3592" s="30">
        <v>2020</v>
      </c>
      <c r="K3592" s="30">
        <v>2020</v>
      </c>
      <c r="L3592" s="31" t="s">
        <v>28</v>
      </c>
      <c r="M3592" s="32" t="str">
        <f>IF(_xlfn.XLOOKUP(C3592,'Raw Data_OS_22'!$C$5:$C$4516,'Raw Data_OS_22'!$G$5:$G$4516,"New_Claim/ Reopening")= "New_Claim/ Reopening","New_Claim/ Reopening","Old_Claim")</f>
        <v>Old_Claim</v>
      </c>
      <c r="N3592" s="18" t="str">
        <f>IF(M3592=$N$2,IF(J3592=$N$1,"E1","D"),_xlfn.XLOOKUP(C3592,'Raw Data_OS_22'!$C$5:$C$4516,'Raw Data_OS_22'!$O$5:$O$4516))</f>
        <v>B2</v>
      </c>
    </row>
    <row r="3593" spans="3:14" x14ac:dyDescent="0.35">
      <c r="C3593" s="26" t="s">
        <v>7520</v>
      </c>
      <c r="D3593" s="14">
        <v>44887</v>
      </c>
      <c r="E3593" s="14">
        <v>44901</v>
      </c>
      <c r="F3593" s="27" t="s">
        <v>4199</v>
      </c>
      <c r="G3593" s="28">
        <v>400000</v>
      </c>
      <c r="H3593" s="29">
        <v>0</v>
      </c>
      <c r="I3593" s="29">
        <v>1</v>
      </c>
      <c r="J3593" s="30">
        <v>2022</v>
      </c>
      <c r="K3593" s="30">
        <v>2022</v>
      </c>
      <c r="L3593" s="31" t="s">
        <v>6825</v>
      </c>
      <c r="M3593" s="32" t="str">
        <f>IF(_xlfn.XLOOKUP(C3593,'Raw Data_OS_22'!$C$5:$C$4516,'Raw Data_OS_22'!$G$5:$G$4516,"New_Claim/ Reopening")= "New_Claim/ Reopening","New_Claim/ Reopening","Old_Claim")</f>
        <v>New_Claim/ Reopening</v>
      </c>
      <c r="N3593" s="18" t="str">
        <f>IF(M3593=$N$2,IF(J3593=$N$1,"E1","D"),_xlfn.XLOOKUP(C3593,'Raw Data_OS_22'!$C$5:$C$4516,'Raw Data_OS_22'!$O$5:$O$4516))</f>
        <v>D</v>
      </c>
    </row>
    <row r="3594" spans="3:14" x14ac:dyDescent="0.35">
      <c r="C3594" s="26" t="s">
        <v>2198</v>
      </c>
      <c r="D3594" s="14">
        <v>39052</v>
      </c>
      <c r="E3594" s="14">
        <v>39064</v>
      </c>
      <c r="F3594" s="27" t="s">
        <v>3908</v>
      </c>
      <c r="G3594" s="28">
        <v>1000000</v>
      </c>
      <c r="H3594" s="29">
        <v>555150</v>
      </c>
      <c r="I3594" s="29">
        <v>1</v>
      </c>
      <c r="J3594" s="30">
        <v>2006</v>
      </c>
      <c r="K3594" s="30">
        <v>2006</v>
      </c>
      <c r="L3594" s="31" t="s">
        <v>2199</v>
      </c>
      <c r="M3594" s="32" t="str">
        <f>IF(_xlfn.XLOOKUP(C3594,'Raw Data_OS_22'!$C$5:$C$4516,'Raw Data_OS_22'!$G$5:$G$4516,"New_Claim/ Reopening")= "New_Claim/ Reopening","New_Claim/ Reopening","Old_Claim")</f>
        <v>Old_Claim</v>
      </c>
      <c r="N3594" s="18" t="str">
        <f>IF(M3594=$N$2,IF(J3594=$N$1,"E1","D"),_xlfn.XLOOKUP(C3594,'Raw Data_OS_22'!$C$5:$C$4516,'Raw Data_OS_22'!$O$5:$O$4516))</f>
        <v>B1</v>
      </c>
    </row>
    <row r="3595" spans="3:14" x14ac:dyDescent="0.35">
      <c r="C3595" s="26" t="s">
        <v>492</v>
      </c>
      <c r="D3595" s="14">
        <v>44164</v>
      </c>
      <c r="E3595" s="14">
        <v>44164</v>
      </c>
      <c r="F3595" s="27" t="s">
        <v>3908</v>
      </c>
      <c r="G3595" s="28">
        <v>500000</v>
      </c>
      <c r="H3595" s="29">
        <v>49730</v>
      </c>
      <c r="I3595" s="29">
        <v>1</v>
      </c>
      <c r="J3595" s="30">
        <v>2020</v>
      </c>
      <c r="K3595" s="30">
        <v>2020</v>
      </c>
      <c r="L3595" s="31" t="s">
        <v>11</v>
      </c>
      <c r="M3595" s="32" t="str">
        <f>IF(_xlfn.XLOOKUP(C3595,'Raw Data_OS_22'!$C$5:$C$4516,'Raw Data_OS_22'!$G$5:$G$4516,"New_Claim/ Reopening")= "New_Claim/ Reopening","New_Claim/ Reopening","Old_Claim")</f>
        <v>Old_Claim</v>
      </c>
      <c r="N3595" s="18" t="str">
        <f>IF(M3595=$N$2,IF(J3595=$N$1,"E1","D"),_xlfn.XLOOKUP(C3595,'Raw Data_OS_22'!$C$5:$C$4516,'Raw Data_OS_22'!$O$5:$O$4516))</f>
        <v>B1</v>
      </c>
    </row>
    <row r="3596" spans="3:14" x14ac:dyDescent="0.35">
      <c r="C3596" s="26" t="s">
        <v>7521</v>
      </c>
      <c r="D3596" s="14">
        <v>43872</v>
      </c>
      <c r="E3596" s="14">
        <v>44764</v>
      </c>
      <c r="F3596" s="27" t="s">
        <v>4195</v>
      </c>
      <c r="G3596" s="28">
        <v>473355</v>
      </c>
      <c r="H3596" s="29">
        <v>11644.532999999999</v>
      </c>
      <c r="I3596" s="29">
        <v>1</v>
      </c>
      <c r="J3596" s="30">
        <v>2020</v>
      </c>
      <c r="K3596" s="30">
        <v>2022</v>
      </c>
      <c r="L3596" s="31" t="s">
        <v>28</v>
      </c>
      <c r="M3596" s="32" t="str">
        <f>IF(_xlfn.XLOOKUP(C3596,'Raw Data_OS_22'!$C$5:$C$4516,'Raw Data_OS_22'!$G$5:$G$4516,"New_Claim/ Reopening")= "New_Claim/ Reopening","New_Claim/ Reopening","Old_Claim")</f>
        <v>New_Claim/ Reopening</v>
      </c>
      <c r="N3596" s="18" t="str">
        <f>IF(M3596=$N$2,IF(J3596=$N$1,"E1","D"),_xlfn.XLOOKUP(C3596,'Raw Data_OS_22'!$C$5:$C$4516,'Raw Data_OS_22'!$O$5:$O$4516))</f>
        <v>D</v>
      </c>
    </row>
    <row r="3597" spans="3:14" x14ac:dyDescent="0.35">
      <c r="C3597" s="26" t="s">
        <v>229</v>
      </c>
      <c r="D3597" s="14">
        <v>43863</v>
      </c>
      <c r="E3597" s="14">
        <v>43863</v>
      </c>
      <c r="F3597" s="27" t="s">
        <v>3910</v>
      </c>
      <c r="G3597" s="28">
        <v>779877</v>
      </c>
      <c r="H3597" s="29">
        <v>315000</v>
      </c>
      <c r="I3597" s="29">
        <v>1</v>
      </c>
      <c r="J3597" s="30">
        <v>2020</v>
      </c>
      <c r="K3597" s="30">
        <v>2020</v>
      </c>
      <c r="L3597" s="31" t="s">
        <v>28</v>
      </c>
      <c r="M3597" s="32" t="str">
        <f>IF(_xlfn.XLOOKUP(C3597,'Raw Data_OS_22'!$C$5:$C$4516,'Raw Data_OS_22'!$G$5:$G$4516,"New_Claim/ Reopening")= "New_Claim/ Reopening","New_Claim/ Reopening","Old_Claim")</f>
        <v>Old_Claim</v>
      </c>
      <c r="N3597" s="18" t="str">
        <f>IF(M3597=$N$2,IF(J3597=$N$1,"E1","D"),_xlfn.XLOOKUP(C3597,'Raw Data_OS_22'!$C$5:$C$4516,'Raw Data_OS_22'!$O$5:$O$4516))</f>
        <v>B2</v>
      </c>
    </row>
    <row r="3598" spans="3:14" x14ac:dyDescent="0.35">
      <c r="C3598" s="26" t="s">
        <v>6434</v>
      </c>
      <c r="D3598" s="14">
        <v>44323</v>
      </c>
      <c r="E3598" s="14">
        <v>44613</v>
      </c>
      <c r="F3598" s="27" t="s">
        <v>4248</v>
      </c>
      <c r="G3598" s="28">
        <v>487598</v>
      </c>
      <c r="H3598" s="29">
        <v>19503.919999999998</v>
      </c>
      <c r="I3598" s="29">
        <v>1</v>
      </c>
      <c r="J3598" s="30">
        <v>2021</v>
      </c>
      <c r="K3598" s="30">
        <v>2022</v>
      </c>
      <c r="L3598" s="31" t="s">
        <v>2250</v>
      </c>
      <c r="M3598" s="32" t="str">
        <f>IF(_xlfn.XLOOKUP(C3598,'Raw Data_OS_22'!$C$5:$C$4516,'Raw Data_OS_22'!$G$5:$G$4516,"New_Claim/ Reopening")= "New_Claim/ Reopening","New_Claim/ Reopening","Old_Claim")</f>
        <v>Old_Claim</v>
      </c>
      <c r="N3598" s="18" t="str">
        <f>IF(M3598=$N$2,IF(J3598=$N$1,"E1","D"),_xlfn.XLOOKUP(C3598,'Raw Data_OS_22'!$C$5:$C$4516,'Raw Data_OS_22'!$O$5:$O$4516))</f>
        <v>A</v>
      </c>
    </row>
    <row r="3599" spans="3:14" x14ac:dyDescent="0.35">
      <c r="C3599" s="26" t="s">
        <v>1911</v>
      </c>
      <c r="D3599" s="14">
        <v>43049</v>
      </c>
      <c r="E3599" s="14">
        <v>43329</v>
      </c>
      <c r="F3599" s="27" t="s">
        <v>4195</v>
      </c>
      <c r="G3599" s="28">
        <v>314972.37589999998</v>
      </c>
      <c r="H3599" s="29">
        <v>-170255.33840000001</v>
      </c>
      <c r="I3599" s="29">
        <v>1</v>
      </c>
      <c r="J3599" s="30">
        <v>2017</v>
      </c>
      <c r="K3599" s="30">
        <v>2018</v>
      </c>
      <c r="L3599" s="31" t="s">
        <v>671</v>
      </c>
      <c r="M3599" s="32" t="str">
        <f>IF(_xlfn.XLOOKUP(C3599,'Raw Data_OS_22'!$C$5:$C$4516,'Raw Data_OS_22'!$G$5:$G$4516,"New_Claim/ Reopening")= "New_Claim/ Reopening","New_Claim/ Reopening","Old_Claim")</f>
        <v>Old_Claim</v>
      </c>
      <c r="N3599" s="18" t="str">
        <f>IF(M3599=$N$2,IF(J3599=$N$1,"E1","D"),_xlfn.XLOOKUP(C3599,'Raw Data_OS_22'!$C$5:$C$4516,'Raw Data_OS_22'!$O$5:$O$4516))</f>
        <v>A</v>
      </c>
    </row>
    <row r="3600" spans="3:14" x14ac:dyDescent="0.35">
      <c r="C3600" s="26" t="s">
        <v>482</v>
      </c>
      <c r="D3600" s="14">
        <v>44009</v>
      </c>
      <c r="E3600" s="14">
        <v>44009</v>
      </c>
      <c r="F3600" s="27" t="s">
        <v>3910</v>
      </c>
      <c r="G3600" s="28">
        <v>1157070</v>
      </c>
      <c r="H3600" s="29">
        <v>668782.35290000006</v>
      </c>
      <c r="I3600" s="29">
        <v>1</v>
      </c>
      <c r="J3600" s="30">
        <v>2020</v>
      </c>
      <c r="K3600" s="30">
        <v>2020</v>
      </c>
      <c r="L3600" s="31" t="s">
        <v>33</v>
      </c>
      <c r="M3600" s="32" t="str">
        <f>IF(_xlfn.XLOOKUP(C3600,'Raw Data_OS_22'!$C$5:$C$4516,'Raw Data_OS_22'!$G$5:$G$4516,"New_Claim/ Reopening")= "New_Claim/ Reopening","New_Claim/ Reopening","Old_Claim")</f>
        <v>Old_Claim</v>
      </c>
      <c r="N3600" s="18" t="str">
        <f>IF(M3600=$N$2,IF(J3600=$N$1,"E1","D"),_xlfn.XLOOKUP(C3600,'Raw Data_OS_22'!$C$5:$C$4516,'Raw Data_OS_22'!$O$5:$O$4516))</f>
        <v>B2</v>
      </c>
    </row>
    <row r="3601" spans="3:14" x14ac:dyDescent="0.35">
      <c r="C3601" s="26" t="s">
        <v>6746</v>
      </c>
      <c r="D3601" s="14">
        <v>44783</v>
      </c>
      <c r="E3601" s="14">
        <v>44795</v>
      </c>
      <c r="F3601" s="27" t="s">
        <v>3910</v>
      </c>
      <c r="G3601" s="28">
        <v>589120</v>
      </c>
      <c r="H3601" s="29">
        <v>100000</v>
      </c>
      <c r="I3601" s="29">
        <v>1</v>
      </c>
      <c r="J3601" s="30">
        <v>2022</v>
      </c>
      <c r="K3601" s="30">
        <v>2022</v>
      </c>
      <c r="L3601" s="31" t="s">
        <v>6643</v>
      </c>
      <c r="M3601" s="32" t="str">
        <f>IF(_xlfn.XLOOKUP(C3601,'Raw Data_OS_22'!$C$5:$C$4516,'Raw Data_OS_22'!$G$5:$G$4516,"New_Claim/ Reopening")= "New_Claim/ Reopening","New_Claim/ Reopening","Old_Claim")</f>
        <v>Old_Claim</v>
      </c>
      <c r="N3601" s="18" t="str">
        <f>IF(M3601=$N$2,IF(J3601=$N$1,"E1","D"),_xlfn.XLOOKUP(C3601,'Raw Data_OS_22'!$C$5:$C$4516,'Raw Data_OS_22'!$O$5:$O$4516))</f>
        <v>B1</v>
      </c>
    </row>
    <row r="3602" spans="3:14" x14ac:dyDescent="0.35">
      <c r="C3602" s="26" t="s">
        <v>329</v>
      </c>
      <c r="D3602" s="14">
        <v>44077</v>
      </c>
      <c r="E3602" s="14">
        <v>44077</v>
      </c>
      <c r="F3602" s="27" t="s">
        <v>3910</v>
      </c>
      <c r="G3602" s="28">
        <v>500000</v>
      </c>
      <c r="H3602" s="29">
        <v>6270</v>
      </c>
      <c r="I3602" s="29">
        <v>1</v>
      </c>
      <c r="J3602" s="30">
        <v>2020</v>
      </c>
      <c r="K3602" s="30">
        <v>2020</v>
      </c>
      <c r="L3602" s="31" t="s">
        <v>35</v>
      </c>
      <c r="M3602" s="32" t="str">
        <f>IF(_xlfn.XLOOKUP(C3602,'Raw Data_OS_22'!$C$5:$C$4516,'Raw Data_OS_22'!$G$5:$G$4516,"New_Claim/ Reopening")= "New_Claim/ Reopening","New_Claim/ Reopening","Old_Claim")</f>
        <v>Old_Claim</v>
      </c>
      <c r="N3602" s="18" t="str">
        <f>IF(M3602=$N$2,IF(J3602=$N$1,"E1","D"),_xlfn.XLOOKUP(C3602,'Raw Data_OS_22'!$C$5:$C$4516,'Raw Data_OS_22'!$O$5:$O$4516))</f>
        <v>B1</v>
      </c>
    </row>
    <row r="3603" spans="3:14" x14ac:dyDescent="0.35">
      <c r="C3603" s="26" t="s">
        <v>1720</v>
      </c>
      <c r="D3603" s="14">
        <v>42259</v>
      </c>
      <c r="E3603" s="14">
        <v>42262</v>
      </c>
      <c r="F3603" s="27" t="s">
        <v>3910</v>
      </c>
      <c r="G3603" s="28">
        <v>140700</v>
      </c>
      <c r="H3603" s="29">
        <v>-359300</v>
      </c>
      <c r="I3603" s="29">
        <v>1</v>
      </c>
      <c r="J3603" s="30">
        <v>2015</v>
      </c>
      <c r="K3603" s="30">
        <v>2015</v>
      </c>
      <c r="L3603" s="31" t="s">
        <v>1713</v>
      </c>
      <c r="M3603" s="32" t="str">
        <f>IF(_xlfn.XLOOKUP(C3603,'Raw Data_OS_22'!$C$5:$C$4516,'Raw Data_OS_22'!$G$5:$G$4516,"New_Claim/ Reopening")= "New_Claim/ Reopening","New_Claim/ Reopening","Old_Claim")</f>
        <v>Old_Claim</v>
      </c>
      <c r="N3603" s="18" t="str">
        <f>IF(M3603=$N$2,IF(J3603=$N$1,"E1","D"),_xlfn.XLOOKUP(C3603,'Raw Data_OS_22'!$C$5:$C$4516,'Raw Data_OS_22'!$O$5:$O$4516))</f>
        <v>B1</v>
      </c>
    </row>
    <row r="3604" spans="3:14" x14ac:dyDescent="0.35">
      <c r="C3604" s="26" t="s">
        <v>1416</v>
      </c>
      <c r="D3604" s="14">
        <v>44196</v>
      </c>
      <c r="E3604" s="14">
        <v>44203</v>
      </c>
      <c r="F3604" s="27" t="s">
        <v>3910</v>
      </c>
      <c r="G3604" s="28">
        <v>654068</v>
      </c>
      <c r="H3604" s="29">
        <v>154068</v>
      </c>
      <c r="I3604" s="29">
        <v>1</v>
      </c>
      <c r="J3604" s="30">
        <v>2020</v>
      </c>
      <c r="K3604" s="30">
        <v>2021</v>
      </c>
      <c r="L3604" s="31" t="s">
        <v>11</v>
      </c>
      <c r="M3604" s="32" t="str">
        <f>IF(_xlfn.XLOOKUP(C3604,'Raw Data_OS_22'!$C$5:$C$4516,'Raw Data_OS_22'!$G$5:$G$4516,"New_Claim/ Reopening")= "New_Claim/ Reopening","New_Claim/ Reopening","Old_Claim")</f>
        <v>Old_Claim</v>
      </c>
      <c r="N3604" s="18" t="str">
        <f>IF(M3604=$N$2,IF(J3604=$N$1,"E1","D"),_xlfn.XLOOKUP(C3604,'Raw Data_OS_22'!$C$5:$C$4516,'Raw Data_OS_22'!$O$5:$O$4516))</f>
        <v>B1</v>
      </c>
    </row>
    <row r="3605" spans="3:14" x14ac:dyDescent="0.35">
      <c r="C3605" s="26" t="s">
        <v>2861</v>
      </c>
      <c r="D3605" s="14">
        <v>44300</v>
      </c>
      <c r="E3605" s="14">
        <v>44305</v>
      </c>
      <c r="F3605" s="27" t="s">
        <v>3910</v>
      </c>
      <c r="G3605" s="28">
        <v>2515441.1765000001</v>
      </c>
      <c r="H3605" s="29">
        <v>2015441.1765000001</v>
      </c>
      <c r="I3605" s="29">
        <v>1</v>
      </c>
      <c r="J3605" s="30">
        <v>2021</v>
      </c>
      <c r="K3605" s="30">
        <v>2021</v>
      </c>
      <c r="L3605" s="31" t="s">
        <v>2250</v>
      </c>
      <c r="M3605" s="32" t="str">
        <f>IF(_xlfn.XLOOKUP(C3605,'Raw Data_OS_22'!$C$5:$C$4516,'Raw Data_OS_22'!$G$5:$G$4516,"New_Claim/ Reopening")= "New_Claim/ Reopening","New_Claim/ Reopening","Old_Claim")</f>
        <v>Old_Claim</v>
      </c>
      <c r="N3605" s="18" t="str">
        <f>IF(M3605=$N$2,IF(J3605=$N$1,"E1","D"),_xlfn.XLOOKUP(C3605,'Raw Data_OS_22'!$C$5:$C$4516,'Raw Data_OS_22'!$O$5:$O$4516))</f>
        <v>A</v>
      </c>
    </row>
    <row r="3606" spans="3:14" x14ac:dyDescent="0.35">
      <c r="C3606" s="26" t="s">
        <v>2474</v>
      </c>
      <c r="D3606" s="14">
        <v>44329</v>
      </c>
      <c r="E3606" s="14">
        <v>44337</v>
      </c>
      <c r="F3606" s="27" t="s">
        <v>3908</v>
      </c>
      <c r="G3606" s="28">
        <v>1990407.294</v>
      </c>
      <c r="H3606" s="29">
        <v>1490407.294</v>
      </c>
      <c r="I3606" s="29">
        <v>1</v>
      </c>
      <c r="J3606" s="30">
        <v>2021</v>
      </c>
      <c r="K3606" s="30">
        <v>2021</v>
      </c>
      <c r="L3606" s="31" t="s">
        <v>2250</v>
      </c>
      <c r="M3606" s="32" t="str">
        <f>IF(_xlfn.XLOOKUP(C3606,'Raw Data_OS_22'!$C$5:$C$4516,'Raw Data_OS_22'!$G$5:$G$4516,"New_Claim/ Reopening")= "New_Claim/ Reopening","New_Claim/ Reopening","Old_Claim")</f>
        <v>Old_Claim</v>
      </c>
      <c r="N3606" s="18" t="str">
        <f>IF(M3606=$N$2,IF(J3606=$N$1,"E1","D"),_xlfn.XLOOKUP(C3606,'Raw Data_OS_22'!$C$5:$C$4516,'Raw Data_OS_22'!$O$5:$O$4516))</f>
        <v>B2</v>
      </c>
    </row>
    <row r="3607" spans="3:14" x14ac:dyDescent="0.35">
      <c r="C3607" s="26" t="s">
        <v>2540</v>
      </c>
      <c r="D3607" s="14">
        <v>44363</v>
      </c>
      <c r="E3607" s="14">
        <v>44369</v>
      </c>
      <c r="F3607" s="27" t="s">
        <v>3908</v>
      </c>
      <c r="G3607" s="28">
        <v>1410208</v>
      </c>
      <c r="H3607" s="29">
        <v>910208</v>
      </c>
      <c r="I3607" s="29">
        <v>1</v>
      </c>
      <c r="J3607" s="30">
        <v>2021</v>
      </c>
      <c r="K3607" s="30">
        <v>2021</v>
      </c>
      <c r="L3607" s="31" t="s">
        <v>2250</v>
      </c>
      <c r="M3607" s="32" t="str">
        <f>IF(_xlfn.XLOOKUP(C3607,'Raw Data_OS_22'!$C$5:$C$4516,'Raw Data_OS_22'!$G$5:$G$4516,"New_Claim/ Reopening")= "New_Claim/ Reopening","New_Claim/ Reopening","Old_Claim")</f>
        <v>Old_Claim</v>
      </c>
      <c r="N3607" s="18" t="str">
        <f>IF(M3607=$N$2,IF(J3607=$N$1,"E1","D"),_xlfn.XLOOKUP(C3607,'Raw Data_OS_22'!$C$5:$C$4516,'Raw Data_OS_22'!$O$5:$O$4516))</f>
        <v>B1</v>
      </c>
    </row>
    <row r="3608" spans="3:14" x14ac:dyDescent="0.35">
      <c r="C3608" s="26" t="s">
        <v>2548</v>
      </c>
      <c r="D3608" s="14">
        <v>44136</v>
      </c>
      <c r="E3608" s="14">
        <v>44370</v>
      </c>
      <c r="F3608" s="27" t="s">
        <v>3908</v>
      </c>
      <c r="G3608" s="28">
        <v>2465650</v>
      </c>
      <c r="H3608" s="29">
        <v>1965650</v>
      </c>
      <c r="I3608" s="29">
        <v>1</v>
      </c>
      <c r="J3608" s="30">
        <v>2020</v>
      </c>
      <c r="K3608" s="30">
        <v>2021</v>
      </c>
      <c r="L3608" s="31" t="s">
        <v>11</v>
      </c>
      <c r="M3608" s="32" t="str">
        <f>IF(_xlfn.XLOOKUP(C3608,'Raw Data_OS_22'!$C$5:$C$4516,'Raw Data_OS_22'!$G$5:$G$4516,"New_Claim/ Reopening")= "New_Claim/ Reopening","New_Claim/ Reopening","Old_Claim")</f>
        <v>Old_Claim</v>
      </c>
      <c r="N3608" s="18" t="str">
        <f>IF(M3608=$N$2,IF(J3608=$N$1,"E1","D"),_xlfn.XLOOKUP(C3608,'Raw Data_OS_22'!$C$5:$C$4516,'Raw Data_OS_22'!$O$5:$O$4516))</f>
        <v>A</v>
      </c>
    </row>
    <row r="3609" spans="3:14" x14ac:dyDescent="0.35">
      <c r="C3609" s="26" t="s">
        <v>3571</v>
      </c>
      <c r="D3609" s="14">
        <v>44478</v>
      </c>
      <c r="E3609" s="14">
        <v>44481</v>
      </c>
      <c r="F3609" s="27" t="s">
        <v>3908</v>
      </c>
      <c r="G3609" s="28">
        <v>2930000</v>
      </c>
      <c r="H3609" s="29">
        <v>2430000</v>
      </c>
      <c r="I3609" s="29">
        <v>1</v>
      </c>
      <c r="J3609" s="30">
        <v>2021</v>
      </c>
      <c r="K3609" s="30">
        <v>2021</v>
      </c>
      <c r="L3609" s="31" t="s">
        <v>3138</v>
      </c>
      <c r="M3609" s="32" t="str">
        <f>IF(_xlfn.XLOOKUP(C3609,'Raw Data_OS_22'!$C$5:$C$4516,'Raw Data_OS_22'!$G$5:$G$4516,"New_Claim/ Reopening")= "New_Claim/ Reopening","New_Claim/ Reopening","Old_Claim")</f>
        <v>Old_Claim</v>
      </c>
      <c r="N3609" s="18" t="str">
        <f>IF(M3609=$N$2,IF(J3609=$N$1,"E1","D"),_xlfn.XLOOKUP(C3609,'Raw Data_OS_22'!$C$5:$C$4516,'Raw Data_OS_22'!$O$5:$O$4516))</f>
        <v>B1</v>
      </c>
    </row>
    <row r="3610" spans="3:14" x14ac:dyDescent="0.35">
      <c r="C3610" s="26" t="s">
        <v>6830</v>
      </c>
      <c r="D3610" s="14">
        <v>44679</v>
      </c>
      <c r="E3610" s="14">
        <v>44838</v>
      </c>
      <c r="F3610" s="27" t="s">
        <v>3910</v>
      </c>
      <c r="G3610" s="28">
        <v>935500.51630000002</v>
      </c>
      <c r="H3610" s="29">
        <v>435500.51630000002</v>
      </c>
      <c r="I3610" s="29">
        <v>1</v>
      </c>
      <c r="J3610" s="30">
        <v>2022</v>
      </c>
      <c r="K3610" s="30">
        <v>2022</v>
      </c>
      <c r="L3610" s="31" t="s">
        <v>6406</v>
      </c>
      <c r="M3610" s="32" t="str">
        <f>IF(_xlfn.XLOOKUP(C3610,'Raw Data_OS_22'!$C$5:$C$4516,'Raw Data_OS_22'!$G$5:$G$4516,"New_Claim/ Reopening")= "New_Claim/ Reopening","New_Claim/ Reopening","Old_Claim")</f>
        <v>Old_Claim</v>
      </c>
      <c r="N3610" s="18" t="str">
        <f>IF(M3610=$N$2,IF(J3610=$N$1,"E1","D"),_xlfn.XLOOKUP(C3610,'Raw Data_OS_22'!$C$5:$C$4516,'Raw Data_OS_22'!$O$5:$O$4516))</f>
        <v>A</v>
      </c>
    </row>
    <row r="3611" spans="3:14" x14ac:dyDescent="0.35">
      <c r="C3611" s="26" t="s">
        <v>7522</v>
      </c>
      <c r="D3611" s="14">
        <v>44985</v>
      </c>
      <c r="E3611" s="14">
        <v>44999</v>
      </c>
      <c r="F3611" s="27" t="s">
        <v>3910</v>
      </c>
      <c r="G3611" s="28">
        <v>500000</v>
      </c>
      <c r="H3611" s="29">
        <v>0</v>
      </c>
      <c r="I3611" s="29">
        <v>1</v>
      </c>
      <c r="J3611" s="30">
        <v>2023</v>
      </c>
      <c r="K3611" s="30">
        <v>2023</v>
      </c>
      <c r="L3611" s="31" t="s">
        <v>7201</v>
      </c>
      <c r="M3611" s="32" t="str">
        <f>IF(_xlfn.XLOOKUP(C3611,'Raw Data_OS_22'!$C$5:$C$4516,'Raw Data_OS_22'!$G$5:$G$4516,"New_Claim/ Reopening")= "New_Claim/ Reopening","New_Claim/ Reopening","Old_Claim")</f>
        <v>New_Claim/ Reopening</v>
      </c>
      <c r="N3611" s="18" t="str">
        <f>IF(M3611=$N$2,IF(J3611=$N$1,"E1","D"),_xlfn.XLOOKUP(C3611,'Raw Data_OS_22'!$C$5:$C$4516,'Raw Data_OS_22'!$O$5:$O$4516))</f>
        <v>E1</v>
      </c>
    </row>
    <row r="3612" spans="3:14" x14ac:dyDescent="0.35">
      <c r="C3612" s="26" t="s">
        <v>7523</v>
      </c>
      <c r="D3612" s="14">
        <v>45039</v>
      </c>
      <c r="E3612" s="14">
        <v>45041</v>
      </c>
      <c r="F3612" s="27" t="s">
        <v>3910</v>
      </c>
      <c r="G3612" s="28">
        <v>372000</v>
      </c>
      <c r="H3612" s="29">
        <v>-128000</v>
      </c>
      <c r="I3612" s="29">
        <v>1</v>
      </c>
      <c r="J3612" s="30">
        <v>2023</v>
      </c>
      <c r="K3612" s="30">
        <v>2023</v>
      </c>
      <c r="L3612" s="31" t="s">
        <v>7246</v>
      </c>
      <c r="M3612" s="32" t="str">
        <f>IF(_xlfn.XLOOKUP(C3612,'Raw Data_OS_22'!$C$5:$C$4516,'Raw Data_OS_22'!$G$5:$G$4516,"New_Claim/ Reopening")= "New_Claim/ Reopening","New_Claim/ Reopening","Old_Claim")</f>
        <v>New_Claim/ Reopening</v>
      </c>
      <c r="N3612" s="18" t="str">
        <f>IF(M3612=$N$2,IF(J3612=$N$1,"E1","D"),_xlfn.XLOOKUP(C3612,'Raw Data_OS_22'!$C$5:$C$4516,'Raw Data_OS_22'!$O$5:$O$4516))</f>
        <v>E1</v>
      </c>
    </row>
    <row r="3613" spans="3:14" x14ac:dyDescent="0.35">
      <c r="C3613" s="26" t="s">
        <v>7524</v>
      </c>
      <c r="D3613" s="14">
        <v>44625</v>
      </c>
      <c r="E3613" s="14">
        <v>45098</v>
      </c>
      <c r="F3613" s="27" t="s">
        <v>3908</v>
      </c>
      <c r="G3613" s="28">
        <v>500000</v>
      </c>
      <c r="H3613" s="29">
        <v>0</v>
      </c>
      <c r="I3613" s="29">
        <v>1</v>
      </c>
      <c r="J3613" s="30">
        <v>2022</v>
      </c>
      <c r="K3613" s="30">
        <v>2023</v>
      </c>
      <c r="L3613" s="31" t="s">
        <v>6021</v>
      </c>
      <c r="M3613" s="32" t="str">
        <f>IF(_xlfn.XLOOKUP(C3613,'Raw Data_OS_22'!$C$5:$C$4516,'Raw Data_OS_22'!$G$5:$G$4516,"New_Claim/ Reopening")= "New_Claim/ Reopening","New_Claim/ Reopening","Old_Claim")</f>
        <v>New_Claim/ Reopening</v>
      </c>
      <c r="N3613" s="18" t="str">
        <f>IF(M3613=$N$2,IF(J3613=$N$1,"E1","D"),_xlfn.XLOOKUP(C3613,'Raw Data_OS_22'!$C$5:$C$4516,'Raw Data_OS_22'!$O$5:$O$4516))</f>
        <v>D</v>
      </c>
    </row>
    <row r="3614" spans="3:14" x14ac:dyDescent="0.35">
      <c r="C3614" s="26" t="s">
        <v>3308</v>
      </c>
      <c r="D3614" s="14">
        <v>44162</v>
      </c>
      <c r="E3614" s="14">
        <v>44419</v>
      </c>
      <c r="F3614" s="27" t="s">
        <v>3908</v>
      </c>
      <c r="G3614" s="28">
        <v>1050051.5996000001</v>
      </c>
      <c r="H3614" s="29">
        <v>550051.59959999996</v>
      </c>
      <c r="I3614" s="29">
        <v>1</v>
      </c>
      <c r="J3614" s="30">
        <v>2020</v>
      </c>
      <c r="K3614" s="30">
        <v>2021</v>
      </c>
      <c r="L3614" s="31" t="s">
        <v>11</v>
      </c>
      <c r="M3614" s="32" t="str">
        <f>IF(_xlfn.XLOOKUP(C3614,'Raw Data_OS_22'!$C$5:$C$4516,'Raw Data_OS_22'!$G$5:$G$4516,"New_Claim/ Reopening")= "New_Claim/ Reopening","New_Claim/ Reopening","Old_Claim")</f>
        <v>Old_Claim</v>
      </c>
      <c r="N3614" s="18" t="str">
        <f>IF(M3614=$N$2,IF(J3614=$N$1,"E1","D"),_xlfn.XLOOKUP(C3614,'Raw Data_OS_22'!$C$5:$C$4516,'Raw Data_OS_22'!$O$5:$O$4516))</f>
        <v>A</v>
      </c>
    </row>
    <row r="3615" spans="3:14" x14ac:dyDescent="0.35">
      <c r="C3615" s="26" t="s">
        <v>6374</v>
      </c>
      <c r="D3615" s="14">
        <v>44612</v>
      </c>
      <c r="E3615" s="14">
        <v>44614</v>
      </c>
      <c r="F3615" s="27" t="s">
        <v>3910</v>
      </c>
      <c r="G3615" s="28">
        <v>695000</v>
      </c>
      <c r="H3615" s="29">
        <v>194875.8824</v>
      </c>
      <c r="I3615" s="29">
        <v>1</v>
      </c>
      <c r="J3615" s="30">
        <v>2022</v>
      </c>
      <c r="K3615" s="30">
        <v>2022</v>
      </c>
      <c r="L3615" s="31" t="s">
        <v>6021</v>
      </c>
      <c r="M3615" s="32" t="str">
        <f>IF(_xlfn.XLOOKUP(C3615,'Raw Data_OS_22'!$C$5:$C$4516,'Raw Data_OS_22'!$G$5:$G$4516,"New_Claim/ Reopening")= "New_Claim/ Reopening","New_Claim/ Reopening","Old_Claim")</f>
        <v>Old_Claim</v>
      </c>
      <c r="N3615" s="18" t="str">
        <f>IF(M3615=$N$2,IF(J3615=$N$1,"E1","D"),_xlfn.XLOOKUP(C3615,'Raw Data_OS_22'!$C$5:$C$4516,'Raw Data_OS_22'!$O$5:$O$4516))</f>
        <v>B2</v>
      </c>
    </row>
    <row r="3616" spans="3:14" x14ac:dyDescent="0.35">
      <c r="C3616" s="26" t="s">
        <v>2969</v>
      </c>
      <c r="D3616" s="14">
        <v>44110</v>
      </c>
      <c r="E3616" s="14">
        <v>44335</v>
      </c>
      <c r="F3616" s="27" t="s">
        <v>3908</v>
      </c>
      <c r="G3616" s="28">
        <v>1050000</v>
      </c>
      <c r="H3616" s="29">
        <v>542852.9412</v>
      </c>
      <c r="I3616" s="29">
        <v>1</v>
      </c>
      <c r="J3616" s="30">
        <v>2020</v>
      </c>
      <c r="K3616" s="30">
        <v>2021</v>
      </c>
      <c r="L3616" s="31" t="s">
        <v>11</v>
      </c>
      <c r="M3616" s="32" t="str">
        <f>IF(_xlfn.XLOOKUP(C3616,'Raw Data_OS_22'!$C$5:$C$4516,'Raw Data_OS_22'!$G$5:$G$4516,"New_Claim/ Reopening")= "New_Claim/ Reopening","New_Claim/ Reopening","Old_Claim")</f>
        <v>Old_Claim</v>
      </c>
      <c r="N3616" s="18" t="str">
        <f>IF(M3616=$N$2,IF(J3616=$N$1,"E1","D"),_xlfn.XLOOKUP(C3616,'Raw Data_OS_22'!$C$5:$C$4516,'Raw Data_OS_22'!$O$5:$O$4516))</f>
        <v>B2</v>
      </c>
    </row>
    <row r="3617" spans="3:14" x14ac:dyDescent="0.35">
      <c r="C3617" s="26" t="s">
        <v>1250</v>
      </c>
      <c r="D3617" s="14">
        <v>42833</v>
      </c>
      <c r="E3617" s="14">
        <v>42836</v>
      </c>
      <c r="F3617" s="27" t="s">
        <v>3910</v>
      </c>
      <c r="G3617" s="28">
        <v>507597</v>
      </c>
      <c r="H3617" s="29">
        <v>0</v>
      </c>
      <c r="I3617" s="29">
        <v>1</v>
      </c>
      <c r="J3617" s="30">
        <v>2017</v>
      </c>
      <c r="K3617" s="30">
        <v>2017</v>
      </c>
      <c r="L3617" s="31" t="s">
        <v>1251</v>
      </c>
      <c r="M3617" s="32" t="str">
        <f>IF(_xlfn.XLOOKUP(C3617,'Raw Data_OS_22'!$C$5:$C$4516,'Raw Data_OS_22'!$G$5:$G$4516,"New_Claim/ Reopening")= "New_Claim/ Reopening","New_Claim/ Reopening","Old_Claim")</f>
        <v>Old_Claim</v>
      </c>
      <c r="N3617" s="18" t="str">
        <f>IF(M3617=$N$2,IF(J3617=$N$1,"E1","D"),_xlfn.XLOOKUP(C3617,'Raw Data_OS_22'!$C$5:$C$4516,'Raw Data_OS_22'!$O$5:$O$4516))</f>
        <v>A</v>
      </c>
    </row>
    <row r="3618" spans="3:14" x14ac:dyDescent="0.35">
      <c r="C3618" s="26" t="s">
        <v>7525</v>
      </c>
      <c r="D3618" s="14">
        <v>45033</v>
      </c>
      <c r="E3618" s="14">
        <v>45040</v>
      </c>
      <c r="F3618" s="27" t="s">
        <v>3910</v>
      </c>
      <c r="G3618" s="28">
        <v>516860</v>
      </c>
      <c r="H3618" s="29">
        <v>0</v>
      </c>
      <c r="I3618" s="29">
        <v>1</v>
      </c>
      <c r="J3618" s="30">
        <v>2023</v>
      </c>
      <c r="K3618" s="30">
        <v>2023</v>
      </c>
      <c r="L3618" s="31" t="s">
        <v>7246</v>
      </c>
      <c r="M3618" s="32" t="str">
        <f>IF(_xlfn.XLOOKUP(C3618,'Raw Data_OS_22'!$C$5:$C$4516,'Raw Data_OS_22'!$G$5:$G$4516,"New_Claim/ Reopening")= "New_Claim/ Reopening","New_Claim/ Reopening","Old_Claim")</f>
        <v>New_Claim/ Reopening</v>
      </c>
      <c r="N3618" s="18" t="str">
        <f>IF(M3618=$N$2,IF(J3618=$N$1,"E1","D"),_xlfn.XLOOKUP(C3618,'Raw Data_OS_22'!$C$5:$C$4516,'Raw Data_OS_22'!$O$5:$O$4516))</f>
        <v>E1</v>
      </c>
    </row>
    <row r="3619" spans="3:14" x14ac:dyDescent="0.35">
      <c r="C3619" s="26" t="s">
        <v>1493</v>
      </c>
      <c r="D3619" s="14">
        <v>43102</v>
      </c>
      <c r="E3619" s="14">
        <v>43102</v>
      </c>
      <c r="F3619" s="27" t="s">
        <v>4248</v>
      </c>
      <c r="G3619" s="28">
        <v>354050.12530000001</v>
      </c>
      <c r="H3619" s="29">
        <v>-191378.4461</v>
      </c>
      <c r="I3619" s="29">
        <v>1</v>
      </c>
      <c r="J3619" s="30">
        <v>2018</v>
      </c>
      <c r="K3619" s="30">
        <v>2018</v>
      </c>
      <c r="L3619" s="31" t="s">
        <v>674</v>
      </c>
      <c r="M3619" s="32" t="str">
        <f>IF(_xlfn.XLOOKUP(C3619,'Raw Data_OS_22'!$C$5:$C$4516,'Raw Data_OS_22'!$G$5:$G$4516,"New_Claim/ Reopening")= "New_Claim/ Reopening","New_Claim/ Reopening","Old_Claim")</f>
        <v>Old_Claim</v>
      </c>
      <c r="N3619" s="18" t="str">
        <f>IF(M3619=$N$2,IF(J3619=$N$1,"E1","D"),_xlfn.XLOOKUP(C3619,'Raw Data_OS_22'!$C$5:$C$4516,'Raw Data_OS_22'!$O$5:$O$4516))</f>
        <v>A</v>
      </c>
    </row>
    <row r="3620" spans="3:14" x14ac:dyDescent="0.35">
      <c r="C3620" s="26" t="s">
        <v>7526</v>
      </c>
      <c r="D3620" s="14">
        <v>45026</v>
      </c>
      <c r="E3620" s="14">
        <v>45034</v>
      </c>
      <c r="F3620" s="27" t="s">
        <v>3910</v>
      </c>
      <c r="G3620" s="28">
        <v>557640</v>
      </c>
      <c r="H3620" s="29">
        <v>4640</v>
      </c>
      <c r="I3620" s="29">
        <v>1</v>
      </c>
      <c r="J3620" s="30">
        <v>2023</v>
      </c>
      <c r="K3620" s="30">
        <v>2023</v>
      </c>
      <c r="L3620" s="31" t="s">
        <v>7246</v>
      </c>
      <c r="M3620" s="32" t="str">
        <f>IF(_xlfn.XLOOKUP(C3620,'Raw Data_OS_22'!$C$5:$C$4516,'Raw Data_OS_22'!$G$5:$G$4516,"New_Claim/ Reopening")= "New_Claim/ Reopening","New_Claim/ Reopening","Old_Claim")</f>
        <v>New_Claim/ Reopening</v>
      </c>
      <c r="N3620" s="18" t="str">
        <f>IF(M3620=$N$2,IF(J3620=$N$1,"E1","D"),_xlfn.XLOOKUP(C3620,'Raw Data_OS_22'!$C$5:$C$4516,'Raw Data_OS_22'!$O$5:$O$4516))</f>
        <v>E1</v>
      </c>
    </row>
    <row r="3621" spans="3:14" x14ac:dyDescent="0.35">
      <c r="C3621" s="26" t="s">
        <v>7527</v>
      </c>
      <c r="D3621" s="14">
        <v>45084</v>
      </c>
      <c r="E3621" s="14">
        <v>45098</v>
      </c>
      <c r="F3621" s="27" t="s">
        <v>3910</v>
      </c>
      <c r="G3621" s="28">
        <v>556381</v>
      </c>
      <c r="H3621" s="29">
        <v>0</v>
      </c>
      <c r="I3621" s="29">
        <v>1</v>
      </c>
      <c r="J3621" s="30">
        <v>2023</v>
      </c>
      <c r="K3621" s="30">
        <v>2023</v>
      </c>
      <c r="L3621" s="31" t="s">
        <v>7246</v>
      </c>
      <c r="M3621" s="32" t="str">
        <f>IF(_xlfn.XLOOKUP(C3621,'Raw Data_OS_22'!$C$5:$C$4516,'Raw Data_OS_22'!$G$5:$G$4516,"New_Claim/ Reopening")= "New_Claim/ Reopening","New_Claim/ Reopening","Old_Claim")</f>
        <v>New_Claim/ Reopening</v>
      </c>
      <c r="N3621" s="18" t="str">
        <f>IF(M3621=$N$2,IF(J3621=$N$1,"E1","D"),_xlfn.XLOOKUP(C3621,'Raw Data_OS_22'!$C$5:$C$4516,'Raw Data_OS_22'!$O$5:$O$4516))</f>
        <v>E1</v>
      </c>
    </row>
    <row r="3622" spans="3:14" x14ac:dyDescent="0.35">
      <c r="C3622" s="26" t="s">
        <v>2494</v>
      </c>
      <c r="D3622" s="14">
        <v>44325</v>
      </c>
      <c r="E3622" s="14">
        <v>44349</v>
      </c>
      <c r="F3622" s="27" t="s">
        <v>3910</v>
      </c>
      <c r="G3622" s="28">
        <v>750000</v>
      </c>
      <c r="H3622" s="29">
        <v>178945</v>
      </c>
      <c r="I3622" s="29">
        <v>1</v>
      </c>
      <c r="J3622" s="30">
        <v>2021</v>
      </c>
      <c r="K3622" s="30">
        <v>2021</v>
      </c>
      <c r="L3622" s="31" t="s">
        <v>2250</v>
      </c>
      <c r="M3622" s="32" t="str">
        <f>IF(_xlfn.XLOOKUP(C3622,'Raw Data_OS_22'!$C$5:$C$4516,'Raw Data_OS_22'!$G$5:$G$4516,"New_Claim/ Reopening")= "New_Claim/ Reopening","New_Claim/ Reopening","Old_Claim")</f>
        <v>Old_Claim</v>
      </c>
      <c r="N3622" s="18" t="str">
        <f>IF(M3622=$N$2,IF(J3622=$N$1,"E1","D"),_xlfn.XLOOKUP(C3622,'Raw Data_OS_22'!$C$5:$C$4516,'Raw Data_OS_22'!$O$5:$O$4516))</f>
        <v>B2</v>
      </c>
    </row>
    <row r="3623" spans="3:14" x14ac:dyDescent="0.35">
      <c r="C3623" s="26" t="s">
        <v>787</v>
      </c>
      <c r="D3623" s="14">
        <v>44061</v>
      </c>
      <c r="E3623" s="14">
        <v>44061</v>
      </c>
      <c r="F3623" s="27" t="s">
        <v>3908</v>
      </c>
      <c r="G3623" s="28">
        <v>616000</v>
      </c>
      <c r="H3623" s="29">
        <v>34000</v>
      </c>
      <c r="I3623" s="29">
        <v>1</v>
      </c>
      <c r="J3623" s="30">
        <v>2020</v>
      </c>
      <c r="K3623" s="30">
        <v>2020</v>
      </c>
      <c r="L3623" s="31" t="s">
        <v>35</v>
      </c>
      <c r="M3623" s="32" t="str">
        <f>IF(_xlfn.XLOOKUP(C3623,'Raw Data_OS_22'!$C$5:$C$4516,'Raw Data_OS_22'!$G$5:$G$4516,"New_Claim/ Reopening")= "New_Claim/ Reopening","New_Claim/ Reopening","Old_Claim")</f>
        <v>Old_Claim</v>
      </c>
      <c r="N3623" s="18" t="str">
        <f>IF(M3623=$N$2,IF(J3623=$N$1,"E1","D"),_xlfn.XLOOKUP(C3623,'Raw Data_OS_22'!$C$5:$C$4516,'Raw Data_OS_22'!$O$5:$O$4516))</f>
        <v>B2</v>
      </c>
    </row>
    <row r="3624" spans="3:14" x14ac:dyDescent="0.35">
      <c r="C3624" s="26" t="s">
        <v>5250</v>
      </c>
      <c r="D3624" s="14">
        <v>44235</v>
      </c>
      <c r="E3624" s="14">
        <v>44238</v>
      </c>
      <c r="F3624" s="27" t="s">
        <v>658</v>
      </c>
      <c r="G3624" s="28">
        <v>2583040</v>
      </c>
      <c r="H3624" s="29">
        <v>2000000</v>
      </c>
      <c r="I3624" s="29">
        <v>1</v>
      </c>
      <c r="J3624" s="30">
        <v>2021</v>
      </c>
      <c r="K3624" s="30">
        <v>2021</v>
      </c>
      <c r="L3624" s="31" t="s">
        <v>21</v>
      </c>
      <c r="M3624" s="32" t="str">
        <f>IF(_xlfn.XLOOKUP(C3624,'Raw Data_OS_22'!$C$5:$C$4516,'Raw Data_OS_22'!$G$5:$G$4516,"New_Claim/ Reopening")= "New_Claim/ Reopening","New_Claim/ Reopening","Old_Claim")</f>
        <v>Old_Claim</v>
      </c>
      <c r="N3624" s="18" t="str">
        <f>IF(M3624=$N$2,IF(J3624=$N$1,"E1","D"),_xlfn.XLOOKUP(C3624,'Raw Data_OS_22'!$C$5:$C$4516,'Raw Data_OS_22'!$O$5:$O$4516))</f>
        <v>B2</v>
      </c>
    </row>
    <row r="3625" spans="3:14" x14ac:dyDescent="0.35">
      <c r="C3625" s="26" t="s">
        <v>1588</v>
      </c>
      <c r="D3625" s="14">
        <v>40872</v>
      </c>
      <c r="E3625" s="14">
        <v>40875</v>
      </c>
      <c r="F3625" s="27" t="s">
        <v>3908</v>
      </c>
      <c r="G3625" s="28">
        <v>-5.8207660913467E-11</v>
      </c>
      <c r="H3625" s="29">
        <v>-593050.89289999998</v>
      </c>
      <c r="I3625" s="29">
        <v>1</v>
      </c>
      <c r="J3625" s="30">
        <v>2011</v>
      </c>
      <c r="K3625" s="30">
        <v>2011</v>
      </c>
      <c r="L3625" s="31" t="s">
        <v>1586</v>
      </c>
      <c r="M3625" s="32" t="str">
        <f>IF(_xlfn.XLOOKUP(C3625,'Raw Data_OS_22'!$C$5:$C$4516,'Raw Data_OS_22'!$G$5:$G$4516,"New_Claim/ Reopening")= "New_Claim/ Reopening","New_Claim/ Reopening","Old_Claim")</f>
        <v>Old_Claim</v>
      </c>
      <c r="N3625" s="18" t="str">
        <f>IF(M3625=$N$2,IF(J3625=$N$1,"E1","D"),_xlfn.XLOOKUP(C3625,'Raw Data_OS_22'!$C$5:$C$4516,'Raw Data_OS_22'!$O$5:$O$4516))</f>
        <v>B1</v>
      </c>
    </row>
    <row r="3626" spans="3:14" x14ac:dyDescent="0.35">
      <c r="C3626" s="26" t="s">
        <v>2058</v>
      </c>
      <c r="D3626" s="14">
        <v>43839</v>
      </c>
      <c r="E3626" s="14">
        <v>43840</v>
      </c>
      <c r="F3626" s="27" t="s">
        <v>4248</v>
      </c>
      <c r="G3626" s="28">
        <v>0</v>
      </c>
      <c r="H3626" s="29">
        <v>-597514</v>
      </c>
      <c r="I3626" s="29">
        <v>1</v>
      </c>
      <c r="J3626" s="30">
        <v>2020</v>
      </c>
      <c r="K3626" s="30">
        <v>2020</v>
      </c>
      <c r="L3626" s="31" t="s">
        <v>28</v>
      </c>
      <c r="M3626" s="32" t="str">
        <f>IF(_xlfn.XLOOKUP(C3626,'Raw Data_OS_22'!$C$5:$C$4516,'Raw Data_OS_22'!$G$5:$G$4516,"New_Claim/ Reopening")= "New_Claim/ Reopening","New_Claim/ Reopening","Old_Claim")</f>
        <v>Old_Claim</v>
      </c>
      <c r="N3626" s="18" t="str">
        <f>IF(M3626=$N$2,IF(J3626=$N$1,"E1","D"),_xlfn.XLOOKUP(C3626,'Raw Data_OS_22'!$C$5:$C$4516,'Raw Data_OS_22'!$O$5:$O$4516))</f>
        <v>B1</v>
      </c>
    </row>
    <row r="3627" spans="3:14" x14ac:dyDescent="0.35">
      <c r="C3627" s="26" t="s">
        <v>1728</v>
      </c>
      <c r="D3627" s="14">
        <v>42258</v>
      </c>
      <c r="E3627" s="14">
        <v>42272</v>
      </c>
      <c r="F3627" s="27" t="s">
        <v>3908</v>
      </c>
      <c r="G3627" s="28">
        <v>496388.02889999998</v>
      </c>
      <c r="H3627" s="29">
        <v>-103611.9711</v>
      </c>
      <c r="I3627" s="29">
        <v>1</v>
      </c>
      <c r="J3627" s="30">
        <v>2015</v>
      </c>
      <c r="K3627" s="30">
        <v>2015</v>
      </c>
      <c r="L3627" s="31" t="s">
        <v>1713</v>
      </c>
      <c r="M3627" s="32" t="str">
        <f>IF(_xlfn.XLOOKUP(C3627,'Raw Data_OS_22'!$C$5:$C$4516,'Raw Data_OS_22'!$G$5:$G$4516,"New_Claim/ Reopening")= "New_Claim/ Reopening","New_Claim/ Reopening","Old_Claim")</f>
        <v>Old_Claim</v>
      </c>
      <c r="N3627" s="18" t="str">
        <f>IF(M3627=$N$2,IF(J3627=$N$1,"E1","D"),_xlfn.XLOOKUP(C3627,'Raw Data_OS_22'!$C$5:$C$4516,'Raw Data_OS_22'!$O$5:$O$4516))</f>
        <v>A</v>
      </c>
    </row>
    <row r="3628" spans="3:14" x14ac:dyDescent="0.35">
      <c r="C3628" s="26" t="s">
        <v>6901</v>
      </c>
      <c r="D3628" s="14">
        <v>44656</v>
      </c>
      <c r="E3628" s="14">
        <v>44656</v>
      </c>
      <c r="F3628" s="27" t="s">
        <v>4195</v>
      </c>
      <c r="G3628" s="28">
        <v>400928.79259999999</v>
      </c>
      <c r="H3628" s="29">
        <v>-216718.26624329999</v>
      </c>
      <c r="I3628" s="29">
        <v>1</v>
      </c>
      <c r="J3628" s="30">
        <v>2022</v>
      </c>
      <c r="K3628" s="30">
        <v>2022</v>
      </c>
      <c r="L3628" s="31" t="s">
        <v>6406</v>
      </c>
      <c r="M3628" s="32" t="str">
        <f>IF(_xlfn.XLOOKUP(C3628,'Raw Data_OS_22'!$C$5:$C$4516,'Raw Data_OS_22'!$G$5:$G$4516,"New_Claim/ Reopening")= "New_Claim/ Reopening","New_Claim/ Reopening","Old_Claim")</f>
        <v>Old_Claim</v>
      </c>
      <c r="N3628" s="18" t="str">
        <f>IF(M3628=$N$2,IF(J3628=$N$1,"E1","D"),_xlfn.XLOOKUP(C3628,'Raw Data_OS_22'!$C$5:$C$4516,'Raw Data_OS_22'!$O$5:$O$4516))</f>
        <v>A</v>
      </c>
    </row>
    <row r="3629" spans="3:14" x14ac:dyDescent="0.35">
      <c r="C3629" s="26" t="s">
        <v>6226</v>
      </c>
      <c r="D3629" s="14">
        <v>44488</v>
      </c>
      <c r="E3629" s="14">
        <v>44497</v>
      </c>
      <c r="F3629" s="27" t="s">
        <v>4195</v>
      </c>
      <c r="G3629" s="28">
        <v>0</v>
      </c>
      <c r="H3629" s="29">
        <v>-617953.72745705</v>
      </c>
      <c r="I3629" s="29">
        <v>1</v>
      </c>
      <c r="J3629" s="30">
        <v>2021</v>
      </c>
      <c r="K3629" s="30">
        <v>2021</v>
      </c>
      <c r="L3629" s="31" t="s">
        <v>3138</v>
      </c>
      <c r="M3629" s="32" t="str">
        <f>IF(_xlfn.XLOOKUP(C3629,'Raw Data_OS_22'!$C$5:$C$4516,'Raw Data_OS_22'!$G$5:$G$4516,"New_Claim/ Reopening")= "New_Claim/ Reopening","New_Claim/ Reopening","Old_Claim")</f>
        <v>Old_Claim</v>
      </c>
      <c r="N3629" s="18" t="str">
        <f>IF(M3629=$N$2,IF(J3629=$N$1,"E1","D"),_xlfn.XLOOKUP(C3629,'Raw Data_OS_22'!$C$5:$C$4516,'Raw Data_OS_22'!$O$5:$O$4516))</f>
        <v>B1</v>
      </c>
    </row>
    <row r="3630" spans="3:14" x14ac:dyDescent="0.35">
      <c r="C3630" s="26" t="s">
        <v>7528</v>
      </c>
      <c r="D3630" s="14">
        <v>44999</v>
      </c>
      <c r="E3630" s="14">
        <v>45006</v>
      </c>
      <c r="F3630" s="27" t="s">
        <v>3910</v>
      </c>
      <c r="G3630" s="28">
        <v>46010</v>
      </c>
      <c r="H3630" s="29">
        <v>-574490</v>
      </c>
      <c r="I3630" s="29">
        <v>1</v>
      </c>
      <c r="J3630" s="30">
        <v>2023</v>
      </c>
      <c r="K3630" s="30">
        <v>2023</v>
      </c>
      <c r="L3630" s="31" t="s">
        <v>7201</v>
      </c>
      <c r="M3630" s="32" t="str">
        <f>IF(_xlfn.XLOOKUP(C3630,'Raw Data_OS_22'!$C$5:$C$4516,'Raw Data_OS_22'!$G$5:$G$4516,"New_Claim/ Reopening")= "New_Claim/ Reopening","New_Claim/ Reopening","Old_Claim")</f>
        <v>New_Claim/ Reopening</v>
      </c>
      <c r="N3630" s="18" t="str">
        <f>IF(M3630=$N$2,IF(J3630=$N$1,"E1","D"),_xlfn.XLOOKUP(C3630,'Raw Data_OS_22'!$C$5:$C$4516,'Raw Data_OS_22'!$O$5:$O$4516))</f>
        <v>E1</v>
      </c>
    </row>
    <row r="3631" spans="3:14" x14ac:dyDescent="0.35">
      <c r="C3631" s="26" t="s">
        <v>1792</v>
      </c>
      <c r="D3631" s="14">
        <v>42047</v>
      </c>
      <c r="E3631" s="14">
        <v>42688</v>
      </c>
      <c r="F3631" s="27" t="s">
        <v>658</v>
      </c>
      <c r="G3631" s="28">
        <v>2383425</v>
      </c>
      <c r="H3631" s="29">
        <v>1750000</v>
      </c>
      <c r="I3631" s="29">
        <v>1</v>
      </c>
      <c r="J3631" s="30">
        <v>2015</v>
      </c>
      <c r="K3631" s="30">
        <v>2016</v>
      </c>
      <c r="L3631" s="31" t="s">
        <v>1686</v>
      </c>
      <c r="M3631" s="32" t="str">
        <f>IF(_xlfn.XLOOKUP(C3631,'Raw Data_OS_22'!$C$5:$C$4516,'Raw Data_OS_22'!$G$5:$G$4516,"New_Claim/ Reopening")= "New_Claim/ Reopening","New_Claim/ Reopening","Old_Claim")</f>
        <v>Old_Claim</v>
      </c>
      <c r="N3631" s="18" t="str">
        <f>IF(M3631=$N$2,IF(J3631=$N$1,"E1","D"),_xlfn.XLOOKUP(C3631,'Raw Data_OS_22'!$C$5:$C$4516,'Raw Data_OS_22'!$O$5:$O$4516))</f>
        <v>B1</v>
      </c>
    </row>
    <row r="3632" spans="3:14" x14ac:dyDescent="0.35">
      <c r="C3632" s="26" t="s">
        <v>6331</v>
      </c>
      <c r="D3632" s="14">
        <v>44635</v>
      </c>
      <c r="E3632" s="14">
        <v>44636</v>
      </c>
      <c r="F3632" s="27" t="s">
        <v>4248</v>
      </c>
      <c r="G3632" s="28">
        <v>700000</v>
      </c>
      <c r="H3632" s="29">
        <v>48831.465898613998</v>
      </c>
      <c r="I3632" s="29">
        <v>1</v>
      </c>
      <c r="J3632" s="30">
        <v>2022</v>
      </c>
      <c r="K3632" s="30">
        <v>2022</v>
      </c>
      <c r="L3632" s="31" t="s">
        <v>6021</v>
      </c>
      <c r="M3632" s="32" t="str">
        <f>IF(_xlfn.XLOOKUP(C3632,'Raw Data_OS_22'!$C$5:$C$4516,'Raw Data_OS_22'!$G$5:$G$4516,"New_Claim/ Reopening")= "New_Claim/ Reopening","New_Claim/ Reopening","Old_Claim")</f>
        <v>Old_Claim</v>
      </c>
      <c r="N3632" s="18" t="str">
        <f>IF(M3632=$N$2,IF(J3632=$N$1,"E1","D"),_xlfn.XLOOKUP(C3632,'Raw Data_OS_22'!$C$5:$C$4516,'Raw Data_OS_22'!$O$5:$O$4516))</f>
        <v>B1</v>
      </c>
    </row>
    <row r="3633" spans="3:14" x14ac:dyDescent="0.35">
      <c r="C3633" s="26" t="s">
        <v>2158</v>
      </c>
      <c r="D3633" s="14">
        <v>38177</v>
      </c>
      <c r="E3633" s="14">
        <v>38181</v>
      </c>
      <c r="F3633" s="27" t="s">
        <v>3908</v>
      </c>
      <c r="G3633" s="28">
        <v>125445</v>
      </c>
      <c r="H3633" s="29">
        <v>-537555</v>
      </c>
      <c r="I3633" s="29">
        <v>1</v>
      </c>
      <c r="J3633" s="30">
        <v>2004</v>
      </c>
      <c r="K3633" s="30">
        <v>2004</v>
      </c>
      <c r="L3633" s="31" t="s">
        <v>2159</v>
      </c>
      <c r="M3633" s="32" t="str">
        <f>IF(_xlfn.XLOOKUP(C3633,'Raw Data_OS_22'!$C$5:$C$4516,'Raw Data_OS_22'!$G$5:$G$4516,"New_Claim/ Reopening")= "New_Claim/ Reopening","New_Claim/ Reopening","Old_Claim")</f>
        <v>Old_Claim</v>
      </c>
      <c r="N3633" s="18" t="str">
        <f>IF(M3633=$N$2,IF(J3633=$N$1,"E1","D"),_xlfn.XLOOKUP(C3633,'Raw Data_OS_22'!$C$5:$C$4516,'Raw Data_OS_22'!$O$5:$O$4516))</f>
        <v>B1</v>
      </c>
    </row>
    <row r="3634" spans="3:14" x14ac:dyDescent="0.35">
      <c r="C3634" s="26" t="s">
        <v>2149</v>
      </c>
      <c r="D3634" s="14">
        <v>44228</v>
      </c>
      <c r="E3634" s="14">
        <v>44244</v>
      </c>
      <c r="F3634" s="27" t="s">
        <v>3908</v>
      </c>
      <c r="G3634" s="28">
        <v>1557000</v>
      </c>
      <c r="H3634" s="29">
        <v>892161</v>
      </c>
      <c r="I3634" s="29">
        <v>1</v>
      </c>
      <c r="J3634" s="30">
        <v>2021</v>
      </c>
      <c r="K3634" s="30">
        <v>2021</v>
      </c>
      <c r="L3634" s="31" t="s">
        <v>21</v>
      </c>
      <c r="M3634" s="32" t="str">
        <f>IF(_xlfn.XLOOKUP(C3634,'Raw Data_OS_22'!$C$5:$C$4516,'Raw Data_OS_22'!$G$5:$G$4516,"New_Claim/ Reopening")= "New_Claim/ Reopening","New_Claim/ Reopening","Old_Claim")</f>
        <v>Old_Claim</v>
      </c>
      <c r="N3634" s="18" t="str">
        <f>IF(M3634=$N$2,IF(J3634=$N$1,"E1","D"),_xlfn.XLOOKUP(C3634,'Raw Data_OS_22'!$C$5:$C$4516,'Raw Data_OS_22'!$O$5:$O$4516))</f>
        <v>B1</v>
      </c>
    </row>
    <row r="3635" spans="3:14" x14ac:dyDescent="0.35">
      <c r="C3635" s="26" t="s">
        <v>7529</v>
      </c>
      <c r="D3635" s="14">
        <v>44118</v>
      </c>
      <c r="E3635" s="14">
        <v>44522</v>
      </c>
      <c r="F3635" s="27" t="s">
        <v>658</v>
      </c>
      <c r="G3635" s="28">
        <v>687211</v>
      </c>
      <c r="H3635" s="29">
        <v>0</v>
      </c>
      <c r="I3635" s="29">
        <v>1</v>
      </c>
      <c r="J3635" s="30">
        <v>2020</v>
      </c>
      <c r="K3635" s="30">
        <v>2021</v>
      </c>
      <c r="L3635" s="31" t="s">
        <v>11</v>
      </c>
      <c r="M3635" s="32" t="str">
        <f>IF(_xlfn.XLOOKUP(C3635,'Raw Data_OS_22'!$C$5:$C$4516,'Raw Data_OS_22'!$G$5:$G$4516,"New_Claim/ Reopening")= "New_Claim/ Reopening","New_Claim/ Reopening","Old_Claim")</f>
        <v>New_Claim/ Reopening</v>
      </c>
      <c r="N3635" s="18" t="str">
        <f>IF(M3635=$N$2,IF(J3635=$N$1,"E1","D"),_xlfn.XLOOKUP(C3635,'Raw Data_OS_22'!$C$5:$C$4516,'Raw Data_OS_22'!$O$5:$O$4516))</f>
        <v>D</v>
      </c>
    </row>
    <row r="3636" spans="3:14" x14ac:dyDescent="0.35">
      <c r="C3636" s="26" t="s">
        <v>3214</v>
      </c>
      <c r="D3636" s="14">
        <v>44392</v>
      </c>
      <c r="E3636" s="14">
        <v>44399</v>
      </c>
      <c r="F3636" s="27" t="s">
        <v>3908</v>
      </c>
      <c r="G3636" s="28">
        <v>695000</v>
      </c>
      <c r="H3636" s="29">
        <v>0</v>
      </c>
      <c r="I3636" s="29">
        <v>1</v>
      </c>
      <c r="J3636" s="30">
        <v>2021</v>
      </c>
      <c r="K3636" s="30">
        <v>2021</v>
      </c>
      <c r="L3636" s="31" t="s">
        <v>3073</v>
      </c>
      <c r="M3636" s="32" t="str">
        <f>IF(_xlfn.XLOOKUP(C3636,'Raw Data_OS_22'!$C$5:$C$4516,'Raw Data_OS_22'!$G$5:$G$4516,"New_Claim/ Reopening")= "New_Claim/ Reopening","New_Claim/ Reopening","Old_Claim")</f>
        <v>Old_Claim</v>
      </c>
      <c r="N3636" s="18" t="str">
        <f>IF(M3636=$N$2,IF(J3636=$N$1,"E1","D"),_xlfn.XLOOKUP(C3636,'Raw Data_OS_22'!$C$5:$C$4516,'Raw Data_OS_22'!$O$5:$O$4516))</f>
        <v>B2</v>
      </c>
    </row>
    <row r="3637" spans="3:14" x14ac:dyDescent="0.35">
      <c r="C3637" s="26" t="s">
        <v>6782</v>
      </c>
      <c r="D3637" s="14">
        <v>44810</v>
      </c>
      <c r="E3637" s="14">
        <v>44811</v>
      </c>
      <c r="F3637" s="27" t="s">
        <v>3910</v>
      </c>
      <c r="G3637" s="28">
        <v>955000</v>
      </c>
      <c r="H3637" s="29">
        <v>255257.99789999999</v>
      </c>
      <c r="I3637" s="29">
        <v>1</v>
      </c>
      <c r="J3637" s="30">
        <v>2022</v>
      </c>
      <c r="K3637" s="30">
        <v>2022</v>
      </c>
      <c r="L3637" s="31" t="s">
        <v>6643</v>
      </c>
      <c r="M3637" s="32" t="str">
        <f>IF(_xlfn.XLOOKUP(C3637,'Raw Data_OS_22'!$C$5:$C$4516,'Raw Data_OS_22'!$G$5:$G$4516,"New_Claim/ Reopening")= "New_Claim/ Reopening","New_Claim/ Reopening","Old_Claim")</f>
        <v>Old_Claim</v>
      </c>
      <c r="N3637" s="18" t="str">
        <f>IF(M3637=$N$2,IF(J3637=$N$1,"E1","D"),_xlfn.XLOOKUP(C3637,'Raw Data_OS_22'!$C$5:$C$4516,'Raw Data_OS_22'!$O$5:$O$4516))</f>
        <v>B2</v>
      </c>
    </row>
    <row r="3638" spans="3:14" x14ac:dyDescent="0.35">
      <c r="C3638" s="26" t="s">
        <v>2334</v>
      </c>
      <c r="D3638" s="14">
        <v>39480</v>
      </c>
      <c r="E3638" s="14">
        <v>39484</v>
      </c>
      <c r="F3638" s="27" t="s">
        <v>3908</v>
      </c>
      <c r="G3638" s="28">
        <v>702000</v>
      </c>
      <c r="H3638" s="29">
        <v>0</v>
      </c>
      <c r="I3638" s="29">
        <v>1</v>
      </c>
      <c r="J3638" s="30">
        <v>2008</v>
      </c>
      <c r="K3638" s="30">
        <v>2008</v>
      </c>
      <c r="L3638" s="31" t="s">
        <v>2335</v>
      </c>
      <c r="M3638" s="32" t="str">
        <f>IF(_xlfn.XLOOKUP(C3638,'Raw Data_OS_22'!$C$5:$C$4516,'Raw Data_OS_22'!$G$5:$G$4516,"New_Claim/ Reopening")= "New_Claim/ Reopening","New_Claim/ Reopening","Old_Claim")</f>
        <v>Old_Claim</v>
      </c>
      <c r="N3638" s="18" t="str">
        <f>IF(M3638=$N$2,IF(J3638=$N$1,"E1","D"),_xlfn.XLOOKUP(C3638,'Raw Data_OS_22'!$C$5:$C$4516,'Raw Data_OS_22'!$O$5:$O$4516))</f>
        <v>A</v>
      </c>
    </row>
    <row r="3639" spans="3:14" x14ac:dyDescent="0.35">
      <c r="C3639" s="26" t="s">
        <v>1603</v>
      </c>
      <c r="D3639" s="14">
        <v>41034</v>
      </c>
      <c r="E3639" s="14">
        <v>41050</v>
      </c>
      <c r="F3639" s="27" t="s">
        <v>3910</v>
      </c>
      <c r="G3639" s="28">
        <v>1000000</v>
      </c>
      <c r="H3639" s="29">
        <v>285192.85710000002</v>
      </c>
      <c r="I3639" s="29">
        <v>1</v>
      </c>
      <c r="J3639" s="30">
        <v>2012</v>
      </c>
      <c r="K3639" s="30">
        <v>2012</v>
      </c>
      <c r="L3639" s="31" t="s">
        <v>1604</v>
      </c>
      <c r="M3639" s="32" t="str">
        <f>IF(_xlfn.XLOOKUP(C3639,'Raw Data_OS_22'!$C$5:$C$4516,'Raw Data_OS_22'!$G$5:$G$4516,"New_Claim/ Reopening")= "New_Claim/ Reopening","New_Claim/ Reopening","Old_Claim")</f>
        <v>Old_Claim</v>
      </c>
      <c r="N3639" s="18" t="str">
        <f>IF(M3639=$N$2,IF(J3639=$N$1,"E1","D"),_xlfn.XLOOKUP(C3639,'Raw Data_OS_22'!$C$5:$C$4516,'Raw Data_OS_22'!$O$5:$O$4516))</f>
        <v>B1</v>
      </c>
    </row>
    <row r="3640" spans="3:14" x14ac:dyDescent="0.35">
      <c r="C3640" s="26" t="s">
        <v>3664</v>
      </c>
      <c r="D3640" s="14">
        <v>44459</v>
      </c>
      <c r="E3640" s="14">
        <v>44503</v>
      </c>
      <c r="F3640" s="27" t="s">
        <v>4248</v>
      </c>
      <c r="G3640" s="28">
        <v>572256</v>
      </c>
      <c r="H3640" s="29">
        <v>-155379.38196959</v>
      </c>
      <c r="I3640" s="29">
        <v>1</v>
      </c>
      <c r="J3640" s="30">
        <v>2021</v>
      </c>
      <c r="K3640" s="30">
        <v>2021</v>
      </c>
      <c r="L3640" s="31" t="s">
        <v>3073</v>
      </c>
      <c r="M3640" s="32" t="str">
        <f>IF(_xlfn.XLOOKUP(C3640,'Raw Data_OS_22'!$C$5:$C$4516,'Raw Data_OS_22'!$G$5:$G$4516,"New_Claim/ Reopening")= "New_Claim/ Reopening","New_Claim/ Reopening","Old_Claim")</f>
        <v>Old_Claim</v>
      </c>
      <c r="N3640" s="18" t="str">
        <f>IF(M3640=$N$2,IF(J3640=$N$1,"E1","D"),_xlfn.XLOOKUP(C3640,'Raw Data_OS_22'!$C$5:$C$4516,'Raw Data_OS_22'!$O$5:$O$4516))</f>
        <v>B1</v>
      </c>
    </row>
    <row r="3641" spans="3:14" x14ac:dyDescent="0.35">
      <c r="C3641" s="26" t="s">
        <v>5225</v>
      </c>
      <c r="D3641" s="14">
        <v>44228</v>
      </c>
      <c r="E3641" s="14">
        <v>44228</v>
      </c>
      <c r="F3641" s="27" t="s">
        <v>3908</v>
      </c>
      <c r="G3641" s="28">
        <v>1743000</v>
      </c>
      <c r="H3641" s="29">
        <v>998739</v>
      </c>
      <c r="I3641" s="29">
        <v>1</v>
      </c>
      <c r="J3641" s="30">
        <v>2021</v>
      </c>
      <c r="K3641" s="30">
        <v>2021</v>
      </c>
      <c r="L3641" s="31" t="s">
        <v>21</v>
      </c>
      <c r="M3641" s="32" t="str">
        <f>IF(_xlfn.XLOOKUP(C3641,'Raw Data_OS_22'!$C$5:$C$4516,'Raw Data_OS_22'!$G$5:$G$4516,"New_Claim/ Reopening")= "New_Claim/ Reopening","New_Claim/ Reopening","Old_Claim")</f>
        <v>Old_Claim</v>
      </c>
      <c r="N3641" s="18" t="str">
        <f>IF(M3641=$N$2,IF(J3641=$N$1,"E1","D"),_xlfn.XLOOKUP(C3641,'Raw Data_OS_22'!$C$5:$C$4516,'Raw Data_OS_22'!$O$5:$O$4516))</f>
        <v>B1</v>
      </c>
    </row>
    <row r="3642" spans="3:14" x14ac:dyDescent="0.35">
      <c r="C3642" s="26" t="s">
        <v>461</v>
      </c>
      <c r="D3642" s="14">
        <v>44128</v>
      </c>
      <c r="E3642" s="14">
        <v>44128</v>
      </c>
      <c r="F3642" s="27" t="s">
        <v>3910</v>
      </c>
      <c r="G3642" s="28">
        <v>2038500</v>
      </c>
      <c r="H3642" s="29">
        <v>1293250</v>
      </c>
      <c r="I3642" s="29">
        <v>1</v>
      </c>
      <c r="J3642" s="30">
        <v>2020</v>
      </c>
      <c r="K3642" s="30">
        <v>2020</v>
      </c>
      <c r="L3642" s="31" t="s">
        <v>11</v>
      </c>
      <c r="M3642" s="32" t="str">
        <f>IF(_xlfn.XLOOKUP(C3642,'Raw Data_OS_22'!$C$5:$C$4516,'Raw Data_OS_22'!$G$5:$G$4516,"New_Claim/ Reopening")= "New_Claim/ Reopening","New_Claim/ Reopening","Old_Claim")</f>
        <v>Old_Claim</v>
      </c>
      <c r="N3642" s="18" t="str">
        <f>IF(M3642=$N$2,IF(J3642=$N$1,"E1","D"),_xlfn.XLOOKUP(C3642,'Raw Data_OS_22'!$C$5:$C$4516,'Raw Data_OS_22'!$O$5:$O$4516))</f>
        <v>A</v>
      </c>
    </row>
    <row r="3643" spans="3:14" x14ac:dyDescent="0.35">
      <c r="C3643" s="26" t="s">
        <v>1717</v>
      </c>
      <c r="D3643" s="14">
        <v>42215</v>
      </c>
      <c r="E3643" s="14">
        <v>42226</v>
      </c>
      <c r="F3643" s="27" t="s">
        <v>3910</v>
      </c>
      <c r="G3643" s="28">
        <v>2500000</v>
      </c>
      <c r="H3643" s="29">
        <v>1750000</v>
      </c>
      <c r="I3643" s="29">
        <v>1</v>
      </c>
      <c r="J3643" s="30">
        <v>2015</v>
      </c>
      <c r="K3643" s="30">
        <v>2015</v>
      </c>
      <c r="L3643" s="31" t="s">
        <v>1713</v>
      </c>
      <c r="M3643" s="32" t="str">
        <f>IF(_xlfn.XLOOKUP(C3643,'Raw Data_OS_22'!$C$5:$C$4516,'Raw Data_OS_22'!$G$5:$G$4516,"New_Claim/ Reopening")= "New_Claim/ Reopening","New_Claim/ Reopening","Old_Claim")</f>
        <v>Old_Claim</v>
      </c>
      <c r="N3643" s="18" t="str">
        <f>IF(M3643=$N$2,IF(J3643=$N$1,"E1","D"),_xlfn.XLOOKUP(C3643,'Raw Data_OS_22'!$C$5:$C$4516,'Raw Data_OS_22'!$O$5:$O$4516))</f>
        <v>B1</v>
      </c>
    </row>
    <row r="3644" spans="3:14" x14ac:dyDescent="0.35">
      <c r="C3644" s="26" t="s">
        <v>7530</v>
      </c>
      <c r="D3644" s="14">
        <v>44811</v>
      </c>
      <c r="E3644" s="14">
        <v>44936</v>
      </c>
      <c r="F3644" s="27" t="s">
        <v>4248</v>
      </c>
      <c r="G3644" s="28">
        <v>923413</v>
      </c>
      <c r="H3644" s="29">
        <v>173410.89201879001</v>
      </c>
      <c r="I3644" s="29">
        <v>1</v>
      </c>
      <c r="J3644" s="30">
        <v>2022</v>
      </c>
      <c r="K3644" s="30">
        <v>2023</v>
      </c>
      <c r="L3644" s="31" t="s">
        <v>6643</v>
      </c>
      <c r="M3644" s="32" t="str">
        <f>IF(_xlfn.XLOOKUP(C3644,'Raw Data_OS_22'!$C$5:$C$4516,'Raw Data_OS_22'!$G$5:$G$4516,"New_Claim/ Reopening")= "New_Claim/ Reopening","New_Claim/ Reopening","Old_Claim")</f>
        <v>New_Claim/ Reopening</v>
      </c>
      <c r="N3644" s="18" t="str">
        <f>IF(M3644=$N$2,IF(J3644=$N$1,"E1","D"),_xlfn.XLOOKUP(C3644,'Raw Data_OS_22'!$C$5:$C$4516,'Raw Data_OS_22'!$O$5:$O$4516))</f>
        <v>D</v>
      </c>
    </row>
    <row r="3645" spans="3:14" x14ac:dyDescent="0.35">
      <c r="C3645" s="26" t="s">
        <v>6435</v>
      </c>
      <c r="D3645" s="14">
        <v>44429</v>
      </c>
      <c r="E3645" s="14">
        <v>44659</v>
      </c>
      <c r="F3645" s="27" t="s">
        <v>4248</v>
      </c>
      <c r="G3645" s="28">
        <v>0</v>
      </c>
      <c r="H3645" s="29">
        <v>-751289.98968</v>
      </c>
      <c r="I3645" s="29">
        <v>1</v>
      </c>
      <c r="J3645" s="30">
        <v>2021</v>
      </c>
      <c r="K3645" s="30">
        <v>2022</v>
      </c>
      <c r="L3645" s="31" t="s">
        <v>3073</v>
      </c>
      <c r="M3645" s="32" t="str">
        <f>IF(_xlfn.XLOOKUP(C3645,'Raw Data_OS_22'!$C$5:$C$4516,'Raw Data_OS_22'!$G$5:$G$4516,"New_Claim/ Reopening")= "New_Claim/ Reopening","New_Claim/ Reopening","Old_Claim")</f>
        <v>Old_Claim</v>
      </c>
      <c r="N3645" s="18" t="str">
        <f>IF(M3645=$N$2,IF(J3645=$N$1,"E1","D"),_xlfn.XLOOKUP(C3645,'Raw Data_OS_22'!$C$5:$C$4516,'Raw Data_OS_22'!$O$5:$O$4516))</f>
        <v>B1</v>
      </c>
    </row>
    <row r="3646" spans="3:14" x14ac:dyDescent="0.35">
      <c r="C3646" s="26" t="s">
        <v>826</v>
      </c>
      <c r="D3646" s="14">
        <v>44160</v>
      </c>
      <c r="E3646" s="14">
        <v>44160</v>
      </c>
      <c r="F3646" s="27" t="s">
        <v>3910</v>
      </c>
      <c r="G3646" s="28">
        <v>1206159</v>
      </c>
      <c r="H3646" s="29">
        <v>440517</v>
      </c>
      <c r="I3646" s="29">
        <v>1</v>
      </c>
      <c r="J3646" s="30">
        <v>2020</v>
      </c>
      <c r="K3646" s="30">
        <v>2020</v>
      </c>
      <c r="L3646" s="31" t="s">
        <v>11</v>
      </c>
      <c r="M3646" s="32" t="str">
        <f>IF(_xlfn.XLOOKUP(C3646,'Raw Data_OS_22'!$C$5:$C$4516,'Raw Data_OS_22'!$G$5:$G$4516,"New_Claim/ Reopening")= "New_Claim/ Reopening","New_Claim/ Reopening","Old_Claim")</f>
        <v>Old_Claim</v>
      </c>
      <c r="N3646" s="18" t="str">
        <f>IF(M3646=$N$2,IF(J3646=$N$1,"E1","D"),_xlfn.XLOOKUP(C3646,'Raw Data_OS_22'!$C$5:$C$4516,'Raw Data_OS_22'!$O$5:$O$4516))</f>
        <v>B2</v>
      </c>
    </row>
    <row r="3647" spans="3:14" x14ac:dyDescent="0.35">
      <c r="C3647" s="26" t="s">
        <v>6432</v>
      </c>
      <c r="D3647" s="14">
        <v>44272</v>
      </c>
      <c r="E3647" s="14">
        <v>44585</v>
      </c>
      <c r="F3647" s="27" t="s">
        <v>4248</v>
      </c>
      <c r="G3647" s="28">
        <v>1376703</v>
      </c>
      <c r="H3647" s="29">
        <v>598068.886956</v>
      </c>
      <c r="I3647" s="29">
        <v>1</v>
      </c>
      <c r="J3647" s="30">
        <v>2021</v>
      </c>
      <c r="K3647" s="30">
        <v>2022</v>
      </c>
      <c r="L3647" s="31" t="s">
        <v>21</v>
      </c>
      <c r="M3647" s="32" t="str">
        <f>IF(_xlfn.XLOOKUP(C3647,'Raw Data_OS_22'!$C$5:$C$4516,'Raw Data_OS_22'!$G$5:$G$4516,"New_Claim/ Reopening")= "New_Claim/ Reopening","New_Claim/ Reopening","Old_Claim")</f>
        <v>Old_Claim</v>
      </c>
      <c r="N3647" s="18" t="str">
        <f>IF(M3647=$N$2,IF(J3647=$N$1,"E1","D"),_xlfn.XLOOKUP(C3647,'Raw Data_OS_22'!$C$5:$C$4516,'Raw Data_OS_22'!$O$5:$O$4516))</f>
        <v>B1</v>
      </c>
    </row>
    <row r="3648" spans="3:14" x14ac:dyDescent="0.35">
      <c r="C3648" s="26" t="s">
        <v>7531</v>
      </c>
      <c r="D3648" s="14">
        <v>44918</v>
      </c>
      <c r="E3648" s="14">
        <v>44937</v>
      </c>
      <c r="F3648" s="27" t="s">
        <v>3910</v>
      </c>
      <c r="G3648" s="28">
        <v>904608</v>
      </c>
      <c r="H3648" s="29">
        <v>120000</v>
      </c>
      <c r="I3648" s="29">
        <v>1</v>
      </c>
      <c r="J3648" s="30">
        <v>2022</v>
      </c>
      <c r="K3648" s="30">
        <v>2023</v>
      </c>
      <c r="L3648" s="31" t="s">
        <v>6825</v>
      </c>
      <c r="M3648" s="32" t="str">
        <f>IF(_xlfn.XLOOKUP(C3648,'Raw Data_OS_22'!$C$5:$C$4516,'Raw Data_OS_22'!$G$5:$G$4516,"New_Claim/ Reopening")= "New_Claim/ Reopening","New_Claim/ Reopening","Old_Claim")</f>
        <v>New_Claim/ Reopening</v>
      </c>
      <c r="N3648" s="18" t="str">
        <f>IF(M3648=$N$2,IF(J3648=$N$1,"E1","D"),_xlfn.XLOOKUP(C3648,'Raw Data_OS_22'!$C$5:$C$4516,'Raw Data_OS_22'!$O$5:$O$4516))</f>
        <v>D</v>
      </c>
    </row>
    <row r="3649" spans="3:14" x14ac:dyDescent="0.35">
      <c r="C3649" s="26" t="s">
        <v>1820</v>
      </c>
      <c r="D3649" s="14">
        <v>42896</v>
      </c>
      <c r="E3649" s="14">
        <v>42913</v>
      </c>
      <c r="F3649" s="27" t="s">
        <v>3910</v>
      </c>
      <c r="G3649" s="28">
        <v>800000</v>
      </c>
      <c r="H3649" s="29">
        <v>0</v>
      </c>
      <c r="I3649" s="29">
        <v>1</v>
      </c>
      <c r="J3649" s="30">
        <v>2017</v>
      </c>
      <c r="K3649" s="30">
        <v>2017</v>
      </c>
      <c r="L3649" s="31" t="s">
        <v>1251</v>
      </c>
      <c r="M3649" s="32" t="str">
        <f>IF(_xlfn.XLOOKUP(C3649,'Raw Data_OS_22'!$C$5:$C$4516,'Raw Data_OS_22'!$G$5:$G$4516,"New_Claim/ Reopening")= "New_Claim/ Reopening","New_Claim/ Reopening","Old_Claim")</f>
        <v>Old_Claim</v>
      </c>
      <c r="N3649" s="18" t="str">
        <f>IF(M3649=$N$2,IF(J3649=$N$1,"E1","D"),_xlfn.XLOOKUP(C3649,'Raw Data_OS_22'!$C$5:$C$4516,'Raw Data_OS_22'!$O$5:$O$4516))</f>
        <v>A</v>
      </c>
    </row>
    <row r="3650" spans="3:14" x14ac:dyDescent="0.35">
      <c r="C3650" s="26" t="s">
        <v>2326</v>
      </c>
      <c r="D3650" s="14">
        <v>44248</v>
      </c>
      <c r="E3650" s="14">
        <v>44270</v>
      </c>
      <c r="F3650" s="27" t="s">
        <v>3910</v>
      </c>
      <c r="G3650" s="28">
        <v>942150</v>
      </c>
      <c r="H3650" s="29">
        <v>121195.8824</v>
      </c>
      <c r="I3650" s="29">
        <v>1</v>
      </c>
      <c r="J3650" s="30">
        <v>2021</v>
      </c>
      <c r="K3650" s="30">
        <v>2021</v>
      </c>
      <c r="L3650" s="31" t="s">
        <v>21</v>
      </c>
      <c r="M3650" s="32" t="str">
        <f>IF(_xlfn.XLOOKUP(C3650,'Raw Data_OS_22'!$C$5:$C$4516,'Raw Data_OS_22'!$G$5:$G$4516,"New_Claim/ Reopening")= "New_Claim/ Reopening","New_Claim/ Reopening","Old_Claim")</f>
        <v>Old_Claim</v>
      </c>
      <c r="N3650" s="18" t="str">
        <f>IF(M3650=$N$2,IF(J3650=$N$1,"E1","D"),_xlfn.XLOOKUP(C3650,'Raw Data_OS_22'!$C$5:$C$4516,'Raw Data_OS_22'!$O$5:$O$4516))</f>
        <v>B1</v>
      </c>
    </row>
    <row r="3651" spans="3:14" x14ac:dyDescent="0.35">
      <c r="C3651" s="26" t="s">
        <v>1293</v>
      </c>
      <c r="D3651" s="14">
        <v>44185</v>
      </c>
      <c r="E3651" s="14">
        <v>44202</v>
      </c>
      <c r="F3651" s="27" t="s">
        <v>3910</v>
      </c>
      <c r="G3651" s="28">
        <v>1369110</v>
      </c>
      <c r="H3651" s="29">
        <v>533750</v>
      </c>
      <c r="I3651" s="29">
        <v>1</v>
      </c>
      <c r="J3651" s="30">
        <v>2020</v>
      </c>
      <c r="K3651" s="30">
        <v>2021</v>
      </c>
      <c r="L3651" s="31" t="s">
        <v>11</v>
      </c>
      <c r="M3651" s="32" t="str">
        <f>IF(_xlfn.XLOOKUP(C3651,'Raw Data_OS_22'!$C$5:$C$4516,'Raw Data_OS_22'!$G$5:$G$4516,"New_Claim/ Reopening")= "New_Claim/ Reopening","New_Claim/ Reopening","Old_Claim")</f>
        <v>Old_Claim</v>
      </c>
      <c r="N3651" s="18" t="str">
        <f>IF(M3651=$N$2,IF(J3651=$N$1,"E1","D"),_xlfn.XLOOKUP(C3651,'Raw Data_OS_22'!$C$5:$C$4516,'Raw Data_OS_22'!$O$5:$O$4516))</f>
        <v>B2</v>
      </c>
    </row>
    <row r="3652" spans="3:14" x14ac:dyDescent="0.35">
      <c r="C3652" s="26" t="s">
        <v>46</v>
      </c>
      <c r="D3652" s="14">
        <v>42399</v>
      </c>
      <c r="E3652" s="14">
        <v>42403</v>
      </c>
      <c r="F3652" s="27" t="s">
        <v>3908</v>
      </c>
      <c r="G3652" s="28">
        <v>681050</v>
      </c>
      <c r="H3652" s="29">
        <v>-159175</v>
      </c>
      <c r="I3652" s="29">
        <v>1</v>
      </c>
      <c r="J3652" s="30">
        <v>2016</v>
      </c>
      <c r="K3652" s="30">
        <v>2016</v>
      </c>
      <c r="L3652" s="31" t="s">
        <v>47</v>
      </c>
      <c r="M3652" s="32" t="str">
        <f>IF(_xlfn.XLOOKUP(C3652,'Raw Data_OS_22'!$C$5:$C$4516,'Raw Data_OS_22'!$G$5:$G$4516,"New_Claim/ Reopening")= "New_Claim/ Reopening","New_Claim/ Reopening","Old_Claim")</f>
        <v>Old_Claim</v>
      </c>
      <c r="N3652" s="18" t="str">
        <f>IF(M3652=$N$2,IF(J3652=$N$1,"E1","D"),_xlfn.XLOOKUP(C3652,'Raw Data_OS_22'!$C$5:$C$4516,'Raw Data_OS_22'!$O$5:$O$4516))</f>
        <v>B1</v>
      </c>
    </row>
    <row r="3653" spans="3:14" x14ac:dyDescent="0.35">
      <c r="C3653" s="26" t="s">
        <v>771</v>
      </c>
      <c r="D3653" s="14">
        <v>44009</v>
      </c>
      <c r="E3653" s="14">
        <v>44009</v>
      </c>
      <c r="F3653" s="27" t="s">
        <v>3908</v>
      </c>
      <c r="G3653" s="28">
        <v>858150</v>
      </c>
      <c r="H3653" s="29">
        <v>1000</v>
      </c>
      <c r="I3653" s="29">
        <v>1</v>
      </c>
      <c r="J3653" s="30">
        <v>2020</v>
      </c>
      <c r="K3653" s="30">
        <v>2020</v>
      </c>
      <c r="L3653" s="31" t="s">
        <v>33</v>
      </c>
      <c r="M3653" s="32" t="str">
        <f>IF(_xlfn.XLOOKUP(C3653,'Raw Data_OS_22'!$C$5:$C$4516,'Raw Data_OS_22'!$G$5:$G$4516,"New_Claim/ Reopening")= "New_Claim/ Reopening","New_Claim/ Reopening","Old_Claim")</f>
        <v>Old_Claim</v>
      </c>
      <c r="N3653" s="18" t="str">
        <f>IF(M3653=$N$2,IF(J3653=$N$1,"E1","D"),_xlfn.XLOOKUP(C3653,'Raw Data_OS_22'!$C$5:$C$4516,'Raw Data_OS_22'!$O$5:$O$4516))</f>
        <v>B1</v>
      </c>
    </row>
    <row r="3654" spans="3:14" x14ac:dyDescent="0.35">
      <c r="C3654" s="26" t="s">
        <v>6549</v>
      </c>
      <c r="D3654" s="14">
        <v>44180</v>
      </c>
      <c r="E3654" s="14">
        <v>44701</v>
      </c>
      <c r="F3654" s="27" t="s">
        <v>3910</v>
      </c>
      <c r="G3654" s="28">
        <v>1411588</v>
      </c>
      <c r="H3654" s="29">
        <v>543611.76470000006</v>
      </c>
      <c r="I3654" s="29">
        <v>1</v>
      </c>
      <c r="J3654" s="30">
        <v>2020</v>
      </c>
      <c r="K3654" s="30">
        <v>2022</v>
      </c>
      <c r="L3654" s="31" t="s">
        <v>11</v>
      </c>
      <c r="M3654" s="32" t="str">
        <f>IF(_xlfn.XLOOKUP(C3654,'Raw Data_OS_22'!$C$5:$C$4516,'Raw Data_OS_22'!$G$5:$G$4516,"New_Claim/ Reopening")= "New_Claim/ Reopening","New_Claim/ Reopening","Old_Claim")</f>
        <v>Old_Claim</v>
      </c>
      <c r="N3654" s="18" t="str">
        <f>IF(M3654=$N$2,IF(J3654=$N$1,"E1","D"),_xlfn.XLOOKUP(C3654,'Raw Data_OS_22'!$C$5:$C$4516,'Raw Data_OS_22'!$O$5:$O$4516))</f>
        <v>B2</v>
      </c>
    </row>
    <row r="3655" spans="3:14" x14ac:dyDescent="0.35">
      <c r="C3655" s="26" t="s">
        <v>1715</v>
      </c>
      <c r="D3655" s="14">
        <v>42211</v>
      </c>
      <c r="E3655" s="14">
        <v>42226</v>
      </c>
      <c r="F3655" s="27" t="s">
        <v>3910</v>
      </c>
      <c r="G3655" s="28">
        <v>2567085</v>
      </c>
      <c r="H3655" s="29">
        <v>1695000</v>
      </c>
      <c r="I3655" s="29">
        <v>1</v>
      </c>
      <c r="J3655" s="30">
        <v>2015</v>
      </c>
      <c r="K3655" s="30">
        <v>2015</v>
      </c>
      <c r="L3655" s="31" t="s">
        <v>1713</v>
      </c>
      <c r="M3655" s="32" t="str">
        <f>IF(_xlfn.XLOOKUP(C3655,'Raw Data_OS_22'!$C$5:$C$4516,'Raw Data_OS_22'!$G$5:$G$4516,"New_Claim/ Reopening")= "New_Claim/ Reopening","New_Claim/ Reopening","Old_Claim")</f>
        <v>Old_Claim</v>
      </c>
      <c r="N3655" s="18" t="str">
        <f>IF(M3655=$N$2,IF(J3655=$N$1,"E1","D"),_xlfn.XLOOKUP(C3655,'Raw Data_OS_22'!$C$5:$C$4516,'Raw Data_OS_22'!$O$5:$O$4516))</f>
        <v>B2</v>
      </c>
    </row>
    <row r="3656" spans="3:14" x14ac:dyDescent="0.35">
      <c r="C3656" s="26" t="s">
        <v>2777</v>
      </c>
      <c r="D3656" s="14">
        <v>40187</v>
      </c>
      <c r="E3656" s="14">
        <v>40189</v>
      </c>
      <c r="F3656" s="27" t="s">
        <v>3908</v>
      </c>
      <c r="G3656" s="28">
        <v>400000</v>
      </c>
      <c r="H3656" s="29">
        <v>-495356.03720000002</v>
      </c>
      <c r="I3656" s="29">
        <v>1</v>
      </c>
      <c r="J3656" s="30">
        <v>2010</v>
      </c>
      <c r="K3656" s="30">
        <v>2010</v>
      </c>
      <c r="L3656" s="31" t="s">
        <v>1225</v>
      </c>
      <c r="M3656" s="32" t="str">
        <f>IF(_xlfn.XLOOKUP(C3656,'Raw Data_OS_22'!$C$5:$C$4516,'Raw Data_OS_22'!$G$5:$G$4516,"New_Claim/ Reopening")= "New_Claim/ Reopening","New_Claim/ Reopening","Old_Claim")</f>
        <v>Old_Claim</v>
      </c>
      <c r="N3656" s="18" t="str">
        <f>IF(M3656=$N$2,IF(J3656=$N$1,"E1","D"),_xlfn.XLOOKUP(C3656,'Raw Data_OS_22'!$C$5:$C$4516,'Raw Data_OS_22'!$O$5:$O$4516))</f>
        <v>B1</v>
      </c>
    </row>
    <row r="3657" spans="3:14" x14ac:dyDescent="0.35">
      <c r="C3657" s="26" t="s">
        <v>2620</v>
      </c>
      <c r="D3657" s="14">
        <v>44261</v>
      </c>
      <c r="E3657" s="14">
        <v>44281</v>
      </c>
      <c r="F3657" s="27" t="s">
        <v>3908</v>
      </c>
      <c r="G3657" s="28">
        <v>2955200</v>
      </c>
      <c r="H3657" s="29">
        <v>2055200</v>
      </c>
      <c r="I3657" s="29">
        <v>1</v>
      </c>
      <c r="J3657" s="30">
        <v>2021</v>
      </c>
      <c r="K3657" s="30">
        <v>2021</v>
      </c>
      <c r="L3657" s="31" t="s">
        <v>21</v>
      </c>
      <c r="M3657" s="32" t="str">
        <f>IF(_xlfn.XLOOKUP(C3657,'Raw Data_OS_22'!$C$5:$C$4516,'Raw Data_OS_22'!$G$5:$G$4516,"New_Claim/ Reopening")= "New_Claim/ Reopening","New_Claim/ Reopening","Old_Claim")</f>
        <v>Old_Claim</v>
      </c>
      <c r="N3657" s="18" t="str">
        <f>IF(M3657=$N$2,IF(J3657=$N$1,"E1","D"),_xlfn.XLOOKUP(C3657,'Raw Data_OS_22'!$C$5:$C$4516,'Raw Data_OS_22'!$O$5:$O$4516))</f>
        <v>B2</v>
      </c>
    </row>
    <row r="3658" spans="3:14" x14ac:dyDescent="0.35">
      <c r="C3658" s="26" t="s">
        <v>7532</v>
      </c>
      <c r="D3658" s="14">
        <v>44946</v>
      </c>
      <c r="E3658" s="14">
        <v>44946</v>
      </c>
      <c r="F3658" s="27" t="s">
        <v>3910</v>
      </c>
      <c r="G3658" s="28">
        <v>1000000</v>
      </c>
      <c r="H3658" s="29">
        <v>68181.8</v>
      </c>
      <c r="I3658" s="29">
        <v>1</v>
      </c>
      <c r="J3658" s="30">
        <v>2023</v>
      </c>
      <c r="K3658" s="30">
        <v>2023</v>
      </c>
      <c r="L3658" s="31" t="s">
        <v>7201</v>
      </c>
      <c r="M3658" s="32" t="str">
        <f>IF(_xlfn.XLOOKUP(C3658,'Raw Data_OS_22'!$C$5:$C$4516,'Raw Data_OS_22'!$G$5:$G$4516,"New_Claim/ Reopening")= "New_Claim/ Reopening","New_Claim/ Reopening","Old_Claim")</f>
        <v>New_Claim/ Reopening</v>
      </c>
      <c r="N3658" s="18" t="str">
        <f>IF(M3658=$N$2,IF(J3658=$N$1,"E1","D"),_xlfn.XLOOKUP(C3658,'Raw Data_OS_22'!$C$5:$C$4516,'Raw Data_OS_22'!$O$5:$O$4516))</f>
        <v>E1</v>
      </c>
    </row>
    <row r="3659" spans="3:14" x14ac:dyDescent="0.35">
      <c r="C3659" s="26" t="s">
        <v>305</v>
      </c>
      <c r="D3659" s="14">
        <v>44061</v>
      </c>
      <c r="E3659" s="14">
        <v>44061</v>
      </c>
      <c r="F3659" s="27" t="s">
        <v>3910</v>
      </c>
      <c r="G3659" s="28">
        <v>952506</v>
      </c>
      <c r="H3659" s="29">
        <v>0</v>
      </c>
      <c r="I3659" s="29">
        <v>1</v>
      </c>
      <c r="J3659" s="30">
        <v>2020</v>
      </c>
      <c r="K3659" s="30">
        <v>2020</v>
      </c>
      <c r="L3659" s="31" t="s">
        <v>35</v>
      </c>
      <c r="M3659" s="32" t="str">
        <f>IF(_xlfn.XLOOKUP(C3659,'Raw Data_OS_22'!$C$5:$C$4516,'Raw Data_OS_22'!$G$5:$G$4516,"New_Claim/ Reopening")= "New_Claim/ Reopening","New_Claim/ Reopening","Old_Claim")</f>
        <v>Old_Claim</v>
      </c>
      <c r="N3659" s="18" t="str">
        <f>IF(M3659=$N$2,IF(J3659=$N$1,"E1","D"),_xlfn.XLOOKUP(C3659,'Raw Data_OS_22'!$C$5:$C$4516,'Raw Data_OS_22'!$O$5:$O$4516))</f>
        <v>B1</v>
      </c>
    </row>
    <row r="3660" spans="3:14" x14ac:dyDescent="0.35">
      <c r="C3660" s="26" t="s">
        <v>6435</v>
      </c>
      <c r="D3660" s="14">
        <v>44417</v>
      </c>
      <c r="E3660" s="14">
        <v>44737</v>
      </c>
      <c r="F3660" s="27" t="s">
        <v>4248</v>
      </c>
      <c r="G3660" s="28">
        <v>1000000</v>
      </c>
      <c r="H3660" s="29">
        <v>40000</v>
      </c>
      <c r="I3660" s="29">
        <v>0</v>
      </c>
      <c r="J3660" s="30">
        <v>2021</v>
      </c>
      <c r="K3660" s="30">
        <v>2022</v>
      </c>
      <c r="L3660" s="31" t="s">
        <v>3073</v>
      </c>
      <c r="M3660" s="32" t="str">
        <f>IF(_xlfn.XLOOKUP(C3660,'Raw Data_OS_22'!$C$5:$C$4516,'Raw Data_OS_22'!$G$5:$G$4516,"New_Claim/ Reopening")= "New_Claim/ Reopening","New_Claim/ Reopening","Old_Claim")</f>
        <v>Old_Claim</v>
      </c>
      <c r="N3660" s="18" t="str">
        <f>IF(M3660=$N$2,IF(J3660=$N$1,"E1","D"),_xlfn.XLOOKUP(C3660,'Raw Data_OS_22'!$C$5:$C$4516,'Raw Data_OS_22'!$O$5:$O$4516))</f>
        <v>B1</v>
      </c>
    </row>
    <row r="3661" spans="3:14" x14ac:dyDescent="0.35">
      <c r="C3661" s="26" t="s">
        <v>1340</v>
      </c>
      <c r="D3661" s="14">
        <v>43960</v>
      </c>
      <c r="E3661" s="14">
        <v>43972</v>
      </c>
      <c r="F3661" s="27" t="s">
        <v>4248</v>
      </c>
      <c r="G3661" s="28">
        <v>984020</v>
      </c>
      <c r="H3661" s="29">
        <v>0</v>
      </c>
      <c r="I3661" s="29">
        <v>1</v>
      </c>
      <c r="J3661" s="30">
        <v>2020</v>
      </c>
      <c r="K3661" s="30">
        <v>2020</v>
      </c>
      <c r="L3661" s="31" t="s">
        <v>33</v>
      </c>
      <c r="M3661" s="32" t="str">
        <f>IF(_xlfn.XLOOKUP(C3661,'Raw Data_OS_22'!$C$5:$C$4516,'Raw Data_OS_22'!$G$5:$G$4516,"New_Claim/ Reopening")= "New_Claim/ Reopening","New_Claim/ Reopening","Old_Claim")</f>
        <v>Old_Claim</v>
      </c>
      <c r="N3661" s="18" t="str">
        <f>IF(M3661=$N$2,IF(J3661=$N$1,"E1","D"),_xlfn.XLOOKUP(C3661,'Raw Data_OS_22'!$C$5:$C$4516,'Raw Data_OS_22'!$O$5:$O$4516))</f>
        <v>B2</v>
      </c>
    </row>
    <row r="3662" spans="3:14" x14ac:dyDescent="0.35">
      <c r="C3662" s="26" t="s">
        <v>6310</v>
      </c>
      <c r="D3662" s="14">
        <v>44622</v>
      </c>
      <c r="E3662" s="14">
        <v>44624</v>
      </c>
      <c r="F3662" s="27" t="s">
        <v>658</v>
      </c>
      <c r="G3662" s="28">
        <v>3995000</v>
      </c>
      <c r="H3662" s="29">
        <v>3000000</v>
      </c>
      <c r="I3662" s="29">
        <v>1</v>
      </c>
      <c r="J3662" s="30">
        <v>2022</v>
      </c>
      <c r="K3662" s="30">
        <v>2022</v>
      </c>
      <c r="L3662" s="31" t="s">
        <v>6021</v>
      </c>
      <c r="M3662" s="32" t="str">
        <f>IF(_xlfn.XLOOKUP(C3662,'Raw Data_OS_22'!$C$5:$C$4516,'Raw Data_OS_22'!$G$5:$G$4516,"New_Claim/ Reopening")= "New_Claim/ Reopening","New_Claim/ Reopening","Old_Claim")</f>
        <v>Old_Claim</v>
      </c>
      <c r="N3662" s="18" t="str">
        <f>IF(M3662=$N$2,IF(J3662=$N$1,"E1","D"),_xlfn.XLOOKUP(C3662,'Raw Data_OS_22'!$C$5:$C$4516,'Raw Data_OS_22'!$O$5:$O$4516))</f>
        <v>B1</v>
      </c>
    </row>
    <row r="3663" spans="3:14" x14ac:dyDescent="0.35">
      <c r="C3663" s="26" t="s">
        <v>778</v>
      </c>
      <c r="D3663" s="14">
        <v>43968</v>
      </c>
      <c r="E3663" s="14">
        <v>43968</v>
      </c>
      <c r="F3663" s="27" t="s">
        <v>3908</v>
      </c>
      <c r="G3663" s="28">
        <v>2000000</v>
      </c>
      <c r="H3663" s="29">
        <v>1000000</v>
      </c>
      <c r="I3663" s="29">
        <v>1</v>
      </c>
      <c r="J3663" s="30">
        <v>2020</v>
      </c>
      <c r="K3663" s="30">
        <v>2020</v>
      </c>
      <c r="L3663" s="31" t="s">
        <v>33</v>
      </c>
      <c r="M3663" s="32" t="str">
        <f>IF(_xlfn.XLOOKUP(C3663,'Raw Data_OS_22'!$C$5:$C$4516,'Raw Data_OS_22'!$G$5:$G$4516,"New_Claim/ Reopening")= "New_Claim/ Reopening","New_Claim/ Reopening","Old_Claim")</f>
        <v>Old_Claim</v>
      </c>
      <c r="N3663" s="18" t="str">
        <f>IF(M3663=$N$2,IF(J3663=$N$1,"E1","D"),_xlfn.XLOOKUP(C3663,'Raw Data_OS_22'!$C$5:$C$4516,'Raw Data_OS_22'!$O$5:$O$4516))</f>
        <v>B1</v>
      </c>
    </row>
    <row r="3664" spans="3:14" x14ac:dyDescent="0.35">
      <c r="C3664" s="26" t="s">
        <v>2227</v>
      </c>
      <c r="D3664" s="14">
        <v>43892</v>
      </c>
      <c r="E3664" s="14">
        <v>44257</v>
      </c>
      <c r="F3664" s="27" t="s">
        <v>3908</v>
      </c>
      <c r="G3664" s="28">
        <v>2134936.4117999999</v>
      </c>
      <c r="H3664" s="29">
        <v>1134936.4117999999</v>
      </c>
      <c r="I3664" s="29">
        <v>1</v>
      </c>
      <c r="J3664" s="30">
        <v>2020</v>
      </c>
      <c r="K3664" s="30">
        <v>2021</v>
      </c>
      <c r="L3664" s="31" t="s">
        <v>28</v>
      </c>
      <c r="M3664" s="32" t="str">
        <f>IF(_xlfn.XLOOKUP(C3664,'Raw Data_OS_22'!$C$5:$C$4516,'Raw Data_OS_22'!$G$5:$G$4516,"New_Claim/ Reopening")= "New_Claim/ Reopening","New_Claim/ Reopening","Old_Claim")</f>
        <v>Old_Claim</v>
      </c>
      <c r="N3664" s="18" t="str">
        <f>IF(M3664=$N$2,IF(J3664=$N$1,"E1","D"),_xlfn.XLOOKUP(C3664,'Raw Data_OS_22'!$C$5:$C$4516,'Raw Data_OS_22'!$O$5:$O$4516))</f>
        <v>A</v>
      </c>
    </row>
    <row r="3665" spans="3:14" x14ac:dyDescent="0.35">
      <c r="C3665" s="26" t="s">
        <v>3057</v>
      </c>
      <c r="D3665" s="14">
        <v>44324</v>
      </c>
      <c r="E3665" s="14">
        <v>44354</v>
      </c>
      <c r="F3665" s="27" t="s">
        <v>3910</v>
      </c>
      <c r="G3665" s="28">
        <v>9980</v>
      </c>
      <c r="H3665" s="29">
        <v>-990020</v>
      </c>
      <c r="I3665" s="29">
        <v>1</v>
      </c>
      <c r="J3665" s="30">
        <v>2021</v>
      </c>
      <c r="K3665" s="30">
        <v>2021</v>
      </c>
      <c r="L3665" s="31" t="s">
        <v>2250</v>
      </c>
      <c r="M3665" s="32" t="str">
        <f>IF(_xlfn.XLOOKUP(C3665,'Raw Data_OS_22'!$C$5:$C$4516,'Raw Data_OS_22'!$G$5:$G$4516,"New_Claim/ Reopening")= "New_Claim/ Reopening","New_Claim/ Reopening","Old_Claim")</f>
        <v>Old_Claim</v>
      </c>
      <c r="N3665" s="18" t="str">
        <f>IF(M3665=$N$2,IF(J3665=$N$1,"E1","D"),_xlfn.XLOOKUP(C3665,'Raw Data_OS_22'!$C$5:$C$4516,'Raw Data_OS_22'!$O$5:$O$4516))</f>
        <v>B2</v>
      </c>
    </row>
    <row r="3666" spans="3:14" x14ac:dyDescent="0.35">
      <c r="C3666" s="26" t="s">
        <v>7533</v>
      </c>
      <c r="D3666" s="14">
        <v>44135</v>
      </c>
      <c r="E3666" s="14">
        <v>44986</v>
      </c>
      <c r="F3666" s="27" t="s">
        <v>3908</v>
      </c>
      <c r="G3666" s="28">
        <v>1000000</v>
      </c>
      <c r="H3666" s="29">
        <v>0</v>
      </c>
      <c r="I3666" s="29">
        <v>1</v>
      </c>
      <c r="J3666" s="30">
        <v>2020</v>
      </c>
      <c r="K3666" s="30">
        <v>2023</v>
      </c>
      <c r="L3666" s="31" t="s">
        <v>11</v>
      </c>
      <c r="M3666" s="32" t="str">
        <f>IF(_xlfn.XLOOKUP(C3666,'Raw Data_OS_22'!$C$5:$C$4516,'Raw Data_OS_22'!$G$5:$G$4516,"New_Claim/ Reopening")= "New_Claim/ Reopening","New_Claim/ Reopening","Old_Claim")</f>
        <v>New_Claim/ Reopening</v>
      </c>
      <c r="N3666" s="18" t="str">
        <f>IF(M3666=$N$2,IF(J3666=$N$1,"E1","D"),_xlfn.XLOOKUP(C3666,'Raw Data_OS_22'!$C$5:$C$4516,'Raw Data_OS_22'!$O$5:$O$4516))</f>
        <v>D</v>
      </c>
    </row>
    <row r="3667" spans="3:14" x14ac:dyDescent="0.35">
      <c r="C3667" s="26" t="s">
        <v>7534</v>
      </c>
      <c r="D3667" s="14">
        <v>45078</v>
      </c>
      <c r="E3667" s="14">
        <v>45086</v>
      </c>
      <c r="F3667" s="27" t="s">
        <v>3910</v>
      </c>
      <c r="G3667" s="28">
        <v>1000000</v>
      </c>
      <c r="H3667" s="29">
        <v>0</v>
      </c>
      <c r="I3667" s="29">
        <v>1</v>
      </c>
      <c r="J3667" s="30">
        <v>2023</v>
      </c>
      <c r="K3667" s="30">
        <v>2023</v>
      </c>
      <c r="L3667" s="31" t="s">
        <v>7246</v>
      </c>
      <c r="M3667" s="32" t="str">
        <f>IF(_xlfn.XLOOKUP(C3667,'Raw Data_OS_22'!$C$5:$C$4516,'Raw Data_OS_22'!$G$5:$G$4516,"New_Claim/ Reopening")= "New_Claim/ Reopening","New_Claim/ Reopening","Old_Claim")</f>
        <v>New_Claim/ Reopening</v>
      </c>
      <c r="N3667" s="18" t="str">
        <f>IF(M3667=$N$2,IF(J3667=$N$1,"E1","D"),_xlfn.XLOOKUP(C3667,'Raw Data_OS_22'!$C$5:$C$4516,'Raw Data_OS_22'!$O$5:$O$4516))</f>
        <v>E1</v>
      </c>
    </row>
    <row r="3668" spans="3:14" x14ac:dyDescent="0.35">
      <c r="C3668" s="26" t="s">
        <v>146</v>
      </c>
      <c r="D3668" s="14">
        <v>43953</v>
      </c>
      <c r="E3668" s="14">
        <v>43980</v>
      </c>
      <c r="F3668" s="27" t="s">
        <v>3908</v>
      </c>
      <c r="G3668" s="28">
        <v>1200000</v>
      </c>
      <c r="H3668" s="29">
        <v>175370</v>
      </c>
      <c r="I3668" s="29">
        <v>1</v>
      </c>
      <c r="J3668" s="30">
        <v>2020</v>
      </c>
      <c r="K3668" s="30">
        <v>2020</v>
      </c>
      <c r="L3668" s="31" t="s">
        <v>33</v>
      </c>
      <c r="M3668" s="32" t="str">
        <f>IF(_xlfn.XLOOKUP(C3668,'Raw Data_OS_22'!$C$5:$C$4516,'Raw Data_OS_22'!$G$5:$G$4516,"New_Claim/ Reopening")= "New_Claim/ Reopening","New_Claim/ Reopening","Old_Claim")</f>
        <v>Old_Claim</v>
      </c>
      <c r="N3668" s="18" t="str">
        <f>IF(M3668=$N$2,IF(J3668=$N$1,"E1","D"),_xlfn.XLOOKUP(C3668,'Raw Data_OS_22'!$C$5:$C$4516,'Raw Data_OS_22'!$O$5:$O$4516))</f>
        <v>B1</v>
      </c>
    </row>
    <row r="3669" spans="3:14" x14ac:dyDescent="0.35">
      <c r="C3669" s="26" t="s">
        <v>6585</v>
      </c>
      <c r="D3669" s="14">
        <v>44588</v>
      </c>
      <c r="E3669" s="14">
        <v>44671</v>
      </c>
      <c r="F3669" s="27" t="s">
        <v>3908</v>
      </c>
      <c r="G3669" s="28">
        <v>1941150</v>
      </c>
      <c r="H3669" s="29">
        <v>875091.17599999998</v>
      </c>
      <c r="I3669" s="29">
        <v>1</v>
      </c>
      <c r="J3669" s="30">
        <v>2022</v>
      </c>
      <c r="K3669" s="30">
        <v>2022</v>
      </c>
      <c r="L3669" s="31" t="s">
        <v>6021</v>
      </c>
      <c r="M3669" s="32" t="str">
        <f>IF(_xlfn.XLOOKUP(C3669,'Raw Data_OS_22'!$C$5:$C$4516,'Raw Data_OS_22'!$G$5:$G$4516,"New_Claim/ Reopening")= "New_Claim/ Reopening","New_Claim/ Reopening","Old_Claim")</f>
        <v>Old_Claim</v>
      </c>
      <c r="N3669" s="18" t="str">
        <f>IF(M3669=$N$2,IF(J3669=$N$1,"E1","D"),_xlfn.XLOOKUP(C3669,'Raw Data_OS_22'!$C$5:$C$4516,'Raw Data_OS_22'!$O$5:$O$4516))</f>
        <v>B1</v>
      </c>
    </row>
    <row r="3670" spans="3:14" x14ac:dyDescent="0.35">
      <c r="C3670" s="26" t="s">
        <v>278</v>
      </c>
      <c r="D3670" s="14">
        <v>44044</v>
      </c>
      <c r="E3670" s="14">
        <v>44044</v>
      </c>
      <c r="F3670" s="27" t="s">
        <v>3908</v>
      </c>
      <c r="G3670" s="28">
        <v>2121200</v>
      </c>
      <c r="H3670" s="29">
        <v>938141.17649999994</v>
      </c>
      <c r="I3670" s="29">
        <v>1</v>
      </c>
      <c r="J3670" s="30">
        <v>2020</v>
      </c>
      <c r="K3670" s="30">
        <v>2020</v>
      </c>
      <c r="L3670" s="31" t="s">
        <v>35</v>
      </c>
      <c r="M3670" s="32" t="str">
        <f>IF(_xlfn.XLOOKUP(C3670,'Raw Data_OS_22'!$C$5:$C$4516,'Raw Data_OS_22'!$G$5:$G$4516,"New_Claim/ Reopening")= "New_Claim/ Reopening","New_Claim/ Reopening","Old_Claim")</f>
        <v>Old_Claim</v>
      </c>
      <c r="N3670" s="18" t="str">
        <f>IF(M3670=$N$2,IF(J3670=$N$1,"E1","D"),_xlfn.XLOOKUP(C3670,'Raw Data_OS_22'!$C$5:$C$4516,'Raw Data_OS_22'!$O$5:$O$4516))</f>
        <v>B1</v>
      </c>
    </row>
    <row r="3671" spans="3:14" x14ac:dyDescent="0.35">
      <c r="C3671" s="26" t="s">
        <v>372</v>
      </c>
      <c r="D3671" s="14">
        <v>44112</v>
      </c>
      <c r="E3671" s="14">
        <v>44112</v>
      </c>
      <c r="F3671" s="27" t="s">
        <v>3908</v>
      </c>
      <c r="G3671" s="28">
        <v>3098020</v>
      </c>
      <c r="H3671" s="29">
        <v>1898020</v>
      </c>
      <c r="I3671" s="29">
        <v>1</v>
      </c>
      <c r="J3671" s="30">
        <v>2020</v>
      </c>
      <c r="K3671" s="30">
        <v>2020</v>
      </c>
      <c r="L3671" s="31" t="s">
        <v>11</v>
      </c>
      <c r="M3671" s="32" t="str">
        <f>IF(_xlfn.XLOOKUP(C3671,'Raw Data_OS_22'!$C$5:$C$4516,'Raw Data_OS_22'!$G$5:$G$4516,"New_Claim/ Reopening")= "New_Claim/ Reopening","New_Claim/ Reopening","Old_Claim")</f>
        <v>Old_Claim</v>
      </c>
      <c r="N3671" s="18" t="str">
        <f>IF(M3671=$N$2,IF(J3671=$N$1,"E1","D"),_xlfn.XLOOKUP(C3671,'Raw Data_OS_22'!$C$5:$C$4516,'Raw Data_OS_22'!$O$5:$O$4516))</f>
        <v>B2</v>
      </c>
    </row>
    <row r="3672" spans="3:14" x14ac:dyDescent="0.35">
      <c r="C3672" s="26" t="s">
        <v>1357</v>
      </c>
      <c r="D3672" s="14">
        <v>44219</v>
      </c>
      <c r="E3672" s="14">
        <v>44239</v>
      </c>
      <c r="F3672" s="27" t="s">
        <v>3910</v>
      </c>
      <c r="G3672" s="28">
        <v>2985269.6471000002</v>
      </c>
      <c r="H3672" s="29">
        <v>1785269.6470999999</v>
      </c>
      <c r="I3672" s="29">
        <v>1</v>
      </c>
      <c r="J3672" s="30">
        <v>2021</v>
      </c>
      <c r="K3672" s="30">
        <v>2021</v>
      </c>
      <c r="L3672" s="31" t="s">
        <v>21</v>
      </c>
      <c r="M3672" s="32" t="str">
        <f>IF(_xlfn.XLOOKUP(C3672,'Raw Data_OS_22'!$C$5:$C$4516,'Raw Data_OS_22'!$G$5:$G$4516,"New_Claim/ Reopening")= "New_Claim/ Reopening","New_Claim/ Reopening","Old_Claim")</f>
        <v>Old_Claim</v>
      </c>
      <c r="N3672" s="18" t="str">
        <f>IF(M3672=$N$2,IF(J3672=$N$1,"E1","D"),_xlfn.XLOOKUP(C3672,'Raw Data_OS_22'!$C$5:$C$4516,'Raw Data_OS_22'!$O$5:$O$4516))</f>
        <v>A</v>
      </c>
    </row>
    <row r="3673" spans="3:14" x14ac:dyDescent="0.35">
      <c r="C3673" s="26" t="s">
        <v>204</v>
      </c>
      <c r="D3673" s="14">
        <v>44144</v>
      </c>
      <c r="E3673" s="14">
        <v>44144</v>
      </c>
      <c r="F3673" s="27" t="s">
        <v>3910</v>
      </c>
      <c r="G3673" s="28">
        <v>1691450</v>
      </c>
      <c r="H3673" s="29">
        <v>489508.82400000002</v>
      </c>
      <c r="I3673" s="29">
        <v>1</v>
      </c>
      <c r="J3673" s="30">
        <v>2020</v>
      </c>
      <c r="K3673" s="30">
        <v>2020</v>
      </c>
      <c r="L3673" s="31" t="s">
        <v>11</v>
      </c>
      <c r="M3673" s="32" t="str">
        <f>IF(_xlfn.XLOOKUP(C3673,'Raw Data_OS_22'!$C$5:$C$4516,'Raw Data_OS_22'!$G$5:$G$4516,"New_Claim/ Reopening")= "New_Claim/ Reopening","New_Claim/ Reopening","Old_Claim")</f>
        <v>Old_Claim</v>
      </c>
      <c r="N3673" s="18" t="str">
        <f>IF(M3673=$N$2,IF(J3673=$N$1,"E1","D"),_xlfn.XLOOKUP(C3673,'Raw Data_OS_22'!$C$5:$C$4516,'Raw Data_OS_22'!$O$5:$O$4516))</f>
        <v>B2</v>
      </c>
    </row>
    <row r="3674" spans="3:14" x14ac:dyDescent="0.35">
      <c r="C3674" s="26" t="s">
        <v>6433</v>
      </c>
      <c r="D3674" s="14">
        <v>44274</v>
      </c>
      <c r="E3674" s="14">
        <v>44613</v>
      </c>
      <c r="F3674" s="27" t="s">
        <v>4248</v>
      </c>
      <c r="G3674" s="28">
        <v>1259187</v>
      </c>
      <c r="H3674" s="29">
        <v>50367.48</v>
      </c>
      <c r="I3674" s="29">
        <v>1</v>
      </c>
      <c r="J3674" s="30">
        <v>2021</v>
      </c>
      <c r="K3674" s="30">
        <v>2022</v>
      </c>
      <c r="L3674" s="31" t="s">
        <v>21</v>
      </c>
      <c r="M3674" s="32" t="str">
        <f>IF(_xlfn.XLOOKUP(C3674,'Raw Data_OS_22'!$C$5:$C$4516,'Raw Data_OS_22'!$G$5:$G$4516,"New_Claim/ Reopening")= "New_Claim/ Reopening","New_Claim/ Reopening","Old_Claim")</f>
        <v>Old_Claim</v>
      </c>
      <c r="N3674" s="18" t="str">
        <f>IF(M3674=$N$2,IF(J3674=$N$1,"E1","D"),_xlfn.XLOOKUP(C3674,'Raw Data_OS_22'!$C$5:$C$4516,'Raw Data_OS_22'!$O$5:$O$4516))</f>
        <v>A</v>
      </c>
    </row>
    <row r="3675" spans="3:14" x14ac:dyDescent="0.35">
      <c r="C3675" s="26" t="s">
        <v>7535</v>
      </c>
      <c r="D3675" s="14">
        <v>45000</v>
      </c>
      <c r="E3675" s="14">
        <v>45008</v>
      </c>
      <c r="F3675" s="27" t="s">
        <v>3910</v>
      </c>
      <c r="G3675" s="28">
        <v>1401697</v>
      </c>
      <c r="H3675" s="29">
        <v>191697</v>
      </c>
      <c r="I3675" s="29">
        <v>1</v>
      </c>
      <c r="J3675" s="30">
        <v>2023</v>
      </c>
      <c r="K3675" s="30">
        <v>2023</v>
      </c>
      <c r="L3675" s="31" t="s">
        <v>7201</v>
      </c>
      <c r="M3675" s="32" t="str">
        <f>IF(_xlfn.XLOOKUP(C3675,'Raw Data_OS_22'!$C$5:$C$4516,'Raw Data_OS_22'!$G$5:$G$4516,"New_Claim/ Reopening")= "New_Claim/ Reopening","New_Claim/ Reopening","Old_Claim")</f>
        <v>New_Claim/ Reopening</v>
      </c>
      <c r="N3675" s="18" t="str">
        <f>IF(M3675=$N$2,IF(J3675=$N$1,"E1","D"),_xlfn.XLOOKUP(C3675,'Raw Data_OS_22'!$C$5:$C$4516,'Raw Data_OS_22'!$O$5:$O$4516))</f>
        <v>E1</v>
      </c>
    </row>
    <row r="3676" spans="3:14" x14ac:dyDescent="0.35">
      <c r="C3676" s="26" t="s">
        <v>2593</v>
      </c>
      <c r="D3676" s="14">
        <v>39262</v>
      </c>
      <c r="E3676" s="14">
        <v>39274</v>
      </c>
      <c r="F3676" s="27" t="s">
        <v>3908</v>
      </c>
      <c r="G3676" s="28">
        <v>-1.1641532182692999E-10</v>
      </c>
      <c r="H3676" s="29">
        <v>-1228885.8929000001</v>
      </c>
      <c r="I3676" s="29">
        <v>1</v>
      </c>
      <c r="J3676" s="30">
        <v>2007</v>
      </c>
      <c r="K3676" s="30">
        <v>2007</v>
      </c>
      <c r="L3676" s="31" t="s">
        <v>2164</v>
      </c>
      <c r="M3676" s="32" t="str">
        <f>IF(_xlfn.XLOOKUP(C3676,'Raw Data_OS_22'!$C$5:$C$4516,'Raw Data_OS_22'!$G$5:$G$4516,"New_Claim/ Reopening")= "New_Claim/ Reopening","New_Claim/ Reopening","Old_Claim")</f>
        <v>Old_Claim</v>
      </c>
      <c r="N3676" s="18" t="str">
        <f>IF(M3676=$N$2,IF(J3676=$N$1,"E1","D"),_xlfn.XLOOKUP(C3676,'Raw Data_OS_22'!$C$5:$C$4516,'Raw Data_OS_22'!$O$5:$O$4516))</f>
        <v>B1</v>
      </c>
    </row>
    <row r="3677" spans="3:14" x14ac:dyDescent="0.35">
      <c r="C3677" s="26" t="s">
        <v>1606</v>
      </c>
      <c r="D3677" s="14">
        <v>41013</v>
      </c>
      <c r="E3677" s="14">
        <v>41038</v>
      </c>
      <c r="F3677" s="27" t="s">
        <v>3908</v>
      </c>
      <c r="G3677" s="28">
        <v>1467191</v>
      </c>
      <c r="H3677" s="29">
        <v>235048.14290000001</v>
      </c>
      <c r="I3677" s="29">
        <v>1</v>
      </c>
      <c r="J3677" s="30">
        <v>2012</v>
      </c>
      <c r="K3677" s="30">
        <v>2012</v>
      </c>
      <c r="L3677" s="31" t="s">
        <v>1604</v>
      </c>
      <c r="M3677" s="32" t="str">
        <f>IF(_xlfn.XLOOKUP(C3677,'Raw Data_OS_22'!$C$5:$C$4516,'Raw Data_OS_22'!$G$5:$G$4516,"New_Claim/ Reopening")= "New_Claim/ Reopening","New_Claim/ Reopening","Old_Claim")</f>
        <v>Old_Claim</v>
      </c>
      <c r="N3677" s="18" t="str">
        <f>IF(M3677=$N$2,IF(J3677=$N$1,"E1","D"),_xlfn.XLOOKUP(C3677,'Raw Data_OS_22'!$C$5:$C$4516,'Raw Data_OS_22'!$O$5:$O$4516))</f>
        <v>B1</v>
      </c>
    </row>
    <row r="3678" spans="3:14" x14ac:dyDescent="0.35">
      <c r="C3678" s="26" t="s">
        <v>483</v>
      </c>
      <c r="D3678" s="14">
        <v>44163</v>
      </c>
      <c r="E3678" s="14">
        <v>44163</v>
      </c>
      <c r="F3678" s="27" t="s">
        <v>3910</v>
      </c>
      <c r="G3678" s="28">
        <v>2476169.4117999999</v>
      </c>
      <c r="H3678" s="29">
        <v>1226169.4117999999</v>
      </c>
      <c r="I3678" s="29">
        <v>1</v>
      </c>
      <c r="J3678" s="30">
        <v>2020</v>
      </c>
      <c r="K3678" s="30">
        <v>2020</v>
      </c>
      <c r="L3678" s="31" t="s">
        <v>11</v>
      </c>
      <c r="M3678" s="32" t="str">
        <f>IF(_xlfn.XLOOKUP(C3678,'Raw Data_OS_22'!$C$5:$C$4516,'Raw Data_OS_22'!$G$5:$G$4516,"New_Claim/ Reopening")= "New_Claim/ Reopening","New_Claim/ Reopening","Old_Claim")</f>
        <v>Old_Claim</v>
      </c>
      <c r="N3678" s="18" t="str">
        <f>IF(M3678=$N$2,IF(J3678=$N$1,"E1","D"),_xlfn.XLOOKUP(C3678,'Raw Data_OS_22'!$C$5:$C$4516,'Raw Data_OS_22'!$O$5:$O$4516))</f>
        <v>A</v>
      </c>
    </row>
    <row r="3679" spans="3:14" x14ac:dyDescent="0.35">
      <c r="C3679" s="26" t="s">
        <v>1609</v>
      </c>
      <c r="D3679" s="14">
        <v>41080</v>
      </c>
      <c r="E3679" s="14">
        <v>41080</v>
      </c>
      <c r="F3679" s="27" t="s">
        <v>3910</v>
      </c>
      <c r="G3679" s="28">
        <v>3000000</v>
      </c>
      <c r="H3679" s="29">
        <v>1750000</v>
      </c>
      <c r="I3679" s="29">
        <v>1</v>
      </c>
      <c r="J3679" s="30">
        <v>2012</v>
      </c>
      <c r="K3679" s="30">
        <v>2012</v>
      </c>
      <c r="L3679" s="31" t="s">
        <v>1604</v>
      </c>
      <c r="M3679" s="32" t="str">
        <f>IF(_xlfn.XLOOKUP(C3679,'Raw Data_OS_22'!$C$5:$C$4516,'Raw Data_OS_22'!$G$5:$G$4516,"New_Claim/ Reopening")= "New_Claim/ Reopening","New_Claim/ Reopening","Old_Claim")</f>
        <v>Old_Claim</v>
      </c>
      <c r="N3679" s="18" t="str">
        <f>IF(M3679=$N$2,IF(J3679=$N$1,"E1","D"),_xlfn.XLOOKUP(C3679,'Raw Data_OS_22'!$C$5:$C$4516,'Raw Data_OS_22'!$O$5:$O$4516))</f>
        <v>B1</v>
      </c>
    </row>
    <row r="3680" spans="3:14" x14ac:dyDescent="0.35">
      <c r="C3680" s="26" t="s">
        <v>1844</v>
      </c>
      <c r="D3680" s="14">
        <v>41966</v>
      </c>
      <c r="E3680" s="14">
        <v>43073</v>
      </c>
      <c r="F3680" s="27" t="s">
        <v>658</v>
      </c>
      <c r="G3680" s="28">
        <v>3000000</v>
      </c>
      <c r="H3680" s="29">
        <v>1750000</v>
      </c>
      <c r="I3680" s="29">
        <v>1</v>
      </c>
      <c r="J3680" s="30">
        <v>2014</v>
      </c>
      <c r="K3680" s="30">
        <v>2017</v>
      </c>
      <c r="L3680" s="31" t="s">
        <v>1679</v>
      </c>
      <c r="M3680" s="32" t="str">
        <f>IF(_xlfn.XLOOKUP(C3680,'Raw Data_OS_22'!$C$5:$C$4516,'Raw Data_OS_22'!$G$5:$G$4516,"New_Claim/ Reopening")= "New_Claim/ Reopening","New_Claim/ Reopening","Old_Claim")</f>
        <v>Old_Claim</v>
      </c>
      <c r="N3680" s="18" t="str">
        <f>IF(M3680=$N$2,IF(J3680=$N$1,"E1","D"),_xlfn.XLOOKUP(C3680,'Raw Data_OS_22'!$C$5:$C$4516,'Raw Data_OS_22'!$O$5:$O$4516))</f>
        <v>B1</v>
      </c>
    </row>
    <row r="3681" spans="3:14" x14ac:dyDescent="0.35">
      <c r="C3681" s="26" t="s">
        <v>6790</v>
      </c>
      <c r="D3681" s="14">
        <v>44650</v>
      </c>
      <c r="E3681" s="14">
        <v>44743</v>
      </c>
      <c r="F3681" s="27" t="s">
        <v>658</v>
      </c>
      <c r="G3681" s="28">
        <v>1350000</v>
      </c>
      <c r="H3681" s="29">
        <v>100000</v>
      </c>
      <c r="I3681" s="29">
        <v>1</v>
      </c>
      <c r="J3681" s="30">
        <v>2022</v>
      </c>
      <c r="K3681" s="30">
        <v>2022</v>
      </c>
      <c r="L3681" s="31" t="s">
        <v>6021</v>
      </c>
      <c r="M3681" s="32" t="str">
        <f>IF(_xlfn.XLOOKUP(C3681,'Raw Data_OS_22'!$C$5:$C$4516,'Raw Data_OS_22'!$G$5:$G$4516,"New_Claim/ Reopening")= "New_Claim/ Reopening","New_Claim/ Reopening","Old_Claim")</f>
        <v>Old_Claim</v>
      </c>
      <c r="N3681" s="18" t="str">
        <f>IF(M3681=$N$2,IF(J3681=$N$1,"E1","D"),_xlfn.XLOOKUP(C3681,'Raw Data_OS_22'!$C$5:$C$4516,'Raw Data_OS_22'!$O$5:$O$4516))</f>
        <v>B1</v>
      </c>
    </row>
    <row r="3682" spans="3:14" x14ac:dyDescent="0.35">
      <c r="C3682" s="26" t="s">
        <v>6791</v>
      </c>
      <c r="D3682" s="14">
        <v>44659</v>
      </c>
      <c r="E3682" s="14">
        <v>44763</v>
      </c>
      <c r="F3682" s="27" t="s">
        <v>658</v>
      </c>
      <c r="G3682" s="28">
        <v>1350000</v>
      </c>
      <c r="H3682" s="29">
        <v>100000</v>
      </c>
      <c r="I3682" s="29">
        <v>1</v>
      </c>
      <c r="J3682" s="30">
        <v>2022</v>
      </c>
      <c r="K3682" s="30">
        <v>2022</v>
      </c>
      <c r="L3682" s="31" t="s">
        <v>6406</v>
      </c>
      <c r="M3682" s="32" t="str">
        <f>IF(_xlfn.XLOOKUP(C3682,'Raw Data_OS_22'!$C$5:$C$4516,'Raw Data_OS_22'!$G$5:$G$4516,"New_Claim/ Reopening")= "New_Claim/ Reopening","New_Claim/ Reopening","Old_Claim")</f>
        <v>Old_Claim</v>
      </c>
      <c r="N3682" s="18" t="str">
        <f>IF(M3682=$N$2,IF(J3682=$N$1,"E1","D"),_xlfn.XLOOKUP(C3682,'Raw Data_OS_22'!$C$5:$C$4516,'Raw Data_OS_22'!$O$5:$O$4516))</f>
        <v>B1</v>
      </c>
    </row>
    <row r="3683" spans="3:14" x14ac:dyDescent="0.35">
      <c r="C3683" s="26" t="s">
        <v>939</v>
      </c>
      <c r="D3683" s="14">
        <v>43658</v>
      </c>
      <c r="E3683" s="14">
        <v>43658</v>
      </c>
      <c r="F3683" s="27" t="s">
        <v>3910</v>
      </c>
      <c r="G3683" s="28">
        <v>1818588.2350000001</v>
      </c>
      <c r="H3683" s="29">
        <v>565588.23499999999</v>
      </c>
      <c r="I3683" s="29">
        <v>1</v>
      </c>
      <c r="J3683" s="30">
        <v>2019</v>
      </c>
      <c r="K3683" s="30">
        <v>2019</v>
      </c>
      <c r="L3683" s="31" t="s">
        <v>140</v>
      </c>
      <c r="M3683" s="32" t="str">
        <f>IF(_xlfn.XLOOKUP(C3683,'Raw Data_OS_22'!$C$5:$C$4516,'Raw Data_OS_22'!$G$5:$G$4516,"New_Claim/ Reopening")= "New_Claim/ Reopening","New_Claim/ Reopening","Old_Claim")</f>
        <v>Old_Claim</v>
      </c>
      <c r="N3683" s="18" t="str">
        <f>IF(M3683=$N$2,IF(J3683=$N$1,"E1","D"),_xlfn.XLOOKUP(C3683,'Raw Data_OS_22'!$C$5:$C$4516,'Raw Data_OS_22'!$O$5:$O$4516))</f>
        <v>B2</v>
      </c>
    </row>
    <row r="3684" spans="3:14" x14ac:dyDescent="0.35">
      <c r="C3684" s="26" t="s">
        <v>266</v>
      </c>
      <c r="D3684" s="14">
        <v>44027</v>
      </c>
      <c r="E3684" s="14">
        <v>44027</v>
      </c>
      <c r="F3684" s="27" t="s">
        <v>3908</v>
      </c>
      <c r="G3684" s="28">
        <v>3000000</v>
      </c>
      <c r="H3684" s="29">
        <v>1733000</v>
      </c>
      <c r="I3684" s="29">
        <v>1</v>
      </c>
      <c r="J3684" s="30">
        <v>2020</v>
      </c>
      <c r="K3684" s="30">
        <v>2020</v>
      </c>
      <c r="L3684" s="31" t="s">
        <v>35</v>
      </c>
      <c r="M3684" s="32" t="str">
        <f>IF(_xlfn.XLOOKUP(C3684,'Raw Data_OS_22'!$C$5:$C$4516,'Raw Data_OS_22'!$G$5:$G$4516,"New_Claim/ Reopening")= "New_Claim/ Reopening","New_Claim/ Reopening","Old_Claim")</f>
        <v>Old_Claim</v>
      </c>
      <c r="N3684" s="18" t="str">
        <f>IF(M3684=$N$2,IF(J3684=$N$1,"E1","D"),_xlfn.XLOOKUP(C3684,'Raw Data_OS_22'!$C$5:$C$4516,'Raw Data_OS_22'!$O$5:$O$4516))</f>
        <v>A</v>
      </c>
    </row>
    <row r="3685" spans="3:14" x14ac:dyDescent="0.35">
      <c r="C3685" s="26" t="s">
        <v>2751</v>
      </c>
      <c r="D3685" s="14">
        <v>39784</v>
      </c>
      <c r="E3685" s="14">
        <v>39799</v>
      </c>
      <c r="F3685" s="27" t="s">
        <v>3910</v>
      </c>
      <c r="G3685" s="28">
        <v>1066416.0401000001</v>
      </c>
      <c r="H3685" s="29">
        <v>-206093.95989999999</v>
      </c>
      <c r="I3685" s="29">
        <v>1</v>
      </c>
      <c r="J3685" s="30">
        <v>2008</v>
      </c>
      <c r="K3685" s="30">
        <v>2008</v>
      </c>
      <c r="L3685" s="31" t="s">
        <v>2747</v>
      </c>
      <c r="M3685" s="32" t="str">
        <f>IF(_xlfn.XLOOKUP(C3685,'Raw Data_OS_22'!$C$5:$C$4516,'Raw Data_OS_22'!$G$5:$G$4516,"New_Claim/ Reopening")= "New_Claim/ Reopening","New_Claim/ Reopening","Old_Claim")</f>
        <v>Old_Claim</v>
      </c>
      <c r="N3685" s="18" t="str">
        <f>IF(M3685=$N$2,IF(J3685=$N$1,"E1","D"),_xlfn.XLOOKUP(C3685,'Raw Data_OS_22'!$C$5:$C$4516,'Raw Data_OS_22'!$O$5:$O$4516))</f>
        <v>A</v>
      </c>
    </row>
    <row r="3686" spans="3:14" x14ac:dyDescent="0.35">
      <c r="C3686" s="26" t="s">
        <v>885</v>
      </c>
      <c r="D3686" s="14">
        <v>43848</v>
      </c>
      <c r="E3686" s="14">
        <v>43848</v>
      </c>
      <c r="F3686" s="27" t="s">
        <v>3910</v>
      </c>
      <c r="G3686" s="28">
        <v>1547558</v>
      </c>
      <c r="H3686" s="29">
        <v>250488.41070000001</v>
      </c>
      <c r="I3686" s="29">
        <v>1</v>
      </c>
      <c r="J3686" s="30">
        <v>2020</v>
      </c>
      <c r="K3686" s="30">
        <v>2020</v>
      </c>
      <c r="L3686" s="31" t="s">
        <v>28</v>
      </c>
      <c r="M3686" s="32" t="str">
        <f>IF(_xlfn.XLOOKUP(C3686,'Raw Data_OS_22'!$C$5:$C$4516,'Raw Data_OS_22'!$G$5:$G$4516,"New_Claim/ Reopening")= "New_Claim/ Reopening","New_Claim/ Reopening","Old_Claim")</f>
        <v>Old_Claim</v>
      </c>
      <c r="N3686" s="18" t="str">
        <f>IF(M3686=$N$2,IF(J3686=$N$1,"E1","D"),_xlfn.XLOOKUP(C3686,'Raw Data_OS_22'!$C$5:$C$4516,'Raw Data_OS_22'!$O$5:$O$4516))</f>
        <v>B1</v>
      </c>
    </row>
    <row r="3687" spans="3:14" x14ac:dyDescent="0.35">
      <c r="C3687" s="26" t="s">
        <v>2218</v>
      </c>
      <c r="D3687" s="14">
        <v>44162</v>
      </c>
      <c r="E3687" s="14">
        <v>44256</v>
      </c>
      <c r="F3687" s="27" t="s">
        <v>3910</v>
      </c>
      <c r="G3687" s="28">
        <v>2555294.1176</v>
      </c>
      <c r="H3687" s="29">
        <v>1255294.1176</v>
      </c>
      <c r="I3687" s="29">
        <v>1</v>
      </c>
      <c r="J3687" s="30">
        <v>2020</v>
      </c>
      <c r="K3687" s="30">
        <v>2021</v>
      </c>
      <c r="L3687" s="31" t="s">
        <v>11</v>
      </c>
      <c r="M3687" s="32" t="str">
        <f>IF(_xlfn.XLOOKUP(C3687,'Raw Data_OS_22'!$C$5:$C$4516,'Raw Data_OS_22'!$G$5:$G$4516,"New_Claim/ Reopening")= "New_Claim/ Reopening","New_Claim/ Reopening","Old_Claim")</f>
        <v>Old_Claim</v>
      </c>
      <c r="N3687" s="18" t="str">
        <f>IF(M3687=$N$2,IF(J3687=$N$1,"E1","D"),_xlfn.XLOOKUP(C3687,'Raw Data_OS_22'!$C$5:$C$4516,'Raw Data_OS_22'!$O$5:$O$4516))</f>
        <v>A</v>
      </c>
    </row>
    <row r="3688" spans="3:14" x14ac:dyDescent="0.35">
      <c r="C3688" s="26" t="s">
        <v>6912</v>
      </c>
      <c r="D3688" s="14">
        <v>44878</v>
      </c>
      <c r="E3688" s="14">
        <v>44881</v>
      </c>
      <c r="F3688" s="27" t="s">
        <v>3910</v>
      </c>
      <c r="G3688" s="28">
        <v>2011000</v>
      </c>
      <c r="H3688" s="29">
        <v>668214.65449999995</v>
      </c>
      <c r="I3688" s="29">
        <v>1</v>
      </c>
      <c r="J3688" s="30">
        <v>2022</v>
      </c>
      <c r="K3688" s="30">
        <v>2022</v>
      </c>
      <c r="L3688" s="31" t="s">
        <v>6825</v>
      </c>
      <c r="M3688" s="32" t="str">
        <f>IF(_xlfn.XLOOKUP(C3688,'Raw Data_OS_22'!$C$5:$C$4516,'Raw Data_OS_22'!$G$5:$G$4516,"New_Claim/ Reopening")= "New_Claim/ Reopening","New_Claim/ Reopening","Old_Claim")</f>
        <v>Old_Claim</v>
      </c>
      <c r="N3688" s="18" t="str">
        <f>IF(M3688=$N$2,IF(J3688=$N$1,"E1","D"),_xlfn.XLOOKUP(C3688,'Raw Data_OS_22'!$C$5:$C$4516,'Raw Data_OS_22'!$O$5:$O$4516))</f>
        <v>B2</v>
      </c>
    </row>
    <row r="3689" spans="3:14" x14ac:dyDescent="0.35">
      <c r="C3689" s="26" t="s">
        <v>6510</v>
      </c>
      <c r="D3689" s="14">
        <v>44585</v>
      </c>
      <c r="E3689" s="14">
        <v>44697</v>
      </c>
      <c r="F3689" s="27" t="s">
        <v>3908</v>
      </c>
      <c r="G3689" s="28">
        <v>1806326.4709999999</v>
      </c>
      <c r="H3689" s="29">
        <v>456326.47100000002</v>
      </c>
      <c r="I3689" s="29">
        <v>1</v>
      </c>
      <c r="J3689" s="30">
        <v>2022</v>
      </c>
      <c r="K3689" s="30">
        <v>2022</v>
      </c>
      <c r="L3689" s="31" t="s">
        <v>6021</v>
      </c>
      <c r="M3689" s="32" t="str">
        <f>IF(_xlfn.XLOOKUP(C3689,'Raw Data_OS_22'!$C$5:$C$4516,'Raw Data_OS_22'!$G$5:$G$4516,"New_Claim/ Reopening")= "New_Claim/ Reopening","New_Claim/ Reopening","Old_Claim")</f>
        <v>Old_Claim</v>
      </c>
      <c r="N3689" s="18" t="str">
        <f>IF(M3689=$N$2,IF(J3689=$N$1,"E1","D"),_xlfn.XLOOKUP(C3689,'Raw Data_OS_22'!$C$5:$C$4516,'Raw Data_OS_22'!$O$5:$O$4516))</f>
        <v>A</v>
      </c>
    </row>
    <row r="3690" spans="3:14" x14ac:dyDescent="0.35">
      <c r="C3690" s="26" t="s">
        <v>7536</v>
      </c>
      <c r="D3690" s="14">
        <v>43833</v>
      </c>
      <c r="E3690" s="14">
        <v>45057</v>
      </c>
      <c r="F3690" s="27" t="s">
        <v>4248</v>
      </c>
      <c r="G3690" s="28">
        <v>1419593</v>
      </c>
      <c r="H3690" s="29">
        <v>52666.900300000001</v>
      </c>
      <c r="I3690" s="29">
        <v>1</v>
      </c>
      <c r="J3690" s="30">
        <v>2020</v>
      </c>
      <c r="K3690" s="30">
        <v>2023</v>
      </c>
      <c r="L3690" s="31" t="s">
        <v>28</v>
      </c>
      <c r="M3690" s="32" t="str">
        <f>IF(_xlfn.XLOOKUP(C3690,'Raw Data_OS_22'!$C$5:$C$4516,'Raw Data_OS_22'!$G$5:$G$4516,"New_Claim/ Reopening")= "New_Claim/ Reopening","New_Claim/ Reopening","Old_Claim")</f>
        <v>New_Claim/ Reopening</v>
      </c>
      <c r="N3690" s="18" t="str">
        <f>IF(M3690=$N$2,IF(J3690=$N$1,"E1","D"),_xlfn.XLOOKUP(C3690,'Raw Data_OS_22'!$C$5:$C$4516,'Raw Data_OS_22'!$O$5:$O$4516))</f>
        <v>D</v>
      </c>
    </row>
    <row r="3691" spans="3:14" x14ac:dyDescent="0.35">
      <c r="C3691" s="26" t="s">
        <v>1229</v>
      </c>
      <c r="D3691" s="14">
        <v>40760</v>
      </c>
      <c r="E3691" s="14">
        <v>40766</v>
      </c>
      <c r="F3691" s="27" t="s">
        <v>3908</v>
      </c>
      <c r="G3691" s="28">
        <v>1636149</v>
      </c>
      <c r="H3691" s="29">
        <v>256148.82352999999</v>
      </c>
      <c r="I3691" s="29">
        <v>1</v>
      </c>
      <c r="J3691" s="30">
        <v>2011</v>
      </c>
      <c r="K3691" s="30">
        <v>2011</v>
      </c>
      <c r="L3691" s="31" t="s">
        <v>1230</v>
      </c>
      <c r="M3691" s="32" t="str">
        <f>IF(_xlfn.XLOOKUP(C3691,'Raw Data_OS_22'!$C$5:$C$4516,'Raw Data_OS_22'!$G$5:$G$4516,"New_Claim/ Reopening")= "New_Claim/ Reopening","New_Claim/ Reopening","Old_Claim")</f>
        <v>Old_Claim</v>
      </c>
      <c r="N3691" s="18" t="str">
        <f>IF(M3691=$N$2,IF(J3691=$N$1,"E1","D"),_xlfn.XLOOKUP(C3691,'Raw Data_OS_22'!$C$5:$C$4516,'Raw Data_OS_22'!$O$5:$O$4516))</f>
        <v>B2</v>
      </c>
    </row>
    <row r="3692" spans="3:14" x14ac:dyDescent="0.35">
      <c r="C3692" s="26" t="s">
        <v>1247</v>
      </c>
      <c r="D3692" s="14">
        <v>42441</v>
      </c>
      <c r="E3692" s="14">
        <v>42780</v>
      </c>
      <c r="F3692" s="27" t="s">
        <v>3908</v>
      </c>
      <c r="G3692" s="28">
        <v>1529411.7649999999</v>
      </c>
      <c r="H3692" s="29">
        <v>143411.76500000001</v>
      </c>
      <c r="I3692" s="29">
        <v>1</v>
      </c>
      <c r="J3692" s="30">
        <v>2016</v>
      </c>
      <c r="K3692" s="30">
        <v>2017</v>
      </c>
      <c r="L3692" s="31" t="s">
        <v>47</v>
      </c>
      <c r="M3692" s="32" t="str">
        <f>IF(_xlfn.XLOOKUP(C3692,'Raw Data_OS_22'!$C$5:$C$4516,'Raw Data_OS_22'!$G$5:$G$4516,"New_Claim/ Reopening")= "New_Claim/ Reopening","New_Claim/ Reopening","Old_Claim")</f>
        <v>Old_Claim</v>
      </c>
      <c r="N3692" s="18" t="str">
        <f>IF(M3692=$N$2,IF(J3692=$N$1,"E1","D"),_xlfn.XLOOKUP(C3692,'Raw Data_OS_22'!$C$5:$C$4516,'Raw Data_OS_22'!$O$5:$O$4516))</f>
        <v>A</v>
      </c>
    </row>
    <row r="3693" spans="3:14" x14ac:dyDescent="0.35">
      <c r="C3693" s="26" t="s">
        <v>1690</v>
      </c>
      <c r="D3693" s="14">
        <v>42054</v>
      </c>
      <c r="E3693" s="14">
        <v>42059</v>
      </c>
      <c r="F3693" s="27" t="s">
        <v>3908</v>
      </c>
      <c r="G3693" s="28">
        <v>146825</v>
      </c>
      <c r="H3693" s="29">
        <v>-1251375</v>
      </c>
      <c r="I3693" s="29">
        <v>1</v>
      </c>
      <c r="J3693" s="30">
        <v>2015</v>
      </c>
      <c r="K3693" s="30">
        <v>2015</v>
      </c>
      <c r="L3693" s="31" t="s">
        <v>1686</v>
      </c>
      <c r="M3693" s="32" t="str">
        <f>IF(_xlfn.XLOOKUP(C3693,'Raw Data_OS_22'!$C$5:$C$4516,'Raw Data_OS_22'!$G$5:$G$4516,"New_Claim/ Reopening")= "New_Claim/ Reopening","New_Claim/ Reopening","Old_Claim")</f>
        <v>Old_Claim</v>
      </c>
      <c r="N3693" s="18" t="str">
        <f>IF(M3693=$N$2,IF(J3693=$N$1,"E1","D"),_xlfn.XLOOKUP(C3693,'Raw Data_OS_22'!$C$5:$C$4516,'Raw Data_OS_22'!$O$5:$O$4516))</f>
        <v>B1</v>
      </c>
    </row>
    <row r="3694" spans="3:14" x14ac:dyDescent="0.35">
      <c r="C3694" s="26" t="s">
        <v>352</v>
      </c>
      <c r="D3694" s="14">
        <v>44097</v>
      </c>
      <c r="E3694" s="14">
        <v>44097</v>
      </c>
      <c r="F3694" s="27" t="s">
        <v>3910</v>
      </c>
      <c r="G3694" s="28">
        <v>1603291</v>
      </c>
      <c r="H3694" s="29">
        <v>202716.29399999999</v>
      </c>
      <c r="I3694" s="29">
        <v>1</v>
      </c>
      <c r="J3694" s="30">
        <v>2020</v>
      </c>
      <c r="K3694" s="30">
        <v>2020</v>
      </c>
      <c r="L3694" s="31" t="s">
        <v>35</v>
      </c>
      <c r="M3694" s="32" t="str">
        <f>IF(_xlfn.XLOOKUP(C3694,'Raw Data_OS_22'!$C$5:$C$4516,'Raw Data_OS_22'!$G$5:$G$4516,"New_Claim/ Reopening")= "New_Claim/ Reopening","New_Claim/ Reopening","Old_Claim")</f>
        <v>Old_Claim</v>
      </c>
      <c r="N3694" s="18" t="str">
        <f>IF(M3694=$N$2,IF(J3694=$N$1,"E1","D"),_xlfn.XLOOKUP(C3694,'Raw Data_OS_22'!$C$5:$C$4516,'Raw Data_OS_22'!$O$5:$O$4516))</f>
        <v>B1</v>
      </c>
    </row>
    <row r="3695" spans="3:14" x14ac:dyDescent="0.35">
      <c r="C3695" s="26" t="s">
        <v>1732</v>
      </c>
      <c r="D3695" s="14">
        <v>42277</v>
      </c>
      <c r="E3695" s="14">
        <v>42289</v>
      </c>
      <c r="F3695" s="27" t="s">
        <v>3910</v>
      </c>
      <c r="G3695" s="28">
        <v>2200000</v>
      </c>
      <c r="H3695" s="29">
        <v>792600</v>
      </c>
      <c r="I3695" s="29">
        <v>1</v>
      </c>
      <c r="J3695" s="30">
        <v>2015</v>
      </c>
      <c r="K3695" s="30">
        <v>2015</v>
      </c>
      <c r="L3695" s="31" t="s">
        <v>1713</v>
      </c>
      <c r="M3695" s="32" t="str">
        <f>IF(_xlfn.XLOOKUP(C3695,'Raw Data_OS_22'!$C$5:$C$4516,'Raw Data_OS_22'!$G$5:$G$4516,"New_Claim/ Reopening")= "New_Claim/ Reopening","New_Claim/ Reopening","Old_Claim")</f>
        <v>Old_Claim</v>
      </c>
      <c r="N3695" s="18" t="str">
        <f>IF(M3695=$N$2,IF(J3695=$N$1,"E1","D"),_xlfn.XLOOKUP(C3695,'Raw Data_OS_22'!$C$5:$C$4516,'Raw Data_OS_22'!$O$5:$O$4516))</f>
        <v>B1</v>
      </c>
    </row>
    <row r="3696" spans="3:14" x14ac:dyDescent="0.35">
      <c r="C3696" s="26" t="s">
        <v>1559</v>
      </c>
      <c r="D3696" s="14">
        <v>40469</v>
      </c>
      <c r="E3696" s="14">
        <v>40477</v>
      </c>
      <c r="F3696" s="27" t="s">
        <v>3908</v>
      </c>
      <c r="G3696" s="28">
        <v>1618134</v>
      </c>
      <c r="H3696" s="29">
        <v>200000</v>
      </c>
      <c r="I3696" s="29">
        <v>1</v>
      </c>
      <c r="J3696" s="30">
        <v>2010</v>
      </c>
      <c r="K3696" s="30">
        <v>2010</v>
      </c>
      <c r="L3696" s="31" t="s">
        <v>1560</v>
      </c>
      <c r="M3696" s="32" t="str">
        <f>IF(_xlfn.XLOOKUP(C3696,'Raw Data_OS_22'!$C$5:$C$4516,'Raw Data_OS_22'!$G$5:$G$4516,"New_Claim/ Reopening")= "New_Claim/ Reopening","New_Claim/ Reopening","Old_Claim")</f>
        <v>Old_Claim</v>
      </c>
      <c r="N3696" s="18" t="str">
        <f>IF(M3696=$N$2,IF(J3696=$N$1,"E1","D"),_xlfn.XLOOKUP(C3696,'Raw Data_OS_22'!$C$5:$C$4516,'Raw Data_OS_22'!$O$5:$O$4516))</f>
        <v>B2</v>
      </c>
    </row>
    <row r="3697" spans="3:14" x14ac:dyDescent="0.35">
      <c r="C3697" s="26" t="s">
        <v>7537</v>
      </c>
      <c r="D3697" s="14">
        <v>45103</v>
      </c>
      <c r="E3697" s="14">
        <v>45104</v>
      </c>
      <c r="F3697" s="27" t="s">
        <v>4248</v>
      </c>
      <c r="G3697" s="28">
        <v>1500000</v>
      </c>
      <c r="H3697" s="29">
        <v>23151.105451784999</v>
      </c>
      <c r="I3697" s="29">
        <v>1</v>
      </c>
      <c r="J3697" s="30">
        <v>2023</v>
      </c>
      <c r="K3697" s="30">
        <v>2023</v>
      </c>
      <c r="L3697" s="31" t="s">
        <v>7246</v>
      </c>
      <c r="M3697" s="32" t="str">
        <f>IF(_xlfn.XLOOKUP(C3697,'Raw Data_OS_22'!$C$5:$C$4516,'Raw Data_OS_22'!$G$5:$G$4516,"New_Claim/ Reopening")= "New_Claim/ Reopening","New_Claim/ Reopening","Old_Claim")</f>
        <v>New_Claim/ Reopening</v>
      </c>
      <c r="N3697" s="18" t="str">
        <f>IF(M3697=$N$2,IF(J3697=$N$1,"E1","D"),_xlfn.XLOOKUP(C3697,'Raw Data_OS_22'!$C$5:$C$4516,'Raw Data_OS_22'!$O$5:$O$4516))</f>
        <v>E1</v>
      </c>
    </row>
    <row r="3698" spans="3:14" x14ac:dyDescent="0.35">
      <c r="C3698" s="26" t="s">
        <v>1244</v>
      </c>
      <c r="D3698" s="14">
        <v>42175</v>
      </c>
      <c r="E3698" s="14">
        <v>42178</v>
      </c>
      <c r="F3698" s="27" t="s">
        <v>3910</v>
      </c>
      <c r="G3698" s="28">
        <v>2500000</v>
      </c>
      <c r="H3698" s="29">
        <v>1010416</v>
      </c>
      <c r="I3698" s="29">
        <v>1</v>
      </c>
      <c r="J3698" s="30">
        <v>2015</v>
      </c>
      <c r="K3698" s="30">
        <v>2015</v>
      </c>
      <c r="L3698" s="31" t="s">
        <v>1241</v>
      </c>
      <c r="M3698" s="32" t="str">
        <f>IF(_xlfn.XLOOKUP(C3698,'Raw Data_OS_22'!$C$5:$C$4516,'Raw Data_OS_22'!$G$5:$G$4516,"New_Claim/ Reopening")= "New_Claim/ Reopening","New_Claim/ Reopening","Old_Claim")</f>
        <v>Old_Claim</v>
      </c>
      <c r="N3698" s="18" t="str">
        <f>IF(M3698=$N$2,IF(J3698=$N$1,"E1","D"),_xlfn.XLOOKUP(C3698,'Raw Data_OS_22'!$C$5:$C$4516,'Raw Data_OS_22'!$O$5:$O$4516))</f>
        <v>A</v>
      </c>
    </row>
    <row r="3699" spans="3:14" x14ac:dyDescent="0.35">
      <c r="C3699" s="26" t="s">
        <v>1175</v>
      </c>
      <c r="D3699" s="14">
        <v>44184</v>
      </c>
      <c r="E3699" s="14">
        <v>44211</v>
      </c>
      <c r="F3699" s="27" t="s">
        <v>3910</v>
      </c>
      <c r="G3699" s="28">
        <v>2629775</v>
      </c>
      <c r="H3699" s="29">
        <v>1139775</v>
      </c>
      <c r="I3699" s="29">
        <v>1</v>
      </c>
      <c r="J3699" s="30">
        <v>2020</v>
      </c>
      <c r="K3699" s="30">
        <v>2021</v>
      </c>
      <c r="L3699" s="31" t="s">
        <v>11</v>
      </c>
      <c r="M3699" s="32" t="str">
        <f>IF(_xlfn.XLOOKUP(C3699,'Raw Data_OS_22'!$C$5:$C$4516,'Raw Data_OS_22'!$G$5:$G$4516,"New_Claim/ Reopening")= "New_Claim/ Reopening","New_Claim/ Reopening","Old_Claim")</f>
        <v>Old_Claim</v>
      </c>
      <c r="N3699" s="18" t="str">
        <f>IF(M3699=$N$2,IF(J3699=$N$1,"E1","D"),_xlfn.XLOOKUP(C3699,'Raw Data_OS_22'!$C$5:$C$4516,'Raw Data_OS_22'!$O$5:$O$4516))</f>
        <v>B2</v>
      </c>
    </row>
    <row r="3700" spans="3:14" x14ac:dyDescent="0.35">
      <c r="C3700" s="26" t="s">
        <v>936</v>
      </c>
      <c r="D3700" s="14">
        <v>43822</v>
      </c>
      <c r="E3700" s="14">
        <v>43822</v>
      </c>
      <c r="F3700" s="27" t="s">
        <v>3910</v>
      </c>
      <c r="G3700" s="28">
        <v>2500000</v>
      </c>
      <c r="H3700" s="29">
        <v>1000000</v>
      </c>
      <c r="I3700" s="29">
        <v>1</v>
      </c>
      <c r="J3700" s="30">
        <v>2019</v>
      </c>
      <c r="K3700" s="30">
        <v>2019</v>
      </c>
      <c r="L3700" s="31" t="s">
        <v>25</v>
      </c>
      <c r="M3700" s="32" t="str">
        <f>IF(_xlfn.XLOOKUP(C3700,'Raw Data_OS_22'!$C$5:$C$4516,'Raw Data_OS_22'!$G$5:$G$4516,"New_Claim/ Reopening")= "New_Claim/ Reopening","New_Claim/ Reopening","Old_Claim")</f>
        <v>Old_Claim</v>
      </c>
      <c r="N3700" s="18" t="str">
        <f>IF(M3700=$N$2,IF(J3700=$N$1,"E1","D"),_xlfn.XLOOKUP(C3700,'Raw Data_OS_22'!$C$5:$C$4516,'Raw Data_OS_22'!$O$5:$O$4516))</f>
        <v>B1</v>
      </c>
    </row>
    <row r="3701" spans="3:14" x14ac:dyDescent="0.35">
      <c r="C3701" s="26" t="s">
        <v>6147</v>
      </c>
      <c r="D3701" s="14">
        <v>44399</v>
      </c>
      <c r="E3701" s="14">
        <v>44511</v>
      </c>
      <c r="F3701" s="27" t="s">
        <v>3910</v>
      </c>
      <c r="G3701" s="28">
        <v>2000000</v>
      </c>
      <c r="H3701" s="29">
        <v>500000</v>
      </c>
      <c r="I3701" s="29">
        <v>1</v>
      </c>
      <c r="J3701" s="30">
        <v>2021</v>
      </c>
      <c r="K3701" s="30">
        <v>2021</v>
      </c>
      <c r="L3701" s="31" t="s">
        <v>3073</v>
      </c>
      <c r="M3701" s="32" t="str">
        <f>IF(_xlfn.XLOOKUP(C3701,'Raw Data_OS_22'!$C$5:$C$4516,'Raw Data_OS_22'!$G$5:$G$4516,"New_Claim/ Reopening")= "New_Claim/ Reopening","New_Claim/ Reopening","Old_Claim")</f>
        <v>Old_Claim</v>
      </c>
      <c r="N3701" s="18" t="str">
        <f>IF(M3701=$N$2,IF(J3701=$N$1,"E1","D"),_xlfn.XLOOKUP(C3701,'Raw Data_OS_22'!$C$5:$C$4516,'Raw Data_OS_22'!$O$5:$O$4516))</f>
        <v>B1</v>
      </c>
    </row>
    <row r="3702" spans="3:14" x14ac:dyDescent="0.35">
      <c r="C3702" s="26" t="s">
        <v>6492</v>
      </c>
      <c r="D3702" s="14">
        <v>44451</v>
      </c>
      <c r="E3702" s="14">
        <v>44452</v>
      </c>
      <c r="F3702" s="27" t="s">
        <v>4244</v>
      </c>
      <c r="G3702" s="28">
        <v>1579047</v>
      </c>
      <c r="H3702" s="29">
        <v>45915.803987182</v>
      </c>
      <c r="I3702" s="29">
        <v>1</v>
      </c>
      <c r="J3702" s="30">
        <v>2021</v>
      </c>
      <c r="K3702" s="30">
        <v>2021</v>
      </c>
      <c r="L3702" s="31" t="s">
        <v>3073</v>
      </c>
      <c r="M3702" s="32" t="str">
        <f>IF(_xlfn.XLOOKUP(C3702,'Raw Data_OS_22'!$C$5:$C$4516,'Raw Data_OS_22'!$G$5:$G$4516,"New_Claim/ Reopening")= "New_Claim/ Reopening","New_Claim/ Reopening","Old_Claim")</f>
        <v>Old_Claim</v>
      </c>
      <c r="N3702" s="18" t="str">
        <f>IF(M3702=$N$2,IF(J3702=$N$1,"E1","D"),_xlfn.XLOOKUP(C3702,'Raw Data_OS_22'!$C$5:$C$4516,'Raw Data_OS_22'!$O$5:$O$4516))</f>
        <v>B1</v>
      </c>
    </row>
    <row r="3703" spans="3:14" x14ac:dyDescent="0.35">
      <c r="C3703" s="26" t="s">
        <v>590</v>
      </c>
      <c r="D3703" s="14">
        <v>43896</v>
      </c>
      <c r="E3703" s="14">
        <v>43896</v>
      </c>
      <c r="F3703" s="27" t="s">
        <v>3910</v>
      </c>
      <c r="G3703" s="28">
        <v>1805329</v>
      </c>
      <c r="H3703" s="29">
        <v>269615.1263</v>
      </c>
      <c r="I3703" s="29">
        <v>1</v>
      </c>
      <c r="J3703" s="30">
        <v>2020</v>
      </c>
      <c r="K3703" s="30">
        <v>2020</v>
      </c>
      <c r="L3703" s="31" t="s">
        <v>28</v>
      </c>
      <c r="M3703" s="32" t="str">
        <f>IF(_xlfn.XLOOKUP(C3703,'Raw Data_OS_22'!$C$5:$C$4516,'Raw Data_OS_22'!$G$5:$G$4516,"New_Claim/ Reopening")= "New_Claim/ Reopening","New_Claim/ Reopening","Old_Claim")</f>
        <v>Old_Claim</v>
      </c>
      <c r="N3703" s="18" t="str">
        <f>IF(M3703=$N$2,IF(J3703=$N$1,"E1","D"),_xlfn.XLOOKUP(C3703,'Raw Data_OS_22'!$C$5:$C$4516,'Raw Data_OS_22'!$O$5:$O$4516))</f>
        <v>B2</v>
      </c>
    </row>
    <row r="3704" spans="3:14" x14ac:dyDescent="0.35">
      <c r="C3704" s="26" t="s">
        <v>2717</v>
      </c>
      <c r="D3704" s="14">
        <v>39129</v>
      </c>
      <c r="E3704" s="14">
        <v>39132</v>
      </c>
      <c r="F3704" s="27" t="s">
        <v>4263</v>
      </c>
      <c r="G3704" s="28">
        <v>1599624.0601999999</v>
      </c>
      <c r="H3704" s="29">
        <v>0</v>
      </c>
      <c r="I3704" s="29">
        <v>1</v>
      </c>
      <c r="J3704" s="30">
        <v>2007</v>
      </c>
      <c r="K3704" s="30">
        <v>2007</v>
      </c>
      <c r="L3704" s="31" t="s">
        <v>38</v>
      </c>
      <c r="M3704" s="32" t="str">
        <f>IF(_xlfn.XLOOKUP(C3704,'Raw Data_OS_22'!$C$5:$C$4516,'Raw Data_OS_22'!$G$5:$G$4516,"New_Claim/ Reopening")= "New_Claim/ Reopening","New_Claim/ Reopening","Old_Claim")</f>
        <v>Old_Claim</v>
      </c>
      <c r="N3704" s="18" t="str">
        <f>IF(M3704=$N$2,IF(J3704=$N$1,"E1","D"),_xlfn.XLOOKUP(C3704,'Raw Data_OS_22'!$C$5:$C$4516,'Raw Data_OS_22'!$O$5:$O$4516))</f>
        <v>A</v>
      </c>
    </row>
    <row r="3705" spans="3:14" x14ac:dyDescent="0.35">
      <c r="C3705" s="26" t="s">
        <v>6674</v>
      </c>
      <c r="D3705" s="14">
        <v>44759</v>
      </c>
      <c r="E3705" s="14">
        <v>44760</v>
      </c>
      <c r="F3705" s="27" t="s">
        <v>3910</v>
      </c>
      <c r="G3705" s="28">
        <v>1825000</v>
      </c>
      <c r="H3705" s="29">
        <v>223200</v>
      </c>
      <c r="I3705" s="29">
        <v>1</v>
      </c>
      <c r="J3705" s="30">
        <v>2022</v>
      </c>
      <c r="K3705" s="30">
        <v>2022</v>
      </c>
      <c r="L3705" s="31" t="s">
        <v>6643</v>
      </c>
      <c r="M3705" s="32" t="str">
        <f>IF(_xlfn.XLOOKUP(C3705,'Raw Data_OS_22'!$C$5:$C$4516,'Raw Data_OS_22'!$G$5:$G$4516,"New_Claim/ Reopening")= "New_Claim/ Reopening","New_Claim/ Reopening","Old_Claim")</f>
        <v>Old_Claim</v>
      </c>
      <c r="N3705" s="18" t="str">
        <f>IF(M3705=$N$2,IF(J3705=$N$1,"E1","D"),_xlfn.XLOOKUP(C3705,'Raw Data_OS_22'!$C$5:$C$4516,'Raw Data_OS_22'!$O$5:$O$4516))</f>
        <v>B2</v>
      </c>
    </row>
    <row r="3706" spans="3:14" x14ac:dyDescent="0.35">
      <c r="C3706" s="26" t="s">
        <v>1297</v>
      </c>
      <c r="D3706" s="14">
        <v>44190</v>
      </c>
      <c r="E3706" s="14">
        <v>44209</v>
      </c>
      <c r="F3706" s="27" t="s">
        <v>3908</v>
      </c>
      <c r="G3706" s="28">
        <v>2460208</v>
      </c>
      <c r="H3706" s="29">
        <v>850000</v>
      </c>
      <c r="I3706" s="29">
        <v>1</v>
      </c>
      <c r="J3706" s="30">
        <v>2020</v>
      </c>
      <c r="K3706" s="30">
        <v>2021</v>
      </c>
      <c r="L3706" s="31" t="s">
        <v>11</v>
      </c>
      <c r="M3706" s="32" t="str">
        <f>IF(_xlfn.XLOOKUP(C3706,'Raw Data_OS_22'!$C$5:$C$4516,'Raw Data_OS_22'!$G$5:$G$4516,"New_Claim/ Reopening")= "New_Claim/ Reopening","New_Claim/ Reopening","Old_Claim")</f>
        <v>Old_Claim</v>
      </c>
      <c r="N3706" s="18" t="str">
        <f>IF(M3706=$N$2,IF(J3706=$N$1,"E1","D"),_xlfn.XLOOKUP(C3706,'Raw Data_OS_22'!$C$5:$C$4516,'Raw Data_OS_22'!$O$5:$O$4516))</f>
        <v>B1</v>
      </c>
    </row>
    <row r="3707" spans="3:14" x14ac:dyDescent="0.35">
      <c r="C3707" s="26" t="s">
        <v>6264</v>
      </c>
      <c r="D3707" s="14">
        <v>44606</v>
      </c>
      <c r="E3707" s="14">
        <v>44609</v>
      </c>
      <c r="F3707" s="27" t="s">
        <v>3908</v>
      </c>
      <c r="G3707" s="28">
        <v>2000000</v>
      </c>
      <c r="H3707" s="29">
        <v>374200.20640000002</v>
      </c>
      <c r="I3707" s="29">
        <v>1</v>
      </c>
      <c r="J3707" s="30">
        <v>2022</v>
      </c>
      <c r="K3707" s="30">
        <v>2022</v>
      </c>
      <c r="L3707" s="31" t="s">
        <v>6021</v>
      </c>
      <c r="M3707" s="32" t="str">
        <f>IF(_xlfn.XLOOKUP(C3707,'Raw Data_OS_22'!$C$5:$C$4516,'Raw Data_OS_22'!$G$5:$G$4516,"New_Claim/ Reopening")= "New_Claim/ Reopening","New_Claim/ Reopening","Old_Claim")</f>
        <v>Old_Claim</v>
      </c>
      <c r="N3707" s="18" t="str">
        <f>IF(M3707=$N$2,IF(J3707=$N$1,"E1","D"),_xlfn.XLOOKUP(C3707,'Raw Data_OS_22'!$C$5:$C$4516,'Raw Data_OS_22'!$O$5:$O$4516))</f>
        <v>B1</v>
      </c>
    </row>
    <row r="3708" spans="3:14" x14ac:dyDescent="0.35">
      <c r="C3708" s="26" t="s">
        <v>7538</v>
      </c>
      <c r="D3708" s="14">
        <v>44969</v>
      </c>
      <c r="E3708" s="14">
        <v>44973</v>
      </c>
      <c r="F3708" s="27" t="s">
        <v>3910</v>
      </c>
      <c r="G3708" s="28">
        <v>1645000</v>
      </c>
      <c r="H3708" s="29">
        <v>0</v>
      </c>
      <c r="I3708" s="29">
        <v>1</v>
      </c>
      <c r="J3708" s="30">
        <v>2023</v>
      </c>
      <c r="K3708" s="30">
        <v>2023</v>
      </c>
      <c r="L3708" s="31" t="s">
        <v>7201</v>
      </c>
      <c r="M3708" s="32" t="str">
        <f>IF(_xlfn.XLOOKUP(C3708,'Raw Data_OS_22'!$C$5:$C$4516,'Raw Data_OS_22'!$G$5:$G$4516,"New_Claim/ Reopening")= "New_Claim/ Reopening","New_Claim/ Reopening","Old_Claim")</f>
        <v>New_Claim/ Reopening</v>
      </c>
      <c r="N3708" s="18" t="str">
        <f>IF(M3708=$N$2,IF(J3708=$N$1,"E1","D"),_xlfn.XLOOKUP(C3708,'Raw Data_OS_22'!$C$5:$C$4516,'Raw Data_OS_22'!$O$5:$O$4516))</f>
        <v>E1</v>
      </c>
    </row>
    <row r="3709" spans="3:14" x14ac:dyDescent="0.35">
      <c r="C3709" s="26" t="s">
        <v>2734</v>
      </c>
      <c r="D3709" s="14">
        <v>39428</v>
      </c>
      <c r="E3709" s="14">
        <v>39429</v>
      </c>
      <c r="F3709" s="27" t="s">
        <v>3910</v>
      </c>
      <c r="G3709" s="28">
        <v>2500000</v>
      </c>
      <c r="H3709" s="29">
        <v>762830</v>
      </c>
      <c r="I3709" s="29">
        <v>1</v>
      </c>
      <c r="J3709" s="30">
        <v>2007</v>
      </c>
      <c r="K3709" s="30">
        <v>2007</v>
      </c>
      <c r="L3709" s="31" t="s">
        <v>2166</v>
      </c>
      <c r="M3709" s="32" t="str">
        <f>IF(_xlfn.XLOOKUP(C3709,'Raw Data_OS_22'!$C$5:$C$4516,'Raw Data_OS_22'!$G$5:$G$4516,"New_Claim/ Reopening")= "New_Claim/ Reopening","New_Claim/ Reopening","Old_Claim")</f>
        <v>Old_Claim</v>
      </c>
      <c r="N3709" s="18" t="str">
        <f>IF(M3709=$N$2,IF(J3709=$N$1,"E1","D"),_xlfn.XLOOKUP(C3709,'Raw Data_OS_22'!$C$5:$C$4516,'Raw Data_OS_22'!$O$5:$O$4516))</f>
        <v>B1</v>
      </c>
    </row>
    <row r="3710" spans="3:14" x14ac:dyDescent="0.35">
      <c r="C3710" s="26" t="s">
        <v>459</v>
      </c>
      <c r="D3710" s="14">
        <v>44086</v>
      </c>
      <c r="E3710" s="14">
        <v>44086</v>
      </c>
      <c r="F3710" s="27" t="s">
        <v>3908</v>
      </c>
      <c r="G3710" s="28">
        <v>3243200</v>
      </c>
      <c r="H3710" s="29">
        <v>1500000</v>
      </c>
      <c r="I3710" s="29">
        <v>1</v>
      </c>
      <c r="J3710" s="30">
        <v>2020</v>
      </c>
      <c r="K3710" s="30">
        <v>2020</v>
      </c>
      <c r="L3710" s="31" t="s">
        <v>35</v>
      </c>
      <c r="M3710" s="32" t="str">
        <f>IF(_xlfn.XLOOKUP(C3710,'Raw Data_OS_22'!$C$5:$C$4516,'Raw Data_OS_22'!$G$5:$G$4516,"New_Claim/ Reopening")= "New_Claim/ Reopening","New_Claim/ Reopening","Old_Claim")</f>
        <v>Old_Claim</v>
      </c>
      <c r="N3710" s="18" t="str">
        <f>IF(M3710=$N$2,IF(J3710=$N$1,"E1","D"),_xlfn.XLOOKUP(C3710,'Raw Data_OS_22'!$C$5:$C$4516,'Raw Data_OS_22'!$O$5:$O$4516))</f>
        <v>B1</v>
      </c>
    </row>
    <row r="3711" spans="3:14" x14ac:dyDescent="0.35">
      <c r="C3711" s="26" t="s">
        <v>6734</v>
      </c>
      <c r="D3711" s="14">
        <v>44777</v>
      </c>
      <c r="E3711" s="14">
        <v>44784</v>
      </c>
      <c r="F3711" s="27" t="s">
        <v>3910</v>
      </c>
      <c r="G3711" s="28">
        <v>2327121</v>
      </c>
      <c r="H3711" s="29">
        <v>582220.58799999999</v>
      </c>
      <c r="I3711" s="29">
        <v>1</v>
      </c>
      <c r="J3711" s="30">
        <v>2022</v>
      </c>
      <c r="K3711" s="30">
        <v>2022</v>
      </c>
      <c r="L3711" s="31" t="s">
        <v>6643</v>
      </c>
      <c r="M3711" s="32" t="str">
        <f>IF(_xlfn.XLOOKUP(C3711,'Raw Data_OS_22'!$C$5:$C$4516,'Raw Data_OS_22'!$G$5:$G$4516,"New_Claim/ Reopening")= "New_Claim/ Reopening","New_Claim/ Reopening","Old_Claim")</f>
        <v>Old_Claim</v>
      </c>
      <c r="N3711" s="18" t="str">
        <f>IF(M3711=$N$2,IF(J3711=$N$1,"E1","D"),_xlfn.XLOOKUP(C3711,'Raw Data_OS_22'!$C$5:$C$4516,'Raw Data_OS_22'!$O$5:$O$4516))</f>
        <v>B2</v>
      </c>
    </row>
    <row r="3712" spans="3:14" x14ac:dyDescent="0.35">
      <c r="C3712" s="26" t="s">
        <v>2134</v>
      </c>
      <c r="D3712" s="14">
        <v>43310</v>
      </c>
      <c r="E3712" s="14">
        <v>44237</v>
      </c>
      <c r="F3712" s="27" t="s">
        <v>3910</v>
      </c>
      <c r="G3712" s="28">
        <v>2037260.294</v>
      </c>
      <c r="H3712" s="29">
        <v>287260.29399999999</v>
      </c>
      <c r="I3712" s="29">
        <v>1</v>
      </c>
      <c r="J3712" s="30">
        <v>2018</v>
      </c>
      <c r="K3712" s="30">
        <v>2021</v>
      </c>
      <c r="L3712" s="31" t="s">
        <v>1257</v>
      </c>
      <c r="M3712" s="32" t="str">
        <f>IF(_xlfn.XLOOKUP(C3712,'Raw Data_OS_22'!$C$5:$C$4516,'Raw Data_OS_22'!$G$5:$G$4516,"New_Claim/ Reopening")= "New_Claim/ Reopening","New_Claim/ Reopening","Old_Claim")</f>
        <v>Old_Claim</v>
      </c>
      <c r="N3712" s="18" t="str">
        <f>IF(M3712=$N$2,IF(J3712=$N$1,"E1","D"),_xlfn.XLOOKUP(C3712,'Raw Data_OS_22'!$C$5:$C$4516,'Raw Data_OS_22'!$O$5:$O$4516))</f>
        <v>A</v>
      </c>
    </row>
    <row r="3713" spans="3:14" x14ac:dyDescent="0.35">
      <c r="C3713" s="26" t="s">
        <v>154</v>
      </c>
      <c r="D3713" s="14">
        <v>43739</v>
      </c>
      <c r="E3713" s="14">
        <v>43739</v>
      </c>
      <c r="F3713" s="27" t="s">
        <v>3910</v>
      </c>
      <c r="G3713" s="28">
        <v>2182765</v>
      </c>
      <c r="H3713" s="29">
        <v>432764.70600000001</v>
      </c>
      <c r="I3713" s="29">
        <v>1</v>
      </c>
      <c r="J3713" s="30">
        <v>2019</v>
      </c>
      <c r="K3713" s="30">
        <v>2019</v>
      </c>
      <c r="L3713" s="31" t="s">
        <v>25</v>
      </c>
      <c r="M3713" s="32" t="str">
        <f>IF(_xlfn.XLOOKUP(C3713,'Raw Data_OS_22'!$C$5:$C$4516,'Raw Data_OS_22'!$G$5:$G$4516,"New_Claim/ Reopening")= "New_Claim/ Reopening","New_Claim/ Reopening","Old_Claim")</f>
        <v>Old_Claim</v>
      </c>
      <c r="N3713" s="18" t="str">
        <f>IF(M3713=$N$2,IF(J3713=$N$1,"E1","D"),_xlfn.XLOOKUP(C3713,'Raw Data_OS_22'!$C$5:$C$4516,'Raw Data_OS_22'!$O$5:$O$4516))</f>
        <v>B1</v>
      </c>
    </row>
    <row r="3714" spans="3:14" x14ac:dyDescent="0.35">
      <c r="C3714" s="26" t="s">
        <v>6361</v>
      </c>
      <c r="D3714" s="14">
        <v>44644</v>
      </c>
      <c r="E3714" s="14">
        <v>44645</v>
      </c>
      <c r="F3714" s="27" t="s">
        <v>4248</v>
      </c>
      <c r="G3714" s="28">
        <v>2236200</v>
      </c>
      <c r="H3714" s="29">
        <v>468592.79918586998</v>
      </c>
      <c r="I3714" s="29">
        <v>1</v>
      </c>
      <c r="J3714" s="30">
        <v>2022</v>
      </c>
      <c r="K3714" s="30">
        <v>2022</v>
      </c>
      <c r="L3714" s="31" t="s">
        <v>6021</v>
      </c>
      <c r="M3714" s="32" t="str">
        <f>IF(_xlfn.XLOOKUP(C3714,'Raw Data_OS_22'!$C$5:$C$4516,'Raw Data_OS_22'!$G$5:$G$4516,"New_Claim/ Reopening")= "New_Claim/ Reopening","New_Claim/ Reopening","Old_Claim")</f>
        <v>Old_Claim</v>
      </c>
      <c r="N3714" s="18" t="str">
        <f>IF(M3714=$N$2,IF(J3714=$N$1,"E1","D"),_xlfn.XLOOKUP(C3714,'Raw Data_OS_22'!$C$5:$C$4516,'Raw Data_OS_22'!$O$5:$O$4516))</f>
        <v>B1</v>
      </c>
    </row>
    <row r="3715" spans="3:14" x14ac:dyDescent="0.35">
      <c r="C3715" s="26" t="s">
        <v>3625</v>
      </c>
      <c r="D3715" s="14">
        <v>44258</v>
      </c>
      <c r="E3715" s="14">
        <v>44494</v>
      </c>
      <c r="F3715" s="27" t="s">
        <v>3908</v>
      </c>
      <c r="G3715" s="28">
        <v>3500000</v>
      </c>
      <c r="H3715" s="29">
        <v>1717313.3219906001</v>
      </c>
      <c r="I3715" s="29">
        <v>1</v>
      </c>
      <c r="J3715" s="30">
        <v>2021</v>
      </c>
      <c r="K3715" s="30">
        <v>2021</v>
      </c>
      <c r="L3715" s="31" t="s">
        <v>21</v>
      </c>
      <c r="M3715" s="32" t="str">
        <f>IF(_xlfn.XLOOKUP(C3715,'Raw Data_OS_22'!$C$5:$C$4516,'Raw Data_OS_22'!$G$5:$G$4516,"New_Claim/ Reopening")= "New_Claim/ Reopening","New_Claim/ Reopening","Old_Claim")</f>
        <v>Old_Claim</v>
      </c>
      <c r="N3715" s="18" t="str">
        <f>IF(M3715=$N$2,IF(J3715=$N$1,"E1","D"),_xlfn.XLOOKUP(C3715,'Raw Data_OS_22'!$C$5:$C$4516,'Raw Data_OS_22'!$O$5:$O$4516))</f>
        <v>B1</v>
      </c>
    </row>
    <row r="3716" spans="3:14" x14ac:dyDescent="0.35">
      <c r="C3716" s="26" t="s">
        <v>677</v>
      </c>
      <c r="D3716" s="14">
        <v>43165</v>
      </c>
      <c r="E3716" s="14">
        <v>43165</v>
      </c>
      <c r="F3716" s="27" t="s">
        <v>4195</v>
      </c>
      <c r="G3716" s="28">
        <v>1386017</v>
      </c>
      <c r="H3716" s="29">
        <v>-399478.58399999997</v>
      </c>
      <c r="I3716" s="29">
        <v>1</v>
      </c>
      <c r="J3716" s="30">
        <v>2018</v>
      </c>
      <c r="K3716" s="30">
        <v>2018</v>
      </c>
      <c r="L3716" s="31" t="s">
        <v>674</v>
      </c>
      <c r="M3716" s="32" t="str">
        <f>IF(_xlfn.XLOOKUP(C3716,'Raw Data_OS_22'!$C$5:$C$4516,'Raw Data_OS_22'!$G$5:$G$4516,"New_Claim/ Reopening")= "New_Claim/ Reopening","New_Claim/ Reopening","Old_Claim")</f>
        <v>Old_Claim</v>
      </c>
      <c r="N3716" s="18" t="str">
        <f>IF(M3716=$N$2,IF(J3716=$N$1,"E1","D"),_xlfn.XLOOKUP(C3716,'Raw Data_OS_22'!$C$5:$C$4516,'Raw Data_OS_22'!$O$5:$O$4516))</f>
        <v>B1</v>
      </c>
    </row>
    <row r="3717" spans="3:14" x14ac:dyDescent="0.35">
      <c r="C3717" s="26" t="s">
        <v>1910</v>
      </c>
      <c r="D3717" s="14">
        <v>43351</v>
      </c>
      <c r="E3717" s="14">
        <v>43355</v>
      </c>
      <c r="F3717" s="27" t="s">
        <v>3910</v>
      </c>
      <c r="G3717" s="28">
        <v>3000000</v>
      </c>
      <c r="H3717" s="29">
        <v>1187730.7143000001</v>
      </c>
      <c r="I3717" s="29">
        <v>1</v>
      </c>
      <c r="J3717" s="30">
        <v>2018</v>
      </c>
      <c r="K3717" s="30">
        <v>2018</v>
      </c>
      <c r="L3717" s="31" t="s">
        <v>1257</v>
      </c>
      <c r="M3717" s="32" t="str">
        <f>IF(_xlfn.XLOOKUP(C3717,'Raw Data_OS_22'!$C$5:$C$4516,'Raw Data_OS_22'!$G$5:$G$4516,"New_Claim/ Reopening")= "New_Claim/ Reopening","New_Claim/ Reopening","Old_Claim")</f>
        <v>Old_Claim</v>
      </c>
      <c r="N3717" s="18" t="str">
        <f>IF(M3717=$N$2,IF(J3717=$N$1,"E1","D"),_xlfn.XLOOKUP(C3717,'Raw Data_OS_22'!$C$5:$C$4516,'Raw Data_OS_22'!$O$5:$O$4516))</f>
        <v>A</v>
      </c>
    </row>
    <row r="3718" spans="3:14" x14ac:dyDescent="0.35">
      <c r="C3718" s="26" t="s">
        <v>1942</v>
      </c>
      <c r="D3718" s="14">
        <v>43422</v>
      </c>
      <c r="E3718" s="14">
        <v>43473</v>
      </c>
      <c r="F3718" s="27" t="s">
        <v>3910</v>
      </c>
      <c r="G3718" s="28">
        <v>2800000</v>
      </c>
      <c r="H3718" s="29">
        <v>950000</v>
      </c>
      <c r="I3718" s="29">
        <v>1</v>
      </c>
      <c r="J3718" s="30">
        <v>2018</v>
      </c>
      <c r="K3718" s="30">
        <v>2019</v>
      </c>
      <c r="L3718" s="31" t="s">
        <v>684</v>
      </c>
      <c r="M3718" s="32" t="str">
        <f>IF(_xlfn.XLOOKUP(C3718,'Raw Data_OS_22'!$C$5:$C$4516,'Raw Data_OS_22'!$G$5:$G$4516,"New_Claim/ Reopening")= "New_Claim/ Reopening","New_Claim/ Reopening","Old_Claim")</f>
        <v>Old_Claim</v>
      </c>
      <c r="N3718" s="18" t="str">
        <f>IF(M3718=$N$2,IF(J3718=$N$1,"E1","D"),_xlfn.XLOOKUP(C3718,'Raw Data_OS_22'!$C$5:$C$4516,'Raw Data_OS_22'!$O$5:$O$4516))</f>
        <v>A</v>
      </c>
    </row>
    <row r="3719" spans="3:14" x14ac:dyDescent="0.35">
      <c r="C3719" s="26" t="s">
        <v>649</v>
      </c>
      <c r="D3719" s="14">
        <v>44179</v>
      </c>
      <c r="E3719" s="14">
        <v>44193</v>
      </c>
      <c r="F3719" s="27" t="s">
        <v>3908</v>
      </c>
      <c r="G3719" s="28">
        <v>3024837</v>
      </c>
      <c r="H3719" s="29">
        <v>1139566.9412</v>
      </c>
      <c r="I3719" s="29">
        <v>1</v>
      </c>
      <c r="J3719" s="30">
        <v>2020</v>
      </c>
      <c r="K3719" s="30">
        <v>2020</v>
      </c>
      <c r="L3719" s="31" t="s">
        <v>11</v>
      </c>
      <c r="M3719" s="32" t="str">
        <f>IF(_xlfn.XLOOKUP(C3719,'Raw Data_OS_22'!$C$5:$C$4516,'Raw Data_OS_22'!$G$5:$G$4516,"New_Claim/ Reopening")= "New_Claim/ Reopening","New_Claim/ Reopening","Old_Claim")</f>
        <v>Old_Claim</v>
      </c>
      <c r="N3719" s="18" t="str">
        <f>IF(M3719=$N$2,IF(J3719=$N$1,"E1","D"),_xlfn.XLOOKUP(C3719,'Raw Data_OS_22'!$C$5:$C$4516,'Raw Data_OS_22'!$O$5:$O$4516))</f>
        <v>B2</v>
      </c>
    </row>
    <row r="3720" spans="3:14" x14ac:dyDescent="0.35">
      <c r="C3720" s="26" t="s">
        <v>53</v>
      </c>
      <c r="D3720" s="14">
        <v>43928</v>
      </c>
      <c r="E3720" s="14">
        <v>43929</v>
      </c>
      <c r="F3720" s="27" t="s">
        <v>3908</v>
      </c>
      <c r="G3720" s="28">
        <v>2439186</v>
      </c>
      <c r="H3720" s="29">
        <v>543986</v>
      </c>
      <c r="I3720" s="29">
        <v>1</v>
      </c>
      <c r="J3720" s="30">
        <v>2020</v>
      </c>
      <c r="K3720" s="30">
        <v>2020</v>
      </c>
      <c r="L3720" s="31" t="s">
        <v>33</v>
      </c>
      <c r="M3720" s="32" t="str">
        <f>IF(_xlfn.XLOOKUP(C3720,'Raw Data_OS_22'!$C$5:$C$4516,'Raw Data_OS_22'!$G$5:$G$4516,"New_Claim/ Reopening")= "New_Claim/ Reopening","New_Claim/ Reopening","Old_Claim")</f>
        <v>Old_Claim</v>
      </c>
      <c r="N3720" s="18" t="str">
        <f>IF(M3720=$N$2,IF(J3720=$N$1,"E1","D"),_xlfn.XLOOKUP(C3720,'Raw Data_OS_22'!$C$5:$C$4516,'Raw Data_OS_22'!$O$5:$O$4516))</f>
        <v>B2</v>
      </c>
    </row>
    <row r="3721" spans="3:14" x14ac:dyDescent="0.35">
      <c r="C3721" s="26" t="s">
        <v>1716</v>
      </c>
      <c r="D3721" s="14">
        <v>42179</v>
      </c>
      <c r="E3721" s="14">
        <v>42215</v>
      </c>
      <c r="F3721" s="27" t="s">
        <v>3910</v>
      </c>
      <c r="G3721" s="28">
        <v>3456000</v>
      </c>
      <c r="H3721" s="29">
        <v>1478160</v>
      </c>
      <c r="I3721" s="29">
        <v>1</v>
      </c>
      <c r="J3721" s="30">
        <v>2015</v>
      </c>
      <c r="K3721" s="30">
        <v>2015</v>
      </c>
      <c r="L3721" s="31" t="s">
        <v>1241</v>
      </c>
      <c r="M3721" s="32" t="str">
        <f>IF(_xlfn.XLOOKUP(C3721,'Raw Data_OS_22'!$C$5:$C$4516,'Raw Data_OS_22'!$G$5:$G$4516,"New_Claim/ Reopening")= "New_Claim/ Reopening","New_Claim/ Reopening","Old_Claim")</f>
        <v>Old_Claim</v>
      </c>
      <c r="N3721" s="18" t="str">
        <f>IF(M3721=$N$2,IF(J3721=$N$1,"E1","D"),_xlfn.XLOOKUP(C3721,'Raw Data_OS_22'!$C$5:$C$4516,'Raw Data_OS_22'!$O$5:$O$4516))</f>
        <v>B2</v>
      </c>
    </row>
    <row r="3722" spans="3:14" x14ac:dyDescent="0.35">
      <c r="C3722" s="26" t="s">
        <v>7539</v>
      </c>
      <c r="D3722" s="14">
        <v>44102</v>
      </c>
      <c r="E3722" s="14">
        <v>44102</v>
      </c>
      <c r="F3722" s="27" t="s">
        <v>3910</v>
      </c>
      <c r="G3722" s="28">
        <v>2000000</v>
      </c>
      <c r="H3722" s="29">
        <v>0</v>
      </c>
      <c r="I3722" s="29">
        <v>1</v>
      </c>
      <c r="J3722" s="30">
        <v>2020</v>
      </c>
      <c r="K3722" s="30">
        <v>2020</v>
      </c>
      <c r="L3722" s="31" t="s">
        <v>35</v>
      </c>
      <c r="M3722" s="32" t="str">
        <f>IF(_xlfn.XLOOKUP(C3722,'Raw Data_OS_22'!$C$5:$C$4516,'Raw Data_OS_22'!$G$5:$G$4516,"New_Claim/ Reopening")= "New_Claim/ Reopening","New_Claim/ Reopening","Old_Claim")</f>
        <v>New_Claim/ Reopening</v>
      </c>
      <c r="N3722" s="18" t="str">
        <f>IF(M3722=$N$2,IF(J3722=$N$1,"E1","D"),_xlfn.XLOOKUP(C3722,'Raw Data_OS_22'!$C$5:$C$4516,'Raw Data_OS_22'!$O$5:$O$4516))</f>
        <v>D</v>
      </c>
    </row>
    <row r="3723" spans="3:14" x14ac:dyDescent="0.35">
      <c r="C3723" s="26" t="s">
        <v>3016</v>
      </c>
      <c r="D3723" s="14">
        <v>44283</v>
      </c>
      <c r="E3723" s="14">
        <v>44347</v>
      </c>
      <c r="F3723" s="27" t="s">
        <v>3910</v>
      </c>
      <c r="G3723" s="28">
        <v>2641866.824</v>
      </c>
      <c r="H3723" s="29">
        <v>641866.82400000002</v>
      </c>
      <c r="I3723" s="29">
        <v>1</v>
      </c>
      <c r="J3723" s="30">
        <v>2021</v>
      </c>
      <c r="K3723" s="30">
        <v>2021</v>
      </c>
      <c r="L3723" s="31" t="s">
        <v>21</v>
      </c>
      <c r="M3723" s="32" t="str">
        <f>IF(_xlfn.XLOOKUP(C3723,'Raw Data_OS_22'!$C$5:$C$4516,'Raw Data_OS_22'!$G$5:$G$4516,"New_Claim/ Reopening")= "New_Claim/ Reopening","New_Claim/ Reopening","Old_Claim")</f>
        <v>Old_Claim</v>
      </c>
      <c r="N3723" s="18" t="str">
        <f>IF(M3723=$N$2,IF(J3723=$N$1,"E1","D"),_xlfn.XLOOKUP(C3723,'Raw Data_OS_22'!$C$5:$C$4516,'Raw Data_OS_22'!$O$5:$O$4516))</f>
        <v>B2</v>
      </c>
    </row>
    <row r="3724" spans="3:14" x14ac:dyDescent="0.35">
      <c r="C3724" s="26" t="s">
        <v>820</v>
      </c>
      <c r="D3724" s="14">
        <v>44152</v>
      </c>
      <c r="E3724" s="14">
        <v>44152</v>
      </c>
      <c r="F3724" s="27" t="s">
        <v>3908</v>
      </c>
      <c r="G3724" s="28">
        <v>4014692</v>
      </c>
      <c r="H3724" s="29">
        <v>1954692</v>
      </c>
      <c r="I3724" s="29">
        <v>1</v>
      </c>
      <c r="J3724" s="30">
        <v>2020</v>
      </c>
      <c r="K3724" s="30">
        <v>2020</v>
      </c>
      <c r="L3724" s="31" t="s">
        <v>11</v>
      </c>
      <c r="M3724" s="32" t="str">
        <f>IF(_xlfn.XLOOKUP(C3724,'Raw Data_OS_22'!$C$5:$C$4516,'Raw Data_OS_22'!$G$5:$G$4516,"New_Claim/ Reopening")= "New_Claim/ Reopening","New_Claim/ Reopening","Old_Claim")</f>
        <v>Old_Claim</v>
      </c>
      <c r="N3724" s="18" t="str">
        <f>IF(M3724=$N$2,IF(J3724=$N$1,"E1","D"),_xlfn.XLOOKUP(C3724,'Raw Data_OS_22'!$C$5:$C$4516,'Raw Data_OS_22'!$O$5:$O$4516))</f>
        <v>A</v>
      </c>
    </row>
    <row r="3725" spans="3:14" x14ac:dyDescent="0.35">
      <c r="C3725" s="26" t="s">
        <v>6313</v>
      </c>
      <c r="D3725" s="14">
        <v>44623</v>
      </c>
      <c r="E3725" s="14">
        <v>44631</v>
      </c>
      <c r="F3725" s="27" t="s">
        <v>4244</v>
      </c>
      <c r="G3725" s="28">
        <v>4139687</v>
      </c>
      <c r="H3725" s="29">
        <v>2000000</v>
      </c>
      <c r="I3725" s="29">
        <v>1</v>
      </c>
      <c r="J3725" s="30">
        <v>2022</v>
      </c>
      <c r="K3725" s="30">
        <v>2022</v>
      </c>
      <c r="L3725" s="31" t="s">
        <v>6021</v>
      </c>
      <c r="M3725" s="32" t="str">
        <f>IF(_xlfn.XLOOKUP(C3725,'Raw Data_OS_22'!$C$5:$C$4516,'Raw Data_OS_22'!$G$5:$G$4516,"New_Claim/ Reopening")= "New_Claim/ Reopening","New_Claim/ Reopening","Old_Claim")</f>
        <v>Old_Claim</v>
      </c>
      <c r="N3725" s="18" t="str">
        <f>IF(M3725=$N$2,IF(J3725=$N$1,"E1","D"),_xlfn.XLOOKUP(C3725,'Raw Data_OS_22'!$C$5:$C$4516,'Raw Data_OS_22'!$O$5:$O$4516))</f>
        <v>B1</v>
      </c>
    </row>
    <row r="3726" spans="3:14" x14ac:dyDescent="0.35">
      <c r="C3726" s="26" t="s">
        <v>6866</v>
      </c>
      <c r="D3726" s="14">
        <v>44633</v>
      </c>
      <c r="E3726" s="14">
        <v>44636</v>
      </c>
      <c r="F3726" s="27" t="s">
        <v>4248</v>
      </c>
      <c r="G3726" s="28">
        <v>2681619</v>
      </c>
      <c r="H3726" s="29">
        <v>503590.42253520997</v>
      </c>
      <c r="I3726" s="29">
        <v>1</v>
      </c>
      <c r="J3726" s="30">
        <v>2022</v>
      </c>
      <c r="K3726" s="30">
        <v>2022</v>
      </c>
      <c r="L3726" s="31" t="s">
        <v>6021</v>
      </c>
      <c r="M3726" s="32" t="str">
        <f>IF(_xlfn.XLOOKUP(C3726,'Raw Data_OS_22'!$C$5:$C$4516,'Raw Data_OS_22'!$G$5:$G$4516,"New_Claim/ Reopening")= "New_Claim/ Reopening","New_Claim/ Reopening","Old_Claim")</f>
        <v>Old_Claim</v>
      </c>
      <c r="N3726" s="18" t="str">
        <f>IF(M3726=$N$2,IF(J3726=$N$1,"E1","D"),_xlfn.XLOOKUP(C3726,'Raw Data_OS_22'!$C$5:$C$4516,'Raw Data_OS_22'!$O$5:$O$4516))</f>
        <v>B1</v>
      </c>
    </row>
    <row r="3727" spans="3:14" x14ac:dyDescent="0.35">
      <c r="C3727" s="26" t="s">
        <v>1006</v>
      </c>
      <c r="D3727" s="14">
        <v>44058</v>
      </c>
      <c r="E3727" s="14">
        <v>44058</v>
      </c>
      <c r="F3727" s="27" t="s">
        <v>3908</v>
      </c>
      <c r="G3727" s="28">
        <v>2500000</v>
      </c>
      <c r="H3727" s="29">
        <v>305469.55619999999</v>
      </c>
      <c r="I3727" s="29">
        <v>1</v>
      </c>
      <c r="J3727" s="30">
        <v>2020</v>
      </c>
      <c r="K3727" s="30">
        <v>2020</v>
      </c>
      <c r="L3727" s="31" t="s">
        <v>35</v>
      </c>
      <c r="M3727" s="32" t="str">
        <f>IF(_xlfn.XLOOKUP(C3727,'Raw Data_OS_22'!$C$5:$C$4516,'Raw Data_OS_22'!$G$5:$G$4516,"New_Claim/ Reopening")= "New_Claim/ Reopening","New_Claim/ Reopening","Old_Claim")</f>
        <v>Old_Claim</v>
      </c>
      <c r="N3727" s="18" t="str">
        <f>IF(M3727=$N$2,IF(J3727=$N$1,"E1","D"),_xlfn.XLOOKUP(C3727,'Raw Data_OS_22'!$C$5:$C$4516,'Raw Data_OS_22'!$O$5:$O$4516))</f>
        <v>B2</v>
      </c>
    </row>
    <row r="3728" spans="3:14" x14ac:dyDescent="0.35">
      <c r="C3728" s="26" t="s">
        <v>876</v>
      </c>
      <c r="D3728" s="14">
        <v>44009</v>
      </c>
      <c r="E3728" s="14">
        <v>44009</v>
      </c>
      <c r="F3728" s="27" t="s">
        <v>3910</v>
      </c>
      <c r="G3728" s="28">
        <v>2220588</v>
      </c>
      <c r="H3728" s="29">
        <v>0</v>
      </c>
      <c r="I3728" s="29">
        <v>1</v>
      </c>
      <c r="J3728" s="30">
        <v>2020</v>
      </c>
      <c r="K3728" s="30">
        <v>2020</v>
      </c>
      <c r="L3728" s="31" t="s">
        <v>33</v>
      </c>
      <c r="M3728" s="32" t="str">
        <f>IF(_xlfn.XLOOKUP(C3728,'Raw Data_OS_22'!$C$5:$C$4516,'Raw Data_OS_22'!$G$5:$G$4516,"New_Claim/ Reopening")= "New_Claim/ Reopening","New_Claim/ Reopening","Old_Claim")</f>
        <v>Old_Claim</v>
      </c>
      <c r="N3728" s="18" t="str">
        <f>IF(M3728=$N$2,IF(J3728=$N$1,"E1","D"),_xlfn.XLOOKUP(C3728,'Raw Data_OS_22'!$C$5:$C$4516,'Raw Data_OS_22'!$O$5:$O$4516))</f>
        <v>B1</v>
      </c>
    </row>
    <row r="3729" spans="3:14" x14ac:dyDescent="0.35">
      <c r="C3729" s="26" t="s">
        <v>2196</v>
      </c>
      <c r="D3729" s="14">
        <v>38892</v>
      </c>
      <c r="E3729" s="14">
        <v>38903</v>
      </c>
      <c r="F3729" s="27" t="s">
        <v>3910</v>
      </c>
      <c r="G3729" s="28">
        <v>2940000</v>
      </c>
      <c r="H3729" s="29">
        <v>690685</v>
      </c>
      <c r="I3729" s="29">
        <v>1</v>
      </c>
      <c r="J3729" s="30">
        <v>2006</v>
      </c>
      <c r="K3729" s="30">
        <v>2006</v>
      </c>
      <c r="L3729" s="31" t="s">
        <v>2197</v>
      </c>
      <c r="M3729" s="32" t="str">
        <f>IF(_xlfn.XLOOKUP(C3729,'Raw Data_OS_22'!$C$5:$C$4516,'Raw Data_OS_22'!$G$5:$G$4516,"New_Claim/ Reopening")= "New_Claim/ Reopening","New_Claim/ Reopening","Old_Claim")</f>
        <v>Old_Claim</v>
      </c>
      <c r="N3729" s="18" t="str">
        <f>IF(M3729=$N$2,IF(J3729=$N$1,"E1","D"),_xlfn.XLOOKUP(C3729,'Raw Data_OS_22'!$C$5:$C$4516,'Raw Data_OS_22'!$O$5:$O$4516))</f>
        <v>B2</v>
      </c>
    </row>
    <row r="3730" spans="3:14" x14ac:dyDescent="0.35">
      <c r="C3730" s="26" t="s">
        <v>1243</v>
      </c>
      <c r="D3730" s="14">
        <v>42141</v>
      </c>
      <c r="E3730" s="14">
        <v>42152</v>
      </c>
      <c r="F3730" s="27" t="s">
        <v>3910</v>
      </c>
      <c r="G3730" s="28">
        <v>2488532</v>
      </c>
      <c r="H3730" s="29">
        <v>200000</v>
      </c>
      <c r="I3730" s="29">
        <v>1</v>
      </c>
      <c r="J3730" s="30">
        <v>2015</v>
      </c>
      <c r="K3730" s="30">
        <v>2015</v>
      </c>
      <c r="L3730" s="31" t="s">
        <v>1241</v>
      </c>
      <c r="M3730" s="32" t="str">
        <f>IF(_xlfn.XLOOKUP(C3730,'Raw Data_OS_22'!$C$5:$C$4516,'Raw Data_OS_22'!$G$5:$G$4516,"New_Claim/ Reopening")= "New_Claim/ Reopening","New_Claim/ Reopening","Old_Claim")</f>
        <v>Old_Claim</v>
      </c>
      <c r="N3730" s="18" t="str">
        <f>IF(M3730=$N$2,IF(J3730=$N$1,"E1","D"),_xlfn.XLOOKUP(C3730,'Raw Data_OS_22'!$C$5:$C$4516,'Raw Data_OS_22'!$O$5:$O$4516))</f>
        <v>B2</v>
      </c>
    </row>
    <row r="3731" spans="3:14" x14ac:dyDescent="0.35">
      <c r="C3731" s="26" t="s">
        <v>1898</v>
      </c>
      <c r="D3731" s="14">
        <v>43296</v>
      </c>
      <c r="E3731" s="14">
        <v>43298</v>
      </c>
      <c r="F3731" s="27" t="s">
        <v>3910</v>
      </c>
      <c r="G3731" s="28">
        <v>703995</v>
      </c>
      <c r="H3731" s="29">
        <v>-1588345.8647</v>
      </c>
      <c r="I3731" s="29">
        <v>1</v>
      </c>
      <c r="J3731" s="30">
        <v>2018</v>
      </c>
      <c r="K3731" s="30">
        <v>2018</v>
      </c>
      <c r="L3731" s="31" t="s">
        <v>1257</v>
      </c>
      <c r="M3731" s="32" t="str">
        <f>IF(_xlfn.XLOOKUP(C3731,'Raw Data_OS_22'!$C$5:$C$4516,'Raw Data_OS_22'!$G$5:$G$4516,"New_Claim/ Reopening")= "New_Claim/ Reopening","New_Claim/ Reopening","Old_Claim")</f>
        <v>Old_Claim</v>
      </c>
      <c r="N3731" s="18" t="str">
        <f>IF(M3731=$N$2,IF(J3731=$N$1,"E1","D"),_xlfn.XLOOKUP(C3731,'Raw Data_OS_22'!$C$5:$C$4516,'Raw Data_OS_22'!$O$5:$O$4516))</f>
        <v>B2</v>
      </c>
    </row>
    <row r="3732" spans="3:14" x14ac:dyDescent="0.35">
      <c r="C3732" s="26" t="s">
        <v>164</v>
      </c>
      <c r="D3732" s="14">
        <v>44022</v>
      </c>
      <c r="E3732" s="14">
        <v>44022</v>
      </c>
      <c r="F3732" s="27" t="s">
        <v>3908</v>
      </c>
      <c r="G3732" s="28">
        <v>2423070</v>
      </c>
      <c r="H3732" s="29">
        <v>95970.588199999998</v>
      </c>
      <c r="I3732" s="29">
        <v>1</v>
      </c>
      <c r="J3732" s="30">
        <v>2020</v>
      </c>
      <c r="K3732" s="30">
        <v>2020</v>
      </c>
      <c r="L3732" s="31" t="s">
        <v>35</v>
      </c>
      <c r="M3732" s="32" t="str">
        <f>IF(_xlfn.XLOOKUP(C3732,'Raw Data_OS_22'!$C$5:$C$4516,'Raw Data_OS_22'!$G$5:$G$4516,"New_Claim/ Reopening")= "New_Claim/ Reopening","New_Claim/ Reopening","Old_Claim")</f>
        <v>Old_Claim</v>
      </c>
      <c r="N3732" s="18" t="str">
        <f>IF(M3732=$N$2,IF(J3732=$N$1,"E1","D"),_xlfn.XLOOKUP(C3732,'Raw Data_OS_22'!$C$5:$C$4516,'Raw Data_OS_22'!$O$5:$O$4516))</f>
        <v>B2</v>
      </c>
    </row>
    <row r="3733" spans="3:14" x14ac:dyDescent="0.35">
      <c r="C3733" s="26" t="s">
        <v>237</v>
      </c>
      <c r="D3733" s="14">
        <v>43985</v>
      </c>
      <c r="E3733" s="14">
        <v>43985</v>
      </c>
      <c r="F3733" s="27" t="s">
        <v>3910</v>
      </c>
      <c r="G3733" s="28">
        <v>2735955</v>
      </c>
      <c r="H3733" s="29">
        <v>385955.29399999999</v>
      </c>
      <c r="I3733" s="29">
        <v>1</v>
      </c>
      <c r="J3733" s="30">
        <v>2020</v>
      </c>
      <c r="K3733" s="30">
        <v>2020</v>
      </c>
      <c r="L3733" s="31" t="s">
        <v>33</v>
      </c>
      <c r="M3733" s="32" t="str">
        <f>IF(_xlfn.XLOOKUP(C3733,'Raw Data_OS_22'!$C$5:$C$4516,'Raw Data_OS_22'!$G$5:$G$4516,"New_Claim/ Reopening")= "New_Claim/ Reopening","New_Claim/ Reopening","Old_Claim")</f>
        <v>Old_Claim</v>
      </c>
      <c r="N3733" s="18" t="str">
        <f>IF(M3733=$N$2,IF(J3733=$N$1,"E1","D"),_xlfn.XLOOKUP(C3733,'Raw Data_OS_22'!$C$5:$C$4516,'Raw Data_OS_22'!$O$5:$O$4516))</f>
        <v>B1</v>
      </c>
    </row>
    <row r="3734" spans="3:14" x14ac:dyDescent="0.35">
      <c r="C3734" s="26" t="s">
        <v>1033</v>
      </c>
      <c r="D3734" s="14">
        <v>44090</v>
      </c>
      <c r="E3734" s="14">
        <v>44090</v>
      </c>
      <c r="F3734" s="27" t="s">
        <v>3910</v>
      </c>
      <c r="G3734" s="28">
        <v>3624979</v>
      </c>
      <c r="H3734" s="29">
        <v>1234979.4117999999</v>
      </c>
      <c r="I3734" s="29">
        <v>1</v>
      </c>
      <c r="J3734" s="30">
        <v>2020</v>
      </c>
      <c r="K3734" s="30">
        <v>2020</v>
      </c>
      <c r="L3734" s="31" t="s">
        <v>35</v>
      </c>
      <c r="M3734" s="32" t="str">
        <f>IF(_xlfn.XLOOKUP(C3734,'Raw Data_OS_22'!$C$5:$C$4516,'Raw Data_OS_22'!$G$5:$G$4516,"New_Claim/ Reopening")= "New_Claim/ Reopening","New_Claim/ Reopening","Old_Claim")</f>
        <v>Old_Claim</v>
      </c>
      <c r="N3734" s="18" t="str">
        <f>IF(M3734=$N$2,IF(J3734=$N$1,"E1","D"),_xlfn.XLOOKUP(C3734,'Raw Data_OS_22'!$C$5:$C$4516,'Raw Data_OS_22'!$O$5:$O$4516))</f>
        <v>B2</v>
      </c>
    </row>
    <row r="3735" spans="3:14" x14ac:dyDescent="0.35">
      <c r="C3735" s="26" t="s">
        <v>1850</v>
      </c>
      <c r="D3735" s="14">
        <v>43114</v>
      </c>
      <c r="E3735" s="14">
        <v>43117</v>
      </c>
      <c r="F3735" s="27" t="s">
        <v>3910</v>
      </c>
      <c r="G3735" s="28">
        <v>2492894</v>
      </c>
      <c r="H3735" s="29">
        <v>0</v>
      </c>
      <c r="I3735" s="29">
        <v>1</v>
      </c>
      <c r="J3735" s="30">
        <v>2018</v>
      </c>
      <c r="K3735" s="30">
        <v>2018</v>
      </c>
      <c r="L3735" s="31" t="s">
        <v>674</v>
      </c>
      <c r="M3735" s="32" t="str">
        <f>IF(_xlfn.XLOOKUP(C3735,'Raw Data_OS_22'!$C$5:$C$4516,'Raw Data_OS_22'!$G$5:$G$4516,"New_Claim/ Reopening")= "New_Claim/ Reopening","New_Claim/ Reopening","Old_Claim")</f>
        <v>Old_Claim</v>
      </c>
      <c r="N3735" s="18" t="str">
        <f>IF(M3735=$N$2,IF(J3735=$N$1,"E1","D"),_xlfn.XLOOKUP(C3735,'Raw Data_OS_22'!$C$5:$C$4516,'Raw Data_OS_22'!$O$5:$O$4516))</f>
        <v>B2</v>
      </c>
    </row>
    <row r="3736" spans="3:14" x14ac:dyDescent="0.35">
      <c r="C3736" s="26" t="s">
        <v>1708</v>
      </c>
      <c r="D3736" s="14">
        <v>42135</v>
      </c>
      <c r="E3736" s="14">
        <v>42144</v>
      </c>
      <c r="F3736" s="27" t="s">
        <v>3908</v>
      </c>
      <c r="G3736" s="28">
        <v>1622807.0175000001</v>
      </c>
      <c r="H3736" s="29">
        <v>-877192.98250000004</v>
      </c>
      <c r="I3736" s="29">
        <v>1</v>
      </c>
      <c r="J3736" s="30">
        <v>2015</v>
      </c>
      <c r="K3736" s="30">
        <v>2015</v>
      </c>
      <c r="L3736" s="31" t="s">
        <v>1241</v>
      </c>
      <c r="M3736" s="32" t="str">
        <f>IF(_xlfn.XLOOKUP(C3736,'Raw Data_OS_22'!$C$5:$C$4516,'Raw Data_OS_22'!$G$5:$G$4516,"New_Claim/ Reopening")= "New_Claim/ Reopening","New_Claim/ Reopening","Old_Claim")</f>
        <v>Old_Claim</v>
      </c>
      <c r="N3736" s="18" t="str">
        <f>IF(M3736=$N$2,IF(J3736=$N$1,"E1","D"),_xlfn.XLOOKUP(C3736,'Raw Data_OS_22'!$C$5:$C$4516,'Raw Data_OS_22'!$O$5:$O$4516))</f>
        <v>A</v>
      </c>
    </row>
    <row r="3737" spans="3:14" x14ac:dyDescent="0.35">
      <c r="C3737" s="26" t="s">
        <v>3144</v>
      </c>
      <c r="D3737" s="14">
        <v>44003</v>
      </c>
      <c r="E3737" s="14">
        <v>44378</v>
      </c>
      <c r="F3737" s="27" t="s">
        <v>3908</v>
      </c>
      <c r="G3737" s="28">
        <v>1775541.7959</v>
      </c>
      <c r="H3737" s="29">
        <v>-724458.20409999997</v>
      </c>
      <c r="I3737" s="29">
        <v>1</v>
      </c>
      <c r="J3737" s="30">
        <v>2020</v>
      </c>
      <c r="K3737" s="30">
        <v>2021</v>
      </c>
      <c r="L3737" s="31" t="s">
        <v>33</v>
      </c>
      <c r="M3737" s="32" t="str">
        <f>IF(_xlfn.XLOOKUP(C3737,'Raw Data_OS_22'!$C$5:$C$4516,'Raw Data_OS_22'!$G$5:$G$4516,"New_Claim/ Reopening")= "New_Claim/ Reopening","New_Claim/ Reopening","Old_Claim")</f>
        <v>Old_Claim</v>
      </c>
      <c r="N3737" s="18" t="str">
        <f>IF(M3737=$N$2,IF(J3737=$N$1,"E1","D"),_xlfn.XLOOKUP(C3737,'Raw Data_OS_22'!$C$5:$C$4516,'Raw Data_OS_22'!$O$5:$O$4516))</f>
        <v>A</v>
      </c>
    </row>
    <row r="3738" spans="3:14" x14ac:dyDescent="0.35">
      <c r="C3738" s="26" t="s">
        <v>1592</v>
      </c>
      <c r="D3738" s="14">
        <v>40543</v>
      </c>
      <c r="E3738" s="14">
        <v>40914</v>
      </c>
      <c r="F3738" s="27" t="s">
        <v>4214</v>
      </c>
      <c r="G3738" s="28">
        <v>2538082.9410000001</v>
      </c>
      <c r="H3738" s="29">
        <v>-4.0000025182962E-4</v>
      </c>
      <c r="I3738" s="29">
        <v>1</v>
      </c>
      <c r="J3738" s="30">
        <v>2010</v>
      </c>
      <c r="K3738" s="30">
        <v>2012</v>
      </c>
      <c r="L3738" s="31" t="s">
        <v>1560</v>
      </c>
      <c r="M3738" s="32" t="str">
        <f>IF(_xlfn.XLOOKUP(C3738,'Raw Data_OS_22'!$C$5:$C$4516,'Raw Data_OS_22'!$G$5:$G$4516,"New_Claim/ Reopening")= "New_Claim/ Reopening","New_Claim/ Reopening","Old_Claim")</f>
        <v>Old_Claim</v>
      </c>
      <c r="N3738" s="18" t="str">
        <f>IF(M3738=$N$2,IF(J3738=$N$1,"E1","D"),_xlfn.XLOOKUP(C3738,'Raw Data_OS_22'!$C$5:$C$4516,'Raw Data_OS_22'!$O$5:$O$4516))</f>
        <v>B2</v>
      </c>
    </row>
    <row r="3739" spans="3:14" x14ac:dyDescent="0.35">
      <c r="C3739" s="26" t="s">
        <v>156</v>
      </c>
      <c r="D3739" s="14">
        <v>43854</v>
      </c>
      <c r="E3739" s="14">
        <v>43854</v>
      </c>
      <c r="F3739" s="27" t="s">
        <v>3908</v>
      </c>
      <c r="G3739" s="28">
        <v>3145000</v>
      </c>
      <c r="H3739" s="29">
        <v>539100</v>
      </c>
      <c r="I3739" s="29">
        <v>1</v>
      </c>
      <c r="J3739" s="30">
        <v>2020</v>
      </c>
      <c r="K3739" s="30">
        <v>2020</v>
      </c>
      <c r="L3739" s="31" t="s">
        <v>28</v>
      </c>
      <c r="M3739" s="32" t="str">
        <f>IF(_xlfn.XLOOKUP(C3739,'Raw Data_OS_22'!$C$5:$C$4516,'Raw Data_OS_22'!$G$5:$G$4516,"New_Claim/ Reopening")= "New_Claim/ Reopening","New_Claim/ Reopening","Old_Claim")</f>
        <v>Old_Claim</v>
      </c>
      <c r="N3739" s="18" t="str">
        <f>IF(M3739=$N$2,IF(J3739=$N$1,"E1","D"),_xlfn.XLOOKUP(C3739,'Raw Data_OS_22'!$C$5:$C$4516,'Raw Data_OS_22'!$O$5:$O$4516))</f>
        <v>B2</v>
      </c>
    </row>
    <row r="3740" spans="3:14" x14ac:dyDescent="0.35">
      <c r="C3740" s="26" t="s">
        <v>1233</v>
      </c>
      <c r="D3740" s="14">
        <v>40993</v>
      </c>
      <c r="E3740" s="14">
        <v>40995</v>
      </c>
      <c r="F3740" s="27" t="s">
        <v>3910</v>
      </c>
      <c r="G3740" s="28">
        <v>2800000</v>
      </c>
      <c r="H3740" s="29">
        <v>0</v>
      </c>
      <c r="I3740" s="29">
        <v>1</v>
      </c>
      <c r="J3740" s="30">
        <v>2012</v>
      </c>
      <c r="K3740" s="30">
        <v>2012</v>
      </c>
      <c r="L3740" s="31" t="s">
        <v>1232</v>
      </c>
      <c r="M3740" s="32" t="str">
        <f>IF(_xlfn.XLOOKUP(C3740,'Raw Data_OS_22'!$C$5:$C$4516,'Raw Data_OS_22'!$G$5:$G$4516,"New_Claim/ Reopening")= "New_Claim/ Reopening","New_Claim/ Reopening","Old_Claim")</f>
        <v>Old_Claim</v>
      </c>
      <c r="N3740" s="18" t="str">
        <f>IF(M3740=$N$2,IF(J3740=$N$1,"E1","D"),_xlfn.XLOOKUP(C3740,'Raw Data_OS_22'!$C$5:$C$4516,'Raw Data_OS_22'!$O$5:$O$4516))</f>
        <v>B1</v>
      </c>
    </row>
    <row r="3741" spans="3:14" x14ac:dyDescent="0.35">
      <c r="C3741" s="26" t="s">
        <v>6178</v>
      </c>
      <c r="D3741" s="14">
        <v>44490</v>
      </c>
      <c r="E3741" s="14">
        <v>44497</v>
      </c>
      <c r="F3741" s="27" t="s">
        <v>3910</v>
      </c>
      <c r="G3741" s="28">
        <v>2090600</v>
      </c>
      <c r="H3741" s="29">
        <v>-904400</v>
      </c>
      <c r="I3741" s="29">
        <v>1</v>
      </c>
      <c r="J3741" s="30">
        <v>2021</v>
      </c>
      <c r="K3741" s="30">
        <v>2021</v>
      </c>
      <c r="L3741" s="31" t="s">
        <v>3138</v>
      </c>
      <c r="M3741" s="32" t="str">
        <f>IF(_xlfn.XLOOKUP(C3741,'Raw Data_OS_22'!$C$5:$C$4516,'Raw Data_OS_22'!$G$5:$G$4516,"New_Claim/ Reopening")= "New_Claim/ Reopening","New_Claim/ Reopening","Old_Claim")</f>
        <v>Old_Claim</v>
      </c>
      <c r="N3741" s="18" t="str">
        <f>IF(M3741=$N$2,IF(J3741=$N$1,"E1","D"),_xlfn.XLOOKUP(C3741,'Raw Data_OS_22'!$C$5:$C$4516,'Raw Data_OS_22'!$O$5:$O$4516))</f>
        <v>B2</v>
      </c>
    </row>
    <row r="3742" spans="3:14" x14ac:dyDescent="0.35">
      <c r="C3742" s="26" t="s">
        <v>7540</v>
      </c>
      <c r="D3742" s="14">
        <v>44941</v>
      </c>
      <c r="E3742" s="14">
        <v>44978</v>
      </c>
      <c r="F3742" s="27" t="s">
        <v>3908</v>
      </c>
      <c r="G3742" s="28">
        <v>3000000</v>
      </c>
      <c r="H3742" s="29">
        <v>0</v>
      </c>
      <c r="I3742" s="29">
        <v>1</v>
      </c>
      <c r="J3742" s="30">
        <v>2023</v>
      </c>
      <c r="K3742" s="30">
        <v>2023</v>
      </c>
      <c r="L3742" s="31" t="s">
        <v>7201</v>
      </c>
      <c r="M3742" s="32" t="str">
        <f>IF(_xlfn.XLOOKUP(C3742,'Raw Data_OS_22'!$C$5:$C$4516,'Raw Data_OS_22'!$G$5:$G$4516,"New_Claim/ Reopening")= "New_Claim/ Reopening","New_Claim/ Reopening","Old_Claim")</f>
        <v>New_Claim/ Reopening</v>
      </c>
      <c r="N3742" s="18" t="str">
        <f>IF(M3742=$N$2,IF(J3742=$N$1,"E1","D"),_xlfn.XLOOKUP(C3742,'Raw Data_OS_22'!$C$5:$C$4516,'Raw Data_OS_22'!$O$5:$O$4516))</f>
        <v>E1</v>
      </c>
    </row>
    <row r="3743" spans="3:14" x14ac:dyDescent="0.35">
      <c r="C3743" s="26" t="s">
        <v>1587</v>
      </c>
      <c r="D3743" s="14">
        <v>40859</v>
      </c>
      <c r="E3743" s="14">
        <v>40861</v>
      </c>
      <c r="F3743" s="27" t="s">
        <v>3910</v>
      </c>
      <c r="G3743" s="28">
        <v>3700000</v>
      </c>
      <c r="H3743" s="29">
        <v>541914</v>
      </c>
      <c r="I3743" s="29">
        <v>1</v>
      </c>
      <c r="J3743" s="30">
        <v>2011</v>
      </c>
      <c r="K3743" s="30">
        <v>2011</v>
      </c>
      <c r="L3743" s="31" t="s">
        <v>1586</v>
      </c>
      <c r="M3743" s="32" t="str">
        <f>IF(_xlfn.XLOOKUP(C3743,'Raw Data_OS_22'!$C$5:$C$4516,'Raw Data_OS_22'!$G$5:$G$4516,"New_Claim/ Reopening")= "New_Claim/ Reopening","New_Claim/ Reopening","Old_Claim")</f>
        <v>Old_Claim</v>
      </c>
      <c r="N3743" s="18" t="str">
        <f>IF(M3743=$N$2,IF(J3743=$N$1,"E1","D"),_xlfn.XLOOKUP(C3743,'Raw Data_OS_22'!$C$5:$C$4516,'Raw Data_OS_22'!$O$5:$O$4516))</f>
        <v>B1</v>
      </c>
    </row>
    <row r="3744" spans="3:14" x14ac:dyDescent="0.35">
      <c r="C3744" s="26" t="s">
        <v>1231</v>
      </c>
      <c r="D3744" s="14">
        <v>40929</v>
      </c>
      <c r="E3744" s="14">
        <v>40938</v>
      </c>
      <c r="F3744" s="27" t="s">
        <v>3908</v>
      </c>
      <c r="G3744" s="28">
        <v>3475674.26</v>
      </c>
      <c r="H3744" s="29">
        <v>207612</v>
      </c>
      <c r="I3744" s="29">
        <v>1</v>
      </c>
      <c r="J3744" s="30">
        <v>2012</v>
      </c>
      <c r="K3744" s="30">
        <v>2012</v>
      </c>
      <c r="L3744" s="31" t="s">
        <v>1232</v>
      </c>
      <c r="M3744" s="32" t="str">
        <f>IF(_xlfn.XLOOKUP(C3744,'Raw Data_OS_22'!$C$5:$C$4516,'Raw Data_OS_22'!$G$5:$G$4516,"New_Claim/ Reopening")= "New_Claim/ Reopening","New_Claim/ Reopening","Old_Claim")</f>
        <v>Old_Claim</v>
      </c>
      <c r="N3744" s="18" t="str">
        <f>IF(M3744=$N$2,IF(J3744=$N$1,"E1","D"),_xlfn.XLOOKUP(C3744,'Raw Data_OS_22'!$C$5:$C$4516,'Raw Data_OS_22'!$O$5:$O$4516))</f>
        <v>A</v>
      </c>
    </row>
    <row r="3745" spans="3:14" x14ac:dyDescent="0.35">
      <c r="C3745" s="26" t="s">
        <v>1815</v>
      </c>
      <c r="D3745" s="14">
        <v>42856</v>
      </c>
      <c r="E3745" s="14">
        <v>42888</v>
      </c>
      <c r="F3745" s="27" t="s">
        <v>4195</v>
      </c>
      <c r="G3745" s="28">
        <v>2800000</v>
      </c>
      <c r="H3745" s="29">
        <v>-549306.46620000002</v>
      </c>
      <c r="I3745" s="29">
        <v>1</v>
      </c>
      <c r="J3745" s="30">
        <v>2017</v>
      </c>
      <c r="K3745" s="30">
        <v>2017</v>
      </c>
      <c r="L3745" s="31" t="s">
        <v>1251</v>
      </c>
      <c r="M3745" s="32" t="str">
        <f>IF(_xlfn.XLOOKUP(C3745,'Raw Data_OS_22'!$C$5:$C$4516,'Raw Data_OS_22'!$G$5:$G$4516,"New_Claim/ Reopening")= "New_Claim/ Reopening","New_Claim/ Reopening","Old_Claim")</f>
        <v>Old_Claim</v>
      </c>
      <c r="N3745" s="18" t="str">
        <f>IF(M3745=$N$2,IF(J3745=$N$1,"E1","D"),_xlfn.XLOOKUP(C3745,'Raw Data_OS_22'!$C$5:$C$4516,'Raw Data_OS_22'!$O$5:$O$4516))</f>
        <v>B1</v>
      </c>
    </row>
    <row r="3746" spans="3:14" x14ac:dyDescent="0.35">
      <c r="C3746" s="26" t="s">
        <v>1400</v>
      </c>
      <c r="D3746" s="14">
        <v>44207</v>
      </c>
      <c r="E3746" s="14">
        <v>44236</v>
      </c>
      <c r="F3746" s="27" t="s">
        <v>3910</v>
      </c>
      <c r="G3746" s="28">
        <v>3415510</v>
      </c>
      <c r="H3746" s="29">
        <v>0</v>
      </c>
      <c r="I3746" s="29">
        <v>1</v>
      </c>
      <c r="J3746" s="30">
        <v>2021</v>
      </c>
      <c r="K3746" s="30">
        <v>2021</v>
      </c>
      <c r="L3746" s="31" t="s">
        <v>21</v>
      </c>
      <c r="M3746" s="32" t="str">
        <f>IF(_xlfn.XLOOKUP(C3746,'Raw Data_OS_22'!$C$5:$C$4516,'Raw Data_OS_22'!$G$5:$G$4516,"New_Claim/ Reopening")= "New_Claim/ Reopening","New_Claim/ Reopening","Old_Claim")</f>
        <v>Old_Claim</v>
      </c>
      <c r="N3746" s="18" t="str">
        <f>IF(M3746=$N$2,IF(J3746=$N$1,"E1","D"),_xlfn.XLOOKUP(C3746,'Raw Data_OS_22'!$C$5:$C$4516,'Raw Data_OS_22'!$O$5:$O$4516))</f>
        <v>B2</v>
      </c>
    </row>
    <row r="3747" spans="3:14" x14ac:dyDescent="0.35">
      <c r="C3747" s="26" t="s">
        <v>3396</v>
      </c>
      <c r="D3747" s="14">
        <v>44436</v>
      </c>
      <c r="E3747" s="14">
        <v>44438</v>
      </c>
      <c r="F3747" s="27" t="s">
        <v>3910</v>
      </c>
      <c r="G3747" s="28">
        <v>3524192</v>
      </c>
      <c r="H3747" s="29">
        <v>-5000</v>
      </c>
      <c r="I3747" s="29">
        <v>1</v>
      </c>
      <c r="J3747" s="30">
        <v>2021</v>
      </c>
      <c r="K3747" s="30">
        <v>2021</v>
      </c>
      <c r="L3747" s="31" t="s">
        <v>3073</v>
      </c>
      <c r="M3747" s="32" t="str">
        <f>IF(_xlfn.XLOOKUP(C3747,'Raw Data_OS_22'!$C$5:$C$4516,'Raw Data_OS_22'!$G$5:$G$4516,"New_Claim/ Reopening")= "New_Claim/ Reopening","New_Claim/ Reopening","Old_Claim")</f>
        <v>Old_Claim</v>
      </c>
      <c r="N3747" s="18" t="str">
        <f>IF(M3747=$N$2,IF(J3747=$N$1,"E1","D"),_xlfn.XLOOKUP(C3747,'Raw Data_OS_22'!$C$5:$C$4516,'Raw Data_OS_22'!$O$5:$O$4516))</f>
        <v>B2</v>
      </c>
    </row>
    <row r="3748" spans="3:14" x14ac:dyDescent="0.35">
      <c r="C3748" s="26" t="s">
        <v>1945</v>
      </c>
      <c r="D3748" s="14">
        <v>43443</v>
      </c>
      <c r="E3748" s="14">
        <v>43453</v>
      </c>
      <c r="F3748" s="27" t="s">
        <v>3910</v>
      </c>
      <c r="G3748" s="28">
        <v>2370317.6000999999</v>
      </c>
      <c r="H3748" s="29">
        <v>-1281252.757</v>
      </c>
      <c r="I3748" s="29">
        <v>1</v>
      </c>
      <c r="J3748" s="30">
        <v>2018</v>
      </c>
      <c r="K3748" s="30">
        <v>2018</v>
      </c>
      <c r="L3748" s="31" t="s">
        <v>684</v>
      </c>
      <c r="M3748" s="32" t="str">
        <f>IF(_xlfn.XLOOKUP(C3748,'Raw Data_OS_22'!$C$5:$C$4516,'Raw Data_OS_22'!$G$5:$G$4516,"New_Claim/ Reopening")= "New_Claim/ Reopening","New_Claim/ Reopening","Old_Claim")</f>
        <v>Old_Claim</v>
      </c>
      <c r="N3748" s="18" t="str">
        <f>IF(M3748=$N$2,IF(J3748=$N$1,"E1","D"),_xlfn.XLOOKUP(C3748,'Raw Data_OS_22'!$C$5:$C$4516,'Raw Data_OS_22'!$O$5:$O$4516))</f>
        <v>A</v>
      </c>
    </row>
    <row r="3749" spans="3:14" x14ac:dyDescent="0.35">
      <c r="C3749" s="26" t="s">
        <v>3003</v>
      </c>
      <c r="D3749" s="14">
        <v>44341</v>
      </c>
      <c r="E3749" s="14">
        <v>44344</v>
      </c>
      <c r="F3749" s="27" t="s">
        <v>3908</v>
      </c>
      <c r="G3749" s="28">
        <v>5487000</v>
      </c>
      <c r="H3749" s="29">
        <v>1715282.8570999999</v>
      </c>
      <c r="I3749" s="29">
        <v>1</v>
      </c>
      <c r="J3749" s="30">
        <v>2021</v>
      </c>
      <c r="K3749" s="30">
        <v>2021</v>
      </c>
      <c r="L3749" s="31" t="s">
        <v>2250</v>
      </c>
      <c r="M3749" s="32" t="str">
        <f>IF(_xlfn.XLOOKUP(C3749,'Raw Data_OS_22'!$C$5:$C$4516,'Raw Data_OS_22'!$G$5:$G$4516,"New_Claim/ Reopening")= "New_Claim/ Reopening","New_Claim/ Reopening","Old_Claim")</f>
        <v>Old_Claim</v>
      </c>
      <c r="N3749" s="18" t="str">
        <f>IF(M3749=$N$2,IF(J3749=$N$1,"E1","D"),_xlfn.XLOOKUP(C3749,'Raw Data_OS_22'!$C$5:$C$4516,'Raw Data_OS_22'!$O$5:$O$4516))</f>
        <v>B2</v>
      </c>
    </row>
    <row r="3750" spans="3:14" x14ac:dyDescent="0.35">
      <c r="C3750" s="26" t="s">
        <v>3649</v>
      </c>
      <c r="D3750" s="14">
        <v>44459</v>
      </c>
      <c r="E3750" s="14">
        <v>44459</v>
      </c>
      <c r="F3750" s="27" t="s">
        <v>3908</v>
      </c>
      <c r="G3750" s="28">
        <v>4648258.824</v>
      </c>
      <c r="H3750" s="29">
        <v>648258.82400000002</v>
      </c>
      <c r="I3750" s="29">
        <v>1</v>
      </c>
      <c r="J3750" s="30">
        <v>2021</v>
      </c>
      <c r="K3750" s="30">
        <v>2021</v>
      </c>
      <c r="L3750" s="31" t="s">
        <v>3073</v>
      </c>
      <c r="M3750" s="32" t="str">
        <f>IF(_xlfn.XLOOKUP(C3750,'Raw Data_OS_22'!$C$5:$C$4516,'Raw Data_OS_22'!$G$5:$G$4516,"New_Claim/ Reopening")= "New_Claim/ Reopening","New_Claim/ Reopening","Old_Claim")</f>
        <v>Old_Claim</v>
      </c>
      <c r="N3750" s="18" t="str">
        <f>IF(M3750=$N$2,IF(J3750=$N$1,"E1","D"),_xlfn.XLOOKUP(C3750,'Raw Data_OS_22'!$C$5:$C$4516,'Raw Data_OS_22'!$O$5:$O$4516))</f>
        <v>A</v>
      </c>
    </row>
    <row r="3751" spans="3:14" x14ac:dyDescent="0.35">
      <c r="C3751" s="26" t="s">
        <v>1343</v>
      </c>
      <c r="D3751" s="14">
        <v>44187</v>
      </c>
      <c r="E3751" s="14">
        <v>44199</v>
      </c>
      <c r="F3751" s="27" t="s">
        <v>3910</v>
      </c>
      <c r="G3751" s="28">
        <v>4354659</v>
      </c>
      <c r="H3751" s="29">
        <v>230000</v>
      </c>
      <c r="I3751" s="29">
        <v>1</v>
      </c>
      <c r="J3751" s="30">
        <v>2020</v>
      </c>
      <c r="K3751" s="30">
        <v>2021</v>
      </c>
      <c r="L3751" s="31" t="s">
        <v>11</v>
      </c>
      <c r="M3751" s="32" t="str">
        <f>IF(_xlfn.XLOOKUP(C3751,'Raw Data_OS_22'!$C$5:$C$4516,'Raw Data_OS_22'!$G$5:$G$4516,"New_Claim/ Reopening")= "New_Claim/ Reopening","New_Claim/ Reopening","Old_Claim")</f>
        <v>Old_Claim</v>
      </c>
      <c r="N3751" s="18" t="str">
        <f>IF(M3751=$N$2,IF(J3751=$N$1,"E1","D"),_xlfn.XLOOKUP(C3751,'Raw Data_OS_22'!$C$5:$C$4516,'Raw Data_OS_22'!$O$5:$O$4516))</f>
        <v>B2</v>
      </c>
    </row>
    <row r="3752" spans="3:14" x14ac:dyDescent="0.35">
      <c r="C3752" s="26" t="s">
        <v>6311</v>
      </c>
      <c r="D3752" s="14">
        <v>44622</v>
      </c>
      <c r="E3752" s="14">
        <v>44624</v>
      </c>
      <c r="F3752" s="27" t="s">
        <v>658</v>
      </c>
      <c r="G3752" s="28">
        <v>7521173</v>
      </c>
      <c r="H3752" s="29">
        <v>3000000</v>
      </c>
      <c r="I3752" s="29">
        <v>1</v>
      </c>
      <c r="J3752" s="30">
        <v>2022</v>
      </c>
      <c r="K3752" s="30">
        <v>2022</v>
      </c>
      <c r="L3752" s="31" t="s">
        <v>6021</v>
      </c>
      <c r="M3752" s="32" t="str">
        <f>IF(_xlfn.XLOOKUP(C3752,'Raw Data_OS_22'!$C$5:$C$4516,'Raw Data_OS_22'!$G$5:$G$4516,"New_Claim/ Reopening")= "New_Claim/ Reopening","New_Claim/ Reopening","Old_Claim")</f>
        <v>Old_Claim</v>
      </c>
      <c r="N3752" s="18" t="str">
        <f>IF(M3752=$N$2,IF(J3752=$N$1,"E1","D"),_xlfn.XLOOKUP(C3752,'Raw Data_OS_22'!$C$5:$C$4516,'Raw Data_OS_22'!$O$5:$O$4516))</f>
        <v>B1</v>
      </c>
    </row>
    <row r="3753" spans="3:14" x14ac:dyDescent="0.35">
      <c r="C3753" s="26" t="s">
        <v>3656</v>
      </c>
      <c r="D3753" s="14">
        <v>44492</v>
      </c>
      <c r="E3753" s="14">
        <v>44502</v>
      </c>
      <c r="F3753" s="27" t="s">
        <v>3910</v>
      </c>
      <c r="G3753" s="28">
        <v>4996860</v>
      </c>
      <c r="H3753" s="29">
        <v>416470.58799999999</v>
      </c>
      <c r="I3753" s="29">
        <v>1</v>
      </c>
      <c r="J3753" s="30">
        <v>2021</v>
      </c>
      <c r="K3753" s="30">
        <v>2021</v>
      </c>
      <c r="L3753" s="31" t="s">
        <v>3138</v>
      </c>
      <c r="M3753" s="32" t="str">
        <f>IF(_xlfn.XLOOKUP(C3753,'Raw Data_OS_22'!$C$5:$C$4516,'Raw Data_OS_22'!$G$5:$G$4516,"New_Claim/ Reopening")= "New_Claim/ Reopening","New_Claim/ Reopening","Old_Claim")</f>
        <v>Old_Claim</v>
      </c>
      <c r="N3753" s="18" t="str">
        <f>IF(M3753=$N$2,IF(J3753=$N$1,"E1","D"),_xlfn.XLOOKUP(C3753,'Raw Data_OS_22'!$C$5:$C$4516,'Raw Data_OS_22'!$O$5:$O$4516))</f>
        <v>B1</v>
      </c>
    </row>
    <row r="3754" spans="3:14" x14ac:dyDescent="0.35">
      <c r="C3754" s="26" t="s">
        <v>2642</v>
      </c>
      <c r="D3754" s="14">
        <v>44235</v>
      </c>
      <c r="E3754" s="14">
        <v>44295</v>
      </c>
      <c r="F3754" s="27" t="s">
        <v>3910</v>
      </c>
      <c r="G3754" s="28">
        <v>4423691.6469999999</v>
      </c>
      <c r="H3754" s="29">
        <v>-564276</v>
      </c>
      <c r="I3754" s="29">
        <v>1</v>
      </c>
      <c r="J3754" s="30">
        <v>2021</v>
      </c>
      <c r="K3754" s="30">
        <v>2021</v>
      </c>
      <c r="L3754" s="31" t="s">
        <v>21</v>
      </c>
      <c r="M3754" s="32" t="str">
        <f>IF(_xlfn.XLOOKUP(C3754,'Raw Data_OS_22'!$C$5:$C$4516,'Raw Data_OS_22'!$G$5:$G$4516,"New_Claim/ Reopening")= "New_Claim/ Reopening","New_Claim/ Reopening","Old_Claim")</f>
        <v>Old_Claim</v>
      </c>
      <c r="N3754" s="18" t="str">
        <f>IF(M3754=$N$2,IF(J3754=$N$1,"E1","D"),_xlfn.XLOOKUP(C3754,'Raw Data_OS_22'!$C$5:$C$4516,'Raw Data_OS_22'!$O$5:$O$4516))</f>
        <v>B2</v>
      </c>
    </row>
    <row r="3755" spans="3:14" x14ac:dyDescent="0.35">
      <c r="C3755" s="26" t="s">
        <v>6710</v>
      </c>
      <c r="D3755" s="14">
        <v>43872</v>
      </c>
      <c r="E3755" s="14">
        <v>44767</v>
      </c>
      <c r="F3755" s="27" t="s">
        <v>4195</v>
      </c>
      <c r="G3755" s="28">
        <v>6764800</v>
      </c>
      <c r="H3755" s="29">
        <v>504654.08000000002</v>
      </c>
      <c r="I3755" s="29">
        <v>1</v>
      </c>
      <c r="J3755" s="30">
        <v>2020</v>
      </c>
      <c r="K3755" s="30">
        <v>2022</v>
      </c>
      <c r="L3755" s="31" t="s">
        <v>28</v>
      </c>
      <c r="M3755" s="32" t="str">
        <f>IF(_xlfn.XLOOKUP(C3755,'Raw Data_OS_22'!$C$5:$C$4516,'Raw Data_OS_22'!$G$5:$G$4516,"New_Claim/ Reopening")= "New_Claim/ Reopening","New_Claim/ Reopening","Old_Claim")</f>
        <v>Old_Claim</v>
      </c>
      <c r="N3755" s="18" t="str">
        <f>IF(M3755=$N$2,IF(J3755=$N$1,"E1","D"),_xlfn.XLOOKUP(C3755,'Raw Data_OS_22'!$C$5:$C$4516,'Raw Data_OS_22'!$O$5:$O$4516))</f>
        <v>A</v>
      </c>
    </row>
    <row r="3756" spans="3:14" x14ac:dyDescent="0.35">
      <c r="C3756" s="26" t="s">
        <v>509</v>
      </c>
      <c r="D3756" s="14">
        <v>44133</v>
      </c>
      <c r="E3756" s="14">
        <v>44133</v>
      </c>
      <c r="F3756" s="27" t="s">
        <v>3908</v>
      </c>
      <c r="G3756" s="28">
        <v>6981491.4709999999</v>
      </c>
      <c r="H3756" s="29">
        <v>0</v>
      </c>
      <c r="I3756" s="29">
        <v>1</v>
      </c>
      <c r="J3756" s="30">
        <v>2020</v>
      </c>
      <c r="K3756" s="30">
        <v>2020</v>
      </c>
      <c r="L3756" s="31" t="s">
        <v>11</v>
      </c>
      <c r="M3756" s="32" t="str">
        <f>IF(_xlfn.XLOOKUP(C3756,'Raw Data_OS_22'!$C$5:$C$4516,'Raw Data_OS_22'!$G$5:$G$4516,"New_Claim/ Reopening")= "New_Claim/ Reopening","New_Claim/ Reopening","Old_Claim")</f>
        <v>Old_Claim</v>
      </c>
      <c r="N3756" s="18" t="str">
        <f>IF(M3756=$N$2,IF(J3756=$N$1,"E1","D"),_xlfn.XLOOKUP(C3756,'Raw Data_OS_22'!$C$5:$C$4516,'Raw Data_OS_22'!$O$5:$O$4516))</f>
        <v>B2</v>
      </c>
    </row>
    <row r="3757" spans="3:14" x14ac:dyDescent="0.35">
      <c r="C3757" s="26" t="s">
        <v>48</v>
      </c>
      <c r="D3757" s="14">
        <v>43254</v>
      </c>
      <c r="E3757" s="14">
        <v>43259</v>
      </c>
      <c r="F3757" s="27" t="s">
        <v>3910</v>
      </c>
      <c r="G3757" s="28">
        <v>2116312</v>
      </c>
      <c r="H3757" s="29">
        <v>-6671786</v>
      </c>
      <c r="I3757" s="29">
        <v>1</v>
      </c>
      <c r="J3757" s="30">
        <v>2018</v>
      </c>
      <c r="K3757" s="30">
        <v>2018</v>
      </c>
      <c r="L3757" s="31" t="s">
        <v>49</v>
      </c>
      <c r="M3757" s="32" t="str">
        <f>IF(_xlfn.XLOOKUP(C3757,'Raw Data_OS_22'!$C$5:$C$4516,'Raw Data_OS_22'!$G$5:$G$4516,"New_Claim/ Reopening")= "New_Claim/ Reopening","New_Claim/ Reopening","Old_Claim")</f>
        <v>Old_Claim</v>
      </c>
      <c r="N3757" s="18" t="str">
        <f>IF(M3757=$N$2,IF(J3757=$N$1,"E1","D"),_xlfn.XLOOKUP(C3757,'Raw Data_OS_22'!$C$5:$C$4516,'Raw Data_OS_22'!$O$5:$O$4516))</f>
        <v>B2</v>
      </c>
    </row>
    <row r="3758" spans="3:14" x14ac:dyDescent="0.35">
      <c r="C3758" s="26" t="s">
        <v>2973</v>
      </c>
      <c r="D3758" s="14">
        <v>44328</v>
      </c>
      <c r="E3758" s="14">
        <v>44336</v>
      </c>
      <c r="F3758" s="27" t="s">
        <v>4195</v>
      </c>
      <c r="G3758" s="28">
        <v>13000000</v>
      </c>
      <c r="H3758" s="29">
        <v>-95068.421061350004</v>
      </c>
      <c r="I3758" s="29">
        <v>1</v>
      </c>
      <c r="J3758" s="30">
        <v>2021</v>
      </c>
      <c r="K3758" s="30">
        <v>2021</v>
      </c>
      <c r="L3758" s="31" t="s">
        <v>2250</v>
      </c>
      <c r="M3758" s="32" t="str">
        <f>IF(_xlfn.XLOOKUP(C3758,'Raw Data_OS_22'!$C$5:$C$4516,'Raw Data_OS_22'!$G$5:$G$4516,"New_Claim/ Reopening")= "New_Claim/ Reopening","New_Claim/ Reopening","Old_Claim")</f>
        <v>Old_Claim</v>
      </c>
      <c r="N3758" s="18" t="str">
        <f>IF(M3758=$N$2,IF(J3758=$N$1,"E1","D"),_xlfn.XLOOKUP(C3758,'Raw Data_OS_22'!$C$5:$C$4516,'Raw Data_OS_22'!$O$5:$O$4516))</f>
        <v>B1</v>
      </c>
    </row>
    <row r="3759" spans="3:14" x14ac:dyDescent="0.35">
      <c r="C3759" s="26" t="s">
        <v>7541</v>
      </c>
      <c r="D3759" s="14">
        <v>43872</v>
      </c>
      <c r="E3759" s="14">
        <v>43872</v>
      </c>
      <c r="F3759" s="27" t="s">
        <v>4195</v>
      </c>
      <c r="G3759" s="28">
        <v>22549208</v>
      </c>
      <c r="H3759" s="29">
        <v>403630.82319999998</v>
      </c>
      <c r="I3759" s="29">
        <v>1</v>
      </c>
      <c r="J3759" s="30">
        <v>2020</v>
      </c>
      <c r="K3759" s="30">
        <v>2020</v>
      </c>
      <c r="L3759" s="31" t="s">
        <v>28</v>
      </c>
      <c r="M3759" s="32" t="str">
        <f>IF(_xlfn.XLOOKUP(C3759,'Raw Data_OS_22'!$C$5:$C$4516,'Raw Data_OS_22'!$G$5:$G$4516,"New_Claim/ Reopening")= "New_Claim/ Reopening","New_Claim/ Reopening","Old_Claim")</f>
        <v>New_Claim/ Reopening</v>
      </c>
      <c r="N3759" s="18" t="str">
        <f>IF(M3759=$N$2,IF(J3759=$N$1,"E1","D"),_xlfn.XLOOKUP(C3759,'Raw Data_OS_22'!$C$5:$C$4516,'Raw Data_OS_22'!$O$5:$O$4516))</f>
        <v>D</v>
      </c>
    </row>
    <row r="3760" spans="3:14" x14ac:dyDescent="0.35">
      <c r="C3760" s="26"/>
      <c r="D3760" s="14"/>
      <c r="E3760" s="14"/>
      <c r="F3760" s="27"/>
      <c r="G3760" s="28"/>
      <c r="H3760" s="29"/>
      <c r="I3760" s="29"/>
      <c r="J3760" s="30"/>
      <c r="K3760" s="30"/>
      <c r="L3760" s="31"/>
      <c r="M3760" s="32"/>
    </row>
    <row r="3761" spans="3:13" x14ac:dyDescent="0.35">
      <c r="C3761" s="26"/>
      <c r="D3761" s="14"/>
      <c r="E3761" s="14"/>
      <c r="F3761" s="27"/>
      <c r="G3761" s="28"/>
      <c r="H3761" s="29"/>
      <c r="I3761" s="29"/>
      <c r="J3761" s="30"/>
      <c r="K3761" s="30"/>
      <c r="L3761" s="31"/>
      <c r="M3761" s="32"/>
    </row>
    <row r="3762" spans="3:13" x14ac:dyDescent="0.35">
      <c r="C3762" s="26"/>
      <c r="D3762" s="14"/>
      <c r="E3762" s="14"/>
      <c r="F3762" s="27"/>
      <c r="G3762" s="28"/>
      <c r="H3762" s="29"/>
      <c r="I3762" s="29"/>
      <c r="J3762" s="30"/>
      <c r="K3762" s="30"/>
      <c r="L3762" s="31"/>
      <c r="M3762" s="32"/>
    </row>
    <row r="3763" spans="3:13" x14ac:dyDescent="0.35">
      <c r="C3763" s="26"/>
      <c r="D3763" s="14"/>
      <c r="E3763" s="14"/>
      <c r="F3763" s="27"/>
      <c r="G3763" s="28"/>
      <c r="H3763" s="29"/>
      <c r="I3763" s="29"/>
      <c r="J3763" s="30"/>
      <c r="K3763" s="30"/>
      <c r="L3763" s="31"/>
      <c r="M3763" s="32"/>
    </row>
    <row r="3764" spans="3:13" x14ac:dyDescent="0.35">
      <c r="C3764" s="26"/>
      <c r="D3764" s="14"/>
      <c r="E3764" s="14"/>
      <c r="F3764" s="27"/>
      <c r="G3764" s="28"/>
      <c r="H3764" s="29"/>
      <c r="I3764" s="29"/>
      <c r="J3764" s="30"/>
      <c r="K3764" s="30"/>
      <c r="L3764" s="31"/>
      <c r="M3764" s="32"/>
    </row>
    <row r="3765" spans="3:13" x14ac:dyDescent="0.35">
      <c r="C3765" s="26"/>
      <c r="D3765" s="14"/>
      <c r="E3765" s="14"/>
      <c r="F3765" s="27"/>
      <c r="G3765" s="28"/>
      <c r="H3765" s="29"/>
      <c r="I3765" s="29"/>
      <c r="J3765" s="30"/>
      <c r="K3765" s="30"/>
      <c r="L3765" s="31"/>
      <c r="M3765" s="32"/>
    </row>
    <row r="3766" spans="3:13" x14ac:dyDescent="0.35">
      <c r="C3766" s="26"/>
      <c r="D3766" s="14"/>
      <c r="E3766" s="14"/>
      <c r="F3766" s="27"/>
      <c r="G3766" s="28"/>
      <c r="H3766" s="29"/>
      <c r="I3766" s="29"/>
      <c r="J3766" s="30"/>
      <c r="K3766" s="30"/>
      <c r="L3766" s="31"/>
      <c r="M3766" s="32"/>
    </row>
    <row r="3767" spans="3:13" x14ac:dyDescent="0.35">
      <c r="C3767" s="26"/>
      <c r="D3767" s="14"/>
      <c r="E3767" s="14"/>
      <c r="F3767" s="27"/>
      <c r="G3767" s="28"/>
      <c r="H3767" s="29"/>
      <c r="I3767" s="29"/>
      <c r="J3767" s="30"/>
      <c r="K3767" s="30"/>
      <c r="L3767" s="31"/>
      <c r="M3767" s="32"/>
    </row>
    <row r="3768" spans="3:13" x14ac:dyDescent="0.35">
      <c r="C3768" s="26"/>
      <c r="D3768" s="14"/>
      <c r="E3768" s="14"/>
      <c r="F3768" s="27"/>
      <c r="G3768" s="28"/>
      <c r="H3768" s="29"/>
      <c r="I3768" s="29"/>
      <c r="J3768" s="30"/>
      <c r="K3768" s="30"/>
      <c r="L3768" s="31"/>
      <c r="M3768" s="32"/>
    </row>
    <row r="3769" spans="3:13" x14ac:dyDescent="0.35">
      <c r="C3769" s="26"/>
      <c r="D3769" s="14"/>
      <c r="E3769" s="14"/>
      <c r="F3769" s="27"/>
      <c r="G3769" s="28"/>
      <c r="H3769" s="29"/>
      <c r="I3769" s="29"/>
      <c r="J3769" s="30"/>
      <c r="K3769" s="30"/>
      <c r="L3769" s="31"/>
      <c r="M3769" s="32"/>
    </row>
    <row r="3770" spans="3:13" x14ac:dyDescent="0.35">
      <c r="C3770" s="26"/>
      <c r="D3770" s="14"/>
      <c r="E3770" s="14"/>
      <c r="F3770" s="27"/>
      <c r="G3770" s="28"/>
      <c r="H3770" s="29"/>
      <c r="I3770" s="29"/>
      <c r="J3770" s="30"/>
      <c r="K3770" s="30"/>
      <c r="L3770" s="31"/>
      <c r="M3770" s="32"/>
    </row>
    <row r="3771" spans="3:13" x14ac:dyDescent="0.35">
      <c r="C3771" s="26"/>
      <c r="D3771" s="14"/>
      <c r="E3771" s="14"/>
      <c r="F3771" s="27"/>
      <c r="G3771" s="28"/>
      <c r="H3771" s="29"/>
      <c r="I3771" s="29"/>
      <c r="J3771" s="30"/>
      <c r="K3771" s="30"/>
      <c r="L3771" s="31"/>
      <c r="M3771" s="32"/>
    </row>
    <row r="3772" spans="3:13" x14ac:dyDescent="0.35">
      <c r="C3772" s="26"/>
      <c r="D3772" s="14"/>
      <c r="E3772" s="14"/>
      <c r="F3772" s="27"/>
      <c r="G3772" s="28"/>
      <c r="H3772" s="29"/>
      <c r="I3772" s="29"/>
      <c r="J3772" s="30"/>
      <c r="K3772" s="30"/>
      <c r="L3772" s="31"/>
      <c r="M3772" s="32"/>
    </row>
    <row r="3773" spans="3:13" x14ac:dyDescent="0.35">
      <c r="C3773" s="26"/>
      <c r="D3773" s="14"/>
      <c r="E3773" s="14"/>
      <c r="F3773" s="27"/>
      <c r="G3773" s="28"/>
      <c r="H3773" s="29"/>
      <c r="I3773" s="29"/>
      <c r="J3773" s="30"/>
      <c r="K3773" s="30"/>
      <c r="L3773" s="31"/>
      <c r="M3773" s="32"/>
    </row>
    <row r="3774" spans="3:13" x14ac:dyDescent="0.35">
      <c r="C3774" s="26"/>
      <c r="D3774" s="14"/>
      <c r="E3774" s="14"/>
      <c r="F3774" s="27"/>
      <c r="G3774" s="28"/>
      <c r="H3774" s="29"/>
      <c r="I3774" s="29"/>
      <c r="J3774" s="30"/>
      <c r="K3774" s="30"/>
      <c r="L3774" s="31"/>
      <c r="M3774" s="32"/>
    </row>
    <row r="3775" spans="3:13" x14ac:dyDescent="0.35">
      <c r="C3775" s="26"/>
      <c r="D3775" s="14"/>
      <c r="E3775" s="14"/>
      <c r="F3775" s="27"/>
      <c r="G3775" s="28"/>
      <c r="H3775" s="29"/>
      <c r="I3775" s="29"/>
      <c r="J3775" s="30"/>
      <c r="K3775" s="30"/>
      <c r="L3775" s="31"/>
      <c r="M3775" s="32"/>
    </row>
    <row r="3776" spans="3:13" x14ac:dyDescent="0.35">
      <c r="C3776" s="26"/>
      <c r="D3776" s="14"/>
      <c r="E3776" s="14"/>
      <c r="F3776" s="27"/>
      <c r="G3776" s="28"/>
      <c r="H3776" s="29"/>
      <c r="I3776" s="29"/>
      <c r="J3776" s="30"/>
      <c r="K3776" s="30"/>
      <c r="L3776" s="31"/>
      <c r="M3776" s="32"/>
    </row>
    <row r="3777" spans="3:13" x14ac:dyDescent="0.35">
      <c r="C3777" s="26"/>
      <c r="D3777" s="14"/>
      <c r="E3777" s="14"/>
      <c r="F3777" s="27"/>
      <c r="G3777" s="28"/>
      <c r="H3777" s="29"/>
      <c r="I3777" s="29"/>
      <c r="J3777" s="30"/>
      <c r="K3777" s="30"/>
      <c r="L3777" s="31"/>
      <c r="M3777" s="32"/>
    </row>
    <row r="3778" spans="3:13" x14ac:dyDescent="0.35">
      <c r="C3778" s="26"/>
      <c r="D3778" s="14"/>
      <c r="E3778" s="14"/>
      <c r="F3778" s="27"/>
      <c r="G3778" s="28"/>
      <c r="H3778" s="29"/>
      <c r="I3778" s="29"/>
      <c r="J3778" s="30"/>
      <c r="K3778" s="30"/>
      <c r="L3778" s="31"/>
      <c r="M3778" s="32"/>
    </row>
    <row r="3779" spans="3:13" x14ac:dyDescent="0.35">
      <c r="C3779" s="26"/>
      <c r="D3779" s="14"/>
      <c r="E3779" s="14"/>
      <c r="F3779" s="27"/>
      <c r="G3779" s="28"/>
      <c r="H3779" s="29"/>
      <c r="I3779" s="29"/>
      <c r="J3779" s="30"/>
      <c r="K3779" s="30"/>
      <c r="L3779" s="31"/>
      <c r="M3779" s="32"/>
    </row>
    <row r="3780" spans="3:13" x14ac:dyDescent="0.35">
      <c r="C3780" s="26"/>
      <c r="D3780" s="14"/>
      <c r="E3780" s="14"/>
      <c r="F3780" s="27"/>
      <c r="G3780" s="28"/>
      <c r="H3780" s="29"/>
      <c r="I3780" s="29"/>
      <c r="J3780" s="30"/>
      <c r="K3780" s="30"/>
      <c r="L3780" s="31"/>
      <c r="M3780" s="32"/>
    </row>
    <row r="3781" spans="3:13" x14ac:dyDescent="0.35">
      <c r="C3781" s="26"/>
      <c r="D3781" s="14"/>
      <c r="E3781" s="14"/>
      <c r="F3781" s="27"/>
      <c r="G3781" s="28"/>
      <c r="H3781" s="29"/>
      <c r="I3781" s="29"/>
      <c r="J3781" s="30"/>
      <c r="K3781" s="30"/>
      <c r="L3781" s="31"/>
      <c r="M3781" s="32"/>
    </row>
    <row r="3782" spans="3:13" x14ac:dyDescent="0.35">
      <c r="C3782" s="26"/>
      <c r="D3782" s="14"/>
      <c r="E3782" s="14"/>
      <c r="F3782" s="27"/>
      <c r="G3782" s="28"/>
      <c r="H3782" s="29"/>
      <c r="I3782" s="29"/>
      <c r="J3782" s="30"/>
      <c r="K3782" s="30"/>
      <c r="L3782" s="31"/>
      <c r="M3782" s="32"/>
    </row>
    <row r="3783" spans="3:13" x14ac:dyDescent="0.35">
      <c r="C3783" s="26"/>
      <c r="D3783" s="14"/>
      <c r="E3783" s="14"/>
      <c r="F3783" s="27"/>
      <c r="G3783" s="28"/>
      <c r="H3783" s="29"/>
      <c r="I3783" s="29"/>
      <c r="J3783" s="30"/>
      <c r="K3783" s="30"/>
      <c r="L3783" s="31"/>
      <c r="M3783" s="32"/>
    </row>
    <row r="3784" spans="3:13" x14ac:dyDescent="0.35">
      <c r="C3784" s="26"/>
      <c r="D3784" s="14"/>
      <c r="E3784" s="14"/>
      <c r="F3784" s="27"/>
      <c r="G3784" s="28"/>
      <c r="H3784" s="29"/>
      <c r="I3784" s="29"/>
      <c r="J3784" s="30"/>
      <c r="K3784" s="30"/>
      <c r="L3784" s="31"/>
      <c r="M3784" s="32"/>
    </row>
    <row r="3785" spans="3:13" x14ac:dyDescent="0.35">
      <c r="C3785" s="26"/>
      <c r="D3785" s="14"/>
      <c r="E3785" s="14"/>
      <c r="F3785" s="27"/>
      <c r="G3785" s="28"/>
      <c r="H3785" s="29"/>
      <c r="I3785" s="29"/>
      <c r="J3785" s="30"/>
      <c r="K3785" s="30"/>
      <c r="L3785" s="31"/>
      <c r="M3785" s="32"/>
    </row>
    <row r="3786" spans="3:13" x14ac:dyDescent="0.35">
      <c r="C3786" s="26"/>
      <c r="D3786" s="14"/>
      <c r="E3786" s="14"/>
      <c r="F3786" s="27"/>
      <c r="G3786" s="28"/>
      <c r="H3786" s="29"/>
      <c r="I3786" s="29"/>
      <c r="J3786" s="30"/>
      <c r="K3786" s="30"/>
      <c r="L3786" s="31"/>
      <c r="M3786" s="32"/>
    </row>
    <row r="3787" spans="3:13" x14ac:dyDescent="0.35">
      <c r="C3787" s="26"/>
      <c r="D3787" s="14"/>
      <c r="E3787" s="14"/>
      <c r="F3787" s="27"/>
      <c r="G3787" s="28"/>
      <c r="H3787" s="29"/>
      <c r="I3787" s="29"/>
      <c r="J3787" s="30"/>
      <c r="K3787" s="30"/>
      <c r="L3787" s="31"/>
      <c r="M3787" s="32"/>
    </row>
    <row r="3788" spans="3:13" x14ac:dyDescent="0.35">
      <c r="C3788" s="26"/>
      <c r="D3788" s="14"/>
      <c r="E3788" s="14"/>
      <c r="F3788" s="27"/>
      <c r="G3788" s="28"/>
      <c r="H3788" s="29"/>
      <c r="I3788" s="29"/>
      <c r="J3788" s="30"/>
      <c r="K3788" s="30"/>
      <c r="L3788" s="31"/>
      <c r="M3788" s="32"/>
    </row>
    <row r="3789" spans="3:13" x14ac:dyDescent="0.35">
      <c r="C3789" s="26"/>
      <c r="D3789" s="14"/>
      <c r="E3789" s="14"/>
      <c r="F3789" s="27"/>
      <c r="G3789" s="28"/>
      <c r="H3789" s="29"/>
      <c r="I3789" s="29"/>
      <c r="J3789" s="30"/>
      <c r="K3789" s="30"/>
      <c r="L3789" s="31"/>
      <c r="M3789" s="32"/>
    </row>
    <row r="3790" spans="3:13" x14ac:dyDescent="0.35">
      <c r="C3790" s="26"/>
      <c r="D3790" s="14"/>
      <c r="E3790" s="14"/>
      <c r="F3790" s="27"/>
      <c r="G3790" s="28"/>
      <c r="H3790" s="29"/>
      <c r="I3790" s="29"/>
      <c r="J3790" s="30"/>
      <c r="K3790" s="30"/>
      <c r="L3790" s="31"/>
      <c r="M3790" s="32"/>
    </row>
    <row r="3791" spans="3:13" x14ac:dyDescent="0.35">
      <c r="C3791" s="26"/>
      <c r="D3791" s="14"/>
      <c r="E3791" s="14"/>
      <c r="F3791" s="27"/>
      <c r="G3791" s="28"/>
      <c r="H3791" s="29"/>
      <c r="I3791" s="29"/>
      <c r="J3791" s="30"/>
      <c r="K3791" s="30"/>
      <c r="L3791" s="31"/>
      <c r="M3791" s="32"/>
    </row>
    <row r="3792" spans="3:13" x14ac:dyDescent="0.35">
      <c r="C3792" s="26"/>
      <c r="D3792" s="14"/>
      <c r="E3792" s="14"/>
      <c r="F3792" s="27"/>
      <c r="G3792" s="28"/>
      <c r="H3792" s="29"/>
      <c r="I3792" s="29"/>
      <c r="J3792" s="30"/>
      <c r="K3792" s="30"/>
      <c r="L3792" s="31"/>
      <c r="M3792" s="32"/>
    </row>
    <row r="3793" spans="3:13" x14ac:dyDescent="0.35">
      <c r="C3793" s="26"/>
      <c r="D3793" s="14"/>
      <c r="E3793" s="14"/>
      <c r="F3793" s="27"/>
      <c r="G3793" s="28"/>
      <c r="H3793" s="29"/>
      <c r="I3793" s="29"/>
      <c r="J3793" s="30"/>
      <c r="K3793" s="30"/>
      <c r="L3793" s="31"/>
      <c r="M3793" s="32"/>
    </row>
    <row r="3794" spans="3:13" x14ac:dyDescent="0.35">
      <c r="C3794" s="26"/>
      <c r="D3794" s="14"/>
      <c r="E3794" s="14"/>
      <c r="F3794" s="27"/>
      <c r="G3794" s="28"/>
      <c r="H3794" s="29"/>
      <c r="I3794" s="29"/>
      <c r="J3794" s="30"/>
      <c r="K3794" s="30"/>
      <c r="L3794" s="31"/>
      <c r="M3794" s="32"/>
    </row>
    <row r="3795" spans="3:13" x14ac:dyDescent="0.35">
      <c r="C3795" s="26"/>
      <c r="D3795" s="14"/>
      <c r="E3795" s="14"/>
      <c r="F3795" s="27"/>
      <c r="G3795" s="28"/>
      <c r="H3795" s="29"/>
      <c r="I3795" s="29"/>
      <c r="J3795" s="30"/>
      <c r="K3795" s="30"/>
      <c r="L3795" s="31"/>
      <c r="M3795" s="32"/>
    </row>
    <row r="3796" spans="3:13" x14ac:dyDescent="0.35">
      <c r="C3796" s="26"/>
      <c r="D3796" s="14"/>
      <c r="E3796" s="14"/>
      <c r="F3796" s="27"/>
      <c r="G3796" s="28"/>
      <c r="H3796" s="29"/>
      <c r="I3796" s="29"/>
      <c r="J3796" s="30"/>
      <c r="K3796" s="30"/>
      <c r="L3796" s="31"/>
      <c r="M3796" s="32"/>
    </row>
    <row r="3797" spans="3:13" x14ac:dyDescent="0.35">
      <c r="C3797" s="26"/>
      <c r="D3797" s="14"/>
      <c r="E3797" s="14"/>
      <c r="F3797" s="27"/>
      <c r="G3797" s="28"/>
      <c r="H3797" s="29"/>
      <c r="I3797" s="29"/>
      <c r="J3797" s="30"/>
      <c r="K3797" s="30"/>
      <c r="L3797" s="31"/>
      <c r="M3797" s="32"/>
    </row>
    <row r="3798" spans="3:13" x14ac:dyDescent="0.35">
      <c r="C3798" s="26"/>
      <c r="D3798" s="14"/>
      <c r="E3798" s="14"/>
      <c r="F3798" s="27"/>
      <c r="G3798" s="28"/>
      <c r="H3798" s="29"/>
      <c r="I3798" s="29"/>
      <c r="J3798" s="30"/>
      <c r="K3798" s="30"/>
      <c r="L3798" s="31"/>
      <c r="M3798" s="32"/>
    </row>
    <row r="3799" spans="3:13" x14ac:dyDescent="0.35">
      <c r="C3799" s="26"/>
      <c r="D3799" s="14"/>
      <c r="E3799" s="14"/>
      <c r="F3799" s="27"/>
      <c r="G3799" s="28"/>
      <c r="H3799" s="29"/>
      <c r="I3799" s="29"/>
      <c r="J3799" s="30"/>
      <c r="K3799" s="30"/>
      <c r="L3799" s="31"/>
      <c r="M3799" s="32"/>
    </row>
    <row r="3800" spans="3:13" x14ac:dyDescent="0.35">
      <c r="C3800" s="26"/>
      <c r="D3800" s="14"/>
      <c r="E3800" s="14"/>
      <c r="F3800" s="27"/>
      <c r="G3800" s="28"/>
      <c r="H3800" s="29"/>
      <c r="I3800" s="29"/>
      <c r="J3800" s="30"/>
      <c r="K3800" s="30"/>
      <c r="L3800" s="31"/>
      <c r="M3800" s="32"/>
    </row>
    <row r="3801" spans="3:13" x14ac:dyDescent="0.35">
      <c r="C3801" s="26"/>
      <c r="D3801" s="14"/>
      <c r="E3801" s="14"/>
      <c r="F3801" s="27"/>
      <c r="G3801" s="28"/>
      <c r="H3801" s="29"/>
      <c r="I3801" s="29"/>
      <c r="J3801" s="30"/>
      <c r="K3801" s="30"/>
      <c r="L3801" s="31"/>
      <c r="M3801" s="32"/>
    </row>
    <row r="3802" spans="3:13" x14ac:dyDescent="0.35">
      <c r="C3802" s="26"/>
      <c r="D3802" s="14"/>
      <c r="E3802" s="14"/>
      <c r="F3802" s="27"/>
      <c r="G3802" s="28"/>
      <c r="H3802" s="29"/>
      <c r="I3802" s="29"/>
      <c r="J3802" s="30"/>
      <c r="K3802" s="30"/>
      <c r="L3802" s="31"/>
      <c r="M3802" s="32"/>
    </row>
    <row r="3803" spans="3:13" x14ac:dyDescent="0.35">
      <c r="C3803" s="26"/>
      <c r="D3803" s="14"/>
      <c r="E3803" s="14"/>
      <c r="F3803" s="27"/>
      <c r="G3803" s="28"/>
      <c r="H3803" s="29"/>
      <c r="I3803" s="29"/>
      <c r="J3803" s="30"/>
      <c r="K3803" s="30"/>
      <c r="L3803" s="31"/>
      <c r="M3803" s="32"/>
    </row>
    <row r="3804" spans="3:13" x14ac:dyDescent="0.35">
      <c r="C3804" s="26"/>
      <c r="D3804" s="14"/>
      <c r="E3804" s="14"/>
      <c r="F3804" s="27"/>
      <c r="G3804" s="28"/>
      <c r="H3804" s="29"/>
      <c r="I3804" s="29"/>
      <c r="J3804" s="30"/>
      <c r="K3804" s="30"/>
      <c r="L3804" s="31"/>
      <c r="M3804" s="32"/>
    </row>
    <row r="3805" spans="3:13" x14ac:dyDescent="0.35">
      <c r="C3805" s="26"/>
      <c r="D3805" s="14"/>
      <c r="E3805" s="14"/>
      <c r="F3805" s="27"/>
      <c r="G3805" s="28"/>
      <c r="H3805" s="29"/>
      <c r="I3805" s="29"/>
      <c r="J3805" s="30"/>
      <c r="K3805" s="30"/>
      <c r="L3805" s="31"/>
      <c r="M3805" s="32"/>
    </row>
    <row r="3806" spans="3:13" x14ac:dyDescent="0.35">
      <c r="C3806" s="26"/>
      <c r="D3806" s="14"/>
      <c r="E3806" s="14"/>
      <c r="F3806" s="27"/>
      <c r="G3806" s="28"/>
      <c r="H3806" s="29"/>
      <c r="I3806" s="29"/>
      <c r="J3806" s="30"/>
      <c r="K3806" s="30"/>
      <c r="L3806" s="31"/>
      <c r="M3806" s="32"/>
    </row>
    <row r="3807" spans="3:13" x14ac:dyDescent="0.35">
      <c r="C3807" s="26"/>
      <c r="D3807" s="14"/>
      <c r="E3807" s="14"/>
      <c r="F3807" s="27"/>
      <c r="G3807" s="28"/>
      <c r="H3807" s="29"/>
      <c r="I3807" s="29"/>
      <c r="J3807" s="30"/>
      <c r="K3807" s="30"/>
      <c r="L3807" s="31"/>
      <c r="M3807" s="32"/>
    </row>
    <row r="3808" spans="3:13" x14ac:dyDescent="0.35">
      <c r="C3808" s="26"/>
      <c r="D3808" s="14"/>
      <c r="E3808" s="14"/>
      <c r="F3808" s="27"/>
      <c r="G3808" s="28"/>
      <c r="H3808" s="29"/>
      <c r="I3808" s="29"/>
      <c r="J3808" s="30"/>
      <c r="K3808" s="30"/>
      <c r="L3808" s="31"/>
      <c r="M3808" s="32"/>
    </row>
    <row r="3809" spans="3:13" x14ac:dyDescent="0.35">
      <c r="C3809" s="26"/>
      <c r="D3809" s="14"/>
      <c r="E3809" s="14"/>
      <c r="F3809" s="27"/>
      <c r="G3809" s="28"/>
      <c r="H3809" s="29"/>
      <c r="I3809" s="29"/>
      <c r="J3809" s="30"/>
      <c r="K3809" s="30"/>
      <c r="L3809" s="31"/>
      <c r="M3809" s="32"/>
    </row>
    <row r="3810" spans="3:13" x14ac:dyDescent="0.35">
      <c r="C3810" s="26"/>
      <c r="D3810" s="14"/>
      <c r="E3810" s="14"/>
      <c r="F3810" s="27"/>
      <c r="G3810" s="28"/>
      <c r="H3810" s="29"/>
      <c r="I3810" s="29"/>
      <c r="J3810" s="30"/>
      <c r="K3810" s="30"/>
      <c r="L3810" s="31"/>
      <c r="M3810" s="32"/>
    </row>
    <row r="3811" spans="3:13" x14ac:dyDescent="0.35">
      <c r="C3811" s="26"/>
      <c r="D3811" s="14"/>
      <c r="E3811" s="14"/>
      <c r="F3811" s="27"/>
      <c r="G3811" s="28"/>
      <c r="H3811" s="29"/>
      <c r="I3811" s="29"/>
      <c r="J3811" s="30"/>
      <c r="K3811" s="30"/>
      <c r="L3811" s="31"/>
      <c r="M3811" s="32"/>
    </row>
    <row r="3812" spans="3:13" x14ac:dyDescent="0.35">
      <c r="C3812" s="26"/>
      <c r="D3812" s="14"/>
      <c r="E3812" s="14"/>
      <c r="F3812" s="27"/>
      <c r="G3812" s="28"/>
      <c r="H3812" s="29"/>
      <c r="I3812" s="29"/>
      <c r="J3812" s="30"/>
      <c r="K3812" s="30"/>
      <c r="L3812" s="31"/>
      <c r="M3812" s="32"/>
    </row>
    <row r="3813" spans="3:13" x14ac:dyDescent="0.35">
      <c r="C3813" s="26"/>
      <c r="D3813" s="14"/>
      <c r="E3813" s="14"/>
      <c r="F3813" s="27"/>
      <c r="G3813" s="28"/>
      <c r="H3813" s="29"/>
      <c r="I3813" s="29"/>
      <c r="J3813" s="30"/>
      <c r="K3813" s="30"/>
      <c r="L3813" s="31"/>
      <c r="M3813" s="32"/>
    </row>
    <row r="3814" spans="3:13" x14ac:dyDescent="0.35">
      <c r="C3814" s="26"/>
      <c r="D3814" s="14"/>
      <c r="E3814" s="14"/>
      <c r="F3814" s="27"/>
      <c r="G3814" s="28"/>
      <c r="H3814" s="29"/>
      <c r="I3814" s="29"/>
      <c r="J3814" s="30"/>
      <c r="K3814" s="30"/>
      <c r="L3814" s="31"/>
      <c r="M3814" s="32"/>
    </row>
    <row r="3815" spans="3:13" x14ac:dyDescent="0.35">
      <c r="C3815" s="26"/>
      <c r="D3815" s="14"/>
      <c r="E3815" s="14"/>
      <c r="F3815" s="27"/>
      <c r="G3815" s="28"/>
      <c r="H3815" s="29"/>
      <c r="I3815" s="29"/>
      <c r="J3815" s="30"/>
      <c r="K3815" s="30"/>
      <c r="L3815" s="31"/>
      <c r="M3815" s="32"/>
    </row>
    <row r="3816" spans="3:13" x14ac:dyDescent="0.35">
      <c r="C3816" s="26"/>
      <c r="D3816" s="14"/>
      <c r="E3816" s="14"/>
      <c r="F3816" s="27"/>
      <c r="G3816" s="28"/>
      <c r="H3816" s="29"/>
      <c r="I3816" s="29"/>
      <c r="J3816" s="30"/>
      <c r="K3816" s="30"/>
      <c r="L3816" s="31"/>
      <c r="M3816" s="32"/>
    </row>
    <row r="3817" spans="3:13" x14ac:dyDescent="0.35">
      <c r="C3817" s="26"/>
      <c r="D3817" s="14"/>
      <c r="E3817" s="14"/>
      <c r="F3817" s="27"/>
      <c r="G3817" s="28"/>
      <c r="H3817" s="29"/>
      <c r="I3817" s="29"/>
      <c r="J3817" s="30"/>
      <c r="K3817" s="30"/>
      <c r="L3817" s="31"/>
      <c r="M3817" s="32"/>
    </row>
    <row r="3818" spans="3:13" x14ac:dyDescent="0.35">
      <c r="C3818" s="26"/>
      <c r="D3818" s="14"/>
      <c r="E3818" s="14"/>
      <c r="F3818" s="27"/>
      <c r="G3818" s="28"/>
      <c r="H3818" s="29"/>
      <c r="I3818" s="29"/>
      <c r="J3818" s="30"/>
      <c r="K3818" s="30"/>
      <c r="L3818" s="31"/>
      <c r="M3818" s="32"/>
    </row>
    <row r="3819" spans="3:13" x14ac:dyDescent="0.35">
      <c r="C3819" s="26"/>
      <c r="D3819" s="14"/>
      <c r="E3819" s="14"/>
      <c r="F3819" s="27"/>
      <c r="G3819" s="28"/>
      <c r="H3819" s="29"/>
      <c r="I3819" s="29"/>
      <c r="J3819" s="30"/>
      <c r="K3819" s="30"/>
      <c r="L3819" s="31"/>
      <c r="M3819" s="32"/>
    </row>
    <row r="3820" spans="3:13" x14ac:dyDescent="0.35">
      <c r="C3820" s="26"/>
      <c r="D3820" s="14"/>
      <c r="E3820" s="14"/>
      <c r="F3820" s="27"/>
      <c r="G3820" s="28"/>
      <c r="H3820" s="29"/>
      <c r="I3820" s="29"/>
      <c r="J3820" s="30"/>
      <c r="K3820" s="30"/>
      <c r="L3820" s="31"/>
      <c r="M3820" s="32"/>
    </row>
    <row r="3821" spans="3:13" x14ac:dyDescent="0.35">
      <c r="C3821" s="26"/>
      <c r="D3821" s="14"/>
      <c r="E3821" s="14"/>
      <c r="F3821" s="27"/>
      <c r="G3821" s="28"/>
      <c r="H3821" s="29"/>
      <c r="I3821" s="29"/>
      <c r="J3821" s="30"/>
      <c r="K3821" s="30"/>
      <c r="L3821" s="31"/>
      <c r="M3821" s="32"/>
    </row>
    <row r="3822" spans="3:13" x14ac:dyDescent="0.35">
      <c r="C3822" s="26"/>
      <c r="D3822" s="14"/>
      <c r="E3822" s="14"/>
      <c r="F3822" s="27"/>
      <c r="G3822" s="28"/>
      <c r="H3822" s="29"/>
      <c r="I3822" s="29"/>
      <c r="J3822" s="30"/>
      <c r="K3822" s="30"/>
      <c r="L3822" s="31"/>
      <c r="M3822" s="32"/>
    </row>
    <row r="3823" spans="3:13" x14ac:dyDescent="0.35">
      <c r="C3823" s="26"/>
      <c r="D3823" s="14"/>
      <c r="E3823" s="14"/>
      <c r="F3823" s="27"/>
      <c r="G3823" s="28"/>
      <c r="H3823" s="29"/>
      <c r="I3823" s="29"/>
      <c r="J3823" s="30"/>
      <c r="K3823" s="30"/>
      <c r="L3823" s="31"/>
      <c r="M3823" s="32"/>
    </row>
    <row r="3824" spans="3:13" x14ac:dyDescent="0.35">
      <c r="C3824" s="26"/>
      <c r="D3824" s="14"/>
      <c r="E3824" s="14"/>
      <c r="F3824" s="27"/>
      <c r="G3824" s="28"/>
      <c r="H3824" s="29"/>
      <c r="I3824" s="29"/>
      <c r="J3824" s="30"/>
      <c r="K3824" s="30"/>
      <c r="L3824" s="31"/>
      <c r="M3824" s="32"/>
    </row>
    <row r="3825" spans="3:13" x14ac:dyDescent="0.35">
      <c r="C3825" s="26"/>
      <c r="D3825" s="14"/>
      <c r="E3825" s="14"/>
      <c r="F3825" s="27"/>
      <c r="G3825" s="28"/>
      <c r="H3825" s="29"/>
      <c r="I3825" s="29"/>
      <c r="J3825" s="30"/>
      <c r="K3825" s="30"/>
      <c r="L3825" s="31"/>
      <c r="M3825" s="32"/>
    </row>
    <row r="3826" spans="3:13" x14ac:dyDescent="0.35">
      <c r="C3826" s="26"/>
      <c r="D3826" s="14"/>
      <c r="E3826" s="14"/>
      <c r="F3826" s="27"/>
      <c r="G3826" s="28"/>
      <c r="H3826" s="29"/>
      <c r="I3826" s="29"/>
      <c r="J3826" s="30"/>
      <c r="K3826" s="30"/>
      <c r="L3826" s="31"/>
      <c r="M3826" s="32"/>
    </row>
    <row r="3827" spans="3:13" x14ac:dyDescent="0.35">
      <c r="C3827" s="26"/>
      <c r="D3827" s="14"/>
      <c r="E3827" s="14"/>
      <c r="F3827" s="27"/>
      <c r="G3827" s="28"/>
      <c r="H3827" s="29"/>
      <c r="I3827" s="29"/>
      <c r="J3827" s="30"/>
      <c r="K3827" s="30"/>
      <c r="L3827" s="31"/>
      <c r="M3827" s="32"/>
    </row>
    <row r="3828" spans="3:13" x14ac:dyDescent="0.35">
      <c r="C3828" s="26"/>
      <c r="D3828" s="14"/>
      <c r="E3828" s="14"/>
      <c r="F3828" s="27"/>
      <c r="G3828" s="28"/>
      <c r="H3828" s="29"/>
      <c r="I3828" s="29"/>
      <c r="J3828" s="30"/>
      <c r="K3828" s="30"/>
      <c r="L3828" s="31"/>
      <c r="M3828" s="32"/>
    </row>
    <row r="3829" spans="3:13" x14ac:dyDescent="0.35">
      <c r="C3829" s="26"/>
      <c r="D3829" s="14"/>
      <c r="E3829" s="14"/>
      <c r="F3829" s="27"/>
      <c r="G3829" s="28"/>
      <c r="H3829" s="29"/>
      <c r="I3829" s="29"/>
      <c r="J3829" s="30"/>
      <c r="K3829" s="30"/>
      <c r="L3829" s="31"/>
      <c r="M3829" s="32"/>
    </row>
    <row r="3830" spans="3:13" x14ac:dyDescent="0.35">
      <c r="C3830" s="26"/>
      <c r="D3830" s="14"/>
      <c r="E3830" s="14"/>
      <c r="F3830" s="27"/>
      <c r="G3830" s="28"/>
      <c r="H3830" s="29"/>
      <c r="I3830" s="29"/>
      <c r="J3830" s="30"/>
      <c r="K3830" s="30"/>
      <c r="L3830" s="31"/>
      <c r="M3830" s="32"/>
    </row>
    <row r="3831" spans="3:13" x14ac:dyDescent="0.35">
      <c r="C3831" s="26"/>
      <c r="D3831" s="14"/>
      <c r="E3831" s="14"/>
      <c r="F3831" s="27"/>
      <c r="G3831" s="28"/>
      <c r="H3831" s="29"/>
      <c r="I3831" s="29"/>
      <c r="J3831" s="30"/>
      <c r="K3831" s="30"/>
      <c r="L3831" s="31"/>
      <c r="M3831" s="32"/>
    </row>
    <row r="3832" spans="3:13" x14ac:dyDescent="0.35">
      <c r="C3832" s="26"/>
      <c r="D3832" s="14"/>
      <c r="E3832" s="14"/>
      <c r="F3832" s="27"/>
      <c r="G3832" s="28"/>
      <c r="H3832" s="29"/>
      <c r="I3832" s="29"/>
      <c r="J3832" s="30"/>
      <c r="K3832" s="30"/>
      <c r="L3832" s="31"/>
      <c r="M3832" s="32"/>
    </row>
    <row r="3833" spans="3:13" x14ac:dyDescent="0.35">
      <c r="C3833" s="26"/>
      <c r="D3833" s="14"/>
      <c r="E3833" s="14"/>
      <c r="F3833" s="27"/>
      <c r="G3833" s="28"/>
      <c r="H3833" s="29"/>
      <c r="I3833" s="29"/>
      <c r="J3833" s="30"/>
      <c r="K3833" s="30"/>
      <c r="L3833" s="31"/>
      <c r="M3833" s="32"/>
    </row>
    <row r="3834" spans="3:13" x14ac:dyDescent="0.35">
      <c r="C3834" s="26"/>
      <c r="D3834" s="14"/>
      <c r="E3834" s="14"/>
      <c r="F3834" s="27"/>
      <c r="G3834" s="28"/>
      <c r="H3834" s="29"/>
      <c r="I3834" s="29"/>
      <c r="J3834" s="30"/>
      <c r="K3834" s="30"/>
      <c r="L3834" s="31"/>
      <c r="M3834" s="32"/>
    </row>
    <row r="3835" spans="3:13" x14ac:dyDescent="0.35">
      <c r="C3835" s="26"/>
      <c r="D3835" s="14"/>
      <c r="E3835" s="14"/>
      <c r="F3835" s="27"/>
      <c r="G3835" s="28"/>
      <c r="H3835" s="29"/>
      <c r="I3835" s="29"/>
      <c r="J3835" s="30"/>
      <c r="K3835" s="30"/>
      <c r="L3835" s="31"/>
      <c r="M3835" s="32"/>
    </row>
    <row r="3836" spans="3:13" x14ac:dyDescent="0.35">
      <c r="C3836" s="26"/>
      <c r="D3836" s="14"/>
      <c r="E3836" s="14"/>
      <c r="F3836" s="27"/>
      <c r="G3836" s="28"/>
      <c r="H3836" s="29"/>
      <c r="I3836" s="29"/>
      <c r="J3836" s="30"/>
      <c r="K3836" s="30"/>
      <c r="L3836" s="31"/>
      <c r="M3836" s="32"/>
    </row>
    <row r="3837" spans="3:13" x14ac:dyDescent="0.35">
      <c r="C3837" s="26"/>
      <c r="D3837" s="14"/>
      <c r="E3837" s="14"/>
      <c r="F3837" s="27"/>
      <c r="G3837" s="28"/>
      <c r="H3837" s="29"/>
      <c r="I3837" s="29"/>
      <c r="J3837" s="30"/>
      <c r="K3837" s="30"/>
      <c r="L3837" s="31"/>
      <c r="M3837" s="32"/>
    </row>
    <row r="3838" spans="3:13" x14ac:dyDescent="0.35">
      <c r="C3838" s="26"/>
      <c r="D3838" s="14"/>
      <c r="E3838" s="14"/>
      <c r="F3838" s="27"/>
      <c r="G3838" s="28"/>
      <c r="H3838" s="29"/>
      <c r="I3838" s="29"/>
      <c r="J3838" s="30"/>
      <c r="K3838" s="30"/>
      <c r="L3838" s="31"/>
      <c r="M3838" s="32"/>
    </row>
    <row r="3839" spans="3:13" x14ac:dyDescent="0.35">
      <c r="C3839" s="26"/>
      <c r="D3839" s="14"/>
      <c r="E3839" s="14"/>
      <c r="F3839" s="27"/>
      <c r="G3839" s="28"/>
      <c r="H3839" s="29"/>
      <c r="I3839" s="29"/>
      <c r="J3839" s="30"/>
      <c r="K3839" s="30"/>
      <c r="L3839" s="31"/>
      <c r="M3839" s="32"/>
    </row>
    <row r="3840" spans="3:13" x14ac:dyDescent="0.35">
      <c r="C3840" s="26"/>
      <c r="D3840" s="14"/>
      <c r="E3840" s="14"/>
      <c r="F3840" s="27"/>
      <c r="G3840" s="28"/>
      <c r="H3840" s="29"/>
      <c r="I3840" s="29"/>
      <c r="J3840" s="30"/>
      <c r="K3840" s="30"/>
      <c r="L3840" s="31"/>
      <c r="M3840" s="32"/>
    </row>
    <row r="3841" spans="3:13" x14ac:dyDescent="0.35">
      <c r="C3841" s="26"/>
      <c r="D3841" s="14"/>
      <c r="E3841" s="14"/>
      <c r="F3841" s="27"/>
      <c r="G3841" s="28"/>
      <c r="H3841" s="29"/>
      <c r="I3841" s="29"/>
      <c r="J3841" s="30"/>
      <c r="K3841" s="30"/>
      <c r="L3841" s="31"/>
      <c r="M3841" s="32"/>
    </row>
    <row r="3842" spans="3:13" x14ac:dyDescent="0.35">
      <c r="C3842" s="26"/>
      <c r="D3842" s="14"/>
      <c r="E3842" s="14"/>
      <c r="F3842" s="27"/>
      <c r="G3842" s="28"/>
      <c r="H3842" s="29"/>
      <c r="I3842" s="29"/>
      <c r="J3842" s="30"/>
      <c r="K3842" s="30"/>
      <c r="L3842" s="31"/>
      <c r="M3842" s="32"/>
    </row>
    <row r="3843" spans="3:13" x14ac:dyDescent="0.35">
      <c r="C3843" s="26"/>
      <c r="D3843" s="14"/>
      <c r="E3843" s="14"/>
      <c r="F3843" s="27"/>
      <c r="G3843" s="28"/>
      <c r="H3843" s="29"/>
      <c r="I3843" s="29"/>
      <c r="J3843" s="30"/>
      <c r="K3843" s="30"/>
      <c r="L3843" s="31"/>
      <c r="M3843" s="32"/>
    </row>
    <row r="3844" spans="3:13" x14ac:dyDescent="0.35">
      <c r="C3844" s="26"/>
      <c r="D3844" s="14"/>
      <c r="E3844" s="14"/>
      <c r="F3844" s="27"/>
      <c r="G3844" s="28"/>
      <c r="H3844" s="29"/>
      <c r="I3844" s="29"/>
      <c r="J3844" s="30"/>
      <c r="K3844" s="30"/>
      <c r="L3844" s="31"/>
      <c r="M3844" s="32"/>
    </row>
    <row r="3845" spans="3:13" x14ac:dyDescent="0.35">
      <c r="C3845" s="26"/>
      <c r="D3845" s="14"/>
      <c r="E3845" s="14"/>
      <c r="F3845" s="27"/>
      <c r="G3845" s="28"/>
      <c r="H3845" s="29"/>
      <c r="I3845" s="29"/>
      <c r="J3845" s="30"/>
      <c r="K3845" s="30"/>
      <c r="L3845" s="31"/>
      <c r="M3845" s="32"/>
    </row>
    <row r="3846" spans="3:13" x14ac:dyDescent="0.35">
      <c r="C3846" s="26"/>
      <c r="D3846" s="14"/>
      <c r="E3846" s="14"/>
      <c r="F3846" s="27"/>
      <c r="G3846" s="28"/>
      <c r="H3846" s="29"/>
      <c r="I3846" s="29"/>
      <c r="J3846" s="30"/>
      <c r="K3846" s="30"/>
      <c r="L3846" s="31"/>
      <c r="M3846" s="32"/>
    </row>
    <row r="3847" spans="3:13" x14ac:dyDescent="0.35">
      <c r="C3847" s="26"/>
      <c r="D3847" s="14"/>
      <c r="E3847" s="14"/>
      <c r="F3847" s="27"/>
      <c r="G3847" s="28"/>
      <c r="H3847" s="29"/>
      <c r="I3847" s="29"/>
      <c r="J3847" s="30"/>
      <c r="K3847" s="30"/>
      <c r="L3847" s="31"/>
      <c r="M3847" s="32"/>
    </row>
    <row r="3848" spans="3:13" x14ac:dyDescent="0.35">
      <c r="C3848" s="26"/>
      <c r="D3848" s="14"/>
      <c r="E3848" s="14"/>
      <c r="F3848" s="27"/>
      <c r="G3848" s="28"/>
      <c r="H3848" s="29"/>
      <c r="I3848" s="29"/>
      <c r="J3848" s="30"/>
      <c r="K3848" s="30"/>
      <c r="L3848" s="31"/>
      <c r="M3848" s="32"/>
    </row>
    <row r="3849" spans="3:13" x14ac:dyDescent="0.35">
      <c r="C3849" s="26"/>
      <c r="D3849" s="14"/>
      <c r="E3849" s="14"/>
      <c r="F3849" s="27"/>
      <c r="G3849" s="28"/>
      <c r="H3849" s="29"/>
      <c r="I3849" s="29"/>
      <c r="J3849" s="30"/>
      <c r="K3849" s="30"/>
      <c r="L3849" s="31"/>
      <c r="M3849" s="32"/>
    </row>
    <row r="3850" spans="3:13" x14ac:dyDescent="0.35">
      <c r="C3850" s="26"/>
      <c r="D3850" s="14"/>
      <c r="E3850" s="14"/>
      <c r="F3850" s="27"/>
      <c r="G3850" s="28"/>
      <c r="H3850" s="29"/>
      <c r="I3850" s="29"/>
      <c r="J3850" s="30"/>
      <c r="K3850" s="30"/>
      <c r="L3850" s="31"/>
      <c r="M3850" s="32"/>
    </row>
    <row r="3851" spans="3:13" x14ac:dyDescent="0.35">
      <c r="C3851" s="26"/>
      <c r="D3851" s="14"/>
      <c r="E3851" s="14"/>
      <c r="F3851" s="27"/>
      <c r="G3851" s="28"/>
      <c r="H3851" s="29"/>
      <c r="I3851" s="29"/>
      <c r="J3851" s="30"/>
      <c r="K3851" s="30"/>
      <c r="L3851" s="31"/>
      <c r="M3851" s="32"/>
    </row>
    <row r="3852" spans="3:13" x14ac:dyDescent="0.35">
      <c r="C3852" s="26"/>
      <c r="D3852" s="14"/>
      <c r="E3852" s="14"/>
      <c r="F3852" s="27"/>
      <c r="G3852" s="28"/>
      <c r="H3852" s="29"/>
      <c r="I3852" s="29"/>
      <c r="J3852" s="30"/>
      <c r="K3852" s="30"/>
      <c r="L3852" s="31"/>
      <c r="M3852" s="32"/>
    </row>
    <row r="3853" spans="3:13" x14ac:dyDescent="0.35">
      <c r="C3853" s="26"/>
      <c r="D3853" s="14"/>
      <c r="E3853" s="14"/>
      <c r="F3853" s="27"/>
      <c r="G3853" s="28"/>
      <c r="H3853" s="29"/>
      <c r="I3853" s="29"/>
      <c r="J3853" s="30"/>
      <c r="K3853" s="30"/>
      <c r="L3853" s="31"/>
      <c r="M3853" s="32"/>
    </row>
    <row r="3854" spans="3:13" x14ac:dyDescent="0.35">
      <c r="C3854" s="26"/>
      <c r="D3854" s="14"/>
      <c r="E3854" s="14"/>
      <c r="F3854" s="27"/>
      <c r="G3854" s="28"/>
      <c r="H3854" s="29"/>
      <c r="I3854" s="29"/>
      <c r="J3854" s="30"/>
      <c r="K3854" s="30"/>
      <c r="L3854" s="31"/>
      <c r="M3854" s="32"/>
    </row>
    <row r="3855" spans="3:13" x14ac:dyDescent="0.35">
      <c r="C3855" s="26"/>
      <c r="D3855" s="14"/>
      <c r="E3855" s="14"/>
      <c r="F3855" s="27"/>
      <c r="G3855" s="28"/>
      <c r="H3855" s="29"/>
      <c r="I3855" s="29"/>
      <c r="J3855" s="30"/>
      <c r="K3855" s="30"/>
      <c r="L3855" s="31"/>
      <c r="M3855" s="32"/>
    </row>
    <row r="3856" spans="3:13" x14ac:dyDescent="0.35">
      <c r="C3856" s="26"/>
      <c r="D3856" s="14"/>
      <c r="E3856" s="14"/>
      <c r="F3856" s="27"/>
      <c r="G3856" s="28"/>
      <c r="H3856" s="29"/>
      <c r="I3856" s="29"/>
      <c r="J3856" s="30"/>
      <c r="K3856" s="30"/>
      <c r="L3856" s="31"/>
      <c r="M3856" s="32"/>
    </row>
    <row r="3857" spans="3:13" x14ac:dyDescent="0.35">
      <c r="C3857" s="26"/>
      <c r="D3857" s="14"/>
      <c r="E3857" s="14"/>
      <c r="F3857" s="27"/>
      <c r="G3857" s="28"/>
      <c r="H3857" s="29"/>
      <c r="I3857" s="29"/>
      <c r="J3857" s="30"/>
      <c r="K3857" s="30"/>
      <c r="L3857" s="31"/>
      <c r="M3857" s="32"/>
    </row>
    <row r="3858" spans="3:13" x14ac:dyDescent="0.35">
      <c r="C3858" s="26"/>
      <c r="D3858" s="14"/>
      <c r="E3858" s="14"/>
      <c r="F3858" s="27"/>
      <c r="G3858" s="28"/>
      <c r="H3858" s="29"/>
      <c r="I3858" s="29"/>
      <c r="J3858" s="30"/>
      <c r="K3858" s="30"/>
      <c r="L3858" s="31"/>
      <c r="M3858" s="32"/>
    </row>
    <row r="3859" spans="3:13" x14ac:dyDescent="0.35">
      <c r="C3859" s="26"/>
      <c r="D3859" s="14"/>
      <c r="E3859" s="14"/>
      <c r="F3859" s="27"/>
      <c r="G3859" s="28"/>
      <c r="H3859" s="29"/>
      <c r="I3859" s="29"/>
      <c r="J3859" s="30"/>
      <c r="K3859" s="30"/>
      <c r="L3859" s="31"/>
      <c r="M3859" s="32"/>
    </row>
    <row r="3860" spans="3:13" x14ac:dyDescent="0.35">
      <c r="C3860" s="26"/>
      <c r="D3860" s="14"/>
      <c r="E3860" s="14"/>
      <c r="F3860" s="27"/>
      <c r="G3860" s="28"/>
      <c r="H3860" s="29"/>
      <c r="I3860" s="29"/>
      <c r="J3860" s="30"/>
      <c r="K3860" s="30"/>
      <c r="L3860" s="31"/>
      <c r="M3860" s="32"/>
    </row>
    <row r="3861" spans="3:13" x14ac:dyDescent="0.35">
      <c r="C3861" s="26"/>
      <c r="D3861" s="14"/>
      <c r="E3861" s="14"/>
      <c r="F3861" s="27"/>
      <c r="G3861" s="28"/>
      <c r="H3861" s="29"/>
      <c r="I3861" s="29"/>
      <c r="J3861" s="30"/>
      <c r="K3861" s="30"/>
      <c r="L3861" s="31"/>
      <c r="M3861" s="32"/>
    </row>
    <row r="3862" spans="3:13" x14ac:dyDescent="0.35">
      <c r="C3862" s="26"/>
      <c r="D3862" s="14"/>
      <c r="E3862" s="14"/>
      <c r="F3862" s="27"/>
      <c r="G3862" s="28"/>
      <c r="H3862" s="29"/>
      <c r="I3862" s="29"/>
      <c r="J3862" s="30"/>
      <c r="K3862" s="30"/>
      <c r="L3862" s="31"/>
      <c r="M3862" s="32"/>
    </row>
    <row r="3863" spans="3:13" x14ac:dyDescent="0.35">
      <c r="C3863" s="26"/>
      <c r="D3863" s="14"/>
      <c r="E3863" s="14"/>
      <c r="F3863" s="27"/>
      <c r="G3863" s="28"/>
      <c r="H3863" s="29"/>
      <c r="I3863" s="29"/>
      <c r="J3863" s="30"/>
      <c r="K3863" s="30"/>
      <c r="L3863" s="31"/>
      <c r="M3863" s="32"/>
    </row>
    <row r="3864" spans="3:13" x14ac:dyDescent="0.35">
      <c r="C3864" s="26"/>
      <c r="D3864" s="14"/>
      <c r="E3864" s="14"/>
      <c r="F3864" s="27"/>
      <c r="G3864" s="28"/>
      <c r="H3864" s="29"/>
      <c r="I3864" s="29"/>
      <c r="J3864" s="30"/>
      <c r="K3864" s="30"/>
      <c r="L3864" s="31"/>
      <c r="M3864" s="32"/>
    </row>
    <row r="3865" spans="3:13" x14ac:dyDescent="0.35">
      <c r="C3865" s="26"/>
      <c r="D3865" s="14"/>
      <c r="E3865" s="14"/>
      <c r="F3865" s="27"/>
      <c r="G3865" s="28"/>
      <c r="H3865" s="29"/>
      <c r="I3865" s="29"/>
      <c r="J3865" s="30"/>
      <c r="K3865" s="30"/>
      <c r="L3865" s="31"/>
      <c r="M3865" s="32"/>
    </row>
    <row r="3866" spans="3:13" x14ac:dyDescent="0.35">
      <c r="C3866" s="26"/>
      <c r="D3866" s="14"/>
      <c r="E3866" s="14"/>
      <c r="F3866" s="27"/>
      <c r="G3866" s="28"/>
      <c r="H3866" s="29"/>
      <c r="I3866" s="29"/>
      <c r="J3866" s="30"/>
      <c r="K3866" s="30"/>
      <c r="L3866" s="31"/>
      <c r="M3866" s="32"/>
    </row>
    <row r="3867" spans="3:13" x14ac:dyDescent="0.35">
      <c r="C3867" s="26"/>
      <c r="D3867" s="14"/>
      <c r="E3867" s="14"/>
      <c r="F3867" s="27"/>
      <c r="G3867" s="28"/>
      <c r="H3867" s="29"/>
      <c r="I3867" s="29"/>
      <c r="J3867" s="30"/>
      <c r="K3867" s="30"/>
      <c r="L3867" s="31"/>
      <c r="M3867" s="32"/>
    </row>
    <row r="3868" spans="3:13" x14ac:dyDescent="0.35">
      <c r="C3868" s="26"/>
      <c r="D3868" s="14"/>
      <c r="E3868" s="14"/>
      <c r="F3868" s="27"/>
      <c r="G3868" s="28"/>
      <c r="H3868" s="29"/>
      <c r="I3868" s="29"/>
      <c r="J3868" s="30"/>
      <c r="K3868" s="30"/>
      <c r="L3868" s="31"/>
      <c r="M3868" s="32"/>
    </row>
    <row r="3869" spans="3:13" x14ac:dyDescent="0.35">
      <c r="C3869" s="26"/>
      <c r="D3869" s="14"/>
      <c r="E3869" s="14"/>
      <c r="F3869" s="27"/>
      <c r="G3869" s="28"/>
      <c r="H3869" s="29"/>
      <c r="I3869" s="29"/>
      <c r="J3869" s="30"/>
      <c r="K3869" s="30"/>
      <c r="L3869" s="31"/>
      <c r="M3869" s="32"/>
    </row>
    <row r="3870" spans="3:13" x14ac:dyDescent="0.35">
      <c r="C3870" s="26"/>
      <c r="D3870" s="14"/>
      <c r="E3870" s="14"/>
      <c r="F3870" s="27"/>
      <c r="G3870" s="28"/>
      <c r="H3870" s="29"/>
      <c r="I3870" s="29"/>
      <c r="J3870" s="30"/>
      <c r="K3870" s="30"/>
      <c r="L3870" s="31"/>
      <c r="M3870" s="32"/>
    </row>
    <row r="3871" spans="3:13" x14ac:dyDescent="0.35">
      <c r="C3871" s="26"/>
      <c r="D3871" s="14"/>
      <c r="E3871" s="14"/>
      <c r="F3871" s="27"/>
      <c r="G3871" s="28"/>
      <c r="H3871" s="29"/>
      <c r="I3871" s="29"/>
      <c r="J3871" s="30"/>
      <c r="K3871" s="30"/>
      <c r="L3871" s="31"/>
      <c r="M3871" s="32"/>
    </row>
    <row r="3872" spans="3:13" x14ac:dyDescent="0.35">
      <c r="C3872" s="26"/>
      <c r="D3872" s="14"/>
      <c r="E3872" s="14"/>
      <c r="F3872" s="27"/>
      <c r="G3872" s="28"/>
      <c r="H3872" s="29"/>
      <c r="I3872" s="29"/>
      <c r="J3872" s="30"/>
      <c r="K3872" s="30"/>
      <c r="L3872" s="31"/>
      <c r="M3872" s="32"/>
    </row>
    <row r="3873" spans="3:13" x14ac:dyDescent="0.35">
      <c r="C3873" s="26"/>
      <c r="D3873" s="14"/>
      <c r="E3873" s="14"/>
      <c r="F3873" s="27"/>
      <c r="G3873" s="28"/>
      <c r="H3873" s="29"/>
      <c r="I3873" s="29"/>
      <c r="J3873" s="30"/>
      <c r="K3873" s="30"/>
      <c r="L3873" s="31"/>
      <c r="M3873" s="32"/>
    </row>
    <row r="3874" spans="3:13" x14ac:dyDescent="0.35">
      <c r="C3874" s="26"/>
      <c r="D3874" s="14"/>
      <c r="E3874" s="14"/>
      <c r="F3874" s="27"/>
      <c r="G3874" s="28"/>
      <c r="H3874" s="29"/>
      <c r="I3874" s="29"/>
      <c r="J3874" s="30"/>
      <c r="K3874" s="30"/>
      <c r="L3874" s="31"/>
      <c r="M3874" s="32"/>
    </row>
    <row r="3875" spans="3:13" x14ac:dyDescent="0.35">
      <c r="C3875" s="26"/>
      <c r="D3875" s="14"/>
      <c r="E3875" s="14"/>
      <c r="F3875" s="27"/>
      <c r="G3875" s="28"/>
      <c r="H3875" s="29"/>
      <c r="I3875" s="29"/>
      <c r="J3875" s="30"/>
      <c r="K3875" s="30"/>
      <c r="L3875" s="31"/>
      <c r="M3875" s="32"/>
    </row>
    <row r="3876" spans="3:13" x14ac:dyDescent="0.35">
      <c r="C3876" s="26"/>
      <c r="D3876" s="14"/>
      <c r="E3876" s="14"/>
      <c r="F3876" s="27"/>
      <c r="G3876" s="28"/>
      <c r="H3876" s="29"/>
      <c r="I3876" s="29"/>
      <c r="J3876" s="30"/>
      <c r="K3876" s="30"/>
      <c r="L3876" s="31"/>
      <c r="M3876" s="32"/>
    </row>
    <row r="3877" spans="3:13" x14ac:dyDescent="0.35">
      <c r="C3877" s="26"/>
      <c r="D3877" s="14"/>
      <c r="E3877" s="14"/>
      <c r="F3877" s="27"/>
      <c r="G3877" s="28"/>
      <c r="H3877" s="29"/>
      <c r="I3877" s="29"/>
      <c r="J3877" s="30"/>
      <c r="K3877" s="30"/>
      <c r="L3877" s="31"/>
      <c r="M3877" s="32"/>
    </row>
    <row r="3878" spans="3:13" x14ac:dyDescent="0.35">
      <c r="C3878" s="26"/>
      <c r="D3878" s="14"/>
      <c r="E3878" s="14"/>
      <c r="F3878" s="27"/>
      <c r="G3878" s="28"/>
      <c r="H3878" s="29"/>
      <c r="I3878" s="29"/>
      <c r="J3878" s="30"/>
      <c r="K3878" s="30"/>
      <c r="L3878" s="31"/>
      <c r="M3878" s="32"/>
    </row>
    <row r="3879" spans="3:13" x14ac:dyDescent="0.35">
      <c r="C3879" s="26"/>
      <c r="D3879" s="14"/>
      <c r="E3879" s="14"/>
      <c r="F3879" s="27"/>
      <c r="G3879" s="28"/>
      <c r="H3879" s="29"/>
      <c r="I3879" s="29"/>
      <c r="J3879" s="30"/>
      <c r="K3879" s="30"/>
      <c r="L3879" s="31"/>
      <c r="M3879" s="32"/>
    </row>
    <row r="3880" spans="3:13" x14ac:dyDescent="0.35">
      <c r="C3880" s="26"/>
      <c r="D3880" s="14"/>
      <c r="E3880" s="14"/>
      <c r="F3880" s="27"/>
      <c r="G3880" s="28"/>
      <c r="H3880" s="29"/>
      <c r="I3880" s="29"/>
      <c r="J3880" s="30"/>
      <c r="K3880" s="30"/>
      <c r="L3880" s="31"/>
      <c r="M3880" s="32"/>
    </row>
    <row r="3881" spans="3:13" x14ac:dyDescent="0.35">
      <c r="C3881" s="26"/>
      <c r="D3881" s="14"/>
      <c r="E3881" s="14"/>
      <c r="F3881" s="27"/>
      <c r="G3881" s="28"/>
      <c r="H3881" s="29"/>
      <c r="I3881" s="29"/>
      <c r="J3881" s="30"/>
      <c r="K3881" s="30"/>
      <c r="L3881" s="31"/>
      <c r="M3881" s="32"/>
    </row>
    <row r="3882" spans="3:13" x14ac:dyDescent="0.35">
      <c r="C3882" s="26"/>
      <c r="D3882" s="14"/>
      <c r="E3882" s="14"/>
      <c r="F3882" s="27"/>
      <c r="G3882" s="28"/>
      <c r="H3882" s="29"/>
      <c r="I3882" s="29"/>
      <c r="J3882" s="30"/>
      <c r="K3882" s="30"/>
      <c r="L3882" s="31"/>
      <c r="M3882" s="32"/>
    </row>
    <row r="3883" spans="3:13" x14ac:dyDescent="0.35">
      <c r="C3883" s="26"/>
      <c r="D3883" s="14"/>
      <c r="E3883" s="14"/>
      <c r="F3883" s="27"/>
      <c r="G3883" s="28"/>
      <c r="H3883" s="29"/>
      <c r="I3883" s="29"/>
      <c r="J3883" s="30"/>
      <c r="K3883" s="30"/>
      <c r="L3883" s="31"/>
      <c r="M3883" s="32"/>
    </row>
    <row r="3884" spans="3:13" x14ac:dyDescent="0.35">
      <c r="C3884" s="26"/>
      <c r="D3884" s="14"/>
      <c r="E3884" s="14"/>
      <c r="F3884" s="27"/>
      <c r="G3884" s="28"/>
      <c r="H3884" s="29"/>
      <c r="I3884" s="29"/>
      <c r="J3884" s="30"/>
      <c r="K3884" s="30"/>
      <c r="L3884" s="31"/>
      <c r="M3884" s="32"/>
    </row>
    <row r="3885" spans="3:13" x14ac:dyDescent="0.35">
      <c r="C3885" s="26"/>
      <c r="D3885" s="14"/>
      <c r="E3885" s="14"/>
      <c r="F3885" s="27"/>
      <c r="G3885" s="28"/>
      <c r="H3885" s="29"/>
      <c r="I3885" s="29"/>
      <c r="J3885" s="30"/>
      <c r="K3885" s="30"/>
      <c r="L3885" s="31"/>
      <c r="M3885" s="32"/>
    </row>
    <row r="3886" spans="3:13" x14ac:dyDescent="0.35">
      <c r="C3886" s="26"/>
      <c r="D3886" s="14"/>
      <c r="E3886" s="14"/>
      <c r="F3886" s="27"/>
      <c r="G3886" s="28"/>
      <c r="H3886" s="29"/>
      <c r="I3886" s="29"/>
      <c r="J3886" s="30"/>
      <c r="K3886" s="30"/>
      <c r="L3886" s="31"/>
      <c r="M3886" s="32"/>
    </row>
    <row r="3887" spans="3:13" x14ac:dyDescent="0.35">
      <c r="C3887" s="26"/>
      <c r="D3887" s="14"/>
      <c r="E3887" s="14"/>
      <c r="F3887" s="27"/>
      <c r="G3887" s="28"/>
      <c r="H3887" s="29"/>
      <c r="I3887" s="29"/>
      <c r="J3887" s="30"/>
      <c r="K3887" s="30"/>
      <c r="L3887" s="31"/>
      <c r="M3887" s="32"/>
    </row>
    <row r="3888" spans="3:13" x14ac:dyDescent="0.35">
      <c r="C3888" s="26"/>
      <c r="D3888" s="14"/>
      <c r="E3888" s="14"/>
      <c r="F3888" s="27"/>
      <c r="G3888" s="28"/>
      <c r="H3888" s="29"/>
      <c r="I3888" s="29"/>
      <c r="J3888" s="30"/>
      <c r="K3888" s="30"/>
      <c r="L3888" s="31"/>
      <c r="M3888" s="32"/>
    </row>
    <row r="3889" spans="3:13" x14ac:dyDescent="0.35">
      <c r="C3889" s="26"/>
      <c r="D3889" s="14"/>
      <c r="E3889" s="14"/>
      <c r="F3889" s="27"/>
      <c r="G3889" s="28"/>
      <c r="H3889" s="29"/>
      <c r="I3889" s="29"/>
      <c r="J3889" s="30"/>
      <c r="K3889" s="30"/>
      <c r="L3889" s="31"/>
      <c r="M3889" s="32"/>
    </row>
    <row r="3890" spans="3:13" x14ac:dyDescent="0.35">
      <c r="C3890" s="26"/>
      <c r="D3890" s="14"/>
      <c r="E3890" s="14"/>
      <c r="F3890" s="27"/>
      <c r="G3890" s="28"/>
      <c r="H3890" s="29"/>
      <c r="I3890" s="29"/>
      <c r="J3890" s="30"/>
      <c r="K3890" s="30"/>
      <c r="L3890" s="31"/>
      <c r="M3890" s="32"/>
    </row>
    <row r="3891" spans="3:13" x14ac:dyDescent="0.35">
      <c r="C3891" s="26"/>
      <c r="D3891" s="14"/>
      <c r="E3891" s="14"/>
      <c r="F3891" s="27"/>
      <c r="G3891" s="28"/>
      <c r="H3891" s="29"/>
      <c r="I3891" s="29"/>
      <c r="J3891" s="30"/>
      <c r="K3891" s="30"/>
      <c r="L3891" s="31"/>
      <c r="M3891" s="32"/>
    </row>
    <row r="3892" spans="3:13" x14ac:dyDescent="0.35">
      <c r="C3892" s="26"/>
      <c r="D3892" s="14"/>
      <c r="E3892" s="14"/>
      <c r="F3892" s="27"/>
      <c r="G3892" s="28"/>
      <c r="H3892" s="29"/>
      <c r="I3892" s="29"/>
      <c r="J3892" s="30"/>
      <c r="K3892" s="30"/>
      <c r="L3892" s="31"/>
      <c r="M3892" s="32"/>
    </row>
    <row r="3893" spans="3:13" x14ac:dyDescent="0.35">
      <c r="C3893" s="26"/>
      <c r="D3893" s="14"/>
      <c r="E3893" s="14"/>
      <c r="F3893" s="27"/>
      <c r="G3893" s="28"/>
      <c r="H3893" s="29"/>
      <c r="I3893" s="29"/>
      <c r="J3893" s="30"/>
      <c r="K3893" s="30"/>
      <c r="L3893" s="31"/>
      <c r="M3893" s="32"/>
    </row>
    <row r="3894" spans="3:13" x14ac:dyDescent="0.35">
      <c r="C3894" s="26"/>
      <c r="D3894" s="14"/>
      <c r="E3894" s="14"/>
      <c r="F3894" s="27"/>
      <c r="G3894" s="28"/>
      <c r="H3894" s="29"/>
      <c r="I3894" s="29"/>
      <c r="J3894" s="30"/>
      <c r="K3894" s="30"/>
      <c r="L3894" s="31"/>
      <c r="M3894" s="32"/>
    </row>
    <row r="3895" spans="3:13" x14ac:dyDescent="0.35">
      <c r="C3895" s="26"/>
      <c r="D3895" s="14"/>
      <c r="E3895" s="14"/>
      <c r="F3895" s="27"/>
      <c r="G3895" s="28"/>
      <c r="H3895" s="29"/>
      <c r="I3895" s="29"/>
      <c r="J3895" s="30"/>
      <c r="K3895" s="30"/>
      <c r="L3895" s="31"/>
      <c r="M3895" s="32"/>
    </row>
    <row r="3896" spans="3:13" x14ac:dyDescent="0.35">
      <c r="C3896" s="26"/>
      <c r="D3896" s="14"/>
      <c r="E3896" s="14"/>
      <c r="F3896" s="27"/>
      <c r="G3896" s="28"/>
      <c r="H3896" s="29"/>
      <c r="I3896" s="29"/>
      <c r="J3896" s="30"/>
      <c r="K3896" s="30"/>
      <c r="L3896" s="31"/>
      <c r="M3896" s="32"/>
    </row>
    <row r="3897" spans="3:13" x14ac:dyDescent="0.35">
      <c r="C3897" s="26"/>
      <c r="D3897" s="14"/>
      <c r="E3897" s="14"/>
      <c r="F3897" s="27"/>
      <c r="G3897" s="28"/>
      <c r="H3897" s="29"/>
      <c r="I3897" s="29"/>
      <c r="J3897" s="30"/>
      <c r="K3897" s="30"/>
      <c r="L3897" s="31"/>
      <c r="M3897" s="32"/>
    </row>
    <row r="3898" spans="3:13" x14ac:dyDescent="0.35">
      <c r="C3898" s="26"/>
      <c r="D3898" s="14"/>
      <c r="E3898" s="14"/>
      <c r="F3898" s="27"/>
      <c r="G3898" s="28"/>
      <c r="H3898" s="29"/>
      <c r="I3898" s="29"/>
      <c r="J3898" s="30"/>
      <c r="K3898" s="30"/>
      <c r="L3898" s="31"/>
      <c r="M3898" s="32"/>
    </row>
    <row r="3899" spans="3:13" x14ac:dyDescent="0.35">
      <c r="C3899" s="26"/>
      <c r="D3899" s="14"/>
      <c r="E3899" s="14"/>
      <c r="F3899" s="27"/>
      <c r="G3899" s="28"/>
      <c r="H3899" s="29"/>
      <c r="I3899" s="29"/>
      <c r="J3899" s="30"/>
      <c r="K3899" s="30"/>
      <c r="L3899" s="31"/>
      <c r="M3899" s="32"/>
    </row>
    <row r="3900" spans="3:13" x14ac:dyDescent="0.35">
      <c r="C3900" s="26"/>
      <c r="D3900" s="14"/>
      <c r="E3900" s="14"/>
      <c r="F3900" s="27"/>
      <c r="G3900" s="28"/>
      <c r="H3900" s="29"/>
      <c r="I3900" s="29"/>
      <c r="J3900" s="30"/>
      <c r="K3900" s="30"/>
      <c r="L3900" s="31"/>
      <c r="M3900" s="32"/>
    </row>
    <row r="3901" spans="3:13" x14ac:dyDescent="0.35">
      <c r="C3901" s="26"/>
      <c r="D3901" s="14"/>
      <c r="E3901" s="14"/>
      <c r="F3901" s="27"/>
      <c r="G3901" s="28"/>
      <c r="H3901" s="29"/>
      <c r="I3901" s="29"/>
      <c r="J3901" s="30"/>
      <c r="K3901" s="30"/>
      <c r="L3901" s="31"/>
      <c r="M3901" s="32"/>
    </row>
    <row r="3902" spans="3:13" x14ac:dyDescent="0.35">
      <c r="C3902" s="26"/>
      <c r="D3902" s="14"/>
      <c r="E3902" s="14"/>
      <c r="F3902" s="27"/>
      <c r="G3902" s="28"/>
      <c r="H3902" s="29"/>
      <c r="I3902" s="29"/>
      <c r="J3902" s="30"/>
      <c r="K3902" s="30"/>
      <c r="L3902" s="31"/>
      <c r="M3902" s="32"/>
    </row>
    <row r="3903" spans="3:13" x14ac:dyDescent="0.35">
      <c r="C3903" s="26"/>
      <c r="D3903" s="14"/>
      <c r="E3903" s="14"/>
      <c r="F3903" s="27"/>
      <c r="G3903" s="28"/>
      <c r="H3903" s="29"/>
      <c r="I3903" s="29"/>
      <c r="J3903" s="30"/>
      <c r="K3903" s="30"/>
      <c r="L3903" s="31"/>
      <c r="M3903" s="32"/>
    </row>
    <row r="3904" spans="3:13" x14ac:dyDescent="0.35">
      <c r="C3904" s="26"/>
      <c r="D3904" s="14"/>
      <c r="E3904" s="14"/>
      <c r="F3904" s="27"/>
      <c r="G3904" s="28"/>
      <c r="H3904" s="29"/>
      <c r="I3904" s="29"/>
      <c r="J3904" s="30"/>
      <c r="K3904" s="30"/>
      <c r="L3904" s="31"/>
      <c r="M3904" s="32"/>
    </row>
    <row r="3905" spans="3:13" x14ac:dyDescent="0.35">
      <c r="C3905" s="26"/>
      <c r="D3905" s="14"/>
      <c r="E3905" s="14"/>
      <c r="F3905" s="27"/>
      <c r="G3905" s="28"/>
      <c r="H3905" s="29"/>
      <c r="I3905" s="29"/>
      <c r="J3905" s="30"/>
      <c r="K3905" s="30"/>
      <c r="L3905" s="31"/>
      <c r="M3905" s="32"/>
    </row>
    <row r="3906" spans="3:13" x14ac:dyDescent="0.35">
      <c r="C3906" s="26"/>
      <c r="D3906" s="14"/>
      <c r="E3906" s="14"/>
      <c r="F3906" s="27"/>
      <c r="G3906" s="28"/>
      <c r="H3906" s="29"/>
      <c r="I3906" s="29"/>
      <c r="J3906" s="30"/>
      <c r="K3906" s="30"/>
      <c r="L3906" s="31"/>
      <c r="M3906" s="32"/>
    </row>
    <row r="3907" spans="3:13" x14ac:dyDescent="0.35">
      <c r="C3907" s="26"/>
      <c r="D3907" s="14"/>
      <c r="E3907" s="14"/>
      <c r="F3907" s="27"/>
      <c r="G3907" s="28"/>
      <c r="H3907" s="29"/>
      <c r="I3907" s="29"/>
      <c r="J3907" s="30"/>
      <c r="K3907" s="30"/>
      <c r="L3907" s="31"/>
      <c r="M3907" s="32"/>
    </row>
    <row r="3908" spans="3:13" x14ac:dyDescent="0.35">
      <c r="C3908" s="26"/>
      <c r="D3908" s="14"/>
      <c r="E3908" s="14"/>
      <c r="F3908" s="27"/>
      <c r="G3908" s="28"/>
      <c r="H3908" s="29"/>
      <c r="I3908" s="29"/>
      <c r="J3908" s="30"/>
      <c r="K3908" s="30"/>
      <c r="L3908" s="31"/>
      <c r="M3908" s="32"/>
    </row>
    <row r="3909" spans="3:13" x14ac:dyDescent="0.35">
      <c r="C3909" s="26"/>
      <c r="D3909" s="14"/>
      <c r="E3909" s="14"/>
      <c r="F3909" s="27"/>
      <c r="G3909" s="28"/>
      <c r="H3909" s="29"/>
      <c r="I3909" s="29"/>
      <c r="J3909" s="30"/>
      <c r="K3909" s="30"/>
      <c r="L3909" s="31"/>
      <c r="M3909" s="32"/>
    </row>
    <row r="3910" spans="3:13" x14ac:dyDescent="0.35">
      <c r="C3910" s="26"/>
      <c r="D3910" s="14"/>
      <c r="E3910" s="14"/>
      <c r="F3910" s="27"/>
      <c r="G3910" s="28"/>
      <c r="H3910" s="29"/>
      <c r="I3910" s="29"/>
      <c r="J3910" s="30"/>
      <c r="K3910" s="30"/>
      <c r="L3910" s="31"/>
      <c r="M3910" s="32"/>
    </row>
    <row r="3911" spans="3:13" x14ac:dyDescent="0.35">
      <c r="C3911" s="26"/>
      <c r="D3911" s="14"/>
      <c r="E3911" s="14"/>
      <c r="F3911" s="27"/>
      <c r="G3911" s="28"/>
      <c r="H3911" s="29"/>
      <c r="I3911" s="29"/>
      <c r="J3911" s="30"/>
      <c r="K3911" s="30"/>
      <c r="L3911" s="31"/>
      <c r="M3911" s="32"/>
    </row>
    <row r="3912" spans="3:13" x14ac:dyDescent="0.35">
      <c r="C3912" s="26"/>
      <c r="D3912" s="14"/>
      <c r="E3912" s="14"/>
      <c r="F3912" s="27"/>
      <c r="G3912" s="28"/>
      <c r="H3912" s="29"/>
      <c r="I3912" s="29"/>
      <c r="J3912" s="30"/>
      <c r="K3912" s="30"/>
      <c r="L3912" s="31"/>
      <c r="M3912" s="32"/>
    </row>
    <row r="3913" spans="3:13" x14ac:dyDescent="0.35">
      <c r="C3913" s="26"/>
      <c r="D3913" s="14"/>
      <c r="E3913" s="14"/>
      <c r="F3913" s="27"/>
      <c r="G3913" s="28"/>
      <c r="H3913" s="29"/>
      <c r="I3913" s="29"/>
      <c r="J3913" s="30"/>
      <c r="K3913" s="30"/>
      <c r="L3913" s="31"/>
      <c r="M3913" s="32"/>
    </row>
    <row r="3914" spans="3:13" x14ac:dyDescent="0.35">
      <c r="C3914" s="26"/>
      <c r="D3914" s="14"/>
      <c r="E3914" s="14"/>
      <c r="F3914" s="27"/>
      <c r="G3914" s="28"/>
      <c r="H3914" s="29"/>
      <c r="I3914" s="29"/>
      <c r="J3914" s="30"/>
      <c r="K3914" s="30"/>
      <c r="L3914" s="31"/>
      <c r="M3914" s="32"/>
    </row>
    <row r="3915" spans="3:13" x14ac:dyDescent="0.35">
      <c r="C3915" s="26"/>
      <c r="D3915" s="14"/>
      <c r="E3915" s="14"/>
      <c r="F3915" s="27"/>
      <c r="G3915" s="28"/>
      <c r="H3915" s="29"/>
      <c r="I3915" s="29"/>
      <c r="J3915" s="30"/>
      <c r="K3915" s="30"/>
      <c r="L3915" s="31"/>
      <c r="M3915" s="32"/>
    </row>
    <row r="3916" spans="3:13" x14ac:dyDescent="0.35">
      <c r="C3916" s="26"/>
      <c r="D3916" s="14"/>
      <c r="E3916" s="14"/>
      <c r="F3916" s="27"/>
      <c r="G3916" s="28"/>
      <c r="H3916" s="29"/>
      <c r="I3916" s="29"/>
      <c r="J3916" s="30"/>
      <c r="K3916" s="30"/>
      <c r="L3916" s="31"/>
      <c r="M3916" s="32"/>
    </row>
    <row r="3917" spans="3:13" x14ac:dyDescent="0.35">
      <c r="C3917" s="26"/>
      <c r="D3917" s="14"/>
      <c r="E3917" s="14"/>
      <c r="F3917" s="27"/>
      <c r="G3917" s="28"/>
      <c r="H3917" s="29"/>
      <c r="I3917" s="29"/>
      <c r="J3917" s="30"/>
      <c r="K3917" s="30"/>
      <c r="L3917" s="31"/>
      <c r="M3917" s="32"/>
    </row>
    <row r="3918" spans="3:13" x14ac:dyDescent="0.35">
      <c r="C3918" s="26"/>
      <c r="D3918" s="14"/>
      <c r="E3918" s="14"/>
      <c r="F3918" s="27"/>
      <c r="G3918" s="28"/>
      <c r="H3918" s="29"/>
      <c r="I3918" s="29"/>
      <c r="J3918" s="30"/>
      <c r="K3918" s="30"/>
      <c r="L3918" s="31"/>
      <c r="M3918" s="32"/>
    </row>
    <row r="3919" spans="3:13" x14ac:dyDescent="0.35">
      <c r="C3919" s="26"/>
      <c r="D3919" s="14"/>
      <c r="E3919" s="14"/>
      <c r="F3919" s="27"/>
      <c r="G3919" s="28"/>
      <c r="H3919" s="29"/>
      <c r="I3919" s="29"/>
      <c r="J3919" s="30"/>
      <c r="K3919" s="30"/>
      <c r="L3919" s="31"/>
      <c r="M3919" s="32"/>
    </row>
    <row r="3920" spans="3:13" x14ac:dyDescent="0.35">
      <c r="C3920" s="26"/>
      <c r="D3920" s="14"/>
      <c r="E3920" s="14"/>
      <c r="F3920" s="27"/>
      <c r="G3920" s="28"/>
      <c r="H3920" s="29"/>
      <c r="I3920" s="29"/>
      <c r="J3920" s="30"/>
      <c r="K3920" s="30"/>
      <c r="L3920" s="31"/>
      <c r="M3920" s="32"/>
    </row>
    <row r="3921" spans="3:13" x14ac:dyDescent="0.35">
      <c r="C3921" s="26"/>
      <c r="D3921" s="14"/>
      <c r="E3921" s="14"/>
      <c r="F3921" s="27"/>
      <c r="G3921" s="28"/>
      <c r="H3921" s="29"/>
      <c r="I3921" s="29"/>
      <c r="J3921" s="30"/>
      <c r="K3921" s="30"/>
      <c r="L3921" s="31"/>
      <c r="M3921" s="32"/>
    </row>
    <row r="3922" spans="3:13" x14ac:dyDescent="0.35">
      <c r="C3922" s="26"/>
      <c r="D3922" s="14"/>
      <c r="E3922" s="14"/>
      <c r="F3922" s="27"/>
      <c r="G3922" s="28"/>
      <c r="H3922" s="29"/>
      <c r="I3922" s="29"/>
      <c r="J3922" s="30"/>
      <c r="K3922" s="30"/>
      <c r="L3922" s="31"/>
      <c r="M3922" s="32"/>
    </row>
    <row r="3923" spans="3:13" x14ac:dyDescent="0.35">
      <c r="C3923" s="26"/>
      <c r="D3923" s="14"/>
      <c r="E3923" s="14"/>
      <c r="F3923" s="27"/>
      <c r="G3923" s="28"/>
      <c r="H3923" s="29"/>
      <c r="I3923" s="29"/>
      <c r="J3923" s="30"/>
      <c r="K3923" s="30"/>
      <c r="L3923" s="31"/>
      <c r="M3923" s="32"/>
    </row>
    <row r="3924" spans="3:13" x14ac:dyDescent="0.35">
      <c r="C3924" s="26"/>
      <c r="D3924" s="14"/>
      <c r="E3924" s="14"/>
      <c r="F3924" s="27"/>
      <c r="G3924" s="28"/>
      <c r="H3924" s="29"/>
      <c r="I3924" s="29"/>
      <c r="J3924" s="30"/>
      <c r="K3924" s="30"/>
      <c r="L3924" s="31"/>
      <c r="M3924" s="32"/>
    </row>
    <row r="3925" spans="3:13" x14ac:dyDescent="0.35">
      <c r="C3925" s="26"/>
      <c r="D3925" s="14"/>
      <c r="E3925" s="14"/>
      <c r="F3925" s="27"/>
      <c r="G3925" s="28"/>
      <c r="H3925" s="29"/>
      <c r="I3925" s="29"/>
      <c r="J3925" s="30"/>
      <c r="K3925" s="30"/>
      <c r="L3925" s="31"/>
      <c r="M3925" s="32"/>
    </row>
    <row r="3926" spans="3:13" x14ac:dyDescent="0.35">
      <c r="C3926" s="26"/>
      <c r="D3926" s="14"/>
      <c r="E3926" s="14"/>
      <c r="F3926" s="27"/>
      <c r="G3926" s="28"/>
      <c r="H3926" s="29"/>
      <c r="I3926" s="29"/>
      <c r="J3926" s="30"/>
      <c r="K3926" s="30"/>
      <c r="L3926" s="31"/>
      <c r="M3926" s="32"/>
    </row>
    <row r="3927" spans="3:13" x14ac:dyDescent="0.35">
      <c r="C3927" s="26"/>
      <c r="D3927" s="14"/>
      <c r="E3927" s="14"/>
      <c r="F3927" s="27"/>
      <c r="G3927" s="28"/>
      <c r="H3927" s="29"/>
      <c r="I3927" s="29"/>
      <c r="J3927" s="30"/>
      <c r="K3927" s="30"/>
      <c r="L3927" s="31"/>
      <c r="M3927" s="32"/>
    </row>
    <row r="3928" spans="3:13" x14ac:dyDescent="0.35">
      <c r="C3928" s="26"/>
      <c r="D3928" s="14"/>
      <c r="E3928" s="14"/>
      <c r="F3928" s="27"/>
      <c r="G3928" s="28"/>
      <c r="H3928" s="29"/>
      <c r="I3928" s="29"/>
      <c r="J3928" s="30"/>
      <c r="K3928" s="30"/>
      <c r="L3928" s="31"/>
      <c r="M3928" s="32"/>
    </row>
    <row r="3929" spans="3:13" x14ac:dyDescent="0.35">
      <c r="C3929" s="26"/>
      <c r="D3929" s="14"/>
      <c r="E3929" s="14"/>
      <c r="F3929" s="27"/>
      <c r="G3929" s="28"/>
      <c r="H3929" s="29"/>
      <c r="I3929" s="29"/>
      <c r="J3929" s="30"/>
      <c r="K3929" s="30"/>
      <c r="L3929" s="31"/>
      <c r="M3929" s="32"/>
    </row>
    <row r="3930" spans="3:13" x14ac:dyDescent="0.35">
      <c r="C3930" s="26"/>
      <c r="D3930" s="14"/>
      <c r="E3930" s="14"/>
      <c r="F3930" s="27"/>
      <c r="G3930" s="28"/>
      <c r="H3930" s="29"/>
      <c r="I3930" s="29"/>
      <c r="J3930" s="30"/>
      <c r="K3930" s="30"/>
      <c r="L3930" s="31"/>
      <c r="M3930" s="32"/>
    </row>
    <row r="3931" spans="3:13" x14ac:dyDescent="0.35">
      <c r="C3931" s="26"/>
      <c r="D3931" s="14"/>
      <c r="E3931" s="14"/>
      <c r="F3931" s="27"/>
      <c r="G3931" s="28"/>
      <c r="H3931" s="29"/>
      <c r="I3931" s="29"/>
      <c r="J3931" s="30"/>
      <c r="K3931" s="30"/>
      <c r="L3931" s="31"/>
      <c r="M3931" s="32"/>
    </row>
    <row r="3932" spans="3:13" x14ac:dyDescent="0.35">
      <c r="C3932" s="26"/>
      <c r="D3932" s="14"/>
      <c r="E3932" s="14"/>
      <c r="F3932" s="27"/>
      <c r="G3932" s="28"/>
      <c r="H3932" s="29"/>
      <c r="I3932" s="29"/>
      <c r="J3932" s="30"/>
      <c r="K3932" s="30"/>
      <c r="L3932" s="31"/>
      <c r="M3932" s="32"/>
    </row>
    <row r="3933" spans="3:13" x14ac:dyDescent="0.35">
      <c r="C3933" s="26"/>
      <c r="D3933" s="14"/>
      <c r="E3933" s="14"/>
      <c r="F3933" s="27"/>
      <c r="G3933" s="28"/>
      <c r="H3933" s="29"/>
      <c r="I3933" s="29"/>
      <c r="J3933" s="30"/>
      <c r="K3933" s="30"/>
      <c r="L3933" s="31"/>
      <c r="M3933" s="32"/>
    </row>
    <row r="3934" spans="3:13" x14ac:dyDescent="0.35">
      <c r="C3934" s="26"/>
      <c r="D3934" s="14"/>
      <c r="E3934" s="14"/>
      <c r="F3934" s="27"/>
      <c r="G3934" s="28"/>
      <c r="H3934" s="29"/>
      <c r="I3934" s="29"/>
      <c r="J3934" s="30"/>
      <c r="K3934" s="30"/>
      <c r="L3934" s="31"/>
      <c r="M3934" s="32"/>
    </row>
    <row r="3935" spans="3:13" x14ac:dyDescent="0.35">
      <c r="C3935" s="26"/>
      <c r="D3935" s="14"/>
      <c r="E3935" s="14"/>
      <c r="F3935" s="27"/>
      <c r="G3935" s="28"/>
      <c r="H3935" s="29"/>
      <c r="I3935" s="29"/>
      <c r="J3935" s="30"/>
      <c r="K3935" s="30"/>
      <c r="L3935" s="31"/>
      <c r="M3935" s="32"/>
    </row>
    <row r="3936" spans="3:13" x14ac:dyDescent="0.35">
      <c r="C3936" s="26"/>
      <c r="D3936" s="14"/>
      <c r="E3936" s="14"/>
      <c r="F3936" s="27"/>
      <c r="G3936" s="28"/>
      <c r="H3936" s="29"/>
      <c r="I3936" s="29"/>
      <c r="J3936" s="30"/>
      <c r="K3936" s="30"/>
      <c r="L3936" s="31"/>
      <c r="M3936" s="32"/>
    </row>
    <row r="3937" spans="3:13" x14ac:dyDescent="0.35">
      <c r="C3937" s="26"/>
      <c r="D3937" s="14"/>
      <c r="E3937" s="14"/>
      <c r="F3937" s="27"/>
      <c r="G3937" s="28"/>
      <c r="H3937" s="29"/>
      <c r="I3937" s="29"/>
      <c r="J3937" s="30"/>
      <c r="K3937" s="30"/>
      <c r="L3937" s="31"/>
      <c r="M3937" s="32"/>
    </row>
    <row r="3938" spans="3:13" x14ac:dyDescent="0.35">
      <c r="C3938" s="26"/>
      <c r="D3938" s="14"/>
      <c r="E3938" s="14"/>
      <c r="F3938" s="27"/>
      <c r="G3938" s="28"/>
      <c r="H3938" s="29"/>
      <c r="I3938" s="29"/>
      <c r="J3938" s="30"/>
      <c r="K3938" s="30"/>
      <c r="L3938" s="31"/>
      <c r="M3938" s="32"/>
    </row>
    <row r="3939" spans="3:13" x14ac:dyDescent="0.35">
      <c r="C3939" s="26"/>
      <c r="D3939" s="14"/>
      <c r="E3939" s="14"/>
      <c r="F3939" s="27"/>
      <c r="G3939" s="28"/>
      <c r="H3939" s="29"/>
      <c r="I3939" s="29"/>
      <c r="J3939" s="30"/>
      <c r="K3939" s="30"/>
      <c r="L3939" s="31"/>
      <c r="M3939" s="32"/>
    </row>
    <row r="3940" spans="3:13" x14ac:dyDescent="0.35">
      <c r="C3940" s="26"/>
      <c r="D3940" s="14"/>
      <c r="E3940" s="14"/>
      <c r="F3940" s="27"/>
      <c r="G3940" s="28"/>
      <c r="H3940" s="29"/>
      <c r="I3940" s="29"/>
      <c r="J3940" s="30"/>
      <c r="K3940" s="30"/>
      <c r="L3940" s="31"/>
      <c r="M3940" s="32"/>
    </row>
    <row r="3941" spans="3:13" x14ac:dyDescent="0.35">
      <c r="C3941" s="26"/>
      <c r="D3941" s="14"/>
      <c r="E3941" s="14"/>
      <c r="F3941" s="27"/>
      <c r="G3941" s="28"/>
      <c r="H3941" s="29"/>
      <c r="I3941" s="29"/>
      <c r="J3941" s="30"/>
      <c r="K3941" s="30"/>
      <c r="L3941" s="31"/>
      <c r="M3941" s="32"/>
    </row>
    <row r="3942" spans="3:13" x14ac:dyDescent="0.35">
      <c r="C3942" s="26"/>
      <c r="D3942" s="14"/>
      <c r="E3942" s="14"/>
      <c r="F3942" s="27"/>
      <c r="G3942" s="28"/>
      <c r="H3942" s="29"/>
      <c r="I3942" s="29"/>
      <c r="J3942" s="30"/>
      <c r="K3942" s="30"/>
      <c r="L3942" s="31"/>
      <c r="M3942" s="32"/>
    </row>
    <row r="3943" spans="3:13" x14ac:dyDescent="0.35">
      <c r="C3943" s="26"/>
      <c r="D3943" s="14"/>
      <c r="E3943" s="14"/>
      <c r="F3943" s="27"/>
      <c r="G3943" s="28"/>
      <c r="H3943" s="29"/>
      <c r="I3943" s="29"/>
      <c r="J3943" s="30"/>
      <c r="K3943" s="30"/>
      <c r="L3943" s="31"/>
      <c r="M3943" s="32"/>
    </row>
    <row r="3944" spans="3:13" x14ac:dyDescent="0.35">
      <c r="C3944" s="26"/>
      <c r="D3944" s="14"/>
      <c r="E3944" s="14"/>
      <c r="F3944" s="27"/>
      <c r="G3944" s="28"/>
      <c r="H3944" s="29"/>
      <c r="I3944" s="29"/>
      <c r="J3944" s="30"/>
      <c r="K3944" s="30"/>
      <c r="L3944" s="31"/>
      <c r="M3944" s="32"/>
    </row>
    <row r="3945" spans="3:13" x14ac:dyDescent="0.35">
      <c r="C3945" s="26"/>
      <c r="D3945" s="14"/>
      <c r="E3945" s="14"/>
      <c r="F3945" s="27"/>
      <c r="G3945" s="28"/>
      <c r="H3945" s="29"/>
      <c r="I3945" s="29"/>
      <c r="J3945" s="30"/>
      <c r="K3945" s="30"/>
      <c r="L3945" s="31"/>
      <c r="M3945" s="32"/>
    </row>
    <row r="3946" spans="3:13" x14ac:dyDescent="0.35">
      <c r="C3946" s="26"/>
      <c r="D3946" s="14"/>
      <c r="E3946" s="14"/>
      <c r="F3946" s="27"/>
      <c r="G3946" s="28"/>
      <c r="H3946" s="29"/>
      <c r="I3946" s="29"/>
      <c r="J3946" s="30"/>
      <c r="K3946" s="30"/>
      <c r="L3946" s="31"/>
      <c r="M3946" s="32"/>
    </row>
    <row r="3947" spans="3:13" x14ac:dyDescent="0.35">
      <c r="C3947" s="26"/>
      <c r="D3947" s="14"/>
      <c r="E3947" s="14"/>
      <c r="F3947" s="27"/>
      <c r="G3947" s="28"/>
      <c r="H3947" s="29"/>
      <c r="I3947" s="29"/>
      <c r="J3947" s="30"/>
      <c r="K3947" s="30"/>
      <c r="L3947" s="31"/>
      <c r="M3947" s="32"/>
    </row>
    <row r="3948" spans="3:13" x14ac:dyDescent="0.35">
      <c r="C3948" s="26"/>
      <c r="D3948" s="14"/>
      <c r="E3948" s="14"/>
      <c r="F3948" s="27"/>
      <c r="G3948" s="28"/>
      <c r="H3948" s="29"/>
      <c r="I3948" s="29"/>
      <c r="J3948" s="30"/>
      <c r="K3948" s="30"/>
      <c r="L3948" s="31"/>
      <c r="M3948" s="32"/>
    </row>
    <row r="3949" spans="3:13" x14ac:dyDescent="0.35">
      <c r="C3949" s="26"/>
      <c r="D3949" s="14"/>
      <c r="E3949" s="14"/>
      <c r="F3949" s="27"/>
      <c r="G3949" s="28"/>
      <c r="H3949" s="29"/>
      <c r="I3949" s="29"/>
      <c r="J3949" s="30"/>
      <c r="K3949" s="30"/>
      <c r="L3949" s="31"/>
      <c r="M3949" s="32"/>
    </row>
    <row r="3950" spans="3:13" x14ac:dyDescent="0.35">
      <c r="C3950" s="26"/>
      <c r="D3950" s="14"/>
      <c r="E3950" s="14"/>
      <c r="F3950" s="27"/>
      <c r="G3950" s="28"/>
      <c r="H3950" s="29"/>
      <c r="I3950" s="29"/>
      <c r="J3950" s="30"/>
      <c r="K3950" s="30"/>
      <c r="L3950" s="31"/>
      <c r="M3950" s="32"/>
    </row>
    <row r="3951" spans="3:13" x14ac:dyDescent="0.35">
      <c r="C3951" s="26"/>
      <c r="D3951" s="14"/>
      <c r="E3951" s="14"/>
      <c r="F3951" s="27"/>
      <c r="G3951" s="28"/>
      <c r="H3951" s="29"/>
      <c r="I3951" s="29"/>
      <c r="J3951" s="30"/>
      <c r="K3951" s="30"/>
      <c r="L3951" s="31"/>
      <c r="M3951" s="32"/>
    </row>
    <row r="3952" spans="3:13" x14ac:dyDescent="0.35">
      <c r="C3952" s="26"/>
      <c r="D3952" s="14"/>
      <c r="E3952" s="14"/>
      <c r="F3952" s="27"/>
      <c r="G3952" s="28"/>
      <c r="H3952" s="29"/>
      <c r="I3952" s="29"/>
      <c r="J3952" s="30"/>
      <c r="K3952" s="30"/>
      <c r="L3952" s="31"/>
      <c r="M3952" s="32"/>
    </row>
    <row r="3953" spans="3:13" x14ac:dyDescent="0.35">
      <c r="C3953" s="26"/>
      <c r="D3953" s="14"/>
      <c r="E3953" s="14"/>
      <c r="F3953" s="27"/>
      <c r="G3953" s="28"/>
      <c r="H3953" s="29"/>
      <c r="I3953" s="29"/>
      <c r="J3953" s="30"/>
      <c r="K3953" s="30"/>
      <c r="L3953" s="31"/>
      <c r="M3953" s="32"/>
    </row>
    <row r="3954" spans="3:13" x14ac:dyDescent="0.35">
      <c r="C3954" s="26"/>
      <c r="D3954" s="14"/>
      <c r="E3954" s="14"/>
      <c r="F3954" s="27"/>
      <c r="G3954" s="28"/>
      <c r="H3954" s="29"/>
      <c r="I3954" s="29"/>
      <c r="J3954" s="30"/>
      <c r="K3954" s="30"/>
      <c r="L3954" s="31"/>
      <c r="M3954" s="32"/>
    </row>
    <row r="3955" spans="3:13" x14ac:dyDescent="0.35">
      <c r="C3955" s="26"/>
      <c r="D3955" s="14"/>
      <c r="E3955" s="14"/>
      <c r="F3955" s="27"/>
      <c r="G3955" s="28"/>
      <c r="H3955" s="29"/>
      <c r="I3955" s="29"/>
      <c r="J3955" s="30"/>
      <c r="K3955" s="30"/>
      <c r="L3955" s="31"/>
      <c r="M3955" s="32"/>
    </row>
    <row r="3956" spans="3:13" x14ac:dyDescent="0.35">
      <c r="C3956" s="26"/>
      <c r="D3956" s="14"/>
      <c r="E3956" s="14"/>
      <c r="F3956" s="27"/>
      <c r="G3956" s="28"/>
      <c r="H3956" s="29"/>
      <c r="I3956" s="29"/>
      <c r="J3956" s="30"/>
      <c r="K3956" s="30"/>
      <c r="L3956" s="31"/>
      <c r="M3956" s="32"/>
    </row>
    <row r="3957" spans="3:13" x14ac:dyDescent="0.35">
      <c r="C3957" s="26"/>
      <c r="D3957" s="14"/>
      <c r="E3957" s="14"/>
      <c r="F3957" s="27"/>
      <c r="G3957" s="28"/>
      <c r="H3957" s="29"/>
      <c r="I3957" s="29"/>
      <c r="J3957" s="30"/>
      <c r="K3957" s="30"/>
      <c r="L3957" s="31"/>
      <c r="M3957" s="32"/>
    </row>
    <row r="3958" spans="3:13" x14ac:dyDescent="0.35">
      <c r="C3958" s="26"/>
      <c r="D3958" s="14"/>
      <c r="E3958" s="14"/>
      <c r="F3958" s="27"/>
      <c r="G3958" s="28"/>
      <c r="H3958" s="29"/>
      <c r="I3958" s="29"/>
      <c r="J3958" s="30"/>
      <c r="K3958" s="30"/>
      <c r="L3958" s="31"/>
      <c r="M3958" s="32"/>
    </row>
    <row r="3959" spans="3:13" x14ac:dyDescent="0.35">
      <c r="C3959" s="26"/>
      <c r="D3959" s="14"/>
      <c r="E3959" s="14"/>
      <c r="F3959" s="27"/>
      <c r="G3959" s="28"/>
      <c r="H3959" s="29"/>
      <c r="I3959" s="29"/>
      <c r="J3959" s="30"/>
      <c r="K3959" s="30"/>
      <c r="L3959" s="31"/>
      <c r="M3959" s="32"/>
    </row>
    <row r="3960" spans="3:13" x14ac:dyDescent="0.35">
      <c r="C3960" s="26"/>
      <c r="D3960" s="14"/>
      <c r="E3960" s="14"/>
      <c r="F3960" s="27"/>
      <c r="G3960" s="28"/>
      <c r="H3960" s="29"/>
      <c r="I3960" s="29"/>
      <c r="J3960" s="30"/>
      <c r="K3960" s="30"/>
      <c r="L3960" s="31"/>
      <c r="M3960" s="32"/>
    </row>
    <row r="3961" spans="3:13" x14ac:dyDescent="0.35">
      <c r="C3961" s="26"/>
      <c r="D3961" s="14"/>
      <c r="E3961" s="14"/>
      <c r="F3961" s="27"/>
      <c r="G3961" s="28"/>
      <c r="H3961" s="29"/>
      <c r="I3961" s="29"/>
      <c r="J3961" s="30"/>
      <c r="K3961" s="30"/>
      <c r="L3961" s="31"/>
      <c r="M3961" s="32"/>
    </row>
    <row r="3962" spans="3:13" x14ac:dyDescent="0.35">
      <c r="C3962" s="26"/>
      <c r="D3962" s="14"/>
      <c r="E3962" s="14"/>
      <c r="F3962" s="27"/>
      <c r="G3962" s="28"/>
      <c r="H3962" s="29"/>
      <c r="I3962" s="29"/>
      <c r="J3962" s="30"/>
      <c r="K3962" s="30"/>
      <c r="L3962" s="31"/>
      <c r="M3962" s="32"/>
    </row>
    <row r="3963" spans="3:13" x14ac:dyDescent="0.35">
      <c r="C3963" s="26"/>
      <c r="D3963" s="14"/>
      <c r="E3963" s="14"/>
      <c r="F3963" s="27"/>
      <c r="G3963" s="28"/>
      <c r="H3963" s="29"/>
      <c r="I3963" s="29"/>
      <c r="J3963" s="30"/>
      <c r="K3963" s="30"/>
      <c r="L3963" s="31"/>
      <c r="M3963" s="32"/>
    </row>
    <row r="3964" spans="3:13" x14ac:dyDescent="0.35">
      <c r="C3964" s="26"/>
      <c r="D3964" s="14"/>
      <c r="E3964" s="14"/>
      <c r="F3964" s="27"/>
      <c r="G3964" s="28"/>
      <c r="H3964" s="29"/>
      <c r="I3964" s="29"/>
      <c r="J3964" s="30"/>
      <c r="K3964" s="30"/>
      <c r="L3964" s="31"/>
      <c r="M3964" s="32"/>
    </row>
    <row r="3965" spans="3:13" x14ac:dyDescent="0.35">
      <c r="C3965" s="26"/>
      <c r="D3965" s="14"/>
      <c r="E3965" s="14"/>
      <c r="F3965" s="27"/>
      <c r="G3965" s="28"/>
      <c r="H3965" s="29"/>
      <c r="I3965" s="29"/>
      <c r="J3965" s="30"/>
      <c r="K3965" s="30"/>
      <c r="L3965" s="31"/>
      <c r="M3965" s="32"/>
    </row>
    <row r="3966" spans="3:13" x14ac:dyDescent="0.35">
      <c r="C3966" s="26"/>
      <c r="D3966" s="14"/>
      <c r="E3966" s="14"/>
      <c r="F3966" s="27"/>
      <c r="G3966" s="28"/>
      <c r="H3966" s="29"/>
      <c r="I3966" s="29"/>
      <c r="J3966" s="30"/>
      <c r="K3966" s="30"/>
      <c r="L3966" s="31"/>
      <c r="M3966" s="32"/>
    </row>
    <row r="3967" spans="3:13" x14ac:dyDescent="0.35">
      <c r="C3967" s="26"/>
      <c r="D3967" s="14"/>
      <c r="E3967" s="14"/>
      <c r="F3967" s="27"/>
      <c r="G3967" s="28"/>
      <c r="H3967" s="29"/>
      <c r="I3967" s="29"/>
      <c r="J3967" s="30"/>
      <c r="K3967" s="30"/>
      <c r="L3967" s="31"/>
      <c r="M3967" s="32"/>
    </row>
    <row r="3968" spans="3:13" x14ac:dyDescent="0.35">
      <c r="C3968" s="26"/>
      <c r="D3968" s="14"/>
      <c r="E3968" s="14"/>
      <c r="F3968" s="27"/>
      <c r="G3968" s="28"/>
      <c r="H3968" s="29"/>
      <c r="I3968" s="29"/>
      <c r="J3968" s="30"/>
      <c r="K3968" s="30"/>
      <c r="L3968" s="31"/>
      <c r="M3968" s="32"/>
    </row>
    <row r="3969" spans="3:13" x14ac:dyDescent="0.35">
      <c r="C3969" s="26"/>
      <c r="D3969" s="14"/>
      <c r="E3969" s="14"/>
      <c r="F3969" s="27"/>
      <c r="G3969" s="28"/>
      <c r="H3969" s="29"/>
      <c r="I3969" s="29"/>
      <c r="J3969" s="30"/>
      <c r="K3969" s="30"/>
      <c r="L3969" s="31"/>
      <c r="M3969" s="32"/>
    </row>
    <row r="3970" spans="3:13" x14ac:dyDescent="0.35">
      <c r="C3970" s="26"/>
      <c r="D3970" s="14"/>
      <c r="E3970" s="14"/>
      <c r="F3970" s="27"/>
      <c r="G3970" s="28"/>
      <c r="H3970" s="29"/>
      <c r="I3970" s="29"/>
      <c r="J3970" s="30"/>
      <c r="K3970" s="30"/>
      <c r="L3970" s="31"/>
      <c r="M3970" s="32"/>
    </row>
    <row r="3971" spans="3:13" x14ac:dyDescent="0.35">
      <c r="C3971" s="26"/>
      <c r="D3971" s="14"/>
      <c r="E3971" s="14"/>
      <c r="F3971" s="27"/>
      <c r="G3971" s="28"/>
      <c r="H3971" s="29"/>
      <c r="I3971" s="29"/>
      <c r="J3971" s="30"/>
      <c r="K3971" s="30"/>
      <c r="L3971" s="31"/>
      <c r="M3971" s="32"/>
    </row>
    <row r="3972" spans="3:13" x14ac:dyDescent="0.35">
      <c r="C3972" s="26"/>
      <c r="D3972" s="14"/>
      <c r="E3972" s="14"/>
      <c r="F3972" s="27"/>
      <c r="G3972" s="28"/>
      <c r="H3972" s="29"/>
      <c r="I3972" s="29"/>
      <c r="J3972" s="30"/>
      <c r="K3972" s="30"/>
      <c r="L3972" s="31"/>
      <c r="M3972" s="32"/>
    </row>
    <row r="3973" spans="3:13" x14ac:dyDescent="0.35">
      <c r="C3973" s="26"/>
      <c r="D3973" s="14"/>
      <c r="E3973" s="14"/>
      <c r="F3973" s="27"/>
      <c r="G3973" s="28"/>
      <c r="H3973" s="29"/>
      <c r="I3973" s="29"/>
      <c r="J3973" s="30"/>
      <c r="K3973" s="30"/>
      <c r="L3973" s="31"/>
      <c r="M3973" s="32"/>
    </row>
    <row r="3974" spans="3:13" x14ac:dyDescent="0.35">
      <c r="C3974" s="26"/>
      <c r="D3974" s="14"/>
      <c r="E3974" s="14"/>
      <c r="F3974" s="27"/>
      <c r="G3974" s="28"/>
      <c r="H3974" s="29"/>
      <c r="I3974" s="29"/>
      <c r="J3974" s="30"/>
      <c r="K3974" s="30"/>
      <c r="L3974" s="31"/>
      <c r="M3974" s="32"/>
    </row>
    <row r="3975" spans="3:13" x14ac:dyDescent="0.35">
      <c r="C3975" s="26"/>
      <c r="D3975" s="14"/>
      <c r="E3975" s="14"/>
      <c r="F3975" s="27"/>
      <c r="G3975" s="28"/>
      <c r="H3975" s="29"/>
      <c r="I3975" s="29"/>
      <c r="J3975" s="30"/>
      <c r="K3975" s="30"/>
      <c r="L3975" s="31"/>
      <c r="M3975" s="32"/>
    </row>
    <row r="3976" spans="3:13" x14ac:dyDescent="0.35">
      <c r="C3976" s="26"/>
      <c r="D3976" s="14"/>
      <c r="E3976" s="14"/>
      <c r="F3976" s="27"/>
      <c r="G3976" s="28"/>
      <c r="H3976" s="29"/>
      <c r="I3976" s="29"/>
      <c r="J3976" s="30"/>
      <c r="K3976" s="30"/>
      <c r="L3976" s="31"/>
      <c r="M3976" s="32"/>
    </row>
    <row r="3977" spans="3:13" x14ac:dyDescent="0.35">
      <c r="C3977" s="26"/>
      <c r="D3977" s="14"/>
      <c r="E3977" s="14"/>
      <c r="F3977" s="27"/>
      <c r="G3977" s="28"/>
      <c r="H3977" s="29"/>
      <c r="I3977" s="29"/>
      <c r="J3977" s="30"/>
      <c r="K3977" s="30"/>
      <c r="L3977" s="31"/>
      <c r="M3977" s="32"/>
    </row>
    <row r="3978" spans="3:13" x14ac:dyDescent="0.35">
      <c r="C3978" s="26"/>
      <c r="D3978" s="14"/>
      <c r="E3978" s="14"/>
      <c r="F3978" s="27"/>
      <c r="G3978" s="28"/>
      <c r="H3978" s="29"/>
      <c r="I3978" s="29"/>
      <c r="J3978" s="30"/>
      <c r="K3978" s="30"/>
      <c r="L3978" s="31"/>
      <c r="M3978" s="32"/>
    </row>
    <row r="3979" spans="3:13" x14ac:dyDescent="0.35">
      <c r="C3979" s="26"/>
      <c r="D3979" s="14"/>
      <c r="E3979" s="14"/>
      <c r="F3979" s="27"/>
      <c r="G3979" s="28"/>
      <c r="H3979" s="29"/>
      <c r="I3979" s="29"/>
      <c r="J3979" s="30"/>
      <c r="K3979" s="30"/>
      <c r="L3979" s="31"/>
      <c r="M3979" s="32"/>
    </row>
    <row r="3980" spans="3:13" x14ac:dyDescent="0.35">
      <c r="C3980" s="26"/>
      <c r="D3980" s="14"/>
      <c r="E3980" s="14"/>
      <c r="F3980" s="27"/>
      <c r="G3980" s="28"/>
      <c r="H3980" s="29"/>
      <c r="I3980" s="29"/>
      <c r="J3980" s="30"/>
      <c r="K3980" s="30"/>
      <c r="L3980" s="31"/>
      <c r="M3980" s="32"/>
    </row>
    <row r="3981" spans="3:13" x14ac:dyDescent="0.35">
      <c r="C3981" s="26"/>
      <c r="D3981" s="14"/>
      <c r="E3981" s="14"/>
      <c r="F3981" s="27"/>
      <c r="G3981" s="28"/>
      <c r="H3981" s="29"/>
      <c r="I3981" s="29"/>
      <c r="J3981" s="30"/>
      <c r="K3981" s="30"/>
      <c r="L3981" s="31"/>
      <c r="M3981" s="32"/>
    </row>
    <row r="3982" spans="3:13" x14ac:dyDescent="0.35">
      <c r="C3982" s="26"/>
      <c r="D3982" s="14"/>
      <c r="E3982" s="14"/>
      <c r="F3982" s="27"/>
      <c r="G3982" s="28"/>
      <c r="H3982" s="29"/>
      <c r="I3982" s="29"/>
      <c r="J3982" s="30"/>
      <c r="K3982" s="30"/>
      <c r="L3982" s="31"/>
      <c r="M3982" s="32"/>
    </row>
    <row r="3983" spans="3:13" x14ac:dyDescent="0.35">
      <c r="C3983" s="26"/>
      <c r="D3983" s="14"/>
      <c r="E3983" s="14"/>
      <c r="F3983" s="27"/>
      <c r="G3983" s="28"/>
      <c r="H3983" s="29"/>
      <c r="I3983" s="29"/>
      <c r="J3983" s="30"/>
      <c r="K3983" s="30"/>
      <c r="L3983" s="31"/>
      <c r="M3983" s="32"/>
    </row>
    <row r="3984" spans="3:13" x14ac:dyDescent="0.35">
      <c r="C3984" s="26"/>
      <c r="D3984" s="14"/>
      <c r="E3984" s="14"/>
      <c r="F3984" s="27"/>
      <c r="G3984" s="28"/>
      <c r="H3984" s="29"/>
      <c r="I3984" s="29"/>
      <c r="J3984" s="30"/>
      <c r="K3984" s="30"/>
      <c r="L3984" s="31"/>
      <c r="M3984" s="32"/>
    </row>
    <row r="3985" spans="3:13" x14ac:dyDescent="0.35">
      <c r="C3985" s="26"/>
      <c r="D3985" s="14"/>
      <c r="E3985" s="14"/>
      <c r="F3985" s="27"/>
      <c r="G3985" s="28"/>
      <c r="H3985" s="29"/>
      <c r="I3985" s="29"/>
      <c r="J3985" s="30"/>
      <c r="K3985" s="30"/>
      <c r="L3985" s="31"/>
      <c r="M3985" s="32"/>
    </row>
    <row r="3986" spans="3:13" x14ac:dyDescent="0.35">
      <c r="C3986" s="26"/>
      <c r="D3986" s="14"/>
      <c r="E3986" s="14"/>
      <c r="F3986" s="27"/>
      <c r="G3986" s="28"/>
      <c r="H3986" s="29"/>
      <c r="I3986" s="29"/>
      <c r="J3986" s="30"/>
      <c r="K3986" s="30"/>
      <c r="L3986" s="31"/>
      <c r="M3986" s="32"/>
    </row>
    <row r="3987" spans="3:13" x14ac:dyDescent="0.35">
      <c r="C3987" s="26"/>
      <c r="D3987" s="14"/>
      <c r="E3987" s="14"/>
      <c r="F3987" s="27"/>
      <c r="G3987" s="28"/>
      <c r="H3987" s="29"/>
      <c r="I3987" s="29"/>
      <c r="J3987" s="30"/>
      <c r="K3987" s="30"/>
      <c r="L3987" s="31"/>
      <c r="M3987" s="32"/>
    </row>
    <row r="3988" spans="3:13" x14ac:dyDescent="0.35">
      <c r="C3988" s="26"/>
      <c r="D3988" s="14"/>
      <c r="E3988" s="14"/>
      <c r="F3988" s="27"/>
      <c r="G3988" s="28"/>
      <c r="H3988" s="29"/>
      <c r="I3988" s="29"/>
      <c r="J3988" s="30"/>
      <c r="K3988" s="30"/>
      <c r="L3988" s="31"/>
      <c r="M3988" s="32"/>
    </row>
    <row r="3989" spans="3:13" x14ac:dyDescent="0.35">
      <c r="C3989" s="26"/>
      <c r="D3989" s="14"/>
      <c r="E3989" s="14"/>
      <c r="F3989" s="27"/>
      <c r="G3989" s="28"/>
      <c r="H3989" s="29"/>
      <c r="I3989" s="29"/>
      <c r="J3989" s="30"/>
      <c r="K3989" s="30"/>
      <c r="L3989" s="31"/>
      <c r="M3989" s="32"/>
    </row>
    <row r="3990" spans="3:13" x14ac:dyDescent="0.35">
      <c r="C3990" s="26"/>
      <c r="D3990" s="14"/>
      <c r="E3990" s="14"/>
      <c r="F3990" s="27"/>
      <c r="G3990" s="28"/>
      <c r="H3990" s="29"/>
      <c r="I3990" s="29"/>
      <c r="J3990" s="30"/>
      <c r="K3990" s="30"/>
      <c r="L3990" s="31"/>
      <c r="M3990" s="32"/>
    </row>
    <row r="3991" spans="3:13" x14ac:dyDescent="0.35">
      <c r="C3991" s="26"/>
      <c r="D3991" s="14"/>
      <c r="E3991" s="14"/>
      <c r="F3991" s="27"/>
      <c r="G3991" s="28"/>
      <c r="H3991" s="29"/>
      <c r="I3991" s="29"/>
      <c r="J3991" s="30"/>
      <c r="K3991" s="30"/>
      <c r="L3991" s="31"/>
      <c r="M3991" s="32"/>
    </row>
    <row r="3992" spans="3:13" x14ac:dyDescent="0.35">
      <c r="C3992" s="26"/>
      <c r="D3992" s="14"/>
      <c r="E3992" s="14"/>
      <c r="F3992" s="27"/>
      <c r="G3992" s="28"/>
      <c r="H3992" s="29"/>
      <c r="I3992" s="29"/>
      <c r="J3992" s="30"/>
      <c r="K3992" s="30"/>
      <c r="L3992" s="31"/>
      <c r="M3992" s="32"/>
    </row>
    <row r="3993" spans="3:13" x14ac:dyDescent="0.35">
      <c r="C3993" s="26"/>
      <c r="D3993" s="14"/>
      <c r="E3993" s="14"/>
      <c r="F3993" s="27"/>
      <c r="G3993" s="28"/>
      <c r="H3993" s="29"/>
      <c r="I3993" s="29"/>
      <c r="J3993" s="30"/>
      <c r="K3993" s="30"/>
      <c r="L3993" s="31"/>
      <c r="M3993" s="32"/>
    </row>
    <row r="3994" spans="3:13" x14ac:dyDescent="0.35">
      <c r="C3994" s="26"/>
      <c r="D3994" s="14"/>
      <c r="E3994" s="14"/>
      <c r="F3994" s="27"/>
      <c r="G3994" s="28"/>
      <c r="H3994" s="29"/>
      <c r="I3994" s="29"/>
      <c r="J3994" s="30"/>
      <c r="K3994" s="30"/>
      <c r="L3994" s="31"/>
      <c r="M3994" s="32"/>
    </row>
    <row r="3995" spans="3:13" x14ac:dyDescent="0.35">
      <c r="C3995" s="26"/>
      <c r="D3995" s="14"/>
      <c r="E3995" s="14"/>
      <c r="F3995" s="27"/>
      <c r="G3995" s="28"/>
      <c r="H3995" s="29"/>
      <c r="I3995" s="29"/>
      <c r="J3995" s="30"/>
      <c r="K3995" s="30"/>
      <c r="L3995" s="31"/>
      <c r="M3995" s="32"/>
    </row>
    <row r="3996" spans="3:13" x14ac:dyDescent="0.35">
      <c r="C3996" s="26"/>
      <c r="D3996" s="14"/>
      <c r="E3996" s="14"/>
      <c r="F3996" s="27"/>
      <c r="G3996" s="28"/>
      <c r="H3996" s="29"/>
      <c r="I3996" s="29"/>
      <c r="J3996" s="30"/>
      <c r="K3996" s="30"/>
      <c r="L3996" s="31"/>
      <c r="M3996" s="32"/>
    </row>
    <row r="3997" spans="3:13" x14ac:dyDescent="0.35">
      <c r="C3997" s="26"/>
      <c r="D3997" s="14"/>
      <c r="E3997" s="14"/>
      <c r="F3997" s="27"/>
      <c r="G3997" s="28"/>
      <c r="H3997" s="29"/>
      <c r="I3997" s="29"/>
      <c r="J3997" s="30"/>
      <c r="K3997" s="30"/>
      <c r="L3997" s="31"/>
      <c r="M3997" s="32"/>
    </row>
    <row r="3998" spans="3:13" x14ac:dyDescent="0.35">
      <c r="C3998" s="26"/>
      <c r="D3998" s="14"/>
      <c r="E3998" s="14"/>
      <c r="F3998" s="27"/>
      <c r="G3998" s="28"/>
      <c r="H3998" s="29"/>
      <c r="I3998" s="29"/>
      <c r="J3998" s="30"/>
      <c r="K3998" s="30"/>
      <c r="L3998" s="31"/>
      <c r="M3998" s="32"/>
    </row>
    <row r="3999" spans="3:13" x14ac:dyDescent="0.35">
      <c r="C3999" s="26"/>
      <c r="D3999" s="14"/>
      <c r="E3999" s="14"/>
      <c r="F3999" s="27"/>
      <c r="G3999" s="28"/>
      <c r="H3999" s="29"/>
      <c r="I3999" s="29"/>
      <c r="J3999" s="30"/>
      <c r="K3999" s="30"/>
      <c r="L3999" s="31"/>
      <c r="M3999" s="32"/>
    </row>
    <row r="4000" spans="3:13" x14ac:dyDescent="0.35">
      <c r="C4000" s="26"/>
      <c r="D4000" s="14"/>
      <c r="E4000" s="14"/>
      <c r="F4000" s="27"/>
      <c r="G4000" s="28"/>
      <c r="H4000" s="29"/>
      <c r="I4000" s="29"/>
      <c r="J4000" s="30"/>
      <c r="K4000" s="30"/>
      <c r="L4000" s="31"/>
      <c r="M4000" s="32"/>
    </row>
    <row r="4001" spans="3:13" x14ac:dyDescent="0.35">
      <c r="C4001" s="26"/>
      <c r="D4001" s="14"/>
      <c r="E4001" s="14"/>
      <c r="F4001" s="27"/>
      <c r="G4001" s="28"/>
      <c r="H4001" s="29"/>
      <c r="I4001" s="29"/>
      <c r="J4001" s="30"/>
      <c r="K4001" s="30"/>
      <c r="L4001" s="31"/>
      <c r="M4001" s="32"/>
    </row>
    <row r="4002" spans="3:13" x14ac:dyDescent="0.35">
      <c r="C4002" s="26"/>
      <c r="D4002" s="14"/>
      <c r="E4002" s="14"/>
      <c r="F4002" s="27"/>
      <c r="G4002" s="28"/>
      <c r="H4002" s="29"/>
      <c r="I4002" s="29"/>
      <c r="J4002" s="30"/>
      <c r="K4002" s="30"/>
      <c r="L4002" s="31"/>
      <c r="M4002" s="32"/>
    </row>
    <row r="4003" spans="3:13" x14ac:dyDescent="0.35">
      <c r="C4003" s="26"/>
      <c r="D4003" s="14"/>
      <c r="E4003" s="14"/>
      <c r="F4003" s="27"/>
      <c r="G4003" s="28"/>
      <c r="H4003" s="29"/>
      <c r="I4003" s="29"/>
      <c r="J4003" s="30"/>
      <c r="K4003" s="30"/>
      <c r="L4003" s="31"/>
      <c r="M4003" s="32"/>
    </row>
    <row r="4004" spans="3:13" x14ac:dyDescent="0.35">
      <c r="C4004" s="26"/>
      <c r="D4004" s="14"/>
      <c r="E4004" s="14"/>
      <c r="F4004" s="27"/>
      <c r="G4004" s="28"/>
      <c r="H4004" s="29"/>
      <c r="I4004" s="29"/>
      <c r="J4004" s="30"/>
      <c r="K4004" s="30"/>
      <c r="L4004" s="31"/>
      <c r="M4004" s="32"/>
    </row>
    <row r="4005" spans="3:13" x14ac:dyDescent="0.35">
      <c r="C4005" s="26"/>
      <c r="D4005" s="14"/>
      <c r="E4005" s="14"/>
      <c r="F4005" s="27"/>
      <c r="G4005" s="28"/>
      <c r="H4005" s="29"/>
      <c r="I4005" s="29"/>
      <c r="J4005" s="30"/>
      <c r="K4005" s="30"/>
      <c r="L4005" s="31"/>
      <c r="M4005" s="32"/>
    </row>
    <row r="4006" spans="3:13" x14ac:dyDescent="0.35">
      <c r="C4006" s="26"/>
      <c r="D4006" s="14"/>
      <c r="E4006" s="14"/>
      <c r="F4006" s="27"/>
      <c r="G4006" s="28"/>
      <c r="H4006" s="29"/>
      <c r="I4006" s="29"/>
      <c r="J4006" s="30"/>
      <c r="K4006" s="30"/>
      <c r="L4006" s="31"/>
      <c r="M4006" s="32"/>
    </row>
    <row r="4007" spans="3:13" x14ac:dyDescent="0.35">
      <c r="C4007" s="26"/>
      <c r="D4007" s="14"/>
      <c r="E4007" s="14"/>
      <c r="F4007" s="27"/>
      <c r="G4007" s="28"/>
      <c r="H4007" s="29"/>
      <c r="I4007" s="29"/>
      <c r="J4007" s="30"/>
      <c r="K4007" s="30"/>
      <c r="L4007" s="31"/>
      <c r="M4007" s="32"/>
    </row>
    <row r="4008" spans="3:13" x14ac:dyDescent="0.35">
      <c r="C4008" s="26"/>
      <c r="D4008" s="14"/>
      <c r="E4008" s="14"/>
      <c r="F4008" s="27"/>
      <c r="G4008" s="28"/>
      <c r="H4008" s="29"/>
      <c r="I4008" s="29"/>
      <c r="J4008" s="30"/>
      <c r="K4008" s="30"/>
      <c r="L4008" s="31"/>
      <c r="M4008" s="32"/>
    </row>
    <row r="4009" spans="3:13" x14ac:dyDescent="0.35">
      <c r="C4009" s="26"/>
      <c r="D4009" s="14"/>
      <c r="E4009" s="14"/>
      <c r="F4009" s="27"/>
      <c r="G4009" s="28"/>
      <c r="H4009" s="29"/>
      <c r="I4009" s="29"/>
      <c r="J4009" s="30"/>
      <c r="K4009" s="30"/>
      <c r="L4009" s="31"/>
      <c r="M4009" s="32"/>
    </row>
    <row r="4010" spans="3:13" x14ac:dyDescent="0.35">
      <c r="C4010" s="26"/>
      <c r="D4010" s="14"/>
      <c r="E4010" s="14"/>
      <c r="F4010" s="27"/>
      <c r="G4010" s="28"/>
      <c r="H4010" s="29"/>
      <c r="I4010" s="29"/>
      <c r="J4010" s="30"/>
      <c r="K4010" s="30"/>
      <c r="L4010" s="31"/>
      <c r="M4010" s="32"/>
    </row>
    <row r="4011" spans="3:13" x14ac:dyDescent="0.35">
      <c r="C4011" s="26"/>
      <c r="D4011" s="14"/>
      <c r="E4011" s="14"/>
      <c r="F4011" s="27"/>
      <c r="G4011" s="28"/>
      <c r="H4011" s="29"/>
      <c r="I4011" s="29"/>
      <c r="J4011" s="30"/>
      <c r="K4011" s="30"/>
      <c r="L4011" s="31"/>
      <c r="M4011" s="32"/>
    </row>
    <row r="4012" spans="3:13" x14ac:dyDescent="0.35">
      <c r="C4012" s="26"/>
      <c r="D4012" s="14"/>
      <c r="E4012" s="14"/>
      <c r="F4012" s="27"/>
      <c r="G4012" s="28"/>
      <c r="H4012" s="29"/>
      <c r="I4012" s="29"/>
      <c r="J4012" s="30"/>
      <c r="K4012" s="30"/>
      <c r="L4012" s="31"/>
      <c r="M4012" s="32"/>
    </row>
    <row r="4013" spans="3:13" x14ac:dyDescent="0.35">
      <c r="C4013" s="26"/>
      <c r="D4013" s="14"/>
      <c r="E4013" s="14"/>
      <c r="F4013" s="27"/>
      <c r="G4013" s="28"/>
      <c r="H4013" s="29"/>
      <c r="I4013" s="29"/>
      <c r="J4013" s="30"/>
      <c r="K4013" s="30"/>
      <c r="L4013" s="31"/>
      <c r="M4013" s="32"/>
    </row>
    <row r="4014" spans="3:13" x14ac:dyDescent="0.35">
      <c r="C4014" s="26"/>
      <c r="D4014" s="14"/>
      <c r="E4014" s="14"/>
      <c r="F4014" s="27"/>
      <c r="G4014" s="28"/>
      <c r="H4014" s="29"/>
      <c r="I4014" s="29"/>
      <c r="J4014" s="30"/>
      <c r="K4014" s="30"/>
      <c r="L4014" s="31"/>
      <c r="M4014" s="32"/>
    </row>
    <row r="4015" spans="3:13" x14ac:dyDescent="0.35">
      <c r="C4015" s="26"/>
      <c r="D4015" s="14"/>
      <c r="E4015" s="14"/>
      <c r="F4015" s="27"/>
      <c r="G4015" s="28"/>
      <c r="H4015" s="29"/>
      <c r="I4015" s="29"/>
      <c r="J4015" s="30"/>
      <c r="K4015" s="30"/>
      <c r="L4015" s="31"/>
      <c r="M4015" s="32"/>
    </row>
    <row r="4016" spans="3:13" x14ac:dyDescent="0.35">
      <c r="C4016" s="26"/>
      <c r="D4016" s="14"/>
      <c r="E4016" s="14"/>
      <c r="F4016" s="27"/>
      <c r="G4016" s="28"/>
      <c r="H4016" s="29"/>
      <c r="I4016" s="29"/>
      <c r="J4016" s="30"/>
      <c r="K4016" s="30"/>
      <c r="L4016" s="31"/>
      <c r="M4016" s="32"/>
    </row>
    <row r="4017" spans="3:13" x14ac:dyDescent="0.35">
      <c r="C4017" s="26"/>
      <c r="D4017" s="14"/>
      <c r="E4017" s="14"/>
      <c r="F4017" s="27"/>
      <c r="G4017" s="28"/>
      <c r="H4017" s="29"/>
      <c r="I4017" s="29"/>
      <c r="J4017" s="30"/>
      <c r="K4017" s="30"/>
      <c r="L4017" s="31"/>
      <c r="M4017" s="32"/>
    </row>
    <row r="4018" spans="3:13" x14ac:dyDescent="0.35">
      <c r="C4018" s="26"/>
      <c r="D4018" s="14"/>
      <c r="E4018" s="14"/>
      <c r="F4018" s="27"/>
      <c r="G4018" s="28"/>
      <c r="H4018" s="29"/>
      <c r="I4018" s="29"/>
      <c r="J4018" s="30"/>
      <c r="K4018" s="30"/>
      <c r="L4018" s="31"/>
      <c r="M4018" s="32"/>
    </row>
    <row r="4019" spans="3:13" x14ac:dyDescent="0.35">
      <c r="C4019" s="26"/>
      <c r="D4019" s="14"/>
      <c r="E4019" s="14"/>
      <c r="F4019" s="27"/>
      <c r="G4019" s="28"/>
      <c r="H4019" s="29"/>
      <c r="I4019" s="29"/>
      <c r="J4019" s="30"/>
      <c r="K4019" s="30"/>
      <c r="L4019" s="31"/>
      <c r="M4019" s="32"/>
    </row>
    <row r="4020" spans="3:13" x14ac:dyDescent="0.35">
      <c r="C4020" s="26"/>
      <c r="D4020" s="14"/>
      <c r="E4020" s="14"/>
      <c r="F4020" s="27"/>
      <c r="G4020" s="28"/>
      <c r="H4020" s="29"/>
      <c r="I4020" s="29"/>
      <c r="J4020" s="30"/>
      <c r="K4020" s="30"/>
      <c r="L4020" s="31"/>
      <c r="M4020" s="32"/>
    </row>
    <row r="4021" spans="3:13" x14ac:dyDescent="0.35">
      <c r="C4021" s="26"/>
      <c r="D4021" s="14"/>
      <c r="E4021" s="14"/>
      <c r="F4021" s="27"/>
      <c r="G4021" s="28"/>
      <c r="H4021" s="29"/>
      <c r="I4021" s="29"/>
      <c r="J4021" s="30"/>
      <c r="K4021" s="30"/>
      <c r="L4021" s="31"/>
      <c r="M4021" s="32"/>
    </row>
    <row r="4022" spans="3:13" x14ac:dyDescent="0.35">
      <c r="C4022" s="26"/>
      <c r="D4022" s="14"/>
      <c r="E4022" s="14"/>
      <c r="F4022" s="27"/>
      <c r="G4022" s="28"/>
      <c r="H4022" s="29"/>
      <c r="I4022" s="29"/>
      <c r="J4022" s="30"/>
      <c r="K4022" s="30"/>
      <c r="L4022" s="31"/>
      <c r="M4022" s="32"/>
    </row>
    <row r="4023" spans="3:13" x14ac:dyDescent="0.35">
      <c r="C4023" s="26"/>
      <c r="D4023" s="14"/>
      <c r="E4023" s="14"/>
      <c r="F4023" s="27"/>
      <c r="G4023" s="28"/>
      <c r="H4023" s="29"/>
      <c r="I4023" s="29"/>
      <c r="J4023" s="30"/>
      <c r="K4023" s="30"/>
      <c r="L4023" s="31"/>
      <c r="M4023" s="32"/>
    </row>
    <row r="4024" spans="3:13" x14ac:dyDescent="0.35">
      <c r="C4024" s="26"/>
      <c r="D4024" s="14"/>
      <c r="E4024" s="14"/>
      <c r="F4024" s="27"/>
      <c r="G4024" s="28"/>
      <c r="H4024" s="29"/>
      <c r="I4024" s="29"/>
      <c r="J4024" s="30"/>
      <c r="K4024" s="30"/>
      <c r="L4024" s="31"/>
      <c r="M4024" s="32"/>
    </row>
    <row r="4025" spans="3:13" x14ac:dyDescent="0.35">
      <c r="C4025" s="26"/>
      <c r="D4025" s="14"/>
      <c r="E4025" s="14"/>
      <c r="F4025" s="27"/>
      <c r="G4025" s="28"/>
      <c r="H4025" s="29"/>
      <c r="I4025" s="29"/>
      <c r="J4025" s="30"/>
      <c r="K4025" s="30"/>
      <c r="L4025" s="31"/>
      <c r="M4025" s="32"/>
    </row>
    <row r="4026" spans="3:13" x14ac:dyDescent="0.35">
      <c r="C4026" s="26"/>
      <c r="D4026" s="14"/>
      <c r="E4026" s="14"/>
      <c r="F4026" s="27"/>
      <c r="G4026" s="28"/>
      <c r="H4026" s="29"/>
      <c r="I4026" s="29"/>
      <c r="J4026" s="30"/>
      <c r="K4026" s="30"/>
      <c r="L4026" s="31"/>
      <c r="M4026" s="32"/>
    </row>
    <row r="4027" spans="3:13" x14ac:dyDescent="0.35">
      <c r="C4027" s="26"/>
      <c r="D4027" s="14"/>
      <c r="E4027" s="14"/>
      <c r="F4027" s="27"/>
      <c r="G4027" s="28"/>
      <c r="H4027" s="29"/>
      <c r="I4027" s="29"/>
      <c r="J4027" s="30"/>
      <c r="K4027" s="30"/>
      <c r="L4027" s="31"/>
      <c r="M4027" s="32"/>
    </row>
    <row r="4028" spans="3:13" x14ac:dyDescent="0.35">
      <c r="C4028" s="26"/>
      <c r="D4028" s="14"/>
      <c r="E4028" s="14"/>
      <c r="F4028" s="27"/>
      <c r="G4028" s="28"/>
      <c r="H4028" s="29"/>
      <c r="I4028" s="29"/>
      <c r="J4028" s="30"/>
      <c r="K4028" s="30"/>
      <c r="L4028" s="31"/>
      <c r="M4028" s="32"/>
    </row>
    <row r="4029" spans="3:13" x14ac:dyDescent="0.35">
      <c r="C4029" s="26"/>
      <c r="D4029" s="14"/>
      <c r="E4029" s="14"/>
      <c r="F4029" s="27"/>
      <c r="G4029" s="28"/>
      <c r="H4029" s="29"/>
      <c r="I4029" s="29"/>
      <c r="J4029" s="30"/>
      <c r="K4029" s="30"/>
      <c r="L4029" s="31"/>
      <c r="M4029" s="32"/>
    </row>
    <row r="4030" spans="3:13" x14ac:dyDescent="0.35">
      <c r="C4030" s="26"/>
      <c r="D4030" s="14"/>
      <c r="E4030" s="14"/>
      <c r="F4030" s="27"/>
      <c r="G4030" s="28"/>
      <c r="H4030" s="29"/>
      <c r="I4030" s="29"/>
      <c r="J4030" s="30"/>
      <c r="K4030" s="30"/>
      <c r="L4030" s="31"/>
      <c r="M4030" s="32"/>
    </row>
    <row r="4031" spans="3:13" x14ac:dyDescent="0.35">
      <c r="C4031" s="26"/>
      <c r="D4031" s="14"/>
      <c r="E4031" s="14"/>
      <c r="F4031" s="27"/>
      <c r="G4031" s="28"/>
      <c r="H4031" s="29"/>
      <c r="I4031" s="29"/>
      <c r="J4031" s="30"/>
      <c r="K4031" s="30"/>
      <c r="L4031" s="31"/>
      <c r="M4031" s="32"/>
    </row>
    <row r="4032" spans="3:13" x14ac:dyDescent="0.35">
      <c r="C4032" s="26"/>
      <c r="D4032" s="14"/>
      <c r="E4032" s="14"/>
      <c r="F4032" s="27"/>
      <c r="G4032" s="28"/>
      <c r="H4032" s="29"/>
      <c r="I4032" s="29"/>
      <c r="J4032" s="30"/>
      <c r="K4032" s="30"/>
      <c r="L4032" s="31"/>
      <c r="M4032" s="32"/>
    </row>
    <row r="4033" spans="3:13" x14ac:dyDescent="0.35">
      <c r="C4033" s="26"/>
      <c r="D4033" s="14"/>
      <c r="E4033" s="14"/>
      <c r="F4033" s="27"/>
      <c r="G4033" s="28"/>
      <c r="H4033" s="29"/>
      <c r="I4033" s="29"/>
      <c r="J4033" s="30"/>
      <c r="K4033" s="30"/>
      <c r="L4033" s="31"/>
      <c r="M4033" s="32"/>
    </row>
    <row r="4034" spans="3:13" x14ac:dyDescent="0.35">
      <c r="C4034" s="26"/>
      <c r="D4034" s="14"/>
      <c r="E4034" s="14"/>
      <c r="F4034" s="27"/>
      <c r="G4034" s="28"/>
      <c r="H4034" s="29"/>
      <c r="I4034" s="29"/>
      <c r="J4034" s="30"/>
      <c r="K4034" s="30"/>
      <c r="L4034" s="31"/>
      <c r="M4034" s="32"/>
    </row>
    <row r="4035" spans="3:13" x14ac:dyDescent="0.35">
      <c r="C4035" s="26"/>
      <c r="D4035" s="14"/>
      <c r="E4035" s="14"/>
      <c r="F4035" s="27"/>
      <c r="G4035" s="28"/>
      <c r="H4035" s="29"/>
      <c r="I4035" s="29"/>
      <c r="J4035" s="30"/>
      <c r="K4035" s="30"/>
      <c r="L4035" s="31"/>
      <c r="M4035" s="32"/>
    </row>
    <row r="4036" spans="3:13" x14ac:dyDescent="0.35">
      <c r="C4036" s="26"/>
      <c r="D4036" s="14"/>
      <c r="E4036" s="14"/>
      <c r="F4036" s="27"/>
      <c r="G4036" s="28"/>
      <c r="H4036" s="29"/>
      <c r="I4036" s="29"/>
      <c r="J4036" s="30"/>
      <c r="K4036" s="30"/>
      <c r="L4036" s="31"/>
      <c r="M4036" s="32"/>
    </row>
    <row r="4037" spans="3:13" x14ac:dyDescent="0.35">
      <c r="C4037" s="26"/>
      <c r="D4037" s="14"/>
      <c r="E4037" s="14"/>
      <c r="F4037" s="27"/>
      <c r="G4037" s="28"/>
      <c r="H4037" s="29"/>
      <c r="I4037" s="29"/>
      <c r="J4037" s="30"/>
      <c r="K4037" s="30"/>
      <c r="L4037" s="31"/>
      <c r="M4037" s="32"/>
    </row>
    <row r="4038" spans="3:13" x14ac:dyDescent="0.35">
      <c r="C4038" s="26"/>
      <c r="D4038" s="14"/>
      <c r="E4038" s="14"/>
      <c r="F4038" s="27"/>
      <c r="G4038" s="28"/>
      <c r="H4038" s="29"/>
      <c r="I4038" s="29"/>
      <c r="J4038" s="30"/>
      <c r="K4038" s="30"/>
      <c r="L4038" s="31"/>
      <c r="M4038" s="32"/>
    </row>
    <row r="4039" spans="3:13" x14ac:dyDescent="0.35">
      <c r="C4039" s="26"/>
      <c r="D4039" s="14"/>
      <c r="E4039" s="14"/>
      <c r="F4039" s="27"/>
      <c r="G4039" s="28"/>
      <c r="H4039" s="29"/>
      <c r="I4039" s="29"/>
      <c r="J4039" s="30"/>
      <c r="K4039" s="30"/>
      <c r="L4039" s="31"/>
      <c r="M4039" s="32"/>
    </row>
    <row r="4040" spans="3:13" x14ac:dyDescent="0.35">
      <c r="C4040" s="26"/>
      <c r="D4040" s="14"/>
      <c r="E4040" s="14"/>
      <c r="F4040" s="27"/>
      <c r="G4040" s="28"/>
      <c r="H4040" s="29"/>
      <c r="I4040" s="29"/>
      <c r="J4040" s="30"/>
      <c r="K4040" s="30"/>
      <c r="L4040" s="31"/>
      <c r="M4040" s="32"/>
    </row>
    <row r="4041" spans="3:13" x14ac:dyDescent="0.35">
      <c r="C4041" s="26"/>
      <c r="D4041" s="14"/>
      <c r="E4041" s="14"/>
      <c r="F4041" s="27"/>
      <c r="G4041" s="28"/>
      <c r="H4041" s="29"/>
      <c r="I4041" s="29"/>
      <c r="J4041" s="30"/>
      <c r="K4041" s="30"/>
      <c r="L4041" s="31"/>
      <c r="M4041" s="32"/>
    </row>
    <row r="4042" spans="3:13" x14ac:dyDescent="0.35">
      <c r="C4042" s="26"/>
      <c r="D4042" s="14"/>
      <c r="E4042" s="14"/>
      <c r="F4042" s="27"/>
      <c r="G4042" s="28"/>
      <c r="H4042" s="29"/>
      <c r="I4042" s="29"/>
      <c r="J4042" s="30"/>
      <c r="K4042" s="30"/>
      <c r="L4042" s="31"/>
      <c r="M4042" s="32"/>
    </row>
    <row r="4043" spans="3:13" x14ac:dyDescent="0.35">
      <c r="C4043" s="26"/>
      <c r="D4043" s="14"/>
      <c r="E4043" s="14"/>
      <c r="F4043" s="27"/>
      <c r="G4043" s="28"/>
      <c r="H4043" s="29"/>
      <c r="I4043" s="29"/>
      <c r="J4043" s="30"/>
      <c r="K4043" s="30"/>
      <c r="L4043" s="31"/>
      <c r="M4043" s="32"/>
    </row>
    <row r="4044" spans="3:13" x14ac:dyDescent="0.35">
      <c r="C4044" s="26"/>
      <c r="D4044" s="14"/>
      <c r="E4044" s="14"/>
      <c r="F4044" s="27"/>
      <c r="G4044" s="28"/>
      <c r="H4044" s="29"/>
      <c r="I4044" s="29"/>
      <c r="J4044" s="30"/>
      <c r="K4044" s="30"/>
      <c r="L4044" s="31"/>
      <c r="M4044" s="32"/>
    </row>
    <row r="4045" spans="3:13" x14ac:dyDescent="0.35">
      <c r="C4045" s="26"/>
      <c r="D4045" s="14"/>
      <c r="E4045" s="14"/>
      <c r="F4045" s="27"/>
      <c r="G4045" s="28"/>
      <c r="H4045" s="29"/>
      <c r="I4045" s="29"/>
      <c r="J4045" s="30"/>
      <c r="K4045" s="30"/>
      <c r="L4045" s="31"/>
      <c r="M4045" s="32"/>
    </row>
    <row r="4046" spans="3:13" x14ac:dyDescent="0.35">
      <c r="C4046" s="26"/>
      <c r="D4046" s="14"/>
      <c r="E4046" s="14"/>
      <c r="F4046" s="27"/>
      <c r="G4046" s="28"/>
      <c r="H4046" s="29"/>
      <c r="I4046" s="29"/>
      <c r="J4046" s="30"/>
      <c r="K4046" s="30"/>
      <c r="L4046" s="31"/>
      <c r="M4046" s="32"/>
    </row>
    <row r="4047" spans="3:13" x14ac:dyDescent="0.35">
      <c r="C4047" s="26"/>
      <c r="D4047" s="14"/>
      <c r="E4047" s="14"/>
      <c r="F4047" s="27"/>
      <c r="G4047" s="28"/>
      <c r="H4047" s="29"/>
      <c r="I4047" s="29"/>
      <c r="J4047" s="30"/>
      <c r="K4047" s="30"/>
      <c r="L4047" s="31"/>
      <c r="M4047" s="32"/>
    </row>
    <row r="4048" spans="3:13" x14ac:dyDescent="0.35">
      <c r="C4048" s="26"/>
      <c r="D4048" s="14"/>
      <c r="E4048" s="14"/>
      <c r="F4048" s="27"/>
      <c r="G4048" s="28"/>
      <c r="H4048" s="29"/>
      <c r="I4048" s="29"/>
      <c r="J4048" s="30"/>
      <c r="K4048" s="30"/>
      <c r="L4048" s="31"/>
      <c r="M4048" s="32"/>
    </row>
    <row r="4049" spans="3:13" x14ac:dyDescent="0.35">
      <c r="C4049" s="26"/>
      <c r="D4049" s="14"/>
      <c r="E4049" s="14"/>
      <c r="F4049" s="27"/>
      <c r="G4049" s="28"/>
      <c r="H4049" s="29"/>
      <c r="I4049" s="29"/>
      <c r="J4049" s="30"/>
      <c r="K4049" s="30"/>
      <c r="L4049" s="31"/>
      <c r="M4049" s="32"/>
    </row>
    <row r="4050" spans="3:13" x14ac:dyDescent="0.35">
      <c r="C4050" s="26"/>
      <c r="D4050" s="14"/>
      <c r="E4050" s="14"/>
      <c r="F4050" s="27"/>
      <c r="G4050" s="28"/>
      <c r="H4050" s="29"/>
      <c r="I4050" s="29"/>
      <c r="J4050" s="30"/>
      <c r="K4050" s="30"/>
      <c r="L4050" s="31"/>
      <c r="M4050" s="32"/>
    </row>
    <row r="4051" spans="3:13" x14ac:dyDescent="0.35">
      <c r="C4051" s="26"/>
      <c r="D4051" s="14"/>
      <c r="E4051" s="14"/>
      <c r="F4051" s="27"/>
      <c r="G4051" s="28"/>
      <c r="H4051" s="29"/>
      <c r="I4051" s="29"/>
      <c r="J4051" s="30"/>
      <c r="K4051" s="30"/>
      <c r="L4051" s="31"/>
      <c r="M4051" s="32"/>
    </row>
    <row r="4052" spans="3:13" x14ac:dyDescent="0.35">
      <c r="C4052" s="26"/>
      <c r="D4052" s="14"/>
      <c r="E4052" s="14"/>
      <c r="F4052" s="27"/>
      <c r="G4052" s="28"/>
      <c r="H4052" s="29"/>
      <c r="I4052" s="29"/>
      <c r="J4052" s="30"/>
      <c r="K4052" s="30"/>
      <c r="L4052" s="31"/>
      <c r="M4052" s="32"/>
    </row>
    <row r="4053" spans="3:13" x14ac:dyDescent="0.35">
      <c r="C4053" s="26"/>
      <c r="D4053" s="14"/>
      <c r="E4053" s="14"/>
      <c r="F4053" s="27"/>
      <c r="G4053" s="28"/>
      <c r="H4053" s="29"/>
      <c r="I4053" s="29"/>
      <c r="J4053" s="30"/>
      <c r="K4053" s="30"/>
      <c r="L4053" s="31"/>
      <c r="M4053" s="32"/>
    </row>
    <row r="4054" spans="3:13" x14ac:dyDescent="0.35">
      <c r="C4054" s="26"/>
      <c r="D4054" s="14"/>
      <c r="E4054" s="14"/>
      <c r="F4054" s="27"/>
      <c r="G4054" s="28"/>
      <c r="H4054" s="29"/>
      <c r="I4054" s="29"/>
      <c r="J4054" s="30"/>
      <c r="K4054" s="30"/>
      <c r="L4054" s="31"/>
      <c r="M4054" s="32"/>
    </row>
    <row r="4055" spans="3:13" x14ac:dyDescent="0.35">
      <c r="C4055" s="26"/>
      <c r="D4055" s="14"/>
      <c r="E4055" s="14"/>
      <c r="F4055" s="27"/>
      <c r="G4055" s="28"/>
      <c r="H4055" s="29"/>
      <c r="I4055" s="29"/>
      <c r="J4055" s="30"/>
      <c r="K4055" s="30"/>
      <c r="L4055" s="31"/>
      <c r="M4055" s="32"/>
    </row>
    <row r="4056" spans="3:13" x14ac:dyDescent="0.35">
      <c r="C4056" s="26"/>
      <c r="D4056" s="14"/>
      <c r="E4056" s="14"/>
      <c r="F4056" s="27"/>
      <c r="G4056" s="28"/>
      <c r="H4056" s="29"/>
      <c r="I4056" s="29"/>
      <c r="J4056" s="30"/>
      <c r="K4056" s="30"/>
      <c r="L4056" s="31"/>
      <c r="M4056" s="32"/>
    </row>
    <row r="4057" spans="3:13" x14ac:dyDescent="0.35">
      <c r="C4057" s="26"/>
      <c r="D4057" s="14"/>
      <c r="E4057" s="14"/>
      <c r="F4057" s="27"/>
      <c r="G4057" s="28"/>
      <c r="H4057" s="29"/>
      <c r="I4057" s="29"/>
      <c r="J4057" s="30"/>
      <c r="K4057" s="30"/>
      <c r="L4057" s="31"/>
      <c r="M4057" s="32"/>
    </row>
    <row r="4058" spans="3:13" x14ac:dyDescent="0.35">
      <c r="C4058" s="26"/>
      <c r="D4058" s="14"/>
      <c r="E4058" s="14"/>
      <c r="F4058" s="27"/>
      <c r="G4058" s="28"/>
      <c r="H4058" s="29"/>
      <c r="I4058" s="29"/>
      <c r="J4058" s="30"/>
      <c r="K4058" s="30"/>
      <c r="L4058" s="31"/>
      <c r="M4058" s="32"/>
    </row>
    <row r="4059" spans="3:13" x14ac:dyDescent="0.35">
      <c r="C4059" s="26"/>
      <c r="D4059" s="14"/>
      <c r="E4059" s="14"/>
      <c r="F4059" s="27"/>
      <c r="G4059" s="28"/>
      <c r="H4059" s="29"/>
      <c r="I4059" s="29"/>
      <c r="J4059" s="30"/>
      <c r="K4059" s="30"/>
      <c r="L4059" s="31"/>
      <c r="M4059" s="32"/>
    </row>
    <row r="4060" spans="3:13" x14ac:dyDescent="0.35">
      <c r="C4060" s="26"/>
      <c r="D4060" s="14"/>
      <c r="E4060" s="14"/>
      <c r="F4060" s="27"/>
      <c r="G4060" s="28"/>
      <c r="H4060" s="29"/>
      <c r="I4060" s="29"/>
      <c r="J4060" s="30"/>
      <c r="K4060" s="30"/>
      <c r="L4060" s="31"/>
      <c r="M4060" s="32"/>
    </row>
    <row r="4061" spans="3:13" x14ac:dyDescent="0.35">
      <c r="C4061" s="26"/>
      <c r="D4061" s="14"/>
      <c r="E4061" s="14"/>
      <c r="F4061" s="27"/>
      <c r="G4061" s="28"/>
      <c r="H4061" s="29"/>
      <c r="I4061" s="29"/>
      <c r="J4061" s="30"/>
      <c r="K4061" s="30"/>
      <c r="L4061" s="31"/>
      <c r="M4061" s="32"/>
    </row>
    <row r="4062" spans="3:13" x14ac:dyDescent="0.35">
      <c r="C4062" s="26"/>
      <c r="D4062" s="14"/>
      <c r="E4062" s="14"/>
      <c r="F4062" s="27"/>
      <c r="G4062" s="28"/>
      <c r="H4062" s="29"/>
      <c r="I4062" s="29"/>
      <c r="J4062" s="30"/>
      <c r="K4062" s="30"/>
      <c r="L4062" s="31"/>
      <c r="M4062" s="32"/>
    </row>
    <row r="4063" spans="3:13" x14ac:dyDescent="0.35">
      <c r="C4063" s="26"/>
      <c r="D4063" s="14"/>
      <c r="E4063" s="14"/>
      <c r="F4063" s="27"/>
      <c r="G4063" s="28"/>
      <c r="H4063" s="29"/>
      <c r="I4063" s="29"/>
      <c r="J4063" s="30"/>
      <c r="K4063" s="30"/>
      <c r="L4063" s="31"/>
      <c r="M4063" s="32"/>
    </row>
    <row r="4064" spans="3:13" x14ac:dyDescent="0.35">
      <c r="C4064" s="26"/>
      <c r="D4064" s="14"/>
      <c r="E4064" s="14"/>
      <c r="F4064" s="27"/>
      <c r="G4064" s="28"/>
      <c r="H4064" s="29"/>
      <c r="I4064" s="29"/>
      <c r="J4064" s="30"/>
      <c r="K4064" s="30"/>
      <c r="L4064" s="31"/>
      <c r="M4064" s="32"/>
    </row>
    <row r="4065" spans="3:13" x14ac:dyDescent="0.35">
      <c r="C4065" s="26"/>
      <c r="D4065" s="14"/>
      <c r="E4065" s="14"/>
      <c r="F4065" s="27"/>
      <c r="G4065" s="28"/>
      <c r="H4065" s="29"/>
      <c r="I4065" s="29"/>
      <c r="J4065" s="30"/>
      <c r="K4065" s="30"/>
      <c r="L4065" s="31"/>
      <c r="M4065" s="32"/>
    </row>
    <row r="4066" spans="3:13" x14ac:dyDescent="0.35">
      <c r="C4066" s="26"/>
      <c r="D4066" s="14"/>
      <c r="E4066" s="14"/>
      <c r="F4066" s="27"/>
      <c r="G4066" s="28"/>
      <c r="H4066" s="29"/>
      <c r="I4066" s="29"/>
      <c r="J4066" s="30"/>
      <c r="K4066" s="30"/>
      <c r="L4066" s="31"/>
      <c r="M4066" s="32"/>
    </row>
    <row r="4067" spans="3:13" x14ac:dyDescent="0.35">
      <c r="C4067" s="26"/>
      <c r="D4067" s="14"/>
      <c r="E4067" s="14"/>
      <c r="F4067" s="27"/>
      <c r="G4067" s="28"/>
      <c r="H4067" s="29"/>
      <c r="I4067" s="29"/>
      <c r="J4067" s="30"/>
      <c r="K4067" s="30"/>
      <c r="L4067" s="31"/>
      <c r="M4067" s="32"/>
    </row>
    <row r="4068" spans="3:13" x14ac:dyDescent="0.35">
      <c r="C4068" s="26"/>
      <c r="D4068" s="14"/>
      <c r="E4068" s="14"/>
      <c r="F4068" s="27"/>
      <c r="G4068" s="28"/>
      <c r="H4068" s="29"/>
      <c r="I4068" s="29"/>
      <c r="J4068" s="30"/>
      <c r="K4068" s="30"/>
      <c r="L4068" s="31"/>
      <c r="M4068" s="32"/>
    </row>
    <row r="4069" spans="3:13" x14ac:dyDescent="0.35">
      <c r="C4069" s="26"/>
      <c r="D4069" s="14"/>
      <c r="E4069" s="14"/>
      <c r="F4069" s="27"/>
      <c r="G4069" s="28"/>
      <c r="H4069" s="29"/>
      <c r="I4069" s="29"/>
      <c r="J4069" s="30"/>
      <c r="K4069" s="30"/>
      <c r="L4069" s="31"/>
      <c r="M4069" s="32"/>
    </row>
    <row r="4070" spans="3:13" x14ac:dyDescent="0.35">
      <c r="C4070" s="26"/>
      <c r="D4070" s="14"/>
      <c r="E4070" s="14"/>
      <c r="F4070" s="27"/>
      <c r="G4070" s="28"/>
      <c r="H4070" s="29"/>
      <c r="I4070" s="29"/>
      <c r="J4070" s="30"/>
      <c r="K4070" s="30"/>
      <c r="L4070" s="31"/>
      <c r="M4070" s="32"/>
    </row>
    <row r="4071" spans="3:13" x14ac:dyDescent="0.35">
      <c r="C4071" s="26"/>
      <c r="D4071" s="14"/>
      <c r="E4071" s="14"/>
      <c r="F4071" s="27"/>
      <c r="G4071" s="28"/>
      <c r="H4071" s="29"/>
      <c r="I4071" s="29"/>
      <c r="J4071" s="30"/>
      <c r="K4071" s="30"/>
      <c r="L4071" s="31"/>
      <c r="M4071" s="32"/>
    </row>
    <row r="4072" spans="3:13" x14ac:dyDescent="0.35">
      <c r="C4072" s="26"/>
      <c r="D4072" s="14"/>
      <c r="E4072" s="14"/>
      <c r="F4072" s="27"/>
      <c r="G4072" s="28"/>
      <c r="H4072" s="29"/>
      <c r="I4072" s="29"/>
      <c r="J4072" s="30"/>
      <c r="K4072" s="30"/>
      <c r="L4072" s="31"/>
      <c r="M4072" s="32"/>
    </row>
    <row r="4073" spans="3:13" x14ac:dyDescent="0.35">
      <c r="C4073" s="26"/>
      <c r="D4073" s="14"/>
      <c r="E4073" s="14"/>
      <c r="F4073" s="27"/>
      <c r="G4073" s="28"/>
      <c r="H4073" s="29"/>
      <c r="I4073" s="29"/>
      <c r="J4073" s="30"/>
      <c r="K4073" s="30"/>
      <c r="L4073" s="31"/>
      <c r="M4073" s="32"/>
    </row>
    <row r="4074" spans="3:13" x14ac:dyDescent="0.35">
      <c r="C4074" s="26"/>
      <c r="D4074" s="14"/>
      <c r="E4074" s="14"/>
      <c r="F4074" s="27"/>
      <c r="G4074" s="28"/>
      <c r="H4074" s="29"/>
      <c r="I4074" s="29"/>
      <c r="J4074" s="30"/>
      <c r="K4074" s="30"/>
      <c r="L4074" s="31"/>
      <c r="M4074" s="32"/>
    </row>
    <row r="4075" spans="3:13" x14ac:dyDescent="0.35">
      <c r="C4075" s="26"/>
      <c r="D4075" s="14"/>
      <c r="E4075" s="14"/>
      <c r="F4075" s="27"/>
      <c r="G4075" s="28"/>
      <c r="H4075" s="29"/>
      <c r="I4075" s="29"/>
      <c r="J4075" s="30"/>
      <c r="K4075" s="30"/>
      <c r="L4075" s="31"/>
      <c r="M4075" s="32"/>
    </row>
    <row r="4076" spans="3:13" x14ac:dyDescent="0.35">
      <c r="C4076" s="26"/>
      <c r="D4076" s="14"/>
      <c r="E4076" s="14"/>
      <c r="F4076" s="27"/>
      <c r="G4076" s="28"/>
      <c r="H4076" s="29"/>
      <c r="I4076" s="29"/>
      <c r="J4076" s="30"/>
      <c r="K4076" s="30"/>
      <c r="L4076" s="31"/>
      <c r="M4076" s="32"/>
    </row>
    <row r="4077" spans="3:13" x14ac:dyDescent="0.35">
      <c r="C4077" s="26"/>
      <c r="D4077" s="14"/>
      <c r="E4077" s="14"/>
      <c r="F4077" s="27"/>
      <c r="G4077" s="28"/>
      <c r="H4077" s="29"/>
      <c r="I4077" s="29"/>
      <c r="J4077" s="30"/>
      <c r="K4077" s="30"/>
      <c r="L4077" s="31"/>
      <c r="M4077" s="32"/>
    </row>
    <row r="4078" spans="3:13" x14ac:dyDescent="0.35">
      <c r="C4078" s="26"/>
      <c r="D4078" s="14"/>
      <c r="E4078" s="14"/>
      <c r="F4078" s="27"/>
      <c r="G4078" s="28"/>
      <c r="H4078" s="29"/>
      <c r="I4078" s="29"/>
      <c r="J4078" s="30"/>
      <c r="K4078" s="30"/>
      <c r="L4078" s="31"/>
      <c r="M4078" s="32"/>
    </row>
    <row r="4079" spans="3:13" x14ac:dyDescent="0.35">
      <c r="C4079" s="26"/>
      <c r="D4079" s="14"/>
      <c r="E4079" s="14"/>
      <c r="F4079" s="27"/>
      <c r="G4079" s="28"/>
      <c r="H4079" s="29"/>
      <c r="I4079" s="29"/>
      <c r="J4079" s="30"/>
      <c r="K4079" s="30"/>
      <c r="L4079" s="31"/>
      <c r="M4079" s="32"/>
    </row>
    <row r="4080" spans="3:13" x14ac:dyDescent="0.35">
      <c r="C4080" s="26"/>
      <c r="D4080" s="14"/>
      <c r="E4080" s="14"/>
      <c r="F4080" s="27"/>
      <c r="G4080" s="28"/>
      <c r="H4080" s="29"/>
      <c r="I4080" s="29"/>
      <c r="J4080" s="30"/>
      <c r="K4080" s="30"/>
      <c r="L4080" s="31"/>
      <c r="M4080" s="32"/>
    </row>
    <row r="4081" spans="3:13" x14ac:dyDescent="0.35">
      <c r="C4081" s="26"/>
      <c r="D4081" s="14"/>
      <c r="E4081" s="14"/>
      <c r="F4081" s="27"/>
      <c r="G4081" s="28"/>
      <c r="H4081" s="29"/>
      <c r="I4081" s="29"/>
      <c r="J4081" s="30"/>
      <c r="K4081" s="30"/>
      <c r="L4081" s="31"/>
      <c r="M4081" s="32"/>
    </row>
    <row r="4082" spans="3:13" x14ac:dyDescent="0.35">
      <c r="C4082" s="26"/>
      <c r="D4082" s="14"/>
      <c r="E4082" s="14"/>
      <c r="F4082" s="27"/>
      <c r="G4082" s="28"/>
      <c r="H4082" s="29"/>
      <c r="I4082" s="29"/>
      <c r="J4082" s="30"/>
      <c r="K4082" s="30"/>
      <c r="L4082" s="31"/>
      <c r="M4082" s="32"/>
    </row>
    <row r="4083" spans="3:13" x14ac:dyDescent="0.35">
      <c r="C4083" s="26"/>
      <c r="D4083" s="14"/>
      <c r="E4083" s="14"/>
      <c r="F4083" s="27"/>
      <c r="G4083" s="28"/>
      <c r="H4083" s="29"/>
      <c r="I4083" s="29"/>
      <c r="J4083" s="30"/>
      <c r="K4083" s="30"/>
      <c r="L4083" s="31"/>
      <c r="M4083" s="32"/>
    </row>
    <row r="4084" spans="3:13" x14ac:dyDescent="0.35">
      <c r="C4084" s="26"/>
      <c r="D4084" s="14"/>
      <c r="E4084" s="14"/>
      <c r="F4084" s="27"/>
      <c r="G4084" s="28"/>
      <c r="H4084" s="29"/>
      <c r="I4084" s="29"/>
      <c r="J4084" s="30"/>
      <c r="K4084" s="30"/>
      <c r="L4084" s="31"/>
      <c r="M4084" s="32"/>
    </row>
    <row r="4085" spans="3:13" x14ac:dyDescent="0.35">
      <c r="C4085" s="26"/>
      <c r="D4085" s="14"/>
      <c r="E4085" s="14"/>
      <c r="F4085" s="27"/>
      <c r="G4085" s="28"/>
      <c r="H4085" s="29"/>
      <c r="I4085" s="29"/>
      <c r="J4085" s="30"/>
      <c r="K4085" s="30"/>
      <c r="L4085" s="31"/>
      <c r="M4085" s="32"/>
    </row>
    <row r="4086" spans="3:13" x14ac:dyDescent="0.35">
      <c r="C4086" s="26"/>
      <c r="D4086" s="14"/>
      <c r="E4086" s="14"/>
      <c r="F4086" s="27"/>
      <c r="G4086" s="28"/>
      <c r="H4086" s="29"/>
      <c r="I4086" s="29"/>
      <c r="J4086" s="30"/>
      <c r="K4086" s="30"/>
      <c r="L4086" s="31"/>
      <c r="M4086" s="32"/>
    </row>
    <row r="4087" spans="3:13" x14ac:dyDescent="0.35">
      <c r="C4087" s="26"/>
      <c r="D4087" s="14"/>
      <c r="E4087" s="14"/>
      <c r="F4087" s="27"/>
      <c r="G4087" s="28"/>
      <c r="H4087" s="29"/>
      <c r="I4087" s="29"/>
      <c r="J4087" s="30"/>
      <c r="K4087" s="30"/>
      <c r="L4087" s="31"/>
      <c r="M4087" s="32"/>
    </row>
    <row r="4088" spans="3:13" x14ac:dyDescent="0.35">
      <c r="C4088" s="26"/>
      <c r="D4088" s="14"/>
      <c r="E4088" s="14"/>
      <c r="F4088" s="27"/>
      <c r="G4088" s="28"/>
      <c r="H4088" s="29"/>
      <c r="I4088" s="29"/>
      <c r="J4088" s="30"/>
      <c r="K4088" s="30"/>
      <c r="L4088" s="31"/>
      <c r="M4088" s="32"/>
    </row>
    <row r="4089" spans="3:13" x14ac:dyDescent="0.35">
      <c r="C4089" s="26"/>
      <c r="D4089" s="14"/>
      <c r="E4089" s="14"/>
      <c r="F4089" s="27"/>
      <c r="G4089" s="28"/>
      <c r="H4089" s="29"/>
      <c r="I4089" s="29"/>
      <c r="J4089" s="30"/>
      <c r="K4089" s="30"/>
      <c r="L4089" s="31"/>
      <c r="M4089" s="32"/>
    </row>
    <row r="4090" spans="3:13" x14ac:dyDescent="0.35">
      <c r="C4090" s="26"/>
      <c r="D4090" s="14"/>
      <c r="E4090" s="14"/>
      <c r="F4090" s="27"/>
      <c r="G4090" s="28"/>
      <c r="H4090" s="29"/>
      <c r="I4090" s="29"/>
      <c r="J4090" s="30"/>
      <c r="K4090" s="30"/>
      <c r="L4090" s="31"/>
      <c r="M4090" s="32"/>
    </row>
    <row r="4091" spans="3:13" x14ac:dyDescent="0.35">
      <c r="C4091" s="26"/>
      <c r="D4091" s="14"/>
      <c r="E4091" s="14"/>
      <c r="F4091" s="27"/>
      <c r="G4091" s="28"/>
      <c r="H4091" s="29"/>
      <c r="I4091" s="29"/>
      <c r="J4091" s="30"/>
      <c r="K4091" s="30"/>
      <c r="L4091" s="31"/>
      <c r="M4091" s="32"/>
    </row>
    <row r="4092" spans="3:13" x14ac:dyDescent="0.35">
      <c r="C4092" s="26"/>
      <c r="D4092" s="14"/>
      <c r="E4092" s="14"/>
      <c r="F4092" s="27"/>
      <c r="G4092" s="28"/>
      <c r="H4092" s="29"/>
      <c r="I4092" s="29"/>
      <c r="J4092" s="30"/>
      <c r="K4092" s="30"/>
      <c r="L4092" s="31"/>
      <c r="M4092" s="32"/>
    </row>
    <row r="4093" spans="3:13" x14ac:dyDescent="0.35">
      <c r="C4093" s="26"/>
      <c r="D4093" s="14"/>
      <c r="E4093" s="14"/>
      <c r="F4093" s="27"/>
      <c r="G4093" s="28"/>
      <c r="H4093" s="29"/>
      <c r="I4093" s="29"/>
      <c r="J4093" s="30"/>
      <c r="K4093" s="30"/>
      <c r="L4093" s="31"/>
      <c r="M4093" s="32"/>
    </row>
    <row r="4094" spans="3:13" x14ac:dyDescent="0.35">
      <c r="C4094" s="26"/>
      <c r="D4094" s="14"/>
      <c r="E4094" s="14"/>
      <c r="F4094" s="27"/>
      <c r="G4094" s="28"/>
      <c r="H4094" s="29"/>
      <c r="I4094" s="29"/>
      <c r="J4094" s="30"/>
      <c r="K4094" s="30"/>
      <c r="L4094" s="31"/>
      <c r="M4094" s="32"/>
    </row>
    <row r="4095" spans="3:13" x14ac:dyDescent="0.35">
      <c r="C4095" s="26"/>
      <c r="D4095" s="14"/>
      <c r="E4095" s="14"/>
      <c r="F4095" s="27"/>
      <c r="G4095" s="28"/>
      <c r="H4095" s="29"/>
      <c r="I4095" s="29"/>
      <c r="J4095" s="30"/>
      <c r="K4095" s="30"/>
      <c r="L4095" s="31"/>
      <c r="M4095" s="32"/>
    </row>
    <row r="4096" spans="3:13" x14ac:dyDescent="0.35">
      <c r="C4096" s="26"/>
      <c r="D4096" s="14"/>
      <c r="E4096" s="14"/>
      <c r="F4096" s="27"/>
      <c r="G4096" s="28"/>
      <c r="H4096" s="29"/>
      <c r="I4096" s="29"/>
      <c r="J4096" s="30"/>
      <c r="K4096" s="30"/>
      <c r="L4096" s="31"/>
      <c r="M4096" s="32"/>
    </row>
    <row r="4097" spans="3:13" x14ac:dyDescent="0.35">
      <c r="C4097" s="26"/>
      <c r="D4097" s="14"/>
      <c r="E4097" s="14"/>
      <c r="F4097" s="27"/>
      <c r="G4097" s="28"/>
      <c r="H4097" s="29"/>
      <c r="I4097" s="29"/>
      <c r="J4097" s="30"/>
      <c r="K4097" s="30"/>
      <c r="L4097" s="31"/>
      <c r="M4097" s="32"/>
    </row>
    <row r="4098" spans="3:13" x14ac:dyDescent="0.35">
      <c r="C4098" s="26"/>
      <c r="D4098" s="14"/>
      <c r="E4098" s="14"/>
      <c r="F4098" s="27"/>
      <c r="G4098" s="28"/>
      <c r="H4098" s="29"/>
      <c r="I4098" s="29"/>
      <c r="J4098" s="30"/>
      <c r="K4098" s="30"/>
      <c r="L4098" s="31"/>
      <c r="M4098" s="32"/>
    </row>
    <row r="4099" spans="3:13" x14ac:dyDescent="0.35">
      <c r="C4099" s="26"/>
      <c r="D4099" s="14"/>
      <c r="E4099" s="14"/>
      <c r="F4099" s="27"/>
      <c r="G4099" s="28"/>
      <c r="H4099" s="29"/>
      <c r="I4099" s="29"/>
      <c r="J4099" s="30"/>
      <c r="K4099" s="30"/>
      <c r="L4099" s="31"/>
      <c r="M4099" s="32"/>
    </row>
    <row r="4100" spans="3:13" x14ac:dyDescent="0.35">
      <c r="C4100" s="26"/>
      <c r="D4100" s="14"/>
      <c r="E4100" s="14"/>
      <c r="F4100" s="27"/>
      <c r="G4100" s="28"/>
      <c r="H4100" s="29"/>
      <c r="I4100" s="29"/>
      <c r="J4100" s="30"/>
      <c r="K4100" s="30"/>
      <c r="L4100" s="31"/>
      <c r="M4100" s="32"/>
    </row>
    <row r="4101" spans="3:13" x14ac:dyDescent="0.35">
      <c r="C4101" s="26"/>
      <c r="D4101" s="14"/>
      <c r="E4101" s="14"/>
      <c r="F4101" s="27"/>
      <c r="G4101" s="28"/>
      <c r="H4101" s="29"/>
      <c r="I4101" s="29"/>
      <c r="J4101" s="30"/>
      <c r="K4101" s="30"/>
      <c r="L4101" s="31"/>
      <c r="M4101" s="32"/>
    </row>
    <row r="4102" spans="3:13" x14ac:dyDescent="0.35">
      <c r="C4102" s="26"/>
      <c r="D4102" s="14"/>
      <c r="E4102" s="14"/>
      <c r="F4102" s="27"/>
      <c r="G4102" s="28"/>
      <c r="H4102" s="29"/>
      <c r="I4102" s="29"/>
      <c r="J4102" s="30"/>
      <c r="K4102" s="30"/>
      <c r="L4102" s="31"/>
      <c r="M4102" s="32"/>
    </row>
    <row r="4103" spans="3:13" x14ac:dyDescent="0.35">
      <c r="C4103" s="26"/>
      <c r="D4103" s="14"/>
      <c r="E4103" s="14"/>
      <c r="F4103" s="27"/>
      <c r="G4103" s="28"/>
      <c r="H4103" s="29"/>
      <c r="I4103" s="29"/>
      <c r="J4103" s="30"/>
      <c r="K4103" s="30"/>
      <c r="L4103" s="31"/>
      <c r="M4103" s="32"/>
    </row>
    <row r="4104" spans="3:13" x14ac:dyDescent="0.35">
      <c r="C4104" s="26"/>
      <c r="D4104" s="14"/>
      <c r="E4104" s="14"/>
      <c r="F4104" s="27"/>
      <c r="G4104" s="28"/>
      <c r="H4104" s="29"/>
      <c r="I4104" s="29"/>
      <c r="J4104" s="30"/>
      <c r="K4104" s="30"/>
      <c r="L4104" s="31"/>
      <c r="M4104" s="32"/>
    </row>
    <row r="4105" spans="3:13" x14ac:dyDescent="0.35">
      <c r="C4105" s="26"/>
      <c r="D4105" s="14"/>
      <c r="E4105" s="14"/>
      <c r="F4105" s="27"/>
      <c r="G4105" s="28"/>
      <c r="H4105" s="29"/>
      <c r="I4105" s="29"/>
      <c r="J4105" s="30"/>
      <c r="K4105" s="30"/>
      <c r="L4105" s="31"/>
      <c r="M4105" s="32"/>
    </row>
    <row r="4106" spans="3:13" x14ac:dyDescent="0.35">
      <c r="C4106" s="26"/>
      <c r="D4106" s="14"/>
      <c r="E4106" s="14"/>
      <c r="F4106" s="27"/>
      <c r="G4106" s="28"/>
      <c r="H4106" s="29"/>
      <c r="I4106" s="29"/>
      <c r="J4106" s="30"/>
      <c r="K4106" s="30"/>
      <c r="L4106" s="31"/>
      <c r="M4106" s="32"/>
    </row>
    <row r="4107" spans="3:13" x14ac:dyDescent="0.35">
      <c r="C4107" s="26"/>
      <c r="D4107" s="14"/>
      <c r="E4107" s="14"/>
      <c r="F4107" s="27"/>
      <c r="G4107" s="28"/>
      <c r="H4107" s="29"/>
      <c r="I4107" s="29"/>
      <c r="J4107" s="30"/>
      <c r="K4107" s="30"/>
      <c r="L4107" s="31"/>
      <c r="M4107" s="32"/>
    </row>
    <row r="4108" spans="3:13" x14ac:dyDescent="0.35">
      <c r="C4108" s="26"/>
      <c r="D4108" s="14"/>
      <c r="E4108" s="14"/>
      <c r="F4108" s="27"/>
      <c r="G4108" s="28"/>
      <c r="H4108" s="29"/>
      <c r="I4108" s="29"/>
      <c r="J4108" s="30"/>
      <c r="K4108" s="30"/>
      <c r="L4108" s="31"/>
      <c r="M4108" s="32"/>
    </row>
    <row r="4109" spans="3:13" x14ac:dyDescent="0.35">
      <c r="C4109" s="26"/>
      <c r="D4109" s="14"/>
      <c r="E4109" s="14"/>
      <c r="F4109" s="27"/>
      <c r="G4109" s="28"/>
      <c r="H4109" s="29"/>
      <c r="I4109" s="29"/>
      <c r="J4109" s="30"/>
      <c r="K4109" s="30"/>
      <c r="L4109" s="31"/>
      <c r="M4109" s="32"/>
    </row>
    <row r="4110" spans="3:13" x14ac:dyDescent="0.35">
      <c r="C4110" s="26"/>
      <c r="D4110" s="14"/>
      <c r="E4110" s="14"/>
      <c r="F4110" s="27"/>
      <c r="G4110" s="28"/>
      <c r="H4110" s="29"/>
      <c r="I4110" s="29"/>
      <c r="J4110" s="30"/>
      <c r="K4110" s="30"/>
      <c r="L4110" s="31"/>
      <c r="M4110" s="32"/>
    </row>
    <row r="4111" spans="3:13" x14ac:dyDescent="0.35">
      <c r="C4111" s="26"/>
      <c r="D4111" s="14"/>
      <c r="E4111" s="14"/>
      <c r="F4111" s="27"/>
      <c r="G4111" s="28"/>
      <c r="H4111" s="29"/>
      <c r="I4111" s="29"/>
      <c r="J4111" s="30"/>
      <c r="K4111" s="30"/>
      <c r="L4111" s="31"/>
      <c r="M4111" s="32"/>
    </row>
    <row r="4112" spans="3:13" x14ac:dyDescent="0.35">
      <c r="C4112" s="26"/>
      <c r="D4112" s="14"/>
      <c r="E4112" s="14"/>
      <c r="F4112" s="27"/>
      <c r="G4112" s="28"/>
      <c r="H4112" s="29"/>
      <c r="I4112" s="29"/>
      <c r="J4112" s="30"/>
      <c r="K4112" s="30"/>
      <c r="L4112" s="31"/>
      <c r="M4112" s="32"/>
    </row>
    <row r="4113" spans="3:13" x14ac:dyDescent="0.35">
      <c r="C4113" s="26"/>
      <c r="D4113" s="14"/>
      <c r="E4113" s="14"/>
      <c r="F4113" s="27"/>
      <c r="G4113" s="28"/>
      <c r="H4113" s="29"/>
      <c r="I4113" s="29"/>
      <c r="J4113" s="30"/>
      <c r="K4113" s="30"/>
      <c r="L4113" s="31"/>
      <c r="M4113" s="32"/>
    </row>
    <row r="4114" spans="3:13" x14ac:dyDescent="0.35">
      <c r="C4114" s="26"/>
      <c r="D4114" s="14"/>
      <c r="E4114" s="14"/>
      <c r="F4114" s="27"/>
      <c r="G4114" s="28"/>
      <c r="H4114" s="29"/>
      <c r="I4114" s="29"/>
      <c r="J4114" s="30"/>
      <c r="K4114" s="30"/>
      <c r="L4114" s="31"/>
      <c r="M4114" s="32"/>
    </row>
    <row r="4115" spans="3:13" x14ac:dyDescent="0.35">
      <c r="C4115" s="26"/>
      <c r="D4115" s="14"/>
      <c r="E4115" s="14"/>
      <c r="F4115" s="27"/>
      <c r="G4115" s="28"/>
      <c r="H4115" s="29"/>
      <c r="I4115" s="29"/>
      <c r="J4115" s="30"/>
      <c r="K4115" s="30"/>
      <c r="L4115" s="31"/>
      <c r="M4115" s="32"/>
    </row>
    <row r="4116" spans="3:13" x14ac:dyDescent="0.35">
      <c r="C4116" s="26"/>
      <c r="D4116" s="14"/>
      <c r="E4116" s="14"/>
      <c r="F4116" s="27"/>
      <c r="G4116" s="28"/>
      <c r="H4116" s="29"/>
      <c r="I4116" s="29"/>
      <c r="J4116" s="30"/>
      <c r="K4116" s="30"/>
      <c r="L4116" s="31"/>
      <c r="M4116" s="32"/>
    </row>
    <row r="4117" spans="3:13" x14ac:dyDescent="0.35">
      <c r="C4117" s="26"/>
      <c r="D4117" s="14"/>
      <c r="E4117" s="14"/>
      <c r="F4117" s="27"/>
      <c r="G4117" s="28"/>
      <c r="H4117" s="29"/>
      <c r="I4117" s="29"/>
      <c r="J4117" s="30"/>
      <c r="K4117" s="30"/>
      <c r="L4117" s="31"/>
      <c r="M4117" s="32"/>
    </row>
    <row r="4118" spans="3:13" x14ac:dyDescent="0.35">
      <c r="C4118" s="26"/>
      <c r="D4118" s="14"/>
      <c r="E4118" s="14"/>
      <c r="F4118" s="27"/>
      <c r="G4118" s="28"/>
      <c r="H4118" s="29"/>
      <c r="I4118" s="29"/>
      <c r="J4118" s="30"/>
      <c r="K4118" s="30"/>
      <c r="L4118" s="31"/>
      <c r="M4118" s="32"/>
    </row>
    <row r="4119" spans="3:13" x14ac:dyDescent="0.35">
      <c r="C4119" s="26"/>
      <c r="D4119" s="14"/>
      <c r="E4119" s="14"/>
      <c r="F4119" s="27"/>
      <c r="G4119" s="28"/>
      <c r="H4119" s="29"/>
      <c r="I4119" s="29"/>
      <c r="J4119" s="30"/>
      <c r="K4119" s="30"/>
      <c r="L4119" s="31"/>
      <c r="M4119" s="32"/>
    </row>
    <row r="4120" spans="3:13" x14ac:dyDescent="0.35">
      <c r="C4120" s="26"/>
      <c r="D4120" s="14"/>
      <c r="E4120" s="14"/>
      <c r="F4120" s="27"/>
      <c r="G4120" s="28"/>
      <c r="H4120" s="29"/>
      <c r="I4120" s="29"/>
      <c r="J4120" s="30"/>
      <c r="K4120" s="30"/>
      <c r="L4120" s="31"/>
      <c r="M4120" s="32"/>
    </row>
    <row r="4121" spans="3:13" x14ac:dyDescent="0.35">
      <c r="C4121" s="26"/>
      <c r="D4121" s="14"/>
      <c r="E4121" s="14"/>
      <c r="F4121" s="27"/>
      <c r="G4121" s="28"/>
      <c r="H4121" s="29"/>
      <c r="I4121" s="29"/>
      <c r="J4121" s="30"/>
      <c r="K4121" s="30"/>
      <c r="L4121" s="31"/>
      <c r="M4121" s="32"/>
    </row>
    <row r="4122" spans="3:13" x14ac:dyDescent="0.35">
      <c r="C4122" s="26"/>
      <c r="D4122" s="14"/>
      <c r="E4122" s="14"/>
      <c r="F4122" s="27"/>
      <c r="G4122" s="28"/>
      <c r="H4122" s="29"/>
      <c r="I4122" s="29"/>
      <c r="J4122" s="30"/>
      <c r="K4122" s="30"/>
      <c r="L4122" s="31"/>
      <c r="M4122" s="32"/>
    </row>
    <row r="4123" spans="3:13" x14ac:dyDescent="0.35">
      <c r="C4123" s="26"/>
      <c r="D4123" s="14"/>
      <c r="E4123" s="14"/>
      <c r="F4123" s="27"/>
      <c r="G4123" s="28"/>
      <c r="H4123" s="29"/>
      <c r="I4123" s="29"/>
      <c r="J4123" s="30"/>
      <c r="K4123" s="30"/>
      <c r="L4123" s="31"/>
      <c r="M4123" s="32"/>
    </row>
    <row r="4124" spans="3:13" x14ac:dyDescent="0.35">
      <c r="C4124" s="26"/>
      <c r="D4124" s="14"/>
      <c r="E4124" s="14"/>
      <c r="F4124" s="27"/>
      <c r="G4124" s="28"/>
      <c r="H4124" s="29"/>
      <c r="I4124" s="29"/>
      <c r="J4124" s="30"/>
      <c r="K4124" s="30"/>
      <c r="L4124" s="31"/>
      <c r="M4124" s="32"/>
    </row>
    <row r="4125" spans="3:13" x14ac:dyDescent="0.35">
      <c r="C4125" s="26"/>
      <c r="D4125" s="14"/>
      <c r="E4125" s="14"/>
      <c r="F4125" s="27"/>
      <c r="G4125" s="28"/>
      <c r="H4125" s="29"/>
      <c r="I4125" s="29"/>
      <c r="J4125" s="30"/>
      <c r="K4125" s="30"/>
      <c r="L4125" s="31"/>
      <c r="M4125" s="32"/>
    </row>
    <row r="4126" spans="3:13" x14ac:dyDescent="0.35">
      <c r="C4126" s="26"/>
      <c r="D4126" s="14"/>
      <c r="E4126" s="14"/>
      <c r="F4126" s="27"/>
      <c r="G4126" s="28"/>
      <c r="H4126" s="29"/>
      <c r="I4126" s="29"/>
      <c r="J4126" s="30"/>
      <c r="K4126" s="30"/>
      <c r="L4126" s="31"/>
      <c r="M4126" s="32"/>
    </row>
    <row r="4127" spans="3:13" x14ac:dyDescent="0.35">
      <c r="C4127" s="26"/>
      <c r="D4127" s="14"/>
      <c r="E4127" s="14"/>
      <c r="F4127" s="27"/>
      <c r="G4127" s="28"/>
      <c r="H4127" s="29"/>
      <c r="I4127" s="29"/>
      <c r="J4127" s="30"/>
      <c r="K4127" s="30"/>
      <c r="L4127" s="31"/>
      <c r="M4127" s="32"/>
    </row>
    <row r="4128" spans="3:13" x14ac:dyDescent="0.35">
      <c r="C4128" s="26"/>
      <c r="D4128" s="14"/>
      <c r="E4128" s="14"/>
      <c r="F4128" s="27"/>
      <c r="G4128" s="28"/>
      <c r="H4128" s="29"/>
      <c r="I4128" s="29"/>
      <c r="J4128" s="30"/>
      <c r="K4128" s="30"/>
      <c r="L4128" s="31"/>
      <c r="M4128" s="32"/>
    </row>
    <row r="4129" spans="3:13" x14ac:dyDescent="0.35">
      <c r="C4129" s="26"/>
      <c r="D4129" s="14"/>
      <c r="E4129" s="14"/>
      <c r="F4129" s="27"/>
      <c r="G4129" s="28"/>
      <c r="H4129" s="29"/>
      <c r="I4129" s="29"/>
      <c r="J4129" s="30"/>
      <c r="K4129" s="30"/>
      <c r="L4129" s="31"/>
      <c r="M4129" s="32"/>
    </row>
    <row r="4130" spans="3:13" x14ac:dyDescent="0.35">
      <c r="C4130" s="26"/>
      <c r="D4130" s="14"/>
      <c r="E4130" s="14"/>
      <c r="F4130" s="27"/>
      <c r="G4130" s="28"/>
      <c r="H4130" s="29"/>
      <c r="I4130" s="29"/>
      <c r="J4130" s="30"/>
      <c r="K4130" s="30"/>
      <c r="L4130" s="31"/>
      <c r="M4130" s="32"/>
    </row>
    <row r="4131" spans="3:13" x14ac:dyDescent="0.35">
      <c r="C4131" s="26"/>
      <c r="D4131" s="14"/>
      <c r="E4131" s="14"/>
      <c r="F4131" s="27"/>
      <c r="G4131" s="28"/>
      <c r="H4131" s="29"/>
      <c r="I4131" s="29"/>
      <c r="J4131" s="30"/>
      <c r="K4131" s="30"/>
      <c r="L4131" s="31"/>
      <c r="M4131" s="32"/>
    </row>
    <row r="4132" spans="3:13" x14ac:dyDescent="0.35">
      <c r="C4132" s="26"/>
      <c r="D4132" s="14"/>
      <c r="E4132" s="14"/>
      <c r="F4132" s="27"/>
      <c r="G4132" s="28"/>
      <c r="H4132" s="29"/>
      <c r="I4132" s="29"/>
      <c r="J4132" s="30"/>
      <c r="K4132" s="30"/>
      <c r="L4132" s="31"/>
      <c r="M4132" s="32"/>
    </row>
    <row r="4133" spans="3:13" x14ac:dyDescent="0.35">
      <c r="C4133" s="26"/>
      <c r="D4133" s="14"/>
      <c r="E4133" s="14"/>
      <c r="F4133" s="27"/>
      <c r="G4133" s="28"/>
      <c r="H4133" s="29"/>
      <c r="I4133" s="29"/>
      <c r="J4133" s="30"/>
      <c r="K4133" s="30"/>
      <c r="L4133" s="31"/>
      <c r="M4133" s="32"/>
    </row>
    <row r="4134" spans="3:13" x14ac:dyDescent="0.35">
      <c r="C4134" s="26"/>
      <c r="D4134" s="14"/>
      <c r="E4134" s="14"/>
      <c r="F4134" s="27"/>
      <c r="G4134" s="28"/>
      <c r="H4134" s="29"/>
      <c r="I4134" s="29"/>
      <c r="J4134" s="30"/>
      <c r="K4134" s="30"/>
      <c r="L4134" s="31"/>
      <c r="M4134" s="32"/>
    </row>
    <row r="4135" spans="3:13" x14ac:dyDescent="0.35">
      <c r="C4135" s="26"/>
      <c r="D4135" s="14"/>
      <c r="E4135" s="14"/>
      <c r="F4135" s="27"/>
      <c r="G4135" s="28"/>
      <c r="H4135" s="29"/>
      <c r="I4135" s="29"/>
      <c r="J4135" s="30"/>
      <c r="K4135" s="30"/>
      <c r="L4135" s="31"/>
      <c r="M4135" s="32"/>
    </row>
    <row r="4136" spans="3:13" x14ac:dyDescent="0.35">
      <c r="C4136" s="26"/>
      <c r="D4136" s="14"/>
      <c r="E4136" s="14"/>
      <c r="F4136" s="27"/>
      <c r="G4136" s="28"/>
      <c r="H4136" s="29"/>
      <c r="I4136" s="29"/>
      <c r="J4136" s="30"/>
      <c r="K4136" s="30"/>
      <c r="L4136" s="31"/>
      <c r="M4136" s="32"/>
    </row>
    <row r="4137" spans="3:13" x14ac:dyDescent="0.35">
      <c r="C4137" s="26"/>
      <c r="D4137" s="14"/>
      <c r="E4137" s="14"/>
      <c r="F4137" s="27"/>
      <c r="G4137" s="28"/>
      <c r="H4137" s="29"/>
      <c r="I4137" s="29"/>
      <c r="J4137" s="30"/>
      <c r="K4137" s="30"/>
      <c r="L4137" s="31"/>
      <c r="M4137" s="32"/>
    </row>
    <row r="4138" spans="3:13" x14ac:dyDescent="0.35">
      <c r="C4138" s="26"/>
      <c r="D4138" s="14"/>
      <c r="E4138" s="14"/>
      <c r="F4138" s="27"/>
      <c r="G4138" s="28"/>
      <c r="H4138" s="29"/>
      <c r="I4138" s="29"/>
      <c r="J4138" s="30"/>
      <c r="K4138" s="30"/>
      <c r="L4138" s="31"/>
      <c r="M4138" s="32"/>
    </row>
    <row r="4139" spans="3:13" x14ac:dyDescent="0.35">
      <c r="C4139" s="26"/>
      <c r="D4139" s="14"/>
      <c r="E4139" s="14"/>
      <c r="F4139" s="27"/>
      <c r="G4139" s="28"/>
      <c r="H4139" s="29"/>
      <c r="I4139" s="29"/>
      <c r="J4139" s="30"/>
      <c r="K4139" s="30"/>
      <c r="L4139" s="31"/>
      <c r="M4139" s="32"/>
    </row>
    <row r="4140" spans="3:13" x14ac:dyDescent="0.35">
      <c r="C4140" s="26"/>
      <c r="D4140" s="14"/>
      <c r="E4140" s="14"/>
      <c r="F4140" s="27"/>
      <c r="G4140" s="28"/>
      <c r="H4140" s="29"/>
      <c r="I4140" s="29"/>
      <c r="J4140" s="30"/>
      <c r="K4140" s="30"/>
      <c r="L4140" s="31"/>
      <c r="M4140" s="32"/>
    </row>
    <row r="4141" spans="3:13" x14ac:dyDescent="0.35">
      <c r="C4141" s="26"/>
      <c r="D4141" s="14"/>
      <c r="E4141" s="14"/>
      <c r="F4141" s="27"/>
      <c r="G4141" s="28"/>
      <c r="H4141" s="29"/>
      <c r="I4141" s="29"/>
      <c r="J4141" s="30"/>
      <c r="K4141" s="30"/>
      <c r="L4141" s="31"/>
      <c r="M4141" s="32"/>
    </row>
    <row r="4142" spans="3:13" x14ac:dyDescent="0.35">
      <c r="C4142" s="26"/>
      <c r="D4142" s="14"/>
      <c r="E4142" s="14"/>
      <c r="F4142" s="27"/>
      <c r="G4142" s="28"/>
      <c r="H4142" s="29"/>
      <c r="I4142" s="29"/>
      <c r="J4142" s="30"/>
      <c r="K4142" s="30"/>
      <c r="L4142" s="31"/>
      <c r="M4142" s="32"/>
    </row>
    <row r="4143" spans="3:13" x14ac:dyDescent="0.35">
      <c r="C4143" s="26"/>
      <c r="D4143" s="14"/>
      <c r="E4143" s="14"/>
      <c r="F4143" s="27"/>
      <c r="G4143" s="28"/>
      <c r="H4143" s="29"/>
      <c r="I4143" s="29"/>
      <c r="J4143" s="30"/>
      <c r="K4143" s="30"/>
      <c r="L4143" s="31"/>
      <c r="M4143" s="32"/>
    </row>
    <row r="4144" spans="3:13" x14ac:dyDescent="0.35">
      <c r="C4144" s="26"/>
      <c r="D4144" s="14"/>
      <c r="E4144" s="14"/>
      <c r="F4144" s="27"/>
      <c r="G4144" s="28"/>
      <c r="H4144" s="29"/>
      <c r="I4144" s="29"/>
      <c r="J4144" s="30"/>
      <c r="K4144" s="30"/>
      <c r="L4144" s="31"/>
      <c r="M4144" s="32"/>
    </row>
    <row r="4145" spans="3:13" x14ac:dyDescent="0.35">
      <c r="C4145" s="26"/>
      <c r="D4145" s="14"/>
      <c r="E4145" s="14"/>
      <c r="F4145" s="27"/>
      <c r="G4145" s="28"/>
      <c r="H4145" s="29"/>
      <c r="I4145" s="29"/>
      <c r="J4145" s="30"/>
      <c r="K4145" s="30"/>
      <c r="L4145" s="31"/>
      <c r="M4145" s="32"/>
    </row>
    <row r="4146" spans="3:13" x14ac:dyDescent="0.35">
      <c r="C4146" s="26"/>
      <c r="D4146" s="14"/>
      <c r="E4146" s="14"/>
      <c r="F4146" s="27"/>
      <c r="G4146" s="28"/>
      <c r="H4146" s="29"/>
      <c r="I4146" s="29"/>
      <c r="J4146" s="30"/>
      <c r="K4146" s="30"/>
      <c r="L4146" s="31"/>
      <c r="M4146" s="32"/>
    </row>
    <row r="4147" spans="3:13" x14ac:dyDescent="0.35">
      <c r="C4147" s="26"/>
      <c r="D4147" s="14"/>
      <c r="E4147" s="14"/>
      <c r="F4147" s="27"/>
      <c r="G4147" s="28"/>
      <c r="H4147" s="29"/>
      <c r="I4147" s="29"/>
      <c r="J4147" s="30"/>
      <c r="K4147" s="30"/>
      <c r="L4147" s="31"/>
      <c r="M4147" s="32"/>
    </row>
    <row r="4148" spans="3:13" x14ac:dyDescent="0.35">
      <c r="C4148" s="26"/>
      <c r="D4148" s="14"/>
      <c r="E4148" s="14"/>
      <c r="F4148" s="27"/>
      <c r="G4148" s="28"/>
      <c r="H4148" s="29"/>
      <c r="I4148" s="29"/>
      <c r="J4148" s="30"/>
      <c r="K4148" s="30"/>
      <c r="L4148" s="31"/>
      <c r="M4148" s="32"/>
    </row>
    <row r="4149" spans="3:13" x14ac:dyDescent="0.35">
      <c r="C4149" s="26"/>
      <c r="D4149" s="14"/>
      <c r="E4149" s="14"/>
      <c r="F4149" s="27"/>
      <c r="G4149" s="28"/>
      <c r="H4149" s="29"/>
      <c r="I4149" s="29"/>
      <c r="J4149" s="30"/>
      <c r="K4149" s="30"/>
      <c r="L4149" s="31"/>
      <c r="M4149" s="32"/>
    </row>
    <row r="4150" spans="3:13" x14ac:dyDescent="0.35">
      <c r="C4150" s="26"/>
      <c r="D4150" s="14"/>
      <c r="E4150" s="14"/>
      <c r="F4150" s="27"/>
      <c r="G4150" s="28"/>
      <c r="H4150" s="29"/>
      <c r="I4150" s="29"/>
      <c r="J4150" s="30"/>
      <c r="K4150" s="30"/>
      <c r="L4150" s="31"/>
      <c r="M4150" s="32"/>
    </row>
    <row r="4151" spans="3:13" x14ac:dyDescent="0.35">
      <c r="C4151" s="26"/>
      <c r="D4151" s="14"/>
      <c r="E4151" s="14"/>
      <c r="F4151" s="27"/>
      <c r="G4151" s="28"/>
      <c r="H4151" s="29"/>
      <c r="I4151" s="29"/>
      <c r="J4151" s="30"/>
      <c r="K4151" s="30"/>
      <c r="L4151" s="31"/>
      <c r="M4151" s="32"/>
    </row>
    <row r="4152" spans="3:13" x14ac:dyDescent="0.35">
      <c r="C4152" s="26"/>
      <c r="D4152" s="14"/>
      <c r="E4152" s="14"/>
      <c r="F4152" s="27"/>
      <c r="G4152" s="28"/>
      <c r="H4152" s="29"/>
      <c r="I4152" s="29"/>
      <c r="J4152" s="30"/>
      <c r="K4152" s="30"/>
      <c r="L4152" s="31"/>
      <c r="M4152" s="32"/>
    </row>
    <row r="4153" spans="3:13" x14ac:dyDescent="0.35">
      <c r="C4153" s="26"/>
      <c r="D4153" s="14"/>
      <c r="E4153" s="14"/>
      <c r="F4153" s="27"/>
      <c r="G4153" s="28"/>
      <c r="H4153" s="29"/>
      <c r="I4153" s="29"/>
      <c r="J4153" s="30"/>
      <c r="K4153" s="30"/>
      <c r="L4153" s="31"/>
      <c r="M4153" s="32"/>
    </row>
    <row r="4154" spans="3:13" x14ac:dyDescent="0.35">
      <c r="C4154" s="26"/>
      <c r="D4154" s="14"/>
      <c r="E4154" s="14"/>
      <c r="F4154" s="27"/>
      <c r="G4154" s="28"/>
      <c r="H4154" s="29"/>
      <c r="I4154" s="29"/>
      <c r="J4154" s="30"/>
      <c r="K4154" s="30"/>
      <c r="L4154" s="31"/>
      <c r="M4154" s="32"/>
    </row>
    <row r="4155" spans="3:13" x14ac:dyDescent="0.35">
      <c r="C4155" s="26"/>
      <c r="D4155" s="14"/>
      <c r="E4155" s="14"/>
      <c r="F4155" s="27"/>
      <c r="G4155" s="28"/>
      <c r="H4155" s="29"/>
      <c r="I4155" s="29"/>
      <c r="J4155" s="30"/>
      <c r="K4155" s="30"/>
      <c r="L4155" s="31"/>
      <c r="M4155" s="32"/>
    </row>
    <row r="4156" spans="3:13" x14ac:dyDescent="0.35">
      <c r="C4156" s="26"/>
      <c r="D4156" s="14"/>
      <c r="E4156" s="14"/>
      <c r="F4156" s="27"/>
      <c r="G4156" s="28"/>
      <c r="H4156" s="29"/>
      <c r="I4156" s="29"/>
      <c r="J4156" s="30"/>
      <c r="K4156" s="30"/>
      <c r="L4156" s="31"/>
      <c r="M4156" s="32"/>
    </row>
    <row r="4157" spans="3:13" x14ac:dyDescent="0.35">
      <c r="C4157" s="26"/>
      <c r="D4157" s="14"/>
      <c r="E4157" s="14"/>
      <c r="F4157" s="27"/>
      <c r="G4157" s="28"/>
      <c r="H4157" s="29"/>
      <c r="I4157" s="29"/>
      <c r="J4157" s="30"/>
      <c r="K4157" s="30"/>
      <c r="L4157" s="31"/>
      <c r="M4157" s="32"/>
    </row>
    <row r="4158" spans="3:13" x14ac:dyDescent="0.35">
      <c r="C4158" s="26"/>
      <c r="D4158" s="14"/>
      <c r="E4158" s="14"/>
      <c r="F4158" s="27"/>
      <c r="G4158" s="28"/>
      <c r="H4158" s="29"/>
      <c r="I4158" s="29"/>
      <c r="J4158" s="30"/>
      <c r="K4158" s="30"/>
      <c r="L4158" s="31"/>
      <c r="M4158" s="32"/>
    </row>
    <row r="4159" spans="3:13" x14ac:dyDescent="0.35">
      <c r="C4159" s="26"/>
      <c r="D4159" s="14"/>
      <c r="E4159" s="14"/>
      <c r="F4159" s="27"/>
      <c r="G4159" s="28"/>
      <c r="H4159" s="29"/>
      <c r="I4159" s="29"/>
      <c r="J4159" s="30"/>
      <c r="K4159" s="30"/>
      <c r="L4159" s="31"/>
      <c r="M4159" s="32"/>
    </row>
    <row r="4160" spans="3:13" x14ac:dyDescent="0.35">
      <c r="C4160" s="26"/>
      <c r="D4160" s="14"/>
      <c r="E4160" s="14"/>
      <c r="F4160" s="27"/>
      <c r="G4160" s="28"/>
      <c r="H4160" s="29"/>
      <c r="I4160" s="29"/>
      <c r="J4160" s="30"/>
      <c r="K4160" s="30"/>
      <c r="L4160" s="31"/>
      <c r="M4160" s="32"/>
    </row>
    <row r="4161" spans="3:13" x14ac:dyDescent="0.35">
      <c r="C4161" s="26"/>
      <c r="D4161" s="14"/>
      <c r="E4161" s="14"/>
      <c r="F4161" s="27"/>
      <c r="G4161" s="28"/>
      <c r="H4161" s="29"/>
      <c r="I4161" s="29"/>
      <c r="J4161" s="30"/>
      <c r="K4161" s="30"/>
      <c r="L4161" s="31"/>
      <c r="M4161" s="32"/>
    </row>
    <row r="4162" spans="3:13" x14ac:dyDescent="0.35">
      <c r="C4162" s="26"/>
      <c r="D4162" s="14"/>
      <c r="E4162" s="14"/>
      <c r="F4162" s="27"/>
      <c r="G4162" s="28"/>
      <c r="H4162" s="29"/>
      <c r="I4162" s="29"/>
      <c r="J4162" s="30"/>
      <c r="K4162" s="30"/>
      <c r="L4162" s="31"/>
      <c r="M4162" s="32"/>
    </row>
    <row r="4163" spans="3:13" x14ac:dyDescent="0.35">
      <c r="C4163" s="26"/>
      <c r="D4163" s="14"/>
      <c r="E4163" s="14"/>
      <c r="F4163" s="27"/>
      <c r="G4163" s="28"/>
      <c r="H4163" s="29"/>
      <c r="I4163" s="29"/>
      <c r="J4163" s="30"/>
      <c r="K4163" s="30"/>
      <c r="L4163" s="31"/>
      <c r="M4163" s="32"/>
    </row>
    <row r="4164" spans="3:13" x14ac:dyDescent="0.35">
      <c r="C4164" s="26"/>
      <c r="D4164" s="14"/>
      <c r="E4164" s="14"/>
      <c r="F4164" s="27"/>
      <c r="G4164" s="28"/>
      <c r="H4164" s="29"/>
      <c r="I4164" s="29"/>
      <c r="J4164" s="30"/>
      <c r="K4164" s="30"/>
      <c r="L4164" s="31"/>
      <c r="M4164" s="32"/>
    </row>
    <row r="4165" spans="3:13" x14ac:dyDescent="0.35">
      <c r="C4165" s="26"/>
      <c r="D4165" s="14"/>
      <c r="E4165" s="14"/>
      <c r="F4165" s="27"/>
      <c r="G4165" s="28"/>
      <c r="H4165" s="29"/>
      <c r="I4165" s="29"/>
      <c r="J4165" s="30"/>
      <c r="K4165" s="30"/>
      <c r="L4165" s="31"/>
      <c r="M4165" s="32"/>
    </row>
    <row r="4166" spans="3:13" x14ac:dyDescent="0.35">
      <c r="C4166" s="26"/>
      <c r="D4166" s="14"/>
      <c r="E4166" s="14"/>
      <c r="F4166" s="27"/>
      <c r="G4166" s="28"/>
      <c r="H4166" s="29"/>
      <c r="I4166" s="29"/>
      <c r="J4166" s="30"/>
      <c r="K4166" s="30"/>
      <c r="L4166" s="31"/>
      <c r="M4166" s="32"/>
    </row>
    <row r="4167" spans="3:13" x14ac:dyDescent="0.35">
      <c r="C4167" s="26"/>
      <c r="D4167" s="14"/>
      <c r="E4167" s="14"/>
      <c r="F4167" s="27"/>
      <c r="G4167" s="28"/>
      <c r="H4167" s="29"/>
      <c r="I4167" s="29"/>
      <c r="J4167" s="30"/>
      <c r="K4167" s="30"/>
      <c r="L4167" s="31"/>
      <c r="M4167" s="32"/>
    </row>
    <row r="4168" spans="3:13" x14ac:dyDescent="0.35">
      <c r="C4168" s="26"/>
      <c r="D4168" s="14"/>
      <c r="E4168" s="14"/>
      <c r="F4168" s="27"/>
      <c r="G4168" s="28"/>
      <c r="H4168" s="29"/>
      <c r="I4168" s="29"/>
      <c r="J4168" s="30"/>
      <c r="K4168" s="30"/>
      <c r="L4168" s="31"/>
      <c r="M4168" s="32"/>
    </row>
    <row r="4169" spans="3:13" x14ac:dyDescent="0.35">
      <c r="C4169" s="26"/>
      <c r="D4169" s="14"/>
      <c r="E4169" s="14"/>
      <c r="F4169" s="27"/>
      <c r="G4169" s="28"/>
      <c r="H4169" s="29"/>
      <c r="I4169" s="29"/>
      <c r="J4169" s="30"/>
      <c r="K4169" s="30"/>
      <c r="L4169" s="31"/>
      <c r="M4169" s="32"/>
    </row>
    <row r="4170" spans="3:13" x14ac:dyDescent="0.35">
      <c r="C4170" s="26"/>
      <c r="D4170" s="14"/>
      <c r="E4170" s="14"/>
      <c r="F4170" s="27"/>
      <c r="G4170" s="28"/>
      <c r="H4170" s="29"/>
      <c r="I4170" s="29"/>
      <c r="J4170" s="30"/>
      <c r="K4170" s="30"/>
      <c r="L4170" s="31"/>
      <c r="M4170" s="32"/>
    </row>
    <row r="4171" spans="3:13" x14ac:dyDescent="0.35">
      <c r="C4171" s="26"/>
      <c r="D4171" s="14"/>
      <c r="E4171" s="14"/>
      <c r="F4171" s="27"/>
      <c r="G4171" s="28"/>
      <c r="H4171" s="29"/>
      <c r="I4171" s="29"/>
      <c r="J4171" s="30"/>
      <c r="K4171" s="30"/>
      <c r="L4171" s="31"/>
      <c r="M4171" s="32"/>
    </row>
    <row r="4172" spans="3:13" x14ac:dyDescent="0.35">
      <c r="C4172" s="26"/>
      <c r="D4172" s="14"/>
      <c r="E4172" s="14"/>
      <c r="F4172" s="27"/>
      <c r="G4172" s="28"/>
      <c r="H4172" s="29"/>
      <c r="I4172" s="29"/>
      <c r="J4172" s="30"/>
      <c r="K4172" s="30"/>
      <c r="L4172" s="31"/>
      <c r="M4172" s="32"/>
    </row>
    <row r="4173" spans="3:13" x14ac:dyDescent="0.35">
      <c r="C4173" s="26"/>
      <c r="D4173" s="14"/>
      <c r="E4173" s="14"/>
      <c r="F4173" s="27"/>
      <c r="G4173" s="28"/>
      <c r="H4173" s="29"/>
      <c r="I4173" s="29"/>
      <c r="J4173" s="30"/>
      <c r="K4173" s="30"/>
      <c r="L4173" s="31"/>
      <c r="M4173" s="32"/>
    </row>
    <row r="4174" spans="3:13" x14ac:dyDescent="0.35">
      <c r="C4174" s="26"/>
      <c r="D4174" s="14"/>
      <c r="E4174" s="14"/>
      <c r="F4174" s="27"/>
      <c r="G4174" s="28"/>
      <c r="H4174" s="29"/>
      <c r="I4174" s="29"/>
      <c r="J4174" s="30"/>
      <c r="K4174" s="30"/>
      <c r="L4174" s="31"/>
      <c r="M4174" s="32"/>
    </row>
    <row r="4175" spans="3:13" x14ac:dyDescent="0.35">
      <c r="C4175" s="26"/>
      <c r="D4175" s="14"/>
      <c r="E4175" s="14"/>
      <c r="F4175" s="27"/>
      <c r="G4175" s="28"/>
      <c r="H4175" s="29"/>
      <c r="I4175" s="29"/>
      <c r="J4175" s="30"/>
      <c r="K4175" s="30"/>
      <c r="L4175" s="31"/>
      <c r="M4175" s="32"/>
    </row>
    <row r="4176" spans="3:13" x14ac:dyDescent="0.35">
      <c r="C4176" s="26"/>
      <c r="D4176" s="14"/>
      <c r="E4176" s="14"/>
      <c r="F4176" s="27"/>
      <c r="G4176" s="28"/>
      <c r="H4176" s="29"/>
      <c r="I4176" s="29"/>
      <c r="J4176" s="30"/>
      <c r="K4176" s="30"/>
      <c r="L4176" s="31"/>
      <c r="M4176" s="32"/>
    </row>
    <row r="4177" spans="3:13" x14ac:dyDescent="0.35">
      <c r="C4177" s="26"/>
      <c r="D4177" s="14"/>
      <c r="E4177" s="14"/>
      <c r="F4177" s="27"/>
      <c r="G4177" s="28"/>
      <c r="H4177" s="29"/>
      <c r="I4177" s="29"/>
      <c r="J4177" s="30"/>
      <c r="K4177" s="30"/>
      <c r="L4177" s="31"/>
      <c r="M4177" s="32"/>
    </row>
    <row r="4178" spans="3:13" x14ac:dyDescent="0.35">
      <c r="C4178" s="26"/>
      <c r="D4178" s="14"/>
      <c r="E4178" s="14"/>
      <c r="F4178" s="27"/>
      <c r="G4178" s="28"/>
      <c r="H4178" s="29"/>
      <c r="I4178" s="29"/>
      <c r="J4178" s="30"/>
      <c r="K4178" s="30"/>
      <c r="L4178" s="31"/>
      <c r="M4178" s="32"/>
    </row>
    <row r="4179" spans="3:13" x14ac:dyDescent="0.35">
      <c r="C4179" s="26"/>
      <c r="D4179" s="14"/>
      <c r="E4179" s="14"/>
      <c r="F4179" s="27"/>
      <c r="G4179" s="28"/>
      <c r="H4179" s="29"/>
      <c r="I4179" s="29"/>
      <c r="J4179" s="30"/>
      <c r="K4179" s="30"/>
      <c r="L4179" s="31"/>
      <c r="M4179" s="32"/>
    </row>
    <row r="4180" spans="3:13" x14ac:dyDescent="0.35">
      <c r="C4180" s="26"/>
      <c r="D4180" s="14"/>
      <c r="E4180" s="14"/>
      <c r="F4180" s="27"/>
      <c r="G4180" s="28"/>
      <c r="H4180" s="29"/>
      <c r="I4180" s="29"/>
      <c r="J4180" s="30"/>
      <c r="K4180" s="30"/>
      <c r="L4180" s="31"/>
      <c r="M4180" s="32"/>
    </row>
    <row r="4181" spans="3:13" x14ac:dyDescent="0.35">
      <c r="C4181" s="26"/>
      <c r="D4181" s="14"/>
      <c r="E4181" s="14"/>
      <c r="F4181" s="27"/>
      <c r="G4181" s="28"/>
      <c r="H4181" s="29"/>
      <c r="I4181" s="29"/>
      <c r="J4181" s="30"/>
      <c r="K4181" s="30"/>
      <c r="L4181" s="31"/>
      <c r="M4181" s="32"/>
    </row>
    <row r="4182" spans="3:13" x14ac:dyDescent="0.35">
      <c r="C4182" s="26"/>
      <c r="D4182" s="14"/>
      <c r="E4182" s="14"/>
      <c r="F4182" s="27"/>
      <c r="G4182" s="28"/>
      <c r="H4182" s="29"/>
      <c r="I4182" s="29"/>
      <c r="J4182" s="30"/>
      <c r="K4182" s="30"/>
      <c r="L4182" s="31"/>
      <c r="M4182" s="32"/>
    </row>
    <row r="4183" spans="3:13" x14ac:dyDescent="0.35">
      <c r="C4183" s="26"/>
      <c r="D4183" s="14"/>
      <c r="E4183" s="14"/>
      <c r="F4183" s="27"/>
      <c r="G4183" s="28"/>
      <c r="H4183" s="29"/>
      <c r="I4183" s="29"/>
      <c r="J4183" s="30"/>
      <c r="K4183" s="30"/>
      <c r="L4183" s="31"/>
      <c r="M4183" s="32"/>
    </row>
    <row r="4184" spans="3:13" x14ac:dyDescent="0.35">
      <c r="C4184" s="26"/>
      <c r="D4184" s="14"/>
      <c r="E4184" s="14"/>
      <c r="F4184" s="27"/>
      <c r="G4184" s="28"/>
      <c r="H4184" s="29"/>
      <c r="I4184" s="29"/>
      <c r="J4184" s="30"/>
      <c r="K4184" s="30"/>
      <c r="L4184" s="31"/>
      <c r="M4184" s="32"/>
    </row>
    <row r="4185" spans="3:13" x14ac:dyDescent="0.35">
      <c r="C4185" s="26"/>
      <c r="D4185" s="14"/>
      <c r="E4185" s="14"/>
      <c r="F4185" s="27"/>
      <c r="G4185" s="28"/>
      <c r="H4185" s="29"/>
      <c r="I4185" s="29"/>
      <c r="J4185" s="30"/>
      <c r="K4185" s="30"/>
      <c r="L4185" s="31"/>
      <c r="M4185" s="32"/>
    </row>
    <row r="4186" spans="3:13" x14ac:dyDescent="0.35">
      <c r="C4186" s="26"/>
      <c r="D4186" s="14"/>
      <c r="E4186" s="14"/>
      <c r="F4186" s="27"/>
      <c r="G4186" s="28"/>
      <c r="H4186" s="29"/>
      <c r="I4186" s="29"/>
      <c r="J4186" s="30"/>
      <c r="K4186" s="30"/>
      <c r="L4186" s="31"/>
      <c r="M4186" s="32"/>
    </row>
    <row r="4187" spans="3:13" x14ac:dyDescent="0.35">
      <c r="C4187" s="26"/>
      <c r="D4187" s="14"/>
      <c r="E4187" s="14"/>
      <c r="F4187" s="27"/>
      <c r="G4187" s="28"/>
      <c r="H4187" s="29"/>
      <c r="I4187" s="29"/>
      <c r="J4187" s="30"/>
      <c r="K4187" s="30"/>
      <c r="L4187" s="31"/>
      <c r="M4187" s="32"/>
    </row>
    <row r="4188" spans="3:13" x14ac:dyDescent="0.35">
      <c r="C4188" s="26"/>
      <c r="D4188" s="14"/>
      <c r="E4188" s="14"/>
      <c r="F4188" s="27"/>
      <c r="G4188" s="28"/>
      <c r="H4188" s="29"/>
      <c r="I4188" s="29"/>
      <c r="J4188" s="30"/>
      <c r="K4188" s="30"/>
      <c r="L4188" s="31"/>
      <c r="M4188" s="32"/>
    </row>
    <row r="4189" spans="3:13" x14ac:dyDescent="0.35">
      <c r="C4189" s="26"/>
      <c r="D4189" s="14"/>
      <c r="E4189" s="14"/>
      <c r="F4189" s="27"/>
      <c r="G4189" s="28"/>
      <c r="H4189" s="29"/>
      <c r="I4189" s="29"/>
      <c r="J4189" s="30"/>
      <c r="K4189" s="30"/>
      <c r="L4189" s="31"/>
      <c r="M4189" s="32"/>
    </row>
    <row r="4190" spans="3:13" x14ac:dyDescent="0.35">
      <c r="C4190" s="26"/>
      <c r="D4190" s="14"/>
      <c r="E4190" s="14"/>
      <c r="F4190" s="27"/>
      <c r="G4190" s="28"/>
      <c r="H4190" s="29"/>
      <c r="I4190" s="29"/>
      <c r="J4190" s="30"/>
      <c r="K4190" s="30"/>
      <c r="L4190" s="31"/>
      <c r="M4190" s="32"/>
    </row>
    <row r="4191" spans="3:13" x14ac:dyDescent="0.35">
      <c r="C4191" s="26"/>
      <c r="D4191" s="14"/>
      <c r="E4191" s="14"/>
      <c r="F4191" s="27"/>
      <c r="G4191" s="28"/>
      <c r="H4191" s="29"/>
      <c r="I4191" s="29"/>
      <c r="J4191" s="30"/>
      <c r="K4191" s="30"/>
      <c r="L4191" s="31"/>
      <c r="M4191" s="32"/>
    </row>
    <row r="4192" spans="3:13" x14ac:dyDescent="0.35">
      <c r="C4192" s="26"/>
      <c r="D4192" s="14"/>
      <c r="E4192" s="14"/>
      <c r="F4192" s="27"/>
      <c r="G4192" s="28"/>
      <c r="H4192" s="29"/>
      <c r="I4192" s="29"/>
      <c r="J4192" s="30"/>
      <c r="K4192" s="30"/>
      <c r="L4192" s="31"/>
      <c r="M4192" s="32"/>
    </row>
    <row r="4193" spans="3:13" x14ac:dyDescent="0.35">
      <c r="C4193" s="26"/>
      <c r="D4193" s="14"/>
      <c r="E4193" s="14"/>
      <c r="F4193" s="27"/>
      <c r="G4193" s="28"/>
      <c r="H4193" s="29"/>
      <c r="I4193" s="29"/>
      <c r="J4193" s="30"/>
      <c r="K4193" s="30"/>
      <c r="L4193" s="31"/>
      <c r="M4193" s="32"/>
    </row>
    <row r="4194" spans="3:13" x14ac:dyDescent="0.35">
      <c r="C4194" s="26"/>
      <c r="D4194" s="14"/>
      <c r="E4194" s="14"/>
      <c r="F4194" s="27"/>
      <c r="G4194" s="28"/>
      <c r="H4194" s="29"/>
      <c r="I4194" s="29"/>
      <c r="J4194" s="30"/>
      <c r="K4194" s="30"/>
      <c r="L4194" s="31"/>
      <c r="M4194" s="32"/>
    </row>
    <row r="4195" spans="3:13" x14ac:dyDescent="0.35">
      <c r="C4195" s="26"/>
      <c r="D4195" s="14"/>
      <c r="E4195" s="14"/>
      <c r="F4195" s="27"/>
      <c r="G4195" s="28"/>
      <c r="H4195" s="29"/>
      <c r="I4195" s="29"/>
      <c r="J4195" s="30"/>
      <c r="K4195" s="30"/>
      <c r="L4195" s="31"/>
      <c r="M4195" s="32"/>
    </row>
    <row r="4196" spans="3:13" x14ac:dyDescent="0.35">
      <c r="C4196" s="26"/>
      <c r="D4196" s="14"/>
      <c r="E4196" s="14"/>
      <c r="F4196" s="27"/>
      <c r="G4196" s="28"/>
      <c r="H4196" s="29"/>
      <c r="I4196" s="29"/>
      <c r="J4196" s="30"/>
      <c r="K4196" s="30"/>
      <c r="L4196" s="31"/>
      <c r="M4196" s="32"/>
    </row>
    <row r="4197" spans="3:13" x14ac:dyDescent="0.35">
      <c r="C4197" s="26"/>
      <c r="D4197" s="14"/>
      <c r="E4197" s="14"/>
      <c r="F4197" s="27"/>
      <c r="G4197" s="28"/>
      <c r="H4197" s="29"/>
      <c r="I4197" s="29"/>
      <c r="J4197" s="30"/>
      <c r="K4197" s="30"/>
      <c r="L4197" s="31"/>
      <c r="M4197" s="32"/>
    </row>
    <row r="4198" spans="3:13" x14ac:dyDescent="0.35">
      <c r="C4198" s="26"/>
      <c r="D4198" s="14"/>
      <c r="E4198" s="14"/>
      <c r="F4198" s="27"/>
      <c r="G4198" s="28"/>
      <c r="H4198" s="29"/>
      <c r="I4198" s="29"/>
      <c r="J4198" s="30"/>
      <c r="K4198" s="30"/>
      <c r="L4198" s="31"/>
      <c r="M4198" s="32"/>
    </row>
    <row r="4199" spans="3:13" x14ac:dyDescent="0.35">
      <c r="C4199" s="26"/>
      <c r="D4199" s="14"/>
      <c r="E4199" s="14"/>
      <c r="F4199" s="27"/>
      <c r="G4199" s="28"/>
      <c r="H4199" s="29"/>
      <c r="I4199" s="29"/>
      <c r="J4199" s="30"/>
      <c r="K4199" s="30"/>
      <c r="L4199" s="31"/>
      <c r="M4199" s="32"/>
    </row>
    <row r="4200" spans="3:13" x14ac:dyDescent="0.35">
      <c r="C4200" s="26"/>
      <c r="D4200" s="14"/>
      <c r="E4200" s="14"/>
      <c r="F4200" s="27"/>
      <c r="G4200" s="28"/>
      <c r="H4200" s="29"/>
      <c r="I4200" s="29"/>
      <c r="J4200" s="30"/>
      <c r="K4200" s="30"/>
      <c r="L4200" s="31"/>
      <c r="M4200" s="32"/>
    </row>
    <row r="4201" spans="3:13" x14ac:dyDescent="0.35">
      <c r="C4201" s="26"/>
      <c r="D4201" s="14"/>
      <c r="E4201" s="14"/>
      <c r="F4201" s="27"/>
      <c r="G4201" s="28"/>
      <c r="H4201" s="29"/>
      <c r="I4201" s="29"/>
      <c r="J4201" s="30"/>
      <c r="K4201" s="30"/>
      <c r="L4201" s="31"/>
      <c r="M4201" s="32"/>
    </row>
    <row r="4202" spans="3:13" x14ac:dyDescent="0.35">
      <c r="C4202" s="26"/>
      <c r="D4202" s="14"/>
      <c r="E4202" s="14"/>
      <c r="F4202" s="27"/>
      <c r="G4202" s="28"/>
      <c r="H4202" s="29"/>
      <c r="I4202" s="29"/>
      <c r="J4202" s="30"/>
      <c r="K4202" s="30"/>
      <c r="L4202" s="31"/>
      <c r="M4202" s="32"/>
    </row>
    <row r="4203" spans="3:13" x14ac:dyDescent="0.35">
      <c r="C4203" s="26"/>
      <c r="D4203" s="14"/>
      <c r="E4203" s="14"/>
      <c r="F4203" s="27"/>
      <c r="G4203" s="28"/>
      <c r="H4203" s="29"/>
      <c r="I4203" s="29"/>
      <c r="J4203" s="30"/>
      <c r="K4203" s="30"/>
      <c r="L4203" s="31"/>
      <c r="M4203" s="32"/>
    </row>
    <row r="4204" spans="3:13" x14ac:dyDescent="0.35">
      <c r="C4204" s="26"/>
      <c r="D4204" s="14"/>
      <c r="E4204" s="14"/>
      <c r="F4204" s="27"/>
      <c r="G4204" s="28"/>
      <c r="H4204" s="29"/>
      <c r="I4204" s="29"/>
      <c r="J4204" s="30"/>
      <c r="K4204" s="30"/>
      <c r="L4204" s="31"/>
      <c r="M4204" s="32"/>
    </row>
    <row r="4205" spans="3:13" x14ac:dyDescent="0.35">
      <c r="C4205" s="26"/>
      <c r="D4205" s="14"/>
      <c r="E4205" s="14"/>
      <c r="F4205" s="27"/>
      <c r="G4205" s="28"/>
      <c r="H4205" s="29"/>
      <c r="I4205" s="29"/>
      <c r="J4205" s="30"/>
      <c r="K4205" s="30"/>
      <c r="L4205" s="31"/>
      <c r="M4205" s="32"/>
    </row>
    <row r="4206" spans="3:13" x14ac:dyDescent="0.35">
      <c r="C4206" s="26"/>
      <c r="D4206" s="14"/>
      <c r="E4206" s="14"/>
      <c r="F4206" s="27"/>
      <c r="G4206" s="28"/>
      <c r="H4206" s="29"/>
      <c r="I4206" s="29"/>
      <c r="J4206" s="30"/>
      <c r="K4206" s="30"/>
      <c r="L4206" s="31"/>
      <c r="M4206" s="32"/>
    </row>
    <row r="4207" spans="3:13" x14ac:dyDescent="0.35">
      <c r="C4207" s="26"/>
      <c r="D4207" s="14"/>
      <c r="E4207" s="14"/>
      <c r="F4207" s="27"/>
      <c r="G4207" s="28"/>
      <c r="H4207" s="29"/>
      <c r="I4207" s="29"/>
      <c r="J4207" s="30"/>
      <c r="K4207" s="30"/>
      <c r="L4207" s="31"/>
      <c r="M4207" s="32"/>
    </row>
    <row r="4208" spans="3:13" x14ac:dyDescent="0.35">
      <c r="C4208" s="26"/>
      <c r="D4208" s="14"/>
      <c r="E4208" s="14"/>
      <c r="F4208" s="27"/>
      <c r="G4208" s="28"/>
      <c r="H4208" s="29"/>
      <c r="I4208" s="29"/>
      <c r="J4208" s="30"/>
      <c r="K4208" s="30"/>
      <c r="L4208" s="31"/>
      <c r="M4208" s="32"/>
    </row>
    <row r="4209" spans="3:13" x14ac:dyDescent="0.35">
      <c r="C4209" s="26"/>
      <c r="D4209" s="14"/>
      <c r="E4209" s="14"/>
      <c r="F4209" s="27"/>
      <c r="G4209" s="28"/>
      <c r="H4209" s="29"/>
      <c r="I4209" s="29"/>
      <c r="J4209" s="30"/>
      <c r="K4209" s="30"/>
      <c r="L4209" s="31"/>
      <c r="M4209" s="32"/>
    </row>
    <row r="4210" spans="3:13" x14ac:dyDescent="0.35">
      <c r="C4210" s="26"/>
      <c r="D4210" s="14"/>
      <c r="E4210" s="14"/>
      <c r="F4210" s="27"/>
      <c r="G4210" s="28"/>
      <c r="H4210" s="29"/>
      <c r="I4210" s="29"/>
      <c r="J4210" s="30"/>
      <c r="K4210" s="30"/>
      <c r="L4210" s="31"/>
      <c r="M4210" s="32"/>
    </row>
    <row r="4211" spans="3:13" x14ac:dyDescent="0.35">
      <c r="C4211" s="26"/>
      <c r="D4211" s="14"/>
      <c r="E4211" s="14"/>
      <c r="F4211" s="27"/>
      <c r="G4211" s="28"/>
      <c r="H4211" s="29"/>
      <c r="I4211" s="29"/>
      <c r="J4211" s="30"/>
      <c r="K4211" s="30"/>
      <c r="L4211" s="31"/>
      <c r="M4211" s="32"/>
    </row>
    <row r="4212" spans="3:13" x14ac:dyDescent="0.35">
      <c r="C4212" s="26"/>
      <c r="D4212" s="14"/>
      <c r="E4212" s="14"/>
      <c r="F4212" s="27"/>
      <c r="G4212" s="28"/>
      <c r="H4212" s="29"/>
      <c r="I4212" s="29"/>
      <c r="J4212" s="30"/>
      <c r="K4212" s="30"/>
      <c r="L4212" s="31"/>
      <c r="M4212" s="32"/>
    </row>
    <row r="4213" spans="3:13" x14ac:dyDescent="0.35">
      <c r="C4213" s="26"/>
      <c r="D4213" s="14"/>
      <c r="E4213" s="14"/>
      <c r="F4213" s="27"/>
      <c r="G4213" s="28"/>
      <c r="H4213" s="29"/>
      <c r="I4213" s="29"/>
      <c r="J4213" s="30"/>
      <c r="K4213" s="30"/>
      <c r="L4213" s="31"/>
      <c r="M4213" s="32"/>
    </row>
    <row r="4214" spans="3:13" x14ac:dyDescent="0.35">
      <c r="C4214" s="26"/>
      <c r="D4214" s="14"/>
      <c r="E4214" s="14"/>
      <c r="F4214" s="27"/>
      <c r="G4214" s="28"/>
      <c r="H4214" s="29"/>
      <c r="I4214" s="29"/>
      <c r="J4214" s="30"/>
      <c r="K4214" s="30"/>
      <c r="L4214" s="31"/>
      <c r="M4214" s="32"/>
    </row>
    <row r="4215" spans="3:13" x14ac:dyDescent="0.35">
      <c r="C4215" s="26"/>
      <c r="D4215" s="14"/>
      <c r="E4215" s="14"/>
      <c r="F4215" s="27"/>
      <c r="G4215" s="28"/>
      <c r="H4215" s="29"/>
      <c r="I4215" s="29"/>
      <c r="J4215" s="30"/>
      <c r="K4215" s="30"/>
      <c r="L4215" s="31"/>
      <c r="M4215" s="32"/>
    </row>
    <row r="4216" spans="3:13" x14ac:dyDescent="0.35">
      <c r="C4216" s="26"/>
      <c r="D4216" s="14"/>
      <c r="E4216" s="14"/>
      <c r="F4216" s="27"/>
      <c r="G4216" s="28"/>
      <c r="H4216" s="29"/>
      <c r="I4216" s="29"/>
      <c r="J4216" s="30"/>
      <c r="K4216" s="30"/>
      <c r="L4216" s="31"/>
      <c r="M4216" s="32"/>
    </row>
    <row r="4217" spans="3:13" x14ac:dyDescent="0.35">
      <c r="C4217" s="26"/>
      <c r="D4217" s="14"/>
      <c r="E4217" s="14"/>
      <c r="F4217" s="27"/>
      <c r="G4217" s="28"/>
      <c r="H4217" s="29"/>
      <c r="I4217" s="29"/>
      <c r="J4217" s="30"/>
      <c r="K4217" s="30"/>
      <c r="L4217" s="31"/>
      <c r="M4217" s="32"/>
    </row>
    <row r="4218" spans="3:13" x14ac:dyDescent="0.35">
      <c r="C4218" s="26"/>
      <c r="D4218" s="14"/>
      <c r="E4218" s="14"/>
      <c r="F4218" s="27"/>
      <c r="G4218" s="28"/>
      <c r="H4218" s="29"/>
      <c r="I4218" s="29"/>
      <c r="J4218" s="30"/>
      <c r="K4218" s="30"/>
      <c r="L4218" s="31"/>
      <c r="M4218" s="32"/>
    </row>
    <row r="4219" spans="3:13" x14ac:dyDescent="0.35">
      <c r="C4219" s="26"/>
      <c r="D4219" s="14"/>
      <c r="E4219" s="14"/>
      <c r="F4219" s="27"/>
      <c r="G4219" s="28"/>
      <c r="H4219" s="29"/>
      <c r="I4219" s="29"/>
      <c r="J4219" s="30"/>
      <c r="K4219" s="30"/>
      <c r="L4219" s="31"/>
      <c r="M4219" s="32"/>
    </row>
    <row r="4220" spans="3:13" x14ac:dyDescent="0.35">
      <c r="C4220" s="26"/>
      <c r="D4220" s="14"/>
      <c r="E4220" s="14"/>
      <c r="F4220" s="27"/>
      <c r="G4220" s="28"/>
      <c r="H4220" s="29"/>
      <c r="I4220" s="29"/>
      <c r="J4220" s="30"/>
      <c r="K4220" s="30"/>
      <c r="L4220" s="31"/>
      <c r="M4220" s="32"/>
    </row>
    <row r="4221" spans="3:13" x14ac:dyDescent="0.35">
      <c r="C4221" s="26"/>
      <c r="D4221" s="14"/>
      <c r="E4221" s="14"/>
      <c r="F4221" s="27"/>
      <c r="G4221" s="28"/>
      <c r="H4221" s="29"/>
      <c r="I4221" s="29"/>
      <c r="J4221" s="30"/>
      <c r="K4221" s="30"/>
      <c r="L4221" s="31"/>
      <c r="M4221" s="32"/>
    </row>
    <row r="4222" spans="3:13" x14ac:dyDescent="0.35">
      <c r="C4222" s="26"/>
      <c r="D4222" s="14"/>
      <c r="E4222" s="14"/>
      <c r="F4222" s="27"/>
      <c r="G4222" s="28"/>
      <c r="H4222" s="29"/>
      <c r="I4222" s="29"/>
      <c r="J4222" s="30"/>
      <c r="K4222" s="30"/>
      <c r="L4222" s="31"/>
      <c r="M4222" s="32"/>
    </row>
    <row r="4223" spans="3:13" x14ac:dyDescent="0.35">
      <c r="C4223" s="26"/>
      <c r="D4223" s="14"/>
      <c r="E4223" s="14"/>
      <c r="F4223" s="27"/>
      <c r="G4223" s="28"/>
      <c r="H4223" s="29"/>
      <c r="I4223" s="29"/>
      <c r="J4223" s="30"/>
      <c r="K4223" s="30"/>
      <c r="L4223" s="31"/>
      <c r="M4223" s="32"/>
    </row>
    <row r="4224" spans="3:13" x14ac:dyDescent="0.35">
      <c r="C4224" s="26"/>
      <c r="D4224" s="14"/>
      <c r="E4224" s="14"/>
      <c r="F4224" s="27"/>
      <c r="G4224" s="28"/>
      <c r="H4224" s="29"/>
      <c r="I4224" s="29"/>
      <c r="J4224" s="30"/>
      <c r="K4224" s="30"/>
      <c r="L4224" s="31"/>
      <c r="M4224" s="32"/>
    </row>
    <row r="4225" spans="3:13" x14ac:dyDescent="0.35">
      <c r="C4225" s="26"/>
      <c r="D4225" s="14"/>
      <c r="E4225" s="14"/>
      <c r="F4225" s="27"/>
      <c r="G4225" s="28"/>
      <c r="H4225" s="29"/>
      <c r="I4225" s="29"/>
      <c r="J4225" s="30"/>
      <c r="K4225" s="30"/>
      <c r="L4225" s="31"/>
      <c r="M4225" s="32"/>
    </row>
    <row r="4226" spans="3:13" x14ac:dyDescent="0.35">
      <c r="C4226" s="26"/>
      <c r="D4226" s="14"/>
      <c r="E4226" s="14"/>
      <c r="F4226" s="27"/>
      <c r="G4226" s="28"/>
      <c r="H4226" s="29"/>
      <c r="I4226" s="29"/>
      <c r="J4226" s="30"/>
      <c r="K4226" s="30"/>
      <c r="L4226" s="31"/>
      <c r="M4226" s="32"/>
    </row>
    <row r="4227" spans="3:13" x14ac:dyDescent="0.35">
      <c r="C4227" s="26"/>
      <c r="D4227" s="14"/>
      <c r="E4227" s="14"/>
      <c r="F4227" s="27"/>
      <c r="G4227" s="28"/>
      <c r="H4227" s="29"/>
      <c r="I4227" s="29"/>
      <c r="J4227" s="30"/>
      <c r="K4227" s="30"/>
      <c r="L4227" s="31"/>
      <c r="M4227" s="32"/>
    </row>
    <row r="4228" spans="3:13" x14ac:dyDescent="0.35">
      <c r="C4228" s="26"/>
      <c r="D4228" s="14"/>
      <c r="E4228" s="14"/>
      <c r="F4228" s="27"/>
      <c r="G4228" s="28"/>
      <c r="H4228" s="29"/>
      <c r="I4228" s="29"/>
      <c r="J4228" s="30"/>
      <c r="K4228" s="30"/>
      <c r="L4228" s="31"/>
      <c r="M4228" s="32"/>
    </row>
    <row r="4229" spans="3:13" x14ac:dyDescent="0.35">
      <c r="C4229" s="26"/>
      <c r="D4229" s="14"/>
      <c r="E4229" s="14"/>
      <c r="F4229" s="27"/>
      <c r="G4229" s="28"/>
      <c r="H4229" s="29"/>
      <c r="I4229" s="29"/>
      <c r="J4229" s="30"/>
      <c r="K4229" s="30"/>
      <c r="L4229" s="31"/>
      <c r="M4229" s="32"/>
    </row>
    <row r="4230" spans="3:13" x14ac:dyDescent="0.35">
      <c r="C4230" s="26"/>
      <c r="D4230" s="14"/>
      <c r="E4230" s="14"/>
      <c r="F4230" s="27"/>
      <c r="G4230" s="28"/>
      <c r="H4230" s="29"/>
      <c r="I4230" s="29"/>
      <c r="J4230" s="30"/>
      <c r="K4230" s="30"/>
      <c r="L4230" s="31"/>
      <c r="M4230" s="32"/>
    </row>
    <row r="4231" spans="3:13" x14ac:dyDescent="0.35">
      <c r="C4231" s="26"/>
      <c r="D4231" s="14"/>
      <c r="E4231" s="14"/>
      <c r="F4231" s="27"/>
      <c r="G4231" s="28"/>
      <c r="H4231" s="29"/>
      <c r="I4231" s="29"/>
      <c r="J4231" s="30"/>
      <c r="K4231" s="30"/>
      <c r="L4231" s="31"/>
      <c r="M4231" s="32"/>
    </row>
    <row r="4232" spans="3:13" x14ac:dyDescent="0.35">
      <c r="C4232" s="26"/>
      <c r="D4232" s="14"/>
      <c r="E4232" s="14"/>
      <c r="F4232" s="27"/>
      <c r="G4232" s="28"/>
      <c r="H4232" s="29"/>
      <c r="I4232" s="29"/>
      <c r="J4232" s="30"/>
      <c r="K4232" s="30"/>
      <c r="L4232" s="31"/>
      <c r="M4232" s="32"/>
    </row>
    <row r="4233" spans="3:13" x14ac:dyDescent="0.35">
      <c r="C4233" s="26"/>
      <c r="D4233" s="14"/>
      <c r="E4233" s="14"/>
      <c r="F4233" s="27"/>
      <c r="G4233" s="28"/>
      <c r="H4233" s="29"/>
      <c r="I4233" s="29"/>
      <c r="J4233" s="30"/>
      <c r="K4233" s="30"/>
      <c r="L4233" s="31"/>
      <c r="M4233" s="32"/>
    </row>
    <row r="4234" spans="3:13" x14ac:dyDescent="0.35">
      <c r="C4234" s="26"/>
      <c r="D4234" s="14"/>
      <c r="E4234" s="14"/>
      <c r="F4234" s="27"/>
      <c r="G4234" s="28"/>
      <c r="H4234" s="29"/>
      <c r="I4234" s="29"/>
      <c r="J4234" s="30"/>
      <c r="K4234" s="30"/>
      <c r="L4234" s="31"/>
      <c r="M4234" s="32"/>
    </row>
    <row r="4235" spans="3:13" x14ac:dyDescent="0.35">
      <c r="C4235" s="26"/>
      <c r="D4235" s="14"/>
      <c r="E4235" s="14"/>
      <c r="F4235" s="27"/>
      <c r="G4235" s="28"/>
      <c r="H4235" s="29"/>
      <c r="I4235" s="29"/>
      <c r="J4235" s="30"/>
      <c r="K4235" s="30"/>
      <c r="L4235" s="31"/>
      <c r="M4235" s="32"/>
    </row>
    <row r="4236" spans="3:13" x14ac:dyDescent="0.35">
      <c r="C4236" s="26"/>
      <c r="D4236" s="14"/>
      <c r="E4236" s="14"/>
      <c r="F4236" s="27"/>
      <c r="G4236" s="28"/>
      <c r="H4236" s="29"/>
      <c r="I4236" s="29"/>
      <c r="J4236" s="30"/>
      <c r="K4236" s="30"/>
      <c r="L4236" s="31"/>
      <c r="M4236" s="32"/>
    </row>
    <row r="4237" spans="3:13" x14ac:dyDescent="0.35">
      <c r="C4237" s="26"/>
      <c r="D4237" s="14"/>
      <c r="E4237" s="14"/>
      <c r="F4237" s="27"/>
      <c r="G4237" s="28"/>
      <c r="H4237" s="29"/>
      <c r="I4237" s="29"/>
      <c r="J4237" s="30"/>
      <c r="K4237" s="30"/>
      <c r="L4237" s="31"/>
      <c r="M4237" s="32"/>
    </row>
    <row r="4238" spans="3:13" x14ac:dyDescent="0.35">
      <c r="C4238" s="26"/>
      <c r="D4238" s="14"/>
      <c r="E4238" s="14"/>
      <c r="F4238" s="27"/>
      <c r="G4238" s="28"/>
      <c r="H4238" s="29"/>
      <c r="I4238" s="29"/>
      <c r="J4238" s="30"/>
      <c r="K4238" s="30"/>
      <c r="L4238" s="31"/>
      <c r="M4238" s="32"/>
    </row>
    <row r="4239" spans="3:13" x14ac:dyDescent="0.35">
      <c r="C4239" s="26"/>
      <c r="D4239" s="14"/>
      <c r="E4239" s="14"/>
      <c r="F4239" s="27"/>
      <c r="G4239" s="28"/>
      <c r="H4239" s="29"/>
      <c r="I4239" s="29"/>
      <c r="J4239" s="30"/>
      <c r="K4239" s="30"/>
      <c r="L4239" s="31"/>
      <c r="M4239" s="32"/>
    </row>
    <row r="4240" spans="3:13" x14ac:dyDescent="0.35">
      <c r="C4240" s="26"/>
      <c r="D4240" s="14"/>
      <c r="E4240" s="14"/>
      <c r="F4240" s="27"/>
      <c r="G4240" s="28"/>
      <c r="H4240" s="29"/>
      <c r="I4240" s="29"/>
      <c r="J4240" s="30"/>
      <c r="K4240" s="30"/>
      <c r="L4240" s="31"/>
      <c r="M4240" s="32"/>
    </row>
    <row r="4241" spans="3:13" x14ac:dyDescent="0.35">
      <c r="C4241" s="26"/>
      <c r="D4241" s="14"/>
      <c r="E4241" s="14"/>
      <c r="F4241" s="27"/>
      <c r="G4241" s="28"/>
      <c r="H4241" s="29"/>
      <c r="I4241" s="29"/>
      <c r="J4241" s="30"/>
      <c r="K4241" s="30"/>
      <c r="L4241" s="31"/>
      <c r="M4241" s="32"/>
    </row>
    <row r="4242" spans="3:13" x14ac:dyDescent="0.35">
      <c r="C4242" s="26"/>
      <c r="D4242" s="14"/>
      <c r="E4242" s="14"/>
      <c r="F4242" s="27"/>
      <c r="G4242" s="28"/>
      <c r="H4242" s="29"/>
      <c r="I4242" s="29"/>
      <c r="J4242" s="30"/>
      <c r="K4242" s="30"/>
      <c r="L4242" s="31"/>
      <c r="M4242" s="32"/>
    </row>
    <row r="4243" spans="3:13" x14ac:dyDescent="0.35">
      <c r="C4243" s="26"/>
      <c r="D4243" s="14"/>
      <c r="E4243" s="14"/>
      <c r="F4243" s="27"/>
      <c r="G4243" s="28"/>
      <c r="H4243" s="29"/>
      <c r="I4243" s="29"/>
      <c r="J4243" s="30"/>
      <c r="K4243" s="30"/>
      <c r="L4243" s="31"/>
      <c r="M4243" s="32"/>
    </row>
    <row r="4244" spans="3:13" x14ac:dyDescent="0.35">
      <c r="C4244" s="26"/>
      <c r="D4244" s="14"/>
      <c r="E4244" s="14"/>
      <c r="F4244" s="27"/>
      <c r="G4244" s="28"/>
      <c r="H4244" s="29"/>
      <c r="I4244" s="29"/>
      <c r="J4244" s="30"/>
      <c r="K4244" s="30"/>
      <c r="L4244" s="31"/>
      <c r="M4244" s="32"/>
    </row>
    <row r="4245" spans="3:13" x14ac:dyDescent="0.35">
      <c r="C4245" s="26"/>
      <c r="D4245" s="14"/>
      <c r="E4245" s="14"/>
      <c r="F4245" s="27"/>
      <c r="G4245" s="28"/>
      <c r="H4245" s="29"/>
      <c r="I4245" s="29"/>
      <c r="J4245" s="30"/>
      <c r="K4245" s="30"/>
      <c r="L4245" s="31"/>
      <c r="M4245" s="32"/>
    </row>
    <row r="4246" spans="3:13" x14ac:dyDescent="0.35">
      <c r="C4246" s="26"/>
      <c r="D4246" s="14"/>
      <c r="E4246" s="14"/>
      <c r="F4246" s="27"/>
      <c r="G4246" s="28"/>
      <c r="H4246" s="29"/>
      <c r="I4246" s="29"/>
      <c r="J4246" s="30"/>
      <c r="K4246" s="30"/>
      <c r="L4246" s="31"/>
      <c r="M4246" s="32"/>
    </row>
    <row r="4247" spans="3:13" x14ac:dyDescent="0.35">
      <c r="C4247" s="26"/>
      <c r="D4247" s="14"/>
      <c r="E4247" s="14"/>
      <c r="F4247" s="27"/>
      <c r="G4247" s="28"/>
      <c r="H4247" s="29"/>
      <c r="I4247" s="29"/>
      <c r="J4247" s="30"/>
      <c r="K4247" s="30"/>
      <c r="L4247" s="31"/>
      <c r="M4247" s="32"/>
    </row>
    <row r="4248" spans="3:13" x14ac:dyDescent="0.35">
      <c r="C4248" s="26"/>
      <c r="D4248" s="14"/>
      <c r="E4248" s="14"/>
      <c r="F4248" s="27"/>
      <c r="G4248" s="28"/>
      <c r="H4248" s="29"/>
      <c r="I4248" s="29"/>
      <c r="J4248" s="30"/>
      <c r="K4248" s="30"/>
      <c r="L4248" s="31"/>
      <c r="M4248" s="32"/>
    </row>
    <row r="4249" spans="3:13" x14ac:dyDescent="0.35">
      <c r="C4249" s="26"/>
      <c r="D4249" s="14"/>
      <c r="E4249" s="14"/>
      <c r="F4249" s="27"/>
      <c r="G4249" s="28"/>
      <c r="H4249" s="29"/>
      <c r="I4249" s="29"/>
      <c r="J4249" s="30"/>
      <c r="K4249" s="30"/>
      <c r="L4249" s="31"/>
      <c r="M4249" s="32"/>
    </row>
    <row r="4250" spans="3:13" x14ac:dyDescent="0.35">
      <c r="C4250" s="26"/>
      <c r="D4250" s="14"/>
      <c r="E4250" s="14"/>
      <c r="F4250" s="27"/>
      <c r="G4250" s="28"/>
      <c r="H4250" s="29"/>
      <c r="I4250" s="29"/>
      <c r="J4250" s="30"/>
      <c r="K4250" s="30"/>
      <c r="L4250" s="31"/>
      <c r="M4250" s="32"/>
    </row>
    <row r="4251" spans="3:13" x14ac:dyDescent="0.35">
      <c r="C4251" s="26"/>
      <c r="D4251" s="14"/>
      <c r="E4251" s="14"/>
      <c r="F4251" s="27"/>
      <c r="G4251" s="28"/>
      <c r="H4251" s="29"/>
      <c r="I4251" s="29"/>
      <c r="J4251" s="30"/>
      <c r="K4251" s="30"/>
      <c r="L4251" s="31"/>
      <c r="M4251" s="32"/>
    </row>
    <row r="4252" spans="3:13" x14ac:dyDescent="0.35">
      <c r="C4252" s="26"/>
      <c r="D4252" s="14"/>
      <c r="E4252" s="14"/>
      <c r="F4252" s="27"/>
      <c r="G4252" s="28"/>
      <c r="H4252" s="29"/>
      <c r="I4252" s="29"/>
      <c r="J4252" s="30"/>
      <c r="K4252" s="30"/>
      <c r="L4252" s="31"/>
      <c r="M4252" s="32"/>
    </row>
    <row r="4253" spans="3:13" x14ac:dyDescent="0.35">
      <c r="C4253" s="26"/>
      <c r="D4253" s="14"/>
      <c r="E4253" s="14"/>
      <c r="F4253" s="27"/>
      <c r="G4253" s="28"/>
      <c r="H4253" s="29"/>
      <c r="I4253" s="29"/>
      <c r="J4253" s="30"/>
      <c r="K4253" s="30"/>
      <c r="L4253" s="31"/>
      <c r="M4253" s="32"/>
    </row>
    <row r="4254" spans="3:13" x14ac:dyDescent="0.35">
      <c r="C4254" s="26"/>
      <c r="D4254" s="14"/>
      <c r="E4254" s="14"/>
      <c r="F4254" s="27"/>
      <c r="G4254" s="28"/>
      <c r="H4254" s="29"/>
      <c r="I4254" s="29"/>
      <c r="J4254" s="30"/>
      <c r="K4254" s="30"/>
      <c r="L4254" s="31"/>
      <c r="M4254" s="32"/>
    </row>
    <row r="4255" spans="3:13" x14ac:dyDescent="0.35">
      <c r="C4255" s="26"/>
      <c r="D4255" s="14"/>
      <c r="E4255" s="14"/>
      <c r="F4255" s="27"/>
      <c r="G4255" s="28"/>
      <c r="H4255" s="29"/>
      <c r="I4255" s="29"/>
      <c r="J4255" s="30"/>
      <c r="K4255" s="30"/>
      <c r="L4255" s="31"/>
      <c r="M4255" s="32"/>
    </row>
    <row r="4256" spans="3:13" x14ac:dyDescent="0.35">
      <c r="C4256" s="26"/>
      <c r="D4256" s="14"/>
      <c r="E4256" s="14"/>
      <c r="F4256" s="27"/>
      <c r="G4256" s="28"/>
      <c r="H4256" s="29"/>
      <c r="I4256" s="29"/>
      <c r="J4256" s="30"/>
      <c r="K4256" s="30"/>
      <c r="L4256" s="31"/>
      <c r="M4256" s="32"/>
    </row>
    <row r="4257" spans="3:13" x14ac:dyDescent="0.35">
      <c r="C4257" s="26"/>
      <c r="D4257" s="14"/>
      <c r="E4257" s="14"/>
      <c r="F4257" s="27"/>
      <c r="G4257" s="28"/>
      <c r="H4257" s="29"/>
      <c r="I4257" s="29"/>
      <c r="J4257" s="30"/>
      <c r="K4257" s="30"/>
      <c r="L4257" s="31"/>
      <c r="M4257" s="32"/>
    </row>
    <row r="4258" spans="3:13" x14ac:dyDescent="0.35">
      <c r="C4258" s="26"/>
      <c r="D4258" s="14"/>
      <c r="E4258" s="14"/>
      <c r="F4258" s="27"/>
      <c r="G4258" s="28"/>
      <c r="H4258" s="29"/>
      <c r="I4258" s="29"/>
      <c r="J4258" s="30"/>
      <c r="K4258" s="30"/>
      <c r="L4258" s="31"/>
      <c r="M4258" s="32"/>
    </row>
    <row r="4259" spans="3:13" x14ac:dyDescent="0.35">
      <c r="C4259" s="26"/>
      <c r="D4259" s="14"/>
      <c r="E4259" s="14"/>
      <c r="F4259" s="27"/>
      <c r="G4259" s="28"/>
      <c r="H4259" s="29"/>
      <c r="I4259" s="29"/>
      <c r="J4259" s="30"/>
      <c r="K4259" s="30"/>
      <c r="L4259" s="31"/>
      <c r="M4259" s="32"/>
    </row>
    <row r="4260" spans="3:13" x14ac:dyDescent="0.35">
      <c r="C4260" s="26"/>
      <c r="D4260" s="14"/>
      <c r="E4260" s="14"/>
      <c r="F4260" s="27"/>
      <c r="G4260" s="28"/>
      <c r="H4260" s="29"/>
      <c r="I4260" s="29"/>
      <c r="J4260" s="30"/>
      <c r="K4260" s="30"/>
      <c r="L4260" s="31"/>
      <c r="M4260" s="32"/>
    </row>
    <row r="4261" spans="3:13" x14ac:dyDescent="0.35">
      <c r="C4261" s="26"/>
      <c r="D4261" s="14"/>
      <c r="E4261" s="14"/>
      <c r="F4261" s="27"/>
      <c r="G4261" s="28"/>
      <c r="H4261" s="29"/>
      <c r="I4261" s="29"/>
      <c r="J4261" s="30"/>
      <c r="K4261" s="30"/>
      <c r="L4261" s="31"/>
      <c r="M4261" s="32"/>
    </row>
    <row r="4262" spans="3:13" x14ac:dyDescent="0.35">
      <c r="C4262" s="26"/>
      <c r="D4262" s="14"/>
      <c r="E4262" s="14"/>
      <c r="F4262" s="27"/>
      <c r="G4262" s="28"/>
      <c r="H4262" s="29"/>
      <c r="I4262" s="29"/>
      <c r="J4262" s="30"/>
      <c r="K4262" s="30"/>
      <c r="L4262" s="31"/>
      <c r="M4262" s="32"/>
    </row>
    <row r="4263" spans="3:13" x14ac:dyDescent="0.35">
      <c r="C4263" s="26"/>
      <c r="D4263" s="14"/>
      <c r="E4263" s="14"/>
      <c r="F4263" s="27"/>
      <c r="G4263" s="28"/>
      <c r="H4263" s="29"/>
      <c r="I4263" s="29"/>
      <c r="J4263" s="30"/>
      <c r="K4263" s="30"/>
      <c r="L4263" s="31"/>
      <c r="M4263" s="32"/>
    </row>
    <row r="4264" spans="3:13" x14ac:dyDescent="0.35">
      <c r="C4264" s="26"/>
      <c r="D4264" s="14"/>
      <c r="E4264" s="14"/>
      <c r="F4264" s="27"/>
      <c r="G4264" s="28"/>
      <c r="H4264" s="29"/>
      <c r="I4264" s="29"/>
      <c r="J4264" s="30"/>
      <c r="K4264" s="30"/>
      <c r="L4264" s="31"/>
      <c r="M4264" s="32"/>
    </row>
    <row r="4265" spans="3:13" x14ac:dyDescent="0.35">
      <c r="C4265" s="26"/>
      <c r="D4265" s="14"/>
      <c r="E4265" s="14"/>
      <c r="F4265" s="27"/>
      <c r="G4265" s="28"/>
      <c r="H4265" s="29"/>
      <c r="I4265" s="29"/>
      <c r="J4265" s="30"/>
      <c r="K4265" s="30"/>
      <c r="L4265" s="31"/>
      <c r="M4265" s="32"/>
    </row>
    <row r="4266" spans="3:13" x14ac:dyDescent="0.35">
      <c r="C4266" s="26"/>
      <c r="D4266" s="14"/>
      <c r="E4266" s="14"/>
      <c r="F4266" s="27"/>
      <c r="G4266" s="28"/>
      <c r="H4266" s="29"/>
      <c r="I4266" s="29"/>
      <c r="J4266" s="30"/>
      <c r="K4266" s="30"/>
      <c r="L4266" s="31"/>
      <c r="M4266" s="32"/>
    </row>
    <row r="4267" spans="3:13" x14ac:dyDescent="0.35">
      <c r="C4267" s="26"/>
      <c r="D4267" s="14"/>
      <c r="E4267" s="14"/>
      <c r="F4267" s="27"/>
      <c r="G4267" s="28"/>
      <c r="H4267" s="29"/>
      <c r="I4267" s="29"/>
      <c r="J4267" s="30"/>
      <c r="K4267" s="30"/>
      <c r="L4267" s="31"/>
      <c r="M4267" s="32"/>
    </row>
    <row r="4268" spans="3:13" x14ac:dyDescent="0.35">
      <c r="C4268" s="26"/>
      <c r="D4268" s="14"/>
      <c r="E4268" s="14"/>
      <c r="F4268" s="27"/>
      <c r="G4268" s="28"/>
      <c r="H4268" s="29"/>
      <c r="I4268" s="29"/>
      <c r="J4268" s="30"/>
      <c r="K4268" s="30"/>
      <c r="L4268" s="31"/>
      <c r="M4268" s="32"/>
    </row>
    <row r="4269" spans="3:13" x14ac:dyDescent="0.35">
      <c r="C4269" s="26"/>
      <c r="D4269" s="14"/>
      <c r="E4269" s="14"/>
      <c r="F4269" s="27"/>
      <c r="G4269" s="28"/>
      <c r="H4269" s="29"/>
      <c r="I4269" s="29"/>
      <c r="J4269" s="30"/>
      <c r="K4269" s="30"/>
      <c r="L4269" s="31"/>
      <c r="M4269" s="32"/>
    </row>
    <row r="4270" spans="3:13" x14ac:dyDescent="0.35">
      <c r="C4270" s="26"/>
      <c r="D4270" s="14"/>
      <c r="E4270" s="14"/>
      <c r="F4270" s="27"/>
      <c r="G4270" s="28"/>
      <c r="H4270" s="29"/>
      <c r="I4270" s="29"/>
      <c r="J4270" s="30"/>
      <c r="K4270" s="30"/>
      <c r="L4270" s="31"/>
      <c r="M4270" s="32"/>
    </row>
    <row r="4271" spans="3:13" x14ac:dyDescent="0.35">
      <c r="C4271" s="26"/>
      <c r="D4271" s="14"/>
      <c r="E4271" s="14"/>
      <c r="F4271" s="27"/>
      <c r="G4271" s="28"/>
      <c r="H4271" s="29"/>
      <c r="I4271" s="29"/>
      <c r="J4271" s="30"/>
      <c r="K4271" s="30"/>
      <c r="L4271" s="31"/>
      <c r="M4271" s="32"/>
    </row>
    <row r="4272" spans="3:13" x14ac:dyDescent="0.35">
      <c r="C4272" s="26"/>
      <c r="D4272" s="14"/>
      <c r="E4272" s="14"/>
      <c r="F4272" s="27"/>
      <c r="G4272" s="28"/>
      <c r="H4272" s="29"/>
      <c r="I4272" s="29"/>
      <c r="J4272" s="30"/>
      <c r="K4272" s="30"/>
      <c r="L4272" s="31"/>
      <c r="M4272" s="32"/>
    </row>
    <row r="4273" spans="3:13" x14ac:dyDescent="0.35">
      <c r="C4273" s="26"/>
      <c r="D4273" s="14"/>
      <c r="E4273" s="14"/>
      <c r="F4273" s="27"/>
      <c r="G4273" s="28"/>
      <c r="H4273" s="29"/>
      <c r="I4273" s="29"/>
      <c r="J4273" s="30"/>
      <c r="K4273" s="30"/>
      <c r="L4273" s="31"/>
      <c r="M4273" s="32"/>
    </row>
    <row r="4274" spans="3:13" x14ac:dyDescent="0.35">
      <c r="C4274" s="26"/>
      <c r="D4274" s="14"/>
      <c r="E4274" s="14"/>
      <c r="F4274" s="27"/>
      <c r="G4274" s="28"/>
      <c r="H4274" s="29"/>
      <c r="I4274" s="29"/>
      <c r="J4274" s="30"/>
      <c r="K4274" s="30"/>
      <c r="L4274" s="31"/>
      <c r="M4274" s="32"/>
    </row>
    <row r="4275" spans="3:13" x14ac:dyDescent="0.35">
      <c r="C4275" s="26"/>
      <c r="D4275" s="14"/>
      <c r="E4275" s="14"/>
      <c r="F4275" s="27"/>
      <c r="G4275" s="28"/>
      <c r="H4275" s="29"/>
      <c r="I4275" s="29"/>
      <c r="J4275" s="30"/>
      <c r="K4275" s="30"/>
      <c r="L4275" s="31"/>
      <c r="M4275" s="32"/>
    </row>
    <row r="4276" spans="3:13" x14ac:dyDescent="0.35">
      <c r="C4276" s="26"/>
      <c r="D4276" s="14"/>
      <c r="E4276" s="14"/>
      <c r="F4276" s="27"/>
      <c r="G4276" s="28"/>
      <c r="H4276" s="29"/>
      <c r="I4276" s="29"/>
      <c r="J4276" s="30"/>
      <c r="K4276" s="30"/>
      <c r="L4276" s="31"/>
      <c r="M4276" s="32"/>
    </row>
    <row r="4277" spans="3:13" x14ac:dyDescent="0.35">
      <c r="C4277" s="26"/>
      <c r="D4277" s="14"/>
      <c r="E4277" s="14"/>
      <c r="F4277" s="27"/>
      <c r="G4277" s="28"/>
      <c r="H4277" s="29"/>
      <c r="I4277" s="29"/>
      <c r="J4277" s="30"/>
      <c r="K4277" s="30"/>
      <c r="L4277" s="31"/>
      <c r="M4277" s="32"/>
    </row>
    <row r="4278" spans="3:13" x14ac:dyDescent="0.35">
      <c r="C4278" s="26"/>
      <c r="D4278" s="14"/>
      <c r="E4278" s="14"/>
      <c r="F4278" s="27"/>
      <c r="G4278" s="28"/>
      <c r="H4278" s="29"/>
      <c r="I4278" s="29"/>
      <c r="J4278" s="30"/>
      <c r="K4278" s="30"/>
      <c r="L4278" s="31"/>
      <c r="M4278" s="32"/>
    </row>
    <row r="4279" spans="3:13" x14ac:dyDescent="0.35">
      <c r="C4279" s="26"/>
      <c r="D4279" s="14"/>
      <c r="E4279" s="14"/>
      <c r="F4279" s="27"/>
      <c r="G4279" s="28"/>
      <c r="H4279" s="29"/>
      <c r="I4279" s="29"/>
      <c r="J4279" s="30"/>
      <c r="K4279" s="30"/>
      <c r="L4279" s="31"/>
      <c r="M4279" s="32"/>
    </row>
    <row r="4280" spans="3:13" x14ac:dyDescent="0.35">
      <c r="C4280" s="26"/>
      <c r="D4280" s="14"/>
      <c r="E4280" s="14"/>
      <c r="F4280" s="27"/>
      <c r="G4280" s="28"/>
      <c r="H4280" s="29"/>
      <c r="I4280" s="29"/>
      <c r="J4280" s="30"/>
      <c r="K4280" s="30"/>
      <c r="L4280" s="31"/>
      <c r="M4280" s="32"/>
    </row>
    <row r="4281" spans="3:13" x14ac:dyDescent="0.35">
      <c r="C4281" s="26"/>
      <c r="D4281" s="14"/>
      <c r="E4281" s="14"/>
      <c r="F4281" s="27"/>
      <c r="G4281" s="28"/>
      <c r="H4281" s="29"/>
      <c r="I4281" s="29"/>
      <c r="J4281" s="30"/>
      <c r="K4281" s="30"/>
      <c r="L4281" s="31"/>
      <c r="M4281" s="32"/>
    </row>
    <row r="4282" spans="3:13" x14ac:dyDescent="0.35">
      <c r="C4282" s="26"/>
      <c r="D4282" s="14"/>
      <c r="E4282" s="14"/>
      <c r="F4282" s="27"/>
      <c r="G4282" s="28"/>
      <c r="H4282" s="29"/>
      <c r="I4282" s="29"/>
      <c r="J4282" s="30"/>
      <c r="K4282" s="30"/>
      <c r="L4282" s="31"/>
      <c r="M4282" s="32"/>
    </row>
    <row r="4283" spans="3:13" x14ac:dyDescent="0.35">
      <c r="C4283" s="26"/>
      <c r="D4283" s="14"/>
      <c r="E4283" s="14"/>
      <c r="F4283" s="27"/>
      <c r="G4283" s="28"/>
      <c r="H4283" s="29"/>
      <c r="I4283" s="29"/>
      <c r="J4283" s="30"/>
      <c r="K4283" s="30"/>
      <c r="L4283" s="31"/>
      <c r="M4283" s="32"/>
    </row>
    <row r="4284" spans="3:13" x14ac:dyDescent="0.35">
      <c r="C4284" s="26"/>
      <c r="D4284" s="14"/>
      <c r="E4284" s="14"/>
      <c r="F4284" s="27"/>
      <c r="G4284" s="28"/>
      <c r="H4284" s="29"/>
      <c r="I4284" s="29"/>
      <c r="J4284" s="30"/>
      <c r="K4284" s="30"/>
      <c r="L4284" s="31"/>
      <c r="M4284" s="32"/>
    </row>
    <row r="4285" spans="3:13" x14ac:dyDescent="0.35">
      <c r="C4285" s="26"/>
      <c r="D4285" s="14"/>
      <c r="E4285" s="14"/>
      <c r="F4285" s="27"/>
      <c r="G4285" s="28"/>
      <c r="H4285" s="29"/>
      <c r="I4285" s="29"/>
      <c r="J4285" s="30"/>
      <c r="K4285" s="30"/>
      <c r="L4285" s="31"/>
      <c r="M4285" s="32"/>
    </row>
    <row r="4286" spans="3:13" x14ac:dyDescent="0.35">
      <c r="C4286" s="26"/>
      <c r="D4286" s="14"/>
      <c r="E4286" s="14"/>
      <c r="F4286" s="27"/>
      <c r="G4286" s="28"/>
      <c r="H4286" s="29"/>
      <c r="I4286" s="29"/>
      <c r="J4286" s="30"/>
      <c r="K4286" s="30"/>
      <c r="L4286" s="31"/>
      <c r="M4286" s="32"/>
    </row>
    <row r="4287" spans="3:13" x14ac:dyDescent="0.35">
      <c r="C4287" s="26"/>
      <c r="D4287" s="14"/>
      <c r="E4287" s="14"/>
      <c r="F4287" s="27"/>
      <c r="G4287" s="28"/>
      <c r="H4287" s="29"/>
      <c r="I4287" s="29"/>
      <c r="J4287" s="30"/>
      <c r="K4287" s="30"/>
      <c r="L4287" s="31"/>
      <c r="M4287" s="32"/>
    </row>
    <row r="4288" spans="3:13" x14ac:dyDescent="0.35">
      <c r="C4288" s="26"/>
      <c r="D4288" s="14"/>
      <c r="E4288" s="14"/>
      <c r="F4288" s="27"/>
      <c r="G4288" s="28"/>
      <c r="H4288" s="29"/>
      <c r="I4288" s="29"/>
      <c r="J4288" s="30"/>
      <c r="K4288" s="30"/>
      <c r="L4288" s="31"/>
      <c r="M4288" s="32"/>
    </row>
    <row r="4289" spans="3:13" x14ac:dyDescent="0.35">
      <c r="C4289" s="26"/>
      <c r="D4289" s="14"/>
      <c r="E4289" s="14"/>
      <c r="F4289" s="27"/>
      <c r="G4289" s="28"/>
      <c r="H4289" s="29"/>
      <c r="I4289" s="29"/>
      <c r="J4289" s="30"/>
      <c r="K4289" s="30"/>
      <c r="L4289" s="31"/>
      <c r="M4289" s="32"/>
    </row>
    <row r="4290" spans="3:13" x14ac:dyDescent="0.35">
      <c r="C4290" s="26"/>
      <c r="D4290" s="14"/>
      <c r="E4290" s="14"/>
      <c r="F4290" s="27"/>
      <c r="G4290" s="28"/>
      <c r="H4290" s="29"/>
      <c r="I4290" s="29"/>
      <c r="J4290" s="30"/>
      <c r="K4290" s="30"/>
      <c r="L4290" s="31"/>
      <c r="M4290" s="32"/>
    </row>
    <row r="4291" spans="3:13" x14ac:dyDescent="0.35">
      <c r="C4291" s="26"/>
      <c r="D4291" s="14"/>
      <c r="E4291" s="14"/>
      <c r="F4291" s="27"/>
      <c r="G4291" s="28"/>
      <c r="H4291" s="29"/>
      <c r="I4291" s="29"/>
      <c r="J4291" s="30"/>
      <c r="K4291" s="30"/>
      <c r="L4291" s="31"/>
      <c r="M4291" s="32"/>
    </row>
    <row r="4292" spans="3:13" x14ac:dyDescent="0.35">
      <c r="C4292" s="26"/>
      <c r="D4292" s="14"/>
      <c r="E4292" s="14"/>
      <c r="F4292" s="27"/>
      <c r="G4292" s="28"/>
      <c r="H4292" s="29"/>
      <c r="I4292" s="29"/>
      <c r="J4292" s="30"/>
      <c r="K4292" s="30"/>
      <c r="L4292" s="31"/>
      <c r="M4292" s="32"/>
    </row>
    <row r="4293" spans="3:13" x14ac:dyDescent="0.35">
      <c r="C4293" s="26"/>
      <c r="D4293" s="14"/>
      <c r="E4293" s="14"/>
      <c r="F4293" s="27"/>
      <c r="G4293" s="28"/>
      <c r="H4293" s="29"/>
      <c r="I4293" s="29"/>
      <c r="J4293" s="30"/>
      <c r="K4293" s="30"/>
      <c r="L4293" s="31"/>
      <c r="M4293" s="32"/>
    </row>
    <row r="4294" spans="3:13" x14ac:dyDescent="0.35">
      <c r="C4294" s="26"/>
      <c r="D4294" s="14"/>
      <c r="E4294" s="14"/>
      <c r="F4294" s="27"/>
      <c r="G4294" s="28"/>
      <c r="H4294" s="29"/>
      <c r="I4294" s="29"/>
      <c r="J4294" s="30"/>
      <c r="K4294" s="30"/>
      <c r="L4294" s="31"/>
      <c r="M4294" s="32"/>
    </row>
    <row r="4295" spans="3:13" x14ac:dyDescent="0.35">
      <c r="C4295" s="26"/>
      <c r="D4295" s="14"/>
      <c r="E4295" s="14"/>
      <c r="F4295" s="27"/>
      <c r="G4295" s="28"/>
      <c r="H4295" s="29"/>
      <c r="I4295" s="29"/>
      <c r="J4295" s="30"/>
      <c r="K4295" s="30"/>
      <c r="L4295" s="31"/>
      <c r="M4295" s="32"/>
    </row>
    <row r="4296" spans="3:13" x14ac:dyDescent="0.35">
      <c r="C4296" s="26"/>
      <c r="D4296" s="14"/>
      <c r="E4296" s="14"/>
      <c r="F4296" s="27"/>
      <c r="G4296" s="28"/>
      <c r="H4296" s="29"/>
      <c r="I4296" s="29"/>
      <c r="J4296" s="30"/>
      <c r="K4296" s="30"/>
      <c r="L4296" s="31"/>
      <c r="M4296" s="32"/>
    </row>
    <row r="4297" spans="3:13" x14ac:dyDescent="0.35">
      <c r="C4297" s="26"/>
      <c r="D4297" s="14"/>
      <c r="E4297" s="14"/>
      <c r="F4297" s="27"/>
      <c r="G4297" s="28"/>
      <c r="H4297" s="29"/>
      <c r="I4297" s="29"/>
      <c r="J4297" s="30"/>
      <c r="K4297" s="30"/>
      <c r="L4297" s="31"/>
      <c r="M4297" s="32"/>
    </row>
    <row r="4298" spans="3:13" x14ac:dyDescent="0.35">
      <c r="C4298" s="26"/>
      <c r="D4298" s="14"/>
      <c r="E4298" s="14"/>
      <c r="F4298" s="27"/>
      <c r="G4298" s="28"/>
      <c r="H4298" s="29"/>
      <c r="I4298" s="29"/>
      <c r="J4298" s="30"/>
      <c r="K4298" s="30"/>
      <c r="L4298" s="31"/>
      <c r="M4298" s="32"/>
    </row>
    <row r="4299" spans="3:13" x14ac:dyDescent="0.35">
      <c r="C4299" s="26"/>
      <c r="D4299" s="14"/>
      <c r="E4299" s="14"/>
      <c r="F4299" s="27"/>
      <c r="G4299" s="28"/>
      <c r="H4299" s="29"/>
      <c r="I4299" s="29"/>
      <c r="J4299" s="30"/>
      <c r="K4299" s="30"/>
      <c r="L4299" s="31"/>
      <c r="M4299" s="32"/>
    </row>
    <row r="4300" spans="3:13" x14ac:dyDescent="0.35">
      <c r="C4300" s="26"/>
      <c r="D4300" s="14"/>
      <c r="E4300" s="14"/>
      <c r="F4300" s="27"/>
      <c r="G4300" s="28"/>
      <c r="H4300" s="29"/>
      <c r="I4300" s="29"/>
      <c r="J4300" s="30"/>
      <c r="K4300" s="30"/>
      <c r="L4300" s="31"/>
      <c r="M4300" s="32"/>
    </row>
    <row r="4301" spans="3:13" x14ac:dyDescent="0.35">
      <c r="C4301" s="26"/>
      <c r="D4301" s="14"/>
      <c r="E4301" s="14"/>
      <c r="F4301" s="27"/>
      <c r="G4301" s="28"/>
      <c r="H4301" s="29"/>
      <c r="I4301" s="29"/>
      <c r="J4301" s="30"/>
      <c r="K4301" s="30"/>
      <c r="L4301" s="31"/>
      <c r="M4301" s="32"/>
    </row>
    <row r="4302" spans="3:13" x14ac:dyDescent="0.35">
      <c r="C4302" s="26"/>
      <c r="D4302" s="14"/>
      <c r="E4302" s="14"/>
      <c r="F4302" s="27"/>
      <c r="G4302" s="28"/>
      <c r="H4302" s="29"/>
      <c r="I4302" s="29"/>
      <c r="J4302" s="30"/>
      <c r="K4302" s="30"/>
      <c r="L4302" s="31"/>
      <c r="M4302" s="32"/>
    </row>
    <row r="4303" spans="3:13" x14ac:dyDescent="0.35">
      <c r="C4303" s="26"/>
      <c r="D4303" s="14"/>
      <c r="E4303" s="14"/>
      <c r="F4303" s="27"/>
      <c r="G4303" s="28"/>
      <c r="H4303" s="29"/>
      <c r="I4303" s="29"/>
      <c r="J4303" s="30"/>
      <c r="K4303" s="30"/>
      <c r="L4303" s="31"/>
      <c r="M4303" s="32"/>
    </row>
    <row r="4304" spans="3:13" x14ac:dyDescent="0.35">
      <c r="C4304" s="26"/>
      <c r="D4304" s="14"/>
      <c r="E4304" s="14"/>
      <c r="F4304" s="27"/>
      <c r="G4304" s="28"/>
      <c r="H4304" s="29"/>
      <c r="I4304" s="29"/>
      <c r="J4304" s="30"/>
      <c r="K4304" s="30"/>
      <c r="L4304" s="31"/>
      <c r="M4304" s="32"/>
    </row>
    <row r="4305" spans="3:13" x14ac:dyDescent="0.35">
      <c r="C4305" s="26"/>
      <c r="D4305" s="14"/>
      <c r="E4305" s="14"/>
      <c r="F4305" s="27"/>
      <c r="G4305" s="28"/>
      <c r="H4305" s="29"/>
      <c r="I4305" s="29"/>
      <c r="J4305" s="30"/>
      <c r="K4305" s="30"/>
      <c r="L4305" s="31"/>
      <c r="M4305" s="32"/>
    </row>
    <row r="4306" spans="3:13" x14ac:dyDescent="0.35">
      <c r="C4306" s="26"/>
      <c r="D4306" s="14"/>
      <c r="E4306" s="14"/>
      <c r="F4306" s="27"/>
      <c r="G4306" s="28"/>
      <c r="H4306" s="29"/>
      <c r="I4306" s="29"/>
      <c r="J4306" s="30"/>
      <c r="K4306" s="30"/>
      <c r="L4306" s="31"/>
      <c r="M4306" s="32"/>
    </row>
    <row r="4307" spans="3:13" x14ac:dyDescent="0.35">
      <c r="C4307" s="26"/>
      <c r="D4307" s="14"/>
      <c r="E4307" s="14"/>
      <c r="F4307" s="27"/>
      <c r="G4307" s="28"/>
      <c r="H4307" s="29"/>
      <c r="I4307" s="29"/>
      <c r="J4307" s="30"/>
      <c r="K4307" s="30"/>
      <c r="L4307" s="31"/>
      <c r="M4307" s="32"/>
    </row>
    <row r="4308" spans="3:13" x14ac:dyDescent="0.35">
      <c r="C4308" s="26"/>
      <c r="D4308" s="14"/>
      <c r="E4308" s="14"/>
      <c r="F4308" s="27"/>
      <c r="G4308" s="28"/>
      <c r="H4308" s="29"/>
      <c r="I4308" s="29"/>
      <c r="J4308" s="30"/>
      <c r="K4308" s="30"/>
      <c r="L4308" s="31"/>
      <c r="M4308" s="32"/>
    </row>
    <row r="4309" spans="3:13" x14ac:dyDescent="0.35">
      <c r="C4309" s="26"/>
      <c r="D4309" s="14"/>
      <c r="E4309" s="14"/>
      <c r="F4309" s="27"/>
      <c r="G4309" s="28"/>
      <c r="H4309" s="29"/>
      <c r="I4309" s="29"/>
      <c r="J4309" s="30"/>
      <c r="K4309" s="30"/>
      <c r="L4309" s="31"/>
      <c r="M4309" s="32"/>
    </row>
    <row r="4310" spans="3:13" x14ac:dyDescent="0.35">
      <c r="C4310" s="26"/>
      <c r="D4310" s="14"/>
      <c r="E4310" s="14"/>
      <c r="F4310" s="27"/>
      <c r="G4310" s="28"/>
      <c r="H4310" s="29"/>
      <c r="I4310" s="29"/>
      <c r="J4310" s="30"/>
      <c r="K4310" s="30"/>
      <c r="L4310" s="31"/>
      <c r="M4310" s="32"/>
    </row>
    <row r="4311" spans="3:13" x14ac:dyDescent="0.35">
      <c r="C4311" s="26"/>
      <c r="D4311" s="14"/>
      <c r="E4311" s="14"/>
      <c r="F4311" s="27"/>
      <c r="G4311" s="28"/>
      <c r="H4311" s="29"/>
      <c r="I4311" s="29"/>
      <c r="J4311" s="30"/>
      <c r="K4311" s="30"/>
      <c r="L4311" s="31"/>
      <c r="M4311" s="32"/>
    </row>
    <row r="4312" spans="3:13" x14ac:dyDescent="0.35">
      <c r="C4312" s="26"/>
      <c r="D4312" s="14"/>
      <c r="E4312" s="14"/>
      <c r="F4312" s="27"/>
      <c r="G4312" s="28"/>
      <c r="H4312" s="29"/>
      <c r="I4312" s="29"/>
      <c r="J4312" s="30"/>
      <c r="K4312" s="30"/>
      <c r="L4312" s="31"/>
      <c r="M4312" s="32"/>
    </row>
    <row r="4313" spans="3:13" x14ac:dyDescent="0.35">
      <c r="C4313" s="26"/>
      <c r="D4313" s="14"/>
      <c r="E4313" s="14"/>
      <c r="F4313" s="27"/>
      <c r="G4313" s="28"/>
      <c r="H4313" s="29"/>
      <c r="I4313" s="29"/>
      <c r="J4313" s="30"/>
      <c r="K4313" s="30"/>
      <c r="L4313" s="31"/>
      <c r="M4313" s="32"/>
    </row>
    <row r="4314" spans="3:13" x14ac:dyDescent="0.35">
      <c r="C4314" s="26"/>
      <c r="D4314" s="14"/>
      <c r="E4314" s="14"/>
      <c r="F4314" s="27"/>
      <c r="G4314" s="28"/>
      <c r="H4314" s="29"/>
      <c r="I4314" s="29"/>
      <c r="J4314" s="30"/>
      <c r="K4314" s="30"/>
      <c r="L4314" s="31"/>
      <c r="M4314" s="32"/>
    </row>
    <row r="4315" spans="3:13" x14ac:dyDescent="0.35">
      <c r="C4315" s="26"/>
      <c r="D4315" s="14"/>
      <c r="E4315" s="14"/>
      <c r="F4315" s="27"/>
      <c r="G4315" s="28"/>
      <c r="H4315" s="29"/>
      <c r="I4315" s="29"/>
      <c r="J4315" s="30"/>
      <c r="K4315" s="30"/>
      <c r="L4315" s="31"/>
      <c r="M4315" s="32"/>
    </row>
    <row r="4316" spans="3:13" x14ac:dyDescent="0.35">
      <c r="C4316" s="26"/>
      <c r="D4316" s="14"/>
      <c r="E4316" s="14"/>
      <c r="F4316" s="27"/>
      <c r="G4316" s="28"/>
      <c r="H4316" s="29"/>
      <c r="I4316" s="29"/>
      <c r="J4316" s="30"/>
      <c r="K4316" s="30"/>
      <c r="L4316" s="31"/>
      <c r="M4316" s="32"/>
    </row>
    <row r="4317" spans="3:13" x14ac:dyDescent="0.35">
      <c r="C4317" s="26"/>
      <c r="D4317" s="14"/>
      <c r="E4317" s="14"/>
      <c r="F4317" s="27"/>
      <c r="G4317" s="28"/>
      <c r="H4317" s="29"/>
      <c r="I4317" s="29"/>
      <c r="J4317" s="30"/>
      <c r="K4317" s="30"/>
      <c r="L4317" s="31"/>
      <c r="M4317" s="32"/>
    </row>
    <row r="4318" spans="3:13" x14ac:dyDescent="0.35">
      <c r="C4318" s="26"/>
      <c r="D4318" s="14"/>
      <c r="E4318" s="14"/>
      <c r="F4318" s="27"/>
      <c r="G4318" s="28"/>
      <c r="H4318" s="29"/>
      <c r="I4318" s="29"/>
      <c r="J4318" s="30"/>
      <c r="K4318" s="30"/>
      <c r="L4318" s="31"/>
      <c r="M4318" s="32"/>
    </row>
    <row r="4319" spans="3:13" x14ac:dyDescent="0.35">
      <c r="C4319" s="26"/>
      <c r="D4319" s="14"/>
      <c r="E4319" s="14"/>
      <c r="F4319" s="27"/>
      <c r="G4319" s="28"/>
      <c r="H4319" s="29"/>
      <c r="I4319" s="29"/>
      <c r="J4319" s="30"/>
      <c r="K4319" s="30"/>
      <c r="L4319" s="31"/>
      <c r="M4319" s="32"/>
    </row>
    <row r="4320" spans="3:13" x14ac:dyDescent="0.35">
      <c r="C4320" s="26"/>
      <c r="D4320" s="14"/>
      <c r="E4320" s="14"/>
      <c r="F4320" s="27"/>
      <c r="G4320" s="28"/>
      <c r="H4320" s="29"/>
      <c r="I4320" s="29"/>
      <c r="J4320" s="30"/>
      <c r="K4320" s="30"/>
      <c r="L4320" s="31"/>
      <c r="M4320" s="32"/>
    </row>
    <row r="4321" spans="3:13" x14ac:dyDescent="0.35">
      <c r="C4321" s="26"/>
      <c r="D4321" s="14"/>
      <c r="E4321" s="14"/>
      <c r="F4321" s="27"/>
      <c r="G4321" s="28"/>
      <c r="H4321" s="29"/>
      <c r="I4321" s="29"/>
      <c r="J4321" s="30"/>
      <c r="K4321" s="30"/>
      <c r="L4321" s="31"/>
      <c r="M4321" s="32"/>
    </row>
    <row r="4322" spans="3:13" x14ac:dyDescent="0.35">
      <c r="C4322" s="26"/>
      <c r="D4322" s="14"/>
      <c r="E4322" s="14"/>
      <c r="F4322" s="27"/>
      <c r="G4322" s="28"/>
      <c r="H4322" s="29"/>
      <c r="I4322" s="29"/>
      <c r="J4322" s="30"/>
      <c r="K4322" s="30"/>
      <c r="L4322" s="31"/>
      <c r="M4322" s="32"/>
    </row>
    <row r="4323" spans="3:13" x14ac:dyDescent="0.35">
      <c r="C4323" s="26"/>
      <c r="D4323" s="14"/>
      <c r="E4323" s="14"/>
      <c r="F4323" s="27"/>
      <c r="G4323" s="28"/>
      <c r="H4323" s="29"/>
      <c r="I4323" s="29"/>
      <c r="J4323" s="30"/>
      <c r="K4323" s="30"/>
      <c r="L4323" s="31"/>
      <c r="M4323" s="32"/>
    </row>
    <row r="4324" spans="3:13" x14ac:dyDescent="0.35">
      <c r="C4324" s="26"/>
      <c r="D4324" s="14"/>
      <c r="E4324" s="14"/>
      <c r="F4324" s="27"/>
      <c r="G4324" s="28"/>
      <c r="H4324" s="29"/>
      <c r="I4324" s="29"/>
      <c r="J4324" s="30"/>
      <c r="K4324" s="30"/>
      <c r="L4324" s="31"/>
      <c r="M4324" s="32"/>
    </row>
    <row r="4325" spans="3:13" x14ac:dyDescent="0.35">
      <c r="C4325" s="26"/>
      <c r="D4325" s="14"/>
      <c r="E4325" s="14"/>
      <c r="F4325" s="27"/>
      <c r="G4325" s="28"/>
      <c r="H4325" s="29"/>
      <c r="I4325" s="29"/>
      <c r="J4325" s="30"/>
      <c r="K4325" s="30"/>
      <c r="L4325" s="31"/>
      <c r="M4325" s="32"/>
    </row>
    <row r="4326" spans="3:13" x14ac:dyDescent="0.35">
      <c r="C4326" s="26"/>
      <c r="D4326" s="14"/>
      <c r="E4326" s="14"/>
      <c r="F4326" s="27"/>
      <c r="G4326" s="28"/>
      <c r="H4326" s="29"/>
      <c r="I4326" s="29"/>
      <c r="J4326" s="30"/>
      <c r="K4326" s="30"/>
      <c r="L4326" s="31"/>
      <c r="M4326" s="32"/>
    </row>
    <row r="4327" spans="3:13" x14ac:dyDescent="0.35">
      <c r="C4327" s="26"/>
      <c r="D4327" s="14"/>
      <c r="E4327" s="14"/>
      <c r="F4327" s="27"/>
      <c r="G4327" s="28"/>
      <c r="H4327" s="29"/>
      <c r="I4327" s="29"/>
      <c r="J4327" s="30"/>
      <c r="K4327" s="30"/>
      <c r="L4327" s="31"/>
      <c r="M4327" s="32"/>
    </row>
    <row r="4328" spans="3:13" x14ac:dyDescent="0.35">
      <c r="C4328" s="26"/>
      <c r="D4328" s="14"/>
      <c r="E4328" s="14"/>
      <c r="F4328" s="27"/>
      <c r="G4328" s="28"/>
      <c r="H4328" s="29"/>
      <c r="I4328" s="29"/>
      <c r="J4328" s="30"/>
      <c r="K4328" s="30"/>
      <c r="L4328" s="31"/>
      <c r="M4328" s="32"/>
    </row>
    <row r="4329" spans="3:13" x14ac:dyDescent="0.35">
      <c r="C4329" s="26"/>
      <c r="D4329" s="14"/>
      <c r="E4329" s="14"/>
      <c r="F4329" s="27"/>
      <c r="G4329" s="28"/>
      <c r="H4329" s="29"/>
      <c r="I4329" s="29"/>
      <c r="J4329" s="30"/>
      <c r="K4329" s="30"/>
      <c r="L4329" s="31"/>
      <c r="M4329" s="32"/>
    </row>
    <row r="4330" spans="3:13" x14ac:dyDescent="0.35">
      <c r="C4330" s="26"/>
      <c r="D4330" s="14"/>
      <c r="E4330" s="14"/>
      <c r="F4330" s="27"/>
      <c r="G4330" s="28"/>
      <c r="H4330" s="29"/>
      <c r="I4330" s="29"/>
      <c r="J4330" s="30"/>
      <c r="K4330" s="30"/>
      <c r="L4330" s="31"/>
      <c r="M4330" s="32"/>
    </row>
    <row r="4331" spans="3:13" x14ac:dyDescent="0.35">
      <c r="C4331" s="26"/>
      <c r="D4331" s="14"/>
      <c r="E4331" s="14"/>
      <c r="F4331" s="27"/>
      <c r="G4331" s="28"/>
      <c r="H4331" s="29"/>
      <c r="I4331" s="29"/>
      <c r="J4331" s="30"/>
      <c r="K4331" s="30"/>
      <c r="L4331" s="31"/>
      <c r="M4331" s="32"/>
    </row>
    <row r="4332" spans="3:13" x14ac:dyDescent="0.35">
      <c r="C4332" s="26"/>
      <c r="D4332" s="14"/>
      <c r="E4332" s="14"/>
      <c r="F4332" s="27"/>
      <c r="G4332" s="28"/>
      <c r="H4332" s="29"/>
      <c r="I4332" s="29"/>
      <c r="J4332" s="30"/>
      <c r="K4332" s="30"/>
      <c r="L4332" s="31"/>
      <c r="M4332" s="32"/>
    </row>
    <row r="4333" spans="3:13" x14ac:dyDescent="0.35">
      <c r="C4333" s="26"/>
      <c r="D4333" s="14"/>
      <c r="E4333" s="14"/>
      <c r="F4333" s="27"/>
      <c r="G4333" s="28"/>
      <c r="H4333" s="29"/>
      <c r="I4333" s="29"/>
      <c r="J4333" s="30"/>
      <c r="K4333" s="30"/>
      <c r="L4333" s="31"/>
      <c r="M4333" s="32"/>
    </row>
    <row r="4334" spans="3:13" x14ac:dyDescent="0.35">
      <c r="C4334" s="26"/>
      <c r="D4334" s="14"/>
      <c r="E4334" s="14"/>
      <c r="F4334" s="27"/>
      <c r="G4334" s="28"/>
      <c r="H4334" s="29"/>
      <c r="I4334" s="29"/>
      <c r="J4334" s="30"/>
      <c r="K4334" s="30"/>
      <c r="L4334" s="31"/>
      <c r="M4334" s="32"/>
    </row>
    <row r="4335" spans="3:13" x14ac:dyDescent="0.35">
      <c r="C4335" s="26"/>
      <c r="D4335" s="14"/>
      <c r="E4335" s="14"/>
      <c r="F4335" s="27"/>
      <c r="G4335" s="28"/>
      <c r="H4335" s="29"/>
      <c r="I4335" s="29"/>
      <c r="J4335" s="30"/>
      <c r="K4335" s="30"/>
      <c r="L4335" s="31"/>
      <c r="M4335" s="32"/>
    </row>
    <row r="4336" spans="3:13" x14ac:dyDescent="0.35">
      <c r="C4336" s="26"/>
      <c r="D4336" s="14"/>
      <c r="E4336" s="14"/>
      <c r="F4336" s="27"/>
      <c r="G4336" s="28"/>
      <c r="H4336" s="29"/>
      <c r="I4336" s="29"/>
      <c r="J4336" s="30"/>
      <c r="K4336" s="30"/>
      <c r="L4336" s="31"/>
      <c r="M4336" s="32"/>
    </row>
    <row r="4337" spans="3:13" x14ac:dyDescent="0.35">
      <c r="C4337" s="26"/>
      <c r="D4337" s="14"/>
      <c r="E4337" s="14"/>
      <c r="F4337" s="27"/>
      <c r="G4337" s="28"/>
      <c r="H4337" s="29"/>
      <c r="I4337" s="29"/>
      <c r="J4337" s="30"/>
      <c r="K4337" s="30"/>
      <c r="L4337" s="31"/>
      <c r="M4337" s="32"/>
    </row>
    <row r="4338" spans="3:13" x14ac:dyDescent="0.35">
      <c r="C4338" s="26"/>
      <c r="D4338" s="14"/>
      <c r="E4338" s="14"/>
      <c r="F4338" s="27"/>
      <c r="G4338" s="28"/>
      <c r="H4338" s="29"/>
      <c r="I4338" s="29"/>
      <c r="J4338" s="30"/>
      <c r="K4338" s="30"/>
      <c r="L4338" s="31"/>
      <c r="M4338" s="32"/>
    </row>
    <row r="4339" spans="3:13" x14ac:dyDescent="0.35">
      <c r="C4339" s="26"/>
      <c r="D4339" s="14"/>
      <c r="E4339" s="14"/>
      <c r="F4339" s="27"/>
      <c r="G4339" s="28"/>
      <c r="H4339" s="29"/>
      <c r="I4339" s="29"/>
      <c r="J4339" s="30"/>
      <c r="K4339" s="30"/>
      <c r="L4339" s="31"/>
      <c r="M4339" s="32"/>
    </row>
    <row r="4340" spans="3:13" x14ac:dyDescent="0.35">
      <c r="C4340" s="26"/>
      <c r="D4340" s="14"/>
      <c r="E4340" s="14"/>
      <c r="F4340" s="27"/>
      <c r="G4340" s="28"/>
      <c r="H4340" s="29"/>
      <c r="I4340" s="29"/>
      <c r="J4340" s="30"/>
      <c r="K4340" s="30"/>
      <c r="L4340" s="31"/>
      <c r="M4340" s="32"/>
    </row>
    <row r="4341" spans="3:13" x14ac:dyDescent="0.35">
      <c r="C4341" s="26"/>
      <c r="D4341" s="14"/>
      <c r="E4341" s="14"/>
      <c r="F4341" s="27"/>
      <c r="G4341" s="28"/>
      <c r="H4341" s="29"/>
      <c r="I4341" s="29"/>
      <c r="J4341" s="30"/>
      <c r="K4341" s="30"/>
      <c r="L4341" s="31"/>
      <c r="M4341" s="32"/>
    </row>
    <row r="4342" spans="3:13" x14ac:dyDescent="0.35">
      <c r="C4342" s="26"/>
      <c r="D4342" s="14"/>
      <c r="E4342" s="14"/>
      <c r="F4342" s="27"/>
      <c r="G4342" s="28"/>
      <c r="H4342" s="29"/>
      <c r="I4342" s="29"/>
      <c r="J4342" s="30"/>
      <c r="K4342" s="30"/>
      <c r="L4342" s="31"/>
      <c r="M4342" s="32"/>
    </row>
    <row r="4343" spans="3:13" x14ac:dyDescent="0.35">
      <c r="C4343" s="26"/>
      <c r="D4343" s="14"/>
      <c r="E4343" s="14"/>
      <c r="F4343" s="27"/>
      <c r="G4343" s="28"/>
      <c r="H4343" s="29"/>
      <c r="I4343" s="29"/>
      <c r="J4343" s="30"/>
      <c r="K4343" s="30"/>
      <c r="L4343" s="31"/>
      <c r="M4343" s="32"/>
    </row>
    <row r="4344" spans="3:13" x14ac:dyDescent="0.35">
      <c r="C4344" s="26"/>
      <c r="D4344" s="14"/>
      <c r="E4344" s="14"/>
      <c r="F4344" s="27"/>
      <c r="G4344" s="28"/>
      <c r="H4344" s="29"/>
      <c r="I4344" s="29"/>
      <c r="J4344" s="30"/>
      <c r="K4344" s="30"/>
      <c r="L4344" s="31"/>
      <c r="M4344" s="32"/>
    </row>
    <row r="4345" spans="3:13" x14ac:dyDescent="0.35">
      <c r="C4345" s="26"/>
      <c r="D4345" s="14"/>
      <c r="E4345" s="14"/>
      <c r="F4345" s="27"/>
      <c r="G4345" s="28"/>
      <c r="H4345" s="29"/>
      <c r="I4345" s="29"/>
      <c r="J4345" s="30"/>
      <c r="K4345" s="30"/>
      <c r="L4345" s="31"/>
      <c r="M4345" s="32"/>
    </row>
    <row r="4346" spans="3:13" x14ac:dyDescent="0.35">
      <c r="C4346" s="26"/>
      <c r="D4346" s="14"/>
      <c r="E4346" s="14"/>
      <c r="F4346" s="27"/>
      <c r="G4346" s="28"/>
      <c r="H4346" s="29"/>
      <c r="I4346" s="29"/>
      <c r="J4346" s="30"/>
      <c r="K4346" s="30"/>
      <c r="L4346" s="31"/>
      <c r="M4346" s="32"/>
    </row>
    <row r="4347" spans="3:13" x14ac:dyDescent="0.35">
      <c r="C4347" s="26"/>
      <c r="D4347" s="14"/>
      <c r="E4347" s="14"/>
      <c r="F4347" s="27"/>
      <c r="G4347" s="28"/>
      <c r="H4347" s="29"/>
      <c r="I4347" s="29"/>
      <c r="J4347" s="30"/>
      <c r="K4347" s="30"/>
      <c r="L4347" s="31"/>
      <c r="M4347" s="32"/>
    </row>
    <row r="4348" spans="3:13" x14ac:dyDescent="0.35">
      <c r="C4348" s="26"/>
      <c r="D4348" s="14"/>
      <c r="E4348" s="14"/>
      <c r="F4348" s="27"/>
      <c r="G4348" s="28"/>
      <c r="H4348" s="29"/>
      <c r="I4348" s="29"/>
      <c r="J4348" s="30"/>
      <c r="K4348" s="30"/>
      <c r="L4348" s="31"/>
      <c r="M4348" s="32"/>
    </row>
    <row r="4349" spans="3:13" x14ac:dyDescent="0.35">
      <c r="C4349" s="26"/>
      <c r="D4349" s="14"/>
      <c r="E4349" s="14"/>
      <c r="F4349" s="27"/>
      <c r="G4349" s="28"/>
      <c r="H4349" s="29"/>
      <c r="I4349" s="29"/>
      <c r="J4349" s="30"/>
      <c r="K4349" s="30"/>
      <c r="L4349" s="31"/>
      <c r="M4349" s="32"/>
    </row>
    <row r="4350" spans="3:13" x14ac:dyDescent="0.35">
      <c r="C4350" s="26"/>
      <c r="D4350" s="14"/>
      <c r="E4350" s="14"/>
      <c r="F4350" s="27"/>
      <c r="G4350" s="28"/>
      <c r="H4350" s="29"/>
      <c r="I4350" s="29"/>
      <c r="J4350" s="30"/>
      <c r="K4350" s="30"/>
      <c r="L4350" s="31"/>
      <c r="M4350" s="32"/>
    </row>
    <row r="4351" spans="3:13" x14ac:dyDescent="0.35">
      <c r="C4351" s="26"/>
      <c r="D4351" s="14"/>
      <c r="E4351" s="14"/>
      <c r="F4351" s="27"/>
      <c r="G4351" s="28"/>
      <c r="H4351" s="29"/>
      <c r="I4351" s="29"/>
      <c r="J4351" s="30"/>
      <c r="K4351" s="30"/>
      <c r="L4351" s="31"/>
      <c r="M4351" s="32"/>
    </row>
    <row r="4352" spans="3:13" x14ac:dyDescent="0.35">
      <c r="C4352" s="26"/>
      <c r="D4352" s="14"/>
      <c r="E4352" s="14"/>
      <c r="F4352" s="27"/>
      <c r="G4352" s="28"/>
      <c r="H4352" s="29"/>
      <c r="I4352" s="29"/>
      <c r="J4352" s="30"/>
      <c r="K4352" s="30"/>
      <c r="L4352" s="31"/>
      <c r="M4352" s="32"/>
    </row>
    <row r="4353" spans="3:13" x14ac:dyDescent="0.35">
      <c r="C4353" s="26"/>
      <c r="D4353" s="14"/>
      <c r="E4353" s="14"/>
      <c r="F4353" s="27"/>
      <c r="G4353" s="28"/>
      <c r="H4353" s="29"/>
      <c r="I4353" s="29"/>
      <c r="J4353" s="30"/>
      <c r="K4353" s="30"/>
      <c r="L4353" s="31"/>
      <c r="M4353" s="32"/>
    </row>
    <row r="4354" spans="3:13" x14ac:dyDescent="0.35">
      <c r="C4354" s="26"/>
      <c r="D4354" s="14"/>
      <c r="E4354" s="14"/>
      <c r="F4354" s="27"/>
      <c r="G4354" s="28"/>
      <c r="H4354" s="29"/>
      <c r="I4354" s="29"/>
      <c r="J4354" s="30"/>
      <c r="K4354" s="30"/>
      <c r="L4354" s="31"/>
      <c r="M4354" s="32"/>
    </row>
    <row r="4355" spans="3:13" x14ac:dyDescent="0.35">
      <c r="C4355" s="26"/>
      <c r="D4355" s="14"/>
      <c r="E4355" s="14"/>
      <c r="F4355" s="27"/>
      <c r="G4355" s="28"/>
      <c r="H4355" s="29"/>
      <c r="I4355" s="29"/>
      <c r="J4355" s="30"/>
      <c r="K4355" s="30"/>
      <c r="L4355" s="31"/>
      <c r="M4355" s="32"/>
    </row>
    <row r="4356" spans="3:13" x14ac:dyDescent="0.35">
      <c r="C4356" s="26"/>
      <c r="D4356" s="14"/>
      <c r="E4356" s="14"/>
      <c r="F4356" s="27"/>
      <c r="G4356" s="28"/>
      <c r="H4356" s="29"/>
      <c r="I4356" s="29"/>
      <c r="J4356" s="30"/>
      <c r="K4356" s="30"/>
      <c r="L4356" s="31"/>
      <c r="M4356" s="32"/>
    </row>
    <row r="4357" spans="3:13" x14ac:dyDescent="0.35">
      <c r="C4357" s="26"/>
      <c r="D4357" s="14"/>
      <c r="E4357" s="14"/>
      <c r="F4357" s="27"/>
      <c r="G4357" s="28"/>
      <c r="H4357" s="29"/>
      <c r="I4357" s="29"/>
      <c r="J4357" s="30"/>
      <c r="K4357" s="30"/>
      <c r="L4357" s="31"/>
      <c r="M4357" s="32"/>
    </row>
    <row r="4358" spans="3:13" x14ac:dyDescent="0.35">
      <c r="C4358" s="26"/>
      <c r="D4358" s="14"/>
      <c r="E4358" s="14"/>
      <c r="F4358" s="27"/>
      <c r="G4358" s="28"/>
      <c r="H4358" s="29"/>
      <c r="I4358" s="29"/>
      <c r="J4358" s="30"/>
      <c r="K4358" s="30"/>
      <c r="L4358" s="31"/>
      <c r="M4358" s="32"/>
    </row>
    <row r="4359" spans="3:13" x14ac:dyDescent="0.35">
      <c r="C4359" s="26"/>
      <c r="D4359" s="14"/>
      <c r="E4359" s="14"/>
      <c r="F4359" s="27"/>
      <c r="G4359" s="28"/>
      <c r="H4359" s="29"/>
      <c r="I4359" s="29"/>
      <c r="J4359" s="30"/>
      <c r="K4359" s="30"/>
      <c r="L4359" s="31"/>
      <c r="M4359" s="32"/>
    </row>
    <row r="4360" spans="3:13" x14ac:dyDescent="0.35">
      <c r="C4360" s="26"/>
      <c r="D4360" s="14"/>
      <c r="E4360" s="14"/>
      <c r="F4360" s="27"/>
      <c r="G4360" s="28"/>
      <c r="H4360" s="29"/>
      <c r="I4360" s="29"/>
      <c r="J4360" s="30"/>
      <c r="K4360" s="30"/>
      <c r="L4360" s="31"/>
      <c r="M4360" s="32"/>
    </row>
    <row r="4361" spans="3:13" x14ac:dyDescent="0.35">
      <c r="C4361" s="26"/>
      <c r="D4361" s="14"/>
      <c r="E4361" s="14"/>
      <c r="F4361" s="27"/>
      <c r="G4361" s="28"/>
      <c r="H4361" s="29"/>
      <c r="I4361" s="29"/>
      <c r="J4361" s="30"/>
      <c r="K4361" s="30"/>
      <c r="L4361" s="31"/>
      <c r="M4361" s="32"/>
    </row>
    <row r="4362" spans="3:13" x14ac:dyDescent="0.35">
      <c r="C4362" s="26"/>
      <c r="D4362" s="14"/>
      <c r="E4362" s="14"/>
      <c r="F4362" s="27"/>
      <c r="G4362" s="28"/>
      <c r="H4362" s="29"/>
      <c r="I4362" s="29"/>
      <c r="J4362" s="30"/>
      <c r="K4362" s="30"/>
      <c r="L4362" s="31"/>
      <c r="M4362" s="32"/>
    </row>
    <row r="4363" spans="3:13" x14ac:dyDescent="0.35">
      <c r="C4363" s="26"/>
      <c r="D4363" s="14"/>
      <c r="E4363" s="14"/>
      <c r="F4363" s="27"/>
      <c r="G4363" s="28"/>
      <c r="H4363" s="29"/>
      <c r="I4363" s="29"/>
      <c r="J4363" s="30"/>
      <c r="K4363" s="30"/>
      <c r="L4363" s="31"/>
      <c r="M4363" s="32"/>
    </row>
    <row r="4364" spans="3:13" x14ac:dyDescent="0.35">
      <c r="C4364" s="26"/>
      <c r="D4364" s="14"/>
      <c r="E4364" s="14"/>
      <c r="F4364" s="27"/>
      <c r="G4364" s="28"/>
      <c r="H4364" s="29"/>
      <c r="I4364" s="29"/>
      <c r="J4364" s="30"/>
      <c r="K4364" s="30"/>
      <c r="L4364" s="31"/>
      <c r="M4364" s="32"/>
    </row>
    <row r="4365" spans="3:13" x14ac:dyDescent="0.35">
      <c r="C4365" s="26"/>
      <c r="D4365" s="14"/>
      <c r="E4365" s="14"/>
      <c r="F4365" s="27"/>
      <c r="G4365" s="28"/>
      <c r="H4365" s="29"/>
      <c r="I4365" s="29"/>
      <c r="J4365" s="30"/>
      <c r="K4365" s="30"/>
      <c r="L4365" s="31"/>
      <c r="M4365" s="32"/>
    </row>
    <row r="4366" spans="3:13" x14ac:dyDescent="0.35">
      <c r="C4366" s="26"/>
      <c r="D4366" s="14"/>
      <c r="E4366" s="14"/>
      <c r="F4366" s="27"/>
      <c r="G4366" s="28"/>
      <c r="H4366" s="29"/>
      <c r="I4366" s="29"/>
      <c r="J4366" s="30"/>
      <c r="K4366" s="30"/>
      <c r="L4366" s="31"/>
      <c r="M4366" s="32"/>
    </row>
    <row r="4367" spans="3:13" x14ac:dyDescent="0.35">
      <c r="C4367" s="26"/>
      <c r="D4367" s="14"/>
      <c r="E4367" s="14"/>
      <c r="F4367" s="27"/>
      <c r="G4367" s="28"/>
      <c r="H4367" s="29"/>
      <c r="I4367" s="29"/>
      <c r="J4367" s="30"/>
      <c r="K4367" s="30"/>
      <c r="L4367" s="31"/>
      <c r="M4367" s="32"/>
    </row>
    <row r="4368" spans="3:13" x14ac:dyDescent="0.35">
      <c r="C4368" s="26"/>
      <c r="D4368" s="14"/>
      <c r="E4368" s="14"/>
      <c r="F4368" s="27"/>
      <c r="G4368" s="28"/>
      <c r="H4368" s="29"/>
      <c r="I4368" s="29"/>
      <c r="J4368" s="30"/>
      <c r="K4368" s="30"/>
      <c r="L4368" s="31"/>
      <c r="M4368" s="32"/>
    </row>
    <row r="4369" spans="3:13" x14ac:dyDescent="0.35">
      <c r="C4369" s="26"/>
      <c r="D4369" s="14"/>
      <c r="E4369" s="14"/>
      <c r="F4369" s="27"/>
      <c r="G4369" s="28"/>
      <c r="H4369" s="29"/>
      <c r="I4369" s="29"/>
      <c r="J4369" s="30"/>
      <c r="K4369" s="30"/>
      <c r="L4369" s="31"/>
      <c r="M4369" s="32"/>
    </row>
    <row r="4370" spans="3:13" x14ac:dyDescent="0.35">
      <c r="C4370" s="26"/>
      <c r="D4370" s="14"/>
      <c r="E4370" s="14"/>
      <c r="F4370" s="27"/>
      <c r="G4370" s="28"/>
      <c r="H4370" s="29"/>
      <c r="I4370" s="29"/>
      <c r="J4370" s="30"/>
      <c r="K4370" s="30"/>
      <c r="L4370" s="31"/>
      <c r="M4370" s="32"/>
    </row>
    <row r="4371" spans="3:13" x14ac:dyDescent="0.35">
      <c r="C4371" s="26"/>
      <c r="D4371" s="14"/>
      <c r="E4371" s="14"/>
      <c r="F4371" s="27"/>
      <c r="G4371" s="28"/>
      <c r="H4371" s="29"/>
      <c r="I4371" s="29"/>
      <c r="J4371" s="30"/>
      <c r="K4371" s="30"/>
      <c r="L4371" s="31"/>
      <c r="M4371" s="32"/>
    </row>
    <row r="4372" spans="3:13" x14ac:dyDescent="0.35">
      <c r="C4372" s="26"/>
      <c r="D4372" s="14"/>
      <c r="E4372" s="14"/>
      <c r="F4372" s="27"/>
      <c r="G4372" s="28"/>
      <c r="H4372" s="29"/>
      <c r="I4372" s="29"/>
      <c r="J4372" s="30"/>
      <c r="K4372" s="30"/>
      <c r="L4372" s="31"/>
      <c r="M4372" s="32"/>
    </row>
    <row r="4373" spans="3:13" x14ac:dyDescent="0.35">
      <c r="C4373" s="26"/>
      <c r="D4373" s="14"/>
      <c r="E4373" s="14"/>
      <c r="F4373" s="27"/>
      <c r="G4373" s="28"/>
      <c r="H4373" s="29"/>
      <c r="I4373" s="29"/>
      <c r="J4373" s="30"/>
      <c r="K4373" s="30"/>
      <c r="L4373" s="31"/>
      <c r="M4373" s="32"/>
    </row>
    <row r="4374" spans="3:13" x14ac:dyDescent="0.35">
      <c r="C4374" s="26"/>
      <c r="D4374" s="14"/>
      <c r="E4374" s="14"/>
      <c r="F4374" s="27"/>
      <c r="G4374" s="28"/>
      <c r="H4374" s="29"/>
      <c r="I4374" s="29"/>
      <c r="J4374" s="30"/>
      <c r="K4374" s="30"/>
      <c r="L4374" s="31"/>
      <c r="M4374" s="32"/>
    </row>
    <row r="4375" spans="3:13" x14ac:dyDescent="0.35">
      <c r="C4375" s="26"/>
      <c r="D4375" s="14"/>
      <c r="E4375" s="14"/>
      <c r="F4375" s="27"/>
      <c r="G4375" s="28"/>
      <c r="H4375" s="29"/>
      <c r="I4375" s="29"/>
      <c r="J4375" s="30"/>
      <c r="K4375" s="30"/>
      <c r="L4375" s="31"/>
      <c r="M4375" s="32"/>
    </row>
    <row r="4376" spans="3:13" x14ac:dyDescent="0.35">
      <c r="C4376" s="26"/>
      <c r="D4376" s="14"/>
      <c r="E4376" s="14"/>
      <c r="F4376" s="27"/>
      <c r="G4376" s="28"/>
      <c r="H4376" s="29"/>
      <c r="I4376" s="29"/>
      <c r="J4376" s="30"/>
      <c r="K4376" s="30"/>
      <c r="L4376" s="31"/>
      <c r="M4376" s="32"/>
    </row>
    <row r="4377" spans="3:13" x14ac:dyDescent="0.35">
      <c r="C4377" s="26"/>
      <c r="D4377" s="14"/>
      <c r="E4377" s="14"/>
      <c r="F4377" s="27"/>
      <c r="G4377" s="28"/>
      <c r="H4377" s="29"/>
      <c r="I4377" s="29"/>
      <c r="J4377" s="30"/>
      <c r="K4377" s="30"/>
      <c r="L4377" s="31"/>
      <c r="M4377" s="32"/>
    </row>
    <row r="4378" spans="3:13" x14ac:dyDescent="0.35">
      <c r="C4378" s="26"/>
      <c r="D4378" s="14"/>
      <c r="E4378" s="14"/>
      <c r="F4378" s="27"/>
      <c r="G4378" s="28"/>
      <c r="H4378" s="29"/>
      <c r="I4378" s="29"/>
      <c r="J4378" s="30"/>
      <c r="K4378" s="30"/>
      <c r="L4378" s="31"/>
      <c r="M4378" s="32"/>
    </row>
    <row r="4379" spans="3:13" x14ac:dyDescent="0.35">
      <c r="C4379" s="26"/>
      <c r="D4379" s="14"/>
      <c r="E4379" s="14"/>
      <c r="F4379" s="27"/>
      <c r="G4379" s="28"/>
      <c r="H4379" s="29"/>
      <c r="I4379" s="29"/>
      <c r="J4379" s="30"/>
      <c r="K4379" s="30"/>
      <c r="L4379" s="31"/>
      <c r="M4379" s="32"/>
    </row>
    <row r="4380" spans="3:13" x14ac:dyDescent="0.35">
      <c r="C4380" s="26"/>
      <c r="D4380" s="14"/>
      <c r="E4380" s="14"/>
      <c r="F4380" s="27"/>
      <c r="G4380" s="28"/>
      <c r="H4380" s="29"/>
      <c r="I4380" s="29"/>
      <c r="J4380" s="30"/>
      <c r="K4380" s="30"/>
      <c r="L4380" s="31"/>
      <c r="M4380" s="32"/>
    </row>
    <row r="4381" spans="3:13" x14ac:dyDescent="0.35">
      <c r="C4381" s="26"/>
      <c r="D4381" s="14"/>
      <c r="E4381" s="14"/>
      <c r="F4381" s="27"/>
      <c r="G4381" s="28"/>
      <c r="H4381" s="29"/>
      <c r="I4381" s="29"/>
      <c r="J4381" s="30"/>
      <c r="K4381" s="30"/>
      <c r="L4381" s="31"/>
      <c r="M4381" s="32"/>
    </row>
    <row r="4382" spans="3:13" x14ac:dyDescent="0.35">
      <c r="C4382" s="26"/>
      <c r="D4382" s="14"/>
      <c r="E4382" s="14"/>
      <c r="F4382" s="27"/>
      <c r="G4382" s="28"/>
      <c r="H4382" s="29"/>
      <c r="I4382" s="29"/>
      <c r="J4382" s="30"/>
      <c r="K4382" s="30"/>
      <c r="L4382" s="31"/>
      <c r="M4382" s="32"/>
    </row>
    <row r="4383" spans="3:13" x14ac:dyDescent="0.35">
      <c r="C4383" s="26"/>
      <c r="D4383" s="14"/>
      <c r="E4383" s="14"/>
      <c r="F4383" s="27"/>
      <c r="G4383" s="28"/>
      <c r="H4383" s="29"/>
      <c r="I4383" s="29"/>
      <c r="J4383" s="30"/>
      <c r="K4383" s="30"/>
      <c r="L4383" s="31"/>
      <c r="M4383" s="32"/>
    </row>
    <row r="4384" spans="3:13" x14ac:dyDescent="0.35">
      <c r="C4384" s="26"/>
      <c r="D4384" s="14"/>
      <c r="E4384" s="14"/>
      <c r="F4384" s="27"/>
      <c r="G4384" s="28"/>
      <c r="H4384" s="29"/>
      <c r="I4384" s="29"/>
      <c r="J4384" s="30"/>
      <c r="K4384" s="30"/>
      <c r="L4384" s="31"/>
      <c r="M4384" s="32"/>
    </row>
    <row r="4385" spans="3:13" x14ac:dyDescent="0.35">
      <c r="C4385" s="26"/>
      <c r="D4385" s="14"/>
      <c r="E4385" s="14"/>
      <c r="F4385" s="27"/>
      <c r="G4385" s="28"/>
      <c r="H4385" s="29"/>
      <c r="I4385" s="29"/>
      <c r="J4385" s="30"/>
      <c r="K4385" s="30"/>
      <c r="L4385" s="31"/>
      <c r="M4385" s="32"/>
    </row>
    <row r="4386" spans="3:13" x14ac:dyDescent="0.35">
      <c r="C4386" s="26"/>
      <c r="D4386" s="14"/>
      <c r="E4386" s="14"/>
      <c r="F4386" s="27"/>
      <c r="G4386" s="28"/>
      <c r="H4386" s="29"/>
      <c r="I4386" s="29"/>
      <c r="J4386" s="30"/>
      <c r="K4386" s="30"/>
      <c r="L4386" s="31"/>
      <c r="M4386" s="32"/>
    </row>
    <row r="4387" spans="3:13" x14ac:dyDescent="0.35">
      <c r="C4387" s="26"/>
      <c r="D4387" s="14"/>
      <c r="E4387" s="14"/>
      <c r="F4387" s="27"/>
      <c r="G4387" s="28"/>
      <c r="H4387" s="29"/>
      <c r="I4387" s="29"/>
      <c r="J4387" s="30"/>
      <c r="K4387" s="30"/>
      <c r="L4387" s="31"/>
      <c r="M4387" s="32"/>
    </row>
    <row r="4388" spans="3:13" x14ac:dyDescent="0.35">
      <c r="C4388" s="26"/>
      <c r="D4388" s="14"/>
      <c r="E4388" s="14"/>
      <c r="F4388" s="27"/>
      <c r="G4388" s="28"/>
      <c r="H4388" s="29"/>
      <c r="I4388" s="29"/>
      <c r="J4388" s="30"/>
      <c r="K4388" s="30"/>
      <c r="L4388" s="31"/>
      <c r="M4388" s="32"/>
    </row>
    <row r="4389" spans="3:13" x14ac:dyDescent="0.35">
      <c r="C4389" s="26"/>
      <c r="D4389" s="14"/>
      <c r="E4389" s="14"/>
      <c r="F4389" s="27"/>
      <c r="G4389" s="28"/>
      <c r="H4389" s="29"/>
      <c r="I4389" s="29"/>
      <c r="J4389" s="30"/>
      <c r="K4389" s="30"/>
      <c r="L4389" s="31"/>
      <c r="M4389" s="32"/>
    </row>
    <row r="4390" spans="3:13" x14ac:dyDescent="0.35">
      <c r="C4390" s="26"/>
      <c r="D4390" s="14"/>
      <c r="E4390" s="14"/>
      <c r="F4390" s="27"/>
      <c r="G4390" s="28"/>
      <c r="H4390" s="29"/>
      <c r="I4390" s="29"/>
      <c r="J4390" s="30"/>
      <c r="K4390" s="30"/>
      <c r="L4390" s="31"/>
      <c r="M4390" s="32"/>
    </row>
    <row r="4391" spans="3:13" x14ac:dyDescent="0.35">
      <c r="C4391" s="26"/>
      <c r="D4391" s="14"/>
      <c r="E4391" s="14"/>
      <c r="F4391" s="27"/>
      <c r="G4391" s="28"/>
      <c r="H4391" s="29"/>
      <c r="I4391" s="29"/>
      <c r="J4391" s="30"/>
      <c r="K4391" s="30"/>
      <c r="L4391" s="31"/>
      <c r="M4391" s="32"/>
    </row>
    <row r="4392" spans="3:13" x14ac:dyDescent="0.35">
      <c r="C4392" s="26"/>
      <c r="D4392" s="14"/>
      <c r="E4392" s="14"/>
      <c r="F4392" s="27"/>
      <c r="G4392" s="28"/>
      <c r="H4392" s="29"/>
      <c r="I4392" s="29"/>
      <c r="J4392" s="30"/>
      <c r="K4392" s="30"/>
      <c r="L4392" s="31"/>
      <c r="M4392" s="32"/>
    </row>
    <row r="4393" spans="3:13" x14ac:dyDescent="0.35">
      <c r="C4393" s="26"/>
      <c r="D4393" s="14"/>
      <c r="E4393" s="14"/>
      <c r="F4393" s="27"/>
      <c r="G4393" s="28"/>
      <c r="H4393" s="29"/>
      <c r="I4393" s="29"/>
      <c r="J4393" s="30"/>
      <c r="K4393" s="30"/>
      <c r="L4393" s="31"/>
      <c r="M4393" s="32"/>
    </row>
    <row r="4394" spans="3:13" x14ac:dyDescent="0.35">
      <c r="C4394" s="26"/>
      <c r="D4394" s="14"/>
      <c r="E4394" s="14"/>
      <c r="F4394" s="27"/>
      <c r="G4394" s="28"/>
      <c r="H4394" s="29"/>
      <c r="I4394" s="29"/>
      <c r="J4394" s="30"/>
      <c r="K4394" s="30"/>
      <c r="L4394" s="31"/>
      <c r="M4394" s="32"/>
    </row>
    <row r="4395" spans="3:13" x14ac:dyDescent="0.35">
      <c r="C4395" s="26"/>
      <c r="D4395" s="14"/>
      <c r="E4395" s="14"/>
      <c r="F4395" s="27"/>
      <c r="G4395" s="28"/>
      <c r="H4395" s="29"/>
      <c r="I4395" s="29"/>
      <c r="J4395" s="30"/>
      <c r="K4395" s="30"/>
      <c r="L4395" s="31"/>
      <c r="M4395" s="32"/>
    </row>
    <row r="4396" spans="3:13" x14ac:dyDescent="0.35">
      <c r="C4396" s="26"/>
      <c r="D4396" s="14"/>
      <c r="E4396" s="14"/>
      <c r="F4396" s="27"/>
      <c r="G4396" s="28"/>
      <c r="H4396" s="29"/>
      <c r="I4396" s="29"/>
      <c r="J4396" s="30"/>
      <c r="K4396" s="30"/>
      <c r="L4396" s="31"/>
      <c r="M4396" s="32"/>
    </row>
    <row r="4397" spans="3:13" x14ac:dyDescent="0.35">
      <c r="C4397" s="26"/>
      <c r="D4397" s="14"/>
      <c r="E4397" s="14"/>
      <c r="F4397" s="27"/>
      <c r="G4397" s="28"/>
      <c r="H4397" s="29"/>
      <c r="I4397" s="29"/>
      <c r="J4397" s="30"/>
      <c r="K4397" s="30"/>
      <c r="L4397" s="31"/>
      <c r="M4397" s="32"/>
    </row>
    <row r="4398" spans="3:13" x14ac:dyDescent="0.35">
      <c r="C4398" s="26"/>
      <c r="D4398" s="14"/>
      <c r="E4398" s="14"/>
      <c r="F4398" s="27"/>
      <c r="G4398" s="28"/>
      <c r="H4398" s="29"/>
      <c r="I4398" s="29"/>
      <c r="J4398" s="30"/>
      <c r="K4398" s="30"/>
      <c r="L4398" s="31"/>
      <c r="M4398" s="32"/>
    </row>
    <row r="4399" spans="3:13" x14ac:dyDescent="0.35">
      <c r="C4399" s="26"/>
      <c r="D4399" s="14"/>
      <c r="E4399" s="14"/>
      <c r="F4399" s="27"/>
      <c r="G4399" s="28"/>
      <c r="H4399" s="29"/>
      <c r="I4399" s="29"/>
      <c r="J4399" s="30"/>
      <c r="K4399" s="30"/>
      <c r="L4399" s="31"/>
      <c r="M4399" s="32"/>
    </row>
    <row r="4400" spans="3:13" x14ac:dyDescent="0.35">
      <c r="C4400" s="26"/>
      <c r="D4400" s="14"/>
      <c r="E4400" s="14"/>
      <c r="F4400" s="27"/>
      <c r="G4400" s="28"/>
      <c r="H4400" s="29"/>
      <c r="I4400" s="29"/>
      <c r="J4400" s="30"/>
      <c r="K4400" s="30"/>
      <c r="L4400" s="31"/>
      <c r="M4400" s="32"/>
    </row>
    <row r="4401" spans="3:13" x14ac:dyDescent="0.35">
      <c r="C4401" s="26"/>
      <c r="D4401" s="14"/>
      <c r="E4401" s="14"/>
      <c r="F4401" s="27"/>
      <c r="G4401" s="28"/>
      <c r="H4401" s="29"/>
      <c r="I4401" s="29"/>
      <c r="J4401" s="30"/>
      <c r="K4401" s="30"/>
      <c r="L4401" s="31"/>
      <c r="M4401" s="32"/>
    </row>
    <row r="4402" spans="3:13" x14ac:dyDescent="0.35">
      <c r="C4402" s="26"/>
      <c r="D4402" s="14"/>
      <c r="E4402" s="14"/>
      <c r="F4402" s="27"/>
      <c r="G4402" s="28"/>
      <c r="H4402" s="29"/>
      <c r="I4402" s="29"/>
      <c r="J4402" s="30"/>
      <c r="K4402" s="30"/>
      <c r="L4402" s="31"/>
      <c r="M4402" s="32"/>
    </row>
    <row r="4403" spans="3:13" x14ac:dyDescent="0.35">
      <c r="C4403" s="26"/>
      <c r="D4403" s="14"/>
      <c r="E4403" s="14"/>
      <c r="F4403" s="27"/>
      <c r="G4403" s="28"/>
      <c r="H4403" s="29"/>
      <c r="I4403" s="29"/>
      <c r="J4403" s="30"/>
      <c r="K4403" s="30"/>
      <c r="L4403" s="31"/>
      <c r="M4403" s="32"/>
    </row>
    <row r="4404" spans="3:13" x14ac:dyDescent="0.35">
      <c r="C4404" s="26"/>
      <c r="D4404" s="14"/>
      <c r="E4404" s="14"/>
      <c r="F4404" s="27"/>
      <c r="G4404" s="28"/>
      <c r="H4404" s="29"/>
      <c r="I4404" s="29"/>
      <c r="J4404" s="30"/>
      <c r="K4404" s="30"/>
      <c r="L4404" s="31"/>
      <c r="M4404" s="32"/>
    </row>
    <row r="4405" spans="3:13" x14ac:dyDescent="0.35">
      <c r="C4405" s="26"/>
      <c r="D4405" s="14"/>
      <c r="E4405" s="14"/>
      <c r="F4405" s="27"/>
      <c r="G4405" s="28"/>
      <c r="H4405" s="29"/>
      <c r="I4405" s="29"/>
      <c r="J4405" s="30"/>
      <c r="K4405" s="30"/>
      <c r="L4405" s="31"/>
      <c r="M4405" s="32"/>
    </row>
    <row r="4406" spans="3:13" x14ac:dyDescent="0.35">
      <c r="C4406" s="26"/>
      <c r="D4406" s="14"/>
      <c r="E4406" s="14"/>
      <c r="F4406" s="27"/>
      <c r="G4406" s="28"/>
      <c r="H4406" s="29"/>
      <c r="I4406" s="29"/>
      <c r="J4406" s="30"/>
      <c r="K4406" s="30"/>
      <c r="L4406" s="31"/>
      <c r="M4406" s="32"/>
    </row>
    <row r="4407" spans="3:13" x14ac:dyDescent="0.35">
      <c r="C4407" s="26"/>
      <c r="D4407" s="14"/>
      <c r="E4407" s="14"/>
      <c r="F4407" s="27"/>
      <c r="G4407" s="28"/>
      <c r="H4407" s="29"/>
      <c r="I4407" s="29"/>
      <c r="J4407" s="30"/>
      <c r="K4407" s="30"/>
      <c r="L4407" s="31"/>
      <c r="M4407" s="32"/>
    </row>
    <row r="4408" spans="3:13" x14ac:dyDescent="0.35">
      <c r="C4408" s="26"/>
      <c r="D4408" s="14"/>
      <c r="E4408" s="14"/>
      <c r="F4408" s="27"/>
      <c r="G4408" s="28"/>
      <c r="H4408" s="29"/>
      <c r="I4408" s="29"/>
      <c r="J4408" s="30"/>
      <c r="K4408" s="30"/>
      <c r="L4408" s="31"/>
      <c r="M4408" s="32"/>
    </row>
    <row r="4409" spans="3:13" x14ac:dyDescent="0.35">
      <c r="C4409" s="26"/>
      <c r="D4409" s="14"/>
      <c r="E4409" s="14"/>
      <c r="F4409" s="27"/>
      <c r="G4409" s="28"/>
      <c r="H4409" s="29"/>
      <c r="I4409" s="29"/>
      <c r="J4409" s="30"/>
      <c r="K4409" s="30"/>
      <c r="L4409" s="31"/>
      <c r="M4409" s="32"/>
    </row>
    <row r="4410" spans="3:13" x14ac:dyDescent="0.35">
      <c r="C4410" s="26"/>
      <c r="D4410" s="14"/>
      <c r="E4410" s="14"/>
      <c r="F4410" s="27"/>
      <c r="G4410" s="28"/>
      <c r="H4410" s="29"/>
      <c r="I4410" s="29"/>
      <c r="J4410" s="30"/>
      <c r="K4410" s="30"/>
      <c r="L4410" s="31"/>
      <c r="M4410" s="32"/>
    </row>
    <row r="4411" spans="3:13" x14ac:dyDescent="0.35">
      <c r="C4411" s="26"/>
      <c r="D4411" s="14"/>
      <c r="E4411" s="14"/>
      <c r="F4411" s="27"/>
      <c r="G4411" s="28"/>
      <c r="H4411" s="29"/>
      <c r="I4411" s="29"/>
      <c r="J4411" s="30"/>
      <c r="K4411" s="30"/>
      <c r="L4411" s="31"/>
      <c r="M4411" s="32"/>
    </row>
    <row r="4412" spans="3:13" x14ac:dyDescent="0.35">
      <c r="C4412" s="26"/>
      <c r="D4412" s="14"/>
      <c r="E4412" s="14"/>
      <c r="F4412" s="27"/>
      <c r="G4412" s="28"/>
      <c r="H4412" s="29"/>
      <c r="I4412" s="29"/>
      <c r="J4412" s="30"/>
      <c r="K4412" s="30"/>
      <c r="L4412" s="31"/>
      <c r="M4412" s="32"/>
    </row>
    <row r="4413" spans="3:13" x14ac:dyDescent="0.35">
      <c r="C4413" s="26"/>
      <c r="D4413" s="14"/>
      <c r="E4413" s="14"/>
      <c r="F4413" s="27"/>
      <c r="G4413" s="28"/>
      <c r="H4413" s="29"/>
      <c r="I4413" s="29"/>
      <c r="J4413" s="30"/>
      <c r="K4413" s="30"/>
      <c r="L4413" s="31"/>
      <c r="M4413" s="32"/>
    </row>
    <row r="4414" spans="3:13" x14ac:dyDescent="0.35">
      <c r="C4414" s="26"/>
      <c r="D4414" s="14"/>
      <c r="E4414" s="14"/>
      <c r="F4414" s="27"/>
      <c r="G4414" s="28"/>
      <c r="H4414" s="29"/>
      <c r="I4414" s="29"/>
      <c r="J4414" s="30"/>
      <c r="K4414" s="30"/>
      <c r="L4414" s="31"/>
      <c r="M4414" s="32"/>
    </row>
    <row r="4415" spans="3:13" x14ac:dyDescent="0.35">
      <c r="C4415" s="26"/>
      <c r="D4415" s="14"/>
      <c r="E4415" s="14"/>
      <c r="F4415" s="27"/>
      <c r="G4415" s="28"/>
      <c r="H4415" s="29"/>
      <c r="I4415" s="29"/>
      <c r="J4415" s="30"/>
      <c r="K4415" s="30"/>
      <c r="L4415" s="31"/>
      <c r="M4415" s="32"/>
    </row>
    <row r="4416" spans="3:13" x14ac:dyDescent="0.35">
      <c r="C4416" s="26"/>
      <c r="D4416" s="14"/>
      <c r="E4416" s="14"/>
      <c r="F4416" s="27"/>
      <c r="G4416" s="28"/>
      <c r="H4416" s="29"/>
      <c r="I4416" s="29"/>
      <c r="J4416" s="30"/>
      <c r="K4416" s="30"/>
      <c r="L4416" s="31"/>
      <c r="M4416" s="32"/>
    </row>
    <row r="4417" spans="3:13" x14ac:dyDescent="0.35">
      <c r="C4417" s="26"/>
      <c r="D4417" s="14"/>
      <c r="E4417" s="14"/>
      <c r="F4417" s="27"/>
      <c r="G4417" s="28"/>
      <c r="H4417" s="29"/>
      <c r="I4417" s="29"/>
      <c r="J4417" s="30"/>
      <c r="K4417" s="30"/>
      <c r="L4417" s="31"/>
      <c r="M4417" s="32"/>
    </row>
    <row r="4418" spans="3:13" x14ac:dyDescent="0.35">
      <c r="C4418" s="26"/>
      <c r="D4418" s="14"/>
      <c r="E4418" s="14"/>
      <c r="F4418" s="27"/>
      <c r="G4418" s="28"/>
      <c r="H4418" s="29"/>
      <c r="I4418" s="29"/>
      <c r="J4418" s="30"/>
      <c r="K4418" s="30"/>
      <c r="L4418" s="31"/>
      <c r="M4418" s="32"/>
    </row>
    <row r="4419" spans="3:13" x14ac:dyDescent="0.35">
      <c r="C4419" s="26"/>
      <c r="D4419" s="14"/>
      <c r="E4419" s="14"/>
      <c r="F4419" s="27"/>
      <c r="G4419" s="28"/>
      <c r="H4419" s="29"/>
      <c r="I4419" s="29"/>
      <c r="J4419" s="30"/>
      <c r="K4419" s="30"/>
      <c r="L4419" s="31"/>
      <c r="M4419" s="32"/>
    </row>
    <row r="4420" spans="3:13" x14ac:dyDescent="0.35">
      <c r="C4420" s="26"/>
      <c r="D4420" s="14"/>
      <c r="E4420" s="14"/>
      <c r="F4420" s="27"/>
      <c r="G4420" s="28"/>
      <c r="H4420" s="29"/>
      <c r="I4420" s="29"/>
      <c r="J4420" s="30"/>
      <c r="K4420" s="30"/>
      <c r="L4420" s="31"/>
      <c r="M4420" s="32"/>
    </row>
    <row r="4421" spans="3:13" x14ac:dyDescent="0.35">
      <c r="C4421" s="26"/>
      <c r="D4421" s="14"/>
      <c r="E4421" s="14"/>
      <c r="F4421" s="27"/>
      <c r="G4421" s="28"/>
      <c r="H4421" s="29"/>
      <c r="I4421" s="29"/>
      <c r="J4421" s="30"/>
      <c r="K4421" s="30"/>
      <c r="L4421" s="31"/>
      <c r="M4421" s="32"/>
    </row>
    <row r="4422" spans="3:13" x14ac:dyDescent="0.35">
      <c r="C4422" s="26"/>
      <c r="D4422" s="14"/>
      <c r="E4422" s="14"/>
      <c r="F4422" s="27"/>
      <c r="G4422" s="28"/>
      <c r="H4422" s="29"/>
      <c r="I4422" s="29"/>
      <c r="J4422" s="30"/>
      <c r="K4422" s="30"/>
      <c r="L4422" s="31"/>
      <c r="M4422" s="32"/>
    </row>
    <row r="4423" spans="3:13" x14ac:dyDescent="0.35">
      <c r="C4423" s="26"/>
      <c r="D4423" s="14"/>
      <c r="E4423" s="14"/>
      <c r="F4423" s="27"/>
      <c r="G4423" s="28"/>
      <c r="H4423" s="29"/>
      <c r="I4423" s="29"/>
      <c r="J4423" s="30"/>
      <c r="K4423" s="30"/>
      <c r="L4423" s="31"/>
      <c r="M4423" s="32"/>
    </row>
    <row r="4424" spans="3:13" x14ac:dyDescent="0.35">
      <c r="C4424" s="26"/>
      <c r="D4424" s="14"/>
      <c r="E4424" s="14"/>
      <c r="F4424" s="27"/>
      <c r="G4424" s="28"/>
      <c r="H4424" s="29"/>
      <c r="I4424" s="29"/>
      <c r="J4424" s="30"/>
      <c r="K4424" s="30"/>
      <c r="L4424" s="31"/>
      <c r="M4424" s="32"/>
    </row>
    <row r="4425" spans="3:13" x14ac:dyDescent="0.35">
      <c r="C4425" s="26"/>
      <c r="D4425" s="14"/>
      <c r="E4425" s="14"/>
      <c r="F4425" s="27"/>
      <c r="G4425" s="28"/>
      <c r="H4425" s="29"/>
      <c r="I4425" s="29"/>
      <c r="J4425" s="30"/>
      <c r="K4425" s="30"/>
      <c r="L4425" s="31"/>
      <c r="M4425" s="32"/>
    </row>
    <row r="4426" spans="3:13" x14ac:dyDescent="0.35">
      <c r="C4426" s="26"/>
      <c r="D4426" s="14"/>
      <c r="E4426" s="14"/>
      <c r="F4426" s="27"/>
      <c r="G4426" s="28"/>
      <c r="H4426" s="29"/>
      <c r="I4426" s="29"/>
      <c r="J4426" s="30"/>
      <c r="K4426" s="30"/>
      <c r="L4426" s="31"/>
      <c r="M4426" s="32"/>
    </row>
    <row r="4427" spans="3:13" x14ac:dyDescent="0.35">
      <c r="C4427" s="26"/>
      <c r="D4427" s="14"/>
      <c r="E4427" s="14"/>
      <c r="F4427" s="27"/>
      <c r="G4427" s="28"/>
      <c r="H4427" s="29"/>
      <c r="I4427" s="29"/>
      <c r="J4427" s="30"/>
      <c r="K4427" s="30"/>
      <c r="L4427" s="31"/>
      <c r="M4427" s="32"/>
    </row>
    <row r="4428" spans="3:13" x14ac:dyDescent="0.35">
      <c r="C4428" s="26"/>
      <c r="D4428" s="14"/>
      <c r="E4428" s="14"/>
      <c r="F4428" s="27"/>
      <c r="G4428" s="28"/>
      <c r="H4428" s="29"/>
      <c r="I4428" s="29"/>
      <c r="J4428" s="30"/>
      <c r="K4428" s="30"/>
      <c r="L4428" s="31"/>
      <c r="M4428" s="32"/>
    </row>
    <row r="4429" spans="3:13" x14ac:dyDescent="0.35">
      <c r="C4429" s="26"/>
      <c r="D4429" s="14"/>
      <c r="E4429" s="14"/>
      <c r="F4429" s="27"/>
      <c r="G4429" s="28"/>
      <c r="H4429" s="29"/>
      <c r="I4429" s="29"/>
      <c r="J4429" s="30"/>
      <c r="K4429" s="30"/>
      <c r="L4429" s="31"/>
      <c r="M4429" s="32"/>
    </row>
    <row r="4430" spans="3:13" x14ac:dyDescent="0.35">
      <c r="C4430" s="26"/>
      <c r="D4430" s="14"/>
      <c r="E4430" s="14"/>
      <c r="F4430" s="27"/>
      <c r="G4430" s="28"/>
      <c r="H4430" s="29"/>
      <c r="I4430" s="29"/>
      <c r="J4430" s="30"/>
      <c r="K4430" s="30"/>
      <c r="L4430" s="31"/>
      <c r="M4430" s="32"/>
    </row>
    <row r="4431" spans="3:13" x14ac:dyDescent="0.35">
      <c r="C4431" s="26"/>
      <c r="D4431" s="14"/>
      <c r="E4431" s="14"/>
      <c r="F4431" s="27"/>
      <c r="G4431" s="28"/>
      <c r="H4431" s="29"/>
      <c r="I4431" s="29"/>
      <c r="J4431" s="30"/>
      <c r="K4431" s="30"/>
      <c r="L4431" s="31"/>
      <c r="M4431" s="32"/>
    </row>
    <row r="4432" spans="3:13" x14ac:dyDescent="0.35">
      <c r="C4432" s="26"/>
      <c r="D4432" s="14"/>
      <c r="E4432" s="14"/>
      <c r="F4432" s="27"/>
      <c r="G4432" s="28"/>
      <c r="H4432" s="29"/>
      <c r="I4432" s="29"/>
      <c r="J4432" s="30"/>
      <c r="K4432" s="30"/>
      <c r="L4432" s="31"/>
      <c r="M4432" s="32"/>
    </row>
    <row r="4433" spans="3:13" x14ac:dyDescent="0.35">
      <c r="C4433" s="26"/>
      <c r="D4433" s="14"/>
      <c r="E4433" s="14"/>
      <c r="F4433" s="27"/>
      <c r="G4433" s="28"/>
      <c r="H4433" s="29"/>
      <c r="I4433" s="29"/>
      <c r="J4433" s="30"/>
      <c r="K4433" s="30"/>
      <c r="L4433" s="31"/>
      <c r="M4433" s="32"/>
    </row>
    <row r="4434" spans="3:13" x14ac:dyDescent="0.35">
      <c r="C4434" s="26"/>
      <c r="D4434" s="14"/>
      <c r="E4434" s="14"/>
      <c r="F4434" s="27"/>
      <c r="G4434" s="28"/>
      <c r="H4434" s="29"/>
      <c r="I4434" s="29"/>
      <c r="J4434" s="30"/>
      <c r="K4434" s="30"/>
      <c r="L4434" s="31"/>
      <c r="M4434" s="32"/>
    </row>
    <row r="4435" spans="3:13" x14ac:dyDescent="0.35">
      <c r="C4435" s="26"/>
      <c r="D4435" s="14"/>
      <c r="E4435" s="14"/>
      <c r="F4435" s="27"/>
      <c r="G4435" s="28"/>
      <c r="H4435" s="29"/>
      <c r="I4435" s="29"/>
      <c r="J4435" s="30"/>
      <c r="K4435" s="30"/>
      <c r="L4435" s="31"/>
      <c r="M4435" s="32"/>
    </row>
    <row r="4436" spans="3:13" x14ac:dyDescent="0.35">
      <c r="C4436" s="26"/>
      <c r="D4436" s="14"/>
      <c r="E4436" s="14"/>
      <c r="F4436" s="27"/>
      <c r="G4436" s="28"/>
      <c r="H4436" s="29"/>
      <c r="I4436" s="29"/>
      <c r="J4436" s="30"/>
      <c r="K4436" s="30"/>
      <c r="L4436" s="31"/>
      <c r="M4436" s="32"/>
    </row>
    <row r="4437" spans="3:13" x14ac:dyDescent="0.35">
      <c r="C4437" s="26"/>
      <c r="D4437" s="14"/>
      <c r="E4437" s="14"/>
      <c r="F4437" s="27"/>
      <c r="G4437" s="28"/>
      <c r="H4437" s="29"/>
      <c r="I4437" s="29"/>
      <c r="J4437" s="30"/>
      <c r="K4437" s="30"/>
      <c r="L4437" s="31"/>
      <c r="M4437" s="32"/>
    </row>
    <row r="4438" spans="3:13" x14ac:dyDescent="0.35">
      <c r="C4438" s="26"/>
      <c r="D4438" s="14"/>
      <c r="E4438" s="14"/>
      <c r="F4438" s="27"/>
      <c r="G4438" s="28"/>
      <c r="H4438" s="29"/>
      <c r="I4438" s="29"/>
      <c r="J4438" s="30"/>
      <c r="K4438" s="30"/>
      <c r="L4438" s="31"/>
      <c r="M4438" s="32"/>
    </row>
    <row r="4439" spans="3:13" x14ac:dyDescent="0.35">
      <c r="C4439" s="26"/>
      <c r="D4439" s="14"/>
      <c r="E4439" s="14"/>
      <c r="F4439" s="27"/>
      <c r="G4439" s="28"/>
      <c r="H4439" s="29"/>
      <c r="I4439" s="29"/>
      <c r="J4439" s="30"/>
      <c r="K4439" s="30"/>
      <c r="L4439" s="31"/>
      <c r="M4439" s="32"/>
    </row>
    <row r="4440" spans="3:13" x14ac:dyDescent="0.35">
      <c r="C4440" s="26"/>
      <c r="D4440" s="14"/>
      <c r="E4440" s="14"/>
      <c r="F4440" s="27"/>
      <c r="G4440" s="28"/>
      <c r="H4440" s="29"/>
      <c r="I4440" s="29"/>
      <c r="J4440" s="30"/>
      <c r="K4440" s="30"/>
      <c r="L4440" s="31"/>
      <c r="M4440" s="32"/>
    </row>
    <row r="4441" spans="3:13" x14ac:dyDescent="0.35">
      <c r="C4441" s="26"/>
      <c r="D4441" s="14"/>
      <c r="E4441" s="14"/>
      <c r="F4441" s="27"/>
      <c r="G4441" s="28"/>
      <c r="H4441" s="29"/>
      <c r="I4441" s="29"/>
      <c r="J4441" s="30"/>
      <c r="K4441" s="30"/>
      <c r="L4441" s="31"/>
      <c r="M4441" s="32"/>
    </row>
    <row r="4442" spans="3:13" x14ac:dyDescent="0.35">
      <c r="C4442" s="26"/>
      <c r="D4442" s="14"/>
      <c r="E4442" s="14"/>
      <c r="F4442" s="27"/>
      <c r="G4442" s="28"/>
      <c r="H4442" s="29"/>
      <c r="I4442" s="29"/>
      <c r="J4442" s="30"/>
      <c r="K4442" s="30"/>
      <c r="L4442" s="31"/>
      <c r="M4442" s="32"/>
    </row>
    <row r="4443" spans="3:13" x14ac:dyDescent="0.35">
      <c r="C4443" s="26"/>
      <c r="D4443" s="14"/>
      <c r="E4443" s="14"/>
      <c r="F4443" s="27"/>
      <c r="G4443" s="28"/>
      <c r="H4443" s="29"/>
      <c r="I4443" s="29"/>
      <c r="J4443" s="30"/>
      <c r="K4443" s="30"/>
      <c r="L4443" s="31"/>
      <c r="M4443" s="32"/>
    </row>
    <row r="4444" spans="3:13" x14ac:dyDescent="0.35">
      <c r="C4444" s="26"/>
      <c r="D4444" s="14"/>
      <c r="E4444" s="14"/>
      <c r="F4444" s="27"/>
      <c r="G4444" s="28"/>
      <c r="H4444" s="29"/>
      <c r="I4444" s="29"/>
      <c r="J4444" s="30"/>
      <c r="K4444" s="30"/>
      <c r="L4444" s="31"/>
      <c r="M4444" s="32"/>
    </row>
    <row r="4445" spans="3:13" x14ac:dyDescent="0.35">
      <c r="C4445" s="26"/>
      <c r="D4445" s="14"/>
      <c r="E4445" s="14"/>
      <c r="F4445" s="27"/>
      <c r="G4445" s="28"/>
      <c r="H4445" s="29"/>
      <c r="I4445" s="29"/>
      <c r="J4445" s="30"/>
      <c r="K4445" s="30"/>
      <c r="L4445" s="31"/>
      <c r="M4445" s="32"/>
    </row>
    <row r="4446" spans="3:13" x14ac:dyDescent="0.35">
      <c r="C4446" s="26"/>
      <c r="D4446" s="14"/>
      <c r="E4446" s="14"/>
      <c r="F4446" s="27"/>
      <c r="G4446" s="28"/>
      <c r="H4446" s="29"/>
      <c r="I4446" s="29"/>
      <c r="J4446" s="30"/>
      <c r="K4446" s="30"/>
      <c r="L4446" s="31"/>
      <c r="M4446" s="32"/>
    </row>
    <row r="4447" spans="3:13" x14ac:dyDescent="0.35">
      <c r="C4447" s="26"/>
      <c r="D4447" s="14"/>
      <c r="E4447" s="14"/>
      <c r="F4447" s="27"/>
      <c r="G4447" s="28"/>
      <c r="H4447" s="29"/>
      <c r="I4447" s="29"/>
      <c r="J4447" s="30"/>
      <c r="K4447" s="30"/>
      <c r="L4447" s="31"/>
      <c r="M4447" s="32"/>
    </row>
    <row r="4448" spans="3:13" x14ac:dyDescent="0.35">
      <c r="C4448" s="26"/>
      <c r="D4448" s="14"/>
      <c r="E4448" s="14"/>
      <c r="F4448" s="27"/>
      <c r="G4448" s="28"/>
      <c r="H4448" s="29"/>
      <c r="I4448" s="29"/>
      <c r="J4448" s="30"/>
      <c r="K4448" s="30"/>
      <c r="L4448" s="31"/>
      <c r="M4448" s="32"/>
    </row>
    <row r="4449" spans="3:13" x14ac:dyDescent="0.35">
      <c r="C4449" s="26"/>
      <c r="D4449" s="14"/>
      <c r="E4449" s="14"/>
      <c r="F4449" s="27"/>
      <c r="G4449" s="28"/>
      <c r="H4449" s="29"/>
      <c r="I4449" s="29"/>
      <c r="J4449" s="30"/>
      <c r="K4449" s="30"/>
      <c r="L4449" s="31"/>
      <c r="M4449" s="32"/>
    </row>
    <row r="4450" spans="3:13" x14ac:dyDescent="0.35">
      <c r="C4450" s="26"/>
      <c r="D4450" s="14"/>
      <c r="E4450" s="14"/>
      <c r="F4450" s="27"/>
      <c r="G4450" s="28"/>
      <c r="H4450" s="29"/>
      <c r="I4450" s="29"/>
      <c r="J4450" s="30"/>
      <c r="K4450" s="30"/>
      <c r="L4450" s="31"/>
      <c r="M4450" s="32"/>
    </row>
    <row r="4451" spans="3:13" x14ac:dyDescent="0.35">
      <c r="C4451" s="26"/>
      <c r="D4451" s="14"/>
      <c r="E4451" s="14"/>
      <c r="F4451" s="27"/>
      <c r="G4451" s="28"/>
      <c r="H4451" s="29"/>
      <c r="I4451" s="29"/>
      <c r="J4451" s="30"/>
      <c r="K4451" s="30"/>
      <c r="L4451" s="31"/>
      <c r="M4451" s="32"/>
    </row>
    <row r="4452" spans="3:13" x14ac:dyDescent="0.35">
      <c r="C4452" s="26"/>
      <c r="D4452" s="14"/>
      <c r="E4452" s="14"/>
      <c r="F4452" s="27"/>
      <c r="G4452" s="28"/>
      <c r="H4452" s="29"/>
      <c r="I4452" s="29"/>
      <c r="J4452" s="30"/>
      <c r="K4452" s="30"/>
      <c r="L4452" s="31"/>
      <c r="M4452" s="32"/>
    </row>
    <row r="4453" spans="3:13" x14ac:dyDescent="0.35">
      <c r="C4453" s="26"/>
      <c r="D4453" s="14"/>
      <c r="E4453" s="14"/>
      <c r="F4453" s="27"/>
      <c r="G4453" s="28"/>
      <c r="H4453" s="29"/>
      <c r="I4453" s="29"/>
      <c r="J4453" s="30"/>
      <c r="K4453" s="30"/>
      <c r="L4453" s="31"/>
      <c r="M4453" s="32"/>
    </row>
    <row r="4454" spans="3:13" x14ac:dyDescent="0.35">
      <c r="C4454" s="26"/>
      <c r="D4454" s="14"/>
      <c r="E4454" s="14"/>
      <c r="F4454" s="27"/>
      <c r="G4454" s="28"/>
      <c r="H4454" s="29"/>
      <c r="I4454" s="29"/>
      <c r="J4454" s="30"/>
      <c r="K4454" s="30"/>
      <c r="L4454" s="31"/>
      <c r="M4454" s="32"/>
    </row>
    <row r="4455" spans="3:13" x14ac:dyDescent="0.35">
      <c r="C4455" s="26"/>
      <c r="D4455" s="14"/>
      <c r="E4455" s="14"/>
      <c r="F4455" s="27"/>
      <c r="G4455" s="28"/>
      <c r="H4455" s="29"/>
      <c r="I4455" s="29"/>
      <c r="J4455" s="30"/>
      <c r="K4455" s="30"/>
      <c r="L4455" s="31"/>
      <c r="M4455" s="32"/>
    </row>
    <row r="4456" spans="3:13" x14ac:dyDescent="0.35">
      <c r="C4456" s="26"/>
      <c r="D4456" s="14"/>
      <c r="E4456" s="14"/>
      <c r="F4456" s="27"/>
      <c r="G4456" s="28"/>
      <c r="H4456" s="29"/>
      <c r="I4456" s="29"/>
      <c r="J4456" s="30"/>
      <c r="K4456" s="30"/>
      <c r="L4456" s="31"/>
      <c r="M4456" s="32"/>
    </row>
    <row r="4457" spans="3:13" x14ac:dyDescent="0.35">
      <c r="C4457" s="26"/>
      <c r="D4457" s="14"/>
      <c r="E4457" s="14"/>
      <c r="F4457" s="27"/>
      <c r="G4457" s="28"/>
      <c r="H4457" s="29"/>
      <c r="I4457" s="29"/>
      <c r="J4457" s="30"/>
      <c r="K4457" s="30"/>
      <c r="L4457" s="31"/>
      <c r="M4457" s="32"/>
    </row>
    <row r="4458" spans="3:13" x14ac:dyDescent="0.35">
      <c r="C4458" s="26"/>
      <c r="D4458" s="14"/>
      <c r="E4458" s="14"/>
      <c r="F4458" s="27"/>
      <c r="G4458" s="28"/>
      <c r="H4458" s="29"/>
      <c r="I4458" s="29"/>
      <c r="J4458" s="30"/>
      <c r="K4458" s="30"/>
      <c r="L4458" s="31"/>
      <c r="M4458" s="32"/>
    </row>
    <row r="4459" spans="3:13" x14ac:dyDescent="0.35">
      <c r="C4459" s="26"/>
      <c r="D4459" s="14"/>
      <c r="E4459" s="14"/>
      <c r="F4459" s="27"/>
      <c r="G4459" s="28"/>
      <c r="H4459" s="29"/>
      <c r="I4459" s="29"/>
      <c r="J4459" s="30"/>
      <c r="K4459" s="30"/>
      <c r="L4459" s="31"/>
      <c r="M4459" s="32"/>
    </row>
    <row r="4460" spans="3:13" x14ac:dyDescent="0.35">
      <c r="C4460" s="26"/>
      <c r="D4460" s="14"/>
      <c r="E4460" s="14"/>
      <c r="F4460" s="27"/>
      <c r="G4460" s="28"/>
      <c r="H4460" s="29"/>
      <c r="I4460" s="29"/>
      <c r="J4460" s="30"/>
      <c r="K4460" s="30"/>
      <c r="L4460" s="31"/>
      <c r="M4460" s="32"/>
    </row>
    <row r="4461" spans="3:13" x14ac:dyDescent="0.35">
      <c r="C4461" s="26"/>
      <c r="D4461" s="14"/>
      <c r="E4461" s="14"/>
      <c r="F4461" s="27"/>
      <c r="G4461" s="28"/>
      <c r="H4461" s="29"/>
      <c r="I4461" s="29"/>
      <c r="J4461" s="30"/>
      <c r="K4461" s="30"/>
      <c r="L4461" s="31"/>
      <c r="M4461" s="32"/>
    </row>
    <row r="4462" spans="3:13" x14ac:dyDescent="0.35">
      <c r="C4462" s="26"/>
      <c r="D4462" s="14"/>
      <c r="E4462" s="14"/>
      <c r="F4462" s="27"/>
      <c r="G4462" s="28"/>
      <c r="H4462" s="29"/>
      <c r="I4462" s="29"/>
      <c r="J4462" s="30"/>
      <c r="K4462" s="30"/>
      <c r="L4462" s="31"/>
      <c r="M4462" s="32"/>
    </row>
    <row r="4463" spans="3:13" x14ac:dyDescent="0.35">
      <c r="C4463" s="26"/>
      <c r="D4463" s="14"/>
      <c r="E4463" s="14"/>
      <c r="F4463" s="27"/>
      <c r="G4463" s="28"/>
      <c r="H4463" s="29"/>
      <c r="I4463" s="29"/>
      <c r="J4463" s="30"/>
      <c r="K4463" s="30"/>
      <c r="L4463" s="31"/>
      <c r="M4463" s="32"/>
    </row>
    <row r="4464" spans="3:13" x14ac:dyDescent="0.35">
      <c r="C4464" s="26"/>
      <c r="D4464" s="14"/>
      <c r="E4464" s="14"/>
      <c r="F4464" s="27"/>
      <c r="G4464" s="28"/>
      <c r="H4464" s="29"/>
      <c r="I4464" s="29"/>
      <c r="J4464" s="30"/>
      <c r="K4464" s="30"/>
      <c r="L4464" s="31"/>
      <c r="M4464" s="32"/>
    </row>
    <row r="4465" spans="3:13" x14ac:dyDescent="0.35">
      <c r="C4465" s="26"/>
      <c r="D4465" s="14"/>
      <c r="E4465" s="14"/>
      <c r="F4465" s="27"/>
      <c r="G4465" s="28"/>
      <c r="H4465" s="29"/>
      <c r="I4465" s="29"/>
      <c r="J4465" s="30"/>
      <c r="K4465" s="30"/>
      <c r="L4465" s="31"/>
      <c r="M4465" s="32"/>
    </row>
    <row r="4466" spans="3:13" x14ac:dyDescent="0.35">
      <c r="C4466" s="26"/>
      <c r="D4466" s="14"/>
      <c r="E4466" s="14"/>
      <c r="F4466" s="27"/>
      <c r="G4466" s="28"/>
      <c r="H4466" s="29"/>
      <c r="I4466" s="29"/>
      <c r="J4466" s="30"/>
      <c r="K4466" s="30"/>
      <c r="L4466" s="31"/>
      <c r="M4466" s="32"/>
    </row>
    <row r="4467" spans="3:13" x14ac:dyDescent="0.35">
      <c r="C4467" s="26"/>
      <c r="D4467" s="14"/>
      <c r="E4467" s="14"/>
      <c r="F4467" s="27"/>
      <c r="G4467" s="28"/>
      <c r="H4467" s="29"/>
      <c r="I4467" s="29"/>
      <c r="J4467" s="30"/>
      <c r="K4467" s="30"/>
      <c r="L4467" s="31"/>
      <c r="M4467" s="32"/>
    </row>
    <row r="4468" spans="3:13" x14ac:dyDescent="0.35">
      <c r="C4468" s="26"/>
      <c r="D4468" s="14"/>
      <c r="E4468" s="14"/>
      <c r="F4468" s="27"/>
      <c r="G4468" s="28"/>
      <c r="H4468" s="29"/>
      <c r="I4468" s="29"/>
      <c r="J4468" s="30"/>
      <c r="K4468" s="30"/>
      <c r="L4468" s="31"/>
      <c r="M4468" s="32"/>
    </row>
    <row r="4469" spans="3:13" x14ac:dyDescent="0.35">
      <c r="C4469" s="26"/>
      <c r="D4469" s="14"/>
      <c r="E4469" s="14"/>
      <c r="F4469" s="27"/>
      <c r="G4469" s="28"/>
      <c r="H4469" s="29"/>
      <c r="I4469" s="29"/>
      <c r="J4469" s="30"/>
      <c r="K4469" s="30"/>
      <c r="L4469" s="31"/>
      <c r="M4469" s="32"/>
    </row>
    <row r="4470" spans="3:13" x14ac:dyDescent="0.35">
      <c r="C4470" s="26"/>
      <c r="D4470" s="14"/>
      <c r="E4470" s="14"/>
      <c r="F4470" s="27"/>
      <c r="G4470" s="28"/>
      <c r="H4470" s="29"/>
      <c r="I4470" s="29"/>
      <c r="J4470" s="30"/>
      <c r="K4470" s="30"/>
      <c r="L4470" s="31"/>
      <c r="M4470" s="32"/>
    </row>
    <row r="4471" spans="3:13" x14ac:dyDescent="0.35">
      <c r="C4471" s="26"/>
      <c r="D4471" s="14"/>
      <c r="E4471" s="14"/>
      <c r="F4471" s="27"/>
      <c r="G4471" s="28"/>
      <c r="H4471" s="29"/>
      <c r="I4471" s="29"/>
      <c r="J4471" s="30"/>
      <c r="K4471" s="30"/>
      <c r="L4471" s="31"/>
      <c r="M4471" s="32"/>
    </row>
    <row r="4472" spans="3:13" x14ac:dyDescent="0.35">
      <c r="C4472" s="26"/>
      <c r="D4472" s="14"/>
      <c r="E4472" s="14"/>
      <c r="F4472" s="27"/>
      <c r="G4472" s="28"/>
      <c r="H4472" s="29"/>
      <c r="I4472" s="29"/>
      <c r="J4472" s="30"/>
      <c r="K4472" s="30"/>
      <c r="L4472" s="31"/>
      <c r="M4472" s="32"/>
    </row>
    <row r="4473" spans="3:13" x14ac:dyDescent="0.35">
      <c r="C4473" s="26"/>
      <c r="D4473" s="14"/>
      <c r="E4473" s="14"/>
      <c r="F4473" s="27"/>
      <c r="G4473" s="28"/>
      <c r="H4473" s="29"/>
      <c r="I4473" s="29"/>
      <c r="J4473" s="30"/>
      <c r="K4473" s="30"/>
      <c r="L4473" s="31"/>
      <c r="M4473" s="32"/>
    </row>
    <row r="4474" spans="3:13" x14ac:dyDescent="0.35">
      <c r="C4474" s="26"/>
      <c r="D4474" s="14"/>
      <c r="E4474" s="14"/>
      <c r="F4474" s="27"/>
      <c r="G4474" s="28"/>
      <c r="H4474" s="29"/>
      <c r="I4474" s="29"/>
      <c r="J4474" s="30"/>
      <c r="K4474" s="30"/>
      <c r="L4474" s="31"/>
      <c r="M4474" s="32"/>
    </row>
    <row r="4475" spans="3:13" x14ac:dyDescent="0.35">
      <c r="C4475" s="26"/>
      <c r="D4475" s="14"/>
      <c r="E4475" s="14"/>
      <c r="F4475" s="27"/>
      <c r="G4475" s="28"/>
      <c r="H4475" s="29"/>
      <c r="I4475" s="29"/>
      <c r="J4475" s="30"/>
      <c r="K4475" s="30"/>
      <c r="L4475" s="31"/>
      <c r="M4475" s="32"/>
    </row>
    <row r="4476" spans="3:13" x14ac:dyDescent="0.35">
      <c r="C4476" s="26"/>
      <c r="D4476" s="14"/>
      <c r="E4476" s="14"/>
      <c r="F4476" s="27"/>
      <c r="G4476" s="28"/>
      <c r="H4476" s="29"/>
      <c r="I4476" s="29"/>
      <c r="J4476" s="30"/>
      <c r="K4476" s="30"/>
      <c r="L4476" s="31"/>
      <c r="M4476" s="32"/>
    </row>
    <row r="4477" spans="3:13" x14ac:dyDescent="0.35">
      <c r="C4477" s="26"/>
      <c r="D4477" s="14"/>
      <c r="E4477" s="14"/>
      <c r="F4477" s="27"/>
      <c r="G4477" s="28"/>
      <c r="H4477" s="29"/>
      <c r="I4477" s="29"/>
      <c r="J4477" s="30"/>
      <c r="K4477" s="30"/>
      <c r="L4477" s="31"/>
      <c r="M4477" s="32"/>
    </row>
    <row r="4478" spans="3:13" x14ac:dyDescent="0.35">
      <c r="C4478" s="26"/>
      <c r="D4478" s="14"/>
      <c r="E4478" s="14"/>
      <c r="F4478" s="27"/>
      <c r="G4478" s="28"/>
      <c r="H4478" s="29"/>
      <c r="I4478" s="29"/>
      <c r="J4478" s="30"/>
      <c r="K4478" s="30"/>
      <c r="L4478" s="31"/>
      <c r="M4478" s="32"/>
    </row>
    <row r="4479" spans="3:13" x14ac:dyDescent="0.35">
      <c r="C4479" s="26"/>
      <c r="D4479" s="14"/>
      <c r="E4479" s="14"/>
      <c r="F4479" s="27"/>
      <c r="G4479" s="28"/>
      <c r="H4479" s="29"/>
      <c r="I4479" s="29"/>
      <c r="J4479" s="30"/>
      <c r="K4479" s="30"/>
      <c r="L4479" s="31"/>
      <c r="M4479" s="32"/>
    </row>
    <row r="4480" spans="3:13" x14ac:dyDescent="0.35">
      <c r="C4480" s="26"/>
      <c r="D4480" s="14"/>
      <c r="E4480" s="14"/>
      <c r="F4480" s="27"/>
      <c r="G4480" s="28"/>
      <c r="H4480" s="29"/>
      <c r="I4480" s="29"/>
      <c r="J4480" s="30"/>
      <c r="K4480" s="30"/>
      <c r="L4480" s="31"/>
      <c r="M4480" s="32"/>
    </row>
    <row r="4481" spans="3:13" x14ac:dyDescent="0.35">
      <c r="C4481" s="26"/>
      <c r="D4481" s="14"/>
      <c r="E4481" s="14"/>
      <c r="F4481" s="27"/>
      <c r="G4481" s="28"/>
      <c r="H4481" s="29"/>
      <c r="I4481" s="29"/>
      <c r="J4481" s="30"/>
      <c r="K4481" s="30"/>
      <c r="L4481" s="31"/>
      <c r="M4481" s="32"/>
    </row>
    <row r="4482" spans="3:13" x14ac:dyDescent="0.35">
      <c r="C4482" s="26"/>
      <c r="D4482" s="14"/>
      <c r="E4482" s="14"/>
      <c r="F4482" s="27"/>
      <c r="G4482" s="28"/>
      <c r="H4482" s="29"/>
      <c r="I4482" s="29"/>
      <c r="J4482" s="30"/>
      <c r="K4482" s="30"/>
      <c r="L4482" s="31"/>
      <c r="M4482" s="32"/>
    </row>
    <row r="4483" spans="3:13" x14ac:dyDescent="0.35">
      <c r="C4483" s="26"/>
      <c r="D4483" s="14"/>
      <c r="E4483" s="14"/>
      <c r="F4483" s="27"/>
      <c r="G4483" s="28"/>
      <c r="H4483" s="29"/>
      <c r="I4483" s="29"/>
      <c r="J4483" s="30"/>
      <c r="K4483" s="30"/>
      <c r="L4483" s="31"/>
      <c r="M4483" s="32"/>
    </row>
    <row r="4484" spans="3:13" x14ac:dyDescent="0.35">
      <c r="C4484" s="26"/>
      <c r="D4484" s="14"/>
      <c r="E4484" s="14"/>
      <c r="F4484" s="27"/>
      <c r="G4484" s="28"/>
      <c r="H4484" s="29"/>
      <c r="I4484" s="29"/>
      <c r="J4484" s="30"/>
      <c r="K4484" s="30"/>
      <c r="L4484" s="31"/>
      <c r="M4484" s="32"/>
    </row>
    <row r="4485" spans="3:13" x14ac:dyDescent="0.35">
      <c r="C4485" s="26"/>
      <c r="D4485" s="14"/>
      <c r="E4485" s="14"/>
      <c r="F4485" s="27"/>
      <c r="G4485" s="28"/>
      <c r="H4485" s="29"/>
      <c r="I4485" s="29"/>
      <c r="J4485" s="30"/>
      <c r="K4485" s="30"/>
      <c r="L4485" s="31"/>
      <c r="M4485" s="32"/>
    </row>
    <row r="4486" spans="3:13" x14ac:dyDescent="0.35">
      <c r="C4486" s="26"/>
      <c r="D4486" s="14"/>
      <c r="E4486" s="14"/>
      <c r="F4486" s="27"/>
      <c r="G4486" s="28"/>
      <c r="H4486" s="29"/>
      <c r="I4486" s="29"/>
      <c r="J4486" s="30"/>
      <c r="K4486" s="30"/>
      <c r="L4486" s="31"/>
      <c r="M4486" s="32"/>
    </row>
    <row r="4487" spans="3:13" x14ac:dyDescent="0.35">
      <c r="C4487" s="26"/>
      <c r="D4487" s="14"/>
      <c r="E4487" s="14"/>
      <c r="F4487" s="27"/>
      <c r="G4487" s="28"/>
      <c r="H4487" s="29"/>
      <c r="I4487" s="29"/>
      <c r="J4487" s="30"/>
      <c r="K4487" s="30"/>
      <c r="L4487" s="31"/>
      <c r="M4487" s="32"/>
    </row>
    <row r="4488" spans="3:13" x14ac:dyDescent="0.35">
      <c r="C4488" s="26"/>
      <c r="D4488" s="14"/>
      <c r="E4488" s="14"/>
      <c r="F4488" s="27"/>
      <c r="G4488" s="28"/>
      <c r="H4488" s="29"/>
      <c r="I4488" s="29"/>
      <c r="J4488" s="30"/>
      <c r="K4488" s="30"/>
      <c r="L4488" s="31"/>
      <c r="M4488" s="32"/>
    </row>
    <row r="4489" spans="3:13" x14ac:dyDescent="0.35">
      <c r="C4489" s="26"/>
      <c r="D4489" s="14"/>
      <c r="E4489" s="14"/>
      <c r="F4489" s="27"/>
      <c r="G4489" s="28"/>
      <c r="H4489" s="29"/>
      <c r="I4489" s="29"/>
      <c r="J4489" s="30"/>
      <c r="K4489" s="30"/>
      <c r="L4489" s="31"/>
      <c r="M4489" s="32"/>
    </row>
    <row r="4490" spans="3:13" x14ac:dyDescent="0.35">
      <c r="C4490" s="26"/>
      <c r="D4490" s="14"/>
      <c r="E4490" s="14"/>
      <c r="F4490" s="27"/>
      <c r="G4490" s="28"/>
      <c r="H4490" s="29"/>
      <c r="I4490" s="29"/>
      <c r="J4490" s="30"/>
      <c r="K4490" s="30"/>
      <c r="L4490" s="31"/>
      <c r="M4490" s="32"/>
    </row>
    <row r="4491" spans="3:13" x14ac:dyDescent="0.35">
      <c r="C4491" s="26"/>
      <c r="D4491" s="14"/>
      <c r="E4491" s="14"/>
      <c r="F4491" s="27"/>
      <c r="G4491" s="28"/>
      <c r="H4491" s="29"/>
      <c r="I4491" s="29"/>
      <c r="J4491" s="30"/>
      <c r="K4491" s="30"/>
      <c r="L4491" s="31"/>
      <c r="M4491" s="32"/>
    </row>
    <row r="4492" spans="3:13" x14ac:dyDescent="0.35">
      <c r="C4492" s="26"/>
      <c r="D4492" s="14"/>
      <c r="E4492" s="14"/>
      <c r="F4492" s="27"/>
      <c r="G4492" s="28"/>
      <c r="H4492" s="29"/>
      <c r="I4492" s="29"/>
      <c r="J4492" s="30"/>
      <c r="K4492" s="30"/>
      <c r="L4492" s="31"/>
      <c r="M4492" s="32"/>
    </row>
    <row r="4493" spans="3:13" x14ac:dyDescent="0.35">
      <c r="C4493" s="26"/>
      <c r="D4493" s="14"/>
      <c r="E4493" s="14"/>
      <c r="F4493" s="27"/>
      <c r="G4493" s="28"/>
      <c r="H4493" s="29"/>
      <c r="I4493" s="29"/>
      <c r="J4493" s="30"/>
      <c r="K4493" s="30"/>
      <c r="L4493" s="31"/>
      <c r="M4493" s="32"/>
    </row>
    <row r="4494" spans="3:13" x14ac:dyDescent="0.35">
      <c r="C4494" s="26"/>
      <c r="D4494" s="14"/>
      <c r="E4494" s="14"/>
      <c r="F4494" s="27"/>
      <c r="G4494" s="28"/>
      <c r="H4494" s="29"/>
      <c r="I4494" s="29"/>
      <c r="J4494" s="30"/>
      <c r="K4494" s="30"/>
      <c r="L4494" s="31"/>
      <c r="M4494" s="32"/>
    </row>
    <row r="4495" spans="3:13" x14ac:dyDescent="0.35">
      <c r="C4495" s="26"/>
      <c r="D4495" s="14"/>
      <c r="E4495" s="14"/>
      <c r="F4495" s="27"/>
      <c r="G4495" s="28"/>
      <c r="H4495" s="29"/>
      <c r="I4495" s="29"/>
      <c r="J4495" s="30"/>
      <c r="K4495" s="30"/>
      <c r="L4495" s="31"/>
      <c r="M4495" s="32"/>
    </row>
    <row r="4496" spans="3:13" x14ac:dyDescent="0.35">
      <c r="C4496" s="26"/>
      <c r="D4496" s="14"/>
      <c r="E4496" s="14"/>
      <c r="F4496" s="27"/>
      <c r="G4496" s="28"/>
      <c r="H4496" s="29"/>
      <c r="I4496" s="29"/>
      <c r="J4496" s="30"/>
      <c r="K4496" s="30"/>
      <c r="L4496" s="31"/>
      <c r="M4496" s="32"/>
    </row>
    <row r="4497" spans="3:13" x14ac:dyDescent="0.35">
      <c r="C4497" s="26"/>
      <c r="D4497" s="14"/>
      <c r="E4497" s="14"/>
      <c r="F4497" s="27"/>
      <c r="G4497" s="28"/>
      <c r="H4497" s="29"/>
      <c r="I4497" s="29"/>
      <c r="J4497" s="30"/>
      <c r="K4497" s="30"/>
      <c r="L4497" s="31"/>
      <c r="M4497" s="32"/>
    </row>
    <row r="4498" spans="3:13" x14ac:dyDescent="0.35">
      <c r="C4498" s="26"/>
      <c r="D4498" s="14"/>
      <c r="E4498" s="14"/>
      <c r="F4498" s="27"/>
      <c r="G4498" s="28"/>
      <c r="H4498" s="29"/>
      <c r="I4498" s="29"/>
      <c r="J4498" s="30"/>
      <c r="K4498" s="30"/>
      <c r="L4498" s="31"/>
      <c r="M4498" s="32"/>
    </row>
    <row r="4499" spans="3:13" x14ac:dyDescent="0.35">
      <c r="C4499" s="26"/>
      <c r="D4499" s="14"/>
      <c r="E4499" s="14"/>
      <c r="F4499" s="27"/>
      <c r="G4499" s="28"/>
      <c r="H4499" s="29"/>
      <c r="I4499" s="29"/>
      <c r="J4499" s="30"/>
      <c r="K4499" s="30"/>
      <c r="L4499" s="31"/>
      <c r="M4499" s="32"/>
    </row>
    <row r="4500" spans="3:13" x14ac:dyDescent="0.35">
      <c r="C4500" s="26"/>
      <c r="D4500" s="14"/>
      <c r="E4500" s="14"/>
      <c r="F4500" s="27"/>
      <c r="G4500" s="28"/>
      <c r="H4500" s="29"/>
      <c r="I4500" s="29"/>
      <c r="J4500" s="30"/>
      <c r="K4500" s="30"/>
      <c r="L4500" s="31"/>
      <c r="M4500" s="32"/>
    </row>
    <row r="4501" spans="3:13" x14ac:dyDescent="0.35">
      <c r="C4501" s="26"/>
      <c r="D4501" s="14"/>
      <c r="E4501" s="14"/>
      <c r="F4501" s="27"/>
      <c r="G4501" s="28"/>
      <c r="H4501" s="29"/>
      <c r="I4501" s="29"/>
      <c r="J4501" s="30"/>
      <c r="K4501" s="30"/>
      <c r="L4501" s="31"/>
      <c r="M4501" s="32"/>
    </row>
    <row r="4502" spans="3:13" x14ac:dyDescent="0.35">
      <c r="C4502" s="26"/>
      <c r="D4502" s="14"/>
      <c r="E4502" s="14"/>
      <c r="F4502" s="27"/>
      <c r="G4502" s="28"/>
      <c r="H4502" s="29"/>
      <c r="I4502" s="29"/>
      <c r="J4502" s="30"/>
      <c r="K4502" s="30"/>
      <c r="L4502" s="31"/>
      <c r="M4502" s="32"/>
    </row>
    <row r="4503" spans="3:13" x14ac:dyDescent="0.35">
      <c r="C4503" s="26"/>
      <c r="D4503" s="14"/>
      <c r="E4503" s="14"/>
      <c r="F4503" s="27"/>
      <c r="G4503" s="28"/>
      <c r="H4503" s="29"/>
      <c r="I4503" s="29"/>
      <c r="J4503" s="30"/>
      <c r="K4503" s="30"/>
      <c r="L4503" s="31"/>
      <c r="M4503" s="32"/>
    </row>
    <row r="4504" spans="3:13" x14ac:dyDescent="0.35">
      <c r="C4504" s="26"/>
      <c r="D4504" s="14"/>
      <c r="E4504" s="14"/>
      <c r="F4504" s="27"/>
      <c r="G4504" s="28"/>
      <c r="H4504" s="29"/>
      <c r="I4504" s="29"/>
      <c r="J4504" s="30"/>
      <c r="K4504" s="30"/>
      <c r="L4504" s="31"/>
      <c r="M4504" s="32"/>
    </row>
    <row r="4505" spans="3:13" x14ac:dyDescent="0.35">
      <c r="C4505" s="26"/>
      <c r="D4505" s="14"/>
      <c r="E4505" s="14"/>
      <c r="F4505" s="27"/>
      <c r="G4505" s="28"/>
      <c r="H4505" s="29"/>
      <c r="I4505" s="29"/>
      <c r="J4505" s="30"/>
      <c r="K4505" s="30"/>
      <c r="L4505" s="31"/>
      <c r="M4505" s="32"/>
    </row>
    <row r="4506" spans="3:13" x14ac:dyDescent="0.35">
      <c r="C4506" s="26"/>
      <c r="D4506" s="14"/>
      <c r="E4506" s="14"/>
      <c r="F4506" s="27"/>
      <c r="G4506" s="28"/>
      <c r="H4506" s="29"/>
      <c r="I4506" s="29"/>
      <c r="J4506" s="30"/>
      <c r="K4506" s="30"/>
      <c r="L4506" s="31"/>
      <c r="M4506" s="32"/>
    </row>
    <row r="4507" spans="3:13" x14ac:dyDescent="0.35">
      <c r="C4507" s="26"/>
      <c r="D4507" s="14"/>
      <c r="E4507" s="14"/>
      <c r="F4507" s="27"/>
      <c r="G4507" s="28"/>
      <c r="H4507" s="29"/>
      <c r="I4507" s="29"/>
      <c r="J4507" s="30"/>
      <c r="K4507" s="30"/>
      <c r="L4507" s="31"/>
      <c r="M4507" s="32"/>
    </row>
    <row r="4508" spans="3:13" x14ac:dyDescent="0.35">
      <c r="C4508" s="26"/>
      <c r="D4508" s="14"/>
      <c r="E4508" s="14"/>
      <c r="F4508" s="27"/>
      <c r="G4508" s="28"/>
      <c r="H4508" s="29"/>
      <c r="I4508" s="29"/>
      <c r="J4508" s="30"/>
      <c r="K4508" s="30"/>
      <c r="L4508" s="31"/>
      <c r="M4508" s="32"/>
    </row>
    <row r="4509" spans="3:13" x14ac:dyDescent="0.35">
      <c r="C4509" s="26"/>
      <c r="D4509" s="14"/>
      <c r="E4509" s="14"/>
      <c r="F4509" s="27"/>
      <c r="G4509" s="28"/>
      <c r="H4509" s="29"/>
      <c r="I4509" s="29"/>
      <c r="J4509" s="30"/>
      <c r="K4509" s="30"/>
      <c r="L4509" s="31"/>
      <c r="M4509" s="32"/>
    </row>
    <row r="4510" spans="3:13" x14ac:dyDescent="0.35">
      <c r="C4510" s="26"/>
      <c r="D4510" s="14"/>
      <c r="E4510" s="14"/>
      <c r="F4510" s="27"/>
      <c r="G4510" s="28"/>
      <c r="H4510" s="29"/>
      <c r="I4510" s="29"/>
      <c r="J4510" s="30"/>
      <c r="K4510" s="30"/>
      <c r="L4510" s="31"/>
      <c r="M4510" s="32"/>
    </row>
    <row r="4511" spans="3:13" x14ac:dyDescent="0.35">
      <c r="C4511" s="26"/>
      <c r="D4511" s="14"/>
      <c r="E4511" s="14"/>
      <c r="F4511" s="27"/>
      <c r="G4511" s="28"/>
      <c r="H4511" s="29"/>
      <c r="I4511" s="29"/>
      <c r="J4511" s="30"/>
      <c r="K4511" s="30"/>
      <c r="L4511" s="31"/>
      <c r="M4511" s="32"/>
    </row>
    <row r="4512" spans="3:13" x14ac:dyDescent="0.35">
      <c r="C4512" s="26"/>
      <c r="D4512" s="14"/>
      <c r="E4512" s="14"/>
      <c r="F4512" s="27"/>
      <c r="G4512" s="28"/>
      <c r="H4512" s="29"/>
      <c r="I4512" s="29"/>
      <c r="J4512" s="30"/>
      <c r="K4512" s="30"/>
      <c r="L4512" s="31"/>
      <c r="M4512" s="32"/>
    </row>
    <row r="4513" spans="3:13" x14ac:dyDescent="0.35">
      <c r="C4513" s="26"/>
      <c r="D4513" s="14"/>
      <c r="E4513" s="14"/>
      <c r="F4513" s="27"/>
      <c r="G4513" s="28"/>
      <c r="H4513" s="29"/>
      <c r="I4513" s="29"/>
      <c r="J4513" s="30"/>
      <c r="K4513" s="30"/>
      <c r="L4513" s="31"/>
      <c r="M4513" s="32"/>
    </row>
    <row r="4514" spans="3:13" x14ac:dyDescent="0.35">
      <c r="C4514" s="26"/>
      <c r="D4514" s="14"/>
      <c r="E4514" s="14"/>
      <c r="F4514" s="27"/>
      <c r="G4514" s="28"/>
      <c r="H4514" s="29"/>
      <c r="I4514" s="29"/>
      <c r="J4514" s="30"/>
      <c r="K4514" s="30"/>
      <c r="L4514" s="31"/>
      <c r="M4514" s="32"/>
    </row>
    <row r="4515" spans="3:13" x14ac:dyDescent="0.35">
      <c r="C4515" s="26"/>
      <c r="D4515" s="14"/>
      <c r="E4515" s="14"/>
      <c r="F4515" s="27"/>
      <c r="G4515" s="28"/>
      <c r="H4515" s="29"/>
      <c r="I4515" s="29"/>
      <c r="J4515" s="30"/>
      <c r="K4515" s="30"/>
      <c r="L4515" s="31"/>
      <c r="M4515" s="32"/>
    </row>
    <row r="4516" spans="3:13" x14ac:dyDescent="0.35">
      <c r="C4516" s="26"/>
      <c r="D4516" s="14"/>
      <c r="E4516" s="14"/>
      <c r="F4516" s="27"/>
      <c r="G4516" s="28"/>
      <c r="H4516" s="29"/>
      <c r="I4516" s="29"/>
      <c r="J4516" s="30"/>
      <c r="K4516" s="30"/>
      <c r="L4516" s="31"/>
      <c r="M4516" s="32"/>
    </row>
    <row r="4517" spans="3:13" x14ac:dyDescent="0.35">
      <c r="C4517" s="26"/>
      <c r="D4517" s="14"/>
      <c r="E4517" s="14"/>
      <c r="F4517" s="27"/>
      <c r="G4517" s="28"/>
      <c r="H4517" s="29"/>
      <c r="I4517" s="29"/>
      <c r="J4517" s="30"/>
      <c r="K4517" s="30"/>
      <c r="L4517" s="31"/>
      <c r="M4517" s="32"/>
    </row>
    <row r="4518" spans="3:13" x14ac:dyDescent="0.35">
      <c r="C4518" s="26"/>
      <c r="D4518" s="14"/>
      <c r="E4518" s="14"/>
      <c r="F4518" s="27"/>
      <c r="G4518" s="28"/>
      <c r="H4518" s="29"/>
      <c r="I4518" s="29"/>
      <c r="J4518" s="30"/>
      <c r="K4518" s="30"/>
      <c r="L4518" s="31"/>
      <c r="M4518" s="3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B1:Z2114"/>
  <sheetViews>
    <sheetView showGridLines="0" topLeftCell="H1" workbookViewId="0">
      <selection activeCell="L14" sqref="L14"/>
    </sheetView>
  </sheetViews>
  <sheetFormatPr defaultRowHeight="14.5" x14ac:dyDescent="0.35"/>
  <cols>
    <col min="3" max="3" width="26.90625" bestFit="1" customWidth="1"/>
    <col min="4" max="5" width="9.90625" bestFit="1" customWidth="1"/>
    <col min="7" max="7" width="12.54296875" bestFit="1" customWidth="1"/>
    <col min="8" max="8" width="9.90625" bestFit="1" customWidth="1"/>
    <col min="15" max="15" width="13.36328125" bestFit="1" customWidth="1"/>
    <col min="16" max="18" width="13" customWidth="1"/>
    <col min="20" max="20" width="12" customWidth="1"/>
    <col min="21" max="21" width="9.08984375" bestFit="1" customWidth="1"/>
    <col min="22" max="22" width="13.453125" bestFit="1" customWidth="1"/>
    <col min="24" max="24" width="14.54296875" bestFit="1" customWidth="1"/>
  </cols>
  <sheetData>
    <row r="1" spans="2:24" x14ac:dyDescent="0.35">
      <c r="N1" t="s">
        <v>7020</v>
      </c>
      <c r="O1">
        <v>2023</v>
      </c>
    </row>
    <row r="2" spans="2:24" x14ac:dyDescent="0.35">
      <c r="G2" s="224">
        <f>SUM(G4:G2114)</f>
        <v>163842808</v>
      </c>
    </row>
    <row r="3" spans="2:24" ht="15" thickBot="1" x14ac:dyDescent="0.4">
      <c r="B3" s="40"/>
      <c r="C3" s="41" t="s">
        <v>0</v>
      </c>
      <c r="D3" s="41" t="s">
        <v>1</v>
      </c>
      <c r="E3" s="41" t="s">
        <v>2</v>
      </c>
      <c r="F3" s="42" t="s">
        <v>6994</v>
      </c>
      <c r="G3" s="225" t="s">
        <v>6995</v>
      </c>
      <c r="H3" s="41" t="s">
        <v>6996</v>
      </c>
      <c r="I3" s="43" t="s">
        <v>5</v>
      </c>
      <c r="J3" s="43" t="s">
        <v>6</v>
      </c>
      <c r="K3" s="43" t="s">
        <v>6997</v>
      </c>
      <c r="L3" s="43" t="s">
        <v>6998</v>
      </c>
      <c r="M3" s="43" t="s">
        <v>6999</v>
      </c>
      <c r="N3" s="43" t="s">
        <v>9</v>
      </c>
      <c r="O3" s="34" t="s">
        <v>7013</v>
      </c>
      <c r="P3" s="75" t="s">
        <v>7045</v>
      </c>
      <c r="Q3" s="77" t="s">
        <v>7050</v>
      </c>
      <c r="R3" s="77" t="s">
        <v>7183</v>
      </c>
    </row>
    <row r="4" spans="2:24" ht="15" thickTop="1" x14ac:dyDescent="0.35">
      <c r="B4" s="40" t="s">
        <v>7547</v>
      </c>
      <c r="C4" s="45" t="s">
        <v>6040</v>
      </c>
      <c r="D4" s="46">
        <v>44523</v>
      </c>
      <c r="E4" s="46">
        <v>44566</v>
      </c>
      <c r="F4" s="47" t="s">
        <v>3910</v>
      </c>
      <c r="G4" s="48">
        <v>80000</v>
      </c>
      <c r="H4" s="49">
        <v>44931</v>
      </c>
      <c r="I4" s="44">
        <v>2021</v>
      </c>
      <c r="J4" s="44">
        <v>2022</v>
      </c>
      <c r="K4" s="44">
        <v>2023</v>
      </c>
      <c r="L4" s="44" t="s">
        <v>3138</v>
      </c>
      <c r="M4" s="44" t="s">
        <v>7201</v>
      </c>
      <c r="N4" s="44">
        <v>1</v>
      </c>
      <c r="O4" t="str">
        <f>IF(_xlfn.XLOOKUP(C4,Raw_Data_OS_23!$C$7:$C$4518,Raw_Data_OS_23!$C$7:$C$4518,"New_Claim")="New_Claim",IF(_xlfn.XLOOKUP(C4,'Raw Data_OS_22'!$C$5:$C$4516,'Raw Data_OS_22'!$C$5:$C$4516,"New_Claim")="New_Claim",IF(I4=$O$1,"F1","F2"),"Considered"),"Considered")</f>
        <v>Considered</v>
      </c>
      <c r="P4" t="str" cm="1">
        <f t="array" ref="P4">_xlfn.IFS(O4="F1","F1",O4="F2","F2",O4="Considered",_xlfn.XLOOKUP(C4,Raw_Data_OS_23!$C$7:$C$4518,Raw_Data_OS_23!$N$7:$N$4518,_xlfn.XLOOKUP(Raw_Data_Paid_23!C4,'Raw Data_OS_22'!$C$5:$C$4516,'Raw Data_OS_22'!$O$5:$O$4516)))</f>
        <v>B2</v>
      </c>
      <c r="Q4" t="str">
        <f>IF(P4="D","F3",IF(P4="E1","E2",P4))</f>
        <v>B2</v>
      </c>
      <c r="R4" t="str">
        <f>I4&amp;F4</f>
        <v>2021Motor Private</v>
      </c>
    </row>
    <row r="5" spans="2:24" x14ac:dyDescent="0.35">
      <c r="B5" s="40"/>
      <c r="C5" s="45" t="s">
        <v>2557</v>
      </c>
      <c r="D5" s="46">
        <v>44369</v>
      </c>
      <c r="E5" s="46">
        <v>44371</v>
      </c>
      <c r="F5" s="47" t="s">
        <v>3910</v>
      </c>
      <c r="G5" s="48">
        <v>564000</v>
      </c>
      <c r="H5" s="49">
        <v>44932</v>
      </c>
      <c r="I5" s="44">
        <v>2021</v>
      </c>
      <c r="J5" s="44">
        <v>2021</v>
      </c>
      <c r="K5" s="44">
        <v>2023</v>
      </c>
      <c r="L5" s="44" t="s">
        <v>2250</v>
      </c>
      <c r="M5" s="44" t="s">
        <v>7201</v>
      </c>
      <c r="N5" s="44">
        <v>1</v>
      </c>
      <c r="O5" t="str">
        <f>IF(_xlfn.XLOOKUP(C5,Raw_Data_OS_23!$C$7:$C$4518,Raw_Data_OS_23!$C$7:$C$4518,"New_Claim")="New_Claim",IF(_xlfn.XLOOKUP(C5,'Raw Data_OS_22'!$C$5:$C$4516,'Raw Data_OS_22'!$C$5:$C$4516,"New_Claim")="New_Claim",IF(I5=$O$1,"F1","F2"),"Considered"),"Considered")</f>
        <v>Considered</v>
      </c>
      <c r="P5" t="str" cm="1">
        <f t="array" ref="P5">_xlfn.IFS(O5="F1","F1",O5="F2","F2",O5="Considered",_xlfn.XLOOKUP(C5,Raw_Data_OS_23!$C$7:$C$4518,Raw_Data_OS_23!$N$7:$N$4518,_xlfn.XLOOKUP(Raw_Data_Paid_23!C5,'Raw Data_OS_22'!$C$5:$C$4516,'Raw Data_OS_22'!$O$5:$O$4516)))</f>
        <v>B2</v>
      </c>
      <c r="Q5" t="str">
        <f t="shared" ref="Q5:Q68" si="0">IF(P5="D","F3",IF(P5="E1","E2",P5))</f>
        <v>B2</v>
      </c>
      <c r="R5" t="str">
        <f t="shared" ref="R5:R68" si="1">I5&amp;F5</f>
        <v>2021Motor Private</v>
      </c>
      <c r="T5" t="s">
        <v>7013</v>
      </c>
    </row>
    <row r="6" spans="2:24" x14ac:dyDescent="0.35">
      <c r="B6" s="40"/>
      <c r="C6" s="45" t="s">
        <v>3180</v>
      </c>
      <c r="D6" s="46">
        <v>44375</v>
      </c>
      <c r="E6" s="46">
        <v>44390</v>
      </c>
      <c r="F6" s="47" t="s">
        <v>3908</v>
      </c>
      <c r="G6" s="48">
        <v>92184</v>
      </c>
      <c r="H6" s="49">
        <v>44935</v>
      </c>
      <c r="I6" s="44">
        <v>2021</v>
      </c>
      <c r="J6" s="44">
        <v>2021</v>
      </c>
      <c r="K6" s="44">
        <v>2023</v>
      </c>
      <c r="L6" s="44" t="s">
        <v>2250</v>
      </c>
      <c r="M6" s="44" t="s">
        <v>7201</v>
      </c>
      <c r="N6" s="44">
        <v>0</v>
      </c>
      <c r="O6" t="str">
        <f>IF(_xlfn.XLOOKUP(C6,Raw_Data_OS_23!$C$7:$C$4518,Raw_Data_OS_23!$C$7:$C$4518,"New_Claim")="New_Claim",IF(_xlfn.XLOOKUP(C6,'Raw Data_OS_22'!$C$5:$C$4516,'Raw Data_OS_22'!$C$5:$C$4516,"New_Claim")="New_Claim",IF(I6=$O$1,"F1","F2"),"Considered"),"Considered")</f>
        <v>Considered</v>
      </c>
      <c r="P6" t="str" cm="1">
        <f t="array" ref="P6">_xlfn.IFS(O6="F1","F1",O6="F2","F2",O6="Considered",_xlfn.XLOOKUP(C6,Raw_Data_OS_23!$C$7:$C$4518,Raw_Data_OS_23!$N$7:$N$4518,_xlfn.XLOOKUP(Raw_Data_Paid_23!C6,'Raw Data_OS_22'!$C$5:$C$4516,'Raw Data_OS_22'!$O$5:$O$4516)))</f>
        <v>C2</v>
      </c>
      <c r="Q6" t="str">
        <f t="shared" si="0"/>
        <v>C2</v>
      </c>
      <c r="R6" t="str">
        <f t="shared" si="1"/>
        <v>2021Motor Commercial</v>
      </c>
      <c r="T6" t="s">
        <v>7548</v>
      </c>
      <c r="U6" s="16">
        <f>COUNTIFS($O$4:$O$2114,T6)</f>
        <v>1752</v>
      </c>
      <c r="V6" s="16">
        <f>SUMIFS($G$4:$G$2114,$O$4:$O$2114,T6)</f>
        <v>162917232</v>
      </c>
      <c r="X6" t="str" cm="1">
        <f t="array" ref="X6:X8">_xlfn.UNIQUE(O4:O1803)</f>
        <v>Considered</v>
      </c>
    </row>
    <row r="7" spans="2:24" x14ac:dyDescent="0.35">
      <c r="B7" s="40"/>
      <c r="C7" s="45" t="s">
        <v>6124</v>
      </c>
      <c r="D7" s="46">
        <v>44577</v>
      </c>
      <c r="E7" s="46">
        <v>44585</v>
      </c>
      <c r="F7" s="47" t="s">
        <v>3910</v>
      </c>
      <c r="G7" s="48">
        <v>99956</v>
      </c>
      <c r="H7" s="49">
        <v>44935</v>
      </c>
      <c r="I7" s="44">
        <v>2022</v>
      </c>
      <c r="J7" s="44">
        <v>2022</v>
      </c>
      <c r="K7" s="44">
        <v>2023</v>
      </c>
      <c r="L7" s="44" t="s">
        <v>6021</v>
      </c>
      <c r="M7" s="44" t="s">
        <v>7201</v>
      </c>
      <c r="N7" s="44">
        <v>1</v>
      </c>
      <c r="O7" t="str">
        <f>IF(_xlfn.XLOOKUP(C7,Raw_Data_OS_23!$C$7:$C$4518,Raw_Data_OS_23!$C$7:$C$4518,"New_Claim")="New_Claim",IF(_xlfn.XLOOKUP(C7,'Raw Data_OS_22'!$C$5:$C$4516,'Raw Data_OS_22'!$C$5:$C$4516,"New_Claim")="New_Claim",IF(I7=$O$1,"F1","F2"),"Considered"),"Considered")</f>
        <v>Considered</v>
      </c>
      <c r="P7" t="str" cm="1">
        <f t="array" ref="P7">_xlfn.IFS(O7="F1","F1",O7="F2","F2",O7="Considered",_xlfn.XLOOKUP(C7,Raw_Data_OS_23!$C$7:$C$4518,Raw_Data_OS_23!$N$7:$N$4518,_xlfn.XLOOKUP(Raw_Data_Paid_23!C7,'Raw Data_OS_22'!$C$5:$C$4516,'Raw Data_OS_22'!$O$5:$O$4516)))</f>
        <v>B2</v>
      </c>
      <c r="Q7" t="str">
        <f t="shared" si="0"/>
        <v>B2</v>
      </c>
      <c r="R7" t="str">
        <f t="shared" si="1"/>
        <v>2022Motor Private</v>
      </c>
      <c r="T7" t="s">
        <v>7017</v>
      </c>
      <c r="U7" s="16">
        <f>COUNTIFS($O$4:$O$2114,T7)</f>
        <v>15</v>
      </c>
      <c r="V7" s="16">
        <f>SUMIFS($G$4:$G$2114,$O$4:$O$2114,T7)</f>
        <v>339935</v>
      </c>
      <c r="X7" t="str">
        <v>F1</v>
      </c>
    </row>
    <row r="8" spans="2:24" x14ac:dyDescent="0.35">
      <c r="B8" s="40"/>
      <c r="C8" s="45" t="s">
        <v>3861</v>
      </c>
      <c r="D8" s="46">
        <v>44555</v>
      </c>
      <c r="E8" s="46">
        <v>44560</v>
      </c>
      <c r="F8" s="47" t="s">
        <v>3910</v>
      </c>
      <c r="G8" s="48">
        <v>67280</v>
      </c>
      <c r="H8" s="49">
        <v>44935</v>
      </c>
      <c r="I8" s="44">
        <v>2021</v>
      </c>
      <c r="J8" s="44">
        <v>2021</v>
      </c>
      <c r="K8" s="44">
        <v>2023</v>
      </c>
      <c r="L8" s="44" t="s">
        <v>3138</v>
      </c>
      <c r="M8" s="44" t="s">
        <v>7201</v>
      </c>
      <c r="N8" s="44">
        <v>1</v>
      </c>
      <c r="O8" t="str">
        <f>IF(_xlfn.XLOOKUP(C8,Raw_Data_OS_23!$C$7:$C$4518,Raw_Data_OS_23!$C$7:$C$4518,"New_Claim")="New_Claim",IF(_xlfn.XLOOKUP(C8,'Raw Data_OS_22'!$C$5:$C$4516,'Raw Data_OS_22'!$C$5:$C$4516,"New_Claim")="New_Claim",IF(I8=$O$1,"F1","F2"),"Considered"),"Considered")</f>
        <v>Considered</v>
      </c>
      <c r="P8" t="str" cm="1">
        <f t="array" ref="P8">_xlfn.IFS(O8="F1","F1",O8="F2","F2",O8="Considered",_xlfn.XLOOKUP(C8,Raw_Data_OS_23!$C$7:$C$4518,Raw_Data_OS_23!$N$7:$N$4518,_xlfn.XLOOKUP(Raw_Data_Paid_23!C8,'Raw Data_OS_22'!$C$5:$C$4516,'Raw Data_OS_22'!$O$5:$O$4516)))</f>
        <v>C2</v>
      </c>
      <c r="Q8" t="str">
        <f t="shared" si="0"/>
        <v>C2</v>
      </c>
      <c r="R8" t="str">
        <f t="shared" si="1"/>
        <v>2021Motor Private</v>
      </c>
      <c r="T8" t="s">
        <v>7040</v>
      </c>
      <c r="U8" s="16">
        <f>COUNTIFS($O$4:$O$2114,T8)</f>
        <v>33</v>
      </c>
      <c r="V8" s="16">
        <f>SUMIFS($G$4:$G$2114,$O$4:$O$2114,T8)</f>
        <v>585641</v>
      </c>
      <c r="X8" t="str">
        <v>F2</v>
      </c>
    </row>
    <row r="9" spans="2:24" x14ac:dyDescent="0.35">
      <c r="B9" s="40"/>
      <c r="C9" s="45" t="s">
        <v>3350</v>
      </c>
      <c r="D9" s="46">
        <v>44427</v>
      </c>
      <c r="E9" s="46">
        <v>44433</v>
      </c>
      <c r="F9" s="47" t="s">
        <v>3910</v>
      </c>
      <c r="G9" s="48">
        <v>96244</v>
      </c>
      <c r="H9" s="49">
        <v>44935</v>
      </c>
      <c r="I9" s="44">
        <v>2021</v>
      </c>
      <c r="J9" s="44">
        <v>2021</v>
      </c>
      <c r="K9" s="44">
        <v>2023</v>
      </c>
      <c r="L9" s="44" t="s">
        <v>3073</v>
      </c>
      <c r="M9" s="44" t="s">
        <v>7201</v>
      </c>
      <c r="N9" s="44">
        <v>1</v>
      </c>
      <c r="O9" t="str">
        <f>IF(_xlfn.XLOOKUP(C9,Raw_Data_OS_23!$C$7:$C$4518,Raw_Data_OS_23!$C$7:$C$4518,"New_Claim")="New_Claim",IF(_xlfn.XLOOKUP(C9,'Raw Data_OS_22'!$C$5:$C$4516,'Raw Data_OS_22'!$C$5:$C$4516,"New_Claim")="New_Claim",IF(I9=$O$1,"F1","F2"),"Considered"),"Considered")</f>
        <v>Considered</v>
      </c>
      <c r="P9" t="str" cm="1">
        <f t="array" ref="P9">_xlfn.IFS(O9="F1","F1",O9="F2","F2",O9="Considered",_xlfn.XLOOKUP(C9,Raw_Data_OS_23!$C$7:$C$4518,Raw_Data_OS_23!$N$7:$N$4518,_xlfn.XLOOKUP(Raw_Data_Paid_23!C9,'Raw Data_OS_22'!$C$5:$C$4516,'Raw Data_OS_22'!$O$5:$O$4516)))</f>
        <v>C2</v>
      </c>
      <c r="Q9" t="str">
        <f t="shared" si="0"/>
        <v>C2</v>
      </c>
      <c r="R9" t="str">
        <f t="shared" si="1"/>
        <v>2021Motor Private</v>
      </c>
      <c r="T9">
        <v>0</v>
      </c>
      <c r="U9" s="51">
        <f>SUM(U6:U8)</f>
        <v>1800</v>
      </c>
      <c r="V9" s="51">
        <f>SUM(V6:V8)</f>
        <v>163842808</v>
      </c>
    </row>
    <row r="10" spans="2:24" x14ac:dyDescent="0.35">
      <c r="B10" s="40"/>
      <c r="C10" s="45" t="s">
        <v>3238</v>
      </c>
      <c r="D10" s="46">
        <v>44401</v>
      </c>
      <c r="E10" s="46">
        <v>44404</v>
      </c>
      <c r="F10" s="47" t="s">
        <v>3910</v>
      </c>
      <c r="G10" s="48">
        <v>43064</v>
      </c>
      <c r="H10" s="49">
        <v>44935</v>
      </c>
      <c r="I10" s="44">
        <v>2021</v>
      </c>
      <c r="J10" s="44">
        <v>2021</v>
      </c>
      <c r="K10" s="44">
        <v>2023</v>
      </c>
      <c r="L10" s="44" t="s">
        <v>3073</v>
      </c>
      <c r="M10" s="44" t="s">
        <v>7201</v>
      </c>
      <c r="N10" s="44">
        <v>0</v>
      </c>
      <c r="O10" t="str">
        <f>IF(_xlfn.XLOOKUP(C10,Raw_Data_OS_23!$C$7:$C$4518,Raw_Data_OS_23!$C$7:$C$4518,"New_Claim")="New_Claim",IF(_xlfn.XLOOKUP(C10,'Raw Data_OS_22'!$C$5:$C$4516,'Raw Data_OS_22'!$C$5:$C$4516,"New_Claim")="New_Claim",IF(I10=$O$1,"F1","F2"),"Considered"),"Considered")</f>
        <v>Considered</v>
      </c>
      <c r="P10" t="str" cm="1">
        <f t="array" ref="P10">_xlfn.IFS(O10="F1","F1",O10="F2","F2",O10="Considered",_xlfn.XLOOKUP(C10,Raw_Data_OS_23!$C$7:$C$4518,Raw_Data_OS_23!$N$7:$N$4518,_xlfn.XLOOKUP(Raw_Data_Paid_23!C10,'Raw Data_OS_22'!$C$5:$C$4516,'Raw Data_OS_22'!$O$5:$O$4516)))</f>
        <v>C2</v>
      </c>
      <c r="Q10" t="str">
        <f t="shared" si="0"/>
        <v>C2</v>
      </c>
      <c r="R10" t="str">
        <f t="shared" si="1"/>
        <v>2021Motor Private</v>
      </c>
    </row>
    <row r="11" spans="2:24" x14ac:dyDescent="0.35">
      <c r="B11" s="40"/>
      <c r="C11" s="45" t="s">
        <v>3000</v>
      </c>
      <c r="D11" s="46">
        <v>44338</v>
      </c>
      <c r="E11" s="46">
        <v>44344</v>
      </c>
      <c r="F11" s="47" t="s">
        <v>3910</v>
      </c>
      <c r="G11" s="48">
        <v>102124</v>
      </c>
      <c r="H11" s="49">
        <v>44935</v>
      </c>
      <c r="I11" s="44">
        <v>2021</v>
      </c>
      <c r="J11" s="44">
        <v>2021</v>
      </c>
      <c r="K11" s="44">
        <v>2023</v>
      </c>
      <c r="L11" s="44" t="s">
        <v>2250</v>
      </c>
      <c r="M11" s="44" t="s">
        <v>7201</v>
      </c>
      <c r="N11" s="44">
        <v>1</v>
      </c>
      <c r="O11" t="str">
        <f>IF(_xlfn.XLOOKUP(C11,Raw_Data_OS_23!$C$7:$C$4518,Raw_Data_OS_23!$C$7:$C$4518,"New_Claim")="New_Claim",IF(_xlfn.XLOOKUP(C11,'Raw Data_OS_22'!$C$5:$C$4516,'Raw Data_OS_22'!$C$5:$C$4516,"New_Claim")="New_Claim",IF(I11=$O$1,"F1","F2"),"Considered"),"Considered")</f>
        <v>Considered</v>
      </c>
      <c r="P11" t="str" cm="1">
        <f t="array" ref="P11">_xlfn.IFS(O11="F1","F1",O11="F2","F2",O11="Considered",_xlfn.XLOOKUP(C11,Raw_Data_OS_23!$C$7:$C$4518,Raw_Data_OS_23!$N$7:$N$4518,_xlfn.XLOOKUP(Raw_Data_Paid_23!C11,'Raw Data_OS_22'!$C$5:$C$4516,'Raw Data_OS_22'!$O$5:$O$4516)))</f>
        <v>B2</v>
      </c>
      <c r="Q11" t="str">
        <f t="shared" si="0"/>
        <v>B2</v>
      </c>
      <c r="R11" t="str">
        <f t="shared" si="1"/>
        <v>2021Motor Private</v>
      </c>
    </row>
    <row r="12" spans="2:24" x14ac:dyDescent="0.35">
      <c r="B12" s="40"/>
      <c r="C12" s="45" t="s">
        <v>3001</v>
      </c>
      <c r="D12" s="46">
        <v>44334</v>
      </c>
      <c r="E12" s="46">
        <v>44344</v>
      </c>
      <c r="F12" s="47" t="s">
        <v>3910</v>
      </c>
      <c r="G12" s="48">
        <v>51504</v>
      </c>
      <c r="H12" s="49">
        <v>44935</v>
      </c>
      <c r="I12" s="44">
        <v>2021</v>
      </c>
      <c r="J12" s="44">
        <v>2021</v>
      </c>
      <c r="K12" s="44">
        <v>2023</v>
      </c>
      <c r="L12" s="44" t="s">
        <v>2250</v>
      </c>
      <c r="M12" s="44" t="s">
        <v>7201</v>
      </c>
      <c r="N12" s="44">
        <v>0</v>
      </c>
      <c r="O12" t="str">
        <f>IF(_xlfn.XLOOKUP(C12,Raw_Data_OS_23!$C$7:$C$4518,Raw_Data_OS_23!$C$7:$C$4518,"New_Claim")="New_Claim",IF(_xlfn.XLOOKUP(C12,'Raw Data_OS_22'!$C$5:$C$4516,'Raw Data_OS_22'!$C$5:$C$4516,"New_Claim")="New_Claim",IF(I12=$O$1,"F1","F2"),"Considered"),"Considered")</f>
        <v>Considered</v>
      </c>
      <c r="P12" t="str" cm="1">
        <f t="array" ref="P12">_xlfn.IFS(O12="F1","F1",O12="F2","F2",O12="Considered",_xlfn.XLOOKUP(C12,Raw_Data_OS_23!$C$7:$C$4518,Raw_Data_OS_23!$N$7:$N$4518,_xlfn.XLOOKUP(Raw_Data_Paid_23!C12,'Raw Data_OS_22'!$C$5:$C$4516,'Raw Data_OS_22'!$O$5:$O$4516)))</f>
        <v>B2</v>
      </c>
      <c r="Q12" t="str">
        <f t="shared" si="0"/>
        <v>B2</v>
      </c>
      <c r="R12" t="str">
        <f t="shared" si="1"/>
        <v>2021Motor Private</v>
      </c>
      <c r="T12" t="s">
        <v>7050</v>
      </c>
    </row>
    <row r="13" spans="2:24" x14ac:dyDescent="0.35">
      <c r="B13" s="40"/>
      <c r="C13" s="45" t="s">
        <v>2505</v>
      </c>
      <c r="D13" s="46">
        <v>44350</v>
      </c>
      <c r="E13" s="46">
        <v>44357</v>
      </c>
      <c r="F13" s="47" t="s">
        <v>3910</v>
      </c>
      <c r="G13" s="48">
        <v>147586</v>
      </c>
      <c r="H13" s="49">
        <v>44935</v>
      </c>
      <c r="I13" s="44">
        <v>2021</v>
      </c>
      <c r="J13" s="44">
        <v>2021</v>
      </c>
      <c r="K13" s="44">
        <v>2023</v>
      </c>
      <c r="L13" s="44" t="s">
        <v>2250</v>
      </c>
      <c r="M13" s="44" t="s">
        <v>7201</v>
      </c>
      <c r="N13" s="44">
        <v>0</v>
      </c>
      <c r="O13" t="str">
        <f>IF(_xlfn.XLOOKUP(C13,Raw_Data_OS_23!$C$7:$C$4518,Raw_Data_OS_23!$C$7:$C$4518,"New_Claim")="New_Claim",IF(_xlfn.XLOOKUP(C13,'Raw Data_OS_22'!$C$5:$C$4516,'Raw Data_OS_22'!$C$5:$C$4516,"New_Claim")="New_Claim",IF(I13=$O$1,"F1","F2"),"Considered"),"Considered")</f>
        <v>Considered</v>
      </c>
      <c r="P13" t="str" cm="1">
        <f t="array" ref="P13">_xlfn.IFS(O13="F1","F1",O13="F2","F2",O13="Considered",_xlfn.XLOOKUP(C13,Raw_Data_OS_23!$C$7:$C$4518,Raw_Data_OS_23!$N$7:$N$4518,_xlfn.XLOOKUP(Raw_Data_Paid_23!C13,'Raw Data_OS_22'!$C$5:$C$4516,'Raw Data_OS_22'!$O$5:$O$4516)))</f>
        <v>B2</v>
      </c>
      <c r="Q13" t="str">
        <f t="shared" si="0"/>
        <v>B2</v>
      </c>
      <c r="R13" t="str">
        <f t="shared" si="1"/>
        <v>2021Motor Private</v>
      </c>
      <c r="T13" t="s">
        <v>7009</v>
      </c>
      <c r="U13" s="16">
        <f>COUNTIFS($Q$4:$Q$2114,T13)</f>
        <v>247</v>
      </c>
      <c r="V13" s="16">
        <f>SUMIFS($G$4:$G$2114,$Q$4:$Q$2114,$T13)</f>
        <v>16074635</v>
      </c>
    </row>
    <row r="14" spans="2:24" x14ac:dyDescent="0.35">
      <c r="B14" s="40"/>
      <c r="C14" s="45" t="s">
        <v>16</v>
      </c>
      <c r="D14" s="46">
        <v>44191</v>
      </c>
      <c r="E14" s="46">
        <v>44191</v>
      </c>
      <c r="F14" s="47" t="s">
        <v>3910</v>
      </c>
      <c r="G14" s="48">
        <v>311924</v>
      </c>
      <c r="H14" s="49">
        <v>44935</v>
      </c>
      <c r="I14" s="44">
        <v>2020</v>
      </c>
      <c r="J14" s="44">
        <v>2020</v>
      </c>
      <c r="K14" s="44">
        <v>2023</v>
      </c>
      <c r="L14" s="44" t="s">
        <v>11</v>
      </c>
      <c r="M14" s="44" t="s">
        <v>7201</v>
      </c>
      <c r="N14" s="44">
        <v>0</v>
      </c>
      <c r="O14" t="str">
        <f>IF(_xlfn.XLOOKUP(C14,Raw_Data_OS_23!$C$7:$C$4518,Raw_Data_OS_23!$C$7:$C$4518,"New_Claim")="New_Claim",IF(_xlfn.XLOOKUP(C14,'Raw Data_OS_22'!$C$5:$C$4516,'Raw Data_OS_22'!$C$5:$C$4516,"New_Claim")="New_Claim",IF(I14=$O$1,"F1","F2"),"Considered"),"Considered")</f>
        <v>Considered</v>
      </c>
      <c r="P14" t="str" cm="1">
        <f t="array" ref="P14">_xlfn.IFS(O14="F1","F1",O14="F2","F2",O14="Considered",_xlfn.XLOOKUP(C14,Raw_Data_OS_23!$C$7:$C$4518,Raw_Data_OS_23!$N$7:$N$4518,_xlfn.XLOOKUP(Raw_Data_Paid_23!C14,'Raw Data_OS_22'!$C$5:$C$4516,'Raw Data_OS_22'!$O$5:$O$4516)))</f>
        <v>B2</v>
      </c>
      <c r="Q14" t="str">
        <f t="shared" si="0"/>
        <v>B2</v>
      </c>
      <c r="R14" t="str">
        <f t="shared" si="1"/>
        <v>2020Motor Private</v>
      </c>
      <c r="T14" t="s">
        <v>6982</v>
      </c>
      <c r="U14" s="16">
        <f>COUNTIFS($Q$4:$Q$2114,T14)</f>
        <v>1423</v>
      </c>
      <c r="V14" s="16">
        <f>SUMIFS($G$4:$G$2114,$Q$4:$Q$2114,$T14)</f>
        <v>142274446</v>
      </c>
    </row>
    <row r="15" spans="2:24" x14ac:dyDescent="0.35">
      <c r="B15" s="40"/>
      <c r="C15" s="45" t="s">
        <v>1113</v>
      </c>
      <c r="D15" s="46">
        <v>44165</v>
      </c>
      <c r="E15" s="46">
        <v>44165</v>
      </c>
      <c r="F15" s="47" t="s">
        <v>3910</v>
      </c>
      <c r="G15" s="48">
        <v>74100</v>
      </c>
      <c r="H15" s="49">
        <v>44935</v>
      </c>
      <c r="I15" s="44">
        <v>2020</v>
      </c>
      <c r="J15" s="44">
        <v>2020</v>
      </c>
      <c r="K15" s="44">
        <v>2023</v>
      </c>
      <c r="L15" s="44" t="s">
        <v>11</v>
      </c>
      <c r="M15" s="44" t="s">
        <v>7201</v>
      </c>
      <c r="N15" s="44">
        <v>1</v>
      </c>
      <c r="O15" t="str">
        <f>IF(_xlfn.XLOOKUP(C15,Raw_Data_OS_23!$C$7:$C$4518,Raw_Data_OS_23!$C$7:$C$4518,"New_Claim")="New_Claim",IF(_xlfn.XLOOKUP(C15,'Raw Data_OS_22'!$C$5:$C$4516,'Raw Data_OS_22'!$C$5:$C$4516,"New_Claim")="New_Claim",IF(I15=$O$1,"F1","F2"),"Considered"),"Considered")</f>
        <v>Considered</v>
      </c>
      <c r="P15" t="str" cm="1">
        <f t="array" ref="P15">_xlfn.IFS(O15="F1","F1",O15="F2","F2",O15="Considered",_xlfn.XLOOKUP(C15,Raw_Data_OS_23!$C$7:$C$4518,Raw_Data_OS_23!$N$7:$N$4518,_xlfn.XLOOKUP(Raw_Data_Paid_23!C15,'Raw Data_OS_22'!$C$5:$C$4516,'Raw Data_OS_22'!$O$5:$O$4516)))</f>
        <v>B2</v>
      </c>
      <c r="Q15" t="str">
        <f t="shared" si="0"/>
        <v>B2</v>
      </c>
      <c r="R15" t="str">
        <f t="shared" si="1"/>
        <v>2020Motor Private</v>
      </c>
      <c r="T15" t="s">
        <v>7049</v>
      </c>
      <c r="U15" s="16">
        <f t="shared" ref="U15:U19" si="2">COUNTIFS($Q$4:$Q$2114,T15)</f>
        <v>32</v>
      </c>
      <c r="V15" s="16">
        <f t="shared" ref="V15:V19" si="3">SUMIFS($G$4:$G$2114,$Q$4:$Q$2114,$T15)</f>
        <v>816834</v>
      </c>
    </row>
    <row r="16" spans="2:24" x14ac:dyDescent="0.35">
      <c r="B16" s="40"/>
      <c r="C16" s="45" t="s">
        <v>1144</v>
      </c>
      <c r="D16" s="46">
        <v>44189</v>
      </c>
      <c r="E16" s="46">
        <v>44189</v>
      </c>
      <c r="F16" s="47" t="s">
        <v>3910</v>
      </c>
      <c r="G16" s="48">
        <v>145580</v>
      </c>
      <c r="H16" s="49">
        <v>44935</v>
      </c>
      <c r="I16" s="44">
        <v>2020</v>
      </c>
      <c r="J16" s="44">
        <v>2020</v>
      </c>
      <c r="K16" s="44">
        <v>2023</v>
      </c>
      <c r="L16" s="44" t="s">
        <v>11</v>
      </c>
      <c r="M16" s="44" t="s">
        <v>7201</v>
      </c>
      <c r="N16" s="44">
        <v>1</v>
      </c>
      <c r="O16" t="str">
        <f>IF(_xlfn.XLOOKUP(C16,Raw_Data_OS_23!$C$7:$C$4518,Raw_Data_OS_23!$C$7:$C$4518,"New_Claim")="New_Claim",IF(_xlfn.XLOOKUP(C16,'Raw Data_OS_22'!$C$5:$C$4516,'Raw Data_OS_22'!$C$5:$C$4516,"New_Claim")="New_Claim",IF(I16=$O$1,"F1","F2"),"Considered"),"Considered")</f>
        <v>Considered</v>
      </c>
      <c r="P16" t="str" cm="1">
        <f t="array" ref="P16">_xlfn.IFS(O16="F1","F1",O16="F2","F2",O16="Considered",_xlfn.XLOOKUP(C16,Raw_Data_OS_23!$C$7:$C$4518,Raw_Data_OS_23!$N$7:$N$4518,_xlfn.XLOOKUP(Raw_Data_Paid_23!C16,'Raw Data_OS_22'!$C$5:$C$4516,'Raw Data_OS_22'!$O$5:$O$4516)))</f>
        <v>B2</v>
      </c>
      <c r="Q16" t="str">
        <f t="shared" si="0"/>
        <v>B2</v>
      </c>
      <c r="R16" t="str">
        <f t="shared" si="1"/>
        <v>2020Motor Private</v>
      </c>
      <c r="T16" t="s">
        <v>7040</v>
      </c>
      <c r="U16" s="16">
        <f t="shared" si="2"/>
        <v>33</v>
      </c>
      <c r="V16" s="16">
        <f t="shared" si="3"/>
        <v>585641</v>
      </c>
    </row>
    <row r="17" spans="2:26" x14ac:dyDescent="0.35">
      <c r="B17" s="40"/>
      <c r="C17" s="45" t="s">
        <v>1170</v>
      </c>
      <c r="D17" s="46">
        <v>44027</v>
      </c>
      <c r="E17" s="46">
        <v>44027</v>
      </c>
      <c r="F17" s="47" t="s">
        <v>658</v>
      </c>
      <c r="G17" s="48">
        <v>3406312</v>
      </c>
      <c r="H17" s="49">
        <v>44936</v>
      </c>
      <c r="I17" s="44">
        <v>2020</v>
      </c>
      <c r="J17" s="44">
        <v>2020</v>
      </c>
      <c r="K17" s="44">
        <v>2023</v>
      </c>
      <c r="L17" s="44" t="s">
        <v>35</v>
      </c>
      <c r="M17" s="44" t="s">
        <v>7201</v>
      </c>
      <c r="N17" s="44">
        <v>0</v>
      </c>
      <c r="O17" t="str">
        <f>IF(_xlfn.XLOOKUP(C17,Raw_Data_OS_23!$C$7:$C$4518,Raw_Data_OS_23!$C$7:$C$4518,"New_Claim")="New_Claim",IF(_xlfn.XLOOKUP(C17,'Raw Data_OS_22'!$C$5:$C$4516,'Raw Data_OS_22'!$C$5:$C$4516,"New_Claim")="New_Claim",IF(I17=$O$1,"F1","F2"),"Considered"),"Considered")</f>
        <v>Considered</v>
      </c>
      <c r="P17" t="str" cm="1">
        <f t="array" ref="P17">_xlfn.IFS(O17="F1","F1",O17="F2","F2",O17="Considered",_xlfn.XLOOKUP(C17,Raw_Data_OS_23!$C$7:$C$4518,Raw_Data_OS_23!$N$7:$N$4518,_xlfn.XLOOKUP(Raw_Data_Paid_23!C17,'Raw Data_OS_22'!$C$5:$C$4516,'Raw Data_OS_22'!$O$5:$O$4516)))</f>
        <v>B2</v>
      </c>
      <c r="Q17" t="str">
        <f t="shared" si="0"/>
        <v>B2</v>
      </c>
      <c r="R17" t="str">
        <f t="shared" si="1"/>
        <v>2020Workmen's Compensation</v>
      </c>
      <c r="T17" t="s">
        <v>7017</v>
      </c>
      <c r="U17" s="16">
        <f t="shared" si="2"/>
        <v>15</v>
      </c>
      <c r="V17" s="16">
        <f t="shared" si="3"/>
        <v>339935</v>
      </c>
    </row>
    <row r="18" spans="2:26" x14ac:dyDescent="0.35">
      <c r="B18" s="40"/>
      <c r="C18" s="45" t="s">
        <v>2040</v>
      </c>
      <c r="D18" s="46">
        <v>43799</v>
      </c>
      <c r="E18" s="46">
        <v>43801</v>
      </c>
      <c r="F18" s="47" t="s">
        <v>658</v>
      </c>
      <c r="G18" s="48">
        <v>828501</v>
      </c>
      <c r="H18" s="49">
        <v>44936</v>
      </c>
      <c r="I18" s="44">
        <v>2019</v>
      </c>
      <c r="J18" s="44">
        <v>2019</v>
      </c>
      <c r="K18" s="44">
        <v>2023</v>
      </c>
      <c r="L18" s="44" t="s">
        <v>25</v>
      </c>
      <c r="M18" s="44" t="s">
        <v>7201</v>
      </c>
      <c r="N18" s="44">
        <v>0</v>
      </c>
      <c r="O18" t="str">
        <f>IF(_xlfn.XLOOKUP(C18,Raw_Data_OS_23!$C$7:$C$4518,Raw_Data_OS_23!$C$7:$C$4518,"New_Claim")="New_Claim",IF(_xlfn.XLOOKUP(C18,'Raw Data_OS_22'!$C$5:$C$4516,'Raw Data_OS_22'!$C$5:$C$4516,"New_Claim")="New_Claim",IF(I18=$O$1,"F1","F2"),"Considered"),"Considered")</f>
        <v>Considered</v>
      </c>
      <c r="P18" t="str" cm="1">
        <f t="array" ref="P18">_xlfn.IFS(O18="F1","F1",O18="F2","F2",O18="Considered",_xlfn.XLOOKUP(C18,Raw_Data_OS_23!$C$7:$C$4518,Raw_Data_OS_23!$N$7:$N$4518,_xlfn.XLOOKUP(Raw_Data_Paid_23!C18,'Raw Data_OS_22'!$C$5:$C$4516,'Raw Data_OS_22'!$O$5:$O$4516)))</f>
        <v>C2</v>
      </c>
      <c r="Q18" t="str">
        <f t="shared" si="0"/>
        <v>C2</v>
      </c>
      <c r="R18" t="str">
        <f t="shared" si="1"/>
        <v>2019Workmen's Compensation</v>
      </c>
      <c r="T18" t="s">
        <v>7057</v>
      </c>
      <c r="U18" s="16">
        <f t="shared" si="2"/>
        <v>50</v>
      </c>
      <c r="V18" s="16">
        <f t="shared" si="3"/>
        <v>3751317</v>
      </c>
    </row>
    <row r="19" spans="2:26" x14ac:dyDescent="0.35">
      <c r="B19" s="40"/>
      <c r="C19" s="45" t="s">
        <v>2209</v>
      </c>
      <c r="D19" s="46">
        <v>44240</v>
      </c>
      <c r="E19" s="46">
        <v>44242</v>
      </c>
      <c r="F19" s="47" t="s">
        <v>3908</v>
      </c>
      <c r="G19" s="48">
        <v>1055000</v>
      </c>
      <c r="H19" s="49">
        <v>44936</v>
      </c>
      <c r="I19" s="44">
        <v>2021</v>
      </c>
      <c r="J19" s="44">
        <v>2021</v>
      </c>
      <c r="K19" s="44">
        <v>2023</v>
      </c>
      <c r="L19" s="44" t="s">
        <v>21</v>
      </c>
      <c r="M19" s="44" t="s">
        <v>7201</v>
      </c>
      <c r="N19" s="44">
        <v>1</v>
      </c>
      <c r="O19" t="str">
        <f>IF(_xlfn.XLOOKUP(C19,Raw_Data_OS_23!$C$7:$C$4518,Raw_Data_OS_23!$C$7:$C$4518,"New_Claim")="New_Claim",IF(_xlfn.XLOOKUP(C19,'Raw Data_OS_22'!$C$5:$C$4516,'Raw Data_OS_22'!$C$5:$C$4516,"New_Claim")="New_Claim",IF(I19=$O$1,"F1","F2"),"Considered"),"Considered")</f>
        <v>Considered</v>
      </c>
      <c r="P19" t="str" cm="1">
        <f t="array" ref="P19">_xlfn.IFS(O19="F1","F1",O19="F2","F2",O19="Considered",_xlfn.XLOOKUP(C19,Raw_Data_OS_23!$C$7:$C$4518,Raw_Data_OS_23!$N$7:$N$4518,_xlfn.XLOOKUP(Raw_Data_Paid_23!C19,'Raw Data_OS_22'!$C$5:$C$4516,'Raw Data_OS_22'!$O$5:$O$4516)))</f>
        <v>B2</v>
      </c>
      <c r="Q19" t="str">
        <f t="shared" si="0"/>
        <v>B2</v>
      </c>
      <c r="R19" t="str">
        <f t="shared" si="1"/>
        <v>2021Motor Commercial</v>
      </c>
      <c r="T19">
        <v>0</v>
      </c>
      <c r="U19" s="16">
        <f t="shared" si="2"/>
        <v>0</v>
      </c>
      <c r="V19" s="16">
        <f t="shared" si="3"/>
        <v>0</v>
      </c>
    </row>
    <row r="20" spans="2:26" x14ac:dyDescent="0.35">
      <c r="B20" s="40"/>
      <c r="C20" s="45" t="s">
        <v>6383</v>
      </c>
      <c r="D20" s="46">
        <v>44240</v>
      </c>
      <c r="E20" s="46">
        <v>44242</v>
      </c>
      <c r="F20" s="47" t="s">
        <v>4199</v>
      </c>
      <c r="G20" s="48">
        <v>1522461</v>
      </c>
      <c r="H20" s="49">
        <v>44936</v>
      </c>
      <c r="I20" s="44">
        <v>2021</v>
      </c>
      <c r="J20" s="44">
        <v>2021</v>
      </c>
      <c r="K20" s="44">
        <v>2023</v>
      </c>
      <c r="L20" s="44" t="s">
        <v>21</v>
      </c>
      <c r="M20" s="44" t="s">
        <v>7201</v>
      </c>
      <c r="N20" s="44">
        <v>1</v>
      </c>
      <c r="O20" t="str">
        <f>IF(_xlfn.XLOOKUP(C20,Raw_Data_OS_23!$C$7:$C$4518,Raw_Data_OS_23!$C$7:$C$4518,"New_Claim")="New_Claim",IF(_xlfn.XLOOKUP(C20,'Raw Data_OS_22'!$C$5:$C$4516,'Raw Data_OS_22'!$C$5:$C$4516,"New_Claim")="New_Claim",IF(I20=$O$1,"F1","F2"),"Considered"),"Considered")</f>
        <v>Considered</v>
      </c>
      <c r="P20" t="str" cm="1">
        <f t="array" ref="P20">_xlfn.IFS(O20="F1","F1",O20="F2","F2",O20="Considered",_xlfn.XLOOKUP(C20,Raw_Data_OS_23!$C$7:$C$4518,Raw_Data_OS_23!$N$7:$N$4518,_xlfn.XLOOKUP(Raw_Data_Paid_23!C20,'Raw Data_OS_22'!$C$5:$C$4516,'Raw Data_OS_22'!$O$5:$O$4516)))</f>
        <v>C2</v>
      </c>
      <c r="Q20" t="str">
        <f t="shared" si="0"/>
        <v>C2</v>
      </c>
      <c r="R20" t="str">
        <f t="shared" si="1"/>
        <v>2021Theft</v>
      </c>
      <c r="U20" s="51">
        <f>SUM(U13:U19)</f>
        <v>1800</v>
      </c>
      <c r="V20" s="51">
        <f>SUM(V13:V19)</f>
        <v>163842808</v>
      </c>
    </row>
    <row r="21" spans="2:26" x14ac:dyDescent="0.35">
      <c r="B21" s="40"/>
      <c r="C21" s="45" t="s">
        <v>6950</v>
      </c>
      <c r="D21" s="46">
        <v>44874</v>
      </c>
      <c r="E21" s="46">
        <v>44902</v>
      </c>
      <c r="F21" s="47" t="s">
        <v>3908</v>
      </c>
      <c r="G21" s="48">
        <v>15000</v>
      </c>
      <c r="H21" s="49">
        <v>44937</v>
      </c>
      <c r="I21" s="44">
        <v>2022</v>
      </c>
      <c r="J21" s="44">
        <v>2022</v>
      </c>
      <c r="K21" s="44">
        <v>2023</v>
      </c>
      <c r="L21" s="44" t="s">
        <v>6825</v>
      </c>
      <c r="M21" s="44" t="s">
        <v>7201</v>
      </c>
      <c r="N21" s="44">
        <v>1</v>
      </c>
      <c r="O21" t="str">
        <f>IF(_xlfn.XLOOKUP(C21,Raw_Data_OS_23!$C$7:$C$4518,Raw_Data_OS_23!$C$7:$C$4518,"New_Claim")="New_Claim",IF(_xlfn.XLOOKUP(C21,'Raw Data_OS_22'!$C$5:$C$4516,'Raw Data_OS_22'!$C$5:$C$4516,"New_Claim")="New_Claim",IF(I21=$O$1,"F1","F2"),"Considered"),"Considered")</f>
        <v>Considered</v>
      </c>
      <c r="P21" t="str" cm="1">
        <f t="array" ref="P21">_xlfn.IFS(O21="F1","F1",O21="F2","F2",O21="Considered",_xlfn.XLOOKUP(C21,Raw_Data_OS_23!$C$7:$C$4518,Raw_Data_OS_23!$N$7:$N$4518,_xlfn.XLOOKUP(Raw_Data_Paid_23!C21,'Raw Data_OS_22'!$C$5:$C$4516,'Raw Data_OS_22'!$O$5:$O$4516)))</f>
        <v>C2</v>
      </c>
      <c r="Q21" t="str">
        <f t="shared" si="0"/>
        <v>C2</v>
      </c>
      <c r="R21" t="str">
        <f t="shared" si="1"/>
        <v>2022Motor Commercial</v>
      </c>
    </row>
    <row r="22" spans="2:26" x14ac:dyDescent="0.35">
      <c r="B22" s="40"/>
      <c r="C22" s="45" t="s">
        <v>537</v>
      </c>
      <c r="D22" s="46">
        <v>44190</v>
      </c>
      <c r="E22" s="46">
        <v>44190</v>
      </c>
      <c r="F22" s="47" t="s">
        <v>3908</v>
      </c>
      <c r="G22" s="48">
        <v>12000</v>
      </c>
      <c r="H22" s="49">
        <v>44937</v>
      </c>
      <c r="I22" s="44">
        <v>2020</v>
      </c>
      <c r="J22" s="44">
        <v>2020</v>
      </c>
      <c r="K22" s="44">
        <v>2023</v>
      </c>
      <c r="L22" s="44" t="s">
        <v>11</v>
      </c>
      <c r="M22" s="44" t="s">
        <v>7201</v>
      </c>
      <c r="N22" s="44">
        <v>0</v>
      </c>
      <c r="O22" t="str">
        <f>IF(_xlfn.XLOOKUP(C22,Raw_Data_OS_23!$C$7:$C$4518,Raw_Data_OS_23!$C$7:$C$4518,"New_Claim")="New_Claim",IF(_xlfn.XLOOKUP(C22,'Raw Data_OS_22'!$C$5:$C$4516,'Raw Data_OS_22'!$C$5:$C$4516,"New_Claim")="New_Claim",IF(I22=$O$1,"F1","F2"),"Considered"),"Considered")</f>
        <v>Considered</v>
      </c>
      <c r="P22" t="str" cm="1">
        <f t="array" ref="P22">_xlfn.IFS(O22="F1","F1",O22="F2","F2",O22="Considered",_xlfn.XLOOKUP(C22,Raw_Data_OS_23!$C$7:$C$4518,Raw_Data_OS_23!$N$7:$N$4518,_xlfn.XLOOKUP(Raw_Data_Paid_23!C22,'Raw Data_OS_22'!$C$5:$C$4516,'Raw Data_OS_22'!$O$5:$O$4516)))</f>
        <v>B2</v>
      </c>
      <c r="Q22" t="str">
        <f t="shared" si="0"/>
        <v>B2</v>
      </c>
      <c r="R22" t="str">
        <f t="shared" si="1"/>
        <v>2020Motor Commercial</v>
      </c>
    </row>
    <row r="23" spans="2:26" x14ac:dyDescent="0.35">
      <c r="B23" s="40"/>
      <c r="C23" s="45" t="s">
        <v>3563</v>
      </c>
      <c r="D23" s="46">
        <v>44450</v>
      </c>
      <c r="E23" s="46">
        <v>44460</v>
      </c>
      <c r="F23" s="47" t="s">
        <v>3910</v>
      </c>
      <c r="G23" s="48">
        <v>44800</v>
      </c>
      <c r="H23" s="49">
        <v>44937</v>
      </c>
      <c r="I23" s="44">
        <v>2021</v>
      </c>
      <c r="J23" s="44">
        <v>2021</v>
      </c>
      <c r="K23" s="44">
        <v>2023</v>
      </c>
      <c r="L23" s="44" t="s">
        <v>3073</v>
      </c>
      <c r="M23" s="44" t="s">
        <v>7201</v>
      </c>
      <c r="N23" s="44">
        <v>0</v>
      </c>
      <c r="O23" t="str">
        <f>IF(_xlfn.XLOOKUP(C23,Raw_Data_OS_23!$C$7:$C$4518,Raw_Data_OS_23!$C$7:$C$4518,"New_Claim")="New_Claim",IF(_xlfn.XLOOKUP(C23,'Raw Data_OS_22'!$C$5:$C$4516,'Raw Data_OS_22'!$C$5:$C$4516,"New_Claim")="New_Claim",IF(I23=$O$1,"F1","F2"),"Considered"),"Considered")</f>
        <v>Considered</v>
      </c>
      <c r="P23" t="str" cm="1">
        <f t="array" ref="P23">_xlfn.IFS(O23="F1","F1",O23="F2","F2",O23="Considered",_xlfn.XLOOKUP(C23,Raw_Data_OS_23!$C$7:$C$4518,Raw_Data_OS_23!$N$7:$N$4518,_xlfn.XLOOKUP(Raw_Data_Paid_23!C23,'Raw Data_OS_22'!$C$5:$C$4516,'Raw Data_OS_22'!$O$5:$O$4516)))</f>
        <v>B2</v>
      </c>
      <c r="Q23" t="str">
        <f t="shared" si="0"/>
        <v>B2</v>
      </c>
      <c r="R23" t="str">
        <f t="shared" si="1"/>
        <v>2021Motor Private</v>
      </c>
      <c r="U23" t="s">
        <v>5</v>
      </c>
      <c r="V23" s="52"/>
    </row>
    <row r="24" spans="2:26" x14ac:dyDescent="0.35">
      <c r="B24" s="40"/>
      <c r="C24" s="45" t="s">
        <v>1969</v>
      </c>
      <c r="D24" s="46">
        <v>43535</v>
      </c>
      <c r="E24" s="46">
        <v>43556</v>
      </c>
      <c r="F24" s="47" t="s">
        <v>3910</v>
      </c>
      <c r="G24" s="48">
        <v>87000</v>
      </c>
      <c r="H24" s="49">
        <v>44937</v>
      </c>
      <c r="I24" s="44">
        <v>2019</v>
      </c>
      <c r="J24" s="44">
        <v>2019</v>
      </c>
      <c r="K24" s="44">
        <v>2023</v>
      </c>
      <c r="L24" s="44" t="s">
        <v>681</v>
      </c>
      <c r="M24" s="44" t="s">
        <v>7201</v>
      </c>
      <c r="N24" s="44">
        <v>0</v>
      </c>
      <c r="O24" t="str">
        <f>IF(_xlfn.XLOOKUP(C24,Raw_Data_OS_23!$C$7:$C$4518,Raw_Data_OS_23!$C$7:$C$4518,"New_Claim")="New_Claim",IF(_xlfn.XLOOKUP(C24,'Raw Data_OS_22'!$C$5:$C$4516,'Raw Data_OS_22'!$C$5:$C$4516,"New_Claim")="New_Claim",IF(I24=$O$1,"F1","F2"),"Considered"),"Considered")</f>
        <v>Considered</v>
      </c>
      <c r="P24" t="str" cm="1">
        <f t="array" ref="P24">_xlfn.IFS(O24="F1","F1",O24="F2","F2",O24="Considered",_xlfn.XLOOKUP(C24,Raw_Data_OS_23!$C$7:$C$4518,Raw_Data_OS_23!$N$7:$N$4518,_xlfn.XLOOKUP(Raw_Data_Paid_23!C24,'Raw Data_OS_22'!$C$5:$C$4516,'Raw Data_OS_22'!$O$5:$O$4516)))</f>
        <v>B2</v>
      </c>
      <c r="Q24" t="str">
        <f t="shared" si="0"/>
        <v>B2</v>
      </c>
      <c r="R24" t="str">
        <f t="shared" si="1"/>
        <v>2019Motor Private</v>
      </c>
      <c r="W24" t="s">
        <v>7007</v>
      </c>
    </row>
    <row r="25" spans="2:26" x14ac:dyDescent="0.35">
      <c r="B25" s="40"/>
      <c r="C25" s="45" t="s">
        <v>22</v>
      </c>
      <c r="D25" s="46">
        <v>44197</v>
      </c>
      <c r="E25" s="46">
        <v>44201</v>
      </c>
      <c r="F25" s="47" t="s">
        <v>3910</v>
      </c>
      <c r="G25" s="48">
        <v>44800</v>
      </c>
      <c r="H25" s="49">
        <v>44937</v>
      </c>
      <c r="I25" s="44">
        <v>2021</v>
      </c>
      <c r="J25" s="44">
        <v>2021</v>
      </c>
      <c r="K25" s="44">
        <v>2023</v>
      </c>
      <c r="L25" s="44" t="s">
        <v>21</v>
      </c>
      <c r="M25" s="44" t="s">
        <v>7201</v>
      </c>
      <c r="N25" s="44">
        <v>0</v>
      </c>
      <c r="O25" t="str">
        <f>IF(_xlfn.XLOOKUP(C25,Raw_Data_OS_23!$C$7:$C$4518,Raw_Data_OS_23!$C$7:$C$4518,"New_Claim")="New_Claim",IF(_xlfn.XLOOKUP(C25,'Raw Data_OS_22'!$C$5:$C$4516,'Raw Data_OS_22'!$C$5:$C$4516,"New_Claim")="New_Claim",IF(I25=$O$1,"F1","F2"),"Considered"),"Considered")</f>
        <v>Considered</v>
      </c>
      <c r="P25" t="str" cm="1">
        <f t="array" ref="P25">_xlfn.IFS(O25="F1","F1",O25="F2","F2",O25="Considered",_xlfn.XLOOKUP(C25,Raw_Data_OS_23!$C$7:$C$4518,Raw_Data_OS_23!$N$7:$N$4518,_xlfn.XLOOKUP(Raw_Data_Paid_23!C25,'Raw Data_OS_22'!$C$5:$C$4516,'Raw Data_OS_22'!$O$5:$O$4516)))</f>
        <v>B2</v>
      </c>
      <c r="Q25" t="str">
        <f t="shared" si="0"/>
        <v>B2</v>
      </c>
      <c r="R25" t="str">
        <f t="shared" si="1"/>
        <v>2021Motor Private</v>
      </c>
      <c r="U25">
        <v>2023</v>
      </c>
      <c r="W25">
        <f>COUNTIFS($P$4:$P$2114,"B2",$I$4:$I$2114,$U25)</f>
        <v>0</v>
      </c>
      <c r="X25" s="16">
        <f>SUMIFS($G$4:$G$2114,$Q$4:$Q$2114,"B2",$I$4:$I$2114,$U25)</f>
        <v>0</v>
      </c>
      <c r="Y25" s="16"/>
      <c r="Z25" s="17"/>
    </row>
    <row r="26" spans="2:26" x14ac:dyDescent="0.35">
      <c r="B26" s="40"/>
      <c r="C26" s="45" t="s">
        <v>6549</v>
      </c>
      <c r="D26" s="46">
        <v>44180</v>
      </c>
      <c r="E26" s="46">
        <v>44701</v>
      </c>
      <c r="F26" s="47" t="s">
        <v>3910</v>
      </c>
      <c r="G26" s="48">
        <v>44800</v>
      </c>
      <c r="H26" s="49">
        <v>44937</v>
      </c>
      <c r="I26" s="44">
        <v>2020</v>
      </c>
      <c r="J26" s="44">
        <v>2022</v>
      </c>
      <c r="K26" s="44">
        <v>2023</v>
      </c>
      <c r="L26" s="44" t="s">
        <v>11</v>
      </c>
      <c r="M26" s="44" t="s">
        <v>7201</v>
      </c>
      <c r="N26" s="44">
        <v>1</v>
      </c>
      <c r="O26" t="str">
        <f>IF(_xlfn.XLOOKUP(C26,Raw_Data_OS_23!$C$7:$C$4518,Raw_Data_OS_23!$C$7:$C$4518,"New_Claim")="New_Claim",IF(_xlfn.XLOOKUP(C26,'Raw Data_OS_22'!$C$5:$C$4516,'Raw Data_OS_22'!$C$5:$C$4516,"New_Claim")="New_Claim",IF(I26=$O$1,"F1","F2"),"Considered"),"Considered")</f>
        <v>Considered</v>
      </c>
      <c r="P26" t="str" cm="1">
        <f t="array" ref="P26">_xlfn.IFS(O26="F1","F1",O26="F2","F2",O26="Considered",_xlfn.XLOOKUP(C26,Raw_Data_OS_23!$C$7:$C$4518,Raw_Data_OS_23!$N$7:$N$4518,_xlfn.XLOOKUP(Raw_Data_Paid_23!C26,'Raw Data_OS_22'!$C$5:$C$4516,'Raw Data_OS_22'!$O$5:$O$4516)))</f>
        <v>B2</v>
      </c>
      <c r="Q26" t="str">
        <f t="shared" si="0"/>
        <v>B2</v>
      </c>
      <c r="R26" t="str">
        <f t="shared" si="1"/>
        <v>2020Motor Private</v>
      </c>
      <c r="U26">
        <f>U25-1</f>
        <v>2022</v>
      </c>
      <c r="W26">
        <f t="shared" ref="W26:W36" si="4">COUNTIFS($P$4:$P$2114,"B2",$I$4:$I$2114,$U26)</f>
        <v>380</v>
      </c>
      <c r="X26" s="16">
        <f>SUMIFS($G$4:$G$2114,$Q$4:$Q$2114,"B2",$I$4:$I$2114,$U26)</f>
        <v>31771827</v>
      </c>
      <c r="Y26" s="16"/>
      <c r="Z26" s="17"/>
    </row>
    <row r="27" spans="2:26" x14ac:dyDescent="0.35">
      <c r="B27" s="40"/>
      <c r="C27" s="45" t="s">
        <v>2778</v>
      </c>
      <c r="D27" s="46">
        <v>40215</v>
      </c>
      <c r="E27" s="46">
        <v>40218</v>
      </c>
      <c r="F27" s="47" t="s">
        <v>3908</v>
      </c>
      <c r="G27" s="48">
        <v>200150</v>
      </c>
      <c r="H27" s="49">
        <v>44937</v>
      </c>
      <c r="I27" s="44">
        <v>2010</v>
      </c>
      <c r="J27" s="44">
        <v>2010</v>
      </c>
      <c r="K27" s="44">
        <v>2023</v>
      </c>
      <c r="L27" s="44" t="s">
        <v>1225</v>
      </c>
      <c r="M27" s="44" t="s">
        <v>7201</v>
      </c>
      <c r="N27" s="44">
        <v>1</v>
      </c>
      <c r="O27" t="str">
        <f>IF(_xlfn.XLOOKUP(C27,Raw_Data_OS_23!$C$7:$C$4518,Raw_Data_OS_23!$C$7:$C$4518,"New_Claim")="New_Claim",IF(_xlfn.XLOOKUP(C27,'Raw Data_OS_22'!$C$5:$C$4516,'Raw Data_OS_22'!$C$5:$C$4516,"New_Claim")="New_Claim",IF(I27=$O$1,"F1","F2"),"Considered"),"Considered")</f>
        <v>Considered</v>
      </c>
      <c r="P27" t="str" cm="1">
        <f t="array" ref="P27">_xlfn.IFS(O27="F1","F1",O27="F2","F2",O27="Considered",_xlfn.XLOOKUP(C27,Raw_Data_OS_23!$C$7:$C$4518,Raw_Data_OS_23!$N$7:$N$4518,_xlfn.XLOOKUP(Raw_Data_Paid_23!C27,'Raw Data_OS_22'!$C$5:$C$4516,'Raw Data_OS_22'!$O$5:$O$4516)))</f>
        <v>B2</v>
      </c>
      <c r="Q27" t="str">
        <f t="shared" si="0"/>
        <v>B2</v>
      </c>
      <c r="R27" t="str">
        <f t="shared" si="1"/>
        <v>2010Motor Commercial</v>
      </c>
      <c r="U27">
        <f t="shared" ref="U27:U37" si="5">U26-1</f>
        <v>2021</v>
      </c>
      <c r="W27">
        <f t="shared" si="4"/>
        <v>683</v>
      </c>
      <c r="X27" s="16">
        <f t="shared" ref="X27:X36" si="6">SUMIFS($G$4:$G$2114,$Q$4:$Q$2114,"B2",$I$4:$I$2114,$U27)</f>
        <v>64059654</v>
      </c>
      <c r="Y27" s="16"/>
      <c r="Z27" s="17"/>
    </row>
    <row r="28" spans="2:26" x14ac:dyDescent="0.35">
      <c r="B28" s="40"/>
      <c r="C28" s="45" t="s">
        <v>590</v>
      </c>
      <c r="D28" s="46">
        <v>43896</v>
      </c>
      <c r="E28" s="46">
        <v>43896</v>
      </c>
      <c r="F28" s="47" t="s">
        <v>3910</v>
      </c>
      <c r="G28" s="48">
        <v>44200</v>
      </c>
      <c r="H28" s="49">
        <v>44937</v>
      </c>
      <c r="I28" s="44">
        <v>2020</v>
      </c>
      <c r="J28" s="44">
        <v>2020</v>
      </c>
      <c r="K28" s="44">
        <v>2023</v>
      </c>
      <c r="L28" s="44" t="s">
        <v>28</v>
      </c>
      <c r="M28" s="44" t="s">
        <v>7201</v>
      </c>
      <c r="N28" s="44">
        <v>1</v>
      </c>
      <c r="O28" t="str">
        <f>IF(_xlfn.XLOOKUP(C28,Raw_Data_OS_23!$C$7:$C$4518,Raw_Data_OS_23!$C$7:$C$4518,"New_Claim")="New_Claim",IF(_xlfn.XLOOKUP(C28,'Raw Data_OS_22'!$C$5:$C$4516,'Raw Data_OS_22'!$C$5:$C$4516,"New_Claim")="New_Claim",IF(I28=$O$1,"F1","F2"),"Considered"),"Considered")</f>
        <v>Considered</v>
      </c>
      <c r="P28" t="str" cm="1">
        <f t="array" ref="P28">_xlfn.IFS(O28="F1","F1",O28="F2","F2",O28="Considered",_xlfn.XLOOKUP(C28,Raw_Data_OS_23!$C$7:$C$4518,Raw_Data_OS_23!$N$7:$N$4518,_xlfn.XLOOKUP(Raw_Data_Paid_23!C28,'Raw Data_OS_22'!$C$5:$C$4516,'Raw Data_OS_22'!$O$5:$O$4516)))</f>
        <v>B2</v>
      </c>
      <c r="Q28" t="str">
        <f t="shared" si="0"/>
        <v>B2</v>
      </c>
      <c r="R28" t="str">
        <f t="shared" si="1"/>
        <v>2020Motor Private</v>
      </c>
      <c r="U28">
        <f t="shared" si="5"/>
        <v>2020</v>
      </c>
      <c r="W28">
        <f t="shared" si="4"/>
        <v>235</v>
      </c>
      <c r="X28" s="16">
        <f t="shared" si="6"/>
        <v>30505249</v>
      </c>
      <c r="Y28" s="16"/>
      <c r="Z28" s="17"/>
    </row>
    <row r="29" spans="2:26" x14ac:dyDescent="0.35">
      <c r="B29" s="40"/>
      <c r="C29" s="45" t="s">
        <v>1565</v>
      </c>
      <c r="D29" s="46">
        <v>40527</v>
      </c>
      <c r="E29" s="46">
        <v>40532</v>
      </c>
      <c r="F29" s="47" t="s">
        <v>3910</v>
      </c>
      <c r="G29" s="48">
        <v>51075</v>
      </c>
      <c r="H29" s="49">
        <v>44937</v>
      </c>
      <c r="I29" s="44">
        <v>2010</v>
      </c>
      <c r="J29" s="44">
        <v>2010</v>
      </c>
      <c r="K29" s="44">
        <v>2023</v>
      </c>
      <c r="L29" s="44" t="s">
        <v>1560</v>
      </c>
      <c r="M29" s="44" t="s">
        <v>7201</v>
      </c>
      <c r="N29" s="44">
        <v>1</v>
      </c>
      <c r="O29" t="str">
        <f>IF(_xlfn.XLOOKUP(C29,Raw_Data_OS_23!$C$7:$C$4518,Raw_Data_OS_23!$C$7:$C$4518,"New_Claim")="New_Claim",IF(_xlfn.XLOOKUP(C29,'Raw Data_OS_22'!$C$5:$C$4516,'Raw Data_OS_22'!$C$5:$C$4516,"New_Claim")="New_Claim",IF(I29=$O$1,"F1","F2"),"Considered"),"Considered")</f>
        <v>Considered</v>
      </c>
      <c r="P29" t="str" cm="1">
        <f t="array" ref="P29">_xlfn.IFS(O29="F1","F1",O29="F2","F2",O29="Considered",_xlfn.XLOOKUP(C29,Raw_Data_OS_23!$C$7:$C$4518,Raw_Data_OS_23!$N$7:$N$4518,_xlfn.XLOOKUP(Raw_Data_Paid_23!C29,'Raw Data_OS_22'!$C$5:$C$4516,'Raw Data_OS_22'!$O$5:$O$4516)))</f>
        <v>B2</v>
      </c>
      <c r="Q29" t="str">
        <f t="shared" si="0"/>
        <v>B2</v>
      </c>
      <c r="R29" t="str">
        <f t="shared" si="1"/>
        <v>2010Motor Private</v>
      </c>
      <c r="U29">
        <f t="shared" si="5"/>
        <v>2019</v>
      </c>
      <c r="W29">
        <f t="shared" si="4"/>
        <v>19</v>
      </c>
      <c r="X29" s="16">
        <f t="shared" si="6"/>
        <v>1495796</v>
      </c>
      <c r="Y29" s="16"/>
      <c r="Z29" s="17"/>
    </row>
    <row r="30" spans="2:26" x14ac:dyDescent="0.35">
      <c r="B30" s="40"/>
      <c r="C30" s="45" t="s">
        <v>2431</v>
      </c>
      <c r="D30" s="46">
        <v>44215</v>
      </c>
      <c r="E30" s="46">
        <v>44292</v>
      </c>
      <c r="F30" s="47" t="s">
        <v>3910</v>
      </c>
      <c r="G30" s="48">
        <v>54800</v>
      </c>
      <c r="H30" s="49">
        <v>44937</v>
      </c>
      <c r="I30" s="44">
        <v>2021</v>
      </c>
      <c r="J30" s="44">
        <v>2021</v>
      </c>
      <c r="K30" s="44">
        <v>2023</v>
      </c>
      <c r="L30" s="44" t="s">
        <v>21</v>
      </c>
      <c r="M30" s="44" t="s">
        <v>7201</v>
      </c>
      <c r="N30" s="44">
        <v>0</v>
      </c>
      <c r="O30" t="str">
        <f>IF(_xlfn.XLOOKUP(C30,Raw_Data_OS_23!$C$7:$C$4518,Raw_Data_OS_23!$C$7:$C$4518,"New_Claim")="New_Claim",IF(_xlfn.XLOOKUP(C30,'Raw Data_OS_22'!$C$5:$C$4516,'Raw Data_OS_22'!$C$5:$C$4516,"New_Claim")="New_Claim",IF(I30=$O$1,"F1","F2"),"Considered"),"Considered")</f>
        <v>Considered</v>
      </c>
      <c r="P30" t="str" cm="1">
        <f t="array" ref="P30">_xlfn.IFS(O30="F1","F1",O30="F2","F2",O30="Considered",_xlfn.XLOOKUP(C30,Raw_Data_OS_23!$C$7:$C$4518,Raw_Data_OS_23!$N$7:$N$4518,_xlfn.XLOOKUP(Raw_Data_Paid_23!C30,'Raw Data_OS_22'!$C$5:$C$4516,'Raw Data_OS_22'!$O$5:$O$4516)))</f>
        <v>B2</v>
      </c>
      <c r="Q30" t="str">
        <f t="shared" si="0"/>
        <v>B2</v>
      </c>
      <c r="R30" t="str">
        <f t="shared" si="1"/>
        <v>2021Motor Private</v>
      </c>
      <c r="U30">
        <f t="shared" si="5"/>
        <v>2018</v>
      </c>
      <c r="W30">
        <f t="shared" si="4"/>
        <v>37</v>
      </c>
      <c r="X30" s="16">
        <f t="shared" si="6"/>
        <v>6937048</v>
      </c>
      <c r="Y30" s="51"/>
      <c r="Z30" s="53"/>
    </row>
    <row r="31" spans="2:26" x14ac:dyDescent="0.35">
      <c r="B31" s="40"/>
      <c r="C31" s="45" t="s">
        <v>3324</v>
      </c>
      <c r="D31" s="46">
        <v>44391</v>
      </c>
      <c r="E31" s="46">
        <v>44420</v>
      </c>
      <c r="F31" s="47" t="s">
        <v>3908</v>
      </c>
      <c r="G31" s="48">
        <v>44800</v>
      </c>
      <c r="H31" s="49">
        <v>44937</v>
      </c>
      <c r="I31" s="44">
        <v>2021</v>
      </c>
      <c r="J31" s="44">
        <v>2021</v>
      </c>
      <c r="K31" s="44">
        <v>2023</v>
      </c>
      <c r="L31" s="44" t="s">
        <v>3073</v>
      </c>
      <c r="M31" s="44" t="s">
        <v>7201</v>
      </c>
      <c r="N31" s="44">
        <v>0</v>
      </c>
      <c r="O31" t="str">
        <f>IF(_xlfn.XLOOKUP(C31,Raw_Data_OS_23!$C$7:$C$4518,Raw_Data_OS_23!$C$7:$C$4518,"New_Claim")="New_Claim",IF(_xlfn.XLOOKUP(C31,'Raw Data_OS_22'!$C$5:$C$4516,'Raw Data_OS_22'!$C$5:$C$4516,"New_Claim")="New_Claim",IF(I31=$O$1,"F1","F2"),"Considered"),"Considered")</f>
        <v>Considered</v>
      </c>
      <c r="P31" t="str" cm="1">
        <f t="array" ref="P31">_xlfn.IFS(O31="F1","F1",O31="F2","F2",O31="Considered",_xlfn.XLOOKUP(C31,Raw_Data_OS_23!$C$7:$C$4518,Raw_Data_OS_23!$N$7:$N$4518,_xlfn.XLOOKUP(Raw_Data_Paid_23!C31,'Raw Data_OS_22'!$C$5:$C$4516,'Raw Data_OS_22'!$O$5:$O$4516)))</f>
        <v>B2</v>
      </c>
      <c r="Q31" t="str">
        <f t="shared" si="0"/>
        <v>B2</v>
      </c>
      <c r="R31" t="str">
        <f t="shared" si="1"/>
        <v>2021Motor Commercial</v>
      </c>
      <c r="U31">
        <f t="shared" si="5"/>
        <v>2017</v>
      </c>
      <c r="W31">
        <f t="shared" si="4"/>
        <v>10</v>
      </c>
      <c r="X31" s="16">
        <f t="shared" si="6"/>
        <v>1436485</v>
      </c>
    </row>
    <row r="32" spans="2:26" x14ac:dyDescent="0.35">
      <c r="B32" s="40"/>
      <c r="C32" s="45" t="s">
        <v>3835</v>
      </c>
      <c r="D32" s="46">
        <v>44409</v>
      </c>
      <c r="E32" s="46">
        <v>44550</v>
      </c>
      <c r="F32" s="47" t="s">
        <v>3908</v>
      </c>
      <c r="G32" s="48">
        <v>44800</v>
      </c>
      <c r="H32" s="49">
        <v>44937</v>
      </c>
      <c r="I32" s="44">
        <v>2021</v>
      </c>
      <c r="J32" s="44">
        <v>2021</v>
      </c>
      <c r="K32" s="44">
        <v>2023</v>
      </c>
      <c r="L32" s="44" t="s">
        <v>3073</v>
      </c>
      <c r="M32" s="44" t="s">
        <v>7201</v>
      </c>
      <c r="N32" s="44">
        <v>0</v>
      </c>
      <c r="O32" t="str">
        <f>IF(_xlfn.XLOOKUP(C32,Raw_Data_OS_23!$C$7:$C$4518,Raw_Data_OS_23!$C$7:$C$4518,"New_Claim")="New_Claim",IF(_xlfn.XLOOKUP(C32,'Raw Data_OS_22'!$C$5:$C$4516,'Raw Data_OS_22'!$C$5:$C$4516,"New_Claim")="New_Claim",IF(I32=$O$1,"F1","F2"),"Considered"),"Considered")</f>
        <v>Considered</v>
      </c>
      <c r="P32" t="str" cm="1">
        <f t="array" ref="P32">_xlfn.IFS(O32="F1","F1",O32="F2","F2",O32="Considered",_xlfn.XLOOKUP(C32,Raw_Data_OS_23!$C$7:$C$4518,Raw_Data_OS_23!$N$7:$N$4518,_xlfn.XLOOKUP(Raw_Data_Paid_23!C32,'Raw Data_OS_22'!$C$5:$C$4516,'Raw Data_OS_22'!$O$5:$O$4516)))</f>
        <v>B2</v>
      </c>
      <c r="Q32" t="str">
        <f t="shared" si="0"/>
        <v>B2</v>
      </c>
      <c r="R32" t="str">
        <f t="shared" si="1"/>
        <v>2021Motor Commercial</v>
      </c>
      <c r="U32">
        <f t="shared" si="5"/>
        <v>2016</v>
      </c>
      <c r="W32">
        <f t="shared" si="4"/>
        <v>0</v>
      </c>
      <c r="X32" s="16">
        <f t="shared" si="6"/>
        <v>0</v>
      </c>
    </row>
    <row r="33" spans="2:24" x14ac:dyDescent="0.35">
      <c r="B33" s="40"/>
      <c r="C33" s="45" t="s">
        <v>3547</v>
      </c>
      <c r="D33" s="46">
        <v>44452</v>
      </c>
      <c r="E33" s="46">
        <v>44461</v>
      </c>
      <c r="F33" s="47" t="s">
        <v>3908</v>
      </c>
      <c r="G33" s="48">
        <v>68000</v>
      </c>
      <c r="H33" s="49">
        <v>44938</v>
      </c>
      <c r="I33" s="44">
        <v>2021</v>
      </c>
      <c r="J33" s="44">
        <v>2021</v>
      </c>
      <c r="K33" s="44">
        <v>2023</v>
      </c>
      <c r="L33" s="44" t="s">
        <v>3073</v>
      </c>
      <c r="M33" s="44" t="s">
        <v>7201</v>
      </c>
      <c r="N33" s="44">
        <v>0</v>
      </c>
      <c r="O33" t="str">
        <f>IF(_xlfn.XLOOKUP(C33,Raw_Data_OS_23!$C$7:$C$4518,Raw_Data_OS_23!$C$7:$C$4518,"New_Claim")="New_Claim",IF(_xlfn.XLOOKUP(C33,'Raw Data_OS_22'!$C$5:$C$4516,'Raw Data_OS_22'!$C$5:$C$4516,"New_Claim")="New_Claim",IF(I33=$O$1,"F1","F2"),"Considered"),"Considered")</f>
        <v>Considered</v>
      </c>
      <c r="P33" t="str" cm="1">
        <f t="array" ref="P33">_xlfn.IFS(O33="F1","F1",O33="F2","F2",O33="Considered",_xlfn.XLOOKUP(C33,Raw_Data_OS_23!$C$7:$C$4518,Raw_Data_OS_23!$N$7:$N$4518,_xlfn.XLOOKUP(Raw_Data_Paid_23!C33,'Raw Data_OS_22'!$C$5:$C$4516,'Raw Data_OS_22'!$O$5:$O$4516)))</f>
        <v>B2</v>
      </c>
      <c r="Q33" t="str">
        <f t="shared" si="0"/>
        <v>B2</v>
      </c>
      <c r="R33" t="str">
        <f t="shared" si="1"/>
        <v>2021Motor Commercial</v>
      </c>
      <c r="U33">
        <f t="shared" si="5"/>
        <v>2015</v>
      </c>
      <c r="W33">
        <f t="shared" si="4"/>
        <v>17</v>
      </c>
      <c r="X33" s="16">
        <f t="shared" si="6"/>
        <v>880205</v>
      </c>
    </row>
    <row r="34" spans="2:24" x14ac:dyDescent="0.35">
      <c r="B34" s="40"/>
      <c r="C34" s="45" t="s">
        <v>6511</v>
      </c>
      <c r="D34" s="46">
        <v>44680</v>
      </c>
      <c r="E34" s="46">
        <v>44698</v>
      </c>
      <c r="F34" s="47" t="s">
        <v>3910</v>
      </c>
      <c r="G34" s="48">
        <v>281620</v>
      </c>
      <c r="H34" s="49">
        <v>44938</v>
      </c>
      <c r="I34" s="44">
        <v>2022</v>
      </c>
      <c r="J34" s="44">
        <v>2022</v>
      </c>
      <c r="K34" s="44">
        <v>2023</v>
      </c>
      <c r="L34" s="44" t="s">
        <v>6406</v>
      </c>
      <c r="M34" s="44" t="s">
        <v>7201</v>
      </c>
      <c r="N34" s="44">
        <v>1</v>
      </c>
      <c r="O34" t="str">
        <f>IF(_xlfn.XLOOKUP(C34,Raw_Data_OS_23!$C$7:$C$4518,Raw_Data_OS_23!$C$7:$C$4518,"New_Claim")="New_Claim",IF(_xlfn.XLOOKUP(C34,'Raw Data_OS_22'!$C$5:$C$4516,'Raw Data_OS_22'!$C$5:$C$4516,"New_Claim")="New_Claim",IF(I34=$O$1,"F1","F2"),"Considered"),"Considered")</f>
        <v>Considered</v>
      </c>
      <c r="P34" t="str" cm="1">
        <f t="array" ref="P34">_xlfn.IFS(O34="F1","F1",O34="F2","F2",O34="Considered",_xlfn.XLOOKUP(C34,Raw_Data_OS_23!$C$7:$C$4518,Raw_Data_OS_23!$N$7:$N$4518,_xlfn.XLOOKUP(Raw_Data_Paid_23!C34,'Raw Data_OS_22'!$C$5:$C$4516,'Raw Data_OS_22'!$O$5:$O$4516)))</f>
        <v>B2</v>
      </c>
      <c r="Q34" t="str">
        <f t="shared" si="0"/>
        <v>B2</v>
      </c>
      <c r="R34" t="str">
        <f t="shared" si="1"/>
        <v>2022Motor Private</v>
      </c>
      <c r="U34">
        <f t="shared" si="5"/>
        <v>2014</v>
      </c>
      <c r="W34">
        <f t="shared" si="4"/>
        <v>1</v>
      </c>
      <c r="X34" s="16">
        <f t="shared" si="6"/>
        <v>25000</v>
      </c>
    </row>
    <row r="35" spans="2:24" x14ac:dyDescent="0.35">
      <c r="B35" s="40"/>
      <c r="C35" s="45" t="s">
        <v>3685</v>
      </c>
      <c r="D35" s="46">
        <v>44454</v>
      </c>
      <c r="E35" s="46">
        <v>44508</v>
      </c>
      <c r="F35" s="47" t="s">
        <v>3910</v>
      </c>
      <c r="G35" s="48">
        <v>12296</v>
      </c>
      <c r="H35" s="49">
        <v>44938</v>
      </c>
      <c r="I35" s="44">
        <v>2021</v>
      </c>
      <c r="J35" s="44">
        <v>2021</v>
      </c>
      <c r="K35" s="44">
        <v>2023</v>
      </c>
      <c r="L35" s="44" t="s">
        <v>3073</v>
      </c>
      <c r="M35" s="44" t="s">
        <v>7201</v>
      </c>
      <c r="N35" s="44">
        <v>1</v>
      </c>
      <c r="O35" t="str">
        <f>IF(_xlfn.XLOOKUP(C35,Raw_Data_OS_23!$C$7:$C$4518,Raw_Data_OS_23!$C$7:$C$4518,"New_Claim")="New_Claim",IF(_xlfn.XLOOKUP(C35,'Raw Data_OS_22'!$C$5:$C$4516,'Raw Data_OS_22'!$C$5:$C$4516,"New_Claim")="New_Claim",IF(I35=$O$1,"F1","F2"),"Considered"),"Considered")</f>
        <v>Considered</v>
      </c>
      <c r="P35" t="str" cm="1">
        <f t="array" ref="P35">_xlfn.IFS(O35="F1","F1",O35="F2","F2",O35="Considered",_xlfn.XLOOKUP(C35,Raw_Data_OS_23!$C$7:$C$4518,Raw_Data_OS_23!$N$7:$N$4518,_xlfn.XLOOKUP(Raw_Data_Paid_23!C35,'Raw Data_OS_22'!$C$5:$C$4516,'Raw Data_OS_22'!$O$5:$O$4516)))</f>
        <v>B2</v>
      </c>
      <c r="Q35" t="str">
        <f t="shared" si="0"/>
        <v>B2</v>
      </c>
      <c r="R35" t="str">
        <f t="shared" si="1"/>
        <v>2021Motor Private</v>
      </c>
      <c r="U35">
        <f t="shared" si="5"/>
        <v>2013</v>
      </c>
      <c r="W35">
        <f t="shared" si="4"/>
        <v>2</v>
      </c>
      <c r="X35" s="16">
        <f t="shared" si="6"/>
        <v>300000</v>
      </c>
    </row>
    <row r="36" spans="2:24" x14ac:dyDescent="0.35">
      <c r="B36" s="40"/>
      <c r="C36" s="45" t="s">
        <v>6937</v>
      </c>
      <c r="D36" s="46">
        <v>44669</v>
      </c>
      <c r="E36" s="46">
        <v>44894</v>
      </c>
      <c r="F36" s="47" t="s">
        <v>4244</v>
      </c>
      <c r="G36" s="48">
        <v>110477</v>
      </c>
      <c r="H36" s="49">
        <v>44938</v>
      </c>
      <c r="I36" s="44">
        <v>2022</v>
      </c>
      <c r="J36" s="44">
        <v>2022</v>
      </c>
      <c r="K36" s="44">
        <v>2023</v>
      </c>
      <c r="L36" s="44" t="s">
        <v>6406</v>
      </c>
      <c r="M36" s="44" t="s">
        <v>7201</v>
      </c>
      <c r="N36" s="44">
        <v>1</v>
      </c>
      <c r="O36" t="str">
        <f>IF(_xlfn.XLOOKUP(C36,Raw_Data_OS_23!$C$7:$C$4518,Raw_Data_OS_23!$C$7:$C$4518,"New_Claim")="New_Claim",IF(_xlfn.XLOOKUP(C36,'Raw Data_OS_22'!$C$5:$C$4516,'Raw Data_OS_22'!$C$5:$C$4516,"New_Claim")="New_Claim",IF(I36=$O$1,"F1","F2"),"Considered"),"Considered")</f>
        <v>Considered</v>
      </c>
      <c r="P36" t="str" cm="1">
        <f t="array" ref="P36">_xlfn.IFS(O36="F1","F1",O36="F2","F2",O36="Considered",_xlfn.XLOOKUP(C36,Raw_Data_OS_23!$C$7:$C$4518,Raw_Data_OS_23!$N$7:$N$4518,_xlfn.XLOOKUP(Raw_Data_Paid_23!C36,'Raw Data_OS_22'!$C$5:$C$4516,'Raw Data_OS_22'!$O$5:$O$4516)))</f>
        <v>B2</v>
      </c>
      <c r="Q36" t="str">
        <f t="shared" si="0"/>
        <v>B2</v>
      </c>
      <c r="R36" t="str">
        <f t="shared" si="1"/>
        <v>2022Marine</v>
      </c>
      <c r="U36">
        <f t="shared" si="5"/>
        <v>2012</v>
      </c>
      <c r="W36">
        <f t="shared" si="4"/>
        <v>10</v>
      </c>
      <c r="X36" s="16">
        <f t="shared" si="6"/>
        <v>962591</v>
      </c>
    </row>
    <row r="37" spans="2:24" x14ac:dyDescent="0.35">
      <c r="B37" s="40"/>
      <c r="C37" s="45" t="s">
        <v>6935</v>
      </c>
      <c r="D37" s="46">
        <v>44723</v>
      </c>
      <c r="E37" s="46">
        <v>44894</v>
      </c>
      <c r="F37" s="47" t="s">
        <v>4244</v>
      </c>
      <c r="G37" s="48">
        <v>104198</v>
      </c>
      <c r="H37" s="49">
        <v>44938</v>
      </c>
      <c r="I37" s="44">
        <v>2022</v>
      </c>
      <c r="J37" s="44">
        <v>2022</v>
      </c>
      <c r="K37" s="44">
        <v>2023</v>
      </c>
      <c r="L37" s="44" t="s">
        <v>6406</v>
      </c>
      <c r="M37" s="44" t="s">
        <v>7201</v>
      </c>
      <c r="N37" s="44">
        <v>1</v>
      </c>
      <c r="O37" t="str">
        <f>IF(_xlfn.XLOOKUP(C37,Raw_Data_OS_23!$C$7:$C$4518,Raw_Data_OS_23!$C$7:$C$4518,"New_Claim")="New_Claim",IF(_xlfn.XLOOKUP(C37,'Raw Data_OS_22'!$C$5:$C$4516,'Raw Data_OS_22'!$C$5:$C$4516,"New_Claim")="New_Claim",IF(I37=$O$1,"F1","F2"),"Considered"),"Considered")</f>
        <v>Considered</v>
      </c>
      <c r="P37" t="str" cm="1">
        <f t="array" ref="P37">_xlfn.IFS(O37="F1","F1",O37="F2","F2",O37="Considered",_xlfn.XLOOKUP(C37,Raw_Data_OS_23!$C$7:$C$4518,Raw_Data_OS_23!$N$7:$N$4518,_xlfn.XLOOKUP(Raw_Data_Paid_23!C37,'Raw Data_OS_22'!$C$5:$C$4516,'Raw Data_OS_22'!$O$5:$O$4516)))</f>
        <v>B2</v>
      </c>
      <c r="Q37" t="str">
        <f t="shared" si="0"/>
        <v>B2</v>
      </c>
      <c r="R37" t="str">
        <f t="shared" si="1"/>
        <v>2022Marine</v>
      </c>
      <c r="U37">
        <f t="shared" si="5"/>
        <v>2011</v>
      </c>
      <c r="W37">
        <f>COUNTIFS($P$4:$P$2114,"B2",$I$4:$I$2114,"&lt;=2011")</f>
        <v>29</v>
      </c>
      <c r="X37" s="16">
        <f>SUMIFS($G$4:$G$2114,$Q$4:$Q$2114,"B2",$I$4:$I$2114,"&lt;=2011")</f>
        <v>3900591</v>
      </c>
    </row>
    <row r="38" spans="2:24" x14ac:dyDescent="0.35">
      <c r="B38" s="40"/>
      <c r="C38" s="45" t="s">
        <v>6928</v>
      </c>
      <c r="D38" s="46">
        <v>44688</v>
      </c>
      <c r="E38" s="46">
        <v>44894</v>
      </c>
      <c r="F38" s="47" t="s">
        <v>4244</v>
      </c>
      <c r="G38" s="48">
        <v>208436</v>
      </c>
      <c r="H38" s="49">
        <v>44938</v>
      </c>
      <c r="I38" s="44">
        <v>2022</v>
      </c>
      <c r="J38" s="44">
        <v>2022</v>
      </c>
      <c r="K38" s="44">
        <v>2023</v>
      </c>
      <c r="L38" s="44" t="s">
        <v>6406</v>
      </c>
      <c r="M38" s="44" t="s">
        <v>7201</v>
      </c>
      <c r="N38" s="44">
        <v>1</v>
      </c>
      <c r="O38" t="str">
        <f>IF(_xlfn.XLOOKUP(C38,Raw_Data_OS_23!$C$7:$C$4518,Raw_Data_OS_23!$C$7:$C$4518,"New_Claim")="New_Claim",IF(_xlfn.XLOOKUP(C38,'Raw Data_OS_22'!$C$5:$C$4516,'Raw Data_OS_22'!$C$5:$C$4516,"New_Claim")="New_Claim",IF(I38=$O$1,"F1","F2"),"Considered"),"Considered")</f>
        <v>Considered</v>
      </c>
      <c r="P38" t="str" cm="1">
        <f t="array" ref="P38">_xlfn.IFS(O38="F1","F1",O38="F2","F2",O38="Considered",_xlfn.XLOOKUP(C38,Raw_Data_OS_23!$C$7:$C$4518,Raw_Data_OS_23!$N$7:$N$4518,_xlfn.XLOOKUP(Raw_Data_Paid_23!C38,'Raw Data_OS_22'!$C$5:$C$4516,'Raw Data_OS_22'!$O$5:$O$4516)))</f>
        <v>B2</v>
      </c>
      <c r="Q38" t="str">
        <f t="shared" si="0"/>
        <v>B2</v>
      </c>
      <c r="R38" t="str">
        <f t="shared" si="1"/>
        <v>2022Marine</v>
      </c>
      <c r="X38" s="16">
        <f>SUM(X25:X37)</f>
        <v>142274446</v>
      </c>
    </row>
    <row r="39" spans="2:24" x14ac:dyDescent="0.35">
      <c r="B39" s="40"/>
      <c r="C39" s="45" t="s">
        <v>6939</v>
      </c>
      <c r="D39" s="46">
        <v>44602</v>
      </c>
      <c r="E39" s="46">
        <v>44894</v>
      </c>
      <c r="F39" s="47" t="s">
        <v>4244</v>
      </c>
      <c r="G39" s="48">
        <v>257754</v>
      </c>
      <c r="H39" s="49">
        <v>44938</v>
      </c>
      <c r="I39" s="44">
        <v>2022</v>
      </c>
      <c r="J39" s="44">
        <v>2022</v>
      </c>
      <c r="K39" s="44">
        <v>2023</v>
      </c>
      <c r="L39" s="44" t="s">
        <v>6021</v>
      </c>
      <c r="M39" s="44" t="s">
        <v>7201</v>
      </c>
      <c r="N39" s="44">
        <v>1</v>
      </c>
      <c r="O39" t="str">
        <f>IF(_xlfn.XLOOKUP(C39,Raw_Data_OS_23!$C$7:$C$4518,Raw_Data_OS_23!$C$7:$C$4518,"New_Claim")="New_Claim",IF(_xlfn.XLOOKUP(C39,'Raw Data_OS_22'!$C$5:$C$4516,'Raw Data_OS_22'!$C$5:$C$4516,"New_Claim")="New_Claim",IF(I39=$O$1,"F1","F2"),"Considered"),"Considered")</f>
        <v>Considered</v>
      </c>
      <c r="P39" t="str" cm="1">
        <f t="array" ref="P39">_xlfn.IFS(O39="F1","F1",O39="F2","F2",O39="Considered",_xlfn.XLOOKUP(C39,Raw_Data_OS_23!$C$7:$C$4518,Raw_Data_OS_23!$N$7:$N$4518,_xlfn.XLOOKUP(Raw_Data_Paid_23!C39,'Raw Data_OS_22'!$C$5:$C$4516,'Raw Data_OS_22'!$O$5:$O$4516)))</f>
        <v>B2</v>
      </c>
      <c r="Q39" t="str">
        <f t="shared" si="0"/>
        <v>B2</v>
      </c>
      <c r="R39" t="str">
        <f t="shared" si="1"/>
        <v>2022Marine</v>
      </c>
      <c r="X39" s="16">
        <f>V14-X38</f>
        <v>0</v>
      </c>
    </row>
    <row r="40" spans="2:24" x14ac:dyDescent="0.35">
      <c r="B40" s="40"/>
      <c r="C40" s="45" t="s">
        <v>6938</v>
      </c>
      <c r="D40" s="46">
        <v>44732</v>
      </c>
      <c r="E40" s="46">
        <v>44894</v>
      </c>
      <c r="F40" s="47" t="s">
        <v>4244</v>
      </c>
      <c r="G40" s="48">
        <v>40477</v>
      </c>
      <c r="H40" s="49">
        <v>44938</v>
      </c>
      <c r="I40" s="44">
        <v>2022</v>
      </c>
      <c r="J40" s="44">
        <v>2022</v>
      </c>
      <c r="K40" s="44">
        <v>2023</v>
      </c>
      <c r="L40" s="44" t="s">
        <v>6406</v>
      </c>
      <c r="M40" s="44" t="s">
        <v>7201</v>
      </c>
      <c r="N40" s="44">
        <v>1</v>
      </c>
      <c r="O40" t="str">
        <f>IF(_xlfn.XLOOKUP(C40,Raw_Data_OS_23!$C$7:$C$4518,Raw_Data_OS_23!$C$7:$C$4518,"New_Claim")="New_Claim",IF(_xlfn.XLOOKUP(C40,'Raw Data_OS_22'!$C$5:$C$4516,'Raw Data_OS_22'!$C$5:$C$4516,"New_Claim")="New_Claim",IF(I40=$O$1,"F1","F2"),"Considered"),"Considered")</f>
        <v>Considered</v>
      </c>
      <c r="P40" t="str" cm="1">
        <f t="array" ref="P40">_xlfn.IFS(O40="F1","F1",O40="F2","F2",O40="Considered",_xlfn.XLOOKUP(C40,Raw_Data_OS_23!$C$7:$C$4518,Raw_Data_OS_23!$N$7:$N$4518,_xlfn.XLOOKUP(Raw_Data_Paid_23!C40,'Raw Data_OS_22'!$C$5:$C$4516,'Raw Data_OS_22'!$O$5:$O$4516)))</f>
        <v>B2</v>
      </c>
      <c r="Q40" t="str">
        <f t="shared" si="0"/>
        <v>B2</v>
      </c>
      <c r="R40" t="str">
        <f t="shared" si="1"/>
        <v>2022Marine</v>
      </c>
    </row>
    <row r="41" spans="2:24" x14ac:dyDescent="0.35">
      <c r="B41" s="40"/>
      <c r="C41" s="45" t="s">
        <v>6931</v>
      </c>
      <c r="D41" s="46">
        <v>44299</v>
      </c>
      <c r="E41" s="46">
        <v>44894</v>
      </c>
      <c r="F41" s="47" t="s">
        <v>4244</v>
      </c>
      <c r="G41" s="48">
        <v>4593</v>
      </c>
      <c r="H41" s="49">
        <v>44938</v>
      </c>
      <c r="I41" s="44">
        <v>2021</v>
      </c>
      <c r="J41" s="44">
        <v>2022</v>
      </c>
      <c r="K41" s="44">
        <v>2023</v>
      </c>
      <c r="L41" s="44" t="s">
        <v>2250</v>
      </c>
      <c r="M41" s="44" t="s">
        <v>7201</v>
      </c>
      <c r="N41" s="44">
        <v>1</v>
      </c>
      <c r="O41" t="str">
        <f>IF(_xlfn.XLOOKUP(C41,Raw_Data_OS_23!$C$7:$C$4518,Raw_Data_OS_23!$C$7:$C$4518,"New_Claim")="New_Claim",IF(_xlfn.XLOOKUP(C41,'Raw Data_OS_22'!$C$5:$C$4516,'Raw Data_OS_22'!$C$5:$C$4516,"New_Claim")="New_Claim",IF(I41=$O$1,"F1","F2"),"Considered"),"Considered")</f>
        <v>Considered</v>
      </c>
      <c r="P41" t="str" cm="1">
        <f t="array" ref="P41">_xlfn.IFS(O41="F1","F1",O41="F2","F2",O41="Considered",_xlfn.XLOOKUP(C41,Raw_Data_OS_23!$C$7:$C$4518,Raw_Data_OS_23!$N$7:$N$4518,_xlfn.XLOOKUP(Raw_Data_Paid_23!C41,'Raw Data_OS_22'!$C$5:$C$4516,'Raw Data_OS_22'!$O$5:$O$4516)))</f>
        <v>C2</v>
      </c>
      <c r="Q41" t="str">
        <f t="shared" si="0"/>
        <v>C2</v>
      </c>
      <c r="R41" t="str">
        <f t="shared" si="1"/>
        <v>2021Marine</v>
      </c>
    </row>
    <row r="42" spans="2:24" x14ac:dyDescent="0.35">
      <c r="B42" s="40"/>
      <c r="C42" s="45" t="s">
        <v>164</v>
      </c>
      <c r="D42" s="46">
        <v>44022</v>
      </c>
      <c r="E42" s="46">
        <v>44022</v>
      </c>
      <c r="F42" s="47" t="s">
        <v>3908</v>
      </c>
      <c r="G42" s="48">
        <v>854670</v>
      </c>
      <c r="H42" s="49">
        <v>44938</v>
      </c>
      <c r="I42" s="44">
        <v>2020</v>
      </c>
      <c r="J42" s="44">
        <v>2020</v>
      </c>
      <c r="K42" s="44">
        <v>2023</v>
      </c>
      <c r="L42" s="44" t="s">
        <v>35</v>
      </c>
      <c r="M42" s="44" t="s">
        <v>7201</v>
      </c>
      <c r="N42" s="44">
        <v>0</v>
      </c>
      <c r="O42" t="str">
        <f>IF(_xlfn.XLOOKUP(C42,Raw_Data_OS_23!$C$7:$C$4518,Raw_Data_OS_23!$C$7:$C$4518,"New_Claim")="New_Claim",IF(_xlfn.XLOOKUP(C42,'Raw Data_OS_22'!$C$5:$C$4516,'Raw Data_OS_22'!$C$5:$C$4516,"New_Claim")="New_Claim",IF(I42=$O$1,"F1","F2"),"Considered"),"Considered")</f>
        <v>Considered</v>
      </c>
      <c r="P42" t="str" cm="1">
        <f t="array" ref="P42">_xlfn.IFS(O42="F1","F1",O42="F2","F2",O42="Considered",_xlfn.XLOOKUP(C42,Raw_Data_OS_23!$C$7:$C$4518,Raw_Data_OS_23!$N$7:$N$4518,_xlfn.XLOOKUP(Raw_Data_Paid_23!C42,'Raw Data_OS_22'!$C$5:$C$4516,'Raw Data_OS_22'!$O$5:$O$4516)))</f>
        <v>B2</v>
      </c>
      <c r="Q42" t="str">
        <f t="shared" si="0"/>
        <v>B2</v>
      </c>
      <c r="R42" t="str">
        <f t="shared" si="1"/>
        <v>2020Motor Commercial</v>
      </c>
      <c r="X42" s="16">
        <v>3900591</v>
      </c>
    </row>
    <row r="43" spans="2:24" x14ac:dyDescent="0.35">
      <c r="B43" s="40"/>
      <c r="C43" s="45" t="s">
        <v>164</v>
      </c>
      <c r="D43" s="46">
        <v>44022</v>
      </c>
      <c r="E43" s="46">
        <v>44022</v>
      </c>
      <c r="F43" s="47" t="s">
        <v>3908</v>
      </c>
      <c r="G43" s="48">
        <v>270000</v>
      </c>
      <c r="H43" s="49">
        <v>44938</v>
      </c>
      <c r="I43" s="44">
        <v>2020</v>
      </c>
      <c r="J43" s="44">
        <v>2020</v>
      </c>
      <c r="K43" s="44">
        <v>2023</v>
      </c>
      <c r="L43" s="44" t="s">
        <v>35</v>
      </c>
      <c r="M43" s="44" t="s">
        <v>7201</v>
      </c>
      <c r="N43" s="44">
        <v>0</v>
      </c>
      <c r="O43" t="str">
        <f>IF(_xlfn.XLOOKUP(C43,Raw_Data_OS_23!$C$7:$C$4518,Raw_Data_OS_23!$C$7:$C$4518,"New_Claim")="New_Claim",IF(_xlfn.XLOOKUP(C43,'Raw Data_OS_22'!$C$5:$C$4516,'Raw Data_OS_22'!$C$5:$C$4516,"New_Claim")="New_Claim",IF(I43=$O$1,"F1","F2"),"Considered"),"Considered")</f>
        <v>Considered</v>
      </c>
      <c r="P43" t="str" cm="1">
        <f t="array" ref="P43">_xlfn.IFS(O43="F1","F1",O43="F2","F2",O43="Considered",_xlfn.XLOOKUP(C43,Raw_Data_OS_23!$C$7:$C$4518,Raw_Data_OS_23!$N$7:$N$4518,_xlfn.XLOOKUP(Raw_Data_Paid_23!C43,'Raw Data_OS_22'!$C$5:$C$4516,'Raw Data_OS_22'!$O$5:$O$4516)))</f>
        <v>B2</v>
      </c>
      <c r="Q43" t="str">
        <f t="shared" si="0"/>
        <v>B2</v>
      </c>
      <c r="R43" t="str">
        <f t="shared" si="1"/>
        <v>2020Motor Commercial</v>
      </c>
    </row>
    <row r="44" spans="2:24" x14ac:dyDescent="0.35">
      <c r="B44" s="40"/>
      <c r="C44" s="45" t="s">
        <v>6025</v>
      </c>
      <c r="D44" s="46">
        <v>44537</v>
      </c>
      <c r="E44" s="46">
        <v>44564</v>
      </c>
      <c r="F44" s="47" t="s">
        <v>3908</v>
      </c>
      <c r="G44" s="48">
        <v>300000</v>
      </c>
      <c r="H44" s="49">
        <v>44939</v>
      </c>
      <c r="I44" s="44">
        <v>2021</v>
      </c>
      <c r="J44" s="44">
        <v>2022</v>
      </c>
      <c r="K44" s="44">
        <v>2023</v>
      </c>
      <c r="L44" s="44" t="s">
        <v>3138</v>
      </c>
      <c r="M44" s="44" t="s">
        <v>7201</v>
      </c>
      <c r="N44" s="44">
        <v>1</v>
      </c>
      <c r="O44" t="str">
        <f>IF(_xlfn.XLOOKUP(C44,Raw_Data_OS_23!$C$7:$C$4518,Raw_Data_OS_23!$C$7:$C$4518,"New_Claim")="New_Claim",IF(_xlfn.XLOOKUP(C44,'Raw Data_OS_22'!$C$5:$C$4516,'Raw Data_OS_22'!$C$5:$C$4516,"New_Claim")="New_Claim",IF(I44=$O$1,"F1","F2"),"Considered"),"Considered")</f>
        <v>Considered</v>
      </c>
      <c r="P44" t="str" cm="1">
        <f t="array" ref="P44">_xlfn.IFS(O44="F1","F1",O44="F2","F2",O44="Considered",_xlfn.XLOOKUP(C44,Raw_Data_OS_23!$C$7:$C$4518,Raw_Data_OS_23!$N$7:$N$4518,_xlfn.XLOOKUP(Raw_Data_Paid_23!C44,'Raw Data_OS_22'!$C$5:$C$4516,'Raw Data_OS_22'!$O$5:$O$4516)))</f>
        <v>B2</v>
      </c>
      <c r="Q44" t="str">
        <f t="shared" si="0"/>
        <v>B2</v>
      </c>
      <c r="R44" t="str">
        <f t="shared" si="1"/>
        <v>2021Motor Commercial</v>
      </c>
    </row>
    <row r="45" spans="2:24" x14ac:dyDescent="0.35">
      <c r="B45" s="40"/>
      <c r="C45" s="45" t="s">
        <v>6623</v>
      </c>
      <c r="D45" s="46">
        <v>44721</v>
      </c>
      <c r="E45" s="46">
        <v>44734</v>
      </c>
      <c r="F45" s="47" t="s">
        <v>3910</v>
      </c>
      <c r="G45" s="48">
        <v>17500</v>
      </c>
      <c r="H45" s="49">
        <v>44939</v>
      </c>
      <c r="I45" s="44">
        <v>2022</v>
      </c>
      <c r="J45" s="44">
        <v>2022</v>
      </c>
      <c r="K45" s="44">
        <v>2023</v>
      </c>
      <c r="L45" s="44" t="s">
        <v>6406</v>
      </c>
      <c r="M45" s="44" t="s">
        <v>7201</v>
      </c>
      <c r="N45" s="44">
        <v>1</v>
      </c>
      <c r="O45" t="str">
        <f>IF(_xlfn.XLOOKUP(C45,Raw_Data_OS_23!$C$7:$C$4518,Raw_Data_OS_23!$C$7:$C$4518,"New_Claim")="New_Claim",IF(_xlfn.XLOOKUP(C45,'Raw Data_OS_22'!$C$5:$C$4516,'Raw Data_OS_22'!$C$5:$C$4516,"New_Claim")="New_Claim",IF(I45=$O$1,"F1","F2"),"Considered"),"Considered")</f>
        <v>Considered</v>
      </c>
      <c r="P45" t="str" cm="1">
        <f t="array" ref="P45">_xlfn.IFS(O45="F1","F1",O45="F2","F2",O45="Considered",_xlfn.XLOOKUP(C45,Raw_Data_OS_23!$C$7:$C$4518,Raw_Data_OS_23!$N$7:$N$4518,_xlfn.XLOOKUP(Raw_Data_Paid_23!C45,'Raw Data_OS_22'!$C$5:$C$4516,'Raw Data_OS_22'!$O$5:$O$4516)))</f>
        <v>B2</v>
      </c>
      <c r="Q45" t="str">
        <f t="shared" si="0"/>
        <v>B2</v>
      </c>
      <c r="R45" t="str">
        <f t="shared" si="1"/>
        <v>2022Motor Private</v>
      </c>
    </row>
    <row r="46" spans="2:24" x14ac:dyDescent="0.35">
      <c r="B46" s="40"/>
      <c r="C46" s="45" t="s">
        <v>6148</v>
      </c>
      <c r="D46" s="46">
        <v>44581</v>
      </c>
      <c r="E46" s="46">
        <v>44582</v>
      </c>
      <c r="F46" s="47" t="s">
        <v>3908</v>
      </c>
      <c r="G46" s="48">
        <v>134050</v>
      </c>
      <c r="H46" s="49">
        <v>44942</v>
      </c>
      <c r="I46" s="44">
        <v>2022</v>
      </c>
      <c r="J46" s="44">
        <v>2022</v>
      </c>
      <c r="K46" s="44">
        <v>2023</v>
      </c>
      <c r="L46" s="44" t="s">
        <v>6021</v>
      </c>
      <c r="M46" s="44" t="s">
        <v>7201</v>
      </c>
      <c r="N46" s="44">
        <v>1</v>
      </c>
      <c r="O46" t="str">
        <f>IF(_xlfn.XLOOKUP(C46,Raw_Data_OS_23!$C$7:$C$4518,Raw_Data_OS_23!$C$7:$C$4518,"New_Claim")="New_Claim",IF(_xlfn.XLOOKUP(C46,'Raw Data_OS_22'!$C$5:$C$4516,'Raw Data_OS_22'!$C$5:$C$4516,"New_Claim")="New_Claim",IF(I46=$O$1,"F1","F2"),"Considered"),"Considered")</f>
        <v>Considered</v>
      </c>
      <c r="P46" t="str" cm="1">
        <f t="array" ref="P46">_xlfn.IFS(O46="F1","F1",O46="F2","F2",O46="Considered",_xlfn.XLOOKUP(C46,Raw_Data_OS_23!$C$7:$C$4518,Raw_Data_OS_23!$N$7:$N$4518,_xlfn.XLOOKUP(Raw_Data_Paid_23!C46,'Raw Data_OS_22'!$C$5:$C$4516,'Raw Data_OS_22'!$O$5:$O$4516)))</f>
        <v>C2</v>
      </c>
      <c r="Q46" t="str">
        <f t="shared" si="0"/>
        <v>C2</v>
      </c>
      <c r="R46" t="str">
        <f t="shared" si="1"/>
        <v>2022Motor Commercial</v>
      </c>
    </row>
    <row r="47" spans="2:24" x14ac:dyDescent="0.35">
      <c r="B47" s="40"/>
      <c r="C47" s="45" t="s">
        <v>6148</v>
      </c>
      <c r="D47" s="46">
        <v>44581</v>
      </c>
      <c r="E47" s="46">
        <v>44582</v>
      </c>
      <c r="F47" s="47" t="s">
        <v>3908</v>
      </c>
      <c r="G47" s="48">
        <v>124600</v>
      </c>
      <c r="H47" s="49">
        <v>44942</v>
      </c>
      <c r="I47" s="44">
        <v>2022</v>
      </c>
      <c r="J47" s="44">
        <v>2022</v>
      </c>
      <c r="K47" s="44">
        <v>2023</v>
      </c>
      <c r="L47" s="44" t="s">
        <v>6021</v>
      </c>
      <c r="M47" s="44" t="s">
        <v>7201</v>
      </c>
      <c r="N47" s="44">
        <v>0</v>
      </c>
      <c r="O47" t="str">
        <f>IF(_xlfn.XLOOKUP(C47,Raw_Data_OS_23!$C$7:$C$4518,Raw_Data_OS_23!$C$7:$C$4518,"New_Claim")="New_Claim",IF(_xlfn.XLOOKUP(C47,'Raw Data_OS_22'!$C$5:$C$4516,'Raw Data_OS_22'!$C$5:$C$4516,"New_Claim")="New_Claim",IF(I47=$O$1,"F1","F2"),"Considered"),"Considered")</f>
        <v>Considered</v>
      </c>
      <c r="P47" t="str" cm="1">
        <f t="array" ref="P47">_xlfn.IFS(O47="F1","F1",O47="F2","F2",O47="Considered",_xlfn.XLOOKUP(C47,Raw_Data_OS_23!$C$7:$C$4518,Raw_Data_OS_23!$N$7:$N$4518,_xlfn.XLOOKUP(Raw_Data_Paid_23!C47,'Raw Data_OS_22'!$C$5:$C$4516,'Raw Data_OS_22'!$O$5:$O$4516)))</f>
        <v>C2</v>
      </c>
      <c r="Q47" t="str">
        <f t="shared" si="0"/>
        <v>C2</v>
      </c>
      <c r="R47" t="str">
        <f t="shared" si="1"/>
        <v>2022Motor Commercial</v>
      </c>
    </row>
    <row r="48" spans="2:24" x14ac:dyDescent="0.35">
      <c r="B48" s="40"/>
      <c r="C48" s="45" t="s">
        <v>3008</v>
      </c>
      <c r="D48" s="46">
        <v>44344</v>
      </c>
      <c r="E48" s="46">
        <v>44347</v>
      </c>
      <c r="F48" s="47" t="s">
        <v>3908</v>
      </c>
      <c r="G48" s="48">
        <v>238424</v>
      </c>
      <c r="H48" s="49">
        <v>44942</v>
      </c>
      <c r="I48" s="44">
        <v>2021</v>
      </c>
      <c r="J48" s="44">
        <v>2021</v>
      </c>
      <c r="K48" s="44">
        <v>2023</v>
      </c>
      <c r="L48" s="44" t="s">
        <v>2250</v>
      </c>
      <c r="M48" s="44" t="s">
        <v>7201</v>
      </c>
      <c r="N48" s="44">
        <v>0</v>
      </c>
      <c r="O48" t="str">
        <f>IF(_xlfn.XLOOKUP(C48,Raw_Data_OS_23!$C$7:$C$4518,Raw_Data_OS_23!$C$7:$C$4518,"New_Claim")="New_Claim",IF(_xlfn.XLOOKUP(C48,'Raw Data_OS_22'!$C$5:$C$4516,'Raw Data_OS_22'!$C$5:$C$4516,"New_Claim")="New_Claim",IF(I48=$O$1,"F1","F2"),"Considered"),"Considered")</f>
        <v>Considered</v>
      </c>
      <c r="P48" t="str" cm="1">
        <f t="array" ref="P48">_xlfn.IFS(O48="F1","F1",O48="F2","F2",O48="Considered",_xlfn.XLOOKUP(C48,Raw_Data_OS_23!$C$7:$C$4518,Raw_Data_OS_23!$N$7:$N$4518,_xlfn.XLOOKUP(Raw_Data_Paid_23!C48,'Raw Data_OS_22'!$C$5:$C$4516,'Raw Data_OS_22'!$O$5:$O$4516)))</f>
        <v>C2</v>
      </c>
      <c r="Q48" t="str">
        <f t="shared" si="0"/>
        <v>C2</v>
      </c>
      <c r="R48" t="str">
        <f t="shared" si="1"/>
        <v>2021Motor Commercial</v>
      </c>
    </row>
    <row r="49" spans="2:18" x14ac:dyDescent="0.35">
      <c r="B49" s="40"/>
      <c r="C49" s="45" t="s">
        <v>2267</v>
      </c>
      <c r="D49" s="46">
        <v>44355</v>
      </c>
      <c r="E49" s="46">
        <v>44370</v>
      </c>
      <c r="F49" s="47" t="s">
        <v>3908</v>
      </c>
      <c r="G49" s="48">
        <v>1033118</v>
      </c>
      <c r="H49" s="49">
        <v>44942</v>
      </c>
      <c r="I49" s="44">
        <v>2021</v>
      </c>
      <c r="J49" s="44">
        <v>2021</v>
      </c>
      <c r="K49" s="44">
        <v>2023</v>
      </c>
      <c r="L49" s="44" t="s">
        <v>2250</v>
      </c>
      <c r="M49" s="44" t="s">
        <v>7201</v>
      </c>
      <c r="N49" s="44">
        <v>0</v>
      </c>
      <c r="O49" t="str">
        <f>IF(_xlfn.XLOOKUP(C49,Raw_Data_OS_23!$C$7:$C$4518,Raw_Data_OS_23!$C$7:$C$4518,"New_Claim")="New_Claim",IF(_xlfn.XLOOKUP(C49,'Raw Data_OS_22'!$C$5:$C$4516,'Raw Data_OS_22'!$C$5:$C$4516,"New_Claim")="New_Claim",IF(I49=$O$1,"F1","F2"),"Considered"),"Considered")</f>
        <v>Considered</v>
      </c>
      <c r="P49" t="str" cm="1">
        <f t="array" ref="P49">_xlfn.IFS(O49="F1","F1",O49="F2","F2",O49="Considered",_xlfn.XLOOKUP(C49,Raw_Data_OS_23!$C$7:$C$4518,Raw_Data_OS_23!$N$7:$N$4518,_xlfn.XLOOKUP(Raw_Data_Paid_23!C49,'Raw Data_OS_22'!$C$5:$C$4516,'Raw Data_OS_22'!$O$5:$O$4516)))</f>
        <v>B2</v>
      </c>
      <c r="Q49" t="str">
        <f t="shared" si="0"/>
        <v>B2</v>
      </c>
      <c r="R49" t="str">
        <f t="shared" si="1"/>
        <v>2021Motor Commercial</v>
      </c>
    </row>
    <row r="50" spans="2:18" x14ac:dyDescent="0.35">
      <c r="B50" s="40"/>
      <c r="C50" s="45" t="s">
        <v>7212</v>
      </c>
      <c r="D50" s="46">
        <v>44911</v>
      </c>
      <c r="E50" s="46">
        <v>44937</v>
      </c>
      <c r="F50" s="47" t="s">
        <v>3908</v>
      </c>
      <c r="G50" s="48">
        <v>11500</v>
      </c>
      <c r="H50" s="49">
        <v>44943</v>
      </c>
      <c r="I50" s="44">
        <v>2022</v>
      </c>
      <c r="J50" s="44">
        <v>2023</v>
      </c>
      <c r="K50" s="44">
        <v>2023</v>
      </c>
      <c r="L50" s="44" t="s">
        <v>6825</v>
      </c>
      <c r="M50" s="44" t="s">
        <v>7201</v>
      </c>
      <c r="N50" s="44">
        <v>1</v>
      </c>
      <c r="O50" t="str">
        <f>IF(_xlfn.XLOOKUP(C50,Raw_Data_OS_23!$C$7:$C$4518,Raw_Data_OS_23!$C$7:$C$4518,"New_Claim")="New_Claim",IF(_xlfn.XLOOKUP(C50,'Raw Data_OS_22'!$C$5:$C$4516,'Raw Data_OS_22'!$C$5:$C$4516,"New_Claim")="New_Claim",IF(I50=$O$1,"F1","F2"),"Considered"),"Considered")</f>
        <v>Considered</v>
      </c>
      <c r="P50" t="str" cm="1">
        <f t="array" ref="P50">_xlfn.IFS(O50="F1","F1",O50="F2","F2",O50="Considered",_xlfn.XLOOKUP(C50,Raw_Data_OS_23!$C$7:$C$4518,Raw_Data_OS_23!$N$7:$N$4518,_xlfn.XLOOKUP(Raw_Data_Paid_23!C50,'Raw Data_OS_22'!$C$5:$C$4516,'Raw Data_OS_22'!$O$5:$O$4516)))</f>
        <v>D</v>
      </c>
      <c r="Q50" t="str">
        <f t="shared" si="0"/>
        <v>F3</v>
      </c>
      <c r="R50" t="str">
        <f t="shared" si="1"/>
        <v>2022Motor Commercial</v>
      </c>
    </row>
    <row r="51" spans="2:18" x14ac:dyDescent="0.35">
      <c r="B51" s="40"/>
      <c r="C51" s="45" t="s">
        <v>6148</v>
      </c>
      <c r="D51" s="46">
        <v>44581</v>
      </c>
      <c r="E51" s="46">
        <v>44582</v>
      </c>
      <c r="F51" s="47" t="s">
        <v>3908</v>
      </c>
      <c r="G51" s="48">
        <v>32777</v>
      </c>
      <c r="H51" s="49">
        <v>44943</v>
      </c>
      <c r="I51" s="44">
        <v>2022</v>
      </c>
      <c r="J51" s="44">
        <v>2022</v>
      </c>
      <c r="K51" s="44">
        <v>2023</v>
      </c>
      <c r="L51" s="44" t="s">
        <v>6021</v>
      </c>
      <c r="M51" s="44" t="s">
        <v>7201</v>
      </c>
      <c r="N51" s="44">
        <v>0</v>
      </c>
      <c r="O51" t="str">
        <f>IF(_xlfn.XLOOKUP(C51,Raw_Data_OS_23!$C$7:$C$4518,Raw_Data_OS_23!$C$7:$C$4518,"New_Claim")="New_Claim",IF(_xlfn.XLOOKUP(C51,'Raw Data_OS_22'!$C$5:$C$4516,'Raw Data_OS_22'!$C$5:$C$4516,"New_Claim")="New_Claim",IF(I51=$O$1,"F1","F2"),"Considered"),"Considered")</f>
        <v>Considered</v>
      </c>
      <c r="P51" t="str" cm="1">
        <f t="array" ref="P51">_xlfn.IFS(O51="F1","F1",O51="F2","F2",O51="Considered",_xlfn.XLOOKUP(C51,Raw_Data_OS_23!$C$7:$C$4518,Raw_Data_OS_23!$N$7:$N$4518,_xlfn.XLOOKUP(Raw_Data_Paid_23!C51,'Raw Data_OS_22'!$C$5:$C$4516,'Raw Data_OS_22'!$O$5:$O$4516)))</f>
        <v>C2</v>
      </c>
      <c r="Q51" t="str">
        <f t="shared" si="0"/>
        <v>C2</v>
      </c>
      <c r="R51" t="str">
        <f t="shared" si="1"/>
        <v>2022Motor Commercial</v>
      </c>
    </row>
    <row r="52" spans="2:18" x14ac:dyDescent="0.35">
      <c r="B52" s="40"/>
      <c r="C52" s="45" t="s">
        <v>6148</v>
      </c>
      <c r="D52" s="46">
        <v>44581</v>
      </c>
      <c r="E52" s="46">
        <v>44582</v>
      </c>
      <c r="F52" s="47" t="s">
        <v>3908</v>
      </c>
      <c r="G52" s="48">
        <v>80000</v>
      </c>
      <c r="H52" s="49">
        <v>44943</v>
      </c>
      <c r="I52" s="44">
        <v>2022</v>
      </c>
      <c r="J52" s="44">
        <v>2022</v>
      </c>
      <c r="K52" s="44">
        <v>2023</v>
      </c>
      <c r="L52" s="44" t="s">
        <v>6021</v>
      </c>
      <c r="M52" s="44" t="s">
        <v>7201</v>
      </c>
      <c r="N52" s="44">
        <v>0</v>
      </c>
      <c r="O52" t="str">
        <f>IF(_xlfn.XLOOKUP(C52,Raw_Data_OS_23!$C$7:$C$4518,Raw_Data_OS_23!$C$7:$C$4518,"New_Claim")="New_Claim",IF(_xlfn.XLOOKUP(C52,'Raw Data_OS_22'!$C$5:$C$4516,'Raw Data_OS_22'!$C$5:$C$4516,"New_Claim")="New_Claim",IF(I52=$O$1,"F1","F2"),"Considered"),"Considered")</f>
        <v>Considered</v>
      </c>
      <c r="P52" t="str" cm="1">
        <f t="array" ref="P52">_xlfn.IFS(O52="F1","F1",O52="F2","F2",O52="Considered",_xlfn.XLOOKUP(C52,Raw_Data_OS_23!$C$7:$C$4518,Raw_Data_OS_23!$N$7:$N$4518,_xlfn.XLOOKUP(Raw_Data_Paid_23!C52,'Raw Data_OS_22'!$C$5:$C$4516,'Raw Data_OS_22'!$O$5:$O$4516)))</f>
        <v>C2</v>
      </c>
      <c r="Q52" t="str">
        <f t="shared" si="0"/>
        <v>C2</v>
      </c>
      <c r="R52" t="str">
        <f t="shared" si="1"/>
        <v>2022Motor Commercial</v>
      </c>
    </row>
    <row r="53" spans="2:18" x14ac:dyDescent="0.35">
      <c r="B53" s="40"/>
      <c r="C53" s="45" t="s">
        <v>3757</v>
      </c>
      <c r="D53" s="46">
        <v>44421</v>
      </c>
      <c r="E53" s="46">
        <v>44424</v>
      </c>
      <c r="F53" s="47" t="s">
        <v>3910</v>
      </c>
      <c r="G53" s="48">
        <v>56260</v>
      </c>
      <c r="H53" s="49">
        <v>44943</v>
      </c>
      <c r="I53" s="44">
        <v>2021</v>
      </c>
      <c r="J53" s="44">
        <v>2021</v>
      </c>
      <c r="K53" s="44">
        <v>2023</v>
      </c>
      <c r="L53" s="44" t="s">
        <v>3073</v>
      </c>
      <c r="M53" s="44" t="s">
        <v>7201</v>
      </c>
      <c r="N53" s="44">
        <v>1</v>
      </c>
      <c r="O53" t="str">
        <f>IF(_xlfn.XLOOKUP(C53,Raw_Data_OS_23!$C$7:$C$4518,Raw_Data_OS_23!$C$7:$C$4518,"New_Claim")="New_Claim",IF(_xlfn.XLOOKUP(C53,'Raw Data_OS_22'!$C$5:$C$4516,'Raw Data_OS_22'!$C$5:$C$4516,"New_Claim")="New_Claim",IF(I53=$O$1,"F1","F2"),"Considered"),"Considered")</f>
        <v>Considered</v>
      </c>
      <c r="P53" t="str" cm="1">
        <f t="array" ref="P53">_xlfn.IFS(O53="F1","F1",O53="F2","F2",O53="Considered",_xlfn.XLOOKUP(C53,Raw_Data_OS_23!$C$7:$C$4518,Raw_Data_OS_23!$N$7:$N$4518,_xlfn.XLOOKUP(Raw_Data_Paid_23!C53,'Raw Data_OS_22'!$C$5:$C$4516,'Raw Data_OS_22'!$O$5:$O$4516)))</f>
        <v>C2</v>
      </c>
      <c r="Q53" t="str">
        <f t="shared" si="0"/>
        <v>C2</v>
      </c>
      <c r="R53" t="str">
        <f t="shared" si="1"/>
        <v>2021Motor Private</v>
      </c>
    </row>
    <row r="54" spans="2:18" x14ac:dyDescent="0.35">
      <c r="B54" s="40"/>
      <c r="C54" s="45" t="s">
        <v>6043</v>
      </c>
      <c r="D54" s="46">
        <v>44558</v>
      </c>
      <c r="E54" s="46">
        <v>44566</v>
      </c>
      <c r="F54" s="47" t="s">
        <v>3910</v>
      </c>
      <c r="G54" s="48">
        <v>249480</v>
      </c>
      <c r="H54" s="49">
        <v>44943</v>
      </c>
      <c r="I54" s="44">
        <v>2021</v>
      </c>
      <c r="J54" s="44">
        <v>2022</v>
      </c>
      <c r="K54" s="44">
        <v>2023</v>
      </c>
      <c r="L54" s="44" t="s">
        <v>3138</v>
      </c>
      <c r="M54" s="44" t="s">
        <v>7201</v>
      </c>
      <c r="N54" s="44">
        <v>1</v>
      </c>
      <c r="O54" t="str">
        <f>IF(_xlfn.XLOOKUP(C54,Raw_Data_OS_23!$C$7:$C$4518,Raw_Data_OS_23!$C$7:$C$4518,"New_Claim")="New_Claim",IF(_xlfn.XLOOKUP(C54,'Raw Data_OS_22'!$C$5:$C$4516,'Raw Data_OS_22'!$C$5:$C$4516,"New_Claim")="New_Claim",IF(I54=$O$1,"F1","F2"),"Considered"),"Considered")</f>
        <v>Considered</v>
      </c>
      <c r="P54" t="str" cm="1">
        <f t="array" ref="P54">_xlfn.IFS(O54="F1","F1",O54="F2","F2",O54="Considered",_xlfn.XLOOKUP(C54,Raw_Data_OS_23!$C$7:$C$4518,Raw_Data_OS_23!$N$7:$N$4518,_xlfn.XLOOKUP(Raw_Data_Paid_23!C54,'Raw Data_OS_22'!$C$5:$C$4516,'Raw Data_OS_22'!$O$5:$O$4516)))</f>
        <v>C2</v>
      </c>
      <c r="Q54" t="str">
        <f t="shared" si="0"/>
        <v>C2</v>
      </c>
      <c r="R54" t="str">
        <f t="shared" si="1"/>
        <v>2021Motor Private</v>
      </c>
    </row>
    <row r="55" spans="2:18" x14ac:dyDescent="0.35">
      <c r="B55" s="40"/>
      <c r="C55" s="45" t="s">
        <v>6067</v>
      </c>
      <c r="D55" s="46">
        <v>44540</v>
      </c>
      <c r="E55" s="46">
        <v>44573</v>
      </c>
      <c r="F55" s="47" t="s">
        <v>3910</v>
      </c>
      <c r="G55" s="48">
        <v>37584</v>
      </c>
      <c r="H55" s="49">
        <v>44943</v>
      </c>
      <c r="I55" s="44">
        <v>2021</v>
      </c>
      <c r="J55" s="44">
        <v>2022</v>
      </c>
      <c r="K55" s="44">
        <v>2023</v>
      </c>
      <c r="L55" s="44" t="s">
        <v>3138</v>
      </c>
      <c r="M55" s="44" t="s">
        <v>7201</v>
      </c>
      <c r="N55" s="44">
        <v>1</v>
      </c>
      <c r="O55" t="str">
        <f>IF(_xlfn.XLOOKUP(C55,Raw_Data_OS_23!$C$7:$C$4518,Raw_Data_OS_23!$C$7:$C$4518,"New_Claim")="New_Claim",IF(_xlfn.XLOOKUP(C55,'Raw Data_OS_22'!$C$5:$C$4516,'Raw Data_OS_22'!$C$5:$C$4516,"New_Claim")="New_Claim",IF(I55=$O$1,"F1","F2"),"Considered"),"Considered")</f>
        <v>Considered</v>
      </c>
      <c r="P55" t="str" cm="1">
        <f t="array" ref="P55">_xlfn.IFS(O55="F1","F1",O55="F2","F2",O55="Considered",_xlfn.XLOOKUP(C55,Raw_Data_OS_23!$C$7:$C$4518,Raw_Data_OS_23!$N$7:$N$4518,_xlfn.XLOOKUP(Raw_Data_Paid_23!C55,'Raw Data_OS_22'!$C$5:$C$4516,'Raw Data_OS_22'!$O$5:$O$4516)))</f>
        <v>C2</v>
      </c>
      <c r="Q55" t="str">
        <f t="shared" si="0"/>
        <v>C2</v>
      </c>
      <c r="R55" t="str">
        <f t="shared" si="1"/>
        <v>2021Motor Private</v>
      </c>
    </row>
    <row r="56" spans="2:18" x14ac:dyDescent="0.35">
      <c r="B56" s="40"/>
      <c r="C56" s="45" t="s">
        <v>6533</v>
      </c>
      <c r="D56" s="46">
        <v>44560</v>
      </c>
      <c r="E56" s="46">
        <v>44692</v>
      </c>
      <c r="F56" s="47" t="s">
        <v>3910</v>
      </c>
      <c r="G56" s="48">
        <v>30000</v>
      </c>
      <c r="H56" s="49">
        <v>44943</v>
      </c>
      <c r="I56" s="44">
        <v>2021</v>
      </c>
      <c r="J56" s="44">
        <v>2022</v>
      </c>
      <c r="K56" s="44">
        <v>2023</v>
      </c>
      <c r="L56" s="44" t="s">
        <v>3138</v>
      </c>
      <c r="M56" s="44" t="s">
        <v>7201</v>
      </c>
      <c r="N56" s="44">
        <v>1</v>
      </c>
      <c r="O56" t="str">
        <f>IF(_xlfn.XLOOKUP(C56,Raw_Data_OS_23!$C$7:$C$4518,Raw_Data_OS_23!$C$7:$C$4518,"New_Claim")="New_Claim",IF(_xlfn.XLOOKUP(C56,'Raw Data_OS_22'!$C$5:$C$4516,'Raw Data_OS_22'!$C$5:$C$4516,"New_Claim")="New_Claim",IF(I56=$O$1,"F1","F2"),"Considered"),"Considered")</f>
        <v>Considered</v>
      </c>
      <c r="P56" t="str" cm="1">
        <f t="array" ref="P56">_xlfn.IFS(O56="F1","F1",O56="F2","F2",O56="Considered",_xlfn.XLOOKUP(C56,Raw_Data_OS_23!$C$7:$C$4518,Raw_Data_OS_23!$N$7:$N$4518,_xlfn.XLOOKUP(Raw_Data_Paid_23!C56,'Raw Data_OS_22'!$C$5:$C$4516,'Raw Data_OS_22'!$O$5:$O$4516)))</f>
        <v>C2</v>
      </c>
      <c r="Q56" t="str">
        <f t="shared" si="0"/>
        <v>C2</v>
      </c>
      <c r="R56" t="str">
        <f t="shared" si="1"/>
        <v>2021Motor Private</v>
      </c>
    </row>
    <row r="57" spans="2:18" x14ac:dyDescent="0.35">
      <c r="B57" s="40"/>
      <c r="C57" s="45" t="s">
        <v>3848</v>
      </c>
      <c r="D57" s="46">
        <v>44512</v>
      </c>
      <c r="E57" s="46">
        <v>44553</v>
      </c>
      <c r="F57" s="47" t="s">
        <v>3910</v>
      </c>
      <c r="G57" s="48">
        <v>23000</v>
      </c>
      <c r="H57" s="49">
        <v>44943</v>
      </c>
      <c r="I57" s="44">
        <v>2021</v>
      </c>
      <c r="J57" s="44">
        <v>2021</v>
      </c>
      <c r="K57" s="44">
        <v>2023</v>
      </c>
      <c r="L57" s="44" t="s">
        <v>3138</v>
      </c>
      <c r="M57" s="44" t="s">
        <v>7201</v>
      </c>
      <c r="N57" s="44">
        <v>1</v>
      </c>
      <c r="O57" t="str">
        <f>IF(_xlfn.XLOOKUP(C57,Raw_Data_OS_23!$C$7:$C$4518,Raw_Data_OS_23!$C$7:$C$4518,"New_Claim")="New_Claim",IF(_xlfn.XLOOKUP(C57,'Raw Data_OS_22'!$C$5:$C$4516,'Raw Data_OS_22'!$C$5:$C$4516,"New_Claim")="New_Claim",IF(I57=$O$1,"F1","F2"),"Considered"),"Considered")</f>
        <v>Considered</v>
      </c>
      <c r="P57" t="str" cm="1">
        <f t="array" ref="P57">_xlfn.IFS(O57="F1","F1",O57="F2","F2",O57="Considered",_xlfn.XLOOKUP(C57,Raw_Data_OS_23!$C$7:$C$4518,Raw_Data_OS_23!$N$7:$N$4518,_xlfn.XLOOKUP(Raw_Data_Paid_23!C57,'Raw Data_OS_22'!$C$5:$C$4516,'Raw Data_OS_22'!$O$5:$O$4516)))</f>
        <v>C2</v>
      </c>
      <c r="Q57" t="str">
        <f t="shared" si="0"/>
        <v>C2</v>
      </c>
      <c r="R57" t="str">
        <f t="shared" si="1"/>
        <v>2021Motor Private</v>
      </c>
    </row>
    <row r="58" spans="2:18" x14ac:dyDescent="0.35">
      <c r="B58" s="40"/>
      <c r="C58" s="45" t="s">
        <v>3374</v>
      </c>
      <c r="D58" s="46">
        <v>44408</v>
      </c>
      <c r="E58" s="46">
        <v>44435</v>
      </c>
      <c r="F58" s="47" t="s">
        <v>3910</v>
      </c>
      <c r="G58" s="48">
        <v>232500</v>
      </c>
      <c r="H58" s="49">
        <v>44944</v>
      </c>
      <c r="I58" s="44">
        <v>2021</v>
      </c>
      <c r="J58" s="44">
        <v>2021</v>
      </c>
      <c r="K58" s="44">
        <v>2023</v>
      </c>
      <c r="L58" s="44" t="s">
        <v>3073</v>
      </c>
      <c r="M58" s="44" t="s">
        <v>7201</v>
      </c>
      <c r="N58" s="44">
        <v>1</v>
      </c>
      <c r="O58" t="str">
        <f>IF(_xlfn.XLOOKUP(C58,Raw_Data_OS_23!$C$7:$C$4518,Raw_Data_OS_23!$C$7:$C$4518,"New_Claim")="New_Claim",IF(_xlfn.XLOOKUP(C58,'Raw Data_OS_22'!$C$5:$C$4516,'Raw Data_OS_22'!$C$5:$C$4516,"New_Claim")="New_Claim",IF(I58=$O$1,"F1","F2"),"Considered"),"Considered")</f>
        <v>Considered</v>
      </c>
      <c r="P58" t="str" cm="1">
        <f t="array" ref="P58">_xlfn.IFS(O58="F1","F1",O58="F2","F2",O58="Considered",_xlfn.XLOOKUP(C58,Raw_Data_OS_23!$C$7:$C$4518,Raw_Data_OS_23!$N$7:$N$4518,_xlfn.XLOOKUP(Raw_Data_Paid_23!C58,'Raw Data_OS_22'!$C$5:$C$4516,'Raw Data_OS_22'!$O$5:$O$4516)))</f>
        <v>B2</v>
      </c>
      <c r="Q58" t="str">
        <f t="shared" si="0"/>
        <v>B2</v>
      </c>
      <c r="R58" t="str">
        <f t="shared" si="1"/>
        <v>2021Motor Private</v>
      </c>
    </row>
    <row r="59" spans="2:18" x14ac:dyDescent="0.35">
      <c r="B59" s="40"/>
      <c r="C59" s="45" t="s">
        <v>7549</v>
      </c>
      <c r="D59" s="46">
        <v>44934</v>
      </c>
      <c r="E59" s="46">
        <v>44938</v>
      </c>
      <c r="F59" s="47" t="s">
        <v>3910</v>
      </c>
      <c r="G59" s="48">
        <v>40525</v>
      </c>
      <c r="H59" s="49">
        <v>44946</v>
      </c>
      <c r="I59" s="44">
        <v>2023</v>
      </c>
      <c r="J59" s="44">
        <v>2023</v>
      </c>
      <c r="K59" s="44">
        <v>2023</v>
      </c>
      <c r="L59" s="44" t="s">
        <v>7201</v>
      </c>
      <c r="M59" s="44" t="s">
        <v>7201</v>
      </c>
      <c r="N59" s="44">
        <v>1</v>
      </c>
      <c r="O59" t="str">
        <f>IF(_xlfn.XLOOKUP(C59,Raw_Data_OS_23!$C$7:$C$4518,Raw_Data_OS_23!$C$7:$C$4518,"New_Claim")="New_Claim",IF(_xlfn.XLOOKUP(C59,'Raw Data_OS_22'!$C$5:$C$4516,'Raw Data_OS_22'!$C$5:$C$4516,"New_Claim")="New_Claim",IF(I59=$O$1,"F1","F2"),"Considered"),"Considered")</f>
        <v>F1</v>
      </c>
      <c r="P59" t="str" cm="1">
        <f t="array" ref="P59">_xlfn.IFS(O59="F1","F1",O59="F2","F2",O59="Considered",_xlfn.XLOOKUP(C59,Raw_Data_OS_23!$C$7:$C$4518,Raw_Data_OS_23!$N$7:$N$4518,_xlfn.XLOOKUP(Raw_Data_Paid_23!C59,'Raw Data_OS_22'!$C$5:$C$4516,'Raw Data_OS_22'!$O$5:$O$4516)))</f>
        <v>F1</v>
      </c>
      <c r="Q59" t="str">
        <f t="shared" si="0"/>
        <v>F1</v>
      </c>
      <c r="R59" t="str">
        <f t="shared" si="1"/>
        <v>2023Motor Private</v>
      </c>
    </row>
    <row r="60" spans="2:18" x14ac:dyDescent="0.35">
      <c r="B60" s="40"/>
      <c r="C60" s="45" t="s">
        <v>6218</v>
      </c>
      <c r="D60" s="46">
        <v>44496</v>
      </c>
      <c r="E60" s="46">
        <v>44596</v>
      </c>
      <c r="F60" s="47" t="s">
        <v>658</v>
      </c>
      <c r="G60" s="48">
        <v>150000</v>
      </c>
      <c r="H60" s="49">
        <v>44946</v>
      </c>
      <c r="I60" s="44">
        <v>2021</v>
      </c>
      <c r="J60" s="44">
        <v>2022</v>
      </c>
      <c r="K60" s="44">
        <v>2023</v>
      </c>
      <c r="L60" s="44" t="s">
        <v>3138</v>
      </c>
      <c r="M60" s="44" t="s">
        <v>7201</v>
      </c>
      <c r="N60" s="44">
        <v>0</v>
      </c>
      <c r="O60" t="str">
        <f>IF(_xlfn.XLOOKUP(C60,Raw_Data_OS_23!$C$7:$C$4518,Raw_Data_OS_23!$C$7:$C$4518,"New_Claim")="New_Claim",IF(_xlfn.XLOOKUP(C60,'Raw Data_OS_22'!$C$5:$C$4516,'Raw Data_OS_22'!$C$5:$C$4516,"New_Claim")="New_Claim",IF(I60=$O$1,"F1","F2"),"Considered"),"Considered")</f>
        <v>Considered</v>
      </c>
      <c r="P60" t="str" cm="1">
        <f t="array" ref="P60">_xlfn.IFS(O60="F1","F1",O60="F2","F2",O60="Considered",_xlfn.XLOOKUP(C60,Raw_Data_OS_23!$C$7:$C$4518,Raw_Data_OS_23!$N$7:$N$4518,_xlfn.XLOOKUP(Raw_Data_Paid_23!C60,'Raw Data_OS_22'!$C$5:$C$4516,'Raw Data_OS_22'!$O$5:$O$4516)))</f>
        <v>B2</v>
      </c>
      <c r="Q60" t="str">
        <f t="shared" si="0"/>
        <v>B2</v>
      </c>
      <c r="R60" t="str">
        <f t="shared" si="1"/>
        <v>2021Workmen's Compensation</v>
      </c>
    </row>
    <row r="61" spans="2:18" x14ac:dyDescent="0.35">
      <c r="B61" s="40"/>
      <c r="C61" s="45" t="s">
        <v>6389</v>
      </c>
      <c r="D61" s="46">
        <v>44604</v>
      </c>
      <c r="E61" s="46">
        <v>44652</v>
      </c>
      <c r="F61" s="47" t="s">
        <v>3910</v>
      </c>
      <c r="G61" s="48">
        <v>326250</v>
      </c>
      <c r="H61" s="49">
        <v>44946</v>
      </c>
      <c r="I61" s="44">
        <v>2022</v>
      </c>
      <c r="J61" s="44">
        <v>2022</v>
      </c>
      <c r="K61" s="44">
        <v>2023</v>
      </c>
      <c r="L61" s="44" t="s">
        <v>6021</v>
      </c>
      <c r="M61" s="44" t="s">
        <v>7201</v>
      </c>
      <c r="N61" s="44">
        <v>1</v>
      </c>
      <c r="O61" t="str">
        <f>IF(_xlfn.XLOOKUP(C61,Raw_Data_OS_23!$C$7:$C$4518,Raw_Data_OS_23!$C$7:$C$4518,"New_Claim")="New_Claim",IF(_xlfn.XLOOKUP(C61,'Raw Data_OS_22'!$C$5:$C$4516,'Raw Data_OS_22'!$C$5:$C$4516,"New_Claim")="New_Claim",IF(I61=$O$1,"F1","F2"),"Considered"),"Considered")</f>
        <v>Considered</v>
      </c>
      <c r="P61" t="str" cm="1">
        <f t="array" ref="P61">_xlfn.IFS(O61="F1","F1",O61="F2","F2",O61="Considered",_xlfn.XLOOKUP(C61,Raw_Data_OS_23!$C$7:$C$4518,Raw_Data_OS_23!$N$7:$N$4518,_xlfn.XLOOKUP(Raw_Data_Paid_23!C61,'Raw Data_OS_22'!$C$5:$C$4516,'Raw Data_OS_22'!$O$5:$O$4516)))</f>
        <v>B2</v>
      </c>
      <c r="Q61" t="str">
        <f t="shared" si="0"/>
        <v>B2</v>
      </c>
      <c r="R61" t="str">
        <f t="shared" si="1"/>
        <v>2022Motor Private</v>
      </c>
    </row>
    <row r="62" spans="2:18" x14ac:dyDescent="0.35">
      <c r="B62" s="40"/>
      <c r="C62" s="45" t="s">
        <v>6218</v>
      </c>
      <c r="D62" s="46">
        <v>44496</v>
      </c>
      <c r="E62" s="46">
        <v>44596</v>
      </c>
      <c r="F62" s="47" t="s">
        <v>658</v>
      </c>
      <c r="G62" s="48">
        <v>1039857</v>
      </c>
      <c r="H62" s="49">
        <v>44946</v>
      </c>
      <c r="I62" s="44">
        <v>2021</v>
      </c>
      <c r="J62" s="44">
        <v>2022</v>
      </c>
      <c r="K62" s="44">
        <v>2023</v>
      </c>
      <c r="L62" s="44" t="s">
        <v>3138</v>
      </c>
      <c r="M62" s="44" t="s">
        <v>7201</v>
      </c>
      <c r="N62" s="44">
        <v>0</v>
      </c>
      <c r="O62" t="str">
        <f>IF(_xlfn.XLOOKUP(C62,Raw_Data_OS_23!$C$7:$C$4518,Raw_Data_OS_23!$C$7:$C$4518,"New_Claim")="New_Claim",IF(_xlfn.XLOOKUP(C62,'Raw Data_OS_22'!$C$5:$C$4516,'Raw Data_OS_22'!$C$5:$C$4516,"New_Claim")="New_Claim",IF(I62=$O$1,"F1","F2"),"Considered"),"Considered")</f>
        <v>Considered</v>
      </c>
      <c r="P62" t="str" cm="1">
        <f t="array" ref="P62">_xlfn.IFS(O62="F1","F1",O62="F2","F2",O62="Considered",_xlfn.XLOOKUP(C62,Raw_Data_OS_23!$C$7:$C$4518,Raw_Data_OS_23!$N$7:$N$4518,_xlfn.XLOOKUP(Raw_Data_Paid_23!C62,'Raw Data_OS_22'!$C$5:$C$4516,'Raw Data_OS_22'!$O$5:$O$4516)))</f>
        <v>B2</v>
      </c>
      <c r="Q62" t="str">
        <f t="shared" si="0"/>
        <v>B2</v>
      </c>
      <c r="R62" t="str">
        <f t="shared" si="1"/>
        <v>2021Workmen's Compensation</v>
      </c>
    </row>
    <row r="63" spans="2:18" x14ac:dyDescent="0.35">
      <c r="B63" s="40"/>
      <c r="C63" s="45" t="s">
        <v>3236</v>
      </c>
      <c r="D63" s="46">
        <v>44376</v>
      </c>
      <c r="E63" s="46">
        <v>44404</v>
      </c>
      <c r="F63" s="47" t="s">
        <v>3910</v>
      </c>
      <c r="G63" s="48">
        <v>200028</v>
      </c>
      <c r="H63" s="49">
        <v>44946</v>
      </c>
      <c r="I63" s="44">
        <v>2021</v>
      </c>
      <c r="J63" s="44">
        <v>2021</v>
      </c>
      <c r="K63" s="44">
        <v>2023</v>
      </c>
      <c r="L63" s="44" t="s">
        <v>2250</v>
      </c>
      <c r="M63" s="44" t="s">
        <v>7201</v>
      </c>
      <c r="N63" s="44">
        <v>1</v>
      </c>
      <c r="O63" t="str">
        <f>IF(_xlfn.XLOOKUP(C63,Raw_Data_OS_23!$C$7:$C$4518,Raw_Data_OS_23!$C$7:$C$4518,"New_Claim")="New_Claim",IF(_xlfn.XLOOKUP(C63,'Raw Data_OS_22'!$C$5:$C$4516,'Raw Data_OS_22'!$C$5:$C$4516,"New_Claim")="New_Claim",IF(I63=$O$1,"F1","F2"),"Considered"),"Considered")</f>
        <v>Considered</v>
      </c>
      <c r="P63" t="str" cm="1">
        <f t="array" ref="P63">_xlfn.IFS(O63="F1","F1",O63="F2","F2",O63="Considered",_xlfn.XLOOKUP(C63,Raw_Data_OS_23!$C$7:$C$4518,Raw_Data_OS_23!$N$7:$N$4518,_xlfn.XLOOKUP(Raw_Data_Paid_23!C63,'Raw Data_OS_22'!$C$5:$C$4516,'Raw Data_OS_22'!$O$5:$O$4516)))</f>
        <v>B2</v>
      </c>
      <c r="Q63" t="str">
        <f t="shared" si="0"/>
        <v>B2</v>
      </c>
      <c r="R63" t="str">
        <f t="shared" si="1"/>
        <v>2021Motor Private</v>
      </c>
    </row>
    <row r="64" spans="2:18" x14ac:dyDescent="0.35">
      <c r="B64" s="40"/>
      <c r="C64" s="45" t="s">
        <v>3059</v>
      </c>
      <c r="D64" s="46">
        <v>44327</v>
      </c>
      <c r="E64" s="46">
        <v>44357</v>
      </c>
      <c r="F64" s="47" t="s">
        <v>3910</v>
      </c>
      <c r="G64" s="48">
        <v>323902</v>
      </c>
      <c r="H64" s="49">
        <v>44946</v>
      </c>
      <c r="I64" s="44">
        <v>2021</v>
      </c>
      <c r="J64" s="44">
        <v>2021</v>
      </c>
      <c r="K64" s="44">
        <v>2023</v>
      </c>
      <c r="L64" s="44" t="s">
        <v>2250</v>
      </c>
      <c r="M64" s="44" t="s">
        <v>7201</v>
      </c>
      <c r="N64" s="44">
        <v>1</v>
      </c>
      <c r="O64" t="str">
        <f>IF(_xlfn.XLOOKUP(C64,Raw_Data_OS_23!$C$7:$C$4518,Raw_Data_OS_23!$C$7:$C$4518,"New_Claim")="New_Claim",IF(_xlfn.XLOOKUP(C64,'Raw Data_OS_22'!$C$5:$C$4516,'Raw Data_OS_22'!$C$5:$C$4516,"New_Claim")="New_Claim",IF(I64=$O$1,"F1","F2"),"Considered"),"Considered")</f>
        <v>Considered</v>
      </c>
      <c r="P64" t="str" cm="1">
        <f t="array" ref="P64">_xlfn.IFS(O64="F1","F1",O64="F2","F2",O64="Considered",_xlfn.XLOOKUP(C64,Raw_Data_OS_23!$C$7:$C$4518,Raw_Data_OS_23!$N$7:$N$4518,_xlfn.XLOOKUP(Raw_Data_Paid_23!C64,'Raw Data_OS_22'!$C$5:$C$4516,'Raw Data_OS_22'!$O$5:$O$4516)))</f>
        <v>B2</v>
      </c>
      <c r="Q64" t="str">
        <f t="shared" si="0"/>
        <v>B2</v>
      </c>
      <c r="R64" t="str">
        <f t="shared" si="1"/>
        <v>2021Motor Private</v>
      </c>
    </row>
    <row r="65" spans="2:18" x14ac:dyDescent="0.35">
      <c r="B65" s="40"/>
      <c r="C65" s="45" t="s">
        <v>125</v>
      </c>
      <c r="D65" s="46">
        <v>44187</v>
      </c>
      <c r="E65" s="46">
        <v>44208</v>
      </c>
      <c r="F65" s="47" t="s">
        <v>3910</v>
      </c>
      <c r="G65" s="48">
        <v>37500</v>
      </c>
      <c r="H65" s="49">
        <v>44946</v>
      </c>
      <c r="I65" s="44">
        <v>2020</v>
      </c>
      <c r="J65" s="44">
        <v>2021</v>
      </c>
      <c r="K65" s="44">
        <v>2023</v>
      </c>
      <c r="L65" s="44" t="s">
        <v>11</v>
      </c>
      <c r="M65" s="44" t="s">
        <v>7201</v>
      </c>
      <c r="N65" s="44">
        <v>0</v>
      </c>
      <c r="O65" t="str">
        <f>IF(_xlfn.XLOOKUP(C65,Raw_Data_OS_23!$C$7:$C$4518,Raw_Data_OS_23!$C$7:$C$4518,"New_Claim")="New_Claim",IF(_xlfn.XLOOKUP(C65,'Raw Data_OS_22'!$C$5:$C$4516,'Raw Data_OS_22'!$C$5:$C$4516,"New_Claim")="New_Claim",IF(I65=$O$1,"F1","F2"),"Considered"),"Considered")</f>
        <v>Considered</v>
      </c>
      <c r="P65" t="str" cm="1">
        <f t="array" ref="P65">_xlfn.IFS(O65="F1","F1",O65="F2","F2",O65="Considered",_xlfn.XLOOKUP(C65,Raw_Data_OS_23!$C$7:$C$4518,Raw_Data_OS_23!$N$7:$N$4518,_xlfn.XLOOKUP(Raw_Data_Paid_23!C65,'Raw Data_OS_22'!$C$5:$C$4516,'Raw Data_OS_22'!$O$5:$O$4516)))</f>
        <v>B2</v>
      </c>
      <c r="Q65" t="str">
        <f t="shared" si="0"/>
        <v>B2</v>
      </c>
      <c r="R65" t="str">
        <f t="shared" si="1"/>
        <v>2020Motor Private</v>
      </c>
    </row>
    <row r="66" spans="2:18" x14ac:dyDescent="0.35">
      <c r="B66" s="40"/>
      <c r="C66" s="45" t="s">
        <v>1448</v>
      </c>
      <c r="D66" s="46">
        <v>44257</v>
      </c>
      <c r="E66" s="46">
        <v>44263</v>
      </c>
      <c r="F66" s="47" t="s">
        <v>3908</v>
      </c>
      <c r="G66" s="48">
        <v>30000</v>
      </c>
      <c r="H66" s="49">
        <v>44949</v>
      </c>
      <c r="I66" s="44">
        <v>2021</v>
      </c>
      <c r="J66" s="44">
        <v>2021</v>
      </c>
      <c r="K66" s="44">
        <v>2023</v>
      </c>
      <c r="L66" s="44" t="s">
        <v>21</v>
      </c>
      <c r="M66" s="44" t="s">
        <v>7201</v>
      </c>
      <c r="N66" s="44">
        <v>0</v>
      </c>
      <c r="O66" t="str">
        <f>IF(_xlfn.XLOOKUP(C66,Raw_Data_OS_23!$C$7:$C$4518,Raw_Data_OS_23!$C$7:$C$4518,"New_Claim")="New_Claim",IF(_xlfn.XLOOKUP(C66,'Raw Data_OS_22'!$C$5:$C$4516,'Raw Data_OS_22'!$C$5:$C$4516,"New_Claim")="New_Claim",IF(I66=$O$1,"F1","F2"),"Considered"),"Considered")</f>
        <v>Considered</v>
      </c>
      <c r="P66" t="str" cm="1">
        <f t="array" ref="P66">_xlfn.IFS(O66="F1","F1",O66="F2","F2",O66="Considered",_xlfn.XLOOKUP(C66,Raw_Data_OS_23!$C$7:$C$4518,Raw_Data_OS_23!$N$7:$N$4518,_xlfn.XLOOKUP(Raw_Data_Paid_23!C66,'Raw Data_OS_22'!$C$5:$C$4516,'Raw Data_OS_22'!$O$5:$O$4516)))</f>
        <v>B2</v>
      </c>
      <c r="Q66" t="str">
        <f t="shared" si="0"/>
        <v>B2</v>
      </c>
      <c r="R66" t="str">
        <f t="shared" si="1"/>
        <v>2021Motor Commercial</v>
      </c>
    </row>
    <row r="67" spans="2:18" x14ac:dyDescent="0.35">
      <c r="B67" s="40"/>
      <c r="C67" s="45" t="s">
        <v>1448</v>
      </c>
      <c r="D67" s="46">
        <v>44257</v>
      </c>
      <c r="E67" s="46">
        <v>44263</v>
      </c>
      <c r="F67" s="47" t="s">
        <v>3908</v>
      </c>
      <c r="G67" s="48">
        <v>195915</v>
      </c>
      <c r="H67" s="49">
        <v>44949</v>
      </c>
      <c r="I67" s="44">
        <v>2021</v>
      </c>
      <c r="J67" s="44">
        <v>2021</v>
      </c>
      <c r="K67" s="44">
        <v>2023</v>
      </c>
      <c r="L67" s="44" t="s">
        <v>21</v>
      </c>
      <c r="M67" s="44" t="s">
        <v>7201</v>
      </c>
      <c r="N67" s="44">
        <v>0</v>
      </c>
      <c r="O67" t="str">
        <f>IF(_xlfn.XLOOKUP(C67,Raw_Data_OS_23!$C$7:$C$4518,Raw_Data_OS_23!$C$7:$C$4518,"New_Claim")="New_Claim",IF(_xlfn.XLOOKUP(C67,'Raw Data_OS_22'!$C$5:$C$4516,'Raw Data_OS_22'!$C$5:$C$4516,"New_Claim")="New_Claim",IF(I67=$O$1,"F1","F2"),"Considered"),"Considered")</f>
        <v>Considered</v>
      </c>
      <c r="P67" t="str" cm="1">
        <f t="array" ref="P67">_xlfn.IFS(O67="F1","F1",O67="F2","F2",O67="Considered",_xlfn.XLOOKUP(C67,Raw_Data_OS_23!$C$7:$C$4518,Raw_Data_OS_23!$N$7:$N$4518,_xlfn.XLOOKUP(Raw_Data_Paid_23!C67,'Raw Data_OS_22'!$C$5:$C$4516,'Raw Data_OS_22'!$O$5:$O$4516)))</f>
        <v>B2</v>
      </c>
      <c r="Q67" t="str">
        <f t="shared" si="0"/>
        <v>B2</v>
      </c>
      <c r="R67" t="str">
        <f t="shared" si="1"/>
        <v>2021Motor Commercial</v>
      </c>
    </row>
    <row r="68" spans="2:18" x14ac:dyDescent="0.35">
      <c r="B68" s="40"/>
      <c r="C68" s="45" t="s">
        <v>1448</v>
      </c>
      <c r="D68" s="46">
        <v>44257</v>
      </c>
      <c r="E68" s="46">
        <v>44263</v>
      </c>
      <c r="F68" s="47" t="s">
        <v>3908</v>
      </c>
      <c r="G68" s="48">
        <v>68000</v>
      </c>
      <c r="H68" s="49">
        <v>44949</v>
      </c>
      <c r="I68" s="44">
        <v>2021</v>
      </c>
      <c r="J68" s="44">
        <v>2021</v>
      </c>
      <c r="K68" s="44">
        <v>2023</v>
      </c>
      <c r="L68" s="44" t="s">
        <v>21</v>
      </c>
      <c r="M68" s="44" t="s">
        <v>7201</v>
      </c>
      <c r="N68" s="44">
        <v>0</v>
      </c>
      <c r="O68" t="str">
        <f>IF(_xlfn.XLOOKUP(C68,Raw_Data_OS_23!$C$7:$C$4518,Raw_Data_OS_23!$C$7:$C$4518,"New_Claim")="New_Claim",IF(_xlfn.XLOOKUP(C68,'Raw Data_OS_22'!$C$5:$C$4516,'Raw Data_OS_22'!$C$5:$C$4516,"New_Claim")="New_Claim",IF(I68=$O$1,"F1","F2"),"Considered"),"Considered")</f>
        <v>Considered</v>
      </c>
      <c r="P68" t="str" cm="1">
        <f t="array" ref="P68">_xlfn.IFS(O68="F1","F1",O68="F2","F2",O68="Considered",_xlfn.XLOOKUP(C68,Raw_Data_OS_23!$C$7:$C$4518,Raw_Data_OS_23!$N$7:$N$4518,_xlfn.XLOOKUP(Raw_Data_Paid_23!C68,'Raw Data_OS_22'!$C$5:$C$4516,'Raw Data_OS_22'!$O$5:$O$4516)))</f>
        <v>B2</v>
      </c>
      <c r="Q68" t="str">
        <f t="shared" si="0"/>
        <v>B2</v>
      </c>
      <c r="R68" t="str">
        <f t="shared" si="1"/>
        <v>2021Motor Commercial</v>
      </c>
    </row>
    <row r="69" spans="2:18" x14ac:dyDescent="0.35">
      <c r="B69" s="40"/>
      <c r="C69" s="45" t="s">
        <v>6588</v>
      </c>
      <c r="D69" s="46">
        <v>44727</v>
      </c>
      <c r="E69" s="46">
        <v>44728</v>
      </c>
      <c r="F69" s="47" t="s">
        <v>3910</v>
      </c>
      <c r="G69" s="48">
        <v>163000</v>
      </c>
      <c r="H69" s="49">
        <v>44949</v>
      </c>
      <c r="I69" s="44">
        <v>2022</v>
      </c>
      <c r="J69" s="44">
        <v>2022</v>
      </c>
      <c r="K69" s="44">
        <v>2023</v>
      </c>
      <c r="L69" s="44" t="s">
        <v>6406</v>
      </c>
      <c r="M69" s="44" t="s">
        <v>7201</v>
      </c>
      <c r="N69" s="44">
        <v>1</v>
      </c>
      <c r="O69" t="str">
        <f>IF(_xlfn.XLOOKUP(C69,Raw_Data_OS_23!$C$7:$C$4518,Raw_Data_OS_23!$C$7:$C$4518,"New_Claim")="New_Claim",IF(_xlfn.XLOOKUP(C69,'Raw Data_OS_22'!$C$5:$C$4516,'Raw Data_OS_22'!$C$5:$C$4516,"New_Claim")="New_Claim",IF(I69=$O$1,"F1","F2"),"Considered"),"Considered")</f>
        <v>Considered</v>
      </c>
      <c r="P69" t="str" cm="1">
        <f t="array" ref="P69">_xlfn.IFS(O69="F1","F1",O69="F2","F2",O69="Considered",_xlfn.XLOOKUP(C69,Raw_Data_OS_23!$C$7:$C$4518,Raw_Data_OS_23!$N$7:$N$4518,_xlfn.XLOOKUP(Raw_Data_Paid_23!C69,'Raw Data_OS_22'!$C$5:$C$4516,'Raw Data_OS_22'!$O$5:$O$4516)))</f>
        <v>B2</v>
      </c>
      <c r="Q69" t="str">
        <f t="shared" ref="Q69:Q132" si="7">IF(P69="D","F3",IF(P69="E1","E2",P69))</f>
        <v>B2</v>
      </c>
      <c r="R69" t="str">
        <f t="shared" ref="R69:R132" si="8">I69&amp;F69</f>
        <v>2022Motor Private</v>
      </c>
    </row>
    <row r="70" spans="2:18" x14ac:dyDescent="0.35">
      <c r="B70" s="40"/>
      <c r="C70" s="45" t="s">
        <v>6486</v>
      </c>
      <c r="D70" s="46">
        <v>44668</v>
      </c>
      <c r="E70" s="46">
        <v>44673</v>
      </c>
      <c r="F70" s="47" t="s">
        <v>3910</v>
      </c>
      <c r="G70" s="48">
        <v>187300</v>
      </c>
      <c r="H70" s="49">
        <v>44949</v>
      </c>
      <c r="I70" s="44">
        <v>2022</v>
      </c>
      <c r="J70" s="44">
        <v>2022</v>
      </c>
      <c r="K70" s="44">
        <v>2023</v>
      </c>
      <c r="L70" s="44" t="s">
        <v>6406</v>
      </c>
      <c r="M70" s="44" t="s">
        <v>7201</v>
      </c>
      <c r="N70" s="44">
        <v>0</v>
      </c>
      <c r="O70" t="str">
        <f>IF(_xlfn.XLOOKUP(C70,Raw_Data_OS_23!$C$7:$C$4518,Raw_Data_OS_23!$C$7:$C$4518,"New_Claim")="New_Claim",IF(_xlfn.XLOOKUP(C70,'Raw Data_OS_22'!$C$5:$C$4516,'Raw Data_OS_22'!$C$5:$C$4516,"New_Claim")="New_Claim",IF(I70=$O$1,"F1","F2"),"Considered"),"Considered")</f>
        <v>Considered</v>
      </c>
      <c r="P70" t="str" cm="1">
        <f t="array" ref="P70">_xlfn.IFS(O70="F1","F1",O70="F2","F2",O70="Considered",_xlfn.XLOOKUP(C70,Raw_Data_OS_23!$C$7:$C$4518,Raw_Data_OS_23!$N$7:$N$4518,_xlfn.XLOOKUP(Raw_Data_Paid_23!C70,'Raw Data_OS_22'!$C$5:$C$4516,'Raw Data_OS_22'!$O$5:$O$4516)))</f>
        <v>B2</v>
      </c>
      <c r="Q70" t="str">
        <f t="shared" si="7"/>
        <v>B2</v>
      </c>
      <c r="R70" t="str">
        <f t="shared" si="8"/>
        <v>2022Motor Private</v>
      </c>
    </row>
    <row r="71" spans="2:18" x14ac:dyDescent="0.35">
      <c r="B71" s="40"/>
      <c r="C71" s="45" t="s">
        <v>6481</v>
      </c>
      <c r="D71" s="46">
        <v>44667</v>
      </c>
      <c r="E71" s="46">
        <v>44687</v>
      </c>
      <c r="F71" s="47" t="s">
        <v>3910</v>
      </c>
      <c r="G71" s="48">
        <v>118000</v>
      </c>
      <c r="H71" s="49">
        <v>44949</v>
      </c>
      <c r="I71" s="44">
        <v>2022</v>
      </c>
      <c r="J71" s="44">
        <v>2022</v>
      </c>
      <c r="K71" s="44">
        <v>2023</v>
      </c>
      <c r="L71" s="44" t="s">
        <v>6406</v>
      </c>
      <c r="M71" s="44" t="s">
        <v>7201</v>
      </c>
      <c r="N71" s="44">
        <v>0</v>
      </c>
      <c r="O71" t="str">
        <f>IF(_xlfn.XLOOKUP(C71,Raw_Data_OS_23!$C$7:$C$4518,Raw_Data_OS_23!$C$7:$C$4518,"New_Claim")="New_Claim",IF(_xlfn.XLOOKUP(C71,'Raw Data_OS_22'!$C$5:$C$4516,'Raw Data_OS_22'!$C$5:$C$4516,"New_Claim")="New_Claim",IF(I71=$O$1,"F1","F2"),"Considered"),"Considered")</f>
        <v>Considered</v>
      </c>
      <c r="P71" t="str" cm="1">
        <f t="array" ref="P71">_xlfn.IFS(O71="F1","F1",O71="F2","F2",O71="Considered",_xlfn.XLOOKUP(C71,Raw_Data_OS_23!$C$7:$C$4518,Raw_Data_OS_23!$N$7:$N$4518,_xlfn.XLOOKUP(Raw_Data_Paid_23!C71,'Raw Data_OS_22'!$C$5:$C$4516,'Raw Data_OS_22'!$O$5:$O$4516)))</f>
        <v>B2</v>
      </c>
      <c r="Q71" t="str">
        <f t="shared" si="7"/>
        <v>B2</v>
      </c>
      <c r="R71" t="str">
        <f t="shared" si="8"/>
        <v>2022Motor Private</v>
      </c>
    </row>
    <row r="72" spans="2:18" x14ac:dyDescent="0.35">
      <c r="B72" s="40"/>
      <c r="C72" s="45" t="s">
        <v>6478</v>
      </c>
      <c r="D72" s="46">
        <v>44685</v>
      </c>
      <c r="E72" s="46">
        <v>44686</v>
      </c>
      <c r="F72" s="47" t="s">
        <v>3910</v>
      </c>
      <c r="G72" s="48">
        <v>183800</v>
      </c>
      <c r="H72" s="49">
        <v>44949</v>
      </c>
      <c r="I72" s="44">
        <v>2022</v>
      </c>
      <c r="J72" s="44">
        <v>2022</v>
      </c>
      <c r="K72" s="44">
        <v>2023</v>
      </c>
      <c r="L72" s="44" t="s">
        <v>6406</v>
      </c>
      <c r="M72" s="44" t="s">
        <v>7201</v>
      </c>
      <c r="N72" s="44">
        <v>0</v>
      </c>
      <c r="O72" t="str">
        <f>IF(_xlfn.XLOOKUP(C72,Raw_Data_OS_23!$C$7:$C$4518,Raw_Data_OS_23!$C$7:$C$4518,"New_Claim")="New_Claim",IF(_xlfn.XLOOKUP(C72,'Raw Data_OS_22'!$C$5:$C$4516,'Raw Data_OS_22'!$C$5:$C$4516,"New_Claim")="New_Claim",IF(I72=$O$1,"F1","F2"),"Considered"),"Considered")</f>
        <v>Considered</v>
      </c>
      <c r="P72" t="str" cm="1">
        <f t="array" ref="P72">_xlfn.IFS(O72="F1","F1",O72="F2","F2",O72="Considered",_xlfn.XLOOKUP(C72,Raw_Data_OS_23!$C$7:$C$4518,Raw_Data_OS_23!$N$7:$N$4518,_xlfn.XLOOKUP(Raw_Data_Paid_23!C72,'Raw Data_OS_22'!$C$5:$C$4516,'Raw Data_OS_22'!$O$5:$O$4516)))</f>
        <v>B2</v>
      </c>
      <c r="Q72" t="str">
        <f t="shared" si="7"/>
        <v>B2</v>
      </c>
      <c r="R72" t="str">
        <f t="shared" si="8"/>
        <v>2022Motor Private</v>
      </c>
    </row>
    <row r="73" spans="2:18" x14ac:dyDescent="0.35">
      <c r="B73" s="40"/>
      <c r="C73" s="45" t="s">
        <v>6464</v>
      </c>
      <c r="D73" s="46">
        <v>44668</v>
      </c>
      <c r="E73" s="46">
        <v>44676</v>
      </c>
      <c r="F73" s="47" t="s">
        <v>3910</v>
      </c>
      <c r="G73" s="48">
        <v>159000</v>
      </c>
      <c r="H73" s="49">
        <v>44949</v>
      </c>
      <c r="I73" s="44">
        <v>2022</v>
      </c>
      <c r="J73" s="44">
        <v>2022</v>
      </c>
      <c r="K73" s="44">
        <v>2023</v>
      </c>
      <c r="L73" s="44" t="s">
        <v>6406</v>
      </c>
      <c r="M73" s="44" t="s">
        <v>7201</v>
      </c>
      <c r="N73" s="44">
        <v>0</v>
      </c>
      <c r="O73" t="str">
        <f>IF(_xlfn.XLOOKUP(C73,Raw_Data_OS_23!$C$7:$C$4518,Raw_Data_OS_23!$C$7:$C$4518,"New_Claim")="New_Claim",IF(_xlfn.XLOOKUP(C73,'Raw Data_OS_22'!$C$5:$C$4516,'Raw Data_OS_22'!$C$5:$C$4516,"New_Claim")="New_Claim",IF(I73=$O$1,"F1","F2"),"Considered"),"Considered")</f>
        <v>Considered</v>
      </c>
      <c r="P73" t="str" cm="1">
        <f t="array" ref="P73">_xlfn.IFS(O73="F1","F1",O73="F2","F2",O73="Considered",_xlfn.XLOOKUP(C73,Raw_Data_OS_23!$C$7:$C$4518,Raw_Data_OS_23!$N$7:$N$4518,_xlfn.XLOOKUP(Raw_Data_Paid_23!C73,'Raw Data_OS_22'!$C$5:$C$4516,'Raw Data_OS_22'!$O$5:$O$4516)))</f>
        <v>B2</v>
      </c>
      <c r="Q73" t="str">
        <f t="shared" si="7"/>
        <v>B2</v>
      </c>
      <c r="R73" t="str">
        <f t="shared" si="8"/>
        <v>2022Motor Private</v>
      </c>
    </row>
    <row r="74" spans="2:18" x14ac:dyDescent="0.35">
      <c r="B74" s="40"/>
      <c r="C74" s="45" t="s">
        <v>6493</v>
      </c>
      <c r="D74" s="46">
        <v>44688</v>
      </c>
      <c r="E74" s="46">
        <v>44691</v>
      </c>
      <c r="F74" s="47" t="s">
        <v>3910</v>
      </c>
      <c r="G74" s="48">
        <v>202500</v>
      </c>
      <c r="H74" s="49">
        <v>44949</v>
      </c>
      <c r="I74" s="44">
        <v>2022</v>
      </c>
      <c r="J74" s="44">
        <v>2022</v>
      </c>
      <c r="K74" s="44">
        <v>2023</v>
      </c>
      <c r="L74" s="44" t="s">
        <v>6406</v>
      </c>
      <c r="M74" s="44" t="s">
        <v>7201</v>
      </c>
      <c r="N74" s="44">
        <v>0</v>
      </c>
      <c r="O74" t="str">
        <f>IF(_xlfn.XLOOKUP(C74,Raw_Data_OS_23!$C$7:$C$4518,Raw_Data_OS_23!$C$7:$C$4518,"New_Claim")="New_Claim",IF(_xlfn.XLOOKUP(C74,'Raw Data_OS_22'!$C$5:$C$4516,'Raw Data_OS_22'!$C$5:$C$4516,"New_Claim")="New_Claim",IF(I74=$O$1,"F1","F2"),"Considered"),"Considered")</f>
        <v>Considered</v>
      </c>
      <c r="P74" t="str" cm="1">
        <f t="array" ref="P74">_xlfn.IFS(O74="F1","F1",O74="F2","F2",O74="Considered",_xlfn.XLOOKUP(C74,Raw_Data_OS_23!$C$7:$C$4518,Raw_Data_OS_23!$N$7:$N$4518,_xlfn.XLOOKUP(Raw_Data_Paid_23!C74,'Raw Data_OS_22'!$C$5:$C$4516,'Raw Data_OS_22'!$O$5:$O$4516)))</f>
        <v>B2</v>
      </c>
      <c r="Q74" t="str">
        <f t="shared" si="7"/>
        <v>B2</v>
      </c>
      <c r="R74" t="str">
        <f t="shared" si="8"/>
        <v>2022Motor Private</v>
      </c>
    </row>
    <row r="75" spans="2:18" x14ac:dyDescent="0.35">
      <c r="B75" s="40"/>
      <c r="C75" s="45" t="s">
        <v>6472</v>
      </c>
      <c r="D75" s="46">
        <v>44671</v>
      </c>
      <c r="E75" s="46">
        <v>44677</v>
      </c>
      <c r="F75" s="47" t="s">
        <v>3910</v>
      </c>
      <c r="G75" s="48">
        <v>219500</v>
      </c>
      <c r="H75" s="49">
        <v>44949</v>
      </c>
      <c r="I75" s="44">
        <v>2022</v>
      </c>
      <c r="J75" s="44">
        <v>2022</v>
      </c>
      <c r="K75" s="44">
        <v>2023</v>
      </c>
      <c r="L75" s="44" t="s">
        <v>6406</v>
      </c>
      <c r="M75" s="44" t="s">
        <v>7201</v>
      </c>
      <c r="N75" s="44">
        <v>0</v>
      </c>
      <c r="O75" t="str">
        <f>IF(_xlfn.XLOOKUP(C75,Raw_Data_OS_23!$C$7:$C$4518,Raw_Data_OS_23!$C$7:$C$4518,"New_Claim")="New_Claim",IF(_xlfn.XLOOKUP(C75,'Raw Data_OS_22'!$C$5:$C$4516,'Raw Data_OS_22'!$C$5:$C$4516,"New_Claim")="New_Claim",IF(I75=$O$1,"F1","F2"),"Considered"),"Considered")</f>
        <v>Considered</v>
      </c>
      <c r="P75" t="str" cm="1">
        <f t="array" ref="P75">_xlfn.IFS(O75="F1","F1",O75="F2","F2",O75="Considered",_xlfn.XLOOKUP(C75,Raw_Data_OS_23!$C$7:$C$4518,Raw_Data_OS_23!$N$7:$N$4518,_xlfn.XLOOKUP(Raw_Data_Paid_23!C75,'Raw Data_OS_22'!$C$5:$C$4516,'Raw Data_OS_22'!$O$5:$O$4516)))</f>
        <v>B2</v>
      </c>
      <c r="Q75" t="str">
        <f t="shared" si="7"/>
        <v>B2</v>
      </c>
      <c r="R75" t="str">
        <f t="shared" si="8"/>
        <v>2022Motor Private</v>
      </c>
    </row>
    <row r="76" spans="2:18" x14ac:dyDescent="0.35">
      <c r="B76" s="40"/>
      <c r="C76" s="45" t="s">
        <v>6019</v>
      </c>
      <c r="D76" s="46">
        <v>44563</v>
      </c>
      <c r="E76" s="46">
        <v>44564</v>
      </c>
      <c r="F76" s="47" t="s">
        <v>3910</v>
      </c>
      <c r="G76" s="48">
        <v>7000</v>
      </c>
      <c r="H76" s="49">
        <v>44950</v>
      </c>
      <c r="I76" s="44">
        <v>2022</v>
      </c>
      <c r="J76" s="44">
        <v>2022</v>
      </c>
      <c r="K76" s="44">
        <v>2023</v>
      </c>
      <c r="L76" s="44" t="s">
        <v>6021</v>
      </c>
      <c r="M76" s="44" t="s">
        <v>7201</v>
      </c>
      <c r="N76" s="44">
        <v>0</v>
      </c>
      <c r="O76" t="str">
        <f>IF(_xlfn.XLOOKUP(C76,Raw_Data_OS_23!$C$7:$C$4518,Raw_Data_OS_23!$C$7:$C$4518,"New_Claim")="New_Claim",IF(_xlfn.XLOOKUP(C76,'Raw Data_OS_22'!$C$5:$C$4516,'Raw Data_OS_22'!$C$5:$C$4516,"New_Claim")="New_Claim",IF(I76=$O$1,"F1","F2"),"Considered"),"Considered")</f>
        <v>Considered</v>
      </c>
      <c r="P76" t="str" cm="1">
        <f t="array" ref="P76">_xlfn.IFS(O76="F1","F1",O76="F2","F2",O76="Considered",_xlfn.XLOOKUP(C76,Raw_Data_OS_23!$C$7:$C$4518,Raw_Data_OS_23!$N$7:$N$4518,_xlfn.XLOOKUP(Raw_Data_Paid_23!C76,'Raw Data_OS_22'!$C$5:$C$4516,'Raw Data_OS_22'!$O$5:$O$4516)))</f>
        <v>B2</v>
      </c>
      <c r="Q76" t="str">
        <f t="shared" si="7"/>
        <v>B2</v>
      </c>
      <c r="R76" t="str">
        <f t="shared" si="8"/>
        <v>2022Motor Private</v>
      </c>
    </row>
    <row r="77" spans="2:18" x14ac:dyDescent="0.35">
      <c r="B77" s="40"/>
      <c r="C77" s="45" t="s">
        <v>6324</v>
      </c>
      <c r="D77" s="46">
        <v>44634</v>
      </c>
      <c r="E77" s="46">
        <v>44635</v>
      </c>
      <c r="F77" s="47" t="s">
        <v>3908</v>
      </c>
      <c r="G77" s="48">
        <v>7000</v>
      </c>
      <c r="H77" s="49">
        <v>44950</v>
      </c>
      <c r="I77" s="44">
        <v>2022</v>
      </c>
      <c r="J77" s="44">
        <v>2022</v>
      </c>
      <c r="K77" s="44">
        <v>2023</v>
      </c>
      <c r="L77" s="44" t="s">
        <v>6021</v>
      </c>
      <c r="M77" s="44" t="s">
        <v>7201</v>
      </c>
      <c r="N77" s="44">
        <v>0</v>
      </c>
      <c r="O77" t="str">
        <f>IF(_xlfn.XLOOKUP(C77,Raw_Data_OS_23!$C$7:$C$4518,Raw_Data_OS_23!$C$7:$C$4518,"New_Claim")="New_Claim",IF(_xlfn.XLOOKUP(C77,'Raw Data_OS_22'!$C$5:$C$4516,'Raw Data_OS_22'!$C$5:$C$4516,"New_Claim")="New_Claim",IF(I77=$O$1,"F1","F2"),"Considered"),"Considered")</f>
        <v>Considered</v>
      </c>
      <c r="P77" t="str" cm="1">
        <f t="array" ref="P77">_xlfn.IFS(O77="F1","F1",O77="F2","F2",O77="Considered",_xlfn.XLOOKUP(C77,Raw_Data_OS_23!$C$7:$C$4518,Raw_Data_OS_23!$N$7:$N$4518,_xlfn.XLOOKUP(Raw_Data_Paid_23!C77,'Raw Data_OS_22'!$C$5:$C$4516,'Raw Data_OS_22'!$O$5:$O$4516)))</f>
        <v>B2</v>
      </c>
      <c r="Q77" t="str">
        <f t="shared" si="7"/>
        <v>B2</v>
      </c>
      <c r="R77" t="str">
        <f t="shared" si="8"/>
        <v>2022Motor Commercial</v>
      </c>
    </row>
    <row r="78" spans="2:18" x14ac:dyDescent="0.35">
      <c r="B78" s="40"/>
      <c r="C78" s="45" t="s">
        <v>6410</v>
      </c>
      <c r="D78" s="46">
        <v>44657</v>
      </c>
      <c r="E78" s="46">
        <v>44658</v>
      </c>
      <c r="F78" s="47" t="s">
        <v>3910</v>
      </c>
      <c r="G78" s="48">
        <v>5000</v>
      </c>
      <c r="H78" s="49">
        <v>44950</v>
      </c>
      <c r="I78" s="44">
        <v>2022</v>
      </c>
      <c r="J78" s="44">
        <v>2022</v>
      </c>
      <c r="K78" s="44">
        <v>2023</v>
      </c>
      <c r="L78" s="44" t="s">
        <v>6406</v>
      </c>
      <c r="M78" s="44" t="s">
        <v>7201</v>
      </c>
      <c r="N78" s="44">
        <v>0</v>
      </c>
      <c r="O78" t="str">
        <f>IF(_xlfn.XLOOKUP(C78,Raw_Data_OS_23!$C$7:$C$4518,Raw_Data_OS_23!$C$7:$C$4518,"New_Claim")="New_Claim",IF(_xlfn.XLOOKUP(C78,'Raw Data_OS_22'!$C$5:$C$4516,'Raw Data_OS_22'!$C$5:$C$4516,"New_Claim")="New_Claim",IF(I78=$O$1,"F1","F2"),"Considered"),"Considered")</f>
        <v>Considered</v>
      </c>
      <c r="P78" t="str" cm="1">
        <f t="array" ref="P78">_xlfn.IFS(O78="F1","F1",O78="F2","F2",O78="Considered",_xlfn.XLOOKUP(C78,Raw_Data_OS_23!$C$7:$C$4518,Raw_Data_OS_23!$N$7:$N$4518,_xlfn.XLOOKUP(Raw_Data_Paid_23!C78,'Raw Data_OS_22'!$C$5:$C$4516,'Raw Data_OS_22'!$O$5:$O$4516)))</f>
        <v>B2</v>
      </c>
      <c r="Q78" t="str">
        <f t="shared" si="7"/>
        <v>B2</v>
      </c>
      <c r="R78" t="str">
        <f t="shared" si="8"/>
        <v>2022Motor Private</v>
      </c>
    </row>
    <row r="79" spans="2:18" x14ac:dyDescent="0.35">
      <c r="B79" s="40"/>
      <c r="C79" s="45" t="s">
        <v>6439</v>
      </c>
      <c r="D79" s="46">
        <v>44662</v>
      </c>
      <c r="E79" s="46">
        <v>44670</v>
      </c>
      <c r="F79" s="47" t="s">
        <v>3910</v>
      </c>
      <c r="G79" s="48">
        <v>7000</v>
      </c>
      <c r="H79" s="49">
        <v>44950</v>
      </c>
      <c r="I79" s="44">
        <v>2022</v>
      </c>
      <c r="J79" s="44">
        <v>2022</v>
      </c>
      <c r="K79" s="44">
        <v>2023</v>
      </c>
      <c r="L79" s="44" t="s">
        <v>6406</v>
      </c>
      <c r="M79" s="44" t="s">
        <v>7201</v>
      </c>
      <c r="N79" s="44">
        <v>0</v>
      </c>
      <c r="O79" t="str">
        <f>IF(_xlfn.XLOOKUP(C79,Raw_Data_OS_23!$C$7:$C$4518,Raw_Data_OS_23!$C$7:$C$4518,"New_Claim")="New_Claim",IF(_xlfn.XLOOKUP(C79,'Raw Data_OS_22'!$C$5:$C$4516,'Raw Data_OS_22'!$C$5:$C$4516,"New_Claim")="New_Claim",IF(I79=$O$1,"F1","F2"),"Considered"),"Considered")</f>
        <v>Considered</v>
      </c>
      <c r="P79" t="str" cm="1">
        <f t="array" ref="P79">_xlfn.IFS(O79="F1","F1",O79="F2","F2",O79="Considered",_xlfn.XLOOKUP(C79,Raw_Data_OS_23!$C$7:$C$4518,Raw_Data_OS_23!$N$7:$N$4518,_xlfn.XLOOKUP(Raw_Data_Paid_23!C79,'Raw Data_OS_22'!$C$5:$C$4516,'Raw Data_OS_22'!$O$5:$O$4516)))</f>
        <v>B2</v>
      </c>
      <c r="Q79" t="str">
        <f t="shared" si="7"/>
        <v>B2</v>
      </c>
      <c r="R79" t="str">
        <f t="shared" si="8"/>
        <v>2022Motor Private</v>
      </c>
    </row>
    <row r="80" spans="2:18" x14ac:dyDescent="0.35">
      <c r="B80" s="40"/>
      <c r="C80" s="45" t="s">
        <v>3000</v>
      </c>
      <c r="D80" s="46">
        <v>44338</v>
      </c>
      <c r="E80" s="46">
        <v>44344</v>
      </c>
      <c r="F80" s="47" t="s">
        <v>3910</v>
      </c>
      <c r="G80" s="48">
        <v>2000</v>
      </c>
      <c r="H80" s="49">
        <v>44950</v>
      </c>
      <c r="I80" s="44">
        <v>2021</v>
      </c>
      <c r="J80" s="44">
        <v>2021</v>
      </c>
      <c r="K80" s="44">
        <v>2023</v>
      </c>
      <c r="L80" s="44" t="s">
        <v>2250</v>
      </c>
      <c r="M80" s="44" t="s">
        <v>7201</v>
      </c>
      <c r="N80" s="44">
        <v>0</v>
      </c>
      <c r="O80" t="str">
        <f>IF(_xlfn.XLOOKUP(C80,Raw_Data_OS_23!$C$7:$C$4518,Raw_Data_OS_23!$C$7:$C$4518,"New_Claim")="New_Claim",IF(_xlfn.XLOOKUP(C80,'Raw Data_OS_22'!$C$5:$C$4516,'Raw Data_OS_22'!$C$5:$C$4516,"New_Claim")="New_Claim",IF(I80=$O$1,"F1","F2"),"Considered"),"Considered")</f>
        <v>Considered</v>
      </c>
      <c r="P80" t="str" cm="1">
        <f t="array" ref="P80">_xlfn.IFS(O80="F1","F1",O80="F2","F2",O80="Considered",_xlfn.XLOOKUP(C80,Raw_Data_OS_23!$C$7:$C$4518,Raw_Data_OS_23!$N$7:$N$4518,_xlfn.XLOOKUP(Raw_Data_Paid_23!C80,'Raw Data_OS_22'!$C$5:$C$4516,'Raw Data_OS_22'!$O$5:$O$4516)))</f>
        <v>B2</v>
      </c>
      <c r="Q80" t="str">
        <f t="shared" si="7"/>
        <v>B2</v>
      </c>
      <c r="R80" t="str">
        <f t="shared" si="8"/>
        <v>2021Motor Private</v>
      </c>
    </row>
    <row r="81" spans="2:18" x14ac:dyDescent="0.35">
      <c r="B81" s="40"/>
      <c r="C81" s="45" t="s">
        <v>6124</v>
      </c>
      <c r="D81" s="46">
        <v>44577</v>
      </c>
      <c r="E81" s="46">
        <v>44585</v>
      </c>
      <c r="F81" s="47" t="s">
        <v>3910</v>
      </c>
      <c r="G81" s="48">
        <v>7000</v>
      </c>
      <c r="H81" s="49">
        <v>44950</v>
      </c>
      <c r="I81" s="44">
        <v>2022</v>
      </c>
      <c r="J81" s="44">
        <v>2022</v>
      </c>
      <c r="K81" s="44">
        <v>2023</v>
      </c>
      <c r="L81" s="44" t="s">
        <v>6021</v>
      </c>
      <c r="M81" s="44" t="s">
        <v>7201</v>
      </c>
      <c r="N81" s="44">
        <v>0</v>
      </c>
      <c r="O81" t="str">
        <f>IF(_xlfn.XLOOKUP(C81,Raw_Data_OS_23!$C$7:$C$4518,Raw_Data_OS_23!$C$7:$C$4518,"New_Claim")="New_Claim",IF(_xlfn.XLOOKUP(C81,'Raw Data_OS_22'!$C$5:$C$4516,'Raw Data_OS_22'!$C$5:$C$4516,"New_Claim")="New_Claim",IF(I81=$O$1,"F1","F2"),"Considered"),"Considered")</f>
        <v>Considered</v>
      </c>
      <c r="P81" t="str" cm="1">
        <f t="array" ref="P81">_xlfn.IFS(O81="F1","F1",O81="F2","F2",O81="Considered",_xlfn.XLOOKUP(C81,Raw_Data_OS_23!$C$7:$C$4518,Raw_Data_OS_23!$N$7:$N$4518,_xlfn.XLOOKUP(Raw_Data_Paid_23!C81,'Raw Data_OS_22'!$C$5:$C$4516,'Raw Data_OS_22'!$O$5:$O$4516)))</f>
        <v>B2</v>
      </c>
      <c r="Q81" t="str">
        <f t="shared" si="7"/>
        <v>B2</v>
      </c>
      <c r="R81" t="str">
        <f t="shared" si="8"/>
        <v>2022Motor Private</v>
      </c>
    </row>
    <row r="82" spans="2:18" x14ac:dyDescent="0.35">
      <c r="B82" s="40"/>
      <c r="C82" s="45" t="s">
        <v>3332</v>
      </c>
      <c r="D82" s="46">
        <v>44425</v>
      </c>
      <c r="E82" s="46">
        <v>44428</v>
      </c>
      <c r="F82" s="47" t="s">
        <v>3910</v>
      </c>
      <c r="G82" s="48">
        <v>7000</v>
      </c>
      <c r="H82" s="49">
        <v>44950</v>
      </c>
      <c r="I82" s="44">
        <v>2021</v>
      </c>
      <c r="J82" s="44">
        <v>2021</v>
      </c>
      <c r="K82" s="44">
        <v>2023</v>
      </c>
      <c r="L82" s="44" t="s">
        <v>3073</v>
      </c>
      <c r="M82" s="44" t="s">
        <v>7201</v>
      </c>
      <c r="N82" s="44">
        <v>0</v>
      </c>
      <c r="O82" t="str">
        <f>IF(_xlfn.XLOOKUP(C82,Raw_Data_OS_23!$C$7:$C$4518,Raw_Data_OS_23!$C$7:$C$4518,"New_Claim")="New_Claim",IF(_xlfn.XLOOKUP(C82,'Raw Data_OS_22'!$C$5:$C$4516,'Raw Data_OS_22'!$C$5:$C$4516,"New_Claim")="New_Claim",IF(I82=$O$1,"F1","F2"),"Considered"),"Considered")</f>
        <v>Considered</v>
      </c>
      <c r="P82" t="str" cm="1">
        <f t="array" ref="P82">_xlfn.IFS(O82="F1","F1",O82="F2","F2",O82="Considered",_xlfn.XLOOKUP(C82,Raw_Data_OS_23!$C$7:$C$4518,Raw_Data_OS_23!$N$7:$N$4518,_xlfn.XLOOKUP(Raw_Data_Paid_23!C82,'Raw Data_OS_22'!$C$5:$C$4516,'Raw Data_OS_22'!$O$5:$O$4516)))</f>
        <v>C2</v>
      </c>
      <c r="Q82" t="str">
        <f t="shared" si="7"/>
        <v>C2</v>
      </c>
      <c r="R82" t="str">
        <f t="shared" si="8"/>
        <v>2021Motor Private</v>
      </c>
    </row>
    <row r="83" spans="2:18" x14ac:dyDescent="0.35">
      <c r="B83" s="40"/>
      <c r="C83" s="45" t="s">
        <v>6387</v>
      </c>
      <c r="D83" s="46">
        <v>44646</v>
      </c>
      <c r="E83" s="46">
        <v>44649</v>
      </c>
      <c r="F83" s="47" t="s">
        <v>3910</v>
      </c>
      <c r="G83" s="48">
        <v>7000</v>
      </c>
      <c r="H83" s="49">
        <v>44950</v>
      </c>
      <c r="I83" s="44">
        <v>2022</v>
      </c>
      <c r="J83" s="44">
        <v>2022</v>
      </c>
      <c r="K83" s="44">
        <v>2023</v>
      </c>
      <c r="L83" s="44" t="s">
        <v>6021</v>
      </c>
      <c r="M83" s="44" t="s">
        <v>7201</v>
      </c>
      <c r="N83" s="44">
        <v>0</v>
      </c>
      <c r="O83" t="str">
        <f>IF(_xlfn.XLOOKUP(C83,Raw_Data_OS_23!$C$7:$C$4518,Raw_Data_OS_23!$C$7:$C$4518,"New_Claim")="New_Claim",IF(_xlfn.XLOOKUP(C83,'Raw Data_OS_22'!$C$5:$C$4516,'Raw Data_OS_22'!$C$5:$C$4516,"New_Claim")="New_Claim",IF(I83=$O$1,"F1","F2"),"Considered"),"Considered")</f>
        <v>Considered</v>
      </c>
      <c r="P83" t="str" cm="1">
        <f t="array" ref="P83">_xlfn.IFS(O83="F1","F1",O83="F2","F2",O83="Considered",_xlfn.XLOOKUP(C83,Raw_Data_OS_23!$C$7:$C$4518,Raw_Data_OS_23!$N$7:$N$4518,_xlfn.XLOOKUP(Raw_Data_Paid_23!C83,'Raw Data_OS_22'!$C$5:$C$4516,'Raw Data_OS_22'!$O$5:$O$4516)))</f>
        <v>B2</v>
      </c>
      <c r="Q83" t="str">
        <f t="shared" si="7"/>
        <v>B2</v>
      </c>
      <c r="R83" t="str">
        <f t="shared" si="8"/>
        <v>2022Motor Private</v>
      </c>
    </row>
    <row r="84" spans="2:18" x14ac:dyDescent="0.35">
      <c r="B84" s="40"/>
      <c r="C84" s="45" t="s">
        <v>6289</v>
      </c>
      <c r="D84" s="46">
        <v>44620</v>
      </c>
      <c r="E84" s="46">
        <v>44628</v>
      </c>
      <c r="F84" s="47" t="s">
        <v>3910</v>
      </c>
      <c r="G84" s="48">
        <v>7000</v>
      </c>
      <c r="H84" s="49">
        <v>44950</v>
      </c>
      <c r="I84" s="44">
        <v>2022</v>
      </c>
      <c r="J84" s="44">
        <v>2022</v>
      </c>
      <c r="K84" s="44">
        <v>2023</v>
      </c>
      <c r="L84" s="44" t="s">
        <v>6021</v>
      </c>
      <c r="M84" s="44" t="s">
        <v>7201</v>
      </c>
      <c r="N84" s="44">
        <v>0</v>
      </c>
      <c r="O84" t="str">
        <f>IF(_xlfn.XLOOKUP(C84,Raw_Data_OS_23!$C$7:$C$4518,Raw_Data_OS_23!$C$7:$C$4518,"New_Claim")="New_Claim",IF(_xlfn.XLOOKUP(C84,'Raw Data_OS_22'!$C$5:$C$4516,'Raw Data_OS_22'!$C$5:$C$4516,"New_Claim")="New_Claim",IF(I84=$O$1,"F1","F2"),"Considered"),"Considered")</f>
        <v>Considered</v>
      </c>
      <c r="P84" t="str" cm="1">
        <f t="array" ref="P84">_xlfn.IFS(O84="F1","F1",O84="F2","F2",O84="Considered",_xlfn.XLOOKUP(C84,Raw_Data_OS_23!$C$7:$C$4518,Raw_Data_OS_23!$N$7:$N$4518,_xlfn.XLOOKUP(Raw_Data_Paid_23!C84,'Raw Data_OS_22'!$C$5:$C$4516,'Raw Data_OS_22'!$O$5:$O$4516)))</f>
        <v>B2</v>
      </c>
      <c r="Q84" t="str">
        <f t="shared" si="7"/>
        <v>B2</v>
      </c>
      <c r="R84" t="str">
        <f t="shared" si="8"/>
        <v>2022Motor Private</v>
      </c>
    </row>
    <row r="85" spans="2:18" x14ac:dyDescent="0.35">
      <c r="B85" s="40"/>
      <c r="C85" s="45" t="s">
        <v>6577</v>
      </c>
      <c r="D85" s="46">
        <v>44705</v>
      </c>
      <c r="E85" s="46">
        <v>44719</v>
      </c>
      <c r="F85" s="47" t="s">
        <v>3910</v>
      </c>
      <c r="G85" s="48">
        <v>5000</v>
      </c>
      <c r="H85" s="49">
        <v>44950</v>
      </c>
      <c r="I85" s="44">
        <v>2022</v>
      </c>
      <c r="J85" s="44">
        <v>2022</v>
      </c>
      <c r="K85" s="44">
        <v>2023</v>
      </c>
      <c r="L85" s="44" t="s">
        <v>6406</v>
      </c>
      <c r="M85" s="44" t="s">
        <v>7201</v>
      </c>
      <c r="N85" s="44">
        <v>0</v>
      </c>
      <c r="O85" t="str">
        <f>IF(_xlfn.XLOOKUP(C85,Raw_Data_OS_23!$C$7:$C$4518,Raw_Data_OS_23!$C$7:$C$4518,"New_Claim")="New_Claim",IF(_xlfn.XLOOKUP(C85,'Raw Data_OS_22'!$C$5:$C$4516,'Raw Data_OS_22'!$C$5:$C$4516,"New_Claim")="New_Claim",IF(I85=$O$1,"F1","F2"),"Considered"),"Considered")</f>
        <v>Considered</v>
      </c>
      <c r="P85" t="str" cm="1">
        <f t="array" ref="P85">_xlfn.IFS(O85="F1","F1",O85="F2","F2",O85="Considered",_xlfn.XLOOKUP(C85,Raw_Data_OS_23!$C$7:$C$4518,Raw_Data_OS_23!$N$7:$N$4518,_xlfn.XLOOKUP(Raw_Data_Paid_23!C85,'Raw Data_OS_22'!$C$5:$C$4516,'Raw Data_OS_22'!$O$5:$O$4516)))</f>
        <v>B2</v>
      </c>
      <c r="Q85" t="str">
        <f t="shared" si="7"/>
        <v>B2</v>
      </c>
      <c r="R85" t="str">
        <f t="shared" si="8"/>
        <v>2022Motor Private</v>
      </c>
    </row>
    <row r="86" spans="2:18" x14ac:dyDescent="0.35">
      <c r="B86" s="40"/>
      <c r="C86" s="45" t="s">
        <v>6367</v>
      </c>
      <c r="D86" s="46">
        <v>44642</v>
      </c>
      <c r="E86" s="46">
        <v>44648</v>
      </c>
      <c r="F86" s="47" t="s">
        <v>3910</v>
      </c>
      <c r="G86" s="48">
        <v>7000</v>
      </c>
      <c r="H86" s="49">
        <v>44950</v>
      </c>
      <c r="I86" s="44">
        <v>2022</v>
      </c>
      <c r="J86" s="44">
        <v>2022</v>
      </c>
      <c r="K86" s="44">
        <v>2023</v>
      </c>
      <c r="L86" s="44" t="s">
        <v>6021</v>
      </c>
      <c r="M86" s="44" t="s">
        <v>7201</v>
      </c>
      <c r="N86" s="44">
        <v>0</v>
      </c>
      <c r="O86" t="str">
        <f>IF(_xlfn.XLOOKUP(C86,Raw_Data_OS_23!$C$7:$C$4518,Raw_Data_OS_23!$C$7:$C$4518,"New_Claim")="New_Claim",IF(_xlfn.XLOOKUP(C86,'Raw Data_OS_22'!$C$5:$C$4516,'Raw Data_OS_22'!$C$5:$C$4516,"New_Claim")="New_Claim",IF(I86=$O$1,"F1","F2"),"Considered"),"Considered")</f>
        <v>Considered</v>
      </c>
      <c r="P86" t="str" cm="1">
        <f t="array" ref="P86">_xlfn.IFS(O86="F1","F1",O86="F2","F2",O86="Considered",_xlfn.XLOOKUP(C86,Raw_Data_OS_23!$C$7:$C$4518,Raw_Data_OS_23!$N$7:$N$4518,_xlfn.XLOOKUP(Raw_Data_Paid_23!C86,'Raw Data_OS_22'!$C$5:$C$4516,'Raw Data_OS_22'!$O$5:$O$4516)))</f>
        <v>B2</v>
      </c>
      <c r="Q86" t="str">
        <f t="shared" si="7"/>
        <v>B2</v>
      </c>
      <c r="R86" t="str">
        <f t="shared" si="8"/>
        <v>2022Motor Private</v>
      </c>
    </row>
    <row r="87" spans="2:18" x14ac:dyDescent="0.35">
      <c r="B87" s="40"/>
      <c r="C87" s="45" t="s">
        <v>6575</v>
      </c>
      <c r="D87" s="46">
        <v>44715</v>
      </c>
      <c r="E87" s="46">
        <v>44719</v>
      </c>
      <c r="F87" s="47" t="s">
        <v>3908</v>
      </c>
      <c r="G87" s="48">
        <v>5000</v>
      </c>
      <c r="H87" s="49">
        <v>44950</v>
      </c>
      <c r="I87" s="44">
        <v>2022</v>
      </c>
      <c r="J87" s="44">
        <v>2022</v>
      </c>
      <c r="K87" s="44">
        <v>2023</v>
      </c>
      <c r="L87" s="44" t="s">
        <v>6406</v>
      </c>
      <c r="M87" s="44" t="s">
        <v>7201</v>
      </c>
      <c r="N87" s="44">
        <v>0</v>
      </c>
      <c r="O87" t="str">
        <f>IF(_xlfn.XLOOKUP(C87,Raw_Data_OS_23!$C$7:$C$4518,Raw_Data_OS_23!$C$7:$C$4518,"New_Claim")="New_Claim",IF(_xlfn.XLOOKUP(C87,'Raw Data_OS_22'!$C$5:$C$4516,'Raw Data_OS_22'!$C$5:$C$4516,"New_Claim")="New_Claim",IF(I87=$O$1,"F1","F2"),"Considered"),"Considered")</f>
        <v>Considered</v>
      </c>
      <c r="P87" t="str" cm="1">
        <f t="array" ref="P87">_xlfn.IFS(O87="F1","F1",O87="F2","F2",O87="Considered",_xlfn.XLOOKUP(C87,Raw_Data_OS_23!$C$7:$C$4518,Raw_Data_OS_23!$N$7:$N$4518,_xlfn.XLOOKUP(Raw_Data_Paid_23!C87,'Raw Data_OS_22'!$C$5:$C$4516,'Raw Data_OS_22'!$O$5:$O$4516)))</f>
        <v>B2</v>
      </c>
      <c r="Q87" t="str">
        <f t="shared" si="7"/>
        <v>B2</v>
      </c>
      <c r="R87" t="str">
        <f t="shared" si="8"/>
        <v>2022Motor Commercial</v>
      </c>
    </row>
    <row r="88" spans="2:18" x14ac:dyDescent="0.35">
      <c r="B88" s="40"/>
      <c r="C88" s="45" t="s">
        <v>6088</v>
      </c>
      <c r="D88" s="46">
        <v>44576</v>
      </c>
      <c r="E88" s="46">
        <v>44578</v>
      </c>
      <c r="F88" s="47" t="s">
        <v>3910</v>
      </c>
      <c r="G88" s="48">
        <v>7000</v>
      </c>
      <c r="H88" s="49">
        <v>44950</v>
      </c>
      <c r="I88" s="44">
        <v>2022</v>
      </c>
      <c r="J88" s="44">
        <v>2022</v>
      </c>
      <c r="K88" s="44">
        <v>2023</v>
      </c>
      <c r="L88" s="44" t="s">
        <v>6021</v>
      </c>
      <c r="M88" s="44" t="s">
        <v>7201</v>
      </c>
      <c r="N88" s="44">
        <v>0</v>
      </c>
      <c r="O88" t="str">
        <f>IF(_xlfn.XLOOKUP(C88,Raw_Data_OS_23!$C$7:$C$4518,Raw_Data_OS_23!$C$7:$C$4518,"New_Claim")="New_Claim",IF(_xlfn.XLOOKUP(C88,'Raw Data_OS_22'!$C$5:$C$4516,'Raw Data_OS_22'!$C$5:$C$4516,"New_Claim")="New_Claim",IF(I88=$O$1,"F1","F2"),"Considered"),"Considered")</f>
        <v>Considered</v>
      </c>
      <c r="P88" t="str" cm="1">
        <f t="array" ref="P88">_xlfn.IFS(O88="F1","F1",O88="F2","F2",O88="Considered",_xlfn.XLOOKUP(C88,Raw_Data_OS_23!$C$7:$C$4518,Raw_Data_OS_23!$N$7:$N$4518,_xlfn.XLOOKUP(Raw_Data_Paid_23!C88,'Raw Data_OS_22'!$C$5:$C$4516,'Raw Data_OS_22'!$O$5:$O$4516)))</f>
        <v>B2</v>
      </c>
      <c r="Q88" t="str">
        <f t="shared" si="7"/>
        <v>B2</v>
      </c>
      <c r="R88" t="str">
        <f t="shared" si="8"/>
        <v>2022Motor Private</v>
      </c>
    </row>
    <row r="89" spans="2:18" x14ac:dyDescent="0.35">
      <c r="B89" s="40"/>
      <c r="C89" s="45" t="s">
        <v>3805</v>
      </c>
      <c r="D89" s="46">
        <v>44530</v>
      </c>
      <c r="E89" s="46">
        <v>44536</v>
      </c>
      <c r="F89" s="47" t="s">
        <v>3910</v>
      </c>
      <c r="G89" s="48">
        <v>7000</v>
      </c>
      <c r="H89" s="49">
        <v>44950</v>
      </c>
      <c r="I89" s="44">
        <v>2021</v>
      </c>
      <c r="J89" s="44">
        <v>2021</v>
      </c>
      <c r="K89" s="44">
        <v>2023</v>
      </c>
      <c r="L89" s="44" t="s">
        <v>3138</v>
      </c>
      <c r="M89" s="44" t="s">
        <v>7201</v>
      </c>
      <c r="N89" s="44">
        <v>1</v>
      </c>
      <c r="O89" t="str">
        <f>IF(_xlfn.XLOOKUP(C89,Raw_Data_OS_23!$C$7:$C$4518,Raw_Data_OS_23!$C$7:$C$4518,"New_Claim")="New_Claim",IF(_xlfn.XLOOKUP(C89,'Raw Data_OS_22'!$C$5:$C$4516,'Raw Data_OS_22'!$C$5:$C$4516,"New_Claim")="New_Claim",IF(I89=$O$1,"F1","F2"),"Considered"),"Considered")</f>
        <v>Considered</v>
      </c>
      <c r="P89" t="str" cm="1">
        <f t="array" ref="P89">_xlfn.IFS(O89="F1","F1",O89="F2","F2",O89="Considered",_xlfn.XLOOKUP(C89,Raw_Data_OS_23!$C$7:$C$4518,Raw_Data_OS_23!$N$7:$N$4518,_xlfn.XLOOKUP(Raw_Data_Paid_23!C89,'Raw Data_OS_22'!$C$5:$C$4516,'Raw Data_OS_22'!$O$5:$O$4516)))</f>
        <v>B2</v>
      </c>
      <c r="Q89" t="str">
        <f t="shared" si="7"/>
        <v>B2</v>
      </c>
      <c r="R89" t="str">
        <f t="shared" si="8"/>
        <v>2021Motor Private</v>
      </c>
    </row>
    <row r="90" spans="2:18" x14ac:dyDescent="0.35">
      <c r="B90" s="40"/>
      <c r="C90" s="45" t="s">
        <v>6869</v>
      </c>
      <c r="D90" s="46">
        <v>44857</v>
      </c>
      <c r="E90" s="46">
        <v>44858</v>
      </c>
      <c r="F90" s="47" t="s">
        <v>3910</v>
      </c>
      <c r="G90" s="48">
        <v>5000</v>
      </c>
      <c r="H90" s="49">
        <v>44950</v>
      </c>
      <c r="I90" s="44">
        <v>2022</v>
      </c>
      <c r="J90" s="44">
        <v>2022</v>
      </c>
      <c r="K90" s="44">
        <v>2023</v>
      </c>
      <c r="L90" s="44" t="s">
        <v>6825</v>
      </c>
      <c r="M90" s="44" t="s">
        <v>7201</v>
      </c>
      <c r="N90" s="44">
        <v>1</v>
      </c>
      <c r="O90" t="str">
        <f>IF(_xlfn.XLOOKUP(C90,Raw_Data_OS_23!$C$7:$C$4518,Raw_Data_OS_23!$C$7:$C$4518,"New_Claim")="New_Claim",IF(_xlfn.XLOOKUP(C90,'Raw Data_OS_22'!$C$5:$C$4516,'Raw Data_OS_22'!$C$5:$C$4516,"New_Claim")="New_Claim",IF(I90=$O$1,"F1","F2"),"Considered"),"Considered")</f>
        <v>Considered</v>
      </c>
      <c r="P90" t="str" cm="1">
        <f t="array" ref="P90">_xlfn.IFS(O90="F1","F1",O90="F2","F2",O90="Considered",_xlfn.XLOOKUP(C90,Raw_Data_OS_23!$C$7:$C$4518,Raw_Data_OS_23!$N$7:$N$4518,_xlfn.XLOOKUP(Raw_Data_Paid_23!C90,'Raw Data_OS_22'!$C$5:$C$4516,'Raw Data_OS_22'!$O$5:$O$4516)))</f>
        <v>B2</v>
      </c>
      <c r="Q90" t="str">
        <f t="shared" si="7"/>
        <v>B2</v>
      </c>
      <c r="R90" t="str">
        <f t="shared" si="8"/>
        <v>2022Motor Private</v>
      </c>
    </row>
    <row r="91" spans="2:18" x14ac:dyDescent="0.35">
      <c r="B91" s="40"/>
      <c r="C91" s="45" t="s">
        <v>6451</v>
      </c>
      <c r="D91" s="46">
        <v>44666</v>
      </c>
      <c r="E91" s="46">
        <v>44670</v>
      </c>
      <c r="F91" s="47" t="s">
        <v>3910</v>
      </c>
      <c r="G91" s="48">
        <v>7000</v>
      </c>
      <c r="H91" s="49">
        <v>44950</v>
      </c>
      <c r="I91" s="44">
        <v>2022</v>
      </c>
      <c r="J91" s="44">
        <v>2022</v>
      </c>
      <c r="K91" s="44">
        <v>2023</v>
      </c>
      <c r="L91" s="44" t="s">
        <v>6406</v>
      </c>
      <c r="M91" s="44" t="s">
        <v>7201</v>
      </c>
      <c r="N91" s="44">
        <v>0</v>
      </c>
      <c r="O91" t="str">
        <f>IF(_xlfn.XLOOKUP(C91,Raw_Data_OS_23!$C$7:$C$4518,Raw_Data_OS_23!$C$7:$C$4518,"New_Claim")="New_Claim",IF(_xlfn.XLOOKUP(C91,'Raw Data_OS_22'!$C$5:$C$4516,'Raw Data_OS_22'!$C$5:$C$4516,"New_Claim")="New_Claim",IF(I91=$O$1,"F1","F2"),"Considered"),"Considered")</f>
        <v>Considered</v>
      </c>
      <c r="P91" t="str" cm="1">
        <f t="array" ref="P91">_xlfn.IFS(O91="F1","F1",O91="F2","F2",O91="Considered",_xlfn.XLOOKUP(C91,Raw_Data_OS_23!$C$7:$C$4518,Raw_Data_OS_23!$N$7:$N$4518,_xlfn.XLOOKUP(Raw_Data_Paid_23!C91,'Raw Data_OS_22'!$C$5:$C$4516,'Raw Data_OS_22'!$O$5:$O$4516)))</f>
        <v>B2</v>
      </c>
      <c r="Q91" t="str">
        <f t="shared" si="7"/>
        <v>B2</v>
      </c>
      <c r="R91" t="str">
        <f t="shared" si="8"/>
        <v>2022Motor Private</v>
      </c>
    </row>
    <row r="92" spans="2:18" x14ac:dyDescent="0.35">
      <c r="B92" s="40"/>
      <c r="C92" s="45" t="s">
        <v>6368</v>
      </c>
      <c r="D92" s="46">
        <v>44643</v>
      </c>
      <c r="E92" s="46">
        <v>44643</v>
      </c>
      <c r="F92" s="47" t="s">
        <v>3910</v>
      </c>
      <c r="G92" s="48">
        <v>7000</v>
      </c>
      <c r="H92" s="49">
        <v>44950</v>
      </c>
      <c r="I92" s="44">
        <v>2022</v>
      </c>
      <c r="J92" s="44">
        <v>2022</v>
      </c>
      <c r="K92" s="44">
        <v>2023</v>
      </c>
      <c r="L92" s="44" t="s">
        <v>6021</v>
      </c>
      <c r="M92" s="44" t="s">
        <v>7201</v>
      </c>
      <c r="N92" s="44">
        <v>0</v>
      </c>
      <c r="O92" t="str">
        <f>IF(_xlfn.XLOOKUP(C92,Raw_Data_OS_23!$C$7:$C$4518,Raw_Data_OS_23!$C$7:$C$4518,"New_Claim")="New_Claim",IF(_xlfn.XLOOKUP(C92,'Raw Data_OS_22'!$C$5:$C$4516,'Raw Data_OS_22'!$C$5:$C$4516,"New_Claim")="New_Claim",IF(I92=$O$1,"F1","F2"),"Considered"),"Considered")</f>
        <v>Considered</v>
      </c>
      <c r="P92" t="str" cm="1">
        <f t="array" ref="P92">_xlfn.IFS(O92="F1","F1",O92="F2","F2",O92="Considered",_xlfn.XLOOKUP(C92,Raw_Data_OS_23!$C$7:$C$4518,Raw_Data_OS_23!$N$7:$N$4518,_xlfn.XLOOKUP(Raw_Data_Paid_23!C92,'Raw Data_OS_22'!$C$5:$C$4516,'Raw Data_OS_22'!$O$5:$O$4516)))</f>
        <v>B2</v>
      </c>
      <c r="Q92" t="str">
        <f t="shared" si="7"/>
        <v>B2</v>
      </c>
      <c r="R92" t="str">
        <f t="shared" si="8"/>
        <v>2022Motor Private</v>
      </c>
    </row>
    <row r="93" spans="2:18" x14ac:dyDescent="0.35">
      <c r="B93" s="40"/>
      <c r="C93" s="45" t="s">
        <v>6317</v>
      </c>
      <c r="D93" s="46">
        <v>44633</v>
      </c>
      <c r="E93" s="46">
        <v>44634</v>
      </c>
      <c r="F93" s="47" t="s">
        <v>3910</v>
      </c>
      <c r="G93" s="48">
        <v>7000</v>
      </c>
      <c r="H93" s="49">
        <v>44950</v>
      </c>
      <c r="I93" s="44">
        <v>2022</v>
      </c>
      <c r="J93" s="44">
        <v>2022</v>
      </c>
      <c r="K93" s="44">
        <v>2023</v>
      </c>
      <c r="L93" s="44" t="s">
        <v>6021</v>
      </c>
      <c r="M93" s="44" t="s">
        <v>7201</v>
      </c>
      <c r="N93" s="44">
        <v>0</v>
      </c>
      <c r="O93" t="str">
        <f>IF(_xlfn.XLOOKUP(C93,Raw_Data_OS_23!$C$7:$C$4518,Raw_Data_OS_23!$C$7:$C$4518,"New_Claim")="New_Claim",IF(_xlfn.XLOOKUP(C93,'Raw Data_OS_22'!$C$5:$C$4516,'Raw Data_OS_22'!$C$5:$C$4516,"New_Claim")="New_Claim",IF(I93=$O$1,"F1","F2"),"Considered"),"Considered")</f>
        <v>Considered</v>
      </c>
      <c r="P93" t="str" cm="1">
        <f t="array" ref="P93">_xlfn.IFS(O93="F1","F1",O93="F2","F2",O93="Considered",_xlfn.XLOOKUP(C93,Raw_Data_OS_23!$C$7:$C$4518,Raw_Data_OS_23!$N$7:$N$4518,_xlfn.XLOOKUP(Raw_Data_Paid_23!C93,'Raw Data_OS_22'!$C$5:$C$4516,'Raw Data_OS_22'!$O$5:$O$4516)))</f>
        <v>B2</v>
      </c>
      <c r="Q93" t="str">
        <f t="shared" si="7"/>
        <v>B2</v>
      </c>
      <c r="R93" t="str">
        <f t="shared" si="8"/>
        <v>2022Motor Private</v>
      </c>
    </row>
    <row r="94" spans="2:18" x14ac:dyDescent="0.35">
      <c r="B94" s="40"/>
      <c r="C94" s="45" t="s">
        <v>6302</v>
      </c>
      <c r="D94" s="46">
        <v>44629</v>
      </c>
      <c r="E94" s="46">
        <v>44630</v>
      </c>
      <c r="F94" s="47" t="s">
        <v>3910</v>
      </c>
      <c r="G94" s="48">
        <v>7000</v>
      </c>
      <c r="H94" s="49">
        <v>44950</v>
      </c>
      <c r="I94" s="44">
        <v>2022</v>
      </c>
      <c r="J94" s="44">
        <v>2022</v>
      </c>
      <c r="K94" s="44">
        <v>2023</v>
      </c>
      <c r="L94" s="44" t="s">
        <v>6021</v>
      </c>
      <c r="M94" s="44" t="s">
        <v>7201</v>
      </c>
      <c r="N94" s="44">
        <v>0</v>
      </c>
      <c r="O94" t="str">
        <f>IF(_xlfn.XLOOKUP(C94,Raw_Data_OS_23!$C$7:$C$4518,Raw_Data_OS_23!$C$7:$C$4518,"New_Claim")="New_Claim",IF(_xlfn.XLOOKUP(C94,'Raw Data_OS_22'!$C$5:$C$4516,'Raw Data_OS_22'!$C$5:$C$4516,"New_Claim")="New_Claim",IF(I94=$O$1,"F1","F2"),"Considered"),"Considered")</f>
        <v>Considered</v>
      </c>
      <c r="P94" t="str" cm="1">
        <f t="array" ref="P94">_xlfn.IFS(O94="F1","F1",O94="F2","F2",O94="Considered",_xlfn.XLOOKUP(C94,Raw_Data_OS_23!$C$7:$C$4518,Raw_Data_OS_23!$N$7:$N$4518,_xlfn.XLOOKUP(Raw_Data_Paid_23!C94,'Raw Data_OS_22'!$C$5:$C$4516,'Raw Data_OS_22'!$O$5:$O$4516)))</f>
        <v>B2</v>
      </c>
      <c r="Q94" t="str">
        <f t="shared" si="7"/>
        <v>B2</v>
      </c>
      <c r="R94" t="str">
        <f t="shared" si="8"/>
        <v>2022Motor Private</v>
      </c>
    </row>
    <row r="95" spans="2:18" x14ac:dyDescent="0.35">
      <c r="B95" s="40"/>
      <c r="C95" s="45" t="s">
        <v>6191</v>
      </c>
      <c r="D95" s="46">
        <v>44586</v>
      </c>
      <c r="E95" s="46">
        <v>44599</v>
      </c>
      <c r="F95" s="47" t="s">
        <v>3910</v>
      </c>
      <c r="G95" s="48">
        <v>7000</v>
      </c>
      <c r="H95" s="49">
        <v>44950</v>
      </c>
      <c r="I95" s="44">
        <v>2022</v>
      </c>
      <c r="J95" s="44">
        <v>2022</v>
      </c>
      <c r="K95" s="44">
        <v>2023</v>
      </c>
      <c r="L95" s="44" t="s">
        <v>6021</v>
      </c>
      <c r="M95" s="44" t="s">
        <v>7201</v>
      </c>
      <c r="N95" s="44">
        <v>0</v>
      </c>
      <c r="O95" t="str">
        <f>IF(_xlfn.XLOOKUP(C95,Raw_Data_OS_23!$C$7:$C$4518,Raw_Data_OS_23!$C$7:$C$4518,"New_Claim")="New_Claim",IF(_xlfn.XLOOKUP(C95,'Raw Data_OS_22'!$C$5:$C$4516,'Raw Data_OS_22'!$C$5:$C$4516,"New_Claim")="New_Claim",IF(I95=$O$1,"F1","F2"),"Considered"),"Considered")</f>
        <v>Considered</v>
      </c>
      <c r="P95" t="str" cm="1">
        <f t="array" ref="P95">_xlfn.IFS(O95="F1","F1",O95="F2","F2",O95="Considered",_xlfn.XLOOKUP(C95,Raw_Data_OS_23!$C$7:$C$4518,Raw_Data_OS_23!$N$7:$N$4518,_xlfn.XLOOKUP(Raw_Data_Paid_23!C95,'Raw Data_OS_22'!$C$5:$C$4516,'Raw Data_OS_22'!$O$5:$O$4516)))</f>
        <v>B2</v>
      </c>
      <c r="Q95" t="str">
        <f t="shared" si="7"/>
        <v>B2</v>
      </c>
      <c r="R95" t="str">
        <f t="shared" si="8"/>
        <v>2022Motor Private</v>
      </c>
    </row>
    <row r="96" spans="2:18" x14ac:dyDescent="0.35">
      <c r="B96" s="40"/>
      <c r="C96" s="45" t="s">
        <v>6143</v>
      </c>
      <c r="D96" s="46">
        <v>44583</v>
      </c>
      <c r="E96" s="46">
        <v>44587</v>
      </c>
      <c r="F96" s="47" t="s">
        <v>3910</v>
      </c>
      <c r="G96" s="48">
        <v>7000</v>
      </c>
      <c r="H96" s="49">
        <v>44950</v>
      </c>
      <c r="I96" s="44">
        <v>2022</v>
      </c>
      <c r="J96" s="44">
        <v>2022</v>
      </c>
      <c r="K96" s="44">
        <v>2023</v>
      </c>
      <c r="L96" s="44" t="s">
        <v>6021</v>
      </c>
      <c r="M96" s="44" t="s">
        <v>7201</v>
      </c>
      <c r="N96" s="44">
        <v>0</v>
      </c>
      <c r="O96" t="str">
        <f>IF(_xlfn.XLOOKUP(C96,Raw_Data_OS_23!$C$7:$C$4518,Raw_Data_OS_23!$C$7:$C$4518,"New_Claim")="New_Claim",IF(_xlfn.XLOOKUP(C96,'Raw Data_OS_22'!$C$5:$C$4516,'Raw Data_OS_22'!$C$5:$C$4516,"New_Claim")="New_Claim",IF(I96=$O$1,"F1","F2"),"Considered"),"Considered")</f>
        <v>Considered</v>
      </c>
      <c r="P96" t="str" cm="1">
        <f t="array" ref="P96">_xlfn.IFS(O96="F1","F1",O96="F2","F2",O96="Considered",_xlfn.XLOOKUP(C96,Raw_Data_OS_23!$C$7:$C$4518,Raw_Data_OS_23!$N$7:$N$4518,_xlfn.XLOOKUP(Raw_Data_Paid_23!C96,'Raw Data_OS_22'!$C$5:$C$4516,'Raw Data_OS_22'!$O$5:$O$4516)))</f>
        <v>B2</v>
      </c>
      <c r="Q96" t="str">
        <f t="shared" si="7"/>
        <v>B2</v>
      </c>
      <c r="R96" t="str">
        <f t="shared" si="8"/>
        <v>2022Motor Private</v>
      </c>
    </row>
    <row r="97" spans="2:18" x14ac:dyDescent="0.35">
      <c r="B97" s="40"/>
      <c r="C97" s="45" t="s">
        <v>6182</v>
      </c>
      <c r="D97" s="46">
        <v>44553</v>
      </c>
      <c r="E97" s="46">
        <v>44596</v>
      </c>
      <c r="F97" s="47" t="s">
        <v>3910</v>
      </c>
      <c r="G97" s="48">
        <v>120000</v>
      </c>
      <c r="H97" s="49">
        <v>44950</v>
      </c>
      <c r="I97" s="44">
        <v>2021</v>
      </c>
      <c r="J97" s="44">
        <v>2022</v>
      </c>
      <c r="K97" s="44">
        <v>2023</v>
      </c>
      <c r="L97" s="44" t="s">
        <v>3138</v>
      </c>
      <c r="M97" s="44" t="s">
        <v>7201</v>
      </c>
      <c r="N97" s="44">
        <v>0</v>
      </c>
      <c r="O97" t="str">
        <f>IF(_xlfn.XLOOKUP(C97,Raw_Data_OS_23!$C$7:$C$4518,Raw_Data_OS_23!$C$7:$C$4518,"New_Claim")="New_Claim",IF(_xlfn.XLOOKUP(C97,'Raw Data_OS_22'!$C$5:$C$4516,'Raw Data_OS_22'!$C$5:$C$4516,"New_Claim")="New_Claim",IF(I97=$O$1,"F1","F2"),"Considered"),"Considered")</f>
        <v>Considered</v>
      </c>
      <c r="P97" t="str" cm="1">
        <f t="array" ref="P97">_xlfn.IFS(O97="F1","F1",O97="F2","F2",O97="Considered",_xlfn.XLOOKUP(C97,Raw_Data_OS_23!$C$7:$C$4518,Raw_Data_OS_23!$N$7:$N$4518,_xlfn.XLOOKUP(Raw_Data_Paid_23!C97,'Raw Data_OS_22'!$C$5:$C$4516,'Raw Data_OS_22'!$O$5:$O$4516)))</f>
        <v>B2</v>
      </c>
      <c r="Q97" t="str">
        <f t="shared" si="7"/>
        <v>B2</v>
      </c>
      <c r="R97" t="str">
        <f t="shared" si="8"/>
        <v>2021Motor Private</v>
      </c>
    </row>
    <row r="98" spans="2:18" x14ac:dyDescent="0.35">
      <c r="B98" s="40"/>
      <c r="C98" s="45" t="s">
        <v>6182</v>
      </c>
      <c r="D98" s="46">
        <v>44553</v>
      </c>
      <c r="E98" s="46">
        <v>44596</v>
      </c>
      <c r="F98" s="47" t="s">
        <v>3910</v>
      </c>
      <c r="G98" s="48">
        <v>40000</v>
      </c>
      <c r="H98" s="49">
        <v>44950</v>
      </c>
      <c r="I98" s="44">
        <v>2021</v>
      </c>
      <c r="J98" s="44">
        <v>2022</v>
      </c>
      <c r="K98" s="44">
        <v>2023</v>
      </c>
      <c r="L98" s="44" t="s">
        <v>3138</v>
      </c>
      <c r="M98" s="44" t="s">
        <v>7201</v>
      </c>
      <c r="N98" s="44">
        <v>0</v>
      </c>
      <c r="O98" t="str">
        <f>IF(_xlfn.XLOOKUP(C98,Raw_Data_OS_23!$C$7:$C$4518,Raw_Data_OS_23!$C$7:$C$4518,"New_Claim")="New_Claim",IF(_xlfn.XLOOKUP(C98,'Raw Data_OS_22'!$C$5:$C$4516,'Raw Data_OS_22'!$C$5:$C$4516,"New_Claim")="New_Claim",IF(I98=$O$1,"F1","F2"),"Considered"),"Considered")</f>
        <v>Considered</v>
      </c>
      <c r="P98" t="str" cm="1">
        <f t="array" ref="P98">_xlfn.IFS(O98="F1","F1",O98="F2","F2",O98="Considered",_xlfn.XLOOKUP(C98,Raw_Data_OS_23!$C$7:$C$4518,Raw_Data_OS_23!$N$7:$N$4518,_xlfn.XLOOKUP(Raw_Data_Paid_23!C98,'Raw Data_OS_22'!$C$5:$C$4516,'Raw Data_OS_22'!$O$5:$O$4516)))</f>
        <v>B2</v>
      </c>
      <c r="Q98" t="str">
        <f t="shared" si="7"/>
        <v>B2</v>
      </c>
      <c r="R98" t="str">
        <f t="shared" si="8"/>
        <v>2021Motor Private</v>
      </c>
    </row>
    <row r="99" spans="2:18" x14ac:dyDescent="0.35">
      <c r="B99" s="40"/>
      <c r="C99" s="45" t="s">
        <v>6182</v>
      </c>
      <c r="D99" s="46">
        <v>44553</v>
      </c>
      <c r="E99" s="46">
        <v>44596</v>
      </c>
      <c r="F99" s="47" t="s">
        <v>3910</v>
      </c>
      <c r="G99" s="48">
        <v>790886</v>
      </c>
      <c r="H99" s="49">
        <v>44950</v>
      </c>
      <c r="I99" s="44">
        <v>2021</v>
      </c>
      <c r="J99" s="44">
        <v>2022</v>
      </c>
      <c r="K99" s="44">
        <v>2023</v>
      </c>
      <c r="L99" s="44" t="s">
        <v>3138</v>
      </c>
      <c r="M99" s="44" t="s">
        <v>7201</v>
      </c>
      <c r="N99" s="44">
        <v>0</v>
      </c>
      <c r="O99" t="str">
        <f>IF(_xlfn.XLOOKUP(C99,Raw_Data_OS_23!$C$7:$C$4518,Raw_Data_OS_23!$C$7:$C$4518,"New_Claim")="New_Claim",IF(_xlfn.XLOOKUP(C99,'Raw Data_OS_22'!$C$5:$C$4516,'Raw Data_OS_22'!$C$5:$C$4516,"New_Claim")="New_Claim",IF(I99=$O$1,"F1","F2"),"Considered"),"Considered")</f>
        <v>Considered</v>
      </c>
      <c r="P99" t="str" cm="1">
        <f t="array" ref="P99">_xlfn.IFS(O99="F1","F1",O99="F2","F2",O99="Considered",_xlfn.XLOOKUP(C99,Raw_Data_OS_23!$C$7:$C$4518,Raw_Data_OS_23!$N$7:$N$4518,_xlfn.XLOOKUP(Raw_Data_Paid_23!C99,'Raw Data_OS_22'!$C$5:$C$4516,'Raw Data_OS_22'!$O$5:$O$4516)))</f>
        <v>B2</v>
      </c>
      <c r="Q99" t="str">
        <f t="shared" si="7"/>
        <v>B2</v>
      </c>
      <c r="R99" t="str">
        <f t="shared" si="8"/>
        <v>2021Motor Private</v>
      </c>
    </row>
    <row r="100" spans="2:18" x14ac:dyDescent="0.35">
      <c r="B100" s="40"/>
      <c r="C100" s="45" t="s">
        <v>3725</v>
      </c>
      <c r="D100" s="46">
        <v>44515</v>
      </c>
      <c r="E100" s="46">
        <v>44517</v>
      </c>
      <c r="F100" s="47" t="s">
        <v>3910</v>
      </c>
      <c r="G100" s="48">
        <v>127500</v>
      </c>
      <c r="H100" s="49">
        <v>44950</v>
      </c>
      <c r="I100" s="44">
        <v>2021</v>
      </c>
      <c r="J100" s="44">
        <v>2021</v>
      </c>
      <c r="K100" s="44">
        <v>2023</v>
      </c>
      <c r="L100" s="44" t="s">
        <v>3138</v>
      </c>
      <c r="M100" s="44" t="s">
        <v>7201</v>
      </c>
      <c r="N100" s="44">
        <v>0</v>
      </c>
      <c r="O100" t="str">
        <f>IF(_xlfn.XLOOKUP(C100,Raw_Data_OS_23!$C$7:$C$4518,Raw_Data_OS_23!$C$7:$C$4518,"New_Claim")="New_Claim",IF(_xlfn.XLOOKUP(C100,'Raw Data_OS_22'!$C$5:$C$4516,'Raw Data_OS_22'!$C$5:$C$4516,"New_Claim")="New_Claim",IF(I100=$O$1,"F1","F2"),"Considered"),"Considered")</f>
        <v>Considered</v>
      </c>
      <c r="P100" t="str" cm="1">
        <f t="array" ref="P100">_xlfn.IFS(O100="F1","F1",O100="F2","F2",O100="Considered",_xlfn.XLOOKUP(C100,Raw_Data_OS_23!$C$7:$C$4518,Raw_Data_OS_23!$N$7:$N$4518,_xlfn.XLOOKUP(Raw_Data_Paid_23!C100,'Raw Data_OS_22'!$C$5:$C$4516,'Raw Data_OS_22'!$O$5:$O$4516)))</f>
        <v>B2</v>
      </c>
      <c r="Q100" t="str">
        <f t="shared" si="7"/>
        <v>B2</v>
      </c>
      <c r="R100" t="str">
        <f t="shared" si="8"/>
        <v>2021Motor Private</v>
      </c>
    </row>
    <row r="101" spans="2:18" x14ac:dyDescent="0.35">
      <c r="B101" s="40"/>
      <c r="C101" s="45" t="s">
        <v>6640</v>
      </c>
      <c r="D101" s="46">
        <v>44744</v>
      </c>
      <c r="E101" s="46">
        <v>44747</v>
      </c>
      <c r="F101" s="47" t="s">
        <v>3908</v>
      </c>
      <c r="G101" s="48">
        <v>390500</v>
      </c>
      <c r="H101" s="49">
        <v>44950</v>
      </c>
      <c r="I101" s="44">
        <v>2022</v>
      </c>
      <c r="J101" s="44">
        <v>2022</v>
      </c>
      <c r="K101" s="44">
        <v>2023</v>
      </c>
      <c r="L101" s="44" t="s">
        <v>6643</v>
      </c>
      <c r="M101" s="44" t="s">
        <v>7201</v>
      </c>
      <c r="N101" s="44">
        <v>0</v>
      </c>
      <c r="O101" t="str">
        <f>IF(_xlfn.XLOOKUP(C101,Raw_Data_OS_23!$C$7:$C$4518,Raw_Data_OS_23!$C$7:$C$4518,"New_Claim")="New_Claim",IF(_xlfn.XLOOKUP(C101,'Raw Data_OS_22'!$C$5:$C$4516,'Raw Data_OS_22'!$C$5:$C$4516,"New_Claim")="New_Claim",IF(I101=$O$1,"F1","F2"),"Considered"),"Considered")</f>
        <v>Considered</v>
      </c>
      <c r="P101" t="str" cm="1">
        <f t="array" ref="P101">_xlfn.IFS(O101="F1","F1",O101="F2","F2",O101="Considered",_xlfn.XLOOKUP(C101,Raw_Data_OS_23!$C$7:$C$4518,Raw_Data_OS_23!$N$7:$N$4518,_xlfn.XLOOKUP(Raw_Data_Paid_23!C101,'Raw Data_OS_22'!$C$5:$C$4516,'Raw Data_OS_22'!$O$5:$O$4516)))</f>
        <v>B2</v>
      </c>
      <c r="Q101" t="str">
        <f t="shared" si="7"/>
        <v>B2</v>
      </c>
      <c r="R101" t="str">
        <f t="shared" si="8"/>
        <v>2022Motor Commercial</v>
      </c>
    </row>
    <row r="102" spans="2:18" x14ac:dyDescent="0.35">
      <c r="B102" s="40"/>
      <c r="C102" s="45" t="s">
        <v>6087</v>
      </c>
      <c r="D102" s="46">
        <v>44574</v>
      </c>
      <c r="E102" s="46">
        <v>44578</v>
      </c>
      <c r="F102" s="47" t="s">
        <v>3910</v>
      </c>
      <c r="G102" s="48">
        <v>158000</v>
      </c>
      <c r="H102" s="49">
        <v>44950</v>
      </c>
      <c r="I102" s="44">
        <v>2022</v>
      </c>
      <c r="J102" s="44">
        <v>2022</v>
      </c>
      <c r="K102" s="44">
        <v>2023</v>
      </c>
      <c r="L102" s="44" t="s">
        <v>6021</v>
      </c>
      <c r="M102" s="44" t="s">
        <v>7201</v>
      </c>
      <c r="N102" s="44">
        <v>0</v>
      </c>
      <c r="O102" t="str">
        <f>IF(_xlfn.XLOOKUP(C102,Raw_Data_OS_23!$C$7:$C$4518,Raw_Data_OS_23!$C$7:$C$4518,"New_Claim")="New_Claim",IF(_xlfn.XLOOKUP(C102,'Raw Data_OS_22'!$C$5:$C$4516,'Raw Data_OS_22'!$C$5:$C$4516,"New_Claim")="New_Claim",IF(I102=$O$1,"F1","F2"),"Considered"),"Considered")</f>
        <v>Considered</v>
      </c>
      <c r="P102" t="str" cm="1">
        <f t="array" ref="P102">_xlfn.IFS(O102="F1","F1",O102="F2","F2",O102="Considered",_xlfn.XLOOKUP(C102,Raw_Data_OS_23!$C$7:$C$4518,Raw_Data_OS_23!$N$7:$N$4518,_xlfn.XLOOKUP(Raw_Data_Paid_23!C102,'Raw Data_OS_22'!$C$5:$C$4516,'Raw Data_OS_22'!$O$5:$O$4516)))</f>
        <v>B2</v>
      </c>
      <c r="Q102" t="str">
        <f t="shared" si="7"/>
        <v>B2</v>
      </c>
      <c r="R102" t="str">
        <f t="shared" si="8"/>
        <v>2022Motor Private</v>
      </c>
    </row>
    <row r="103" spans="2:18" x14ac:dyDescent="0.35">
      <c r="B103" s="40"/>
      <c r="C103" s="45" t="s">
        <v>3540</v>
      </c>
      <c r="D103" s="46">
        <v>44467</v>
      </c>
      <c r="E103" s="46">
        <v>44467</v>
      </c>
      <c r="F103" s="47" t="s">
        <v>3910</v>
      </c>
      <c r="G103" s="48">
        <v>151000</v>
      </c>
      <c r="H103" s="49">
        <v>44951</v>
      </c>
      <c r="I103" s="44">
        <v>2021</v>
      </c>
      <c r="J103" s="44">
        <v>2021</v>
      </c>
      <c r="K103" s="44">
        <v>2023</v>
      </c>
      <c r="L103" s="44" t="s">
        <v>3073</v>
      </c>
      <c r="M103" s="44" t="s">
        <v>7201</v>
      </c>
      <c r="N103" s="44">
        <v>0</v>
      </c>
      <c r="O103" t="str">
        <f>IF(_xlfn.XLOOKUP(C103,Raw_Data_OS_23!$C$7:$C$4518,Raw_Data_OS_23!$C$7:$C$4518,"New_Claim")="New_Claim",IF(_xlfn.XLOOKUP(C103,'Raw Data_OS_22'!$C$5:$C$4516,'Raw Data_OS_22'!$C$5:$C$4516,"New_Claim")="New_Claim",IF(I103=$O$1,"F1","F2"),"Considered"),"Considered")</f>
        <v>Considered</v>
      </c>
      <c r="P103" t="str" cm="1">
        <f t="array" ref="P103">_xlfn.IFS(O103="F1","F1",O103="F2","F2",O103="Considered",_xlfn.XLOOKUP(C103,Raw_Data_OS_23!$C$7:$C$4518,Raw_Data_OS_23!$N$7:$N$4518,_xlfn.XLOOKUP(Raw_Data_Paid_23!C103,'Raw Data_OS_22'!$C$5:$C$4516,'Raw Data_OS_22'!$O$5:$O$4516)))</f>
        <v>C2</v>
      </c>
      <c r="Q103" t="str">
        <f t="shared" si="7"/>
        <v>C2</v>
      </c>
      <c r="R103" t="str">
        <f t="shared" si="8"/>
        <v>2021Motor Private</v>
      </c>
    </row>
    <row r="104" spans="2:18" x14ac:dyDescent="0.35">
      <c r="B104" s="40"/>
      <c r="C104" s="45" t="s">
        <v>6196</v>
      </c>
      <c r="D104" s="46">
        <v>44597</v>
      </c>
      <c r="E104" s="46">
        <v>44600</v>
      </c>
      <c r="F104" s="47" t="s">
        <v>3910</v>
      </c>
      <c r="G104" s="48">
        <v>160000</v>
      </c>
      <c r="H104" s="49">
        <v>44951</v>
      </c>
      <c r="I104" s="44">
        <v>2022</v>
      </c>
      <c r="J104" s="44">
        <v>2022</v>
      </c>
      <c r="K104" s="44">
        <v>2023</v>
      </c>
      <c r="L104" s="44" t="s">
        <v>6021</v>
      </c>
      <c r="M104" s="44" t="s">
        <v>7201</v>
      </c>
      <c r="N104" s="44">
        <v>0</v>
      </c>
      <c r="O104" t="str">
        <f>IF(_xlfn.XLOOKUP(C104,Raw_Data_OS_23!$C$7:$C$4518,Raw_Data_OS_23!$C$7:$C$4518,"New_Claim")="New_Claim",IF(_xlfn.XLOOKUP(C104,'Raw Data_OS_22'!$C$5:$C$4516,'Raw Data_OS_22'!$C$5:$C$4516,"New_Claim")="New_Claim",IF(I104=$O$1,"F1","F2"),"Considered"),"Considered")</f>
        <v>Considered</v>
      </c>
      <c r="P104" t="str" cm="1">
        <f t="array" ref="P104">_xlfn.IFS(O104="F1","F1",O104="F2","F2",O104="Considered",_xlfn.XLOOKUP(C104,Raw_Data_OS_23!$C$7:$C$4518,Raw_Data_OS_23!$N$7:$N$4518,_xlfn.XLOOKUP(Raw_Data_Paid_23!C104,'Raw Data_OS_22'!$C$5:$C$4516,'Raw Data_OS_22'!$O$5:$O$4516)))</f>
        <v>B2</v>
      </c>
      <c r="Q104" t="str">
        <f t="shared" si="7"/>
        <v>B2</v>
      </c>
      <c r="R104" t="str">
        <f t="shared" si="8"/>
        <v>2022Motor Private</v>
      </c>
    </row>
    <row r="105" spans="2:18" x14ac:dyDescent="0.35">
      <c r="B105" s="40"/>
      <c r="C105" s="45" t="s">
        <v>6373</v>
      </c>
      <c r="D105" s="46">
        <v>44643</v>
      </c>
      <c r="E105" s="46">
        <v>44644</v>
      </c>
      <c r="F105" s="47" t="s">
        <v>3910</v>
      </c>
      <c r="G105" s="48">
        <v>173000</v>
      </c>
      <c r="H105" s="49">
        <v>44951</v>
      </c>
      <c r="I105" s="44">
        <v>2022</v>
      </c>
      <c r="J105" s="44">
        <v>2022</v>
      </c>
      <c r="K105" s="44">
        <v>2023</v>
      </c>
      <c r="L105" s="44" t="s">
        <v>6021</v>
      </c>
      <c r="M105" s="44" t="s">
        <v>7201</v>
      </c>
      <c r="N105" s="44">
        <v>1</v>
      </c>
      <c r="O105" t="str">
        <f>IF(_xlfn.XLOOKUP(C105,Raw_Data_OS_23!$C$7:$C$4518,Raw_Data_OS_23!$C$7:$C$4518,"New_Claim")="New_Claim",IF(_xlfn.XLOOKUP(C105,'Raw Data_OS_22'!$C$5:$C$4516,'Raw Data_OS_22'!$C$5:$C$4516,"New_Claim")="New_Claim",IF(I105=$O$1,"F1","F2"),"Considered"),"Considered")</f>
        <v>Considered</v>
      </c>
      <c r="P105" t="str" cm="1">
        <f t="array" ref="P105">_xlfn.IFS(O105="F1","F1",O105="F2","F2",O105="Considered",_xlfn.XLOOKUP(C105,Raw_Data_OS_23!$C$7:$C$4518,Raw_Data_OS_23!$N$7:$N$4518,_xlfn.XLOOKUP(Raw_Data_Paid_23!C105,'Raw Data_OS_22'!$C$5:$C$4516,'Raw Data_OS_22'!$O$5:$O$4516)))</f>
        <v>B2</v>
      </c>
      <c r="Q105" t="str">
        <f t="shared" si="7"/>
        <v>B2</v>
      </c>
      <c r="R105" t="str">
        <f t="shared" si="8"/>
        <v>2022Motor Private</v>
      </c>
    </row>
    <row r="106" spans="2:18" x14ac:dyDescent="0.35">
      <c r="B106" s="40"/>
      <c r="C106" s="45" t="s">
        <v>6262</v>
      </c>
      <c r="D106" s="46">
        <v>44615</v>
      </c>
      <c r="E106" s="46">
        <v>44617</v>
      </c>
      <c r="F106" s="47" t="s">
        <v>3910</v>
      </c>
      <c r="G106" s="48">
        <v>455800</v>
      </c>
      <c r="H106" s="49">
        <v>44951</v>
      </c>
      <c r="I106" s="44">
        <v>2022</v>
      </c>
      <c r="J106" s="44">
        <v>2022</v>
      </c>
      <c r="K106" s="44">
        <v>2023</v>
      </c>
      <c r="L106" s="44" t="s">
        <v>6021</v>
      </c>
      <c r="M106" s="44" t="s">
        <v>7201</v>
      </c>
      <c r="N106" s="44">
        <v>0</v>
      </c>
      <c r="O106" t="str">
        <f>IF(_xlfn.XLOOKUP(C106,Raw_Data_OS_23!$C$7:$C$4518,Raw_Data_OS_23!$C$7:$C$4518,"New_Claim")="New_Claim",IF(_xlfn.XLOOKUP(C106,'Raw Data_OS_22'!$C$5:$C$4516,'Raw Data_OS_22'!$C$5:$C$4516,"New_Claim")="New_Claim",IF(I106=$O$1,"F1","F2"),"Considered"),"Considered")</f>
        <v>Considered</v>
      </c>
      <c r="P106" t="str" cm="1">
        <f t="array" ref="P106">_xlfn.IFS(O106="F1","F1",O106="F2","F2",O106="Considered",_xlfn.XLOOKUP(C106,Raw_Data_OS_23!$C$7:$C$4518,Raw_Data_OS_23!$N$7:$N$4518,_xlfn.XLOOKUP(Raw_Data_Paid_23!C106,'Raw Data_OS_22'!$C$5:$C$4516,'Raw Data_OS_22'!$O$5:$O$4516)))</f>
        <v>B2</v>
      </c>
      <c r="Q106" t="str">
        <f t="shared" si="7"/>
        <v>B2</v>
      </c>
      <c r="R106" t="str">
        <f t="shared" si="8"/>
        <v>2022Motor Private</v>
      </c>
    </row>
    <row r="107" spans="2:18" x14ac:dyDescent="0.35">
      <c r="B107" s="40"/>
      <c r="C107" s="45" t="s">
        <v>6109</v>
      </c>
      <c r="D107" s="46">
        <v>44569</v>
      </c>
      <c r="E107" s="46">
        <v>44581</v>
      </c>
      <c r="F107" s="47" t="s">
        <v>3910</v>
      </c>
      <c r="G107" s="48">
        <v>240800</v>
      </c>
      <c r="H107" s="49">
        <v>44951</v>
      </c>
      <c r="I107" s="44">
        <v>2022</v>
      </c>
      <c r="J107" s="44">
        <v>2022</v>
      </c>
      <c r="K107" s="44">
        <v>2023</v>
      </c>
      <c r="L107" s="44" t="s">
        <v>6021</v>
      </c>
      <c r="M107" s="44" t="s">
        <v>7201</v>
      </c>
      <c r="N107" s="44">
        <v>1</v>
      </c>
      <c r="O107" t="str">
        <f>IF(_xlfn.XLOOKUP(C107,Raw_Data_OS_23!$C$7:$C$4518,Raw_Data_OS_23!$C$7:$C$4518,"New_Claim")="New_Claim",IF(_xlfn.XLOOKUP(C107,'Raw Data_OS_22'!$C$5:$C$4516,'Raw Data_OS_22'!$C$5:$C$4516,"New_Claim")="New_Claim",IF(I107=$O$1,"F1","F2"),"Considered"),"Considered")</f>
        <v>Considered</v>
      </c>
      <c r="P107" t="str" cm="1">
        <f t="array" ref="P107">_xlfn.IFS(O107="F1","F1",O107="F2","F2",O107="Considered",_xlfn.XLOOKUP(C107,Raw_Data_OS_23!$C$7:$C$4518,Raw_Data_OS_23!$N$7:$N$4518,_xlfn.XLOOKUP(Raw_Data_Paid_23!C107,'Raw Data_OS_22'!$C$5:$C$4516,'Raw Data_OS_22'!$O$5:$O$4516)))</f>
        <v>B2</v>
      </c>
      <c r="Q107" t="str">
        <f t="shared" si="7"/>
        <v>B2</v>
      </c>
      <c r="R107" t="str">
        <f t="shared" si="8"/>
        <v>2022Motor Private</v>
      </c>
    </row>
    <row r="108" spans="2:18" x14ac:dyDescent="0.35">
      <c r="B108" s="40"/>
      <c r="C108" s="45" t="s">
        <v>6473</v>
      </c>
      <c r="D108" s="46">
        <v>44671</v>
      </c>
      <c r="E108" s="46">
        <v>44679</v>
      </c>
      <c r="F108" s="47" t="s">
        <v>3910</v>
      </c>
      <c r="G108" s="48">
        <v>179300</v>
      </c>
      <c r="H108" s="49">
        <v>44951</v>
      </c>
      <c r="I108" s="44">
        <v>2022</v>
      </c>
      <c r="J108" s="44">
        <v>2022</v>
      </c>
      <c r="K108" s="44">
        <v>2023</v>
      </c>
      <c r="L108" s="44" t="s">
        <v>6406</v>
      </c>
      <c r="M108" s="44" t="s">
        <v>7201</v>
      </c>
      <c r="N108" s="44">
        <v>1</v>
      </c>
      <c r="O108" t="str">
        <f>IF(_xlfn.XLOOKUP(C108,Raw_Data_OS_23!$C$7:$C$4518,Raw_Data_OS_23!$C$7:$C$4518,"New_Claim")="New_Claim",IF(_xlfn.XLOOKUP(C108,'Raw Data_OS_22'!$C$5:$C$4516,'Raw Data_OS_22'!$C$5:$C$4516,"New_Claim")="New_Claim",IF(I108=$O$1,"F1","F2"),"Considered"),"Considered")</f>
        <v>Considered</v>
      </c>
      <c r="P108" t="str" cm="1">
        <f t="array" ref="P108">_xlfn.IFS(O108="F1","F1",O108="F2","F2",O108="Considered",_xlfn.XLOOKUP(C108,Raw_Data_OS_23!$C$7:$C$4518,Raw_Data_OS_23!$N$7:$N$4518,_xlfn.XLOOKUP(Raw_Data_Paid_23!C108,'Raw Data_OS_22'!$C$5:$C$4516,'Raw Data_OS_22'!$O$5:$O$4516)))</f>
        <v>B2</v>
      </c>
      <c r="Q108" t="str">
        <f t="shared" si="7"/>
        <v>B2</v>
      </c>
      <c r="R108" t="str">
        <f t="shared" si="8"/>
        <v>2022Motor Private</v>
      </c>
    </row>
    <row r="109" spans="2:18" x14ac:dyDescent="0.35">
      <c r="B109" s="40"/>
      <c r="C109" s="45" t="s">
        <v>6428</v>
      </c>
      <c r="D109" s="46">
        <v>44653</v>
      </c>
      <c r="E109" s="46">
        <v>44659</v>
      </c>
      <c r="F109" s="47" t="s">
        <v>3910</v>
      </c>
      <c r="G109" s="48">
        <v>229300</v>
      </c>
      <c r="H109" s="49">
        <v>44951</v>
      </c>
      <c r="I109" s="44">
        <v>2022</v>
      </c>
      <c r="J109" s="44">
        <v>2022</v>
      </c>
      <c r="K109" s="44">
        <v>2023</v>
      </c>
      <c r="L109" s="44" t="s">
        <v>6406</v>
      </c>
      <c r="M109" s="44" t="s">
        <v>7201</v>
      </c>
      <c r="N109" s="44">
        <v>0</v>
      </c>
      <c r="O109" t="str">
        <f>IF(_xlfn.XLOOKUP(C109,Raw_Data_OS_23!$C$7:$C$4518,Raw_Data_OS_23!$C$7:$C$4518,"New_Claim")="New_Claim",IF(_xlfn.XLOOKUP(C109,'Raw Data_OS_22'!$C$5:$C$4516,'Raw Data_OS_22'!$C$5:$C$4516,"New_Claim")="New_Claim",IF(I109=$O$1,"F1","F2"),"Considered"),"Considered")</f>
        <v>Considered</v>
      </c>
      <c r="P109" t="str" cm="1">
        <f t="array" ref="P109">_xlfn.IFS(O109="F1","F1",O109="F2","F2",O109="Considered",_xlfn.XLOOKUP(C109,Raw_Data_OS_23!$C$7:$C$4518,Raw_Data_OS_23!$N$7:$N$4518,_xlfn.XLOOKUP(Raw_Data_Paid_23!C109,'Raw Data_OS_22'!$C$5:$C$4516,'Raw Data_OS_22'!$O$5:$O$4516)))</f>
        <v>B2</v>
      </c>
      <c r="Q109" t="str">
        <f t="shared" si="7"/>
        <v>B2</v>
      </c>
      <c r="R109" t="str">
        <f t="shared" si="8"/>
        <v>2022Motor Private</v>
      </c>
    </row>
    <row r="110" spans="2:18" x14ac:dyDescent="0.35">
      <c r="B110" s="40"/>
      <c r="C110" s="45" t="s">
        <v>6527</v>
      </c>
      <c r="D110" s="46">
        <v>44698</v>
      </c>
      <c r="E110" s="46">
        <v>44700</v>
      </c>
      <c r="F110" s="47" t="s">
        <v>3910</v>
      </c>
      <c r="G110" s="48">
        <v>210800</v>
      </c>
      <c r="H110" s="49">
        <v>44951</v>
      </c>
      <c r="I110" s="44">
        <v>2022</v>
      </c>
      <c r="J110" s="44">
        <v>2022</v>
      </c>
      <c r="K110" s="44">
        <v>2023</v>
      </c>
      <c r="L110" s="44" t="s">
        <v>6406</v>
      </c>
      <c r="M110" s="44" t="s">
        <v>7201</v>
      </c>
      <c r="N110" s="44">
        <v>1</v>
      </c>
      <c r="O110" t="str">
        <f>IF(_xlfn.XLOOKUP(C110,Raw_Data_OS_23!$C$7:$C$4518,Raw_Data_OS_23!$C$7:$C$4518,"New_Claim")="New_Claim",IF(_xlfn.XLOOKUP(C110,'Raw Data_OS_22'!$C$5:$C$4516,'Raw Data_OS_22'!$C$5:$C$4516,"New_Claim")="New_Claim",IF(I110=$O$1,"F1","F2"),"Considered"),"Considered")</f>
        <v>Considered</v>
      </c>
      <c r="P110" t="str" cm="1">
        <f t="array" ref="P110">_xlfn.IFS(O110="F1","F1",O110="F2","F2",O110="Considered",_xlfn.XLOOKUP(C110,Raw_Data_OS_23!$C$7:$C$4518,Raw_Data_OS_23!$N$7:$N$4518,_xlfn.XLOOKUP(Raw_Data_Paid_23!C110,'Raw Data_OS_22'!$C$5:$C$4516,'Raw Data_OS_22'!$O$5:$O$4516)))</f>
        <v>B2</v>
      </c>
      <c r="Q110" t="str">
        <f t="shared" si="7"/>
        <v>B2</v>
      </c>
      <c r="R110" t="str">
        <f t="shared" si="8"/>
        <v>2022Motor Private</v>
      </c>
    </row>
    <row r="111" spans="2:18" x14ac:dyDescent="0.35">
      <c r="B111" s="40"/>
      <c r="C111" s="45" t="s">
        <v>3622</v>
      </c>
      <c r="D111" s="46">
        <v>44490</v>
      </c>
      <c r="E111" s="46">
        <v>44494</v>
      </c>
      <c r="F111" s="47" t="s">
        <v>3910</v>
      </c>
      <c r="G111" s="48">
        <v>62821</v>
      </c>
      <c r="H111" s="49">
        <v>44951</v>
      </c>
      <c r="I111" s="44">
        <v>2021</v>
      </c>
      <c r="J111" s="44">
        <v>2021</v>
      </c>
      <c r="K111" s="44">
        <v>2023</v>
      </c>
      <c r="L111" s="44" t="s">
        <v>3138</v>
      </c>
      <c r="M111" s="44" t="s">
        <v>7201</v>
      </c>
      <c r="N111" s="44">
        <v>0</v>
      </c>
      <c r="O111" t="str">
        <f>IF(_xlfn.XLOOKUP(C111,Raw_Data_OS_23!$C$7:$C$4518,Raw_Data_OS_23!$C$7:$C$4518,"New_Claim")="New_Claim",IF(_xlfn.XLOOKUP(C111,'Raw Data_OS_22'!$C$5:$C$4516,'Raw Data_OS_22'!$C$5:$C$4516,"New_Claim")="New_Claim",IF(I111=$O$1,"F1","F2"),"Considered"),"Considered")</f>
        <v>Considered</v>
      </c>
      <c r="P111" t="str" cm="1">
        <f t="array" ref="P111">_xlfn.IFS(O111="F1","F1",O111="F2","F2",O111="Considered",_xlfn.XLOOKUP(C111,Raw_Data_OS_23!$C$7:$C$4518,Raw_Data_OS_23!$N$7:$N$4518,_xlfn.XLOOKUP(Raw_Data_Paid_23!C111,'Raw Data_OS_22'!$C$5:$C$4516,'Raw Data_OS_22'!$O$5:$O$4516)))</f>
        <v>B2</v>
      </c>
      <c r="Q111" t="str">
        <f t="shared" si="7"/>
        <v>B2</v>
      </c>
      <c r="R111" t="str">
        <f t="shared" si="8"/>
        <v>2021Motor Private</v>
      </c>
    </row>
    <row r="112" spans="2:18" x14ac:dyDescent="0.35">
      <c r="B112" s="40"/>
      <c r="C112" s="45" t="s">
        <v>6052</v>
      </c>
      <c r="D112" s="46">
        <v>44562</v>
      </c>
      <c r="E112" s="46">
        <v>44567</v>
      </c>
      <c r="F112" s="47" t="s">
        <v>3910</v>
      </c>
      <c r="G112" s="48">
        <v>5000</v>
      </c>
      <c r="H112" s="49">
        <v>44951</v>
      </c>
      <c r="I112" s="44">
        <v>2022</v>
      </c>
      <c r="J112" s="44">
        <v>2022</v>
      </c>
      <c r="K112" s="44">
        <v>2023</v>
      </c>
      <c r="L112" s="44" t="s">
        <v>6021</v>
      </c>
      <c r="M112" s="44" t="s">
        <v>7201</v>
      </c>
      <c r="N112" s="44">
        <v>0</v>
      </c>
      <c r="O112" t="str">
        <f>IF(_xlfn.XLOOKUP(C112,Raw_Data_OS_23!$C$7:$C$4518,Raw_Data_OS_23!$C$7:$C$4518,"New_Claim")="New_Claim",IF(_xlfn.XLOOKUP(C112,'Raw Data_OS_22'!$C$5:$C$4516,'Raw Data_OS_22'!$C$5:$C$4516,"New_Claim")="New_Claim",IF(I112=$O$1,"F1","F2"),"Considered"),"Considered")</f>
        <v>Considered</v>
      </c>
      <c r="P112" t="str" cm="1">
        <f t="array" ref="P112">_xlfn.IFS(O112="F1","F1",O112="F2","F2",O112="Considered",_xlfn.XLOOKUP(C112,Raw_Data_OS_23!$C$7:$C$4518,Raw_Data_OS_23!$N$7:$N$4518,_xlfn.XLOOKUP(Raw_Data_Paid_23!C112,'Raw Data_OS_22'!$C$5:$C$4516,'Raw Data_OS_22'!$O$5:$O$4516)))</f>
        <v>B2</v>
      </c>
      <c r="Q112" t="str">
        <f t="shared" si="7"/>
        <v>B2</v>
      </c>
      <c r="R112" t="str">
        <f t="shared" si="8"/>
        <v>2022Motor Private</v>
      </c>
    </row>
    <row r="113" spans="2:18" x14ac:dyDescent="0.35">
      <c r="B113" s="40"/>
      <c r="C113" s="45" t="s">
        <v>2494</v>
      </c>
      <c r="D113" s="46">
        <v>44325</v>
      </c>
      <c r="E113" s="46">
        <v>44349</v>
      </c>
      <c r="F113" s="47" t="s">
        <v>3910</v>
      </c>
      <c r="G113" s="48">
        <v>300082</v>
      </c>
      <c r="H113" s="49">
        <v>44951</v>
      </c>
      <c r="I113" s="44">
        <v>2021</v>
      </c>
      <c r="J113" s="44">
        <v>2021</v>
      </c>
      <c r="K113" s="44">
        <v>2023</v>
      </c>
      <c r="L113" s="44" t="s">
        <v>2250</v>
      </c>
      <c r="M113" s="44" t="s">
        <v>7201</v>
      </c>
      <c r="N113" s="44">
        <v>0</v>
      </c>
      <c r="O113" t="str">
        <f>IF(_xlfn.XLOOKUP(C113,Raw_Data_OS_23!$C$7:$C$4518,Raw_Data_OS_23!$C$7:$C$4518,"New_Claim")="New_Claim",IF(_xlfn.XLOOKUP(C113,'Raw Data_OS_22'!$C$5:$C$4516,'Raw Data_OS_22'!$C$5:$C$4516,"New_Claim")="New_Claim",IF(I113=$O$1,"F1","F2"),"Considered"),"Considered")</f>
        <v>Considered</v>
      </c>
      <c r="P113" t="str" cm="1">
        <f t="array" ref="P113">_xlfn.IFS(O113="F1","F1",O113="F2","F2",O113="Considered",_xlfn.XLOOKUP(C113,Raw_Data_OS_23!$C$7:$C$4518,Raw_Data_OS_23!$N$7:$N$4518,_xlfn.XLOOKUP(Raw_Data_Paid_23!C113,'Raw Data_OS_22'!$C$5:$C$4516,'Raw Data_OS_22'!$O$5:$O$4516)))</f>
        <v>B2</v>
      </c>
      <c r="Q113" t="str">
        <f t="shared" si="7"/>
        <v>B2</v>
      </c>
      <c r="R113" t="str">
        <f t="shared" si="8"/>
        <v>2021Motor Private</v>
      </c>
    </row>
    <row r="114" spans="2:18" x14ac:dyDescent="0.35">
      <c r="B114" s="40"/>
      <c r="C114" s="45" t="s">
        <v>1715</v>
      </c>
      <c r="D114" s="46">
        <v>42211</v>
      </c>
      <c r="E114" s="46">
        <v>42226</v>
      </c>
      <c r="F114" s="47" t="s">
        <v>3910</v>
      </c>
      <c r="G114" s="48">
        <v>232915</v>
      </c>
      <c r="H114" s="49">
        <v>44951</v>
      </c>
      <c r="I114" s="44">
        <v>2015</v>
      </c>
      <c r="J114" s="44">
        <v>2015</v>
      </c>
      <c r="K114" s="44">
        <v>2023</v>
      </c>
      <c r="L114" s="44" t="s">
        <v>1713</v>
      </c>
      <c r="M114" s="44" t="s">
        <v>7201</v>
      </c>
      <c r="N114" s="44">
        <v>0</v>
      </c>
      <c r="O114" t="str">
        <f>IF(_xlfn.XLOOKUP(C114,Raw_Data_OS_23!$C$7:$C$4518,Raw_Data_OS_23!$C$7:$C$4518,"New_Claim")="New_Claim",IF(_xlfn.XLOOKUP(C114,'Raw Data_OS_22'!$C$5:$C$4516,'Raw Data_OS_22'!$C$5:$C$4516,"New_Claim")="New_Claim",IF(I114=$O$1,"F1","F2"),"Considered"),"Considered")</f>
        <v>Considered</v>
      </c>
      <c r="P114" t="str" cm="1">
        <f t="array" ref="P114">_xlfn.IFS(O114="F1","F1",O114="F2","F2",O114="Considered",_xlfn.XLOOKUP(C114,Raw_Data_OS_23!$C$7:$C$4518,Raw_Data_OS_23!$N$7:$N$4518,_xlfn.XLOOKUP(Raw_Data_Paid_23!C114,'Raw Data_OS_22'!$C$5:$C$4516,'Raw Data_OS_22'!$O$5:$O$4516)))</f>
        <v>B2</v>
      </c>
      <c r="Q114" t="str">
        <f t="shared" si="7"/>
        <v>B2</v>
      </c>
      <c r="R114" t="str">
        <f t="shared" si="8"/>
        <v>2015Motor Private</v>
      </c>
    </row>
    <row r="115" spans="2:18" x14ac:dyDescent="0.35">
      <c r="B115" s="40"/>
      <c r="C115" s="45" t="s">
        <v>1959</v>
      </c>
      <c r="D115" s="46">
        <v>43455</v>
      </c>
      <c r="E115" s="46">
        <v>43553</v>
      </c>
      <c r="F115" s="47" t="s">
        <v>3910</v>
      </c>
      <c r="G115" s="48">
        <v>55000</v>
      </c>
      <c r="H115" s="49">
        <v>44952</v>
      </c>
      <c r="I115" s="44">
        <v>2018</v>
      </c>
      <c r="J115" s="44">
        <v>2019</v>
      </c>
      <c r="K115" s="44">
        <v>2023</v>
      </c>
      <c r="L115" s="44" t="s">
        <v>684</v>
      </c>
      <c r="M115" s="44" t="s">
        <v>7201</v>
      </c>
      <c r="N115" s="44">
        <v>1</v>
      </c>
      <c r="O115" t="str">
        <f>IF(_xlfn.XLOOKUP(C115,Raw_Data_OS_23!$C$7:$C$4518,Raw_Data_OS_23!$C$7:$C$4518,"New_Claim")="New_Claim",IF(_xlfn.XLOOKUP(C115,'Raw Data_OS_22'!$C$5:$C$4516,'Raw Data_OS_22'!$C$5:$C$4516,"New_Claim")="New_Claim",IF(I115=$O$1,"F1","F2"),"Considered"),"Considered")</f>
        <v>Considered</v>
      </c>
      <c r="P115" t="str" cm="1">
        <f t="array" ref="P115">_xlfn.IFS(O115="F1","F1",O115="F2","F2",O115="Considered",_xlfn.XLOOKUP(C115,Raw_Data_OS_23!$C$7:$C$4518,Raw_Data_OS_23!$N$7:$N$4518,_xlfn.XLOOKUP(Raw_Data_Paid_23!C115,'Raw Data_OS_22'!$C$5:$C$4516,'Raw Data_OS_22'!$O$5:$O$4516)))</f>
        <v>B2</v>
      </c>
      <c r="Q115" t="str">
        <f t="shared" si="7"/>
        <v>B2</v>
      </c>
      <c r="R115" t="str">
        <f t="shared" si="8"/>
        <v>2018Motor Private</v>
      </c>
    </row>
    <row r="116" spans="2:18" x14ac:dyDescent="0.35">
      <c r="B116" s="40"/>
      <c r="C116" s="45" t="s">
        <v>1959</v>
      </c>
      <c r="D116" s="46">
        <v>43455</v>
      </c>
      <c r="E116" s="46">
        <v>43553</v>
      </c>
      <c r="F116" s="47" t="s">
        <v>3910</v>
      </c>
      <c r="G116" s="48">
        <v>2499</v>
      </c>
      <c r="H116" s="49">
        <v>44952</v>
      </c>
      <c r="I116" s="44">
        <v>2018</v>
      </c>
      <c r="J116" s="44">
        <v>2019</v>
      </c>
      <c r="K116" s="44">
        <v>2023</v>
      </c>
      <c r="L116" s="44" t="s">
        <v>684</v>
      </c>
      <c r="M116" s="44" t="s">
        <v>7201</v>
      </c>
      <c r="N116" s="44">
        <v>0</v>
      </c>
      <c r="O116" t="str">
        <f>IF(_xlfn.XLOOKUP(C116,Raw_Data_OS_23!$C$7:$C$4518,Raw_Data_OS_23!$C$7:$C$4518,"New_Claim")="New_Claim",IF(_xlfn.XLOOKUP(C116,'Raw Data_OS_22'!$C$5:$C$4516,'Raw Data_OS_22'!$C$5:$C$4516,"New_Claim")="New_Claim",IF(I116=$O$1,"F1","F2"),"Considered"),"Considered")</f>
        <v>Considered</v>
      </c>
      <c r="P116" t="str" cm="1">
        <f t="array" ref="P116">_xlfn.IFS(O116="F1","F1",O116="F2","F2",O116="Considered",_xlfn.XLOOKUP(C116,Raw_Data_OS_23!$C$7:$C$4518,Raw_Data_OS_23!$N$7:$N$4518,_xlfn.XLOOKUP(Raw_Data_Paid_23!C116,'Raw Data_OS_22'!$C$5:$C$4516,'Raw Data_OS_22'!$O$5:$O$4516)))</f>
        <v>B2</v>
      </c>
      <c r="Q116" t="str">
        <f t="shared" si="7"/>
        <v>B2</v>
      </c>
      <c r="R116" t="str">
        <f t="shared" si="8"/>
        <v>2018Motor Private</v>
      </c>
    </row>
    <row r="117" spans="2:18" x14ac:dyDescent="0.35">
      <c r="B117" s="40"/>
      <c r="C117" s="45" t="s">
        <v>6773</v>
      </c>
      <c r="D117" s="46">
        <v>44801</v>
      </c>
      <c r="E117" s="46">
        <v>44806</v>
      </c>
      <c r="F117" s="47" t="s">
        <v>3910</v>
      </c>
      <c r="G117" s="48">
        <v>66000</v>
      </c>
      <c r="H117" s="49">
        <v>44952</v>
      </c>
      <c r="I117" s="44">
        <v>2022</v>
      </c>
      <c r="J117" s="44">
        <v>2022</v>
      </c>
      <c r="K117" s="44">
        <v>2023</v>
      </c>
      <c r="L117" s="44" t="s">
        <v>6643</v>
      </c>
      <c r="M117" s="44" t="s">
        <v>7201</v>
      </c>
      <c r="N117" s="44">
        <v>1</v>
      </c>
      <c r="O117" t="str">
        <f>IF(_xlfn.XLOOKUP(C117,Raw_Data_OS_23!$C$7:$C$4518,Raw_Data_OS_23!$C$7:$C$4518,"New_Claim")="New_Claim",IF(_xlfn.XLOOKUP(C117,'Raw Data_OS_22'!$C$5:$C$4516,'Raw Data_OS_22'!$C$5:$C$4516,"New_Claim")="New_Claim",IF(I117=$O$1,"F1","F2"),"Considered"),"Considered")</f>
        <v>Considered</v>
      </c>
      <c r="P117" t="str" cm="1">
        <f t="array" ref="P117">_xlfn.IFS(O117="F1","F1",O117="F2","F2",O117="Considered",_xlfn.XLOOKUP(C117,Raw_Data_OS_23!$C$7:$C$4518,Raw_Data_OS_23!$N$7:$N$4518,_xlfn.XLOOKUP(Raw_Data_Paid_23!C117,'Raw Data_OS_22'!$C$5:$C$4516,'Raw Data_OS_22'!$O$5:$O$4516)))</f>
        <v>B2</v>
      </c>
      <c r="Q117" t="str">
        <f t="shared" si="7"/>
        <v>B2</v>
      </c>
      <c r="R117" t="str">
        <f t="shared" si="8"/>
        <v>2022Motor Private</v>
      </c>
    </row>
    <row r="118" spans="2:18" x14ac:dyDescent="0.35">
      <c r="B118" s="40"/>
      <c r="C118" s="45" t="s">
        <v>3536</v>
      </c>
      <c r="D118" s="46">
        <v>44450</v>
      </c>
      <c r="E118" s="46">
        <v>44456</v>
      </c>
      <c r="F118" s="47" t="s">
        <v>3910</v>
      </c>
      <c r="G118" s="48">
        <v>222500</v>
      </c>
      <c r="H118" s="49">
        <v>44953</v>
      </c>
      <c r="I118" s="44">
        <v>2021</v>
      </c>
      <c r="J118" s="44">
        <v>2021</v>
      </c>
      <c r="K118" s="44">
        <v>2023</v>
      </c>
      <c r="L118" s="44" t="s">
        <v>3073</v>
      </c>
      <c r="M118" s="44" t="s">
        <v>7201</v>
      </c>
      <c r="N118" s="44">
        <v>1</v>
      </c>
      <c r="O118" t="str">
        <f>IF(_xlfn.XLOOKUP(C118,Raw_Data_OS_23!$C$7:$C$4518,Raw_Data_OS_23!$C$7:$C$4518,"New_Claim")="New_Claim",IF(_xlfn.XLOOKUP(C118,'Raw Data_OS_22'!$C$5:$C$4516,'Raw Data_OS_22'!$C$5:$C$4516,"New_Claim")="New_Claim",IF(I118=$O$1,"F1","F2"),"Considered"),"Considered")</f>
        <v>Considered</v>
      </c>
      <c r="P118" t="str" cm="1">
        <f t="array" ref="P118">_xlfn.IFS(O118="F1","F1",O118="F2","F2",O118="Considered",_xlfn.XLOOKUP(C118,Raw_Data_OS_23!$C$7:$C$4518,Raw_Data_OS_23!$N$7:$N$4518,_xlfn.XLOOKUP(Raw_Data_Paid_23!C118,'Raw Data_OS_22'!$C$5:$C$4516,'Raw Data_OS_22'!$O$5:$O$4516)))</f>
        <v>B2</v>
      </c>
      <c r="Q118" t="str">
        <f t="shared" si="7"/>
        <v>B2</v>
      </c>
      <c r="R118" t="str">
        <f t="shared" si="8"/>
        <v>2021Motor Private</v>
      </c>
    </row>
    <row r="119" spans="2:18" x14ac:dyDescent="0.35">
      <c r="B119" s="40"/>
      <c r="C119" s="45" t="s">
        <v>3536</v>
      </c>
      <c r="D119" s="46">
        <v>44450</v>
      </c>
      <c r="E119" s="46">
        <v>44456</v>
      </c>
      <c r="F119" s="47" t="s">
        <v>3910</v>
      </c>
      <c r="G119" s="48">
        <v>252500</v>
      </c>
      <c r="H119" s="49">
        <v>44953</v>
      </c>
      <c r="I119" s="44">
        <v>2021</v>
      </c>
      <c r="J119" s="44">
        <v>2021</v>
      </c>
      <c r="K119" s="44">
        <v>2023</v>
      </c>
      <c r="L119" s="44" t="s">
        <v>3073</v>
      </c>
      <c r="M119" s="44" t="s">
        <v>7201</v>
      </c>
      <c r="N119" s="44">
        <v>0</v>
      </c>
      <c r="O119" t="str">
        <f>IF(_xlfn.XLOOKUP(C119,Raw_Data_OS_23!$C$7:$C$4518,Raw_Data_OS_23!$C$7:$C$4518,"New_Claim")="New_Claim",IF(_xlfn.XLOOKUP(C119,'Raw Data_OS_22'!$C$5:$C$4516,'Raw Data_OS_22'!$C$5:$C$4516,"New_Claim")="New_Claim",IF(I119=$O$1,"F1","F2"),"Considered"),"Considered")</f>
        <v>Considered</v>
      </c>
      <c r="P119" t="str" cm="1">
        <f t="array" ref="P119">_xlfn.IFS(O119="F1","F1",O119="F2","F2",O119="Considered",_xlfn.XLOOKUP(C119,Raw_Data_OS_23!$C$7:$C$4518,Raw_Data_OS_23!$N$7:$N$4518,_xlfn.XLOOKUP(Raw_Data_Paid_23!C119,'Raw Data_OS_22'!$C$5:$C$4516,'Raw Data_OS_22'!$O$5:$O$4516)))</f>
        <v>B2</v>
      </c>
      <c r="Q119" t="str">
        <f t="shared" si="7"/>
        <v>B2</v>
      </c>
      <c r="R119" t="str">
        <f t="shared" si="8"/>
        <v>2021Motor Private</v>
      </c>
    </row>
    <row r="120" spans="2:18" x14ac:dyDescent="0.35">
      <c r="B120" s="40"/>
      <c r="C120" s="45" t="s">
        <v>1400</v>
      </c>
      <c r="D120" s="46">
        <v>44207</v>
      </c>
      <c r="E120" s="46">
        <v>44236</v>
      </c>
      <c r="F120" s="47" t="s">
        <v>3910</v>
      </c>
      <c r="G120" s="48">
        <v>114970</v>
      </c>
      <c r="H120" s="49">
        <v>44956</v>
      </c>
      <c r="I120" s="44">
        <v>2021</v>
      </c>
      <c r="J120" s="44">
        <v>2021</v>
      </c>
      <c r="K120" s="44">
        <v>2023</v>
      </c>
      <c r="L120" s="44" t="s">
        <v>21</v>
      </c>
      <c r="M120" s="44" t="s">
        <v>7201</v>
      </c>
      <c r="N120" s="44">
        <v>0</v>
      </c>
      <c r="O120" t="str">
        <f>IF(_xlfn.XLOOKUP(C120,Raw_Data_OS_23!$C$7:$C$4518,Raw_Data_OS_23!$C$7:$C$4518,"New_Claim")="New_Claim",IF(_xlfn.XLOOKUP(C120,'Raw Data_OS_22'!$C$5:$C$4516,'Raw Data_OS_22'!$C$5:$C$4516,"New_Claim")="New_Claim",IF(I120=$O$1,"F1","F2"),"Considered"),"Considered")</f>
        <v>Considered</v>
      </c>
      <c r="P120" t="str" cm="1">
        <f t="array" ref="P120">_xlfn.IFS(O120="F1","F1",O120="F2","F2",O120="Considered",_xlfn.XLOOKUP(C120,Raw_Data_OS_23!$C$7:$C$4518,Raw_Data_OS_23!$N$7:$N$4518,_xlfn.XLOOKUP(Raw_Data_Paid_23!C120,'Raw Data_OS_22'!$C$5:$C$4516,'Raw Data_OS_22'!$O$5:$O$4516)))</f>
        <v>B2</v>
      </c>
      <c r="Q120" t="str">
        <f t="shared" si="7"/>
        <v>B2</v>
      </c>
      <c r="R120" t="str">
        <f t="shared" si="8"/>
        <v>2021Motor Private</v>
      </c>
    </row>
    <row r="121" spans="2:18" x14ac:dyDescent="0.35">
      <c r="B121" s="40"/>
      <c r="C121" s="45" t="s">
        <v>2494</v>
      </c>
      <c r="D121" s="46">
        <v>44325</v>
      </c>
      <c r="E121" s="46">
        <v>44349</v>
      </c>
      <c r="F121" s="47" t="s">
        <v>3910</v>
      </c>
      <c r="G121" s="48">
        <v>250000</v>
      </c>
      <c r="H121" s="49">
        <v>44956</v>
      </c>
      <c r="I121" s="44">
        <v>2021</v>
      </c>
      <c r="J121" s="44">
        <v>2021</v>
      </c>
      <c r="K121" s="44">
        <v>2023</v>
      </c>
      <c r="L121" s="44" t="s">
        <v>2250</v>
      </c>
      <c r="M121" s="44" t="s">
        <v>7201</v>
      </c>
      <c r="N121" s="44">
        <v>0</v>
      </c>
      <c r="O121" t="str">
        <f>IF(_xlfn.XLOOKUP(C121,Raw_Data_OS_23!$C$7:$C$4518,Raw_Data_OS_23!$C$7:$C$4518,"New_Claim")="New_Claim",IF(_xlfn.XLOOKUP(C121,'Raw Data_OS_22'!$C$5:$C$4516,'Raw Data_OS_22'!$C$5:$C$4516,"New_Claim")="New_Claim",IF(I121=$O$1,"F1","F2"),"Considered"),"Considered")</f>
        <v>Considered</v>
      </c>
      <c r="P121" t="str" cm="1">
        <f t="array" ref="P121">_xlfn.IFS(O121="F1","F1",O121="F2","F2",O121="Considered",_xlfn.XLOOKUP(C121,Raw_Data_OS_23!$C$7:$C$4518,Raw_Data_OS_23!$N$7:$N$4518,_xlfn.XLOOKUP(Raw_Data_Paid_23!C121,'Raw Data_OS_22'!$C$5:$C$4516,'Raw Data_OS_22'!$O$5:$O$4516)))</f>
        <v>B2</v>
      </c>
      <c r="Q121" t="str">
        <f t="shared" si="7"/>
        <v>B2</v>
      </c>
      <c r="R121" t="str">
        <f t="shared" si="8"/>
        <v>2021Motor Private</v>
      </c>
    </row>
    <row r="122" spans="2:18" x14ac:dyDescent="0.35">
      <c r="B122" s="40"/>
      <c r="C122" s="45" t="s">
        <v>2494</v>
      </c>
      <c r="D122" s="46">
        <v>44325</v>
      </c>
      <c r="E122" s="46">
        <v>44349</v>
      </c>
      <c r="F122" s="47" t="s">
        <v>3910</v>
      </c>
      <c r="G122" s="48">
        <v>250000</v>
      </c>
      <c r="H122" s="49">
        <v>44956</v>
      </c>
      <c r="I122" s="44">
        <v>2021</v>
      </c>
      <c r="J122" s="44">
        <v>2021</v>
      </c>
      <c r="K122" s="44">
        <v>2023</v>
      </c>
      <c r="L122" s="44" t="s">
        <v>2250</v>
      </c>
      <c r="M122" s="44" t="s">
        <v>7201</v>
      </c>
      <c r="N122" s="44">
        <v>0</v>
      </c>
      <c r="O122" t="str">
        <f>IF(_xlfn.XLOOKUP(C122,Raw_Data_OS_23!$C$7:$C$4518,Raw_Data_OS_23!$C$7:$C$4518,"New_Claim")="New_Claim",IF(_xlfn.XLOOKUP(C122,'Raw Data_OS_22'!$C$5:$C$4516,'Raw Data_OS_22'!$C$5:$C$4516,"New_Claim")="New_Claim",IF(I122=$O$1,"F1","F2"),"Considered"),"Considered")</f>
        <v>Considered</v>
      </c>
      <c r="P122" t="str" cm="1">
        <f t="array" ref="P122">_xlfn.IFS(O122="F1","F1",O122="F2","F2",O122="Considered",_xlfn.XLOOKUP(C122,Raw_Data_OS_23!$C$7:$C$4518,Raw_Data_OS_23!$N$7:$N$4518,_xlfn.XLOOKUP(Raw_Data_Paid_23!C122,'Raw Data_OS_22'!$C$5:$C$4516,'Raw Data_OS_22'!$O$5:$O$4516)))</f>
        <v>B2</v>
      </c>
      <c r="Q122" t="str">
        <f t="shared" si="7"/>
        <v>B2</v>
      </c>
      <c r="R122" t="str">
        <f t="shared" si="8"/>
        <v>2021Motor Private</v>
      </c>
    </row>
    <row r="123" spans="2:18" x14ac:dyDescent="0.35">
      <c r="B123" s="40"/>
      <c r="C123" s="45" t="s">
        <v>2494</v>
      </c>
      <c r="D123" s="46">
        <v>44325</v>
      </c>
      <c r="E123" s="46">
        <v>44349</v>
      </c>
      <c r="F123" s="47" t="s">
        <v>3910</v>
      </c>
      <c r="G123" s="48">
        <v>250000</v>
      </c>
      <c r="H123" s="49">
        <v>44956</v>
      </c>
      <c r="I123" s="44">
        <v>2021</v>
      </c>
      <c r="J123" s="44">
        <v>2021</v>
      </c>
      <c r="K123" s="44">
        <v>2023</v>
      </c>
      <c r="L123" s="44" t="s">
        <v>2250</v>
      </c>
      <c r="M123" s="44" t="s">
        <v>7201</v>
      </c>
      <c r="N123" s="44">
        <v>0</v>
      </c>
      <c r="O123" t="str">
        <f>IF(_xlfn.XLOOKUP(C123,Raw_Data_OS_23!$C$7:$C$4518,Raw_Data_OS_23!$C$7:$C$4518,"New_Claim")="New_Claim",IF(_xlfn.XLOOKUP(C123,'Raw Data_OS_22'!$C$5:$C$4516,'Raw Data_OS_22'!$C$5:$C$4516,"New_Claim")="New_Claim",IF(I123=$O$1,"F1","F2"),"Considered"),"Considered")</f>
        <v>Considered</v>
      </c>
      <c r="P123" t="str" cm="1">
        <f t="array" ref="P123">_xlfn.IFS(O123="F1","F1",O123="F2","F2",O123="Considered",_xlfn.XLOOKUP(C123,Raw_Data_OS_23!$C$7:$C$4518,Raw_Data_OS_23!$N$7:$N$4518,_xlfn.XLOOKUP(Raw_Data_Paid_23!C123,'Raw Data_OS_22'!$C$5:$C$4516,'Raw Data_OS_22'!$O$5:$O$4516)))</f>
        <v>B2</v>
      </c>
      <c r="Q123" t="str">
        <f t="shared" si="7"/>
        <v>B2</v>
      </c>
      <c r="R123" t="str">
        <f t="shared" si="8"/>
        <v>2021Motor Private</v>
      </c>
    </row>
    <row r="124" spans="2:18" x14ac:dyDescent="0.35">
      <c r="B124" s="40"/>
      <c r="C124" s="45" t="s">
        <v>2494</v>
      </c>
      <c r="D124" s="46">
        <v>44325</v>
      </c>
      <c r="E124" s="46">
        <v>44349</v>
      </c>
      <c r="F124" s="47" t="s">
        <v>3910</v>
      </c>
      <c r="G124" s="48">
        <v>250000</v>
      </c>
      <c r="H124" s="49">
        <v>44956</v>
      </c>
      <c r="I124" s="44">
        <v>2021</v>
      </c>
      <c r="J124" s="44">
        <v>2021</v>
      </c>
      <c r="K124" s="44">
        <v>2023</v>
      </c>
      <c r="L124" s="44" t="s">
        <v>2250</v>
      </c>
      <c r="M124" s="44" t="s">
        <v>7201</v>
      </c>
      <c r="N124" s="44">
        <v>0</v>
      </c>
      <c r="O124" t="str">
        <f>IF(_xlfn.XLOOKUP(C124,Raw_Data_OS_23!$C$7:$C$4518,Raw_Data_OS_23!$C$7:$C$4518,"New_Claim")="New_Claim",IF(_xlfn.XLOOKUP(C124,'Raw Data_OS_22'!$C$5:$C$4516,'Raw Data_OS_22'!$C$5:$C$4516,"New_Claim")="New_Claim",IF(I124=$O$1,"F1","F2"),"Considered"),"Considered")</f>
        <v>Considered</v>
      </c>
      <c r="P124" t="str" cm="1">
        <f t="array" ref="P124">_xlfn.IFS(O124="F1","F1",O124="F2","F2",O124="Considered",_xlfn.XLOOKUP(C124,Raw_Data_OS_23!$C$7:$C$4518,Raw_Data_OS_23!$N$7:$N$4518,_xlfn.XLOOKUP(Raw_Data_Paid_23!C124,'Raw Data_OS_22'!$C$5:$C$4516,'Raw Data_OS_22'!$O$5:$O$4516)))</f>
        <v>B2</v>
      </c>
      <c r="Q124" t="str">
        <f t="shared" si="7"/>
        <v>B2</v>
      </c>
      <c r="R124" t="str">
        <f t="shared" si="8"/>
        <v>2021Motor Private</v>
      </c>
    </row>
    <row r="125" spans="2:18" x14ac:dyDescent="0.35">
      <c r="B125" s="40"/>
      <c r="C125" s="45" t="s">
        <v>432</v>
      </c>
      <c r="D125" s="46">
        <v>44124</v>
      </c>
      <c r="E125" s="46">
        <v>44124</v>
      </c>
      <c r="F125" s="47" t="s">
        <v>3910</v>
      </c>
      <c r="G125" s="48">
        <v>34940</v>
      </c>
      <c r="H125" s="49">
        <v>44956</v>
      </c>
      <c r="I125" s="44">
        <v>2020</v>
      </c>
      <c r="J125" s="44">
        <v>2020</v>
      </c>
      <c r="K125" s="44">
        <v>2023</v>
      </c>
      <c r="L125" s="44" t="s">
        <v>11</v>
      </c>
      <c r="M125" s="44" t="s">
        <v>7201</v>
      </c>
      <c r="N125" s="44">
        <v>0</v>
      </c>
      <c r="O125" t="str">
        <f>IF(_xlfn.XLOOKUP(C125,Raw_Data_OS_23!$C$7:$C$4518,Raw_Data_OS_23!$C$7:$C$4518,"New_Claim")="New_Claim",IF(_xlfn.XLOOKUP(C125,'Raw Data_OS_22'!$C$5:$C$4516,'Raw Data_OS_22'!$C$5:$C$4516,"New_Claim")="New_Claim",IF(I125=$O$1,"F1","F2"),"Considered"),"Considered")</f>
        <v>Considered</v>
      </c>
      <c r="P125" t="str" cm="1">
        <f t="array" ref="P125">_xlfn.IFS(O125="F1","F1",O125="F2","F2",O125="Considered",_xlfn.XLOOKUP(C125,Raw_Data_OS_23!$C$7:$C$4518,Raw_Data_OS_23!$N$7:$N$4518,_xlfn.XLOOKUP(Raw_Data_Paid_23!C125,'Raw Data_OS_22'!$C$5:$C$4516,'Raw Data_OS_22'!$O$5:$O$4516)))</f>
        <v>B2</v>
      </c>
      <c r="Q125" t="str">
        <f t="shared" si="7"/>
        <v>B2</v>
      </c>
      <c r="R125" t="str">
        <f t="shared" si="8"/>
        <v>2020Motor Private</v>
      </c>
    </row>
    <row r="126" spans="2:18" x14ac:dyDescent="0.35">
      <c r="B126" s="40"/>
      <c r="C126" s="45" t="s">
        <v>432</v>
      </c>
      <c r="D126" s="46">
        <v>44124</v>
      </c>
      <c r="E126" s="46">
        <v>44124</v>
      </c>
      <c r="F126" s="47" t="s">
        <v>3910</v>
      </c>
      <c r="G126" s="48">
        <v>11000</v>
      </c>
      <c r="H126" s="49">
        <v>44956</v>
      </c>
      <c r="I126" s="44">
        <v>2020</v>
      </c>
      <c r="J126" s="44">
        <v>2020</v>
      </c>
      <c r="K126" s="44">
        <v>2023</v>
      </c>
      <c r="L126" s="44" t="s">
        <v>11</v>
      </c>
      <c r="M126" s="44" t="s">
        <v>7201</v>
      </c>
      <c r="N126" s="44">
        <v>0</v>
      </c>
      <c r="O126" t="str">
        <f>IF(_xlfn.XLOOKUP(C126,Raw_Data_OS_23!$C$7:$C$4518,Raw_Data_OS_23!$C$7:$C$4518,"New_Claim")="New_Claim",IF(_xlfn.XLOOKUP(C126,'Raw Data_OS_22'!$C$5:$C$4516,'Raw Data_OS_22'!$C$5:$C$4516,"New_Claim")="New_Claim",IF(I126=$O$1,"F1","F2"),"Considered"),"Considered")</f>
        <v>Considered</v>
      </c>
      <c r="P126" t="str" cm="1">
        <f t="array" ref="P126">_xlfn.IFS(O126="F1","F1",O126="F2","F2",O126="Considered",_xlfn.XLOOKUP(C126,Raw_Data_OS_23!$C$7:$C$4518,Raw_Data_OS_23!$N$7:$N$4518,_xlfn.XLOOKUP(Raw_Data_Paid_23!C126,'Raw Data_OS_22'!$C$5:$C$4516,'Raw Data_OS_22'!$O$5:$O$4516)))</f>
        <v>B2</v>
      </c>
      <c r="Q126" t="str">
        <f t="shared" si="7"/>
        <v>B2</v>
      </c>
      <c r="R126" t="str">
        <f t="shared" si="8"/>
        <v>2020Motor Private</v>
      </c>
    </row>
    <row r="127" spans="2:18" x14ac:dyDescent="0.35">
      <c r="B127" s="40"/>
      <c r="C127" s="45" t="s">
        <v>5983</v>
      </c>
      <c r="D127" s="46">
        <v>44520</v>
      </c>
      <c r="E127" s="46">
        <v>44525</v>
      </c>
      <c r="F127" s="47" t="s">
        <v>3910</v>
      </c>
      <c r="G127" s="48">
        <v>361640</v>
      </c>
      <c r="H127" s="49">
        <v>44957</v>
      </c>
      <c r="I127" s="44">
        <v>2021</v>
      </c>
      <c r="J127" s="44">
        <v>2021</v>
      </c>
      <c r="K127" s="44">
        <v>2023</v>
      </c>
      <c r="L127" s="44" t="s">
        <v>3138</v>
      </c>
      <c r="M127" s="44" t="s">
        <v>7201</v>
      </c>
      <c r="N127" s="44">
        <v>0</v>
      </c>
      <c r="O127" t="str">
        <f>IF(_xlfn.XLOOKUP(C127,Raw_Data_OS_23!$C$7:$C$4518,Raw_Data_OS_23!$C$7:$C$4518,"New_Claim")="New_Claim",IF(_xlfn.XLOOKUP(C127,'Raw Data_OS_22'!$C$5:$C$4516,'Raw Data_OS_22'!$C$5:$C$4516,"New_Claim")="New_Claim",IF(I127=$O$1,"F1","F2"),"Considered"),"Considered")</f>
        <v>Considered</v>
      </c>
      <c r="P127" t="str" cm="1">
        <f t="array" ref="P127">_xlfn.IFS(O127="F1","F1",O127="F2","F2",O127="Considered",_xlfn.XLOOKUP(C127,Raw_Data_OS_23!$C$7:$C$4518,Raw_Data_OS_23!$N$7:$N$4518,_xlfn.XLOOKUP(Raw_Data_Paid_23!C127,'Raw Data_OS_22'!$C$5:$C$4516,'Raw Data_OS_22'!$O$5:$O$4516)))</f>
        <v>B2</v>
      </c>
      <c r="Q127" t="str">
        <f t="shared" si="7"/>
        <v>B2</v>
      </c>
      <c r="R127" t="str">
        <f t="shared" si="8"/>
        <v>2021Motor Private</v>
      </c>
    </row>
    <row r="128" spans="2:18" x14ac:dyDescent="0.35">
      <c r="B128" s="40"/>
      <c r="C128" s="45" t="s">
        <v>2578</v>
      </c>
      <c r="D128" s="46">
        <v>44365</v>
      </c>
      <c r="E128" s="46">
        <v>44375</v>
      </c>
      <c r="F128" s="47" t="s">
        <v>3910</v>
      </c>
      <c r="G128" s="48">
        <v>250000</v>
      </c>
      <c r="H128" s="49">
        <v>44957</v>
      </c>
      <c r="I128" s="44">
        <v>2021</v>
      </c>
      <c r="J128" s="44">
        <v>2021</v>
      </c>
      <c r="K128" s="44">
        <v>2023</v>
      </c>
      <c r="L128" s="44" t="s">
        <v>2250</v>
      </c>
      <c r="M128" s="44" t="s">
        <v>7201</v>
      </c>
      <c r="N128" s="44">
        <v>1</v>
      </c>
      <c r="O128" t="str">
        <f>IF(_xlfn.XLOOKUP(C128,Raw_Data_OS_23!$C$7:$C$4518,Raw_Data_OS_23!$C$7:$C$4518,"New_Claim")="New_Claim",IF(_xlfn.XLOOKUP(C128,'Raw Data_OS_22'!$C$5:$C$4516,'Raw Data_OS_22'!$C$5:$C$4516,"New_Claim")="New_Claim",IF(I128=$O$1,"F1","F2"),"Considered"),"Considered")</f>
        <v>Considered</v>
      </c>
      <c r="P128" t="str" cm="1">
        <f t="array" ref="P128">_xlfn.IFS(O128="F1","F1",O128="F2","F2",O128="Considered",_xlfn.XLOOKUP(C128,Raw_Data_OS_23!$C$7:$C$4518,Raw_Data_OS_23!$N$7:$N$4518,_xlfn.XLOOKUP(Raw_Data_Paid_23!C128,'Raw Data_OS_22'!$C$5:$C$4516,'Raw Data_OS_22'!$O$5:$O$4516)))</f>
        <v>B2</v>
      </c>
      <c r="Q128" t="str">
        <f t="shared" si="7"/>
        <v>B2</v>
      </c>
      <c r="R128" t="str">
        <f t="shared" si="8"/>
        <v>2021Motor Private</v>
      </c>
    </row>
    <row r="129" spans="2:18" x14ac:dyDescent="0.35">
      <c r="B129" s="40"/>
      <c r="C129" s="45" t="s">
        <v>2578</v>
      </c>
      <c r="D129" s="46">
        <v>44365</v>
      </c>
      <c r="E129" s="46">
        <v>44375</v>
      </c>
      <c r="F129" s="47" t="s">
        <v>3910</v>
      </c>
      <c r="G129" s="48">
        <v>250000</v>
      </c>
      <c r="H129" s="49">
        <v>44957</v>
      </c>
      <c r="I129" s="44">
        <v>2021</v>
      </c>
      <c r="J129" s="44">
        <v>2021</v>
      </c>
      <c r="K129" s="44">
        <v>2023</v>
      </c>
      <c r="L129" s="44" t="s">
        <v>2250</v>
      </c>
      <c r="M129" s="44" t="s">
        <v>7201</v>
      </c>
      <c r="N129" s="44">
        <v>0</v>
      </c>
      <c r="O129" t="str">
        <f>IF(_xlfn.XLOOKUP(C129,Raw_Data_OS_23!$C$7:$C$4518,Raw_Data_OS_23!$C$7:$C$4518,"New_Claim")="New_Claim",IF(_xlfn.XLOOKUP(C129,'Raw Data_OS_22'!$C$5:$C$4516,'Raw Data_OS_22'!$C$5:$C$4516,"New_Claim")="New_Claim",IF(I129=$O$1,"F1","F2"),"Considered"),"Considered")</f>
        <v>Considered</v>
      </c>
      <c r="P129" t="str" cm="1">
        <f t="array" ref="P129">_xlfn.IFS(O129="F1","F1",O129="F2","F2",O129="Considered",_xlfn.XLOOKUP(C129,Raw_Data_OS_23!$C$7:$C$4518,Raw_Data_OS_23!$N$7:$N$4518,_xlfn.XLOOKUP(Raw_Data_Paid_23!C129,'Raw Data_OS_22'!$C$5:$C$4516,'Raw Data_OS_22'!$O$5:$O$4516)))</f>
        <v>B2</v>
      </c>
      <c r="Q129" t="str">
        <f t="shared" si="7"/>
        <v>B2</v>
      </c>
      <c r="R129" t="str">
        <f t="shared" si="8"/>
        <v>2021Motor Private</v>
      </c>
    </row>
    <row r="130" spans="2:18" x14ac:dyDescent="0.35">
      <c r="B130" s="40"/>
      <c r="C130" s="45" t="s">
        <v>6329</v>
      </c>
      <c r="D130" s="46">
        <v>44625</v>
      </c>
      <c r="E130" s="46">
        <v>44634</v>
      </c>
      <c r="F130" s="47" t="s">
        <v>3910</v>
      </c>
      <c r="G130" s="48">
        <v>430000</v>
      </c>
      <c r="H130" s="49">
        <v>44957</v>
      </c>
      <c r="I130" s="44">
        <v>2022</v>
      </c>
      <c r="J130" s="44">
        <v>2022</v>
      </c>
      <c r="K130" s="44">
        <v>2023</v>
      </c>
      <c r="L130" s="44" t="s">
        <v>6021</v>
      </c>
      <c r="M130" s="44" t="s">
        <v>7201</v>
      </c>
      <c r="N130" s="44">
        <v>1</v>
      </c>
      <c r="O130" t="str">
        <f>IF(_xlfn.XLOOKUP(C130,Raw_Data_OS_23!$C$7:$C$4518,Raw_Data_OS_23!$C$7:$C$4518,"New_Claim")="New_Claim",IF(_xlfn.XLOOKUP(C130,'Raw Data_OS_22'!$C$5:$C$4516,'Raw Data_OS_22'!$C$5:$C$4516,"New_Claim")="New_Claim",IF(I130=$O$1,"F1","F2"),"Considered"),"Considered")</f>
        <v>Considered</v>
      </c>
      <c r="P130" t="str" cm="1">
        <f t="array" ref="P130">_xlfn.IFS(O130="F1","F1",O130="F2","F2",O130="Considered",_xlfn.XLOOKUP(C130,Raw_Data_OS_23!$C$7:$C$4518,Raw_Data_OS_23!$N$7:$N$4518,_xlfn.XLOOKUP(Raw_Data_Paid_23!C130,'Raw Data_OS_22'!$C$5:$C$4516,'Raw Data_OS_22'!$O$5:$O$4516)))</f>
        <v>B2</v>
      </c>
      <c r="Q130" t="str">
        <f t="shared" si="7"/>
        <v>B2</v>
      </c>
      <c r="R130" t="str">
        <f t="shared" si="8"/>
        <v>2022Motor Private</v>
      </c>
    </row>
    <row r="131" spans="2:18" x14ac:dyDescent="0.35">
      <c r="B131" s="40"/>
      <c r="C131" s="45" t="s">
        <v>6329</v>
      </c>
      <c r="D131" s="46">
        <v>44625</v>
      </c>
      <c r="E131" s="46">
        <v>44634</v>
      </c>
      <c r="F131" s="47" t="s">
        <v>3910</v>
      </c>
      <c r="G131" s="48">
        <v>-430000</v>
      </c>
      <c r="H131" s="49">
        <v>44957</v>
      </c>
      <c r="I131" s="44">
        <v>2022</v>
      </c>
      <c r="J131" s="44">
        <v>2022</v>
      </c>
      <c r="K131" s="44">
        <v>2023</v>
      </c>
      <c r="L131" s="44" t="s">
        <v>6021</v>
      </c>
      <c r="M131" s="44" t="s">
        <v>7201</v>
      </c>
      <c r="N131" s="44">
        <v>0</v>
      </c>
      <c r="O131" t="str">
        <f>IF(_xlfn.XLOOKUP(C131,Raw_Data_OS_23!$C$7:$C$4518,Raw_Data_OS_23!$C$7:$C$4518,"New_Claim")="New_Claim",IF(_xlfn.XLOOKUP(C131,'Raw Data_OS_22'!$C$5:$C$4516,'Raw Data_OS_22'!$C$5:$C$4516,"New_Claim")="New_Claim",IF(I131=$O$1,"F1","F2"),"Considered"),"Considered")</f>
        <v>Considered</v>
      </c>
      <c r="P131" t="str" cm="1">
        <f t="array" ref="P131">_xlfn.IFS(O131="F1","F1",O131="F2","F2",O131="Considered",_xlfn.XLOOKUP(C131,Raw_Data_OS_23!$C$7:$C$4518,Raw_Data_OS_23!$N$7:$N$4518,_xlfn.XLOOKUP(Raw_Data_Paid_23!C131,'Raw Data_OS_22'!$C$5:$C$4516,'Raw Data_OS_22'!$O$5:$O$4516)))</f>
        <v>B2</v>
      </c>
      <c r="Q131" t="str">
        <f t="shared" si="7"/>
        <v>B2</v>
      </c>
      <c r="R131" t="str">
        <f t="shared" si="8"/>
        <v>2022Motor Private</v>
      </c>
    </row>
    <row r="132" spans="2:18" x14ac:dyDescent="0.35">
      <c r="B132" s="40"/>
      <c r="C132" s="45" t="s">
        <v>2578</v>
      </c>
      <c r="D132" s="46">
        <v>44365</v>
      </c>
      <c r="E132" s="46">
        <v>44375</v>
      </c>
      <c r="F132" s="47" t="s">
        <v>3910</v>
      </c>
      <c r="G132" s="48">
        <v>-250000</v>
      </c>
      <c r="H132" s="49">
        <v>44957</v>
      </c>
      <c r="I132" s="44">
        <v>2021</v>
      </c>
      <c r="J132" s="44">
        <v>2021</v>
      </c>
      <c r="K132" s="44">
        <v>2023</v>
      </c>
      <c r="L132" s="44" t="s">
        <v>2250</v>
      </c>
      <c r="M132" s="44" t="s">
        <v>7201</v>
      </c>
      <c r="N132" s="44">
        <v>0</v>
      </c>
      <c r="O132" t="str">
        <f>IF(_xlfn.XLOOKUP(C132,Raw_Data_OS_23!$C$7:$C$4518,Raw_Data_OS_23!$C$7:$C$4518,"New_Claim")="New_Claim",IF(_xlfn.XLOOKUP(C132,'Raw Data_OS_22'!$C$5:$C$4516,'Raw Data_OS_22'!$C$5:$C$4516,"New_Claim")="New_Claim",IF(I132=$O$1,"F1","F2"),"Considered"),"Considered")</f>
        <v>Considered</v>
      </c>
      <c r="P132" t="str" cm="1">
        <f t="array" ref="P132">_xlfn.IFS(O132="F1","F1",O132="F2","F2",O132="Considered",_xlfn.XLOOKUP(C132,Raw_Data_OS_23!$C$7:$C$4518,Raw_Data_OS_23!$N$7:$N$4518,_xlfn.XLOOKUP(Raw_Data_Paid_23!C132,'Raw Data_OS_22'!$C$5:$C$4516,'Raw Data_OS_22'!$O$5:$O$4516)))</f>
        <v>B2</v>
      </c>
      <c r="Q132" t="str">
        <f t="shared" si="7"/>
        <v>B2</v>
      </c>
      <c r="R132" t="str">
        <f t="shared" si="8"/>
        <v>2021Motor Private</v>
      </c>
    </row>
    <row r="133" spans="2:18" x14ac:dyDescent="0.35">
      <c r="B133" s="40"/>
      <c r="C133" s="45" t="s">
        <v>2578</v>
      </c>
      <c r="D133" s="46">
        <v>44365</v>
      </c>
      <c r="E133" s="46">
        <v>44375</v>
      </c>
      <c r="F133" s="47" t="s">
        <v>3910</v>
      </c>
      <c r="G133" s="48">
        <v>-250000</v>
      </c>
      <c r="H133" s="49">
        <v>44957</v>
      </c>
      <c r="I133" s="44">
        <v>2021</v>
      </c>
      <c r="J133" s="44">
        <v>2021</v>
      </c>
      <c r="K133" s="44">
        <v>2023</v>
      </c>
      <c r="L133" s="44" t="s">
        <v>2250</v>
      </c>
      <c r="M133" s="44" t="s">
        <v>7201</v>
      </c>
      <c r="N133" s="44">
        <v>0</v>
      </c>
      <c r="O133" t="str">
        <f>IF(_xlfn.XLOOKUP(C133,Raw_Data_OS_23!$C$7:$C$4518,Raw_Data_OS_23!$C$7:$C$4518,"New_Claim")="New_Claim",IF(_xlfn.XLOOKUP(C133,'Raw Data_OS_22'!$C$5:$C$4516,'Raw Data_OS_22'!$C$5:$C$4516,"New_Claim")="New_Claim",IF(I133=$O$1,"F1","F2"),"Considered"),"Considered")</f>
        <v>Considered</v>
      </c>
      <c r="P133" t="str" cm="1">
        <f t="array" ref="P133">_xlfn.IFS(O133="F1","F1",O133="F2","F2",O133="Considered",_xlfn.XLOOKUP(C133,Raw_Data_OS_23!$C$7:$C$4518,Raw_Data_OS_23!$N$7:$N$4518,_xlfn.XLOOKUP(Raw_Data_Paid_23!C133,'Raw Data_OS_22'!$C$5:$C$4516,'Raw Data_OS_22'!$O$5:$O$4516)))</f>
        <v>B2</v>
      </c>
      <c r="Q133" t="str">
        <f t="shared" ref="Q133:Q196" si="9">IF(P133="D","F3",IF(P133="E1","E2",P133))</f>
        <v>B2</v>
      </c>
      <c r="R133" t="str">
        <f t="shared" ref="R133:R196" si="10">I133&amp;F133</f>
        <v>2021Motor Private</v>
      </c>
    </row>
    <row r="134" spans="2:18" x14ac:dyDescent="0.35">
      <c r="B134" s="40"/>
      <c r="C134" s="45" t="s">
        <v>3214</v>
      </c>
      <c r="D134" s="46">
        <v>44392</v>
      </c>
      <c r="E134" s="46">
        <v>44399</v>
      </c>
      <c r="F134" s="47" t="s">
        <v>3908</v>
      </c>
      <c r="G134" s="48">
        <v>250000</v>
      </c>
      <c r="H134" s="49">
        <v>44957</v>
      </c>
      <c r="I134" s="44">
        <v>2021</v>
      </c>
      <c r="J134" s="44">
        <v>2021</v>
      </c>
      <c r="K134" s="44">
        <v>2023</v>
      </c>
      <c r="L134" s="44" t="s">
        <v>3073</v>
      </c>
      <c r="M134" s="44" t="s">
        <v>7201</v>
      </c>
      <c r="N134" s="44">
        <v>1</v>
      </c>
      <c r="O134" t="str">
        <f>IF(_xlfn.XLOOKUP(C134,Raw_Data_OS_23!$C$7:$C$4518,Raw_Data_OS_23!$C$7:$C$4518,"New_Claim")="New_Claim",IF(_xlfn.XLOOKUP(C134,'Raw Data_OS_22'!$C$5:$C$4516,'Raw Data_OS_22'!$C$5:$C$4516,"New_Claim")="New_Claim",IF(I134=$O$1,"F1","F2"),"Considered"),"Considered")</f>
        <v>Considered</v>
      </c>
      <c r="P134" t="str" cm="1">
        <f t="array" ref="P134">_xlfn.IFS(O134="F1","F1",O134="F2","F2",O134="Considered",_xlfn.XLOOKUP(C134,Raw_Data_OS_23!$C$7:$C$4518,Raw_Data_OS_23!$N$7:$N$4518,_xlfn.XLOOKUP(Raw_Data_Paid_23!C134,'Raw Data_OS_22'!$C$5:$C$4516,'Raw Data_OS_22'!$O$5:$O$4516)))</f>
        <v>B2</v>
      </c>
      <c r="Q134" t="str">
        <f t="shared" si="9"/>
        <v>B2</v>
      </c>
      <c r="R134" t="str">
        <f t="shared" si="10"/>
        <v>2021Motor Commercial</v>
      </c>
    </row>
    <row r="135" spans="2:18" x14ac:dyDescent="0.35">
      <c r="B135" s="40"/>
      <c r="C135" s="45" t="s">
        <v>3214</v>
      </c>
      <c r="D135" s="46">
        <v>44392</v>
      </c>
      <c r="E135" s="46">
        <v>44399</v>
      </c>
      <c r="F135" s="47" t="s">
        <v>3908</v>
      </c>
      <c r="G135" s="48">
        <v>250000</v>
      </c>
      <c r="H135" s="49">
        <v>44957</v>
      </c>
      <c r="I135" s="44">
        <v>2021</v>
      </c>
      <c r="J135" s="44">
        <v>2021</v>
      </c>
      <c r="K135" s="44">
        <v>2023</v>
      </c>
      <c r="L135" s="44" t="s">
        <v>3073</v>
      </c>
      <c r="M135" s="44" t="s">
        <v>7201</v>
      </c>
      <c r="N135" s="44">
        <v>0</v>
      </c>
      <c r="O135" t="str">
        <f>IF(_xlfn.XLOOKUP(C135,Raw_Data_OS_23!$C$7:$C$4518,Raw_Data_OS_23!$C$7:$C$4518,"New_Claim")="New_Claim",IF(_xlfn.XLOOKUP(C135,'Raw Data_OS_22'!$C$5:$C$4516,'Raw Data_OS_22'!$C$5:$C$4516,"New_Claim")="New_Claim",IF(I135=$O$1,"F1","F2"),"Considered"),"Considered")</f>
        <v>Considered</v>
      </c>
      <c r="P135" t="str" cm="1">
        <f t="array" ref="P135">_xlfn.IFS(O135="F1","F1",O135="F2","F2",O135="Considered",_xlfn.XLOOKUP(C135,Raw_Data_OS_23!$C$7:$C$4518,Raw_Data_OS_23!$N$7:$N$4518,_xlfn.XLOOKUP(Raw_Data_Paid_23!C135,'Raw Data_OS_22'!$C$5:$C$4516,'Raw Data_OS_22'!$O$5:$O$4516)))</f>
        <v>B2</v>
      </c>
      <c r="Q135" t="str">
        <f t="shared" si="9"/>
        <v>B2</v>
      </c>
      <c r="R135" t="str">
        <f t="shared" si="10"/>
        <v>2021Motor Commercial</v>
      </c>
    </row>
    <row r="136" spans="2:18" x14ac:dyDescent="0.35">
      <c r="B136" s="40"/>
      <c r="C136" s="45" t="s">
        <v>3214</v>
      </c>
      <c r="D136" s="46">
        <v>44392</v>
      </c>
      <c r="E136" s="46">
        <v>44399</v>
      </c>
      <c r="F136" s="47" t="s">
        <v>3908</v>
      </c>
      <c r="G136" s="48">
        <v>250000</v>
      </c>
      <c r="H136" s="49">
        <v>44957</v>
      </c>
      <c r="I136" s="44">
        <v>2021</v>
      </c>
      <c r="J136" s="44">
        <v>2021</v>
      </c>
      <c r="K136" s="44">
        <v>2023</v>
      </c>
      <c r="L136" s="44" t="s">
        <v>3073</v>
      </c>
      <c r="M136" s="44" t="s">
        <v>7201</v>
      </c>
      <c r="N136" s="44">
        <v>0</v>
      </c>
      <c r="O136" t="str">
        <f>IF(_xlfn.XLOOKUP(C136,Raw_Data_OS_23!$C$7:$C$4518,Raw_Data_OS_23!$C$7:$C$4518,"New_Claim")="New_Claim",IF(_xlfn.XLOOKUP(C136,'Raw Data_OS_22'!$C$5:$C$4516,'Raw Data_OS_22'!$C$5:$C$4516,"New_Claim")="New_Claim",IF(I136=$O$1,"F1","F2"),"Considered"),"Considered")</f>
        <v>Considered</v>
      </c>
      <c r="P136" t="str" cm="1">
        <f t="array" ref="P136">_xlfn.IFS(O136="F1","F1",O136="F2","F2",O136="Considered",_xlfn.XLOOKUP(C136,Raw_Data_OS_23!$C$7:$C$4518,Raw_Data_OS_23!$N$7:$N$4518,_xlfn.XLOOKUP(Raw_Data_Paid_23!C136,'Raw Data_OS_22'!$C$5:$C$4516,'Raw Data_OS_22'!$O$5:$O$4516)))</f>
        <v>B2</v>
      </c>
      <c r="Q136" t="str">
        <f t="shared" si="9"/>
        <v>B2</v>
      </c>
      <c r="R136" t="str">
        <f t="shared" si="10"/>
        <v>2021Motor Commercial</v>
      </c>
    </row>
    <row r="137" spans="2:18" x14ac:dyDescent="0.35">
      <c r="B137" s="40"/>
      <c r="C137" s="45" t="s">
        <v>3214</v>
      </c>
      <c r="D137" s="46">
        <v>44392</v>
      </c>
      <c r="E137" s="46">
        <v>44399</v>
      </c>
      <c r="F137" s="47" t="s">
        <v>3908</v>
      </c>
      <c r="G137" s="48">
        <v>250000</v>
      </c>
      <c r="H137" s="49">
        <v>44957</v>
      </c>
      <c r="I137" s="44">
        <v>2021</v>
      </c>
      <c r="J137" s="44">
        <v>2021</v>
      </c>
      <c r="K137" s="44">
        <v>2023</v>
      </c>
      <c r="L137" s="44" t="s">
        <v>3073</v>
      </c>
      <c r="M137" s="44" t="s">
        <v>7201</v>
      </c>
      <c r="N137" s="44">
        <v>0</v>
      </c>
      <c r="O137" t="str">
        <f>IF(_xlfn.XLOOKUP(C137,Raw_Data_OS_23!$C$7:$C$4518,Raw_Data_OS_23!$C$7:$C$4518,"New_Claim")="New_Claim",IF(_xlfn.XLOOKUP(C137,'Raw Data_OS_22'!$C$5:$C$4516,'Raw Data_OS_22'!$C$5:$C$4516,"New_Claim")="New_Claim",IF(I137=$O$1,"F1","F2"),"Considered"),"Considered")</f>
        <v>Considered</v>
      </c>
      <c r="P137" t="str" cm="1">
        <f t="array" ref="P137">_xlfn.IFS(O137="F1","F1",O137="F2","F2",O137="Considered",_xlfn.XLOOKUP(C137,Raw_Data_OS_23!$C$7:$C$4518,Raw_Data_OS_23!$N$7:$N$4518,_xlfn.XLOOKUP(Raw_Data_Paid_23!C137,'Raw Data_OS_22'!$C$5:$C$4516,'Raw Data_OS_22'!$O$5:$O$4516)))</f>
        <v>B2</v>
      </c>
      <c r="Q137" t="str">
        <f t="shared" si="9"/>
        <v>B2</v>
      </c>
      <c r="R137" t="str">
        <f t="shared" si="10"/>
        <v>2021Motor Commercial</v>
      </c>
    </row>
    <row r="138" spans="2:18" x14ac:dyDescent="0.35">
      <c r="B138" s="40"/>
      <c r="C138" s="45" t="s">
        <v>3214</v>
      </c>
      <c r="D138" s="46">
        <v>44392</v>
      </c>
      <c r="E138" s="46">
        <v>44399</v>
      </c>
      <c r="F138" s="47" t="s">
        <v>3908</v>
      </c>
      <c r="G138" s="48">
        <v>250000</v>
      </c>
      <c r="H138" s="49">
        <v>44957</v>
      </c>
      <c r="I138" s="44">
        <v>2021</v>
      </c>
      <c r="J138" s="44">
        <v>2021</v>
      </c>
      <c r="K138" s="44">
        <v>2023</v>
      </c>
      <c r="L138" s="44" t="s">
        <v>3073</v>
      </c>
      <c r="M138" s="44" t="s">
        <v>7201</v>
      </c>
      <c r="N138" s="44">
        <v>0</v>
      </c>
      <c r="O138" t="str">
        <f>IF(_xlfn.XLOOKUP(C138,Raw_Data_OS_23!$C$7:$C$4518,Raw_Data_OS_23!$C$7:$C$4518,"New_Claim")="New_Claim",IF(_xlfn.XLOOKUP(C138,'Raw Data_OS_22'!$C$5:$C$4516,'Raw Data_OS_22'!$C$5:$C$4516,"New_Claim")="New_Claim",IF(I138=$O$1,"F1","F2"),"Considered"),"Considered")</f>
        <v>Considered</v>
      </c>
      <c r="P138" t="str" cm="1">
        <f t="array" ref="P138">_xlfn.IFS(O138="F1","F1",O138="F2","F2",O138="Considered",_xlfn.XLOOKUP(C138,Raw_Data_OS_23!$C$7:$C$4518,Raw_Data_OS_23!$N$7:$N$4518,_xlfn.XLOOKUP(Raw_Data_Paid_23!C138,'Raw Data_OS_22'!$C$5:$C$4516,'Raw Data_OS_22'!$O$5:$O$4516)))</f>
        <v>B2</v>
      </c>
      <c r="Q138" t="str">
        <f t="shared" si="9"/>
        <v>B2</v>
      </c>
      <c r="R138" t="str">
        <f t="shared" si="10"/>
        <v>2021Motor Commercial</v>
      </c>
    </row>
    <row r="139" spans="2:18" x14ac:dyDescent="0.35">
      <c r="B139" s="40"/>
      <c r="C139" s="45" t="s">
        <v>3214</v>
      </c>
      <c r="D139" s="46">
        <v>44392</v>
      </c>
      <c r="E139" s="46">
        <v>44399</v>
      </c>
      <c r="F139" s="47" t="s">
        <v>3908</v>
      </c>
      <c r="G139" s="48">
        <v>-250000</v>
      </c>
      <c r="H139" s="49">
        <v>44957</v>
      </c>
      <c r="I139" s="44">
        <v>2021</v>
      </c>
      <c r="J139" s="44">
        <v>2021</v>
      </c>
      <c r="K139" s="44">
        <v>2023</v>
      </c>
      <c r="L139" s="44" t="s">
        <v>3073</v>
      </c>
      <c r="M139" s="44" t="s">
        <v>7201</v>
      </c>
      <c r="N139" s="44">
        <v>0</v>
      </c>
      <c r="O139" t="str">
        <f>IF(_xlfn.XLOOKUP(C139,Raw_Data_OS_23!$C$7:$C$4518,Raw_Data_OS_23!$C$7:$C$4518,"New_Claim")="New_Claim",IF(_xlfn.XLOOKUP(C139,'Raw Data_OS_22'!$C$5:$C$4516,'Raw Data_OS_22'!$C$5:$C$4516,"New_Claim")="New_Claim",IF(I139=$O$1,"F1","F2"),"Considered"),"Considered")</f>
        <v>Considered</v>
      </c>
      <c r="P139" t="str" cm="1">
        <f t="array" ref="P139">_xlfn.IFS(O139="F1","F1",O139="F2","F2",O139="Considered",_xlfn.XLOOKUP(C139,Raw_Data_OS_23!$C$7:$C$4518,Raw_Data_OS_23!$N$7:$N$4518,_xlfn.XLOOKUP(Raw_Data_Paid_23!C139,'Raw Data_OS_22'!$C$5:$C$4516,'Raw Data_OS_22'!$O$5:$O$4516)))</f>
        <v>B2</v>
      </c>
      <c r="Q139" t="str">
        <f t="shared" si="9"/>
        <v>B2</v>
      </c>
      <c r="R139" t="str">
        <f t="shared" si="10"/>
        <v>2021Motor Commercial</v>
      </c>
    </row>
    <row r="140" spans="2:18" x14ac:dyDescent="0.35">
      <c r="B140" s="40"/>
      <c r="C140" s="45" t="s">
        <v>3214</v>
      </c>
      <c r="D140" s="46">
        <v>44392</v>
      </c>
      <c r="E140" s="46">
        <v>44399</v>
      </c>
      <c r="F140" s="47" t="s">
        <v>3908</v>
      </c>
      <c r="G140" s="48">
        <v>-250000</v>
      </c>
      <c r="H140" s="49">
        <v>44957</v>
      </c>
      <c r="I140" s="44">
        <v>2021</v>
      </c>
      <c r="J140" s="44">
        <v>2021</v>
      </c>
      <c r="K140" s="44">
        <v>2023</v>
      </c>
      <c r="L140" s="44" t="s">
        <v>3073</v>
      </c>
      <c r="M140" s="44" t="s">
        <v>7201</v>
      </c>
      <c r="N140" s="44">
        <v>0</v>
      </c>
      <c r="O140" t="str">
        <f>IF(_xlfn.XLOOKUP(C140,Raw_Data_OS_23!$C$7:$C$4518,Raw_Data_OS_23!$C$7:$C$4518,"New_Claim")="New_Claim",IF(_xlfn.XLOOKUP(C140,'Raw Data_OS_22'!$C$5:$C$4516,'Raw Data_OS_22'!$C$5:$C$4516,"New_Claim")="New_Claim",IF(I140=$O$1,"F1","F2"),"Considered"),"Considered")</f>
        <v>Considered</v>
      </c>
      <c r="P140" t="str" cm="1">
        <f t="array" ref="P140">_xlfn.IFS(O140="F1","F1",O140="F2","F2",O140="Considered",_xlfn.XLOOKUP(C140,Raw_Data_OS_23!$C$7:$C$4518,Raw_Data_OS_23!$N$7:$N$4518,_xlfn.XLOOKUP(Raw_Data_Paid_23!C140,'Raw Data_OS_22'!$C$5:$C$4516,'Raw Data_OS_22'!$O$5:$O$4516)))</f>
        <v>B2</v>
      </c>
      <c r="Q140" t="str">
        <f t="shared" si="9"/>
        <v>B2</v>
      </c>
      <c r="R140" t="str">
        <f t="shared" si="10"/>
        <v>2021Motor Commercial</v>
      </c>
    </row>
    <row r="141" spans="2:18" x14ac:dyDescent="0.35">
      <c r="B141" s="40"/>
      <c r="C141" s="45" t="s">
        <v>3214</v>
      </c>
      <c r="D141" s="46">
        <v>44392</v>
      </c>
      <c r="E141" s="46">
        <v>44399</v>
      </c>
      <c r="F141" s="47" t="s">
        <v>3908</v>
      </c>
      <c r="G141" s="48">
        <v>-250000</v>
      </c>
      <c r="H141" s="49">
        <v>44957</v>
      </c>
      <c r="I141" s="44">
        <v>2021</v>
      </c>
      <c r="J141" s="44">
        <v>2021</v>
      </c>
      <c r="K141" s="44">
        <v>2023</v>
      </c>
      <c r="L141" s="44" t="s">
        <v>3073</v>
      </c>
      <c r="M141" s="44" t="s">
        <v>7201</v>
      </c>
      <c r="N141" s="44">
        <v>0</v>
      </c>
      <c r="O141" t="str">
        <f>IF(_xlfn.XLOOKUP(C141,Raw_Data_OS_23!$C$7:$C$4518,Raw_Data_OS_23!$C$7:$C$4518,"New_Claim")="New_Claim",IF(_xlfn.XLOOKUP(C141,'Raw Data_OS_22'!$C$5:$C$4516,'Raw Data_OS_22'!$C$5:$C$4516,"New_Claim")="New_Claim",IF(I141=$O$1,"F1","F2"),"Considered"),"Considered")</f>
        <v>Considered</v>
      </c>
      <c r="P141" t="str" cm="1">
        <f t="array" ref="P141">_xlfn.IFS(O141="F1","F1",O141="F2","F2",O141="Considered",_xlfn.XLOOKUP(C141,Raw_Data_OS_23!$C$7:$C$4518,Raw_Data_OS_23!$N$7:$N$4518,_xlfn.XLOOKUP(Raw_Data_Paid_23!C141,'Raw Data_OS_22'!$C$5:$C$4516,'Raw Data_OS_22'!$O$5:$O$4516)))</f>
        <v>B2</v>
      </c>
      <c r="Q141" t="str">
        <f t="shared" si="9"/>
        <v>B2</v>
      </c>
      <c r="R141" t="str">
        <f t="shared" si="10"/>
        <v>2021Motor Commercial</v>
      </c>
    </row>
    <row r="142" spans="2:18" x14ac:dyDescent="0.35">
      <c r="B142" s="40"/>
      <c r="C142" s="45" t="s">
        <v>3214</v>
      </c>
      <c r="D142" s="46">
        <v>44392</v>
      </c>
      <c r="E142" s="46">
        <v>44399</v>
      </c>
      <c r="F142" s="47" t="s">
        <v>3908</v>
      </c>
      <c r="G142" s="48">
        <v>-250000</v>
      </c>
      <c r="H142" s="49">
        <v>44957</v>
      </c>
      <c r="I142" s="44">
        <v>2021</v>
      </c>
      <c r="J142" s="44">
        <v>2021</v>
      </c>
      <c r="K142" s="44">
        <v>2023</v>
      </c>
      <c r="L142" s="44" t="s">
        <v>3073</v>
      </c>
      <c r="M142" s="44" t="s">
        <v>7201</v>
      </c>
      <c r="N142" s="44">
        <v>0</v>
      </c>
      <c r="O142" t="str">
        <f>IF(_xlfn.XLOOKUP(C142,Raw_Data_OS_23!$C$7:$C$4518,Raw_Data_OS_23!$C$7:$C$4518,"New_Claim")="New_Claim",IF(_xlfn.XLOOKUP(C142,'Raw Data_OS_22'!$C$5:$C$4516,'Raw Data_OS_22'!$C$5:$C$4516,"New_Claim")="New_Claim",IF(I142=$O$1,"F1","F2"),"Considered"),"Considered")</f>
        <v>Considered</v>
      </c>
      <c r="P142" t="str" cm="1">
        <f t="array" ref="P142">_xlfn.IFS(O142="F1","F1",O142="F2","F2",O142="Considered",_xlfn.XLOOKUP(C142,Raw_Data_OS_23!$C$7:$C$4518,Raw_Data_OS_23!$N$7:$N$4518,_xlfn.XLOOKUP(Raw_Data_Paid_23!C142,'Raw Data_OS_22'!$C$5:$C$4516,'Raw Data_OS_22'!$O$5:$O$4516)))</f>
        <v>B2</v>
      </c>
      <c r="Q142" t="str">
        <f t="shared" si="9"/>
        <v>B2</v>
      </c>
      <c r="R142" t="str">
        <f t="shared" si="10"/>
        <v>2021Motor Commercial</v>
      </c>
    </row>
    <row r="143" spans="2:18" x14ac:dyDescent="0.35">
      <c r="B143" s="40"/>
      <c r="C143" s="45" t="s">
        <v>3214</v>
      </c>
      <c r="D143" s="46">
        <v>44392</v>
      </c>
      <c r="E143" s="46">
        <v>44399</v>
      </c>
      <c r="F143" s="47" t="s">
        <v>3908</v>
      </c>
      <c r="G143" s="48">
        <v>-250000</v>
      </c>
      <c r="H143" s="49">
        <v>44957</v>
      </c>
      <c r="I143" s="44">
        <v>2021</v>
      </c>
      <c r="J143" s="44">
        <v>2021</v>
      </c>
      <c r="K143" s="44">
        <v>2023</v>
      </c>
      <c r="L143" s="44" t="s">
        <v>3073</v>
      </c>
      <c r="M143" s="44" t="s">
        <v>7201</v>
      </c>
      <c r="N143" s="44">
        <v>0</v>
      </c>
      <c r="O143" t="str">
        <f>IF(_xlfn.XLOOKUP(C143,Raw_Data_OS_23!$C$7:$C$4518,Raw_Data_OS_23!$C$7:$C$4518,"New_Claim")="New_Claim",IF(_xlfn.XLOOKUP(C143,'Raw Data_OS_22'!$C$5:$C$4516,'Raw Data_OS_22'!$C$5:$C$4516,"New_Claim")="New_Claim",IF(I143=$O$1,"F1","F2"),"Considered"),"Considered")</f>
        <v>Considered</v>
      </c>
      <c r="P143" t="str" cm="1">
        <f t="array" ref="P143">_xlfn.IFS(O143="F1","F1",O143="F2","F2",O143="Considered",_xlfn.XLOOKUP(C143,Raw_Data_OS_23!$C$7:$C$4518,Raw_Data_OS_23!$N$7:$N$4518,_xlfn.XLOOKUP(Raw_Data_Paid_23!C143,'Raw Data_OS_22'!$C$5:$C$4516,'Raw Data_OS_22'!$O$5:$O$4516)))</f>
        <v>B2</v>
      </c>
      <c r="Q143" t="str">
        <f t="shared" si="9"/>
        <v>B2</v>
      </c>
      <c r="R143" t="str">
        <f t="shared" si="10"/>
        <v>2021Motor Commercial</v>
      </c>
    </row>
    <row r="144" spans="2:18" x14ac:dyDescent="0.35">
      <c r="B144" s="40"/>
      <c r="C144" s="45" t="s">
        <v>6025</v>
      </c>
      <c r="D144" s="46">
        <v>44537</v>
      </c>
      <c r="E144" s="46">
        <v>44564</v>
      </c>
      <c r="F144" s="47" t="s">
        <v>3908</v>
      </c>
      <c r="G144" s="48">
        <v>-300000</v>
      </c>
      <c r="H144" s="49">
        <v>44957</v>
      </c>
      <c r="I144" s="44">
        <v>2021</v>
      </c>
      <c r="J144" s="44">
        <v>2022</v>
      </c>
      <c r="K144" s="44">
        <v>2023</v>
      </c>
      <c r="L144" s="44" t="s">
        <v>3138</v>
      </c>
      <c r="M144" s="44" t="s">
        <v>7201</v>
      </c>
      <c r="N144" s="44">
        <v>0</v>
      </c>
      <c r="O144" t="str">
        <f>IF(_xlfn.XLOOKUP(C144,Raw_Data_OS_23!$C$7:$C$4518,Raw_Data_OS_23!$C$7:$C$4518,"New_Claim")="New_Claim",IF(_xlfn.XLOOKUP(C144,'Raw Data_OS_22'!$C$5:$C$4516,'Raw Data_OS_22'!$C$5:$C$4516,"New_Claim")="New_Claim",IF(I144=$O$1,"F1","F2"),"Considered"),"Considered")</f>
        <v>Considered</v>
      </c>
      <c r="P144" t="str" cm="1">
        <f t="array" ref="P144">_xlfn.IFS(O144="F1","F1",O144="F2","F2",O144="Considered",_xlfn.XLOOKUP(C144,Raw_Data_OS_23!$C$7:$C$4518,Raw_Data_OS_23!$N$7:$N$4518,_xlfn.XLOOKUP(Raw_Data_Paid_23!C144,'Raw Data_OS_22'!$C$5:$C$4516,'Raw Data_OS_22'!$O$5:$O$4516)))</f>
        <v>B2</v>
      </c>
      <c r="Q144" t="str">
        <f t="shared" si="9"/>
        <v>B2</v>
      </c>
      <c r="R144" t="str">
        <f t="shared" si="10"/>
        <v>2021Motor Commercial</v>
      </c>
    </row>
    <row r="145" spans="2:18" x14ac:dyDescent="0.35">
      <c r="B145" s="40"/>
      <c r="C145" s="45" t="s">
        <v>3214</v>
      </c>
      <c r="D145" s="46">
        <v>44392</v>
      </c>
      <c r="E145" s="46">
        <v>44399</v>
      </c>
      <c r="F145" s="47" t="s">
        <v>3908</v>
      </c>
      <c r="G145" s="48">
        <v>250000</v>
      </c>
      <c r="H145" s="49">
        <v>44957</v>
      </c>
      <c r="I145" s="44">
        <v>2021</v>
      </c>
      <c r="J145" s="44">
        <v>2021</v>
      </c>
      <c r="K145" s="44">
        <v>2023</v>
      </c>
      <c r="L145" s="44" t="s">
        <v>3073</v>
      </c>
      <c r="M145" s="44" t="s">
        <v>7201</v>
      </c>
      <c r="N145" s="44">
        <v>0</v>
      </c>
      <c r="O145" t="str">
        <f>IF(_xlfn.XLOOKUP(C145,Raw_Data_OS_23!$C$7:$C$4518,Raw_Data_OS_23!$C$7:$C$4518,"New_Claim")="New_Claim",IF(_xlfn.XLOOKUP(C145,'Raw Data_OS_22'!$C$5:$C$4516,'Raw Data_OS_22'!$C$5:$C$4516,"New_Claim")="New_Claim",IF(I145=$O$1,"F1","F2"),"Considered"),"Considered")</f>
        <v>Considered</v>
      </c>
      <c r="P145" t="str" cm="1">
        <f t="array" ref="P145">_xlfn.IFS(O145="F1","F1",O145="F2","F2",O145="Considered",_xlfn.XLOOKUP(C145,Raw_Data_OS_23!$C$7:$C$4518,Raw_Data_OS_23!$N$7:$N$4518,_xlfn.XLOOKUP(Raw_Data_Paid_23!C145,'Raw Data_OS_22'!$C$5:$C$4516,'Raw Data_OS_22'!$O$5:$O$4516)))</f>
        <v>B2</v>
      </c>
      <c r="Q145" t="str">
        <f t="shared" si="9"/>
        <v>B2</v>
      </c>
      <c r="R145" t="str">
        <f t="shared" si="10"/>
        <v>2021Motor Commercial</v>
      </c>
    </row>
    <row r="146" spans="2:18" x14ac:dyDescent="0.35">
      <c r="B146" s="40"/>
      <c r="C146" s="45" t="s">
        <v>3214</v>
      </c>
      <c r="D146" s="46">
        <v>44392</v>
      </c>
      <c r="E146" s="46">
        <v>44399</v>
      </c>
      <c r="F146" s="47" t="s">
        <v>3908</v>
      </c>
      <c r="G146" s="48">
        <v>250000</v>
      </c>
      <c r="H146" s="49">
        <v>44957</v>
      </c>
      <c r="I146" s="44">
        <v>2021</v>
      </c>
      <c r="J146" s="44">
        <v>2021</v>
      </c>
      <c r="K146" s="44">
        <v>2023</v>
      </c>
      <c r="L146" s="44" t="s">
        <v>3073</v>
      </c>
      <c r="M146" s="44" t="s">
        <v>7201</v>
      </c>
      <c r="N146" s="44">
        <v>0</v>
      </c>
      <c r="O146" t="str">
        <f>IF(_xlfn.XLOOKUP(C146,Raw_Data_OS_23!$C$7:$C$4518,Raw_Data_OS_23!$C$7:$C$4518,"New_Claim")="New_Claim",IF(_xlfn.XLOOKUP(C146,'Raw Data_OS_22'!$C$5:$C$4516,'Raw Data_OS_22'!$C$5:$C$4516,"New_Claim")="New_Claim",IF(I146=$O$1,"F1","F2"),"Considered"),"Considered")</f>
        <v>Considered</v>
      </c>
      <c r="P146" t="str" cm="1">
        <f t="array" ref="P146">_xlfn.IFS(O146="F1","F1",O146="F2","F2",O146="Considered",_xlfn.XLOOKUP(C146,Raw_Data_OS_23!$C$7:$C$4518,Raw_Data_OS_23!$N$7:$N$4518,_xlfn.XLOOKUP(Raw_Data_Paid_23!C146,'Raw Data_OS_22'!$C$5:$C$4516,'Raw Data_OS_22'!$O$5:$O$4516)))</f>
        <v>B2</v>
      </c>
      <c r="Q146" t="str">
        <f t="shared" si="9"/>
        <v>B2</v>
      </c>
      <c r="R146" t="str">
        <f t="shared" si="10"/>
        <v>2021Motor Commercial</v>
      </c>
    </row>
    <row r="147" spans="2:18" x14ac:dyDescent="0.35">
      <c r="B147" s="40"/>
      <c r="C147" s="45" t="s">
        <v>3214</v>
      </c>
      <c r="D147" s="46">
        <v>44392</v>
      </c>
      <c r="E147" s="46">
        <v>44399</v>
      </c>
      <c r="F147" s="47" t="s">
        <v>3908</v>
      </c>
      <c r="G147" s="48">
        <v>250000</v>
      </c>
      <c r="H147" s="49">
        <v>44957</v>
      </c>
      <c r="I147" s="44">
        <v>2021</v>
      </c>
      <c r="J147" s="44">
        <v>2021</v>
      </c>
      <c r="K147" s="44">
        <v>2023</v>
      </c>
      <c r="L147" s="44" t="s">
        <v>3073</v>
      </c>
      <c r="M147" s="44" t="s">
        <v>7201</v>
      </c>
      <c r="N147" s="44">
        <v>0</v>
      </c>
      <c r="O147" t="str">
        <f>IF(_xlfn.XLOOKUP(C147,Raw_Data_OS_23!$C$7:$C$4518,Raw_Data_OS_23!$C$7:$C$4518,"New_Claim")="New_Claim",IF(_xlfn.XLOOKUP(C147,'Raw Data_OS_22'!$C$5:$C$4516,'Raw Data_OS_22'!$C$5:$C$4516,"New_Claim")="New_Claim",IF(I147=$O$1,"F1","F2"),"Considered"),"Considered")</f>
        <v>Considered</v>
      </c>
      <c r="P147" t="str" cm="1">
        <f t="array" ref="P147">_xlfn.IFS(O147="F1","F1",O147="F2","F2",O147="Considered",_xlfn.XLOOKUP(C147,Raw_Data_OS_23!$C$7:$C$4518,Raw_Data_OS_23!$N$7:$N$4518,_xlfn.XLOOKUP(Raw_Data_Paid_23!C147,'Raw Data_OS_22'!$C$5:$C$4516,'Raw Data_OS_22'!$O$5:$O$4516)))</f>
        <v>B2</v>
      </c>
      <c r="Q147" t="str">
        <f t="shared" si="9"/>
        <v>B2</v>
      </c>
      <c r="R147" t="str">
        <f t="shared" si="10"/>
        <v>2021Motor Commercial</v>
      </c>
    </row>
    <row r="148" spans="2:18" x14ac:dyDescent="0.35">
      <c r="B148" s="40"/>
      <c r="C148" s="45" t="s">
        <v>3214</v>
      </c>
      <c r="D148" s="46">
        <v>44392</v>
      </c>
      <c r="E148" s="46">
        <v>44399</v>
      </c>
      <c r="F148" s="47" t="s">
        <v>3908</v>
      </c>
      <c r="G148" s="48">
        <v>250000</v>
      </c>
      <c r="H148" s="49">
        <v>44957</v>
      </c>
      <c r="I148" s="44">
        <v>2021</v>
      </c>
      <c r="J148" s="44">
        <v>2021</v>
      </c>
      <c r="K148" s="44">
        <v>2023</v>
      </c>
      <c r="L148" s="44" t="s">
        <v>3073</v>
      </c>
      <c r="M148" s="44" t="s">
        <v>7201</v>
      </c>
      <c r="N148" s="44">
        <v>0</v>
      </c>
      <c r="O148" t="str">
        <f>IF(_xlfn.XLOOKUP(C148,Raw_Data_OS_23!$C$7:$C$4518,Raw_Data_OS_23!$C$7:$C$4518,"New_Claim")="New_Claim",IF(_xlfn.XLOOKUP(C148,'Raw Data_OS_22'!$C$5:$C$4516,'Raw Data_OS_22'!$C$5:$C$4516,"New_Claim")="New_Claim",IF(I148=$O$1,"F1","F2"),"Considered"),"Considered")</f>
        <v>Considered</v>
      </c>
      <c r="P148" t="str" cm="1">
        <f t="array" ref="P148">_xlfn.IFS(O148="F1","F1",O148="F2","F2",O148="Considered",_xlfn.XLOOKUP(C148,Raw_Data_OS_23!$C$7:$C$4518,Raw_Data_OS_23!$N$7:$N$4518,_xlfn.XLOOKUP(Raw_Data_Paid_23!C148,'Raw Data_OS_22'!$C$5:$C$4516,'Raw Data_OS_22'!$O$5:$O$4516)))</f>
        <v>B2</v>
      </c>
      <c r="Q148" t="str">
        <f t="shared" si="9"/>
        <v>B2</v>
      </c>
      <c r="R148" t="str">
        <f t="shared" si="10"/>
        <v>2021Motor Commercial</v>
      </c>
    </row>
    <row r="149" spans="2:18" x14ac:dyDescent="0.35">
      <c r="B149" s="40"/>
      <c r="C149" s="45" t="s">
        <v>3214</v>
      </c>
      <c r="D149" s="46">
        <v>44392</v>
      </c>
      <c r="E149" s="46">
        <v>44399</v>
      </c>
      <c r="F149" s="47" t="s">
        <v>3908</v>
      </c>
      <c r="G149" s="48">
        <v>250000</v>
      </c>
      <c r="H149" s="49">
        <v>44957</v>
      </c>
      <c r="I149" s="44">
        <v>2021</v>
      </c>
      <c r="J149" s="44">
        <v>2021</v>
      </c>
      <c r="K149" s="44">
        <v>2023</v>
      </c>
      <c r="L149" s="44" t="s">
        <v>3073</v>
      </c>
      <c r="M149" s="44" t="s">
        <v>7201</v>
      </c>
      <c r="N149" s="44">
        <v>0</v>
      </c>
      <c r="O149" t="str">
        <f>IF(_xlfn.XLOOKUP(C149,Raw_Data_OS_23!$C$7:$C$4518,Raw_Data_OS_23!$C$7:$C$4518,"New_Claim")="New_Claim",IF(_xlfn.XLOOKUP(C149,'Raw Data_OS_22'!$C$5:$C$4516,'Raw Data_OS_22'!$C$5:$C$4516,"New_Claim")="New_Claim",IF(I149=$O$1,"F1","F2"),"Considered"),"Considered")</f>
        <v>Considered</v>
      </c>
      <c r="P149" t="str" cm="1">
        <f t="array" ref="P149">_xlfn.IFS(O149="F1","F1",O149="F2","F2",O149="Considered",_xlfn.XLOOKUP(C149,Raw_Data_OS_23!$C$7:$C$4518,Raw_Data_OS_23!$N$7:$N$4518,_xlfn.XLOOKUP(Raw_Data_Paid_23!C149,'Raw Data_OS_22'!$C$5:$C$4516,'Raw Data_OS_22'!$O$5:$O$4516)))</f>
        <v>B2</v>
      </c>
      <c r="Q149" t="str">
        <f t="shared" si="9"/>
        <v>B2</v>
      </c>
      <c r="R149" t="str">
        <f t="shared" si="10"/>
        <v>2021Motor Commercial</v>
      </c>
    </row>
    <row r="150" spans="2:18" x14ac:dyDescent="0.35">
      <c r="B150" s="40"/>
      <c r="C150" s="45" t="s">
        <v>3793</v>
      </c>
      <c r="D150" s="46">
        <v>44527</v>
      </c>
      <c r="E150" s="46">
        <v>44531</v>
      </c>
      <c r="F150" s="47" t="s">
        <v>4263</v>
      </c>
      <c r="G150" s="48">
        <v>15272</v>
      </c>
      <c r="H150" s="49">
        <v>44958</v>
      </c>
      <c r="I150" s="44">
        <v>2021</v>
      </c>
      <c r="J150" s="44">
        <v>2021</v>
      </c>
      <c r="K150" s="44">
        <v>2023</v>
      </c>
      <c r="L150" s="44" t="s">
        <v>3138</v>
      </c>
      <c r="M150" s="44" t="s">
        <v>7201</v>
      </c>
      <c r="N150" s="44">
        <v>1</v>
      </c>
      <c r="O150" t="str">
        <f>IF(_xlfn.XLOOKUP(C150,Raw_Data_OS_23!$C$7:$C$4518,Raw_Data_OS_23!$C$7:$C$4518,"New_Claim")="New_Claim",IF(_xlfn.XLOOKUP(C150,'Raw Data_OS_22'!$C$5:$C$4516,'Raw Data_OS_22'!$C$5:$C$4516,"New_Claim")="New_Claim",IF(I150=$O$1,"F1","F2"),"Considered"),"Considered")</f>
        <v>Considered</v>
      </c>
      <c r="P150" t="str" cm="1">
        <f t="array" ref="P150">_xlfn.IFS(O150="F1","F1",O150="F2","F2",O150="Considered",_xlfn.XLOOKUP(C150,Raw_Data_OS_23!$C$7:$C$4518,Raw_Data_OS_23!$N$7:$N$4518,_xlfn.XLOOKUP(Raw_Data_Paid_23!C150,'Raw Data_OS_22'!$C$5:$C$4516,'Raw Data_OS_22'!$O$5:$O$4516)))</f>
        <v>C2</v>
      </c>
      <c r="Q150" t="str">
        <f t="shared" si="9"/>
        <v>C2</v>
      </c>
      <c r="R150" t="str">
        <f t="shared" si="10"/>
        <v>2021Personal Accident</v>
      </c>
    </row>
    <row r="151" spans="2:18" x14ac:dyDescent="0.35">
      <c r="B151" s="40"/>
      <c r="C151" s="45" t="s">
        <v>1959</v>
      </c>
      <c r="D151" s="46">
        <v>43455</v>
      </c>
      <c r="E151" s="46">
        <v>43553</v>
      </c>
      <c r="F151" s="47" t="s">
        <v>3910</v>
      </c>
      <c r="G151" s="48">
        <v>181427</v>
      </c>
      <c r="H151" s="49">
        <v>44958</v>
      </c>
      <c r="I151" s="44">
        <v>2018</v>
      </c>
      <c r="J151" s="44">
        <v>2019</v>
      </c>
      <c r="K151" s="44">
        <v>2023</v>
      </c>
      <c r="L151" s="44" t="s">
        <v>684</v>
      </c>
      <c r="M151" s="44" t="s">
        <v>7201</v>
      </c>
      <c r="N151" s="44">
        <v>0</v>
      </c>
      <c r="O151" t="str">
        <f>IF(_xlfn.XLOOKUP(C151,Raw_Data_OS_23!$C$7:$C$4518,Raw_Data_OS_23!$C$7:$C$4518,"New_Claim")="New_Claim",IF(_xlfn.XLOOKUP(C151,'Raw Data_OS_22'!$C$5:$C$4516,'Raw Data_OS_22'!$C$5:$C$4516,"New_Claim")="New_Claim",IF(I151=$O$1,"F1","F2"),"Considered"),"Considered")</f>
        <v>Considered</v>
      </c>
      <c r="P151" t="str" cm="1">
        <f t="array" ref="P151">_xlfn.IFS(O151="F1","F1",O151="F2","F2",O151="Considered",_xlfn.XLOOKUP(C151,Raw_Data_OS_23!$C$7:$C$4518,Raw_Data_OS_23!$N$7:$N$4518,_xlfn.XLOOKUP(Raw_Data_Paid_23!C151,'Raw Data_OS_22'!$C$5:$C$4516,'Raw Data_OS_22'!$O$5:$O$4516)))</f>
        <v>B2</v>
      </c>
      <c r="Q151" t="str">
        <f t="shared" si="9"/>
        <v>B2</v>
      </c>
      <c r="R151" t="str">
        <f t="shared" si="10"/>
        <v>2018Motor Private</v>
      </c>
    </row>
    <row r="152" spans="2:18" x14ac:dyDescent="0.35">
      <c r="B152" s="40"/>
      <c r="C152" s="45" t="s">
        <v>1959</v>
      </c>
      <c r="D152" s="46">
        <v>43455</v>
      </c>
      <c r="E152" s="46">
        <v>43553</v>
      </c>
      <c r="F152" s="47" t="s">
        <v>3910</v>
      </c>
      <c r="G152" s="48">
        <v>173461</v>
      </c>
      <c r="H152" s="49">
        <v>44958</v>
      </c>
      <c r="I152" s="44">
        <v>2018</v>
      </c>
      <c r="J152" s="44">
        <v>2019</v>
      </c>
      <c r="K152" s="44">
        <v>2023</v>
      </c>
      <c r="L152" s="44" t="s">
        <v>684</v>
      </c>
      <c r="M152" s="44" t="s">
        <v>7201</v>
      </c>
      <c r="N152" s="44">
        <v>0</v>
      </c>
      <c r="O152" t="str">
        <f>IF(_xlfn.XLOOKUP(C152,Raw_Data_OS_23!$C$7:$C$4518,Raw_Data_OS_23!$C$7:$C$4518,"New_Claim")="New_Claim",IF(_xlfn.XLOOKUP(C152,'Raw Data_OS_22'!$C$5:$C$4516,'Raw Data_OS_22'!$C$5:$C$4516,"New_Claim")="New_Claim",IF(I152=$O$1,"F1","F2"),"Considered"),"Considered")</f>
        <v>Considered</v>
      </c>
      <c r="P152" t="str" cm="1">
        <f t="array" ref="P152">_xlfn.IFS(O152="F1","F1",O152="F2","F2",O152="Considered",_xlfn.XLOOKUP(C152,Raw_Data_OS_23!$C$7:$C$4518,Raw_Data_OS_23!$N$7:$N$4518,_xlfn.XLOOKUP(Raw_Data_Paid_23!C152,'Raw Data_OS_22'!$C$5:$C$4516,'Raw Data_OS_22'!$O$5:$O$4516)))</f>
        <v>B2</v>
      </c>
      <c r="Q152" t="str">
        <f t="shared" si="9"/>
        <v>B2</v>
      </c>
      <c r="R152" t="str">
        <f t="shared" si="10"/>
        <v>2018Motor Private</v>
      </c>
    </row>
    <row r="153" spans="2:18" x14ac:dyDescent="0.35">
      <c r="B153" s="40"/>
      <c r="C153" s="45" t="s">
        <v>1959</v>
      </c>
      <c r="D153" s="46">
        <v>43455</v>
      </c>
      <c r="E153" s="46">
        <v>43553</v>
      </c>
      <c r="F153" s="47" t="s">
        <v>3910</v>
      </c>
      <c r="G153" s="48">
        <v>135000</v>
      </c>
      <c r="H153" s="49">
        <v>44958</v>
      </c>
      <c r="I153" s="44">
        <v>2018</v>
      </c>
      <c r="J153" s="44">
        <v>2019</v>
      </c>
      <c r="K153" s="44">
        <v>2023</v>
      </c>
      <c r="L153" s="44" t="s">
        <v>684</v>
      </c>
      <c r="M153" s="44" t="s">
        <v>7201</v>
      </c>
      <c r="N153" s="44">
        <v>0</v>
      </c>
      <c r="O153" t="str">
        <f>IF(_xlfn.XLOOKUP(C153,Raw_Data_OS_23!$C$7:$C$4518,Raw_Data_OS_23!$C$7:$C$4518,"New_Claim")="New_Claim",IF(_xlfn.XLOOKUP(C153,'Raw Data_OS_22'!$C$5:$C$4516,'Raw Data_OS_22'!$C$5:$C$4516,"New_Claim")="New_Claim",IF(I153=$O$1,"F1","F2"),"Considered"),"Considered")</f>
        <v>Considered</v>
      </c>
      <c r="P153" t="str" cm="1">
        <f t="array" ref="P153">_xlfn.IFS(O153="F1","F1",O153="F2","F2",O153="Considered",_xlfn.XLOOKUP(C153,Raw_Data_OS_23!$C$7:$C$4518,Raw_Data_OS_23!$N$7:$N$4518,_xlfn.XLOOKUP(Raw_Data_Paid_23!C153,'Raw Data_OS_22'!$C$5:$C$4516,'Raw Data_OS_22'!$O$5:$O$4516)))</f>
        <v>B2</v>
      </c>
      <c r="Q153" t="str">
        <f t="shared" si="9"/>
        <v>B2</v>
      </c>
      <c r="R153" t="str">
        <f t="shared" si="10"/>
        <v>2018Motor Private</v>
      </c>
    </row>
    <row r="154" spans="2:18" x14ac:dyDescent="0.35">
      <c r="B154" s="40"/>
      <c r="C154" s="45" t="s">
        <v>3462</v>
      </c>
      <c r="D154" s="46">
        <v>44400</v>
      </c>
      <c r="E154" s="46">
        <v>44455</v>
      </c>
      <c r="F154" s="47" t="s">
        <v>3910</v>
      </c>
      <c r="G154" s="48">
        <v>17000</v>
      </c>
      <c r="H154" s="49">
        <v>44958</v>
      </c>
      <c r="I154" s="44">
        <v>2021</v>
      </c>
      <c r="J154" s="44">
        <v>2021</v>
      </c>
      <c r="K154" s="44">
        <v>2023</v>
      </c>
      <c r="L154" s="44" t="s">
        <v>3073</v>
      </c>
      <c r="M154" s="44" t="s">
        <v>7201</v>
      </c>
      <c r="N154" s="44">
        <v>0</v>
      </c>
      <c r="O154" t="str">
        <f>IF(_xlfn.XLOOKUP(C154,Raw_Data_OS_23!$C$7:$C$4518,Raw_Data_OS_23!$C$7:$C$4518,"New_Claim")="New_Claim",IF(_xlfn.XLOOKUP(C154,'Raw Data_OS_22'!$C$5:$C$4516,'Raw Data_OS_22'!$C$5:$C$4516,"New_Claim")="New_Claim",IF(I154=$O$1,"F1","F2"),"Considered"),"Considered")</f>
        <v>Considered</v>
      </c>
      <c r="P154" t="str" cm="1">
        <f t="array" ref="P154">_xlfn.IFS(O154="F1","F1",O154="F2","F2",O154="Considered",_xlfn.XLOOKUP(C154,Raw_Data_OS_23!$C$7:$C$4518,Raw_Data_OS_23!$N$7:$N$4518,_xlfn.XLOOKUP(Raw_Data_Paid_23!C154,'Raw Data_OS_22'!$C$5:$C$4516,'Raw Data_OS_22'!$O$5:$O$4516)))</f>
        <v>B2</v>
      </c>
      <c r="Q154" t="str">
        <f t="shared" si="9"/>
        <v>B2</v>
      </c>
      <c r="R154" t="str">
        <f t="shared" si="10"/>
        <v>2021Motor Private</v>
      </c>
    </row>
    <row r="155" spans="2:18" x14ac:dyDescent="0.35">
      <c r="B155" s="40"/>
      <c r="C155" s="45" t="s">
        <v>6826</v>
      </c>
      <c r="D155" s="46">
        <v>44825</v>
      </c>
      <c r="E155" s="46">
        <v>44838</v>
      </c>
      <c r="F155" s="47" t="s">
        <v>3910</v>
      </c>
      <c r="G155" s="48">
        <v>12600</v>
      </c>
      <c r="H155" s="49">
        <v>44958</v>
      </c>
      <c r="I155" s="44">
        <v>2022</v>
      </c>
      <c r="J155" s="44">
        <v>2022</v>
      </c>
      <c r="K155" s="44">
        <v>2023</v>
      </c>
      <c r="L155" s="44" t="s">
        <v>6643</v>
      </c>
      <c r="M155" s="44" t="s">
        <v>7201</v>
      </c>
      <c r="N155" s="44">
        <v>1</v>
      </c>
      <c r="O155" t="str">
        <f>IF(_xlfn.XLOOKUP(C155,Raw_Data_OS_23!$C$7:$C$4518,Raw_Data_OS_23!$C$7:$C$4518,"New_Claim")="New_Claim",IF(_xlfn.XLOOKUP(C155,'Raw Data_OS_22'!$C$5:$C$4516,'Raw Data_OS_22'!$C$5:$C$4516,"New_Claim")="New_Claim",IF(I155=$O$1,"F1","F2"),"Considered"),"Considered")</f>
        <v>Considered</v>
      </c>
      <c r="P155" t="str" cm="1">
        <f t="array" ref="P155">_xlfn.IFS(O155="F1","F1",O155="F2","F2",O155="Considered",_xlfn.XLOOKUP(C155,Raw_Data_OS_23!$C$7:$C$4518,Raw_Data_OS_23!$N$7:$N$4518,_xlfn.XLOOKUP(Raw_Data_Paid_23!C155,'Raw Data_OS_22'!$C$5:$C$4516,'Raw Data_OS_22'!$O$5:$O$4516)))</f>
        <v>B2</v>
      </c>
      <c r="Q155" t="str">
        <f t="shared" si="9"/>
        <v>B2</v>
      </c>
      <c r="R155" t="str">
        <f t="shared" si="10"/>
        <v>2022Motor Private</v>
      </c>
    </row>
    <row r="156" spans="2:18" x14ac:dyDescent="0.35">
      <c r="B156" s="40"/>
      <c r="C156" s="45" t="s">
        <v>6444</v>
      </c>
      <c r="D156" s="46">
        <v>44651</v>
      </c>
      <c r="E156" s="46">
        <v>44672</v>
      </c>
      <c r="F156" s="47" t="s">
        <v>3910</v>
      </c>
      <c r="G156" s="48">
        <v>55500</v>
      </c>
      <c r="H156" s="49">
        <v>44958</v>
      </c>
      <c r="I156" s="44">
        <v>2022</v>
      </c>
      <c r="J156" s="44">
        <v>2022</v>
      </c>
      <c r="K156" s="44">
        <v>2023</v>
      </c>
      <c r="L156" s="44" t="s">
        <v>6021</v>
      </c>
      <c r="M156" s="44" t="s">
        <v>7201</v>
      </c>
      <c r="N156" s="44">
        <v>1</v>
      </c>
      <c r="O156" t="str">
        <f>IF(_xlfn.XLOOKUP(C156,Raw_Data_OS_23!$C$7:$C$4518,Raw_Data_OS_23!$C$7:$C$4518,"New_Claim")="New_Claim",IF(_xlfn.XLOOKUP(C156,'Raw Data_OS_22'!$C$5:$C$4516,'Raw Data_OS_22'!$C$5:$C$4516,"New_Claim")="New_Claim",IF(I156=$O$1,"F1","F2"),"Considered"),"Considered")</f>
        <v>Considered</v>
      </c>
      <c r="P156" t="str" cm="1">
        <f t="array" ref="P156">_xlfn.IFS(O156="F1","F1",O156="F2","F2",O156="Considered",_xlfn.XLOOKUP(C156,Raw_Data_OS_23!$C$7:$C$4518,Raw_Data_OS_23!$N$7:$N$4518,_xlfn.XLOOKUP(Raw_Data_Paid_23!C156,'Raw Data_OS_22'!$C$5:$C$4516,'Raw Data_OS_22'!$O$5:$O$4516)))</f>
        <v>B2</v>
      </c>
      <c r="Q156" t="str">
        <f t="shared" si="9"/>
        <v>B2</v>
      </c>
      <c r="R156" t="str">
        <f t="shared" si="10"/>
        <v>2022Motor Private</v>
      </c>
    </row>
    <row r="157" spans="2:18" x14ac:dyDescent="0.35">
      <c r="B157" s="40"/>
      <c r="C157" s="45" t="s">
        <v>2856</v>
      </c>
      <c r="D157" s="46">
        <v>44294</v>
      </c>
      <c r="E157" s="46">
        <v>44305</v>
      </c>
      <c r="F157" s="47" t="s">
        <v>3908</v>
      </c>
      <c r="G157" s="48">
        <v>26000</v>
      </c>
      <c r="H157" s="49">
        <v>44958</v>
      </c>
      <c r="I157" s="44">
        <v>2021</v>
      </c>
      <c r="J157" s="44">
        <v>2021</v>
      </c>
      <c r="K157" s="44">
        <v>2023</v>
      </c>
      <c r="L157" s="44" t="s">
        <v>2250</v>
      </c>
      <c r="M157" s="44" t="s">
        <v>7201</v>
      </c>
      <c r="N157" s="44">
        <v>1</v>
      </c>
      <c r="O157" t="str">
        <f>IF(_xlfn.XLOOKUP(C157,Raw_Data_OS_23!$C$7:$C$4518,Raw_Data_OS_23!$C$7:$C$4518,"New_Claim")="New_Claim",IF(_xlfn.XLOOKUP(C157,'Raw Data_OS_22'!$C$5:$C$4516,'Raw Data_OS_22'!$C$5:$C$4516,"New_Claim")="New_Claim",IF(I157=$O$1,"F1","F2"),"Considered"),"Considered")</f>
        <v>Considered</v>
      </c>
      <c r="P157" t="str" cm="1">
        <f t="array" ref="P157">_xlfn.IFS(O157="F1","F1",O157="F2","F2",O157="Considered",_xlfn.XLOOKUP(C157,Raw_Data_OS_23!$C$7:$C$4518,Raw_Data_OS_23!$N$7:$N$4518,_xlfn.XLOOKUP(Raw_Data_Paid_23!C157,'Raw Data_OS_22'!$C$5:$C$4516,'Raw Data_OS_22'!$O$5:$O$4516)))</f>
        <v>B2</v>
      </c>
      <c r="Q157" t="str">
        <f t="shared" si="9"/>
        <v>B2</v>
      </c>
      <c r="R157" t="str">
        <f t="shared" si="10"/>
        <v>2021Motor Commercial</v>
      </c>
    </row>
    <row r="158" spans="2:18" x14ac:dyDescent="0.35">
      <c r="B158" s="40"/>
      <c r="C158" s="45" t="s">
        <v>6444</v>
      </c>
      <c r="D158" s="46">
        <v>44651</v>
      </c>
      <c r="E158" s="46">
        <v>44672</v>
      </c>
      <c r="F158" s="47" t="s">
        <v>3910</v>
      </c>
      <c r="G158" s="48">
        <v>-55500</v>
      </c>
      <c r="H158" s="49">
        <v>44958</v>
      </c>
      <c r="I158" s="44">
        <v>2022</v>
      </c>
      <c r="J158" s="44">
        <v>2022</v>
      </c>
      <c r="K158" s="44">
        <v>2023</v>
      </c>
      <c r="L158" s="44" t="s">
        <v>6021</v>
      </c>
      <c r="M158" s="44" t="s">
        <v>7201</v>
      </c>
      <c r="N158" s="44">
        <v>0</v>
      </c>
      <c r="O158" t="str">
        <f>IF(_xlfn.XLOOKUP(C158,Raw_Data_OS_23!$C$7:$C$4518,Raw_Data_OS_23!$C$7:$C$4518,"New_Claim")="New_Claim",IF(_xlfn.XLOOKUP(C158,'Raw Data_OS_22'!$C$5:$C$4516,'Raw Data_OS_22'!$C$5:$C$4516,"New_Claim")="New_Claim",IF(I158=$O$1,"F1","F2"),"Considered"),"Considered")</f>
        <v>Considered</v>
      </c>
      <c r="P158" t="str" cm="1">
        <f t="array" ref="P158">_xlfn.IFS(O158="F1","F1",O158="F2","F2",O158="Considered",_xlfn.XLOOKUP(C158,Raw_Data_OS_23!$C$7:$C$4518,Raw_Data_OS_23!$N$7:$N$4518,_xlfn.XLOOKUP(Raw_Data_Paid_23!C158,'Raw Data_OS_22'!$C$5:$C$4516,'Raw Data_OS_22'!$O$5:$O$4516)))</f>
        <v>B2</v>
      </c>
      <c r="Q158" t="str">
        <f t="shared" si="9"/>
        <v>B2</v>
      </c>
      <c r="R158" t="str">
        <f t="shared" si="10"/>
        <v>2022Motor Private</v>
      </c>
    </row>
    <row r="159" spans="2:18" x14ac:dyDescent="0.35">
      <c r="B159" s="40"/>
      <c r="C159" s="45" t="s">
        <v>5423</v>
      </c>
      <c r="D159" s="46">
        <v>44284</v>
      </c>
      <c r="E159" s="46">
        <v>44293</v>
      </c>
      <c r="F159" s="47" t="s">
        <v>3910</v>
      </c>
      <c r="G159" s="48">
        <v>65000</v>
      </c>
      <c r="H159" s="49">
        <v>44958</v>
      </c>
      <c r="I159" s="44">
        <v>2021</v>
      </c>
      <c r="J159" s="44">
        <v>2021</v>
      </c>
      <c r="K159" s="44">
        <v>2023</v>
      </c>
      <c r="L159" s="44" t="s">
        <v>21</v>
      </c>
      <c r="M159" s="44" t="s">
        <v>7201</v>
      </c>
      <c r="N159" s="44">
        <v>1</v>
      </c>
      <c r="O159" t="str">
        <f>IF(_xlfn.XLOOKUP(C159,Raw_Data_OS_23!$C$7:$C$4518,Raw_Data_OS_23!$C$7:$C$4518,"New_Claim")="New_Claim",IF(_xlfn.XLOOKUP(C159,'Raw Data_OS_22'!$C$5:$C$4516,'Raw Data_OS_22'!$C$5:$C$4516,"New_Claim")="New_Claim",IF(I159=$O$1,"F1","F2"),"Considered"),"Considered")</f>
        <v>Considered</v>
      </c>
      <c r="P159" t="str" cm="1">
        <f t="array" ref="P159">_xlfn.IFS(O159="F1","F1",O159="F2","F2",O159="Considered",_xlfn.XLOOKUP(C159,Raw_Data_OS_23!$C$7:$C$4518,Raw_Data_OS_23!$N$7:$N$4518,_xlfn.XLOOKUP(Raw_Data_Paid_23!C159,'Raw Data_OS_22'!$C$5:$C$4516,'Raw Data_OS_22'!$O$5:$O$4516)))</f>
        <v>B2</v>
      </c>
      <c r="Q159" t="str">
        <f t="shared" si="9"/>
        <v>B2</v>
      </c>
      <c r="R159" t="str">
        <f t="shared" si="10"/>
        <v>2021Motor Private</v>
      </c>
    </row>
    <row r="160" spans="2:18" x14ac:dyDescent="0.35">
      <c r="B160" s="40"/>
      <c r="C160" s="45" t="s">
        <v>3150</v>
      </c>
      <c r="D160" s="46">
        <v>44380</v>
      </c>
      <c r="E160" s="46">
        <v>44382</v>
      </c>
      <c r="F160" s="47" t="s">
        <v>3908</v>
      </c>
      <c r="G160" s="48">
        <v>46000</v>
      </c>
      <c r="H160" s="49">
        <v>44958</v>
      </c>
      <c r="I160" s="44">
        <v>2021</v>
      </c>
      <c r="J160" s="44">
        <v>2021</v>
      </c>
      <c r="K160" s="44">
        <v>2023</v>
      </c>
      <c r="L160" s="44" t="s">
        <v>3073</v>
      </c>
      <c r="M160" s="44" t="s">
        <v>7201</v>
      </c>
      <c r="N160" s="44">
        <v>1</v>
      </c>
      <c r="O160" t="str">
        <f>IF(_xlfn.XLOOKUP(C160,Raw_Data_OS_23!$C$7:$C$4518,Raw_Data_OS_23!$C$7:$C$4518,"New_Claim")="New_Claim",IF(_xlfn.XLOOKUP(C160,'Raw Data_OS_22'!$C$5:$C$4516,'Raw Data_OS_22'!$C$5:$C$4516,"New_Claim")="New_Claim",IF(I160=$O$1,"F1","F2"),"Considered"),"Considered")</f>
        <v>Considered</v>
      </c>
      <c r="P160" t="str" cm="1">
        <f t="array" ref="P160">_xlfn.IFS(O160="F1","F1",O160="F2","F2",O160="Considered",_xlfn.XLOOKUP(C160,Raw_Data_OS_23!$C$7:$C$4518,Raw_Data_OS_23!$N$7:$N$4518,_xlfn.XLOOKUP(Raw_Data_Paid_23!C160,'Raw Data_OS_22'!$C$5:$C$4516,'Raw Data_OS_22'!$O$5:$O$4516)))</f>
        <v>C2</v>
      </c>
      <c r="Q160" t="str">
        <f t="shared" si="9"/>
        <v>C2</v>
      </c>
      <c r="R160" t="str">
        <f t="shared" si="10"/>
        <v>2021Motor Commercial</v>
      </c>
    </row>
    <row r="161" spans="2:18" x14ac:dyDescent="0.35">
      <c r="B161" s="40"/>
      <c r="C161" s="45" t="s">
        <v>6168</v>
      </c>
      <c r="D161" s="46">
        <v>44452</v>
      </c>
      <c r="E161" s="46">
        <v>44454</v>
      </c>
      <c r="F161" s="47" t="s">
        <v>3910</v>
      </c>
      <c r="G161" s="48">
        <v>52000</v>
      </c>
      <c r="H161" s="49">
        <v>44958</v>
      </c>
      <c r="I161" s="44">
        <v>2021</v>
      </c>
      <c r="J161" s="44">
        <v>2021</v>
      </c>
      <c r="K161" s="44">
        <v>2023</v>
      </c>
      <c r="L161" s="44" t="s">
        <v>3073</v>
      </c>
      <c r="M161" s="44" t="s">
        <v>7201</v>
      </c>
      <c r="N161" s="44">
        <v>1</v>
      </c>
      <c r="O161" t="str">
        <f>IF(_xlfn.XLOOKUP(C161,Raw_Data_OS_23!$C$7:$C$4518,Raw_Data_OS_23!$C$7:$C$4518,"New_Claim")="New_Claim",IF(_xlfn.XLOOKUP(C161,'Raw Data_OS_22'!$C$5:$C$4516,'Raw Data_OS_22'!$C$5:$C$4516,"New_Claim")="New_Claim",IF(I161=$O$1,"F1","F2"),"Considered"),"Considered")</f>
        <v>Considered</v>
      </c>
      <c r="P161" t="str" cm="1">
        <f t="array" ref="P161">_xlfn.IFS(O161="F1","F1",O161="F2","F2",O161="Considered",_xlfn.XLOOKUP(C161,Raw_Data_OS_23!$C$7:$C$4518,Raw_Data_OS_23!$N$7:$N$4518,_xlfn.XLOOKUP(Raw_Data_Paid_23!C161,'Raw Data_OS_22'!$C$5:$C$4516,'Raw Data_OS_22'!$O$5:$O$4516)))</f>
        <v>C2</v>
      </c>
      <c r="Q161" t="str">
        <f t="shared" si="9"/>
        <v>C2</v>
      </c>
      <c r="R161" t="str">
        <f t="shared" si="10"/>
        <v>2021Motor Private</v>
      </c>
    </row>
    <row r="162" spans="2:18" x14ac:dyDescent="0.35">
      <c r="B162" s="40"/>
      <c r="C162" s="45" t="s">
        <v>941</v>
      </c>
      <c r="D162" s="46">
        <v>43755</v>
      </c>
      <c r="E162" s="46">
        <v>43755</v>
      </c>
      <c r="F162" s="47" t="s">
        <v>3910</v>
      </c>
      <c r="G162" s="48">
        <v>24000</v>
      </c>
      <c r="H162" s="49">
        <v>44958</v>
      </c>
      <c r="I162" s="44">
        <v>2019</v>
      </c>
      <c r="J162" s="44">
        <v>2019</v>
      </c>
      <c r="K162" s="44">
        <v>2023</v>
      </c>
      <c r="L162" s="44" t="s">
        <v>25</v>
      </c>
      <c r="M162" s="44" t="s">
        <v>7201</v>
      </c>
      <c r="N162" s="44">
        <v>0</v>
      </c>
      <c r="O162" t="str">
        <f>IF(_xlfn.XLOOKUP(C162,Raw_Data_OS_23!$C$7:$C$4518,Raw_Data_OS_23!$C$7:$C$4518,"New_Claim")="New_Claim",IF(_xlfn.XLOOKUP(C162,'Raw Data_OS_22'!$C$5:$C$4516,'Raw Data_OS_22'!$C$5:$C$4516,"New_Claim")="New_Claim",IF(I162=$O$1,"F1","F2"),"Considered"),"Considered")</f>
        <v>Considered</v>
      </c>
      <c r="P162" t="str" cm="1">
        <f t="array" ref="P162">_xlfn.IFS(O162="F1","F1",O162="F2","F2",O162="Considered",_xlfn.XLOOKUP(C162,Raw_Data_OS_23!$C$7:$C$4518,Raw_Data_OS_23!$N$7:$N$4518,_xlfn.XLOOKUP(Raw_Data_Paid_23!C162,'Raw Data_OS_22'!$C$5:$C$4516,'Raw Data_OS_22'!$O$5:$O$4516)))</f>
        <v>B2</v>
      </c>
      <c r="Q162" t="str">
        <f t="shared" si="9"/>
        <v>B2</v>
      </c>
      <c r="R162" t="str">
        <f t="shared" si="10"/>
        <v>2019Motor Private</v>
      </c>
    </row>
    <row r="163" spans="2:18" x14ac:dyDescent="0.35">
      <c r="B163" s="40"/>
      <c r="C163" s="45" t="s">
        <v>2517</v>
      </c>
      <c r="D163" s="46">
        <v>44339</v>
      </c>
      <c r="E163" s="46">
        <v>44358</v>
      </c>
      <c r="F163" s="47" t="s">
        <v>3910</v>
      </c>
      <c r="G163" s="48">
        <v>62000</v>
      </c>
      <c r="H163" s="49">
        <v>44958</v>
      </c>
      <c r="I163" s="44">
        <v>2021</v>
      </c>
      <c r="J163" s="44">
        <v>2021</v>
      </c>
      <c r="K163" s="44">
        <v>2023</v>
      </c>
      <c r="L163" s="44" t="s">
        <v>2250</v>
      </c>
      <c r="M163" s="44" t="s">
        <v>7201</v>
      </c>
      <c r="N163" s="44">
        <v>1</v>
      </c>
      <c r="O163" t="str">
        <f>IF(_xlfn.XLOOKUP(C163,Raw_Data_OS_23!$C$7:$C$4518,Raw_Data_OS_23!$C$7:$C$4518,"New_Claim")="New_Claim",IF(_xlfn.XLOOKUP(C163,'Raw Data_OS_22'!$C$5:$C$4516,'Raw Data_OS_22'!$C$5:$C$4516,"New_Claim")="New_Claim",IF(I163=$O$1,"F1","F2"),"Considered"),"Considered")</f>
        <v>Considered</v>
      </c>
      <c r="P163" t="str" cm="1">
        <f t="array" ref="P163">_xlfn.IFS(O163="F1","F1",O163="F2","F2",O163="Considered",_xlfn.XLOOKUP(C163,Raw_Data_OS_23!$C$7:$C$4518,Raw_Data_OS_23!$N$7:$N$4518,_xlfn.XLOOKUP(Raw_Data_Paid_23!C163,'Raw Data_OS_22'!$C$5:$C$4516,'Raw Data_OS_22'!$O$5:$O$4516)))</f>
        <v>C2</v>
      </c>
      <c r="Q163" t="str">
        <f t="shared" si="9"/>
        <v>C2</v>
      </c>
      <c r="R163" t="str">
        <f t="shared" si="10"/>
        <v>2021Motor Private</v>
      </c>
    </row>
    <row r="164" spans="2:18" x14ac:dyDescent="0.35">
      <c r="B164" s="40"/>
      <c r="C164" s="45" t="s">
        <v>6444</v>
      </c>
      <c r="D164" s="46">
        <v>44651</v>
      </c>
      <c r="E164" s="46">
        <v>44672</v>
      </c>
      <c r="F164" s="47" t="s">
        <v>3910</v>
      </c>
      <c r="G164" s="48">
        <v>55500</v>
      </c>
      <c r="H164" s="49">
        <v>44958</v>
      </c>
      <c r="I164" s="44">
        <v>2022</v>
      </c>
      <c r="J164" s="44">
        <v>2022</v>
      </c>
      <c r="K164" s="44">
        <v>2023</v>
      </c>
      <c r="L164" s="44" t="s">
        <v>6021</v>
      </c>
      <c r="M164" s="44" t="s">
        <v>7201</v>
      </c>
      <c r="N164" s="44">
        <v>0</v>
      </c>
      <c r="O164" t="str">
        <f>IF(_xlfn.XLOOKUP(C164,Raw_Data_OS_23!$C$7:$C$4518,Raw_Data_OS_23!$C$7:$C$4518,"New_Claim")="New_Claim",IF(_xlfn.XLOOKUP(C164,'Raw Data_OS_22'!$C$5:$C$4516,'Raw Data_OS_22'!$C$5:$C$4516,"New_Claim")="New_Claim",IF(I164=$O$1,"F1","F2"),"Considered"),"Considered")</f>
        <v>Considered</v>
      </c>
      <c r="P164" t="str" cm="1">
        <f t="array" ref="P164">_xlfn.IFS(O164="F1","F1",O164="F2","F2",O164="Considered",_xlfn.XLOOKUP(C164,Raw_Data_OS_23!$C$7:$C$4518,Raw_Data_OS_23!$N$7:$N$4518,_xlfn.XLOOKUP(Raw_Data_Paid_23!C164,'Raw Data_OS_22'!$C$5:$C$4516,'Raw Data_OS_22'!$O$5:$O$4516)))</f>
        <v>B2</v>
      </c>
      <c r="Q164" t="str">
        <f t="shared" si="9"/>
        <v>B2</v>
      </c>
      <c r="R164" t="str">
        <f t="shared" si="10"/>
        <v>2022Motor Private</v>
      </c>
    </row>
    <row r="165" spans="2:18" x14ac:dyDescent="0.35">
      <c r="B165" s="40"/>
      <c r="C165" s="45" t="s">
        <v>6040</v>
      </c>
      <c r="D165" s="46">
        <v>44523</v>
      </c>
      <c r="E165" s="46">
        <v>44566</v>
      </c>
      <c r="F165" s="47" t="s">
        <v>3910</v>
      </c>
      <c r="G165" s="48">
        <v>150000</v>
      </c>
      <c r="H165" s="49">
        <v>44958</v>
      </c>
      <c r="I165" s="44">
        <v>2021</v>
      </c>
      <c r="J165" s="44">
        <v>2022</v>
      </c>
      <c r="K165" s="44">
        <v>2023</v>
      </c>
      <c r="L165" s="44" t="s">
        <v>3138</v>
      </c>
      <c r="M165" s="44" t="s">
        <v>7201</v>
      </c>
      <c r="N165" s="44">
        <v>0</v>
      </c>
      <c r="O165" t="str">
        <f>IF(_xlfn.XLOOKUP(C165,Raw_Data_OS_23!$C$7:$C$4518,Raw_Data_OS_23!$C$7:$C$4518,"New_Claim")="New_Claim",IF(_xlfn.XLOOKUP(C165,'Raw Data_OS_22'!$C$5:$C$4516,'Raw Data_OS_22'!$C$5:$C$4516,"New_Claim")="New_Claim",IF(I165=$O$1,"F1","F2"),"Considered"),"Considered")</f>
        <v>Considered</v>
      </c>
      <c r="P165" t="str" cm="1">
        <f t="array" ref="P165">_xlfn.IFS(O165="F1","F1",O165="F2","F2",O165="Considered",_xlfn.XLOOKUP(C165,Raw_Data_OS_23!$C$7:$C$4518,Raw_Data_OS_23!$N$7:$N$4518,_xlfn.XLOOKUP(Raw_Data_Paid_23!C165,'Raw Data_OS_22'!$C$5:$C$4516,'Raw Data_OS_22'!$O$5:$O$4516)))</f>
        <v>B2</v>
      </c>
      <c r="Q165" t="str">
        <f t="shared" si="9"/>
        <v>B2</v>
      </c>
      <c r="R165" t="str">
        <f t="shared" si="10"/>
        <v>2021Motor Private</v>
      </c>
    </row>
    <row r="166" spans="2:18" x14ac:dyDescent="0.35">
      <c r="B166" s="40"/>
      <c r="C166" s="45" t="s">
        <v>6040</v>
      </c>
      <c r="D166" s="46">
        <v>44523</v>
      </c>
      <c r="E166" s="46">
        <v>44566</v>
      </c>
      <c r="F166" s="47" t="s">
        <v>3910</v>
      </c>
      <c r="G166" s="48">
        <v>-150000</v>
      </c>
      <c r="H166" s="49">
        <v>44958</v>
      </c>
      <c r="I166" s="44">
        <v>2021</v>
      </c>
      <c r="J166" s="44">
        <v>2022</v>
      </c>
      <c r="K166" s="44">
        <v>2023</v>
      </c>
      <c r="L166" s="44" t="s">
        <v>3138</v>
      </c>
      <c r="M166" s="44" t="s">
        <v>7201</v>
      </c>
      <c r="N166" s="44">
        <v>0</v>
      </c>
      <c r="O166" t="str">
        <f>IF(_xlfn.XLOOKUP(C166,Raw_Data_OS_23!$C$7:$C$4518,Raw_Data_OS_23!$C$7:$C$4518,"New_Claim")="New_Claim",IF(_xlfn.XLOOKUP(C166,'Raw Data_OS_22'!$C$5:$C$4516,'Raw Data_OS_22'!$C$5:$C$4516,"New_Claim")="New_Claim",IF(I166=$O$1,"F1","F2"),"Considered"),"Considered")</f>
        <v>Considered</v>
      </c>
      <c r="P166" t="str" cm="1">
        <f t="array" ref="P166">_xlfn.IFS(O166="F1","F1",O166="F2","F2",O166="Considered",_xlfn.XLOOKUP(C166,Raw_Data_OS_23!$C$7:$C$4518,Raw_Data_OS_23!$N$7:$N$4518,_xlfn.XLOOKUP(Raw_Data_Paid_23!C166,'Raw Data_OS_22'!$C$5:$C$4516,'Raw Data_OS_22'!$O$5:$O$4516)))</f>
        <v>B2</v>
      </c>
      <c r="Q166" t="str">
        <f t="shared" si="9"/>
        <v>B2</v>
      </c>
      <c r="R166" t="str">
        <f t="shared" si="10"/>
        <v>2021Motor Private</v>
      </c>
    </row>
    <row r="167" spans="2:18" x14ac:dyDescent="0.35">
      <c r="B167" s="40"/>
      <c r="C167" s="45" t="s">
        <v>6025</v>
      </c>
      <c r="D167" s="46">
        <v>44537</v>
      </c>
      <c r="E167" s="46">
        <v>44564</v>
      </c>
      <c r="F167" s="47" t="s">
        <v>3908</v>
      </c>
      <c r="G167" s="48">
        <v>300000</v>
      </c>
      <c r="H167" s="49">
        <v>44958</v>
      </c>
      <c r="I167" s="44">
        <v>2021</v>
      </c>
      <c r="J167" s="44">
        <v>2022</v>
      </c>
      <c r="K167" s="44">
        <v>2023</v>
      </c>
      <c r="L167" s="44" t="s">
        <v>3138</v>
      </c>
      <c r="M167" s="44" t="s">
        <v>7201</v>
      </c>
      <c r="N167" s="44">
        <v>0</v>
      </c>
      <c r="O167" t="str">
        <f>IF(_xlfn.XLOOKUP(C167,Raw_Data_OS_23!$C$7:$C$4518,Raw_Data_OS_23!$C$7:$C$4518,"New_Claim")="New_Claim",IF(_xlfn.XLOOKUP(C167,'Raw Data_OS_22'!$C$5:$C$4516,'Raw Data_OS_22'!$C$5:$C$4516,"New_Claim")="New_Claim",IF(I167=$O$1,"F1","F2"),"Considered"),"Considered")</f>
        <v>Considered</v>
      </c>
      <c r="P167" t="str" cm="1">
        <f t="array" ref="P167">_xlfn.IFS(O167="F1","F1",O167="F2","F2",O167="Considered",_xlfn.XLOOKUP(C167,Raw_Data_OS_23!$C$7:$C$4518,Raw_Data_OS_23!$N$7:$N$4518,_xlfn.XLOOKUP(Raw_Data_Paid_23!C167,'Raw Data_OS_22'!$C$5:$C$4516,'Raw Data_OS_22'!$O$5:$O$4516)))</f>
        <v>B2</v>
      </c>
      <c r="Q167" t="str">
        <f t="shared" si="9"/>
        <v>B2</v>
      </c>
      <c r="R167" t="str">
        <f t="shared" si="10"/>
        <v>2021Motor Commercial</v>
      </c>
    </row>
    <row r="168" spans="2:18" x14ac:dyDescent="0.35">
      <c r="B168" s="40"/>
      <c r="C168" s="45" t="s">
        <v>400</v>
      </c>
      <c r="D168" s="46">
        <v>44128</v>
      </c>
      <c r="E168" s="46">
        <v>44128</v>
      </c>
      <c r="F168" s="47" t="s">
        <v>3910</v>
      </c>
      <c r="G168" s="48">
        <v>37500</v>
      </c>
      <c r="H168" s="49">
        <v>44959</v>
      </c>
      <c r="I168" s="44">
        <v>2020</v>
      </c>
      <c r="J168" s="44">
        <v>2020</v>
      </c>
      <c r="K168" s="44">
        <v>2023</v>
      </c>
      <c r="L168" s="44" t="s">
        <v>11</v>
      </c>
      <c r="M168" s="44" t="s">
        <v>7201</v>
      </c>
      <c r="N168" s="44">
        <v>0</v>
      </c>
      <c r="O168" t="str">
        <f>IF(_xlfn.XLOOKUP(C168,Raw_Data_OS_23!$C$7:$C$4518,Raw_Data_OS_23!$C$7:$C$4518,"New_Claim")="New_Claim",IF(_xlfn.XLOOKUP(C168,'Raw Data_OS_22'!$C$5:$C$4516,'Raw Data_OS_22'!$C$5:$C$4516,"New_Claim")="New_Claim",IF(I168=$O$1,"F1","F2"),"Considered"),"Considered")</f>
        <v>Considered</v>
      </c>
      <c r="P168" t="str" cm="1">
        <f t="array" ref="P168">_xlfn.IFS(O168="F1","F1",O168="F2","F2",O168="Considered",_xlfn.XLOOKUP(C168,Raw_Data_OS_23!$C$7:$C$4518,Raw_Data_OS_23!$N$7:$N$4518,_xlfn.XLOOKUP(Raw_Data_Paid_23!C168,'Raw Data_OS_22'!$C$5:$C$4516,'Raw Data_OS_22'!$O$5:$O$4516)))</f>
        <v>B2</v>
      </c>
      <c r="Q168" t="str">
        <f t="shared" si="9"/>
        <v>B2</v>
      </c>
      <c r="R168" t="str">
        <f t="shared" si="10"/>
        <v>2020Motor Private</v>
      </c>
    </row>
    <row r="169" spans="2:18" x14ac:dyDescent="0.35">
      <c r="B169" s="40"/>
      <c r="C169" s="45" t="s">
        <v>538</v>
      </c>
      <c r="D169" s="46">
        <v>44193</v>
      </c>
      <c r="E169" s="46">
        <v>44193</v>
      </c>
      <c r="F169" s="47" t="s">
        <v>3908</v>
      </c>
      <c r="G169" s="48">
        <v>88624</v>
      </c>
      <c r="H169" s="49">
        <v>44959</v>
      </c>
      <c r="I169" s="44">
        <v>2020</v>
      </c>
      <c r="J169" s="44">
        <v>2020</v>
      </c>
      <c r="K169" s="44">
        <v>2023</v>
      </c>
      <c r="L169" s="44" t="s">
        <v>11</v>
      </c>
      <c r="M169" s="44" t="s">
        <v>7201</v>
      </c>
      <c r="N169" s="44">
        <v>0</v>
      </c>
      <c r="O169" t="str">
        <f>IF(_xlfn.XLOOKUP(C169,Raw_Data_OS_23!$C$7:$C$4518,Raw_Data_OS_23!$C$7:$C$4518,"New_Claim")="New_Claim",IF(_xlfn.XLOOKUP(C169,'Raw Data_OS_22'!$C$5:$C$4516,'Raw Data_OS_22'!$C$5:$C$4516,"New_Claim")="New_Claim",IF(I169=$O$1,"F1","F2"),"Considered"),"Considered")</f>
        <v>Considered</v>
      </c>
      <c r="P169" t="str" cm="1">
        <f t="array" ref="P169">_xlfn.IFS(O169="F1","F1",O169="F2","F2",O169="Considered",_xlfn.XLOOKUP(C169,Raw_Data_OS_23!$C$7:$C$4518,Raw_Data_OS_23!$N$7:$N$4518,_xlfn.XLOOKUP(Raw_Data_Paid_23!C169,'Raw Data_OS_22'!$C$5:$C$4516,'Raw Data_OS_22'!$O$5:$O$4516)))</f>
        <v>B2</v>
      </c>
      <c r="Q169" t="str">
        <f t="shared" si="9"/>
        <v>B2</v>
      </c>
      <c r="R169" t="str">
        <f t="shared" si="10"/>
        <v>2020Motor Commercial</v>
      </c>
    </row>
    <row r="170" spans="2:18" x14ac:dyDescent="0.35">
      <c r="B170" s="40"/>
      <c r="C170" s="45" t="s">
        <v>128</v>
      </c>
      <c r="D170" s="46">
        <v>44204</v>
      </c>
      <c r="E170" s="46">
        <v>44207</v>
      </c>
      <c r="F170" s="47" t="s">
        <v>3910</v>
      </c>
      <c r="G170" s="48">
        <v>35380</v>
      </c>
      <c r="H170" s="49">
        <v>44959</v>
      </c>
      <c r="I170" s="44">
        <v>2021</v>
      </c>
      <c r="J170" s="44">
        <v>2021</v>
      </c>
      <c r="K170" s="44">
        <v>2023</v>
      </c>
      <c r="L170" s="44" t="s">
        <v>21</v>
      </c>
      <c r="M170" s="44" t="s">
        <v>7201</v>
      </c>
      <c r="N170" s="44">
        <v>0</v>
      </c>
      <c r="O170" t="str">
        <f>IF(_xlfn.XLOOKUP(C170,Raw_Data_OS_23!$C$7:$C$4518,Raw_Data_OS_23!$C$7:$C$4518,"New_Claim")="New_Claim",IF(_xlfn.XLOOKUP(C170,'Raw Data_OS_22'!$C$5:$C$4516,'Raw Data_OS_22'!$C$5:$C$4516,"New_Claim")="New_Claim",IF(I170=$O$1,"F1","F2"),"Considered"),"Considered")</f>
        <v>Considered</v>
      </c>
      <c r="P170" t="str" cm="1">
        <f t="array" ref="P170">_xlfn.IFS(O170="F1","F1",O170="F2","F2",O170="Considered",_xlfn.XLOOKUP(C170,Raw_Data_OS_23!$C$7:$C$4518,Raw_Data_OS_23!$N$7:$N$4518,_xlfn.XLOOKUP(Raw_Data_Paid_23!C170,'Raw Data_OS_22'!$C$5:$C$4516,'Raw Data_OS_22'!$O$5:$O$4516)))</f>
        <v>B2</v>
      </c>
      <c r="Q170" t="str">
        <f t="shared" si="9"/>
        <v>B2</v>
      </c>
      <c r="R170" t="str">
        <f t="shared" si="10"/>
        <v>2021Motor Private</v>
      </c>
    </row>
    <row r="171" spans="2:18" x14ac:dyDescent="0.35">
      <c r="B171" s="40"/>
      <c r="C171" s="45" t="s">
        <v>467</v>
      </c>
      <c r="D171" s="46">
        <v>44162</v>
      </c>
      <c r="E171" s="46">
        <v>44162</v>
      </c>
      <c r="F171" s="47" t="s">
        <v>3908</v>
      </c>
      <c r="G171" s="48">
        <v>328396</v>
      </c>
      <c r="H171" s="49">
        <v>44959</v>
      </c>
      <c r="I171" s="44">
        <v>2020</v>
      </c>
      <c r="J171" s="44">
        <v>2020</v>
      </c>
      <c r="K171" s="44">
        <v>2023</v>
      </c>
      <c r="L171" s="44" t="s">
        <v>11</v>
      </c>
      <c r="M171" s="44" t="s">
        <v>7201</v>
      </c>
      <c r="N171" s="44">
        <v>0</v>
      </c>
      <c r="O171" t="str">
        <f>IF(_xlfn.XLOOKUP(C171,Raw_Data_OS_23!$C$7:$C$4518,Raw_Data_OS_23!$C$7:$C$4518,"New_Claim")="New_Claim",IF(_xlfn.XLOOKUP(C171,'Raw Data_OS_22'!$C$5:$C$4516,'Raw Data_OS_22'!$C$5:$C$4516,"New_Claim")="New_Claim",IF(I171=$O$1,"F1","F2"),"Considered"),"Considered")</f>
        <v>Considered</v>
      </c>
      <c r="P171" t="str" cm="1">
        <f t="array" ref="P171">_xlfn.IFS(O171="F1","F1",O171="F2","F2",O171="Considered",_xlfn.XLOOKUP(C171,Raw_Data_OS_23!$C$7:$C$4518,Raw_Data_OS_23!$N$7:$N$4518,_xlfn.XLOOKUP(Raw_Data_Paid_23!C171,'Raw Data_OS_22'!$C$5:$C$4516,'Raw Data_OS_22'!$O$5:$O$4516)))</f>
        <v>B2</v>
      </c>
      <c r="Q171" t="str">
        <f t="shared" si="9"/>
        <v>B2</v>
      </c>
      <c r="R171" t="str">
        <f t="shared" si="10"/>
        <v>2020Motor Commercial</v>
      </c>
    </row>
    <row r="172" spans="2:18" x14ac:dyDescent="0.35">
      <c r="B172" s="40"/>
      <c r="C172" s="45" t="s">
        <v>1256</v>
      </c>
      <c r="D172" s="46">
        <v>43342</v>
      </c>
      <c r="E172" s="46">
        <v>43371</v>
      </c>
      <c r="F172" s="47" t="s">
        <v>3908</v>
      </c>
      <c r="G172" s="48">
        <v>262190</v>
      </c>
      <c r="H172" s="49">
        <v>44959</v>
      </c>
      <c r="I172" s="44">
        <v>2018</v>
      </c>
      <c r="J172" s="44">
        <v>2018</v>
      </c>
      <c r="K172" s="44">
        <v>2023</v>
      </c>
      <c r="L172" s="44" t="s">
        <v>1257</v>
      </c>
      <c r="M172" s="44" t="s">
        <v>7201</v>
      </c>
      <c r="N172" s="44">
        <v>0</v>
      </c>
      <c r="O172" t="str">
        <f>IF(_xlfn.XLOOKUP(C172,Raw_Data_OS_23!$C$7:$C$4518,Raw_Data_OS_23!$C$7:$C$4518,"New_Claim")="New_Claim",IF(_xlfn.XLOOKUP(C172,'Raw Data_OS_22'!$C$5:$C$4516,'Raw Data_OS_22'!$C$5:$C$4516,"New_Claim")="New_Claim",IF(I172=$O$1,"F1","F2"),"Considered"),"Considered")</f>
        <v>Considered</v>
      </c>
      <c r="P172" t="str" cm="1">
        <f t="array" ref="P172">_xlfn.IFS(O172="F1","F1",O172="F2","F2",O172="Considered",_xlfn.XLOOKUP(C172,Raw_Data_OS_23!$C$7:$C$4518,Raw_Data_OS_23!$N$7:$N$4518,_xlfn.XLOOKUP(Raw_Data_Paid_23!C172,'Raw Data_OS_22'!$C$5:$C$4516,'Raw Data_OS_22'!$O$5:$O$4516)))</f>
        <v>B2</v>
      </c>
      <c r="Q172" t="str">
        <f t="shared" si="9"/>
        <v>B2</v>
      </c>
      <c r="R172" t="str">
        <f t="shared" si="10"/>
        <v>2018Motor Commercial</v>
      </c>
    </row>
    <row r="173" spans="2:18" x14ac:dyDescent="0.35">
      <c r="B173" s="40"/>
      <c r="C173" s="45" t="s">
        <v>1256</v>
      </c>
      <c r="D173" s="46">
        <v>43342</v>
      </c>
      <c r="E173" s="46">
        <v>43371</v>
      </c>
      <c r="F173" s="47" t="s">
        <v>3908</v>
      </c>
      <c r="G173" s="48">
        <v>90000</v>
      </c>
      <c r="H173" s="49">
        <v>44960</v>
      </c>
      <c r="I173" s="44">
        <v>2018</v>
      </c>
      <c r="J173" s="44">
        <v>2018</v>
      </c>
      <c r="K173" s="44">
        <v>2023</v>
      </c>
      <c r="L173" s="44" t="s">
        <v>1257</v>
      </c>
      <c r="M173" s="44" t="s">
        <v>7201</v>
      </c>
      <c r="N173" s="44">
        <v>0</v>
      </c>
      <c r="O173" t="str">
        <f>IF(_xlfn.XLOOKUP(C173,Raw_Data_OS_23!$C$7:$C$4518,Raw_Data_OS_23!$C$7:$C$4518,"New_Claim")="New_Claim",IF(_xlfn.XLOOKUP(C173,'Raw Data_OS_22'!$C$5:$C$4516,'Raw Data_OS_22'!$C$5:$C$4516,"New_Claim")="New_Claim",IF(I173=$O$1,"F1","F2"),"Considered"),"Considered")</f>
        <v>Considered</v>
      </c>
      <c r="P173" t="str" cm="1">
        <f t="array" ref="P173">_xlfn.IFS(O173="F1","F1",O173="F2","F2",O173="Considered",_xlfn.XLOOKUP(C173,Raw_Data_OS_23!$C$7:$C$4518,Raw_Data_OS_23!$N$7:$N$4518,_xlfn.XLOOKUP(Raw_Data_Paid_23!C173,'Raw Data_OS_22'!$C$5:$C$4516,'Raw Data_OS_22'!$O$5:$O$4516)))</f>
        <v>B2</v>
      </c>
      <c r="Q173" t="str">
        <f t="shared" si="9"/>
        <v>B2</v>
      </c>
      <c r="R173" t="str">
        <f t="shared" si="10"/>
        <v>2018Motor Commercial</v>
      </c>
    </row>
    <row r="174" spans="2:18" x14ac:dyDescent="0.35">
      <c r="B174" s="40"/>
      <c r="C174" s="45" t="s">
        <v>6380</v>
      </c>
      <c r="D174" s="46">
        <v>44638</v>
      </c>
      <c r="E174" s="46">
        <v>44650</v>
      </c>
      <c r="F174" s="47" t="s">
        <v>3910</v>
      </c>
      <c r="G174" s="48">
        <v>611408</v>
      </c>
      <c r="H174" s="49">
        <v>44960</v>
      </c>
      <c r="I174" s="44">
        <v>2022</v>
      </c>
      <c r="J174" s="44">
        <v>2022</v>
      </c>
      <c r="K174" s="44">
        <v>2023</v>
      </c>
      <c r="L174" s="44" t="s">
        <v>6021</v>
      </c>
      <c r="M174" s="44" t="s">
        <v>7201</v>
      </c>
      <c r="N174" s="44">
        <v>1</v>
      </c>
      <c r="O174" t="str">
        <f>IF(_xlfn.XLOOKUP(C174,Raw_Data_OS_23!$C$7:$C$4518,Raw_Data_OS_23!$C$7:$C$4518,"New_Claim")="New_Claim",IF(_xlfn.XLOOKUP(C174,'Raw Data_OS_22'!$C$5:$C$4516,'Raw Data_OS_22'!$C$5:$C$4516,"New_Claim")="New_Claim",IF(I174=$O$1,"F1","F2"),"Considered"),"Considered")</f>
        <v>Considered</v>
      </c>
      <c r="P174" t="str" cm="1">
        <f t="array" ref="P174">_xlfn.IFS(O174="F1","F1",O174="F2","F2",O174="Considered",_xlfn.XLOOKUP(C174,Raw_Data_OS_23!$C$7:$C$4518,Raw_Data_OS_23!$N$7:$N$4518,_xlfn.XLOOKUP(Raw_Data_Paid_23!C174,'Raw Data_OS_22'!$C$5:$C$4516,'Raw Data_OS_22'!$O$5:$O$4516)))</f>
        <v>B2</v>
      </c>
      <c r="Q174" t="str">
        <f t="shared" si="9"/>
        <v>B2</v>
      </c>
      <c r="R174" t="str">
        <f t="shared" si="10"/>
        <v>2022Motor Private</v>
      </c>
    </row>
    <row r="175" spans="2:18" x14ac:dyDescent="0.35">
      <c r="B175" s="40"/>
      <c r="C175" s="45" t="s">
        <v>2532</v>
      </c>
      <c r="D175" s="46">
        <v>44206</v>
      </c>
      <c r="E175" s="46">
        <v>44368</v>
      </c>
      <c r="F175" s="47" t="s">
        <v>3908</v>
      </c>
      <c r="G175" s="48">
        <v>254708</v>
      </c>
      <c r="H175" s="49">
        <v>44963</v>
      </c>
      <c r="I175" s="44">
        <v>2021</v>
      </c>
      <c r="J175" s="44">
        <v>2021</v>
      </c>
      <c r="K175" s="44">
        <v>2023</v>
      </c>
      <c r="L175" s="44" t="s">
        <v>21</v>
      </c>
      <c r="M175" s="44" t="s">
        <v>7201</v>
      </c>
      <c r="N175" s="44">
        <v>1</v>
      </c>
      <c r="O175" t="str">
        <f>IF(_xlfn.XLOOKUP(C175,Raw_Data_OS_23!$C$7:$C$4518,Raw_Data_OS_23!$C$7:$C$4518,"New_Claim")="New_Claim",IF(_xlfn.XLOOKUP(C175,'Raw Data_OS_22'!$C$5:$C$4516,'Raw Data_OS_22'!$C$5:$C$4516,"New_Claim")="New_Claim",IF(I175=$O$1,"F1","F2"),"Considered"),"Considered")</f>
        <v>Considered</v>
      </c>
      <c r="P175" t="str" cm="1">
        <f t="array" ref="P175">_xlfn.IFS(O175="F1","F1",O175="F2","F2",O175="Considered",_xlfn.XLOOKUP(C175,Raw_Data_OS_23!$C$7:$C$4518,Raw_Data_OS_23!$N$7:$N$4518,_xlfn.XLOOKUP(Raw_Data_Paid_23!C175,'Raw Data_OS_22'!$C$5:$C$4516,'Raw Data_OS_22'!$O$5:$O$4516)))</f>
        <v>B2</v>
      </c>
      <c r="Q175" t="str">
        <f t="shared" si="9"/>
        <v>B2</v>
      </c>
      <c r="R175" t="str">
        <f t="shared" si="10"/>
        <v>2021Motor Commercial</v>
      </c>
    </row>
    <row r="176" spans="2:18" x14ac:dyDescent="0.35">
      <c r="B176" s="40"/>
      <c r="C176" s="45" t="s">
        <v>2371</v>
      </c>
      <c r="D176" s="46">
        <v>44295</v>
      </c>
      <c r="E176" s="46">
        <v>44299</v>
      </c>
      <c r="F176" s="47" t="s">
        <v>3910</v>
      </c>
      <c r="G176" s="48">
        <v>236988</v>
      </c>
      <c r="H176" s="49">
        <v>44963</v>
      </c>
      <c r="I176" s="44">
        <v>2021</v>
      </c>
      <c r="J176" s="44">
        <v>2021</v>
      </c>
      <c r="K176" s="44">
        <v>2023</v>
      </c>
      <c r="L176" s="44" t="s">
        <v>2250</v>
      </c>
      <c r="M176" s="44" t="s">
        <v>7201</v>
      </c>
      <c r="N176" s="44">
        <v>0</v>
      </c>
      <c r="O176" t="str">
        <f>IF(_xlfn.XLOOKUP(C176,Raw_Data_OS_23!$C$7:$C$4518,Raw_Data_OS_23!$C$7:$C$4518,"New_Claim")="New_Claim",IF(_xlfn.XLOOKUP(C176,'Raw Data_OS_22'!$C$5:$C$4516,'Raw Data_OS_22'!$C$5:$C$4516,"New_Claim")="New_Claim",IF(I176=$O$1,"F1","F2"),"Considered"),"Considered")</f>
        <v>Considered</v>
      </c>
      <c r="P176" t="str" cm="1">
        <f t="array" ref="P176">_xlfn.IFS(O176="F1","F1",O176="F2","F2",O176="Considered",_xlfn.XLOOKUP(C176,Raw_Data_OS_23!$C$7:$C$4518,Raw_Data_OS_23!$N$7:$N$4518,_xlfn.XLOOKUP(Raw_Data_Paid_23!C176,'Raw Data_OS_22'!$C$5:$C$4516,'Raw Data_OS_22'!$O$5:$O$4516)))</f>
        <v>C2</v>
      </c>
      <c r="Q176" t="str">
        <f t="shared" si="9"/>
        <v>C2</v>
      </c>
      <c r="R176" t="str">
        <f t="shared" si="10"/>
        <v>2021Motor Private</v>
      </c>
    </row>
    <row r="177" spans="2:18" x14ac:dyDescent="0.35">
      <c r="B177" s="40"/>
      <c r="C177" s="45" t="s">
        <v>2989</v>
      </c>
      <c r="D177" s="46">
        <v>44317</v>
      </c>
      <c r="E177" s="46">
        <v>44340</v>
      </c>
      <c r="F177" s="47" t="s">
        <v>3910</v>
      </c>
      <c r="G177" s="48">
        <v>123352</v>
      </c>
      <c r="H177" s="49">
        <v>44963</v>
      </c>
      <c r="I177" s="44">
        <v>2021</v>
      </c>
      <c r="J177" s="44">
        <v>2021</v>
      </c>
      <c r="K177" s="44">
        <v>2023</v>
      </c>
      <c r="L177" s="44" t="s">
        <v>2250</v>
      </c>
      <c r="M177" s="44" t="s">
        <v>7201</v>
      </c>
      <c r="N177" s="44">
        <v>1</v>
      </c>
      <c r="O177" t="str">
        <f>IF(_xlfn.XLOOKUP(C177,Raw_Data_OS_23!$C$7:$C$4518,Raw_Data_OS_23!$C$7:$C$4518,"New_Claim")="New_Claim",IF(_xlfn.XLOOKUP(C177,'Raw Data_OS_22'!$C$5:$C$4516,'Raw Data_OS_22'!$C$5:$C$4516,"New_Claim")="New_Claim",IF(I177=$O$1,"F1","F2"),"Considered"),"Considered")</f>
        <v>Considered</v>
      </c>
      <c r="P177" t="str" cm="1">
        <f t="array" ref="P177">_xlfn.IFS(O177="F1","F1",O177="F2","F2",O177="Considered",_xlfn.XLOOKUP(C177,Raw_Data_OS_23!$C$7:$C$4518,Raw_Data_OS_23!$N$7:$N$4518,_xlfn.XLOOKUP(Raw_Data_Paid_23!C177,'Raw Data_OS_22'!$C$5:$C$4516,'Raw Data_OS_22'!$O$5:$O$4516)))</f>
        <v>B2</v>
      </c>
      <c r="Q177" t="str">
        <f t="shared" si="9"/>
        <v>B2</v>
      </c>
      <c r="R177" t="str">
        <f t="shared" si="10"/>
        <v>2021Motor Private</v>
      </c>
    </row>
    <row r="178" spans="2:18" x14ac:dyDescent="0.35">
      <c r="B178" s="40"/>
      <c r="C178" s="45" t="s">
        <v>3148</v>
      </c>
      <c r="D178" s="46">
        <v>44371</v>
      </c>
      <c r="E178" s="46">
        <v>44382</v>
      </c>
      <c r="F178" s="47" t="s">
        <v>3910</v>
      </c>
      <c r="G178" s="48">
        <v>276516</v>
      </c>
      <c r="H178" s="49">
        <v>44963</v>
      </c>
      <c r="I178" s="44">
        <v>2021</v>
      </c>
      <c r="J178" s="44">
        <v>2021</v>
      </c>
      <c r="K178" s="44">
        <v>2023</v>
      </c>
      <c r="L178" s="44" t="s">
        <v>2250</v>
      </c>
      <c r="M178" s="44" t="s">
        <v>7201</v>
      </c>
      <c r="N178" s="44">
        <v>1</v>
      </c>
      <c r="O178" t="str">
        <f>IF(_xlfn.XLOOKUP(C178,Raw_Data_OS_23!$C$7:$C$4518,Raw_Data_OS_23!$C$7:$C$4518,"New_Claim")="New_Claim",IF(_xlfn.XLOOKUP(C178,'Raw Data_OS_22'!$C$5:$C$4516,'Raw Data_OS_22'!$C$5:$C$4516,"New_Claim")="New_Claim",IF(I178=$O$1,"F1","F2"),"Considered"),"Considered")</f>
        <v>Considered</v>
      </c>
      <c r="P178" t="str" cm="1">
        <f t="array" ref="P178">_xlfn.IFS(O178="F1","F1",O178="F2","F2",O178="Considered",_xlfn.XLOOKUP(C178,Raw_Data_OS_23!$C$7:$C$4518,Raw_Data_OS_23!$N$7:$N$4518,_xlfn.XLOOKUP(Raw_Data_Paid_23!C178,'Raw Data_OS_22'!$C$5:$C$4516,'Raw Data_OS_22'!$O$5:$O$4516)))</f>
        <v>B2</v>
      </c>
      <c r="Q178" t="str">
        <f t="shared" si="9"/>
        <v>B2</v>
      </c>
      <c r="R178" t="str">
        <f t="shared" si="10"/>
        <v>2021Motor Private</v>
      </c>
    </row>
    <row r="179" spans="2:18" x14ac:dyDescent="0.35">
      <c r="B179" s="40"/>
      <c r="C179" s="45" t="s">
        <v>3165</v>
      </c>
      <c r="D179" s="46">
        <v>44381</v>
      </c>
      <c r="E179" s="46">
        <v>44385</v>
      </c>
      <c r="F179" s="47" t="s">
        <v>3910</v>
      </c>
      <c r="G179" s="48">
        <v>137540</v>
      </c>
      <c r="H179" s="49">
        <v>44963</v>
      </c>
      <c r="I179" s="44">
        <v>2021</v>
      </c>
      <c r="J179" s="44">
        <v>2021</v>
      </c>
      <c r="K179" s="44">
        <v>2023</v>
      </c>
      <c r="L179" s="44" t="s">
        <v>3073</v>
      </c>
      <c r="M179" s="44" t="s">
        <v>7201</v>
      </c>
      <c r="N179" s="44">
        <v>0</v>
      </c>
      <c r="O179" t="str">
        <f>IF(_xlfn.XLOOKUP(C179,Raw_Data_OS_23!$C$7:$C$4518,Raw_Data_OS_23!$C$7:$C$4518,"New_Claim")="New_Claim",IF(_xlfn.XLOOKUP(C179,'Raw Data_OS_22'!$C$5:$C$4516,'Raw Data_OS_22'!$C$5:$C$4516,"New_Claim")="New_Claim",IF(I179=$O$1,"F1","F2"),"Considered"),"Considered")</f>
        <v>Considered</v>
      </c>
      <c r="P179" t="str" cm="1">
        <f t="array" ref="P179">_xlfn.IFS(O179="F1","F1",O179="F2","F2",O179="Considered",_xlfn.XLOOKUP(C179,Raw_Data_OS_23!$C$7:$C$4518,Raw_Data_OS_23!$N$7:$N$4518,_xlfn.XLOOKUP(Raw_Data_Paid_23!C179,'Raw Data_OS_22'!$C$5:$C$4516,'Raw Data_OS_22'!$O$5:$O$4516)))</f>
        <v>C2</v>
      </c>
      <c r="Q179" t="str">
        <f t="shared" si="9"/>
        <v>C2</v>
      </c>
      <c r="R179" t="str">
        <f t="shared" si="10"/>
        <v>2021Motor Private</v>
      </c>
    </row>
    <row r="180" spans="2:18" x14ac:dyDescent="0.35">
      <c r="B180" s="40"/>
      <c r="C180" s="45" t="s">
        <v>3194</v>
      </c>
      <c r="D180" s="46">
        <v>44386</v>
      </c>
      <c r="E180" s="46">
        <v>44389</v>
      </c>
      <c r="F180" s="47" t="s">
        <v>3910</v>
      </c>
      <c r="G180" s="48">
        <v>208648</v>
      </c>
      <c r="H180" s="49">
        <v>44963</v>
      </c>
      <c r="I180" s="44">
        <v>2021</v>
      </c>
      <c r="J180" s="44">
        <v>2021</v>
      </c>
      <c r="K180" s="44">
        <v>2023</v>
      </c>
      <c r="L180" s="44" t="s">
        <v>3073</v>
      </c>
      <c r="M180" s="44" t="s">
        <v>7201</v>
      </c>
      <c r="N180" s="44">
        <v>1</v>
      </c>
      <c r="O180" t="str">
        <f>IF(_xlfn.XLOOKUP(C180,Raw_Data_OS_23!$C$7:$C$4518,Raw_Data_OS_23!$C$7:$C$4518,"New_Claim")="New_Claim",IF(_xlfn.XLOOKUP(C180,'Raw Data_OS_22'!$C$5:$C$4516,'Raw Data_OS_22'!$C$5:$C$4516,"New_Claim")="New_Claim",IF(I180=$O$1,"F1","F2"),"Considered"),"Considered")</f>
        <v>Considered</v>
      </c>
      <c r="P180" t="str" cm="1">
        <f t="array" ref="P180">_xlfn.IFS(O180="F1","F1",O180="F2","F2",O180="Considered",_xlfn.XLOOKUP(C180,Raw_Data_OS_23!$C$7:$C$4518,Raw_Data_OS_23!$N$7:$N$4518,_xlfn.XLOOKUP(Raw_Data_Paid_23!C180,'Raw Data_OS_22'!$C$5:$C$4516,'Raw Data_OS_22'!$O$5:$O$4516)))</f>
        <v>B2</v>
      </c>
      <c r="Q180" t="str">
        <f t="shared" si="9"/>
        <v>B2</v>
      </c>
      <c r="R180" t="str">
        <f t="shared" si="10"/>
        <v>2021Motor Private</v>
      </c>
    </row>
    <row r="181" spans="2:18" x14ac:dyDescent="0.35">
      <c r="B181" s="40"/>
      <c r="C181" s="45" t="s">
        <v>3103</v>
      </c>
      <c r="D181" s="46">
        <v>44401</v>
      </c>
      <c r="E181" s="46">
        <v>44407</v>
      </c>
      <c r="F181" s="47" t="s">
        <v>3910</v>
      </c>
      <c r="G181" s="48">
        <v>25000</v>
      </c>
      <c r="H181" s="49">
        <v>44963</v>
      </c>
      <c r="I181" s="44">
        <v>2021</v>
      </c>
      <c r="J181" s="44">
        <v>2021</v>
      </c>
      <c r="K181" s="44">
        <v>2023</v>
      </c>
      <c r="L181" s="44" t="s">
        <v>3073</v>
      </c>
      <c r="M181" s="44" t="s">
        <v>7201</v>
      </c>
      <c r="N181" s="44">
        <v>0</v>
      </c>
      <c r="O181" t="str">
        <f>IF(_xlfn.XLOOKUP(C181,Raw_Data_OS_23!$C$7:$C$4518,Raw_Data_OS_23!$C$7:$C$4518,"New_Claim")="New_Claim",IF(_xlfn.XLOOKUP(C181,'Raw Data_OS_22'!$C$5:$C$4516,'Raw Data_OS_22'!$C$5:$C$4516,"New_Claim")="New_Claim",IF(I181=$O$1,"F1","F2"),"Considered"),"Considered")</f>
        <v>Considered</v>
      </c>
      <c r="P181" t="str" cm="1">
        <f t="array" ref="P181">_xlfn.IFS(O181="F1","F1",O181="F2","F2",O181="Considered",_xlfn.XLOOKUP(C181,Raw_Data_OS_23!$C$7:$C$4518,Raw_Data_OS_23!$N$7:$N$4518,_xlfn.XLOOKUP(Raw_Data_Paid_23!C181,'Raw Data_OS_22'!$C$5:$C$4516,'Raw Data_OS_22'!$O$5:$O$4516)))</f>
        <v>B2</v>
      </c>
      <c r="Q181" t="str">
        <f t="shared" si="9"/>
        <v>B2</v>
      </c>
      <c r="R181" t="str">
        <f t="shared" si="10"/>
        <v>2021Motor Private</v>
      </c>
    </row>
    <row r="182" spans="2:18" x14ac:dyDescent="0.35">
      <c r="B182" s="40"/>
      <c r="C182" s="45" t="s">
        <v>3263</v>
      </c>
      <c r="D182" s="46">
        <v>44403</v>
      </c>
      <c r="E182" s="46">
        <v>44410</v>
      </c>
      <c r="F182" s="47" t="s">
        <v>3910</v>
      </c>
      <c r="G182" s="48">
        <v>141564</v>
      </c>
      <c r="H182" s="49">
        <v>44963</v>
      </c>
      <c r="I182" s="44">
        <v>2021</v>
      </c>
      <c r="J182" s="44">
        <v>2021</v>
      </c>
      <c r="K182" s="44">
        <v>2023</v>
      </c>
      <c r="L182" s="44" t="s">
        <v>3073</v>
      </c>
      <c r="M182" s="44" t="s">
        <v>7201</v>
      </c>
      <c r="N182" s="44">
        <v>1</v>
      </c>
      <c r="O182" t="str">
        <f>IF(_xlfn.XLOOKUP(C182,Raw_Data_OS_23!$C$7:$C$4518,Raw_Data_OS_23!$C$7:$C$4518,"New_Claim")="New_Claim",IF(_xlfn.XLOOKUP(C182,'Raw Data_OS_22'!$C$5:$C$4516,'Raw Data_OS_22'!$C$5:$C$4516,"New_Claim")="New_Claim",IF(I182=$O$1,"F1","F2"),"Considered"),"Considered")</f>
        <v>Considered</v>
      </c>
      <c r="P182" t="str" cm="1">
        <f t="array" ref="P182">_xlfn.IFS(O182="F1","F1",O182="F2","F2",O182="Considered",_xlfn.XLOOKUP(C182,Raw_Data_OS_23!$C$7:$C$4518,Raw_Data_OS_23!$N$7:$N$4518,_xlfn.XLOOKUP(Raw_Data_Paid_23!C182,'Raw Data_OS_22'!$C$5:$C$4516,'Raw Data_OS_22'!$O$5:$O$4516)))</f>
        <v>B2</v>
      </c>
      <c r="Q182" t="str">
        <f t="shared" si="9"/>
        <v>B2</v>
      </c>
      <c r="R182" t="str">
        <f t="shared" si="10"/>
        <v>2021Motor Private</v>
      </c>
    </row>
    <row r="183" spans="2:18" x14ac:dyDescent="0.35">
      <c r="B183" s="40"/>
      <c r="C183" s="45" t="s">
        <v>1959</v>
      </c>
      <c r="D183" s="46">
        <v>43455</v>
      </c>
      <c r="E183" s="46">
        <v>43553</v>
      </c>
      <c r="F183" s="47" t="s">
        <v>3910</v>
      </c>
      <c r="G183" s="48">
        <v>-135000</v>
      </c>
      <c r="H183" s="49">
        <v>44963</v>
      </c>
      <c r="I183" s="44">
        <v>2018</v>
      </c>
      <c r="J183" s="44">
        <v>2019</v>
      </c>
      <c r="K183" s="44">
        <v>2023</v>
      </c>
      <c r="L183" s="44" t="s">
        <v>684</v>
      </c>
      <c r="M183" s="44" t="s">
        <v>7201</v>
      </c>
      <c r="N183" s="44">
        <v>0</v>
      </c>
      <c r="O183" t="str">
        <f>IF(_xlfn.XLOOKUP(C183,Raw_Data_OS_23!$C$7:$C$4518,Raw_Data_OS_23!$C$7:$C$4518,"New_Claim")="New_Claim",IF(_xlfn.XLOOKUP(C183,'Raw Data_OS_22'!$C$5:$C$4516,'Raw Data_OS_22'!$C$5:$C$4516,"New_Claim")="New_Claim",IF(I183=$O$1,"F1","F2"),"Considered"),"Considered")</f>
        <v>Considered</v>
      </c>
      <c r="P183" t="str" cm="1">
        <f t="array" ref="P183">_xlfn.IFS(O183="F1","F1",O183="F2","F2",O183="Considered",_xlfn.XLOOKUP(C183,Raw_Data_OS_23!$C$7:$C$4518,Raw_Data_OS_23!$N$7:$N$4518,_xlfn.XLOOKUP(Raw_Data_Paid_23!C183,'Raw Data_OS_22'!$C$5:$C$4516,'Raw Data_OS_22'!$O$5:$O$4516)))</f>
        <v>B2</v>
      </c>
      <c r="Q183" t="str">
        <f t="shared" si="9"/>
        <v>B2</v>
      </c>
      <c r="R183" t="str">
        <f t="shared" si="10"/>
        <v>2018Motor Private</v>
      </c>
    </row>
    <row r="184" spans="2:18" x14ac:dyDescent="0.35">
      <c r="B184" s="40"/>
      <c r="C184" s="45" t="s">
        <v>3496</v>
      </c>
      <c r="D184" s="46">
        <v>44421</v>
      </c>
      <c r="E184" s="46">
        <v>44452</v>
      </c>
      <c r="F184" s="47" t="s">
        <v>4248</v>
      </c>
      <c r="G184" s="48">
        <v>362670</v>
      </c>
      <c r="H184" s="49">
        <v>44963</v>
      </c>
      <c r="I184" s="44">
        <v>2021</v>
      </c>
      <c r="J184" s="44">
        <v>2021</v>
      </c>
      <c r="K184" s="44">
        <v>2023</v>
      </c>
      <c r="L184" s="44" t="s">
        <v>3073</v>
      </c>
      <c r="M184" s="44" t="s">
        <v>7201</v>
      </c>
      <c r="N184" s="44">
        <v>1</v>
      </c>
      <c r="O184" t="str">
        <f>IF(_xlfn.XLOOKUP(C184,Raw_Data_OS_23!$C$7:$C$4518,Raw_Data_OS_23!$C$7:$C$4518,"New_Claim")="New_Claim",IF(_xlfn.XLOOKUP(C184,'Raw Data_OS_22'!$C$5:$C$4516,'Raw Data_OS_22'!$C$5:$C$4516,"New_Claim")="New_Claim",IF(I184=$O$1,"F1","F2"),"Considered"),"Considered")</f>
        <v>Considered</v>
      </c>
      <c r="P184" t="str" cm="1">
        <f t="array" ref="P184">_xlfn.IFS(O184="F1","F1",O184="F2","F2",O184="Considered",_xlfn.XLOOKUP(C184,Raw_Data_OS_23!$C$7:$C$4518,Raw_Data_OS_23!$N$7:$N$4518,_xlfn.XLOOKUP(Raw_Data_Paid_23!C184,'Raw Data_OS_22'!$C$5:$C$4516,'Raw Data_OS_22'!$O$5:$O$4516)))</f>
        <v>B2</v>
      </c>
      <c r="Q184" t="str">
        <f t="shared" si="9"/>
        <v>B2</v>
      </c>
      <c r="R184" t="str">
        <f t="shared" si="10"/>
        <v>2021Fire Industrial</v>
      </c>
    </row>
    <row r="185" spans="2:18" x14ac:dyDescent="0.35">
      <c r="B185" s="40"/>
      <c r="C185" s="45" t="s">
        <v>1026</v>
      </c>
      <c r="D185" s="46">
        <v>44083</v>
      </c>
      <c r="E185" s="46">
        <v>44083</v>
      </c>
      <c r="F185" s="47" t="s">
        <v>3910</v>
      </c>
      <c r="G185" s="48">
        <v>890038</v>
      </c>
      <c r="H185" s="49">
        <v>44964</v>
      </c>
      <c r="I185" s="44">
        <v>2020</v>
      </c>
      <c r="J185" s="44">
        <v>2020</v>
      </c>
      <c r="K185" s="44">
        <v>2023</v>
      </c>
      <c r="L185" s="44" t="s">
        <v>35</v>
      </c>
      <c r="M185" s="44" t="s">
        <v>7201</v>
      </c>
      <c r="N185" s="44">
        <v>1</v>
      </c>
      <c r="O185" t="str">
        <f>IF(_xlfn.XLOOKUP(C185,Raw_Data_OS_23!$C$7:$C$4518,Raw_Data_OS_23!$C$7:$C$4518,"New_Claim")="New_Claim",IF(_xlfn.XLOOKUP(C185,'Raw Data_OS_22'!$C$5:$C$4516,'Raw Data_OS_22'!$C$5:$C$4516,"New_Claim")="New_Claim",IF(I185=$O$1,"F1","F2"),"Considered"),"Considered")</f>
        <v>Considered</v>
      </c>
      <c r="P185" t="str" cm="1">
        <f t="array" ref="P185">_xlfn.IFS(O185="F1","F1",O185="F2","F2",O185="Considered",_xlfn.XLOOKUP(C185,Raw_Data_OS_23!$C$7:$C$4518,Raw_Data_OS_23!$N$7:$N$4518,_xlfn.XLOOKUP(Raw_Data_Paid_23!C185,'Raw Data_OS_22'!$C$5:$C$4516,'Raw Data_OS_22'!$O$5:$O$4516)))</f>
        <v>B2</v>
      </c>
      <c r="Q185" t="str">
        <f t="shared" si="9"/>
        <v>B2</v>
      </c>
      <c r="R185" t="str">
        <f t="shared" si="10"/>
        <v>2020Motor Private</v>
      </c>
    </row>
    <row r="186" spans="2:18" x14ac:dyDescent="0.35">
      <c r="B186" s="40"/>
      <c r="C186" s="45" t="s">
        <v>2644</v>
      </c>
      <c r="D186" s="46">
        <v>44275</v>
      </c>
      <c r="E186" s="46">
        <v>44286</v>
      </c>
      <c r="F186" s="47" t="s">
        <v>3910</v>
      </c>
      <c r="G186" s="48">
        <v>164648</v>
      </c>
      <c r="H186" s="49">
        <v>44964</v>
      </c>
      <c r="I186" s="44">
        <v>2021</v>
      </c>
      <c r="J186" s="44">
        <v>2021</v>
      </c>
      <c r="K186" s="44">
        <v>2023</v>
      </c>
      <c r="L186" s="44" t="s">
        <v>21</v>
      </c>
      <c r="M186" s="44" t="s">
        <v>7201</v>
      </c>
      <c r="N186" s="44">
        <v>0</v>
      </c>
      <c r="O186" t="str">
        <f>IF(_xlfn.XLOOKUP(C186,Raw_Data_OS_23!$C$7:$C$4518,Raw_Data_OS_23!$C$7:$C$4518,"New_Claim")="New_Claim",IF(_xlfn.XLOOKUP(C186,'Raw Data_OS_22'!$C$5:$C$4516,'Raw Data_OS_22'!$C$5:$C$4516,"New_Claim")="New_Claim",IF(I186=$O$1,"F1","F2"),"Considered"),"Considered")</f>
        <v>Considered</v>
      </c>
      <c r="P186" t="str" cm="1">
        <f t="array" ref="P186">_xlfn.IFS(O186="F1","F1",O186="F2","F2",O186="Considered",_xlfn.XLOOKUP(C186,Raw_Data_OS_23!$C$7:$C$4518,Raw_Data_OS_23!$N$7:$N$4518,_xlfn.XLOOKUP(Raw_Data_Paid_23!C186,'Raw Data_OS_22'!$C$5:$C$4516,'Raw Data_OS_22'!$O$5:$O$4516)))</f>
        <v>B2</v>
      </c>
      <c r="Q186" t="str">
        <f t="shared" si="9"/>
        <v>B2</v>
      </c>
      <c r="R186" t="str">
        <f t="shared" si="10"/>
        <v>2021Motor Private</v>
      </c>
    </row>
    <row r="187" spans="2:18" x14ac:dyDescent="0.35">
      <c r="B187" s="40"/>
      <c r="C187" s="45" t="s">
        <v>2954</v>
      </c>
      <c r="D187" s="46">
        <v>44333</v>
      </c>
      <c r="E187" s="46">
        <v>44335</v>
      </c>
      <c r="F187" s="47" t="s">
        <v>3910</v>
      </c>
      <c r="G187" s="48">
        <v>152540</v>
      </c>
      <c r="H187" s="49">
        <v>44964</v>
      </c>
      <c r="I187" s="44">
        <v>2021</v>
      </c>
      <c r="J187" s="44">
        <v>2021</v>
      </c>
      <c r="K187" s="44">
        <v>2023</v>
      </c>
      <c r="L187" s="44" t="s">
        <v>2250</v>
      </c>
      <c r="M187" s="44" t="s">
        <v>7201</v>
      </c>
      <c r="N187" s="44">
        <v>1</v>
      </c>
      <c r="O187" t="str">
        <f>IF(_xlfn.XLOOKUP(C187,Raw_Data_OS_23!$C$7:$C$4518,Raw_Data_OS_23!$C$7:$C$4518,"New_Claim")="New_Claim",IF(_xlfn.XLOOKUP(C187,'Raw Data_OS_22'!$C$5:$C$4516,'Raw Data_OS_22'!$C$5:$C$4516,"New_Claim")="New_Claim",IF(I187=$O$1,"F1","F2"),"Considered"),"Considered")</f>
        <v>Considered</v>
      </c>
      <c r="P187" t="str" cm="1">
        <f t="array" ref="P187">_xlfn.IFS(O187="F1","F1",O187="F2","F2",O187="Considered",_xlfn.XLOOKUP(C187,Raw_Data_OS_23!$C$7:$C$4518,Raw_Data_OS_23!$N$7:$N$4518,_xlfn.XLOOKUP(Raw_Data_Paid_23!C187,'Raw Data_OS_22'!$C$5:$C$4516,'Raw Data_OS_22'!$O$5:$O$4516)))</f>
        <v>B2</v>
      </c>
      <c r="Q187" t="str">
        <f t="shared" si="9"/>
        <v>B2</v>
      </c>
      <c r="R187" t="str">
        <f t="shared" si="10"/>
        <v>2021Motor Private</v>
      </c>
    </row>
    <row r="188" spans="2:18" x14ac:dyDescent="0.35">
      <c r="B188" s="40"/>
      <c r="C188" s="45" t="s">
        <v>2433</v>
      </c>
      <c r="D188" s="46">
        <v>44277</v>
      </c>
      <c r="E188" s="46">
        <v>44281</v>
      </c>
      <c r="F188" s="47" t="s">
        <v>3910</v>
      </c>
      <c r="G188" s="48">
        <v>352034</v>
      </c>
      <c r="H188" s="49">
        <v>44964</v>
      </c>
      <c r="I188" s="44">
        <v>2021</v>
      </c>
      <c r="J188" s="44">
        <v>2021</v>
      </c>
      <c r="K188" s="44">
        <v>2023</v>
      </c>
      <c r="L188" s="44" t="s">
        <v>21</v>
      </c>
      <c r="M188" s="44" t="s">
        <v>7201</v>
      </c>
      <c r="N188" s="44">
        <v>0</v>
      </c>
      <c r="O188" t="str">
        <f>IF(_xlfn.XLOOKUP(C188,Raw_Data_OS_23!$C$7:$C$4518,Raw_Data_OS_23!$C$7:$C$4518,"New_Claim")="New_Claim",IF(_xlfn.XLOOKUP(C188,'Raw Data_OS_22'!$C$5:$C$4516,'Raw Data_OS_22'!$C$5:$C$4516,"New_Claim")="New_Claim",IF(I188=$O$1,"F1","F2"),"Considered"),"Considered")</f>
        <v>Considered</v>
      </c>
      <c r="P188" t="str" cm="1">
        <f t="array" ref="P188">_xlfn.IFS(O188="F1","F1",O188="F2","F2",O188="Considered",_xlfn.XLOOKUP(C188,Raw_Data_OS_23!$C$7:$C$4518,Raw_Data_OS_23!$N$7:$N$4518,_xlfn.XLOOKUP(Raw_Data_Paid_23!C188,'Raw Data_OS_22'!$C$5:$C$4516,'Raw Data_OS_22'!$O$5:$O$4516)))</f>
        <v>B2</v>
      </c>
      <c r="Q188" t="str">
        <f t="shared" si="9"/>
        <v>B2</v>
      </c>
      <c r="R188" t="str">
        <f t="shared" si="10"/>
        <v>2021Motor Private</v>
      </c>
    </row>
    <row r="189" spans="2:18" x14ac:dyDescent="0.35">
      <c r="B189" s="40"/>
      <c r="C189" s="45" t="s">
        <v>3287</v>
      </c>
      <c r="D189" s="46">
        <v>44368</v>
      </c>
      <c r="E189" s="46">
        <v>44414</v>
      </c>
      <c r="F189" s="47" t="s">
        <v>3910</v>
      </c>
      <c r="G189" s="48">
        <v>161820</v>
      </c>
      <c r="H189" s="49">
        <v>44964</v>
      </c>
      <c r="I189" s="44">
        <v>2021</v>
      </c>
      <c r="J189" s="44">
        <v>2021</v>
      </c>
      <c r="K189" s="44">
        <v>2023</v>
      </c>
      <c r="L189" s="44" t="s">
        <v>2250</v>
      </c>
      <c r="M189" s="44" t="s">
        <v>7201</v>
      </c>
      <c r="N189" s="44">
        <v>1</v>
      </c>
      <c r="O189" t="str">
        <f>IF(_xlfn.XLOOKUP(C189,Raw_Data_OS_23!$C$7:$C$4518,Raw_Data_OS_23!$C$7:$C$4518,"New_Claim")="New_Claim",IF(_xlfn.XLOOKUP(C189,'Raw Data_OS_22'!$C$5:$C$4516,'Raw Data_OS_22'!$C$5:$C$4516,"New_Claim")="New_Claim",IF(I189=$O$1,"F1","F2"),"Considered"),"Considered")</f>
        <v>Considered</v>
      </c>
      <c r="P189" t="str" cm="1">
        <f t="array" ref="P189">_xlfn.IFS(O189="F1","F1",O189="F2","F2",O189="Considered",_xlfn.XLOOKUP(C189,Raw_Data_OS_23!$C$7:$C$4518,Raw_Data_OS_23!$N$7:$N$4518,_xlfn.XLOOKUP(Raw_Data_Paid_23!C189,'Raw Data_OS_22'!$C$5:$C$4516,'Raw Data_OS_22'!$O$5:$O$4516)))</f>
        <v>C2</v>
      </c>
      <c r="Q189" t="str">
        <f t="shared" si="9"/>
        <v>C2</v>
      </c>
      <c r="R189" t="str">
        <f t="shared" si="10"/>
        <v>2021Motor Private</v>
      </c>
    </row>
    <row r="190" spans="2:18" x14ac:dyDescent="0.35">
      <c r="B190" s="40"/>
      <c r="C190" s="45" t="s">
        <v>649</v>
      </c>
      <c r="D190" s="46">
        <v>44179</v>
      </c>
      <c r="E190" s="46">
        <v>44193</v>
      </c>
      <c r="F190" s="47" t="s">
        <v>3908</v>
      </c>
      <c r="G190" s="48">
        <v>10000</v>
      </c>
      <c r="H190" s="49">
        <v>44965</v>
      </c>
      <c r="I190" s="44">
        <v>2020</v>
      </c>
      <c r="J190" s="44">
        <v>2020</v>
      </c>
      <c r="K190" s="44">
        <v>2023</v>
      </c>
      <c r="L190" s="44" t="s">
        <v>11</v>
      </c>
      <c r="M190" s="44" t="s">
        <v>7201</v>
      </c>
      <c r="N190" s="44">
        <v>0</v>
      </c>
      <c r="O190" t="str">
        <f>IF(_xlfn.XLOOKUP(C190,Raw_Data_OS_23!$C$7:$C$4518,Raw_Data_OS_23!$C$7:$C$4518,"New_Claim")="New_Claim",IF(_xlfn.XLOOKUP(C190,'Raw Data_OS_22'!$C$5:$C$4516,'Raw Data_OS_22'!$C$5:$C$4516,"New_Claim")="New_Claim",IF(I190=$O$1,"F1","F2"),"Considered"),"Considered")</f>
        <v>Considered</v>
      </c>
      <c r="P190" t="str" cm="1">
        <f t="array" ref="P190">_xlfn.IFS(O190="F1","F1",O190="F2","F2",O190="Considered",_xlfn.XLOOKUP(C190,Raw_Data_OS_23!$C$7:$C$4518,Raw_Data_OS_23!$N$7:$N$4518,_xlfn.XLOOKUP(Raw_Data_Paid_23!C190,'Raw Data_OS_22'!$C$5:$C$4516,'Raw Data_OS_22'!$O$5:$O$4516)))</f>
        <v>B2</v>
      </c>
      <c r="Q190" t="str">
        <f t="shared" si="9"/>
        <v>B2</v>
      </c>
      <c r="R190" t="str">
        <f t="shared" si="10"/>
        <v>2020Motor Commercial</v>
      </c>
    </row>
    <row r="191" spans="2:18" x14ac:dyDescent="0.35">
      <c r="B191" s="40"/>
      <c r="C191" s="45" t="s">
        <v>260</v>
      </c>
      <c r="D191" s="46">
        <v>43698</v>
      </c>
      <c r="E191" s="46">
        <v>43698</v>
      </c>
      <c r="F191" s="47" t="s">
        <v>3910</v>
      </c>
      <c r="G191" s="48">
        <v>63000</v>
      </c>
      <c r="H191" s="49">
        <v>44966</v>
      </c>
      <c r="I191" s="44">
        <v>2019</v>
      </c>
      <c r="J191" s="44">
        <v>2019</v>
      </c>
      <c r="K191" s="44">
        <v>2023</v>
      </c>
      <c r="L191" s="44" t="s">
        <v>140</v>
      </c>
      <c r="M191" s="44" t="s">
        <v>7201</v>
      </c>
      <c r="N191" s="44">
        <v>0</v>
      </c>
      <c r="O191" t="str">
        <f>IF(_xlfn.XLOOKUP(C191,Raw_Data_OS_23!$C$7:$C$4518,Raw_Data_OS_23!$C$7:$C$4518,"New_Claim")="New_Claim",IF(_xlfn.XLOOKUP(C191,'Raw Data_OS_22'!$C$5:$C$4516,'Raw Data_OS_22'!$C$5:$C$4516,"New_Claim")="New_Claim",IF(I191=$O$1,"F1","F2"),"Considered"),"Considered")</f>
        <v>Considered</v>
      </c>
      <c r="P191" t="str" cm="1">
        <f t="array" ref="P191">_xlfn.IFS(O191="F1","F1",O191="F2","F2",O191="Considered",_xlfn.XLOOKUP(C191,Raw_Data_OS_23!$C$7:$C$4518,Raw_Data_OS_23!$N$7:$N$4518,_xlfn.XLOOKUP(Raw_Data_Paid_23!C191,'Raw Data_OS_22'!$C$5:$C$4516,'Raw Data_OS_22'!$O$5:$O$4516)))</f>
        <v>B2</v>
      </c>
      <c r="Q191" t="str">
        <f t="shared" si="9"/>
        <v>B2</v>
      </c>
      <c r="R191" t="str">
        <f t="shared" si="10"/>
        <v>2019Motor Private</v>
      </c>
    </row>
    <row r="192" spans="2:18" x14ac:dyDescent="0.35">
      <c r="B192" s="40"/>
      <c r="C192" s="45" t="s">
        <v>2518</v>
      </c>
      <c r="D192" s="46">
        <v>44278</v>
      </c>
      <c r="E192" s="46">
        <v>44362</v>
      </c>
      <c r="F192" s="47" t="s">
        <v>3910</v>
      </c>
      <c r="G192" s="48">
        <v>55000</v>
      </c>
      <c r="H192" s="49">
        <v>44966</v>
      </c>
      <c r="I192" s="44">
        <v>2021</v>
      </c>
      <c r="J192" s="44">
        <v>2021</v>
      </c>
      <c r="K192" s="44">
        <v>2023</v>
      </c>
      <c r="L192" s="44" t="s">
        <v>21</v>
      </c>
      <c r="M192" s="44" t="s">
        <v>7201</v>
      </c>
      <c r="N192" s="44">
        <v>1</v>
      </c>
      <c r="O192" t="str">
        <f>IF(_xlfn.XLOOKUP(C192,Raw_Data_OS_23!$C$7:$C$4518,Raw_Data_OS_23!$C$7:$C$4518,"New_Claim")="New_Claim",IF(_xlfn.XLOOKUP(C192,'Raw Data_OS_22'!$C$5:$C$4516,'Raw Data_OS_22'!$C$5:$C$4516,"New_Claim")="New_Claim",IF(I192=$O$1,"F1","F2"),"Considered"),"Considered")</f>
        <v>Considered</v>
      </c>
      <c r="P192" t="str" cm="1">
        <f t="array" ref="P192">_xlfn.IFS(O192="F1","F1",O192="F2","F2",O192="Considered",_xlfn.XLOOKUP(C192,Raw_Data_OS_23!$C$7:$C$4518,Raw_Data_OS_23!$N$7:$N$4518,_xlfn.XLOOKUP(Raw_Data_Paid_23!C192,'Raw Data_OS_22'!$C$5:$C$4516,'Raw Data_OS_22'!$O$5:$O$4516)))</f>
        <v>B2</v>
      </c>
      <c r="Q192" t="str">
        <f t="shared" si="9"/>
        <v>B2</v>
      </c>
      <c r="R192" t="str">
        <f t="shared" si="10"/>
        <v>2021Motor Private</v>
      </c>
    </row>
    <row r="193" spans="2:18" x14ac:dyDescent="0.35">
      <c r="B193" s="40"/>
      <c r="C193" s="45" t="s">
        <v>1959</v>
      </c>
      <c r="D193" s="46">
        <v>43455</v>
      </c>
      <c r="E193" s="46">
        <v>43553</v>
      </c>
      <c r="F193" s="47" t="s">
        <v>3910</v>
      </c>
      <c r="G193" s="48">
        <v>135000</v>
      </c>
      <c r="H193" s="49">
        <v>44966</v>
      </c>
      <c r="I193" s="44">
        <v>2018</v>
      </c>
      <c r="J193" s="44">
        <v>2019</v>
      </c>
      <c r="K193" s="44">
        <v>2023</v>
      </c>
      <c r="L193" s="44" t="s">
        <v>684</v>
      </c>
      <c r="M193" s="44" t="s">
        <v>7201</v>
      </c>
      <c r="N193" s="44">
        <v>0</v>
      </c>
      <c r="O193" t="str">
        <f>IF(_xlfn.XLOOKUP(C193,Raw_Data_OS_23!$C$7:$C$4518,Raw_Data_OS_23!$C$7:$C$4518,"New_Claim")="New_Claim",IF(_xlfn.XLOOKUP(C193,'Raw Data_OS_22'!$C$5:$C$4516,'Raw Data_OS_22'!$C$5:$C$4516,"New_Claim")="New_Claim",IF(I193=$O$1,"F1","F2"),"Considered"),"Considered")</f>
        <v>Considered</v>
      </c>
      <c r="P193" t="str" cm="1">
        <f t="array" ref="P193">_xlfn.IFS(O193="F1","F1",O193="F2","F2",O193="Considered",_xlfn.XLOOKUP(C193,Raw_Data_OS_23!$C$7:$C$4518,Raw_Data_OS_23!$N$7:$N$4518,_xlfn.XLOOKUP(Raw_Data_Paid_23!C193,'Raw Data_OS_22'!$C$5:$C$4516,'Raw Data_OS_22'!$O$5:$O$4516)))</f>
        <v>B2</v>
      </c>
      <c r="Q193" t="str">
        <f t="shared" si="9"/>
        <v>B2</v>
      </c>
      <c r="R193" t="str">
        <f t="shared" si="10"/>
        <v>2018Motor Private</v>
      </c>
    </row>
    <row r="194" spans="2:18" x14ac:dyDescent="0.35">
      <c r="B194" s="40"/>
      <c r="C194" s="45" t="s">
        <v>2500</v>
      </c>
      <c r="D194" s="46">
        <v>44346</v>
      </c>
      <c r="E194" s="46">
        <v>44355</v>
      </c>
      <c r="F194" s="47" t="s">
        <v>3910</v>
      </c>
      <c r="G194" s="48">
        <v>216500</v>
      </c>
      <c r="H194" s="49">
        <v>44967</v>
      </c>
      <c r="I194" s="44">
        <v>2021</v>
      </c>
      <c r="J194" s="44">
        <v>2021</v>
      </c>
      <c r="K194" s="44">
        <v>2023</v>
      </c>
      <c r="L194" s="44" t="s">
        <v>2250</v>
      </c>
      <c r="M194" s="44" t="s">
        <v>7201</v>
      </c>
      <c r="N194" s="44">
        <v>0</v>
      </c>
      <c r="O194" t="str">
        <f>IF(_xlfn.XLOOKUP(C194,Raw_Data_OS_23!$C$7:$C$4518,Raw_Data_OS_23!$C$7:$C$4518,"New_Claim")="New_Claim",IF(_xlfn.XLOOKUP(C194,'Raw Data_OS_22'!$C$5:$C$4516,'Raw Data_OS_22'!$C$5:$C$4516,"New_Claim")="New_Claim",IF(I194=$O$1,"F1","F2"),"Considered"),"Considered")</f>
        <v>Considered</v>
      </c>
      <c r="P194" t="str" cm="1">
        <f t="array" ref="P194">_xlfn.IFS(O194="F1","F1",O194="F2","F2",O194="Considered",_xlfn.XLOOKUP(C194,Raw_Data_OS_23!$C$7:$C$4518,Raw_Data_OS_23!$N$7:$N$4518,_xlfn.XLOOKUP(Raw_Data_Paid_23!C194,'Raw Data_OS_22'!$C$5:$C$4516,'Raw Data_OS_22'!$O$5:$O$4516)))</f>
        <v>B2</v>
      </c>
      <c r="Q194" t="str">
        <f t="shared" si="9"/>
        <v>B2</v>
      </c>
      <c r="R194" t="str">
        <f t="shared" si="10"/>
        <v>2021Motor Private</v>
      </c>
    </row>
    <row r="195" spans="2:18" x14ac:dyDescent="0.35">
      <c r="B195" s="40"/>
      <c r="C195" s="45" t="s">
        <v>2508</v>
      </c>
      <c r="D195" s="46">
        <v>44360</v>
      </c>
      <c r="E195" s="46">
        <v>44361</v>
      </c>
      <c r="F195" s="47" t="s">
        <v>3910</v>
      </c>
      <c r="G195" s="48">
        <v>184500</v>
      </c>
      <c r="H195" s="49">
        <v>44967</v>
      </c>
      <c r="I195" s="44">
        <v>2021</v>
      </c>
      <c r="J195" s="44">
        <v>2021</v>
      </c>
      <c r="K195" s="44">
        <v>2023</v>
      </c>
      <c r="L195" s="44" t="s">
        <v>2250</v>
      </c>
      <c r="M195" s="44" t="s">
        <v>7201</v>
      </c>
      <c r="N195" s="44">
        <v>0</v>
      </c>
      <c r="O195" t="str">
        <f>IF(_xlfn.XLOOKUP(C195,Raw_Data_OS_23!$C$7:$C$4518,Raw_Data_OS_23!$C$7:$C$4518,"New_Claim")="New_Claim",IF(_xlfn.XLOOKUP(C195,'Raw Data_OS_22'!$C$5:$C$4516,'Raw Data_OS_22'!$C$5:$C$4516,"New_Claim")="New_Claim",IF(I195=$O$1,"F1","F2"),"Considered"),"Considered")</f>
        <v>Considered</v>
      </c>
      <c r="P195" t="str" cm="1">
        <f t="array" ref="P195">_xlfn.IFS(O195="F1","F1",O195="F2","F2",O195="Considered",_xlfn.XLOOKUP(C195,Raw_Data_OS_23!$C$7:$C$4518,Raw_Data_OS_23!$N$7:$N$4518,_xlfn.XLOOKUP(Raw_Data_Paid_23!C195,'Raw Data_OS_22'!$C$5:$C$4516,'Raw Data_OS_22'!$O$5:$O$4516)))</f>
        <v>B2</v>
      </c>
      <c r="Q195" t="str">
        <f t="shared" si="9"/>
        <v>B2</v>
      </c>
      <c r="R195" t="str">
        <f t="shared" si="10"/>
        <v>2021Motor Private</v>
      </c>
    </row>
    <row r="196" spans="2:18" x14ac:dyDescent="0.35">
      <c r="B196" s="40"/>
      <c r="C196" s="45" t="s">
        <v>2254</v>
      </c>
      <c r="D196" s="46">
        <v>44363</v>
      </c>
      <c r="E196" s="46">
        <v>44364</v>
      </c>
      <c r="F196" s="47" t="s">
        <v>3910</v>
      </c>
      <c r="G196" s="48">
        <v>159600</v>
      </c>
      <c r="H196" s="49">
        <v>44967</v>
      </c>
      <c r="I196" s="44">
        <v>2021</v>
      </c>
      <c r="J196" s="44">
        <v>2021</v>
      </c>
      <c r="K196" s="44">
        <v>2023</v>
      </c>
      <c r="L196" s="44" t="s">
        <v>2250</v>
      </c>
      <c r="M196" s="44" t="s">
        <v>7201</v>
      </c>
      <c r="N196" s="44">
        <v>0</v>
      </c>
      <c r="O196" t="str">
        <f>IF(_xlfn.XLOOKUP(C196,Raw_Data_OS_23!$C$7:$C$4518,Raw_Data_OS_23!$C$7:$C$4518,"New_Claim")="New_Claim",IF(_xlfn.XLOOKUP(C196,'Raw Data_OS_22'!$C$5:$C$4516,'Raw Data_OS_22'!$C$5:$C$4516,"New_Claim")="New_Claim",IF(I196=$O$1,"F1","F2"),"Considered"),"Considered")</f>
        <v>Considered</v>
      </c>
      <c r="P196" t="str" cm="1">
        <f t="array" ref="P196">_xlfn.IFS(O196="F1","F1",O196="F2","F2",O196="Considered",_xlfn.XLOOKUP(C196,Raw_Data_OS_23!$C$7:$C$4518,Raw_Data_OS_23!$N$7:$N$4518,_xlfn.XLOOKUP(Raw_Data_Paid_23!C196,'Raw Data_OS_22'!$C$5:$C$4516,'Raw Data_OS_22'!$O$5:$O$4516)))</f>
        <v>B2</v>
      </c>
      <c r="Q196" t="str">
        <f t="shared" si="9"/>
        <v>B2</v>
      </c>
      <c r="R196" t="str">
        <f t="shared" si="10"/>
        <v>2021Motor Private</v>
      </c>
    </row>
    <row r="197" spans="2:18" x14ac:dyDescent="0.35">
      <c r="B197" s="40"/>
      <c r="C197" s="45" t="s">
        <v>2260</v>
      </c>
      <c r="D197" s="46">
        <v>44304</v>
      </c>
      <c r="E197" s="46">
        <v>44333</v>
      </c>
      <c r="F197" s="47" t="s">
        <v>3910</v>
      </c>
      <c r="G197" s="48">
        <v>140000</v>
      </c>
      <c r="H197" s="49">
        <v>44967</v>
      </c>
      <c r="I197" s="44">
        <v>2021</v>
      </c>
      <c r="J197" s="44">
        <v>2021</v>
      </c>
      <c r="K197" s="44">
        <v>2023</v>
      </c>
      <c r="L197" s="44" t="s">
        <v>2250</v>
      </c>
      <c r="M197" s="44" t="s">
        <v>7201</v>
      </c>
      <c r="N197" s="44">
        <v>0</v>
      </c>
      <c r="O197" t="str">
        <f>IF(_xlfn.XLOOKUP(C197,Raw_Data_OS_23!$C$7:$C$4518,Raw_Data_OS_23!$C$7:$C$4518,"New_Claim")="New_Claim",IF(_xlfn.XLOOKUP(C197,'Raw Data_OS_22'!$C$5:$C$4516,'Raw Data_OS_22'!$C$5:$C$4516,"New_Claim")="New_Claim",IF(I197=$O$1,"F1","F2"),"Considered"),"Considered")</f>
        <v>Considered</v>
      </c>
      <c r="P197" t="str" cm="1">
        <f t="array" ref="P197">_xlfn.IFS(O197="F1","F1",O197="F2","F2",O197="Considered",_xlfn.XLOOKUP(C197,Raw_Data_OS_23!$C$7:$C$4518,Raw_Data_OS_23!$N$7:$N$4518,_xlfn.XLOOKUP(Raw_Data_Paid_23!C197,'Raw Data_OS_22'!$C$5:$C$4516,'Raw Data_OS_22'!$O$5:$O$4516)))</f>
        <v>B2</v>
      </c>
      <c r="Q197" t="str">
        <f t="shared" ref="Q197:Q260" si="11">IF(P197="D","F3",IF(P197="E1","E2",P197))</f>
        <v>B2</v>
      </c>
      <c r="R197" t="str">
        <f t="shared" ref="R197:R260" si="12">I197&amp;F197</f>
        <v>2021Motor Private</v>
      </c>
    </row>
    <row r="198" spans="2:18" x14ac:dyDescent="0.35">
      <c r="B198" s="40"/>
      <c r="C198" s="45" t="s">
        <v>2268</v>
      </c>
      <c r="D198" s="46">
        <v>44366</v>
      </c>
      <c r="E198" s="46">
        <v>44370</v>
      </c>
      <c r="F198" s="47" t="s">
        <v>3910</v>
      </c>
      <c r="G198" s="48">
        <v>179400</v>
      </c>
      <c r="H198" s="49">
        <v>44967</v>
      </c>
      <c r="I198" s="44">
        <v>2021</v>
      </c>
      <c r="J198" s="44">
        <v>2021</v>
      </c>
      <c r="K198" s="44">
        <v>2023</v>
      </c>
      <c r="L198" s="44" t="s">
        <v>2250</v>
      </c>
      <c r="M198" s="44" t="s">
        <v>7201</v>
      </c>
      <c r="N198" s="44">
        <v>0</v>
      </c>
      <c r="O198" t="str">
        <f>IF(_xlfn.XLOOKUP(C198,Raw_Data_OS_23!$C$7:$C$4518,Raw_Data_OS_23!$C$7:$C$4518,"New_Claim")="New_Claim",IF(_xlfn.XLOOKUP(C198,'Raw Data_OS_22'!$C$5:$C$4516,'Raw Data_OS_22'!$C$5:$C$4516,"New_Claim")="New_Claim",IF(I198=$O$1,"F1","F2"),"Considered"),"Considered")</f>
        <v>Considered</v>
      </c>
      <c r="P198" t="str" cm="1">
        <f t="array" ref="P198">_xlfn.IFS(O198="F1","F1",O198="F2","F2",O198="Considered",_xlfn.XLOOKUP(C198,Raw_Data_OS_23!$C$7:$C$4518,Raw_Data_OS_23!$N$7:$N$4518,_xlfn.XLOOKUP(Raw_Data_Paid_23!C198,'Raw Data_OS_22'!$C$5:$C$4516,'Raw Data_OS_22'!$O$5:$O$4516)))</f>
        <v>B2</v>
      </c>
      <c r="Q198" t="str">
        <f t="shared" si="11"/>
        <v>B2</v>
      </c>
      <c r="R198" t="str">
        <f t="shared" si="12"/>
        <v>2021Motor Private</v>
      </c>
    </row>
    <row r="199" spans="2:18" x14ac:dyDescent="0.35">
      <c r="B199" s="40"/>
      <c r="C199" s="45" t="s">
        <v>2270</v>
      </c>
      <c r="D199" s="46">
        <v>44368</v>
      </c>
      <c r="E199" s="46">
        <v>44371</v>
      </c>
      <c r="F199" s="47" t="s">
        <v>3910</v>
      </c>
      <c r="G199" s="48">
        <v>132000</v>
      </c>
      <c r="H199" s="49">
        <v>44967</v>
      </c>
      <c r="I199" s="44">
        <v>2021</v>
      </c>
      <c r="J199" s="44">
        <v>2021</v>
      </c>
      <c r="K199" s="44">
        <v>2023</v>
      </c>
      <c r="L199" s="44" t="s">
        <v>2250</v>
      </c>
      <c r="M199" s="44" t="s">
        <v>7201</v>
      </c>
      <c r="N199" s="44">
        <v>0</v>
      </c>
      <c r="O199" t="str">
        <f>IF(_xlfn.XLOOKUP(C199,Raw_Data_OS_23!$C$7:$C$4518,Raw_Data_OS_23!$C$7:$C$4518,"New_Claim")="New_Claim",IF(_xlfn.XLOOKUP(C199,'Raw Data_OS_22'!$C$5:$C$4516,'Raw Data_OS_22'!$C$5:$C$4516,"New_Claim")="New_Claim",IF(I199=$O$1,"F1","F2"),"Considered"),"Considered")</f>
        <v>Considered</v>
      </c>
      <c r="P199" t="str" cm="1">
        <f t="array" ref="P199">_xlfn.IFS(O199="F1","F1",O199="F2","F2",O199="Considered",_xlfn.XLOOKUP(C199,Raw_Data_OS_23!$C$7:$C$4518,Raw_Data_OS_23!$N$7:$N$4518,_xlfn.XLOOKUP(Raw_Data_Paid_23!C199,'Raw Data_OS_22'!$C$5:$C$4516,'Raw Data_OS_22'!$O$5:$O$4516)))</f>
        <v>B2</v>
      </c>
      <c r="Q199" t="str">
        <f t="shared" si="11"/>
        <v>B2</v>
      </c>
      <c r="R199" t="str">
        <f t="shared" si="12"/>
        <v>2021Motor Private</v>
      </c>
    </row>
    <row r="200" spans="2:18" x14ac:dyDescent="0.35">
      <c r="B200" s="40"/>
      <c r="C200" s="45" t="s">
        <v>2280</v>
      </c>
      <c r="D200" s="46">
        <v>44375</v>
      </c>
      <c r="E200" s="46">
        <v>44377</v>
      </c>
      <c r="F200" s="47" t="s">
        <v>3910</v>
      </c>
      <c r="G200" s="48">
        <v>70200</v>
      </c>
      <c r="H200" s="49">
        <v>44967</v>
      </c>
      <c r="I200" s="44">
        <v>2021</v>
      </c>
      <c r="J200" s="44">
        <v>2021</v>
      </c>
      <c r="K200" s="44">
        <v>2023</v>
      </c>
      <c r="L200" s="44" t="s">
        <v>2250</v>
      </c>
      <c r="M200" s="44" t="s">
        <v>7201</v>
      </c>
      <c r="N200" s="44">
        <v>0</v>
      </c>
      <c r="O200" t="str">
        <f>IF(_xlfn.XLOOKUP(C200,Raw_Data_OS_23!$C$7:$C$4518,Raw_Data_OS_23!$C$7:$C$4518,"New_Claim")="New_Claim",IF(_xlfn.XLOOKUP(C200,'Raw Data_OS_22'!$C$5:$C$4516,'Raw Data_OS_22'!$C$5:$C$4516,"New_Claim")="New_Claim",IF(I200=$O$1,"F1","F2"),"Considered"),"Considered")</f>
        <v>Considered</v>
      </c>
      <c r="P200" t="str" cm="1">
        <f t="array" ref="P200">_xlfn.IFS(O200="F1","F1",O200="F2","F2",O200="Considered",_xlfn.XLOOKUP(C200,Raw_Data_OS_23!$C$7:$C$4518,Raw_Data_OS_23!$N$7:$N$4518,_xlfn.XLOOKUP(Raw_Data_Paid_23!C200,'Raw Data_OS_22'!$C$5:$C$4516,'Raw Data_OS_22'!$O$5:$O$4516)))</f>
        <v>B2</v>
      </c>
      <c r="Q200" t="str">
        <f t="shared" si="11"/>
        <v>B2</v>
      </c>
      <c r="R200" t="str">
        <f t="shared" si="12"/>
        <v>2021Motor Private</v>
      </c>
    </row>
    <row r="201" spans="2:18" x14ac:dyDescent="0.35">
      <c r="B201" s="40"/>
      <c r="C201" s="45" t="s">
        <v>2281</v>
      </c>
      <c r="D201" s="46">
        <v>44368</v>
      </c>
      <c r="E201" s="46">
        <v>44378</v>
      </c>
      <c r="F201" s="47" t="s">
        <v>3910</v>
      </c>
      <c r="G201" s="48">
        <v>170500</v>
      </c>
      <c r="H201" s="49">
        <v>44967</v>
      </c>
      <c r="I201" s="44">
        <v>2021</v>
      </c>
      <c r="J201" s="44">
        <v>2021</v>
      </c>
      <c r="K201" s="44">
        <v>2023</v>
      </c>
      <c r="L201" s="44" t="s">
        <v>2250</v>
      </c>
      <c r="M201" s="44" t="s">
        <v>7201</v>
      </c>
      <c r="N201" s="44">
        <v>0</v>
      </c>
      <c r="O201" t="str">
        <f>IF(_xlfn.XLOOKUP(C201,Raw_Data_OS_23!$C$7:$C$4518,Raw_Data_OS_23!$C$7:$C$4518,"New_Claim")="New_Claim",IF(_xlfn.XLOOKUP(C201,'Raw Data_OS_22'!$C$5:$C$4516,'Raw Data_OS_22'!$C$5:$C$4516,"New_Claim")="New_Claim",IF(I201=$O$1,"F1","F2"),"Considered"),"Considered")</f>
        <v>Considered</v>
      </c>
      <c r="P201" t="str" cm="1">
        <f t="array" ref="P201">_xlfn.IFS(O201="F1","F1",O201="F2","F2",O201="Considered",_xlfn.XLOOKUP(C201,Raw_Data_OS_23!$C$7:$C$4518,Raw_Data_OS_23!$N$7:$N$4518,_xlfn.XLOOKUP(Raw_Data_Paid_23!C201,'Raw Data_OS_22'!$C$5:$C$4516,'Raw Data_OS_22'!$O$5:$O$4516)))</f>
        <v>B2</v>
      </c>
      <c r="Q201" t="str">
        <f t="shared" si="11"/>
        <v>B2</v>
      </c>
      <c r="R201" t="str">
        <f t="shared" si="12"/>
        <v>2021Motor Private</v>
      </c>
    </row>
    <row r="202" spans="2:18" x14ac:dyDescent="0.35">
      <c r="B202" s="40"/>
      <c r="C202" s="45" t="s">
        <v>3070</v>
      </c>
      <c r="D202" s="46">
        <v>44342</v>
      </c>
      <c r="E202" s="46">
        <v>44378</v>
      </c>
      <c r="F202" s="47" t="s">
        <v>3910</v>
      </c>
      <c r="G202" s="48">
        <v>125000</v>
      </c>
      <c r="H202" s="49">
        <v>44967</v>
      </c>
      <c r="I202" s="44">
        <v>2021</v>
      </c>
      <c r="J202" s="44">
        <v>2021</v>
      </c>
      <c r="K202" s="44">
        <v>2023</v>
      </c>
      <c r="L202" s="44" t="s">
        <v>2250</v>
      </c>
      <c r="M202" s="44" t="s">
        <v>7201</v>
      </c>
      <c r="N202" s="44">
        <v>0</v>
      </c>
      <c r="O202" t="str">
        <f>IF(_xlfn.XLOOKUP(C202,Raw_Data_OS_23!$C$7:$C$4518,Raw_Data_OS_23!$C$7:$C$4518,"New_Claim")="New_Claim",IF(_xlfn.XLOOKUP(C202,'Raw Data_OS_22'!$C$5:$C$4516,'Raw Data_OS_22'!$C$5:$C$4516,"New_Claim")="New_Claim",IF(I202=$O$1,"F1","F2"),"Considered"),"Considered")</f>
        <v>Considered</v>
      </c>
      <c r="P202" t="str" cm="1">
        <f t="array" ref="P202">_xlfn.IFS(O202="F1","F1",O202="F2","F2",O202="Considered",_xlfn.XLOOKUP(C202,Raw_Data_OS_23!$C$7:$C$4518,Raw_Data_OS_23!$N$7:$N$4518,_xlfn.XLOOKUP(Raw_Data_Paid_23!C202,'Raw Data_OS_22'!$C$5:$C$4516,'Raw Data_OS_22'!$O$5:$O$4516)))</f>
        <v>C2</v>
      </c>
      <c r="Q202" t="str">
        <f t="shared" si="11"/>
        <v>C2</v>
      </c>
      <c r="R202" t="str">
        <f t="shared" si="12"/>
        <v>2021Motor Private</v>
      </c>
    </row>
    <row r="203" spans="2:18" x14ac:dyDescent="0.35">
      <c r="B203" s="40"/>
      <c r="C203" s="45" t="s">
        <v>3071</v>
      </c>
      <c r="D203" s="46">
        <v>44372</v>
      </c>
      <c r="E203" s="46">
        <v>44378</v>
      </c>
      <c r="F203" s="47" t="s">
        <v>3910</v>
      </c>
      <c r="G203" s="48">
        <v>265000</v>
      </c>
      <c r="H203" s="49">
        <v>44967</v>
      </c>
      <c r="I203" s="44">
        <v>2021</v>
      </c>
      <c r="J203" s="44">
        <v>2021</v>
      </c>
      <c r="K203" s="44">
        <v>2023</v>
      </c>
      <c r="L203" s="44" t="s">
        <v>2250</v>
      </c>
      <c r="M203" s="44" t="s">
        <v>7201</v>
      </c>
      <c r="N203" s="44">
        <v>0</v>
      </c>
      <c r="O203" t="str">
        <f>IF(_xlfn.XLOOKUP(C203,Raw_Data_OS_23!$C$7:$C$4518,Raw_Data_OS_23!$C$7:$C$4518,"New_Claim")="New_Claim",IF(_xlfn.XLOOKUP(C203,'Raw Data_OS_22'!$C$5:$C$4516,'Raw Data_OS_22'!$C$5:$C$4516,"New_Claim")="New_Claim",IF(I203=$O$1,"F1","F2"),"Considered"),"Considered")</f>
        <v>Considered</v>
      </c>
      <c r="P203" t="str" cm="1">
        <f t="array" ref="P203">_xlfn.IFS(O203="F1","F1",O203="F2","F2",O203="Considered",_xlfn.XLOOKUP(C203,Raw_Data_OS_23!$C$7:$C$4518,Raw_Data_OS_23!$N$7:$N$4518,_xlfn.XLOOKUP(Raw_Data_Paid_23!C203,'Raw Data_OS_22'!$C$5:$C$4516,'Raw Data_OS_22'!$O$5:$O$4516)))</f>
        <v>B2</v>
      </c>
      <c r="Q203" t="str">
        <f t="shared" si="11"/>
        <v>B2</v>
      </c>
      <c r="R203" t="str">
        <f t="shared" si="12"/>
        <v>2021Motor Private</v>
      </c>
    </row>
    <row r="204" spans="2:18" x14ac:dyDescent="0.35">
      <c r="B204" s="40"/>
      <c r="C204" s="45" t="s">
        <v>3083</v>
      </c>
      <c r="D204" s="46">
        <v>44386</v>
      </c>
      <c r="E204" s="46">
        <v>44390</v>
      </c>
      <c r="F204" s="47" t="s">
        <v>3910</v>
      </c>
      <c r="G204" s="48">
        <v>104000</v>
      </c>
      <c r="H204" s="49">
        <v>44967</v>
      </c>
      <c r="I204" s="44">
        <v>2021</v>
      </c>
      <c r="J204" s="44">
        <v>2021</v>
      </c>
      <c r="K204" s="44">
        <v>2023</v>
      </c>
      <c r="L204" s="44" t="s">
        <v>3073</v>
      </c>
      <c r="M204" s="44" t="s">
        <v>7201</v>
      </c>
      <c r="N204" s="44">
        <v>0</v>
      </c>
      <c r="O204" t="str">
        <f>IF(_xlfn.XLOOKUP(C204,Raw_Data_OS_23!$C$7:$C$4518,Raw_Data_OS_23!$C$7:$C$4518,"New_Claim")="New_Claim",IF(_xlfn.XLOOKUP(C204,'Raw Data_OS_22'!$C$5:$C$4516,'Raw Data_OS_22'!$C$5:$C$4516,"New_Claim")="New_Claim",IF(I204=$O$1,"F1","F2"),"Considered"),"Considered")</f>
        <v>Considered</v>
      </c>
      <c r="P204" t="str" cm="1">
        <f t="array" ref="P204">_xlfn.IFS(O204="F1","F1",O204="F2","F2",O204="Considered",_xlfn.XLOOKUP(C204,Raw_Data_OS_23!$C$7:$C$4518,Raw_Data_OS_23!$N$7:$N$4518,_xlfn.XLOOKUP(Raw_Data_Paid_23!C204,'Raw Data_OS_22'!$C$5:$C$4516,'Raw Data_OS_22'!$O$5:$O$4516)))</f>
        <v>C2</v>
      </c>
      <c r="Q204" t="str">
        <f t="shared" si="11"/>
        <v>C2</v>
      </c>
      <c r="R204" t="str">
        <f t="shared" si="12"/>
        <v>2021Motor Private</v>
      </c>
    </row>
    <row r="205" spans="2:18" x14ac:dyDescent="0.35">
      <c r="B205" s="40"/>
      <c r="C205" s="45" t="s">
        <v>3089</v>
      </c>
      <c r="D205" s="46">
        <v>44381</v>
      </c>
      <c r="E205" s="46">
        <v>44396</v>
      </c>
      <c r="F205" s="47" t="s">
        <v>3910</v>
      </c>
      <c r="G205" s="48">
        <v>151500</v>
      </c>
      <c r="H205" s="49">
        <v>44967</v>
      </c>
      <c r="I205" s="44">
        <v>2021</v>
      </c>
      <c r="J205" s="44">
        <v>2021</v>
      </c>
      <c r="K205" s="44">
        <v>2023</v>
      </c>
      <c r="L205" s="44" t="s">
        <v>3073</v>
      </c>
      <c r="M205" s="44" t="s">
        <v>7201</v>
      </c>
      <c r="N205" s="44">
        <v>0</v>
      </c>
      <c r="O205" t="str">
        <f>IF(_xlfn.XLOOKUP(C205,Raw_Data_OS_23!$C$7:$C$4518,Raw_Data_OS_23!$C$7:$C$4518,"New_Claim")="New_Claim",IF(_xlfn.XLOOKUP(C205,'Raw Data_OS_22'!$C$5:$C$4516,'Raw Data_OS_22'!$C$5:$C$4516,"New_Claim")="New_Claim",IF(I205=$O$1,"F1","F2"),"Considered"),"Considered")</f>
        <v>Considered</v>
      </c>
      <c r="P205" t="str" cm="1">
        <f t="array" ref="P205">_xlfn.IFS(O205="F1","F1",O205="F2","F2",O205="Considered",_xlfn.XLOOKUP(C205,Raw_Data_OS_23!$C$7:$C$4518,Raw_Data_OS_23!$N$7:$N$4518,_xlfn.XLOOKUP(Raw_Data_Paid_23!C205,'Raw Data_OS_22'!$C$5:$C$4516,'Raw Data_OS_22'!$O$5:$O$4516)))</f>
        <v>B2</v>
      </c>
      <c r="Q205" t="str">
        <f t="shared" si="11"/>
        <v>B2</v>
      </c>
      <c r="R205" t="str">
        <f t="shared" si="12"/>
        <v>2021Motor Private</v>
      </c>
    </row>
    <row r="206" spans="2:18" x14ac:dyDescent="0.35">
      <c r="B206" s="40"/>
      <c r="C206" s="45" t="s">
        <v>3090</v>
      </c>
      <c r="D206" s="46">
        <v>44377</v>
      </c>
      <c r="E206" s="46">
        <v>44398</v>
      </c>
      <c r="F206" s="47" t="s">
        <v>3910</v>
      </c>
      <c r="G206" s="48">
        <v>141500</v>
      </c>
      <c r="H206" s="49">
        <v>44967</v>
      </c>
      <c r="I206" s="44">
        <v>2021</v>
      </c>
      <c r="J206" s="44">
        <v>2021</v>
      </c>
      <c r="K206" s="44">
        <v>2023</v>
      </c>
      <c r="L206" s="44" t="s">
        <v>2250</v>
      </c>
      <c r="M206" s="44" t="s">
        <v>7201</v>
      </c>
      <c r="N206" s="44">
        <v>0</v>
      </c>
      <c r="O206" t="str">
        <f>IF(_xlfn.XLOOKUP(C206,Raw_Data_OS_23!$C$7:$C$4518,Raw_Data_OS_23!$C$7:$C$4518,"New_Claim")="New_Claim",IF(_xlfn.XLOOKUP(C206,'Raw Data_OS_22'!$C$5:$C$4516,'Raw Data_OS_22'!$C$5:$C$4516,"New_Claim")="New_Claim",IF(I206=$O$1,"F1","F2"),"Considered"),"Considered")</f>
        <v>Considered</v>
      </c>
      <c r="P206" t="str" cm="1">
        <f t="array" ref="P206">_xlfn.IFS(O206="F1","F1",O206="F2","F2",O206="Considered",_xlfn.XLOOKUP(C206,Raw_Data_OS_23!$C$7:$C$4518,Raw_Data_OS_23!$N$7:$N$4518,_xlfn.XLOOKUP(Raw_Data_Paid_23!C206,'Raw Data_OS_22'!$C$5:$C$4516,'Raw Data_OS_22'!$O$5:$O$4516)))</f>
        <v>C2</v>
      </c>
      <c r="Q206" t="str">
        <f t="shared" si="11"/>
        <v>C2</v>
      </c>
      <c r="R206" t="str">
        <f t="shared" si="12"/>
        <v>2021Motor Private</v>
      </c>
    </row>
    <row r="207" spans="2:18" x14ac:dyDescent="0.35">
      <c r="B207" s="40"/>
      <c r="C207" s="45" t="s">
        <v>3296</v>
      </c>
      <c r="D207" s="46">
        <v>44396</v>
      </c>
      <c r="E207" s="46">
        <v>44410</v>
      </c>
      <c r="F207" s="47" t="s">
        <v>3910</v>
      </c>
      <c r="G207" s="48">
        <v>121500</v>
      </c>
      <c r="H207" s="49">
        <v>44967</v>
      </c>
      <c r="I207" s="44">
        <v>2021</v>
      </c>
      <c r="J207" s="44">
        <v>2021</v>
      </c>
      <c r="K207" s="44">
        <v>2023</v>
      </c>
      <c r="L207" s="44" t="s">
        <v>3073</v>
      </c>
      <c r="M207" s="44" t="s">
        <v>7201</v>
      </c>
      <c r="N207" s="44">
        <v>0</v>
      </c>
      <c r="O207" t="str">
        <f>IF(_xlfn.XLOOKUP(C207,Raw_Data_OS_23!$C$7:$C$4518,Raw_Data_OS_23!$C$7:$C$4518,"New_Claim")="New_Claim",IF(_xlfn.XLOOKUP(C207,'Raw Data_OS_22'!$C$5:$C$4516,'Raw Data_OS_22'!$C$5:$C$4516,"New_Claim")="New_Claim",IF(I207=$O$1,"F1","F2"),"Considered"),"Considered")</f>
        <v>Considered</v>
      </c>
      <c r="P207" t="str" cm="1">
        <f t="array" ref="P207">_xlfn.IFS(O207="F1","F1",O207="F2","F2",O207="Considered",_xlfn.XLOOKUP(C207,Raw_Data_OS_23!$C$7:$C$4518,Raw_Data_OS_23!$N$7:$N$4518,_xlfn.XLOOKUP(Raw_Data_Paid_23!C207,'Raw Data_OS_22'!$C$5:$C$4516,'Raw Data_OS_22'!$O$5:$O$4516)))</f>
        <v>C2</v>
      </c>
      <c r="Q207" t="str">
        <f t="shared" si="11"/>
        <v>C2</v>
      </c>
      <c r="R207" t="str">
        <f t="shared" si="12"/>
        <v>2021Motor Private</v>
      </c>
    </row>
    <row r="208" spans="2:18" x14ac:dyDescent="0.35">
      <c r="B208" s="40"/>
      <c r="C208" s="45" t="s">
        <v>1191</v>
      </c>
      <c r="D208" s="46">
        <v>44190</v>
      </c>
      <c r="E208" s="46">
        <v>44218</v>
      </c>
      <c r="F208" s="47" t="s">
        <v>3910</v>
      </c>
      <c r="G208" s="48">
        <v>179300</v>
      </c>
      <c r="H208" s="49">
        <v>44967</v>
      </c>
      <c r="I208" s="44">
        <v>2020</v>
      </c>
      <c r="J208" s="44">
        <v>2021</v>
      </c>
      <c r="K208" s="44">
        <v>2023</v>
      </c>
      <c r="L208" s="44" t="s">
        <v>11</v>
      </c>
      <c r="M208" s="44" t="s">
        <v>7201</v>
      </c>
      <c r="N208" s="44">
        <v>0</v>
      </c>
      <c r="O208" t="str">
        <f>IF(_xlfn.XLOOKUP(C208,Raw_Data_OS_23!$C$7:$C$4518,Raw_Data_OS_23!$C$7:$C$4518,"New_Claim")="New_Claim",IF(_xlfn.XLOOKUP(C208,'Raw Data_OS_22'!$C$5:$C$4516,'Raw Data_OS_22'!$C$5:$C$4516,"New_Claim")="New_Claim",IF(I208=$O$1,"F1","F2"),"Considered"),"Considered")</f>
        <v>Considered</v>
      </c>
      <c r="P208" t="str" cm="1">
        <f t="array" ref="P208">_xlfn.IFS(O208="F1","F1",O208="F2","F2",O208="Considered",_xlfn.XLOOKUP(C208,Raw_Data_OS_23!$C$7:$C$4518,Raw_Data_OS_23!$N$7:$N$4518,_xlfn.XLOOKUP(Raw_Data_Paid_23!C208,'Raw Data_OS_22'!$C$5:$C$4516,'Raw Data_OS_22'!$O$5:$O$4516)))</f>
        <v>B2</v>
      </c>
      <c r="Q208" t="str">
        <f t="shared" si="11"/>
        <v>B2</v>
      </c>
      <c r="R208" t="str">
        <f t="shared" si="12"/>
        <v>2020Motor Private</v>
      </c>
    </row>
    <row r="209" spans="2:18" x14ac:dyDescent="0.35">
      <c r="B209" s="40"/>
      <c r="C209" s="45" t="s">
        <v>3038</v>
      </c>
      <c r="D209" s="46">
        <v>44192</v>
      </c>
      <c r="E209" s="46">
        <v>44355</v>
      </c>
      <c r="F209" s="47" t="s">
        <v>3910</v>
      </c>
      <c r="G209" s="48">
        <v>155500</v>
      </c>
      <c r="H209" s="49">
        <v>44967</v>
      </c>
      <c r="I209" s="44">
        <v>2020</v>
      </c>
      <c r="J209" s="44">
        <v>2021</v>
      </c>
      <c r="K209" s="44">
        <v>2023</v>
      </c>
      <c r="L209" s="44" t="s">
        <v>11</v>
      </c>
      <c r="M209" s="44" t="s">
        <v>7201</v>
      </c>
      <c r="N209" s="44">
        <v>0</v>
      </c>
      <c r="O209" t="str">
        <f>IF(_xlfn.XLOOKUP(C209,Raw_Data_OS_23!$C$7:$C$4518,Raw_Data_OS_23!$C$7:$C$4518,"New_Claim")="New_Claim",IF(_xlfn.XLOOKUP(C209,'Raw Data_OS_22'!$C$5:$C$4516,'Raw Data_OS_22'!$C$5:$C$4516,"New_Claim")="New_Claim",IF(I209=$O$1,"F1","F2"),"Considered"),"Considered")</f>
        <v>Considered</v>
      </c>
      <c r="P209" t="str" cm="1">
        <f t="array" ref="P209">_xlfn.IFS(O209="F1","F1",O209="F2","F2",O209="Considered",_xlfn.XLOOKUP(C209,Raw_Data_OS_23!$C$7:$C$4518,Raw_Data_OS_23!$N$7:$N$4518,_xlfn.XLOOKUP(Raw_Data_Paid_23!C209,'Raw Data_OS_22'!$C$5:$C$4516,'Raw Data_OS_22'!$O$5:$O$4516)))</f>
        <v>B2</v>
      </c>
      <c r="Q209" t="str">
        <f t="shared" si="11"/>
        <v>B2</v>
      </c>
      <c r="R209" t="str">
        <f t="shared" si="12"/>
        <v>2020Motor Private</v>
      </c>
    </row>
    <row r="210" spans="2:18" x14ac:dyDescent="0.35">
      <c r="B210" s="40"/>
      <c r="C210" s="45" t="s">
        <v>3086</v>
      </c>
      <c r="D210" s="46">
        <v>44387</v>
      </c>
      <c r="E210" s="46">
        <v>44391</v>
      </c>
      <c r="F210" s="47" t="s">
        <v>3908</v>
      </c>
      <c r="G210" s="48">
        <v>154200</v>
      </c>
      <c r="H210" s="49">
        <v>44967</v>
      </c>
      <c r="I210" s="44">
        <v>2021</v>
      </c>
      <c r="J210" s="44">
        <v>2021</v>
      </c>
      <c r="K210" s="44">
        <v>2023</v>
      </c>
      <c r="L210" s="44" t="s">
        <v>3073</v>
      </c>
      <c r="M210" s="44" t="s">
        <v>7201</v>
      </c>
      <c r="N210" s="44">
        <v>0</v>
      </c>
      <c r="O210" t="str">
        <f>IF(_xlfn.XLOOKUP(C210,Raw_Data_OS_23!$C$7:$C$4518,Raw_Data_OS_23!$C$7:$C$4518,"New_Claim")="New_Claim",IF(_xlfn.XLOOKUP(C210,'Raw Data_OS_22'!$C$5:$C$4516,'Raw Data_OS_22'!$C$5:$C$4516,"New_Claim")="New_Claim",IF(I210=$O$1,"F1","F2"),"Considered"),"Considered")</f>
        <v>Considered</v>
      </c>
      <c r="P210" t="str" cm="1">
        <f t="array" ref="P210">_xlfn.IFS(O210="F1","F1",O210="F2","F2",O210="Considered",_xlfn.XLOOKUP(C210,Raw_Data_OS_23!$C$7:$C$4518,Raw_Data_OS_23!$N$7:$N$4518,_xlfn.XLOOKUP(Raw_Data_Paid_23!C210,'Raw Data_OS_22'!$C$5:$C$4516,'Raw Data_OS_22'!$O$5:$O$4516)))</f>
        <v>B2</v>
      </c>
      <c r="Q210" t="str">
        <f t="shared" si="11"/>
        <v>B2</v>
      </c>
      <c r="R210" t="str">
        <f t="shared" si="12"/>
        <v>2021Motor Commercial</v>
      </c>
    </row>
    <row r="211" spans="2:18" x14ac:dyDescent="0.35">
      <c r="B211" s="40"/>
      <c r="C211" s="45" t="s">
        <v>3116</v>
      </c>
      <c r="D211" s="46">
        <v>44405</v>
      </c>
      <c r="E211" s="46">
        <v>44406</v>
      </c>
      <c r="F211" s="47" t="s">
        <v>3908</v>
      </c>
      <c r="G211" s="48">
        <v>143000</v>
      </c>
      <c r="H211" s="49">
        <v>44967</v>
      </c>
      <c r="I211" s="44">
        <v>2021</v>
      </c>
      <c r="J211" s="44">
        <v>2021</v>
      </c>
      <c r="K211" s="44">
        <v>2023</v>
      </c>
      <c r="L211" s="44" t="s">
        <v>3073</v>
      </c>
      <c r="M211" s="44" t="s">
        <v>7201</v>
      </c>
      <c r="N211" s="44">
        <v>0</v>
      </c>
      <c r="O211" t="str">
        <f>IF(_xlfn.XLOOKUP(C211,Raw_Data_OS_23!$C$7:$C$4518,Raw_Data_OS_23!$C$7:$C$4518,"New_Claim")="New_Claim",IF(_xlfn.XLOOKUP(C211,'Raw Data_OS_22'!$C$5:$C$4516,'Raw Data_OS_22'!$C$5:$C$4516,"New_Claim")="New_Claim",IF(I211=$O$1,"F1","F2"),"Considered"),"Considered")</f>
        <v>Considered</v>
      </c>
      <c r="P211" t="str" cm="1">
        <f t="array" ref="P211">_xlfn.IFS(O211="F1","F1",O211="F2","F2",O211="Considered",_xlfn.XLOOKUP(C211,Raw_Data_OS_23!$C$7:$C$4518,Raw_Data_OS_23!$N$7:$N$4518,_xlfn.XLOOKUP(Raw_Data_Paid_23!C211,'Raw Data_OS_22'!$C$5:$C$4516,'Raw Data_OS_22'!$O$5:$O$4516)))</f>
        <v>B2</v>
      </c>
      <c r="Q211" t="str">
        <f t="shared" si="11"/>
        <v>B2</v>
      </c>
      <c r="R211" t="str">
        <f t="shared" si="12"/>
        <v>2021Motor Commercial</v>
      </c>
    </row>
    <row r="212" spans="2:18" x14ac:dyDescent="0.35">
      <c r="B212" s="40"/>
      <c r="C212" s="45" t="s">
        <v>260</v>
      </c>
      <c r="D212" s="46">
        <v>43698</v>
      </c>
      <c r="E212" s="46">
        <v>43698</v>
      </c>
      <c r="F212" s="47" t="s">
        <v>3910</v>
      </c>
      <c r="G212" s="48">
        <v>593894</v>
      </c>
      <c r="H212" s="49">
        <v>44967</v>
      </c>
      <c r="I212" s="44">
        <v>2019</v>
      </c>
      <c r="J212" s="44">
        <v>2019</v>
      </c>
      <c r="K212" s="44">
        <v>2023</v>
      </c>
      <c r="L212" s="44" t="s">
        <v>140</v>
      </c>
      <c r="M212" s="44" t="s">
        <v>7201</v>
      </c>
      <c r="N212" s="44">
        <v>0</v>
      </c>
      <c r="O212" t="str">
        <f>IF(_xlfn.XLOOKUP(C212,Raw_Data_OS_23!$C$7:$C$4518,Raw_Data_OS_23!$C$7:$C$4518,"New_Claim")="New_Claim",IF(_xlfn.XLOOKUP(C212,'Raw Data_OS_22'!$C$5:$C$4516,'Raw Data_OS_22'!$C$5:$C$4516,"New_Claim")="New_Claim",IF(I212=$O$1,"F1","F2"),"Considered"),"Considered")</f>
        <v>Considered</v>
      </c>
      <c r="P212" t="str" cm="1">
        <f t="array" ref="P212">_xlfn.IFS(O212="F1","F1",O212="F2","F2",O212="Considered",_xlfn.XLOOKUP(C212,Raw_Data_OS_23!$C$7:$C$4518,Raw_Data_OS_23!$N$7:$N$4518,_xlfn.XLOOKUP(Raw_Data_Paid_23!C212,'Raw Data_OS_22'!$C$5:$C$4516,'Raw Data_OS_22'!$O$5:$O$4516)))</f>
        <v>B2</v>
      </c>
      <c r="Q212" t="str">
        <f t="shared" si="11"/>
        <v>B2</v>
      </c>
      <c r="R212" t="str">
        <f t="shared" si="12"/>
        <v>2019Motor Private</v>
      </c>
    </row>
    <row r="213" spans="2:18" x14ac:dyDescent="0.35">
      <c r="B213" s="40"/>
      <c r="C213" s="45" t="s">
        <v>2518</v>
      </c>
      <c r="D213" s="46">
        <v>44278</v>
      </c>
      <c r="E213" s="46">
        <v>44362</v>
      </c>
      <c r="F213" s="47" t="s">
        <v>3910</v>
      </c>
      <c r="G213" s="48">
        <v>259730</v>
      </c>
      <c r="H213" s="49">
        <v>44967</v>
      </c>
      <c r="I213" s="44">
        <v>2021</v>
      </c>
      <c r="J213" s="44">
        <v>2021</v>
      </c>
      <c r="K213" s="44">
        <v>2023</v>
      </c>
      <c r="L213" s="44" t="s">
        <v>21</v>
      </c>
      <c r="M213" s="44" t="s">
        <v>7201</v>
      </c>
      <c r="N213" s="44">
        <v>0</v>
      </c>
      <c r="O213" t="str">
        <f>IF(_xlfn.XLOOKUP(C213,Raw_Data_OS_23!$C$7:$C$4518,Raw_Data_OS_23!$C$7:$C$4518,"New_Claim")="New_Claim",IF(_xlfn.XLOOKUP(C213,'Raw Data_OS_22'!$C$5:$C$4516,'Raw Data_OS_22'!$C$5:$C$4516,"New_Claim")="New_Claim",IF(I213=$O$1,"F1","F2"),"Considered"),"Considered")</f>
        <v>Considered</v>
      </c>
      <c r="P213" t="str" cm="1">
        <f t="array" ref="P213">_xlfn.IFS(O213="F1","F1",O213="F2","F2",O213="Considered",_xlfn.XLOOKUP(C213,Raw_Data_OS_23!$C$7:$C$4518,Raw_Data_OS_23!$N$7:$N$4518,_xlfn.XLOOKUP(Raw_Data_Paid_23!C213,'Raw Data_OS_22'!$C$5:$C$4516,'Raw Data_OS_22'!$O$5:$O$4516)))</f>
        <v>B2</v>
      </c>
      <c r="Q213" t="str">
        <f t="shared" si="11"/>
        <v>B2</v>
      </c>
      <c r="R213" t="str">
        <f t="shared" si="12"/>
        <v>2021Motor Private</v>
      </c>
    </row>
    <row r="214" spans="2:18" x14ac:dyDescent="0.35">
      <c r="B214" s="40"/>
      <c r="C214" s="45" t="s">
        <v>3544</v>
      </c>
      <c r="D214" s="46">
        <v>44467</v>
      </c>
      <c r="E214" s="46">
        <v>44470</v>
      </c>
      <c r="F214" s="47" t="s">
        <v>3910</v>
      </c>
      <c r="G214" s="48">
        <v>350000</v>
      </c>
      <c r="H214" s="49">
        <v>44970</v>
      </c>
      <c r="I214" s="44">
        <v>2021</v>
      </c>
      <c r="J214" s="44">
        <v>2021</v>
      </c>
      <c r="K214" s="44">
        <v>2023</v>
      </c>
      <c r="L214" s="44" t="s">
        <v>3073</v>
      </c>
      <c r="M214" s="44" t="s">
        <v>7201</v>
      </c>
      <c r="N214" s="44">
        <v>1</v>
      </c>
      <c r="O214" t="str">
        <f>IF(_xlfn.XLOOKUP(C214,Raw_Data_OS_23!$C$7:$C$4518,Raw_Data_OS_23!$C$7:$C$4518,"New_Claim")="New_Claim",IF(_xlfn.XLOOKUP(C214,'Raw Data_OS_22'!$C$5:$C$4516,'Raw Data_OS_22'!$C$5:$C$4516,"New_Claim")="New_Claim",IF(I214=$O$1,"F1","F2"),"Considered"),"Considered")</f>
        <v>Considered</v>
      </c>
      <c r="P214" t="str" cm="1">
        <f t="array" ref="P214">_xlfn.IFS(O214="F1","F1",O214="F2","F2",O214="Considered",_xlfn.XLOOKUP(C214,Raw_Data_OS_23!$C$7:$C$4518,Raw_Data_OS_23!$N$7:$N$4518,_xlfn.XLOOKUP(Raw_Data_Paid_23!C214,'Raw Data_OS_22'!$C$5:$C$4516,'Raw Data_OS_22'!$O$5:$O$4516)))</f>
        <v>B2</v>
      </c>
      <c r="Q214" t="str">
        <f t="shared" si="11"/>
        <v>B2</v>
      </c>
      <c r="R214" t="str">
        <f t="shared" si="12"/>
        <v>2021Motor Private</v>
      </c>
    </row>
    <row r="215" spans="2:18" x14ac:dyDescent="0.35">
      <c r="B215" s="40"/>
      <c r="C215" s="45" t="s">
        <v>6634</v>
      </c>
      <c r="D215" s="46">
        <v>44736</v>
      </c>
      <c r="E215" s="46">
        <v>44740</v>
      </c>
      <c r="F215" s="47" t="s">
        <v>3910</v>
      </c>
      <c r="G215" s="48">
        <v>151000</v>
      </c>
      <c r="H215" s="49">
        <v>44970</v>
      </c>
      <c r="I215" s="44">
        <v>2022</v>
      </c>
      <c r="J215" s="44">
        <v>2022</v>
      </c>
      <c r="K215" s="44">
        <v>2023</v>
      </c>
      <c r="L215" s="44" t="s">
        <v>6406</v>
      </c>
      <c r="M215" s="44" t="s">
        <v>7201</v>
      </c>
      <c r="N215" s="44">
        <v>1</v>
      </c>
      <c r="O215" t="str">
        <f>IF(_xlfn.XLOOKUP(C215,Raw_Data_OS_23!$C$7:$C$4518,Raw_Data_OS_23!$C$7:$C$4518,"New_Claim")="New_Claim",IF(_xlfn.XLOOKUP(C215,'Raw Data_OS_22'!$C$5:$C$4516,'Raw Data_OS_22'!$C$5:$C$4516,"New_Claim")="New_Claim",IF(I215=$O$1,"F1","F2"),"Considered"),"Considered")</f>
        <v>Considered</v>
      </c>
      <c r="P215" t="str" cm="1">
        <f t="array" ref="P215">_xlfn.IFS(O215="F1","F1",O215="F2","F2",O215="Considered",_xlfn.XLOOKUP(C215,Raw_Data_OS_23!$C$7:$C$4518,Raw_Data_OS_23!$N$7:$N$4518,_xlfn.XLOOKUP(Raw_Data_Paid_23!C215,'Raw Data_OS_22'!$C$5:$C$4516,'Raw Data_OS_22'!$O$5:$O$4516)))</f>
        <v>B2</v>
      </c>
      <c r="Q215" t="str">
        <f t="shared" si="11"/>
        <v>B2</v>
      </c>
      <c r="R215" t="str">
        <f t="shared" si="12"/>
        <v>2022Motor Private</v>
      </c>
    </row>
    <row r="216" spans="2:18" x14ac:dyDescent="0.35">
      <c r="B216" s="40"/>
      <c r="C216" s="45" t="s">
        <v>6329</v>
      </c>
      <c r="D216" s="46">
        <v>44625</v>
      </c>
      <c r="E216" s="46">
        <v>44634</v>
      </c>
      <c r="F216" s="47" t="s">
        <v>3910</v>
      </c>
      <c r="G216" s="48">
        <v>430000</v>
      </c>
      <c r="H216" s="49">
        <v>44970</v>
      </c>
      <c r="I216" s="44">
        <v>2022</v>
      </c>
      <c r="J216" s="44">
        <v>2022</v>
      </c>
      <c r="K216" s="44">
        <v>2023</v>
      </c>
      <c r="L216" s="44" t="s">
        <v>6021</v>
      </c>
      <c r="M216" s="44" t="s">
        <v>7201</v>
      </c>
      <c r="N216" s="44">
        <v>0</v>
      </c>
      <c r="O216" t="str">
        <f>IF(_xlfn.XLOOKUP(C216,Raw_Data_OS_23!$C$7:$C$4518,Raw_Data_OS_23!$C$7:$C$4518,"New_Claim")="New_Claim",IF(_xlfn.XLOOKUP(C216,'Raw Data_OS_22'!$C$5:$C$4516,'Raw Data_OS_22'!$C$5:$C$4516,"New_Claim")="New_Claim",IF(I216=$O$1,"F1","F2"),"Considered"),"Considered")</f>
        <v>Considered</v>
      </c>
      <c r="P216" t="str" cm="1">
        <f t="array" ref="P216">_xlfn.IFS(O216="F1","F1",O216="F2","F2",O216="Considered",_xlfn.XLOOKUP(C216,Raw_Data_OS_23!$C$7:$C$4518,Raw_Data_OS_23!$N$7:$N$4518,_xlfn.XLOOKUP(Raw_Data_Paid_23!C216,'Raw Data_OS_22'!$C$5:$C$4516,'Raw Data_OS_22'!$O$5:$O$4516)))</f>
        <v>B2</v>
      </c>
      <c r="Q216" t="str">
        <f t="shared" si="11"/>
        <v>B2</v>
      </c>
      <c r="R216" t="str">
        <f t="shared" si="12"/>
        <v>2022Motor Private</v>
      </c>
    </row>
    <row r="217" spans="2:18" x14ac:dyDescent="0.35">
      <c r="B217" s="40"/>
      <c r="C217" s="45" t="s">
        <v>3151</v>
      </c>
      <c r="D217" s="46">
        <v>44298</v>
      </c>
      <c r="E217" s="46">
        <v>44383</v>
      </c>
      <c r="F217" s="47" t="s">
        <v>3910</v>
      </c>
      <c r="G217" s="48">
        <v>8500</v>
      </c>
      <c r="H217" s="49">
        <v>44970</v>
      </c>
      <c r="I217" s="44">
        <v>2021</v>
      </c>
      <c r="J217" s="44">
        <v>2021</v>
      </c>
      <c r="K217" s="44">
        <v>2023</v>
      </c>
      <c r="L217" s="44" t="s">
        <v>2250</v>
      </c>
      <c r="M217" s="44" t="s">
        <v>7201</v>
      </c>
      <c r="N217" s="44">
        <v>1</v>
      </c>
      <c r="O217" t="str">
        <f>IF(_xlfn.XLOOKUP(C217,Raw_Data_OS_23!$C$7:$C$4518,Raw_Data_OS_23!$C$7:$C$4518,"New_Claim")="New_Claim",IF(_xlfn.XLOOKUP(C217,'Raw Data_OS_22'!$C$5:$C$4516,'Raw Data_OS_22'!$C$5:$C$4516,"New_Claim")="New_Claim",IF(I217=$O$1,"F1","F2"),"Considered"),"Considered")</f>
        <v>Considered</v>
      </c>
      <c r="P217" t="str" cm="1">
        <f t="array" ref="P217">_xlfn.IFS(O217="F1","F1",O217="F2","F2",O217="Considered",_xlfn.XLOOKUP(C217,Raw_Data_OS_23!$C$7:$C$4518,Raw_Data_OS_23!$N$7:$N$4518,_xlfn.XLOOKUP(Raw_Data_Paid_23!C217,'Raw Data_OS_22'!$C$5:$C$4516,'Raw Data_OS_22'!$O$5:$O$4516)))</f>
        <v>C2</v>
      </c>
      <c r="Q217" t="str">
        <f t="shared" si="11"/>
        <v>C2</v>
      </c>
      <c r="R217" t="str">
        <f t="shared" si="12"/>
        <v>2021Motor Private</v>
      </c>
    </row>
    <row r="218" spans="2:18" x14ac:dyDescent="0.35">
      <c r="B218" s="40"/>
      <c r="C218" s="45" t="s">
        <v>6961</v>
      </c>
      <c r="D218" s="46">
        <v>44897</v>
      </c>
      <c r="E218" s="46">
        <v>44916</v>
      </c>
      <c r="F218" s="47" t="s">
        <v>3910</v>
      </c>
      <c r="G218" s="48">
        <v>7000</v>
      </c>
      <c r="H218" s="49">
        <v>44970</v>
      </c>
      <c r="I218" s="44">
        <v>2022</v>
      </c>
      <c r="J218" s="44">
        <v>2022</v>
      </c>
      <c r="K218" s="44">
        <v>2023</v>
      </c>
      <c r="L218" s="44" t="s">
        <v>6825</v>
      </c>
      <c r="M218" s="44" t="s">
        <v>7201</v>
      </c>
      <c r="N218" s="44">
        <v>1</v>
      </c>
      <c r="O218" t="str">
        <f>IF(_xlfn.XLOOKUP(C218,Raw_Data_OS_23!$C$7:$C$4518,Raw_Data_OS_23!$C$7:$C$4518,"New_Claim")="New_Claim",IF(_xlfn.XLOOKUP(C218,'Raw Data_OS_22'!$C$5:$C$4516,'Raw Data_OS_22'!$C$5:$C$4516,"New_Claim")="New_Claim",IF(I218=$O$1,"F1","F2"),"Considered"),"Considered")</f>
        <v>Considered</v>
      </c>
      <c r="P218" t="str" cm="1">
        <f t="array" ref="P218">_xlfn.IFS(O218="F1","F1",O218="F2","F2",O218="Considered",_xlfn.XLOOKUP(C218,Raw_Data_OS_23!$C$7:$C$4518,Raw_Data_OS_23!$N$7:$N$4518,_xlfn.XLOOKUP(Raw_Data_Paid_23!C218,'Raw Data_OS_22'!$C$5:$C$4516,'Raw Data_OS_22'!$O$5:$O$4516)))</f>
        <v>C2</v>
      </c>
      <c r="Q218" t="str">
        <f t="shared" si="11"/>
        <v>C2</v>
      </c>
      <c r="R218" t="str">
        <f t="shared" si="12"/>
        <v>2022Motor Private</v>
      </c>
    </row>
    <row r="219" spans="2:18" x14ac:dyDescent="0.35">
      <c r="B219" s="40"/>
      <c r="C219" s="45" t="s">
        <v>6947</v>
      </c>
      <c r="D219" s="46">
        <v>44898</v>
      </c>
      <c r="E219" s="46">
        <v>44901</v>
      </c>
      <c r="F219" s="47" t="s">
        <v>3910</v>
      </c>
      <c r="G219" s="48">
        <v>12000</v>
      </c>
      <c r="H219" s="49">
        <v>44970</v>
      </c>
      <c r="I219" s="44">
        <v>2022</v>
      </c>
      <c r="J219" s="44">
        <v>2022</v>
      </c>
      <c r="K219" s="44">
        <v>2023</v>
      </c>
      <c r="L219" s="44" t="s">
        <v>6825</v>
      </c>
      <c r="M219" s="44" t="s">
        <v>7201</v>
      </c>
      <c r="N219" s="44">
        <v>1</v>
      </c>
      <c r="O219" t="str">
        <f>IF(_xlfn.XLOOKUP(C219,Raw_Data_OS_23!$C$7:$C$4518,Raw_Data_OS_23!$C$7:$C$4518,"New_Claim")="New_Claim",IF(_xlfn.XLOOKUP(C219,'Raw Data_OS_22'!$C$5:$C$4516,'Raw Data_OS_22'!$C$5:$C$4516,"New_Claim")="New_Claim",IF(I219=$O$1,"F1","F2"),"Considered"),"Considered")</f>
        <v>Considered</v>
      </c>
      <c r="P219" t="str" cm="1">
        <f t="array" ref="P219">_xlfn.IFS(O219="F1","F1",O219="F2","F2",O219="Considered",_xlfn.XLOOKUP(C219,Raw_Data_OS_23!$C$7:$C$4518,Raw_Data_OS_23!$N$7:$N$4518,_xlfn.XLOOKUP(Raw_Data_Paid_23!C219,'Raw Data_OS_22'!$C$5:$C$4516,'Raw Data_OS_22'!$O$5:$O$4516)))</f>
        <v>B2</v>
      </c>
      <c r="Q219" t="str">
        <f t="shared" si="11"/>
        <v>B2</v>
      </c>
      <c r="R219" t="str">
        <f t="shared" si="12"/>
        <v>2022Motor Private</v>
      </c>
    </row>
    <row r="220" spans="2:18" x14ac:dyDescent="0.35">
      <c r="B220" s="40"/>
      <c r="C220" s="45" t="s">
        <v>7433</v>
      </c>
      <c r="D220" s="46">
        <v>44959</v>
      </c>
      <c r="E220" s="46">
        <v>44963</v>
      </c>
      <c r="F220" s="47" t="s">
        <v>3910</v>
      </c>
      <c r="G220" s="48">
        <v>45500</v>
      </c>
      <c r="H220" s="49">
        <v>44970</v>
      </c>
      <c r="I220" s="44">
        <v>2023</v>
      </c>
      <c r="J220" s="44">
        <v>2023</v>
      </c>
      <c r="K220" s="44">
        <v>2023</v>
      </c>
      <c r="L220" s="44" t="s">
        <v>7201</v>
      </c>
      <c r="M220" s="44" t="s">
        <v>7201</v>
      </c>
      <c r="N220" s="44">
        <v>1</v>
      </c>
      <c r="O220" t="str">
        <f>IF(_xlfn.XLOOKUP(C220,Raw_Data_OS_23!$C$7:$C$4518,Raw_Data_OS_23!$C$7:$C$4518,"New_Claim")="New_Claim",IF(_xlfn.XLOOKUP(C220,'Raw Data_OS_22'!$C$5:$C$4516,'Raw Data_OS_22'!$C$5:$C$4516,"New_Claim")="New_Claim",IF(I220=$O$1,"F1","F2"),"Considered"),"Considered")</f>
        <v>Considered</v>
      </c>
      <c r="P220" t="str" cm="1">
        <f t="array" ref="P220">_xlfn.IFS(O220="F1","F1",O220="F2","F2",O220="Considered",_xlfn.XLOOKUP(C220,Raw_Data_OS_23!$C$7:$C$4518,Raw_Data_OS_23!$N$7:$N$4518,_xlfn.XLOOKUP(Raw_Data_Paid_23!C220,'Raw Data_OS_22'!$C$5:$C$4516,'Raw Data_OS_22'!$O$5:$O$4516)))</f>
        <v>E1</v>
      </c>
      <c r="Q220" t="str">
        <f t="shared" si="11"/>
        <v>E2</v>
      </c>
      <c r="R220" t="str">
        <f t="shared" si="12"/>
        <v>2023Motor Private</v>
      </c>
    </row>
    <row r="221" spans="2:18" x14ac:dyDescent="0.35">
      <c r="B221" s="40"/>
      <c r="C221" s="45" t="s">
        <v>6441</v>
      </c>
      <c r="D221" s="46">
        <v>44662</v>
      </c>
      <c r="E221" s="46">
        <v>44670</v>
      </c>
      <c r="F221" s="47" t="s">
        <v>3910</v>
      </c>
      <c r="G221" s="48">
        <v>113500</v>
      </c>
      <c r="H221" s="49">
        <v>44970</v>
      </c>
      <c r="I221" s="44">
        <v>2022</v>
      </c>
      <c r="J221" s="44">
        <v>2022</v>
      </c>
      <c r="K221" s="44">
        <v>2023</v>
      </c>
      <c r="L221" s="44" t="s">
        <v>6406</v>
      </c>
      <c r="M221" s="44" t="s">
        <v>7201</v>
      </c>
      <c r="N221" s="44">
        <v>0</v>
      </c>
      <c r="O221" t="str">
        <f>IF(_xlfn.XLOOKUP(C221,Raw_Data_OS_23!$C$7:$C$4518,Raw_Data_OS_23!$C$7:$C$4518,"New_Claim")="New_Claim",IF(_xlfn.XLOOKUP(C221,'Raw Data_OS_22'!$C$5:$C$4516,'Raw Data_OS_22'!$C$5:$C$4516,"New_Claim")="New_Claim",IF(I221=$O$1,"F1","F2"),"Considered"),"Considered")</f>
        <v>Considered</v>
      </c>
      <c r="P221" t="str" cm="1">
        <f t="array" ref="P221">_xlfn.IFS(O221="F1","F1",O221="F2","F2",O221="Considered",_xlfn.XLOOKUP(C221,Raw_Data_OS_23!$C$7:$C$4518,Raw_Data_OS_23!$N$7:$N$4518,_xlfn.XLOOKUP(Raw_Data_Paid_23!C221,'Raw Data_OS_22'!$C$5:$C$4516,'Raw Data_OS_22'!$O$5:$O$4516)))</f>
        <v>B2</v>
      </c>
      <c r="Q221" t="str">
        <f t="shared" si="11"/>
        <v>B2</v>
      </c>
      <c r="R221" t="str">
        <f t="shared" si="12"/>
        <v>2022Motor Private</v>
      </c>
    </row>
    <row r="222" spans="2:18" x14ac:dyDescent="0.35">
      <c r="B222" s="40"/>
      <c r="C222" s="45" t="s">
        <v>3622</v>
      </c>
      <c r="D222" s="46">
        <v>44490</v>
      </c>
      <c r="E222" s="46">
        <v>44494</v>
      </c>
      <c r="F222" s="47" t="s">
        <v>3910</v>
      </c>
      <c r="G222" s="48">
        <v>37679</v>
      </c>
      <c r="H222" s="49">
        <v>44970</v>
      </c>
      <c r="I222" s="44">
        <v>2021</v>
      </c>
      <c r="J222" s="44">
        <v>2021</v>
      </c>
      <c r="K222" s="44">
        <v>2023</v>
      </c>
      <c r="L222" s="44" t="s">
        <v>3138</v>
      </c>
      <c r="M222" s="44" t="s">
        <v>7201</v>
      </c>
      <c r="N222" s="44">
        <v>0</v>
      </c>
      <c r="O222" t="str">
        <f>IF(_xlfn.XLOOKUP(C222,Raw_Data_OS_23!$C$7:$C$4518,Raw_Data_OS_23!$C$7:$C$4518,"New_Claim")="New_Claim",IF(_xlfn.XLOOKUP(C222,'Raw Data_OS_22'!$C$5:$C$4516,'Raw Data_OS_22'!$C$5:$C$4516,"New_Claim")="New_Claim",IF(I222=$O$1,"F1","F2"),"Considered"),"Considered")</f>
        <v>Considered</v>
      </c>
      <c r="P222" t="str" cm="1">
        <f t="array" ref="P222">_xlfn.IFS(O222="F1","F1",O222="F2","F2",O222="Considered",_xlfn.XLOOKUP(C222,Raw_Data_OS_23!$C$7:$C$4518,Raw_Data_OS_23!$N$7:$N$4518,_xlfn.XLOOKUP(Raw_Data_Paid_23!C222,'Raw Data_OS_22'!$C$5:$C$4516,'Raw Data_OS_22'!$O$5:$O$4516)))</f>
        <v>B2</v>
      </c>
      <c r="Q222" t="str">
        <f t="shared" si="11"/>
        <v>B2</v>
      </c>
      <c r="R222" t="str">
        <f t="shared" si="12"/>
        <v>2021Motor Private</v>
      </c>
    </row>
    <row r="223" spans="2:18" x14ac:dyDescent="0.35">
      <c r="B223" s="40"/>
      <c r="C223" s="45" t="s">
        <v>3492</v>
      </c>
      <c r="D223" s="46">
        <v>44457</v>
      </c>
      <c r="E223" s="46">
        <v>44461</v>
      </c>
      <c r="F223" s="47" t="s">
        <v>3910</v>
      </c>
      <c r="G223" s="48">
        <v>161000</v>
      </c>
      <c r="H223" s="49">
        <v>44970</v>
      </c>
      <c r="I223" s="44">
        <v>2021</v>
      </c>
      <c r="J223" s="44">
        <v>2021</v>
      </c>
      <c r="K223" s="44">
        <v>2023</v>
      </c>
      <c r="L223" s="44" t="s">
        <v>3073</v>
      </c>
      <c r="M223" s="44" t="s">
        <v>7201</v>
      </c>
      <c r="N223" s="44">
        <v>0</v>
      </c>
      <c r="O223" t="str">
        <f>IF(_xlfn.XLOOKUP(C223,Raw_Data_OS_23!$C$7:$C$4518,Raw_Data_OS_23!$C$7:$C$4518,"New_Claim")="New_Claim",IF(_xlfn.XLOOKUP(C223,'Raw Data_OS_22'!$C$5:$C$4516,'Raw Data_OS_22'!$C$5:$C$4516,"New_Claim")="New_Claim",IF(I223=$O$1,"F1","F2"),"Considered"),"Considered")</f>
        <v>Considered</v>
      </c>
      <c r="P223" t="str" cm="1">
        <f t="array" ref="P223">_xlfn.IFS(O223="F1","F1",O223="F2","F2",O223="Considered",_xlfn.XLOOKUP(C223,Raw_Data_OS_23!$C$7:$C$4518,Raw_Data_OS_23!$N$7:$N$4518,_xlfn.XLOOKUP(Raw_Data_Paid_23!C223,'Raw Data_OS_22'!$C$5:$C$4516,'Raw Data_OS_22'!$O$5:$O$4516)))</f>
        <v>B2</v>
      </c>
      <c r="Q223" t="str">
        <f t="shared" si="11"/>
        <v>B2</v>
      </c>
      <c r="R223" t="str">
        <f t="shared" si="12"/>
        <v>2021Motor Private</v>
      </c>
    </row>
    <row r="224" spans="2:18" x14ac:dyDescent="0.35">
      <c r="B224" s="40"/>
      <c r="C224" s="45" t="s">
        <v>7531</v>
      </c>
      <c r="D224" s="46">
        <v>44918</v>
      </c>
      <c r="E224" s="46">
        <v>44937</v>
      </c>
      <c r="F224" s="47" t="s">
        <v>3910</v>
      </c>
      <c r="G224" s="48">
        <v>99000</v>
      </c>
      <c r="H224" s="49">
        <v>44970</v>
      </c>
      <c r="I224" s="44">
        <v>2022</v>
      </c>
      <c r="J224" s="44">
        <v>2023</v>
      </c>
      <c r="K224" s="44">
        <v>2023</v>
      </c>
      <c r="L224" s="44" t="s">
        <v>6825</v>
      </c>
      <c r="M224" s="44" t="s">
        <v>7201</v>
      </c>
      <c r="N224" s="44">
        <v>1</v>
      </c>
      <c r="O224" t="str">
        <f>IF(_xlfn.XLOOKUP(C224,Raw_Data_OS_23!$C$7:$C$4518,Raw_Data_OS_23!$C$7:$C$4518,"New_Claim")="New_Claim",IF(_xlfn.XLOOKUP(C224,'Raw Data_OS_22'!$C$5:$C$4516,'Raw Data_OS_22'!$C$5:$C$4516,"New_Claim")="New_Claim",IF(I224=$O$1,"F1","F2"),"Considered"),"Considered")</f>
        <v>Considered</v>
      </c>
      <c r="P224" t="str" cm="1">
        <f t="array" ref="P224">_xlfn.IFS(O224="F1","F1",O224="F2","F2",O224="Considered",_xlfn.XLOOKUP(C224,Raw_Data_OS_23!$C$7:$C$4518,Raw_Data_OS_23!$N$7:$N$4518,_xlfn.XLOOKUP(Raw_Data_Paid_23!C224,'Raw Data_OS_22'!$C$5:$C$4516,'Raw Data_OS_22'!$O$5:$O$4516)))</f>
        <v>D</v>
      </c>
      <c r="Q224" t="str">
        <f t="shared" si="11"/>
        <v>F3</v>
      </c>
      <c r="R224" t="str">
        <f t="shared" si="12"/>
        <v>2022Motor Private</v>
      </c>
    </row>
    <row r="225" spans="2:18" x14ac:dyDescent="0.35">
      <c r="B225" s="40"/>
      <c r="C225" s="45" t="s">
        <v>6441</v>
      </c>
      <c r="D225" s="46">
        <v>44662</v>
      </c>
      <c r="E225" s="46">
        <v>44670</v>
      </c>
      <c r="F225" s="47" t="s">
        <v>3910</v>
      </c>
      <c r="G225" s="48">
        <v>-113500</v>
      </c>
      <c r="H225" s="49">
        <v>44971</v>
      </c>
      <c r="I225" s="44">
        <v>2022</v>
      </c>
      <c r="J225" s="44">
        <v>2022</v>
      </c>
      <c r="K225" s="44">
        <v>2023</v>
      </c>
      <c r="L225" s="44" t="s">
        <v>6406</v>
      </c>
      <c r="M225" s="44" t="s">
        <v>7201</v>
      </c>
      <c r="N225" s="44">
        <v>0</v>
      </c>
      <c r="O225" t="str">
        <f>IF(_xlfn.XLOOKUP(C225,Raw_Data_OS_23!$C$7:$C$4518,Raw_Data_OS_23!$C$7:$C$4518,"New_Claim")="New_Claim",IF(_xlfn.XLOOKUP(C225,'Raw Data_OS_22'!$C$5:$C$4516,'Raw Data_OS_22'!$C$5:$C$4516,"New_Claim")="New_Claim",IF(I225=$O$1,"F1","F2"),"Considered"),"Considered")</f>
        <v>Considered</v>
      </c>
      <c r="P225" t="str" cm="1">
        <f t="array" ref="P225">_xlfn.IFS(O225="F1","F1",O225="F2","F2",O225="Considered",_xlfn.XLOOKUP(C225,Raw_Data_OS_23!$C$7:$C$4518,Raw_Data_OS_23!$N$7:$N$4518,_xlfn.XLOOKUP(Raw_Data_Paid_23!C225,'Raw Data_OS_22'!$C$5:$C$4516,'Raw Data_OS_22'!$O$5:$O$4516)))</f>
        <v>B2</v>
      </c>
      <c r="Q225" t="str">
        <f t="shared" si="11"/>
        <v>B2</v>
      </c>
      <c r="R225" t="str">
        <f t="shared" si="12"/>
        <v>2022Motor Private</v>
      </c>
    </row>
    <row r="226" spans="2:18" x14ac:dyDescent="0.35">
      <c r="B226" s="40"/>
      <c r="C226" s="45" t="s">
        <v>6441</v>
      </c>
      <c r="D226" s="46">
        <v>44662</v>
      </c>
      <c r="E226" s="46">
        <v>44670</v>
      </c>
      <c r="F226" s="47" t="s">
        <v>3910</v>
      </c>
      <c r="G226" s="48">
        <v>113500</v>
      </c>
      <c r="H226" s="49">
        <v>44972</v>
      </c>
      <c r="I226" s="44">
        <v>2022</v>
      </c>
      <c r="J226" s="44">
        <v>2022</v>
      </c>
      <c r="K226" s="44">
        <v>2023</v>
      </c>
      <c r="L226" s="44" t="s">
        <v>6406</v>
      </c>
      <c r="M226" s="44" t="s">
        <v>7201</v>
      </c>
      <c r="N226" s="44">
        <v>0</v>
      </c>
      <c r="O226" t="str">
        <f>IF(_xlfn.XLOOKUP(C226,Raw_Data_OS_23!$C$7:$C$4518,Raw_Data_OS_23!$C$7:$C$4518,"New_Claim")="New_Claim",IF(_xlfn.XLOOKUP(C226,'Raw Data_OS_22'!$C$5:$C$4516,'Raw Data_OS_22'!$C$5:$C$4516,"New_Claim")="New_Claim",IF(I226=$O$1,"F1","F2"),"Considered"),"Considered")</f>
        <v>Considered</v>
      </c>
      <c r="P226" t="str" cm="1">
        <f t="array" ref="P226">_xlfn.IFS(O226="F1","F1",O226="F2","F2",O226="Considered",_xlfn.XLOOKUP(C226,Raw_Data_OS_23!$C$7:$C$4518,Raw_Data_OS_23!$N$7:$N$4518,_xlfn.XLOOKUP(Raw_Data_Paid_23!C226,'Raw Data_OS_22'!$C$5:$C$4516,'Raw Data_OS_22'!$O$5:$O$4516)))</f>
        <v>B2</v>
      </c>
      <c r="Q226" t="str">
        <f t="shared" si="11"/>
        <v>B2</v>
      </c>
      <c r="R226" t="str">
        <f t="shared" si="12"/>
        <v>2022Motor Private</v>
      </c>
    </row>
    <row r="227" spans="2:18" x14ac:dyDescent="0.35">
      <c r="B227" s="40"/>
      <c r="C227" s="45" t="s">
        <v>2578</v>
      </c>
      <c r="D227" s="46">
        <v>44365</v>
      </c>
      <c r="E227" s="46">
        <v>44375</v>
      </c>
      <c r="F227" s="47" t="s">
        <v>3910</v>
      </c>
      <c r="G227" s="48">
        <v>500000</v>
      </c>
      <c r="H227" s="49">
        <v>44972</v>
      </c>
      <c r="I227" s="44">
        <v>2021</v>
      </c>
      <c r="J227" s="44">
        <v>2021</v>
      </c>
      <c r="K227" s="44">
        <v>2023</v>
      </c>
      <c r="L227" s="44" t="s">
        <v>2250</v>
      </c>
      <c r="M227" s="44" t="s">
        <v>7201</v>
      </c>
      <c r="N227" s="44">
        <v>0</v>
      </c>
      <c r="O227" t="str">
        <f>IF(_xlfn.XLOOKUP(C227,Raw_Data_OS_23!$C$7:$C$4518,Raw_Data_OS_23!$C$7:$C$4518,"New_Claim")="New_Claim",IF(_xlfn.XLOOKUP(C227,'Raw Data_OS_22'!$C$5:$C$4516,'Raw Data_OS_22'!$C$5:$C$4516,"New_Claim")="New_Claim",IF(I227=$O$1,"F1","F2"),"Considered"),"Considered")</f>
        <v>Considered</v>
      </c>
      <c r="P227" t="str" cm="1">
        <f t="array" ref="P227">_xlfn.IFS(O227="F1","F1",O227="F2","F2",O227="Considered",_xlfn.XLOOKUP(C227,Raw_Data_OS_23!$C$7:$C$4518,Raw_Data_OS_23!$N$7:$N$4518,_xlfn.XLOOKUP(Raw_Data_Paid_23!C227,'Raw Data_OS_22'!$C$5:$C$4516,'Raw Data_OS_22'!$O$5:$O$4516)))</f>
        <v>B2</v>
      </c>
      <c r="Q227" t="str">
        <f t="shared" si="11"/>
        <v>B2</v>
      </c>
      <c r="R227" t="str">
        <f t="shared" si="12"/>
        <v>2021Motor Private</v>
      </c>
    </row>
    <row r="228" spans="2:18" x14ac:dyDescent="0.35">
      <c r="B228" s="40"/>
      <c r="C228" s="45" t="s">
        <v>2578</v>
      </c>
      <c r="D228" s="46">
        <v>44365</v>
      </c>
      <c r="E228" s="46">
        <v>44375</v>
      </c>
      <c r="F228" s="47" t="s">
        <v>3910</v>
      </c>
      <c r="G228" s="48">
        <v>500000</v>
      </c>
      <c r="H228" s="49">
        <v>44972</v>
      </c>
      <c r="I228" s="44">
        <v>2021</v>
      </c>
      <c r="J228" s="44">
        <v>2021</v>
      </c>
      <c r="K228" s="44">
        <v>2023</v>
      </c>
      <c r="L228" s="44" t="s">
        <v>2250</v>
      </c>
      <c r="M228" s="44" t="s">
        <v>7201</v>
      </c>
      <c r="N228" s="44">
        <v>0</v>
      </c>
      <c r="O228" t="str">
        <f>IF(_xlfn.XLOOKUP(C228,Raw_Data_OS_23!$C$7:$C$4518,Raw_Data_OS_23!$C$7:$C$4518,"New_Claim")="New_Claim",IF(_xlfn.XLOOKUP(C228,'Raw Data_OS_22'!$C$5:$C$4516,'Raw Data_OS_22'!$C$5:$C$4516,"New_Claim")="New_Claim",IF(I228=$O$1,"F1","F2"),"Considered"),"Considered")</f>
        <v>Considered</v>
      </c>
      <c r="P228" t="str" cm="1">
        <f t="array" ref="P228">_xlfn.IFS(O228="F1","F1",O228="F2","F2",O228="Considered",_xlfn.XLOOKUP(C228,Raw_Data_OS_23!$C$7:$C$4518,Raw_Data_OS_23!$N$7:$N$4518,_xlfn.XLOOKUP(Raw_Data_Paid_23!C228,'Raw Data_OS_22'!$C$5:$C$4516,'Raw Data_OS_22'!$O$5:$O$4516)))</f>
        <v>B2</v>
      </c>
      <c r="Q228" t="str">
        <f t="shared" si="11"/>
        <v>B2</v>
      </c>
      <c r="R228" t="str">
        <f t="shared" si="12"/>
        <v>2021Motor Private</v>
      </c>
    </row>
    <row r="229" spans="2:18" x14ac:dyDescent="0.35">
      <c r="B229" s="40"/>
      <c r="C229" s="45" t="s">
        <v>2578</v>
      </c>
      <c r="D229" s="46">
        <v>44365</v>
      </c>
      <c r="E229" s="46">
        <v>44375</v>
      </c>
      <c r="F229" s="47" t="s">
        <v>3910</v>
      </c>
      <c r="G229" s="48">
        <v>250000</v>
      </c>
      <c r="H229" s="49">
        <v>44972</v>
      </c>
      <c r="I229" s="44">
        <v>2021</v>
      </c>
      <c r="J229" s="44">
        <v>2021</v>
      </c>
      <c r="K229" s="44">
        <v>2023</v>
      </c>
      <c r="L229" s="44" t="s">
        <v>2250</v>
      </c>
      <c r="M229" s="44" t="s">
        <v>7201</v>
      </c>
      <c r="N229" s="44">
        <v>0</v>
      </c>
      <c r="O229" t="str">
        <f>IF(_xlfn.XLOOKUP(C229,Raw_Data_OS_23!$C$7:$C$4518,Raw_Data_OS_23!$C$7:$C$4518,"New_Claim")="New_Claim",IF(_xlfn.XLOOKUP(C229,'Raw Data_OS_22'!$C$5:$C$4516,'Raw Data_OS_22'!$C$5:$C$4516,"New_Claim")="New_Claim",IF(I229=$O$1,"F1","F2"),"Considered"),"Considered")</f>
        <v>Considered</v>
      </c>
      <c r="P229" t="str" cm="1">
        <f t="array" ref="P229">_xlfn.IFS(O229="F1","F1",O229="F2","F2",O229="Considered",_xlfn.XLOOKUP(C229,Raw_Data_OS_23!$C$7:$C$4518,Raw_Data_OS_23!$N$7:$N$4518,_xlfn.XLOOKUP(Raw_Data_Paid_23!C229,'Raw Data_OS_22'!$C$5:$C$4516,'Raw Data_OS_22'!$O$5:$O$4516)))</f>
        <v>B2</v>
      </c>
      <c r="Q229" t="str">
        <f t="shared" si="11"/>
        <v>B2</v>
      </c>
      <c r="R229" t="str">
        <f t="shared" si="12"/>
        <v>2021Motor Private</v>
      </c>
    </row>
    <row r="230" spans="2:18" x14ac:dyDescent="0.35">
      <c r="B230" s="40"/>
      <c r="C230" s="45" t="s">
        <v>2578</v>
      </c>
      <c r="D230" s="46">
        <v>44365</v>
      </c>
      <c r="E230" s="46">
        <v>44375</v>
      </c>
      <c r="F230" s="47" t="s">
        <v>3910</v>
      </c>
      <c r="G230" s="48">
        <v>250000</v>
      </c>
      <c r="H230" s="49">
        <v>44972</v>
      </c>
      <c r="I230" s="44">
        <v>2021</v>
      </c>
      <c r="J230" s="44">
        <v>2021</v>
      </c>
      <c r="K230" s="44">
        <v>2023</v>
      </c>
      <c r="L230" s="44" t="s">
        <v>2250</v>
      </c>
      <c r="M230" s="44" t="s">
        <v>7201</v>
      </c>
      <c r="N230" s="44">
        <v>0</v>
      </c>
      <c r="O230" t="str">
        <f>IF(_xlfn.XLOOKUP(C230,Raw_Data_OS_23!$C$7:$C$4518,Raw_Data_OS_23!$C$7:$C$4518,"New_Claim")="New_Claim",IF(_xlfn.XLOOKUP(C230,'Raw Data_OS_22'!$C$5:$C$4516,'Raw Data_OS_22'!$C$5:$C$4516,"New_Claim")="New_Claim",IF(I230=$O$1,"F1","F2"),"Considered"),"Considered")</f>
        <v>Considered</v>
      </c>
      <c r="P230" t="str" cm="1">
        <f t="array" ref="P230">_xlfn.IFS(O230="F1","F1",O230="F2","F2",O230="Considered",_xlfn.XLOOKUP(C230,Raw_Data_OS_23!$C$7:$C$4518,Raw_Data_OS_23!$N$7:$N$4518,_xlfn.XLOOKUP(Raw_Data_Paid_23!C230,'Raw Data_OS_22'!$C$5:$C$4516,'Raw Data_OS_22'!$O$5:$O$4516)))</f>
        <v>B2</v>
      </c>
      <c r="Q230" t="str">
        <f t="shared" si="11"/>
        <v>B2</v>
      </c>
      <c r="R230" t="str">
        <f t="shared" si="12"/>
        <v>2021Motor Private</v>
      </c>
    </row>
    <row r="231" spans="2:18" x14ac:dyDescent="0.35">
      <c r="B231" s="40"/>
      <c r="C231" s="45" t="s">
        <v>3496</v>
      </c>
      <c r="D231" s="46">
        <v>44421</v>
      </c>
      <c r="E231" s="46">
        <v>44452</v>
      </c>
      <c r="F231" s="47" t="s">
        <v>4248</v>
      </c>
      <c r="G231" s="48">
        <v>-362670</v>
      </c>
      <c r="H231" s="49">
        <v>44972</v>
      </c>
      <c r="I231" s="44">
        <v>2021</v>
      </c>
      <c r="J231" s="44">
        <v>2021</v>
      </c>
      <c r="K231" s="44">
        <v>2023</v>
      </c>
      <c r="L231" s="44" t="s">
        <v>3073</v>
      </c>
      <c r="M231" s="44" t="s">
        <v>7201</v>
      </c>
      <c r="N231" s="44">
        <v>0</v>
      </c>
      <c r="O231" t="str">
        <f>IF(_xlfn.XLOOKUP(C231,Raw_Data_OS_23!$C$7:$C$4518,Raw_Data_OS_23!$C$7:$C$4518,"New_Claim")="New_Claim",IF(_xlfn.XLOOKUP(C231,'Raw Data_OS_22'!$C$5:$C$4516,'Raw Data_OS_22'!$C$5:$C$4516,"New_Claim")="New_Claim",IF(I231=$O$1,"F1","F2"),"Considered"),"Considered")</f>
        <v>Considered</v>
      </c>
      <c r="P231" t="str" cm="1">
        <f t="array" ref="P231">_xlfn.IFS(O231="F1","F1",O231="F2","F2",O231="Considered",_xlfn.XLOOKUP(C231,Raw_Data_OS_23!$C$7:$C$4518,Raw_Data_OS_23!$N$7:$N$4518,_xlfn.XLOOKUP(Raw_Data_Paid_23!C231,'Raw Data_OS_22'!$C$5:$C$4516,'Raw Data_OS_22'!$O$5:$O$4516)))</f>
        <v>B2</v>
      </c>
      <c r="Q231" t="str">
        <f t="shared" si="11"/>
        <v>B2</v>
      </c>
      <c r="R231" t="str">
        <f t="shared" si="12"/>
        <v>2021Fire Industrial</v>
      </c>
    </row>
    <row r="232" spans="2:18" x14ac:dyDescent="0.35">
      <c r="B232" s="40"/>
      <c r="C232" s="45" t="s">
        <v>2518</v>
      </c>
      <c r="D232" s="46">
        <v>44278</v>
      </c>
      <c r="E232" s="46">
        <v>44362</v>
      </c>
      <c r="F232" s="47" t="s">
        <v>3910</v>
      </c>
      <c r="G232" s="48">
        <v>635255</v>
      </c>
      <c r="H232" s="49">
        <v>44972</v>
      </c>
      <c r="I232" s="44">
        <v>2021</v>
      </c>
      <c r="J232" s="44">
        <v>2021</v>
      </c>
      <c r="K232" s="44">
        <v>2023</v>
      </c>
      <c r="L232" s="44" t="s">
        <v>21</v>
      </c>
      <c r="M232" s="44" t="s">
        <v>7201</v>
      </c>
      <c r="N232" s="44">
        <v>0</v>
      </c>
      <c r="O232" t="str">
        <f>IF(_xlfn.XLOOKUP(C232,Raw_Data_OS_23!$C$7:$C$4518,Raw_Data_OS_23!$C$7:$C$4518,"New_Claim")="New_Claim",IF(_xlfn.XLOOKUP(C232,'Raw Data_OS_22'!$C$5:$C$4516,'Raw Data_OS_22'!$C$5:$C$4516,"New_Claim")="New_Claim",IF(I232=$O$1,"F1","F2"),"Considered"),"Considered")</f>
        <v>Considered</v>
      </c>
      <c r="P232" t="str" cm="1">
        <f t="array" ref="P232">_xlfn.IFS(O232="F1","F1",O232="F2","F2",O232="Considered",_xlfn.XLOOKUP(C232,Raw_Data_OS_23!$C$7:$C$4518,Raw_Data_OS_23!$N$7:$N$4518,_xlfn.XLOOKUP(Raw_Data_Paid_23!C232,'Raw Data_OS_22'!$C$5:$C$4516,'Raw Data_OS_22'!$O$5:$O$4516)))</f>
        <v>B2</v>
      </c>
      <c r="Q232" t="str">
        <f t="shared" si="11"/>
        <v>B2</v>
      </c>
      <c r="R232" t="str">
        <f t="shared" si="12"/>
        <v>2021Motor Private</v>
      </c>
    </row>
    <row r="233" spans="2:18" x14ac:dyDescent="0.35">
      <c r="B233" s="40"/>
      <c r="C233" s="45" t="s">
        <v>2518</v>
      </c>
      <c r="D233" s="46">
        <v>44278</v>
      </c>
      <c r="E233" s="46">
        <v>44362</v>
      </c>
      <c r="F233" s="47" t="s">
        <v>3910</v>
      </c>
      <c r="G233" s="48">
        <v>80000</v>
      </c>
      <c r="H233" s="49">
        <v>44972</v>
      </c>
      <c r="I233" s="44">
        <v>2021</v>
      </c>
      <c r="J233" s="44">
        <v>2021</v>
      </c>
      <c r="K233" s="44">
        <v>2023</v>
      </c>
      <c r="L233" s="44" t="s">
        <v>21</v>
      </c>
      <c r="M233" s="44" t="s">
        <v>7201</v>
      </c>
      <c r="N233" s="44">
        <v>0</v>
      </c>
      <c r="O233" t="str">
        <f>IF(_xlfn.XLOOKUP(C233,Raw_Data_OS_23!$C$7:$C$4518,Raw_Data_OS_23!$C$7:$C$4518,"New_Claim")="New_Claim",IF(_xlfn.XLOOKUP(C233,'Raw Data_OS_22'!$C$5:$C$4516,'Raw Data_OS_22'!$C$5:$C$4516,"New_Claim")="New_Claim",IF(I233=$O$1,"F1","F2"),"Considered"),"Considered")</f>
        <v>Considered</v>
      </c>
      <c r="P233" t="str" cm="1">
        <f t="array" ref="P233">_xlfn.IFS(O233="F1","F1",O233="F2","F2",O233="Considered",_xlfn.XLOOKUP(C233,Raw_Data_OS_23!$C$7:$C$4518,Raw_Data_OS_23!$N$7:$N$4518,_xlfn.XLOOKUP(Raw_Data_Paid_23!C233,'Raw Data_OS_22'!$C$5:$C$4516,'Raw Data_OS_22'!$O$5:$O$4516)))</f>
        <v>B2</v>
      </c>
      <c r="Q233" t="str">
        <f t="shared" si="11"/>
        <v>B2</v>
      </c>
      <c r="R233" t="str">
        <f t="shared" si="12"/>
        <v>2021Motor Private</v>
      </c>
    </row>
    <row r="234" spans="2:18" x14ac:dyDescent="0.35">
      <c r="B234" s="40"/>
      <c r="C234" s="45" t="s">
        <v>1959</v>
      </c>
      <c r="D234" s="46">
        <v>43455</v>
      </c>
      <c r="E234" s="46">
        <v>43553</v>
      </c>
      <c r="F234" s="47" t="s">
        <v>3910</v>
      </c>
      <c r="G234" s="48">
        <v>-135000</v>
      </c>
      <c r="H234" s="49">
        <v>44973</v>
      </c>
      <c r="I234" s="44">
        <v>2018</v>
      </c>
      <c r="J234" s="44">
        <v>2019</v>
      </c>
      <c r="K234" s="44">
        <v>2023</v>
      </c>
      <c r="L234" s="44" t="s">
        <v>684</v>
      </c>
      <c r="M234" s="44" t="s">
        <v>7201</v>
      </c>
      <c r="N234" s="44">
        <v>0</v>
      </c>
      <c r="O234" t="str">
        <f>IF(_xlfn.XLOOKUP(C234,Raw_Data_OS_23!$C$7:$C$4518,Raw_Data_OS_23!$C$7:$C$4518,"New_Claim")="New_Claim",IF(_xlfn.XLOOKUP(C234,'Raw Data_OS_22'!$C$5:$C$4516,'Raw Data_OS_22'!$C$5:$C$4516,"New_Claim")="New_Claim",IF(I234=$O$1,"F1","F2"),"Considered"),"Considered")</f>
        <v>Considered</v>
      </c>
      <c r="P234" t="str" cm="1">
        <f t="array" ref="P234">_xlfn.IFS(O234="F1","F1",O234="F2","F2",O234="Considered",_xlfn.XLOOKUP(C234,Raw_Data_OS_23!$C$7:$C$4518,Raw_Data_OS_23!$N$7:$N$4518,_xlfn.XLOOKUP(Raw_Data_Paid_23!C234,'Raw Data_OS_22'!$C$5:$C$4516,'Raw Data_OS_22'!$O$5:$O$4516)))</f>
        <v>B2</v>
      </c>
      <c r="Q234" t="str">
        <f t="shared" si="11"/>
        <v>B2</v>
      </c>
      <c r="R234" t="str">
        <f t="shared" si="12"/>
        <v>2018Motor Private</v>
      </c>
    </row>
    <row r="235" spans="2:18" x14ac:dyDescent="0.35">
      <c r="B235" s="40"/>
      <c r="C235" s="45" t="s">
        <v>6674</v>
      </c>
      <c r="D235" s="46">
        <v>44759</v>
      </c>
      <c r="E235" s="46">
        <v>44760</v>
      </c>
      <c r="F235" s="47" t="s">
        <v>3910</v>
      </c>
      <c r="G235" s="48">
        <v>100000</v>
      </c>
      <c r="H235" s="49">
        <v>44974</v>
      </c>
      <c r="I235" s="44">
        <v>2022</v>
      </c>
      <c r="J235" s="44">
        <v>2022</v>
      </c>
      <c r="K235" s="44">
        <v>2023</v>
      </c>
      <c r="L235" s="44" t="s">
        <v>6643</v>
      </c>
      <c r="M235" s="44" t="s">
        <v>7201</v>
      </c>
      <c r="N235" s="44">
        <v>1</v>
      </c>
      <c r="O235" t="str">
        <f>IF(_xlfn.XLOOKUP(C235,Raw_Data_OS_23!$C$7:$C$4518,Raw_Data_OS_23!$C$7:$C$4518,"New_Claim")="New_Claim",IF(_xlfn.XLOOKUP(C235,'Raw Data_OS_22'!$C$5:$C$4516,'Raw Data_OS_22'!$C$5:$C$4516,"New_Claim")="New_Claim",IF(I235=$O$1,"F1","F2"),"Considered"),"Considered")</f>
        <v>Considered</v>
      </c>
      <c r="P235" t="str" cm="1">
        <f t="array" ref="P235">_xlfn.IFS(O235="F1","F1",O235="F2","F2",O235="Considered",_xlfn.XLOOKUP(C235,Raw_Data_OS_23!$C$7:$C$4518,Raw_Data_OS_23!$N$7:$N$4518,_xlfn.XLOOKUP(Raw_Data_Paid_23!C235,'Raw Data_OS_22'!$C$5:$C$4516,'Raw Data_OS_22'!$O$5:$O$4516)))</f>
        <v>B2</v>
      </c>
      <c r="Q235" t="str">
        <f t="shared" si="11"/>
        <v>B2</v>
      </c>
      <c r="R235" t="str">
        <f t="shared" si="12"/>
        <v>2022Motor Private</v>
      </c>
    </row>
    <row r="236" spans="2:18" x14ac:dyDescent="0.35">
      <c r="B236" s="40"/>
      <c r="C236" s="45" t="s">
        <v>3059</v>
      </c>
      <c r="D236" s="46">
        <v>44327</v>
      </c>
      <c r="E236" s="46">
        <v>44357</v>
      </c>
      <c r="F236" s="47" t="s">
        <v>3910</v>
      </c>
      <c r="G236" s="48">
        <v>-323902</v>
      </c>
      <c r="H236" s="49">
        <v>44977</v>
      </c>
      <c r="I236" s="44">
        <v>2021</v>
      </c>
      <c r="J236" s="44">
        <v>2021</v>
      </c>
      <c r="K236" s="44">
        <v>2023</v>
      </c>
      <c r="L236" s="44" t="s">
        <v>2250</v>
      </c>
      <c r="M236" s="44" t="s">
        <v>7201</v>
      </c>
      <c r="N236" s="44">
        <v>0</v>
      </c>
      <c r="O236" t="str">
        <f>IF(_xlfn.XLOOKUP(C236,Raw_Data_OS_23!$C$7:$C$4518,Raw_Data_OS_23!$C$7:$C$4518,"New_Claim")="New_Claim",IF(_xlfn.XLOOKUP(C236,'Raw Data_OS_22'!$C$5:$C$4516,'Raw Data_OS_22'!$C$5:$C$4516,"New_Claim")="New_Claim",IF(I236=$O$1,"F1","F2"),"Considered"),"Considered")</f>
        <v>Considered</v>
      </c>
      <c r="P236" t="str" cm="1">
        <f t="array" ref="P236">_xlfn.IFS(O236="F1","F1",O236="F2","F2",O236="Considered",_xlfn.XLOOKUP(C236,Raw_Data_OS_23!$C$7:$C$4518,Raw_Data_OS_23!$N$7:$N$4518,_xlfn.XLOOKUP(Raw_Data_Paid_23!C236,'Raw Data_OS_22'!$C$5:$C$4516,'Raw Data_OS_22'!$O$5:$O$4516)))</f>
        <v>B2</v>
      </c>
      <c r="Q236" t="str">
        <f t="shared" si="11"/>
        <v>B2</v>
      </c>
      <c r="R236" t="str">
        <f t="shared" si="12"/>
        <v>2021Motor Private</v>
      </c>
    </row>
    <row r="237" spans="2:18" x14ac:dyDescent="0.35">
      <c r="B237" s="40"/>
      <c r="C237" s="45" t="s">
        <v>6674</v>
      </c>
      <c r="D237" s="46">
        <v>44759</v>
      </c>
      <c r="E237" s="46">
        <v>44760</v>
      </c>
      <c r="F237" s="47" t="s">
        <v>3910</v>
      </c>
      <c r="G237" s="48">
        <v>100000</v>
      </c>
      <c r="H237" s="49">
        <v>44977</v>
      </c>
      <c r="I237" s="44">
        <v>2022</v>
      </c>
      <c r="J237" s="44">
        <v>2022</v>
      </c>
      <c r="K237" s="44">
        <v>2023</v>
      </c>
      <c r="L237" s="44" t="s">
        <v>6643</v>
      </c>
      <c r="M237" s="44" t="s">
        <v>7201</v>
      </c>
      <c r="N237" s="44">
        <v>0</v>
      </c>
      <c r="O237" t="str">
        <f>IF(_xlfn.XLOOKUP(C237,Raw_Data_OS_23!$C$7:$C$4518,Raw_Data_OS_23!$C$7:$C$4518,"New_Claim")="New_Claim",IF(_xlfn.XLOOKUP(C237,'Raw Data_OS_22'!$C$5:$C$4516,'Raw Data_OS_22'!$C$5:$C$4516,"New_Claim")="New_Claim",IF(I237=$O$1,"F1","F2"),"Considered"),"Considered")</f>
        <v>Considered</v>
      </c>
      <c r="P237" t="str" cm="1">
        <f t="array" ref="P237">_xlfn.IFS(O237="F1","F1",O237="F2","F2",O237="Considered",_xlfn.XLOOKUP(C237,Raw_Data_OS_23!$C$7:$C$4518,Raw_Data_OS_23!$N$7:$N$4518,_xlfn.XLOOKUP(Raw_Data_Paid_23!C237,'Raw Data_OS_22'!$C$5:$C$4516,'Raw Data_OS_22'!$O$5:$O$4516)))</f>
        <v>B2</v>
      </c>
      <c r="Q237" t="str">
        <f t="shared" si="11"/>
        <v>B2</v>
      </c>
      <c r="R237" t="str">
        <f t="shared" si="12"/>
        <v>2022Motor Private</v>
      </c>
    </row>
    <row r="238" spans="2:18" x14ac:dyDescent="0.35">
      <c r="B238" s="40"/>
      <c r="C238" s="45" t="s">
        <v>7550</v>
      </c>
      <c r="D238" s="46">
        <v>44951</v>
      </c>
      <c r="E238" s="46">
        <v>44952</v>
      </c>
      <c r="F238" s="47" t="s">
        <v>3910</v>
      </c>
      <c r="G238" s="48">
        <v>15000</v>
      </c>
      <c r="H238" s="49">
        <v>44978</v>
      </c>
      <c r="I238" s="44">
        <v>2023</v>
      </c>
      <c r="J238" s="44">
        <v>2023</v>
      </c>
      <c r="K238" s="44">
        <v>2023</v>
      </c>
      <c r="L238" s="44" t="s">
        <v>7201</v>
      </c>
      <c r="M238" s="44" t="s">
        <v>7201</v>
      </c>
      <c r="N238" s="44">
        <v>1</v>
      </c>
      <c r="O238" t="str">
        <f>IF(_xlfn.XLOOKUP(C238,Raw_Data_OS_23!$C$7:$C$4518,Raw_Data_OS_23!$C$7:$C$4518,"New_Claim")="New_Claim",IF(_xlfn.XLOOKUP(C238,'Raw Data_OS_22'!$C$5:$C$4516,'Raw Data_OS_22'!$C$5:$C$4516,"New_Claim")="New_Claim",IF(I238=$O$1,"F1","F2"),"Considered"),"Considered")</f>
        <v>F1</v>
      </c>
      <c r="P238" t="str" cm="1">
        <f t="array" ref="P238">_xlfn.IFS(O238="F1","F1",O238="F2","F2",O238="Considered",_xlfn.XLOOKUP(C238,Raw_Data_OS_23!$C$7:$C$4518,Raw_Data_OS_23!$N$7:$N$4518,_xlfn.XLOOKUP(Raw_Data_Paid_23!C238,'Raw Data_OS_22'!$C$5:$C$4516,'Raw Data_OS_22'!$O$5:$O$4516)))</f>
        <v>F1</v>
      </c>
      <c r="Q238" t="str">
        <f t="shared" si="11"/>
        <v>F1</v>
      </c>
      <c r="R238" t="str">
        <f t="shared" si="12"/>
        <v>2023Motor Private</v>
      </c>
    </row>
    <row r="239" spans="2:18" x14ac:dyDescent="0.35">
      <c r="B239" s="40"/>
      <c r="C239" s="45" t="s">
        <v>3599</v>
      </c>
      <c r="D239" s="46">
        <v>44472</v>
      </c>
      <c r="E239" s="46">
        <v>44488</v>
      </c>
      <c r="F239" s="47" t="s">
        <v>3910</v>
      </c>
      <c r="G239" s="48">
        <v>250000</v>
      </c>
      <c r="H239" s="49">
        <v>44978</v>
      </c>
      <c r="I239" s="44">
        <v>2021</v>
      </c>
      <c r="J239" s="44">
        <v>2021</v>
      </c>
      <c r="K239" s="44">
        <v>2023</v>
      </c>
      <c r="L239" s="44" t="s">
        <v>3138</v>
      </c>
      <c r="M239" s="44" t="s">
        <v>7201</v>
      </c>
      <c r="N239" s="44">
        <v>0</v>
      </c>
      <c r="O239" t="str">
        <f>IF(_xlfn.XLOOKUP(C239,Raw_Data_OS_23!$C$7:$C$4518,Raw_Data_OS_23!$C$7:$C$4518,"New_Claim")="New_Claim",IF(_xlfn.XLOOKUP(C239,'Raw Data_OS_22'!$C$5:$C$4516,'Raw Data_OS_22'!$C$5:$C$4516,"New_Claim")="New_Claim",IF(I239=$O$1,"F1","F2"),"Considered"),"Considered")</f>
        <v>Considered</v>
      </c>
      <c r="P239" t="str" cm="1">
        <f t="array" ref="P239">_xlfn.IFS(O239="F1","F1",O239="F2","F2",O239="Considered",_xlfn.XLOOKUP(C239,Raw_Data_OS_23!$C$7:$C$4518,Raw_Data_OS_23!$N$7:$N$4518,_xlfn.XLOOKUP(Raw_Data_Paid_23!C239,'Raw Data_OS_22'!$C$5:$C$4516,'Raw Data_OS_22'!$O$5:$O$4516)))</f>
        <v>B2</v>
      </c>
      <c r="Q239" t="str">
        <f t="shared" si="11"/>
        <v>B2</v>
      </c>
      <c r="R239" t="str">
        <f t="shared" si="12"/>
        <v>2021Motor Private</v>
      </c>
    </row>
    <row r="240" spans="2:18" x14ac:dyDescent="0.35">
      <c r="B240" s="40"/>
      <c r="C240" s="45" t="s">
        <v>164</v>
      </c>
      <c r="D240" s="46">
        <v>44022</v>
      </c>
      <c r="E240" s="46">
        <v>44022</v>
      </c>
      <c r="F240" s="47" t="s">
        <v>3908</v>
      </c>
      <c r="G240" s="48">
        <v>140000</v>
      </c>
      <c r="H240" s="49">
        <v>44978</v>
      </c>
      <c r="I240" s="44">
        <v>2020</v>
      </c>
      <c r="J240" s="44">
        <v>2020</v>
      </c>
      <c r="K240" s="44">
        <v>2023</v>
      </c>
      <c r="L240" s="44" t="s">
        <v>35</v>
      </c>
      <c r="M240" s="44" t="s">
        <v>7201</v>
      </c>
      <c r="N240" s="44">
        <v>0</v>
      </c>
      <c r="O240" t="str">
        <f>IF(_xlfn.XLOOKUP(C240,Raw_Data_OS_23!$C$7:$C$4518,Raw_Data_OS_23!$C$7:$C$4518,"New_Claim")="New_Claim",IF(_xlfn.XLOOKUP(C240,'Raw Data_OS_22'!$C$5:$C$4516,'Raw Data_OS_22'!$C$5:$C$4516,"New_Claim")="New_Claim",IF(I240=$O$1,"F1","F2"),"Considered"),"Considered")</f>
        <v>Considered</v>
      </c>
      <c r="P240" t="str" cm="1">
        <f t="array" ref="P240">_xlfn.IFS(O240="F1","F1",O240="F2","F2",O240="Considered",_xlfn.XLOOKUP(C240,Raw_Data_OS_23!$C$7:$C$4518,Raw_Data_OS_23!$N$7:$N$4518,_xlfn.XLOOKUP(Raw_Data_Paid_23!C240,'Raw Data_OS_22'!$C$5:$C$4516,'Raw Data_OS_22'!$O$5:$O$4516)))</f>
        <v>B2</v>
      </c>
      <c r="Q240" t="str">
        <f t="shared" si="11"/>
        <v>B2</v>
      </c>
      <c r="R240" t="str">
        <f t="shared" si="12"/>
        <v>2020Motor Commercial</v>
      </c>
    </row>
    <row r="241" spans="2:18" x14ac:dyDescent="0.35">
      <c r="B241" s="40"/>
      <c r="C241" s="45" t="s">
        <v>164</v>
      </c>
      <c r="D241" s="46">
        <v>44022</v>
      </c>
      <c r="E241" s="46">
        <v>44022</v>
      </c>
      <c r="F241" s="47" t="s">
        <v>3908</v>
      </c>
      <c r="G241" s="48">
        <v>250000</v>
      </c>
      <c r="H241" s="49">
        <v>44978</v>
      </c>
      <c r="I241" s="44">
        <v>2020</v>
      </c>
      <c r="J241" s="44">
        <v>2020</v>
      </c>
      <c r="K241" s="44">
        <v>2023</v>
      </c>
      <c r="L241" s="44" t="s">
        <v>35</v>
      </c>
      <c r="M241" s="44" t="s">
        <v>7201</v>
      </c>
      <c r="N241" s="44">
        <v>0</v>
      </c>
      <c r="O241" t="str">
        <f>IF(_xlfn.XLOOKUP(C241,Raw_Data_OS_23!$C$7:$C$4518,Raw_Data_OS_23!$C$7:$C$4518,"New_Claim")="New_Claim",IF(_xlfn.XLOOKUP(C241,'Raw Data_OS_22'!$C$5:$C$4516,'Raw Data_OS_22'!$C$5:$C$4516,"New_Claim")="New_Claim",IF(I241=$O$1,"F1","F2"),"Considered"),"Considered")</f>
        <v>Considered</v>
      </c>
      <c r="P241" t="str" cm="1">
        <f t="array" ref="P241">_xlfn.IFS(O241="F1","F1",O241="F2","F2",O241="Considered",_xlfn.XLOOKUP(C241,Raw_Data_OS_23!$C$7:$C$4518,Raw_Data_OS_23!$N$7:$N$4518,_xlfn.XLOOKUP(Raw_Data_Paid_23!C241,'Raw Data_OS_22'!$C$5:$C$4516,'Raw Data_OS_22'!$O$5:$O$4516)))</f>
        <v>B2</v>
      </c>
      <c r="Q241" t="str">
        <f t="shared" si="11"/>
        <v>B2</v>
      </c>
      <c r="R241" t="str">
        <f t="shared" si="12"/>
        <v>2020Motor Commercial</v>
      </c>
    </row>
    <row r="242" spans="2:18" x14ac:dyDescent="0.35">
      <c r="B242" s="40"/>
      <c r="C242" s="45" t="s">
        <v>164</v>
      </c>
      <c r="D242" s="46">
        <v>44022</v>
      </c>
      <c r="E242" s="46">
        <v>44022</v>
      </c>
      <c r="F242" s="47" t="s">
        <v>3908</v>
      </c>
      <c r="G242" s="48">
        <v>250000</v>
      </c>
      <c r="H242" s="49">
        <v>44978</v>
      </c>
      <c r="I242" s="44">
        <v>2020</v>
      </c>
      <c r="J242" s="44">
        <v>2020</v>
      </c>
      <c r="K242" s="44">
        <v>2023</v>
      </c>
      <c r="L242" s="44" t="s">
        <v>35</v>
      </c>
      <c r="M242" s="44" t="s">
        <v>7201</v>
      </c>
      <c r="N242" s="44">
        <v>0</v>
      </c>
      <c r="O242" t="str">
        <f>IF(_xlfn.XLOOKUP(C242,Raw_Data_OS_23!$C$7:$C$4518,Raw_Data_OS_23!$C$7:$C$4518,"New_Claim")="New_Claim",IF(_xlfn.XLOOKUP(C242,'Raw Data_OS_22'!$C$5:$C$4516,'Raw Data_OS_22'!$C$5:$C$4516,"New_Claim")="New_Claim",IF(I242=$O$1,"F1","F2"),"Considered"),"Considered")</f>
        <v>Considered</v>
      </c>
      <c r="P242" t="str" cm="1">
        <f t="array" ref="P242">_xlfn.IFS(O242="F1","F1",O242="F2","F2",O242="Considered",_xlfn.XLOOKUP(C242,Raw_Data_OS_23!$C$7:$C$4518,Raw_Data_OS_23!$N$7:$N$4518,_xlfn.XLOOKUP(Raw_Data_Paid_23!C242,'Raw Data_OS_22'!$C$5:$C$4516,'Raw Data_OS_22'!$O$5:$O$4516)))</f>
        <v>B2</v>
      </c>
      <c r="Q242" t="str">
        <f t="shared" si="11"/>
        <v>B2</v>
      </c>
      <c r="R242" t="str">
        <f t="shared" si="12"/>
        <v>2020Motor Commercial</v>
      </c>
    </row>
    <row r="243" spans="2:18" x14ac:dyDescent="0.35">
      <c r="B243" s="40"/>
      <c r="C243" s="45" t="s">
        <v>6123</v>
      </c>
      <c r="D243" s="46">
        <v>44554</v>
      </c>
      <c r="E243" s="46">
        <v>44582</v>
      </c>
      <c r="F243" s="47" t="s">
        <v>3910</v>
      </c>
      <c r="G243" s="48">
        <v>176060</v>
      </c>
      <c r="H243" s="49">
        <v>44979</v>
      </c>
      <c r="I243" s="44">
        <v>2021</v>
      </c>
      <c r="J243" s="44">
        <v>2022</v>
      </c>
      <c r="K243" s="44">
        <v>2023</v>
      </c>
      <c r="L243" s="44" t="s">
        <v>3138</v>
      </c>
      <c r="M243" s="44" t="s">
        <v>7201</v>
      </c>
      <c r="N243" s="44">
        <v>1</v>
      </c>
      <c r="O243" t="str">
        <f>IF(_xlfn.XLOOKUP(C243,Raw_Data_OS_23!$C$7:$C$4518,Raw_Data_OS_23!$C$7:$C$4518,"New_Claim")="New_Claim",IF(_xlfn.XLOOKUP(C243,'Raw Data_OS_22'!$C$5:$C$4516,'Raw Data_OS_22'!$C$5:$C$4516,"New_Claim")="New_Claim",IF(I243=$O$1,"F1","F2"),"Considered"),"Considered")</f>
        <v>Considered</v>
      </c>
      <c r="P243" t="str" cm="1">
        <f t="array" ref="P243">_xlfn.IFS(O243="F1","F1",O243="F2","F2",O243="Considered",_xlfn.XLOOKUP(C243,Raw_Data_OS_23!$C$7:$C$4518,Raw_Data_OS_23!$N$7:$N$4518,_xlfn.XLOOKUP(Raw_Data_Paid_23!C243,'Raw Data_OS_22'!$C$5:$C$4516,'Raw Data_OS_22'!$O$5:$O$4516)))</f>
        <v>C2</v>
      </c>
      <c r="Q243" t="str">
        <f t="shared" si="11"/>
        <v>C2</v>
      </c>
      <c r="R243" t="str">
        <f t="shared" si="12"/>
        <v>2021Motor Private</v>
      </c>
    </row>
    <row r="244" spans="2:18" x14ac:dyDescent="0.35">
      <c r="B244" s="40"/>
      <c r="C244" s="45" t="s">
        <v>6132</v>
      </c>
      <c r="D244" s="46">
        <v>44582</v>
      </c>
      <c r="E244" s="46">
        <v>44586</v>
      </c>
      <c r="F244" s="47" t="s">
        <v>3910</v>
      </c>
      <c r="G244" s="48">
        <v>98136</v>
      </c>
      <c r="H244" s="49">
        <v>44979</v>
      </c>
      <c r="I244" s="44">
        <v>2022</v>
      </c>
      <c r="J244" s="44">
        <v>2022</v>
      </c>
      <c r="K244" s="44">
        <v>2023</v>
      </c>
      <c r="L244" s="44" t="s">
        <v>6021</v>
      </c>
      <c r="M244" s="44" t="s">
        <v>7201</v>
      </c>
      <c r="N244" s="44">
        <v>1</v>
      </c>
      <c r="O244" t="str">
        <f>IF(_xlfn.XLOOKUP(C244,Raw_Data_OS_23!$C$7:$C$4518,Raw_Data_OS_23!$C$7:$C$4518,"New_Claim")="New_Claim",IF(_xlfn.XLOOKUP(C244,'Raw Data_OS_22'!$C$5:$C$4516,'Raw Data_OS_22'!$C$5:$C$4516,"New_Claim")="New_Claim",IF(I244=$O$1,"F1","F2"),"Considered"),"Considered")</f>
        <v>Considered</v>
      </c>
      <c r="P244" t="str" cm="1">
        <f t="array" ref="P244">_xlfn.IFS(O244="F1","F1",O244="F2","F2",O244="Considered",_xlfn.XLOOKUP(C244,Raw_Data_OS_23!$C$7:$C$4518,Raw_Data_OS_23!$N$7:$N$4518,_xlfn.XLOOKUP(Raw_Data_Paid_23!C244,'Raw Data_OS_22'!$C$5:$C$4516,'Raw Data_OS_22'!$O$5:$O$4516)))</f>
        <v>B2</v>
      </c>
      <c r="Q244" t="str">
        <f t="shared" si="11"/>
        <v>B2</v>
      </c>
      <c r="R244" t="str">
        <f t="shared" si="12"/>
        <v>2022Motor Private</v>
      </c>
    </row>
    <row r="245" spans="2:18" x14ac:dyDescent="0.35">
      <c r="B245" s="40"/>
      <c r="C245" s="45" t="s">
        <v>6186</v>
      </c>
      <c r="D245" s="46">
        <v>44565</v>
      </c>
      <c r="E245" s="46">
        <v>44567</v>
      </c>
      <c r="F245" s="47" t="s">
        <v>3910</v>
      </c>
      <c r="G245" s="48">
        <v>201964</v>
      </c>
      <c r="H245" s="49">
        <v>44979</v>
      </c>
      <c r="I245" s="44">
        <v>2022</v>
      </c>
      <c r="J245" s="44">
        <v>2022</v>
      </c>
      <c r="K245" s="44">
        <v>2023</v>
      </c>
      <c r="L245" s="44" t="s">
        <v>6021</v>
      </c>
      <c r="M245" s="44" t="s">
        <v>7201</v>
      </c>
      <c r="N245" s="44">
        <v>1</v>
      </c>
      <c r="O245" t="str">
        <f>IF(_xlfn.XLOOKUP(C245,Raw_Data_OS_23!$C$7:$C$4518,Raw_Data_OS_23!$C$7:$C$4518,"New_Claim")="New_Claim",IF(_xlfn.XLOOKUP(C245,'Raw Data_OS_22'!$C$5:$C$4516,'Raw Data_OS_22'!$C$5:$C$4516,"New_Claim")="New_Claim",IF(I245=$O$1,"F1","F2"),"Considered"),"Considered")</f>
        <v>Considered</v>
      </c>
      <c r="P245" t="str" cm="1">
        <f t="array" ref="P245">_xlfn.IFS(O245="F1","F1",O245="F2","F2",O245="Considered",_xlfn.XLOOKUP(C245,Raw_Data_OS_23!$C$7:$C$4518,Raw_Data_OS_23!$N$7:$N$4518,_xlfn.XLOOKUP(Raw_Data_Paid_23!C245,'Raw Data_OS_22'!$C$5:$C$4516,'Raw Data_OS_22'!$O$5:$O$4516)))</f>
        <v>B2</v>
      </c>
      <c r="Q245" t="str">
        <f t="shared" si="11"/>
        <v>B2</v>
      </c>
      <c r="R245" t="str">
        <f t="shared" si="12"/>
        <v>2022Motor Private</v>
      </c>
    </row>
    <row r="246" spans="2:18" x14ac:dyDescent="0.35">
      <c r="B246" s="40"/>
      <c r="C246" s="45" t="s">
        <v>3740</v>
      </c>
      <c r="D246" s="46">
        <v>44477</v>
      </c>
      <c r="E246" s="46">
        <v>44510</v>
      </c>
      <c r="F246" s="47" t="s">
        <v>3908</v>
      </c>
      <c r="G246" s="48">
        <v>196664</v>
      </c>
      <c r="H246" s="49">
        <v>44979</v>
      </c>
      <c r="I246" s="44">
        <v>2021</v>
      </c>
      <c r="J246" s="44">
        <v>2021</v>
      </c>
      <c r="K246" s="44">
        <v>2023</v>
      </c>
      <c r="L246" s="44" t="s">
        <v>3138</v>
      </c>
      <c r="M246" s="44" t="s">
        <v>7201</v>
      </c>
      <c r="N246" s="44">
        <v>1</v>
      </c>
      <c r="O246" t="str">
        <f>IF(_xlfn.XLOOKUP(C246,Raw_Data_OS_23!$C$7:$C$4518,Raw_Data_OS_23!$C$7:$C$4518,"New_Claim")="New_Claim",IF(_xlfn.XLOOKUP(C246,'Raw Data_OS_22'!$C$5:$C$4516,'Raw Data_OS_22'!$C$5:$C$4516,"New_Claim")="New_Claim",IF(I246=$O$1,"F1","F2"),"Considered"),"Considered")</f>
        <v>Considered</v>
      </c>
      <c r="P246" t="str" cm="1">
        <f t="array" ref="P246">_xlfn.IFS(O246="F1","F1",O246="F2","F2",O246="Considered",_xlfn.XLOOKUP(C246,Raw_Data_OS_23!$C$7:$C$4518,Raw_Data_OS_23!$N$7:$N$4518,_xlfn.XLOOKUP(Raw_Data_Paid_23!C246,'Raw Data_OS_22'!$C$5:$C$4516,'Raw Data_OS_22'!$O$5:$O$4516)))</f>
        <v>B2</v>
      </c>
      <c r="Q246" t="str">
        <f t="shared" si="11"/>
        <v>B2</v>
      </c>
      <c r="R246" t="str">
        <f t="shared" si="12"/>
        <v>2021Motor Commercial</v>
      </c>
    </row>
    <row r="247" spans="2:18" x14ac:dyDescent="0.35">
      <c r="B247" s="40"/>
      <c r="C247" s="45" t="s">
        <v>6537</v>
      </c>
      <c r="D247" s="46">
        <v>44693</v>
      </c>
      <c r="E247" s="46">
        <v>44701</v>
      </c>
      <c r="F247" s="47" t="s">
        <v>3910</v>
      </c>
      <c r="G247" s="48">
        <v>103820</v>
      </c>
      <c r="H247" s="49">
        <v>44979</v>
      </c>
      <c r="I247" s="44">
        <v>2022</v>
      </c>
      <c r="J247" s="44">
        <v>2022</v>
      </c>
      <c r="K247" s="44">
        <v>2023</v>
      </c>
      <c r="L247" s="44" t="s">
        <v>6406</v>
      </c>
      <c r="M247" s="44" t="s">
        <v>7201</v>
      </c>
      <c r="N247" s="44">
        <v>1</v>
      </c>
      <c r="O247" t="str">
        <f>IF(_xlfn.XLOOKUP(C247,Raw_Data_OS_23!$C$7:$C$4518,Raw_Data_OS_23!$C$7:$C$4518,"New_Claim")="New_Claim",IF(_xlfn.XLOOKUP(C247,'Raw Data_OS_22'!$C$5:$C$4516,'Raw Data_OS_22'!$C$5:$C$4516,"New_Claim")="New_Claim",IF(I247=$O$1,"F1","F2"),"Considered"),"Considered")</f>
        <v>Considered</v>
      </c>
      <c r="P247" t="str" cm="1">
        <f t="array" ref="P247">_xlfn.IFS(O247="F1","F1",O247="F2","F2",O247="Considered",_xlfn.XLOOKUP(C247,Raw_Data_OS_23!$C$7:$C$4518,Raw_Data_OS_23!$N$7:$N$4518,_xlfn.XLOOKUP(Raw_Data_Paid_23!C247,'Raw Data_OS_22'!$C$5:$C$4516,'Raw Data_OS_22'!$O$5:$O$4516)))</f>
        <v>B2</v>
      </c>
      <c r="Q247" t="str">
        <f t="shared" si="11"/>
        <v>B2</v>
      </c>
      <c r="R247" t="str">
        <f t="shared" si="12"/>
        <v>2022Motor Private</v>
      </c>
    </row>
    <row r="248" spans="2:18" x14ac:dyDescent="0.35">
      <c r="B248" s="40"/>
      <c r="C248" s="45" t="s">
        <v>6336</v>
      </c>
      <c r="D248" s="46">
        <v>44627</v>
      </c>
      <c r="E248" s="46">
        <v>44635</v>
      </c>
      <c r="F248" s="47" t="s">
        <v>3910</v>
      </c>
      <c r="G248" s="48">
        <v>209692</v>
      </c>
      <c r="H248" s="49">
        <v>44979</v>
      </c>
      <c r="I248" s="44">
        <v>2022</v>
      </c>
      <c r="J248" s="44">
        <v>2022</v>
      </c>
      <c r="K248" s="44">
        <v>2023</v>
      </c>
      <c r="L248" s="44" t="s">
        <v>6021</v>
      </c>
      <c r="M248" s="44" t="s">
        <v>7201</v>
      </c>
      <c r="N248" s="44">
        <v>1</v>
      </c>
      <c r="O248" t="str">
        <f>IF(_xlfn.XLOOKUP(C248,Raw_Data_OS_23!$C$7:$C$4518,Raw_Data_OS_23!$C$7:$C$4518,"New_Claim")="New_Claim",IF(_xlfn.XLOOKUP(C248,'Raw Data_OS_22'!$C$5:$C$4516,'Raw Data_OS_22'!$C$5:$C$4516,"New_Claim")="New_Claim",IF(I248=$O$1,"F1","F2"),"Considered"),"Considered")</f>
        <v>Considered</v>
      </c>
      <c r="P248" t="str" cm="1">
        <f t="array" ref="P248">_xlfn.IFS(O248="F1","F1",O248="F2","F2",O248="Considered",_xlfn.XLOOKUP(C248,Raw_Data_OS_23!$C$7:$C$4518,Raw_Data_OS_23!$N$7:$N$4518,_xlfn.XLOOKUP(Raw_Data_Paid_23!C248,'Raw Data_OS_22'!$C$5:$C$4516,'Raw Data_OS_22'!$O$5:$O$4516)))</f>
        <v>B2</v>
      </c>
      <c r="Q248" t="str">
        <f t="shared" si="11"/>
        <v>B2</v>
      </c>
      <c r="R248" t="str">
        <f t="shared" si="12"/>
        <v>2022Motor Private</v>
      </c>
    </row>
    <row r="249" spans="2:18" x14ac:dyDescent="0.35">
      <c r="B249" s="40"/>
      <c r="C249" s="45" t="s">
        <v>3544</v>
      </c>
      <c r="D249" s="46">
        <v>44467</v>
      </c>
      <c r="E249" s="46">
        <v>44470</v>
      </c>
      <c r="F249" s="47" t="s">
        <v>3910</v>
      </c>
      <c r="G249" s="48">
        <v>-350000</v>
      </c>
      <c r="H249" s="49">
        <v>44979</v>
      </c>
      <c r="I249" s="44">
        <v>2021</v>
      </c>
      <c r="J249" s="44">
        <v>2021</v>
      </c>
      <c r="K249" s="44">
        <v>2023</v>
      </c>
      <c r="L249" s="44" t="s">
        <v>3073</v>
      </c>
      <c r="M249" s="44" t="s">
        <v>7201</v>
      </c>
      <c r="N249" s="44">
        <v>0</v>
      </c>
      <c r="O249" t="str">
        <f>IF(_xlfn.XLOOKUP(C249,Raw_Data_OS_23!$C$7:$C$4518,Raw_Data_OS_23!$C$7:$C$4518,"New_Claim")="New_Claim",IF(_xlfn.XLOOKUP(C249,'Raw Data_OS_22'!$C$5:$C$4516,'Raw Data_OS_22'!$C$5:$C$4516,"New_Claim")="New_Claim",IF(I249=$O$1,"F1","F2"),"Considered"),"Considered")</f>
        <v>Considered</v>
      </c>
      <c r="P249" t="str" cm="1">
        <f t="array" ref="P249">_xlfn.IFS(O249="F1","F1",O249="F2","F2",O249="Considered",_xlfn.XLOOKUP(C249,Raw_Data_OS_23!$C$7:$C$4518,Raw_Data_OS_23!$N$7:$N$4518,_xlfn.XLOOKUP(Raw_Data_Paid_23!C249,'Raw Data_OS_22'!$C$5:$C$4516,'Raw Data_OS_22'!$O$5:$O$4516)))</f>
        <v>B2</v>
      </c>
      <c r="Q249" t="str">
        <f t="shared" si="11"/>
        <v>B2</v>
      </c>
      <c r="R249" t="str">
        <f t="shared" si="12"/>
        <v>2021Motor Private</v>
      </c>
    </row>
    <row r="250" spans="2:18" x14ac:dyDescent="0.35">
      <c r="B250" s="40"/>
      <c r="C250" s="45" t="s">
        <v>6178</v>
      </c>
      <c r="D250" s="46">
        <v>44490</v>
      </c>
      <c r="E250" s="46">
        <v>44497</v>
      </c>
      <c r="F250" s="47" t="s">
        <v>3910</v>
      </c>
      <c r="G250" s="48">
        <v>600000</v>
      </c>
      <c r="H250" s="49">
        <v>44979</v>
      </c>
      <c r="I250" s="44">
        <v>2021</v>
      </c>
      <c r="J250" s="44">
        <v>2021</v>
      </c>
      <c r="K250" s="44">
        <v>2023</v>
      </c>
      <c r="L250" s="44" t="s">
        <v>3138</v>
      </c>
      <c r="M250" s="44" t="s">
        <v>7201</v>
      </c>
      <c r="N250" s="44">
        <v>0</v>
      </c>
      <c r="O250" t="str">
        <f>IF(_xlfn.XLOOKUP(C250,Raw_Data_OS_23!$C$7:$C$4518,Raw_Data_OS_23!$C$7:$C$4518,"New_Claim")="New_Claim",IF(_xlfn.XLOOKUP(C250,'Raw Data_OS_22'!$C$5:$C$4516,'Raw Data_OS_22'!$C$5:$C$4516,"New_Claim")="New_Claim",IF(I250=$O$1,"F1","F2"),"Considered"),"Considered")</f>
        <v>Considered</v>
      </c>
      <c r="P250" t="str" cm="1">
        <f t="array" ref="P250">_xlfn.IFS(O250="F1","F1",O250="F2","F2",O250="Considered",_xlfn.XLOOKUP(C250,Raw_Data_OS_23!$C$7:$C$4518,Raw_Data_OS_23!$N$7:$N$4518,_xlfn.XLOOKUP(Raw_Data_Paid_23!C250,'Raw Data_OS_22'!$C$5:$C$4516,'Raw Data_OS_22'!$O$5:$O$4516)))</f>
        <v>B2</v>
      </c>
      <c r="Q250" t="str">
        <f t="shared" si="11"/>
        <v>B2</v>
      </c>
      <c r="R250" t="str">
        <f t="shared" si="12"/>
        <v>2021Motor Private</v>
      </c>
    </row>
    <row r="251" spans="2:18" x14ac:dyDescent="0.35">
      <c r="B251" s="40"/>
      <c r="C251" s="45" t="s">
        <v>6178</v>
      </c>
      <c r="D251" s="46">
        <v>44490</v>
      </c>
      <c r="E251" s="46">
        <v>44497</v>
      </c>
      <c r="F251" s="47" t="s">
        <v>3910</v>
      </c>
      <c r="G251" s="48">
        <v>600000</v>
      </c>
      <c r="H251" s="49">
        <v>44979</v>
      </c>
      <c r="I251" s="44">
        <v>2021</v>
      </c>
      <c r="J251" s="44">
        <v>2021</v>
      </c>
      <c r="K251" s="44">
        <v>2023</v>
      </c>
      <c r="L251" s="44" t="s">
        <v>3138</v>
      </c>
      <c r="M251" s="44" t="s">
        <v>7201</v>
      </c>
      <c r="N251" s="44">
        <v>0</v>
      </c>
      <c r="O251" t="str">
        <f>IF(_xlfn.XLOOKUP(C251,Raw_Data_OS_23!$C$7:$C$4518,Raw_Data_OS_23!$C$7:$C$4518,"New_Claim")="New_Claim",IF(_xlfn.XLOOKUP(C251,'Raw Data_OS_22'!$C$5:$C$4516,'Raw Data_OS_22'!$C$5:$C$4516,"New_Claim")="New_Claim",IF(I251=$O$1,"F1","F2"),"Considered"),"Considered")</f>
        <v>Considered</v>
      </c>
      <c r="P251" t="str" cm="1">
        <f t="array" ref="P251">_xlfn.IFS(O251="F1","F1",O251="F2","F2",O251="Considered",_xlfn.XLOOKUP(C251,Raw_Data_OS_23!$C$7:$C$4518,Raw_Data_OS_23!$N$7:$N$4518,_xlfn.XLOOKUP(Raw_Data_Paid_23!C251,'Raw Data_OS_22'!$C$5:$C$4516,'Raw Data_OS_22'!$O$5:$O$4516)))</f>
        <v>B2</v>
      </c>
      <c r="Q251" t="str">
        <f t="shared" si="11"/>
        <v>B2</v>
      </c>
      <c r="R251" t="str">
        <f t="shared" si="12"/>
        <v>2021Motor Private</v>
      </c>
    </row>
    <row r="252" spans="2:18" x14ac:dyDescent="0.35">
      <c r="B252" s="40"/>
      <c r="C252" s="45" t="s">
        <v>6178</v>
      </c>
      <c r="D252" s="46">
        <v>44490</v>
      </c>
      <c r="E252" s="46">
        <v>44497</v>
      </c>
      <c r="F252" s="47" t="s">
        <v>3910</v>
      </c>
      <c r="G252" s="48">
        <v>600000</v>
      </c>
      <c r="H252" s="49">
        <v>44979</v>
      </c>
      <c r="I252" s="44">
        <v>2021</v>
      </c>
      <c r="J252" s="44">
        <v>2021</v>
      </c>
      <c r="K252" s="44">
        <v>2023</v>
      </c>
      <c r="L252" s="44" t="s">
        <v>3138</v>
      </c>
      <c r="M252" s="44" t="s">
        <v>7201</v>
      </c>
      <c r="N252" s="44">
        <v>0</v>
      </c>
      <c r="O252" t="str">
        <f>IF(_xlfn.XLOOKUP(C252,Raw_Data_OS_23!$C$7:$C$4518,Raw_Data_OS_23!$C$7:$C$4518,"New_Claim")="New_Claim",IF(_xlfn.XLOOKUP(C252,'Raw Data_OS_22'!$C$5:$C$4516,'Raw Data_OS_22'!$C$5:$C$4516,"New_Claim")="New_Claim",IF(I252=$O$1,"F1","F2"),"Considered"),"Considered")</f>
        <v>Considered</v>
      </c>
      <c r="P252" t="str" cm="1">
        <f t="array" ref="P252">_xlfn.IFS(O252="F1","F1",O252="F2","F2",O252="Considered",_xlfn.XLOOKUP(C252,Raw_Data_OS_23!$C$7:$C$4518,Raw_Data_OS_23!$N$7:$N$4518,_xlfn.XLOOKUP(Raw_Data_Paid_23!C252,'Raw Data_OS_22'!$C$5:$C$4516,'Raw Data_OS_22'!$O$5:$O$4516)))</f>
        <v>B2</v>
      </c>
      <c r="Q252" t="str">
        <f t="shared" si="11"/>
        <v>B2</v>
      </c>
      <c r="R252" t="str">
        <f t="shared" si="12"/>
        <v>2021Motor Private</v>
      </c>
    </row>
    <row r="253" spans="2:18" x14ac:dyDescent="0.35">
      <c r="B253" s="40"/>
      <c r="C253" s="45" t="s">
        <v>6178</v>
      </c>
      <c r="D253" s="46">
        <v>44490</v>
      </c>
      <c r="E253" s="46">
        <v>44497</v>
      </c>
      <c r="F253" s="47" t="s">
        <v>3910</v>
      </c>
      <c r="G253" s="48">
        <v>600000</v>
      </c>
      <c r="H253" s="49">
        <v>44979</v>
      </c>
      <c r="I253" s="44">
        <v>2021</v>
      </c>
      <c r="J253" s="44">
        <v>2021</v>
      </c>
      <c r="K253" s="44">
        <v>2023</v>
      </c>
      <c r="L253" s="44" t="s">
        <v>3138</v>
      </c>
      <c r="M253" s="44" t="s">
        <v>7201</v>
      </c>
      <c r="N253" s="44">
        <v>0</v>
      </c>
      <c r="O253" t="str">
        <f>IF(_xlfn.XLOOKUP(C253,Raw_Data_OS_23!$C$7:$C$4518,Raw_Data_OS_23!$C$7:$C$4518,"New_Claim")="New_Claim",IF(_xlfn.XLOOKUP(C253,'Raw Data_OS_22'!$C$5:$C$4516,'Raw Data_OS_22'!$C$5:$C$4516,"New_Claim")="New_Claim",IF(I253=$O$1,"F1","F2"),"Considered"),"Considered")</f>
        <v>Considered</v>
      </c>
      <c r="P253" t="str" cm="1">
        <f t="array" ref="P253">_xlfn.IFS(O253="F1","F1",O253="F2","F2",O253="Considered",_xlfn.XLOOKUP(C253,Raw_Data_OS_23!$C$7:$C$4518,Raw_Data_OS_23!$N$7:$N$4518,_xlfn.XLOOKUP(Raw_Data_Paid_23!C253,'Raw Data_OS_22'!$C$5:$C$4516,'Raw Data_OS_22'!$O$5:$O$4516)))</f>
        <v>B2</v>
      </c>
      <c r="Q253" t="str">
        <f t="shared" si="11"/>
        <v>B2</v>
      </c>
      <c r="R253" t="str">
        <f t="shared" si="12"/>
        <v>2021Motor Private</v>
      </c>
    </row>
    <row r="254" spans="2:18" x14ac:dyDescent="0.35">
      <c r="B254" s="40"/>
      <c r="C254" s="45" t="s">
        <v>6178</v>
      </c>
      <c r="D254" s="46">
        <v>44490</v>
      </c>
      <c r="E254" s="46">
        <v>44497</v>
      </c>
      <c r="F254" s="47" t="s">
        <v>3910</v>
      </c>
      <c r="G254" s="48">
        <v>600000</v>
      </c>
      <c r="H254" s="49">
        <v>44979</v>
      </c>
      <c r="I254" s="44">
        <v>2021</v>
      </c>
      <c r="J254" s="44">
        <v>2021</v>
      </c>
      <c r="K254" s="44">
        <v>2023</v>
      </c>
      <c r="L254" s="44" t="s">
        <v>3138</v>
      </c>
      <c r="M254" s="44" t="s">
        <v>7201</v>
      </c>
      <c r="N254" s="44">
        <v>0</v>
      </c>
      <c r="O254" t="str">
        <f>IF(_xlfn.XLOOKUP(C254,Raw_Data_OS_23!$C$7:$C$4518,Raw_Data_OS_23!$C$7:$C$4518,"New_Claim")="New_Claim",IF(_xlfn.XLOOKUP(C254,'Raw Data_OS_22'!$C$5:$C$4516,'Raw Data_OS_22'!$C$5:$C$4516,"New_Claim")="New_Claim",IF(I254=$O$1,"F1","F2"),"Considered"),"Considered")</f>
        <v>Considered</v>
      </c>
      <c r="P254" t="str" cm="1">
        <f t="array" ref="P254">_xlfn.IFS(O254="F1","F1",O254="F2","F2",O254="Considered",_xlfn.XLOOKUP(C254,Raw_Data_OS_23!$C$7:$C$4518,Raw_Data_OS_23!$N$7:$N$4518,_xlfn.XLOOKUP(Raw_Data_Paid_23!C254,'Raw Data_OS_22'!$C$5:$C$4516,'Raw Data_OS_22'!$O$5:$O$4516)))</f>
        <v>B2</v>
      </c>
      <c r="Q254" t="str">
        <f t="shared" si="11"/>
        <v>B2</v>
      </c>
      <c r="R254" t="str">
        <f t="shared" si="12"/>
        <v>2021Motor Private</v>
      </c>
    </row>
    <row r="255" spans="2:18" x14ac:dyDescent="0.35">
      <c r="B255" s="40"/>
      <c r="C255" s="45" t="s">
        <v>7551</v>
      </c>
      <c r="D255" s="46">
        <v>44964</v>
      </c>
      <c r="E255" s="46">
        <v>44967</v>
      </c>
      <c r="F255" s="47" t="s">
        <v>3910</v>
      </c>
      <c r="G255" s="48">
        <v>24000</v>
      </c>
      <c r="H255" s="49">
        <v>44979</v>
      </c>
      <c r="I255" s="44">
        <v>2023</v>
      </c>
      <c r="J255" s="44">
        <v>2023</v>
      </c>
      <c r="K255" s="44">
        <v>2023</v>
      </c>
      <c r="L255" s="44" t="s">
        <v>7201</v>
      </c>
      <c r="M255" s="44" t="s">
        <v>7201</v>
      </c>
      <c r="N255" s="44">
        <v>1</v>
      </c>
      <c r="O255" t="str">
        <f>IF(_xlfn.XLOOKUP(C255,Raw_Data_OS_23!$C$7:$C$4518,Raw_Data_OS_23!$C$7:$C$4518,"New_Claim")="New_Claim",IF(_xlfn.XLOOKUP(C255,'Raw Data_OS_22'!$C$5:$C$4516,'Raw Data_OS_22'!$C$5:$C$4516,"New_Claim")="New_Claim",IF(I255=$O$1,"F1","F2"),"Considered"),"Considered")</f>
        <v>F1</v>
      </c>
      <c r="P255" t="str" cm="1">
        <f t="array" ref="P255">_xlfn.IFS(O255="F1","F1",O255="F2","F2",O255="Considered",_xlfn.XLOOKUP(C255,Raw_Data_OS_23!$C$7:$C$4518,Raw_Data_OS_23!$N$7:$N$4518,_xlfn.XLOOKUP(Raw_Data_Paid_23!C255,'Raw Data_OS_22'!$C$5:$C$4516,'Raw Data_OS_22'!$O$5:$O$4516)))</f>
        <v>F1</v>
      </c>
      <c r="Q255" t="str">
        <f t="shared" si="11"/>
        <v>F1</v>
      </c>
      <c r="R255" t="str">
        <f t="shared" si="12"/>
        <v>2023Motor Private</v>
      </c>
    </row>
    <row r="256" spans="2:18" x14ac:dyDescent="0.35">
      <c r="B256" s="40"/>
      <c r="C256" s="45" t="s">
        <v>6773</v>
      </c>
      <c r="D256" s="46">
        <v>44801</v>
      </c>
      <c r="E256" s="46">
        <v>44806</v>
      </c>
      <c r="F256" s="47" t="s">
        <v>3910</v>
      </c>
      <c r="G256" s="48">
        <v>66000</v>
      </c>
      <c r="H256" s="49">
        <v>44979</v>
      </c>
      <c r="I256" s="44">
        <v>2022</v>
      </c>
      <c r="J256" s="44">
        <v>2022</v>
      </c>
      <c r="K256" s="44">
        <v>2023</v>
      </c>
      <c r="L256" s="44" t="s">
        <v>6643</v>
      </c>
      <c r="M256" s="44" t="s">
        <v>7201</v>
      </c>
      <c r="N256" s="44">
        <v>0</v>
      </c>
      <c r="O256" t="str">
        <f>IF(_xlfn.XLOOKUP(C256,Raw_Data_OS_23!$C$7:$C$4518,Raw_Data_OS_23!$C$7:$C$4518,"New_Claim")="New_Claim",IF(_xlfn.XLOOKUP(C256,'Raw Data_OS_22'!$C$5:$C$4516,'Raw Data_OS_22'!$C$5:$C$4516,"New_Claim")="New_Claim",IF(I256=$O$1,"F1","F2"),"Considered"),"Considered")</f>
        <v>Considered</v>
      </c>
      <c r="P256" t="str" cm="1">
        <f t="array" ref="P256">_xlfn.IFS(O256="F1","F1",O256="F2","F2",O256="Considered",_xlfn.XLOOKUP(C256,Raw_Data_OS_23!$C$7:$C$4518,Raw_Data_OS_23!$N$7:$N$4518,_xlfn.XLOOKUP(Raw_Data_Paid_23!C256,'Raw Data_OS_22'!$C$5:$C$4516,'Raw Data_OS_22'!$O$5:$O$4516)))</f>
        <v>B2</v>
      </c>
      <c r="Q256" t="str">
        <f t="shared" si="11"/>
        <v>B2</v>
      </c>
      <c r="R256" t="str">
        <f t="shared" si="12"/>
        <v>2022Motor Private</v>
      </c>
    </row>
    <row r="257" spans="2:18" x14ac:dyDescent="0.35">
      <c r="B257" s="40"/>
      <c r="C257" s="45" t="s">
        <v>2875</v>
      </c>
      <c r="D257" s="46">
        <v>44277</v>
      </c>
      <c r="E257" s="46">
        <v>44305</v>
      </c>
      <c r="F257" s="47" t="s">
        <v>3910</v>
      </c>
      <c r="G257" s="48">
        <v>27000</v>
      </c>
      <c r="H257" s="49">
        <v>44979</v>
      </c>
      <c r="I257" s="44">
        <v>2021</v>
      </c>
      <c r="J257" s="44">
        <v>2021</v>
      </c>
      <c r="K257" s="44">
        <v>2023</v>
      </c>
      <c r="L257" s="44" t="s">
        <v>21</v>
      </c>
      <c r="M257" s="44" t="s">
        <v>7201</v>
      </c>
      <c r="N257" s="44">
        <v>0</v>
      </c>
      <c r="O257" t="str">
        <f>IF(_xlfn.XLOOKUP(C257,Raw_Data_OS_23!$C$7:$C$4518,Raw_Data_OS_23!$C$7:$C$4518,"New_Claim")="New_Claim",IF(_xlfn.XLOOKUP(C257,'Raw Data_OS_22'!$C$5:$C$4516,'Raw Data_OS_22'!$C$5:$C$4516,"New_Claim")="New_Claim",IF(I257=$O$1,"F1","F2"),"Considered"),"Considered")</f>
        <v>Considered</v>
      </c>
      <c r="P257" t="str" cm="1">
        <f t="array" ref="P257">_xlfn.IFS(O257="F1","F1",O257="F2","F2",O257="Considered",_xlfn.XLOOKUP(C257,Raw_Data_OS_23!$C$7:$C$4518,Raw_Data_OS_23!$N$7:$N$4518,_xlfn.XLOOKUP(Raw_Data_Paid_23!C257,'Raw Data_OS_22'!$C$5:$C$4516,'Raw Data_OS_22'!$O$5:$O$4516)))</f>
        <v>B2</v>
      </c>
      <c r="Q257" t="str">
        <f t="shared" si="11"/>
        <v>B2</v>
      </c>
      <c r="R257" t="str">
        <f t="shared" si="12"/>
        <v>2021Motor Private</v>
      </c>
    </row>
    <row r="258" spans="2:18" x14ac:dyDescent="0.35">
      <c r="B258" s="40"/>
      <c r="C258" s="45" t="s">
        <v>3052</v>
      </c>
      <c r="D258" s="46">
        <v>44350</v>
      </c>
      <c r="E258" s="46">
        <v>44356</v>
      </c>
      <c r="F258" s="47" t="s">
        <v>3908</v>
      </c>
      <c r="G258" s="48">
        <v>116300</v>
      </c>
      <c r="H258" s="49">
        <v>44979</v>
      </c>
      <c r="I258" s="44">
        <v>2021</v>
      </c>
      <c r="J258" s="44">
        <v>2021</v>
      </c>
      <c r="K258" s="44">
        <v>2023</v>
      </c>
      <c r="L258" s="44" t="s">
        <v>2250</v>
      </c>
      <c r="M258" s="44" t="s">
        <v>7201</v>
      </c>
      <c r="N258" s="44">
        <v>0</v>
      </c>
      <c r="O258" t="str">
        <f>IF(_xlfn.XLOOKUP(C258,Raw_Data_OS_23!$C$7:$C$4518,Raw_Data_OS_23!$C$7:$C$4518,"New_Claim")="New_Claim",IF(_xlfn.XLOOKUP(C258,'Raw Data_OS_22'!$C$5:$C$4516,'Raw Data_OS_22'!$C$5:$C$4516,"New_Claim")="New_Claim",IF(I258=$O$1,"F1","F2"),"Considered"),"Considered")</f>
        <v>Considered</v>
      </c>
      <c r="P258" t="str" cm="1">
        <f t="array" ref="P258">_xlfn.IFS(O258="F1","F1",O258="F2","F2",O258="Considered",_xlfn.XLOOKUP(C258,Raw_Data_OS_23!$C$7:$C$4518,Raw_Data_OS_23!$N$7:$N$4518,_xlfn.XLOOKUP(Raw_Data_Paid_23!C258,'Raw Data_OS_22'!$C$5:$C$4516,'Raw Data_OS_22'!$O$5:$O$4516)))</f>
        <v>C2</v>
      </c>
      <c r="Q258" t="str">
        <f t="shared" si="11"/>
        <v>C2</v>
      </c>
      <c r="R258" t="str">
        <f t="shared" si="12"/>
        <v>2021Motor Commercial</v>
      </c>
    </row>
    <row r="259" spans="2:18" x14ac:dyDescent="0.35">
      <c r="B259" s="40"/>
      <c r="C259" s="45" t="s">
        <v>3845</v>
      </c>
      <c r="D259" s="46">
        <v>44543</v>
      </c>
      <c r="E259" s="46">
        <v>44553</v>
      </c>
      <c r="F259" s="47" t="s">
        <v>3910</v>
      </c>
      <c r="G259" s="48">
        <v>95048</v>
      </c>
      <c r="H259" s="49">
        <v>44980</v>
      </c>
      <c r="I259" s="44">
        <v>2021</v>
      </c>
      <c r="J259" s="44">
        <v>2021</v>
      </c>
      <c r="K259" s="44">
        <v>2023</v>
      </c>
      <c r="L259" s="44" t="s">
        <v>3138</v>
      </c>
      <c r="M259" s="44" t="s">
        <v>7201</v>
      </c>
      <c r="N259" s="44">
        <v>1</v>
      </c>
      <c r="O259" t="str">
        <f>IF(_xlfn.XLOOKUP(C259,Raw_Data_OS_23!$C$7:$C$4518,Raw_Data_OS_23!$C$7:$C$4518,"New_Claim")="New_Claim",IF(_xlfn.XLOOKUP(C259,'Raw Data_OS_22'!$C$5:$C$4516,'Raw Data_OS_22'!$C$5:$C$4516,"New_Claim")="New_Claim",IF(I259=$O$1,"F1","F2"),"Considered"),"Considered")</f>
        <v>Considered</v>
      </c>
      <c r="P259" t="str" cm="1">
        <f t="array" ref="P259">_xlfn.IFS(O259="F1","F1",O259="F2","F2",O259="Considered",_xlfn.XLOOKUP(C259,Raw_Data_OS_23!$C$7:$C$4518,Raw_Data_OS_23!$N$7:$N$4518,_xlfn.XLOOKUP(Raw_Data_Paid_23!C259,'Raw Data_OS_22'!$C$5:$C$4516,'Raw Data_OS_22'!$O$5:$O$4516)))</f>
        <v>B2</v>
      </c>
      <c r="Q259" t="str">
        <f t="shared" si="11"/>
        <v>B2</v>
      </c>
      <c r="R259" t="str">
        <f t="shared" si="12"/>
        <v>2021Motor Private</v>
      </c>
    </row>
    <row r="260" spans="2:18" x14ac:dyDescent="0.35">
      <c r="B260" s="40"/>
      <c r="C260" s="45" t="s">
        <v>3454</v>
      </c>
      <c r="D260" s="46">
        <v>44398</v>
      </c>
      <c r="E260" s="46">
        <v>44454</v>
      </c>
      <c r="F260" s="47" t="s">
        <v>3910</v>
      </c>
      <c r="G260" s="48">
        <v>129848</v>
      </c>
      <c r="H260" s="49">
        <v>44980</v>
      </c>
      <c r="I260" s="44">
        <v>2021</v>
      </c>
      <c r="J260" s="44">
        <v>2021</v>
      </c>
      <c r="K260" s="44">
        <v>2023</v>
      </c>
      <c r="L260" s="44" t="s">
        <v>3073</v>
      </c>
      <c r="M260" s="44" t="s">
        <v>7201</v>
      </c>
      <c r="N260" s="44">
        <v>1</v>
      </c>
      <c r="O260" t="str">
        <f>IF(_xlfn.XLOOKUP(C260,Raw_Data_OS_23!$C$7:$C$4518,Raw_Data_OS_23!$C$7:$C$4518,"New_Claim")="New_Claim",IF(_xlfn.XLOOKUP(C260,'Raw Data_OS_22'!$C$5:$C$4516,'Raw Data_OS_22'!$C$5:$C$4516,"New_Claim")="New_Claim",IF(I260=$O$1,"F1","F2"),"Considered"),"Considered")</f>
        <v>Considered</v>
      </c>
      <c r="P260" t="str" cm="1">
        <f t="array" ref="P260">_xlfn.IFS(O260="F1","F1",O260="F2","F2",O260="Considered",_xlfn.XLOOKUP(C260,Raw_Data_OS_23!$C$7:$C$4518,Raw_Data_OS_23!$N$7:$N$4518,_xlfn.XLOOKUP(Raw_Data_Paid_23!C260,'Raw Data_OS_22'!$C$5:$C$4516,'Raw Data_OS_22'!$O$5:$O$4516)))</f>
        <v>B2</v>
      </c>
      <c r="Q260" t="str">
        <f t="shared" si="11"/>
        <v>B2</v>
      </c>
      <c r="R260" t="str">
        <f t="shared" si="12"/>
        <v>2021Motor Private</v>
      </c>
    </row>
    <row r="261" spans="2:18" x14ac:dyDescent="0.35">
      <c r="B261" s="40"/>
      <c r="C261" s="45" t="s">
        <v>3378</v>
      </c>
      <c r="D261" s="46">
        <v>44434</v>
      </c>
      <c r="E261" s="46">
        <v>44438</v>
      </c>
      <c r="F261" s="47" t="s">
        <v>3910</v>
      </c>
      <c r="G261" s="48">
        <v>152700</v>
      </c>
      <c r="H261" s="49">
        <v>44980</v>
      </c>
      <c r="I261" s="44">
        <v>2021</v>
      </c>
      <c r="J261" s="44">
        <v>2021</v>
      </c>
      <c r="K261" s="44">
        <v>2023</v>
      </c>
      <c r="L261" s="44" t="s">
        <v>3073</v>
      </c>
      <c r="M261" s="44" t="s">
        <v>7201</v>
      </c>
      <c r="N261" s="44">
        <v>0</v>
      </c>
      <c r="O261" t="str">
        <f>IF(_xlfn.XLOOKUP(C261,Raw_Data_OS_23!$C$7:$C$4518,Raw_Data_OS_23!$C$7:$C$4518,"New_Claim")="New_Claim",IF(_xlfn.XLOOKUP(C261,'Raw Data_OS_22'!$C$5:$C$4516,'Raw Data_OS_22'!$C$5:$C$4516,"New_Claim")="New_Claim",IF(I261=$O$1,"F1","F2"),"Considered"),"Considered")</f>
        <v>Considered</v>
      </c>
      <c r="P261" t="str" cm="1">
        <f t="array" ref="P261">_xlfn.IFS(O261="F1","F1",O261="F2","F2",O261="Considered",_xlfn.XLOOKUP(C261,Raw_Data_OS_23!$C$7:$C$4518,Raw_Data_OS_23!$N$7:$N$4518,_xlfn.XLOOKUP(Raw_Data_Paid_23!C261,'Raw Data_OS_22'!$C$5:$C$4516,'Raw Data_OS_22'!$O$5:$O$4516)))</f>
        <v>B2</v>
      </c>
      <c r="Q261" t="str">
        <f t="shared" ref="Q261:Q324" si="13">IF(P261="D","F3",IF(P261="E1","E2",P261))</f>
        <v>B2</v>
      </c>
      <c r="R261" t="str">
        <f t="shared" ref="R261:R324" si="14">I261&amp;F261</f>
        <v>2021Motor Private</v>
      </c>
    </row>
    <row r="262" spans="2:18" x14ac:dyDescent="0.35">
      <c r="B262" s="40"/>
      <c r="C262" s="45" t="s">
        <v>6379</v>
      </c>
      <c r="D262" s="46">
        <v>44648</v>
      </c>
      <c r="E262" s="46">
        <v>44648</v>
      </c>
      <c r="F262" s="47" t="s">
        <v>3910</v>
      </c>
      <c r="G262" s="48">
        <v>214500</v>
      </c>
      <c r="H262" s="49">
        <v>44980</v>
      </c>
      <c r="I262" s="44">
        <v>2022</v>
      </c>
      <c r="J262" s="44">
        <v>2022</v>
      </c>
      <c r="K262" s="44">
        <v>2023</v>
      </c>
      <c r="L262" s="44" t="s">
        <v>6021</v>
      </c>
      <c r="M262" s="44" t="s">
        <v>7201</v>
      </c>
      <c r="N262" s="44">
        <v>1</v>
      </c>
      <c r="O262" t="str">
        <f>IF(_xlfn.XLOOKUP(C262,Raw_Data_OS_23!$C$7:$C$4518,Raw_Data_OS_23!$C$7:$C$4518,"New_Claim")="New_Claim",IF(_xlfn.XLOOKUP(C262,'Raw Data_OS_22'!$C$5:$C$4516,'Raw Data_OS_22'!$C$5:$C$4516,"New_Claim")="New_Claim",IF(I262=$O$1,"F1","F2"),"Considered"),"Considered")</f>
        <v>Considered</v>
      </c>
      <c r="P262" t="str" cm="1">
        <f t="array" ref="P262">_xlfn.IFS(O262="F1","F1",O262="F2","F2",O262="Considered",_xlfn.XLOOKUP(C262,Raw_Data_OS_23!$C$7:$C$4518,Raw_Data_OS_23!$N$7:$N$4518,_xlfn.XLOOKUP(Raw_Data_Paid_23!C262,'Raw Data_OS_22'!$C$5:$C$4516,'Raw Data_OS_22'!$O$5:$O$4516)))</f>
        <v>B2</v>
      </c>
      <c r="Q262" t="str">
        <f t="shared" si="13"/>
        <v>B2</v>
      </c>
      <c r="R262" t="str">
        <f t="shared" si="14"/>
        <v>2022Motor Private</v>
      </c>
    </row>
    <row r="263" spans="2:18" x14ac:dyDescent="0.35">
      <c r="B263" s="40"/>
      <c r="C263" s="45" t="s">
        <v>3580</v>
      </c>
      <c r="D263" s="46">
        <v>44473</v>
      </c>
      <c r="E263" s="46">
        <v>44482</v>
      </c>
      <c r="F263" s="47" t="s">
        <v>3910</v>
      </c>
      <c r="G263" s="48">
        <v>181000</v>
      </c>
      <c r="H263" s="49">
        <v>44980</v>
      </c>
      <c r="I263" s="44">
        <v>2021</v>
      </c>
      <c r="J263" s="44">
        <v>2021</v>
      </c>
      <c r="K263" s="44">
        <v>2023</v>
      </c>
      <c r="L263" s="44" t="s">
        <v>3138</v>
      </c>
      <c r="M263" s="44" t="s">
        <v>7201</v>
      </c>
      <c r="N263" s="44">
        <v>0</v>
      </c>
      <c r="O263" t="str">
        <f>IF(_xlfn.XLOOKUP(C263,Raw_Data_OS_23!$C$7:$C$4518,Raw_Data_OS_23!$C$7:$C$4518,"New_Claim")="New_Claim",IF(_xlfn.XLOOKUP(C263,'Raw Data_OS_22'!$C$5:$C$4516,'Raw Data_OS_22'!$C$5:$C$4516,"New_Claim")="New_Claim",IF(I263=$O$1,"F1","F2"),"Considered"),"Considered")</f>
        <v>Considered</v>
      </c>
      <c r="P263" t="str" cm="1">
        <f t="array" ref="P263">_xlfn.IFS(O263="F1","F1",O263="F2","F2",O263="Considered",_xlfn.XLOOKUP(C263,Raw_Data_OS_23!$C$7:$C$4518,Raw_Data_OS_23!$N$7:$N$4518,_xlfn.XLOOKUP(Raw_Data_Paid_23!C263,'Raw Data_OS_22'!$C$5:$C$4516,'Raw Data_OS_22'!$O$5:$O$4516)))</f>
        <v>B2</v>
      </c>
      <c r="Q263" t="str">
        <f t="shared" si="13"/>
        <v>B2</v>
      </c>
      <c r="R263" t="str">
        <f t="shared" si="14"/>
        <v>2021Motor Private</v>
      </c>
    </row>
    <row r="264" spans="2:18" x14ac:dyDescent="0.35">
      <c r="B264" s="40"/>
      <c r="C264" s="45" t="s">
        <v>3672</v>
      </c>
      <c r="D264" s="46">
        <v>44496</v>
      </c>
      <c r="E264" s="46">
        <v>44501</v>
      </c>
      <c r="F264" s="47" t="s">
        <v>3908</v>
      </c>
      <c r="G264" s="48">
        <v>145500</v>
      </c>
      <c r="H264" s="49">
        <v>44980</v>
      </c>
      <c r="I264" s="44">
        <v>2021</v>
      </c>
      <c r="J264" s="44">
        <v>2021</v>
      </c>
      <c r="K264" s="44">
        <v>2023</v>
      </c>
      <c r="L264" s="44" t="s">
        <v>3138</v>
      </c>
      <c r="M264" s="44" t="s">
        <v>7201</v>
      </c>
      <c r="N264" s="44">
        <v>0</v>
      </c>
      <c r="O264" t="str">
        <f>IF(_xlfn.XLOOKUP(C264,Raw_Data_OS_23!$C$7:$C$4518,Raw_Data_OS_23!$C$7:$C$4518,"New_Claim")="New_Claim",IF(_xlfn.XLOOKUP(C264,'Raw Data_OS_22'!$C$5:$C$4516,'Raw Data_OS_22'!$C$5:$C$4516,"New_Claim")="New_Claim",IF(I264=$O$1,"F1","F2"),"Considered"),"Considered")</f>
        <v>Considered</v>
      </c>
      <c r="P264" t="str" cm="1">
        <f t="array" ref="P264">_xlfn.IFS(O264="F1","F1",O264="F2","F2",O264="Considered",_xlfn.XLOOKUP(C264,Raw_Data_OS_23!$C$7:$C$4518,Raw_Data_OS_23!$N$7:$N$4518,_xlfn.XLOOKUP(Raw_Data_Paid_23!C264,'Raw Data_OS_22'!$C$5:$C$4516,'Raw Data_OS_22'!$O$5:$O$4516)))</f>
        <v>B2</v>
      </c>
      <c r="Q264" t="str">
        <f t="shared" si="13"/>
        <v>B2</v>
      </c>
      <c r="R264" t="str">
        <f t="shared" si="14"/>
        <v>2021Motor Commercial</v>
      </c>
    </row>
    <row r="265" spans="2:18" x14ac:dyDescent="0.35">
      <c r="B265" s="40"/>
      <c r="C265" s="45" t="s">
        <v>6153</v>
      </c>
      <c r="D265" s="46">
        <v>44587</v>
      </c>
      <c r="E265" s="46">
        <v>44588</v>
      </c>
      <c r="F265" s="47" t="s">
        <v>3910</v>
      </c>
      <c r="G265" s="48">
        <v>77500</v>
      </c>
      <c r="H265" s="49">
        <v>44980</v>
      </c>
      <c r="I265" s="44">
        <v>2022</v>
      </c>
      <c r="J265" s="44">
        <v>2022</v>
      </c>
      <c r="K265" s="44">
        <v>2023</v>
      </c>
      <c r="L265" s="44" t="s">
        <v>6021</v>
      </c>
      <c r="M265" s="44" t="s">
        <v>7201</v>
      </c>
      <c r="N265" s="44">
        <v>0</v>
      </c>
      <c r="O265" t="str">
        <f>IF(_xlfn.XLOOKUP(C265,Raw_Data_OS_23!$C$7:$C$4518,Raw_Data_OS_23!$C$7:$C$4518,"New_Claim")="New_Claim",IF(_xlfn.XLOOKUP(C265,'Raw Data_OS_22'!$C$5:$C$4516,'Raw Data_OS_22'!$C$5:$C$4516,"New_Claim")="New_Claim",IF(I265=$O$1,"F1","F2"),"Considered"),"Considered")</f>
        <v>Considered</v>
      </c>
      <c r="P265" t="str" cm="1">
        <f t="array" ref="P265">_xlfn.IFS(O265="F1","F1",O265="F2","F2",O265="Considered",_xlfn.XLOOKUP(C265,Raw_Data_OS_23!$C$7:$C$4518,Raw_Data_OS_23!$N$7:$N$4518,_xlfn.XLOOKUP(Raw_Data_Paid_23!C265,'Raw Data_OS_22'!$C$5:$C$4516,'Raw Data_OS_22'!$O$5:$O$4516)))</f>
        <v>C2</v>
      </c>
      <c r="Q265" t="str">
        <f t="shared" si="13"/>
        <v>C2</v>
      </c>
      <c r="R265" t="str">
        <f t="shared" si="14"/>
        <v>2022Motor Private</v>
      </c>
    </row>
    <row r="266" spans="2:18" x14ac:dyDescent="0.35">
      <c r="B266" s="40"/>
      <c r="C266" s="45" t="s">
        <v>1343</v>
      </c>
      <c r="D266" s="46">
        <v>44187</v>
      </c>
      <c r="E266" s="46">
        <v>44199</v>
      </c>
      <c r="F266" s="47" t="s">
        <v>3910</v>
      </c>
      <c r="G266" s="48">
        <v>300000</v>
      </c>
      <c r="H266" s="49">
        <v>44980</v>
      </c>
      <c r="I266" s="44">
        <v>2020</v>
      </c>
      <c r="J266" s="44">
        <v>2021</v>
      </c>
      <c r="K266" s="44">
        <v>2023</v>
      </c>
      <c r="L266" s="44" t="s">
        <v>11</v>
      </c>
      <c r="M266" s="44" t="s">
        <v>7201</v>
      </c>
      <c r="N266" s="44">
        <v>0</v>
      </c>
      <c r="O266" t="str">
        <f>IF(_xlfn.XLOOKUP(C266,Raw_Data_OS_23!$C$7:$C$4518,Raw_Data_OS_23!$C$7:$C$4518,"New_Claim")="New_Claim",IF(_xlfn.XLOOKUP(C266,'Raw Data_OS_22'!$C$5:$C$4516,'Raw Data_OS_22'!$C$5:$C$4516,"New_Claim")="New_Claim",IF(I266=$O$1,"F1","F2"),"Considered"),"Considered")</f>
        <v>Considered</v>
      </c>
      <c r="P266" t="str" cm="1">
        <f t="array" ref="P266">_xlfn.IFS(O266="F1","F1",O266="F2","F2",O266="Considered",_xlfn.XLOOKUP(C266,Raw_Data_OS_23!$C$7:$C$4518,Raw_Data_OS_23!$N$7:$N$4518,_xlfn.XLOOKUP(Raw_Data_Paid_23!C266,'Raw Data_OS_22'!$C$5:$C$4516,'Raw Data_OS_22'!$O$5:$O$4516)))</f>
        <v>B2</v>
      </c>
      <c r="Q266" t="str">
        <f t="shared" si="13"/>
        <v>B2</v>
      </c>
      <c r="R266" t="str">
        <f t="shared" si="14"/>
        <v>2020Motor Private</v>
      </c>
    </row>
    <row r="267" spans="2:18" x14ac:dyDescent="0.35">
      <c r="B267" s="40"/>
      <c r="C267" s="45" t="s">
        <v>3486</v>
      </c>
      <c r="D267" s="46">
        <v>44458</v>
      </c>
      <c r="E267" s="46">
        <v>44461</v>
      </c>
      <c r="F267" s="47" t="s">
        <v>3910</v>
      </c>
      <c r="G267" s="48">
        <v>565125</v>
      </c>
      <c r="H267" s="49">
        <v>44980</v>
      </c>
      <c r="I267" s="44">
        <v>2021</v>
      </c>
      <c r="J267" s="44">
        <v>2021</v>
      </c>
      <c r="K267" s="44">
        <v>2023</v>
      </c>
      <c r="L267" s="44" t="s">
        <v>3073</v>
      </c>
      <c r="M267" s="44" t="s">
        <v>7201</v>
      </c>
      <c r="N267" s="44">
        <v>1</v>
      </c>
      <c r="O267" t="str">
        <f>IF(_xlfn.XLOOKUP(C267,Raw_Data_OS_23!$C$7:$C$4518,Raw_Data_OS_23!$C$7:$C$4518,"New_Claim")="New_Claim",IF(_xlfn.XLOOKUP(C267,'Raw Data_OS_22'!$C$5:$C$4516,'Raw Data_OS_22'!$C$5:$C$4516,"New_Claim")="New_Claim",IF(I267=$O$1,"F1","F2"),"Considered"),"Considered")</f>
        <v>Considered</v>
      </c>
      <c r="P267" t="str" cm="1">
        <f t="array" ref="P267">_xlfn.IFS(O267="F1","F1",O267="F2","F2",O267="Considered",_xlfn.XLOOKUP(C267,Raw_Data_OS_23!$C$7:$C$4518,Raw_Data_OS_23!$N$7:$N$4518,_xlfn.XLOOKUP(Raw_Data_Paid_23!C267,'Raw Data_OS_22'!$C$5:$C$4516,'Raw Data_OS_22'!$O$5:$O$4516)))</f>
        <v>B2</v>
      </c>
      <c r="Q267" t="str">
        <f t="shared" si="13"/>
        <v>B2</v>
      </c>
      <c r="R267" t="str">
        <f t="shared" si="14"/>
        <v>2021Motor Private</v>
      </c>
    </row>
    <row r="268" spans="2:18" x14ac:dyDescent="0.35">
      <c r="B268" s="40"/>
      <c r="C268" s="45" t="s">
        <v>3486</v>
      </c>
      <c r="D268" s="46">
        <v>44458</v>
      </c>
      <c r="E268" s="46">
        <v>44461</v>
      </c>
      <c r="F268" s="47" t="s">
        <v>3910</v>
      </c>
      <c r="G268" s="48">
        <v>65000</v>
      </c>
      <c r="H268" s="49">
        <v>44980</v>
      </c>
      <c r="I268" s="44">
        <v>2021</v>
      </c>
      <c r="J268" s="44">
        <v>2021</v>
      </c>
      <c r="K268" s="44">
        <v>2023</v>
      </c>
      <c r="L268" s="44" t="s">
        <v>3073</v>
      </c>
      <c r="M268" s="44" t="s">
        <v>7201</v>
      </c>
      <c r="N268" s="44">
        <v>0</v>
      </c>
      <c r="O268" t="str">
        <f>IF(_xlfn.XLOOKUP(C268,Raw_Data_OS_23!$C$7:$C$4518,Raw_Data_OS_23!$C$7:$C$4518,"New_Claim")="New_Claim",IF(_xlfn.XLOOKUP(C268,'Raw Data_OS_22'!$C$5:$C$4516,'Raw Data_OS_22'!$C$5:$C$4516,"New_Claim")="New_Claim",IF(I268=$O$1,"F1","F2"),"Considered"),"Considered")</f>
        <v>Considered</v>
      </c>
      <c r="P268" t="str" cm="1">
        <f t="array" ref="P268">_xlfn.IFS(O268="F1","F1",O268="F2","F2",O268="Considered",_xlfn.XLOOKUP(C268,Raw_Data_OS_23!$C$7:$C$4518,Raw_Data_OS_23!$N$7:$N$4518,_xlfn.XLOOKUP(Raw_Data_Paid_23!C268,'Raw Data_OS_22'!$C$5:$C$4516,'Raw Data_OS_22'!$O$5:$O$4516)))</f>
        <v>B2</v>
      </c>
      <c r="Q268" t="str">
        <f t="shared" si="13"/>
        <v>B2</v>
      </c>
      <c r="R268" t="str">
        <f t="shared" si="14"/>
        <v>2021Motor Private</v>
      </c>
    </row>
    <row r="269" spans="2:18" x14ac:dyDescent="0.35">
      <c r="B269" s="40"/>
      <c r="C269" s="45" t="s">
        <v>2267</v>
      </c>
      <c r="D269" s="46">
        <v>44355</v>
      </c>
      <c r="E269" s="46">
        <v>44370</v>
      </c>
      <c r="F269" s="47" t="s">
        <v>3908</v>
      </c>
      <c r="G269" s="48">
        <v>-1033118</v>
      </c>
      <c r="H269" s="49">
        <v>44980</v>
      </c>
      <c r="I269" s="44">
        <v>2021</v>
      </c>
      <c r="J269" s="44">
        <v>2021</v>
      </c>
      <c r="K269" s="44">
        <v>2023</v>
      </c>
      <c r="L269" s="44" t="s">
        <v>2250</v>
      </c>
      <c r="M269" s="44" t="s">
        <v>7201</v>
      </c>
      <c r="N269" s="44">
        <v>0</v>
      </c>
      <c r="O269" t="str">
        <f>IF(_xlfn.XLOOKUP(C269,Raw_Data_OS_23!$C$7:$C$4518,Raw_Data_OS_23!$C$7:$C$4518,"New_Claim")="New_Claim",IF(_xlfn.XLOOKUP(C269,'Raw Data_OS_22'!$C$5:$C$4516,'Raw Data_OS_22'!$C$5:$C$4516,"New_Claim")="New_Claim",IF(I269=$O$1,"F1","F2"),"Considered"),"Considered")</f>
        <v>Considered</v>
      </c>
      <c r="P269" t="str" cm="1">
        <f t="array" ref="P269">_xlfn.IFS(O269="F1","F1",O269="F2","F2",O269="Considered",_xlfn.XLOOKUP(C269,Raw_Data_OS_23!$C$7:$C$4518,Raw_Data_OS_23!$N$7:$N$4518,_xlfn.XLOOKUP(Raw_Data_Paid_23!C269,'Raw Data_OS_22'!$C$5:$C$4516,'Raw Data_OS_22'!$O$5:$O$4516)))</f>
        <v>B2</v>
      </c>
      <c r="Q269" t="str">
        <f t="shared" si="13"/>
        <v>B2</v>
      </c>
      <c r="R269" t="str">
        <f t="shared" si="14"/>
        <v>2021Motor Commercial</v>
      </c>
    </row>
    <row r="270" spans="2:18" x14ac:dyDescent="0.35">
      <c r="B270" s="40"/>
      <c r="C270" s="45" t="s">
        <v>6413</v>
      </c>
      <c r="D270" s="46">
        <v>44648</v>
      </c>
      <c r="E270" s="46">
        <v>44656</v>
      </c>
      <c r="F270" s="47" t="s">
        <v>3910</v>
      </c>
      <c r="G270" s="48">
        <v>99000</v>
      </c>
      <c r="H270" s="49">
        <v>44980</v>
      </c>
      <c r="I270" s="44">
        <v>2022</v>
      </c>
      <c r="J270" s="44">
        <v>2022</v>
      </c>
      <c r="K270" s="44">
        <v>2023</v>
      </c>
      <c r="L270" s="44" t="s">
        <v>6021</v>
      </c>
      <c r="M270" s="44" t="s">
        <v>7201</v>
      </c>
      <c r="N270" s="44">
        <v>1</v>
      </c>
      <c r="O270" t="str">
        <f>IF(_xlfn.XLOOKUP(C270,Raw_Data_OS_23!$C$7:$C$4518,Raw_Data_OS_23!$C$7:$C$4518,"New_Claim")="New_Claim",IF(_xlfn.XLOOKUP(C270,'Raw Data_OS_22'!$C$5:$C$4516,'Raw Data_OS_22'!$C$5:$C$4516,"New_Claim")="New_Claim",IF(I270=$O$1,"F1","F2"),"Considered"),"Considered")</f>
        <v>Considered</v>
      </c>
      <c r="P270" t="str" cm="1">
        <f t="array" ref="P270">_xlfn.IFS(O270="F1","F1",O270="F2","F2",O270="Considered",_xlfn.XLOOKUP(C270,Raw_Data_OS_23!$C$7:$C$4518,Raw_Data_OS_23!$N$7:$N$4518,_xlfn.XLOOKUP(Raw_Data_Paid_23!C270,'Raw Data_OS_22'!$C$5:$C$4516,'Raw Data_OS_22'!$O$5:$O$4516)))</f>
        <v>B2</v>
      </c>
      <c r="Q270" t="str">
        <f t="shared" si="13"/>
        <v>B2</v>
      </c>
      <c r="R270" t="str">
        <f t="shared" si="14"/>
        <v>2022Motor Private</v>
      </c>
    </row>
    <row r="271" spans="2:18" x14ac:dyDescent="0.35">
      <c r="B271" s="40"/>
      <c r="C271" s="45" t="s">
        <v>3719</v>
      </c>
      <c r="D271" s="46">
        <v>44484</v>
      </c>
      <c r="E271" s="46">
        <v>44489</v>
      </c>
      <c r="F271" s="47" t="s">
        <v>3908</v>
      </c>
      <c r="G271" s="48">
        <v>17500</v>
      </c>
      <c r="H271" s="49">
        <v>44980</v>
      </c>
      <c r="I271" s="44">
        <v>2021</v>
      </c>
      <c r="J271" s="44">
        <v>2021</v>
      </c>
      <c r="K271" s="44">
        <v>2023</v>
      </c>
      <c r="L271" s="44" t="s">
        <v>3138</v>
      </c>
      <c r="M271" s="44" t="s">
        <v>7201</v>
      </c>
      <c r="N271" s="44">
        <v>0</v>
      </c>
      <c r="O271" t="str">
        <f>IF(_xlfn.XLOOKUP(C271,Raw_Data_OS_23!$C$7:$C$4518,Raw_Data_OS_23!$C$7:$C$4518,"New_Claim")="New_Claim",IF(_xlfn.XLOOKUP(C271,'Raw Data_OS_22'!$C$5:$C$4516,'Raw Data_OS_22'!$C$5:$C$4516,"New_Claim")="New_Claim",IF(I271=$O$1,"F1","F2"),"Considered"),"Considered")</f>
        <v>Considered</v>
      </c>
      <c r="P271" t="str" cm="1">
        <f t="array" ref="P271">_xlfn.IFS(O271="F1","F1",O271="F2","F2",O271="Considered",_xlfn.XLOOKUP(C271,Raw_Data_OS_23!$C$7:$C$4518,Raw_Data_OS_23!$N$7:$N$4518,_xlfn.XLOOKUP(Raw_Data_Paid_23!C271,'Raw Data_OS_22'!$C$5:$C$4516,'Raw Data_OS_22'!$O$5:$O$4516)))</f>
        <v>C2</v>
      </c>
      <c r="Q271" t="str">
        <f t="shared" si="13"/>
        <v>C2</v>
      </c>
      <c r="R271" t="str">
        <f t="shared" si="14"/>
        <v>2021Motor Commercial</v>
      </c>
    </row>
    <row r="272" spans="2:18" x14ac:dyDescent="0.35">
      <c r="B272" s="40"/>
      <c r="C272" s="45" t="s">
        <v>3191</v>
      </c>
      <c r="D272" s="46">
        <v>44387</v>
      </c>
      <c r="E272" s="46">
        <v>44392</v>
      </c>
      <c r="F272" s="47" t="s">
        <v>3910</v>
      </c>
      <c r="G272" s="48">
        <v>64000</v>
      </c>
      <c r="H272" s="49">
        <v>44980</v>
      </c>
      <c r="I272" s="44">
        <v>2021</v>
      </c>
      <c r="J272" s="44">
        <v>2021</v>
      </c>
      <c r="K272" s="44">
        <v>2023</v>
      </c>
      <c r="L272" s="44" t="s">
        <v>3073</v>
      </c>
      <c r="M272" s="44" t="s">
        <v>7201</v>
      </c>
      <c r="N272" s="44">
        <v>1</v>
      </c>
      <c r="O272" t="str">
        <f>IF(_xlfn.XLOOKUP(C272,Raw_Data_OS_23!$C$7:$C$4518,Raw_Data_OS_23!$C$7:$C$4518,"New_Claim")="New_Claim",IF(_xlfn.XLOOKUP(C272,'Raw Data_OS_22'!$C$5:$C$4516,'Raw Data_OS_22'!$C$5:$C$4516,"New_Claim")="New_Claim",IF(I272=$O$1,"F1","F2"),"Considered"),"Considered")</f>
        <v>Considered</v>
      </c>
      <c r="P272" t="str" cm="1">
        <f t="array" ref="P272">_xlfn.IFS(O272="F1","F1",O272="F2","F2",O272="Considered",_xlfn.XLOOKUP(C272,Raw_Data_OS_23!$C$7:$C$4518,Raw_Data_OS_23!$N$7:$N$4518,_xlfn.XLOOKUP(Raw_Data_Paid_23!C272,'Raw Data_OS_22'!$C$5:$C$4516,'Raw Data_OS_22'!$O$5:$O$4516)))</f>
        <v>C2</v>
      </c>
      <c r="Q272" t="str">
        <f t="shared" si="13"/>
        <v>C2</v>
      </c>
      <c r="R272" t="str">
        <f t="shared" si="14"/>
        <v>2021Motor Private</v>
      </c>
    </row>
    <row r="273" spans="2:18" x14ac:dyDescent="0.35">
      <c r="B273" s="40"/>
      <c r="C273" s="45" t="s">
        <v>6539</v>
      </c>
      <c r="D273" s="46">
        <v>44702</v>
      </c>
      <c r="E273" s="46">
        <v>44705</v>
      </c>
      <c r="F273" s="47" t="s">
        <v>3910</v>
      </c>
      <c r="G273" s="48">
        <v>150000</v>
      </c>
      <c r="H273" s="49">
        <v>44980</v>
      </c>
      <c r="I273" s="44">
        <v>2022</v>
      </c>
      <c r="J273" s="44">
        <v>2022</v>
      </c>
      <c r="K273" s="44">
        <v>2023</v>
      </c>
      <c r="L273" s="44" t="s">
        <v>6406</v>
      </c>
      <c r="M273" s="44" t="s">
        <v>7201</v>
      </c>
      <c r="N273" s="44">
        <v>1</v>
      </c>
      <c r="O273" t="str">
        <f>IF(_xlfn.XLOOKUP(C273,Raw_Data_OS_23!$C$7:$C$4518,Raw_Data_OS_23!$C$7:$C$4518,"New_Claim")="New_Claim",IF(_xlfn.XLOOKUP(C273,'Raw Data_OS_22'!$C$5:$C$4516,'Raw Data_OS_22'!$C$5:$C$4516,"New_Claim")="New_Claim",IF(I273=$O$1,"F1","F2"),"Considered"),"Considered")</f>
        <v>Considered</v>
      </c>
      <c r="P273" t="str" cm="1">
        <f t="array" ref="P273">_xlfn.IFS(O273="F1","F1",O273="F2","F2",O273="Considered",_xlfn.XLOOKUP(C273,Raw_Data_OS_23!$C$7:$C$4518,Raw_Data_OS_23!$N$7:$N$4518,_xlfn.XLOOKUP(Raw_Data_Paid_23!C273,'Raw Data_OS_22'!$C$5:$C$4516,'Raw Data_OS_22'!$O$5:$O$4516)))</f>
        <v>B2</v>
      </c>
      <c r="Q273" t="str">
        <f t="shared" si="13"/>
        <v>B2</v>
      </c>
      <c r="R273" t="str">
        <f t="shared" si="14"/>
        <v>2022Motor Private</v>
      </c>
    </row>
    <row r="274" spans="2:18" x14ac:dyDescent="0.35">
      <c r="B274" s="40"/>
      <c r="C274" s="45" t="s">
        <v>3486</v>
      </c>
      <c r="D274" s="46">
        <v>44458</v>
      </c>
      <c r="E274" s="46">
        <v>44461</v>
      </c>
      <c r="F274" s="47" t="s">
        <v>3910</v>
      </c>
      <c r="G274" s="48">
        <v>-65000</v>
      </c>
      <c r="H274" s="49">
        <v>44981</v>
      </c>
      <c r="I274" s="44">
        <v>2021</v>
      </c>
      <c r="J274" s="44">
        <v>2021</v>
      </c>
      <c r="K274" s="44">
        <v>2023</v>
      </c>
      <c r="L274" s="44" t="s">
        <v>3073</v>
      </c>
      <c r="M274" s="44" t="s">
        <v>7201</v>
      </c>
      <c r="N274" s="44">
        <v>0</v>
      </c>
      <c r="O274" t="str">
        <f>IF(_xlfn.XLOOKUP(C274,Raw_Data_OS_23!$C$7:$C$4518,Raw_Data_OS_23!$C$7:$C$4518,"New_Claim")="New_Claim",IF(_xlfn.XLOOKUP(C274,'Raw Data_OS_22'!$C$5:$C$4516,'Raw Data_OS_22'!$C$5:$C$4516,"New_Claim")="New_Claim",IF(I274=$O$1,"F1","F2"),"Considered"),"Considered")</f>
        <v>Considered</v>
      </c>
      <c r="P274" t="str" cm="1">
        <f t="array" ref="P274">_xlfn.IFS(O274="F1","F1",O274="F2","F2",O274="Considered",_xlfn.XLOOKUP(C274,Raw_Data_OS_23!$C$7:$C$4518,Raw_Data_OS_23!$N$7:$N$4518,_xlfn.XLOOKUP(Raw_Data_Paid_23!C274,'Raw Data_OS_22'!$C$5:$C$4516,'Raw Data_OS_22'!$O$5:$O$4516)))</f>
        <v>B2</v>
      </c>
      <c r="Q274" t="str">
        <f t="shared" si="13"/>
        <v>B2</v>
      </c>
      <c r="R274" t="str">
        <f t="shared" si="14"/>
        <v>2021Motor Private</v>
      </c>
    </row>
    <row r="275" spans="2:18" x14ac:dyDescent="0.35">
      <c r="B275" s="40"/>
      <c r="C275" s="45" t="s">
        <v>7552</v>
      </c>
      <c r="D275" s="46">
        <v>44968</v>
      </c>
      <c r="E275" s="46">
        <v>44974</v>
      </c>
      <c r="F275" s="47" t="s">
        <v>3910</v>
      </c>
      <c r="G275" s="48">
        <v>8500</v>
      </c>
      <c r="H275" s="49">
        <v>44981</v>
      </c>
      <c r="I275" s="44">
        <v>2023</v>
      </c>
      <c r="J275" s="44">
        <v>2023</v>
      </c>
      <c r="K275" s="44">
        <v>2023</v>
      </c>
      <c r="L275" s="44" t="s">
        <v>7201</v>
      </c>
      <c r="M275" s="44" t="s">
        <v>7201</v>
      </c>
      <c r="N275" s="44">
        <v>1</v>
      </c>
      <c r="O275" t="str">
        <f>IF(_xlfn.XLOOKUP(C275,Raw_Data_OS_23!$C$7:$C$4518,Raw_Data_OS_23!$C$7:$C$4518,"New_Claim")="New_Claim",IF(_xlfn.XLOOKUP(C275,'Raw Data_OS_22'!$C$5:$C$4516,'Raw Data_OS_22'!$C$5:$C$4516,"New_Claim")="New_Claim",IF(I275=$O$1,"F1","F2"),"Considered"),"Considered")</f>
        <v>F1</v>
      </c>
      <c r="P275" t="str" cm="1">
        <f t="array" ref="P275">_xlfn.IFS(O275="F1","F1",O275="F2","F2",O275="Considered",_xlfn.XLOOKUP(C275,Raw_Data_OS_23!$C$7:$C$4518,Raw_Data_OS_23!$N$7:$N$4518,_xlfn.XLOOKUP(Raw_Data_Paid_23!C275,'Raw Data_OS_22'!$C$5:$C$4516,'Raw Data_OS_22'!$O$5:$O$4516)))</f>
        <v>F1</v>
      </c>
      <c r="Q275" t="str">
        <f t="shared" si="13"/>
        <v>F1</v>
      </c>
      <c r="R275" t="str">
        <f t="shared" si="14"/>
        <v>2023Motor Private</v>
      </c>
    </row>
    <row r="276" spans="2:18" x14ac:dyDescent="0.35">
      <c r="B276" s="40"/>
      <c r="C276" s="45" t="s">
        <v>164</v>
      </c>
      <c r="D276" s="46">
        <v>44022</v>
      </c>
      <c r="E276" s="46">
        <v>44022</v>
      </c>
      <c r="F276" s="47" t="s">
        <v>3908</v>
      </c>
      <c r="G276" s="48">
        <v>40000</v>
      </c>
      <c r="H276" s="49">
        <v>44984</v>
      </c>
      <c r="I276" s="44">
        <v>2020</v>
      </c>
      <c r="J276" s="44">
        <v>2020</v>
      </c>
      <c r="K276" s="44">
        <v>2023</v>
      </c>
      <c r="L276" s="44" t="s">
        <v>35</v>
      </c>
      <c r="M276" s="44" t="s">
        <v>7201</v>
      </c>
      <c r="N276" s="44">
        <v>0</v>
      </c>
      <c r="O276" t="str">
        <f>IF(_xlfn.XLOOKUP(C276,Raw_Data_OS_23!$C$7:$C$4518,Raw_Data_OS_23!$C$7:$C$4518,"New_Claim")="New_Claim",IF(_xlfn.XLOOKUP(C276,'Raw Data_OS_22'!$C$5:$C$4516,'Raw Data_OS_22'!$C$5:$C$4516,"New_Claim")="New_Claim",IF(I276=$O$1,"F1","F2"),"Considered"),"Considered")</f>
        <v>Considered</v>
      </c>
      <c r="P276" t="str" cm="1">
        <f t="array" ref="P276">_xlfn.IFS(O276="F1","F1",O276="F2","F2",O276="Considered",_xlfn.XLOOKUP(C276,Raw_Data_OS_23!$C$7:$C$4518,Raw_Data_OS_23!$N$7:$N$4518,_xlfn.XLOOKUP(Raw_Data_Paid_23!C276,'Raw Data_OS_22'!$C$5:$C$4516,'Raw Data_OS_22'!$O$5:$O$4516)))</f>
        <v>B2</v>
      </c>
      <c r="Q276" t="str">
        <f t="shared" si="13"/>
        <v>B2</v>
      </c>
      <c r="R276" t="str">
        <f t="shared" si="14"/>
        <v>2020Motor Commercial</v>
      </c>
    </row>
    <row r="277" spans="2:18" x14ac:dyDescent="0.35">
      <c r="B277" s="40"/>
      <c r="C277" s="45" t="s">
        <v>3016</v>
      </c>
      <c r="D277" s="46">
        <v>44283</v>
      </c>
      <c r="E277" s="46">
        <v>44347</v>
      </c>
      <c r="F277" s="47" t="s">
        <v>3910</v>
      </c>
      <c r="G277" s="48">
        <v>800000</v>
      </c>
      <c r="H277" s="49">
        <v>44984</v>
      </c>
      <c r="I277" s="44">
        <v>2021</v>
      </c>
      <c r="J277" s="44">
        <v>2021</v>
      </c>
      <c r="K277" s="44">
        <v>2023</v>
      </c>
      <c r="L277" s="44" t="s">
        <v>21</v>
      </c>
      <c r="M277" s="44" t="s">
        <v>7201</v>
      </c>
      <c r="N277" s="44">
        <v>0</v>
      </c>
      <c r="O277" t="str">
        <f>IF(_xlfn.XLOOKUP(C277,Raw_Data_OS_23!$C$7:$C$4518,Raw_Data_OS_23!$C$7:$C$4518,"New_Claim")="New_Claim",IF(_xlfn.XLOOKUP(C277,'Raw Data_OS_22'!$C$5:$C$4516,'Raw Data_OS_22'!$C$5:$C$4516,"New_Claim")="New_Claim",IF(I277=$O$1,"F1","F2"),"Considered"),"Considered")</f>
        <v>Considered</v>
      </c>
      <c r="P277" t="str" cm="1">
        <f t="array" ref="P277">_xlfn.IFS(O277="F1","F1",O277="F2","F2",O277="Considered",_xlfn.XLOOKUP(C277,Raw_Data_OS_23!$C$7:$C$4518,Raw_Data_OS_23!$N$7:$N$4518,_xlfn.XLOOKUP(Raw_Data_Paid_23!C277,'Raw Data_OS_22'!$C$5:$C$4516,'Raw Data_OS_22'!$O$5:$O$4516)))</f>
        <v>B2</v>
      </c>
      <c r="Q277" t="str">
        <f t="shared" si="13"/>
        <v>B2</v>
      </c>
      <c r="R277" t="str">
        <f t="shared" si="14"/>
        <v>2021Motor Private</v>
      </c>
    </row>
    <row r="278" spans="2:18" x14ac:dyDescent="0.35">
      <c r="B278" s="40"/>
      <c r="C278" s="45" t="s">
        <v>446</v>
      </c>
      <c r="D278" s="46">
        <v>44155</v>
      </c>
      <c r="E278" s="46">
        <v>44155</v>
      </c>
      <c r="F278" s="47" t="s">
        <v>3910</v>
      </c>
      <c r="G278" s="48">
        <v>105000</v>
      </c>
      <c r="H278" s="49">
        <v>44984</v>
      </c>
      <c r="I278" s="44">
        <v>2020</v>
      </c>
      <c r="J278" s="44">
        <v>2020</v>
      </c>
      <c r="K278" s="44">
        <v>2023</v>
      </c>
      <c r="L278" s="44" t="s">
        <v>11</v>
      </c>
      <c r="M278" s="44" t="s">
        <v>7201</v>
      </c>
      <c r="N278" s="44">
        <v>0</v>
      </c>
      <c r="O278" t="str">
        <f>IF(_xlfn.XLOOKUP(C278,Raw_Data_OS_23!$C$7:$C$4518,Raw_Data_OS_23!$C$7:$C$4518,"New_Claim")="New_Claim",IF(_xlfn.XLOOKUP(C278,'Raw Data_OS_22'!$C$5:$C$4516,'Raw Data_OS_22'!$C$5:$C$4516,"New_Claim")="New_Claim",IF(I278=$O$1,"F1","F2"),"Considered"),"Considered")</f>
        <v>Considered</v>
      </c>
      <c r="P278" t="str" cm="1">
        <f t="array" ref="P278">_xlfn.IFS(O278="F1","F1",O278="F2","F2",O278="Considered",_xlfn.XLOOKUP(C278,Raw_Data_OS_23!$C$7:$C$4518,Raw_Data_OS_23!$N$7:$N$4518,_xlfn.XLOOKUP(Raw_Data_Paid_23!C278,'Raw Data_OS_22'!$C$5:$C$4516,'Raw Data_OS_22'!$O$5:$O$4516)))</f>
        <v>B2</v>
      </c>
      <c r="Q278" t="str">
        <f t="shared" si="13"/>
        <v>B2</v>
      </c>
      <c r="R278" t="str">
        <f t="shared" si="14"/>
        <v>2020Motor Private</v>
      </c>
    </row>
    <row r="279" spans="2:18" x14ac:dyDescent="0.35">
      <c r="B279" s="40"/>
      <c r="C279" s="45" t="s">
        <v>3300</v>
      </c>
      <c r="D279" s="46">
        <v>44336</v>
      </c>
      <c r="E279" s="46">
        <v>44418</v>
      </c>
      <c r="F279" s="47" t="s">
        <v>3910</v>
      </c>
      <c r="G279" s="48">
        <v>-20000</v>
      </c>
      <c r="H279" s="49">
        <v>44985</v>
      </c>
      <c r="I279" s="44">
        <v>2021</v>
      </c>
      <c r="J279" s="44">
        <v>2021</v>
      </c>
      <c r="K279" s="44">
        <v>2023</v>
      </c>
      <c r="L279" s="44" t="s">
        <v>2250</v>
      </c>
      <c r="M279" s="44" t="s">
        <v>7201</v>
      </c>
      <c r="N279" s="44">
        <v>0</v>
      </c>
      <c r="O279" t="str">
        <f>IF(_xlfn.XLOOKUP(C279,Raw_Data_OS_23!$C$7:$C$4518,Raw_Data_OS_23!$C$7:$C$4518,"New_Claim")="New_Claim",IF(_xlfn.XLOOKUP(C279,'Raw Data_OS_22'!$C$5:$C$4516,'Raw Data_OS_22'!$C$5:$C$4516,"New_Claim")="New_Claim",IF(I279=$O$1,"F1","F2"),"Considered"),"Considered")</f>
        <v>Considered</v>
      </c>
      <c r="P279" t="str" cm="1">
        <f t="array" ref="P279">_xlfn.IFS(O279="F1","F1",O279="F2","F2",O279="Considered",_xlfn.XLOOKUP(C279,Raw_Data_OS_23!$C$7:$C$4518,Raw_Data_OS_23!$N$7:$N$4518,_xlfn.XLOOKUP(Raw_Data_Paid_23!C279,'Raw Data_OS_22'!$C$5:$C$4516,'Raw Data_OS_22'!$O$5:$O$4516)))</f>
        <v>D</v>
      </c>
      <c r="Q279" t="str">
        <f t="shared" si="13"/>
        <v>F3</v>
      </c>
      <c r="R279" t="str">
        <f t="shared" si="14"/>
        <v>2021Motor Private</v>
      </c>
    </row>
    <row r="280" spans="2:18" x14ac:dyDescent="0.35">
      <c r="B280" s="40"/>
      <c r="C280" s="45" t="s">
        <v>3750</v>
      </c>
      <c r="D280" s="46">
        <v>44519</v>
      </c>
      <c r="E280" s="46">
        <v>44520</v>
      </c>
      <c r="F280" s="47" t="s">
        <v>3910</v>
      </c>
      <c r="G280" s="48">
        <v>246500</v>
      </c>
      <c r="H280" s="49">
        <v>44985</v>
      </c>
      <c r="I280" s="44">
        <v>2021</v>
      </c>
      <c r="J280" s="44">
        <v>2021</v>
      </c>
      <c r="K280" s="44">
        <v>2023</v>
      </c>
      <c r="L280" s="44" t="s">
        <v>3138</v>
      </c>
      <c r="M280" s="44" t="s">
        <v>7201</v>
      </c>
      <c r="N280" s="44">
        <v>0</v>
      </c>
      <c r="O280" t="str">
        <f>IF(_xlfn.XLOOKUP(C280,Raw_Data_OS_23!$C$7:$C$4518,Raw_Data_OS_23!$C$7:$C$4518,"New_Claim")="New_Claim",IF(_xlfn.XLOOKUP(C280,'Raw Data_OS_22'!$C$5:$C$4516,'Raw Data_OS_22'!$C$5:$C$4516,"New_Claim")="New_Claim",IF(I280=$O$1,"F1","F2"),"Considered"),"Considered")</f>
        <v>Considered</v>
      </c>
      <c r="P280" t="str" cm="1">
        <f t="array" ref="P280">_xlfn.IFS(O280="F1","F1",O280="F2","F2",O280="Considered",_xlfn.XLOOKUP(C280,Raw_Data_OS_23!$C$7:$C$4518,Raw_Data_OS_23!$N$7:$N$4518,_xlfn.XLOOKUP(Raw_Data_Paid_23!C280,'Raw Data_OS_22'!$C$5:$C$4516,'Raw Data_OS_22'!$O$5:$O$4516)))</f>
        <v>B2</v>
      </c>
      <c r="Q280" t="str">
        <f t="shared" si="13"/>
        <v>B2</v>
      </c>
      <c r="R280" t="str">
        <f t="shared" si="14"/>
        <v>2021Motor Private</v>
      </c>
    </row>
    <row r="281" spans="2:18" x14ac:dyDescent="0.35">
      <c r="B281" s="40"/>
      <c r="C281" s="45" t="s">
        <v>6069</v>
      </c>
      <c r="D281" s="46">
        <v>44565</v>
      </c>
      <c r="E281" s="46">
        <v>44568</v>
      </c>
      <c r="F281" s="47" t="s">
        <v>3910</v>
      </c>
      <c r="G281" s="48">
        <v>25000</v>
      </c>
      <c r="H281" s="49">
        <v>44985</v>
      </c>
      <c r="I281" s="44">
        <v>2022</v>
      </c>
      <c r="J281" s="44">
        <v>2022</v>
      </c>
      <c r="K281" s="44">
        <v>2023</v>
      </c>
      <c r="L281" s="44" t="s">
        <v>6021</v>
      </c>
      <c r="M281" s="44" t="s">
        <v>7201</v>
      </c>
      <c r="N281" s="44">
        <v>0</v>
      </c>
      <c r="O281" t="str">
        <f>IF(_xlfn.XLOOKUP(C281,Raw_Data_OS_23!$C$7:$C$4518,Raw_Data_OS_23!$C$7:$C$4518,"New_Claim")="New_Claim",IF(_xlfn.XLOOKUP(C281,'Raw Data_OS_22'!$C$5:$C$4516,'Raw Data_OS_22'!$C$5:$C$4516,"New_Claim")="New_Claim",IF(I281=$O$1,"F1","F2"),"Considered"),"Considered")</f>
        <v>Considered</v>
      </c>
      <c r="P281" t="str" cm="1">
        <f t="array" ref="P281">_xlfn.IFS(O281="F1","F1",O281="F2","F2",O281="Considered",_xlfn.XLOOKUP(C281,Raw_Data_OS_23!$C$7:$C$4518,Raw_Data_OS_23!$N$7:$N$4518,_xlfn.XLOOKUP(Raw_Data_Paid_23!C281,'Raw Data_OS_22'!$C$5:$C$4516,'Raw Data_OS_22'!$O$5:$O$4516)))</f>
        <v>B2</v>
      </c>
      <c r="Q281" t="str">
        <f t="shared" si="13"/>
        <v>B2</v>
      </c>
      <c r="R281" t="str">
        <f t="shared" si="14"/>
        <v>2022Motor Private</v>
      </c>
    </row>
    <row r="282" spans="2:18" x14ac:dyDescent="0.35">
      <c r="B282" s="40"/>
      <c r="C282" s="45" t="s">
        <v>6367</v>
      </c>
      <c r="D282" s="46">
        <v>44642</v>
      </c>
      <c r="E282" s="46">
        <v>44648</v>
      </c>
      <c r="F282" s="47" t="s">
        <v>3910</v>
      </c>
      <c r="G282" s="48">
        <v>77000</v>
      </c>
      <c r="H282" s="49">
        <v>44985</v>
      </c>
      <c r="I282" s="44">
        <v>2022</v>
      </c>
      <c r="J282" s="44">
        <v>2022</v>
      </c>
      <c r="K282" s="44">
        <v>2023</v>
      </c>
      <c r="L282" s="44" t="s">
        <v>6021</v>
      </c>
      <c r="M282" s="44" t="s">
        <v>7201</v>
      </c>
      <c r="N282" s="44">
        <v>0</v>
      </c>
      <c r="O282" t="str">
        <f>IF(_xlfn.XLOOKUP(C282,Raw_Data_OS_23!$C$7:$C$4518,Raw_Data_OS_23!$C$7:$C$4518,"New_Claim")="New_Claim",IF(_xlfn.XLOOKUP(C282,'Raw Data_OS_22'!$C$5:$C$4516,'Raw Data_OS_22'!$C$5:$C$4516,"New_Claim")="New_Claim",IF(I282=$O$1,"F1","F2"),"Considered"),"Considered")</f>
        <v>Considered</v>
      </c>
      <c r="P282" t="str" cm="1">
        <f t="array" ref="P282">_xlfn.IFS(O282="F1","F1",O282="F2","F2",O282="Considered",_xlfn.XLOOKUP(C282,Raw_Data_OS_23!$C$7:$C$4518,Raw_Data_OS_23!$N$7:$N$4518,_xlfn.XLOOKUP(Raw_Data_Paid_23!C282,'Raw Data_OS_22'!$C$5:$C$4516,'Raw Data_OS_22'!$O$5:$O$4516)))</f>
        <v>B2</v>
      </c>
      <c r="Q282" t="str">
        <f t="shared" si="13"/>
        <v>B2</v>
      </c>
      <c r="R282" t="str">
        <f t="shared" si="14"/>
        <v>2022Motor Private</v>
      </c>
    </row>
    <row r="283" spans="2:18" x14ac:dyDescent="0.35">
      <c r="B283" s="40"/>
      <c r="C283" s="45" t="s">
        <v>6040</v>
      </c>
      <c r="D283" s="46">
        <v>44523</v>
      </c>
      <c r="E283" s="46">
        <v>44566</v>
      </c>
      <c r="F283" s="47" t="s">
        <v>3910</v>
      </c>
      <c r="G283" s="48">
        <v>150000</v>
      </c>
      <c r="H283" s="49">
        <v>44985</v>
      </c>
      <c r="I283" s="44">
        <v>2021</v>
      </c>
      <c r="J283" s="44">
        <v>2022</v>
      </c>
      <c r="K283" s="44">
        <v>2023</v>
      </c>
      <c r="L283" s="44" t="s">
        <v>3138</v>
      </c>
      <c r="M283" s="44" t="s">
        <v>7201</v>
      </c>
      <c r="N283" s="44">
        <v>0</v>
      </c>
      <c r="O283" t="str">
        <f>IF(_xlfn.XLOOKUP(C283,Raw_Data_OS_23!$C$7:$C$4518,Raw_Data_OS_23!$C$7:$C$4518,"New_Claim")="New_Claim",IF(_xlfn.XLOOKUP(C283,'Raw Data_OS_22'!$C$5:$C$4516,'Raw Data_OS_22'!$C$5:$C$4516,"New_Claim")="New_Claim",IF(I283=$O$1,"F1","F2"),"Considered"),"Considered")</f>
        <v>Considered</v>
      </c>
      <c r="P283" t="str" cm="1">
        <f t="array" ref="P283">_xlfn.IFS(O283="F1","F1",O283="F2","F2",O283="Considered",_xlfn.XLOOKUP(C283,Raw_Data_OS_23!$C$7:$C$4518,Raw_Data_OS_23!$N$7:$N$4518,_xlfn.XLOOKUP(Raw_Data_Paid_23!C283,'Raw Data_OS_22'!$C$5:$C$4516,'Raw Data_OS_22'!$O$5:$O$4516)))</f>
        <v>B2</v>
      </c>
      <c r="Q283" t="str">
        <f t="shared" si="13"/>
        <v>B2</v>
      </c>
      <c r="R283" t="str">
        <f t="shared" si="14"/>
        <v>2021Motor Private</v>
      </c>
    </row>
    <row r="284" spans="2:18" x14ac:dyDescent="0.35">
      <c r="B284" s="40"/>
      <c r="C284" s="45" t="s">
        <v>3486</v>
      </c>
      <c r="D284" s="46">
        <v>44458</v>
      </c>
      <c r="E284" s="46">
        <v>44461</v>
      </c>
      <c r="F284" s="47" t="s">
        <v>3910</v>
      </c>
      <c r="G284" s="48">
        <v>100000</v>
      </c>
      <c r="H284" s="49">
        <v>44985</v>
      </c>
      <c r="I284" s="44">
        <v>2021</v>
      </c>
      <c r="J284" s="44">
        <v>2021</v>
      </c>
      <c r="K284" s="44">
        <v>2023</v>
      </c>
      <c r="L284" s="44" t="s">
        <v>3073</v>
      </c>
      <c r="M284" s="44" t="s">
        <v>7201</v>
      </c>
      <c r="N284" s="44">
        <v>0</v>
      </c>
      <c r="O284" t="str">
        <f>IF(_xlfn.XLOOKUP(C284,Raw_Data_OS_23!$C$7:$C$4518,Raw_Data_OS_23!$C$7:$C$4518,"New_Claim")="New_Claim",IF(_xlfn.XLOOKUP(C284,'Raw Data_OS_22'!$C$5:$C$4516,'Raw Data_OS_22'!$C$5:$C$4516,"New_Claim")="New_Claim",IF(I284=$O$1,"F1","F2"),"Considered"),"Considered")</f>
        <v>Considered</v>
      </c>
      <c r="P284" t="str" cm="1">
        <f t="array" ref="P284">_xlfn.IFS(O284="F1","F1",O284="F2","F2",O284="Considered",_xlfn.XLOOKUP(C284,Raw_Data_OS_23!$C$7:$C$4518,Raw_Data_OS_23!$N$7:$N$4518,_xlfn.XLOOKUP(Raw_Data_Paid_23!C284,'Raw Data_OS_22'!$C$5:$C$4516,'Raw Data_OS_22'!$O$5:$O$4516)))</f>
        <v>B2</v>
      </c>
      <c r="Q284" t="str">
        <f t="shared" si="13"/>
        <v>B2</v>
      </c>
      <c r="R284" t="str">
        <f t="shared" si="14"/>
        <v>2021Motor Private</v>
      </c>
    </row>
    <row r="285" spans="2:18" x14ac:dyDescent="0.35">
      <c r="B285" s="40"/>
      <c r="C285" s="45" t="s">
        <v>6771</v>
      </c>
      <c r="D285" s="46">
        <v>44804</v>
      </c>
      <c r="E285" s="46">
        <v>44805</v>
      </c>
      <c r="F285" s="47" t="s">
        <v>3910</v>
      </c>
      <c r="G285" s="48">
        <v>295500</v>
      </c>
      <c r="H285" s="49">
        <v>44985</v>
      </c>
      <c r="I285" s="44">
        <v>2022</v>
      </c>
      <c r="J285" s="44">
        <v>2022</v>
      </c>
      <c r="K285" s="44">
        <v>2023</v>
      </c>
      <c r="L285" s="44" t="s">
        <v>6643</v>
      </c>
      <c r="M285" s="44" t="s">
        <v>7201</v>
      </c>
      <c r="N285" s="44">
        <v>1</v>
      </c>
      <c r="O285" t="str">
        <f>IF(_xlfn.XLOOKUP(C285,Raw_Data_OS_23!$C$7:$C$4518,Raw_Data_OS_23!$C$7:$C$4518,"New_Claim")="New_Claim",IF(_xlfn.XLOOKUP(C285,'Raw Data_OS_22'!$C$5:$C$4516,'Raw Data_OS_22'!$C$5:$C$4516,"New_Claim")="New_Claim",IF(I285=$O$1,"F1","F2"),"Considered"),"Considered")</f>
        <v>Considered</v>
      </c>
      <c r="P285" t="str" cm="1">
        <f t="array" ref="P285">_xlfn.IFS(O285="F1","F1",O285="F2","F2",O285="Considered",_xlfn.XLOOKUP(C285,Raw_Data_OS_23!$C$7:$C$4518,Raw_Data_OS_23!$N$7:$N$4518,_xlfn.XLOOKUP(Raw_Data_Paid_23!C285,'Raw Data_OS_22'!$C$5:$C$4516,'Raw Data_OS_22'!$O$5:$O$4516)))</f>
        <v>B2</v>
      </c>
      <c r="Q285" t="str">
        <f t="shared" si="13"/>
        <v>B2</v>
      </c>
      <c r="R285" t="str">
        <f t="shared" si="14"/>
        <v>2022Motor Private</v>
      </c>
    </row>
    <row r="286" spans="2:18" x14ac:dyDescent="0.35">
      <c r="B286" s="40"/>
      <c r="C286" s="45" t="s">
        <v>824</v>
      </c>
      <c r="D286" s="46">
        <v>43925</v>
      </c>
      <c r="E286" s="46">
        <v>43925</v>
      </c>
      <c r="F286" s="47" t="s">
        <v>3910</v>
      </c>
      <c r="G286" s="48">
        <v>517780</v>
      </c>
      <c r="H286" s="49">
        <v>44985</v>
      </c>
      <c r="I286" s="44">
        <v>2020</v>
      </c>
      <c r="J286" s="44">
        <v>2020</v>
      </c>
      <c r="K286" s="44">
        <v>2023</v>
      </c>
      <c r="L286" s="44" t="s">
        <v>33</v>
      </c>
      <c r="M286" s="44" t="s">
        <v>7201</v>
      </c>
      <c r="N286" s="44">
        <v>1</v>
      </c>
      <c r="O286" t="str">
        <f>IF(_xlfn.XLOOKUP(C286,Raw_Data_OS_23!$C$7:$C$4518,Raw_Data_OS_23!$C$7:$C$4518,"New_Claim")="New_Claim",IF(_xlfn.XLOOKUP(C286,'Raw Data_OS_22'!$C$5:$C$4516,'Raw Data_OS_22'!$C$5:$C$4516,"New_Claim")="New_Claim",IF(I286=$O$1,"F1","F2"),"Considered"),"Considered")</f>
        <v>Considered</v>
      </c>
      <c r="P286" t="str" cm="1">
        <f t="array" ref="P286">_xlfn.IFS(O286="F1","F1",O286="F2","F2",O286="Considered",_xlfn.XLOOKUP(C286,Raw_Data_OS_23!$C$7:$C$4518,Raw_Data_OS_23!$N$7:$N$4518,_xlfn.XLOOKUP(Raw_Data_Paid_23!C286,'Raw Data_OS_22'!$C$5:$C$4516,'Raw Data_OS_22'!$O$5:$O$4516)))</f>
        <v>B2</v>
      </c>
      <c r="Q286" t="str">
        <f t="shared" si="13"/>
        <v>B2</v>
      </c>
      <c r="R286" t="str">
        <f t="shared" si="14"/>
        <v>2020Motor Private</v>
      </c>
    </row>
    <row r="287" spans="2:18" x14ac:dyDescent="0.35">
      <c r="B287" s="40"/>
      <c r="C287" s="45" t="s">
        <v>1959</v>
      </c>
      <c r="D287" s="46">
        <v>43455</v>
      </c>
      <c r="E287" s="46">
        <v>43553</v>
      </c>
      <c r="F287" s="47" t="s">
        <v>3910</v>
      </c>
      <c r="G287" s="48">
        <v>140000</v>
      </c>
      <c r="H287" s="49">
        <v>44985</v>
      </c>
      <c r="I287" s="44">
        <v>2018</v>
      </c>
      <c r="J287" s="44">
        <v>2019</v>
      </c>
      <c r="K287" s="44">
        <v>2023</v>
      </c>
      <c r="L287" s="44" t="s">
        <v>684</v>
      </c>
      <c r="M287" s="44" t="s">
        <v>7201</v>
      </c>
      <c r="N287" s="44">
        <v>0</v>
      </c>
      <c r="O287" t="str">
        <f>IF(_xlfn.XLOOKUP(C287,Raw_Data_OS_23!$C$7:$C$4518,Raw_Data_OS_23!$C$7:$C$4518,"New_Claim")="New_Claim",IF(_xlfn.XLOOKUP(C287,'Raw Data_OS_22'!$C$5:$C$4516,'Raw Data_OS_22'!$C$5:$C$4516,"New_Claim")="New_Claim",IF(I287=$O$1,"F1","F2"),"Considered"),"Considered")</f>
        <v>Considered</v>
      </c>
      <c r="P287" t="str" cm="1">
        <f t="array" ref="P287">_xlfn.IFS(O287="F1","F1",O287="F2","F2",O287="Considered",_xlfn.XLOOKUP(C287,Raw_Data_OS_23!$C$7:$C$4518,Raw_Data_OS_23!$N$7:$N$4518,_xlfn.XLOOKUP(Raw_Data_Paid_23!C287,'Raw Data_OS_22'!$C$5:$C$4516,'Raw Data_OS_22'!$O$5:$O$4516)))</f>
        <v>B2</v>
      </c>
      <c r="Q287" t="str">
        <f t="shared" si="13"/>
        <v>B2</v>
      </c>
      <c r="R287" t="str">
        <f t="shared" si="14"/>
        <v>2018Motor Private</v>
      </c>
    </row>
    <row r="288" spans="2:18" x14ac:dyDescent="0.35">
      <c r="B288" s="40"/>
      <c r="C288" s="45" t="s">
        <v>2529</v>
      </c>
      <c r="D288" s="46">
        <v>44360</v>
      </c>
      <c r="E288" s="46">
        <v>44368</v>
      </c>
      <c r="F288" s="47" t="s">
        <v>3908</v>
      </c>
      <c r="G288" s="48">
        <v>668000</v>
      </c>
      <c r="H288" s="49">
        <v>44985</v>
      </c>
      <c r="I288" s="44">
        <v>2021</v>
      </c>
      <c r="J288" s="44">
        <v>2021</v>
      </c>
      <c r="K288" s="44">
        <v>2023</v>
      </c>
      <c r="L288" s="44" t="s">
        <v>2250</v>
      </c>
      <c r="M288" s="44" t="s">
        <v>7201</v>
      </c>
      <c r="N288" s="44">
        <v>1</v>
      </c>
      <c r="O288" t="str">
        <f>IF(_xlfn.XLOOKUP(C288,Raw_Data_OS_23!$C$7:$C$4518,Raw_Data_OS_23!$C$7:$C$4518,"New_Claim")="New_Claim",IF(_xlfn.XLOOKUP(C288,'Raw Data_OS_22'!$C$5:$C$4516,'Raw Data_OS_22'!$C$5:$C$4516,"New_Claim")="New_Claim",IF(I288=$O$1,"F1","F2"),"Considered"),"Considered")</f>
        <v>Considered</v>
      </c>
      <c r="P288" t="str" cm="1">
        <f t="array" ref="P288">_xlfn.IFS(O288="F1","F1",O288="F2","F2",O288="Considered",_xlfn.XLOOKUP(C288,Raw_Data_OS_23!$C$7:$C$4518,Raw_Data_OS_23!$N$7:$N$4518,_xlfn.XLOOKUP(Raw_Data_Paid_23!C288,'Raw Data_OS_22'!$C$5:$C$4516,'Raw Data_OS_22'!$O$5:$O$4516)))</f>
        <v>B2</v>
      </c>
      <c r="Q288" t="str">
        <f t="shared" si="13"/>
        <v>B2</v>
      </c>
      <c r="R288" t="str">
        <f t="shared" si="14"/>
        <v>2021Motor Commercial</v>
      </c>
    </row>
    <row r="289" spans="2:18" x14ac:dyDescent="0.35">
      <c r="B289" s="40"/>
      <c r="C289" s="45" t="s">
        <v>3787</v>
      </c>
      <c r="D289" s="46">
        <v>44529</v>
      </c>
      <c r="E289" s="46">
        <v>44532</v>
      </c>
      <c r="F289" s="47" t="s">
        <v>3910</v>
      </c>
      <c r="G289" s="48">
        <v>362500</v>
      </c>
      <c r="H289" s="49">
        <v>44985</v>
      </c>
      <c r="I289" s="44">
        <v>2021</v>
      </c>
      <c r="J289" s="44">
        <v>2021</v>
      </c>
      <c r="K289" s="44">
        <v>2023</v>
      </c>
      <c r="L289" s="44" t="s">
        <v>3138</v>
      </c>
      <c r="M289" s="44" t="s">
        <v>7201</v>
      </c>
      <c r="N289" s="44">
        <v>0</v>
      </c>
      <c r="O289" t="str">
        <f>IF(_xlfn.XLOOKUP(C289,Raw_Data_OS_23!$C$7:$C$4518,Raw_Data_OS_23!$C$7:$C$4518,"New_Claim")="New_Claim",IF(_xlfn.XLOOKUP(C289,'Raw Data_OS_22'!$C$5:$C$4516,'Raw Data_OS_22'!$C$5:$C$4516,"New_Claim")="New_Claim",IF(I289=$O$1,"F1","F2"),"Considered"),"Considered")</f>
        <v>Considered</v>
      </c>
      <c r="P289" t="str" cm="1">
        <f t="array" ref="P289">_xlfn.IFS(O289="F1","F1",O289="F2","F2",O289="Considered",_xlfn.XLOOKUP(C289,Raw_Data_OS_23!$C$7:$C$4518,Raw_Data_OS_23!$N$7:$N$4518,_xlfn.XLOOKUP(Raw_Data_Paid_23!C289,'Raw Data_OS_22'!$C$5:$C$4516,'Raw Data_OS_22'!$O$5:$O$4516)))</f>
        <v>C2</v>
      </c>
      <c r="Q289" t="str">
        <f t="shared" si="13"/>
        <v>C2</v>
      </c>
      <c r="R289" t="str">
        <f t="shared" si="14"/>
        <v>2021Motor Private</v>
      </c>
    </row>
    <row r="290" spans="2:18" x14ac:dyDescent="0.35">
      <c r="B290" s="40"/>
      <c r="C290" s="45" t="s">
        <v>696</v>
      </c>
      <c r="D290" s="46">
        <v>43751</v>
      </c>
      <c r="E290" s="46">
        <v>43751</v>
      </c>
      <c r="F290" s="47" t="s">
        <v>3910</v>
      </c>
      <c r="G290" s="48">
        <v>52980</v>
      </c>
      <c r="H290" s="49">
        <v>44985</v>
      </c>
      <c r="I290" s="44">
        <v>2019</v>
      </c>
      <c r="J290" s="44">
        <v>2019</v>
      </c>
      <c r="K290" s="44">
        <v>2023</v>
      </c>
      <c r="L290" s="44" t="s">
        <v>25</v>
      </c>
      <c r="M290" s="44" t="s">
        <v>7201</v>
      </c>
      <c r="N290" s="44">
        <v>1</v>
      </c>
      <c r="O290" t="str">
        <f>IF(_xlfn.XLOOKUP(C290,Raw_Data_OS_23!$C$7:$C$4518,Raw_Data_OS_23!$C$7:$C$4518,"New_Claim")="New_Claim",IF(_xlfn.XLOOKUP(C290,'Raw Data_OS_22'!$C$5:$C$4516,'Raw Data_OS_22'!$C$5:$C$4516,"New_Claim")="New_Claim",IF(I290=$O$1,"F1","F2"),"Considered"),"Considered")</f>
        <v>Considered</v>
      </c>
      <c r="P290" t="str" cm="1">
        <f t="array" ref="P290">_xlfn.IFS(O290="F1","F1",O290="F2","F2",O290="Considered",_xlfn.XLOOKUP(C290,Raw_Data_OS_23!$C$7:$C$4518,Raw_Data_OS_23!$N$7:$N$4518,_xlfn.XLOOKUP(Raw_Data_Paid_23!C290,'Raw Data_OS_22'!$C$5:$C$4516,'Raw Data_OS_22'!$O$5:$O$4516)))</f>
        <v>C2</v>
      </c>
      <c r="Q290" t="str">
        <f t="shared" si="13"/>
        <v>C2</v>
      </c>
      <c r="R290" t="str">
        <f t="shared" si="14"/>
        <v>2019Motor Private</v>
      </c>
    </row>
    <row r="291" spans="2:18" x14ac:dyDescent="0.35">
      <c r="B291" s="40"/>
      <c r="C291" s="45" t="s">
        <v>6191</v>
      </c>
      <c r="D291" s="46">
        <v>44586</v>
      </c>
      <c r="E291" s="46">
        <v>44599</v>
      </c>
      <c r="F291" s="47" t="s">
        <v>3910</v>
      </c>
      <c r="G291" s="48">
        <v>24450</v>
      </c>
      <c r="H291" s="49">
        <v>44985</v>
      </c>
      <c r="I291" s="44">
        <v>2022</v>
      </c>
      <c r="J291" s="44">
        <v>2022</v>
      </c>
      <c r="K291" s="44">
        <v>2023</v>
      </c>
      <c r="L291" s="44" t="s">
        <v>6021</v>
      </c>
      <c r="M291" s="44" t="s">
        <v>7201</v>
      </c>
      <c r="N291" s="44">
        <v>0</v>
      </c>
      <c r="O291" t="str">
        <f>IF(_xlfn.XLOOKUP(C291,Raw_Data_OS_23!$C$7:$C$4518,Raw_Data_OS_23!$C$7:$C$4518,"New_Claim")="New_Claim",IF(_xlfn.XLOOKUP(C291,'Raw Data_OS_22'!$C$5:$C$4516,'Raw Data_OS_22'!$C$5:$C$4516,"New_Claim")="New_Claim",IF(I291=$O$1,"F1","F2"),"Considered"),"Considered")</f>
        <v>Considered</v>
      </c>
      <c r="P291" t="str" cm="1">
        <f t="array" ref="P291">_xlfn.IFS(O291="F1","F1",O291="F2","F2",O291="Considered",_xlfn.XLOOKUP(C291,Raw_Data_OS_23!$C$7:$C$4518,Raw_Data_OS_23!$N$7:$N$4518,_xlfn.XLOOKUP(Raw_Data_Paid_23!C291,'Raw Data_OS_22'!$C$5:$C$4516,'Raw Data_OS_22'!$O$5:$O$4516)))</f>
        <v>B2</v>
      </c>
      <c r="Q291" t="str">
        <f t="shared" si="13"/>
        <v>B2</v>
      </c>
      <c r="R291" t="str">
        <f t="shared" si="14"/>
        <v>2022Motor Private</v>
      </c>
    </row>
    <row r="292" spans="2:18" x14ac:dyDescent="0.35">
      <c r="B292" s="40"/>
      <c r="C292" s="45" t="s">
        <v>6410</v>
      </c>
      <c r="D292" s="46">
        <v>44657</v>
      </c>
      <c r="E292" s="46">
        <v>44658</v>
      </c>
      <c r="F292" s="47" t="s">
        <v>3910</v>
      </c>
      <c r="G292" s="48">
        <v>23900</v>
      </c>
      <c r="H292" s="49">
        <v>44985</v>
      </c>
      <c r="I292" s="44">
        <v>2022</v>
      </c>
      <c r="J292" s="44">
        <v>2022</v>
      </c>
      <c r="K292" s="44">
        <v>2023</v>
      </c>
      <c r="L292" s="44" t="s">
        <v>6406</v>
      </c>
      <c r="M292" s="44" t="s">
        <v>7201</v>
      </c>
      <c r="N292" s="44">
        <v>0</v>
      </c>
      <c r="O292" t="str">
        <f>IF(_xlfn.XLOOKUP(C292,Raw_Data_OS_23!$C$7:$C$4518,Raw_Data_OS_23!$C$7:$C$4518,"New_Claim")="New_Claim",IF(_xlfn.XLOOKUP(C292,'Raw Data_OS_22'!$C$5:$C$4516,'Raw Data_OS_22'!$C$5:$C$4516,"New_Claim")="New_Claim",IF(I292=$O$1,"F1","F2"),"Considered"),"Considered")</f>
        <v>Considered</v>
      </c>
      <c r="P292" t="str" cm="1">
        <f t="array" ref="P292">_xlfn.IFS(O292="F1","F1",O292="F2","F2",O292="Considered",_xlfn.XLOOKUP(C292,Raw_Data_OS_23!$C$7:$C$4518,Raw_Data_OS_23!$N$7:$N$4518,_xlfn.XLOOKUP(Raw_Data_Paid_23!C292,'Raw Data_OS_22'!$C$5:$C$4516,'Raw Data_OS_22'!$O$5:$O$4516)))</f>
        <v>B2</v>
      </c>
      <c r="Q292" t="str">
        <f t="shared" si="13"/>
        <v>B2</v>
      </c>
      <c r="R292" t="str">
        <f t="shared" si="14"/>
        <v>2022Motor Private</v>
      </c>
    </row>
    <row r="293" spans="2:18" x14ac:dyDescent="0.35">
      <c r="B293" s="40"/>
      <c r="C293" s="45" t="s">
        <v>3756</v>
      </c>
      <c r="D293" s="46">
        <v>44305</v>
      </c>
      <c r="E293" s="46">
        <v>44501</v>
      </c>
      <c r="F293" s="47" t="s">
        <v>3910</v>
      </c>
      <c r="G293" s="48">
        <v>25400</v>
      </c>
      <c r="H293" s="49">
        <v>44985</v>
      </c>
      <c r="I293" s="44">
        <v>2021</v>
      </c>
      <c r="J293" s="44">
        <v>2021</v>
      </c>
      <c r="K293" s="44">
        <v>2023</v>
      </c>
      <c r="L293" s="44" t="s">
        <v>2250</v>
      </c>
      <c r="M293" s="44" t="s">
        <v>7201</v>
      </c>
      <c r="N293" s="44">
        <v>0</v>
      </c>
      <c r="O293" t="str">
        <f>IF(_xlfn.XLOOKUP(C293,Raw_Data_OS_23!$C$7:$C$4518,Raw_Data_OS_23!$C$7:$C$4518,"New_Claim")="New_Claim",IF(_xlfn.XLOOKUP(C293,'Raw Data_OS_22'!$C$5:$C$4516,'Raw Data_OS_22'!$C$5:$C$4516,"New_Claim")="New_Claim",IF(I293=$O$1,"F1","F2"),"Considered"),"Considered")</f>
        <v>Considered</v>
      </c>
      <c r="P293" t="str" cm="1">
        <f t="array" ref="P293">_xlfn.IFS(O293="F1","F1",O293="F2","F2",O293="Considered",_xlfn.XLOOKUP(C293,Raw_Data_OS_23!$C$7:$C$4518,Raw_Data_OS_23!$N$7:$N$4518,_xlfn.XLOOKUP(Raw_Data_Paid_23!C293,'Raw Data_OS_22'!$C$5:$C$4516,'Raw Data_OS_22'!$O$5:$O$4516)))</f>
        <v>C2</v>
      </c>
      <c r="Q293" t="str">
        <f t="shared" si="13"/>
        <v>C2</v>
      </c>
      <c r="R293" t="str">
        <f t="shared" si="14"/>
        <v>2021Motor Private</v>
      </c>
    </row>
    <row r="294" spans="2:18" x14ac:dyDescent="0.35">
      <c r="B294" s="40"/>
      <c r="C294" s="45" t="s">
        <v>6155</v>
      </c>
      <c r="D294" s="46">
        <v>44569</v>
      </c>
      <c r="E294" s="46">
        <v>44589</v>
      </c>
      <c r="F294" s="47" t="s">
        <v>3910</v>
      </c>
      <c r="G294" s="48">
        <v>46400</v>
      </c>
      <c r="H294" s="49">
        <v>44985</v>
      </c>
      <c r="I294" s="44">
        <v>2022</v>
      </c>
      <c r="J294" s="44">
        <v>2022</v>
      </c>
      <c r="K294" s="44">
        <v>2023</v>
      </c>
      <c r="L294" s="44" t="s">
        <v>6021</v>
      </c>
      <c r="M294" s="44" t="s">
        <v>7201</v>
      </c>
      <c r="N294" s="44">
        <v>0</v>
      </c>
      <c r="O294" t="str">
        <f>IF(_xlfn.XLOOKUP(C294,Raw_Data_OS_23!$C$7:$C$4518,Raw_Data_OS_23!$C$7:$C$4518,"New_Claim")="New_Claim",IF(_xlfn.XLOOKUP(C294,'Raw Data_OS_22'!$C$5:$C$4516,'Raw Data_OS_22'!$C$5:$C$4516,"New_Claim")="New_Claim",IF(I294=$O$1,"F1","F2"),"Considered"),"Considered")</f>
        <v>Considered</v>
      </c>
      <c r="P294" t="str" cm="1">
        <f t="array" ref="P294">_xlfn.IFS(O294="F1","F1",O294="F2","F2",O294="Considered",_xlfn.XLOOKUP(C294,Raw_Data_OS_23!$C$7:$C$4518,Raw_Data_OS_23!$N$7:$N$4518,_xlfn.XLOOKUP(Raw_Data_Paid_23!C294,'Raw Data_OS_22'!$C$5:$C$4516,'Raw Data_OS_22'!$O$5:$O$4516)))</f>
        <v>B2</v>
      </c>
      <c r="Q294" t="str">
        <f t="shared" si="13"/>
        <v>B2</v>
      </c>
      <c r="R294" t="str">
        <f t="shared" si="14"/>
        <v>2022Motor Private</v>
      </c>
    </row>
    <row r="295" spans="2:18" x14ac:dyDescent="0.35">
      <c r="B295" s="40"/>
      <c r="C295" s="45" t="s">
        <v>6734</v>
      </c>
      <c r="D295" s="46">
        <v>44777</v>
      </c>
      <c r="E295" s="46">
        <v>44784</v>
      </c>
      <c r="F295" s="47" t="s">
        <v>3910</v>
      </c>
      <c r="G295" s="48">
        <v>26150</v>
      </c>
      <c r="H295" s="49">
        <v>44985</v>
      </c>
      <c r="I295" s="44">
        <v>2022</v>
      </c>
      <c r="J295" s="44">
        <v>2022</v>
      </c>
      <c r="K295" s="44">
        <v>2023</v>
      </c>
      <c r="L295" s="44" t="s">
        <v>6643</v>
      </c>
      <c r="M295" s="44" t="s">
        <v>7201</v>
      </c>
      <c r="N295" s="44">
        <v>1</v>
      </c>
      <c r="O295" t="str">
        <f>IF(_xlfn.XLOOKUP(C295,Raw_Data_OS_23!$C$7:$C$4518,Raw_Data_OS_23!$C$7:$C$4518,"New_Claim")="New_Claim",IF(_xlfn.XLOOKUP(C295,'Raw Data_OS_22'!$C$5:$C$4516,'Raw Data_OS_22'!$C$5:$C$4516,"New_Claim")="New_Claim",IF(I295=$O$1,"F1","F2"),"Considered"),"Considered")</f>
        <v>Considered</v>
      </c>
      <c r="P295" t="str" cm="1">
        <f t="array" ref="P295">_xlfn.IFS(O295="F1","F1",O295="F2","F2",O295="Considered",_xlfn.XLOOKUP(C295,Raw_Data_OS_23!$C$7:$C$4518,Raw_Data_OS_23!$N$7:$N$4518,_xlfn.XLOOKUP(Raw_Data_Paid_23!C295,'Raw Data_OS_22'!$C$5:$C$4516,'Raw Data_OS_22'!$O$5:$O$4516)))</f>
        <v>B2</v>
      </c>
      <c r="Q295" t="str">
        <f t="shared" si="13"/>
        <v>B2</v>
      </c>
      <c r="R295" t="str">
        <f t="shared" si="14"/>
        <v>2022Motor Private</v>
      </c>
    </row>
    <row r="296" spans="2:18" x14ac:dyDescent="0.35">
      <c r="B296" s="40"/>
      <c r="C296" s="45" t="s">
        <v>6216</v>
      </c>
      <c r="D296" s="46">
        <v>44597</v>
      </c>
      <c r="E296" s="46">
        <v>44607</v>
      </c>
      <c r="F296" s="47" t="s">
        <v>3908</v>
      </c>
      <c r="G296" s="48">
        <v>30600</v>
      </c>
      <c r="H296" s="49">
        <v>44985</v>
      </c>
      <c r="I296" s="44">
        <v>2022</v>
      </c>
      <c r="J296" s="44">
        <v>2022</v>
      </c>
      <c r="K296" s="44">
        <v>2023</v>
      </c>
      <c r="L296" s="44" t="s">
        <v>6021</v>
      </c>
      <c r="M296" s="44" t="s">
        <v>7201</v>
      </c>
      <c r="N296" s="44">
        <v>1</v>
      </c>
      <c r="O296" t="str">
        <f>IF(_xlfn.XLOOKUP(C296,Raw_Data_OS_23!$C$7:$C$4518,Raw_Data_OS_23!$C$7:$C$4518,"New_Claim")="New_Claim",IF(_xlfn.XLOOKUP(C296,'Raw Data_OS_22'!$C$5:$C$4516,'Raw Data_OS_22'!$C$5:$C$4516,"New_Claim")="New_Claim",IF(I296=$O$1,"F1","F2"),"Considered"),"Considered")</f>
        <v>Considered</v>
      </c>
      <c r="P296" t="str" cm="1">
        <f t="array" ref="P296">_xlfn.IFS(O296="F1","F1",O296="F2","F2",O296="Considered",_xlfn.XLOOKUP(C296,Raw_Data_OS_23!$C$7:$C$4518,Raw_Data_OS_23!$N$7:$N$4518,_xlfn.XLOOKUP(Raw_Data_Paid_23!C296,'Raw Data_OS_22'!$C$5:$C$4516,'Raw Data_OS_22'!$O$5:$O$4516)))</f>
        <v>B2</v>
      </c>
      <c r="Q296" t="str">
        <f t="shared" si="13"/>
        <v>B2</v>
      </c>
      <c r="R296" t="str">
        <f t="shared" si="14"/>
        <v>2022Motor Commercial</v>
      </c>
    </row>
    <row r="297" spans="2:18" x14ac:dyDescent="0.35">
      <c r="B297" s="40"/>
      <c r="C297" s="45" t="s">
        <v>6596</v>
      </c>
      <c r="D297" s="46">
        <v>44676</v>
      </c>
      <c r="E297" s="46">
        <v>44698</v>
      </c>
      <c r="F297" s="47" t="s">
        <v>3910</v>
      </c>
      <c r="G297" s="48">
        <v>37900</v>
      </c>
      <c r="H297" s="49">
        <v>44985</v>
      </c>
      <c r="I297" s="44">
        <v>2022</v>
      </c>
      <c r="J297" s="44">
        <v>2022</v>
      </c>
      <c r="K297" s="44">
        <v>2023</v>
      </c>
      <c r="L297" s="44" t="s">
        <v>6406</v>
      </c>
      <c r="M297" s="44" t="s">
        <v>7201</v>
      </c>
      <c r="N297" s="44">
        <v>0</v>
      </c>
      <c r="O297" t="str">
        <f>IF(_xlfn.XLOOKUP(C297,Raw_Data_OS_23!$C$7:$C$4518,Raw_Data_OS_23!$C$7:$C$4518,"New_Claim")="New_Claim",IF(_xlfn.XLOOKUP(C297,'Raw Data_OS_22'!$C$5:$C$4516,'Raw Data_OS_22'!$C$5:$C$4516,"New_Claim")="New_Claim",IF(I297=$O$1,"F1","F2"),"Considered"),"Considered")</f>
        <v>Considered</v>
      </c>
      <c r="P297" t="str" cm="1">
        <f t="array" ref="P297">_xlfn.IFS(O297="F1","F1",O297="F2","F2",O297="Considered",_xlfn.XLOOKUP(C297,Raw_Data_OS_23!$C$7:$C$4518,Raw_Data_OS_23!$N$7:$N$4518,_xlfn.XLOOKUP(Raw_Data_Paid_23!C297,'Raw Data_OS_22'!$C$5:$C$4516,'Raw Data_OS_22'!$O$5:$O$4516)))</f>
        <v>B2</v>
      </c>
      <c r="Q297" t="str">
        <f t="shared" si="13"/>
        <v>B2</v>
      </c>
      <c r="R297" t="str">
        <f t="shared" si="14"/>
        <v>2022Motor Private</v>
      </c>
    </row>
    <row r="298" spans="2:18" x14ac:dyDescent="0.35">
      <c r="B298" s="40"/>
      <c r="C298" s="45" t="s">
        <v>36</v>
      </c>
      <c r="D298" s="46">
        <v>44109</v>
      </c>
      <c r="E298" s="46">
        <v>44148</v>
      </c>
      <c r="F298" s="47" t="s">
        <v>3910</v>
      </c>
      <c r="G298" s="48">
        <v>44800</v>
      </c>
      <c r="H298" s="49">
        <v>44985</v>
      </c>
      <c r="I298" s="44">
        <v>2020</v>
      </c>
      <c r="J298" s="44">
        <v>2020</v>
      </c>
      <c r="K298" s="44">
        <v>2023</v>
      </c>
      <c r="L298" s="44" t="s">
        <v>11</v>
      </c>
      <c r="M298" s="44" t="s">
        <v>7201</v>
      </c>
      <c r="N298" s="44">
        <v>0</v>
      </c>
      <c r="O298" t="str">
        <f>IF(_xlfn.XLOOKUP(C298,Raw_Data_OS_23!$C$7:$C$4518,Raw_Data_OS_23!$C$7:$C$4518,"New_Claim")="New_Claim",IF(_xlfn.XLOOKUP(C298,'Raw Data_OS_22'!$C$5:$C$4516,'Raw Data_OS_22'!$C$5:$C$4516,"New_Claim")="New_Claim",IF(I298=$O$1,"F1","F2"),"Considered"),"Considered")</f>
        <v>Considered</v>
      </c>
      <c r="P298" t="str" cm="1">
        <f t="array" ref="P298">_xlfn.IFS(O298="F1","F1",O298="F2","F2",O298="Considered",_xlfn.XLOOKUP(C298,Raw_Data_OS_23!$C$7:$C$4518,Raw_Data_OS_23!$N$7:$N$4518,_xlfn.XLOOKUP(Raw_Data_Paid_23!C298,'Raw Data_OS_22'!$C$5:$C$4516,'Raw Data_OS_22'!$O$5:$O$4516)))</f>
        <v>B2</v>
      </c>
      <c r="Q298" t="str">
        <f t="shared" si="13"/>
        <v>B2</v>
      </c>
      <c r="R298" t="str">
        <f t="shared" si="14"/>
        <v>2020Motor Private</v>
      </c>
    </row>
    <row r="299" spans="2:18" x14ac:dyDescent="0.35">
      <c r="B299" s="40"/>
      <c r="C299" s="45" t="s">
        <v>5374</v>
      </c>
      <c r="D299" s="46">
        <v>43553</v>
      </c>
      <c r="E299" s="46">
        <v>43553</v>
      </c>
      <c r="F299" s="47" t="s">
        <v>3910</v>
      </c>
      <c r="G299" s="48">
        <v>44800</v>
      </c>
      <c r="H299" s="49">
        <v>44985</v>
      </c>
      <c r="I299" s="44">
        <v>2019</v>
      </c>
      <c r="J299" s="44">
        <v>2019</v>
      </c>
      <c r="K299" s="44">
        <v>2023</v>
      </c>
      <c r="L299" s="44" t="s">
        <v>681</v>
      </c>
      <c r="M299" s="44" t="s">
        <v>7201</v>
      </c>
      <c r="N299" s="44">
        <v>1</v>
      </c>
      <c r="O299" t="str">
        <f>IF(_xlfn.XLOOKUP(C299,Raw_Data_OS_23!$C$7:$C$4518,Raw_Data_OS_23!$C$7:$C$4518,"New_Claim")="New_Claim",IF(_xlfn.XLOOKUP(C299,'Raw Data_OS_22'!$C$5:$C$4516,'Raw Data_OS_22'!$C$5:$C$4516,"New_Claim")="New_Claim",IF(I299=$O$1,"F1","F2"),"Considered"),"Considered")</f>
        <v>Considered</v>
      </c>
      <c r="P299" t="str" cm="1">
        <f t="array" ref="P299">_xlfn.IFS(O299="F1","F1",O299="F2","F2",O299="Considered",_xlfn.XLOOKUP(C299,Raw_Data_OS_23!$C$7:$C$4518,Raw_Data_OS_23!$N$7:$N$4518,_xlfn.XLOOKUP(Raw_Data_Paid_23!C299,'Raw Data_OS_22'!$C$5:$C$4516,'Raw Data_OS_22'!$O$5:$O$4516)))</f>
        <v>B2</v>
      </c>
      <c r="Q299" t="str">
        <f t="shared" si="13"/>
        <v>B2</v>
      </c>
      <c r="R299" t="str">
        <f t="shared" si="14"/>
        <v>2019Motor Private</v>
      </c>
    </row>
    <row r="300" spans="2:18" x14ac:dyDescent="0.35">
      <c r="B300" s="40"/>
      <c r="C300" s="45" t="s">
        <v>108</v>
      </c>
      <c r="D300" s="46">
        <v>43840</v>
      </c>
      <c r="E300" s="46">
        <v>43844</v>
      </c>
      <c r="F300" s="47" t="s">
        <v>3910</v>
      </c>
      <c r="G300" s="48">
        <v>98410</v>
      </c>
      <c r="H300" s="49">
        <v>44985</v>
      </c>
      <c r="I300" s="44">
        <v>2020</v>
      </c>
      <c r="J300" s="44">
        <v>2020</v>
      </c>
      <c r="K300" s="44">
        <v>2023</v>
      </c>
      <c r="L300" s="44" t="s">
        <v>28</v>
      </c>
      <c r="M300" s="44" t="s">
        <v>7201</v>
      </c>
      <c r="N300" s="44">
        <v>0</v>
      </c>
      <c r="O300" t="str">
        <f>IF(_xlfn.XLOOKUP(C300,Raw_Data_OS_23!$C$7:$C$4518,Raw_Data_OS_23!$C$7:$C$4518,"New_Claim")="New_Claim",IF(_xlfn.XLOOKUP(C300,'Raw Data_OS_22'!$C$5:$C$4516,'Raw Data_OS_22'!$C$5:$C$4516,"New_Claim")="New_Claim",IF(I300=$O$1,"F1","F2"),"Considered"),"Considered")</f>
        <v>Considered</v>
      </c>
      <c r="P300" t="str" cm="1">
        <f t="array" ref="P300">_xlfn.IFS(O300="F1","F1",O300="F2","F2",O300="Considered",_xlfn.XLOOKUP(C300,Raw_Data_OS_23!$C$7:$C$4518,Raw_Data_OS_23!$N$7:$N$4518,_xlfn.XLOOKUP(Raw_Data_Paid_23!C300,'Raw Data_OS_22'!$C$5:$C$4516,'Raw Data_OS_22'!$O$5:$O$4516)))</f>
        <v>B2</v>
      </c>
      <c r="Q300" t="str">
        <f t="shared" si="13"/>
        <v>B2</v>
      </c>
      <c r="R300" t="str">
        <f t="shared" si="14"/>
        <v>2020Motor Private</v>
      </c>
    </row>
    <row r="301" spans="2:18" x14ac:dyDescent="0.35">
      <c r="B301" s="40"/>
      <c r="C301" s="45" t="s">
        <v>108</v>
      </c>
      <c r="D301" s="46">
        <v>43840</v>
      </c>
      <c r="E301" s="46">
        <v>43844</v>
      </c>
      <c r="F301" s="47" t="s">
        <v>3910</v>
      </c>
      <c r="G301" s="48">
        <v>104210</v>
      </c>
      <c r="H301" s="49">
        <v>44985</v>
      </c>
      <c r="I301" s="44">
        <v>2020</v>
      </c>
      <c r="J301" s="44">
        <v>2020</v>
      </c>
      <c r="K301" s="44">
        <v>2023</v>
      </c>
      <c r="L301" s="44" t="s">
        <v>28</v>
      </c>
      <c r="M301" s="44" t="s">
        <v>7201</v>
      </c>
      <c r="N301" s="44">
        <v>0</v>
      </c>
      <c r="O301" t="str">
        <f>IF(_xlfn.XLOOKUP(C301,Raw_Data_OS_23!$C$7:$C$4518,Raw_Data_OS_23!$C$7:$C$4518,"New_Claim")="New_Claim",IF(_xlfn.XLOOKUP(C301,'Raw Data_OS_22'!$C$5:$C$4516,'Raw Data_OS_22'!$C$5:$C$4516,"New_Claim")="New_Claim",IF(I301=$O$1,"F1","F2"),"Considered"),"Considered")</f>
        <v>Considered</v>
      </c>
      <c r="P301" t="str" cm="1">
        <f t="array" ref="P301">_xlfn.IFS(O301="F1","F1",O301="F2","F2",O301="Considered",_xlfn.XLOOKUP(C301,Raw_Data_OS_23!$C$7:$C$4518,Raw_Data_OS_23!$N$7:$N$4518,_xlfn.XLOOKUP(Raw_Data_Paid_23!C301,'Raw Data_OS_22'!$C$5:$C$4516,'Raw Data_OS_22'!$O$5:$O$4516)))</f>
        <v>B2</v>
      </c>
      <c r="Q301" t="str">
        <f t="shared" si="13"/>
        <v>B2</v>
      </c>
      <c r="R301" t="str">
        <f t="shared" si="14"/>
        <v>2020Motor Private</v>
      </c>
    </row>
    <row r="302" spans="2:18" x14ac:dyDescent="0.35">
      <c r="B302" s="40"/>
      <c r="C302" s="45" t="s">
        <v>108</v>
      </c>
      <c r="D302" s="46">
        <v>43840</v>
      </c>
      <c r="E302" s="46">
        <v>43844</v>
      </c>
      <c r="F302" s="47" t="s">
        <v>3910</v>
      </c>
      <c r="G302" s="48">
        <v>84710</v>
      </c>
      <c r="H302" s="49">
        <v>44985</v>
      </c>
      <c r="I302" s="44">
        <v>2020</v>
      </c>
      <c r="J302" s="44">
        <v>2020</v>
      </c>
      <c r="K302" s="44">
        <v>2023</v>
      </c>
      <c r="L302" s="44" t="s">
        <v>28</v>
      </c>
      <c r="M302" s="44" t="s">
        <v>7201</v>
      </c>
      <c r="N302" s="44">
        <v>0</v>
      </c>
      <c r="O302" t="str">
        <f>IF(_xlfn.XLOOKUP(C302,Raw_Data_OS_23!$C$7:$C$4518,Raw_Data_OS_23!$C$7:$C$4518,"New_Claim")="New_Claim",IF(_xlfn.XLOOKUP(C302,'Raw Data_OS_22'!$C$5:$C$4516,'Raw Data_OS_22'!$C$5:$C$4516,"New_Claim")="New_Claim",IF(I302=$O$1,"F1","F2"),"Considered"),"Considered")</f>
        <v>Considered</v>
      </c>
      <c r="P302" t="str" cm="1">
        <f t="array" ref="P302">_xlfn.IFS(O302="F1","F1",O302="F2","F2",O302="Considered",_xlfn.XLOOKUP(C302,Raw_Data_OS_23!$C$7:$C$4518,Raw_Data_OS_23!$N$7:$N$4518,_xlfn.XLOOKUP(Raw_Data_Paid_23!C302,'Raw Data_OS_22'!$C$5:$C$4516,'Raw Data_OS_22'!$O$5:$O$4516)))</f>
        <v>B2</v>
      </c>
      <c r="Q302" t="str">
        <f t="shared" si="13"/>
        <v>B2</v>
      </c>
      <c r="R302" t="str">
        <f t="shared" si="14"/>
        <v>2020Motor Private</v>
      </c>
    </row>
    <row r="303" spans="2:18" x14ac:dyDescent="0.35">
      <c r="B303" s="40"/>
      <c r="C303" s="45" t="s">
        <v>108</v>
      </c>
      <c r="D303" s="46">
        <v>43840</v>
      </c>
      <c r="E303" s="46">
        <v>43844</v>
      </c>
      <c r="F303" s="47" t="s">
        <v>3910</v>
      </c>
      <c r="G303" s="48">
        <v>97410</v>
      </c>
      <c r="H303" s="49">
        <v>44985</v>
      </c>
      <c r="I303" s="44">
        <v>2020</v>
      </c>
      <c r="J303" s="44">
        <v>2020</v>
      </c>
      <c r="K303" s="44">
        <v>2023</v>
      </c>
      <c r="L303" s="44" t="s">
        <v>28</v>
      </c>
      <c r="M303" s="44" t="s">
        <v>7201</v>
      </c>
      <c r="N303" s="44">
        <v>0</v>
      </c>
      <c r="O303" t="str">
        <f>IF(_xlfn.XLOOKUP(C303,Raw_Data_OS_23!$C$7:$C$4518,Raw_Data_OS_23!$C$7:$C$4518,"New_Claim")="New_Claim",IF(_xlfn.XLOOKUP(C303,'Raw Data_OS_22'!$C$5:$C$4516,'Raw Data_OS_22'!$C$5:$C$4516,"New_Claim")="New_Claim",IF(I303=$O$1,"F1","F2"),"Considered"),"Considered")</f>
        <v>Considered</v>
      </c>
      <c r="P303" t="str" cm="1">
        <f t="array" ref="P303">_xlfn.IFS(O303="F1","F1",O303="F2","F2",O303="Considered",_xlfn.XLOOKUP(C303,Raw_Data_OS_23!$C$7:$C$4518,Raw_Data_OS_23!$N$7:$N$4518,_xlfn.XLOOKUP(Raw_Data_Paid_23!C303,'Raw Data_OS_22'!$C$5:$C$4516,'Raw Data_OS_22'!$O$5:$O$4516)))</f>
        <v>B2</v>
      </c>
      <c r="Q303" t="str">
        <f t="shared" si="13"/>
        <v>B2</v>
      </c>
      <c r="R303" t="str">
        <f t="shared" si="14"/>
        <v>2020Motor Private</v>
      </c>
    </row>
    <row r="304" spans="2:18" x14ac:dyDescent="0.35">
      <c r="B304" s="40"/>
      <c r="C304" s="45" t="s">
        <v>2333</v>
      </c>
      <c r="D304" s="46">
        <v>38792</v>
      </c>
      <c r="E304" s="46">
        <v>38796</v>
      </c>
      <c r="F304" s="47" t="s">
        <v>3910</v>
      </c>
      <c r="G304" s="48">
        <v>44800</v>
      </c>
      <c r="H304" s="49">
        <v>44985</v>
      </c>
      <c r="I304" s="44">
        <v>2006</v>
      </c>
      <c r="J304" s="44">
        <v>2006</v>
      </c>
      <c r="K304" s="44">
        <v>2023</v>
      </c>
      <c r="L304" s="44" t="s">
        <v>150</v>
      </c>
      <c r="M304" s="44" t="s">
        <v>7201</v>
      </c>
      <c r="N304" s="44">
        <v>0</v>
      </c>
      <c r="O304" t="str">
        <f>IF(_xlfn.XLOOKUP(C304,Raw_Data_OS_23!$C$7:$C$4518,Raw_Data_OS_23!$C$7:$C$4518,"New_Claim")="New_Claim",IF(_xlfn.XLOOKUP(C304,'Raw Data_OS_22'!$C$5:$C$4516,'Raw Data_OS_22'!$C$5:$C$4516,"New_Claim")="New_Claim",IF(I304=$O$1,"F1","F2"),"Considered"),"Considered")</f>
        <v>Considered</v>
      </c>
      <c r="P304" t="str" cm="1">
        <f t="array" ref="P304">_xlfn.IFS(O304="F1","F1",O304="F2","F2",O304="Considered",_xlfn.XLOOKUP(C304,Raw_Data_OS_23!$C$7:$C$4518,Raw_Data_OS_23!$N$7:$N$4518,_xlfn.XLOOKUP(Raw_Data_Paid_23!C304,'Raw Data_OS_22'!$C$5:$C$4516,'Raw Data_OS_22'!$O$5:$O$4516)))</f>
        <v>B2</v>
      </c>
      <c r="Q304" t="str">
        <f t="shared" si="13"/>
        <v>B2</v>
      </c>
      <c r="R304" t="str">
        <f t="shared" si="14"/>
        <v>2006Motor Private</v>
      </c>
    </row>
    <row r="305" spans="2:18" x14ac:dyDescent="0.35">
      <c r="B305" s="40"/>
      <c r="C305" s="45" t="s">
        <v>1243</v>
      </c>
      <c r="D305" s="46">
        <v>42141</v>
      </c>
      <c r="E305" s="46">
        <v>42152</v>
      </c>
      <c r="F305" s="47" t="s">
        <v>3910</v>
      </c>
      <c r="G305" s="48">
        <v>100135</v>
      </c>
      <c r="H305" s="49">
        <v>44985</v>
      </c>
      <c r="I305" s="44">
        <v>2015</v>
      </c>
      <c r="J305" s="44">
        <v>2015</v>
      </c>
      <c r="K305" s="44">
        <v>2023</v>
      </c>
      <c r="L305" s="44" t="s">
        <v>1241</v>
      </c>
      <c r="M305" s="44" t="s">
        <v>7201</v>
      </c>
      <c r="N305" s="44">
        <v>0</v>
      </c>
      <c r="O305" t="str">
        <f>IF(_xlfn.XLOOKUP(C305,Raw_Data_OS_23!$C$7:$C$4518,Raw_Data_OS_23!$C$7:$C$4518,"New_Claim")="New_Claim",IF(_xlfn.XLOOKUP(C305,'Raw Data_OS_22'!$C$5:$C$4516,'Raw Data_OS_22'!$C$5:$C$4516,"New_Claim")="New_Claim",IF(I305=$O$1,"F1","F2"),"Considered"),"Considered")</f>
        <v>Considered</v>
      </c>
      <c r="P305" t="str" cm="1">
        <f t="array" ref="P305">_xlfn.IFS(O305="F1","F1",O305="F2","F2",O305="Considered",_xlfn.XLOOKUP(C305,Raw_Data_OS_23!$C$7:$C$4518,Raw_Data_OS_23!$N$7:$N$4518,_xlfn.XLOOKUP(Raw_Data_Paid_23!C305,'Raw Data_OS_22'!$C$5:$C$4516,'Raw Data_OS_22'!$O$5:$O$4516)))</f>
        <v>B2</v>
      </c>
      <c r="Q305" t="str">
        <f t="shared" si="13"/>
        <v>B2</v>
      </c>
      <c r="R305" t="str">
        <f t="shared" si="14"/>
        <v>2015Motor Private</v>
      </c>
    </row>
    <row r="306" spans="2:18" x14ac:dyDescent="0.35">
      <c r="B306" s="40"/>
      <c r="C306" s="45" t="s">
        <v>1243</v>
      </c>
      <c r="D306" s="46">
        <v>42141</v>
      </c>
      <c r="E306" s="46">
        <v>42152</v>
      </c>
      <c r="F306" s="47" t="s">
        <v>3910</v>
      </c>
      <c r="G306" s="48">
        <v>90650</v>
      </c>
      <c r="H306" s="49">
        <v>44985</v>
      </c>
      <c r="I306" s="44">
        <v>2015</v>
      </c>
      <c r="J306" s="44">
        <v>2015</v>
      </c>
      <c r="K306" s="44">
        <v>2023</v>
      </c>
      <c r="L306" s="44" t="s">
        <v>1241</v>
      </c>
      <c r="M306" s="44" t="s">
        <v>7201</v>
      </c>
      <c r="N306" s="44">
        <v>0</v>
      </c>
      <c r="O306" t="str">
        <f>IF(_xlfn.XLOOKUP(C306,Raw_Data_OS_23!$C$7:$C$4518,Raw_Data_OS_23!$C$7:$C$4518,"New_Claim")="New_Claim",IF(_xlfn.XLOOKUP(C306,'Raw Data_OS_22'!$C$5:$C$4516,'Raw Data_OS_22'!$C$5:$C$4516,"New_Claim")="New_Claim",IF(I306=$O$1,"F1","F2"),"Considered"),"Considered")</f>
        <v>Considered</v>
      </c>
      <c r="P306" t="str" cm="1">
        <f t="array" ref="P306">_xlfn.IFS(O306="F1","F1",O306="F2","F2",O306="Considered",_xlfn.XLOOKUP(C306,Raw_Data_OS_23!$C$7:$C$4518,Raw_Data_OS_23!$N$7:$N$4518,_xlfn.XLOOKUP(Raw_Data_Paid_23!C306,'Raw Data_OS_22'!$C$5:$C$4516,'Raw Data_OS_22'!$O$5:$O$4516)))</f>
        <v>B2</v>
      </c>
      <c r="Q306" t="str">
        <f t="shared" si="13"/>
        <v>B2</v>
      </c>
      <c r="R306" t="str">
        <f t="shared" si="14"/>
        <v>2015Motor Private</v>
      </c>
    </row>
    <row r="307" spans="2:18" x14ac:dyDescent="0.35">
      <c r="B307" s="40"/>
      <c r="C307" s="45" t="s">
        <v>3496</v>
      </c>
      <c r="D307" s="46">
        <v>44421</v>
      </c>
      <c r="E307" s="46">
        <v>44452</v>
      </c>
      <c r="F307" s="47" t="s">
        <v>4248</v>
      </c>
      <c r="G307" s="48">
        <v>362670</v>
      </c>
      <c r="H307" s="49">
        <v>44986</v>
      </c>
      <c r="I307" s="44">
        <v>2021</v>
      </c>
      <c r="J307" s="44">
        <v>2021</v>
      </c>
      <c r="K307" s="44">
        <v>2023</v>
      </c>
      <c r="L307" s="44" t="s">
        <v>3073</v>
      </c>
      <c r="M307" s="44" t="s">
        <v>7201</v>
      </c>
      <c r="N307" s="44">
        <v>0</v>
      </c>
      <c r="O307" t="str">
        <f>IF(_xlfn.XLOOKUP(C307,Raw_Data_OS_23!$C$7:$C$4518,Raw_Data_OS_23!$C$7:$C$4518,"New_Claim")="New_Claim",IF(_xlfn.XLOOKUP(C307,'Raw Data_OS_22'!$C$5:$C$4516,'Raw Data_OS_22'!$C$5:$C$4516,"New_Claim")="New_Claim",IF(I307=$O$1,"F1","F2"),"Considered"),"Considered")</f>
        <v>Considered</v>
      </c>
      <c r="P307" t="str" cm="1">
        <f t="array" ref="P307">_xlfn.IFS(O307="F1","F1",O307="F2","F2",O307="Considered",_xlfn.XLOOKUP(C307,Raw_Data_OS_23!$C$7:$C$4518,Raw_Data_OS_23!$N$7:$N$4518,_xlfn.XLOOKUP(Raw_Data_Paid_23!C307,'Raw Data_OS_22'!$C$5:$C$4516,'Raw Data_OS_22'!$O$5:$O$4516)))</f>
        <v>B2</v>
      </c>
      <c r="Q307" t="str">
        <f t="shared" si="13"/>
        <v>B2</v>
      </c>
      <c r="R307" t="str">
        <f t="shared" si="14"/>
        <v>2021Fire Industrial</v>
      </c>
    </row>
    <row r="308" spans="2:18" x14ac:dyDescent="0.35">
      <c r="B308" s="40"/>
      <c r="C308" s="45" t="s">
        <v>7553</v>
      </c>
      <c r="D308" s="46">
        <v>44937</v>
      </c>
      <c r="E308" s="46">
        <v>44963</v>
      </c>
      <c r="F308" s="47" t="s">
        <v>3910</v>
      </c>
      <c r="G308" s="48">
        <v>15500</v>
      </c>
      <c r="H308" s="49">
        <v>44986</v>
      </c>
      <c r="I308" s="44">
        <v>2023</v>
      </c>
      <c r="J308" s="44">
        <v>2023</v>
      </c>
      <c r="K308" s="44">
        <v>2023</v>
      </c>
      <c r="L308" s="44" t="s">
        <v>7201</v>
      </c>
      <c r="M308" s="44" t="s">
        <v>7201</v>
      </c>
      <c r="N308" s="44">
        <v>1</v>
      </c>
      <c r="O308" t="str">
        <f>IF(_xlfn.XLOOKUP(C308,Raw_Data_OS_23!$C$7:$C$4518,Raw_Data_OS_23!$C$7:$C$4518,"New_Claim")="New_Claim",IF(_xlfn.XLOOKUP(C308,'Raw Data_OS_22'!$C$5:$C$4516,'Raw Data_OS_22'!$C$5:$C$4516,"New_Claim")="New_Claim",IF(I308=$O$1,"F1","F2"),"Considered"),"Considered")</f>
        <v>F1</v>
      </c>
      <c r="P308" t="str" cm="1">
        <f t="array" ref="P308">_xlfn.IFS(O308="F1","F1",O308="F2","F2",O308="Considered",_xlfn.XLOOKUP(C308,Raw_Data_OS_23!$C$7:$C$4518,Raw_Data_OS_23!$N$7:$N$4518,_xlfn.XLOOKUP(Raw_Data_Paid_23!C308,'Raw Data_OS_22'!$C$5:$C$4516,'Raw Data_OS_22'!$O$5:$O$4516)))</f>
        <v>F1</v>
      </c>
      <c r="Q308" t="str">
        <f t="shared" si="13"/>
        <v>F1</v>
      </c>
      <c r="R308" t="str">
        <f t="shared" si="14"/>
        <v>2023Motor Private</v>
      </c>
    </row>
    <row r="309" spans="2:18" x14ac:dyDescent="0.35">
      <c r="B309" s="40"/>
      <c r="C309" s="45" t="s">
        <v>1243</v>
      </c>
      <c r="D309" s="46">
        <v>42141</v>
      </c>
      <c r="E309" s="46">
        <v>42152</v>
      </c>
      <c r="F309" s="47" t="s">
        <v>3910</v>
      </c>
      <c r="G309" s="48">
        <v>131335</v>
      </c>
      <c r="H309" s="49">
        <v>44986</v>
      </c>
      <c r="I309" s="44">
        <v>2015</v>
      </c>
      <c r="J309" s="44">
        <v>2015</v>
      </c>
      <c r="K309" s="44">
        <v>2023</v>
      </c>
      <c r="L309" s="44" t="s">
        <v>1241</v>
      </c>
      <c r="M309" s="44" t="s">
        <v>7201</v>
      </c>
      <c r="N309" s="44">
        <v>0</v>
      </c>
      <c r="O309" t="str">
        <f>IF(_xlfn.XLOOKUP(C309,Raw_Data_OS_23!$C$7:$C$4518,Raw_Data_OS_23!$C$7:$C$4518,"New_Claim")="New_Claim",IF(_xlfn.XLOOKUP(C309,'Raw Data_OS_22'!$C$5:$C$4516,'Raw Data_OS_22'!$C$5:$C$4516,"New_Claim")="New_Claim",IF(I309=$O$1,"F1","F2"),"Considered"),"Considered")</f>
        <v>Considered</v>
      </c>
      <c r="P309" t="str" cm="1">
        <f t="array" ref="P309">_xlfn.IFS(O309="F1","F1",O309="F2","F2",O309="Considered",_xlfn.XLOOKUP(C309,Raw_Data_OS_23!$C$7:$C$4518,Raw_Data_OS_23!$N$7:$N$4518,_xlfn.XLOOKUP(Raw_Data_Paid_23!C309,'Raw Data_OS_22'!$C$5:$C$4516,'Raw Data_OS_22'!$O$5:$O$4516)))</f>
        <v>B2</v>
      </c>
      <c r="Q309" t="str">
        <f t="shared" si="13"/>
        <v>B2</v>
      </c>
      <c r="R309" t="str">
        <f t="shared" si="14"/>
        <v>2015Motor Private</v>
      </c>
    </row>
    <row r="310" spans="2:18" x14ac:dyDescent="0.35">
      <c r="B310" s="40"/>
      <c r="C310" s="45" t="s">
        <v>1243</v>
      </c>
      <c r="D310" s="46">
        <v>42141</v>
      </c>
      <c r="E310" s="46">
        <v>42152</v>
      </c>
      <c r="F310" s="47" t="s">
        <v>3910</v>
      </c>
      <c r="G310" s="48">
        <v>131335</v>
      </c>
      <c r="H310" s="49">
        <v>44986</v>
      </c>
      <c r="I310" s="44">
        <v>2015</v>
      </c>
      <c r="J310" s="44">
        <v>2015</v>
      </c>
      <c r="K310" s="44">
        <v>2023</v>
      </c>
      <c r="L310" s="44" t="s">
        <v>1241</v>
      </c>
      <c r="M310" s="44" t="s">
        <v>7201</v>
      </c>
      <c r="N310" s="44">
        <v>0</v>
      </c>
      <c r="O310" t="str">
        <f>IF(_xlfn.XLOOKUP(C310,Raw_Data_OS_23!$C$7:$C$4518,Raw_Data_OS_23!$C$7:$C$4518,"New_Claim")="New_Claim",IF(_xlfn.XLOOKUP(C310,'Raw Data_OS_22'!$C$5:$C$4516,'Raw Data_OS_22'!$C$5:$C$4516,"New_Claim")="New_Claim",IF(I310=$O$1,"F1","F2"),"Considered"),"Considered")</f>
        <v>Considered</v>
      </c>
      <c r="P310" t="str" cm="1">
        <f t="array" ref="P310">_xlfn.IFS(O310="F1","F1",O310="F2","F2",O310="Considered",_xlfn.XLOOKUP(C310,Raw_Data_OS_23!$C$7:$C$4518,Raw_Data_OS_23!$N$7:$N$4518,_xlfn.XLOOKUP(Raw_Data_Paid_23!C310,'Raw Data_OS_22'!$C$5:$C$4516,'Raw Data_OS_22'!$O$5:$O$4516)))</f>
        <v>B2</v>
      </c>
      <c r="Q310" t="str">
        <f t="shared" si="13"/>
        <v>B2</v>
      </c>
      <c r="R310" t="str">
        <f t="shared" si="14"/>
        <v>2015Motor Private</v>
      </c>
    </row>
    <row r="311" spans="2:18" x14ac:dyDescent="0.35">
      <c r="B311" s="40"/>
      <c r="C311" s="45" t="s">
        <v>3214</v>
      </c>
      <c r="D311" s="46">
        <v>44392</v>
      </c>
      <c r="E311" s="46">
        <v>44399</v>
      </c>
      <c r="F311" s="47" t="s">
        <v>3908</v>
      </c>
      <c r="G311" s="48">
        <v>250000</v>
      </c>
      <c r="H311" s="49">
        <v>44986</v>
      </c>
      <c r="I311" s="44">
        <v>2021</v>
      </c>
      <c r="J311" s="44">
        <v>2021</v>
      </c>
      <c r="K311" s="44">
        <v>2023</v>
      </c>
      <c r="L311" s="44" t="s">
        <v>3073</v>
      </c>
      <c r="M311" s="44" t="s">
        <v>7201</v>
      </c>
      <c r="N311" s="44">
        <v>0</v>
      </c>
      <c r="O311" t="str">
        <f>IF(_xlfn.XLOOKUP(C311,Raw_Data_OS_23!$C$7:$C$4518,Raw_Data_OS_23!$C$7:$C$4518,"New_Claim")="New_Claim",IF(_xlfn.XLOOKUP(C311,'Raw Data_OS_22'!$C$5:$C$4516,'Raw Data_OS_22'!$C$5:$C$4516,"New_Claim")="New_Claim",IF(I311=$O$1,"F1","F2"),"Considered"),"Considered")</f>
        <v>Considered</v>
      </c>
      <c r="P311" t="str" cm="1">
        <f t="array" ref="P311">_xlfn.IFS(O311="F1","F1",O311="F2","F2",O311="Considered",_xlfn.XLOOKUP(C311,Raw_Data_OS_23!$C$7:$C$4518,Raw_Data_OS_23!$N$7:$N$4518,_xlfn.XLOOKUP(Raw_Data_Paid_23!C311,'Raw Data_OS_22'!$C$5:$C$4516,'Raw Data_OS_22'!$O$5:$O$4516)))</f>
        <v>B2</v>
      </c>
      <c r="Q311" t="str">
        <f t="shared" si="13"/>
        <v>B2</v>
      </c>
      <c r="R311" t="str">
        <f t="shared" si="14"/>
        <v>2021Motor Commercial</v>
      </c>
    </row>
    <row r="312" spans="2:18" x14ac:dyDescent="0.35">
      <c r="B312" s="40"/>
      <c r="C312" s="45" t="s">
        <v>3214</v>
      </c>
      <c r="D312" s="46">
        <v>44392</v>
      </c>
      <c r="E312" s="46">
        <v>44399</v>
      </c>
      <c r="F312" s="47" t="s">
        <v>3908</v>
      </c>
      <c r="G312" s="48">
        <v>250000</v>
      </c>
      <c r="H312" s="49">
        <v>44986</v>
      </c>
      <c r="I312" s="44">
        <v>2021</v>
      </c>
      <c r="J312" s="44">
        <v>2021</v>
      </c>
      <c r="K312" s="44">
        <v>2023</v>
      </c>
      <c r="L312" s="44" t="s">
        <v>3073</v>
      </c>
      <c r="M312" s="44" t="s">
        <v>7201</v>
      </c>
      <c r="N312" s="44">
        <v>0</v>
      </c>
      <c r="O312" t="str">
        <f>IF(_xlfn.XLOOKUP(C312,Raw_Data_OS_23!$C$7:$C$4518,Raw_Data_OS_23!$C$7:$C$4518,"New_Claim")="New_Claim",IF(_xlfn.XLOOKUP(C312,'Raw Data_OS_22'!$C$5:$C$4516,'Raw Data_OS_22'!$C$5:$C$4516,"New_Claim")="New_Claim",IF(I312=$O$1,"F1","F2"),"Considered"),"Considered")</f>
        <v>Considered</v>
      </c>
      <c r="P312" t="str" cm="1">
        <f t="array" ref="P312">_xlfn.IFS(O312="F1","F1",O312="F2","F2",O312="Considered",_xlfn.XLOOKUP(C312,Raw_Data_OS_23!$C$7:$C$4518,Raw_Data_OS_23!$N$7:$N$4518,_xlfn.XLOOKUP(Raw_Data_Paid_23!C312,'Raw Data_OS_22'!$C$5:$C$4516,'Raw Data_OS_22'!$O$5:$O$4516)))</f>
        <v>B2</v>
      </c>
      <c r="Q312" t="str">
        <f t="shared" si="13"/>
        <v>B2</v>
      </c>
      <c r="R312" t="str">
        <f t="shared" si="14"/>
        <v>2021Motor Commercial</v>
      </c>
    </row>
    <row r="313" spans="2:18" x14ac:dyDescent="0.35">
      <c r="B313" s="40"/>
      <c r="C313" s="45" t="s">
        <v>1243</v>
      </c>
      <c r="D313" s="46">
        <v>42141</v>
      </c>
      <c r="E313" s="46">
        <v>42152</v>
      </c>
      <c r="F313" s="47" t="s">
        <v>3910</v>
      </c>
      <c r="G313" s="48">
        <v>90000</v>
      </c>
      <c r="H313" s="49">
        <v>44986</v>
      </c>
      <c r="I313" s="44">
        <v>2015</v>
      </c>
      <c r="J313" s="44">
        <v>2015</v>
      </c>
      <c r="K313" s="44">
        <v>2023</v>
      </c>
      <c r="L313" s="44" t="s">
        <v>1241</v>
      </c>
      <c r="M313" s="44" t="s">
        <v>7201</v>
      </c>
      <c r="N313" s="44">
        <v>0</v>
      </c>
      <c r="O313" t="str">
        <f>IF(_xlfn.XLOOKUP(C313,Raw_Data_OS_23!$C$7:$C$4518,Raw_Data_OS_23!$C$7:$C$4518,"New_Claim")="New_Claim",IF(_xlfn.XLOOKUP(C313,'Raw Data_OS_22'!$C$5:$C$4516,'Raw Data_OS_22'!$C$5:$C$4516,"New_Claim")="New_Claim",IF(I313=$O$1,"F1","F2"),"Considered"),"Considered")</f>
        <v>Considered</v>
      </c>
      <c r="P313" t="str" cm="1">
        <f t="array" ref="P313">_xlfn.IFS(O313="F1","F1",O313="F2","F2",O313="Considered",_xlfn.XLOOKUP(C313,Raw_Data_OS_23!$C$7:$C$4518,Raw_Data_OS_23!$N$7:$N$4518,_xlfn.XLOOKUP(Raw_Data_Paid_23!C313,'Raw Data_OS_22'!$C$5:$C$4516,'Raw Data_OS_22'!$O$5:$O$4516)))</f>
        <v>B2</v>
      </c>
      <c r="Q313" t="str">
        <f t="shared" si="13"/>
        <v>B2</v>
      </c>
      <c r="R313" t="str">
        <f t="shared" si="14"/>
        <v>2015Motor Private</v>
      </c>
    </row>
    <row r="314" spans="2:18" x14ac:dyDescent="0.35">
      <c r="B314" s="40"/>
      <c r="C314" s="45" t="s">
        <v>6025</v>
      </c>
      <c r="D314" s="46">
        <v>44537</v>
      </c>
      <c r="E314" s="46">
        <v>44564</v>
      </c>
      <c r="F314" s="47" t="s">
        <v>3908</v>
      </c>
      <c r="G314" s="48">
        <v>300000</v>
      </c>
      <c r="H314" s="49">
        <v>44986</v>
      </c>
      <c r="I314" s="44">
        <v>2021</v>
      </c>
      <c r="J314" s="44">
        <v>2022</v>
      </c>
      <c r="K314" s="44">
        <v>2023</v>
      </c>
      <c r="L314" s="44" t="s">
        <v>3138</v>
      </c>
      <c r="M314" s="44" t="s">
        <v>7201</v>
      </c>
      <c r="N314" s="44">
        <v>0</v>
      </c>
      <c r="O314" t="str">
        <f>IF(_xlfn.XLOOKUP(C314,Raw_Data_OS_23!$C$7:$C$4518,Raw_Data_OS_23!$C$7:$C$4518,"New_Claim")="New_Claim",IF(_xlfn.XLOOKUP(C314,'Raw Data_OS_22'!$C$5:$C$4516,'Raw Data_OS_22'!$C$5:$C$4516,"New_Claim")="New_Claim",IF(I314=$O$1,"F1","F2"),"Considered"),"Considered")</f>
        <v>Considered</v>
      </c>
      <c r="P314" t="str" cm="1">
        <f t="array" ref="P314">_xlfn.IFS(O314="F1","F1",O314="F2","F2",O314="Considered",_xlfn.XLOOKUP(C314,Raw_Data_OS_23!$C$7:$C$4518,Raw_Data_OS_23!$N$7:$N$4518,_xlfn.XLOOKUP(Raw_Data_Paid_23!C314,'Raw Data_OS_22'!$C$5:$C$4516,'Raw Data_OS_22'!$O$5:$O$4516)))</f>
        <v>B2</v>
      </c>
      <c r="Q314" t="str">
        <f t="shared" si="13"/>
        <v>B2</v>
      </c>
      <c r="R314" t="str">
        <f t="shared" si="14"/>
        <v>2021Motor Commercial</v>
      </c>
    </row>
    <row r="315" spans="2:18" x14ac:dyDescent="0.35">
      <c r="B315" s="40"/>
      <c r="C315" s="45" t="s">
        <v>6964</v>
      </c>
      <c r="D315" s="46">
        <v>44915</v>
      </c>
      <c r="E315" s="46">
        <v>44917</v>
      </c>
      <c r="F315" s="47" t="s">
        <v>3910</v>
      </c>
      <c r="G315" s="48">
        <v>200000</v>
      </c>
      <c r="H315" s="49">
        <v>44986</v>
      </c>
      <c r="I315" s="44">
        <v>2022</v>
      </c>
      <c r="J315" s="44">
        <v>2022</v>
      </c>
      <c r="K315" s="44">
        <v>2023</v>
      </c>
      <c r="L315" s="44" t="s">
        <v>6825</v>
      </c>
      <c r="M315" s="44" t="s">
        <v>7201</v>
      </c>
      <c r="N315" s="44">
        <v>1</v>
      </c>
      <c r="O315" t="str">
        <f>IF(_xlfn.XLOOKUP(C315,Raw_Data_OS_23!$C$7:$C$4518,Raw_Data_OS_23!$C$7:$C$4518,"New_Claim")="New_Claim",IF(_xlfn.XLOOKUP(C315,'Raw Data_OS_22'!$C$5:$C$4516,'Raw Data_OS_22'!$C$5:$C$4516,"New_Claim")="New_Claim",IF(I315=$O$1,"F1","F2"),"Considered"),"Considered")</f>
        <v>Considered</v>
      </c>
      <c r="P315" t="str" cm="1">
        <f t="array" ref="P315">_xlfn.IFS(O315="F1","F1",O315="F2","F2",O315="Considered",_xlfn.XLOOKUP(C315,Raw_Data_OS_23!$C$7:$C$4518,Raw_Data_OS_23!$N$7:$N$4518,_xlfn.XLOOKUP(Raw_Data_Paid_23!C315,'Raw Data_OS_22'!$C$5:$C$4516,'Raw Data_OS_22'!$O$5:$O$4516)))</f>
        <v>B2</v>
      </c>
      <c r="Q315" t="str">
        <f t="shared" si="13"/>
        <v>B2</v>
      </c>
      <c r="R315" t="str">
        <f t="shared" si="14"/>
        <v>2022Motor Private</v>
      </c>
    </row>
    <row r="316" spans="2:18" x14ac:dyDescent="0.35">
      <c r="B316" s="40"/>
      <c r="C316" s="45" t="s">
        <v>155</v>
      </c>
      <c r="D316" s="46">
        <v>43769</v>
      </c>
      <c r="E316" s="46">
        <v>43769</v>
      </c>
      <c r="F316" s="47" t="s">
        <v>3910</v>
      </c>
      <c r="G316" s="48">
        <v>75000</v>
      </c>
      <c r="H316" s="49">
        <v>44986</v>
      </c>
      <c r="I316" s="44">
        <v>2019</v>
      </c>
      <c r="J316" s="44">
        <v>2019</v>
      </c>
      <c r="K316" s="44">
        <v>2023</v>
      </c>
      <c r="L316" s="44" t="s">
        <v>25</v>
      </c>
      <c r="M316" s="44" t="s">
        <v>7201</v>
      </c>
      <c r="N316" s="44">
        <v>0</v>
      </c>
      <c r="O316" t="str">
        <f>IF(_xlfn.XLOOKUP(C316,Raw_Data_OS_23!$C$7:$C$4518,Raw_Data_OS_23!$C$7:$C$4518,"New_Claim")="New_Claim",IF(_xlfn.XLOOKUP(C316,'Raw Data_OS_22'!$C$5:$C$4516,'Raw Data_OS_22'!$C$5:$C$4516,"New_Claim")="New_Claim",IF(I316=$O$1,"F1","F2"),"Considered"),"Considered")</f>
        <v>Considered</v>
      </c>
      <c r="P316" t="str" cm="1">
        <f t="array" ref="P316">_xlfn.IFS(O316="F1","F1",O316="F2","F2",O316="Considered",_xlfn.XLOOKUP(C316,Raw_Data_OS_23!$C$7:$C$4518,Raw_Data_OS_23!$N$7:$N$4518,_xlfn.XLOOKUP(Raw_Data_Paid_23!C316,'Raw Data_OS_22'!$C$5:$C$4516,'Raw Data_OS_22'!$O$5:$O$4516)))</f>
        <v>B2</v>
      </c>
      <c r="Q316" t="str">
        <f t="shared" si="13"/>
        <v>B2</v>
      </c>
      <c r="R316" t="str">
        <f t="shared" si="14"/>
        <v>2019Motor Private</v>
      </c>
    </row>
    <row r="317" spans="2:18" x14ac:dyDescent="0.35">
      <c r="B317" s="40"/>
      <c r="C317" s="45" t="s">
        <v>155</v>
      </c>
      <c r="D317" s="46">
        <v>43769</v>
      </c>
      <c r="E317" s="46">
        <v>43769</v>
      </c>
      <c r="F317" s="47" t="s">
        <v>3910</v>
      </c>
      <c r="G317" s="48">
        <v>193551</v>
      </c>
      <c r="H317" s="49">
        <v>44986</v>
      </c>
      <c r="I317" s="44">
        <v>2019</v>
      </c>
      <c r="J317" s="44">
        <v>2019</v>
      </c>
      <c r="K317" s="44">
        <v>2023</v>
      </c>
      <c r="L317" s="44" t="s">
        <v>25</v>
      </c>
      <c r="M317" s="44" t="s">
        <v>7201</v>
      </c>
      <c r="N317" s="44">
        <v>0</v>
      </c>
      <c r="O317" t="str">
        <f>IF(_xlfn.XLOOKUP(C317,Raw_Data_OS_23!$C$7:$C$4518,Raw_Data_OS_23!$C$7:$C$4518,"New_Claim")="New_Claim",IF(_xlfn.XLOOKUP(C317,'Raw Data_OS_22'!$C$5:$C$4516,'Raw Data_OS_22'!$C$5:$C$4516,"New_Claim")="New_Claim",IF(I317=$O$1,"F1","F2"),"Considered"),"Considered")</f>
        <v>Considered</v>
      </c>
      <c r="P317" t="str" cm="1">
        <f t="array" ref="P317">_xlfn.IFS(O317="F1","F1",O317="F2","F2",O317="Considered",_xlfn.XLOOKUP(C317,Raw_Data_OS_23!$C$7:$C$4518,Raw_Data_OS_23!$N$7:$N$4518,_xlfn.XLOOKUP(Raw_Data_Paid_23!C317,'Raw Data_OS_22'!$C$5:$C$4516,'Raw Data_OS_22'!$O$5:$O$4516)))</f>
        <v>B2</v>
      </c>
      <c r="Q317" t="str">
        <f t="shared" si="13"/>
        <v>B2</v>
      </c>
      <c r="R317" t="str">
        <f t="shared" si="14"/>
        <v>2019Motor Private</v>
      </c>
    </row>
    <row r="318" spans="2:18" x14ac:dyDescent="0.35">
      <c r="B318" s="40"/>
      <c r="C318" s="45" t="s">
        <v>155</v>
      </c>
      <c r="D318" s="46">
        <v>43769</v>
      </c>
      <c r="E318" s="46">
        <v>43769</v>
      </c>
      <c r="F318" s="47" t="s">
        <v>3910</v>
      </c>
      <c r="G318" s="48">
        <v>193551</v>
      </c>
      <c r="H318" s="49">
        <v>44986</v>
      </c>
      <c r="I318" s="44">
        <v>2019</v>
      </c>
      <c r="J318" s="44">
        <v>2019</v>
      </c>
      <c r="K318" s="44">
        <v>2023</v>
      </c>
      <c r="L318" s="44" t="s">
        <v>25</v>
      </c>
      <c r="M318" s="44" t="s">
        <v>7201</v>
      </c>
      <c r="N318" s="44">
        <v>0</v>
      </c>
      <c r="O318" t="str">
        <f>IF(_xlfn.XLOOKUP(C318,Raw_Data_OS_23!$C$7:$C$4518,Raw_Data_OS_23!$C$7:$C$4518,"New_Claim")="New_Claim",IF(_xlfn.XLOOKUP(C318,'Raw Data_OS_22'!$C$5:$C$4516,'Raw Data_OS_22'!$C$5:$C$4516,"New_Claim")="New_Claim",IF(I318=$O$1,"F1","F2"),"Considered"),"Considered")</f>
        <v>Considered</v>
      </c>
      <c r="P318" t="str" cm="1">
        <f t="array" ref="P318">_xlfn.IFS(O318="F1","F1",O318="F2","F2",O318="Considered",_xlfn.XLOOKUP(C318,Raw_Data_OS_23!$C$7:$C$4518,Raw_Data_OS_23!$N$7:$N$4518,_xlfn.XLOOKUP(Raw_Data_Paid_23!C318,'Raw Data_OS_22'!$C$5:$C$4516,'Raw Data_OS_22'!$O$5:$O$4516)))</f>
        <v>B2</v>
      </c>
      <c r="Q318" t="str">
        <f t="shared" si="13"/>
        <v>B2</v>
      </c>
      <c r="R318" t="str">
        <f t="shared" si="14"/>
        <v>2019Motor Private</v>
      </c>
    </row>
    <row r="319" spans="2:18" x14ac:dyDescent="0.35">
      <c r="B319" s="40"/>
      <c r="C319" s="45" t="s">
        <v>7199</v>
      </c>
      <c r="D319" s="46">
        <v>44913</v>
      </c>
      <c r="E319" s="46">
        <v>44918</v>
      </c>
      <c r="F319" s="47" t="s">
        <v>3910</v>
      </c>
      <c r="G319" s="48">
        <v>25000</v>
      </c>
      <c r="H319" s="49">
        <v>44986</v>
      </c>
      <c r="I319" s="44">
        <v>2022</v>
      </c>
      <c r="J319" s="44">
        <v>2022</v>
      </c>
      <c r="K319" s="44">
        <v>2023</v>
      </c>
      <c r="L319" s="44" t="s">
        <v>6825</v>
      </c>
      <c r="M319" s="44" t="s">
        <v>7201</v>
      </c>
      <c r="N319" s="44">
        <v>1</v>
      </c>
      <c r="O319" t="str">
        <f>IF(_xlfn.XLOOKUP(C319,Raw_Data_OS_23!$C$7:$C$4518,Raw_Data_OS_23!$C$7:$C$4518,"New_Claim")="New_Claim",IF(_xlfn.XLOOKUP(C319,'Raw Data_OS_22'!$C$5:$C$4516,'Raw Data_OS_22'!$C$5:$C$4516,"New_Claim")="New_Claim",IF(I319=$O$1,"F1","F2"),"Considered"),"Considered")</f>
        <v>Considered</v>
      </c>
      <c r="P319" t="str" cm="1">
        <f t="array" ref="P319">_xlfn.IFS(O319="F1","F1",O319="F2","F2",O319="Considered",_xlfn.XLOOKUP(C319,Raw_Data_OS_23!$C$7:$C$4518,Raw_Data_OS_23!$N$7:$N$4518,_xlfn.XLOOKUP(Raw_Data_Paid_23!C319,'Raw Data_OS_22'!$C$5:$C$4516,'Raw Data_OS_22'!$O$5:$O$4516)))</f>
        <v>D</v>
      </c>
      <c r="Q319" t="str">
        <f t="shared" si="13"/>
        <v>F3</v>
      </c>
      <c r="R319" t="str">
        <f t="shared" si="14"/>
        <v>2022Motor Private</v>
      </c>
    </row>
    <row r="320" spans="2:18" x14ac:dyDescent="0.35">
      <c r="B320" s="40"/>
      <c r="C320" s="45" t="s">
        <v>383</v>
      </c>
      <c r="D320" s="46">
        <v>44083</v>
      </c>
      <c r="E320" s="46">
        <v>44083</v>
      </c>
      <c r="F320" s="47" t="s">
        <v>3910</v>
      </c>
      <c r="G320" s="48">
        <v>5000</v>
      </c>
      <c r="H320" s="49">
        <v>44986</v>
      </c>
      <c r="I320" s="44">
        <v>2020</v>
      </c>
      <c r="J320" s="44">
        <v>2020</v>
      </c>
      <c r="K320" s="44">
        <v>2023</v>
      </c>
      <c r="L320" s="44" t="s">
        <v>35</v>
      </c>
      <c r="M320" s="44" t="s">
        <v>7201</v>
      </c>
      <c r="N320" s="44">
        <v>0</v>
      </c>
      <c r="O320" t="str">
        <f>IF(_xlfn.XLOOKUP(C320,Raw_Data_OS_23!$C$7:$C$4518,Raw_Data_OS_23!$C$7:$C$4518,"New_Claim")="New_Claim",IF(_xlfn.XLOOKUP(C320,'Raw Data_OS_22'!$C$5:$C$4516,'Raw Data_OS_22'!$C$5:$C$4516,"New_Claim")="New_Claim",IF(I320=$O$1,"F1","F2"),"Considered"),"Considered")</f>
        <v>Considered</v>
      </c>
      <c r="P320" t="str" cm="1">
        <f t="array" ref="P320">_xlfn.IFS(O320="F1","F1",O320="F2","F2",O320="Considered",_xlfn.XLOOKUP(C320,Raw_Data_OS_23!$C$7:$C$4518,Raw_Data_OS_23!$N$7:$N$4518,_xlfn.XLOOKUP(Raw_Data_Paid_23!C320,'Raw Data_OS_22'!$C$5:$C$4516,'Raw Data_OS_22'!$O$5:$O$4516)))</f>
        <v>B2</v>
      </c>
      <c r="Q320" t="str">
        <f t="shared" si="13"/>
        <v>B2</v>
      </c>
      <c r="R320" t="str">
        <f t="shared" si="14"/>
        <v>2020Motor Private</v>
      </c>
    </row>
    <row r="321" spans="2:18" x14ac:dyDescent="0.35">
      <c r="B321" s="40"/>
      <c r="C321" s="45" t="s">
        <v>6119</v>
      </c>
      <c r="D321" s="46">
        <v>44533</v>
      </c>
      <c r="E321" s="46">
        <v>44582</v>
      </c>
      <c r="F321" s="47" t="s">
        <v>3910</v>
      </c>
      <c r="G321" s="48">
        <v>5000</v>
      </c>
      <c r="H321" s="49">
        <v>44986</v>
      </c>
      <c r="I321" s="44">
        <v>2021</v>
      </c>
      <c r="J321" s="44">
        <v>2022</v>
      </c>
      <c r="K321" s="44">
        <v>2023</v>
      </c>
      <c r="L321" s="44" t="s">
        <v>3138</v>
      </c>
      <c r="M321" s="44" t="s">
        <v>7201</v>
      </c>
      <c r="N321" s="44">
        <v>0</v>
      </c>
      <c r="O321" t="str">
        <f>IF(_xlfn.XLOOKUP(C321,Raw_Data_OS_23!$C$7:$C$4518,Raw_Data_OS_23!$C$7:$C$4518,"New_Claim")="New_Claim",IF(_xlfn.XLOOKUP(C321,'Raw Data_OS_22'!$C$5:$C$4516,'Raw Data_OS_22'!$C$5:$C$4516,"New_Claim")="New_Claim",IF(I321=$O$1,"F1","F2"),"Considered"),"Considered")</f>
        <v>Considered</v>
      </c>
      <c r="P321" t="str" cm="1">
        <f t="array" ref="P321">_xlfn.IFS(O321="F1","F1",O321="F2","F2",O321="Considered",_xlfn.XLOOKUP(C321,Raw_Data_OS_23!$C$7:$C$4518,Raw_Data_OS_23!$N$7:$N$4518,_xlfn.XLOOKUP(Raw_Data_Paid_23!C321,'Raw Data_OS_22'!$C$5:$C$4516,'Raw Data_OS_22'!$O$5:$O$4516)))</f>
        <v>B2</v>
      </c>
      <c r="Q321" t="str">
        <f t="shared" si="13"/>
        <v>B2</v>
      </c>
      <c r="R321" t="str">
        <f t="shared" si="14"/>
        <v>2021Motor Private</v>
      </c>
    </row>
    <row r="322" spans="2:18" x14ac:dyDescent="0.35">
      <c r="B322" s="40"/>
      <c r="C322" s="45" t="s">
        <v>2982</v>
      </c>
      <c r="D322" s="46">
        <v>43982</v>
      </c>
      <c r="E322" s="46">
        <v>44336</v>
      </c>
      <c r="F322" s="47" t="s">
        <v>3910</v>
      </c>
      <c r="G322" s="48">
        <v>5000</v>
      </c>
      <c r="H322" s="49">
        <v>44986</v>
      </c>
      <c r="I322" s="44">
        <v>2020</v>
      </c>
      <c r="J322" s="44">
        <v>2021</v>
      </c>
      <c r="K322" s="44">
        <v>2023</v>
      </c>
      <c r="L322" s="44" t="s">
        <v>33</v>
      </c>
      <c r="M322" s="44" t="s">
        <v>7201</v>
      </c>
      <c r="N322" s="44">
        <v>1</v>
      </c>
      <c r="O322" t="str">
        <f>IF(_xlfn.XLOOKUP(C322,Raw_Data_OS_23!$C$7:$C$4518,Raw_Data_OS_23!$C$7:$C$4518,"New_Claim")="New_Claim",IF(_xlfn.XLOOKUP(C322,'Raw Data_OS_22'!$C$5:$C$4516,'Raw Data_OS_22'!$C$5:$C$4516,"New_Claim")="New_Claim",IF(I322=$O$1,"F1","F2"),"Considered"),"Considered")</f>
        <v>Considered</v>
      </c>
      <c r="P322" t="str" cm="1">
        <f t="array" ref="P322">_xlfn.IFS(O322="F1","F1",O322="F2","F2",O322="Considered",_xlfn.XLOOKUP(C322,Raw_Data_OS_23!$C$7:$C$4518,Raw_Data_OS_23!$N$7:$N$4518,_xlfn.XLOOKUP(Raw_Data_Paid_23!C322,'Raw Data_OS_22'!$C$5:$C$4516,'Raw Data_OS_22'!$O$5:$O$4516)))</f>
        <v>B2</v>
      </c>
      <c r="Q322" t="str">
        <f t="shared" si="13"/>
        <v>B2</v>
      </c>
      <c r="R322" t="str">
        <f t="shared" si="14"/>
        <v>2020Motor Private</v>
      </c>
    </row>
    <row r="323" spans="2:18" x14ac:dyDescent="0.35">
      <c r="B323" s="40"/>
      <c r="C323" s="45" t="s">
        <v>3324</v>
      </c>
      <c r="D323" s="46">
        <v>44391</v>
      </c>
      <c r="E323" s="46">
        <v>44420</v>
      </c>
      <c r="F323" s="47" t="s">
        <v>3908</v>
      </c>
      <c r="G323" s="48">
        <v>5000</v>
      </c>
      <c r="H323" s="49">
        <v>44986</v>
      </c>
      <c r="I323" s="44">
        <v>2021</v>
      </c>
      <c r="J323" s="44">
        <v>2021</v>
      </c>
      <c r="K323" s="44">
        <v>2023</v>
      </c>
      <c r="L323" s="44" t="s">
        <v>3073</v>
      </c>
      <c r="M323" s="44" t="s">
        <v>7201</v>
      </c>
      <c r="N323" s="44">
        <v>0</v>
      </c>
      <c r="O323" t="str">
        <f>IF(_xlfn.XLOOKUP(C323,Raw_Data_OS_23!$C$7:$C$4518,Raw_Data_OS_23!$C$7:$C$4518,"New_Claim")="New_Claim",IF(_xlfn.XLOOKUP(C323,'Raw Data_OS_22'!$C$5:$C$4516,'Raw Data_OS_22'!$C$5:$C$4516,"New_Claim")="New_Claim",IF(I323=$O$1,"F1","F2"),"Considered"),"Considered")</f>
        <v>Considered</v>
      </c>
      <c r="P323" t="str" cm="1">
        <f t="array" ref="P323">_xlfn.IFS(O323="F1","F1",O323="F2","F2",O323="Considered",_xlfn.XLOOKUP(C323,Raw_Data_OS_23!$C$7:$C$4518,Raw_Data_OS_23!$N$7:$N$4518,_xlfn.XLOOKUP(Raw_Data_Paid_23!C323,'Raw Data_OS_22'!$C$5:$C$4516,'Raw Data_OS_22'!$O$5:$O$4516)))</f>
        <v>B2</v>
      </c>
      <c r="Q323" t="str">
        <f t="shared" si="13"/>
        <v>B2</v>
      </c>
      <c r="R323" t="str">
        <f t="shared" si="14"/>
        <v>2021Motor Commercial</v>
      </c>
    </row>
    <row r="324" spans="2:18" x14ac:dyDescent="0.35">
      <c r="B324" s="40"/>
      <c r="C324" s="45" t="s">
        <v>3575</v>
      </c>
      <c r="D324" s="46">
        <v>43814</v>
      </c>
      <c r="E324" s="46">
        <v>44482</v>
      </c>
      <c r="F324" s="47" t="s">
        <v>3910</v>
      </c>
      <c r="G324" s="48">
        <v>5000</v>
      </c>
      <c r="H324" s="49">
        <v>44986</v>
      </c>
      <c r="I324" s="44">
        <v>2019</v>
      </c>
      <c r="J324" s="44">
        <v>2021</v>
      </c>
      <c r="K324" s="44">
        <v>2023</v>
      </c>
      <c r="L324" s="44" t="s">
        <v>25</v>
      </c>
      <c r="M324" s="44" t="s">
        <v>7201</v>
      </c>
      <c r="N324" s="44">
        <v>1</v>
      </c>
      <c r="O324" t="str">
        <f>IF(_xlfn.XLOOKUP(C324,Raw_Data_OS_23!$C$7:$C$4518,Raw_Data_OS_23!$C$7:$C$4518,"New_Claim")="New_Claim",IF(_xlfn.XLOOKUP(C324,'Raw Data_OS_22'!$C$5:$C$4516,'Raw Data_OS_22'!$C$5:$C$4516,"New_Claim")="New_Claim",IF(I324=$O$1,"F1","F2"),"Considered"),"Considered")</f>
        <v>Considered</v>
      </c>
      <c r="P324" t="str" cm="1">
        <f t="array" ref="P324">_xlfn.IFS(O324="F1","F1",O324="F2","F2",O324="Considered",_xlfn.XLOOKUP(C324,Raw_Data_OS_23!$C$7:$C$4518,Raw_Data_OS_23!$N$7:$N$4518,_xlfn.XLOOKUP(Raw_Data_Paid_23!C324,'Raw Data_OS_22'!$C$5:$C$4516,'Raw Data_OS_22'!$O$5:$O$4516)))</f>
        <v>B2</v>
      </c>
      <c r="Q324" t="str">
        <f t="shared" si="13"/>
        <v>B2</v>
      </c>
      <c r="R324" t="str">
        <f t="shared" si="14"/>
        <v>2019Motor Private</v>
      </c>
    </row>
    <row r="325" spans="2:18" x14ac:dyDescent="0.35">
      <c r="B325" s="40"/>
      <c r="C325" s="45" t="s">
        <v>3395</v>
      </c>
      <c r="D325" s="46">
        <v>44402</v>
      </c>
      <c r="E325" s="46">
        <v>44428</v>
      </c>
      <c r="F325" s="47" t="s">
        <v>3910</v>
      </c>
      <c r="G325" s="48">
        <v>10000</v>
      </c>
      <c r="H325" s="49">
        <v>44986</v>
      </c>
      <c r="I325" s="44">
        <v>2021</v>
      </c>
      <c r="J325" s="44">
        <v>2021</v>
      </c>
      <c r="K325" s="44">
        <v>2023</v>
      </c>
      <c r="L325" s="44" t="s">
        <v>3073</v>
      </c>
      <c r="M325" s="44" t="s">
        <v>7201</v>
      </c>
      <c r="N325" s="44">
        <v>0</v>
      </c>
      <c r="O325" t="str">
        <f>IF(_xlfn.XLOOKUP(C325,Raw_Data_OS_23!$C$7:$C$4518,Raw_Data_OS_23!$C$7:$C$4518,"New_Claim")="New_Claim",IF(_xlfn.XLOOKUP(C325,'Raw Data_OS_22'!$C$5:$C$4516,'Raw Data_OS_22'!$C$5:$C$4516,"New_Claim")="New_Claim",IF(I325=$O$1,"F1","F2"),"Considered"),"Considered")</f>
        <v>Considered</v>
      </c>
      <c r="P325" t="str" cm="1">
        <f t="array" ref="P325">_xlfn.IFS(O325="F1","F1",O325="F2","F2",O325="Considered",_xlfn.XLOOKUP(C325,Raw_Data_OS_23!$C$7:$C$4518,Raw_Data_OS_23!$N$7:$N$4518,_xlfn.XLOOKUP(Raw_Data_Paid_23!C325,'Raw Data_OS_22'!$C$5:$C$4516,'Raw Data_OS_22'!$O$5:$O$4516)))</f>
        <v>B2</v>
      </c>
      <c r="Q325" t="str">
        <f t="shared" ref="Q325:Q388" si="15">IF(P325="D","F3",IF(P325="E1","E2",P325))</f>
        <v>B2</v>
      </c>
      <c r="R325" t="str">
        <f t="shared" ref="R325:R388" si="16">I325&amp;F325</f>
        <v>2021Motor Private</v>
      </c>
    </row>
    <row r="326" spans="2:18" x14ac:dyDescent="0.35">
      <c r="B326" s="40"/>
      <c r="C326" s="45" t="s">
        <v>5761</v>
      </c>
      <c r="D326" s="46">
        <v>44185</v>
      </c>
      <c r="E326" s="46">
        <v>44292</v>
      </c>
      <c r="F326" s="47" t="s">
        <v>3910</v>
      </c>
      <c r="G326" s="48">
        <v>5000</v>
      </c>
      <c r="H326" s="49">
        <v>44986</v>
      </c>
      <c r="I326" s="44">
        <v>2020</v>
      </c>
      <c r="J326" s="44">
        <v>2021</v>
      </c>
      <c r="K326" s="44">
        <v>2023</v>
      </c>
      <c r="L326" s="44" t="s">
        <v>11</v>
      </c>
      <c r="M326" s="44" t="s">
        <v>7201</v>
      </c>
      <c r="N326" s="44">
        <v>0</v>
      </c>
      <c r="O326" t="str">
        <f>IF(_xlfn.XLOOKUP(C326,Raw_Data_OS_23!$C$7:$C$4518,Raw_Data_OS_23!$C$7:$C$4518,"New_Claim")="New_Claim",IF(_xlfn.XLOOKUP(C326,'Raw Data_OS_22'!$C$5:$C$4516,'Raw Data_OS_22'!$C$5:$C$4516,"New_Claim")="New_Claim",IF(I326=$O$1,"F1","F2"),"Considered"),"Considered")</f>
        <v>Considered</v>
      </c>
      <c r="P326" t="str" cm="1">
        <f t="array" ref="P326">_xlfn.IFS(O326="F1","F1",O326="F2","F2",O326="Considered",_xlfn.XLOOKUP(C326,Raw_Data_OS_23!$C$7:$C$4518,Raw_Data_OS_23!$N$7:$N$4518,_xlfn.XLOOKUP(Raw_Data_Paid_23!C326,'Raw Data_OS_22'!$C$5:$C$4516,'Raw Data_OS_22'!$O$5:$O$4516)))</f>
        <v>B2</v>
      </c>
      <c r="Q326" t="str">
        <f t="shared" si="15"/>
        <v>B2</v>
      </c>
      <c r="R326" t="str">
        <f t="shared" si="16"/>
        <v>2020Motor Private</v>
      </c>
    </row>
    <row r="327" spans="2:18" x14ac:dyDescent="0.35">
      <c r="B327" s="40"/>
      <c r="C327" s="45" t="s">
        <v>6778</v>
      </c>
      <c r="D327" s="46">
        <v>44311</v>
      </c>
      <c r="E327" s="46">
        <v>44809</v>
      </c>
      <c r="F327" s="47" t="s">
        <v>3910</v>
      </c>
      <c r="G327" s="48">
        <v>5000</v>
      </c>
      <c r="H327" s="49">
        <v>44986</v>
      </c>
      <c r="I327" s="44">
        <v>2021</v>
      </c>
      <c r="J327" s="44">
        <v>2022</v>
      </c>
      <c r="K327" s="44">
        <v>2023</v>
      </c>
      <c r="L327" s="44" t="s">
        <v>2250</v>
      </c>
      <c r="M327" s="44" t="s">
        <v>7201</v>
      </c>
      <c r="N327" s="44">
        <v>1</v>
      </c>
      <c r="O327" t="str">
        <f>IF(_xlfn.XLOOKUP(C327,Raw_Data_OS_23!$C$7:$C$4518,Raw_Data_OS_23!$C$7:$C$4518,"New_Claim")="New_Claim",IF(_xlfn.XLOOKUP(C327,'Raw Data_OS_22'!$C$5:$C$4516,'Raw Data_OS_22'!$C$5:$C$4516,"New_Claim")="New_Claim",IF(I327=$O$1,"F1","F2"),"Considered"),"Considered")</f>
        <v>Considered</v>
      </c>
      <c r="P327" t="str" cm="1">
        <f t="array" ref="P327">_xlfn.IFS(O327="F1","F1",O327="F2","F2",O327="Considered",_xlfn.XLOOKUP(C327,Raw_Data_OS_23!$C$7:$C$4518,Raw_Data_OS_23!$N$7:$N$4518,_xlfn.XLOOKUP(Raw_Data_Paid_23!C327,'Raw Data_OS_22'!$C$5:$C$4516,'Raw Data_OS_22'!$O$5:$O$4516)))</f>
        <v>B2</v>
      </c>
      <c r="Q327" t="str">
        <f t="shared" si="15"/>
        <v>B2</v>
      </c>
      <c r="R327" t="str">
        <f t="shared" si="16"/>
        <v>2021Motor Private</v>
      </c>
    </row>
    <row r="328" spans="2:18" x14ac:dyDescent="0.35">
      <c r="B328" s="40"/>
      <c r="C328" s="45" t="s">
        <v>6581</v>
      </c>
      <c r="D328" s="46">
        <v>44602</v>
      </c>
      <c r="E328" s="46">
        <v>44707</v>
      </c>
      <c r="F328" s="47" t="s">
        <v>3910</v>
      </c>
      <c r="G328" s="48">
        <v>5000</v>
      </c>
      <c r="H328" s="49">
        <v>44986</v>
      </c>
      <c r="I328" s="44">
        <v>2022</v>
      </c>
      <c r="J328" s="44">
        <v>2022</v>
      </c>
      <c r="K328" s="44">
        <v>2023</v>
      </c>
      <c r="L328" s="44" t="s">
        <v>6021</v>
      </c>
      <c r="M328" s="44" t="s">
        <v>7201</v>
      </c>
      <c r="N328" s="44">
        <v>1</v>
      </c>
      <c r="O328" t="str">
        <f>IF(_xlfn.XLOOKUP(C328,Raw_Data_OS_23!$C$7:$C$4518,Raw_Data_OS_23!$C$7:$C$4518,"New_Claim")="New_Claim",IF(_xlfn.XLOOKUP(C328,'Raw Data_OS_22'!$C$5:$C$4516,'Raw Data_OS_22'!$C$5:$C$4516,"New_Claim")="New_Claim",IF(I328=$O$1,"F1","F2"),"Considered"),"Considered")</f>
        <v>Considered</v>
      </c>
      <c r="P328" t="str" cm="1">
        <f t="array" ref="P328">_xlfn.IFS(O328="F1","F1",O328="F2","F2",O328="Considered",_xlfn.XLOOKUP(C328,Raw_Data_OS_23!$C$7:$C$4518,Raw_Data_OS_23!$N$7:$N$4518,_xlfn.XLOOKUP(Raw_Data_Paid_23!C328,'Raw Data_OS_22'!$C$5:$C$4516,'Raw Data_OS_22'!$O$5:$O$4516)))</f>
        <v>B2</v>
      </c>
      <c r="Q328" t="str">
        <f t="shared" si="15"/>
        <v>B2</v>
      </c>
      <c r="R328" t="str">
        <f t="shared" si="16"/>
        <v>2022Motor Private</v>
      </c>
    </row>
    <row r="329" spans="2:18" x14ac:dyDescent="0.35">
      <c r="B329" s="40"/>
      <c r="C329" s="45" t="s">
        <v>3295</v>
      </c>
      <c r="D329" s="46">
        <v>44352</v>
      </c>
      <c r="E329" s="46">
        <v>44417</v>
      </c>
      <c r="F329" s="47" t="s">
        <v>3908</v>
      </c>
      <c r="G329" s="48">
        <v>5000</v>
      </c>
      <c r="H329" s="49">
        <v>44986</v>
      </c>
      <c r="I329" s="44">
        <v>2021</v>
      </c>
      <c r="J329" s="44">
        <v>2021</v>
      </c>
      <c r="K329" s="44">
        <v>2023</v>
      </c>
      <c r="L329" s="44" t="s">
        <v>2250</v>
      </c>
      <c r="M329" s="44" t="s">
        <v>7201</v>
      </c>
      <c r="N329" s="44">
        <v>1</v>
      </c>
      <c r="O329" t="str">
        <f>IF(_xlfn.XLOOKUP(C329,Raw_Data_OS_23!$C$7:$C$4518,Raw_Data_OS_23!$C$7:$C$4518,"New_Claim")="New_Claim",IF(_xlfn.XLOOKUP(C329,'Raw Data_OS_22'!$C$5:$C$4516,'Raw Data_OS_22'!$C$5:$C$4516,"New_Claim")="New_Claim",IF(I329=$O$1,"F1","F2"),"Considered"),"Considered")</f>
        <v>Considered</v>
      </c>
      <c r="P329" t="str" cm="1">
        <f t="array" ref="P329">_xlfn.IFS(O329="F1","F1",O329="F2","F2",O329="Considered",_xlfn.XLOOKUP(C329,Raw_Data_OS_23!$C$7:$C$4518,Raw_Data_OS_23!$N$7:$N$4518,_xlfn.XLOOKUP(Raw_Data_Paid_23!C329,'Raw Data_OS_22'!$C$5:$C$4516,'Raw Data_OS_22'!$O$5:$O$4516)))</f>
        <v>B2</v>
      </c>
      <c r="Q329" t="str">
        <f t="shared" si="15"/>
        <v>B2</v>
      </c>
      <c r="R329" t="str">
        <f t="shared" si="16"/>
        <v>2021Motor Commercial</v>
      </c>
    </row>
    <row r="330" spans="2:18" x14ac:dyDescent="0.35">
      <c r="B330" s="40"/>
      <c r="C330" s="45" t="s">
        <v>2431</v>
      </c>
      <c r="D330" s="46">
        <v>44215</v>
      </c>
      <c r="E330" s="46">
        <v>44292</v>
      </c>
      <c r="F330" s="47" t="s">
        <v>3910</v>
      </c>
      <c r="G330" s="48">
        <v>5000</v>
      </c>
      <c r="H330" s="49">
        <v>44986</v>
      </c>
      <c r="I330" s="44">
        <v>2021</v>
      </c>
      <c r="J330" s="44">
        <v>2021</v>
      </c>
      <c r="K330" s="44">
        <v>2023</v>
      </c>
      <c r="L330" s="44" t="s">
        <v>21</v>
      </c>
      <c r="M330" s="44" t="s">
        <v>7201</v>
      </c>
      <c r="N330" s="44">
        <v>0</v>
      </c>
      <c r="O330" t="str">
        <f>IF(_xlfn.XLOOKUP(C330,Raw_Data_OS_23!$C$7:$C$4518,Raw_Data_OS_23!$C$7:$C$4518,"New_Claim")="New_Claim",IF(_xlfn.XLOOKUP(C330,'Raw Data_OS_22'!$C$5:$C$4516,'Raw Data_OS_22'!$C$5:$C$4516,"New_Claim")="New_Claim",IF(I330=$O$1,"F1","F2"),"Considered"),"Considered")</f>
        <v>Considered</v>
      </c>
      <c r="P330" t="str" cm="1">
        <f t="array" ref="P330">_xlfn.IFS(O330="F1","F1",O330="F2","F2",O330="Considered",_xlfn.XLOOKUP(C330,Raw_Data_OS_23!$C$7:$C$4518,Raw_Data_OS_23!$N$7:$N$4518,_xlfn.XLOOKUP(Raw_Data_Paid_23!C330,'Raw Data_OS_22'!$C$5:$C$4516,'Raw Data_OS_22'!$O$5:$O$4516)))</f>
        <v>B2</v>
      </c>
      <c r="Q330" t="str">
        <f t="shared" si="15"/>
        <v>B2</v>
      </c>
      <c r="R330" t="str">
        <f t="shared" si="16"/>
        <v>2021Motor Private</v>
      </c>
    </row>
    <row r="331" spans="2:18" x14ac:dyDescent="0.35">
      <c r="B331" s="40"/>
      <c r="C331" s="45" t="s">
        <v>3732</v>
      </c>
      <c r="D331" s="46">
        <v>44429</v>
      </c>
      <c r="E331" s="46">
        <v>44518</v>
      </c>
      <c r="F331" s="47" t="s">
        <v>3908</v>
      </c>
      <c r="G331" s="48">
        <v>7000</v>
      </c>
      <c r="H331" s="49">
        <v>44986</v>
      </c>
      <c r="I331" s="44">
        <v>2021</v>
      </c>
      <c r="J331" s="44">
        <v>2021</v>
      </c>
      <c r="K331" s="44">
        <v>2023</v>
      </c>
      <c r="L331" s="44" t="s">
        <v>3073</v>
      </c>
      <c r="M331" s="44" t="s">
        <v>7201</v>
      </c>
      <c r="N331" s="44">
        <v>1</v>
      </c>
      <c r="O331" t="str">
        <f>IF(_xlfn.XLOOKUP(C331,Raw_Data_OS_23!$C$7:$C$4518,Raw_Data_OS_23!$C$7:$C$4518,"New_Claim")="New_Claim",IF(_xlfn.XLOOKUP(C331,'Raw Data_OS_22'!$C$5:$C$4516,'Raw Data_OS_22'!$C$5:$C$4516,"New_Claim")="New_Claim",IF(I331=$O$1,"F1","F2"),"Considered"),"Considered")</f>
        <v>Considered</v>
      </c>
      <c r="P331" t="str" cm="1">
        <f t="array" ref="P331">_xlfn.IFS(O331="F1","F1",O331="F2","F2",O331="Considered",_xlfn.XLOOKUP(C331,Raw_Data_OS_23!$C$7:$C$4518,Raw_Data_OS_23!$N$7:$N$4518,_xlfn.XLOOKUP(Raw_Data_Paid_23!C331,'Raw Data_OS_22'!$C$5:$C$4516,'Raw Data_OS_22'!$O$5:$O$4516)))</f>
        <v>B2</v>
      </c>
      <c r="Q331" t="str">
        <f t="shared" si="15"/>
        <v>B2</v>
      </c>
      <c r="R331" t="str">
        <f t="shared" si="16"/>
        <v>2021Motor Commercial</v>
      </c>
    </row>
    <row r="332" spans="2:18" x14ac:dyDescent="0.35">
      <c r="B332" s="40"/>
      <c r="C332" s="45" t="s">
        <v>3075</v>
      </c>
      <c r="D332" s="46">
        <v>44380</v>
      </c>
      <c r="E332" s="46">
        <v>44384</v>
      </c>
      <c r="F332" s="47" t="s">
        <v>3908</v>
      </c>
      <c r="G332" s="48">
        <v>2000</v>
      </c>
      <c r="H332" s="49">
        <v>44986</v>
      </c>
      <c r="I332" s="44">
        <v>2021</v>
      </c>
      <c r="J332" s="44">
        <v>2021</v>
      </c>
      <c r="K332" s="44">
        <v>2023</v>
      </c>
      <c r="L332" s="44" t="s">
        <v>3073</v>
      </c>
      <c r="M332" s="44" t="s">
        <v>7201</v>
      </c>
      <c r="N332" s="44">
        <v>0</v>
      </c>
      <c r="O332" t="str">
        <f>IF(_xlfn.XLOOKUP(C332,Raw_Data_OS_23!$C$7:$C$4518,Raw_Data_OS_23!$C$7:$C$4518,"New_Claim")="New_Claim",IF(_xlfn.XLOOKUP(C332,'Raw Data_OS_22'!$C$5:$C$4516,'Raw Data_OS_22'!$C$5:$C$4516,"New_Claim")="New_Claim",IF(I332=$O$1,"F1","F2"),"Considered"),"Considered")</f>
        <v>Considered</v>
      </c>
      <c r="P332" t="str" cm="1">
        <f t="array" ref="P332">_xlfn.IFS(O332="F1","F1",O332="F2","F2",O332="Considered",_xlfn.XLOOKUP(C332,Raw_Data_OS_23!$C$7:$C$4518,Raw_Data_OS_23!$N$7:$N$4518,_xlfn.XLOOKUP(Raw_Data_Paid_23!C332,'Raw Data_OS_22'!$C$5:$C$4516,'Raw Data_OS_22'!$O$5:$O$4516)))</f>
        <v>B2</v>
      </c>
      <c r="Q332" t="str">
        <f t="shared" si="15"/>
        <v>B2</v>
      </c>
      <c r="R332" t="str">
        <f t="shared" si="16"/>
        <v>2021Motor Commercial</v>
      </c>
    </row>
    <row r="333" spans="2:18" x14ac:dyDescent="0.35">
      <c r="B333" s="40"/>
      <c r="C333" s="45" t="s">
        <v>2500</v>
      </c>
      <c r="D333" s="46">
        <v>44346</v>
      </c>
      <c r="E333" s="46">
        <v>44355</v>
      </c>
      <c r="F333" s="47" t="s">
        <v>3910</v>
      </c>
      <c r="G333" s="48">
        <v>2000</v>
      </c>
      <c r="H333" s="49">
        <v>44986</v>
      </c>
      <c r="I333" s="44">
        <v>2021</v>
      </c>
      <c r="J333" s="44">
        <v>2021</v>
      </c>
      <c r="K333" s="44">
        <v>2023</v>
      </c>
      <c r="L333" s="44" t="s">
        <v>2250</v>
      </c>
      <c r="M333" s="44" t="s">
        <v>7201</v>
      </c>
      <c r="N333" s="44">
        <v>0</v>
      </c>
      <c r="O333" t="str">
        <f>IF(_xlfn.XLOOKUP(C333,Raw_Data_OS_23!$C$7:$C$4518,Raw_Data_OS_23!$C$7:$C$4518,"New_Claim")="New_Claim",IF(_xlfn.XLOOKUP(C333,'Raw Data_OS_22'!$C$5:$C$4516,'Raw Data_OS_22'!$C$5:$C$4516,"New_Claim")="New_Claim",IF(I333=$O$1,"F1","F2"),"Considered"),"Considered")</f>
        <v>Considered</v>
      </c>
      <c r="P333" t="str" cm="1">
        <f t="array" ref="P333">_xlfn.IFS(O333="F1","F1",O333="F2","F2",O333="Considered",_xlfn.XLOOKUP(C333,Raw_Data_OS_23!$C$7:$C$4518,Raw_Data_OS_23!$N$7:$N$4518,_xlfn.XLOOKUP(Raw_Data_Paid_23!C333,'Raw Data_OS_22'!$C$5:$C$4516,'Raw Data_OS_22'!$O$5:$O$4516)))</f>
        <v>B2</v>
      </c>
      <c r="Q333" t="str">
        <f t="shared" si="15"/>
        <v>B2</v>
      </c>
      <c r="R333" t="str">
        <f t="shared" si="16"/>
        <v>2021Motor Private</v>
      </c>
    </row>
    <row r="334" spans="2:18" x14ac:dyDescent="0.35">
      <c r="B334" s="40"/>
      <c r="C334" s="45" t="s">
        <v>2268</v>
      </c>
      <c r="D334" s="46">
        <v>44366</v>
      </c>
      <c r="E334" s="46">
        <v>44370</v>
      </c>
      <c r="F334" s="47" t="s">
        <v>3910</v>
      </c>
      <c r="G334" s="48">
        <v>2000</v>
      </c>
      <c r="H334" s="49">
        <v>44986</v>
      </c>
      <c r="I334" s="44">
        <v>2021</v>
      </c>
      <c r="J334" s="44">
        <v>2021</v>
      </c>
      <c r="K334" s="44">
        <v>2023</v>
      </c>
      <c r="L334" s="44" t="s">
        <v>2250</v>
      </c>
      <c r="M334" s="44" t="s">
        <v>7201</v>
      </c>
      <c r="N334" s="44">
        <v>0</v>
      </c>
      <c r="O334" t="str">
        <f>IF(_xlfn.XLOOKUP(C334,Raw_Data_OS_23!$C$7:$C$4518,Raw_Data_OS_23!$C$7:$C$4518,"New_Claim")="New_Claim",IF(_xlfn.XLOOKUP(C334,'Raw Data_OS_22'!$C$5:$C$4516,'Raw Data_OS_22'!$C$5:$C$4516,"New_Claim")="New_Claim",IF(I334=$O$1,"F1","F2"),"Considered"),"Considered")</f>
        <v>Considered</v>
      </c>
      <c r="P334" t="str" cm="1">
        <f t="array" ref="P334">_xlfn.IFS(O334="F1","F1",O334="F2","F2",O334="Considered",_xlfn.XLOOKUP(C334,Raw_Data_OS_23!$C$7:$C$4518,Raw_Data_OS_23!$N$7:$N$4518,_xlfn.XLOOKUP(Raw_Data_Paid_23!C334,'Raw Data_OS_22'!$C$5:$C$4516,'Raw Data_OS_22'!$O$5:$O$4516)))</f>
        <v>B2</v>
      </c>
      <c r="Q334" t="str">
        <f t="shared" si="15"/>
        <v>B2</v>
      </c>
      <c r="R334" t="str">
        <f t="shared" si="16"/>
        <v>2021Motor Private</v>
      </c>
    </row>
    <row r="335" spans="2:18" x14ac:dyDescent="0.35">
      <c r="B335" s="40"/>
      <c r="C335" s="45" t="s">
        <v>2280</v>
      </c>
      <c r="D335" s="46">
        <v>44375</v>
      </c>
      <c r="E335" s="46">
        <v>44377</v>
      </c>
      <c r="F335" s="47" t="s">
        <v>3910</v>
      </c>
      <c r="G335" s="48">
        <v>2000</v>
      </c>
      <c r="H335" s="49">
        <v>44986</v>
      </c>
      <c r="I335" s="44">
        <v>2021</v>
      </c>
      <c r="J335" s="44">
        <v>2021</v>
      </c>
      <c r="K335" s="44">
        <v>2023</v>
      </c>
      <c r="L335" s="44" t="s">
        <v>2250</v>
      </c>
      <c r="M335" s="44" t="s">
        <v>7201</v>
      </c>
      <c r="N335" s="44">
        <v>0</v>
      </c>
      <c r="O335" t="str">
        <f>IF(_xlfn.XLOOKUP(C335,Raw_Data_OS_23!$C$7:$C$4518,Raw_Data_OS_23!$C$7:$C$4518,"New_Claim")="New_Claim",IF(_xlfn.XLOOKUP(C335,'Raw Data_OS_22'!$C$5:$C$4516,'Raw Data_OS_22'!$C$5:$C$4516,"New_Claim")="New_Claim",IF(I335=$O$1,"F1","F2"),"Considered"),"Considered")</f>
        <v>Considered</v>
      </c>
      <c r="P335" t="str" cm="1">
        <f t="array" ref="P335">_xlfn.IFS(O335="F1","F1",O335="F2","F2",O335="Considered",_xlfn.XLOOKUP(C335,Raw_Data_OS_23!$C$7:$C$4518,Raw_Data_OS_23!$N$7:$N$4518,_xlfn.XLOOKUP(Raw_Data_Paid_23!C335,'Raw Data_OS_22'!$C$5:$C$4516,'Raw Data_OS_22'!$O$5:$O$4516)))</f>
        <v>B2</v>
      </c>
      <c r="Q335" t="str">
        <f t="shared" si="15"/>
        <v>B2</v>
      </c>
      <c r="R335" t="str">
        <f t="shared" si="16"/>
        <v>2021Motor Private</v>
      </c>
    </row>
    <row r="336" spans="2:18" x14ac:dyDescent="0.35">
      <c r="B336" s="40"/>
      <c r="C336" s="45" t="s">
        <v>2281</v>
      </c>
      <c r="D336" s="46">
        <v>44368</v>
      </c>
      <c r="E336" s="46">
        <v>44378</v>
      </c>
      <c r="F336" s="47" t="s">
        <v>3910</v>
      </c>
      <c r="G336" s="48">
        <v>2000</v>
      </c>
      <c r="H336" s="49">
        <v>44986</v>
      </c>
      <c r="I336" s="44">
        <v>2021</v>
      </c>
      <c r="J336" s="44">
        <v>2021</v>
      </c>
      <c r="K336" s="44">
        <v>2023</v>
      </c>
      <c r="L336" s="44" t="s">
        <v>2250</v>
      </c>
      <c r="M336" s="44" t="s">
        <v>7201</v>
      </c>
      <c r="N336" s="44">
        <v>0</v>
      </c>
      <c r="O336" t="str">
        <f>IF(_xlfn.XLOOKUP(C336,Raw_Data_OS_23!$C$7:$C$4518,Raw_Data_OS_23!$C$7:$C$4518,"New_Claim")="New_Claim",IF(_xlfn.XLOOKUP(C336,'Raw Data_OS_22'!$C$5:$C$4516,'Raw Data_OS_22'!$C$5:$C$4516,"New_Claim")="New_Claim",IF(I336=$O$1,"F1","F2"),"Considered"),"Considered")</f>
        <v>Considered</v>
      </c>
      <c r="P336" t="str" cm="1">
        <f t="array" ref="P336">_xlfn.IFS(O336="F1","F1",O336="F2","F2",O336="Considered",_xlfn.XLOOKUP(C336,Raw_Data_OS_23!$C$7:$C$4518,Raw_Data_OS_23!$N$7:$N$4518,_xlfn.XLOOKUP(Raw_Data_Paid_23!C336,'Raw Data_OS_22'!$C$5:$C$4516,'Raw Data_OS_22'!$O$5:$O$4516)))</f>
        <v>B2</v>
      </c>
      <c r="Q336" t="str">
        <f t="shared" si="15"/>
        <v>B2</v>
      </c>
      <c r="R336" t="str">
        <f t="shared" si="16"/>
        <v>2021Motor Private</v>
      </c>
    </row>
    <row r="337" spans="2:18" x14ac:dyDescent="0.35">
      <c r="B337" s="40"/>
      <c r="C337" s="45" t="s">
        <v>3083</v>
      </c>
      <c r="D337" s="46">
        <v>44386</v>
      </c>
      <c r="E337" s="46">
        <v>44390</v>
      </c>
      <c r="F337" s="47" t="s">
        <v>3910</v>
      </c>
      <c r="G337" s="48">
        <v>7000</v>
      </c>
      <c r="H337" s="49">
        <v>44986</v>
      </c>
      <c r="I337" s="44">
        <v>2021</v>
      </c>
      <c r="J337" s="44">
        <v>2021</v>
      </c>
      <c r="K337" s="44">
        <v>2023</v>
      </c>
      <c r="L337" s="44" t="s">
        <v>3073</v>
      </c>
      <c r="M337" s="44" t="s">
        <v>7201</v>
      </c>
      <c r="N337" s="44">
        <v>0</v>
      </c>
      <c r="O337" t="str">
        <f>IF(_xlfn.XLOOKUP(C337,Raw_Data_OS_23!$C$7:$C$4518,Raw_Data_OS_23!$C$7:$C$4518,"New_Claim")="New_Claim",IF(_xlfn.XLOOKUP(C337,'Raw Data_OS_22'!$C$5:$C$4516,'Raw Data_OS_22'!$C$5:$C$4516,"New_Claim")="New_Claim",IF(I337=$O$1,"F1","F2"),"Considered"),"Considered")</f>
        <v>Considered</v>
      </c>
      <c r="P337" t="str" cm="1">
        <f t="array" ref="P337">_xlfn.IFS(O337="F1","F1",O337="F2","F2",O337="Considered",_xlfn.XLOOKUP(C337,Raw_Data_OS_23!$C$7:$C$4518,Raw_Data_OS_23!$N$7:$N$4518,_xlfn.XLOOKUP(Raw_Data_Paid_23!C337,'Raw Data_OS_22'!$C$5:$C$4516,'Raw Data_OS_22'!$O$5:$O$4516)))</f>
        <v>C2</v>
      </c>
      <c r="Q337" t="str">
        <f t="shared" si="15"/>
        <v>C2</v>
      </c>
      <c r="R337" t="str">
        <f t="shared" si="16"/>
        <v>2021Motor Private</v>
      </c>
    </row>
    <row r="338" spans="2:18" x14ac:dyDescent="0.35">
      <c r="B338" s="40"/>
      <c r="C338" s="45" t="s">
        <v>3089</v>
      </c>
      <c r="D338" s="46">
        <v>44381</v>
      </c>
      <c r="E338" s="46">
        <v>44396</v>
      </c>
      <c r="F338" s="47" t="s">
        <v>3910</v>
      </c>
      <c r="G338" s="48">
        <v>2000</v>
      </c>
      <c r="H338" s="49">
        <v>44986</v>
      </c>
      <c r="I338" s="44">
        <v>2021</v>
      </c>
      <c r="J338" s="44">
        <v>2021</v>
      </c>
      <c r="K338" s="44">
        <v>2023</v>
      </c>
      <c r="L338" s="44" t="s">
        <v>3073</v>
      </c>
      <c r="M338" s="44" t="s">
        <v>7201</v>
      </c>
      <c r="N338" s="44">
        <v>0</v>
      </c>
      <c r="O338" t="str">
        <f>IF(_xlfn.XLOOKUP(C338,Raw_Data_OS_23!$C$7:$C$4518,Raw_Data_OS_23!$C$7:$C$4518,"New_Claim")="New_Claim",IF(_xlfn.XLOOKUP(C338,'Raw Data_OS_22'!$C$5:$C$4516,'Raw Data_OS_22'!$C$5:$C$4516,"New_Claim")="New_Claim",IF(I338=$O$1,"F1","F2"),"Considered"),"Considered")</f>
        <v>Considered</v>
      </c>
      <c r="P338" t="str" cm="1">
        <f t="array" ref="P338">_xlfn.IFS(O338="F1","F1",O338="F2","F2",O338="Considered",_xlfn.XLOOKUP(C338,Raw_Data_OS_23!$C$7:$C$4518,Raw_Data_OS_23!$N$7:$N$4518,_xlfn.XLOOKUP(Raw_Data_Paid_23!C338,'Raw Data_OS_22'!$C$5:$C$4516,'Raw Data_OS_22'!$O$5:$O$4516)))</f>
        <v>B2</v>
      </c>
      <c r="Q338" t="str">
        <f t="shared" si="15"/>
        <v>B2</v>
      </c>
      <c r="R338" t="str">
        <f t="shared" si="16"/>
        <v>2021Motor Private</v>
      </c>
    </row>
    <row r="339" spans="2:18" x14ac:dyDescent="0.35">
      <c r="B339" s="40"/>
      <c r="C339" s="45" t="s">
        <v>3832</v>
      </c>
      <c r="D339" s="46">
        <v>44534</v>
      </c>
      <c r="E339" s="46">
        <v>44536</v>
      </c>
      <c r="F339" s="47" t="s">
        <v>3910</v>
      </c>
      <c r="G339" s="48">
        <v>7000</v>
      </c>
      <c r="H339" s="49">
        <v>44986</v>
      </c>
      <c r="I339" s="44">
        <v>2021</v>
      </c>
      <c r="J339" s="44">
        <v>2021</v>
      </c>
      <c r="K339" s="44">
        <v>2023</v>
      </c>
      <c r="L339" s="44" t="s">
        <v>3138</v>
      </c>
      <c r="M339" s="44" t="s">
        <v>7201</v>
      </c>
      <c r="N339" s="44">
        <v>0</v>
      </c>
      <c r="O339" t="str">
        <f>IF(_xlfn.XLOOKUP(C339,Raw_Data_OS_23!$C$7:$C$4518,Raw_Data_OS_23!$C$7:$C$4518,"New_Claim")="New_Claim",IF(_xlfn.XLOOKUP(C339,'Raw Data_OS_22'!$C$5:$C$4516,'Raw Data_OS_22'!$C$5:$C$4516,"New_Claim")="New_Claim",IF(I339=$O$1,"F1","F2"),"Considered"),"Considered")</f>
        <v>Considered</v>
      </c>
      <c r="P339" t="str" cm="1">
        <f t="array" ref="P339">_xlfn.IFS(O339="F1","F1",O339="F2","F2",O339="Considered",_xlfn.XLOOKUP(C339,Raw_Data_OS_23!$C$7:$C$4518,Raw_Data_OS_23!$N$7:$N$4518,_xlfn.XLOOKUP(Raw_Data_Paid_23!C339,'Raw Data_OS_22'!$C$5:$C$4516,'Raw Data_OS_22'!$O$5:$O$4516)))</f>
        <v>C2</v>
      </c>
      <c r="Q339" t="str">
        <f t="shared" si="15"/>
        <v>C2</v>
      </c>
      <c r="R339" t="str">
        <f t="shared" si="16"/>
        <v>2021Motor Private</v>
      </c>
    </row>
    <row r="340" spans="2:18" x14ac:dyDescent="0.35">
      <c r="B340" s="40"/>
      <c r="C340" s="45" t="s">
        <v>2556</v>
      </c>
      <c r="D340" s="46">
        <v>44366</v>
      </c>
      <c r="E340" s="46">
        <v>44371</v>
      </c>
      <c r="F340" s="47" t="s">
        <v>3910</v>
      </c>
      <c r="G340" s="48">
        <v>2000</v>
      </c>
      <c r="H340" s="49">
        <v>44986</v>
      </c>
      <c r="I340" s="44">
        <v>2021</v>
      </c>
      <c r="J340" s="44">
        <v>2021</v>
      </c>
      <c r="K340" s="44">
        <v>2023</v>
      </c>
      <c r="L340" s="44" t="s">
        <v>2250</v>
      </c>
      <c r="M340" s="44" t="s">
        <v>7201</v>
      </c>
      <c r="N340" s="44">
        <v>0</v>
      </c>
      <c r="O340" t="str">
        <f>IF(_xlfn.XLOOKUP(C340,Raw_Data_OS_23!$C$7:$C$4518,Raw_Data_OS_23!$C$7:$C$4518,"New_Claim")="New_Claim",IF(_xlfn.XLOOKUP(C340,'Raw Data_OS_22'!$C$5:$C$4516,'Raw Data_OS_22'!$C$5:$C$4516,"New_Claim")="New_Claim",IF(I340=$O$1,"F1","F2"),"Considered"),"Considered")</f>
        <v>Considered</v>
      </c>
      <c r="P340" t="str" cm="1">
        <f t="array" ref="P340">_xlfn.IFS(O340="F1","F1",O340="F2","F2",O340="Considered",_xlfn.XLOOKUP(C340,Raw_Data_OS_23!$C$7:$C$4518,Raw_Data_OS_23!$N$7:$N$4518,_xlfn.XLOOKUP(Raw_Data_Paid_23!C340,'Raw Data_OS_22'!$C$5:$C$4516,'Raw Data_OS_22'!$O$5:$O$4516)))</f>
        <v>B2</v>
      </c>
      <c r="Q340" t="str">
        <f t="shared" si="15"/>
        <v>B2</v>
      </c>
      <c r="R340" t="str">
        <f t="shared" si="16"/>
        <v>2021Motor Private</v>
      </c>
    </row>
    <row r="341" spans="2:18" x14ac:dyDescent="0.35">
      <c r="B341" s="40"/>
      <c r="C341" s="45" t="s">
        <v>3861</v>
      </c>
      <c r="D341" s="46">
        <v>44555</v>
      </c>
      <c r="E341" s="46">
        <v>44560</v>
      </c>
      <c r="F341" s="47" t="s">
        <v>3910</v>
      </c>
      <c r="G341" s="48">
        <v>7000</v>
      </c>
      <c r="H341" s="49">
        <v>44986</v>
      </c>
      <c r="I341" s="44">
        <v>2021</v>
      </c>
      <c r="J341" s="44">
        <v>2021</v>
      </c>
      <c r="K341" s="44">
        <v>2023</v>
      </c>
      <c r="L341" s="44" t="s">
        <v>3138</v>
      </c>
      <c r="M341" s="44" t="s">
        <v>7201</v>
      </c>
      <c r="N341" s="44">
        <v>0</v>
      </c>
      <c r="O341" t="str">
        <f>IF(_xlfn.XLOOKUP(C341,Raw_Data_OS_23!$C$7:$C$4518,Raw_Data_OS_23!$C$7:$C$4518,"New_Claim")="New_Claim",IF(_xlfn.XLOOKUP(C341,'Raw Data_OS_22'!$C$5:$C$4516,'Raw Data_OS_22'!$C$5:$C$4516,"New_Claim")="New_Claim",IF(I341=$O$1,"F1","F2"),"Considered"),"Considered")</f>
        <v>Considered</v>
      </c>
      <c r="P341" t="str" cm="1">
        <f t="array" ref="P341">_xlfn.IFS(O341="F1","F1",O341="F2","F2",O341="Considered",_xlfn.XLOOKUP(C341,Raw_Data_OS_23!$C$7:$C$4518,Raw_Data_OS_23!$N$7:$N$4518,_xlfn.XLOOKUP(Raw_Data_Paid_23!C341,'Raw Data_OS_22'!$C$5:$C$4516,'Raw Data_OS_22'!$O$5:$O$4516)))</f>
        <v>C2</v>
      </c>
      <c r="Q341" t="str">
        <f t="shared" si="15"/>
        <v>C2</v>
      </c>
      <c r="R341" t="str">
        <f t="shared" si="16"/>
        <v>2021Motor Private</v>
      </c>
    </row>
    <row r="342" spans="2:18" x14ac:dyDescent="0.35">
      <c r="B342" s="40"/>
      <c r="C342" s="45" t="s">
        <v>3350</v>
      </c>
      <c r="D342" s="46">
        <v>44427</v>
      </c>
      <c r="E342" s="46">
        <v>44433</v>
      </c>
      <c r="F342" s="47" t="s">
        <v>3910</v>
      </c>
      <c r="G342" s="48">
        <v>7000</v>
      </c>
      <c r="H342" s="49">
        <v>44986</v>
      </c>
      <c r="I342" s="44">
        <v>2021</v>
      </c>
      <c r="J342" s="44">
        <v>2021</v>
      </c>
      <c r="K342" s="44">
        <v>2023</v>
      </c>
      <c r="L342" s="44" t="s">
        <v>3073</v>
      </c>
      <c r="M342" s="44" t="s">
        <v>7201</v>
      </c>
      <c r="N342" s="44">
        <v>0</v>
      </c>
      <c r="O342" t="str">
        <f>IF(_xlfn.XLOOKUP(C342,Raw_Data_OS_23!$C$7:$C$4518,Raw_Data_OS_23!$C$7:$C$4518,"New_Claim")="New_Claim",IF(_xlfn.XLOOKUP(C342,'Raw Data_OS_22'!$C$5:$C$4516,'Raw Data_OS_22'!$C$5:$C$4516,"New_Claim")="New_Claim",IF(I342=$O$1,"F1","F2"),"Considered"),"Considered")</f>
        <v>Considered</v>
      </c>
      <c r="P342" t="str" cm="1">
        <f t="array" ref="P342">_xlfn.IFS(O342="F1","F1",O342="F2","F2",O342="Considered",_xlfn.XLOOKUP(C342,Raw_Data_OS_23!$C$7:$C$4518,Raw_Data_OS_23!$N$7:$N$4518,_xlfn.XLOOKUP(Raw_Data_Paid_23!C342,'Raw Data_OS_22'!$C$5:$C$4516,'Raw Data_OS_22'!$O$5:$O$4516)))</f>
        <v>C2</v>
      </c>
      <c r="Q342" t="str">
        <f t="shared" si="15"/>
        <v>C2</v>
      </c>
      <c r="R342" t="str">
        <f t="shared" si="16"/>
        <v>2021Motor Private</v>
      </c>
    </row>
    <row r="343" spans="2:18" x14ac:dyDescent="0.35">
      <c r="B343" s="40"/>
      <c r="C343" s="45" t="s">
        <v>3757</v>
      </c>
      <c r="D343" s="46">
        <v>44421</v>
      </c>
      <c r="E343" s="46">
        <v>44424</v>
      </c>
      <c r="F343" s="47" t="s">
        <v>3910</v>
      </c>
      <c r="G343" s="48">
        <v>7000</v>
      </c>
      <c r="H343" s="49">
        <v>44986</v>
      </c>
      <c r="I343" s="44">
        <v>2021</v>
      </c>
      <c r="J343" s="44">
        <v>2021</v>
      </c>
      <c r="K343" s="44">
        <v>2023</v>
      </c>
      <c r="L343" s="44" t="s">
        <v>3073</v>
      </c>
      <c r="M343" s="44" t="s">
        <v>7201</v>
      </c>
      <c r="N343" s="44">
        <v>0</v>
      </c>
      <c r="O343" t="str">
        <f>IF(_xlfn.XLOOKUP(C343,Raw_Data_OS_23!$C$7:$C$4518,Raw_Data_OS_23!$C$7:$C$4518,"New_Claim")="New_Claim",IF(_xlfn.XLOOKUP(C343,'Raw Data_OS_22'!$C$5:$C$4516,'Raw Data_OS_22'!$C$5:$C$4516,"New_Claim")="New_Claim",IF(I343=$O$1,"F1","F2"),"Considered"),"Considered")</f>
        <v>Considered</v>
      </c>
      <c r="P343" t="str" cm="1">
        <f t="array" ref="P343">_xlfn.IFS(O343="F1","F1",O343="F2","F2",O343="Considered",_xlfn.XLOOKUP(C343,Raw_Data_OS_23!$C$7:$C$4518,Raw_Data_OS_23!$N$7:$N$4518,_xlfn.XLOOKUP(Raw_Data_Paid_23!C343,'Raw Data_OS_22'!$C$5:$C$4516,'Raw Data_OS_22'!$O$5:$O$4516)))</f>
        <v>C2</v>
      </c>
      <c r="Q343" t="str">
        <f t="shared" si="15"/>
        <v>C2</v>
      </c>
      <c r="R343" t="str">
        <f t="shared" si="16"/>
        <v>2021Motor Private</v>
      </c>
    </row>
    <row r="344" spans="2:18" x14ac:dyDescent="0.35">
      <c r="B344" s="40"/>
      <c r="C344" s="45" t="s">
        <v>6043</v>
      </c>
      <c r="D344" s="46">
        <v>44558</v>
      </c>
      <c r="E344" s="46">
        <v>44566</v>
      </c>
      <c r="F344" s="47" t="s">
        <v>3910</v>
      </c>
      <c r="G344" s="48">
        <v>7000</v>
      </c>
      <c r="H344" s="49">
        <v>44986</v>
      </c>
      <c r="I344" s="44">
        <v>2021</v>
      </c>
      <c r="J344" s="44">
        <v>2022</v>
      </c>
      <c r="K344" s="44">
        <v>2023</v>
      </c>
      <c r="L344" s="44" t="s">
        <v>3138</v>
      </c>
      <c r="M344" s="44" t="s">
        <v>7201</v>
      </c>
      <c r="N344" s="44">
        <v>0</v>
      </c>
      <c r="O344" t="str">
        <f>IF(_xlfn.XLOOKUP(C344,Raw_Data_OS_23!$C$7:$C$4518,Raw_Data_OS_23!$C$7:$C$4518,"New_Claim")="New_Claim",IF(_xlfn.XLOOKUP(C344,'Raw Data_OS_22'!$C$5:$C$4516,'Raw Data_OS_22'!$C$5:$C$4516,"New_Claim")="New_Claim",IF(I344=$O$1,"F1","F2"),"Considered"),"Considered")</f>
        <v>Considered</v>
      </c>
      <c r="P344" t="str" cm="1">
        <f t="array" ref="P344">_xlfn.IFS(O344="F1","F1",O344="F2","F2",O344="Considered",_xlfn.XLOOKUP(C344,Raw_Data_OS_23!$C$7:$C$4518,Raw_Data_OS_23!$N$7:$N$4518,_xlfn.XLOOKUP(Raw_Data_Paid_23!C344,'Raw Data_OS_22'!$C$5:$C$4516,'Raw Data_OS_22'!$O$5:$O$4516)))</f>
        <v>C2</v>
      </c>
      <c r="Q344" t="str">
        <f t="shared" si="15"/>
        <v>C2</v>
      </c>
      <c r="R344" t="str">
        <f t="shared" si="16"/>
        <v>2021Motor Private</v>
      </c>
    </row>
    <row r="345" spans="2:18" x14ac:dyDescent="0.35">
      <c r="B345" s="40"/>
      <c r="C345" s="45" t="s">
        <v>6277</v>
      </c>
      <c r="D345" s="46">
        <v>44623</v>
      </c>
      <c r="E345" s="46">
        <v>44624</v>
      </c>
      <c r="F345" s="47" t="s">
        <v>3908</v>
      </c>
      <c r="G345" s="48">
        <v>7000</v>
      </c>
      <c r="H345" s="49">
        <v>44986</v>
      </c>
      <c r="I345" s="44">
        <v>2022</v>
      </c>
      <c r="J345" s="44">
        <v>2022</v>
      </c>
      <c r="K345" s="44">
        <v>2023</v>
      </c>
      <c r="L345" s="44" t="s">
        <v>6021</v>
      </c>
      <c r="M345" s="44" t="s">
        <v>7201</v>
      </c>
      <c r="N345" s="44">
        <v>0</v>
      </c>
      <c r="O345" t="str">
        <f>IF(_xlfn.XLOOKUP(C345,Raw_Data_OS_23!$C$7:$C$4518,Raw_Data_OS_23!$C$7:$C$4518,"New_Claim")="New_Claim",IF(_xlfn.XLOOKUP(C345,'Raw Data_OS_22'!$C$5:$C$4516,'Raw Data_OS_22'!$C$5:$C$4516,"New_Claim")="New_Claim",IF(I345=$O$1,"F1","F2"),"Considered"),"Considered")</f>
        <v>Considered</v>
      </c>
      <c r="P345" t="str" cm="1">
        <f t="array" ref="P345">_xlfn.IFS(O345="F1","F1",O345="F2","F2",O345="Considered",_xlfn.XLOOKUP(C345,Raw_Data_OS_23!$C$7:$C$4518,Raw_Data_OS_23!$N$7:$N$4518,_xlfn.XLOOKUP(Raw_Data_Paid_23!C345,'Raw Data_OS_22'!$C$5:$C$4516,'Raw Data_OS_22'!$O$5:$O$4516)))</f>
        <v>B2</v>
      </c>
      <c r="Q345" t="str">
        <f t="shared" si="15"/>
        <v>B2</v>
      </c>
      <c r="R345" t="str">
        <f t="shared" si="16"/>
        <v>2022Motor Commercial</v>
      </c>
    </row>
    <row r="346" spans="2:18" x14ac:dyDescent="0.35">
      <c r="B346" s="40"/>
      <c r="C346" s="45" t="s">
        <v>6268</v>
      </c>
      <c r="D346" s="46">
        <v>44622</v>
      </c>
      <c r="E346" s="46">
        <v>44623</v>
      </c>
      <c r="F346" s="47" t="s">
        <v>3910</v>
      </c>
      <c r="G346" s="48">
        <v>7000</v>
      </c>
      <c r="H346" s="49">
        <v>44986</v>
      </c>
      <c r="I346" s="44">
        <v>2022</v>
      </c>
      <c r="J346" s="44">
        <v>2022</v>
      </c>
      <c r="K346" s="44">
        <v>2023</v>
      </c>
      <c r="L346" s="44" t="s">
        <v>6021</v>
      </c>
      <c r="M346" s="44" t="s">
        <v>7201</v>
      </c>
      <c r="N346" s="44">
        <v>1</v>
      </c>
      <c r="O346" t="str">
        <f>IF(_xlfn.XLOOKUP(C346,Raw_Data_OS_23!$C$7:$C$4518,Raw_Data_OS_23!$C$7:$C$4518,"New_Claim")="New_Claim",IF(_xlfn.XLOOKUP(C346,'Raw Data_OS_22'!$C$5:$C$4516,'Raw Data_OS_22'!$C$5:$C$4516,"New_Claim")="New_Claim",IF(I346=$O$1,"F1","F2"),"Considered"),"Considered")</f>
        <v>Considered</v>
      </c>
      <c r="P346" t="str" cm="1">
        <f t="array" ref="P346">_xlfn.IFS(O346="F1","F1",O346="F2","F2",O346="Considered",_xlfn.XLOOKUP(C346,Raw_Data_OS_23!$C$7:$C$4518,Raw_Data_OS_23!$N$7:$N$4518,_xlfn.XLOOKUP(Raw_Data_Paid_23!C346,'Raw Data_OS_22'!$C$5:$C$4516,'Raw Data_OS_22'!$O$5:$O$4516)))</f>
        <v>B2</v>
      </c>
      <c r="Q346" t="str">
        <f t="shared" si="15"/>
        <v>B2</v>
      </c>
      <c r="R346" t="str">
        <f t="shared" si="16"/>
        <v>2022Motor Private</v>
      </c>
    </row>
    <row r="347" spans="2:18" x14ac:dyDescent="0.35">
      <c r="B347" s="40"/>
      <c r="C347" s="45" t="s">
        <v>6360</v>
      </c>
      <c r="D347" s="46">
        <v>44631</v>
      </c>
      <c r="E347" s="46">
        <v>44637</v>
      </c>
      <c r="F347" s="47" t="s">
        <v>3910</v>
      </c>
      <c r="G347" s="48">
        <v>7000</v>
      </c>
      <c r="H347" s="49">
        <v>44986</v>
      </c>
      <c r="I347" s="44">
        <v>2022</v>
      </c>
      <c r="J347" s="44">
        <v>2022</v>
      </c>
      <c r="K347" s="44">
        <v>2023</v>
      </c>
      <c r="L347" s="44" t="s">
        <v>6021</v>
      </c>
      <c r="M347" s="44" t="s">
        <v>7201</v>
      </c>
      <c r="N347" s="44">
        <v>0</v>
      </c>
      <c r="O347" t="str">
        <f>IF(_xlfn.XLOOKUP(C347,Raw_Data_OS_23!$C$7:$C$4518,Raw_Data_OS_23!$C$7:$C$4518,"New_Claim")="New_Claim",IF(_xlfn.XLOOKUP(C347,'Raw Data_OS_22'!$C$5:$C$4516,'Raw Data_OS_22'!$C$5:$C$4516,"New_Claim")="New_Claim",IF(I347=$O$1,"F1","F2"),"Considered"),"Considered")</f>
        <v>Considered</v>
      </c>
      <c r="P347" t="str" cm="1">
        <f t="array" ref="P347">_xlfn.IFS(O347="F1","F1",O347="F2","F2",O347="Considered",_xlfn.XLOOKUP(C347,Raw_Data_OS_23!$C$7:$C$4518,Raw_Data_OS_23!$N$7:$N$4518,_xlfn.XLOOKUP(Raw_Data_Paid_23!C347,'Raw Data_OS_22'!$C$5:$C$4516,'Raw Data_OS_22'!$O$5:$O$4516)))</f>
        <v>B2</v>
      </c>
      <c r="Q347" t="str">
        <f t="shared" si="15"/>
        <v>B2</v>
      </c>
      <c r="R347" t="str">
        <f t="shared" si="16"/>
        <v>2022Motor Private</v>
      </c>
    </row>
    <row r="348" spans="2:18" x14ac:dyDescent="0.35">
      <c r="B348" s="40"/>
      <c r="C348" s="45" t="s">
        <v>6330</v>
      </c>
      <c r="D348" s="46">
        <v>44633</v>
      </c>
      <c r="E348" s="46">
        <v>44637</v>
      </c>
      <c r="F348" s="47" t="s">
        <v>3908</v>
      </c>
      <c r="G348" s="48">
        <v>7000</v>
      </c>
      <c r="H348" s="49">
        <v>44986</v>
      </c>
      <c r="I348" s="44">
        <v>2022</v>
      </c>
      <c r="J348" s="44">
        <v>2022</v>
      </c>
      <c r="K348" s="44">
        <v>2023</v>
      </c>
      <c r="L348" s="44" t="s">
        <v>6021</v>
      </c>
      <c r="M348" s="44" t="s">
        <v>7201</v>
      </c>
      <c r="N348" s="44">
        <v>0</v>
      </c>
      <c r="O348" t="str">
        <f>IF(_xlfn.XLOOKUP(C348,Raw_Data_OS_23!$C$7:$C$4518,Raw_Data_OS_23!$C$7:$C$4518,"New_Claim")="New_Claim",IF(_xlfn.XLOOKUP(C348,'Raw Data_OS_22'!$C$5:$C$4516,'Raw Data_OS_22'!$C$5:$C$4516,"New_Claim")="New_Claim",IF(I348=$O$1,"F1","F2"),"Considered"),"Considered")</f>
        <v>Considered</v>
      </c>
      <c r="P348" t="str" cm="1">
        <f t="array" ref="P348">_xlfn.IFS(O348="F1","F1",O348="F2","F2",O348="Considered",_xlfn.XLOOKUP(C348,Raw_Data_OS_23!$C$7:$C$4518,Raw_Data_OS_23!$N$7:$N$4518,_xlfn.XLOOKUP(Raw_Data_Paid_23!C348,'Raw Data_OS_22'!$C$5:$C$4516,'Raw Data_OS_22'!$O$5:$O$4516)))</f>
        <v>B2</v>
      </c>
      <c r="Q348" t="str">
        <f t="shared" si="15"/>
        <v>B2</v>
      </c>
      <c r="R348" t="str">
        <f t="shared" si="16"/>
        <v>2022Motor Commercial</v>
      </c>
    </row>
    <row r="349" spans="2:18" x14ac:dyDescent="0.35">
      <c r="B349" s="40"/>
      <c r="C349" s="45" t="s">
        <v>6398</v>
      </c>
      <c r="D349" s="46">
        <v>44645</v>
      </c>
      <c r="E349" s="46">
        <v>44656</v>
      </c>
      <c r="F349" s="47" t="s">
        <v>3910</v>
      </c>
      <c r="G349" s="48">
        <v>7000</v>
      </c>
      <c r="H349" s="49">
        <v>44986</v>
      </c>
      <c r="I349" s="44">
        <v>2022</v>
      </c>
      <c r="J349" s="44">
        <v>2022</v>
      </c>
      <c r="K349" s="44">
        <v>2023</v>
      </c>
      <c r="L349" s="44" t="s">
        <v>6021</v>
      </c>
      <c r="M349" s="44" t="s">
        <v>7201</v>
      </c>
      <c r="N349" s="44">
        <v>1</v>
      </c>
      <c r="O349" t="str">
        <f>IF(_xlfn.XLOOKUP(C349,Raw_Data_OS_23!$C$7:$C$4518,Raw_Data_OS_23!$C$7:$C$4518,"New_Claim")="New_Claim",IF(_xlfn.XLOOKUP(C349,'Raw Data_OS_22'!$C$5:$C$4516,'Raw Data_OS_22'!$C$5:$C$4516,"New_Claim")="New_Claim",IF(I349=$O$1,"F1","F2"),"Considered"),"Considered")</f>
        <v>Considered</v>
      </c>
      <c r="P349" t="str" cm="1">
        <f t="array" ref="P349">_xlfn.IFS(O349="F1","F1",O349="F2","F2",O349="Considered",_xlfn.XLOOKUP(C349,Raw_Data_OS_23!$C$7:$C$4518,Raw_Data_OS_23!$N$7:$N$4518,_xlfn.XLOOKUP(Raw_Data_Paid_23!C349,'Raw Data_OS_22'!$C$5:$C$4516,'Raw Data_OS_22'!$O$5:$O$4516)))</f>
        <v>B2</v>
      </c>
      <c r="Q349" t="str">
        <f t="shared" si="15"/>
        <v>B2</v>
      </c>
      <c r="R349" t="str">
        <f t="shared" si="16"/>
        <v>2022Motor Private</v>
      </c>
    </row>
    <row r="350" spans="2:18" x14ac:dyDescent="0.35">
      <c r="B350" s="40"/>
      <c r="C350" s="45" t="s">
        <v>6473</v>
      </c>
      <c r="D350" s="46">
        <v>44671</v>
      </c>
      <c r="E350" s="46">
        <v>44679</v>
      </c>
      <c r="F350" s="47" t="s">
        <v>3910</v>
      </c>
      <c r="G350" s="48">
        <v>7000</v>
      </c>
      <c r="H350" s="49">
        <v>44986</v>
      </c>
      <c r="I350" s="44">
        <v>2022</v>
      </c>
      <c r="J350" s="44">
        <v>2022</v>
      </c>
      <c r="K350" s="44">
        <v>2023</v>
      </c>
      <c r="L350" s="44" t="s">
        <v>6406</v>
      </c>
      <c r="M350" s="44" t="s">
        <v>7201</v>
      </c>
      <c r="N350" s="44">
        <v>0</v>
      </c>
      <c r="O350" t="str">
        <f>IF(_xlfn.XLOOKUP(C350,Raw_Data_OS_23!$C$7:$C$4518,Raw_Data_OS_23!$C$7:$C$4518,"New_Claim")="New_Claim",IF(_xlfn.XLOOKUP(C350,'Raw Data_OS_22'!$C$5:$C$4516,'Raw Data_OS_22'!$C$5:$C$4516,"New_Claim")="New_Claim",IF(I350=$O$1,"F1","F2"),"Considered"),"Considered")</f>
        <v>Considered</v>
      </c>
      <c r="P350" t="str" cm="1">
        <f t="array" ref="P350">_xlfn.IFS(O350="F1","F1",O350="F2","F2",O350="Considered",_xlfn.XLOOKUP(C350,Raw_Data_OS_23!$C$7:$C$4518,Raw_Data_OS_23!$N$7:$N$4518,_xlfn.XLOOKUP(Raw_Data_Paid_23!C350,'Raw Data_OS_22'!$C$5:$C$4516,'Raw Data_OS_22'!$O$5:$O$4516)))</f>
        <v>B2</v>
      </c>
      <c r="Q350" t="str">
        <f t="shared" si="15"/>
        <v>B2</v>
      </c>
      <c r="R350" t="str">
        <f t="shared" si="16"/>
        <v>2022Motor Private</v>
      </c>
    </row>
    <row r="351" spans="2:18" x14ac:dyDescent="0.35">
      <c r="B351" s="40"/>
      <c r="C351" s="45" t="s">
        <v>6527</v>
      </c>
      <c r="D351" s="46">
        <v>44698</v>
      </c>
      <c r="E351" s="46">
        <v>44700</v>
      </c>
      <c r="F351" s="47" t="s">
        <v>3910</v>
      </c>
      <c r="G351" s="48">
        <v>5000</v>
      </c>
      <c r="H351" s="49">
        <v>44986</v>
      </c>
      <c r="I351" s="44">
        <v>2022</v>
      </c>
      <c r="J351" s="44">
        <v>2022</v>
      </c>
      <c r="K351" s="44">
        <v>2023</v>
      </c>
      <c r="L351" s="44" t="s">
        <v>6406</v>
      </c>
      <c r="M351" s="44" t="s">
        <v>7201</v>
      </c>
      <c r="N351" s="44">
        <v>0</v>
      </c>
      <c r="O351" t="str">
        <f>IF(_xlfn.XLOOKUP(C351,Raw_Data_OS_23!$C$7:$C$4518,Raw_Data_OS_23!$C$7:$C$4518,"New_Claim")="New_Claim",IF(_xlfn.XLOOKUP(C351,'Raw Data_OS_22'!$C$5:$C$4516,'Raw Data_OS_22'!$C$5:$C$4516,"New_Claim")="New_Claim",IF(I351=$O$1,"F1","F2"),"Considered"),"Considered")</f>
        <v>Considered</v>
      </c>
      <c r="P351" t="str" cm="1">
        <f t="array" ref="P351">_xlfn.IFS(O351="F1","F1",O351="F2","F2",O351="Considered",_xlfn.XLOOKUP(C351,Raw_Data_OS_23!$C$7:$C$4518,Raw_Data_OS_23!$N$7:$N$4518,_xlfn.XLOOKUP(Raw_Data_Paid_23!C351,'Raw Data_OS_22'!$C$5:$C$4516,'Raw Data_OS_22'!$O$5:$O$4516)))</f>
        <v>B2</v>
      </c>
      <c r="Q351" t="str">
        <f t="shared" si="15"/>
        <v>B2</v>
      </c>
      <c r="R351" t="str">
        <f t="shared" si="16"/>
        <v>2022Motor Private</v>
      </c>
    </row>
    <row r="352" spans="2:18" x14ac:dyDescent="0.35">
      <c r="B352" s="40"/>
      <c r="C352" s="45" t="s">
        <v>6428</v>
      </c>
      <c r="D352" s="46">
        <v>44653</v>
      </c>
      <c r="E352" s="46">
        <v>44659</v>
      </c>
      <c r="F352" s="47" t="s">
        <v>3910</v>
      </c>
      <c r="G352" s="48">
        <v>7000</v>
      </c>
      <c r="H352" s="49">
        <v>44986</v>
      </c>
      <c r="I352" s="44">
        <v>2022</v>
      </c>
      <c r="J352" s="44">
        <v>2022</v>
      </c>
      <c r="K352" s="44">
        <v>2023</v>
      </c>
      <c r="L352" s="44" t="s">
        <v>6406</v>
      </c>
      <c r="M352" s="44" t="s">
        <v>7201</v>
      </c>
      <c r="N352" s="44">
        <v>0</v>
      </c>
      <c r="O352" t="str">
        <f>IF(_xlfn.XLOOKUP(C352,Raw_Data_OS_23!$C$7:$C$4518,Raw_Data_OS_23!$C$7:$C$4518,"New_Claim")="New_Claim",IF(_xlfn.XLOOKUP(C352,'Raw Data_OS_22'!$C$5:$C$4516,'Raw Data_OS_22'!$C$5:$C$4516,"New_Claim")="New_Claim",IF(I352=$O$1,"F1","F2"),"Considered"),"Considered")</f>
        <v>Considered</v>
      </c>
      <c r="P352" t="str" cm="1">
        <f t="array" ref="P352">_xlfn.IFS(O352="F1","F1",O352="F2","F2",O352="Considered",_xlfn.XLOOKUP(C352,Raw_Data_OS_23!$C$7:$C$4518,Raw_Data_OS_23!$N$7:$N$4518,_xlfn.XLOOKUP(Raw_Data_Paid_23!C352,'Raw Data_OS_22'!$C$5:$C$4516,'Raw Data_OS_22'!$O$5:$O$4516)))</f>
        <v>B2</v>
      </c>
      <c r="Q352" t="str">
        <f t="shared" si="15"/>
        <v>B2</v>
      </c>
      <c r="R352" t="str">
        <f t="shared" si="16"/>
        <v>2022Motor Private</v>
      </c>
    </row>
    <row r="353" spans="2:18" x14ac:dyDescent="0.35">
      <c r="B353" s="40"/>
      <c r="C353" s="45" t="s">
        <v>3287</v>
      </c>
      <c r="D353" s="46">
        <v>44368</v>
      </c>
      <c r="E353" s="46">
        <v>44414</v>
      </c>
      <c r="F353" s="47" t="s">
        <v>3910</v>
      </c>
      <c r="G353" s="48">
        <v>7000</v>
      </c>
      <c r="H353" s="49">
        <v>44986</v>
      </c>
      <c r="I353" s="44">
        <v>2021</v>
      </c>
      <c r="J353" s="44">
        <v>2021</v>
      </c>
      <c r="K353" s="44">
        <v>2023</v>
      </c>
      <c r="L353" s="44" t="s">
        <v>2250</v>
      </c>
      <c r="M353" s="44" t="s">
        <v>7201</v>
      </c>
      <c r="N353" s="44">
        <v>0</v>
      </c>
      <c r="O353" t="str">
        <f>IF(_xlfn.XLOOKUP(C353,Raw_Data_OS_23!$C$7:$C$4518,Raw_Data_OS_23!$C$7:$C$4518,"New_Claim")="New_Claim",IF(_xlfn.XLOOKUP(C353,'Raw Data_OS_22'!$C$5:$C$4516,'Raw Data_OS_22'!$C$5:$C$4516,"New_Claim")="New_Claim",IF(I353=$O$1,"F1","F2"),"Considered"),"Considered")</f>
        <v>Considered</v>
      </c>
      <c r="P353" t="str" cm="1">
        <f t="array" ref="P353">_xlfn.IFS(O353="F1","F1",O353="F2","F2",O353="Considered",_xlfn.XLOOKUP(C353,Raw_Data_OS_23!$C$7:$C$4518,Raw_Data_OS_23!$N$7:$N$4518,_xlfn.XLOOKUP(Raw_Data_Paid_23!C353,'Raw Data_OS_22'!$C$5:$C$4516,'Raw Data_OS_22'!$O$5:$O$4516)))</f>
        <v>C2</v>
      </c>
      <c r="Q353" t="str">
        <f t="shared" si="15"/>
        <v>C2</v>
      </c>
      <c r="R353" t="str">
        <f t="shared" si="16"/>
        <v>2021Motor Private</v>
      </c>
    </row>
    <row r="354" spans="2:18" x14ac:dyDescent="0.35">
      <c r="B354" s="40"/>
      <c r="C354" s="45" t="s">
        <v>6067</v>
      </c>
      <c r="D354" s="46">
        <v>44540</v>
      </c>
      <c r="E354" s="46">
        <v>44573</v>
      </c>
      <c r="F354" s="47" t="s">
        <v>3910</v>
      </c>
      <c r="G354" s="48">
        <v>7000</v>
      </c>
      <c r="H354" s="49">
        <v>44986</v>
      </c>
      <c r="I354" s="44">
        <v>2021</v>
      </c>
      <c r="J354" s="44">
        <v>2022</v>
      </c>
      <c r="K354" s="44">
        <v>2023</v>
      </c>
      <c r="L354" s="44" t="s">
        <v>3138</v>
      </c>
      <c r="M354" s="44" t="s">
        <v>7201</v>
      </c>
      <c r="N354" s="44">
        <v>0</v>
      </c>
      <c r="O354" t="str">
        <f>IF(_xlfn.XLOOKUP(C354,Raw_Data_OS_23!$C$7:$C$4518,Raw_Data_OS_23!$C$7:$C$4518,"New_Claim")="New_Claim",IF(_xlfn.XLOOKUP(C354,'Raw Data_OS_22'!$C$5:$C$4516,'Raw Data_OS_22'!$C$5:$C$4516,"New_Claim")="New_Claim",IF(I354=$O$1,"F1","F2"),"Considered"),"Considered")</f>
        <v>Considered</v>
      </c>
      <c r="P354" t="str" cm="1">
        <f t="array" ref="P354">_xlfn.IFS(O354="F1","F1",O354="F2","F2",O354="Considered",_xlfn.XLOOKUP(C354,Raw_Data_OS_23!$C$7:$C$4518,Raw_Data_OS_23!$N$7:$N$4518,_xlfn.XLOOKUP(Raw_Data_Paid_23!C354,'Raw Data_OS_22'!$C$5:$C$4516,'Raw Data_OS_22'!$O$5:$O$4516)))</f>
        <v>C2</v>
      </c>
      <c r="Q354" t="str">
        <f t="shared" si="15"/>
        <v>C2</v>
      </c>
      <c r="R354" t="str">
        <f t="shared" si="16"/>
        <v>2021Motor Private</v>
      </c>
    </row>
    <row r="355" spans="2:18" x14ac:dyDescent="0.35">
      <c r="B355" s="40"/>
      <c r="C355" s="45" t="s">
        <v>3621</v>
      </c>
      <c r="D355" s="46">
        <v>44486</v>
      </c>
      <c r="E355" s="46">
        <v>44494</v>
      </c>
      <c r="F355" s="47" t="s">
        <v>3910</v>
      </c>
      <c r="G355" s="48">
        <v>5000</v>
      </c>
      <c r="H355" s="49">
        <v>44986</v>
      </c>
      <c r="I355" s="44">
        <v>2021</v>
      </c>
      <c r="J355" s="44">
        <v>2021</v>
      </c>
      <c r="K355" s="44">
        <v>2023</v>
      </c>
      <c r="L355" s="44" t="s">
        <v>3138</v>
      </c>
      <c r="M355" s="44" t="s">
        <v>7201</v>
      </c>
      <c r="N355" s="44">
        <v>0</v>
      </c>
      <c r="O355" t="str">
        <f>IF(_xlfn.XLOOKUP(C355,Raw_Data_OS_23!$C$7:$C$4518,Raw_Data_OS_23!$C$7:$C$4518,"New_Claim")="New_Claim",IF(_xlfn.XLOOKUP(C355,'Raw Data_OS_22'!$C$5:$C$4516,'Raw Data_OS_22'!$C$5:$C$4516,"New_Claim")="New_Claim",IF(I355=$O$1,"F1","F2"),"Considered"),"Considered")</f>
        <v>Considered</v>
      </c>
      <c r="P355" t="str" cm="1">
        <f t="array" ref="P355">_xlfn.IFS(O355="F1","F1",O355="F2","F2",O355="Considered",_xlfn.XLOOKUP(C355,Raw_Data_OS_23!$C$7:$C$4518,Raw_Data_OS_23!$N$7:$N$4518,_xlfn.XLOOKUP(Raw_Data_Paid_23!C355,'Raw Data_OS_22'!$C$5:$C$4516,'Raw Data_OS_22'!$O$5:$O$4516)))</f>
        <v>C2</v>
      </c>
      <c r="Q355" t="str">
        <f t="shared" si="15"/>
        <v>C2</v>
      </c>
      <c r="R355" t="str">
        <f t="shared" si="16"/>
        <v>2021Motor Private</v>
      </c>
    </row>
    <row r="356" spans="2:18" x14ac:dyDescent="0.35">
      <c r="B356" s="40"/>
      <c r="C356" s="45" t="s">
        <v>6084</v>
      </c>
      <c r="D356" s="46">
        <v>44559</v>
      </c>
      <c r="E356" s="46">
        <v>44578</v>
      </c>
      <c r="F356" s="47" t="s">
        <v>3910</v>
      </c>
      <c r="G356" s="48">
        <v>7000</v>
      </c>
      <c r="H356" s="49">
        <v>44986</v>
      </c>
      <c r="I356" s="44">
        <v>2021</v>
      </c>
      <c r="J356" s="44">
        <v>2022</v>
      </c>
      <c r="K356" s="44">
        <v>2023</v>
      </c>
      <c r="L356" s="44" t="s">
        <v>3138</v>
      </c>
      <c r="M356" s="44" t="s">
        <v>7201</v>
      </c>
      <c r="N356" s="44">
        <v>1</v>
      </c>
      <c r="O356" t="str">
        <f>IF(_xlfn.XLOOKUP(C356,Raw_Data_OS_23!$C$7:$C$4518,Raw_Data_OS_23!$C$7:$C$4518,"New_Claim")="New_Claim",IF(_xlfn.XLOOKUP(C356,'Raw Data_OS_22'!$C$5:$C$4516,'Raw Data_OS_22'!$C$5:$C$4516,"New_Claim")="New_Claim",IF(I356=$O$1,"F1","F2"),"Considered"),"Considered")</f>
        <v>Considered</v>
      </c>
      <c r="P356" t="str" cm="1">
        <f t="array" ref="P356">_xlfn.IFS(O356="F1","F1",O356="F2","F2",O356="Considered",_xlfn.XLOOKUP(C356,Raw_Data_OS_23!$C$7:$C$4518,Raw_Data_OS_23!$N$7:$N$4518,_xlfn.XLOOKUP(Raw_Data_Paid_23!C356,'Raw Data_OS_22'!$C$5:$C$4516,'Raw Data_OS_22'!$O$5:$O$4516)))</f>
        <v>B2</v>
      </c>
      <c r="Q356" t="str">
        <f t="shared" si="15"/>
        <v>B2</v>
      </c>
      <c r="R356" t="str">
        <f t="shared" si="16"/>
        <v>2021Motor Private</v>
      </c>
    </row>
    <row r="357" spans="2:18" x14ac:dyDescent="0.35">
      <c r="B357" s="40"/>
      <c r="C357" s="45" t="s">
        <v>6459</v>
      </c>
      <c r="D357" s="46">
        <v>44675</v>
      </c>
      <c r="E357" s="46">
        <v>44676</v>
      </c>
      <c r="F357" s="47" t="s">
        <v>3910</v>
      </c>
      <c r="G357" s="48">
        <v>7000</v>
      </c>
      <c r="H357" s="49">
        <v>44986</v>
      </c>
      <c r="I357" s="44">
        <v>2022</v>
      </c>
      <c r="J357" s="44">
        <v>2022</v>
      </c>
      <c r="K357" s="44">
        <v>2023</v>
      </c>
      <c r="L357" s="44" t="s">
        <v>6406</v>
      </c>
      <c r="M357" s="44" t="s">
        <v>7201</v>
      </c>
      <c r="N357" s="44">
        <v>0</v>
      </c>
      <c r="O357" t="str">
        <f>IF(_xlfn.XLOOKUP(C357,Raw_Data_OS_23!$C$7:$C$4518,Raw_Data_OS_23!$C$7:$C$4518,"New_Claim")="New_Claim",IF(_xlfn.XLOOKUP(C357,'Raw Data_OS_22'!$C$5:$C$4516,'Raw Data_OS_22'!$C$5:$C$4516,"New_Claim")="New_Claim",IF(I357=$O$1,"F1","F2"),"Considered"),"Considered")</f>
        <v>Considered</v>
      </c>
      <c r="P357" t="str" cm="1">
        <f t="array" ref="P357">_xlfn.IFS(O357="F1","F1",O357="F2","F2",O357="Considered",_xlfn.XLOOKUP(C357,Raw_Data_OS_23!$C$7:$C$4518,Raw_Data_OS_23!$N$7:$N$4518,_xlfn.XLOOKUP(Raw_Data_Paid_23!C357,'Raw Data_OS_22'!$C$5:$C$4516,'Raw Data_OS_22'!$O$5:$O$4516)))</f>
        <v>B2</v>
      </c>
      <c r="Q357" t="str">
        <f t="shared" si="15"/>
        <v>B2</v>
      </c>
      <c r="R357" t="str">
        <f t="shared" si="16"/>
        <v>2022Motor Private</v>
      </c>
    </row>
    <row r="358" spans="2:18" x14ac:dyDescent="0.35">
      <c r="B358" s="40"/>
      <c r="C358" s="45" t="s">
        <v>6474</v>
      </c>
      <c r="D358" s="46">
        <v>44674</v>
      </c>
      <c r="E358" s="46">
        <v>44679</v>
      </c>
      <c r="F358" s="47" t="s">
        <v>3910</v>
      </c>
      <c r="G358" s="48">
        <v>7000</v>
      </c>
      <c r="H358" s="49">
        <v>44986</v>
      </c>
      <c r="I358" s="44">
        <v>2022</v>
      </c>
      <c r="J358" s="44">
        <v>2022</v>
      </c>
      <c r="K358" s="44">
        <v>2023</v>
      </c>
      <c r="L358" s="44" t="s">
        <v>6406</v>
      </c>
      <c r="M358" s="44" t="s">
        <v>7201</v>
      </c>
      <c r="N358" s="44">
        <v>0</v>
      </c>
      <c r="O358" t="str">
        <f>IF(_xlfn.XLOOKUP(C358,Raw_Data_OS_23!$C$7:$C$4518,Raw_Data_OS_23!$C$7:$C$4518,"New_Claim")="New_Claim",IF(_xlfn.XLOOKUP(C358,'Raw Data_OS_22'!$C$5:$C$4516,'Raw Data_OS_22'!$C$5:$C$4516,"New_Claim")="New_Claim",IF(I358=$O$1,"F1","F2"),"Considered"),"Considered")</f>
        <v>Considered</v>
      </c>
      <c r="P358" t="str" cm="1">
        <f t="array" ref="P358">_xlfn.IFS(O358="F1","F1",O358="F2","F2",O358="Considered",_xlfn.XLOOKUP(C358,Raw_Data_OS_23!$C$7:$C$4518,Raw_Data_OS_23!$N$7:$N$4518,_xlfn.XLOOKUP(Raw_Data_Paid_23!C358,'Raw Data_OS_22'!$C$5:$C$4516,'Raw Data_OS_22'!$O$5:$O$4516)))</f>
        <v>B2</v>
      </c>
      <c r="Q358" t="str">
        <f t="shared" si="15"/>
        <v>B2</v>
      </c>
      <c r="R358" t="str">
        <f t="shared" si="16"/>
        <v>2022Motor Private</v>
      </c>
    </row>
    <row r="359" spans="2:18" x14ac:dyDescent="0.35">
      <c r="B359" s="40"/>
      <c r="C359" s="45" t="s">
        <v>6556</v>
      </c>
      <c r="D359" s="46">
        <v>44687</v>
      </c>
      <c r="E359" s="46">
        <v>44714</v>
      </c>
      <c r="F359" s="47" t="s">
        <v>3910</v>
      </c>
      <c r="G359" s="48">
        <v>7000</v>
      </c>
      <c r="H359" s="49">
        <v>44986</v>
      </c>
      <c r="I359" s="44">
        <v>2022</v>
      </c>
      <c r="J359" s="44">
        <v>2022</v>
      </c>
      <c r="K359" s="44">
        <v>2023</v>
      </c>
      <c r="L359" s="44" t="s">
        <v>6406</v>
      </c>
      <c r="M359" s="44" t="s">
        <v>7201</v>
      </c>
      <c r="N359" s="44">
        <v>0</v>
      </c>
      <c r="O359" t="str">
        <f>IF(_xlfn.XLOOKUP(C359,Raw_Data_OS_23!$C$7:$C$4518,Raw_Data_OS_23!$C$7:$C$4518,"New_Claim")="New_Claim",IF(_xlfn.XLOOKUP(C359,'Raw Data_OS_22'!$C$5:$C$4516,'Raw Data_OS_22'!$C$5:$C$4516,"New_Claim")="New_Claim",IF(I359=$O$1,"F1","F2"),"Considered"),"Considered")</f>
        <v>Considered</v>
      </c>
      <c r="P359" t="str" cm="1">
        <f t="array" ref="P359">_xlfn.IFS(O359="F1","F1",O359="F2","F2",O359="Considered",_xlfn.XLOOKUP(C359,Raw_Data_OS_23!$C$7:$C$4518,Raw_Data_OS_23!$N$7:$N$4518,_xlfn.XLOOKUP(Raw_Data_Paid_23!C359,'Raw Data_OS_22'!$C$5:$C$4516,'Raw Data_OS_22'!$O$5:$O$4516)))</f>
        <v>B2</v>
      </c>
      <c r="Q359" t="str">
        <f t="shared" si="15"/>
        <v>B2</v>
      </c>
      <c r="R359" t="str">
        <f t="shared" si="16"/>
        <v>2022Motor Private</v>
      </c>
    </row>
    <row r="360" spans="2:18" x14ac:dyDescent="0.35">
      <c r="B360" s="40"/>
      <c r="C360" s="45" t="s">
        <v>6505</v>
      </c>
      <c r="D360" s="46">
        <v>44691</v>
      </c>
      <c r="E360" s="46">
        <v>44692</v>
      </c>
      <c r="F360" s="47" t="s">
        <v>3910</v>
      </c>
      <c r="G360" s="48">
        <v>5000</v>
      </c>
      <c r="H360" s="49">
        <v>44986</v>
      </c>
      <c r="I360" s="44">
        <v>2022</v>
      </c>
      <c r="J360" s="44">
        <v>2022</v>
      </c>
      <c r="K360" s="44">
        <v>2023</v>
      </c>
      <c r="L360" s="44" t="s">
        <v>6406</v>
      </c>
      <c r="M360" s="44" t="s">
        <v>7201</v>
      </c>
      <c r="N360" s="44">
        <v>0</v>
      </c>
      <c r="O360" t="str">
        <f>IF(_xlfn.XLOOKUP(C360,Raw_Data_OS_23!$C$7:$C$4518,Raw_Data_OS_23!$C$7:$C$4518,"New_Claim")="New_Claim",IF(_xlfn.XLOOKUP(C360,'Raw Data_OS_22'!$C$5:$C$4516,'Raw Data_OS_22'!$C$5:$C$4516,"New_Claim")="New_Claim",IF(I360=$O$1,"F1","F2"),"Considered"),"Considered")</f>
        <v>Considered</v>
      </c>
      <c r="P360" t="str" cm="1">
        <f t="array" ref="P360">_xlfn.IFS(O360="F1","F1",O360="F2","F2",O360="Considered",_xlfn.XLOOKUP(C360,Raw_Data_OS_23!$C$7:$C$4518,Raw_Data_OS_23!$N$7:$N$4518,_xlfn.XLOOKUP(Raw_Data_Paid_23!C360,'Raw Data_OS_22'!$C$5:$C$4516,'Raw Data_OS_22'!$O$5:$O$4516)))</f>
        <v>B2</v>
      </c>
      <c r="Q360" t="str">
        <f t="shared" si="15"/>
        <v>B2</v>
      </c>
      <c r="R360" t="str">
        <f t="shared" si="16"/>
        <v>2022Motor Private</v>
      </c>
    </row>
    <row r="361" spans="2:18" x14ac:dyDescent="0.35">
      <c r="B361" s="40"/>
      <c r="C361" s="45" t="s">
        <v>6437</v>
      </c>
      <c r="D361" s="46">
        <v>44662</v>
      </c>
      <c r="E361" s="46">
        <v>44665</v>
      </c>
      <c r="F361" s="47" t="s">
        <v>3910</v>
      </c>
      <c r="G361" s="48">
        <v>7000</v>
      </c>
      <c r="H361" s="49">
        <v>44986</v>
      </c>
      <c r="I361" s="44">
        <v>2022</v>
      </c>
      <c r="J361" s="44">
        <v>2022</v>
      </c>
      <c r="K361" s="44">
        <v>2023</v>
      </c>
      <c r="L361" s="44" t="s">
        <v>6406</v>
      </c>
      <c r="M361" s="44" t="s">
        <v>7201</v>
      </c>
      <c r="N361" s="44">
        <v>0</v>
      </c>
      <c r="O361" t="str">
        <f>IF(_xlfn.XLOOKUP(C361,Raw_Data_OS_23!$C$7:$C$4518,Raw_Data_OS_23!$C$7:$C$4518,"New_Claim")="New_Claim",IF(_xlfn.XLOOKUP(C361,'Raw Data_OS_22'!$C$5:$C$4516,'Raw Data_OS_22'!$C$5:$C$4516,"New_Claim")="New_Claim",IF(I361=$O$1,"F1","F2"),"Considered"),"Considered")</f>
        <v>Considered</v>
      </c>
      <c r="P361" t="str" cm="1">
        <f t="array" ref="P361">_xlfn.IFS(O361="F1","F1",O361="F2","F2",O361="Considered",_xlfn.XLOOKUP(C361,Raw_Data_OS_23!$C$7:$C$4518,Raw_Data_OS_23!$N$7:$N$4518,_xlfn.XLOOKUP(Raw_Data_Paid_23!C361,'Raw Data_OS_22'!$C$5:$C$4516,'Raw Data_OS_22'!$O$5:$O$4516)))</f>
        <v>B2</v>
      </c>
      <c r="Q361" t="str">
        <f t="shared" si="15"/>
        <v>B2</v>
      </c>
      <c r="R361" t="str">
        <f t="shared" si="16"/>
        <v>2022Motor Private</v>
      </c>
    </row>
    <row r="362" spans="2:18" x14ac:dyDescent="0.35">
      <c r="B362" s="40"/>
      <c r="C362" s="45" t="s">
        <v>6613</v>
      </c>
      <c r="D362" s="46">
        <v>44728</v>
      </c>
      <c r="E362" s="46">
        <v>44729</v>
      </c>
      <c r="F362" s="47" t="s">
        <v>3908</v>
      </c>
      <c r="G362" s="48">
        <v>7000</v>
      </c>
      <c r="H362" s="49">
        <v>44986</v>
      </c>
      <c r="I362" s="44">
        <v>2022</v>
      </c>
      <c r="J362" s="44">
        <v>2022</v>
      </c>
      <c r="K362" s="44">
        <v>2023</v>
      </c>
      <c r="L362" s="44" t="s">
        <v>6406</v>
      </c>
      <c r="M362" s="44" t="s">
        <v>7201</v>
      </c>
      <c r="N362" s="44">
        <v>1</v>
      </c>
      <c r="O362" t="str">
        <f>IF(_xlfn.XLOOKUP(C362,Raw_Data_OS_23!$C$7:$C$4518,Raw_Data_OS_23!$C$7:$C$4518,"New_Claim")="New_Claim",IF(_xlfn.XLOOKUP(C362,'Raw Data_OS_22'!$C$5:$C$4516,'Raw Data_OS_22'!$C$5:$C$4516,"New_Claim")="New_Claim",IF(I362=$O$1,"F1","F2"),"Considered"),"Considered")</f>
        <v>Considered</v>
      </c>
      <c r="P362" t="str" cm="1">
        <f t="array" ref="P362">_xlfn.IFS(O362="F1","F1",O362="F2","F2",O362="Considered",_xlfn.XLOOKUP(C362,Raw_Data_OS_23!$C$7:$C$4518,Raw_Data_OS_23!$N$7:$N$4518,_xlfn.XLOOKUP(Raw_Data_Paid_23!C362,'Raw Data_OS_22'!$C$5:$C$4516,'Raw Data_OS_22'!$O$5:$O$4516)))</f>
        <v>B2</v>
      </c>
      <c r="Q362" t="str">
        <f t="shared" si="15"/>
        <v>B2</v>
      </c>
      <c r="R362" t="str">
        <f t="shared" si="16"/>
        <v>2022Motor Commercial</v>
      </c>
    </row>
    <row r="363" spans="2:18" x14ac:dyDescent="0.35">
      <c r="B363" s="40"/>
      <c r="C363" s="45" t="s">
        <v>3319</v>
      </c>
      <c r="D363" s="46">
        <v>44418</v>
      </c>
      <c r="E363" s="46">
        <v>44422</v>
      </c>
      <c r="F363" s="47" t="s">
        <v>3910</v>
      </c>
      <c r="G363" s="48">
        <v>7000</v>
      </c>
      <c r="H363" s="49">
        <v>44986</v>
      </c>
      <c r="I363" s="44">
        <v>2021</v>
      </c>
      <c r="J363" s="44">
        <v>2021</v>
      </c>
      <c r="K363" s="44">
        <v>2023</v>
      </c>
      <c r="L363" s="44" t="s">
        <v>3073</v>
      </c>
      <c r="M363" s="44" t="s">
        <v>7201</v>
      </c>
      <c r="N363" s="44">
        <v>0</v>
      </c>
      <c r="O363" t="str">
        <f>IF(_xlfn.XLOOKUP(C363,Raw_Data_OS_23!$C$7:$C$4518,Raw_Data_OS_23!$C$7:$C$4518,"New_Claim")="New_Claim",IF(_xlfn.XLOOKUP(C363,'Raw Data_OS_22'!$C$5:$C$4516,'Raw Data_OS_22'!$C$5:$C$4516,"New_Claim")="New_Claim",IF(I363=$O$1,"F1","F2"),"Considered"),"Considered")</f>
        <v>Considered</v>
      </c>
      <c r="P363" t="str" cm="1">
        <f t="array" ref="P363">_xlfn.IFS(O363="F1","F1",O363="F2","F2",O363="Considered",_xlfn.XLOOKUP(C363,Raw_Data_OS_23!$C$7:$C$4518,Raw_Data_OS_23!$N$7:$N$4518,_xlfn.XLOOKUP(Raw_Data_Paid_23!C363,'Raw Data_OS_22'!$C$5:$C$4516,'Raw Data_OS_22'!$O$5:$O$4516)))</f>
        <v>C2</v>
      </c>
      <c r="Q363" t="str">
        <f t="shared" si="15"/>
        <v>C2</v>
      </c>
      <c r="R363" t="str">
        <f t="shared" si="16"/>
        <v>2021Motor Private</v>
      </c>
    </row>
    <row r="364" spans="2:18" x14ac:dyDescent="0.35">
      <c r="B364" s="40"/>
      <c r="C364" s="45" t="s">
        <v>3367</v>
      </c>
      <c r="D364" s="46">
        <v>44421</v>
      </c>
      <c r="E364" s="46">
        <v>44434</v>
      </c>
      <c r="F364" s="47" t="s">
        <v>3910</v>
      </c>
      <c r="G364" s="48">
        <v>7000</v>
      </c>
      <c r="H364" s="49">
        <v>44986</v>
      </c>
      <c r="I364" s="44">
        <v>2021</v>
      </c>
      <c r="J364" s="44">
        <v>2021</v>
      </c>
      <c r="K364" s="44">
        <v>2023</v>
      </c>
      <c r="L364" s="44" t="s">
        <v>3073</v>
      </c>
      <c r="M364" s="44" t="s">
        <v>7201</v>
      </c>
      <c r="N364" s="44">
        <v>0</v>
      </c>
      <c r="O364" t="str">
        <f>IF(_xlfn.XLOOKUP(C364,Raw_Data_OS_23!$C$7:$C$4518,Raw_Data_OS_23!$C$7:$C$4518,"New_Claim")="New_Claim",IF(_xlfn.XLOOKUP(C364,'Raw Data_OS_22'!$C$5:$C$4516,'Raw Data_OS_22'!$C$5:$C$4516,"New_Claim")="New_Claim",IF(I364=$O$1,"F1","F2"),"Considered"),"Considered")</f>
        <v>Considered</v>
      </c>
      <c r="P364" t="str" cm="1">
        <f t="array" ref="P364">_xlfn.IFS(O364="F1","F1",O364="F2","F2",O364="Considered",_xlfn.XLOOKUP(C364,Raw_Data_OS_23!$C$7:$C$4518,Raw_Data_OS_23!$N$7:$N$4518,_xlfn.XLOOKUP(Raw_Data_Paid_23!C364,'Raw Data_OS_22'!$C$5:$C$4516,'Raw Data_OS_22'!$O$5:$O$4516)))</f>
        <v>C2</v>
      </c>
      <c r="Q364" t="str">
        <f t="shared" si="15"/>
        <v>C2</v>
      </c>
      <c r="R364" t="str">
        <f t="shared" si="16"/>
        <v>2021Motor Private</v>
      </c>
    </row>
    <row r="365" spans="2:18" x14ac:dyDescent="0.35">
      <c r="B365" s="40"/>
      <c r="C365" s="45" t="s">
        <v>3463</v>
      </c>
      <c r="D365" s="46">
        <v>44440</v>
      </c>
      <c r="E365" s="46">
        <v>44455</v>
      </c>
      <c r="F365" s="47" t="s">
        <v>3910</v>
      </c>
      <c r="G365" s="48">
        <v>7000</v>
      </c>
      <c r="H365" s="49">
        <v>44986</v>
      </c>
      <c r="I365" s="44">
        <v>2021</v>
      </c>
      <c r="J365" s="44">
        <v>2021</v>
      </c>
      <c r="K365" s="44">
        <v>2023</v>
      </c>
      <c r="L365" s="44" t="s">
        <v>3073</v>
      </c>
      <c r="M365" s="44" t="s">
        <v>7201</v>
      </c>
      <c r="N365" s="44">
        <v>0</v>
      </c>
      <c r="O365" t="str">
        <f>IF(_xlfn.XLOOKUP(C365,Raw_Data_OS_23!$C$7:$C$4518,Raw_Data_OS_23!$C$7:$C$4518,"New_Claim")="New_Claim",IF(_xlfn.XLOOKUP(C365,'Raw Data_OS_22'!$C$5:$C$4516,'Raw Data_OS_22'!$C$5:$C$4516,"New_Claim")="New_Claim",IF(I365=$O$1,"F1","F2"),"Considered"),"Considered")</f>
        <v>Considered</v>
      </c>
      <c r="P365" t="str" cm="1">
        <f t="array" ref="P365">_xlfn.IFS(O365="F1","F1",O365="F2","F2",O365="Considered",_xlfn.XLOOKUP(C365,Raw_Data_OS_23!$C$7:$C$4518,Raw_Data_OS_23!$N$7:$N$4518,_xlfn.XLOOKUP(Raw_Data_Paid_23!C365,'Raw Data_OS_22'!$C$5:$C$4516,'Raw Data_OS_22'!$O$5:$O$4516)))</f>
        <v>B2</v>
      </c>
      <c r="Q365" t="str">
        <f t="shared" si="15"/>
        <v>B2</v>
      </c>
      <c r="R365" t="str">
        <f t="shared" si="16"/>
        <v>2021Motor Private</v>
      </c>
    </row>
    <row r="366" spans="2:18" x14ac:dyDescent="0.35">
      <c r="B366" s="40"/>
      <c r="C366" s="45" t="s">
        <v>2543</v>
      </c>
      <c r="D366" s="46">
        <v>44360</v>
      </c>
      <c r="E366" s="46">
        <v>44369</v>
      </c>
      <c r="F366" s="47" t="s">
        <v>3910</v>
      </c>
      <c r="G366" s="48">
        <v>2000</v>
      </c>
      <c r="H366" s="49">
        <v>44986</v>
      </c>
      <c r="I366" s="44">
        <v>2021</v>
      </c>
      <c r="J366" s="44">
        <v>2021</v>
      </c>
      <c r="K366" s="44">
        <v>2023</v>
      </c>
      <c r="L366" s="44" t="s">
        <v>2250</v>
      </c>
      <c r="M366" s="44" t="s">
        <v>7201</v>
      </c>
      <c r="N366" s="44">
        <v>0</v>
      </c>
      <c r="O366" t="str">
        <f>IF(_xlfn.XLOOKUP(C366,Raw_Data_OS_23!$C$7:$C$4518,Raw_Data_OS_23!$C$7:$C$4518,"New_Claim")="New_Claim",IF(_xlfn.XLOOKUP(C366,'Raw Data_OS_22'!$C$5:$C$4516,'Raw Data_OS_22'!$C$5:$C$4516,"New_Claim")="New_Claim",IF(I366=$O$1,"F1","F2"),"Considered"),"Considered")</f>
        <v>Considered</v>
      </c>
      <c r="P366" t="str" cm="1">
        <f t="array" ref="P366">_xlfn.IFS(O366="F1","F1",O366="F2","F2",O366="Considered",_xlfn.XLOOKUP(C366,Raw_Data_OS_23!$C$7:$C$4518,Raw_Data_OS_23!$N$7:$N$4518,_xlfn.XLOOKUP(Raw_Data_Paid_23!C366,'Raw Data_OS_22'!$C$5:$C$4516,'Raw Data_OS_22'!$O$5:$O$4516)))</f>
        <v>B2</v>
      </c>
      <c r="Q366" t="str">
        <f t="shared" si="15"/>
        <v>B2</v>
      </c>
      <c r="R366" t="str">
        <f t="shared" si="16"/>
        <v>2021Motor Private</v>
      </c>
    </row>
    <row r="367" spans="2:18" x14ac:dyDescent="0.35">
      <c r="B367" s="40"/>
      <c r="C367" s="45" t="s">
        <v>6112</v>
      </c>
      <c r="D367" s="46">
        <v>44555</v>
      </c>
      <c r="E367" s="46">
        <v>44581</v>
      </c>
      <c r="F367" s="47" t="s">
        <v>3908</v>
      </c>
      <c r="G367" s="48">
        <v>5000</v>
      </c>
      <c r="H367" s="49">
        <v>44986</v>
      </c>
      <c r="I367" s="44">
        <v>2021</v>
      </c>
      <c r="J367" s="44">
        <v>2022</v>
      </c>
      <c r="K367" s="44">
        <v>2023</v>
      </c>
      <c r="L367" s="44" t="s">
        <v>3138</v>
      </c>
      <c r="M367" s="44" t="s">
        <v>7201</v>
      </c>
      <c r="N367" s="44">
        <v>0</v>
      </c>
      <c r="O367" t="str">
        <f>IF(_xlfn.XLOOKUP(C367,Raw_Data_OS_23!$C$7:$C$4518,Raw_Data_OS_23!$C$7:$C$4518,"New_Claim")="New_Claim",IF(_xlfn.XLOOKUP(C367,'Raw Data_OS_22'!$C$5:$C$4516,'Raw Data_OS_22'!$C$5:$C$4516,"New_Claim")="New_Claim",IF(I367=$O$1,"F1","F2"),"Considered"),"Considered")</f>
        <v>Considered</v>
      </c>
      <c r="P367" t="str" cm="1">
        <f t="array" ref="P367">_xlfn.IFS(O367="F1","F1",O367="F2","F2",O367="Considered",_xlfn.XLOOKUP(C367,Raw_Data_OS_23!$C$7:$C$4518,Raw_Data_OS_23!$N$7:$N$4518,_xlfn.XLOOKUP(Raw_Data_Paid_23!C367,'Raw Data_OS_22'!$C$5:$C$4516,'Raw Data_OS_22'!$O$5:$O$4516)))</f>
        <v>B2</v>
      </c>
      <c r="Q367" t="str">
        <f t="shared" si="15"/>
        <v>B2</v>
      </c>
      <c r="R367" t="str">
        <f t="shared" si="16"/>
        <v>2021Motor Commercial</v>
      </c>
    </row>
    <row r="368" spans="2:18" x14ac:dyDescent="0.35">
      <c r="B368" s="40"/>
      <c r="C368" s="45" t="s">
        <v>2568</v>
      </c>
      <c r="D368" s="46">
        <v>44229</v>
      </c>
      <c r="E368" s="46">
        <v>44369</v>
      </c>
      <c r="F368" s="47" t="s">
        <v>3908</v>
      </c>
      <c r="G368" s="48">
        <v>187580</v>
      </c>
      <c r="H368" s="49">
        <v>44986</v>
      </c>
      <c r="I368" s="44">
        <v>2021</v>
      </c>
      <c r="J368" s="44">
        <v>2021</v>
      </c>
      <c r="K368" s="44">
        <v>2023</v>
      </c>
      <c r="L368" s="44" t="s">
        <v>21</v>
      </c>
      <c r="M368" s="44" t="s">
        <v>7201</v>
      </c>
      <c r="N368" s="44">
        <v>0</v>
      </c>
      <c r="O368" t="str">
        <f>IF(_xlfn.XLOOKUP(C368,Raw_Data_OS_23!$C$7:$C$4518,Raw_Data_OS_23!$C$7:$C$4518,"New_Claim")="New_Claim",IF(_xlfn.XLOOKUP(C368,'Raw Data_OS_22'!$C$5:$C$4516,'Raw Data_OS_22'!$C$5:$C$4516,"New_Claim")="New_Claim",IF(I368=$O$1,"F1","F2"),"Considered"),"Considered")</f>
        <v>Considered</v>
      </c>
      <c r="P368" t="str" cm="1">
        <f t="array" ref="P368">_xlfn.IFS(O368="F1","F1",O368="F2","F2",O368="Considered",_xlfn.XLOOKUP(C368,Raw_Data_OS_23!$C$7:$C$4518,Raw_Data_OS_23!$N$7:$N$4518,_xlfn.XLOOKUP(Raw_Data_Paid_23!C368,'Raw Data_OS_22'!$C$5:$C$4516,'Raw Data_OS_22'!$O$5:$O$4516)))</f>
        <v>B2</v>
      </c>
      <c r="Q368" t="str">
        <f t="shared" si="15"/>
        <v>B2</v>
      </c>
      <c r="R368" t="str">
        <f t="shared" si="16"/>
        <v>2021Motor Commercial</v>
      </c>
    </row>
    <row r="369" spans="2:18" x14ac:dyDescent="0.35">
      <c r="B369" s="40"/>
      <c r="C369" s="45" t="s">
        <v>2484</v>
      </c>
      <c r="D369" s="46">
        <v>44336</v>
      </c>
      <c r="E369" s="46">
        <v>44343</v>
      </c>
      <c r="F369" s="47" t="s">
        <v>3910</v>
      </c>
      <c r="G369" s="48">
        <v>5000</v>
      </c>
      <c r="H369" s="49">
        <v>44986</v>
      </c>
      <c r="I369" s="44">
        <v>2021</v>
      </c>
      <c r="J369" s="44">
        <v>2021</v>
      </c>
      <c r="K369" s="44">
        <v>2023</v>
      </c>
      <c r="L369" s="44" t="s">
        <v>2250</v>
      </c>
      <c r="M369" s="44" t="s">
        <v>7201</v>
      </c>
      <c r="N369" s="44">
        <v>0</v>
      </c>
      <c r="O369" t="str">
        <f>IF(_xlfn.XLOOKUP(C369,Raw_Data_OS_23!$C$7:$C$4518,Raw_Data_OS_23!$C$7:$C$4518,"New_Claim")="New_Claim",IF(_xlfn.XLOOKUP(C369,'Raw Data_OS_22'!$C$5:$C$4516,'Raw Data_OS_22'!$C$5:$C$4516,"New_Claim")="New_Claim",IF(I369=$O$1,"F1","F2"),"Considered"),"Considered")</f>
        <v>Considered</v>
      </c>
      <c r="P369" t="str" cm="1">
        <f t="array" ref="P369">_xlfn.IFS(O369="F1","F1",O369="F2","F2",O369="Considered",_xlfn.XLOOKUP(C369,Raw_Data_OS_23!$C$7:$C$4518,Raw_Data_OS_23!$N$7:$N$4518,_xlfn.XLOOKUP(Raw_Data_Paid_23!C369,'Raw Data_OS_22'!$C$5:$C$4516,'Raw Data_OS_22'!$O$5:$O$4516)))</f>
        <v>B2</v>
      </c>
      <c r="Q369" t="str">
        <f t="shared" si="15"/>
        <v>B2</v>
      </c>
      <c r="R369" t="str">
        <f t="shared" si="16"/>
        <v>2021Motor Private</v>
      </c>
    </row>
    <row r="370" spans="2:18" x14ac:dyDescent="0.35">
      <c r="B370" s="40"/>
      <c r="C370" s="45" t="s">
        <v>6019</v>
      </c>
      <c r="D370" s="46">
        <v>44563</v>
      </c>
      <c r="E370" s="46">
        <v>44564</v>
      </c>
      <c r="F370" s="47" t="s">
        <v>3910</v>
      </c>
      <c r="G370" s="48">
        <v>9500</v>
      </c>
      <c r="H370" s="49">
        <v>44986</v>
      </c>
      <c r="I370" s="44">
        <v>2022</v>
      </c>
      <c r="J370" s="44">
        <v>2022</v>
      </c>
      <c r="K370" s="44">
        <v>2023</v>
      </c>
      <c r="L370" s="44" t="s">
        <v>6021</v>
      </c>
      <c r="M370" s="44" t="s">
        <v>7201</v>
      </c>
      <c r="N370" s="44">
        <v>0</v>
      </c>
      <c r="O370" t="str">
        <f>IF(_xlfn.XLOOKUP(C370,Raw_Data_OS_23!$C$7:$C$4518,Raw_Data_OS_23!$C$7:$C$4518,"New_Claim")="New_Claim",IF(_xlfn.XLOOKUP(C370,'Raw Data_OS_22'!$C$5:$C$4516,'Raw Data_OS_22'!$C$5:$C$4516,"New_Claim")="New_Claim",IF(I370=$O$1,"F1","F2"),"Considered"),"Considered")</f>
        <v>Considered</v>
      </c>
      <c r="P370" t="str" cm="1">
        <f t="array" ref="P370">_xlfn.IFS(O370="F1","F1",O370="F2","F2",O370="Considered",_xlfn.XLOOKUP(C370,Raw_Data_OS_23!$C$7:$C$4518,Raw_Data_OS_23!$N$7:$N$4518,_xlfn.XLOOKUP(Raw_Data_Paid_23!C370,'Raw Data_OS_22'!$C$5:$C$4516,'Raw Data_OS_22'!$O$5:$O$4516)))</f>
        <v>B2</v>
      </c>
      <c r="Q370" t="str">
        <f t="shared" si="15"/>
        <v>B2</v>
      </c>
      <c r="R370" t="str">
        <f t="shared" si="16"/>
        <v>2022Motor Private</v>
      </c>
    </row>
    <row r="371" spans="2:18" x14ac:dyDescent="0.35">
      <c r="B371" s="40"/>
      <c r="C371" s="45" t="s">
        <v>7554</v>
      </c>
      <c r="D371" s="46">
        <v>44964</v>
      </c>
      <c r="E371" s="46">
        <v>44974</v>
      </c>
      <c r="F371" s="47" t="s">
        <v>3910</v>
      </c>
      <c r="G371" s="48">
        <v>8500</v>
      </c>
      <c r="H371" s="49">
        <v>44987</v>
      </c>
      <c r="I371" s="44">
        <v>2023</v>
      </c>
      <c r="J371" s="44">
        <v>2023</v>
      </c>
      <c r="K371" s="44">
        <v>2023</v>
      </c>
      <c r="L371" s="44" t="s">
        <v>7201</v>
      </c>
      <c r="M371" s="44" t="s">
        <v>7201</v>
      </c>
      <c r="N371" s="44">
        <v>1</v>
      </c>
      <c r="O371" t="str">
        <f>IF(_xlfn.XLOOKUP(C371,Raw_Data_OS_23!$C$7:$C$4518,Raw_Data_OS_23!$C$7:$C$4518,"New_Claim")="New_Claim",IF(_xlfn.XLOOKUP(C371,'Raw Data_OS_22'!$C$5:$C$4516,'Raw Data_OS_22'!$C$5:$C$4516,"New_Claim")="New_Claim",IF(I371=$O$1,"F1","F2"),"Considered"),"Considered")</f>
        <v>F1</v>
      </c>
      <c r="P371" t="str" cm="1">
        <f t="array" ref="P371">_xlfn.IFS(O371="F1","F1",O371="F2","F2",O371="Considered",_xlfn.XLOOKUP(C371,Raw_Data_OS_23!$C$7:$C$4518,Raw_Data_OS_23!$N$7:$N$4518,_xlfn.XLOOKUP(Raw_Data_Paid_23!C371,'Raw Data_OS_22'!$C$5:$C$4516,'Raw Data_OS_22'!$O$5:$O$4516)))</f>
        <v>F1</v>
      </c>
      <c r="Q371" t="str">
        <f t="shared" si="15"/>
        <v>F1</v>
      </c>
      <c r="R371" t="str">
        <f t="shared" si="16"/>
        <v>2023Motor Private</v>
      </c>
    </row>
    <row r="372" spans="2:18" x14ac:dyDescent="0.35">
      <c r="B372" s="40"/>
      <c r="C372" s="45" t="s">
        <v>155</v>
      </c>
      <c r="D372" s="46">
        <v>43769</v>
      </c>
      <c r="E372" s="46">
        <v>43769</v>
      </c>
      <c r="F372" s="47" t="s">
        <v>3910</v>
      </c>
      <c r="G372" s="48">
        <v>-193551</v>
      </c>
      <c r="H372" s="49">
        <v>44987</v>
      </c>
      <c r="I372" s="44">
        <v>2019</v>
      </c>
      <c r="J372" s="44">
        <v>2019</v>
      </c>
      <c r="K372" s="44">
        <v>2023</v>
      </c>
      <c r="L372" s="44" t="s">
        <v>25</v>
      </c>
      <c r="M372" s="44" t="s">
        <v>7201</v>
      </c>
      <c r="N372" s="44">
        <v>0</v>
      </c>
      <c r="O372" t="str">
        <f>IF(_xlfn.XLOOKUP(C372,Raw_Data_OS_23!$C$7:$C$4518,Raw_Data_OS_23!$C$7:$C$4518,"New_Claim")="New_Claim",IF(_xlfn.XLOOKUP(C372,'Raw Data_OS_22'!$C$5:$C$4516,'Raw Data_OS_22'!$C$5:$C$4516,"New_Claim")="New_Claim",IF(I372=$O$1,"F1","F2"),"Considered"),"Considered")</f>
        <v>Considered</v>
      </c>
      <c r="P372" t="str" cm="1">
        <f t="array" ref="P372">_xlfn.IFS(O372="F1","F1",O372="F2","F2",O372="Considered",_xlfn.XLOOKUP(C372,Raw_Data_OS_23!$C$7:$C$4518,Raw_Data_OS_23!$N$7:$N$4518,_xlfn.XLOOKUP(Raw_Data_Paid_23!C372,'Raw Data_OS_22'!$C$5:$C$4516,'Raw Data_OS_22'!$O$5:$O$4516)))</f>
        <v>B2</v>
      </c>
      <c r="Q372" t="str">
        <f t="shared" si="15"/>
        <v>B2</v>
      </c>
      <c r="R372" t="str">
        <f t="shared" si="16"/>
        <v>2019Motor Private</v>
      </c>
    </row>
    <row r="373" spans="2:18" x14ac:dyDescent="0.35">
      <c r="B373" s="40"/>
      <c r="C373" s="45" t="s">
        <v>155</v>
      </c>
      <c r="D373" s="46">
        <v>43769</v>
      </c>
      <c r="E373" s="46">
        <v>43769</v>
      </c>
      <c r="F373" s="47" t="s">
        <v>3910</v>
      </c>
      <c r="G373" s="48">
        <v>-193551</v>
      </c>
      <c r="H373" s="49">
        <v>44987</v>
      </c>
      <c r="I373" s="44">
        <v>2019</v>
      </c>
      <c r="J373" s="44">
        <v>2019</v>
      </c>
      <c r="K373" s="44">
        <v>2023</v>
      </c>
      <c r="L373" s="44" t="s">
        <v>25</v>
      </c>
      <c r="M373" s="44" t="s">
        <v>7201</v>
      </c>
      <c r="N373" s="44">
        <v>0</v>
      </c>
      <c r="O373" t="str">
        <f>IF(_xlfn.XLOOKUP(C373,Raw_Data_OS_23!$C$7:$C$4518,Raw_Data_OS_23!$C$7:$C$4518,"New_Claim")="New_Claim",IF(_xlfn.XLOOKUP(C373,'Raw Data_OS_22'!$C$5:$C$4516,'Raw Data_OS_22'!$C$5:$C$4516,"New_Claim")="New_Claim",IF(I373=$O$1,"F1","F2"),"Considered"),"Considered")</f>
        <v>Considered</v>
      </c>
      <c r="P373" t="str" cm="1">
        <f t="array" ref="P373">_xlfn.IFS(O373="F1","F1",O373="F2","F2",O373="Considered",_xlfn.XLOOKUP(C373,Raw_Data_OS_23!$C$7:$C$4518,Raw_Data_OS_23!$N$7:$N$4518,_xlfn.XLOOKUP(Raw_Data_Paid_23!C373,'Raw Data_OS_22'!$C$5:$C$4516,'Raw Data_OS_22'!$O$5:$O$4516)))</f>
        <v>B2</v>
      </c>
      <c r="Q373" t="str">
        <f t="shared" si="15"/>
        <v>B2</v>
      </c>
      <c r="R373" t="str">
        <f t="shared" si="16"/>
        <v>2019Motor Private</v>
      </c>
    </row>
    <row r="374" spans="2:18" x14ac:dyDescent="0.35">
      <c r="B374" s="40"/>
      <c r="C374" s="45" t="s">
        <v>6596</v>
      </c>
      <c r="D374" s="46">
        <v>44676</v>
      </c>
      <c r="E374" s="46">
        <v>44698</v>
      </c>
      <c r="F374" s="47" t="s">
        <v>3910</v>
      </c>
      <c r="G374" s="48">
        <v>-37900</v>
      </c>
      <c r="H374" s="49">
        <v>44987</v>
      </c>
      <c r="I374" s="44">
        <v>2022</v>
      </c>
      <c r="J374" s="44">
        <v>2022</v>
      </c>
      <c r="K374" s="44">
        <v>2023</v>
      </c>
      <c r="L374" s="44" t="s">
        <v>6406</v>
      </c>
      <c r="M374" s="44" t="s">
        <v>7201</v>
      </c>
      <c r="N374" s="44">
        <v>0</v>
      </c>
      <c r="O374" t="str">
        <f>IF(_xlfn.XLOOKUP(C374,Raw_Data_OS_23!$C$7:$C$4518,Raw_Data_OS_23!$C$7:$C$4518,"New_Claim")="New_Claim",IF(_xlfn.XLOOKUP(C374,'Raw Data_OS_22'!$C$5:$C$4516,'Raw Data_OS_22'!$C$5:$C$4516,"New_Claim")="New_Claim",IF(I374=$O$1,"F1","F2"),"Considered"),"Considered")</f>
        <v>Considered</v>
      </c>
      <c r="P374" t="str" cm="1">
        <f t="array" ref="P374">_xlfn.IFS(O374="F1","F1",O374="F2","F2",O374="Considered",_xlfn.XLOOKUP(C374,Raw_Data_OS_23!$C$7:$C$4518,Raw_Data_OS_23!$N$7:$N$4518,_xlfn.XLOOKUP(Raw_Data_Paid_23!C374,'Raw Data_OS_22'!$C$5:$C$4516,'Raw Data_OS_22'!$O$5:$O$4516)))</f>
        <v>B2</v>
      </c>
      <c r="Q374" t="str">
        <f t="shared" si="15"/>
        <v>B2</v>
      </c>
      <c r="R374" t="str">
        <f t="shared" si="16"/>
        <v>2022Motor Private</v>
      </c>
    </row>
    <row r="375" spans="2:18" x14ac:dyDescent="0.35">
      <c r="B375" s="40"/>
      <c r="C375" s="45" t="s">
        <v>6216</v>
      </c>
      <c r="D375" s="46">
        <v>44597</v>
      </c>
      <c r="E375" s="46">
        <v>44607</v>
      </c>
      <c r="F375" s="47" t="s">
        <v>3908</v>
      </c>
      <c r="G375" s="48">
        <v>-30600</v>
      </c>
      <c r="H375" s="49">
        <v>44987</v>
      </c>
      <c r="I375" s="44">
        <v>2022</v>
      </c>
      <c r="J375" s="44">
        <v>2022</v>
      </c>
      <c r="K375" s="44">
        <v>2023</v>
      </c>
      <c r="L375" s="44" t="s">
        <v>6021</v>
      </c>
      <c r="M375" s="44" t="s">
        <v>7201</v>
      </c>
      <c r="N375" s="44">
        <v>0</v>
      </c>
      <c r="O375" t="str">
        <f>IF(_xlfn.XLOOKUP(C375,Raw_Data_OS_23!$C$7:$C$4518,Raw_Data_OS_23!$C$7:$C$4518,"New_Claim")="New_Claim",IF(_xlfn.XLOOKUP(C375,'Raw Data_OS_22'!$C$5:$C$4516,'Raw Data_OS_22'!$C$5:$C$4516,"New_Claim")="New_Claim",IF(I375=$O$1,"F1","F2"),"Considered"),"Considered")</f>
        <v>Considered</v>
      </c>
      <c r="P375" t="str" cm="1">
        <f t="array" ref="P375">_xlfn.IFS(O375="F1","F1",O375="F2","F2",O375="Considered",_xlfn.XLOOKUP(C375,Raw_Data_OS_23!$C$7:$C$4518,Raw_Data_OS_23!$N$7:$N$4518,_xlfn.XLOOKUP(Raw_Data_Paid_23!C375,'Raw Data_OS_22'!$C$5:$C$4516,'Raw Data_OS_22'!$O$5:$O$4516)))</f>
        <v>B2</v>
      </c>
      <c r="Q375" t="str">
        <f t="shared" si="15"/>
        <v>B2</v>
      </c>
      <c r="R375" t="str">
        <f t="shared" si="16"/>
        <v>2022Motor Commercial</v>
      </c>
    </row>
    <row r="376" spans="2:18" x14ac:dyDescent="0.35">
      <c r="B376" s="40"/>
      <c r="C376" s="45" t="s">
        <v>6734</v>
      </c>
      <c r="D376" s="46">
        <v>44777</v>
      </c>
      <c r="E376" s="46">
        <v>44784</v>
      </c>
      <c r="F376" s="47" t="s">
        <v>3910</v>
      </c>
      <c r="G376" s="48">
        <v>-26150</v>
      </c>
      <c r="H376" s="49">
        <v>44987</v>
      </c>
      <c r="I376" s="44">
        <v>2022</v>
      </c>
      <c r="J376" s="44">
        <v>2022</v>
      </c>
      <c r="K376" s="44">
        <v>2023</v>
      </c>
      <c r="L376" s="44" t="s">
        <v>6643</v>
      </c>
      <c r="M376" s="44" t="s">
        <v>7201</v>
      </c>
      <c r="N376" s="44">
        <v>0</v>
      </c>
      <c r="O376" t="str">
        <f>IF(_xlfn.XLOOKUP(C376,Raw_Data_OS_23!$C$7:$C$4518,Raw_Data_OS_23!$C$7:$C$4518,"New_Claim")="New_Claim",IF(_xlfn.XLOOKUP(C376,'Raw Data_OS_22'!$C$5:$C$4516,'Raw Data_OS_22'!$C$5:$C$4516,"New_Claim")="New_Claim",IF(I376=$O$1,"F1","F2"),"Considered"),"Considered")</f>
        <v>Considered</v>
      </c>
      <c r="P376" t="str" cm="1">
        <f t="array" ref="P376">_xlfn.IFS(O376="F1","F1",O376="F2","F2",O376="Considered",_xlfn.XLOOKUP(C376,Raw_Data_OS_23!$C$7:$C$4518,Raw_Data_OS_23!$N$7:$N$4518,_xlfn.XLOOKUP(Raw_Data_Paid_23!C376,'Raw Data_OS_22'!$C$5:$C$4516,'Raw Data_OS_22'!$O$5:$O$4516)))</f>
        <v>B2</v>
      </c>
      <c r="Q376" t="str">
        <f t="shared" si="15"/>
        <v>B2</v>
      </c>
      <c r="R376" t="str">
        <f t="shared" si="16"/>
        <v>2022Motor Private</v>
      </c>
    </row>
    <row r="377" spans="2:18" x14ac:dyDescent="0.35">
      <c r="B377" s="40"/>
      <c r="C377" s="45" t="s">
        <v>6155</v>
      </c>
      <c r="D377" s="46">
        <v>44569</v>
      </c>
      <c r="E377" s="46">
        <v>44589</v>
      </c>
      <c r="F377" s="47" t="s">
        <v>3910</v>
      </c>
      <c r="G377" s="48">
        <v>-46400</v>
      </c>
      <c r="H377" s="49">
        <v>44987</v>
      </c>
      <c r="I377" s="44">
        <v>2022</v>
      </c>
      <c r="J377" s="44">
        <v>2022</v>
      </c>
      <c r="K377" s="44">
        <v>2023</v>
      </c>
      <c r="L377" s="44" t="s">
        <v>6021</v>
      </c>
      <c r="M377" s="44" t="s">
        <v>7201</v>
      </c>
      <c r="N377" s="44">
        <v>0</v>
      </c>
      <c r="O377" t="str">
        <f>IF(_xlfn.XLOOKUP(C377,Raw_Data_OS_23!$C$7:$C$4518,Raw_Data_OS_23!$C$7:$C$4518,"New_Claim")="New_Claim",IF(_xlfn.XLOOKUP(C377,'Raw Data_OS_22'!$C$5:$C$4516,'Raw Data_OS_22'!$C$5:$C$4516,"New_Claim")="New_Claim",IF(I377=$O$1,"F1","F2"),"Considered"),"Considered")</f>
        <v>Considered</v>
      </c>
      <c r="P377" t="str" cm="1">
        <f t="array" ref="P377">_xlfn.IFS(O377="F1","F1",O377="F2","F2",O377="Considered",_xlfn.XLOOKUP(C377,Raw_Data_OS_23!$C$7:$C$4518,Raw_Data_OS_23!$N$7:$N$4518,_xlfn.XLOOKUP(Raw_Data_Paid_23!C377,'Raw Data_OS_22'!$C$5:$C$4516,'Raw Data_OS_22'!$O$5:$O$4516)))</f>
        <v>B2</v>
      </c>
      <c r="Q377" t="str">
        <f t="shared" si="15"/>
        <v>B2</v>
      </c>
      <c r="R377" t="str">
        <f t="shared" si="16"/>
        <v>2022Motor Private</v>
      </c>
    </row>
    <row r="378" spans="2:18" x14ac:dyDescent="0.35">
      <c r="B378" s="40"/>
      <c r="C378" s="45" t="s">
        <v>3756</v>
      </c>
      <c r="D378" s="46">
        <v>44305</v>
      </c>
      <c r="E378" s="46">
        <v>44501</v>
      </c>
      <c r="F378" s="47" t="s">
        <v>3910</v>
      </c>
      <c r="G378" s="48">
        <v>-25400</v>
      </c>
      <c r="H378" s="49">
        <v>44987</v>
      </c>
      <c r="I378" s="44">
        <v>2021</v>
      </c>
      <c r="J378" s="44">
        <v>2021</v>
      </c>
      <c r="K378" s="44">
        <v>2023</v>
      </c>
      <c r="L378" s="44" t="s">
        <v>2250</v>
      </c>
      <c r="M378" s="44" t="s">
        <v>7201</v>
      </c>
      <c r="N378" s="44">
        <v>0</v>
      </c>
      <c r="O378" t="str">
        <f>IF(_xlfn.XLOOKUP(C378,Raw_Data_OS_23!$C$7:$C$4518,Raw_Data_OS_23!$C$7:$C$4518,"New_Claim")="New_Claim",IF(_xlfn.XLOOKUP(C378,'Raw Data_OS_22'!$C$5:$C$4516,'Raw Data_OS_22'!$C$5:$C$4516,"New_Claim")="New_Claim",IF(I378=$O$1,"F1","F2"),"Considered"),"Considered")</f>
        <v>Considered</v>
      </c>
      <c r="P378" t="str" cm="1">
        <f t="array" ref="P378">_xlfn.IFS(O378="F1","F1",O378="F2","F2",O378="Considered",_xlfn.XLOOKUP(C378,Raw_Data_OS_23!$C$7:$C$4518,Raw_Data_OS_23!$N$7:$N$4518,_xlfn.XLOOKUP(Raw_Data_Paid_23!C378,'Raw Data_OS_22'!$C$5:$C$4516,'Raw Data_OS_22'!$O$5:$O$4516)))</f>
        <v>C2</v>
      </c>
      <c r="Q378" t="str">
        <f t="shared" si="15"/>
        <v>C2</v>
      </c>
      <c r="R378" t="str">
        <f t="shared" si="16"/>
        <v>2021Motor Private</v>
      </c>
    </row>
    <row r="379" spans="2:18" x14ac:dyDescent="0.35">
      <c r="B379" s="40"/>
      <c r="C379" s="45" t="s">
        <v>6410</v>
      </c>
      <c r="D379" s="46">
        <v>44657</v>
      </c>
      <c r="E379" s="46">
        <v>44658</v>
      </c>
      <c r="F379" s="47" t="s">
        <v>3910</v>
      </c>
      <c r="G379" s="48">
        <v>-23900</v>
      </c>
      <c r="H379" s="49">
        <v>44987</v>
      </c>
      <c r="I379" s="44">
        <v>2022</v>
      </c>
      <c r="J379" s="44">
        <v>2022</v>
      </c>
      <c r="K379" s="44">
        <v>2023</v>
      </c>
      <c r="L379" s="44" t="s">
        <v>6406</v>
      </c>
      <c r="M379" s="44" t="s">
        <v>7201</v>
      </c>
      <c r="N379" s="44">
        <v>0</v>
      </c>
      <c r="O379" t="str">
        <f>IF(_xlfn.XLOOKUP(C379,Raw_Data_OS_23!$C$7:$C$4518,Raw_Data_OS_23!$C$7:$C$4518,"New_Claim")="New_Claim",IF(_xlfn.XLOOKUP(C379,'Raw Data_OS_22'!$C$5:$C$4516,'Raw Data_OS_22'!$C$5:$C$4516,"New_Claim")="New_Claim",IF(I379=$O$1,"F1","F2"),"Considered"),"Considered")</f>
        <v>Considered</v>
      </c>
      <c r="P379" t="str" cm="1">
        <f t="array" ref="P379">_xlfn.IFS(O379="F1","F1",O379="F2","F2",O379="Considered",_xlfn.XLOOKUP(C379,Raw_Data_OS_23!$C$7:$C$4518,Raw_Data_OS_23!$N$7:$N$4518,_xlfn.XLOOKUP(Raw_Data_Paid_23!C379,'Raw Data_OS_22'!$C$5:$C$4516,'Raw Data_OS_22'!$O$5:$O$4516)))</f>
        <v>B2</v>
      </c>
      <c r="Q379" t="str">
        <f t="shared" si="15"/>
        <v>B2</v>
      </c>
      <c r="R379" t="str">
        <f t="shared" si="16"/>
        <v>2022Motor Private</v>
      </c>
    </row>
    <row r="380" spans="2:18" x14ac:dyDescent="0.35">
      <c r="B380" s="40"/>
      <c r="C380" s="45" t="s">
        <v>6191</v>
      </c>
      <c r="D380" s="46">
        <v>44586</v>
      </c>
      <c r="E380" s="46">
        <v>44599</v>
      </c>
      <c r="F380" s="47" t="s">
        <v>3910</v>
      </c>
      <c r="G380" s="48">
        <v>-24450</v>
      </c>
      <c r="H380" s="49">
        <v>44987</v>
      </c>
      <c r="I380" s="44">
        <v>2022</v>
      </c>
      <c r="J380" s="44">
        <v>2022</v>
      </c>
      <c r="K380" s="44">
        <v>2023</v>
      </c>
      <c r="L380" s="44" t="s">
        <v>6021</v>
      </c>
      <c r="M380" s="44" t="s">
        <v>7201</v>
      </c>
      <c r="N380" s="44">
        <v>0</v>
      </c>
      <c r="O380" t="str">
        <f>IF(_xlfn.XLOOKUP(C380,Raw_Data_OS_23!$C$7:$C$4518,Raw_Data_OS_23!$C$7:$C$4518,"New_Claim")="New_Claim",IF(_xlfn.XLOOKUP(C380,'Raw Data_OS_22'!$C$5:$C$4516,'Raw Data_OS_22'!$C$5:$C$4516,"New_Claim")="New_Claim",IF(I380=$O$1,"F1","F2"),"Considered"),"Considered")</f>
        <v>Considered</v>
      </c>
      <c r="P380" t="str" cm="1">
        <f t="array" ref="P380">_xlfn.IFS(O380="F1","F1",O380="F2","F2",O380="Considered",_xlfn.XLOOKUP(C380,Raw_Data_OS_23!$C$7:$C$4518,Raw_Data_OS_23!$N$7:$N$4518,_xlfn.XLOOKUP(Raw_Data_Paid_23!C380,'Raw Data_OS_22'!$C$5:$C$4516,'Raw Data_OS_22'!$O$5:$O$4516)))</f>
        <v>B2</v>
      </c>
      <c r="Q380" t="str">
        <f t="shared" si="15"/>
        <v>B2</v>
      </c>
      <c r="R380" t="str">
        <f t="shared" si="16"/>
        <v>2022Motor Private</v>
      </c>
    </row>
    <row r="381" spans="2:18" x14ac:dyDescent="0.35">
      <c r="B381" s="40"/>
      <c r="C381" s="45" t="s">
        <v>696</v>
      </c>
      <c r="D381" s="46">
        <v>43751</v>
      </c>
      <c r="E381" s="46">
        <v>43751</v>
      </c>
      <c r="F381" s="47" t="s">
        <v>3910</v>
      </c>
      <c r="G381" s="48">
        <v>-52980</v>
      </c>
      <c r="H381" s="49">
        <v>44987</v>
      </c>
      <c r="I381" s="44">
        <v>2019</v>
      </c>
      <c r="J381" s="44">
        <v>2019</v>
      </c>
      <c r="K381" s="44">
        <v>2023</v>
      </c>
      <c r="L381" s="44" t="s">
        <v>25</v>
      </c>
      <c r="M381" s="44" t="s">
        <v>7201</v>
      </c>
      <c r="N381" s="44">
        <v>0</v>
      </c>
      <c r="O381" t="str">
        <f>IF(_xlfn.XLOOKUP(C381,Raw_Data_OS_23!$C$7:$C$4518,Raw_Data_OS_23!$C$7:$C$4518,"New_Claim")="New_Claim",IF(_xlfn.XLOOKUP(C381,'Raw Data_OS_22'!$C$5:$C$4516,'Raw Data_OS_22'!$C$5:$C$4516,"New_Claim")="New_Claim",IF(I381=$O$1,"F1","F2"),"Considered"),"Considered")</f>
        <v>Considered</v>
      </c>
      <c r="P381" t="str" cm="1">
        <f t="array" ref="P381">_xlfn.IFS(O381="F1","F1",O381="F2","F2",O381="Considered",_xlfn.XLOOKUP(C381,Raw_Data_OS_23!$C$7:$C$4518,Raw_Data_OS_23!$N$7:$N$4518,_xlfn.XLOOKUP(Raw_Data_Paid_23!C381,'Raw Data_OS_22'!$C$5:$C$4516,'Raw Data_OS_22'!$O$5:$O$4516)))</f>
        <v>C2</v>
      </c>
      <c r="Q381" t="str">
        <f t="shared" si="15"/>
        <v>C2</v>
      </c>
      <c r="R381" t="str">
        <f t="shared" si="16"/>
        <v>2019Motor Private</v>
      </c>
    </row>
    <row r="382" spans="2:18" x14ac:dyDescent="0.35">
      <c r="B382" s="40"/>
      <c r="C382" s="45" t="s">
        <v>155</v>
      </c>
      <c r="D382" s="46">
        <v>43769</v>
      </c>
      <c r="E382" s="46">
        <v>43769</v>
      </c>
      <c r="F382" s="47" t="s">
        <v>3910</v>
      </c>
      <c r="G382" s="48">
        <v>193551</v>
      </c>
      <c r="H382" s="49">
        <v>44987</v>
      </c>
      <c r="I382" s="44">
        <v>2019</v>
      </c>
      <c r="J382" s="44">
        <v>2019</v>
      </c>
      <c r="K382" s="44">
        <v>2023</v>
      </c>
      <c r="L382" s="44" t="s">
        <v>25</v>
      </c>
      <c r="M382" s="44" t="s">
        <v>7201</v>
      </c>
      <c r="N382" s="44">
        <v>0</v>
      </c>
      <c r="O382" t="str">
        <f>IF(_xlfn.XLOOKUP(C382,Raw_Data_OS_23!$C$7:$C$4518,Raw_Data_OS_23!$C$7:$C$4518,"New_Claim")="New_Claim",IF(_xlfn.XLOOKUP(C382,'Raw Data_OS_22'!$C$5:$C$4516,'Raw Data_OS_22'!$C$5:$C$4516,"New_Claim")="New_Claim",IF(I382=$O$1,"F1","F2"),"Considered"),"Considered")</f>
        <v>Considered</v>
      </c>
      <c r="P382" t="str" cm="1">
        <f t="array" ref="P382">_xlfn.IFS(O382="F1","F1",O382="F2","F2",O382="Considered",_xlfn.XLOOKUP(C382,Raw_Data_OS_23!$C$7:$C$4518,Raw_Data_OS_23!$N$7:$N$4518,_xlfn.XLOOKUP(Raw_Data_Paid_23!C382,'Raw Data_OS_22'!$C$5:$C$4516,'Raw Data_OS_22'!$O$5:$O$4516)))</f>
        <v>B2</v>
      </c>
      <c r="Q382" t="str">
        <f t="shared" si="15"/>
        <v>B2</v>
      </c>
      <c r="R382" t="str">
        <f t="shared" si="16"/>
        <v>2019Motor Private</v>
      </c>
    </row>
    <row r="383" spans="2:18" x14ac:dyDescent="0.35">
      <c r="B383" s="40"/>
      <c r="C383" s="45" t="s">
        <v>155</v>
      </c>
      <c r="D383" s="46">
        <v>43769</v>
      </c>
      <c r="E383" s="46">
        <v>43769</v>
      </c>
      <c r="F383" s="47" t="s">
        <v>3910</v>
      </c>
      <c r="G383" s="48">
        <v>193551</v>
      </c>
      <c r="H383" s="49">
        <v>44987</v>
      </c>
      <c r="I383" s="44">
        <v>2019</v>
      </c>
      <c r="J383" s="44">
        <v>2019</v>
      </c>
      <c r="K383" s="44">
        <v>2023</v>
      </c>
      <c r="L383" s="44" t="s">
        <v>25</v>
      </c>
      <c r="M383" s="44" t="s">
        <v>7201</v>
      </c>
      <c r="N383" s="44">
        <v>0</v>
      </c>
      <c r="O383" t="str">
        <f>IF(_xlfn.XLOOKUP(C383,Raw_Data_OS_23!$C$7:$C$4518,Raw_Data_OS_23!$C$7:$C$4518,"New_Claim")="New_Claim",IF(_xlfn.XLOOKUP(C383,'Raw Data_OS_22'!$C$5:$C$4516,'Raw Data_OS_22'!$C$5:$C$4516,"New_Claim")="New_Claim",IF(I383=$O$1,"F1","F2"),"Considered"),"Considered")</f>
        <v>Considered</v>
      </c>
      <c r="P383" t="str" cm="1">
        <f t="array" ref="P383">_xlfn.IFS(O383="F1","F1",O383="F2","F2",O383="Considered",_xlfn.XLOOKUP(C383,Raw_Data_OS_23!$C$7:$C$4518,Raw_Data_OS_23!$N$7:$N$4518,_xlfn.XLOOKUP(Raw_Data_Paid_23!C383,'Raw Data_OS_22'!$C$5:$C$4516,'Raw Data_OS_22'!$O$5:$O$4516)))</f>
        <v>B2</v>
      </c>
      <c r="Q383" t="str">
        <f t="shared" si="15"/>
        <v>B2</v>
      </c>
      <c r="R383" t="str">
        <f t="shared" si="16"/>
        <v>2019Motor Private</v>
      </c>
    </row>
    <row r="384" spans="2:18" x14ac:dyDescent="0.35">
      <c r="B384" s="40"/>
      <c r="C384" s="45" t="s">
        <v>826</v>
      </c>
      <c r="D384" s="46">
        <v>44160</v>
      </c>
      <c r="E384" s="46">
        <v>44160</v>
      </c>
      <c r="F384" s="47" t="s">
        <v>3910</v>
      </c>
      <c r="G384" s="48">
        <v>500000</v>
      </c>
      <c r="H384" s="49">
        <v>44988</v>
      </c>
      <c r="I384" s="44">
        <v>2020</v>
      </c>
      <c r="J384" s="44">
        <v>2020</v>
      </c>
      <c r="K384" s="44">
        <v>2023</v>
      </c>
      <c r="L384" s="44" t="s">
        <v>11</v>
      </c>
      <c r="M384" s="44" t="s">
        <v>7201</v>
      </c>
      <c r="N384" s="44">
        <v>0</v>
      </c>
      <c r="O384" t="str">
        <f>IF(_xlfn.XLOOKUP(C384,Raw_Data_OS_23!$C$7:$C$4518,Raw_Data_OS_23!$C$7:$C$4518,"New_Claim")="New_Claim",IF(_xlfn.XLOOKUP(C384,'Raw Data_OS_22'!$C$5:$C$4516,'Raw Data_OS_22'!$C$5:$C$4516,"New_Claim")="New_Claim",IF(I384=$O$1,"F1","F2"),"Considered"),"Considered")</f>
        <v>Considered</v>
      </c>
      <c r="P384" t="str" cm="1">
        <f t="array" ref="P384">_xlfn.IFS(O384="F1","F1",O384="F2","F2",O384="Considered",_xlfn.XLOOKUP(C384,Raw_Data_OS_23!$C$7:$C$4518,Raw_Data_OS_23!$N$7:$N$4518,_xlfn.XLOOKUP(Raw_Data_Paid_23!C384,'Raw Data_OS_22'!$C$5:$C$4516,'Raw Data_OS_22'!$O$5:$O$4516)))</f>
        <v>B2</v>
      </c>
      <c r="Q384" t="str">
        <f t="shared" si="15"/>
        <v>B2</v>
      </c>
      <c r="R384" t="str">
        <f t="shared" si="16"/>
        <v>2020Motor Private</v>
      </c>
    </row>
    <row r="385" spans="2:18" x14ac:dyDescent="0.35">
      <c r="B385" s="40"/>
      <c r="C385" s="45" t="s">
        <v>826</v>
      </c>
      <c r="D385" s="46">
        <v>44160</v>
      </c>
      <c r="E385" s="46">
        <v>44160</v>
      </c>
      <c r="F385" s="47" t="s">
        <v>3910</v>
      </c>
      <c r="G385" s="48">
        <v>135000</v>
      </c>
      <c r="H385" s="49">
        <v>44988</v>
      </c>
      <c r="I385" s="44">
        <v>2020</v>
      </c>
      <c r="J385" s="44">
        <v>2020</v>
      </c>
      <c r="K385" s="44">
        <v>2023</v>
      </c>
      <c r="L385" s="44" t="s">
        <v>11</v>
      </c>
      <c r="M385" s="44" t="s">
        <v>7201</v>
      </c>
      <c r="N385" s="44">
        <v>0</v>
      </c>
      <c r="O385" t="str">
        <f>IF(_xlfn.XLOOKUP(C385,Raw_Data_OS_23!$C$7:$C$4518,Raw_Data_OS_23!$C$7:$C$4518,"New_Claim")="New_Claim",IF(_xlfn.XLOOKUP(C385,'Raw Data_OS_22'!$C$5:$C$4516,'Raw Data_OS_22'!$C$5:$C$4516,"New_Claim")="New_Claim",IF(I385=$O$1,"F1","F2"),"Considered"),"Considered")</f>
        <v>Considered</v>
      </c>
      <c r="P385" t="str" cm="1">
        <f t="array" ref="P385">_xlfn.IFS(O385="F1","F1",O385="F2","F2",O385="Considered",_xlfn.XLOOKUP(C385,Raw_Data_OS_23!$C$7:$C$4518,Raw_Data_OS_23!$N$7:$N$4518,_xlfn.XLOOKUP(Raw_Data_Paid_23!C385,'Raw Data_OS_22'!$C$5:$C$4516,'Raw Data_OS_22'!$O$5:$O$4516)))</f>
        <v>B2</v>
      </c>
      <c r="Q385" t="str">
        <f t="shared" si="15"/>
        <v>B2</v>
      </c>
      <c r="R385" t="str">
        <f t="shared" si="16"/>
        <v>2020Motor Private</v>
      </c>
    </row>
    <row r="386" spans="2:18" x14ac:dyDescent="0.35">
      <c r="B386" s="40"/>
      <c r="C386" s="45" t="s">
        <v>2477</v>
      </c>
      <c r="D386" s="46">
        <v>44327</v>
      </c>
      <c r="E386" s="46">
        <v>44337</v>
      </c>
      <c r="F386" s="47" t="s">
        <v>3910</v>
      </c>
      <c r="G386" s="48">
        <v>136460</v>
      </c>
      <c r="H386" s="49">
        <v>44988</v>
      </c>
      <c r="I386" s="44">
        <v>2021</v>
      </c>
      <c r="J386" s="44">
        <v>2021</v>
      </c>
      <c r="K386" s="44">
        <v>2023</v>
      </c>
      <c r="L386" s="44" t="s">
        <v>2250</v>
      </c>
      <c r="M386" s="44" t="s">
        <v>7201</v>
      </c>
      <c r="N386" s="44">
        <v>0</v>
      </c>
      <c r="O386" t="str">
        <f>IF(_xlfn.XLOOKUP(C386,Raw_Data_OS_23!$C$7:$C$4518,Raw_Data_OS_23!$C$7:$C$4518,"New_Claim")="New_Claim",IF(_xlfn.XLOOKUP(C386,'Raw Data_OS_22'!$C$5:$C$4516,'Raw Data_OS_22'!$C$5:$C$4516,"New_Claim")="New_Claim",IF(I386=$O$1,"F1","F2"),"Considered"),"Considered")</f>
        <v>Considered</v>
      </c>
      <c r="P386" t="str" cm="1">
        <f t="array" ref="P386">_xlfn.IFS(O386="F1","F1",O386="F2","F2",O386="Considered",_xlfn.XLOOKUP(C386,Raw_Data_OS_23!$C$7:$C$4518,Raw_Data_OS_23!$N$7:$N$4518,_xlfn.XLOOKUP(Raw_Data_Paid_23!C386,'Raw Data_OS_22'!$C$5:$C$4516,'Raw Data_OS_22'!$O$5:$O$4516)))</f>
        <v>B2</v>
      </c>
      <c r="Q386" t="str">
        <f t="shared" si="15"/>
        <v>B2</v>
      </c>
      <c r="R386" t="str">
        <f t="shared" si="16"/>
        <v>2021Motor Private</v>
      </c>
    </row>
    <row r="387" spans="2:18" x14ac:dyDescent="0.35">
      <c r="B387" s="40"/>
      <c r="C387" s="45" t="s">
        <v>2474</v>
      </c>
      <c r="D387" s="46">
        <v>44329</v>
      </c>
      <c r="E387" s="46">
        <v>44337</v>
      </c>
      <c r="F387" s="47" t="s">
        <v>3908</v>
      </c>
      <c r="G387" s="48">
        <v>87508</v>
      </c>
      <c r="H387" s="49">
        <v>44988</v>
      </c>
      <c r="I387" s="44">
        <v>2021</v>
      </c>
      <c r="J387" s="44">
        <v>2021</v>
      </c>
      <c r="K387" s="44">
        <v>2023</v>
      </c>
      <c r="L387" s="44" t="s">
        <v>2250</v>
      </c>
      <c r="M387" s="44" t="s">
        <v>7201</v>
      </c>
      <c r="N387" s="44">
        <v>0</v>
      </c>
      <c r="O387" t="str">
        <f>IF(_xlfn.XLOOKUP(C387,Raw_Data_OS_23!$C$7:$C$4518,Raw_Data_OS_23!$C$7:$C$4518,"New_Claim")="New_Claim",IF(_xlfn.XLOOKUP(C387,'Raw Data_OS_22'!$C$5:$C$4516,'Raw Data_OS_22'!$C$5:$C$4516,"New_Claim")="New_Claim",IF(I387=$O$1,"F1","F2"),"Considered"),"Considered")</f>
        <v>Considered</v>
      </c>
      <c r="P387" t="str" cm="1">
        <f t="array" ref="P387">_xlfn.IFS(O387="F1","F1",O387="F2","F2",O387="Considered",_xlfn.XLOOKUP(C387,Raw_Data_OS_23!$C$7:$C$4518,Raw_Data_OS_23!$N$7:$N$4518,_xlfn.XLOOKUP(Raw_Data_Paid_23!C387,'Raw Data_OS_22'!$C$5:$C$4516,'Raw Data_OS_22'!$O$5:$O$4516)))</f>
        <v>B2</v>
      </c>
      <c r="Q387" t="str">
        <f t="shared" si="15"/>
        <v>B2</v>
      </c>
      <c r="R387" t="str">
        <f t="shared" si="16"/>
        <v>2021Motor Commercial</v>
      </c>
    </row>
    <row r="388" spans="2:18" x14ac:dyDescent="0.35">
      <c r="B388" s="40"/>
      <c r="C388" s="45" t="s">
        <v>3807</v>
      </c>
      <c r="D388" s="46">
        <v>44523</v>
      </c>
      <c r="E388" s="46">
        <v>44536</v>
      </c>
      <c r="F388" s="47" t="s">
        <v>3910</v>
      </c>
      <c r="G388" s="48">
        <v>50000</v>
      </c>
      <c r="H388" s="49">
        <v>44991</v>
      </c>
      <c r="I388" s="44">
        <v>2021</v>
      </c>
      <c r="J388" s="44">
        <v>2021</v>
      </c>
      <c r="K388" s="44">
        <v>2023</v>
      </c>
      <c r="L388" s="44" t="s">
        <v>3138</v>
      </c>
      <c r="M388" s="44" t="s">
        <v>7201</v>
      </c>
      <c r="N388" s="44">
        <v>1</v>
      </c>
      <c r="O388" t="str">
        <f>IF(_xlfn.XLOOKUP(C388,Raw_Data_OS_23!$C$7:$C$4518,Raw_Data_OS_23!$C$7:$C$4518,"New_Claim")="New_Claim",IF(_xlfn.XLOOKUP(C388,'Raw Data_OS_22'!$C$5:$C$4516,'Raw Data_OS_22'!$C$5:$C$4516,"New_Claim")="New_Claim",IF(I388=$O$1,"F1","F2"),"Considered"),"Considered")</f>
        <v>Considered</v>
      </c>
      <c r="P388" t="str" cm="1">
        <f t="array" ref="P388">_xlfn.IFS(O388="F1","F1",O388="F2","F2",O388="Considered",_xlfn.XLOOKUP(C388,Raw_Data_OS_23!$C$7:$C$4518,Raw_Data_OS_23!$N$7:$N$4518,_xlfn.XLOOKUP(Raw_Data_Paid_23!C388,'Raw Data_OS_22'!$C$5:$C$4516,'Raw Data_OS_22'!$O$5:$O$4516)))</f>
        <v>B2</v>
      </c>
      <c r="Q388" t="str">
        <f t="shared" si="15"/>
        <v>B2</v>
      </c>
      <c r="R388" t="str">
        <f t="shared" si="16"/>
        <v>2021Motor Private</v>
      </c>
    </row>
    <row r="389" spans="2:18" x14ac:dyDescent="0.35">
      <c r="B389" s="40"/>
      <c r="C389" s="45" t="s">
        <v>7198</v>
      </c>
      <c r="D389" s="46">
        <v>44907</v>
      </c>
      <c r="E389" s="46">
        <v>44953</v>
      </c>
      <c r="F389" s="47" t="s">
        <v>3910</v>
      </c>
      <c r="G389" s="48">
        <v>30000</v>
      </c>
      <c r="H389" s="49">
        <v>44991</v>
      </c>
      <c r="I389" s="44">
        <v>2022</v>
      </c>
      <c r="J389" s="44">
        <v>2023</v>
      </c>
      <c r="K389" s="44">
        <v>2023</v>
      </c>
      <c r="L389" s="44" t="s">
        <v>6825</v>
      </c>
      <c r="M389" s="44" t="s">
        <v>7201</v>
      </c>
      <c r="N389" s="44">
        <v>1</v>
      </c>
      <c r="O389" t="str">
        <f>IF(_xlfn.XLOOKUP(C389,Raw_Data_OS_23!$C$7:$C$4518,Raw_Data_OS_23!$C$7:$C$4518,"New_Claim")="New_Claim",IF(_xlfn.XLOOKUP(C389,'Raw Data_OS_22'!$C$5:$C$4516,'Raw Data_OS_22'!$C$5:$C$4516,"New_Claim")="New_Claim",IF(I389=$O$1,"F1","F2"),"Considered"),"Considered")</f>
        <v>Considered</v>
      </c>
      <c r="P389" t="str" cm="1">
        <f t="array" ref="P389">_xlfn.IFS(O389="F1","F1",O389="F2","F2",O389="Considered",_xlfn.XLOOKUP(C389,Raw_Data_OS_23!$C$7:$C$4518,Raw_Data_OS_23!$N$7:$N$4518,_xlfn.XLOOKUP(Raw_Data_Paid_23!C389,'Raw Data_OS_22'!$C$5:$C$4516,'Raw Data_OS_22'!$O$5:$O$4516)))</f>
        <v>D</v>
      </c>
      <c r="Q389" t="str">
        <f t="shared" ref="Q389:Q452" si="17">IF(P389="D","F3",IF(P389="E1","E2",P389))</f>
        <v>F3</v>
      </c>
      <c r="R389" t="str">
        <f t="shared" ref="R389:R452" si="18">I389&amp;F389</f>
        <v>2022Motor Private</v>
      </c>
    </row>
    <row r="390" spans="2:18" x14ac:dyDescent="0.35">
      <c r="B390" s="40"/>
      <c r="C390" s="45" t="s">
        <v>3233</v>
      </c>
      <c r="D390" s="46">
        <v>44379</v>
      </c>
      <c r="E390" s="46">
        <v>44404</v>
      </c>
      <c r="F390" s="47" t="s">
        <v>3908</v>
      </c>
      <c r="G390" s="48">
        <v>96752</v>
      </c>
      <c r="H390" s="49">
        <v>44991</v>
      </c>
      <c r="I390" s="44">
        <v>2021</v>
      </c>
      <c r="J390" s="44">
        <v>2021</v>
      </c>
      <c r="K390" s="44">
        <v>2023</v>
      </c>
      <c r="L390" s="44" t="s">
        <v>3073</v>
      </c>
      <c r="M390" s="44" t="s">
        <v>7201</v>
      </c>
      <c r="N390" s="44">
        <v>1</v>
      </c>
      <c r="O390" t="str">
        <f>IF(_xlfn.XLOOKUP(C390,Raw_Data_OS_23!$C$7:$C$4518,Raw_Data_OS_23!$C$7:$C$4518,"New_Claim")="New_Claim",IF(_xlfn.XLOOKUP(C390,'Raw Data_OS_22'!$C$5:$C$4516,'Raw Data_OS_22'!$C$5:$C$4516,"New_Claim")="New_Claim",IF(I390=$O$1,"F1","F2"),"Considered"),"Considered")</f>
        <v>Considered</v>
      </c>
      <c r="P390" t="str" cm="1">
        <f t="array" ref="P390">_xlfn.IFS(O390="F1","F1",O390="F2","F2",O390="Considered",_xlfn.XLOOKUP(C390,Raw_Data_OS_23!$C$7:$C$4518,Raw_Data_OS_23!$N$7:$N$4518,_xlfn.XLOOKUP(Raw_Data_Paid_23!C390,'Raw Data_OS_22'!$C$5:$C$4516,'Raw Data_OS_22'!$O$5:$O$4516)))</f>
        <v>B2</v>
      </c>
      <c r="Q390" t="str">
        <f t="shared" si="17"/>
        <v>B2</v>
      </c>
      <c r="R390" t="str">
        <f t="shared" si="18"/>
        <v>2021Motor Commercial</v>
      </c>
    </row>
    <row r="391" spans="2:18" x14ac:dyDescent="0.35">
      <c r="B391" s="40"/>
      <c r="C391" s="45" t="s">
        <v>3059</v>
      </c>
      <c r="D391" s="46">
        <v>44327</v>
      </c>
      <c r="E391" s="46">
        <v>44357</v>
      </c>
      <c r="F391" s="47" t="s">
        <v>3910</v>
      </c>
      <c r="G391" s="48">
        <v>250000</v>
      </c>
      <c r="H391" s="49">
        <v>44991</v>
      </c>
      <c r="I391" s="44">
        <v>2021</v>
      </c>
      <c r="J391" s="44">
        <v>2021</v>
      </c>
      <c r="K391" s="44">
        <v>2023</v>
      </c>
      <c r="L391" s="44" t="s">
        <v>2250</v>
      </c>
      <c r="M391" s="44" t="s">
        <v>7201</v>
      </c>
      <c r="N391" s="44">
        <v>0</v>
      </c>
      <c r="O391" t="str">
        <f>IF(_xlfn.XLOOKUP(C391,Raw_Data_OS_23!$C$7:$C$4518,Raw_Data_OS_23!$C$7:$C$4518,"New_Claim")="New_Claim",IF(_xlfn.XLOOKUP(C391,'Raw Data_OS_22'!$C$5:$C$4516,'Raw Data_OS_22'!$C$5:$C$4516,"New_Claim")="New_Claim",IF(I391=$O$1,"F1","F2"),"Considered"),"Considered")</f>
        <v>Considered</v>
      </c>
      <c r="P391" t="str" cm="1">
        <f t="array" ref="P391">_xlfn.IFS(O391="F1","F1",O391="F2","F2",O391="Considered",_xlfn.XLOOKUP(C391,Raw_Data_OS_23!$C$7:$C$4518,Raw_Data_OS_23!$N$7:$N$4518,_xlfn.XLOOKUP(Raw_Data_Paid_23!C391,'Raw Data_OS_22'!$C$5:$C$4516,'Raw Data_OS_22'!$O$5:$O$4516)))</f>
        <v>B2</v>
      </c>
      <c r="Q391" t="str">
        <f t="shared" si="17"/>
        <v>B2</v>
      </c>
      <c r="R391" t="str">
        <f t="shared" si="18"/>
        <v>2021Motor Private</v>
      </c>
    </row>
    <row r="392" spans="2:18" x14ac:dyDescent="0.35">
      <c r="B392" s="40"/>
      <c r="C392" s="45" t="s">
        <v>6946</v>
      </c>
      <c r="D392" s="46">
        <v>44890</v>
      </c>
      <c r="E392" s="46">
        <v>44900</v>
      </c>
      <c r="F392" s="47" t="s">
        <v>3910</v>
      </c>
      <c r="G392" s="48">
        <v>19500</v>
      </c>
      <c r="H392" s="49">
        <v>44991</v>
      </c>
      <c r="I392" s="44">
        <v>2022</v>
      </c>
      <c r="J392" s="44">
        <v>2022</v>
      </c>
      <c r="K392" s="44">
        <v>2023</v>
      </c>
      <c r="L392" s="44" t="s">
        <v>6825</v>
      </c>
      <c r="M392" s="44" t="s">
        <v>7201</v>
      </c>
      <c r="N392" s="44">
        <v>1</v>
      </c>
      <c r="O392" t="str">
        <f>IF(_xlfn.XLOOKUP(C392,Raw_Data_OS_23!$C$7:$C$4518,Raw_Data_OS_23!$C$7:$C$4518,"New_Claim")="New_Claim",IF(_xlfn.XLOOKUP(C392,'Raw Data_OS_22'!$C$5:$C$4516,'Raw Data_OS_22'!$C$5:$C$4516,"New_Claim")="New_Claim",IF(I392=$O$1,"F1","F2"),"Considered"),"Considered")</f>
        <v>Considered</v>
      </c>
      <c r="P392" t="str" cm="1">
        <f t="array" ref="P392">_xlfn.IFS(O392="F1","F1",O392="F2","F2",O392="Considered",_xlfn.XLOOKUP(C392,Raw_Data_OS_23!$C$7:$C$4518,Raw_Data_OS_23!$N$7:$N$4518,_xlfn.XLOOKUP(Raw_Data_Paid_23!C392,'Raw Data_OS_22'!$C$5:$C$4516,'Raw Data_OS_22'!$O$5:$O$4516)))</f>
        <v>B2</v>
      </c>
      <c r="Q392" t="str">
        <f t="shared" si="17"/>
        <v>B2</v>
      </c>
      <c r="R392" t="str">
        <f t="shared" si="18"/>
        <v>2022Motor Private</v>
      </c>
    </row>
    <row r="393" spans="2:18" x14ac:dyDescent="0.35">
      <c r="B393" s="40"/>
      <c r="C393" s="45" t="s">
        <v>6389</v>
      </c>
      <c r="D393" s="46">
        <v>44604</v>
      </c>
      <c r="E393" s="46">
        <v>44652</v>
      </c>
      <c r="F393" s="47" t="s">
        <v>3910</v>
      </c>
      <c r="G393" s="48">
        <v>19000</v>
      </c>
      <c r="H393" s="49">
        <v>44991</v>
      </c>
      <c r="I393" s="44">
        <v>2022</v>
      </c>
      <c r="J393" s="44">
        <v>2022</v>
      </c>
      <c r="K393" s="44">
        <v>2023</v>
      </c>
      <c r="L393" s="44" t="s">
        <v>6021</v>
      </c>
      <c r="M393" s="44" t="s">
        <v>7201</v>
      </c>
      <c r="N393" s="44">
        <v>0</v>
      </c>
      <c r="O393" t="str">
        <f>IF(_xlfn.XLOOKUP(C393,Raw_Data_OS_23!$C$7:$C$4518,Raw_Data_OS_23!$C$7:$C$4518,"New_Claim")="New_Claim",IF(_xlfn.XLOOKUP(C393,'Raw Data_OS_22'!$C$5:$C$4516,'Raw Data_OS_22'!$C$5:$C$4516,"New_Claim")="New_Claim",IF(I393=$O$1,"F1","F2"),"Considered"),"Considered")</f>
        <v>Considered</v>
      </c>
      <c r="P393" t="str" cm="1">
        <f t="array" ref="P393">_xlfn.IFS(O393="F1","F1",O393="F2","F2",O393="Considered",_xlfn.XLOOKUP(C393,Raw_Data_OS_23!$C$7:$C$4518,Raw_Data_OS_23!$N$7:$N$4518,_xlfn.XLOOKUP(Raw_Data_Paid_23!C393,'Raw Data_OS_22'!$C$5:$C$4516,'Raw Data_OS_22'!$O$5:$O$4516)))</f>
        <v>B2</v>
      </c>
      <c r="Q393" t="str">
        <f t="shared" si="17"/>
        <v>B2</v>
      </c>
      <c r="R393" t="str">
        <f t="shared" si="18"/>
        <v>2022Motor Private</v>
      </c>
    </row>
    <row r="394" spans="2:18" x14ac:dyDescent="0.35">
      <c r="B394" s="40"/>
      <c r="C394" s="45" t="s">
        <v>3516</v>
      </c>
      <c r="D394" s="46">
        <v>44462</v>
      </c>
      <c r="E394" s="46">
        <v>44466</v>
      </c>
      <c r="F394" s="47" t="s">
        <v>3910</v>
      </c>
      <c r="G394" s="48">
        <v>30000</v>
      </c>
      <c r="H394" s="49">
        <v>44991</v>
      </c>
      <c r="I394" s="44">
        <v>2021</v>
      </c>
      <c r="J394" s="44">
        <v>2021</v>
      </c>
      <c r="K394" s="44">
        <v>2023</v>
      </c>
      <c r="L394" s="44" t="s">
        <v>3073</v>
      </c>
      <c r="M394" s="44" t="s">
        <v>7201</v>
      </c>
      <c r="N394" s="44">
        <v>1</v>
      </c>
      <c r="O394" t="str">
        <f>IF(_xlfn.XLOOKUP(C394,Raw_Data_OS_23!$C$7:$C$4518,Raw_Data_OS_23!$C$7:$C$4518,"New_Claim")="New_Claim",IF(_xlfn.XLOOKUP(C394,'Raw Data_OS_22'!$C$5:$C$4516,'Raw Data_OS_22'!$C$5:$C$4516,"New_Claim")="New_Claim",IF(I394=$O$1,"F1","F2"),"Considered"),"Considered")</f>
        <v>Considered</v>
      </c>
      <c r="P394" t="str" cm="1">
        <f t="array" ref="P394">_xlfn.IFS(O394="F1","F1",O394="F2","F2",O394="Considered",_xlfn.XLOOKUP(C394,Raw_Data_OS_23!$C$7:$C$4518,Raw_Data_OS_23!$N$7:$N$4518,_xlfn.XLOOKUP(Raw_Data_Paid_23!C394,'Raw Data_OS_22'!$C$5:$C$4516,'Raw Data_OS_22'!$O$5:$O$4516)))</f>
        <v>C2</v>
      </c>
      <c r="Q394" t="str">
        <f t="shared" si="17"/>
        <v>C2</v>
      </c>
      <c r="R394" t="str">
        <f t="shared" si="18"/>
        <v>2021Motor Private</v>
      </c>
    </row>
    <row r="395" spans="2:18" x14ac:dyDescent="0.35">
      <c r="B395" s="40"/>
      <c r="C395" s="45" t="s">
        <v>6727</v>
      </c>
      <c r="D395" s="46">
        <v>44533</v>
      </c>
      <c r="E395" s="46">
        <v>44578</v>
      </c>
      <c r="F395" s="47" t="s">
        <v>3908</v>
      </c>
      <c r="G395" s="48">
        <v>28850</v>
      </c>
      <c r="H395" s="49">
        <v>44991</v>
      </c>
      <c r="I395" s="44">
        <v>2021</v>
      </c>
      <c r="J395" s="44">
        <v>2022</v>
      </c>
      <c r="K395" s="44">
        <v>2023</v>
      </c>
      <c r="L395" s="44" t="s">
        <v>3138</v>
      </c>
      <c r="M395" s="44" t="s">
        <v>7201</v>
      </c>
      <c r="N395" s="44">
        <v>1</v>
      </c>
      <c r="O395" t="str">
        <f>IF(_xlfn.XLOOKUP(C395,Raw_Data_OS_23!$C$7:$C$4518,Raw_Data_OS_23!$C$7:$C$4518,"New_Claim")="New_Claim",IF(_xlfn.XLOOKUP(C395,'Raw Data_OS_22'!$C$5:$C$4516,'Raw Data_OS_22'!$C$5:$C$4516,"New_Claim")="New_Claim",IF(I395=$O$1,"F1","F2"),"Considered"),"Considered")</f>
        <v>Considered</v>
      </c>
      <c r="P395" t="str" cm="1">
        <f t="array" ref="P395">_xlfn.IFS(O395="F1","F1",O395="F2","F2",O395="Considered",_xlfn.XLOOKUP(C395,Raw_Data_OS_23!$C$7:$C$4518,Raw_Data_OS_23!$N$7:$N$4518,_xlfn.XLOOKUP(Raw_Data_Paid_23!C395,'Raw Data_OS_22'!$C$5:$C$4516,'Raw Data_OS_22'!$O$5:$O$4516)))</f>
        <v>B2</v>
      </c>
      <c r="Q395" t="str">
        <f t="shared" si="17"/>
        <v>B2</v>
      </c>
      <c r="R395" t="str">
        <f t="shared" si="18"/>
        <v>2021Motor Commercial</v>
      </c>
    </row>
    <row r="396" spans="2:18" x14ac:dyDescent="0.35">
      <c r="B396" s="40"/>
      <c r="C396" s="45" t="s">
        <v>7555</v>
      </c>
      <c r="D396" s="46">
        <v>44983</v>
      </c>
      <c r="E396" s="46">
        <v>44988</v>
      </c>
      <c r="F396" s="47" t="s">
        <v>3910</v>
      </c>
      <c r="G396" s="48">
        <v>26000</v>
      </c>
      <c r="H396" s="49">
        <v>44991</v>
      </c>
      <c r="I396" s="44">
        <v>2023</v>
      </c>
      <c r="J396" s="44">
        <v>2023</v>
      </c>
      <c r="K396" s="44">
        <v>2023</v>
      </c>
      <c r="L396" s="44" t="s">
        <v>7201</v>
      </c>
      <c r="M396" s="44" t="s">
        <v>7201</v>
      </c>
      <c r="N396" s="44">
        <v>1</v>
      </c>
      <c r="O396" t="str">
        <f>IF(_xlfn.XLOOKUP(C396,Raw_Data_OS_23!$C$7:$C$4518,Raw_Data_OS_23!$C$7:$C$4518,"New_Claim")="New_Claim",IF(_xlfn.XLOOKUP(C396,'Raw Data_OS_22'!$C$5:$C$4516,'Raw Data_OS_22'!$C$5:$C$4516,"New_Claim")="New_Claim",IF(I396=$O$1,"F1","F2"),"Considered"),"Considered")</f>
        <v>F1</v>
      </c>
      <c r="P396" t="str" cm="1">
        <f t="array" ref="P396">_xlfn.IFS(O396="F1","F1",O396="F2","F2",O396="Considered",_xlfn.XLOOKUP(C396,Raw_Data_OS_23!$C$7:$C$4518,Raw_Data_OS_23!$N$7:$N$4518,_xlfn.XLOOKUP(Raw_Data_Paid_23!C396,'Raw Data_OS_22'!$C$5:$C$4516,'Raw Data_OS_22'!$O$5:$O$4516)))</f>
        <v>F1</v>
      </c>
      <c r="Q396" t="str">
        <f t="shared" si="17"/>
        <v>F1</v>
      </c>
      <c r="R396" t="str">
        <f t="shared" si="18"/>
        <v>2023Motor Private</v>
      </c>
    </row>
    <row r="397" spans="2:18" x14ac:dyDescent="0.35">
      <c r="B397" s="40"/>
      <c r="C397" s="45" t="s">
        <v>6534</v>
      </c>
      <c r="D397" s="46">
        <v>44659</v>
      </c>
      <c r="E397" s="46">
        <v>44659</v>
      </c>
      <c r="F397" s="47" t="s">
        <v>3908</v>
      </c>
      <c r="G397" s="48">
        <v>9500</v>
      </c>
      <c r="H397" s="49">
        <v>44991</v>
      </c>
      <c r="I397" s="44">
        <v>2022</v>
      </c>
      <c r="J397" s="44">
        <v>2022</v>
      </c>
      <c r="K397" s="44">
        <v>2023</v>
      </c>
      <c r="L397" s="44" t="s">
        <v>6406</v>
      </c>
      <c r="M397" s="44" t="s">
        <v>7201</v>
      </c>
      <c r="N397" s="44">
        <v>1</v>
      </c>
      <c r="O397" t="str">
        <f>IF(_xlfn.XLOOKUP(C397,Raw_Data_OS_23!$C$7:$C$4518,Raw_Data_OS_23!$C$7:$C$4518,"New_Claim")="New_Claim",IF(_xlfn.XLOOKUP(C397,'Raw Data_OS_22'!$C$5:$C$4516,'Raw Data_OS_22'!$C$5:$C$4516,"New_Claim")="New_Claim",IF(I397=$O$1,"F1","F2"),"Considered"),"Considered")</f>
        <v>Considered</v>
      </c>
      <c r="P397" t="str" cm="1">
        <f t="array" ref="P397">_xlfn.IFS(O397="F1","F1",O397="F2","F2",O397="Considered",_xlfn.XLOOKUP(C397,Raw_Data_OS_23!$C$7:$C$4518,Raw_Data_OS_23!$N$7:$N$4518,_xlfn.XLOOKUP(Raw_Data_Paid_23!C397,'Raw Data_OS_22'!$C$5:$C$4516,'Raw Data_OS_22'!$O$5:$O$4516)))</f>
        <v>B2</v>
      </c>
      <c r="Q397" t="str">
        <f t="shared" si="17"/>
        <v>B2</v>
      </c>
      <c r="R397" t="str">
        <f t="shared" si="18"/>
        <v>2022Motor Commercial</v>
      </c>
    </row>
    <row r="398" spans="2:18" x14ac:dyDescent="0.35">
      <c r="B398" s="40"/>
      <c r="C398" s="45" t="s">
        <v>6835</v>
      </c>
      <c r="D398" s="46">
        <v>44838</v>
      </c>
      <c r="E398" s="46">
        <v>44841</v>
      </c>
      <c r="F398" s="47" t="s">
        <v>3910</v>
      </c>
      <c r="G398" s="48">
        <v>74000</v>
      </c>
      <c r="H398" s="49">
        <v>44991</v>
      </c>
      <c r="I398" s="44">
        <v>2022</v>
      </c>
      <c r="J398" s="44">
        <v>2022</v>
      </c>
      <c r="K398" s="44">
        <v>2023</v>
      </c>
      <c r="L398" s="44" t="s">
        <v>6825</v>
      </c>
      <c r="M398" s="44" t="s">
        <v>7201</v>
      </c>
      <c r="N398" s="44">
        <v>1</v>
      </c>
      <c r="O398" t="str">
        <f>IF(_xlfn.XLOOKUP(C398,Raw_Data_OS_23!$C$7:$C$4518,Raw_Data_OS_23!$C$7:$C$4518,"New_Claim")="New_Claim",IF(_xlfn.XLOOKUP(C398,'Raw Data_OS_22'!$C$5:$C$4516,'Raw Data_OS_22'!$C$5:$C$4516,"New_Claim")="New_Claim",IF(I398=$O$1,"F1","F2"),"Considered"),"Considered")</f>
        <v>Considered</v>
      </c>
      <c r="P398" t="str" cm="1">
        <f t="array" ref="P398">_xlfn.IFS(O398="F1","F1",O398="F2","F2",O398="Considered",_xlfn.XLOOKUP(C398,Raw_Data_OS_23!$C$7:$C$4518,Raw_Data_OS_23!$N$7:$N$4518,_xlfn.XLOOKUP(Raw_Data_Paid_23!C398,'Raw Data_OS_22'!$C$5:$C$4516,'Raw Data_OS_22'!$O$5:$O$4516)))</f>
        <v>B2</v>
      </c>
      <c r="Q398" t="str">
        <f t="shared" si="17"/>
        <v>B2</v>
      </c>
      <c r="R398" t="str">
        <f t="shared" si="18"/>
        <v>2022Motor Private</v>
      </c>
    </row>
    <row r="399" spans="2:18" x14ac:dyDescent="0.35">
      <c r="B399" s="40"/>
      <c r="C399" s="45" t="s">
        <v>7531</v>
      </c>
      <c r="D399" s="46">
        <v>44918</v>
      </c>
      <c r="E399" s="46">
        <v>44937</v>
      </c>
      <c r="F399" s="47" t="s">
        <v>3910</v>
      </c>
      <c r="G399" s="48">
        <v>-99000</v>
      </c>
      <c r="H399" s="49">
        <v>44991</v>
      </c>
      <c r="I399" s="44">
        <v>2022</v>
      </c>
      <c r="J399" s="44">
        <v>2023</v>
      </c>
      <c r="K399" s="44">
        <v>2023</v>
      </c>
      <c r="L399" s="44" t="s">
        <v>6825</v>
      </c>
      <c r="M399" s="44" t="s">
        <v>7201</v>
      </c>
      <c r="N399" s="44">
        <v>0</v>
      </c>
      <c r="O399" t="str">
        <f>IF(_xlfn.XLOOKUP(C399,Raw_Data_OS_23!$C$7:$C$4518,Raw_Data_OS_23!$C$7:$C$4518,"New_Claim")="New_Claim",IF(_xlfn.XLOOKUP(C399,'Raw Data_OS_22'!$C$5:$C$4516,'Raw Data_OS_22'!$C$5:$C$4516,"New_Claim")="New_Claim",IF(I399=$O$1,"F1","F2"),"Considered"),"Considered")</f>
        <v>Considered</v>
      </c>
      <c r="P399" t="str" cm="1">
        <f t="array" ref="P399">_xlfn.IFS(O399="F1","F1",O399="F2","F2",O399="Considered",_xlfn.XLOOKUP(C399,Raw_Data_OS_23!$C$7:$C$4518,Raw_Data_OS_23!$N$7:$N$4518,_xlfn.XLOOKUP(Raw_Data_Paid_23!C399,'Raw Data_OS_22'!$C$5:$C$4516,'Raw Data_OS_22'!$O$5:$O$4516)))</f>
        <v>D</v>
      </c>
      <c r="Q399" t="str">
        <f t="shared" si="17"/>
        <v>F3</v>
      </c>
      <c r="R399" t="str">
        <f t="shared" si="18"/>
        <v>2022Motor Private</v>
      </c>
    </row>
    <row r="400" spans="2:18" x14ac:dyDescent="0.35">
      <c r="B400" s="40"/>
      <c r="C400" s="45" t="s">
        <v>6191</v>
      </c>
      <c r="D400" s="46">
        <v>44586</v>
      </c>
      <c r="E400" s="46">
        <v>44599</v>
      </c>
      <c r="F400" s="47" t="s">
        <v>3910</v>
      </c>
      <c r="G400" s="48">
        <v>9000</v>
      </c>
      <c r="H400" s="49">
        <v>44991</v>
      </c>
      <c r="I400" s="44">
        <v>2022</v>
      </c>
      <c r="J400" s="44">
        <v>2022</v>
      </c>
      <c r="K400" s="44">
        <v>2023</v>
      </c>
      <c r="L400" s="44" t="s">
        <v>6021</v>
      </c>
      <c r="M400" s="44" t="s">
        <v>7201</v>
      </c>
      <c r="N400" s="44">
        <v>0</v>
      </c>
      <c r="O400" t="str">
        <f>IF(_xlfn.XLOOKUP(C400,Raw_Data_OS_23!$C$7:$C$4518,Raw_Data_OS_23!$C$7:$C$4518,"New_Claim")="New_Claim",IF(_xlfn.XLOOKUP(C400,'Raw Data_OS_22'!$C$5:$C$4516,'Raw Data_OS_22'!$C$5:$C$4516,"New_Claim")="New_Claim",IF(I400=$O$1,"F1","F2"),"Considered"),"Considered")</f>
        <v>Considered</v>
      </c>
      <c r="P400" t="str" cm="1">
        <f t="array" ref="P400">_xlfn.IFS(O400="F1","F1",O400="F2","F2",O400="Considered",_xlfn.XLOOKUP(C400,Raw_Data_OS_23!$C$7:$C$4518,Raw_Data_OS_23!$N$7:$N$4518,_xlfn.XLOOKUP(Raw_Data_Paid_23!C400,'Raw Data_OS_22'!$C$5:$C$4516,'Raw Data_OS_22'!$O$5:$O$4516)))</f>
        <v>B2</v>
      </c>
      <c r="Q400" t="str">
        <f t="shared" si="17"/>
        <v>B2</v>
      </c>
      <c r="R400" t="str">
        <f t="shared" si="18"/>
        <v>2022Motor Private</v>
      </c>
    </row>
    <row r="401" spans="2:18" x14ac:dyDescent="0.35">
      <c r="B401" s="40"/>
      <c r="C401" s="45" t="s">
        <v>2267</v>
      </c>
      <c r="D401" s="46">
        <v>44355</v>
      </c>
      <c r="E401" s="46">
        <v>44370</v>
      </c>
      <c r="F401" s="47" t="s">
        <v>3908</v>
      </c>
      <c r="G401" s="48">
        <v>400000</v>
      </c>
      <c r="H401" s="49">
        <v>44991</v>
      </c>
      <c r="I401" s="44">
        <v>2021</v>
      </c>
      <c r="J401" s="44">
        <v>2021</v>
      </c>
      <c r="K401" s="44">
        <v>2023</v>
      </c>
      <c r="L401" s="44" t="s">
        <v>2250</v>
      </c>
      <c r="M401" s="44" t="s">
        <v>7201</v>
      </c>
      <c r="N401" s="44">
        <v>0</v>
      </c>
      <c r="O401" t="str">
        <f>IF(_xlfn.XLOOKUP(C401,Raw_Data_OS_23!$C$7:$C$4518,Raw_Data_OS_23!$C$7:$C$4518,"New_Claim")="New_Claim",IF(_xlfn.XLOOKUP(C401,'Raw Data_OS_22'!$C$5:$C$4516,'Raw Data_OS_22'!$C$5:$C$4516,"New_Claim")="New_Claim",IF(I401=$O$1,"F1","F2"),"Considered"),"Considered")</f>
        <v>Considered</v>
      </c>
      <c r="P401" t="str" cm="1">
        <f t="array" ref="P401">_xlfn.IFS(O401="F1","F1",O401="F2","F2",O401="Considered",_xlfn.XLOOKUP(C401,Raw_Data_OS_23!$C$7:$C$4518,Raw_Data_OS_23!$N$7:$N$4518,_xlfn.XLOOKUP(Raw_Data_Paid_23!C401,'Raw Data_OS_22'!$C$5:$C$4516,'Raw Data_OS_22'!$O$5:$O$4516)))</f>
        <v>B2</v>
      </c>
      <c r="Q401" t="str">
        <f t="shared" si="17"/>
        <v>B2</v>
      </c>
      <c r="R401" t="str">
        <f t="shared" si="18"/>
        <v>2021Motor Commercial</v>
      </c>
    </row>
    <row r="402" spans="2:18" x14ac:dyDescent="0.35">
      <c r="B402" s="40"/>
      <c r="C402" s="45" t="s">
        <v>3290</v>
      </c>
      <c r="D402" s="46">
        <v>44408</v>
      </c>
      <c r="E402" s="46">
        <v>44417</v>
      </c>
      <c r="F402" s="47" t="s">
        <v>3908</v>
      </c>
      <c r="G402" s="48">
        <v>240000</v>
      </c>
      <c r="H402" s="49">
        <v>44991</v>
      </c>
      <c r="I402" s="44">
        <v>2021</v>
      </c>
      <c r="J402" s="44">
        <v>2021</v>
      </c>
      <c r="K402" s="44">
        <v>2023</v>
      </c>
      <c r="L402" s="44" t="s">
        <v>3073</v>
      </c>
      <c r="M402" s="44" t="s">
        <v>7201</v>
      </c>
      <c r="N402" s="44">
        <v>1</v>
      </c>
      <c r="O402" t="str">
        <f>IF(_xlfn.XLOOKUP(C402,Raw_Data_OS_23!$C$7:$C$4518,Raw_Data_OS_23!$C$7:$C$4518,"New_Claim")="New_Claim",IF(_xlfn.XLOOKUP(C402,'Raw Data_OS_22'!$C$5:$C$4516,'Raw Data_OS_22'!$C$5:$C$4516,"New_Claim")="New_Claim",IF(I402=$O$1,"F1","F2"),"Considered"),"Considered")</f>
        <v>Considered</v>
      </c>
      <c r="P402" t="str" cm="1">
        <f t="array" ref="P402">_xlfn.IFS(O402="F1","F1",O402="F2","F2",O402="Considered",_xlfn.XLOOKUP(C402,Raw_Data_OS_23!$C$7:$C$4518,Raw_Data_OS_23!$N$7:$N$4518,_xlfn.XLOOKUP(Raw_Data_Paid_23!C402,'Raw Data_OS_22'!$C$5:$C$4516,'Raw Data_OS_22'!$O$5:$O$4516)))</f>
        <v>B2</v>
      </c>
      <c r="Q402" t="str">
        <f t="shared" si="17"/>
        <v>B2</v>
      </c>
      <c r="R402" t="str">
        <f t="shared" si="18"/>
        <v>2021Motor Commercial</v>
      </c>
    </row>
    <row r="403" spans="2:18" x14ac:dyDescent="0.35">
      <c r="B403" s="40"/>
      <c r="C403" s="45" t="s">
        <v>6934</v>
      </c>
      <c r="D403" s="46">
        <v>44693</v>
      </c>
      <c r="E403" s="46">
        <v>44894</v>
      </c>
      <c r="F403" s="47" t="s">
        <v>4244</v>
      </c>
      <c r="G403" s="48">
        <v>44592</v>
      </c>
      <c r="H403" s="49">
        <v>44992</v>
      </c>
      <c r="I403" s="44">
        <v>2022</v>
      </c>
      <c r="J403" s="44">
        <v>2022</v>
      </c>
      <c r="K403" s="44">
        <v>2023</v>
      </c>
      <c r="L403" s="44" t="s">
        <v>6406</v>
      </c>
      <c r="M403" s="44" t="s">
        <v>7201</v>
      </c>
      <c r="N403" s="44">
        <v>1</v>
      </c>
      <c r="O403" t="str">
        <f>IF(_xlfn.XLOOKUP(C403,Raw_Data_OS_23!$C$7:$C$4518,Raw_Data_OS_23!$C$7:$C$4518,"New_Claim")="New_Claim",IF(_xlfn.XLOOKUP(C403,'Raw Data_OS_22'!$C$5:$C$4516,'Raw Data_OS_22'!$C$5:$C$4516,"New_Claim")="New_Claim",IF(I403=$O$1,"F1","F2"),"Considered"),"Considered")</f>
        <v>Considered</v>
      </c>
      <c r="P403" t="str" cm="1">
        <f t="array" ref="P403">_xlfn.IFS(O403="F1","F1",O403="F2","F2",O403="Considered",_xlfn.XLOOKUP(C403,Raw_Data_OS_23!$C$7:$C$4518,Raw_Data_OS_23!$N$7:$N$4518,_xlfn.XLOOKUP(Raw_Data_Paid_23!C403,'Raw Data_OS_22'!$C$5:$C$4516,'Raw Data_OS_22'!$O$5:$O$4516)))</f>
        <v>B2</v>
      </c>
      <c r="Q403" t="str">
        <f t="shared" si="17"/>
        <v>B2</v>
      </c>
      <c r="R403" t="str">
        <f t="shared" si="18"/>
        <v>2022Marine</v>
      </c>
    </row>
    <row r="404" spans="2:18" x14ac:dyDescent="0.35">
      <c r="B404" s="40"/>
      <c r="C404" s="45" t="s">
        <v>696</v>
      </c>
      <c r="D404" s="46">
        <v>43751</v>
      </c>
      <c r="E404" s="46">
        <v>43751</v>
      </c>
      <c r="F404" s="47" t="s">
        <v>3910</v>
      </c>
      <c r="G404" s="48">
        <v>52980</v>
      </c>
      <c r="H404" s="49">
        <v>44992</v>
      </c>
      <c r="I404" s="44">
        <v>2019</v>
      </c>
      <c r="J404" s="44">
        <v>2019</v>
      </c>
      <c r="K404" s="44">
        <v>2023</v>
      </c>
      <c r="L404" s="44" t="s">
        <v>25</v>
      </c>
      <c r="M404" s="44" t="s">
        <v>7201</v>
      </c>
      <c r="N404" s="44">
        <v>0</v>
      </c>
      <c r="O404" t="str">
        <f>IF(_xlfn.XLOOKUP(C404,Raw_Data_OS_23!$C$7:$C$4518,Raw_Data_OS_23!$C$7:$C$4518,"New_Claim")="New_Claim",IF(_xlfn.XLOOKUP(C404,'Raw Data_OS_22'!$C$5:$C$4516,'Raw Data_OS_22'!$C$5:$C$4516,"New_Claim")="New_Claim",IF(I404=$O$1,"F1","F2"),"Considered"),"Considered")</f>
        <v>Considered</v>
      </c>
      <c r="P404" t="str" cm="1">
        <f t="array" ref="P404">_xlfn.IFS(O404="F1","F1",O404="F2","F2",O404="Considered",_xlfn.XLOOKUP(C404,Raw_Data_OS_23!$C$7:$C$4518,Raw_Data_OS_23!$N$7:$N$4518,_xlfn.XLOOKUP(Raw_Data_Paid_23!C404,'Raw Data_OS_22'!$C$5:$C$4516,'Raw Data_OS_22'!$O$5:$O$4516)))</f>
        <v>C2</v>
      </c>
      <c r="Q404" t="str">
        <f t="shared" si="17"/>
        <v>C2</v>
      </c>
      <c r="R404" t="str">
        <f t="shared" si="18"/>
        <v>2019Motor Private</v>
      </c>
    </row>
    <row r="405" spans="2:18" x14ac:dyDescent="0.35">
      <c r="B405" s="40"/>
      <c r="C405" s="45" t="s">
        <v>3756</v>
      </c>
      <c r="D405" s="46">
        <v>44305</v>
      </c>
      <c r="E405" s="46">
        <v>44501</v>
      </c>
      <c r="F405" s="47" t="s">
        <v>3910</v>
      </c>
      <c r="G405" s="48">
        <v>25400</v>
      </c>
      <c r="H405" s="49">
        <v>44992</v>
      </c>
      <c r="I405" s="44">
        <v>2021</v>
      </c>
      <c r="J405" s="44">
        <v>2021</v>
      </c>
      <c r="K405" s="44">
        <v>2023</v>
      </c>
      <c r="L405" s="44" t="s">
        <v>2250</v>
      </c>
      <c r="M405" s="44" t="s">
        <v>7201</v>
      </c>
      <c r="N405" s="44">
        <v>0</v>
      </c>
      <c r="O405" t="str">
        <f>IF(_xlfn.XLOOKUP(C405,Raw_Data_OS_23!$C$7:$C$4518,Raw_Data_OS_23!$C$7:$C$4518,"New_Claim")="New_Claim",IF(_xlfn.XLOOKUP(C405,'Raw Data_OS_22'!$C$5:$C$4516,'Raw Data_OS_22'!$C$5:$C$4516,"New_Claim")="New_Claim",IF(I405=$O$1,"F1","F2"),"Considered"),"Considered")</f>
        <v>Considered</v>
      </c>
      <c r="P405" t="str" cm="1">
        <f t="array" ref="P405">_xlfn.IFS(O405="F1","F1",O405="F2","F2",O405="Considered",_xlfn.XLOOKUP(C405,Raw_Data_OS_23!$C$7:$C$4518,Raw_Data_OS_23!$N$7:$N$4518,_xlfn.XLOOKUP(Raw_Data_Paid_23!C405,'Raw Data_OS_22'!$C$5:$C$4516,'Raw Data_OS_22'!$O$5:$O$4516)))</f>
        <v>C2</v>
      </c>
      <c r="Q405" t="str">
        <f t="shared" si="17"/>
        <v>C2</v>
      </c>
      <c r="R405" t="str">
        <f t="shared" si="18"/>
        <v>2021Motor Private</v>
      </c>
    </row>
    <row r="406" spans="2:18" x14ac:dyDescent="0.35">
      <c r="B406" s="40"/>
      <c r="C406" s="45" t="s">
        <v>6216</v>
      </c>
      <c r="D406" s="46">
        <v>44597</v>
      </c>
      <c r="E406" s="46">
        <v>44607</v>
      </c>
      <c r="F406" s="47" t="s">
        <v>3908</v>
      </c>
      <c r="G406" s="48">
        <v>30600</v>
      </c>
      <c r="H406" s="49">
        <v>44992</v>
      </c>
      <c r="I406" s="44">
        <v>2022</v>
      </c>
      <c r="J406" s="44">
        <v>2022</v>
      </c>
      <c r="K406" s="44">
        <v>2023</v>
      </c>
      <c r="L406" s="44" t="s">
        <v>6021</v>
      </c>
      <c r="M406" s="44" t="s">
        <v>7201</v>
      </c>
      <c r="N406" s="44">
        <v>0</v>
      </c>
      <c r="O406" t="str">
        <f>IF(_xlfn.XLOOKUP(C406,Raw_Data_OS_23!$C$7:$C$4518,Raw_Data_OS_23!$C$7:$C$4518,"New_Claim")="New_Claim",IF(_xlfn.XLOOKUP(C406,'Raw Data_OS_22'!$C$5:$C$4516,'Raw Data_OS_22'!$C$5:$C$4516,"New_Claim")="New_Claim",IF(I406=$O$1,"F1","F2"),"Considered"),"Considered")</f>
        <v>Considered</v>
      </c>
      <c r="P406" t="str" cm="1">
        <f t="array" ref="P406">_xlfn.IFS(O406="F1","F1",O406="F2","F2",O406="Considered",_xlfn.XLOOKUP(C406,Raw_Data_OS_23!$C$7:$C$4518,Raw_Data_OS_23!$N$7:$N$4518,_xlfn.XLOOKUP(Raw_Data_Paid_23!C406,'Raw Data_OS_22'!$C$5:$C$4516,'Raw Data_OS_22'!$O$5:$O$4516)))</f>
        <v>B2</v>
      </c>
      <c r="Q406" t="str">
        <f t="shared" si="17"/>
        <v>B2</v>
      </c>
      <c r="R406" t="str">
        <f t="shared" si="18"/>
        <v>2022Motor Commercial</v>
      </c>
    </row>
    <row r="407" spans="2:18" x14ac:dyDescent="0.35">
      <c r="B407" s="40"/>
      <c r="C407" s="45" t="s">
        <v>6596</v>
      </c>
      <c r="D407" s="46">
        <v>44676</v>
      </c>
      <c r="E407" s="46">
        <v>44698</v>
      </c>
      <c r="F407" s="47" t="s">
        <v>3910</v>
      </c>
      <c r="G407" s="48">
        <v>37900</v>
      </c>
      <c r="H407" s="49">
        <v>44992</v>
      </c>
      <c r="I407" s="44">
        <v>2022</v>
      </c>
      <c r="J407" s="44">
        <v>2022</v>
      </c>
      <c r="K407" s="44">
        <v>2023</v>
      </c>
      <c r="L407" s="44" t="s">
        <v>6406</v>
      </c>
      <c r="M407" s="44" t="s">
        <v>7201</v>
      </c>
      <c r="N407" s="44">
        <v>0</v>
      </c>
      <c r="O407" t="str">
        <f>IF(_xlfn.XLOOKUP(C407,Raw_Data_OS_23!$C$7:$C$4518,Raw_Data_OS_23!$C$7:$C$4518,"New_Claim")="New_Claim",IF(_xlfn.XLOOKUP(C407,'Raw Data_OS_22'!$C$5:$C$4516,'Raw Data_OS_22'!$C$5:$C$4516,"New_Claim")="New_Claim",IF(I407=$O$1,"F1","F2"),"Considered"),"Considered")</f>
        <v>Considered</v>
      </c>
      <c r="P407" t="str" cm="1">
        <f t="array" ref="P407">_xlfn.IFS(O407="F1","F1",O407="F2","F2",O407="Considered",_xlfn.XLOOKUP(C407,Raw_Data_OS_23!$C$7:$C$4518,Raw_Data_OS_23!$N$7:$N$4518,_xlfn.XLOOKUP(Raw_Data_Paid_23!C407,'Raw Data_OS_22'!$C$5:$C$4516,'Raw Data_OS_22'!$O$5:$O$4516)))</f>
        <v>B2</v>
      </c>
      <c r="Q407" t="str">
        <f t="shared" si="17"/>
        <v>B2</v>
      </c>
      <c r="R407" t="str">
        <f t="shared" si="18"/>
        <v>2022Motor Private</v>
      </c>
    </row>
    <row r="408" spans="2:18" x14ac:dyDescent="0.35">
      <c r="B408" s="40"/>
      <c r="C408" s="45" t="s">
        <v>6155</v>
      </c>
      <c r="D408" s="46">
        <v>44569</v>
      </c>
      <c r="E408" s="46">
        <v>44589</v>
      </c>
      <c r="F408" s="47" t="s">
        <v>3910</v>
      </c>
      <c r="G408" s="48">
        <v>46400</v>
      </c>
      <c r="H408" s="49">
        <v>44992</v>
      </c>
      <c r="I408" s="44">
        <v>2022</v>
      </c>
      <c r="J408" s="44">
        <v>2022</v>
      </c>
      <c r="K408" s="44">
        <v>2023</v>
      </c>
      <c r="L408" s="44" t="s">
        <v>6021</v>
      </c>
      <c r="M408" s="44" t="s">
        <v>7201</v>
      </c>
      <c r="N408" s="44">
        <v>0</v>
      </c>
      <c r="O408" t="str">
        <f>IF(_xlfn.XLOOKUP(C408,Raw_Data_OS_23!$C$7:$C$4518,Raw_Data_OS_23!$C$7:$C$4518,"New_Claim")="New_Claim",IF(_xlfn.XLOOKUP(C408,'Raw Data_OS_22'!$C$5:$C$4516,'Raw Data_OS_22'!$C$5:$C$4516,"New_Claim")="New_Claim",IF(I408=$O$1,"F1","F2"),"Considered"),"Considered")</f>
        <v>Considered</v>
      </c>
      <c r="P408" t="str" cm="1">
        <f t="array" ref="P408">_xlfn.IFS(O408="F1","F1",O408="F2","F2",O408="Considered",_xlfn.XLOOKUP(C408,Raw_Data_OS_23!$C$7:$C$4518,Raw_Data_OS_23!$N$7:$N$4518,_xlfn.XLOOKUP(Raw_Data_Paid_23!C408,'Raw Data_OS_22'!$C$5:$C$4516,'Raw Data_OS_22'!$O$5:$O$4516)))</f>
        <v>B2</v>
      </c>
      <c r="Q408" t="str">
        <f t="shared" si="17"/>
        <v>B2</v>
      </c>
      <c r="R408" t="str">
        <f t="shared" si="18"/>
        <v>2022Motor Private</v>
      </c>
    </row>
    <row r="409" spans="2:18" x14ac:dyDescent="0.35">
      <c r="B409" s="40"/>
      <c r="C409" s="45" t="s">
        <v>6191</v>
      </c>
      <c r="D409" s="46">
        <v>44586</v>
      </c>
      <c r="E409" s="46">
        <v>44599</v>
      </c>
      <c r="F409" s="47" t="s">
        <v>3910</v>
      </c>
      <c r="G409" s="48">
        <v>24450</v>
      </c>
      <c r="H409" s="49">
        <v>44992</v>
      </c>
      <c r="I409" s="44">
        <v>2022</v>
      </c>
      <c r="J409" s="44">
        <v>2022</v>
      </c>
      <c r="K409" s="44">
        <v>2023</v>
      </c>
      <c r="L409" s="44" t="s">
        <v>6021</v>
      </c>
      <c r="M409" s="44" t="s">
        <v>7201</v>
      </c>
      <c r="N409" s="44">
        <v>0</v>
      </c>
      <c r="O409" t="str">
        <f>IF(_xlfn.XLOOKUP(C409,Raw_Data_OS_23!$C$7:$C$4518,Raw_Data_OS_23!$C$7:$C$4518,"New_Claim")="New_Claim",IF(_xlfn.XLOOKUP(C409,'Raw Data_OS_22'!$C$5:$C$4516,'Raw Data_OS_22'!$C$5:$C$4516,"New_Claim")="New_Claim",IF(I409=$O$1,"F1","F2"),"Considered"),"Considered")</f>
        <v>Considered</v>
      </c>
      <c r="P409" t="str" cm="1">
        <f t="array" ref="P409">_xlfn.IFS(O409="F1","F1",O409="F2","F2",O409="Considered",_xlfn.XLOOKUP(C409,Raw_Data_OS_23!$C$7:$C$4518,Raw_Data_OS_23!$N$7:$N$4518,_xlfn.XLOOKUP(Raw_Data_Paid_23!C409,'Raw Data_OS_22'!$C$5:$C$4516,'Raw Data_OS_22'!$O$5:$O$4516)))</f>
        <v>B2</v>
      </c>
      <c r="Q409" t="str">
        <f t="shared" si="17"/>
        <v>B2</v>
      </c>
      <c r="R409" t="str">
        <f t="shared" si="18"/>
        <v>2022Motor Private</v>
      </c>
    </row>
    <row r="410" spans="2:18" x14ac:dyDescent="0.35">
      <c r="B410" s="40"/>
      <c r="C410" s="45" t="s">
        <v>6734</v>
      </c>
      <c r="D410" s="46">
        <v>44777</v>
      </c>
      <c r="E410" s="46">
        <v>44784</v>
      </c>
      <c r="F410" s="47" t="s">
        <v>3910</v>
      </c>
      <c r="G410" s="48">
        <v>26150</v>
      </c>
      <c r="H410" s="49">
        <v>44992</v>
      </c>
      <c r="I410" s="44">
        <v>2022</v>
      </c>
      <c r="J410" s="44">
        <v>2022</v>
      </c>
      <c r="K410" s="44">
        <v>2023</v>
      </c>
      <c r="L410" s="44" t="s">
        <v>6643</v>
      </c>
      <c r="M410" s="44" t="s">
        <v>7201</v>
      </c>
      <c r="N410" s="44">
        <v>0</v>
      </c>
      <c r="O410" t="str">
        <f>IF(_xlfn.XLOOKUP(C410,Raw_Data_OS_23!$C$7:$C$4518,Raw_Data_OS_23!$C$7:$C$4518,"New_Claim")="New_Claim",IF(_xlfn.XLOOKUP(C410,'Raw Data_OS_22'!$C$5:$C$4516,'Raw Data_OS_22'!$C$5:$C$4516,"New_Claim")="New_Claim",IF(I410=$O$1,"F1","F2"),"Considered"),"Considered")</f>
        <v>Considered</v>
      </c>
      <c r="P410" t="str" cm="1">
        <f t="array" ref="P410">_xlfn.IFS(O410="F1","F1",O410="F2","F2",O410="Considered",_xlfn.XLOOKUP(C410,Raw_Data_OS_23!$C$7:$C$4518,Raw_Data_OS_23!$N$7:$N$4518,_xlfn.XLOOKUP(Raw_Data_Paid_23!C410,'Raw Data_OS_22'!$C$5:$C$4516,'Raw Data_OS_22'!$O$5:$O$4516)))</f>
        <v>B2</v>
      </c>
      <c r="Q410" t="str">
        <f t="shared" si="17"/>
        <v>B2</v>
      </c>
      <c r="R410" t="str">
        <f t="shared" si="18"/>
        <v>2022Motor Private</v>
      </c>
    </row>
    <row r="411" spans="2:18" x14ac:dyDescent="0.35">
      <c r="B411" s="40"/>
      <c r="C411" s="45" t="s">
        <v>6410</v>
      </c>
      <c r="D411" s="46">
        <v>44657</v>
      </c>
      <c r="E411" s="46">
        <v>44658</v>
      </c>
      <c r="F411" s="47" t="s">
        <v>3910</v>
      </c>
      <c r="G411" s="48">
        <v>23900</v>
      </c>
      <c r="H411" s="49">
        <v>44992</v>
      </c>
      <c r="I411" s="44">
        <v>2022</v>
      </c>
      <c r="J411" s="44">
        <v>2022</v>
      </c>
      <c r="K411" s="44">
        <v>2023</v>
      </c>
      <c r="L411" s="44" t="s">
        <v>6406</v>
      </c>
      <c r="M411" s="44" t="s">
        <v>7201</v>
      </c>
      <c r="N411" s="44">
        <v>0</v>
      </c>
      <c r="O411" t="str">
        <f>IF(_xlfn.XLOOKUP(C411,Raw_Data_OS_23!$C$7:$C$4518,Raw_Data_OS_23!$C$7:$C$4518,"New_Claim")="New_Claim",IF(_xlfn.XLOOKUP(C411,'Raw Data_OS_22'!$C$5:$C$4516,'Raw Data_OS_22'!$C$5:$C$4516,"New_Claim")="New_Claim",IF(I411=$O$1,"F1","F2"),"Considered"),"Considered")</f>
        <v>Considered</v>
      </c>
      <c r="P411" t="str" cm="1">
        <f t="array" ref="P411">_xlfn.IFS(O411="F1","F1",O411="F2","F2",O411="Considered",_xlfn.XLOOKUP(C411,Raw_Data_OS_23!$C$7:$C$4518,Raw_Data_OS_23!$N$7:$N$4518,_xlfn.XLOOKUP(Raw_Data_Paid_23!C411,'Raw Data_OS_22'!$C$5:$C$4516,'Raw Data_OS_22'!$O$5:$O$4516)))</f>
        <v>B2</v>
      </c>
      <c r="Q411" t="str">
        <f t="shared" si="17"/>
        <v>B2</v>
      </c>
      <c r="R411" t="str">
        <f t="shared" si="18"/>
        <v>2022Motor Private</v>
      </c>
    </row>
    <row r="412" spans="2:18" x14ac:dyDescent="0.35">
      <c r="B412" s="40"/>
      <c r="C412" s="45" t="s">
        <v>1546</v>
      </c>
      <c r="D412" s="46">
        <v>44205</v>
      </c>
      <c r="E412" s="46">
        <v>44210</v>
      </c>
      <c r="F412" s="47" t="s">
        <v>3910</v>
      </c>
      <c r="G412" s="48">
        <v>20000</v>
      </c>
      <c r="H412" s="49">
        <v>44992</v>
      </c>
      <c r="I412" s="44">
        <v>2021</v>
      </c>
      <c r="J412" s="44">
        <v>2021</v>
      </c>
      <c r="K412" s="44">
        <v>2023</v>
      </c>
      <c r="L412" s="44" t="s">
        <v>21</v>
      </c>
      <c r="M412" s="44" t="s">
        <v>7201</v>
      </c>
      <c r="N412" s="44">
        <v>1</v>
      </c>
      <c r="O412" t="str">
        <f>IF(_xlfn.XLOOKUP(C412,Raw_Data_OS_23!$C$7:$C$4518,Raw_Data_OS_23!$C$7:$C$4518,"New_Claim")="New_Claim",IF(_xlfn.XLOOKUP(C412,'Raw Data_OS_22'!$C$5:$C$4516,'Raw Data_OS_22'!$C$5:$C$4516,"New_Claim")="New_Claim",IF(I412=$O$1,"F1","F2"),"Considered"),"Considered")</f>
        <v>Considered</v>
      </c>
      <c r="P412" t="str" cm="1">
        <f t="array" ref="P412">_xlfn.IFS(O412="F1","F1",O412="F2","F2",O412="Considered",_xlfn.XLOOKUP(C412,Raw_Data_OS_23!$C$7:$C$4518,Raw_Data_OS_23!$N$7:$N$4518,_xlfn.XLOOKUP(Raw_Data_Paid_23!C412,'Raw Data_OS_22'!$C$5:$C$4516,'Raw Data_OS_22'!$O$5:$O$4516)))</f>
        <v>C2</v>
      </c>
      <c r="Q412" t="str">
        <f t="shared" si="17"/>
        <v>C2</v>
      </c>
      <c r="R412" t="str">
        <f t="shared" si="18"/>
        <v>2021Motor Private</v>
      </c>
    </row>
    <row r="413" spans="2:18" x14ac:dyDescent="0.35">
      <c r="B413" s="40"/>
      <c r="C413" s="45" t="s">
        <v>6426</v>
      </c>
      <c r="D413" s="46">
        <v>44659</v>
      </c>
      <c r="E413" s="46">
        <v>44662</v>
      </c>
      <c r="F413" s="47" t="s">
        <v>3910</v>
      </c>
      <c r="G413" s="48">
        <v>99000</v>
      </c>
      <c r="H413" s="49">
        <v>44992</v>
      </c>
      <c r="I413" s="44">
        <v>2022</v>
      </c>
      <c r="J413" s="44">
        <v>2022</v>
      </c>
      <c r="K413" s="44">
        <v>2023</v>
      </c>
      <c r="L413" s="44" t="s">
        <v>6406</v>
      </c>
      <c r="M413" s="44" t="s">
        <v>7201</v>
      </c>
      <c r="N413" s="44">
        <v>1</v>
      </c>
      <c r="O413" t="str">
        <f>IF(_xlfn.XLOOKUP(C413,Raw_Data_OS_23!$C$7:$C$4518,Raw_Data_OS_23!$C$7:$C$4518,"New_Claim")="New_Claim",IF(_xlfn.XLOOKUP(C413,'Raw Data_OS_22'!$C$5:$C$4516,'Raw Data_OS_22'!$C$5:$C$4516,"New_Claim")="New_Claim",IF(I413=$O$1,"F1","F2"),"Considered"),"Considered")</f>
        <v>Considered</v>
      </c>
      <c r="P413" t="str" cm="1">
        <f t="array" ref="P413">_xlfn.IFS(O413="F1","F1",O413="F2","F2",O413="Considered",_xlfn.XLOOKUP(C413,Raw_Data_OS_23!$C$7:$C$4518,Raw_Data_OS_23!$N$7:$N$4518,_xlfn.XLOOKUP(Raw_Data_Paid_23!C413,'Raw Data_OS_22'!$C$5:$C$4516,'Raw Data_OS_22'!$O$5:$O$4516)))</f>
        <v>B2</v>
      </c>
      <c r="Q413" t="str">
        <f t="shared" si="17"/>
        <v>B2</v>
      </c>
      <c r="R413" t="str">
        <f t="shared" si="18"/>
        <v>2022Motor Private</v>
      </c>
    </row>
    <row r="414" spans="2:18" x14ac:dyDescent="0.35">
      <c r="B414" s="40"/>
      <c r="C414" s="45" t="s">
        <v>3752</v>
      </c>
      <c r="D414" s="46">
        <v>44509</v>
      </c>
      <c r="E414" s="46">
        <v>44510</v>
      </c>
      <c r="F414" s="47" t="s">
        <v>3910</v>
      </c>
      <c r="G414" s="48">
        <v>450000</v>
      </c>
      <c r="H414" s="49">
        <v>44992</v>
      </c>
      <c r="I414" s="44">
        <v>2021</v>
      </c>
      <c r="J414" s="44">
        <v>2021</v>
      </c>
      <c r="K414" s="44">
        <v>2023</v>
      </c>
      <c r="L414" s="44" t="s">
        <v>3138</v>
      </c>
      <c r="M414" s="44" t="s">
        <v>7201</v>
      </c>
      <c r="N414" s="44">
        <v>1</v>
      </c>
      <c r="O414" t="str">
        <f>IF(_xlfn.XLOOKUP(C414,Raw_Data_OS_23!$C$7:$C$4518,Raw_Data_OS_23!$C$7:$C$4518,"New_Claim")="New_Claim",IF(_xlfn.XLOOKUP(C414,'Raw Data_OS_22'!$C$5:$C$4516,'Raw Data_OS_22'!$C$5:$C$4516,"New_Claim")="New_Claim",IF(I414=$O$1,"F1","F2"),"Considered"),"Considered")</f>
        <v>Considered</v>
      </c>
      <c r="P414" t="str" cm="1">
        <f t="array" ref="P414">_xlfn.IFS(O414="F1","F1",O414="F2","F2",O414="Considered",_xlfn.XLOOKUP(C414,Raw_Data_OS_23!$C$7:$C$4518,Raw_Data_OS_23!$N$7:$N$4518,_xlfn.XLOOKUP(Raw_Data_Paid_23!C414,'Raw Data_OS_22'!$C$5:$C$4516,'Raw Data_OS_22'!$O$5:$O$4516)))</f>
        <v>B2</v>
      </c>
      <c r="Q414" t="str">
        <f t="shared" si="17"/>
        <v>B2</v>
      </c>
      <c r="R414" t="str">
        <f t="shared" si="18"/>
        <v>2021Motor Private</v>
      </c>
    </row>
    <row r="415" spans="2:18" x14ac:dyDescent="0.35">
      <c r="B415" s="40"/>
      <c r="C415" s="45" t="s">
        <v>1107</v>
      </c>
      <c r="D415" s="46">
        <v>44156</v>
      </c>
      <c r="E415" s="46">
        <v>44156</v>
      </c>
      <c r="F415" s="47" t="s">
        <v>3910</v>
      </c>
      <c r="G415" s="48">
        <v>99758</v>
      </c>
      <c r="H415" s="49">
        <v>44992</v>
      </c>
      <c r="I415" s="44">
        <v>2020</v>
      </c>
      <c r="J415" s="44">
        <v>2020</v>
      </c>
      <c r="K415" s="44">
        <v>2023</v>
      </c>
      <c r="L415" s="44" t="s">
        <v>11</v>
      </c>
      <c r="M415" s="44" t="s">
        <v>7201</v>
      </c>
      <c r="N415" s="44">
        <v>1</v>
      </c>
      <c r="O415" t="str">
        <f>IF(_xlfn.XLOOKUP(C415,Raw_Data_OS_23!$C$7:$C$4518,Raw_Data_OS_23!$C$7:$C$4518,"New_Claim")="New_Claim",IF(_xlfn.XLOOKUP(C415,'Raw Data_OS_22'!$C$5:$C$4516,'Raw Data_OS_22'!$C$5:$C$4516,"New_Claim")="New_Claim",IF(I415=$O$1,"F1","F2"),"Considered"),"Considered")</f>
        <v>Considered</v>
      </c>
      <c r="P415" t="str" cm="1">
        <f t="array" ref="P415">_xlfn.IFS(O415="F1","F1",O415="F2","F2",O415="Considered",_xlfn.XLOOKUP(C415,Raw_Data_OS_23!$C$7:$C$4518,Raw_Data_OS_23!$N$7:$N$4518,_xlfn.XLOOKUP(Raw_Data_Paid_23!C415,'Raw Data_OS_22'!$C$5:$C$4516,'Raw Data_OS_22'!$O$5:$O$4516)))</f>
        <v>B2</v>
      </c>
      <c r="Q415" t="str">
        <f t="shared" si="17"/>
        <v>B2</v>
      </c>
      <c r="R415" t="str">
        <f t="shared" si="18"/>
        <v>2020Motor Private</v>
      </c>
    </row>
    <row r="416" spans="2:18" x14ac:dyDescent="0.35">
      <c r="B416" s="40"/>
      <c r="C416" s="45" t="s">
        <v>3737</v>
      </c>
      <c r="D416" s="46">
        <v>44512</v>
      </c>
      <c r="E416" s="46">
        <v>44519</v>
      </c>
      <c r="F416" s="47" t="s">
        <v>3908</v>
      </c>
      <c r="G416" s="48">
        <v>70000</v>
      </c>
      <c r="H416" s="49">
        <v>44992</v>
      </c>
      <c r="I416" s="44">
        <v>2021</v>
      </c>
      <c r="J416" s="44">
        <v>2021</v>
      </c>
      <c r="K416" s="44">
        <v>2023</v>
      </c>
      <c r="L416" s="44" t="s">
        <v>3138</v>
      </c>
      <c r="M416" s="44" t="s">
        <v>7201</v>
      </c>
      <c r="N416" s="44">
        <v>0</v>
      </c>
      <c r="O416" t="str">
        <f>IF(_xlfn.XLOOKUP(C416,Raw_Data_OS_23!$C$7:$C$4518,Raw_Data_OS_23!$C$7:$C$4518,"New_Claim")="New_Claim",IF(_xlfn.XLOOKUP(C416,'Raw Data_OS_22'!$C$5:$C$4516,'Raw Data_OS_22'!$C$5:$C$4516,"New_Claim")="New_Claim",IF(I416=$O$1,"F1","F2"),"Considered"),"Considered")</f>
        <v>Considered</v>
      </c>
      <c r="P416" t="str" cm="1">
        <f t="array" ref="P416">_xlfn.IFS(O416="F1","F1",O416="F2","F2",O416="Considered",_xlfn.XLOOKUP(C416,Raw_Data_OS_23!$C$7:$C$4518,Raw_Data_OS_23!$N$7:$N$4518,_xlfn.XLOOKUP(Raw_Data_Paid_23!C416,'Raw Data_OS_22'!$C$5:$C$4516,'Raw Data_OS_22'!$O$5:$O$4516)))</f>
        <v>B2</v>
      </c>
      <c r="Q416" t="str">
        <f t="shared" si="17"/>
        <v>B2</v>
      </c>
      <c r="R416" t="str">
        <f t="shared" si="18"/>
        <v>2021Motor Commercial</v>
      </c>
    </row>
    <row r="417" spans="2:18" x14ac:dyDescent="0.35">
      <c r="B417" s="40"/>
      <c r="C417" s="45" t="s">
        <v>3636</v>
      </c>
      <c r="D417" s="46">
        <v>44478</v>
      </c>
      <c r="E417" s="46">
        <v>44496</v>
      </c>
      <c r="F417" s="47" t="s">
        <v>3910</v>
      </c>
      <c r="G417" s="48">
        <v>100000</v>
      </c>
      <c r="H417" s="49">
        <v>44992</v>
      </c>
      <c r="I417" s="44">
        <v>2021</v>
      </c>
      <c r="J417" s="44">
        <v>2021</v>
      </c>
      <c r="K417" s="44">
        <v>2023</v>
      </c>
      <c r="L417" s="44" t="s">
        <v>3138</v>
      </c>
      <c r="M417" s="44" t="s">
        <v>7201</v>
      </c>
      <c r="N417" s="44">
        <v>0</v>
      </c>
      <c r="O417" t="str">
        <f>IF(_xlfn.XLOOKUP(C417,Raw_Data_OS_23!$C$7:$C$4518,Raw_Data_OS_23!$C$7:$C$4518,"New_Claim")="New_Claim",IF(_xlfn.XLOOKUP(C417,'Raw Data_OS_22'!$C$5:$C$4516,'Raw Data_OS_22'!$C$5:$C$4516,"New_Claim")="New_Claim",IF(I417=$O$1,"F1","F2"),"Considered"),"Considered")</f>
        <v>Considered</v>
      </c>
      <c r="P417" t="str" cm="1">
        <f t="array" ref="P417">_xlfn.IFS(O417="F1","F1",O417="F2","F2",O417="Considered",_xlfn.XLOOKUP(C417,Raw_Data_OS_23!$C$7:$C$4518,Raw_Data_OS_23!$N$7:$N$4518,_xlfn.XLOOKUP(Raw_Data_Paid_23!C417,'Raw Data_OS_22'!$C$5:$C$4516,'Raw Data_OS_22'!$O$5:$O$4516)))</f>
        <v>B2</v>
      </c>
      <c r="Q417" t="str">
        <f t="shared" si="17"/>
        <v>B2</v>
      </c>
      <c r="R417" t="str">
        <f t="shared" si="18"/>
        <v>2021Motor Private</v>
      </c>
    </row>
    <row r="418" spans="2:18" x14ac:dyDescent="0.35">
      <c r="B418" s="40"/>
      <c r="C418" s="45" t="s">
        <v>6351</v>
      </c>
      <c r="D418" s="46">
        <v>44642</v>
      </c>
      <c r="E418" s="46">
        <v>44643</v>
      </c>
      <c r="F418" s="47" t="s">
        <v>3908</v>
      </c>
      <c r="G418" s="48">
        <v>286750</v>
      </c>
      <c r="H418" s="49">
        <v>44992</v>
      </c>
      <c r="I418" s="44">
        <v>2022</v>
      </c>
      <c r="J418" s="44">
        <v>2022</v>
      </c>
      <c r="K418" s="44">
        <v>2023</v>
      </c>
      <c r="L418" s="44" t="s">
        <v>6021</v>
      </c>
      <c r="M418" s="44" t="s">
        <v>7201</v>
      </c>
      <c r="N418" s="44">
        <v>0</v>
      </c>
      <c r="O418" t="str">
        <f>IF(_xlfn.XLOOKUP(C418,Raw_Data_OS_23!$C$7:$C$4518,Raw_Data_OS_23!$C$7:$C$4518,"New_Claim")="New_Claim",IF(_xlfn.XLOOKUP(C418,'Raw Data_OS_22'!$C$5:$C$4516,'Raw Data_OS_22'!$C$5:$C$4516,"New_Claim")="New_Claim",IF(I418=$O$1,"F1","F2"),"Considered"),"Considered")</f>
        <v>Considered</v>
      </c>
      <c r="P418" t="str" cm="1">
        <f t="array" ref="P418">_xlfn.IFS(O418="F1","F1",O418="F2","F2",O418="Considered",_xlfn.XLOOKUP(C418,Raw_Data_OS_23!$C$7:$C$4518,Raw_Data_OS_23!$N$7:$N$4518,_xlfn.XLOOKUP(Raw_Data_Paid_23!C418,'Raw Data_OS_22'!$C$5:$C$4516,'Raw Data_OS_22'!$O$5:$O$4516)))</f>
        <v>B2</v>
      </c>
      <c r="Q418" t="str">
        <f t="shared" si="17"/>
        <v>B2</v>
      </c>
      <c r="R418" t="str">
        <f t="shared" si="18"/>
        <v>2022Motor Commercial</v>
      </c>
    </row>
    <row r="419" spans="2:18" x14ac:dyDescent="0.35">
      <c r="B419" s="40"/>
      <c r="C419" s="45" t="s">
        <v>6599</v>
      </c>
      <c r="D419" s="46">
        <v>44720</v>
      </c>
      <c r="E419" s="46">
        <v>44729</v>
      </c>
      <c r="F419" s="47" t="s">
        <v>3910</v>
      </c>
      <c r="G419" s="48">
        <v>115117</v>
      </c>
      <c r="H419" s="49">
        <v>44992</v>
      </c>
      <c r="I419" s="44">
        <v>2022</v>
      </c>
      <c r="J419" s="44">
        <v>2022</v>
      </c>
      <c r="K419" s="44">
        <v>2023</v>
      </c>
      <c r="L419" s="44" t="s">
        <v>6406</v>
      </c>
      <c r="M419" s="44" t="s">
        <v>7201</v>
      </c>
      <c r="N419" s="44">
        <v>0</v>
      </c>
      <c r="O419" t="str">
        <f>IF(_xlfn.XLOOKUP(C419,Raw_Data_OS_23!$C$7:$C$4518,Raw_Data_OS_23!$C$7:$C$4518,"New_Claim")="New_Claim",IF(_xlfn.XLOOKUP(C419,'Raw Data_OS_22'!$C$5:$C$4516,'Raw Data_OS_22'!$C$5:$C$4516,"New_Claim")="New_Claim",IF(I419=$O$1,"F1","F2"),"Considered"),"Considered")</f>
        <v>Considered</v>
      </c>
      <c r="P419" t="str" cm="1">
        <f t="array" ref="P419">_xlfn.IFS(O419="F1","F1",O419="F2","F2",O419="Considered",_xlfn.XLOOKUP(C419,Raw_Data_OS_23!$C$7:$C$4518,Raw_Data_OS_23!$N$7:$N$4518,_xlfn.XLOOKUP(Raw_Data_Paid_23!C419,'Raw Data_OS_22'!$C$5:$C$4516,'Raw Data_OS_22'!$O$5:$O$4516)))</f>
        <v>B2</v>
      </c>
      <c r="Q419" t="str">
        <f t="shared" si="17"/>
        <v>B2</v>
      </c>
      <c r="R419" t="str">
        <f t="shared" si="18"/>
        <v>2022Motor Private</v>
      </c>
    </row>
    <row r="420" spans="2:18" x14ac:dyDescent="0.35">
      <c r="B420" s="40"/>
      <c r="C420" s="45" t="s">
        <v>6718</v>
      </c>
      <c r="D420" s="46">
        <v>44773</v>
      </c>
      <c r="E420" s="46">
        <v>44775</v>
      </c>
      <c r="F420" s="47" t="s">
        <v>3910</v>
      </c>
      <c r="G420" s="48">
        <v>60500</v>
      </c>
      <c r="H420" s="49">
        <v>44992</v>
      </c>
      <c r="I420" s="44">
        <v>2022</v>
      </c>
      <c r="J420" s="44">
        <v>2022</v>
      </c>
      <c r="K420" s="44">
        <v>2023</v>
      </c>
      <c r="L420" s="44" t="s">
        <v>6643</v>
      </c>
      <c r="M420" s="44" t="s">
        <v>7201</v>
      </c>
      <c r="N420" s="44">
        <v>1</v>
      </c>
      <c r="O420" t="str">
        <f>IF(_xlfn.XLOOKUP(C420,Raw_Data_OS_23!$C$7:$C$4518,Raw_Data_OS_23!$C$7:$C$4518,"New_Claim")="New_Claim",IF(_xlfn.XLOOKUP(C420,'Raw Data_OS_22'!$C$5:$C$4516,'Raw Data_OS_22'!$C$5:$C$4516,"New_Claim")="New_Claim",IF(I420=$O$1,"F1","F2"),"Considered"),"Considered")</f>
        <v>Considered</v>
      </c>
      <c r="P420" t="str" cm="1">
        <f t="array" ref="P420">_xlfn.IFS(O420="F1","F1",O420="F2","F2",O420="Considered",_xlfn.XLOOKUP(C420,Raw_Data_OS_23!$C$7:$C$4518,Raw_Data_OS_23!$N$7:$N$4518,_xlfn.XLOOKUP(Raw_Data_Paid_23!C420,'Raw Data_OS_22'!$C$5:$C$4516,'Raw Data_OS_22'!$O$5:$O$4516)))</f>
        <v>B2</v>
      </c>
      <c r="Q420" t="str">
        <f t="shared" si="17"/>
        <v>B2</v>
      </c>
      <c r="R420" t="str">
        <f t="shared" si="18"/>
        <v>2022Motor Private</v>
      </c>
    </row>
    <row r="421" spans="2:18" x14ac:dyDescent="0.35">
      <c r="B421" s="40"/>
      <c r="C421" s="45" t="s">
        <v>3313</v>
      </c>
      <c r="D421" s="46">
        <v>44401</v>
      </c>
      <c r="E421" s="46">
        <v>44419</v>
      </c>
      <c r="F421" s="47" t="s">
        <v>3910</v>
      </c>
      <c r="G421" s="48">
        <v>432000</v>
      </c>
      <c r="H421" s="49">
        <v>44992</v>
      </c>
      <c r="I421" s="44">
        <v>2021</v>
      </c>
      <c r="J421" s="44">
        <v>2021</v>
      </c>
      <c r="K421" s="44">
        <v>2023</v>
      </c>
      <c r="L421" s="44" t="s">
        <v>3073</v>
      </c>
      <c r="M421" s="44" t="s">
        <v>7201</v>
      </c>
      <c r="N421" s="44">
        <v>1</v>
      </c>
      <c r="O421" t="str">
        <f>IF(_xlfn.XLOOKUP(C421,Raw_Data_OS_23!$C$7:$C$4518,Raw_Data_OS_23!$C$7:$C$4518,"New_Claim")="New_Claim",IF(_xlfn.XLOOKUP(C421,'Raw Data_OS_22'!$C$5:$C$4516,'Raw Data_OS_22'!$C$5:$C$4516,"New_Claim")="New_Claim",IF(I421=$O$1,"F1","F2"),"Considered"),"Considered")</f>
        <v>Considered</v>
      </c>
      <c r="P421" t="str" cm="1">
        <f t="array" ref="P421">_xlfn.IFS(O421="F1","F1",O421="F2","F2",O421="Considered",_xlfn.XLOOKUP(C421,Raw_Data_OS_23!$C$7:$C$4518,Raw_Data_OS_23!$N$7:$N$4518,_xlfn.XLOOKUP(Raw_Data_Paid_23!C421,'Raw Data_OS_22'!$C$5:$C$4516,'Raw Data_OS_22'!$O$5:$O$4516)))</f>
        <v>B2</v>
      </c>
      <c r="Q421" t="str">
        <f t="shared" si="17"/>
        <v>B2</v>
      </c>
      <c r="R421" t="str">
        <f t="shared" si="18"/>
        <v>2021Motor Private</v>
      </c>
    </row>
    <row r="422" spans="2:18" x14ac:dyDescent="0.35">
      <c r="B422" s="40"/>
      <c r="C422" s="45" t="s">
        <v>3585</v>
      </c>
      <c r="D422" s="46">
        <v>44462</v>
      </c>
      <c r="E422" s="46">
        <v>44483</v>
      </c>
      <c r="F422" s="47" t="s">
        <v>3910</v>
      </c>
      <c r="G422" s="48">
        <v>315000</v>
      </c>
      <c r="H422" s="49">
        <v>44992</v>
      </c>
      <c r="I422" s="44">
        <v>2021</v>
      </c>
      <c r="J422" s="44">
        <v>2021</v>
      </c>
      <c r="K422" s="44">
        <v>2023</v>
      </c>
      <c r="L422" s="44" t="s">
        <v>3073</v>
      </c>
      <c r="M422" s="44" t="s">
        <v>7201</v>
      </c>
      <c r="N422" s="44">
        <v>1</v>
      </c>
      <c r="O422" t="str">
        <f>IF(_xlfn.XLOOKUP(C422,Raw_Data_OS_23!$C$7:$C$4518,Raw_Data_OS_23!$C$7:$C$4518,"New_Claim")="New_Claim",IF(_xlfn.XLOOKUP(C422,'Raw Data_OS_22'!$C$5:$C$4516,'Raw Data_OS_22'!$C$5:$C$4516,"New_Claim")="New_Claim",IF(I422=$O$1,"F1","F2"),"Considered"),"Considered")</f>
        <v>Considered</v>
      </c>
      <c r="P422" t="str" cm="1">
        <f t="array" ref="P422">_xlfn.IFS(O422="F1","F1",O422="F2","F2",O422="Considered",_xlfn.XLOOKUP(C422,Raw_Data_OS_23!$C$7:$C$4518,Raw_Data_OS_23!$N$7:$N$4518,_xlfn.XLOOKUP(Raw_Data_Paid_23!C422,'Raw Data_OS_22'!$C$5:$C$4516,'Raw Data_OS_22'!$O$5:$O$4516)))</f>
        <v>B2</v>
      </c>
      <c r="Q422" t="str">
        <f t="shared" si="17"/>
        <v>B2</v>
      </c>
      <c r="R422" t="str">
        <f t="shared" si="18"/>
        <v>2021Motor Private</v>
      </c>
    </row>
    <row r="423" spans="2:18" x14ac:dyDescent="0.35">
      <c r="B423" s="40"/>
      <c r="C423" s="45" t="s">
        <v>2634</v>
      </c>
      <c r="D423" s="46">
        <v>44290</v>
      </c>
      <c r="E423" s="46">
        <v>44294</v>
      </c>
      <c r="F423" s="47" t="s">
        <v>3910</v>
      </c>
      <c r="G423" s="48">
        <v>636100</v>
      </c>
      <c r="H423" s="49">
        <v>44992</v>
      </c>
      <c r="I423" s="44">
        <v>2021</v>
      </c>
      <c r="J423" s="44">
        <v>2021</v>
      </c>
      <c r="K423" s="44">
        <v>2023</v>
      </c>
      <c r="L423" s="44" t="s">
        <v>2250</v>
      </c>
      <c r="M423" s="44" t="s">
        <v>7201</v>
      </c>
      <c r="N423" s="44">
        <v>1</v>
      </c>
      <c r="O423" t="str">
        <f>IF(_xlfn.XLOOKUP(C423,Raw_Data_OS_23!$C$7:$C$4518,Raw_Data_OS_23!$C$7:$C$4518,"New_Claim")="New_Claim",IF(_xlfn.XLOOKUP(C423,'Raw Data_OS_22'!$C$5:$C$4516,'Raw Data_OS_22'!$C$5:$C$4516,"New_Claim")="New_Claim",IF(I423=$O$1,"F1","F2"),"Considered"),"Considered")</f>
        <v>Considered</v>
      </c>
      <c r="P423" t="str" cm="1">
        <f t="array" ref="P423">_xlfn.IFS(O423="F1","F1",O423="F2","F2",O423="Considered",_xlfn.XLOOKUP(C423,Raw_Data_OS_23!$C$7:$C$4518,Raw_Data_OS_23!$N$7:$N$4518,_xlfn.XLOOKUP(Raw_Data_Paid_23!C423,'Raw Data_OS_22'!$C$5:$C$4516,'Raw Data_OS_22'!$O$5:$O$4516)))</f>
        <v>B2</v>
      </c>
      <c r="Q423" t="str">
        <f t="shared" si="17"/>
        <v>B2</v>
      </c>
      <c r="R423" t="str">
        <f t="shared" si="18"/>
        <v>2021Motor Private</v>
      </c>
    </row>
    <row r="424" spans="2:18" x14ac:dyDescent="0.35">
      <c r="B424" s="40"/>
      <c r="C424" s="45" t="s">
        <v>6389</v>
      </c>
      <c r="D424" s="46">
        <v>44604</v>
      </c>
      <c r="E424" s="46">
        <v>44652</v>
      </c>
      <c r="F424" s="47" t="s">
        <v>3910</v>
      </c>
      <c r="G424" s="48">
        <v>-19000</v>
      </c>
      <c r="H424" s="49">
        <v>44992</v>
      </c>
      <c r="I424" s="44">
        <v>2022</v>
      </c>
      <c r="J424" s="44">
        <v>2022</v>
      </c>
      <c r="K424" s="44">
        <v>2023</v>
      </c>
      <c r="L424" s="44" t="s">
        <v>6021</v>
      </c>
      <c r="M424" s="44" t="s">
        <v>7201</v>
      </c>
      <c r="N424" s="44">
        <v>0</v>
      </c>
      <c r="O424" t="str">
        <f>IF(_xlfn.XLOOKUP(C424,Raw_Data_OS_23!$C$7:$C$4518,Raw_Data_OS_23!$C$7:$C$4518,"New_Claim")="New_Claim",IF(_xlfn.XLOOKUP(C424,'Raw Data_OS_22'!$C$5:$C$4516,'Raw Data_OS_22'!$C$5:$C$4516,"New_Claim")="New_Claim",IF(I424=$O$1,"F1","F2"),"Considered"),"Considered")</f>
        <v>Considered</v>
      </c>
      <c r="P424" t="str" cm="1">
        <f t="array" ref="P424">_xlfn.IFS(O424="F1","F1",O424="F2","F2",O424="Considered",_xlfn.XLOOKUP(C424,Raw_Data_OS_23!$C$7:$C$4518,Raw_Data_OS_23!$N$7:$N$4518,_xlfn.XLOOKUP(Raw_Data_Paid_23!C424,'Raw Data_OS_22'!$C$5:$C$4516,'Raw Data_OS_22'!$O$5:$O$4516)))</f>
        <v>B2</v>
      </c>
      <c r="Q424" t="str">
        <f t="shared" si="17"/>
        <v>B2</v>
      </c>
      <c r="R424" t="str">
        <f t="shared" si="18"/>
        <v>2022Motor Private</v>
      </c>
    </row>
    <row r="425" spans="2:18" x14ac:dyDescent="0.35">
      <c r="B425" s="40"/>
      <c r="C425" s="45" t="s">
        <v>7000</v>
      </c>
      <c r="D425" s="46">
        <v>44541</v>
      </c>
      <c r="E425" s="46">
        <v>44670</v>
      </c>
      <c r="F425" s="47" t="s">
        <v>3910</v>
      </c>
      <c r="G425" s="48">
        <v>-50000</v>
      </c>
      <c r="H425" s="49">
        <v>44993</v>
      </c>
      <c r="I425" s="44">
        <v>2021</v>
      </c>
      <c r="J425" s="44">
        <v>2022</v>
      </c>
      <c r="K425" s="44">
        <v>2023</v>
      </c>
      <c r="L425" s="44" t="s">
        <v>3138</v>
      </c>
      <c r="M425" s="44" t="s">
        <v>7201</v>
      </c>
      <c r="N425" s="44">
        <v>0</v>
      </c>
      <c r="O425" t="str">
        <f>IF(_xlfn.XLOOKUP(C425,Raw_Data_OS_23!$C$7:$C$4518,Raw_Data_OS_23!$C$7:$C$4518,"New_Claim")="New_Claim",IF(_xlfn.XLOOKUP(C425,'Raw Data_OS_22'!$C$5:$C$4516,'Raw Data_OS_22'!$C$5:$C$4516,"New_Claim")="New_Claim",IF(I425=$O$1,"F1","F2"),"Considered"),"Considered")</f>
        <v>F2</v>
      </c>
      <c r="P425" t="str" cm="1">
        <f t="array" ref="P425">_xlfn.IFS(O425="F1","F1",O425="F2","F2",O425="Considered",_xlfn.XLOOKUP(C425,Raw_Data_OS_23!$C$7:$C$4518,Raw_Data_OS_23!$N$7:$N$4518,_xlfn.XLOOKUP(Raw_Data_Paid_23!C425,'Raw Data_OS_22'!$C$5:$C$4516,'Raw Data_OS_22'!$O$5:$O$4516)))</f>
        <v>F2</v>
      </c>
      <c r="Q425" t="str">
        <f t="shared" si="17"/>
        <v>F2</v>
      </c>
      <c r="R425" t="str">
        <f t="shared" si="18"/>
        <v>2021Motor Private</v>
      </c>
    </row>
    <row r="426" spans="2:18" x14ac:dyDescent="0.35">
      <c r="B426" s="40"/>
      <c r="C426" s="45" t="s">
        <v>3801</v>
      </c>
      <c r="D426" s="46">
        <v>44530</v>
      </c>
      <c r="E426" s="46">
        <v>44534</v>
      </c>
      <c r="F426" s="47" t="s">
        <v>3910</v>
      </c>
      <c r="G426" s="48">
        <v>125302</v>
      </c>
      <c r="H426" s="49">
        <v>44993</v>
      </c>
      <c r="I426" s="44">
        <v>2021</v>
      </c>
      <c r="J426" s="44">
        <v>2021</v>
      </c>
      <c r="K426" s="44">
        <v>2023</v>
      </c>
      <c r="L426" s="44" t="s">
        <v>3138</v>
      </c>
      <c r="M426" s="44" t="s">
        <v>7201</v>
      </c>
      <c r="N426" s="44">
        <v>0</v>
      </c>
      <c r="O426" t="str">
        <f>IF(_xlfn.XLOOKUP(C426,Raw_Data_OS_23!$C$7:$C$4518,Raw_Data_OS_23!$C$7:$C$4518,"New_Claim")="New_Claim",IF(_xlfn.XLOOKUP(C426,'Raw Data_OS_22'!$C$5:$C$4516,'Raw Data_OS_22'!$C$5:$C$4516,"New_Claim")="New_Claim",IF(I426=$O$1,"F1","F2"),"Considered"),"Considered")</f>
        <v>Considered</v>
      </c>
      <c r="P426" t="str" cm="1">
        <f t="array" ref="P426">_xlfn.IFS(O426="F1","F1",O426="F2","F2",O426="Considered",_xlfn.XLOOKUP(C426,Raw_Data_OS_23!$C$7:$C$4518,Raw_Data_OS_23!$N$7:$N$4518,_xlfn.XLOOKUP(Raw_Data_Paid_23!C426,'Raw Data_OS_22'!$C$5:$C$4516,'Raw Data_OS_22'!$O$5:$O$4516)))</f>
        <v>B2</v>
      </c>
      <c r="Q426" t="str">
        <f t="shared" si="17"/>
        <v>B2</v>
      </c>
      <c r="R426" t="str">
        <f t="shared" si="18"/>
        <v>2021Motor Private</v>
      </c>
    </row>
    <row r="427" spans="2:18" x14ac:dyDescent="0.35">
      <c r="B427" s="40"/>
      <c r="C427" s="45" t="s">
        <v>3597</v>
      </c>
      <c r="D427" s="46">
        <v>44477</v>
      </c>
      <c r="E427" s="46">
        <v>44487</v>
      </c>
      <c r="F427" s="47" t="s">
        <v>3910</v>
      </c>
      <c r="G427" s="48">
        <v>292000</v>
      </c>
      <c r="H427" s="49">
        <v>44993</v>
      </c>
      <c r="I427" s="44">
        <v>2021</v>
      </c>
      <c r="J427" s="44">
        <v>2021</v>
      </c>
      <c r="K427" s="44">
        <v>2023</v>
      </c>
      <c r="L427" s="44" t="s">
        <v>3138</v>
      </c>
      <c r="M427" s="44" t="s">
        <v>7201</v>
      </c>
      <c r="N427" s="44">
        <v>1</v>
      </c>
      <c r="O427" t="str">
        <f>IF(_xlfn.XLOOKUP(C427,Raw_Data_OS_23!$C$7:$C$4518,Raw_Data_OS_23!$C$7:$C$4518,"New_Claim")="New_Claim",IF(_xlfn.XLOOKUP(C427,'Raw Data_OS_22'!$C$5:$C$4516,'Raw Data_OS_22'!$C$5:$C$4516,"New_Claim")="New_Claim",IF(I427=$O$1,"F1","F2"),"Considered"),"Considered")</f>
        <v>Considered</v>
      </c>
      <c r="P427" t="str" cm="1">
        <f t="array" ref="P427">_xlfn.IFS(O427="F1","F1",O427="F2","F2",O427="Considered",_xlfn.XLOOKUP(C427,Raw_Data_OS_23!$C$7:$C$4518,Raw_Data_OS_23!$N$7:$N$4518,_xlfn.XLOOKUP(Raw_Data_Paid_23!C427,'Raw Data_OS_22'!$C$5:$C$4516,'Raw Data_OS_22'!$O$5:$O$4516)))</f>
        <v>B2</v>
      </c>
      <c r="Q427" t="str">
        <f t="shared" si="17"/>
        <v>B2</v>
      </c>
      <c r="R427" t="str">
        <f t="shared" si="18"/>
        <v>2021Motor Private</v>
      </c>
    </row>
    <row r="428" spans="2:18" x14ac:dyDescent="0.35">
      <c r="B428" s="40"/>
      <c r="C428" s="45" t="s">
        <v>3597</v>
      </c>
      <c r="D428" s="46">
        <v>44477</v>
      </c>
      <c r="E428" s="46">
        <v>44487</v>
      </c>
      <c r="F428" s="47" t="s">
        <v>3910</v>
      </c>
      <c r="G428" s="48">
        <v>50000</v>
      </c>
      <c r="H428" s="49">
        <v>44993</v>
      </c>
      <c r="I428" s="44">
        <v>2021</v>
      </c>
      <c r="J428" s="44">
        <v>2021</v>
      </c>
      <c r="K428" s="44">
        <v>2023</v>
      </c>
      <c r="L428" s="44" t="s">
        <v>3138</v>
      </c>
      <c r="M428" s="44" t="s">
        <v>7201</v>
      </c>
      <c r="N428" s="44">
        <v>0</v>
      </c>
      <c r="O428" t="str">
        <f>IF(_xlfn.XLOOKUP(C428,Raw_Data_OS_23!$C$7:$C$4518,Raw_Data_OS_23!$C$7:$C$4518,"New_Claim")="New_Claim",IF(_xlfn.XLOOKUP(C428,'Raw Data_OS_22'!$C$5:$C$4516,'Raw Data_OS_22'!$C$5:$C$4516,"New_Claim")="New_Claim",IF(I428=$O$1,"F1","F2"),"Considered"),"Considered")</f>
        <v>Considered</v>
      </c>
      <c r="P428" t="str" cm="1">
        <f t="array" ref="P428">_xlfn.IFS(O428="F1","F1",O428="F2","F2",O428="Considered",_xlfn.XLOOKUP(C428,Raw_Data_OS_23!$C$7:$C$4518,Raw_Data_OS_23!$N$7:$N$4518,_xlfn.XLOOKUP(Raw_Data_Paid_23!C428,'Raw Data_OS_22'!$C$5:$C$4516,'Raw Data_OS_22'!$O$5:$O$4516)))</f>
        <v>B2</v>
      </c>
      <c r="Q428" t="str">
        <f t="shared" si="17"/>
        <v>B2</v>
      </c>
      <c r="R428" t="str">
        <f t="shared" si="18"/>
        <v>2021Motor Private</v>
      </c>
    </row>
    <row r="429" spans="2:18" x14ac:dyDescent="0.35">
      <c r="B429" s="40"/>
      <c r="C429" s="45" t="s">
        <v>7000</v>
      </c>
      <c r="D429" s="46">
        <v>44541</v>
      </c>
      <c r="E429" s="46">
        <v>44670</v>
      </c>
      <c r="F429" s="47" t="s">
        <v>3910</v>
      </c>
      <c r="G429" s="48">
        <v>50000</v>
      </c>
      <c r="H429" s="49">
        <v>44993</v>
      </c>
      <c r="I429" s="44">
        <v>2021</v>
      </c>
      <c r="J429" s="44">
        <v>2022</v>
      </c>
      <c r="K429" s="44">
        <v>2023</v>
      </c>
      <c r="L429" s="44" t="s">
        <v>3138</v>
      </c>
      <c r="M429" s="44" t="s">
        <v>7201</v>
      </c>
      <c r="N429" s="44">
        <v>0</v>
      </c>
      <c r="O429" t="str">
        <f>IF(_xlfn.XLOOKUP(C429,Raw_Data_OS_23!$C$7:$C$4518,Raw_Data_OS_23!$C$7:$C$4518,"New_Claim")="New_Claim",IF(_xlfn.XLOOKUP(C429,'Raw Data_OS_22'!$C$5:$C$4516,'Raw Data_OS_22'!$C$5:$C$4516,"New_Claim")="New_Claim",IF(I429=$O$1,"F1","F2"),"Considered"),"Considered")</f>
        <v>F2</v>
      </c>
      <c r="P429" t="str" cm="1">
        <f t="array" ref="P429">_xlfn.IFS(O429="F1","F1",O429="F2","F2",O429="Considered",_xlfn.XLOOKUP(C429,Raw_Data_OS_23!$C$7:$C$4518,Raw_Data_OS_23!$N$7:$N$4518,_xlfn.XLOOKUP(Raw_Data_Paid_23!C429,'Raw Data_OS_22'!$C$5:$C$4516,'Raw Data_OS_22'!$O$5:$O$4516)))</f>
        <v>F2</v>
      </c>
      <c r="Q429" t="str">
        <f t="shared" si="17"/>
        <v>F2</v>
      </c>
      <c r="R429" t="str">
        <f t="shared" si="18"/>
        <v>2021Motor Private</v>
      </c>
    </row>
    <row r="430" spans="2:18" x14ac:dyDescent="0.35">
      <c r="B430" s="40"/>
      <c r="C430" s="45" t="s">
        <v>104</v>
      </c>
      <c r="D430" s="46">
        <v>44140</v>
      </c>
      <c r="E430" s="46">
        <v>44146</v>
      </c>
      <c r="F430" s="47" t="s">
        <v>3910</v>
      </c>
      <c r="G430" s="48">
        <v>142260</v>
      </c>
      <c r="H430" s="49">
        <v>44993</v>
      </c>
      <c r="I430" s="44">
        <v>2020</v>
      </c>
      <c r="J430" s="44">
        <v>2020</v>
      </c>
      <c r="K430" s="44">
        <v>2023</v>
      </c>
      <c r="L430" s="44" t="s">
        <v>11</v>
      </c>
      <c r="M430" s="44" t="s">
        <v>7201</v>
      </c>
      <c r="N430" s="44">
        <v>0</v>
      </c>
      <c r="O430" t="str">
        <f>IF(_xlfn.XLOOKUP(C430,Raw_Data_OS_23!$C$7:$C$4518,Raw_Data_OS_23!$C$7:$C$4518,"New_Claim")="New_Claim",IF(_xlfn.XLOOKUP(C430,'Raw Data_OS_22'!$C$5:$C$4516,'Raw Data_OS_22'!$C$5:$C$4516,"New_Claim")="New_Claim",IF(I430=$O$1,"F1","F2"),"Considered"),"Considered")</f>
        <v>Considered</v>
      </c>
      <c r="P430" t="str" cm="1">
        <f t="array" ref="P430">_xlfn.IFS(O430="F1","F1",O430="F2","F2",O430="Considered",_xlfn.XLOOKUP(C430,Raw_Data_OS_23!$C$7:$C$4518,Raw_Data_OS_23!$N$7:$N$4518,_xlfn.XLOOKUP(Raw_Data_Paid_23!C430,'Raw Data_OS_22'!$C$5:$C$4516,'Raw Data_OS_22'!$O$5:$O$4516)))</f>
        <v>B2</v>
      </c>
      <c r="Q430" t="str">
        <f t="shared" si="17"/>
        <v>B2</v>
      </c>
      <c r="R430" t="str">
        <f t="shared" si="18"/>
        <v>2020Motor Private</v>
      </c>
    </row>
    <row r="431" spans="2:18" x14ac:dyDescent="0.35">
      <c r="B431" s="40"/>
      <c r="C431" s="45" t="s">
        <v>1434</v>
      </c>
      <c r="D431" s="46">
        <v>44256</v>
      </c>
      <c r="E431" s="46">
        <v>44259</v>
      </c>
      <c r="F431" s="47" t="s">
        <v>3910</v>
      </c>
      <c r="G431" s="48">
        <v>34452</v>
      </c>
      <c r="H431" s="49">
        <v>44993</v>
      </c>
      <c r="I431" s="44">
        <v>2021</v>
      </c>
      <c r="J431" s="44">
        <v>2021</v>
      </c>
      <c r="K431" s="44">
        <v>2023</v>
      </c>
      <c r="L431" s="44" t="s">
        <v>21</v>
      </c>
      <c r="M431" s="44" t="s">
        <v>7201</v>
      </c>
      <c r="N431" s="44">
        <v>0</v>
      </c>
      <c r="O431" t="str">
        <f>IF(_xlfn.XLOOKUP(C431,Raw_Data_OS_23!$C$7:$C$4518,Raw_Data_OS_23!$C$7:$C$4518,"New_Claim")="New_Claim",IF(_xlfn.XLOOKUP(C431,'Raw Data_OS_22'!$C$5:$C$4516,'Raw Data_OS_22'!$C$5:$C$4516,"New_Claim")="New_Claim",IF(I431=$O$1,"F1","F2"),"Considered"),"Considered")</f>
        <v>Considered</v>
      </c>
      <c r="P431" t="str" cm="1">
        <f t="array" ref="P431">_xlfn.IFS(O431="F1","F1",O431="F2","F2",O431="Considered",_xlfn.XLOOKUP(C431,Raw_Data_OS_23!$C$7:$C$4518,Raw_Data_OS_23!$N$7:$N$4518,_xlfn.XLOOKUP(Raw_Data_Paid_23!C431,'Raw Data_OS_22'!$C$5:$C$4516,'Raw Data_OS_22'!$O$5:$O$4516)))</f>
        <v>C2</v>
      </c>
      <c r="Q431" t="str">
        <f t="shared" si="17"/>
        <v>C2</v>
      </c>
      <c r="R431" t="str">
        <f t="shared" si="18"/>
        <v>2021Motor Private</v>
      </c>
    </row>
    <row r="432" spans="2:18" x14ac:dyDescent="0.35">
      <c r="B432" s="40"/>
      <c r="C432" s="45" t="s">
        <v>454</v>
      </c>
      <c r="D432" s="46">
        <v>44158</v>
      </c>
      <c r="E432" s="46">
        <v>44158</v>
      </c>
      <c r="F432" s="47" t="s">
        <v>3910</v>
      </c>
      <c r="G432" s="48">
        <v>76300</v>
      </c>
      <c r="H432" s="49">
        <v>44993</v>
      </c>
      <c r="I432" s="44">
        <v>2020</v>
      </c>
      <c r="J432" s="44">
        <v>2020</v>
      </c>
      <c r="K432" s="44">
        <v>2023</v>
      </c>
      <c r="L432" s="44" t="s">
        <v>11</v>
      </c>
      <c r="M432" s="44" t="s">
        <v>7201</v>
      </c>
      <c r="N432" s="44">
        <v>0</v>
      </c>
      <c r="O432" t="str">
        <f>IF(_xlfn.XLOOKUP(C432,Raw_Data_OS_23!$C$7:$C$4518,Raw_Data_OS_23!$C$7:$C$4518,"New_Claim")="New_Claim",IF(_xlfn.XLOOKUP(C432,'Raw Data_OS_22'!$C$5:$C$4516,'Raw Data_OS_22'!$C$5:$C$4516,"New_Claim")="New_Claim",IF(I432=$O$1,"F1","F2"),"Considered"),"Considered")</f>
        <v>Considered</v>
      </c>
      <c r="P432" t="str" cm="1">
        <f t="array" ref="P432">_xlfn.IFS(O432="F1","F1",O432="F2","F2",O432="Considered",_xlfn.XLOOKUP(C432,Raw_Data_OS_23!$C$7:$C$4518,Raw_Data_OS_23!$N$7:$N$4518,_xlfn.XLOOKUP(Raw_Data_Paid_23!C432,'Raw Data_OS_22'!$C$5:$C$4516,'Raw Data_OS_22'!$O$5:$O$4516)))</f>
        <v>B2</v>
      </c>
      <c r="Q432" t="str">
        <f t="shared" si="17"/>
        <v>B2</v>
      </c>
      <c r="R432" t="str">
        <f t="shared" si="18"/>
        <v>2020Motor Private</v>
      </c>
    </row>
    <row r="433" spans="2:18" x14ac:dyDescent="0.35">
      <c r="B433" s="40"/>
      <c r="C433" s="45" t="s">
        <v>1428</v>
      </c>
      <c r="D433" s="46">
        <v>44252</v>
      </c>
      <c r="E433" s="46">
        <v>44258</v>
      </c>
      <c r="F433" s="47" t="s">
        <v>3910</v>
      </c>
      <c r="G433" s="48">
        <v>22968</v>
      </c>
      <c r="H433" s="49">
        <v>44993</v>
      </c>
      <c r="I433" s="44">
        <v>2021</v>
      </c>
      <c r="J433" s="44">
        <v>2021</v>
      </c>
      <c r="K433" s="44">
        <v>2023</v>
      </c>
      <c r="L433" s="44" t="s">
        <v>21</v>
      </c>
      <c r="M433" s="44" t="s">
        <v>7201</v>
      </c>
      <c r="N433" s="44">
        <v>0</v>
      </c>
      <c r="O433" t="str">
        <f>IF(_xlfn.XLOOKUP(C433,Raw_Data_OS_23!$C$7:$C$4518,Raw_Data_OS_23!$C$7:$C$4518,"New_Claim")="New_Claim",IF(_xlfn.XLOOKUP(C433,'Raw Data_OS_22'!$C$5:$C$4516,'Raw Data_OS_22'!$C$5:$C$4516,"New_Claim")="New_Claim",IF(I433=$O$1,"F1","F2"),"Considered"),"Considered")</f>
        <v>Considered</v>
      </c>
      <c r="P433" t="str" cm="1">
        <f t="array" ref="P433">_xlfn.IFS(O433="F1","F1",O433="F2","F2",O433="Considered",_xlfn.XLOOKUP(C433,Raw_Data_OS_23!$C$7:$C$4518,Raw_Data_OS_23!$N$7:$N$4518,_xlfn.XLOOKUP(Raw_Data_Paid_23!C433,'Raw Data_OS_22'!$C$5:$C$4516,'Raw Data_OS_22'!$O$5:$O$4516)))</f>
        <v>C2</v>
      </c>
      <c r="Q433" t="str">
        <f t="shared" si="17"/>
        <v>C2</v>
      </c>
      <c r="R433" t="str">
        <f t="shared" si="18"/>
        <v>2021Motor Private</v>
      </c>
    </row>
    <row r="434" spans="2:18" x14ac:dyDescent="0.35">
      <c r="B434" s="40"/>
      <c r="C434" s="45" t="s">
        <v>2137</v>
      </c>
      <c r="D434" s="46">
        <v>44227</v>
      </c>
      <c r="E434" s="46">
        <v>44237</v>
      </c>
      <c r="F434" s="47" t="s">
        <v>3910</v>
      </c>
      <c r="G434" s="48">
        <v>119944</v>
      </c>
      <c r="H434" s="49">
        <v>44993</v>
      </c>
      <c r="I434" s="44">
        <v>2021</v>
      </c>
      <c r="J434" s="44">
        <v>2021</v>
      </c>
      <c r="K434" s="44">
        <v>2023</v>
      </c>
      <c r="L434" s="44" t="s">
        <v>21</v>
      </c>
      <c r="M434" s="44" t="s">
        <v>7201</v>
      </c>
      <c r="N434" s="44">
        <v>0</v>
      </c>
      <c r="O434" t="str">
        <f>IF(_xlfn.XLOOKUP(C434,Raw_Data_OS_23!$C$7:$C$4518,Raw_Data_OS_23!$C$7:$C$4518,"New_Claim")="New_Claim",IF(_xlfn.XLOOKUP(C434,'Raw Data_OS_22'!$C$5:$C$4516,'Raw Data_OS_22'!$C$5:$C$4516,"New_Claim")="New_Claim",IF(I434=$O$1,"F1","F2"),"Considered"),"Considered")</f>
        <v>Considered</v>
      </c>
      <c r="P434" t="str" cm="1">
        <f t="array" ref="P434">_xlfn.IFS(O434="F1","F1",O434="F2","F2",O434="Considered",_xlfn.XLOOKUP(C434,Raw_Data_OS_23!$C$7:$C$4518,Raw_Data_OS_23!$N$7:$N$4518,_xlfn.XLOOKUP(Raw_Data_Paid_23!C434,'Raw Data_OS_22'!$C$5:$C$4516,'Raw Data_OS_22'!$O$5:$O$4516)))</f>
        <v>B2</v>
      </c>
      <c r="Q434" t="str">
        <f t="shared" si="17"/>
        <v>B2</v>
      </c>
      <c r="R434" t="str">
        <f t="shared" si="18"/>
        <v>2021Motor Private</v>
      </c>
    </row>
    <row r="435" spans="2:18" x14ac:dyDescent="0.35">
      <c r="B435" s="40"/>
      <c r="C435" s="45" t="s">
        <v>3200</v>
      </c>
      <c r="D435" s="46">
        <v>44382</v>
      </c>
      <c r="E435" s="46">
        <v>44396</v>
      </c>
      <c r="F435" s="47" t="s">
        <v>3908</v>
      </c>
      <c r="G435" s="48">
        <v>95512</v>
      </c>
      <c r="H435" s="49">
        <v>44993</v>
      </c>
      <c r="I435" s="44">
        <v>2021</v>
      </c>
      <c r="J435" s="44">
        <v>2021</v>
      </c>
      <c r="K435" s="44">
        <v>2023</v>
      </c>
      <c r="L435" s="44" t="s">
        <v>3073</v>
      </c>
      <c r="M435" s="44" t="s">
        <v>7201</v>
      </c>
      <c r="N435" s="44">
        <v>1</v>
      </c>
      <c r="O435" t="str">
        <f>IF(_xlfn.XLOOKUP(C435,Raw_Data_OS_23!$C$7:$C$4518,Raw_Data_OS_23!$C$7:$C$4518,"New_Claim")="New_Claim",IF(_xlfn.XLOOKUP(C435,'Raw Data_OS_22'!$C$5:$C$4516,'Raw Data_OS_22'!$C$5:$C$4516,"New_Claim")="New_Claim",IF(I435=$O$1,"F1","F2"),"Considered"),"Considered")</f>
        <v>Considered</v>
      </c>
      <c r="P435" t="str" cm="1">
        <f t="array" ref="P435">_xlfn.IFS(O435="F1","F1",O435="F2","F2",O435="Considered",_xlfn.XLOOKUP(C435,Raw_Data_OS_23!$C$7:$C$4518,Raw_Data_OS_23!$N$7:$N$4518,_xlfn.XLOOKUP(Raw_Data_Paid_23!C435,'Raw Data_OS_22'!$C$5:$C$4516,'Raw Data_OS_22'!$O$5:$O$4516)))</f>
        <v>B2</v>
      </c>
      <c r="Q435" t="str">
        <f t="shared" si="17"/>
        <v>B2</v>
      </c>
      <c r="R435" t="str">
        <f t="shared" si="18"/>
        <v>2021Motor Commercial</v>
      </c>
    </row>
    <row r="436" spans="2:18" x14ac:dyDescent="0.35">
      <c r="B436" s="40"/>
      <c r="C436" s="45" t="s">
        <v>2484</v>
      </c>
      <c r="D436" s="46">
        <v>44336</v>
      </c>
      <c r="E436" s="46">
        <v>44343</v>
      </c>
      <c r="F436" s="47" t="s">
        <v>3910</v>
      </c>
      <c r="G436" s="48">
        <v>179700</v>
      </c>
      <c r="H436" s="49">
        <v>44993</v>
      </c>
      <c r="I436" s="44">
        <v>2021</v>
      </c>
      <c r="J436" s="44">
        <v>2021</v>
      </c>
      <c r="K436" s="44">
        <v>2023</v>
      </c>
      <c r="L436" s="44" t="s">
        <v>2250</v>
      </c>
      <c r="M436" s="44" t="s">
        <v>7201</v>
      </c>
      <c r="N436" s="44">
        <v>0</v>
      </c>
      <c r="O436" t="str">
        <f>IF(_xlfn.XLOOKUP(C436,Raw_Data_OS_23!$C$7:$C$4518,Raw_Data_OS_23!$C$7:$C$4518,"New_Claim")="New_Claim",IF(_xlfn.XLOOKUP(C436,'Raw Data_OS_22'!$C$5:$C$4516,'Raw Data_OS_22'!$C$5:$C$4516,"New_Claim")="New_Claim",IF(I436=$O$1,"F1","F2"),"Considered"),"Considered")</f>
        <v>Considered</v>
      </c>
      <c r="P436" t="str" cm="1">
        <f t="array" ref="P436">_xlfn.IFS(O436="F1","F1",O436="F2","F2",O436="Considered",_xlfn.XLOOKUP(C436,Raw_Data_OS_23!$C$7:$C$4518,Raw_Data_OS_23!$N$7:$N$4518,_xlfn.XLOOKUP(Raw_Data_Paid_23!C436,'Raw Data_OS_22'!$C$5:$C$4516,'Raw Data_OS_22'!$O$5:$O$4516)))</f>
        <v>B2</v>
      </c>
      <c r="Q436" t="str">
        <f t="shared" si="17"/>
        <v>B2</v>
      </c>
      <c r="R436" t="str">
        <f t="shared" si="18"/>
        <v>2021Motor Private</v>
      </c>
    </row>
    <row r="437" spans="2:18" x14ac:dyDescent="0.35">
      <c r="B437" s="40"/>
      <c r="C437" s="45" t="s">
        <v>3563</v>
      </c>
      <c r="D437" s="46">
        <v>44450</v>
      </c>
      <c r="E437" s="46">
        <v>44460</v>
      </c>
      <c r="F437" s="47" t="s">
        <v>3910</v>
      </c>
      <c r="G437" s="48">
        <v>156000</v>
      </c>
      <c r="H437" s="49">
        <v>44993</v>
      </c>
      <c r="I437" s="44">
        <v>2021</v>
      </c>
      <c r="J437" s="44">
        <v>2021</v>
      </c>
      <c r="K437" s="44">
        <v>2023</v>
      </c>
      <c r="L437" s="44" t="s">
        <v>3073</v>
      </c>
      <c r="M437" s="44" t="s">
        <v>7201</v>
      </c>
      <c r="N437" s="44">
        <v>0</v>
      </c>
      <c r="O437" t="str">
        <f>IF(_xlfn.XLOOKUP(C437,Raw_Data_OS_23!$C$7:$C$4518,Raw_Data_OS_23!$C$7:$C$4518,"New_Claim")="New_Claim",IF(_xlfn.XLOOKUP(C437,'Raw Data_OS_22'!$C$5:$C$4516,'Raw Data_OS_22'!$C$5:$C$4516,"New_Claim")="New_Claim",IF(I437=$O$1,"F1","F2"),"Considered"),"Considered")</f>
        <v>Considered</v>
      </c>
      <c r="P437" t="str" cm="1">
        <f t="array" ref="P437">_xlfn.IFS(O437="F1","F1",O437="F2","F2",O437="Considered",_xlfn.XLOOKUP(C437,Raw_Data_OS_23!$C$7:$C$4518,Raw_Data_OS_23!$N$7:$N$4518,_xlfn.XLOOKUP(Raw_Data_Paid_23!C437,'Raw Data_OS_22'!$C$5:$C$4516,'Raw Data_OS_22'!$O$5:$O$4516)))</f>
        <v>B2</v>
      </c>
      <c r="Q437" t="str">
        <f t="shared" si="17"/>
        <v>B2</v>
      </c>
      <c r="R437" t="str">
        <f t="shared" si="18"/>
        <v>2021Motor Private</v>
      </c>
    </row>
    <row r="438" spans="2:18" x14ac:dyDescent="0.35">
      <c r="B438" s="40"/>
      <c r="C438" s="45" t="s">
        <v>3557</v>
      </c>
      <c r="D438" s="46">
        <v>44461</v>
      </c>
      <c r="E438" s="46">
        <v>44475</v>
      </c>
      <c r="F438" s="47" t="s">
        <v>3910</v>
      </c>
      <c r="G438" s="48">
        <v>149600</v>
      </c>
      <c r="H438" s="49">
        <v>44993</v>
      </c>
      <c r="I438" s="44">
        <v>2021</v>
      </c>
      <c r="J438" s="44">
        <v>2021</v>
      </c>
      <c r="K438" s="44">
        <v>2023</v>
      </c>
      <c r="L438" s="44" t="s">
        <v>3073</v>
      </c>
      <c r="M438" s="44" t="s">
        <v>7201</v>
      </c>
      <c r="N438" s="44">
        <v>0</v>
      </c>
      <c r="O438" t="str">
        <f>IF(_xlfn.XLOOKUP(C438,Raw_Data_OS_23!$C$7:$C$4518,Raw_Data_OS_23!$C$7:$C$4518,"New_Claim")="New_Claim",IF(_xlfn.XLOOKUP(C438,'Raw Data_OS_22'!$C$5:$C$4516,'Raw Data_OS_22'!$C$5:$C$4516,"New_Claim")="New_Claim",IF(I438=$O$1,"F1","F2"),"Considered"),"Considered")</f>
        <v>Considered</v>
      </c>
      <c r="P438" t="str" cm="1">
        <f t="array" ref="P438">_xlfn.IFS(O438="F1","F1",O438="F2","F2",O438="Considered",_xlfn.XLOOKUP(C438,Raw_Data_OS_23!$C$7:$C$4518,Raw_Data_OS_23!$N$7:$N$4518,_xlfn.XLOOKUP(Raw_Data_Paid_23!C438,'Raw Data_OS_22'!$C$5:$C$4516,'Raw Data_OS_22'!$O$5:$O$4516)))</f>
        <v>C2</v>
      </c>
      <c r="Q438" t="str">
        <f t="shared" si="17"/>
        <v>C2</v>
      </c>
      <c r="R438" t="str">
        <f t="shared" si="18"/>
        <v>2021Motor Private</v>
      </c>
    </row>
    <row r="439" spans="2:18" x14ac:dyDescent="0.35">
      <c r="B439" s="40"/>
      <c r="C439" s="45" t="s">
        <v>3669</v>
      </c>
      <c r="D439" s="46">
        <v>44484</v>
      </c>
      <c r="E439" s="46">
        <v>44487</v>
      </c>
      <c r="F439" s="47" t="s">
        <v>3908</v>
      </c>
      <c r="G439" s="48">
        <v>101500</v>
      </c>
      <c r="H439" s="49">
        <v>44993</v>
      </c>
      <c r="I439" s="44">
        <v>2021</v>
      </c>
      <c r="J439" s="44">
        <v>2021</v>
      </c>
      <c r="K439" s="44">
        <v>2023</v>
      </c>
      <c r="L439" s="44" t="s">
        <v>3138</v>
      </c>
      <c r="M439" s="44" t="s">
        <v>7201</v>
      </c>
      <c r="N439" s="44">
        <v>0</v>
      </c>
      <c r="O439" t="str">
        <f>IF(_xlfn.XLOOKUP(C439,Raw_Data_OS_23!$C$7:$C$4518,Raw_Data_OS_23!$C$7:$C$4518,"New_Claim")="New_Claim",IF(_xlfn.XLOOKUP(C439,'Raw Data_OS_22'!$C$5:$C$4516,'Raw Data_OS_22'!$C$5:$C$4516,"New_Claim")="New_Claim",IF(I439=$O$1,"F1","F2"),"Considered"),"Considered")</f>
        <v>Considered</v>
      </c>
      <c r="P439" t="str" cm="1">
        <f t="array" ref="P439">_xlfn.IFS(O439="F1","F1",O439="F2","F2",O439="Considered",_xlfn.XLOOKUP(C439,Raw_Data_OS_23!$C$7:$C$4518,Raw_Data_OS_23!$N$7:$N$4518,_xlfn.XLOOKUP(Raw_Data_Paid_23!C439,'Raw Data_OS_22'!$C$5:$C$4516,'Raw Data_OS_22'!$O$5:$O$4516)))</f>
        <v>B2</v>
      </c>
      <c r="Q439" t="str">
        <f t="shared" si="17"/>
        <v>B2</v>
      </c>
      <c r="R439" t="str">
        <f t="shared" si="18"/>
        <v>2021Motor Commercial</v>
      </c>
    </row>
    <row r="440" spans="2:18" x14ac:dyDescent="0.35">
      <c r="B440" s="40"/>
      <c r="C440" s="45" t="s">
        <v>6654</v>
      </c>
      <c r="D440" s="46">
        <v>44740</v>
      </c>
      <c r="E440" s="46">
        <v>44747</v>
      </c>
      <c r="F440" s="47" t="s">
        <v>3910</v>
      </c>
      <c r="G440" s="48">
        <v>85017</v>
      </c>
      <c r="H440" s="49">
        <v>44993</v>
      </c>
      <c r="I440" s="44">
        <v>2022</v>
      </c>
      <c r="J440" s="44">
        <v>2022</v>
      </c>
      <c r="K440" s="44">
        <v>2023</v>
      </c>
      <c r="L440" s="44" t="s">
        <v>6406</v>
      </c>
      <c r="M440" s="44" t="s">
        <v>7201</v>
      </c>
      <c r="N440" s="44">
        <v>0</v>
      </c>
      <c r="O440" t="str">
        <f>IF(_xlfn.XLOOKUP(C440,Raw_Data_OS_23!$C$7:$C$4518,Raw_Data_OS_23!$C$7:$C$4518,"New_Claim")="New_Claim",IF(_xlfn.XLOOKUP(C440,'Raw Data_OS_22'!$C$5:$C$4516,'Raw Data_OS_22'!$C$5:$C$4516,"New_Claim")="New_Claim",IF(I440=$O$1,"F1","F2"),"Considered"),"Considered")</f>
        <v>Considered</v>
      </c>
      <c r="P440" t="str" cm="1">
        <f t="array" ref="P440">_xlfn.IFS(O440="F1","F1",O440="F2","F2",O440="Considered",_xlfn.XLOOKUP(C440,Raw_Data_OS_23!$C$7:$C$4518,Raw_Data_OS_23!$N$7:$N$4518,_xlfn.XLOOKUP(Raw_Data_Paid_23!C440,'Raw Data_OS_22'!$C$5:$C$4516,'Raw Data_OS_22'!$O$5:$O$4516)))</f>
        <v>B2</v>
      </c>
      <c r="Q440" t="str">
        <f t="shared" si="17"/>
        <v>B2</v>
      </c>
      <c r="R440" t="str">
        <f t="shared" si="18"/>
        <v>2022Motor Private</v>
      </c>
    </row>
    <row r="441" spans="2:18" x14ac:dyDescent="0.35">
      <c r="B441" s="40"/>
      <c r="C441" s="45" t="s">
        <v>3597</v>
      </c>
      <c r="D441" s="46">
        <v>44477</v>
      </c>
      <c r="E441" s="46">
        <v>44487</v>
      </c>
      <c r="F441" s="47" t="s">
        <v>3910</v>
      </c>
      <c r="G441" s="48">
        <v>584000</v>
      </c>
      <c r="H441" s="49">
        <v>44994</v>
      </c>
      <c r="I441" s="44">
        <v>2021</v>
      </c>
      <c r="J441" s="44">
        <v>2021</v>
      </c>
      <c r="K441" s="44">
        <v>2023</v>
      </c>
      <c r="L441" s="44" t="s">
        <v>3138</v>
      </c>
      <c r="M441" s="44" t="s">
        <v>7201</v>
      </c>
      <c r="N441" s="44">
        <v>0</v>
      </c>
      <c r="O441" t="str">
        <f>IF(_xlfn.XLOOKUP(C441,Raw_Data_OS_23!$C$7:$C$4518,Raw_Data_OS_23!$C$7:$C$4518,"New_Claim")="New_Claim",IF(_xlfn.XLOOKUP(C441,'Raw Data_OS_22'!$C$5:$C$4516,'Raw Data_OS_22'!$C$5:$C$4516,"New_Claim")="New_Claim",IF(I441=$O$1,"F1","F2"),"Considered"),"Considered")</f>
        <v>Considered</v>
      </c>
      <c r="P441" t="str" cm="1">
        <f t="array" ref="P441">_xlfn.IFS(O441="F1","F1",O441="F2","F2",O441="Considered",_xlfn.XLOOKUP(C441,Raw_Data_OS_23!$C$7:$C$4518,Raw_Data_OS_23!$N$7:$N$4518,_xlfn.XLOOKUP(Raw_Data_Paid_23!C441,'Raw Data_OS_22'!$C$5:$C$4516,'Raw Data_OS_22'!$O$5:$O$4516)))</f>
        <v>B2</v>
      </c>
      <c r="Q441" t="str">
        <f t="shared" si="17"/>
        <v>B2</v>
      </c>
      <c r="R441" t="str">
        <f t="shared" si="18"/>
        <v>2021Motor Private</v>
      </c>
    </row>
    <row r="442" spans="2:18" x14ac:dyDescent="0.35">
      <c r="B442" s="40"/>
      <c r="C442" s="45" t="s">
        <v>1427</v>
      </c>
      <c r="D442" s="46">
        <v>44233</v>
      </c>
      <c r="E442" s="46">
        <v>44258</v>
      </c>
      <c r="F442" s="47" t="s">
        <v>3910</v>
      </c>
      <c r="G442" s="48">
        <v>421482</v>
      </c>
      <c r="H442" s="49">
        <v>44994</v>
      </c>
      <c r="I442" s="44">
        <v>2021</v>
      </c>
      <c r="J442" s="44">
        <v>2021</v>
      </c>
      <c r="K442" s="44">
        <v>2023</v>
      </c>
      <c r="L442" s="44" t="s">
        <v>21</v>
      </c>
      <c r="M442" s="44" t="s">
        <v>7201</v>
      </c>
      <c r="N442" s="44">
        <v>0</v>
      </c>
      <c r="O442" t="str">
        <f>IF(_xlfn.XLOOKUP(C442,Raw_Data_OS_23!$C$7:$C$4518,Raw_Data_OS_23!$C$7:$C$4518,"New_Claim")="New_Claim",IF(_xlfn.XLOOKUP(C442,'Raw Data_OS_22'!$C$5:$C$4516,'Raw Data_OS_22'!$C$5:$C$4516,"New_Claim")="New_Claim",IF(I442=$O$1,"F1","F2"),"Considered"),"Considered")</f>
        <v>Considered</v>
      </c>
      <c r="P442" t="str" cm="1">
        <f t="array" ref="P442">_xlfn.IFS(O442="F1","F1",O442="F2","F2",O442="Considered",_xlfn.XLOOKUP(C442,Raw_Data_OS_23!$C$7:$C$4518,Raw_Data_OS_23!$N$7:$N$4518,_xlfn.XLOOKUP(Raw_Data_Paid_23!C442,'Raw Data_OS_22'!$C$5:$C$4516,'Raw Data_OS_22'!$O$5:$O$4516)))</f>
        <v>B2</v>
      </c>
      <c r="Q442" t="str">
        <f t="shared" si="17"/>
        <v>B2</v>
      </c>
      <c r="R442" t="str">
        <f t="shared" si="18"/>
        <v>2021Motor Private</v>
      </c>
    </row>
    <row r="443" spans="2:18" x14ac:dyDescent="0.35">
      <c r="B443" s="40"/>
      <c r="C443" s="45" t="s">
        <v>1427</v>
      </c>
      <c r="D443" s="46">
        <v>44233</v>
      </c>
      <c r="E443" s="46">
        <v>44258</v>
      </c>
      <c r="F443" s="47" t="s">
        <v>3910</v>
      </c>
      <c r="G443" s="48">
        <v>421482</v>
      </c>
      <c r="H443" s="49">
        <v>44994</v>
      </c>
      <c r="I443" s="44">
        <v>2021</v>
      </c>
      <c r="J443" s="44">
        <v>2021</v>
      </c>
      <c r="K443" s="44">
        <v>2023</v>
      </c>
      <c r="L443" s="44" t="s">
        <v>21</v>
      </c>
      <c r="M443" s="44" t="s">
        <v>7201</v>
      </c>
      <c r="N443" s="44">
        <v>0</v>
      </c>
      <c r="O443" t="str">
        <f>IF(_xlfn.XLOOKUP(C443,Raw_Data_OS_23!$C$7:$C$4518,Raw_Data_OS_23!$C$7:$C$4518,"New_Claim")="New_Claim",IF(_xlfn.XLOOKUP(C443,'Raw Data_OS_22'!$C$5:$C$4516,'Raw Data_OS_22'!$C$5:$C$4516,"New_Claim")="New_Claim",IF(I443=$O$1,"F1","F2"),"Considered"),"Considered")</f>
        <v>Considered</v>
      </c>
      <c r="P443" t="str" cm="1">
        <f t="array" ref="P443">_xlfn.IFS(O443="F1","F1",O443="F2","F2",O443="Considered",_xlfn.XLOOKUP(C443,Raw_Data_OS_23!$C$7:$C$4518,Raw_Data_OS_23!$N$7:$N$4518,_xlfn.XLOOKUP(Raw_Data_Paid_23!C443,'Raw Data_OS_22'!$C$5:$C$4516,'Raw Data_OS_22'!$O$5:$O$4516)))</f>
        <v>B2</v>
      </c>
      <c r="Q443" t="str">
        <f t="shared" si="17"/>
        <v>B2</v>
      </c>
      <c r="R443" t="str">
        <f t="shared" si="18"/>
        <v>2021Motor Private</v>
      </c>
    </row>
    <row r="444" spans="2:18" x14ac:dyDescent="0.35">
      <c r="B444" s="40"/>
      <c r="C444" s="45" t="s">
        <v>1427</v>
      </c>
      <c r="D444" s="46">
        <v>44233</v>
      </c>
      <c r="E444" s="46">
        <v>44258</v>
      </c>
      <c r="F444" s="47" t="s">
        <v>3910</v>
      </c>
      <c r="G444" s="48">
        <v>75500</v>
      </c>
      <c r="H444" s="49">
        <v>44994</v>
      </c>
      <c r="I444" s="44">
        <v>2021</v>
      </c>
      <c r="J444" s="44">
        <v>2021</v>
      </c>
      <c r="K444" s="44">
        <v>2023</v>
      </c>
      <c r="L444" s="44" t="s">
        <v>21</v>
      </c>
      <c r="M444" s="44" t="s">
        <v>7201</v>
      </c>
      <c r="N444" s="44">
        <v>0</v>
      </c>
      <c r="O444" t="str">
        <f>IF(_xlfn.XLOOKUP(C444,Raw_Data_OS_23!$C$7:$C$4518,Raw_Data_OS_23!$C$7:$C$4518,"New_Claim")="New_Claim",IF(_xlfn.XLOOKUP(C444,'Raw Data_OS_22'!$C$5:$C$4516,'Raw Data_OS_22'!$C$5:$C$4516,"New_Claim")="New_Claim",IF(I444=$O$1,"F1","F2"),"Considered"),"Considered")</f>
        <v>Considered</v>
      </c>
      <c r="P444" t="str" cm="1">
        <f t="array" ref="P444">_xlfn.IFS(O444="F1","F1",O444="F2","F2",O444="Considered",_xlfn.XLOOKUP(C444,Raw_Data_OS_23!$C$7:$C$4518,Raw_Data_OS_23!$N$7:$N$4518,_xlfn.XLOOKUP(Raw_Data_Paid_23!C444,'Raw Data_OS_22'!$C$5:$C$4516,'Raw Data_OS_22'!$O$5:$O$4516)))</f>
        <v>B2</v>
      </c>
      <c r="Q444" t="str">
        <f t="shared" si="17"/>
        <v>B2</v>
      </c>
      <c r="R444" t="str">
        <f t="shared" si="18"/>
        <v>2021Motor Private</v>
      </c>
    </row>
    <row r="445" spans="2:18" x14ac:dyDescent="0.35">
      <c r="B445" s="40"/>
      <c r="C445" s="45" t="s">
        <v>6674</v>
      </c>
      <c r="D445" s="46">
        <v>44759</v>
      </c>
      <c r="E445" s="46">
        <v>44760</v>
      </c>
      <c r="F445" s="47" t="s">
        <v>3910</v>
      </c>
      <c r="G445" s="48">
        <v>100000</v>
      </c>
      <c r="H445" s="49">
        <v>44994</v>
      </c>
      <c r="I445" s="44">
        <v>2022</v>
      </c>
      <c r="J445" s="44">
        <v>2022</v>
      </c>
      <c r="K445" s="44">
        <v>2023</v>
      </c>
      <c r="L445" s="44" t="s">
        <v>6643</v>
      </c>
      <c r="M445" s="44" t="s">
        <v>7201</v>
      </c>
      <c r="N445" s="44">
        <v>0</v>
      </c>
      <c r="O445" t="str">
        <f>IF(_xlfn.XLOOKUP(C445,Raw_Data_OS_23!$C$7:$C$4518,Raw_Data_OS_23!$C$7:$C$4518,"New_Claim")="New_Claim",IF(_xlfn.XLOOKUP(C445,'Raw Data_OS_22'!$C$5:$C$4516,'Raw Data_OS_22'!$C$5:$C$4516,"New_Claim")="New_Claim",IF(I445=$O$1,"F1","F2"),"Considered"),"Considered")</f>
        <v>Considered</v>
      </c>
      <c r="P445" t="str" cm="1">
        <f t="array" ref="P445">_xlfn.IFS(O445="F1","F1",O445="F2","F2",O445="Considered",_xlfn.XLOOKUP(C445,Raw_Data_OS_23!$C$7:$C$4518,Raw_Data_OS_23!$N$7:$N$4518,_xlfn.XLOOKUP(Raw_Data_Paid_23!C445,'Raw Data_OS_22'!$C$5:$C$4516,'Raw Data_OS_22'!$O$5:$O$4516)))</f>
        <v>B2</v>
      </c>
      <c r="Q445" t="str">
        <f t="shared" si="17"/>
        <v>B2</v>
      </c>
      <c r="R445" t="str">
        <f t="shared" si="18"/>
        <v>2022Motor Private</v>
      </c>
    </row>
    <row r="446" spans="2:18" x14ac:dyDescent="0.35">
      <c r="B446" s="40"/>
      <c r="C446" s="45" t="s">
        <v>434</v>
      </c>
      <c r="D446" s="46">
        <v>44145</v>
      </c>
      <c r="E446" s="46">
        <v>44145</v>
      </c>
      <c r="F446" s="47" t="s">
        <v>3908</v>
      </c>
      <c r="G446" s="48">
        <v>38744</v>
      </c>
      <c r="H446" s="49">
        <v>44994</v>
      </c>
      <c r="I446" s="44">
        <v>2020</v>
      </c>
      <c r="J446" s="44">
        <v>2020</v>
      </c>
      <c r="K446" s="44">
        <v>2023</v>
      </c>
      <c r="L446" s="44" t="s">
        <v>11</v>
      </c>
      <c r="M446" s="44" t="s">
        <v>7201</v>
      </c>
      <c r="N446" s="44">
        <v>0</v>
      </c>
      <c r="O446" t="str">
        <f>IF(_xlfn.XLOOKUP(C446,Raw_Data_OS_23!$C$7:$C$4518,Raw_Data_OS_23!$C$7:$C$4518,"New_Claim")="New_Claim",IF(_xlfn.XLOOKUP(C446,'Raw Data_OS_22'!$C$5:$C$4516,'Raw Data_OS_22'!$C$5:$C$4516,"New_Claim")="New_Claim",IF(I446=$O$1,"F1","F2"),"Considered"),"Considered")</f>
        <v>Considered</v>
      </c>
      <c r="P446" t="str" cm="1">
        <f t="array" ref="P446">_xlfn.IFS(O446="F1","F1",O446="F2","F2",O446="Considered",_xlfn.XLOOKUP(C446,Raw_Data_OS_23!$C$7:$C$4518,Raw_Data_OS_23!$N$7:$N$4518,_xlfn.XLOOKUP(Raw_Data_Paid_23!C446,'Raw Data_OS_22'!$C$5:$C$4516,'Raw Data_OS_22'!$O$5:$O$4516)))</f>
        <v>B2</v>
      </c>
      <c r="Q446" t="str">
        <f t="shared" si="17"/>
        <v>B2</v>
      </c>
      <c r="R446" t="str">
        <f t="shared" si="18"/>
        <v>2020Motor Commercial</v>
      </c>
    </row>
    <row r="447" spans="2:18" x14ac:dyDescent="0.35">
      <c r="B447" s="40"/>
      <c r="C447" s="45" t="s">
        <v>3176</v>
      </c>
      <c r="D447" s="46">
        <v>44384</v>
      </c>
      <c r="E447" s="46">
        <v>44389</v>
      </c>
      <c r="F447" s="47" t="s">
        <v>3908</v>
      </c>
      <c r="G447" s="48">
        <v>610000</v>
      </c>
      <c r="H447" s="49">
        <v>44994</v>
      </c>
      <c r="I447" s="44">
        <v>2021</v>
      </c>
      <c r="J447" s="44">
        <v>2021</v>
      </c>
      <c r="K447" s="44">
        <v>2023</v>
      </c>
      <c r="L447" s="44" t="s">
        <v>3073</v>
      </c>
      <c r="M447" s="44" t="s">
        <v>7201</v>
      </c>
      <c r="N447" s="44">
        <v>1</v>
      </c>
      <c r="O447" t="str">
        <f>IF(_xlfn.XLOOKUP(C447,Raw_Data_OS_23!$C$7:$C$4518,Raw_Data_OS_23!$C$7:$C$4518,"New_Claim")="New_Claim",IF(_xlfn.XLOOKUP(C447,'Raw Data_OS_22'!$C$5:$C$4516,'Raw Data_OS_22'!$C$5:$C$4516,"New_Claim")="New_Claim",IF(I447=$O$1,"F1","F2"),"Considered"),"Considered")</f>
        <v>Considered</v>
      </c>
      <c r="P447" t="str" cm="1">
        <f t="array" ref="P447">_xlfn.IFS(O447="F1","F1",O447="F2","F2",O447="Considered",_xlfn.XLOOKUP(C447,Raw_Data_OS_23!$C$7:$C$4518,Raw_Data_OS_23!$N$7:$N$4518,_xlfn.XLOOKUP(Raw_Data_Paid_23!C447,'Raw Data_OS_22'!$C$5:$C$4516,'Raw Data_OS_22'!$O$5:$O$4516)))</f>
        <v>C2</v>
      </c>
      <c r="Q447" t="str">
        <f t="shared" si="17"/>
        <v>C2</v>
      </c>
      <c r="R447" t="str">
        <f t="shared" si="18"/>
        <v>2021Motor Commercial</v>
      </c>
    </row>
    <row r="448" spans="2:18" x14ac:dyDescent="0.35">
      <c r="B448" s="40"/>
      <c r="C448" s="45" t="s">
        <v>7205</v>
      </c>
      <c r="D448" s="46">
        <v>44918</v>
      </c>
      <c r="E448" s="46">
        <v>44935</v>
      </c>
      <c r="F448" s="47" t="s">
        <v>3910</v>
      </c>
      <c r="G448" s="48">
        <v>10000</v>
      </c>
      <c r="H448" s="49">
        <v>44994</v>
      </c>
      <c r="I448" s="44">
        <v>2022</v>
      </c>
      <c r="J448" s="44">
        <v>2023</v>
      </c>
      <c r="K448" s="44">
        <v>2023</v>
      </c>
      <c r="L448" s="44" t="s">
        <v>6825</v>
      </c>
      <c r="M448" s="44" t="s">
        <v>7201</v>
      </c>
      <c r="N448" s="44">
        <v>1</v>
      </c>
      <c r="O448" t="str">
        <f>IF(_xlfn.XLOOKUP(C448,Raw_Data_OS_23!$C$7:$C$4518,Raw_Data_OS_23!$C$7:$C$4518,"New_Claim")="New_Claim",IF(_xlfn.XLOOKUP(C448,'Raw Data_OS_22'!$C$5:$C$4516,'Raw Data_OS_22'!$C$5:$C$4516,"New_Claim")="New_Claim",IF(I448=$O$1,"F1","F2"),"Considered"),"Considered")</f>
        <v>Considered</v>
      </c>
      <c r="P448" t="str" cm="1">
        <f t="array" ref="P448">_xlfn.IFS(O448="F1","F1",O448="F2","F2",O448="Considered",_xlfn.XLOOKUP(C448,Raw_Data_OS_23!$C$7:$C$4518,Raw_Data_OS_23!$N$7:$N$4518,_xlfn.XLOOKUP(Raw_Data_Paid_23!C448,'Raw Data_OS_22'!$C$5:$C$4516,'Raw Data_OS_22'!$O$5:$O$4516)))</f>
        <v>D</v>
      </c>
      <c r="Q448" t="str">
        <f t="shared" si="17"/>
        <v>F3</v>
      </c>
      <c r="R448" t="str">
        <f t="shared" si="18"/>
        <v>2022Motor Private</v>
      </c>
    </row>
    <row r="449" spans="2:18" x14ac:dyDescent="0.35">
      <c r="B449" s="40"/>
      <c r="C449" s="45" t="s">
        <v>3671</v>
      </c>
      <c r="D449" s="46">
        <v>44474</v>
      </c>
      <c r="E449" s="46">
        <v>44501</v>
      </c>
      <c r="F449" s="47" t="s">
        <v>3908</v>
      </c>
      <c r="G449" s="48">
        <v>28126</v>
      </c>
      <c r="H449" s="49">
        <v>44994</v>
      </c>
      <c r="I449" s="44">
        <v>2021</v>
      </c>
      <c r="J449" s="44">
        <v>2021</v>
      </c>
      <c r="K449" s="44">
        <v>2023</v>
      </c>
      <c r="L449" s="44" t="s">
        <v>3138</v>
      </c>
      <c r="M449" s="44" t="s">
        <v>7201</v>
      </c>
      <c r="N449" s="44">
        <v>0</v>
      </c>
      <c r="O449" t="str">
        <f>IF(_xlfn.XLOOKUP(C449,Raw_Data_OS_23!$C$7:$C$4518,Raw_Data_OS_23!$C$7:$C$4518,"New_Claim")="New_Claim",IF(_xlfn.XLOOKUP(C449,'Raw Data_OS_22'!$C$5:$C$4516,'Raw Data_OS_22'!$C$5:$C$4516,"New_Claim")="New_Claim",IF(I449=$O$1,"F1","F2"),"Considered"),"Considered")</f>
        <v>Considered</v>
      </c>
      <c r="P449" t="str" cm="1">
        <f t="array" ref="P449">_xlfn.IFS(O449="F1","F1",O449="F2","F2",O449="Considered",_xlfn.XLOOKUP(C449,Raw_Data_OS_23!$C$7:$C$4518,Raw_Data_OS_23!$N$7:$N$4518,_xlfn.XLOOKUP(Raw_Data_Paid_23!C449,'Raw Data_OS_22'!$C$5:$C$4516,'Raw Data_OS_22'!$O$5:$O$4516)))</f>
        <v>B2</v>
      </c>
      <c r="Q449" t="str">
        <f t="shared" si="17"/>
        <v>B2</v>
      </c>
      <c r="R449" t="str">
        <f t="shared" si="18"/>
        <v>2021Motor Commercial</v>
      </c>
    </row>
    <row r="450" spans="2:18" x14ac:dyDescent="0.35">
      <c r="B450" s="40"/>
      <c r="C450" s="45" t="s">
        <v>6668</v>
      </c>
      <c r="D450" s="46">
        <v>44751</v>
      </c>
      <c r="E450" s="46">
        <v>44756</v>
      </c>
      <c r="F450" s="47" t="s">
        <v>3910</v>
      </c>
      <c r="G450" s="48">
        <v>116750</v>
      </c>
      <c r="H450" s="49">
        <v>44994</v>
      </c>
      <c r="I450" s="44">
        <v>2022</v>
      </c>
      <c r="J450" s="44">
        <v>2022</v>
      </c>
      <c r="K450" s="44">
        <v>2023</v>
      </c>
      <c r="L450" s="44" t="s">
        <v>6643</v>
      </c>
      <c r="M450" s="44" t="s">
        <v>7201</v>
      </c>
      <c r="N450" s="44">
        <v>1</v>
      </c>
      <c r="O450" t="str">
        <f>IF(_xlfn.XLOOKUP(C450,Raw_Data_OS_23!$C$7:$C$4518,Raw_Data_OS_23!$C$7:$C$4518,"New_Claim")="New_Claim",IF(_xlfn.XLOOKUP(C450,'Raw Data_OS_22'!$C$5:$C$4516,'Raw Data_OS_22'!$C$5:$C$4516,"New_Claim")="New_Claim",IF(I450=$O$1,"F1","F2"),"Considered"),"Considered")</f>
        <v>Considered</v>
      </c>
      <c r="P450" t="str" cm="1">
        <f t="array" ref="P450">_xlfn.IFS(O450="F1","F1",O450="F2","F2",O450="Considered",_xlfn.XLOOKUP(C450,Raw_Data_OS_23!$C$7:$C$4518,Raw_Data_OS_23!$N$7:$N$4518,_xlfn.XLOOKUP(Raw_Data_Paid_23!C450,'Raw Data_OS_22'!$C$5:$C$4516,'Raw Data_OS_22'!$O$5:$O$4516)))</f>
        <v>B2</v>
      </c>
      <c r="Q450" t="str">
        <f t="shared" si="17"/>
        <v>B2</v>
      </c>
      <c r="R450" t="str">
        <f t="shared" si="18"/>
        <v>2022Motor Private</v>
      </c>
    </row>
    <row r="451" spans="2:18" x14ac:dyDescent="0.35">
      <c r="B451" s="40"/>
      <c r="C451" s="45" t="s">
        <v>6940</v>
      </c>
      <c r="D451" s="46">
        <v>44558</v>
      </c>
      <c r="E451" s="46">
        <v>44894</v>
      </c>
      <c r="F451" s="47" t="s">
        <v>4244</v>
      </c>
      <c r="G451" s="48">
        <v>91218</v>
      </c>
      <c r="H451" s="49">
        <v>44995</v>
      </c>
      <c r="I451" s="44">
        <v>2021</v>
      </c>
      <c r="J451" s="44">
        <v>2022</v>
      </c>
      <c r="K451" s="44">
        <v>2023</v>
      </c>
      <c r="L451" s="44" t="s">
        <v>3138</v>
      </c>
      <c r="M451" s="44" t="s">
        <v>7201</v>
      </c>
      <c r="N451" s="44">
        <v>1</v>
      </c>
      <c r="O451" t="str">
        <f>IF(_xlfn.XLOOKUP(C451,Raw_Data_OS_23!$C$7:$C$4518,Raw_Data_OS_23!$C$7:$C$4518,"New_Claim")="New_Claim",IF(_xlfn.XLOOKUP(C451,'Raw Data_OS_22'!$C$5:$C$4516,'Raw Data_OS_22'!$C$5:$C$4516,"New_Claim")="New_Claim",IF(I451=$O$1,"F1","F2"),"Considered"),"Considered")</f>
        <v>Considered</v>
      </c>
      <c r="P451" t="str" cm="1">
        <f t="array" ref="P451">_xlfn.IFS(O451="F1","F1",O451="F2","F2",O451="Considered",_xlfn.XLOOKUP(C451,Raw_Data_OS_23!$C$7:$C$4518,Raw_Data_OS_23!$N$7:$N$4518,_xlfn.XLOOKUP(Raw_Data_Paid_23!C451,'Raw Data_OS_22'!$C$5:$C$4516,'Raw Data_OS_22'!$O$5:$O$4516)))</f>
        <v>B2</v>
      </c>
      <c r="Q451" t="str">
        <f t="shared" si="17"/>
        <v>B2</v>
      </c>
      <c r="R451" t="str">
        <f t="shared" si="18"/>
        <v>2021Marine</v>
      </c>
    </row>
    <row r="452" spans="2:18" x14ac:dyDescent="0.35">
      <c r="B452" s="40"/>
      <c r="C452" s="45" t="s">
        <v>7194</v>
      </c>
      <c r="D452" s="46">
        <v>44634</v>
      </c>
      <c r="E452" s="46">
        <v>44953</v>
      </c>
      <c r="F452" s="47" t="s">
        <v>4244</v>
      </c>
      <c r="G452" s="48">
        <v>240198</v>
      </c>
      <c r="H452" s="49">
        <v>44995</v>
      </c>
      <c r="I452" s="44">
        <v>2022</v>
      </c>
      <c r="J452" s="44">
        <v>2023</v>
      </c>
      <c r="K452" s="44">
        <v>2023</v>
      </c>
      <c r="L452" s="44" t="s">
        <v>6021</v>
      </c>
      <c r="M452" s="44" t="s">
        <v>7201</v>
      </c>
      <c r="N452" s="44">
        <v>1</v>
      </c>
      <c r="O452" t="str">
        <f>IF(_xlfn.XLOOKUP(C452,Raw_Data_OS_23!$C$7:$C$4518,Raw_Data_OS_23!$C$7:$C$4518,"New_Claim")="New_Claim",IF(_xlfn.XLOOKUP(C452,'Raw Data_OS_22'!$C$5:$C$4516,'Raw Data_OS_22'!$C$5:$C$4516,"New_Claim")="New_Claim",IF(I452=$O$1,"F1","F2"),"Considered"),"Considered")</f>
        <v>Considered</v>
      </c>
      <c r="P452" t="str" cm="1">
        <f t="array" ref="P452">_xlfn.IFS(O452="F1","F1",O452="F2","F2",O452="Considered",_xlfn.XLOOKUP(C452,Raw_Data_OS_23!$C$7:$C$4518,Raw_Data_OS_23!$N$7:$N$4518,_xlfn.XLOOKUP(Raw_Data_Paid_23!C452,'Raw Data_OS_22'!$C$5:$C$4516,'Raw Data_OS_22'!$O$5:$O$4516)))</f>
        <v>D</v>
      </c>
      <c r="Q452" t="str">
        <f t="shared" si="17"/>
        <v>F3</v>
      </c>
      <c r="R452" t="str">
        <f t="shared" si="18"/>
        <v>2022Marine</v>
      </c>
    </row>
    <row r="453" spans="2:18" x14ac:dyDescent="0.35">
      <c r="B453" s="40"/>
      <c r="C453" s="45" t="s">
        <v>6930</v>
      </c>
      <c r="D453" s="46">
        <v>44733</v>
      </c>
      <c r="E453" s="46">
        <v>44894</v>
      </c>
      <c r="F453" s="47" t="s">
        <v>4244</v>
      </c>
      <c r="G453" s="48">
        <v>17460</v>
      </c>
      <c r="H453" s="49">
        <v>44995</v>
      </c>
      <c r="I453" s="44">
        <v>2022</v>
      </c>
      <c r="J453" s="44">
        <v>2022</v>
      </c>
      <c r="K453" s="44">
        <v>2023</v>
      </c>
      <c r="L453" s="44" t="s">
        <v>6406</v>
      </c>
      <c r="M453" s="44" t="s">
        <v>7201</v>
      </c>
      <c r="N453" s="44">
        <v>1</v>
      </c>
      <c r="O453" t="str">
        <f>IF(_xlfn.XLOOKUP(C453,Raw_Data_OS_23!$C$7:$C$4518,Raw_Data_OS_23!$C$7:$C$4518,"New_Claim")="New_Claim",IF(_xlfn.XLOOKUP(C453,'Raw Data_OS_22'!$C$5:$C$4516,'Raw Data_OS_22'!$C$5:$C$4516,"New_Claim")="New_Claim",IF(I453=$O$1,"F1","F2"),"Considered"),"Considered")</f>
        <v>Considered</v>
      </c>
      <c r="P453" t="str" cm="1">
        <f t="array" ref="P453">_xlfn.IFS(O453="F1","F1",O453="F2","F2",O453="Considered",_xlfn.XLOOKUP(C453,Raw_Data_OS_23!$C$7:$C$4518,Raw_Data_OS_23!$N$7:$N$4518,_xlfn.XLOOKUP(Raw_Data_Paid_23!C453,'Raw Data_OS_22'!$C$5:$C$4516,'Raw Data_OS_22'!$O$5:$O$4516)))</f>
        <v>B2</v>
      </c>
      <c r="Q453" t="str">
        <f t="shared" ref="Q453:Q516" si="19">IF(P453="D","F3",IF(P453="E1","E2",P453))</f>
        <v>B2</v>
      </c>
      <c r="R453" t="str">
        <f t="shared" ref="R453:R516" si="20">I453&amp;F453</f>
        <v>2022Marine</v>
      </c>
    </row>
    <row r="454" spans="2:18" x14ac:dyDescent="0.35">
      <c r="B454" s="40"/>
      <c r="C454" s="45" t="s">
        <v>6929</v>
      </c>
      <c r="D454" s="46">
        <v>44741</v>
      </c>
      <c r="E454" s="46">
        <v>44894</v>
      </c>
      <c r="F454" s="47" t="s">
        <v>4244</v>
      </c>
      <c r="G454" s="48">
        <v>615830</v>
      </c>
      <c r="H454" s="49">
        <v>44995</v>
      </c>
      <c r="I454" s="44">
        <v>2022</v>
      </c>
      <c r="J454" s="44">
        <v>2022</v>
      </c>
      <c r="K454" s="44">
        <v>2023</v>
      </c>
      <c r="L454" s="44" t="s">
        <v>6406</v>
      </c>
      <c r="M454" s="44" t="s">
        <v>7201</v>
      </c>
      <c r="N454" s="44">
        <v>1</v>
      </c>
      <c r="O454" t="str">
        <f>IF(_xlfn.XLOOKUP(C454,Raw_Data_OS_23!$C$7:$C$4518,Raw_Data_OS_23!$C$7:$C$4518,"New_Claim")="New_Claim",IF(_xlfn.XLOOKUP(C454,'Raw Data_OS_22'!$C$5:$C$4516,'Raw Data_OS_22'!$C$5:$C$4516,"New_Claim")="New_Claim",IF(I454=$O$1,"F1","F2"),"Considered"),"Considered")</f>
        <v>Considered</v>
      </c>
      <c r="P454" t="str" cm="1">
        <f t="array" ref="P454">_xlfn.IFS(O454="F1","F1",O454="F2","F2",O454="Considered",_xlfn.XLOOKUP(C454,Raw_Data_OS_23!$C$7:$C$4518,Raw_Data_OS_23!$N$7:$N$4518,_xlfn.XLOOKUP(Raw_Data_Paid_23!C454,'Raw Data_OS_22'!$C$5:$C$4516,'Raw Data_OS_22'!$O$5:$O$4516)))</f>
        <v>B2</v>
      </c>
      <c r="Q454" t="str">
        <f t="shared" si="19"/>
        <v>B2</v>
      </c>
      <c r="R454" t="str">
        <f t="shared" si="20"/>
        <v>2022Marine</v>
      </c>
    </row>
    <row r="455" spans="2:18" x14ac:dyDescent="0.35">
      <c r="B455" s="40"/>
      <c r="C455" s="45" t="s">
        <v>2925</v>
      </c>
      <c r="D455" s="46">
        <v>44295</v>
      </c>
      <c r="E455" s="46">
        <v>44328</v>
      </c>
      <c r="F455" s="47" t="s">
        <v>3910</v>
      </c>
      <c r="G455" s="48">
        <v>100108</v>
      </c>
      <c r="H455" s="49">
        <v>44995</v>
      </c>
      <c r="I455" s="44">
        <v>2021</v>
      </c>
      <c r="J455" s="44">
        <v>2021</v>
      </c>
      <c r="K455" s="44">
        <v>2023</v>
      </c>
      <c r="L455" s="44" t="s">
        <v>2250</v>
      </c>
      <c r="M455" s="44" t="s">
        <v>7201</v>
      </c>
      <c r="N455" s="44">
        <v>1</v>
      </c>
      <c r="O455" t="str">
        <f>IF(_xlfn.XLOOKUP(C455,Raw_Data_OS_23!$C$7:$C$4518,Raw_Data_OS_23!$C$7:$C$4518,"New_Claim")="New_Claim",IF(_xlfn.XLOOKUP(C455,'Raw Data_OS_22'!$C$5:$C$4516,'Raw Data_OS_22'!$C$5:$C$4516,"New_Claim")="New_Claim",IF(I455=$O$1,"F1","F2"),"Considered"),"Considered")</f>
        <v>Considered</v>
      </c>
      <c r="P455" t="str" cm="1">
        <f t="array" ref="P455">_xlfn.IFS(O455="F1","F1",O455="F2","F2",O455="Considered",_xlfn.XLOOKUP(C455,Raw_Data_OS_23!$C$7:$C$4518,Raw_Data_OS_23!$N$7:$N$4518,_xlfn.XLOOKUP(Raw_Data_Paid_23!C455,'Raw Data_OS_22'!$C$5:$C$4516,'Raw Data_OS_22'!$O$5:$O$4516)))</f>
        <v>B2</v>
      </c>
      <c r="Q455" t="str">
        <f t="shared" si="19"/>
        <v>B2</v>
      </c>
      <c r="R455" t="str">
        <f t="shared" si="20"/>
        <v>2021Motor Private</v>
      </c>
    </row>
    <row r="456" spans="2:18" x14ac:dyDescent="0.35">
      <c r="B456" s="40"/>
      <c r="C456" s="45" t="s">
        <v>5400</v>
      </c>
      <c r="D456" s="46">
        <v>44257</v>
      </c>
      <c r="E456" s="46">
        <v>44265</v>
      </c>
      <c r="F456" s="47" t="s">
        <v>3910</v>
      </c>
      <c r="G456" s="48">
        <v>432376</v>
      </c>
      <c r="H456" s="49">
        <v>44995</v>
      </c>
      <c r="I456" s="44">
        <v>2021</v>
      </c>
      <c r="J456" s="44">
        <v>2021</v>
      </c>
      <c r="K456" s="44">
        <v>2023</v>
      </c>
      <c r="L456" s="44" t="s">
        <v>21</v>
      </c>
      <c r="M456" s="44" t="s">
        <v>7201</v>
      </c>
      <c r="N456" s="44">
        <v>1</v>
      </c>
      <c r="O456" t="str">
        <f>IF(_xlfn.XLOOKUP(C456,Raw_Data_OS_23!$C$7:$C$4518,Raw_Data_OS_23!$C$7:$C$4518,"New_Claim")="New_Claim",IF(_xlfn.XLOOKUP(C456,'Raw Data_OS_22'!$C$5:$C$4516,'Raw Data_OS_22'!$C$5:$C$4516,"New_Claim")="New_Claim",IF(I456=$O$1,"F1","F2"),"Considered"),"Considered")</f>
        <v>Considered</v>
      </c>
      <c r="P456" t="str" cm="1">
        <f t="array" ref="P456">_xlfn.IFS(O456="F1","F1",O456="F2","F2",O456="Considered",_xlfn.XLOOKUP(C456,Raw_Data_OS_23!$C$7:$C$4518,Raw_Data_OS_23!$N$7:$N$4518,_xlfn.XLOOKUP(Raw_Data_Paid_23!C456,'Raw Data_OS_22'!$C$5:$C$4516,'Raw Data_OS_22'!$O$5:$O$4516)))</f>
        <v>B2</v>
      </c>
      <c r="Q456" t="str">
        <f t="shared" si="19"/>
        <v>B2</v>
      </c>
      <c r="R456" t="str">
        <f t="shared" si="20"/>
        <v>2021Motor Private</v>
      </c>
    </row>
    <row r="457" spans="2:18" x14ac:dyDescent="0.35">
      <c r="B457" s="40"/>
      <c r="C457" s="45" t="s">
        <v>1340</v>
      </c>
      <c r="D457" s="46">
        <v>43960</v>
      </c>
      <c r="E457" s="46">
        <v>43972</v>
      </c>
      <c r="F457" s="47" t="s">
        <v>4248</v>
      </c>
      <c r="G457" s="48">
        <v>328980</v>
      </c>
      <c r="H457" s="49">
        <v>44995</v>
      </c>
      <c r="I457" s="44">
        <v>2020</v>
      </c>
      <c r="J457" s="44">
        <v>2020</v>
      </c>
      <c r="K457" s="44">
        <v>2023</v>
      </c>
      <c r="L457" s="44" t="s">
        <v>33</v>
      </c>
      <c r="M457" s="44" t="s">
        <v>7201</v>
      </c>
      <c r="N457" s="44">
        <v>0</v>
      </c>
      <c r="O457" t="str">
        <f>IF(_xlfn.XLOOKUP(C457,Raw_Data_OS_23!$C$7:$C$4518,Raw_Data_OS_23!$C$7:$C$4518,"New_Claim")="New_Claim",IF(_xlfn.XLOOKUP(C457,'Raw Data_OS_22'!$C$5:$C$4516,'Raw Data_OS_22'!$C$5:$C$4516,"New_Claim")="New_Claim",IF(I457=$O$1,"F1","F2"),"Considered"),"Considered")</f>
        <v>Considered</v>
      </c>
      <c r="P457" t="str" cm="1">
        <f t="array" ref="P457">_xlfn.IFS(O457="F1","F1",O457="F2","F2",O457="Considered",_xlfn.XLOOKUP(C457,Raw_Data_OS_23!$C$7:$C$4518,Raw_Data_OS_23!$N$7:$N$4518,_xlfn.XLOOKUP(Raw_Data_Paid_23!C457,'Raw Data_OS_22'!$C$5:$C$4516,'Raw Data_OS_22'!$O$5:$O$4516)))</f>
        <v>B2</v>
      </c>
      <c r="Q457" t="str">
        <f t="shared" si="19"/>
        <v>B2</v>
      </c>
      <c r="R457" t="str">
        <f t="shared" si="20"/>
        <v>2020Fire Industrial</v>
      </c>
    </row>
    <row r="458" spans="2:18" x14ac:dyDescent="0.35">
      <c r="B458" s="40"/>
      <c r="C458" s="45" t="s">
        <v>202</v>
      </c>
      <c r="D458" s="46">
        <v>44117</v>
      </c>
      <c r="E458" s="46">
        <v>44117</v>
      </c>
      <c r="F458" s="47" t="s">
        <v>4195</v>
      </c>
      <c r="G458" s="48">
        <v>242960</v>
      </c>
      <c r="H458" s="49">
        <v>44995</v>
      </c>
      <c r="I458" s="44">
        <v>2020</v>
      </c>
      <c r="J458" s="44">
        <v>2020</v>
      </c>
      <c r="K458" s="44">
        <v>2023</v>
      </c>
      <c r="L458" s="44" t="s">
        <v>11</v>
      </c>
      <c r="M458" s="44" t="s">
        <v>7201</v>
      </c>
      <c r="N458" s="44">
        <v>0</v>
      </c>
      <c r="O458" t="str">
        <f>IF(_xlfn.XLOOKUP(C458,Raw_Data_OS_23!$C$7:$C$4518,Raw_Data_OS_23!$C$7:$C$4518,"New_Claim")="New_Claim",IF(_xlfn.XLOOKUP(C458,'Raw Data_OS_22'!$C$5:$C$4516,'Raw Data_OS_22'!$C$5:$C$4516,"New_Claim")="New_Claim",IF(I458=$O$1,"F1","F2"),"Considered"),"Considered")</f>
        <v>Considered</v>
      </c>
      <c r="P458" t="str" cm="1">
        <f t="array" ref="P458">_xlfn.IFS(O458="F1","F1",O458="F2","F2",O458="Considered",_xlfn.XLOOKUP(C458,Raw_Data_OS_23!$C$7:$C$4518,Raw_Data_OS_23!$N$7:$N$4518,_xlfn.XLOOKUP(Raw_Data_Paid_23!C458,'Raw Data_OS_22'!$C$5:$C$4516,'Raw Data_OS_22'!$O$5:$O$4516)))</f>
        <v>B2</v>
      </c>
      <c r="Q458" t="str">
        <f t="shared" si="19"/>
        <v>B2</v>
      </c>
      <c r="R458" t="str">
        <f t="shared" si="20"/>
        <v>2020Engineering</v>
      </c>
    </row>
    <row r="459" spans="2:18" x14ac:dyDescent="0.35">
      <c r="B459" s="40"/>
      <c r="C459" s="45" t="s">
        <v>861</v>
      </c>
      <c r="D459" s="46">
        <v>43982</v>
      </c>
      <c r="E459" s="46">
        <v>43982</v>
      </c>
      <c r="F459" s="47" t="s">
        <v>3910</v>
      </c>
      <c r="G459" s="48">
        <v>78000</v>
      </c>
      <c r="H459" s="49">
        <v>44995</v>
      </c>
      <c r="I459" s="44">
        <v>2020</v>
      </c>
      <c r="J459" s="44">
        <v>2020</v>
      </c>
      <c r="K459" s="44">
        <v>2023</v>
      </c>
      <c r="L459" s="44" t="s">
        <v>33</v>
      </c>
      <c r="M459" s="44" t="s">
        <v>7201</v>
      </c>
      <c r="N459" s="44">
        <v>1</v>
      </c>
      <c r="O459" t="str">
        <f>IF(_xlfn.XLOOKUP(C459,Raw_Data_OS_23!$C$7:$C$4518,Raw_Data_OS_23!$C$7:$C$4518,"New_Claim")="New_Claim",IF(_xlfn.XLOOKUP(C459,'Raw Data_OS_22'!$C$5:$C$4516,'Raw Data_OS_22'!$C$5:$C$4516,"New_Claim")="New_Claim",IF(I459=$O$1,"F1","F2"),"Considered"),"Considered")</f>
        <v>Considered</v>
      </c>
      <c r="P459" t="str" cm="1">
        <f t="array" ref="P459">_xlfn.IFS(O459="F1","F1",O459="F2","F2",O459="Considered",_xlfn.XLOOKUP(C459,Raw_Data_OS_23!$C$7:$C$4518,Raw_Data_OS_23!$N$7:$N$4518,_xlfn.XLOOKUP(Raw_Data_Paid_23!C459,'Raw Data_OS_22'!$C$5:$C$4516,'Raw Data_OS_22'!$O$5:$O$4516)))</f>
        <v>B2</v>
      </c>
      <c r="Q459" t="str">
        <f t="shared" si="19"/>
        <v>B2</v>
      </c>
      <c r="R459" t="str">
        <f t="shared" si="20"/>
        <v>2020Motor Private</v>
      </c>
    </row>
    <row r="460" spans="2:18" x14ac:dyDescent="0.35">
      <c r="B460" s="40"/>
      <c r="C460" s="45" t="s">
        <v>6857</v>
      </c>
      <c r="D460" s="46">
        <v>44853</v>
      </c>
      <c r="E460" s="46">
        <v>44855</v>
      </c>
      <c r="F460" s="47" t="s">
        <v>3910</v>
      </c>
      <c r="G460" s="48">
        <v>64500</v>
      </c>
      <c r="H460" s="49">
        <v>44995</v>
      </c>
      <c r="I460" s="44">
        <v>2022</v>
      </c>
      <c r="J460" s="44">
        <v>2022</v>
      </c>
      <c r="K460" s="44">
        <v>2023</v>
      </c>
      <c r="L460" s="44" t="s">
        <v>6825</v>
      </c>
      <c r="M460" s="44" t="s">
        <v>7201</v>
      </c>
      <c r="N460" s="44">
        <v>1</v>
      </c>
      <c r="O460" t="str">
        <f>IF(_xlfn.XLOOKUP(C460,Raw_Data_OS_23!$C$7:$C$4518,Raw_Data_OS_23!$C$7:$C$4518,"New_Claim")="New_Claim",IF(_xlfn.XLOOKUP(C460,'Raw Data_OS_22'!$C$5:$C$4516,'Raw Data_OS_22'!$C$5:$C$4516,"New_Claim")="New_Claim",IF(I460=$O$1,"F1","F2"),"Considered"),"Considered")</f>
        <v>Considered</v>
      </c>
      <c r="P460" t="str" cm="1">
        <f t="array" ref="P460">_xlfn.IFS(O460="F1","F1",O460="F2","F2",O460="Considered",_xlfn.XLOOKUP(C460,Raw_Data_OS_23!$C$7:$C$4518,Raw_Data_OS_23!$N$7:$N$4518,_xlfn.XLOOKUP(Raw_Data_Paid_23!C460,'Raw Data_OS_22'!$C$5:$C$4516,'Raw Data_OS_22'!$O$5:$O$4516)))</f>
        <v>B2</v>
      </c>
      <c r="Q460" t="str">
        <f t="shared" si="19"/>
        <v>B2</v>
      </c>
      <c r="R460" t="str">
        <f t="shared" si="20"/>
        <v>2022Motor Private</v>
      </c>
    </row>
    <row r="461" spans="2:18" x14ac:dyDescent="0.35">
      <c r="B461" s="40"/>
      <c r="C461" s="45" t="s">
        <v>3378</v>
      </c>
      <c r="D461" s="46">
        <v>44434</v>
      </c>
      <c r="E461" s="46">
        <v>44438</v>
      </c>
      <c r="F461" s="47" t="s">
        <v>3910</v>
      </c>
      <c r="G461" s="48">
        <v>25500</v>
      </c>
      <c r="H461" s="49">
        <v>44995</v>
      </c>
      <c r="I461" s="44">
        <v>2021</v>
      </c>
      <c r="J461" s="44">
        <v>2021</v>
      </c>
      <c r="K461" s="44">
        <v>2023</v>
      </c>
      <c r="L461" s="44" t="s">
        <v>3073</v>
      </c>
      <c r="M461" s="44" t="s">
        <v>7201</v>
      </c>
      <c r="N461" s="44">
        <v>0</v>
      </c>
      <c r="O461" t="str">
        <f>IF(_xlfn.XLOOKUP(C461,Raw_Data_OS_23!$C$7:$C$4518,Raw_Data_OS_23!$C$7:$C$4518,"New_Claim")="New_Claim",IF(_xlfn.XLOOKUP(C461,'Raw Data_OS_22'!$C$5:$C$4516,'Raw Data_OS_22'!$C$5:$C$4516,"New_Claim")="New_Claim",IF(I461=$O$1,"F1","F2"),"Considered"),"Considered")</f>
        <v>Considered</v>
      </c>
      <c r="P461" t="str" cm="1">
        <f t="array" ref="P461">_xlfn.IFS(O461="F1","F1",O461="F2","F2",O461="Considered",_xlfn.XLOOKUP(C461,Raw_Data_OS_23!$C$7:$C$4518,Raw_Data_OS_23!$N$7:$N$4518,_xlfn.XLOOKUP(Raw_Data_Paid_23!C461,'Raw Data_OS_22'!$C$5:$C$4516,'Raw Data_OS_22'!$O$5:$O$4516)))</f>
        <v>B2</v>
      </c>
      <c r="Q461" t="str">
        <f t="shared" si="19"/>
        <v>B2</v>
      </c>
      <c r="R461" t="str">
        <f t="shared" si="20"/>
        <v>2021Motor Private</v>
      </c>
    </row>
    <row r="462" spans="2:18" x14ac:dyDescent="0.35">
      <c r="B462" s="40"/>
      <c r="C462" s="45" t="s">
        <v>3261</v>
      </c>
      <c r="D462" s="46">
        <v>44385</v>
      </c>
      <c r="E462" s="46">
        <v>44406</v>
      </c>
      <c r="F462" s="47" t="s">
        <v>3910</v>
      </c>
      <c r="G462" s="48">
        <v>29000</v>
      </c>
      <c r="H462" s="49">
        <v>44995</v>
      </c>
      <c r="I462" s="44">
        <v>2021</v>
      </c>
      <c r="J462" s="44">
        <v>2021</v>
      </c>
      <c r="K462" s="44">
        <v>2023</v>
      </c>
      <c r="L462" s="44" t="s">
        <v>3073</v>
      </c>
      <c r="M462" s="44" t="s">
        <v>7201</v>
      </c>
      <c r="N462" s="44">
        <v>0</v>
      </c>
      <c r="O462" t="str">
        <f>IF(_xlfn.XLOOKUP(C462,Raw_Data_OS_23!$C$7:$C$4518,Raw_Data_OS_23!$C$7:$C$4518,"New_Claim")="New_Claim",IF(_xlfn.XLOOKUP(C462,'Raw Data_OS_22'!$C$5:$C$4516,'Raw Data_OS_22'!$C$5:$C$4516,"New_Claim")="New_Claim",IF(I462=$O$1,"F1","F2"),"Considered"),"Considered")</f>
        <v>Considered</v>
      </c>
      <c r="P462" t="str" cm="1">
        <f t="array" ref="P462">_xlfn.IFS(O462="F1","F1",O462="F2","F2",O462="Considered",_xlfn.XLOOKUP(C462,Raw_Data_OS_23!$C$7:$C$4518,Raw_Data_OS_23!$N$7:$N$4518,_xlfn.XLOOKUP(Raw_Data_Paid_23!C462,'Raw Data_OS_22'!$C$5:$C$4516,'Raw Data_OS_22'!$O$5:$O$4516)))</f>
        <v>B2</v>
      </c>
      <c r="Q462" t="str">
        <f t="shared" si="19"/>
        <v>B2</v>
      </c>
      <c r="R462" t="str">
        <f t="shared" si="20"/>
        <v>2021Motor Private</v>
      </c>
    </row>
    <row r="463" spans="2:18" x14ac:dyDescent="0.35">
      <c r="B463" s="40"/>
      <c r="C463" s="45" t="s">
        <v>6847</v>
      </c>
      <c r="D463" s="46">
        <v>44762</v>
      </c>
      <c r="E463" s="46">
        <v>44848</v>
      </c>
      <c r="F463" s="47" t="s">
        <v>3910</v>
      </c>
      <c r="G463" s="48">
        <v>10000</v>
      </c>
      <c r="H463" s="49">
        <v>44995</v>
      </c>
      <c r="I463" s="44">
        <v>2022</v>
      </c>
      <c r="J463" s="44">
        <v>2022</v>
      </c>
      <c r="K463" s="44">
        <v>2023</v>
      </c>
      <c r="L463" s="44" t="s">
        <v>6643</v>
      </c>
      <c r="M463" s="44" t="s">
        <v>7201</v>
      </c>
      <c r="N463" s="44">
        <v>1</v>
      </c>
      <c r="O463" t="str">
        <f>IF(_xlfn.XLOOKUP(C463,Raw_Data_OS_23!$C$7:$C$4518,Raw_Data_OS_23!$C$7:$C$4518,"New_Claim")="New_Claim",IF(_xlfn.XLOOKUP(C463,'Raw Data_OS_22'!$C$5:$C$4516,'Raw Data_OS_22'!$C$5:$C$4516,"New_Claim")="New_Claim",IF(I463=$O$1,"F1","F2"),"Considered"),"Considered")</f>
        <v>Considered</v>
      </c>
      <c r="P463" t="str" cm="1">
        <f t="array" ref="P463">_xlfn.IFS(O463="F1","F1",O463="F2","F2",O463="Considered",_xlfn.XLOOKUP(C463,Raw_Data_OS_23!$C$7:$C$4518,Raw_Data_OS_23!$N$7:$N$4518,_xlfn.XLOOKUP(Raw_Data_Paid_23!C463,'Raw Data_OS_22'!$C$5:$C$4516,'Raw Data_OS_22'!$O$5:$O$4516)))</f>
        <v>B2</v>
      </c>
      <c r="Q463" t="str">
        <f t="shared" si="19"/>
        <v>B2</v>
      </c>
      <c r="R463" t="str">
        <f t="shared" si="20"/>
        <v>2022Motor Private</v>
      </c>
    </row>
    <row r="464" spans="2:18" x14ac:dyDescent="0.35">
      <c r="B464" s="40"/>
      <c r="C464" s="45" t="s">
        <v>7202</v>
      </c>
      <c r="D464" s="46">
        <v>44296</v>
      </c>
      <c r="E464" s="46">
        <v>44987</v>
      </c>
      <c r="F464" s="47" t="s">
        <v>3910</v>
      </c>
      <c r="G464" s="48">
        <v>20258</v>
      </c>
      <c r="H464" s="49">
        <v>44995</v>
      </c>
      <c r="I464" s="44">
        <v>2021</v>
      </c>
      <c r="J464" s="44">
        <v>2023</v>
      </c>
      <c r="K464" s="44">
        <v>2023</v>
      </c>
      <c r="L464" s="44" t="s">
        <v>2250</v>
      </c>
      <c r="M464" s="44" t="s">
        <v>7201</v>
      </c>
      <c r="N464" s="44">
        <v>1</v>
      </c>
      <c r="O464" t="str">
        <f>IF(_xlfn.XLOOKUP(C464,Raw_Data_OS_23!$C$7:$C$4518,Raw_Data_OS_23!$C$7:$C$4518,"New_Claim")="New_Claim",IF(_xlfn.XLOOKUP(C464,'Raw Data_OS_22'!$C$5:$C$4516,'Raw Data_OS_22'!$C$5:$C$4516,"New_Claim")="New_Claim",IF(I464=$O$1,"F1","F2"),"Considered"),"Considered")</f>
        <v>Considered</v>
      </c>
      <c r="P464" t="str" cm="1">
        <f t="array" ref="P464">_xlfn.IFS(O464="F1","F1",O464="F2","F2",O464="Considered",_xlfn.XLOOKUP(C464,Raw_Data_OS_23!$C$7:$C$4518,Raw_Data_OS_23!$N$7:$N$4518,_xlfn.XLOOKUP(Raw_Data_Paid_23!C464,'Raw Data_OS_22'!$C$5:$C$4516,'Raw Data_OS_22'!$O$5:$O$4516)))</f>
        <v>D</v>
      </c>
      <c r="Q464" t="str">
        <f t="shared" si="19"/>
        <v>F3</v>
      </c>
      <c r="R464" t="str">
        <f t="shared" si="20"/>
        <v>2021Motor Private</v>
      </c>
    </row>
    <row r="465" spans="2:18" x14ac:dyDescent="0.35">
      <c r="B465" s="40"/>
      <c r="C465" s="45" t="s">
        <v>164</v>
      </c>
      <c r="D465" s="46">
        <v>44022</v>
      </c>
      <c r="E465" s="46">
        <v>44022</v>
      </c>
      <c r="F465" s="47" t="s">
        <v>3908</v>
      </c>
      <c r="G465" s="48">
        <v>-250000</v>
      </c>
      <c r="H465" s="49">
        <v>44998</v>
      </c>
      <c r="I465" s="44">
        <v>2020</v>
      </c>
      <c r="J465" s="44">
        <v>2020</v>
      </c>
      <c r="K465" s="44">
        <v>2023</v>
      </c>
      <c r="L465" s="44" t="s">
        <v>35</v>
      </c>
      <c r="M465" s="44" t="s">
        <v>7201</v>
      </c>
      <c r="N465" s="44">
        <v>0</v>
      </c>
      <c r="O465" t="str">
        <f>IF(_xlfn.XLOOKUP(C465,Raw_Data_OS_23!$C$7:$C$4518,Raw_Data_OS_23!$C$7:$C$4518,"New_Claim")="New_Claim",IF(_xlfn.XLOOKUP(C465,'Raw Data_OS_22'!$C$5:$C$4516,'Raw Data_OS_22'!$C$5:$C$4516,"New_Claim")="New_Claim",IF(I465=$O$1,"F1","F2"),"Considered"),"Considered")</f>
        <v>Considered</v>
      </c>
      <c r="P465" t="str" cm="1">
        <f t="array" ref="P465">_xlfn.IFS(O465="F1","F1",O465="F2","F2",O465="Considered",_xlfn.XLOOKUP(C465,Raw_Data_OS_23!$C$7:$C$4518,Raw_Data_OS_23!$N$7:$N$4518,_xlfn.XLOOKUP(Raw_Data_Paid_23!C465,'Raw Data_OS_22'!$C$5:$C$4516,'Raw Data_OS_22'!$O$5:$O$4516)))</f>
        <v>B2</v>
      </c>
      <c r="Q465" t="str">
        <f t="shared" si="19"/>
        <v>B2</v>
      </c>
      <c r="R465" t="str">
        <f t="shared" si="20"/>
        <v>2020Motor Commercial</v>
      </c>
    </row>
    <row r="466" spans="2:18" x14ac:dyDescent="0.35">
      <c r="B466" s="40"/>
      <c r="C466" s="45" t="s">
        <v>164</v>
      </c>
      <c r="D466" s="46">
        <v>44022</v>
      </c>
      <c r="E466" s="46">
        <v>44022</v>
      </c>
      <c r="F466" s="47" t="s">
        <v>3908</v>
      </c>
      <c r="G466" s="48">
        <v>-250000</v>
      </c>
      <c r="H466" s="49">
        <v>44998</v>
      </c>
      <c r="I466" s="44">
        <v>2020</v>
      </c>
      <c r="J466" s="44">
        <v>2020</v>
      </c>
      <c r="K466" s="44">
        <v>2023</v>
      </c>
      <c r="L466" s="44" t="s">
        <v>35</v>
      </c>
      <c r="M466" s="44" t="s">
        <v>7201</v>
      </c>
      <c r="N466" s="44">
        <v>0</v>
      </c>
      <c r="O466" t="str">
        <f>IF(_xlfn.XLOOKUP(C466,Raw_Data_OS_23!$C$7:$C$4518,Raw_Data_OS_23!$C$7:$C$4518,"New_Claim")="New_Claim",IF(_xlfn.XLOOKUP(C466,'Raw Data_OS_22'!$C$5:$C$4516,'Raw Data_OS_22'!$C$5:$C$4516,"New_Claim")="New_Claim",IF(I466=$O$1,"F1","F2"),"Considered"),"Considered")</f>
        <v>Considered</v>
      </c>
      <c r="P466" t="str" cm="1">
        <f t="array" ref="P466">_xlfn.IFS(O466="F1","F1",O466="F2","F2",O466="Considered",_xlfn.XLOOKUP(C466,Raw_Data_OS_23!$C$7:$C$4518,Raw_Data_OS_23!$N$7:$N$4518,_xlfn.XLOOKUP(Raw_Data_Paid_23!C466,'Raw Data_OS_22'!$C$5:$C$4516,'Raw Data_OS_22'!$O$5:$O$4516)))</f>
        <v>B2</v>
      </c>
      <c r="Q466" t="str">
        <f t="shared" si="19"/>
        <v>B2</v>
      </c>
      <c r="R466" t="str">
        <f t="shared" si="20"/>
        <v>2020Motor Commercial</v>
      </c>
    </row>
    <row r="467" spans="2:18" x14ac:dyDescent="0.35">
      <c r="B467" s="40"/>
      <c r="C467" s="45" t="s">
        <v>1427</v>
      </c>
      <c r="D467" s="46">
        <v>44233</v>
      </c>
      <c r="E467" s="46">
        <v>44258</v>
      </c>
      <c r="F467" s="47" t="s">
        <v>3910</v>
      </c>
      <c r="G467" s="48">
        <v>40105</v>
      </c>
      <c r="H467" s="49">
        <v>45000</v>
      </c>
      <c r="I467" s="44">
        <v>2021</v>
      </c>
      <c r="J467" s="44">
        <v>2021</v>
      </c>
      <c r="K467" s="44">
        <v>2023</v>
      </c>
      <c r="L467" s="44" t="s">
        <v>21</v>
      </c>
      <c r="M467" s="44" t="s">
        <v>7201</v>
      </c>
      <c r="N467" s="44">
        <v>0</v>
      </c>
      <c r="O467" t="str">
        <f>IF(_xlfn.XLOOKUP(C467,Raw_Data_OS_23!$C$7:$C$4518,Raw_Data_OS_23!$C$7:$C$4518,"New_Claim")="New_Claim",IF(_xlfn.XLOOKUP(C467,'Raw Data_OS_22'!$C$5:$C$4516,'Raw Data_OS_22'!$C$5:$C$4516,"New_Claim")="New_Claim",IF(I467=$O$1,"F1","F2"),"Considered"),"Considered")</f>
        <v>Considered</v>
      </c>
      <c r="P467" t="str" cm="1">
        <f t="array" ref="P467">_xlfn.IFS(O467="F1","F1",O467="F2","F2",O467="Considered",_xlfn.XLOOKUP(C467,Raw_Data_OS_23!$C$7:$C$4518,Raw_Data_OS_23!$N$7:$N$4518,_xlfn.XLOOKUP(Raw_Data_Paid_23!C467,'Raw Data_OS_22'!$C$5:$C$4516,'Raw Data_OS_22'!$O$5:$O$4516)))</f>
        <v>B2</v>
      </c>
      <c r="Q467" t="str">
        <f t="shared" si="19"/>
        <v>B2</v>
      </c>
      <c r="R467" t="str">
        <f t="shared" si="20"/>
        <v>2021Motor Private</v>
      </c>
    </row>
    <row r="468" spans="2:18" x14ac:dyDescent="0.35">
      <c r="B468" s="40"/>
      <c r="C468" s="45" t="s">
        <v>6678</v>
      </c>
      <c r="D468" s="46">
        <v>44745</v>
      </c>
      <c r="E468" s="46">
        <v>44762</v>
      </c>
      <c r="F468" s="47" t="s">
        <v>3910</v>
      </c>
      <c r="G468" s="48">
        <v>356500</v>
      </c>
      <c r="H468" s="49">
        <v>45000</v>
      </c>
      <c r="I468" s="44">
        <v>2022</v>
      </c>
      <c r="J468" s="44">
        <v>2022</v>
      </c>
      <c r="K468" s="44">
        <v>2023</v>
      </c>
      <c r="L468" s="44" t="s">
        <v>6643</v>
      </c>
      <c r="M468" s="44" t="s">
        <v>7201</v>
      </c>
      <c r="N468" s="44">
        <v>0</v>
      </c>
      <c r="O468" t="str">
        <f>IF(_xlfn.XLOOKUP(C468,Raw_Data_OS_23!$C$7:$C$4518,Raw_Data_OS_23!$C$7:$C$4518,"New_Claim")="New_Claim",IF(_xlfn.XLOOKUP(C468,'Raw Data_OS_22'!$C$5:$C$4516,'Raw Data_OS_22'!$C$5:$C$4516,"New_Claim")="New_Claim",IF(I468=$O$1,"F1","F2"),"Considered"),"Considered")</f>
        <v>Considered</v>
      </c>
      <c r="P468" t="str" cm="1">
        <f t="array" ref="P468">_xlfn.IFS(O468="F1","F1",O468="F2","F2",O468="Considered",_xlfn.XLOOKUP(C468,Raw_Data_OS_23!$C$7:$C$4518,Raw_Data_OS_23!$N$7:$N$4518,_xlfn.XLOOKUP(Raw_Data_Paid_23!C468,'Raw Data_OS_22'!$C$5:$C$4516,'Raw Data_OS_22'!$O$5:$O$4516)))</f>
        <v>B2</v>
      </c>
      <c r="Q468" t="str">
        <f t="shared" si="19"/>
        <v>B2</v>
      </c>
      <c r="R468" t="str">
        <f t="shared" si="20"/>
        <v>2022Motor Private</v>
      </c>
    </row>
    <row r="469" spans="2:18" x14ac:dyDescent="0.35">
      <c r="B469" s="40"/>
      <c r="C469" s="45" t="s">
        <v>6678</v>
      </c>
      <c r="D469" s="46">
        <v>44745</v>
      </c>
      <c r="E469" s="46">
        <v>44762</v>
      </c>
      <c r="F469" s="47" t="s">
        <v>3910</v>
      </c>
      <c r="G469" s="48">
        <v>40000</v>
      </c>
      <c r="H469" s="49">
        <v>45000</v>
      </c>
      <c r="I469" s="44">
        <v>2022</v>
      </c>
      <c r="J469" s="44">
        <v>2022</v>
      </c>
      <c r="K469" s="44">
        <v>2023</v>
      </c>
      <c r="L469" s="44" t="s">
        <v>6643</v>
      </c>
      <c r="M469" s="44" t="s">
        <v>7201</v>
      </c>
      <c r="N469" s="44">
        <v>0</v>
      </c>
      <c r="O469" t="str">
        <f>IF(_xlfn.XLOOKUP(C469,Raw_Data_OS_23!$C$7:$C$4518,Raw_Data_OS_23!$C$7:$C$4518,"New_Claim")="New_Claim",IF(_xlfn.XLOOKUP(C469,'Raw Data_OS_22'!$C$5:$C$4516,'Raw Data_OS_22'!$C$5:$C$4516,"New_Claim")="New_Claim",IF(I469=$O$1,"F1","F2"),"Considered"),"Considered")</f>
        <v>Considered</v>
      </c>
      <c r="P469" t="str" cm="1">
        <f t="array" ref="P469">_xlfn.IFS(O469="F1","F1",O469="F2","F2",O469="Considered",_xlfn.XLOOKUP(C469,Raw_Data_OS_23!$C$7:$C$4518,Raw_Data_OS_23!$N$7:$N$4518,_xlfn.XLOOKUP(Raw_Data_Paid_23!C469,'Raw Data_OS_22'!$C$5:$C$4516,'Raw Data_OS_22'!$O$5:$O$4516)))</f>
        <v>B2</v>
      </c>
      <c r="Q469" t="str">
        <f t="shared" si="19"/>
        <v>B2</v>
      </c>
      <c r="R469" t="str">
        <f t="shared" si="20"/>
        <v>2022Motor Private</v>
      </c>
    </row>
    <row r="470" spans="2:18" x14ac:dyDescent="0.35">
      <c r="B470" s="40"/>
      <c r="C470" s="45" t="s">
        <v>3366</v>
      </c>
      <c r="D470" s="46">
        <v>44431</v>
      </c>
      <c r="E470" s="46">
        <v>44434</v>
      </c>
      <c r="F470" s="47" t="s">
        <v>3910</v>
      </c>
      <c r="G470" s="48">
        <v>30000</v>
      </c>
      <c r="H470" s="49">
        <v>45001</v>
      </c>
      <c r="I470" s="44">
        <v>2021</v>
      </c>
      <c r="J470" s="44">
        <v>2021</v>
      </c>
      <c r="K470" s="44">
        <v>2023</v>
      </c>
      <c r="L470" s="44" t="s">
        <v>3073</v>
      </c>
      <c r="M470" s="44" t="s">
        <v>7201</v>
      </c>
      <c r="N470" s="44">
        <v>0</v>
      </c>
      <c r="O470" t="str">
        <f>IF(_xlfn.XLOOKUP(C470,Raw_Data_OS_23!$C$7:$C$4518,Raw_Data_OS_23!$C$7:$C$4518,"New_Claim")="New_Claim",IF(_xlfn.XLOOKUP(C470,'Raw Data_OS_22'!$C$5:$C$4516,'Raw Data_OS_22'!$C$5:$C$4516,"New_Claim")="New_Claim",IF(I470=$O$1,"F1","F2"),"Considered"),"Considered")</f>
        <v>Considered</v>
      </c>
      <c r="P470" t="str" cm="1">
        <f t="array" ref="P470">_xlfn.IFS(O470="F1","F1",O470="F2","F2",O470="Considered",_xlfn.XLOOKUP(C470,Raw_Data_OS_23!$C$7:$C$4518,Raw_Data_OS_23!$N$7:$N$4518,_xlfn.XLOOKUP(Raw_Data_Paid_23!C470,'Raw Data_OS_22'!$C$5:$C$4516,'Raw Data_OS_22'!$O$5:$O$4516)))</f>
        <v>B2</v>
      </c>
      <c r="Q470" t="str">
        <f t="shared" si="19"/>
        <v>B2</v>
      </c>
      <c r="R470" t="str">
        <f t="shared" si="20"/>
        <v>2021Motor Private</v>
      </c>
    </row>
    <row r="471" spans="2:18" x14ac:dyDescent="0.35">
      <c r="B471" s="40"/>
      <c r="C471" s="45" t="s">
        <v>3464</v>
      </c>
      <c r="D471" s="46">
        <v>44450</v>
      </c>
      <c r="E471" s="46">
        <v>44455</v>
      </c>
      <c r="F471" s="47" t="s">
        <v>3910</v>
      </c>
      <c r="G471" s="48">
        <v>27000</v>
      </c>
      <c r="H471" s="49">
        <v>45001</v>
      </c>
      <c r="I471" s="44">
        <v>2021</v>
      </c>
      <c r="J471" s="44">
        <v>2021</v>
      </c>
      <c r="K471" s="44">
        <v>2023</v>
      </c>
      <c r="L471" s="44" t="s">
        <v>3073</v>
      </c>
      <c r="M471" s="44" t="s">
        <v>7201</v>
      </c>
      <c r="N471" s="44">
        <v>0</v>
      </c>
      <c r="O471" t="str">
        <f>IF(_xlfn.XLOOKUP(C471,Raw_Data_OS_23!$C$7:$C$4518,Raw_Data_OS_23!$C$7:$C$4518,"New_Claim")="New_Claim",IF(_xlfn.XLOOKUP(C471,'Raw Data_OS_22'!$C$5:$C$4516,'Raw Data_OS_22'!$C$5:$C$4516,"New_Claim")="New_Claim",IF(I471=$O$1,"F1","F2"),"Considered"),"Considered")</f>
        <v>Considered</v>
      </c>
      <c r="P471" t="str" cm="1">
        <f t="array" ref="P471">_xlfn.IFS(O471="F1","F1",O471="F2","F2",O471="Considered",_xlfn.XLOOKUP(C471,Raw_Data_OS_23!$C$7:$C$4518,Raw_Data_OS_23!$N$7:$N$4518,_xlfn.XLOOKUP(Raw_Data_Paid_23!C471,'Raw Data_OS_22'!$C$5:$C$4516,'Raw Data_OS_22'!$O$5:$O$4516)))</f>
        <v>B2</v>
      </c>
      <c r="Q471" t="str">
        <f t="shared" si="19"/>
        <v>B2</v>
      </c>
      <c r="R471" t="str">
        <f t="shared" si="20"/>
        <v>2021Motor Private</v>
      </c>
    </row>
    <row r="472" spans="2:18" x14ac:dyDescent="0.35">
      <c r="B472" s="40"/>
      <c r="C472" s="45" t="s">
        <v>6457</v>
      </c>
      <c r="D472" s="46">
        <v>44667</v>
      </c>
      <c r="E472" s="46">
        <v>44673</v>
      </c>
      <c r="F472" s="47" t="s">
        <v>3910</v>
      </c>
      <c r="G472" s="48">
        <v>30000</v>
      </c>
      <c r="H472" s="49">
        <v>45001</v>
      </c>
      <c r="I472" s="44">
        <v>2022</v>
      </c>
      <c r="J472" s="44">
        <v>2022</v>
      </c>
      <c r="K472" s="44">
        <v>2023</v>
      </c>
      <c r="L472" s="44" t="s">
        <v>6406</v>
      </c>
      <c r="M472" s="44" t="s">
        <v>7201</v>
      </c>
      <c r="N472" s="44">
        <v>0</v>
      </c>
      <c r="O472" t="str">
        <f>IF(_xlfn.XLOOKUP(C472,Raw_Data_OS_23!$C$7:$C$4518,Raw_Data_OS_23!$C$7:$C$4518,"New_Claim")="New_Claim",IF(_xlfn.XLOOKUP(C472,'Raw Data_OS_22'!$C$5:$C$4516,'Raw Data_OS_22'!$C$5:$C$4516,"New_Claim")="New_Claim",IF(I472=$O$1,"F1","F2"),"Considered"),"Considered")</f>
        <v>Considered</v>
      </c>
      <c r="P472" t="str" cm="1">
        <f t="array" ref="P472">_xlfn.IFS(O472="F1","F1",O472="F2","F2",O472="Considered",_xlfn.XLOOKUP(C472,Raw_Data_OS_23!$C$7:$C$4518,Raw_Data_OS_23!$N$7:$N$4518,_xlfn.XLOOKUP(Raw_Data_Paid_23!C472,'Raw Data_OS_22'!$C$5:$C$4516,'Raw Data_OS_22'!$O$5:$O$4516)))</f>
        <v>B2</v>
      </c>
      <c r="Q472" t="str">
        <f t="shared" si="19"/>
        <v>B2</v>
      </c>
      <c r="R472" t="str">
        <f t="shared" si="20"/>
        <v>2022Motor Private</v>
      </c>
    </row>
    <row r="473" spans="2:18" x14ac:dyDescent="0.35">
      <c r="B473" s="40"/>
      <c r="C473" s="45" t="s">
        <v>6346</v>
      </c>
      <c r="D473" s="46">
        <v>44641</v>
      </c>
      <c r="E473" s="46">
        <v>44642</v>
      </c>
      <c r="F473" s="47" t="s">
        <v>3910</v>
      </c>
      <c r="G473" s="48">
        <v>30000</v>
      </c>
      <c r="H473" s="49">
        <v>45001</v>
      </c>
      <c r="I473" s="44">
        <v>2022</v>
      </c>
      <c r="J473" s="44">
        <v>2022</v>
      </c>
      <c r="K473" s="44">
        <v>2023</v>
      </c>
      <c r="L473" s="44" t="s">
        <v>6021</v>
      </c>
      <c r="M473" s="44" t="s">
        <v>7201</v>
      </c>
      <c r="N473" s="44">
        <v>0</v>
      </c>
      <c r="O473" t="str">
        <f>IF(_xlfn.XLOOKUP(C473,Raw_Data_OS_23!$C$7:$C$4518,Raw_Data_OS_23!$C$7:$C$4518,"New_Claim")="New_Claim",IF(_xlfn.XLOOKUP(C473,'Raw Data_OS_22'!$C$5:$C$4516,'Raw Data_OS_22'!$C$5:$C$4516,"New_Claim")="New_Claim",IF(I473=$O$1,"F1","F2"),"Considered"),"Considered")</f>
        <v>Considered</v>
      </c>
      <c r="P473" t="str" cm="1">
        <f t="array" ref="P473">_xlfn.IFS(O473="F1","F1",O473="F2","F2",O473="Considered",_xlfn.XLOOKUP(C473,Raw_Data_OS_23!$C$7:$C$4518,Raw_Data_OS_23!$N$7:$N$4518,_xlfn.XLOOKUP(Raw_Data_Paid_23!C473,'Raw Data_OS_22'!$C$5:$C$4516,'Raw Data_OS_22'!$O$5:$O$4516)))</f>
        <v>B2</v>
      </c>
      <c r="Q473" t="str">
        <f t="shared" si="19"/>
        <v>B2</v>
      </c>
      <c r="R473" t="str">
        <f t="shared" si="20"/>
        <v>2022Motor Private</v>
      </c>
    </row>
    <row r="474" spans="2:18" x14ac:dyDescent="0.35">
      <c r="B474" s="40"/>
      <c r="C474" s="45" t="s">
        <v>7199</v>
      </c>
      <c r="D474" s="46">
        <v>44913</v>
      </c>
      <c r="E474" s="46">
        <v>44918</v>
      </c>
      <c r="F474" s="47" t="s">
        <v>3910</v>
      </c>
      <c r="G474" s="48">
        <v>-25000</v>
      </c>
      <c r="H474" s="49">
        <v>45001</v>
      </c>
      <c r="I474" s="44">
        <v>2022</v>
      </c>
      <c r="J474" s="44">
        <v>2022</v>
      </c>
      <c r="K474" s="44">
        <v>2023</v>
      </c>
      <c r="L474" s="44" t="s">
        <v>6825</v>
      </c>
      <c r="M474" s="44" t="s">
        <v>7201</v>
      </c>
      <c r="N474" s="44">
        <v>0</v>
      </c>
      <c r="O474" t="str">
        <f>IF(_xlfn.XLOOKUP(C474,Raw_Data_OS_23!$C$7:$C$4518,Raw_Data_OS_23!$C$7:$C$4518,"New_Claim")="New_Claim",IF(_xlfn.XLOOKUP(C474,'Raw Data_OS_22'!$C$5:$C$4516,'Raw Data_OS_22'!$C$5:$C$4516,"New_Claim")="New_Claim",IF(I474=$O$1,"F1","F2"),"Considered"),"Considered")</f>
        <v>Considered</v>
      </c>
      <c r="P474" t="str" cm="1">
        <f t="array" ref="P474">_xlfn.IFS(O474="F1","F1",O474="F2","F2",O474="Considered",_xlfn.XLOOKUP(C474,Raw_Data_OS_23!$C$7:$C$4518,Raw_Data_OS_23!$N$7:$N$4518,_xlfn.XLOOKUP(Raw_Data_Paid_23!C474,'Raw Data_OS_22'!$C$5:$C$4516,'Raw Data_OS_22'!$O$5:$O$4516)))</f>
        <v>D</v>
      </c>
      <c r="Q474" t="str">
        <f t="shared" si="19"/>
        <v>F3</v>
      </c>
      <c r="R474" t="str">
        <f t="shared" si="20"/>
        <v>2022Motor Private</v>
      </c>
    </row>
    <row r="475" spans="2:18" x14ac:dyDescent="0.35">
      <c r="B475" s="40"/>
      <c r="C475" s="45" t="s">
        <v>1427</v>
      </c>
      <c r="D475" s="46">
        <v>44233</v>
      </c>
      <c r="E475" s="46">
        <v>44258</v>
      </c>
      <c r="F475" s="47" t="s">
        <v>3910</v>
      </c>
      <c r="G475" s="48">
        <v>130000</v>
      </c>
      <c r="H475" s="49">
        <v>45002</v>
      </c>
      <c r="I475" s="44">
        <v>2021</v>
      </c>
      <c r="J475" s="44">
        <v>2021</v>
      </c>
      <c r="K475" s="44">
        <v>2023</v>
      </c>
      <c r="L475" s="44" t="s">
        <v>21</v>
      </c>
      <c r="M475" s="44" t="s">
        <v>7201</v>
      </c>
      <c r="N475" s="44">
        <v>0</v>
      </c>
      <c r="O475" t="str">
        <f>IF(_xlfn.XLOOKUP(C475,Raw_Data_OS_23!$C$7:$C$4518,Raw_Data_OS_23!$C$7:$C$4518,"New_Claim")="New_Claim",IF(_xlfn.XLOOKUP(C475,'Raw Data_OS_22'!$C$5:$C$4516,'Raw Data_OS_22'!$C$5:$C$4516,"New_Claim")="New_Claim",IF(I475=$O$1,"F1","F2"),"Considered"),"Considered")</f>
        <v>Considered</v>
      </c>
      <c r="P475" t="str" cm="1">
        <f t="array" ref="P475">_xlfn.IFS(O475="F1","F1",O475="F2","F2",O475="Considered",_xlfn.XLOOKUP(C475,Raw_Data_OS_23!$C$7:$C$4518,Raw_Data_OS_23!$N$7:$N$4518,_xlfn.XLOOKUP(Raw_Data_Paid_23!C475,'Raw Data_OS_22'!$C$5:$C$4516,'Raw Data_OS_22'!$O$5:$O$4516)))</f>
        <v>B2</v>
      </c>
      <c r="Q475" t="str">
        <f t="shared" si="19"/>
        <v>B2</v>
      </c>
      <c r="R475" t="str">
        <f t="shared" si="20"/>
        <v>2021Motor Private</v>
      </c>
    </row>
    <row r="476" spans="2:18" x14ac:dyDescent="0.35">
      <c r="B476" s="40"/>
      <c r="C476" s="45" t="s">
        <v>3233</v>
      </c>
      <c r="D476" s="46">
        <v>44379</v>
      </c>
      <c r="E476" s="46">
        <v>44404</v>
      </c>
      <c r="F476" s="47" t="s">
        <v>3908</v>
      </c>
      <c r="G476" s="48">
        <v>-96752</v>
      </c>
      <c r="H476" s="49">
        <v>45002</v>
      </c>
      <c r="I476" s="44">
        <v>2021</v>
      </c>
      <c r="J476" s="44">
        <v>2021</v>
      </c>
      <c r="K476" s="44">
        <v>2023</v>
      </c>
      <c r="L476" s="44" t="s">
        <v>3073</v>
      </c>
      <c r="M476" s="44" t="s">
        <v>7201</v>
      </c>
      <c r="N476" s="44">
        <v>0</v>
      </c>
      <c r="O476" t="str">
        <f>IF(_xlfn.XLOOKUP(C476,Raw_Data_OS_23!$C$7:$C$4518,Raw_Data_OS_23!$C$7:$C$4518,"New_Claim")="New_Claim",IF(_xlfn.XLOOKUP(C476,'Raw Data_OS_22'!$C$5:$C$4516,'Raw Data_OS_22'!$C$5:$C$4516,"New_Claim")="New_Claim",IF(I476=$O$1,"F1","F2"),"Considered"),"Considered")</f>
        <v>Considered</v>
      </c>
      <c r="P476" t="str" cm="1">
        <f t="array" ref="P476">_xlfn.IFS(O476="F1","F1",O476="F2","F2",O476="Considered",_xlfn.XLOOKUP(C476,Raw_Data_OS_23!$C$7:$C$4518,Raw_Data_OS_23!$N$7:$N$4518,_xlfn.XLOOKUP(Raw_Data_Paid_23!C476,'Raw Data_OS_22'!$C$5:$C$4516,'Raw Data_OS_22'!$O$5:$O$4516)))</f>
        <v>B2</v>
      </c>
      <c r="Q476" t="str">
        <f t="shared" si="19"/>
        <v>B2</v>
      </c>
      <c r="R476" t="str">
        <f t="shared" si="20"/>
        <v>2021Motor Commercial</v>
      </c>
    </row>
    <row r="477" spans="2:18" x14ac:dyDescent="0.35">
      <c r="B477" s="40"/>
      <c r="C477" s="45" t="s">
        <v>2111</v>
      </c>
      <c r="D477" s="46">
        <v>44191</v>
      </c>
      <c r="E477" s="46">
        <v>44201</v>
      </c>
      <c r="F477" s="47" t="s">
        <v>3908</v>
      </c>
      <c r="G477" s="48">
        <v>15000</v>
      </c>
      <c r="H477" s="49">
        <v>45006</v>
      </c>
      <c r="I477" s="44">
        <v>2020</v>
      </c>
      <c r="J477" s="44">
        <v>2021</v>
      </c>
      <c r="K477" s="44">
        <v>2023</v>
      </c>
      <c r="L477" s="44" t="s">
        <v>11</v>
      </c>
      <c r="M477" s="44" t="s">
        <v>7201</v>
      </c>
      <c r="N477" s="44">
        <v>1</v>
      </c>
      <c r="O477" t="str">
        <f>IF(_xlfn.XLOOKUP(C477,Raw_Data_OS_23!$C$7:$C$4518,Raw_Data_OS_23!$C$7:$C$4518,"New_Claim")="New_Claim",IF(_xlfn.XLOOKUP(C477,'Raw Data_OS_22'!$C$5:$C$4516,'Raw Data_OS_22'!$C$5:$C$4516,"New_Claim")="New_Claim",IF(I477=$O$1,"F1","F2"),"Considered"),"Considered")</f>
        <v>Considered</v>
      </c>
      <c r="P477" t="str" cm="1">
        <f t="array" ref="P477">_xlfn.IFS(O477="F1","F1",O477="F2","F2",O477="Considered",_xlfn.XLOOKUP(C477,Raw_Data_OS_23!$C$7:$C$4518,Raw_Data_OS_23!$N$7:$N$4518,_xlfn.XLOOKUP(Raw_Data_Paid_23!C477,'Raw Data_OS_22'!$C$5:$C$4516,'Raw Data_OS_22'!$O$5:$O$4516)))</f>
        <v>B2</v>
      </c>
      <c r="Q477" t="str">
        <f t="shared" si="19"/>
        <v>B2</v>
      </c>
      <c r="R477" t="str">
        <f t="shared" si="20"/>
        <v>2020Motor Commercial</v>
      </c>
    </row>
    <row r="478" spans="2:18" x14ac:dyDescent="0.35">
      <c r="B478" s="40"/>
      <c r="C478" s="45" t="s">
        <v>2568</v>
      </c>
      <c r="D478" s="46">
        <v>44229</v>
      </c>
      <c r="E478" s="46">
        <v>44369</v>
      </c>
      <c r="F478" s="47" t="s">
        <v>3908</v>
      </c>
      <c r="G478" s="48">
        <v>-187580</v>
      </c>
      <c r="H478" s="49">
        <v>45006</v>
      </c>
      <c r="I478" s="44">
        <v>2021</v>
      </c>
      <c r="J478" s="44">
        <v>2021</v>
      </c>
      <c r="K478" s="44">
        <v>2023</v>
      </c>
      <c r="L478" s="44" t="s">
        <v>21</v>
      </c>
      <c r="M478" s="44" t="s">
        <v>7201</v>
      </c>
      <c r="N478" s="44">
        <v>0</v>
      </c>
      <c r="O478" t="str">
        <f>IF(_xlfn.XLOOKUP(C478,Raw_Data_OS_23!$C$7:$C$4518,Raw_Data_OS_23!$C$7:$C$4518,"New_Claim")="New_Claim",IF(_xlfn.XLOOKUP(C478,'Raw Data_OS_22'!$C$5:$C$4516,'Raw Data_OS_22'!$C$5:$C$4516,"New_Claim")="New_Claim",IF(I478=$O$1,"F1","F2"),"Considered"),"Considered")</f>
        <v>Considered</v>
      </c>
      <c r="P478" t="str" cm="1">
        <f t="array" ref="P478">_xlfn.IFS(O478="F1","F1",O478="F2","F2",O478="Considered",_xlfn.XLOOKUP(C478,Raw_Data_OS_23!$C$7:$C$4518,Raw_Data_OS_23!$N$7:$N$4518,_xlfn.XLOOKUP(Raw_Data_Paid_23!C478,'Raw Data_OS_22'!$C$5:$C$4516,'Raw Data_OS_22'!$O$5:$O$4516)))</f>
        <v>B2</v>
      </c>
      <c r="Q478" t="str">
        <f t="shared" si="19"/>
        <v>B2</v>
      </c>
      <c r="R478" t="str">
        <f t="shared" si="20"/>
        <v>2021Motor Commercial</v>
      </c>
    </row>
    <row r="479" spans="2:18" x14ac:dyDescent="0.35">
      <c r="B479" s="40"/>
      <c r="C479" s="45" t="s">
        <v>1427</v>
      </c>
      <c r="D479" s="46">
        <v>44233</v>
      </c>
      <c r="E479" s="46">
        <v>44258</v>
      </c>
      <c r="F479" s="47" t="s">
        <v>3910</v>
      </c>
      <c r="G479" s="48">
        <v>40000</v>
      </c>
      <c r="H479" s="49">
        <v>45006</v>
      </c>
      <c r="I479" s="44">
        <v>2021</v>
      </c>
      <c r="J479" s="44">
        <v>2021</v>
      </c>
      <c r="K479" s="44">
        <v>2023</v>
      </c>
      <c r="L479" s="44" t="s">
        <v>21</v>
      </c>
      <c r="M479" s="44" t="s">
        <v>7201</v>
      </c>
      <c r="N479" s="44">
        <v>0</v>
      </c>
      <c r="O479" t="str">
        <f>IF(_xlfn.XLOOKUP(C479,Raw_Data_OS_23!$C$7:$C$4518,Raw_Data_OS_23!$C$7:$C$4518,"New_Claim")="New_Claim",IF(_xlfn.XLOOKUP(C479,'Raw Data_OS_22'!$C$5:$C$4516,'Raw Data_OS_22'!$C$5:$C$4516,"New_Claim")="New_Claim",IF(I479=$O$1,"F1","F2"),"Considered"),"Considered")</f>
        <v>Considered</v>
      </c>
      <c r="P479" t="str" cm="1">
        <f t="array" ref="P479">_xlfn.IFS(O479="F1","F1",O479="F2","F2",O479="Considered",_xlfn.XLOOKUP(C479,Raw_Data_OS_23!$C$7:$C$4518,Raw_Data_OS_23!$N$7:$N$4518,_xlfn.XLOOKUP(Raw_Data_Paid_23!C479,'Raw Data_OS_22'!$C$5:$C$4516,'Raw Data_OS_22'!$O$5:$O$4516)))</f>
        <v>B2</v>
      </c>
      <c r="Q479" t="str">
        <f t="shared" si="19"/>
        <v>B2</v>
      </c>
      <c r="R479" t="str">
        <f t="shared" si="20"/>
        <v>2021Motor Private</v>
      </c>
    </row>
    <row r="480" spans="2:18" x14ac:dyDescent="0.35">
      <c r="B480" s="40"/>
      <c r="C480" s="45" t="s">
        <v>7531</v>
      </c>
      <c r="D480" s="46">
        <v>44918</v>
      </c>
      <c r="E480" s="46">
        <v>44937</v>
      </c>
      <c r="F480" s="47" t="s">
        <v>3910</v>
      </c>
      <c r="G480" s="48">
        <v>88392</v>
      </c>
      <c r="H480" s="49">
        <v>45006</v>
      </c>
      <c r="I480" s="44">
        <v>2022</v>
      </c>
      <c r="J480" s="44">
        <v>2023</v>
      </c>
      <c r="K480" s="44">
        <v>2023</v>
      </c>
      <c r="L480" s="44" t="s">
        <v>6825</v>
      </c>
      <c r="M480" s="44" t="s">
        <v>7201</v>
      </c>
      <c r="N480" s="44">
        <v>0</v>
      </c>
      <c r="O480" t="str">
        <f>IF(_xlfn.XLOOKUP(C480,Raw_Data_OS_23!$C$7:$C$4518,Raw_Data_OS_23!$C$7:$C$4518,"New_Claim")="New_Claim",IF(_xlfn.XLOOKUP(C480,'Raw Data_OS_22'!$C$5:$C$4516,'Raw Data_OS_22'!$C$5:$C$4516,"New_Claim")="New_Claim",IF(I480=$O$1,"F1","F2"),"Considered"),"Considered")</f>
        <v>Considered</v>
      </c>
      <c r="P480" t="str" cm="1">
        <f t="array" ref="P480">_xlfn.IFS(O480="F1","F1",O480="F2","F2",O480="Considered",_xlfn.XLOOKUP(C480,Raw_Data_OS_23!$C$7:$C$4518,Raw_Data_OS_23!$N$7:$N$4518,_xlfn.XLOOKUP(Raw_Data_Paid_23!C480,'Raw Data_OS_22'!$C$5:$C$4516,'Raw Data_OS_22'!$O$5:$O$4516)))</f>
        <v>D</v>
      </c>
      <c r="Q480" t="str">
        <f t="shared" si="19"/>
        <v>F3</v>
      </c>
      <c r="R480" t="str">
        <f t="shared" si="20"/>
        <v>2022Motor Private</v>
      </c>
    </row>
    <row r="481" spans="2:18" x14ac:dyDescent="0.35">
      <c r="B481" s="40"/>
      <c r="C481" s="45" t="s">
        <v>3517</v>
      </c>
      <c r="D481" s="46">
        <v>44434</v>
      </c>
      <c r="E481" s="46">
        <v>44466</v>
      </c>
      <c r="F481" s="47" t="s">
        <v>3908</v>
      </c>
      <c r="G481" s="48">
        <v>50000</v>
      </c>
      <c r="H481" s="49">
        <v>45006</v>
      </c>
      <c r="I481" s="44">
        <v>2021</v>
      </c>
      <c r="J481" s="44">
        <v>2021</v>
      </c>
      <c r="K481" s="44">
        <v>2023</v>
      </c>
      <c r="L481" s="44" t="s">
        <v>3073</v>
      </c>
      <c r="M481" s="44" t="s">
        <v>7201</v>
      </c>
      <c r="N481" s="44">
        <v>1</v>
      </c>
      <c r="O481" t="str">
        <f>IF(_xlfn.XLOOKUP(C481,Raw_Data_OS_23!$C$7:$C$4518,Raw_Data_OS_23!$C$7:$C$4518,"New_Claim")="New_Claim",IF(_xlfn.XLOOKUP(C481,'Raw Data_OS_22'!$C$5:$C$4516,'Raw Data_OS_22'!$C$5:$C$4516,"New_Claim")="New_Claim",IF(I481=$O$1,"F1","F2"),"Considered"),"Considered")</f>
        <v>Considered</v>
      </c>
      <c r="P481" t="str" cm="1">
        <f t="array" ref="P481">_xlfn.IFS(O481="F1","F1",O481="F2","F2",O481="Considered",_xlfn.XLOOKUP(C481,Raw_Data_OS_23!$C$7:$C$4518,Raw_Data_OS_23!$N$7:$N$4518,_xlfn.XLOOKUP(Raw_Data_Paid_23!C481,'Raw Data_OS_22'!$C$5:$C$4516,'Raw Data_OS_22'!$O$5:$O$4516)))</f>
        <v>B2</v>
      </c>
      <c r="Q481" t="str">
        <f t="shared" si="19"/>
        <v>B2</v>
      </c>
      <c r="R481" t="str">
        <f t="shared" si="20"/>
        <v>2021Motor Commercial</v>
      </c>
    </row>
    <row r="482" spans="2:18" x14ac:dyDescent="0.35">
      <c r="B482" s="40"/>
      <c r="C482" s="45" t="s">
        <v>3788</v>
      </c>
      <c r="D482" s="46">
        <v>44527</v>
      </c>
      <c r="E482" s="46">
        <v>44532</v>
      </c>
      <c r="F482" s="47" t="s">
        <v>3910</v>
      </c>
      <c r="G482" s="48">
        <v>89000</v>
      </c>
      <c r="H482" s="49">
        <v>45006</v>
      </c>
      <c r="I482" s="44">
        <v>2021</v>
      </c>
      <c r="J482" s="44">
        <v>2021</v>
      </c>
      <c r="K482" s="44">
        <v>2023</v>
      </c>
      <c r="L482" s="44" t="s">
        <v>3138</v>
      </c>
      <c r="M482" s="44" t="s">
        <v>7201</v>
      </c>
      <c r="N482" s="44">
        <v>1</v>
      </c>
      <c r="O482" t="str">
        <f>IF(_xlfn.XLOOKUP(C482,Raw_Data_OS_23!$C$7:$C$4518,Raw_Data_OS_23!$C$7:$C$4518,"New_Claim")="New_Claim",IF(_xlfn.XLOOKUP(C482,'Raw Data_OS_22'!$C$5:$C$4516,'Raw Data_OS_22'!$C$5:$C$4516,"New_Claim")="New_Claim",IF(I482=$O$1,"F1","F2"),"Considered"),"Considered")</f>
        <v>Considered</v>
      </c>
      <c r="P482" t="str" cm="1">
        <f t="array" ref="P482">_xlfn.IFS(O482="F1","F1",O482="F2","F2",O482="Considered",_xlfn.XLOOKUP(C482,Raw_Data_OS_23!$C$7:$C$4518,Raw_Data_OS_23!$N$7:$N$4518,_xlfn.XLOOKUP(Raw_Data_Paid_23!C482,'Raw Data_OS_22'!$C$5:$C$4516,'Raw Data_OS_22'!$O$5:$O$4516)))</f>
        <v>C2</v>
      </c>
      <c r="Q482" t="str">
        <f t="shared" si="19"/>
        <v>C2</v>
      </c>
      <c r="R482" t="str">
        <f t="shared" si="20"/>
        <v>2021Motor Private</v>
      </c>
    </row>
    <row r="483" spans="2:18" x14ac:dyDescent="0.35">
      <c r="B483" s="40"/>
      <c r="C483" s="45" t="s">
        <v>6025</v>
      </c>
      <c r="D483" s="46">
        <v>44537</v>
      </c>
      <c r="E483" s="46">
        <v>44564</v>
      </c>
      <c r="F483" s="47" t="s">
        <v>3908</v>
      </c>
      <c r="G483" s="48">
        <v>300000</v>
      </c>
      <c r="H483" s="49">
        <v>45007</v>
      </c>
      <c r="I483" s="44">
        <v>2021</v>
      </c>
      <c r="J483" s="44">
        <v>2022</v>
      </c>
      <c r="K483" s="44">
        <v>2023</v>
      </c>
      <c r="L483" s="44" t="s">
        <v>3138</v>
      </c>
      <c r="M483" s="44" t="s">
        <v>7201</v>
      </c>
      <c r="N483" s="44">
        <v>0</v>
      </c>
      <c r="O483" t="str">
        <f>IF(_xlfn.XLOOKUP(C483,Raw_Data_OS_23!$C$7:$C$4518,Raw_Data_OS_23!$C$7:$C$4518,"New_Claim")="New_Claim",IF(_xlfn.XLOOKUP(C483,'Raw Data_OS_22'!$C$5:$C$4516,'Raw Data_OS_22'!$C$5:$C$4516,"New_Claim")="New_Claim",IF(I483=$O$1,"F1","F2"),"Considered"),"Considered")</f>
        <v>Considered</v>
      </c>
      <c r="P483" t="str" cm="1">
        <f t="array" ref="P483">_xlfn.IFS(O483="F1","F1",O483="F2","F2",O483="Considered",_xlfn.XLOOKUP(C483,Raw_Data_OS_23!$C$7:$C$4518,Raw_Data_OS_23!$N$7:$N$4518,_xlfn.XLOOKUP(Raw_Data_Paid_23!C483,'Raw Data_OS_22'!$C$5:$C$4516,'Raw Data_OS_22'!$O$5:$O$4516)))</f>
        <v>B2</v>
      </c>
      <c r="Q483" t="str">
        <f t="shared" si="19"/>
        <v>B2</v>
      </c>
      <c r="R483" t="str">
        <f t="shared" si="20"/>
        <v>2021Motor Commercial</v>
      </c>
    </row>
    <row r="484" spans="2:18" x14ac:dyDescent="0.35">
      <c r="B484" s="40"/>
      <c r="C484" s="45" t="s">
        <v>6674</v>
      </c>
      <c r="D484" s="46">
        <v>44759</v>
      </c>
      <c r="E484" s="46">
        <v>44760</v>
      </c>
      <c r="F484" s="47" t="s">
        <v>3910</v>
      </c>
      <c r="G484" s="48">
        <v>-100000</v>
      </c>
      <c r="H484" s="49">
        <v>45007</v>
      </c>
      <c r="I484" s="44">
        <v>2022</v>
      </c>
      <c r="J484" s="44">
        <v>2022</v>
      </c>
      <c r="K484" s="44">
        <v>2023</v>
      </c>
      <c r="L484" s="44" t="s">
        <v>6643</v>
      </c>
      <c r="M484" s="44" t="s">
        <v>7201</v>
      </c>
      <c r="N484" s="44">
        <v>0</v>
      </c>
      <c r="O484" t="str">
        <f>IF(_xlfn.XLOOKUP(C484,Raw_Data_OS_23!$C$7:$C$4518,Raw_Data_OS_23!$C$7:$C$4518,"New_Claim")="New_Claim",IF(_xlfn.XLOOKUP(C484,'Raw Data_OS_22'!$C$5:$C$4516,'Raw Data_OS_22'!$C$5:$C$4516,"New_Claim")="New_Claim",IF(I484=$O$1,"F1","F2"),"Considered"),"Considered")</f>
        <v>Considered</v>
      </c>
      <c r="P484" t="str" cm="1">
        <f t="array" ref="P484">_xlfn.IFS(O484="F1","F1",O484="F2","F2",O484="Considered",_xlfn.XLOOKUP(C484,Raw_Data_OS_23!$C$7:$C$4518,Raw_Data_OS_23!$N$7:$N$4518,_xlfn.XLOOKUP(Raw_Data_Paid_23!C484,'Raw Data_OS_22'!$C$5:$C$4516,'Raw Data_OS_22'!$O$5:$O$4516)))</f>
        <v>B2</v>
      </c>
      <c r="Q484" t="str">
        <f t="shared" si="19"/>
        <v>B2</v>
      </c>
      <c r="R484" t="str">
        <f t="shared" si="20"/>
        <v>2022Motor Private</v>
      </c>
    </row>
    <row r="485" spans="2:18" x14ac:dyDescent="0.35">
      <c r="B485" s="40"/>
      <c r="C485" s="45" t="s">
        <v>3599</v>
      </c>
      <c r="D485" s="46">
        <v>44472</v>
      </c>
      <c r="E485" s="46">
        <v>44488</v>
      </c>
      <c r="F485" s="47" t="s">
        <v>3910</v>
      </c>
      <c r="G485" s="48">
        <v>100000</v>
      </c>
      <c r="H485" s="49">
        <v>45007</v>
      </c>
      <c r="I485" s="44">
        <v>2021</v>
      </c>
      <c r="J485" s="44">
        <v>2021</v>
      </c>
      <c r="K485" s="44">
        <v>2023</v>
      </c>
      <c r="L485" s="44" t="s">
        <v>3138</v>
      </c>
      <c r="M485" s="44" t="s">
        <v>7201</v>
      </c>
      <c r="N485" s="44">
        <v>0</v>
      </c>
      <c r="O485" t="str">
        <f>IF(_xlfn.XLOOKUP(C485,Raw_Data_OS_23!$C$7:$C$4518,Raw_Data_OS_23!$C$7:$C$4518,"New_Claim")="New_Claim",IF(_xlfn.XLOOKUP(C485,'Raw Data_OS_22'!$C$5:$C$4516,'Raw Data_OS_22'!$C$5:$C$4516,"New_Claim")="New_Claim",IF(I485=$O$1,"F1","F2"),"Considered"),"Considered")</f>
        <v>Considered</v>
      </c>
      <c r="P485" t="str" cm="1">
        <f t="array" ref="P485">_xlfn.IFS(O485="F1","F1",O485="F2","F2",O485="Considered",_xlfn.XLOOKUP(C485,Raw_Data_OS_23!$C$7:$C$4518,Raw_Data_OS_23!$N$7:$N$4518,_xlfn.XLOOKUP(Raw_Data_Paid_23!C485,'Raw Data_OS_22'!$C$5:$C$4516,'Raw Data_OS_22'!$O$5:$O$4516)))</f>
        <v>B2</v>
      </c>
      <c r="Q485" t="str">
        <f t="shared" si="19"/>
        <v>B2</v>
      </c>
      <c r="R485" t="str">
        <f t="shared" si="20"/>
        <v>2021Motor Private</v>
      </c>
    </row>
    <row r="486" spans="2:18" x14ac:dyDescent="0.35">
      <c r="B486" s="40"/>
      <c r="C486" s="45" t="s">
        <v>164</v>
      </c>
      <c r="D486" s="46">
        <v>44022</v>
      </c>
      <c r="E486" s="46">
        <v>44022</v>
      </c>
      <c r="F486" s="47" t="s">
        <v>3908</v>
      </c>
      <c r="G486" s="48">
        <v>-140000</v>
      </c>
      <c r="H486" s="49">
        <v>45007</v>
      </c>
      <c r="I486" s="44">
        <v>2020</v>
      </c>
      <c r="J486" s="44">
        <v>2020</v>
      </c>
      <c r="K486" s="44">
        <v>2023</v>
      </c>
      <c r="L486" s="44" t="s">
        <v>35</v>
      </c>
      <c r="M486" s="44" t="s">
        <v>7201</v>
      </c>
      <c r="N486" s="44">
        <v>0</v>
      </c>
      <c r="O486" t="str">
        <f>IF(_xlfn.XLOOKUP(C486,Raw_Data_OS_23!$C$7:$C$4518,Raw_Data_OS_23!$C$7:$C$4518,"New_Claim")="New_Claim",IF(_xlfn.XLOOKUP(C486,'Raw Data_OS_22'!$C$5:$C$4516,'Raw Data_OS_22'!$C$5:$C$4516,"New_Claim")="New_Claim",IF(I486=$O$1,"F1","F2"),"Considered"),"Considered")</f>
        <v>Considered</v>
      </c>
      <c r="P486" t="str" cm="1">
        <f t="array" ref="P486">_xlfn.IFS(O486="F1","F1",O486="F2","F2",O486="Considered",_xlfn.XLOOKUP(C486,Raw_Data_OS_23!$C$7:$C$4518,Raw_Data_OS_23!$N$7:$N$4518,_xlfn.XLOOKUP(Raw_Data_Paid_23!C486,'Raw Data_OS_22'!$C$5:$C$4516,'Raw Data_OS_22'!$O$5:$O$4516)))</f>
        <v>B2</v>
      </c>
      <c r="Q486" t="str">
        <f t="shared" si="19"/>
        <v>B2</v>
      </c>
      <c r="R486" t="str">
        <f t="shared" si="20"/>
        <v>2020Motor Commercial</v>
      </c>
    </row>
    <row r="487" spans="2:18" x14ac:dyDescent="0.35">
      <c r="B487" s="40"/>
      <c r="C487" s="45" t="s">
        <v>6947</v>
      </c>
      <c r="D487" s="46">
        <v>44898</v>
      </c>
      <c r="E487" s="46">
        <v>44901</v>
      </c>
      <c r="F487" s="47" t="s">
        <v>3910</v>
      </c>
      <c r="G487" s="48">
        <v>-12000</v>
      </c>
      <c r="H487" s="49">
        <v>45007</v>
      </c>
      <c r="I487" s="44">
        <v>2022</v>
      </c>
      <c r="J487" s="44">
        <v>2022</v>
      </c>
      <c r="K487" s="44">
        <v>2023</v>
      </c>
      <c r="L487" s="44" t="s">
        <v>6825</v>
      </c>
      <c r="M487" s="44" t="s">
        <v>7201</v>
      </c>
      <c r="N487" s="44">
        <v>0</v>
      </c>
      <c r="O487" t="str">
        <f>IF(_xlfn.XLOOKUP(C487,Raw_Data_OS_23!$C$7:$C$4518,Raw_Data_OS_23!$C$7:$C$4518,"New_Claim")="New_Claim",IF(_xlfn.XLOOKUP(C487,'Raw Data_OS_22'!$C$5:$C$4516,'Raw Data_OS_22'!$C$5:$C$4516,"New_Claim")="New_Claim",IF(I487=$O$1,"F1","F2"),"Considered"),"Considered")</f>
        <v>Considered</v>
      </c>
      <c r="P487" t="str" cm="1">
        <f t="array" ref="P487">_xlfn.IFS(O487="F1","F1",O487="F2","F2",O487="Considered",_xlfn.XLOOKUP(C487,Raw_Data_OS_23!$C$7:$C$4518,Raw_Data_OS_23!$N$7:$N$4518,_xlfn.XLOOKUP(Raw_Data_Paid_23!C487,'Raw Data_OS_22'!$C$5:$C$4516,'Raw Data_OS_22'!$O$5:$O$4516)))</f>
        <v>B2</v>
      </c>
      <c r="Q487" t="str">
        <f t="shared" si="19"/>
        <v>B2</v>
      </c>
      <c r="R487" t="str">
        <f t="shared" si="20"/>
        <v>2022Motor Private</v>
      </c>
    </row>
    <row r="488" spans="2:18" x14ac:dyDescent="0.35">
      <c r="B488" s="40"/>
      <c r="C488" s="45" t="s">
        <v>7433</v>
      </c>
      <c r="D488" s="46">
        <v>44959</v>
      </c>
      <c r="E488" s="46">
        <v>44963</v>
      </c>
      <c r="F488" s="47" t="s">
        <v>3910</v>
      </c>
      <c r="G488" s="48">
        <v>-45500</v>
      </c>
      <c r="H488" s="49">
        <v>45007</v>
      </c>
      <c r="I488" s="44">
        <v>2023</v>
      </c>
      <c r="J488" s="44">
        <v>2023</v>
      </c>
      <c r="K488" s="44">
        <v>2023</v>
      </c>
      <c r="L488" s="44" t="s">
        <v>7201</v>
      </c>
      <c r="M488" s="44" t="s">
        <v>7201</v>
      </c>
      <c r="N488" s="44">
        <v>0</v>
      </c>
      <c r="O488" t="str">
        <f>IF(_xlfn.XLOOKUP(C488,Raw_Data_OS_23!$C$7:$C$4518,Raw_Data_OS_23!$C$7:$C$4518,"New_Claim")="New_Claim",IF(_xlfn.XLOOKUP(C488,'Raw Data_OS_22'!$C$5:$C$4516,'Raw Data_OS_22'!$C$5:$C$4516,"New_Claim")="New_Claim",IF(I488=$O$1,"F1","F2"),"Considered"),"Considered")</f>
        <v>Considered</v>
      </c>
      <c r="P488" t="str" cm="1">
        <f t="array" ref="P488">_xlfn.IFS(O488="F1","F1",O488="F2","F2",O488="Considered",_xlfn.XLOOKUP(C488,Raw_Data_OS_23!$C$7:$C$4518,Raw_Data_OS_23!$N$7:$N$4518,_xlfn.XLOOKUP(Raw_Data_Paid_23!C488,'Raw Data_OS_22'!$C$5:$C$4516,'Raw Data_OS_22'!$O$5:$O$4516)))</f>
        <v>E1</v>
      </c>
      <c r="Q488" t="str">
        <f t="shared" si="19"/>
        <v>E2</v>
      </c>
      <c r="R488" t="str">
        <f t="shared" si="20"/>
        <v>2023Motor Private</v>
      </c>
    </row>
    <row r="489" spans="2:18" x14ac:dyDescent="0.35">
      <c r="B489" s="40"/>
      <c r="C489" s="45" t="s">
        <v>2518</v>
      </c>
      <c r="D489" s="46">
        <v>44278</v>
      </c>
      <c r="E489" s="46">
        <v>44362</v>
      </c>
      <c r="F489" s="47" t="s">
        <v>3910</v>
      </c>
      <c r="G489" s="48">
        <v>-259730</v>
      </c>
      <c r="H489" s="49">
        <v>45007</v>
      </c>
      <c r="I489" s="44">
        <v>2021</v>
      </c>
      <c r="J489" s="44">
        <v>2021</v>
      </c>
      <c r="K489" s="44">
        <v>2023</v>
      </c>
      <c r="L489" s="44" t="s">
        <v>21</v>
      </c>
      <c r="M489" s="44" t="s">
        <v>7201</v>
      </c>
      <c r="N489" s="44">
        <v>0</v>
      </c>
      <c r="O489" t="str">
        <f>IF(_xlfn.XLOOKUP(C489,Raw_Data_OS_23!$C$7:$C$4518,Raw_Data_OS_23!$C$7:$C$4518,"New_Claim")="New_Claim",IF(_xlfn.XLOOKUP(C489,'Raw Data_OS_22'!$C$5:$C$4516,'Raw Data_OS_22'!$C$5:$C$4516,"New_Claim")="New_Claim",IF(I489=$O$1,"F1","F2"),"Considered"),"Considered")</f>
        <v>Considered</v>
      </c>
      <c r="P489" t="str" cm="1">
        <f t="array" ref="P489">_xlfn.IFS(O489="F1","F1",O489="F2","F2",O489="Considered",_xlfn.XLOOKUP(C489,Raw_Data_OS_23!$C$7:$C$4518,Raw_Data_OS_23!$N$7:$N$4518,_xlfn.XLOOKUP(Raw_Data_Paid_23!C489,'Raw Data_OS_22'!$C$5:$C$4516,'Raw Data_OS_22'!$O$5:$O$4516)))</f>
        <v>B2</v>
      </c>
      <c r="Q489" t="str">
        <f t="shared" si="19"/>
        <v>B2</v>
      </c>
      <c r="R489" t="str">
        <f t="shared" si="20"/>
        <v>2021Motor Private</v>
      </c>
    </row>
    <row r="490" spans="2:18" x14ac:dyDescent="0.35">
      <c r="B490" s="40"/>
      <c r="C490" s="45" t="s">
        <v>1243</v>
      </c>
      <c r="D490" s="46">
        <v>42141</v>
      </c>
      <c r="E490" s="46">
        <v>42152</v>
      </c>
      <c r="F490" s="47" t="s">
        <v>3910</v>
      </c>
      <c r="G490" s="48">
        <v>-131335</v>
      </c>
      <c r="H490" s="49">
        <v>45007</v>
      </c>
      <c r="I490" s="44">
        <v>2015</v>
      </c>
      <c r="J490" s="44">
        <v>2015</v>
      </c>
      <c r="K490" s="44">
        <v>2023</v>
      </c>
      <c r="L490" s="44" t="s">
        <v>1241</v>
      </c>
      <c r="M490" s="44" t="s">
        <v>7201</v>
      </c>
      <c r="N490" s="44">
        <v>0</v>
      </c>
      <c r="O490" t="str">
        <f>IF(_xlfn.XLOOKUP(C490,Raw_Data_OS_23!$C$7:$C$4518,Raw_Data_OS_23!$C$7:$C$4518,"New_Claim")="New_Claim",IF(_xlfn.XLOOKUP(C490,'Raw Data_OS_22'!$C$5:$C$4516,'Raw Data_OS_22'!$C$5:$C$4516,"New_Claim")="New_Claim",IF(I490=$O$1,"F1","F2"),"Considered"),"Considered")</f>
        <v>Considered</v>
      </c>
      <c r="P490" t="str" cm="1">
        <f t="array" ref="P490">_xlfn.IFS(O490="F1","F1",O490="F2","F2",O490="Considered",_xlfn.XLOOKUP(C490,Raw_Data_OS_23!$C$7:$C$4518,Raw_Data_OS_23!$N$7:$N$4518,_xlfn.XLOOKUP(Raw_Data_Paid_23!C490,'Raw Data_OS_22'!$C$5:$C$4516,'Raw Data_OS_22'!$O$5:$O$4516)))</f>
        <v>B2</v>
      </c>
      <c r="Q490" t="str">
        <f t="shared" si="19"/>
        <v>B2</v>
      </c>
      <c r="R490" t="str">
        <f t="shared" si="20"/>
        <v>2015Motor Private</v>
      </c>
    </row>
    <row r="491" spans="2:18" x14ac:dyDescent="0.35">
      <c r="B491" s="40"/>
      <c r="C491" s="45" t="s">
        <v>1427</v>
      </c>
      <c r="D491" s="46">
        <v>44233</v>
      </c>
      <c r="E491" s="46">
        <v>44258</v>
      </c>
      <c r="F491" s="47" t="s">
        <v>3910</v>
      </c>
      <c r="G491" s="48">
        <v>-421482</v>
      </c>
      <c r="H491" s="49">
        <v>45007</v>
      </c>
      <c r="I491" s="44">
        <v>2021</v>
      </c>
      <c r="J491" s="44">
        <v>2021</v>
      </c>
      <c r="K491" s="44">
        <v>2023</v>
      </c>
      <c r="L491" s="44" t="s">
        <v>21</v>
      </c>
      <c r="M491" s="44" t="s">
        <v>7201</v>
      </c>
      <c r="N491" s="44">
        <v>0</v>
      </c>
      <c r="O491" t="str">
        <f>IF(_xlfn.XLOOKUP(C491,Raw_Data_OS_23!$C$7:$C$4518,Raw_Data_OS_23!$C$7:$C$4518,"New_Claim")="New_Claim",IF(_xlfn.XLOOKUP(C491,'Raw Data_OS_22'!$C$5:$C$4516,'Raw Data_OS_22'!$C$5:$C$4516,"New_Claim")="New_Claim",IF(I491=$O$1,"F1","F2"),"Considered"),"Considered")</f>
        <v>Considered</v>
      </c>
      <c r="P491" t="str" cm="1">
        <f t="array" ref="P491">_xlfn.IFS(O491="F1","F1",O491="F2","F2",O491="Considered",_xlfn.XLOOKUP(C491,Raw_Data_OS_23!$C$7:$C$4518,Raw_Data_OS_23!$N$7:$N$4518,_xlfn.XLOOKUP(Raw_Data_Paid_23!C491,'Raw Data_OS_22'!$C$5:$C$4516,'Raw Data_OS_22'!$O$5:$O$4516)))</f>
        <v>B2</v>
      </c>
      <c r="Q491" t="str">
        <f t="shared" si="19"/>
        <v>B2</v>
      </c>
      <c r="R491" t="str">
        <f t="shared" si="20"/>
        <v>2021Motor Private</v>
      </c>
    </row>
    <row r="492" spans="2:18" x14ac:dyDescent="0.35">
      <c r="B492" s="40"/>
      <c r="C492" s="45" t="s">
        <v>3059</v>
      </c>
      <c r="D492" s="46">
        <v>44327</v>
      </c>
      <c r="E492" s="46">
        <v>44357</v>
      </c>
      <c r="F492" s="47" t="s">
        <v>3910</v>
      </c>
      <c r="G492" s="48">
        <v>73902</v>
      </c>
      <c r="H492" s="49">
        <v>45007</v>
      </c>
      <c r="I492" s="44">
        <v>2021</v>
      </c>
      <c r="J492" s="44">
        <v>2021</v>
      </c>
      <c r="K492" s="44">
        <v>2023</v>
      </c>
      <c r="L492" s="44" t="s">
        <v>2250</v>
      </c>
      <c r="M492" s="44" t="s">
        <v>7201</v>
      </c>
      <c r="N492" s="44">
        <v>0</v>
      </c>
      <c r="O492" t="str">
        <f>IF(_xlfn.XLOOKUP(C492,Raw_Data_OS_23!$C$7:$C$4518,Raw_Data_OS_23!$C$7:$C$4518,"New_Claim")="New_Claim",IF(_xlfn.XLOOKUP(C492,'Raw Data_OS_22'!$C$5:$C$4516,'Raw Data_OS_22'!$C$5:$C$4516,"New_Claim")="New_Claim",IF(I492=$O$1,"F1","F2"),"Considered"),"Considered")</f>
        <v>Considered</v>
      </c>
      <c r="P492" t="str" cm="1">
        <f t="array" ref="P492">_xlfn.IFS(O492="F1","F1",O492="F2","F2",O492="Considered",_xlfn.XLOOKUP(C492,Raw_Data_OS_23!$C$7:$C$4518,Raw_Data_OS_23!$N$7:$N$4518,_xlfn.XLOOKUP(Raw_Data_Paid_23!C492,'Raw Data_OS_22'!$C$5:$C$4516,'Raw Data_OS_22'!$O$5:$O$4516)))</f>
        <v>B2</v>
      </c>
      <c r="Q492" t="str">
        <f t="shared" si="19"/>
        <v>B2</v>
      </c>
      <c r="R492" t="str">
        <f t="shared" si="20"/>
        <v>2021Motor Private</v>
      </c>
    </row>
    <row r="493" spans="2:18" x14ac:dyDescent="0.35">
      <c r="B493" s="40"/>
      <c r="C493" s="45" t="s">
        <v>2267</v>
      </c>
      <c r="D493" s="46">
        <v>44355</v>
      </c>
      <c r="E493" s="46">
        <v>44370</v>
      </c>
      <c r="F493" s="47" t="s">
        <v>3908</v>
      </c>
      <c r="G493" s="48">
        <v>233118</v>
      </c>
      <c r="H493" s="49">
        <v>45007</v>
      </c>
      <c r="I493" s="44">
        <v>2021</v>
      </c>
      <c r="J493" s="44">
        <v>2021</v>
      </c>
      <c r="K493" s="44">
        <v>2023</v>
      </c>
      <c r="L493" s="44" t="s">
        <v>2250</v>
      </c>
      <c r="M493" s="44" t="s">
        <v>7201</v>
      </c>
      <c r="N493" s="44">
        <v>0</v>
      </c>
      <c r="O493" t="str">
        <f>IF(_xlfn.XLOOKUP(C493,Raw_Data_OS_23!$C$7:$C$4518,Raw_Data_OS_23!$C$7:$C$4518,"New_Claim")="New_Claim",IF(_xlfn.XLOOKUP(C493,'Raw Data_OS_22'!$C$5:$C$4516,'Raw Data_OS_22'!$C$5:$C$4516,"New_Claim")="New_Claim",IF(I493=$O$1,"F1","F2"),"Considered"),"Considered")</f>
        <v>Considered</v>
      </c>
      <c r="P493" t="str" cm="1">
        <f t="array" ref="P493">_xlfn.IFS(O493="F1","F1",O493="F2","F2",O493="Considered",_xlfn.XLOOKUP(C493,Raw_Data_OS_23!$C$7:$C$4518,Raw_Data_OS_23!$N$7:$N$4518,_xlfn.XLOOKUP(Raw_Data_Paid_23!C493,'Raw Data_OS_22'!$C$5:$C$4516,'Raw Data_OS_22'!$O$5:$O$4516)))</f>
        <v>B2</v>
      </c>
      <c r="Q493" t="str">
        <f t="shared" si="19"/>
        <v>B2</v>
      </c>
      <c r="R493" t="str">
        <f t="shared" si="20"/>
        <v>2021Motor Commercial</v>
      </c>
    </row>
    <row r="494" spans="2:18" x14ac:dyDescent="0.35">
      <c r="B494" s="40"/>
      <c r="C494" s="45" t="s">
        <v>2267</v>
      </c>
      <c r="D494" s="46">
        <v>44355</v>
      </c>
      <c r="E494" s="46">
        <v>44370</v>
      </c>
      <c r="F494" s="47" t="s">
        <v>3908</v>
      </c>
      <c r="G494" s="48">
        <v>400000</v>
      </c>
      <c r="H494" s="49">
        <v>45008</v>
      </c>
      <c r="I494" s="44">
        <v>2021</v>
      </c>
      <c r="J494" s="44">
        <v>2021</v>
      </c>
      <c r="K494" s="44">
        <v>2023</v>
      </c>
      <c r="L494" s="44" t="s">
        <v>2250</v>
      </c>
      <c r="M494" s="44" t="s">
        <v>7201</v>
      </c>
      <c r="N494" s="44">
        <v>0</v>
      </c>
      <c r="O494" t="str">
        <f>IF(_xlfn.XLOOKUP(C494,Raw_Data_OS_23!$C$7:$C$4518,Raw_Data_OS_23!$C$7:$C$4518,"New_Claim")="New_Claim",IF(_xlfn.XLOOKUP(C494,'Raw Data_OS_22'!$C$5:$C$4516,'Raw Data_OS_22'!$C$5:$C$4516,"New_Claim")="New_Claim",IF(I494=$O$1,"F1","F2"),"Considered"),"Considered")</f>
        <v>Considered</v>
      </c>
      <c r="P494" t="str" cm="1">
        <f t="array" ref="P494">_xlfn.IFS(O494="F1","F1",O494="F2","F2",O494="Considered",_xlfn.XLOOKUP(C494,Raw_Data_OS_23!$C$7:$C$4518,Raw_Data_OS_23!$N$7:$N$4518,_xlfn.XLOOKUP(Raw_Data_Paid_23!C494,'Raw Data_OS_22'!$C$5:$C$4516,'Raw Data_OS_22'!$O$5:$O$4516)))</f>
        <v>B2</v>
      </c>
      <c r="Q494" t="str">
        <f t="shared" si="19"/>
        <v>B2</v>
      </c>
      <c r="R494" t="str">
        <f t="shared" si="20"/>
        <v>2021Motor Commercial</v>
      </c>
    </row>
    <row r="495" spans="2:18" x14ac:dyDescent="0.35">
      <c r="B495" s="40"/>
      <c r="C495" s="45" t="s">
        <v>2568</v>
      </c>
      <c r="D495" s="46">
        <v>44229</v>
      </c>
      <c r="E495" s="46">
        <v>44369</v>
      </c>
      <c r="F495" s="47" t="s">
        <v>3908</v>
      </c>
      <c r="G495" s="48">
        <v>187580</v>
      </c>
      <c r="H495" s="49">
        <v>45008</v>
      </c>
      <c r="I495" s="44">
        <v>2021</v>
      </c>
      <c r="J495" s="44">
        <v>2021</v>
      </c>
      <c r="K495" s="44">
        <v>2023</v>
      </c>
      <c r="L495" s="44" t="s">
        <v>21</v>
      </c>
      <c r="M495" s="44" t="s">
        <v>7201</v>
      </c>
      <c r="N495" s="44">
        <v>0</v>
      </c>
      <c r="O495" t="str">
        <f>IF(_xlfn.XLOOKUP(C495,Raw_Data_OS_23!$C$7:$C$4518,Raw_Data_OS_23!$C$7:$C$4518,"New_Claim")="New_Claim",IF(_xlfn.XLOOKUP(C495,'Raw Data_OS_22'!$C$5:$C$4516,'Raw Data_OS_22'!$C$5:$C$4516,"New_Claim")="New_Claim",IF(I495=$O$1,"F1","F2"),"Considered"),"Considered")</f>
        <v>Considered</v>
      </c>
      <c r="P495" t="str" cm="1">
        <f t="array" ref="P495">_xlfn.IFS(O495="F1","F1",O495="F2","F2",O495="Considered",_xlfn.XLOOKUP(C495,Raw_Data_OS_23!$C$7:$C$4518,Raw_Data_OS_23!$N$7:$N$4518,_xlfn.XLOOKUP(Raw_Data_Paid_23!C495,'Raw Data_OS_22'!$C$5:$C$4516,'Raw Data_OS_22'!$O$5:$O$4516)))</f>
        <v>B2</v>
      </c>
      <c r="Q495" t="str">
        <f t="shared" si="19"/>
        <v>B2</v>
      </c>
      <c r="R495" t="str">
        <f t="shared" si="20"/>
        <v>2021Motor Commercial</v>
      </c>
    </row>
    <row r="496" spans="2:18" x14ac:dyDescent="0.35">
      <c r="B496" s="40"/>
      <c r="C496" s="45" t="s">
        <v>3233</v>
      </c>
      <c r="D496" s="46">
        <v>44379</v>
      </c>
      <c r="E496" s="46">
        <v>44404</v>
      </c>
      <c r="F496" s="47" t="s">
        <v>3908</v>
      </c>
      <c r="G496" s="48">
        <v>96752</v>
      </c>
      <c r="H496" s="49">
        <v>45008</v>
      </c>
      <c r="I496" s="44">
        <v>2021</v>
      </c>
      <c r="J496" s="44">
        <v>2021</v>
      </c>
      <c r="K496" s="44">
        <v>2023</v>
      </c>
      <c r="L496" s="44" t="s">
        <v>3073</v>
      </c>
      <c r="M496" s="44" t="s">
        <v>7201</v>
      </c>
      <c r="N496" s="44">
        <v>0</v>
      </c>
      <c r="O496" t="str">
        <f>IF(_xlfn.XLOOKUP(C496,Raw_Data_OS_23!$C$7:$C$4518,Raw_Data_OS_23!$C$7:$C$4518,"New_Claim")="New_Claim",IF(_xlfn.XLOOKUP(C496,'Raw Data_OS_22'!$C$5:$C$4516,'Raw Data_OS_22'!$C$5:$C$4516,"New_Claim")="New_Claim",IF(I496=$O$1,"F1","F2"),"Considered"),"Considered")</f>
        <v>Considered</v>
      </c>
      <c r="P496" t="str" cm="1">
        <f t="array" ref="P496">_xlfn.IFS(O496="F1","F1",O496="F2","F2",O496="Considered",_xlfn.XLOOKUP(C496,Raw_Data_OS_23!$C$7:$C$4518,Raw_Data_OS_23!$N$7:$N$4518,_xlfn.XLOOKUP(Raw_Data_Paid_23!C496,'Raw Data_OS_22'!$C$5:$C$4516,'Raw Data_OS_22'!$O$5:$O$4516)))</f>
        <v>B2</v>
      </c>
      <c r="Q496" t="str">
        <f t="shared" si="19"/>
        <v>B2</v>
      </c>
      <c r="R496" t="str">
        <f t="shared" si="20"/>
        <v>2021Motor Commercial</v>
      </c>
    </row>
    <row r="497" spans="2:18" x14ac:dyDescent="0.35">
      <c r="B497" s="40"/>
      <c r="C497" s="45" t="s">
        <v>1427</v>
      </c>
      <c r="D497" s="46">
        <v>44233</v>
      </c>
      <c r="E497" s="46">
        <v>44258</v>
      </c>
      <c r="F497" s="47" t="s">
        <v>3910</v>
      </c>
      <c r="G497" s="48">
        <v>-421482</v>
      </c>
      <c r="H497" s="49">
        <v>45008</v>
      </c>
      <c r="I497" s="44">
        <v>2021</v>
      </c>
      <c r="J497" s="44">
        <v>2021</v>
      </c>
      <c r="K497" s="44">
        <v>2023</v>
      </c>
      <c r="L497" s="44" t="s">
        <v>21</v>
      </c>
      <c r="M497" s="44" t="s">
        <v>7201</v>
      </c>
      <c r="N497" s="44">
        <v>0</v>
      </c>
      <c r="O497" t="str">
        <f>IF(_xlfn.XLOOKUP(C497,Raw_Data_OS_23!$C$7:$C$4518,Raw_Data_OS_23!$C$7:$C$4518,"New_Claim")="New_Claim",IF(_xlfn.XLOOKUP(C497,'Raw Data_OS_22'!$C$5:$C$4516,'Raw Data_OS_22'!$C$5:$C$4516,"New_Claim")="New_Claim",IF(I497=$O$1,"F1","F2"),"Considered"),"Considered")</f>
        <v>Considered</v>
      </c>
      <c r="P497" t="str" cm="1">
        <f t="array" ref="P497">_xlfn.IFS(O497="F1","F1",O497="F2","F2",O497="Considered",_xlfn.XLOOKUP(C497,Raw_Data_OS_23!$C$7:$C$4518,Raw_Data_OS_23!$N$7:$N$4518,_xlfn.XLOOKUP(Raw_Data_Paid_23!C497,'Raw Data_OS_22'!$C$5:$C$4516,'Raw Data_OS_22'!$O$5:$O$4516)))</f>
        <v>B2</v>
      </c>
      <c r="Q497" t="str">
        <f t="shared" si="19"/>
        <v>B2</v>
      </c>
      <c r="R497" t="str">
        <f t="shared" si="20"/>
        <v>2021Motor Private</v>
      </c>
    </row>
    <row r="498" spans="2:18" x14ac:dyDescent="0.35">
      <c r="B498" s="40"/>
      <c r="C498" s="45" t="s">
        <v>1427</v>
      </c>
      <c r="D498" s="46">
        <v>44233</v>
      </c>
      <c r="E498" s="46">
        <v>44258</v>
      </c>
      <c r="F498" s="47" t="s">
        <v>3910</v>
      </c>
      <c r="G498" s="48">
        <v>70000</v>
      </c>
      <c r="H498" s="49">
        <v>45008</v>
      </c>
      <c r="I498" s="44">
        <v>2021</v>
      </c>
      <c r="J498" s="44">
        <v>2021</v>
      </c>
      <c r="K498" s="44">
        <v>2023</v>
      </c>
      <c r="L498" s="44" t="s">
        <v>21</v>
      </c>
      <c r="M498" s="44" t="s">
        <v>7201</v>
      </c>
      <c r="N498" s="44">
        <v>0</v>
      </c>
      <c r="O498" t="str">
        <f>IF(_xlfn.XLOOKUP(C498,Raw_Data_OS_23!$C$7:$C$4518,Raw_Data_OS_23!$C$7:$C$4518,"New_Claim")="New_Claim",IF(_xlfn.XLOOKUP(C498,'Raw Data_OS_22'!$C$5:$C$4516,'Raw Data_OS_22'!$C$5:$C$4516,"New_Claim")="New_Claim",IF(I498=$O$1,"F1","F2"),"Considered"),"Considered")</f>
        <v>Considered</v>
      </c>
      <c r="P498" t="str" cm="1">
        <f t="array" ref="P498">_xlfn.IFS(O498="F1","F1",O498="F2","F2",O498="Considered",_xlfn.XLOOKUP(C498,Raw_Data_OS_23!$C$7:$C$4518,Raw_Data_OS_23!$N$7:$N$4518,_xlfn.XLOOKUP(Raw_Data_Paid_23!C498,'Raw Data_OS_22'!$C$5:$C$4516,'Raw Data_OS_22'!$O$5:$O$4516)))</f>
        <v>B2</v>
      </c>
      <c r="Q498" t="str">
        <f t="shared" si="19"/>
        <v>B2</v>
      </c>
      <c r="R498" t="str">
        <f t="shared" si="20"/>
        <v>2021Motor Private</v>
      </c>
    </row>
    <row r="499" spans="2:18" x14ac:dyDescent="0.35">
      <c r="B499" s="40"/>
      <c r="C499" s="45" t="s">
        <v>826</v>
      </c>
      <c r="D499" s="46">
        <v>44160</v>
      </c>
      <c r="E499" s="46">
        <v>44160</v>
      </c>
      <c r="F499" s="47" t="s">
        <v>3910</v>
      </c>
      <c r="G499" s="48">
        <v>25000</v>
      </c>
      <c r="H499" s="49">
        <v>45008</v>
      </c>
      <c r="I499" s="44">
        <v>2020</v>
      </c>
      <c r="J499" s="44">
        <v>2020</v>
      </c>
      <c r="K499" s="44">
        <v>2023</v>
      </c>
      <c r="L499" s="44" t="s">
        <v>11</v>
      </c>
      <c r="M499" s="44" t="s">
        <v>7201</v>
      </c>
      <c r="N499" s="44">
        <v>0</v>
      </c>
      <c r="O499" t="str">
        <f>IF(_xlfn.XLOOKUP(C499,Raw_Data_OS_23!$C$7:$C$4518,Raw_Data_OS_23!$C$7:$C$4518,"New_Claim")="New_Claim",IF(_xlfn.XLOOKUP(C499,'Raw Data_OS_22'!$C$5:$C$4516,'Raw Data_OS_22'!$C$5:$C$4516,"New_Claim")="New_Claim",IF(I499=$O$1,"F1","F2"),"Considered"),"Considered")</f>
        <v>Considered</v>
      </c>
      <c r="P499" t="str" cm="1">
        <f t="array" ref="P499">_xlfn.IFS(O499="F1","F1",O499="F2","F2",O499="Considered",_xlfn.XLOOKUP(C499,Raw_Data_OS_23!$C$7:$C$4518,Raw_Data_OS_23!$N$7:$N$4518,_xlfn.XLOOKUP(Raw_Data_Paid_23!C499,'Raw Data_OS_22'!$C$5:$C$4516,'Raw Data_OS_22'!$O$5:$O$4516)))</f>
        <v>B2</v>
      </c>
      <c r="Q499" t="str">
        <f t="shared" si="19"/>
        <v>B2</v>
      </c>
      <c r="R499" t="str">
        <f t="shared" si="20"/>
        <v>2020Motor Private</v>
      </c>
    </row>
    <row r="500" spans="2:18" x14ac:dyDescent="0.35">
      <c r="B500" s="40"/>
      <c r="C500" s="45" t="s">
        <v>7556</v>
      </c>
      <c r="D500" s="46">
        <v>44985</v>
      </c>
      <c r="E500" s="46">
        <v>44993</v>
      </c>
      <c r="F500" s="47" t="s">
        <v>3910</v>
      </c>
      <c r="G500" s="48">
        <v>13000</v>
      </c>
      <c r="H500" s="49">
        <v>45009</v>
      </c>
      <c r="I500" s="44">
        <v>2023</v>
      </c>
      <c r="J500" s="44">
        <v>2023</v>
      </c>
      <c r="K500" s="44">
        <v>2023</v>
      </c>
      <c r="L500" s="44" t="s">
        <v>7201</v>
      </c>
      <c r="M500" s="44" t="s">
        <v>7201</v>
      </c>
      <c r="N500" s="44">
        <v>1</v>
      </c>
      <c r="O500" t="str">
        <f>IF(_xlfn.XLOOKUP(C500,Raw_Data_OS_23!$C$7:$C$4518,Raw_Data_OS_23!$C$7:$C$4518,"New_Claim")="New_Claim",IF(_xlfn.XLOOKUP(C500,'Raw Data_OS_22'!$C$5:$C$4516,'Raw Data_OS_22'!$C$5:$C$4516,"New_Claim")="New_Claim",IF(I500=$O$1,"F1","F2"),"Considered"),"Considered")</f>
        <v>F1</v>
      </c>
      <c r="P500" t="str" cm="1">
        <f t="array" ref="P500">_xlfn.IFS(O500="F1","F1",O500="F2","F2",O500="Considered",_xlfn.XLOOKUP(C500,Raw_Data_OS_23!$C$7:$C$4518,Raw_Data_OS_23!$N$7:$N$4518,_xlfn.XLOOKUP(Raw_Data_Paid_23!C500,'Raw Data_OS_22'!$C$5:$C$4516,'Raw Data_OS_22'!$O$5:$O$4516)))</f>
        <v>F1</v>
      </c>
      <c r="Q500" t="str">
        <f t="shared" si="19"/>
        <v>F1</v>
      </c>
      <c r="R500" t="str">
        <f t="shared" si="20"/>
        <v>2023Motor Private</v>
      </c>
    </row>
    <row r="501" spans="2:18" x14ac:dyDescent="0.35">
      <c r="B501" s="40"/>
      <c r="C501" s="45" t="s">
        <v>6792</v>
      </c>
      <c r="D501" s="46">
        <v>44816</v>
      </c>
      <c r="E501" s="46">
        <v>44819</v>
      </c>
      <c r="F501" s="47" t="s">
        <v>3910</v>
      </c>
      <c r="G501" s="48">
        <v>9550</v>
      </c>
      <c r="H501" s="49">
        <v>45009</v>
      </c>
      <c r="I501" s="44">
        <v>2022</v>
      </c>
      <c r="J501" s="44">
        <v>2022</v>
      </c>
      <c r="K501" s="44">
        <v>2023</v>
      </c>
      <c r="L501" s="44" t="s">
        <v>6643</v>
      </c>
      <c r="M501" s="44" t="s">
        <v>7201</v>
      </c>
      <c r="N501" s="44">
        <v>1</v>
      </c>
      <c r="O501" t="str">
        <f>IF(_xlfn.XLOOKUP(C501,Raw_Data_OS_23!$C$7:$C$4518,Raw_Data_OS_23!$C$7:$C$4518,"New_Claim")="New_Claim",IF(_xlfn.XLOOKUP(C501,'Raw Data_OS_22'!$C$5:$C$4516,'Raw Data_OS_22'!$C$5:$C$4516,"New_Claim")="New_Claim",IF(I501=$O$1,"F1","F2"),"Considered"),"Considered")</f>
        <v>Considered</v>
      </c>
      <c r="P501" t="str" cm="1">
        <f t="array" ref="P501">_xlfn.IFS(O501="F1","F1",O501="F2","F2",O501="Considered",_xlfn.XLOOKUP(C501,Raw_Data_OS_23!$C$7:$C$4518,Raw_Data_OS_23!$N$7:$N$4518,_xlfn.XLOOKUP(Raw_Data_Paid_23!C501,'Raw Data_OS_22'!$C$5:$C$4516,'Raw Data_OS_22'!$O$5:$O$4516)))</f>
        <v>B2</v>
      </c>
      <c r="Q501" t="str">
        <f t="shared" si="19"/>
        <v>B2</v>
      </c>
      <c r="R501" t="str">
        <f t="shared" si="20"/>
        <v>2022Motor Private</v>
      </c>
    </row>
    <row r="502" spans="2:18" x14ac:dyDescent="0.35">
      <c r="B502" s="40"/>
      <c r="C502" s="45" t="s">
        <v>6906</v>
      </c>
      <c r="D502" s="46">
        <v>44865</v>
      </c>
      <c r="E502" s="46">
        <v>44875</v>
      </c>
      <c r="F502" s="47" t="s">
        <v>4199</v>
      </c>
      <c r="G502" s="48">
        <v>83005</v>
      </c>
      <c r="H502" s="49">
        <v>45009</v>
      </c>
      <c r="I502" s="44">
        <v>2022</v>
      </c>
      <c r="J502" s="44">
        <v>2022</v>
      </c>
      <c r="K502" s="44">
        <v>2023</v>
      </c>
      <c r="L502" s="44" t="s">
        <v>6825</v>
      </c>
      <c r="M502" s="44" t="s">
        <v>7201</v>
      </c>
      <c r="N502" s="44">
        <v>1</v>
      </c>
      <c r="O502" t="str">
        <f>IF(_xlfn.XLOOKUP(C502,Raw_Data_OS_23!$C$7:$C$4518,Raw_Data_OS_23!$C$7:$C$4518,"New_Claim")="New_Claim",IF(_xlfn.XLOOKUP(C502,'Raw Data_OS_22'!$C$5:$C$4516,'Raw Data_OS_22'!$C$5:$C$4516,"New_Claim")="New_Claim",IF(I502=$O$1,"F1","F2"),"Considered"),"Considered")</f>
        <v>Considered</v>
      </c>
      <c r="P502" t="str" cm="1">
        <f t="array" ref="P502">_xlfn.IFS(O502="F1","F1",O502="F2","F2",O502="Considered",_xlfn.XLOOKUP(C502,Raw_Data_OS_23!$C$7:$C$4518,Raw_Data_OS_23!$N$7:$N$4518,_xlfn.XLOOKUP(Raw_Data_Paid_23!C502,'Raw Data_OS_22'!$C$5:$C$4516,'Raw Data_OS_22'!$O$5:$O$4516)))</f>
        <v>B2</v>
      </c>
      <c r="Q502" t="str">
        <f t="shared" si="19"/>
        <v>B2</v>
      </c>
      <c r="R502" t="str">
        <f t="shared" si="20"/>
        <v>2022Theft</v>
      </c>
    </row>
    <row r="503" spans="2:18" x14ac:dyDescent="0.35">
      <c r="B503" s="40"/>
      <c r="C503" s="45" t="s">
        <v>6727</v>
      </c>
      <c r="D503" s="46">
        <v>44533</v>
      </c>
      <c r="E503" s="46">
        <v>44578</v>
      </c>
      <c r="F503" s="47" t="s">
        <v>3908</v>
      </c>
      <c r="G503" s="48">
        <v>-28850</v>
      </c>
      <c r="H503" s="49">
        <v>45009</v>
      </c>
      <c r="I503" s="44">
        <v>2021</v>
      </c>
      <c r="J503" s="44">
        <v>2022</v>
      </c>
      <c r="K503" s="44">
        <v>2023</v>
      </c>
      <c r="L503" s="44" t="s">
        <v>3138</v>
      </c>
      <c r="M503" s="44" t="s">
        <v>7201</v>
      </c>
      <c r="N503" s="44">
        <v>0</v>
      </c>
      <c r="O503" t="str">
        <f>IF(_xlfn.XLOOKUP(C503,Raw_Data_OS_23!$C$7:$C$4518,Raw_Data_OS_23!$C$7:$C$4518,"New_Claim")="New_Claim",IF(_xlfn.XLOOKUP(C503,'Raw Data_OS_22'!$C$5:$C$4516,'Raw Data_OS_22'!$C$5:$C$4516,"New_Claim")="New_Claim",IF(I503=$O$1,"F1","F2"),"Considered"),"Considered")</f>
        <v>Considered</v>
      </c>
      <c r="P503" t="str" cm="1">
        <f t="array" ref="P503">_xlfn.IFS(O503="F1","F1",O503="F2","F2",O503="Considered",_xlfn.XLOOKUP(C503,Raw_Data_OS_23!$C$7:$C$4518,Raw_Data_OS_23!$N$7:$N$4518,_xlfn.XLOOKUP(Raw_Data_Paid_23!C503,'Raw Data_OS_22'!$C$5:$C$4516,'Raw Data_OS_22'!$O$5:$O$4516)))</f>
        <v>B2</v>
      </c>
      <c r="Q503" t="str">
        <f t="shared" si="19"/>
        <v>B2</v>
      </c>
      <c r="R503" t="str">
        <f t="shared" si="20"/>
        <v>2021Motor Commercial</v>
      </c>
    </row>
    <row r="504" spans="2:18" x14ac:dyDescent="0.35">
      <c r="B504" s="40"/>
      <c r="C504" s="45" t="s">
        <v>2518</v>
      </c>
      <c r="D504" s="46">
        <v>44278</v>
      </c>
      <c r="E504" s="46">
        <v>44362</v>
      </c>
      <c r="F504" s="47" t="s">
        <v>3910</v>
      </c>
      <c r="G504" s="48">
        <v>-635255</v>
      </c>
      <c r="H504" s="49">
        <v>45013</v>
      </c>
      <c r="I504" s="44">
        <v>2021</v>
      </c>
      <c r="J504" s="44">
        <v>2021</v>
      </c>
      <c r="K504" s="44">
        <v>2023</v>
      </c>
      <c r="L504" s="44" t="s">
        <v>21</v>
      </c>
      <c r="M504" s="44" t="s">
        <v>7201</v>
      </c>
      <c r="N504" s="44">
        <v>0</v>
      </c>
      <c r="O504" t="str">
        <f>IF(_xlfn.XLOOKUP(C504,Raw_Data_OS_23!$C$7:$C$4518,Raw_Data_OS_23!$C$7:$C$4518,"New_Claim")="New_Claim",IF(_xlfn.XLOOKUP(C504,'Raw Data_OS_22'!$C$5:$C$4516,'Raw Data_OS_22'!$C$5:$C$4516,"New_Claim")="New_Claim",IF(I504=$O$1,"F1","F2"),"Considered"),"Considered")</f>
        <v>Considered</v>
      </c>
      <c r="P504" t="str" cm="1">
        <f t="array" ref="P504">_xlfn.IFS(O504="F1","F1",O504="F2","F2",O504="Considered",_xlfn.XLOOKUP(C504,Raw_Data_OS_23!$C$7:$C$4518,Raw_Data_OS_23!$N$7:$N$4518,_xlfn.XLOOKUP(Raw_Data_Paid_23!C504,'Raw Data_OS_22'!$C$5:$C$4516,'Raw Data_OS_22'!$O$5:$O$4516)))</f>
        <v>B2</v>
      </c>
      <c r="Q504" t="str">
        <f t="shared" si="19"/>
        <v>B2</v>
      </c>
      <c r="R504" t="str">
        <f t="shared" si="20"/>
        <v>2021Motor Private</v>
      </c>
    </row>
    <row r="505" spans="2:18" x14ac:dyDescent="0.35">
      <c r="B505" s="40"/>
      <c r="C505" s="45" t="s">
        <v>3386</v>
      </c>
      <c r="D505" s="46">
        <v>44437</v>
      </c>
      <c r="E505" s="46">
        <v>44439</v>
      </c>
      <c r="F505" s="47" t="s">
        <v>3910</v>
      </c>
      <c r="G505" s="48">
        <v>50000</v>
      </c>
      <c r="H505" s="49">
        <v>45013</v>
      </c>
      <c r="I505" s="44">
        <v>2021</v>
      </c>
      <c r="J505" s="44">
        <v>2021</v>
      </c>
      <c r="K505" s="44">
        <v>2023</v>
      </c>
      <c r="L505" s="44" t="s">
        <v>3073</v>
      </c>
      <c r="M505" s="44" t="s">
        <v>7201</v>
      </c>
      <c r="N505" s="44">
        <v>0</v>
      </c>
      <c r="O505" t="str">
        <f>IF(_xlfn.XLOOKUP(C505,Raw_Data_OS_23!$C$7:$C$4518,Raw_Data_OS_23!$C$7:$C$4518,"New_Claim")="New_Claim",IF(_xlfn.XLOOKUP(C505,'Raw Data_OS_22'!$C$5:$C$4516,'Raw Data_OS_22'!$C$5:$C$4516,"New_Claim")="New_Claim",IF(I505=$O$1,"F1","F2"),"Considered"),"Considered")</f>
        <v>Considered</v>
      </c>
      <c r="P505" t="str" cm="1">
        <f t="array" ref="P505">_xlfn.IFS(O505="F1","F1",O505="F2","F2",O505="Considered",_xlfn.XLOOKUP(C505,Raw_Data_OS_23!$C$7:$C$4518,Raw_Data_OS_23!$N$7:$N$4518,_xlfn.XLOOKUP(Raw_Data_Paid_23!C505,'Raw Data_OS_22'!$C$5:$C$4516,'Raw Data_OS_22'!$O$5:$O$4516)))</f>
        <v>B2</v>
      </c>
      <c r="Q505" t="str">
        <f t="shared" si="19"/>
        <v>B2</v>
      </c>
      <c r="R505" t="str">
        <f t="shared" si="20"/>
        <v>2021Motor Private</v>
      </c>
    </row>
    <row r="506" spans="2:18" x14ac:dyDescent="0.35">
      <c r="B506" s="40"/>
      <c r="C506" s="45" t="s">
        <v>3719</v>
      </c>
      <c r="D506" s="46">
        <v>44484</v>
      </c>
      <c r="E506" s="46">
        <v>44489</v>
      </c>
      <c r="F506" s="47" t="s">
        <v>3908</v>
      </c>
      <c r="G506" s="48">
        <v>126500</v>
      </c>
      <c r="H506" s="49">
        <v>45013</v>
      </c>
      <c r="I506" s="44">
        <v>2021</v>
      </c>
      <c r="J506" s="44">
        <v>2021</v>
      </c>
      <c r="K506" s="44">
        <v>2023</v>
      </c>
      <c r="L506" s="44" t="s">
        <v>3138</v>
      </c>
      <c r="M506" s="44" t="s">
        <v>7201</v>
      </c>
      <c r="N506" s="44">
        <v>0</v>
      </c>
      <c r="O506" t="str">
        <f>IF(_xlfn.XLOOKUP(C506,Raw_Data_OS_23!$C$7:$C$4518,Raw_Data_OS_23!$C$7:$C$4518,"New_Claim")="New_Claim",IF(_xlfn.XLOOKUP(C506,'Raw Data_OS_22'!$C$5:$C$4516,'Raw Data_OS_22'!$C$5:$C$4516,"New_Claim")="New_Claim",IF(I506=$O$1,"F1","F2"),"Considered"),"Considered")</f>
        <v>Considered</v>
      </c>
      <c r="P506" t="str" cm="1">
        <f t="array" ref="P506">_xlfn.IFS(O506="F1","F1",O506="F2","F2",O506="Considered",_xlfn.XLOOKUP(C506,Raw_Data_OS_23!$C$7:$C$4518,Raw_Data_OS_23!$N$7:$N$4518,_xlfn.XLOOKUP(Raw_Data_Paid_23!C506,'Raw Data_OS_22'!$C$5:$C$4516,'Raw Data_OS_22'!$O$5:$O$4516)))</f>
        <v>C2</v>
      </c>
      <c r="Q506" t="str">
        <f t="shared" si="19"/>
        <v>C2</v>
      </c>
      <c r="R506" t="str">
        <f t="shared" si="20"/>
        <v>2021Motor Commercial</v>
      </c>
    </row>
    <row r="507" spans="2:18" x14ac:dyDescent="0.35">
      <c r="B507" s="40"/>
      <c r="C507" s="45" t="s">
        <v>3826</v>
      </c>
      <c r="D507" s="46">
        <v>44535</v>
      </c>
      <c r="E507" s="46">
        <v>44537</v>
      </c>
      <c r="F507" s="47" t="s">
        <v>3910</v>
      </c>
      <c r="G507" s="48">
        <v>147500</v>
      </c>
      <c r="H507" s="49">
        <v>45013</v>
      </c>
      <c r="I507" s="44">
        <v>2021</v>
      </c>
      <c r="J507" s="44">
        <v>2021</v>
      </c>
      <c r="K507" s="44">
        <v>2023</v>
      </c>
      <c r="L507" s="44" t="s">
        <v>3138</v>
      </c>
      <c r="M507" s="44" t="s">
        <v>7201</v>
      </c>
      <c r="N507" s="44">
        <v>0</v>
      </c>
      <c r="O507" t="str">
        <f>IF(_xlfn.XLOOKUP(C507,Raw_Data_OS_23!$C$7:$C$4518,Raw_Data_OS_23!$C$7:$C$4518,"New_Claim")="New_Claim",IF(_xlfn.XLOOKUP(C507,'Raw Data_OS_22'!$C$5:$C$4516,'Raw Data_OS_22'!$C$5:$C$4516,"New_Claim")="New_Claim",IF(I507=$O$1,"F1","F2"),"Considered"),"Considered")</f>
        <v>Considered</v>
      </c>
      <c r="P507" t="str" cm="1">
        <f t="array" ref="P507">_xlfn.IFS(O507="F1","F1",O507="F2","F2",O507="Considered",_xlfn.XLOOKUP(C507,Raw_Data_OS_23!$C$7:$C$4518,Raw_Data_OS_23!$N$7:$N$4518,_xlfn.XLOOKUP(Raw_Data_Paid_23!C507,'Raw Data_OS_22'!$C$5:$C$4516,'Raw Data_OS_22'!$O$5:$O$4516)))</f>
        <v>B2</v>
      </c>
      <c r="Q507" t="str">
        <f t="shared" si="19"/>
        <v>B2</v>
      </c>
      <c r="R507" t="str">
        <f t="shared" si="20"/>
        <v>2021Motor Private</v>
      </c>
    </row>
    <row r="508" spans="2:18" x14ac:dyDescent="0.35">
      <c r="B508" s="40"/>
      <c r="C508" s="45" t="s">
        <v>6472</v>
      </c>
      <c r="D508" s="46">
        <v>44671</v>
      </c>
      <c r="E508" s="46">
        <v>44677</v>
      </c>
      <c r="F508" s="47" t="s">
        <v>3910</v>
      </c>
      <c r="G508" s="48">
        <v>199000</v>
      </c>
      <c r="H508" s="49">
        <v>45013</v>
      </c>
      <c r="I508" s="44">
        <v>2022</v>
      </c>
      <c r="J508" s="44">
        <v>2022</v>
      </c>
      <c r="K508" s="44">
        <v>2023</v>
      </c>
      <c r="L508" s="44" t="s">
        <v>6406</v>
      </c>
      <c r="M508" s="44" t="s">
        <v>7201</v>
      </c>
      <c r="N508" s="44">
        <v>0</v>
      </c>
      <c r="O508" t="str">
        <f>IF(_xlfn.XLOOKUP(C508,Raw_Data_OS_23!$C$7:$C$4518,Raw_Data_OS_23!$C$7:$C$4518,"New_Claim")="New_Claim",IF(_xlfn.XLOOKUP(C508,'Raw Data_OS_22'!$C$5:$C$4516,'Raw Data_OS_22'!$C$5:$C$4516,"New_Claim")="New_Claim",IF(I508=$O$1,"F1","F2"),"Considered"),"Considered")</f>
        <v>Considered</v>
      </c>
      <c r="P508" t="str" cm="1">
        <f t="array" ref="P508">_xlfn.IFS(O508="F1","F1",O508="F2","F2",O508="Considered",_xlfn.XLOOKUP(C508,Raw_Data_OS_23!$C$7:$C$4518,Raw_Data_OS_23!$N$7:$N$4518,_xlfn.XLOOKUP(Raw_Data_Paid_23!C508,'Raw Data_OS_22'!$C$5:$C$4516,'Raw Data_OS_22'!$O$5:$O$4516)))</f>
        <v>B2</v>
      </c>
      <c r="Q508" t="str">
        <f t="shared" si="19"/>
        <v>B2</v>
      </c>
      <c r="R508" t="str">
        <f t="shared" si="20"/>
        <v>2022Motor Private</v>
      </c>
    </row>
    <row r="509" spans="2:18" x14ac:dyDescent="0.35">
      <c r="B509" s="40"/>
      <c r="C509" s="45" t="s">
        <v>3815</v>
      </c>
      <c r="D509" s="46">
        <v>44523</v>
      </c>
      <c r="E509" s="46">
        <v>44538</v>
      </c>
      <c r="F509" s="47" t="s">
        <v>3910</v>
      </c>
      <c r="G509" s="48">
        <v>42000</v>
      </c>
      <c r="H509" s="49">
        <v>45013</v>
      </c>
      <c r="I509" s="44">
        <v>2021</v>
      </c>
      <c r="J509" s="44">
        <v>2021</v>
      </c>
      <c r="K509" s="44">
        <v>2023</v>
      </c>
      <c r="L509" s="44" t="s">
        <v>3138</v>
      </c>
      <c r="M509" s="44" t="s">
        <v>7201</v>
      </c>
      <c r="N509" s="44">
        <v>0</v>
      </c>
      <c r="O509" t="str">
        <f>IF(_xlfn.XLOOKUP(C509,Raw_Data_OS_23!$C$7:$C$4518,Raw_Data_OS_23!$C$7:$C$4518,"New_Claim")="New_Claim",IF(_xlfn.XLOOKUP(C509,'Raw Data_OS_22'!$C$5:$C$4516,'Raw Data_OS_22'!$C$5:$C$4516,"New_Claim")="New_Claim",IF(I509=$O$1,"F1","F2"),"Considered"),"Considered")</f>
        <v>Considered</v>
      </c>
      <c r="P509" t="str" cm="1">
        <f t="array" ref="P509">_xlfn.IFS(O509="F1","F1",O509="F2","F2",O509="Considered",_xlfn.XLOOKUP(C509,Raw_Data_OS_23!$C$7:$C$4518,Raw_Data_OS_23!$N$7:$N$4518,_xlfn.XLOOKUP(Raw_Data_Paid_23!C509,'Raw Data_OS_22'!$C$5:$C$4516,'Raw Data_OS_22'!$O$5:$O$4516)))</f>
        <v>B2</v>
      </c>
      <c r="Q509" t="str">
        <f t="shared" si="19"/>
        <v>B2</v>
      </c>
      <c r="R509" t="str">
        <f t="shared" si="20"/>
        <v>2021Motor Private</v>
      </c>
    </row>
    <row r="510" spans="2:18" x14ac:dyDescent="0.35">
      <c r="B510" s="40"/>
      <c r="C510" s="45" t="s">
        <v>6387</v>
      </c>
      <c r="D510" s="46">
        <v>44646</v>
      </c>
      <c r="E510" s="46">
        <v>44649</v>
      </c>
      <c r="F510" s="47" t="s">
        <v>3910</v>
      </c>
      <c r="G510" s="48">
        <v>43000</v>
      </c>
      <c r="H510" s="49">
        <v>45013</v>
      </c>
      <c r="I510" s="44">
        <v>2022</v>
      </c>
      <c r="J510" s="44">
        <v>2022</v>
      </c>
      <c r="K510" s="44">
        <v>2023</v>
      </c>
      <c r="L510" s="44" t="s">
        <v>6021</v>
      </c>
      <c r="M510" s="44" t="s">
        <v>7201</v>
      </c>
      <c r="N510" s="44">
        <v>0</v>
      </c>
      <c r="O510" t="str">
        <f>IF(_xlfn.XLOOKUP(C510,Raw_Data_OS_23!$C$7:$C$4518,Raw_Data_OS_23!$C$7:$C$4518,"New_Claim")="New_Claim",IF(_xlfn.XLOOKUP(C510,'Raw Data_OS_22'!$C$5:$C$4516,'Raw Data_OS_22'!$C$5:$C$4516,"New_Claim")="New_Claim",IF(I510=$O$1,"F1","F2"),"Considered"),"Considered")</f>
        <v>Considered</v>
      </c>
      <c r="P510" t="str" cm="1">
        <f t="array" ref="P510">_xlfn.IFS(O510="F1","F1",O510="F2","F2",O510="Considered",_xlfn.XLOOKUP(C510,Raw_Data_OS_23!$C$7:$C$4518,Raw_Data_OS_23!$N$7:$N$4518,_xlfn.XLOOKUP(Raw_Data_Paid_23!C510,'Raw Data_OS_22'!$C$5:$C$4516,'Raw Data_OS_22'!$O$5:$O$4516)))</f>
        <v>B2</v>
      </c>
      <c r="Q510" t="str">
        <f t="shared" si="19"/>
        <v>B2</v>
      </c>
      <c r="R510" t="str">
        <f t="shared" si="20"/>
        <v>2022Motor Private</v>
      </c>
    </row>
    <row r="511" spans="2:18" x14ac:dyDescent="0.35">
      <c r="B511" s="40"/>
      <c r="C511" s="45" t="s">
        <v>6262</v>
      </c>
      <c r="D511" s="46">
        <v>44615</v>
      </c>
      <c r="E511" s="46">
        <v>44617</v>
      </c>
      <c r="F511" s="47" t="s">
        <v>3910</v>
      </c>
      <c r="G511" s="48">
        <v>52500</v>
      </c>
      <c r="H511" s="49">
        <v>45013</v>
      </c>
      <c r="I511" s="44">
        <v>2022</v>
      </c>
      <c r="J511" s="44">
        <v>2022</v>
      </c>
      <c r="K511" s="44">
        <v>2023</v>
      </c>
      <c r="L511" s="44" t="s">
        <v>6021</v>
      </c>
      <c r="M511" s="44" t="s">
        <v>7201</v>
      </c>
      <c r="N511" s="44">
        <v>0</v>
      </c>
      <c r="O511" t="str">
        <f>IF(_xlfn.XLOOKUP(C511,Raw_Data_OS_23!$C$7:$C$4518,Raw_Data_OS_23!$C$7:$C$4518,"New_Claim")="New_Claim",IF(_xlfn.XLOOKUP(C511,'Raw Data_OS_22'!$C$5:$C$4516,'Raw Data_OS_22'!$C$5:$C$4516,"New_Claim")="New_Claim",IF(I511=$O$1,"F1","F2"),"Considered"),"Considered")</f>
        <v>Considered</v>
      </c>
      <c r="P511" t="str" cm="1">
        <f t="array" ref="P511">_xlfn.IFS(O511="F1","F1",O511="F2","F2",O511="Considered",_xlfn.XLOOKUP(C511,Raw_Data_OS_23!$C$7:$C$4518,Raw_Data_OS_23!$N$7:$N$4518,_xlfn.XLOOKUP(Raw_Data_Paid_23!C511,'Raw Data_OS_22'!$C$5:$C$4516,'Raw Data_OS_22'!$O$5:$O$4516)))</f>
        <v>B2</v>
      </c>
      <c r="Q511" t="str">
        <f t="shared" si="19"/>
        <v>B2</v>
      </c>
      <c r="R511" t="str">
        <f t="shared" si="20"/>
        <v>2022Motor Private</v>
      </c>
    </row>
    <row r="512" spans="2:18" x14ac:dyDescent="0.35">
      <c r="B512" s="40"/>
      <c r="C512" s="45" t="s">
        <v>3091</v>
      </c>
      <c r="D512" s="46">
        <v>44392</v>
      </c>
      <c r="E512" s="46">
        <v>44399</v>
      </c>
      <c r="F512" s="47" t="s">
        <v>3908</v>
      </c>
      <c r="G512" s="48">
        <v>7500</v>
      </c>
      <c r="H512" s="49">
        <v>45013</v>
      </c>
      <c r="I512" s="44">
        <v>2021</v>
      </c>
      <c r="J512" s="44">
        <v>2021</v>
      </c>
      <c r="K512" s="44">
        <v>2023</v>
      </c>
      <c r="L512" s="44" t="s">
        <v>3073</v>
      </c>
      <c r="M512" s="44" t="s">
        <v>7201</v>
      </c>
      <c r="N512" s="44">
        <v>0</v>
      </c>
      <c r="O512" t="str">
        <f>IF(_xlfn.XLOOKUP(C512,Raw_Data_OS_23!$C$7:$C$4518,Raw_Data_OS_23!$C$7:$C$4518,"New_Claim")="New_Claim",IF(_xlfn.XLOOKUP(C512,'Raw Data_OS_22'!$C$5:$C$4516,'Raw Data_OS_22'!$C$5:$C$4516,"New_Claim")="New_Claim",IF(I512=$O$1,"F1","F2"),"Considered"),"Considered")</f>
        <v>Considered</v>
      </c>
      <c r="P512" t="str" cm="1">
        <f t="array" ref="P512">_xlfn.IFS(O512="F1","F1",O512="F2","F2",O512="Considered",_xlfn.XLOOKUP(C512,Raw_Data_OS_23!$C$7:$C$4518,Raw_Data_OS_23!$N$7:$N$4518,_xlfn.XLOOKUP(Raw_Data_Paid_23!C512,'Raw Data_OS_22'!$C$5:$C$4516,'Raw Data_OS_22'!$O$5:$O$4516)))</f>
        <v>C2</v>
      </c>
      <c r="Q512" t="str">
        <f t="shared" si="19"/>
        <v>C2</v>
      </c>
      <c r="R512" t="str">
        <f t="shared" si="20"/>
        <v>2021Motor Commercial</v>
      </c>
    </row>
    <row r="513" spans="2:18" x14ac:dyDescent="0.35">
      <c r="B513" s="40"/>
      <c r="C513" s="45" t="s">
        <v>1291</v>
      </c>
      <c r="D513" s="46">
        <v>44194</v>
      </c>
      <c r="E513" s="46">
        <v>44200</v>
      </c>
      <c r="F513" s="47" t="s">
        <v>3910</v>
      </c>
      <c r="G513" s="48">
        <v>12000</v>
      </c>
      <c r="H513" s="49">
        <v>45013</v>
      </c>
      <c r="I513" s="44">
        <v>2020</v>
      </c>
      <c r="J513" s="44">
        <v>2021</v>
      </c>
      <c r="K513" s="44">
        <v>2023</v>
      </c>
      <c r="L513" s="44" t="s">
        <v>11</v>
      </c>
      <c r="M513" s="44" t="s">
        <v>7201</v>
      </c>
      <c r="N513" s="44">
        <v>0</v>
      </c>
      <c r="O513" t="str">
        <f>IF(_xlfn.XLOOKUP(C513,Raw_Data_OS_23!$C$7:$C$4518,Raw_Data_OS_23!$C$7:$C$4518,"New_Claim")="New_Claim",IF(_xlfn.XLOOKUP(C513,'Raw Data_OS_22'!$C$5:$C$4516,'Raw Data_OS_22'!$C$5:$C$4516,"New_Claim")="New_Claim",IF(I513=$O$1,"F1","F2"),"Considered"),"Considered")</f>
        <v>Considered</v>
      </c>
      <c r="P513" t="str" cm="1">
        <f t="array" ref="P513">_xlfn.IFS(O513="F1","F1",O513="F2","F2",O513="Considered",_xlfn.XLOOKUP(C513,Raw_Data_OS_23!$C$7:$C$4518,Raw_Data_OS_23!$N$7:$N$4518,_xlfn.XLOOKUP(Raw_Data_Paid_23!C513,'Raw Data_OS_22'!$C$5:$C$4516,'Raw Data_OS_22'!$O$5:$O$4516)))</f>
        <v>B2</v>
      </c>
      <c r="Q513" t="str">
        <f t="shared" si="19"/>
        <v>B2</v>
      </c>
      <c r="R513" t="str">
        <f t="shared" si="20"/>
        <v>2020Motor Private</v>
      </c>
    </row>
    <row r="514" spans="2:18" x14ac:dyDescent="0.35">
      <c r="B514" s="40"/>
      <c r="C514" s="45" t="s">
        <v>2356</v>
      </c>
      <c r="D514" s="46">
        <v>44288</v>
      </c>
      <c r="E514" s="46">
        <v>44296</v>
      </c>
      <c r="F514" s="47" t="s">
        <v>3910</v>
      </c>
      <c r="G514" s="48">
        <v>16500</v>
      </c>
      <c r="H514" s="49">
        <v>45013</v>
      </c>
      <c r="I514" s="44">
        <v>2021</v>
      </c>
      <c r="J514" s="44">
        <v>2021</v>
      </c>
      <c r="K514" s="44">
        <v>2023</v>
      </c>
      <c r="L514" s="44" t="s">
        <v>2250</v>
      </c>
      <c r="M514" s="44" t="s">
        <v>7201</v>
      </c>
      <c r="N514" s="44">
        <v>0</v>
      </c>
      <c r="O514" t="str">
        <f>IF(_xlfn.XLOOKUP(C514,Raw_Data_OS_23!$C$7:$C$4518,Raw_Data_OS_23!$C$7:$C$4518,"New_Claim")="New_Claim",IF(_xlfn.XLOOKUP(C514,'Raw Data_OS_22'!$C$5:$C$4516,'Raw Data_OS_22'!$C$5:$C$4516,"New_Claim")="New_Claim",IF(I514=$O$1,"F1","F2"),"Considered"),"Considered")</f>
        <v>Considered</v>
      </c>
      <c r="P514" t="str" cm="1">
        <f t="array" ref="P514">_xlfn.IFS(O514="F1","F1",O514="F2","F2",O514="Considered",_xlfn.XLOOKUP(C514,Raw_Data_OS_23!$C$7:$C$4518,Raw_Data_OS_23!$N$7:$N$4518,_xlfn.XLOOKUP(Raw_Data_Paid_23!C514,'Raw Data_OS_22'!$C$5:$C$4516,'Raw Data_OS_22'!$O$5:$O$4516)))</f>
        <v>B2</v>
      </c>
      <c r="Q514" t="str">
        <f t="shared" si="19"/>
        <v>B2</v>
      </c>
      <c r="R514" t="str">
        <f t="shared" si="20"/>
        <v>2021Motor Private</v>
      </c>
    </row>
    <row r="515" spans="2:18" x14ac:dyDescent="0.35">
      <c r="B515" s="40"/>
      <c r="C515" s="45" t="s">
        <v>826</v>
      </c>
      <c r="D515" s="46">
        <v>44160</v>
      </c>
      <c r="E515" s="46">
        <v>44160</v>
      </c>
      <c r="F515" s="47" t="s">
        <v>3910</v>
      </c>
      <c r="G515" s="48">
        <v>250000</v>
      </c>
      <c r="H515" s="49">
        <v>45014</v>
      </c>
      <c r="I515" s="44">
        <v>2020</v>
      </c>
      <c r="J515" s="44">
        <v>2020</v>
      </c>
      <c r="K515" s="44">
        <v>2023</v>
      </c>
      <c r="L515" s="44" t="s">
        <v>11</v>
      </c>
      <c r="M515" s="44" t="s">
        <v>7201</v>
      </c>
      <c r="N515" s="44">
        <v>0</v>
      </c>
      <c r="O515" t="str">
        <f>IF(_xlfn.XLOOKUP(C515,Raw_Data_OS_23!$C$7:$C$4518,Raw_Data_OS_23!$C$7:$C$4518,"New_Claim")="New_Claim",IF(_xlfn.XLOOKUP(C515,'Raw Data_OS_22'!$C$5:$C$4516,'Raw Data_OS_22'!$C$5:$C$4516,"New_Claim")="New_Claim",IF(I515=$O$1,"F1","F2"),"Considered"),"Considered")</f>
        <v>Considered</v>
      </c>
      <c r="P515" t="str" cm="1">
        <f t="array" ref="P515">_xlfn.IFS(O515="F1","F1",O515="F2","F2",O515="Considered",_xlfn.XLOOKUP(C515,Raw_Data_OS_23!$C$7:$C$4518,Raw_Data_OS_23!$N$7:$N$4518,_xlfn.XLOOKUP(Raw_Data_Paid_23!C515,'Raw Data_OS_22'!$C$5:$C$4516,'Raw Data_OS_22'!$O$5:$O$4516)))</f>
        <v>B2</v>
      </c>
      <c r="Q515" t="str">
        <f t="shared" si="19"/>
        <v>B2</v>
      </c>
      <c r="R515" t="str">
        <f t="shared" si="20"/>
        <v>2020Motor Private</v>
      </c>
    </row>
    <row r="516" spans="2:18" x14ac:dyDescent="0.35">
      <c r="B516" s="40"/>
      <c r="C516" s="45" t="s">
        <v>826</v>
      </c>
      <c r="D516" s="46">
        <v>44160</v>
      </c>
      <c r="E516" s="46">
        <v>44160</v>
      </c>
      <c r="F516" s="47" t="s">
        <v>3910</v>
      </c>
      <c r="G516" s="48">
        <v>250000</v>
      </c>
      <c r="H516" s="49">
        <v>45014</v>
      </c>
      <c r="I516" s="44">
        <v>2020</v>
      </c>
      <c r="J516" s="44">
        <v>2020</v>
      </c>
      <c r="K516" s="44">
        <v>2023</v>
      </c>
      <c r="L516" s="44" t="s">
        <v>11</v>
      </c>
      <c r="M516" s="44" t="s">
        <v>7201</v>
      </c>
      <c r="N516" s="44">
        <v>0</v>
      </c>
      <c r="O516" t="str">
        <f>IF(_xlfn.XLOOKUP(C516,Raw_Data_OS_23!$C$7:$C$4518,Raw_Data_OS_23!$C$7:$C$4518,"New_Claim")="New_Claim",IF(_xlfn.XLOOKUP(C516,'Raw Data_OS_22'!$C$5:$C$4516,'Raw Data_OS_22'!$C$5:$C$4516,"New_Claim")="New_Claim",IF(I516=$O$1,"F1","F2"),"Considered"),"Considered")</f>
        <v>Considered</v>
      </c>
      <c r="P516" t="str" cm="1">
        <f t="array" ref="P516">_xlfn.IFS(O516="F1","F1",O516="F2","F2",O516="Considered",_xlfn.XLOOKUP(C516,Raw_Data_OS_23!$C$7:$C$4518,Raw_Data_OS_23!$N$7:$N$4518,_xlfn.XLOOKUP(Raw_Data_Paid_23!C516,'Raw Data_OS_22'!$C$5:$C$4516,'Raw Data_OS_22'!$O$5:$O$4516)))</f>
        <v>B2</v>
      </c>
      <c r="Q516" t="str">
        <f t="shared" si="19"/>
        <v>B2</v>
      </c>
      <c r="R516" t="str">
        <f t="shared" si="20"/>
        <v>2020Motor Private</v>
      </c>
    </row>
    <row r="517" spans="2:18" x14ac:dyDescent="0.35">
      <c r="B517" s="40"/>
      <c r="C517" s="45" t="s">
        <v>7000</v>
      </c>
      <c r="D517" s="46">
        <v>44541</v>
      </c>
      <c r="E517" s="46">
        <v>44670</v>
      </c>
      <c r="F517" s="47" t="s">
        <v>3910</v>
      </c>
      <c r="G517" s="48">
        <v>-50000</v>
      </c>
      <c r="H517" s="49">
        <v>45014</v>
      </c>
      <c r="I517" s="44">
        <v>2021</v>
      </c>
      <c r="J517" s="44">
        <v>2022</v>
      </c>
      <c r="K517" s="44">
        <v>2023</v>
      </c>
      <c r="L517" s="44" t="s">
        <v>3138</v>
      </c>
      <c r="M517" s="44" t="s">
        <v>7201</v>
      </c>
      <c r="N517" s="44">
        <v>0</v>
      </c>
      <c r="O517" t="str">
        <f>IF(_xlfn.XLOOKUP(C517,Raw_Data_OS_23!$C$7:$C$4518,Raw_Data_OS_23!$C$7:$C$4518,"New_Claim")="New_Claim",IF(_xlfn.XLOOKUP(C517,'Raw Data_OS_22'!$C$5:$C$4516,'Raw Data_OS_22'!$C$5:$C$4516,"New_Claim")="New_Claim",IF(I517=$O$1,"F1","F2"),"Considered"),"Considered")</f>
        <v>F2</v>
      </c>
      <c r="P517" t="str" cm="1">
        <f t="array" ref="P517">_xlfn.IFS(O517="F1","F1",O517="F2","F2",O517="Considered",_xlfn.XLOOKUP(C517,Raw_Data_OS_23!$C$7:$C$4518,Raw_Data_OS_23!$N$7:$N$4518,_xlfn.XLOOKUP(Raw_Data_Paid_23!C517,'Raw Data_OS_22'!$C$5:$C$4516,'Raw Data_OS_22'!$O$5:$O$4516)))</f>
        <v>F2</v>
      </c>
      <c r="Q517" t="str">
        <f t="shared" ref="Q517:Q580" si="21">IF(P517="D","F3",IF(P517="E1","E2",P517))</f>
        <v>F2</v>
      </c>
      <c r="R517" t="str">
        <f t="shared" ref="R517:R580" si="22">I517&amp;F517</f>
        <v>2021Motor Private</v>
      </c>
    </row>
    <row r="518" spans="2:18" x14ac:dyDescent="0.35">
      <c r="B518" s="40"/>
      <c r="C518" s="45" t="s">
        <v>2325</v>
      </c>
      <c r="D518" s="46">
        <v>44275</v>
      </c>
      <c r="E518" s="46">
        <v>44279</v>
      </c>
      <c r="F518" s="47" t="s">
        <v>3908</v>
      </c>
      <c r="G518" s="48">
        <v>107000</v>
      </c>
      <c r="H518" s="49">
        <v>45014</v>
      </c>
      <c r="I518" s="44">
        <v>2021</v>
      </c>
      <c r="J518" s="44">
        <v>2021</v>
      </c>
      <c r="K518" s="44">
        <v>2023</v>
      </c>
      <c r="L518" s="44" t="s">
        <v>21</v>
      </c>
      <c r="M518" s="44" t="s">
        <v>7201</v>
      </c>
      <c r="N518" s="44">
        <v>0</v>
      </c>
      <c r="O518" t="str">
        <f>IF(_xlfn.XLOOKUP(C518,Raw_Data_OS_23!$C$7:$C$4518,Raw_Data_OS_23!$C$7:$C$4518,"New_Claim")="New_Claim",IF(_xlfn.XLOOKUP(C518,'Raw Data_OS_22'!$C$5:$C$4516,'Raw Data_OS_22'!$C$5:$C$4516,"New_Claim")="New_Claim",IF(I518=$O$1,"F1","F2"),"Considered"),"Considered")</f>
        <v>Considered</v>
      </c>
      <c r="P518" t="str" cm="1">
        <f t="array" ref="P518">_xlfn.IFS(O518="F1","F1",O518="F2","F2",O518="Considered",_xlfn.XLOOKUP(C518,Raw_Data_OS_23!$C$7:$C$4518,Raw_Data_OS_23!$N$7:$N$4518,_xlfn.XLOOKUP(Raw_Data_Paid_23!C518,'Raw Data_OS_22'!$C$5:$C$4516,'Raw Data_OS_22'!$O$5:$O$4516)))</f>
        <v>B2</v>
      </c>
      <c r="Q518" t="str">
        <f t="shared" si="21"/>
        <v>B2</v>
      </c>
      <c r="R518" t="str">
        <f t="shared" si="22"/>
        <v>2021Motor Commercial</v>
      </c>
    </row>
    <row r="519" spans="2:18" x14ac:dyDescent="0.35">
      <c r="B519" s="40"/>
      <c r="C519" s="45" t="s">
        <v>2553</v>
      </c>
      <c r="D519" s="46">
        <v>44358</v>
      </c>
      <c r="E519" s="46">
        <v>44369</v>
      </c>
      <c r="F519" s="47" t="s">
        <v>3908</v>
      </c>
      <c r="G519" s="48">
        <v>54655</v>
      </c>
      <c r="H519" s="49">
        <v>45014</v>
      </c>
      <c r="I519" s="44">
        <v>2021</v>
      </c>
      <c r="J519" s="44">
        <v>2021</v>
      </c>
      <c r="K519" s="44">
        <v>2023</v>
      </c>
      <c r="L519" s="44" t="s">
        <v>2250</v>
      </c>
      <c r="M519" s="44" t="s">
        <v>7201</v>
      </c>
      <c r="N519" s="44">
        <v>1</v>
      </c>
      <c r="O519" t="str">
        <f>IF(_xlfn.XLOOKUP(C519,Raw_Data_OS_23!$C$7:$C$4518,Raw_Data_OS_23!$C$7:$C$4518,"New_Claim")="New_Claim",IF(_xlfn.XLOOKUP(C519,'Raw Data_OS_22'!$C$5:$C$4516,'Raw Data_OS_22'!$C$5:$C$4516,"New_Claim")="New_Claim",IF(I519=$O$1,"F1","F2"),"Considered"),"Considered")</f>
        <v>Considered</v>
      </c>
      <c r="P519" t="str" cm="1">
        <f t="array" ref="P519">_xlfn.IFS(O519="F1","F1",O519="F2","F2",O519="Considered",_xlfn.XLOOKUP(C519,Raw_Data_OS_23!$C$7:$C$4518,Raw_Data_OS_23!$N$7:$N$4518,_xlfn.XLOOKUP(Raw_Data_Paid_23!C519,'Raw Data_OS_22'!$C$5:$C$4516,'Raw Data_OS_22'!$O$5:$O$4516)))</f>
        <v>C2</v>
      </c>
      <c r="Q519" t="str">
        <f t="shared" si="21"/>
        <v>C2</v>
      </c>
      <c r="R519" t="str">
        <f t="shared" si="22"/>
        <v>2021Motor Commercial</v>
      </c>
    </row>
    <row r="520" spans="2:18" x14ac:dyDescent="0.35">
      <c r="B520" s="40"/>
      <c r="C520" s="45" t="s">
        <v>3644</v>
      </c>
      <c r="D520" s="46">
        <v>44498</v>
      </c>
      <c r="E520" s="46">
        <v>44501</v>
      </c>
      <c r="F520" s="47" t="s">
        <v>3908</v>
      </c>
      <c r="G520" s="48">
        <v>358000</v>
      </c>
      <c r="H520" s="49">
        <v>45014</v>
      </c>
      <c r="I520" s="44">
        <v>2021</v>
      </c>
      <c r="J520" s="44">
        <v>2021</v>
      </c>
      <c r="K520" s="44">
        <v>2023</v>
      </c>
      <c r="L520" s="44" t="s">
        <v>3138</v>
      </c>
      <c r="M520" s="44" t="s">
        <v>7201</v>
      </c>
      <c r="N520" s="44">
        <v>1</v>
      </c>
      <c r="O520" t="str">
        <f>IF(_xlfn.XLOOKUP(C520,Raw_Data_OS_23!$C$7:$C$4518,Raw_Data_OS_23!$C$7:$C$4518,"New_Claim")="New_Claim",IF(_xlfn.XLOOKUP(C520,'Raw Data_OS_22'!$C$5:$C$4516,'Raw Data_OS_22'!$C$5:$C$4516,"New_Claim")="New_Claim",IF(I520=$O$1,"F1","F2"),"Considered"),"Considered")</f>
        <v>Considered</v>
      </c>
      <c r="P520" t="str" cm="1">
        <f t="array" ref="P520">_xlfn.IFS(O520="F1","F1",O520="F2","F2",O520="Considered",_xlfn.XLOOKUP(C520,Raw_Data_OS_23!$C$7:$C$4518,Raw_Data_OS_23!$N$7:$N$4518,_xlfn.XLOOKUP(Raw_Data_Paid_23!C520,'Raw Data_OS_22'!$C$5:$C$4516,'Raw Data_OS_22'!$O$5:$O$4516)))</f>
        <v>B2</v>
      </c>
      <c r="Q520" t="str">
        <f t="shared" si="21"/>
        <v>B2</v>
      </c>
      <c r="R520" t="str">
        <f t="shared" si="22"/>
        <v>2021Motor Commercial</v>
      </c>
    </row>
    <row r="521" spans="2:18" x14ac:dyDescent="0.35">
      <c r="B521" s="40"/>
      <c r="C521" s="45" t="s">
        <v>3003</v>
      </c>
      <c r="D521" s="46">
        <v>44341</v>
      </c>
      <c r="E521" s="46">
        <v>44344</v>
      </c>
      <c r="F521" s="47" t="s">
        <v>3908</v>
      </c>
      <c r="G521" s="48">
        <v>363000</v>
      </c>
      <c r="H521" s="49">
        <v>45015</v>
      </c>
      <c r="I521" s="44">
        <v>2021</v>
      </c>
      <c r="J521" s="44">
        <v>2021</v>
      </c>
      <c r="K521" s="44">
        <v>2023</v>
      </c>
      <c r="L521" s="44" t="s">
        <v>2250</v>
      </c>
      <c r="M521" s="44" t="s">
        <v>7201</v>
      </c>
      <c r="N521" s="44">
        <v>0</v>
      </c>
      <c r="O521" t="str">
        <f>IF(_xlfn.XLOOKUP(C521,Raw_Data_OS_23!$C$7:$C$4518,Raw_Data_OS_23!$C$7:$C$4518,"New_Claim")="New_Claim",IF(_xlfn.XLOOKUP(C521,'Raw Data_OS_22'!$C$5:$C$4516,'Raw Data_OS_22'!$C$5:$C$4516,"New_Claim")="New_Claim",IF(I521=$O$1,"F1","F2"),"Considered"),"Considered")</f>
        <v>Considered</v>
      </c>
      <c r="P521" t="str" cm="1">
        <f t="array" ref="P521">_xlfn.IFS(O521="F1","F1",O521="F2","F2",O521="Considered",_xlfn.XLOOKUP(C521,Raw_Data_OS_23!$C$7:$C$4518,Raw_Data_OS_23!$N$7:$N$4518,_xlfn.XLOOKUP(Raw_Data_Paid_23!C521,'Raw Data_OS_22'!$C$5:$C$4516,'Raw Data_OS_22'!$O$5:$O$4516)))</f>
        <v>B2</v>
      </c>
      <c r="Q521" t="str">
        <f t="shared" si="21"/>
        <v>B2</v>
      </c>
      <c r="R521" t="str">
        <f t="shared" si="22"/>
        <v>2021Motor Commercial</v>
      </c>
    </row>
    <row r="522" spans="2:18" x14ac:dyDescent="0.35">
      <c r="B522" s="40"/>
      <c r="C522" s="45" t="s">
        <v>5413</v>
      </c>
      <c r="D522" s="46">
        <v>44258</v>
      </c>
      <c r="E522" s="46">
        <v>44286</v>
      </c>
      <c r="F522" s="47" t="s">
        <v>3908</v>
      </c>
      <c r="G522" s="48">
        <v>234750</v>
      </c>
      <c r="H522" s="49">
        <v>45015</v>
      </c>
      <c r="I522" s="44">
        <v>2021</v>
      </c>
      <c r="J522" s="44">
        <v>2021</v>
      </c>
      <c r="K522" s="44">
        <v>2023</v>
      </c>
      <c r="L522" s="44" t="s">
        <v>21</v>
      </c>
      <c r="M522" s="44" t="s">
        <v>7201</v>
      </c>
      <c r="N522" s="44">
        <v>1</v>
      </c>
      <c r="O522" t="str">
        <f>IF(_xlfn.XLOOKUP(C522,Raw_Data_OS_23!$C$7:$C$4518,Raw_Data_OS_23!$C$7:$C$4518,"New_Claim")="New_Claim",IF(_xlfn.XLOOKUP(C522,'Raw Data_OS_22'!$C$5:$C$4516,'Raw Data_OS_22'!$C$5:$C$4516,"New_Claim")="New_Claim",IF(I522=$O$1,"F1","F2"),"Considered"),"Considered")</f>
        <v>Considered</v>
      </c>
      <c r="P522" t="str" cm="1">
        <f t="array" ref="P522">_xlfn.IFS(O522="F1","F1",O522="F2","F2",O522="Considered",_xlfn.XLOOKUP(C522,Raw_Data_OS_23!$C$7:$C$4518,Raw_Data_OS_23!$N$7:$N$4518,_xlfn.XLOOKUP(Raw_Data_Paid_23!C522,'Raw Data_OS_22'!$C$5:$C$4516,'Raw Data_OS_22'!$O$5:$O$4516)))</f>
        <v>B2</v>
      </c>
      <c r="Q522" t="str">
        <f t="shared" si="21"/>
        <v>B2</v>
      </c>
      <c r="R522" t="str">
        <f t="shared" si="22"/>
        <v>2021Motor Commercial</v>
      </c>
    </row>
    <row r="523" spans="2:18" x14ac:dyDescent="0.35">
      <c r="B523" s="40"/>
      <c r="C523" s="45" t="s">
        <v>2864</v>
      </c>
      <c r="D523" s="46">
        <v>44274</v>
      </c>
      <c r="E523" s="46">
        <v>44306</v>
      </c>
      <c r="F523" s="47" t="s">
        <v>3908</v>
      </c>
      <c r="G523" s="48">
        <v>69360</v>
      </c>
      <c r="H523" s="49">
        <v>45015</v>
      </c>
      <c r="I523" s="44">
        <v>2021</v>
      </c>
      <c r="J523" s="44">
        <v>2021</v>
      </c>
      <c r="K523" s="44">
        <v>2023</v>
      </c>
      <c r="L523" s="44" t="s">
        <v>21</v>
      </c>
      <c r="M523" s="44" t="s">
        <v>7201</v>
      </c>
      <c r="N523" s="44">
        <v>0</v>
      </c>
      <c r="O523" t="str">
        <f>IF(_xlfn.XLOOKUP(C523,Raw_Data_OS_23!$C$7:$C$4518,Raw_Data_OS_23!$C$7:$C$4518,"New_Claim")="New_Claim",IF(_xlfn.XLOOKUP(C523,'Raw Data_OS_22'!$C$5:$C$4516,'Raw Data_OS_22'!$C$5:$C$4516,"New_Claim")="New_Claim",IF(I523=$O$1,"F1","F2"),"Considered"),"Considered")</f>
        <v>Considered</v>
      </c>
      <c r="P523" t="str" cm="1">
        <f t="array" ref="P523">_xlfn.IFS(O523="F1","F1",O523="F2","F2",O523="Considered",_xlfn.XLOOKUP(C523,Raw_Data_OS_23!$C$7:$C$4518,Raw_Data_OS_23!$N$7:$N$4518,_xlfn.XLOOKUP(Raw_Data_Paid_23!C523,'Raw Data_OS_22'!$C$5:$C$4516,'Raw Data_OS_22'!$O$5:$O$4516)))</f>
        <v>C2</v>
      </c>
      <c r="Q523" t="str">
        <f t="shared" si="21"/>
        <v>C2</v>
      </c>
      <c r="R523" t="str">
        <f t="shared" si="22"/>
        <v>2021Motor Commercial</v>
      </c>
    </row>
    <row r="524" spans="2:18" x14ac:dyDescent="0.35">
      <c r="B524" s="40"/>
      <c r="C524" s="45" t="s">
        <v>3374</v>
      </c>
      <c r="D524" s="46">
        <v>44408</v>
      </c>
      <c r="E524" s="46">
        <v>44435</v>
      </c>
      <c r="F524" s="47" t="s">
        <v>3910</v>
      </c>
      <c r="G524" s="48">
        <v>232500</v>
      </c>
      <c r="H524" s="49">
        <v>45015</v>
      </c>
      <c r="I524" s="44">
        <v>2021</v>
      </c>
      <c r="J524" s="44">
        <v>2021</v>
      </c>
      <c r="K524" s="44">
        <v>2023</v>
      </c>
      <c r="L524" s="44" t="s">
        <v>3073</v>
      </c>
      <c r="M524" s="44" t="s">
        <v>7201</v>
      </c>
      <c r="N524" s="44">
        <v>0</v>
      </c>
      <c r="O524" t="str">
        <f>IF(_xlfn.XLOOKUP(C524,Raw_Data_OS_23!$C$7:$C$4518,Raw_Data_OS_23!$C$7:$C$4518,"New_Claim")="New_Claim",IF(_xlfn.XLOOKUP(C524,'Raw Data_OS_22'!$C$5:$C$4516,'Raw Data_OS_22'!$C$5:$C$4516,"New_Claim")="New_Claim",IF(I524=$O$1,"F1","F2"),"Considered"),"Considered")</f>
        <v>Considered</v>
      </c>
      <c r="P524" t="str" cm="1">
        <f t="array" ref="P524">_xlfn.IFS(O524="F1","F1",O524="F2","F2",O524="Considered",_xlfn.XLOOKUP(C524,Raw_Data_OS_23!$C$7:$C$4518,Raw_Data_OS_23!$N$7:$N$4518,_xlfn.XLOOKUP(Raw_Data_Paid_23!C524,'Raw Data_OS_22'!$C$5:$C$4516,'Raw Data_OS_22'!$O$5:$O$4516)))</f>
        <v>B2</v>
      </c>
      <c r="Q524" t="str">
        <f t="shared" si="21"/>
        <v>B2</v>
      </c>
      <c r="R524" t="str">
        <f t="shared" si="22"/>
        <v>2021Motor Private</v>
      </c>
    </row>
    <row r="525" spans="2:18" x14ac:dyDescent="0.35">
      <c r="B525" s="40"/>
      <c r="C525" s="45" t="s">
        <v>6734</v>
      </c>
      <c r="D525" s="46">
        <v>44777</v>
      </c>
      <c r="E525" s="46">
        <v>44784</v>
      </c>
      <c r="F525" s="47" t="s">
        <v>3910</v>
      </c>
      <c r="G525" s="48">
        <v>2500000</v>
      </c>
      <c r="H525" s="49">
        <v>45015</v>
      </c>
      <c r="I525" s="44">
        <v>2022</v>
      </c>
      <c r="J525" s="44">
        <v>2022</v>
      </c>
      <c r="K525" s="44">
        <v>2023</v>
      </c>
      <c r="L525" s="44" t="s">
        <v>6643</v>
      </c>
      <c r="M525" s="44" t="s">
        <v>7201</v>
      </c>
      <c r="N525" s="44">
        <v>0</v>
      </c>
      <c r="O525" t="str">
        <f>IF(_xlfn.XLOOKUP(C525,Raw_Data_OS_23!$C$7:$C$4518,Raw_Data_OS_23!$C$7:$C$4518,"New_Claim")="New_Claim",IF(_xlfn.XLOOKUP(C525,'Raw Data_OS_22'!$C$5:$C$4516,'Raw Data_OS_22'!$C$5:$C$4516,"New_Claim")="New_Claim",IF(I525=$O$1,"F1","F2"),"Considered"),"Considered")</f>
        <v>Considered</v>
      </c>
      <c r="P525" t="str" cm="1">
        <f t="array" ref="P525">_xlfn.IFS(O525="F1","F1",O525="F2","F2",O525="Considered",_xlfn.XLOOKUP(C525,Raw_Data_OS_23!$C$7:$C$4518,Raw_Data_OS_23!$N$7:$N$4518,_xlfn.XLOOKUP(Raw_Data_Paid_23!C525,'Raw Data_OS_22'!$C$5:$C$4516,'Raw Data_OS_22'!$O$5:$O$4516)))</f>
        <v>B2</v>
      </c>
      <c r="Q525" t="str">
        <f t="shared" si="21"/>
        <v>B2</v>
      </c>
      <c r="R525" t="str">
        <f t="shared" si="22"/>
        <v>2022Motor Private</v>
      </c>
    </row>
    <row r="526" spans="2:18" x14ac:dyDescent="0.35">
      <c r="B526" s="40"/>
      <c r="C526" s="45" t="s">
        <v>2518</v>
      </c>
      <c r="D526" s="46">
        <v>44278</v>
      </c>
      <c r="E526" s="46">
        <v>44362</v>
      </c>
      <c r="F526" s="47" t="s">
        <v>3910</v>
      </c>
      <c r="G526" s="48">
        <v>694985</v>
      </c>
      <c r="H526" s="49">
        <v>45015</v>
      </c>
      <c r="I526" s="44">
        <v>2021</v>
      </c>
      <c r="J526" s="44">
        <v>2021</v>
      </c>
      <c r="K526" s="44">
        <v>2023</v>
      </c>
      <c r="L526" s="44" t="s">
        <v>21</v>
      </c>
      <c r="M526" s="44" t="s">
        <v>7201</v>
      </c>
      <c r="N526" s="44">
        <v>0</v>
      </c>
      <c r="O526" t="str">
        <f>IF(_xlfn.XLOOKUP(C526,Raw_Data_OS_23!$C$7:$C$4518,Raw_Data_OS_23!$C$7:$C$4518,"New_Claim")="New_Claim",IF(_xlfn.XLOOKUP(C526,'Raw Data_OS_22'!$C$5:$C$4516,'Raw Data_OS_22'!$C$5:$C$4516,"New_Claim")="New_Claim",IF(I526=$O$1,"F1","F2"),"Considered"),"Considered")</f>
        <v>Considered</v>
      </c>
      <c r="P526" t="str" cm="1">
        <f t="array" ref="P526">_xlfn.IFS(O526="F1","F1",O526="F2","F2",O526="Considered",_xlfn.XLOOKUP(C526,Raw_Data_OS_23!$C$7:$C$4518,Raw_Data_OS_23!$N$7:$N$4518,_xlfn.XLOOKUP(Raw_Data_Paid_23!C526,'Raw Data_OS_22'!$C$5:$C$4516,'Raw Data_OS_22'!$O$5:$O$4516)))</f>
        <v>B2</v>
      </c>
      <c r="Q526" t="str">
        <f t="shared" si="21"/>
        <v>B2</v>
      </c>
      <c r="R526" t="str">
        <f t="shared" si="22"/>
        <v>2021Motor Private</v>
      </c>
    </row>
    <row r="527" spans="2:18" x14ac:dyDescent="0.35">
      <c r="B527" s="40"/>
      <c r="C527" s="45" t="s">
        <v>7557</v>
      </c>
      <c r="D527" s="46">
        <v>44993</v>
      </c>
      <c r="E527" s="46">
        <v>44994</v>
      </c>
      <c r="F527" s="47" t="s">
        <v>3910</v>
      </c>
      <c r="G527" s="48">
        <v>10000</v>
      </c>
      <c r="H527" s="49">
        <v>45015</v>
      </c>
      <c r="I527" s="44">
        <v>2023</v>
      </c>
      <c r="J527" s="44">
        <v>2023</v>
      </c>
      <c r="K527" s="44">
        <v>2023</v>
      </c>
      <c r="L527" s="44" t="s">
        <v>7201</v>
      </c>
      <c r="M527" s="44" t="s">
        <v>7201</v>
      </c>
      <c r="N527" s="44">
        <v>1</v>
      </c>
      <c r="O527" t="str">
        <f>IF(_xlfn.XLOOKUP(C527,Raw_Data_OS_23!$C$7:$C$4518,Raw_Data_OS_23!$C$7:$C$4518,"New_Claim")="New_Claim",IF(_xlfn.XLOOKUP(C527,'Raw Data_OS_22'!$C$5:$C$4516,'Raw Data_OS_22'!$C$5:$C$4516,"New_Claim")="New_Claim",IF(I527=$O$1,"F1","F2"),"Considered"),"Considered")</f>
        <v>F1</v>
      </c>
      <c r="P527" t="str" cm="1">
        <f t="array" ref="P527">_xlfn.IFS(O527="F1","F1",O527="F2","F2",O527="Considered",_xlfn.XLOOKUP(C527,Raw_Data_OS_23!$C$7:$C$4518,Raw_Data_OS_23!$N$7:$N$4518,_xlfn.XLOOKUP(Raw_Data_Paid_23!C527,'Raw Data_OS_22'!$C$5:$C$4516,'Raw Data_OS_22'!$O$5:$O$4516)))</f>
        <v>F1</v>
      </c>
      <c r="Q527" t="str">
        <f t="shared" si="21"/>
        <v>F1</v>
      </c>
      <c r="R527" t="str">
        <f t="shared" si="22"/>
        <v>2023Motor Private</v>
      </c>
    </row>
    <row r="528" spans="2:18" x14ac:dyDescent="0.35">
      <c r="B528" s="40"/>
      <c r="C528" s="45" t="s">
        <v>6131</v>
      </c>
      <c r="D528" s="46">
        <v>44473</v>
      </c>
      <c r="E528" s="46">
        <v>44481</v>
      </c>
      <c r="F528" s="47" t="s">
        <v>658</v>
      </c>
      <c r="G528" s="48">
        <v>15910</v>
      </c>
      <c r="H528" s="49">
        <v>45015</v>
      </c>
      <c r="I528" s="44">
        <v>2021</v>
      </c>
      <c r="J528" s="44">
        <v>2021</v>
      </c>
      <c r="K528" s="44">
        <v>2023</v>
      </c>
      <c r="L528" s="44" t="s">
        <v>3138</v>
      </c>
      <c r="M528" s="44" t="s">
        <v>7201</v>
      </c>
      <c r="N528" s="44">
        <v>1</v>
      </c>
      <c r="O528" t="str">
        <f>IF(_xlfn.XLOOKUP(C528,Raw_Data_OS_23!$C$7:$C$4518,Raw_Data_OS_23!$C$7:$C$4518,"New_Claim")="New_Claim",IF(_xlfn.XLOOKUP(C528,'Raw Data_OS_22'!$C$5:$C$4516,'Raw Data_OS_22'!$C$5:$C$4516,"New_Claim")="New_Claim",IF(I528=$O$1,"F1","F2"),"Considered"),"Considered")</f>
        <v>Considered</v>
      </c>
      <c r="P528" t="str" cm="1">
        <f t="array" ref="P528">_xlfn.IFS(O528="F1","F1",O528="F2","F2",O528="Considered",_xlfn.XLOOKUP(C528,Raw_Data_OS_23!$C$7:$C$4518,Raw_Data_OS_23!$N$7:$N$4518,_xlfn.XLOOKUP(Raw_Data_Paid_23!C528,'Raw Data_OS_22'!$C$5:$C$4516,'Raw Data_OS_22'!$O$5:$O$4516)))</f>
        <v>C2</v>
      </c>
      <c r="Q528" t="str">
        <f t="shared" si="21"/>
        <v>C2</v>
      </c>
      <c r="R528" t="str">
        <f t="shared" si="22"/>
        <v>2021Workmen's Compensation</v>
      </c>
    </row>
    <row r="529" spans="2:18" x14ac:dyDescent="0.35">
      <c r="B529" s="40"/>
      <c r="C529" s="45" t="s">
        <v>6730</v>
      </c>
      <c r="D529" s="46">
        <v>44459</v>
      </c>
      <c r="E529" s="46">
        <v>44466</v>
      </c>
      <c r="F529" s="47" t="s">
        <v>658</v>
      </c>
      <c r="G529" s="48">
        <v>142815</v>
      </c>
      <c r="H529" s="49">
        <v>45015</v>
      </c>
      <c r="I529" s="44">
        <v>2021</v>
      </c>
      <c r="J529" s="44">
        <v>2021</v>
      </c>
      <c r="K529" s="44">
        <v>2023</v>
      </c>
      <c r="L529" s="44" t="s">
        <v>3073</v>
      </c>
      <c r="M529" s="44" t="s">
        <v>7201</v>
      </c>
      <c r="N529" s="44">
        <v>1</v>
      </c>
      <c r="O529" t="str">
        <f>IF(_xlfn.XLOOKUP(C529,Raw_Data_OS_23!$C$7:$C$4518,Raw_Data_OS_23!$C$7:$C$4518,"New_Claim")="New_Claim",IF(_xlfn.XLOOKUP(C529,'Raw Data_OS_22'!$C$5:$C$4516,'Raw Data_OS_22'!$C$5:$C$4516,"New_Claim")="New_Claim",IF(I529=$O$1,"F1","F2"),"Considered"),"Considered")</f>
        <v>Considered</v>
      </c>
      <c r="P529" t="str" cm="1">
        <f t="array" ref="P529">_xlfn.IFS(O529="F1","F1",O529="F2","F2",O529="Considered",_xlfn.XLOOKUP(C529,Raw_Data_OS_23!$C$7:$C$4518,Raw_Data_OS_23!$N$7:$N$4518,_xlfn.XLOOKUP(Raw_Data_Paid_23!C529,'Raw Data_OS_22'!$C$5:$C$4516,'Raw Data_OS_22'!$O$5:$O$4516)))</f>
        <v>C2</v>
      </c>
      <c r="Q529" t="str">
        <f t="shared" si="21"/>
        <v>C2</v>
      </c>
      <c r="R529" t="str">
        <f t="shared" si="22"/>
        <v>2021Workmen's Compensation</v>
      </c>
    </row>
    <row r="530" spans="2:18" x14ac:dyDescent="0.35">
      <c r="B530" s="40"/>
      <c r="C530" s="45" t="s">
        <v>6535</v>
      </c>
      <c r="D530" s="46">
        <v>44678</v>
      </c>
      <c r="E530" s="46">
        <v>44679</v>
      </c>
      <c r="F530" s="47" t="s">
        <v>658</v>
      </c>
      <c r="G530" s="48">
        <v>44960</v>
      </c>
      <c r="H530" s="49">
        <v>45015</v>
      </c>
      <c r="I530" s="44">
        <v>2022</v>
      </c>
      <c r="J530" s="44">
        <v>2022</v>
      </c>
      <c r="K530" s="44">
        <v>2023</v>
      </c>
      <c r="L530" s="44" t="s">
        <v>6406</v>
      </c>
      <c r="M530" s="44" t="s">
        <v>7201</v>
      </c>
      <c r="N530" s="44">
        <v>1</v>
      </c>
      <c r="O530" t="str">
        <f>IF(_xlfn.XLOOKUP(C530,Raw_Data_OS_23!$C$7:$C$4518,Raw_Data_OS_23!$C$7:$C$4518,"New_Claim")="New_Claim",IF(_xlfn.XLOOKUP(C530,'Raw Data_OS_22'!$C$5:$C$4516,'Raw Data_OS_22'!$C$5:$C$4516,"New_Claim")="New_Claim",IF(I530=$O$1,"F1","F2"),"Considered"),"Considered")</f>
        <v>Considered</v>
      </c>
      <c r="P530" t="str" cm="1">
        <f t="array" ref="P530">_xlfn.IFS(O530="F1","F1",O530="F2","F2",O530="Considered",_xlfn.XLOOKUP(C530,Raw_Data_OS_23!$C$7:$C$4518,Raw_Data_OS_23!$N$7:$N$4518,_xlfn.XLOOKUP(Raw_Data_Paid_23!C530,'Raw Data_OS_22'!$C$5:$C$4516,'Raw Data_OS_22'!$O$5:$O$4516)))</f>
        <v>B2</v>
      </c>
      <c r="Q530" t="str">
        <f t="shared" si="21"/>
        <v>B2</v>
      </c>
      <c r="R530" t="str">
        <f t="shared" si="22"/>
        <v>2022Workmen's Compensation</v>
      </c>
    </row>
    <row r="531" spans="2:18" x14ac:dyDescent="0.35">
      <c r="B531" s="40"/>
      <c r="C531" s="45" t="s">
        <v>6555</v>
      </c>
      <c r="D531" s="46">
        <v>44705</v>
      </c>
      <c r="E531" s="46">
        <v>44705</v>
      </c>
      <c r="F531" s="47" t="s">
        <v>658</v>
      </c>
      <c r="G531" s="48">
        <v>94907</v>
      </c>
      <c r="H531" s="49">
        <v>45015</v>
      </c>
      <c r="I531" s="44">
        <v>2022</v>
      </c>
      <c r="J531" s="44">
        <v>2022</v>
      </c>
      <c r="K531" s="44">
        <v>2023</v>
      </c>
      <c r="L531" s="44" t="s">
        <v>6406</v>
      </c>
      <c r="M531" s="44" t="s">
        <v>7201</v>
      </c>
      <c r="N531" s="44">
        <v>1</v>
      </c>
      <c r="O531" t="str">
        <f>IF(_xlfn.XLOOKUP(C531,Raw_Data_OS_23!$C$7:$C$4518,Raw_Data_OS_23!$C$7:$C$4518,"New_Claim")="New_Claim",IF(_xlfn.XLOOKUP(C531,'Raw Data_OS_22'!$C$5:$C$4516,'Raw Data_OS_22'!$C$5:$C$4516,"New_Claim")="New_Claim",IF(I531=$O$1,"F1","F2"),"Considered"),"Considered")</f>
        <v>Considered</v>
      </c>
      <c r="P531" t="str" cm="1">
        <f t="array" ref="P531">_xlfn.IFS(O531="F1","F1",O531="F2","F2",O531="Considered",_xlfn.XLOOKUP(C531,Raw_Data_OS_23!$C$7:$C$4518,Raw_Data_OS_23!$N$7:$N$4518,_xlfn.XLOOKUP(Raw_Data_Paid_23!C531,'Raw Data_OS_22'!$C$5:$C$4516,'Raw Data_OS_22'!$O$5:$O$4516)))</f>
        <v>B2</v>
      </c>
      <c r="Q531" t="str">
        <f t="shared" si="21"/>
        <v>B2</v>
      </c>
      <c r="R531" t="str">
        <f t="shared" si="22"/>
        <v>2022Workmen's Compensation</v>
      </c>
    </row>
    <row r="532" spans="2:18" x14ac:dyDescent="0.35">
      <c r="B532" s="40"/>
      <c r="C532" s="45" t="s">
        <v>2598</v>
      </c>
      <c r="D532" s="46">
        <v>44268</v>
      </c>
      <c r="E532" s="46">
        <v>44273</v>
      </c>
      <c r="F532" s="47" t="s">
        <v>3910</v>
      </c>
      <c r="G532" s="48">
        <v>100000</v>
      </c>
      <c r="H532" s="49">
        <v>45015</v>
      </c>
      <c r="I532" s="44">
        <v>2021</v>
      </c>
      <c r="J532" s="44">
        <v>2021</v>
      </c>
      <c r="K532" s="44">
        <v>2023</v>
      </c>
      <c r="L532" s="44" t="s">
        <v>21</v>
      </c>
      <c r="M532" s="44" t="s">
        <v>7201</v>
      </c>
      <c r="N532" s="44">
        <v>1</v>
      </c>
      <c r="O532" t="str">
        <f>IF(_xlfn.XLOOKUP(C532,Raw_Data_OS_23!$C$7:$C$4518,Raw_Data_OS_23!$C$7:$C$4518,"New_Claim")="New_Claim",IF(_xlfn.XLOOKUP(C532,'Raw Data_OS_22'!$C$5:$C$4516,'Raw Data_OS_22'!$C$5:$C$4516,"New_Claim")="New_Claim",IF(I532=$O$1,"F1","F2"),"Considered"),"Considered")</f>
        <v>Considered</v>
      </c>
      <c r="P532" t="str" cm="1">
        <f t="array" ref="P532">_xlfn.IFS(O532="F1","F1",O532="F2","F2",O532="Considered",_xlfn.XLOOKUP(C532,Raw_Data_OS_23!$C$7:$C$4518,Raw_Data_OS_23!$N$7:$N$4518,_xlfn.XLOOKUP(Raw_Data_Paid_23!C532,'Raw Data_OS_22'!$C$5:$C$4516,'Raw Data_OS_22'!$O$5:$O$4516)))</f>
        <v>B2</v>
      </c>
      <c r="Q532" t="str">
        <f t="shared" si="21"/>
        <v>B2</v>
      </c>
      <c r="R532" t="str">
        <f t="shared" si="22"/>
        <v>2021Motor Private</v>
      </c>
    </row>
    <row r="533" spans="2:18" x14ac:dyDescent="0.35">
      <c r="B533" s="40"/>
      <c r="C533" s="45" t="s">
        <v>2598</v>
      </c>
      <c r="D533" s="46">
        <v>44268</v>
      </c>
      <c r="E533" s="46">
        <v>44273</v>
      </c>
      <c r="F533" s="47" t="s">
        <v>3910</v>
      </c>
      <c r="G533" s="48">
        <v>-100000</v>
      </c>
      <c r="H533" s="49">
        <v>45016</v>
      </c>
      <c r="I533" s="44">
        <v>2021</v>
      </c>
      <c r="J533" s="44">
        <v>2021</v>
      </c>
      <c r="K533" s="44">
        <v>2023</v>
      </c>
      <c r="L533" s="44" t="s">
        <v>21</v>
      </c>
      <c r="M533" s="44" t="s">
        <v>7201</v>
      </c>
      <c r="N533" s="44">
        <v>0</v>
      </c>
      <c r="O533" t="str">
        <f>IF(_xlfn.XLOOKUP(C533,Raw_Data_OS_23!$C$7:$C$4518,Raw_Data_OS_23!$C$7:$C$4518,"New_Claim")="New_Claim",IF(_xlfn.XLOOKUP(C533,'Raw Data_OS_22'!$C$5:$C$4516,'Raw Data_OS_22'!$C$5:$C$4516,"New_Claim")="New_Claim",IF(I533=$O$1,"F1","F2"),"Considered"),"Considered")</f>
        <v>Considered</v>
      </c>
      <c r="P533" t="str" cm="1">
        <f t="array" ref="P533">_xlfn.IFS(O533="F1","F1",O533="F2","F2",O533="Considered",_xlfn.XLOOKUP(C533,Raw_Data_OS_23!$C$7:$C$4518,Raw_Data_OS_23!$N$7:$N$4518,_xlfn.XLOOKUP(Raw_Data_Paid_23!C533,'Raw Data_OS_22'!$C$5:$C$4516,'Raw Data_OS_22'!$O$5:$O$4516)))</f>
        <v>B2</v>
      </c>
      <c r="Q533" t="str">
        <f t="shared" si="21"/>
        <v>B2</v>
      </c>
      <c r="R533" t="str">
        <f t="shared" si="22"/>
        <v>2021Motor Private</v>
      </c>
    </row>
    <row r="534" spans="2:18" x14ac:dyDescent="0.35">
      <c r="B534" s="40"/>
      <c r="C534" s="45" t="s">
        <v>2598</v>
      </c>
      <c r="D534" s="46">
        <v>44268</v>
      </c>
      <c r="E534" s="46">
        <v>44273</v>
      </c>
      <c r="F534" s="47" t="s">
        <v>3910</v>
      </c>
      <c r="G534" s="48">
        <v>20000</v>
      </c>
      <c r="H534" s="49">
        <v>45016</v>
      </c>
      <c r="I534" s="44">
        <v>2021</v>
      </c>
      <c r="J534" s="44">
        <v>2021</v>
      </c>
      <c r="K534" s="44">
        <v>2023</v>
      </c>
      <c r="L534" s="44" t="s">
        <v>21</v>
      </c>
      <c r="M534" s="44" t="s">
        <v>7201</v>
      </c>
      <c r="N534" s="44">
        <v>0</v>
      </c>
      <c r="O534" t="str">
        <f>IF(_xlfn.XLOOKUP(C534,Raw_Data_OS_23!$C$7:$C$4518,Raw_Data_OS_23!$C$7:$C$4518,"New_Claim")="New_Claim",IF(_xlfn.XLOOKUP(C534,'Raw Data_OS_22'!$C$5:$C$4516,'Raw Data_OS_22'!$C$5:$C$4516,"New_Claim")="New_Claim",IF(I534=$O$1,"F1","F2"),"Considered"),"Considered")</f>
        <v>Considered</v>
      </c>
      <c r="P534" t="str" cm="1">
        <f t="array" ref="P534">_xlfn.IFS(O534="F1","F1",O534="F2","F2",O534="Considered",_xlfn.XLOOKUP(C534,Raw_Data_OS_23!$C$7:$C$4518,Raw_Data_OS_23!$N$7:$N$4518,_xlfn.XLOOKUP(Raw_Data_Paid_23!C534,'Raw Data_OS_22'!$C$5:$C$4516,'Raw Data_OS_22'!$O$5:$O$4516)))</f>
        <v>B2</v>
      </c>
      <c r="Q534" t="str">
        <f t="shared" si="21"/>
        <v>B2</v>
      </c>
      <c r="R534" t="str">
        <f t="shared" si="22"/>
        <v>2021Motor Private</v>
      </c>
    </row>
    <row r="535" spans="2:18" x14ac:dyDescent="0.35">
      <c r="B535" s="40"/>
      <c r="C535" s="45" t="s">
        <v>3679</v>
      </c>
      <c r="D535" s="46">
        <v>44373</v>
      </c>
      <c r="E535" s="46">
        <v>44490</v>
      </c>
      <c r="F535" s="47" t="s">
        <v>3910</v>
      </c>
      <c r="G535" s="48">
        <v>1000000</v>
      </c>
      <c r="H535" s="49">
        <v>45016</v>
      </c>
      <c r="I535" s="44">
        <v>2021</v>
      </c>
      <c r="J535" s="44">
        <v>2021</v>
      </c>
      <c r="K535" s="44">
        <v>2023</v>
      </c>
      <c r="L535" s="44" t="s">
        <v>2250</v>
      </c>
      <c r="M535" s="44" t="s">
        <v>7201</v>
      </c>
      <c r="N535" s="44">
        <v>0</v>
      </c>
      <c r="O535" t="str">
        <f>IF(_xlfn.XLOOKUP(C535,Raw_Data_OS_23!$C$7:$C$4518,Raw_Data_OS_23!$C$7:$C$4518,"New_Claim")="New_Claim",IF(_xlfn.XLOOKUP(C535,'Raw Data_OS_22'!$C$5:$C$4516,'Raw Data_OS_22'!$C$5:$C$4516,"New_Claim")="New_Claim",IF(I535=$O$1,"F1","F2"),"Considered"),"Considered")</f>
        <v>Considered</v>
      </c>
      <c r="P535" t="str" cm="1">
        <f t="array" ref="P535">_xlfn.IFS(O535="F1","F1",O535="F2","F2",O535="Considered",_xlfn.XLOOKUP(C535,Raw_Data_OS_23!$C$7:$C$4518,Raw_Data_OS_23!$N$7:$N$4518,_xlfn.XLOOKUP(Raw_Data_Paid_23!C535,'Raw Data_OS_22'!$C$5:$C$4516,'Raw Data_OS_22'!$O$5:$O$4516)))</f>
        <v>B2</v>
      </c>
      <c r="Q535" t="str">
        <f t="shared" si="21"/>
        <v>B2</v>
      </c>
      <c r="R535" t="str">
        <f t="shared" si="22"/>
        <v>2021Motor Private</v>
      </c>
    </row>
    <row r="536" spans="2:18" x14ac:dyDescent="0.35">
      <c r="B536" s="40"/>
      <c r="C536" s="45" t="s">
        <v>3679</v>
      </c>
      <c r="D536" s="46">
        <v>44373</v>
      </c>
      <c r="E536" s="46">
        <v>44490</v>
      </c>
      <c r="F536" s="47" t="s">
        <v>3910</v>
      </c>
      <c r="G536" s="48">
        <v>-1000000</v>
      </c>
      <c r="H536" s="49">
        <v>45016</v>
      </c>
      <c r="I536" s="44">
        <v>2021</v>
      </c>
      <c r="J536" s="44">
        <v>2021</v>
      </c>
      <c r="K536" s="44">
        <v>2023</v>
      </c>
      <c r="L536" s="44" t="s">
        <v>2250</v>
      </c>
      <c r="M536" s="44" t="s">
        <v>7201</v>
      </c>
      <c r="N536" s="44">
        <v>0</v>
      </c>
      <c r="O536" t="str">
        <f>IF(_xlfn.XLOOKUP(C536,Raw_Data_OS_23!$C$7:$C$4518,Raw_Data_OS_23!$C$7:$C$4518,"New_Claim")="New_Claim",IF(_xlfn.XLOOKUP(C536,'Raw Data_OS_22'!$C$5:$C$4516,'Raw Data_OS_22'!$C$5:$C$4516,"New_Claim")="New_Claim",IF(I536=$O$1,"F1","F2"),"Considered"),"Considered")</f>
        <v>Considered</v>
      </c>
      <c r="P536" t="str" cm="1">
        <f t="array" ref="P536">_xlfn.IFS(O536="F1","F1",O536="F2","F2",O536="Considered",_xlfn.XLOOKUP(C536,Raw_Data_OS_23!$C$7:$C$4518,Raw_Data_OS_23!$N$7:$N$4518,_xlfn.XLOOKUP(Raw_Data_Paid_23!C536,'Raw Data_OS_22'!$C$5:$C$4516,'Raw Data_OS_22'!$O$5:$O$4516)))</f>
        <v>B2</v>
      </c>
      <c r="Q536" t="str">
        <f t="shared" si="21"/>
        <v>B2</v>
      </c>
      <c r="R536" t="str">
        <f t="shared" si="22"/>
        <v>2021Motor Private</v>
      </c>
    </row>
    <row r="537" spans="2:18" x14ac:dyDescent="0.35">
      <c r="B537" s="40"/>
      <c r="C537" s="45" t="s">
        <v>3807</v>
      </c>
      <c r="D537" s="46">
        <v>44523</v>
      </c>
      <c r="E537" s="46">
        <v>44536</v>
      </c>
      <c r="F537" s="47" t="s">
        <v>3910</v>
      </c>
      <c r="G537" s="48">
        <v>50000</v>
      </c>
      <c r="H537" s="49">
        <v>45016</v>
      </c>
      <c r="I537" s="44">
        <v>2021</v>
      </c>
      <c r="J537" s="44">
        <v>2021</v>
      </c>
      <c r="K537" s="44">
        <v>2023</v>
      </c>
      <c r="L537" s="44" t="s">
        <v>3138</v>
      </c>
      <c r="M537" s="44" t="s">
        <v>7201</v>
      </c>
      <c r="N537" s="44">
        <v>0</v>
      </c>
      <c r="O537" t="str">
        <f>IF(_xlfn.XLOOKUP(C537,Raw_Data_OS_23!$C$7:$C$4518,Raw_Data_OS_23!$C$7:$C$4518,"New_Claim")="New_Claim",IF(_xlfn.XLOOKUP(C537,'Raw Data_OS_22'!$C$5:$C$4516,'Raw Data_OS_22'!$C$5:$C$4516,"New_Claim")="New_Claim",IF(I537=$O$1,"F1","F2"),"Considered"),"Considered")</f>
        <v>Considered</v>
      </c>
      <c r="P537" t="str" cm="1">
        <f t="array" ref="P537">_xlfn.IFS(O537="F1","F1",O537="F2","F2",O537="Considered",_xlfn.XLOOKUP(C537,Raw_Data_OS_23!$C$7:$C$4518,Raw_Data_OS_23!$N$7:$N$4518,_xlfn.XLOOKUP(Raw_Data_Paid_23!C537,'Raw Data_OS_22'!$C$5:$C$4516,'Raw Data_OS_22'!$O$5:$O$4516)))</f>
        <v>B2</v>
      </c>
      <c r="Q537" t="str">
        <f t="shared" si="21"/>
        <v>B2</v>
      </c>
      <c r="R537" t="str">
        <f t="shared" si="22"/>
        <v>2021Motor Private</v>
      </c>
    </row>
    <row r="538" spans="2:18" x14ac:dyDescent="0.35">
      <c r="B538" s="40"/>
      <c r="C538" s="45" t="s">
        <v>3807</v>
      </c>
      <c r="D538" s="46">
        <v>44523</v>
      </c>
      <c r="E538" s="46">
        <v>44536</v>
      </c>
      <c r="F538" s="47" t="s">
        <v>3910</v>
      </c>
      <c r="G538" s="48">
        <v>-50000</v>
      </c>
      <c r="H538" s="49">
        <v>45016</v>
      </c>
      <c r="I538" s="44">
        <v>2021</v>
      </c>
      <c r="J538" s="44">
        <v>2021</v>
      </c>
      <c r="K538" s="44">
        <v>2023</v>
      </c>
      <c r="L538" s="44" t="s">
        <v>3138</v>
      </c>
      <c r="M538" s="44" t="s">
        <v>7201</v>
      </c>
      <c r="N538" s="44">
        <v>0</v>
      </c>
      <c r="O538" t="str">
        <f>IF(_xlfn.XLOOKUP(C538,Raw_Data_OS_23!$C$7:$C$4518,Raw_Data_OS_23!$C$7:$C$4518,"New_Claim")="New_Claim",IF(_xlfn.XLOOKUP(C538,'Raw Data_OS_22'!$C$5:$C$4516,'Raw Data_OS_22'!$C$5:$C$4516,"New_Claim")="New_Claim",IF(I538=$O$1,"F1","F2"),"Considered"),"Considered")</f>
        <v>Considered</v>
      </c>
      <c r="P538" t="str" cm="1">
        <f t="array" ref="P538">_xlfn.IFS(O538="F1","F1",O538="F2","F2",O538="Considered",_xlfn.XLOOKUP(C538,Raw_Data_OS_23!$C$7:$C$4518,Raw_Data_OS_23!$N$7:$N$4518,_xlfn.XLOOKUP(Raw_Data_Paid_23!C538,'Raw Data_OS_22'!$C$5:$C$4516,'Raw Data_OS_22'!$O$5:$O$4516)))</f>
        <v>B2</v>
      </c>
      <c r="Q538" t="str">
        <f t="shared" si="21"/>
        <v>B2</v>
      </c>
      <c r="R538" t="str">
        <f t="shared" si="22"/>
        <v>2021Motor Private</v>
      </c>
    </row>
    <row r="539" spans="2:18" x14ac:dyDescent="0.35">
      <c r="B539" s="40"/>
      <c r="C539" s="45" t="s">
        <v>3456</v>
      </c>
      <c r="D539" s="46">
        <v>44429</v>
      </c>
      <c r="E539" s="46">
        <v>44455</v>
      </c>
      <c r="F539" s="47" t="s">
        <v>3908</v>
      </c>
      <c r="G539" s="48">
        <v>525000</v>
      </c>
      <c r="H539" s="49">
        <v>45016</v>
      </c>
      <c r="I539" s="44">
        <v>2021</v>
      </c>
      <c r="J539" s="44">
        <v>2021</v>
      </c>
      <c r="K539" s="44">
        <v>2023</v>
      </c>
      <c r="L539" s="44" t="s">
        <v>3073</v>
      </c>
      <c r="M539" s="44" t="s">
        <v>7201</v>
      </c>
      <c r="N539" s="44">
        <v>0</v>
      </c>
      <c r="O539" t="str">
        <f>IF(_xlfn.XLOOKUP(C539,Raw_Data_OS_23!$C$7:$C$4518,Raw_Data_OS_23!$C$7:$C$4518,"New_Claim")="New_Claim",IF(_xlfn.XLOOKUP(C539,'Raw Data_OS_22'!$C$5:$C$4516,'Raw Data_OS_22'!$C$5:$C$4516,"New_Claim")="New_Claim",IF(I539=$O$1,"F1","F2"),"Considered"),"Considered")</f>
        <v>Considered</v>
      </c>
      <c r="P539" t="str" cm="1">
        <f t="array" ref="P539">_xlfn.IFS(O539="F1","F1",O539="F2","F2",O539="Considered",_xlfn.XLOOKUP(C539,Raw_Data_OS_23!$C$7:$C$4518,Raw_Data_OS_23!$N$7:$N$4518,_xlfn.XLOOKUP(Raw_Data_Paid_23!C539,'Raw Data_OS_22'!$C$5:$C$4516,'Raw Data_OS_22'!$O$5:$O$4516)))</f>
        <v>B2</v>
      </c>
      <c r="Q539" t="str">
        <f t="shared" si="21"/>
        <v>B2</v>
      </c>
      <c r="R539" t="str">
        <f t="shared" si="22"/>
        <v>2021Motor Commercial</v>
      </c>
    </row>
    <row r="540" spans="2:18" x14ac:dyDescent="0.35">
      <c r="B540" s="40"/>
      <c r="C540" s="45" t="s">
        <v>3473</v>
      </c>
      <c r="D540" s="46">
        <v>44456</v>
      </c>
      <c r="E540" s="46">
        <v>44456</v>
      </c>
      <c r="F540" s="47" t="s">
        <v>3910</v>
      </c>
      <c r="G540" s="48">
        <v>360000</v>
      </c>
      <c r="H540" s="49">
        <v>45016</v>
      </c>
      <c r="I540" s="44">
        <v>2021</v>
      </c>
      <c r="J540" s="44">
        <v>2021</v>
      </c>
      <c r="K540" s="44">
        <v>2023</v>
      </c>
      <c r="L540" s="44" t="s">
        <v>3073</v>
      </c>
      <c r="M540" s="44" t="s">
        <v>7201</v>
      </c>
      <c r="N540" s="44">
        <v>0</v>
      </c>
      <c r="O540" t="str">
        <f>IF(_xlfn.XLOOKUP(C540,Raw_Data_OS_23!$C$7:$C$4518,Raw_Data_OS_23!$C$7:$C$4518,"New_Claim")="New_Claim",IF(_xlfn.XLOOKUP(C540,'Raw Data_OS_22'!$C$5:$C$4516,'Raw Data_OS_22'!$C$5:$C$4516,"New_Claim")="New_Claim",IF(I540=$O$1,"F1","F2"),"Considered"),"Considered")</f>
        <v>Considered</v>
      </c>
      <c r="P540" t="str" cm="1">
        <f t="array" ref="P540">_xlfn.IFS(O540="F1","F1",O540="F2","F2",O540="Considered",_xlfn.XLOOKUP(C540,Raw_Data_OS_23!$C$7:$C$4518,Raw_Data_OS_23!$N$7:$N$4518,_xlfn.XLOOKUP(Raw_Data_Paid_23!C540,'Raw Data_OS_22'!$C$5:$C$4516,'Raw Data_OS_22'!$O$5:$O$4516)))</f>
        <v>B2</v>
      </c>
      <c r="Q540" t="str">
        <f t="shared" si="21"/>
        <v>B2</v>
      </c>
      <c r="R540" t="str">
        <f t="shared" si="22"/>
        <v>2021Motor Private</v>
      </c>
    </row>
    <row r="541" spans="2:18" x14ac:dyDescent="0.35">
      <c r="B541" s="40"/>
      <c r="C541" s="45" t="s">
        <v>3807</v>
      </c>
      <c r="D541" s="46">
        <v>44523</v>
      </c>
      <c r="E541" s="46">
        <v>44536</v>
      </c>
      <c r="F541" s="47" t="s">
        <v>3910</v>
      </c>
      <c r="G541" s="48">
        <v>50000</v>
      </c>
      <c r="H541" s="49">
        <v>45016</v>
      </c>
      <c r="I541" s="44">
        <v>2021</v>
      </c>
      <c r="J541" s="44">
        <v>2021</v>
      </c>
      <c r="K541" s="44">
        <v>2023</v>
      </c>
      <c r="L541" s="44" t="s">
        <v>3138</v>
      </c>
      <c r="M541" s="44" t="s">
        <v>7201</v>
      </c>
      <c r="N541" s="44">
        <v>0</v>
      </c>
      <c r="O541" t="str">
        <f>IF(_xlfn.XLOOKUP(C541,Raw_Data_OS_23!$C$7:$C$4518,Raw_Data_OS_23!$C$7:$C$4518,"New_Claim")="New_Claim",IF(_xlfn.XLOOKUP(C541,'Raw Data_OS_22'!$C$5:$C$4516,'Raw Data_OS_22'!$C$5:$C$4516,"New_Claim")="New_Claim",IF(I541=$O$1,"F1","F2"),"Considered"),"Considered")</f>
        <v>Considered</v>
      </c>
      <c r="P541" t="str" cm="1">
        <f t="array" ref="P541">_xlfn.IFS(O541="F1","F1",O541="F2","F2",O541="Considered",_xlfn.XLOOKUP(C541,Raw_Data_OS_23!$C$7:$C$4518,Raw_Data_OS_23!$N$7:$N$4518,_xlfn.XLOOKUP(Raw_Data_Paid_23!C541,'Raw Data_OS_22'!$C$5:$C$4516,'Raw Data_OS_22'!$O$5:$O$4516)))</f>
        <v>B2</v>
      </c>
      <c r="Q541" t="str">
        <f t="shared" si="21"/>
        <v>B2</v>
      </c>
      <c r="R541" t="str">
        <f t="shared" si="22"/>
        <v>2021Motor Private</v>
      </c>
    </row>
    <row r="542" spans="2:18" x14ac:dyDescent="0.35">
      <c r="B542" s="40"/>
      <c r="C542" s="45" t="s">
        <v>3679</v>
      </c>
      <c r="D542" s="46">
        <v>44373</v>
      </c>
      <c r="E542" s="46">
        <v>44490</v>
      </c>
      <c r="F542" s="47" t="s">
        <v>3910</v>
      </c>
      <c r="G542" s="48">
        <v>500000</v>
      </c>
      <c r="H542" s="49">
        <v>45016</v>
      </c>
      <c r="I542" s="44">
        <v>2021</v>
      </c>
      <c r="J542" s="44">
        <v>2021</v>
      </c>
      <c r="K542" s="44">
        <v>2023</v>
      </c>
      <c r="L542" s="44" t="s">
        <v>2250</v>
      </c>
      <c r="M542" s="44" t="s">
        <v>7201</v>
      </c>
      <c r="N542" s="44">
        <v>0</v>
      </c>
      <c r="O542" t="str">
        <f>IF(_xlfn.XLOOKUP(C542,Raw_Data_OS_23!$C$7:$C$4518,Raw_Data_OS_23!$C$7:$C$4518,"New_Claim")="New_Claim",IF(_xlfn.XLOOKUP(C542,'Raw Data_OS_22'!$C$5:$C$4516,'Raw Data_OS_22'!$C$5:$C$4516,"New_Claim")="New_Claim",IF(I542=$O$1,"F1","F2"),"Considered"),"Considered")</f>
        <v>Considered</v>
      </c>
      <c r="P542" t="str" cm="1">
        <f t="array" ref="P542">_xlfn.IFS(O542="F1","F1",O542="F2","F2",O542="Considered",_xlfn.XLOOKUP(C542,Raw_Data_OS_23!$C$7:$C$4518,Raw_Data_OS_23!$N$7:$N$4518,_xlfn.XLOOKUP(Raw_Data_Paid_23!C542,'Raw Data_OS_22'!$C$5:$C$4516,'Raw Data_OS_22'!$O$5:$O$4516)))</f>
        <v>B2</v>
      </c>
      <c r="Q542" t="str">
        <f t="shared" si="21"/>
        <v>B2</v>
      </c>
      <c r="R542" t="str">
        <f t="shared" si="22"/>
        <v>2021Motor Private</v>
      </c>
    </row>
    <row r="543" spans="2:18" x14ac:dyDescent="0.35">
      <c r="B543" s="40"/>
      <c r="C543" s="45" t="s">
        <v>3679</v>
      </c>
      <c r="D543" s="46">
        <v>44373</v>
      </c>
      <c r="E543" s="46">
        <v>44490</v>
      </c>
      <c r="F543" s="47" t="s">
        <v>3910</v>
      </c>
      <c r="G543" s="48">
        <v>500000</v>
      </c>
      <c r="H543" s="49">
        <v>45016</v>
      </c>
      <c r="I543" s="44">
        <v>2021</v>
      </c>
      <c r="J543" s="44">
        <v>2021</v>
      </c>
      <c r="K543" s="44">
        <v>2023</v>
      </c>
      <c r="L543" s="44" t="s">
        <v>2250</v>
      </c>
      <c r="M543" s="44" t="s">
        <v>7201</v>
      </c>
      <c r="N543" s="44">
        <v>0</v>
      </c>
      <c r="O543" t="str">
        <f>IF(_xlfn.XLOOKUP(C543,Raw_Data_OS_23!$C$7:$C$4518,Raw_Data_OS_23!$C$7:$C$4518,"New_Claim")="New_Claim",IF(_xlfn.XLOOKUP(C543,'Raw Data_OS_22'!$C$5:$C$4516,'Raw Data_OS_22'!$C$5:$C$4516,"New_Claim")="New_Claim",IF(I543=$O$1,"F1","F2"),"Considered"),"Considered")</f>
        <v>Considered</v>
      </c>
      <c r="P543" t="str" cm="1">
        <f t="array" ref="P543">_xlfn.IFS(O543="F1","F1",O543="F2","F2",O543="Considered",_xlfn.XLOOKUP(C543,Raw_Data_OS_23!$C$7:$C$4518,Raw_Data_OS_23!$N$7:$N$4518,_xlfn.XLOOKUP(Raw_Data_Paid_23!C543,'Raw Data_OS_22'!$C$5:$C$4516,'Raw Data_OS_22'!$O$5:$O$4516)))</f>
        <v>B2</v>
      </c>
      <c r="Q543" t="str">
        <f t="shared" si="21"/>
        <v>B2</v>
      </c>
      <c r="R543" t="str">
        <f t="shared" si="22"/>
        <v>2021Motor Private</v>
      </c>
    </row>
    <row r="544" spans="2:18" x14ac:dyDescent="0.35">
      <c r="B544" s="40"/>
      <c r="C544" s="45" t="s">
        <v>3544</v>
      </c>
      <c r="D544" s="46">
        <v>44467</v>
      </c>
      <c r="E544" s="46">
        <v>44470</v>
      </c>
      <c r="F544" s="47" t="s">
        <v>3910</v>
      </c>
      <c r="G544" s="48">
        <v>200000</v>
      </c>
      <c r="H544" s="49">
        <v>45016</v>
      </c>
      <c r="I544" s="44">
        <v>2021</v>
      </c>
      <c r="J544" s="44">
        <v>2021</v>
      </c>
      <c r="K544" s="44">
        <v>2023</v>
      </c>
      <c r="L544" s="44" t="s">
        <v>3073</v>
      </c>
      <c r="M544" s="44" t="s">
        <v>7201</v>
      </c>
      <c r="N544" s="44">
        <v>0</v>
      </c>
      <c r="O544" t="str">
        <f>IF(_xlfn.XLOOKUP(C544,Raw_Data_OS_23!$C$7:$C$4518,Raw_Data_OS_23!$C$7:$C$4518,"New_Claim")="New_Claim",IF(_xlfn.XLOOKUP(C544,'Raw Data_OS_22'!$C$5:$C$4516,'Raw Data_OS_22'!$C$5:$C$4516,"New_Claim")="New_Claim",IF(I544=$O$1,"F1","F2"),"Considered"),"Considered")</f>
        <v>Considered</v>
      </c>
      <c r="P544" t="str" cm="1">
        <f t="array" ref="P544">_xlfn.IFS(O544="F1","F1",O544="F2","F2",O544="Considered",_xlfn.XLOOKUP(C544,Raw_Data_OS_23!$C$7:$C$4518,Raw_Data_OS_23!$N$7:$N$4518,_xlfn.XLOOKUP(Raw_Data_Paid_23!C544,'Raw Data_OS_22'!$C$5:$C$4516,'Raw Data_OS_22'!$O$5:$O$4516)))</f>
        <v>B2</v>
      </c>
      <c r="Q544" t="str">
        <f t="shared" si="21"/>
        <v>B2</v>
      </c>
      <c r="R544" t="str">
        <f t="shared" si="22"/>
        <v>2021Motor Private</v>
      </c>
    </row>
    <row r="545" spans="2:18" x14ac:dyDescent="0.35">
      <c r="B545" s="40"/>
      <c r="C545" s="45" t="s">
        <v>3544</v>
      </c>
      <c r="D545" s="46">
        <v>44467</v>
      </c>
      <c r="E545" s="46">
        <v>44470</v>
      </c>
      <c r="F545" s="47" t="s">
        <v>3910</v>
      </c>
      <c r="G545" s="48">
        <v>150000</v>
      </c>
      <c r="H545" s="49">
        <v>45016</v>
      </c>
      <c r="I545" s="44">
        <v>2021</v>
      </c>
      <c r="J545" s="44">
        <v>2021</v>
      </c>
      <c r="K545" s="44">
        <v>2023</v>
      </c>
      <c r="L545" s="44" t="s">
        <v>3073</v>
      </c>
      <c r="M545" s="44" t="s">
        <v>7201</v>
      </c>
      <c r="N545" s="44">
        <v>0</v>
      </c>
      <c r="O545" t="str">
        <f>IF(_xlfn.XLOOKUP(C545,Raw_Data_OS_23!$C$7:$C$4518,Raw_Data_OS_23!$C$7:$C$4518,"New_Claim")="New_Claim",IF(_xlfn.XLOOKUP(C545,'Raw Data_OS_22'!$C$5:$C$4516,'Raw Data_OS_22'!$C$5:$C$4516,"New_Claim")="New_Claim",IF(I545=$O$1,"F1","F2"),"Considered"),"Considered")</f>
        <v>Considered</v>
      </c>
      <c r="P545" t="str" cm="1">
        <f t="array" ref="P545">_xlfn.IFS(O545="F1","F1",O545="F2","F2",O545="Considered",_xlfn.XLOOKUP(C545,Raw_Data_OS_23!$C$7:$C$4518,Raw_Data_OS_23!$N$7:$N$4518,_xlfn.XLOOKUP(Raw_Data_Paid_23!C545,'Raw Data_OS_22'!$C$5:$C$4516,'Raw Data_OS_22'!$O$5:$O$4516)))</f>
        <v>B2</v>
      </c>
      <c r="Q545" t="str">
        <f t="shared" si="21"/>
        <v>B2</v>
      </c>
      <c r="R545" t="str">
        <f t="shared" si="22"/>
        <v>2021Motor Private</v>
      </c>
    </row>
    <row r="546" spans="2:18" x14ac:dyDescent="0.35">
      <c r="B546" s="40"/>
      <c r="C546" s="45" t="s">
        <v>7199</v>
      </c>
      <c r="D546" s="46">
        <v>44913</v>
      </c>
      <c r="E546" s="46">
        <v>44918</v>
      </c>
      <c r="F546" s="47" t="s">
        <v>3910</v>
      </c>
      <c r="G546" s="48">
        <v>25000</v>
      </c>
      <c r="H546" s="49">
        <v>45019</v>
      </c>
      <c r="I546" s="44">
        <v>2022</v>
      </c>
      <c r="J546" s="44">
        <v>2022</v>
      </c>
      <c r="K546" s="44">
        <v>2023</v>
      </c>
      <c r="L546" s="44" t="s">
        <v>6825</v>
      </c>
      <c r="M546" s="44" t="s">
        <v>7246</v>
      </c>
      <c r="N546" s="44">
        <v>0</v>
      </c>
      <c r="O546" t="str">
        <f>IF(_xlfn.XLOOKUP(C546,Raw_Data_OS_23!$C$7:$C$4518,Raw_Data_OS_23!$C$7:$C$4518,"New_Claim")="New_Claim",IF(_xlfn.XLOOKUP(C546,'Raw Data_OS_22'!$C$5:$C$4516,'Raw Data_OS_22'!$C$5:$C$4516,"New_Claim")="New_Claim",IF(I546=$O$1,"F1","F2"),"Considered"),"Considered")</f>
        <v>Considered</v>
      </c>
      <c r="P546" t="str" cm="1">
        <f t="array" ref="P546">_xlfn.IFS(O546="F1","F1",O546="F2","F2",O546="Considered",_xlfn.XLOOKUP(C546,Raw_Data_OS_23!$C$7:$C$4518,Raw_Data_OS_23!$N$7:$N$4518,_xlfn.XLOOKUP(Raw_Data_Paid_23!C546,'Raw Data_OS_22'!$C$5:$C$4516,'Raw Data_OS_22'!$O$5:$O$4516)))</f>
        <v>D</v>
      </c>
      <c r="Q546" t="str">
        <f t="shared" si="21"/>
        <v>F3</v>
      </c>
      <c r="R546" t="str">
        <f t="shared" si="22"/>
        <v>2022Motor Private</v>
      </c>
    </row>
    <row r="547" spans="2:18" x14ac:dyDescent="0.35">
      <c r="B547" s="40"/>
      <c r="C547" s="45" t="s">
        <v>7199</v>
      </c>
      <c r="D547" s="46">
        <v>44913</v>
      </c>
      <c r="E547" s="46">
        <v>44918</v>
      </c>
      <c r="F547" s="47" t="s">
        <v>3910</v>
      </c>
      <c r="G547" s="48">
        <v>-25000</v>
      </c>
      <c r="H547" s="49">
        <v>45019</v>
      </c>
      <c r="I547" s="44">
        <v>2022</v>
      </c>
      <c r="J547" s="44">
        <v>2022</v>
      </c>
      <c r="K547" s="44">
        <v>2023</v>
      </c>
      <c r="L547" s="44" t="s">
        <v>6825</v>
      </c>
      <c r="M547" s="44" t="s">
        <v>7246</v>
      </c>
      <c r="N547" s="44">
        <v>0</v>
      </c>
      <c r="O547" t="str">
        <f>IF(_xlfn.XLOOKUP(C547,Raw_Data_OS_23!$C$7:$C$4518,Raw_Data_OS_23!$C$7:$C$4518,"New_Claim")="New_Claim",IF(_xlfn.XLOOKUP(C547,'Raw Data_OS_22'!$C$5:$C$4516,'Raw Data_OS_22'!$C$5:$C$4516,"New_Claim")="New_Claim",IF(I547=$O$1,"F1","F2"),"Considered"),"Considered")</f>
        <v>Considered</v>
      </c>
      <c r="P547" t="str" cm="1">
        <f t="array" ref="P547">_xlfn.IFS(O547="F1","F1",O547="F2","F2",O547="Considered",_xlfn.XLOOKUP(C547,Raw_Data_OS_23!$C$7:$C$4518,Raw_Data_OS_23!$N$7:$N$4518,_xlfn.XLOOKUP(Raw_Data_Paid_23!C547,'Raw Data_OS_22'!$C$5:$C$4516,'Raw Data_OS_22'!$O$5:$O$4516)))</f>
        <v>D</v>
      </c>
      <c r="Q547" t="str">
        <f t="shared" si="21"/>
        <v>F3</v>
      </c>
      <c r="R547" t="str">
        <f t="shared" si="22"/>
        <v>2022Motor Private</v>
      </c>
    </row>
    <row r="548" spans="2:18" x14ac:dyDescent="0.35">
      <c r="B548" s="40"/>
      <c r="C548" s="45" t="s">
        <v>2598</v>
      </c>
      <c r="D548" s="46">
        <v>44268</v>
      </c>
      <c r="E548" s="46">
        <v>44273</v>
      </c>
      <c r="F548" s="47" t="s">
        <v>3910</v>
      </c>
      <c r="G548" s="48">
        <v>15700</v>
      </c>
      <c r="H548" s="49">
        <v>45019</v>
      </c>
      <c r="I548" s="44">
        <v>2021</v>
      </c>
      <c r="J548" s="44">
        <v>2021</v>
      </c>
      <c r="K548" s="44">
        <v>2023</v>
      </c>
      <c r="L548" s="44" t="s">
        <v>21</v>
      </c>
      <c r="M548" s="44" t="s">
        <v>7246</v>
      </c>
      <c r="N548" s="44">
        <v>0</v>
      </c>
      <c r="O548" t="str">
        <f>IF(_xlfn.XLOOKUP(C548,Raw_Data_OS_23!$C$7:$C$4518,Raw_Data_OS_23!$C$7:$C$4518,"New_Claim")="New_Claim",IF(_xlfn.XLOOKUP(C548,'Raw Data_OS_22'!$C$5:$C$4516,'Raw Data_OS_22'!$C$5:$C$4516,"New_Claim")="New_Claim",IF(I548=$O$1,"F1","F2"),"Considered"),"Considered")</f>
        <v>Considered</v>
      </c>
      <c r="P548" t="str" cm="1">
        <f t="array" ref="P548">_xlfn.IFS(O548="F1","F1",O548="F2","F2",O548="Considered",_xlfn.XLOOKUP(C548,Raw_Data_OS_23!$C$7:$C$4518,Raw_Data_OS_23!$N$7:$N$4518,_xlfn.XLOOKUP(Raw_Data_Paid_23!C548,'Raw Data_OS_22'!$C$5:$C$4516,'Raw Data_OS_22'!$O$5:$O$4516)))</f>
        <v>B2</v>
      </c>
      <c r="Q548" t="str">
        <f t="shared" si="21"/>
        <v>B2</v>
      </c>
      <c r="R548" t="str">
        <f t="shared" si="22"/>
        <v>2021Motor Private</v>
      </c>
    </row>
    <row r="549" spans="2:18" x14ac:dyDescent="0.35">
      <c r="B549" s="40"/>
      <c r="C549" s="45" t="s">
        <v>1243</v>
      </c>
      <c r="D549" s="46">
        <v>42141</v>
      </c>
      <c r="E549" s="46">
        <v>42152</v>
      </c>
      <c r="F549" s="47" t="s">
        <v>3910</v>
      </c>
      <c r="G549" s="48">
        <v>14100</v>
      </c>
      <c r="H549" s="49">
        <v>45019</v>
      </c>
      <c r="I549" s="44">
        <v>2015</v>
      </c>
      <c r="J549" s="44">
        <v>2015</v>
      </c>
      <c r="K549" s="44">
        <v>2023</v>
      </c>
      <c r="L549" s="44" t="s">
        <v>1241</v>
      </c>
      <c r="M549" s="44" t="s">
        <v>7246</v>
      </c>
      <c r="N549" s="44">
        <v>0</v>
      </c>
      <c r="O549" t="str">
        <f>IF(_xlfn.XLOOKUP(C549,Raw_Data_OS_23!$C$7:$C$4518,Raw_Data_OS_23!$C$7:$C$4518,"New_Claim")="New_Claim",IF(_xlfn.XLOOKUP(C549,'Raw Data_OS_22'!$C$5:$C$4516,'Raw Data_OS_22'!$C$5:$C$4516,"New_Claim")="New_Claim",IF(I549=$O$1,"F1","F2"),"Considered"),"Considered")</f>
        <v>Considered</v>
      </c>
      <c r="P549" t="str" cm="1">
        <f t="array" ref="P549">_xlfn.IFS(O549="F1","F1",O549="F2","F2",O549="Considered",_xlfn.XLOOKUP(C549,Raw_Data_OS_23!$C$7:$C$4518,Raw_Data_OS_23!$N$7:$N$4518,_xlfn.XLOOKUP(Raw_Data_Paid_23!C549,'Raw Data_OS_22'!$C$5:$C$4516,'Raw Data_OS_22'!$O$5:$O$4516)))</f>
        <v>B2</v>
      </c>
      <c r="Q549" t="str">
        <f t="shared" si="21"/>
        <v>B2</v>
      </c>
      <c r="R549" t="str">
        <f t="shared" si="22"/>
        <v>2015Motor Private</v>
      </c>
    </row>
    <row r="550" spans="2:18" x14ac:dyDescent="0.35">
      <c r="B550" s="40"/>
      <c r="C550" s="45" t="s">
        <v>826</v>
      </c>
      <c r="D550" s="46">
        <v>44160</v>
      </c>
      <c r="E550" s="46">
        <v>44160</v>
      </c>
      <c r="F550" s="47" t="s">
        <v>3910</v>
      </c>
      <c r="G550" s="48">
        <v>26000</v>
      </c>
      <c r="H550" s="49">
        <v>45019</v>
      </c>
      <c r="I550" s="44">
        <v>2020</v>
      </c>
      <c r="J550" s="44">
        <v>2020</v>
      </c>
      <c r="K550" s="44">
        <v>2023</v>
      </c>
      <c r="L550" s="44" t="s">
        <v>11</v>
      </c>
      <c r="M550" s="44" t="s">
        <v>7246</v>
      </c>
      <c r="N550" s="44">
        <v>0</v>
      </c>
      <c r="O550" t="str">
        <f>IF(_xlfn.XLOOKUP(C550,Raw_Data_OS_23!$C$7:$C$4518,Raw_Data_OS_23!$C$7:$C$4518,"New_Claim")="New_Claim",IF(_xlfn.XLOOKUP(C550,'Raw Data_OS_22'!$C$5:$C$4516,'Raw Data_OS_22'!$C$5:$C$4516,"New_Claim")="New_Claim",IF(I550=$O$1,"F1","F2"),"Considered"),"Considered")</f>
        <v>Considered</v>
      </c>
      <c r="P550" t="str" cm="1">
        <f t="array" ref="P550">_xlfn.IFS(O550="F1","F1",O550="F2","F2",O550="Considered",_xlfn.XLOOKUP(C550,Raw_Data_OS_23!$C$7:$C$4518,Raw_Data_OS_23!$N$7:$N$4518,_xlfn.XLOOKUP(Raw_Data_Paid_23!C550,'Raw Data_OS_22'!$C$5:$C$4516,'Raw Data_OS_22'!$O$5:$O$4516)))</f>
        <v>B2</v>
      </c>
      <c r="Q550" t="str">
        <f t="shared" si="21"/>
        <v>B2</v>
      </c>
      <c r="R550" t="str">
        <f t="shared" si="22"/>
        <v>2020Motor Private</v>
      </c>
    </row>
    <row r="551" spans="2:18" x14ac:dyDescent="0.35">
      <c r="B551" s="40"/>
      <c r="C551" s="45" t="s">
        <v>2553</v>
      </c>
      <c r="D551" s="46">
        <v>44358</v>
      </c>
      <c r="E551" s="46">
        <v>44369</v>
      </c>
      <c r="F551" s="47" t="s">
        <v>3908</v>
      </c>
      <c r="G551" s="48">
        <v>150832</v>
      </c>
      <c r="H551" s="49">
        <v>45019</v>
      </c>
      <c r="I551" s="44">
        <v>2021</v>
      </c>
      <c r="J551" s="44">
        <v>2021</v>
      </c>
      <c r="K551" s="44">
        <v>2023</v>
      </c>
      <c r="L551" s="44" t="s">
        <v>2250</v>
      </c>
      <c r="M551" s="44" t="s">
        <v>7246</v>
      </c>
      <c r="N551" s="44">
        <v>0</v>
      </c>
      <c r="O551" t="str">
        <f>IF(_xlfn.XLOOKUP(C551,Raw_Data_OS_23!$C$7:$C$4518,Raw_Data_OS_23!$C$7:$C$4518,"New_Claim")="New_Claim",IF(_xlfn.XLOOKUP(C551,'Raw Data_OS_22'!$C$5:$C$4516,'Raw Data_OS_22'!$C$5:$C$4516,"New_Claim")="New_Claim",IF(I551=$O$1,"F1","F2"),"Considered"),"Considered")</f>
        <v>Considered</v>
      </c>
      <c r="P551" t="str" cm="1">
        <f t="array" ref="P551">_xlfn.IFS(O551="F1","F1",O551="F2","F2",O551="Considered",_xlfn.XLOOKUP(C551,Raw_Data_OS_23!$C$7:$C$4518,Raw_Data_OS_23!$N$7:$N$4518,_xlfn.XLOOKUP(Raw_Data_Paid_23!C551,'Raw Data_OS_22'!$C$5:$C$4516,'Raw Data_OS_22'!$O$5:$O$4516)))</f>
        <v>C2</v>
      </c>
      <c r="Q551" t="str">
        <f t="shared" si="21"/>
        <v>C2</v>
      </c>
      <c r="R551" t="str">
        <f t="shared" si="22"/>
        <v>2021Motor Commercial</v>
      </c>
    </row>
    <row r="552" spans="2:18" x14ac:dyDescent="0.35">
      <c r="B552" s="40"/>
      <c r="C552" s="45" t="s">
        <v>7199</v>
      </c>
      <c r="D552" s="46">
        <v>44913</v>
      </c>
      <c r="E552" s="46">
        <v>44918</v>
      </c>
      <c r="F552" s="47" t="s">
        <v>3910</v>
      </c>
      <c r="G552" s="48">
        <v>25000</v>
      </c>
      <c r="H552" s="49">
        <v>45019</v>
      </c>
      <c r="I552" s="44">
        <v>2022</v>
      </c>
      <c r="J552" s="44">
        <v>2022</v>
      </c>
      <c r="K552" s="44">
        <v>2023</v>
      </c>
      <c r="L552" s="44" t="s">
        <v>6825</v>
      </c>
      <c r="M552" s="44" t="s">
        <v>7246</v>
      </c>
      <c r="N552" s="44">
        <v>0</v>
      </c>
      <c r="O552" t="str">
        <f>IF(_xlfn.XLOOKUP(C552,Raw_Data_OS_23!$C$7:$C$4518,Raw_Data_OS_23!$C$7:$C$4518,"New_Claim")="New_Claim",IF(_xlfn.XLOOKUP(C552,'Raw Data_OS_22'!$C$5:$C$4516,'Raw Data_OS_22'!$C$5:$C$4516,"New_Claim")="New_Claim",IF(I552=$O$1,"F1","F2"),"Considered"),"Considered")</f>
        <v>Considered</v>
      </c>
      <c r="P552" t="str" cm="1">
        <f t="array" ref="P552">_xlfn.IFS(O552="F1","F1",O552="F2","F2",O552="Considered",_xlfn.XLOOKUP(C552,Raw_Data_OS_23!$C$7:$C$4518,Raw_Data_OS_23!$N$7:$N$4518,_xlfn.XLOOKUP(Raw_Data_Paid_23!C552,'Raw Data_OS_22'!$C$5:$C$4516,'Raw Data_OS_22'!$O$5:$O$4516)))</f>
        <v>D</v>
      </c>
      <c r="Q552" t="str">
        <f t="shared" si="21"/>
        <v>F3</v>
      </c>
      <c r="R552" t="str">
        <f t="shared" si="22"/>
        <v>2022Motor Private</v>
      </c>
    </row>
    <row r="553" spans="2:18" x14ac:dyDescent="0.35">
      <c r="B553" s="40"/>
      <c r="C553" s="45" t="s">
        <v>826</v>
      </c>
      <c r="D553" s="46">
        <v>44160</v>
      </c>
      <c r="E553" s="46">
        <v>44160</v>
      </c>
      <c r="F553" s="47" t="s">
        <v>3910</v>
      </c>
      <c r="G553" s="48">
        <v>446253</v>
      </c>
      <c r="H553" s="49">
        <v>45019</v>
      </c>
      <c r="I553" s="44">
        <v>2020</v>
      </c>
      <c r="J553" s="44">
        <v>2020</v>
      </c>
      <c r="K553" s="44">
        <v>2023</v>
      </c>
      <c r="L553" s="44" t="s">
        <v>11</v>
      </c>
      <c r="M553" s="44" t="s">
        <v>7246</v>
      </c>
      <c r="N553" s="44">
        <v>0</v>
      </c>
      <c r="O553" t="str">
        <f>IF(_xlfn.XLOOKUP(C553,Raw_Data_OS_23!$C$7:$C$4518,Raw_Data_OS_23!$C$7:$C$4518,"New_Claim")="New_Claim",IF(_xlfn.XLOOKUP(C553,'Raw Data_OS_22'!$C$5:$C$4516,'Raw Data_OS_22'!$C$5:$C$4516,"New_Claim")="New_Claim",IF(I553=$O$1,"F1","F2"),"Considered"),"Considered")</f>
        <v>Considered</v>
      </c>
      <c r="P553" t="str" cm="1">
        <f t="array" ref="P553">_xlfn.IFS(O553="F1","F1",O553="F2","F2",O553="Considered",_xlfn.XLOOKUP(C553,Raw_Data_OS_23!$C$7:$C$4518,Raw_Data_OS_23!$N$7:$N$4518,_xlfn.XLOOKUP(Raw_Data_Paid_23!C553,'Raw Data_OS_22'!$C$5:$C$4516,'Raw Data_OS_22'!$O$5:$O$4516)))</f>
        <v>B2</v>
      </c>
      <c r="Q553" t="str">
        <f t="shared" si="21"/>
        <v>B2</v>
      </c>
      <c r="R553" t="str">
        <f t="shared" si="22"/>
        <v>2020Motor Private</v>
      </c>
    </row>
    <row r="554" spans="2:18" x14ac:dyDescent="0.35">
      <c r="B554" s="40"/>
      <c r="C554" s="45" t="s">
        <v>6106</v>
      </c>
      <c r="D554" s="46">
        <v>44571</v>
      </c>
      <c r="E554" s="46">
        <v>44580</v>
      </c>
      <c r="F554" s="47" t="s">
        <v>3910</v>
      </c>
      <c r="G554" s="48">
        <v>50000</v>
      </c>
      <c r="H554" s="49">
        <v>45020</v>
      </c>
      <c r="I554" s="44">
        <v>2022</v>
      </c>
      <c r="J554" s="44">
        <v>2022</v>
      </c>
      <c r="K554" s="44">
        <v>2023</v>
      </c>
      <c r="L554" s="44" t="s">
        <v>6021</v>
      </c>
      <c r="M554" s="44" t="s">
        <v>7246</v>
      </c>
      <c r="N554" s="44">
        <v>1</v>
      </c>
      <c r="O554" t="str">
        <f>IF(_xlfn.XLOOKUP(C554,Raw_Data_OS_23!$C$7:$C$4518,Raw_Data_OS_23!$C$7:$C$4518,"New_Claim")="New_Claim",IF(_xlfn.XLOOKUP(C554,'Raw Data_OS_22'!$C$5:$C$4516,'Raw Data_OS_22'!$C$5:$C$4516,"New_Claim")="New_Claim",IF(I554=$O$1,"F1","F2"),"Considered"),"Considered")</f>
        <v>Considered</v>
      </c>
      <c r="P554" t="str" cm="1">
        <f t="array" ref="P554">_xlfn.IFS(O554="F1","F1",O554="F2","F2",O554="Considered",_xlfn.XLOOKUP(C554,Raw_Data_OS_23!$C$7:$C$4518,Raw_Data_OS_23!$N$7:$N$4518,_xlfn.XLOOKUP(Raw_Data_Paid_23!C554,'Raw Data_OS_22'!$C$5:$C$4516,'Raw Data_OS_22'!$O$5:$O$4516)))</f>
        <v>B2</v>
      </c>
      <c r="Q554" t="str">
        <f t="shared" si="21"/>
        <v>B2</v>
      </c>
      <c r="R554" t="str">
        <f t="shared" si="22"/>
        <v>2022Motor Private</v>
      </c>
    </row>
    <row r="555" spans="2:18" x14ac:dyDescent="0.35">
      <c r="B555" s="40"/>
      <c r="C555" s="45" t="s">
        <v>7206</v>
      </c>
      <c r="D555" s="46">
        <v>44930</v>
      </c>
      <c r="E555" s="46">
        <v>44932</v>
      </c>
      <c r="F555" s="47" t="s">
        <v>3910</v>
      </c>
      <c r="G555" s="48">
        <v>8000</v>
      </c>
      <c r="H555" s="49">
        <v>45020</v>
      </c>
      <c r="I555" s="44">
        <v>2023</v>
      </c>
      <c r="J555" s="44">
        <v>2023</v>
      </c>
      <c r="K555" s="44">
        <v>2023</v>
      </c>
      <c r="L555" s="44" t="s">
        <v>7201</v>
      </c>
      <c r="M555" s="44" t="s">
        <v>7246</v>
      </c>
      <c r="N555" s="44">
        <v>1</v>
      </c>
      <c r="O555" t="str">
        <f>IF(_xlfn.XLOOKUP(C555,Raw_Data_OS_23!$C$7:$C$4518,Raw_Data_OS_23!$C$7:$C$4518,"New_Claim")="New_Claim",IF(_xlfn.XLOOKUP(C555,'Raw Data_OS_22'!$C$5:$C$4516,'Raw Data_OS_22'!$C$5:$C$4516,"New_Claim")="New_Claim",IF(I555=$O$1,"F1","F2"),"Considered"),"Considered")</f>
        <v>Considered</v>
      </c>
      <c r="P555" t="str" cm="1">
        <f t="array" ref="P555">_xlfn.IFS(O555="F1","F1",O555="F2","F2",O555="Considered",_xlfn.XLOOKUP(C555,Raw_Data_OS_23!$C$7:$C$4518,Raw_Data_OS_23!$N$7:$N$4518,_xlfn.XLOOKUP(Raw_Data_Paid_23!C555,'Raw Data_OS_22'!$C$5:$C$4516,'Raw Data_OS_22'!$O$5:$O$4516)))</f>
        <v>E1</v>
      </c>
      <c r="Q555" t="str">
        <f t="shared" si="21"/>
        <v>E2</v>
      </c>
      <c r="R555" t="str">
        <f t="shared" si="22"/>
        <v>2023Motor Private</v>
      </c>
    </row>
    <row r="556" spans="2:18" x14ac:dyDescent="0.35">
      <c r="B556" s="40"/>
      <c r="C556" s="45" t="s">
        <v>3612</v>
      </c>
      <c r="D556" s="46">
        <v>44483</v>
      </c>
      <c r="E556" s="46">
        <v>44494</v>
      </c>
      <c r="F556" s="47" t="s">
        <v>3910</v>
      </c>
      <c r="G556" s="48">
        <v>738000</v>
      </c>
      <c r="H556" s="49">
        <v>45020</v>
      </c>
      <c r="I556" s="44">
        <v>2021</v>
      </c>
      <c r="J556" s="44">
        <v>2021</v>
      </c>
      <c r="K556" s="44">
        <v>2023</v>
      </c>
      <c r="L556" s="44" t="s">
        <v>3138</v>
      </c>
      <c r="M556" s="44" t="s">
        <v>7246</v>
      </c>
      <c r="N556" s="44">
        <v>1</v>
      </c>
      <c r="O556" t="str">
        <f>IF(_xlfn.XLOOKUP(C556,Raw_Data_OS_23!$C$7:$C$4518,Raw_Data_OS_23!$C$7:$C$4518,"New_Claim")="New_Claim",IF(_xlfn.XLOOKUP(C556,'Raw Data_OS_22'!$C$5:$C$4516,'Raw Data_OS_22'!$C$5:$C$4516,"New_Claim")="New_Claim",IF(I556=$O$1,"F1","F2"),"Considered"),"Considered")</f>
        <v>Considered</v>
      </c>
      <c r="P556" t="str" cm="1">
        <f t="array" ref="P556">_xlfn.IFS(O556="F1","F1",O556="F2","F2",O556="Considered",_xlfn.XLOOKUP(C556,Raw_Data_OS_23!$C$7:$C$4518,Raw_Data_OS_23!$N$7:$N$4518,_xlfn.XLOOKUP(Raw_Data_Paid_23!C556,'Raw Data_OS_22'!$C$5:$C$4516,'Raw Data_OS_22'!$O$5:$O$4516)))</f>
        <v>B2</v>
      </c>
      <c r="Q556" t="str">
        <f t="shared" si="21"/>
        <v>B2</v>
      </c>
      <c r="R556" t="str">
        <f t="shared" si="22"/>
        <v>2021Motor Private</v>
      </c>
    </row>
    <row r="557" spans="2:18" x14ac:dyDescent="0.35">
      <c r="B557" s="40"/>
      <c r="C557" s="45" t="s">
        <v>164</v>
      </c>
      <c r="D557" s="46">
        <v>44022</v>
      </c>
      <c r="E557" s="46">
        <v>44022</v>
      </c>
      <c r="F557" s="47" t="s">
        <v>3908</v>
      </c>
      <c r="G557" s="48">
        <v>250000</v>
      </c>
      <c r="H557" s="49">
        <v>45020</v>
      </c>
      <c r="I557" s="44">
        <v>2020</v>
      </c>
      <c r="J557" s="44">
        <v>2020</v>
      </c>
      <c r="K557" s="44">
        <v>2023</v>
      </c>
      <c r="L557" s="44" t="s">
        <v>35</v>
      </c>
      <c r="M557" s="44" t="s">
        <v>7246</v>
      </c>
      <c r="N557" s="44">
        <v>0</v>
      </c>
      <c r="O557" t="str">
        <f>IF(_xlfn.XLOOKUP(C557,Raw_Data_OS_23!$C$7:$C$4518,Raw_Data_OS_23!$C$7:$C$4518,"New_Claim")="New_Claim",IF(_xlfn.XLOOKUP(C557,'Raw Data_OS_22'!$C$5:$C$4516,'Raw Data_OS_22'!$C$5:$C$4516,"New_Claim")="New_Claim",IF(I557=$O$1,"F1","F2"),"Considered"),"Considered")</f>
        <v>Considered</v>
      </c>
      <c r="P557" t="str" cm="1">
        <f t="array" ref="P557">_xlfn.IFS(O557="F1","F1",O557="F2","F2",O557="Considered",_xlfn.XLOOKUP(C557,Raw_Data_OS_23!$C$7:$C$4518,Raw_Data_OS_23!$N$7:$N$4518,_xlfn.XLOOKUP(Raw_Data_Paid_23!C557,'Raw Data_OS_22'!$C$5:$C$4516,'Raw Data_OS_22'!$O$5:$O$4516)))</f>
        <v>B2</v>
      </c>
      <c r="Q557" t="str">
        <f t="shared" si="21"/>
        <v>B2</v>
      </c>
      <c r="R557" t="str">
        <f t="shared" si="22"/>
        <v>2020Motor Commercial</v>
      </c>
    </row>
    <row r="558" spans="2:18" x14ac:dyDescent="0.35">
      <c r="B558" s="40"/>
      <c r="C558" s="45" t="s">
        <v>164</v>
      </c>
      <c r="D558" s="46">
        <v>44022</v>
      </c>
      <c r="E558" s="46">
        <v>44022</v>
      </c>
      <c r="F558" s="47" t="s">
        <v>3908</v>
      </c>
      <c r="G558" s="48">
        <v>250000</v>
      </c>
      <c r="H558" s="49">
        <v>45020</v>
      </c>
      <c r="I558" s="44">
        <v>2020</v>
      </c>
      <c r="J558" s="44">
        <v>2020</v>
      </c>
      <c r="K558" s="44">
        <v>2023</v>
      </c>
      <c r="L558" s="44" t="s">
        <v>35</v>
      </c>
      <c r="M558" s="44" t="s">
        <v>7246</v>
      </c>
      <c r="N558" s="44">
        <v>0</v>
      </c>
      <c r="O558" t="str">
        <f>IF(_xlfn.XLOOKUP(C558,Raw_Data_OS_23!$C$7:$C$4518,Raw_Data_OS_23!$C$7:$C$4518,"New_Claim")="New_Claim",IF(_xlfn.XLOOKUP(C558,'Raw Data_OS_22'!$C$5:$C$4516,'Raw Data_OS_22'!$C$5:$C$4516,"New_Claim")="New_Claim",IF(I558=$O$1,"F1","F2"),"Considered"),"Considered")</f>
        <v>Considered</v>
      </c>
      <c r="P558" t="str" cm="1">
        <f t="array" ref="P558">_xlfn.IFS(O558="F1","F1",O558="F2","F2",O558="Considered",_xlfn.XLOOKUP(C558,Raw_Data_OS_23!$C$7:$C$4518,Raw_Data_OS_23!$N$7:$N$4518,_xlfn.XLOOKUP(Raw_Data_Paid_23!C558,'Raw Data_OS_22'!$C$5:$C$4516,'Raw Data_OS_22'!$O$5:$O$4516)))</f>
        <v>B2</v>
      </c>
      <c r="Q558" t="str">
        <f t="shared" si="21"/>
        <v>B2</v>
      </c>
      <c r="R558" t="str">
        <f t="shared" si="22"/>
        <v>2020Motor Commercial</v>
      </c>
    </row>
    <row r="559" spans="2:18" x14ac:dyDescent="0.35">
      <c r="B559" s="40"/>
      <c r="C559" s="45" t="s">
        <v>164</v>
      </c>
      <c r="D559" s="46">
        <v>44022</v>
      </c>
      <c r="E559" s="46">
        <v>44022</v>
      </c>
      <c r="F559" s="47" t="s">
        <v>3908</v>
      </c>
      <c r="G559" s="48">
        <v>230000</v>
      </c>
      <c r="H559" s="49">
        <v>45020</v>
      </c>
      <c r="I559" s="44">
        <v>2020</v>
      </c>
      <c r="J559" s="44">
        <v>2020</v>
      </c>
      <c r="K559" s="44">
        <v>2023</v>
      </c>
      <c r="L559" s="44" t="s">
        <v>35</v>
      </c>
      <c r="M559" s="44" t="s">
        <v>7246</v>
      </c>
      <c r="N559" s="44">
        <v>0</v>
      </c>
      <c r="O559" t="str">
        <f>IF(_xlfn.XLOOKUP(C559,Raw_Data_OS_23!$C$7:$C$4518,Raw_Data_OS_23!$C$7:$C$4518,"New_Claim")="New_Claim",IF(_xlfn.XLOOKUP(C559,'Raw Data_OS_22'!$C$5:$C$4516,'Raw Data_OS_22'!$C$5:$C$4516,"New_Claim")="New_Claim",IF(I559=$O$1,"F1","F2"),"Considered"),"Considered")</f>
        <v>Considered</v>
      </c>
      <c r="P559" t="str" cm="1">
        <f t="array" ref="P559">_xlfn.IFS(O559="F1","F1",O559="F2","F2",O559="Considered",_xlfn.XLOOKUP(C559,Raw_Data_OS_23!$C$7:$C$4518,Raw_Data_OS_23!$N$7:$N$4518,_xlfn.XLOOKUP(Raw_Data_Paid_23!C559,'Raw Data_OS_22'!$C$5:$C$4516,'Raw Data_OS_22'!$O$5:$O$4516)))</f>
        <v>B2</v>
      </c>
      <c r="Q559" t="str">
        <f t="shared" si="21"/>
        <v>B2</v>
      </c>
      <c r="R559" t="str">
        <f t="shared" si="22"/>
        <v>2020Motor Commercial</v>
      </c>
    </row>
    <row r="560" spans="2:18" x14ac:dyDescent="0.35">
      <c r="B560" s="40"/>
      <c r="C560" s="45" t="s">
        <v>6537</v>
      </c>
      <c r="D560" s="46">
        <v>44693</v>
      </c>
      <c r="E560" s="46">
        <v>44701</v>
      </c>
      <c r="F560" s="47" t="s">
        <v>3910</v>
      </c>
      <c r="G560" s="48">
        <v>7000</v>
      </c>
      <c r="H560" s="49">
        <v>45020</v>
      </c>
      <c r="I560" s="44">
        <v>2022</v>
      </c>
      <c r="J560" s="44">
        <v>2022</v>
      </c>
      <c r="K560" s="44">
        <v>2023</v>
      </c>
      <c r="L560" s="44" t="s">
        <v>6406</v>
      </c>
      <c r="M560" s="44" t="s">
        <v>7246</v>
      </c>
      <c r="N560" s="44">
        <v>0</v>
      </c>
      <c r="O560" t="str">
        <f>IF(_xlfn.XLOOKUP(C560,Raw_Data_OS_23!$C$7:$C$4518,Raw_Data_OS_23!$C$7:$C$4518,"New_Claim")="New_Claim",IF(_xlfn.XLOOKUP(C560,'Raw Data_OS_22'!$C$5:$C$4516,'Raw Data_OS_22'!$C$5:$C$4516,"New_Claim")="New_Claim",IF(I560=$O$1,"F1","F2"),"Considered"),"Considered")</f>
        <v>Considered</v>
      </c>
      <c r="P560" t="str" cm="1">
        <f t="array" ref="P560">_xlfn.IFS(O560="F1","F1",O560="F2","F2",O560="Considered",_xlfn.XLOOKUP(C560,Raw_Data_OS_23!$C$7:$C$4518,Raw_Data_OS_23!$N$7:$N$4518,_xlfn.XLOOKUP(Raw_Data_Paid_23!C560,'Raw Data_OS_22'!$C$5:$C$4516,'Raw Data_OS_22'!$O$5:$O$4516)))</f>
        <v>B2</v>
      </c>
      <c r="Q560" t="str">
        <f t="shared" si="21"/>
        <v>B2</v>
      </c>
      <c r="R560" t="str">
        <f t="shared" si="22"/>
        <v>2022Motor Private</v>
      </c>
    </row>
    <row r="561" spans="2:18" x14ac:dyDescent="0.35">
      <c r="B561" s="40"/>
      <c r="C561" s="45" t="s">
        <v>164</v>
      </c>
      <c r="D561" s="46">
        <v>44022</v>
      </c>
      <c r="E561" s="46">
        <v>44022</v>
      </c>
      <c r="F561" s="47" t="s">
        <v>3908</v>
      </c>
      <c r="G561" s="48">
        <v>-250000</v>
      </c>
      <c r="H561" s="49">
        <v>45021</v>
      </c>
      <c r="I561" s="44">
        <v>2020</v>
      </c>
      <c r="J561" s="44">
        <v>2020</v>
      </c>
      <c r="K561" s="44">
        <v>2023</v>
      </c>
      <c r="L561" s="44" t="s">
        <v>35</v>
      </c>
      <c r="M561" s="44" t="s">
        <v>7246</v>
      </c>
      <c r="N561" s="44">
        <v>0</v>
      </c>
      <c r="O561" t="str">
        <f>IF(_xlfn.XLOOKUP(C561,Raw_Data_OS_23!$C$7:$C$4518,Raw_Data_OS_23!$C$7:$C$4518,"New_Claim")="New_Claim",IF(_xlfn.XLOOKUP(C561,'Raw Data_OS_22'!$C$5:$C$4516,'Raw Data_OS_22'!$C$5:$C$4516,"New_Claim")="New_Claim",IF(I561=$O$1,"F1","F2"),"Considered"),"Considered")</f>
        <v>Considered</v>
      </c>
      <c r="P561" t="str" cm="1">
        <f t="array" ref="P561">_xlfn.IFS(O561="F1","F1",O561="F2","F2",O561="Considered",_xlfn.XLOOKUP(C561,Raw_Data_OS_23!$C$7:$C$4518,Raw_Data_OS_23!$N$7:$N$4518,_xlfn.XLOOKUP(Raw_Data_Paid_23!C561,'Raw Data_OS_22'!$C$5:$C$4516,'Raw Data_OS_22'!$O$5:$O$4516)))</f>
        <v>B2</v>
      </c>
      <c r="Q561" t="str">
        <f t="shared" si="21"/>
        <v>B2</v>
      </c>
      <c r="R561" t="str">
        <f t="shared" si="22"/>
        <v>2020Motor Commercial</v>
      </c>
    </row>
    <row r="562" spans="2:18" x14ac:dyDescent="0.35">
      <c r="B562" s="40"/>
      <c r="C562" s="45" t="s">
        <v>164</v>
      </c>
      <c r="D562" s="46">
        <v>44022</v>
      </c>
      <c r="E562" s="46">
        <v>44022</v>
      </c>
      <c r="F562" s="47" t="s">
        <v>3908</v>
      </c>
      <c r="G562" s="48">
        <v>-230000</v>
      </c>
      <c r="H562" s="49">
        <v>45021</v>
      </c>
      <c r="I562" s="44">
        <v>2020</v>
      </c>
      <c r="J562" s="44">
        <v>2020</v>
      </c>
      <c r="K562" s="44">
        <v>2023</v>
      </c>
      <c r="L562" s="44" t="s">
        <v>35</v>
      </c>
      <c r="M562" s="44" t="s">
        <v>7246</v>
      </c>
      <c r="N562" s="44">
        <v>0</v>
      </c>
      <c r="O562" t="str">
        <f>IF(_xlfn.XLOOKUP(C562,Raw_Data_OS_23!$C$7:$C$4518,Raw_Data_OS_23!$C$7:$C$4518,"New_Claim")="New_Claim",IF(_xlfn.XLOOKUP(C562,'Raw Data_OS_22'!$C$5:$C$4516,'Raw Data_OS_22'!$C$5:$C$4516,"New_Claim")="New_Claim",IF(I562=$O$1,"F1","F2"),"Considered"),"Considered")</f>
        <v>Considered</v>
      </c>
      <c r="P562" t="str" cm="1">
        <f t="array" ref="P562">_xlfn.IFS(O562="F1","F1",O562="F2","F2",O562="Considered",_xlfn.XLOOKUP(C562,Raw_Data_OS_23!$C$7:$C$4518,Raw_Data_OS_23!$N$7:$N$4518,_xlfn.XLOOKUP(Raw_Data_Paid_23!C562,'Raw Data_OS_22'!$C$5:$C$4516,'Raw Data_OS_22'!$O$5:$O$4516)))</f>
        <v>B2</v>
      </c>
      <c r="Q562" t="str">
        <f t="shared" si="21"/>
        <v>B2</v>
      </c>
      <c r="R562" t="str">
        <f t="shared" si="22"/>
        <v>2020Motor Commercial</v>
      </c>
    </row>
    <row r="563" spans="2:18" x14ac:dyDescent="0.35">
      <c r="B563" s="40"/>
      <c r="C563" s="45" t="s">
        <v>164</v>
      </c>
      <c r="D563" s="46">
        <v>44022</v>
      </c>
      <c r="E563" s="46">
        <v>44022</v>
      </c>
      <c r="F563" s="47" t="s">
        <v>3908</v>
      </c>
      <c r="G563" s="48">
        <v>250000</v>
      </c>
      <c r="H563" s="49">
        <v>45021</v>
      </c>
      <c r="I563" s="44">
        <v>2020</v>
      </c>
      <c r="J563" s="44">
        <v>2020</v>
      </c>
      <c r="K563" s="44">
        <v>2023</v>
      </c>
      <c r="L563" s="44" t="s">
        <v>35</v>
      </c>
      <c r="M563" s="44" t="s">
        <v>7246</v>
      </c>
      <c r="N563" s="44">
        <v>0</v>
      </c>
      <c r="O563" t="str">
        <f>IF(_xlfn.XLOOKUP(C563,Raw_Data_OS_23!$C$7:$C$4518,Raw_Data_OS_23!$C$7:$C$4518,"New_Claim")="New_Claim",IF(_xlfn.XLOOKUP(C563,'Raw Data_OS_22'!$C$5:$C$4516,'Raw Data_OS_22'!$C$5:$C$4516,"New_Claim")="New_Claim",IF(I563=$O$1,"F1","F2"),"Considered"),"Considered")</f>
        <v>Considered</v>
      </c>
      <c r="P563" t="str" cm="1">
        <f t="array" ref="P563">_xlfn.IFS(O563="F1","F1",O563="F2","F2",O563="Considered",_xlfn.XLOOKUP(C563,Raw_Data_OS_23!$C$7:$C$4518,Raw_Data_OS_23!$N$7:$N$4518,_xlfn.XLOOKUP(Raw_Data_Paid_23!C563,'Raw Data_OS_22'!$C$5:$C$4516,'Raw Data_OS_22'!$O$5:$O$4516)))</f>
        <v>B2</v>
      </c>
      <c r="Q563" t="str">
        <f t="shared" si="21"/>
        <v>B2</v>
      </c>
      <c r="R563" t="str">
        <f t="shared" si="22"/>
        <v>2020Motor Commercial</v>
      </c>
    </row>
    <row r="564" spans="2:18" x14ac:dyDescent="0.35">
      <c r="B564" s="40"/>
      <c r="C564" s="45" t="s">
        <v>164</v>
      </c>
      <c r="D564" s="46">
        <v>44022</v>
      </c>
      <c r="E564" s="46">
        <v>44022</v>
      </c>
      <c r="F564" s="47" t="s">
        <v>3908</v>
      </c>
      <c r="G564" s="48">
        <v>230000</v>
      </c>
      <c r="H564" s="49">
        <v>45021</v>
      </c>
      <c r="I564" s="44">
        <v>2020</v>
      </c>
      <c r="J564" s="44">
        <v>2020</v>
      </c>
      <c r="K564" s="44">
        <v>2023</v>
      </c>
      <c r="L564" s="44" t="s">
        <v>35</v>
      </c>
      <c r="M564" s="44" t="s">
        <v>7246</v>
      </c>
      <c r="N564" s="44">
        <v>0</v>
      </c>
      <c r="O564" t="str">
        <f>IF(_xlfn.XLOOKUP(C564,Raw_Data_OS_23!$C$7:$C$4518,Raw_Data_OS_23!$C$7:$C$4518,"New_Claim")="New_Claim",IF(_xlfn.XLOOKUP(C564,'Raw Data_OS_22'!$C$5:$C$4516,'Raw Data_OS_22'!$C$5:$C$4516,"New_Claim")="New_Claim",IF(I564=$O$1,"F1","F2"),"Considered"),"Considered")</f>
        <v>Considered</v>
      </c>
      <c r="P564" t="str" cm="1">
        <f t="array" ref="P564">_xlfn.IFS(O564="F1","F1",O564="F2","F2",O564="Considered",_xlfn.XLOOKUP(C564,Raw_Data_OS_23!$C$7:$C$4518,Raw_Data_OS_23!$N$7:$N$4518,_xlfn.XLOOKUP(Raw_Data_Paid_23!C564,'Raw Data_OS_22'!$C$5:$C$4516,'Raw Data_OS_22'!$O$5:$O$4516)))</f>
        <v>B2</v>
      </c>
      <c r="Q564" t="str">
        <f t="shared" si="21"/>
        <v>B2</v>
      </c>
      <c r="R564" t="str">
        <f t="shared" si="22"/>
        <v>2020Motor Commercial</v>
      </c>
    </row>
    <row r="565" spans="2:18" x14ac:dyDescent="0.35">
      <c r="B565" s="40"/>
      <c r="C565" s="45" t="s">
        <v>6803</v>
      </c>
      <c r="D565" s="46">
        <v>44818</v>
      </c>
      <c r="E565" s="46">
        <v>44823</v>
      </c>
      <c r="F565" s="47" t="s">
        <v>3910</v>
      </c>
      <c r="G565" s="48">
        <v>13500</v>
      </c>
      <c r="H565" s="49">
        <v>45021</v>
      </c>
      <c r="I565" s="44">
        <v>2022</v>
      </c>
      <c r="J565" s="44">
        <v>2022</v>
      </c>
      <c r="K565" s="44">
        <v>2023</v>
      </c>
      <c r="L565" s="44" t="s">
        <v>6643</v>
      </c>
      <c r="M565" s="44" t="s">
        <v>7246</v>
      </c>
      <c r="N565" s="44">
        <v>1</v>
      </c>
      <c r="O565" t="str">
        <f>IF(_xlfn.XLOOKUP(C565,Raw_Data_OS_23!$C$7:$C$4518,Raw_Data_OS_23!$C$7:$C$4518,"New_Claim")="New_Claim",IF(_xlfn.XLOOKUP(C565,'Raw Data_OS_22'!$C$5:$C$4516,'Raw Data_OS_22'!$C$5:$C$4516,"New_Claim")="New_Claim",IF(I565=$O$1,"F1","F2"),"Considered"),"Considered")</f>
        <v>Considered</v>
      </c>
      <c r="P565" t="str" cm="1">
        <f t="array" ref="P565">_xlfn.IFS(O565="F1","F1",O565="F2","F2",O565="Considered",_xlfn.XLOOKUP(C565,Raw_Data_OS_23!$C$7:$C$4518,Raw_Data_OS_23!$N$7:$N$4518,_xlfn.XLOOKUP(Raw_Data_Paid_23!C565,'Raw Data_OS_22'!$C$5:$C$4516,'Raw Data_OS_22'!$O$5:$O$4516)))</f>
        <v>B2</v>
      </c>
      <c r="Q565" t="str">
        <f t="shared" si="21"/>
        <v>B2</v>
      </c>
      <c r="R565" t="str">
        <f t="shared" si="22"/>
        <v>2022Motor Private</v>
      </c>
    </row>
    <row r="566" spans="2:18" x14ac:dyDescent="0.35">
      <c r="B566" s="40"/>
      <c r="C566" s="45" t="s">
        <v>6853</v>
      </c>
      <c r="D566" s="46">
        <v>44852</v>
      </c>
      <c r="E566" s="46">
        <v>44853</v>
      </c>
      <c r="F566" s="47" t="s">
        <v>3910</v>
      </c>
      <c r="G566" s="48">
        <v>39000</v>
      </c>
      <c r="H566" s="49">
        <v>45021</v>
      </c>
      <c r="I566" s="44">
        <v>2022</v>
      </c>
      <c r="J566" s="44">
        <v>2022</v>
      </c>
      <c r="K566" s="44">
        <v>2023</v>
      </c>
      <c r="L566" s="44" t="s">
        <v>6825</v>
      </c>
      <c r="M566" s="44" t="s">
        <v>7246</v>
      </c>
      <c r="N566" s="44">
        <v>1</v>
      </c>
      <c r="O566" t="str">
        <f>IF(_xlfn.XLOOKUP(C566,Raw_Data_OS_23!$C$7:$C$4518,Raw_Data_OS_23!$C$7:$C$4518,"New_Claim")="New_Claim",IF(_xlfn.XLOOKUP(C566,'Raw Data_OS_22'!$C$5:$C$4516,'Raw Data_OS_22'!$C$5:$C$4516,"New_Claim")="New_Claim",IF(I566=$O$1,"F1","F2"),"Considered"),"Considered")</f>
        <v>Considered</v>
      </c>
      <c r="P566" t="str" cm="1">
        <f t="array" ref="P566">_xlfn.IFS(O566="F1","F1",O566="F2","F2",O566="Considered",_xlfn.XLOOKUP(C566,Raw_Data_OS_23!$C$7:$C$4518,Raw_Data_OS_23!$N$7:$N$4518,_xlfn.XLOOKUP(Raw_Data_Paid_23!C566,'Raw Data_OS_22'!$C$5:$C$4516,'Raw Data_OS_22'!$O$5:$O$4516)))</f>
        <v>B2</v>
      </c>
      <c r="Q566" t="str">
        <f t="shared" si="21"/>
        <v>B2</v>
      </c>
      <c r="R566" t="str">
        <f t="shared" si="22"/>
        <v>2022Motor Private</v>
      </c>
    </row>
    <row r="567" spans="2:18" x14ac:dyDescent="0.35">
      <c r="B567" s="40"/>
      <c r="C567" s="45" t="s">
        <v>2644</v>
      </c>
      <c r="D567" s="46">
        <v>44275</v>
      </c>
      <c r="E567" s="46">
        <v>44286</v>
      </c>
      <c r="F567" s="47" t="s">
        <v>3910</v>
      </c>
      <c r="G567" s="48">
        <v>-164648</v>
      </c>
      <c r="H567" s="49">
        <v>45021</v>
      </c>
      <c r="I567" s="44">
        <v>2021</v>
      </c>
      <c r="J567" s="44">
        <v>2021</v>
      </c>
      <c r="K567" s="44">
        <v>2023</v>
      </c>
      <c r="L567" s="44" t="s">
        <v>21</v>
      </c>
      <c r="M567" s="44" t="s">
        <v>7246</v>
      </c>
      <c r="N567" s="44">
        <v>0</v>
      </c>
      <c r="O567" t="str">
        <f>IF(_xlfn.XLOOKUP(C567,Raw_Data_OS_23!$C$7:$C$4518,Raw_Data_OS_23!$C$7:$C$4518,"New_Claim")="New_Claim",IF(_xlfn.XLOOKUP(C567,'Raw Data_OS_22'!$C$5:$C$4516,'Raw Data_OS_22'!$C$5:$C$4516,"New_Claim")="New_Claim",IF(I567=$O$1,"F1","F2"),"Considered"),"Considered")</f>
        <v>Considered</v>
      </c>
      <c r="P567" t="str" cm="1">
        <f t="array" ref="P567">_xlfn.IFS(O567="F1","F1",O567="F2","F2",O567="Considered",_xlfn.XLOOKUP(C567,Raw_Data_OS_23!$C$7:$C$4518,Raw_Data_OS_23!$N$7:$N$4518,_xlfn.XLOOKUP(Raw_Data_Paid_23!C567,'Raw Data_OS_22'!$C$5:$C$4516,'Raw Data_OS_22'!$O$5:$O$4516)))</f>
        <v>B2</v>
      </c>
      <c r="Q567" t="str">
        <f t="shared" si="21"/>
        <v>B2</v>
      </c>
      <c r="R567" t="str">
        <f t="shared" si="22"/>
        <v>2021Motor Private</v>
      </c>
    </row>
    <row r="568" spans="2:18" x14ac:dyDescent="0.35">
      <c r="B568" s="40"/>
      <c r="C568" s="45" t="s">
        <v>2954</v>
      </c>
      <c r="D568" s="46">
        <v>44333</v>
      </c>
      <c r="E568" s="46">
        <v>44335</v>
      </c>
      <c r="F568" s="47" t="s">
        <v>3910</v>
      </c>
      <c r="G568" s="48">
        <v>-152540</v>
      </c>
      <c r="H568" s="49">
        <v>45021</v>
      </c>
      <c r="I568" s="44">
        <v>2021</v>
      </c>
      <c r="J568" s="44">
        <v>2021</v>
      </c>
      <c r="K568" s="44">
        <v>2023</v>
      </c>
      <c r="L568" s="44" t="s">
        <v>2250</v>
      </c>
      <c r="M568" s="44" t="s">
        <v>7246</v>
      </c>
      <c r="N568" s="44">
        <v>0</v>
      </c>
      <c r="O568" t="str">
        <f>IF(_xlfn.XLOOKUP(C568,Raw_Data_OS_23!$C$7:$C$4518,Raw_Data_OS_23!$C$7:$C$4518,"New_Claim")="New_Claim",IF(_xlfn.XLOOKUP(C568,'Raw Data_OS_22'!$C$5:$C$4516,'Raw Data_OS_22'!$C$5:$C$4516,"New_Claim")="New_Claim",IF(I568=$O$1,"F1","F2"),"Considered"),"Considered")</f>
        <v>Considered</v>
      </c>
      <c r="P568" t="str" cm="1">
        <f t="array" ref="P568">_xlfn.IFS(O568="F1","F1",O568="F2","F2",O568="Considered",_xlfn.XLOOKUP(C568,Raw_Data_OS_23!$C$7:$C$4518,Raw_Data_OS_23!$N$7:$N$4518,_xlfn.XLOOKUP(Raw_Data_Paid_23!C568,'Raw Data_OS_22'!$C$5:$C$4516,'Raw Data_OS_22'!$O$5:$O$4516)))</f>
        <v>B2</v>
      </c>
      <c r="Q568" t="str">
        <f t="shared" si="21"/>
        <v>B2</v>
      </c>
      <c r="R568" t="str">
        <f t="shared" si="22"/>
        <v>2021Motor Private</v>
      </c>
    </row>
    <row r="569" spans="2:18" x14ac:dyDescent="0.35">
      <c r="B569" s="40"/>
      <c r="C569" s="45" t="s">
        <v>3287</v>
      </c>
      <c r="D569" s="46">
        <v>44368</v>
      </c>
      <c r="E569" s="46">
        <v>44414</v>
      </c>
      <c r="F569" s="47" t="s">
        <v>3910</v>
      </c>
      <c r="G569" s="48">
        <v>-161820</v>
      </c>
      <c r="H569" s="49">
        <v>45021</v>
      </c>
      <c r="I569" s="44">
        <v>2021</v>
      </c>
      <c r="J569" s="44">
        <v>2021</v>
      </c>
      <c r="K569" s="44">
        <v>2023</v>
      </c>
      <c r="L569" s="44" t="s">
        <v>2250</v>
      </c>
      <c r="M569" s="44" t="s">
        <v>7246</v>
      </c>
      <c r="N569" s="44">
        <v>0</v>
      </c>
      <c r="O569" t="str">
        <f>IF(_xlfn.XLOOKUP(C569,Raw_Data_OS_23!$C$7:$C$4518,Raw_Data_OS_23!$C$7:$C$4518,"New_Claim")="New_Claim",IF(_xlfn.XLOOKUP(C569,'Raw Data_OS_22'!$C$5:$C$4516,'Raw Data_OS_22'!$C$5:$C$4516,"New_Claim")="New_Claim",IF(I569=$O$1,"F1","F2"),"Considered"),"Considered")</f>
        <v>Considered</v>
      </c>
      <c r="P569" t="str" cm="1">
        <f t="array" ref="P569">_xlfn.IFS(O569="F1","F1",O569="F2","F2",O569="Considered",_xlfn.XLOOKUP(C569,Raw_Data_OS_23!$C$7:$C$4518,Raw_Data_OS_23!$N$7:$N$4518,_xlfn.XLOOKUP(Raw_Data_Paid_23!C569,'Raw Data_OS_22'!$C$5:$C$4516,'Raw Data_OS_22'!$O$5:$O$4516)))</f>
        <v>C2</v>
      </c>
      <c r="Q569" t="str">
        <f t="shared" si="21"/>
        <v>C2</v>
      </c>
      <c r="R569" t="str">
        <f t="shared" si="22"/>
        <v>2021Motor Private</v>
      </c>
    </row>
    <row r="570" spans="2:18" x14ac:dyDescent="0.35">
      <c r="B570" s="40"/>
      <c r="C570" s="45" t="s">
        <v>2433</v>
      </c>
      <c r="D570" s="46">
        <v>44277</v>
      </c>
      <c r="E570" s="46">
        <v>44281</v>
      </c>
      <c r="F570" s="47" t="s">
        <v>3910</v>
      </c>
      <c r="G570" s="48">
        <v>-352034</v>
      </c>
      <c r="H570" s="49">
        <v>45021</v>
      </c>
      <c r="I570" s="44">
        <v>2021</v>
      </c>
      <c r="J570" s="44">
        <v>2021</v>
      </c>
      <c r="K570" s="44">
        <v>2023</v>
      </c>
      <c r="L570" s="44" t="s">
        <v>21</v>
      </c>
      <c r="M570" s="44" t="s">
        <v>7246</v>
      </c>
      <c r="N570" s="44">
        <v>0</v>
      </c>
      <c r="O570" t="str">
        <f>IF(_xlfn.XLOOKUP(C570,Raw_Data_OS_23!$C$7:$C$4518,Raw_Data_OS_23!$C$7:$C$4518,"New_Claim")="New_Claim",IF(_xlfn.XLOOKUP(C570,'Raw Data_OS_22'!$C$5:$C$4516,'Raw Data_OS_22'!$C$5:$C$4516,"New_Claim")="New_Claim",IF(I570=$O$1,"F1","F2"),"Considered"),"Considered")</f>
        <v>Considered</v>
      </c>
      <c r="P570" t="str" cm="1">
        <f t="array" ref="P570">_xlfn.IFS(O570="F1","F1",O570="F2","F2",O570="Considered",_xlfn.XLOOKUP(C570,Raw_Data_OS_23!$C$7:$C$4518,Raw_Data_OS_23!$N$7:$N$4518,_xlfn.XLOOKUP(Raw_Data_Paid_23!C570,'Raw Data_OS_22'!$C$5:$C$4516,'Raw Data_OS_22'!$O$5:$O$4516)))</f>
        <v>B2</v>
      </c>
      <c r="Q570" t="str">
        <f t="shared" si="21"/>
        <v>B2</v>
      </c>
      <c r="R570" t="str">
        <f t="shared" si="22"/>
        <v>2021Motor Private</v>
      </c>
    </row>
    <row r="571" spans="2:18" x14ac:dyDescent="0.35">
      <c r="B571" s="40"/>
      <c r="C571" s="45" t="s">
        <v>2325</v>
      </c>
      <c r="D571" s="46">
        <v>44275</v>
      </c>
      <c r="E571" s="46">
        <v>44279</v>
      </c>
      <c r="F571" s="47" t="s">
        <v>3908</v>
      </c>
      <c r="G571" s="48">
        <v>868846</v>
      </c>
      <c r="H571" s="49">
        <v>45022</v>
      </c>
      <c r="I571" s="44">
        <v>2021</v>
      </c>
      <c r="J571" s="44">
        <v>2021</v>
      </c>
      <c r="K571" s="44">
        <v>2023</v>
      </c>
      <c r="L571" s="44" t="s">
        <v>21</v>
      </c>
      <c r="M571" s="44" t="s">
        <v>7246</v>
      </c>
      <c r="N571" s="44">
        <v>0</v>
      </c>
      <c r="O571" t="str">
        <f>IF(_xlfn.XLOOKUP(C571,Raw_Data_OS_23!$C$7:$C$4518,Raw_Data_OS_23!$C$7:$C$4518,"New_Claim")="New_Claim",IF(_xlfn.XLOOKUP(C571,'Raw Data_OS_22'!$C$5:$C$4516,'Raw Data_OS_22'!$C$5:$C$4516,"New_Claim")="New_Claim",IF(I571=$O$1,"F1","F2"),"Considered"),"Considered")</f>
        <v>Considered</v>
      </c>
      <c r="P571" t="str" cm="1">
        <f t="array" ref="P571">_xlfn.IFS(O571="F1","F1",O571="F2","F2",O571="Considered",_xlfn.XLOOKUP(C571,Raw_Data_OS_23!$C$7:$C$4518,Raw_Data_OS_23!$N$7:$N$4518,_xlfn.XLOOKUP(Raw_Data_Paid_23!C571,'Raw Data_OS_22'!$C$5:$C$4516,'Raw Data_OS_22'!$O$5:$O$4516)))</f>
        <v>B2</v>
      </c>
      <c r="Q571" t="str">
        <f t="shared" si="21"/>
        <v>B2</v>
      </c>
      <c r="R571" t="str">
        <f t="shared" si="22"/>
        <v>2021Motor Commercial</v>
      </c>
    </row>
    <row r="572" spans="2:18" x14ac:dyDescent="0.35">
      <c r="B572" s="40"/>
      <c r="C572" s="45" t="s">
        <v>372</v>
      </c>
      <c r="D572" s="46">
        <v>44112</v>
      </c>
      <c r="E572" s="46">
        <v>44112</v>
      </c>
      <c r="F572" s="47" t="s">
        <v>3908</v>
      </c>
      <c r="G572" s="48">
        <v>200000</v>
      </c>
      <c r="H572" s="49">
        <v>45022</v>
      </c>
      <c r="I572" s="44">
        <v>2020</v>
      </c>
      <c r="J572" s="44">
        <v>2020</v>
      </c>
      <c r="K572" s="44">
        <v>2023</v>
      </c>
      <c r="L572" s="44" t="s">
        <v>11</v>
      </c>
      <c r="M572" s="44" t="s">
        <v>7246</v>
      </c>
      <c r="N572" s="44">
        <v>0</v>
      </c>
      <c r="O572" t="str">
        <f>IF(_xlfn.XLOOKUP(C572,Raw_Data_OS_23!$C$7:$C$4518,Raw_Data_OS_23!$C$7:$C$4518,"New_Claim")="New_Claim",IF(_xlfn.XLOOKUP(C572,'Raw Data_OS_22'!$C$5:$C$4516,'Raw Data_OS_22'!$C$5:$C$4516,"New_Claim")="New_Claim",IF(I572=$O$1,"F1","F2"),"Considered"),"Considered")</f>
        <v>Considered</v>
      </c>
      <c r="P572" t="str" cm="1">
        <f t="array" ref="P572">_xlfn.IFS(O572="F1","F1",O572="F2","F2",O572="Considered",_xlfn.XLOOKUP(C572,Raw_Data_OS_23!$C$7:$C$4518,Raw_Data_OS_23!$N$7:$N$4518,_xlfn.XLOOKUP(Raw_Data_Paid_23!C572,'Raw Data_OS_22'!$C$5:$C$4516,'Raw Data_OS_22'!$O$5:$O$4516)))</f>
        <v>B2</v>
      </c>
      <c r="Q572" t="str">
        <f t="shared" si="21"/>
        <v>B2</v>
      </c>
      <c r="R572" t="str">
        <f t="shared" si="22"/>
        <v>2020Motor Commercial</v>
      </c>
    </row>
    <row r="573" spans="2:18" x14ac:dyDescent="0.35">
      <c r="B573" s="40"/>
      <c r="C573" s="45" t="s">
        <v>372</v>
      </c>
      <c r="D573" s="46">
        <v>44112</v>
      </c>
      <c r="E573" s="46">
        <v>44112</v>
      </c>
      <c r="F573" s="47" t="s">
        <v>3908</v>
      </c>
      <c r="G573" s="48">
        <v>235000</v>
      </c>
      <c r="H573" s="49">
        <v>45022</v>
      </c>
      <c r="I573" s="44">
        <v>2020</v>
      </c>
      <c r="J573" s="44">
        <v>2020</v>
      </c>
      <c r="K573" s="44">
        <v>2023</v>
      </c>
      <c r="L573" s="44" t="s">
        <v>11</v>
      </c>
      <c r="M573" s="44" t="s">
        <v>7246</v>
      </c>
      <c r="N573" s="44">
        <v>0</v>
      </c>
      <c r="O573" t="str">
        <f>IF(_xlfn.XLOOKUP(C573,Raw_Data_OS_23!$C$7:$C$4518,Raw_Data_OS_23!$C$7:$C$4518,"New_Claim")="New_Claim",IF(_xlfn.XLOOKUP(C573,'Raw Data_OS_22'!$C$5:$C$4516,'Raw Data_OS_22'!$C$5:$C$4516,"New_Claim")="New_Claim",IF(I573=$O$1,"F1","F2"),"Considered"),"Considered")</f>
        <v>Considered</v>
      </c>
      <c r="P573" t="str" cm="1">
        <f t="array" ref="P573">_xlfn.IFS(O573="F1","F1",O573="F2","F2",O573="Considered",_xlfn.XLOOKUP(C573,Raw_Data_OS_23!$C$7:$C$4518,Raw_Data_OS_23!$N$7:$N$4518,_xlfn.XLOOKUP(Raw_Data_Paid_23!C573,'Raw Data_OS_22'!$C$5:$C$4516,'Raw Data_OS_22'!$O$5:$O$4516)))</f>
        <v>B2</v>
      </c>
      <c r="Q573" t="str">
        <f t="shared" si="21"/>
        <v>B2</v>
      </c>
      <c r="R573" t="str">
        <f t="shared" si="22"/>
        <v>2020Motor Commercial</v>
      </c>
    </row>
    <row r="574" spans="2:18" x14ac:dyDescent="0.35">
      <c r="B574" s="40"/>
      <c r="C574" s="45" t="s">
        <v>6917</v>
      </c>
      <c r="D574" s="46">
        <v>44882</v>
      </c>
      <c r="E574" s="46">
        <v>44886</v>
      </c>
      <c r="F574" s="47" t="s">
        <v>3910</v>
      </c>
      <c r="G574" s="48">
        <v>151960</v>
      </c>
      <c r="H574" s="49">
        <v>45022</v>
      </c>
      <c r="I574" s="44">
        <v>2022</v>
      </c>
      <c r="J574" s="44">
        <v>2022</v>
      </c>
      <c r="K574" s="44">
        <v>2023</v>
      </c>
      <c r="L574" s="44" t="s">
        <v>6825</v>
      </c>
      <c r="M574" s="44" t="s">
        <v>7246</v>
      </c>
      <c r="N574" s="44">
        <v>1</v>
      </c>
      <c r="O574" t="str">
        <f>IF(_xlfn.XLOOKUP(C574,Raw_Data_OS_23!$C$7:$C$4518,Raw_Data_OS_23!$C$7:$C$4518,"New_Claim")="New_Claim",IF(_xlfn.XLOOKUP(C574,'Raw Data_OS_22'!$C$5:$C$4516,'Raw Data_OS_22'!$C$5:$C$4516,"New_Claim")="New_Claim",IF(I574=$O$1,"F1","F2"),"Considered"),"Considered")</f>
        <v>Considered</v>
      </c>
      <c r="P574" t="str" cm="1">
        <f t="array" ref="P574">_xlfn.IFS(O574="F1","F1",O574="F2","F2",O574="Considered",_xlfn.XLOOKUP(C574,Raw_Data_OS_23!$C$7:$C$4518,Raw_Data_OS_23!$N$7:$N$4518,_xlfn.XLOOKUP(Raw_Data_Paid_23!C574,'Raw Data_OS_22'!$C$5:$C$4516,'Raw Data_OS_22'!$O$5:$O$4516)))</f>
        <v>B2</v>
      </c>
      <c r="Q574" t="str">
        <f t="shared" si="21"/>
        <v>B2</v>
      </c>
      <c r="R574" t="str">
        <f t="shared" si="22"/>
        <v>2022Motor Private</v>
      </c>
    </row>
    <row r="575" spans="2:18" x14ac:dyDescent="0.35">
      <c r="B575" s="40"/>
      <c r="C575" s="45" t="s">
        <v>3604</v>
      </c>
      <c r="D575" s="46">
        <v>44481</v>
      </c>
      <c r="E575" s="46">
        <v>44488</v>
      </c>
      <c r="F575" s="47" t="s">
        <v>3910</v>
      </c>
      <c r="G575" s="48">
        <v>154000</v>
      </c>
      <c r="H575" s="49">
        <v>45022</v>
      </c>
      <c r="I575" s="44">
        <v>2021</v>
      </c>
      <c r="J575" s="44">
        <v>2021</v>
      </c>
      <c r="K575" s="44">
        <v>2023</v>
      </c>
      <c r="L575" s="44" t="s">
        <v>3138</v>
      </c>
      <c r="M575" s="44" t="s">
        <v>7246</v>
      </c>
      <c r="N575" s="44">
        <v>0</v>
      </c>
      <c r="O575" t="str">
        <f>IF(_xlfn.XLOOKUP(C575,Raw_Data_OS_23!$C$7:$C$4518,Raw_Data_OS_23!$C$7:$C$4518,"New_Claim")="New_Claim",IF(_xlfn.XLOOKUP(C575,'Raw Data_OS_22'!$C$5:$C$4516,'Raw Data_OS_22'!$C$5:$C$4516,"New_Claim")="New_Claim",IF(I575=$O$1,"F1","F2"),"Considered"),"Considered")</f>
        <v>Considered</v>
      </c>
      <c r="P575" t="str" cm="1">
        <f t="array" ref="P575">_xlfn.IFS(O575="F1","F1",O575="F2","F2",O575="Considered",_xlfn.XLOOKUP(C575,Raw_Data_OS_23!$C$7:$C$4518,Raw_Data_OS_23!$N$7:$N$4518,_xlfn.XLOOKUP(Raw_Data_Paid_23!C575,'Raw Data_OS_22'!$C$5:$C$4516,'Raw Data_OS_22'!$O$5:$O$4516)))</f>
        <v>C2</v>
      </c>
      <c r="Q575" t="str">
        <f t="shared" si="21"/>
        <v>C2</v>
      </c>
      <c r="R575" t="str">
        <f t="shared" si="22"/>
        <v>2021Motor Private</v>
      </c>
    </row>
    <row r="576" spans="2:18" x14ac:dyDescent="0.35">
      <c r="B576" s="40"/>
      <c r="C576" s="45" t="s">
        <v>3451</v>
      </c>
      <c r="D576" s="46">
        <v>44441</v>
      </c>
      <c r="E576" s="46">
        <v>44454</v>
      </c>
      <c r="F576" s="47" t="s">
        <v>3910</v>
      </c>
      <c r="G576" s="48">
        <v>150500</v>
      </c>
      <c r="H576" s="49">
        <v>45022</v>
      </c>
      <c r="I576" s="44">
        <v>2021</v>
      </c>
      <c r="J576" s="44">
        <v>2021</v>
      </c>
      <c r="K576" s="44">
        <v>2023</v>
      </c>
      <c r="L576" s="44" t="s">
        <v>3073</v>
      </c>
      <c r="M576" s="44" t="s">
        <v>7246</v>
      </c>
      <c r="N576" s="44">
        <v>0</v>
      </c>
      <c r="O576" t="str">
        <f>IF(_xlfn.XLOOKUP(C576,Raw_Data_OS_23!$C$7:$C$4518,Raw_Data_OS_23!$C$7:$C$4518,"New_Claim")="New_Claim",IF(_xlfn.XLOOKUP(C576,'Raw Data_OS_22'!$C$5:$C$4516,'Raw Data_OS_22'!$C$5:$C$4516,"New_Claim")="New_Claim",IF(I576=$O$1,"F1","F2"),"Considered"),"Considered")</f>
        <v>Considered</v>
      </c>
      <c r="P576" t="str" cm="1">
        <f t="array" ref="P576">_xlfn.IFS(O576="F1","F1",O576="F2","F2",O576="Considered",_xlfn.XLOOKUP(C576,Raw_Data_OS_23!$C$7:$C$4518,Raw_Data_OS_23!$N$7:$N$4518,_xlfn.XLOOKUP(Raw_Data_Paid_23!C576,'Raw Data_OS_22'!$C$5:$C$4516,'Raw Data_OS_22'!$O$5:$O$4516)))</f>
        <v>C2</v>
      </c>
      <c r="Q576" t="str">
        <f t="shared" si="21"/>
        <v>C2</v>
      </c>
      <c r="R576" t="str">
        <f t="shared" si="22"/>
        <v>2021Motor Private</v>
      </c>
    </row>
    <row r="577" spans="2:18" x14ac:dyDescent="0.35">
      <c r="B577" s="40"/>
      <c r="C577" s="45" t="s">
        <v>3680</v>
      </c>
      <c r="D577" s="46">
        <v>44482</v>
      </c>
      <c r="E577" s="46">
        <v>44487</v>
      </c>
      <c r="F577" s="47" t="s">
        <v>3910</v>
      </c>
      <c r="G577" s="48">
        <v>130000</v>
      </c>
      <c r="H577" s="49">
        <v>45022</v>
      </c>
      <c r="I577" s="44">
        <v>2021</v>
      </c>
      <c r="J577" s="44">
        <v>2021</v>
      </c>
      <c r="K577" s="44">
        <v>2023</v>
      </c>
      <c r="L577" s="44" t="s">
        <v>3138</v>
      </c>
      <c r="M577" s="44" t="s">
        <v>7246</v>
      </c>
      <c r="N577" s="44">
        <v>1</v>
      </c>
      <c r="O577" t="str">
        <f>IF(_xlfn.XLOOKUP(C577,Raw_Data_OS_23!$C$7:$C$4518,Raw_Data_OS_23!$C$7:$C$4518,"New_Claim")="New_Claim",IF(_xlfn.XLOOKUP(C577,'Raw Data_OS_22'!$C$5:$C$4516,'Raw Data_OS_22'!$C$5:$C$4516,"New_Claim")="New_Claim",IF(I577=$O$1,"F1","F2"),"Considered"),"Considered")</f>
        <v>Considered</v>
      </c>
      <c r="P577" t="str" cm="1">
        <f t="array" ref="P577">_xlfn.IFS(O577="F1","F1",O577="F2","F2",O577="Considered",_xlfn.XLOOKUP(C577,Raw_Data_OS_23!$C$7:$C$4518,Raw_Data_OS_23!$N$7:$N$4518,_xlfn.XLOOKUP(Raw_Data_Paid_23!C577,'Raw Data_OS_22'!$C$5:$C$4516,'Raw Data_OS_22'!$O$5:$O$4516)))</f>
        <v>B2</v>
      </c>
      <c r="Q577" t="str">
        <f t="shared" si="21"/>
        <v>B2</v>
      </c>
      <c r="R577" t="str">
        <f t="shared" si="22"/>
        <v>2021Motor Private</v>
      </c>
    </row>
    <row r="578" spans="2:18" x14ac:dyDescent="0.35">
      <c r="B578" s="40"/>
      <c r="C578" s="45" t="s">
        <v>3733</v>
      </c>
      <c r="D578" s="46">
        <v>44509</v>
      </c>
      <c r="E578" s="46">
        <v>44519</v>
      </c>
      <c r="F578" s="47" t="s">
        <v>3910</v>
      </c>
      <c r="G578" s="48">
        <v>149500</v>
      </c>
      <c r="H578" s="49">
        <v>45022</v>
      </c>
      <c r="I578" s="44">
        <v>2021</v>
      </c>
      <c r="J578" s="44">
        <v>2021</v>
      </c>
      <c r="K578" s="44">
        <v>2023</v>
      </c>
      <c r="L578" s="44" t="s">
        <v>3138</v>
      </c>
      <c r="M578" s="44" t="s">
        <v>7246</v>
      </c>
      <c r="N578" s="44">
        <v>0</v>
      </c>
      <c r="O578" t="str">
        <f>IF(_xlfn.XLOOKUP(C578,Raw_Data_OS_23!$C$7:$C$4518,Raw_Data_OS_23!$C$7:$C$4518,"New_Claim")="New_Claim",IF(_xlfn.XLOOKUP(C578,'Raw Data_OS_22'!$C$5:$C$4516,'Raw Data_OS_22'!$C$5:$C$4516,"New_Claim")="New_Claim",IF(I578=$O$1,"F1","F2"),"Considered"),"Considered")</f>
        <v>Considered</v>
      </c>
      <c r="P578" t="str" cm="1">
        <f t="array" ref="P578">_xlfn.IFS(O578="F1","F1",O578="F2","F2",O578="Considered",_xlfn.XLOOKUP(C578,Raw_Data_OS_23!$C$7:$C$4518,Raw_Data_OS_23!$N$7:$N$4518,_xlfn.XLOOKUP(Raw_Data_Paid_23!C578,'Raw Data_OS_22'!$C$5:$C$4516,'Raw Data_OS_22'!$O$5:$O$4516)))</f>
        <v>C2</v>
      </c>
      <c r="Q578" t="str">
        <f t="shared" si="21"/>
        <v>C2</v>
      </c>
      <c r="R578" t="str">
        <f t="shared" si="22"/>
        <v>2021Motor Private</v>
      </c>
    </row>
    <row r="579" spans="2:18" x14ac:dyDescent="0.35">
      <c r="B579" s="40"/>
      <c r="C579" s="45" t="s">
        <v>372</v>
      </c>
      <c r="D579" s="46">
        <v>44112</v>
      </c>
      <c r="E579" s="46">
        <v>44112</v>
      </c>
      <c r="F579" s="47" t="s">
        <v>3908</v>
      </c>
      <c r="G579" s="48">
        <v>-235000</v>
      </c>
      <c r="H579" s="49">
        <v>45022</v>
      </c>
      <c r="I579" s="44">
        <v>2020</v>
      </c>
      <c r="J579" s="44">
        <v>2020</v>
      </c>
      <c r="K579" s="44">
        <v>2023</v>
      </c>
      <c r="L579" s="44" t="s">
        <v>11</v>
      </c>
      <c r="M579" s="44" t="s">
        <v>7246</v>
      </c>
      <c r="N579" s="44">
        <v>0</v>
      </c>
      <c r="O579" t="str">
        <f>IF(_xlfn.XLOOKUP(C579,Raw_Data_OS_23!$C$7:$C$4518,Raw_Data_OS_23!$C$7:$C$4518,"New_Claim")="New_Claim",IF(_xlfn.XLOOKUP(C579,'Raw Data_OS_22'!$C$5:$C$4516,'Raw Data_OS_22'!$C$5:$C$4516,"New_Claim")="New_Claim",IF(I579=$O$1,"F1","F2"),"Considered"),"Considered")</f>
        <v>Considered</v>
      </c>
      <c r="P579" t="str" cm="1">
        <f t="array" ref="P579">_xlfn.IFS(O579="F1","F1",O579="F2","F2",O579="Considered",_xlfn.XLOOKUP(C579,Raw_Data_OS_23!$C$7:$C$4518,Raw_Data_OS_23!$N$7:$N$4518,_xlfn.XLOOKUP(Raw_Data_Paid_23!C579,'Raw Data_OS_22'!$C$5:$C$4516,'Raw Data_OS_22'!$O$5:$O$4516)))</f>
        <v>B2</v>
      </c>
      <c r="Q579" t="str">
        <f t="shared" si="21"/>
        <v>B2</v>
      </c>
      <c r="R579" t="str">
        <f t="shared" si="22"/>
        <v>2020Motor Commercial</v>
      </c>
    </row>
    <row r="580" spans="2:18" x14ac:dyDescent="0.35">
      <c r="B580" s="40"/>
      <c r="C580" s="45" t="s">
        <v>372</v>
      </c>
      <c r="D580" s="46">
        <v>44112</v>
      </c>
      <c r="E580" s="46">
        <v>44112</v>
      </c>
      <c r="F580" s="47" t="s">
        <v>3908</v>
      </c>
      <c r="G580" s="48">
        <v>-200000</v>
      </c>
      <c r="H580" s="49">
        <v>45022</v>
      </c>
      <c r="I580" s="44">
        <v>2020</v>
      </c>
      <c r="J580" s="44">
        <v>2020</v>
      </c>
      <c r="K580" s="44">
        <v>2023</v>
      </c>
      <c r="L580" s="44" t="s">
        <v>11</v>
      </c>
      <c r="M580" s="44" t="s">
        <v>7246</v>
      </c>
      <c r="N580" s="44">
        <v>0</v>
      </c>
      <c r="O580" t="str">
        <f>IF(_xlfn.XLOOKUP(C580,Raw_Data_OS_23!$C$7:$C$4518,Raw_Data_OS_23!$C$7:$C$4518,"New_Claim")="New_Claim",IF(_xlfn.XLOOKUP(C580,'Raw Data_OS_22'!$C$5:$C$4516,'Raw Data_OS_22'!$C$5:$C$4516,"New_Claim")="New_Claim",IF(I580=$O$1,"F1","F2"),"Considered"),"Considered")</f>
        <v>Considered</v>
      </c>
      <c r="P580" t="str" cm="1">
        <f t="array" ref="P580">_xlfn.IFS(O580="F1","F1",O580="F2","F2",O580="Considered",_xlfn.XLOOKUP(C580,Raw_Data_OS_23!$C$7:$C$4518,Raw_Data_OS_23!$N$7:$N$4518,_xlfn.XLOOKUP(Raw_Data_Paid_23!C580,'Raw Data_OS_22'!$C$5:$C$4516,'Raw Data_OS_22'!$O$5:$O$4516)))</f>
        <v>B2</v>
      </c>
      <c r="Q580" t="str">
        <f t="shared" si="21"/>
        <v>B2</v>
      </c>
      <c r="R580" t="str">
        <f t="shared" si="22"/>
        <v>2020Motor Commercial</v>
      </c>
    </row>
    <row r="581" spans="2:18" x14ac:dyDescent="0.35">
      <c r="B581" s="40"/>
      <c r="C581" s="45" t="s">
        <v>3733</v>
      </c>
      <c r="D581" s="46">
        <v>44509</v>
      </c>
      <c r="E581" s="46">
        <v>44519</v>
      </c>
      <c r="F581" s="47" t="s">
        <v>3910</v>
      </c>
      <c r="G581" s="48">
        <v>-149500</v>
      </c>
      <c r="H581" s="49">
        <v>45022</v>
      </c>
      <c r="I581" s="44">
        <v>2021</v>
      </c>
      <c r="J581" s="44">
        <v>2021</v>
      </c>
      <c r="K581" s="44">
        <v>2023</v>
      </c>
      <c r="L581" s="44" t="s">
        <v>3138</v>
      </c>
      <c r="M581" s="44" t="s">
        <v>7246</v>
      </c>
      <c r="N581" s="44">
        <v>0</v>
      </c>
      <c r="O581" t="str">
        <f>IF(_xlfn.XLOOKUP(C581,Raw_Data_OS_23!$C$7:$C$4518,Raw_Data_OS_23!$C$7:$C$4518,"New_Claim")="New_Claim",IF(_xlfn.XLOOKUP(C581,'Raw Data_OS_22'!$C$5:$C$4516,'Raw Data_OS_22'!$C$5:$C$4516,"New_Claim")="New_Claim",IF(I581=$O$1,"F1","F2"),"Considered"),"Considered")</f>
        <v>Considered</v>
      </c>
      <c r="P581" t="str" cm="1">
        <f t="array" ref="P581">_xlfn.IFS(O581="F1","F1",O581="F2","F2",O581="Considered",_xlfn.XLOOKUP(C581,Raw_Data_OS_23!$C$7:$C$4518,Raw_Data_OS_23!$N$7:$N$4518,_xlfn.XLOOKUP(Raw_Data_Paid_23!C581,'Raw Data_OS_22'!$C$5:$C$4516,'Raw Data_OS_22'!$O$5:$O$4516)))</f>
        <v>C2</v>
      </c>
      <c r="Q581" t="str">
        <f t="shared" ref="Q581:Q644" si="23">IF(P581="D","F3",IF(P581="E1","E2",P581))</f>
        <v>C2</v>
      </c>
      <c r="R581" t="str">
        <f t="shared" ref="R581:R644" si="24">I581&amp;F581</f>
        <v>2021Motor Private</v>
      </c>
    </row>
    <row r="582" spans="2:18" x14ac:dyDescent="0.35">
      <c r="B582" s="40"/>
      <c r="C582" s="45" t="s">
        <v>2325</v>
      </c>
      <c r="D582" s="46">
        <v>44275</v>
      </c>
      <c r="E582" s="46">
        <v>44279</v>
      </c>
      <c r="F582" s="47" t="s">
        <v>3908</v>
      </c>
      <c r="G582" s="48">
        <v>-868846</v>
      </c>
      <c r="H582" s="49">
        <v>45022</v>
      </c>
      <c r="I582" s="44">
        <v>2021</v>
      </c>
      <c r="J582" s="44">
        <v>2021</v>
      </c>
      <c r="K582" s="44">
        <v>2023</v>
      </c>
      <c r="L582" s="44" t="s">
        <v>21</v>
      </c>
      <c r="M582" s="44" t="s">
        <v>7246</v>
      </c>
      <c r="N582" s="44">
        <v>0</v>
      </c>
      <c r="O582" t="str">
        <f>IF(_xlfn.XLOOKUP(C582,Raw_Data_OS_23!$C$7:$C$4518,Raw_Data_OS_23!$C$7:$C$4518,"New_Claim")="New_Claim",IF(_xlfn.XLOOKUP(C582,'Raw Data_OS_22'!$C$5:$C$4516,'Raw Data_OS_22'!$C$5:$C$4516,"New_Claim")="New_Claim",IF(I582=$O$1,"F1","F2"),"Considered"),"Considered")</f>
        <v>Considered</v>
      </c>
      <c r="P582" t="str" cm="1">
        <f t="array" ref="P582">_xlfn.IFS(O582="F1","F1",O582="F2","F2",O582="Considered",_xlfn.XLOOKUP(C582,Raw_Data_OS_23!$C$7:$C$4518,Raw_Data_OS_23!$N$7:$N$4518,_xlfn.XLOOKUP(Raw_Data_Paid_23!C582,'Raw Data_OS_22'!$C$5:$C$4516,'Raw Data_OS_22'!$O$5:$O$4516)))</f>
        <v>B2</v>
      </c>
      <c r="Q582" t="str">
        <f t="shared" si="23"/>
        <v>B2</v>
      </c>
      <c r="R582" t="str">
        <f t="shared" si="24"/>
        <v>2021Motor Commercial</v>
      </c>
    </row>
    <row r="583" spans="2:18" x14ac:dyDescent="0.35">
      <c r="B583" s="40"/>
      <c r="C583" s="45" t="s">
        <v>6917</v>
      </c>
      <c r="D583" s="46">
        <v>44882</v>
      </c>
      <c r="E583" s="46">
        <v>44886</v>
      </c>
      <c r="F583" s="47" t="s">
        <v>3910</v>
      </c>
      <c r="G583" s="48">
        <v>-151960</v>
      </c>
      <c r="H583" s="49">
        <v>45022</v>
      </c>
      <c r="I583" s="44">
        <v>2022</v>
      </c>
      <c r="J583" s="44">
        <v>2022</v>
      </c>
      <c r="K583" s="44">
        <v>2023</v>
      </c>
      <c r="L583" s="44" t="s">
        <v>6825</v>
      </c>
      <c r="M583" s="44" t="s">
        <v>7246</v>
      </c>
      <c r="N583" s="44">
        <v>0</v>
      </c>
      <c r="O583" t="str">
        <f>IF(_xlfn.XLOOKUP(C583,Raw_Data_OS_23!$C$7:$C$4518,Raw_Data_OS_23!$C$7:$C$4518,"New_Claim")="New_Claim",IF(_xlfn.XLOOKUP(C583,'Raw Data_OS_22'!$C$5:$C$4516,'Raw Data_OS_22'!$C$5:$C$4516,"New_Claim")="New_Claim",IF(I583=$O$1,"F1","F2"),"Considered"),"Considered")</f>
        <v>Considered</v>
      </c>
      <c r="P583" t="str" cm="1">
        <f t="array" ref="P583">_xlfn.IFS(O583="F1","F1",O583="F2","F2",O583="Considered",_xlfn.XLOOKUP(C583,Raw_Data_OS_23!$C$7:$C$4518,Raw_Data_OS_23!$N$7:$N$4518,_xlfn.XLOOKUP(Raw_Data_Paid_23!C583,'Raw Data_OS_22'!$C$5:$C$4516,'Raw Data_OS_22'!$O$5:$O$4516)))</f>
        <v>B2</v>
      </c>
      <c r="Q583" t="str">
        <f t="shared" si="23"/>
        <v>B2</v>
      </c>
      <c r="R583" t="str">
        <f t="shared" si="24"/>
        <v>2022Motor Private</v>
      </c>
    </row>
    <row r="584" spans="2:18" x14ac:dyDescent="0.35">
      <c r="B584" s="40"/>
      <c r="C584" s="45" t="s">
        <v>2325</v>
      </c>
      <c r="D584" s="46">
        <v>44275</v>
      </c>
      <c r="E584" s="46">
        <v>44279</v>
      </c>
      <c r="F584" s="47" t="s">
        <v>3908</v>
      </c>
      <c r="G584" s="48">
        <v>868846</v>
      </c>
      <c r="H584" s="49">
        <v>45022</v>
      </c>
      <c r="I584" s="44">
        <v>2021</v>
      </c>
      <c r="J584" s="44">
        <v>2021</v>
      </c>
      <c r="K584" s="44">
        <v>2023</v>
      </c>
      <c r="L584" s="44" t="s">
        <v>21</v>
      </c>
      <c r="M584" s="44" t="s">
        <v>7246</v>
      </c>
      <c r="N584" s="44">
        <v>0</v>
      </c>
      <c r="O584" t="str">
        <f>IF(_xlfn.XLOOKUP(C584,Raw_Data_OS_23!$C$7:$C$4518,Raw_Data_OS_23!$C$7:$C$4518,"New_Claim")="New_Claim",IF(_xlfn.XLOOKUP(C584,'Raw Data_OS_22'!$C$5:$C$4516,'Raw Data_OS_22'!$C$5:$C$4516,"New_Claim")="New_Claim",IF(I584=$O$1,"F1","F2"),"Considered"),"Considered")</f>
        <v>Considered</v>
      </c>
      <c r="P584" t="str" cm="1">
        <f t="array" ref="P584">_xlfn.IFS(O584="F1","F1",O584="F2","F2",O584="Considered",_xlfn.XLOOKUP(C584,Raw_Data_OS_23!$C$7:$C$4518,Raw_Data_OS_23!$N$7:$N$4518,_xlfn.XLOOKUP(Raw_Data_Paid_23!C584,'Raw Data_OS_22'!$C$5:$C$4516,'Raw Data_OS_22'!$O$5:$O$4516)))</f>
        <v>B2</v>
      </c>
      <c r="Q584" t="str">
        <f t="shared" si="23"/>
        <v>B2</v>
      </c>
      <c r="R584" t="str">
        <f t="shared" si="24"/>
        <v>2021Motor Commercial</v>
      </c>
    </row>
    <row r="585" spans="2:18" x14ac:dyDescent="0.35">
      <c r="B585" s="40"/>
      <c r="C585" s="45" t="s">
        <v>372</v>
      </c>
      <c r="D585" s="46">
        <v>44112</v>
      </c>
      <c r="E585" s="46">
        <v>44112</v>
      </c>
      <c r="F585" s="47" t="s">
        <v>3908</v>
      </c>
      <c r="G585" s="48">
        <v>235000</v>
      </c>
      <c r="H585" s="49">
        <v>45022</v>
      </c>
      <c r="I585" s="44">
        <v>2020</v>
      </c>
      <c r="J585" s="44">
        <v>2020</v>
      </c>
      <c r="K585" s="44">
        <v>2023</v>
      </c>
      <c r="L585" s="44" t="s">
        <v>11</v>
      </c>
      <c r="M585" s="44" t="s">
        <v>7246</v>
      </c>
      <c r="N585" s="44">
        <v>0</v>
      </c>
      <c r="O585" t="str">
        <f>IF(_xlfn.XLOOKUP(C585,Raw_Data_OS_23!$C$7:$C$4518,Raw_Data_OS_23!$C$7:$C$4518,"New_Claim")="New_Claim",IF(_xlfn.XLOOKUP(C585,'Raw Data_OS_22'!$C$5:$C$4516,'Raw Data_OS_22'!$C$5:$C$4516,"New_Claim")="New_Claim",IF(I585=$O$1,"F1","F2"),"Considered"),"Considered")</f>
        <v>Considered</v>
      </c>
      <c r="P585" t="str" cm="1">
        <f t="array" ref="P585">_xlfn.IFS(O585="F1","F1",O585="F2","F2",O585="Considered",_xlfn.XLOOKUP(C585,Raw_Data_OS_23!$C$7:$C$4518,Raw_Data_OS_23!$N$7:$N$4518,_xlfn.XLOOKUP(Raw_Data_Paid_23!C585,'Raw Data_OS_22'!$C$5:$C$4516,'Raw Data_OS_22'!$O$5:$O$4516)))</f>
        <v>B2</v>
      </c>
      <c r="Q585" t="str">
        <f t="shared" si="23"/>
        <v>B2</v>
      </c>
      <c r="R585" t="str">
        <f t="shared" si="24"/>
        <v>2020Motor Commercial</v>
      </c>
    </row>
    <row r="586" spans="2:18" x14ac:dyDescent="0.35">
      <c r="B586" s="40"/>
      <c r="C586" s="45" t="s">
        <v>372</v>
      </c>
      <c r="D586" s="46">
        <v>44112</v>
      </c>
      <c r="E586" s="46">
        <v>44112</v>
      </c>
      <c r="F586" s="47" t="s">
        <v>3908</v>
      </c>
      <c r="G586" s="48">
        <v>200000</v>
      </c>
      <c r="H586" s="49">
        <v>45022</v>
      </c>
      <c r="I586" s="44">
        <v>2020</v>
      </c>
      <c r="J586" s="44">
        <v>2020</v>
      </c>
      <c r="K586" s="44">
        <v>2023</v>
      </c>
      <c r="L586" s="44" t="s">
        <v>11</v>
      </c>
      <c r="M586" s="44" t="s">
        <v>7246</v>
      </c>
      <c r="N586" s="44">
        <v>0</v>
      </c>
      <c r="O586" t="str">
        <f>IF(_xlfn.XLOOKUP(C586,Raw_Data_OS_23!$C$7:$C$4518,Raw_Data_OS_23!$C$7:$C$4518,"New_Claim")="New_Claim",IF(_xlfn.XLOOKUP(C586,'Raw Data_OS_22'!$C$5:$C$4516,'Raw Data_OS_22'!$C$5:$C$4516,"New_Claim")="New_Claim",IF(I586=$O$1,"F1","F2"),"Considered"),"Considered")</f>
        <v>Considered</v>
      </c>
      <c r="P586" t="str" cm="1">
        <f t="array" ref="P586">_xlfn.IFS(O586="F1","F1",O586="F2","F2",O586="Considered",_xlfn.XLOOKUP(C586,Raw_Data_OS_23!$C$7:$C$4518,Raw_Data_OS_23!$N$7:$N$4518,_xlfn.XLOOKUP(Raw_Data_Paid_23!C586,'Raw Data_OS_22'!$C$5:$C$4516,'Raw Data_OS_22'!$O$5:$O$4516)))</f>
        <v>B2</v>
      </c>
      <c r="Q586" t="str">
        <f t="shared" si="23"/>
        <v>B2</v>
      </c>
      <c r="R586" t="str">
        <f t="shared" si="24"/>
        <v>2020Motor Commercial</v>
      </c>
    </row>
    <row r="587" spans="2:18" x14ac:dyDescent="0.35">
      <c r="B587" s="40"/>
      <c r="C587" s="45" t="s">
        <v>6917</v>
      </c>
      <c r="D587" s="46">
        <v>44882</v>
      </c>
      <c r="E587" s="46">
        <v>44886</v>
      </c>
      <c r="F587" s="47" t="s">
        <v>3910</v>
      </c>
      <c r="G587" s="48">
        <v>151960</v>
      </c>
      <c r="H587" s="49">
        <v>45022</v>
      </c>
      <c r="I587" s="44">
        <v>2022</v>
      </c>
      <c r="J587" s="44">
        <v>2022</v>
      </c>
      <c r="K587" s="44">
        <v>2023</v>
      </c>
      <c r="L587" s="44" t="s">
        <v>6825</v>
      </c>
      <c r="M587" s="44" t="s">
        <v>7246</v>
      </c>
      <c r="N587" s="44">
        <v>0</v>
      </c>
      <c r="O587" t="str">
        <f>IF(_xlfn.XLOOKUP(C587,Raw_Data_OS_23!$C$7:$C$4518,Raw_Data_OS_23!$C$7:$C$4518,"New_Claim")="New_Claim",IF(_xlfn.XLOOKUP(C587,'Raw Data_OS_22'!$C$5:$C$4516,'Raw Data_OS_22'!$C$5:$C$4516,"New_Claim")="New_Claim",IF(I587=$O$1,"F1","F2"),"Considered"),"Considered")</f>
        <v>Considered</v>
      </c>
      <c r="P587" t="str" cm="1">
        <f t="array" ref="P587">_xlfn.IFS(O587="F1","F1",O587="F2","F2",O587="Considered",_xlfn.XLOOKUP(C587,Raw_Data_OS_23!$C$7:$C$4518,Raw_Data_OS_23!$N$7:$N$4518,_xlfn.XLOOKUP(Raw_Data_Paid_23!C587,'Raw Data_OS_22'!$C$5:$C$4516,'Raw Data_OS_22'!$O$5:$O$4516)))</f>
        <v>B2</v>
      </c>
      <c r="Q587" t="str">
        <f t="shared" si="23"/>
        <v>B2</v>
      </c>
      <c r="R587" t="str">
        <f t="shared" si="24"/>
        <v>2022Motor Private</v>
      </c>
    </row>
    <row r="588" spans="2:18" x14ac:dyDescent="0.35">
      <c r="B588" s="40"/>
      <c r="C588" s="45" t="s">
        <v>826</v>
      </c>
      <c r="D588" s="46">
        <v>44160</v>
      </c>
      <c r="E588" s="46">
        <v>44160</v>
      </c>
      <c r="F588" s="47" t="s">
        <v>3910</v>
      </c>
      <c r="G588" s="48">
        <v>40105</v>
      </c>
      <c r="H588" s="49">
        <v>45022</v>
      </c>
      <c r="I588" s="44">
        <v>2020</v>
      </c>
      <c r="J588" s="44">
        <v>2020</v>
      </c>
      <c r="K588" s="44">
        <v>2023</v>
      </c>
      <c r="L588" s="44" t="s">
        <v>11</v>
      </c>
      <c r="M588" s="44" t="s">
        <v>7246</v>
      </c>
      <c r="N588" s="44">
        <v>0</v>
      </c>
      <c r="O588" t="str">
        <f>IF(_xlfn.XLOOKUP(C588,Raw_Data_OS_23!$C$7:$C$4518,Raw_Data_OS_23!$C$7:$C$4518,"New_Claim")="New_Claim",IF(_xlfn.XLOOKUP(C588,'Raw Data_OS_22'!$C$5:$C$4516,'Raw Data_OS_22'!$C$5:$C$4516,"New_Claim")="New_Claim",IF(I588=$O$1,"F1","F2"),"Considered"),"Considered")</f>
        <v>Considered</v>
      </c>
      <c r="P588" t="str" cm="1">
        <f t="array" ref="P588">_xlfn.IFS(O588="F1","F1",O588="F2","F2",O588="Considered",_xlfn.XLOOKUP(C588,Raw_Data_OS_23!$C$7:$C$4518,Raw_Data_OS_23!$N$7:$N$4518,_xlfn.XLOOKUP(Raw_Data_Paid_23!C588,'Raw Data_OS_22'!$C$5:$C$4516,'Raw Data_OS_22'!$O$5:$O$4516)))</f>
        <v>B2</v>
      </c>
      <c r="Q588" t="str">
        <f t="shared" si="23"/>
        <v>B2</v>
      </c>
      <c r="R588" t="str">
        <f t="shared" si="24"/>
        <v>2020Motor Private</v>
      </c>
    </row>
    <row r="589" spans="2:18" x14ac:dyDescent="0.35">
      <c r="B589" s="40"/>
      <c r="C589" s="45" t="s">
        <v>3214</v>
      </c>
      <c r="D589" s="46">
        <v>44392</v>
      </c>
      <c r="E589" s="46">
        <v>44399</v>
      </c>
      <c r="F589" s="47" t="s">
        <v>3908</v>
      </c>
      <c r="G589" s="48">
        <v>500000</v>
      </c>
      <c r="H589" s="49">
        <v>45027</v>
      </c>
      <c r="I589" s="44">
        <v>2021</v>
      </c>
      <c r="J589" s="44">
        <v>2021</v>
      </c>
      <c r="K589" s="44">
        <v>2023</v>
      </c>
      <c r="L589" s="44" t="s">
        <v>3073</v>
      </c>
      <c r="M589" s="44" t="s">
        <v>7246</v>
      </c>
      <c r="N589" s="44">
        <v>0</v>
      </c>
      <c r="O589" t="str">
        <f>IF(_xlfn.XLOOKUP(C589,Raw_Data_OS_23!$C$7:$C$4518,Raw_Data_OS_23!$C$7:$C$4518,"New_Claim")="New_Claim",IF(_xlfn.XLOOKUP(C589,'Raw Data_OS_22'!$C$5:$C$4516,'Raw Data_OS_22'!$C$5:$C$4516,"New_Claim")="New_Claim",IF(I589=$O$1,"F1","F2"),"Considered"),"Considered")</f>
        <v>Considered</v>
      </c>
      <c r="P589" t="str" cm="1">
        <f t="array" ref="P589">_xlfn.IFS(O589="F1","F1",O589="F2","F2",O589="Considered",_xlfn.XLOOKUP(C589,Raw_Data_OS_23!$C$7:$C$4518,Raw_Data_OS_23!$N$7:$N$4518,_xlfn.XLOOKUP(Raw_Data_Paid_23!C589,'Raw Data_OS_22'!$C$5:$C$4516,'Raw Data_OS_22'!$O$5:$O$4516)))</f>
        <v>B2</v>
      </c>
      <c r="Q589" t="str">
        <f t="shared" si="23"/>
        <v>B2</v>
      </c>
      <c r="R589" t="str">
        <f t="shared" si="24"/>
        <v>2021Motor Commercial</v>
      </c>
    </row>
    <row r="590" spans="2:18" x14ac:dyDescent="0.35">
      <c r="B590" s="40"/>
      <c r="C590" s="45" t="s">
        <v>2248</v>
      </c>
      <c r="D590" s="46">
        <v>43017</v>
      </c>
      <c r="E590" s="46">
        <v>43018</v>
      </c>
      <c r="F590" s="47" t="s">
        <v>3908</v>
      </c>
      <c r="G590" s="48">
        <v>290457</v>
      </c>
      <c r="H590" s="49">
        <v>45027</v>
      </c>
      <c r="I590" s="44">
        <v>2017</v>
      </c>
      <c r="J590" s="44">
        <v>2017</v>
      </c>
      <c r="K590" s="44">
        <v>2023</v>
      </c>
      <c r="L590" s="44" t="s">
        <v>671</v>
      </c>
      <c r="M590" s="44" t="s">
        <v>7246</v>
      </c>
      <c r="N590" s="44">
        <v>1</v>
      </c>
      <c r="O590" t="str">
        <f>IF(_xlfn.XLOOKUP(C590,Raw_Data_OS_23!$C$7:$C$4518,Raw_Data_OS_23!$C$7:$C$4518,"New_Claim")="New_Claim",IF(_xlfn.XLOOKUP(C590,'Raw Data_OS_22'!$C$5:$C$4516,'Raw Data_OS_22'!$C$5:$C$4516,"New_Claim")="New_Claim",IF(I590=$O$1,"F1","F2"),"Considered"),"Considered")</f>
        <v>Considered</v>
      </c>
      <c r="P590" t="str" cm="1">
        <f t="array" ref="P590">_xlfn.IFS(O590="F1","F1",O590="F2","F2",O590="Considered",_xlfn.XLOOKUP(C590,Raw_Data_OS_23!$C$7:$C$4518,Raw_Data_OS_23!$N$7:$N$4518,_xlfn.XLOOKUP(Raw_Data_Paid_23!C590,'Raw Data_OS_22'!$C$5:$C$4516,'Raw Data_OS_22'!$O$5:$O$4516)))</f>
        <v>C2</v>
      </c>
      <c r="Q590" t="str">
        <f t="shared" si="23"/>
        <v>C2</v>
      </c>
      <c r="R590" t="str">
        <f t="shared" si="24"/>
        <v>2017Motor Commercial</v>
      </c>
    </row>
    <row r="591" spans="2:18" x14ac:dyDescent="0.35">
      <c r="B591" s="40"/>
      <c r="C591" s="45" t="s">
        <v>2644</v>
      </c>
      <c r="D591" s="46">
        <v>44275</v>
      </c>
      <c r="E591" s="46">
        <v>44286</v>
      </c>
      <c r="F591" s="47" t="s">
        <v>3910</v>
      </c>
      <c r="G591" s="48">
        <v>169747</v>
      </c>
      <c r="H591" s="49">
        <v>45027</v>
      </c>
      <c r="I591" s="44">
        <v>2021</v>
      </c>
      <c r="J591" s="44">
        <v>2021</v>
      </c>
      <c r="K591" s="44">
        <v>2023</v>
      </c>
      <c r="L591" s="44" t="s">
        <v>21</v>
      </c>
      <c r="M591" s="44" t="s">
        <v>7246</v>
      </c>
      <c r="N591" s="44">
        <v>0</v>
      </c>
      <c r="O591" t="str">
        <f>IF(_xlfn.XLOOKUP(C591,Raw_Data_OS_23!$C$7:$C$4518,Raw_Data_OS_23!$C$7:$C$4518,"New_Claim")="New_Claim",IF(_xlfn.XLOOKUP(C591,'Raw Data_OS_22'!$C$5:$C$4516,'Raw Data_OS_22'!$C$5:$C$4516,"New_Claim")="New_Claim",IF(I591=$O$1,"F1","F2"),"Considered"),"Considered")</f>
        <v>Considered</v>
      </c>
      <c r="P591" t="str" cm="1">
        <f t="array" ref="P591">_xlfn.IFS(O591="F1","F1",O591="F2","F2",O591="Considered",_xlfn.XLOOKUP(C591,Raw_Data_OS_23!$C$7:$C$4518,Raw_Data_OS_23!$N$7:$N$4518,_xlfn.XLOOKUP(Raw_Data_Paid_23!C591,'Raw Data_OS_22'!$C$5:$C$4516,'Raw Data_OS_22'!$O$5:$O$4516)))</f>
        <v>B2</v>
      </c>
      <c r="Q591" t="str">
        <f t="shared" si="23"/>
        <v>B2</v>
      </c>
      <c r="R591" t="str">
        <f t="shared" si="24"/>
        <v>2021Motor Private</v>
      </c>
    </row>
    <row r="592" spans="2:18" x14ac:dyDescent="0.35">
      <c r="B592" s="40"/>
      <c r="C592" s="45" t="s">
        <v>2433</v>
      </c>
      <c r="D592" s="46">
        <v>44277</v>
      </c>
      <c r="E592" s="46">
        <v>44281</v>
      </c>
      <c r="F592" s="47" t="s">
        <v>3910</v>
      </c>
      <c r="G592" s="48">
        <v>352034</v>
      </c>
      <c r="H592" s="49">
        <v>45027</v>
      </c>
      <c r="I592" s="44">
        <v>2021</v>
      </c>
      <c r="J592" s="44">
        <v>2021</v>
      </c>
      <c r="K592" s="44">
        <v>2023</v>
      </c>
      <c r="L592" s="44" t="s">
        <v>21</v>
      </c>
      <c r="M592" s="44" t="s">
        <v>7246</v>
      </c>
      <c r="N592" s="44">
        <v>0</v>
      </c>
      <c r="O592" t="str">
        <f>IF(_xlfn.XLOOKUP(C592,Raw_Data_OS_23!$C$7:$C$4518,Raw_Data_OS_23!$C$7:$C$4518,"New_Claim")="New_Claim",IF(_xlfn.XLOOKUP(C592,'Raw Data_OS_22'!$C$5:$C$4516,'Raw Data_OS_22'!$C$5:$C$4516,"New_Claim")="New_Claim",IF(I592=$O$1,"F1","F2"),"Considered"),"Considered")</f>
        <v>Considered</v>
      </c>
      <c r="P592" t="str" cm="1">
        <f t="array" ref="P592">_xlfn.IFS(O592="F1","F1",O592="F2","F2",O592="Considered",_xlfn.XLOOKUP(C592,Raw_Data_OS_23!$C$7:$C$4518,Raw_Data_OS_23!$N$7:$N$4518,_xlfn.XLOOKUP(Raw_Data_Paid_23!C592,'Raw Data_OS_22'!$C$5:$C$4516,'Raw Data_OS_22'!$O$5:$O$4516)))</f>
        <v>B2</v>
      </c>
      <c r="Q592" t="str">
        <f t="shared" si="23"/>
        <v>B2</v>
      </c>
      <c r="R592" t="str">
        <f t="shared" si="24"/>
        <v>2021Motor Private</v>
      </c>
    </row>
    <row r="593" spans="2:18" x14ac:dyDescent="0.35">
      <c r="B593" s="40"/>
      <c r="C593" s="45" t="s">
        <v>2954</v>
      </c>
      <c r="D593" s="46">
        <v>44333</v>
      </c>
      <c r="E593" s="46">
        <v>44335</v>
      </c>
      <c r="F593" s="47" t="s">
        <v>3910</v>
      </c>
      <c r="G593" s="48">
        <v>152540</v>
      </c>
      <c r="H593" s="49">
        <v>45027</v>
      </c>
      <c r="I593" s="44">
        <v>2021</v>
      </c>
      <c r="J593" s="44">
        <v>2021</v>
      </c>
      <c r="K593" s="44">
        <v>2023</v>
      </c>
      <c r="L593" s="44" t="s">
        <v>2250</v>
      </c>
      <c r="M593" s="44" t="s">
        <v>7246</v>
      </c>
      <c r="N593" s="44">
        <v>0</v>
      </c>
      <c r="O593" t="str">
        <f>IF(_xlfn.XLOOKUP(C593,Raw_Data_OS_23!$C$7:$C$4518,Raw_Data_OS_23!$C$7:$C$4518,"New_Claim")="New_Claim",IF(_xlfn.XLOOKUP(C593,'Raw Data_OS_22'!$C$5:$C$4516,'Raw Data_OS_22'!$C$5:$C$4516,"New_Claim")="New_Claim",IF(I593=$O$1,"F1","F2"),"Considered"),"Considered")</f>
        <v>Considered</v>
      </c>
      <c r="P593" t="str" cm="1">
        <f t="array" ref="P593">_xlfn.IFS(O593="F1","F1",O593="F2","F2",O593="Considered",_xlfn.XLOOKUP(C593,Raw_Data_OS_23!$C$7:$C$4518,Raw_Data_OS_23!$N$7:$N$4518,_xlfn.XLOOKUP(Raw_Data_Paid_23!C593,'Raw Data_OS_22'!$C$5:$C$4516,'Raw Data_OS_22'!$O$5:$O$4516)))</f>
        <v>B2</v>
      </c>
      <c r="Q593" t="str">
        <f t="shared" si="23"/>
        <v>B2</v>
      </c>
      <c r="R593" t="str">
        <f t="shared" si="24"/>
        <v>2021Motor Private</v>
      </c>
    </row>
    <row r="594" spans="2:18" x14ac:dyDescent="0.35">
      <c r="B594" s="40"/>
      <c r="C594" s="45" t="s">
        <v>3287</v>
      </c>
      <c r="D594" s="46">
        <v>44368</v>
      </c>
      <c r="E594" s="46">
        <v>44414</v>
      </c>
      <c r="F594" s="47" t="s">
        <v>3910</v>
      </c>
      <c r="G594" s="48">
        <v>161820</v>
      </c>
      <c r="H594" s="49">
        <v>45027</v>
      </c>
      <c r="I594" s="44">
        <v>2021</v>
      </c>
      <c r="J594" s="44">
        <v>2021</v>
      </c>
      <c r="K594" s="44">
        <v>2023</v>
      </c>
      <c r="L594" s="44" t="s">
        <v>2250</v>
      </c>
      <c r="M594" s="44" t="s">
        <v>7246</v>
      </c>
      <c r="N594" s="44">
        <v>0</v>
      </c>
      <c r="O594" t="str">
        <f>IF(_xlfn.XLOOKUP(C594,Raw_Data_OS_23!$C$7:$C$4518,Raw_Data_OS_23!$C$7:$C$4518,"New_Claim")="New_Claim",IF(_xlfn.XLOOKUP(C594,'Raw Data_OS_22'!$C$5:$C$4516,'Raw Data_OS_22'!$C$5:$C$4516,"New_Claim")="New_Claim",IF(I594=$O$1,"F1","F2"),"Considered"),"Considered")</f>
        <v>Considered</v>
      </c>
      <c r="P594" t="str" cm="1">
        <f t="array" ref="P594">_xlfn.IFS(O594="F1","F1",O594="F2","F2",O594="Considered",_xlfn.XLOOKUP(C594,Raw_Data_OS_23!$C$7:$C$4518,Raw_Data_OS_23!$N$7:$N$4518,_xlfn.XLOOKUP(Raw_Data_Paid_23!C594,'Raw Data_OS_22'!$C$5:$C$4516,'Raw Data_OS_22'!$O$5:$O$4516)))</f>
        <v>C2</v>
      </c>
      <c r="Q594" t="str">
        <f t="shared" si="23"/>
        <v>C2</v>
      </c>
      <c r="R594" t="str">
        <f t="shared" si="24"/>
        <v>2021Motor Private</v>
      </c>
    </row>
    <row r="595" spans="2:18" x14ac:dyDescent="0.35">
      <c r="B595" s="40"/>
      <c r="C595" s="45" t="s">
        <v>6040</v>
      </c>
      <c r="D595" s="46">
        <v>44523</v>
      </c>
      <c r="E595" s="46">
        <v>44566</v>
      </c>
      <c r="F595" s="47" t="s">
        <v>3910</v>
      </c>
      <c r="G595" s="48">
        <v>150000</v>
      </c>
      <c r="H595" s="49">
        <v>45027</v>
      </c>
      <c r="I595" s="44">
        <v>2021</v>
      </c>
      <c r="J595" s="44">
        <v>2022</v>
      </c>
      <c r="K595" s="44">
        <v>2023</v>
      </c>
      <c r="L595" s="44" t="s">
        <v>3138</v>
      </c>
      <c r="M595" s="44" t="s">
        <v>7246</v>
      </c>
      <c r="N595" s="44">
        <v>0</v>
      </c>
      <c r="O595" t="str">
        <f>IF(_xlfn.XLOOKUP(C595,Raw_Data_OS_23!$C$7:$C$4518,Raw_Data_OS_23!$C$7:$C$4518,"New_Claim")="New_Claim",IF(_xlfn.XLOOKUP(C595,'Raw Data_OS_22'!$C$5:$C$4516,'Raw Data_OS_22'!$C$5:$C$4516,"New_Claim")="New_Claim",IF(I595=$O$1,"F1","F2"),"Considered"),"Considered")</f>
        <v>Considered</v>
      </c>
      <c r="P595" t="str" cm="1">
        <f t="array" ref="P595">_xlfn.IFS(O595="F1","F1",O595="F2","F2",O595="Considered",_xlfn.XLOOKUP(C595,Raw_Data_OS_23!$C$7:$C$4518,Raw_Data_OS_23!$N$7:$N$4518,_xlfn.XLOOKUP(Raw_Data_Paid_23!C595,'Raw Data_OS_22'!$C$5:$C$4516,'Raw Data_OS_22'!$O$5:$O$4516)))</f>
        <v>B2</v>
      </c>
      <c r="Q595" t="str">
        <f t="shared" si="23"/>
        <v>B2</v>
      </c>
      <c r="R595" t="str">
        <f t="shared" si="24"/>
        <v>2021Motor Private</v>
      </c>
    </row>
    <row r="596" spans="2:18" x14ac:dyDescent="0.35">
      <c r="B596" s="40"/>
      <c r="C596" s="45" t="s">
        <v>826</v>
      </c>
      <c r="D596" s="46">
        <v>44160</v>
      </c>
      <c r="E596" s="46">
        <v>44160</v>
      </c>
      <c r="F596" s="47" t="s">
        <v>3910</v>
      </c>
      <c r="G596" s="48">
        <v>250000</v>
      </c>
      <c r="H596" s="49">
        <v>45027</v>
      </c>
      <c r="I596" s="44">
        <v>2020</v>
      </c>
      <c r="J596" s="44">
        <v>2020</v>
      </c>
      <c r="K596" s="44">
        <v>2023</v>
      </c>
      <c r="L596" s="44" t="s">
        <v>11</v>
      </c>
      <c r="M596" s="44" t="s">
        <v>7246</v>
      </c>
      <c r="N596" s="44">
        <v>0</v>
      </c>
      <c r="O596" t="str">
        <f>IF(_xlfn.XLOOKUP(C596,Raw_Data_OS_23!$C$7:$C$4518,Raw_Data_OS_23!$C$7:$C$4518,"New_Claim")="New_Claim",IF(_xlfn.XLOOKUP(C596,'Raw Data_OS_22'!$C$5:$C$4516,'Raw Data_OS_22'!$C$5:$C$4516,"New_Claim")="New_Claim",IF(I596=$O$1,"F1","F2"),"Considered"),"Considered")</f>
        <v>Considered</v>
      </c>
      <c r="P596" t="str" cm="1">
        <f t="array" ref="P596">_xlfn.IFS(O596="F1","F1",O596="F2","F2",O596="Considered",_xlfn.XLOOKUP(C596,Raw_Data_OS_23!$C$7:$C$4518,Raw_Data_OS_23!$N$7:$N$4518,_xlfn.XLOOKUP(Raw_Data_Paid_23!C596,'Raw Data_OS_22'!$C$5:$C$4516,'Raw Data_OS_22'!$O$5:$O$4516)))</f>
        <v>B2</v>
      </c>
      <c r="Q596" t="str">
        <f t="shared" si="23"/>
        <v>B2</v>
      </c>
      <c r="R596" t="str">
        <f t="shared" si="24"/>
        <v>2020Motor Private</v>
      </c>
    </row>
    <row r="597" spans="2:18" x14ac:dyDescent="0.35">
      <c r="B597" s="40"/>
      <c r="C597" s="45" t="s">
        <v>826</v>
      </c>
      <c r="D597" s="46">
        <v>44160</v>
      </c>
      <c r="E597" s="46">
        <v>44160</v>
      </c>
      <c r="F597" s="47" t="s">
        <v>3910</v>
      </c>
      <c r="G597" s="48">
        <v>250000</v>
      </c>
      <c r="H597" s="49">
        <v>45027</v>
      </c>
      <c r="I597" s="44">
        <v>2020</v>
      </c>
      <c r="J597" s="44">
        <v>2020</v>
      </c>
      <c r="K597" s="44">
        <v>2023</v>
      </c>
      <c r="L597" s="44" t="s">
        <v>11</v>
      </c>
      <c r="M597" s="44" t="s">
        <v>7246</v>
      </c>
      <c r="N597" s="44">
        <v>0</v>
      </c>
      <c r="O597" t="str">
        <f>IF(_xlfn.XLOOKUP(C597,Raw_Data_OS_23!$C$7:$C$4518,Raw_Data_OS_23!$C$7:$C$4518,"New_Claim")="New_Claim",IF(_xlfn.XLOOKUP(C597,'Raw Data_OS_22'!$C$5:$C$4516,'Raw Data_OS_22'!$C$5:$C$4516,"New_Claim")="New_Claim",IF(I597=$O$1,"F1","F2"),"Considered"),"Considered")</f>
        <v>Considered</v>
      </c>
      <c r="P597" t="str" cm="1">
        <f t="array" ref="P597">_xlfn.IFS(O597="F1","F1",O597="F2","F2",O597="Considered",_xlfn.XLOOKUP(C597,Raw_Data_OS_23!$C$7:$C$4518,Raw_Data_OS_23!$N$7:$N$4518,_xlfn.XLOOKUP(Raw_Data_Paid_23!C597,'Raw Data_OS_22'!$C$5:$C$4516,'Raw Data_OS_22'!$O$5:$O$4516)))</f>
        <v>B2</v>
      </c>
      <c r="Q597" t="str">
        <f t="shared" si="23"/>
        <v>B2</v>
      </c>
      <c r="R597" t="str">
        <f t="shared" si="24"/>
        <v>2020Motor Private</v>
      </c>
    </row>
    <row r="598" spans="2:18" x14ac:dyDescent="0.35">
      <c r="B598" s="40"/>
      <c r="C598" s="45" t="s">
        <v>6803</v>
      </c>
      <c r="D598" s="46">
        <v>44818</v>
      </c>
      <c r="E598" s="46">
        <v>44823</v>
      </c>
      <c r="F598" s="47" t="s">
        <v>3910</v>
      </c>
      <c r="G598" s="48">
        <v>-13500</v>
      </c>
      <c r="H598" s="49">
        <v>45028</v>
      </c>
      <c r="I598" s="44">
        <v>2022</v>
      </c>
      <c r="J598" s="44">
        <v>2022</v>
      </c>
      <c r="K598" s="44">
        <v>2023</v>
      </c>
      <c r="L598" s="44" t="s">
        <v>6643</v>
      </c>
      <c r="M598" s="44" t="s">
        <v>7246</v>
      </c>
      <c r="N598" s="44">
        <v>0</v>
      </c>
      <c r="O598" t="str">
        <f>IF(_xlfn.XLOOKUP(C598,Raw_Data_OS_23!$C$7:$C$4518,Raw_Data_OS_23!$C$7:$C$4518,"New_Claim")="New_Claim",IF(_xlfn.XLOOKUP(C598,'Raw Data_OS_22'!$C$5:$C$4516,'Raw Data_OS_22'!$C$5:$C$4516,"New_Claim")="New_Claim",IF(I598=$O$1,"F1","F2"),"Considered"),"Considered")</f>
        <v>Considered</v>
      </c>
      <c r="P598" t="str" cm="1">
        <f t="array" ref="P598">_xlfn.IFS(O598="F1","F1",O598="F2","F2",O598="Considered",_xlfn.XLOOKUP(C598,Raw_Data_OS_23!$C$7:$C$4518,Raw_Data_OS_23!$N$7:$N$4518,_xlfn.XLOOKUP(Raw_Data_Paid_23!C598,'Raw Data_OS_22'!$C$5:$C$4516,'Raw Data_OS_22'!$O$5:$O$4516)))</f>
        <v>B2</v>
      </c>
      <c r="Q598" t="str">
        <f t="shared" si="23"/>
        <v>B2</v>
      </c>
      <c r="R598" t="str">
        <f t="shared" si="24"/>
        <v>2022Motor Private</v>
      </c>
    </row>
    <row r="599" spans="2:18" x14ac:dyDescent="0.35">
      <c r="B599" s="40"/>
      <c r="C599" s="45" t="s">
        <v>3831</v>
      </c>
      <c r="D599" s="46">
        <v>44015</v>
      </c>
      <c r="E599" s="46">
        <v>44547</v>
      </c>
      <c r="F599" s="47" t="s">
        <v>3910</v>
      </c>
      <c r="G599" s="48">
        <v>64000</v>
      </c>
      <c r="H599" s="49">
        <v>45029</v>
      </c>
      <c r="I599" s="44">
        <v>2020</v>
      </c>
      <c r="J599" s="44">
        <v>2021</v>
      </c>
      <c r="K599" s="44">
        <v>2023</v>
      </c>
      <c r="L599" s="44" t="s">
        <v>35</v>
      </c>
      <c r="M599" s="44" t="s">
        <v>7246</v>
      </c>
      <c r="N599" s="44">
        <v>1</v>
      </c>
      <c r="O599" t="str">
        <f>IF(_xlfn.XLOOKUP(C599,Raw_Data_OS_23!$C$7:$C$4518,Raw_Data_OS_23!$C$7:$C$4518,"New_Claim")="New_Claim",IF(_xlfn.XLOOKUP(C599,'Raw Data_OS_22'!$C$5:$C$4516,'Raw Data_OS_22'!$C$5:$C$4516,"New_Claim")="New_Claim",IF(I599=$O$1,"F1","F2"),"Considered"),"Considered")</f>
        <v>Considered</v>
      </c>
      <c r="P599" t="str" cm="1">
        <f t="array" ref="P599">_xlfn.IFS(O599="F1","F1",O599="F2","F2",O599="Considered",_xlfn.XLOOKUP(C599,Raw_Data_OS_23!$C$7:$C$4518,Raw_Data_OS_23!$N$7:$N$4518,_xlfn.XLOOKUP(Raw_Data_Paid_23!C599,'Raw Data_OS_22'!$C$5:$C$4516,'Raw Data_OS_22'!$O$5:$O$4516)))</f>
        <v>B2</v>
      </c>
      <c r="Q599" t="str">
        <f t="shared" si="23"/>
        <v>B2</v>
      </c>
      <c r="R599" t="str">
        <f t="shared" si="24"/>
        <v>2020Motor Private</v>
      </c>
    </row>
    <row r="600" spans="2:18" x14ac:dyDescent="0.35">
      <c r="B600" s="40"/>
      <c r="C600" s="45" t="s">
        <v>3831</v>
      </c>
      <c r="D600" s="46">
        <v>44015</v>
      </c>
      <c r="E600" s="46">
        <v>44547</v>
      </c>
      <c r="F600" s="47" t="s">
        <v>3910</v>
      </c>
      <c r="G600" s="48">
        <v>218377</v>
      </c>
      <c r="H600" s="49">
        <v>45029</v>
      </c>
      <c r="I600" s="44">
        <v>2020</v>
      </c>
      <c r="J600" s="44">
        <v>2021</v>
      </c>
      <c r="K600" s="44">
        <v>2023</v>
      </c>
      <c r="L600" s="44" t="s">
        <v>35</v>
      </c>
      <c r="M600" s="44" t="s">
        <v>7246</v>
      </c>
      <c r="N600" s="44">
        <v>0</v>
      </c>
      <c r="O600" t="str">
        <f>IF(_xlfn.XLOOKUP(C600,Raw_Data_OS_23!$C$7:$C$4518,Raw_Data_OS_23!$C$7:$C$4518,"New_Claim")="New_Claim",IF(_xlfn.XLOOKUP(C600,'Raw Data_OS_22'!$C$5:$C$4516,'Raw Data_OS_22'!$C$5:$C$4516,"New_Claim")="New_Claim",IF(I600=$O$1,"F1","F2"),"Considered"),"Considered")</f>
        <v>Considered</v>
      </c>
      <c r="P600" t="str" cm="1">
        <f t="array" ref="P600">_xlfn.IFS(O600="F1","F1",O600="F2","F2",O600="Considered",_xlfn.XLOOKUP(C600,Raw_Data_OS_23!$C$7:$C$4518,Raw_Data_OS_23!$N$7:$N$4518,_xlfn.XLOOKUP(Raw_Data_Paid_23!C600,'Raw Data_OS_22'!$C$5:$C$4516,'Raw Data_OS_22'!$O$5:$O$4516)))</f>
        <v>B2</v>
      </c>
      <c r="Q600" t="str">
        <f t="shared" si="23"/>
        <v>B2</v>
      </c>
      <c r="R600" t="str">
        <f t="shared" si="24"/>
        <v>2020Motor Private</v>
      </c>
    </row>
    <row r="601" spans="2:18" x14ac:dyDescent="0.35">
      <c r="B601" s="40"/>
      <c r="C601" s="45" t="s">
        <v>6550</v>
      </c>
      <c r="D601" s="46">
        <v>44684</v>
      </c>
      <c r="E601" s="46">
        <v>44711</v>
      </c>
      <c r="F601" s="47" t="s">
        <v>3908</v>
      </c>
      <c r="G601" s="48">
        <v>29580</v>
      </c>
      <c r="H601" s="49">
        <v>45029</v>
      </c>
      <c r="I601" s="44">
        <v>2022</v>
      </c>
      <c r="J601" s="44">
        <v>2022</v>
      </c>
      <c r="K601" s="44">
        <v>2023</v>
      </c>
      <c r="L601" s="44" t="s">
        <v>6406</v>
      </c>
      <c r="M601" s="44" t="s">
        <v>7246</v>
      </c>
      <c r="N601" s="44">
        <v>1</v>
      </c>
      <c r="O601" t="str">
        <f>IF(_xlfn.XLOOKUP(C601,Raw_Data_OS_23!$C$7:$C$4518,Raw_Data_OS_23!$C$7:$C$4518,"New_Claim")="New_Claim",IF(_xlfn.XLOOKUP(C601,'Raw Data_OS_22'!$C$5:$C$4516,'Raw Data_OS_22'!$C$5:$C$4516,"New_Claim")="New_Claim",IF(I601=$O$1,"F1","F2"),"Considered"),"Considered")</f>
        <v>Considered</v>
      </c>
      <c r="P601" t="str" cm="1">
        <f t="array" ref="P601">_xlfn.IFS(O601="F1","F1",O601="F2","F2",O601="Considered",_xlfn.XLOOKUP(C601,Raw_Data_OS_23!$C$7:$C$4518,Raw_Data_OS_23!$N$7:$N$4518,_xlfn.XLOOKUP(Raw_Data_Paid_23!C601,'Raw Data_OS_22'!$C$5:$C$4516,'Raw Data_OS_22'!$O$5:$O$4516)))</f>
        <v>B2</v>
      </c>
      <c r="Q601" t="str">
        <f t="shared" si="23"/>
        <v>B2</v>
      </c>
      <c r="R601" t="str">
        <f t="shared" si="24"/>
        <v>2022Motor Commercial</v>
      </c>
    </row>
    <row r="602" spans="2:18" x14ac:dyDescent="0.35">
      <c r="B602" s="40"/>
      <c r="C602" s="45" t="s">
        <v>6580</v>
      </c>
      <c r="D602" s="46">
        <v>44568</v>
      </c>
      <c r="E602" s="46">
        <v>44708</v>
      </c>
      <c r="F602" s="47" t="s">
        <v>3910</v>
      </c>
      <c r="G602" s="48">
        <v>239867</v>
      </c>
      <c r="H602" s="49">
        <v>45029</v>
      </c>
      <c r="I602" s="44">
        <v>2022</v>
      </c>
      <c r="J602" s="44">
        <v>2022</v>
      </c>
      <c r="K602" s="44">
        <v>2023</v>
      </c>
      <c r="L602" s="44" t="s">
        <v>6021</v>
      </c>
      <c r="M602" s="44" t="s">
        <v>7246</v>
      </c>
      <c r="N602" s="44">
        <v>0</v>
      </c>
      <c r="O602" t="str">
        <f>IF(_xlfn.XLOOKUP(C602,Raw_Data_OS_23!$C$7:$C$4518,Raw_Data_OS_23!$C$7:$C$4518,"New_Claim")="New_Claim",IF(_xlfn.XLOOKUP(C602,'Raw Data_OS_22'!$C$5:$C$4516,'Raw Data_OS_22'!$C$5:$C$4516,"New_Claim")="New_Claim",IF(I602=$O$1,"F1","F2"),"Considered"),"Considered")</f>
        <v>Considered</v>
      </c>
      <c r="P602" t="str" cm="1">
        <f t="array" ref="P602">_xlfn.IFS(O602="F1","F1",O602="F2","F2",O602="Considered",_xlfn.XLOOKUP(C602,Raw_Data_OS_23!$C$7:$C$4518,Raw_Data_OS_23!$N$7:$N$4518,_xlfn.XLOOKUP(Raw_Data_Paid_23!C602,'Raw Data_OS_22'!$C$5:$C$4516,'Raw Data_OS_22'!$O$5:$O$4516)))</f>
        <v>B2</v>
      </c>
      <c r="Q602" t="str">
        <f t="shared" si="23"/>
        <v>B2</v>
      </c>
      <c r="R602" t="str">
        <f t="shared" si="24"/>
        <v>2022Motor Private</v>
      </c>
    </row>
    <row r="603" spans="2:18" x14ac:dyDescent="0.35">
      <c r="B603" s="40"/>
      <c r="C603" s="45" t="s">
        <v>6580</v>
      </c>
      <c r="D603" s="46">
        <v>44568</v>
      </c>
      <c r="E603" s="46">
        <v>44708</v>
      </c>
      <c r="F603" s="47" t="s">
        <v>3910</v>
      </c>
      <c r="G603" s="48">
        <v>80000</v>
      </c>
      <c r="H603" s="49">
        <v>45029</v>
      </c>
      <c r="I603" s="44">
        <v>2022</v>
      </c>
      <c r="J603" s="44">
        <v>2022</v>
      </c>
      <c r="K603" s="44">
        <v>2023</v>
      </c>
      <c r="L603" s="44" t="s">
        <v>6021</v>
      </c>
      <c r="M603" s="44" t="s">
        <v>7246</v>
      </c>
      <c r="N603" s="44">
        <v>0</v>
      </c>
      <c r="O603" t="str">
        <f>IF(_xlfn.XLOOKUP(C603,Raw_Data_OS_23!$C$7:$C$4518,Raw_Data_OS_23!$C$7:$C$4518,"New_Claim")="New_Claim",IF(_xlfn.XLOOKUP(C603,'Raw Data_OS_22'!$C$5:$C$4516,'Raw Data_OS_22'!$C$5:$C$4516,"New_Claim")="New_Claim",IF(I603=$O$1,"F1","F2"),"Considered"),"Considered")</f>
        <v>Considered</v>
      </c>
      <c r="P603" t="str" cm="1">
        <f t="array" ref="P603">_xlfn.IFS(O603="F1","F1",O603="F2","F2",O603="Considered",_xlfn.XLOOKUP(C603,Raw_Data_OS_23!$C$7:$C$4518,Raw_Data_OS_23!$N$7:$N$4518,_xlfn.XLOOKUP(Raw_Data_Paid_23!C603,'Raw Data_OS_22'!$C$5:$C$4516,'Raw Data_OS_22'!$O$5:$O$4516)))</f>
        <v>B2</v>
      </c>
      <c r="Q603" t="str">
        <f t="shared" si="23"/>
        <v>B2</v>
      </c>
      <c r="R603" t="str">
        <f t="shared" si="24"/>
        <v>2022Motor Private</v>
      </c>
    </row>
    <row r="604" spans="2:18" x14ac:dyDescent="0.35">
      <c r="B604" s="40"/>
      <c r="C604" s="45" t="s">
        <v>6580</v>
      </c>
      <c r="D604" s="46">
        <v>44568</v>
      </c>
      <c r="E604" s="46">
        <v>44708</v>
      </c>
      <c r="F604" s="47" t="s">
        <v>3910</v>
      </c>
      <c r="G604" s="48">
        <v>50000</v>
      </c>
      <c r="H604" s="49">
        <v>45029</v>
      </c>
      <c r="I604" s="44">
        <v>2022</v>
      </c>
      <c r="J604" s="44">
        <v>2022</v>
      </c>
      <c r="K604" s="44">
        <v>2023</v>
      </c>
      <c r="L604" s="44" t="s">
        <v>6021</v>
      </c>
      <c r="M604" s="44" t="s">
        <v>7246</v>
      </c>
      <c r="N604" s="44">
        <v>0</v>
      </c>
      <c r="O604" t="str">
        <f>IF(_xlfn.XLOOKUP(C604,Raw_Data_OS_23!$C$7:$C$4518,Raw_Data_OS_23!$C$7:$C$4518,"New_Claim")="New_Claim",IF(_xlfn.XLOOKUP(C604,'Raw Data_OS_22'!$C$5:$C$4516,'Raw Data_OS_22'!$C$5:$C$4516,"New_Claim")="New_Claim",IF(I604=$O$1,"F1","F2"),"Considered"),"Considered")</f>
        <v>Considered</v>
      </c>
      <c r="P604" t="str" cm="1">
        <f t="array" ref="P604">_xlfn.IFS(O604="F1","F1",O604="F2","F2",O604="Considered",_xlfn.XLOOKUP(C604,Raw_Data_OS_23!$C$7:$C$4518,Raw_Data_OS_23!$N$7:$N$4518,_xlfn.XLOOKUP(Raw_Data_Paid_23!C604,'Raw Data_OS_22'!$C$5:$C$4516,'Raw Data_OS_22'!$O$5:$O$4516)))</f>
        <v>B2</v>
      </c>
      <c r="Q604" t="str">
        <f t="shared" si="23"/>
        <v>B2</v>
      </c>
      <c r="R604" t="str">
        <f t="shared" si="24"/>
        <v>2022Motor Private</v>
      </c>
    </row>
    <row r="605" spans="2:18" x14ac:dyDescent="0.35">
      <c r="B605" s="40"/>
      <c r="C605" s="45" t="s">
        <v>6580</v>
      </c>
      <c r="D605" s="46">
        <v>44568</v>
      </c>
      <c r="E605" s="46">
        <v>44708</v>
      </c>
      <c r="F605" s="47" t="s">
        <v>3910</v>
      </c>
      <c r="G605" s="48">
        <v>165233</v>
      </c>
      <c r="H605" s="49">
        <v>45029</v>
      </c>
      <c r="I605" s="44">
        <v>2022</v>
      </c>
      <c r="J605" s="44">
        <v>2022</v>
      </c>
      <c r="K605" s="44">
        <v>2023</v>
      </c>
      <c r="L605" s="44" t="s">
        <v>6021</v>
      </c>
      <c r="M605" s="44" t="s">
        <v>7246</v>
      </c>
      <c r="N605" s="44">
        <v>0</v>
      </c>
      <c r="O605" t="str">
        <f>IF(_xlfn.XLOOKUP(C605,Raw_Data_OS_23!$C$7:$C$4518,Raw_Data_OS_23!$C$7:$C$4518,"New_Claim")="New_Claim",IF(_xlfn.XLOOKUP(C605,'Raw Data_OS_22'!$C$5:$C$4516,'Raw Data_OS_22'!$C$5:$C$4516,"New_Claim")="New_Claim",IF(I605=$O$1,"F1","F2"),"Considered"),"Considered")</f>
        <v>Considered</v>
      </c>
      <c r="P605" t="str" cm="1">
        <f t="array" ref="P605">_xlfn.IFS(O605="F1","F1",O605="F2","F2",O605="Considered",_xlfn.XLOOKUP(C605,Raw_Data_OS_23!$C$7:$C$4518,Raw_Data_OS_23!$N$7:$N$4518,_xlfn.XLOOKUP(Raw_Data_Paid_23!C605,'Raw Data_OS_22'!$C$5:$C$4516,'Raw Data_OS_22'!$O$5:$O$4516)))</f>
        <v>B2</v>
      </c>
      <c r="Q605" t="str">
        <f t="shared" si="23"/>
        <v>B2</v>
      </c>
      <c r="R605" t="str">
        <f t="shared" si="24"/>
        <v>2022Motor Private</v>
      </c>
    </row>
    <row r="606" spans="2:18" x14ac:dyDescent="0.35">
      <c r="B606" s="40"/>
      <c r="C606" s="45" t="s">
        <v>1243</v>
      </c>
      <c r="D606" s="46">
        <v>42141</v>
      </c>
      <c r="E606" s="46">
        <v>42152</v>
      </c>
      <c r="F606" s="47" t="s">
        <v>3910</v>
      </c>
      <c r="G606" s="48">
        <v>160535</v>
      </c>
      <c r="H606" s="49">
        <v>45029</v>
      </c>
      <c r="I606" s="44">
        <v>2015</v>
      </c>
      <c r="J606" s="44">
        <v>2015</v>
      </c>
      <c r="K606" s="44">
        <v>2023</v>
      </c>
      <c r="L606" s="44" t="s">
        <v>1241</v>
      </c>
      <c r="M606" s="44" t="s">
        <v>7246</v>
      </c>
      <c r="N606" s="44">
        <v>0</v>
      </c>
      <c r="O606" t="str">
        <f>IF(_xlfn.XLOOKUP(C606,Raw_Data_OS_23!$C$7:$C$4518,Raw_Data_OS_23!$C$7:$C$4518,"New_Claim")="New_Claim",IF(_xlfn.XLOOKUP(C606,'Raw Data_OS_22'!$C$5:$C$4516,'Raw Data_OS_22'!$C$5:$C$4516,"New_Claim")="New_Claim",IF(I606=$O$1,"F1","F2"),"Considered"),"Considered")</f>
        <v>Considered</v>
      </c>
      <c r="P606" t="str" cm="1">
        <f t="array" ref="P606">_xlfn.IFS(O606="F1","F1",O606="F2","F2",O606="Considered",_xlfn.XLOOKUP(C606,Raw_Data_OS_23!$C$7:$C$4518,Raw_Data_OS_23!$N$7:$N$4518,_xlfn.XLOOKUP(Raw_Data_Paid_23!C606,'Raw Data_OS_22'!$C$5:$C$4516,'Raw Data_OS_22'!$O$5:$O$4516)))</f>
        <v>B2</v>
      </c>
      <c r="Q606" t="str">
        <f t="shared" si="23"/>
        <v>B2</v>
      </c>
      <c r="R606" t="str">
        <f t="shared" si="24"/>
        <v>2015Motor Private</v>
      </c>
    </row>
    <row r="607" spans="2:18" x14ac:dyDescent="0.35">
      <c r="B607" s="40"/>
      <c r="C607" s="45" t="s">
        <v>1243</v>
      </c>
      <c r="D607" s="46">
        <v>42141</v>
      </c>
      <c r="E607" s="46">
        <v>42152</v>
      </c>
      <c r="F607" s="47" t="s">
        <v>3910</v>
      </c>
      <c r="G607" s="48">
        <v>160535</v>
      </c>
      <c r="H607" s="49">
        <v>45029</v>
      </c>
      <c r="I607" s="44">
        <v>2015</v>
      </c>
      <c r="J607" s="44">
        <v>2015</v>
      </c>
      <c r="K607" s="44">
        <v>2023</v>
      </c>
      <c r="L607" s="44" t="s">
        <v>1241</v>
      </c>
      <c r="M607" s="44" t="s">
        <v>7246</v>
      </c>
      <c r="N607" s="44">
        <v>0</v>
      </c>
      <c r="O607" t="str">
        <f>IF(_xlfn.XLOOKUP(C607,Raw_Data_OS_23!$C$7:$C$4518,Raw_Data_OS_23!$C$7:$C$4518,"New_Claim")="New_Claim",IF(_xlfn.XLOOKUP(C607,'Raw Data_OS_22'!$C$5:$C$4516,'Raw Data_OS_22'!$C$5:$C$4516,"New_Claim")="New_Claim",IF(I607=$O$1,"F1","F2"),"Considered"),"Considered")</f>
        <v>Considered</v>
      </c>
      <c r="P607" t="str" cm="1">
        <f t="array" ref="P607">_xlfn.IFS(O607="F1","F1",O607="F2","F2",O607="Considered",_xlfn.XLOOKUP(C607,Raw_Data_OS_23!$C$7:$C$4518,Raw_Data_OS_23!$N$7:$N$4518,_xlfn.XLOOKUP(Raw_Data_Paid_23!C607,'Raw Data_OS_22'!$C$5:$C$4516,'Raw Data_OS_22'!$O$5:$O$4516)))</f>
        <v>B2</v>
      </c>
      <c r="Q607" t="str">
        <f t="shared" si="23"/>
        <v>B2</v>
      </c>
      <c r="R607" t="str">
        <f t="shared" si="24"/>
        <v>2015Motor Private</v>
      </c>
    </row>
    <row r="608" spans="2:18" x14ac:dyDescent="0.35">
      <c r="B608" s="40"/>
      <c r="C608" s="45" t="s">
        <v>1243</v>
      </c>
      <c r="D608" s="46">
        <v>42141</v>
      </c>
      <c r="E608" s="46">
        <v>42152</v>
      </c>
      <c r="F608" s="47" t="s">
        <v>3910</v>
      </c>
      <c r="G608" s="48">
        <v>100000</v>
      </c>
      <c r="H608" s="49">
        <v>45029</v>
      </c>
      <c r="I608" s="44">
        <v>2015</v>
      </c>
      <c r="J608" s="44">
        <v>2015</v>
      </c>
      <c r="K608" s="44">
        <v>2023</v>
      </c>
      <c r="L608" s="44" t="s">
        <v>1241</v>
      </c>
      <c r="M608" s="44" t="s">
        <v>7246</v>
      </c>
      <c r="N608" s="44">
        <v>0</v>
      </c>
      <c r="O608" t="str">
        <f>IF(_xlfn.XLOOKUP(C608,Raw_Data_OS_23!$C$7:$C$4518,Raw_Data_OS_23!$C$7:$C$4518,"New_Claim")="New_Claim",IF(_xlfn.XLOOKUP(C608,'Raw Data_OS_22'!$C$5:$C$4516,'Raw Data_OS_22'!$C$5:$C$4516,"New_Claim")="New_Claim",IF(I608=$O$1,"F1","F2"),"Considered"),"Considered")</f>
        <v>Considered</v>
      </c>
      <c r="P608" t="str" cm="1">
        <f t="array" ref="P608">_xlfn.IFS(O608="F1","F1",O608="F2","F2",O608="Considered",_xlfn.XLOOKUP(C608,Raw_Data_OS_23!$C$7:$C$4518,Raw_Data_OS_23!$N$7:$N$4518,_xlfn.XLOOKUP(Raw_Data_Paid_23!C608,'Raw Data_OS_22'!$C$5:$C$4516,'Raw Data_OS_22'!$O$5:$O$4516)))</f>
        <v>B2</v>
      </c>
      <c r="Q608" t="str">
        <f t="shared" si="23"/>
        <v>B2</v>
      </c>
      <c r="R608" t="str">
        <f t="shared" si="24"/>
        <v>2015Motor Private</v>
      </c>
    </row>
    <row r="609" spans="2:18" x14ac:dyDescent="0.35">
      <c r="B609" s="40"/>
      <c r="C609" s="45" t="s">
        <v>6803</v>
      </c>
      <c r="D609" s="46">
        <v>44818</v>
      </c>
      <c r="E609" s="46">
        <v>44823</v>
      </c>
      <c r="F609" s="47" t="s">
        <v>3910</v>
      </c>
      <c r="G609" s="48">
        <v>13500</v>
      </c>
      <c r="H609" s="49">
        <v>45029</v>
      </c>
      <c r="I609" s="44">
        <v>2022</v>
      </c>
      <c r="J609" s="44">
        <v>2022</v>
      </c>
      <c r="K609" s="44">
        <v>2023</v>
      </c>
      <c r="L609" s="44" t="s">
        <v>6643</v>
      </c>
      <c r="M609" s="44" t="s">
        <v>7246</v>
      </c>
      <c r="N609" s="44">
        <v>0</v>
      </c>
      <c r="O609" t="str">
        <f>IF(_xlfn.XLOOKUP(C609,Raw_Data_OS_23!$C$7:$C$4518,Raw_Data_OS_23!$C$7:$C$4518,"New_Claim")="New_Claim",IF(_xlfn.XLOOKUP(C609,'Raw Data_OS_22'!$C$5:$C$4516,'Raw Data_OS_22'!$C$5:$C$4516,"New_Claim")="New_Claim",IF(I609=$O$1,"F1","F2"),"Considered"),"Considered")</f>
        <v>Considered</v>
      </c>
      <c r="P609" t="str" cm="1">
        <f t="array" ref="P609">_xlfn.IFS(O609="F1","F1",O609="F2","F2",O609="Considered",_xlfn.XLOOKUP(C609,Raw_Data_OS_23!$C$7:$C$4518,Raw_Data_OS_23!$N$7:$N$4518,_xlfn.XLOOKUP(Raw_Data_Paid_23!C609,'Raw Data_OS_22'!$C$5:$C$4516,'Raw Data_OS_22'!$O$5:$O$4516)))</f>
        <v>B2</v>
      </c>
      <c r="Q609" t="str">
        <f t="shared" si="23"/>
        <v>B2</v>
      </c>
      <c r="R609" t="str">
        <f t="shared" si="24"/>
        <v>2022Motor Private</v>
      </c>
    </row>
    <row r="610" spans="2:18" x14ac:dyDescent="0.35">
      <c r="B610" s="40"/>
      <c r="C610" s="45" t="s">
        <v>6539</v>
      </c>
      <c r="D610" s="46">
        <v>44702</v>
      </c>
      <c r="E610" s="46">
        <v>44705</v>
      </c>
      <c r="F610" s="47" t="s">
        <v>3910</v>
      </c>
      <c r="G610" s="48">
        <v>301000</v>
      </c>
      <c r="H610" s="49">
        <v>45029</v>
      </c>
      <c r="I610" s="44">
        <v>2022</v>
      </c>
      <c r="J610" s="44">
        <v>2022</v>
      </c>
      <c r="K610" s="44">
        <v>2023</v>
      </c>
      <c r="L610" s="44" t="s">
        <v>6406</v>
      </c>
      <c r="M610" s="44" t="s">
        <v>7246</v>
      </c>
      <c r="N610" s="44">
        <v>0</v>
      </c>
      <c r="O610" t="str">
        <f>IF(_xlfn.XLOOKUP(C610,Raw_Data_OS_23!$C$7:$C$4518,Raw_Data_OS_23!$C$7:$C$4518,"New_Claim")="New_Claim",IF(_xlfn.XLOOKUP(C610,'Raw Data_OS_22'!$C$5:$C$4516,'Raw Data_OS_22'!$C$5:$C$4516,"New_Claim")="New_Claim",IF(I610=$O$1,"F1","F2"),"Considered"),"Considered")</f>
        <v>Considered</v>
      </c>
      <c r="P610" t="str" cm="1">
        <f t="array" ref="P610">_xlfn.IFS(O610="F1","F1",O610="F2","F2",O610="Considered",_xlfn.XLOOKUP(C610,Raw_Data_OS_23!$C$7:$C$4518,Raw_Data_OS_23!$N$7:$N$4518,_xlfn.XLOOKUP(Raw_Data_Paid_23!C610,'Raw Data_OS_22'!$C$5:$C$4516,'Raw Data_OS_22'!$O$5:$O$4516)))</f>
        <v>B2</v>
      </c>
      <c r="Q610" t="str">
        <f t="shared" si="23"/>
        <v>B2</v>
      </c>
      <c r="R610" t="str">
        <f t="shared" si="24"/>
        <v>2022Motor Private</v>
      </c>
    </row>
    <row r="611" spans="2:18" x14ac:dyDescent="0.35">
      <c r="B611" s="40"/>
      <c r="C611" s="45" t="s">
        <v>6539</v>
      </c>
      <c r="D611" s="46">
        <v>44702</v>
      </c>
      <c r="E611" s="46">
        <v>44705</v>
      </c>
      <c r="F611" s="47" t="s">
        <v>3910</v>
      </c>
      <c r="G611" s="48">
        <v>-301000</v>
      </c>
      <c r="H611" s="49">
        <v>45030</v>
      </c>
      <c r="I611" s="44">
        <v>2022</v>
      </c>
      <c r="J611" s="44">
        <v>2022</v>
      </c>
      <c r="K611" s="44">
        <v>2023</v>
      </c>
      <c r="L611" s="44" t="s">
        <v>6406</v>
      </c>
      <c r="M611" s="44" t="s">
        <v>7246</v>
      </c>
      <c r="N611" s="44">
        <v>0</v>
      </c>
      <c r="O611" t="str">
        <f>IF(_xlfn.XLOOKUP(C611,Raw_Data_OS_23!$C$7:$C$4518,Raw_Data_OS_23!$C$7:$C$4518,"New_Claim")="New_Claim",IF(_xlfn.XLOOKUP(C611,'Raw Data_OS_22'!$C$5:$C$4516,'Raw Data_OS_22'!$C$5:$C$4516,"New_Claim")="New_Claim",IF(I611=$O$1,"F1","F2"),"Considered"),"Considered")</f>
        <v>Considered</v>
      </c>
      <c r="P611" t="str" cm="1">
        <f t="array" ref="P611">_xlfn.IFS(O611="F1","F1",O611="F2","F2",O611="Considered",_xlfn.XLOOKUP(C611,Raw_Data_OS_23!$C$7:$C$4518,Raw_Data_OS_23!$N$7:$N$4518,_xlfn.XLOOKUP(Raw_Data_Paid_23!C611,'Raw Data_OS_22'!$C$5:$C$4516,'Raw Data_OS_22'!$O$5:$O$4516)))</f>
        <v>B2</v>
      </c>
      <c r="Q611" t="str">
        <f t="shared" si="23"/>
        <v>B2</v>
      </c>
      <c r="R611" t="str">
        <f t="shared" si="24"/>
        <v>2022Motor Private</v>
      </c>
    </row>
    <row r="612" spans="2:18" x14ac:dyDescent="0.35">
      <c r="B612" s="40"/>
      <c r="C612" s="45" t="s">
        <v>6897</v>
      </c>
      <c r="D612" s="46">
        <v>44836</v>
      </c>
      <c r="E612" s="46">
        <v>44870</v>
      </c>
      <c r="F612" s="47" t="s">
        <v>3910</v>
      </c>
      <c r="G612" s="48">
        <v>178800</v>
      </c>
      <c r="H612" s="49">
        <v>45030</v>
      </c>
      <c r="I612" s="44">
        <v>2022</v>
      </c>
      <c r="J612" s="44">
        <v>2022</v>
      </c>
      <c r="K612" s="44">
        <v>2023</v>
      </c>
      <c r="L612" s="44" t="s">
        <v>6825</v>
      </c>
      <c r="M612" s="44" t="s">
        <v>7246</v>
      </c>
      <c r="N612" s="44">
        <v>1</v>
      </c>
      <c r="O612" t="str">
        <f>IF(_xlfn.XLOOKUP(C612,Raw_Data_OS_23!$C$7:$C$4518,Raw_Data_OS_23!$C$7:$C$4518,"New_Claim")="New_Claim",IF(_xlfn.XLOOKUP(C612,'Raw Data_OS_22'!$C$5:$C$4516,'Raw Data_OS_22'!$C$5:$C$4516,"New_Claim")="New_Claim",IF(I612=$O$1,"F1","F2"),"Considered"),"Considered")</f>
        <v>Considered</v>
      </c>
      <c r="P612" t="str" cm="1">
        <f t="array" ref="P612">_xlfn.IFS(O612="F1","F1",O612="F2","F2",O612="Considered",_xlfn.XLOOKUP(C612,Raw_Data_OS_23!$C$7:$C$4518,Raw_Data_OS_23!$N$7:$N$4518,_xlfn.XLOOKUP(Raw_Data_Paid_23!C612,'Raw Data_OS_22'!$C$5:$C$4516,'Raw Data_OS_22'!$O$5:$O$4516)))</f>
        <v>B2</v>
      </c>
      <c r="Q612" t="str">
        <f t="shared" si="23"/>
        <v>B2</v>
      </c>
      <c r="R612" t="str">
        <f t="shared" si="24"/>
        <v>2022Motor Private</v>
      </c>
    </row>
    <row r="613" spans="2:18" x14ac:dyDescent="0.35">
      <c r="B613" s="40"/>
      <c r="C613" s="45" t="s">
        <v>3644</v>
      </c>
      <c r="D613" s="46">
        <v>44498</v>
      </c>
      <c r="E613" s="46">
        <v>44501</v>
      </c>
      <c r="F613" s="47" t="s">
        <v>3908</v>
      </c>
      <c r="G613" s="48">
        <v>-358000</v>
      </c>
      <c r="H613" s="49">
        <v>45033</v>
      </c>
      <c r="I613" s="44">
        <v>2021</v>
      </c>
      <c r="J613" s="44">
        <v>2021</v>
      </c>
      <c r="K613" s="44">
        <v>2023</v>
      </c>
      <c r="L613" s="44" t="s">
        <v>3138</v>
      </c>
      <c r="M613" s="44" t="s">
        <v>7246</v>
      </c>
      <c r="N613" s="44">
        <v>0</v>
      </c>
      <c r="O613" t="str">
        <f>IF(_xlfn.XLOOKUP(C613,Raw_Data_OS_23!$C$7:$C$4518,Raw_Data_OS_23!$C$7:$C$4518,"New_Claim")="New_Claim",IF(_xlfn.XLOOKUP(C613,'Raw Data_OS_22'!$C$5:$C$4516,'Raw Data_OS_22'!$C$5:$C$4516,"New_Claim")="New_Claim",IF(I613=$O$1,"F1","F2"),"Considered"),"Considered")</f>
        <v>Considered</v>
      </c>
      <c r="P613" t="str" cm="1">
        <f t="array" ref="P613">_xlfn.IFS(O613="F1","F1",O613="F2","F2",O613="Considered",_xlfn.XLOOKUP(C613,Raw_Data_OS_23!$C$7:$C$4518,Raw_Data_OS_23!$N$7:$N$4518,_xlfn.XLOOKUP(Raw_Data_Paid_23!C613,'Raw Data_OS_22'!$C$5:$C$4516,'Raw Data_OS_22'!$O$5:$O$4516)))</f>
        <v>B2</v>
      </c>
      <c r="Q613" t="str">
        <f t="shared" si="23"/>
        <v>B2</v>
      </c>
      <c r="R613" t="str">
        <f t="shared" si="24"/>
        <v>2021Motor Commercial</v>
      </c>
    </row>
    <row r="614" spans="2:18" x14ac:dyDescent="0.35">
      <c r="B614" s="40"/>
      <c r="C614" s="45" t="s">
        <v>3451</v>
      </c>
      <c r="D614" s="46">
        <v>44441</v>
      </c>
      <c r="E614" s="46">
        <v>44454</v>
      </c>
      <c r="F614" s="47" t="s">
        <v>3910</v>
      </c>
      <c r="G614" s="48">
        <v>-150500</v>
      </c>
      <c r="H614" s="49">
        <v>45033</v>
      </c>
      <c r="I614" s="44">
        <v>2021</v>
      </c>
      <c r="J614" s="44">
        <v>2021</v>
      </c>
      <c r="K614" s="44">
        <v>2023</v>
      </c>
      <c r="L614" s="44" t="s">
        <v>3073</v>
      </c>
      <c r="M614" s="44" t="s">
        <v>7246</v>
      </c>
      <c r="N614" s="44">
        <v>0</v>
      </c>
      <c r="O614" t="str">
        <f>IF(_xlfn.XLOOKUP(C614,Raw_Data_OS_23!$C$7:$C$4518,Raw_Data_OS_23!$C$7:$C$4518,"New_Claim")="New_Claim",IF(_xlfn.XLOOKUP(C614,'Raw Data_OS_22'!$C$5:$C$4516,'Raw Data_OS_22'!$C$5:$C$4516,"New_Claim")="New_Claim",IF(I614=$O$1,"F1","F2"),"Considered"),"Considered")</f>
        <v>Considered</v>
      </c>
      <c r="P614" t="str" cm="1">
        <f t="array" ref="P614">_xlfn.IFS(O614="F1","F1",O614="F2","F2",O614="Considered",_xlfn.XLOOKUP(C614,Raw_Data_OS_23!$C$7:$C$4518,Raw_Data_OS_23!$N$7:$N$4518,_xlfn.XLOOKUP(Raw_Data_Paid_23!C614,'Raw Data_OS_22'!$C$5:$C$4516,'Raw Data_OS_22'!$O$5:$O$4516)))</f>
        <v>C2</v>
      </c>
      <c r="Q614" t="str">
        <f t="shared" si="23"/>
        <v>C2</v>
      </c>
      <c r="R614" t="str">
        <f t="shared" si="24"/>
        <v>2021Motor Private</v>
      </c>
    </row>
    <row r="615" spans="2:18" x14ac:dyDescent="0.35">
      <c r="B615" s="40"/>
      <c r="C615" s="45" t="s">
        <v>3680</v>
      </c>
      <c r="D615" s="46">
        <v>44482</v>
      </c>
      <c r="E615" s="46">
        <v>44487</v>
      </c>
      <c r="F615" s="47" t="s">
        <v>3910</v>
      </c>
      <c r="G615" s="48">
        <v>-130000</v>
      </c>
      <c r="H615" s="49">
        <v>45033</v>
      </c>
      <c r="I615" s="44">
        <v>2021</v>
      </c>
      <c r="J615" s="44">
        <v>2021</v>
      </c>
      <c r="K615" s="44">
        <v>2023</v>
      </c>
      <c r="L615" s="44" t="s">
        <v>3138</v>
      </c>
      <c r="M615" s="44" t="s">
        <v>7246</v>
      </c>
      <c r="N615" s="44">
        <v>0</v>
      </c>
      <c r="O615" t="str">
        <f>IF(_xlfn.XLOOKUP(C615,Raw_Data_OS_23!$C$7:$C$4518,Raw_Data_OS_23!$C$7:$C$4518,"New_Claim")="New_Claim",IF(_xlfn.XLOOKUP(C615,'Raw Data_OS_22'!$C$5:$C$4516,'Raw Data_OS_22'!$C$5:$C$4516,"New_Claim")="New_Claim",IF(I615=$O$1,"F1","F2"),"Considered"),"Considered")</f>
        <v>Considered</v>
      </c>
      <c r="P615" t="str" cm="1">
        <f t="array" ref="P615">_xlfn.IFS(O615="F1","F1",O615="F2","F2",O615="Considered",_xlfn.XLOOKUP(C615,Raw_Data_OS_23!$C$7:$C$4518,Raw_Data_OS_23!$N$7:$N$4518,_xlfn.XLOOKUP(Raw_Data_Paid_23!C615,'Raw Data_OS_22'!$C$5:$C$4516,'Raw Data_OS_22'!$O$5:$O$4516)))</f>
        <v>B2</v>
      </c>
      <c r="Q615" t="str">
        <f t="shared" si="23"/>
        <v>B2</v>
      </c>
      <c r="R615" t="str">
        <f t="shared" si="24"/>
        <v>2021Motor Private</v>
      </c>
    </row>
    <row r="616" spans="2:18" x14ac:dyDescent="0.35">
      <c r="B616" s="40"/>
      <c r="C616" s="45" t="s">
        <v>3604</v>
      </c>
      <c r="D616" s="46">
        <v>44481</v>
      </c>
      <c r="E616" s="46">
        <v>44488</v>
      </c>
      <c r="F616" s="47" t="s">
        <v>3910</v>
      </c>
      <c r="G616" s="48">
        <v>-154000</v>
      </c>
      <c r="H616" s="49">
        <v>45033</v>
      </c>
      <c r="I616" s="44">
        <v>2021</v>
      </c>
      <c r="J616" s="44">
        <v>2021</v>
      </c>
      <c r="K616" s="44">
        <v>2023</v>
      </c>
      <c r="L616" s="44" t="s">
        <v>3138</v>
      </c>
      <c r="M616" s="44" t="s">
        <v>7246</v>
      </c>
      <c r="N616" s="44">
        <v>0</v>
      </c>
      <c r="O616" t="str">
        <f>IF(_xlfn.XLOOKUP(C616,Raw_Data_OS_23!$C$7:$C$4518,Raw_Data_OS_23!$C$7:$C$4518,"New_Claim")="New_Claim",IF(_xlfn.XLOOKUP(C616,'Raw Data_OS_22'!$C$5:$C$4516,'Raw Data_OS_22'!$C$5:$C$4516,"New_Claim")="New_Claim",IF(I616=$O$1,"F1","F2"),"Considered"),"Considered")</f>
        <v>Considered</v>
      </c>
      <c r="P616" t="str" cm="1">
        <f t="array" ref="P616">_xlfn.IFS(O616="F1","F1",O616="F2","F2",O616="Considered",_xlfn.XLOOKUP(C616,Raw_Data_OS_23!$C$7:$C$4518,Raw_Data_OS_23!$N$7:$N$4518,_xlfn.XLOOKUP(Raw_Data_Paid_23!C616,'Raw Data_OS_22'!$C$5:$C$4516,'Raw Data_OS_22'!$O$5:$O$4516)))</f>
        <v>C2</v>
      </c>
      <c r="Q616" t="str">
        <f t="shared" si="23"/>
        <v>C2</v>
      </c>
      <c r="R616" t="str">
        <f t="shared" si="24"/>
        <v>2021Motor Private</v>
      </c>
    </row>
    <row r="617" spans="2:18" x14ac:dyDescent="0.35">
      <c r="B617" s="40"/>
      <c r="C617" s="45" t="s">
        <v>2925</v>
      </c>
      <c r="D617" s="46">
        <v>44295</v>
      </c>
      <c r="E617" s="46">
        <v>44328</v>
      </c>
      <c r="F617" s="47" t="s">
        <v>3910</v>
      </c>
      <c r="G617" s="48">
        <v>-100108</v>
      </c>
      <c r="H617" s="49">
        <v>45033</v>
      </c>
      <c r="I617" s="44">
        <v>2021</v>
      </c>
      <c r="J617" s="44">
        <v>2021</v>
      </c>
      <c r="K617" s="44">
        <v>2023</v>
      </c>
      <c r="L617" s="44" t="s">
        <v>2250</v>
      </c>
      <c r="M617" s="44" t="s">
        <v>7246</v>
      </c>
      <c r="N617" s="44">
        <v>0</v>
      </c>
      <c r="O617" t="str">
        <f>IF(_xlfn.XLOOKUP(C617,Raw_Data_OS_23!$C$7:$C$4518,Raw_Data_OS_23!$C$7:$C$4518,"New_Claim")="New_Claim",IF(_xlfn.XLOOKUP(C617,'Raw Data_OS_22'!$C$5:$C$4516,'Raw Data_OS_22'!$C$5:$C$4516,"New_Claim")="New_Claim",IF(I617=$O$1,"F1","F2"),"Considered"),"Considered")</f>
        <v>Considered</v>
      </c>
      <c r="P617" t="str" cm="1">
        <f t="array" ref="P617">_xlfn.IFS(O617="F1","F1",O617="F2","F2",O617="Considered",_xlfn.XLOOKUP(C617,Raw_Data_OS_23!$C$7:$C$4518,Raw_Data_OS_23!$N$7:$N$4518,_xlfn.XLOOKUP(Raw_Data_Paid_23!C617,'Raw Data_OS_22'!$C$5:$C$4516,'Raw Data_OS_22'!$O$5:$O$4516)))</f>
        <v>B2</v>
      </c>
      <c r="Q617" t="str">
        <f t="shared" si="23"/>
        <v>B2</v>
      </c>
      <c r="R617" t="str">
        <f t="shared" si="24"/>
        <v>2021Motor Private</v>
      </c>
    </row>
    <row r="618" spans="2:18" x14ac:dyDescent="0.35">
      <c r="B618" s="40"/>
      <c r="C618" s="45" t="s">
        <v>5400</v>
      </c>
      <c r="D618" s="46">
        <v>44257</v>
      </c>
      <c r="E618" s="46">
        <v>44265</v>
      </c>
      <c r="F618" s="47" t="s">
        <v>3910</v>
      </c>
      <c r="G618" s="48">
        <v>-432376</v>
      </c>
      <c r="H618" s="49">
        <v>45033</v>
      </c>
      <c r="I618" s="44">
        <v>2021</v>
      </c>
      <c r="J618" s="44">
        <v>2021</v>
      </c>
      <c r="K618" s="44">
        <v>2023</v>
      </c>
      <c r="L618" s="44" t="s">
        <v>21</v>
      </c>
      <c r="M618" s="44" t="s">
        <v>7246</v>
      </c>
      <c r="N618" s="44">
        <v>0</v>
      </c>
      <c r="O618" t="str">
        <f>IF(_xlfn.XLOOKUP(C618,Raw_Data_OS_23!$C$7:$C$4518,Raw_Data_OS_23!$C$7:$C$4518,"New_Claim")="New_Claim",IF(_xlfn.XLOOKUP(C618,'Raw Data_OS_22'!$C$5:$C$4516,'Raw Data_OS_22'!$C$5:$C$4516,"New_Claim")="New_Claim",IF(I618=$O$1,"F1","F2"),"Considered"),"Considered")</f>
        <v>Considered</v>
      </c>
      <c r="P618" t="str" cm="1">
        <f t="array" ref="P618">_xlfn.IFS(O618="F1","F1",O618="F2","F2",O618="Considered",_xlfn.XLOOKUP(C618,Raw_Data_OS_23!$C$7:$C$4518,Raw_Data_OS_23!$N$7:$N$4518,_xlfn.XLOOKUP(Raw_Data_Paid_23!C618,'Raw Data_OS_22'!$C$5:$C$4516,'Raw Data_OS_22'!$O$5:$O$4516)))</f>
        <v>B2</v>
      </c>
      <c r="Q618" t="str">
        <f t="shared" si="23"/>
        <v>B2</v>
      </c>
      <c r="R618" t="str">
        <f t="shared" si="24"/>
        <v>2021Motor Private</v>
      </c>
    </row>
    <row r="619" spans="2:18" x14ac:dyDescent="0.35">
      <c r="B619" s="40"/>
      <c r="C619" s="45" t="s">
        <v>6539</v>
      </c>
      <c r="D619" s="46">
        <v>44702</v>
      </c>
      <c r="E619" s="46">
        <v>44705</v>
      </c>
      <c r="F619" s="47" t="s">
        <v>3910</v>
      </c>
      <c r="G619" s="48">
        <v>301000</v>
      </c>
      <c r="H619" s="49">
        <v>45033</v>
      </c>
      <c r="I619" s="44">
        <v>2022</v>
      </c>
      <c r="J619" s="44">
        <v>2022</v>
      </c>
      <c r="K619" s="44">
        <v>2023</v>
      </c>
      <c r="L619" s="44" t="s">
        <v>6406</v>
      </c>
      <c r="M619" s="44" t="s">
        <v>7246</v>
      </c>
      <c r="N619" s="44">
        <v>0</v>
      </c>
      <c r="O619" t="str">
        <f>IF(_xlfn.XLOOKUP(C619,Raw_Data_OS_23!$C$7:$C$4518,Raw_Data_OS_23!$C$7:$C$4518,"New_Claim")="New_Claim",IF(_xlfn.XLOOKUP(C619,'Raw Data_OS_22'!$C$5:$C$4516,'Raw Data_OS_22'!$C$5:$C$4516,"New_Claim")="New_Claim",IF(I619=$O$1,"F1","F2"),"Considered"),"Considered")</f>
        <v>Considered</v>
      </c>
      <c r="P619" t="str" cm="1">
        <f t="array" ref="P619">_xlfn.IFS(O619="F1","F1",O619="F2","F2",O619="Considered",_xlfn.XLOOKUP(C619,Raw_Data_OS_23!$C$7:$C$4518,Raw_Data_OS_23!$N$7:$N$4518,_xlfn.XLOOKUP(Raw_Data_Paid_23!C619,'Raw Data_OS_22'!$C$5:$C$4516,'Raw Data_OS_22'!$O$5:$O$4516)))</f>
        <v>B2</v>
      </c>
      <c r="Q619" t="str">
        <f t="shared" si="23"/>
        <v>B2</v>
      </c>
      <c r="R619" t="str">
        <f t="shared" si="24"/>
        <v>2022Motor Private</v>
      </c>
    </row>
    <row r="620" spans="2:18" x14ac:dyDescent="0.35">
      <c r="B620" s="40"/>
      <c r="C620" s="45" t="s">
        <v>1924</v>
      </c>
      <c r="D620" s="46">
        <v>43359</v>
      </c>
      <c r="E620" s="46">
        <v>43376</v>
      </c>
      <c r="F620" s="47" t="s">
        <v>3908</v>
      </c>
      <c r="G620" s="48">
        <v>400000</v>
      </c>
      <c r="H620" s="49">
        <v>45033</v>
      </c>
      <c r="I620" s="44">
        <v>2018</v>
      </c>
      <c r="J620" s="44">
        <v>2018</v>
      </c>
      <c r="K620" s="44">
        <v>2023</v>
      </c>
      <c r="L620" s="44" t="s">
        <v>1257</v>
      </c>
      <c r="M620" s="44" t="s">
        <v>7246</v>
      </c>
      <c r="N620" s="44">
        <v>1</v>
      </c>
      <c r="O620" t="str">
        <f>IF(_xlfn.XLOOKUP(C620,Raw_Data_OS_23!$C$7:$C$4518,Raw_Data_OS_23!$C$7:$C$4518,"New_Claim")="New_Claim",IF(_xlfn.XLOOKUP(C620,'Raw Data_OS_22'!$C$5:$C$4516,'Raw Data_OS_22'!$C$5:$C$4516,"New_Claim")="New_Claim",IF(I620=$O$1,"F1","F2"),"Considered"),"Considered")</f>
        <v>Considered</v>
      </c>
      <c r="P620" t="str" cm="1">
        <f t="array" ref="P620">_xlfn.IFS(O620="F1","F1",O620="F2","F2",O620="Considered",_xlfn.XLOOKUP(C620,Raw_Data_OS_23!$C$7:$C$4518,Raw_Data_OS_23!$N$7:$N$4518,_xlfn.XLOOKUP(Raw_Data_Paid_23!C620,'Raw Data_OS_22'!$C$5:$C$4516,'Raw Data_OS_22'!$O$5:$O$4516)))</f>
        <v>B2</v>
      </c>
      <c r="Q620" t="str">
        <f t="shared" si="23"/>
        <v>B2</v>
      </c>
      <c r="R620" t="str">
        <f t="shared" si="24"/>
        <v>2018Motor Commercial</v>
      </c>
    </row>
    <row r="621" spans="2:18" x14ac:dyDescent="0.35">
      <c r="B621" s="40"/>
      <c r="C621" s="45" t="s">
        <v>3644</v>
      </c>
      <c r="D621" s="46">
        <v>44498</v>
      </c>
      <c r="E621" s="46">
        <v>44501</v>
      </c>
      <c r="F621" s="47" t="s">
        <v>3908</v>
      </c>
      <c r="G621" s="48">
        <v>358000</v>
      </c>
      <c r="H621" s="49">
        <v>45033</v>
      </c>
      <c r="I621" s="44">
        <v>2021</v>
      </c>
      <c r="J621" s="44">
        <v>2021</v>
      </c>
      <c r="K621" s="44">
        <v>2023</v>
      </c>
      <c r="L621" s="44" t="s">
        <v>3138</v>
      </c>
      <c r="M621" s="44" t="s">
        <v>7246</v>
      </c>
      <c r="N621" s="44">
        <v>0</v>
      </c>
      <c r="O621" t="str">
        <f>IF(_xlfn.XLOOKUP(C621,Raw_Data_OS_23!$C$7:$C$4518,Raw_Data_OS_23!$C$7:$C$4518,"New_Claim")="New_Claim",IF(_xlfn.XLOOKUP(C621,'Raw Data_OS_22'!$C$5:$C$4516,'Raw Data_OS_22'!$C$5:$C$4516,"New_Claim")="New_Claim",IF(I621=$O$1,"F1","F2"),"Considered"),"Considered")</f>
        <v>Considered</v>
      </c>
      <c r="P621" t="str" cm="1">
        <f t="array" ref="P621">_xlfn.IFS(O621="F1","F1",O621="F2","F2",O621="Considered",_xlfn.XLOOKUP(C621,Raw_Data_OS_23!$C$7:$C$4518,Raw_Data_OS_23!$N$7:$N$4518,_xlfn.XLOOKUP(Raw_Data_Paid_23!C621,'Raw Data_OS_22'!$C$5:$C$4516,'Raw Data_OS_22'!$O$5:$O$4516)))</f>
        <v>B2</v>
      </c>
      <c r="Q621" t="str">
        <f t="shared" si="23"/>
        <v>B2</v>
      </c>
      <c r="R621" t="str">
        <f t="shared" si="24"/>
        <v>2021Motor Commercial</v>
      </c>
    </row>
    <row r="622" spans="2:18" x14ac:dyDescent="0.35">
      <c r="B622" s="40"/>
      <c r="C622" s="45" t="s">
        <v>1924</v>
      </c>
      <c r="D622" s="46">
        <v>43359</v>
      </c>
      <c r="E622" s="46">
        <v>43376</v>
      </c>
      <c r="F622" s="47" t="s">
        <v>3908</v>
      </c>
      <c r="G622" s="48">
        <v>110000</v>
      </c>
      <c r="H622" s="49">
        <v>45034</v>
      </c>
      <c r="I622" s="44">
        <v>2018</v>
      </c>
      <c r="J622" s="44">
        <v>2018</v>
      </c>
      <c r="K622" s="44">
        <v>2023</v>
      </c>
      <c r="L622" s="44" t="s">
        <v>1257</v>
      </c>
      <c r="M622" s="44" t="s">
        <v>7246</v>
      </c>
      <c r="N622" s="44">
        <v>0</v>
      </c>
      <c r="O622" t="str">
        <f>IF(_xlfn.XLOOKUP(C622,Raw_Data_OS_23!$C$7:$C$4518,Raw_Data_OS_23!$C$7:$C$4518,"New_Claim")="New_Claim",IF(_xlfn.XLOOKUP(C622,'Raw Data_OS_22'!$C$5:$C$4516,'Raw Data_OS_22'!$C$5:$C$4516,"New_Claim")="New_Claim",IF(I622=$O$1,"F1","F2"),"Considered"),"Considered")</f>
        <v>Considered</v>
      </c>
      <c r="P622" t="str" cm="1">
        <f t="array" ref="P622">_xlfn.IFS(O622="F1","F1",O622="F2","F2",O622="Considered",_xlfn.XLOOKUP(C622,Raw_Data_OS_23!$C$7:$C$4518,Raw_Data_OS_23!$N$7:$N$4518,_xlfn.XLOOKUP(Raw_Data_Paid_23!C622,'Raw Data_OS_22'!$C$5:$C$4516,'Raw Data_OS_22'!$O$5:$O$4516)))</f>
        <v>B2</v>
      </c>
      <c r="Q622" t="str">
        <f t="shared" si="23"/>
        <v>B2</v>
      </c>
      <c r="R622" t="str">
        <f t="shared" si="24"/>
        <v>2018Motor Commercial</v>
      </c>
    </row>
    <row r="623" spans="2:18" x14ac:dyDescent="0.35">
      <c r="B623" s="40"/>
      <c r="C623" s="45" t="s">
        <v>2925</v>
      </c>
      <c r="D623" s="46">
        <v>44295</v>
      </c>
      <c r="E623" s="46">
        <v>44328</v>
      </c>
      <c r="F623" s="47" t="s">
        <v>3910</v>
      </c>
      <c r="G623" s="48">
        <v>100108</v>
      </c>
      <c r="H623" s="49">
        <v>45034</v>
      </c>
      <c r="I623" s="44">
        <v>2021</v>
      </c>
      <c r="J623" s="44">
        <v>2021</v>
      </c>
      <c r="K623" s="44">
        <v>2023</v>
      </c>
      <c r="L623" s="44" t="s">
        <v>2250</v>
      </c>
      <c r="M623" s="44" t="s">
        <v>7246</v>
      </c>
      <c r="N623" s="44">
        <v>0</v>
      </c>
      <c r="O623" t="str">
        <f>IF(_xlfn.XLOOKUP(C623,Raw_Data_OS_23!$C$7:$C$4518,Raw_Data_OS_23!$C$7:$C$4518,"New_Claim")="New_Claim",IF(_xlfn.XLOOKUP(C623,'Raw Data_OS_22'!$C$5:$C$4516,'Raw Data_OS_22'!$C$5:$C$4516,"New_Claim")="New_Claim",IF(I623=$O$1,"F1","F2"),"Considered"),"Considered")</f>
        <v>Considered</v>
      </c>
      <c r="P623" t="str" cm="1">
        <f t="array" ref="P623">_xlfn.IFS(O623="F1","F1",O623="F2","F2",O623="Considered",_xlfn.XLOOKUP(C623,Raw_Data_OS_23!$C$7:$C$4518,Raw_Data_OS_23!$N$7:$N$4518,_xlfn.XLOOKUP(Raw_Data_Paid_23!C623,'Raw Data_OS_22'!$C$5:$C$4516,'Raw Data_OS_22'!$O$5:$O$4516)))</f>
        <v>B2</v>
      </c>
      <c r="Q623" t="str">
        <f t="shared" si="23"/>
        <v>B2</v>
      </c>
      <c r="R623" t="str">
        <f t="shared" si="24"/>
        <v>2021Motor Private</v>
      </c>
    </row>
    <row r="624" spans="2:18" x14ac:dyDescent="0.35">
      <c r="B624" s="40"/>
      <c r="C624" s="45" t="s">
        <v>5400</v>
      </c>
      <c r="D624" s="46">
        <v>44257</v>
      </c>
      <c r="E624" s="46">
        <v>44265</v>
      </c>
      <c r="F624" s="47" t="s">
        <v>3910</v>
      </c>
      <c r="G624" s="48">
        <v>432376</v>
      </c>
      <c r="H624" s="49">
        <v>45034</v>
      </c>
      <c r="I624" s="44">
        <v>2021</v>
      </c>
      <c r="J624" s="44">
        <v>2021</v>
      </c>
      <c r="K624" s="44">
        <v>2023</v>
      </c>
      <c r="L624" s="44" t="s">
        <v>21</v>
      </c>
      <c r="M624" s="44" t="s">
        <v>7246</v>
      </c>
      <c r="N624" s="44">
        <v>0</v>
      </c>
      <c r="O624" t="str">
        <f>IF(_xlfn.XLOOKUP(C624,Raw_Data_OS_23!$C$7:$C$4518,Raw_Data_OS_23!$C$7:$C$4518,"New_Claim")="New_Claim",IF(_xlfn.XLOOKUP(C624,'Raw Data_OS_22'!$C$5:$C$4516,'Raw Data_OS_22'!$C$5:$C$4516,"New_Claim")="New_Claim",IF(I624=$O$1,"F1","F2"),"Considered"),"Considered")</f>
        <v>Considered</v>
      </c>
      <c r="P624" t="str" cm="1">
        <f t="array" ref="P624">_xlfn.IFS(O624="F1","F1",O624="F2","F2",O624="Considered",_xlfn.XLOOKUP(C624,Raw_Data_OS_23!$C$7:$C$4518,Raw_Data_OS_23!$N$7:$N$4518,_xlfn.XLOOKUP(Raw_Data_Paid_23!C624,'Raw Data_OS_22'!$C$5:$C$4516,'Raw Data_OS_22'!$O$5:$O$4516)))</f>
        <v>B2</v>
      </c>
      <c r="Q624" t="str">
        <f t="shared" si="23"/>
        <v>B2</v>
      </c>
      <c r="R624" t="str">
        <f t="shared" si="24"/>
        <v>2021Motor Private</v>
      </c>
    </row>
    <row r="625" spans="2:18" x14ac:dyDescent="0.35">
      <c r="B625" s="40"/>
      <c r="C625" s="45" t="s">
        <v>2925</v>
      </c>
      <c r="D625" s="46">
        <v>44295</v>
      </c>
      <c r="E625" s="46">
        <v>44328</v>
      </c>
      <c r="F625" s="47" t="s">
        <v>3910</v>
      </c>
      <c r="G625" s="48">
        <v>-100108</v>
      </c>
      <c r="H625" s="49">
        <v>45034</v>
      </c>
      <c r="I625" s="44">
        <v>2021</v>
      </c>
      <c r="J625" s="44">
        <v>2021</v>
      </c>
      <c r="K625" s="44">
        <v>2023</v>
      </c>
      <c r="L625" s="44" t="s">
        <v>2250</v>
      </c>
      <c r="M625" s="44" t="s">
        <v>7246</v>
      </c>
      <c r="N625" s="44">
        <v>0</v>
      </c>
      <c r="O625" t="str">
        <f>IF(_xlfn.XLOOKUP(C625,Raw_Data_OS_23!$C$7:$C$4518,Raw_Data_OS_23!$C$7:$C$4518,"New_Claim")="New_Claim",IF(_xlfn.XLOOKUP(C625,'Raw Data_OS_22'!$C$5:$C$4516,'Raw Data_OS_22'!$C$5:$C$4516,"New_Claim")="New_Claim",IF(I625=$O$1,"F1","F2"),"Considered"),"Considered")</f>
        <v>Considered</v>
      </c>
      <c r="P625" t="str" cm="1">
        <f t="array" ref="P625">_xlfn.IFS(O625="F1","F1",O625="F2","F2",O625="Considered",_xlfn.XLOOKUP(C625,Raw_Data_OS_23!$C$7:$C$4518,Raw_Data_OS_23!$N$7:$N$4518,_xlfn.XLOOKUP(Raw_Data_Paid_23!C625,'Raw Data_OS_22'!$C$5:$C$4516,'Raw Data_OS_22'!$O$5:$O$4516)))</f>
        <v>B2</v>
      </c>
      <c r="Q625" t="str">
        <f t="shared" si="23"/>
        <v>B2</v>
      </c>
      <c r="R625" t="str">
        <f t="shared" si="24"/>
        <v>2021Motor Private</v>
      </c>
    </row>
    <row r="626" spans="2:18" x14ac:dyDescent="0.35">
      <c r="B626" s="40"/>
      <c r="C626" s="45" t="s">
        <v>509</v>
      </c>
      <c r="D626" s="46">
        <v>44133</v>
      </c>
      <c r="E626" s="46">
        <v>44133</v>
      </c>
      <c r="F626" s="47" t="s">
        <v>3908</v>
      </c>
      <c r="G626" s="48">
        <v>313785</v>
      </c>
      <c r="H626" s="49">
        <v>45034</v>
      </c>
      <c r="I626" s="44">
        <v>2020</v>
      </c>
      <c r="J626" s="44">
        <v>2020</v>
      </c>
      <c r="K626" s="44">
        <v>2023</v>
      </c>
      <c r="L626" s="44" t="s">
        <v>11</v>
      </c>
      <c r="M626" s="44" t="s">
        <v>7246</v>
      </c>
      <c r="N626" s="44">
        <v>0</v>
      </c>
      <c r="O626" t="str">
        <f>IF(_xlfn.XLOOKUP(C626,Raw_Data_OS_23!$C$7:$C$4518,Raw_Data_OS_23!$C$7:$C$4518,"New_Claim")="New_Claim",IF(_xlfn.XLOOKUP(C626,'Raw Data_OS_22'!$C$5:$C$4516,'Raw Data_OS_22'!$C$5:$C$4516,"New_Claim")="New_Claim",IF(I626=$O$1,"F1","F2"),"Considered"),"Considered")</f>
        <v>Considered</v>
      </c>
      <c r="P626" t="str" cm="1">
        <f t="array" ref="P626">_xlfn.IFS(O626="F1","F1",O626="F2","F2",O626="Considered",_xlfn.XLOOKUP(C626,Raw_Data_OS_23!$C$7:$C$4518,Raw_Data_OS_23!$N$7:$N$4518,_xlfn.XLOOKUP(Raw_Data_Paid_23!C626,'Raw Data_OS_22'!$C$5:$C$4516,'Raw Data_OS_22'!$O$5:$O$4516)))</f>
        <v>B2</v>
      </c>
      <c r="Q626" t="str">
        <f t="shared" si="23"/>
        <v>B2</v>
      </c>
      <c r="R626" t="str">
        <f t="shared" si="24"/>
        <v>2020Motor Commercial</v>
      </c>
    </row>
    <row r="627" spans="2:18" x14ac:dyDescent="0.35">
      <c r="B627" s="40"/>
      <c r="C627" s="45" t="s">
        <v>2925</v>
      </c>
      <c r="D627" s="46">
        <v>44295</v>
      </c>
      <c r="E627" s="46">
        <v>44328</v>
      </c>
      <c r="F627" s="47" t="s">
        <v>3910</v>
      </c>
      <c r="G627" s="48">
        <v>100108</v>
      </c>
      <c r="H627" s="49">
        <v>45034</v>
      </c>
      <c r="I627" s="44">
        <v>2021</v>
      </c>
      <c r="J627" s="44">
        <v>2021</v>
      </c>
      <c r="K627" s="44">
        <v>2023</v>
      </c>
      <c r="L627" s="44" t="s">
        <v>2250</v>
      </c>
      <c r="M627" s="44" t="s">
        <v>7246</v>
      </c>
      <c r="N627" s="44">
        <v>0</v>
      </c>
      <c r="O627" t="str">
        <f>IF(_xlfn.XLOOKUP(C627,Raw_Data_OS_23!$C$7:$C$4518,Raw_Data_OS_23!$C$7:$C$4518,"New_Claim")="New_Claim",IF(_xlfn.XLOOKUP(C627,'Raw Data_OS_22'!$C$5:$C$4516,'Raw Data_OS_22'!$C$5:$C$4516,"New_Claim")="New_Claim",IF(I627=$O$1,"F1","F2"),"Considered"),"Considered")</f>
        <v>Considered</v>
      </c>
      <c r="P627" t="str" cm="1">
        <f t="array" ref="P627">_xlfn.IFS(O627="F1","F1",O627="F2","F2",O627="Considered",_xlfn.XLOOKUP(C627,Raw_Data_OS_23!$C$7:$C$4518,Raw_Data_OS_23!$N$7:$N$4518,_xlfn.XLOOKUP(Raw_Data_Paid_23!C627,'Raw Data_OS_22'!$C$5:$C$4516,'Raw Data_OS_22'!$O$5:$O$4516)))</f>
        <v>B2</v>
      </c>
      <c r="Q627" t="str">
        <f t="shared" si="23"/>
        <v>B2</v>
      </c>
      <c r="R627" t="str">
        <f t="shared" si="24"/>
        <v>2021Motor Private</v>
      </c>
    </row>
    <row r="628" spans="2:18" x14ac:dyDescent="0.35">
      <c r="B628" s="40"/>
      <c r="C628" s="45" t="s">
        <v>509</v>
      </c>
      <c r="D628" s="46">
        <v>44133</v>
      </c>
      <c r="E628" s="46">
        <v>44133</v>
      </c>
      <c r="F628" s="47" t="s">
        <v>3908</v>
      </c>
      <c r="G628" s="48">
        <v>150000</v>
      </c>
      <c r="H628" s="49">
        <v>45034</v>
      </c>
      <c r="I628" s="44">
        <v>2020</v>
      </c>
      <c r="J628" s="44">
        <v>2020</v>
      </c>
      <c r="K628" s="44">
        <v>2023</v>
      </c>
      <c r="L628" s="44" t="s">
        <v>11</v>
      </c>
      <c r="M628" s="44" t="s">
        <v>7246</v>
      </c>
      <c r="N628" s="44">
        <v>0</v>
      </c>
      <c r="O628" t="str">
        <f>IF(_xlfn.XLOOKUP(C628,Raw_Data_OS_23!$C$7:$C$4518,Raw_Data_OS_23!$C$7:$C$4518,"New_Claim")="New_Claim",IF(_xlfn.XLOOKUP(C628,'Raw Data_OS_22'!$C$5:$C$4516,'Raw Data_OS_22'!$C$5:$C$4516,"New_Claim")="New_Claim",IF(I628=$O$1,"F1","F2"),"Considered"),"Considered")</f>
        <v>Considered</v>
      </c>
      <c r="P628" t="str" cm="1">
        <f t="array" ref="P628">_xlfn.IFS(O628="F1","F1",O628="F2","F2",O628="Considered",_xlfn.XLOOKUP(C628,Raw_Data_OS_23!$C$7:$C$4518,Raw_Data_OS_23!$N$7:$N$4518,_xlfn.XLOOKUP(Raw_Data_Paid_23!C628,'Raw Data_OS_22'!$C$5:$C$4516,'Raw Data_OS_22'!$O$5:$O$4516)))</f>
        <v>B2</v>
      </c>
      <c r="Q628" t="str">
        <f t="shared" si="23"/>
        <v>B2</v>
      </c>
      <c r="R628" t="str">
        <f t="shared" si="24"/>
        <v>2020Motor Commercial</v>
      </c>
    </row>
    <row r="629" spans="2:18" x14ac:dyDescent="0.35">
      <c r="B629" s="40"/>
      <c r="C629" s="45" t="s">
        <v>1107</v>
      </c>
      <c r="D629" s="46">
        <v>44156</v>
      </c>
      <c r="E629" s="46">
        <v>44156</v>
      </c>
      <c r="F629" s="47" t="s">
        <v>3910</v>
      </c>
      <c r="G629" s="48">
        <v>35242</v>
      </c>
      <c r="H629" s="49">
        <v>45035</v>
      </c>
      <c r="I629" s="44">
        <v>2020</v>
      </c>
      <c r="J629" s="44">
        <v>2020</v>
      </c>
      <c r="K629" s="44">
        <v>2023</v>
      </c>
      <c r="L629" s="44" t="s">
        <v>11</v>
      </c>
      <c r="M629" s="44" t="s">
        <v>7246</v>
      </c>
      <c r="N629" s="44">
        <v>0</v>
      </c>
      <c r="O629" t="str">
        <f>IF(_xlfn.XLOOKUP(C629,Raw_Data_OS_23!$C$7:$C$4518,Raw_Data_OS_23!$C$7:$C$4518,"New_Claim")="New_Claim",IF(_xlfn.XLOOKUP(C629,'Raw Data_OS_22'!$C$5:$C$4516,'Raw Data_OS_22'!$C$5:$C$4516,"New_Claim")="New_Claim",IF(I629=$O$1,"F1","F2"),"Considered"),"Considered")</f>
        <v>Considered</v>
      </c>
      <c r="P629" t="str" cm="1">
        <f t="array" ref="P629">_xlfn.IFS(O629="F1","F1",O629="F2","F2",O629="Considered",_xlfn.XLOOKUP(C629,Raw_Data_OS_23!$C$7:$C$4518,Raw_Data_OS_23!$N$7:$N$4518,_xlfn.XLOOKUP(Raw_Data_Paid_23!C629,'Raw Data_OS_22'!$C$5:$C$4516,'Raw Data_OS_22'!$O$5:$O$4516)))</f>
        <v>B2</v>
      </c>
      <c r="Q629" t="str">
        <f t="shared" si="23"/>
        <v>B2</v>
      </c>
      <c r="R629" t="str">
        <f t="shared" si="24"/>
        <v>2020Motor Private</v>
      </c>
    </row>
    <row r="630" spans="2:18" x14ac:dyDescent="0.35">
      <c r="B630" s="40"/>
      <c r="C630" s="45" t="s">
        <v>3815</v>
      </c>
      <c r="D630" s="46">
        <v>44523</v>
      </c>
      <c r="E630" s="46">
        <v>44538</v>
      </c>
      <c r="F630" s="47" t="s">
        <v>3910</v>
      </c>
      <c r="G630" s="48">
        <v>-42000</v>
      </c>
      <c r="H630" s="49">
        <v>45040</v>
      </c>
      <c r="I630" s="44">
        <v>2021</v>
      </c>
      <c r="J630" s="44">
        <v>2021</v>
      </c>
      <c r="K630" s="44">
        <v>2023</v>
      </c>
      <c r="L630" s="44" t="s">
        <v>3138</v>
      </c>
      <c r="M630" s="44" t="s">
        <v>7246</v>
      </c>
      <c r="N630" s="44">
        <v>0</v>
      </c>
      <c r="O630" t="str">
        <f>IF(_xlfn.XLOOKUP(C630,Raw_Data_OS_23!$C$7:$C$4518,Raw_Data_OS_23!$C$7:$C$4518,"New_Claim")="New_Claim",IF(_xlfn.XLOOKUP(C630,'Raw Data_OS_22'!$C$5:$C$4516,'Raw Data_OS_22'!$C$5:$C$4516,"New_Claim")="New_Claim",IF(I630=$O$1,"F1","F2"),"Considered"),"Considered")</f>
        <v>Considered</v>
      </c>
      <c r="P630" t="str" cm="1">
        <f t="array" ref="P630">_xlfn.IFS(O630="F1","F1",O630="F2","F2",O630="Considered",_xlfn.XLOOKUP(C630,Raw_Data_OS_23!$C$7:$C$4518,Raw_Data_OS_23!$N$7:$N$4518,_xlfn.XLOOKUP(Raw_Data_Paid_23!C630,'Raw Data_OS_22'!$C$5:$C$4516,'Raw Data_OS_22'!$O$5:$O$4516)))</f>
        <v>B2</v>
      </c>
      <c r="Q630" t="str">
        <f t="shared" si="23"/>
        <v>B2</v>
      </c>
      <c r="R630" t="str">
        <f t="shared" si="24"/>
        <v>2021Motor Private</v>
      </c>
    </row>
    <row r="631" spans="2:18" x14ac:dyDescent="0.35">
      <c r="B631" s="40"/>
      <c r="C631" s="45" t="s">
        <v>6810</v>
      </c>
      <c r="D631" s="46">
        <v>44817</v>
      </c>
      <c r="E631" s="46">
        <v>44824</v>
      </c>
      <c r="F631" s="47" t="s">
        <v>3908</v>
      </c>
      <c r="G631" s="48">
        <v>468400</v>
      </c>
      <c r="H631" s="49">
        <v>45040</v>
      </c>
      <c r="I631" s="44">
        <v>2022</v>
      </c>
      <c r="J631" s="44">
        <v>2022</v>
      </c>
      <c r="K631" s="44">
        <v>2023</v>
      </c>
      <c r="L631" s="44" t="s">
        <v>6643</v>
      </c>
      <c r="M631" s="44" t="s">
        <v>7246</v>
      </c>
      <c r="N631" s="44">
        <v>1</v>
      </c>
      <c r="O631" t="str">
        <f>IF(_xlfn.XLOOKUP(C631,Raw_Data_OS_23!$C$7:$C$4518,Raw_Data_OS_23!$C$7:$C$4518,"New_Claim")="New_Claim",IF(_xlfn.XLOOKUP(C631,'Raw Data_OS_22'!$C$5:$C$4516,'Raw Data_OS_22'!$C$5:$C$4516,"New_Claim")="New_Claim",IF(I631=$O$1,"F1","F2"),"Considered"),"Considered")</f>
        <v>Considered</v>
      </c>
      <c r="P631" t="str" cm="1">
        <f t="array" ref="P631">_xlfn.IFS(O631="F1","F1",O631="F2","F2",O631="Considered",_xlfn.XLOOKUP(C631,Raw_Data_OS_23!$C$7:$C$4518,Raw_Data_OS_23!$N$7:$N$4518,_xlfn.XLOOKUP(Raw_Data_Paid_23!C631,'Raw Data_OS_22'!$C$5:$C$4516,'Raw Data_OS_22'!$O$5:$O$4516)))</f>
        <v>B2</v>
      </c>
      <c r="Q631" t="str">
        <f t="shared" si="23"/>
        <v>B2</v>
      </c>
      <c r="R631" t="str">
        <f t="shared" si="24"/>
        <v>2022Motor Commercial</v>
      </c>
    </row>
    <row r="632" spans="2:18" x14ac:dyDescent="0.35">
      <c r="B632" s="40"/>
      <c r="C632" s="45" t="s">
        <v>3176</v>
      </c>
      <c r="D632" s="46">
        <v>44384</v>
      </c>
      <c r="E632" s="46">
        <v>44389</v>
      </c>
      <c r="F632" s="47" t="s">
        <v>3908</v>
      </c>
      <c r="G632" s="48">
        <v>5000</v>
      </c>
      <c r="H632" s="49">
        <v>45040</v>
      </c>
      <c r="I632" s="44">
        <v>2021</v>
      </c>
      <c r="J632" s="44">
        <v>2021</v>
      </c>
      <c r="K632" s="44">
        <v>2023</v>
      </c>
      <c r="L632" s="44" t="s">
        <v>3073</v>
      </c>
      <c r="M632" s="44" t="s">
        <v>7246</v>
      </c>
      <c r="N632" s="44">
        <v>0</v>
      </c>
      <c r="O632" t="str">
        <f>IF(_xlfn.XLOOKUP(C632,Raw_Data_OS_23!$C$7:$C$4518,Raw_Data_OS_23!$C$7:$C$4518,"New_Claim")="New_Claim",IF(_xlfn.XLOOKUP(C632,'Raw Data_OS_22'!$C$5:$C$4516,'Raw Data_OS_22'!$C$5:$C$4516,"New_Claim")="New_Claim",IF(I632=$O$1,"F1","F2"),"Considered"),"Considered")</f>
        <v>Considered</v>
      </c>
      <c r="P632" t="str" cm="1">
        <f t="array" ref="P632">_xlfn.IFS(O632="F1","F1",O632="F2","F2",O632="Considered",_xlfn.XLOOKUP(C632,Raw_Data_OS_23!$C$7:$C$4518,Raw_Data_OS_23!$N$7:$N$4518,_xlfn.XLOOKUP(Raw_Data_Paid_23!C632,'Raw Data_OS_22'!$C$5:$C$4516,'Raw Data_OS_22'!$O$5:$O$4516)))</f>
        <v>C2</v>
      </c>
      <c r="Q632" t="str">
        <f t="shared" si="23"/>
        <v>C2</v>
      </c>
      <c r="R632" t="str">
        <f t="shared" si="24"/>
        <v>2021Motor Commercial</v>
      </c>
    </row>
    <row r="633" spans="2:18" x14ac:dyDescent="0.35">
      <c r="B633" s="40"/>
      <c r="C633" s="45" t="s">
        <v>3432</v>
      </c>
      <c r="D633" s="46">
        <v>44447</v>
      </c>
      <c r="E633" s="46">
        <v>44449</v>
      </c>
      <c r="F633" s="47" t="s">
        <v>3910</v>
      </c>
      <c r="G633" s="48">
        <v>5000</v>
      </c>
      <c r="H633" s="49">
        <v>45040</v>
      </c>
      <c r="I633" s="44">
        <v>2021</v>
      </c>
      <c r="J633" s="44">
        <v>2021</v>
      </c>
      <c r="K633" s="44">
        <v>2023</v>
      </c>
      <c r="L633" s="44" t="s">
        <v>3073</v>
      </c>
      <c r="M633" s="44" t="s">
        <v>7246</v>
      </c>
      <c r="N633" s="44">
        <v>0</v>
      </c>
      <c r="O633" t="str">
        <f>IF(_xlfn.XLOOKUP(C633,Raw_Data_OS_23!$C$7:$C$4518,Raw_Data_OS_23!$C$7:$C$4518,"New_Claim")="New_Claim",IF(_xlfn.XLOOKUP(C633,'Raw Data_OS_22'!$C$5:$C$4516,'Raw Data_OS_22'!$C$5:$C$4516,"New_Claim")="New_Claim",IF(I633=$O$1,"F1","F2"),"Considered"),"Considered")</f>
        <v>Considered</v>
      </c>
      <c r="P633" t="str" cm="1">
        <f t="array" ref="P633">_xlfn.IFS(O633="F1","F1",O633="F2","F2",O633="Considered",_xlfn.XLOOKUP(C633,Raw_Data_OS_23!$C$7:$C$4518,Raw_Data_OS_23!$N$7:$N$4518,_xlfn.XLOOKUP(Raw_Data_Paid_23!C633,'Raw Data_OS_22'!$C$5:$C$4516,'Raw Data_OS_22'!$O$5:$O$4516)))</f>
        <v>C2</v>
      </c>
      <c r="Q633" t="str">
        <f t="shared" si="23"/>
        <v>C2</v>
      </c>
      <c r="R633" t="str">
        <f t="shared" si="24"/>
        <v>2021Motor Private</v>
      </c>
    </row>
    <row r="634" spans="2:18" x14ac:dyDescent="0.35">
      <c r="B634" s="40"/>
      <c r="C634" s="45" t="s">
        <v>3840</v>
      </c>
      <c r="D634" s="46">
        <v>44527</v>
      </c>
      <c r="E634" s="46">
        <v>44552</v>
      </c>
      <c r="F634" s="47" t="s">
        <v>3910</v>
      </c>
      <c r="G634" s="48">
        <v>5000</v>
      </c>
      <c r="H634" s="49">
        <v>45040</v>
      </c>
      <c r="I634" s="44">
        <v>2021</v>
      </c>
      <c r="J634" s="44">
        <v>2021</v>
      </c>
      <c r="K634" s="44">
        <v>2023</v>
      </c>
      <c r="L634" s="44" t="s">
        <v>3138</v>
      </c>
      <c r="M634" s="44" t="s">
        <v>7246</v>
      </c>
      <c r="N634" s="44">
        <v>0</v>
      </c>
      <c r="O634" t="str">
        <f>IF(_xlfn.XLOOKUP(C634,Raw_Data_OS_23!$C$7:$C$4518,Raw_Data_OS_23!$C$7:$C$4518,"New_Claim")="New_Claim",IF(_xlfn.XLOOKUP(C634,'Raw Data_OS_22'!$C$5:$C$4516,'Raw Data_OS_22'!$C$5:$C$4516,"New_Claim")="New_Claim",IF(I634=$O$1,"F1","F2"),"Considered"),"Considered")</f>
        <v>Considered</v>
      </c>
      <c r="P634" t="str" cm="1">
        <f t="array" ref="P634">_xlfn.IFS(O634="F1","F1",O634="F2","F2",O634="Considered",_xlfn.XLOOKUP(C634,Raw_Data_OS_23!$C$7:$C$4518,Raw_Data_OS_23!$N$7:$N$4518,_xlfn.XLOOKUP(Raw_Data_Paid_23!C634,'Raw Data_OS_22'!$C$5:$C$4516,'Raw Data_OS_22'!$O$5:$O$4516)))</f>
        <v>C2</v>
      </c>
      <c r="Q634" t="str">
        <f t="shared" si="23"/>
        <v>C2</v>
      </c>
      <c r="R634" t="str">
        <f t="shared" si="24"/>
        <v>2021Motor Private</v>
      </c>
    </row>
    <row r="635" spans="2:18" x14ac:dyDescent="0.35">
      <c r="B635" s="40"/>
      <c r="C635" s="45" t="s">
        <v>5869</v>
      </c>
      <c r="D635" s="46">
        <v>44417</v>
      </c>
      <c r="E635" s="46">
        <v>44419</v>
      </c>
      <c r="F635" s="47" t="s">
        <v>3908</v>
      </c>
      <c r="G635" s="48">
        <v>7000</v>
      </c>
      <c r="H635" s="49">
        <v>45040</v>
      </c>
      <c r="I635" s="44">
        <v>2021</v>
      </c>
      <c r="J635" s="44">
        <v>2021</v>
      </c>
      <c r="K635" s="44">
        <v>2023</v>
      </c>
      <c r="L635" s="44" t="s">
        <v>3073</v>
      </c>
      <c r="M635" s="44" t="s">
        <v>7246</v>
      </c>
      <c r="N635" s="44">
        <v>0</v>
      </c>
      <c r="O635" t="str">
        <f>IF(_xlfn.XLOOKUP(C635,Raw_Data_OS_23!$C$7:$C$4518,Raw_Data_OS_23!$C$7:$C$4518,"New_Claim")="New_Claim",IF(_xlfn.XLOOKUP(C635,'Raw Data_OS_22'!$C$5:$C$4516,'Raw Data_OS_22'!$C$5:$C$4516,"New_Claim")="New_Claim",IF(I635=$O$1,"F1","F2"),"Considered"),"Considered")</f>
        <v>Considered</v>
      </c>
      <c r="P635" t="str" cm="1">
        <f t="array" ref="P635">_xlfn.IFS(O635="F1","F1",O635="F2","F2",O635="Considered",_xlfn.XLOOKUP(C635,Raw_Data_OS_23!$C$7:$C$4518,Raw_Data_OS_23!$N$7:$N$4518,_xlfn.XLOOKUP(Raw_Data_Paid_23!C635,'Raw Data_OS_22'!$C$5:$C$4516,'Raw Data_OS_22'!$O$5:$O$4516)))</f>
        <v>B2</v>
      </c>
      <c r="Q635" t="str">
        <f t="shared" si="23"/>
        <v>B2</v>
      </c>
      <c r="R635" t="str">
        <f t="shared" si="24"/>
        <v>2021Motor Commercial</v>
      </c>
    </row>
    <row r="636" spans="2:18" x14ac:dyDescent="0.35">
      <c r="B636" s="40"/>
      <c r="C636" s="45" t="s">
        <v>3166</v>
      </c>
      <c r="D636" s="46">
        <v>44379</v>
      </c>
      <c r="E636" s="46">
        <v>44385</v>
      </c>
      <c r="F636" s="47" t="s">
        <v>3910</v>
      </c>
      <c r="G636" s="48">
        <v>5000</v>
      </c>
      <c r="H636" s="49">
        <v>45040</v>
      </c>
      <c r="I636" s="44">
        <v>2021</v>
      </c>
      <c r="J636" s="44">
        <v>2021</v>
      </c>
      <c r="K636" s="44">
        <v>2023</v>
      </c>
      <c r="L636" s="44" t="s">
        <v>3073</v>
      </c>
      <c r="M636" s="44" t="s">
        <v>7246</v>
      </c>
      <c r="N636" s="44">
        <v>0</v>
      </c>
      <c r="O636" t="str">
        <f>IF(_xlfn.XLOOKUP(C636,Raw_Data_OS_23!$C$7:$C$4518,Raw_Data_OS_23!$C$7:$C$4518,"New_Claim")="New_Claim",IF(_xlfn.XLOOKUP(C636,'Raw Data_OS_22'!$C$5:$C$4516,'Raw Data_OS_22'!$C$5:$C$4516,"New_Claim")="New_Claim",IF(I636=$O$1,"F1","F2"),"Considered"),"Considered")</f>
        <v>Considered</v>
      </c>
      <c r="P636" t="str" cm="1">
        <f t="array" ref="P636">_xlfn.IFS(O636="F1","F1",O636="F2","F2",O636="Considered",_xlfn.XLOOKUP(C636,Raw_Data_OS_23!$C$7:$C$4518,Raw_Data_OS_23!$N$7:$N$4518,_xlfn.XLOOKUP(Raw_Data_Paid_23!C636,'Raw Data_OS_22'!$C$5:$C$4516,'Raw Data_OS_22'!$O$5:$O$4516)))</f>
        <v>B2</v>
      </c>
      <c r="Q636" t="str">
        <f t="shared" si="23"/>
        <v>B2</v>
      </c>
      <c r="R636" t="str">
        <f t="shared" si="24"/>
        <v>2021Motor Private</v>
      </c>
    </row>
    <row r="637" spans="2:18" x14ac:dyDescent="0.35">
      <c r="B637" s="40"/>
      <c r="C637" s="45" t="s">
        <v>6132</v>
      </c>
      <c r="D637" s="46">
        <v>44582</v>
      </c>
      <c r="E637" s="46">
        <v>44586</v>
      </c>
      <c r="F637" s="47" t="s">
        <v>3910</v>
      </c>
      <c r="G637" s="48">
        <v>7000</v>
      </c>
      <c r="H637" s="49">
        <v>45040</v>
      </c>
      <c r="I637" s="44">
        <v>2022</v>
      </c>
      <c r="J637" s="44">
        <v>2022</v>
      </c>
      <c r="K637" s="44">
        <v>2023</v>
      </c>
      <c r="L637" s="44" t="s">
        <v>6021</v>
      </c>
      <c r="M637" s="44" t="s">
        <v>7246</v>
      </c>
      <c r="N637" s="44">
        <v>0</v>
      </c>
      <c r="O637" t="str">
        <f>IF(_xlfn.XLOOKUP(C637,Raw_Data_OS_23!$C$7:$C$4518,Raw_Data_OS_23!$C$7:$C$4518,"New_Claim")="New_Claim",IF(_xlfn.XLOOKUP(C637,'Raw Data_OS_22'!$C$5:$C$4516,'Raw Data_OS_22'!$C$5:$C$4516,"New_Claim")="New_Claim",IF(I637=$O$1,"F1","F2"),"Considered"),"Considered")</f>
        <v>Considered</v>
      </c>
      <c r="P637" t="str" cm="1">
        <f t="array" ref="P637">_xlfn.IFS(O637="F1","F1",O637="F2","F2",O637="Considered",_xlfn.XLOOKUP(C637,Raw_Data_OS_23!$C$7:$C$4518,Raw_Data_OS_23!$N$7:$N$4518,_xlfn.XLOOKUP(Raw_Data_Paid_23!C637,'Raw Data_OS_22'!$C$5:$C$4516,'Raw Data_OS_22'!$O$5:$O$4516)))</f>
        <v>B2</v>
      </c>
      <c r="Q637" t="str">
        <f t="shared" si="23"/>
        <v>B2</v>
      </c>
      <c r="R637" t="str">
        <f t="shared" si="24"/>
        <v>2022Motor Private</v>
      </c>
    </row>
    <row r="638" spans="2:18" x14ac:dyDescent="0.35">
      <c r="B638" s="40"/>
      <c r="C638" s="45" t="s">
        <v>6634</v>
      </c>
      <c r="D638" s="46">
        <v>44736</v>
      </c>
      <c r="E638" s="46">
        <v>44740</v>
      </c>
      <c r="F638" s="47" t="s">
        <v>3910</v>
      </c>
      <c r="G638" s="48">
        <v>5000</v>
      </c>
      <c r="H638" s="49">
        <v>45040</v>
      </c>
      <c r="I638" s="44">
        <v>2022</v>
      </c>
      <c r="J638" s="44">
        <v>2022</v>
      </c>
      <c r="K638" s="44">
        <v>2023</v>
      </c>
      <c r="L638" s="44" t="s">
        <v>6406</v>
      </c>
      <c r="M638" s="44" t="s">
        <v>7246</v>
      </c>
      <c r="N638" s="44">
        <v>0</v>
      </c>
      <c r="O638" t="str">
        <f>IF(_xlfn.XLOOKUP(C638,Raw_Data_OS_23!$C$7:$C$4518,Raw_Data_OS_23!$C$7:$C$4518,"New_Claim")="New_Claim",IF(_xlfn.XLOOKUP(C638,'Raw Data_OS_22'!$C$5:$C$4516,'Raw Data_OS_22'!$C$5:$C$4516,"New_Claim")="New_Claim",IF(I638=$O$1,"F1","F2"),"Considered"),"Considered")</f>
        <v>Considered</v>
      </c>
      <c r="P638" t="str" cm="1">
        <f t="array" ref="P638">_xlfn.IFS(O638="F1","F1",O638="F2","F2",O638="Considered",_xlfn.XLOOKUP(C638,Raw_Data_OS_23!$C$7:$C$4518,Raw_Data_OS_23!$N$7:$N$4518,_xlfn.XLOOKUP(Raw_Data_Paid_23!C638,'Raw Data_OS_22'!$C$5:$C$4516,'Raw Data_OS_22'!$O$5:$O$4516)))</f>
        <v>B2</v>
      </c>
      <c r="Q638" t="str">
        <f t="shared" si="23"/>
        <v>B2</v>
      </c>
      <c r="R638" t="str">
        <f t="shared" si="24"/>
        <v>2022Motor Private</v>
      </c>
    </row>
    <row r="639" spans="2:18" x14ac:dyDescent="0.35">
      <c r="B639" s="40"/>
      <c r="C639" s="45" t="s">
        <v>6379</v>
      </c>
      <c r="D639" s="46">
        <v>44648</v>
      </c>
      <c r="E639" s="46">
        <v>44648</v>
      </c>
      <c r="F639" s="47" t="s">
        <v>3910</v>
      </c>
      <c r="G639" s="48">
        <v>7000</v>
      </c>
      <c r="H639" s="49">
        <v>45040</v>
      </c>
      <c r="I639" s="44">
        <v>2022</v>
      </c>
      <c r="J639" s="44">
        <v>2022</v>
      </c>
      <c r="K639" s="44">
        <v>2023</v>
      </c>
      <c r="L639" s="44" t="s">
        <v>6021</v>
      </c>
      <c r="M639" s="44" t="s">
        <v>7246</v>
      </c>
      <c r="N639" s="44">
        <v>0</v>
      </c>
      <c r="O639" t="str">
        <f>IF(_xlfn.XLOOKUP(C639,Raw_Data_OS_23!$C$7:$C$4518,Raw_Data_OS_23!$C$7:$C$4518,"New_Claim")="New_Claim",IF(_xlfn.XLOOKUP(C639,'Raw Data_OS_22'!$C$5:$C$4516,'Raw Data_OS_22'!$C$5:$C$4516,"New_Claim")="New_Claim",IF(I639=$O$1,"F1","F2"),"Considered"),"Considered")</f>
        <v>Considered</v>
      </c>
      <c r="P639" t="str" cm="1">
        <f t="array" ref="P639">_xlfn.IFS(O639="F1","F1",O639="F2","F2",O639="Considered",_xlfn.XLOOKUP(C639,Raw_Data_OS_23!$C$7:$C$4518,Raw_Data_OS_23!$N$7:$N$4518,_xlfn.XLOOKUP(Raw_Data_Paid_23!C639,'Raw Data_OS_22'!$C$5:$C$4516,'Raw Data_OS_22'!$O$5:$O$4516)))</f>
        <v>B2</v>
      </c>
      <c r="Q639" t="str">
        <f t="shared" si="23"/>
        <v>B2</v>
      </c>
      <c r="R639" t="str">
        <f t="shared" si="24"/>
        <v>2022Motor Private</v>
      </c>
    </row>
    <row r="640" spans="2:18" x14ac:dyDescent="0.35">
      <c r="B640" s="40"/>
      <c r="C640" s="45" t="s">
        <v>3563</v>
      </c>
      <c r="D640" s="46">
        <v>44450</v>
      </c>
      <c r="E640" s="46">
        <v>44460</v>
      </c>
      <c r="F640" s="47" t="s">
        <v>3910</v>
      </c>
      <c r="G640" s="48">
        <v>7000</v>
      </c>
      <c r="H640" s="49">
        <v>45040</v>
      </c>
      <c r="I640" s="44">
        <v>2021</v>
      </c>
      <c r="J640" s="44">
        <v>2021</v>
      </c>
      <c r="K640" s="44">
        <v>2023</v>
      </c>
      <c r="L640" s="44" t="s">
        <v>3073</v>
      </c>
      <c r="M640" s="44" t="s">
        <v>7246</v>
      </c>
      <c r="N640" s="44">
        <v>0</v>
      </c>
      <c r="O640" t="str">
        <f>IF(_xlfn.XLOOKUP(C640,Raw_Data_OS_23!$C$7:$C$4518,Raw_Data_OS_23!$C$7:$C$4518,"New_Claim")="New_Claim",IF(_xlfn.XLOOKUP(C640,'Raw Data_OS_22'!$C$5:$C$4516,'Raw Data_OS_22'!$C$5:$C$4516,"New_Claim")="New_Claim",IF(I640=$O$1,"F1","F2"),"Considered"),"Considered")</f>
        <v>Considered</v>
      </c>
      <c r="P640" t="str" cm="1">
        <f t="array" ref="P640">_xlfn.IFS(O640="F1","F1",O640="F2","F2",O640="Considered",_xlfn.XLOOKUP(C640,Raw_Data_OS_23!$C$7:$C$4518,Raw_Data_OS_23!$N$7:$N$4518,_xlfn.XLOOKUP(Raw_Data_Paid_23!C640,'Raw Data_OS_22'!$C$5:$C$4516,'Raw Data_OS_22'!$O$5:$O$4516)))</f>
        <v>B2</v>
      </c>
      <c r="Q640" t="str">
        <f t="shared" si="23"/>
        <v>B2</v>
      </c>
      <c r="R640" t="str">
        <f t="shared" si="24"/>
        <v>2021Motor Private</v>
      </c>
    </row>
    <row r="641" spans="2:18" x14ac:dyDescent="0.35">
      <c r="B641" s="40"/>
      <c r="C641" s="45" t="s">
        <v>6762</v>
      </c>
      <c r="D641" s="46">
        <v>44800</v>
      </c>
      <c r="E641" s="46">
        <v>44803</v>
      </c>
      <c r="F641" s="47" t="s">
        <v>3910</v>
      </c>
      <c r="G641" s="48">
        <v>7000</v>
      </c>
      <c r="H641" s="49">
        <v>45040</v>
      </c>
      <c r="I641" s="44">
        <v>2022</v>
      </c>
      <c r="J641" s="44">
        <v>2022</v>
      </c>
      <c r="K641" s="44">
        <v>2023</v>
      </c>
      <c r="L641" s="44" t="s">
        <v>6643</v>
      </c>
      <c r="M641" s="44" t="s">
        <v>7246</v>
      </c>
      <c r="N641" s="44">
        <v>0</v>
      </c>
      <c r="O641" t="str">
        <f>IF(_xlfn.XLOOKUP(C641,Raw_Data_OS_23!$C$7:$C$4518,Raw_Data_OS_23!$C$7:$C$4518,"New_Claim")="New_Claim",IF(_xlfn.XLOOKUP(C641,'Raw Data_OS_22'!$C$5:$C$4516,'Raw Data_OS_22'!$C$5:$C$4516,"New_Claim")="New_Claim",IF(I641=$O$1,"F1","F2"),"Considered"),"Considered")</f>
        <v>Considered</v>
      </c>
      <c r="P641" t="str" cm="1">
        <f t="array" ref="P641">_xlfn.IFS(O641="F1","F1",O641="F2","F2",O641="Considered",_xlfn.XLOOKUP(C641,Raw_Data_OS_23!$C$7:$C$4518,Raw_Data_OS_23!$N$7:$N$4518,_xlfn.XLOOKUP(Raw_Data_Paid_23!C641,'Raw Data_OS_22'!$C$5:$C$4516,'Raw Data_OS_22'!$O$5:$O$4516)))</f>
        <v>B2</v>
      </c>
      <c r="Q641" t="str">
        <f t="shared" si="23"/>
        <v>B2</v>
      </c>
      <c r="R641" t="str">
        <f t="shared" si="24"/>
        <v>2022Motor Private</v>
      </c>
    </row>
    <row r="642" spans="2:18" x14ac:dyDescent="0.35">
      <c r="B642" s="40"/>
      <c r="C642" s="45" t="s">
        <v>6225</v>
      </c>
      <c r="D642" s="46">
        <v>44599</v>
      </c>
      <c r="E642" s="46">
        <v>44609</v>
      </c>
      <c r="F642" s="47" t="s">
        <v>3910</v>
      </c>
      <c r="G642" s="48">
        <v>7000</v>
      </c>
      <c r="H642" s="49">
        <v>45040</v>
      </c>
      <c r="I642" s="44">
        <v>2022</v>
      </c>
      <c r="J642" s="44">
        <v>2022</v>
      </c>
      <c r="K642" s="44">
        <v>2023</v>
      </c>
      <c r="L642" s="44" t="s">
        <v>6021</v>
      </c>
      <c r="M642" s="44" t="s">
        <v>7246</v>
      </c>
      <c r="N642" s="44">
        <v>0</v>
      </c>
      <c r="O642" t="str">
        <f>IF(_xlfn.XLOOKUP(C642,Raw_Data_OS_23!$C$7:$C$4518,Raw_Data_OS_23!$C$7:$C$4518,"New_Claim")="New_Claim",IF(_xlfn.XLOOKUP(C642,'Raw Data_OS_22'!$C$5:$C$4516,'Raw Data_OS_22'!$C$5:$C$4516,"New_Claim")="New_Claim",IF(I642=$O$1,"F1","F2"),"Considered"),"Considered")</f>
        <v>Considered</v>
      </c>
      <c r="P642" t="str" cm="1">
        <f t="array" ref="P642">_xlfn.IFS(O642="F1","F1",O642="F2","F2",O642="Considered",_xlfn.XLOOKUP(C642,Raw_Data_OS_23!$C$7:$C$4518,Raw_Data_OS_23!$N$7:$N$4518,_xlfn.XLOOKUP(Raw_Data_Paid_23!C642,'Raw Data_OS_22'!$C$5:$C$4516,'Raw Data_OS_22'!$O$5:$O$4516)))</f>
        <v>B2</v>
      </c>
      <c r="Q642" t="str">
        <f t="shared" si="23"/>
        <v>B2</v>
      </c>
      <c r="R642" t="str">
        <f t="shared" si="24"/>
        <v>2022Motor Private</v>
      </c>
    </row>
    <row r="643" spans="2:18" x14ac:dyDescent="0.35">
      <c r="B643" s="40"/>
      <c r="C643" s="45" t="s">
        <v>6493</v>
      </c>
      <c r="D643" s="46">
        <v>44688</v>
      </c>
      <c r="E643" s="46">
        <v>44691</v>
      </c>
      <c r="F643" s="47" t="s">
        <v>3910</v>
      </c>
      <c r="G643" s="48">
        <v>7000</v>
      </c>
      <c r="H643" s="49">
        <v>45040</v>
      </c>
      <c r="I643" s="44">
        <v>2022</v>
      </c>
      <c r="J643" s="44">
        <v>2022</v>
      </c>
      <c r="K643" s="44">
        <v>2023</v>
      </c>
      <c r="L643" s="44" t="s">
        <v>6406</v>
      </c>
      <c r="M643" s="44" t="s">
        <v>7246</v>
      </c>
      <c r="N643" s="44">
        <v>0</v>
      </c>
      <c r="O643" t="str">
        <f>IF(_xlfn.XLOOKUP(C643,Raw_Data_OS_23!$C$7:$C$4518,Raw_Data_OS_23!$C$7:$C$4518,"New_Claim")="New_Claim",IF(_xlfn.XLOOKUP(C643,'Raw Data_OS_22'!$C$5:$C$4516,'Raw Data_OS_22'!$C$5:$C$4516,"New_Claim")="New_Claim",IF(I643=$O$1,"F1","F2"),"Considered"),"Considered")</f>
        <v>Considered</v>
      </c>
      <c r="P643" t="str" cm="1">
        <f t="array" ref="P643">_xlfn.IFS(O643="F1","F1",O643="F2","F2",O643="Considered",_xlfn.XLOOKUP(C643,Raw_Data_OS_23!$C$7:$C$4518,Raw_Data_OS_23!$N$7:$N$4518,_xlfn.XLOOKUP(Raw_Data_Paid_23!C643,'Raw Data_OS_22'!$C$5:$C$4516,'Raw Data_OS_22'!$O$5:$O$4516)))</f>
        <v>B2</v>
      </c>
      <c r="Q643" t="str">
        <f t="shared" si="23"/>
        <v>B2</v>
      </c>
      <c r="R643" t="str">
        <f t="shared" si="24"/>
        <v>2022Motor Private</v>
      </c>
    </row>
    <row r="644" spans="2:18" x14ac:dyDescent="0.35">
      <c r="B644" s="40"/>
      <c r="C644" s="45" t="s">
        <v>6204</v>
      </c>
      <c r="D644" s="46">
        <v>44593</v>
      </c>
      <c r="E644" s="46">
        <v>44602</v>
      </c>
      <c r="F644" s="47" t="s">
        <v>3910</v>
      </c>
      <c r="G644" s="48">
        <v>7000</v>
      </c>
      <c r="H644" s="49">
        <v>45040</v>
      </c>
      <c r="I644" s="44">
        <v>2022</v>
      </c>
      <c r="J644" s="44">
        <v>2022</v>
      </c>
      <c r="K644" s="44">
        <v>2023</v>
      </c>
      <c r="L644" s="44" t="s">
        <v>6021</v>
      </c>
      <c r="M644" s="44" t="s">
        <v>7246</v>
      </c>
      <c r="N644" s="44">
        <v>0</v>
      </c>
      <c r="O644" t="str">
        <f>IF(_xlfn.XLOOKUP(C644,Raw_Data_OS_23!$C$7:$C$4518,Raw_Data_OS_23!$C$7:$C$4518,"New_Claim")="New_Claim",IF(_xlfn.XLOOKUP(C644,'Raw Data_OS_22'!$C$5:$C$4516,'Raw Data_OS_22'!$C$5:$C$4516,"New_Claim")="New_Claim",IF(I644=$O$1,"F1","F2"),"Considered"),"Considered")</f>
        <v>Considered</v>
      </c>
      <c r="P644" t="str" cm="1">
        <f t="array" ref="P644">_xlfn.IFS(O644="F1","F1",O644="F2","F2",O644="Considered",_xlfn.XLOOKUP(C644,Raw_Data_OS_23!$C$7:$C$4518,Raw_Data_OS_23!$N$7:$N$4518,_xlfn.XLOOKUP(Raw_Data_Paid_23!C644,'Raw Data_OS_22'!$C$5:$C$4516,'Raw Data_OS_22'!$O$5:$O$4516)))</f>
        <v>B2</v>
      </c>
      <c r="Q644" t="str">
        <f t="shared" si="23"/>
        <v>B2</v>
      </c>
      <c r="R644" t="str">
        <f t="shared" si="24"/>
        <v>2022Motor Private</v>
      </c>
    </row>
    <row r="645" spans="2:18" x14ac:dyDescent="0.35">
      <c r="B645" s="40"/>
      <c r="C645" s="45" t="s">
        <v>6640</v>
      </c>
      <c r="D645" s="46">
        <v>44744</v>
      </c>
      <c r="E645" s="46">
        <v>44747</v>
      </c>
      <c r="F645" s="47" t="s">
        <v>3908</v>
      </c>
      <c r="G645" s="48">
        <v>7000</v>
      </c>
      <c r="H645" s="49">
        <v>45040</v>
      </c>
      <c r="I645" s="44">
        <v>2022</v>
      </c>
      <c r="J645" s="44">
        <v>2022</v>
      </c>
      <c r="K645" s="44">
        <v>2023</v>
      </c>
      <c r="L645" s="44" t="s">
        <v>6643</v>
      </c>
      <c r="M645" s="44" t="s">
        <v>7246</v>
      </c>
      <c r="N645" s="44">
        <v>0</v>
      </c>
      <c r="O645" t="str">
        <f>IF(_xlfn.XLOOKUP(C645,Raw_Data_OS_23!$C$7:$C$4518,Raw_Data_OS_23!$C$7:$C$4518,"New_Claim")="New_Claim",IF(_xlfn.XLOOKUP(C645,'Raw Data_OS_22'!$C$5:$C$4516,'Raw Data_OS_22'!$C$5:$C$4516,"New_Claim")="New_Claim",IF(I645=$O$1,"F1","F2"),"Considered"),"Considered")</f>
        <v>Considered</v>
      </c>
      <c r="P645" t="str" cm="1">
        <f t="array" ref="P645">_xlfn.IFS(O645="F1","F1",O645="F2","F2",O645="Considered",_xlfn.XLOOKUP(C645,Raw_Data_OS_23!$C$7:$C$4518,Raw_Data_OS_23!$N$7:$N$4518,_xlfn.XLOOKUP(Raw_Data_Paid_23!C645,'Raw Data_OS_22'!$C$5:$C$4516,'Raw Data_OS_22'!$O$5:$O$4516)))</f>
        <v>B2</v>
      </c>
      <c r="Q645" t="str">
        <f t="shared" ref="Q645:Q708" si="25">IF(P645="D","F3",IF(P645="E1","E2",P645))</f>
        <v>B2</v>
      </c>
      <c r="R645" t="str">
        <f t="shared" ref="R645:R708" si="26">I645&amp;F645</f>
        <v>2022Motor Commercial</v>
      </c>
    </row>
    <row r="646" spans="2:18" x14ac:dyDescent="0.35">
      <c r="B646" s="40"/>
      <c r="C646" s="45" t="s">
        <v>3669</v>
      </c>
      <c r="D646" s="46">
        <v>44484</v>
      </c>
      <c r="E646" s="46">
        <v>44487</v>
      </c>
      <c r="F646" s="47" t="s">
        <v>3908</v>
      </c>
      <c r="G646" s="48">
        <v>5000</v>
      </c>
      <c r="H646" s="49">
        <v>45040</v>
      </c>
      <c r="I646" s="44">
        <v>2021</v>
      </c>
      <c r="J646" s="44">
        <v>2021</v>
      </c>
      <c r="K646" s="44">
        <v>2023</v>
      </c>
      <c r="L646" s="44" t="s">
        <v>3138</v>
      </c>
      <c r="M646" s="44" t="s">
        <v>7246</v>
      </c>
      <c r="N646" s="44">
        <v>0</v>
      </c>
      <c r="O646" t="str">
        <f>IF(_xlfn.XLOOKUP(C646,Raw_Data_OS_23!$C$7:$C$4518,Raw_Data_OS_23!$C$7:$C$4518,"New_Claim")="New_Claim",IF(_xlfn.XLOOKUP(C646,'Raw Data_OS_22'!$C$5:$C$4516,'Raw Data_OS_22'!$C$5:$C$4516,"New_Claim")="New_Claim",IF(I646=$O$1,"F1","F2"),"Considered"),"Considered")</f>
        <v>Considered</v>
      </c>
      <c r="P646" t="str" cm="1">
        <f t="array" ref="P646">_xlfn.IFS(O646="F1","F1",O646="F2","F2",O646="Considered",_xlfn.XLOOKUP(C646,Raw_Data_OS_23!$C$7:$C$4518,Raw_Data_OS_23!$N$7:$N$4518,_xlfn.XLOOKUP(Raw_Data_Paid_23!C646,'Raw Data_OS_22'!$C$5:$C$4516,'Raw Data_OS_22'!$O$5:$O$4516)))</f>
        <v>B2</v>
      </c>
      <c r="Q646" t="str">
        <f t="shared" si="25"/>
        <v>B2</v>
      </c>
      <c r="R646" t="str">
        <f t="shared" si="26"/>
        <v>2021Motor Commercial</v>
      </c>
    </row>
    <row r="647" spans="2:18" x14ac:dyDescent="0.35">
      <c r="B647" s="40"/>
      <c r="C647" s="45" t="s">
        <v>3845</v>
      </c>
      <c r="D647" s="46">
        <v>44543</v>
      </c>
      <c r="E647" s="46">
        <v>44553</v>
      </c>
      <c r="F647" s="47" t="s">
        <v>3910</v>
      </c>
      <c r="G647" s="48">
        <v>7000</v>
      </c>
      <c r="H647" s="49">
        <v>45040</v>
      </c>
      <c r="I647" s="44">
        <v>2021</v>
      </c>
      <c r="J647" s="44">
        <v>2021</v>
      </c>
      <c r="K647" s="44">
        <v>2023</v>
      </c>
      <c r="L647" s="44" t="s">
        <v>3138</v>
      </c>
      <c r="M647" s="44" t="s">
        <v>7246</v>
      </c>
      <c r="N647" s="44">
        <v>0</v>
      </c>
      <c r="O647" t="str">
        <f>IF(_xlfn.XLOOKUP(C647,Raw_Data_OS_23!$C$7:$C$4518,Raw_Data_OS_23!$C$7:$C$4518,"New_Claim")="New_Claim",IF(_xlfn.XLOOKUP(C647,'Raw Data_OS_22'!$C$5:$C$4516,'Raw Data_OS_22'!$C$5:$C$4516,"New_Claim")="New_Claim",IF(I647=$O$1,"F1","F2"),"Considered"),"Considered")</f>
        <v>Considered</v>
      </c>
      <c r="P647" t="str" cm="1">
        <f t="array" ref="P647">_xlfn.IFS(O647="F1","F1",O647="F2","F2",O647="Considered",_xlfn.XLOOKUP(C647,Raw_Data_OS_23!$C$7:$C$4518,Raw_Data_OS_23!$N$7:$N$4518,_xlfn.XLOOKUP(Raw_Data_Paid_23!C647,'Raw Data_OS_22'!$C$5:$C$4516,'Raw Data_OS_22'!$O$5:$O$4516)))</f>
        <v>B2</v>
      </c>
      <c r="Q647" t="str">
        <f t="shared" si="25"/>
        <v>B2</v>
      </c>
      <c r="R647" t="str">
        <f t="shared" si="26"/>
        <v>2021Motor Private</v>
      </c>
    </row>
    <row r="648" spans="2:18" x14ac:dyDescent="0.35">
      <c r="B648" s="40"/>
      <c r="C648" s="45" t="s">
        <v>826</v>
      </c>
      <c r="D648" s="46">
        <v>44160</v>
      </c>
      <c r="E648" s="46">
        <v>44160</v>
      </c>
      <c r="F648" s="47" t="s">
        <v>3910</v>
      </c>
      <c r="G648" s="48">
        <v>500000</v>
      </c>
      <c r="H648" s="49">
        <v>45040</v>
      </c>
      <c r="I648" s="44">
        <v>2020</v>
      </c>
      <c r="J648" s="44">
        <v>2020</v>
      </c>
      <c r="K648" s="44">
        <v>2023</v>
      </c>
      <c r="L648" s="44" t="s">
        <v>11</v>
      </c>
      <c r="M648" s="44" t="s">
        <v>7246</v>
      </c>
      <c r="N648" s="44">
        <v>0</v>
      </c>
      <c r="O648" t="str">
        <f>IF(_xlfn.XLOOKUP(C648,Raw_Data_OS_23!$C$7:$C$4518,Raw_Data_OS_23!$C$7:$C$4518,"New_Claim")="New_Claim",IF(_xlfn.XLOOKUP(C648,'Raw Data_OS_22'!$C$5:$C$4516,'Raw Data_OS_22'!$C$5:$C$4516,"New_Claim")="New_Claim",IF(I648=$O$1,"F1","F2"),"Considered"),"Considered")</f>
        <v>Considered</v>
      </c>
      <c r="P648" t="str" cm="1">
        <f t="array" ref="P648">_xlfn.IFS(O648="F1","F1",O648="F2","F2",O648="Considered",_xlfn.XLOOKUP(C648,Raw_Data_OS_23!$C$7:$C$4518,Raw_Data_OS_23!$N$7:$N$4518,_xlfn.XLOOKUP(Raw_Data_Paid_23!C648,'Raw Data_OS_22'!$C$5:$C$4516,'Raw Data_OS_22'!$O$5:$O$4516)))</f>
        <v>B2</v>
      </c>
      <c r="Q648" t="str">
        <f t="shared" si="25"/>
        <v>B2</v>
      </c>
      <c r="R648" t="str">
        <f t="shared" si="26"/>
        <v>2020Motor Private</v>
      </c>
    </row>
    <row r="649" spans="2:18" x14ac:dyDescent="0.35">
      <c r="B649" s="40"/>
      <c r="C649" s="45" t="s">
        <v>826</v>
      </c>
      <c r="D649" s="46">
        <v>44160</v>
      </c>
      <c r="E649" s="46">
        <v>44160</v>
      </c>
      <c r="F649" s="47" t="s">
        <v>3910</v>
      </c>
      <c r="G649" s="48">
        <v>30500</v>
      </c>
      <c r="H649" s="49">
        <v>45040</v>
      </c>
      <c r="I649" s="44">
        <v>2020</v>
      </c>
      <c r="J649" s="44">
        <v>2020</v>
      </c>
      <c r="K649" s="44">
        <v>2023</v>
      </c>
      <c r="L649" s="44" t="s">
        <v>11</v>
      </c>
      <c r="M649" s="44" t="s">
        <v>7246</v>
      </c>
      <c r="N649" s="44">
        <v>0</v>
      </c>
      <c r="O649" t="str">
        <f>IF(_xlfn.XLOOKUP(C649,Raw_Data_OS_23!$C$7:$C$4518,Raw_Data_OS_23!$C$7:$C$4518,"New_Claim")="New_Claim",IF(_xlfn.XLOOKUP(C649,'Raw Data_OS_22'!$C$5:$C$4516,'Raw Data_OS_22'!$C$5:$C$4516,"New_Claim")="New_Claim",IF(I649=$O$1,"F1","F2"),"Considered"),"Considered")</f>
        <v>Considered</v>
      </c>
      <c r="P649" t="str" cm="1">
        <f t="array" ref="P649">_xlfn.IFS(O649="F1","F1",O649="F2","F2",O649="Considered",_xlfn.XLOOKUP(C649,Raw_Data_OS_23!$C$7:$C$4518,Raw_Data_OS_23!$N$7:$N$4518,_xlfn.XLOOKUP(Raw_Data_Paid_23!C649,'Raw Data_OS_22'!$C$5:$C$4516,'Raw Data_OS_22'!$O$5:$O$4516)))</f>
        <v>B2</v>
      </c>
      <c r="Q649" t="str">
        <f t="shared" si="25"/>
        <v>B2</v>
      </c>
      <c r="R649" t="str">
        <f t="shared" si="26"/>
        <v>2020Motor Private</v>
      </c>
    </row>
    <row r="650" spans="2:18" x14ac:dyDescent="0.35">
      <c r="B650" s="40"/>
      <c r="C650" s="45" t="s">
        <v>509</v>
      </c>
      <c r="D650" s="46">
        <v>44133</v>
      </c>
      <c r="E650" s="46">
        <v>44133</v>
      </c>
      <c r="F650" s="47" t="s">
        <v>3908</v>
      </c>
      <c r="G650" s="48">
        <v>-313785</v>
      </c>
      <c r="H650" s="49">
        <v>45041</v>
      </c>
      <c r="I650" s="44">
        <v>2020</v>
      </c>
      <c r="J650" s="44">
        <v>2020</v>
      </c>
      <c r="K650" s="44">
        <v>2023</v>
      </c>
      <c r="L650" s="44" t="s">
        <v>11</v>
      </c>
      <c r="M650" s="44" t="s">
        <v>7246</v>
      </c>
      <c r="N650" s="44">
        <v>0</v>
      </c>
      <c r="O650" t="str">
        <f>IF(_xlfn.XLOOKUP(C650,Raw_Data_OS_23!$C$7:$C$4518,Raw_Data_OS_23!$C$7:$C$4518,"New_Claim")="New_Claim",IF(_xlfn.XLOOKUP(C650,'Raw Data_OS_22'!$C$5:$C$4516,'Raw Data_OS_22'!$C$5:$C$4516,"New_Claim")="New_Claim",IF(I650=$O$1,"F1","F2"),"Considered"),"Considered")</f>
        <v>Considered</v>
      </c>
      <c r="P650" t="str" cm="1">
        <f t="array" ref="P650">_xlfn.IFS(O650="F1","F1",O650="F2","F2",O650="Considered",_xlfn.XLOOKUP(C650,Raw_Data_OS_23!$C$7:$C$4518,Raw_Data_OS_23!$N$7:$N$4518,_xlfn.XLOOKUP(Raw_Data_Paid_23!C650,'Raw Data_OS_22'!$C$5:$C$4516,'Raw Data_OS_22'!$O$5:$O$4516)))</f>
        <v>B2</v>
      </c>
      <c r="Q650" t="str">
        <f t="shared" si="25"/>
        <v>B2</v>
      </c>
      <c r="R650" t="str">
        <f t="shared" si="26"/>
        <v>2020Motor Commercial</v>
      </c>
    </row>
    <row r="651" spans="2:18" x14ac:dyDescent="0.35">
      <c r="B651" s="40"/>
      <c r="C651" s="45" t="s">
        <v>125</v>
      </c>
      <c r="D651" s="46">
        <v>44187</v>
      </c>
      <c r="E651" s="46">
        <v>44208</v>
      </c>
      <c r="F651" s="47" t="s">
        <v>3910</v>
      </c>
      <c r="G651" s="48">
        <v>-37500</v>
      </c>
      <c r="H651" s="49">
        <v>45041</v>
      </c>
      <c r="I651" s="44">
        <v>2020</v>
      </c>
      <c r="J651" s="44">
        <v>2021</v>
      </c>
      <c r="K651" s="44">
        <v>2023</v>
      </c>
      <c r="L651" s="44" t="s">
        <v>11</v>
      </c>
      <c r="M651" s="44" t="s">
        <v>7246</v>
      </c>
      <c r="N651" s="44">
        <v>0</v>
      </c>
      <c r="O651" t="str">
        <f>IF(_xlfn.XLOOKUP(C651,Raw_Data_OS_23!$C$7:$C$4518,Raw_Data_OS_23!$C$7:$C$4518,"New_Claim")="New_Claim",IF(_xlfn.XLOOKUP(C651,'Raw Data_OS_22'!$C$5:$C$4516,'Raw Data_OS_22'!$C$5:$C$4516,"New_Claim")="New_Claim",IF(I651=$O$1,"F1","F2"),"Considered"),"Considered")</f>
        <v>Considered</v>
      </c>
      <c r="P651" t="str" cm="1">
        <f t="array" ref="P651">_xlfn.IFS(O651="F1","F1",O651="F2","F2",O651="Considered",_xlfn.XLOOKUP(C651,Raw_Data_OS_23!$C$7:$C$4518,Raw_Data_OS_23!$N$7:$N$4518,_xlfn.XLOOKUP(Raw_Data_Paid_23!C651,'Raw Data_OS_22'!$C$5:$C$4516,'Raw Data_OS_22'!$O$5:$O$4516)))</f>
        <v>B2</v>
      </c>
      <c r="Q651" t="str">
        <f t="shared" si="25"/>
        <v>B2</v>
      </c>
      <c r="R651" t="str">
        <f t="shared" si="26"/>
        <v>2020Motor Private</v>
      </c>
    </row>
    <row r="652" spans="2:18" x14ac:dyDescent="0.35">
      <c r="B652" s="40"/>
      <c r="C652" s="45" t="s">
        <v>1197</v>
      </c>
      <c r="D652" s="46">
        <v>44183</v>
      </c>
      <c r="E652" s="46">
        <v>44183</v>
      </c>
      <c r="F652" s="47" t="s">
        <v>3910</v>
      </c>
      <c r="G652" s="48">
        <v>31000</v>
      </c>
      <c r="H652" s="49">
        <v>45041</v>
      </c>
      <c r="I652" s="44">
        <v>2020</v>
      </c>
      <c r="J652" s="44">
        <v>2020</v>
      </c>
      <c r="K652" s="44">
        <v>2023</v>
      </c>
      <c r="L652" s="44" t="s">
        <v>11</v>
      </c>
      <c r="M652" s="44" t="s">
        <v>7246</v>
      </c>
      <c r="N652" s="44">
        <v>0</v>
      </c>
      <c r="O652" t="str">
        <f>IF(_xlfn.XLOOKUP(C652,Raw_Data_OS_23!$C$7:$C$4518,Raw_Data_OS_23!$C$7:$C$4518,"New_Claim")="New_Claim",IF(_xlfn.XLOOKUP(C652,'Raw Data_OS_22'!$C$5:$C$4516,'Raw Data_OS_22'!$C$5:$C$4516,"New_Claim")="New_Claim",IF(I652=$O$1,"F1","F2"),"Considered"),"Considered")</f>
        <v>Considered</v>
      </c>
      <c r="P652" t="str" cm="1">
        <f t="array" ref="P652">_xlfn.IFS(O652="F1","F1",O652="F2","F2",O652="Considered",_xlfn.XLOOKUP(C652,Raw_Data_OS_23!$C$7:$C$4518,Raw_Data_OS_23!$N$7:$N$4518,_xlfn.XLOOKUP(Raw_Data_Paid_23!C652,'Raw Data_OS_22'!$C$5:$C$4516,'Raw Data_OS_22'!$O$5:$O$4516)))</f>
        <v>B2</v>
      </c>
      <c r="Q652" t="str">
        <f t="shared" si="25"/>
        <v>B2</v>
      </c>
      <c r="R652" t="str">
        <f t="shared" si="26"/>
        <v>2020Motor Private</v>
      </c>
    </row>
    <row r="653" spans="2:18" x14ac:dyDescent="0.35">
      <c r="B653" s="40"/>
      <c r="C653" s="45" t="s">
        <v>309</v>
      </c>
      <c r="D653" s="46">
        <v>44054</v>
      </c>
      <c r="E653" s="46">
        <v>44054</v>
      </c>
      <c r="F653" s="47" t="s">
        <v>3910</v>
      </c>
      <c r="G653" s="48">
        <v>11000</v>
      </c>
      <c r="H653" s="49">
        <v>45041</v>
      </c>
      <c r="I653" s="44">
        <v>2020</v>
      </c>
      <c r="J653" s="44">
        <v>2020</v>
      </c>
      <c r="K653" s="44">
        <v>2023</v>
      </c>
      <c r="L653" s="44" t="s">
        <v>35</v>
      </c>
      <c r="M653" s="44" t="s">
        <v>7246</v>
      </c>
      <c r="N653" s="44">
        <v>0</v>
      </c>
      <c r="O653" t="str">
        <f>IF(_xlfn.XLOOKUP(C653,Raw_Data_OS_23!$C$7:$C$4518,Raw_Data_OS_23!$C$7:$C$4518,"New_Claim")="New_Claim",IF(_xlfn.XLOOKUP(C653,'Raw Data_OS_22'!$C$5:$C$4516,'Raw Data_OS_22'!$C$5:$C$4516,"New_Claim")="New_Claim",IF(I653=$O$1,"F1","F2"),"Considered"),"Considered")</f>
        <v>Considered</v>
      </c>
      <c r="P653" t="str" cm="1">
        <f t="array" ref="P653">_xlfn.IFS(O653="F1","F1",O653="F2","F2",O653="Considered",_xlfn.XLOOKUP(C653,Raw_Data_OS_23!$C$7:$C$4518,Raw_Data_OS_23!$N$7:$N$4518,_xlfn.XLOOKUP(Raw_Data_Paid_23!C653,'Raw Data_OS_22'!$C$5:$C$4516,'Raw Data_OS_22'!$O$5:$O$4516)))</f>
        <v>B2</v>
      </c>
      <c r="Q653" t="str">
        <f t="shared" si="25"/>
        <v>B2</v>
      </c>
      <c r="R653" t="str">
        <f t="shared" si="26"/>
        <v>2020Motor Private</v>
      </c>
    </row>
    <row r="654" spans="2:18" x14ac:dyDescent="0.35">
      <c r="B654" s="40"/>
      <c r="C654" s="45" t="s">
        <v>3454</v>
      </c>
      <c r="D654" s="46">
        <v>44398</v>
      </c>
      <c r="E654" s="46">
        <v>44454</v>
      </c>
      <c r="F654" s="47" t="s">
        <v>3910</v>
      </c>
      <c r="G654" s="48">
        <v>7000</v>
      </c>
      <c r="H654" s="49">
        <v>45041</v>
      </c>
      <c r="I654" s="44">
        <v>2021</v>
      </c>
      <c r="J654" s="44">
        <v>2021</v>
      </c>
      <c r="K654" s="44">
        <v>2023</v>
      </c>
      <c r="L654" s="44" t="s">
        <v>3073</v>
      </c>
      <c r="M654" s="44" t="s">
        <v>7246</v>
      </c>
      <c r="N654" s="44">
        <v>0</v>
      </c>
      <c r="O654" t="str">
        <f>IF(_xlfn.XLOOKUP(C654,Raw_Data_OS_23!$C$7:$C$4518,Raw_Data_OS_23!$C$7:$C$4518,"New_Claim")="New_Claim",IF(_xlfn.XLOOKUP(C654,'Raw Data_OS_22'!$C$5:$C$4516,'Raw Data_OS_22'!$C$5:$C$4516,"New_Claim")="New_Claim",IF(I654=$O$1,"F1","F2"),"Considered"),"Considered")</f>
        <v>Considered</v>
      </c>
      <c r="P654" t="str" cm="1">
        <f t="array" ref="P654">_xlfn.IFS(O654="F1","F1",O654="F2","F2",O654="Considered",_xlfn.XLOOKUP(C654,Raw_Data_OS_23!$C$7:$C$4518,Raw_Data_OS_23!$N$7:$N$4518,_xlfn.XLOOKUP(Raw_Data_Paid_23!C654,'Raw Data_OS_22'!$C$5:$C$4516,'Raw Data_OS_22'!$O$5:$O$4516)))</f>
        <v>B2</v>
      </c>
      <c r="Q654" t="str">
        <f t="shared" si="25"/>
        <v>B2</v>
      </c>
      <c r="R654" t="str">
        <f t="shared" si="26"/>
        <v>2021Motor Private</v>
      </c>
    </row>
    <row r="655" spans="2:18" x14ac:dyDescent="0.35">
      <c r="B655" s="40"/>
      <c r="C655" s="45" t="s">
        <v>6186</v>
      </c>
      <c r="D655" s="46">
        <v>44565</v>
      </c>
      <c r="E655" s="46">
        <v>44567</v>
      </c>
      <c r="F655" s="47" t="s">
        <v>3910</v>
      </c>
      <c r="G655" s="48">
        <v>2000</v>
      </c>
      <c r="H655" s="49">
        <v>45041</v>
      </c>
      <c r="I655" s="44">
        <v>2022</v>
      </c>
      <c r="J655" s="44">
        <v>2022</v>
      </c>
      <c r="K655" s="44">
        <v>2023</v>
      </c>
      <c r="L655" s="44" t="s">
        <v>6021</v>
      </c>
      <c r="M655" s="44" t="s">
        <v>7246</v>
      </c>
      <c r="N655" s="44">
        <v>0</v>
      </c>
      <c r="O655" t="str">
        <f>IF(_xlfn.XLOOKUP(C655,Raw_Data_OS_23!$C$7:$C$4518,Raw_Data_OS_23!$C$7:$C$4518,"New_Claim")="New_Claim",IF(_xlfn.XLOOKUP(C655,'Raw Data_OS_22'!$C$5:$C$4516,'Raw Data_OS_22'!$C$5:$C$4516,"New_Claim")="New_Claim",IF(I655=$O$1,"F1","F2"),"Considered"),"Considered")</f>
        <v>Considered</v>
      </c>
      <c r="P655" t="str" cm="1">
        <f t="array" ref="P655">_xlfn.IFS(O655="F1","F1",O655="F2","F2",O655="Considered",_xlfn.XLOOKUP(C655,Raw_Data_OS_23!$C$7:$C$4518,Raw_Data_OS_23!$N$7:$N$4518,_xlfn.XLOOKUP(Raw_Data_Paid_23!C655,'Raw Data_OS_22'!$C$5:$C$4516,'Raw Data_OS_22'!$O$5:$O$4516)))</f>
        <v>B2</v>
      </c>
      <c r="Q655" t="str">
        <f t="shared" si="25"/>
        <v>B2</v>
      </c>
      <c r="R655" t="str">
        <f t="shared" si="26"/>
        <v>2022Motor Private</v>
      </c>
    </row>
    <row r="656" spans="2:18" x14ac:dyDescent="0.35">
      <c r="B656" s="40"/>
      <c r="C656" s="45" t="s">
        <v>6336</v>
      </c>
      <c r="D656" s="46">
        <v>44627</v>
      </c>
      <c r="E656" s="46">
        <v>44635</v>
      </c>
      <c r="F656" s="47" t="s">
        <v>3910</v>
      </c>
      <c r="G656" s="48">
        <v>7000</v>
      </c>
      <c r="H656" s="49">
        <v>45041</v>
      </c>
      <c r="I656" s="44">
        <v>2022</v>
      </c>
      <c r="J656" s="44">
        <v>2022</v>
      </c>
      <c r="K656" s="44">
        <v>2023</v>
      </c>
      <c r="L656" s="44" t="s">
        <v>6021</v>
      </c>
      <c r="M656" s="44" t="s">
        <v>7246</v>
      </c>
      <c r="N656" s="44">
        <v>0</v>
      </c>
      <c r="O656" t="str">
        <f>IF(_xlfn.XLOOKUP(C656,Raw_Data_OS_23!$C$7:$C$4518,Raw_Data_OS_23!$C$7:$C$4518,"New_Claim")="New_Claim",IF(_xlfn.XLOOKUP(C656,'Raw Data_OS_22'!$C$5:$C$4516,'Raw Data_OS_22'!$C$5:$C$4516,"New_Claim")="New_Claim",IF(I656=$O$1,"F1","F2"),"Considered"),"Considered")</f>
        <v>Considered</v>
      </c>
      <c r="P656" t="str" cm="1">
        <f t="array" ref="P656">_xlfn.IFS(O656="F1","F1",O656="F2","F2",O656="Considered",_xlfn.XLOOKUP(C656,Raw_Data_OS_23!$C$7:$C$4518,Raw_Data_OS_23!$N$7:$N$4518,_xlfn.XLOOKUP(Raw_Data_Paid_23!C656,'Raw Data_OS_22'!$C$5:$C$4516,'Raw Data_OS_22'!$O$5:$O$4516)))</f>
        <v>B2</v>
      </c>
      <c r="Q656" t="str">
        <f t="shared" si="25"/>
        <v>B2</v>
      </c>
      <c r="R656" t="str">
        <f t="shared" si="26"/>
        <v>2022Motor Private</v>
      </c>
    </row>
    <row r="657" spans="2:18" x14ac:dyDescent="0.35">
      <c r="B657" s="40"/>
      <c r="C657" s="45" t="s">
        <v>6123</v>
      </c>
      <c r="D657" s="46">
        <v>44554</v>
      </c>
      <c r="E657" s="46">
        <v>44582</v>
      </c>
      <c r="F657" s="47" t="s">
        <v>3910</v>
      </c>
      <c r="G657" s="48">
        <v>5000</v>
      </c>
      <c r="H657" s="49">
        <v>45041</v>
      </c>
      <c r="I657" s="44">
        <v>2021</v>
      </c>
      <c r="J657" s="44">
        <v>2022</v>
      </c>
      <c r="K657" s="44">
        <v>2023</v>
      </c>
      <c r="L657" s="44" t="s">
        <v>3138</v>
      </c>
      <c r="M657" s="44" t="s">
        <v>7246</v>
      </c>
      <c r="N657" s="44">
        <v>0</v>
      </c>
      <c r="O657" t="str">
        <f>IF(_xlfn.XLOOKUP(C657,Raw_Data_OS_23!$C$7:$C$4518,Raw_Data_OS_23!$C$7:$C$4518,"New_Claim")="New_Claim",IF(_xlfn.XLOOKUP(C657,'Raw Data_OS_22'!$C$5:$C$4516,'Raw Data_OS_22'!$C$5:$C$4516,"New_Claim")="New_Claim",IF(I657=$O$1,"F1","F2"),"Considered"),"Considered")</f>
        <v>Considered</v>
      </c>
      <c r="P657" t="str" cm="1">
        <f t="array" ref="P657">_xlfn.IFS(O657="F1","F1",O657="F2","F2",O657="Considered",_xlfn.XLOOKUP(C657,Raw_Data_OS_23!$C$7:$C$4518,Raw_Data_OS_23!$N$7:$N$4518,_xlfn.XLOOKUP(Raw_Data_Paid_23!C657,'Raw Data_OS_22'!$C$5:$C$4516,'Raw Data_OS_22'!$O$5:$O$4516)))</f>
        <v>C2</v>
      </c>
      <c r="Q657" t="str">
        <f t="shared" si="25"/>
        <v>C2</v>
      </c>
      <c r="R657" t="str">
        <f t="shared" si="26"/>
        <v>2021Motor Private</v>
      </c>
    </row>
    <row r="658" spans="2:18" x14ac:dyDescent="0.35">
      <c r="B658" s="40"/>
      <c r="C658" s="45" t="s">
        <v>6668</v>
      </c>
      <c r="D658" s="46">
        <v>44751</v>
      </c>
      <c r="E658" s="46">
        <v>44756</v>
      </c>
      <c r="F658" s="47" t="s">
        <v>3910</v>
      </c>
      <c r="G658" s="48">
        <v>5000</v>
      </c>
      <c r="H658" s="49">
        <v>45041</v>
      </c>
      <c r="I658" s="44">
        <v>2022</v>
      </c>
      <c r="J658" s="44">
        <v>2022</v>
      </c>
      <c r="K658" s="44">
        <v>2023</v>
      </c>
      <c r="L658" s="44" t="s">
        <v>6643</v>
      </c>
      <c r="M658" s="44" t="s">
        <v>7246</v>
      </c>
      <c r="N658" s="44">
        <v>0</v>
      </c>
      <c r="O658" t="str">
        <f>IF(_xlfn.XLOOKUP(C658,Raw_Data_OS_23!$C$7:$C$4518,Raw_Data_OS_23!$C$7:$C$4518,"New_Claim")="New_Claim",IF(_xlfn.XLOOKUP(C658,'Raw Data_OS_22'!$C$5:$C$4516,'Raw Data_OS_22'!$C$5:$C$4516,"New_Claim")="New_Claim",IF(I658=$O$1,"F1","F2"),"Considered"),"Considered")</f>
        <v>Considered</v>
      </c>
      <c r="P658" t="str" cm="1">
        <f t="array" ref="P658">_xlfn.IFS(O658="F1","F1",O658="F2","F2",O658="Considered",_xlfn.XLOOKUP(C658,Raw_Data_OS_23!$C$7:$C$4518,Raw_Data_OS_23!$N$7:$N$4518,_xlfn.XLOOKUP(Raw_Data_Paid_23!C658,'Raw Data_OS_22'!$C$5:$C$4516,'Raw Data_OS_22'!$O$5:$O$4516)))</f>
        <v>B2</v>
      </c>
      <c r="Q658" t="str">
        <f t="shared" si="25"/>
        <v>B2</v>
      </c>
      <c r="R658" t="str">
        <f t="shared" si="26"/>
        <v>2022Motor Private</v>
      </c>
    </row>
    <row r="659" spans="2:18" x14ac:dyDescent="0.35">
      <c r="B659" s="40"/>
      <c r="C659" s="45" t="s">
        <v>2989</v>
      </c>
      <c r="D659" s="46">
        <v>44317</v>
      </c>
      <c r="E659" s="46">
        <v>44340</v>
      </c>
      <c r="F659" s="47" t="s">
        <v>3910</v>
      </c>
      <c r="G659" s="48">
        <v>2000</v>
      </c>
      <c r="H659" s="49">
        <v>45041</v>
      </c>
      <c r="I659" s="44">
        <v>2021</v>
      </c>
      <c r="J659" s="44">
        <v>2021</v>
      </c>
      <c r="K659" s="44">
        <v>2023</v>
      </c>
      <c r="L659" s="44" t="s">
        <v>2250</v>
      </c>
      <c r="M659" s="44" t="s">
        <v>7246</v>
      </c>
      <c r="N659" s="44">
        <v>0</v>
      </c>
      <c r="O659" t="str">
        <f>IF(_xlfn.XLOOKUP(C659,Raw_Data_OS_23!$C$7:$C$4518,Raw_Data_OS_23!$C$7:$C$4518,"New_Claim")="New_Claim",IF(_xlfn.XLOOKUP(C659,'Raw Data_OS_22'!$C$5:$C$4516,'Raw Data_OS_22'!$C$5:$C$4516,"New_Claim")="New_Claim",IF(I659=$O$1,"F1","F2"),"Considered"),"Considered")</f>
        <v>Considered</v>
      </c>
      <c r="P659" t="str" cm="1">
        <f t="array" ref="P659">_xlfn.IFS(O659="F1","F1",O659="F2","F2",O659="Considered",_xlfn.XLOOKUP(C659,Raw_Data_OS_23!$C$7:$C$4518,Raw_Data_OS_23!$N$7:$N$4518,_xlfn.XLOOKUP(Raw_Data_Paid_23!C659,'Raw Data_OS_22'!$C$5:$C$4516,'Raw Data_OS_22'!$O$5:$O$4516)))</f>
        <v>B2</v>
      </c>
      <c r="Q659" t="str">
        <f t="shared" si="25"/>
        <v>B2</v>
      </c>
      <c r="R659" t="str">
        <f t="shared" si="26"/>
        <v>2021Motor Private</v>
      </c>
    </row>
    <row r="660" spans="2:18" x14ac:dyDescent="0.35">
      <c r="B660" s="40"/>
      <c r="C660" s="45" t="s">
        <v>3766</v>
      </c>
      <c r="D660" s="46">
        <v>44519</v>
      </c>
      <c r="E660" s="46">
        <v>44525</v>
      </c>
      <c r="F660" s="47" t="s">
        <v>3910</v>
      </c>
      <c r="G660" s="48">
        <v>7000</v>
      </c>
      <c r="H660" s="49">
        <v>45041</v>
      </c>
      <c r="I660" s="44">
        <v>2021</v>
      </c>
      <c r="J660" s="44">
        <v>2021</v>
      </c>
      <c r="K660" s="44">
        <v>2023</v>
      </c>
      <c r="L660" s="44" t="s">
        <v>3138</v>
      </c>
      <c r="M660" s="44" t="s">
        <v>7246</v>
      </c>
      <c r="N660" s="44">
        <v>0</v>
      </c>
      <c r="O660" t="str">
        <f>IF(_xlfn.XLOOKUP(C660,Raw_Data_OS_23!$C$7:$C$4518,Raw_Data_OS_23!$C$7:$C$4518,"New_Claim")="New_Claim",IF(_xlfn.XLOOKUP(C660,'Raw Data_OS_22'!$C$5:$C$4516,'Raw Data_OS_22'!$C$5:$C$4516,"New_Claim")="New_Claim",IF(I660=$O$1,"F1","F2"),"Considered"),"Considered")</f>
        <v>Considered</v>
      </c>
      <c r="P660" t="str" cm="1">
        <f t="array" ref="P660">_xlfn.IFS(O660="F1","F1",O660="F2","F2",O660="Considered",_xlfn.XLOOKUP(C660,Raw_Data_OS_23!$C$7:$C$4518,Raw_Data_OS_23!$N$7:$N$4518,_xlfn.XLOOKUP(Raw_Data_Paid_23!C660,'Raw Data_OS_22'!$C$5:$C$4516,'Raw Data_OS_22'!$O$5:$O$4516)))</f>
        <v>B2</v>
      </c>
      <c r="Q660" t="str">
        <f t="shared" si="25"/>
        <v>B2</v>
      </c>
      <c r="R660" t="str">
        <f t="shared" si="26"/>
        <v>2021Motor Private</v>
      </c>
    </row>
    <row r="661" spans="2:18" x14ac:dyDescent="0.35">
      <c r="B661" s="40"/>
      <c r="C661" s="45" t="s">
        <v>3794</v>
      </c>
      <c r="D661" s="46">
        <v>44528</v>
      </c>
      <c r="E661" s="46">
        <v>44533</v>
      </c>
      <c r="F661" s="47" t="s">
        <v>3910</v>
      </c>
      <c r="G661" s="48">
        <v>7000</v>
      </c>
      <c r="H661" s="49">
        <v>45041</v>
      </c>
      <c r="I661" s="44">
        <v>2021</v>
      </c>
      <c r="J661" s="44">
        <v>2021</v>
      </c>
      <c r="K661" s="44">
        <v>2023</v>
      </c>
      <c r="L661" s="44" t="s">
        <v>3138</v>
      </c>
      <c r="M661" s="44" t="s">
        <v>7246</v>
      </c>
      <c r="N661" s="44">
        <v>0</v>
      </c>
      <c r="O661" t="str">
        <f>IF(_xlfn.XLOOKUP(C661,Raw_Data_OS_23!$C$7:$C$4518,Raw_Data_OS_23!$C$7:$C$4518,"New_Claim")="New_Claim",IF(_xlfn.XLOOKUP(C661,'Raw Data_OS_22'!$C$5:$C$4516,'Raw Data_OS_22'!$C$5:$C$4516,"New_Claim")="New_Claim",IF(I661=$O$1,"F1","F2"),"Considered"),"Considered")</f>
        <v>Considered</v>
      </c>
      <c r="P661" t="str" cm="1">
        <f t="array" ref="P661">_xlfn.IFS(O661="F1","F1",O661="F2","F2",O661="Considered",_xlfn.XLOOKUP(C661,Raw_Data_OS_23!$C$7:$C$4518,Raw_Data_OS_23!$N$7:$N$4518,_xlfn.XLOOKUP(Raw_Data_Paid_23!C661,'Raw Data_OS_22'!$C$5:$C$4516,'Raw Data_OS_22'!$O$5:$O$4516)))</f>
        <v>C2</v>
      </c>
      <c r="Q661" t="str">
        <f t="shared" si="25"/>
        <v>C2</v>
      </c>
      <c r="R661" t="str">
        <f t="shared" si="26"/>
        <v>2021Motor Private</v>
      </c>
    </row>
    <row r="662" spans="2:18" x14ac:dyDescent="0.35">
      <c r="B662" s="40"/>
      <c r="C662" s="45" t="s">
        <v>1423</v>
      </c>
      <c r="D662" s="46">
        <v>44243</v>
      </c>
      <c r="E662" s="46">
        <v>44250</v>
      </c>
      <c r="F662" s="47" t="s">
        <v>3910</v>
      </c>
      <c r="G662" s="48">
        <v>54636</v>
      </c>
      <c r="H662" s="49">
        <v>45041</v>
      </c>
      <c r="I662" s="44">
        <v>2021</v>
      </c>
      <c r="J662" s="44">
        <v>2021</v>
      </c>
      <c r="K662" s="44">
        <v>2023</v>
      </c>
      <c r="L662" s="44" t="s">
        <v>21</v>
      </c>
      <c r="M662" s="44" t="s">
        <v>7246</v>
      </c>
      <c r="N662" s="44">
        <v>0</v>
      </c>
      <c r="O662" t="str">
        <f>IF(_xlfn.XLOOKUP(C662,Raw_Data_OS_23!$C$7:$C$4518,Raw_Data_OS_23!$C$7:$C$4518,"New_Claim")="New_Claim",IF(_xlfn.XLOOKUP(C662,'Raw Data_OS_22'!$C$5:$C$4516,'Raw Data_OS_22'!$C$5:$C$4516,"New_Claim")="New_Claim",IF(I662=$O$1,"F1","F2"),"Considered"),"Considered")</f>
        <v>Considered</v>
      </c>
      <c r="P662" t="str" cm="1">
        <f t="array" ref="P662">_xlfn.IFS(O662="F1","F1",O662="F2","F2",O662="Considered",_xlfn.XLOOKUP(C662,Raw_Data_OS_23!$C$7:$C$4518,Raw_Data_OS_23!$N$7:$N$4518,_xlfn.XLOOKUP(Raw_Data_Paid_23!C662,'Raw Data_OS_22'!$C$5:$C$4516,'Raw Data_OS_22'!$O$5:$O$4516)))</f>
        <v>C2</v>
      </c>
      <c r="Q662" t="str">
        <f t="shared" si="25"/>
        <v>C2</v>
      </c>
      <c r="R662" t="str">
        <f t="shared" si="26"/>
        <v>2021Motor Private</v>
      </c>
    </row>
    <row r="663" spans="2:18" x14ac:dyDescent="0.35">
      <c r="B663" s="40"/>
      <c r="C663" s="45" t="s">
        <v>3368</v>
      </c>
      <c r="D663" s="46">
        <v>44430</v>
      </c>
      <c r="E663" s="46">
        <v>44434</v>
      </c>
      <c r="F663" s="47" t="s">
        <v>3910</v>
      </c>
      <c r="G663" s="48">
        <v>169500</v>
      </c>
      <c r="H663" s="49">
        <v>45041</v>
      </c>
      <c r="I663" s="44">
        <v>2021</v>
      </c>
      <c r="J663" s="44">
        <v>2021</v>
      </c>
      <c r="K663" s="44">
        <v>2023</v>
      </c>
      <c r="L663" s="44" t="s">
        <v>3073</v>
      </c>
      <c r="M663" s="44" t="s">
        <v>7246</v>
      </c>
      <c r="N663" s="44">
        <v>0</v>
      </c>
      <c r="O663" t="str">
        <f>IF(_xlfn.XLOOKUP(C663,Raw_Data_OS_23!$C$7:$C$4518,Raw_Data_OS_23!$C$7:$C$4518,"New_Claim")="New_Claim",IF(_xlfn.XLOOKUP(C663,'Raw Data_OS_22'!$C$5:$C$4516,'Raw Data_OS_22'!$C$5:$C$4516,"New_Claim")="New_Claim",IF(I663=$O$1,"F1","F2"),"Considered"),"Considered")</f>
        <v>Considered</v>
      </c>
      <c r="P663" t="str" cm="1">
        <f t="array" ref="P663">_xlfn.IFS(O663="F1","F1",O663="F2","F2",O663="Considered",_xlfn.XLOOKUP(C663,Raw_Data_OS_23!$C$7:$C$4518,Raw_Data_OS_23!$N$7:$N$4518,_xlfn.XLOOKUP(Raw_Data_Paid_23!C663,'Raw Data_OS_22'!$C$5:$C$4516,'Raw Data_OS_22'!$O$5:$O$4516)))</f>
        <v>B2</v>
      </c>
      <c r="Q663" t="str">
        <f t="shared" si="25"/>
        <v>B2</v>
      </c>
      <c r="R663" t="str">
        <f t="shared" si="26"/>
        <v>2021Motor Private</v>
      </c>
    </row>
    <row r="664" spans="2:18" x14ac:dyDescent="0.35">
      <c r="B664" s="40"/>
      <c r="C664" s="45" t="s">
        <v>3710</v>
      </c>
      <c r="D664" s="46">
        <v>44510</v>
      </c>
      <c r="E664" s="46">
        <v>44511</v>
      </c>
      <c r="F664" s="47" t="s">
        <v>3910</v>
      </c>
      <c r="G664" s="48">
        <v>128500</v>
      </c>
      <c r="H664" s="49">
        <v>45041</v>
      </c>
      <c r="I664" s="44">
        <v>2021</v>
      </c>
      <c r="J664" s="44">
        <v>2021</v>
      </c>
      <c r="K664" s="44">
        <v>2023</v>
      </c>
      <c r="L664" s="44" t="s">
        <v>3138</v>
      </c>
      <c r="M664" s="44" t="s">
        <v>7246</v>
      </c>
      <c r="N664" s="44">
        <v>1</v>
      </c>
      <c r="O664" t="str">
        <f>IF(_xlfn.XLOOKUP(C664,Raw_Data_OS_23!$C$7:$C$4518,Raw_Data_OS_23!$C$7:$C$4518,"New_Claim")="New_Claim",IF(_xlfn.XLOOKUP(C664,'Raw Data_OS_22'!$C$5:$C$4516,'Raw Data_OS_22'!$C$5:$C$4516,"New_Claim")="New_Claim",IF(I664=$O$1,"F1","F2"),"Considered"),"Considered")</f>
        <v>Considered</v>
      </c>
      <c r="P664" t="str" cm="1">
        <f t="array" ref="P664">_xlfn.IFS(O664="F1","F1",O664="F2","F2",O664="Considered",_xlfn.XLOOKUP(C664,Raw_Data_OS_23!$C$7:$C$4518,Raw_Data_OS_23!$N$7:$N$4518,_xlfn.XLOOKUP(Raw_Data_Paid_23!C664,'Raw Data_OS_22'!$C$5:$C$4516,'Raw Data_OS_22'!$O$5:$O$4516)))</f>
        <v>C2</v>
      </c>
      <c r="Q664" t="str">
        <f t="shared" si="25"/>
        <v>C2</v>
      </c>
      <c r="R664" t="str">
        <f t="shared" si="26"/>
        <v>2021Motor Private</v>
      </c>
    </row>
    <row r="665" spans="2:18" x14ac:dyDescent="0.35">
      <c r="B665" s="40"/>
      <c r="C665" s="45" t="s">
        <v>3560</v>
      </c>
      <c r="D665" s="46">
        <v>44460</v>
      </c>
      <c r="E665" s="46">
        <v>44476</v>
      </c>
      <c r="F665" s="47" t="s">
        <v>3910</v>
      </c>
      <c r="G665" s="48">
        <v>136500</v>
      </c>
      <c r="H665" s="49">
        <v>45041</v>
      </c>
      <c r="I665" s="44">
        <v>2021</v>
      </c>
      <c r="J665" s="44">
        <v>2021</v>
      </c>
      <c r="K665" s="44">
        <v>2023</v>
      </c>
      <c r="L665" s="44" t="s">
        <v>3073</v>
      </c>
      <c r="M665" s="44" t="s">
        <v>7246</v>
      </c>
      <c r="N665" s="44">
        <v>0</v>
      </c>
      <c r="O665" t="str">
        <f>IF(_xlfn.XLOOKUP(C665,Raw_Data_OS_23!$C$7:$C$4518,Raw_Data_OS_23!$C$7:$C$4518,"New_Claim")="New_Claim",IF(_xlfn.XLOOKUP(C665,'Raw Data_OS_22'!$C$5:$C$4516,'Raw Data_OS_22'!$C$5:$C$4516,"New_Claim")="New_Claim",IF(I665=$O$1,"F1","F2"),"Considered"),"Considered")</f>
        <v>Considered</v>
      </c>
      <c r="P665" t="str" cm="1">
        <f t="array" ref="P665">_xlfn.IFS(O665="F1","F1",O665="F2","F2",O665="Considered",_xlfn.XLOOKUP(C665,Raw_Data_OS_23!$C$7:$C$4518,Raw_Data_OS_23!$N$7:$N$4518,_xlfn.XLOOKUP(Raw_Data_Paid_23!C665,'Raw Data_OS_22'!$C$5:$C$4516,'Raw Data_OS_22'!$O$5:$O$4516)))</f>
        <v>C2</v>
      </c>
      <c r="Q665" t="str">
        <f t="shared" si="25"/>
        <v>C2</v>
      </c>
      <c r="R665" t="str">
        <f t="shared" si="26"/>
        <v>2021Motor Private</v>
      </c>
    </row>
    <row r="666" spans="2:18" x14ac:dyDescent="0.35">
      <c r="B666" s="40"/>
      <c r="C666" s="45" t="s">
        <v>3554</v>
      </c>
      <c r="D666" s="46">
        <v>44457</v>
      </c>
      <c r="E666" s="46">
        <v>44475</v>
      </c>
      <c r="F666" s="47" t="s">
        <v>3910</v>
      </c>
      <c r="G666" s="48">
        <v>176000</v>
      </c>
      <c r="H666" s="49">
        <v>45041</v>
      </c>
      <c r="I666" s="44">
        <v>2021</v>
      </c>
      <c r="J666" s="44">
        <v>2021</v>
      </c>
      <c r="K666" s="44">
        <v>2023</v>
      </c>
      <c r="L666" s="44" t="s">
        <v>3073</v>
      </c>
      <c r="M666" s="44" t="s">
        <v>7246</v>
      </c>
      <c r="N666" s="44">
        <v>0</v>
      </c>
      <c r="O666" t="str">
        <f>IF(_xlfn.XLOOKUP(C666,Raw_Data_OS_23!$C$7:$C$4518,Raw_Data_OS_23!$C$7:$C$4518,"New_Claim")="New_Claim",IF(_xlfn.XLOOKUP(C666,'Raw Data_OS_22'!$C$5:$C$4516,'Raw Data_OS_22'!$C$5:$C$4516,"New_Claim")="New_Claim",IF(I666=$O$1,"F1","F2"),"Considered"),"Considered")</f>
        <v>Considered</v>
      </c>
      <c r="P666" t="str" cm="1">
        <f t="array" ref="P666">_xlfn.IFS(O666="F1","F1",O666="F2","F2",O666="Considered",_xlfn.XLOOKUP(C666,Raw_Data_OS_23!$C$7:$C$4518,Raw_Data_OS_23!$N$7:$N$4518,_xlfn.XLOOKUP(Raw_Data_Paid_23!C666,'Raw Data_OS_22'!$C$5:$C$4516,'Raw Data_OS_22'!$O$5:$O$4516)))</f>
        <v>C2</v>
      </c>
      <c r="Q666" t="str">
        <f t="shared" si="25"/>
        <v>C2</v>
      </c>
      <c r="R666" t="str">
        <f t="shared" si="26"/>
        <v>2021Motor Private</v>
      </c>
    </row>
    <row r="667" spans="2:18" x14ac:dyDescent="0.35">
      <c r="B667" s="40"/>
      <c r="C667" s="45" t="s">
        <v>509</v>
      </c>
      <c r="D667" s="46">
        <v>44133</v>
      </c>
      <c r="E667" s="46">
        <v>44133</v>
      </c>
      <c r="F667" s="47" t="s">
        <v>3908</v>
      </c>
      <c r="G667" s="48">
        <v>313785</v>
      </c>
      <c r="H667" s="49">
        <v>45041</v>
      </c>
      <c r="I667" s="44">
        <v>2020</v>
      </c>
      <c r="J667" s="44">
        <v>2020</v>
      </c>
      <c r="K667" s="44">
        <v>2023</v>
      </c>
      <c r="L667" s="44" t="s">
        <v>11</v>
      </c>
      <c r="M667" s="44" t="s">
        <v>7246</v>
      </c>
      <c r="N667" s="44">
        <v>0</v>
      </c>
      <c r="O667" t="str">
        <f>IF(_xlfn.XLOOKUP(C667,Raw_Data_OS_23!$C$7:$C$4518,Raw_Data_OS_23!$C$7:$C$4518,"New_Claim")="New_Claim",IF(_xlfn.XLOOKUP(C667,'Raw Data_OS_22'!$C$5:$C$4516,'Raw Data_OS_22'!$C$5:$C$4516,"New_Claim")="New_Claim",IF(I667=$O$1,"F1","F2"),"Considered"),"Considered")</f>
        <v>Considered</v>
      </c>
      <c r="P667" t="str" cm="1">
        <f t="array" ref="P667">_xlfn.IFS(O667="F1","F1",O667="F2","F2",O667="Considered",_xlfn.XLOOKUP(C667,Raw_Data_OS_23!$C$7:$C$4518,Raw_Data_OS_23!$N$7:$N$4518,_xlfn.XLOOKUP(Raw_Data_Paid_23!C667,'Raw Data_OS_22'!$C$5:$C$4516,'Raw Data_OS_22'!$O$5:$O$4516)))</f>
        <v>B2</v>
      </c>
      <c r="Q667" t="str">
        <f t="shared" si="25"/>
        <v>B2</v>
      </c>
      <c r="R667" t="str">
        <f t="shared" si="26"/>
        <v>2020Motor Commercial</v>
      </c>
    </row>
    <row r="668" spans="2:18" x14ac:dyDescent="0.35">
      <c r="B668" s="40"/>
      <c r="C668" s="45" t="s">
        <v>6164</v>
      </c>
      <c r="D668" s="46">
        <v>44581</v>
      </c>
      <c r="E668" s="46">
        <v>44588</v>
      </c>
      <c r="F668" s="47" t="s">
        <v>3910</v>
      </c>
      <c r="G668" s="48">
        <v>9000</v>
      </c>
      <c r="H668" s="49">
        <v>45041</v>
      </c>
      <c r="I668" s="44">
        <v>2022</v>
      </c>
      <c r="J668" s="44">
        <v>2022</v>
      </c>
      <c r="K668" s="44">
        <v>2023</v>
      </c>
      <c r="L668" s="44" t="s">
        <v>6021</v>
      </c>
      <c r="M668" s="44" t="s">
        <v>7246</v>
      </c>
      <c r="N668" s="44">
        <v>0</v>
      </c>
      <c r="O668" t="str">
        <f>IF(_xlfn.XLOOKUP(C668,Raw_Data_OS_23!$C$7:$C$4518,Raw_Data_OS_23!$C$7:$C$4518,"New_Claim")="New_Claim",IF(_xlfn.XLOOKUP(C668,'Raw Data_OS_22'!$C$5:$C$4516,'Raw Data_OS_22'!$C$5:$C$4516,"New_Claim")="New_Claim",IF(I668=$O$1,"F1","F2"),"Considered"),"Considered")</f>
        <v>Considered</v>
      </c>
      <c r="P668" t="str" cm="1">
        <f t="array" ref="P668">_xlfn.IFS(O668="F1","F1",O668="F2","F2",O668="Considered",_xlfn.XLOOKUP(C668,Raw_Data_OS_23!$C$7:$C$4518,Raw_Data_OS_23!$N$7:$N$4518,_xlfn.XLOOKUP(Raw_Data_Paid_23!C668,'Raw Data_OS_22'!$C$5:$C$4516,'Raw Data_OS_22'!$O$5:$O$4516)))</f>
        <v>B2</v>
      </c>
      <c r="Q668" t="str">
        <f t="shared" si="25"/>
        <v>B2</v>
      </c>
      <c r="R668" t="str">
        <f t="shared" si="26"/>
        <v>2022Motor Private</v>
      </c>
    </row>
    <row r="669" spans="2:18" x14ac:dyDescent="0.35">
      <c r="B669" s="40"/>
      <c r="C669" s="45" t="s">
        <v>1386</v>
      </c>
      <c r="D669" s="46">
        <v>44245</v>
      </c>
      <c r="E669" s="46">
        <v>44249</v>
      </c>
      <c r="F669" s="47" t="s">
        <v>3908</v>
      </c>
      <c r="G669" s="48">
        <v>42000</v>
      </c>
      <c r="H669" s="49">
        <v>45041</v>
      </c>
      <c r="I669" s="44">
        <v>2021</v>
      </c>
      <c r="J669" s="44">
        <v>2021</v>
      </c>
      <c r="K669" s="44">
        <v>2023</v>
      </c>
      <c r="L669" s="44" t="s">
        <v>21</v>
      </c>
      <c r="M669" s="44" t="s">
        <v>7246</v>
      </c>
      <c r="N669" s="44">
        <v>0</v>
      </c>
      <c r="O669" t="str">
        <f>IF(_xlfn.XLOOKUP(C669,Raw_Data_OS_23!$C$7:$C$4518,Raw_Data_OS_23!$C$7:$C$4518,"New_Claim")="New_Claim",IF(_xlfn.XLOOKUP(C669,'Raw Data_OS_22'!$C$5:$C$4516,'Raw Data_OS_22'!$C$5:$C$4516,"New_Claim")="New_Claim",IF(I669=$O$1,"F1","F2"),"Considered"),"Considered")</f>
        <v>Considered</v>
      </c>
      <c r="P669" t="str" cm="1">
        <f t="array" ref="P669">_xlfn.IFS(O669="F1","F1",O669="F2","F2",O669="Considered",_xlfn.XLOOKUP(C669,Raw_Data_OS_23!$C$7:$C$4518,Raw_Data_OS_23!$N$7:$N$4518,_xlfn.XLOOKUP(Raw_Data_Paid_23!C669,'Raw Data_OS_22'!$C$5:$C$4516,'Raw Data_OS_22'!$O$5:$O$4516)))</f>
        <v>B2</v>
      </c>
      <c r="Q669" t="str">
        <f t="shared" si="25"/>
        <v>B2</v>
      </c>
      <c r="R669" t="str">
        <f t="shared" si="26"/>
        <v>2021Motor Commercial</v>
      </c>
    </row>
    <row r="670" spans="2:18" x14ac:dyDescent="0.35">
      <c r="B670" s="40"/>
      <c r="C670" s="45" t="s">
        <v>6324</v>
      </c>
      <c r="D670" s="46">
        <v>44634</v>
      </c>
      <c r="E670" s="46">
        <v>44635</v>
      </c>
      <c r="F670" s="47" t="s">
        <v>3908</v>
      </c>
      <c r="G670" s="48">
        <v>56000</v>
      </c>
      <c r="H670" s="49">
        <v>45041</v>
      </c>
      <c r="I670" s="44">
        <v>2022</v>
      </c>
      <c r="J670" s="44">
        <v>2022</v>
      </c>
      <c r="K670" s="44">
        <v>2023</v>
      </c>
      <c r="L670" s="44" t="s">
        <v>6021</v>
      </c>
      <c r="M670" s="44" t="s">
        <v>7246</v>
      </c>
      <c r="N670" s="44">
        <v>0</v>
      </c>
      <c r="O670" t="str">
        <f>IF(_xlfn.XLOOKUP(C670,Raw_Data_OS_23!$C$7:$C$4518,Raw_Data_OS_23!$C$7:$C$4518,"New_Claim")="New_Claim",IF(_xlfn.XLOOKUP(C670,'Raw Data_OS_22'!$C$5:$C$4516,'Raw Data_OS_22'!$C$5:$C$4516,"New_Claim")="New_Claim",IF(I670=$O$1,"F1","F2"),"Considered"),"Considered")</f>
        <v>Considered</v>
      </c>
      <c r="P670" t="str" cm="1">
        <f t="array" ref="P670">_xlfn.IFS(O670="F1","F1",O670="F2","F2",O670="Considered",_xlfn.XLOOKUP(C670,Raw_Data_OS_23!$C$7:$C$4518,Raw_Data_OS_23!$N$7:$N$4518,_xlfn.XLOOKUP(Raw_Data_Paid_23!C670,'Raw Data_OS_22'!$C$5:$C$4516,'Raw Data_OS_22'!$O$5:$O$4516)))</f>
        <v>B2</v>
      </c>
      <c r="Q670" t="str">
        <f t="shared" si="25"/>
        <v>B2</v>
      </c>
      <c r="R670" t="str">
        <f t="shared" si="26"/>
        <v>2022Motor Commercial</v>
      </c>
    </row>
    <row r="671" spans="2:18" x14ac:dyDescent="0.35">
      <c r="B671" s="40"/>
      <c r="C671" s="45" t="s">
        <v>6277</v>
      </c>
      <c r="D671" s="46">
        <v>44623</v>
      </c>
      <c r="E671" s="46">
        <v>44624</v>
      </c>
      <c r="F671" s="47" t="s">
        <v>3908</v>
      </c>
      <c r="G671" s="48">
        <v>20000</v>
      </c>
      <c r="H671" s="49">
        <v>45041</v>
      </c>
      <c r="I671" s="44">
        <v>2022</v>
      </c>
      <c r="J671" s="44">
        <v>2022</v>
      </c>
      <c r="K671" s="44">
        <v>2023</v>
      </c>
      <c r="L671" s="44" t="s">
        <v>6021</v>
      </c>
      <c r="M671" s="44" t="s">
        <v>7246</v>
      </c>
      <c r="N671" s="44">
        <v>0</v>
      </c>
      <c r="O671" t="str">
        <f>IF(_xlfn.XLOOKUP(C671,Raw_Data_OS_23!$C$7:$C$4518,Raw_Data_OS_23!$C$7:$C$4518,"New_Claim")="New_Claim",IF(_xlfn.XLOOKUP(C671,'Raw Data_OS_22'!$C$5:$C$4516,'Raw Data_OS_22'!$C$5:$C$4516,"New_Claim")="New_Claim",IF(I671=$O$1,"F1","F2"),"Considered"),"Considered")</f>
        <v>Considered</v>
      </c>
      <c r="P671" t="str" cm="1">
        <f t="array" ref="P671">_xlfn.IFS(O671="F1","F1",O671="F2","F2",O671="Considered",_xlfn.XLOOKUP(C671,Raw_Data_OS_23!$C$7:$C$4518,Raw_Data_OS_23!$N$7:$N$4518,_xlfn.XLOOKUP(Raw_Data_Paid_23!C671,'Raw Data_OS_22'!$C$5:$C$4516,'Raw Data_OS_22'!$O$5:$O$4516)))</f>
        <v>B2</v>
      </c>
      <c r="Q671" t="str">
        <f t="shared" si="25"/>
        <v>B2</v>
      </c>
      <c r="R671" t="str">
        <f t="shared" si="26"/>
        <v>2022Motor Commercial</v>
      </c>
    </row>
    <row r="672" spans="2:18" x14ac:dyDescent="0.35">
      <c r="B672" s="40"/>
      <c r="C672" s="45" t="s">
        <v>6360</v>
      </c>
      <c r="D672" s="46">
        <v>44631</v>
      </c>
      <c r="E672" s="46">
        <v>44637</v>
      </c>
      <c r="F672" s="47" t="s">
        <v>3910</v>
      </c>
      <c r="G672" s="48">
        <v>27000</v>
      </c>
      <c r="H672" s="49">
        <v>45041</v>
      </c>
      <c r="I672" s="44">
        <v>2022</v>
      </c>
      <c r="J672" s="44">
        <v>2022</v>
      </c>
      <c r="K672" s="44">
        <v>2023</v>
      </c>
      <c r="L672" s="44" t="s">
        <v>6021</v>
      </c>
      <c r="M672" s="44" t="s">
        <v>7246</v>
      </c>
      <c r="N672" s="44">
        <v>0</v>
      </c>
      <c r="O672" t="str">
        <f>IF(_xlfn.XLOOKUP(C672,Raw_Data_OS_23!$C$7:$C$4518,Raw_Data_OS_23!$C$7:$C$4518,"New_Claim")="New_Claim",IF(_xlfn.XLOOKUP(C672,'Raw Data_OS_22'!$C$5:$C$4516,'Raw Data_OS_22'!$C$5:$C$4516,"New_Claim")="New_Claim",IF(I672=$O$1,"F1","F2"),"Considered"),"Considered")</f>
        <v>Considered</v>
      </c>
      <c r="P672" t="str" cm="1">
        <f t="array" ref="P672">_xlfn.IFS(O672="F1","F1",O672="F2","F2",O672="Considered",_xlfn.XLOOKUP(C672,Raw_Data_OS_23!$C$7:$C$4518,Raw_Data_OS_23!$N$7:$N$4518,_xlfn.XLOOKUP(Raw_Data_Paid_23!C672,'Raw Data_OS_22'!$C$5:$C$4516,'Raw Data_OS_22'!$O$5:$O$4516)))</f>
        <v>B2</v>
      </c>
      <c r="Q672" t="str">
        <f t="shared" si="25"/>
        <v>B2</v>
      </c>
      <c r="R672" t="str">
        <f t="shared" si="26"/>
        <v>2022Motor Private</v>
      </c>
    </row>
    <row r="673" spans="2:18" x14ac:dyDescent="0.35">
      <c r="B673" s="40"/>
      <c r="C673" s="45" t="s">
        <v>6268</v>
      </c>
      <c r="D673" s="46">
        <v>44622</v>
      </c>
      <c r="E673" s="46">
        <v>44623</v>
      </c>
      <c r="F673" s="47" t="s">
        <v>3910</v>
      </c>
      <c r="G673" s="48">
        <v>38000</v>
      </c>
      <c r="H673" s="49">
        <v>45041</v>
      </c>
      <c r="I673" s="44">
        <v>2022</v>
      </c>
      <c r="J673" s="44">
        <v>2022</v>
      </c>
      <c r="K673" s="44">
        <v>2023</v>
      </c>
      <c r="L673" s="44" t="s">
        <v>6021</v>
      </c>
      <c r="M673" s="44" t="s">
        <v>7246</v>
      </c>
      <c r="N673" s="44">
        <v>0</v>
      </c>
      <c r="O673" t="str">
        <f>IF(_xlfn.XLOOKUP(C673,Raw_Data_OS_23!$C$7:$C$4518,Raw_Data_OS_23!$C$7:$C$4518,"New_Claim")="New_Claim",IF(_xlfn.XLOOKUP(C673,'Raw Data_OS_22'!$C$5:$C$4516,'Raw Data_OS_22'!$C$5:$C$4516,"New_Claim")="New_Claim",IF(I673=$O$1,"F1","F2"),"Considered"),"Considered")</f>
        <v>Considered</v>
      </c>
      <c r="P673" t="str" cm="1">
        <f t="array" ref="P673">_xlfn.IFS(O673="F1","F1",O673="F2","F2",O673="Considered",_xlfn.XLOOKUP(C673,Raw_Data_OS_23!$C$7:$C$4518,Raw_Data_OS_23!$N$7:$N$4518,_xlfn.XLOOKUP(Raw_Data_Paid_23!C673,'Raw Data_OS_22'!$C$5:$C$4516,'Raw Data_OS_22'!$O$5:$O$4516)))</f>
        <v>B2</v>
      </c>
      <c r="Q673" t="str">
        <f t="shared" si="25"/>
        <v>B2</v>
      </c>
      <c r="R673" t="str">
        <f t="shared" si="26"/>
        <v>2022Motor Private</v>
      </c>
    </row>
    <row r="674" spans="2:18" x14ac:dyDescent="0.35">
      <c r="B674" s="40"/>
      <c r="C674" s="45" t="s">
        <v>6428</v>
      </c>
      <c r="D674" s="46">
        <v>44653</v>
      </c>
      <c r="E674" s="46">
        <v>44659</v>
      </c>
      <c r="F674" s="47" t="s">
        <v>3910</v>
      </c>
      <c r="G674" s="48">
        <v>32000</v>
      </c>
      <c r="H674" s="49">
        <v>45041</v>
      </c>
      <c r="I674" s="44">
        <v>2022</v>
      </c>
      <c r="J674" s="44">
        <v>2022</v>
      </c>
      <c r="K674" s="44">
        <v>2023</v>
      </c>
      <c r="L674" s="44" t="s">
        <v>6406</v>
      </c>
      <c r="M674" s="44" t="s">
        <v>7246</v>
      </c>
      <c r="N674" s="44">
        <v>0</v>
      </c>
      <c r="O674" t="str">
        <f>IF(_xlfn.XLOOKUP(C674,Raw_Data_OS_23!$C$7:$C$4518,Raw_Data_OS_23!$C$7:$C$4518,"New_Claim")="New_Claim",IF(_xlfn.XLOOKUP(C674,'Raw Data_OS_22'!$C$5:$C$4516,'Raw Data_OS_22'!$C$5:$C$4516,"New_Claim")="New_Claim",IF(I674=$O$1,"F1","F2"),"Considered"),"Considered")</f>
        <v>Considered</v>
      </c>
      <c r="P674" t="str" cm="1">
        <f t="array" ref="P674">_xlfn.IFS(O674="F1","F1",O674="F2","F2",O674="Considered",_xlfn.XLOOKUP(C674,Raw_Data_OS_23!$C$7:$C$4518,Raw_Data_OS_23!$N$7:$N$4518,_xlfn.XLOOKUP(Raw_Data_Paid_23!C674,'Raw Data_OS_22'!$C$5:$C$4516,'Raw Data_OS_22'!$O$5:$O$4516)))</f>
        <v>B2</v>
      </c>
      <c r="Q674" t="str">
        <f t="shared" si="25"/>
        <v>B2</v>
      </c>
      <c r="R674" t="str">
        <f t="shared" si="26"/>
        <v>2022Motor Private</v>
      </c>
    </row>
    <row r="675" spans="2:18" x14ac:dyDescent="0.35">
      <c r="B675" s="40"/>
      <c r="C675" s="45" t="s">
        <v>6373</v>
      </c>
      <c r="D675" s="46">
        <v>44643</v>
      </c>
      <c r="E675" s="46">
        <v>44644</v>
      </c>
      <c r="F675" s="47" t="s">
        <v>3910</v>
      </c>
      <c r="G675" s="48">
        <v>30000</v>
      </c>
      <c r="H675" s="49">
        <v>45041</v>
      </c>
      <c r="I675" s="44">
        <v>2022</v>
      </c>
      <c r="J675" s="44">
        <v>2022</v>
      </c>
      <c r="K675" s="44">
        <v>2023</v>
      </c>
      <c r="L675" s="44" t="s">
        <v>6021</v>
      </c>
      <c r="M675" s="44" t="s">
        <v>7246</v>
      </c>
      <c r="N675" s="44">
        <v>0</v>
      </c>
      <c r="O675" t="str">
        <f>IF(_xlfn.XLOOKUP(C675,Raw_Data_OS_23!$C$7:$C$4518,Raw_Data_OS_23!$C$7:$C$4518,"New_Claim")="New_Claim",IF(_xlfn.XLOOKUP(C675,'Raw Data_OS_22'!$C$5:$C$4516,'Raw Data_OS_22'!$C$5:$C$4516,"New_Claim")="New_Claim",IF(I675=$O$1,"F1","F2"),"Considered"),"Considered")</f>
        <v>Considered</v>
      </c>
      <c r="P675" t="str" cm="1">
        <f t="array" ref="P675">_xlfn.IFS(O675="F1","F1",O675="F2","F2",O675="Considered",_xlfn.XLOOKUP(C675,Raw_Data_OS_23!$C$7:$C$4518,Raw_Data_OS_23!$N$7:$N$4518,_xlfn.XLOOKUP(Raw_Data_Paid_23!C675,'Raw Data_OS_22'!$C$5:$C$4516,'Raw Data_OS_22'!$O$5:$O$4516)))</f>
        <v>B2</v>
      </c>
      <c r="Q675" t="str">
        <f t="shared" si="25"/>
        <v>B2</v>
      </c>
      <c r="R675" t="str">
        <f t="shared" si="26"/>
        <v>2022Motor Private</v>
      </c>
    </row>
    <row r="676" spans="2:18" x14ac:dyDescent="0.35">
      <c r="B676" s="40"/>
      <c r="C676" s="45" t="s">
        <v>6084</v>
      </c>
      <c r="D676" s="46">
        <v>44559</v>
      </c>
      <c r="E676" s="46">
        <v>44578</v>
      </c>
      <c r="F676" s="47" t="s">
        <v>3910</v>
      </c>
      <c r="G676" s="48">
        <v>40000</v>
      </c>
      <c r="H676" s="49">
        <v>45041</v>
      </c>
      <c r="I676" s="44">
        <v>2021</v>
      </c>
      <c r="J676" s="44">
        <v>2022</v>
      </c>
      <c r="K676" s="44">
        <v>2023</v>
      </c>
      <c r="L676" s="44" t="s">
        <v>3138</v>
      </c>
      <c r="M676" s="44" t="s">
        <v>7246</v>
      </c>
      <c r="N676" s="44">
        <v>0</v>
      </c>
      <c r="O676" t="str">
        <f>IF(_xlfn.XLOOKUP(C676,Raw_Data_OS_23!$C$7:$C$4518,Raw_Data_OS_23!$C$7:$C$4518,"New_Claim")="New_Claim",IF(_xlfn.XLOOKUP(C676,'Raw Data_OS_22'!$C$5:$C$4516,'Raw Data_OS_22'!$C$5:$C$4516,"New_Claim")="New_Claim",IF(I676=$O$1,"F1","F2"),"Considered"),"Considered")</f>
        <v>Considered</v>
      </c>
      <c r="P676" t="str" cm="1">
        <f t="array" ref="P676">_xlfn.IFS(O676="F1","F1",O676="F2","F2",O676="Considered",_xlfn.XLOOKUP(C676,Raw_Data_OS_23!$C$7:$C$4518,Raw_Data_OS_23!$N$7:$N$4518,_xlfn.XLOOKUP(Raw_Data_Paid_23!C676,'Raw Data_OS_22'!$C$5:$C$4516,'Raw Data_OS_22'!$O$5:$O$4516)))</f>
        <v>B2</v>
      </c>
      <c r="Q676" t="str">
        <f t="shared" si="25"/>
        <v>B2</v>
      </c>
      <c r="R676" t="str">
        <f t="shared" si="26"/>
        <v>2021Motor Private</v>
      </c>
    </row>
    <row r="677" spans="2:18" x14ac:dyDescent="0.35">
      <c r="B677" s="40"/>
      <c r="C677" s="45" t="s">
        <v>6398</v>
      </c>
      <c r="D677" s="46">
        <v>44645</v>
      </c>
      <c r="E677" s="46">
        <v>44656</v>
      </c>
      <c r="F677" s="47" t="s">
        <v>3910</v>
      </c>
      <c r="G677" s="48">
        <v>16000</v>
      </c>
      <c r="H677" s="49">
        <v>45041</v>
      </c>
      <c r="I677" s="44">
        <v>2022</v>
      </c>
      <c r="J677" s="44">
        <v>2022</v>
      </c>
      <c r="K677" s="44">
        <v>2023</v>
      </c>
      <c r="L677" s="44" t="s">
        <v>6021</v>
      </c>
      <c r="M677" s="44" t="s">
        <v>7246</v>
      </c>
      <c r="N677" s="44">
        <v>0</v>
      </c>
      <c r="O677" t="str">
        <f>IF(_xlfn.XLOOKUP(C677,Raw_Data_OS_23!$C$7:$C$4518,Raw_Data_OS_23!$C$7:$C$4518,"New_Claim")="New_Claim",IF(_xlfn.XLOOKUP(C677,'Raw Data_OS_22'!$C$5:$C$4516,'Raw Data_OS_22'!$C$5:$C$4516,"New_Claim")="New_Claim",IF(I677=$O$1,"F1","F2"),"Considered"),"Considered")</f>
        <v>Considered</v>
      </c>
      <c r="P677" t="str" cm="1">
        <f t="array" ref="P677">_xlfn.IFS(O677="F1","F1",O677="F2","F2",O677="Considered",_xlfn.XLOOKUP(C677,Raw_Data_OS_23!$C$7:$C$4518,Raw_Data_OS_23!$N$7:$N$4518,_xlfn.XLOOKUP(Raw_Data_Paid_23!C677,'Raw Data_OS_22'!$C$5:$C$4516,'Raw Data_OS_22'!$O$5:$O$4516)))</f>
        <v>B2</v>
      </c>
      <c r="Q677" t="str">
        <f t="shared" si="25"/>
        <v>B2</v>
      </c>
      <c r="R677" t="str">
        <f t="shared" si="26"/>
        <v>2022Motor Private</v>
      </c>
    </row>
    <row r="678" spans="2:18" x14ac:dyDescent="0.35">
      <c r="B678" s="40"/>
      <c r="C678" s="45" t="s">
        <v>6613</v>
      </c>
      <c r="D678" s="46">
        <v>44728</v>
      </c>
      <c r="E678" s="46">
        <v>44729</v>
      </c>
      <c r="F678" s="47" t="s">
        <v>3908</v>
      </c>
      <c r="G678" s="48">
        <v>41500</v>
      </c>
      <c r="H678" s="49">
        <v>45041</v>
      </c>
      <c r="I678" s="44">
        <v>2022</v>
      </c>
      <c r="J678" s="44">
        <v>2022</v>
      </c>
      <c r="K678" s="44">
        <v>2023</v>
      </c>
      <c r="L678" s="44" t="s">
        <v>6406</v>
      </c>
      <c r="M678" s="44" t="s">
        <v>7246</v>
      </c>
      <c r="N678" s="44">
        <v>0</v>
      </c>
      <c r="O678" t="str">
        <f>IF(_xlfn.XLOOKUP(C678,Raw_Data_OS_23!$C$7:$C$4518,Raw_Data_OS_23!$C$7:$C$4518,"New_Claim")="New_Claim",IF(_xlfn.XLOOKUP(C678,'Raw Data_OS_22'!$C$5:$C$4516,'Raw Data_OS_22'!$C$5:$C$4516,"New_Claim")="New_Claim",IF(I678=$O$1,"F1","F2"),"Considered"),"Considered")</f>
        <v>Considered</v>
      </c>
      <c r="P678" t="str" cm="1">
        <f t="array" ref="P678">_xlfn.IFS(O678="F1","F1",O678="F2","F2",O678="Considered",_xlfn.XLOOKUP(C678,Raw_Data_OS_23!$C$7:$C$4518,Raw_Data_OS_23!$N$7:$N$4518,_xlfn.XLOOKUP(Raw_Data_Paid_23!C678,'Raw Data_OS_22'!$C$5:$C$4516,'Raw Data_OS_22'!$O$5:$O$4516)))</f>
        <v>B2</v>
      </c>
      <c r="Q678" t="str">
        <f t="shared" si="25"/>
        <v>B2</v>
      </c>
      <c r="R678" t="str">
        <f t="shared" si="26"/>
        <v>2022Motor Commercial</v>
      </c>
    </row>
    <row r="679" spans="2:18" x14ac:dyDescent="0.35">
      <c r="B679" s="40"/>
      <c r="C679" s="45" t="s">
        <v>6061</v>
      </c>
      <c r="D679" s="46">
        <v>44568</v>
      </c>
      <c r="E679" s="46">
        <v>44572</v>
      </c>
      <c r="F679" s="47" t="s">
        <v>3910</v>
      </c>
      <c r="G679" s="48">
        <v>11000</v>
      </c>
      <c r="H679" s="49">
        <v>45041</v>
      </c>
      <c r="I679" s="44">
        <v>2022</v>
      </c>
      <c r="J679" s="44">
        <v>2022</v>
      </c>
      <c r="K679" s="44">
        <v>2023</v>
      </c>
      <c r="L679" s="44" t="s">
        <v>6021</v>
      </c>
      <c r="M679" s="44" t="s">
        <v>7246</v>
      </c>
      <c r="N679" s="44">
        <v>0</v>
      </c>
      <c r="O679" t="str">
        <f>IF(_xlfn.XLOOKUP(C679,Raw_Data_OS_23!$C$7:$C$4518,Raw_Data_OS_23!$C$7:$C$4518,"New_Claim")="New_Claim",IF(_xlfn.XLOOKUP(C679,'Raw Data_OS_22'!$C$5:$C$4516,'Raw Data_OS_22'!$C$5:$C$4516,"New_Claim")="New_Claim",IF(I679=$O$1,"F1","F2"),"Considered"),"Considered")</f>
        <v>Considered</v>
      </c>
      <c r="P679" t="str" cm="1">
        <f t="array" ref="P679">_xlfn.IFS(O679="F1","F1",O679="F2","F2",O679="Considered",_xlfn.XLOOKUP(C679,Raw_Data_OS_23!$C$7:$C$4518,Raw_Data_OS_23!$N$7:$N$4518,_xlfn.XLOOKUP(Raw_Data_Paid_23!C679,'Raw Data_OS_22'!$C$5:$C$4516,'Raw Data_OS_22'!$O$5:$O$4516)))</f>
        <v>B2</v>
      </c>
      <c r="Q679" t="str">
        <f t="shared" si="25"/>
        <v>B2</v>
      </c>
      <c r="R679" t="str">
        <f t="shared" si="26"/>
        <v>2022Motor Private</v>
      </c>
    </row>
    <row r="680" spans="2:18" x14ac:dyDescent="0.35">
      <c r="B680" s="40"/>
      <c r="C680" s="45" t="s">
        <v>2927</v>
      </c>
      <c r="D680" s="46">
        <v>44322</v>
      </c>
      <c r="E680" s="46">
        <v>44328</v>
      </c>
      <c r="F680" s="47" t="s">
        <v>3910</v>
      </c>
      <c r="G680" s="48">
        <v>31000</v>
      </c>
      <c r="H680" s="49">
        <v>45041</v>
      </c>
      <c r="I680" s="44">
        <v>2021</v>
      </c>
      <c r="J680" s="44">
        <v>2021</v>
      </c>
      <c r="K680" s="44">
        <v>2023</v>
      </c>
      <c r="L680" s="44" t="s">
        <v>2250</v>
      </c>
      <c r="M680" s="44" t="s">
        <v>7246</v>
      </c>
      <c r="N680" s="44">
        <v>1</v>
      </c>
      <c r="O680" t="str">
        <f>IF(_xlfn.XLOOKUP(C680,Raw_Data_OS_23!$C$7:$C$4518,Raw_Data_OS_23!$C$7:$C$4518,"New_Claim")="New_Claim",IF(_xlfn.XLOOKUP(C680,'Raw Data_OS_22'!$C$5:$C$4516,'Raw Data_OS_22'!$C$5:$C$4516,"New_Claim")="New_Claim",IF(I680=$O$1,"F1","F2"),"Considered"),"Considered")</f>
        <v>Considered</v>
      </c>
      <c r="P680" t="str" cm="1">
        <f t="array" ref="P680">_xlfn.IFS(O680="F1","F1",O680="F2","F2",O680="Considered",_xlfn.XLOOKUP(C680,Raw_Data_OS_23!$C$7:$C$4518,Raw_Data_OS_23!$N$7:$N$4518,_xlfn.XLOOKUP(Raw_Data_Paid_23!C680,'Raw Data_OS_22'!$C$5:$C$4516,'Raw Data_OS_22'!$O$5:$O$4516)))</f>
        <v>B2</v>
      </c>
      <c r="Q680" t="str">
        <f t="shared" si="25"/>
        <v>B2</v>
      </c>
      <c r="R680" t="str">
        <f t="shared" si="26"/>
        <v>2021Motor Private</v>
      </c>
    </row>
    <row r="681" spans="2:18" x14ac:dyDescent="0.35">
      <c r="B681" s="40"/>
      <c r="C681" s="45" t="s">
        <v>6109</v>
      </c>
      <c r="D681" s="46">
        <v>44569</v>
      </c>
      <c r="E681" s="46">
        <v>44581</v>
      </c>
      <c r="F681" s="47" t="s">
        <v>3910</v>
      </c>
      <c r="G681" s="48">
        <v>34500</v>
      </c>
      <c r="H681" s="49">
        <v>45041</v>
      </c>
      <c r="I681" s="44">
        <v>2022</v>
      </c>
      <c r="J681" s="44">
        <v>2022</v>
      </c>
      <c r="K681" s="44">
        <v>2023</v>
      </c>
      <c r="L681" s="44" t="s">
        <v>6021</v>
      </c>
      <c r="M681" s="44" t="s">
        <v>7246</v>
      </c>
      <c r="N681" s="44">
        <v>0</v>
      </c>
      <c r="O681" t="str">
        <f>IF(_xlfn.XLOOKUP(C681,Raw_Data_OS_23!$C$7:$C$4518,Raw_Data_OS_23!$C$7:$C$4518,"New_Claim")="New_Claim",IF(_xlfn.XLOOKUP(C681,'Raw Data_OS_22'!$C$5:$C$4516,'Raw Data_OS_22'!$C$5:$C$4516,"New_Claim")="New_Claim",IF(I681=$O$1,"F1","F2"),"Considered"),"Considered")</f>
        <v>Considered</v>
      </c>
      <c r="P681" t="str" cm="1">
        <f t="array" ref="P681">_xlfn.IFS(O681="F1","F1",O681="F2","F2",O681="Considered",_xlfn.XLOOKUP(C681,Raw_Data_OS_23!$C$7:$C$4518,Raw_Data_OS_23!$N$7:$N$4518,_xlfn.XLOOKUP(Raw_Data_Paid_23!C681,'Raw Data_OS_22'!$C$5:$C$4516,'Raw Data_OS_22'!$O$5:$O$4516)))</f>
        <v>B2</v>
      </c>
      <c r="Q681" t="str">
        <f t="shared" si="25"/>
        <v>B2</v>
      </c>
      <c r="R681" t="str">
        <f t="shared" si="26"/>
        <v>2022Motor Private</v>
      </c>
    </row>
    <row r="682" spans="2:18" x14ac:dyDescent="0.35">
      <c r="B682" s="40"/>
      <c r="C682" s="45" t="s">
        <v>3580</v>
      </c>
      <c r="D682" s="46">
        <v>44473</v>
      </c>
      <c r="E682" s="46">
        <v>44482</v>
      </c>
      <c r="F682" s="47" t="s">
        <v>3910</v>
      </c>
      <c r="G682" s="48">
        <v>8500</v>
      </c>
      <c r="H682" s="49">
        <v>45041</v>
      </c>
      <c r="I682" s="44">
        <v>2021</v>
      </c>
      <c r="J682" s="44">
        <v>2021</v>
      </c>
      <c r="K682" s="44">
        <v>2023</v>
      </c>
      <c r="L682" s="44" t="s">
        <v>3138</v>
      </c>
      <c r="M682" s="44" t="s">
        <v>7246</v>
      </c>
      <c r="N682" s="44">
        <v>0</v>
      </c>
      <c r="O682" t="str">
        <f>IF(_xlfn.XLOOKUP(C682,Raw_Data_OS_23!$C$7:$C$4518,Raw_Data_OS_23!$C$7:$C$4518,"New_Claim")="New_Claim",IF(_xlfn.XLOOKUP(C682,'Raw Data_OS_22'!$C$5:$C$4516,'Raw Data_OS_22'!$C$5:$C$4516,"New_Claim")="New_Claim",IF(I682=$O$1,"F1","F2"),"Considered"),"Considered")</f>
        <v>Considered</v>
      </c>
      <c r="P682" t="str" cm="1">
        <f t="array" ref="P682">_xlfn.IFS(O682="F1","F1",O682="F2","F2",O682="Considered",_xlfn.XLOOKUP(C682,Raw_Data_OS_23!$C$7:$C$4518,Raw_Data_OS_23!$N$7:$N$4518,_xlfn.XLOOKUP(Raw_Data_Paid_23!C682,'Raw Data_OS_22'!$C$5:$C$4516,'Raw Data_OS_22'!$O$5:$O$4516)))</f>
        <v>B2</v>
      </c>
      <c r="Q682" t="str">
        <f t="shared" si="25"/>
        <v>B2</v>
      </c>
      <c r="R682" t="str">
        <f t="shared" si="26"/>
        <v>2021Motor Private</v>
      </c>
    </row>
    <row r="683" spans="2:18" x14ac:dyDescent="0.35">
      <c r="B683" s="40"/>
      <c r="C683" s="45" t="s">
        <v>3609</v>
      </c>
      <c r="D683" s="46">
        <v>44489</v>
      </c>
      <c r="E683" s="46">
        <v>44491</v>
      </c>
      <c r="F683" s="47" t="s">
        <v>3908</v>
      </c>
      <c r="G683" s="48">
        <v>19000</v>
      </c>
      <c r="H683" s="49">
        <v>45041</v>
      </c>
      <c r="I683" s="44">
        <v>2021</v>
      </c>
      <c r="J683" s="44">
        <v>2021</v>
      </c>
      <c r="K683" s="44">
        <v>2023</v>
      </c>
      <c r="L683" s="44" t="s">
        <v>3138</v>
      </c>
      <c r="M683" s="44" t="s">
        <v>7246</v>
      </c>
      <c r="N683" s="44">
        <v>0</v>
      </c>
      <c r="O683" t="str">
        <f>IF(_xlfn.XLOOKUP(C683,Raw_Data_OS_23!$C$7:$C$4518,Raw_Data_OS_23!$C$7:$C$4518,"New_Claim")="New_Claim",IF(_xlfn.XLOOKUP(C683,'Raw Data_OS_22'!$C$5:$C$4516,'Raw Data_OS_22'!$C$5:$C$4516,"New_Claim")="New_Claim",IF(I683=$O$1,"F1","F2"),"Considered"),"Considered")</f>
        <v>Considered</v>
      </c>
      <c r="P683" t="str" cm="1">
        <f t="array" ref="P683">_xlfn.IFS(O683="F1","F1",O683="F2","F2",O683="Considered",_xlfn.XLOOKUP(C683,Raw_Data_OS_23!$C$7:$C$4518,Raw_Data_OS_23!$N$7:$N$4518,_xlfn.XLOOKUP(Raw_Data_Paid_23!C683,'Raw Data_OS_22'!$C$5:$C$4516,'Raw Data_OS_22'!$O$5:$O$4516)))</f>
        <v>C2</v>
      </c>
      <c r="Q683" t="str">
        <f t="shared" si="25"/>
        <v>C2</v>
      </c>
      <c r="R683" t="str">
        <f t="shared" si="26"/>
        <v>2021Motor Commercial</v>
      </c>
    </row>
    <row r="684" spans="2:18" x14ac:dyDescent="0.35">
      <c r="B684" s="40"/>
      <c r="C684" s="45" t="s">
        <v>3574</v>
      </c>
      <c r="D684" s="46">
        <v>44474</v>
      </c>
      <c r="E684" s="46">
        <v>44481</v>
      </c>
      <c r="F684" s="47" t="s">
        <v>3910</v>
      </c>
      <c r="G684" s="48">
        <v>34000</v>
      </c>
      <c r="H684" s="49">
        <v>45041</v>
      </c>
      <c r="I684" s="44">
        <v>2021</v>
      </c>
      <c r="J684" s="44">
        <v>2021</v>
      </c>
      <c r="K684" s="44">
        <v>2023</v>
      </c>
      <c r="L684" s="44" t="s">
        <v>3138</v>
      </c>
      <c r="M684" s="44" t="s">
        <v>7246</v>
      </c>
      <c r="N684" s="44">
        <v>0</v>
      </c>
      <c r="O684" t="str">
        <f>IF(_xlfn.XLOOKUP(C684,Raw_Data_OS_23!$C$7:$C$4518,Raw_Data_OS_23!$C$7:$C$4518,"New_Claim")="New_Claim",IF(_xlfn.XLOOKUP(C684,'Raw Data_OS_22'!$C$5:$C$4516,'Raw Data_OS_22'!$C$5:$C$4516,"New_Claim")="New_Claim",IF(I684=$O$1,"F1","F2"),"Considered"),"Considered")</f>
        <v>Considered</v>
      </c>
      <c r="P684" t="str" cm="1">
        <f t="array" ref="P684">_xlfn.IFS(O684="F1","F1",O684="F2","F2",O684="Considered",_xlfn.XLOOKUP(C684,Raw_Data_OS_23!$C$7:$C$4518,Raw_Data_OS_23!$N$7:$N$4518,_xlfn.XLOOKUP(Raw_Data_Paid_23!C684,'Raw Data_OS_22'!$C$5:$C$4516,'Raw Data_OS_22'!$O$5:$O$4516)))</f>
        <v>B2</v>
      </c>
      <c r="Q684" t="str">
        <f t="shared" si="25"/>
        <v>B2</v>
      </c>
      <c r="R684" t="str">
        <f t="shared" si="26"/>
        <v>2021Motor Private</v>
      </c>
    </row>
    <row r="685" spans="2:18" x14ac:dyDescent="0.35">
      <c r="B685" s="40"/>
      <c r="C685" s="45" t="s">
        <v>2341</v>
      </c>
      <c r="D685" s="46">
        <v>44282</v>
      </c>
      <c r="E685" s="46">
        <v>44285</v>
      </c>
      <c r="F685" s="47" t="s">
        <v>3910</v>
      </c>
      <c r="G685" s="48">
        <v>27000</v>
      </c>
      <c r="H685" s="49">
        <v>45041</v>
      </c>
      <c r="I685" s="44">
        <v>2021</v>
      </c>
      <c r="J685" s="44">
        <v>2021</v>
      </c>
      <c r="K685" s="44">
        <v>2023</v>
      </c>
      <c r="L685" s="44" t="s">
        <v>21</v>
      </c>
      <c r="M685" s="44" t="s">
        <v>7246</v>
      </c>
      <c r="N685" s="44">
        <v>0</v>
      </c>
      <c r="O685" t="str">
        <f>IF(_xlfn.XLOOKUP(C685,Raw_Data_OS_23!$C$7:$C$4518,Raw_Data_OS_23!$C$7:$C$4518,"New_Claim")="New_Claim",IF(_xlfn.XLOOKUP(C685,'Raw Data_OS_22'!$C$5:$C$4516,'Raw Data_OS_22'!$C$5:$C$4516,"New_Claim")="New_Claim",IF(I685=$O$1,"F1","F2"),"Considered"),"Considered")</f>
        <v>Considered</v>
      </c>
      <c r="P685" t="str" cm="1">
        <f t="array" ref="P685">_xlfn.IFS(O685="F1","F1",O685="F2","F2",O685="Considered",_xlfn.XLOOKUP(C685,Raw_Data_OS_23!$C$7:$C$4518,Raw_Data_OS_23!$N$7:$N$4518,_xlfn.XLOOKUP(Raw_Data_Paid_23!C685,'Raw Data_OS_22'!$C$5:$C$4516,'Raw Data_OS_22'!$O$5:$O$4516)))</f>
        <v>B2</v>
      </c>
      <c r="Q685" t="str">
        <f t="shared" si="25"/>
        <v>B2</v>
      </c>
      <c r="R685" t="str">
        <f t="shared" si="26"/>
        <v>2021Motor Private</v>
      </c>
    </row>
    <row r="686" spans="2:18" x14ac:dyDescent="0.35">
      <c r="B686" s="40"/>
      <c r="C686" s="45" t="s">
        <v>3353</v>
      </c>
      <c r="D686" s="46">
        <v>44427</v>
      </c>
      <c r="E686" s="46">
        <v>44433</v>
      </c>
      <c r="F686" s="47" t="s">
        <v>3910</v>
      </c>
      <c r="G686" s="48">
        <v>63500</v>
      </c>
      <c r="H686" s="49">
        <v>45041</v>
      </c>
      <c r="I686" s="44">
        <v>2021</v>
      </c>
      <c r="J686" s="44">
        <v>2021</v>
      </c>
      <c r="K686" s="44">
        <v>2023</v>
      </c>
      <c r="L686" s="44" t="s">
        <v>3073</v>
      </c>
      <c r="M686" s="44" t="s">
        <v>7246</v>
      </c>
      <c r="N686" s="44">
        <v>0</v>
      </c>
      <c r="O686" t="str">
        <f>IF(_xlfn.XLOOKUP(C686,Raw_Data_OS_23!$C$7:$C$4518,Raw_Data_OS_23!$C$7:$C$4518,"New_Claim")="New_Claim",IF(_xlfn.XLOOKUP(C686,'Raw Data_OS_22'!$C$5:$C$4516,'Raw Data_OS_22'!$C$5:$C$4516,"New_Claim")="New_Claim",IF(I686=$O$1,"F1","F2"),"Considered"),"Considered")</f>
        <v>Considered</v>
      </c>
      <c r="P686" t="str" cm="1">
        <f t="array" ref="P686">_xlfn.IFS(O686="F1","F1",O686="F2","F2",O686="Considered",_xlfn.XLOOKUP(C686,Raw_Data_OS_23!$C$7:$C$4518,Raw_Data_OS_23!$N$7:$N$4518,_xlfn.XLOOKUP(Raw_Data_Paid_23!C686,'Raw Data_OS_22'!$C$5:$C$4516,'Raw Data_OS_22'!$O$5:$O$4516)))</f>
        <v>B2</v>
      </c>
      <c r="Q686" t="str">
        <f t="shared" si="25"/>
        <v>B2</v>
      </c>
      <c r="R686" t="str">
        <f t="shared" si="26"/>
        <v>2021Motor Private</v>
      </c>
    </row>
    <row r="687" spans="2:18" x14ac:dyDescent="0.35">
      <c r="B687" s="40"/>
      <c r="C687" s="45" t="s">
        <v>941</v>
      </c>
      <c r="D687" s="46">
        <v>43755</v>
      </c>
      <c r="E687" s="46">
        <v>43755</v>
      </c>
      <c r="F687" s="47" t="s">
        <v>3910</v>
      </c>
      <c r="G687" s="48">
        <v>-24000</v>
      </c>
      <c r="H687" s="49">
        <v>45042</v>
      </c>
      <c r="I687" s="44">
        <v>2019</v>
      </c>
      <c r="J687" s="44">
        <v>2019</v>
      </c>
      <c r="K687" s="44">
        <v>2023</v>
      </c>
      <c r="L687" s="44" t="s">
        <v>25</v>
      </c>
      <c r="M687" s="44" t="s">
        <v>7246</v>
      </c>
      <c r="N687" s="44">
        <v>0</v>
      </c>
      <c r="O687" t="str">
        <f>IF(_xlfn.XLOOKUP(C687,Raw_Data_OS_23!$C$7:$C$4518,Raw_Data_OS_23!$C$7:$C$4518,"New_Claim")="New_Claim",IF(_xlfn.XLOOKUP(C687,'Raw Data_OS_22'!$C$5:$C$4516,'Raw Data_OS_22'!$C$5:$C$4516,"New_Claim")="New_Claim",IF(I687=$O$1,"F1","F2"),"Considered"),"Considered")</f>
        <v>Considered</v>
      </c>
      <c r="P687" t="str" cm="1">
        <f t="array" ref="P687">_xlfn.IFS(O687="F1","F1",O687="F2","F2",O687="Considered",_xlfn.XLOOKUP(C687,Raw_Data_OS_23!$C$7:$C$4518,Raw_Data_OS_23!$N$7:$N$4518,_xlfn.XLOOKUP(Raw_Data_Paid_23!C687,'Raw Data_OS_22'!$C$5:$C$4516,'Raw Data_OS_22'!$O$5:$O$4516)))</f>
        <v>B2</v>
      </c>
      <c r="Q687" t="str">
        <f t="shared" si="25"/>
        <v>B2</v>
      </c>
      <c r="R687" t="str">
        <f t="shared" si="26"/>
        <v>2019Motor Private</v>
      </c>
    </row>
    <row r="688" spans="2:18" x14ac:dyDescent="0.35">
      <c r="B688" s="40"/>
      <c r="C688" s="45" t="s">
        <v>6810</v>
      </c>
      <c r="D688" s="46">
        <v>44817</v>
      </c>
      <c r="E688" s="46">
        <v>44824</v>
      </c>
      <c r="F688" s="47" t="s">
        <v>3908</v>
      </c>
      <c r="G688" s="48">
        <v>-468400</v>
      </c>
      <c r="H688" s="49">
        <v>45043</v>
      </c>
      <c r="I688" s="44">
        <v>2022</v>
      </c>
      <c r="J688" s="44">
        <v>2022</v>
      </c>
      <c r="K688" s="44">
        <v>2023</v>
      </c>
      <c r="L688" s="44" t="s">
        <v>6643</v>
      </c>
      <c r="M688" s="44" t="s">
        <v>7246</v>
      </c>
      <c r="N688" s="44">
        <v>0</v>
      </c>
      <c r="O688" t="str">
        <f>IF(_xlfn.XLOOKUP(C688,Raw_Data_OS_23!$C$7:$C$4518,Raw_Data_OS_23!$C$7:$C$4518,"New_Claim")="New_Claim",IF(_xlfn.XLOOKUP(C688,'Raw Data_OS_22'!$C$5:$C$4516,'Raw Data_OS_22'!$C$5:$C$4516,"New_Claim")="New_Claim",IF(I688=$O$1,"F1","F2"),"Considered"),"Considered")</f>
        <v>Considered</v>
      </c>
      <c r="P688" t="str" cm="1">
        <f t="array" ref="P688">_xlfn.IFS(O688="F1","F1",O688="F2","F2",O688="Considered",_xlfn.XLOOKUP(C688,Raw_Data_OS_23!$C$7:$C$4518,Raw_Data_OS_23!$N$7:$N$4518,_xlfn.XLOOKUP(Raw_Data_Paid_23!C688,'Raw Data_OS_22'!$C$5:$C$4516,'Raw Data_OS_22'!$O$5:$O$4516)))</f>
        <v>B2</v>
      </c>
      <c r="Q688" t="str">
        <f t="shared" si="25"/>
        <v>B2</v>
      </c>
      <c r="R688" t="str">
        <f t="shared" si="26"/>
        <v>2022Motor Commercial</v>
      </c>
    </row>
    <row r="689" spans="2:18" x14ac:dyDescent="0.35">
      <c r="B689" s="40"/>
      <c r="C689" s="45" t="s">
        <v>3595</v>
      </c>
      <c r="D689" s="46">
        <v>44484</v>
      </c>
      <c r="E689" s="46">
        <v>44485</v>
      </c>
      <c r="F689" s="47" t="s">
        <v>3908</v>
      </c>
      <c r="G689" s="48">
        <v>76488</v>
      </c>
      <c r="H689" s="49">
        <v>45043</v>
      </c>
      <c r="I689" s="44">
        <v>2021</v>
      </c>
      <c r="J689" s="44">
        <v>2021</v>
      </c>
      <c r="K689" s="44">
        <v>2023</v>
      </c>
      <c r="L689" s="44" t="s">
        <v>3138</v>
      </c>
      <c r="M689" s="44" t="s">
        <v>7246</v>
      </c>
      <c r="N689" s="44">
        <v>0</v>
      </c>
      <c r="O689" t="str">
        <f>IF(_xlfn.XLOOKUP(C689,Raw_Data_OS_23!$C$7:$C$4518,Raw_Data_OS_23!$C$7:$C$4518,"New_Claim")="New_Claim",IF(_xlfn.XLOOKUP(C689,'Raw Data_OS_22'!$C$5:$C$4516,'Raw Data_OS_22'!$C$5:$C$4516,"New_Claim")="New_Claim",IF(I689=$O$1,"F1","F2"),"Considered"),"Considered")</f>
        <v>Considered</v>
      </c>
      <c r="P689" t="str" cm="1">
        <f t="array" ref="P689">_xlfn.IFS(O689="F1","F1",O689="F2","F2",O689="Considered",_xlfn.XLOOKUP(C689,Raw_Data_OS_23!$C$7:$C$4518,Raw_Data_OS_23!$N$7:$N$4518,_xlfn.XLOOKUP(Raw_Data_Paid_23!C689,'Raw Data_OS_22'!$C$5:$C$4516,'Raw Data_OS_22'!$O$5:$O$4516)))</f>
        <v>C2</v>
      </c>
      <c r="Q689" t="str">
        <f t="shared" si="25"/>
        <v>C2</v>
      </c>
      <c r="R689" t="str">
        <f t="shared" si="26"/>
        <v>2021Motor Commercial</v>
      </c>
    </row>
    <row r="690" spans="2:18" x14ac:dyDescent="0.35">
      <c r="B690" s="40"/>
      <c r="C690" s="45" t="s">
        <v>3489</v>
      </c>
      <c r="D690" s="46">
        <v>44423</v>
      </c>
      <c r="E690" s="46">
        <v>44431</v>
      </c>
      <c r="F690" s="47" t="s">
        <v>3908</v>
      </c>
      <c r="G690" s="48">
        <v>64032</v>
      </c>
      <c r="H690" s="49">
        <v>45043</v>
      </c>
      <c r="I690" s="44">
        <v>2021</v>
      </c>
      <c r="J690" s="44">
        <v>2021</v>
      </c>
      <c r="K690" s="44">
        <v>2023</v>
      </c>
      <c r="L690" s="44" t="s">
        <v>3073</v>
      </c>
      <c r="M690" s="44" t="s">
        <v>7246</v>
      </c>
      <c r="N690" s="44">
        <v>1</v>
      </c>
      <c r="O690" t="str">
        <f>IF(_xlfn.XLOOKUP(C690,Raw_Data_OS_23!$C$7:$C$4518,Raw_Data_OS_23!$C$7:$C$4518,"New_Claim")="New_Claim",IF(_xlfn.XLOOKUP(C690,'Raw Data_OS_22'!$C$5:$C$4516,'Raw Data_OS_22'!$C$5:$C$4516,"New_Claim")="New_Claim",IF(I690=$O$1,"F1","F2"),"Considered"),"Considered")</f>
        <v>Considered</v>
      </c>
      <c r="P690" t="str" cm="1">
        <f t="array" ref="P690">_xlfn.IFS(O690="F1","F1",O690="F2","F2",O690="Considered",_xlfn.XLOOKUP(C690,Raw_Data_OS_23!$C$7:$C$4518,Raw_Data_OS_23!$N$7:$N$4518,_xlfn.XLOOKUP(Raw_Data_Paid_23!C690,'Raw Data_OS_22'!$C$5:$C$4516,'Raw Data_OS_22'!$O$5:$O$4516)))</f>
        <v>C2</v>
      </c>
      <c r="Q690" t="str">
        <f t="shared" si="25"/>
        <v>C2</v>
      </c>
      <c r="R690" t="str">
        <f t="shared" si="26"/>
        <v>2021Motor Commercial</v>
      </c>
    </row>
    <row r="691" spans="2:18" x14ac:dyDescent="0.35">
      <c r="B691" s="40"/>
      <c r="C691" s="45" t="s">
        <v>3522</v>
      </c>
      <c r="D691" s="46">
        <v>44462</v>
      </c>
      <c r="E691" s="46">
        <v>44463</v>
      </c>
      <c r="F691" s="47" t="s">
        <v>3910</v>
      </c>
      <c r="G691" s="48">
        <v>95280</v>
      </c>
      <c r="H691" s="49">
        <v>45043</v>
      </c>
      <c r="I691" s="44">
        <v>2021</v>
      </c>
      <c r="J691" s="44">
        <v>2021</v>
      </c>
      <c r="K691" s="44">
        <v>2023</v>
      </c>
      <c r="L691" s="44" t="s">
        <v>3073</v>
      </c>
      <c r="M691" s="44" t="s">
        <v>7246</v>
      </c>
      <c r="N691" s="44">
        <v>1</v>
      </c>
      <c r="O691" t="str">
        <f>IF(_xlfn.XLOOKUP(C691,Raw_Data_OS_23!$C$7:$C$4518,Raw_Data_OS_23!$C$7:$C$4518,"New_Claim")="New_Claim",IF(_xlfn.XLOOKUP(C691,'Raw Data_OS_22'!$C$5:$C$4516,'Raw Data_OS_22'!$C$5:$C$4516,"New_Claim")="New_Claim",IF(I691=$O$1,"F1","F2"),"Considered"),"Considered")</f>
        <v>Considered</v>
      </c>
      <c r="P691" t="str" cm="1">
        <f t="array" ref="P691">_xlfn.IFS(O691="F1","F1",O691="F2","F2",O691="Considered",_xlfn.XLOOKUP(C691,Raw_Data_OS_23!$C$7:$C$4518,Raw_Data_OS_23!$N$7:$N$4518,_xlfn.XLOOKUP(Raw_Data_Paid_23!C691,'Raw Data_OS_22'!$C$5:$C$4516,'Raw Data_OS_22'!$O$5:$O$4516)))</f>
        <v>C2</v>
      </c>
      <c r="Q691" t="str">
        <f t="shared" si="25"/>
        <v>C2</v>
      </c>
      <c r="R691" t="str">
        <f t="shared" si="26"/>
        <v>2021Motor Private</v>
      </c>
    </row>
    <row r="692" spans="2:18" x14ac:dyDescent="0.35">
      <c r="B692" s="40"/>
      <c r="C692" s="45" t="s">
        <v>3354</v>
      </c>
      <c r="D692" s="46">
        <v>44428</v>
      </c>
      <c r="E692" s="46">
        <v>44432</v>
      </c>
      <c r="F692" s="47" t="s">
        <v>3910</v>
      </c>
      <c r="G692" s="48">
        <v>183672</v>
      </c>
      <c r="H692" s="49">
        <v>45043</v>
      </c>
      <c r="I692" s="44">
        <v>2021</v>
      </c>
      <c r="J692" s="44">
        <v>2021</v>
      </c>
      <c r="K692" s="44">
        <v>2023</v>
      </c>
      <c r="L692" s="44" t="s">
        <v>3073</v>
      </c>
      <c r="M692" s="44" t="s">
        <v>7246</v>
      </c>
      <c r="N692" s="44">
        <v>1</v>
      </c>
      <c r="O692" t="str">
        <f>IF(_xlfn.XLOOKUP(C692,Raw_Data_OS_23!$C$7:$C$4518,Raw_Data_OS_23!$C$7:$C$4518,"New_Claim")="New_Claim",IF(_xlfn.XLOOKUP(C692,'Raw Data_OS_22'!$C$5:$C$4516,'Raw Data_OS_22'!$C$5:$C$4516,"New_Claim")="New_Claim",IF(I692=$O$1,"F1","F2"),"Considered"),"Considered")</f>
        <v>Considered</v>
      </c>
      <c r="P692" t="str" cm="1">
        <f t="array" ref="P692">_xlfn.IFS(O692="F1","F1",O692="F2","F2",O692="Considered",_xlfn.XLOOKUP(C692,Raw_Data_OS_23!$C$7:$C$4518,Raw_Data_OS_23!$N$7:$N$4518,_xlfn.XLOOKUP(Raw_Data_Paid_23!C692,'Raw Data_OS_22'!$C$5:$C$4516,'Raw Data_OS_22'!$O$5:$O$4516)))</f>
        <v>C2</v>
      </c>
      <c r="Q692" t="str">
        <f t="shared" si="25"/>
        <v>C2</v>
      </c>
      <c r="R692" t="str">
        <f t="shared" si="26"/>
        <v>2021Motor Private</v>
      </c>
    </row>
    <row r="693" spans="2:18" x14ac:dyDescent="0.35">
      <c r="B693" s="40"/>
      <c r="C693" s="45" t="s">
        <v>3488</v>
      </c>
      <c r="D693" s="46">
        <v>44459</v>
      </c>
      <c r="E693" s="46">
        <v>44460</v>
      </c>
      <c r="F693" s="47" t="s">
        <v>3910</v>
      </c>
      <c r="G693" s="48">
        <v>156020</v>
      </c>
      <c r="H693" s="49">
        <v>45043</v>
      </c>
      <c r="I693" s="44">
        <v>2021</v>
      </c>
      <c r="J693" s="44">
        <v>2021</v>
      </c>
      <c r="K693" s="44">
        <v>2023</v>
      </c>
      <c r="L693" s="44" t="s">
        <v>3073</v>
      </c>
      <c r="M693" s="44" t="s">
        <v>7246</v>
      </c>
      <c r="N693" s="44">
        <v>1</v>
      </c>
      <c r="O693" t="str">
        <f>IF(_xlfn.XLOOKUP(C693,Raw_Data_OS_23!$C$7:$C$4518,Raw_Data_OS_23!$C$7:$C$4518,"New_Claim")="New_Claim",IF(_xlfn.XLOOKUP(C693,'Raw Data_OS_22'!$C$5:$C$4516,'Raw Data_OS_22'!$C$5:$C$4516,"New_Claim")="New_Claim",IF(I693=$O$1,"F1","F2"),"Considered"),"Considered")</f>
        <v>Considered</v>
      </c>
      <c r="P693" t="str" cm="1">
        <f t="array" ref="P693">_xlfn.IFS(O693="F1","F1",O693="F2","F2",O693="Considered",_xlfn.XLOOKUP(C693,Raw_Data_OS_23!$C$7:$C$4518,Raw_Data_OS_23!$N$7:$N$4518,_xlfn.XLOOKUP(Raw_Data_Paid_23!C693,'Raw Data_OS_22'!$C$5:$C$4516,'Raw Data_OS_22'!$O$5:$O$4516)))</f>
        <v>C2</v>
      </c>
      <c r="Q693" t="str">
        <f t="shared" si="25"/>
        <v>C2</v>
      </c>
      <c r="R693" t="str">
        <f t="shared" si="26"/>
        <v>2021Motor Private</v>
      </c>
    </row>
    <row r="694" spans="2:18" x14ac:dyDescent="0.35">
      <c r="B694" s="40"/>
      <c r="C694" s="45" t="s">
        <v>3239</v>
      </c>
      <c r="D694" s="46">
        <v>44319</v>
      </c>
      <c r="E694" s="46">
        <v>44405</v>
      </c>
      <c r="F694" s="47" t="s">
        <v>3910</v>
      </c>
      <c r="G694" s="48">
        <v>248400</v>
      </c>
      <c r="H694" s="49">
        <v>45043</v>
      </c>
      <c r="I694" s="44">
        <v>2021</v>
      </c>
      <c r="J694" s="44">
        <v>2021</v>
      </c>
      <c r="K694" s="44">
        <v>2023</v>
      </c>
      <c r="L694" s="44" t="s">
        <v>2250</v>
      </c>
      <c r="M694" s="44" t="s">
        <v>7246</v>
      </c>
      <c r="N694" s="44">
        <v>1</v>
      </c>
      <c r="O694" t="str">
        <f>IF(_xlfn.XLOOKUP(C694,Raw_Data_OS_23!$C$7:$C$4518,Raw_Data_OS_23!$C$7:$C$4518,"New_Claim")="New_Claim",IF(_xlfn.XLOOKUP(C694,'Raw Data_OS_22'!$C$5:$C$4516,'Raw Data_OS_22'!$C$5:$C$4516,"New_Claim")="New_Claim",IF(I694=$O$1,"F1","F2"),"Considered"),"Considered")</f>
        <v>Considered</v>
      </c>
      <c r="P694" t="str" cm="1">
        <f t="array" ref="P694">_xlfn.IFS(O694="F1","F1",O694="F2","F2",O694="Considered",_xlfn.XLOOKUP(C694,Raw_Data_OS_23!$C$7:$C$4518,Raw_Data_OS_23!$N$7:$N$4518,_xlfn.XLOOKUP(Raw_Data_Paid_23!C694,'Raw Data_OS_22'!$C$5:$C$4516,'Raw Data_OS_22'!$O$5:$O$4516)))</f>
        <v>C2</v>
      </c>
      <c r="Q694" t="str">
        <f t="shared" si="25"/>
        <v>C2</v>
      </c>
      <c r="R694" t="str">
        <f t="shared" si="26"/>
        <v>2021Motor Private</v>
      </c>
    </row>
    <row r="695" spans="2:18" x14ac:dyDescent="0.35">
      <c r="B695" s="40"/>
      <c r="C695" s="45" t="s">
        <v>3301</v>
      </c>
      <c r="D695" s="46">
        <v>44401</v>
      </c>
      <c r="E695" s="46">
        <v>44419</v>
      </c>
      <c r="F695" s="47" t="s">
        <v>3910</v>
      </c>
      <c r="G695" s="48">
        <v>459346</v>
      </c>
      <c r="H695" s="49">
        <v>45043</v>
      </c>
      <c r="I695" s="44">
        <v>2021</v>
      </c>
      <c r="J695" s="44">
        <v>2021</v>
      </c>
      <c r="K695" s="44">
        <v>2023</v>
      </c>
      <c r="L695" s="44" t="s">
        <v>3073</v>
      </c>
      <c r="M695" s="44" t="s">
        <v>7246</v>
      </c>
      <c r="N695" s="44">
        <v>0</v>
      </c>
      <c r="O695" t="str">
        <f>IF(_xlfn.XLOOKUP(C695,Raw_Data_OS_23!$C$7:$C$4518,Raw_Data_OS_23!$C$7:$C$4518,"New_Claim")="New_Claim",IF(_xlfn.XLOOKUP(C695,'Raw Data_OS_22'!$C$5:$C$4516,'Raw Data_OS_22'!$C$5:$C$4516,"New_Claim")="New_Claim",IF(I695=$O$1,"F1","F2"),"Considered"),"Considered")</f>
        <v>Considered</v>
      </c>
      <c r="P695" t="str" cm="1">
        <f t="array" ref="P695">_xlfn.IFS(O695="F1","F1",O695="F2","F2",O695="Considered",_xlfn.XLOOKUP(C695,Raw_Data_OS_23!$C$7:$C$4518,Raw_Data_OS_23!$N$7:$N$4518,_xlfn.XLOOKUP(Raw_Data_Paid_23!C695,'Raw Data_OS_22'!$C$5:$C$4516,'Raw Data_OS_22'!$O$5:$O$4516)))</f>
        <v>B2</v>
      </c>
      <c r="Q695" t="str">
        <f t="shared" si="25"/>
        <v>B2</v>
      </c>
      <c r="R695" t="str">
        <f t="shared" si="26"/>
        <v>2021Motor Private</v>
      </c>
    </row>
    <row r="696" spans="2:18" x14ac:dyDescent="0.35">
      <c r="B696" s="40"/>
      <c r="C696" s="45" t="s">
        <v>3398</v>
      </c>
      <c r="D696" s="46">
        <v>44432</v>
      </c>
      <c r="E696" s="46">
        <v>44440</v>
      </c>
      <c r="F696" s="47" t="s">
        <v>3910</v>
      </c>
      <c r="G696" s="48">
        <v>134140</v>
      </c>
      <c r="H696" s="49">
        <v>45043</v>
      </c>
      <c r="I696" s="44">
        <v>2021</v>
      </c>
      <c r="J696" s="44">
        <v>2021</v>
      </c>
      <c r="K696" s="44">
        <v>2023</v>
      </c>
      <c r="L696" s="44" t="s">
        <v>3073</v>
      </c>
      <c r="M696" s="44" t="s">
        <v>7246</v>
      </c>
      <c r="N696" s="44">
        <v>1</v>
      </c>
      <c r="O696" t="str">
        <f>IF(_xlfn.XLOOKUP(C696,Raw_Data_OS_23!$C$7:$C$4518,Raw_Data_OS_23!$C$7:$C$4518,"New_Claim")="New_Claim",IF(_xlfn.XLOOKUP(C696,'Raw Data_OS_22'!$C$5:$C$4516,'Raw Data_OS_22'!$C$5:$C$4516,"New_Claim")="New_Claim",IF(I696=$O$1,"F1","F2"),"Considered"),"Considered")</f>
        <v>Considered</v>
      </c>
      <c r="P696" t="str" cm="1">
        <f t="array" ref="P696">_xlfn.IFS(O696="F1","F1",O696="F2","F2",O696="Considered",_xlfn.XLOOKUP(C696,Raw_Data_OS_23!$C$7:$C$4518,Raw_Data_OS_23!$N$7:$N$4518,_xlfn.XLOOKUP(Raw_Data_Paid_23!C696,'Raw Data_OS_22'!$C$5:$C$4516,'Raw Data_OS_22'!$O$5:$O$4516)))</f>
        <v>C2</v>
      </c>
      <c r="Q696" t="str">
        <f t="shared" si="25"/>
        <v>C2</v>
      </c>
      <c r="R696" t="str">
        <f t="shared" si="26"/>
        <v>2021Motor Private</v>
      </c>
    </row>
    <row r="697" spans="2:18" x14ac:dyDescent="0.35">
      <c r="B697" s="40"/>
      <c r="C697" s="45" t="s">
        <v>3480</v>
      </c>
      <c r="D697" s="46">
        <v>44457</v>
      </c>
      <c r="E697" s="46">
        <v>44459</v>
      </c>
      <c r="F697" s="47" t="s">
        <v>3908</v>
      </c>
      <c r="G697" s="48">
        <v>233668</v>
      </c>
      <c r="H697" s="49">
        <v>45043</v>
      </c>
      <c r="I697" s="44">
        <v>2021</v>
      </c>
      <c r="J697" s="44">
        <v>2021</v>
      </c>
      <c r="K697" s="44">
        <v>2023</v>
      </c>
      <c r="L697" s="44" t="s">
        <v>3073</v>
      </c>
      <c r="M697" s="44" t="s">
        <v>7246</v>
      </c>
      <c r="N697" s="44">
        <v>0</v>
      </c>
      <c r="O697" t="str">
        <f>IF(_xlfn.XLOOKUP(C697,Raw_Data_OS_23!$C$7:$C$4518,Raw_Data_OS_23!$C$7:$C$4518,"New_Claim")="New_Claim",IF(_xlfn.XLOOKUP(C697,'Raw Data_OS_22'!$C$5:$C$4516,'Raw Data_OS_22'!$C$5:$C$4516,"New_Claim")="New_Claim",IF(I697=$O$1,"F1","F2"),"Considered"),"Considered")</f>
        <v>Considered</v>
      </c>
      <c r="P697" t="str" cm="1">
        <f t="array" ref="P697">_xlfn.IFS(O697="F1","F1",O697="F2","F2",O697="Considered",_xlfn.XLOOKUP(C697,Raw_Data_OS_23!$C$7:$C$4518,Raw_Data_OS_23!$N$7:$N$4518,_xlfn.XLOOKUP(Raw_Data_Paid_23!C697,'Raw Data_OS_22'!$C$5:$C$4516,'Raw Data_OS_22'!$O$5:$O$4516)))</f>
        <v>C2</v>
      </c>
      <c r="Q697" t="str">
        <f t="shared" si="25"/>
        <v>C2</v>
      </c>
      <c r="R697" t="str">
        <f t="shared" si="26"/>
        <v>2021Motor Commercial</v>
      </c>
    </row>
    <row r="698" spans="2:18" x14ac:dyDescent="0.35">
      <c r="B698" s="40"/>
      <c r="C698" s="45" t="s">
        <v>2183</v>
      </c>
      <c r="D698" s="46">
        <v>44245</v>
      </c>
      <c r="E698" s="46">
        <v>44250</v>
      </c>
      <c r="F698" s="47" t="s">
        <v>3910</v>
      </c>
      <c r="G698" s="48">
        <v>59740</v>
      </c>
      <c r="H698" s="49">
        <v>45043</v>
      </c>
      <c r="I698" s="44">
        <v>2021</v>
      </c>
      <c r="J698" s="44">
        <v>2021</v>
      </c>
      <c r="K698" s="44">
        <v>2023</v>
      </c>
      <c r="L698" s="44" t="s">
        <v>21</v>
      </c>
      <c r="M698" s="44" t="s">
        <v>7246</v>
      </c>
      <c r="N698" s="44">
        <v>0</v>
      </c>
      <c r="O698" t="str">
        <f>IF(_xlfn.XLOOKUP(C698,Raw_Data_OS_23!$C$7:$C$4518,Raw_Data_OS_23!$C$7:$C$4518,"New_Claim")="New_Claim",IF(_xlfn.XLOOKUP(C698,'Raw Data_OS_22'!$C$5:$C$4516,'Raw Data_OS_22'!$C$5:$C$4516,"New_Claim")="New_Claim",IF(I698=$O$1,"F1","F2"),"Considered"),"Considered")</f>
        <v>Considered</v>
      </c>
      <c r="P698" t="str" cm="1">
        <f t="array" ref="P698">_xlfn.IFS(O698="F1","F1",O698="F2","F2",O698="Considered",_xlfn.XLOOKUP(C698,Raw_Data_OS_23!$C$7:$C$4518,Raw_Data_OS_23!$N$7:$N$4518,_xlfn.XLOOKUP(Raw_Data_Paid_23!C698,'Raw Data_OS_22'!$C$5:$C$4516,'Raw Data_OS_22'!$O$5:$O$4516)))</f>
        <v>B2</v>
      </c>
      <c r="Q698" t="str">
        <f t="shared" si="25"/>
        <v>B2</v>
      </c>
      <c r="R698" t="str">
        <f t="shared" si="26"/>
        <v>2021Motor Private</v>
      </c>
    </row>
    <row r="699" spans="2:18" x14ac:dyDescent="0.35">
      <c r="B699" s="40"/>
      <c r="C699" s="45" t="s">
        <v>3847</v>
      </c>
      <c r="D699" s="46">
        <v>44550</v>
      </c>
      <c r="E699" s="46">
        <v>44553</v>
      </c>
      <c r="F699" s="47" t="s">
        <v>3910</v>
      </c>
      <c r="G699" s="48">
        <v>132168</v>
      </c>
      <c r="H699" s="49">
        <v>45043</v>
      </c>
      <c r="I699" s="44">
        <v>2021</v>
      </c>
      <c r="J699" s="44">
        <v>2021</v>
      </c>
      <c r="K699" s="44">
        <v>2023</v>
      </c>
      <c r="L699" s="44" t="s">
        <v>3138</v>
      </c>
      <c r="M699" s="44" t="s">
        <v>7246</v>
      </c>
      <c r="N699" s="44">
        <v>1</v>
      </c>
      <c r="O699" t="str">
        <f>IF(_xlfn.XLOOKUP(C699,Raw_Data_OS_23!$C$7:$C$4518,Raw_Data_OS_23!$C$7:$C$4518,"New_Claim")="New_Claim",IF(_xlfn.XLOOKUP(C699,'Raw Data_OS_22'!$C$5:$C$4516,'Raw Data_OS_22'!$C$5:$C$4516,"New_Claim")="New_Claim",IF(I699=$O$1,"F1","F2"),"Considered"),"Considered")</f>
        <v>Considered</v>
      </c>
      <c r="P699" t="str" cm="1">
        <f t="array" ref="P699">_xlfn.IFS(O699="F1","F1",O699="F2","F2",O699="Considered",_xlfn.XLOOKUP(C699,Raw_Data_OS_23!$C$7:$C$4518,Raw_Data_OS_23!$N$7:$N$4518,_xlfn.XLOOKUP(Raw_Data_Paid_23!C699,'Raw Data_OS_22'!$C$5:$C$4516,'Raw Data_OS_22'!$O$5:$O$4516)))</f>
        <v>C2</v>
      </c>
      <c r="Q699" t="str">
        <f t="shared" si="25"/>
        <v>C2</v>
      </c>
      <c r="R699" t="str">
        <f t="shared" si="26"/>
        <v>2021Motor Private</v>
      </c>
    </row>
    <row r="700" spans="2:18" x14ac:dyDescent="0.35">
      <c r="B700" s="40"/>
      <c r="C700" s="45" t="s">
        <v>3741</v>
      </c>
      <c r="D700" s="46">
        <v>44510</v>
      </c>
      <c r="E700" s="46">
        <v>44512</v>
      </c>
      <c r="F700" s="47" t="s">
        <v>3910</v>
      </c>
      <c r="G700" s="48">
        <v>125860</v>
      </c>
      <c r="H700" s="49">
        <v>45043</v>
      </c>
      <c r="I700" s="44">
        <v>2021</v>
      </c>
      <c r="J700" s="44">
        <v>2021</v>
      </c>
      <c r="K700" s="44">
        <v>2023</v>
      </c>
      <c r="L700" s="44" t="s">
        <v>3138</v>
      </c>
      <c r="M700" s="44" t="s">
        <v>7246</v>
      </c>
      <c r="N700" s="44">
        <v>1</v>
      </c>
      <c r="O700" t="str">
        <f>IF(_xlfn.XLOOKUP(C700,Raw_Data_OS_23!$C$7:$C$4518,Raw_Data_OS_23!$C$7:$C$4518,"New_Claim")="New_Claim",IF(_xlfn.XLOOKUP(C700,'Raw Data_OS_22'!$C$5:$C$4516,'Raw Data_OS_22'!$C$5:$C$4516,"New_Claim")="New_Claim",IF(I700=$O$1,"F1","F2"),"Considered"),"Considered")</f>
        <v>Considered</v>
      </c>
      <c r="P700" t="str" cm="1">
        <f t="array" ref="P700">_xlfn.IFS(O700="F1","F1",O700="F2","F2",O700="Considered",_xlfn.XLOOKUP(C700,Raw_Data_OS_23!$C$7:$C$4518,Raw_Data_OS_23!$N$7:$N$4518,_xlfn.XLOOKUP(Raw_Data_Paid_23!C700,'Raw Data_OS_22'!$C$5:$C$4516,'Raw Data_OS_22'!$O$5:$O$4516)))</f>
        <v>C2</v>
      </c>
      <c r="Q700" t="str">
        <f t="shared" si="25"/>
        <v>C2</v>
      </c>
      <c r="R700" t="str">
        <f t="shared" si="26"/>
        <v>2021Motor Private</v>
      </c>
    </row>
    <row r="701" spans="2:18" x14ac:dyDescent="0.35">
      <c r="B701" s="40"/>
      <c r="C701" s="45" t="s">
        <v>3395</v>
      </c>
      <c r="D701" s="46">
        <v>44402</v>
      </c>
      <c r="E701" s="46">
        <v>44428</v>
      </c>
      <c r="F701" s="47" t="s">
        <v>3910</v>
      </c>
      <c r="G701" s="48">
        <v>205480</v>
      </c>
      <c r="H701" s="49">
        <v>45043</v>
      </c>
      <c r="I701" s="44">
        <v>2021</v>
      </c>
      <c r="J701" s="44">
        <v>2021</v>
      </c>
      <c r="K701" s="44">
        <v>2023</v>
      </c>
      <c r="L701" s="44" t="s">
        <v>3073</v>
      </c>
      <c r="M701" s="44" t="s">
        <v>7246</v>
      </c>
      <c r="N701" s="44">
        <v>0</v>
      </c>
      <c r="O701" t="str">
        <f>IF(_xlfn.XLOOKUP(C701,Raw_Data_OS_23!$C$7:$C$4518,Raw_Data_OS_23!$C$7:$C$4518,"New_Claim")="New_Claim",IF(_xlfn.XLOOKUP(C701,'Raw Data_OS_22'!$C$5:$C$4516,'Raw Data_OS_22'!$C$5:$C$4516,"New_Claim")="New_Claim",IF(I701=$O$1,"F1","F2"),"Considered"),"Considered")</f>
        <v>Considered</v>
      </c>
      <c r="P701" t="str" cm="1">
        <f t="array" ref="P701">_xlfn.IFS(O701="F1","F1",O701="F2","F2",O701="Considered",_xlfn.XLOOKUP(C701,Raw_Data_OS_23!$C$7:$C$4518,Raw_Data_OS_23!$N$7:$N$4518,_xlfn.XLOOKUP(Raw_Data_Paid_23!C701,'Raw Data_OS_22'!$C$5:$C$4516,'Raw Data_OS_22'!$O$5:$O$4516)))</f>
        <v>B2</v>
      </c>
      <c r="Q701" t="str">
        <f t="shared" si="25"/>
        <v>B2</v>
      </c>
      <c r="R701" t="str">
        <f t="shared" si="26"/>
        <v>2021Motor Private</v>
      </c>
    </row>
    <row r="702" spans="2:18" x14ac:dyDescent="0.35">
      <c r="B702" s="40"/>
      <c r="C702" s="45" t="s">
        <v>1088</v>
      </c>
      <c r="D702" s="46">
        <v>44146</v>
      </c>
      <c r="E702" s="46">
        <v>44146</v>
      </c>
      <c r="F702" s="47" t="s">
        <v>3910</v>
      </c>
      <c r="G702" s="48">
        <v>66700</v>
      </c>
      <c r="H702" s="49">
        <v>45043</v>
      </c>
      <c r="I702" s="44">
        <v>2020</v>
      </c>
      <c r="J702" s="44">
        <v>2020</v>
      </c>
      <c r="K702" s="44">
        <v>2023</v>
      </c>
      <c r="L702" s="44" t="s">
        <v>11</v>
      </c>
      <c r="M702" s="44" t="s">
        <v>7246</v>
      </c>
      <c r="N702" s="44">
        <v>1</v>
      </c>
      <c r="O702" t="str">
        <f>IF(_xlfn.XLOOKUP(C702,Raw_Data_OS_23!$C$7:$C$4518,Raw_Data_OS_23!$C$7:$C$4518,"New_Claim")="New_Claim",IF(_xlfn.XLOOKUP(C702,'Raw Data_OS_22'!$C$5:$C$4516,'Raw Data_OS_22'!$C$5:$C$4516,"New_Claim")="New_Claim",IF(I702=$O$1,"F1","F2"),"Considered"),"Considered")</f>
        <v>Considered</v>
      </c>
      <c r="P702" t="str" cm="1">
        <f t="array" ref="P702">_xlfn.IFS(O702="F1","F1",O702="F2","F2",O702="Considered",_xlfn.XLOOKUP(C702,Raw_Data_OS_23!$C$7:$C$4518,Raw_Data_OS_23!$N$7:$N$4518,_xlfn.XLOOKUP(Raw_Data_Paid_23!C702,'Raw Data_OS_22'!$C$5:$C$4516,'Raw Data_OS_22'!$O$5:$O$4516)))</f>
        <v>B2</v>
      </c>
      <c r="Q702" t="str">
        <f t="shared" si="25"/>
        <v>B2</v>
      </c>
      <c r="R702" t="str">
        <f t="shared" si="26"/>
        <v>2020Motor Private</v>
      </c>
    </row>
    <row r="703" spans="2:18" x14ac:dyDescent="0.35">
      <c r="B703" s="40"/>
      <c r="C703" s="45" t="s">
        <v>3620</v>
      </c>
      <c r="D703" s="46">
        <v>44488</v>
      </c>
      <c r="E703" s="46">
        <v>44491</v>
      </c>
      <c r="F703" s="47" t="s">
        <v>3908</v>
      </c>
      <c r="G703" s="48">
        <v>139824</v>
      </c>
      <c r="H703" s="49">
        <v>45043</v>
      </c>
      <c r="I703" s="44">
        <v>2021</v>
      </c>
      <c r="J703" s="44">
        <v>2021</v>
      </c>
      <c r="K703" s="44">
        <v>2023</v>
      </c>
      <c r="L703" s="44" t="s">
        <v>3138</v>
      </c>
      <c r="M703" s="44" t="s">
        <v>7246</v>
      </c>
      <c r="N703" s="44">
        <v>0</v>
      </c>
      <c r="O703" t="str">
        <f>IF(_xlfn.XLOOKUP(C703,Raw_Data_OS_23!$C$7:$C$4518,Raw_Data_OS_23!$C$7:$C$4518,"New_Claim")="New_Claim",IF(_xlfn.XLOOKUP(C703,'Raw Data_OS_22'!$C$5:$C$4516,'Raw Data_OS_22'!$C$5:$C$4516,"New_Claim")="New_Claim",IF(I703=$O$1,"F1","F2"),"Considered"),"Considered")</f>
        <v>Considered</v>
      </c>
      <c r="P703" t="str" cm="1">
        <f t="array" ref="P703">_xlfn.IFS(O703="F1","F1",O703="F2","F2",O703="Considered",_xlfn.XLOOKUP(C703,Raw_Data_OS_23!$C$7:$C$4518,Raw_Data_OS_23!$N$7:$N$4518,_xlfn.XLOOKUP(Raw_Data_Paid_23!C703,'Raw Data_OS_22'!$C$5:$C$4516,'Raw Data_OS_22'!$O$5:$O$4516)))</f>
        <v>B2</v>
      </c>
      <c r="Q703" t="str">
        <f t="shared" si="25"/>
        <v>B2</v>
      </c>
      <c r="R703" t="str">
        <f t="shared" si="26"/>
        <v>2021Motor Commercial</v>
      </c>
    </row>
    <row r="704" spans="2:18" x14ac:dyDescent="0.35">
      <c r="B704" s="40"/>
      <c r="C704" s="45" t="s">
        <v>3425</v>
      </c>
      <c r="D704" s="46">
        <v>44446</v>
      </c>
      <c r="E704" s="46">
        <v>44447</v>
      </c>
      <c r="F704" s="47" t="s">
        <v>3908</v>
      </c>
      <c r="G704" s="48">
        <v>209424</v>
      </c>
      <c r="H704" s="49">
        <v>45043</v>
      </c>
      <c r="I704" s="44">
        <v>2021</v>
      </c>
      <c r="J704" s="44">
        <v>2021</v>
      </c>
      <c r="K704" s="44">
        <v>2023</v>
      </c>
      <c r="L704" s="44" t="s">
        <v>3073</v>
      </c>
      <c r="M704" s="44" t="s">
        <v>7246</v>
      </c>
      <c r="N704" s="44">
        <v>1</v>
      </c>
      <c r="O704" t="str">
        <f>IF(_xlfn.XLOOKUP(C704,Raw_Data_OS_23!$C$7:$C$4518,Raw_Data_OS_23!$C$7:$C$4518,"New_Claim")="New_Claim",IF(_xlfn.XLOOKUP(C704,'Raw Data_OS_22'!$C$5:$C$4516,'Raw Data_OS_22'!$C$5:$C$4516,"New_Claim")="New_Claim",IF(I704=$O$1,"F1","F2"),"Considered"),"Considered")</f>
        <v>Considered</v>
      </c>
      <c r="P704" t="str" cm="1">
        <f t="array" ref="P704">_xlfn.IFS(O704="F1","F1",O704="F2","F2",O704="Considered",_xlfn.XLOOKUP(C704,Raw_Data_OS_23!$C$7:$C$4518,Raw_Data_OS_23!$N$7:$N$4518,_xlfn.XLOOKUP(Raw_Data_Paid_23!C704,'Raw Data_OS_22'!$C$5:$C$4516,'Raw Data_OS_22'!$O$5:$O$4516)))</f>
        <v>B2</v>
      </c>
      <c r="Q704" t="str">
        <f t="shared" si="25"/>
        <v>B2</v>
      </c>
      <c r="R704" t="str">
        <f t="shared" si="26"/>
        <v>2021Motor Commercial</v>
      </c>
    </row>
    <row r="705" spans="2:18" x14ac:dyDescent="0.35">
      <c r="B705" s="40"/>
      <c r="C705" s="45" t="s">
        <v>3545</v>
      </c>
      <c r="D705" s="46">
        <v>44470</v>
      </c>
      <c r="E705" s="46">
        <v>44473</v>
      </c>
      <c r="F705" s="47" t="s">
        <v>3910</v>
      </c>
      <c r="G705" s="48">
        <v>348276</v>
      </c>
      <c r="H705" s="49">
        <v>45043</v>
      </c>
      <c r="I705" s="44">
        <v>2021</v>
      </c>
      <c r="J705" s="44">
        <v>2021</v>
      </c>
      <c r="K705" s="44">
        <v>2023</v>
      </c>
      <c r="L705" s="44" t="s">
        <v>3138</v>
      </c>
      <c r="M705" s="44" t="s">
        <v>7246</v>
      </c>
      <c r="N705" s="44">
        <v>0</v>
      </c>
      <c r="O705" t="str">
        <f>IF(_xlfn.XLOOKUP(C705,Raw_Data_OS_23!$C$7:$C$4518,Raw_Data_OS_23!$C$7:$C$4518,"New_Claim")="New_Claim",IF(_xlfn.XLOOKUP(C705,'Raw Data_OS_22'!$C$5:$C$4516,'Raw Data_OS_22'!$C$5:$C$4516,"New_Claim")="New_Claim",IF(I705=$O$1,"F1","F2"),"Considered"),"Considered")</f>
        <v>Considered</v>
      </c>
      <c r="P705" t="str" cm="1">
        <f t="array" ref="P705">_xlfn.IFS(O705="F1","F1",O705="F2","F2",O705="Considered",_xlfn.XLOOKUP(C705,Raw_Data_OS_23!$C$7:$C$4518,Raw_Data_OS_23!$N$7:$N$4518,_xlfn.XLOOKUP(Raw_Data_Paid_23!C705,'Raw Data_OS_22'!$C$5:$C$4516,'Raw Data_OS_22'!$O$5:$O$4516)))</f>
        <v>C2</v>
      </c>
      <c r="Q705" t="str">
        <f t="shared" si="25"/>
        <v>C2</v>
      </c>
      <c r="R705" t="str">
        <f t="shared" si="26"/>
        <v>2021Motor Private</v>
      </c>
    </row>
    <row r="706" spans="2:18" x14ac:dyDescent="0.35">
      <c r="B706" s="40"/>
      <c r="C706" s="45" t="s">
        <v>3363</v>
      </c>
      <c r="D706" s="46">
        <v>44429</v>
      </c>
      <c r="E706" s="46">
        <v>44435</v>
      </c>
      <c r="F706" s="47" t="s">
        <v>3908</v>
      </c>
      <c r="G706" s="48">
        <v>111360</v>
      </c>
      <c r="H706" s="49">
        <v>45043</v>
      </c>
      <c r="I706" s="44">
        <v>2021</v>
      </c>
      <c r="J706" s="44">
        <v>2021</v>
      </c>
      <c r="K706" s="44">
        <v>2023</v>
      </c>
      <c r="L706" s="44" t="s">
        <v>3073</v>
      </c>
      <c r="M706" s="44" t="s">
        <v>7246</v>
      </c>
      <c r="N706" s="44">
        <v>1</v>
      </c>
      <c r="O706" t="str">
        <f>IF(_xlfn.XLOOKUP(C706,Raw_Data_OS_23!$C$7:$C$4518,Raw_Data_OS_23!$C$7:$C$4518,"New_Claim")="New_Claim",IF(_xlfn.XLOOKUP(C706,'Raw Data_OS_22'!$C$5:$C$4516,'Raw Data_OS_22'!$C$5:$C$4516,"New_Claim")="New_Claim",IF(I706=$O$1,"F1","F2"),"Considered"),"Considered")</f>
        <v>Considered</v>
      </c>
      <c r="P706" t="str" cm="1">
        <f t="array" ref="P706">_xlfn.IFS(O706="F1","F1",O706="F2","F2",O706="Considered",_xlfn.XLOOKUP(C706,Raw_Data_OS_23!$C$7:$C$4518,Raw_Data_OS_23!$N$7:$N$4518,_xlfn.XLOOKUP(Raw_Data_Paid_23!C706,'Raw Data_OS_22'!$C$5:$C$4516,'Raw Data_OS_22'!$O$5:$O$4516)))</f>
        <v>C2</v>
      </c>
      <c r="Q706" t="str">
        <f t="shared" si="25"/>
        <v>C2</v>
      </c>
      <c r="R706" t="str">
        <f t="shared" si="26"/>
        <v>2021Motor Commercial</v>
      </c>
    </row>
    <row r="707" spans="2:18" x14ac:dyDescent="0.35">
      <c r="B707" s="40"/>
      <c r="C707" s="45" t="s">
        <v>3254</v>
      </c>
      <c r="D707" s="46">
        <v>44393</v>
      </c>
      <c r="E707" s="46">
        <v>44408</v>
      </c>
      <c r="F707" s="47" t="s">
        <v>3910</v>
      </c>
      <c r="G707" s="48">
        <v>75980</v>
      </c>
      <c r="H707" s="49">
        <v>45043</v>
      </c>
      <c r="I707" s="44">
        <v>2021</v>
      </c>
      <c r="J707" s="44">
        <v>2021</v>
      </c>
      <c r="K707" s="44">
        <v>2023</v>
      </c>
      <c r="L707" s="44" t="s">
        <v>3073</v>
      </c>
      <c r="M707" s="44" t="s">
        <v>7246</v>
      </c>
      <c r="N707" s="44">
        <v>1</v>
      </c>
      <c r="O707" t="str">
        <f>IF(_xlfn.XLOOKUP(C707,Raw_Data_OS_23!$C$7:$C$4518,Raw_Data_OS_23!$C$7:$C$4518,"New_Claim")="New_Claim",IF(_xlfn.XLOOKUP(C707,'Raw Data_OS_22'!$C$5:$C$4516,'Raw Data_OS_22'!$C$5:$C$4516,"New_Claim")="New_Claim",IF(I707=$O$1,"F1","F2"),"Considered"),"Considered")</f>
        <v>Considered</v>
      </c>
      <c r="P707" t="str" cm="1">
        <f t="array" ref="P707">_xlfn.IFS(O707="F1","F1",O707="F2","F2",O707="Considered",_xlfn.XLOOKUP(C707,Raw_Data_OS_23!$C$7:$C$4518,Raw_Data_OS_23!$N$7:$N$4518,_xlfn.XLOOKUP(Raw_Data_Paid_23!C707,'Raw Data_OS_22'!$C$5:$C$4516,'Raw Data_OS_22'!$O$5:$O$4516)))</f>
        <v>C2</v>
      </c>
      <c r="Q707" t="str">
        <f t="shared" si="25"/>
        <v>C2</v>
      </c>
      <c r="R707" t="str">
        <f t="shared" si="26"/>
        <v>2021Motor Private</v>
      </c>
    </row>
    <row r="708" spans="2:18" x14ac:dyDescent="0.35">
      <c r="B708" s="40"/>
      <c r="C708" s="45" t="s">
        <v>3375</v>
      </c>
      <c r="D708" s="46">
        <v>44427</v>
      </c>
      <c r="E708" s="46">
        <v>44435</v>
      </c>
      <c r="F708" s="47" t="s">
        <v>3908</v>
      </c>
      <c r="G708" s="48">
        <v>244920</v>
      </c>
      <c r="H708" s="49">
        <v>45043</v>
      </c>
      <c r="I708" s="44">
        <v>2021</v>
      </c>
      <c r="J708" s="44">
        <v>2021</v>
      </c>
      <c r="K708" s="44">
        <v>2023</v>
      </c>
      <c r="L708" s="44" t="s">
        <v>3073</v>
      </c>
      <c r="M708" s="44" t="s">
        <v>7246</v>
      </c>
      <c r="N708" s="44">
        <v>0</v>
      </c>
      <c r="O708" t="str">
        <f>IF(_xlfn.XLOOKUP(C708,Raw_Data_OS_23!$C$7:$C$4518,Raw_Data_OS_23!$C$7:$C$4518,"New_Claim")="New_Claim",IF(_xlfn.XLOOKUP(C708,'Raw Data_OS_22'!$C$5:$C$4516,'Raw Data_OS_22'!$C$5:$C$4516,"New_Claim")="New_Claim",IF(I708=$O$1,"F1","F2"),"Considered"),"Considered")</f>
        <v>Considered</v>
      </c>
      <c r="P708" t="str" cm="1">
        <f t="array" ref="P708">_xlfn.IFS(O708="F1","F1",O708="F2","F2",O708="Considered",_xlfn.XLOOKUP(C708,Raw_Data_OS_23!$C$7:$C$4518,Raw_Data_OS_23!$N$7:$N$4518,_xlfn.XLOOKUP(Raw_Data_Paid_23!C708,'Raw Data_OS_22'!$C$5:$C$4516,'Raw Data_OS_22'!$O$5:$O$4516)))</f>
        <v>C2</v>
      </c>
      <c r="Q708" t="str">
        <f t="shared" si="25"/>
        <v>C2</v>
      </c>
      <c r="R708" t="str">
        <f t="shared" si="26"/>
        <v>2021Motor Commercial</v>
      </c>
    </row>
    <row r="709" spans="2:18" x14ac:dyDescent="0.35">
      <c r="B709" s="40"/>
      <c r="C709" s="45" t="s">
        <v>3361</v>
      </c>
      <c r="D709" s="46">
        <v>44430</v>
      </c>
      <c r="E709" s="46">
        <v>44434</v>
      </c>
      <c r="F709" s="47" t="s">
        <v>3910</v>
      </c>
      <c r="G709" s="48">
        <v>267772</v>
      </c>
      <c r="H709" s="49">
        <v>45043</v>
      </c>
      <c r="I709" s="44">
        <v>2021</v>
      </c>
      <c r="J709" s="44">
        <v>2021</v>
      </c>
      <c r="K709" s="44">
        <v>2023</v>
      </c>
      <c r="L709" s="44" t="s">
        <v>3073</v>
      </c>
      <c r="M709" s="44" t="s">
        <v>7246</v>
      </c>
      <c r="N709" s="44">
        <v>1</v>
      </c>
      <c r="O709" t="str">
        <f>IF(_xlfn.XLOOKUP(C709,Raw_Data_OS_23!$C$7:$C$4518,Raw_Data_OS_23!$C$7:$C$4518,"New_Claim")="New_Claim",IF(_xlfn.XLOOKUP(C709,'Raw Data_OS_22'!$C$5:$C$4516,'Raw Data_OS_22'!$C$5:$C$4516,"New_Claim")="New_Claim",IF(I709=$O$1,"F1","F2"),"Considered"),"Considered")</f>
        <v>Considered</v>
      </c>
      <c r="P709" t="str" cm="1">
        <f t="array" ref="P709">_xlfn.IFS(O709="F1","F1",O709="F2","F2",O709="Considered",_xlfn.XLOOKUP(C709,Raw_Data_OS_23!$C$7:$C$4518,Raw_Data_OS_23!$N$7:$N$4518,_xlfn.XLOOKUP(Raw_Data_Paid_23!C709,'Raw Data_OS_22'!$C$5:$C$4516,'Raw Data_OS_22'!$O$5:$O$4516)))</f>
        <v>C2</v>
      </c>
      <c r="Q709" t="str">
        <f t="shared" ref="Q709:Q772" si="27">IF(P709="D","F3",IF(P709="E1","E2",P709))</f>
        <v>C2</v>
      </c>
      <c r="R709" t="str">
        <f t="shared" ref="R709:R772" si="28">I709&amp;F709</f>
        <v>2021Motor Private</v>
      </c>
    </row>
    <row r="710" spans="2:18" x14ac:dyDescent="0.35">
      <c r="B710" s="40"/>
      <c r="C710" s="45" t="s">
        <v>1146</v>
      </c>
      <c r="D710" s="46">
        <v>44179</v>
      </c>
      <c r="E710" s="46">
        <v>44179</v>
      </c>
      <c r="F710" s="47" t="s">
        <v>3910</v>
      </c>
      <c r="G710" s="48">
        <v>181468</v>
      </c>
      <c r="H710" s="49">
        <v>45043</v>
      </c>
      <c r="I710" s="44">
        <v>2020</v>
      </c>
      <c r="J710" s="44">
        <v>2020</v>
      </c>
      <c r="K710" s="44">
        <v>2023</v>
      </c>
      <c r="L710" s="44" t="s">
        <v>11</v>
      </c>
      <c r="M710" s="44" t="s">
        <v>7246</v>
      </c>
      <c r="N710" s="44">
        <v>1</v>
      </c>
      <c r="O710" t="str">
        <f>IF(_xlfn.XLOOKUP(C710,Raw_Data_OS_23!$C$7:$C$4518,Raw_Data_OS_23!$C$7:$C$4518,"New_Claim")="New_Claim",IF(_xlfn.XLOOKUP(C710,'Raw Data_OS_22'!$C$5:$C$4516,'Raw Data_OS_22'!$C$5:$C$4516,"New_Claim")="New_Claim",IF(I710=$O$1,"F1","F2"),"Considered"),"Considered")</f>
        <v>Considered</v>
      </c>
      <c r="P710" t="str" cm="1">
        <f t="array" ref="P710">_xlfn.IFS(O710="F1","F1",O710="F2","F2",O710="Considered",_xlfn.XLOOKUP(C710,Raw_Data_OS_23!$C$7:$C$4518,Raw_Data_OS_23!$N$7:$N$4518,_xlfn.XLOOKUP(Raw_Data_Paid_23!C710,'Raw Data_OS_22'!$C$5:$C$4516,'Raw Data_OS_22'!$O$5:$O$4516)))</f>
        <v>B2</v>
      </c>
      <c r="Q710" t="str">
        <f t="shared" si="27"/>
        <v>B2</v>
      </c>
      <c r="R710" t="str">
        <f t="shared" si="28"/>
        <v>2020Motor Private</v>
      </c>
    </row>
    <row r="711" spans="2:18" x14ac:dyDescent="0.35">
      <c r="B711" s="40"/>
      <c r="C711" s="45" t="s">
        <v>6541</v>
      </c>
      <c r="D711" s="46">
        <v>44698</v>
      </c>
      <c r="E711" s="46">
        <v>44704</v>
      </c>
      <c r="F711" s="47" t="s">
        <v>3910</v>
      </c>
      <c r="G711" s="48">
        <v>77684</v>
      </c>
      <c r="H711" s="49">
        <v>45043</v>
      </c>
      <c r="I711" s="44">
        <v>2022</v>
      </c>
      <c r="J711" s="44">
        <v>2022</v>
      </c>
      <c r="K711" s="44">
        <v>2023</v>
      </c>
      <c r="L711" s="44" t="s">
        <v>6406</v>
      </c>
      <c r="M711" s="44" t="s">
        <v>7246</v>
      </c>
      <c r="N711" s="44">
        <v>1</v>
      </c>
      <c r="O711" t="str">
        <f>IF(_xlfn.XLOOKUP(C711,Raw_Data_OS_23!$C$7:$C$4518,Raw_Data_OS_23!$C$7:$C$4518,"New_Claim")="New_Claim",IF(_xlfn.XLOOKUP(C711,'Raw Data_OS_22'!$C$5:$C$4516,'Raw Data_OS_22'!$C$5:$C$4516,"New_Claim")="New_Claim",IF(I711=$O$1,"F1","F2"),"Considered"),"Considered")</f>
        <v>Considered</v>
      </c>
      <c r="P711" t="str" cm="1">
        <f t="array" ref="P711">_xlfn.IFS(O711="F1","F1",O711="F2","F2",O711="Considered",_xlfn.XLOOKUP(C711,Raw_Data_OS_23!$C$7:$C$4518,Raw_Data_OS_23!$N$7:$N$4518,_xlfn.XLOOKUP(Raw_Data_Paid_23!C711,'Raw Data_OS_22'!$C$5:$C$4516,'Raw Data_OS_22'!$O$5:$O$4516)))</f>
        <v>B2</v>
      </c>
      <c r="Q711" t="str">
        <f t="shared" si="27"/>
        <v>B2</v>
      </c>
      <c r="R711" t="str">
        <f t="shared" si="28"/>
        <v>2022Motor Private</v>
      </c>
    </row>
    <row r="712" spans="2:18" x14ac:dyDescent="0.35">
      <c r="B712" s="40"/>
      <c r="C712" s="45" t="s">
        <v>3510</v>
      </c>
      <c r="D712" s="46">
        <v>44190</v>
      </c>
      <c r="E712" s="46">
        <v>44463</v>
      </c>
      <c r="F712" s="47" t="s">
        <v>3910</v>
      </c>
      <c r="G712" s="48">
        <v>3139000</v>
      </c>
      <c r="H712" s="49">
        <v>45043</v>
      </c>
      <c r="I712" s="44">
        <v>2020</v>
      </c>
      <c r="J712" s="44">
        <v>2021</v>
      </c>
      <c r="K712" s="44">
        <v>2023</v>
      </c>
      <c r="L712" s="44" t="s">
        <v>11</v>
      </c>
      <c r="M712" s="44" t="s">
        <v>7246</v>
      </c>
      <c r="N712" s="44">
        <v>1</v>
      </c>
      <c r="O712" t="str">
        <f>IF(_xlfn.XLOOKUP(C712,Raw_Data_OS_23!$C$7:$C$4518,Raw_Data_OS_23!$C$7:$C$4518,"New_Claim")="New_Claim",IF(_xlfn.XLOOKUP(C712,'Raw Data_OS_22'!$C$5:$C$4516,'Raw Data_OS_22'!$C$5:$C$4516,"New_Claim")="New_Claim",IF(I712=$O$1,"F1","F2"),"Considered"),"Considered")</f>
        <v>Considered</v>
      </c>
      <c r="P712" t="str" cm="1">
        <f t="array" ref="P712">_xlfn.IFS(O712="F1","F1",O712="F2","F2",O712="Considered",_xlfn.XLOOKUP(C712,Raw_Data_OS_23!$C$7:$C$4518,Raw_Data_OS_23!$N$7:$N$4518,_xlfn.XLOOKUP(Raw_Data_Paid_23!C712,'Raw Data_OS_22'!$C$5:$C$4516,'Raw Data_OS_22'!$O$5:$O$4516)))</f>
        <v>B2</v>
      </c>
      <c r="Q712" t="str">
        <f t="shared" si="27"/>
        <v>B2</v>
      </c>
      <c r="R712" t="str">
        <f t="shared" si="28"/>
        <v>2020Motor Private</v>
      </c>
    </row>
    <row r="713" spans="2:18" x14ac:dyDescent="0.35">
      <c r="B713" s="40"/>
      <c r="C713" s="45" t="s">
        <v>1898</v>
      </c>
      <c r="D713" s="46">
        <v>43296</v>
      </c>
      <c r="E713" s="46">
        <v>43298</v>
      </c>
      <c r="F713" s="47" t="s">
        <v>3910</v>
      </c>
      <c r="G713" s="48">
        <v>253000</v>
      </c>
      <c r="H713" s="49">
        <v>45043</v>
      </c>
      <c r="I713" s="44">
        <v>2018</v>
      </c>
      <c r="J713" s="44">
        <v>2018</v>
      </c>
      <c r="K713" s="44">
        <v>2023</v>
      </c>
      <c r="L713" s="44" t="s">
        <v>1257</v>
      </c>
      <c r="M713" s="44" t="s">
        <v>7246</v>
      </c>
      <c r="N713" s="44">
        <v>1</v>
      </c>
      <c r="O713" t="str">
        <f>IF(_xlfn.XLOOKUP(C713,Raw_Data_OS_23!$C$7:$C$4518,Raw_Data_OS_23!$C$7:$C$4518,"New_Claim")="New_Claim",IF(_xlfn.XLOOKUP(C713,'Raw Data_OS_22'!$C$5:$C$4516,'Raw Data_OS_22'!$C$5:$C$4516,"New_Claim")="New_Claim",IF(I713=$O$1,"F1","F2"),"Considered"),"Considered")</f>
        <v>Considered</v>
      </c>
      <c r="P713" t="str" cm="1">
        <f t="array" ref="P713">_xlfn.IFS(O713="F1","F1",O713="F2","F2",O713="Considered",_xlfn.XLOOKUP(C713,Raw_Data_OS_23!$C$7:$C$4518,Raw_Data_OS_23!$N$7:$N$4518,_xlfn.XLOOKUP(Raw_Data_Paid_23!C713,'Raw Data_OS_22'!$C$5:$C$4516,'Raw Data_OS_22'!$O$5:$O$4516)))</f>
        <v>B2</v>
      </c>
      <c r="Q713" t="str">
        <f t="shared" si="27"/>
        <v>B2</v>
      </c>
      <c r="R713" t="str">
        <f t="shared" si="28"/>
        <v>2018Motor Private</v>
      </c>
    </row>
    <row r="714" spans="2:18" x14ac:dyDescent="0.35">
      <c r="B714" s="40"/>
      <c r="C714" s="45" t="s">
        <v>1898</v>
      </c>
      <c r="D714" s="46">
        <v>43296</v>
      </c>
      <c r="E714" s="46">
        <v>43298</v>
      </c>
      <c r="F714" s="47" t="s">
        <v>3910</v>
      </c>
      <c r="G714" s="48">
        <v>250000</v>
      </c>
      <c r="H714" s="49">
        <v>45043</v>
      </c>
      <c r="I714" s="44">
        <v>2018</v>
      </c>
      <c r="J714" s="44">
        <v>2018</v>
      </c>
      <c r="K714" s="44">
        <v>2023</v>
      </c>
      <c r="L714" s="44" t="s">
        <v>1257</v>
      </c>
      <c r="M714" s="44" t="s">
        <v>7246</v>
      </c>
      <c r="N714" s="44">
        <v>0</v>
      </c>
      <c r="O714" t="str">
        <f>IF(_xlfn.XLOOKUP(C714,Raw_Data_OS_23!$C$7:$C$4518,Raw_Data_OS_23!$C$7:$C$4518,"New_Claim")="New_Claim",IF(_xlfn.XLOOKUP(C714,'Raw Data_OS_22'!$C$5:$C$4516,'Raw Data_OS_22'!$C$5:$C$4516,"New_Claim")="New_Claim",IF(I714=$O$1,"F1","F2"),"Considered"),"Considered")</f>
        <v>Considered</v>
      </c>
      <c r="P714" t="str" cm="1">
        <f t="array" ref="P714">_xlfn.IFS(O714="F1","F1",O714="F2","F2",O714="Considered",_xlfn.XLOOKUP(C714,Raw_Data_OS_23!$C$7:$C$4518,Raw_Data_OS_23!$N$7:$N$4518,_xlfn.XLOOKUP(Raw_Data_Paid_23!C714,'Raw Data_OS_22'!$C$5:$C$4516,'Raw Data_OS_22'!$O$5:$O$4516)))</f>
        <v>B2</v>
      </c>
      <c r="Q714" t="str">
        <f t="shared" si="27"/>
        <v>B2</v>
      </c>
      <c r="R714" t="str">
        <f t="shared" si="28"/>
        <v>2018Motor Private</v>
      </c>
    </row>
    <row r="715" spans="2:18" x14ac:dyDescent="0.35">
      <c r="B715" s="40"/>
      <c r="C715" s="45" t="s">
        <v>1898</v>
      </c>
      <c r="D715" s="46">
        <v>43296</v>
      </c>
      <c r="E715" s="46">
        <v>43298</v>
      </c>
      <c r="F715" s="47" t="s">
        <v>3910</v>
      </c>
      <c r="G715" s="48">
        <v>250000</v>
      </c>
      <c r="H715" s="49">
        <v>45043</v>
      </c>
      <c r="I715" s="44">
        <v>2018</v>
      </c>
      <c r="J715" s="44">
        <v>2018</v>
      </c>
      <c r="K715" s="44">
        <v>2023</v>
      </c>
      <c r="L715" s="44" t="s">
        <v>1257</v>
      </c>
      <c r="M715" s="44" t="s">
        <v>7246</v>
      </c>
      <c r="N715" s="44">
        <v>0</v>
      </c>
      <c r="O715" t="str">
        <f>IF(_xlfn.XLOOKUP(C715,Raw_Data_OS_23!$C$7:$C$4518,Raw_Data_OS_23!$C$7:$C$4518,"New_Claim")="New_Claim",IF(_xlfn.XLOOKUP(C715,'Raw Data_OS_22'!$C$5:$C$4516,'Raw Data_OS_22'!$C$5:$C$4516,"New_Claim")="New_Claim",IF(I715=$O$1,"F1","F2"),"Considered"),"Considered")</f>
        <v>Considered</v>
      </c>
      <c r="P715" t="str" cm="1">
        <f t="array" ref="P715">_xlfn.IFS(O715="F1","F1",O715="F2","F2",O715="Considered",_xlfn.XLOOKUP(C715,Raw_Data_OS_23!$C$7:$C$4518,Raw_Data_OS_23!$N$7:$N$4518,_xlfn.XLOOKUP(Raw_Data_Paid_23!C715,'Raw Data_OS_22'!$C$5:$C$4516,'Raw Data_OS_22'!$O$5:$O$4516)))</f>
        <v>B2</v>
      </c>
      <c r="Q715" t="str">
        <f t="shared" si="27"/>
        <v>B2</v>
      </c>
      <c r="R715" t="str">
        <f t="shared" si="28"/>
        <v>2018Motor Private</v>
      </c>
    </row>
    <row r="716" spans="2:18" x14ac:dyDescent="0.35">
      <c r="B716" s="40"/>
      <c r="C716" s="45" t="s">
        <v>1898</v>
      </c>
      <c r="D716" s="46">
        <v>43296</v>
      </c>
      <c r="E716" s="46">
        <v>43298</v>
      </c>
      <c r="F716" s="47" t="s">
        <v>3910</v>
      </c>
      <c r="G716" s="48">
        <v>1900000</v>
      </c>
      <c r="H716" s="49">
        <v>45043</v>
      </c>
      <c r="I716" s="44">
        <v>2018</v>
      </c>
      <c r="J716" s="44">
        <v>2018</v>
      </c>
      <c r="K716" s="44">
        <v>2023</v>
      </c>
      <c r="L716" s="44" t="s">
        <v>1257</v>
      </c>
      <c r="M716" s="44" t="s">
        <v>7246</v>
      </c>
      <c r="N716" s="44">
        <v>0</v>
      </c>
      <c r="O716" t="str">
        <f>IF(_xlfn.XLOOKUP(C716,Raw_Data_OS_23!$C$7:$C$4518,Raw_Data_OS_23!$C$7:$C$4518,"New_Claim")="New_Claim",IF(_xlfn.XLOOKUP(C716,'Raw Data_OS_22'!$C$5:$C$4516,'Raw Data_OS_22'!$C$5:$C$4516,"New_Claim")="New_Claim",IF(I716=$O$1,"F1","F2"),"Considered"),"Considered")</f>
        <v>Considered</v>
      </c>
      <c r="P716" t="str" cm="1">
        <f t="array" ref="P716">_xlfn.IFS(O716="F1","F1",O716="F2","F2",O716="Considered",_xlfn.XLOOKUP(C716,Raw_Data_OS_23!$C$7:$C$4518,Raw_Data_OS_23!$N$7:$N$4518,_xlfn.XLOOKUP(Raw_Data_Paid_23!C716,'Raw Data_OS_22'!$C$5:$C$4516,'Raw Data_OS_22'!$O$5:$O$4516)))</f>
        <v>B2</v>
      </c>
      <c r="Q716" t="str">
        <f t="shared" si="27"/>
        <v>B2</v>
      </c>
      <c r="R716" t="str">
        <f t="shared" si="28"/>
        <v>2018Motor Private</v>
      </c>
    </row>
    <row r="717" spans="2:18" x14ac:dyDescent="0.35">
      <c r="B717" s="40"/>
      <c r="C717" s="45" t="s">
        <v>7558</v>
      </c>
      <c r="D717" s="46">
        <v>45010</v>
      </c>
      <c r="E717" s="46">
        <v>45011</v>
      </c>
      <c r="F717" s="47" t="s">
        <v>3910</v>
      </c>
      <c r="G717" s="48">
        <v>25000</v>
      </c>
      <c r="H717" s="49">
        <v>45044</v>
      </c>
      <c r="I717" s="44">
        <v>2023</v>
      </c>
      <c r="J717" s="44">
        <v>2023</v>
      </c>
      <c r="K717" s="44">
        <v>2023</v>
      </c>
      <c r="L717" s="44" t="s">
        <v>7201</v>
      </c>
      <c r="M717" s="44" t="s">
        <v>7246</v>
      </c>
      <c r="N717" s="44">
        <v>1</v>
      </c>
      <c r="O717" t="str">
        <f>IF(_xlfn.XLOOKUP(C717,Raw_Data_OS_23!$C$7:$C$4518,Raw_Data_OS_23!$C$7:$C$4518,"New_Claim")="New_Claim",IF(_xlfn.XLOOKUP(C717,'Raw Data_OS_22'!$C$5:$C$4516,'Raw Data_OS_22'!$C$5:$C$4516,"New_Claim")="New_Claim",IF(I717=$O$1,"F1","F2"),"Considered"),"Considered")</f>
        <v>F1</v>
      </c>
      <c r="P717" t="str" cm="1">
        <f t="array" ref="P717">_xlfn.IFS(O717="F1","F1",O717="F2","F2",O717="Considered",_xlfn.XLOOKUP(C717,Raw_Data_OS_23!$C$7:$C$4518,Raw_Data_OS_23!$N$7:$N$4518,_xlfn.XLOOKUP(Raw_Data_Paid_23!C717,'Raw Data_OS_22'!$C$5:$C$4516,'Raw Data_OS_22'!$O$5:$O$4516)))</f>
        <v>F1</v>
      </c>
      <c r="Q717" t="str">
        <f t="shared" si="27"/>
        <v>F1</v>
      </c>
      <c r="R717" t="str">
        <f t="shared" si="28"/>
        <v>2023Motor Private</v>
      </c>
    </row>
    <row r="718" spans="2:18" x14ac:dyDescent="0.35">
      <c r="B718" s="40"/>
      <c r="C718" s="45" t="s">
        <v>3057</v>
      </c>
      <c r="D718" s="46">
        <v>44324</v>
      </c>
      <c r="E718" s="46">
        <v>44354</v>
      </c>
      <c r="F718" s="47" t="s">
        <v>3910</v>
      </c>
      <c r="G718" s="48">
        <v>16000</v>
      </c>
      <c r="H718" s="49">
        <v>45048</v>
      </c>
      <c r="I718" s="44">
        <v>2021</v>
      </c>
      <c r="J718" s="44">
        <v>2021</v>
      </c>
      <c r="K718" s="44">
        <v>2023</v>
      </c>
      <c r="L718" s="44" t="s">
        <v>2250</v>
      </c>
      <c r="M718" s="44" t="s">
        <v>7246</v>
      </c>
      <c r="N718" s="44">
        <v>1</v>
      </c>
      <c r="O718" t="str">
        <f>IF(_xlfn.XLOOKUP(C718,Raw_Data_OS_23!$C$7:$C$4518,Raw_Data_OS_23!$C$7:$C$4518,"New_Claim")="New_Claim",IF(_xlfn.XLOOKUP(C718,'Raw Data_OS_22'!$C$5:$C$4516,'Raw Data_OS_22'!$C$5:$C$4516,"New_Claim")="New_Claim",IF(I718=$O$1,"F1","F2"),"Considered"),"Considered")</f>
        <v>Considered</v>
      </c>
      <c r="P718" t="str" cm="1">
        <f t="array" ref="P718">_xlfn.IFS(O718="F1","F1",O718="F2","F2",O718="Considered",_xlfn.XLOOKUP(C718,Raw_Data_OS_23!$C$7:$C$4518,Raw_Data_OS_23!$N$7:$N$4518,_xlfn.XLOOKUP(Raw_Data_Paid_23!C718,'Raw Data_OS_22'!$C$5:$C$4516,'Raw Data_OS_22'!$O$5:$O$4516)))</f>
        <v>B2</v>
      </c>
      <c r="Q718" t="str">
        <f t="shared" si="27"/>
        <v>B2</v>
      </c>
      <c r="R718" t="str">
        <f t="shared" si="28"/>
        <v>2021Motor Private</v>
      </c>
    </row>
    <row r="719" spans="2:18" x14ac:dyDescent="0.35">
      <c r="B719" s="40"/>
      <c r="C719" s="45" t="s">
        <v>3807</v>
      </c>
      <c r="D719" s="46">
        <v>44523</v>
      </c>
      <c r="E719" s="46">
        <v>44536</v>
      </c>
      <c r="F719" s="47" t="s">
        <v>3910</v>
      </c>
      <c r="G719" s="48">
        <v>-50000</v>
      </c>
      <c r="H719" s="49">
        <v>45048</v>
      </c>
      <c r="I719" s="44">
        <v>2021</v>
      </c>
      <c r="J719" s="44">
        <v>2021</v>
      </c>
      <c r="K719" s="44">
        <v>2023</v>
      </c>
      <c r="L719" s="44" t="s">
        <v>3138</v>
      </c>
      <c r="M719" s="44" t="s">
        <v>7246</v>
      </c>
      <c r="N719" s="44">
        <v>0</v>
      </c>
      <c r="O719" t="str">
        <f>IF(_xlfn.XLOOKUP(C719,Raw_Data_OS_23!$C$7:$C$4518,Raw_Data_OS_23!$C$7:$C$4518,"New_Claim")="New_Claim",IF(_xlfn.XLOOKUP(C719,'Raw Data_OS_22'!$C$5:$C$4516,'Raw Data_OS_22'!$C$5:$C$4516,"New_Claim")="New_Claim",IF(I719=$O$1,"F1","F2"),"Considered"),"Considered")</f>
        <v>Considered</v>
      </c>
      <c r="P719" t="str" cm="1">
        <f t="array" ref="P719">_xlfn.IFS(O719="F1","F1",O719="F2","F2",O719="Considered",_xlfn.XLOOKUP(C719,Raw_Data_OS_23!$C$7:$C$4518,Raw_Data_OS_23!$N$7:$N$4518,_xlfn.XLOOKUP(Raw_Data_Paid_23!C719,'Raw Data_OS_22'!$C$5:$C$4516,'Raw Data_OS_22'!$O$5:$O$4516)))</f>
        <v>B2</v>
      </c>
      <c r="Q719" t="str">
        <f t="shared" si="27"/>
        <v>B2</v>
      </c>
      <c r="R719" t="str">
        <f t="shared" si="28"/>
        <v>2021Motor Private</v>
      </c>
    </row>
    <row r="720" spans="2:18" x14ac:dyDescent="0.35">
      <c r="B720" s="40"/>
      <c r="C720" s="45" t="s">
        <v>3057</v>
      </c>
      <c r="D720" s="46">
        <v>44324</v>
      </c>
      <c r="E720" s="46">
        <v>44354</v>
      </c>
      <c r="F720" s="47" t="s">
        <v>3910</v>
      </c>
      <c r="G720" s="48">
        <v>146392</v>
      </c>
      <c r="H720" s="49">
        <v>45048</v>
      </c>
      <c r="I720" s="44">
        <v>2021</v>
      </c>
      <c r="J720" s="44">
        <v>2021</v>
      </c>
      <c r="K720" s="44">
        <v>2023</v>
      </c>
      <c r="L720" s="44" t="s">
        <v>2250</v>
      </c>
      <c r="M720" s="44" t="s">
        <v>7246</v>
      </c>
      <c r="N720" s="44">
        <v>0</v>
      </c>
      <c r="O720" t="str">
        <f>IF(_xlfn.XLOOKUP(C720,Raw_Data_OS_23!$C$7:$C$4518,Raw_Data_OS_23!$C$7:$C$4518,"New_Claim")="New_Claim",IF(_xlfn.XLOOKUP(C720,'Raw Data_OS_22'!$C$5:$C$4516,'Raw Data_OS_22'!$C$5:$C$4516,"New_Claim")="New_Claim",IF(I720=$O$1,"F1","F2"),"Considered"),"Considered")</f>
        <v>Considered</v>
      </c>
      <c r="P720" t="str" cm="1">
        <f t="array" ref="P720">_xlfn.IFS(O720="F1","F1",O720="F2","F2",O720="Considered",_xlfn.XLOOKUP(C720,Raw_Data_OS_23!$C$7:$C$4518,Raw_Data_OS_23!$N$7:$N$4518,_xlfn.XLOOKUP(Raw_Data_Paid_23!C720,'Raw Data_OS_22'!$C$5:$C$4516,'Raw Data_OS_22'!$O$5:$O$4516)))</f>
        <v>B2</v>
      </c>
      <c r="Q720" t="str">
        <f t="shared" si="27"/>
        <v>B2</v>
      </c>
      <c r="R720" t="str">
        <f t="shared" si="28"/>
        <v>2021Motor Private</v>
      </c>
    </row>
    <row r="721" spans="2:18" x14ac:dyDescent="0.35">
      <c r="B721" s="40"/>
      <c r="C721" s="45" t="s">
        <v>1243</v>
      </c>
      <c r="D721" s="46">
        <v>42141</v>
      </c>
      <c r="E721" s="46">
        <v>42152</v>
      </c>
      <c r="F721" s="47" t="s">
        <v>3910</v>
      </c>
      <c r="G721" s="48">
        <v>-160535</v>
      </c>
      <c r="H721" s="49">
        <v>45048</v>
      </c>
      <c r="I721" s="44">
        <v>2015</v>
      </c>
      <c r="J721" s="44">
        <v>2015</v>
      </c>
      <c r="K721" s="44">
        <v>2023</v>
      </c>
      <c r="L721" s="44" t="s">
        <v>1241</v>
      </c>
      <c r="M721" s="44" t="s">
        <v>7246</v>
      </c>
      <c r="N721" s="44">
        <v>0</v>
      </c>
      <c r="O721" t="str">
        <f>IF(_xlfn.XLOOKUP(C721,Raw_Data_OS_23!$C$7:$C$4518,Raw_Data_OS_23!$C$7:$C$4518,"New_Claim")="New_Claim",IF(_xlfn.XLOOKUP(C721,'Raw Data_OS_22'!$C$5:$C$4516,'Raw Data_OS_22'!$C$5:$C$4516,"New_Claim")="New_Claim",IF(I721=$O$1,"F1","F2"),"Considered"),"Considered")</f>
        <v>Considered</v>
      </c>
      <c r="P721" t="str" cm="1">
        <f t="array" ref="P721">_xlfn.IFS(O721="F1","F1",O721="F2","F2",O721="Considered",_xlfn.XLOOKUP(C721,Raw_Data_OS_23!$C$7:$C$4518,Raw_Data_OS_23!$N$7:$N$4518,_xlfn.XLOOKUP(Raw_Data_Paid_23!C721,'Raw Data_OS_22'!$C$5:$C$4516,'Raw Data_OS_22'!$O$5:$O$4516)))</f>
        <v>B2</v>
      </c>
      <c r="Q721" t="str">
        <f t="shared" si="27"/>
        <v>B2</v>
      </c>
      <c r="R721" t="str">
        <f t="shared" si="28"/>
        <v>2015Motor Private</v>
      </c>
    </row>
    <row r="722" spans="2:18" x14ac:dyDescent="0.35">
      <c r="B722" s="40"/>
      <c r="C722" s="45" t="s">
        <v>1243</v>
      </c>
      <c r="D722" s="46">
        <v>42141</v>
      </c>
      <c r="E722" s="46">
        <v>42152</v>
      </c>
      <c r="F722" s="47" t="s">
        <v>3910</v>
      </c>
      <c r="G722" s="48">
        <v>-160535</v>
      </c>
      <c r="H722" s="49">
        <v>45048</v>
      </c>
      <c r="I722" s="44">
        <v>2015</v>
      </c>
      <c r="J722" s="44">
        <v>2015</v>
      </c>
      <c r="K722" s="44">
        <v>2023</v>
      </c>
      <c r="L722" s="44" t="s">
        <v>1241</v>
      </c>
      <c r="M722" s="44" t="s">
        <v>7246</v>
      </c>
      <c r="N722" s="44">
        <v>0</v>
      </c>
      <c r="O722" t="str">
        <f>IF(_xlfn.XLOOKUP(C722,Raw_Data_OS_23!$C$7:$C$4518,Raw_Data_OS_23!$C$7:$C$4518,"New_Claim")="New_Claim",IF(_xlfn.XLOOKUP(C722,'Raw Data_OS_22'!$C$5:$C$4516,'Raw Data_OS_22'!$C$5:$C$4516,"New_Claim")="New_Claim",IF(I722=$O$1,"F1","F2"),"Considered"),"Considered")</f>
        <v>Considered</v>
      </c>
      <c r="P722" t="str" cm="1">
        <f t="array" ref="P722">_xlfn.IFS(O722="F1","F1",O722="F2","F2",O722="Considered",_xlfn.XLOOKUP(C722,Raw_Data_OS_23!$C$7:$C$4518,Raw_Data_OS_23!$N$7:$N$4518,_xlfn.XLOOKUP(Raw_Data_Paid_23!C722,'Raw Data_OS_22'!$C$5:$C$4516,'Raw Data_OS_22'!$O$5:$O$4516)))</f>
        <v>B2</v>
      </c>
      <c r="Q722" t="str">
        <f t="shared" si="27"/>
        <v>B2</v>
      </c>
      <c r="R722" t="str">
        <f t="shared" si="28"/>
        <v>2015Motor Private</v>
      </c>
    </row>
    <row r="723" spans="2:18" x14ac:dyDescent="0.35">
      <c r="B723" s="40"/>
      <c r="C723" s="45" t="s">
        <v>6580</v>
      </c>
      <c r="D723" s="46">
        <v>44568</v>
      </c>
      <c r="E723" s="46">
        <v>44708</v>
      </c>
      <c r="F723" s="47" t="s">
        <v>3910</v>
      </c>
      <c r="G723" s="48">
        <v>-50000</v>
      </c>
      <c r="H723" s="49">
        <v>45048</v>
      </c>
      <c r="I723" s="44">
        <v>2022</v>
      </c>
      <c r="J723" s="44">
        <v>2022</v>
      </c>
      <c r="K723" s="44">
        <v>2023</v>
      </c>
      <c r="L723" s="44" t="s">
        <v>6021</v>
      </c>
      <c r="M723" s="44" t="s">
        <v>7246</v>
      </c>
      <c r="N723" s="44">
        <v>0</v>
      </c>
      <c r="O723" t="str">
        <f>IF(_xlfn.XLOOKUP(C723,Raw_Data_OS_23!$C$7:$C$4518,Raw_Data_OS_23!$C$7:$C$4518,"New_Claim")="New_Claim",IF(_xlfn.XLOOKUP(C723,'Raw Data_OS_22'!$C$5:$C$4516,'Raw Data_OS_22'!$C$5:$C$4516,"New_Claim")="New_Claim",IF(I723=$O$1,"F1","F2"),"Considered"),"Considered")</f>
        <v>Considered</v>
      </c>
      <c r="P723" t="str" cm="1">
        <f t="array" ref="P723">_xlfn.IFS(O723="F1","F1",O723="F2","F2",O723="Considered",_xlfn.XLOOKUP(C723,Raw_Data_OS_23!$C$7:$C$4518,Raw_Data_OS_23!$N$7:$N$4518,_xlfn.XLOOKUP(Raw_Data_Paid_23!C723,'Raw Data_OS_22'!$C$5:$C$4516,'Raw Data_OS_22'!$O$5:$O$4516)))</f>
        <v>B2</v>
      </c>
      <c r="Q723" t="str">
        <f t="shared" si="27"/>
        <v>B2</v>
      </c>
      <c r="R723" t="str">
        <f t="shared" si="28"/>
        <v>2022Motor Private</v>
      </c>
    </row>
    <row r="724" spans="2:18" x14ac:dyDescent="0.35">
      <c r="B724" s="40"/>
      <c r="C724" s="45" t="s">
        <v>1243</v>
      </c>
      <c r="D724" s="46">
        <v>42141</v>
      </c>
      <c r="E724" s="46">
        <v>42152</v>
      </c>
      <c r="F724" s="47" t="s">
        <v>3910</v>
      </c>
      <c r="G724" s="48">
        <v>-100000</v>
      </c>
      <c r="H724" s="49">
        <v>45048</v>
      </c>
      <c r="I724" s="44">
        <v>2015</v>
      </c>
      <c r="J724" s="44">
        <v>2015</v>
      </c>
      <c r="K724" s="44">
        <v>2023</v>
      </c>
      <c r="L724" s="44" t="s">
        <v>1241</v>
      </c>
      <c r="M724" s="44" t="s">
        <v>7246</v>
      </c>
      <c r="N724" s="44">
        <v>0</v>
      </c>
      <c r="O724" t="str">
        <f>IF(_xlfn.XLOOKUP(C724,Raw_Data_OS_23!$C$7:$C$4518,Raw_Data_OS_23!$C$7:$C$4518,"New_Claim")="New_Claim",IF(_xlfn.XLOOKUP(C724,'Raw Data_OS_22'!$C$5:$C$4516,'Raw Data_OS_22'!$C$5:$C$4516,"New_Claim")="New_Claim",IF(I724=$O$1,"F1","F2"),"Considered"),"Considered")</f>
        <v>Considered</v>
      </c>
      <c r="P724" t="str" cm="1">
        <f t="array" ref="P724">_xlfn.IFS(O724="F1","F1",O724="F2","F2",O724="Considered",_xlfn.XLOOKUP(C724,Raw_Data_OS_23!$C$7:$C$4518,Raw_Data_OS_23!$N$7:$N$4518,_xlfn.XLOOKUP(Raw_Data_Paid_23!C724,'Raw Data_OS_22'!$C$5:$C$4516,'Raw Data_OS_22'!$O$5:$O$4516)))</f>
        <v>B2</v>
      </c>
      <c r="Q724" t="str">
        <f t="shared" si="27"/>
        <v>B2</v>
      </c>
      <c r="R724" t="str">
        <f t="shared" si="28"/>
        <v>2015Motor Private</v>
      </c>
    </row>
    <row r="725" spans="2:18" x14ac:dyDescent="0.35">
      <c r="B725" s="40"/>
      <c r="C725" s="45" t="s">
        <v>3589</v>
      </c>
      <c r="D725" s="46">
        <v>44481</v>
      </c>
      <c r="E725" s="46">
        <v>44483</v>
      </c>
      <c r="F725" s="47" t="s">
        <v>3910</v>
      </c>
      <c r="G725" s="48">
        <v>30000</v>
      </c>
      <c r="H725" s="49">
        <v>45049</v>
      </c>
      <c r="I725" s="44">
        <v>2021</v>
      </c>
      <c r="J725" s="44">
        <v>2021</v>
      </c>
      <c r="K725" s="44">
        <v>2023</v>
      </c>
      <c r="L725" s="44" t="s">
        <v>3138</v>
      </c>
      <c r="M725" s="44" t="s">
        <v>7246</v>
      </c>
      <c r="N725" s="44">
        <v>1</v>
      </c>
      <c r="O725" t="str">
        <f>IF(_xlfn.XLOOKUP(C725,Raw_Data_OS_23!$C$7:$C$4518,Raw_Data_OS_23!$C$7:$C$4518,"New_Claim")="New_Claim",IF(_xlfn.XLOOKUP(C725,'Raw Data_OS_22'!$C$5:$C$4516,'Raw Data_OS_22'!$C$5:$C$4516,"New_Claim")="New_Claim",IF(I725=$O$1,"F1","F2"),"Considered"),"Considered")</f>
        <v>Considered</v>
      </c>
      <c r="P725" t="str" cm="1">
        <f t="array" ref="P725">_xlfn.IFS(O725="F1","F1",O725="F2","F2",O725="Considered",_xlfn.XLOOKUP(C725,Raw_Data_OS_23!$C$7:$C$4518,Raw_Data_OS_23!$N$7:$N$4518,_xlfn.XLOOKUP(Raw_Data_Paid_23!C725,'Raw Data_OS_22'!$C$5:$C$4516,'Raw Data_OS_22'!$O$5:$O$4516)))</f>
        <v>C2</v>
      </c>
      <c r="Q725" t="str">
        <f t="shared" si="27"/>
        <v>C2</v>
      </c>
      <c r="R725" t="str">
        <f t="shared" si="28"/>
        <v>2021Motor Private</v>
      </c>
    </row>
    <row r="726" spans="2:18" x14ac:dyDescent="0.35">
      <c r="B726" s="40"/>
      <c r="C726" s="45" t="s">
        <v>7559</v>
      </c>
      <c r="D726" s="46">
        <v>44949</v>
      </c>
      <c r="E726" s="46">
        <v>44953</v>
      </c>
      <c r="F726" s="47" t="s">
        <v>3910</v>
      </c>
      <c r="G726" s="48">
        <v>15000</v>
      </c>
      <c r="H726" s="49">
        <v>45049</v>
      </c>
      <c r="I726" s="44">
        <v>2023</v>
      </c>
      <c r="J726" s="44">
        <v>2023</v>
      </c>
      <c r="K726" s="44">
        <v>2023</v>
      </c>
      <c r="L726" s="44" t="s">
        <v>7201</v>
      </c>
      <c r="M726" s="44" t="s">
        <v>7246</v>
      </c>
      <c r="N726" s="44">
        <v>1</v>
      </c>
      <c r="O726" t="str">
        <f>IF(_xlfn.XLOOKUP(C726,Raw_Data_OS_23!$C$7:$C$4518,Raw_Data_OS_23!$C$7:$C$4518,"New_Claim")="New_Claim",IF(_xlfn.XLOOKUP(C726,'Raw Data_OS_22'!$C$5:$C$4516,'Raw Data_OS_22'!$C$5:$C$4516,"New_Claim")="New_Claim",IF(I726=$O$1,"F1","F2"),"Considered"),"Considered")</f>
        <v>F1</v>
      </c>
      <c r="P726" t="str" cm="1">
        <f t="array" ref="P726">_xlfn.IFS(O726="F1","F1",O726="F2","F2",O726="Considered",_xlfn.XLOOKUP(C726,Raw_Data_OS_23!$C$7:$C$4518,Raw_Data_OS_23!$N$7:$N$4518,_xlfn.XLOOKUP(Raw_Data_Paid_23!C726,'Raw Data_OS_22'!$C$5:$C$4516,'Raw Data_OS_22'!$O$5:$O$4516)))</f>
        <v>F1</v>
      </c>
      <c r="Q726" t="str">
        <f t="shared" si="27"/>
        <v>F1</v>
      </c>
      <c r="R726" t="str">
        <f t="shared" si="28"/>
        <v>2023Motor Private</v>
      </c>
    </row>
    <row r="727" spans="2:18" x14ac:dyDescent="0.35">
      <c r="B727" s="40"/>
      <c r="C727" s="45" t="s">
        <v>6857</v>
      </c>
      <c r="D727" s="46">
        <v>44853</v>
      </c>
      <c r="E727" s="46">
        <v>44855</v>
      </c>
      <c r="F727" s="47" t="s">
        <v>3910</v>
      </c>
      <c r="G727" s="48">
        <v>7000</v>
      </c>
      <c r="H727" s="49">
        <v>45049</v>
      </c>
      <c r="I727" s="44">
        <v>2022</v>
      </c>
      <c r="J727" s="44">
        <v>2022</v>
      </c>
      <c r="K727" s="44">
        <v>2023</v>
      </c>
      <c r="L727" s="44" t="s">
        <v>6825</v>
      </c>
      <c r="M727" s="44" t="s">
        <v>7246</v>
      </c>
      <c r="N727" s="44">
        <v>0</v>
      </c>
      <c r="O727" t="str">
        <f>IF(_xlfn.XLOOKUP(C727,Raw_Data_OS_23!$C$7:$C$4518,Raw_Data_OS_23!$C$7:$C$4518,"New_Claim")="New_Claim",IF(_xlfn.XLOOKUP(C727,'Raw Data_OS_22'!$C$5:$C$4516,'Raw Data_OS_22'!$C$5:$C$4516,"New_Claim")="New_Claim",IF(I727=$O$1,"F1","F2"),"Considered"),"Considered")</f>
        <v>Considered</v>
      </c>
      <c r="P727" t="str" cm="1">
        <f t="array" ref="P727">_xlfn.IFS(O727="F1","F1",O727="F2","F2",O727="Considered",_xlfn.XLOOKUP(C727,Raw_Data_OS_23!$C$7:$C$4518,Raw_Data_OS_23!$N$7:$N$4518,_xlfn.XLOOKUP(Raw_Data_Paid_23!C727,'Raw Data_OS_22'!$C$5:$C$4516,'Raw Data_OS_22'!$O$5:$O$4516)))</f>
        <v>B2</v>
      </c>
      <c r="Q727" t="str">
        <f t="shared" si="27"/>
        <v>B2</v>
      </c>
      <c r="R727" t="str">
        <f t="shared" si="28"/>
        <v>2022Motor Private</v>
      </c>
    </row>
    <row r="728" spans="2:18" x14ac:dyDescent="0.35">
      <c r="B728" s="40"/>
      <c r="C728" s="45" t="s">
        <v>6483</v>
      </c>
      <c r="D728" s="46">
        <v>44683</v>
      </c>
      <c r="E728" s="46">
        <v>44686</v>
      </c>
      <c r="F728" s="47" t="s">
        <v>3910</v>
      </c>
      <c r="G728" s="48">
        <v>7000</v>
      </c>
      <c r="H728" s="49">
        <v>45049</v>
      </c>
      <c r="I728" s="44">
        <v>2022</v>
      </c>
      <c r="J728" s="44">
        <v>2022</v>
      </c>
      <c r="K728" s="44">
        <v>2023</v>
      </c>
      <c r="L728" s="44" t="s">
        <v>6406</v>
      </c>
      <c r="M728" s="44" t="s">
        <v>7246</v>
      </c>
      <c r="N728" s="44">
        <v>1</v>
      </c>
      <c r="O728" t="str">
        <f>IF(_xlfn.XLOOKUP(C728,Raw_Data_OS_23!$C$7:$C$4518,Raw_Data_OS_23!$C$7:$C$4518,"New_Claim")="New_Claim",IF(_xlfn.XLOOKUP(C728,'Raw Data_OS_22'!$C$5:$C$4516,'Raw Data_OS_22'!$C$5:$C$4516,"New_Claim")="New_Claim",IF(I728=$O$1,"F1","F2"),"Considered"),"Considered")</f>
        <v>Considered</v>
      </c>
      <c r="P728" t="str" cm="1">
        <f t="array" ref="P728">_xlfn.IFS(O728="F1","F1",O728="F2","F2",O728="Considered",_xlfn.XLOOKUP(C728,Raw_Data_OS_23!$C$7:$C$4518,Raw_Data_OS_23!$N$7:$N$4518,_xlfn.XLOOKUP(Raw_Data_Paid_23!C728,'Raw Data_OS_22'!$C$5:$C$4516,'Raw Data_OS_22'!$O$5:$O$4516)))</f>
        <v>B2</v>
      </c>
      <c r="Q728" t="str">
        <f t="shared" si="27"/>
        <v>B2</v>
      </c>
      <c r="R728" t="str">
        <f t="shared" si="28"/>
        <v>2022Motor Private</v>
      </c>
    </row>
    <row r="729" spans="2:18" x14ac:dyDescent="0.35">
      <c r="B729" s="40"/>
      <c r="C729" s="45" t="s">
        <v>6481</v>
      </c>
      <c r="D729" s="46">
        <v>44667</v>
      </c>
      <c r="E729" s="46">
        <v>44687</v>
      </c>
      <c r="F729" s="47" t="s">
        <v>3910</v>
      </c>
      <c r="G729" s="48">
        <v>7000</v>
      </c>
      <c r="H729" s="49">
        <v>45049</v>
      </c>
      <c r="I729" s="44">
        <v>2022</v>
      </c>
      <c r="J729" s="44">
        <v>2022</v>
      </c>
      <c r="K729" s="44">
        <v>2023</v>
      </c>
      <c r="L729" s="44" t="s">
        <v>6406</v>
      </c>
      <c r="M729" s="44" t="s">
        <v>7246</v>
      </c>
      <c r="N729" s="44">
        <v>0</v>
      </c>
      <c r="O729" t="str">
        <f>IF(_xlfn.XLOOKUP(C729,Raw_Data_OS_23!$C$7:$C$4518,Raw_Data_OS_23!$C$7:$C$4518,"New_Claim")="New_Claim",IF(_xlfn.XLOOKUP(C729,'Raw Data_OS_22'!$C$5:$C$4516,'Raw Data_OS_22'!$C$5:$C$4516,"New_Claim")="New_Claim",IF(I729=$O$1,"F1","F2"),"Considered"),"Considered")</f>
        <v>Considered</v>
      </c>
      <c r="P729" t="str" cm="1">
        <f t="array" ref="P729">_xlfn.IFS(O729="F1","F1",O729="F2","F2",O729="Considered",_xlfn.XLOOKUP(C729,Raw_Data_OS_23!$C$7:$C$4518,Raw_Data_OS_23!$N$7:$N$4518,_xlfn.XLOOKUP(Raw_Data_Paid_23!C729,'Raw Data_OS_22'!$C$5:$C$4516,'Raw Data_OS_22'!$O$5:$O$4516)))</f>
        <v>B2</v>
      </c>
      <c r="Q729" t="str">
        <f t="shared" si="27"/>
        <v>B2</v>
      </c>
      <c r="R729" t="str">
        <f t="shared" si="28"/>
        <v>2022Motor Private</v>
      </c>
    </row>
    <row r="730" spans="2:18" x14ac:dyDescent="0.35">
      <c r="B730" s="40"/>
      <c r="C730" s="45" t="s">
        <v>6421</v>
      </c>
      <c r="D730" s="46">
        <v>44661</v>
      </c>
      <c r="E730" s="46">
        <v>44662</v>
      </c>
      <c r="F730" s="47" t="s">
        <v>3910</v>
      </c>
      <c r="G730" s="48">
        <v>7000</v>
      </c>
      <c r="H730" s="49">
        <v>45049</v>
      </c>
      <c r="I730" s="44">
        <v>2022</v>
      </c>
      <c r="J730" s="44">
        <v>2022</v>
      </c>
      <c r="K730" s="44">
        <v>2023</v>
      </c>
      <c r="L730" s="44" t="s">
        <v>6406</v>
      </c>
      <c r="M730" s="44" t="s">
        <v>7246</v>
      </c>
      <c r="N730" s="44">
        <v>0</v>
      </c>
      <c r="O730" t="str">
        <f>IF(_xlfn.XLOOKUP(C730,Raw_Data_OS_23!$C$7:$C$4518,Raw_Data_OS_23!$C$7:$C$4518,"New_Claim")="New_Claim",IF(_xlfn.XLOOKUP(C730,'Raw Data_OS_22'!$C$5:$C$4516,'Raw Data_OS_22'!$C$5:$C$4516,"New_Claim")="New_Claim",IF(I730=$O$1,"F1","F2"),"Considered"),"Considered")</f>
        <v>Considered</v>
      </c>
      <c r="P730" t="str" cm="1">
        <f t="array" ref="P730">_xlfn.IFS(O730="F1","F1",O730="F2","F2",O730="Considered",_xlfn.XLOOKUP(C730,Raw_Data_OS_23!$C$7:$C$4518,Raw_Data_OS_23!$N$7:$N$4518,_xlfn.XLOOKUP(Raw_Data_Paid_23!C730,'Raw Data_OS_22'!$C$5:$C$4516,'Raw Data_OS_22'!$O$5:$O$4516)))</f>
        <v>B2</v>
      </c>
      <c r="Q730" t="str">
        <f t="shared" si="27"/>
        <v>B2</v>
      </c>
      <c r="R730" t="str">
        <f t="shared" si="28"/>
        <v>2022Motor Private</v>
      </c>
    </row>
    <row r="731" spans="2:18" x14ac:dyDescent="0.35">
      <c r="B731" s="40"/>
      <c r="C731" s="45" t="s">
        <v>6411</v>
      </c>
      <c r="D731" s="46">
        <v>44657</v>
      </c>
      <c r="E731" s="46">
        <v>44658</v>
      </c>
      <c r="F731" s="47" t="s">
        <v>3910</v>
      </c>
      <c r="G731" s="48">
        <v>5000</v>
      </c>
      <c r="H731" s="49">
        <v>45049</v>
      </c>
      <c r="I731" s="44">
        <v>2022</v>
      </c>
      <c r="J731" s="44">
        <v>2022</v>
      </c>
      <c r="K731" s="44">
        <v>2023</v>
      </c>
      <c r="L731" s="44" t="s">
        <v>6406</v>
      </c>
      <c r="M731" s="44" t="s">
        <v>7246</v>
      </c>
      <c r="N731" s="44">
        <v>0</v>
      </c>
      <c r="O731" t="str">
        <f>IF(_xlfn.XLOOKUP(C731,Raw_Data_OS_23!$C$7:$C$4518,Raw_Data_OS_23!$C$7:$C$4518,"New_Claim")="New_Claim",IF(_xlfn.XLOOKUP(C731,'Raw Data_OS_22'!$C$5:$C$4516,'Raw Data_OS_22'!$C$5:$C$4516,"New_Claim")="New_Claim",IF(I731=$O$1,"F1","F2"),"Considered"),"Considered")</f>
        <v>Considered</v>
      </c>
      <c r="P731" t="str" cm="1">
        <f t="array" ref="P731">_xlfn.IFS(O731="F1","F1",O731="F2","F2",O731="Considered",_xlfn.XLOOKUP(C731,Raw_Data_OS_23!$C$7:$C$4518,Raw_Data_OS_23!$N$7:$N$4518,_xlfn.XLOOKUP(Raw_Data_Paid_23!C731,'Raw Data_OS_22'!$C$5:$C$4516,'Raw Data_OS_22'!$O$5:$O$4516)))</f>
        <v>B2</v>
      </c>
      <c r="Q731" t="str">
        <f t="shared" si="27"/>
        <v>B2</v>
      </c>
      <c r="R731" t="str">
        <f t="shared" si="28"/>
        <v>2022Motor Private</v>
      </c>
    </row>
    <row r="732" spans="2:18" x14ac:dyDescent="0.35">
      <c r="B732" s="40"/>
      <c r="C732" s="45" t="s">
        <v>6178</v>
      </c>
      <c r="D732" s="46">
        <v>44490</v>
      </c>
      <c r="E732" s="46">
        <v>44497</v>
      </c>
      <c r="F732" s="47" t="s">
        <v>3910</v>
      </c>
      <c r="G732" s="48">
        <v>5000</v>
      </c>
      <c r="H732" s="49">
        <v>45049</v>
      </c>
      <c r="I732" s="44">
        <v>2021</v>
      </c>
      <c r="J732" s="44">
        <v>2021</v>
      </c>
      <c r="K732" s="44">
        <v>2023</v>
      </c>
      <c r="L732" s="44" t="s">
        <v>3138</v>
      </c>
      <c r="M732" s="44" t="s">
        <v>7246</v>
      </c>
      <c r="N732" s="44">
        <v>0</v>
      </c>
      <c r="O732" t="str">
        <f>IF(_xlfn.XLOOKUP(C732,Raw_Data_OS_23!$C$7:$C$4518,Raw_Data_OS_23!$C$7:$C$4518,"New_Claim")="New_Claim",IF(_xlfn.XLOOKUP(C732,'Raw Data_OS_22'!$C$5:$C$4516,'Raw Data_OS_22'!$C$5:$C$4516,"New_Claim")="New_Claim",IF(I732=$O$1,"F1","F2"),"Considered"),"Considered")</f>
        <v>Considered</v>
      </c>
      <c r="P732" t="str" cm="1">
        <f t="array" ref="P732">_xlfn.IFS(O732="F1","F1",O732="F2","F2",O732="Considered",_xlfn.XLOOKUP(C732,Raw_Data_OS_23!$C$7:$C$4518,Raw_Data_OS_23!$N$7:$N$4518,_xlfn.XLOOKUP(Raw_Data_Paid_23!C732,'Raw Data_OS_22'!$C$5:$C$4516,'Raw Data_OS_22'!$O$5:$O$4516)))</f>
        <v>B2</v>
      </c>
      <c r="Q732" t="str">
        <f t="shared" si="27"/>
        <v>B2</v>
      </c>
      <c r="R732" t="str">
        <f t="shared" si="28"/>
        <v>2021Motor Private</v>
      </c>
    </row>
    <row r="733" spans="2:18" x14ac:dyDescent="0.35">
      <c r="B733" s="40"/>
      <c r="C733" s="45" t="s">
        <v>6394</v>
      </c>
      <c r="D733" s="46">
        <v>44647</v>
      </c>
      <c r="E733" s="46">
        <v>44652</v>
      </c>
      <c r="F733" s="47" t="s">
        <v>3910</v>
      </c>
      <c r="G733" s="48">
        <v>5000</v>
      </c>
      <c r="H733" s="49">
        <v>45049</v>
      </c>
      <c r="I733" s="44">
        <v>2022</v>
      </c>
      <c r="J733" s="44">
        <v>2022</v>
      </c>
      <c r="K733" s="44">
        <v>2023</v>
      </c>
      <c r="L733" s="44" t="s">
        <v>6021</v>
      </c>
      <c r="M733" s="44" t="s">
        <v>7246</v>
      </c>
      <c r="N733" s="44">
        <v>0</v>
      </c>
      <c r="O733" t="str">
        <f>IF(_xlfn.XLOOKUP(C733,Raw_Data_OS_23!$C$7:$C$4518,Raw_Data_OS_23!$C$7:$C$4518,"New_Claim")="New_Claim",IF(_xlfn.XLOOKUP(C733,'Raw Data_OS_22'!$C$5:$C$4516,'Raw Data_OS_22'!$C$5:$C$4516,"New_Claim")="New_Claim",IF(I733=$O$1,"F1","F2"),"Considered"),"Considered")</f>
        <v>Considered</v>
      </c>
      <c r="P733" t="str" cm="1">
        <f t="array" ref="P733">_xlfn.IFS(O733="F1","F1",O733="F2","F2",O733="Considered",_xlfn.XLOOKUP(C733,Raw_Data_OS_23!$C$7:$C$4518,Raw_Data_OS_23!$N$7:$N$4518,_xlfn.XLOOKUP(Raw_Data_Paid_23!C733,'Raw Data_OS_22'!$C$5:$C$4516,'Raw Data_OS_22'!$O$5:$O$4516)))</f>
        <v>B2</v>
      </c>
      <c r="Q733" t="str">
        <f t="shared" si="27"/>
        <v>B2</v>
      </c>
      <c r="R733" t="str">
        <f t="shared" si="28"/>
        <v>2022Motor Private</v>
      </c>
    </row>
    <row r="734" spans="2:18" x14ac:dyDescent="0.35">
      <c r="B734" s="40"/>
      <c r="C734" s="45" t="s">
        <v>6259</v>
      </c>
      <c r="D734" s="46">
        <v>44618</v>
      </c>
      <c r="E734" s="46">
        <v>44621</v>
      </c>
      <c r="F734" s="47" t="s">
        <v>3910</v>
      </c>
      <c r="G734" s="48">
        <v>7000</v>
      </c>
      <c r="H734" s="49">
        <v>45049</v>
      </c>
      <c r="I734" s="44">
        <v>2022</v>
      </c>
      <c r="J734" s="44">
        <v>2022</v>
      </c>
      <c r="K734" s="44">
        <v>2023</v>
      </c>
      <c r="L734" s="44" t="s">
        <v>6021</v>
      </c>
      <c r="M734" s="44" t="s">
        <v>7246</v>
      </c>
      <c r="N734" s="44">
        <v>0</v>
      </c>
      <c r="O734" t="str">
        <f>IF(_xlfn.XLOOKUP(C734,Raw_Data_OS_23!$C$7:$C$4518,Raw_Data_OS_23!$C$7:$C$4518,"New_Claim")="New_Claim",IF(_xlfn.XLOOKUP(C734,'Raw Data_OS_22'!$C$5:$C$4516,'Raw Data_OS_22'!$C$5:$C$4516,"New_Claim")="New_Claim",IF(I734=$O$1,"F1","F2"),"Considered"),"Considered")</f>
        <v>Considered</v>
      </c>
      <c r="P734" t="str" cm="1">
        <f t="array" ref="P734">_xlfn.IFS(O734="F1","F1",O734="F2","F2",O734="Considered",_xlfn.XLOOKUP(C734,Raw_Data_OS_23!$C$7:$C$4518,Raw_Data_OS_23!$N$7:$N$4518,_xlfn.XLOOKUP(Raw_Data_Paid_23!C734,'Raw Data_OS_22'!$C$5:$C$4516,'Raw Data_OS_22'!$O$5:$O$4516)))</f>
        <v>B2</v>
      </c>
      <c r="Q734" t="str">
        <f t="shared" si="27"/>
        <v>B2</v>
      </c>
      <c r="R734" t="str">
        <f t="shared" si="28"/>
        <v>2022Motor Private</v>
      </c>
    </row>
    <row r="735" spans="2:18" x14ac:dyDescent="0.35">
      <c r="B735" s="40"/>
      <c r="C735" s="45" t="s">
        <v>6285</v>
      </c>
      <c r="D735" s="46">
        <v>44607</v>
      </c>
      <c r="E735" s="46">
        <v>44628</v>
      </c>
      <c r="F735" s="47" t="s">
        <v>3910</v>
      </c>
      <c r="G735" s="48">
        <v>7000</v>
      </c>
      <c r="H735" s="49">
        <v>45049</v>
      </c>
      <c r="I735" s="44">
        <v>2022</v>
      </c>
      <c r="J735" s="44">
        <v>2022</v>
      </c>
      <c r="K735" s="44">
        <v>2023</v>
      </c>
      <c r="L735" s="44" t="s">
        <v>6021</v>
      </c>
      <c r="M735" s="44" t="s">
        <v>7246</v>
      </c>
      <c r="N735" s="44">
        <v>0</v>
      </c>
      <c r="O735" t="str">
        <f>IF(_xlfn.XLOOKUP(C735,Raw_Data_OS_23!$C$7:$C$4518,Raw_Data_OS_23!$C$7:$C$4518,"New_Claim")="New_Claim",IF(_xlfn.XLOOKUP(C735,'Raw Data_OS_22'!$C$5:$C$4516,'Raw Data_OS_22'!$C$5:$C$4516,"New_Claim")="New_Claim",IF(I735=$O$1,"F1","F2"),"Considered"),"Considered")</f>
        <v>Considered</v>
      </c>
      <c r="P735" t="str" cm="1">
        <f t="array" ref="P735">_xlfn.IFS(O735="F1","F1",O735="F2","F2",O735="Considered",_xlfn.XLOOKUP(C735,Raw_Data_OS_23!$C$7:$C$4518,Raw_Data_OS_23!$N$7:$N$4518,_xlfn.XLOOKUP(Raw_Data_Paid_23!C735,'Raw Data_OS_22'!$C$5:$C$4516,'Raw Data_OS_22'!$O$5:$O$4516)))</f>
        <v>B2</v>
      </c>
      <c r="Q735" t="str">
        <f t="shared" si="27"/>
        <v>B2</v>
      </c>
      <c r="R735" t="str">
        <f t="shared" si="28"/>
        <v>2022Motor Private</v>
      </c>
    </row>
    <row r="736" spans="2:18" x14ac:dyDescent="0.35">
      <c r="B736" s="40"/>
      <c r="C736" s="45" t="s">
        <v>6363</v>
      </c>
      <c r="D736" s="46">
        <v>44644</v>
      </c>
      <c r="E736" s="46">
        <v>44645</v>
      </c>
      <c r="F736" s="47" t="s">
        <v>3910</v>
      </c>
      <c r="G736" s="48">
        <v>5000</v>
      </c>
      <c r="H736" s="49">
        <v>45049</v>
      </c>
      <c r="I736" s="44">
        <v>2022</v>
      </c>
      <c r="J736" s="44">
        <v>2022</v>
      </c>
      <c r="K736" s="44">
        <v>2023</v>
      </c>
      <c r="L736" s="44" t="s">
        <v>6021</v>
      </c>
      <c r="M736" s="44" t="s">
        <v>7246</v>
      </c>
      <c r="N736" s="44">
        <v>1</v>
      </c>
      <c r="O736" t="str">
        <f>IF(_xlfn.XLOOKUP(C736,Raw_Data_OS_23!$C$7:$C$4518,Raw_Data_OS_23!$C$7:$C$4518,"New_Claim")="New_Claim",IF(_xlfn.XLOOKUP(C736,'Raw Data_OS_22'!$C$5:$C$4516,'Raw Data_OS_22'!$C$5:$C$4516,"New_Claim")="New_Claim",IF(I736=$O$1,"F1","F2"),"Considered"),"Considered")</f>
        <v>Considered</v>
      </c>
      <c r="P736" t="str" cm="1">
        <f t="array" ref="P736">_xlfn.IFS(O736="F1","F1",O736="F2","F2",O736="Considered",_xlfn.XLOOKUP(C736,Raw_Data_OS_23!$C$7:$C$4518,Raw_Data_OS_23!$N$7:$N$4518,_xlfn.XLOOKUP(Raw_Data_Paid_23!C736,'Raw Data_OS_22'!$C$5:$C$4516,'Raw Data_OS_22'!$O$5:$O$4516)))</f>
        <v>B2</v>
      </c>
      <c r="Q736" t="str">
        <f t="shared" si="27"/>
        <v>B2</v>
      </c>
      <c r="R736" t="str">
        <f t="shared" si="28"/>
        <v>2022Motor Private</v>
      </c>
    </row>
    <row r="737" spans="2:18" x14ac:dyDescent="0.35">
      <c r="B737" s="40"/>
      <c r="C737" s="45" t="s">
        <v>6441</v>
      </c>
      <c r="D737" s="46">
        <v>44662</v>
      </c>
      <c r="E737" s="46">
        <v>44670</v>
      </c>
      <c r="F737" s="47" t="s">
        <v>3910</v>
      </c>
      <c r="G737" s="48">
        <v>5000</v>
      </c>
      <c r="H737" s="49">
        <v>45049</v>
      </c>
      <c r="I737" s="44">
        <v>2022</v>
      </c>
      <c r="J737" s="44">
        <v>2022</v>
      </c>
      <c r="K737" s="44">
        <v>2023</v>
      </c>
      <c r="L737" s="44" t="s">
        <v>6406</v>
      </c>
      <c r="M737" s="44" t="s">
        <v>7246</v>
      </c>
      <c r="N737" s="44">
        <v>0</v>
      </c>
      <c r="O737" t="str">
        <f>IF(_xlfn.XLOOKUP(C737,Raw_Data_OS_23!$C$7:$C$4518,Raw_Data_OS_23!$C$7:$C$4518,"New_Claim")="New_Claim",IF(_xlfn.XLOOKUP(C737,'Raw Data_OS_22'!$C$5:$C$4516,'Raw Data_OS_22'!$C$5:$C$4516,"New_Claim")="New_Claim",IF(I737=$O$1,"F1","F2"),"Considered"),"Considered")</f>
        <v>Considered</v>
      </c>
      <c r="P737" t="str" cm="1">
        <f t="array" ref="P737">_xlfn.IFS(O737="F1","F1",O737="F2","F2",O737="Considered",_xlfn.XLOOKUP(C737,Raw_Data_OS_23!$C$7:$C$4518,Raw_Data_OS_23!$N$7:$N$4518,_xlfn.XLOOKUP(Raw_Data_Paid_23!C737,'Raw Data_OS_22'!$C$5:$C$4516,'Raw Data_OS_22'!$O$5:$O$4516)))</f>
        <v>B2</v>
      </c>
      <c r="Q737" t="str">
        <f t="shared" si="27"/>
        <v>B2</v>
      </c>
      <c r="R737" t="str">
        <f t="shared" si="28"/>
        <v>2022Motor Private</v>
      </c>
    </row>
    <row r="738" spans="2:18" x14ac:dyDescent="0.35">
      <c r="B738" s="40"/>
      <c r="C738" s="45" t="s">
        <v>6413</v>
      </c>
      <c r="D738" s="46">
        <v>44648</v>
      </c>
      <c r="E738" s="46">
        <v>44656</v>
      </c>
      <c r="F738" s="47" t="s">
        <v>3910</v>
      </c>
      <c r="G738" s="48">
        <v>5000</v>
      </c>
      <c r="H738" s="49">
        <v>45049</v>
      </c>
      <c r="I738" s="44">
        <v>2022</v>
      </c>
      <c r="J738" s="44">
        <v>2022</v>
      </c>
      <c r="K738" s="44">
        <v>2023</v>
      </c>
      <c r="L738" s="44" t="s">
        <v>6021</v>
      </c>
      <c r="M738" s="44" t="s">
        <v>7246</v>
      </c>
      <c r="N738" s="44">
        <v>0</v>
      </c>
      <c r="O738" t="str">
        <f>IF(_xlfn.XLOOKUP(C738,Raw_Data_OS_23!$C$7:$C$4518,Raw_Data_OS_23!$C$7:$C$4518,"New_Claim")="New_Claim",IF(_xlfn.XLOOKUP(C738,'Raw Data_OS_22'!$C$5:$C$4516,'Raw Data_OS_22'!$C$5:$C$4516,"New_Claim")="New_Claim",IF(I738=$O$1,"F1","F2"),"Considered"),"Considered")</f>
        <v>Considered</v>
      </c>
      <c r="P738" t="str" cm="1">
        <f t="array" ref="P738">_xlfn.IFS(O738="F1","F1",O738="F2","F2",O738="Considered",_xlfn.XLOOKUP(C738,Raw_Data_OS_23!$C$7:$C$4518,Raw_Data_OS_23!$N$7:$N$4518,_xlfn.XLOOKUP(Raw_Data_Paid_23!C738,'Raw Data_OS_22'!$C$5:$C$4516,'Raw Data_OS_22'!$O$5:$O$4516)))</f>
        <v>B2</v>
      </c>
      <c r="Q738" t="str">
        <f t="shared" si="27"/>
        <v>B2</v>
      </c>
      <c r="R738" t="str">
        <f t="shared" si="28"/>
        <v>2022Motor Private</v>
      </c>
    </row>
    <row r="739" spans="2:18" x14ac:dyDescent="0.35">
      <c r="B739" s="40"/>
      <c r="C739" s="45" t="s">
        <v>3118</v>
      </c>
      <c r="D739" s="46">
        <v>44388</v>
      </c>
      <c r="E739" s="46">
        <v>44410</v>
      </c>
      <c r="F739" s="47" t="s">
        <v>3908</v>
      </c>
      <c r="G739" s="48">
        <v>5000</v>
      </c>
      <c r="H739" s="49">
        <v>45049</v>
      </c>
      <c r="I739" s="44">
        <v>2021</v>
      </c>
      <c r="J739" s="44">
        <v>2021</v>
      </c>
      <c r="K739" s="44">
        <v>2023</v>
      </c>
      <c r="L739" s="44" t="s">
        <v>3073</v>
      </c>
      <c r="M739" s="44" t="s">
        <v>7246</v>
      </c>
      <c r="N739" s="44">
        <v>0</v>
      </c>
      <c r="O739" t="str">
        <f>IF(_xlfn.XLOOKUP(C739,Raw_Data_OS_23!$C$7:$C$4518,Raw_Data_OS_23!$C$7:$C$4518,"New_Claim")="New_Claim",IF(_xlfn.XLOOKUP(C739,'Raw Data_OS_22'!$C$5:$C$4516,'Raw Data_OS_22'!$C$5:$C$4516,"New_Claim")="New_Claim",IF(I739=$O$1,"F1","F2"),"Considered"),"Considered")</f>
        <v>Considered</v>
      </c>
      <c r="P739" t="str" cm="1">
        <f t="array" ref="P739">_xlfn.IFS(O739="F1","F1",O739="F2","F2",O739="Considered",_xlfn.XLOOKUP(C739,Raw_Data_OS_23!$C$7:$C$4518,Raw_Data_OS_23!$N$7:$N$4518,_xlfn.XLOOKUP(Raw_Data_Paid_23!C739,'Raw Data_OS_22'!$C$5:$C$4516,'Raw Data_OS_22'!$O$5:$O$4516)))</f>
        <v>B2</v>
      </c>
      <c r="Q739" t="str">
        <f t="shared" si="27"/>
        <v>B2</v>
      </c>
      <c r="R739" t="str">
        <f t="shared" si="28"/>
        <v>2021Motor Commercial</v>
      </c>
    </row>
    <row r="740" spans="2:18" x14ac:dyDescent="0.35">
      <c r="B740" s="40"/>
      <c r="C740" s="45" t="s">
        <v>3788</v>
      </c>
      <c r="D740" s="46">
        <v>44527</v>
      </c>
      <c r="E740" s="46">
        <v>44532</v>
      </c>
      <c r="F740" s="47" t="s">
        <v>3910</v>
      </c>
      <c r="G740" s="48">
        <v>7000</v>
      </c>
      <c r="H740" s="49">
        <v>45049</v>
      </c>
      <c r="I740" s="44">
        <v>2021</v>
      </c>
      <c r="J740" s="44">
        <v>2021</v>
      </c>
      <c r="K740" s="44">
        <v>2023</v>
      </c>
      <c r="L740" s="44" t="s">
        <v>3138</v>
      </c>
      <c r="M740" s="44" t="s">
        <v>7246</v>
      </c>
      <c r="N740" s="44">
        <v>0</v>
      </c>
      <c r="O740" t="str">
        <f>IF(_xlfn.XLOOKUP(C740,Raw_Data_OS_23!$C$7:$C$4518,Raw_Data_OS_23!$C$7:$C$4518,"New_Claim")="New_Claim",IF(_xlfn.XLOOKUP(C740,'Raw Data_OS_22'!$C$5:$C$4516,'Raw Data_OS_22'!$C$5:$C$4516,"New_Claim")="New_Claim",IF(I740=$O$1,"F1","F2"),"Considered"),"Considered")</f>
        <v>Considered</v>
      </c>
      <c r="P740" t="str" cm="1">
        <f t="array" ref="P740">_xlfn.IFS(O740="F1","F1",O740="F2","F2",O740="Considered",_xlfn.XLOOKUP(C740,Raw_Data_OS_23!$C$7:$C$4518,Raw_Data_OS_23!$N$7:$N$4518,_xlfn.XLOOKUP(Raw_Data_Paid_23!C740,'Raw Data_OS_22'!$C$5:$C$4516,'Raw Data_OS_22'!$O$5:$O$4516)))</f>
        <v>C2</v>
      </c>
      <c r="Q740" t="str">
        <f t="shared" si="27"/>
        <v>C2</v>
      </c>
      <c r="R740" t="str">
        <f t="shared" si="28"/>
        <v>2021Motor Private</v>
      </c>
    </row>
    <row r="741" spans="2:18" x14ac:dyDescent="0.35">
      <c r="B741" s="40"/>
      <c r="C741" s="45" t="s">
        <v>6486</v>
      </c>
      <c r="D741" s="46">
        <v>44668</v>
      </c>
      <c r="E741" s="46">
        <v>44673</v>
      </c>
      <c r="F741" s="47" t="s">
        <v>3910</v>
      </c>
      <c r="G741" s="48">
        <v>7000</v>
      </c>
      <c r="H741" s="49">
        <v>45049</v>
      </c>
      <c r="I741" s="44">
        <v>2022</v>
      </c>
      <c r="J741" s="44">
        <v>2022</v>
      </c>
      <c r="K741" s="44">
        <v>2023</v>
      </c>
      <c r="L741" s="44" t="s">
        <v>6406</v>
      </c>
      <c r="M741" s="44" t="s">
        <v>7246</v>
      </c>
      <c r="N741" s="44">
        <v>0</v>
      </c>
      <c r="O741" t="str">
        <f>IF(_xlfn.XLOOKUP(C741,Raw_Data_OS_23!$C$7:$C$4518,Raw_Data_OS_23!$C$7:$C$4518,"New_Claim")="New_Claim",IF(_xlfn.XLOOKUP(C741,'Raw Data_OS_22'!$C$5:$C$4516,'Raw Data_OS_22'!$C$5:$C$4516,"New_Claim")="New_Claim",IF(I741=$O$1,"F1","F2"),"Considered"),"Considered")</f>
        <v>Considered</v>
      </c>
      <c r="P741" t="str" cm="1">
        <f t="array" ref="P741">_xlfn.IFS(O741="F1","F1",O741="F2","F2",O741="Considered",_xlfn.XLOOKUP(C741,Raw_Data_OS_23!$C$7:$C$4518,Raw_Data_OS_23!$N$7:$N$4518,_xlfn.XLOOKUP(Raw_Data_Paid_23!C741,'Raw Data_OS_22'!$C$5:$C$4516,'Raw Data_OS_22'!$O$5:$O$4516)))</f>
        <v>B2</v>
      </c>
      <c r="Q741" t="str">
        <f t="shared" si="27"/>
        <v>B2</v>
      </c>
      <c r="R741" t="str">
        <f t="shared" si="28"/>
        <v>2022Motor Private</v>
      </c>
    </row>
    <row r="742" spans="2:18" x14ac:dyDescent="0.35">
      <c r="B742" s="40"/>
      <c r="C742" s="45" t="s">
        <v>826</v>
      </c>
      <c r="D742" s="46">
        <v>44160</v>
      </c>
      <c r="E742" s="46">
        <v>44160</v>
      </c>
      <c r="F742" s="47" t="s">
        <v>3910</v>
      </c>
      <c r="G742" s="48">
        <v>-250000</v>
      </c>
      <c r="H742" s="49">
        <v>45049</v>
      </c>
      <c r="I742" s="44">
        <v>2020</v>
      </c>
      <c r="J742" s="44">
        <v>2020</v>
      </c>
      <c r="K742" s="44">
        <v>2023</v>
      </c>
      <c r="L742" s="44" t="s">
        <v>11</v>
      </c>
      <c r="M742" s="44" t="s">
        <v>7246</v>
      </c>
      <c r="N742" s="44">
        <v>0</v>
      </c>
      <c r="O742" t="str">
        <f>IF(_xlfn.XLOOKUP(C742,Raw_Data_OS_23!$C$7:$C$4518,Raw_Data_OS_23!$C$7:$C$4518,"New_Claim")="New_Claim",IF(_xlfn.XLOOKUP(C742,'Raw Data_OS_22'!$C$5:$C$4516,'Raw Data_OS_22'!$C$5:$C$4516,"New_Claim")="New_Claim",IF(I742=$O$1,"F1","F2"),"Considered"),"Considered")</f>
        <v>Considered</v>
      </c>
      <c r="P742" t="str" cm="1">
        <f t="array" ref="P742">_xlfn.IFS(O742="F1","F1",O742="F2","F2",O742="Considered",_xlfn.XLOOKUP(C742,Raw_Data_OS_23!$C$7:$C$4518,Raw_Data_OS_23!$N$7:$N$4518,_xlfn.XLOOKUP(Raw_Data_Paid_23!C742,'Raw Data_OS_22'!$C$5:$C$4516,'Raw Data_OS_22'!$O$5:$O$4516)))</f>
        <v>B2</v>
      </c>
      <c r="Q742" t="str">
        <f t="shared" si="27"/>
        <v>B2</v>
      </c>
      <c r="R742" t="str">
        <f t="shared" si="28"/>
        <v>2020Motor Private</v>
      </c>
    </row>
    <row r="743" spans="2:18" x14ac:dyDescent="0.35">
      <c r="B743" s="40"/>
      <c r="C743" s="45" t="s">
        <v>6683</v>
      </c>
      <c r="D743" s="46">
        <v>44757</v>
      </c>
      <c r="E743" s="46">
        <v>44763</v>
      </c>
      <c r="F743" s="47" t="s">
        <v>3910</v>
      </c>
      <c r="G743" s="48">
        <v>13500</v>
      </c>
      <c r="H743" s="49">
        <v>45049</v>
      </c>
      <c r="I743" s="44">
        <v>2022</v>
      </c>
      <c r="J743" s="44">
        <v>2022</v>
      </c>
      <c r="K743" s="44">
        <v>2023</v>
      </c>
      <c r="L743" s="44" t="s">
        <v>6643</v>
      </c>
      <c r="M743" s="44" t="s">
        <v>7246</v>
      </c>
      <c r="N743" s="44">
        <v>1</v>
      </c>
      <c r="O743" t="str">
        <f>IF(_xlfn.XLOOKUP(C743,Raw_Data_OS_23!$C$7:$C$4518,Raw_Data_OS_23!$C$7:$C$4518,"New_Claim")="New_Claim",IF(_xlfn.XLOOKUP(C743,'Raw Data_OS_22'!$C$5:$C$4516,'Raw Data_OS_22'!$C$5:$C$4516,"New_Claim")="New_Claim",IF(I743=$O$1,"F1","F2"),"Considered"),"Considered")</f>
        <v>Considered</v>
      </c>
      <c r="P743" t="str" cm="1">
        <f t="array" ref="P743">_xlfn.IFS(O743="F1","F1",O743="F2","F2",O743="Considered",_xlfn.XLOOKUP(C743,Raw_Data_OS_23!$C$7:$C$4518,Raw_Data_OS_23!$N$7:$N$4518,_xlfn.XLOOKUP(Raw_Data_Paid_23!C743,'Raw Data_OS_22'!$C$5:$C$4516,'Raw Data_OS_22'!$O$5:$O$4516)))</f>
        <v>B2</v>
      </c>
      <c r="Q743" t="str">
        <f t="shared" si="27"/>
        <v>B2</v>
      </c>
      <c r="R743" t="str">
        <f t="shared" si="28"/>
        <v>2022Motor Private</v>
      </c>
    </row>
    <row r="744" spans="2:18" x14ac:dyDescent="0.35">
      <c r="B744" s="40"/>
      <c r="C744" s="45" t="s">
        <v>7234</v>
      </c>
      <c r="D744" s="46">
        <v>43760</v>
      </c>
      <c r="E744" s="46">
        <v>45000</v>
      </c>
      <c r="F744" s="47" t="s">
        <v>3908</v>
      </c>
      <c r="G744" s="48">
        <v>10000</v>
      </c>
      <c r="H744" s="49">
        <v>45051</v>
      </c>
      <c r="I744" s="44">
        <v>2019</v>
      </c>
      <c r="J744" s="44">
        <v>2023</v>
      </c>
      <c r="K744" s="44">
        <v>2023</v>
      </c>
      <c r="L744" s="44" t="s">
        <v>25</v>
      </c>
      <c r="M744" s="44" t="s">
        <v>7246</v>
      </c>
      <c r="N744" s="44">
        <v>1</v>
      </c>
      <c r="O744" t="str">
        <f>IF(_xlfn.XLOOKUP(C744,Raw_Data_OS_23!$C$7:$C$4518,Raw_Data_OS_23!$C$7:$C$4518,"New_Claim")="New_Claim",IF(_xlfn.XLOOKUP(C744,'Raw Data_OS_22'!$C$5:$C$4516,'Raw Data_OS_22'!$C$5:$C$4516,"New_Claim")="New_Claim",IF(I744=$O$1,"F1","F2"),"Considered"),"Considered")</f>
        <v>Considered</v>
      </c>
      <c r="P744" t="str" cm="1">
        <f t="array" ref="P744">_xlfn.IFS(O744="F1","F1",O744="F2","F2",O744="Considered",_xlfn.XLOOKUP(C744,Raw_Data_OS_23!$C$7:$C$4518,Raw_Data_OS_23!$N$7:$N$4518,_xlfn.XLOOKUP(Raw_Data_Paid_23!C744,'Raw Data_OS_22'!$C$5:$C$4516,'Raw Data_OS_22'!$O$5:$O$4516)))</f>
        <v>D</v>
      </c>
      <c r="Q744" t="str">
        <f t="shared" si="27"/>
        <v>F3</v>
      </c>
      <c r="R744" t="str">
        <f t="shared" si="28"/>
        <v>2019Motor Commercial</v>
      </c>
    </row>
    <row r="745" spans="2:18" x14ac:dyDescent="0.35">
      <c r="B745" s="40"/>
      <c r="C745" s="45" t="s">
        <v>7234</v>
      </c>
      <c r="D745" s="46">
        <v>43760</v>
      </c>
      <c r="E745" s="46">
        <v>45000</v>
      </c>
      <c r="F745" s="47" t="s">
        <v>3908</v>
      </c>
      <c r="G745" s="48">
        <v>65000</v>
      </c>
      <c r="H745" s="49">
        <v>45051</v>
      </c>
      <c r="I745" s="44">
        <v>2019</v>
      </c>
      <c r="J745" s="44">
        <v>2023</v>
      </c>
      <c r="K745" s="44">
        <v>2023</v>
      </c>
      <c r="L745" s="44" t="s">
        <v>25</v>
      </c>
      <c r="M745" s="44" t="s">
        <v>7246</v>
      </c>
      <c r="N745" s="44">
        <v>0</v>
      </c>
      <c r="O745" t="str">
        <f>IF(_xlfn.XLOOKUP(C745,Raw_Data_OS_23!$C$7:$C$4518,Raw_Data_OS_23!$C$7:$C$4518,"New_Claim")="New_Claim",IF(_xlfn.XLOOKUP(C745,'Raw Data_OS_22'!$C$5:$C$4516,'Raw Data_OS_22'!$C$5:$C$4516,"New_Claim")="New_Claim",IF(I745=$O$1,"F1","F2"),"Considered"),"Considered")</f>
        <v>Considered</v>
      </c>
      <c r="P745" t="str" cm="1">
        <f t="array" ref="P745">_xlfn.IFS(O745="F1","F1",O745="F2","F2",O745="Considered",_xlfn.XLOOKUP(C745,Raw_Data_OS_23!$C$7:$C$4518,Raw_Data_OS_23!$N$7:$N$4518,_xlfn.XLOOKUP(Raw_Data_Paid_23!C745,'Raw Data_OS_22'!$C$5:$C$4516,'Raw Data_OS_22'!$O$5:$O$4516)))</f>
        <v>D</v>
      </c>
      <c r="Q745" t="str">
        <f t="shared" si="27"/>
        <v>F3</v>
      </c>
      <c r="R745" t="str">
        <f t="shared" si="28"/>
        <v>2019Motor Commercial</v>
      </c>
    </row>
    <row r="746" spans="2:18" x14ac:dyDescent="0.35">
      <c r="B746" s="40"/>
      <c r="C746" s="45" t="s">
        <v>7234</v>
      </c>
      <c r="D746" s="46">
        <v>43760</v>
      </c>
      <c r="E746" s="46">
        <v>45000</v>
      </c>
      <c r="F746" s="47" t="s">
        <v>3908</v>
      </c>
      <c r="G746" s="48">
        <v>17980</v>
      </c>
      <c r="H746" s="49">
        <v>45051</v>
      </c>
      <c r="I746" s="44">
        <v>2019</v>
      </c>
      <c r="J746" s="44">
        <v>2023</v>
      </c>
      <c r="K746" s="44">
        <v>2023</v>
      </c>
      <c r="L746" s="44" t="s">
        <v>25</v>
      </c>
      <c r="M746" s="44" t="s">
        <v>7246</v>
      </c>
      <c r="N746" s="44">
        <v>0</v>
      </c>
      <c r="O746" t="str">
        <f>IF(_xlfn.XLOOKUP(C746,Raw_Data_OS_23!$C$7:$C$4518,Raw_Data_OS_23!$C$7:$C$4518,"New_Claim")="New_Claim",IF(_xlfn.XLOOKUP(C746,'Raw Data_OS_22'!$C$5:$C$4516,'Raw Data_OS_22'!$C$5:$C$4516,"New_Claim")="New_Claim",IF(I746=$O$1,"F1","F2"),"Considered"),"Considered")</f>
        <v>Considered</v>
      </c>
      <c r="P746" t="str" cm="1">
        <f t="array" ref="P746">_xlfn.IFS(O746="F1","F1",O746="F2","F2",O746="Considered",_xlfn.XLOOKUP(C746,Raw_Data_OS_23!$C$7:$C$4518,Raw_Data_OS_23!$N$7:$N$4518,_xlfn.XLOOKUP(Raw_Data_Paid_23!C746,'Raw Data_OS_22'!$C$5:$C$4516,'Raw Data_OS_22'!$O$5:$O$4516)))</f>
        <v>D</v>
      </c>
      <c r="Q746" t="str">
        <f t="shared" si="27"/>
        <v>F3</v>
      </c>
      <c r="R746" t="str">
        <f t="shared" si="28"/>
        <v>2019Motor Commercial</v>
      </c>
    </row>
    <row r="747" spans="2:18" x14ac:dyDescent="0.35">
      <c r="B747" s="40"/>
      <c r="C747" s="45" t="s">
        <v>6905</v>
      </c>
      <c r="D747" s="46">
        <v>44837</v>
      </c>
      <c r="E747" s="46">
        <v>44874</v>
      </c>
      <c r="F747" s="47" t="s">
        <v>3910</v>
      </c>
      <c r="G747" s="48">
        <v>15000</v>
      </c>
      <c r="H747" s="49">
        <v>45051</v>
      </c>
      <c r="I747" s="44">
        <v>2022</v>
      </c>
      <c r="J747" s="44">
        <v>2022</v>
      </c>
      <c r="K747" s="44">
        <v>2023</v>
      </c>
      <c r="L747" s="44" t="s">
        <v>6825</v>
      </c>
      <c r="M747" s="44" t="s">
        <v>7246</v>
      </c>
      <c r="N747" s="44">
        <v>1</v>
      </c>
      <c r="O747" t="str">
        <f>IF(_xlfn.XLOOKUP(C747,Raw_Data_OS_23!$C$7:$C$4518,Raw_Data_OS_23!$C$7:$C$4518,"New_Claim")="New_Claim",IF(_xlfn.XLOOKUP(C747,'Raw Data_OS_22'!$C$5:$C$4516,'Raw Data_OS_22'!$C$5:$C$4516,"New_Claim")="New_Claim",IF(I747=$O$1,"F1","F2"),"Considered"),"Considered")</f>
        <v>Considered</v>
      </c>
      <c r="P747" t="str" cm="1">
        <f t="array" ref="P747">_xlfn.IFS(O747="F1","F1",O747="F2","F2",O747="Considered",_xlfn.XLOOKUP(C747,Raw_Data_OS_23!$C$7:$C$4518,Raw_Data_OS_23!$N$7:$N$4518,_xlfn.XLOOKUP(Raw_Data_Paid_23!C747,'Raw Data_OS_22'!$C$5:$C$4516,'Raw Data_OS_22'!$O$5:$O$4516)))</f>
        <v>B2</v>
      </c>
      <c r="Q747" t="str">
        <f t="shared" si="27"/>
        <v>B2</v>
      </c>
      <c r="R747" t="str">
        <f t="shared" si="28"/>
        <v>2022Motor Private</v>
      </c>
    </row>
    <row r="748" spans="2:18" x14ac:dyDescent="0.35">
      <c r="B748" s="40"/>
      <c r="C748" s="45" t="s">
        <v>6427</v>
      </c>
      <c r="D748" s="46">
        <v>44567</v>
      </c>
      <c r="E748" s="46">
        <v>44602</v>
      </c>
      <c r="F748" s="47" t="s">
        <v>3910</v>
      </c>
      <c r="G748" s="48">
        <v>25000</v>
      </c>
      <c r="H748" s="49">
        <v>45051</v>
      </c>
      <c r="I748" s="44">
        <v>2022</v>
      </c>
      <c r="J748" s="44">
        <v>2022</v>
      </c>
      <c r="K748" s="44">
        <v>2023</v>
      </c>
      <c r="L748" s="44" t="s">
        <v>6021</v>
      </c>
      <c r="M748" s="44" t="s">
        <v>7246</v>
      </c>
      <c r="N748" s="44">
        <v>1</v>
      </c>
      <c r="O748" t="str">
        <f>IF(_xlfn.XLOOKUP(C748,Raw_Data_OS_23!$C$7:$C$4518,Raw_Data_OS_23!$C$7:$C$4518,"New_Claim")="New_Claim",IF(_xlfn.XLOOKUP(C748,'Raw Data_OS_22'!$C$5:$C$4516,'Raw Data_OS_22'!$C$5:$C$4516,"New_Claim")="New_Claim",IF(I748=$O$1,"F1","F2"),"Considered"),"Considered")</f>
        <v>Considered</v>
      </c>
      <c r="P748" t="str" cm="1">
        <f t="array" ref="P748">_xlfn.IFS(O748="F1","F1",O748="F2","F2",O748="Considered",_xlfn.XLOOKUP(C748,Raw_Data_OS_23!$C$7:$C$4518,Raw_Data_OS_23!$N$7:$N$4518,_xlfn.XLOOKUP(Raw_Data_Paid_23!C748,'Raw Data_OS_22'!$C$5:$C$4516,'Raw Data_OS_22'!$O$5:$O$4516)))</f>
        <v>B2</v>
      </c>
      <c r="Q748" t="str">
        <f t="shared" si="27"/>
        <v>B2</v>
      </c>
      <c r="R748" t="str">
        <f t="shared" si="28"/>
        <v>2022Motor Private</v>
      </c>
    </row>
    <row r="749" spans="2:18" x14ac:dyDescent="0.35">
      <c r="B749" s="40"/>
      <c r="C749" s="45" t="s">
        <v>6902</v>
      </c>
      <c r="D749" s="46">
        <v>44778</v>
      </c>
      <c r="E749" s="46">
        <v>44874</v>
      </c>
      <c r="F749" s="47" t="s">
        <v>3910</v>
      </c>
      <c r="G749" s="48">
        <v>10950</v>
      </c>
      <c r="H749" s="49">
        <v>45051</v>
      </c>
      <c r="I749" s="44">
        <v>2022</v>
      </c>
      <c r="J749" s="44">
        <v>2022</v>
      </c>
      <c r="K749" s="44">
        <v>2023</v>
      </c>
      <c r="L749" s="44" t="s">
        <v>6643</v>
      </c>
      <c r="M749" s="44" t="s">
        <v>7246</v>
      </c>
      <c r="N749" s="44">
        <v>1</v>
      </c>
      <c r="O749" t="str">
        <f>IF(_xlfn.XLOOKUP(C749,Raw_Data_OS_23!$C$7:$C$4518,Raw_Data_OS_23!$C$7:$C$4518,"New_Claim")="New_Claim",IF(_xlfn.XLOOKUP(C749,'Raw Data_OS_22'!$C$5:$C$4516,'Raw Data_OS_22'!$C$5:$C$4516,"New_Claim")="New_Claim",IF(I749=$O$1,"F1","F2"),"Considered"),"Considered")</f>
        <v>Considered</v>
      </c>
      <c r="P749" t="str" cm="1">
        <f t="array" ref="P749">_xlfn.IFS(O749="F1","F1",O749="F2","F2",O749="Considered",_xlfn.XLOOKUP(C749,Raw_Data_OS_23!$C$7:$C$4518,Raw_Data_OS_23!$N$7:$N$4518,_xlfn.XLOOKUP(Raw_Data_Paid_23!C749,'Raw Data_OS_22'!$C$5:$C$4516,'Raw Data_OS_22'!$O$5:$O$4516)))</f>
        <v>B2</v>
      </c>
      <c r="Q749" t="str">
        <f t="shared" si="27"/>
        <v>B2</v>
      </c>
      <c r="R749" t="str">
        <f t="shared" si="28"/>
        <v>2022Motor Private</v>
      </c>
    </row>
    <row r="750" spans="2:18" x14ac:dyDescent="0.35">
      <c r="B750" s="40"/>
      <c r="C750" s="45" t="s">
        <v>6923</v>
      </c>
      <c r="D750" s="46">
        <v>44888</v>
      </c>
      <c r="E750" s="46">
        <v>44890</v>
      </c>
      <c r="F750" s="47" t="s">
        <v>3910</v>
      </c>
      <c r="G750" s="48">
        <v>30625</v>
      </c>
      <c r="H750" s="49">
        <v>45051</v>
      </c>
      <c r="I750" s="44">
        <v>2022</v>
      </c>
      <c r="J750" s="44">
        <v>2022</v>
      </c>
      <c r="K750" s="44">
        <v>2023</v>
      </c>
      <c r="L750" s="44" t="s">
        <v>6825</v>
      </c>
      <c r="M750" s="44" t="s">
        <v>7246</v>
      </c>
      <c r="N750" s="44">
        <v>1</v>
      </c>
      <c r="O750" t="str">
        <f>IF(_xlfn.XLOOKUP(C750,Raw_Data_OS_23!$C$7:$C$4518,Raw_Data_OS_23!$C$7:$C$4518,"New_Claim")="New_Claim",IF(_xlfn.XLOOKUP(C750,'Raw Data_OS_22'!$C$5:$C$4516,'Raw Data_OS_22'!$C$5:$C$4516,"New_Claim")="New_Claim",IF(I750=$O$1,"F1","F2"),"Considered"),"Considered")</f>
        <v>Considered</v>
      </c>
      <c r="P750" t="str" cm="1">
        <f t="array" ref="P750">_xlfn.IFS(O750="F1","F1",O750="F2","F2",O750="Considered",_xlfn.XLOOKUP(C750,Raw_Data_OS_23!$C$7:$C$4518,Raw_Data_OS_23!$N$7:$N$4518,_xlfn.XLOOKUP(Raw_Data_Paid_23!C750,'Raw Data_OS_22'!$C$5:$C$4516,'Raw Data_OS_22'!$O$5:$O$4516)))</f>
        <v>B2</v>
      </c>
      <c r="Q750" t="str">
        <f t="shared" si="27"/>
        <v>B2</v>
      </c>
      <c r="R750" t="str">
        <f t="shared" si="28"/>
        <v>2022Motor Private</v>
      </c>
    </row>
    <row r="751" spans="2:18" x14ac:dyDescent="0.35">
      <c r="B751" s="40"/>
      <c r="C751" s="45" t="s">
        <v>1565</v>
      </c>
      <c r="D751" s="46">
        <v>40527</v>
      </c>
      <c r="E751" s="46">
        <v>40532</v>
      </c>
      <c r="F751" s="47" t="s">
        <v>3910</v>
      </c>
      <c r="G751" s="48">
        <v>193900</v>
      </c>
      <c r="H751" s="49">
        <v>45056</v>
      </c>
      <c r="I751" s="44">
        <v>2010</v>
      </c>
      <c r="J751" s="44">
        <v>2010</v>
      </c>
      <c r="K751" s="44">
        <v>2023</v>
      </c>
      <c r="L751" s="44" t="s">
        <v>1560</v>
      </c>
      <c r="M751" s="44" t="s">
        <v>7246</v>
      </c>
      <c r="N751" s="44">
        <v>0</v>
      </c>
      <c r="O751" t="str">
        <f>IF(_xlfn.XLOOKUP(C751,Raw_Data_OS_23!$C$7:$C$4518,Raw_Data_OS_23!$C$7:$C$4518,"New_Claim")="New_Claim",IF(_xlfn.XLOOKUP(C751,'Raw Data_OS_22'!$C$5:$C$4516,'Raw Data_OS_22'!$C$5:$C$4516,"New_Claim")="New_Claim",IF(I751=$O$1,"F1","F2"),"Considered"),"Considered")</f>
        <v>Considered</v>
      </c>
      <c r="P751" t="str" cm="1">
        <f t="array" ref="P751">_xlfn.IFS(O751="F1","F1",O751="F2","F2",O751="Considered",_xlfn.XLOOKUP(C751,Raw_Data_OS_23!$C$7:$C$4518,Raw_Data_OS_23!$N$7:$N$4518,_xlfn.XLOOKUP(Raw_Data_Paid_23!C751,'Raw Data_OS_22'!$C$5:$C$4516,'Raw Data_OS_22'!$O$5:$O$4516)))</f>
        <v>B2</v>
      </c>
      <c r="Q751" t="str">
        <f t="shared" si="27"/>
        <v>B2</v>
      </c>
      <c r="R751" t="str">
        <f t="shared" si="28"/>
        <v>2010Motor Private</v>
      </c>
    </row>
    <row r="752" spans="2:18" x14ac:dyDescent="0.35">
      <c r="B752" s="40"/>
      <c r="C752" s="45" t="s">
        <v>2908</v>
      </c>
      <c r="D752" s="46">
        <v>44317</v>
      </c>
      <c r="E752" s="46">
        <v>44323</v>
      </c>
      <c r="F752" s="47" t="s">
        <v>3908</v>
      </c>
      <c r="G752" s="48">
        <v>274484</v>
      </c>
      <c r="H752" s="49">
        <v>45056</v>
      </c>
      <c r="I752" s="44">
        <v>2021</v>
      </c>
      <c r="J752" s="44">
        <v>2021</v>
      </c>
      <c r="K752" s="44">
        <v>2023</v>
      </c>
      <c r="L752" s="44" t="s">
        <v>2250</v>
      </c>
      <c r="M752" s="44" t="s">
        <v>7246</v>
      </c>
      <c r="N752" s="44">
        <v>1</v>
      </c>
      <c r="O752" t="str">
        <f>IF(_xlfn.XLOOKUP(C752,Raw_Data_OS_23!$C$7:$C$4518,Raw_Data_OS_23!$C$7:$C$4518,"New_Claim")="New_Claim",IF(_xlfn.XLOOKUP(C752,'Raw Data_OS_22'!$C$5:$C$4516,'Raw Data_OS_22'!$C$5:$C$4516,"New_Claim")="New_Claim",IF(I752=$O$1,"F1","F2"),"Considered"),"Considered")</f>
        <v>Considered</v>
      </c>
      <c r="P752" t="str" cm="1">
        <f t="array" ref="P752">_xlfn.IFS(O752="F1","F1",O752="F2","F2",O752="Considered",_xlfn.XLOOKUP(C752,Raw_Data_OS_23!$C$7:$C$4518,Raw_Data_OS_23!$N$7:$N$4518,_xlfn.XLOOKUP(Raw_Data_Paid_23!C752,'Raw Data_OS_22'!$C$5:$C$4516,'Raw Data_OS_22'!$O$5:$O$4516)))</f>
        <v>B2</v>
      </c>
      <c r="Q752" t="str">
        <f t="shared" si="27"/>
        <v>B2</v>
      </c>
      <c r="R752" t="str">
        <f t="shared" si="28"/>
        <v>2021Motor Commercial</v>
      </c>
    </row>
    <row r="753" spans="2:18" x14ac:dyDescent="0.35">
      <c r="B753" s="40"/>
      <c r="C753" s="45" t="s">
        <v>2908</v>
      </c>
      <c r="D753" s="46">
        <v>44317</v>
      </c>
      <c r="E753" s="46">
        <v>44323</v>
      </c>
      <c r="F753" s="47" t="s">
        <v>3908</v>
      </c>
      <c r="G753" s="48">
        <v>274483</v>
      </c>
      <c r="H753" s="49">
        <v>45056</v>
      </c>
      <c r="I753" s="44">
        <v>2021</v>
      </c>
      <c r="J753" s="44">
        <v>2021</v>
      </c>
      <c r="K753" s="44">
        <v>2023</v>
      </c>
      <c r="L753" s="44" t="s">
        <v>2250</v>
      </c>
      <c r="M753" s="44" t="s">
        <v>7246</v>
      </c>
      <c r="N753" s="44">
        <v>0</v>
      </c>
      <c r="O753" t="str">
        <f>IF(_xlfn.XLOOKUP(C753,Raw_Data_OS_23!$C$7:$C$4518,Raw_Data_OS_23!$C$7:$C$4518,"New_Claim")="New_Claim",IF(_xlfn.XLOOKUP(C753,'Raw Data_OS_22'!$C$5:$C$4516,'Raw Data_OS_22'!$C$5:$C$4516,"New_Claim")="New_Claim",IF(I753=$O$1,"F1","F2"),"Considered"),"Considered")</f>
        <v>Considered</v>
      </c>
      <c r="P753" t="str" cm="1">
        <f t="array" ref="P753">_xlfn.IFS(O753="F1","F1",O753="F2","F2",O753="Considered",_xlfn.XLOOKUP(C753,Raw_Data_OS_23!$C$7:$C$4518,Raw_Data_OS_23!$N$7:$N$4518,_xlfn.XLOOKUP(Raw_Data_Paid_23!C753,'Raw Data_OS_22'!$C$5:$C$4516,'Raw Data_OS_22'!$O$5:$O$4516)))</f>
        <v>B2</v>
      </c>
      <c r="Q753" t="str">
        <f t="shared" si="27"/>
        <v>B2</v>
      </c>
      <c r="R753" t="str">
        <f t="shared" si="28"/>
        <v>2021Motor Commercial</v>
      </c>
    </row>
    <row r="754" spans="2:18" x14ac:dyDescent="0.35">
      <c r="B754" s="40"/>
      <c r="C754" s="45" t="s">
        <v>2908</v>
      </c>
      <c r="D754" s="46">
        <v>44317</v>
      </c>
      <c r="E754" s="46">
        <v>44323</v>
      </c>
      <c r="F754" s="47" t="s">
        <v>3908</v>
      </c>
      <c r="G754" s="48">
        <v>87000</v>
      </c>
      <c r="H754" s="49">
        <v>45056</v>
      </c>
      <c r="I754" s="44">
        <v>2021</v>
      </c>
      <c r="J754" s="44">
        <v>2021</v>
      </c>
      <c r="K754" s="44">
        <v>2023</v>
      </c>
      <c r="L754" s="44" t="s">
        <v>2250</v>
      </c>
      <c r="M754" s="44" t="s">
        <v>7246</v>
      </c>
      <c r="N754" s="44">
        <v>0</v>
      </c>
      <c r="O754" t="str">
        <f>IF(_xlfn.XLOOKUP(C754,Raw_Data_OS_23!$C$7:$C$4518,Raw_Data_OS_23!$C$7:$C$4518,"New_Claim")="New_Claim",IF(_xlfn.XLOOKUP(C754,'Raw Data_OS_22'!$C$5:$C$4516,'Raw Data_OS_22'!$C$5:$C$4516,"New_Claim")="New_Claim",IF(I754=$O$1,"F1","F2"),"Considered"),"Considered")</f>
        <v>Considered</v>
      </c>
      <c r="P754" t="str" cm="1">
        <f t="array" ref="P754">_xlfn.IFS(O754="F1","F1",O754="F2","F2",O754="Considered",_xlfn.XLOOKUP(C754,Raw_Data_OS_23!$C$7:$C$4518,Raw_Data_OS_23!$N$7:$N$4518,_xlfn.XLOOKUP(Raw_Data_Paid_23!C754,'Raw Data_OS_22'!$C$5:$C$4516,'Raw Data_OS_22'!$O$5:$O$4516)))</f>
        <v>B2</v>
      </c>
      <c r="Q754" t="str">
        <f t="shared" si="27"/>
        <v>B2</v>
      </c>
      <c r="R754" t="str">
        <f t="shared" si="28"/>
        <v>2021Motor Commercial</v>
      </c>
    </row>
    <row r="755" spans="2:18" x14ac:dyDescent="0.35">
      <c r="B755" s="40"/>
      <c r="C755" s="45" t="s">
        <v>164</v>
      </c>
      <c r="D755" s="46">
        <v>44022</v>
      </c>
      <c r="E755" s="46">
        <v>44022</v>
      </c>
      <c r="F755" s="47" t="s">
        <v>3908</v>
      </c>
      <c r="G755" s="48">
        <v>500000</v>
      </c>
      <c r="H755" s="49">
        <v>45056</v>
      </c>
      <c r="I755" s="44">
        <v>2020</v>
      </c>
      <c r="J755" s="44">
        <v>2020</v>
      </c>
      <c r="K755" s="44">
        <v>2023</v>
      </c>
      <c r="L755" s="44" t="s">
        <v>35</v>
      </c>
      <c r="M755" s="44" t="s">
        <v>7246</v>
      </c>
      <c r="N755" s="44">
        <v>0</v>
      </c>
      <c r="O755" t="str">
        <f>IF(_xlfn.XLOOKUP(C755,Raw_Data_OS_23!$C$7:$C$4518,Raw_Data_OS_23!$C$7:$C$4518,"New_Claim")="New_Claim",IF(_xlfn.XLOOKUP(C755,'Raw Data_OS_22'!$C$5:$C$4516,'Raw Data_OS_22'!$C$5:$C$4516,"New_Claim")="New_Claim",IF(I755=$O$1,"F1","F2"),"Considered"),"Considered")</f>
        <v>Considered</v>
      </c>
      <c r="P755" t="str" cm="1">
        <f t="array" ref="P755">_xlfn.IFS(O755="F1","F1",O755="F2","F2",O755="Considered",_xlfn.XLOOKUP(C755,Raw_Data_OS_23!$C$7:$C$4518,Raw_Data_OS_23!$N$7:$N$4518,_xlfn.XLOOKUP(Raw_Data_Paid_23!C755,'Raw Data_OS_22'!$C$5:$C$4516,'Raw Data_OS_22'!$O$5:$O$4516)))</f>
        <v>B2</v>
      </c>
      <c r="Q755" t="str">
        <f t="shared" si="27"/>
        <v>B2</v>
      </c>
      <c r="R755" t="str">
        <f t="shared" si="28"/>
        <v>2020Motor Commercial</v>
      </c>
    </row>
    <row r="756" spans="2:18" x14ac:dyDescent="0.35">
      <c r="B756" s="40"/>
      <c r="C756" s="45" t="s">
        <v>3214</v>
      </c>
      <c r="D756" s="46">
        <v>44392</v>
      </c>
      <c r="E756" s="46">
        <v>44399</v>
      </c>
      <c r="F756" s="47" t="s">
        <v>3908</v>
      </c>
      <c r="G756" s="48">
        <v>250000</v>
      </c>
      <c r="H756" s="49">
        <v>45057</v>
      </c>
      <c r="I756" s="44">
        <v>2021</v>
      </c>
      <c r="J756" s="44">
        <v>2021</v>
      </c>
      <c r="K756" s="44">
        <v>2023</v>
      </c>
      <c r="L756" s="44" t="s">
        <v>3073</v>
      </c>
      <c r="M756" s="44" t="s">
        <v>7246</v>
      </c>
      <c r="N756" s="44">
        <v>0</v>
      </c>
      <c r="O756" t="str">
        <f>IF(_xlfn.XLOOKUP(C756,Raw_Data_OS_23!$C$7:$C$4518,Raw_Data_OS_23!$C$7:$C$4518,"New_Claim")="New_Claim",IF(_xlfn.XLOOKUP(C756,'Raw Data_OS_22'!$C$5:$C$4516,'Raw Data_OS_22'!$C$5:$C$4516,"New_Claim")="New_Claim",IF(I756=$O$1,"F1","F2"),"Considered"),"Considered")</f>
        <v>Considered</v>
      </c>
      <c r="P756" t="str" cm="1">
        <f t="array" ref="P756">_xlfn.IFS(O756="F1","F1",O756="F2","F2",O756="Considered",_xlfn.XLOOKUP(C756,Raw_Data_OS_23!$C$7:$C$4518,Raw_Data_OS_23!$N$7:$N$4518,_xlfn.XLOOKUP(Raw_Data_Paid_23!C756,'Raw Data_OS_22'!$C$5:$C$4516,'Raw Data_OS_22'!$O$5:$O$4516)))</f>
        <v>B2</v>
      </c>
      <c r="Q756" t="str">
        <f t="shared" si="27"/>
        <v>B2</v>
      </c>
      <c r="R756" t="str">
        <f t="shared" si="28"/>
        <v>2021Motor Commercial</v>
      </c>
    </row>
    <row r="757" spans="2:18" x14ac:dyDescent="0.35">
      <c r="B757" s="40"/>
      <c r="C757" s="45" t="s">
        <v>1565</v>
      </c>
      <c r="D757" s="46">
        <v>40527</v>
      </c>
      <c r="E757" s="46">
        <v>40532</v>
      </c>
      <c r="F757" s="47" t="s">
        <v>3910</v>
      </c>
      <c r="G757" s="48">
        <v>65000</v>
      </c>
      <c r="H757" s="49">
        <v>45057</v>
      </c>
      <c r="I757" s="44">
        <v>2010</v>
      </c>
      <c r="J757" s="44">
        <v>2010</v>
      </c>
      <c r="K757" s="44">
        <v>2023</v>
      </c>
      <c r="L757" s="44" t="s">
        <v>1560</v>
      </c>
      <c r="M757" s="44" t="s">
        <v>7246</v>
      </c>
      <c r="N757" s="44">
        <v>0</v>
      </c>
      <c r="O757" t="str">
        <f>IF(_xlfn.XLOOKUP(C757,Raw_Data_OS_23!$C$7:$C$4518,Raw_Data_OS_23!$C$7:$C$4518,"New_Claim")="New_Claim",IF(_xlfn.XLOOKUP(C757,'Raw Data_OS_22'!$C$5:$C$4516,'Raw Data_OS_22'!$C$5:$C$4516,"New_Claim")="New_Claim",IF(I757=$O$1,"F1","F2"),"Considered"),"Considered")</f>
        <v>Considered</v>
      </c>
      <c r="P757" t="str" cm="1">
        <f t="array" ref="P757">_xlfn.IFS(O757="F1","F1",O757="F2","F2",O757="Considered",_xlfn.XLOOKUP(C757,Raw_Data_OS_23!$C$7:$C$4518,Raw_Data_OS_23!$N$7:$N$4518,_xlfn.XLOOKUP(Raw_Data_Paid_23!C757,'Raw Data_OS_22'!$C$5:$C$4516,'Raw Data_OS_22'!$O$5:$O$4516)))</f>
        <v>B2</v>
      </c>
      <c r="Q757" t="str">
        <f t="shared" si="27"/>
        <v>B2</v>
      </c>
      <c r="R757" t="str">
        <f t="shared" si="28"/>
        <v>2010Motor Private</v>
      </c>
    </row>
    <row r="758" spans="2:18" x14ac:dyDescent="0.35">
      <c r="B758" s="40"/>
      <c r="C758" s="45" t="s">
        <v>2170</v>
      </c>
      <c r="D758" s="46">
        <v>39825</v>
      </c>
      <c r="E758" s="46">
        <v>39840</v>
      </c>
      <c r="F758" s="47" t="s">
        <v>3910</v>
      </c>
      <c r="G758" s="48">
        <v>70800</v>
      </c>
      <c r="H758" s="49">
        <v>45061</v>
      </c>
      <c r="I758" s="44">
        <v>2009</v>
      </c>
      <c r="J758" s="44">
        <v>2009</v>
      </c>
      <c r="K758" s="44">
        <v>2023</v>
      </c>
      <c r="L758" s="44" t="s">
        <v>2171</v>
      </c>
      <c r="M758" s="44" t="s">
        <v>7246</v>
      </c>
      <c r="N758" s="44">
        <v>1</v>
      </c>
      <c r="O758" t="str">
        <f>IF(_xlfn.XLOOKUP(C758,Raw_Data_OS_23!$C$7:$C$4518,Raw_Data_OS_23!$C$7:$C$4518,"New_Claim")="New_Claim",IF(_xlfn.XLOOKUP(C758,'Raw Data_OS_22'!$C$5:$C$4516,'Raw Data_OS_22'!$C$5:$C$4516,"New_Claim")="New_Claim",IF(I758=$O$1,"F1","F2"),"Considered"),"Considered")</f>
        <v>Considered</v>
      </c>
      <c r="P758" t="str" cm="1">
        <f t="array" ref="P758">_xlfn.IFS(O758="F1","F1",O758="F2","F2",O758="Considered",_xlfn.XLOOKUP(C758,Raw_Data_OS_23!$C$7:$C$4518,Raw_Data_OS_23!$N$7:$N$4518,_xlfn.XLOOKUP(Raw_Data_Paid_23!C758,'Raw Data_OS_22'!$C$5:$C$4516,'Raw Data_OS_22'!$O$5:$O$4516)))</f>
        <v>B2</v>
      </c>
      <c r="Q758" t="str">
        <f t="shared" si="27"/>
        <v>B2</v>
      </c>
      <c r="R758" t="str">
        <f t="shared" si="28"/>
        <v>2009Motor Private</v>
      </c>
    </row>
    <row r="759" spans="2:18" x14ac:dyDescent="0.35">
      <c r="B759" s="40"/>
      <c r="C759" s="45" t="s">
        <v>7371</v>
      </c>
      <c r="D759" s="46">
        <v>44977</v>
      </c>
      <c r="E759" s="46">
        <v>44981</v>
      </c>
      <c r="F759" s="47" t="s">
        <v>3910</v>
      </c>
      <c r="G759" s="48">
        <v>63000</v>
      </c>
      <c r="H759" s="49">
        <v>45062</v>
      </c>
      <c r="I759" s="44">
        <v>2023</v>
      </c>
      <c r="J759" s="44">
        <v>2023</v>
      </c>
      <c r="K759" s="44">
        <v>2023</v>
      </c>
      <c r="L759" s="44" t="s">
        <v>7201</v>
      </c>
      <c r="M759" s="44" t="s">
        <v>7246</v>
      </c>
      <c r="N759" s="44">
        <v>1</v>
      </c>
      <c r="O759" t="str">
        <f>IF(_xlfn.XLOOKUP(C759,Raw_Data_OS_23!$C$7:$C$4518,Raw_Data_OS_23!$C$7:$C$4518,"New_Claim")="New_Claim",IF(_xlfn.XLOOKUP(C759,'Raw Data_OS_22'!$C$5:$C$4516,'Raw Data_OS_22'!$C$5:$C$4516,"New_Claim")="New_Claim",IF(I759=$O$1,"F1","F2"),"Considered"),"Considered")</f>
        <v>Considered</v>
      </c>
      <c r="P759" t="str" cm="1">
        <f t="array" ref="P759">_xlfn.IFS(O759="F1","F1",O759="F2","F2",O759="Considered",_xlfn.XLOOKUP(C759,Raw_Data_OS_23!$C$7:$C$4518,Raw_Data_OS_23!$N$7:$N$4518,_xlfn.XLOOKUP(Raw_Data_Paid_23!C759,'Raw Data_OS_22'!$C$5:$C$4516,'Raw Data_OS_22'!$O$5:$O$4516)))</f>
        <v>E1</v>
      </c>
      <c r="Q759" t="str">
        <f t="shared" si="27"/>
        <v>E2</v>
      </c>
      <c r="R759" t="str">
        <f t="shared" si="28"/>
        <v>2023Motor Private</v>
      </c>
    </row>
    <row r="760" spans="2:18" x14ac:dyDescent="0.35">
      <c r="B760" s="40"/>
      <c r="C760" s="45" t="s">
        <v>3214</v>
      </c>
      <c r="D760" s="46">
        <v>44392</v>
      </c>
      <c r="E760" s="46">
        <v>44399</v>
      </c>
      <c r="F760" s="47" t="s">
        <v>3908</v>
      </c>
      <c r="G760" s="48">
        <v>40000</v>
      </c>
      <c r="H760" s="49">
        <v>45062</v>
      </c>
      <c r="I760" s="44">
        <v>2021</v>
      </c>
      <c r="J760" s="44">
        <v>2021</v>
      </c>
      <c r="K760" s="44">
        <v>2023</v>
      </c>
      <c r="L760" s="44" t="s">
        <v>3073</v>
      </c>
      <c r="M760" s="44" t="s">
        <v>7246</v>
      </c>
      <c r="N760" s="44">
        <v>0</v>
      </c>
      <c r="O760" t="str">
        <f>IF(_xlfn.XLOOKUP(C760,Raw_Data_OS_23!$C$7:$C$4518,Raw_Data_OS_23!$C$7:$C$4518,"New_Claim")="New_Claim",IF(_xlfn.XLOOKUP(C760,'Raw Data_OS_22'!$C$5:$C$4516,'Raw Data_OS_22'!$C$5:$C$4516,"New_Claim")="New_Claim",IF(I760=$O$1,"F1","F2"),"Considered"),"Considered")</f>
        <v>Considered</v>
      </c>
      <c r="P760" t="str" cm="1">
        <f t="array" ref="P760">_xlfn.IFS(O760="F1","F1",O760="F2","F2",O760="Considered",_xlfn.XLOOKUP(C760,Raw_Data_OS_23!$C$7:$C$4518,Raw_Data_OS_23!$N$7:$N$4518,_xlfn.XLOOKUP(Raw_Data_Paid_23!C760,'Raw Data_OS_22'!$C$5:$C$4516,'Raw Data_OS_22'!$O$5:$O$4516)))</f>
        <v>B2</v>
      </c>
      <c r="Q760" t="str">
        <f t="shared" si="27"/>
        <v>B2</v>
      </c>
      <c r="R760" t="str">
        <f t="shared" si="28"/>
        <v>2021Motor Commercial</v>
      </c>
    </row>
    <row r="761" spans="2:18" x14ac:dyDescent="0.35">
      <c r="B761" s="40"/>
      <c r="C761" s="45" t="s">
        <v>6336</v>
      </c>
      <c r="D761" s="46">
        <v>44627</v>
      </c>
      <c r="E761" s="46">
        <v>44635</v>
      </c>
      <c r="F761" s="47" t="s">
        <v>3910</v>
      </c>
      <c r="G761" s="48">
        <v>-209692</v>
      </c>
      <c r="H761" s="49">
        <v>45062</v>
      </c>
      <c r="I761" s="44">
        <v>2022</v>
      </c>
      <c r="J761" s="44">
        <v>2022</v>
      </c>
      <c r="K761" s="44">
        <v>2023</v>
      </c>
      <c r="L761" s="44" t="s">
        <v>6021</v>
      </c>
      <c r="M761" s="44" t="s">
        <v>7246</v>
      </c>
      <c r="N761" s="44">
        <v>0</v>
      </c>
      <c r="O761" t="str">
        <f>IF(_xlfn.XLOOKUP(C761,Raw_Data_OS_23!$C$7:$C$4518,Raw_Data_OS_23!$C$7:$C$4518,"New_Claim")="New_Claim",IF(_xlfn.XLOOKUP(C761,'Raw Data_OS_22'!$C$5:$C$4516,'Raw Data_OS_22'!$C$5:$C$4516,"New_Claim")="New_Claim",IF(I761=$O$1,"F1","F2"),"Considered"),"Considered")</f>
        <v>Considered</v>
      </c>
      <c r="P761" t="str" cm="1">
        <f t="array" ref="P761">_xlfn.IFS(O761="F1","F1",O761="F2","F2",O761="Considered",_xlfn.XLOOKUP(C761,Raw_Data_OS_23!$C$7:$C$4518,Raw_Data_OS_23!$N$7:$N$4518,_xlfn.XLOOKUP(Raw_Data_Paid_23!C761,'Raw Data_OS_22'!$C$5:$C$4516,'Raw Data_OS_22'!$O$5:$O$4516)))</f>
        <v>B2</v>
      </c>
      <c r="Q761" t="str">
        <f t="shared" si="27"/>
        <v>B2</v>
      </c>
      <c r="R761" t="str">
        <f t="shared" si="28"/>
        <v>2022Motor Private</v>
      </c>
    </row>
    <row r="762" spans="2:18" x14ac:dyDescent="0.35">
      <c r="B762" s="40"/>
      <c r="C762" s="45" t="s">
        <v>3845</v>
      </c>
      <c r="D762" s="46">
        <v>44543</v>
      </c>
      <c r="E762" s="46">
        <v>44553</v>
      </c>
      <c r="F762" s="47" t="s">
        <v>3910</v>
      </c>
      <c r="G762" s="48">
        <v>-95048</v>
      </c>
      <c r="H762" s="49">
        <v>45062</v>
      </c>
      <c r="I762" s="44">
        <v>2021</v>
      </c>
      <c r="J762" s="44">
        <v>2021</v>
      </c>
      <c r="K762" s="44">
        <v>2023</v>
      </c>
      <c r="L762" s="44" t="s">
        <v>3138</v>
      </c>
      <c r="M762" s="44" t="s">
        <v>7246</v>
      </c>
      <c r="N762" s="44">
        <v>0</v>
      </c>
      <c r="O762" t="str">
        <f>IF(_xlfn.XLOOKUP(C762,Raw_Data_OS_23!$C$7:$C$4518,Raw_Data_OS_23!$C$7:$C$4518,"New_Claim")="New_Claim",IF(_xlfn.XLOOKUP(C762,'Raw Data_OS_22'!$C$5:$C$4516,'Raw Data_OS_22'!$C$5:$C$4516,"New_Claim")="New_Claim",IF(I762=$O$1,"F1","F2"),"Considered"),"Considered")</f>
        <v>Considered</v>
      </c>
      <c r="P762" t="str" cm="1">
        <f t="array" ref="P762">_xlfn.IFS(O762="F1","F1",O762="F2","F2",O762="Considered",_xlfn.XLOOKUP(C762,Raw_Data_OS_23!$C$7:$C$4518,Raw_Data_OS_23!$N$7:$N$4518,_xlfn.XLOOKUP(Raw_Data_Paid_23!C762,'Raw Data_OS_22'!$C$5:$C$4516,'Raw Data_OS_22'!$O$5:$O$4516)))</f>
        <v>B2</v>
      </c>
      <c r="Q762" t="str">
        <f t="shared" si="27"/>
        <v>B2</v>
      </c>
      <c r="R762" t="str">
        <f t="shared" si="28"/>
        <v>2021Motor Private</v>
      </c>
    </row>
    <row r="763" spans="2:18" x14ac:dyDescent="0.35">
      <c r="B763" s="40"/>
      <c r="C763" s="45" t="s">
        <v>3604</v>
      </c>
      <c r="D763" s="46">
        <v>44481</v>
      </c>
      <c r="E763" s="46">
        <v>44488</v>
      </c>
      <c r="F763" s="47" t="s">
        <v>3910</v>
      </c>
      <c r="G763" s="48">
        <v>154000</v>
      </c>
      <c r="H763" s="49">
        <v>45063</v>
      </c>
      <c r="I763" s="44">
        <v>2021</v>
      </c>
      <c r="J763" s="44">
        <v>2021</v>
      </c>
      <c r="K763" s="44">
        <v>2023</v>
      </c>
      <c r="L763" s="44" t="s">
        <v>3138</v>
      </c>
      <c r="M763" s="44" t="s">
        <v>7246</v>
      </c>
      <c r="N763" s="44">
        <v>0</v>
      </c>
      <c r="O763" t="str">
        <f>IF(_xlfn.XLOOKUP(C763,Raw_Data_OS_23!$C$7:$C$4518,Raw_Data_OS_23!$C$7:$C$4518,"New_Claim")="New_Claim",IF(_xlfn.XLOOKUP(C763,'Raw Data_OS_22'!$C$5:$C$4516,'Raw Data_OS_22'!$C$5:$C$4516,"New_Claim")="New_Claim",IF(I763=$O$1,"F1","F2"),"Considered"),"Considered")</f>
        <v>Considered</v>
      </c>
      <c r="P763" t="str" cm="1">
        <f t="array" ref="P763">_xlfn.IFS(O763="F1","F1",O763="F2","F2",O763="Considered",_xlfn.XLOOKUP(C763,Raw_Data_OS_23!$C$7:$C$4518,Raw_Data_OS_23!$N$7:$N$4518,_xlfn.XLOOKUP(Raw_Data_Paid_23!C763,'Raw Data_OS_22'!$C$5:$C$4516,'Raw Data_OS_22'!$O$5:$O$4516)))</f>
        <v>C2</v>
      </c>
      <c r="Q763" t="str">
        <f t="shared" si="27"/>
        <v>C2</v>
      </c>
      <c r="R763" t="str">
        <f t="shared" si="28"/>
        <v>2021Motor Private</v>
      </c>
    </row>
    <row r="764" spans="2:18" x14ac:dyDescent="0.35">
      <c r="B764" s="40"/>
      <c r="C764" s="45" t="s">
        <v>3680</v>
      </c>
      <c r="D764" s="46">
        <v>44482</v>
      </c>
      <c r="E764" s="46">
        <v>44487</v>
      </c>
      <c r="F764" s="47" t="s">
        <v>3910</v>
      </c>
      <c r="G764" s="48">
        <v>130000</v>
      </c>
      <c r="H764" s="49">
        <v>45063</v>
      </c>
      <c r="I764" s="44">
        <v>2021</v>
      </c>
      <c r="J764" s="44">
        <v>2021</v>
      </c>
      <c r="K764" s="44">
        <v>2023</v>
      </c>
      <c r="L764" s="44" t="s">
        <v>3138</v>
      </c>
      <c r="M764" s="44" t="s">
        <v>7246</v>
      </c>
      <c r="N764" s="44">
        <v>0</v>
      </c>
      <c r="O764" t="str">
        <f>IF(_xlfn.XLOOKUP(C764,Raw_Data_OS_23!$C$7:$C$4518,Raw_Data_OS_23!$C$7:$C$4518,"New_Claim")="New_Claim",IF(_xlfn.XLOOKUP(C764,'Raw Data_OS_22'!$C$5:$C$4516,'Raw Data_OS_22'!$C$5:$C$4516,"New_Claim")="New_Claim",IF(I764=$O$1,"F1","F2"),"Considered"),"Considered")</f>
        <v>Considered</v>
      </c>
      <c r="P764" t="str" cm="1">
        <f t="array" ref="P764">_xlfn.IFS(O764="F1","F1",O764="F2","F2",O764="Considered",_xlfn.XLOOKUP(C764,Raw_Data_OS_23!$C$7:$C$4518,Raw_Data_OS_23!$N$7:$N$4518,_xlfn.XLOOKUP(Raw_Data_Paid_23!C764,'Raw Data_OS_22'!$C$5:$C$4516,'Raw Data_OS_22'!$O$5:$O$4516)))</f>
        <v>B2</v>
      </c>
      <c r="Q764" t="str">
        <f t="shared" si="27"/>
        <v>B2</v>
      </c>
      <c r="R764" t="str">
        <f t="shared" si="28"/>
        <v>2021Motor Private</v>
      </c>
    </row>
    <row r="765" spans="2:18" x14ac:dyDescent="0.35">
      <c r="B765" s="40"/>
      <c r="C765" s="45" t="s">
        <v>3451</v>
      </c>
      <c r="D765" s="46">
        <v>44441</v>
      </c>
      <c r="E765" s="46">
        <v>44454</v>
      </c>
      <c r="F765" s="47" t="s">
        <v>3910</v>
      </c>
      <c r="G765" s="48">
        <v>150500</v>
      </c>
      <c r="H765" s="49">
        <v>45063</v>
      </c>
      <c r="I765" s="44">
        <v>2021</v>
      </c>
      <c r="J765" s="44">
        <v>2021</v>
      </c>
      <c r="K765" s="44">
        <v>2023</v>
      </c>
      <c r="L765" s="44" t="s">
        <v>3073</v>
      </c>
      <c r="M765" s="44" t="s">
        <v>7246</v>
      </c>
      <c r="N765" s="44">
        <v>0</v>
      </c>
      <c r="O765" t="str">
        <f>IF(_xlfn.XLOOKUP(C765,Raw_Data_OS_23!$C$7:$C$4518,Raw_Data_OS_23!$C$7:$C$4518,"New_Claim")="New_Claim",IF(_xlfn.XLOOKUP(C765,'Raw Data_OS_22'!$C$5:$C$4516,'Raw Data_OS_22'!$C$5:$C$4516,"New_Claim")="New_Claim",IF(I765=$O$1,"F1","F2"),"Considered"),"Considered")</f>
        <v>Considered</v>
      </c>
      <c r="P765" t="str" cm="1">
        <f t="array" ref="P765">_xlfn.IFS(O765="F1","F1",O765="F2","F2",O765="Considered",_xlfn.XLOOKUP(C765,Raw_Data_OS_23!$C$7:$C$4518,Raw_Data_OS_23!$N$7:$N$4518,_xlfn.XLOOKUP(Raw_Data_Paid_23!C765,'Raw Data_OS_22'!$C$5:$C$4516,'Raw Data_OS_22'!$O$5:$O$4516)))</f>
        <v>C2</v>
      </c>
      <c r="Q765" t="str">
        <f t="shared" si="27"/>
        <v>C2</v>
      </c>
      <c r="R765" t="str">
        <f t="shared" si="28"/>
        <v>2021Motor Private</v>
      </c>
    </row>
    <row r="766" spans="2:18" x14ac:dyDescent="0.35">
      <c r="B766" s="40"/>
      <c r="C766" s="45" t="s">
        <v>3733</v>
      </c>
      <c r="D766" s="46">
        <v>44509</v>
      </c>
      <c r="E766" s="46">
        <v>44519</v>
      </c>
      <c r="F766" s="47" t="s">
        <v>3910</v>
      </c>
      <c r="G766" s="48">
        <v>149500</v>
      </c>
      <c r="H766" s="49">
        <v>45063</v>
      </c>
      <c r="I766" s="44">
        <v>2021</v>
      </c>
      <c r="J766" s="44">
        <v>2021</v>
      </c>
      <c r="K766" s="44">
        <v>2023</v>
      </c>
      <c r="L766" s="44" t="s">
        <v>3138</v>
      </c>
      <c r="M766" s="44" t="s">
        <v>7246</v>
      </c>
      <c r="N766" s="44">
        <v>0</v>
      </c>
      <c r="O766" t="str">
        <f>IF(_xlfn.XLOOKUP(C766,Raw_Data_OS_23!$C$7:$C$4518,Raw_Data_OS_23!$C$7:$C$4518,"New_Claim")="New_Claim",IF(_xlfn.XLOOKUP(C766,'Raw Data_OS_22'!$C$5:$C$4516,'Raw Data_OS_22'!$C$5:$C$4516,"New_Claim")="New_Claim",IF(I766=$O$1,"F1","F2"),"Considered"),"Considered")</f>
        <v>Considered</v>
      </c>
      <c r="P766" t="str" cm="1">
        <f t="array" ref="P766">_xlfn.IFS(O766="F1","F1",O766="F2","F2",O766="Considered",_xlfn.XLOOKUP(C766,Raw_Data_OS_23!$C$7:$C$4518,Raw_Data_OS_23!$N$7:$N$4518,_xlfn.XLOOKUP(Raw_Data_Paid_23!C766,'Raw Data_OS_22'!$C$5:$C$4516,'Raw Data_OS_22'!$O$5:$O$4516)))</f>
        <v>C2</v>
      </c>
      <c r="Q766" t="str">
        <f t="shared" si="27"/>
        <v>C2</v>
      </c>
      <c r="R766" t="str">
        <f t="shared" si="28"/>
        <v>2021Motor Private</v>
      </c>
    </row>
    <row r="767" spans="2:18" x14ac:dyDescent="0.35">
      <c r="B767" s="40"/>
      <c r="C767" s="45" t="s">
        <v>6330</v>
      </c>
      <c r="D767" s="46">
        <v>44633</v>
      </c>
      <c r="E767" s="46">
        <v>44637</v>
      </c>
      <c r="F767" s="47" t="s">
        <v>3908</v>
      </c>
      <c r="G767" s="48">
        <v>28000</v>
      </c>
      <c r="H767" s="49">
        <v>45063</v>
      </c>
      <c r="I767" s="44">
        <v>2022</v>
      </c>
      <c r="J767" s="44">
        <v>2022</v>
      </c>
      <c r="K767" s="44">
        <v>2023</v>
      </c>
      <c r="L767" s="44" t="s">
        <v>6021</v>
      </c>
      <c r="M767" s="44" t="s">
        <v>7246</v>
      </c>
      <c r="N767" s="44">
        <v>0</v>
      </c>
      <c r="O767" t="str">
        <f>IF(_xlfn.XLOOKUP(C767,Raw_Data_OS_23!$C$7:$C$4518,Raw_Data_OS_23!$C$7:$C$4518,"New_Claim")="New_Claim",IF(_xlfn.XLOOKUP(C767,'Raw Data_OS_22'!$C$5:$C$4516,'Raw Data_OS_22'!$C$5:$C$4516,"New_Claim")="New_Claim",IF(I767=$O$1,"F1","F2"),"Considered"),"Considered")</f>
        <v>Considered</v>
      </c>
      <c r="P767" t="str" cm="1">
        <f t="array" ref="P767">_xlfn.IFS(O767="F1","F1",O767="F2","F2",O767="Considered",_xlfn.XLOOKUP(C767,Raw_Data_OS_23!$C$7:$C$4518,Raw_Data_OS_23!$N$7:$N$4518,_xlfn.XLOOKUP(Raw_Data_Paid_23!C767,'Raw Data_OS_22'!$C$5:$C$4516,'Raw Data_OS_22'!$O$5:$O$4516)))</f>
        <v>B2</v>
      </c>
      <c r="Q767" t="str">
        <f t="shared" si="27"/>
        <v>B2</v>
      </c>
      <c r="R767" t="str">
        <f t="shared" si="28"/>
        <v>2022Motor Commercial</v>
      </c>
    </row>
    <row r="768" spans="2:18" x14ac:dyDescent="0.35">
      <c r="B768" s="40"/>
      <c r="C768" s="45" t="s">
        <v>6640</v>
      </c>
      <c r="D768" s="46">
        <v>44744</v>
      </c>
      <c r="E768" s="46">
        <v>44747</v>
      </c>
      <c r="F768" s="47" t="s">
        <v>3908</v>
      </c>
      <c r="G768" s="48">
        <v>12000</v>
      </c>
      <c r="H768" s="49">
        <v>45063</v>
      </c>
      <c r="I768" s="44">
        <v>2022</v>
      </c>
      <c r="J768" s="44">
        <v>2022</v>
      </c>
      <c r="K768" s="44">
        <v>2023</v>
      </c>
      <c r="L768" s="44" t="s">
        <v>6643</v>
      </c>
      <c r="M768" s="44" t="s">
        <v>7246</v>
      </c>
      <c r="N768" s="44">
        <v>0</v>
      </c>
      <c r="O768" t="str">
        <f>IF(_xlfn.XLOOKUP(C768,Raw_Data_OS_23!$C$7:$C$4518,Raw_Data_OS_23!$C$7:$C$4518,"New_Claim")="New_Claim",IF(_xlfn.XLOOKUP(C768,'Raw Data_OS_22'!$C$5:$C$4516,'Raw Data_OS_22'!$C$5:$C$4516,"New_Claim")="New_Claim",IF(I768=$O$1,"F1","F2"),"Considered"),"Considered")</f>
        <v>Considered</v>
      </c>
      <c r="P768" t="str" cm="1">
        <f t="array" ref="P768">_xlfn.IFS(O768="F1","F1",O768="F2","F2",O768="Considered",_xlfn.XLOOKUP(C768,Raw_Data_OS_23!$C$7:$C$4518,Raw_Data_OS_23!$N$7:$N$4518,_xlfn.XLOOKUP(Raw_Data_Paid_23!C768,'Raw Data_OS_22'!$C$5:$C$4516,'Raw Data_OS_22'!$O$5:$O$4516)))</f>
        <v>B2</v>
      </c>
      <c r="Q768" t="str">
        <f t="shared" si="27"/>
        <v>B2</v>
      </c>
      <c r="R768" t="str">
        <f t="shared" si="28"/>
        <v>2022Motor Commercial</v>
      </c>
    </row>
    <row r="769" spans="2:18" x14ac:dyDescent="0.35">
      <c r="B769" s="40"/>
      <c r="C769" s="45" t="s">
        <v>6437</v>
      </c>
      <c r="D769" s="46">
        <v>44662</v>
      </c>
      <c r="E769" s="46">
        <v>44665</v>
      </c>
      <c r="F769" s="47" t="s">
        <v>3910</v>
      </c>
      <c r="G769" s="48">
        <v>49500</v>
      </c>
      <c r="H769" s="49">
        <v>45063</v>
      </c>
      <c r="I769" s="44">
        <v>2022</v>
      </c>
      <c r="J769" s="44">
        <v>2022</v>
      </c>
      <c r="K769" s="44">
        <v>2023</v>
      </c>
      <c r="L769" s="44" t="s">
        <v>6406</v>
      </c>
      <c r="M769" s="44" t="s">
        <v>7246</v>
      </c>
      <c r="N769" s="44">
        <v>0</v>
      </c>
      <c r="O769" t="str">
        <f>IF(_xlfn.XLOOKUP(C769,Raw_Data_OS_23!$C$7:$C$4518,Raw_Data_OS_23!$C$7:$C$4518,"New_Claim")="New_Claim",IF(_xlfn.XLOOKUP(C769,'Raw Data_OS_22'!$C$5:$C$4516,'Raw Data_OS_22'!$C$5:$C$4516,"New_Claim")="New_Claim",IF(I769=$O$1,"F1","F2"),"Considered"),"Considered")</f>
        <v>Considered</v>
      </c>
      <c r="P769" t="str" cm="1">
        <f t="array" ref="P769">_xlfn.IFS(O769="F1","F1",O769="F2","F2",O769="Considered",_xlfn.XLOOKUP(C769,Raw_Data_OS_23!$C$7:$C$4518,Raw_Data_OS_23!$N$7:$N$4518,_xlfn.XLOOKUP(Raw_Data_Paid_23!C769,'Raw Data_OS_22'!$C$5:$C$4516,'Raw Data_OS_22'!$O$5:$O$4516)))</f>
        <v>B2</v>
      </c>
      <c r="Q769" t="str">
        <f t="shared" si="27"/>
        <v>B2</v>
      </c>
      <c r="R769" t="str">
        <f t="shared" si="28"/>
        <v>2022Motor Private</v>
      </c>
    </row>
    <row r="770" spans="2:18" x14ac:dyDescent="0.35">
      <c r="B770" s="40"/>
      <c r="C770" s="45" t="s">
        <v>3121</v>
      </c>
      <c r="D770" s="46">
        <v>44411</v>
      </c>
      <c r="E770" s="46">
        <v>44421</v>
      </c>
      <c r="F770" s="47" t="s">
        <v>3908</v>
      </c>
      <c r="G770" s="48">
        <v>24500</v>
      </c>
      <c r="H770" s="49">
        <v>45063</v>
      </c>
      <c r="I770" s="44">
        <v>2021</v>
      </c>
      <c r="J770" s="44">
        <v>2021</v>
      </c>
      <c r="K770" s="44">
        <v>2023</v>
      </c>
      <c r="L770" s="44" t="s">
        <v>3073</v>
      </c>
      <c r="M770" s="44" t="s">
        <v>7246</v>
      </c>
      <c r="N770" s="44">
        <v>0</v>
      </c>
      <c r="O770" t="str">
        <f>IF(_xlfn.XLOOKUP(C770,Raw_Data_OS_23!$C$7:$C$4518,Raw_Data_OS_23!$C$7:$C$4518,"New_Claim")="New_Claim",IF(_xlfn.XLOOKUP(C770,'Raw Data_OS_22'!$C$5:$C$4516,'Raw Data_OS_22'!$C$5:$C$4516,"New_Claim")="New_Claim",IF(I770=$O$1,"F1","F2"),"Considered"),"Considered")</f>
        <v>Considered</v>
      </c>
      <c r="P770" t="str" cm="1">
        <f t="array" ref="P770">_xlfn.IFS(O770="F1","F1",O770="F2","F2",O770="Considered",_xlfn.XLOOKUP(C770,Raw_Data_OS_23!$C$7:$C$4518,Raw_Data_OS_23!$N$7:$N$4518,_xlfn.XLOOKUP(Raw_Data_Paid_23!C770,'Raw Data_OS_22'!$C$5:$C$4516,'Raw Data_OS_22'!$O$5:$O$4516)))</f>
        <v>C2</v>
      </c>
      <c r="Q770" t="str">
        <f t="shared" si="27"/>
        <v>C2</v>
      </c>
      <c r="R770" t="str">
        <f t="shared" si="28"/>
        <v>2021Motor Commercial</v>
      </c>
    </row>
    <row r="771" spans="2:18" x14ac:dyDescent="0.35">
      <c r="B771" s="40"/>
      <c r="C771" s="45" t="s">
        <v>3766</v>
      </c>
      <c r="D771" s="46">
        <v>44519</v>
      </c>
      <c r="E771" s="46">
        <v>44525</v>
      </c>
      <c r="F771" s="47" t="s">
        <v>3910</v>
      </c>
      <c r="G771" s="48">
        <v>17000</v>
      </c>
      <c r="H771" s="49">
        <v>45063</v>
      </c>
      <c r="I771" s="44">
        <v>2021</v>
      </c>
      <c r="J771" s="44">
        <v>2021</v>
      </c>
      <c r="K771" s="44">
        <v>2023</v>
      </c>
      <c r="L771" s="44" t="s">
        <v>3138</v>
      </c>
      <c r="M771" s="44" t="s">
        <v>7246</v>
      </c>
      <c r="N771" s="44">
        <v>0</v>
      </c>
      <c r="O771" t="str">
        <f>IF(_xlfn.XLOOKUP(C771,Raw_Data_OS_23!$C$7:$C$4518,Raw_Data_OS_23!$C$7:$C$4518,"New_Claim")="New_Claim",IF(_xlfn.XLOOKUP(C771,'Raw Data_OS_22'!$C$5:$C$4516,'Raw Data_OS_22'!$C$5:$C$4516,"New_Claim")="New_Claim",IF(I771=$O$1,"F1","F2"),"Considered"),"Considered")</f>
        <v>Considered</v>
      </c>
      <c r="P771" t="str" cm="1">
        <f t="array" ref="P771">_xlfn.IFS(O771="F1","F1",O771="F2","F2",O771="Considered",_xlfn.XLOOKUP(C771,Raw_Data_OS_23!$C$7:$C$4518,Raw_Data_OS_23!$N$7:$N$4518,_xlfn.XLOOKUP(Raw_Data_Paid_23!C771,'Raw Data_OS_22'!$C$5:$C$4516,'Raw Data_OS_22'!$O$5:$O$4516)))</f>
        <v>B2</v>
      </c>
      <c r="Q771" t="str">
        <f t="shared" si="27"/>
        <v>B2</v>
      </c>
      <c r="R771" t="str">
        <f t="shared" si="28"/>
        <v>2021Motor Private</v>
      </c>
    </row>
    <row r="772" spans="2:18" x14ac:dyDescent="0.35">
      <c r="B772" s="40"/>
      <c r="C772" s="45" t="s">
        <v>6580</v>
      </c>
      <c r="D772" s="46">
        <v>44568</v>
      </c>
      <c r="E772" s="46">
        <v>44708</v>
      </c>
      <c r="F772" s="47" t="s">
        <v>3910</v>
      </c>
      <c r="G772" s="48">
        <v>-165233</v>
      </c>
      <c r="H772" s="49">
        <v>45064</v>
      </c>
      <c r="I772" s="44">
        <v>2022</v>
      </c>
      <c r="J772" s="44">
        <v>2022</v>
      </c>
      <c r="K772" s="44">
        <v>2023</v>
      </c>
      <c r="L772" s="44" t="s">
        <v>6021</v>
      </c>
      <c r="M772" s="44" t="s">
        <v>7246</v>
      </c>
      <c r="N772" s="44">
        <v>0</v>
      </c>
      <c r="O772" t="str">
        <f>IF(_xlfn.XLOOKUP(C772,Raw_Data_OS_23!$C$7:$C$4518,Raw_Data_OS_23!$C$7:$C$4518,"New_Claim")="New_Claim",IF(_xlfn.XLOOKUP(C772,'Raw Data_OS_22'!$C$5:$C$4516,'Raw Data_OS_22'!$C$5:$C$4516,"New_Claim")="New_Claim",IF(I772=$O$1,"F1","F2"),"Considered"),"Considered")</f>
        <v>Considered</v>
      </c>
      <c r="P772" t="str" cm="1">
        <f t="array" ref="P772">_xlfn.IFS(O772="F1","F1",O772="F2","F2",O772="Considered",_xlfn.XLOOKUP(C772,Raw_Data_OS_23!$C$7:$C$4518,Raw_Data_OS_23!$N$7:$N$4518,_xlfn.XLOOKUP(Raw_Data_Paid_23!C772,'Raw Data_OS_22'!$C$5:$C$4516,'Raw Data_OS_22'!$O$5:$O$4516)))</f>
        <v>B2</v>
      </c>
      <c r="Q772" t="str">
        <f t="shared" si="27"/>
        <v>B2</v>
      </c>
      <c r="R772" t="str">
        <f t="shared" si="28"/>
        <v>2022Motor Private</v>
      </c>
    </row>
    <row r="773" spans="2:18" x14ac:dyDescent="0.35">
      <c r="B773" s="40"/>
      <c r="C773" s="45" t="s">
        <v>2325</v>
      </c>
      <c r="D773" s="46">
        <v>44275</v>
      </c>
      <c r="E773" s="46">
        <v>44279</v>
      </c>
      <c r="F773" s="47" t="s">
        <v>3908</v>
      </c>
      <c r="G773" s="48">
        <v>-868846</v>
      </c>
      <c r="H773" s="49">
        <v>45064</v>
      </c>
      <c r="I773" s="44">
        <v>2021</v>
      </c>
      <c r="J773" s="44">
        <v>2021</v>
      </c>
      <c r="K773" s="44">
        <v>2023</v>
      </c>
      <c r="L773" s="44" t="s">
        <v>21</v>
      </c>
      <c r="M773" s="44" t="s">
        <v>7246</v>
      </c>
      <c r="N773" s="44">
        <v>0</v>
      </c>
      <c r="O773" t="str">
        <f>IF(_xlfn.XLOOKUP(C773,Raw_Data_OS_23!$C$7:$C$4518,Raw_Data_OS_23!$C$7:$C$4518,"New_Claim")="New_Claim",IF(_xlfn.XLOOKUP(C773,'Raw Data_OS_22'!$C$5:$C$4516,'Raw Data_OS_22'!$C$5:$C$4516,"New_Claim")="New_Claim",IF(I773=$O$1,"F1","F2"),"Considered"),"Considered")</f>
        <v>Considered</v>
      </c>
      <c r="P773" t="str" cm="1">
        <f t="array" ref="P773">_xlfn.IFS(O773="F1","F1",O773="F2","F2",O773="Considered",_xlfn.XLOOKUP(C773,Raw_Data_OS_23!$C$7:$C$4518,Raw_Data_OS_23!$N$7:$N$4518,_xlfn.XLOOKUP(Raw_Data_Paid_23!C773,'Raw Data_OS_22'!$C$5:$C$4516,'Raw Data_OS_22'!$O$5:$O$4516)))</f>
        <v>B2</v>
      </c>
      <c r="Q773" t="str">
        <f t="shared" ref="Q773:Q836" si="29">IF(P773="D","F3",IF(P773="E1","E2",P773))</f>
        <v>B2</v>
      </c>
      <c r="R773" t="str">
        <f t="shared" ref="R773:R836" si="30">I773&amp;F773</f>
        <v>2021Motor Commercial</v>
      </c>
    </row>
    <row r="774" spans="2:18" x14ac:dyDescent="0.35">
      <c r="B774" s="40"/>
      <c r="C774" s="45" t="s">
        <v>3612</v>
      </c>
      <c r="D774" s="46">
        <v>44483</v>
      </c>
      <c r="E774" s="46">
        <v>44494</v>
      </c>
      <c r="F774" s="47" t="s">
        <v>3910</v>
      </c>
      <c r="G774" s="48">
        <v>-738000</v>
      </c>
      <c r="H774" s="49">
        <v>45064</v>
      </c>
      <c r="I774" s="44">
        <v>2021</v>
      </c>
      <c r="J774" s="44">
        <v>2021</v>
      </c>
      <c r="K774" s="44">
        <v>2023</v>
      </c>
      <c r="L774" s="44" t="s">
        <v>3138</v>
      </c>
      <c r="M774" s="44" t="s">
        <v>7246</v>
      </c>
      <c r="N774" s="44">
        <v>0</v>
      </c>
      <c r="O774" t="str">
        <f>IF(_xlfn.XLOOKUP(C774,Raw_Data_OS_23!$C$7:$C$4518,Raw_Data_OS_23!$C$7:$C$4518,"New_Claim")="New_Claim",IF(_xlfn.XLOOKUP(C774,'Raw Data_OS_22'!$C$5:$C$4516,'Raw Data_OS_22'!$C$5:$C$4516,"New_Claim")="New_Claim",IF(I774=$O$1,"F1","F2"),"Considered"),"Considered")</f>
        <v>Considered</v>
      </c>
      <c r="P774" t="str" cm="1">
        <f t="array" ref="P774">_xlfn.IFS(O774="F1","F1",O774="F2","F2",O774="Considered",_xlfn.XLOOKUP(C774,Raw_Data_OS_23!$C$7:$C$4518,Raw_Data_OS_23!$N$7:$N$4518,_xlfn.XLOOKUP(Raw_Data_Paid_23!C774,'Raw Data_OS_22'!$C$5:$C$4516,'Raw Data_OS_22'!$O$5:$O$4516)))</f>
        <v>B2</v>
      </c>
      <c r="Q774" t="str">
        <f t="shared" si="29"/>
        <v>B2</v>
      </c>
      <c r="R774" t="str">
        <f t="shared" si="30"/>
        <v>2021Motor Private</v>
      </c>
    </row>
    <row r="775" spans="2:18" x14ac:dyDescent="0.35">
      <c r="B775" s="40"/>
      <c r="C775" s="45" t="s">
        <v>3737</v>
      </c>
      <c r="D775" s="46">
        <v>44512</v>
      </c>
      <c r="E775" s="46">
        <v>44519</v>
      </c>
      <c r="F775" s="47" t="s">
        <v>3908</v>
      </c>
      <c r="G775" s="48">
        <v>-70000</v>
      </c>
      <c r="H775" s="49">
        <v>45068</v>
      </c>
      <c r="I775" s="44">
        <v>2021</v>
      </c>
      <c r="J775" s="44">
        <v>2021</v>
      </c>
      <c r="K775" s="44">
        <v>2023</v>
      </c>
      <c r="L775" s="44" t="s">
        <v>3138</v>
      </c>
      <c r="M775" s="44" t="s">
        <v>7246</v>
      </c>
      <c r="N775" s="44">
        <v>0</v>
      </c>
      <c r="O775" t="str">
        <f>IF(_xlfn.XLOOKUP(C775,Raw_Data_OS_23!$C$7:$C$4518,Raw_Data_OS_23!$C$7:$C$4518,"New_Claim")="New_Claim",IF(_xlfn.XLOOKUP(C775,'Raw Data_OS_22'!$C$5:$C$4516,'Raw Data_OS_22'!$C$5:$C$4516,"New_Claim")="New_Claim",IF(I775=$O$1,"F1","F2"),"Considered"),"Considered")</f>
        <v>Considered</v>
      </c>
      <c r="P775" t="str" cm="1">
        <f t="array" ref="P775">_xlfn.IFS(O775="F1","F1",O775="F2","F2",O775="Considered",_xlfn.XLOOKUP(C775,Raw_Data_OS_23!$C$7:$C$4518,Raw_Data_OS_23!$N$7:$N$4518,_xlfn.XLOOKUP(Raw_Data_Paid_23!C775,'Raw Data_OS_22'!$C$5:$C$4516,'Raw Data_OS_22'!$O$5:$O$4516)))</f>
        <v>B2</v>
      </c>
      <c r="Q775" t="str">
        <f t="shared" si="29"/>
        <v>B2</v>
      </c>
      <c r="R775" t="str">
        <f t="shared" si="30"/>
        <v>2021Motor Commercial</v>
      </c>
    </row>
    <row r="776" spans="2:18" x14ac:dyDescent="0.35">
      <c r="B776" s="40"/>
      <c r="C776" s="45" t="s">
        <v>3723</v>
      </c>
      <c r="D776" s="46">
        <v>44503</v>
      </c>
      <c r="E776" s="46">
        <v>44505</v>
      </c>
      <c r="F776" s="47" t="s">
        <v>3908</v>
      </c>
      <c r="G776" s="48">
        <v>28950</v>
      </c>
      <c r="H776" s="49">
        <v>45068</v>
      </c>
      <c r="I776" s="44">
        <v>2021</v>
      </c>
      <c r="J776" s="44">
        <v>2021</v>
      </c>
      <c r="K776" s="44">
        <v>2023</v>
      </c>
      <c r="L776" s="44" t="s">
        <v>3138</v>
      </c>
      <c r="M776" s="44" t="s">
        <v>7246</v>
      </c>
      <c r="N776" s="44">
        <v>0</v>
      </c>
      <c r="O776" t="str">
        <f>IF(_xlfn.XLOOKUP(C776,Raw_Data_OS_23!$C$7:$C$4518,Raw_Data_OS_23!$C$7:$C$4518,"New_Claim")="New_Claim",IF(_xlfn.XLOOKUP(C776,'Raw Data_OS_22'!$C$5:$C$4516,'Raw Data_OS_22'!$C$5:$C$4516,"New_Claim")="New_Claim",IF(I776=$O$1,"F1","F2"),"Considered"),"Considered")</f>
        <v>Considered</v>
      </c>
      <c r="P776" t="str" cm="1">
        <f t="array" ref="P776">_xlfn.IFS(O776="F1","F1",O776="F2","F2",O776="Considered",_xlfn.XLOOKUP(C776,Raw_Data_OS_23!$C$7:$C$4518,Raw_Data_OS_23!$N$7:$N$4518,_xlfn.XLOOKUP(Raw_Data_Paid_23!C776,'Raw Data_OS_22'!$C$5:$C$4516,'Raw Data_OS_22'!$O$5:$O$4516)))</f>
        <v>C2</v>
      </c>
      <c r="Q776" t="str">
        <f t="shared" si="29"/>
        <v>C2</v>
      </c>
      <c r="R776" t="str">
        <f t="shared" si="30"/>
        <v>2021Motor Commercial</v>
      </c>
    </row>
    <row r="777" spans="2:18" x14ac:dyDescent="0.35">
      <c r="B777" s="40"/>
      <c r="C777" s="45" t="s">
        <v>1924</v>
      </c>
      <c r="D777" s="46">
        <v>43359</v>
      </c>
      <c r="E777" s="46">
        <v>43376</v>
      </c>
      <c r="F777" s="47" t="s">
        <v>3908</v>
      </c>
      <c r="G777" s="48">
        <v>20000</v>
      </c>
      <c r="H777" s="49">
        <v>45068</v>
      </c>
      <c r="I777" s="44">
        <v>2018</v>
      </c>
      <c r="J777" s="44">
        <v>2018</v>
      </c>
      <c r="K777" s="44">
        <v>2023</v>
      </c>
      <c r="L777" s="44" t="s">
        <v>1257</v>
      </c>
      <c r="M777" s="44" t="s">
        <v>7246</v>
      </c>
      <c r="N777" s="44">
        <v>0</v>
      </c>
      <c r="O777" t="str">
        <f>IF(_xlfn.XLOOKUP(C777,Raw_Data_OS_23!$C$7:$C$4518,Raw_Data_OS_23!$C$7:$C$4518,"New_Claim")="New_Claim",IF(_xlfn.XLOOKUP(C777,'Raw Data_OS_22'!$C$5:$C$4516,'Raw Data_OS_22'!$C$5:$C$4516,"New_Claim")="New_Claim",IF(I777=$O$1,"F1","F2"),"Considered"),"Considered")</f>
        <v>Considered</v>
      </c>
      <c r="P777" t="str" cm="1">
        <f t="array" ref="P777">_xlfn.IFS(O777="F1","F1",O777="F2","F2",O777="Considered",_xlfn.XLOOKUP(C777,Raw_Data_OS_23!$C$7:$C$4518,Raw_Data_OS_23!$N$7:$N$4518,_xlfn.XLOOKUP(Raw_Data_Paid_23!C777,'Raw Data_OS_22'!$C$5:$C$4516,'Raw Data_OS_22'!$O$5:$O$4516)))</f>
        <v>B2</v>
      </c>
      <c r="Q777" t="str">
        <f t="shared" si="29"/>
        <v>B2</v>
      </c>
      <c r="R777" t="str">
        <f t="shared" si="30"/>
        <v>2018Motor Commercial</v>
      </c>
    </row>
    <row r="778" spans="2:18" x14ac:dyDescent="0.35">
      <c r="B778" s="40"/>
      <c r="C778" s="45" t="s">
        <v>3192</v>
      </c>
      <c r="D778" s="46">
        <v>44384</v>
      </c>
      <c r="E778" s="46">
        <v>44392</v>
      </c>
      <c r="F778" s="47" t="s">
        <v>3910</v>
      </c>
      <c r="G778" s="48">
        <v>30000</v>
      </c>
      <c r="H778" s="49">
        <v>45068</v>
      </c>
      <c r="I778" s="44">
        <v>2021</v>
      </c>
      <c r="J778" s="44">
        <v>2021</v>
      </c>
      <c r="K778" s="44">
        <v>2023</v>
      </c>
      <c r="L778" s="44" t="s">
        <v>3073</v>
      </c>
      <c r="M778" s="44" t="s">
        <v>7246</v>
      </c>
      <c r="N778" s="44">
        <v>1</v>
      </c>
      <c r="O778" t="str">
        <f>IF(_xlfn.XLOOKUP(C778,Raw_Data_OS_23!$C$7:$C$4518,Raw_Data_OS_23!$C$7:$C$4518,"New_Claim")="New_Claim",IF(_xlfn.XLOOKUP(C778,'Raw Data_OS_22'!$C$5:$C$4516,'Raw Data_OS_22'!$C$5:$C$4516,"New_Claim")="New_Claim",IF(I778=$O$1,"F1","F2"),"Considered"),"Considered")</f>
        <v>Considered</v>
      </c>
      <c r="P778" t="str" cm="1">
        <f t="array" ref="P778">_xlfn.IFS(O778="F1","F1",O778="F2","F2",O778="Considered",_xlfn.XLOOKUP(C778,Raw_Data_OS_23!$C$7:$C$4518,Raw_Data_OS_23!$N$7:$N$4518,_xlfn.XLOOKUP(Raw_Data_Paid_23!C778,'Raw Data_OS_22'!$C$5:$C$4516,'Raw Data_OS_22'!$O$5:$O$4516)))</f>
        <v>B2</v>
      </c>
      <c r="Q778" t="str">
        <f t="shared" si="29"/>
        <v>B2</v>
      </c>
      <c r="R778" t="str">
        <f t="shared" si="30"/>
        <v>2021Motor Private</v>
      </c>
    </row>
    <row r="779" spans="2:18" x14ac:dyDescent="0.35">
      <c r="B779" s="40"/>
      <c r="C779" s="45" t="s">
        <v>1924</v>
      </c>
      <c r="D779" s="46">
        <v>43359</v>
      </c>
      <c r="E779" s="46">
        <v>43376</v>
      </c>
      <c r="F779" s="47" t="s">
        <v>3908</v>
      </c>
      <c r="G779" s="48">
        <v>200000</v>
      </c>
      <c r="H779" s="49">
        <v>45068</v>
      </c>
      <c r="I779" s="44">
        <v>2018</v>
      </c>
      <c r="J779" s="44">
        <v>2018</v>
      </c>
      <c r="K779" s="44">
        <v>2023</v>
      </c>
      <c r="L779" s="44" t="s">
        <v>1257</v>
      </c>
      <c r="M779" s="44" t="s">
        <v>7246</v>
      </c>
      <c r="N779" s="44">
        <v>0</v>
      </c>
      <c r="O779" t="str">
        <f>IF(_xlfn.XLOOKUP(C779,Raw_Data_OS_23!$C$7:$C$4518,Raw_Data_OS_23!$C$7:$C$4518,"New_Claim")="New_Claim",IF(_xlfn.XLOOKUP(C779,'Raw Data_OS_22'!$C$5:$C$4516,'Raw Data_OS_22'!$C$5:$C$4516,"New_Claim")="New_Claim",IF(I779=$O$1,"F1","F2"),"Considered"),"Considered")</f>
        <v>Considered</v>
      </c>
      <c r="P779" t="str" cm="1">
        <f t="array" ref="P779">_xlfn.IFS(O779="F1","F1",O779="F2","F2",O779="Considered",_xlfn.XLOOKUP(C779,Raw_Data_OS_23!$C$7:$C$4518,Raw_Data_OS_23!$N$7:$N$4518,_xlfn.XLOOKUP(Raw_Data_Paid_23!C779,'Raw Data_OS_22'!$C$5:$C$4516,'Raw Data_OS_22'!$O$5:$O$4516)))</f>
        <v>B2</v>
      </c>
      <c r="Q779" t="str">
        <f t="shared" si="29"/>
        <v>B2</v>
      </c>
      <c r="R779" t="str">
        <f t="shared" si="30"/>
        <v>2018Motor Commercial</v>
      </c>
    </row>
    <row r="780" spans="2:18" x14ac:dyDescent="0.35">
      <c r="B780" s="40"/>
      <c r="C780" s="45" t="s">
        <v>3378</v>
      </c>
      <c r="D780" s="46">
        <v>44434</v>
      </c>
      <c r="E780" s="46">
        <v>44438</v>
      </c>
      <c r="F780" s="47" t="s">
        <v>3910</v>
      </c>
      <c r="G780" s="48">
        <v>-25500</v>
      </c>
      <c r="H780" s="49">
        <v>45069</v>
      </c>
      <c r="I780" s="44">
        <v>2021</v>
      </c>
      <c r="J780" s="44">
        <v>2021</v>
      </c>
      <c r="K780" s="44">
        <v>2023</v>
      </c>
      <c r="L780" s="44" t="s">
        <v>3073</v>
      </c>
      <c r="M780" s="44" t="s">
        <v>7246</v>
      </c>
      <c r="N780" s="44">
        <v>0</v>
      </c>
      <c r="O780" t="str">
        <f>IF(_xlfn.XLOOKUP(C780,Raw_Data_OS_23!$C$7:$C$4518,Raw_Data_OS_23!$C$7:$C$4518,"New_Claim")="New_Claim",IF(_xlfn.XLOOKUP(C780,'Raw Data_OS_22'!$C$5:$C$4516,'Raw Data_OS_22'!$C$5:$C$4516,"New_Claim")="New_Claim",IF(I780=$O$1,"F1","F2"),"Considered"),"Considered")</f>
        <v>Considered</v>
      </c>
      <c r="P780" t="str" cm="1">
        <f t="array" ref="P780">_xlfn.IFS(O780="F1","F1",O780="F2","F2",O780="Considered",_xlfn.XLOOKUP(C780,Raw_Data_OS_23!$C$7:$C$4518,Raw_Data_OS_23!$N$7:$N$4518,_xlfn.XLOOKUP(Raw_Data_Paid_23!C780,'Raw Data_OS_22'!$C$5:$C$4516,'Raw Data_OS_22'!$O$5:$O$4516)))</f>
        <v>B2</v>
      </c>
      <c r="Q780" t="str">
        <f t="shared" si="29"/>
        <v>B2</v>
      </c>
      <c r="R780" t="str">
        <f t="shared" si="30"/>
        <v>2021Motor Private</v>
      </c>
    </row>
    <row r="781" spans="2:18" x14ac:dyDescent="0.35">
      <c r="B781" s="40"/>
      <c r="C781" s="45" t="s">
        <v>3261</v>
      </c>
      <c r="D781" s="46">
        <v>44385</v>
      </c>
      <c r="E781" s="46">
        <v>44406</v>
      </c>
      <c r="F781" s="47" t="s">
        <v>3910</v>
      </c>
      <c r="G781" s="48">
        <v>-29000</v>
      </c>
      <c r="H781" s="49">
        <v>45069</v>
      </c>
      <c r="I781" s="44">
        <v>2021</v>
      </c>
      <c r="J781" s="44">
        <v>2021</v>
      </c>
      <c r="K781" s="44">
        <v>2023</v>
      </c>
      <c r="L781" s="44" t="s">
        <v>3073</v>
      </c>
      <c r="M781" s="44" t="s">
        <v>7246</v>
      </c>
      <c r="N781" s="44">
        <v>0</v>
      </c>
      <c r="O781" t="str">
        <f>IF(_xlfn.XLOOKUP(C781,Raw_Data_OS_23!$C$7:$C$4518,Raw_Data_OS_23!$C$7:$C$4518,"New_Claim")="New_Claim",IF(_xlfn.XLOOKUP(C781,'Raw Data_OS_22'!$C$5:$C$4516,'Raw Data_OS_22'!$C$5:$C$4516,"New_Claim")="New_Claim",IF(I781=$O$1,"F1","F2"),"Considered"),"Considered")</f>
        <v>Considered</v>
      </c>
      <c r="P781" t="str" cm="1">
        <f t="array" ref="P781">_xlfn.IFS(O781="F1","F1",O781="F2","F2",O781="Considered",_xlfn.XLOOKUP(C781,Raw_Data_OS_23!$C$7:$C$4518,Raw_Data_OS_23!$N$7:$N$4518,_xlfn.XLOOKUP(Raw_Data_Paid_23!C781,'Raw Data_OS_22'!$C$5:$C$4516,'Raw Data_OS_22'!$O$5:$O$4516)))</f>
        <v>B2</v>
      </c>
      <c r="Q781" t="str">
        <f t="shared" si="29"/>
        <v>B2</v>
      </c>
      <c r="R781" t="str">
        <f t="shared" si="30"/>
        <v>2021Motor Private</v>
      </c>
    </row>
    <row r="782" spans="2:18" x14ac:dyDescent="0.35">
      <c r="B782" s="40"/>
      <c r="C782" s="45" t="s">
        <v>7559</v>
      </c>
      <c r="D782" s="46">
        <v>44949</v>
      </c>
      <c r="E782" s="46">
        <v>44953</v>
      </c>
      <c r="F782" s="47" t="s">
        <v>3910</v>
      </c>
      <c r="G782" s="48">
        <v>-15000</v>
      </c>
      <c r="H782" s="49">
        <v>45069</v>
      </c>
      <c r="I782" s="44">
        <v>2023</v>
      </c>
      <c r="J782" s="44">
        <v>2023</v>
      </c>
      <c r="K782" s="44">
        <v>2023</v>
      </c>
      <c r="L782" s="44" t="s">
        <v>7201</v>
      </c>
      <c r="M782" s="44" t="s">
        <v>7246</v>
      </c>
      <c r="N782" s="44">
        <v>0</v>
      </c>
      <c r="O782" t="str">
        <f>IF(_xlfn.XLOOKUP(C782,Raw_Data_OS_23!$C$7:$C$4518,Raw_Data_OS_23!$C$7:$C$4518,"New_Claim")="New_Claim",IF(_xlfn.XLOOKUP(C782,'Raw Data_OS_22'!$C$5:$C$4516,'Raw Data_OS_22'!$C$5:$C$4516,"New_Claim")="New_Claim",IF(I782=$O$1,"F1","F2"),"Considered"),"Considered")</f>
        <v>F1</v>
      </c>
      <c r="P782" t="str" cm="1">
        <f t="array" ref="P782">_xlfn.IFS(O782="F1","F1",O782="F2","F2",O782="Considered",_xlfn.XLOOKUP(C782,Raw_Data_OS_23!$C$7:$C$4518,Raw_Data_OS_23!$N$7:$N$4518,_xlfn.XLOOKUP(Raw_Data_Paid_23!C782,'Raw Data_OS_22'!$C$5:$C$4516,'Raw Data_OS_22'!$O$5:$O$4516)))</f>
        <v>F1</v>
      </c>
      <c r="Q782" t="str">
        <f t="shared" si="29"/>
        <v>F1</v>
      </c>
      <c r="R782" t="str">
        <f t="shared" si="30"/>
        <v>2023Motor Private</v>
      </c>
    </row>
    <row r="783" spans="2:18" x14ac:dyDescent="0.35">
      <c r="B783" s="40"/>
      <c r="C783" s="45" t="s">
        <v>3807</v>
      </c>
      <c r="D783" s="46">
        <v>44523</v>
      </c>
      <c r="E783" s="46">
        <v>44536</v>
      </c>
      <c r="F783" s="47" t="s">
        <v>3910</v>
      </c>
      <c r="G783" s="48">
        <v>50000</v>
      </c>
      <c r="H783" s="49">
        <v>45069</v>
      </c>
      <c r="I783" s="44">
        <v>2021</v>
      </c>
      <c r="J783" s="44">
        <v>2021</v>
      </c>
      <c r="K783" s="44">
        <v>2023</v>
      </c>
      <c r="L783" s="44" t="s">
        <v>3138</v>
      </c>
      <c r="M783" s="44" t="s">
        <v>7246</v>
      </c>
      <c r="N783" s="44">
        <v>0</v>
      </c>
      <c r="O783" t="str">
        <f>IF(_xlfn.XLOOKUP(C783,Raw_Data_OS_23!$C$7:$C$4518,Raw_Data_OS_23!$C$7:$C$4518,"New_Claim")="New_Claim",IF(_xlfn.XLOOKUP(C783,'Raw Data_OS_22'!$C$5:$C$4516,'Raw Data_OS_22'!$C$5:$C$4516,"New_Claim")="New_Claim",IF(I783=$O$1,"F1","F2"),"Considered"),"Considered")</f>
        <v>Considered</v>
      </c>
      <c r="P783" t="str" cm="1">
        <f t="array" ref="P783">_xlfn.IFS(O783="F1","F1",O783="F2","F2",O783="Considered",_xlfn.XLOOKUP(C783,Raw_Data_OS_23!$C$7:$C$4518,Raw_Data_OS_23!$N$7:$N$4518,_xlfn.XLOOKUP(Raw_Data_Paid_23!C783,'Raw Data_OS_22'!$C$5:$C$4516,'Raw Data_OS_22'!$O$5:$O$4516)))</f>
        <v>B2</v>
      </c>
      <c r="Q783" t="str">
        <f t="shared" si="29"/>
        <v>B2</v>
      </c>
      <c r="R783" t="str">
        <f t="shared" si="30"/>
        <v>2021Motor Private</v>
      </c>
    </row>
    <row r="784" spans="2:18" x14ac:dyDescent="0.35">
      <c r="B784" s="40"/>
      <c r="C784" s="45" t="s">
        <v>509</v>
      </c>
      <c r="D784" s="46">
        <v>44133</v>
      </c>
      <c r="E784" s="46">
        <v>44133</v>
      </c>
      <c r="F784" s="47" t="s">
        <v>3908</v>
      </c>
      <c r="G784" s="48">
        <v>40000</v>
      </c>
      <c r="H784" s="49">
        <v>45069</v>
      </c>
      <c r="I784" s="44">
        <v>2020</v>
      </c>
      <c r="J784" s="44">
        <v>2020</v>
      </c>
      <c r="K784" s="44">
        <v>2023</v>
      </c>
      <c r="L784" s="44" t="s">
        <v>11</v>
      </c>
      <c r="M784" s="44" t="s">
        <v>7246</v>
      </c>
      <c r="N784" s="44">
        <v>0</v>
      </c>
      <c r="O784" t="str">
        <f>IF(_xlfn.XLOOKUP(C784,Raw_Data_OS_23!$C$7:$C$4518,Raw_Data_OS_23!$C$7:$C$4518,"New_Claim")="New_Claim",IF(_xlfn.XLOOKUP(C784,'Raw Data_OS_22'!$C$5:$C$4516,'Raw Data_OS_22'!$C$5:$C$4516,"New_Claim")="New_Claim",IF(I784=$O$1,"F1","F2"),"Considered"),"Considered")</f>
        <v>Considered</v>
      </c>
      <c r="P784" t="str" cm="1">
        <f t="array" ref="P784">_xlfn.IFS(O784="F1","F1",O784="F2","F2",O784="Considered",_xlfn.XLOOKUP(C784,Raw_Data_OS_23!$C$7:$C$4518,Raw_Data_OS_23!$N$7:$N$4518,_xlfn.XLOOKUP(Raw_Data_Paid_23!C784,'Raw Data_OS_22'!$C$5:$C$4516,'Raw Data_OS_22'!$O$5:$O$4516)))</f>
        <v>B2</v>
      </c>
      <c r="Q784" t="str">
        <f t="shared" si="29"/>
        <v>B2</v>
      </c>
      <c r="R784" t="str">
        <f t="shared" si="30"/>
        <v>2020Motor Commercial</v>
      </c>
    </row>
    <row r="785" spans="2:18" x14ac:dyDescent="0.35">
      <c r="B785" s="40"/>
      <c r="C785" s="45" t="s">
        <v>3807</v>
      </c>
      <c r="D785" s="46">
        <v>44523</v>
      </c>
      <c r="E785" s="46">
        <v>44536</v>
      </c>
      <c r="F785" s="47" t="s">
        <v>3910</v>
      </c>
      <c r="G785" s="48">
        <v>-50000</v>
      </c>
      <c r="H785" s="49">
        <v>45069</v>
      </c>
      <c r="I785" s="44">
        <v>2021</v>
      </c>
      <c r="J785" s="44">
        <v>2021</v>
      </c>
      <c r="K785" s="44">
        <v>2023</v>
      </c>
      <c r="L785" s="44" t="s">
        <v>3138</v>
      </c>
      <c r="M785" s="44" t="s">
        <v>7246</v>
      </c>
      <c r="N785" s="44">
        <v>0</v>
      </c>
      <c r="O785" t="str">
        <f>IF(_xlfn.XLOOKUP(C785,Raw_Data_OS_23!$C$7:$C$4518,Raw_Data_OS_23!$C$7:$C$4518,"New_Claim")="New_Claim",IF(_xlfn.XLOOKUP(C785,'Raw Data_OS_22'!$C$5:$C$4516,'Raw Data_OS_22'!$C$5:$C$4516,"New_Claim")="New_Claim",IF(I785=$O$1,"F1","F2"),"Considered"),"Considered")</f>
        <v>Considered</v>
      </c>
      <c r="P785" t="str" cm="1">
        <f t="array" ref="P785">_xlfn.IFS(O785="F1","F1",O785="F2","F2",O785="Considered",_xlfn.XLOOKUP(C785,Raw_Data_OS_23!$C$7:$C$4518,Raw_Data_OS_23!$N$7:$N$4518,_xlfn.XLOOKUP(Raw_Data_Paid_23!C785,'Raw Data_OS_22'!$C$5:$C$4516,'Raw Data_OS_22'!$O$5:$O$4516)))</f>
        <v>B2</v>
      </c>
      <c r="Q785" t="str">
        <f t="shared" si="29"/>
        <v>B2</v>
      </c>
      <c r="R785" t="str">
        <f t="shared" si="30"/>
        <v>2021Motor Private</v>
      </c>
    </row>
    <row r="786" spans="2:18" x14ac:dyDescent="0.35">
      <c r="B786" s="40"/>
      <c r="C786" s="45" t="s">
        <v>3807</v>
      </c>
      <c r="D786" s="46">
        <v>44523</v>
      </c>
      <c r="E786" s="46">
        <v>44536</v>
      </c>
      <c r="F786" s="47" t="s">
        <v>3910</v>
      </c>
      <c r="G786" s="48">
        <v>50000</v>
      </c>
      <c r="H786" s="49">
        <v>45069</v>
      </c>
      <c r="I786" s="44">
        <v>2021</v>
      </c>
      <c r="J786" s="44">
        <v>2021</v>
      </c>
      <c r="K786" s="44">
        <v>2023</v>
      </c>
      <c r="L786" s="44" t="s">
        <v>3138</v>
      </c>
      <c r="M786" s="44" t="s">
        <v>7246</v>
      </c>
      <c r="N786" s="44">
        <v>0</v>
      </c>
      <c r="O786" t="str">
        <f>IF(_xlfn.XLOOKUP(C786,Raw_Data_OS_23!$C$7:$C$4518,Raw_Data_OS_23!$C$7:$C$4518,"New_Claim")="New_Claim",IF(_xlfn.XLOOKUP(C786,'Raw Data_OS_22'!$C$5:$C$4516,'Raw Data_OS_22'!$C$5:$C$4516,"New_Claim")="New_Claim",IF(I786=$O$1,"F1","F2"),"Considered"),"Considered")</f>
        <v>Considered</v>
      </c>
      <c r="P786" t="str" cm="1">
        <f t="array" ref="P786">_xlfn.IFS(O786="F1","F1",O786="F2","F2",O786="Considered",_xlfn.XLOOKUP(C786,Raw_Data_OS_23!$C$7:$C$4518,Raw_Data_OS_23!$N$7:$N$4518,_xlfn.XLOOKUP(Raw_Data_Paid_23!C786,'Raw Data_OS_22'!$C$5:$C$4516,'Raw Data_OS_22'!$O$5:$O$4516)))</f>
        <v>B2</v>
      </c>
      <c r="Q786" t="str">
        <f t="shared" si="29"/>
        <v>B2</v>
      </c>
      <c r="R786" t="str">
        <f t="shared" si="30"/>
        <v>2021Motor Private</v>
      </c>
    </row>
    <row r="787" spans="2:18" x14ac:dyDescent="0.35">
      <c r="B787" s="40"/>
      <c r="C787" s="45" t="s">
        <v>1258</v>
      </c>
      <c r="D787" s="46">
        <v>43276</v>
      </c>
      <c r="E787" s="46">
        <v>43334</v>
      </c>
      <c r="F787" s="47" t="s">
        <v>3910</v>
      </c>
      <c r="G787" s="48">
        <v>142300</v>
      </c>
      <c r="H787" s="49">
        <v>45071</v>
      </c>
      <c r="I787" s="44">
        <v>2018</v>
      </c>
      <c r="J787" s="44">
        <v>2018</v>
      </c>
      <c r="K787" s="44">
        <v>2023</v>
      </c>
      <c r="L787" s="44" t="s">
        <v>49</v>
      </c>
      <c r="M787" s="44" t="s">
        <v>7246</v>
      </c>
      <c r="N787" s="44">
        <v>0</v>
      </c>
      <c r="O787" t="str">
        <f>IF(_xlfn.XLOOKUP(C787,Raw_Data_OS_23!$C$7:$C$4518,Raw_Data_OS_23!$C$7:$C$4518,"New_Claim")="New_Claim",IF(_xlfn.XLOOKUP(C787,'Raw Data_OS_22'!$C$5:$C$4516,'Raw Data_OS_22'!$C$5:$C$4516,"New_Claim")="New_Claim",IF(I787=$O$1,"F1","F2"),"Considered"),"Considered")</f>
        <v>Considered</v>
      </c>
      <c r="P787" t="str" cm="1">
        <f t="array" ref="P787">_xlfn.IFS(O787="F1","F1",O787="F2","F2",O787="Considered",_xlfn.XLOOKUP(C787,Raw_Data_OS_23!$C$7:$C$4518,Raw_Data_OS_23!$N$7:$N$4518,_xlfn.XLOOKUP(Raw_Data_Paid_23!C787,'Raw Data_OS_22'!$C$5:$C$4516,'Raw Data_OS_22'!$O$5:$O$4516)))</f>
        <v>B2</v>
      </c>
      <c r="Q787" t="str">
        <f t="shared" si="29"/>
        <v>B2</v>
      </c>
      <c r="R787" t="str">
        <f t="shared" si="30"/>
        <v>2018Motor Private</v>
      </c>
    </row>
    <row r="788" spans="2:18" x14ac:dyDescent="0.35">
      <c r="B788" s="40"/>
      <c r="C788" s="45" t="s">
        <v>231</v>
      </c>
      <c r="D788" s="46">
        <v>43992</v>
      </c>
      <c r="E788" s="46">
        <v>43992</v>
      </c>
      <c r="F788" s="47" t="s">
        <v>3910</v>
      </c>
      <c r="G788" s="48">
        <v>44800</v>
      </c>
      <c r="H788" s="49">
        <v>45071</v>
      </c>
      <c r="I788" s="44">
        <v>2020</v>
      </c>
      <c r="J788" s="44">
        <v>2020</v>
      </c>
      <c r="K788" s="44">
        <v>2023</v>
      </c>
      <c r="L788" s="44" t="s">
        <v>33</v>
      </c>
      <c r="M788" s="44" t="s">
        <v>7246</v>
      </c>
      <c r="N788" s="44">
        <v>0</v>
      </c>
      <c r="O788" t="str">
        <f>IF(_xlfn.XLOOKUP(C788,Raw_Data_OS_23!$C$7:$C$4518,Raw_Data_OS_23!$C$7:$C$4518,"New_Claim")="New_Claim",IF(_xlfn.XLOOKUP(C788,'Raw Data_OS_22'!$C$5:$C$4516,'Raw Data_OS_22'!$C$5:$C$4516,"New_Claim")="New_Claim",IF(I788=$O$1,"F1","F2"),"Considered"),"Considered")</f>
        <v>Considered</v>
      </c>
      <c r="P788" t="str" cm="1">
        <f t="array" ref="P788">_xlfn.IFS(O788="F1","F1",O788="F2","F2",O788="Considered",_xlfn.XLOOKUP(C788,Raw_Data_OS_23!$C$7:$C$4518,Raw_Data_OS_23!$N$7:$N$4518,_xlfn.XLOOKUP(Raw_Data_Paid_23!C788,'Raw Data_OS_22'!$C$5:$C$4516,'Raw Data_OS_22'!$O$5:$O$4516)))</f>
        <v>B2</v>
      </c>
      <c r="Q788" t="str">
        <f t="shared" si="29"/>
        <v>B2</v>
      </c>
      <c r="R788" t="str">
        <f t="shared" si="30"/>
        <v>2020Motor Private</v>
      </c>
    </row>
    <row r="789" spans="2:18" x14ac:dyDescent="0.35">
      <c r="B789" s="40"/>
      <c r="C789" s="45" t="s">
        <v>53</v>
      </c>
      <c r="D789" s="46">
        <v>43928</v>
      </c>
      <c r="E789" s="46">
        <v>43929</v>
      </c>
      <c r="F789" s="47" t="s">
        <v>3908</v>
      </c>
      <c r="G789" s="48">
        <v>54800</v>
      </c>
      <c r="H789" s="49">
        <v>45071</v>
      </c>
      <c r="I789" s="44">
        <v>2020</v>
      </c>
      <c r="J789" s="44">
        <v>2020</v>
      </c>
      <c r="K789" s="44">
        <v>2023</v>
      </c>
      <c r="L789" s="44" t="s">
        <v>33</v>
      </c>
      <c r="M789" s="44" t="s">
        <v>7246</v>
      </c>
      <c r="N789" s="44">
        <v>0</v>
      </c>
      <c r="O789" t="str">
        <f>IF(_xlfn.XLOOKUP(C789,Raw_Data_OS_23!$C$7:$C$4518,Raw_Data_OS_23!$C$7:$C$4518,"New_Claim")="New_Claim",IF(_xlfn.XLOOKUP(C789,'Raw Data_OS_22'!$C$5:$C$4516,'Raw Data_OS_22'!$C$5:$C$4516,"New_Claim")="New_Claim",IF(I789=$O$1,"F1","F2"),"Considered"),"Considered")</f>
        <v>Considered</v>
      </c>
      <c r="P789" t="str" cm="1">
        <f t="array" ref="P789">_xlfn.IFS(O789="F1","F1",O789="F2","F2",O789="Considered",_xlfn.XLOOKUP(C789,Raw_Data_OS_23!$C$7:$C$4518,Raw_Data_OS_23!$N$7:$N$4518,_xlfn.XLOOKUP(Raw_Data_Paid_23!C789,'Raw Data_OS_22'!$C$5:$C$4516,'Raw Data_OS_22'!$O$5:$O$4516)))</f>
        <v>B2</v>
      </c>
      <c r="Q789" t="str">
        <f t="shared" si="29"/>
        <v>B2</v>
      </c>
      <c r="R789" t="str">
        <f t="shared" si="30"/>
        <v>2020Motor Commercial</v>
      </c>
    </row>
    <row r="790" spans="2:18" x14ac:dyDescent="0.35">
      <c r="B790" s="40"/>
      <c r="C790" s="45" t="s">
        <v>229</v>
      </c>
      <c r="D790" s="46">
        <v>43863</v>
      </c>
      <c r="E790" s="46">
        <v>43863</v>
      </c>
      <c r="F790" s="47" t="s">
        <v>3910</v>
      </c>
      <c r="G790" s="48">
        <v>44200</v>
      </c>
      <c r="H790" s="49">
        <v>45071</v>
      </c>
      <c r="I790" s="44">
        <v>2020</v>
      </c>
      <c r="J790" s="44">
        <v>2020</v>
      </c>
      <c r="K790" s="44">
        <v>2023</v>
      </c>
      <c r="L790" s="44" t="s">
        <v>28</v>
      </c>
      <c r="M790" s="44" t="s">
        <v>7246</v>
      </c>
      <c r="N790" s="44">
        <v>0</v>
      </c>
      <c r="O790" t="str">
        <f>IF(_xlfn.XLOOKUP(C790,Raw_Data_OS_23!$C$7:$C$4518,Raw_Data_OS_23!$C$7:$C$4518,"New_Claim")="New_Claim",IF(_xlfn.XLOOKUP(C790,'Raw Data_OS_22'!$C$5:$C$4516,'Raw Data_OS_22'!$C$5:$C$4516,"New_Claim")="New_Claim",IF(I790=$O$1,"F1","F2"),"Considered"),"Considered")</f>
        <v>Considered</v>
      </c>
      <c r="P790" t="str" cm="1">
        <f t="array" ref="P790">_xlfn.IFS(O790="F1","F1",O790="F2","F2",O790="Considered",_xlfn.XLOOKUP(C790,Raw_Data_OS_23!$C$7:$C$4518,Raw_Data_OS_23!$N$7:$N$4518,_xlfn.XLOOKUP(Raw_Data_Paid_23!C790,'Raw Data_OS_22'!$C$5:$C$4516,'Raw Data_OS_22'!$O$5:$O$4516)))</f>
        <v>B2</v>
      </c>
      <c r="Q790" t="str">
        <f t="shared" si="29"/>
        <v>B2</v>
      </c>
      <c r="R790" t="str">
        <f t="shared" si="30"/>
        <v>2020Motor Private</v>
      </c>
    </row>
    <row r="791" spans="2:18" x14ac:dyDescent="0.35">
      <c r="B791" s="40"/>
      <c r="C791" s="45" t="s">
        <v>2620</v>
      </c>
      <c r="D791" s="46">
        <v>44261</v>
      </c>
      <c r="E791" s="46">
        <v>44281</v>
      </c>
      <c r="F791" s="47" t="s">
        <v>3908</v>
      </c>
      <c r="G791" s="48">
        <v>44800</v>
      </c>
      <c r="H791" s="49">
        <v>45071</v>
      </c>
      <c r="I791" s="44">
        <v>2021</v>
      </c>
      <c r="J791" s="44">
        <v>2021</v>
      </c>
      <c r="K791" s="44">
        <v>2023</v>
      </c>
      <c r="L791" s="44" t="s">
        <v>21</v>
      </c>
      <c r="M791" s="44" t="s">
        <v>7246</v>
      </c>
      <c r="N791" s="44">
        <v>0</v>
      </c>
      <c r="O791" t="str">
        <f>IF(_xlfn.XLOOKUP(C791,Raw_Data_OS_23!$C$7:$C$4518,Raw_Data_OS_23!$C$7:$C$4518,"New_Claim")="New_Claim",IF(_xlfn.XLOOKUP(C791,'Raw Data_OS_22'!$C$5:$C$4516,'Raw Data_OS_22'!$C$5:$C$4516,"New_Claim")="New_Claim",IF(I791=$O$1,"F1","F2"),"Considered"),"Considered")</f>
        <v>Considered</v>
      </c>
      <c r="P791" t="str" cm="1">
        <f t="array" ref="P791">_xlfn.IFS(O791="F1","F1",O791="F2","F2",O791="Considered",_xlfn.XLOOKUP(C791,Raw_Data_OS_23!$C$7:$C$4518,Raw_Data_OS_23!$N$7:$N$4518,_xlfn.XLOOKUP(Raw_Data_Paid_23!C791,'Raw Data_OS_22'!$C$5:$C$4516,'Raw Data_OS_22'!$O$5:$O$4516)))</f>
        <v>B2</v>
      </c>
      <c r="Q791" t="str">
        <f t="shared" si="29"/>
        <v>B2</v>
      </c>
      <c r="R791" t="str">
        <f t="shared" si="30"/>
        <v>2021Motor Commercial</v>
      </c>
    </row>
    <row r="792" spans="2:18" x14ac:dyDescent="0.35">
      <c r="B792" s="40"/>
      <c r="C792" s="45" t="s">
        <v>1924</v>
      </c>
      <c r="D792" s="46">
        <v>43359</v>
      </c>
      <c r="E792" s="46">
        <v>43376</v>
      </c>
      <c r="F792" s="47" t="s">
        <v>3908</v>
      </c>
      <c r="G792" s="48">
        <v>151050</v>
      </c>
      <c r="H792" s="49">
        <v>45071</v>
      </c>
      <c r="I792" s="44">
        <v>2018</v>
      </c>
      <c r="J792" s="44">
        <v>2018</v>
      </c>
      <c r="K792" s="44">
        <v>2023</v>
      </c>
      <c r="L792" s="44" t="s">
        <v>1257</v>
      </c>
      <c r="M792" s="44" t="s">
        <v>7246</v>
      </c>
      <c r="N792" s="44">
        <v>0</v>
      </c>
      <c r="O792" t="str">
        <f>IF(_xlfn.XLOOKUP(C792,Raw_Data_OS_23!$C$7:$C$4518,Raw_Data_OS_23!$C$7:$C$4518,"New_Claim")="New_Claim",IF(_xlfn.XLOOKUP(C792,'Raw Data_OS_22'!$C$5:$C$4516,'Raw Data_OS_22'!$C$5:$C$4516,"New_Claim")="New_Claim",IF(I792=$O$1,"F1","F2"),"Considered"),"Considered")</f>
        <v>Considered</v>
      </c>
      <c r="P792" t="str" cm="1">
        <f t="array" ref="P792">_xlfn.IFS(O792="F1","F1",O792="F2","F2",O792="Considered",_xlfn.XLOOKUP(C792,Raw_Data_OS_23!$C$7:$C$4518,Raw_Data_OS_23!$N$7:$N$4518,_xlfn.XLOOKUP(Raw_Data_Paid_23!C792,'Raw Data_OS_22'!$C$5:$C$4516,'Raw Data_OS_22'!$O$5:$O$4516)))</f>
        <v>B2</v>
      </c>
      <c r="Q792" t="str">
        <f t="shared" si="29"/>
        <v>B2</v>
      </c>
      <c r="R792" t="str">
        <f t="shared" si="30"/>
        <v>2018Motor Commercial</v>
      </c>
    </row>
    <row r="793" spans="2:18" x14ac:dyDescent="0.35">
      <c r="B793" s="40"/>
      <c r="C793" s="45" t="s">
        <v>6191</v>
      </c>
      <c r="D793" s="46">
        <v>44586</v>
      </c>
      <c r="E793" s="46">
        <v>44599</v>
      </c>
      <c r="F793" s="47" t="s">
        <v>3910</v>
      </c>
      <c r="G793" s="48">
        <v>44800</v>
      </c>
      <c r="H793" s="49">
        <v>45071</v>
      </c>
      <c r="I793" s="44">
        <v>2022</v>
      </c>
      <c r="J793" s="44">
        <v>2022</v>
      </c>
      <c r="K793" s="44">
        <v>2023</v>
      </c>
      <c r="L793" s="44" t="s">
        <v>6021</v>
      </c>
      <c r="M793" s="44" t="s">
        <v>7246</v>
      </c>
      <c r="N793" s="44">
        <v>0</v>
      </c>
      <c r="O793" t="str">
        <f>IF(_xlfn.XLOOKUP(C793,Raw_Data_OS_23!$C$7:$C$4518,Raw_Data_OS_23!$C$7:$C$4518,"New_Claim")="New_Claim",IF(_xlfn.XLOOKUP(C793,'Raw Data_OS_22'!$C$5:$C$4516,'Raw Data_OS_22'!$C$5:$C$4516,"New_Claim")="New_Claim",IF(I793=$O$1,"F1","F2"),"Considered"),"Considered")</f>
        <v>Considered</v>
      </c>
      <c r="P793" t="str" cm="1">
        <f t="array" ref="P793">_xlfn.IFS(O793="F1","F1",O793="F2","F2",O793="Considered",_xlfn.XLOOKUP(C793,Raw_Data_OS_23!$C$7:$C$4518,Raw_Data_OS_23!$N$7:$N$4518,_xlfn.XLOOKUP(Raw_Data_Paid_23!C793,'Raw Data_OS_22'!$C$5:$C$4516,'Raw Data_OS_22'!$O$5:$O$4516)))</f>
        <v>B2</v>
      </c>
      <c r="Q793" t="str">
        <f t="shared" si="29"/>
        <v>B2</v>
      </c>
      <c r="R793" t="str">
        <f t="shared" si="30"/>
        <v>2022Motor Private</v>
      </c>
    </row>
    <row r="794" spans="2:18" x14ac:dyDescent="0.35">
      <c r="B794" s="40"/>
      <c r="C794" s="45" t="s">
        <v>752</v>
      </c>
      <c r="D794" s="46">
        <v>43952</v>
      </c>
      <c r="E794" s="46">
        <v>43952</v>
      </c>
      <c r="F794" s="47" t="s">
        <v>3910</v>
      </c>
      <c r="G794" s="48">
        <v>44800</v>
      </c>
      <c r="H794" s="49">
        <v>45071</v>
      </c>
      <c r="I794" s="44">
        <v>2020</v>
      </c>
      <c r="J794" s="44">
        <v>2020</v>
      </c>
      <c r="K794" s="44">
        <v>2023</v>
      </c>
      <c r="L794" s="44" t="s">
        <v>33</v>
      </c>
      <c r="M794" s="44" t="s">
        <v>7246</v>
      </c>
      <c r="N794" s="44">
        <v>0</v>
      </c>
      <c r="O794" t="str">
        <f>IF(_xlfn.XLOOKUP(C794,Raw_Data_OS_23!$C$7:$C$4518,Raw_Data_OS_23!$C$7:$C$4518,"New_Claim")="New_Claim",IF(_xlfn.XLOOKUP(C794,'Raw Data_OS_22'!$C$5:$C$4516,'Raw Data_OS_22'!$C$5:$C$4516,"New_Claim")="New_Claim",IF(I794=$O$1,"F1","F2"),"Considered"),"Considered")</f>
        <v>Considered</v>
      </c>
      <c r="P794" t="str" cm="1">
        <f t="array" ref="P794">_xlfn.IFS(O794="F1","F1",O794="F2","F2",O794="Considered",_xlfn.XLOOKUP(C794,Raw_Data_OS_23!$C$7:$C$4518,Raw_Data_OS_23!$N$7:$N$4518,_xlfn.XLOOKUP(Raw_Data_Paid_23!C794,'Raw Data_OS_22'!$C$5:$C$4516,'Raw Data_OS_22'!$O$5:$O$4516)))</f>
        <v>B2</v>
      </c>
      <c r="Q794" t="str">
        <f t="shared" si="29"/>
        <v>B2</v>
      </c>
      <c r="R794" t="str">
        <f t="shared" si="30"/>
        <v>2020Motor Private</v>
      </c>
    </row>
    <row r="795" spans="2:18" x14ac:dyDescent="0.35">
      <c r="B795" s="40"/>
      <c r="C795" s="45" t="s">
        <v>752</v>
      </c>
      <c r="D795" s="46">
        <v>43952</v>
      </c>
      <c r="E795" s="46">
        <v>43952</v>
      </c>
      <c r="F795" s="47" t="s">
        <v>3910</v>
      </c>
      <c r="G795" s="48">
        <v>44200</v>
      </c>
      <c r="H795" s="49">
        <v>45071</v>
      </c>
      <c r="I795" s="44">
        <v>2020</v>
      </c>
      <c r="J795" s="44">
        <v>2020</v>
      </c>
      <c r="K795" s="44">
        <v>2023</v>
      </c>
      <c r="L795" s="44" t="s">
        <v>33</v>
      </c>
      <c r="M795" s="44" t="s">
        <v>7246</v>
      </c>
      <c r="N795" s="44">
        <v>0</v>
      </c>
      <c r="O795" t="str">
        <f>IF(_xlfn.XLOOKUP(C795,Raw_Data_OS_23!$C$7:$C$4518,Raw_Data_OS_23!$C$7:$C$4518,"New_Claim")="New_Claim",IF(_xlfn.XLOOKUP(C795,'Raw Data_OS_22'!$C$5:$C$4516,'Raw Data_OS_22'!$C$5:$C$4516,"New_Claim")="New_Claim",IF(I795=$O$1,"F1","F2"),"Considered"),"Considered")</f>
        <v>Considered</v>
      </c>
      <c r="P795" t="str" cm="1">
        <f t="array" ref="P795">_xlfn.IFS(O795="F1","F1",O795="F2","F2",O795="Considered",_xlfn.XLOOKUP(C795,Raw_Data_OS_23!$C$7:$C$4518,Raw_Data_OS_23!$N$7:$N$4518,_xlfn.XLOOKUP(Raw_Data_Paid_23!C795,'Raw Data_OS_22'!$C$5:$C$4516,'Raw Data_OS_22'!$O$5:$O$4516)))</f>
        <v>B2</v>
      </c>
      <c r="Q795" t="str">
        <f t="shared" si="29"/>
        <v>B2</v>
      </c>
      <c r="R795" t="str">
        <f t="shared" si="30"/>
        <v>2020Motor Private</v>
      </c>
    </row>
    <row r="796" spans="2:18" x14ac:dyDescent="0.35">
      <c r="B796" s="40"/>
      <c r="C796" s="45" t="s">
        <v>3320</v>
      </c>
      <c r="D796" s="46">
        <v>44265</v>
      </c>
      <c r="E796" s="46">
        <v>44410</v>
      </c>
      <c r="F796" s="47" t="s">
        <v>3910</v>
      </c>
      <c r="G796" s="48">
        <v>222008</v>
      </c>
      <c r="H796" s="49">
        <v>45071</v>
      </c>
      <c r="I796" s="44">
        <v>2021</v>
      </c>
      <c r="J796" s="44">
        <v>2021</v>
      </c>
      <c r="K796" s="44">
        <v>2023</v>
      </c>
      <c r="L796" s="44" t="s">
        <v>21</v>
      </c>
      <c r="M796" s="44" t="s">
        <v>7246</v>
      </c>
      <c r="N796" s="44">
        <v>1</v>
      </c>
      <c r="O796" t="str">
        <f>IF(_xlfn.XLOOKUP(C796,Raw_Data_OS_23!$C$7:$C$4518,Raw_Data_OS_23!$C$7:$C$4518,"New_Claim")="New_Claim",IF(_xlfn.XLOOKUP(C796,'Raw Data_OS_22'!$C$5:$C$4516,'Raw Data_OS_22'!$C$5:$C$4516,"New_Claim")="New_Claim",IF(I796=$O$1,"F1","F2"),"Considered"),"Considered")</f>
        <v>Considered</v>
      </c>
      <c r="P796" t="str" cm="1">
        <f t="array" ref="P796">_xlfn.IFS(O796="F1","F1",O796="F2","F2",O796="Considered",_xlfn.XLOOKUP(C796,Raw_Data_OS_23!$C$7:$C$4518,Raw_Data_OS_23!$N$7:$N$4518,_xlfn.XLOOKUP(Raw_Data_Paid_23!C796,'Raw Data_OS_22'!$C$5:$C$4516,'Raw Data_OS_22'!$O$5:$O$4516)))</f>
        <v>C2</v>
      </c>
      <c r="Q796" t="str">
        <f t="shared" si="29"/>
        <v>C2</v>
      </c>
      <c r="R796" t="str">
        <f t="shared" si="30"/>
        <v>2021Motor Private</v>
      </c>
    </row>
    <row r="797" spans="2:18" x14ac:dyDescent="0.35">
      <c r="B797" s="40"/>
      <c r="C797" s="45" t="s">
        <v>3320</v>
      </c>
      <c r="D797" s="46">
        <v>44265</v>
      </c>
      <c r="E797" s="46">
        <v>44410</v>
      </c>
      <c r="F797" s="47" t="s">
        <v>3910</v>
      </c>
      <c r="G797" s="48">
        <v>40000</v>
      </c>
      <c r="H797" s="49">
        <v>45071</v>
      </c>
      <c r="I797" s="44">
        <v>2021</v>
      </c>
      <c r="J797" s="44">
        <v>2021</v>
      </c>
      <c r="K797" s="44">
        <v>2023</v>
      </c>
      <c r="L797" s="44" t="s">
        <v>21</v>
      </c>
      <c r="M797" s="44" t="s">
        <v>7246</v>
      </c>
      <c r="N797" s="44">
        <v>0</v>
      </c>
      <c r="O797" t="str">
        <f>IF(_xlfn.XLOOKUP(C797,Raw_Data_OS_23!$C$7:$C$4518,Raw_Data_OS_23!$C$7:$C$4518,"New_Claim")="New_Claim",IF(_xlfn.XLOOKUP(C797,'Raw Data_OS_22'!$C$5:$C$4516,'Raw Data_OS_22'!$C$5:$C$4516,"New_Claim")="New_Claim",IF(I797=$O$1,"F1","F2"),"Considered"),"Considered")</f>
        <v>Considered</v>
      </c>
      <c r="P797" t="str" cm="1">
        <f t="array" ref="P797">_xlfn.IFS(O797="F1","F1",O797="F2","F2",O797="Considered",_xlfn.XLOOKUP(C797,Raw_Data_OS_23!$C$7:$C$4518,Raw_Data_OS_23!$N$7:$N$4518,_xlfn.XLOOKUP(Raw_Data_Paid_23!C797,'Raw Data_OS_22'!$C$5:$C$4516,'Raw Data_OS_22'!$O$5:$O$4516)))</f>
        <v>C2</v>
      </c>
      <c r="Q797" t="str">
        <f t="shared" si="29"/>
        <v>C2</v>
      </c>
      <c r="R797" t="str">
        <f t="shared" si="30"/>
        <v>2021Motor Private</v>
      </c>
    </row>
    <row r="798" spans="2:18" x14ac:dyDescent="0.35">
      <c r="B798" s="40"/>
      <c r="C798" s="45" t="s">
        <v>3320</v>
      </c>
      <c r="D798" s="46">
        <v>44265</v>
      </c>
      <c r="E798" s="46">
        <v>44410</v>
      </c>
      <c r="F798" s="47" t="s">
        <v>3910</v>
      </c>
      <c r="G798" s="48">
        <v>100000</v>
      </c>
      <c r="H798" s="49">
        <v>45071</v>
      </c>
      <c r="I798" s="44">
        <v>2021</v>
      </c>
      <c r="J798" s="44">
        <v>2021</v>
      </c>
      <c r="K798" s="44">
        <v>2023</v>
      </c>
      <c r="L798" s="44" t="s">
        <v>21</v>
      </c>
      <c r="M798" s="44" t="s">
        <v>7246</v>
      </c>
      <c r="N798" s="44">
        <v>0</v>
      </c>
      <c r="O798" t="str">
        <f>IF(_xlfn.XLOOKUP(C798,Raw_Data_OS_23!$C$7:$C$4518,Raw_Data_OS_23!$C$7:$C$4518,"New_Claim")="New_Claim",IF(_xlfn.XLOOKUP(C798,'Raw Data_OS_22'!$C$5:$C$4516,'Raw Data_OS_22'!$C$5:$C$4516,"New_Claim")="New_Claim",IF(I798=$O$1,"F1","F2"),"Considered"),"Considered")</f>
        <v>Considered</v>
      </c>
      <c r="P798" t="str" cm="1">
        <f t="array" ref="P798">_xlfn.IFS(O798="F1","F1",O798="F2","F2",O798="Considered",_xlfn.XLOOKUP(C798,Raw_Data_OS_23!$C$7:$C$4518,Raw_Data_OS_23!$N$7:$N$4518,_xlfn.XLOOKUP(Raw_Data_Paid_23!C798,'Raw Data_OS_22'!$C$5:$C$4516,'Raw Data_OS_22'!$O$5:$O$4516)))</f>
        <v>C2</v>
      </c>
      <c r="Q798" t="str">
        <f t="shared" si="29"/>
        <v>C2</v>
      </c>
      <c r="R798" t="str">
        <f t="shared" si="30"/>
        <v>2021Motor Private</v>
      </c>
    </row>
    <row r="799" spans="2:18" x14ac:dyDescent="0.35">
      <c r="B799" s="40"/>
      <c r="C799" s="45" t="s">
        <v>7560</v>
      </c>
      <c r="D799" s="46">
        <v>44966</v>
      </c>
      <c r="E799" s="46">
        <v>44967</v>
      </c>
      <c r="F799" s="47" t="s">
        <v>3910</v>
      </c>
      <c r="G799" s="48">
        <v>20500</v>
      </c>
      <c r="H799" s="49">
        <v>45071</v>
      </c>
      <c r="I799" s="44">
        <v>2023</v>
      </c>
      <c r="J799" s="44">
        <v>2023</v>
      </c>
      <c r="K799" s="44">
        <v>2023</v>
      </c>
      <c r="L799" s="44" t="s">
        <v>7201</v>
      </c>
      <c r="M799" s="44" t="s">
        <v>7246</v>
      </c>
      <c r="N799" s="44">
        <v>1</v>
      </c>
      <c r="O799" t="str">
        <f>IF(_xlfn.XLOOKUP(C799,Raw_Data_OS_23!$C$7:$C$4518,Raw_Data_OS_23!$C$7:$C$4518,"New_Claim")="New_Claim",IF(_xlfn.XLOOKUP(C799,'Raw Data_OS_22'!$C$5:$C$4516,'Raw Data_OS_22'!$C$5:$C$4516,"New_Claim")="New_Claim",IF(I799=$O$1,"F1","F2"),"Considered"),"Considered")</f>
        <v>F1</v>
      </c>
      <c r="P799" t="str" cm="1">
        <f t="array" ref="P799">_xlfn.IFS(O799="F1","F1",O799="F2","F2",O799="Considered",_xlfn.XLOOKUP(C799,Raw_Data_OS_23!$C$7:$C$4518,Raw_Data_OS_23!$N$7:$N$4518,_xlfn.XLOOKUP(Raw_Data_Paid_23!C799,'Raw Data_OS_22'!$C$5:$C$4516,'Raw Data_OS_22'!$O$5:$O$4516)))</f>
        <v>F1</v>
      </c>
      <c r="Q799" t="str">
        <f t="shared" si="29"/>
        <v>F1</v>
      </c>
      <c r="R799" t="str">
        <f t="shared" si="30"/>
        <v>2023Motor Private</v>
      </c>
    </row>
    <row r="800" spans="2:18" x14ac:dyDescent="0.35">
      <c r="B800" s="40"/>
      <c r="C800" s="45" t="s">
        <v>1565</v>
      </c>
      <c r="D800" s="46">
        <v>40527</v>
      </c>
      <c r="E800" s="46">
        <v>40532</v>
      </c>
      <c r="F800" s="47" t="s">
        <v>3910</v>
      </c>
      <c r="G800" s="48">
        <v>-193900</v>
      </c>
      <c r="H800" s="49">
        <v>45071</v>
      </c>
      <c r="I800" s="44">
        <v>2010</v>
      </c>
      <c r="J800" s="44">
        <v>2010</v>
      </c>
      <c r="K800" s="44">
        <v>2023</v>
      </c>
      <c r="L800" s="44" t="s">
        <v>1560</v>
      </c>
      <c r="M800" s="44" t="s">
        <v>7246</v>
      </c>
      <c r="N800" s="44">
        <v>0</v>
      </c>
      <c r="O800" t="str">
        <f>IF(_xlfn.XLOOKUP(C800,Raw_Data_OS_23!$C$7:$C$4518,Raw_Data_OS_23!$C$7:$C$4518,"New_Claim")="New_Claim",IF(_xlfn.XLOOKUP(C800,'Raw Data_OS_22'!$C$5:$C$4516,'Raw Data_OS_22'!$C$5:$C$4516,"New_Claim")="New_Claim",IF(I800=$O$1,"F1","F2"),"Considered"),"Considered")</f>
        <v>Considered</v>
      </c>
      <c r="P800" t="str" cm="1">
        <f t="array" ref="P800">_xlfn.IFS(O800="F1","F1",O800="F2","F2",O800="Considered",_xlfn.XLOOKUP(C800,Raw_Data_OS_23!$C$7:$C$4518,Raw_Data_OS_23!$N$7:$N$4518,_xlfn.XLOOKUP(Raw_Data_Paid_23!C800,'Raw Data_OS_22'!$C$5:$C$4516,'Raw Data_OS_22'!$O$5:$O$4516)))</f>
        <v>B2</v>
      </c>
      <c r="Q800" t="str">
        <f t="shared" si="29"/>
        <v>B2</v>
      </c>
      <c r="R800" t="str">
        <f t="shared" si="30"/>
        <v>2010Motor Private</v>
      </c>
    </row>
    <row r="801" spans="2:18" x14ac:dyDescent="0.35">
      <c r="B801" s="40"/>
      <c r="C801" s="45" t="s">
        <v>1565</v>
      </c>
      <c r="D801" s="46">
        <v>40527</v>
      </c>
      <c r="E801" s="46">
        <v>40532</v>
      </c>
      <c r="F801" s="47" t="s">
        <v>3910</v>
      </c>
      <c r="G801" s="48">
        <v>193900</v>
      </c>
      <c r="H801" s="49">
        <v>45071</v>
      </c>
      <c r="I801" s="44">
        <v>2010</v>
      </c>
      <c r="J801" s="44">
        <v>2010</v>
      </c>
      <c r="K801" s="44">
        <v>2023</v>
      </c>
      <c r="L801" s="44" t="s">
        <v>1560</v>
      </c>
      <c r="M801" s="44" t="s">
        <v>7246</v>
      </c>
      <c r="N801" s="44">
        <v>0</v>
      </c>
      <c r="O801" t="str">
        <f>IF(_xlfn.XLOOKUP(C801,Raw_Data_OS_23!$C$7:$C$4518,Raw_Data_OS_23!$C$7:$C$4518,"New_Claim")="New_Claim",IF(_xlfn.XLOOKUP(C801,'Raw Data_OS_22'!$C$5:$C$4516,'Raw Data_OS_22'!$C$5:$C$4516,"New_Claim")="New_Claim",IF(I801=$O$1,"F1","F2"),"Considered"),"Considered")</f>
        <v>Considered</v>
      </c>
      <c r="P801" t="str" cm="1">
        <f t="array" ref="P801">_xlfn.IFS(O801="F1","F1",O801="F2","F2",O801="Considered",_xlfn.XLOOKUP(C801,Raw_Data_OS_23!$C$7:$C$4518,Raw_Data_OS_23!$N$7:$N$4518,_xlfn.XLOOKUP(Raw_Data_Paid_23!C801,'Raw Data_OS_22'!$C$5:$C$4516,'Raw Data_OS_22'!$O$5:$O$4516)))</f>
        <v>B2</v>
      </c>
      <c r="Q801" t="str">
        <f t="shared" si="29"/>
        <v>B2</v>
      </c>
      <c r="R801" t="str">
        <f t="shared" si="30"/>
        <v>2010Motor Private</v>
      </c>
    </row>
    <row r="802" spans="2:18" x14ac:dyDescent="0.35">
      <c r="B802" s="40"/>
      <c r="C802" s="45" t="s">
        <v>164</v>
      </c>
      <c r="D802" s="46">
        <v>44022</v>
      </c>
      <c r="E802" s="46">
        <v>44022</v>
      </c>
      <c r="F802" s="47" t="s">
        <v>3908</v>
      </c>
      <c r="G802" s="48">
        <v>50000</v>
      </c>
      <c r="H802" s="49">
        <v>45071</v>
      </c>
      <c r="I802" s="44">
        <v>2020</v>
      </c>
      <c r="J802" s="44">
        <v>2020</v>
      </c>
      <c r="K802" s="44">
        <v>2023</v>
      </c>
      <c r="L802" s="44" t="s">
        <v>35</v>
      </c>
      <c r="M802" s="44" t="s">
        <v>7246</v>
      </c>
      <c r="N802" s="44">
        <v>0</v>
      </c>
      <c r="O802" t="str">
        <f>IF(_xlfn.XLOOKUP(C802,Raw_Data_OS_23!$C$7:$C$4518,Raw_Data_OS_23!$C$7:$C$4518,"New_Claim")="New_Claim",IF(_xlfn.XLOOKUP(C802,'Raw Data_OS_22'!$C$5:$C$4516,'Raw Data_OS_22'!$C$5:$C$4516,"New_Claim")="New_Claim",IF(I802=$O$1,"F1","F2"),"Considered"),"Considered")</f>
        <v>Considered</v>
      </c>
      <c r="P802" t="str" cm="1">
        <f t="array" ref="P802">_xlfn.IFS(O802="F1","F1",O802="F2","F2",O802="Considered",_xlfn.XLOOKUP(C802,Raw_Data_OS_23!$C$7:$C$4518,Raw_Data_OS_23!$N$7:$N$4518,_xlfn.XLOOKUP(Raw_Data_Paid_23!C802,'Raw Data_OS_22'!$C$5:$C$4516,'Raw Data_OS_22'!$O$5:$O$4516)))</f>
        <v>B2</v>
      </c>
      <c r="Q802" t="str">
        <f t="shared" si="29"/>
        <v>B2</v>
      </c>
      <c r="R802" t="str">
        <f t="shared" si="30"/>
        <v>2020Motor Commercial</v>
      </c>
    </row>
    <row r="803" spans="2:18" x14ac:dyDescent="0.35">
      <c r="B803" s="40"/>
      <c r="C803" s="45" t="s">
        <v>1565</v>
      </c>
      <c r="D803" s="46">
        <v>40527</v>
      </c>
      <c r="E803" s="46">
        <v>40532</v>
      </c>
      <c r="F803" s="47" t="s">
        <v>3910</v>
      </c>
      <c r="G803" s="48">
        <v>-193900</v>
      </c>
      <c r="H803" s="49">
        <v>45072</v>
      </c>
      <c r="I803" s="44">
        <v>2010</v>
      </c>
      <c r="J803" s="44">
        <v>2010</v>
      </c>
      <c r="K803" s="44">
        <v>2023</v>
      </c>
      <c r="L803" s="44" t="s">
        <v>1560</v>
      </c>
      <c r="M803" s="44" t="s">
        <v>7246</v>
      </c>
      <c r="N803" s="44">
        <v>0</v>
      </c>
      <c r="O803" t="str">
        <f>IF(_xlfn.XLOOKUP(C803,Raw_Data_OS_23!$C$7:$C$4518,Raw_Data_OS_23!$C$7:$C$4518,"New_Claim")="New_Claim",IF(_xlfn.XLOOKUP(C803,'Raw Data_OS_22'!$C$5:$C$4516,'Raw Data_OS_22'!$C$5:$C$4516,"New_Claim")="New_Claim",IF(I803=$O$1,"F1","F2"),"Considered"),"Considered")</f>
        <v>Considered</v>
      </c>
      <c r="P803" t="str" cm="1">
        <f t="array" ref="P803">_xlfn.IFS(O803="F1","F1",O803="F2","F2",O803="Considered",_xlfn.XLOOKUP(C803,Raw_Data_OS_23!$C$7:$C$4518,Raw_Data_OS_23!$N$7:$N$4518,_xlfn.XLOOKUP(Raw_Data_Paid_23!C803,'Raw Data_OS_22'!$C$5:$C$4516,'Raw Data_OS_22'!$O$5:$O$4516)))</f>
        <v>B2</v>
      </c>
      <c r="Q803" t="str">
        <f t="shared" si="29"/>
        <v>B2</v>
      </c>
      <c r="R803" t="str">
        <f t="shared" si="30"/>
        <v>2010Motor Private</v>
      </c>
    </row>
    <row r="804" spans="2:18" x14ac:dyDescent="0.35">
      <c r="B804" s="40"/>
      <c r="C804" s="45" t="s">
        <v>164</v>
      </c>
      <c r="D804" s="46">
        <v>44022</v>
      </c>
      <c r="E804" s="46">
        <v>44022</v>
      </c>
      <c r="F804" s="47" t="s">
        <v>3908</v>
      </c>
      <c r="G804" s="48">
        <v>50000</v>
      </c>
      <c r="H804" s="49">
        <v>45072</v>
      </c>
      <c r="I804" s="44">
        <v>2020</v>
      </c>
      <c r="J804" s="44">
        <v>2020</v>
      </c>
      <c r="K804" s="44">
        <v>2023</v>
      </c>
      <c r="L804" s="44" t="s">
        <v>35</v>
      </c>
      <c r="M804" s="44" t="s">
        <v>7246</v>
      </c>
      <c r="N804" s="44">
        <v>0</v>
      </c>
      <c r="O804" t="str">
        <f>IF(_xlfn.XLOOKUP(C804,Raw_Data_OS_23!$C$7:$C$4518,Raw_Data_OS_23!$C$7:$C$4518,"New_Claim")="New_Claim",IF(_xlfn.XLOOKUP(C804,'Raw Data_OS_22'!$C$5:$C$4516,'Raw Data_OS_22'!$C$5:$C$4516,"New_Claim")="New_Claim",IF(I804=$O$1,"F1","F2"),"Considered"),"Considered")</f>
        <v>Considered</v>
      </c>
      <c r="P804" t="str" cm="1">
        <f t="array" ref="P804">_xlfn.IFS(O804="F1","F1",O804="F2","F2",O804="Considered",_xlfn.XLOOKUP(C804,Raw_Data_OS_23!$C$7:$C$4518,Raw_Data_OS_23!$N$7:$N$4518,_xlfn.XLOOKUP(Raw_Data_Paid_23!C804,'Raw Data_OS_22'!$C$5:$C$4516,'Raw Data_OS_22'!$O$5:$O$4516)))</f>
        <v>B2</v>
      </c>
      <c r="Q804" t="str">
        <f t="shared" si="29"/>
        <v>B2</v>
      </c>
      <c r="R804" t="str">
        <f t="shared" si="30"/>
        <v>2020Motor Commercial</v>
      </c>
    </row>
    <row r="805" spans="2:18" x14ac:dyDescent="0.35">
      <c r="B805" s="40"/>
      <c r="C805" s="45" t="s">
        <v>3214</v>
      </c>
      <c r="D805" s="46">
        <v>44392</v>
      </c>
      <c r="E805" s="46">
        <v>44399</v>
      </c>
      <c r="F805" s="47" t="s">
        <v>3908</v>
      </c>
      <c r="G805" s="48">
        <v>250000</v>
      </c>
      <c r="H805" s="49">
        <v>45072</v>
      </c>
      <c r="I805" s="44">
        <v>2021</v>
      </c>
      <c r="J805" s="44">
        <v>2021</v>
      </c>
      <c r="K805" s="44">
        <v>2023</v>
      </c>
      <c r="L805" s="44" t="s">
        <v>3073</v>
      </c>
      <c r="M805" s="44" t="s">
        <v>7246</v>
      </c>
      <c r="N805" s="44">
        <v>0</v>
      </c>
      <c r="O805" t="str">
        <f>IF(_xlfn.XLOOKUP(C805,Raw_Data_OS_23!$C$7:$C$4518,Raw_Data_OS_23!$C$7:$C$4518,"New_Claim")="New_Claim",IF(_xlfn.XLOOKUP(C805,'Raw Data_OS_22'!$C$5:$C$4516,'Raw Data_OS_22'!$C$5:$C$4516,"New_Claim")="New_Claim",IF(I805=$O$1,"F1","F2"),"Considered"),"Considered")</f>
        <v>Considered</v>
      </c>
      <c r="P805" t="str" cm="1">
        <f t="array" ref="P805">_xlfn.IFS(O805="F1","F1",O805="F2","F2",O805="Considered",_xlfn.XLOOKUP(C805,Raw_Data_OS_23!$C$7:$C$4518,Raw_Data_OS_23!$N$7:$N$4518,_xlfn.XLOOKUP(Raw_Data_Paid_23!C805,'Raw Data_OS_22'!$C$5:$C$4516,'Raw Data_OS_22'!$O$5:$O$4516)))</f>
        <v>B2</v>
      </c>
      <c r="Q805" t="str">
        <f t="shared" si="29"/>
        <v>B2</v>
      </c>
      <c r="R805" t="str">
        <f t="shared" si="30"/>
        <v>2021Motor Commercial</v>
      </c>
    </row>
    <row r="806" spans="2:18" x14ac:dyDescent="0.35">
      <c r="B806" s="40"/>
      <c r="C806" s="45" t="s">
        <v>1565</v>
      </c>
      <c r="D806" s="46">
        <v>40527</v>
      </c>
      <c r="E806" s="46">
        <v>40532</v>
      </c>
      <c r="F806" s="47" t="s">
        <v>3910</v>
      </c>
      <c r="G806" s="48">
        <v>193900</v>
      </c>
      <c r="H806" s="49">
        <v>45072</v>
      </c>
      <c r="I806" s="44">
        <v>2010</v>
      </c>
      <c r="J806" s="44">
        <v>2010</v>
      </c>
      <c r="K806" s="44">
        <v>2023</v>
      </c>
      <c r="L806" s="44" t="s">
        <v>1560</v>
      </c>
      <c r="M806" s="44" t="s">
        <v>7246</v>
      </c>
      <c r="N806" s="44">
        <v>0</v>
      </c>
      <c r="O806" t="str">
        <f>IF(_xlfn.XLOOKUP(C806,Raw_Data_OS_23!$C$7:$C$4518,Raw_Data_OS_23!$C$7:$C$4518,"New_Claim")="New_Claim",IF(_xlfn.XLOOKUP(C806,'Raw Data_OS_22'!$C$5:$C$4516,'Raw Data_OS_22'!$C$5:$C$4516,"New_Claim")="New_Claim",IF(I806=$O$1,"F1","F2"),"Considered"),"Considered")</f>
        <v>Considered</v>
      </c>
      <c r="P806" t="str" cm="1">
        <f t="array" ref="P806">_xlfn.IFS(O806="F1","F1",O806="F2","F2",O806="Considered",_xlfn.XLOOKUP(C806,Raw_Data_OS_23!$C$7:$C$4518,Raw_Data_OS_23!$N$7:$N$4518,_xlfn.XLOOKUP(Raw_Data_Paid_23!C806,'Raw Data_OS_22'!$C$5:$C$4516,'Raw Data_OS_22'!$O$5:$O$4516)))</f>
        <v>B2</v>
      </c>
      <c r="Q806" t="str">
        <f t="shared" si="29"/>
        <v>B2</v>
      </c>
      <c r="R806" t="str">
        <f t="shared" si="30"/>
        <v>2010Motor Private</v>
      </c>
    </row>
    <row r="807" spans="2:18" x14ac:dyDescent="0.35">
      <c r="B807" s="40"/>
      <c r="C807" s="45" t="s">
        <v>48</v>
      </c>
      <c r="D807" s="46">
        <v>43254</v>
      </c>
      <c r="E807" s="46">
        <v>43259</v>
      </c>
      <c r="F807" s="47" t="s">
        <v>3910</v>
      </c>
      <c r="G807" s="48">
        <v>15000</v>
      </c>
      <c r="H807" s="49">
        <v>45075</v>
      </c>
      <c r="I807" s="44">
        <v>2018</v>
      </c>
      <c r="J807" s="44">
        <v>2018</v>
      </c>
      <c r="K807" s="44">
        <v>2023</v>
      </c>
      <c r="L807" s="44" t="s">
        <v>49</v>
      </c>
      <c r="M807" s="44" t="s">
        <v>7246</v>
      </c>
      <c r="N807" s="44">
        <v>0</v>
      </c>
      <c r="O807" t="str">
        <f>IF(_xlfn.XLOOKUP(C807,Raw_Data_OS_23!$C$7:$C$4518,Raw_Data_OS_23!$C$7:$C$4518,"New_Claim")="New_Claim",IF(_xlfn.XLOOKUP(C807,'Raw Data_OS_22'!$C$5:$C$4516,'Raw Data_OS_22'!$C$5:$C$4516,"New_Claim")="New_Claim",IF(I807=$O$1,"F1","F2"),"Considered"),"Considered")</f>
        <v>Considered</v>
      </c>
      <c r="P807" t="str" cm="1">
        <f t="array" ref="P807">_xlfn.IFS(O807="F1","F1",O807="F2","F2",O807="Considered",_xlfn.XLOOKUP(C807,Raw_Data_OS_23!$C$7:$C$4518,Raw_Data_OS_23!$N$7:$N$4518,_xlfn.XLOOKUP(Raw_Data_Paid_23!C807,'Raw Data_OS_22'!$C$5:$C$4516,'Raw Data_OS_22'!$O$5:$O$4516)))</f>
        <v>B2</v>
      </c>
      <c r="Q807" t="str">
        <f t="shared" si="29"/>
        <v>B2</v>
      </c>
      <c r="R807" t="str">
        <f t="shared" si="30"/>
        <v>2018Motor Private</v>
      </c>
    </row>
    <row r="808" spans="2:18" x14ac:dyDescent="0.35">
      <c r="B808" s="40"/>
      <c r="C808" s="45" t="s">
        <v>48</v>
      </c>
      <c r="D808" s="46">
        <v>43254</v>
      </c>
      <c r="E808" s="46">
        <v>43259</v>
      </c>
      <c r="F808" s="47" t="s">
        <v>3910</v>
      </c>
      <c r="G808" s="48">
        <v>57469</v>
      </c>
      <c r="H808" s="49">
        <v>45075</v>
      </c>
      <c r="I808" s="44">
        <v>2018</v>
      </c>
      <c r="J808" s="44">
        <v>2018</v>
      </c>
      <c r="K808" s="44">
        <v>2023</v>
      </c>
      <c r="L808" s="44" t="s">
        <v>49</v>
      </c>
      <c r="M808" s="44" t="s">
        <v>7246</v>
      </c>
      <c r="N808" s="44">
        <v>0</v>
      </c>
      <c r="O808" t="str">
        <f>IF(_xlfn.XLOOKUP(C808,Raw_Data_OS_23!$C$7:$C$4518,Raw_Data_OS_23!$C$7:$C$4518,"New_Claim")="New_Claim",IF(_xlfn.XLOOKUP(C808,'Raw Data_OS_22'!$C$5:$C$4516,'Raw Data_OS_22'!$C$5:$C$4516,"New_Claim")="New_Claim",IF(I808=$O$1,"F1","F2"),"Considered"),"Considered")</f>
        <v>Considered</v>
      </c>
      <c r="P808" t="str" cm="1">
        <f t="array" ref="P808">_xlfn.IFS(O808="F1","F1",O808="F2","F2",O808="Considered",_xlfn.XLOOKUP(C808,Raw_Data_OS_23!$C$7:$C$4518,Raw_Data_OS_23!$N$7:$N$4518,_xlfn.XLOOKUP(Raw_Data_Paid_23!C808,'Raw Data_OS_22'!$C$5:$C$4516,'Raw Data_OS_22'!$O$5:$O$4516)))</f>
        <v>B2</v>
      </c>
      <c r="Q808" t="str">
        <f t="shared" si="29"/>
        <v>B2</v>
      </c>
      <c r="R808" t="str">
        <f t="shared" si="30"/>
        <v>2018Motor Private</v>
      </c>
    </row>
    <row r="809" spans="2:18" x14ac:dyDescent="0.35">
      <c r="B809" s="40"/>
      <c r="C809" s="45" t="s">
        <v>1260</v>
      </c>
      <c r="D809" s="46">
        <v>43441</v>
      </c>
      <c r="E809" s="46">
        <v>43445</v>
      </c>
      <c r="F809" s="47" t="s">
        <v>3910</v>
      </c>
      <c r="G809" s="48">
        <v>60000</v>
      </c>
      <c r="H809" s="49">
        <v>45075</v>
      </c>
      <c r="I809" s="44">
        <v>2018</v>
      </c>
      <c r="J809" s="44">
        <v>2018</v>
      </c>
      <c r="K809" s="44">
        <v>2023</v>
      </c>
      <c r="L809" s="44" t="s">
        <v>684</v>
      </c>
      <c r="M809" s="44" t="s">
        <v>7246</v>
      </c>
      <c r="N809" s="44">
        <v>0</v>
      </c>
      <c r="O809" t="str">
        <f>IF(_xlfn.XLOOKUP(C809,Raw_Data_OS_23!$C$7:$C$4518,Raw_Data_OS_23!$C$7:$C$4518,"New_Claim")="New_Claim",IF(_xlfn.XLOOKUP(C809,'Raw Data_OS_22'!$C$5:$C$4516,'Raw Data_OS_22'!$C$5:$C$4516,"New_Claim")="New_Claim",IF(I809=$O$1,"F1","F2"),"Considered"),"Considered")</f>
        <v>Considered</v>
      </c>
      <c r="P809" t="str" cm="1">
        <f t="array" ref="P809">_xlfn.IFS(O809="F1","F1",O809="F2","F2",O809="Considered",_xlfn.XLOOKUP(C809,Raw_Data_OS_23!$C$7:$C$4518,Raw_Data_OS_23!$N$7:$N$4518,_xlfn.XLOOKUP(Raw_Data_Paid_23!C809,'Raw Data_OS_22'!$C$5:$C$4516,'Raw Data_OS_22'!$O$5:$O$4516)))</f>
        <v>B2</v>
      </c>
      <c r="Q809" t="str">
        <f t="shared" si="29"/>
        <v>B2</v>
      </c>
      <c r="R809" t="str">
        <f t="shared" si="30"/>
        <v>2018Motor Private</v>
      </c>
    </row>
    <row r="810" spans="2:18" x14ac:dyDescent="0.35">
      <c r="B810" s="40"/>
      <c r="C810" s="45" t="s">
        <v>838</v>
      </c>
      <c r="D810" s="46">
        <v>43811</v>
      </c>
      <c r="E810" s="46">
        <v>43811</v>
      </c>
      <c r="F810" s="47" t="s">
        <v>3908</v>
      </c>
      <c r="G810" s="48">
        <v>65000</v>
      </c>
      <c r="H810" s="49">
        <v>45075</v>
      </c>
      <c r="I810" s="44">
        <v>2019</v>
      </c>
      <c r="J810" s="44">
        <v>2019</v>
      </c>
      <c r="K810" s="44">
        <v>2023</v>
      </c>
      <c r="L810" s="44" t="s">
        <v>25</v>
      </c>
      <c r="M810" s="44" t="s">
        <v>7246</v>
      </c>
      <c r="N810" s="44">
        <v>1</v>
      </c>
      <c r="O810" t="str">
        <f>IF(_xlfn.XLOOKUP(C810,Raw_Data_OS_23!$C$7:$C$4518,Raw_Data_OS_23!$C$7:$C$4518,"New_Claim")="New_Claim",IF(_xlfn.XLOOKUP(C810,'Raw Data_OS_22'!$C$5:$C$4516,'Raw Data_OS_22'!$C$5:$C$4516,"New_Claim")="New_Claim",IF(I810=$O$1,"F1","F2"),"Considered"),"Considered")</f>
        <v>Considered</v>
      </c>
      <c r="P810" t="str" cm="1">
        <f t="array" ref="P810">_xlfn.IFS(O810="F1","F1",O810="F2","F2",O810="Considered",_xlfn.XLOOKUP(C810,Raw_Data_OS_23!$C$7:$C$4518,Raw_Data_OS_23!$N$7:$N$4518,_xlfn.XLOOKUP(Raw_Data_Paid_23!C810,'Raw Data_OS_22'!$C$5:$C$4516,'Raw Data_OS_22'!$O$5:$O$4516)))</f>
        <v>B2</v>
      </c>
      <c r="Q810" t="str">
        <f t="shared" si="29"/>
        <v>B2</v>
      </c>
      <c r="R810" t="str">
        <f t="shared" si="30"/>
        <v>2019Motor Commercial</v>
      </c>
    </row>
    <row r="811" spans="2:18" x14ac:dyDescent="0.35">
      <c r="B811" s="40"/>
      <c r="C811" s="45" t="s">
        <v>2908</v>
      </c>
      <c r="D811" s="46">
        <v>44317</v>
      </c>
      <c r="E811" s="46">
        <v>44323</v>
      </c>
      <c r="F811" s="47" t="s">
        <v>3908</v>
      </c>
      <c r="G811" s="48">
        <v>15000</v>
      </c>
      <c r="H811" s="49">
        <v>45075</v>
      </c>
      <c r="I811" s="44">
        <v>2021</v>
      </c>
      <c r="J811" s="44">
        <v>2021</v>
      </c>
      <c r="K811" s="44">
        <v>2023</v>
      </c>
      <c r="L811" s="44" t="s">
        <v>2250</v>
      </c>
      <c r="M811" s="44" t="s">
        <v>7246</v>
      </c>
      <c r="N811" s="44">
        <v>0</v>
      </c>
      <c r="O811" t="str">
        <f>IF(_xlfn.XLOOKUP(C811,Raw_Data_OS_23!$C$7:$C$4518,Raw_Data_OS_23!$C$7:$C$4518,"New_Claim")="New_Claim",IF(_xlfn.XLOOKUP(C811,'Raw Data_OS_22'!$C$5:$C$4516,'Raw Data_OS_22'!$C$5:$C$4516,"New_Claim")="New_Claim",IF(I811=$O$1,"F1","F2"),"Considered"),"Considered")</f>
        <v>Considered</v>
      </c>
      <c r="P811" t="str" cm="1">
        <f t="array" ref="P811">_xlfn.IFS(O811="F1","F1",O811="F2","F2",O811="Considered",_xlfn.XLOOKUP(C811,Raw_Data_OS_23!$C$7:$C$4518,Raw_Data_OS_23!$N$7:$N$4518,_xlfn.XLOOKUP(Raw_Data_Paid_23!C811,'Raw Data_OS_22'!$C$5:$C$4516,'Raw Data_OS_22'!$O$5:$O$4516)))</f>
        <v>B2</v>
      </c>
      <c r="Q811" t="str">
        <f t="shared" si="29"/>
        <v>B2</v>
      </c>
      <c r="R811" t="str">
        <f t="shared" si="30"/>
        <v>2021Motor Commercial</v>
      </c>
    </row>
    <row r="812" spans="2:18" x14ac:dyDescent="0.35">
      <c r="B812" s="40"/>
      <c r="C812" s="45" t="s">
        <v>1565</v>
      </c>
      <c r="D812" s="46">
        <v>40527</v>
      </c>
      <c r="E812" s="46">
        <v>40532</v>
      </c>
      <c r="F812" s="47" t="s">
        <v>3910</v>
      </c>
      <c r="G812" s="48">
        <v>33000</v>
      </c>
      <c r="H812" s="49">
        <v>45076</v>
      </c>
      <c r="I812" s="44">
        <v>2010</v>
      </c>
      <c r="J812" s="44">
        <v>2010</v>
      </c>
      <c r="K812" s="44">
        <v>2023</v>
      </c>
      <c r="L812" s="44" t="s">
        <v>1560</v>
      </c>
      <c r="M812" s="44" t="s">
        <v>7246</v>
      </c>
      <c r="N812" s="44">
        <v>0</v>
      </c>
      <c r="O812" t="str">
        <f>IF(_xlfn.XLOOKUP(C812,Raw_Data_OS_23!$C$7:$C$4518,Raw_Data_OS_23!$C$7:$C$4518,"New_Claim")="New_Claim",IF(_xlfn.XLOOKUP(C812,'Raw Data_OS_22'!$C$5:$C$4516,'Raw Data_OS_22'!$C$5:$C$4516,"New_Claim")="New_Claim",IF(I812=$O$1,"F1","F2"),"Considered"),"Considered")</f>
        <v>Considered</v>
      </c>
      <c r="P812" t="str" cm="1">
        <f t="array" ref="P812">_xlfn.IFS(O812="F1","F1",O812="F2","F2",O812="Considered",_xlfn.XLOOKUP(C812,Raw_Data_OS_23!$C$7:$C$4518,Raw_Data_OS_23!$N$7:$N$4518,_xlfn.XLOOKUP(Raw_Data_Paid_23!C812,'Raw Data_OS_22'!$C$5:$C$4516,'Raw Data_OS_22'!$O$5:$O$4516)))</f>
        <v>B2</v>
      </c>
      <c r="Q812" t="str">
        <f t="shared" si="29"/>
        <v>B2</v>
      </c>
      <c r="R812" t="str">
        <f t="shared" si="30"/>
        <v>2010Motor Private</v>
      </c>
    </row>
    <row r="813" spans="2:18" x14ac:dyDescent="0.35">
      <c r="B813" s="40"/>
      <c r="C813" s="45" t="s">
        <v>6180</v>
      </c>
      <c r="D813" s="46">
        <v>44565</v>
      </c>
      <c r="E813" s="46">
        <v>44595</v>
      </c>
      <c r="F813" s="47" t="s">
        <v>3908</v>
      </c>
      <c r="G813" s="48">
        <v>70000</v>
      </c>
      <c r="H813" s="49">
        <v>45076</v>
      </c>
      <c r="I813" s="44">
        <v>2022</v>
      </c>
      <c r="J813" s="44">
        <v>2022</v>
      </c>
      <c r="K813" s="44">
        <v>2023</v>
      </c>
      <c r="L813" s="44" t="s">
        <v>6021</v>
      </c>
      <c r="M813" s="44" t="s">
        <v>7246</v>
      </c>
      <c r="N813" s="44">
        <v>1</v>
      </c>
      <c r="O813" t="str">
        <f>IF(_xlfn.XLOOKUP(C813,Raw_Data_OS_23!$C$7:$C$4518,Raw_Data_OS_23!$C$7:$C$4518,"New_Claim")="New_Claim",IF(_xlfn.XLOOKUP(C813,'Raw Data_OS_22'!$C$5:$C$4516,'Raw Data_OS_22'!$C$5:$C$4516,"New_Claim")="New_Claim",IF(I813=$O$1,"F1","F2"),"Considered"),"Considered")</f>
        <v>Considered</v>
      </c>
      <c r="P813" t="str" cm="1">
        <f t="array" ref="P813">_xlfn.IFS(O813="F1","F1",O813="F2","F2",O813="Considered",_xlfn.XLOOKUP(C813,Raw_Data_OS_23!$C$7:$C$4518,Raw_Data_OS_23!$N$7:$N$4518,_xlfn.XLOOKUP(Raw_Data_Paid_23!C813,'Raw Data_OS_22'!$C$5:$C$4516,'Raw Data_OS_22'!$O$5:$O$4516)))</f>
        <v>B2</v>
      </c>
      <c r="Q813" t="str">
        <f t="shared" si="29"/>
        <v>B2</v>
      </c>
      <c r="R813" t="str">
        <f t="shared" si="30"/>
        <v>2022Motor Commercial</v>
      </c>
    </row>
    <row r="814" spans="2:18" x14ac:dyDescent="0.35">
      <c r="B814" s="40"/>
      <c r="C814" s="45" t="s">
        <v>6180</v>
      </c>
      <c r="D814" s="46">
        <v>44565</v>
      </c>
      <c r="E814" s="46">
        <v>44595</v>
      </c>
      <c r="F814" s="47" t="s">
        <v>3908</v>
      </c>
      <c r="G814" s="48">
        <v>50000</v>
      </c>
      <c r="H814" s="49">
        <v>45076</v>
      </c>
      <c r="I814" s="44">
        <v>2022</v>
      </c>
      <c r="J814" s="44">
        <v>2022</v>
      </c>
      <c r="K814" s="44">
        <v>2023</v>
      </c>
      <c r="L814" s="44" t="s">
        <v>6021</v>
      </c>
      <c r="M814" s="44" t="s">
        <v>7246</v>
      </c>
      <c r="N814" s="44">
        <v>0</v>
      </c>
      <c r="O814" t="str">
        <f>IF(_xlfn.XLOOKUP(C814,Raw_Data_OS_23!$C$7:$C$4518,Raw_Data_OS_23!$C$7:$C$4518,"New_Claim")="New_Claim",IF(_xlfn.XLOOKUP(C814,'Raw Data_OS_22'!$C$5:$C$4516,'Raw Data_OS_22'!$C$5:$C$4516,"New_Claim")="New_Claim",IF(I814=$O$1,"F1","F2"),"Considered"),"Considered")</f>
        <v>Considered</v>
      </c>
      <c r="P814" t="str" cm="1">
        <f t="array" ref="P814">_xlfn.IFS(O814="F1","F1",O814="F2","F2",O814="Considered",_xlfn.XLOOKUP(C814,Raw_Data_OS_23!$C$7:$C$4518,Raw_Data_OS_23!$N$7:$N$4518,_xlfn.XLOOKUP(Raw_Data_Paid_23!C814,'Raw Data_OS_22'!$C$5:$C$4516,'Raw Data_OS_22'!$O$5:$O$4516)))</f>
        <v>B2</v>
      </c>
      <c r="Q814" t="str">
        <f t="shared" si="29"/>
        <v>B2</v>
      </c>
      <c r="R814" t="str">
        <f t="shared" si="30"/>
        <v>2022Motor Commercial</v>
      </c>
    </row>
    <row r="815" spans="2:18" x14ac:dyDescent="0.35">
      <c r="B815" s="40"/>
      <c r="C815" s="45" t="s">
        <v>6218</v>
      </c>
      <c r="D815" s="46">
        <v>44496</v>
      </c>
      <c r="E815" s="46">
        <v>44596</v>
      </c>
      <c r="F815" s="47" t="s">
        <v>658</v>
      </c>
      <c r="G815" s="48">
        <v>136543</v>
      </c>
      <c r="H815" s="49">
        <v>45077</v>
      </c>
      <c r="I815" s="44">
        <v>2021</v>
      </c>
      <c r="J815" s="44">
        <v>2022</v>
      </c>
      <c r="K815" s="44">
        <v>2023</v>
      </c>
      <c r="L815" s="44" t="s">
        <v>3138</v>
      </c>
      <c r="M815" s="44" t="s">
        <v>7246</v>
      </c>
      <c r="N815" s="44">
        <v>0</v>
      </c>
      <c r="O815" t="str">
        <f>IF(_xlfn.XLOOKUP(C815,Raw_Data_OS_23!$C$7:$C$4518,Raw_Data_OS_23!$C$7:$C$4518,"New_Claim")="New_Claim",IF(_xlfn.XLOOKUP(C815,'Raw Data_OS_22'!$C$5:$C$4516,'Raw Data_OS_22'!$C$5:$C$4516,"New_Claim")="New_Claim",IF(I815=$O$1,"F1","F2"),"Considered"),"Considered")</f>
        <v>Considered</v>
      </c>
      <c r="P815" t="str" cm="1">
        <f t="array" ref="P815">_xlfn.IFS(O815="F1","F1",O815="F2","F2",O815="Considered",_xlfn.XLOOKUP(C815,Raw_Data_OS_23!$C$7:$C$4518,Raw_Data_OS_23!$N$7:$N$4518,_xlfn.XLOOKUP(Raw_Data_Paid_23!C815,'Raw Data_OS_22'!$C$5:$C$4516,'Raw Data_OS_22'!$O$5:$O$4516)))</f>
        <v>B2</v>
      </c>
      <c r="Q815" t="str">
        <f t="shared" si="29"/>
        <v>B2</v>
      </c>
      <c r="R815" t="str">
        <f t="shared" si="30"/>
        <v>2021Workmen's Compensation</v>
      </c>
    </row>
    <row r="816" spans="2:18" x14ac:dyDescent="0.35">
      <c r="B816" s="40"/>
      <c r="C816" s="45" t="s">
        <v>3214</v>
      </c>
      <c r="D816" s="46">
        <v>44392</v>
      </c>
      <c r="E816" s="46">
        <v>44399</v>
      </c>
      <c r="F816" s="47" t="s">
        <v>3908</v>
      </c>
      <c r="G816" s="48">
        <v>10000</v>
      </c>
      <c r="H816" s="49">
        <v>45077</v>
      </c>
      <c r="I816" s="44">
        <v>2021</v>
      </c>
      <c r="J816" s="44">
        <v>2021</v>
      </c>
      <c r="K816" s="44">
        <v>2023</v>
      </c>
      <c r="L816" s="44" t="s">
        <v>3073</v>
      </c>
      <c r="M816" s="44" t="s">
        <v>7246</v>
      </c>
      <c r="N816" s="44">
        <v>0</v>
      </c>
      <c r="O816" t="str">
        <f>IF(_xlfn.XLOOKUP(C816,Raw_Data_OS_23!$C$7:$C$4518,Raw_Data_OS_23!$C$7:$C$4518,"New_Claim")="New_Claim",IF(_xlfn.XLOOKUP(C816,'Raw Data_OS_22'!$C$5:$C$4516,'Raw Data_OS_22'!$C$5:$C$4516,"New_Claim")="New_Claim",IF(I816=$O$1,"F1","F2"),"Considered"),"Considered")</f>
        <v>Considered</v>
      </c>
      <c r="P816" t="str" cm="1">
        <f t="array" ref="P816">_xlfn.IFS(O816="F1","F1",O816="F2","F2",O816="Considered",_xlfn.XLOOKUP(C816,Raw_Data_OS_23!$C$7:$C$4518,Raw_Data_OS_23!$N$7:$N$4518,_xlfn.XLOOKUP(Raw_Data_Paid_23!C816,'Raw Data_OS_22'!$C$5:$C$4516,'Raw Data_OS_22'!$O$5:$O$4516)))</f>
        <v>B2</v>
      </c>
      <c r="Q816" t="str">
        <f t="shared" si="29"/>
        <v>B2</v>
      </c>
      <c r="R816" t="str">
        <f t="shared" si="30"/>
        <v>2021Motor Commercial</v>
      </c>
    </row>
    <row r="817" spans="2:18" x14ac:dyDescent="0.35">
      <c r="B817" s="40"/>
      <c r="C817" s="45" t="s">
        <v>3214</v>
      </c>
      <c r="D817" s="46">
        <v>44392</v>
      </c>
      <c r="E817" s="46">
        <v>44399</v>
      </c>
      <c r="F817" s="47" t="s">
        <v>3908</v>
      </c>
      <c r="G817" s="48">
        <v>5000</v>
      </c>
      <c r="H817" s="49">
        <v>45077</v>
      </c>
      <c r="I817" s="44">
        <v>2021</v>
      </c>
      <c r="J817" s="44">
        <v>2021</v>
      </c>
      <c r="K817" s="44">
        <v>2023</v>
      </c>
      <c r="L817" s="44" t="s">
        <v>3073</v>
      </c>
      <c r="M817" s="44" t="s">
        <v>7246</v>
      </c>
      <c r="N817" s="44">
        <v>0</v>
      </c>
      <c r="O817" t="str">
        <f>IF(_xlfn.XLOOKUP(C817,Raw_Data_OS_23!$C$7:$C$4518,Raw_Data_OS_23!$C$7:$C$4518,"New_Claim")="New_Claim",IF(_xlfn.XLOOKUP(C817,'Raw Data_OS_22'!$C$5:$C$4516,'Raw Data_OS_22'!$C$5:$C$4516,"New_Claim")="New_Claim",IF(I817=$O$1,"F1","F2"),"Considered"),"Considered")</f>
        <v>Considered</v>
      </c>
      <c r="P817" t="str" cm="1">
        <f t="array" ref="P817">_xlfn.IFS(O817="F1","F1",O817="F2","F2",O817="Considered",_xlfn.XLOOKUP(C817,Raw_Data_OS_23!$C$7:$C$4518,Raw_Data_OS_23!$N$7:$N$4518,_xlfn.XLOOKUP(Raw_Data_Paid_23!C817,'Raw Data_OS_22'!$C$5:$C$4516,'Raw Data_OS_22'!$O$5:$O$4516)))</f>
        <v>B2</v>
      </c>
      <c r="Q817" t="str">
        <f t="shared" si="29"/>
        <v>B2</v>
      </c>
      <c r="R817" t="str">
        <f t="shared" si="30"/>
        <v>2021Motor Commercial</v>
      </c>
    </row>
    <row r="818" spans="2:18" x14ac:dyDescent="0.35">
      <c r="B818" s="40"/>
      <c r="C818" s="45" t="s">
        <v>6941</v>
      </c>
      <c r="D818" s="46">
        <v>44897</v>
      </c>
      <c r="E818" s="46">
        <v>44897</v>
      </c>
      <c r="F818" s="47" t="s">
        <v>3910</v>
      </c>
      <c r="G818" s="48">
        <v>157100</v>
      </c>
      <c r="H818" s="49">
        <v>45079</v>
      </c>
      <c r="I818" s="44">
        <v>2022</v>
      </c>
      <c r="J818" s="44">
        <v>2022</v>
      </c>
      <c r="K818" s="44">
        <v>2023</v>
      </c>
      <c r="L818" s="44" t="s">
        <v>6825</v>
      </c>
      <c r="M818" s="44" t="s">
        <v>7246</v>
      </c>
      <c r="N818" s="44">
        <v>1</v>
      </c>
      <c r="O818" t="str">
        <f>IF(_xlfn.XLOOKUP(C818,Raw_Data_OS_23!$C$7:$C$4518,Raw_Data_OS_23!$C$7:$C$4518,"New_Claim")="New_Claim",IF(_xlfn.XLOOKUP(C818,'Raw Data_OS_22'!$C$5:$C$4516,'Raw Data_OS_22'!$C$5:$C$4516,"New_Claim")="New_Claim",IF(I818=$O$1,"F1","F2"),"Considered"),"Considered")</f>
        <v>Considered</v>
      </c>
      <c r="P818" t="str" cm="1">
        <f t="array" ref="P818">_xlfn.IFS(O818="F1","F1",O818="F2","F2",O818="Considered",_xlfn.XLOOKUP(C818,Raw_Data_OS_23!$C$7:$C$4518,Raw_Data_OS_23!$N$7:$N$4518,_xlfn.XLOOKUP(Raw_Data_Paid_23!C818,'Raw Data_OS_22'!$C$5:$C$4516,'Raw Data_OS_22'!$O$5:$O$4516)))</f>
        <v>B2</v>
      </c>
      <c r="Q818" t="str">
        <f t="shared" si="29"/>
        <v>B2</v>
      </c>
      <c r="R818" t="str">
        <f t="shared" si="30"/>
        <v>2022Motor Private</v>
      </c>
    </row>
    <row r="819" spans="2:18" x14ac:dyDescent="0.35">
      <c r="B819" s="40"/>
      <c r="C819" s="45" t="s">
        <v>6847</v>
      </c>
      <c r="D819" s="46">
        <v>44762</v>
      </c>
      <c r="E819" s="46">
        <v>44848</v>
      </c>
      <c r="F819" s="47" t="s">
        <v>3910</v>
      </c>
      <c r="G819" s="48">
        <v>-10000</v>
      </c>
      <c r="H819" s="49">
        <v>45079</v>
      </c>
      <c r="I819" s="44">
        <v>2022</v>
      </c>
      <c r="J819" s="44">
        <v>2022</v>
      </c>
      <c r="K819" s="44">
        <v>2023</v>
      </c>
      <c r="L819" s="44" t="s">
        <v>6643</v>
      </c>
      <c r="M819" s="44" t="s">
        <v>7246</v>
      </c>
      <c r="N819" s="44">
        <v>0</v>
      </c>
      <c r="O819" t="str">
        <f>IF(_xlfn.XLOOKUP(C819,Raw_Data_OS_23!$C$7:$C$4518,Raw_Data_OS_23!$C$7:$C$4518,"New_Claim")="New_Claim",IF(_xlfn.XLOOKUP(C819,'Raw Data_OS_22'!$C$5:$C$4516,'Raw Data_OS_22'!$C$5:$C$4516,"New_Claim")="New_Claim",IF(I819=$O$1,"F1","F2"),"Considered"),"Considered")</f>
        <v>Considered</v>
      </c>
      <c r="P819" t="str" cm="1">
        <f t="array" ref="P819">_xlfn.IFS(O819="F1","F1",O819="F2","F2",O819="Considered",_xlfn.XLOOKUP(C819,Raw_Data_OS_23!$C$7:$C$4518,Raw_Data_OS_23!$N$7:$N$4518,_xlfn.XLOOKUP(Raw_Data_Paid_23!C819,'Raw Data_OS_22'!$C$5:$C$4516,'Raw Data_OS_22'!$O$5:$O$4516)))</f>
        <v>B2</v>
      </c>
      <c r="Q819" t="str">
        <f t="shared" si="29"/>
        <v>B2</v>
      </c>
      <c r="R819" t="str">
        <f t="shared" si="30"/>
        <v>2022Motor Private</v>
      </c>
    </row>
    <row r="820" spans="2:18" x14ac:dyDescent="0.35">
      <c r="B820" s="40"/>
      <c r="C820" s="45" t="s">
        <v>838</v>
      </c>
      <c r="D820" s="46">
        <v>43811</v>
      </c>
      <c r="E820" s="46">
        <v>43811</v>
      </c>
      <c r="F820" s="47" t="s">
        <v>3908</v>
      </c>
      <c r="G820" s="48">
        <v>40000</v>
      </c>
      <c r="H820" s="49">
        <v>45082</v>
      </c>
      <c r="I820" s="44">
        <v>2019</v>
      </c>
      <c r="J820" s="44">
        <v>2019</v>
      </c>
      <c r="K820" s="44">
        <v>2023</v>
      </c>
      <c r="L820" s="44" t="s">
        <v>25</v>
      </c>
      <c r="M820" s="44" t="s">
        <v>7246</v>
      </c>
      <c r="N820" s="44">
        <v>0</v>
      </c>
      <c r="O820" t="str">
        <f>IF(_xlfn.XLOOKUP(C820,Raw_Data_OS_23!$C$7:$C$4518,Raw_Data_OS_23!$C$7:$C$4518,"New_Claim")="New_Claim",IF(_xlfn.XLOOKUP(C820,'Raw Data_OS_22'!$C$5:$C$4516,'Raw Data_OS_22'!$C$5:$C$4516,"New_Claim")="New_Claim",IF(I820=$O$1,"F1","F2"),"Considered"),"Considered")</f>
        <v>Considered</v>
      </c>
      <c r="P820" t="str" cm="1">
        <f t="array" ref="P820">_xlfn.IFS(O820="F1","F1",O820="F2","F2",O820="Considered",_xlfn.XLOOKUP(C820,Raw_Data_OS_23!$C$7:$C$4518,Raw_Data_OS_23!$N$7:$N$4518,_xlfn.XLOOKUP(Raw_Data_Paid_23!C820,'Raw Data_OS_22'!$C$5:$C$4516,'Raw Data_OS_22'!$O$5:$O$4516)))</f>
        <v>B2</v>
      </c>
      <c r="Q820" t="str">
        <f t="shared" si="29"/>
        <v>B2</v>
      </c>
      <c r="R820" t="str">
        <f t="shared" si="30"/>
        <v>2019Motor Commercial</v>
      </c>
    </row>
    <row r="821" spans="2:18" x14ac:dyDescent="0.35">
      <c r="B821" s="40"/>
      <c r="C821" s="45" t="s">
        <v>6947</v>
      </c>
      <c r="D821" s="46">
        <v>44898</v>
      </c>
      <c r="E821" s="46">
        <v>44901</v>
      </c>
      <c r="F821" s="47" t="s">
        <v>3910</v>
      </c>
      <c r="G821" s="48">
        <v>13020</v>
      </c>
      <c r="H821" s="49">
        <v>45084</v>
      </c>
      <c r="I821" s="44">
        <v>2022</v>
      </c>
      <c r="J821" s="44">
        <v>2022</v>
      </c>
      <c r="K821" s="44">
        <v>2023</v>
      </c>
      <c r="L821" s="44" t="s">
        <v>6825</v>
      </c>
      <c r="M821" s="44" t="s">
        <v>7246</v>
      </c>
      <c r="N821" s="44">
        <v>0</v>
      </c>
      <c r="O821" t="str">
        <f>IF(_xlfn.XLOOKUP(C821,Raw_Data_OS_23!$C$7:$C$4518,Raw_Data_OS_23!$C$7:$C$4518,"New_Claim")="New_Claim",IF(_xlfn.XLOOKUP(C821,'Raw Data_OS_22'!$C$5:$C$4516,'Raw Data_OS_22'!$C$5:$C$4516,"New_Claim")="New_Claim",IF(I821=$O$1,"F1","F2"),"Considered"),"Considered")</f>
        <v>Considered</v>
      </c>
      <c r="P821" t="str" cm="1">
        <f t="array" ref="P821">_xlfn.IFS(O821="F1","F1",O821="F2","F2",O821="Considered",_xlfn.XLOOKUP(C821,Raw_Data_OS_23!$C$7:$C$4518,Raw_Data_OS_23!$N$7:$N$4518,_xlfn.XLOOKUP(Raw_Data_Paid_23!C821,'Raw Data_OS_22'!$C$5:$C$4516,'Raw Data_OS_22'!$O$5:$O$4516)))</f>
        <v>B2</v>
      </c>
      <c r="Q821" t="str">
        <f t="shared" si="29"/>
        <v>B2</v>
      </c>
      <c r="R821" t="str">
        <f t="shared" si="30"/>
        <v>2022Motor Private</v>
      </c>
    </row>
    <row r="822" spans="2:18" x14ac:dyDescent="0.35">
      <c r="B822" s="40"/>
      <c r="C822" s="45" t="s">
        <v>7561</v>
      </c>
      <c r="D822" s="46">
        <v>41940</v>
      </c>
      <c r="E822" s="46">
        <v>41981</v>
      </c>
      <c r="F822" s="47" t="s">
        <v>3908</v>
      </c>
      <c r="G822" s="48">
        <v>7500</v>
      </c>
      <c r="H822" s="49">
        <v>45084</v>
      </c>
      <c r="I822" s="44">
        <v>2014</v>
      </c>
      <c r="J822" s="44">
        <v>2014</v>
      </c>
      <c r="K822" s="44">
        <v>2023</v>
      </c>
      <c r="L822" s="44" t="s">
        <v>1679</v>
      </c>
      <c r="M822" s="44" t="s">
        <v>7246</v>
      </c>
      <c r="N822" s="44">
        <v>1</v>
      </c>
      <c r="O822" t="str">
        <f>IF(_xlfn.XLOOKUP(C822,Raw_Data_OS_23!$C$7:$C$4518,Raw_Data_OS_23!$C$7:$C$4518,"New_Claim")="New_Claim",IF(_xlfn.XLOOKUP(C822,'Raw Data_OS_22'!$C$5:$C$4516,'Raw Data_OS_22'!$C$5:$C$4516,"New_Claim")="New_Claim",IF(I822=$O$1,"F1","F2"),"Considered"),"Considered")</f>
        <v>F2</v>
      </c>
      <c r="P822" t="str" cm="1">
        <f t="array" ref="P822">_xlfn.IFS(O822="F1","F1",O822="F2","F2",O822="Considered",_xlfn.XLOOKUP(C822,Raw_Data_OS_23!$C$7:$C$4518,Raw_Data_OS_23!$N$7:$N$4518,_xlfn.XLOOKUP(Raw_Data_Paid_23!C822,'Raw Data_OS_22'!$C$5:$C$4516,'Raw Data_OS_22'!$O$5:$O$4516)))</f>
        <v>F2</v>
      </c>
      <c r="Q822" t="str">
        <f t="shared" si="29"/>
        <v>F2</v>
      </c>
      <c r="R822" t="str">
        <f t="shared" si="30"/>
        <v>2014Motor Commercial</v>
      </c>
    </row>
    <row r="823" spans="2:18" x14ac:dyDescent="0.35">
      <c r="B823" s="40"/>
      <c r="C823" s="45" t="s">
        <v>1860</v>
      </c>
      <c r="D823" s="46">
        <v>43140</v>
      </c>
      <c r="E823" s="46">
        <v>43164</v>
      </c>
      <c r="F823" s="47" t="s">
        <v>658</v>
      </c>
      <c r="G823" s="48">
        <v>6199</v>
      </c>
      <c r="H823" s="49">
        <v>45084</v>
      </c>
      <c r="I823" s="44">
        <v>2018</v>
      </c>
      <c r="J823" s="44">
        <v>2018</v>
      </c>
      <c r="K823" s="44">
        <v>2023</v>
      </c>
      <c r="L823" s="44" t="s">
        <v>674</v>
      </c>
      <c r="M823" s="44" t="s">
        <v>7246</v>
      </c>
      <c r="N823" s="44">
        <v>1</v>
      </c>
      <c r="O823" t="str">
        <f>IF(_xlfn.XLOOKUP(C823,Raw_Data_OS_23!$C$7:$C$4518,Raw_Data_OS_23!$C$7:$C$4518,"New_Claim")="New_Claim",IF(_xlfn.XLOOKUP(C823,'Raw Data_OS_22'!$C$5:$C$4516,'Raw Data_OS_22'!$C$5:$C$4516,"New_Claim")="New_Claim",IF(I823=$O$1,"F1","F2"),"Considered"),"Considered")</f>
        <v>Considered</v>
      </c>
      <c r="P823" t="str" cm="1">
        <f t="array" ref="P823">_xlfn.IFS(O823="F1","F1",O823="F2","F2",O823="Considered",_xlfn.XLOOKUP(C823,Raw_Data_OS_23!$C$7:$C$4518,Raw_Data_OS_23!$N$7:$N$4518,_xlfn.XLOOKUP(Raw_Data_Paid_23!C823,'Raw Data_OS_22'!$C$5:$C$4516,'Raw Data_OS_22'!$O$5:$O$4516)))</f>
        <v>C2</v>
      </c>
      <c r="Q823" t="str">
        <f t="shared" si="29"/>
        <v>C2</v>
      </c>
      <c r="R823" t="str">
        <f t="shared" si="30"/>
        <v>2018Workmen's Compensation</v>
      </c>
    </row>
    <row r="824" spans="2:18" x14ac:dyDescent="0.35">
      <c r="B824" s="40"/>
      <c r="C824" s="45" t="s">
        <v>7197</v>
      </c>
      <c r="D824" s="46">
        <v>44655</v>
      </c>
      <c r="E824" s="46">
        <v>44953</v>
      </c>
      <c r="F824" s="47" t="s">
        <v>658</v>
      </c>
      <c r="G824" s="48">
        <v>7800</v>
      </c>
      <c r="H824" s="49">
        <v>45084</v>
      </c>
      <c r="I824" s="44">
        <v>2022</v>
      </c>
      <c r="J824" s="44">
        <v>2023</v>
      </c>
      <c r="K824" s="44">
        <v>2023</v>
      </c>
      <c r="L824" s="44" t="s">
        <v>6406</v>
      </c>
      <c r="M824" s="44" t="s">
        <v>7246</v>
      </c>
      <c r="N824" s="44">
        <v>1</v>
      </c>
      <c r="O824" t="str">
        <f>IF(_xlfn.XLOOKUP(C824,Raw_Data_OS_23!$C$7:$C$4518,Raw_Data_OS_23!$C$7:$C$4518,"New_Claim")="New_Claim",IF(_xlfn.XLOOKUP(C824,'Raw Data_OS_22'!$C$5:$C$4516,'Raw Data_OS_22'!$C$5:$C$4516,"New_Claim")="New_Claim",IF(I824=$O$1,"F1","F2"),"Considered"),"Considered")</f>
        <v>Considered</v>
      </c>
      <c r="P824" t="str" cm="1">
        <f t="array" ref="P824">_xlfn.IFS(O824="F1","F1",O824="F2","F2",O824="Considered",_xlfn.XLOOKUP(C824,Raw_Data_OS_23!$C$7:$C$4518,Raw_Data_OS_23!$N$7:$N$4518,_xlfn.XLOOKUP(Raw_Data_Paid_23!C824,'Raw Data_OS_22'!$C$5:$C$4516,'Raw Data_OS_22'!$O$5:$O$4516)))</f>
        <v>D</v>
      </c>
      <c r="Q824" t="str">
        <f t="shared" si="29"/>
        <v>F3</v>
      </c>
      <c r="R824" t="str">
        <f t="shared" si="30"/>
        <v>2022Workmen's Compensation</v>
      </c>
    </row>
    <row r="825" spans="2:18" x14ac:dyDescent="0.35">
      <c r="B825" s="40"/>
      <c r="C825" s="45" t="s">
        <v>7408</v>
      </c>
      <c r="D825" s="46">
        <v>44975</v>
      </c>
      <c r="E825" s="46">
        <v>45008</v>
      </c>
      <c r="F825" s="47" t="s">
        <v>3910</v>
      </c>
      <c r="G825" s="48">
        <v>8700</v>
      </c>
      <c r="H825" s="49">
        <v>45084</v>
      </c>
      <c r="I825" s="44">
        <v>2023</v>
      </c>
      <c r="J825" s="44">
        <v>2023</v>
      </c>
      <c r="K825" s="44">
        <v>2023</v>
      </c>
      <c r="L825" s="44" t="s">
        <v>7201</v>
      </c>
      <c r="M825" s="44" t="s">
        <v>7246</v>
      </c>
      <c r="N825" s="44">
        <v>1</v>
      </c>
      <c r="O825" t="str">
        <f>IF(_xlfn.XLOOKUP(C825,Raw_Data_OS_23!$C$7:$C$4518,Raw_Data_OS_23!$C$7:$C$4518,"New_Claim")="New_Claim",IF(_xlfn.XLOOKUP(C825,'Raw Data_OS_22'!$C$5:$C$4516,'Raw Data_OS_22'!$C$5:$C$4516,"New_Claim")="New_Claim",IF(I825=$O$1,"F1","F2"),"Considered"),"Considered")</f>
        <v>Considered</v>
      </c>
      <c r="P825" t="str" cm="1">
        <f t="array" ref="P825">_xlfn.IFS(O825="F1","F1",O825="F2","F2",O825="Considered",_xlfn.XLOOKUP(C825,Raw_Data_OS_23!$C$7:$C$4518,Raw_Data_OS_23!$N$7:$N$4518,_xlfn.XLOOKUP(Raw_Data_Paid_23!C825,'Raw Data_OS_22'!$C$5:$C$4516,'Raw Data_OS_22'!$O$5:$O$4516)))</f>
        <v>E1</v>
      </c>
      <c r="Q825" t="str">
        <f t="shared" si="29"/>
        <v>E2</v>
      </c>
      <c r="R825" t="str">
        <f t="shared" si="30"/>
        <v>2023Motor Private</v>
      </c>
    </row>
    <row r="826" spans="2:18" x14ac:dyDescent="0.35">
      <c r="B826" s="40"/>
      <c r="C826" s="45" t="s">
        <v>6769</v>
      </c>
      <c r="D826" s="46">
        <v>44781</v>
      </c>
      <c r="E826" s="46">
        <v>44802</v>
      </c>
      <c r="F826" s="47" t="s">
        <v>3908</v>
      </c>
      <c r="G826" s="48">
        <v>15620</v>
      </c>
      <c r="H826" s="49">
        <v>45084</v>
      </c>
      <c r="I826" s="44">
        <v>2022</v>
      </c>
      <c r="J826" s="44">
        <v>2022</v>
      </c>
      <c r="K826" s="44">
        <v>2023</v>
      </c>
      <c r="L826" s="44" t="s">
        <v>6643</v>
      </c>
      <c r="M826" s="44" t="s">
        <v>7246</v>
      </c>
      <c r="N826" s="44">
        <v>0</v>
      </c>
      <c r="O826" t="str">
        <f>IF(_xlfn.XLOOKUP(C826,Raw_Data_OS_23!$C$7:$C$4518,Raw_Data_OS_23!$C$7:$C$4518,"New_Claim")="New_Claim",IF(_xlfn.XLOOKUP(C826,'Raw Data_OS_22'!$C$5:$C$4516,'Raw Data_OS_22'!$C$5:$C$4516,"New_Claim")="New_Claim",IF(I826=$O$1,"F1","F2"),"Considered"),"Considered")</f>
        <v>Considered</v>
      </c>
      <c r="P826" t="str" cm="1">
        <f t="array" ref="P826">_xlfn.IFS(O826="F1","F1",O826="F2","F2",O826="Considered",_xlfn.XLOOKUP(C826,Raw_Data_OS_23!$C$7:$C$4518,Raw_Data_OS_23!$N$7:$N$4518,_xlfn.XLOOKUP(Raw_Data_Paid_23!C826,'Raw Data_OS_22'!$C$5:$C$4516,'Raw Data_OS_22'!$O$5:$O$4516)))</f>
        <v>B2</v>
      </c>
      <c r="Q826" t="str">
        <f t="shared" si="29"/>
        <v>B2</v>
      </c>
      <c r="R826" t="str">
        <f t="shared" si="30"/>
        <v>2022Motor Commercial</v>
      </c>
    </row>
    <row r="827" spans="2:18" x14ac:dyDescent="0.35">
      <c r="B827" s="40"/>
      <c r="C827" s="45" t="s">
        <v>6917</v>
      </c>
      <c r="D827" s="46">
        <v>44882</v>
      </c>
      <c r="E827" s="46">
        <v>44886</v>
      </c>
      <c r="F827" s="47" t="s">
        <v>3910</v>
      </c>
      <c r="G827" s="48">
        <v>9420</v>
      </c>
      <c r="H827" s="49">
        <v>45084</v>
      </c>
      <c r="I827" s="44">
        <v>2022</v>
      </c>
      <c r="J827" s="44">
        <v>2022</v>
      </c>
      <c r="K827" s="44">
        <v>2023</v>
      </c>
      <c r="L827" s="44" t="s">
        <v>6825</v>
      </c>
      <c r="M827" s="44" t="s">
        <v>7246</v>
      </c>
      <c r="N827" s="44">
        <v>0</v>
      </c>
      <c r="O827" t="str">
        <f>IF(_xlfn.XLOOKUP(C827,Raw_Data_OS_23!$C$7:$C$4518,Raw_Data_OS_23!$C$7:$C$4518,"New_Claim")="New_Claim",IF(_xlfn.XLOOKUP(C827,'Raw Data_OS_22'!$C$5:$C$4516,'Raw Data_OS_22'!$C$5:$C$4516,"New_Claim")="New_Claim",IF(I827=$O$1,"F1","F2"),"Considered"),"Considered")</f>
        <v>Considered</v>
      </c>
      <c r="P827" t="str" cm="1">
        <f t="array" ref="P827">_xlfn.IFS(O827="F1","F1",O827="F2","F2",O827="Considered",_xlfn.XLOOKUP(C827,Raw_Data_OS_23!$C$7:$C$4518,Raw_Data_OS_23!$N$7:$N$4518,_xlfn.XLOOKUP(Raw_Data_Paid_23!C827,'Raw Data_OS_22'!$C$5:$C$4516,'Raw Data_OS_22'!$O$5:$O$4516)))</f>
        <v>B2</v>
      </c>
      <c r="Q827" t="str">
        <f t="shared" si="29"/>
        <v>B2</v>
      </c>
      <c r="R827" t="str">
        <f t="shared" si="30"/>
        <v>2022Motor Private</v>
      </c>
    </row>
    <row r="828" spans="2:18" x14ac:dyDescent="0.35">
      <c r="B828" s="40"/>
      <c r="C828" s="45" t="s">
        <v>6676</v>
      </c>
      <c r="D828" s="46">
        <v>44740</v>
      </c>
      <c r="E828" s="46">
        <v>44761</v>
      </c>
      <c r="F828" s="47" t="s">
        <v>3910</v>
      </c>
      <c r="G828" s="48">
        <v>2320</v>
      </c>
      <c r="H828" s="49">
        <v>45084</v>
      </c>
      <c r="I828" s="44">
        <v>2022</v>
      </c>
      <c r="J828" s="44">
        <v>2022</v>
      </c>
      <c r="K828" s="44">
        <v>2023</v>
      </c>
      <c r="L828" s="44" t="s">
        <v>6406</v>
      </c>
      <c r="M828" s="44" t="s">
        <v>7246</v>
      </c>
      <c r="N828" s="44">
        <v>0</v>
      </c>
      <c r="O828" t="str">
        <f>IF(_xlfn.XLOOKUP(C828,Raw_Data_OS_23!$C$7:$C$4518,Raw_Data_OS_23!$C$7:$C$4518,"New_Claim")="New_Claim",IF(_xlfn.XLOOKUP(C828,'Raw Data_OS_22'!$C$5:$C$4516,'Raw Data_OS_22'!$C$5:$C$4516,"New_Claim")="New_Claim",IF(I828=$O$1,"F1","F2"),"Considered"),"Considered")</f>
        <v>Considered</v>
      </c>
      <c r="P828" t="str" cm="1">
        <f t="array" ref="P828">_xlfn.IFS(O828="F1","F1",O828="F2","F2",O828="Considered",_xlfn.XLOOKUP(C828,Raw_Data_OS_23!$C$7:$C$4518,Raw_Data_OS_23!$N$7:$N$4518,_xlfn.XLOOKUP(Raw_Data_Paid_23!C828,'Raw Data_OS_22'!$C$5:$C$4516,'Raw Data_OS_22'!$O$5:$O$4516)))</f>
        <v>B2</v>
      </c>
      <c r="Q828" t="str">
        <f t="shared" si="29"/>
        <v>B2</v>
      </c>
      <c r="R828" t="str">
        <f t="shared" si="30"/>
        <v>2022Motor Private</v>
      </c>
    </row>
    <row r="829" spans="2:18" x14ac:dyDescent="0.35">
      <c r="B829" s="40"/>
      <c r="C829" s="45" t="s">
        <v>787</v>
      </c>
      <c r="D829" s="46">
        <v>44061</v>
      </c>
      <c r="E829" s="46">
        <v>44061</v>
      </c>
      <c r="F829" s="47" t="s">
        <v>3908</v>
      </c>
      <c r="G829" s="48">
        <v>34000</v>
      </c>
      <c r="H829" s="49">
        <v>45085</v>
      </c>
      <c r="I829" s="44">
        <v>2020</v>
      </c>
      <c r="J829" s="44">
        <v>2020</v>
      </c>
      <c r="K829" s="44">
        <v>2023</v>
      </c>
      <c r="L829" s="44" t="s">
        <v>35</v>
      </c>
      <c r="M829" s="44" t="s">
        <v>7246</v>
      </c>
      <c r="N829" s="44">
        <v>1</v>
      </c>
      <c r="O829" t="str">
        <f>IF(_xlfn.XLOOKUP(C829,Raw_Data_OS_23!$C$7:$C$4518,Raw_Data_OS_23!$C$7:$C$4518,"New_Claim")="New_Claim",IF(_xlfn.XLOOKUP(C829,'Raw Data_OS_22'!$C$5:$C$4516,'Raw Data_OS_22'!$C$5:$C$4516,"New_Claim")="New_Claim",IF(I829=$O$1,"F1","F2"),"Considered"),"Considered")</f>
        <v>Considered</v>
      </c>
      <c r="P829" t="str" cm="1">
        <f t="array" ref="P829">_xlfn.IFS(O829="F1","F1",O829="F2","F2",O829="Considered",_xlfn.XLOOKUP(C829,Raw_Data_OS_23!$C$7:$C$4518,Raw_Data_OS_23!$N$7:$N$4518,_xlfn.XLOOKUP(Raw_Data_Paid_23!C829,'Raw Data_OS_22'!$C$5:$C$4516,'Raw Data_OS_22'!$O$5:$O$4516)))</f>
        <v>B2</v>
      </c>
      <c r="Q829" t="str">
        <f t="shared" si="29"/>
        <v>B2</v>
      </c>
      <c r="R829" t="str">
        <f t="shared" si="30"/>
        <v>2020Motor Commercial</v>
      </c>
    </row>
    <row r="830" spans="2:18" x14ac:dyDescent="0.35">
      <c r="B830" s="40"/>
      <c r="C830" s="45" t="s">
        <v>1343</v>
      </c>
      <c r="D830" s="46">
        <v>44187</v>
      </c>
      <c r="E830" s="46">
        <v>44199</v>
      </c>
      <c r="F830" s="47" t="s">
        <v>3910</v>
      </c>
      <c r="G830" s="48">
        <v>300000</v>
      </c>
      <c r="H830" s="49">
        <v>45085</v>
      </c>
      <c r="I830" s="44">
        <v>2020</v>
      </c>
      <c r="J830" s="44">
        <v>2021</v>
      </c>
      <c r="K830" s="44">
        <v>2023</v>
      </c>
      <c r="L830" s="44" t="s">
        <v>11</v>
      </c>
      <c r="M830" s="44" t="s">
        <v>7246</v>
      </c>
      <c r="N830" s="44">
        <v>0</v>
      </c>
      <c r="O830" t="str">
        <f>IF(_xlfn.XLOOKUP(C830,Raw_Data_OS_23!$C$7:$C$4518,Raw_Data_OS_23!$C$7:$C$4518,"New_Claim")="New_Claim",IF(_xlfn.XLOOKUP(C830,'Raw Data_OS_22'!$C$5:$C$4516,'Raw Data_OS_22'!$C$5:$C$4516,"New_Claim")="New_Claim",IF(I830=$O$1,"F1","F2"),"Considered"),"Considered")</f>
        <v>Considered</v>
      </c>
      <c r="P830" t="str" cm="1">
        <f t="array" ref="P830">_xlfn.IFS(O830="F1","F1",O830="F2","F2",O830="Considered",_xlfn.XLOOKUP(C830,Raw_Data_OS_23!$C$7:$C$4518,Raw_Data_OS_23!$N$7:$N$4518,_xlfn.XLOOKUP(Raw_Data_Paid_23!C830,'Raw Data_OS_22'!$C$5:$C$4516,'Raw Data_OS_22'!$O$5:$O$4516)))</f>
        <v>B2</v>
      </c>
      <c r="Q830" t="str">
        <f t="shared" si="29"/>
        <v>B2</v>
      </c>
      <c r="R830" t="str">
        <f t="shared" si="30"/>
        <v>2020Motor Private</v>
      </c>
    </row>
    <row r="831" spans="2:18" x14ac:dyDescent="0.35">
      <c r="B831" s="40"/>
      <c r="C831" s="45" t="s">
        <v>3534</v>
      </c>
      <c r="D831" s="46">
        <v>44465</v>
      </c>
      <c r="E831" s="46">
        <v>44467</v>
      </c>
      <c r="F831" s="47" t="s">
        <v>3908</v>
      </c>
      <c r="G831" s="48">
        <v>7000</v>
      </c>
      <c r="H831" s="49">
        <v>45085</v>
      </c>
      <c r="I831" s="44">
        <v>2021</v>
      </c>
      <c r="J831" s="44">
        <v>2021</v>
      </c>
      <c r="K831" s="44">
        <v>2023</v>
      </c>
      <c r="L831" s="44" t="s">
        <v>3073</v>
      </c>
      <c r="M831" s="44" t="s">
        <v>7246</v>
      </c>
      <c r="N831" s="44">
        <v>0</v>
      </c>
      <c r="O831" t="str">
        <f>IF(_xlfn.XLOOKUP(C831,Raw_Data_OS_23!$C$7:$C$4518,Raw_Data_OS_23!$C$7:$C$4518,"New_Claim")="New_Claim",IF(_xlfn.XLOOKUP(C831,'Raw Data_OS_22'!$C$5:$C$4516,'Raw Data_OS_22'!$C$5:$C$4516,"New_Claim")="New_Claim",IF(I831=$O$1,"F1","F2"),"Considered"),"Considered")</f>
        <v>Considered</v>
      </c>
      <c r="P831" t="str" cm="1">
        <f t="array" ref="P831">_xlfn.IFS(O831="F1","F1",O831="F2","F2",O831="Considered",_xlfn.XLOOKUP(C831,Raw_Data_OS_23!$C$7:$C$4518,Raw_Data_OS_23!$N$7:$N$4518,_xlfn.XLOOKUP(Raw_Data_Paid_23!C831,'Raw Data_OS_22'!$C$5:$C$4516,'Raw Data_OS_22'!$O$5:$O$4516)))</f>
        <v>C2</v>
      </c>
      <c r="Q831" t="str">
        <f t="shared" si="29"/>
        <v>C2</v>
      </c>
      <c r="R831" t="str">
        <f t="shared" si="30"/>
        <v>2021Motor Commercial</v>
      </c>
    </row>
    <row r="832" spans="2:18" x14ac:dyDescent="0.35">
      <c r="B832" s="40"/>
      <c r="C832" s="45" t="s">
        <v>3740</v>
      </c>
      <c r="D832" s="46">
        <v>44477</v>
      </c>
      <c r="E832" s="46">
        <v>44510</v>
      </c>
      <c r="F832" s="47" t="s">
        <v>3908</v>
      </c>
      <c r="G832" s="48">
        <v>7000</v>
      </c>
      <c r="H832" s="49">
        <v>45085</v>
      </c>
      <c r="I832" s="44">
        <v>2021</v>
      </c>
      <c r="J832" s="44">
        <v>2021</v>
      </c>
      <c r="K832" s="44">
        <v>2023</v>
      </c>
      <c r="L832" s="44" t="s">
        <v>3138</v>
      </c>
      <c r="M832" s="44" t="s">
        <v>7246</v>
      </c>
      <c r="N832" s="44">
        <v>0</v>
      </c>
      <c r="O832" t="str">
        <f>IF(_xlfn.XLOOKUP(C832,Raw_Data_OS_23!$C$7:$C$4518,Raw_Data_OS_23!$C$7:$C$4518,"New_Claim")="New_Claim",IF(_xlfn.XLOOKUP(C832,'Raw Data_OS_22'!$C$5:$C$4516,'Raw Data_OS_22'!$C$5:$C$4516,"New_Claim")="New_Claim",IF(I832=$O$1,"F1","F2"),"Considered"),"Considered")</f>
        <v>Considered</v>
      </c>
      <c r="P832" t="str" cm="1">
        <f t="array" ref="P832">_xlfn.IFS(O832="F1","F1",O832="F2","F2",O832="Considered",_xlfn.XLOOKUP(C832,Raw_Data_OS_23!$C$7:$C$4518,Raw_Data_OS_23!$N$7:$N$4518,_xlfn.XLOOKUP(Raw_Data_Paid_23!C832,'Raw Data_OS_22'!$C$5:$C$4516,'Raw Data_OS_22'!$O$5:$O$4516)))</f>
        <v>B2</v>
      </c>
      <c r="Q832" t="str">
        <f t="shared" si="29"/>
        <v>B2</v>
      </c>
      <c r="R832" t="str">
        <f t="shared" si="30"/>
        <v>2021Motor Commercial</v>
      </c>
    </row>
    <row r="833" spans="2:18" x14ac:dyDescent="0.35">
      <c r="B833" s="40"/>
      <c r="C833" s="45" t="s">
        <v>6213</v>
      </c>
      <c r="D833" s="46">
        <v>44596</v>
      </c>
      <c r="E833" s="46">
        <v>44606</v>
      </c>
      <c r="F833" s="47" t="s">
        <v>3910</v>
      </c>
      <c r="G833" s="48">
        <v>7000</v>
      </c>
      <c r="H833" s="49">
        <v>45085</v>
      </c>
      <c r="I833" s="44">
        <v>2022</v>
      </c>
      <c r="J833" s="44">
        <v>2022</v>
      </c>
      <c r="K833" s="44">
        <v>2023</v>
      </c>
      <c r="L833" s="44" t="s">
        <v>6021</v>
      </c>
      <c r="M833" s="44" t="s">
        <v>7246</v>
      </c>
      <c r="N833" s="44">
        <v>0</v>
      </c>
      <c r="O833" t="str">
        <f>IF(_xlfn.XLOOKUP(C833,Raw_Data_OS_23!$C$7:$C$4518,Raw_Data_OS_23!$C$7:$C$4518,"New_Claim")="New_Claim",IF(_xlfn.XLOOKUP(C833,'Raw Data_OS_22'!$C$5:$C$4516,'Raw Data_OS_22'!$C$5:$C$4516,"New_Claim")="New_Claim",IF(I833=$O$1,"F1","F2"),"Considered"),"Considered")</f>
        <v>Considered</v>
      </c>
      <c r="P833" t="str" cm="1">
        <f t="array" ref="P833">_xlfn.IFS(O833="F1","F1",O833="F2","F2",O833="Considered",_xlfn.XLOOKUP(C833,Raw_Data_OS_23!$C$7:$C$4518,Raw_Data_OS_23!$N$7:$N$4518,_xlfn.XLOOKUP(Raw_Data_Paid_23!C833,'Raw Data_OS_22'!$C$5:$C$4516,'Raw Data_OS_22'!$O$5:$O$4516)))</f>
        <v>B2</v>
      </c>
      <c r="Q833" t="str">
        <f t="shared" si="29"/>
        <v>B2</v>
      </c>
      <c r="R833" t="str">
        <f t="shared" si="30"/>
        <v>2022Motor Private</v>
      </c>
    </row>
    <row r="834" spans="2:18" x14ac:dyDescent="0.35">
      <c r="B834" s="40"/>
      <c r="C834" s="45" t="s">
        <v>6472</v>
      </c>
      <c r="D834" s="46">
        <v>44671</v>
      </c>
      <c r="E834" s="46">
        <v>44677</v>
      </c>
      <c r="F834" s="47" t="s">
        <v>3910</v>
      </c>
      <c r="G834" s="48">
        <v>7000</v>
      </c>
      <c r="H834" s="49">
        <v>45085</v>
      </c>
      <c r="I834" s="44">
        <v>2022</v>
      </c>
      <c r="J834" s="44">
        <v>2022</v>
      </c>
      <c r="K834" s="44">
        <v>2023</v>
      </c>
      <c r="L834" s="44" t="s">
        <v>6406</v>
      </c>
      <c r="M834" s="44" t="s">
        <v>7246</v>
      </c>
      <c r="N834" s="44">
        <v>0</v>
      </c>
      <c r="O834" t="str">
        <f>IF(_xlfn.XLOOKUP(C834,Raw_Data_OS_23!$C$7:$C$4518,Raw_Data_OS_23!$C$7:$C$4518,"New_Claim")="New_Claim",IF(_xlfn.XLOOKUP(C834,'Raw Data_OS_22'!$C$5:$C$4516,'Raw Data_OS_22'!$C$5:$C$4516,"New_Claim")="New_Claim",IF(I834=$O$1,"F1","F2"),"Considered"),"Considered")</f>
        <v>Considered</v>
      </c>
      <c r="P834" t="str" cm="1">
        <f t="array" ref="P834">_xlfn.IFS(O834="F1","F1",O834="F2","F2",O834="Considered",_xlfn.XLOOKUP(C834,Raw_Data_OS_23!$C$7:$C$4518,Raw_Data_OS_23!$N$7:$N$4518,_xlfn.XLOOKUP(Raw_Data_Paid_23!C834,'Raw Data_OS_22'!$C$5:$C$4516,'Raw Data_OS_22'!$O$5:$O$4516)))</f>
        <v>B2</v>
      </c>
      <c r="Q834" t="str">
        <f t="shared" si="29"/>
        <v>B2</v>
      </c>
      <c r="R834" t="str">
        <f t="shared" si="30"/>
        <v>2022Motor Private</v>
      </c>
    </row>
    <row r="835" spans="2:18" x14ac:dyDescent="0.35">
      <c r="B835" s="40"/>
      <c r="C835" s="45" t="s">
        <v>6373</v>
      </c>
      <c r="D835" s="46">
        <v>44643</v>
      </c>
      <c r="E835" s="46">
        <v>44644</v>
      </c>
      <c r="F835" s="47" t="s">
        <v>3910</v>
      </c>
      <c r="G835" s="48">
        <v>7000</v>
      </c>
      <c r="H835" s="49">
        <v>45085</v>
      </c>
      <c r="I835" s="44">
        <v>2022</v>
      </c>
      <c r="J835" s="44">
        <v>2022</v>
      </c>
      <c r="K835" s="44">
        <v>2023</v>
      </c>
      <c r="L835" s="44" t="s">
        <v>6021</v>
      </c>
      <c r="M835" s="44" t="s">
        <v>7246</v>
      </c>
      <c r="N835" s="44">
        <v>0</v>
      </c>
      <c r="O835" t="str">
        <f>IF(_xlfn.XLOOKUP(C835,Raw_Data_OS_23!$C$7:$C$4518,Raw_Data_OS_23!$C$7:$C$4518,"New_Claim")="New_Claim",IF(_xlfn.XLOOKUP(C835,'Raw Data_OS_22'!$C$5:$C$4516,'Raw Data_OS_22'!$C$5:$C$4516,"New_Claim")="New_Claim",IF(I835=$O$1,"F1","F2"),"Considered"),"Considered")</f>
        <v>Considered</v>
      </c>
      <c r="P835" t="str" cm="1">
        <f t="array" ref="P835">_xlfn.IFS(O835="F1","F1",O835="F2","F2",O835="Considered",_xlfn.XLOOKUP(C835,Raw_Data_OS_23!$C$7:$C$4518,Raw_Data_OS_23!$N$7:$N$4518,_xlfn.XLOOKUP(Raw_Data_Paid_23!C835,'Raw Data_OS_22'!$C$5:$C$4516,'Raw Data_OS_22'!$O$5:$O$4516)))</f>
        <v>B2</v>
      </c>
      <c r="Q835" t="str">
        <f t="shared" si="29"/>
        <v>B2</v>
      </c>
      <c r="R835" t="str">
        <f t="shared" si="30"/>
        <v>2022Motor Private</v>
      </c>
    </row>
    <row r="836" spans="2:18" x14ac:dyDescent="0.35">
      <c r="B836" s="40"/>
      <c r="C836" s="45" t="s">
        <v>3815</v>
      </c>
      <c r="D836" s="46">
        <v>44523</v>
      </c>
      <c r="E836" s="46">
        <v>44538</v>
      </c>
      <c r="F836" s="47" t="s">
        <v>3910</v>
      </c>
      <c r="G836" s="48">
        <v>7000</v>
      </c>
      <c r="H836" s="49">
        <v>45085</v>
      </c>
      <c r="I836" s="44">
        <v>2021</v>
      </c>
      <c r="J836" s="44">
        <v>2021</v>
      </c>
      <c r="K836" s="44">
        <v>2023</v>
      </c>
      <c r="L836" s="44" t="s">
        <v>3138</v>
      </c>
      <c r="M836" s="44" t="s">
        <v>7246</v>
      </c>
      <c r="N836" s="44">
        <v>0</v>
      </c>
      <c r="O836" t="str">
        <f>IF(_xlfn.XLOOKUP(C836,Raw_Data_OS_23!$C$7:$C$4518,Raw_Data_OS_23!$C$7:$C$4518,"New_Claim")="New_Claim",IF(_xlfn.XLOOKUP(C836,'Raw Data_OS_22'!$C$5:$C$4516,'Raw Data_OS_22'!$C$5:$C$4516,"New_Claim")="New_Claim",IF(I836=$O$1,"F1","F2"),"Considered"),"Considered")</f>
        <v>Considered</v>
      </c>
      <c r="P836" t="str" cm="1">
        <f t="array" ref="P836">_xlfn.IFS(O836="F1","F1",O836="F2","F2",O836="Considered",_xlfn.XLOOKUP(C836,Raw_Data_OS_23!$C$7:$C$4518,Raw_Data_OS_23!$N$7:$N$4518,_xlfn.XLOOKUP(Raw_Data_Paid_23!C836,'Raw Data_OS_22'!$C$5:$C$4516,'Raw Data_OS_22'!$O$5:$O$4516)))</f>
        <v>B2</v>
      </c>
      <c r="Q836" t="str">
        <f t="shared" si="29"/>
        <v>B2</v>
      </c>
      <c r="R836" t="str">
        <f t="shared" si="30"/>
        <v>2021Motor Private</v>
      </c>
    </row>
    <row r="837" spans="2:18" x14ac:dyDescent="0.35">
      <c r="B837" s="40"/>
      <c r="C837" s="45" t="s">
        <v>3787</v>
      </c>
      <c r="D837" s="46">
        <v>44529</v>
      </c>
      <c r="E837" s="46">
        <v>44532</v>
      </c>
      <c r="F837" s="47" t="s">
        <v>3910</v>
      </c>
      <c r="G837" s="48">
        <v>7000</v>
      </c>
      <c r="H837" s="49">
        <v>45085</v>
      </c>
      <c r="I837" s="44">
        <v>2021</v>
      </c>
      <c r="J837" s="44">
        <v>2021</v>
      </c>
      <c r="K837" s="44">
        <v>2023</v>
      </c>
      <c r="L837" s="44" t="s">
        <v>3138</v>
      </c>
      <c r="M837" s="44" t="s">
        <v>7246</v>
      </c>
      <c r="N837" s="44">
        <v>0</v>
      </c>
      <c r="O837" t="str">
        <f>IF(_xlfn.XLOOKUP(C837,Raw_Data_OS_23!$C$7:$C$4518,Raw_Data_OS_23!$C$7:$C$4518,"New_Claim")="New_Claim",IF(_xlfn.XLOOKUP(C837,'Raw Data_OS_22'!$C$5:$C$4516,'Raw Data_OS_22'!$C$5:$C$4516,"New_Claim")="New_Claim",IF(I837=$O$1,"F1","F2"),"Considered"),"Considered")</f>
        <v>Considered</v>
      </c>
      <c r="P837" t="str" cm="1">
        <f t="array" ref="P837">_xlfn.IFS(O837="F1","F1",O837="F2","F2",O837="Considered",_xlfn.XLOOKUP(C837,Raw_Data_OS_23!$C$7:$C$4518,Raw_Data_OS_23!$N$7:$N$4518,_xlfn.XLOOKUP(Raw_Data_Paid_23!C837,'Raw Data_OS_22'!$C$5:$C$4516,'Raw Data_OS_22'!$O$5:$O$4516)))</f>
        <v>C2</v>
      </c>
      <c r="Q837" t="str">
        <f t="shared" ref="Q837:Q900" si="31">IF(P837="D","F3",IF(P837="E1","E2",P837))</f>
        <v>C2</v>
      </c>
      <c r="R837" t="str">
        <f t="shared" ref="R837:R900" si="32">I837&amp;F837</f>
        <v>2021Motor Private</v>
      </c>
    </row>
    <row r="838" spans="2:18" x14ac:dyDescent="0.35">
      <c r="B838" s="40"/>
      <c r="C838" s="45" t="s">
        <v>6351</v>
      </c>
      <c r="D838" s="46">
        <v>44642</v>
      </c>
      <c r="E838" s="46">
        <v>44643</v>
      </c>
      <c r="F838" s="47" t="s">
        <v>3908</v>
      </c>
      <c r="G838" s="48">
        <v>7000</v>
      </c>
      <c r="H838" s="49">
        <v>45085</v>
      </c>
      <c r="I838" s="44">
        <v>2022</v>
      </c>
      <c r="J838" s="44">
        <v>2022</v>
      </c>
      <c r="K838" s="44">
        <v>2023</v>
      </c>
      <c r="L838" s="44" t="s">
        <v>6021</v>
      </c>
      <c r="M838" s="44" t="s">
        <v>7246</v>
      </c>
      <c r="N838" s="44">
        <v>0</v>
      </c>
      <c r="O838" t="str">
        <f>IF(_xlfn.XLOOKUP(C838,Raw_Data_OS_23!$C$7:$C$4518,Raw_Data_OS_23!$C$7:$C$4518,"New_Claim")="New_Claim",IF(_xlfn.XLOOKUP(C838,'Raw Data_OS_22'!$C$5:$C$4516,'Raw Data_OS_22'!$C$5:$C$4516,"New_Claim")="New_Claim",IF(I838=$O$1,"F1","F2"),"Considered"),"Considered")</f>
        <v>Considered</v>
      </c>
      <c r="P838" t="str" cm="1">
        <f t="array" ref="P838">_xlfn.IFS(O838="F1","F1",O838="F2","F2",O838="Considered",_xlfn.XLOOKUP(C838,Raw_Data_OS_23!$C$7:$C$4518,Raw_Data_OS_23!$N$7:$N$4518,_xlfn.XLOOKUP(Raw_Data_Paid_23!C838,'Raw Data_OS_22'!$C$5:$C$4516,'Raw Data_OS_22'!$O$5:$O$4516)))</f>
        <v>B2</v>
      </c>
      <c r="Q838" t="str">
        <f t="shared" si="31"/>
        <v>B2</v>
      </c>
      <c r="R838" t="str">
        <f t="shared" si="32"/>
        <v>2022Motor Commercial</v>
      </c>
    </row>
    <row r="839" spans="2:18" x14ac:dyDescent="0.35">
      <c r="B839" s="40"/>
      <c r="C839" s="45" t="s">
        <v>3459</v>
      </c>
      <c r="D839" s="46">
        <v>44434</v>
      </c>
      <c r="E839" s="46">
        <v>44455</v>
      </c>
      <c r="F839" s="47" t="s">
        <v>3908</v>
      </c>
      <c r="G839" s="48">
        <v>7000</v>
      </c>
      <c r="H839" s="49">
        <v>45085</v>
      </c>
      <c r="I839" s="44">
        <v>2021</v>
      </c>
      <c r="J839" s="44">
        <v>2021</v>
      </c>
      <c r="K839" s="44">
        <v>2023</v>
      </c>
      <c r="L839" s="44" t="s">
        <v>3073</v>
      </c>
      <c r="M839" s="44" t="s">
        <v>7246</v>
      </c>
      <c r="N839" s="44">
        <v>0</v>
      </c>
      <c r="O839" t="str">
        <f>IF(_xlfn.XLOOKUP(C839,Raw_Data_OS_23!$C$7:$C$4518,Raw_Data_OS_23!$C$7:$C$4518,"New_Claim")="New_Claim",IF(_xlfn.XLOOKUP(C839,'Raw Data_OS_22'!$C$5:$C$4516,'Raw Data_OS_22'!$C$5:$C$4516,"New_Claim")="New_Claim",IF(I839=$O$1,"F1","F2"),"Considered"),"Considered")</f>
        <v>Considered</v>
      </c>
      <c r="P839" t="str" cm="1">
        <f t="array" ref="P839">_xlfn.IFS(O839="F1","F1",O839="F2","F2",O839="Considered",_xlfn.XLOOKUP(C839,Raw_Data_OS_23!$C$7:$C$4518,Raw_Data_OS_23!$N$7:$N$4518,_xlfn.XLOOKUP(Raw_Data_Paid_23!C839,'Raw Data_OS_22'!$C$5:$C$4516,'Raw Data_OS_22'!$O$5:$O$4516)))</f>
        <v>B2</v>
      </c>
      <c r="Q839" t="str">
        <f t="shared" si="31"/>
        <v>B2</v>
      </c>
      <c r="R839" t="str">
        <f t="shared" si="32"/>
        <v>2021Motor Commercial</v>
      </c>
    </row>
    <row r="840" spans="2:18" x14ac:dyDescent="0.35">
      <c r="B840" s="40"/>
      <c r="C840" s="45" t="s">
        <v>5983</v>
      </c>
      <c r="D840" s="46">
        <v>44520</v>
      </c>
      <c r="E840" s="46">
        <v>44525</v>
      </c>
      <c r="F840" s="47" t="s">
        <v>3910</v>
      </c>
      <c r="G840" s="48">
        <v>5000</v>
      </c>
      <c r="H840" s="49">
        <v>45085</v>
      </c>
      <c r="I840" s="44">
        <v>2021</v>
      </c>
      <c r="J840" s="44">
        <v>2021</v>
      </c>
      <c r="K840" s="44">
        <v>2023</v>
      </c>
      <c r="L840" s="44" t="s">
        <v>3138</v>
      </c>
      <c r="M840" s="44" t="s">
        <v>7246</v>
      </c>
      <c r="N840" s="44">
        <v>0</v>
      </c>
      <c r="O840" t="str">
        <f>IF(_xlfn.XLOOKUP(C840,Raw_Data_OS_23!$C$7:$C$4518,Raw_Data_OS_23!$C$7:$C$4518,"New_Claim")="New_Claim",IF(_xlfn.XLOOKUP(C840,'Raw Data_OS_22'!$C$5:$C$4516,'Raw Data_OS_22'!$C$5:$C$4516,"New_Claim")="New_Claim",IF(I840=$O$1,"F1","F2"),"Considered"),"Considered")</f>
        <v>Considered</v>
      </c>
      <c r="P840" t="str" cm="1">
        <f t="array" ref="P840">_xlfn.IFS(O840="F1","F1",O840="F2","F2",O840="Considered",_xlfn.XLOOKUP(C840,Raw_Data_OS_23!$C$7:$C$4518,Raw_Data_OS_23!$N$7:$N$4518,_xlfn.XLOOKUP(Raw_Data_Paid_23!C840,'Raw Data_OS_22'!$C$5:$C$4516,'Raw Data_OS_22'!$O$5:$O$4516)))</f>
        <v>B2</v>
      </c>
      <c r="Q840" t="str">
        <f t="shared" si="31"/>
        <v>B2</v>
      </c>
      <c r="R840" t="str">
        <f t="shared" si="32"/>
        <v>2021Motor Private</v>
      </c>
    </row>
    <row r="841" spans="2:18" x14ac:dyDescent="0.35">
      <c r="B841" s="40"/>
      <c r="C841" s="45" t="s">
        <v>3336</v>
      </c>
      <c r="D841" s="46">
        <v>44418</v>
      </c>
      <c r="E841" s="46">
        <v>44429</v>
      </c>
      <c r="F841" s="47" t="s">
        <v>3908</v>
      </c>
      <c r="G841" s="48">
        <v>5000</v>
      </c>
      <c r="H841" s="49">
        <v>45085</v>
      </c>
      <c r="I841" s="44">
        <v>2021</v>
      </c>
      <c r="J841" s="44">
        <v>2021</v>
      </c>
      <c r="K841" s="44">
        <v>2023</v>
      </c>
      <c r="L841" s="44" t="s">
        <v>3073</v>
      </c>
      <c r="M841" s="44" t="s">
        <v>7246</v>
      </c>
      <c r="N841" s="44">
        <v>0</v>
      </c>
      <c r="O841" t="str">
        <f>IF(_xlfn.XLOOKUP(C841,Raw_Data_OS_23!$C$7:$C$4518,Raw_Data_OS_23!$C$7:$C$4518,"New_Claim")="New_Claim",IF(_xlfn.XLOOKUP(C841,'Raw Data_OS_22'!$C$5:$C$4516,'Raw Data_OS_22'!$C$5:$C$4516,"New_Claim")="New_Claim",IF(I841=$O$1,"F1","F2"),"Considered"),"Considered")</f>
        <v>Considered</v>
      </c>
      <c r="P841" t="str" cm="1">
        <f t="array" ref="P841">_xlfn.IFS(O841="F1","F1",O841="F2","F2",O841="Considered",_xlfn.XLOOKUP(C841,Raw_Data_OS_23!$C$7:$C$4518,Raw_Data_OS_23!$N$7:$N$4518,_xlfn.XLOOKUP(Raw_Data_Paid_23!C841,'Raw Data_OS_22'!$C$5:$C$4516,'Raw Data_OS_22'!$O$5:$O$4516)))</f>
        <v>B2</v>
      </c>
      <c r="Q841" t="str">
        <f t="shared" si="31"/>
        <v>B2</v>
      </c>
      <c r="R841" t="str">
        <f t="shared" si="32"/>
        <v>2021Motor Commercial</v>
      </c>
    </row>
    <row r="842" spans="2:18" x14ac:dyDescent="0.35">
      <c r="B842" s="40"/>
      <c r="C842" s="45" t="s">
        <v>6040</v>
      </c>
      <c r="D842" s="46">
        <v>44523</v>
      </c>
      <c r="E842" s="46">
        <v>44566</v>
      </c>
      <c r="F842" s="47" t="s">
        <v>3910</v>
      </c>
      <c r="G842" s="48">
        <v>5000</v>
      </c>
      <c r="H842" s="49">
        <v>45085</v>
      </c>
      <c r="I842" s="44">
        <v>2021</v>
      </c>
      <c r="J842" s="44">
        <v>2022</v>
      </c>
      <c r="K842" s="44">
        <v>2023</v>
      </c>
      <c r="L842" s="44" t="s">
        <v>3138</v>
      </c>
      <c r="M842" s="44" t="s">
        <v>7246</v>
      </c>
      <c r="N842" s="44">
        <v>0</v>
      </c>
      <c r="O842" t="str">
        <f>IF(_xlfn.XLOOKUP(C842,Raw_Data_OS_23!$C$7:$C$4518,Raw_Data_OS_23!$C$7:$C$4518,"New_Claim")="New_Claim",IF(_xlfn.XLOOKUP(C842,'Raw Data_OS_22'!$C$5:$C$4516,'Raw Data_OS_22'!$C$5:$C$4516,"New_Claim")="New_Claim",IF(I842=$O$1,"F1","F2"),"Considered"),"Considered")</f>
        <v>Considered</v>
      </c>
      <c r="P842" t="str" cm="1">
        <f t="array" ref="P842">_xlfn.IFS(O842="F1","F1",O842="F2","F2",O842="Considered",_xlfn.XLOOKUP(C842,Raw_Data_OS_23!$C$7:$C$4518,Raw_Data_OS_23!$N$7:$N$4518,_xlfn.XLOOKUP(Raw_Data_Paid_23!C842,'Raw Data_OS_22'!$C$5:$C$4516,'Raw Data_OS_22'!$O$5:$O$4516)))</f>
        <v>B2</v>
      </c>
      <c r="Q842" t="str">
        <f t="shared" si="31"/>
        <v>B2</v>
      </c>
      <c r="R842" t="str">
        <f t="shared" si="32"/>
        <v>2021Motor Private</v>
      </c>
    </row>
    <row r="843" spans="2:18" x14ac:dyDescent="0.35">
      <c r="B843" s="40"/>
      <c r="C843" s="45" t="s">
        <v>3479</v>
      </c>
      <c r="D843" s="46">
        <v>44433</v>
      </c>
      <c r="E843" s="46">
        <v>44459</v>
      </c>
      <c r="F843" s="47" t="s">
        <v>3910</v>
      </c>
      <c r="G843" s="48">
        <v>5000</v>
      </c>
      <c r="H843" s="49">
        <v>45085</v>
      </c>
      <c r="I843" s="44">
        <v>2021</v>
      </c>
      <c r="J843" s="44">
        <v>2021</v>
      </c>
      <c r="K843" s="44">
        <v>2023</v>
      </c>
      <c r="L843" s="44" t="s">
        <v>3073</v>
      </c>
      <c r="M843" s="44" t="s">
        <v>7246</v>
      </c>
      <c r="N843" s="44">
        <v>0</v>
      </c>
      <c r="O843" t="str">
        <f>IF(_xlfn.XLOOKUP(C843,Raw_Data_OS_23!$C$7:$C$4518,Raw_Data_OS_23!$C$7:$C$4518,"New_Claim")="New_Claim",IF(_xlfn.XLOOKUP(C843,'Raw Data_OS_22'!$C$5:$C$4516,'Raw Data_OS_22'!$C$5:$C$4516,"New_Claim")="New_Claim",IF(I843=$O$1,"F1","F2"),"Considered"),"Considered")</f>
        <v>Considered</v>
      </c>
      <c r="P843" t="str" cm="1">
        <f t="array" ref="P843">_xlfn.IFS(O843="F1","F1",O843="F2","F2",O843="Considered",_xlfn.XLOOKUP(C843,Raw_Data_OS_23!$C$7:$C$4518,Raw_Data_OS_23!$N$7:$N$4518,_xlfn.XLOOKUP(Raw_Data_Paid_23!C843,'Raw Data_OS_22'!$C$5:$C$4516,'Raw Data_OS_22'!$O$5:$O$4516)))</f>
        <v>B2</v>
      </c>
      <c r="Q843" t="str">
        <f t="shared" si="31"/>
        <v>B2</v>
      </c>
      <c r="R843" t="str">
        <f t="shared" si="32"/>
        <v>2021Motor Private</v>
      </c>
    </row>
    <row r="844" spans="2:18" x14ac:dyDescent="0.35">
      <c r="B844" s="40"/>
      <c r="C844" s="45" t="s">
        <v>509</v>
      </c>
      <c r="D844" s="46">
        <v>44133</v>
      </c>
      <c r="E844" s="46">
        <v>44133</v>
      </c>
      <c r="F844" s="47" t="s">
        <v>3908</v>
      </c>
      <c r="G844" s="48">
        <v>140000</v>
      </c>
      <c r="H844" s="49">
        <v>45085</v>
      </c>
      <c r="I844" s="44">
        <v>2020</v>
      </c>
      <c r="J844" s="44">
        <v>2020</v>
      </c>
      <c r="K844" s="44">
        <v>2023</v>
      </c>
      <c r="L844" s="44" t="s">
        <v>11</v>
      </c>
      <c r="M844" s="44" t="s">
        <v>7246</v>
      </c>
      <c r="N844" s="44">
        <v>0</v>
      </c>
      <c r="O844" t="str">
        <f>IF(_xlfn.XLOOKUP(C844,Raw_Data_OS_23!$C$7:$C$4518,Raw_Data_OS_23!$C$7:$C$4518,"New_Claim")="New_Claim",IF(_xlfn.XLOOKUP(C844,'Raw Data_OS_22'!$C$5:$C$4516,'Raw Data_OS_22'!$C$5:$C$4516,"New_Claim")="New_Claim",IF(I844=$O$1,"F1","F2"),"Considered"),"Considered")</f>
        <v>Considered</v>
      </c>
      <c r="P844" t="str" cm="1">
        <f t="array" ref="P844">_xlfn.IFS(O844="F1","F1",O844="F2","F2",O844="Considered",_xlfn.XLOOKUP(C844,Raw_Data_OS_23!$C$7:$C$4518,Raw_Data_OS_23!$N$7:$N$4518,_xlfn.XLOOKUP(Raw_Data_Paid_23!C844,'Raw Data_OS_22'!$C$5:$C$4516,'Raw Data_OS_22'!$O$5:$O$4516)))</f>
        <v>B2</v>
      </c>
      <c r="Q844" t="str">
        <f t="shared" si="31"/>
        <v>B2</v>
      </c>
      <c r="R844" t="str">
        <f t="shared" si="32"/>
        <v>2020Motor Commercial</v>
      </c>
    </row>
    <row r="845" spans="2:18" x14ac:dyDescent="0.35">
      <c r="B845" s="40"/>
      <c r="C845" s="45" t="s">
        <v>3680</v>
      </c>
      <c r="D845" s="46">
        <v>44482</v>
      </c>
      <c r="E845" s="46">
        <v>44487</v>
      </c>
      <c r="F845" s="47" t="s">
        <v>3910</v>
      </c>
      <c r="G845" s="48">
        <v>7000</v>
      </c>
      <c r="H845" s="49">
        <v>45085</v>
      </c>
      <c r="I845" s="44">
        <v>2021</v>
      </c>
      <c r="J845" s="44">
        <v>2021</v>
      </c>
      <c r="K845" s="44">
        <v>2023</v>
      </c>
      <c r="L845" s="44" t="s">
        <v>3138</v>
      </c>
      <c r="M845" s="44" t="s">
        <v>7246</v>
      </c>
      <c r="N845" s="44">
        <v>0</v>
      </c>
      <c r="O845" t="str">
        <f>IF(_xlfn.XLOOKUP(C845,Raw_Data_OS_23!$C$7:$C$4518,Raw_Data_OS_23!$C$7:$C$4518,"New_Claim")="New_Claim",IF(_xlfn.XLOOKUP(C845,'Raw Data_OS_22'!$C$5:$C$4516,'Raw Data_OS_22'!$C$5:$C$4516,"New_Claim")="New_Claim",IF(I845=$O$1,"F1","F2"),"Considered"),"Considered")</f>
        <v>Considered</v>
      </c>
      <c r="P845" t="str" cm="1">
        <f t="array" ref="P845">_xlfn.IFS(O845="F1","F1",O845="F2","F2",O845="Considered",_xlfn.XLOOKUP(C845,Raw_Data_OS_23!$C$7:$C$4518,Raw_Data_OS_23!$N$7:$N$4518,_xlfn.XLOOKUP(Raw_Data_Paid_23!C845,'Raw Data_OS_22'!$C$5:$C$4516,'Raw Data_OS_22'!$O$5:$O$4516)))</f>
        <v>B2</v>
      </c>
      <c r="Q845" t="str">
        <f t="shared" si="31"/>
        <v>B2</v>
      </c>
      <c r="R845" t="str">
        <f t="shared" si="32"/>
        <v>2021Motor Private</v>
      </c>
    </row>
    <row r="846" spans="2:18" x14ac:dyDescent="0.35">
      <c r="B846" s="40"/>
      <c r="C846" s="45" t="s">
        <v>3599</v>
      </c>
      <c r="D846" s="46">
        <v>44472</v>
      </c>
      <c r="E846" s="46">
        <v>44488</v>
      </c>
      <c r="F846" s="47" t="s">
        <v>3910</v>
      </c>
      <c r="G846" s="48">
        <v>5000</v>
      </c>
      <c r="H846" s="49">
        <v>45085</v>
      </c>
      <c r="I846" s="44">
        <v>2021</v>
      </c>
      <c r="J846" s="44">
        <v>2021</v>
      </c>
      <c r="K846" s="44">
        <v>2023</v>
      </c>
      <c r="L846" s="44" t="s">
        <v>3138</v>
      </c>
      <c r="M846" s="44" t="s">
        <v>7246</v>
      </c>
      <c r="N846" s="44">
        <v>0</v>
      </c>
      <c r="O846" t="str">
        <f>IF(_xlfn.XLOOKUP(C846,Raw_Data_OS_23!$C$7:$C$4518,Raw_Data_OS_23!$C$7:$C$4518,"New_Claim")="New_Claim",IF(_xlfn.XLOOKUP(C846,'Raw Data_OS_22'!$C$5:$C$4516,'Raw Data_OS_22'!$C$5:$C$4516,"New_Claim")="New_Claim",IF(I846=$O$1,"F1","F2"),"Considered"),"Considered")</f>
        <v>Considered</v>
      </c>
      <c r="P846" t="str" cm="1">
        <f t="array" ref="P846">_xlfn.IFS(O846="F1","F1",O846="F2","F2",O846="Considered",_xlfn.XLOOKUP(C846,Raw_Data_OS_23!$C$7:$C$4518,Raw_Data_OS_23!$N$7:$N$4518,_xlfn.XLOOKUP(Raw_Data_Paid_23!C846,'Raw Data_OS_22'!$C$5:$C$4516,'Raw Data_OS_22'!$O$5:$O$4516)))</f>
        <v>B2</v>
      </c>
      <c r="Q846" t="str">
        <f t="shared" si="31"/>
        <v>B2</v>
      </c>
      <c r="R846" t="str">
        <f t="shared" si="32"/>
        <v>2021Motor Private</v>
      </c>
    </row>
    <row r="847" spans="2:18" x14ac:dyDescent="0.35">
      <c r="B847" s="40"/>
      <c r="C847" s="45" t="s">
        <v>3829</v>
      </c>
      <c r="D847" s="46">
        <v>44541</v>
      </c>
      <c r="E847" s="46">
        <v>44543</v>
      </c>
      <c r="F847" s="47" t="s">
        <v>3910</v>
      </c>
      <c r="G847" s="48">
        <v>7000</v>
      </c>
      <c r="H847" s="49">
        <v>45085</v>
      </c>
      <c r="I847" s="44">
        <v>2021</v>
      </c>
      <c r="J847" s="44">
        <v>2021</v>
      </c>
      <c r="K847" s="44">
        <v>2023</v>
      </c>
      <c r="L847" s="44" t="s">
        <v>3138</v>
      </c>
      <c r="M847" s="44" t="s">
        <v>7246</v>
      </c>
      <c r="N847" s="44">
        <v>1</v>
      </c>
      <c r="O847" t="str">
        <f>IF(_xlfn.XLOOKUP(C847,Raw_Data_OS_23!$C$7:$C$4518,Raw_Data_OS_23!$C$7:$C$4518,"New_Claim")="New_Claim",IF(_xlfn.XLOOKUP(C847,'Raw Data_OS_22'!$C$5:$C$4516,'Raw Data_OS_22'!$C$5:$C$4516,"New_Claim")="New_Claim",IF(I847=$O$1,"F1","F2"),"Considered"),"Considered")</f>
        <v>Considered</v>
      </c>
      <c r="P847" t="str" cm="1">
        <f t="array" ref="P847">_xlfn.IFS(O847="F1","F1",O847="F2","F2",O847="Considered",_xlfn.XLOOKUP(C847,Raw_Data_OS_23!$C$7:$C$4518,Raw_Data_OS_23!$N$7:$N$4518,_xlfn.XLOOKUP(Raw_Data_Paid_23!C847,'Raw Data_OS_22'!$C$5:$C$4516,'Raw Data_OS_22'!$O$5:$O$4516)))</f>
        <v>B2</v>
      </c>
      <c r="Q847" t="str">
        <f t="shared" si="31"/>
        <v>B2</v>
      </c>
      <c r="R847" t="str">
        <f t="shared" si="32"/>
        <v>2021Motor Private</v>
      </c>
    </row>
    <row r="848" spans="2:18" x14ac:dyDescent="0.35">
      <c r="B848" s="40"/>
      <c r="C848" s="45" t="s">
        <v>6457</v>
      </c>
      <c r="D848" s="46">
        <v>44667</v>
      </c>
      <c r="E848" s="46">
        <v>44673</v>
      </c>
      <c r="F848" s="47" t="s">
        <v>3910</v>
      </c>
      <c r="G848" s="48">
        <v>7000</v>
      </c>
      <c r="H848" s="49">
        <v>45085</v>
      </c>
      <c r="I848" s="44">
        <v>2022</v>
      </c>
      <c r="J848" s="44">
        <v>2022</v>
      </c>
      <c r="K848" s="44">
        <v>2023</v>
      </c>
      <c r="L848" s="44" t="s">
        <v>6406</v>
      </c>
      <c r="M848" s="44" t="s">
        <v>7246</v>
      </c>
      <c r="N848" s="44">
        <v>0</v>
      </c>
      <c r="O848" t="str">
        <f>IF(_xlfn.XLOOKUP(C848,Raw_Data_OS_23!$C$7:$C$4518,Raw_Data_OS_23!$C$7:$C$4518,"New_Claim")="New_Claim",IF(_xlfn.XLOOKUP(C848,'Raw Data_OS_22'!$C$5:$C$4516,'Raw Data_OS_22'!$C$5:$C$4516,"New_Claim")="New_Claim",IF(I848=$O$1,"F1","F2"),"Considered"),"Considered")</f>
        <v>Considered</v>
      </c>
      <c r="P848" t="str" cm="1">
        <f t="array" ref="P848">_xlfn.IFS(O848="F1","F1",O848="F2","F2",O848="Considered",_xlfn.XLOOKUP(C848,Raw_Data_OS_23!$C$7:$C$4518,Raw_Data_OS_23!$N$7:$N$4518,_xlfn.XLOOKUP(Raw_Data_Paid_23!C848,'Raw Data_OS_22'!$C$5:$C$4516,'Raw Data_OS_22'!$O$5:$O$4516)))</f>
        <v>B2</v>
      </c>
      <c r="Q848" t="str">
        <f t="shared" si="31"/>
        <v>B2</v>
      </c>
      <c r="R848" t="str">
        <f t="shared" si="32"/>
        <v>2022Motor Private</v>
      </c>
    </row>
    <row r="849" spans="2:18" x14ac:dyDescent="0.35">
      <c r="B849" s="40"/>
      <c r="C849" s="45" t="s">
        <v>3354</v>
      </c>
      <c r="D849" s="46">
        <v>44428</v>
      </c>
      <c r="E849" s="46">
        <v>44432</v>
      </c>
      <c r="F849" s="47" t="s">
        <v>3910</v>
      </c>
      <c r="G849" s="48">
        <v>7000</v>
      </c>
      <c r="H849" s="49">
        <v>45085</v>
      </c>
      <c r="I849" s="44">
        <v>2021</v>
      </c>
      <c r="J849" s="44">
        <v>2021</v>
      </c>
      <c r="K849" s="44">
        <v>2023</v>
      </c>
      <c r="L849" s="44" t="s">
        <v>3073</v>
      </c>
      <c r="M849" s="44" t="s">
        <v>7246</v>
      </c>
      <c r="N849" s="44">
        <v>0</v>
      </c>
      <c r="O849" t="str">
        <f>IF(_xlfn.XLOOKUP(C849,Raw_Data_OS_23!$C$7:$C$4518,Raw_Data_OS_23!$C$7:$C$4518,"New_Claim")="New_Claim",IF(_xlfn.XLOOKUP(C849,'Raw Data_OS_22'!$C$5:$C$4516,'Raw Data_OS_22'!$C$5:$C$4516,"New_Claim")="New_Claim",IF(I849=$O$1,"F1","F2"),"Considered"),"Considered")</f>
        <v>Considered</v>
      </c>
      <c r="P849" t="str" cm="1">
        <f t="array" ref="P849">_xlfn.IFS(O849="F1","F1",O849="F2","F2",O849="Considered",_xlfn.XLOOKUP(C849,Raw_Data_OS_23!$C$7:$C$4518,Raw_Data_OS_23!$N$7:$N$4518,_xlfn.XLOOKUP(Raw_Data_Paid_23!C849,'Raw Data_OS_22'!$C$5:$C$4516,'Raw Data_OS_22'!$O$5:$O$4516)))</f>
        <v>C2</v>
      </c>
      <c r="Q849" t="str">
        <f t="shared" si="31"/>
        <v>C2</v>
      </c>
      <c r="R849" t="str">
        <f t="shared" si="32"/>
        <v>2021Motor Private</v>
      </c>
    </row>
    <row r="850" spans="2:18" x14ac:dyDescent="0.35">
      <c r="B850" s="40"/>
      <c r="C850" s="45" t="s">
        <v>3522</v>
      </c>
      <c r="D850" s="46">
        <v>44462</v>
      </c>
      <c r="E850" s="46">
        <v>44463</v>
      </c>
      <c r="F850" s="47" t="s">
        <v>3910</v>
      </c>
      <c r="G850" s="48">
        <v>7000</v>
      </c>
      <c r="H850" s="49">
        <v>45085</v>
      </c>
      <c r="I850" s="44">
        <v>2021</v>
      </c>
      <c r="J850" s="44">
        <v>2021</v>
      </c>
      <c r="K850" s="44">
        <v>2023</v>
      </c>
      <c r="L850" s="44" t="s">
        <v>3073</v>
      </c>
      <c r="M850" s="44" t="s">
        <v>7246</v>
      </c>
      <c r="N850" s="44">
        <v>0</v>
      </c>
      <c r="O850" t="str">
        <f>IF(_xlfn.XLOOKUP(C850,Raw_Data_OS_23!$C$7:$C$4518,Raw_Data_OS_23!$C$7:$C$4518,"New_Claim")="New_Claim",IF(_xlfn.XLOOKUP(C850,'Raw Data_OS_22'!$C$5:$C$4516,'Raw Data_OS_22'!$C$5:$C$4516,"New_Claim")="New_Claim",IF(I850=$O$1,"F1","F2"),"Considered"),"Considered")</f>
        <v>Considered</v>
      </c>
      <c r="P850" t="str" cm="1">
        <f t="array" ref="P850">_xlfn.IFS(O850="F1","F1",O850="F2","F2",O850="Considered",_xlfn.XLOOKUP(C850,Raw_Data_OS_23!$C$7:$C$4518,Raw_Data_OS_23!$N$7:$N$4518,_xlfn.XLOOKUP(Raw_Data_Paid_23!C850,'Raw Data_OS_22'!$C$5:$C$4516,'Raw Data_OS_22'!$O$5:$O$4516)))</f>
        <v>C2</v>
      </c>
      <c r="Q850" t="str">
        <f t="shared" si="31"/>
        <v>C2</v>
      </c>
      <c r="R850" t="str">
        <f t="shared" si="32"/>
        <v>2021Motor Private</v>
      </c>
    </row>
    <row r="851" spans="2:18" x14ac:dyDescent="0.35">
      <c r="B851" s="40"/>
      <c r="C851" s="45" t="s">
        <v>3489</v>
      </c>
      <c r="D851" s="46">
        <v>44423</v>
      </c>
      <c r="E851" s="46">
        <v>44431</v>
      </c>
      <c r="F851" s="47" t="s">
        <v>3908</v>
      </c>
      <c r="G851" s="48">
        <v>7000</v>
      </c>
      <c r="H851" s="49">
        <v>45085</v>
      </c>
      <c r="I851" s="44">
        <v>2021</v>
      </c>
      <c r="J851" s="44">
        <v>2021</v>
      </c>
      <c r="K851" s="44">
        <v>2023</v>
      </c>
      <c r="L851" s="44" t="s">
        <v>3073</v>
      </c>
      <c r="M851" s="44" t="s">
        <v>7246</v>
      </c>
      <c r="N851" s="44">
        <v>0</v>
      </c>
      <c r="O851" t="str">
        <f>IF(_xlfn.XLOOKUP(C851,Raw_Data_OS_23!$C$7:$C$4518,Raw_Data_OS_23!$C$7:$C$4518,"New_Claim")="New_Claim",IF(_xlfn.XLOOKUP(C851,'Raw Data_OS_22'!$C$5:$C$4516,'Raw Data_OS_22'!$C$5:$C$4516,"New_Claim")="New_Claim",IF(I851=$O$1,"F1","F2"),"Considered"),"Considered")</f>
        <v>Considered</v>
      </c>
      <c r="P851" t="str" cm="1">
        <f t="array" ref="P851">_xlfn.IFS(O851="F1","F1",O851="F2","F2",O851="Considered",_xlfn.XLOOKUP(C851,Raw_Data_OS_23!$C$7:$C$4518,Raw_Data_OS_23!$N$7:$N$4518,_xlfn.XLOOKUP(Raw_Data_Paid_23!C851,'Raw Data_OS_22'!$C$5:$C$4516,'Raw Data_OS_22'!$O$5:$O$4516)))</f>
        <v>C2</v>
      </c>
      <c r="Q851" t="str">
        <f t="shared" si="31"/>
        <v>C2</v>
      </c>
      <c r="R851" t="str">
        <f t="shared" si="32"/>
        <v>2021Motor Commercial</v>
      </c>
    </row>
    <row r="852" spans="2:18" x14ac:dyDescent="0.35">
      <c r="B852" s="40"/>
      <c r="C852" s="45" t="s">
        <v>3361</v>
      </c>
      <c r="D852" s="46">
        <v>44430</v>
      </c>
      <c r="E852" s="46">
        <v>44434</v>
      </c>
      <c r="F852" s="47" t="s">
        <v>3910</v>
      </c>
      <c r="G852" s="48">
        <v>7000</v>
      </c>
      <c r="H852" s="49">
        <v>45085</v>
      </c>
      <c r="I852" s="44">
        <v>2021</v>
      </c>
      <c r="J852" s="44">
        <v>2021</v>
      </c>
      <c r="K852" s="44">
        <v>2023</v>
      </c>
      <c r="L852" s="44" t="s">
        <v>3073</v>
      </c>
      <c r="M852" s="44" t="s">
        <v>7246</v>
      </c>
      <c r="N852" s="44">
        <v>0</v>
      </c>
      <c r="O852" t="str">
        <f>IF(_xlfn.XLOOKUP(C852,Raw_Data_OS_23!$C$7:$C$4518,Raw_Data_OS_23!$C$7:$C$4518,"New_Claim")="New_Claim",IF(_xlfn.XLOOKUP(C852,'Raw Data_OS_22'!$C$5:$C$4516,'Raw Data_OS_22'!$C$5:$C$4516,"New_Claim")="New_Claim",IF(I852=$O$1,"F1","F2"),"Considered"),"Considered")</f>
        <v>Considered</v>
      </c>
      <c r="P852" t="str" cm="1">
        <f t="array" ref="P852">_xlfn.IFS(O852="F1","F1",O852="F2","F2",O852="Considered",_xlfn.XLOOKUP(C852,Raw_Data_OS_23!$C$7:$C$4518,Raw_Data_OS_23!$N$7:$N$4518,_xlfn.XLOOKUP(Raw_Data_Paid_23!C852,'Raw Data_OS_22'!$C$5:$C$4516,'Raw Data_OS_22'!$O$5:$O$4516)))</f>
        <v>C2</v>
      </c>
      <c r="Q852" t="str">
        <f t="shared" si="31"/>
        <v>C2</v>
      </c>
      <c r="R852" t="str">
        <f t="shared" si="32"/>
        <v>2021Motor Private</v>
      </c>
    </row>
    <row r="853" spans="2:18" x14ac:dyDescent="0.35">
      <c r="B853" s="40"/>
      <c r="C853" s="45" t="s">
        <v>3356</v>
      </c>
      <c r="D853" s="46">
        <v>44428</v>
      </c>
      <c r="E853" s="46">
        <v>44433</v>
      </c>
      <c r="F853" s="47" t="s">
        <v>3910</v>
      </c>
      <c r="G853" s="48">
        <v>7000</v>
      </c>
      <c r="H853" s="49">
        <v>45085</v>
      </c>
      <c r="I853" s="44">
        <v>2021</v>
      </c>
      <c r="J853" s="44">
        <v>2021</v>
      </c>
      <c r="K853" s="44">
        <v>2023</v>
      </c>
      <c r="L853" s="44" t="s">
        <v>3073</v>
      </c>
      <c r="M853" s="44" t="s">
        <v>7246</v>
      </c>
      <c r="N853" s="44">
        <v>1</v>
      </c>
      <c r="O853" t="str">
        <f>IF(_xlfn.XLOOKUP(C853,Raw_Data_OS_23!$C$7:$C$4518,Raw_Data_OS_23!$C$7:$C$4518,"New_Claim")="New_Claim",IF(_xlfn.XLOOKUP(C853,'Raw Data_OS_22'!$C$5:$C$4516,'Raw Data_OS_22'!$C$5:$C$4516,"New_Claim")="New_Claim",IF(I853=$O$1,"F1","F2"),"Considered"),"Considered")</f>
        <v>Considered</v>
      </c>
      <c r="P853" t="str" cm="1">
        <f t="array" ref="P853">_xlfn.IFS(O853="F1","F1",O853="F2","F2",O853="Considered",_xlfn.XLOOKUP(C853,Raw_Data_OS_23!$C$7:$C$4518,Raw_Data_OS_23!$N$7:$N$4518,_xlfn.XLOOKUP(Raw_Data_Paid_23!C853,'Raw Data_OS_22'!$C$5:$C$4516,'Raw Data_OS_22'!$O$5:$O$4516)))</f>
        <v>B2</v>
      </c>
      <c r="Q853" t="str">
        <f t="shared" si="31"/>
        <v>B2</v>
      </c>
      <c r="R853" t="str">
        <f t="shared" si="32"/>
        <v>2021Motor Private</v>
      </c>
    </row>
    <row r="854" spans="2:18" x14ac:dyDescent="0.35">
      <c r="B854" s="40"/>
      <c r="C854" s="45" t="s">
        <v>3545</v>
      </c>
      <c r="D854" s="46">
        <v>44470</v>
      </c>
      <c r="E854" s="46">
        <v>44473</v>
      </c>
      <c r="F854" s="47" t="s">
        <v>3910</v>
      </c>
      <c r="G854" s="48">
        <v>7000</v>
      </c>
      <c r="H854" s="49">
        <v>45085</v>
      </c>
      <c r="I854" s="44">
        <v>2021</v>
      </c>
      <c r="J854" s="44">
        <v>2021</v>
      </c>
      <c r="K854" s="44">
        <v>2023</v>
      </c>
      <c r="L854" s="44" t="s">
        <v>3138</v>
      </c>
      <c r="M854" s="44" t="s">
        <v>7246</v>
      </c>
      <c r="N854" s="44">
        <v>0</v>
      </c>
      <c r="O854" t="str">
        <f>IF(_xlfn.XLOOKUP(C854,Raw_Data_OS_23!$C$7:$C$4518,Raw_Data_OS_23!$C$7:$C$4518,"New_Claim")="New_Claim",IF(_xlfn.XLOOKUP(C854,'Raw Data_OS_22'!$C$5:$C$4516,'Raw Data_OS_22'!$C$5:$C$4516,"New_Claim")="New_Claim",IF(I854=$O$1,"F1","F2"),"Considered"),"Considered")</f>
        <v>Considered</v>
      </c>
      <c r="P854" t="str" cm="1">
        <f t="array" ref="P854">_xlfn.IFS(O854="F1","F1",O854="F2","F2",O854="Considered",_xlfn.XLOOKUP(C854,Raw_Data_OS_23!$C$7:$C$4518,Raw_Data_OS_23!$N$7:$N$4518,_xlfn.XLOOKUP(Raw_Data_Paid_23!C854,'Raw Data_OS_22'!$C$5:$C$4516,'Raw Data_OS_22'!$O$5:$O$4516)))</f>
        <v>C2</v>
      </c>
      <c r="Q854" t="str">
        <f t="shared" si="31"/>
        <v>C2</v>
      </c>
      <c r="R854" t="str">
        <f t="shared" si="32"/>
        <v>2021Motor Private</v>
      </c>
    </row>
    <row r="855" spans="2:18" x14ac:dyDescent="0.35">
      <c r="B855" s="40"/>
      <c r="C855" s="45" t="s">
        <v>3425</v>
      </c>
      <c r="D855" s="46">
        <v>44446</v>
      </c>
      <c r="E855" s="46">
        <v>44447</v>
      </c>
      <c r="F855" s="47" t="s">
        <v>3908</v>
      </c>
      <c r="G855" s="48">
        <v>7000</v>
      </c>
      <c r="H855" s="49">
        <v>45085</v>
      </c>
      <c r="I855" s="44">
        <v>2021</v>
      </c>
      <c r="J855" s="44">
        <v>2021</v>
      </c>
      <c r="K855" s="44">
        <v>2023</v>
      </c>
      <c r="L855" s="44" t="s">
        <v>3073</v>
      </c>
      <c r="M855" s="44" t="s">
        <v>7246</v>
      </c>
      <c r="N855" s="44">
        <v>0</v>
      </c>
      <c r="O855" t="str">
        <f>IF(_xlfn.XLOOKUP(C855,Raw_Data_OS_23!$C$7:$C$4518,Raw_Data_OS_23!$C$7:$C$4518,"New_Claim")="New_Claim",IF(_xlfn.XLOOKUP(C855,'Raw Data_OS_22'!$C$5:$C$4516,'Raw Data_OS_22'!$C$5:$C$4516,"New_Claim")="New_Claim",IF(I855=$O$1,"F1","F2"),"Considered"),"Considered")</f>
        <v>Considered</v>
      </c>
      <c r="P855" t="str" cm="1">
        <f t="array" ref="P855">_xlfn.IFS(O855="F1","F1",O855="F2","F2",O855="Considered",_xlfn.XLOOKUP(C855,Raw_Data_OS_23!$C$7:$C$4518,Raw_Data_OS_23!$N$7:$N$4518,_xlfn.XLOOKUP(Raw_Data_Paid_23!C855,'Raw Data_OS_22'!$C$5:$C$4516,'Raw Data_OS_22'!$O$5:$O$4516)))</f>
        <v>B2</v>
      </c>
      <c r="Q855" t="str">
        <f t="shared" si="31"/>
        <v>B2</v>
      </c>
      <c r="R855" t="str">
        <f t="shared" si="32"/>
        <v>2021Motor Commercial</v>
      </c>
    </row>
    <row r="856" spans="2:18" x14ac:dyDescent="0.35">
      <c r="B856" s="40"/>
      <c r="C856" s="45" t="s">
        <v>3395</v>
      </c>
      <c r="D856" s="46">
        <v>44402</v>
      </c>
      <c r="E856" s="46">
        <v>44428</v>
      </c>
      <c r="F856" s="47" t="s">
        <v>3910</v>
      </c>
      <c r="G856" s="48">
        <v>7000</v>
      </c>
      <c r="H856" s="49">
        <v>45085</v>
      </c>
      <c r="I856" s="44">
        <v>2021</v>
      </c>
      <c r="J856" s="44">
        <v>2021</v>
      </c>
      <c r="K856" s="44">
        <v>2023</v>
      </c>
      <c r="L856" s="44" t="s">
        <v>3073</v>
      </c>
      <c r="M856" s="44" t="s">
        <v>7246</v>
      </c>
      <c r="N856" s="44">
        <v>0</v>
      </c>
      <c r="O856" t="str">
        <f>IF(_xlfn.XLOOKUP(C856,Raw_Data_OS_23!$C$7:$C$4518,Raw_Data_OS_23!$C$7:$C$4518,"New_Claim")="New_Claim",IF(_xlfn.XLOOKUP(C856,'Raw Data_OS_22'!$C$5:$C$4516,'Raw Data_OS_22'!$C$5:$C$4516,"New_Claim")="New_Claim",IF(I856=$O$1,"F1","F2"),"Considered"),"Considered")</f>
        <v>Considered</v>
      </c>
      <c r="P856" t="str" cm="1">
        <f t="array" ref="P856">_xlfn.IFS(O856="F1","F1",O856="F2","F2",O856="Considered",_xlfn.XLOOKUP(C856,Raw_Data_OS_23!$C$7:$C$4518,Raw_Data_OS_23!$N$7:$N$4518,_xlfn.XLOOKUP(Raw_Data_Paid_23!C856,'Raw Data_OS_22'!$C$5:$C$4516,'Raw Data_OS_22'!$O$5:$O$4516)))</f>
        <v>B2</v>
      </c>
      <c r="Q856" t="str">
        <f t="shared" si="31"/>
        <v>B2</v>
      </c>
      <c r="R856" t="str">
        <f t="shared" si="32"/>
        <v>2021Motor Private</v>
      </c>
    </row>
    <row r="857" spans="2:18" x14ac:dyDescent="0.35">
      <c r="B857" s="40"/>
      <c r="C857" s="45" t="s">
        <v>3398</v>
      </c>
      <c r="D857" s="46">
        <v>44432</v>
      </c>
      <c r="E857" s="46">
        <v>44440</v>
      </c>
      <c r="F857" s="47" t="s">
        <v>3910</v>
      </c>
      <c r="G857" s="48">
        <v>7000</v>
      </c>
      <c r="H857" s="49">
        <v>45085</v>
      </c>
      <c r="I857" s="44">
        <v>2021</v>
      </c>
      <c r="J857" s="44">
        <v>2021</v>
      </c>
      <c r="K857" s="44">
        <v>2023</v>
      </c>
      <c r="L857" s="44" t="s">
        <v>3073</v>
      </c>
      <c r="M857" s="44" t="s">
        <v>7246</v>
      </c>
      <c r="N857" s="44">
        <v>0</v>
      </c>
      <c r="O857" t="str">
        <f>IF(_xlfn.XLOOKUP(C857,Raw_Data_OS_23!$C$7:$C$4518,Raw_Data_OS_23!$C$7:$C$4518,"New_Claim")="New_Claim",IF(_xlfn.XLOOKUP(C857,'Raw Data_OS_22'!$C$5:$C$4516,'Raw Data_OS_22'!$C$5:$C$4516,"New_Claim")="New_Claim",IF(I857=$O$1,"F1","F2"),"Considered"),"Considered")</f>
        <v>Considered</v>
      </c>
      <c r="P857" t="str" cm="1">
        <f t="array" ref="P857">_xlfn.IFS(O857="F1","F1",O857="F2","F2",O857="Considered",_xlfn.XLOOKUP(C857,Raw_Data_OS_23!$C$7:$C$4518,Raw_Data_OS_23!$N$7:$N$4518,_xlfn.XLOOKUP(Raw_Data_Paid_23!C857,'Raw Data_OS_22'!$C$5:$C$4516,'Raw Data_OS_22'!$O$5:$O$4516)))</f>
        <v>C2</v>
      </c>
      <c r="Q857" t="str">
        <f t="shared" si="31"/>
        <v>C2</v>
      </c>
      <c r="R857" t="str">
        <f t="shared" si="32"/>
        <v>2021Motor Private</v>
      </c>
    </row>
    <row r="858" spans="2:18" x14ac:dyDescent="0.35">
      <c r="B858" s="40"/>
      <c r="C858" s="45" t="s">
        <v>3239</v>
      </c>
      <c r="D858" s="46">
        <v>44319</v>
      </c>
      <c r="E858" s="46">
        <v>44405</v>
      </c>
      <c r="F858" s="47" t="s">
        <v>3910</v>
      </c>
      <c r="G858" s="48">
        <v>7000</v>
      </c>
      <c r="H858" s="49">
        <v>45085</v>
      </c>
      <c r="I858" s="44">
        <v>2021</v>
      </c>
      <c r="J858" s="44">
        <v>2021</v>
      </c>
      <c r="K858" s="44">
        <v>2023</v>
      </c>
      <c r="L858" s="44" t="s">
        <v>2250</v>
      </c>
      <c r="M858" s="44" t="s">
        <v>7246</v>
      </c>
      <c r="N858" s="44">
        <v>0</v>
      </c>
      <c r="O858" t="str">
        <f>IF(_xlfn.XLOOKUP(C858,Raw_Data_OS_23!$C$7:$C$4518,Raw_Data_OS_23!$C$7:$C$4518,"New_Claim")="New_Claim",IF(_xlfn.XLOOKUP(C858,'Raw Data_OS_22'!$C$5:$C$4516,'Raw Data_OS_22'!$C$5:$C$4516,"New_Claim")="New_Claim",IF(I858=$O$1,"F1","F2"),"Considered"),"Considered")</f>
        <v>Considered</v>
      </c>
      <c r="P858" t="str" cm="1">
        <f t="array" ref="P858">_xlfn.IFS(O858="F1","F1",O858="F2","F2",O858="Considered",_xlfn.XLOOKUP(C858,Raw_Data_OS_23!$C$7:$C$4518,Raw_Data_OS_23!$N$7:$N$4518,_xlfn.XLOOKUP(Raw_Data_Paid_23!C858,'Raw Data_OS_22'!$C$5:$C$4516,'Raw Data_OS_22'!$O$5:$O$4516)))</f>
        <v>C2</v>
      </c>
      <c r="Q858" t="str">
        <f t="shared" si="31"/>
        <v>C2</v>
      </c>
      <c r="R858" t="str">
        <f t="shared" si="32"/>
        <v>2021Motor Private</v>
      </c>
    </row>
    <row r="859" spans="2:18" x14ac:dyDescent="0.35">
      <c r="B859" s="40"/>
      <c r="C859" s="45" t="s">
        <v>3488</v>
      </c>
      <c r="D859" s="46">
        <v>44459</v>
      </c>
      <c r="E859" s="46">
        <v>44460</v>
      </c>
      <c r="F859" s="47" t="s">
        <v>3910</v>
      </c>
      <c r="G859" s="48">
        <v>7000</v>
      </c>
      <c r="H859" s="49">
        <v>45085</v>
      </c>
      <c r="I859" s="44">
        <v>2021</v>
      </c>
      <c r="J859" s="44">
        <v>2021</v>
      </c>
      <c r="K859" s="44">
        <v>2023</v>
      </c>
      <c r="L859" s="44" t="s">
        <v>3073</v>
      </c>
      <c r="M859" s="44" t="s">
        <v>7246</v>
      </c>
      <c r="N859" s="44">
        <v>0</v>
      </c>
      <c r="O859" t="str">
        <f>IF(_xlfn.XLOOKUP(C859,Raw_Data_OS_23!$C$7:$C$4518,Raw_Data_OS_23!$C$7:$C$4518,"New_Claim")="New_Claim",IF(_xlfn.XLOOKUP(C859,'Raw Data_OS_22'!$C$5:$C$4516,'Raw Data_OS_22'!$C$5:$C$4516,"New_Claim")="New_Claim",IF(I859=$O$1,"F1","F2"),"Considered"),"Considered")</f>
        <v>Considered</v>
      </c>
      <c r="P859" t="str" cm="1">
        <f t="array" ref="P859">_xlfn.IFS(O859="F1","F1",O859="F2","F2",O859="Considered",_xlfn.XLOOKUP(C859,Raw_Data_OS_23!$C$7:$C$4518,Raw_Data_OS_23!$N$7:$N$4518,_xlfn.XLOOKUP(Raw_Data_Paid_23!C859,'Raw Data_OS_22'!$C$5:$C$4516,'Raw Data_OS_22'!$O$5:$O$4516)))</f>
        <v>C2</v>
      </c>
      <c r="Q859" t="str">
        <f t="shared" si="31"/>
        <v>C2</v>
      </c>
      <c r="R859" t="str">
        <f t="shared" si="32"/>
        <v>2021Motor Private</v>
      </c>
    </row>
    <row r="860" spans="2:18" x14ac:dyDescent="0.35">
      <c r="B860" s="40"/>
      <c r="C860" s="45" t="s">
        <v>6107</v>
      </c>
      <c r="D860" s="46">
        <v>44547</v>
      </c>
      <c r="E860" s="46">
        <v>44580</v>
      </c>
      <c r="F860" s="47" t="s">
        <v>3910</v>
      </c>
      <c r="G860" s="48">
        <v>463000</v>
      </c>
      <c r="H860" s="49">
        <v>45085</v>
      </c>
      <c r="I860" s="44">
        <v>2021</v>
      </c>
      <c r="J860" s="44">
        <v>2022</v>
      </c>
      <c r="K860" s="44">
        <v>2023</v>
      </c>
      <c r="L860" s="44" t="s">
        <v>3138</v>
      </c>
      <c r="M860" s="44" t="s">
        <v>7246</v>
      </c>
      <c r="N860" s="44">
        <v>1</v>
      </c>
      <c r="O860" t="str">
        <f>IF(_xlfn.XLOOKUP(C860,Raw_Data_OS_23!$C$7:$C$4518,Raw_Data_OS_23!$C$7:$C$4518,"New_Claim")="New_Claim",IF(_xlfn.XLOOKUP(C860,'Raw Data_OS_22'!$C$5:$C$4516,'Raw Data_OS_22'!$C$5:$C$4516,"New_Claim")="New_Claim",IF(I860=$O$1,"F1","F2"),"Considered"),"Considered")</f>
        <v>Considered</v>
      </c>
      <c r="P860" t="str" cm="1">
        <f t="array" ref="P860">_xlfn.IFS(O860="F1","F1",O860="F2","F2",O860="Considered",_xlfn.XLOOKUP(C860,Raw_Data_OS_23!$C$7:$C$4518,Raw_Data_OS_23!$N$7:$N$4518,_xlfn.XLOOKUP(Raw_Data_Paid_23!C860,'Raw Data_OS_22'!$C$5:$C$4516,'Raw Data_OS_22'!$O$5:$O$4516)))</f>
        <v>B2</v>
      </c>
      <c r="Q860" t="str">
        <f t="shared" si="31"/>
        <v>B2</v>
      </c>
      <c r="R860" t="str">
        <f t="shared" si="32"/>
        <v>2021Motor Private</v>
      </c>
    </row>
    <row r="861" spans="2:18" x14ac:dyDescent="0.35">
      <c r="B861" s="40"/>
      <c r="C861" s="45" t="s">
        <v>7562</v>
      </c>
      <c r="D861" s="46">
        <v>43377</v>
      </c>
      <c r="E861" s="46">
        <v>43445</v>
      </c>
      <c r="F861" s="47" t="s">
        <v>3910</v>
      </c>
      <c r="G861" s="48">
        <v>6500</v>
      </c>
      <c r="H861" s="49">
        <v>45085</v>
      </c>
      <c r="I861" s="44">
        <v>2018</v>
      </c>
      <c r="J861" s="44">
        <v>2018</v>
      </c>
      <c r="K861" s="44">
        <v>2023</v>
      </c>
      <c r="L861" s="44" t="s">
        <v>684</v>
      </c>
      <c r="M861" s="44" t="s">
        <v>7246</v>
      </c>
      <c r="N861" s="44">
        <v>1</v>
      </c>
      <c r="O861" t="str">
        <f>IF(_xlfn.XLOOKUP(C861,Raw_Data_OS_23!$C$7:$C$4518,Raw_Data_OS_23!$C$7:$C$4518,"New_Claim")="New_Claim",IF(_xlfn.XLOOKUP(C861,'Raw Data_OS_22'!$C$5:$C$4516,'Raw Data_OS_22'!$C$5:$C$4516,"New_Claim")="New_Claim",IF(I861=$O$1,"F1","F2"),"Considered"),"Considered")</f>
        <v>F2</v>
      </c>
      <c r="P861" t="str" cm="1">
        <f t="array" ref="P861">_xlfn.IFS(O861="F1","F1",O861="F2","F2",O861="Considered",_xlfn.XLOOKUP(C861,Raw_Data_OS_23!$C$7:$C$4518,Raw_Data_OS_23!$N$7:$N$4518,_xlfn.XLOOKUP(Raw_Data_Paid_23!C861,'Raw Data_OS_22'!$C$5:$C$4516,'Raw Data_OS_22'!$O$5:$O$4516)))</f>
        <v>F2</v>
      </c>
      <c r="Q861" t="str">
        <f t="shared" si="31"/>
        <v>F2</v>
      </c>
      <c r="R861" t="str">
        <f t="shared" si="32"/>
        <v>2018Motor Private</v>
      </c>
    </row>
    <row r="862" spans="2:18" x14ac:dyDescent="0.35">
      <c r="B862" s="40"/>
      <c r="C862" s="45" t="s">
        <v>3363</v>
      </c>
      <c r="D862" s="46">
        <v>44429</v>
      </c>
      <c r="E862" s="46">
        <v>44435</v>
      </c>
      <c r="F862" s="47" t="s">
        <v>3908</v>
      </c>
      <c r="G862" s="48">
        <v>7000</v>
      </c>
      <c r="H862" s="49">
        <v>45086</v>
      </c>
      <c r="I862" s="44">
        <v>2021</v>
      </c>
      <c r="J862" s="44">
        <v>2021</v>
      </c>
      <c r="K862" s="44">
        <v>2023</v>
      </c>
      <c r="L862" s="44" t="s">
        <v>3073</v>
      </c>
      <c r="M862" s="44" t="s">
        <v>7246</v>
      </c>
      <c r="N862" s="44">
        <v>0</v>
      </c>
      <c r="O862" t="str">
        <f>IF(_xlfn.XLOOKUP(C862,Raw_Data_OS_23!$C$7:$C$4518,Raw_Data_OS_23!$C$7:$C$4518,"New_Claim")="New_Claim",IF(_xlfn.XLOOKUP(C862,'Raw Data_OS_22'!$C$5:$C$4516,'Raw Data_OS_22'!$C$5:$C$4516,"New_Claim")="New_Claim",IF(I862=$O$1,"F1","F2"),"Considered"),"Considered")</f>
        <v>Considered</v>
      </c>
      <c r="P862" t="str" cm="1">
        <f t="array" ref="P862">_xlfn.IFS(O862="F1","F1",O862="F2","F2",O862="Considered",_xlfn.XLOOKUP(C862,Raw_Data_OS_23!$C$7:$C$4518,Raw_Data_OS_23!$N$7:$N$4518,_xlfn.XLOOKUP(Raw_Data_Paid_23!C862,'Raw Data_OS_22'!$C$5:$C$4516,'Raw Data_OS_22'!$O$5:$O$4516)))</f>
        <v>C2</v>
      </c>
      <c r="Q862" t="str">
        <f t="shared" si="31"/>
        <v>C2</v>
      </c>
      <c r="R862" t="str">
        <f t="shared" si="32"/>
        <v>2021Motor Commercial</v>
      </c>
    </row>
    <row r="863" spans="2:18" x14ac:dyDescent="0.35">
      <c r="B863" s="40"/>
      <c r="C863" s="45" t="s">
        <v>3535</v>
      </c>
      <c r="D863" s="46">
        <v>44443</v>
      </c>
      <c r="E863" s="46">
        <v>44462</v>
      </c>
      <c r="F863" s="47" t="s">
        <v>3910</v>
      </c>
      <c r="G863" s="48">
        <v>300000</v>
      </c>
      <c r="H863" s="49">
        <v>45086</v>
      </c>
      <c r="I863" s="44">
        <v>2021</v>
      </c>
      <c r="J863" s="44">
        <v>2021</v>
      </c>
      <c r="K863" s="44">
        <v>2023</v>
      </c>
      <c r="L863" s="44" t="s">
        <v>3073</v>
      </c>
      <c r="M863" s="44" t="s">
        <v>7246</v>
      </c>
      <c r="N863" s="44">
        <v>1</v>
      </c>
      <c r="O863" t="str">
        <f>IF(_xlfn.XLOOKUP(C863,Raw_Data_OS_23!$C$7:$C$4518,Raw_Data_OS_23!$C$7:$C$4518,"New_Claim")="New_Claim",IF(_xlfn.XLOOKUP(C863,'Raw Data_OS_22'!$C$5:$C$4516,'Raw Data_OS_22'!$C$5:$C$4516,"New_Claim")="New_Claim",IF(I863=$O$1,"F1","F2"),"Considered"),"Considered")</f>
        <v>Considered</v>
      </c>
      <c r="P863" t="str" cm="1">
        <f t="array" ref="P863">_xlfn.IFS(O863="F1","F1",O863="F2","F2",O863="Considered",_xlfn.XLOOKUP(C863,Raw_Data_OS_23!$C$7:$C$4518,Raw_Data_OS_23!$N$7:$N$4518,_xlfn.XLOOKUP(Raw_Data_Paid_23!C863,'Raw Data_OS_22'!$C$5:$C$4516,'Raw Data_OS_22'!$O$5:$O$4516)))</f>
        <v>B2</v>
      </c>
      <c r="Q863" t="str">
        <f t="shared" si="31"/>
        <v>B2</v>
      </c>
      <c r="R863" t="str">
        <f t="shared" si="32"/>
        <v>2021Motor Private</v>
      </c>
    </row>
    <row r="864" spans="2:18" x14ac:dyDescent="0.35">
      <c r="B864" s="40"/>
      <c r="C864" s="45" t="s">
        <v>1718</v>
      </c>
      <c r="D864" s="46">
        <v>41716</v>
      </c>
      <c r="E864" s="46">
        <v>42255</v>
      </c>
      <c r="F864" s="47" t="s">
        <v>658</v>
      </c>
      <c r="G864" s="48">
        <v>25000</v>
      </c>
      <c r="H864" s="49">
        <v>45086</v>
      </c>
      <c r="I864" s="44">
        <v>2014</v>
      </c>
      <c r="J864" s="44">
        <v>2015</v>
      </c>
      <c r="K864" s="44">
        <v>2023</v>
      </c>
      <c r="L864" s="44" t="s">
        <v>1661</v>
      </c>
      <c r="M864" s="44" t="s">
        <v>7246</v>
      </c>
      <c r="N864" s="44">
        <v>1</v>
      </c>
      <c r="O864" t="str">
        <f>IF(_xlfn.XLOOKUP(C864,Raw_Data_OS_23!$C$7:$C$4518,Raw_Data_OS_23!$C$7:$C$4518,"New_Claim")="New_Claim",IF(_xlfn.XLOOKUP(C864,'Raw Data_OS_22'!$C$5:$C$4516,'Raw Data_OS_22'!$C$5:$C$4516,"New_Claim")="New_Claim",IF(I864=$O$1,"F1","F2"),"Considered"),"Considered")</f>
        <v>Considered</v>
      </c>
      <c r="P864" t="str" cm="1">
        <f t="array" ref="P864">_xlfn.IFS(O864="F1","F1",O864="F2","F2",O864="Considered",_xlfn.XLOOKUP(C864,Raw_Data_OS_23!$C$7:$C$4518,Raw_Data_OS_23!$N$7:$N$4518,_xlfn.XLOOKUP(Raw_Data_Paid_23!C864,'Raw Data_OS_22'!$C$5:$C$4516,'Raw Data_OS_22'!$O$5:$O$4516)))</f>
        <v>B2</v>
      </c>
      <c r="Q864" t="str">
        <f t="shared" si="31"/>
        <v>B2</v>
      </c>
      <c r="R864" t="str">
        <f t="shared" si="32"/>
        <v>2014Workmen's Compensation</v>
      </c>
    </row>
    <row r="865" spans="2:18" x14ac:dyDescent="0.35">
      <c r="B865" s="40"/>
      <c r="C865" s="45" t="s">
        <v>339</v>
      </c>
      <c r="D865" s="46">
        <v>44086</v>
      </c>
      <c r="E865" s="46">
        <v>44086</v>
      </c>
      <c r="F865" s="47" t="s">
        <v>3908</v>
      </c>
      <c r="G865" s="48">
        <v>500000</v>
      </c>
      <c r="H865" s="49">
        <v>45086</v>
      </c>
      <c r="I865" s="44">
        <v>2020</v>
      </c>
      <c r="J865" s="44">
        <v>2020</v>
      </c>
      <c r="K865" s="44">
        <v>2023</v>
      </c>
      <c r="L865" s="44" t="s">
        <v>35</v>
      </c>
      <c r="M865" s="44" t="s">
        <v>7246</v>
      </c>
      <c r="N865" s="44">
        <v>0</v>
      </c>
      <c r="O865" t="str">
        <f>IF(_xlfn.XLOOKUP(C865,Raw_Data_OS_23!$C$7:$C$4518,Raw_Data_OS_23!$C$7:$C$4518,"New_Claim")="New_Claim",IF(_xlfn.XLOOKUP(C865,'Raw Data_OS_22'!$C$5:$C$4516,'Raw Data_OS_22'!$C$5:$C$4516,"New_Claim")="New_Claim",IF(I865=$O$1,"F1","F2"),"Considered"),"Considered")</f>
        <v>Considered</v>
      </c>
      <c r="P865" t="str" cm="1">
        <f t="array" ref="P865">_xlfn.IFS(O865="F1","F1",O865="F2","F2",O865="Considered",_xlfn.XLOOKUP(C865,Raw_Data_OS_23!$C$7:$C$4518,Raw_Data_OS_23!$N$7:$N$4518,_xlfn.XLOOKUP(Raw_Data_Paid_23!C865,'Raw Data_OS_22'!$C$5:$C$4516,'Raw Data_OS_22'!$O$5:$O$4516)))</f>
        <v>B2</v>
      </c>
      <c r="Q865" t="str">
        <f t="shared" si="31"/>
        <v>B2</v>
      </c>
      <c r="R865" t="str">
        <f t="shared" si="32"/>
        <v>2020Motor Commercial</v>
      </c>
    </row>
    <row r="866" spans="2:18" x14ac:dyDescent="0.35">
      <c r="B866" s="40"/>
      <c r="C866" s="45" t="s">
        <v>3599</v>
      </c>
      <c r="D866" s="46">
        <v>44472</v>
      </c>
      <c r="E866" s="46">
        <v>44488</v>
      </c>
      <c r="F866" s="47" t="s">
        <v>3910</v>
      </c>
      <c r="G866" s="48">
        <v>100000</v>
      </c>
      <c r="H866" s="49">
        <v>45086</v>
      </c>
      <c r="I866" s="44">
        <v>2021</v>
      </c>
      <c r="J866" s="44">
        <v>2021</v>
      </c>
      <c r="K866" s="44">
        <v>2023</v>
      </c>
      <c r="L866" s="44" t="s">
        <v>3138</v>
      </c>
      <c r="M866" s="44" t="s">
        <v>7246</v>
      </c>
      <c r="N866" s="44">
        <v>0</v>
      </c>
      <c r="O866" t="str">
        <f>IF(_xlfn.XLOOKUP(C866,Raw_Data_OS_23!$C$7:$C$4518,Raw_Data_OS_23!$C$7:$C$4518,"New_Claim")="New_Claim",IF(_xlfn.XLOOKUP(C866,'Raw Data_OS_22'!$C$5:$C$4516,'Raw Data_OS_22'!$C$5:$C$4516,"New_Claim")="New_Claim",IF(I866=$O$1,"F1","F2"),"Considered"),"Considered")</f>
        <v>Considered</v>
      </c>
      <c r="P866" t="str" cm="1">
        <f t="array" ref="P866">_xlfn.IFS(O866="F1","F1",O866="F2","F2",O866="Considered",_xlfn.XLOOKUP(C866,Raw_Data_OS_23!$C$7:$C$4518,Raw_Data_OS_23!$N$7:$N$4518,_xlfn.XLOOKUP(Raw_Data_Paid_23!C866,'Raw Data_OS_22'!$C$5:$C$4516,'Raw Data_OS_22'!$O$5:$O$4516)))</f>
        <v>B2</v>
      </c>
      <c r="Q866" t="str">
        <f t="shared" si="31"/>
        <v>B2</v>
      </c>
      <c r="R866" t="str">
        <f t="shared" si="32"/>
        <v>2021Motor Private</v>
      </c>
    </row>
    <row r="867" spans="2:18" x14ac:dyDescent="0.35">
      <c r="B867" s="40"/>
      <c r="C867" s="45" t="s">
        <v>3254</v>
      </c>
      <c r="D867" s="46">
        <v>44393</v>
      </c>
      <c r="E867" s="46">
        <v>44408</v>
      </c>
      <c r="F867" s="47" t="s">
        <v>3910</v>
      </c>
      <c r="G867" s="48">
        <v>7000</v>
      </c>
      <c r="H867" s="49">
        <v>45086</v>
      </c>
      <c r="I867" s="44">
        <v>2021</v>
      </c>
      <c r="J867" s="44">
        <v>2021</v>
      </c>
      <c r="K867" s="44">
        <v>2023</v>
      </c>
      <c r="L867" s="44" t="s">
        <v>3073</v>
      </c>
      <c r="M867" s="44" t="s">
        <v>7246</v>
      </c>
      <c r="N867" s="44">
        <v>0</v>
      </c>
      <c r="O867" t="str">
        <f>IF(_xlfn.XLOOKUP(C867,Raw_Data_OS_23!$C$7:$C$4518,Raw_Data_OS_23!$C$7:$C$4518,"New_Claim")="New_Claim",IF(_xlfn.XLOOKUP(C867,'Raw Data_OS_22'!$C$5:$C$4516,'Raw Data_OS_22'!$C$5:$C$4516,"New_Claim")="New_Claim",IF(I867=$O$1,"F1","F2"),"Considered"),"Considered")</f>
        <v>Considered</v>
      </c>
      <c r="P867" t="str" cm="1">
        <f t="array" ref="P867">_xlfn.IFS(O867="F1","F1",O867="F2","F2",O867="Considered",_xlfn.XLOOKUP(C867,Raw_Data_OS_23!$C$7:$C$4518,Raw_Data_OS_23!$N$7:$N$4518,_xlfn.XLOOKUP(Raw_Data_Paid_23!C867,'Raw Data_OS_22'!$C$5:$C$4516,'Raw Data_OS_22'!$O$5:$O$4516)))</f>
        <v>C2</v>
      </c>
      <c r="Q867" t="str">
        <f t="shared" si="31"/>
        <v>C2</v>
      </c>
      <c r="R867" t="str">
        <f t="shared" si="32"/>
        <v>2021Motor Private</v>
      </c>
    </row>
    <row r="868" spans="2:18" x14ac:dyDescent="0.35">
      <c r="B868" s="40"/>
      <c r="C868" s="45" t="s">
        <v>7371</v>
      </c>
      <c r="D868" s="46">
        <v>44977</v>
      </c>
      <c r="E868" s="46">
        <v>44981</v>
      </c>
      <c r="F868" s="47" t="s">
        <v>3910</v>
      </c>
      <c r="G868" s="48">
        <v>63000</v>
      </c>
      <c r="H868" s="49">
        <v>45086</v>
      </c>
      <c r="I868" s="44">
        <v>2023</v>
      </c>
      <c r="J868" s="44">
        <v>2023</v>
      </c>
      <c r="K868" s="44">
        <v>2023</v>
      </c>
      <c r="L868" s="44" t="s">
        <v>7201</v>
      </c>
      <c r="M868" s="44" t="s">
        <v>7246</v>
      </c>
      <c r="N868" s="44">
        <v>0</v>
      </c>
      <c r="O868" t="str">
        <f>IF(_xlfn.XLOOKUP(C868,Raw_Data_OS_23!$C$7:$C$4518,Raw_Data_OS_23!$C$7:$C$4518,"New_Claim")="New_Claim",IF(_xlfn.XLOOKUP(C868,'Raw Data_OS_22'!$C$5:$C$4516,'Raw Data_OS_22'!$C$5:$C$4516,"New_Claim")="New_Claim",IF(I868=$O$1,"F1","F2"),"Considered"),"Considered")</f>
        <v>Considered</v>
      </c>
      <c r="P868" t="str" cm="1">
        <f t="array" ref="P868">_xlfn.IFS(O868="F1","F1",O868="F2","F2",O868="Considered",_xlfn.XLOOKUP(C868,Raw_Data_OS_23!$C$7:$C$4518,Raw_Data_OS_23!$N$7:$N$4518,_xlfn.XLOOKUP(Raw_Data_Paid_23!C868,'Raw Data_OS_22'!$C$5:$C$4516,'Raw Data_OS_22'!$O$5:$O$4516)))</f>
        <v>E1</v>
      </c>
      <c r="Q868" t="str">
        <f t="shared" si="31"/>
        <v>E2</v>
      </c>
      <c r="R868" t="str">
        <f t="shared" si="32"/>
        <v>2023Motor Private</v>
      </c>
    </row>
    <row r="869" spans="2:18" x14ac:dyDescent="0.35">
      <c r="B869" s="40"/>
      <c r="C869" s="45" t="s">
        <v>7371</v>
      </c>
      <c r="D869" s="46">
        <v>44977</v>
      </c>
      <c r="E869" s="46">
        <v>44981</v>
      </c>
      <c r="F869" s="47" t="s">
        <v>3910</v>
      </c>
      <c r="G869" s="48">
        <v>-63000</v>
      </c>
      <c r="H869" s="49">
        <v>45089</v>
      </c>
      <c r="I869" s="44">
        <v>2023</v>
      </c>
      <c r="J869" s="44">
        <v>2023</v>
      </c>
      <c r="K869" s="44">
        <v>2023</v>
      </c>
      <c r="L869" s="44" t="s">
        <v>7201</v>
      </c>
      <c r="M869" s="44" t="s">
        <v>7246</v>
      </c>
      <c r="N869" s="44">
        <v>0</v>
      </c>
      <c r="O869" t="str">
        <f>IF(_xlfn.XLOOKUP(C869,Raw_Data_OS_23!$C$7:$C$4518,Raw_Data_OS_23!$C$7:$C$4518,"New_Claim")="New_Claim",IF(_xlfn.XLOOKUP(C869,'Raw Data_OS_22'!$C$5:$C$4516,'Raw Data_OS_22'!$C$5:$C$4516,"New_Claim")="New_Claim",IF(I869=$O$1,"F1","F2"),"Considered"),"Considered")</f>
        <v>Considered</v>
      </c>
      <c r="P869" t="str" cm="1">
        <f t="array" ref="P869">_xlfn.IFS(O869="F1","F1",O869="F2","F2",O869="Considered",_xlfn.XLOOKUP(C869,Raw_Data_OS_23!$C$7:$C$4518,Raw_Data_OS_23!$N$7:$N$4518,_xlfn.XLOOKUP(Raw_Data_Paid_23!C869,'Raw Data_OS_22'!$C$5:$C$4516,'Raw Data_OS_22'!$O$5:$O$4516)))</f>
        <v>E1</v>
      </c>
      <c r="Q869" t="str">
        <f t="shared" si="31"/>
        <v>E2</v>
      </c>
      <c r="R869" t="str">
        <f t="shared" si="32"/>
        <v>2023Motor Private</v>
      </c>
    </row>
    <row r="870" spans="2:18" x14ac:dyDescent="0.35">
      <c r="B870" s="40"/>
      <c r="C870" s="45" t="s">
        <v>7371</v>
      </c>
      <c r="D870" s="46">
        <v>44977</v>
      </c>
      <c r="E870" s="46">
        <v>44981</v>
      </c>
      <c r="F870" s="47" t="s">
        <v>3910</v>
      </c>
      <c r="G870" s="48">
        <v>63000</v>
      </c>
      <c r="H870" s="49">
        <v>45089</v>
      </c>
      <c r="I870" s="44">
        <v>2023</v>
      </c>
      <c r="J870" s="44">
        <v>2023</v>
      </c>
      <c r="K870" s="44">
        <v>2023</v>
      </c>
      <c r="L870" s="44" t="s">
        <v>7201</v>
      </c>
      <c r="M870" s="44" t="s">
        <v>7246</v>
      </c>
      <c r="N870" s="44">
        <v>0</v>
      </c>
      <c r="O870" t="str">
        <f>IF(_xlfn.XLOOKUP(C870,Raw_Data_OS_23!$C$7:$C$4518,Raw_Data_OS_23!$C$7:$C$4518,"New_Claim")="New_Claim",IF(_xlfn.XLOOKUP(C870,'Raw Data_OS_22'!$C$5:$C$4516,'Raw Data_OS_22'!$C$5:$C$4516,"New_Claim")="New_Claim",IF(I870=$O$1,"F1","F2"),"Considered"),"Considered")</f>
        <v>Considered</v>
      </c>
      <c r="P870" t="str" cm="1">
        <f t="array" ref="P870">_xlfn.IFS(O870="F1","F1",O870="F2","F2",O870="Considered",_xlfn.XLOOKUP(C870,Raw_Data_OS_23!$C$7:$C$4518,Raw_Data_OS_23!$N$7:$N$4518,_xlfn.XLOOKUP(Raw_Data_Paid_23!C870,'Raw Data_OS_22'!$C$5:$C$4516,'Raw Data_OS_22'!$O$5:$O$4516)))</f>
        <v>E1</v>
      </c>
      <c r="Q870" t="str">
        <f t="shared" si="31"/>
        <v>E2</v>
      </c>
      <c r="R870" t="str">
        <f t="shared" si="32"/>
        <v>2023Motor Private</v>
      </c>
    </row>
    <row r="871" spans="2:18" x14ac:dyDescent="0.35">
      <c r="B871" s="40"/>
      <c r="C871" s="45" t="s">
        <v>6810</v>
      </c>
      <c r="D871" s="46">
        <v>44817</v>
      </c>
      <c r="E871" s="46">
        <v>44824</v>
      </c>
      <c r="F871" s="47" t="s">
        <v>3908</v>
      </c>
      <c r="G871" s="48">
        <v>468400</v>
      </c>
      <c r="H871" s="49">
        <v>45089</v>
      </c>
      <c r="I871" s="44">
        <v>2022</v>
      </c>
      <c r="J871" s="44">
        <v>2022</v>
      </c>
      <c r="K871" s="44">
        <v>2023</v>
      </c>
      <c r="L871" s="44" t="s">
        <v>6643</v>
      </c>
      <c r="M871" s="44" t="s">
        <v>7246</v>
      </c>
      <c r="N871" s="44">
        <v>0</v>
      </c>
      <c r="O871" t="str">
        <f>IF(_xlfn.XLOOKUP(C871,Raw_Data_OS_23!$C$7:$C$4518,Raw_Data_OS_23!$C$7:$C$4518,"New_Claim")="New_Claim",IF(_xlfn.XLOOKUP(C871,'Raw Data_OS_22'!$C$5:$C$4516,'Raw Data_OS_22'!$C$5:$C$4516,"New_Claim")="New_Claim",IF(I871=$O$1,"F1","F2"),"Considered"),"Considered")</f>
        <v>Considered</v>
      </c>
      <c r="P871" t="str" cm="1">
        <f t="array" ref="P871">_xlfn.IFS(O871="F1","F1",O871="F2","F2",O871="Considered",_xlfn.XLOOKUP(C871,Raw_Data_OS_23!$C$7:$C$4518,Raw_Data_OS_23!$N$7:$N$4518,_xlfn.XLOOKUP(Raw_Data_Paid_23!C871,'Raw Data_OS_22'!$C$5:$C$4516,'Raw Data_OS_22'!$O$5:$O$4516)))</f>
        <v>B2</v>
      </c>
      <c r="Q871" t="str">
        <f t="shared" si="31"/>
        <v>B2</v>
      </c>
      <c r="R871" t="str">
        <f t="shared" si="32"/>
        <v>2022Motor Commercial</v>
      </c>
    </row>
    <row r="872" spans="2:18" x14ac:dyDescent="0.35">
      <c r="B872" s="40"/>
      <c r="C872" s="45" t="s">
        <v>649</v>
      </c>
      <c r="D872" s="46">
        <v>44179</v>
      </c>
      <c r="E872" s="46">
        <v>44193</v>
      </c>
      <c r="F872" s="47" t="s">
        <v>3908</v>
      </c>
      <c r="G872" s="48">
        <v>25000</v>
      </c>
      <c r="H872" s="49">
        <v>45089</v>
      </c>
      <c r="I872" s="44">
        <v>2020</v>
      </c>
      <c r="J872" s="44">
        <v>2020</v>
      </c>
      <c r="K872" s="44">
        <v>2023</v>
      </c>
      <c r="L872" s="44" t="s">
        <v>11</v>
      </c>
      <c r="M872" s="44" t="s">
        <v>7246</v>
      </c>
      <c r="N872" s="44">
        <v>0</v>
      </c>
      <c r="O872" t="str">
        <f>IF(_xlfn.XLOOKUP(C872,Raw_Data_OS_23!$C$7:$C$4518,Raw_Data_OS_23!$C$7:$C$4518,"New_Claim")="New_Claim",IF(_xlfn.XLOOKUP(C872,'Raw Data_OS_22'!$C$5:$C$4516,'Raw Data_OS_22'!$C$5:$C$4516,"New_Claim")="New_Claim",IF(I872=$O$1,"F1","F2"),"Considered"),"Considered")</f>
        <v>Considered</v>
      </c>
      <c r="P872" t="str" cm="1">
        <f t="array" ref="P872">_xlfn.IFS(O872="F1","F1",O872="F2","F2",O872="Considered",_xlfn.XLOOKUP(C872,Raw_Data_OS_23!$C$7:$C$4518,Raw_Data_OS_23!$N$7:$N$4518,_xlfn.XLOOKUP(Raw_Data_Paid_23!C872,'Raw Data_OS_22'!$C$5:$C$4516,'Raw Data_OS_22'!$O$5:$O$4516)))</f>
        <v>B2</v>
      </c>
      <c r="Q872" t="str">
        <f t="shared" si="31"/>
        <v>B2</v>
      </c>
      <c r="R872" t="str">
        <f t="shared" si="32"/>
        <v>2020Motor Commercial</v>
      </c>
    </row>
    <row r="873" spans="2:18" x14ac:dyDescent="0.35">
      <c r="B873" s="40"/>
      <c r="C873" s="45" t="s">
        <v>649</v>
      </c>
      <c r="D873" s="46">
        <v>44179</v>
      </c>
      <c r="E873" s="46">
        <v>44193</v>
      </c>
      <c r="F873" s="47" t="s">
        <v>3908</v>
      </c>
      <c r="G873" s="48">
        <v>159461</v>
      </c>
      <c r="H873" s="49">
        <v>45089</v>
      </c>
      <c r="I873" s="44">
        <v>2020</v>
      </c>
      <c r="J873" s="44">
        <v>2020</v>
      </c>
      <c r="K873" s="44">
        <v>2023</v>
      </c>
      <c r="L873" s="44" t="s">
        <v>11</v>
      </c>
      <c r="M873" s="44" t="s">
        <v>7246</v>
      </c>
      <c r="N873" s="44">
        <v>0</v>
      </c>
      <c r="O873" t="str">
        <f>IF(_xlfn.XLOOKUP(C873,Raw_Data_OS_23!$C$7:$C$4518,Raw_Data_OS_23!$C$7:$C$4518,"New_Claim")="New_Claim",IF(_xlfn.XLOOKUP(C873,'Raw Data_OS_22'!$C$5:$C$4516,'Raw Data_OS_22'!$C$5:$C$4516,"New_Claim")="New_Claim",IF(I873=$O$1,"F1","F2"),"Considered"),"Considered")</f>
        <v>Considered</v>
      </c>
      <c r="P873" t="str" cm="1">
        <f t="array" ref="P873">_xlfn.IFS(O873="F1","F1",O873="F2","F2",O873="Considered",_xlfn.XLOOKUP(C873,Raw_Data_OS_23!$C$7:$C$4518,Raw_Data_OS_23!$N$7:$N$4518,_xlfn.XLOOKUP(Raw_Data_Paid_23!C873,'Raw Data_OS_22'!$C$5:$C$4516,'Raw Data_OS_22'!$O$5:$O$4516)))</f>
        <v>B2</v>
      </c>
      <c r="Q873" t="str">
        <f t="shared" si="31"/>
        <v>B2</v>
      </c>
      <c r="R873" t="str">
        <f t="shared" si="32"/>
        <v>2020Motor Commercial</v>
      </c>
    </row>
    <row r="874" spans="2:18" x14ac:dyDescent="0.35">
      <c r="B874" s="40"/>
      <c r="C874" s="45" t="s">
        <v>1592</v>
      </c>
      <c r="D874" s="46">
        <v>40543</v>
      </c>
      <c r="E874" s="46">
        <v>40914</v>
      </c>
      <c r="F874" s="47" t="s">
        <v>4214</v>
      </c>
      <c r="G874" s="48">
        <v>500000</v>
      </c>
      <c r="H874" s="49">
        <v>45089</v>
      </c>
      <c r="I874" s="44">
        <v>2010</v>
      </c>
      <c r="J874" s="44">
        <v>2012</v>
      </c>
      <c r="K874" s="44">
        <v>2023</v>
      </c>
      <c r="L874" s="44" t="s">
        <v>1560</v>
      </c>
      <c r="M874" s="44" t="s">
        <v>7246</v>
      </c>
      <c r="N874" s="44">
        <v>1</v>
      </c>
      <c r="O874" t="str">
        <f>IF(_xlfn.XLOOKUP(C874,Raw_Data_OS_23!$C$7:$C$4518,Raw_Data_OS_23!$C$7:$C$4518,"New_Claim")="New_Claim",IF(_xlfn.XLOOKUP(C874,'Raw Data_OS_22'!$C$5:$C$4516,'Raw Data_OS_22'!$C$5:$C$4516,"New_Claim")="New_Claim",IF(I874=$O$1,"F1","F2"),"Considered"),"Considered")</f>
        <v>Considered</v>
      </c>
      <c r="P874" t="str" cm="1">
        <f t="array" ref="P874">_xlfn.IFS(O874="F1","F1",O874="F2","F2",O874="Considered",_xlfn.XLOOKUP(C874,Raw_Data_OS_23!$C$7:$C$4518,Raw_Data_OS_23!$N$7:$N$4518,_xlfn.XLOOKUP(Raw_Data_Paid_23!C874,'Raw Data_OS_22'!$C$5:$C$4516,'Raw Data_OS_22'!$O$5:$O$4516)))</f>
        <v>B2</v>
      </c>
      <c r="Q874" t="str">
        <f t="shared" si="31"/>
        <v>B2</v>
      </c>
      <c r="R874" t="str">
        <f t="shared" si="32"/>
        <v>2010Liability</v>
      </c>
    </row>
    <row r="875" spans="2:18" x14ac:dyDescent="0.35">
      <c r="B875" s="40"/>
      <c r="C875" s="45" t="s">
        <v>2908</v>
      </c>
      <c r="D875" s="46">
        <v>44317</v>
      </c>
      <c r="E875" s="46">
        <v>44323</v>
      </c>
      <c r="F875" s="47" t="s">
        <v>3908</v>
      </c>
      <c r="G875" s="48">
        <v>-274484</v>
      </c>
      <c r="H875" s="49">
        <v>45089</v>
      </c>
      <c r="I875" s="44">
        <v>2021</v>
      </c>
      <c r="J875" s="44">
        <v>2021</v>
      </c>
      <c r="K875" s="44">
        <v>2023</v>
      </c>
      <c r="L875" s="44" t="s">
        <v>2250</v>
      </c>
      <c r="M875" s="44" t="s">
        <v>7246</v>
      </c>
      <c r="N875" s="44">
        <v>0</v>
      </c>
      <c r="O875" t="str">
        <f>IF(_xlfn.XLOOKUP(C875,Raw_Data_OS_23!$C$7:$C$4518,Raw_Data_OS_23!$C$7:$C$4518,"New_Claim")="New_Claim",IF(_xlfn.XLOOKUP(C875,'Raw Data_OS_22'!$C$5:$C$4516,'Raw Data_OS_22'!$C$5:$C$4516,"New_Claim")="New_Claim",IF(I875=$O$1,"F1","F2"),"Considered"),"Considered")</f>
        <v>Considered</v>
      </c>
      <c r="P875" t="str" cm="1">
        <f t="array" ref="P875">_xlfn.IFS(O875="F1","F1",O875="F2","F2",O875="Considered",_xlfn.XLOOKUP(C875,Raw_Data_OS_23!$C$7:$C$4518,Raw_Data_OS_23!$N$7:$N$4518,_xlfn.XLOOKUP(Raw_Data_Paid_23!C875,'Raw Data_OS_22'!$C$5:$C$4516,'Raw Data_OS_22'!$O$5:$O$4516)))</f>
        <v>B2</v>
      </c>
      <c r="Q875" t="str">
        <f t="shared" si="31"/>
        <v>B2</v>
      </c>
      <c r="R875" t="str">
        <f t="shared" si="32"/>
        <v>2021Motor Commercial</v>
      </c>
    </row>
    <row r="876" spans="2:18" x14ac:dyDescent="0.35">
      <c r="B876" s="40"/>
      <c r="C876" s="45" t="s">
        <v>2908</v>
      </c>
      <c r="D876" s="46">
        <v>44317</v>
      </c>
      <c r="E876" s="46">
        <v>44323</v>
      </c>
      <c r="F876" s="47" t="s">
        <v>3908</v>
      </c>
      <c r="G876" s="48">
        <v>-87000</v>
      </c>
      <c r="H876" s="49">
        <v>45089</v>
      </c>
      <c r="I876" s="44">
        <v>2021</v>
      </c>
      <c r="J876" s="44">
        <v>2021</v>
      </c>
      <c r="K876" s="44">
        <v>2023</v>
      </c>
      <c r="L876" s="44" t="s">
        <v>2250</v>
      </c>
      <c r="M876" s="44" t="s">
        <v>7246</v>
      </c>
      <c r="N876" s="44">
        <v>0</v>
      </c>
      <c r="O876" t="str">
        <f>IF(_xlfn.XLOOKUP(C876,Raw_Data_OS_23!$C$7:$C$4518,Raw_Data_OS_23!$C$7:$C$4518,"New_Claim")="New_Claim",IF(_xlfn.XLOOKUP(C876,'Raw Data_OS_22'!$C$5:$C$4516,'Raw Data_OS_22'!$C$5:$C$4516,"New_Claim")="New_Claim",IF(I876=$O$1,"F1","F2"),"Considered"),"Considered")</f>
        <v>Considered</v>
      </c>
      <c r="P876" t="str" cm="1">
        <f t="array" ref="P876">_xlfn.IFS(O876="F1","F1",O876="F2","F2",O876="Considered",_xlfn.XLOOKUP(C876,Raw_Data_OS_23!$C$7:$C$4518,Raw_Data_OS_23!$N$7:$N$4518,_xlfn.XLOOKUP(Raw_Data_Paid_23!C876,'Raw Data_OS_22'!$C$5:$C$4516,'Raw Data_OS_22'!$O$5:$O$4516)))</f>
        <v>B2</v>
      </c>
      <c r="Q876" t="str">
        <f t="shared" si="31"/>
        <v>B2</v>
      </c>
      <c r="R876" t="str">
        <f t="shared" si="32"/>
        <v>2021Motor Commercial</v>
      </c>
    </row>
    <row r="877" spans="2:18" x14ac:dyDescent="0.35">
      <c r="B877" s="40"/>
      <c r="C877" s="45" t="s">
        <v>6218</v>
      </c>
      <c r="D877" s="46">
        <v>44496</v>
      </c>
      <c r="E877" s="46">
        <v>44596</v>
      </c>
      <c r="F877" s="47" t="s">
        <v>658</v>
      </c>
      <c r="G877" s="48">
        <v>288068</v>
      </c>
      <c r="H877" s="49">
        <v>45089</v>
      </c>
      <c r="I877" s="44">
        <v>2021</v>
      </c>
      <c r="J877" s="44">
        <v>2022</v>
      </c>
      <c r="K877" s="44">
        <v>2023</v>
      </c>
      <c r="L877" s="44" t="s">
        <v>3138</v>
      </c>
      <c r="M877" s="44" t="s">
        <v>7246</v>
      </c>
      <c r="N877" s="44">
        <v>0</v>
      </c>
      <c r="O877" t="str">
        <f>IF(_xlfn.XLOOKUP(C877,Raw_Data_OS_23!$C$7:$C$4518,Raw_Data_OS_23!$C$7:$C$4518,"New_Claim")="New_Claim",IF(_xlfn.XLOOKUP(C877,'Raw Data_OS_22'!$C$5:$C$4516,'Raw Data_OS_22'!$C$5:$C$4516,"New_Claim")="New_Claim",IF(I877=$O$1,"F1","F2"),"Considered"),"Considered")</f>
        <v>Considered</v>
      </c>
      <c r="P877" t="str" cm="1">
        <f t="array" ref="P877">_xlfn.IFS(O877="F1","F1",O877="F2","F2",O877="Considered",_xlfn.XLOOKUP(C877,Raw_Data_OS_23!$C$7:$C$4518,Raw_Data_OS_23!$N$7:$N$4518,_xlfn.XLOOKUP(Raw_Data_Paid_23!C877,'Raw Data_OS_22'!$C$5:$C$4516,'Raw Data_OS_22'!$O$5:$O$4516)))</f>
        <v>B2</v>
      </c>
      <c r="Q877" t="str">
        <f t="shared" si="31"/>
        <v>B2</v>
      </c>
      <c r="R877" t="str">
        <f t="shared" si="32"/>
        <v>2021Workmen's Compensation</v>
      </c>
    </row>
    <row r="878" spans="2:18" x14ac:dyDescent="0.35">
      <c r="B878" s="40"/>
      <c r="C878" s="45" t="s">
        <v>3549</v>
      </c>
      <c r="D878" s="46">
        <v>44447</v>
      </c>
      <c r="E878" s="46">
        <v>44466</v>
      </c>
      <c r="F878" s="47" t="s">
        <v>3910</v>
      </c>
      <c r="G878" s="48">
        <v>158000</v>
      </c>
      <c r="H878" s="49">
        <v>45090</v>
      </c>
      <c r="I878" s="44">
        <v>2021</v>
      </c>
      <c r="J878" s="44">
        <v>2021</v>
      </c>
      <c r="K878" s="44">
        <v>2023</v>
      </c>
      <c r="L878" s="44" t="s">
        <v>3073</v>
      </c>
      <c r="M878" s="44" t="s">
        <v>7246</v>
      </c>
      <c r="N878" s="44">
        <v>0</v>
      </c>
      <c r="O878" t="str">
        <f>IF(_xlfn.XLOOKUP(C878,Raw_Data_OS_23!$C$7:$C$4518,Raw_Data_OS_23!$C$7:$C$4518,"New_Claim")="New_Claim",IF(_xlfn.XLOOKUP(C878,'Raw Data_OS_22'!$C$5:$C$4516,'Raw Data_OS_22'!$C$5:$C$4516,"New_Claim")="New_Claim",IF(I878=$O$1,"F1","F2"),"Considered"),"Considered")</f>
        <v>Considered</v>
      </c>
      <c r="P878" t="str" cm="1">
        <f t="array" ref="P878">_xlfn.IFS(O878="F1","F1",O878="F2","F2",O878="Considered",_xlfn.XLOOKUP(C878,Raw_Data_OS_23!$C$7:$C$4518,Raw_Data_OS_23!$N$7:$N$4518,_xlfn.XLOOKUP(Raw_Data_Paid_23!C878,'Raw Data_OS_22'!$C$5:$C$4516,'Raw Data_OS_22'!$O$5:$O$4516)))</f>
        <v>B2</v>
      </c>
      <c r="Q878" t="str">
        <f t="shared" si="31"/>
        <v>B2</v>
      </c>
      <c r="R878" t="str">
        <f t="shared" si="32"/>
        <v>2021Motor Private</v>
      </c>
    </row>
    <row r="879" spans="2:18" x14ac:dyDescent="0.35">
      <c r="B879" s="40"/>
      <c r="C879" s="45" t="s">
        <v>3677</v>
      </c>
      <c r="D879" s="46">
        <v>44498</v>
      </c>
      <c r="E879" s="46">
        <v>44509</v>
      </c>
      <c r="F879" s="47" t="s">
        <v>3908</v>
      </c>
      <c r="G879" s="48">
        <v>147000</v>
      </c>
      <c r="H879" s="49">
        <v>45090</v>
      </c>
      <c r="I879" s="44">
        <v>2021</v>
      </c>
      <c r="J879" s="44">
        <v>2021</v>
      </c>
      <c r="K879" s="44">
        <v>2023</v>
      </c>
      <c r="L879" s="44" t="s">
        <v>3138</v>
      </c>
      <c r="M879" s="44" t="s">
        <v>7246</v>
      </c>
      <c r="N879" s="44">
        <v>0</v>
      </c>
      <c r="O879" t="str">
        <f>IF(_xlfn.XLOOKUP(C879,Raw_Data_OS_23!$C$7:$C$4518,Raw_Data_OS_23!$C$7:$C$4518,"New_Claim")="New_Claim",IF(_xlfn.XLOOKUP(C879,'Raw Data_OS_22'!$C$5:$C$4516,'Raw Data_OS_22'!$C$5:$C$4516,"New_Claim")="New_Claim",IF(I879=$O$1,"F1","F2"),"Considered"),"Considered")</f>
        <v>Considered</v>
      </c>
      <c r="P879" t="str" cm="1">
        <f t="array" ref="P879">_xlfn.IFS(O879="F1","F1",O879="F2","F2",O879="Considered",_xlfn.XLOOKUP(C879,Raw_Data_OS_23!$C$7:$C$4518,Raw_Data_OS_23!$N$7:$N$4518,_xlfn.XLOOKUP(Raw_Data_Paid_23!C879,'Raw Data_OS_22'!$C$5:$C$4516,'Raw Data_OS_22'!$O$5:$O$4516)))</f>
        <v>C2</v>
      </c>
      <c r="Q879" t="str">
        <f t="shared" si="31"/>
        <v>C2</v>
      </c>
      <c r="R879" t="str">
        <f t="shared" si="32"/>
        <v>2021Motor Commercial</v>
      </c>
    </row>
    <row r="880" spans="2:18" x14ac:dyDescent="0.35">
      <c r="B880" s="40"/>
      <c r="C880" s="45" t="s">
        <v>1900</v>
      </c>
      <c r="D880" s="46">
        <v>43279</v>
      </c>
      <c r="E880" s="46">
        <v>43301</v>
      </c>
      <c r="F880" s="47" t="s">
        <v>3908</v>
      </c>
      <c r="G880" s="48">
        <v>1093652</v>
      </c>
      <c r="H880" s="49">
        <v>45090</v>
      </c>
      <c r="I880" s="44">
        <v>2018</v>
      </c>
      <c r="J880" s="44">
        <v>2018</v>
      </c>
      <c r="K880" s="44">
        <v>2023</v>
      </c>
      <c r="L880" s="44" t="s">
        <v>49</v>
      </c>
      <c r="M880" s="44" t="s">
        <v>7246</v>
      </c>
      <c r="N880" s="44">
        <v>1</v>
      </c>
      <c r="O880" t="str">
        <f>IF(_xlfn.XLOOKUP(C880,Raw_Data_OS_23!$C$7:$C$4518,Raw_Data_OS_23!$C$7:$C$4518,"New_Claim")="New_Claim",IF(_xlfn.XLOOKUP(C880,'Raw Data_OS_22'!$C$5:$C$4516,'Raw Data_OS_22'!$C$5:$C$4516,"New_Claim")="New_Claim",IF(I880=$O$1,"F1","F2"),"Considered"),"Considered")</f>
        <v>Considered</v>
      </c>
      <c r="P880" t="str" cm="1">
        <f t="array" ref="P880">_xlfn.IFS(O880="F1","F1",O880="F2","F2",O880="Considered",_xlfn.XLOOKUP(C880,Raw_Data_OS_23!$C$7:$C$4518,Raw_Data_OS_23!$N$7:$N$4518,_xlfn.XLOOKUP(Raw_Data_Paid_23!C880,'Raw Data_OS_22'!$C$5:$C$4516,'Raw Data_OS_22'!$O$5:$O$4516)))</f>
        <v>B2</v>
      </c>
      <c r="Q880" t="str">
        <f t="shared" si="31"/>
        <v>B2</v>
      </c>
      <c r="R880" t="str">
        <f t="shared" si="32"/>
        <v>2018Motor Commercial</v>
      </c>
    </row>
    <row r="881" spans="2:18" x14ac:dyDescent="0.35">
      <c r="B881" s="40"/>
      <c r="C881" s="45" t="s">
        <v>649</v>
      </c>
      <c r="D881" s="46">
        <v>44179</v>
      </c>
      <c r="E881" s="46">
        <v>44193</v>
      </c>
      <c r="F881" s="47" t="s">
        <v>3908</v>
      </c>
      <c r="G881" s="48">
        <v>-25000</v>
      </c>
      <c r="H881" s="49">
        <v>45090</v>
      </c>
      <c r="I881" s="44">
        <v>2020</v>
      </c>
      <c r="J881" s="44">
        <v>2020</v>
      </c>
      <c r="K881" s="44">
        <v>2023</v>
      </c>
      <c r="L881" s="44" t="s">
        <v>11</v>
      </c>
      <c r="M881" s="44" t="s">
        <v>7246</v>
      </c>
      <c r="N881" s="44">
        <v>0</v>
      </c>
      <c r="O881" t="str">
        <f>IF(_xlfn.XLOOKUP(C881,Raw_Data_OS_23!$C$7:$C$4518,Raw_Data_OS_23!$C$7:$C$4518,"New_Claim")="New_Claim",IF(_xlfn.XLOOKUP(C881,'Raw Data_OS_22'!$C$5:$C$4516,'Raw Data_OS_22'!$C$5:$C$4516,"New_Claim")="New_Claim",IF(I881=$O$1,"F1","F2"),"Considered"),"Considered")</f>
        <v>Considered</v>
      </c>
      <c r="P881" t="str" cm="1">
        <f t="array" ref="P881">_xlfn.IFS(O881="F1","F1",O881="F2","F2",O881="Considered",_xlfn.XLOOKUP(C881,Raw_Data_OS_23!$C$7:$C$4518,Raw_Data_OS_23!$N$7:$N$4518,_xlfn.XLOOKUP(Raw_Data_Paid_23!C881,'Raw Data_OS_22'!$C$5:$C$4516,'Raw Data_OS_22'!$O$5:$O$4516)))</f>
        <v>B2</v>
      </c>
      <c r="Q881" t="str">
        <f t="shared" si="31"/>
        <v>B2</v>
      </c>
      <c r="R881" t="str">
        <f t="shared" si="32"/>
        <v>2020Motor Commercial</v>
      </c>
    </row>
    <row r="882" spans="2:18" x14ac:dyDescent="0.35">
      <c r="B882" s="40"/>
      <c r="C882" s="45" t="s">
        <v>649</v>
      </c>
      <c r="D882" s="46">
        <v>44179</v>
      </c>
      <c r="E882" s="46">
        <v>44193</v>
      </c>
      <c r="F882" s="47" t="s">
        <v>3908</v>
      </c>
      <c r="G882" s="48">
        <v>-159461</v>
      </c>
      <c r="H882" s="49">
        <v>45090</v>
      </c>
      <c r="I882" s="44">
        <v>2020</v>
      </c>
      <c r="J882" s="44">
        <v>2020</v>
      </c>
      <c r="K882" s="44">
        <v>2023</v>
      </c>
      <c r="L882" s="44" t="s">
        <v>11</v>
      </c>
      <c r="M882" s="44" t="s">
        <v>7246</v>
      </c>
      <c r="N882" s="44">
        <v>0</v>
      </c>
      <c r="O882" t="str">
        <f>IF(_xlfn.XLOOKUP(C882,Raw_Data_OS_23!$C$7:$C$4518,Raw_Data_OS_23!$C$7:$C$4518,"New_Claim")="New_Claim",IF(_xlfn.XLOOKUP(C882,'Raw Data_OS_22'!$C$5:$C$4516,'Raw Data_OS_22'!$C$5:$C$4516,"New_Claim")="New_Claim",IF(I882=$O$1,"F1","F2"),"Considered"),"Considered")</f>
        <v>Considered</v>
      </c>
      <c r="P882" t="str" cm="1">
        <f t="array" ref="P882">_xlfn.IFS(O882="F1","F1",O882="F2","F2",O882="Considered",_xlfn.XLOOKUP(C882,Raw_Data_OS_23!$C$7:$C$4518,Raw_Data_OS_23!$N$7:$N$4518,_xlfn.XLOOKUP(Raw_Data_Paid_23!C882,'Raw Data_OS_22'!$C$5:$C$4516,'Raw Data_OS_22'!$O$5:$O$4516)))</f>
        <v>B2</v>
      </c>
      <c r="Q882" t="str">
        <f t="shared" si="31"/>
        <v>B2</v>
      </c>
      <c r="R882" t="str">
        <f t="shared" si="32"/>
        <v>2020Motor Commercial</v>
      </c>
    </row>
    <row r="883" spans="2:18" x14ac:dyDescent="0.35">
      <c r="B883" s="40"/>
      <c r="C883" s="45" t="s">
        <v>826</v>
      </c>
      <c r="D883" s="46">
        <v>44160</v>
      </c>
      <c r="E883" s="46">
        <v>44160</v>
      </c>
      <c r="F883" s="47" t="s">
        <v>3910</v>
      </c>
      <c r="G883" s="48">
        <v>31500</v>
      </c>
      <c r="H883" s="49">
        <v>45090</v>
      </c>
      <c r="I883" s="44">
        <v>2020</v>
      </c>
      <c r="J883" s="44">
        <v>2020</v>
      </c>
      <c r="K883" s="44">
        <v>2023</v>
      </c>
      <c r="L883" s="44" t="s">
        <v>11</v>
      </c>
      <c r="M883" s="44" t="s">
        <v>7246</v>
      </c>
      <c r="N883" s="44">
        <v>0</v>
      </c>
      <c r="O883" t="str">
        <f>IF(_xlfn.XLOOKUP(C883,Raw_Data_OS_23!$C$7:$C$4518,Raw_Data_OS_23!$C$7:$C$4518,"New_Claim")="New_Claim",IF(_xlfn.XLOOKUP(C883,'Raw Data_OS_22'!$C$5:$C$4516,'Raw Data_OS_22'!$C$5:$C$4516,"New_Claim")="New_Claim",IF(I883=$O$1,"F1","F2"),"Considered"),"Considered")</f>
        <v>Considered</v>
      </c>
      <c r="P883" t="str" cm="1">
        <f t="array" ref="P883">_xlfn.IFS(O883="F1","F1",O883="F2","F2",O883="Considered",_xlfn.XLOOKUP(C883,Raw_Data_OS_23!$C$7:$C$4518,Raw_Data_OS_23!$N$7:$N$4518,_xlfn.XLOOKUP(Raw_Data_Paid_23!C883,'Raw Data_OS_22'!$C$5:$C$4516,'Raw Data_OS_22'!$O$5:$O$4516)))</f>
        <v>B2</v>
      </c>
      <c r="Q883" t="str">
        <f t="shared" si="31"/>
        <v>B2</v>
      </c>
      <c r="R883" t="str">
        <f t="shared" si="32"/>
        <v>2020Motor Private</v>
      </c>
    </row>
    <row r="884" spans="2:18" x14ac:dyDescent="0.35">
      <c r="B884" s="40"/>
      <c r="C884" s="45" t="s">
        <v>6888</v>
      </c>
      <c r="D884" s="46">
        <v>44864</v>
      </c>
      <c r="E884" s="46">
        <v>44868</v>
      </c>
      <c r="F884" s="47" t="s">
        <v>3910</v>
      </c>
      <c r="G884" s="48">
        <v>201500</v>
      </c>
      <c r="H884" s="49">
        <v>45090</v>
      </c>
      <c r="I884" s="44">
        <v>2022</v>
      </c>
      <c r="J884" s="44">
        <v>2022</v>
      </c>
      <c r="K884" s="44">
        <v>2023</v>
      </c>
      <c r="L884" s="44" t="s">
        <v>6825</v>
      </c>
      <c r="M884" s="44" t="s">
        <v>7246</v>
      </c>
      <c r="N884" s="44">
        <v>1</v>
      </c>
      <c r="O884" t="str">
        <f>IF(_xlfn.XLOOKUP(C884,Raw_Data_OS_23!$C$7:$C$4518,Raw_Data_OS_23!$C$7:$C$4518,"New_Claim")="New_Claim",IF(_xlfn.XLOOKUP(C884,'Raw Data_OS_22'!$C$5:$C$4516,'Raw Data_OS_22'!$C$5:$C$4516,"New_Claim")="New_Claim",IF(I884=$O$1,"F1","F2"),"Considered"),"Considered")</f>
        <v>Considered</v>
      </c>
      <c r="P884" t="str" cm="1">
        <f t="array" ref="P884">_xlfn.IFS(O884="F1","F1",O884="F2","F2",O884="Considered",_xlfn.XLOOKUP(C884,Raw_Data_OS_23!$C$7:$C$4518,Raw_Data_OS_23!$N$7:$N$4518,_xlfn.XLOOKUP(Raw_Data_Paid_23!C884,'Raw Data_OS_22'!$C$5:$C$4516,'Raw Data_OS_22'!$O$5:$O$4516)))</f>
        <v>B2</v>
      </c>
      <c r="Q884" t="str">
        <f t="shared" si="31"/>
        <v>B2</v>
      </c>
      <c r="R884" t="str">
        <f t="shared" si="32"/>
        <v>2022Motor Private</v>
      </c>
    </row>
    <row r="885" spans="2:18" x14ac:dyDescent="0.35">
      <c r="B885" s="40"/>
      <c r="C885" s="45" t="s">
        <v>7237</v>
      </c>
      <c r="D885" s="46">
        <v>43279</v>
      </c>
      <c r="E885" s="46">
        <v>43301</v>
      </c>
      <c r="F885" s="47" t="s">
        <v>3908</v>
      </c>
      <c r="G885" s="48">
        <v>145650</v>
      </c>
      <c r="H885" s="49">
        <v>45065</v>
      </c>
      <c r="I885" s="44">
        <v>2018</v>
      </c>
      <c r="J885" s="44">
        <v>2018</v>
      </c>
      <c r="K885" s="44">
        <v>2023</v>
      </c>
      <c r="L885" s="44" t="s">
        <v>49</v>
      </c>
      <c r="M885" s="44" t="s">
        <v>7246</v>
      </c>
      <c r="N885" s="44">
        <v>1</v>
      </c>
      <c r="O885" t="str">
        <f>IF(_xlfn.XLOOKUP(C885,Raw_Data_OS_23!$C$7:$C$4518,Raw_Data_OS_23!$C$7:$C$4518,"New_Claim")="New_Claim",IF(_xlfn.XLOOKUP(C885,'Raw Data_OS_22'!$C$5:$C$4516,'Raw Data_OS_22'!$C$5:$C$4516,"New_Claim")="New_Claim",IF(I885=$O$1,"F1","F2"),"Considered"),"Considered")</f>
        <v>Considered</v>
      </c>
      <c r="P885" t="str" cm="1">
        <f t="array" ref="P885">_xlfn.IFS(O885="F1","F1",O885="F2","F2",O885="Considered",_xlfn.XLOOKUP(C885,Raw_Data_OS_23!$C$7:$C$4518,Raw_Data_OS_23!$N$7:$N$4518,_xlfn.XLOOKUP(Raw_Data_Paid_23!C885,'Raw Data_OS_22'!$C$5:$C$4516,'Raw Data_OS_22'!$O$5:$O$4516)))</f>
        <v>D</v>
      </c>
      <c r="Q885" t="str">
        <f t="shared" si="31"/>
        <v>F3</v>
      </c>
      <c r="R885" t="str">
        <f t="shared" si="32"/>
        <v>2018Motor Commercial</v>
      </c>
    </row>
    <row r="886" spans="2:18" x14ac:dyDescent="0.35">
      <c r="B886" s="40"/>
      <c r="C886" s="45" t="s">
        <v>7237</v>
      </c>
      <c r="D886" s="46">
        <v>43279</v>
      </c>
      <c r="E886" s="46">
        <v>43301</v>
      </c>
      <c r="F886" s="47" t="s">
        <v>3908</v>
      </c>
      <c r="G886" s="48">
        <v>12000</v>
      </c>
      <c r="H886" s="49">
        <v>45068</v>
      </c>
      <c r="I886" s="44">
        <v>2018</v>
      </c>
      <c r="J886" s="44">
        <v>2018</v>
      </c>
      <c r="K886" s="44">
        <v>2023</v>
      </c>
      <c r="L886" s="44" t="s">
        <v>49</v>
      </c>
      <c r="M886" s="44" t="s">
        <v>7246</v>
      </c>
      <c r="N886" s="44">
        <v>0</v>
      </c>
      <c r="O886" t="str">
        <f>IF(_xlfn.XLOOKUP(C886,Raw_Data_OS_23!$C$7:$C$4518,Raw_Data_OS_23!$C$7:$C$4518,"New_Claim")="New_Claim",IF(_xlfn.XLOOKUP(C886,'Raw Data_OS_22'!$C$5:$C$4516,'Raw Data_OS_22'!$C$5:$C$4516,"New_Claim")="New_Claim",IF(I886=$O$1,"F1","F2"),"Considered"),"Considered")</f>
        <v>Considered</v>
      </c>
      <c r="P886" t="str" cm="1">
        <f t="array" ref="P886">_xlfn.IFS(O886="F1","F1",O886="F2","F2",O886="Considered",_xlfn.XLOOKUP(C886,Raw_Data_OS_23!$C$7:$C$4518,Raw_Data_OS_23!$N$7:$N$4518,_xlfn.XLOOKUP(Raw_Data_Paid_23!C886,'Raw Data_OS_22'!$C$5:$C$4516,'Raw Data_OS_22'!$O$5:$O$4516)))</f>
        <v>D</v>
      </c>
      <c r="Q886" t="str">
        <f t="shared" si="31"/>
        <v>F3</v>
      </c>
      <c r="R886" t="str">
        <f t="shared" si="32"/>
        <v>2018Motor Commercial</v>
      </c>
    </row>
    <row r="887" spans="2:18" x14ac:dyDescent="0.35">
      <c r="B887" s="40"/>
      <c r="C887" s="45" t="s">
        <v>826</v>
      </c>
      <c r="D887" s="46">
        <v>44160</v>
      </c>
      <c r="E887" s="46">
        <v>44160</v>
      </c>
      <c r="F887" s="47" t="s">
        <v>3910</v>
      </c>
      <c r="G887" s="48">
        <v>250000</v>
      </c>
      <c r="H887" s="49">
        <v>45091</v>
      </c>
      <c r="I887" s="44">
        <v>2020</v>
      </c>
      <c r="J887" s="44">
        <v>2020</v>
      </c>
      <c r="K887" s="44">
        <v>2023</v>
      </c>
      <c r="L887" s="44" t="s">
        <v>11</v>
      </c>
      <c r="M887" s="44" t="s">
        <v>7246</v>
      </c>
      <c r="N887" s="44">
        <v>0</v>
      </c>
      <c r="O887" t="str">
        <f>IF(_xlfn.XLOOKUP(C887,Raw_Data_OS_23!$C$7:$C$4518,Raw_Data_OS_23!$C$7:$C$4518,"New_Claim")="New_Claim",IF(_xlfn.XLOOKUP(C887,'Raw Data_OS_22'!$C$5:$C$4516,'Raw Data_OS_22'!$C$5:$C$4516,"New_Claim")="New_Claim",IF(I887=$O$1,"F1","F2"),"Considered"),"Considered")</f>
        <v>Considered</v>
      </c>
      <c r="P887" t="str" cm="1">
        <f t="array" ref="P887">_xlfn.IFS(O887="F1","F1",O887="F2","F2",O887="Considered",_xlfn.XLOOKUP(C887,Raw_Data_OS_23!$C$7:$C$4518,Raw_Data_OS_23!$N$7:$N$4518,_xlfn.XLOOKUP(Raw_Data_Paid_23!C887,'Raw Data_OS_22'!$C$5:$C$4516,'Raw Data_OS_22'!$O$5:$O$4516)))</f>
        <v>B2</v>
      </c>
      <c r="Q887" t="str">
        <f t="shared" si="31"/>
        <v>B2</v>
      </c>
      <c r="R887" t="str">
        <f t="shared" si="32"/>
        <v>2020Motor Private</v>
      </c>
    </row>
    <row r="888" spans="2:18" x14ac:dyDescent="0.35">
      <c r="B888" s="40"/>
      <c r="C888" s="45" t="s">
        <v>2518</v>
      </c>
      <c r="D888" s="46">
        <v>44278</v>
      </c>
      <c r="E888" s="46">
        <v>44362</v>
      </c>
      <c r="F888" s="47" t="s">
        <v>3910</v>
      </c>
      <c r="G888" s="48">
        <v>78913</v>
      </c>
      <c r="H888" s="49">
        <v>45091</v>
      </c>
      <c r="I888" s="44">
        <v>2021</v>
      </c>
      <c r="J888" s="44">
        <v>2021</v>
      </c>
      <c r="K888" s="44">
        <v>2023</v>
      </c>
      <c r="L888" s="44" t="s">
        <v>21</v>
      </c>
      <c r="M888" s="44" t="s">
        <v>7246</v>
      </c>
      <c r="N888" s="44">
        <v>0</v>
      </c>
      <c r="O888" t="str">
        <f>IF(_xlfn.XLOOKUP(C888,Raw_Data_OS_23!$C$7:$C$4518,Raw_Data_OS_23!$C$7:$C$4518,"New_Claim")="New_Claim",IF(_xlfn.XLOOKUP(C888,'Raw Data_OS_22'!$C$5:$C$4516,'Raw Data_OS_22'!$C$5:$C$4516,"New_Claim")="New_Claim",IF(I888=$O$1,"F1","F2"),"Considered"),"Considered")</f>
        <v>Considered</v>
      </c>
      <c r="P888" t="str" cm="1">
        <f t="array" ref="P888">_xlfn.IFS(O888="F1","F1",O888="F2","F2",O888="Considered",_xlfn.XLOOKUP(C888,Raw_Data_OS_23!$C$7:$C$4518,Raw_Data_OS_23!$N$7:$N$4518,_xlfn.XLOOKUP(Raw_Data_Paid_23!C888,'Raw Data_OS_22'!$C$5:$C$4516,'Raw Data_OS_22'!$O$5:$O$4516)))</f>
        <v>B2</v>
      </c>
      <c r="Q888" t="str">
        <f t="shared" si="31"/>
        <v>B2</v>
      </c>
      <c r="R888" t="str">
        <f t="shared" si="32"/>
        <v>2021Motor Private</v>
      </c>
    </row>
    <row r="889" spans="2:18" x14ac:dyDescent="0.35">
      <c r="B889" s="40"/>
      <c r="C889" s="45" t="s">
        <v>6765</v>
      </c>
      <c r="D889" s="46">
        <v>44799</v>
      </c>
      <c r="E889" s="46">
        <v>44803</v>
      </c>
      <c r="F889" s="47" t="s">
        <v>3910</v>
      </c>
      <c r="G889" s="48">
        <v>65000</v>
      </c>
      <c r="H889" s="49">
        <v>45091</v>
      </c>
      <c r="I889" s="44">
        <v>2022</v>
      </c>
      <c r="J889" s="44">
        <v>2022</v>
      </c>
      <c r="K889" s="44">
        <v>2023</v>
      </c>
      <c r="L889" s="44" t="s">
        <v>6643</v>
      </c>
      <c r="M889" s="44" t="s">
        <v>7246</v>
      </c>
      <c r="N889" s="44">
        <v>1</v>
      </c>
      <c r="O889" t="str">
        <f>IF(_xlfn.XLOOKUP(C889,Raw_Data_OS_23!$C$7:$C$4518,Raw_Data_OS_23!$C$7:$C$4518,"New_Claim")="New_Claim",IF(_xlfn.XLOOKUP(C889,'Raw Data_OS_22'!$C$5:$C$4516,'Raw Data_OS_22'!$C$5:$C$4516,"New_Claim")="New_Claim",IF(I889=$O$1,"F1","F2"),"Considered"),"Considered")</f>
        <v>Considered</v>
      </c>
      <c r="P889" t="str" cm="1">
        <f t="array" ref="P889">_xlfn.IFS(O889="F1","F1",O889="F2","F2",O889="Considered",_xlfn.XLOOKUP(C889,Raw_Data_OS_23!$C$7:$C$4518,Raw_Data_OS_23!$N$7:$N$4518,_xlfn.XLOOKUP(Raw_Data_Paid_23!C889,'Raw Data_OS_22'!$C$5:$C$4516,'Raw Data_OS_22'!$O$5:$O$4516)))</f>
        <v>B2</v>
      </c>
      <c r="Q889" t="str">
        <f t="shared" si="31"/>
        <v>B2</v>
      </c>
      <c r="R889" t="str">
        <f t="shared" si="32"/>
        <v>2022Motor Private</v>
      </c>
    </row>
    <row r="890" spans="2:18" x14ac:dyDescent="0.35">
      <c r="B890" s="40"/>
      <c r="C890" s="45" t="s">
        <v>3677</v>
      </c>
      <c r="D890" s="46">
        <v>44498</v>
      </c>
      <c r="E890" s="46">
        <v>44509</v>
      </c>
      <c r="F890" s="47" t="s">
        <v>3908</v>
      </c>
      <c r="G890" s="48">
        <v>-147000</v>
      </c>
      <c r="H890" s="49">
        <v>45091</v>
      </c>
      <c r="I890" s="44">
        <v>2021</v>
      </c>
      <c r="J890" s="44">
        <v>2021</v>
      </c>
      <c r="K890" s="44">
        <v>2023</v>
      </c>
      <c r="L890" s="44" t="s">
        <v>3138</v>
      </c>
      <c r="M890" s="44" t="s">
        <v>7246</v>
      </c>
      <c r="N890" s="44">
        <v>0</v>
      </c>
      <c r="O890" t="str">
        <f>IF(_xlfn.XLOOKUP(C890,Raw_Data_OS_23!$C$7:$C$4518,Raw_Data_OS_23!$C$7:$C$4518,"New_Claim")="New_Claim",IF(_xlfn.XLOOKUP(C890,'Raw Data_OS_22'!$C$5:$C$4516,'Raw Data_OS_22'!$C$5:$C$4516,"New_Claim")="New_Claim",IF(I890=$O$1,"F1","F2"),"Considered"),"Considered")</f>
        <v>Considered</v>
      </c>
      <c r="P890" t="str" cm="1">
        <f t="array" ref="P890">_xlfn.IFS(O890="F1","F1",O890="F2","F2",O890="Considered",_xlfn.XLOOKUP(C890,Raw_Data_OS_23!$C$7:$C$4518,Raw_Data_OS_23!$N$7:$N$4518,_xlfn.XLOOKUP(Raw_Data_Paid_23!C890,'Raw Data_OS_22'!$C$5:$C$4516,'Raw Data_OS_22'!$O$5:$O$4516)))</f>
        <v>C2</v>
      </c>
      <c r="Q890" t="str">
        <f t="shared" si="31"/>
        <v>C2</v>
      </c>
      <c r="R890" t="str">
        <f t="shared" si="32"/>
        <v>2021Motor Commercial</v>
      </c>
    </row>
    <row r="891" spans="2:18" x14ac:dyDescent="0.35">
      <c r="B891" s="40"/>
      <c r="C891" s="45" t="s">
        <v>7563</v>
      </c>
      <c r="D891" s="46">
        <v>44792</v>
      </c>
      <c r="E891" s="46">
        <v>44796</v>
      </c>
      <c r="F891" s="47" t="s">
        <v>658</v>
      </c>
      <c r="G891" s="48">
        <v>95000</v>
      </c>
      <c r="H891" s="49">
        <v>45091</v>
      </c>
      <c r="I891" s="44">
        <v>2022</v>
      </c>
      <c r="J891" s="44">
        <v>2022</v>
      </c>
      <c r="K891" s="44">
        <v>2023</v>
      </c>
      <c r="L891" s="44" t="s">
        <v>6643</v>
      </c>
      <c r="M891" s="44" t="s">
        <v>7246</v>
      </c>
      <c r="N891" s="44">
        <v>1</v>
      </c>
      <c r="O891" t="str">
        <f>IF(_xlfn.XLOOKUP(C891,Raw_Data_OS_23!$C$7:$C$4518,Raw_Data_OS_23!$C$7:$C$4518,"New_Claim")="New_Claim",IF(_xlfn.XLOOKUP(C891,'Raw Data_OS_22'!$C$5:$C$4516,'Raw Data_OS_22'!$C$5:$C$4516,"New_Claim")="New_Claim",IF(I891=$O$1,"F1","F2"),"Considered"),"Considered")</f>
        <v>F2</v>
      </c>
      <c r="P891" t="str" cm="1">
        <f t="array" ref="P891">_xlfn.IFS(O891="F1","F1",O891="F2","F2",O891="Considered",_xlfn.XLOOKUP(C891,Raw_Data_OS_23!$C$7:$C$4518,Raw_Data_OS_23!$N$7:$N$4518,_xlfn.XLOOKUP(Raw_Data_Paid_23!C891,'Raw Data_OS_22'!$C$5:$C$4516,'Raw Data_OS_22'!$O$5:$O$4516)))</f>
        <v>F2</v>
      </c>
      <c r="Q891" t="str">
        <f t="shared" si="31"/>
        <v>F2</v>
      </c>
      <c r="R891" t="str">
        <f t="shared" si="32"/>
        <v>2022Workmen's Compensation</v>
      </c>
    </row>
    <row r="892" spans="2:18" x14ac:dyDescent="0.35">
      <c r="B892" s="40"/>
      <c r="C892" s="45" t="s">
        <v>6371</v>
      </c>
      <c r="D892" s="46">
        <v>44647</v>
      </c>
      <c r="E892" s="46">
        <v>44648</v>
      </c>
      <c r="F892" s="47" t="s">
        <v>3910</v>
      </c>
      <c r="G892" s="48">
        <v>9850</v>
      </c>
      <c r="H892" s="49">
        <v>45092</v>
      </c>
      <c r="I892" s="44">
        <v>2022</v>
      </c>
      <c r="J892" s="44">
        <v>2022</v>
      </c>
      <c r="K892" s="44">
        <v>2023</v>
      </c>
      <c r="L892" s="44" t="s">
        <v>6021</v>
      </c>
      <c r="M892" s="44" t="s">
        <v>7246</v>
      </c>
      <c r="N892" s="44">
        <v>1</v>
      </c>
      <c r="O892" t="str">
        <f>IF(_xlfn.XLOOKUP(C892,Raw_Data_OS_23!$C$7:$C$4518,Raw_Data_OS_23!$C$7:$C$4518,"New_Claim")="New_Claim",IF(_xlfn.XLOOKUP(C892,'Raw Data_OS_22'!$C$5:$C$4516,'Raw Data_OS_22'!$C$5:$C$4516,"New_Claim")="New_Claim",IF(I892=$O$1,"F1","F2"),"Considered"),"Considered")</f>
        <v>Considered</v>
      </c>
      <c r="P892" t="str" cm="1">
        <f t="array" ref="P892">_xlfn.IFS(O892="F1","F1",O892="F2","F2",O892="Considered",_xlfn.XLOOKUP(C892,Raw_Data_OS_23!$C$7:$C$4518,Raw_Data_OS_23!$N$7:$N$4518,_xlfn.XLOOKUP(Raw_Data_Paid_23!C892,'Raw Data_OS_22'!$C$5:$C$4516,'Raw Data_OS_22'!$O$5:$O$4516)))</f>
        <v>B2</v>
      </c>
      <c r="Q892" t="str">
        <f t="shared" si="31"/>
        <v>B2</v>
      </c>
      <c r="R892" t="str">
        <f t="shared" si="32"/>
        <v>2022Motor Private</v>
      </c>
    </row>
    <row r="893" spans="2:18" x14ac:dyDescent="0.35">
      <c r="B893" s="40"/>
      <c r="C893" s="45" t="s">
        <v>6563</v>
      </c>
      <c r="D893" s="46">
        <v>44663</v>
      </c>
      <c r="E893" s="46">
        <v>44715</v>
      </c>
      <c r="F893" s="47" t="s">
        <v>3910</v>
      </c>
      <c r="G893" s="48">
        <v>6500</v>
      </c>
      <c r="H893" s="49">
        <v>45092</v>
      </c>
      <c r="I893" s="44">
        <v>2022</v>
      </c>
      <c r="J893" s="44">
        <v>2022</v>
      </c>
      <c r="K893" s="44">
        <v>2023</v>
      </c>
      <c r="L893" s="44" t="s">
        <v>6406</v>
      </c>
      <c r="M893" s="44" t="s">
        <v>7246</v>
      </c>
      <c r="N893" s="44">
        <v>1</v>
      </c>
      <c r="O893" t="str">
        <f>IF(_xlfn.XLOOKUP(C893,Raw_Data_OS_23!$C$7:$C$4518,Raw_Data_OS_23!$C$7:$C$4518,"New_Claim")="New_Claim",IF(_xlfn.XLOOKUP(C893,'Raw Data_OS_22'!$C$5:$C$4516,'Raw Data_OS_22'!$C$5:$C$4516,"New_Claim")="New_Claim",IF(I893=$O$1,"F1","F2"),"Considered"),"Considered")</f>
        <v>Considered</v>
      </c>
      <c r="P893" t="str" cm="1">
        <f t="array" ref="P893">_xlfn.IFS(O893="F1","F1",O893="F2","F2",O893="Considered",_xlfn.XLOOKUP(C893,Raw_Data_OS_23!$C$7:$C$4518,Raw_Data_OS_23!$N$7:$N$4518,_xlfn.XLOOKUP(Raw_Data_Paid_23!C893,'Raw Data_OS_22'!$C$5:$C$4516,'Raw Data_OS_22'!$O$5:$O$4516)))</f>
        <v>B2</v>
      </c>
      <c r="Q893" t="str">
        <f t="shared" si="31"/>
        <v>B2</v>
      </c>
      <c r="R893" t="str">
        <f t="shared" si="32"/>
        <v>2022Motor Private</v>
      </c>
    </row>
    <row r="894" spans="2:18" x14ac:dyDescent="0.35">
      <c r="B894" s="40"/>
      <c r="C894" s="45" t="s">
        <v>6389</v>
      </c>
      <c r="D894" s="46">
        <v>44604</v>
      </c>
      <c r="E894" s="46">
        <v>44652</v>
      </c>
      <c r="F894" s="47" t="s">
        <v>3910</v>
      </c>
      <c r="G894" s="48">
        <v>11240</v>
      </c>
      <c r="H894" s="49">
        <v>45092</v>
      </c>
      <c r="I894" s="44">
        <v>2022</v>
      </c>
      <c r="J894" s="44">
        <v>2022</v>
      </c>
      <c r="K894" s="44">
        <v>2023</v>
      </c>
      <c r="L894" s="44" t="s">
        <v>6021</v>
      </c>
      <c r="M894" s="44" t="s">
        <v>7246</v>
      </c>
      <c r="N894" s="44">
        <v>0</v>
      </c>
      <c r="O894" t="str">
        <f>IF(_xlfn.XLOOKUP(C894,Raw_Data_OS_23!$C$7:$C$4518,Raw_Data_OS_23!$C$7:$C$4518,"New_Claim")="New_Claim",IF(_xlfn.XLOOKUP(C894,'Raw Data_OS_22'!$C$5:$C$4516,'Raw Data_OS_22'!$C$5:$C$4516,"New_Claim")="New_Claim",IF(I894=$O$1,"F1","F2"),"Considered"),"Considered")</f>
        <v>Considered</v>
      </c>
      <c r="P894" t="str" cm="1">
        <f t="array" ref="P894">_xlfn.IFS(O894="F1","F1",O894="F2","F2",O894="Considered",_xlfn.XLOOKUP(C894,Raw_Data_OS_23!$C$7:$C$4518,Raw_Data_OS_23!$N$7:$N$4518,_xlfn.XLOOKUP(Raw_Data_Paid_23!C894,'Raw Data_OS_22'!$C$5:$C$4516,'Raw Data_OS_22'!$O$5:$O$4516)))</f>
        <v>B2</v>
      </c>
      <c r="Q894" t="str">
        <f t="shared" si="31"/>
        <v>B2</v>
      </c>
      <c r="R894" t="str">
        <f t="shared" si="32"/>
        <v>2022Motor Private</v>
      </c>
    </row>
    <row r="895" spans="2:18" x14ac:dyDescent="0.35">
      <c r="B895" s="40"/>
      <c r="C895" s="45" t="s">
        <v>7371</v>
      </c>
      <c r="D895" s="46">
        <v>44977</v>
      </c>
      <c r="E895" s="46">
        <v>44981</v>
      </c>
      <c r="F895" s="47" t="s">
        <v>3910</v>
      </c>
      <c r="G895" s="48">
        <v>9000</v>
      </c>
      <c r="H895" s="49">
        <v>45092</v>
      </c>
      <c r="I895" s="44">
        <v>2023</v>
      </c>
      <c r="J895" s="44">
        <v>2023</v>
      </c>
      <c r="K895" s="44">
        <v>2023</v>
      </c>
      <c r="L895" s="44" t="s">
        <v>7201</v>
      </c>
      <c r="M895" s="44" t="s">
        <v>7246</v>
      </c>
      <c r="N895" s="44">
        <v>0</v>
      </c>
      <c r="O895" t="str">
        <f>IF(_xlfn.XLOOKUP(C895,Raw_Data_OS_23!$C$7:$C$4518,Raw_Data_OS_23!$C$7:$C$4518,"New_Claim")="New_Claim",IF(_xlfn.XLOOKUP(C895,'Raw Data_OS_22'!$C$5:$C$4516,'Raw Data_OS_22'!$C$5:$C$4516,"New_Claim")="New_Claim",IF(I895=$O$1,"F1","F2"),"Considered"),"Considered")</f>
        <v>Considered</v>
      </c>
      <c r="P895" t="str" cm="1">
        <f t="array" ref="P895">_xlfn.IFS(O895="F1","F1",O895="F2","F2",O895="Considered",_xlfn.XLOOKUP(C895,Raw_Data_OS_23!$C$7:$C$4518,Raw_Data_OS_23!$N$7:$N$4518,_xlfn.XLOOKUP(Raw_Data_Paid_23!C895,'Raw Data_OS_22'!$C$5:$C$4516,'Raw Data_OS_22'!$O$5:$O$4516)))</f>
        <v>E1</v>
      </c>
      <c r="Q895" t="str">
        <f t="shared" si="31"/>
        <v>E2</v>
      </c>
      <c r="R895" t="str">
        <f t="shared" si="32"/>
        <v>2023Motor Private</v>
      </c>
    </row>
    <row r="896" spans="2:18" x14ac:dyDescent="0.35">
      <c r="B896" s="40"/>
      <c r="C896" s="45" t="s">
        <v>1128</v>
      </c>
      <c r="D896" s="46">
        <v>44170</v>
      </c>
      <c r="E896" s="46">
        <v>44170</v>
      </c>
      <c r="F896" s="47" t="s">
        <v>3910</v>
      </c>
      <c r="G896" s="48">
        <v>13000</v>
      </c>
      <c r="H896" s="49">
        <v>45092</v>
      </c>
      <c r="I896" s="44">
        <v>2020</v>
      </c>
      <c r="J896" s="44">
        <v>2020</v>
      </c>
      <c r="K896" s="44">
        <v>2023</v>
      </c>
      <c r="L896" s="44" t="s">
        <v>11</v>
      </c>
      <c r="M896" s="44" t="s">
        <v>7246</v>
      </c>
      <c r="N896" s="44">
        <v>0</v>
      </c>
      <c r="O896" t="str">
        <f>IF(_xlfn.XLOOKUP(C896,Raw_Data_OS_23!$C$7:$C$4518,Raw_Data_OS_23!$C$7:$C$4518,"New_Claim")="New_Claim",IF(_xlfn.XLOOKUP(C896,'Raw Data_OS_22'!$C$5:$C$4516,'Raw Data_OS_22'!$C$5:$C$4516,"New_Claim")="New_Claim",IF(I896=$O$1,"F1","F2"),"Considered"),"Considered")</f>
        <v>Considered</v>
      </c>
      <c r="P896" t="str" cm="1">
        <f t="array" ref="P896">_xlfn.IFS(O896="F1","F1",O896="F2","F2",O896="Considered",_xlfn.XLOOKUP(C896,Raw_Data_OS_23!$C$7:$C$4518,Raw_Data_OS_23!$N$7:$N$4518,_xlfn.XLOOKUP(Raw_Data_Paid_23!C896,'Raw Data_OS_22'!$C$5:$C$4516,'Raw Data_OS_22'!$O$5:$O$4516)))</f>
        <v>B2</v>
      </c>
      <c r="Q896" t="str">
        <f t="shared" si="31"/>
        <v>B2</v>
      </c>
      <c r="R896" t="str">
        <f t="shared" si="32"/>
        <v>2020Motor Private</v>
      </c>
    </row>
    <row r="897" spans="2:18" x14ac:dyDescent="0.35">
      <c r="B897" s="40"/>
      <c r="C897" s="45" t="s">
        <v>6847</v>
      </c>
      <c r="D897" s="46">
        <v>44762</v>
      </c>
      <c r="E897" s="46">
        <v>44848</v>
      </c>
      <c r="F897" s="47" t="s">
        <v>3910</v>
      </c>
      <c r="G897" s="48">
        <v>10000</v>
      </c>
      <c r="H897" s="49">
        <v>45092</v>
      </c>
      <c r="I897" s="44">
        <v>2022</v>
      </c>
      <c r="J897" s="44">
        <v>2022</v>
      </c>
      <c r="K897" s="44">
        <v>2023</v>
      </c>
      <c r="L897" s="44" t="s">
        <v>6643</v>
      </c>
      <c r="M897" s="44" t="s">
        <v>7246</v>
      </c>
      <c r="N897" s="44">
        <v>0</v>
      </c>
      <c r="O897" t="str">
        <f>IF(_xlfn.XLOOKUP(C897,Raw_Data_OS_23!$C$7:$C$4518,Raw_Data_OS_23!$C$7:$C$4518,"New_Claim")="New_Claim",IF(_xlfn.XLOOKUP(C897,'Raw Data_OS_22'!$C$5:$C$4516,'Raw Data_OS_22'!$C$5:$C$4516,"New_Claim")="New_Claim",IF(I897=$O$1,"F1","F2"),"Considered"),"Considered")</f>
        <v>Considered</v>
      </c>
      <c r="P897" t="str" cm="1">
        <f t="array" ref="P897">_xlfn.IFS(O897="F1","F1",O897="F2","F2",O897="Considered",_xlfn.XLOOKUP(C897,Raw_Data_OS_23!$C$7:$C$4518,Raw_Data_OS_23!$N$7:$N$4518,_xlfn.XLOOKUP(Raw_Data_Paid_23!C897,'Raw Data_OS_22'!$C$5:$C$4516,'Raw Data_OS_22'!$O$5:$O$4516)))</f>
        <v>B2</v>
      </c>
      <c r="Q897" t="str">
        <f t="shared" si="31"/>
        <v>B2</v>
      </c>
      <c r="R897" t="str">
        <f t="shared" si="32"/>
        <v>2022Motor Private</v>
      </c>
    </row>
    <row r="898" spans="2:18" x14ac:dyDescent="0.35">
      <c r="B898" s="40"/>
      <c r="C898" s="45" t="s">
        <v>7506</v>
      </c>
      <c r="D898" s="46">
        <v>44993</v>
      </c>
      <c r="E898" s="46">
        <v>44998</v>
      </c>
      <c r="F898" s="47" t="s">
        <v>3910</v>
      </c>
      <c r="G898" s="48">
        <v>30000</v>
      </c>
      <c r="H898" s="49">
        <v>45092</v>
      </c>
      <c r="I898" s="44">
        <v>2023</v>
      </c>
      <c r="J898" s="44">
        <v>2023</v>
      </c>
      <c r="K898" s="44">
        <v>2023</v>
      </c>
      <c r="L898" s="44" t="s">
        <v>7201</v>
      </c>
      <c r="M898" s="44" t="s">
        <v>7246</v>
      </c>
      <c r="N898" s="44">
        <v>1</v>
      </c>
      <c r="O898" t="str">
        <f>IF(_xlfn.XLOOKUP(C898,Raw_Data_OS_23!$C$7:$C$4518,Raw_Data_OS_23!$C$7:$C$4518,"New_Claim")="New_Claim",IF(_xlfn.XLOOKUP(C898,'Raw Data_OS_22'!$C$5:$C$4516,'Raw Data_OS_22'!$C$5:$C$4516,"New_Claim")="New_Claim",IF(I898=$O$1,"F1","F2"),"Considered"),"Considered")</f>
        <v>Considered</v>
      </c>
      <c r="P898" t="str" cm="1">
        <f t="array" ref="P898">_xlfn.IFS(O898="F1","F1",O898="F2","F2",O898="Considered",_xlfn.XLOOKUP(C898,Raw_Data_OS_23!$C$7:$C$4518,Raw_Data_OS_23!$N$7:$N$4518,_xlfn.XLOOKUP(Raw_Data_Paid_23!C898,'Raw Data_OS_22'!$C$5:$C$4516,'Raw Data_OS_22'!$O$5:$O$4516)))</f>
        <v>E1</v>
      </c>
      <c r="Q898" t="str">
        <f t="shared" si="31"/>
        <v>E2</v>
      </c>
      <c r="R898" t="str">
        <f t="shared" si="32"/>
        <v>2023Motor Private</v>
      </c>
    </row>
    <row r="899" spans="2:18" x14ac:dyDescent="0.35">
      <c r="B899" s="40"/>
      <c r="C899" s="45" t="s">
        <v>6765</v>
      </c>
      <c r="D899" s="46">
        <v>44799</v>
      </c>
      <c r="E899" s="46">
        <v>44803</v>
      </c>
      <c r="F899" s="47" t="s">
        <v>3910</v>
      </c>
      <c r="G899" s="48">
        <v>114248</v>
      </c>
      <c r="H899" s="49">
        <v>45092</v>
      </c>
      <c r="I899" s="44">
        <v>2022</v>
      </c>
      <c r="J899" s="44">
        <v>2022</v>
      </c>
      <c r="K899" s="44">
        <v>2023</v>
      </c>
      <c r="L899" s="44" t="s">
        <v>6643</v>
      </c>
      <c r="M899" s="44" t="s">
        <v>7246</v>
      </c>
      <c r="N899" s="44">
        <v>0</v>
      </c>
      <c r="O899" t="str">
        <f>IF(_xlfn.XLOOKUP(C899,Raw_Data_OS_23!$C$7:$C$4518,Raw_Data_OS_23!$C$7:$C$4518,"New_Claim")="New_Claim",IF(_xlfn.XLOOKUP(C899,'Raw Data_OS_22'!$C$5:$C$4516,'Raw Data_OS_22'!$C$5:$C$4516,"New_Claim")="New_Claim",IF(I899=$O$1,"F1","F2"),"Considered"),"Considered")</f>
        <v>Considered</v>
      </c>
      <c r="P899" t="str" cm="1">
        <f t="array" ref="P899">_xlfn.IFS(O899="F1","F1",O899="F2","F2",O899="Considered",_xlfn.XLOOKUP(C899,Raw_Data_OS_23!$C$7:$C$4518,Raw_Data_OS_23!$N$7:$N$4518,_xlfn.XLOOKUP(Raw_Data_Paid_23!C899,'Raw Data_OS_22'!$C$5:$C$4516,'Raw Data_OS_22'!$O$5:$O$4516)))</f>
        <v>B2</v>
      </c>
      <c r="Q899" t="str">
        <f t="shared" si="31"/>
        <v>B2</v>
      </c>
      <c r="R899" t="str">
        <f t="shared" si="32"/>
        <v>2022Motor Private</v>
      </c>
    </row>
    <row r="900" spans="2:18" x14ac:dyDescent="0.35">
      <c r="B900" s="40"/>
      <c r="C900" s="45" t="s">
        <v>3214</v>
      </c>
      <c r="D900" s="46">
        <v>44392</v>
      </c>
      <c r="E900" s="46">
        <v>44399</v>
      </c>
      <c r="F900" s="47" t="s">
        <v>3908</v>
      </c>
      <c r="G900" s="48">
        <v>250000</v>
      </c>
      <c r="H900" s="49">
        <v>45092</v>
      </c>
      <c r="I900" s="44">
        <v>2021</v>
      </c>
      <c r="J900" s="44">
        <v>2021</v>
      </c>
      <c r="K900" s="44">
        <v>2023</v>
      </c>
      <c r="L900" s="44" t="s">
        <v>3073</v>
      </c>
      <c r="M900" s="44" t="s">
        <v>7246</v>
      </c>
      <c r="N900" s="44">
        <v>0</v>
      </c>
      <c r="O900" t="str">
        <f>IF(_xlfn.XLOOKUP(C900,Raw_Data_OS_23!$C$7:$C$4518,Raw_Data_OS_23!$C$7:$C$4518,"New_Claim")="New_Claim",IF(_xlfn.XLOOKUP(C900,'Raw Data_OS_22'!$C$5:$C$4516,'Raw Data_OS_22'!$C$5:$C$4516,"New_Claim")="New_Claim",IF(I900=$O$1,"F1","F2"),"Considered"),"Considered")</f>
        <v>Considered</v>
      </c>
      <c r="P900" t="str" cm="1">
        <f t="array" ref="P900">_xlfn.IFS(O900="F1","F1",O900="F2","F2",O900="Considered",_xlfn.XLOOKUP(C900,Raw_Data_OS_23!$C$7:$C$4518,Raw_Data_OS_23!$N$7:$N$4518,_xlfn.XLOOKUP(Raw_Data_Paid_23!C900,'Raw Data_OS_22'!$C$5:$C$4516,'Raw Data_OS_22'!$O$5:$O$4516)))</f>
        <v>B2</v>
      </c>
      <c r="Q900" t="str">
        <f t="shared" si="31"/>
        <v>B2</v>
      </c>
      <c r="R900" t="str">
        <f t="shared" si="32"/>
        <v>2021Motor Commercial</v>
      </c>
    </row>
    <row r="901" spans="2:18" x14ac:dyDescent="0.35">
      <c r="B901" s="40"/>
      <c r="C901" s="45" t="s">
        <v>509</v>
      </c>
      <c r="D901" s="46">
        <v>44133</v>
      </c>
      <c r="E901" s="46">
        <v>44133</v>
      </c>
      <c r="F901" s="47" t="s">
        <v>3908</v>
      </c>
      <c r="G901" s="48">
        <v>156000</v>
      </c>
      <c r="H901" s="49">
        <v>45092</v>
      </c>
      <c r="I901" s="44">
        <v>2020</v>
      </c>
      <c r="J901" s="44">
        <v>2020</v>
      </c>
      <c r="K901" s="44">
        <v>2023</v>
      </c>
      <c r="L901" s="44" t="s">
        <v>11</v>
      </c>
      <c r="M901" s="44" t="s">
        <v>7246</v>
      </c>
      <c r="N901" s="44">
        <v>0</v>
      </c>
      <c r="O901" t="str">
        <f>IF(_xlfn.XLOOKUP(C901,Raw_Data_OS_23!$C$7:$C$4518,Raw_Data_OS_23!$C$7:$C$4518,"New_Claim")="New_Claim",IF(_xlfn.XLOOKUP(C901,'Raw Data_OS_22'!$C$5:$C$4516,'Raw Data_OS_22'!$C$5:$C$4516,"New_Claim")="New_Claim",IF(I901=$O$1,"F1","F2"),"Considered"),"Considered")</f>
        <v>Considered</v>
      </c>
      <c r="P901" t="str" cm="1">
        <f t="array" ref="P901">_xlfn.IFS(O901="F1","F1",O901="F2","F2",O901="Considered",_xlfn.XLOOKUP(C901,Raw_Data_OS_23!$C$7:$C$4518,Raw_Data_OS_23!$N$7:$N$4518,_xlfn.XLOOKUP(Raw_Data_Paid_23!C901,'Raw Data_OS_22'!$C$5:$C$4516,'Raw Data_OS_22'!$O$5:$O$4516)))</f>
        <v>B2</v>
      </c>
      <c r="Q901" t="str">
        <f t="shared" ref="Q901:Q964" si="33">IF(P901="D","F3",IF(P901="E1","E2",P901))</f>
        <v>B2</v>
      </c>
      <c r="R901" t="str">
        <f t="shared" ref="R901:R964" si="34">I901&amp;F901</f>
        <v>2020Motor Commercial</v>
      </c>
    </row>
    <row r="902" spans="2:18" x14ac:dyDescent="0.35">
      <c r="B902" s="40"/>
      <c r="C902" s="45" t="s">
        <v>6765</v>
      </c>
      <c r="D902" s="46">
        <v>44799</v>
      </c>
      <c r="E902" s="46">
        <v>44803</v>
      </c>
      <c r="F902" s="47" t="s">
        <v>3910</v>
      </c>
      <c r="G902" s="48">
        <v>114247</v>
      </c>
      <c r="H902" s="49">
        <v>45093</v>
      </c>
      <c r="I902" s="44">
        <v>2022</v>
      </c>
      <c r="J902" s="44">
        <v>2022</v>
      </c>
      <c r="K902" s="44">
        <v>2023</v>
      </c>
      <c r="L902" s="44" t="s">
        <v>6643</v>
      </c>
      <c r="M902" s="44" t="s">
        <v>7246</v>
      </c>
      <c r="N902" s="44">
        <v>0</v>
      </c>
      <c r="O902" t="str">
        <f>IF(_xlfn.XLOOKUP(C902,Raw_Data_OS_23!$C$7:$C$4518,Raw_Data_OS_23!$C$7:$C$4518,"New_Claim")="New_Claim",IF(_xlfn.XLOOKUP(C902,'Raw Data_OS_22'!$C$5:$C$4516,'Raw Data_OS_22'!$C$5:$C$4516,"New_Claim")="New_Claim",IF(I902=$O$1,"F1","F2"),"Considered"),"Considered")</f>
        <v>Considered</v>
      </c>
      <c r="P902" t="str" cm="1">
        <f t="array" ref="P902">_xlfn.IFS(O902="F1","F1",O902="F2","F2",O902="Considered",_xlfn.XLOOKUP(C902,Raw_Data_OS_23!$C$7:$C$4518,Raw_Data_OS_23!$N$7:$N$4518,_xlfn.XLOOKUP(Raw_Data_Paid_23!C902,'Raw Data_OS_22'!$C$5:$C$4516,'Raw Data_OS_22'!$O$5:$O$4516)))</f>
        <v>B2</v>
      </c>
      <c r="Q902" t="str">
        <f t="shared" si="33"/>
        <v>B2</v>
      </c>
      <c r="R902" t="str">
        <f t="shared" si="34"/>
        <v>2022Motor Private</v>
      </c>
    </row>
    <row r="903" spans="2:18" x14ac:dyDescent="0.35">
      <c r="B903" s="40"/>
      <c r="C903" s="45" t="s">
        <v>509</v>
      </c>
      <c r="D903" s="46">
        <v>44133</v>
      </c>
      <c r="E903" s="46">
        <v>44133</v>
      </c>
      <c r="F903" s="47" t="s">
        <v>3908</v>
      </c>
      <c r="G903" s="48">
        <v>156000</v>
      </c>
      <c r="H903" s="49">
        <v>45093</v>
      </c>
      <c r="I903" s="44">
        <v>2020</v>
      </c>
      <c r="J903" s="44">
        <v>2020</v>
      </c>
      <c r="K903" s="44">
        <v>2023</v>
      </c>
      <c r="L903" s="44" t="s">
        <v>11</v>
      </c>
      <c r="M903" s="44" t="s">
        <v>7246</v>
      </c>
      <c r="N903" s="44">
        <v>0</v>
      </c>
      <c r="O903" t="str">
        <f>IF(_xlfn.XLOOKUP(C903,Raw_Data_OS_23!$C$7:$C$4518,Raw_Data_OS_23!$C$7:$C$4518,"New_Claim")="New_Claim",IF(_xlfn.XLOOKUP(C903,'Raw Data_OS_22'!$C$5:$C$4516,'Raw Data_OS_22'!$C$5:$C$4516,"New_Claim")="New_Claim",IF(I903=$O$1,"F1","F2"),"Considered"),"Considered")</f>
        <v>Considered</v>
      </c>
      <c r="P903" t="str" cm="1">
        <f t="array" ref="P903">_xlfn.IFS(O903="F1","F1",O903="F2","F2",O903="Considered",_xlfn.XLOOKUP(C903,Raw_Data_OS_23!$C$7:$C$4518,Raw_Data_OS_23!$N$7:$N$4518,_xlfn.XLOOKUP(Raw_Data_Paid_23!C903,'Raw Data_OS_22'!$C$5:$C$4516,'Raw Data_OS_22'!$O$5:$O$4516)))</f>
        <v>B2</v>
      </c>
      <c r="Q903" t="str">
        <f t="shared" si="33"/>
        <v>B2</v>
      </c>
      <c r="R903" t="str">
        <f t="shared" si="34"/>
        <v>2020Motor Commercial</v>
      </c>
    </row>
    <row r="904" spans="2:18" x14ac:dyDescent="0.35">
      <c r="B904" s="40"/>
      <c r="C904" s="45" t="s">
        <v>7563</v>
      </c>
      <c r="D904" s="46">
        <v>44792</v>
      </c>
      <c r="E904" s="46">
        <v>44796</v>
      </c>
      <c r="F904" s="47" t="s">
        <v>658</v>
      </c>
      <c r="G904" s="48">
        <v>-95000</v>
      </c>
      <c r="H904" s="49">
        <v>45093</v>
      </c>
      <c r="I904" s="44">
        <v>2022</v>
      </c>
      <c r="J904" s="44">
        <v>2022</v>
      </c>
      <c r="K904" s="44">
        <v>2023</v>
      </c>
      <c r="L904" s="44" t="s">
        <v>6643</v>
      </c>
      <c r="M904" s="44" t="s">
        <v>7246</v>
      </c>
      <c r="N904" s="44">
        <v>0</v>
      </c>
      <c r="O904" t="str">
        <f>IF(_xlfn.XLOOKUP(C904,Raw_Data_OS_23!$C$7:$C$4518,Raw_Data_OS_23!$C$7:$C$4518,"New_Claim")="New_Claim",IF(_xlfn.XLOOKUP(C904,'Raw Data_OS_22'!$C$5:$C$4516,'Raw Data_OS_22'!$C$5:$C$4516,"New_Claim")="New_Claim",IF(I904=$O$1,"F1","F2"),"Considered"),"Considered")</f>
        <v>F2</v>
      </c>
      <c r="P904" t="str" cm="1">
        <f t="array" ref="P904">_xlfn.IFS(O904="F1","F1",O904="F2","F2",O904="Considered",_xlfn.XLOOKUP(C904,Raw_Data_OS_23!$C$7:$C$4518,Raw_Data_OS_23!$N$7:$N$4518,_xlfn.XLOOKUP(Raw_Data_Paid_23!C904,'Raw Data_OS_22'!$C$5:$C$4516,'Raw Data_OS_22'!$O$5:$O$4516)))</f>
        <v>F2</v>
      </c>
      <c r="Q904" t="str">
        <f t="shared" si="33"/>
        <v>F2</v>
      </c>
      <c r="R904" t="str">
        <f t="shared" si="34"/>
        <v>2022Workmen's Compensation</v>
      </c>
    </row>
    <row r="905" spans="2:18" x14ac:dyDescent="0.35">
      <c r="B905" s="40"/>
      <c r="C905" s="45" t="s">
        <v>7204</v>
      </c>
      <c r="D905" s="46">
        <v>44928</v>
      </c>
      <c r="E905" s="46">
        <v>44930</v>
      </c>
      <c r="F905" s="47" t="s">
        <v>3910</v>
      </c>
      <c r="G905" s="48">
        <v>10500</v>
      </c>
      <c r="H905" s="49">
        <v>45093</v>
      </c>
      <c r="I905" s="44">
        <v>2023</v>
      </c>
      <c r="J905" s="44">
        <v>2023</v>
      </c>
      <c r="K905" s="44">
        <v>2023</v>
      </c>
      <c r="L905" s="44" t="s">
        <v>7201</v>
      </c>
      <c r="M905" s="44" t="s">
        <v>7246</v>
      </c>
      <c r="N905" s="44">
        <v>1</v>
      </c>
      <c r="O905" t="str">
        <f>IF(_xlfn.XLOOKUP(C905,Raw_Data_OS_23!$C$7:$C$4518,Raw_Data_OS_23!$C$7:$C$4518,"New_Claim")="New_Claim",IF(_xlfn.XLOOKUP(C905,'Raw Data_OS_22'!$C$5:$C$4516,'Raw Data_OS_22'!$C$5:$C$4516,"New_Claim")="New_Claim",IF(I905=$O$1,"F1","F2"),"Considered"),"Considered")</f>
        <v>Considered</v>
      </c>
      <c r="P905" t="str" cm="1">
        <f t="array" ref="P905">_xlfn.IFS(O905="F1","F1",O905="F2","F2",O905="Considered",_xlfn.XLOOKUP(C905,Raw_Data_OS_23!$C$7:$C$4518,Raw_Data_OS_23!$N$7:$N$4518,_xlfn.XLOOKUP(Raw_Data_Paid_23!C905,'Raw Data_OS_22'!$C$5:$C$4516,'Raw Data_OS_22'!$O$5:$O$4516)))</f>
        <v>E1</v>
      </c>
      <c r="Q905" t="str">
        <f t="shared" si="33"/>
        <v>E2</v>
      </c>
      <c r="R905" t="str">
        <f t="shared" si="34"/>
        <v>2023Motor Private</v>
      </c>
    </row>
    <row r="906" spans="2:18" x14ac:dyDescent="0.35">
      <c r="B906" s="40"/>
      <c r="C906" s="45" t="s">
        <v>6180</v>
      </c>
      <c r="D906" s="46">
        <v>44565</v>
      </c>
      <c r="E906" s="46">
        <v>44595</v>
      </c>
      <c r="F906" s="47" t="s">
        <v>3908</v>
      </c>
      <c r="G906" s="48">
        <v>144963</v>
      </c>
      <c r="H906" s="49">
        <v>45093</v>
      </c>
      <c r="I906" s="44">
        <v>2022</v>
      </c>
      <c r="J906" s="44">
        <v>2022</v>
      </c>
      <c r="K906" s="44">
        <v>2023</v>
      </c>
      <c r="L906" s="44" t="s">
        <v>6021</v>
      </c>
      <c r="M906" s="44" t="s">
        <v>7246</v>
      </c>
      <c r="N906" s="44">
        <v>0</v>
      </c>
      <c r="O906" t="str">
        <f>IF(_xlfn.XLOOKUP(C906,Raw_Data_OS_23!$C$7:$C$4518,Raw_Data_OS_23!$C$7:$C$4518,"New_Claim")="New_Claim",IF(_xlfn.XLOOKUP(C906,'Raw Data_OS_22'!$C$5:$C$4516,'Raw Data_OS_22'!$C$5:$C$4516,"New_Claim")="New_Claim",IF(I906=$O$1,"F1","F2"),"Considered"),"Considered")</f>
        <v>Considered</v>
      </c>
      <c r="P906" t="str" cm="1">
        <f t="array" ref="P906">_xlfn.IFS(O906="F1","F1",O906="F2","F2",O906="Considered",_xlfn.XLOOKUP(C906,Raw_Data_OS_23!$C$7:$C$4518,Raw_Data_OS_23!$N$7:$N$4518,_xlfn.XLOOKUP(Raw_Data_Paid_23!C906,'Raw Data_OS_22'!$C$5:$C$4516,'Raw Data_OS_22'!$O$5:$O$4516)))</f>
        <v>B2</v>
      </c>
      <c r="Q906" t="str">
        <f t="shared" si="33"/>
        <v>B2</v>
      </c>
      <c r="R906" t="str">
        <f t="shared" si="34"/>
        <v>2022Motor Commercial</v>
      </c>
    </row>
    <row r="907" spans="2:18" x14ac:dyDescent="0.35">
      <c r="B907" s="40"/>
      <c r="C907" s="45" t="s">
        <v>6180</v>
      </c>
      <c r="D907" s="46">
        <v>44565</v>
      </c>
      <c r="E907" s="46">
        <v>44595</v>
      </c>
      <c r="F907" s="47" t="s">
        <v>3908</v>
      </c>
      <c r="G907" s="48">
        <v>144964</v>
      </c>
      <c r="H907" s="49">
        <v>45093</v>
      </c>
      <c r="I907" s="44">
        <v>2022</v>
      </c>
      <c r="J907" s="44">
        <v>2022</v>
      </c>
      <c r="K907" s="44">
        <v>2023</v>
      </c>
      <c r="L907" s="44" t="s">
        <v>6021</v>
      </c>
      <c r="M907" s="44" t="s">
        <v>7246</v>
      </c>
      <c r="N907" s="44">
        <v>0</v>
      </c>
      <c r="O907" t="str">
        <f>IF(_xlfn.XLOOKUP(C907,Raw_Data_OS_23!$C$7:$C$4518,Raw_Data_OS_23!$C$7:$C$4518,"New_Claim")="New_Claim",IF(_xlfn.XLOOKUP(C907,'Raw Data_OS_22'!$C$5:$C$4516,'Raw Data_OS_22'!$C$5:$C$4516,"New_Claim")="New_Claim",IF(I907=$O$1,"F1","F2"),"Considered"),"Considered")</f>
        <v>Considered</v>
      </c>
      <c r="P907" t="str" cm="1">
        <f t="array" ref="P907">_xlfn.IFS(O907="F1","F1",O907="F2","F2",O907="Considered",_xlfn.XLOOKUP(C907,Raw_Data_OS_23!$C$7:$C$4518,Raw_Data_OS_23!$N$7:$N$4518,_xlfn.XLOOKUP(Raw_Data_Paid_23!C907,'Raw Data_OS_22'!$C$5:$C$4516,'Raw Data_OS_22'!$O$5:$O$4516)))</f>
        <v>B2</v>
      </c>
      <c r="Q907" t="str">
        <f t="shared" si="33"/>
        <v>B2</v>
      </c>
      <c r="R907" t="str">
        <f t="shared" si="34"/>
        <v>2022Motor Commercial</v>
      </c>
    </row>
    <row r="908" spans="2:18" x14ac:dyDescent="0.35">
      <c r="B908" s="40"/>
      <c r="C908" s="45" t="s">
        <v>1592</v>
      </c>
      <c r="D908" s="46">
        <v>40543</v>
      </c>
      <c r="E908" s="46">
        <v>40914</v>
      </c>
      <c r="F908" s="47" t="s">
        <v>4214</v>
      </c>
      <c r="G908" s="48">
        <v>235000</v>
      </c>
      <c r="H908" s="49">
        <v>45093</v>
      </c>
      <c r="I908" s="44">
        <v>2010</v>
      </c>
      <c r="J908" s="44">
        <v>2012</v>
      </c>
      <c r="K908" s="44">
        <v>2023</v>
      </c>
      <c r="L908" s="44" t="s">
        <v>1560</v>
      </c>
      <c r="M908" s="44" t="s">
        <v>7246</v>
      </c>
      <c r="N908" s="44">
        <v>0</v>
      </c>
      <c r="O908" t="str">
        <f>IF(_xlfn.XLOOKUP(C908,Raw_Data_OS_23!$C$7:$C$4518,Raw_Data_OS_23!$C$7:$C$4518,"New_Claim")="New_Claim",IF(_xlfn.XLOOKUP(C908,'Raw Data_OS_22'!$C$5:$C$4516,'Raw Data_OS_22'!$C$5:$C$4516,"New_Claim")="New_Claim",IF(I908=$O$1,"F1","F2"),"Considered"),"Considered")</f>
        <v>Considered</v>
      </c>
      <c r="P908" t="str" cm="1">
        <f t="array" ref="P908">_xlfn.IFS(O908="F1","F1",O908="F2","F2",O908="Considered",_xlfn.XLOOKUP(C908,Raw_Data_OS_23!$C$7:$C$4518,Raw_Data_OS_23!$N$7:$N$4518,_xlfn.XLOOKUP(Raw_Data_Paid_23!C908,'Raw Data_OS_22'!$C$5:$C$4516,'Raw Data_OS_22'!$O$5:$O$4516)))</f>
        <v>B2</v>
      </c>
      <c r="Q908" t="str">
        <f t="shared" si="33"/>
        <v>B2</v>
      </c>
      <c r="R908" t="str">
        <f t="shared" si="34"/>
        <v>2010Liability</v>
      </c>
    </row>
    <row r="909" spans="2:18" x14ac:dyDescent="0.35">
      <c r="B909" s="40"/>
      <c r="C909" s="45" t="s">
        <v>7563</v>
      </c>
      <c r="D909" s="46">
        <v>44792</v>
      </c>
      <c r="E909" s="46">
        <v>44796</v>
      </c>
      <c r="F909" s="47" t="s">
        <v>658</v>
      </c>
      <c r="G909" s="48">
        <v>95000</v>
      </c>
      <c r="H909" s="49">
        <v>45096</v>
      </c>
      <c r="I909" s="44">
        <v>2022</v>
      </c>
      <c r="J909" s="44">
        <v>2022</v>
      </c>
      <c r="K909" s="44">
        <v>2023</v>
      </c>
      <c r="L909" s="44" t="s">
        <v>6643</v>
      </c>
      <c r="M909" s="44" t="s">
        <v>7246</v>
      </c>
      <c r="N909" s="44">
        <v>0</v>
      </c>
      <c r="O909" t="str">
        <f>IF(_xlfn.XLOOKUP(C909,Raw_Data_OS_23!$C$7:$C$4518,Raw_Data_OS_23!$C$7:$C$4518,"New_Claim")="New_Claim",IF(_xlfn.XLOOKUP(C909,'Raw Data_OS_22'!$C$5:$C$4516,'Raw Data_OS_22'!$C$5:$C$4516,"New_Claim")="New_Claim",IF(I909=$O$1,"F1","F2"),"Considered"),"Considered")</f>
        <v>F2</v>
      </c>
      <c r="P909" t="str" cm="1">
        <f t="array" ref="P909">_xlfn.IFS(O909="F1","F1",O909="F2","F2",O909="Considered",_xlfn.XLOOKUP(C909,Raw_Data_OS_23!$C$7:$C$4518,Raw_Data_OS_23!$N$7:$N$4518,_xlfn.XLOOKUP(Raw_Data_Paid_23!C909,'Raw Data_OS_22'!$C$5:$C$4516,'Raw Data_OS_22'!$O$5:$O$4516)))</f>
        <v>F2</v>
      </c>
      <c r="Q909" t="str">
        <f t="shared" si="33"/>
        <v>F2</v>
      </c>
      <c r="R909" t="str">
        <f t="shared" si="34"/>
        <v>2022Workmen's Compensation</v>
      </c>
    </row>
    <row r="910" spans="2:18" x14ac:dyDescent="0.35">
      <c r="B910" s="40"/>
      <c r="C910" s="45" t="s">
        <v>1860</v>
      </c>
      <c r="D910" s="46">
        <v>43140</v>
      </c>
      <c r="E910" s="46">
        <v>43164</v>
      </c>
      <c r="F910" s="47" t="s">
        <v>658</v>
      </c>
      <c r="G910" s="48">
        <v>-6199</v>
      </c>
      <c r="H910" s="49">
        <v>45096</v>
      </c>
      <c r="I910" s="44">
        <v>2018</v>
      </c>
      <c r="J910" s="44">
        <v>2018</v>
      </c>
      <c r="K910" s="44">
        <v>2023</v>
      </c>
      <c r="L910" s="44" t="s">
        <v>674</v>
      </c>
      <c r="M910" s="44" t="s">
        <v>7246</v>
      </c>
      <c r="N910" s="44">
        <v>0</v>
      </c>
      <c r="O910" t="str">
        <f>IF(_xlfn.XLOOKUP(C910,Raw_Data_OS_23!$C$7:$C$4518,Raw_Data_OS_23!$C$7:$C$4518,"New_Claim")="New_Claim",IF(_xlfn.XLOOKUP(C910,'Raw Data_OS_22'!$C$5:$C$4516,'Raw Data_OS_22'!$C$5:$C$4516,"New_Claim")="New_Claim",IF(I910=$O$1,"F1","F2"),"Considered"),"Considered")</f>
        <v>Considered</v>
      </c>
      <c r="P910" t="str" cm="1">
        <f t="array" ref="P910">_xlfn.IFS(O910="F1","F1",O910="F2","F2",O910="Considered",_xlfn.XLOOKUP(C910,Raw_Data_OS_23!$C$7:$C$4518,Raw_Data_OS_23!$N$7:$N$4518,_xlfn.XLOOKUP(Raw_Data_Paid_23!C910,'Raw Data_OS_22'!$C$5:$C$4516,'Raw Data_OS_22'!$O$5:$O$4516)))</f>
        <v>C2</v>
      </c>
      <c r="Q910" t="str">
        <f t="shared" si="33"/>
        <v>C2</v>
      </c>
      <c r="R910" t="str">
        <f t="shared" si="34"/>
        <v>2018Workmen's Compensation</v>
      </c>
    </row>
    <row r="911" spans="2:18" x14ac:dyDescent="0.35">
      <c r="B911" s="40"/>
      <c r="C911" s="45" t="s">
        <v>339</v>
      </c>
      <c r="D911" s="46">
        <v>44086</v>
      </c>
      <c r="E911" s="46">
        <v>44086</v>
      </c>
      <c r="F911" s="47" t="s">
        <v>3908</v>
      </c>
      <c r="G911" s="48">
        <v>211560</v>
      </c>
      <c r="H911" s="49">
        <v>45096</v>
      </c>
      <c r="I911" s="44">
        <v>2020</v>
      </c>
      <c r="J911" s="44">
        <v>2020</v>
      </c>
      <c r="K911" s="44">
        <v>2023</v>
      </c>
      <c r="L911" s="44" t="s">
        <v>35</v>
      </c>
      <c r="M911" s="44" t="s">
        <v>7246</v>
      </c>
      <c r="N911" s="44">
        <v>0</v>
      </c>
      <c r="O911" t="str">
        <f>IF(_xlfn.XLOOKUP(C911,Raw_Data_OS_23!$C$7:$C$4518,Raw_Data_OS_23!$C$7:$C$4518,"New_Claim")="New_Claim",IF(_xlfn.XLOOKUP(C911,'Raw Data_OS_22'!$C$5:$C$4516,'Raw Data_OS_22'!$C$5:$C$4516,"New_Claim")="New_Claim",IF(I911=$O$1,"F1","F2"),"Considered"),"Considered")</f>
        <v>Considered</v>
      </c>
      <c r="P911" t="str" cm="1">
        <f t="array" ref="P911">_xlfn.IFS(O911="F1","F1",O911="F2","F2",O911="Considered",_xlfn.XLOOKUP(C911,Raw_Data_OS_23!$C$7:$C$4518,Raw_Data_OS_23!$N$7:$N$4518,_xlfn.XLOOKUP(Raw_Data_Paid_23!C911,'Raw Data_OS_22'!$C$5:$C$4516,'Raw Data_OS_22'!$O$5:$O$4516)))</f>
        <v>B2</v>
      </c>
      <c r="Q911" t="str">
        <f t="shared" si="33"/>
        <v>B2</v>
      </c>
      <c r="R911" t="str">
        <f t="shared" si="34"/>
        <v>2020Motor Commercial</v>
      </c>
    </row>
    <row r="912" spans="2:18" x14ac:dyDescent="0.35">
      <c r="B912" s="40"/>
      <c r="C912" s="45" t="s">
        <v>2518</v>
      </c>
      <c r="D912" s="46">
        <v>44278</v>
      </c>
      <c r="E912" s="46">
        <v>44362</v>
      </c>
      <c r="F912" s="47" t="s">
        <v>3910</v>
      </c>
      <c r="G912" s="48">
        <v>500000</v>
      </c>
      <c r="H912" s="49">
        <v>45096</v>
      </c>
      <c r="I912" s="44">
        <v>2021</v>
      </c>
      <c r="J912" s="44">
        <v>2021</v>
      </c>
      <c r="K912" s="44">
        <v>2023</v>
      </c>
      <c r="L912" s="44" t="s">
        <v>21</v>
      </c>
      <c r="M912" s="44" t="s">
        <v>7246</v>
      </c>
      <c r="N912" s="44">
        <v>0</v>
      </c>
      <c r="O912" t="str">
        <f>IF(_xlfn.XLOOKUP(C912,Raw_Data_OS_23!$C$7:$C$4518,Raw_Data_OS_23!$C$7:$C$4518,"New_Claim")="New_Claim",IF(_xlfn.XLOOKUP(C912,'Raw Data_OS_22'!$C$5:$C$4516,'Raw Data_OS_22'!$C$5:$C$4516,"New_Claim")="New_Claim",IF(I912=$O$1,"F1","F2"),"Considered"),"Considered")</f>
        <v>Considered</v>
      </c>
      <c r="P912" t="str" cm="1">
        <f t="array" ref="P912">_xlfn.IFS(O912="F1","F1",O912="F2","F2",O912="Considered",_xlfn.XLOOKUP(C912,Raw_Data_OS_23!$C$7:$C$4518,Raw_Data_OS_23!$N$7:$N$4518,_xlfn.XLOOKUP(Raw_Data_Paid_23!C912,'Raw Data_OS_22'!$C$5:$C$4516,'Raw Data_OS_22'!$O$5:$O$4516)))</f>
        <v>B2</v>
      </c>
      <c r="Q912" t="str">
        <f t="shared" si="33"/>
        <v>B2</v>
      </c>
      <c r="R912" t="str">
        <f t="shared" si="34"/>
        <v>2021Motor Private</v>
      </c>
    </row>
    <row r="913" spans="2:18" x14ac:dyDescent="0.35">
      <c r="B913" s="40"/>
      <c r="C913" s="45" t="s">
        <v>1258</v>
      </c>
      <c r="D913" s="46">
        <v>43276</v>
      </c>
      <c r="E913" s="46">
        <v>43334</v>
      </c>
      <c r="F913" s="47" t="s">
        <v>3910</v>
      </c>
      <c r="G913" s="48">
        <v>300000</v>
      </c>
      <c r="H913" s="49">
        <v>45097</v>
      </c>
      <c r="I913" s="44">
        <v>2018</v>
      </c>
      <c r="J913" s="44">
        <v>2018</v>
      </c>
      <c r="K913" s="44">
        <v>2023</v>
      </c>
      <c r="L913" s="44" t="s">
        <v>49</v>
      </c>
      <c r="M913" s="44" t="s">
        <v>7246</v>
      </c>
      <c r="N913" s="44">
        <v>0</v>
      </c>
      <c r="O913" t="str">
        <f>IF(_xlfn.XLOOKUP(C913,Raw_Data_OS_23!$C$7:$C$4518,Raw_Data_OS_23!$C$7:$C$4518,"New_Claim")="New_Claim",IF(_xlfn.XLOOKUP(C913,'Raw Data_OS_22'!$C$5:$C$4516,'Raw Data_OS_22'!$C$5:$C$4516,"New_Claim")="New_Claim",IF(I913=$O$1,"F1","F2"),"Considered"),"Considered")</f>
        <v>Considered</v>
      </c>
      <c r="P913" t="str" cm="1">
        <f t="array" ref="P913">_xlfn.IFS(O913="F1","F1",O913="F2","F2",O913="Considered",_xlfn.XLOOKUP(C913,Raw_Data_OS_23!$C$7:$C$4518,Raw_Data_OS_23!$N$7:$N$4518,_xlfn.XLOOKUP(Raw_Data_Paid_23!C913,'Raw Data_OS_22'!$C$5:$C$4516,'Raw Data_OS_22'!$O$5:$O$4516)))</f>
        <v>B2</v>
      </c>
      <c r="Q913" t="str">
        <f t="shared" si="33"/>
        <v>B2</v>
      </c>
      <c r="R913" t="str">
        <f t="shared" si="34"/>
        <v>2018Motor Private</v>
      </c>
    </row>
    <row r="914" spans="2:18" x14ac:dyDescent="0.35">
      <c r="B914" s="40"/>
      <c r="C914" s="45" t="s">
        <v>1258</v>
      </c>
      <c r="D914" s="46">
        <v>43276</v>
      </c>
      <c r="E914" s="46">
        <v>43334</v>
      </c>
      <c r="F914" s="47" t="s">
        <v>3910</v>
      </c>
      <c r="G914" s="48">
        <v>85000</v>
      </c>
      <c r="H914" s="49">
        <v>45097</v>
      </c>
      <c r="I914" s="44">
        <v>2018</v>
      </c>
      <c r="J914" s="44">
        <v>2018</v>
      </c>
      <c r="K914" s="44">
        <v>2023</v>
      </c>
      <c r="L914" s="44" t="s">
        <v>49</v>
      </c>
      <c r="M914" s="44" t="s">
        <v>7246</v>
      </c>
      <c r="N914" s="44">
        <v>0</v>
      </c>
      <c r="O914" t="str">
        <f>IF(_xlfn.XLOOKUP(C914,Raw_Data_OS_23!$C$7:$C$4518,Raw_Data_OS_23!$C$7:$C$4518,"New_Claim")="New_Claim",IF(_xlfn.XLOOKUP(C914,'Raw Data_OS_22'!$C$5:$C$4516,'Raw Data_OS_22'!$C$5:$C$4516,"New_Claim")="New_Claim",IF(I914=$O$1,"F1","F2"),"Considered"),"Considered")</f>
        <v>Considered</v>
      </c>
      <c r="P914" t="str" cm="1">
        <f t="array" ref="P914">_xlfn.IFS(O914="F1","F1",O914="F2","F2",O914="Considered",_xlfn.XLOOKUP(C914,Raw_Data_OS_23!$C$7:$C$4518,Raw_Data_OS_23!$N$7:$N$4518,_xlfn.XLOOKUP(Raw_Data_Paid_23!C914,'Raw Data_OS_22'!$C$5:$C$4516,'Raw Data_OS_22'!$O$5:$O$4516)))</f>
        <v>B2</v>
      </c>
      <c r="Q914" t="str">
        <f t="shared" si="33"/>
        <v>B2</v>
      </c>
      <c r="R914" t="str">
        <f t="shared" si="34"/>
        <v>2018Motor Private</v>
      </c>
    </row>
    <row r="915" spans="2:18" x14ac:dyDescent="0.35">
      <c r="B915" s="40"/>
      <c r="C915" s="45" t="s">
        <v>3192</v>
      </c>
      <c r="D915" s="46">
        <v>44384</v>
      </c>
      <c r="E915" s="46">
        <v>44392</v>
      </c>
      <c r="F915" s="47" t="s">
        <v>3910</v>
      </c>
      <c r="G915" s="48">
        <v>300000</v>
      </c>
      <c r="H915" s="49">
        <v>45097</v>
      </c>
      <c r="I915" s="44">
        <v>2021</v>
      </c>
      <c r="J915" s="44">
        <v>2021</v>
      </c>
      <c r="K915" s="44">
        <v>2023</v>
      </c>
      <c r="L915" s="44" t="s">
        <v>3073</v>
      </c>
      <c r="M915" s="44" t="s">
        <v>7246</v>
      </c>
      <c r="N915" s="44">
        <v>0</v>
      </c>
      <c r="O915" t="str">
        <f>IF(_xlfn.XLOOKUP(C915,Raw_Data_OS_23!$C$7:$C$4518,Raw_Data_OS_23!$C$7:$C$4518,"New_Claim")="New_Claim",IF(_xlfn.XLOOKUP(C915,'Raw Data_OS_22'!$C$5:$C$4516,'Raw Data_OS_22'!$C$5:$C$4516,"New_Claim")="New_Claim",IF(I915=$O$1,"F1","F2"),"Considered"),"Considered")</f>
        <v>Considered</v>
      </c>
      <c r="P915" t="str" cm="1">
        <f t="array" ref="P915">_xlfn.IFS(O915="F1","F1",O915="F2","F2",O915="Considered",_xlfn.XLOOKUP(C915,Raw_Data_OS_23!$C$7:$C$4518,Raw_Data_OS_23!$N$7:$N$4518,_xlfn.XLOOKUP(Raw_Data_Paid_23!C915,'Raw Data_OS_22'!$C$5:$C$4516,'Raw Data_OS_22'!$O$5:$O$4516)))</f>
        <v>B2</v>
      </c>
      <c r="Q915" t="str">
        <f t="shared" si="33"/>
        <v>B2</v>
      </c>
      <c r="R915" t="str">
        <f t="shared" si="34"/>
        <v>2021Motor Private</v>
      </c>
    </row>
    <row r="916" spans="2:18" x14ac:dyDescent="0.35">
      <c r="B916" s="40"/>
      <c r="C916" s="45" t="s">
        <v>494</v>
      </c>
      <c r="D916" s="46">
        <v>44174</v>
      </c>
      <c r="E916" s="46">
        <v>44174</v>
      </c>
      <c r="F916" s="47" t="s">
        <v>3910</v>
      </c>
      <c r="G916" s="48">
        <v>76250</v>
      </c>
      <c r="H916" s="49">
        <v>45098</v>
      </c>
      <c r="I916" s="44">
        <v>2020</v>
      </c>
      <c r="J916" s="44">
        <v>2020</v>
      </c>
      <c r="K916" s="44">
        <v>2023</v>
      </c>
      <c r="L916" s="44" t="s">
        <v>11</v>
      </c>
      <c r="M916" s="44" t="s">
        <v>7246</v>
      </c>
      <c r="N916" s="44">
        <v>0</v>
      </c>
      <c r="O916" t="str">
        <f>IF(_xlfn.XLOOKUP(C916,Raw_Data_OS_23!$C$7:$C$4518,Raw_Data_OS_23!$C$7:$C$4518,"New_Claim")="New_Claim",IF(_xlfn.XLOOKUP(C916,'Raw Data_OS_22'!$C$5:$C$4516,'Raw Data_OS_22'!$C$5:$C$4516,"New_Claim")="New_Claim",IF(I916=$O$1,"F1","F2"),"Considered"),"Considered")</f>
        <v>Considered</v>
      </c>
      <c r="P916" t="str" cm="1">
        <f t="array" ref="P916">_xlfn.IFS(O916="F1","F1",O916="F2","F2",O916="Considered",_xlfn.XLOOKUP(C916,Raw_Data_OS_23!$C$7:$C$4518,Raw_Data_OS_23!$N$7:$N$4518,_xlfn.XLOOKUP(Raw_Data_Paid_23!C916,'Raw Data_OS_22'!$C$5:$C$4516,'Raw Data_OS_22'!$O$5:$O$4516)))</f>
        <v>B2</v>
      </c>
      <c r="Q916" t="str">
        <f t="shared" si="33"/>
        <v>B2</v>
      </c>
      <c r="R916" t="str">
        <f t="shared" si="34"/>
        <v>2020Motor Private</v>
      </c>
    </row>
    <row r="917" spans="2:18" x14ac:dyDescent="0.35">
      <c r="B917" s="40"/>
      <c r="C917" s="45" t="s">
        <v>1293</v>
      </c>
      <c r="D917" s="46">
        <v>44185</v>
      </c>
      <c r="E917" s="46">
        <v>44202</v>
      </c>
      <c r="F917" s="47" t="s">
        <v>3910</v>
      </c>
      <c r="G917" s="48">
        <v>33750</v>
      </c>
      <c r="H917" s="49">
        <v>45098</v>
      </c>
      <c r="I917" s="44">
        <v>2020</v>
      </c>
      <c r="J917" s="44">
        <v>2021</v>
      </c>
      <c r="K917" s="44">
        <v>2023</v>
      </c>
      <c r="L917" s="44" t="s">
        <v>11</v>
      </c>
      <c r="M917" s="44" t="s">
        <v>7246</v>
      </c>
      <c r="N917" s="44">
        <v>0</v>
      </c>
      <c r="O917" t="str">
        <f>IF(_xlfn.XLOOKUP(C917,Raw_Data_OS_23!$C$7:$C$4518,Raw_Data_OS_23!$C$7:$C$4518,"New_Claim")="New_Claim",IF(_xlfn.XLOOKUP(C917,'Raw Data_OS_22'!$C$5:$C$4516,'Raw Data_OS_22'!$C$5:$C$4516,"New_Claim")="New_Claim",IF(I917=$O$1,"F1","F2"),"Considered"),"Considered")</f>
        <v>Considered</v>
      </c>
      <c r="P917" t="str" cm="1">
        <f t="array" ref="P917">_xlfn.IFS(O917="F1","F1",O917="F2","F2",O917="Considered",_xlfn.XLOOKUP(C917,Raw_Data_OS_23!$C$7:$C$4518,Raw_Data_OS_23!$N$7:$N$4518,_xlfn.XLOOKUP(Raw_Data_Paid_23!C917,'Raw Data_OS_22'!$C$5:$C$4516,'Raw Data_OS_22'!$O$5:$O$4516)))</f>
        <v>B2</v>
      </c>
      <c r="Q917" t="str">
        <f t="shared" si="33"/>
        <v>B2</v>
      </c>
      <c r="R917" t="str">
        <f t="shared" si="34"/>
        <v>2020Motor Private</v>
      </c>
    </row>
    <row r="918" spans="2:18" x14ac:dyDescent="0.35">
      <c r="B918" s="40"/>
      <c r="C918" s="45" t="s">
        <v>3192</v>
      </c>
      <c r="D918" s="46">
        <v>44384</v>
      </c>
      <c r="E918" s="46">
        <v>44392</v>
      </c>
      <c r="F918" s="47" t="s">
        <v>3910</v>
      </c>
      <c r="G918" s="48">
        <v>450000</v>
      </c>
      <c r="H918" s="49">
        <v>45098</v>
      </c>
      <c r="I918" s="44">
        <v>2021</v>
      </c>
      <c r="J918" s="44">
        <v>2021</v>
      </c>
      <c r="K918" s="44">
        <v>2023</v>
      </c>
      <c r="L918" s="44" t="s">
        <v>3073</v>
      </c>
      <c r="M918" s="44" t="s">
        <v>7246</v>
      </c>
      <c r="N918" s="44">
        <v>0</v>
      </c>
      <c r="O918" t="str">
        <f>IF(_xlfn.XLOOKUP(C918,Raw_Data_OS_23!$C$7:$C$4518,Raw_Data_OS_23!$C$7:$C$4518,"New_Claim")="New_Claim",IF(_xlfn.XLOOKUP(C918,'Raw Data_OS_22'!$C$5:$C$4516,'Raw Data_OS_22'!$C$5:$C$4516,"New_Claim")="New_Claim",IF(I918=$O$1,"F1","F2"),"Considered"),"Considered")</f>
        <v>Considered</v>
      </c>
      <c r="P918" t="str" cm="1">
        <f t="array" ref="P918">_xlfn.IFS(O918="F1","F1",O918="F2","F2",O918="Considered",_xlfn.XLOOKUP(C918,Raw_Data_OS_23!$C$7:$C$4518,Raw_Data_OS_23!$N$7:$N$4518,_xlfn.XLOOKUP(Raw_Data_Paid_23!C918,'Raw Data_OS_22'!$C$5:$C$4516,'Raw Data_OS_22'!$O$5:$O$4516)))</f>
        <v>B2</v>
      </c>
      <c r="Q918" t="str">
        <f t="shared" si="33"/>
        <v>B2</v>
      </c>
      <c r="R918" t="str">
        <f t="shared" si="34"/>
        <v>2021Motor Private</v>
      </c>
    </row>
    <row r="919" spans="2:18" x14ac:dyDescent="0.35">
      <c r="B919" s="40"/>
      <c r="C919" s="45" t="s">
        <v>496</v>
      </c>
      <c r="D919" s="46">
        <v>44177</v>
      </c>
      <c r="E919" s="46">
        <v>44177</v>
      </c>
      <c r="F919" s="47" t="s">
        <v>3910</v>
      </c>
      <c r="G919" s="48">
        <v>53500</v>
      </c>
      <c r="H919" s="49">
        <v>45098</v>
      </c>
      <c r="I919" s="44">
        <v>2020</v>
      </c>
      <c r="J919" s="44">
        <v>2020</v>
      </c>
      <c r="K919" s="44">
        <v>2023</v>
      </c>
      <c r="L919" s="44" t="s">
        <v>11</v>
      </c>
      <c r="M919" s="44" t="s">
        <v>7246</v>
      </c>
      <c r="N919" s="44">
        <v>0</v>
      </c>
      <c r="O919" t="str">
        <f>IF(_xlfn.XLOOKUP(C919,Raw_Data_OS_23!$C$7:$C$4518,Raw_Data_OS_23!$C$7:$C$4518,"New_Claim")="New_Claim",IF(_xlfn.XLOOKUP(C919,'Raw Data_OS_22'!$C$5:$C$4516,'Raw Data_OS_22'!$C$5:$C$4516,"New_Claim")="New_Claim",IF(I919=$O$1,"F1","F2"),"Considered"),"Considered")</f>
        <v>Considered</v>
      </c>
      <c r="P919" t="str" cm="1">
        <f t="array" ref="P919">_xlfn.IFS(O919="F1","F1",O919="F2","F2",O919="Considered",_xlfn.XLOOKUP(C919,Raw_Data_OS_23!$C$7:$C$4518,Raw_Data_OS_23!$N$7:$N$4518,_xlfn.XLOOKUP(Raw_Data_Paid_23!C919,'Raw Data_OS_22'!$C$5:$C$4516,'Raw Data_OS_22'!$O$5:$O$4516)))</f>
        <v>B2</v>
      </c>
      <c r="Q919" t="str">
        <f t="shared" si="33"/>
        <v>B2</v>
      </c>
      <c r="R919" t="str">
        <f t="shared" si="34"/>
        <v>2020Motor Private</v>
      </c>
    </row>
    <row r="920" spans="2:18" x14ac:dyDescent="0.35">
      <c r="B920" s="40"/>
      <c r="C920" s="45" t="s">
        <v>509</v>
      </c>
      <c r="D920" s="46">
        <v>44133</v>
      </c>
      <c r="E920" s="46">
        <v>44133</v>
      </c>
      <c r="F920" s="47" t="s">
        <v>3908</v>
      </c>
      <c r="G920" s="48">
        <v>80000</v>
      </c>
      <c r="H920" s="49">
        <v>45098</v>
      </c>
      <c r="I920" s="44">
        <v>2020</v>
      </c>
      <c r="J920" s="44">
        <v>2020</v>
      </c>
      <c r="K920" s="44">
        <v>2023</v>
      </c>
      <c r="L920" s="44" t="s">
        <v>11</v>
      </c>
      <c r="M920" s="44" t="s">
        <v>7246</v>
      </c>
      <c r="N920" s="44">
        <v>0</v>
      </c>
      <c r="O920" t="str">
        <f>IF(_xlfn.XLOOKUP(C920,Raw_Data_OS_23!$C$7:$C$4518,Raw_Data_OS_23!$C$7:$C$4518,"New_Claim")="New_Claim",IF(_xlfn.XLOOKUP(C920,'Raw Data_OS_22'!$C$5:$C$4516,'Raw Data_OS_22'!$C$5:$C$4516,"New_Claim")="New_Claim",IF(I920=$O$1,"F1","F2"),"Considered"),"Considered")</f>
        <v>Considered</v>
      </c>
      <c r="P920" t="str" cm="1">
        <f t="array" ref="P920">_xlfn.IFS(O920="F1","F1",O920="F2","F2",O920="Considered",_xlfn.XLOOKUP(C920,Raw_Data_OS_23!$C$7:$C$4518,Raw_Data_OS_23!$N$7:$N$4518,_xlfn.XLOOKUP(Raw_Data_Paid_23!C920,'Raw Data_OS_22'!$C$5:$C$4516,'Raw Data_OS_22'!$O$5:$O$4516)))</f>
        <v>B2</v>
      </c>
      <c r="Q920" t="str">
        <f t="shared" si="33"/>
        <v>B2</v>
      </c>
      <c r="R920" t="str">
        <f t="shared" si="34"/>
        <v>2020Motor Commercial</v>
      </c>
    </row>
    <row r="921" spans="2:18" x14ac:dyDescent="0.35">
      <c r="B921" s="40"/>
      <c r="C921" s="45" t="s">
        <v>509</v>
      </c>
      <c r="D921" s="46">
        <v>44133</v>
      </c>
      <c r="E921" s="46">
        <v>44133</v>
      </c>
      <c r="F921" s="47" t="s">
        <v>3908</v>
      </c>
      <c r="G921" s="48">
        <v>311993</v>
      </c>
      <c r="H921" s="49">
        <v>45098</v>
      </c>
      <c r="I921" s="44">
        <v>2020</v>
      </c>
      <c r="J921" s="44">
        <v>2020</v>
      </c>
      <c r="K921" s="44">
        <v>2023</v>
      </c>
      <c r="L921" s="44" t="s">
        <v>11</v>
      </c>
      <c r="M921" s="44" t="s">
        <v>7246</v>
      </c>
      <c r="N921" s="44">
        <v>0</v>
      </c>
      <c r="O921" t="str">
        <f>IF(_xlfn.XLOOKUP(C921,Raw_Data_OS_23!$C$7:$C$4518,Raw_Data_OS_23!$C$7:$C$4518,"New_Claim")="New_Claim",IF(_xlfn.XLOOKUP(C921,'Raw Data_OS_22'!$C$5:$C$4516,'Raw Data_OS_22'!$C$5:$C$4516,"New_Claim")="New_Claim",IF(I921=$O$1,"F1","F2"),"Considered"),"Considered")</f>
        <v>Considered</v>
      </c>
      <c r="P921" t="str" cm="1">
        <f t="array" ref="P921">_xlfn.IFS(O921="F1","F1",O921="F2","F2",O921="Considered",_xlfn.XLOOKUP(C921,Raw_Data_OS_23!$C$7:$C$4518,Raw_Data_OS_23!$N$7:$N$4518,_xlfn.XLOOKUP(Raw_Data_Paid_23!C921,'Raw Data_OS_22'!$C$5:$C$4516,'Raw Data_OS_22'!$O$5:$O$4516)))</f>
        <v>B2</v>
      </c>
      <c r="Q921" t="str">
        <f t="shared" si="33"/>
        <v>B2</v>
      </c>
      <c r="R921" t="str">
        <f t="shared" si="34"/>
        <v>2020Motor Commercial</v>
      </c>
    </row>
    <row r="922" spans="2:18" x14ac:dyDescent="0.35">
      <c r="B922" s="40"/>
      <c r="C922" s="45" t="s">
        <v>740</v>
      </c>
      <c r="D922" s="46">
        <v>43919</v>
      </c>
      <c r="E922" s="46">
        <v>43919</v>
      </c>
      <c r="F922" s="47" t="s">
        <v>3910</v>
      </c>
      <c r="G922" s="48">
        <v>5000</v>
      </c>
      <c r="H922" s="49">
        <v>45098</v>
      </c>
      <c r="I922" s="44">
        <v>2020</v>
      </c>
      <c r="J922" s="44">
        <v>2020</v>
      </c>
      <c r="K922" s="44">
        <v>2023</v>
      </c>
      <c r="L922" s="44" t="s">
        <v>28</v>
      </c>
      <c r="M922" s="44" t="s">
        <v>7246</v>
      </c>
      <c r="N922" s="44">
        <v>1</v>
      </c>
      <c r="O922" t="str">
        <f>IF(_xlfn.XLOOKUP(C922,Raw_Data_OS_23!$C$7:$C$4518,Raw_Data_OS_23!$C$7:$C$4518,"New_Claim")="New_Claim",IF(_xlfn.XLOOKUP(C922,'Raw Data_OS_22'!$C$5:$C$4516,'Raw Data_OS_22'!$C$5:$C$4516,"New_Claim")="New_Claim",IF(I922=$O$1,"F1","F2"),"Considered"),"Considered")</f>
        <v>Considered</v>
      </c>
      <c r="P922" t="str" cm="1">
        <f t="array" ref="P922">_xlfn.IFS(O922="F1","F1",O922="F2","F2",O922="Considered",_xlfn.XLOOKUP(C922,Raw_Data_OS_23!$C$7:$C$4518,Raw_Data_OS_23!$N$7:$N$4518,_xlfn.XLOOKUP(Raw_Data_Paid_23!C922,'Raw Data_OS_22'!$C$5:$C$4516,'Raw Data_OS_22'!$O$5:$O$4516)))</f>
        <v>B2</v>
      </c>
      <c r="Q922" t="str">
        <f t="shared" si="33"/>
        <v>B2</v>
      </c>
      <c r="R922" t="str">
        <f t="shared" si="34"/>
        <v>2020Motor Private</v>
      </c>
    </row>
    <row r="923" spans="2:18" x14ac:dyDescent="0.35">
      <c r="B923" s="40"/>
      <c r="C923" s="45" t="s">
        <v>482</v>
      </c>
      <c r="D923" s="46">
        <v>44009</v>
      </c>
      <c r="E923" s="46">
        <v>44009</v>
      </c>
      <c r="F923" s="47" t="s">
        <v>3910</v>
      </c>
      <c r="G923" s="48">
        <v>5000</v>
      </c>
      <c r="H923" s="49">
        <v>45098</v>
      </c>
      <c r="I923" s="44">
        <v>2020</v>
      </c>
      <c r="J923" s="44">
        <v>2020</v>
      </c>
      <c r="K923" s="44">
        <v>2023</v>
      </c>
      <c r="L923" s="44" t="s">
        <v>33</v>
      </c>
      <c r="M923" s="44" t="s">
        <v>7246</v>
      </c>
      <c r="N923" s="44">
        <v>0</v>
      </c>
      <c r="O923" t="str">
        <f>IF(_xlfn.XLOOKUP(C923,Raw_Data_OS_23!$C$7:$C$4518,Raw_Data_OS_23!$C$7:$C$4518,"New_Claim")="New_Claim",IF(_xlfn.XLOOKUP(C923,'Raw Data_OS_22'!$C$5:$C$4516,'Raw Data_OS_22'!$C$5:$C$4516,"New_Claim")="New_Claim",IF(I923=$O$1,"F1","F2"),"Considered"),"Considered")</f>
        <v>Considered</v>
      </c>
      <c r="P923" t="str" cm="1">
        <f t="array" ref="P923">_xlfn.IFS(O923="F1","F1",O923="F2","F2",O923="Considered",_xlfn.XLOOKUP(C923,Raw_Data_OS_23!$C$7:$C$4518,Raw_Data_OS_23!$N$7:$N$4518,_xlfn.XLOOKUP(Raw_Data_Paid_23!C923,'Raw Data_OS_22'!$C$5:$C$4516,'Raw Data_OS_22'!$O$5:$O$4516)))</f>
        <v>B2</v>
      </c>
      <c r="Q923" t="str">
        <f t="shared" si="33"/>
        <v>B2</v>
      </c>
      <c r="R923" t="str">
        <f t="shared" si="34"/>
        <v>2020Motor Private</v>
      </c>
    </row>
    <row r="924" spans="2:18" x14ac:dyDescent="0.35">
      <c r="B924" s="40"/>
      <c r="C924" s="45" t="s">
        <v>1092</v>
      </c>
      <c r="D924" s="46">
        <v>44081</v>
      </c>
      <c r="E924" s="46">
        <v>44081</v>
      </c>
      <c r="F924" s="47" t="s">
        <v>3908</v>
      </c>
      <c r="G924" s="48">
        <v>5000</v>
      </c>
      <c r="H924" s="49">
        <v>45098</v>
      </c>
      <c r="I924" s="44">
        <v>2020</v>
      </c>
      <c r="J924" s="44">
        <v>2020</v>
      </c>
      <c r="K924" s="44">
        <v>2023</v>
      </c>
      <c r="L924" s="44" t="s">
        <v>35</v>
      </c>
      <c r="M924" s="44" t="s">
        <v>7246</v>
      </c>
      <c r="N924" s="44">
        <v>1</v>
      </c>
      <c r="O924" t="str">
        <f>IF(_xlfn.XLOOKUP(C924,Raw_Data_OS_23!$C$7:$C$4518,Raw_Data_OS_23!$C$7:$C$4518,"New_Claim")="New_Claim",IF(_xlfn.XLOOKUP(C924,'Raw Data_OS_22'!$C$5:$C$4516,'Raw Data_OS_22'!$C$5:$C$4516,"New_Claim")="New_Claim",IF(I924=$O$1,"F1","F2"),"Considered"),"Considered")</f>
        <v>Considered</v>
      </c>
      <c r="P924" t="str" cm="1">
        <f t="array" ref="P924">_xlfn.IFS(O924="F1","F1",O924="F2","F2",O924="Considered",_xlfn.XLOOKUP(C924,Raw_Data_OS_23!$C$7:$C$4518,Raw_Data_OS_23!$N$7:$N$4518,_xlfn.XLOOKUP(Raw_Data_Paid_23!C924,'Raw Data_OS_22'!$C$5:$C$4516,'Raw Data_OS_22'!$O$5:$O$4516)))</f>
        <v>B2</v>
      </c>
      <c r="Q924" t="str">
        <f t="shared" si="33"/>
        <v>B2</v>
      </c>
      <c r="R924" t="str">
        <f t="shared" si="34"/>
        <v>2020Motor Commercial</v>
      </c>
    </row>
    <row r="925" spans="2:18" x14ac:dyDescent="0.35">
      <c r="B925" s="40"/>
      <c r="C925" s="45" t="s">
        <v>2965</v>
      </c>
      <c r="D925" s="46">
        <v>44154</v>
      </c>
      <c r="E925" s="46">
        <v>44328</v>
      </c>
      <c r="F925" s="47" t="s">
        <v>3908</v>
      </c>
      <c r="G925" s="48">
        <v>5000</v>
      </c>
      <c r="H925" s="49">
        <v>45098</v>
      </c>
      <c r="I925" s="44">
        <v>2020</v>
      </c>
      <c r="J925" s="44">
        <v>2021</v>
      </c>
      <c r="K925" s="44">
        <v>2023</v>
      </c>
      <c r="L925" s="44" t="s">
        <v>11</v>
      </c>
      <c r="M925" s="44" t="s">
        <v>7246</v>
      </c>
      <c r="N925" s="44">
        <v>0</v>
      </c>
      <c r="O925" t="str">
        <f>IF(_xlfn.XLOOKUP(C925,Raw_Data_OS_23!$C$7:$C$4518,Raw_Data_OS_23!$C$7:$C$4518,"New_Claim")="New_Claim",IF(_xlfn.XLOOKUP(C925,'Raw Data_OS_22'!$C$5:$C$4516,'Raw Data_OS_22'!$C$5:$C$4516,"New_Claim")="New_Claim",IF(I925=$O$1,"F1","F2"),"Considered"),"Considered")</f>
        <v>Considered</v>
      </c>
      <c r="P925" t="str" cm="1">
        <f t="array" ref="P925">_xlfn.IFS(O925="F1","F1",O925="F2","F2",O925="Considered",_xlfn.XLOOKUP(C925,Raw_Data_OS_23!$C$7:$C$4518,Raw_Data_OS_23!$N$7:$N$4518,_xlfn.XLOOKUP(Raw_Data_Paid_23!C925,'Raw Data_OS_22'!$C$5:$C$4516,'Raw Data_OS_22'!$O$5:$O$4516)))</f>
        <v>B2</v>
      </c>
      <c r="Q925" t="str">
        <f t="shared" si="33"/>
        <v>B2</v>
      </c>
      <c r="R925" t="str">
        <f t="shared" si="34"/>
        <v>2020Motor Commercial</v>
      </c>
    </row>
    <row r="926" spans="2:18" x14ac:dyDescent="0.35">
      <c r="B926" s="40"/>
      <c r="C926" s="45" t="s">
        <v>1175</v>
      </c>
      <c r="D926" s="46">
        <v>44184</v>
      </c>
      <c r="E926" s="46">
        <v>44211</v>
      </c>
      <c r="F926" s="47" t="s">
        <v>3910</v>
      </c>
      <c r="G926" s="48">
        <v>5000</v>
      </c>
      <c r="H926" s="49">
        <v>45098</v>
      </c>
      <c r="I926" s="44">
        <v>2020</v>
      </c>
      <c r="J926" s="44">
        <v>2021</v>
      </c>
      <c r="K926" s="44">
        <v>2023</v>
      </c>
      <c r="L926" s="44" t="s">
        <v>11</v>
      </c>
      <c r="M926" s="44" t="s">
        <v>7246</v>
      </c>
      <c r="N926" s="44">
        <v>0</v>
      </c>
      <c r="O926" t="str">
        <f>IF(_xlfn.XLOOKUP(C926,Raw_Data_OS_23!$C$7:$C$4518,Raw_Data_OS_23!$C$7:$C$4518,"New_Claim")="New_Claim",IF(_xlfn.XLOOKUP(C926,'Raw Data_OS_22'!$C$5:$C$4516,'Raw Data_OS_22'!$C$5:$C$4516,"New_Claim")="New_Claim",IF(I926=$O$1,"F1","F2"),"Considered"),"Considered")</f>
        <v>Considered</v>
      </c>
      <c r="P926" t="str" cm="1">
        <f t="array" ref="P926">_xlfn.IFS(O926="F1","F1",O926="F2","F2",O926="Considered",_xlfn.XLOOKUP(C926,Raw_Data_OS_23!$C$7:$C$4518,Raw_Data_OS_23!$N$7:$N$4518,_xlfn.XLOOKUP(Raw_Data_Paid_23!C926,'Raw Data_OS_22'!$C$5:$C$4516,'Raw Data_OS_22'!$O$5:$O$4516)))</f>
        <v>B2</v>
      </c>
      <c r="Q926" t="str">
        <f t="shared" si="33"/>
        <v>B2</v>
      </c>
      <c r="R926" t="str">
        <f t="shared" si="34"/>
        <v>2020Motor Private</v>
      </c>
    </row>
    <row r="927" spans="2:18" x14ac:dyDescent="0.35">
      <c r="B927" s="40"/>
      <c r="C927" s="45" t="s">
        <v>1175</v>
      </c>
      <c r="D927" s="46">
        <v>44184</v>
      </c>
      <c r="E927" s="46">
        <v>44211</v>
      </c>
      <c r="F927" s="47" t="s">
        <v>3910</v>
      </c>
      <c r="G927" s="48">
        <v>5000</v>
      </c>
      <c r="H927" s="49">
        <v>45098</v>
      </c>
      <c r="I927" s="44">
        <v>2020</v>
      </c>
      <c r="J927" s="44">
        <v>2021</v>
      </c>
      <c r="K927" s="44">
        <v>2023</v>
      </c>
      <c r="L927" s="44" t="s">
        <v>11</v>
      </c>
      <c r="M927" s="44" t="s">
        <v>7246</v>
      </c>
      <c r="N927" s="44">
        <v>0</v>
      </c>
      <c r="O927" t="str">
        <f>IF(_xlfn.XLOOKUP(C927,Raw_Data_OS_23!$C$7:$C$4518,Raw_Data_OS_23!$C$7:$C$4518,"New_Claim")="New_Claim",IF(_xlfn.XLOOKUP(C927,'Raw Data_OS_22'!$C$5:$C$4516,'Raw Data_OS_22'!$C$5:$C$4516,"New_Claim")="New_Claim",IF(I927=$O$1,"F1","F2"),"Considered"),"Considered")</f>
        <v>Considered</v>
      </c>
      <c r="P927" t="str" cm="1">
        <f t="array" ref="P927">_xlfn.IFS(O927="F1","F1",O927="F2","F2",O927="Considered",_xlfn.XLOOKUP(C927,Raw_Data_OS_23!$C$7:$C$4518,Raw_Data_OS_23!$N$7:$N$4518,_xlfn.XLOOKUP(Raw_Data_Paid_23!C927,'Raw Data_OS_22'!$C$5:$C$4516,'Raw Data_OS_22'!$O$5:$O$4516)))</f>
        <v>B2</v>
      </c>
      <c r="Q927" t="str">
        <f t="shared" si="33"/>
        <v>B2</v>
      </c>
      <c r="R927" t="str">
        <f t="shared" si="34"/>
        <v>2020Motor Private</v>
      </c>
    </row>
    <row r="928" spans="2:18" x14ac:dyDescent="0.35">
      <c r="B928" s="40"/>
      <c r="C928" s="45" t="s">
        <v>22</v>
      </c>
      <c r="D928" s="46">
        <v>44197</v>
      </c>
      <c r="E928" s="46">
        <v>44201</v>
      </c>
      <c r="F928" s="47" t="s">
        <v>3910</v>
      </c>
      <c r="G928" s="48">
        <v>5000</v>
      </c>
      <c r="H928" s="49">
        <v>45098</v>
      </c>
      <c r="I928" s="44">
        <v>2021</v>
      </c>
      <c r="J928" s="44">
        <v>2021</v>
      </c>
      <c r="K928" s="44">
        <v>2023</v>
      </c>
      <c r="L928" s="44" t="s">
        <v>21</v>
      </c>
      <c r="M928" s="44" t="s">
        <v>7246</v>
      </c>
      <c r="N928" s="44">
        <v>0</v>
      </c>
      <c r="O928" t="str">
        <f>IF(_xlfn.XLOOKUP(C928,Raw_Data_OS_23!$C$7:$C$4518,Raw_Data_OS_23!$C$7:$C$4518,"New_Claim")="New_Claim",IF(_xlfn.XLOOKUP(C928,'Raw Data_OS_22'!$C$5:$C$4516,'Raw Data_OS_22'!$C$5:$C$4516,"New_Claim")="New_Claim",IF(I928=$O$1,"F1","F2"),"Considered"),"Considered")</f>
        <v>Considered</v>
      </c>
      <c r="P928" t="str" cm="1">
        <f t="array" ref="P928">_xlfn.IFS(O928="F1","F1",O928="F2","F2",O928="Considered",_xlfn.XLOOKUP(C928,Raw_Data_OS_23!$C$7:$C$4518,Raw_Data_OS_23!$N$7:$N$4518,_xlfn.XLOOKUP(Raw_Data_Paid_23!C928,'Raw Data_OS_22'!$C$5:$C$4516,'Raw Data_OS_22'!$O$5:$O$4516)))</f>
        <v>B2</v>
      </c>
      <c r="Q928" t="str">
        <f t="shared" si="33"/>
        <v>B2</v>
      </c>
      <c r="R928" t="str">
        <f t="shared" si="34"/>
        <v>2021Motor Private</v>
      </c>
    </row>
    <row r="929" spans="2:18" x14ac:dyDescent="0.35">
      <c r="B929" s="40"/>
      <c r="C929" s="45" t="s">
        <v>7559</v>
      </c>
      <c r="D929" s="46">
        <v>44949</v>
      </c>
      <c r="E929" s="46">
        <v>44953</v>
      </c>
      <c r="F929" s="47" t="s">
        <v>3910</v>
      </c>
      <c r="G929" s="48">
        <v>15000</v>
      </c>
      <c r="H929" s="49">
        <v>45098</v>
      </c>
      <c r="I929" s="44">
        <v>2023</v>
      </c>
      <c r="J929" s="44">
        <v>2023</v>
      </c>
      <c r="K929" s="44">
        <v>2023</v>
      </c>
      <c r="L929" s="44" t="s">
        <v>7201</v>
      </c>
      <c r="M929" s="44" t="s">
        <v>7246</v>
      </c>
      <c r="N929" s="44">
        <v>0</v>
      </c>
      <c r="O929" t="str">
        <f>IF(_xlfn.XLOOKUP(C929,Raw_Data_OS_23!$C$7:$C$4518,Raw_Data_OS_23!$C$7:$C$4518,"New_Claim")="New_Claim",IF(_xlfn.XLOOKUP(C929,'Raw Data_OS_22'!$C$5:$C$4516,'Raw Data_OS_22'!$C$5:$C$4516,"New_Claim")="New_Claim",IF(I929=$O$1,"F1","F2"),"Considered"),"Considered")</f>
        <v>F1</v>
      </c>
      <c r="P929" t="str" cm="1">
        <f t="array" ref="P929">_xlfn.IFS(O929="F1","F1",O929="F2","F2",O929="Considered",_xlfn.XLOOKUP(C929,Raw_Data_OS_23!$C$7:$C$4518,Raw_Data_OS_23!$N$7:$N$4518,_xlfn.XLOOKUP(Raw_Data_Paid_23!C929,'Raw Data_OS_22'!$C$5:$C$4516,'Raw Data_OS_22'!$O$5:$O$4516)))</f>
        <v>F1</v>
      </c>
      <c r="Q929" t="str">
        <f t="shared" si="33"/>
        <v>F1</v>
      </c>
      <c r="R929" t="str">
        <f t="shared" si="34"/>
        <v>2023Motor Private</v>
      </c>
    </row>
    <row r="930" spans="2:18" x14ac:dyDescent="0.35">
      <c r="B930" s="40"/>
      <c r="C930" s="45" t="s">
        <v>2897</v>
      </c>
      <c r="D930" s="46">
        <v>44217</v>
      </c>
      <c r="E930" s="46">
        <v>44265</v>
      </c>
      <c r="F930" s="47" t="s">
        <v>3910</v>
      </c>
      <c r="G930" s="48">
        <v>5000</v>
      </c>
      <c r="H930" s="49">
        <v>45098</v>
      </c>
      <c r="I930" s="44">
        <v>2021</v>
      </c>
      <c r="J930" s="44">
        <v>2021</v>
      </c>
      <c r="K930" s="44">
        <v>2023</v>
      </c>
      <c r="L930" s="44" t="s">
        <v>21</v>
      </c>
      <c r="M930" s="44" t="s">
        <v>7246</v>
      </c>
      <c r="N930" s="44">
        <v>1</v>
      </c>
      <c r="O930" t="str">
        <f>IF(_xlfn.XLOOKUP(C930,Raw_Data_OS_23!$C$7:$C$4518,Raw_Data_OS_23!$C$7:$C$4518,"New_Claim")="New_Claim",IF(_xlfn.XLOOKUP(C930,'Raw Data_OS_22'!$C$5:$C$4516,'Raw Data_OS_22'!$C$5:$C$4516,"New_Claim")="New_Claim",IF(I930=$O$1,"F1","F2"),"Considered"),"Considered")</f>
        <v>Considered</v>
      </c>
      <c r="P930" t="str" cm="1">
        <f t="array" ref="P930">_xlfn.IFS(O930="F1","F1",O930="F2","F2",O930="Considered",_xlfn.XLOOKUP(C930,Raw_Data_OS_23!$C$7:$C$4518,Raw_Data_OS_23!$N$7:$N$4518,_xlfn.XLOOKUP(Raw_Data_Paid_23!C930,'Raw Data_OS_22'!$C$5:$C$4516,'Raw Data_OS_22'!$O$5:$O$4516)))</f>
        <v>B2</v>
      </c>
      <c r="Q930" t="str">
        <f t="shared" si="33"/>
        <v>B2</v>
      </c>
      <c r="R930" t="str">
        <f t="shared" si="34"/>
        <v>2021Motor Private</v>
      </c>
    </row>
    <row r="931" spans="2:18" x14ac:dyDescent="0.35">
      <c r="B931" s="40"/>
      <c r="C931" s="45" t="s">
        <v>1850</v>
      </c>
      <c r="D931" s="46">
        <v>43114</v>
      </c>
      <c r="E931" s="46">
        <v>43117</v>
      </c>
      <c r="F931" s="47" t="s">
        <v>3910</v>
      </c>
      <c r="G931" s="48">
        <v>5000</v>
      </c>
      <c r="H931" s="49">
        <v>45098</v>
      </c>
      <c r="I931" s="44">
        <v>2018</v>
      </c>
      <c r="J931" s="44">
        <v>2018</v>
      </c>
      <c r="K931" s="44">
        <v>2023</v>
      </c>
      <c r="L931" s="44" t="s">
        <v>674</v>
      </c>
      <c r="M931" s="44" t="s">
        <v>7246</v>
      </c>
      <c r="N931" s="44">
        <v>0</v>
      </c>
      <c r="O931" t="str">
        <f>IF(_xlfn.XLOOKUP(C931,Raw_Data_OS_23!$C$7:$C$4518,Raw_Data_OS_23!$C$7:$C$4518,"New_Claim")="New_Claim",IF(_xlfn.XLOOKUP(C931,'Raw Data_OS_22'!$C$5:$C$4516,'Raw Data_OS_22'!$C$5:$C$4516,"New_Claim")="New_Claim",IF(I931=$O$1,"F1","F2"),"Considered"),"Considered")</f>
        <v>Considered</v>
      </c>
      <c r="P931" t="str" cm="1">
        <f t="array" ref="P931">_xlfn.IFS(O931="F1","F1",O931="F2","F2",O931="Considered",_xlfn.XLOOKUP(C931,Raw_Data_OS_23!$C$7:$C$4518,Raw_Data_OS_23!$N$7:$N$4518,_xlfn.XLOOKUP(Raw_Data_Paid_23!C931,'Raw Data_OS_22'!$C$5:$C$4516,'Raw Data_OS_22'!$O$5:$O$4516)))</f>
        <v>B2</v>
      </c>
      <c r="Q931" t="str">
        <f t="shared" si="33"/>
        <v>B2</v>
      </c>
      <c r="R931" t="str">
        <f t="shared" si="34"/>
        <v>2018Motor Private</v>
      </c>
    </row>
    <row r="932" spans="2:18" x14ac:dyDescent="0.35">
      <c r="B932" s="40"/>
      <c r="C932" s="45" t="s">
        <v>5250</v>
      </c>
      <c r="D932" s="46">
        <v>44235</v>
      </c>
      <c r="E932" s="46">
        <v>44238</v>
      </c>
      <c r="F932" s="47" t="s">
        <v>658</v>
      </c>
      <c r="G932" s="48">
        <v>5000</v>
      </c>
      <c r="H932" s="49">
        <v>45098</v>
      </c>
      <c r="I932" s="44">
        <v>2021</v>
      </c>
      <c r="J932" s="44">
        <v>2021</v>
      </c>
      <c r="K932" s="44">
        <v>2023</v>
      </c>
      <c r="L932" s="44" t="s">
        <v>21</v>
      </c>
      <c r="M932" s="44" t="s">
        <v>7246</v>
      </c>
      <c r="N932" s="44">
        <v>1</v>
      </c>
      <c r="O932" t="str">
        <f>IF(_xlfn.XLOOKUP(C932,Raw_Data_OS_23!$C$7:$C$4518,Raw_Data_OS_23!$C$7:$C$4518,"New_Claim")="New_Claim",IF(_xlfn.XLOOKUP(C932,'Raw Data_OS_22'!$C$5:$C$4516,'Raw Data_OS_22'!$C$5:$C$4516,"New_Claim")="New_Claim",IF(I932=$O$1,"F1","F2"),"Considered"),"Considered")</f>
        <v>Considered</v>
      </c>
      <c r="P932" t="str" cm="1">
        <f t="array" ref="P932">_xlfn.IFS(O932="F1","F1",O932="F2","F2",O932="Considered",_xlfn.XLOOKUP(C932,Raw_Data_OS_23!$C$7:$C$4518,Raw_Data_OS_23!$N$7:$N$4518,_xlfn.XLOOKUP(Raw_Data_Paid_23!C932,'Raw Data_OS_22'!$C$5:$C$4516,'Raw Data_OS_22'!$O$5:$O$4516)))</f>
        <v>B2</v>
      </c>
      <c r="Q932" t="str">
        <f t="shared" si="33"/>
        <v>B2</v>
      </c>
      <c r="R932" t="str">
        <f t="shared" si="34"/>
        <v>2021Workmen's Compensation</v>
      </c>
    </row>
    <row r="933" spans="2:18" x14ac:dyDescent="0.35">
      <c r="B933" s="40"/>
      <c r="C933" s="45" t="s">
        <v>6119</v>
      </c>
      <c r="D933" s="46">
        <v>44533</v>
      </c>
      <c r="E933" s="46">
        <v>44582</v>
      </c>
      <c r="F933" s="47" t="s">
        <v>3910</v>
      </c>
      <c r="G933" s="48">
        <v>21400</v>
      </c>
      <c r="H933" s="49">
        <v>45100</v>
      </c>
      <c r="I933" s="44">
        <v>2021</v>
      </c>
      <c r="J933" s="44">
        <v>2022</v>
      </c>
      <c r="K933" s="44">
        <v>2023</v>
      </c>
      <c r="L933" s="44" t="s">
        <v>3138</v>
      </c>
      <c r="M933" s="44" t="s">
        <v>7246</v>
      </c>
      <c r="N933" s="44">
        <v>0</v>
      </c>
      <c r="O933" t="str">
        <f>IF(_xlfn.XLOOKUP(C933,Raw_Data_OS_23!$C$7:$C$4518,Raw_Data_OS_23!$C$7:$C$4518,"New_Claim")="New_Claim",IF(_xlfn.XLOOKUP(C933,'Raw Data_OS_22'!$C$5:$C$4516,'Raw Data_OS_22'!$C$5:$C$4516,"New_Claim")="New_Claim",IF(I933=$O$1,"F1","F2"),"Considered"),"Considered")</f>
        <v>Considered</v>
      </c>
      <c r="P933" t="str" cm="1">
        <f t="array" ref="P933">_xlfn.IFS(O933="F1","F1",O933="F2","F2",O933="Considered",_xlfn.XLOOKUP(C933,Raw_Data_OS_23!$C$7:$C$4518,Raw_Data_OS_23!$N$7:$N$4518,_xlfn.XLOOKUP(Raw_Data_Paid_23!C933,'Raw Data_OS_22'!$C$5:$C$4516,'Raw Data_OS_22'!$O$5:$O$4516)))</f>
        <v>B2</v>
      </c>
      <c r="Q933" t="str">
        <f t="shared" si="33"/>
        <v>B2</v>
      </c>
      <c r="R933" t="str">
        <f t="shared" si="34"/>
        <v>2021Motor Private</v>
      </c>
    </row>
    <row r="934" spans="2:18" x14ac:dyDescent="0.35">
      <c r="B934" s="40"/>
      <c r="C934" s="45" t="s">
        <v>3517</v>
      </c>
      <c r="D934" s="46">
        <v>44434</v>
      </c>
      <c r="E934" s="46">
        <v>44466</v>
      </c>
      <c r="F934" s="47" t="s">
        <v>3908</v>
      </c>
      <c r="G934" s="48">
        <v>26400</v>
      </c>
      <c r="H934" s="49">
        <v>45100</v>
      </c>
      <c r="I934" s="44">
        <v>2021</v>
      </c>
      <c r="J934" s="44">
        <v>2021</v>
      </c>
      <c r="K934" s="44">
        <v>2023</v>
      </c>
      <c r="L934" s="44" t="s">
        <v>3073</v>
      </c>
      <c r="M934" s="44" t="s">
        <v>7246</v>
      </c>
      <c r="N934" s="44">
        <v>0</v>
      </c>
      <c r="O934" t="str">
        <f>IF(_xlfn.XLOOKUP(C934,Raw_Data_OS_23!$C$7:$C$4518,Raw_Data_OS_23!$C$7:$C$4518,"New_Claim")="New_Claim",IF(_xlfn.XLOOKUP(C934,'Raw Data_OS_22'!$C$5:$C$4516,'Raw Data_OS_22'!$C$5:$C$4516,"New_Claim")="New_Claim",IF(I934=$O$1,"F1","F2"),"Considered"),"Considered")</f>
        <v>Considered</v>
      </c>
      <c r="P934" t="str" cm="1">
        <f t="array" ref="P934">_xlfn.IFS(O934="F1","F1",O934="F2","F2",O934="Considered",_xlfn.XLOOKUP(C934,Raw_Data_OS_23!$C$7:$C$4518,Raw_Data_OS_23!$N$7:$N$4518,_xlfn.XLOOKUP(Raw_Data_Paid_23!C934,'Raw Data_OS_22'!$C$5:$C$4516,'Raw Data_OS_22'!$O$5:$O$4516)))</f>
        <v>B2</v>
      </c>
      <c r="Q934" t="str">
        <f t="shared" si="33"/>
        <v>B2</v>
      </c>
      <c r="R934" t="str">
        <f t="shared" si="34"/>
        <v>2021Motor Commercial</v>
      </c>
    </row>
    <row r="935" spans="2:18" x14ac:dyDescent="0.35">
      <c r="B935" s="40"/>
      <c r="C935" s="45" t="s">
        <v>6553</v>
      </c>
      <c r="D935" s="46">
        <v>44591</v>
      </c>
      <c r="E935" s="46">
        <v>44707</v>
      </c>
      <c r="F935" s="47" t="s">
        <v>3910</v>
      </c>
      <c r="G935" s="48">
        <v>23750</v>
      </c>
      <c r="H935" s="49">
        <v>45100</v>
      </c>
      <c r="I935" s="44">
        <v>2022</v>
      </c>
      <c r="J935" s="44">
        <v>2022</v>
      </c>
      <c r="K935" s="44">
        <v>2023</v>
      </c>
      <c r="L935" s="44" t="s">
        <v>6021</v>
      </c>
      <c r="M935" s="44" t="s">
        <v>7246</v>
      </c>
      <c r="N935" s="44">
        <v>1</v>
      </c>
      <c r="O935" t="str">
        <f>IF(_xlfn.XLOOKUP(C935,Raw_Data_OS_23!$C$7:$C$4518,Raw_Data_OS_23!$C$7:$C$4518,"New_Claim")="New_Claim",IF(_xlfn.XLOOKUP(C935,'Raw Data_OS_22'!$C$5:$C$4516,'Raw Data_OS_22'!$C$5:$C$4516,"New_Claim")="New_Claim",IF(I935=$O$1,"F1","F2"),"Considered"),"Considered")</f>
        <v>Considered</v>
      </c>
      <c r="P935" t="str" cm="1">
        <f t="array" ref="P935">_xlfn.IFS(O935="F1","F1",O935="F2","F2",O935="Considered",_xlfn.XLOOKUP(C935,Raw_Data_OS_23!$C$7:$C$4518,Raw_Data_OS_23!$N$7:$N$4518,_xlfn.XLOOKUP(Raw_Data_Paid_23!C935,'Raw Data_OS_22'!$C$5:$C$4516,'Raw Data_OS_22'!$O$5:$O$4516)))</f>
        <v>B2</v>
      </c>
      <c r="Q935" t="str">
        <f t="shared" si="33"/>
        <v>B2</v>
      </c>
      <c r="R935" t="str">
        <f t="shared" si="34"/>
        <v>2022Motor Private</v>
      </c>
    </row>
    <row r="936" spans="2:18" x14ac:dyDescent="0.35">
      <c r="B936" s="40"/>
      <c r="C936" s="45" t="s">
        <v>6040</v>
      </c>
      <c r="D936" s="46">
        <v>44523</v>
      </c>
      <c r="E936" s="46">
        <v>44566</v>
      </c>
      <c r="F936" s="47" t="s">
        <v>3910</v>
      </c>
      <c r="G936" s="48">
        <v>44260</v>
      </c>
      <c r="H936" s="49">
        <v>45100</v>
      </c>
      <c r="I936" s="44">
        <v>2021</v>
      </c>
      <c r="J936" s="44">
        <v>2022</v>
      </c>
      <c r="K936" s="44">
        <v>2023</v>
      </c>
      <c r="L936" s="44" t="s">
        <v>3138</v>
      </c>
      <c r="M936" s="44" t="s">
        <v>7246</v>
      </c>
      <c r="N936" s="44">
        <v>0</v>
      </c>
      <c r="O936" t="str">
        <f>IF(_xlfn.XLOOKUP(C936,Raw_Data_OS_23!$C$7:$C$4518,Raw_Data_OS_23!$C$7:$C$4518,"New_Claim")="New_Claim",IF(_xlfn.XLOOKUP(C936,'Raw Data_OS_22'!$C$5:$C$4516,'Raw Data_OS_22'!$C$5:$C$4516,"New_Claim")="New_Claim",IF(I936=$O$1,"F1","F2"),"Considered"),"Considered")</f>
        <v>Considered</v>
      </c>
      <c r="P936" t="str" cm="1">
        <f t="array" ref="P936">_xlfn.IFS(O936="F1","F1",O936="F2","F2",O936="Considered",_xlfn.XLOOKUP(C936,Raw_Data_OS_23!$C$7:$C$4518,Raw_Data_OS_23!$N$7:$N$4518,_xlfn.XLOOKUP(Raw_Data_Paid_23!C936,'Raw Data_OS_22'!$C$5:$C$4516,'Raw Data_OS_22'!$O$5:$O$4516)))</f>
        <v>B2</v>
      </c>
      <c r="Q936" t="str">
        <f t="shared" si="33"/>
        <v>B2</v>
      </c>
      <c r="R936" t="str">
        <f t="shared" si="34"/>
        <v>2021Motor Private</v>
      </c>
    </row>
    <row r="937" spans="2:18" x14ac:dyDescent="0.35">
      <c r="B937" s="40"/>
      <c r="C937" s="45" t="s">
        <v>3758</v>
      </c>
      <c r="D937" s="46">
        <v>44262</v>
      </c>
      <c r="E937" s="46">
        <v>44517</v>
      </c>
      <c r="F937" s="47" t="s">
        <v>3908</v>
      </c>
      <c r="G937" s="48">
        <v>44350</v>
      </c>
      <c r="H937" s="49">
        <v>45100</v>
      </c>
      <c r="I937" s="44">
        <v>2021</v>
      </c>
      <c r="J937" s="44">
        <v>2021</v>
      </c>
      <c r="K937" s="44">
        <v>2023</v>
      </c>
      <c r="L937" s="44" t="s">
        <v>21</v>
      </c>
      <c r="M937" s="44" t="s">
        <v>7246</v>
      </c>
      <c r="N937" s="44">
        <v>1</v>
      </c>
      <c r="O937" t="str">
        <f>IF(_xlfn.XLOOKUP(C937,Raw_Data_OS_23!$C$7:$C$4518,Raw_Data_OS_23!$C$7:$C$4518,"New_Claim")="New_Claim",IF(_xlfn.XLOOKUP(C937,'Raw Data_OS_22'!$C$5:$C$4516,'Raw Data_OS_22'!$C$5:$C$4516,"New_Claim")="New_Claim",IF(I937=$O$1,"F1","F2"),"Considered"),"Considered")</f>
        <v>Considered</v>
      </c>
      <c r="P937" t="str" cm="1">
        <f t="array" ref="P937">_xlfn.IFS(O937="F1","F1",O937="F2","F2",O937="Considered",_xlfn.XLOOKUP(C937,Raw_Data_OS_23!$C$7:$C$4518,Raw_Data_OS_23!$N$7:$N$4518,_xlfn.XLOOKUP(Raw_Data_Paid_23!C937,'Raw Data_OS_22'!$C$5:$C$4516,'Raw Data_OS_22'!$O$5:$O$4516)))</f>
        <v>B2</v>
      </c>
      <c r="Q937" t="str">
        <f t="shared" si="33"/>
        <v>B2</v>
      </c>
      <c r="R937" t="str">
        <f t="shared" si="34"/>
        <v>2021Motor Commercial</v>
      </c>
    </row>
    <row r="938" spans="2:18" x14ac:dyDescent="0.35">
      <c r="B938" s="40"/>
      <c r="C938" s="45" t="s">
        <v>6622</v>
      </c>
      <c r="D938" s="46">
        <v>44638</v>
      </c>
      <c r="E938" s="46">
        <v>44736</v>
      </c>
      <c r="F938" s="47" t="s">
        <v>3910</v>
      </c>
      <c r="G938" s="48">
        <v>41625</v>
      </c>
      <c r="H938" s="49">
        <v>45100</v>
      </c>
      <c r="I938" s="44">
        <v>2022</v>
      </c>
      <c r="J938" s="44">
        <v>2022</v>
      </c>
      <c r="K938" s="44">
        <v>2023</v>
      </c>
      <c r="L938" s="44" t="s">
        <v>6021</v>
      </c>
      <c r="M938" s="44" t="s">
        <v>7246</v>
      </c>
      <c r="N938" s="44">
        <v>1</v>
      </c>
      <c r="O938" t="str">
        <f>IF(_xlfn.XLOOKUP(C938,Raw_Data_OS_23!$C$7:$C$4518,Raw_Data_OS_23!$C$7:$C$4518,"New_Claim")="New_Claim",IF(_xlfn.XLOOKUP(C938,'Raw Data_OS_22'!$C$5:$C$4516,'Raw Data_OS_22'!$C$5:$C$4516,"New_Claim")="New_Claim",IF(I938=$O$1,"F1","F2"),"Considered"),"Considered")</f>
        <v>Considered</v>
      </c>
      <c r="P938" t="str" cm="1">
        <f t="array" ref="P938">_xlfn.IFS(O938="F1","F1",O938="F2","F2",O938="Considered",_xlfn.XLOOKUP(C938,Raw_Data_OS_23!$C$7:$C$4518,Raw_Data_OS_23!$N$7:$N$4518,_xlfn.XLOOKUP(Raw_Data_Paid_23!C938,'Raw Data_OS_22'!$C$5:$C$4516,'Raw Data_OS_22'!$O$5:$O$4516)))</f>
        <v>B2</v>
      </c>
      <c r="Q938" t="str">
        <f t="shared" si="33"/>
        <v>B2</v>
      </c>
      <c r="R938" t="str">
        <f t="shared" si="34"/>
        <v>2022Motor Private</v>
      </c>
    </row>
    <row r="939" spans="2:18" x14ac:dyDescent="0.35">
      <c r="B939" s="40"/>
      <c r="C939" s="45" t="s">
        <v>6508</v>
      </c>
      <c r="D939" s="46">
        <v>44672</v>
      </c>
      <c r="E939" s="46">
        <v>44697</v>
      </c>
      <c r="F939" s="47" t="s">
        <v>3910</v>
      </c>
      <c r="G939" s="48">
        <v>49880</v>
      </c>
      <c r="H939" s="49">
        <v>45100</v>
      </c>
      <c r="I939" s="44">
        <v>2022</v>
      </c>
      <c r="J939" s="44">
        <v>2022</v>
      </c>
      <c r="K939" s="44">
        <v>2023</v>
      </c>
      <c r="L939" s="44" t="s">
        <v>6406</v>
      </c>
      <c r="M939" s="44" t="s">
        <v>7246</v>
      </c>
      <c r="N939" s="44">
        <v>1</v>
      </c>
      <c r="O939" t="str">
        <f>IF(_xlfn.XLOOKUP(C939,Raw_Data_OS_23!$C$7:$C$4518,Raw_Data_OS_23!$C$7:$C$4518,"New_Claim")="New_Claim",IF(_xlfn.XLOOKUP(C939,'Raw Data_OS_22'!$C$5:$C$4516,'Raw Data_OS_22'!$C$5:$C$4516,"New_Claim")="New_Claim",IF(I939=$O$1,"F1","F2"),"Considered"),"Considered")</f>
        <v>Considered</v>
      </c>
      <c r="P939" t="str" cm="1">
        <f t="array" ref="P939">_xlfn.IFS(O939="F1","F1",O939="F2","F2",O939="Considered",_xlfn.XLOOKUP(C939,Raw_Data_OS_23!$C$7:$C$4518,Raw_Data_OS_23!$N$7:$N$4518,_xlfn.XLOOKUP(Raw_Data_Paid_23!C939,'Raw Data_OS_22'!$C$5:$C$4516,'Raw Data_OS_22'!$O$5:$O$4516)))</f>
        <v>B2</v>
      </c>
      <c r="Q939" t="str">
        <f t="shared" si="33"/>
        <v>B2</v>
      </c>
      <c r="R939" t="str">
        <f t="shared" si="34"/>
        <v>2022Motor Private</v>
      </c>
    </row>
    <row r="940" spans="2:18" x14ac:dyDescent="0.35">
      <c r="B940" s="40"/>
      <c r="C940" s="45" t="s">
        <v>2965</v>
      </c>
      <c r="D940" s="46">
        <v>44154</v>
      </c>
      <c r="E940" s="46">
        <v>44328</v>
      </c>
      <c r="F940" s="47" t="s">
        <v>3908</v>
      </c>
      <c r="G940" s="48">
        <v>31173</v>
      </c>
      <c r="H940" s="49">
        <v>45100</v>
      </c>
      <c r="I940" s="44">
        <v>2020</v>
      </c>
      <c r="J940" s="44">
        <v>2021</v>
      </c>
      <c r="K940" s="44">
        <v>2023</v>
      </c>
      <c r="L940" s="44" t="s">
        <v>11</v>
      </c>
      <c r="M940" s="44" t="s">
        <v>7246</v>
      </c>
      <c r="N940" s="44">
        <v>0</v>
      </c>
      <c r="O940" t="str">
        <f>IF(_xlfn.XLOOKUP(C940,Raw_Data_OS_23!$C$7:$C$4518,Raw_Data_OS_23!$C$7:$C$4518,"New_Claim")="New_Claim",IF(_xlfn.XLOOKUP(C940,'Raw Data_OS_22'!$C$5:$C$4516,'Raw Data_OS_22'!$C$5:$C$4516,"New_Claim")="New_Claim",IF(I940=$O$1,"F1","F2"),"Considered"),"Considered")</f>
        <v>Considered</v>
      </c>
      <c r="P940" t="str" cm="1">
        <f t="array" ref="P940">_xlfn.IFS(O940="F1","F1",O940="F2","F2",O940="Considered",_xlfn.XLOOKUP(C940,Raw_Data_OS_23!$C$7:$C$4518,Raw_Data_OS_23!$N$7:$N$4518,_xlfn.XLOOKUP(Raw_Data_Paid_23!C940,'Raw Data_OS_22'!$C$5:$C$4516,'Raw Data_OS_22'!$O$5:$O$4516)))</f>
        <v>B2</v>
      </c>
      <c r="Q940" t="str">
        <f t="shared" si="33"/>
        <v>B2</v>
      </c>
      <c r="R940" t="str">
        <f t="shared" si="34"/>
        <v>2020Motor Commercial</v>
      </c>
    </row>
    <row r="941" spans="2:18" x14ac:dyDescent="0.35">
      <c r="B941" s="40"/>
      <c r="C941" s="45" t="s">
        <v>5314</v>
      </c>
      <c r="D941" s="46">
        <v>44066</v>
      </c>
      <c r="E941" s="46">
        <v>44257</v>
      </c>
      <c r="F941" s="47" t="s">
        <v>3908</v>
      </c>
      <c r="G941" s="48">
        <v>21400</v>
      </c>
      <c r="H941" s="49">
        <v>45100</v>
      </c>
      <c r="I941" s="44">
        <v>2020</v>
      </c>
      <c r="J941" s="44">
        <v>2021</v>
      </c>
      <c r="K941" s="44">
        <v>2023</v>
      </c>
      <c r="L941" s="44" t="s">
        <v>35</v>
      </c>
      <c r="M941" s="44" t="s">
        <v>7246</v>
      </c>
      <c r="N941" s="44">
        <v>0</v>
      </c>
      <c r="O941" t="str">
        <f>IF(_xlfn.XLOOKUP(C941,Raw_Data_OS_23!$C$7:$C$4518,Raw_Data_OS_23!$C$7:$C$4518,"New_Claim")="New_Claim",IF(_xlfn.XLOOKUP(C941,'Raw Data_OS_22'!$C$5:$C$4516,'Raw Data_OS_22'!$C$5:$C$4516,"New_Claim")="New_Claim",IF(I941=$O$1,"F1","F2"),"Considered"),"Considered")</f>
        <v>Considered</v>
      </c>
      <c r="P941" t="str" cm="1">
        <f t="array" ref="P941">_xlfn.IFS(O941="F1","F1",O941="F2","F2",O941="Considered",_xlfn.XLOOKUP(C941,Raw_Data_OS_23!$C$7:$C$4518,Raw_Data_OS_23!$N$7:$N$4518,_xlfn.XLOOKUP(Raw_Data_Paid_23!C941,'Raw Data_OS_22'!$C$5:$C$4516,'Raw Data_OS_22'!$O$5:$O$4516)))</f>
        <v>B2</v>
      </c>
      <c r="Q941" t="str">
        <f t="shared" si="33"/>
        <v>B2</v>
      </c>
      <c r="R941" t="str">
        <f t="shared" si="34"/>
        <v>2020Motor Commercial</v>
      </c>
    </row>
    <row r="942" spans="2:18" x14ac:dyDescent="0.35">
      <c r="B942" s="40"/>
      <c r="C942" s="45" t="s">
        <v>6815</v>
      </c>
      <c r="D942" s="46">
        <v>44826</v>
      </c>
      <c r="E942" s="46">
        <v>44827</v>
      </c>
      <c r="F942" s="47" t="s">
        <v>3910</v>
      </c>
      <c r="G942" s="48">
        <v>31500</v>
      </c>
      <c r="H942" s="49">
        <v>45100</v>
      </c>
      <c r="I942" s="44">
        <v>2022</v>
      </c>
      <c r="J942" s="44">
        <v>2022</v>
      </c>
      <c r="K942" s="44">
        <v>2023</v>
      </c>
      <c r="L942" s="44" t="s">
        <v>6643</v>
      </c>
      <c r="M942" s="44" t="s">
        <v>7246</v>
      </c>
      <c r="N942" s="44">
        <v>1</v>
      </c>
      <c r="O942" t="str">
        <f>IF(_xlfn.XLOOKUP(C942,Raw_Data_OS_23!$C$7:$C$4518,Raw_Data_OS_23!$C$7:$C$4518,"New_Claim")="New_Claim",IF(_xlfn.XLOOKUP(C942,'Raw Data_OS_22'!$C$5:$C$4516,'Raw Data_OS_22'!$C$5:$C$4516,"New_Claim")="New_Claim",IF(I942=$O$1,"F1","F2"),"Considered"),"Considered")</f>
        <v>Considered</v>
      </c>
      <c r="P942" t="str" cm="1">
        <f t="array" ref="P942">_xlfn.IFS(O942="F1","F1",O942="F2","F2",O942="Considered",_xlfn.XLOOKUP(C942,Raw_Data_OS_23!$C$7:$C$4518,Raw_Data_OS_23!$N$7:$N$4518,_xlfn.XLOOKUP(Raw_Data_Paid_23!C942,'Raw Data_OS_22'!$C$5:$C$4516,'Raw Data_OS_22'!$O$5:$O$4516)))</f>
        <v>B2</v>
      </c>
      <c r="Q942" t="str">
        <f t="shared" si="33"/>
        <v>B2</v>
      </c>
      <c r="R942" t="str">
        <f t="shared" si="34"/>
        <v>2022Motor Private</v>
      </c>
    </row>
    <row r="943" spans="2:18" x14ac:dyDescent="0.35">
      <c r="B943" s="40"/>
      <c r="C943" s="45" t="s">
        <v>2114</v>
      </c>
      <c r="D943" s="46">
        <v>44224</v>
      </c>
      <c r="E943" s="46">
        <v>44225</v>
      </c>
      <c r="F943" s="47" t="s">
        <v>3910</v>
      </c>
      <c r="G943" s="48">
        <v>307500</v>
      </c>
      <c r="H943" s="49">
        <v>45100</v>
      </c>
      <c r="I943" s="44">
        <v>2021</v>
      </c>
      <c r="J943" s="44">
        <v>2021</v>
      </c>
      <c r="K943" s="44">
        <v>2023</v>
      </c>
      <c r="L943" s="44" t="s">
        <v>21</v>
      </c>
      <c r="M943" s="44" t="s">
        <v>7246</v>
      </c>
      <c r="N943" s="44">
        <v>1</v>
      </c>
      <c r="O943" t="str">
        <f>IF(_xlfn.XLOOKUP(C943,Raw_Data_OS_23!$C$7:$C$4518,Raw_Data_OS_23!$C$7:$C$4518,"New_Claim")="New_Claim",IF(_xlfn.XLOOKUP(C943,'Raw Data_OS_22'!$C$5:$C$4516,'Raw Data_OS_22'!$C$5:$C$4516,"New_Claim")="New_Claim",IF(I943=$O$1,"F1","F2"),"Considered"),"Considered")</f>
        <v>Considered</v>
      </c>
      <c r="P943" t="str" cm="1">
        <f t="array" ref="P943">_xlfn.IFS(O943="F1","F1",O943="F2","F2",O943="Considered",_xlfn.XLOOKUP(C943,Raw_Data_OS_23!$C$7:$C$4518,Raw_Data_OS_23!$N$7:$N$4518,_xlfn.XLOOKUP(Raw_Data_Paid_23!C943,'Raw Data_OS_22'!$C$5:$C$4516,'Raw Data_OS_22'!$O$5:$O$4516)))</f>
        <v>B2</v>
      </c>
      <c r="Q943" t="str">
        <f t="shared" si="33"/>
        <v>B2</v>
      </c>
      <c r="R943" t="str">
        <f t="shared" si="34"/>
        <v>2021Motor Private</v>
      </c>
    </row>
    <row r="944" spans="2:18" x14ac:dyDescent="0.35">
      <c r="B944" s="40"/>
      <c r="C944" s="45" t="s">
        <v>156</v>
      </c>
      <c r="D944" s="46">
        <v>43854</v>
      </c>
      <c r="E944" s="46">
        <v>43854</v>
      </c>
      <c r="F944" s="47" t="s">
        <v>3908</v>
      </c>
      <c r="G944" s="48">
        <v>300000</v>
      </c>
      <c r="H944" s="49">
        <v>45100</v>
      </c>
      <c r="I944" s="44">
        <v>2020</v>
      </c>
      <c r="J944" s="44">
        <v>2020</v>
      </c>
      <c r="K944" s="44">
        <v>2023</v>
      </c>
      <c r="L944" s="44" t="s">
        <v>28</v>
      </c>
      <c r="M944" s="44" t="s">
        <v>7246</v>
      </c>
      <c r="N944" s="44">
        <v>0</v>
      </c>
      <c r="O944" t="str">
        <f>IF(_xlfn.XLOOKUP(C944,Raw_Data_OS_23!$C$7:$C$4518,Raw_Data_OS_23!$C$7:$C$4518,"New_Claim")="New_Claim",IF(_xlfn.XLOOKUP(C944,'Raw Data_OS_22'!$C$5:$C$4516,'Raw Data_OS_22'!$C$5:$C$4516,"New_Claim")="New_Claim",IF(I944=$O$1,"F1","F2"),"Considered"),"Considered")</f>
        <v>Considered</v>
      </c>
      <c r="P944" t="str" cm="1">
        <f t="array" ref="P944">_xlfn.IFS(O944="F1","F1",O944="F2","F2",O944="Considered",_xlfn.XLOOKUP(C944,Raw_Data_OS_23!$C$7:$C$4518,Raw_Data_OS_23!$N$7:$N$4518,_xlfn.XLOOKUP(Raw_Data_Paid_23!C944,'Raw Data_OS_22'!$C$5:$C$4516,'Raw Data_OS_22'!$O$5:$O$4516)))</f>
        <v>B2</v>
      </c>
      <c r="Q944" t="str">
        <f t="shared" si="33"/>
        <v>B2</v>
      </c>
      <c r="R944" t="str">
        <f t="shared" si="34"/>
        <v>2020Motor Commercial</v>
      </c>
    </row>
    <row r="945" spans="2:18" x14ac:dyDescent="0.35">
      <c r="B945" s="40"/>
      <c r="C945" s="45" t="s">
        <v>1258</v>
      </c>
      <c r="D945" s="46">
        <v>43276</v>
      </c>
      <c r="E945" s="46">
        <v>43334</v>
      </c>
      <c r="F945" s="47" t="s">
        <v>3910</v>
      </c>
      <c r="G945" s="48">
        <v>100000</v>
      </c>
      <c r="H945" s="49">
        <v>45100</v>
      </c>
      <c r="I945" s="44">
        <v>2018</v>
      </c>
      <c r="J945" s="44">
        <v>2018</v>
      </c>
      <c r="K945" s="44">
        <v>2023</v>
      </c>
      <c r="L945" s="44" t="s">
        <v>49</v>
      </c>
      <c r="M945" s="44" t="s">
        <v>7246</v>
      </c>
      <c r="N945" s="44">
        <v>0</v>
      </c>
      <c r="O945" t="str">
        <f>IF(_xlfn.XLOOKUP(C945,Raw_Data_OS_23!$C$7:$C$4518,Raw_Data_OS_23!$C$7:$C$4518,"New_Claim")="New_Claim",IF(_xlfn.XLOOKUP(C945,'Raw Data_OS_22'!$C$5:$C$4516,'Raw Data_OS_22'!$C$5:$C$4516,"New_Claim")="New_Claim",IF(I945=$O$1,"F1","F2"),"Considered"),"Considered")</f>
        <v>Considered</v>
      </c>
      <c r="P945" t="str" cm="1">
        <f t="array" ref="P945">_xlfn.IFS(O945="F1","F1",O945="F2","F2",O945="Considered",_xlfn.XLOOKUP(C945,Raw_Data_OS_23!$C$7:$C$4518,Raw_Data_OS_23!$N$7:$N$4518,_xlfn.XLOOKUP(Raw_Data_Paid_23!C945,'Raw Data_OS_22'!$C$5:$C$4516,'Raw Data_OS_22'!$O$5:$O$4516)))</f>
        <v>B2</v>
      </c>
      <c r="Q945" t="str">
        <f t="shared" si="33"/>
        <v>B2</v>
      </c>
      <c r="R945" t="str">
        <f t="shared" si="34"/>
        <v>2018Motor Private</v>
      </c>
    </row>
    <row r="946" spans="2:18" x14ac:dyDescent="0.35">
      <c r="B946" s="40"/>
      <c r="C946" s="45" t="s">
        <v>1860</v>
      </c>
      <c r="D946" s="46">
        <v>43140</v>
      </c>
      <c r="E946" s="46">
        <v>43164</v>
      </c>
      <c r="F946" s="47" t="s">
        <v>658</v>
      </c>
      <c r="G946" s="48">
        <v>6199</v>
      </c>
      <c r="H946" s="49">
        <v>45100</v>
      </c>
      <c r="I946" s="44">
        <v>2018</v>
      </c>
      <c r="J946" s="44">
        <v>2018</v>
      </c>
      <c r="K946" s="44">
        <v>2023</v>
      </c>
      <c r="L946" s="44" t="s">
        <v>674</v>
      </c>
      <c r="M946" s="44" t="s">
        <v>7246</v>
      </c>
      <c r="N946" s="44">
        <v>0</v>
      </c>
      <c r="O946" t="str">
        <f>IF(_xlfn.XLOOKUP(C946,Raw_Data_OS_23!$C$7:$C$4518,Raw_Data_OS_23!$C$7:$C$4518,"New_Claim")="New_Claim",IF(_xlfn.XLOOKUP(C946,'Raw Data_OS_22'!$C$5:$C$4516,'Raw Data_OS_22'!$C$5:$C$4516,"New_Claim")="New_Claim",IF(I946=$O$1,"F1","F2"),"Considered"),"Considered")</f>
        <v>Considered</v>
      </c>
      <c r="P946" t="str" cm="1">
        <f t="array" ref="P946">_xlfn.IFS(O946="F1","F1",O946="F2","F2",O946="Considered",_xlfn.XLOOKUP(C946,Raw_Data_OS_23!$C$7:$C$4518,Raw_Data_OS_23!$N$7:$N$4518,_xlfn.XLOOKUP(Raw_Data_Paid_23!C946,'Raw Data_OS_22'!$C$5:$C$4516,'Raw Data_OS_22'!$O$5:$O$4516)))</f>
        <v>C2</v>
      </c>
      <c r="Q946" t="str">
        <f t="shared" si="33"/>
        <v>C2</v>
      </c>
      <c r="R946" t="str">
        <f t="shared" si="34"/>
        <v>2018Workmen's Compensation</v>
      </c>
    </row>
    <row r="947" spans="2:18" x14ac:dyDescent="0.35">
      <c r="B947" s="40"/>
      <c r="C947" s="45" t="s">
        <v>6912</v>
      </c>
      <c r="D947" s="46">
        <v>44878</v>
      </c>
      <c r="E947" s="46">
        <v>44881</v>
      </c>
      <c r="F947" s="47" t="s">
        <v>3910</v>
      </c>
      <c r="G947" s="48">
        <v>157950</v>
      </c>
      <c r="H947" s="49">
        <v>45100</v>
      </c>
      <c r="I947" s="44">
        <v>2022</v>
      </c>
      <c r="J947" s="44">
        <v>2022</v>
      </c>
      <c r="K947" s="44">
        <v>2023</v>
      </c>
      <c r="L947" s="44" t="s">
        <v>6825</v>
      </c>
      <c r="M947" s="44" t="s">
        <v>7246</v>
      </c>
      <c r="N947" s="44">
        <v>1</v>
      </c>
      <c r="O947" t="str">
        <f>IF(_xlfn.XLOOKUP(C947,Raw_Data_OS_23!$C$7:$C$4518,Raw_Data_OS_23!$C$7:$C$4518,"New_Claim")="New_Claim",IF(_xlfn.XLOOKUP(C947,'Raw Data_OS_22'!$C$5:$C$4516,'Raw Data_OS_22'!$C$5:$C$4516,"New_Claim")="New_Claim",IF(I947=$O$1,"F1","F2"),"Considered"),"Considered")</f>
        <v>Considered</v>
      </c>
      <c r="P947" t="str" cm="1">
        <f t="array" ref="P947">_xlfn.IFS(O947="F1","F1",O947="F2","F2",O947="Considered",_xlfn.XLOOKUP(C947,Raw_Data_OS_23!$C$7:$C$4518,Raw_Data_OS_23!$N$7:$N$4518,_xlfn.XLOOKUP(Raw_Data_Paid_23!C947,'Raw Data_OS_22'!$C$5:$C$4516,'Raw Data_OS_22'!$O$5:$O$4516)))</f>
        <v>B2</v>
      </c>
      <c r="Q947" t="str">
        <f t="shared" si="33"/>
        <v>B2</v>
      </c>
      <c r="R947" t="str">
        <f t="shared" si="34"/>
        <v>2022Motor Private</v>
      </c>
    </row>
    <row r="948" spans="2:18" x14ac:dyDescent="0.35">
      <c r="B948" s="40"/>
      <c r="C948" s="45" t="s">
        <v>939</v>
      </c>
      <c r="D948" s="46">
        <v>43658</v>
      </c>
      <c r="E948" s="46">
        <v>43658</v>
      </c>
      <c r="F948" s="47" t="s">
        <v>3910</v>
      </c>
      <c r="G948" s="48">
        <v>5000</v>
      </c>
      <c r="H948" s="49">
        <v>45103</v>
      </c>
      <c r="I948" s="44">
        <v>2019</v>
      </c>
      <c r="J948" s="44">
        <v>2019</v>
      </c>
      <c r="K948" s="44">
        <v>2023</v>
      </c>
      <c r="L948" s="44" t="s">
        <v>140</v>
      </c>
      <c r="M948" s="44" t="s">
        <v>7246</v>
      </c>
      <c r="N948" s="44">
        <v>1</v>
      </c>
      <c r="O948" t="str">
        <f>IF(_xlfn.XLOOKUP(C948,Raw_Data_OS_23!$C$7:$C$4518,Raw_Data_OS_23!$C$7:$C$4518,"New_Claim")="New_Claim",IF(_xlfn.XLOOKUP(C948,'Raw Data_OS_22'!$C$5:$C$4516,'Raw Data_OS_22'!$C$5:$C$4516,"New_Claim")="New_Claim",IF(I948=$O$1,"F1","F2"),"Considered"),"Considered")</f>
        <v>Considered</v>
      </c>
      <c r="P948" t="str" cm="1">
        <f t="array" ref="P948">_xlfn.IFS(O948="F1","F1",O948="F2","F2",O948="Considered",_xlfn.XLOOKUP(C948,Raw_Data_OS_23!$C$7:$C$4518,Raw_Data_OS_23!$N$7:$N$4518,_xlfn.XLOOKUP(Raw_Data_Paid_23!C948,'Raw Data_OS_22'!$C$5:$C$4516,'Raw Data_OS_22'!$O$5:$O$4516)))</f>
        <v>B2</v>
      </c>
      <c r="Q948" t="str">
        <f t="shared" si="33"/>
        <v>B2</v>
      </c>
      <c r="R948" t="str">
        <f t="shared" si="34"/>
        <v>2019Motor Private</v>
      </c>
    </row>
    <row r="949" spans="2:18" x14ac:dyDescent="0.35">
      <c r="B949" s="40"/>
      <c r="C949" s="45" t="s">
        <v>3670</v>
      </c>
      <c r="D949" s="46">
        <v>44488</v>
      </c>
      <c r="E949" s="46">
        <v>44504</v>
      </c>
      <c r="F949" s="47" t="s">
        <v>3910</v>
      </c>
      <c r="G949" s="48">
        <v>100000</v>
      </c>
      <c r="H949" s="49">
        <v>45103</v>
      </c>
      <c r="I949" s="44">
        <v>2021</v>
      </c>
      <c r="J949" s="44">
        <v>2021</v>
      </c>
      <c r="K949" s="44">
        <v>2023</v>
      </c>
      <c r="L949" s="44" t="s">
        <v>3138</v>
      </c>
      <c r="M949" s="44" t="s">
        <v>7246</v>
      </c>
      <c r="N949" s="44">
        <v>0</v>
      </c>
      <c r="O949" t="str">
        <f>IF(_xlfn.XLOOKUP(C949,Raw_Data_OS_23!$C$7:$C$4518,Raw_Data_OS_23!$C$7:$C$4518,"New_Claim")="New_Claim",IF(_xlfn.XLOOKUP(C949,'Raw Data_OS_22'!$C$5:$C$4516,'Raw Data_OS_22'!$C$5:$C$4516,"New_Claim")="New_Claim",IF(I949=$O$1,"F1","F2"),"Considered"),"Considered")</f>
        <v>Considered</v>
      </c>
      <c r="P949" t="str" cm="1">
        <f t="array" ref="P949">_xlfn.IFS(O949="F1","F1",O949="F2","F2",O949="Considered",_xlfn.XLOOKUP(C949,Raw_Data_OS_23!$C$7:$C$4518,Raw_Data_OS_23!$N$7:$N$4518,_xlfn.XLOOKUP(Raw_Data_Paid_23!C949,'Raw Data_OS_22'!$C$5:$C$4516,'Raw Data_OS_22'!$O$5:$O$4516)))</f>
        <v>B2</v>
      </c>
      <c r="Q949" t="str">
        <f t="shared" si="33"/>
        <v>B2</v>
      </c>
      <c r="R949" t="str">
        <f t="shared" si="34"/>
        <v>2021Motor Private</v>
      </c>
    </row>
    <row r="950" spans="2:18" x14ac:dyDescent="0.35">
      <c r="B950" s="40"/>
      <c r="C950" s="45" t="s">
        <v>6502</v>
      </c>
      <c r="D950" s="46">
        <v>44684</v>
      </c>
      <c r="E950" s="46">
        <v>44693</v>
      </c>
      <c r="F950" s="47" t="s">
        <v>3910</v>
      </c>
      <c r="G950" s="48">
        <v>256000</v>
      </c>
      <c r="H950" s="49">
        <v>45103</v>
      </c>
      <c r="I950" s="44">
        <v>2022</v>
      </c>
      <c r="J950" s="44">
        <v>2022</v>
      </c>
      <c r="K950" s="44">
        <v>2023</v>
      </c>
      <c r="L950" s="44" t="s">
        <v>6406</v>
      </c>
      <c r="M950" s="44" t="s">
        <v>7246</v>
      </c>
      <c r="N950" s="44">
        <v>0</v>
      </c>
      <c r="O950" t="str">
        <f>IF(_xlfn.XLOOKUP(C950,Raw_Data_OS_23!$C$7:$C$4518,Raw_Data_OS_23!$C$7:$C$4518,"New_Claim")="New_Claim",IF(_xlfn.XLOOKUP(C950,'Raw Data_OS_22'!$C$5:$C$4516,'Raw Data_OS_22'!$C$5:$C$4516,"New_Claim")="New_Claim",IF(I950=$O$1,"F1","F2"),"Considered"),"Considered")</f>
        <v>Considered</v>
      </c>
      <c r="P950" t="str" cm="1">
        <f t="array" ref="P950">_xlfn.IFS(O950="F1","F1",O950="F2","F2",O950="Considered",_xlfn.XLOOKUP(C950,Raw_Data_OS_23!$C$7:$C$4518,Raw_Data_OS_23!$N$7:$N$4518,_xlfn.XLOOKUP(Raw_Data_Paid_23!C950,'Raw Data_OS_22'!$C$5:$C$4516,'Raw Data_OS_22'!$O$5:$O$4516)))</f>
        <v>B2</v>
      </c>
      <c r="Q950" t="str">
        <f t="shared" si="33"/>
        <v>B2</v>
      </c>
      <c r="R950" t="str">
        <f t="shared" si="34"/>
        <v>2022Motor Private</v>
      </c>
    </row>
    <row r="951" spans="2:18" x14ac:dyDescent="0.35">
      <c r="B951" s="40"/>
      <c r="C951" s="45" t="s">
        <v>2388</v>
      </c>
      <c r="D951" s="46">
        <v>44304</v>
      </c>
      <c r="E951" s="46">
        <v>44305</v>
      </c>
      <c r="F951" s="47" t="s">
        <v>3910</v>
      </c>
      <c r="G951" s="48">
        <v>-371983</v>
      </c>
      <c r="H951" s="49">
        <v>45103</v>
      </c>
      <c r="I951" s="44">
        <v>2021</v>
      </c>
      <c r="J951" s="44">
        <v>2021</v>
      </c>
      <c r="K951" s="44">
        <v>2023</v>
      </c>
      <c r="L951" s="44" t="s">
        <v>2250</v>
      </c>
      <c r="M951" s="44" t="s">
        <v>7246</v>
      </c>
      <c r="N951" s="44">
        <v>0</v>
      </c>
      <c r="O951" t="str">
        <f>IF(_xlfn.XLOOKUP(C951,Raw_Data_OS_23!$C$7:$C$4518,Raw_Data_OS_23!$C$7:$C$4518,"New_Claim")="New_Claim",IF(_xlfn.XLOOKUP(C951,'Raw Data_OS_22'!$C$5:$C$4516,'Raw Data_OS_22'!$C$5:$C$4516,"New_Claim")="New_Claim",IF(I951=$O$1,"F1","F2"),"Considered"),"Considered")</f>
        <v>Considered</v>
      </c>
      <c r="P951" t="str" cm="1">
        <f t="array" ref="P951">_xlfn.IFS(O951="F1","F1",O951="F2","F2",O951="Considered",_xlfn.XLOOKUP(C951,Raw_Data_OS_23!$C$7:$C$4518,Raw_Data_OS_23!$N$7:$N$4518,_xlfn.XLOOKUP(Raw_Data_Paid_23!C951,'Raw Data_OS_22'!$C$5:$C$4516,'Raw Data_OS_22'!$O$5:$O$4516)))</f>
        <v>B2</v>
      </c>
      <c r="Q951" t="str">
        <f t="shared" si="33"/>
        <v>B2</v>
      </c>
      <c r="R951" t="str">
        <f t="shared" si="34"/>
        <v>2021Motor Private</v>
      </c>
    </row>
    <row r="952" spans="2:18" x14ac:dyDescent="0.35">
      <c r="B952" s="40"/>
      <c r="C952" s="45" t="s">
        <v>2388</v>
      </c>
      <c r="D952" s="46">
        <v>44304</v>
      </c>
      <c r="E952" s="46">
        <v>44305</v>
      </c>
      <c r="F952" s="47" t="s">
        <v>3910</v>
      </c>
      <c r="G952" s="48">
        <v>-32375</v>
      </c>
      <c r="H952" s="49">
        <v>45103</v>
      </c>
      <c r="I952" s="44">
        <v>2021</v>
      </c>
      <c r="J952" s="44">
        <v>2021</v>
      </c>
      <c r="K952" s="44">
        <v>2023</v>
      </c>
      <c r="L952" s="44" t="s">
        <v>2250</v>
      </c>
      <c r="M952" s="44" t="s">
        <v>7246</v>
      </c>
      <c r="N952" s="44">
        <v>0</v>
      </c>
      <c r="O952" t="str">
        <f>IF(_xlfn.XLOOKUP(C952,Raw_Data_OS_23!$C$7:$C$4518,Raw_Data_OS_23!$C$7:$C$4518,"New_Claim")="New_Claim",IF(_xlfn.XLOOKUP(C952,'Raw Data_OS_22'!$C$5:$C$4516,'Raw Data_OS_22'!$C$5:$C$4516,"New_Claim")="New_Claim",IF(I952=$O$1,"F1","F2"),"Considered"),"Considered")</f>
        <v>Considered</v>
      </c>
      <c r="P952" t="str" cm="1">
        <f t="array" ref="P952">_xlfn.IFS(O952="F1","F1",O952="F2","F2",O952="Considered",_xlfn.XLOOKUP(C952,Raw_Data_OS_23!$C$7:$C$4518,Raw_Data_OS_23!$N$7:$N$4518,_xlfn.XLOOKUP(Raw_Data_Paid_23!C952,'Raw Data_OS_22'!$C$5:$C$4516,'Raw Data_OS_22'!$O$5:$O$4516)))</f>
        <v>B2</v>
      </c>
      <c r="Q952" t="str">
        <f t="shared" si="33"/>
        <v>B2</v>
      </c>
      <c r="R952" t="str">
        <f t="shared" si="34"/>
        <v>2021Motor Private</v>
      </c>
    </row>
    <row r="953" spans="2:18" x14ac:dyDescent="0.35">
      <c r="B953" s="40"/>
      <c r="C953" s="45" t="s">
        <v>1716</v>
      </c>
      <c r="D953" s="46">
        <v>42179</v>
      </c>
      <c r="E953" s="46">
        <v>42215</v>
      </c>
      <c r="F953" s="47" t="s">
        <v>3910</v>
      </c>
      <c r="G953" s="48">
        <v>-100000</v>
      </c>
      <c r="H953" s="49">
        <v>45103</v>
      </c>
      <c r="I953" s="44">
        <v>2015</v>
      </c>
      <c r="J953" s="44">
        <v>2015</v>
      </c>
      <c r="K953" s="44">
        <v>2023</v>
      </c>
      <c r="L953" s="44" t="s">
        <v>1241</v>
      </c>
      <c r="M953" s="44" t="s">
        <v>7246</v>
      </c>
      <c r="N953" s="44">
        <v>0</v>
      </c>
      <c r="O953" t="str">
        <f>IF(_xlfn.XLOOKUP(C953,Raw_Data_OS_23!$C$7:$C$4518,Raw_Data_OS_23!$C$7:$C$4518,"New_Claim")="New_Claim",IF(_xlfn.XLOOKUP(C953,'Raw Data_OS_22'!$C$5:$C$4516,'Raw Data_OS_22'!$C$5:$C$4516,"New_Claim")="New_Claim",IF(I953=$O$1,"F1","F2"),"Considered"),"Considered")</f>
        <v>Considered</v>
      </c>
      <c r="P953" t="str" cm="1">
        <f t="array" ref="P953">_xlfn.IFS(O953="F1","F1",O953="F2","F2",O953="Considered",_xlfn.XLOOKUP(C953,Raw_Data_OS_23!$C$7:$C$4518,Raw_Data_OS_23!$N$7:$N$4518,_xlfn.XLOOKUP(Raw_Data_Paid_23!C953,'Raw Data_OS_22'!$C$5:$C$4516,'Raw Data_OS_22'!$O$5:$O$4516)))</f>
        <v>B2</v>
      </c>
      <c r="Q953" t="str">
        <f t="shared" si="33"/>
        <v>B2</v>
      </c>
      <c r="R953" t="str">
        <f t="shared" si="34"/>
        <v>2015Motor Private</v>
      </c>
    </row>
    <row r="954" spans="2:18" x14ac:dyDescent="0.35">
      <c r="B954" s="40"/>
      <c r="C954" s="45" t="s">
        <v>3213</v>
      </c>
      <c r="D954" s="46">
        <v>44396</v>
      </c>
      <c r="E954" s="46">
        <v>44399</v>
      </c>
      <c r="F954" s="47" t="s">
        <v>3910</v>
      </c>
      <c r="G954" s="48">
        <v>-148756</v>
      </c>
      <c r="H954" s="49">
        <v>45103</v>
      </c>
      <c r="I954" s="44">
        <v>2021</v>
      </c>
      <c r="J954" s="44">
        <v>2021</v>
      </c>
      <c r="K954" s="44">
        <v>2023</v>
      </c>
      <c r="L954" s="44" t="s">
        <v>3073</v>
      </c>
      <c r="M954" s="44" t="s">
        <v>7246</v>
      </c>
      <c r="N954" s="44">
        <v>0</v>
      </c>
      <c r="O954" t="str">
        <f>IF(_xlfn.XLOOKUP(C954,Raw_Data_OS_23!$C$7:$C$4518,Raw_Data_OS_23!$C$7:$C$4518,"New_Claim")="New_Claim",IF(_xlfn.XLOOKUP(C954,'Raw Data_OS_22'!$C$5:$C$4516,'Raw Data_OS_22'!$C$5:$C$4516,"New_Claim")="New_Claim",IF(I954=$O$1,"F1","F2"),"Considered"),"Considered")</f>
        <v>Considered</v>
      </c>
      <c r="P954" t="str" cm="1">
        <f t="array" ref="P954">_xlfn.IFS(O954="F1","F1",O954="F2","F2",O954="Considered",_xlfn.XLOOKUP(C954,Raw_Data_OS_23!$C$7:$C$4518,Raw_Data_OS_23!$N$7:$N$4518,_xlfn.XLOOKUP(Raw_Data_Paid_23!C954,'Raw Data_OS_22'!$C$5:$C$4516,'Raw Data_OS_22'!$O$5:$O$4516)))</f>
        <v>B2</v>
      </c>
      <c r="Q954" t="str">
        <f t="shared" si="33"/>
        <v>B2</v>
      </c>
      <c r="R954" t="str">
        <f t="shared" si="34"/>
        <v>2021Motor Private</v>
      </c>
    </row>
    <row r="955" spans="2:18" x14ac:dyDescent="0.35">
      <c r="B955" s="40"/>
      <c r="C955" s="45" t="s">
        <v>3313</v>
      </c>
      <c r="D955" s="46">
        <v>44401</v>
      </c>
      <c r="E955" s="46">
        <v>44419</v>
      </c>
      <c r="F955" s="47" t="s">
        <v>3910</v>
      </c>
      <c r="G955" s="48">
        <v>-432000</v>
      </c>
      <c r="H955" s="49">
        <v>45104</v>
      </c>
      <c r="I955" s="44">
        <v>2021</v>
      </c>
      <c r="J955" s="44">
        <v>2021</v>
      </c>
      <c r="K955" s="44">
        <v>2023</v>
      </c>
      <c r="L955" s="44" t="s">
        <v>3073</v>
      </c>
      <c r="M955" s="44" t="s">
        <v>7246</v>
      </c>
      <c r="N955" s="44">
        <v>0</v>
      </c>
      <c r="O955" t="str">
        <f>IF(_xlfn.XLOOKUP(C955,Raw_Data_OS_23!$C$7:$C$4518,Raw_Data_OS_23!$C$7:$C$4518,"New_Claim")="New_Claim",IF(_xlfn.XLOOKUP(C955,'Raw Data_OS_22'!$C$5:$C$4516,'Raw Data_OS_22'!$C$5:$C$4516,"New_Claim")="New_Claim",IF(I955=$O$1,"F1","F2"),"Considered"),"Considered")</f>
        <v>Considered</v>
      </c>
      <c r="P955" t="str" cm="1">
        <f t="array" ref="P955">_xlfn.IFS(O955="F1","F1",O955="F2","F2",O955="Considered",_xlfn.XLOOKUP(C955,Raw_Data_OS_23!$C$7:$C$4518,Raw_Data_OS_23!$N$7:$N$4518,_xlfn.XLOOKUP(Raw_Data_Paid_23!C955,'Raw Data_OS_22'!$C$5:$C$4516,'Raw Data_OS_22'!$O$5:$O$4516)))</f>
        <v>B2</v>
      </c>
      <c r="Q955" t="str">
        <f t="shared" si="33"/>
        <v>B2</v>
      </c>
      <c r="R955" t="str">
        <f t="shared" si="34"/>
        <v>2021Motor Private</v>
      </c>
    </row>
    <row r="956" spans="2:18" x14ac:dyDescent="0.35">
      <c r="B956" s="40"/>
      <c r="C956" s="45" t="s">
        <v>202</v>
      </c>
      <c r="D956" s="46">
        <v>44117</v>
      </c>
      <c r="E956" s="46">
        <v>44117</v>
      </c>
      <c r="F956" s="47" t="s">
        <v>4195</v>
      </c>
      <c r="G956" s="48">
        <v>-242960</v>
      </c>
      <c r="H956" s="49">
        <v>45104</v>
      </c>
      <c r="I956" s="44">
        <v>2020</v>
      </c>
      <c r="J956" s="44">
        <v>2020</v>
      </c>
      <c r="K956" s="44">
        <v>2023</v>
      </c>
      <c r="L956" s="44" t="s">
        <v>11</v>
      </c>
      <c r="M956" s="44" t="s">
        <v>7246</v>
      </c>
      <c r="N956" s="44">
        <v>0</v>
      </c>
      <c r="O956" t="str">
        <f>IF(_xlfn.XLOOKUP(C956,Raw_Data_OS_23!$C$7:$C$4518,Raw_Data_OS_23!$C$7:$C$4518,"New_Claim")="New_Claim",IF(_xlfn.XLOOKUP(C956,'Raw Data_OS_22'!$C$5:$C$4516,'Raw Data_OS_22'!$C$5:$C$4516,"New_Claim")="New_Claim",IF(I956=$O$1,"F1","F2"),"Considered"),"Considered")</f>
        <v>Considered</v>
      </c>
      <c r="P956" t="str" cm="1">
        <f t="array" ref="P956">_xlfn.IFS(O956="F1","F1",O956="F2","F2",O956="Considered",_xlfn.XLOOKUP(C956,Raw_Data_OS_23!$C$7:$C$4518,Raw_Data_OS_23!$N$7:$N$4518,_xlfn.XLOOKUP(Raw_Data_Paid_23!C956,'Raw Data_OS_22'!$C$5:$C$4516,'Raw Data_OS_22'!$O$5:$O$4516)))</f>
        <v>B2</v>
      </c>
      <c r="Q956" t="str">
        <f t="shared" si="33"/>
        <v>B2</v>
      </c>
      <c r="R956" t="str">
        <f t="shared" si="34"/>
        <v>2020Engineering</v>
      </c>
    </row>
    <row r="957" spans="2:18" x14ac:dyDescent="0.35">
      <c r="B957" s="40"/>
      <c r="C957" s="45" t="s">
        <v>1340</v>
      </c>
      <c r="D957" s="46">
        <v>43960</v>
      </c>
      <c r="E957" s="46">
        <v>43972</v>
      </c>
      <c r="F957" s="47" t="s">
        <v>4248</v>
      </c>
      <c r="G957" s="48">
        <v>-328980</v>
      </c>
      <c r="H957" s="49">
        <v>45104</v>
      </c>
      <c r="I957" s="44">
        <v>2020</v>
      </c>
      <c r="J957" s="44">
        <v>2020</v>
      </c>
      <c r="K957" s="44">
        <v>2023</v>
      </c>
      <c r="L957" s="44" t="s">
        <v>33</v>
      </c>
      <c r="M957" s="44" t="s">
        <v>7246</v>
      </c>
      <c r="N957" s="44">
        <v>0</v>
      </c>
      <c r="O957" t="str">
        <f>IF(_xlfn.XLOOKUP(C957,Raw_Data_OS_23!$C$7:$C$4518,Raw_Data_OS_23!$C$7:$C$4518,"New_Claim")="New_Claim",IF(_xlfn.XLOOKUP(C957,'Raw Data_OS_22'!$C$5:$C$4516,'Raw Data_OS_22'!$C$5:$C$4516,"New_Claim")="New_Claim",IF(I957=$O$1,"F1","F2"),"Considered"),"Considered")</f>
        <v>Considered</v>
      </c>
      <c r="P957" t="str" cm="1">
        <f t="array" ref="P957">_xlfn.IFS(O957="F1","F1",O957="F2","F2",O957="Considered",_xlfn.XLOOKUP(C957,Raw_Data_OS_23!$C$7:$C$4518,Raw_Data_OS_23!$N$7:$N$4518,_xlfn.XLOOKUP(Raw_Data_Paid_23!C957,'Raw Data_OS_22'!$C$5:$C$4516,'Raw Data_OS_22'!$O$5:$O$4516)))</f>
        <v>B2</v>
      </c>
      <c r="Q957" t="str">
        <f t="shared" si="33"/>
        <v>B2</v>
      </c>
      <c r="R957" t="str">
        <f t="shared" si="34"/>
        <v>2020Fire Industrial</v>
      </c>
    </row>
    <row r="958" spans="2:18" x14ac:dyDescent="0.35">
      <c r="B958" s="40"/>
      <c r="C958" s="45" t="s">
        <v>6178</v>
      </c>
      <c r="D958" s="46">
        <v>44490</v>
      </c>
      <c r="E958" s="46">
        <v>44497</v>
      </c>
      <c r="F958" s="47" t="s">
        <v>3910</v>
      </c>
      <c r="G958" s="48">
        <v>-600000</v>
      </c>
      <c r="H958" s="49">
        <v>45107</v>
      </c>
      <c r="I958" s="44">
        <v>2021</v>
      </c>
      <c r="J958" s="44">
        <v>2021</v>
      </c>
      <c r="K958" s="44">
        <v>2023</v>
      </c>
      <c r="L958" s="44" t="s">
        <v>3138</v>
      </c>
      <c r="M958" s="44" t="s">
        <v>7246</v>
      </c>
      <c r="N958" s="44">
        <v>0</v>
      </c>
      <c r="O958" t="str">
        <f>IF(_xlfn.XLOOKUP(C958,Raw_Data_OS_23!$C$7:$C$4518,Raw_Data_OS_23!$C$7:$C$4518,"New_Claim")="New_Claim",IF(_xlfn.XLOOKUP(C958,'Raw Data_OS_22'!$C$5:$C$4516,'Raw Data_OS_22'!$C$5:$C$4516,"New_Claim")="New_Claim",IF(I958=$O$1,"F1","F2"),"Considered"),"Considered")</f>
        <v>Considered</v>
      </c>
      <c r="P958" t="str" cm="1">
        <f t="array" ref="P958">_xlfn.IFS(O958="F1","F1",O958="F2","F2",O958="Considered",_xlfn.XLOOKUP(C958,Raw_Data_OS_23!$C$7:$C$4518,Raw_Data_OS_23!$N$7:$N$4518,_xlfn.XLOOKUP(Raw_Data_Paid_23!C958,'Raw Data_OS_22'!$C$5:$C$4516,'Raw Data_OS_22'!$O$5:$O$4516)))</f>
        <v>B2</v>
      </c>
      <c r="Q958" t="str">
        <f t="shared" si="33"/>
        <v>B2</v>
      </c>
      <c r="R958" t="str">
        <f t="shared" si="34"/>
        <v>2021Motor Private</v>
      </c>
    </row>
    <row r="959" spans="2:18" x14ac:dyDescent="0.35">
      <c r="B959" s="40"/>
      <c r="C959" s="45" t="s">
        <v>6178</v>
      </c>
      <c r="D959" s="46">
        <v>44490</v>
      </c>
      <c r="E959" s="46">
        <v>44497</v>
      </c>
      <c r="F959" s="47" t="s">
        <v>3910</v>
      </c>
      <c r="G959" s="48">
        <v>-600000</v>
      </c>
      <c r="H959" s="49">
        <v>45107</v>
      </c>
      <c r="I959" s="44">
        <v>2021</v>
      </c>
      <c r="J959" s="44">
        <v>2021</v>
      </c>
      <c r="K959" s="44">
        <v>2023</v>
      </c>
      <c r="L959" s="44" t="s">
        <v>3138</v>
      </c>
      <c r="M959" s="44" t="s">
        <v>7246</v>
      </c>
      <c r="N959" s="44">
        <v>0</v>
      </c>
      <c r="O959" t="str">
        <f>IF(_xlfn.XLOOKUP(C959,Raw_Data_OS_23!$C$7:$C$4518,Raw_Data_OS_23!$C$7:$C$4518,"New_Claim")="New_Claim",IF(_xlfn.XLOOKUP(C959,'Raw Data_OS_22'!$C$5:$C$4516,'Raw Data_OS_22'!$C$5:$C$4516,"New_Claim")="New_Claim",IF(I959=$O$1,"F1","F2"),"Considered"),"Considered")</f>
        <v>Considered</v>
      </c>
      <c r="P959" t="str" cm="1">
        <f t="array" ref="P959">_xlfn.IFS(O959="F1","F1",O959="F2","F2",O959="Considered",_xlfn.XLOOKUP(C959,Raw_Data_OS_23!$C$7:$C$4518,Raw_Data_OS_23!$N$7:$N$4518,_xlfn.XLOOKUP(Raw_Data_Paid_23!C959,'Raw Data_OS_22'!$C$5:$C$4516,'Raw Data_OS_22'!$O$5:$O$4516)))</f>
        <v>B2</v>
      </c>
      <c r="Q959" t="str">
        <f t="shared" si="33"/>
        <v>B2</v>
      </c>
      <c r="R959" t="str">
        <f t="shared" si="34"/>
        <v>2021Motor Private</v>
      </c>
    </row>
    <row r="960" spans="2:18" x14ac:dyDescent="0.35">
      <c r="B960" s="40"/>
      <c r="C960" s="45" t="s">
        <v>6178</v>
      </c>
      <c r="D960" s="46">
        <v>44490</v>
      </c>
      <c r="E960" s="46">
        <v>44497</v>
      </c>
      <c r="F960" s="47" t="s">
        <v>3910</v>
      </c>
      <c r="G960" s="48">
        <v>-600000</v>
      </c>
      <c r="H960" s="49">
        <v>45107</v>
      </c>
      <c r="I960" s="44">
        <v>2021</v>
      </c>
      <c r="J960" s="44">
        <v>2021</v>
      </c>
      <c r="K960" s="44">
        <v>2023</v>
      </c>
      <c r="L960" s="44" t="s">
        <v>3138</v>
      </c>
      <c r="M960" s="44" t="s">
        <v>7246</v>
      </c>
      <c r="N960" s="44">
        <v>0</v>
      </c>
      <c r="O960" t="str">
        <f>IF(_xlfn.XLOOKUP(C960,Raw_Data_OS_23!$C$7:$C$4518,Raw_Data_OS_23!$C$7:$C$4518,"New_Claim")="New_Claim",IF(_xlfn.XLOOKUP(C960,'Raw Data_OS_22'!$C$5:$C$4516,'Raw Data_OS_22'!$C$5:$C$4516,"New_Claim")="New_Claim",IF(I960=$O$1,"F1","F2"),"Considered"),"Considered")</f>
        <v>Considered</v>
      </c>
      <c r="P960" t="str" cm="1">
        <f t="array" ref="P960">_xlfn.IFS(O960="F1","F1",O960="F2","F2",O960="Considered",_xlfn.XLOOKUP(C960,Raw_Data_OS_23!$C$7:$C$4518,Raw_Data_OS_23!$N$7:$N$4518,_xlfn.XLOOKUP(Raw_Data_Paid_23!C960,'Raw Data_OS_22'!$C$5:$C$4516,'Raw Data_OS_22'!$O$5:$O$4516)))</f>
        <v>B2</v>
      </c>
      <c r="Q960" t="str">
        <f t="shared" si="33"/>
        <v>B2</v>
      </c>
      <c r="R960" t="str">
        <f t="shared" si="34"/>
        <v>2021Motor Private</v>
      </c>
    </row>
    <row r="961" spans="2:18" x14ac:dyDescent="0.35">
      <c r="B961" s="40"/>
      <c r="C961" s="45" t="s">
        <v>3599</v>
      </c>
      <c r="D961" s="46">
        <v>44472</v>
      </c>
      <c r="E961" s="46">
        <v>44488</v>
      </c>
      <c r="F961" s="47" t="s">
        <v>3910</v>
      </c>
      <c r="G961" s="48">
        <v>100000</v>
      </c>
      <c r="H961" s="49">
        <v>45107</v>
      </c>
      <c r="I961" s="44">
        <v>2021</v>
      </c>
      <c r="J961" s="44">
        <v>2021</v>
      </c>
      <c r="K961" s="44">
        <v>2023</v>
      </c>
      <c r="L961" s="44" t="s">
        <v>3138</v>
      </c>
      <c r="M961" s="44" t="s">
        <v>7246</v>
      </c>
      <c r="N961" s="44">
        <v>0</v>
      </c>
      <c r="O961" t="str">
        <f>IF(_xlfn.XLOOKUP(C961,Raw_Data_OS_23!$C$7:$C$4518,Raw_Data_OS_23!$C$7:$C$4518,"New_Claim")="New_Claim",IF(_xlfn.XLOOKUP(C961,'Raw Data_OS_22'!$C$5:$C$4516,'Raw Data_OS_22'!$C$5:$C$4516,"New_Claim")="New_Claim",IF(I961=$O$1,"F1","F2"),"Considered"),"Considered")</f>
        <v>Considered</v>
      </c>
      <c r="P961" t="str" cm="1">
        <f t="array" ref="P961">_xlfn.IFS(O961="F1","F1",O961="F2","F2",O961="Considered",_xlfn.XLOOKUP(C961,Raw_Data_OS_23!$C$7:$C$4518,Raw_Data_OS_23!$N$7:$N$4518,_xlfn.XLOOKUP(Raw_Data_Paid_23!C961,'Raw Data_OS_22'!$C$5:$C$4516,'Raw Data_OS_22'!$O$5:$O$4516)))</f>
        <v>B2</v>
      </c>
      <c r="Q961" t="str">
        <f t="shared" si="33"/>
        <v>B2</v>
      </c>
      <c r="R961" t="str">
        <f t="shared" si="34"/>
        <v>2021Motor Private</v>
      </c>
    </row>
    <row r="962" spans="2:18" x14ac:dyDescent="0.35">
      <c r="B962" s="40"/>
      <c r="C962" s="45" t="s">
        <v>1260</v>
      </c>
      <c r="D962" s="46">
        <v>43441</v>
      </c>
      <c r="E962" s="46">
        <v>43445</v>
      </c>
      <c r="F962" s="47" t="s">
        <v>3910</v>
      </c>
      <c r="G962" s="48">
        <v>200000</v>
      </c>
      <c r="H962" s="49">
        <v>45107</v>
      </c>
      <c r="I962" s="44">
        <v>2018</v>
      </c>
      <c r="J962" s="44">
        <v>2018</v>
      </c>
      <c r="K962" s="44">
        <v>2023</v>
      </c>
      <c r="L962" s="44" t="s">
        <v>684</v>
      </c>
      <c r="M962" s="44" t="s">
        <v>7246</v>
      </c>
      <c r="N962" s="44">
        <v>0</v>
      </c>
      <c r="O962" t="str">
        <f>IF(_xlfn.XLOOKUP(C962,Raw_Data_OS_23!$C$7:$C$4518,Raw_Data_OS_23!$C$7:$C$4518,"New_Claim")="New_Claim",IF(_xlfn.XLOOKUP(C962,'Raw Data_OS_22'!$C$5:$C$4516,'Raw Data_OS_22'!$C$5:$C$4516,"New_Claim")="New_Claim",IF(I962=$O$1,"F1","F2"),"Considered"),"Considered")</f>
        <v>Considered</v>
      </c>
      <c r="P962" t="str" cm="1">
        <f t="array" ref="P962">_xlfn.IFS(O962="F1","F1",O962="F2","F2",O962="Considered",_xlfn.XLOOKUP(C962,Raw_Data_OS_23!$C$7:$C$4518,Raw_Data_OS_23!$N$7:$N$4518,_xlfn.XLOOKUP(Raw_Data_Paid_23!C962,'Raw Data_OS_22'!$C$5:$C$4516,'Raw Data_OS_22'!$O$5:$O$4516)))</f>
        <v>B2</v>
      </c>
      <c r="Q962" t="str">
        <f t="shared" si="33"/>
        <v>B2</v>
      </c>
      <c r="R962" t="str">
        <f t="shared" si="34"/>
        <v>2018Motor Private</v>
      </c>
    </row>
    <row r="963" spans="2:18" x14ac:dyDescent="0.35">
      <c r="B963" s="40"/>
      <c r="C963" s="45" t="s">
        <v>3214</v>
      </c>
      <c r="D963" s="46">
        <v>44392</v>
      </c>
      <c r="E963" s="46">
        <v>44399</v>
      </c>
      <c r="F963" s="47" t="s">
        <v>3908</v>
      </c>
      <c r="G963" s="48">
        <v>500000</v>
      </c>
      <c r="H963" s="49">
        <v>45107</v>
      </c>
      <c r="I963" s="44">
        <v>2021</v>
      </c>
      <c r="J963" s="44">
        <v>2021</v>
      </c>
      <c r="K963" s="44">
        <v>2023</v>
      </c>
      <c r="L963" s="44" t="s">
        <v>3073</v>
      </c>
      <c r="M963" s="44" t="s">
        <v>7246</v>
      </c>
      <c r="N963" s="44">
        <v>0</v>
      </c>
      <c r="O963" t="str">
        <f>IF(_xlfn.XLOOKUP(C963,Raw_Data_OS_23!$C$7:$C$4518,Raw_Data_OS_23!$C$7:$C$4518,"New_Claim")="New_Claim",IF(_xlfn.XLOOKUP(C963,'Raw Data_OS_22'!$C$5:$C$4516,'Raw Data_OS_22'!$C$5:$C$4516,"New_Claim")="New_Claim",IF(I963=$O$1,"F1","F2"),"Considered"),"Considered")</f>
        <v>Considered</v>
      </c>
      <c r="P963" t="str" cm="1">
        <f t="array" ref="P963">_xlfn.IFS(O963="F1","F1",O963="F2","F2",O963="Considered",_xlfn.XLOOKUP(C963,Raw_Data_OS_23!$C$7:$C$4518,Raw_Data_OS_23!$N$7:$N$4518,_xlfn.XLOOKUP(Raw_Data_Paid_23!C963,'Raw Data_OS_22'!$C$5:$C$4516,'Raw Data_OS_22'!$O$5:$O$4516)))</f>
        <v>B2</v>
      </c>
      <c r="Q963" t="str">
        <f t="shared" si="33"/>
        <v>B2</v>
      </c>
      <c r="R963" t="str">
        <f t="shared" si="34"/>
        <v>2021Motor Commercial</v>
      </c>
    </row>
    <row r="964" spans="2:18" x14ac:dyDescent="0.35">
      <c r="B964" s="40"/>
      <c r="C964" s="45" t="s">
        <v>6207</v>
      </c>
      <c r="D964" s="46">
        <v>44575</v>
      </c>
      <c r="E964" s="46">
        <v>44582</v>
      </c>
      <c r="F964" s="47" t="s">
        <v>3910</v>
      </c>
      <c r="G964" s="48">
        <v>7000</v>
      </c>
      <c r="H964" s="49">
        <v>45107</v>
      </c>
      <c r="I964" s="44">
        <v>2022</v>
      </c>
      <c r="J964" s="44">
        <v>2022</v>
      </c>
      <c r="K964" s="44">
        <v>2023</v>
      </c>
      <c r="L964" s="44" t="s">
        <v>6021</v>
      </c>
      <c r="M964" s="44" t="s">
        <v>7246</v>
      </c>
      <c r="N964" s="44">
        <v>0</v>
      </c>
      <c r="O964" t="str">
        <f>IF(_xlfn.XLOOKUP(C964,Raw_Data_OS_23!$C$7:$C$4518,Raw_Data_OS_23!$C$7:$C$4518,"New_Claim")="New_Claim",IF(_xlfn.XLOOKUP(C964,'Raw Data_OS_22'!$C$5:$C$4516,'Raw Data_OS_22'!$C$5:$C$4516,"New_Claim")="New_Claim",IF(I964=$O$1,"F1","F2"),"Considered"),"Considered")</f>
        <v>Considered</v>
      </c>
      <c r="P964" t="str" cm="1">
        <f t="array" ref="P964">_xlfn.IFS(O964="F1","F1",O964="F2","F2",O964="Considered",_xlfn.XLOOKUP(C964,Raw_Data_OS_23!$C$7:$C$4518,Raw_Data_OS_23!$N$7:$N$4518,_xlfn.XLOOKUP(Raw_Data_Paid_23!C964,'Raw Data_OS_22'!$C$5:$C$4516,'Raw Data_OS_22'!$O$5:$O$4516)))</f>
        <v>B2</v>
      </c>
      <c r="Q964" t="str">
        <f t="shared" si="33"/>
        <v>B2</v>
      </c>
      <c r="R964" t="str">
        <f t="shared" si="34"/>
        <v>2022Motor Private</v>
      </c>
    </row>
    <row r="965" spans="2:18" x14ac:dyDescent="0.35">
      <c r="B965" s="40"/>
      <c r="C965" s="45" t="s">
        <v>6810</v>
      </c>
      <c r="D965" s="46">
        <v>44817</v>
      </c>
      <c r="E965" s="46">
        <v>44824</v>
      </c>
      <c r="F965" s="47" t="s">
        <v>3908</v>
      </c>
      <c r="G965" s="48">
        <v>7000</v>
      </c>
      <c r="H965" s="49">
        <v>45107</v>
      </c>
      <c r="I965" s="44">
        <v>2022</v>
      </c>
      <c r="J965" s="44">
        <v>2022</v>
      </c>
      <c r="K965" s="44">
        <v>2023</v>
      </c>
      <c r="L965" s="44" t="s">
        <v>6643</v>
      </c>
      <c r="M965" s="44" t="s">
        <v>7246</v>
      </c>
      <c r="N965" s="44">
        <v>0</v>
      </c>
      <c r="O965" t="str">
        <f>IF(_xlfn.XLOOKUP(C965,Raw_Data_OS_23!$C$7:$C$4518,Raw_Data_OS_23!$C$7:$C$4518,"New_Claim")="New_Claim",IF(_xlfn.XLOOKUP(C965,'Raw Data_OS_22'!$C$5:$C$4516,'Raw Data_OS_22'!$C$5:$C$4516,"New_Claim")="New_Claim",IF(I965=$O$1,"F1","F2"),"Considered"),"Considered")</f>
        <v>Considered</v>
      </c>
      <c r="P965" t="str" cm="1">
        <f t="array" ref="P965">_xlfn.IFS(O965="F1","F1",O965="F2","F2",O965="Considered",_xlfn.XLOOKUP(C965,Raw_Data_OS_23!$C$7:$C$4518,Raw_Data_OS_23!$N$7:$N$4518,_xlfn.XLOOKUP(Raw_Data_Paid_23!C965,'Raw Data_OS_22'!$C$5:$C$4516,'Raw Data_OS_22'!$O$5:$O$4516)))</f>
        <v>B2</v>
      </c>
      <c r="Q965" t="str">
        <f t="shared" ref="Q965:Q1028" si="35">IF(P965="D","F3",IF(P965="E1","E2",P965))</f>
        <v>B2</v>
      </c>
      <c r="R965" t="str">
        <f t="shared" ref="R965:R1028" si="36">I965&amp;F965</f>
        <v>2022Motor Commercial</v>
      </c>
    </row>
    <row r="966" spans="2:18" x14ac:dyDescent="0.35">
      <c r="B966" s="40"/>
      <c r="C966" s="45" t="s">
        <v>3272</v>
      </c>
      <c r="D966" s="46">
        <v>44406</v>
      </c>
      <c r="E966" s="46">
        <v>44413</v>
      </c>
      <c r="F966" s="47" t="s">
        <v>3910</v>
      </c>
      <c r="G966" s="48">
        <v>5000</v>
      </c>
      <c r="H966" s="49">
        <v>45107</v>
      </c>
      <c r="I966" s="44">
        <v>2021</v>
      </c>
      <c r="J966" s="44">
        <v>2021</v>
      </c>
      <c r="K966" s="44">
        <v>2023</v>
      </c>
      <c r="L966" s="44" t="s">
        <v>3073</v>
      </c>
      <c r="M966" s="44" t="s">
        <v>7246</v>
      </c>
      <c r="N966" s="44">
        <v>1</v>
      </c>
      <c r="O966" t="str">
        <f>IF(_xlfn.XLOOKUP(C966,Raw_Data_OS_23!$C$7:$C$4518,Raw_Data_OS_23!$C$7:$C$4518,"New_Claim")="New_Claim",IF(_xlfn.XLOOKUP(C966,'Raw Data_OS_22'!$C$5:$C$4516,'Raw Data_OS_22'!$C$5:$C$4516,"New_Claim")="New_Claim",IF(I966=$O$1,"F1","F2"),"Considered"),"Considered")</f>
        <v>Considered</v>
      </c>
      <c r="P966" t="str" cm="1">
        <f t="array" ref="P966">_xlfn.IFS(O966="F1","F1",O966="F2","F2",O966="Considered",_xlfn.XLOOKUP(C966,Raw_Data_OS_23!$C$7:$C$4518,Raw_Data_OS_23!$N$7:$N$4518,_xlfn.XLOOKUP(Raw_Data_Paid_23!C966,'Raw Data_OS_22'!$C$5:$C$4516,'Raw Data_OS_22'!$O$5:$O$4516)))</f>
        <v>B2</v>
      </c>
      <c r="Q966" t="str">
        <f t="shared" si="35"/>
        <v>B2</v>
      </c>
      <c r="R966" t="str">
        <f t="shared" si="36"/>
        <v>2021Motor Private</v>
      </c>
    </row>
    <row r="967" spans="2:18" x14ac:dyDescent="0.35">
      <c r="B967" s="40"/>
      <c r="C967" s="45" t="s">
        <v>6897</v>
      </c>
      <c r="D967" s="46">
        <v>44836</v>
      </c>
      <c r="E967" s="46">
        <v>44870</v>
      </c>
      <c r="F967" s="47" t="s">
        <v>3910</v>
      </c>
      <c r="G967" s="48">
        <v>7000</v>
      </c>
      <c r="H967" s="49">
        <v>45107</v>
      </c>
      <c r="I967" s="44">
        <v>2022</v>
      </c>
      <c r="J967" s="44">
        <v>2022</v>
      </c>
      <c r="K967" s="44">
        <v>2023</v>
      </c>
      <c r="L967" s="44" t="s">
        <v>6825</v>
      </c>
      <c r="M967" s="44" t="s">
        <v>7246</v>
      </c>
      <c r="N967" s="44">
        <v>0</v>
      </c>
      <c r="O967" t="str">
        <f>IF(_xlfn.XLOOKUP(C967,Raw_Data_OS_23!$C$7:$C$4518,Raw_Data_OS_23!$C$7:$C$4518,"New_Claim")="New_Claim",IF(_xlfn.XLOOKUP(C967,'Raw Data_OS_22'!$C$5:$C$4516,'Raw Data_OS_22'!$C$5:$C$4516,"New_Claim")="New_Claim",IF(I967=$O$1,"F1","F2"),"Considered"),"Considered")</f>
        <v>Considered</v>
      </c>
      <c r="P967" t="str" cm="1">
        <f t="array" ref="P967">_xlfn.IFS(O967="F1","F1",O967="F2","F2",O967="Considered",_xlfn.XLOOKUP(C967,Raw_Data_OS_23!$C$7:$C$4518,Raw_Data_OS_23!$N$7:$N$4518,_xlfn.XLOOKUP(Raw_Data_Paid_23!C967,'Raw Data_OS_22'!$C$5:$C$4516,'Raw Data_OS_22'!$O$5:$O$4516)))</f>
        <v>B2</v>
      </c>
      <c r="Q967" t="str">
        <f t="shared" si="35"/>
        <v>B2</v>
      </c>
      <c r="R967" t="str">
        <f t="shared" si="36"/>
        <v>2022Motor Private</v>
      </c>
    </row>
    <row r="968" spans="2:18" x14ac:dyDescent="0.35">
      <c r="B968" s="40"/>
      <c r="C968" s="45" t="s">
        <v>3465</v>
      </c>
      <c r="D968" s="46">
        <v>44360</v>
      </c>
      <c r="E968" s="46">
        <v>44425</v>
      </c>
      <c r="F968" s="47" t="s">
        <v>3910</v>
      </c>
      <c r="G968" s="48">
        <v>5000</v>
      </c>
      <c r="H968" s="49">
        <v>45107</v>
      </c>
      <c r="I968" s="44">
        <v>2021</v>
      </c>
      <c r="J968" s="44">
        <v>2021</v>
      </c>
      <c r="K968" s="44">
        <v>2023</v>
      </c>
      <c r="L968" s="44" t="s">
        <v>2250</v>
      </c>
      <c r="M968" s="44" t="s">
        <v>7246</v>
      </c>
      <c r="N968" s="44">
        <v>0</v>
      </c>
      <c r="O968" t="str">
        <f>IF(_xlfn.XLOOKUP(C968,Raw_Data_OS_23!$C$7:$C$4518,Raw_Data_OS_23!$C$7:$C$4518,"New_Claim")="New_Claim",IF(_xlfn.XLOOKUP(C968,'Raw Data_OS_22'!$C$5:$C$4516,'Raw Data_OS_22'!$C$5:$C$4516,"New_Claim")="New_Claim",IF(I968=$O$1,"F1","F2"),"Considered"),"Considered")</f>
        <v>Considered</v>
      </c>
      <c r="P968" t="str" cm="1">
        <f t="array" ref="P968">_xlfn.IFS(O968="F1","F1",O968="F2","F2",O968="Considered",_xlfn.XLOOKUP(C968,Raw_Data_OS_23!$C$7:$C$4518,Raw_Data_OS_23!$N$7:$N$4518,_xlfn.XLOOKUP(Raw_Data_Paid_23!C968,'Raw Data_OS_22'!$C$5:$C$4516,'Raw Data_OS_22'!$O$5:$O$4516)))</f>
        <v>B2</v>
      </c>
      <c r="Q968" t="str">
        <f t="shared" si="35"/>
        <v>B2</v>
      </c>
      <c r="R968" t="str">
        <f t="shared" si="36"/>
        <v>2021Motor Private</v>
      </c>
    </row>
    <row r="969" spans="2:18" x14ac:dyDescent="0.35">
      <c r="B969" s="40"/>
      <c r="C969" s="45" t="s">
        <v>7531</v>
      </c>
      <c r="D969" s="46">
        <v>44918</v>
      </c>
      <c r="E969" s="46">
        <v>44937</v>
      </c>
      <c r="F969" s="47" t="s">
        <v>3910</v>
      </c>
      <c r="G969" s="48">
        <v>7000</v>
      </c>
      <c r="H969" s="49">
        <v>45107</v>
      </c>
      <c r="I969" s="44">
        <v>2022</v>
      </c>
      <c r="J969" s="44">
        <v>2023</v>
      </c>
      <c r="K969" s="44">
        <v>2023</v>
      </c>
      <c r="L969" s="44" t="s">
        <v>6825</v>
      </c>
      <c r="M969" s="44" t="s">
        <v>7246</v>
      </c>
      <c r="N969" s="44">
        <v>0</v>
      </c>
      <c r="O969" t="str">
        <f>IF(_xlfn.XLOOKUP(C969,Raw_Data_OS_23!$C$7:$C$4518,Raw_Data_OS_23!$C$7:$C$4518,"New_Claim")="New_Claim",IF(_xlfn.XLOOKUP(C969,'Raw Data_OS_22'!$C$5:$C$4516,'Raw Data_OS_22'!$C$5:$C$4516,"New_Claim")="New_Claim",IF(I969=$O$1,"F1","F2"),"Considered"),"Considered")</f>
        <v>Considered</v>
      </c>
      <c r="P969" t="str" cm="1">
        <f t="array" ref="P969">_xlfn.IFS(O969="F1","F1",O969="F2","F2",O969="Considered",_xlfn.XLOOKUP(C969,Raw_Data_OS_23!$C$7:$C$4518,Raw_Data_OS_23!$N$7:$N$4518,_xlfn.XLOOKUP(Raw_Data_Paid_23!C969,'Raw Data_OS_22'!$C$5:$C$4516,'Raw Data_OS_22'!$O$5:$O$4516)))</f>
        <v>D</v>
      </c>
      <c r="Q969" t="str">
        <f t="shared" si="35"/>
        <v>F3</v>
      </c>
      <c r="R969" t="str">
        <f t="shared" si="36"/>
        <v>2022Motor Private</v>
      </c>
    </row>
    <row r="970" spans="2:18" x14ac:dyDescent="0.35">
      <c r="B970" s="40"/>
      <c r="C970" s="45" t="s">
        <v>6108</v>
      </c>
      <c r="D970" s="46">
        <v>44578</v>
      </c>
      <c r="E970" s="46">
        <v>44580</v>
      </c>
      <c r="F970" s="47" t="s">
        <v>3908</v>
      </c>
      <c r="G970" s="48">
        <v>5000</v>
      </c>
      <c r="H970" s="49">
        <v>45107</v>
      </c>
      <c r="I970" s="44">
        <v>2022</v>
      </c>
      <c r="J970" s="44">
        <v>2022</v>
      </c>
      <c r="K970" s="44">
        <v>2023</v>
      </c>
      <c r="L970" s="44" t="s">
        <v>6021</v>
      </c>
      <c r="M970" s="44" t="s">
        <v>7246</v>
      </c>
      <c r="N970" s="44">
        <v>1</v>
      </c>
      <c r="O970" t="str">
        <f>IF(_xlfn.XLOOKUP(C970,Raw_Data_OS_23!$C$7:$C$4518,Raw_Data_OS_23!$C$7:$C$4518,"New_Claim")="New_Claim",IF(_xlfn.XLOOKUP(C970,'Raw Data_OS_22'!$C$5:$C$4516,'Raw Data_OS_22'!$C$5:$C$4516,"New_Claim")="New_Claim",IF(I970=$O$1,"F1","F2"),"Considered"),"Considered")</f>
        <v>Considered</v>
      </c>
      <c r="P970" t="str" cm="1">
        <f t="array" ref="P970">_xlfn.IFS(O970="F1","F1",O970="F2","F2",O970="Considered",_xlfn.XLOOKUP(C970,Raw_Data_OS_23!$C$7:$C$4518,Raw_Data_OS_23!$N$7:$N$4518,_xlfn.XLOOKUP(Raw_Data_Paid_23!C970,'Raw Data_OS_22'!$C$5:$C$4516,'Raw Data_OS_22'!$O$5:$O$4516)))</f>
        <v>B2</v>
      </c>
      <c r="Q970" t="str">
        <f t="shared" si="35"/>
        <v>B2</v>
      </c>
      <c r="R970" t="str">
        <f t="shared" si="36"/>
        <v>2022Motor Commercial</v>
      </c>
    </row>
    <row r="971" spans="2:18" x14ac:dyDescent="0.35">
      <c r="B971" s="40"/>
      <c r="C971" s="45" t="s">
        <v>3387</v>
      </c>
      <c r="D971" s="46">
        <v>44434</v>
      </c>
      <c r="E971" s="46">
        <v>44439</v>
      </c>
      <c r="F971" s="47" t="s">
        <v>3910</v>
      </c>
      <c r="G971" s="48">
        <v>5000</v>
      </c>
      <c r="H971" s="49">
        <v>45107</v>
      </c>
      <c r="I971" s="44">
        <v>2021</v>
      </c>
      <c r="J971" s="44">
        <v>2021</v>
      </c>
      <c r="K971" s="44">
        <v>2023</v>
      </c>
      <c r="L971" s="44" t="s">
        <v>3073</v>
      </c>
      <c r="M971" s="44" t="s">
        <v>7246</v>
      </c>
      <c r="N971" s="44">
        <v>1</v>
      </c>
      <c r="O971" t="str">
        <f>IF(_xlfn.XLOOKUP(C971,Raw_Data_OS_23!$C$7:$C$4518,Raw_Data_OS_23!$C$7:$C$4518,"New_Claim")="New_Claim",IF(_xlfn.XLOOKUP(C971,'Raw Data_OS_22'!$C$5:$C$4516,'Raw Data_OS_22'!$C$5:$C$4516,"New_Claim")="New_Claim",IF(I971=$O$1,"F1","F2"),"Considered"),"Considered")</f>
        <v>Considered</v>
      </c>
      <c r="P971" t="str" cm="1">
        <f t="array" ref="P971">_xlfn.IFS(O971="F1","F1",O971="F2","F2",O971="Considered",_xlfn.XLOOKUP(C971,Raw_Data_OS_23!$C$7:$C$4518,Raw_Data_OS_23!$N$7:$N$4518,_xlfn.XLOOKUP(Raw_Data_Paid_23!C971,'Raw Data_OS_22'!$C$5:$C$4516,'Raw Data_OS_22'!$O$5:$O$4516)))</f>
        <v>B2</v>
      </c>
      <c r="Q971" t="str">
        <f t="shared" si="35"/>
        <v>B2</v>
      </c>
      <c r="R971" t="str">
        <f t="shared" si="36"/>
        <v>2021Motor Private</v>
      </c>
    </row>
    <row r="972" spans="2:18" x14ac:dyDescent="0.35">
      <c r="B972" s="40"/>
      <c r="C972" s="45" t="s">
        <v>6964</v>
      </c>
      <c r="D972" s="46">
        <v>44915</v>
      </c>
      <c r="E972" s="46">
        <v>44917</v>
      </c>
      <c r="F972" s="47" t="s">
        <v>3910</v>
      </c>
      <c r="G972" s="48">
        <v>7000</v>
      </c>
      <c r="H972" s="49">
        <v>45107</v>
      </c>
      <c r="I972" s="44">
        <v>2022</v>
      </c>
      <c r="J972" s="44">
        <v>2022</v>
      </c>
      <c r="K972" s="44">
        <v>2023</v>
      </c>
      <c r="L972" s="44" t="s">
        <v>6825</v>
      </c>
      <c r="M972" s="44" t="s">
        <v>7246</v>
      </c>
      <c r="N972" s="44">
        <v>0</v>
      </c>
      <c r="O972" t="str">
        <f>IF(_xlfn.XLOOKUP(C972,Raw_Data_OS_23!$C$7:$C$4518,Raw_Data_OS_23!$C$7:$C$4518,"New_Claim")="New_Claim",IF(_xlfn.XLOOKUP(C972,'Raw Data_OS_22'!$C$5:$C$4516,'Raw Data_OS_22'!$C$5:$C$4516,"New_Claim")="New_Claim",IF(I972=$O$1,"F1","F2"),"Considered"),"Considered")</f>
        <v>Considered</v>
      </c>
      <c r="P972" t="str" cm="1">
        <f t="array" ref="P972">_xlfn.IFS(O972="F1","F1",O972="F2","F2",O972="Considered",_xlfn.XLOOKUP(C972,Raw_Data_OS_23!$C$7:$C$4518,Raw_Data_OS_23!$N$7:$N$4518,_xlfn.XLOOKUP(Raw_Data_Paid_23!C972,'Raw Data_OS_22'!$C$5:$C$4516,'Raw Data_OS_22'!$O$5:$O$4516)))</f>
        <v>B2</v>
      </c>
      <c r="Q972" t="str">
        <f t="shared" si="35"/>
        <v>B2</v>
      </c>
      <c r="R972" t="str">
        <f t="shared" si="36"/>
        <v>2022Motor Private</v>
      </c>
    </row>
    <row r="973" spans="2:18" x14ac:dyDescent="0.35">
      <c r="B973" s="40"/>
      <c r="C973" s="45" t="s">
        <v>3187</v>
      </c>
      <c r="D973" s="46">
        <v>44389</v>
      </c>
      <c r="E973" s="46">
        <v>44391</v>
      </c>
      <c r="F973" s="47" t="s">
        <v>3910</v>
      </c>
      <c r="G973" s="48">
        <v>5000</v>
      </c>
      <c r="H973" s="49">
        <v>45107</v>
      </c>
      <c r="I973" s="44">
        <v>2021</v>
      </c>
      <c r="J973" s="44">
        <v>2021</v>
      </c>
      <c r="K973" s="44">
        <v>2023</v>
      </c>
      <c r="L973" s="44" t="s">
        <v>3073</v>
      </c>
      <c r="M973" s="44" t="s">
        <v>7246</v>
      </c>
      <c r="N973" s="44">
        <v>1</v>
      </c>
      <c r="O973" t="str">
        <f>IF(_xlfn.XLOOKUP(C973,Raw_Data_OS_23!$C$7:$C$4518,Raw_Data_OS_23!$C$7:$C$4518,"New_Claim")="New_Claim",IF(_xlfn.XLOOKUP(C973,'Raw Data_OS_22'!$C$5:$C$4516,'Raw Data_OS_22'!$C$5:$C$4516,"New_Claim")="New_Claim",IF(I973=$O$1,"F1","F2"),"Considered"),"Considered")</f>
        <v>Considered</v>
      </c>
      <c r="P973" t="str" cm="1">
        <f t="array" ref="P973">_xlfn.IFS(O973="F1","F1",O973="F2","F2",O973="Considered",_xlfn.XLOOKUP(C973,Raw_Data_OS_23!$C$7:$C$4518,Raw_Data_OS_23!$N$7:$N$4518,_xlfn.XLOOKUP(Raw_Data_Paid_23!C973,'Raw Data_OS_22'!$C$5:$C$4516,'Raw Data_OS_22'!$O$5:$O$4516)))</f>
        <v>B2</v>
      </c>
      <c r="Q973" t="str">
        <f t="shared" si="35"/>
        <v>B2</v>
      </c>
      <c r="R973" t="str">
        <f t="shared" si="36"/>
        <v>2021Motor Private</v>
      </c>
    </row>
    <row r="974" spans="2:18" x14ac:dyDescent="0.35">
      <c r="B974" s="40"/>
      <c r="C974" s="45" t="s">
        <v>6782</v>
      </c>
      <c r="D974" s="46">
        <v>44810</v>
      </c>
      <c r="E974" s="46">
        <v>44811</v>
      </c>
      <c r="F974" s="47" t="s">
        <v>3910</v>
      </c>
      <c r="G974" s="48">
        <v>5000</v>
      </c>
      <c r="H974" s="49">
        <v>45107</v>
      </c>
      <c r="I974" s="44">
        <v>2022</v>
      </c>
      <c r="J974" s="44">
        <v>2022</v>
      </c>
      <c r="K974" s="44">
        <v>2023</v>
      </c>
      <c r="L974" s="44" t="s">
        <v>6643</v>
      </c>
      <c r="M974" s="44" t="s">
        <v>7246</v>
      </c>
      <c r="N974" s="44">
        <v>1</v>
      </c>
      <c r="O974" t="str">
        <f>IF(_xlfn.XLOOKUP(C974,Raw_Data_OS_23!$C$7:$C$4518,Raw_Data_OS_23!$C$7:$C$4518,"New_Claim")="New_Claim",IF(_xlfn.XLOOKUP(C974,'Raw Data_OS_22'!$C$5:$C$4516,'Raw Data_OS_22'!$C$5:$C$4516,"New_Claim")="New_Claim",IF(I974=$O$1,"F1","F2"),"Considered"),"Considered")</f>
        <v>Considered</v>
      </c>
      <c r="P974" t="str" cm="1">
        <f t="array" ref="P974">_xlfn.IFS(O974="F1","F1",O974="F2","F2",O974="Considered",_xlfn.XLOOKUP(C974,Raw_Data_OS_23!$C$7:$C$4518,Raw_Data_OS_23!$N$7:$N$4518,_xlfn.XLOOKUP(Raw_Data_Paid_23!C974,'Raw Data_OS_22'!$C$5:$C$4516,'Raw Data_OS_22'!$O$5:$O$4516)))</f>
        <v>B2</v>
      </c>
      <c r="Q974" t="str">
        <f t="shared" si="35"/>
        <v>B2</v>
      </c>
      <c r="R974" t="str">
        <f t="shared" si="36"/>
        <v>2022Motor Private</v>
      </c>
    </row>
    <row r="975" spans="2:18" x14ac:dyDescent="0.35">
      <c r="B975" s="40"/>
      <c r="C975" s="45" t="s">
        <v>3216</v>
      </c>
      <c r="D975" s="46">
        <v>44395</v>
      </c>
      <c r="E975" s="46">
        <v>44399</v>
      </c>
      <c r="F975" s="47" t="s">
        <v>3910</v>
      </c>
      <c r="G975" s="48">
        <v>5000</v>
      </c>
      <c r="H975" s="49">
        <v>45107</v>
      </c>
      <c r="I975" s="44">
        <v>2021</v>
      </c>
      <c r="J975" s="44">
        <v>2021</v>
      </c>
      <c r="K975" s="44">
        <v>2023</v>
      </c>
      <c r="L975" s="44" t="s">
        <v>3073</v>
      </c>
      <c r="M975" s="44" t="s">
        <v>7246</v>
      </c>
      <c r="N975" s="44">
        <v>1</v>
      </c>
      <c r="O975" t="str">
        <f>IF(_xlfn.XLOOKUP(C975,Raw_Data_OS_23!$C$7:$C$4518,Raw_Data_OS_23!$C$7:$C$4518,"New_Claim")="New_Claim",IF(_xlfn.XLOOKUP(C975,'Raw Data_OS_22'!$C$5:$C$4516,'Raw Data_OS_22'!$C$5:$C$4516,"New_Claim")="New_Claim",IF(I975=$O$1,"F1","F2"),"Considered"),"Considered")</f>
        <v>Considered</v>
      </c>
      <c r="P975" t="str" cm="1">
        <f t="array" ref="P975">_xlfn.IFS(O975="F1","F1",O975="F2","F2",O975="Considered",_xlfn.XLOOKUP(C975,Raw_Data_OS_23!$C$7:$C$4518,Raw_Data_OS_23!$N$7:$N$4518,_xlfn.XLOOKUP(Raw_Data_Paid_23!C975,'Raw Data_OS_22'!$C$5:$C$4516,'Raw Data_OS_22'!$O$5:$O$4516)))</f>
        <v>B2</v>
      </c>
      <c r="Q975" t="str">
        <f t="shared" si="35"/>
        <v>B2</v>
      </c>
      <c r="R975" t="str">
        <f t="shared" si="36"/>
        <v>2021Motor Private</v>
      </c>
    </row>
    <row r="976" spans="2:18" x14ac:dyDescent="0.35">
      <c r="B976" s="40"/>
      <c r="C976" s="45" t="s">
        <v>3710</v>
      </c>
      <c r="D976" s="46">
        <v>44510</v>
      </c>
      <c r="E976" s="46">
        <v>44511</v>
      </c>
      <c r="F976" s="47" t="s">
        <v>3910</v>
      </c>
      <c r="G976" s="48">
        <v>7000</v>
      </c>
      <c r="H976" s="49">
        <v>45107</v>
      </c>
      <c r="I976" s="44">
        <v>2021</v>
      </c>
      <c r="J976" s="44">
        <v>2021</v>
      </c>
      <c r="K976" s="44">
        <v>2023</v>
      </c>
      <c r="L976" s="44" t="s">
        <v>3138</v>
      </c>
      <c r="M976" s="44" t="s">
        <v>7246</v>
      </c>
      <c r="N976" s="44">
        <v>0</v>
      </c>
      <c r="O976" t="str">
        <f>IF(_xlfn.XLOOKUP(C976,Raw_Data_OS_23!$C$7:$C$4518,Raw_Data_OS_23!$C$7:$C$4518,"New_Claim")="New_Claim",IF(_xlfn.XLOOKUP(C976,'Raw Data_OS_22'!$C$5:$C$4516,'Raw Data_OS_22'!$C$5:$C$4516,"New_Claim")="New_Claim",IF(I976=$O$1,"F1","F2"),"Considered"),"Considered")</f>
        <v>Considered</v>
      </c>
      <c r="P976" t="str" cm="1">
        <f t="array" ref="P976">_xlfn.IFS(O976="F1","F1",O976="F2","F2",O976="Considered",_xlfn.XLOOKUP(C976,Raw_Data_OS_23!$C$7:$C$4518,Raw_Data_OS_23!$N$7:$N$4518,_xlfn.XLOOKUP(Raw_Data_Paid_23!C976,'Raw Data_OS_22'!$C$5:$C$4516,'Raw Data_OS_22'!$O$5:$O$4516)))</f>
        <v>C2</v>
      </c>
      <c r="Q976" t="str">
        <f t="shared" si="35"/>
        <v>C2</v>
      </c>
      <c r="R976" t="str">
        <f t="shared" si="36"/>
        <v>2021Motor Private</v>
      </c>
    </row>
    <row r="977" spans="2:18" x14ac:dyDescent="0.35">
      <c r="B977" s="40"/>
      <c r="C977" s="45" t="s">
        <v>7364</v>
      </c>
      <c r="D977" s="46">
        <v>45028</v>
      </c>
      <c r="E977" s="46">
        <v>45029</v>
      </c>
      <c r="F977" s="47" t="s">
        <v>3910</v>
      </c>
      <c r="G977" s="48">
        <v>7000</v>
      </c>
      <c r="H977" s="49">
        <v>45107</v>
      </c>
      <c r="I977" s="44">
        <v>2023</v>
      </c>
      <c r="J977" s="44">
        <v>2023</v>
      </c>
      <c r="K977" s="44">
        <v>2023</v>
      </c>
      <c r="L977" s="44" t="s">
        <v>7246</v>
      </c>
      <c r="M977" s="44" t="s">
        <v>7246</v>
      </c>
      <c r="N977" s="44">
        <v>1</v>
      </c>
      <c r="O977" t="str">
        <f>IF(_xlfn.XLOOKUP(C977,Raw_Data_OS_23!$C$7:$C$4518,Raw_Data_OS_23!$C$7:$C$4518,"New_Claim")="New_Claim",IF(_xlfn.XLOOKUP(C977,'Raw Data_OS_22'!$C$5:$C$4516,'Raw Data_OS_22'!$C$5:$C$4516,"New_Claim")="New_Claim",IF(I977=$O$1,"F1","F2"),"Considered"),"Considered")</f>
        <v>Considered</v>
      </c>
      <c r="P977" t="str" cm="1">
        <f t="array" ref="P977">_xlfn.IFS(O977="F1","F1",O977="F2","F2",O977="Considered",_xlfn.XLOOKUP(C977,Raw_Data_OS_23!$C$7:$C$4518,Raw_Data_OS_23!$N$7:$N$4518,_xlfn.XLOOKUP(Raw_Data_Paid_23!C977,'Raw Data_OS_22'!$C$5:$C$4516,'Raw Data_OS_22'!$O$5:$O$4516)))</f>
        <v>E1</v>
      </c>
      <c r="Q977" t="str">
        <f t="shared" si="35"/>
        <v>E2</v>
      </c>
      <c r="R977" t="str">
        <f t="shared" si="36"/>
        <v>2023Motor Private</v>
      </c>
    </row>
    <row r="978" spans="2:18" x14ac:dyDescent="0.35">
      <c r="B978" s="40"/>
      <c r="C978" s="45" t="s">
        <v>2360</v>
      </c>
      <c r="D978" s="46">
        <v>44280</v>
      </c>
      <c r="E978" s="46">
        <v>44298</v>
      </c>
      <c r="F978" s="47" t="s">
        <v>3910</v>
      </c>
      <c r="G978" s="48">
        <v>7000</v>
      </c>
      <c r="H978" s="49">
        <v>45107</v>
      </c>
      <c r="I978" s="44">
        <v>2021</v>
      </c>
      <c r="J978" s="44">
        <v>2021</v>
      </c>
      <c r="K978" s="44">
        <v>2023</v>
      </c>
      <c r="L978" s="44" t="s">
        <v>21</v>
      </c>
      <c r="M978" s="44" t="s">
        <v>7246</v>
      </c>
      <c r="N978" s="44">
        <v>0</v>
      </c>
      <c r="O978" t="str">
        <f>IF(_xlfn.XLOOKUP(C978,Raw_Data_OS_23!$C$7:$C$4518,Raw_Data_OS_23!$C$7:$C$4518,"New_Claim")="New_Claim",IF(_xlfn.XLOOKUP(C978,'Raw Data_OS_22'!$C$5:$C$4516,'Raw Data_OS_22'!$C$5:$C$4516,"New_Claim")="New_Claim",IF(I978=$O$1,"F1","F2"),"Considered"),"Considered")</f>
        <v>Considered</v>
      </c>
      <c r="P978" t="str" cm="1">
        <f t="array" ref="P978">_xlfn.IFS(O978="F1","F1",O978="F2","F2",O978="Considered",_xlfn.XLOOKUP(C978,Raw_Data_OS_23!$C$7:$C$4518,Raw_Data_OS_23!$N$7:$N$4518,_xlfn.XLOOKUP(Raw_Data_Paid_23!C978,'Raw Data_OS_22'!$C$5:$C$4516,'Raw Data_OS_22'!$O$5:$O$4516)))</f>
        <v>B2</v>
      </c>
      <c r="Q978" t="str">
        <f t="shared" si="35"/>
        <v>B2</v>
      </c>
      <c r="R978" t="str">
        <f t="shared" si="36"/>
        <v>2021Motor Private</v>
      </c>
    </row>
    <row r="979" spans="2:18" x14ac:dyDescent="0.35">
      <c r="B979" s="40"/>
      <c r="C979" s="45" t="s">
        <v>6478</v>
      </c>
      <c r="D979" s="46">
        <v>44685</v>
      </c>
      <c r="E979" s="46">
        <v>44686</v>
      </c>
      <c r="F979" s="47" t="s">
        <v>3910</v>
      </c>
      <c r="G979" s="48">
        <v>7000</v>
      </c>
      <c r="H979" s="49">
        <v>45107</v>
      </c>
      <c r="I979" s="44">
        <v>2022</v>
      </c>
      <c r="J979" s="44">
        <v>2022</v>
      </c>
      <c r="K979" s="44">
        <v>2023</v>
      </c>
      <c r="L979" s="44" t="s">
        <v>6406</v>
      </c>
      <c r="M979" s="44" t="s">
        <v>7246</v>
      </c>
      <c r="N979" s="44">
        <v>0</v>
      </c>
      <c r="O979" t="str">
        <f>IF(_xlfn.XLOOKUP(C979,Raw_Data_OS_23!$C$7:$C$4518,Raw_Data_OS_23!$C$7:$C$4518,"New_Claim")="New_Claim",IF(_xlfn.XLOOKUP(C979,'Raw Data_OS_22'!$C$5:$C$4516,'Raw Data_OS_22'!$C$5:$C$4516,"New_Claim")="New_Claim",IF(I979=$O$1,"F1","F2"),"Considered"),"Considered")</f>
        <v>Considered</v>
      </c>
      <c r="P979" t="str" cm="1">
        <f t="array" ref="P979">_xlfn.IFS(O979="F1","F1",O979="F2","F2",O979="Considered",_xlfn.XLOOKUP(C979,Raw_Data_OS_23!$C$7:$C$4518,Raw_Data_OS_23!$N$7:$N$4518,_xlfn.XLOOKUP(Raw_Data_Paid_23!C979,'Raw Data_OS_22'!$C$5:$C$4516,'Raw Data_OS_22'!$O$5:$O$4516)))</f>
        <v>B2</v>
      </c>
      <c r="Q979" t="str">
        <f t="shared" si="35"/>
        <v>B2</v>
      </c>
      <c r="R979" t="str">
        <f t="shared" si="36"/>
        <v>2022Motor Private</v>
      </c>
    </row>
    <row r="980" spans="2:18" x14ac:dyDescent="0.35">
      <c r="B980" s="40"/>
      <c r="C980" s="45" t="s">
        <v>3397</v>
      </c>
      <c r="D980" s="46">
        <v>44432</v>
      </c>
      <c r="E980" s="46">
        <v>44441</v>
      </c>
      <c r="F980" s="47" t="s">
        <v>3910</v>
      </c>
      <c r="G980" s="48">
        <v>5000</v>
      </c>
      <c r="H980" s="49">
        <v>45107</v>
      </c>
      <c r="I980" s="44">
        <v>2021</v>
      </c>
      <c r="J980" s="44">
        <v>2021</v>
      </c>
      <c r="K980" s="44">
        <v>2023</v>
      </c>
      <c r="L980" s="44" t="s">
        <v>3073</v>
      </c>
      <c r="M980" s="44" t="s">
        <v>7246</v>
      </c>
      <c r="N980" s="44">
        <v>1</v>
      </c>
      <c r="O980" t="str">
        <f>IF(_xlfn.XLOOKUP(C980,Raw_Data_OS_23!$C$7:$C$4518,Raw_Data_OS_23!$C$7:$C$4518,"New_Claim")="New_Claim",IF(_xlfn.XLOOKUP(C980,'Raw Data_OS_22'!$C$5:$C$4516,'Raw Data_OS_22'!$C$5:$C$4516,"New_Claim")="New_Claim",IF(I980=$O$1,"F1","F2"),"Considered"),"Considered")</f>
        <v>Considered</v>
      </c>
      <c r="P980" t="str" cm="1">
        <f t="array" ref="P980">_xlfn.IFS(O980="F1","F1",O980="F2","F2",O980="Considered",_xlfn.XLOOKUP(C980,Raw_Data_OS_23!$C$7:$C$4518,Raw_Data_OS_23!$N$7:$N$4518,_xlfn.XLOOKUP(Raw_Data_Paid_23!C980,'Raw Data_OS_22'!$C$5:$C$4516,'Raw Data_OS_22'!$O$5:$O$4516)))</f>
        <v>B2</v>
      </c>
      <c r="Q980" t="str">
        <f t="shared" si="35"/>
        <v>B2</v>
      </c>
      <c r="R980" t="str">
        <f t="shared" si="36"/>
        <v>2021Motor Private</v>
      </c>
    </row>
    <row r="981" spans="2:18" x14ac:dyDescent="0.35">
      <c r="B981" s="40"/>
      <c r="C981" s="45" t="s">
        <v>3667</v>
      </c>
      <c r="D981" s="46">
        <v>44501</v>
      </c>
      <c r="E981" s="46">
        <v>44502</v>
      </c>
      <c r="F981" s="47" t="s">
        <v>3908</v>
      </c>
      <c r="G981" s="48">
        <v>5000</v>
      </c>
      <c r="H981" s="49">
        <v>45107</v>
      </c>
      <c r="I981" s="44">
        <v>2021</v>
      </c>
      <c r="J981" s="44">
        <v>2021</v>
      </c>
      <c r="K981" s="44">
        <v>2023</v>
      </c>
      <c r="L981" s="44" t="s">
        <v>3138</v>
      </c>
      <c r="M981" s="44" t="s">
        <v>7246</v>
      </c>
      <c r="N981" s="44">
        <v>1</v>
      </c>
      <c r="O981" t="str">
        <f>IF(_xlfn.XLOOKUP(C981,Raw_Data_OS_23!$C$7:$C$4518,Raw_Data_OS_23!$C$7:$C$4518,"New_Claim")="New_Claim",IF(_xlfn.XLOOKUP(C981,'Raw Data_OS_22'!$C$5:$C$4516,'Raw Data_OS_22'!$C$5:$C$4516,"New_Claim")="New_Claim",IF(I981=$O$1,"F1","F2"),"Considered"),"Considered")</f>
        <v>Considered</v>
      </c>
      <c r="P981" t="str" cm="1">
        <f t="array" ref="P981">_xlfn.IFS(O981="F1","F1",O981="F2","F2",O981="Considered",_xlfn.XLOOKUP(C981,Raw_Data_OS_23!$C$7:$C$4518,Raw_Data_OS_23!$N$7:$N$4518,_xlfn.XLOOKUP(Raw_Data_Paid_23!C981,'Raw Data_OS_22'!$C$5:$C$4516,'Raw Data_OS_22'!$O$5:$O$4516)))</f>
        <v>B2</v>
      </c>
      <c r="Q981" t="str">
        <f t="shared" si="35"/>
        <v>B2</v>
      </c>
      <c r="R981" t="str">
        <f t="shared" si="36"/>
        <v>2021Motor Commercial</v>
      </c>
    </row>
    <row r="982" spans="2:18" x14ac:dyDescent="0.35">
      <c r="B982" s="40"/>
      <c r="C982" s="45" t="s">
        <v>6941</v>
      </c>
      <c r="D982" s="46">
        <v>44897</v>
      </c>
      <c r="E982" s="46">
        <v>44897</v>
      </c>
      <c r="F982" s="47" t="s">
        <v>3910</v>
      </c>
      <c r="G982" s="48">
        <v>7000</v>
      </c>
      <c r="H982" s="49">
        <v>45107</v>
      </c>
      <c r="I982" s="44">
        <v>2022</v>
      </c>
      <c r="J982" s="44">
        <v>2022</v>
      </c>
      <c r="K982" s="44">
        <v>2023</v>
      </c>
      <c r="L982" s="44" t="s">
        <v>6825</v>
      </c>
      <c r="M982" s="44" t="s">
        <v>7246</v>
      </c>
      <c r="N982" s="44">
        <v>0</v>
      </c>
      <c r="O982" t="str">
        <f>IF(_xlfn.XLOOKUP(C982,Raw_Data_OS_23!$C$7:$C$4518,Raw_Data_OS_23!$C$7:$C$4518,"New_Claim")="New_Claim",IF(_xlfn.XLOOKUP(C982,'Raw Data_OS_22'!$C$5:$C$4516,'Raw Data_OS_22'!$C$5:$C$4516,"New_Claim")="New_Claim",IF(I982=$O$1,"F1","F2"),"Considered"),"Considered")</f>
        <v>Considered</v>
      </c>
      <c r="P982" t="str" cm="1">
        <f t="array" ref="P982">_xlfn.IFS(O982="F1","F1",O982="F2","F2",O982="Considered",_xlfn.XLOOKUP(C982,Raw_Data_OS_23!$C$7:$C$4518,Raw_Data_OS_23!$N$7:$N$4518,_xlfn.XLOOKUP(Raw_Data_Paid_23!C982,'Raw Data_OS_22'!$C$5:$C$4516,'Raw Data_OS_22'!$O$5:$O$4516)))</f>
        <v>B2</v>
      </c>
      <c r="Q982" t="str">
        <f t="shared" si="35"/>
        <v>B2</v>
      </c>
      <c r="R982" t="str">
        <f t="shared" si="36"/>
        <v>2022Motor Private</v>
      </c>
    </row>
    <row r="983" spans="2:18" x14ac:dyDescent="0.35">
      <c r="B983" s="40"/>
      <c r="C983" s="45" t="s">
        <v>3419</v>
      </c>
      <c r="D983" s="46">
        <v>44436</v>
      </c>
      <c r="E983" s="46">
        <v>44446</v>
      </c>
      <c r="F983" s="47" t="s">
        <v>3910</v>
      </c>
      <c r="G983" s="48">
        <v>5000</v>
      </c>
      <c r="H983" s="49">
        <v>45107</v>
      </c>
      <c r="I983" s="44">
        <v>2021</v>
      </c>
      <c r="J983" s="44">
        <v>2021</v>
      </c>
      <c r="K983" s="44">
        <v>2023</v>
      </c>
      <c r="L983" s="44" t="s">
        <v>3073</v>
      </c>
      <c r="M983" s="44" t="s">
        <v>7246</v>
      </c>
      <c r="N983" s="44">
        <v>1</v>
      </c>
      <c r="O983" t="str">
        <f>IF(_xlfn.XLOOKUP(C983,Raw_Data_OS_23!$C$7:$C$4518,Raw_Data_OS_23!$C$7:$C$4518,"New_Claim")="New_Claim",IF(_xlfn.XLOOKUP(C983,'Raw Data_OS_22'!$C$5:$C$4516,'Raw Data_OS_22'!$C$5:$C$4516,"New_Claim")="New_Claim",IF(I983=$O$1,"F1","F2"),"Considered"),"Considered")</f>
        <v>Considered</v>
      </c>
      <c r="P983" t="str" cm="1">
        <f t="array" ref="P983">_xlfn.IFS(O983="F1","F1",O983="F2","F2",O983="Considered",_xlfn.XLOOKUP(C983,Raw_Data_OS_23!$C$7:$C$4518,Raw_Data_OS_23!$N$7:$N$4518,_xlfn.XLOOKUP(Raw_Data_Paid_23!C983,'Raw Data_OS_22'!$C$5:$C$4516,'Raw Data_OS_22'!$O$5:$O$4516)))</f>
        <v>B2</v>
      </c>
      <c r="Q983" t="str">
        <f t="shared" si="35"/>
        <v>B2</v>
      </c>
      <c r="R983" t="str">
        <f t="shared" si="36"/>
        <v>2021Motor Private</v>
      </c>
    </row>
    <row r="984" spans="2:18" x14ac:dyDescent="0.35">
      <c r="B984" s="40"/>
      <c r="C984" s="45" t="s">
        <v>3779</v>
      </c>
      <c r="D984" s="46">
        <v>44528</v>
      </c>
      <c r="E984" s="46">
        <v>44530</v>
      </c>
      <c r="F984" s="47" t="s">
        <v>3908</v>
      </c>
      <c r="G984" s="48">
        <v>5000</v>
      </c>
      <c r="H984" s="49">
        <v>45107</v>
      </c>
      <c r="I984" s="44">
        <v>2021</v>
      </c>
      <c r="J984" s="44">
        <v>2021</v>
      </c>
      <c r="K984" s="44">
        <v>2023</v>
      </c>
      <c r="L984" s="44" t="s">
        <v>3138</v>
      </c>
      <c r="M984" s="44" t="s">
        <v>7246</v>
      </c>
      <c r="N984" s="44">
        <v>1</v>
      </c>
      <c r="O984" t="str">
        <f>IF(_xlfn.XLOOKUP(C984,Raw_Data_OS_23!$C$7:$C$4518,Raw_Data_OS_23!$C$7:$C$4518,"New_Claim")="New_Claim",IF(_xlfn.XLOOKUP(C984,'Raw Data_OS_22'!$C$5:$C$4516,'Raw Data_OS_22'!$C$5:$C$4516,"New_Claim")="New_Claim",IF(I984=$O$1,"F1","F2"),"Considered"),"Considered")</f>
        <v>Considered</v>
      </c>
      <c r="P984" t="str" cm="1">
        <f t="array" ref="P984">_xlfn.IFS(O984="F1","F1",O984="F2","F2",O984="Considered",_xlfn.XLOOKUP(C984,Raw_Data_OS_23!$C$7:$C$4518,Raw_Data_OS_23!$N$7:$N$4518,_xlfn.XLOOKUP(Raw_Data_Paid_23!C984,'Raw Data_OS_22'!$C$5:$C$4516,'Raw Data_OS_22'!$O$5:$O$4516)))</f>
        <v>B2</v>
      </c>
      <c r="Q984" t="str">
        <f t="shared" si="35"/>
        <v>B2</v>
      </c>
      <c r="R984" t="str">
        <f t="shared" si="36"/>
        <v>2021Motor Commercial</v>
      </c>
    </row>
    <row r="985" spans="2:18" x14ac:dyDescent="0.35">
      <c r="B985" s="40"/>
      <c r="C985" s="45" t="s">
        <v>6279</v>
      </c>
      <c r="D985" s="46">
        <v>44624</v>
      </c>
      <c r="E985" s="46">
        <v>44627</v>
      </c>
      <c r="F985" s="47" t="s">
        <v>3910</v>
      </c>
      <c r="G985" s="48">
        <v>5000</v>
      </c>
      <c r="H985" s="49">
        <v>45107</v>
      </c>
      <c r="I985" s="44">
        <v>2022</v>
      </c>
      <c r="J985" s="44">
        <v>2022</v>
      </c>
      <c r="K985" s="44">
        <v>2023</v>
      </c>
      <c r="L985" s="44" t="s">
        <v>6021</v>
      </c>
      <c r="M985" s="44" t="s">
        <v>7246</v>
      </c>
      <c r="N985" s="44">
        <v>1</v>
      </c>
      <c r="O985" t="str">
        <f>IF(_xlfn.XLOOKUP(C985,Raw_Data_OS_23!$C$7:$C$4518,Raw_Data_OS_23!$C$7:$C$4518,"New_Claim")="New_Claim",IF(_xlfn.XLOOKUP(C985,'Raw Data_OS_22'!$C$5:$C$4516,'Raw Data_OS_22'!$C$5:$C$4516,"New_Claim")="New_Claim",IF(I985=$O$1,"F1","F2"),"Considered"),"Considered")</f>
        <v>Considered</v>
      </c>
      <c r="P985" t="str" cm="1">
        <f t="array" ref="P985">_xlfn.IFS(O985="F1","F1",O985="F2","F2",O985="Considered",_xlfn.XLOOKUP(C985,Raw_Data_OS_23!$C$7:$C$4518,Raw_Data_OS_23!$N$7:$N$4518,_xlfn.XLOOKUP(Raw_Data_Paid_23!C985,'Raw Data_OS_22'!$C$5:$C$4516,'Raw Data_OS_22'!$O$5:$O$4516)))</f>
        <v>B2</v>
      </c>
      <c r="Q985" t="str">
        <f t="shared" si="35"/>
        <v>B2</v>
      </c>
      <c r="R985" t="str">
        <f t="shared" si="36"/>
        <v>2022Motor Private</v>
      </c>
    </row>
    <row r="986" spans="2:18" x14ac:dyDescent="0.35">
      <c r="B986" s="40"/>
      <c r="C986" s="45" t="s">
        <v>3568</v>
      </c>
      <c r="D986" s="46">
        <v>44472</v>
      </c>
      <c r="E986" s="46">
        <v>44481</v>
      </c>
      <c r="F986" s="47" t="s">
        <v>3910</v>
      </c>
      <c r="G986" s="48">
        <v>5000</v>
      </c>
      <c r="H986" s="49">
        <v>45107</v>
      </c>
      <c r="I986" s="44">
        <v>2021</v>
      </c>
      <c r="J986" s="44">
        <v>2021</v>
      </c>
      <c r="K986" s="44">
        <v>2023</v>
      </c>
      <c r="L986" s="44" t="s">
        <v>3138</v>
      </c>
      <c r="M986" s="44" t="s">
        <v>7246</v>
      </c>
      <c r="N986" s="44">
        <v>1</v>
      </c>
      <c r="O986" t="str">
        <f>IF(_xlfn.XLOOKUP(C986,Raw_Data_OS_23!$C$7:$C$4518,Raw_Data_OS_23!$C$7:$C$4518,"New_Claim")="New_Claim",IF(_xlfn.XLOOKUP(C986,'Raw Data_OS_22'!$C$5:$C$4516,'Raw Data_OS_22'!$C$5:$C$4516,"New_Claim")="New_Claim",IF(I986=$O$1,"F1","F2"),"Considered"),"Considered")</f>
        <v>Considered</v>
      </c>
      <c r="P986" t="str" cm="1">
        <f t="array" ref="P986">_xlfn.IFS(O986="F1","F1",O986="F2","F2",O986="Considered",_xlfn.XLOOKUP(C986,Raw_Data_OS_23!$C$7:$C$4518,Raw_Data_OS_23!$N$7:$N$4518,_xlfn.XLOOKUP(Raw_Data_Paid_23!C986,'Raw Data_OS_22'!$C$5:$C$4516,'Raw Data_OS_22'!$O$5:$O$4516)))</f>
        <v>B2</v>
      </c>
      <c r="Q986" t="str">
        <f t="shared" si="35"/>
        <v>B2</v>
      </c>
      <c r="R986" t="str">
        <f t="shared" si="36"/>
        <v>2021Motor Private</v>
      </c>
    </row>
    <row r="987" spans="2:18" x14ac:dyDescent="0.35">
      <c r="B987" s="40"/>
      <c r="C987" s="45" t="s">
        <v>3569</v>
      </c>
      <c r="D987" s="46">
        <v>44458</v>
      </c>
      <c r="E987" s="46">
        <v>44481</v>
      </c>
      <c r="F987" s="47" t="s">
        <v>3910</v>
      </c>
      <c r="G987" s="48">
        <v>5000</v>
      </c>
      <c r="H987" s="49">
        <v>45107</v>
      </c>
      <c r="I987" s="44">
        <v>2021</v>
      </c>
      <c r="J987" s="44">
        <v>2021</v>
      </c>
      <c r="K987" s="44">
        <v>2023</v>
      </c>
      <c r="L987" s="44" t="s">
        <v>3073</v>
      </c>
      <c r="M987" s="44" t="s">
        <v>7246</v>
      </c>
      <c r="N987" s="44">
        <v>1</v>
      </c>
      <c r="O987" t="str">
        <f>IF(_xlfn.XLOOKUP(C987,Raw_Data_OS_23!$C$7:$C$4518,Raw_Data_OS_23!$C$7:$C$4518,"New_Claim")="New_Claim",IF(_xlfn.XLOOKUP(C987,'Raw Data_OS_22'!$C$5:$C$4516,'Raw Data_OS_22'!$C$5:$C$4516,"New_Claim")="New_Claim",IF(I987=$O$1,"F1","F2"),"Considered"),"Considered")</f>
        <v>Considered</v>
      </c>
      <c r="P987" t="str" cm="1">
        <f t="array" ref="P987">_xlfn.IFS(O987="F1","F1",O987="F2","F2",O987="Considered",_xlfn.XLOOKUP(C987,Raw_Data_OS_23!$C$7:$C$4518,Raw_Data_OS_23!$N$7:$N$4518,_xlfn.XLOOKUP(Raw_Data_Paid_23!C987,'Raw Data_OS_22'!$C$5:$C$4516,'Raw Data_OS_22'!$O$5:$O$4516)))</f>
        <v>B2</v>
      </c>
      <c r="Q987" t="str">
        <f t="shared" si="35"/>
        <v>B2</v>
      </c>
      <c r="R987" t="str">
        <f t="shared" si="36"/>
        <v>2021Motor Private</v>
      </c>
    </row>
    <row r="988" spans="2:18" x14ac:dyDescent="0.35">
      <c r="B988" s="40"/>
      <c r="C988" s="45" t="s">
        <v>6212</v>
      </c>
      <c r="D988" s="46">
        <v>44606</v>
      </c>
      <c r="E988" s="46">
        <v>44606</v>
      </c>
      <c r="F988" s="47" t="s">
        <v>3910</v>
      </c>
      <c r="G988" s="48">
        <v>5000</v>
      </c>
      <c r="H988" s="49">
        <v>45107</v>
      </c>
      <c r="I988" s="44">
        <v>2022</v>
      </c>
      <c r="J988" s="44">
        <v>2022</v>
      </c>
      <c r="K988" s="44">
        <v>2023</v>
      </c>
      <c r="L988" s="44" t="s">
        <v>6021</v>
      </c>
      <c r="M988" s="44" t="s">
        <v>7246</v>
      </c>
      <c r="N988" s="44">
        <v>0</v>
      </c>
      <c r="O988" t="str">
        <f>IF(_xlfn.XLOOKUP(C988,Raw_Data_OS_23!$C$7:$C$4518,Raw_Data_OS_23!$C$7:$C$4518,"New_Claim")="New_Claim",IF(_xlfn.XLOOKUP(C988,'Raw Data_OS_22'!$C$5:$C$4516,'Raw Data_OS_22'!$C$5:$C$4516,"New_Claim")="New_Claim",IF(I988=$O$1,"F1","F2"),"Considered"),"Considered")</f>
        <v>Considered</v>
      </c>
      <c r="P988" t="str" cm="1">
        <f t="array" ref="P988">_xlfn.IFS(O988="F1","F1",O988="F2","F2",O988="Considered",_xlfn.XLOOKUP(C988,Raw_Data_OS_23!$C$7:$C$4518,Raw_Data_OS_23!$N$7:$N$4518,_xlfn.XLOOKUP(Raw_Data_Paid_23!C988,'Raw Data_OS_22'!$C$5:$C$4516,'Raw Data_OS_22'!$O$5:$O$4516)))</f>
        <v>B2</v>
      </c>
      <c r="Q988" t="str">
        <f t="shared" si="35"/>
        <v>B2</v>
      </c>
      <c r="R988" t="str">
        <f t="shared" si="36"/>
        <v>2022Motor Private</v>
      </c>
    </row>
    <row r="989" spans="2:18" x14ac:dyDescent="0.35">
      <c r="B989" s="40"/>
      <c r="C989" s="45" t="s">
        <v>6462</v>
      </c>
      <c r="D989" s="46">
        <v>44669</v>
      </c>
      <c r="E989" s="46">
        <v>44676</v>
      </c>
      <c r="F989" s="47" t="s">
        <v>3910</v>
      </c>
      <c r="G989" s="48">
        <v>7000</v>
      </c>
      <c r="H989" s="49">
        <v>45107</v>
      </c>
      <c r="I989" s="44">
        <v>2022</v>
      </c>
      <c r="J989" s="44">
        <v>2022</v>
      </c>
      <c r="K989" s="44">
        <v>2023</v>
      </c>
      <c r="L989" s="44" t="s">
        <v>6406</v>
      </c>
      <c r="M989" s="44" t="s">
        <v>7246</v>
      </c>
      <c r="N989" s="44">
        <v>0</v>
      </c>
      <c r="O989" t="str">
        <f>IF(_xlfn.XLOOKUP(C989,Raw_Data_OS_23!$C$7:$C$4518,Raw_Data_OS_23!$C$7:$C$4518,"New_Claim")="New_Claim",IF(_xlfn.XLOOKUP(C989,'Raw Data_OS_22'!$C$5:$C$4516,'Raw Data_OS_22'!$C$5:$C$4516,"New_Claim")="New_Claim",IF(I989=$O$1,"F1","F2"),"Considered"),"Considered")</f>
        <v>Considered</v>
      </c>
      <c r="P989" t="str" cm="1">
        <f t="array" ref="P989">_xlfn.IFS(O989="F1","F1",O989="F2","F2",O989="Considered",_xlfn.XLOOKUP(C989,Raw_Data_OS_23!$C$7:$C$4518,Raw_Data_OS_23!$N$7:$N$4518,_xlfn.XLOOKUP(Raw_Data_Paid_23!C989,'Raw Data_OS_22'!$C$5:$C$4516,'Raw Data_OS_22'!$O$5:$O$4516)))</f>
        <v>B2</v>
      </c>
      <c r="Q989" t="str">
        <f t="shared" si="35"/>
        <v>B2</v>
      </c>
      <c r="R989" t="str">
        <f t="shared" si="36"/>
        <v>2022Motor Private</v>
      </c>
    </row>
    <row r="990" spans="2:18" x14ac:dyDescent="0.35">
      <c r="B990" s="40"/>
      <c r="C990" s="45" t="s">
        <v>3517</v>
      </c>
      <c r="D990" s="46">
        <v>44434</v>
      </c>
      <c r="E990" s="46">
        <v>44466</v>
      </c>
      <c r="F990" s="47" t="s">
        <v>3908</v>
      </c>
      <c r="G990" s="48">
        <v>5000</v>
      </c>
      <c r="H990" s="49">
        <v>45107</v>
      </c>
      <c r="I990" s="44">
        <v>2021</v>
      </c>
      <c r="J990" s="44">
        <v>2021</v>
      </c>
      <c r="K990" s="44">
        <v>2023</v>
      </c>
      <c r="L990" s="44" t="s">
        <v>3073</v>
      </c>
      <c r="M990" s="44" t="s">
        <v>7246</v>
      </c>
      <c r="N990" s="44">
        <v>0</v>
      </c>
      <c r="O990" t="str">
        <f>IF(_xlfn.XLOOKUP(C990,Raw_Data_OS_23!$C$7:$C$4518,Raw_Data_OS_23!$C$7:$C$4518,"New_Claim")="New_Claim",IF(_xlfn.XLOOKUP(C990,'Raw Data_OS_22'!$C$5:$C$4516,'Raw Data_OS_22'!$C$5:$C$4516,"New_Claim")="New_Claim",IF(I990=$O$1,"F1","F2"),"Considered"),"Considered")</f>
        <v>Considered</v>
      </c>
      <c r="P990" t="str" cm="1">
        <f t="array" ref="P990">_xlfn.IFS(O990="F1","F1",O990="F2","F2",O990="Considered",_xlfn.XLOOKUP(C990,Raw_Data_OS_23!$C$7:$C$4518,Raw_Data_OS_23!$N$7:$N$4518,_xlfn.XLOOKUP(Raw_Data_Paid_23!C990,'Raw Data_OS_22'!$C$5:$C$4516,'Raw Data_OS_22'!$O$5:$O$4516)))</f>
        <v>B2</v>
      </c>
      <c r="Q990" t="str">
        <f t="shared" si="35"/>
        <v>B2</v>
      </c>
      <c r="R990" t="str">
        <f t="shared" si="36"/>
        <v>2021Motor Commercial</v>
      </c>
    </row>
    <row r="991" spans="2:18" x14ac:dyDescent="0.35">
      <c r="B991" s="40"/>
      <c r="C991" s="45" t="s">
        <v>6553</v>
      </c>
      <c r="D991" s="46">
        <v>44591</v>
      </c>
      <c r="E991" s="46">
        <v>44707</v>
      </c>
      <c r="F991" s="47" t="s">
        <v>3910</v>
      </c>
      <c r="G991" s="48">
        <v>5000</v>
      </c>
      <c r="H991" s="49">
        <v>45107</v>
      </c>
      <c r="I991" s="44">
        <v>2022</v>
      </c>
      <c r="J991" s="44">
        <v>2022</v>
      </c>
      <c r="K991" s="44">
        <v>2023</v>
      </c>
      <c r="L991" s="44" t="s">
        <v>6021</v>
      </c>
      <c r="M991" s="44" t="s">
        <v>7246</v>
      </c>
      <c r="N991" s="44">
        <v>0</v>
      </c>
      <c r="O991" t="str">
        <f>IF(_xlfn.XLOOKUP(C991,Raw_Data_OS_23!$C$7:$C$4518,Raw_Data_OS_23!$C$7:$C$4518,"New_Claim")="New_Claim",IF(_xlfn.XLOOKUP(C991,'Raw Data_OS_22'!$C$5:$C$4516,'Raw Data_OS_22'!$C$5:$C$4516,"New_Claim")="New_Claim",IF(I991=$O$1,"F1","F2"),"Considered"),"Considered")</f>
        <v>Considered</v>
      </c>
      <c r="P991" t="str" cm="1">
        <f t="array" ref="P991">_xlfn.IFS(O991="F1","F1",O991="F2","F2",O991="Considered",_xlfn.XLOOKUP(C991,Raw_Data_OS_23!$C$7:$C$4518,Raw_Data_OS_23!$N$7:$N$4518,_xlfn.XLOOKUP(Raw_Data_Paid_23!C991,'Raw Data_OS_22'!$C$5:$C$4516,'Raw Data_OS_22'!$O$5:$O$4516)))</f>
        <v>B2</v>
      </c>
      <c r="Q991" t="str">
        <f t="shared" si="35"/>
        <v>B2</v>
      </c>
      <c r="R991" t="str">
        <f t="shared" si="36"/>
        <v>2022Motor Private</v>
      </c>
    </row>
    <row r="992" spans="2:18" x14ac:dyDescent="0.35">
      <c r="B992" s="40"/>
      <c r="C992" s="45" t="s">
        <v>6145</v>
      </c>
      <c r="D992" s="46">
        <v>44572</v>
      </c>
      <c r="E992" s="46">
        <v>44587</v>
      </c>
      <c r="F992" s="47" t="s">
        <v>3910</v>
      </c>
      <c r="G992" s="48">
        <v>5000</v>
      </c>
      <c r="H992" s="49">
        <v>45107</v>
      </c>
      <c r="I992" s="44">
        <v>2022</v>
      </c>
      <c r="J992" s="44">
        <v>2022</v>
      </c>
      <c r="K992" s="44">
        <v>2023</v>
      </c>
      <c r="L992" s="44" t="s">
        <v>6021</v>
      </c>
      <c r="M992" s="44" t="s">
        <v>7246</v>
      </c>
      <c r="N992" s="44">
        <v>1</v>
      </c>
      <c r="O992" t="str">
        <f>IF(_xlfn.XLOOKUP(C992,Raw_Data_OS_23!$C$7:$C$4518,Raw_Data_OS_23!$C$7:$C$4518,"New_Claim")="New_Claim",IF(_xlfn.XLOOKUP(C992,'Raw Data_OS_22'!$C$5:$C$4516,'Raw Data_OS_22'!$C$5:$C$4516,"New_Claim")="New_Claim",IF(I992=$O$1,"F1","F2"),"Considered"),"Considered")</f>
        <v>Considered</v>
      </c>
      <c r="P992" t="str" cm="1">
        <f t="array" ref="P992">_xlfn.IFS(O992="F1","F1",O992="F2","F2",O992="Considered",_xlfn.XLOOKUP(C992,Raw_Data_OS_23!$C$7:$C$4518,Raw_Data_OS_23!$N$7:$N$4518,_xlfn.XLOOKUP(Raw_Data_Paid_23!C992,'Raw Data_OS_22'!$C$5:$C$4516,'Raw Data_OS_22'!$O$5:$O$4516)))</f>
        <v>B2</v>
      </c>
      <c r="Q992" t="str">
        <f t="shared" si="35"/>
        <v>B2</v>
      </c>
      <c r="R992" t="str">
        <f t="shared" si="36"/>
        <v>2022Motor Private</v>
      </c>
    </row>
    <row r="993" spans="2:18" x14ac:dyDescent="0.35">
      <c r="B993" s="40"/>
      <c r="C993" s="45" t="s">
        <v>6262</v>
      </c>
      <c r="D993" s="46">
        <v>44615</v>
      </c>
      <c r="E993" s="46">
        <v>44617</v>
      </c>
      <c r="F993" s="47" t="s">
        <v>3910</v>
      </c>
      <c r="G993" s="48">
        <v>5000</v>
      </c>
      <c r="H993" s="49">
        <v>45107</v>
      </c>
      <c r="I993" s="44">
        <v>2022</v>
      </c>
      <c r="J993" s="44">
        <v>2022</v>
      </c>
      <c r="K993" s="44">
        <v>2023</v>
      </c>
      <c r="L993" s="44" t="s">
        <v>6021</v>
      </c>
      <c r="M993" s="44" t="s">
        <v>7246</v>
      </c>
      <c r="N993" s="44">
        <v>0</v>
      </c>
      <c r="O993" t="str">
        <f>IF(_xlfn.XLOOKUP(C993,Raw_Data_OS_23!$C$7:$C$4518,Raw_Data_OS_23!$C$7:$C$4518,"New_Claim")="New_Claim",IF(_xlfn.XLOOKUP(C993,'Raw Data_OS_22'!$C$5:$C$4516,'Raw Data_OS_22'!$C$5:$C$4516,"New_Claim")="New_Claim",IF(I993=$O$1,"F1","F2"),"Considered"),"Considered")</f>
        <v>Considered</v>
      </c>
      <c r="P993" t="str" cm="1">
        <f t="array" ref="P993">_xlfn.IFS(O993="F1","F1",O993="F2","F2",O993="Considered",_xlfn.XLOOKUP(C993,Raw_Data_OS_23!$C$7:$C$4518,Raw_Data_OS_23!$N$7:$N$4518,_xlfn.XLOOKUP(Raw_Data_Paid_23!C993,'Raw Data_OS_22'!$C$5:$C$4516,'Raw Data_OS_22'!$O$5:$O$4516)))</f>
        <v>B2</v>
      </c>
      <c r="Q993" t="str">
        <f t="shared" si="35"/>
        <v>B2</v>
      </c>
      <c r="R993" t="str">
        <f t="shared" si="36"/>
        <v>2022Motor Private</v>
      </c>
    </row>
    <row r="994" spans="2:18" x14ac:dyDescent="0.35">
      <c r="B994" s="40"/>
      <c r="C994" s="45" t="s">
        <v>3741</v>
      </c>
      <c r="D994" s="46">
        <v>44510</v>
      </c>
      <c r="E994" s="46">
        <v>44512</v>
      </c>
      <c r="F994" s="47" t="s">
        <v>3910</v>
      </c>
      <c r="G994" s="48">
        <v>7000</v>
      </c>
      <c r="H994" s="49">
        <v>45107</v>
      </c>
      <c r="I994" s="44">
        <v>2021</v>
      </c>
      <c r="J994" s="44">
        <v>2021</v>
      </c>
      <c r="K994" s="44">
        <v>2023</v>
      </c>
      <c r="L994" s="44" t="s">
        <v>3138</v>
      </c>
      <c r="M994" s="44" t="s">
        <v>7246</v>
      </c>
      <c r="N994" s="44">
        <v>0</v>
      </c>
      <c r="O994" t="str">
        <f>IF(_xlfn.XLOOKUP(C994,Raw_Data_OS_23!$C$7:$C$4518,Raw_Data_OS_23!$C$7:$C$4518,"New_Claim")="New_Claim",IF(_xlfn.XLOOKUP(C994,'Raw Data_OS_22'!$C$5:$C$4516,'Raw Data_OS_22'!$C$5:$C$4516,"New_Claim")="New_Claim",IF(I994=$O$1,"F1","F2"),"Considered"),"Considered")</f>
        <v>Considered</v>
      </c>
      <c r="P994" t="str" cm="1">
        <f t="array" ref="P994">_xlfn.IFS(O994="F1","F1",O994="F2","F2",O994="Considered",_xlfn.XLOOKUP(C994,Raw_Data_OS_23!$C$7:$C$4518,Raw_Data_OS_23!$N$7:$N$4518,_xlfn.XLOOKUP(Raw_Data_Paid_23!C994,'Raw Data_OS_22'!$C$5:$C$4516,'Raw Data_OS_22'!$O$5:$O$4516)))</f>
        <v>C2</v>
      </c>
      <c r="Q994" t="str">
        <f t="shared" si="35"/>
        <v>C2</v>
      </c>
      <c r="R994" t="str">
        <f t="shared" si="36"/>
        <v>2021Motor Private</v>
      </c>
    </row>
    <row r="995" spans="2:18" x14ac:dyDescent="0.35">
      <c r="B995" s="40"/>
      <c r="C995" s="45" t="s">
        <v>3847</v>
      </c>
      <c r="D995" s="46">
        <v>44550</v>
      </c>
      <c r="E995" s="46">
        <v>44553</v>
      </c>
      <c r="F995" s="47" t="s">
        <v>3910</v>
      </c>
      <c r="G995" s="48">
        <v>7000</v>
      </c>
      <c r="H995" s="49">
        <v>45107</v>
      </c>
      <c r="I995" s="44">
        <v>2021</v>
      </c>
      <c r="J995" s="44">
        <v>2021</v>
      </c>
      <c r="K995" s="44">
        <v>2023</v>
      </c>
      <c r="L995" s="44" t="s">
        <v>3138</v>
      </c>
      <c r="M995" s="44" t="s">
        <v>7246</v>
      </c>
      <c r="N995" s="44">
        <v>0</v>
      </c>
      <c r="O995" t="str">
        <f>IF(_xlfn.XLOOKUP(C995,Raw_Data_OS_23!$C$7:$C$4518,Raw_Data_OS_23!$C$7:$C$4518,"New_Claim")="New_Claim",IF(_xlfn.XLOOKUP(C995,'Raw Data_OS_22'!$C$5:$C$4516,'Raw Data_OS_22'!$C$5:$C$4516,"New_Claim")="New_Claim",IF(I995=$O$1,"F1","F2"),"Considered"),"Considered")</f>
        <v>Considered</v>
      </c>
      <c r="P995" t="str" cm="1">
        <f t="array" ref="P995">_xlfn.IFS(O995="F1","F1",O995="F2","F2",O995="Considered",_xlfn.XLOOKUP(C995,Raw_Data_OS_23!$C$7:$C$4518,Raw_Data_OS_23!$N$7:$N$4518,_xlfn.XLOOKUP(Raw_Data_Paid_23!C995,'Raw Data_OS_22'!$C$5:$C$4516,'Raw Data_OS_22'!$O$5:$O$4516)))</f>
        <v>C2</v>
      </c>
      <c r="Q995" t="str">
        <f t="shared" si="35"/>
        <v>C2</v>
      </c>
      <c r="R995" t="str">
        <f t="shared" si="36"/>
        <v>2021Motor Private</v>
      </c>
    </row>
    <row r="996" spans="2:18" x14ac:dyDescent="0.35">
      <c r="B996" s="40"/>
      <c r="C996" s="45" t="s">
        <v>3585</v>
      </c>
      <c r="D996" s="46">
        <v>44462</v>
      </c>
      <c r="E996" s="46">
        <v>44483</v>
      </c>
      <c r="F996" s="47" t="s">
        <v>3910</v>
      </c>
      <c r="G996" s="48">
        <v>5000</v>
      </c>
      <c r="H996" s="49">
        <v>45107</v>
      </c>
      <c r="I996" s="44">
        <v>2021</v>
      </c>
      <c r="J996" s="44">
        <v>2021</v>
      </c>
      <c r="K996" s="44">
        <v>2023</v>
      </c>
      <c r="L996" s="44" t="s">
        <v>3073</v>
      </c>
      <c r="M996" s="44" t="s">
        <v>7246</v>
      </c>
      <c r="N996" s="44">
        <v>0</v>
      </c>
      <c r="O996" t="str">
        <f>IF(_xlfn.XLOOKUP(C996,Raw_Data_OS_23!$C$7:$C$4518,Raw_Data_OS_23!$C$7:$C$4518,"New_Claim")="New_Claim",IF(_xlfn.XLOOKUP(C996,'Raw Data_OS_22'!$C$5:$C$4516,'Raw Data_OS_22'!$C$5:$C$4516,"New_Claim")="New_Claim",IF(I996=$O$1,"F1","F2"),"Considered"),"Considered")</f>
        <v>Considered</v>
      </c>
      <c r="P996" t="str" cm="1">
        <f t="array" ref="P996">_xlfn.IFS(O996="F1","F1",O996="F2","F2",O996="Considered",_xlfn.XLOOKUP(C996,Raw_Data_OS_23!$C$7:$C$4518,Raw_Data_OS_23!$N$7:$N$4518,_xlfn.XLOOKUP(Raw_Data_Paid_23!C996,'Raw Data_OS_22'!$C$5:$C$4516,'Raw Data_OS_22'!$O$5:$O$4516)))</f>
        <v>B2</v>
      </c>
      <c r="Q996" t="str">
        <f t="shared" si="35"/>
        <v>B2</v>
      </c>
      <c r="R996" t="str">
        <f t="shared" si="36"/>
        <v>2021Motor Private</v>
      </c>
    </row>
    <row r="997" spans="2:18" x14ac:dyDescent="0.35">
      <c r="B997" s="40"/>
      <c r="C997" s="45" t="s">
        <v>3720</v>
      </c>
      <c r="D997" s="46">
        <v>44508</v>
      </c>
      <c r="E997" s="46">
        <v>44516</v>
      </c>
      <c r="F997" s="47" t="s">
        <v>3908</v>
      </c>
      <c r="G997" s="48">
        <v>5000</v>
      </c>
      <c r="H997" s="49">
        <v>45107</v>
      </c>
      <c r="I997" s="44">
        <v>2021</v>
      </c>
      <c r="J997" s="44">
        <v>2021</v>
      </c>
      <c r="K997" s="44">
        <v>2023</v>
      </c>
      <c r="L997" s="44" t="s">
        <v>3138</v>
      </c>
      <c r="M997" s="44" t="s">
        <v>7246</v>
      </c>
      <c r="N997" s="44">
        <v>0</v>
      </c>
      <c r="O997" t="str">
        <f>IF(_xlfn.XLOOKUP(C997,Raw_Data_OS_23!$C$7:$C$4518,Raw_Data_OS_23!$C$7:$C$4518,"New_Claim")="New_Claim",IF(_xlfn.XLOOKUP(C997,'Raw Data_OS_22'!$C$5:$C$4516,'Raw Data_OS_22'!$C$5:$C$4516,"New_Claim")="New_Claim",IF(I997=$O$1,"F1","F2"),"Considered"),"Considered")</f>
        <v>Considered</v>
      </c>
      <c r="P997" t="str" cm="1">
        <f t="array" ref="P997">_xlfn.IFS(O997="F1","F1",O997="F2","F2",O997="Considered",_xlfn.XLOOKUP(C997,Raw_Data_OS_23!$C$7:$C$4518,Raw_Data_OS_23!$N$7:$N$4518,_xlfn.XLOOKUP(Raw_Data_Paid_23!C997,'Raw Data_OS_22'!$C$5:$C$4516,'Raw Data_OS_22'!$O$5:$O$4516)))</f>
        <v>B2</v>
      </c>
      <c r="Q997" t="str">
        <f t="shared" si="35"/>
        <v>B2</v>
      </c>
      <c r="R997" t="str">
        <f t="shared" si="36"/>
        <v>2021Motor Commercial</v>
      </c>
    </row>
    <row r="998" spans="2:18" x14ac:dyDescent="0.35">
      <c r="B998" s="40"/>
      <c r="C998" s="45" t="s">
        <v>3451</v>
      </c>
      <c r="D998" s="46">
        <v>44441</v>
      </c>
      <c r="E998" s="46">
        <v>44454</v>
      </c>
      <c r="F998" s="47" t="s">
        <v>3910</v>
      </c>
      <c r="G998" s="48">
        <v>5000</v>
      </c>
      <c r="H998" s="49">
        <v>45107</v>
      </c>
      <c r="I998" s="44">
        <v>2021</v>
      </c>
      <c r="J998" s="44">
        <v>2021</v>
      </c>
      <c r="K998" s="44">
        <v>2023</v>
      </c>
      <c r="L998" s="44" t="s">
        <v>3073</v>
      </c>
      <c r="M998" s="44" t="s">
        <v>7246</v>
      </c>
      <c r="N998" s="44">
        <v>0</v>
      </c>
      <c r="O998" t="str">
        <f>IF(_xlfn.XLOOKUP(C998,Raw_Data_OS_23!$C$7:$C$4518,Raw_Data_OS_23!$C$7:$C$4518,"New_Claim")="New_Claim",IF(_xlfn.XLOOKUP(C998,'Raw Data_OS_22'!$C$5:$C$4516,'Raw Data_OS_22'!$C$5:$C$4516,"New_Claim")="New_Claim",IF(I998=$O$1,"F1","F2"),"Considered"),"Considered")</f>
        <v>Considered</v>
      </c>
      <c r="P998" t="str" cm="1">
        <f t="array" ref="P998">_xlfn.IFS(O998="F1","F1",O998="F2","F2",O998="Considered",_xlfn.XLOOKUP(C998,Raw_Data_OS_23!$C$7:$C$4518,Raw_Data_OS_23!$N$7:$N$4518,_xlfn.XLOOKUP(Raw_Data_Paid_23!C998,'Raw Data_OS_22'!$C$5:$C$4516,'Raw Data_OS_22'!$O$5:$O$4516)))</f>
        <v>C2</v>
      </c>
      <c r="Q998" t="str">
        <f t="shared" si="35"/>
        <v>C2</v>
      </c>
      <c r="R998" t="str">
        <f t="shared" si="36"/>
        <v>2021Motor Private</v>
      </c>
    </row>
    <row r="999" spans="2:18" x14ac:dyDescent="0.35">
      <c r="B999" s="40"/>
      <c r="C999" s="45" t="s">
        <v>6026</v>
      </c>
      <c r="D999" s="46">
        <v>44538</v>
      </c>
      <c r="E999" s="46">
        <v>44564</v>
      </c>
      <c r="F999" s="47" t="s">
        <v>3910</v>
      </c>
      <c r="G999" s="48">
        <v>121815</v>
      </c>
      <c r="H999" s="49">
        <v>45111</v>
      </c>
      <c r="I999" s="44">
        <v>2021</v>
      </c>
      <c r="J999" s="44">
        <v>2022</v>
      </c>
      <c r="K999" s="44">
        <v>2023</v>
      </c>
      <c r="L999" s="44" t="s">
        <v>3138</v>
      </c>
      <c r="M999" s="44" t="s">
        <v>7210</v>
      </c>
      <c r="N999" s="44">
        <v>1</v>
      </c>
      <c r="O999" t="str">
        <f>IF(_xlfn.XLOOKUP(C999,Raw_Data_OS_23!$C$7:$C$4518,Raw_Data_OS_23!$C$7:$C$4518,"New_Claim")="New_Claim",IF(_xlfn.XLOOKUP(C999,'Raw Data_OS_22'!$C$5:$C$4516,'Raw Data_OS_22'!$C$5:$C$4516,"New_Claim")="New_Claim",IF(I999=$O$1,"F1","F2"),"Considered"),"Considered")</f>
        <v>Considered</v>
      </c>
      <c r="P999" t="str" cm="1">
        <f t="array" ref="P999">_xlfn.IFS(O999="F1","F1",O999="F2","F2",O999="Considered",_xlfn.XLOOKUP(C999,Raw_Data_OS_23!$C$7:$C$4518,Raw_Data_OS_23!$N$7:$N$4518,_xlfn.XLOOKUP(Raw_Data_Paid_23!C999,'Raw Data_OS_22'!$C$5:$C$4516,'Raw Data_OS_22'!$O$5:$O$4516)))</f>
        <v>B2</v>
      </c>
      <c r="Q999" t="str">
        <f t="shared" si="35"/>
        <v>B2</v>
      </c>
      <c r="R999" t="str">
        <f t="shared" si="36"/>
        <v>2021Motor Private</v>
      </c>
    </row>
    <row r="1000" spans="2:18" x14ac:dyDescent="0.35">
      <c r="B1000" s="40"/>
      <c r="C1000" s="45" t="s">
        <v>3784</v>
      </c>
      <c r="D1000" s="46">
        <v>44474</v>
      </c>
      <c r="E1000" s="46">
        <v>44531</v>
      </c>
      <c r="F1000" s="47" t="s">
        <v>3908</v>
      </c>
      <c r="G1000" s="48">
        <v>30000</v>
      </c>
      <c r="H1000" s="49">
        <v>45112</v>
      </c>
      <c r="I1000" s="44">
        <v>2021</v>
      </c>
      <c r="J1000" s="44">
        <v>2021</v>
      </c>
      <c r="K1000" s="44">
        <v>2023</v>
      </c>
      <c r="L1000" s="44" t="s">
        <v>3138</v>
      </c>
      <c r="M1000" s="44" t="s">
        <v>7210</v>
      </c>
      <c r="N1000" s="44">
        <v>1</v>
      </c>
      <c r="O1000" t="str">
        <f>IF(_xlfn.XLOOKUP(C1000,Raw_Data_OS_23!$C$7:$C$4518,Raw_Data_OS_23!$C$7:$C$4518,"New_Claim")="New_Claim",IF(_xlfn.XLOOKUP(C1000,'Raw Data_OS_22'!$C$5:$C$4516,'Raw Data_OS_22'!$C$5:$C$4516,"New_Claim")="New_Claim",IF(I1000=$O$1,"F1","F2"),"Considered"),"Considered")</f>
        <v>Considered</v>
      </c>
      <c r="P1000" t="str" cm="1">
        <f t="array" ref="P1000">_xlfn.IFS(O1000="F1","F1",O1000="F2","F2",O1000="Considered",_xlfn.XLOOKUP(C1000,Raw_Data_OS_23!$C$7:$C$4518,Raw_Data_OS_23!$N$7:$N$4518,_xlfn.XLOOKUP(Raw_Data_Paid_23!C1000,'Raw Data_OS_22'!$C$5:$C$4516,'Raw Data_OS_22'!$O$5:$O$4516)))</f>
        <v>B2</v>
      </c>
      <c r="Q1000" t="str">
        <f t="shared" si="35"/>
        <v>B2</v>
      </c>
      <c r="R1000" t="str">
        <f t="shared" si="36"/>
        <v>2021Motor Commercial</v>
      </c>
    </row>
    <row r="1001" spans="2:18" x14ac:dyDescent="0.35">
      <c r="B1001" s="40"/>
      <c r="C1001" s="45" t="s">
        <v>7364</v>
      </c>
      <c r="D1001" s="46">
        <v>45028</v>
      </c>
      <c r="E1001" s="46">
        <v>45029</v>
      </c>
      <c r="F1001" s="47" t="s">
        <v>3910</v>
      </c>
      <c r="G1001" s="48">
        <v>267500</v>
      </c>
      <c r="H1001" s="49">
        <v>45112</v>
      </c>
      <c r="I1001" s="44">
        <v>2023</v>
      </c>
      <c r="J1001" s="44">
        <v>2023</v>
      </c>
      <c r="K1001" s="44">
        <v>2023</v>
      </c>
      <c r="L1001" s="44" t="s">
        <v>7246</v>
      </c>
      <c r="M1001" s="44" t="s">
        <v>7210</v>
      </c>
      <c r="N1001" s="44">
        <v>0</v>
      </c>
      <c r="O1001" t="str">
        <f>IF(_xlfn.XLOOKUP(C1001,Raw_Data_OS_23!$C$7:$C$4518,Raw_Data_OS_23!$C$7:$C$4518,"New_Claim")="New_Claim",IF(_xlfn.XLOOKUP(C1001,'Raw Data_OS_22'!$C$5:$C$4516,'Raw Data_OS_22'!$C$5:$C$4516,"New_Claim")="New_Claim",IF(I1001=$O$1,"F1","F2"),"Considered"),"Considered")</f>
        <v>Considered</v>
      </c>
      <c r="P1001" t="str" cm="1">
        <f t="array" ref="P1001">_xlfn.IFS(O1001="F1","F1",O1001="F2","F2",O1001="Considered",_xlfn.XLOOKUP(C1001,Raw_Data_OS_23!$C$7:$C$4518,Raw_Data_OS_23!$N$7:$N$4518,_xlfn.XLOOKUP(Raw_Data_Paid_23!C1001,'Raw Data_OS_22'!$C$5:$C$4516,'Raw Data_OS_22'!$O$5:$O$4516)))</f>
        <v>E1</v>
      </c>
      <c r="Q1001" t="str">
        <f t="shared" si="35"/>
        <v>E2</v>
      </c>
      <c r="R1001" t="str">
        <f t="shared" si="36"/>
        <v>2023Motor Private</v>
      </c>
    </row>
    <row r="1002" spans="2:18" x14ac:dyDescent="0.35">
      <c r="B1002" s="40"/>
      <c r="C1002" s="45" t="s">
        <v>2898</v>
      </c>
      <c r="D1002" s="46">
        <v>44318</v>
      </c>
      <c r="E1002" s="46">
        <v>44320</v>
      </c>
      <c r="F1002" s="47" t="s">
        <v>3908</v>
      </c>
      <c r="G1002" s="48">
        <v>160000</v>
      </c>
      <c r="H1002" s="49">
        <v>45112</v>
      </c>
      <c r="I1002" s="44">
        <v>2021</v>
      </c>
      <c r="J1002" s="44">
        <v>2021</v>
      </c>
      <c r="K1002" s="44">
        <v>2023</v>
      </c>
      <c r="L1002" s="44" t="s">
        <v>2250</v>
      </c>
      <c r="M1002" s="44" t="s">
        <v>7210</v>
      </c>
      <c r="N1002" s="44">
        <v>1</v>
      </c>
      <c r="O1002" t="str">
        <f>IF(_xlfn.XLOOKUP(C1002,Raw_Data_OS_23!$C$7:$C$4518,Raw_Data_OS_23!$C$7:$C$4518,"New_Claim")="New_Claim",IF(_xlfn.XLOOKUP(C1002,'Raw Data_OS_22'!$C$5:$C$4516,'Raw Data_OS_22'!$C$5:$C$4516,"New_Claim")="New_Claim",IF(I1002=$O$1,"F1","F2"),"Considered"),"Considered")</f>
        <v>Considered</v>
      </c>
      <c r="P1002" t="str" cm="1">
        <f t="array" ref="P1002">_xlfn.IFS(O1002="F1","F1",O1002="F2","F2",O1002="Considered",_xlfn.XLOOKUP(C1002,Raw_Data_OS_23!$C$7:$C$4518,Raw_Data_OS_23!$N$7:$N$4518,_xlfn.XLOOKUP(Raw_Data_Paid_23!C1002,'Raw Data_OS_22'!$C$5:$C$4516,'Raw Data_OS_22'!$O$5:$O$4516)))</f>
        <v>B2</v>
      </c>
      <c r="Q1002" t="str">
        <f t="shared" si="35"/>
        <v>B2</v>
      </c>
      <c r="R1002" t="str">
        <f t="shared" si="36"/>
        <v>2021Motor Commercial</v>
      </c>
    </row>
    <row r="1003" spans="2:18" x14ac:dyDescent="0.35">
      <c r="B1003" s="40"/>
      <c r="C1003" s="45" t="s">
        <v>6215</v>
      </c>
      <c r="D1003" s="46">
        <v>44601</v>
      </c>
      <c r="E1003" s="46">
        <v>44606</v>
      </c>
      <c r="F1003" s="47" t="s">
        <v>3910</v>
      </c>
      <c r="G1003" s="48">
        <v>204800</v>
      </c>
      <c r="H1003" s="49">
        <v>45114</v>
      </c>
      <c r="I1003" s="44">
        <v>2022</v>
      </c>
      <c r="J1003" s="44">
        <v>2022</v>
      </c>
      <c r="K1003" s="44">
        <v>2023</v>
      </c>
      <c r="L1003" s="44" t="s">
        <v>6021</v>
      </c>
      <c r="M1003" s="44" t="s">
        <v>7210</v>
      </c>
      <c r="N1003" s="44">
        <v>1</v>
      </c>
      <c r="O1003" t="str">
        <f>IF(_xlfn.XLOOKUP(C1003,Raw_Data_OS_23!$C$7:$C$4518,Raw_Data_OS_23!$C$7:$C$4518,"New_Claim")="New_Claim",IF(_xlfn.XLOOKUP(C1003,'Raw Data_OS_22'!$C$5:$C$4516,'Raw Data_OS_22'!$C$5:$C$4516,"New_Claim")="New_Claim",IF(I1003=$O$1,"F1","F2"),"Considered"),"Considered")</f>
        <v>Considered</v>
      </c>
      <c r="P1003" t="str" cm="1">
        <f t="array" ref="P1003">_xlfn.IFS(O1003="F1","F1",O1003="F2","F2",O1003="Considered",_xlfn.XLOOKUP(C1003,Raw_Data_OS_23!$C$7:$C$4518,Raw_Data_OS_23!$N$7:$N$4518,_xlfn.XLOOKUP(Raw_Data_Paid_23!C1003,'Raw Data_OS_22'!$C$5:$C$4516,'Raw Data_OS_22'!$O$5:$O$4516)))</f>
        <v>B2</v>
      </c>
      <c r="Q1003" t="str">
        <f t="shared" si="35"/>
        <v>B2</v>
      </c>
      <c r="R1003" t="str">
        <f t="shared" si="36"/>
        <v>2022Motor Private</v>
      </c>
    </row>
    <row r="1004" spans="2:18" x14ac:dyDescent="0.35">
      <c r="B1004" s="40"/>
      <c r="C1004" s="45" t="s">
        <v>6932</v>
      </c>
      <c r="D1004" s="46">
        <v>44892</v>
      </c>
      <c r="E1004" s="46">
        <v>44894</v>
      </c>
      <c r="F1004" s="47" t="s">
        <v>3910</v>
      </c>
      <c r="G1004" s="48">
        <v>300000</v>
      </c>
      <c r="H1004" s="49">
        <v>45114</v>
      </c>
      <c r="I1004" s="44">
        <v>2022</v>
      </c>
      <c r="J1004" s="44">
        <v>2022</v>
      </c>
      <c r="K1004" s="44">
        <v>2023</v>
      </c>
      <c r="L1004" s="44" t="s">
        <v>6825</v>
      </c>
      <c r="M1004" s="44" t="s">
        <v>7210</v>
      </c>
      <c r="N1004" s="44">
        <v>1</v>
      </c>
      <c r="O1004" t="str">
        <f>IF(_xlfn.XLOOKUP(C1004,Raw_Data_OS_23!$C$7:$C$4518,Raw_Data_OS_23!$C$7:$C$4518,"New_Claim")="New_Claim",IF(_xlfn.XLOOKUP(C1004,'Raw Data_OS_22'!$C$5:$C$4516,'Raw Data_OS_22'!$C$5:$C$4516,"New_Claim")="New_Claim",IF(I1004=$O$1,"F1","F2"),"Considered"),"Considered")</f>
        <v>Considered</v>
      </c>
      <c r="P1004" t="str" cm="1">
        <f t="array" ref="P1004">_xlfn.IFS(O1004="F1","F1",O1004="F2","F2",O1004="Considered",_xlfn.XLOOKUP(C1004,Raw_Data_OS_23!$C$7:$C$4518,Raw_Data_OS_23!$N$7:$N$4518,_xlfn.XLOOKUP(Raw_Data_Paid_23!C1004,'Raw Data_OS_22'!$C$5:$C$4516,'Raw Data_OS_22'!$O$5:$O$4516)))</f>
        <v>B2</v>
      </c>
      <c r="Q1004" t="str">
        <f t="shared" si="35"/>
        <v>B2</v>
      </c>
      <c r="R1004" t="str">
        <f t="shared" si="36"/>
        <v>2022Motor Private</v>
      </c>
    </row>
    <row r="1005" spans="2:18" x14ac:dyDescent="0.35">
      <c r="B1005" s="40"/>
      <c r="C1005" s="45" t="s">
        <v>7375</v>
      </c>
      <c r="D1005" s="46">
        <v>45051</v>
      </c>
      <c r="E1005" s="46">
        <v>45056</v>
      </c>
      <c r="F1005" s="47" t="s">
        <v>3910</v>
      </c>
      <c r="G1005" s="48">
        <v>142680</v>
      </c>
      <c r="H1005" s="49">
        <v>45114</v>
      </c>
      <c r="I1005" s="44">
        <v>2023</v>
      </c>
      <c r="J1005" s="44">
        <v>2023</v>
      </c>
      <c r="K1005" s="44">
        <v>2023</v>
      </c>
      <c r="L1005" s="44" t="s">
        <v>7246</v>
      </c>
      <c r="M1005" s="44" t="s">
        <v>7210</v>
      </c>
      <c r="N1005" s="44">
        <v>1</v>
      </c>
      <c r="O1005" t="str">
        <f>IF(_xlfn.XLOOKUP(C1005,Raw_Data_OS_23!$C$7:$C$4518,Raw_Data_OS_23!$C$7:$C$4518,"New_Claim")="New_Claim",IF(_xlfn.XLOOKUP(C1005,'Raw Data_OS_22'!$C$5:$C$4516,'Raw Data_OS_22'!$C$5:$C$4516,"New_Claim")="New_Claim",IF(I1005=$O$1,"F1","F2"),"Considered"),"Considered")</f>
        <v>Considered</v>
      </c>
      <c r="P1005" t="str" cm="1">
        <f t="array" ref="P1005">_xlfn.IFS(O1005="F1","F1",O1005="F2","F2",O1005="Considered",_xlfn.XLOOKUP(C1005,Raw_Data_OS_23!$C$7:$C$4518,Raw_Data_OS_23!$N$7:$N$4518,_xlfn.XLOOKUP(Raw_Data_Paid_23!C1005,'Raw Data_OS_22'!$C$5:$C$4516,'Raw Data_OS_22'!$O$5:$O$4516)))</f>
        <v>E1</v>
      </c>
      <c r="Q1005" t="str">
        <f t="shared" si="35"/>
        <v>E2</v>
      </c>
      <c r="R1005" t="str">
        <f t="shared" si="36"/>
        <v>2023Motor Private</v>
      </c>
    </row>
    <row r="1006" spans="2:18" x14ac:dyDescent="0.35">
      <c r="B1006" s="40"/>
      <c r="C1006" s="45" t="s">
        <v>7564</v>
      </c>
      <c r="D1006" s="46">
        <v>44977</v>
      </c>
      <c r="E1006" s="46">
        <v>44991</v>
      </c>
      <c r="F1006" s="47" t="s">
        <v>3910</v>
      </c>
      <c r="G1006" s="48">
        <v>15700</v>
      </c>
      <c r="H1006" s="49">
        <v>45114</v>
      </c>
      <c r="I1006" s="44">
        <v>2023</v>
      </c>
      <c r="J1006" s="44">
        <v>2023</v>
      </c>
      <c r="K1006" s="44">
        <v>2023</v>
      </c>
      <c r="L1006" s="44" t="s">
        <v>7201</v>
      </c>
      <c r="M1006" s="44" t="s">
        <v>7210</v>
      </c>
      <c r="N1006" s="44">
        <v>1</v>
      </c>
      <c r="O1006" t="str">
        <f>IF(_xlfn.XLOOKUP(C1006,Raw_Data_OS_23!$C$7:$C$4518,Raw_Data_OS_23!$C$7:$C$4518,"New_Claim")="New_Claim",IF(_xlfn.XLOOKUP(C1006,'Raw Data_OS_22'!$C$5:$C$4516,'Raw Data_OS_22'!$C$5:$C$4516,"New_Claim")="New_Claim",IF(I1006=$O$1,"F1","F2"),"Considered"),"Considered")</f>
        <v>F1</v>
      </c>
      <c r="P1006" t="str" cm="1">
        <f t="array" ref="P1006">_xlfn.IFS(O1006="F1","F1",O1006="F2","F2",O1006="Considered",_xlfn.XLOOKUP(C1006,Raw_Data_OS_23!$C$7:$C$4518,Raw_Data_OS_23!$N$7:$N$4518,_xlfn.XLOOKUP(Raw_Data_Paid_23!C1006,'Raw Data_OS_22'!$C$5:$C$4516,'Raw Data_OS_22'!$O$5:$O$4516)))</f>
        <v>F1</v>
      </c>
      <c r="Q1006" t="str">
        <f t="shared" si="35"/>
        <v>F1</v>
      </c>
      <c r="R1006" t="str">
        <f t="shared" si="36"/>
        <v>2023Motor Private</v>
      </c>
    </row>
    <row r="1007" spans="2:18" x14ac:dyDescent="0.35">
      <c r="B1007" s="40"/>
      <c r="C1007" s="45" t="s">
        <v>649</v>
      </c>
      <c r="D1007" s="46">
        <v>44179</v>
      </c>
      <c r="E1007" s="46">
        <v>44193</v>
      </c>
      <c r="F1007" s="47" t="s">
        <v>3908</v>
      </c>
      <c r="G1007" s="48">
        <v>79730</v>
      </c>
      <c r="H1007" s="49">
        <v>45118</v>
      </c>
      <c r="I1007" s="44">
        <v>2020</v>
      </c>
      <c r="J1007" s="44">
        <v>2020</v>
      </c>
      <c r="K1007" s="44">
        <v>2023</v>
      </c>
      <c r="L1007" s="44" t="s">
        <v>11</v>
      </c>
      <c r="M1007" s="44" t="s">
        <v>7210</v>
      </c>
      <c r="N1007" s="44">
        <v>0</v>
      </c>
      <c r="O1007" t="str">
        <f>IF(_xlfn.XLOOKUP(C1007,Raw_Data_OS_23!$C$7:$C$4518,Raw_Data_OS_23!$C$7:$C$4518,"New_Claim")="New_Claim",IF(_xlfn.XLOOKUP(C1007,'Raw Data_OS_22'!$C$5:$C$4516,'Raw Data_OS_22'!$C$5:$C$4516,"New_Claim")="New_Claim",IF(I1007=$O$1,"F1","F2"),"Considered"),"Considered")</f>
        <v>Considered</v>
      </c>
      <c r="P1007" t="str" cm="1">
        <f t="array" ref="P1007">_xlfn.IFS(O1007="F1","F1",O1007="F2","F2",O1007="Considered",_xlfn.XLOOKUP(C1007,Raw_Data_OS_23!$C$7:$C$4518,Raw_Data_OS_23!$N$7:$N$4518,_xlfn.XLOOKUP(Raw_Data_Paid_23!C1007,'Raw Data_OS_22'!$C$5:$C$4516,'Raw Data_OS_22'!$O$5:$O$4516)))</f>
        <v>B2</v>
      </c>
      <c r="Q1007" t="str">
        <f t="shared" si="35"/>
        <v>B2</v>
      </c>
      <c r="R1007" t="str">
        <f t="shared" si="36"/>
        <v>2020Motor Commercial</v>
      </c>
    </row>
    <row r="1008" spans="2:18" x14ac:dyDescent="0.35">
      <c r="B1008" s="40"/>
      <c r="C1008" s="45" t="s">
        <v>649</v>
      </c>
      <c r="D1008" s="46">
        <v>44179</v>
      </c>
      <c r="E1008" s="46">
        <v>44193</v>
      </c>
      <c r="F1008" s="47" t="s">
        <v>3908</v>
      </c>
      <c r="G1008" s="48">
        <v>25000</v>
      </c>
      <c r="H1008" s="49">
        <v>45118</v>
      </c>
      <c r="I1008" s="44">
        <v>2020</v>
      </c>
      <c r="J1008" s="44">
        <v>2020</v>
      </c>
      <c r="K1008" s="44">
        <v>2023</v>
      </c>
      <c r="L1008" s="44" t="s">
        <v>11</v>
      </c>
      <c r="M1008" s="44" t="s">
        <v>7210</v>
      </c>
      <c r="N1008" s="44">
        <v>0</v>
      </c>
      <c r="O1008" t="str">
        <f>IF(_xlfn.XLOOKUP(C1008,Raw_Data_OS_23!$C$7:$C$4518,Raw_Data_OS_23!$C$7:$C$4518,"New_Claim")="New_Claim",IF(_xlfn.XLOOKUP(C1008,'Raw Data_OS_22'!$C$5:$C$4516,'Raw Data_OS_22'!$C$5:$C$4516,"New_Claim")="New_Claim",IF(I1008=$O$1,"F1","F2"),"Considered"),"Considered")</f>
        <v>Considered</v>
      </c>
      <c r="P1008" t="str" cm="1">
        <f t="array" ref="P1008">_xlfn.IFS(O1008="F1","F1",O1008="F2","F2",O1008="Considered",_xlfn.XLOOKUP(C1008,Raw_Data_OS_23!$C$7:$C$4518,Raw_Data_OS_23!$N$7:$N$4518,_xlfn.XLOOKUP(Raw_Data_Paid_23!C1008,'Raw Data_OS_22'!$C$5:$C$4516,'Raw Data_OS_22'!$O$5:$O$4516)))</f>
        <v>B2</v>
      </c>
      <c r="Q1008" t="str">
        <f t="shared" si="35"/>
        <v>B2</v>
      </c>
      <c r="R1008" t="str">
        <f t="shared" si="36"/>
        <v>2020Motor Commercial</v>
      </c>
    </row>
    <row r="1009" spans="2:18" x14ac:dyDescent="0.35">
      <c r="B1009" s="40"/>
      <c r="C1009" s="45" t="s">
        <v>7200</v>
      </c>
      <c r="D1009" s="46">
        <v>44934</v>
      </c>
      <c r="E1009" s="46">
        <v>44943</v>
      </c>
      <c r="F1009" s="47" t="s">
        <v>3910</v>
      </c>
      <c r="G1009" s="48">
        <v>15000</v>
      </c>
      <c r="H1009" s="49">
        <v>45118</v>
      </c>
      <c r="I1009" s="44">
        <v>2023</v>
      </c>
      <c r="J1009" s="44">
        <v>2023</v>
      </c>
      <c r="K1009" s="44">
        <v>2023</v>
      </c>
      <c r="L1009" s="44" t="s">
        <v>7201</v>
      </c>
      <c r="M1009" s="44" t="s">
        <v>7210</v>
      </c>
      <c r="N1009" s="44">
        <v>1</v>
      </c>
      <c r="O1009" t="str">
        <f>IF(_xlfn.XLOOKUP(C1009,Raw_Data_OS_23!$C$7:$C$4518,Raw_Data_OS_23!$C$7:$C$4518,"New_Claim")="New_Claim",IF(_xlfn.XLOOKUP(C1009,'Raw Data_OS_22'!$C$5:$C$4516,'Raw Data_OS_22'!$C$5:$C$4516,"New_Claim")="New_Claim",IF(I1009=$O$1,"F1","F2"),"Considered"),"Considered")</f>
        <v>Considered</v>
      </c>
      <c r="P1009" t="str" cm="1">
        <f t="array" ref="P1009">_xlfn.IFS(O1009="F1","F1",O1009="F2","F2",O1009="Considered",_xlfn.XLOOKUP(C1009,Raw_Data_OS_23!$C$7:$C$4518,Raw_Data_OS_23!$N$7:$N$4518,_xlfn.XLOOKUP(Raw_Data_Paid_23!C1009,'Raw Data_OS_22'!$C$5:$C$4516,'Raw Data_OS_22'!$O$5:$O$4516)))</f>
        <v>E1</v>
      </c>
      <c r="Q1009" t="str">
        <f t="shared" si="35"/>
        <v>E2</v>
      </c>
      <c r="R1009" t="str">
        <f t="shared" si="36"/>
        <v>2023Motor Private</v>
      </c>
    </row>
    <row r="1010" spans="2:18" x14ac:dyDescent="0.35">
      <c r="B1010" s="40"/>
      <c r="C1010" s="45" t="s">
        <v>7565</v>
      </c>
      <c r="D1010" s="46">
        <v>45073</v>
      </c>
      <c r="E1010" s="46">
        <v>45076</v>
      </c>
      <c r="F1010" s="47" t="s">
        <v>3910</v>
      </c>
      <c r="G1010" s="48">
        <v>9300</v>
      </c>
      <c r="H1010" s="49">
        <v>45120</v>
      </c>
      <c r="I1010" s="44">
        <v>2023</v>
      </c>
      <c r="J1010" s="44">
        <v>2023</v>
      </c>
      <c r="K1010" s="44">
        <v>2023</v>
      </c>
      <c r="L1010" s="44" t="s">
        <v>7246</v>
      </c>
      <c r="M1010" s="44" t="s">
        <v>7210</v>
      </c>
      <c r="N1010" s="44">
        <v>1</v>
      </c>
      <c r="O1010" t="str">
        <f>IF(_xlfn.XLOOKUP(C1010,Raw_Data_OS_23!$C$7:$C$4518,Raw_Data_OS_23!$C$7:$C$4518,"New_Claim")="New_Claim",IF(_xlfn.XLOOKUP(C1010,'Raw Data_OS_22'!$C$5:$C$4516,'Raw Data_OS_22'!$C$5:$C$4516,"New_Claim")="New_Claim",IF(I1010=$O$1,"F1","F2"),"Considered"),"Considered")</f>
        <v>F1</v>
      </c>
      <c r="P1010" t="str" cm="1">
        <f t="array" ref="P1010">_xlfn.IFS(O1010="F1","F1",O1010="F2","F2",O1010="Considered",_xlfn.XLOOKUP(C1010,Raw_Data_OS_23!$C$7:$C$4518,Raw_Data_OS_23!$N$7:$N$4518,_xlfn.XLOOKUP(Raw_Data_Paid_23!C1010,'Raw Data_OS_22'!$C$5:$C$4516,'Raw Data_OS_22'!$O$5:$O$4516)))</f>
        <v>F1</v>
      </c>
      <c r="Q1010" t="str">
        <f t="shared" si="35"/>
        <v>F1</v>
      </c>
      <c r="R1010" t="str">
        <f t="shared" si="36"/>
        <v>2023Motor Private</v>
      </c>
    </row>
    <row r="1011" spans="2:18" x14ac:dyDescent="0.35">
      <c r="B1011" s="40"/>
      <c r="C1011" s="45" t="s">
        <v>3636</v>
      </c>
      <c r="D1011" s="46">
        <v>44478</v>
      </c>
      <c r="E1011" s="46">
        <v>44496</v>
      </c>
      <c r="F1011" s="47" t="s">
        <v>3910</v>
      </c>
      <c r="G1011" s="48">
        <v>50000</v>
      </c>
      <c r="H1011" s="49">
        <v>45120</v>
      </c>
      <c r="I1011" s="44">
        <v>2021</v>
      </c>
      <c r="J1011" s="44">
        <v>2021</v>
      </c>
      <c r="K1011" s="44">
        <v>2023</v>
      </c>
      <c r="L1011" s="44" t="s">
        <v>3138</v>
      </c>
      <c r="M1011" s="44" t="s">
        <v>7210</v>
      </c>
      <c r="N1011" s="44">
        <v>0</v>
      </c>
      <c r="O1011" t="str">
        <f>IF(_xlfn.XLOOKUP(C1011,Raw_Data_OS_23!$C$7:$C$4518,Raw_Data_OS_23!$C$7:$C$4518,"New_Claim")="New_Claim",IF(_xlfn.XLOOKUP(C1011,'Raw Data_OS_22'!$C$5:$C$4516,'Raw Data_OS_22'!$C$5:$C$4516,"New_Claim")="New_Claim",IF(I1011=$O$1,"F1","F2"),"Considered"),"Considered")</f>
        <v>Considered</v>
      </c>
      <c r="P1011" t="str" cm="1">
        <f t="array" ref="P1011">_xlfn.IFS(O1011="F1","F1",O1011="F2","F2",O1011="Considered",_xlfn.XLOOKUP(C1011,Raw_Data_OS_23!$C$7:$C$4518,Raw_Data_OS_23!$N$7:$N$4518,_xlfn.XLOOKUP(Raw_Data_Paid_23!C1011,'Raw Data_OS_22'!$C$5:$C$4516,'Raw Data_OS_22'!$O$5:$O$4516)))</f>
        <v>B2</v>
      </c>
      <c r="Q1011" t="str">
        <f t="shared" si="35"/>
        <v>B2</v>
      </c>
      <c r="R1011" t="str">
        <f t="shared" si="36"/>
        <v>2021Motor Private</v>
      </c>
    </row>
    <row r="1012" spans="2:18" x14ac:dyDescent="0.35">
      <c r="B1012" s="40"/>
      <c r="C1012" s="45" t="s">
        <v>7435</v>
      </c>
      <c r="D1012" s="46">
        <v>45051</v>
      </c>
      <c r="E1012" s="46">
        <v>45058</v>
      </c>
      <c r="F1012" s="47" t="s">
        <v>3910</v>
      </c>
      <c r="G1012" s="48">
        <v>30500</v>
      </c>
      <c r="H1012" s="49">
        <v>45120</v>
      </c>
      <c r="I1012" s="44">
        <v>2023</v>
      </c>
      <c r="J1012" s="44">
        <v>2023</v>
      </c>
      <c r="K1012" s="44">
        <v>2023</v>
      </c>
      <c r="L1012" s="44" t="s">
        <v>7246</v>
      </c>
      <c r="M1012" s="44" t="s">
        <v>7210</v>
      </c>
      <c r="N1012" s="44">
        <v>1</v>
      </c>
      <c r="O1012" t="str">
        <f>IF(_xlfn.XLOOKUP(C1012,Raw_Data_OS_23!$C$7:$C$4518,Raw_Data_OS_23!$C$7:$C$4518,"New_Claim")="New_Claim",IF(_xlfn.XLOOKUP(C1012,'Raw Data_OS_22'!$C$5:$C$4516,'Raw Data_OS_22'!$C$5:$C$4516,"New_Claim")="New_Claim",IF(I1012=$O$1,"F1","F2"),"Considered"),"Considered")</f>
        <v>Considered</v>
      </c>
      <c r="P1012" t="str" cm="1">
        <f t="array" ref="P1012">_xlfn.IFS(O1012="F1","F1",O1012="F2","F2",O1012="Considered",_xlfn.XLOOKUP(C1012,Raw_Data_OS_23!$C$7:$C$4518,Raw_Data_OS_23!$N$7:$N$4518,_xlfn.XLOOKUP(Raw_Data_Paid_23!C1012,'Raw Data_OS_22'!$C$5:$C$4516,'Raw Data_OS_22'!$O$5:$O$4516)))</f>
        <v>E1</v>
      </c>
      <c r="Q1012" t="str">
        <f t="shared" si="35"/>
        <v>E2</v>
      </c>
      <c r="R1012" t="str">
        <f t="shared" si="36"/>
        <v>2023Motor Private</v>
      </c>
    </row>
    <row r="1013" spans="2:18" x14ac:dyDescent="0.35">
      <c r="B1013" s="40"/>
      <c r="C1013" s="45" t="s">
        <v>7367</v>
      </c>
      <c r="D1013" s="46">
        <v>45094</v>
      </c>
      <c r="E1013" s="46">
        <v>45103</v>
      </c>
      <c r="F1013" s="47" t="s">
        <v>3910</v>
      </c>
      <c r="G1013" s="48">
        <v>10345</v>
      </c>
      <c r="H1013" s="49">
        <v>45120</v>
      </c>
      <c r="I1013" s="44">
        <v>2023</v>
      </c>
      <c r="J1013" s="44">
        <v>2023</v>
      </c>
      <c r="K1013" s="44">
        <v>2023</v>
      </c>
      <c r="L1013" s="44" t="s">
        <v>7246</v>
      </c>
      <c r="M1013" s="44" t="s">
        <v>7210</v>
      </c>
      <c r="N1013" s="44">
        <v>1</v>
      </c>
      <c r="O1013" t="str">
        <f>IF(_xlfn.XLOOKUP(C1013,Raw_Data_OS_23!$C$7:$C$4518,Raw_Data_OS_23!$C$7:$C$4518,"New_Claim")="New_Claim",IF(_xlfn.XLOOKUP(C1013,'Raw Data_OS_22'!$C$5:$C$4516,'Raw Data_OS_22'!$C$5:$C$4516,"New_Claim")="New_Claim",IF(I1013=$O$1,"F1","F2"),"Considered"),"Considered")</f>
        <v>Considered</v>
      </c>
      <c r="P1013" t="str" cm="1">
        <f t="array" ref="P1013">_xlfn.IFS(O1013="F1","F1",O1013="F2","F2",O1013="Considered",_xlfn.XLOOKUP(C1013,Raw_Data_OS_23!$C$7:$C$4518,Raw_Data_OS_23!$N$7:$N$4518,_xlfn.XLOOKUP(Raw_Data_Paid_23!C1013,'Raw Data_OS_22'!$C$5:$C$4516,'Raw Data_OS_22'!$O$5:$O$4516)))</f>
        <v>E1</v>
      </c>
      <c r="Q1013" t="str">
        <f t="shared" si="35"/>
        <v>E2</v>
      </c>
      <c r="R1013" t="str">
        <f t="shared" si="36"/>
        <v>2023Motor Private</v>
      </c>
    </row>
    <row r="1014" spans="2:18" x14ac:dyDescent="0.35">
      <c r="B1014" s="40"/>
      <c r="C1014" s="45" t="s">
        <v>6630</v>
      </c>
      <c r="D1014" s="46">
        <v>44729</v>
      </c>
      <c r="E1014" s="46">
        <v>44734</v>
      </c>
      <c r="F1014" s="47" t="s">
        <v>3908</v>
      </c>
      <c r="G1014" s="48">
        <v>200000</v>
      </c>
      <c r="H1014" s="49">
        <v>45121</v>
      </c>
      <c r="I1014" s="44">
        <v>2022</v>
      </c>
      <c r="J1014" s="44">
        <v>2022</v>
      </c>
      <c r="K1014" s="44">
        <v>2023</v>
      </c>
      <c r="L1014" s="44" t="s">
        <v>6406</v>
      </c>
      <c r="M1014" s="44" t="s">
        <v>7210</v>
      </c>
      <c r="N1014" s="44">
        <v>1</v>
      </c>
      <c r="O1014" t="str">
        <f>IF(_xlfn.XLOOKUP(C1014,Raw_Data_OS_23!$C$7:$C$4518,Raw_Data_OS_23!$C$7:$C$4518,"New_Claim")="New_Claim",IF(_xlfn.XLOOKUP(C1014,'Raw Data_OS_22'!$C$5:$C$4516,'Raw Data_OS_22'!$C$5:$C$4516,"New_Claim")="New_Claim",IF(I1014=$O$1,"F1","F2"),"Considered"),"Considered")</f>
        <v>Considered</v>
      </c>
      <c r="P1014" t="str" cm="1">
        <f t="array" ref="P1014">_xlfn.IFS(O1014="F1","F1",O1014="F2","F2",O1014="Considered",_xlfn.XLOOKUP(C1014,Raw_Data_OS_23!$C$7:$C$4518,Raw_Data_OS_23!$N$7:$N$4518,_xlfn.XLOOKUP(Raw_Data_Paid_23!C1014,'Raw Data_OS_22'!$C$5:$C$4516,'Raw Data_OS_22'!$O$5:$O$4516)))</f>
        <v>B2</v>
      </c>
      <c r="Q1014" t="str">
        <f t="shared" si="35"/>
        <v>B2</v>
      </c>
      <c r="R1014" t="str">
        <f t="shared" si="36"/>
        <v>2022Motor Commercial</v>
      </c>
    </row>
    <row r="1015" spans="2:18" x14ac:dyDescent="0.35">
      <c r="B1015" s="40"/>
      <c r="C1015" s="45" t="s">
        <v>3535</v>
      </c>
      <c r="D1015" s="46">
        <v>44443</v>
      </c>
      <c r="E1015" s="46">
        <v>44462</v>
      </c>
      <c r="F1015" s="47" t="s">
        <v>3910</v>
      </c>
      <c r="G1015" s="48">
        <v>300000</v>
      </c>
      <c r="H1015" s="49">
        <v>45121</v>
      </c>
      <c r="I1015" s="44">
        <v>2021</v>
      </c>
      <c r="J1015" s="44">
        <v>2021</v>
      </c>
      <c r="K1015" s="44">
        <v>2023</v>
      </c>
      <c r="L1015" s="44" t="s">
        <v>3073</v>
      </c>
      <c r="M1015" s="44" t="s">
        <v>7210</v>
      </c>
      <c r="N1015" s="44">
        <v>0</v>
      </c>
      <c r="O1015" t="str">
        <f>IF(_xlfn.XLOOKUP(C1015,Raw_Data_OS_23!$C$7:$C$4518,Raw_Data_OS_23!$C$7:$C$4518,"New_Claim")="New_Claim",IF(_xlfn.XLOOKUP(C1015,'Raw Data_OS_22'!$C$5:$C$4516,'Raw Data_OS_22'!$C$5:$C$4516,"New_Claim")="New_Claim",IF(I1015=$O$1,"F1","F2"),"Considered"),"Considered")</f>
        <v>Considered</v>
      </c>
      <c r="P1015" t="str" cm="1">
        <f t="array" ref="P1015">_xlfn.IFS(O1015="F1","F1",O1015="F2","F2",O1015="Considered",_xlfn.XLOOKUP(C1015,Raw_Data_OS_23!$C$7:$C$4518,Raw_Data_OS_23!$N$7:$N$4518,_xlfn.XLOOKUP(Raw_Data_Paid_23!C1015,'Raw Data_OS_22'!$C$5:$C$4516,'Raw Data_OS_22'!$O$5:$O$4516)))</f>
        <v>B2</v>
      </c>
      <c r="Q1015" t="str">
        <f t="shared" si="35"/>
        <v>B2</v>
      </c>
      <c r="R1015" t="str">
        <f t="shared" si="36"/>
        <v>2021Motor Private</v>
      </c>
    </row>
    <row r="1016" spans="2:18" x14ac:dyDescent="0.35">
      <c r="B1016" s="40"/>
      <c r="C1016" s="45" t="s">
        <v>3685</v>
      </c>
      <c r="D1016" s="46">
        <v>44454</v>
      </c>
      <c r="E1016" s="46">
        <v>44508</v>
      </c>
      <c r="F1016" s="47" t="s">
        <v>3910</v>
      </c>
      <c r="G1016" s="48">
        <v>250000</v>
      </c>
      <c r="H1016" s="49">
        <v>45124</v>
      </c>
      <c r="I1016" s="44">
        <v>2021</v>
      </c>
      <c r="J1016" s="44">
        <v>2021</v>
      </c>
      <c r="K1016" s="44">
        <v>2023</v>
      </c>
      <c r="L1016" s="44" t="s">
        <v>3073</v>
      </c>
      <c r="M1016" s="44" t="s">
        <v>7210</v>
      </c>
      <c r="N1016" s="44">
        <v>0</v>
      </c>
      <c r="O1016" t="str">
        <f>IF(_xlfn.XLOOKUP(C1016,Raw_Data_OS_23!$C$7:$C$4518,Raw_Data_OS_23!$C$7:$C$4518,"New_Claim")="New_Claim",IF(_xlfn.XLOOKUP(C1016,'Raw Data_OS_22'!$C$5:$C$4516,'Raw Data_OS_22'!$C$5:$C$4516,"New_Claim")="New_Claim",IF(I1016=$O$1,"F1","F2"),"Considered"),"Considered")</f>
        <v>Considered</v>
      </c>
      <c r="P1016" t="str" cm="1">
        <f t="array" ref="P1016">_xlfn.IFS(O1016="F1","F1",O1016="F2","F2",O1016="Considered",_xlfn.XLOOKUP(C1016,Raw_Data_OS_23!$C$7:$C$4518,Raw_Data_OS_23!$N$7:$N$4518,_xlfn.XLOOKUP(Raw_Data_Paid_23!C1016,'Raw Data_OS_22'!$C$5:$C$4516,'Raw Data_OS_22'!$O$5:$O$4516)))</f>
        <v>B2</v>
      </c>
      <c r="Q1016" t="str">
        <f t="shared" si="35"/>
        <v>B2</v>
      </c>
      <c r="R1016" t="str">
        <f t="shared" si="36"/>
        <v>2021Motor Private</v>
      </c>
    </row>
    <row r="1017" spans="2:18" x14ac:dyDescent="0.35">
      <c r="B1017" s="40"/>
      <c r="C1017" s="45" t="s">
        <v>3192</v>
      </c>
      <c r="D1017" s="46">
        <v>44384</v>
      </c>
      <c r="E1017" s="46">
        <v>44392</v>
      </c>
      <c r="F1017" s="47" t="s">
        <v>3910</v>
      </c>
      <c r="G1017" s="48">
        <v>242834</v>
      </c>
      <c r="H1017" s="49">
        <v>45125</v>
      </c>
      <c r="I1017" s="44">
        <v>2021</v>
      </c>
      <c r="J1017" s="44">
        <v>2021</v>
      </c>
      <c r="K1017" s="44">
        <v>2023</v>
      </c>
      <c r="L1017" s="44" t="s">
        <v>3073</v>
      </c>
      <c r="M1017" s="44" t="s">
        <v>7210</v>
      </c>
      <c r="N1017" s="44">
        <v>0</v>
      </c>
      <c r="O1017" t="str">
        <f>IF(_xlfn.XLOOKUP(C1017,Raw_Data_OS_23!$C$7:$C$4518,Raw_Data_OS_23!$C$7:$C$4518,"New_Claim")="New_Claim",IF(_xlfn.XLOOKUP(C1017,'Raw Data_OS_22'!$C$5:$C$4516,'Raw Data_OS_22'!$C$5:$C$4516,"New_Claim")="New_Claim",IF(I1017=$O$1,"F1","F2"),"Considered"),"Considered")</f>
        <v>Considered</v>
      </c>
      <c r="P1017" t="str" cm="1">
        <f t="array" ref="P1017">_xlfn.IFS(O1017="F1","F1",O1017="F2","F2",O1017="Considered",_xlfn.XLOOKUP(C1017,Raw_Data_OS_23!$C$7:$C$4518,Raw_Data_OS_23!$N$7:$N$4518,_xlfn.XLOOKUP(Raw_Data_Paid_23!C1017,'Raw Data_OS_22'!$C$5:$C$4516,'Raw Data_OS_22'!$O$5:$O$4516)))</f>
        <v>B2</v>
      </c>
      <c r="Q1017" t="str">
        <f t="shared" si="35"/>
        <v>B2</v>
      </c>
      <c r="R1017" t="str">
        <f t="shared" si="36"/>
        <v>2021Motor Private</v>
      </c>
    </row>
    <row r="1018" spans="2:18" x14ac:dyDescent="0.35">
      <c r="B1018" s="40"/>
      <c r="C1018" s="45" t="s">
        <v>3192</v>
      </c>
      <c r="D1018" s="46">
        <v>44384</v>
      </c>
      <c r="E1018" s="46">
        <v>44392</v>
      </c>
      <c r="F1018" s="47" t="s">
        <v>3910</v>
      </c>
      <c r="G1018" s="48">
        <v>-242834</v>
      </c>
      <c r="H1018" s="49">
        <v>45125</v>
      </c>
      <c r="I1018" s="44">
        <v>2021</v>
      </c>
      <c r="J1018" s="44">
        <v>2021</v>
      </c>
      <c r="K1018" s="44">
        <v>2023</v>
      </c>
      <c r="L1018" s="44" t="s">
        <v>3073</v>
      </c>
      <c r="M1018" s="44" t="s">
        <v>7210</v>
      </c>
      <c r="N1018" s="44">
        <v>0</v>
      </c>
      <c r="O1018" t="str">
        <f>IF(_xlfn.XLOOKUP(C1018,Raw_Data_OS_23!$C$7:$C$4518,Raw_Data_OS_23!$C$7:$C$4518,"New_Claim")="New_Claim",IF(_xlfn.XLOOKUP(C1018,'Raw Data_OS_22'!$C$5:$C$4516,'Raw Data_OS_22'!$C$5:$C$4516,"New_Claim")="New_Claim",IF(I1018=$O$1,"F1","F2"),"Considered"),"Considered")</f>
        <v>Considered</v>
      </c>
      <c r="P1018" t="str" cm="1">
        <f t="array" ref="P1018">_xlfn.IFS(O1018="F1","F1",O1018="F2","F2",O1018="Considered",_xlfn.XLOOKUP(C1018,Raw_Data_OS_23!$C$7:$C$4518,Raw_Data_OS_23!$N$7:$N$4518,_xlfn.XLOOKUP(Raw_Data_Paid_23!C1018,'Raw Data_OS_22'!$C$5:$C$4516,'Raw Data_OS_22'!$O$5:$O$4516)))</f>
        <v>B2</v>
      </c>
      <c r="Q1018" t="str">
        <f t="shared" si="35"/>
        <v>B2</v>
      </c>
      <c r="R1018" t="str">
        <f t="shared" si="36"/>
        <v>2021Motor Private</v>
      </c>
    </row>
    <row r="1019" spans="2:18" x14ac:dyDescent="0.35">
      <c r="B1019" s="40"/>
      <c r="C1019" s="45" t="s">
        <v>3535</v>
      </c>
      <c r="D1019" s="46">
        <v>44443</v>
      </c>
      <c r="E1019" s="46">
        <v>44462</v>
      </c>
      <c r="F1019" s="47" t="s">
        <v>3910</v>
      </c>
      <c r="G1019" s="48">
        <v>-300000</v>
      </c>
      <c r="H1019" s="49">
        <v>45125</v>
      </c>
      <c r="I1019" s="44">
        <v>2021</v>
      </c>
      <c r="J1019" s="44">
        <v>2021</v>
      </c>
      <c r="K1019" s="44">
        <v>2023</v>
      </c>
      <c r="L1019" s="44" t="s">
        <v>3073</v>
      </c>
      <c r="M1019" s="44" t="s">
        <v>7210</v>
      </c>
      <c r="N1019" s="44">
        <v>0</v>
      </c>
      <c r="O1019" t="str">
        <f>IF(_xlfn.XLOOKUP(C1019,Raw_Data_OS_23!$C$7:$C$4518,Raw_Data_OS_23!$C$7:$C$4518,"New_Claim")="New_Claim",IF(_xlfn.XLOOKUP(C1019,'Raw Data_OS_22'!$C$5:$C$4516,'Raw Data_OS_22'!$C$5:$C$4516,"New_Claim")="New_Claim",IF(I1019=$O$1,"F1","F2"),"Considered"),"Considered")</f>
        <v>Considered</v>
      </c>
      <c r="P1019" t="str" cm="1">
        <f t="array" ref="P1019">_xlfn.IFS(O1019="F1","F1",O1019="F2","F2",O1019="Considered",_xlfn.XLOOKUP(C1019,Raw_Data_OS_23!$C$7:$C$4518,Raw_Data_OS_23!$N$7:$N$4518,_xlfn.XLOOKUP(Raw_Data_Paid_23!C1019,'Raw Data_OS_22'!$C$5:$C$4516,'Raw Data_OS_22'!$O$5:$O$4516)))</f>
        <v>B2</v>
      </c>
      <c r="Q1019" t="str">
        <f t="shared" si="35"/>
        <v>B2</v>
      </c>
      <c r="R1019" t="str">
        <f t="shared" si="36"/>
        <v>2021Motor Private</v>
      </c>
    </row>
    <row r="1020" spans="2:18" x14ac:dyDescent="0.35">
      <c r="B1020" s="40"/>
      <c r="C1020" s="45" t="s">
        <v>3192</v>
      </c>
      <c r="D1020" s="46">
        <v>44384</v>
      </c>
      <c r="E1020" s="46">
        <v>44392</v>
      </c>
      <c r="F1020" s="47" t="s">
        <v>3910</v>
      </c>
      <c r="G1020" s="48">
        <v>242834</v>
      </c>
      <c r="H1020" s="49">
        <v>45125</v>
      </c>
      <c r="I1020" s="44">
        <v>2021</v>
      </c>
      <c r="J1020" s="44">
        <v>2021</v>
      </c>
      <c r="K1020" s="44">
        <v>2023</v>
      </c>
      <c r="L1020" s="44" t="s">
        <v>3073</v>
      </c>
      <c r="M1020" s="44" t="s">
        <v>7210</v>
      </c>
      <c r="N1020" s="44">
        <v>0</v>
      </c>
      <c r="O1020" t="str">
        <f>IF(_xlfn.XLOOKUP(C1020,Raw_Data_OS_23!$C$7:$C$4518,Raw_Data_OS_23!$C$7:$C$4518,"New_Claim")="New_Claim",IF(_xlfn.XLOOKUP(C1020,'Raw Data_OS_22'!$C$5:$C$4516,'Raw Data_OS_22'!$C$5:$C$4516,"New_Claim")="New_Claim",IF(I1020=$O$1,"F1","F2"),"Considered"),"Considered")</f>
        <v>Considered</v>
      </c>
      <c r="P1020" t="str" cm="1">
        <f t="array" ref="P1020">_xlfn.IFS(O1020="F1","F1",O1020="F2","F2",O1020="Considered",_xlfn.XLOOKUP(C1020,Raw_Data_OS_23!$C$7:$C$4518,Raw_Data_OS_23!$N$7:$N$4518,_xlfn.XLOOKUP(Raw_Data_Paid_23!C1020,'Raw Data_OS_22'!$C$5:$C$4516,'Raw Data_OS_22'!$O$5:$O$4516)))</f>
        <v>B2</v>
      </c>
      <c r="Q1020" t="str">
        <f t="shared" si="35"/>
        <v>B2</v>
      </c>
      <c r="R1020" t="str">
        <f t="shared" si="36"/>
        <v>2021Motor Private</v>
      </c>
    </row>
    <row r="1021" spans="2:18" x14ac:dyDescent="0.35">
      <c r="B1021" s="40"/>
      <c r="C1021" s="45" t="s">
        <v>3535</v>
      </c>
      <c r="D1021" s="46">
        <v>44443</v>
      </c>
      <c r="E1021" s="46">
        <v>44462</v>
      </c>
      <c r="F1021" s="47" t="s">
        <v>3910</v>
      </c>
      <c r="G1021" s="48">
        <v>300000</v>
      </c>
      <c r="H1021" s="49">
        <v>45125</v>
      </c>
      <c r="I1021" s="44">
        <v>2021</v>
      </c>
      <c r="J1021" s="44">
        <v>2021</v>
      </c>
      <c r="K1021" s="44">
        <v>2023</v>
      </c>
      <c r="L1021" s="44" t="s">
        <v>3073</v>
      </c>
      <c r="M1021" s="44" t="s">
        <v>7210</v>
      </c>
      <c r="N1021" s="44">
        <v>0</v>
      </c>
      <c r="O1021" t="str">
        <f>IF(_xlfn.XLOOKUP(C1021,Raw_Data_OS_23!$C$7:$C$4518,Raw_Data_OS_23!$C$7:$C$4518,"New_Claim")="New_Claim",IF(_xlfn.XLOOKUP(C1021,'Raw Data_OS_22'!$C$5:$C$4516,'Raw Data_OS_22'!$C$5:$C$4516,"New_Claim")="New_Claim",IF(I1021=$O$1,"F1","F2"),"Considered"),"Considered")</f>
        <v>Considered</v>
      </c>
      <c r="P1021" t="str" cm="1">
        <f t="array" ref="P1021">_xlfn.IFS(O1021="F1","F1",O1021="F2","F2",O1021="Considered",_xlfn.XLOOKUP(C1021,Raw_Data_OS_23!$C$7:$C$4518,Raw_Data_OS_23!$N$7:$N$4518,_xlfn.XLOOKUP(Raw_Data_Paid_23!C1021,'Raw Data_OS_22'!$C$5:$C$4516,'Raw Data_OS_22'!$O$5:$O$4516)))</f>
        <v>B2</v>
      </c>
      <c r="Q1021" t="str">
        <f t="shared" si="35"/>
        <v>B2</v>
      </c>
      <c r="R1021" t="str">
        <f t="shared" si="36"/>
        <v>2021Motor Private</v>
      </c>
    </row>
    <row r="1022" spans="2:18" x14ac:dyDescent="0.35">
      <c r="B1022" s="40"/>
      <c r="C1022" s="45" t="s">
        <v>7566</v>
      </c>
      <c r="D1022" s="46">
        <v>44961</v>
      </c>
      <c r="E1022" s="46">
        <v>44965</v>
      </c>
      <c r="F1022" s="47" t="s">
        <v>3910</v>
      </c>
      <c r="G1022" s="48">
        <v>17000</v>
      </c>
      <c r="H1022" s="49">
        <v>45128</v>
      </c>
      <c r="I1022" s="44">
        <v>2023</v>
      </c>
      <c r="J1022" s="44">
        <v>2023</v>
      </c>
      <c r="K1022" s="44">
        <v>2023</v>
      </c>
      <c r="L1022" s="44" t="s">
        <v>7201</v>
      </c>
      <c r="M1022" s="44" t="s">
        <v>7210</v>
      </c>
      <c r="N1022" s="44">
        <v>1</v>
      </c>
      <c r="O1022" t="str">
        <f>IF(_xlfn.XLOOKUP(C1022,Raw_Data_OS_23!$C$7:$C$4518,Raw_Data_OS_23!$C$7:$C$4518,"New_Claim")="New_Claim",IF(_xlfn.XLOOKUP(C1022,'Raw Data_OS_22'!$C$5:$C$4516,'Raw Data_OS_22'!$C$5:$C$4516,"New_Claim")="New_Claim",IF(I1022=$O$1,"F1","F2"),"Considered"),"Considered")</f>
        <v>F1</v>
      </c>
      <c r="P1022" t="str" cm="1">
        <f t="array" ref="P1022">_xlfn.IFS(O1022="F1","F1",O1022="F2","F2",O1022="Considered",_xlfn.XLOOKUP(C1022,Raw_Data_OS_23!$C$7:$C$4518,Raw_Data_OS_23!$N$7:$N$4518,_xlfn.XLOOKUP(Raw_Data_Paid_23!C1022,'Raw Data_OS_22'!$C$5:$C$4516,'Raw Data_OS_22'!$O$5:$O$4516)))</f>
        <v>F1</v>
      </c>
      <c r="Q1022" t="str">
        <f t="shared" si="35"/>
        <v>F1</v>
      </c>
      <c r="R1022" t="str">
        <f t="shared" si="36"/>
        <v>2023Motor Private</v>
      </c>
    </row>
    <row r="1023" spans="2:18" x14ac:dyDescent="0.35">
      <c r="B1023" s="40"/>
      <c r="C1023" s="45" t="s">
        <v>7567</v>
      </c>
      <c r="D1023" s="46">
        <v>45034</v>
      </c>
      <c r="E1023" s="46">
        <v>45041</v>
      </c>
      <c r="F1023" s="47" t="s">
        <v>3910</v>
      </c>
      <c r="G1023" s="48">
        <v>16000</v>
      </c>
      <c r="H1023" s="49">
        <v>45128</v>
      </c>
      <c r="I1023" s="44">
        <v>2023</v>
      </c>
      <c r="J1023" s="44">
        <v>2023</v>
      </c>
      <c r="K1023" s="44">
        <v>2023</v>
      </c>
      <c r="L1023" s="44" t="s">
        <v>7246</v>
      </c>
      <c r="M1023" s="44" t="s">
        <v>7210</v>
      </c>
      <c r="N1023" s="44">
        <v>1</v>
      </c>
      <c r="O1023" t="str">
        <f>IF(_xlfn.XLOOKUP(C1023,Raw_Data_OS_23!$C$7:$C$4518,Raw_Data_OS_23!$C$7:$C$4518,"New_Claim")="New_Claim",IF(_xlfn.XLOOKUP(C1023,'Raw Data_OS_22'!$C$5:$C$4516,'Raw Data_OS_22'!$C$5:$C$4516,"New_Claim")="New_Claim",IF(I1023=$O$1,"F1","F2"),"Considered"),"Considered")</f>
        <v>F1</v>
      </c>
      <c r="P1023" t="str" cm="1">
        <f t="array" ref="P1023">_xlfn.IFS(O1023="F1","F1",O1023="F2","F2",O1023="Considered",_xlfn.XLOOKUP(C1023,Raw_Data_OS_23!$C$7:$C$4518,Raw_Data_OS_23!$N$7:$N$4518,_xlfn.XLOOKUP(Raw_Data_Paid_23!C1023,'Raw Data_OS_22'!$C$5:$C$4516,'Raw Data_OS_22'!$O$5:$O$4516)))</f>
        <v>F1</v>
      </c>
      <c r="Q1023" t="str">
        <f t="shared" si="35"/>
        <v>F1</v>
      </c>
      <c r="R1023" t="str">
        <f t="shared" si="36"/>
        <v>2023Motor Private</v>
      </c>
    </row>
    <row r="1024" spans="2:18" x14ac:dyDescent="0.35">
      <c r="B1024" s="40"/>
      <c r="C1024" s="45" t="s">
        <v>7568</v>
      </c>
      <c r="D1024" s="46">
        <v>45073</v>
      </c>
      <c r="E1024" s="46">
        <v>45076</v>
      </c>
      <c r="F1024" s="47" t="s">
        <v>3908</v>
      </c>
      <c r="G1024" s="48">
        <v>12000</v>
      </c>
      <c r="H1024" s="49">
        <v>45128</v>
      </c>
      <c r="I1024" s="44">
        <v>2023</v>
      </c>
      <c r="J1024" s="44">
        <v>2023</v>
      </c>
      <c r="K1024" s="44">
        <v>2023</v>
      </c>
      <c r="L1024" s="44" t="s">
        <v>7246</v>
      </c>
      <c r="M1024" s="44" t="s">
        <v>7210</v>
      </c>
      <c r="N1024" s="44">
        <v>1</v>
      </c>
      <c r="O1024" t="str">
        <f>IF(_xlfn.XLOOKUP(C1024,Raw_Data_OS_23!$C$7:$C$4518,Raw_Data_OS_23!$C$7:$C$4518,"New_Claim")="New_Claim",IF(_xlfn.XLOOKUP(C1024,'Raw Data_OS_22'!$C$5:$C$4516,'Raw Data_OS_22'!$C$5:$C$4516,"New_Claim")="New_Claim",IF(I1024=$O$1,"F1","F2"),"Considered"),"Considered")</f>
        <v>F1</v>
      </c>
      <c r="P1024" t="str" cm="1">
        <f t="array" ref="P1024">_xlfn.IFS(O1024="F1","F1",O1024="F2","F2",O1024="Considered",_xlfn.XLOOKUP(C1024,Raw_Data_OS_23!$C$7:$C$4518,Raw_Data_OS_23!$N$7:$N$4518,_xlfn.XLOOKUP(Raw_Data_Paid_23!C1024,'Raw Data_OS_22'!$C$5:$C$4516,'Raw Data_OS_22'!$O$5:$O$4516)))</f>
        <v>F1</v>
      </c>
      <c r="Q1024" t="str">
        <f t="shared" si="35"/>
        <v>F1</v>
      </c>
      <c r="R1024" t="str">
        <f t="shared" si="36"/>
        <v>2023Motor Commercial</v>
      </c>
    </row>
    <row r="1025" spans="2:18" x14ac:dyDescent="0.35">
      <c r="B1025" s="40"/>
      <c r="C1025" s="45" t="s">
        <v>3214</v>
      </c>
      <c r="D1025" s="46">
        <v>44392</v>
      </c>
      <c r="E1025" s="46">
        <v>44399</v>
      </c>
      <c r="F1025" s="47" t="s">
        <v>3908</v>
      </c>
      <c r="G1025" s="48">
        <v>250000</v>
      </c>
      <c r="H1025" s="49">
        <v>45128</v>
      </c>
      <c r="I1025" s="44">
        <v>2021</v>
      </c>
      <c r="J1025" s="44">
        <v>2021</v>
      </c>
      <c r="K1025" s="44">
        <v>2023</v>
      </c>
      <c r="L1025" s="44" t="s">
        <v>3073</v>
      </c>
      <c r="M1025" s="44" t="s">
        <v>7210</v>
      </c>
      <c r="N1025" s="44">
        <v>0</v>
      </c>
      <c r="O1025" t="str">
        <f>IF(_xlfn.XLOOKUP(C1025,Raw_Data_OS_23!$C$7:$C$4518,Raw_Data_OS_23!$C$7:$C$4518,"New_Claim")="New_Claim",IF(_xlfn.XLOOKUP(C1025,'Raw Data_OS_22'!$C$5:$C$4516,'Raw Data_OS_22'!$C$5:$C$4516,"New_Claim")="New_Claim",IF(I1025=$O$1,"F1","F2"),"Considered"),"Considered")</f>
        <v>Considered</v>
      </c>
      <c r="P1025" t="str" cm="1">
        <f t="array" ref="P1025">_xlfn.IFS(O1025="F1","F1",O1025="F2","F2",O1025="Considered",_xlfn.XLOOKUP(C1025,Raw_Data_OS_23!$C$7:$C$4518,Raw_Data_OS_23!$N$7:$N$4518,_xlfn.XLOOKUP(Raw_Data_Paid_23!C1025,'Raw Data_OS_22'!$C$5:$C$4516,'Raw Data_OS_22'!$O$5:$O$4516)))</f>
        <v>B2</v>
      </c>
      <c r="Q1025" t="str">
        <f t="shared" si="35"/>
        <v>B2</v>
      </c>
      <c r="R1025" t="str">
        <f t="shared" si="36"/>
        <v>2021Motor Commercial</v>
      </c>
    </row>
    <row r="1026" spans="2:18" x14ac:dyDescent="0.35">
      <c r="B1026" s="40"/>
      <c r="C1026" s="45" t="s">
        <v>2568</v>
      </c>
      <c r="D1026" s="46">
        <v>44229</v>
      </c>
      <c r="E1026" s="46">
        <v>44369</v>
      </c>
      <c r="F1026" s="47" t="s">
        <v>3908</v>
      </c>
      <c r="G1026" s="48">
        <v>70000</v>
      </c>
      <c r="H1026" s="49">
        <v>45128</v>
      </c>
      <c r="I1026" s="44">
        <v>2021</v>
      </c>
      <c r="J1026" s="44">
        <v>2021</v>
      </c>
      <c r="K1026" s="44">
        <v>2023</v>
      </c>
      <c r="L1026" s="44" t="s">
        <v>21</v>
      </c>
      <c r="M1026" s="44" t="s">
        <v>7210</v>
      </c>
      <c r="N1026" s="44">
        <v>0</v>
      </c>
      <c r="O1026" t="str">
        <f>IF(_xlfn.XLOOKUP(C1026,Raw_Data_OS_23!$C$7:$C$4518,Raw_Data_OS_23!$C$7:$C$4518,"New_Claim")="New_Claim",IF(_xlfn.XLOOKUP(C1026,'Raw Data_OS_22'!$C$5:$C$4516,'Raw Data_OS_22'!$C$5:$C$4516,"New_Claim")="New_Claim",IF(I1026=$O$1,"F1","F2"),"Considered"),"Considered")</f>
        <v>Considered</v>
      </c>
      <c r="P1026" t="str" cm="1">
        <f t="array" ref="P1026">_xlfn.IFS(O1026="F1","F1",O1026="F2","F2",O1026="Considered",_xlfn.XLOOKUP(C1026,Raw_Data_OS_23!$C$7:$C$4518,Raw_Data_OS_23!$N$7:$N$4518,_xlfn.XLOOKUP(Raw_Data_Paid_23!C1026,'Raw Data_OS_22'!$C$5:$C$4516,'Raw Data_OS_22'!$O$5:$O$4516)))</f>
        <v>B2</v>
      </c>
      <c r="Q1026" t="str">
        <f t="shared" si="35"/>
        <v>B2</v>
      </c>
      <c r="R1026" t="str">
        <f t="shared" si="36"/>
        <v>2021Motor Commercial</v>
      </c>
    </row>
    <row r="1027" spans="2:18" x14ac:dyDescent="0.35">
      <c r="B1027" s="40"/>
      <c r="C1027" s="45" t="s">
        <v>2568</v>
      </c>
      <c r="D1027" s="46">
        <v>44229</v>
      </c>
      <c r="E1027" s="46">
        <v>44369</v>
      </c>
      <c r="F1027" s="47" t="s">
        <v>3908</v>
      </c>
      <c r="G1027" s="48">
        <v>50000</v>
      </c>
      <c r="H1027" s="49">
        <v>45128</v>
      </c>
      <c r="I1027" s="44">
        <v>2021</v>
      </c>
      <c r="J1027" s="44">
        <v>2021</v>
      </c>
      <c r="K1027" s="44">
        <v>2023</v>
      </c>
      <c r="L1027" s="44" t="s">
        <v>21</v>
      </c>
      <c r="M1027" s="44" t="s">
        <v>7210</v>
      </c>
      <c r="N1027" s="44">
        <v>0</v>
      </c>
      <c r="O1027" t="str">
        <f>IF(_xlfn.XLOOKUP(C1027,Raw_Data_OS_23!$C$7:$C$4518,Raw_Data_OS_23!$C$7:$C$4518,"New_Claim")="New_Claim",IF(_xlfn.XLOOKUP(C1027,'Raw Data_OS_22'!$C$5:$C$4516,'Raw Data_OS_22'!$C$5:$C$4516,"New_Claim")="New_Claim",IF(I1027=$O$1,"F1","F2"),"Considered"),"Considered")</f>
        <v>Considered</v>
      </c>
      <c r="P1027" t="str" cm="1">
        <f t="array" ref="P1027">_xlfn.IFS(O1027="F1","F1",O1027="F2","F2",O1027="Considered",_xlfn.XLOOKUP(C1027,Raw_Data_OS_23!$C$7:$C$4518,Raw_Data_OS_23!$N$7:$N$4518,_xlfn.XLOOKUP(Raw_Data_Paid_23!C1027,'Raw Data_OS_22'!$C$5:$C$4516,'Raw Data_OS_22'!$O$5:$O$4516)))</f>
        <v>B2</v>
      </c>
      <c r="Q1027" t="str">
        <f t="shared" si="35"/>
        <v>B2</v>
      </c>
      <c r="R1027" t="str">
        <f t="shared" si="36"/>
        <v>2021Motor Commercial</v>
      </c>
    </row>
    <row r="1028" spans="2:18" x14ac:dyDescent="0.35">
      <c r="B1028" s="40"/>
      <c r="C1028" s="45" t="s">
        <v>2518</v>
      </c>
      <c r="D1028" s="46">
        <v>44278</v>
      </c>
      <c r="E1028" s="46">
        <v>44362</v>
      </c>
      <c r="F1028" s="47" t="s">
        <v>3910</v>
      </c>
      <c r="G1028" s="48">
        <v>60000</v>
      </c>
      <c r="H1028" s="49">
        <v>45128</v>
      </c>
      <c r="I1028" s="44">
        <v>2021</v>
      </c>
      <c r="J1028" s="44">
        <v>2021</v>
      </c>
      <c r="K1028" s="44">
        <v>2023</v>
      </c>
      <c r="L1028" s="44" t="s">
        <v>21</v>
      </c>
      <c r="M1028" s="44" t="s">
        <v>7210</v>
      </c>
      <c r="N1028" s="44">
        <v>0</v>
      </c>
      <c r="O1028" t="str">
        <f>IF(_xlfn.XLOOKUP(C1028,Raw_Data_OS_23!$C$7:$C$4518,Raw_Data_OS_23!$C$7:$C$4518,"New_Claim")="New_Claim",IF(_xlfn.XLOOKUP(C1028,'Raw Data_OS_22'!$C$5:$C$4516,'Raw Data_OS_22'!$C$5:$C$4516,"New_Claim")="New_Claim",IF(I1028=$O$1,"F1","F2"),"Considered"),"Considered")</f>
        <v>Considered</v>
      </c>
      <c r="P1028" t="str" cm="1">
        <f t="array" ref="P1028">_xlfn.IFS(O1028="F1","F1",O1028="F2","F2",O1028="Considered",_xlfn.XLOOKUP(C1028,Raw_Data_OS_23!$C$7:$C$4518,Raw_Data_OS_23!$N$7:$N$4518,_xlfn.XLOOKUP(Raw_Data_Paid_23!C1028,'Raw Data_OS_22'!$C$5:$C$4516,'Raw Data_OS_22'!$O$5:$O$4516)))</f>
        <v>B2</v>
      </c>
      <c r="Q1028" t="str">
        <f t="shared" si="35"/>
        <v>B2</v>
      </c>
      <c r="R1028" t="str">
        <f t="shared" si="36"/>
        <v>2021Motor Private</v>
      </c>
    </row>
    <row r="1029" spans="2:18" x14ac:dyDescent="0.35">
      <c r="B1029" s="40"/>
      <c r="C1029" s="45" t="s">
        <v>2518</v>
      </c>
      <c r="D1029" s="46">
        <v>44278</v>
      </c>
      <c r="E1029" s="46">
        <v>44362</v>
      </c>
      <c r="F1029" s="47" t="s">
        <v>3910</v>
      </c>
      <c r="G1029" s="48">
        <v>250000</v>
      </c>
      <c r="H1029" s="49">
        <v>45128</v>
      </c>
      <c r="I1029" s="44">
        <v>2021</v>
      </c>
      <c r="J1029" s="44">
        <v>2021</v>
      </c>
      <c r="K1029" s="44">
        <v>2023</v>
      </c>
      <c r="L1029" s="44" t="s">
        <v>21</v>
      </c>
      <c r="M1029" s="44" t="s">
        <v>7210</v>
      </c>
      <c r="N1029" s="44">
        <v>0</v>
      </c>
      <c r="O1029" t="str">
        <f>IF(_xlfn.XLOOKUP(C1029,Raw_Data_OS_23!$C$7:$C$4518,Raw_Data_OS_23!$C$7:$C$4518,"New_Claim")="New_Claim",IF(_xlfn.XLOOKUP(C1029,'Raw Data_OS_22'!$C$5:$C$4516,'Raw Data_OS_22'!$C$5:$C$4516,"New_Claim")="New_Claim",IF(I1029=$O$1,"F1","F2"),"Considered"),"Considered")</f>
        <v>Considered</v>
      </c>
      <c r="P1029" t="str" cm="1">
        <f t="array" ref="P1029">_xlfn.IFS(O1029="F1","F1",O1029="F2","F2",O1029="Considered",_xlfn.XLOOKUP(C1029,Raw_Data_OS_23!$C$7:$C$4518,Raw_Data_OS_23!$N$7:$N$4518,_xlfn.XLOOKUP(Raw_Data_Paid_23!C1029,'Raw Data_OS_22'!$C$5:$C$4516,'Raw Data_OS_22'!$O$5:$O$4516)))</f>
        <v>B2</v>
      </c>
      <c r="Q1029" t="str">
        <f t="shared" ref="Q1029:Q1092" si="37">IF(P1029="D","F3",IF(P1029="E1","E2",P1029))</f>
        <v>B2</v>
      </c>
      <c r="R1029" t="str">
        <f t="shared" ref="R1029:R1092" si="38">I1029&amp;F1029</f>
        <v>2021Motor Private</v>
      </c>
    </row>
    <row r="1030" spans="2:18" x14ac:dyDescent="0.35">
      <c r="B1030" s="40"/>
      <c r="C1030" s="45" t="s">
        <v>2642</v>
      </c>
      <c r="D1030" s="46">
        <v>44235</v>
      </c>
      <c r="E1030" s="46">
        <v>44295</v>
      </c>
      <c r="F1030" s="47" t="s">
        <v>3910</v>
      </c>
      <c r="G1030" s="48">
        <v>55000</v>
      </c>
      <c r="H1030" s="49">
        <v>45131</v>
      </c>
      <c r="I1030" s="44">
        <v>2021</v>
      </c>
      <c r="J1030" s="44">
        <v>2021</v>
      </c>
      <c r="K1030" s="44">
        <v>2023</v>
      </c>
      <c r="L1030" s="44" t="s">
        <v>21</v>
      </c>
      <c r="M1030" s="44" t="s">
        <v>7210</v>
      </c>
      <c r="N1030" s="44">
        <v>1</v>
      </c>
      <c r="O1030" t="str">
        <f>IF(_xlfn.XLOOKUP(C1030,Raw_Data_OS_23!$C$7:$C$4518,Raw_Data_OS_23!$C$7:$C$4518,"New_Claim")="New_Claim",IF(_xlfn.XLOOKUP(C1030,'Raw Data_OS_22'!$C$5:$C$4516,'Raw Data_OS_22'!$C$5:$C$4516,"New_Claim")="New_Claim",IF(I1030=$O$1,"F1","F2"),"Considered"),"Considered")</f>
        <v>Considered</v>
      </c>
      <c r="P1030" t="str" cm="1">
        <f t="array" ref="P1030">_xlfn.IFS(O1030="F1","F1",O1030="F2","F2",O1030="Considered",_xlfn.XLOOKUP(C1030,Raw_Data_OS_23!$C$7:$C$4518,Raw_Data_OS_23!$N$7:$N$4518,_xlfn.XLOOKUP(Raw_Data_Paid_23!C1030,'Raw Data_OS_22'!$C$5:$C$4516,'Raw Data_OS_22'!$O$5:$O$4516)))</f>
        <v>B2</v>
      </c>
      <c r="Q1030" t="str">
        <f t="shared" si="37"/>
        <v>B2</v>
      </c>
      <c r="R1030" t="str">
        <f t="shared" si="38"/>
        <v>2021Motor Private</v>
      </c>
    </row>
    <row r="1031" spans="2:18" x14ac:dyDescent="0.35">
      <c r="B1031" s="40"/>
      <c r="C1031" s="45" t="s">
        <v>2568</v>
      </c>
      <c r="D1031" s="46">
        <v>44229</v>
      </c>
      <c r="E1031" s="46">
        <v>44369</v>
      </c>
      <c r="F1031" s="47" t="s">
        <v>3908</v>
      </c>
      <c r="G1031" s="48">
        <v>250000</v>
      </c>
      <c r="H1031" s="49">
        <v>45131</v>
      </c>
      <c r="I1031" s="44">
        <v>2021</v>
      </c>
      <c r="J1031" s="44">
        <v>2021</v>
      </c>
      <c r="K1031" s="44">
        <v>2023</v>
      </c>
      <c r="L1031" s="44" t="s">
        <v>21</v>
      </c>
      <c r="M1031" s="44" t="s">
        <v>7210</v>
      </c>
      <c r="N1031" s="44">
        <v>0</v>
      </c>
      <c r="O1031" t="str">
        <f>IF(_xlfn.XLOOKUP(C1031,Raw_Data_OS_23!$C$7:$C$4518,Raw_Data_OS_23!$C$7:$C$4518,"New_Claim")="New_Claim",IF(_xlfn.XLOOKUP(C1031,'Raw Data_OS_22'!$C$5:$C$4516,'Raw Data_OS_22'!$C$5:$C$4516,"New_Claim")="New_Claim",IF(I1031=$O$1,"F1","F2"),"Considered"),"Considered")</f>
        <v>Considered</v>
      </c>
      <c r="P1031" t="str" cm="1">
        <f t="array" ref="P1031">_xlfn.IFS(O1031="F1","F1",O1031="F2","F2",O1031="Considered",_xlfn.XLOOKUP(C1031,Raw_Data_OS_23!$C$7:$C$4518,Raw_Data_OS_23!$N$7:$N$4518,_xlfn.XLOOKUP(Raw_Data_Paid_23!C1031,'Raw Data_OS_22'!$C$5:$C$4516,'Raw Data_OS_22'!$O$5:$O$4516)))</f>
        <v>B2</v>
      </c>
      <c r="Q1031" t="str">
        <f t="shared" si="37"/>
        <v>B2</v>
      </c>
      <c r="R1031" t="str">
        <f t="shared" si="38"/>
        <v>2021Motor Commercial</v>
      </c>
    </row>
    <row r="1032" spans="2:18" x14ac:dyDescent="0.35">
      <c r="B1032" s="40"/>
      <c r="C1032" s="45" t="s">
        <v>2969</v>
      </c>
      <c r="D1032" s="46">
        <v>44110</v>
      </c>
      <c r="E1032" s="46">
        <v>44335</v>
      </c>
      <c r="F1032" s="47" t="s">
        <v>3908</v>
      </c>
      <c r="G1032" s="48">
        <v>250000</v>
      </c>
      <c r="H1032" s="49">
        <v>45131</v>
      </c>
      <c r="I1032" s="44">
        <v>2020</v>
      </c>
      <c r="J1032" s="44">
        <v>2021</v>
      </c>
      <c r="K1032" s="44">
        <v>2023</v>
      </c>
      <c r="L1032" s="44" t="s">
        <v>11</v>
      </c>
      <c r="M1032" s="44" t="s">
        <v>7210</v>
      </c>
      <c r="N1032" s="44">
        <v>1</v>
      </c>
      <c r="O1032" t="str">
        <f>IF(_xlfn.XLOOKUP(C1032,Raw_Data_OS_23!$C$7:$C$4518,Raw_Data_OS_23!$C$7:$C$4518,"New_Claim")="New_Claim",IF(_xlfn.XLOOKUP(C1032,'Raw Data_OS_22'!$C$5:$C$4516,'Raw Data_OS_22'!$C$5:$C$4516,"New_Claim")="New_Claim",IF(I1032=$O$1,"F1","F2"),"Considered"),"Considered")</f>
        <v>Considered</v>
      </c>
      <c r="P1032" t="str" cm="1">
        <f t="array" ref="P1032">_xlfn.IFS(O1032="F1","F1",O1032="F2","F2",O1032="Considered",_xlfn.XLOOKUP(C1032,Raw_Data_OS_23!$C$7:$C$4518,Raw_Data_OS_23!$N$7:$N$4518,_xlfn.XLOOKUP(Raw_Data_Paid_23!C1032,'Raw Data_OS_22'!$C$5:$C$4516,'Raw Data_OS_22'!$O$5:$O$4516)))</f>
        <v>B2</v>
      </c>
      <c r="Q1032" t="str">
        <f t="shared" si="37"/>
        <v>B2</v>
      </c>
      <c r="R1032" t="str">
        <f t="shared" si="38"/>
        <v>2020Motor Commercial</v>
      </c>
    </row>
    <row r="1033" spans="2:18" x14ac:dyDescent="0.35">
      <c r="B1033" s="40"/>
      <c r="C1033" s="45" t="s">
        <v>3688</v>
      </c>
      <c r="D1033" s="46">
        <v>44503</v>
      </c>
      <c r="E1033" s="46">
        <v>44505</v>
      </c>
      <c r="F1033" s="47" t="s">
        <v>3910</v>
      </c>
      <c r="G1033" s="48">
        <v>165000</v>
      </c>
      <c r="H1033" s="49">
        <v>45131</v>
      </c>
      <c r="I1033" s="44">
        <v>2021</v>
      </c>
      <c r="J1033" s="44">
        <v>2021</v>
      </c>
      <c r="K1033" s="44">
        <v>2023</v>
      </c>
      <c r="L1033" s="44" t="s">
        <v>3138</v>
      </c>
      <c r="M1033" s="44" t="s">
        <v>7210</v>
      </c>
      <c r="N1033" s="44">
        <v>0</v>
      </c>
      <c r="O1033" t="str">
        <f>IF(_xlfn.XLOOKUP(C1033,Raw_Data_OS_23!$C$7:$C$4518,Raw_Data_OS_23!$C$7:$C$4518,"New_Claim")="New_Claim",IF(_xlfn.XLOOKUP(C1033,'Raw Data_OS_22'!$C$5:$C$4516,'Raw Data_OS_22'!$C$5:$C$4516,"New_Claim")="New_Claim",IF(I1033=$O$1,"F1","F2"),"Considered"),"Considered")</f>
        <v>Considered</v>
      </c>
      <c r="P1033" t="str" cm="1">
        <f t="array" ref="P1033">_xlfn.IFS(O1033="F1","F1",O1033="F2","F2",O1033="Considered",_xlfn.XLOOKUP(C1033,Raw_Data_OS_23!$C$7:$C$4518,Raw_Data_OS_23!$N$7:$N$4518,_xlfn.XLOOKUP(Raw_Data_Paid_23!C1033,'Raw Data_OS_22'!$C$5:$C$4516,'Raw Data_OS_22'!$O$5:$O$4516)))</f>
        <v>C2</v>
      </c>
      <c r="Q1033" t="str">
        <f t="shared" si="37"/>
        <v>C2</v>
      </c>
      <c r="R1033" t="str">
        <f t="shared" si="38"/>
        <v>2021Motor Private</v>
      </c>
    </row>
    <row r="1034" spans="2:18" x14ac:dyDescent="0.35">
      <c r="B1034" s="40"/>
      <c r="C1034" s="45" t="s">
        <v>3824</v>
      </c>
      <c r="D1034" s="46">
        <v>44534</v>
      </c>
      <c r="E1034" s="46">
        <v>44535</v>
      </c>
      <c r="F1034" s="47" t="s">
        <v>3910</v>
      </c>
      <c r="G1034" s="48">
        <v>183000</v>
      </c>
      <c r="H1034" s="49">
        <v>45131</v>
      </c>
      <c r="I1034" s="44">
        <v>2021</v>
      </c>
      <c r="J1034" s="44">
        <v>2021</v>
      </c>
      <c r="K1034" s="44">
        <v>2023</v>
      </c>
      <c r="L1034" s="44" t="s">
        <v>3138</v>
      </c>
      <c r="M1034" s="44" t="s">
        <v>7210</v>
      </c>
      <c r="N1034" s="44">
        <v>0</v>
      </c>
      <c r="O1034" t="str">
        <f>IF(_xlfn.XLOOKUP(C1034,Raw_Data_OS_23!$C$7:$C$4518,Raw_Data_OS_23!$C$7:$C$4518,"New_Claim")="New_Claim",IF(_xlfn.XLOOKUP(C1034,'Raw Data_OS_22'!$C$5:$C$4516,'Raw Data_OS_22'!$C$5:$C$4516,"New_Claim")="New_Claim",IF(I1034=$O$1,"F1","F2"),"Considered"),"Considered")</f>
        <v>Considered</v>
      </c>
      <c r="P1034" t="str" cm="1">
        <f t="array" ref="P1034">_xlfn.IFS(O1034="F1","F1",O1034="F2","F2",O1034="Considered",_xlfn.XLOOKUP(C1034,Raw_Data_OS_23!$C$7:$C$4518,Raw_Data_OS_23!$N$7:$N$4518,_xlfn.XLOOKUP(Raw_Data_Paid_23!C1034,'Raw Data_OS_22'!$C$5:$C$4516,'Raw Data_OS_22'!$O$5:$O$4516)))</f>
        <v>C2</v>
      </c>
      <c r="Q1034" t="str">
        <f t="shared" si="37"/>
        <v>C2</v>
      </c>
      <c r="R1034" t="str">
        <f t="shared" si="38"/>
        <v>2021Motor Private</v>
      </c>
    </row>
    <row r="1035" spans="2:18" x14ac:dyDescent="0.35">
      <c r="B1035" s="40"/>
      <c r="C1035" s="45" t="s">
        <v>2568</v>
      </c>
      <c r="D1035" s="46">
        <v>44229</v>
      </c>
      <c r="E1035" s="46">
        <v>44369</v>
      </c>
      <c r="F1035" s="47" t="s">
        <v>3908</v>
      </c>
      <c r="G1035" s="48">
        <v>-250000</v>
      </c>
      <c r="H1035" s="49">
        <v>45131</v>
      </c>
      <c r="I1035" s="44">
        <v>2021</v>
      </c>
      <c r="J1035" s="44">
        <v>2021</v>
      </c>
      <c r="K1035" s="44">
        <v>2023</v>
      </c>
      <c r="L1035" s="44" t="s">
        <v>21</v>
      </c>
      <c r="M1035" s="44" t="s">
        <v>7210</v>
      </c>
      <c r="N1035" s="44">
        <v>0</v>
      </c>
      <c r="O1035" t="str">
        <f>IF(_xlfn.XLOOKUP(C1035,Raw_Data_OS_23!$C$7:$C$4518,Raw_Data_OS_23!$C$7:$C$4518,"New_Claim")="New_Claim",IF(_xlfn.XLOOKUP(C1035,'Raw Data_OS_22'!$C$5:$C$4516,'Raw Data_OS_22'!$C$5:$C$4516,"New_Claim")="New_Claim",IF(I1035=$O$1,"F1","F2"),"Considered"),"Considered")</f>
        <v>Considered</v>
      </c>
      <c r="P1035" t="str" cm="1">
        <f t="array" ref="P1035">_xlfn.IFS(O1035="F1","F1",O1035="F2","F2",O1035="Considered",_xlfn.XLOOKUP(C1035,Raw_Data_OS_23!$C$7:$C$4518,Raw_Data_OS_23!$N$7:$N$4518,_xlfn.XLOOKUP(Raw_Data_Paid_23!C1035,'Raw Data_OS_22'!$C$5:$C$4516,'Raw Data_OS_22'!$O$5:$O$4516)))</f>
        <v>B2</v>
      </c>
      <c r="Q1035" t="str">
        <f t="shared" si="37"/>
        <v>B2</v>
      </c>
      <c r="R1035" t="str">
        <f t="shared" si="38"/>
        <v>2021Motor Commercial</v>
      </c>
    </row>
    <row r="1036" spans="2:18" x14ac:dyDescent="0.35">
      <c r="B1036" s="40"/>
      <c r="C1036" s="45" t="s">
        <v>7407</v>
      </c>
      <c r="D1036" s="46">
        <v>44624</v>
      </c>
      <c r="E1036" s="46">
        <v>44959</v>
      </c>
      <c r="F1036" s="47" t="s">
        <v>658</v>
      </c>
      <c r="G1036" s="48">
        <v>78967</v>
      </c>
      <c r="H1036" s="49">
        <v>45132</v>
      </c>
      <c r="I1036" s="44">
        <v>2022</v>
      </c>
      <c r="J1036" s="44">
        <v>2023</v>
      </c>
      <c r="K1036" s="44">
        <v>2023</v>
      </c>
      <c r="L1036" s="44" t="s">
        <v>6021</v>
      </c>
      <c r="M1036" s="44" t="s">
        <v>7210</v>
      </c>
      <c r="N1036" s="44">
        <v>1</v>
      </c>
      <c r="O1036" t="str">
        <f>IF(_xlfn.XLOOKUP(C1036,Raw_Data_OS_23!$C$7:$C$4518,Raw_Data_OS_23!$C$7:$C$4518,"New_Claim")="New_Claim",IF(_xlfn.XLOOKUP(C1036,'Raw Data_OS_22'!$C$5:$C$4516,'Raw Data_OS_22'!$C$5:$C$4516,"New_Claim")="New_Claim",IF(I1036=$O$1,"F1","F2"),"Considered"),"Considered")</f>
        <v>Considered</v>
      </c>
      <c r="P1036" t="str" cm="1">
        <f t="array" ref="P1036">_xlfn.IFS(O1036="F1","F1",O1036="F2","F2",O1036="Considered",_xlfn.XLOOKUP(C1036,Raw_Data_OS_23!$C$7:$C$4518,Raw_Data_OS_23!$N$7:$N$4518,_xlfn.XLOOKUP(Raw_Data_Paid_23!C1036,'Raw Data_OS_22'!$C$5:$C$4516,'Raw Data_OS_22'!$O$5:$O$4516)))</f>
        <v>D</v>
      </c>
      <c r="Q1036" t="str">
        <f t="shared" si="37"/>
        <v>F3</v>
      </c>
      <c r="R1036" t="str">
        <f t="shared" si="38"/>
        <v>2022Workmen's Compensation</v>
      </c>
    </row>
    <row r="1037" spans="2:18" x14ac:dyDescent="0.35">
      <c r="B1037" s="40"/>
      <c r="C1037" s="45" t="s">
        <v>7569</v>
      </c>
      <c r="D1037" s="46">
        <v>44925</v>
      </c>
      <c r="E1037" s="46">
        <v>45098</v>
      </c>
      <c r="F1037" s="47" t="s">
        <v>658</v>
      </c>
      <c r="G1037" s="48">
        <v>32101</v>
      </c>
      <c r="H1037" s="49">
        <v>45132</v>
      </c>
      <c r="I1037" s="44">
        <v>2022</v>
      </c>
      <c r="J1037" s="44">
        <v>2023</v>
      </c>
      <c r="K1037" s="44">
        <v>2023</v>
      </c>
      <c r="L1037" s="44" t="s">
        <v>6825</v>
      </c>
      <c r="M1037" s="44" t="s">
        <v>7210</v>
      </c>
      <c r="N1037" s="44">
        <v>1</v>
      </c>
      <c r="O1037" t="str">
        <f>IF(_xlfn.XLOOKUP(C1037,Raw_Data_OS_23!$C$7:$C$4518,Raw_Data_OS_23!$C$7:$C$4518,"New_Claim")="New_Claim",IF(_xlfn.XLOOKUP(C1037,'Raw Data_OS_22'!$C$5:$C$4516,'Raw Data_OS_22'!$C$5:$C$4516,"New_Claim")="New_Claim",IF(I1037=$O$1,"F1","F2"),"Considered"),"Considered")</f>
        <v>F2</v>
      </c>
      <c r="P1037" t="str" cm="1">
        <f t="array" ref="P1037">_xlfn.IFS(O1037="F1","F1",O1037="F2","F2",O1037="Considered",_xlfn.XLOOKUP(C1037,Raw_Data_OS_23!$C$7:$C$4518,Raw_Data_OS_23!$N$7:$N$4518,_xlfn.XLOOKUP(Raw_Data_Paid_23!C1037,'Raw Data_OS_22'!$C$5:$C$4516,'Raw Data_OS_22'!$O$5:$O$4516)))</f>
        <v>F2</v>
      </c>
      <c r="Q1037" t="str">
        <f t="shared" si="37"/>
        <v>F2</v>
      </c>
      <c r="R1037" t="str">
        <f t="shared" si="38"/>
        <v>2022Workmen's Compensation</v>
      </c>
    </row>
    <row r="1038" spans="2:18" x14ac:dyDescent="0.35">
      <c r="B1038" s="40"/>
      <c r="C1038" s="45" t="s">
        <v>7527</v>
      </c>
      <c r="D1038" s="46">
        <v>45084</v>
      </c>
      <c r="E1038" s="46">
        <v>45098</v>
      </c>
      <c r="F1038" s="47" t="s">
        <v>3910</v>
      </c>
      <c r="G1038" s="48">
        <v>550000</v>
      </c>
      <c r="H1038" s="49">
        <v>45132</v>
      </c>
      <c r="I1038" s="44">
        <v>2023</v>
      </c>
      <c r="J1038" s="44">
        <v>2023</v>
      </c>
      <c r="K1038" s="44">
        <v>2023</v>
      </c>
      <c r="L1038" s="44" t="s">
        <v>7246</v>
      </c>
      <c r="M1038" s="44" t="s">
        <v>7210</v>
      </c>
      <c r="N1038" s="44">
        <v>1</v>
      </c>
      <c r="O1038" t="str">
        <f>IF(_xlfn.XLOOKUP(C1038,Raw_Data_OS_23!$C$7:$C$4518,Raw_Data_OS_23!$C$7:$C$4518,"New_Claim")="New_Claim",IF(_xlfn.XLOOKUP(C1038,'Raw Data_OS_22'!$C$5:$C$4516,'Raw Data_OS_22'!$C$5:$C$4516,"New_Claim")="New_Claim",IF(I1038=$O$1,"F1","F2"),"Considered"),"Considered")</f>
        <v>Considered</v>
      </c>
      <c r="P1038" t="str" cm="1">
        <f t="array" ref="P1038">_xlfn.IFS(O1038="F1","F1",O1038="F2","F2",O1038="Considered",_xlfn.XLOOKUP(C1038,Raw_Data_OS_23!$C$7:$C$4518,Raw_Data_OS_23!$N$7:$N$4518,_xlfn.XLOOKUP(Raw_Data_Paid_23!C1038,'Raw Data_OS_22'!$C$5:$C$4516,'Raw Data_OS_22'!$O$5:$O$4516)))</f>
        <v>E1</v>
      </c>
      <c r="Q1038" t="str">
        <f t="shared" si="37"/>
        <v>E2</v>
      </c>
      <c r="R1038" t="str">
        <f t="shared" si="38"/>
        <v>2023Motor Private</v>
      </c>
    </row>
    <row r="1039" spans="2:18" x14ac:dyDescent="0.35">
      <c r="B1039" s="40"/>
      <c r="C1039" s="45" t="s">
        <v>7363</v>
      </c>
      <c r="D1039" s="46">
        <v>44876</v>
      </c>
      <c r="E1039" s="46">
        <v>45104</v>
      </c>
      <c r="F1039" s="47" t="s">
        <v>3910</v>
      </c>
      <c r="G1039" s="48">
        <v>75400</v>
      </c>
      <c r="H1039" s="49">
        <v>45132</v>
      </c>
      <c r="I1039" s="44">
        <v>2022</v>
      </c>
      <c r="J1039" s="44">
        <v>2023</v>
      </c>
      <c r="K1039" s="44">
        <v>2023</v>
      </c>
      <c r="L1039" s="44" t="s">
        <v>6825</v>
      </c>
      <c r="M1039" s="44" t="s">
        <v>7210</v>
      </c>
      <c r="N1039" s="44">
        <v>1</v>
      </c>
      <c r="O1039" t="str">
        <f>IF(_xlfn.XLOOKUP(C1039,Raw_Data_OS_23!$C$7:$C$4518,Raw_Data_OS_23!$C$7:$C$4518,"New_Claim")="New_Claim",IF(_xlfn.XLOOKUP(C1039,'Raw Data_OS_22'!$C$5:$C$4516,'Raw Data_OS_22'!$C$5:$C$4516,"New_Claim")="New_Claim",IF(I1039=$O$1,"F1","F2"),"Considered"),"Considered")</f>
        <v>Considered</v>
      </c>
      <c r="P1039" t="str" cm="1">
        <f t="array" ref="P1039">_xlfn.IFS(O1039="F1","F1",O1039="F2","F2",O1039="Considered",_xlfn.XLOOKUP(C1039,Raw_Data_OS_23!$C$7:$C$4518,Raw_Data_OS_23!$N$7:$N$4518,_xlfn.XLOOKUP(Raw_Data_Paid_23!C1039,'Raw Data_OS_22'!$C$5:$C$4516,'Raw Data_OS_22'!$O$5:$O$4516)))</f>
        <v>D</v>
      </c>
      <c r="Q1039" t="str">
        <f t="shared" si="37"/>
        <v>F3</v>
      </c>
      <c r="R1039" t="str">
        <f t="shared" si="38"/>
        <v>2022Motor Private</v>
      </c>
    </row>
    <row r="1040" spans="2:18" x14ac:dyDescent="0.35">
      <c r="B1040" s="40"/>
      <c r="C1040" s="45" t="s">
        <v>7408</v>
      </c>
      <c r="D1040" s="46">
        <v>44975</v>
      </c>
      <c r="E1040" s="46">
        <v>45008</v>
      </c>
      <c r="F1040" s="47" t="s">
        <v>3910</v>
      </c>
      <c r="G1040" s="48">
        <v>61596</v>
      </c>
      <c r="H1040" s="49">
        <v>45132</v>
      </c>
      <c r="I1040" s="44">
        <v>2023</v>
      </c>
      <c r="J1040" s="44">
        <v>2023</v>
      </c>
      <c r="K1040" s="44">
        <v>2023</v>
      </c>
      <c r="L1040" s="44" t="s">
        <v>7201</v>
      </c>
      <c r="M1040" s="44" t="s">
        <v>7210</v>
      </c>
      <c r="N1040" s="44">
        <v>0</v>
      </c>
      <c r="O1040" t="str">
        <f>IF(_xlfn.XLOOKUP(C1040,Raw_Data_OS_23!$C$7:$C$4518,Raw_Data_OS_23!$C$7:$C$4518,"New_Claim")="New_Claim",IF(_xlfn.XLOOKUP(C1040,'Raw Data_OS_22'!$C$5:$C$4516,'Raw Data_OS_22'!$C$5:$C$4516,"New_Claim")="New_Claim",IF(I1040=$O$1,"F1","F2"),"Considered"),"Considered")</f>
        <v>Considered</v>
      </c>
      <c r="P1040" t="str" cm="1">
        <f t="array" ref="P1040">_xlfn.IFS(O1040="F1","F1",O1040="F2","F2",O1040="Considered",_xlfn.XLOOKUP(C1040,Raw_Data_OS_23!$C$7:$C$4518,Raw_Data_OS_23!$N$7:$N$4518,_xlfn.XLOOKUP(Raw_Data_Paid_23!C1040,'Raw Data_OS_22'!$C$5:$C$4516,'Raw Data_OS_22'!$O$5:$O$4516)))</f>
        <v>E1</v>
      </c>
      <c r="Q1040" t="str">
        <f t="shared" si="37"/>
        <v>E2</v>
      </c>
      <c r="R1040" t="str">
        <f t="shared" si="38"/>
        <v>2023Motor Private</v>
      </c>
    </row>
    <row r="1041" spans="2:18" x14ac:dyDescent="0.35">
      <c r="B1041" s="40"/>
      <c r="C1041" s="45" t="s">
        <v>2568</v>
      </c>
      <c r="D1041" s="46">
        <v>44229</v>
      </c>
      <c r="E1041" s="46">
        <v>44369</v>
      </c>
      <c r="F1041" s="47" t="s">
        <v>3908</v>
      </c>
      <c r="G1041" s="48">
        <v>250000</v>
      </c>
      <c r="H1041" s="49">
        <v>45132</v>
      </c>
      <c r="I1041" s="44">
        <v>2021</v>
      </c>
      <c r="J1041" s="44">
        <v>2021</v>
      </c>
      <c r="K1041" s="44">
        <v>2023</v>
      </c>
      <c r="L1041" s="44" t="s">
        <v>21</v>
      </c>
      <c r="M1041" s="44" t="s">
        <v>7210</v>
      </c>
      <c r="N1041" s="44">
        <v>0</v>
      </c>
      <c r="O1041" t="str">
        <f>IF(_xlfn.XLOOKUP(C1041,Raw_Data_OS_23!$C$7:$C$4518,Raw_Data_OS_23!$C$7:$C$4518,"New_Claim")="New_Claim",IF(_xlfn.XLOOKUP(C1041,'Raw Data_OS_22'!$C$5:$C$4516,'Raw Data_OS_22'!$C$5:$C$4516,"New_Claim")="New_Claim",IF(I1041=$O$1,"F1","F2"),"Considered"),"Considered")</f>
        <v>Considered</v>
      </c>
      <c r="P1041" t="str" cm="1">
        <f t="array" ref="P1041">_xlfn.IFS(O1041="F1","F1",O1041="F2","F2",O1041="Considered",_xlfn.XLOOKUP(C1041,Raw_Data_OS_23!$C$7:$C$4518,Raw_Data_OS_23!$N$7:$N$4518,_xlfn.XLOOKUP(Raw_Data_Paid_23!C1041,'Raw Data_OS_22'!$C$5:$C$4516,'Raw Data_OS_22'!$O$5:$O$4516)))</f>
        <v>B2</v>
      </c>
      <c r="Q1041" t="str">
        <f t="shared" si="37"/>
        <v>B2</v>
      </c>
      <c r="R1041" t="str">
        <f t="shared" si="38"/>
        <v>2021Motor Commercial</v>
      </c>
    </row>
    <row r="1042" spans="2:18" x14ac:dyDescent="0.35">
      <c r="B1042" s="40"/>
      <c r="C1042" s="45" t="s">
        <v>156</v>
      </c>
      <c r="D1042" s="46">
        <v>43854</v>
      </c>
      <c r="E1042" s="46">
        <v>43854</v>
      </c>
      <c r="F1042" s="47" t="s">
        <v>3908</v>
      </c>
      <c r="G1042" s="48">
        <v>150000</v>
      </c>
      <c r="H1042" s="49">
        <v>45133</v>
      </c>
      <c r="I1042" s="44">
        <v>2020</v>
      </c>
      <c r="J1042" s="44">
        <v>2020</v>
      </c>
      <c r="K1042" s="44">
        <v>2023</v>
      </c>
      <c r="L1042" s="44" t="s">
        <v>28</v>
      </c>
      <c r="M1042" s="44" t="s">
        <v>7210</v>
      </c>
      <c r="N1042" s="44">
        <v>0</v>
      </c>
      <c r="O1042" t="str">
        <f>IF(_xlfn.XLOOKUP(C1042,Raw_Data_OS_23!$C$7:$C$4518,Raw_Data_OS_23!$C$7:$C$4518,"New_Claim")="New_Claim",IF(_xlfn.XLOOKUP(C1042,'Raw Data_OS_22'!$C$5:$C$4516,'Raw Data_OS_22'!$C$5:$C$4516,"New_Claim")="New_Claim",IF(I1042=$O$1,"F1","F2"),"Considered"),"Considered")</f>
        <v>Considered</v>
      </c>
      <c r="P1042" t="str" cm="1">
        <f t="array" ref="P1042">_xlfn.IFS(O1042="F1","F1",O1042="F2","F2",O1042="Considered",_xlfn.XLOOKUP(C1042,Raw_Data_OS_23!$C$7:$C$4518,Raw_Data_OS_23!$N$7:$N$4518,_xlfn.XLOOKUP(Raw_Data_Paid_23!C1042,'Raw Data_OS_22'!$C$5:$C$4516,'Raw Data_OS_22'!$O$5:$O$4516)))</f>
        <v>B2</v>
      </c>
      <c r="Q1042" t="str">
        <f t="shared" si="37"/>
        <v>B2</v>
      </c>
      <c r="R1042" t="str">
        <f t="shared" si="38"/>
        <v>2020Motor Commercial</v>
      </c>
    </row>
    <row r="1043" spans="2:18" x14ac:dyDescent="0.35">
      <c r="B1043" s="40"/>
      <c r="C1043" s="45" t="s">
        <v>6734</v>
      </c>
      <c r="D1043" s="46">
        <v>44777</v>
      </c>
      <c r="E1043" s="46">
        <v>44784</v>
      </c>
      <c r="F1043" s="47" t="s">
        <v>3910</v>
      </c>
      <c r="G1043" s="48">
        <v>800000</v>
      </c>
      <c r="H1043" s="49">
        <v>45133</v>
      </c>
      <c r="I1043" s="44">
        <v>2022</v>
      </c>
      <c r="J1043" s="44">
        <v>2022</v>
      </c>
      <c r="K1043" s="44">
        <v>2023</v>
      </c>
      <c r="L1043" s="44" t="s">
        <v>6643</v>
      </c>
      <c r="M1043" s="44" t="s">
        <v>7210</v>
      </c>
      <c r="N1043" s="44">
        <v>0</v>
      </c>
      <c r="O1043" t="str">
        <f>IF(_xlfn.XLOOKUP(C1043,Raw_Data_OS_23!$C$7:$C$4518,Raw_Data_OS_23!$C$7:$C$4518,"New_Claim")="New_Claim",IF(_xlfn.XLOOKUP(C1043,'Raw Data_OS_22'!$C$5:$C$4516,'Raw Data_OS_22'!$C$5:$C$4516,"New_Claim")="New_Claim",IF(I1043=$O$1,"F1","F2"),"Considered"),"Considered")</f>
        <v>Considered</v>
      </c>
      <c r="P1043" t="str" cm="1">
        <f t="array" ref="P1043">_xlfn.IFS(O1043="F1","F1",O1043="F2","F2",O1043="Considered",_xlfn.XLOOKUP(C1043,Raw_Data_OS_23!$C$7:$C$4518,Raw_Data_OS_23!$N$7:$N$4518,_xlfn.XLOOKUP(Raw_Data_Paid_23!C1043,'Raw Data_OS_22'!$C$5:$C$4516,'Raw Data_OS_22'!$O$5:$O$4516)))</f>
        <v>B2</v>
      </c>
      <c r="Q1043" t="str">
        <f t="shared" si="37"/>
        <v>B2</v>
      </c>
      <c r="R1043" t="str">
        <f t="shared" si="38"/>
        <v>2022Motor Private</v>
      </c>
    </row>
    <row r="1044" spans="2:18" x14ac:dyDescent="0.35">
      <c r="B1044" s="40"/>
      <c r="C1044" s="45" t="s">
        <v>3694</v>
      </c>
      <c r="D1044" s="46">
        <v>44505</v>
      </c>
      <c r="E1044" s="46">
        <v>44508</v>
      </c>
      <c r="F1044" s="47" t="s">
        <v>3910</v>
      </c>
      <c r="G1044" s="48">
        <v>156500</v>
      </c>
      <c r="H1044" s="49">
        <v>45133</v>
      </c>
      <c r="I1044" s="44">
        <v>2021</v>
      </c>
      <c r="J1044" s="44">
        <v>2021</v>
      </c>
      <c r="K1044" s="44">
        <v>2023</v>
      </c>
      <c r="L1044" s="44" t="s">
        <v>3138</v>
      </c>
      <c r="M1044" s="44" t="s">
        <v>7210</v>
      </c>
      <c r="N1044" s="44">
        <v>0</v>
      </c>
      <c r="O1044" t="str">
        <f>IF(_xlfn.XLOOKUP(C1044,Raw_Data_OS_23!$C$7:$C$4518,Raw_Data_OS_23!$C$7:$C$4518,"New_Claim")="New_Claim",IF(_xlfn.XLOOKUP(C1044,'Raw Data_OS_22'!$C$5:$C$4516,'Raw Data_OS_22'!$C$5:$C$4516,"New_Claim")="New_Claim",IF(I1044=$O$1,"F1","F2"),"Considered"),"Considered")</f>
        <v>Considered</v>
      </c>
      <c r="P1044" t="str" cm="1">
        <f t="array" ref="P1044">_xlfn.IFS(O1044="F1","F1",O1044="F2","F2",O1044="Considered",_xlfn.XLOOKUP(C1044,Raw_Data_OS_23!$C$7:$C$4518,Raw_Data_OS_23!$N$7:$N$4518,_xlfn.XLOOKUP(Raw_Data_Paid_23!C1044,'Raw Data_OS_22'!$C$5:$C$4516,'Raw Data_OS_22'!$O$5:$O$4516)))</f>
        <v>C2</v>
      </c>
      <c r="Q1044" t="str">
        <f t="shared" si="37"/>
        <v>C2</v>
      </c>
      <c r="R1044" t="str">
        <f t="shared" si="38"/>
        <v>2021Motor Private</v>
      </c>
    </row>
    <row r="1045" spans="2:18" x14ac:dyDescent="0.35">
      <c r="B1045" s="40"/>
      <c r="C1045" s="45" t="s">
        <v>3648</v>
      </c>
      <c r="D1045" s="46">
        <v>44482</v>
      </c>
      <c r="E1045" s="46">
        <v>44501</v>
      </c>
      <c r="F1045" s="47" t="s">
        <v>3910</v>
      </c>
      <c r="G1045" s="48">
        <v>114500</v>
      </c>
      <c r="H1045" s="49">
        <v>45133</v>
      </c>
      <c r="I1045" s="44">
        <v>2021</v>
      </c>
      <c r="J1045" s="44">
        <v>2021</v>
      </c>
      <c r="K1045" s="44">
        <v>2023</v>
      </c>
      <c r="L1045" s="44" t="s">
        <v>3138</v>
      </c>
      <c r="M1045" s="44" t="s">
        <v>7210</v>
      </c>
      <c r="N1045" s="44">
        <v>1</v>
      </c>
      <c r="O1045" t="str">
        <f>IF(_xlfn.XLOOKUP(C1045,Raw_Data_OS_23!$C$7:$C$4518,Raw_Data_OS_23!$C$7:$C$4518,"New_Claim")="New_Claim",IF(_xlfn.XLOOKUP(C1045,'Raw Data_OS_22'!$C$5:$C$4516,'Raw Data_OS_22'!$C$5:$C$4516,"New_Claim")="New_Claim",IF(I1045=$O$1,"F1","F2"),"Considered"),"Considered")</f>
        <v>Considered</v>
      </c>
      <c r="P1045" t="str" cm="1">
        <f t="array" ref="P1045">_xlfn.IFS(O1045="F1","F1",O1045="F2","F2",O1045="Considered",_xlfn.XLOOKUP(C1045,Raw_Data_OS_23!$C$7:$C$4518,Raw_Data_OS_23!$N$7:$N$4518,_xlfn.XLOOKUP(Raw_Data_Paid_23!C1045,'Raw Data_OS_22'!$C$5:$C$4516,'Raw Data_OS_22'!$O$5:$O$4516)))</f>
        <v>B2</v>
      </c>
      <c r="Q1045" t="str">
        <f t="shared" si="37"/>
        <v>B2</v>
      </c>
      <c r="R1045" t="str">
        <f t="shared" si="38"/>
        <v>2021Motor Private</v>
      </c>
    </row>
    <row r="1046" spans="2:18" x14ac:dyDescent="0.35">
      <c r="B1046" s="40"/>
      <c r="C1046" s="45" t="s">
        <v>6231</v>
      </c>
      <c r="D1046" s="46">
        <v>44601</v>
      </c>
      <c r="E1046" s="46">
        <v>44611</v>
      </c>
      <c r="F1046" s="47" t="s">
        <v>3910</v>
      </c>
      <c r="G1046" s="48">
        <v>146000</v>
      </c>
      <c r="H1046" s="49">
        <v>45133</v>
      </c>
      <c r="I1046" s="44">
        <v>2022</v>
      </c>
      <c r="J1046" s="44">
        <v>2022</v>
      </c>
      <c r="K1046" s="44">
        <v>2023</v>
      </c>
      <c r="L1046" s="44" t="s">
        <v>6021</v>
      </c>
      <c r="M1046" s="44" t="s">
        <v>7210</v>
      </c>
      <c r="N1046" s="44">
        <v>0</v>
      </c>
      <c r="O1046" t="str">
        <f>IF(_xlfn.XLOOKUP(C1046,Raw_Data_OS_23!$C$7:$C$4518,Raw_Data_OS_23!$C$7:$C$4518,"New_Claim")="New_Claim",IF(_xlfn.XLOOKUP(C1046,'Raw Data_OS_22'!$C$5:$C$4516,'Raw Data_OS_22'!$C$5:$C$4516,"New_Claim")="New_Claim",IF(I1046=$O$1,"F1","F2"),"Considered"),"Considered")</f>
        <v>Considered</v>
      </c>
      <c r="P1046" t="str" cm="1">
        <f t="array" ref="P1046">_xlfn.IFS(O1046="F1","F1",O1046="F2","F2",O1046="Considered",_xlfn.XLOOKUP(C1046,Raw_Data_OS_23!$C$7:$C$4518,Raw_Data_OS_23!$N$7:$N$4518,_xlfn.XLOOKUP(Raw_Data_Paid_23!C1046,'Raw Data_OS_22'!$C$5:$C$4516,'Raw Data_OS_22'!$O$5:$O$4516)))</f>
        <v>B2</v>
      </c>
      <c r="Q1046" t="str">
        <f t="shared" si="37"/>
        <v>B2</v>
      </c>
      <c r="R1046" t="str">
        <f t="shared" si="38"/>
        <v>2022Motor Private</v>
      </c>
    </row>
    <row r="1047" spans="2:18" x14ac:dyDescent="0.35">
      <c r="B1047" s="40"/>
      <c r="C1047" s="45" t="s">
        <v>6207</v>
      </c>
      <c r="D1047" s="46">
        <v>44575</v>
      </c>
      <c r="E1047" s="46">
        <v>44582</v>
      </c>
      <c r="F1047" s="47" t="s">
        <v>3910</v>
      </c>
      <c r="G1047" s="48">
        <v>158000</v>
      </c>
      <c r="H1047" s="49">
        <v>45133</v>
      </c>
      <c r="I1047" s="44">
        <v>2022</v>
      </c>
      <c r="J1047" s="44">
        <v>2022</v>
      </c>
      <c r="K1047" s="44">
        <v>2023</v>
      </c>
      <c r="L1047" s="44" t="s">
        <v>6021</v>
      </c>
      <c r="M1047" s="44" t="s">
        <v>7210</v>
      </c>
      <c r="N1047" s="44">
        <v>0</v>
      </c>
      <c r="O1047" t="str">
        <f>IF(_xlfn.XLOOKUP(C1047,Raw_Data_OS_23!$C$7:$C$4518,Raw_Data_OS_23!$C$7:$C$4518,"New_Claim")="New_Claim",IF(_xlfn.XLOOKUP(C1047,'Raw Data_OS_22'!$C$5:$C$4516,'Raw Data_OS_22'!$C$5:$C$4516,"New_Claim")="New_Claim",IF(I1047=$O$1,"F1","F2"),"Considered"),"Considered")</f>
        <v>Considered</v>
      </c>
      <c r="P1047" t="str" cm="1">
        <f t="array" ref="P1047">_xlfn.IFS(O1047="F1","F1",O1047="F2","F2",O1047="Considered",_xlfn.XLOOKUP(C1047,Raw_Data_OS_23!$C$7:$C$4518,Raw_Data_OS_23!$N$7:$N$4518,_xlfn.XLOOKUP(Raw_Data_Paid_23!C1047,'Raw Data_OS_22'!$C$5:$C$4516,'Raw Data_OS_22'!$O$5:$O$4516)))</f>
        <v>B2</v>
      </c>
      <c r="Q1047" t="str">
        <f t="shared" si="37"/>
        <v>B2</v>
      </c>
      <c r="R1047" t="str">
        <f t="shared" si="38"/>
        <v>2022Motor Private</v>
      </c>
    </row>
    <row r="1048" spans="2:18" x14ac:dyDescent="0.35">
      <c r="B1048" s="40"/>
      <c r="C1048" s="45" t="s">
        <v>6208</v>
      </c>
      <c r="D1048" s="46">
        <v>44600</v>
      </c>
      <c r="E1048" s="46">
        <v>44606</v>
      </c>
      <c r="F1048" s="47" t="s">
        <v>3910</v>
      </c>
      <c r="G1048" s="48">
        <v>132000</v>
      </c>
      <c r="H1048" s="49">
        <v>45133</v>
      </c>
      <c r="I1048" s="44">
        <v>2022</v>
      </c>
      <c r="J1048" s="44">
        <v>2022</v>
      </c>
      <c r="K1048" s="44">
        <v>2023</v>
      </c>
      <c r="L1048" s="44" t="s">
        <v>6021</v>
      </c>
      <c r="M1048" s="44" t="s">
        <v>7210</v>
      </c>
      <c r="N1048" s="44">
        <v>0</v>
      </c>
      <c r="O1048" t="str">
        <f>IF(_xlfn.XLOOKUP(C1048,Raw_Data_OS_23!$C$7:$C$4518,Raw_Data_OS_23!$C$7:$C$4518,"New_Claim")="New_Claim",IF(_xlfn.XLOOKUP(C1048,'Raw Data_OS_22'!$C$5:$C$4516,'Raw Data_OS_22'!$C$5:$C$4516,"New_Claim")="New_Claim",IF(I1048=$O$1,"F1","F2"),"Considered"),"Considered")</f>
        <v>Considered</v>
      </c>
      <c r="P1048" t="str" cm="1">
        <f t="array" ref="P1048">_xlfn.IFS(O1048="F1","F1",O1048="F2","F2",O1048="Considered",_xlfn.XLOOKUP(C1048,Raw_Data_OS_23!$C$7:$C$4518,Raw_Data_OS_23!$N$7:$N$4518,_xlfn.XLOOKUP(Raw_Data_Paid_23!C1048,'Raw Data_OS_22'!$C$5:$C$4516,'Raw Data_OS_22'!$O$5:$O$4516)))</f>
        <v>B2</v>
      </c>
      <c r="Q1048" t="str">
        <f t="shared" si="37"/>
        <v>B2</v>
      </c>
      <c r="R1048" t="str">
        <f t="shared" si="38"/>
        <v>2022Motor Private</v>
      </c>
    </row>
    <row r="1049" spans="2:18" x14ac:dyDescent="0.35">
      <c r="B1049" s="40"/>
      <c r="C1049" s="45" t="s">
        <v>6177</v>
      </c>
      <c r="D1049" s="46">
        <v>44578</v>
      </c>
      <c r="E1049" s="46">
        <v>44595</v>
      </c>
      <c r="F1049" s="47" t="s">
        <v>3910</v>
      </c>
      <c r="G1049" s="48">
        <v>122000</v>
      </c>
      <c r="H1049" s="49">
        <v>45133</v>
      </c>
      <c r="I1049" s="44">
        <v>2022</v>
      </c>
      <c r="J1049" s="44">
        <v>2022</v>
      </c>
      <c r="K1049" s="44">
        <v>2023</v>
      </c>
      <c r="L1049" s="44" t="s">
        <v>6021</v>
      </c>
      <c r="M1049" s="44" t="s">
        <v>7210</v>
      </c>
      <c r="N1049" s="44">
        <v>0</v>
      </c>
      <c r="O1049" t="str">
        <f>IF(_xlfn.XLOOKUP(C1049,Raw_Data_OS_23!$C$7:$C$4518,Raw_Data_OS_23!$C$7:$C$4518,"New_Claim")="New_Claim",IF(_xlfn.XLOOKUP(C1049,'Raw Data_OS_22'!$C$5:$C$4516,'Raw Data_OS_22'!$C$5:$C$4516,"New_Claim")="New_Claim",IF(I1049=$O$1,"F1","F2"),"Considered"),"Considered")</f>
        <v>Considered</v>
      </c>
      <c r="P1049" t="str" cm="1">
        <f t="array" ref="P1049">_xlfn.IFS(O1049="F1","F1",O1049="F2","F2",O1049="Considered",_xlfn.XLOOKUP(C1049,Raw_Data_OS_23!$C$7:$C$4518,Raw_Data_OS_23!$N$7:$N$4518,_xlfn.XLOOKUP(Raw_Data_Paid_23!C1049,'Raw Data_OS_22'!$C$5:$C$4516,'Raw Data_OS_22'!$O$5:$O$4516)))</f>
        <v>B2</v>
      </c>
      <c r="Q1049" t="str">
        <f t="shared" si="37"/>
        <v>B2</v>
      </c>
      <c r="R1049" t="str">
        <f t="shared" si="38"/>
        <v>2022Motor Private</v>
      </c>
    </row>
    <row r="1050" spans="2:18" x14ac:dyDescent="0.35">
      <c r="B1050" s="40"/>
      <c r="C1050" s="45" t="s">
        <v>3801</v>
      </c>
      <c r="D1050" s="46">
        <v>44530</v>
      </c>
      <c r="E1050" s="46">
        <v>44534</v>
      </c>
      <c r="F1050" s="47" t="s">
        <v>3910</v>
      </c>
      <c r="G1050" s="48">
        <v>135000</v>
      </c>
      <c r="H1050" s="49">
        <v>45133</v>
      </c>
      <c r="I1050" s="44">
        <v>2021</v>
      </c>
      <c r="J1050" s="44">
        <v>2021</v>
      </c>
      <c r="K1050" s="44">
        <v>2023</v>
      </c>
      <c r="L1050" s="44" t="s">
        <v>3138</v>
      </c>
      <c r="M1050" s="44" t="s">
        <v>7210</v>
      </c>
      <c r="N1050" s="44">
        <v>0</v>
      </c>
      <c r="O1050" t="str">
        <f>IF(_xlfn.XLOOKUP(C1050,Raw_Data_OS_23!$C$7:$C$4518,Raw_Data_OS_23!$C$7:$C$4518,"New_Claim")="New_Claim",IF(_xlfn.XLOOKUP(C1050,'Raw Data_OS_22'!$C$5:$C$4516,'Raw Data_OS_22'!$C$5:$C$4516,"New_Claim")="New_Claim",IF(I1050=$O$1,"F1","F2"),"Considered"),"Considered")</f>
        <v>Considered</v>
      </c>
      <c r="P1050" t="str" cm="1">
        <f t="array" ref="P1050">_xlfn.IFS(O1050="F1","F1",O1050="F2","F2",O1050="Considered",_xlfn.XLOOKUP(C1050,Raw_Data_OS_23!$C$7:$C$4518,Raw_Data_OS_23!$N$7:$N$4518,_xlfn.XLOOKUP(Raw_Data_Paid_23!C1050,'Raw Data_OS_22'!$C$5:$C$4516,'Raw Data_OS_22'!$O$5:$O$4516)))</f>
        <v>B2</v>
      </c>
      <c r="Q1050" t="str">
        <f t="shared" si="37"/>
        <v>B2</v>
      </c>
      <c r="R1050" t="str">
        <f t="shared" si="38"/>
        <v>2021Motor Private</v>
      </c>
    </row>
    <row r="1051" spans="2:18" x14ac:dyDescent="0.35">
      <c r="B1051" s="40"/>
      <c r="C1051" s="45" t="s">
        <v>3826</v>
      </c>
      <c r="D1051" s="46">
        <v>44535</v>
      </c>
      <c r="E1051" s="46">
        <v>44537</v>
      </c>
      <c r="F1051" s="47" t="s">
        <v>3910</v>
      </c>
      <c r="G1051" s="48">
        <v>170000</v>
      </c>
      <c r="H1051" s="49">
        <v>45133</v>
      </c>
      <c r="I1051" s="44">
        <v>2021</v>
      </c>
      <c r="J1051" s="44">
        <v>2021</v>
      </c>
      <c r="K1051" s="44">
        <v>2023</v>
      </c>
      <c r="L1051" s="44" t="s">
        <v>3138</v>
      </c>
      <c r="M1051" s="44" t="s">
        <v>7210</v>
      </c>
      <c r="N1051" s="44">
        <v>0</v>
      </c>
      <c r="O1051" t="str">
        <f>IF(_xlfn.XLOOKUP(C1051,Raw_Data_OS_23!$C$7:$C$4518,Raw_Data_OS_23!$C$7:$C$4518,"New_Claim")="New_Claim",IF(_xlfn.XLOOKUP(C1051,'Raw Data_OS_22'!$C$5:$C$4516,'Raw Data_OS_22'!$C$5:$C$4516,"New_Claim")="New_Claim",IF(I1051=$O$1,"F1","F2"),"Considered"),"Considered")</f>
        <v>Considered</v>
      </c>
      <c r="P1051" t="str" cm="1">
        <f t="array" ref="P1051">_xlfn.IFS(O1051="F1","F1",O1051="F2","F2",O1051="Considered",_xlfn.XLOOKUP(C1051,Raw_Data_OS_23!$C$7:$C$4518,Raw_Data_OS_23!$N$7:$N$4518,_xlfn.XLOOKUP(Raw_Data_Paid_23!C1051,'Raw Data_OS_22'!$C$5:$C$4516,'Raw Data_OS_22'!$O$5:$O$4516)))</f>
        <v>B2</v>
      </c>
      <c r="Q1051" t="str">
        <f t="shared" si="37"/>
        <v>B2</v>
      </c>
      <c r="R1051" t="str">
        <f t="shared" si="38"/>
        <v>2021Motor Private</v>
      </c>
    </row>
    <row r="1052" spans="2:18" x14ac:dyDescent="0.35">
      <c r="B1052" s="40"/>
      <c r="C1052" s="45" t="s">
        <v>6172</v>
      </c>
      <c r="D1052" s="46">
        <v>44591</v>
      </c>
      <c r="E1052" s="46">
        <v>44594</v>
      </c>
      <c r="F1052" s="47" t="s">
        <v>3910</v>
      </c>
      <c r="G1052" s="48">
        <v>111500</v>
      </c>
      <c r="H1052" s="49">
        <v>45133</v>
      </c>
      <c r="I1052" s="44">
        <v>2022</v>
      </c>
      <c r="J1052" s="44">
        <v>2022</v>
      </c>
      <c r="K1052" s="44">
        <v>2023</v>
      </c>
      <c r="L1052" s="44" t="s">
        <v>6021</v>
      </c>
      <c r="M1052" s="44" t="s">
        <v>7210</v>
      </c>
      <c r="N1052" s="44">
        <v>0</v>
      </c>
      <c r="O1052" t="str">
        <f>IF(_xlfn.XLOOKUP(C1052,Raw_Data_OS_23!$C$7:$C$4518,Raw_Data_OS_23!$C$7:$C$4518,"New_Claim")="New_Claim",IF(_xlfn.XLOOKUP(C1052,'Raw Data_OS_22'!$C$5:$C$4516,'Raw Data_OS_22'!$C$5:$C$4516,"New_Claim")="New_Claim",IF(I1052=$O$1,"F1","F2"),"Considered"),"Considered")</f>
        <v>Considered</v>
      </c>
      <c r="P1052" t="str" cm="1">
        <f t="array" ref="P1052">_xlfn.IFS(O1052="F1","F1",O1052="F2","F2",O1052="Considered",_xlfn.XLOOKUP(C1052,Raw_Data_OS_23!$C$7:$C$4518,Raw_Data_OS_23!$N$7:$N$4518,_xlfn.XLOOKUP(Raw_Data_Paid_23!C1052,'Raw Data_OS_22'!$C$5:$C$4516,'Raw Data_OS_22'!$O$5:$O$4516)))</f>
        <v>B2</v>
      </c>
      <c r="Q1052" t="str">
        <f t="shared" si="37"/>
        <v>B2</v>
      </c>
      <c r="R1052" t="str">
        <f t="shared" si="38"/>
        <v>2022Motor Private</v>
      </c>
    </row>
    <row r="1053" spans="2:18" x14ac:dyDescent="0.35">
      <c r="B1053" s="40"/>
      <c r="C1053" s="45" t="s">
        <v>3762</v>
      </c>
      <c r="D1053" s="46">
        <v>44521</v>
      </c>
      <c r="E1053" s="46">
        <v>44525</v>
      </c>
      <c r="F1053" s="47" t="s">
        <v>3908</v>
      </c>
      <c r="G1053" s="48">
        <v>159000</v>
      </c>
      <c r="H1053" s="49">
        <v>45133</v>
      </c>
      <c r="I1053" s="44">
        <v>2021</v>
      </c>
      <c r="J1053" s="44">
        <v>2021</v>
      </c>
      <c r="K1053" s="44">
        <v>2023</v>
      </c>
      <c r="L1053" s="44" t="s">
        <v>3138</v>
      </c>
      <c r="M1053" s="44" t="s">
        <v>7210</v>
      </c>
      <c r="N1053" s="44">
        <v>0</v>
      </c>
      <c r="O1053" t="str">
        <f>IF(_xlfn.XLOOKUP(C1053,Raw_Data_OS_23!$C$7:$C$4518,Raw_Data_OS_23!$C$7:$C$4518,"New_Claim")="New_Claim",IF(_xlfn.XLOOKUP(C1053,'Raw Data_OS_22'!$C$5:$C$4516,'Raw Data_OS_22'!$C$5:$C$4516,"New_Claim")="New_Claim",IF(I1053=$O$1,"F1","F2"),"Considered"),"Considered")</f>
        <v>Considered</v>
      </c>
      <c r="P1053" t="str" cm="1">
        <f t="array" ref="P1053">_xlfn.IFS(O1053="F1","F1",O1053="F2","F2",O1053="Considered",_xlfn.XLOOKUP(C1053,Raw_Data_OS_23!$C$7:$C$4518,Raw_Data_OS_23!$N$7:$N$4518,_xlfn.XLOOKUP(Raw_Data_Paid_23!C1053,'Raw Data_OS_22'!$C$5:$C$4516,'Raw Data_OS_22'!$O$5:$O$4516)))</f>
        <v>C2</v>
      </c>
      <c r="Q1053" t="str">
        <f t="shared" si="37"/>
        <v>C2</v>
      </c>
      <c r="R1053" t="str">
        <f t="shared" si="38"/>
        <v>2021Motor Commercial</v>
      </c>
    </row>
    <row r="1054" spans="2:18" x14ac:dyDescent="0.35">
      <c r="B1054" s="40"/>
      <c r="C1054" s="45" t="s">
        <v>6164</v>
      </c>
      <c r="D1054" s="46">
        <v>44581</v>
      </c>
      <c r="E1054" s="46">
        <v>44588</v>
      </c>
      <c r="F1054" s="47" t="s">
        <v>3910</v>
      </c>
      <c r="G1054" s="48">
        <v>147000</v>
      </c>
      <c r="H1054" s="49">
        <v>45133</v>
      </c>
      <c r="I1054" s="44">
        <v>2022</v>
      </c>
      <c r="J1054" s="44">
        <v>2022</v>
      </c>
      <c r="K1054" s="44">
        <v>2023</v>
      </c>
      <c r="L1054" s="44" t="s">
        <v>6021</v>
      </c>
      <c r="M1054" s="44" t="s">
        <v>7210</v>
      </c>
      <c r="N1054" s="44">
        <v>0</v>
      </c>
      <c r="O1054" t="str">
        <f>IF(_xlfn.XLOOKUP(C1054,Raw_Data_OS_23!$C$7:$C$4518,Raw_Data_OS_23!$C$7:$C$4518,"New_Claim")="New_Claim",IF(_xlfn.XLOOKUP(C1054,'Raw Data_OS_22'!$C$5:$C$4516,'Raw Data_OS_22'!$C$5:$C$4516,"New_Claim")="New_Claim",IF(I1054=$O$1,"F1","F2"),"Considered"),"Considered")</f>
        <v>Considered</v>
      </c>
      <c r="P1054" t="str" cm="1">
        <f t="array" ref="P1054">_xlfn.IFS(O1054="F1","F1",O1054="F2","F2",O1054="Considered",_xlfn.XLOOKUP(C1054,Raw_Data_OS_23!$C$7:$C$4518,Raw_Data_OS_23!$N$7:$N$4518,_xlfn.XLOOKUP(Raw_Data_Paid_23!C1054,'Raw Data_OS_22'!$C$5:$C$4516,'Raw Data_OS_22'!$O$5:$O$4516)))</f>
        <v>B2</v>
      </c>
      <c r="Q1054" t="str">
        <f t="shared" si="37"/>
        <v>B2</v>
      </c>
      <c r="R1054" t="str">
        <f t="shared" si="38"/>
        <v>2022Motor Private</v>
      </c>
    </row>
    <row r="1055" spans="2:18" x14ac:dyDescent="0.35">
      <c r="B1055" s="40"/>
      <c r="C1055" s="45" t="s">
        <v>6062</v>
      </c>
      <c r="D1055" s="46">
        <v>44571</v>
      </c>
      <c r="E1055" s="46">
        <v>44573</v>
      </c>
      <c r="F1055" s="47" t="s">
        <v>3910</v>
      </c>
      <c r="G1055" s="48">
        <v>132500</v>
      </c>
      <c r="H1055" s="49">
        <v>45133</v>
      </c>
      <c r="I1055" s="44">
        <v>2022</v>
      </c>
      <c r="J1055" s="44">
        <v>2022</v>
      </c>
      <c r="K1055" s="44">
        <v>2023</v>
      </c>
      <c r="L1055" s="44" t="s">
        <v>6021</v>
      </c>
      <c r="M1055" s="44" t="s">
        <v>7210</v>
      </c>
      <c r="N1055" s="44">
        <v>0</v>
      </c>
      <c r="O1055" t="str">
        <f>IF(_xlfn.XLOOKUP(C1055,Raw_Data_OS_23!$C$7:$C$4518,Raw_Data_OS_23!$C$7:$C$4518,"New_Claim")="New_Claim",IF(_xlfn.XLOOKUP(C1055,'Raw Data_OS_22'!$C$5:$C$4516,'Raw Data_OS_22'!$C$5:$C$4516,"New_Claim")="New_Claim",IF(I1055=$O$1,"F1","F2"),"Considered"),"Considered")</f>
        <v>Considered</v>
      </c>
      <c r="P1055" t="str" cm="1">
        <f t="array" ref="P1055">_xlfn.IFS(O1055="F1","F1",O1055="F2","F2",O1055="Considered",_xlfn.XLOOKUP(C1055,Raw_Data_OS_23!$C$7:$C$4518,Raw_Data_OS_23!$N$7:$N$4518,_xlfn.XLOOKUP(Raw_Data_Paid_23!C1055,'Raw Data_OS_22'!$C$5:$C$4516,'Raw Data_OS_22'!$O$5:$O$4516)))</f>
        <v>B2</v>
      </c>
      <c r="Q1055" t="str">
        <f t="shared" si="37"/>
        <v>B2</v>
      </c>
      <c r="R1055" t="str">
        <f t="shared" si="38"/>
        <v>2022Motor Private</v>
      </c>
    </row>
    <row r="1056" spans="2:18" x14ac:dyDescent="0.35">
      <c r="B1056" s="40"/>
      <c r="C1056" s="45" t="s">
        <v>6137</v>
      </c>
      <c r="D1056" s="46">
        <v>44544</v>
      </c>
      <c r="E1056" s="46">
        <v>44586</v>
      </c>
      <c r="F1056" s="47" t="s">
        <v>3910</v>
      </c>
      <c r="G1056" s="48">
        <v>169000</v>
      </c>
      <c r="H1056" s="49">
        <v>45133</v>
      </c>
      <c r="I1056" s="44">
        <v>2021</v>
      </c>
      <c r="J1056" s="44">
        <v>2022</v>
      </c>
      <c r="K1056" s="44">
        <v>2023</v>
      </c>
      <c r="L1056" s="44" t="s">
        <v>3138</v>
      </c>
      <c r="M1056" s="44" t="s">
        <v>7210</v>
      </c>
      <c r="N1056" s="44">
        <v>0</v>
      </c>
      <c r="O1056" t="str">
        <f>IF(_xlfn.XLOOKUP(C1056,Raw_Data_OS_23!$C$7:$C$4518,Raw_Data_OS_23!$C$7:$C$4518,"New_Claim")="New_Claim",IF(_xlfn.XLOOKUP(C1056,'Raw Data_OS_22'!$C$5:$C$4516,'Raw Data_OS_22'!$C$5:$C$4516,"New_Claim")="New_Claim",IF(I1056=$O$1,"F1","F2"),"Considered"),"Considered")</f>
        <v>Considered</v>
      </c>
      <c r="P1056" t="str" cm="1">
        <f t="array" ref="P1056">_xlfn.IFS(O1056="F1","F1",O1056="F2","F2",O1056="Considered",_xlfn.XLOOKUP(C1056,Raw_Data_OS_23!$C$7:$C$4518,Raw_Data_OS_23!$N$7:$N$4518,_xlfn.XLOOKUP(Raw_Data_Paid_23!C1056,'Raw Data_OS_22'!$C$5:$C$4516,'Raw Data_OS_22'!$O$5:$O$4516)))</f>
        <v>C2</v>
      </c>
      <c r="Q1056" t="str">
        <f t="shared" si="37"/>
        <v>C2</v>
      </c>
      <c r="R1056" t="str">
        <f t="shared" si="38"/>
        <v>2021Motor Private</v>
      </c>
    </row>
    <row r="1057" spans="2:18" x14ac:dyDescent="0.35">
      <c r="B1057" s="40"/>
      <c r="C1057" s="45" t="s">
        <v>6093</v>
      </c>
      <c r="D1057" s="46">
        <v>44559</v>
      </c>
      <c r="E1057" s="46">
        <v>44578</v>
      </c>
      <c r="F1057" s="47" t="s">
        <v>3910</v>
      </c>
      <c r="G1057" s="48">
        <v>135000</v>
      </c>
      <c r="H1057" s="49">
        <v>45133</v>
      </c>
      <c r="I1057" s="44">
        <v>2021</v>
      </c>
      <c r="J1057" s="44">
        <v>2022</v>
      </c>
      <c r="K1057" s="44">
        <v>2023</v>
      </c>
      <c r="L1057" s="44" t="s">
        <v>3138</v>
      </c>
      <c r="M1057" s="44" t="s">
        <v>7210</v>
      </c>
      <c r="N1057" s="44">
        <v>0</v>
      </c>
      <c r="O1057" t="str">
        <f>IF(_xlfn.XLOOKUP(C1057,Raw_Data_OS_23!$C$7:$C$4518,Raw_Data_OS_23!$C$7:$C$4518,"New_Claim")="New_Claim",IF(_xlfn.XLOOKUP(C1057,'Raw Data_OS_22'!$C$5:$C$4516,'Raw Data_OS_22'!$C$5:$C$4516,"New_Claim")="New_Claim",IF(I1057=$O$1,"F1","F2"),"Considered"),"Considered")</f>
        <v>Considered</v>
      </c>
      <c r="P1057" t="str" cm="1">
        <f t="array" ref="P1057">_xlfn.IFS(O1057="F1","F1",O1057="F2","F2",O1057="Considered",_xlfn.XLOOKUP(C1057,Raw_Data_OS_23!$C$7:$C$4518,Raw_Data_OS_23!$N$7:$N$4518,_xlfn.XLOOKUP(Raw_Data_Paid_23!C1057,'Raw Data_OS_22'!$C$5:$C$4516,'Raw Data_OS_22'!$O$5:$O$4516)))</f>
        <v>B2</v>
      </c>
      <c r="Q1057" t="str">
        <f t="shared" si="37"/>
        <v>B2</v>
      </c>
      <c r="R1057" t="str">
        <f t="shared" si="38"/>
        <v>2021Motor Private</v>
      </c>
    </row>
    <row r="1058" spans="2:18" x14ac:dyDescent="0.35">
      <c r="B1058" s="40"/>
      <c r="C1058" s="45" t="s">
        <v>6042</v>
      </c>
      <c r="D1058" s="46">
        <v>44558</v>
      </c>
      <c r="E1058" s="46">
        <v>44566</v>
      </c>
      <c r="F1058" s="47" t="s">
        <v>3910</v>
      </c>
      <c r="G1058" s="48">
        <v>117000</v>
      </c>
      <c r="H1058" s="49">
        <v>45133</v>
      </c>
      <c r="I1058" s="44">
        <v>2021</v>
      </c>
      <c r="J1058" s="44">
        <v>2022</v>
      </c>
      <c r="K1058" s="44">
        <v>2023</v>
      </c>
      <c r="L1058" s="44" t="s">
        <v>3138</v>
      </c>
      <c r="M1058" s="44" t="s">
        <v>7210</v>
      </c>
      <c r="N1058" s="44">
        <v>1</v>
      </c>
      <c r="O1058" t="str">
        <f>IF(_xlfn.XLOOKUP(C1058,Raw_Data_OS_23!$C$7:$C$4518,Raw_Data_OS_23!$C$7:$C$4518,"New_Claim")="New_Claim",IF(_xlfn.XLOOKUP(C1058,'Raw Data_OS_22'!$C$5:$C$4516,'Raw Data_OS_22'!$C$5:$C$4516,"New_Claim")="New_Claim",IF(I1058=$O$1,"F1","F2"),"Considered"),"Considered")</f>
        <v>Considered</v>
      </c>
      <c r="P1058" t="str" cm="1">
        <f t="array" ref="P1058">_xlfn.IFS(O1058="F1","F1",O1058="F2","F2",O1058="Considered",_xlfn.XLOOKUP(C1058,Raw_Data_OS_23!$C$7:$C$4518,Raw_Data_OS_23!$N$7:$N$4518,_xlfn.XLOOKUP(Raw_Data_Paid_23!C1058,'Raw Data_OS_22'!$C$5:$C$4516,'Raw Data_OS_22'!$O$5:$O$4516)))</f>
        <v>B2</v>
      </c>
      <c r="Q1058" t="str">
        <f t="shared" si="37"/>
        <v>B2</v>
      </c>
      <c r="R1058" t="str">
        <f t="shared" si="38"/>
        <v>2021Motor Private</v>
      </c>
    </row>
    <row r="1059" spans="2:18" x14ac:dyDescent="0.35">
      <c r="B1059" s="40"/>
      <c r="C1059" s="45" t="s">
        <v>6114</v>
      </c>
      <c r="D1059" s="46">
        <v>44554</v>
      </c>
      <c r="E1059" s="46">
        <v>44581</v>
      </c>
      <c r="F1059" s="47" t="s">
        <v>3910</v>
      </c>
      <c r="G1059" s="48">
        <v>175000</v>
      </c>
      <c r="H1059" s="49">
        <v>45133</v>
      </c>
      <c r="I1059" s="44">
        <v>2021</v>
      </c>
      <c r="J1059" s="44">
        <v>2022</v>
      </c>
      <c r="K1059" s="44">
        <v>2023</v>
      </c>
      <c r="L1059" s="44" t="s">
        <v>3138</v>
      </c>
      <c r="M1059" s="44" t="s">
        <v>7210</v>
      </c>
      <c r="N1059" s="44">
        <v>0</v>
      </c>
      <c r="O1059" t="str">
        <f>IF(_xlfn.XLOOKUP(C1059,Raw_Data_OS_23!$C$7:$C$4518,Raw_Data_OS_23!$C$7:$C$4518,"New_Claim")="New_Claim",IF(_xlfn.XLOOKUP(C1059,'Raw Data_OS_22'!$C$5:$C$4516,'Raw Data_OS_22'!$C$5:$C$4516,"New_Claim")="New_Claim",IF(I1059=$O$1,"F1","F2"),"Considered"),"Considered")</f>
        <v>Considered</v>
      </c>
      <c r="P1059" t="str" cm="1">
        <f t="array" ref="P1059">_xlfn.IFS(O1059="F1","F1",O1059="F2","F2",O1059="Considered",_xlfn.XLOOKUP(C1059,Raw_Data_OS_23!$C$7:$C$4518,Raw_Data_OS_23!$N$7:$N$4518,_xlfn.XLOOKUP(Raw_Data_Paid_23!C1059,'Raw Data_OS_22'!$C$5:$C$4516,'Raw Data_OS_22'!$O$5:$O$4516)))</f>
        <v>B2</v>
      </c>
      <c r="Q1059" t="str">
        <f t="shared" si="37"/>
        <v>B2</v>
      </c>
      <c r="R1059" t="str">
        <f t="shared" si="38"/>
        <v>2021Motor Private</v>
      </c>
    </row>
    <row r="1060" spans="2:18" x14ac:dyDescent="0.35">
      <c r="B1060" s="40"/>
      <c r="C1060" s="45" t="s">
        <v>3768</v>
      </c>
      <c r="D1060" s="46">
        <v>44520</v>
      </c>
      <c r="E1060" s="46">
        <v>44525</v>
      </c>
      <c r="F1060" s="47" t="s">
        <v>3908</v>
      </c>
      <c r="G1060" s="48">
        <v>182000</v>
      </c>
      <c r="H1060" s="49">
        <v>45133</v>
      </c>
      <c r="I1060" s="44">
        <v>2021</v>
      </c>
      <c r="J1060" s="44">
        <v>2021</v>
      </c>
      <c r="K1060" s="44">
        <v>2023</v>
      </c>
      <c r="L1060" s="44" t="s">
        <v>3138</v>
      </c>
      <c r="M1060" s="44" t="s">
        <v>7210</v>
      </c>
      <c r="N1060" s="44">
        <v>0</v>
      </c>
      <c r="O1060" t="str">
        <f>IF(_xlfn.XLOOKUP(C1060,Raw_Data_OS_23!$C$7:$C$4518,Raw_Data_OS_23!$C$7:$C$4518,"New_Claim")="New_Claim",IF(_xlfn.XLOOKUP(C1060,'Raw Data_OS_22'!$C$5:$C$4516,'Raw Data_OS_22'!$C$5:$C$4516,"New_Claim")="New_Claim",IF(I1060=$O$1,"F1","F2"),"Considered"),"Considered")</f>
        <v>Considered</v>
      </c>
      <c r="P1060" t="str" cm="1">
        <f t="array" ref="P1060">_xlfn.IFS(O1060="F1","F1",O1060="F2","F2",O1060="Considered",_xlfn.XLOOKUP(C1060,Raw_Data_OS_23!$C$7:$C$4518,Raw_Data_OS_23!$N$7:$N$4518,_xlfn.XLOOKUP(Raw_Data_Paid_23!C1060,'Raw Data_OS_22'!$C$5:$C$4516,'Raw Data_OS_22'!$O$5:$O$4516)))</f>
        <v>B2</v>
      </c>
      <c r="Q1060" t="str">
        <f t="shared" si="37"/>
        <v>B2</v>
      </c>
      <c r="R1060" t="str">
        <f t="shared" si="38"/>
        <v>2021Motor Commercial</v>
      </c>
    </row>
    <row r="1061" spans="2:18" x14ac:dyDescent="0.35">
      <c r="B1061" s="40"/>
      <c r="C1061" s="45" t="s">
        <v>3789</v>
      </c>
      <c r="D1061" s="46">
        <v>44529</v>
      </c>
      <c r="E1061" s="46">
        <v>44532</v>
      </c>
      <c r="F1061" s="47" t="s">
        <v>3908</v>
      </c>
      <c r="G1061" s="48">
        <v>183000</v>
      </c>
      <c r="H1061" s="49">
        <v>45133</v>
      </c>
      <c r="I1061" s="44">
        <v>2021</v>
      </c>
      <c r="J1061" s="44">
        <v>2021</v>
      </c>
      <c r="K1061" s="44">
        <v>2023</v>
      </c>
      <c r="L1061" s="44" t="s">
        <v>3138</v>
      </c>
      <c r="M1061" s="44" t="s">
        <v>7210</v>
      </c>
      <c r="N1061" s="44">
        <v>0</v>
      </c>
      <c r="O1061" t="str">
        <f>IF(_xlfn.XLOOKUP(C1061,Raw_Data_OS_23!$C$7:$C$4518,Raw_Data_OS_23!$C$7:$C$4518,"New_Claim")="New_Claim",IF(_xlfn.XLOOKUP(C1061,'Raw Data_OS_22'!$C$5:$C$4516,'Raw Data_OS_22'!$C$5:$C$4516,"New_Claim")="New_Claim",IF(I1061=$O$1,"F1","F2"),"Considered"),"Considered")</f>
        <v>Considered</v>
      </c>
      <c r="P1061" t="str" cm="1">
        <f t="array" ref="P1061">_xlfn.IFS(O1061="F1","F1",O1061="F2","F2",O1061="Considered",_xlfn.XLOOKUP(C1061,Raw_Data_OS_23!$C$7:$C$4518,Raw_Data_OS_23!$N$7:$N$4518,_xlfn.XLOOKUP(Raw_Data_Paid_23!C1061,'Raw Data_OS_22'!$C$5:$C$4516,'Raw Data_OS_22'!$O$5:$O$4516)))</f>
        <v>C2</v>
      </c>
      <c r="Q1061" t="str">
        <f t="shared" si="37"/>
        <v>C2</v>
      </c>
      <c r="R1061" t="str">
        <f t="shared" si="38"/>
        <v>2021Motor Commercial</v>
      </c>
    </row>
    <row r="1062" spans="2:18" x14ac:dyDescent="0.35">
      <c r="B1062" s="40"/>
      <c r="C1062" s="45" t="s">
        <v>3782</v>
      </c>
      <c r="D1062" s="46">
        <v>44526</v>
      </c>
      <c r="E1062" s="46">
        <v>44530</v>
      </c>
      <c r="F1062" s="47" t="s">
        <v>3908</v>
      </c>
      <c r="G1062" s="48">
        <v>139500</v>
      </c>
      <c r="H1062" s="49">
        <v>45133</v>
      </c>
      <c r="I1062" s="44">
        <v>2021</v>
      </c>
      <c r="J1062" s="44">
        <v>2021</v>
      </c>
      <c r="K1062" s="44">
        <v>2023</v>
      </c>
      <c r="L1062" s="44" t="s">
        <v>3138</v>
      </c>
      <c r="M1062" s="44" t="s">
        <v>7210</v>
      </c>
      <c r="N1062" s="44">
        <v>0</v>
      </c>
      <c r="O1062" t="str">
        <f>IF(_xlfn.XLOOKUP(C1062,Raw_Data_OS_23!$C$7:$C$4518,Raw_Data_OS_23!$C$7:$C$4518,"New_Claim")="New_Claim",IF(_xlfn.XLOOKUP(C1062,'Raw Data_OS_22'!$C$5:$C$4516,'Raw Data_OS_22'!$C$5:$C$4516,"New_Claim")="New_Claim",IF(I1062=$O$1,"F1","F2"),"Considered"),"Considered")</f>
        <v>Considered</v>
      </c>
      <c r="P1062" t="str" cm="1">
        <f t="array" ref="P1062">_xlfn.IFS(O1062="F1","F1",O1062="F2","F2",O1062="Considered",_xlfn.XLOOKUP(C1062,Raw_Data_OS_23!$C$7:$C$4518,Raw_Data_OS_23!$N$7:$N$4518,_xlfn.XLOOKUP(Raw_Data_Paid_23!C1062,'Raw Data_OS_22'!$C$5:$C$4516,'Raw Data_OS_22'!$O$5:$O$4516)))</f>
        <v>C2</v>
      </c>
      <c r="Q1062" t="str">
        <f t="shared" si="37"/>
        <v>C2</v>
      </c>
      <c r="R1062" t="str">
        <f t="shared" si="38"/>
        <v>2021Motor Commercial</v>
      </c>
    </row>
    <row r="1063" spans="2:18" x14ac:dyDescent="0.35">
      <c r="B1063" s="40"/>
      <c r="C1063" s="45" t="s">
        <v>3596</v>
      </c>
      <c r="D1063" s="46">
        <v>44469</v>
      </c>
      <c r="E1063" s="46">
        <v>44484</v>
      </c>
      <c r="F1063" s="47" t="s">
        <v>3910</v>
      </c>
      <c r="G1063" s="48">
        <v>137000</v>
      </c>
      <c r="H1063" s="49">
        <v>45133</v>
      </c>
      <c r="I1063" s="44">
        <v>2021</v>
      </c>
      <c r="J1063" s="44">
        <v>2021</v>
      </c>
      <c r="K1063" s="44">
        <v>2023</v>
      </c>
      <c r="L1063" s="44" t="s">
        <v>3073</v>
      </c>
      <c r="M1063" s="44" t="s">
        <v>7210</v>
      </c>
      <c r="N1063" s="44">
        <v>0</v>
      </c>
      <c r="O1063" t="str">
        <f>IF(_xlfn.XLOOKUP(C1063,Raw_Data_OS_23!$C$7:$C$4518,Raw_Data_OS_23!$C$7:$C$4518,"New_Claim")="New_Claim",IF(_xlfn.XLOOKUP(C1063,'Raw Data_OS_22'!$C$5:$C$4516,'Raw Data_OS_22'!$C$5:$C$4516,"New_Claim")="New_Claim",IF(I1063=$O$1,"F1","F2"),"Considered"),"Considered")</f>
        <v>Considered</v>
      </c>
      <c r="P1063" t="str" cm="1">
        <f t="array" ref="P1063">_xlfn.IFS(O1063="F1","F1",O1063="F2","F2",O1063="Considered",_xlfn.XLOOKUP(C1063,Raw_Data_OS_23!$C$7:$C$4518,Raw_Data_OS_23!$N$7:$N$4518,_xlfn.XLOOKUP(Raw_Data_Paid_23!C1063,'Raw Data_OS_22'!$C$5:$C$4516,'Raw Data_OS_22'!$O$5:$O$4516)))</f>
        <v>B2</v>
      </c>
      <c r="Q1063" t="str">
        <f t="shared" si="37"/>
        <v>B2</v>
      </c>
      <c r="R1063" t="str">
        <f t="shared" si="38"/>
        <v>2021Motor Private</v>
      </c>
    </row>
    <row r="1064" spans="2:18" x14ac:dyDescent="0.35">
      <c r="B1064" s="40"/>
      <c r="C1064" s="45" t="s">
        <v>3833</v>
      </c>
      <c r="D1064" s="46">
        <v>44533</v>
      </c>
      <c r="E1064" s="46">
        <v>44536</v>
      </c>
      <c r="F1064" s="47" t="s">
        <v>3910</v>
      </c>
      <c r="G1064" s="48">
        <v>150500</v>
      </c>
      <c r="H1064" s="49">
        <v>45133</v>
      </c>
      <c r="I1064" s="44">
        <v>2021</v>
      </c>
      <c r="J1064" s="44">
        <v>2021</v>
      </c>
      <c r="K1064" s="44">
        <v>2023</v>
      </c>
      <c r="L1064" s="44" t="s">
        <v>3138</v>
      </c>
      <c r="M1064" s="44" t="s">
        <v>7210</v>
      </c>
      <c r="N1064" s="44">
        <v>0</v>
      </c>
      <c r="O1064" t="str">
        <f>IF(_xlfn.XLOOKUP(C1064,Raw_Data_OS_23!$C$7:$C$4518,Raw_Data_OS_23!$C$7:$C$4518,"New_Claim")="New_Claim",IF(_xlfn.XLOOKUP(C1064,'Raw Data_OS_22'!$C$5:$C$4516,'Raw Data_OS_22'!$C$5:$C$4516,"New_Claim")="New_Claim",IF(I1064=$O$1,"F1","F2"),"Considered"),"Considered")</f>
        <v>Considered</v>
      </c>
      <c r="P1064" t="str" cm="1">
        <f t="array" ref="P1064">_xlfn.IFS(O1064="F1","F1",O1064="F2","F2",O1064="Considered",_xlfn.XLOOKUP(C1064,Raw_Data_OS_23!$C$7:$C$4518,Raw_Data_OS_23!$N$7:$N$4518,_xlfn.XLOOKUP(Raw_Data_Paid_23!C1064,'Raw Data_OS_22'!$C$5:$C$4516,'Raw Data_OS_22'!$O$5:$O$4516)))</f>
        <v>C2</v>
      </c>
      <c r="Q1064" t="str">
        <f t="shared" si="37"/>
        <v>C2</v>
      </c>
      <c r="R1064" t="str">
        <f t="shared" si="38"/>
        <v>2021Motor Private</v>
      </c>
    </row>
    <row r="1065" spans="2:18" x14ac:dyDescent="0.35">
      <c r="B1065" s="40"/>
      <c r="C1065" s="45" t="s">
        <v>3846</v>
      </c>
      <c r="D1065" s="46">
        <v>44553</v>
      </c>
      <c r="E1065" s="46">
        <v>44553</v>
      </c>
      <c r="F1065" s="47" t="s">
        <v>3910</v>
      </c>
      <c r="G1065" s="48">
        <v>173000</v>
      </c>
      <c r="H1065" s="49">
        <v>45133</v>
      </c>
      <c r="I1065" s="44">
        <v>2021</v>
      </c>
      <c r="J1065" s="44">
        <v>2021</v>
      </c>
      <c r="K1065" s="44">
        <v>2023</v>
      </c>
      <c r="L1065" s="44" t="s">
        <v>3138</v>
      </c>
      <c r="M1065" s="44" t="s">
        <v>7210</v>
      </c>
      <c r="N1065" s="44">
        <v>0</v>
      </c>
      <c r="O1065" t="str">
        <f>IF(_xlfn.XLOOKUP(C1065,Raw_Data_OS_23!$C$7:$C$4518,Raw_Data_OS_23!$C$7:$C$4518,"New_Claim")="New_Claim",IF(_xlfn.XLOOKUP(C1065,'Raw Data_OS_22'!$C$5:$C$4516,'Raw Data_OS_22'!$C$5:$C$4516,"New_Claim")="New_Claim",IF(I1065=$O$1,"F1","F2"),"Considered"),"Considered")</f>
        <v>Considered</v>
      </c>
      <c r="P1065" t="str" cm="1">
        <f t="array" ref="P1065">_xlfn.IFS(O1065="F1","F1",O1065="F2","F2",O1065="Considered",_xlfn.XLOOKUP(C1065,Raw_Data_OS_23!$C$7:$C$4518,Raw_Data_OS_23!$N$7:$N$4518,_xlfn.XLOOKUP(Raw_Data_Paid_23!C1065,'Raw Data_OS_22'!$C$5:$C$4516,'Raw Data_OS_22'!$O$5:$O$4516)))</f>
        <v>C2</v>
      </c>
      <c r="Q1065" t="str">
        <f t="shared" si="37"/>
        <v>C2</v>
      </c>
      <c r="R1065" t="str">
        <f t="shared" si="38"/>
        <v>2021Motor Private</v>
      </c>
    </row>
    <row r="1066" spans="2:18" x14ac:dyDescent="0.35">
      <c r="B1066" s="40"/>
      <c r="C1066" s="45" t="s">
        <v>3786</v>
      </c>
      <c r="D1066" s="46">
        <v>44526</v>
      </c>
      <c r="E1066" s="46">
        <v>44529</v>
      </c>
      <c r="F1066" s="47" t="s">
        <v>3910</v>
      </c>
      <c r="G1066" s="48">
        <v>154000</v>
      </c>
      <c r="H1066" s="49">
        <v>45133</v>
      </c>
      <c r="I1066" s="44">
        <v>2021</v>
      </c>
      <c r="J1066" s="44">
        <v>2021</v>
      </c>
      <c r="K1066" s="44">
        <v>2023</v>
      </c>
      <c r="L1066" s="44" t="s">
        <v>3138</v>
      </c>
      <c r="M1066" s="44" t="s">
        <v>7210</v>
      </c>
      <c r="N1066" s="44">
        <v>1</v>
      </c>
      <c r="O1066" t="str">
        <f>IF(_xlfn.XLOOKUP(C1066,Raw_Data_OS_23!$C$7:$C$4518,Raw_Data_OS_23!$C$7:$C$4518,"New_Claim")="New_Claim",IF(_xlfn.XLOOKUP(C1066,'Raw Data_OS_22'!$C$5:$C$4516,'Raw Data_OS_22'!$C$5:$C$4516,"New_Claim")="New_Claim",IF(I1066=$O$1,"F1","F2"),"Considered"),"Considered")</f>
        <v>Considered</v>
      </c>
      <c r="P1066" t="str" cm="1">
        <f t="array" ref="P1066">_xlfn.IFS(O1066="F1","F1",O1066="F2","F2",O1066="Considered",_xlfn.XLOOKUP(C1066,Raw_Data_OS_23!$C$7:$C$4518,Raw_Data_OS_23!$N$7:$N$4518,_xlfn.XLOOKUP(Raw_Data_Paid_23!C1066,'Raw Data_OS_22'!$C$5:$C$4516,'Raw Data_OS_22'!$O$5:$O$4516)))</f>
        <v>B2</v>
      </c>
      <c r="Q1066" t="str">
        <f t="shared" si="37"/>
        <v>B2</v>
      </c>
      <c r="R1066" t="str">
        <f t="shared" si="38"/>
        <v>2021Motor Private</v>
      </c>
    </row>
    <row r="1067" spans="2:18" x14ac:dyDescent="0.35">
      <c r="B1067" s="40"/>
      <c r="C1067" s="45" t="s">
        <v>3723</v>
      </c>
      <c r="D1067" s="46">
        <v>44503</v>
      </c>
      <c r="E1067" s="46">
        <v>44505</v>
      </c>
      <c r="F1067" s="47" t="s">
        <v>3908</v>
      </c>
      <c r="G1067" s="48">
        <v>163500</v>
      </c>
      <c r="H1067" s="49">
        <v>45133</v>
      </c>
      <c r="I1067" s="44">
        <v>2021</v>
      </c>
      <c r="J1067" s="44">
        <v>2021</v>
      </c>
      <c r="K1067" s="44">
        <v>2023</v>
      </c>
      <c r="L1067" s="44" t="s">
        <v>3138</v>
      </c>
      <c r="M1067" s="44" t="s">
        <v>7210</v>
      </c>
      <c r="N1067" s="44">
        <v>0</v>
      </c>
      <c r="O1067" t="str">
        <f>IF(_xlfn.XLOOKUP(C1067,Raw_Data_OS_23!$C$7:$C$4518,Raw_Data_OS_23!$C$7:$C$4518,"New_Claim")="New_Claim",IF(_xlfn.XLOOKUP(C1067,'Raw Data_OS_22'!$C$5:$C$4516,'Raw Data_OS_22'!$C$5:$C$4516,"New_Claim")="New_Claim",IF(I1067=$O$1,"F1","F2"),"Considered"),"Considered")</f>
        <v>Considered</v>
      </c>
      <c r="P1067" t="str" cm="1">
        <f t="array" ref="P1067">_xlfn.IFS(O1067="F1","F1",O1067="F2","F2",O1067="Considered",_xlfn.XLOOKUP(C1067,Raw_Data_OS_23!$C$7:$C$4518,Raw_Data_OS_23!$N$7:$N$4518,_xlfn.XLOOKUP(Raw_Data_Paid_23!C1067,'Raw Data_OS_22'!$C$5:$C$4516,'Raw Data_OS_22'!$O$5:$O$4516)))</f>
        <v>C2</v>
      </c>
      <c r="Q1067" t="str">
        <f t="shared" si="37"/>
        <v>C2</v>
      </c>
      <c r="R1067" t="str">
        <f t="shared" si="38"/>
        <v>2021Motor Commercial</v>
      </c>
    </row>
    <row r="1068" spans="2:18" x14ac:dyDescent="0.35">
      <c r="B1068" s="40"/>
      <c r="C1068" s="45" t="s">
        <v>2947</v>
      </c>
      <c r="D1068" s="46">
        <v>44329</v>
      </c>
      <c r="E1068" s="46">
        <v>44334</v>
      </c>
      <c r="F1068" s="47" t="s">
        <v>3910</v>
      </c>
      <c r="G1068" s="48">
        <v>168360</v>
      </c>
      <c r="H1068" s="49">
        <v>45133</v>
      </c>
      <c r="I1068" s="44">
        <v>2021</v>
      </c>
      <c r="J1068" s="44">
        <v>2021</v>
      </c>
      <c r="K1068" s="44">
        <v>2023</v>
      </c>
      <c r="L1068" s="44" t="s">
        <v>2250</v>
      </c>
      <c r="M1068" s="44" t="s">
        <v>7210</v>
      </c>
      <c r="N1068" s="44">
        <v>1</v>
      </c>
      <c r="O1068" t="str">
        <f>IF(_xlfn.XLOOKUP(C1068,Raw_Data_OS_23!$C$7:$C$4518,Raw_Data_OS_23!$C$7:$C$4518,"New_Claim")="New_Claim",IF(_xlfn.XLOOKUP(C1068,'Raw Data_OS_22'!$C$5:$C$4516,'Raw Data_OS_22'!$C$5:$C$4516,"New_Claim")="New_Claim",IF(I1068=$O$1,"F1","F2"),"Considered"),"Considered")</f>
        <v>Considered</v>
      </c>
      <c r="P1068" t="str" cm="1">
        <f t="array" ref="P1068">_xlfn.IFS(O1068="F1","F1",O1068="F2","F2",O1068="Considered",_xlfn.XLOOKUP(C1068,Raw_Data_OS_23!$C$7:$C$4518,Raw_Data_OS_23!$N$7:$N$4518,_xlfn.XLOOKUP(Raw_Data_Paid_23!C1068,'Raw Data_OS_22'!$C$5:$C$4516,'Raw Data_OS_22'!$O$5:$O$4516)))</f>
        <v>B2</v>
      </c>
      <c r="Q1068" t="str">
        <f t="shared" si="37"/>
        <v>B2</v>
      </c>
      <c r="R1068" t="str">
        <f t="shared" si="38"/>
        <v>2021Motor Private</v>
      </c>
    </row>
    <row r="1069" spans="2:18" x14ac:dyDescent="0.35">
      <c r="B1069" s="40"/>
      <c r="C1069" s="45" t="s">
        <v>2557</v>
      </c>
      <c r="D1069" s="46">
        <v>44369</v>
      </c>
      <c r="E1069" s="46">
        <v>44371</v>
      </c>
      <c r="F1069" s="47" t="s">
        <v>3910</v>
      </c>
      <c r="G1069" s="48">
        <v>16000</v>
      </c>
      <c r="H1069" s="49">
        <v>45133</v>
      </c>
      <c r="I1069" s="44">
        <v>2021</v>
      </c>
      <c r="J1069" s="44">
        <v>2021</v>
      </c>
      <c r="K1069" s="44">
        <v>2023</v>
      </c>
      <c r="L1069" s="44" t="s">
        <v>2250</v>
      </c>
      <c r="M1069" s="44" t="s">
        <v>7210</v>
      </c>
      <c r="N1069" s="44">
        <v>0</v>
      </c>
      <c r="O1069" t="str">
        <f>IF(_xlfn.XLOOKUP(C1069,Raw_Data_OS_23!$C$7:$C$4518,Raw_Data_OS_23!$C$7:$C$4518,"New_Claim")="New_Claim",IF(_xlfn.XLOOKUP(C1069,'Raw Data_OS_22'!$C$5:$C$4516,'Raw Data_OS_22'!$C$5:$C$4516,"New_Claim")="New_Claim",IF(I1069=$O$1,"F1","F2"),"Considered"),"Considered")</f>
        <v>Considered</v>
      </c>
      <c r="P1069" t="str" cm="1">
        <f t="array" ref="P1069">_xlfn.IFS(O1069="F1","F1",O1069="F2","F2",O1069="Considered",_xlfn.XLOOKUP(C1069,Raw_Data_OS_23!$C$7:$C$4518,Raw_Data_OS_23!$N$7:$N$4518,_xlfn.XLOOKUP(Raw_Data_Paid_23!C1069,'Raw Data_OS_22'!$C$5:$C$4516,'Raw Data_OS_22'!$O$5:$O$4516)))</f>
        <v>B2</v>
      </c>
      <c r="Q1069" t="str">
        <f t="shared" si="37"/>
        <v>B2</v>
      </c>
      <c r="R1069" t="str">
        <f t="shared" si="38"/>
        <v>2021Motor Private</v>
      </c>
    </row>
    <row r="1070" spans="2:18" x14ac:dyDescent="0.35">
      <c r="B1070" s="40"/>
      <c r="C1070" s="45" t="s">
        <v>3244</v>
      </c>
      <c r="D1070" s="46">
        <v>44403</v>
      </c>
      <c r="E1070" s="46">
        <v>44406</v>
      </c>
      <c r="F1070" s="47" t="s">
        <v>3910</v>
      </c>
      <c r="G1070" s="48">
        <v>71340</v>
      </c>
      <c r="H1070" s="49">
        <v>45133</v>
      </c>
      <c r="I1070" s="44">
        <v>2021</v>
      </c>
      <c r="J1070" s="44">
        <v>2021</v>
      </c>
      <c r="K1070" s="44">
        <v>2023</v>
      </c>
      <c r="L1070" s="44" t="s">
        <v>3073</v>
      </c>
      <c r="M1070" s="44" t="s">
        <v>7210</v>
      </c>
      <c r="N1070" s="44">
        <v>1</v>
      </c>
      <c r="O1070" t="str">
        <f>IF(_xlfn.XLOOKUP(C1070,Raw_Data_OS_23!$C$7:$C$4518,Raw_Data_OS_23!$C$7:$C$4518,"New_Claim")="New_Claim",IF(_xlfn.XLOOKUP(C1070,'Raw Data_OS_22'!$C$5:$C$4516,'Raw Data_OS_22'!$C$5:$C$4516,"New_Claim")="New_Claim",IF(I1070=$O$1,"F1","F2"),"Considered"),"Considered")</f>
        <v>Considered</v>
      </c>
      <c r="P1070" t="str" cm="1">
        <f t="array" ref="P1070">_xlfn.IFS(O1070="F1","F1",O1070="F2","F2",O1070="Considered",_xlfn.XLOOKUP(C1070,Raw_Data_OS_23!$C$7:$C$4518,Raw_Data_OS_23!$N$7:$N$4518,_xlfn.XLOOKUP(Raw_Data_Paid_23!C1070,'Raw Data_OS_22'!$C$5:$C$4516,'Raw Data_OS_22'!$O$5:$O$4516)))</f>
        <v>B2</v>
      </c>
      <c r="Q1070" t="str">
        <f t="shared" si="37"/>
        <v>B2</v>
      </c>
      <c r="R1070" t="str">
        <f t="shared" si="38"/>
        <v>2021Motor Private</v>
      </c>
    </row>
    <row r="1071" spans="2:18" x14ac:dyDescent="0.35">
      <c r="B1071" s="40"/>
      <c r="C1071" s="45" t="s">
        <v>2918</v>
      </c>
      <c r="D1071" s="46">
        <v>44321</v>
      </c>
      <c r="E1071" s="46">
        <v>44327</v>
      </c>
      <c r="F1071" s="47" t="s">
        <v>3910</v>
      </c>
      <c r="G1071" s="48">
        <v>51040</v>
      </c>
      <c r="H1071" s="49">
        <v>45133</v>
      </c>
      <c r="I1071" s="44">
        <v>2021</v>
      </c>
      <c r="J1071" s="44">
        <v>2021</v>
      </c>
      <c r="K1071" s="44">
        <v>2023</v>
      </c>
      <c r="L1071" s="44" t="s">
        <v>2250</v>
      </c>
      <c r="M1071" s="44" t="s">
        <v>7210</v>
      </c>
      <c r="N1071" s="44">
        <v>1</v>
      </c>
      <c r="O1071" t="str">
        <f>IF(_xlfn.XLOOKUP(C1071,Raw_Data_OS_23!$C$7:$C$4518,Raw_Data_OS_23!$C$7:$C$4518,"New_Claim")="New_Claim",IF(_xlfn.XLOOKUP(C1071,'Raw Data_OS_22'!$C$5:$C$4516,'Raw Data_OS_22'!$C$5:$C$4516,"New_Claim")="New_Claim",IF(I1071=$O$1,"F1","F2"),"Considered"),"Considered")</f>
        <v>Considered</v>
      </c>
      <c r="P1071" t="str" cm="1">
        <f t="array" ref="P1071">_xlfn.IFS(O1071="F1","F1",O1071="F2","F2",O1071="Considered",_xlfn.XLOOKUP(C1071,Raw_Data_OS_23!$C$7:$C$4518,Raw_Data_OS_23!$N$7:$N$4518,_xlfn.XLOOKUP(Raw_Data_Paid_23!C1071,'Raw Data_OS_22'!$C$5:$C$4516,'Raw Data_OS_22'!$O$5:$O$4516)))</f>
        <v>B2</v>
      </c>
      <c r="Q1071" t="str">
        <f t="shared" si="37"/>
        <v>B2</v>
      </c>
      <c r="R1071" t="str">
        <f t="shared" si="38"/>
        <v>2021Motor Private</v>
      </c>
    </row>
    <row r="1072" spans="2:18" x14ac:dyDescent="0.35">
      <c r="B1072" s="40"/>
      <c r="C1072" s="45" t="s">
        <v>6674</v>
      </c>
      <c r="D1072" s="46">
        <v>44759</v>
      </c>
      <c r="E1072" s="46">
        <v>44760</v>
      </c>
      <c r="F1072" s="47" t="s">
        <v>3910</v>
      </c>
      <c r="G1072" s="48">
        <v>75000</v>
      </c>
      <c r="H1072" s="49">
        <v>45135</v>
      </c>
      <c r="I1072" s="44">
        <v>2022</v>
      </c>
      <c r="J1072" s="44">
        <v>2022</v>
      </c>
      <c r="K1072" s="44">
        <v>2023</v>
      </c>
      <c r="L1072" s="44" t="s">
        <v>6643</v>
      </c>
      <c r="M1072" s="44" t="s">
        <v>7210</v>
      </c>
      <c r="N1072" s="44">
        <v>0</v>
      </c>
      <c r="O1072" t="str">
        <f>IF(_xlfn.XLOOKUP(C1072,Raw_Data_OS_23!$C$7:$C$4518,Raw_Data_OS_23!$C$7:$C$4518,"New_Claim")="New_Claim",IF(_xlfn.XLOOKUP(C1072,'Raw Data_OS_22'!$C$5:$C$4516,'Raw Data_OS_22'!$C$5:$C$4516,"New_Claim")="New_Claim",IF(I1072=$O$1,"F1","F2"),"Considered"),"Considered")</f>
        <v>Considered</v>
      </c>
      <c r="P1072" t="str" cm="1">
        <f t="array" ref="P1072">_xlfn.IFS(O1072="F1","F1",O1072="F2","F2",O1072="Considered",_xlfn.XLOOKUP(C1072,Raw_Data_OS_23!$C$7:$C$4518,Raw_Data_OS_23!$N$7:$N$4518,_xlfn.XLOOKUP(Raw_Data_Paid_23!C1072,'Raw Data_OS_22'!$C$5:$C$4516,'Raw Data_OS_22'!$O$5:$O$4516)))</f>
        <v>B2</v>
      </c>
      <c r="Q1072" t="str">
        <f t="shared" si="37"/>
        <v>B2</v>
      </c>
      <c r="R1072" t="str">
        <f t="shared" si="38"/>
        <v>2022Motor Private</v>
      </c>
    </row>
    <row r="1073" spans="2:18" x14ac:dyDescent="0.35">
      <c r="B1073" s="40"/>
      <c r="C1073" s="45" t="s">
        <v>1293</v>
      </c>
      <c r="D1073" s="46">
        <v>44185</v>
      </c>
      <c r="E1073" s="46">
        <v>44202</v>
      </c>
      <c r="F1073" s="47" t="s">
        <v>3910</v>
      </c>
      <c r="G1073" s="48">
        <v>-33750</v>
      </c>
      <c r="H1073" s="49">
        <v>45135</v>
      </c>
      <c r="I1073" s="44">
        <v>2020</v>
      </c>
      <c r="J1073" s="44">
        <v>2021</v>
      </c>
      <c r="K1073" s="44">
        <v>2023</v>
      </c>
      <c r="L1073" s="44" t="s">
        <v>11</v>
      </c>
      <c r="M1073" s="44" t="s">
        <v>7210</v>
      </c>
      <c r="N1073" s="44">
        <v>0</v>
      </c>
      <c r="O1073" t="str">
        <f>IF(_xlfn.XLOOKUP(C1073,Raw_Data_OS_23!$C$7:$C$4518,Raw_Data_OS_23!$C$7:$C$4518,"New_Claim")="New_Claim",IF(_xlfn.XLOOKUP(C1073,'Raw Data_OS_22'!$C$5:$C$4516,'Raw Data_OS_22'!$C$5:$C$4516,"New_Claim")="New_Claim",IF(I1073=$O$1,"F1","F2"),"Considered"),"Considered")</f>
        <v>Considered</v>
      </c>
      <c r="P1073" t="str" cm="1">
        <f t="array" ref="P1073">_xlfn.IFS(O1073="F1","F1",O1073="F2","F2",O1073="Considered",_xlfn.XLOOKUP(C1073,Raw_Data_OS_23!$C$7:$C$4518,Raw_Data_OS_23!$N$7:$N$4518,_xlfn.XLOOKUP(Raw_Data_Paid_23!C1073,'Raw Data_OS_22'!$C$5:$C$4516,'Raw Data_OS_22'!$O$5:$O$4516)))</f>
        <v>B2</v>
      </c>
      <c r="Q1073" t="str">
        <f t="shared" si="37"/>
        <v>B2</v>
      </c>
      <c r="R1073" t="str">
        <f t="shared" si="38"/>
        <v>2020Motor Private</v>
      </c>
    </row>
    <row r="1074" spans="2:18" x14ac:dyDescent="0.35">
      <c r="B1074" s="40"/>
      <c r="C1074" s="45" t="s">
        <v>339</v>
      </c>
      <c r="D1074" s="46">
        <v>44086</v>
      </c>
      <c r="E1074" s="46">
        <v>44086</v>
      </c>
      <c r="F1074" s="47" t="s">
        <v>3908</v>
      </c>
      <c r="G1074" s="48">
        <v>38594</v>
      </c>
      <c r="H1074" s="49">
        <v>45135</v>
      </c>
      <c r="I1074" s="44">
        <v>2020</v>
      </c>
      <c r="J1074" s="44">
        <v>2020</v>
      </c>
      <c r="K1074" s="44">
        <v>2023</v>
      </c>
      <c r="L1074" s="44" t="s">
        <v>35</v>
      </c>
      <c r="M1074" s="44" t="s">
        <v>7210</v>
      </c>
      <c r="N1074" s="44">
        <v>0</v>
      </c>
      <c r="O1074" t="str">
        <f>IF(_xlfn.XLOOKUP(C1074,Raw_Data_OS_23!$C$7:$C$4518,Raw_Data_OS_23!$C$7:$C$4518,"New_Claim")="New_Claim",IF(_xlfn.XLOOKUP(C1074,'Raw Data_OS_22'!$C$5:$C$4516,'Raw Data_OS_22'!$C$5:$C$4516,"New_Claim")="New_Claim",IF(I1074=$O$1,"F1","F2"),"Considered"),"Considered")</f>
        <v>Considered</v>
      </c>
      <c r="P1074" t="str" cm="1">
        <f t="array" ref="P1074">_xlfn.IFS(O1074="F1","F1",O1074="F2","F2",O1074="Considered",_xlfn.XLOOKUP(C1074,Raw_Data_OS_23!$C$7:$C$4518,Raw_Data_OS_23!$N$7:$N$4518,_xlfn.XLOOKUP(Raw_Data_Paid_23!C1074,'Raw Data_OS_22'!$C$5:$C$4516,'Raw Data_OS_22'!$O$5:$O$4516)))</f>
        <v>B2</v>
      </c>
      <c r="Q1074" t="str">
        <f t="shared" si="37"/>
        <v>B2</v>
      </c>
      <c r="R1074" t="str">
        <f t="shared" si="38"/>
        <v>2020Motor Commercial</v>
      </c>
    </row>
    <row r="1075" spans="2:18" x14ac:dyDescent="0.35">
      <c r="B1075" s="40"/>
      <c r="C1075" s="45" t="s">
        <v>2868</v>
      </c>
      <c r="D1075" s="46">
        <v>44307</v>
      </c>
      <c r="E1075" s="46">
        <v>44308</v>
      </c>
      <c r="F1075" s="47" t="s">
        <v>3910</v>
      </c>
      <c r="G1075" s="48">
        <v>300000</v>
      </c>
      <c r="H1075" s="49">
        <v>45135</v>
      </c>
      <c r="I1075" s="44">
        <v>2021</v>
      </c>
      <c r="J1075" s="44">
        <v>2021</v>
      </c>
      <c r="K1075" s="44">
        <v>2023</v>
      </c>
      <c r="L1075" s="44" t="s">
        <v>2250</v>
      </c>
      <c r="M1075" s="44" t="s">
        <v>7210</v>
      </c>
      <c r="N1075" s="44">
        <v>1</v>
      </c>
      <c r="O1075" t="str">
        <f>IF(_xlfn.XLOOKUP(C1075,Raw_Data_OS_23!$C$7:$C$4518,Raw_Data_OS_23!$C$7:$C$4518,"New_Claim")="New_Claim",IF(_xlfn.XLOOKUP(C1075,'Raw Data_OS_22'!$C$5:$C$4516,'Raw Data_OS_22'!$C$5:$C$4516,"New_Claim")="New_Claim",IF(I1075=$O$1,"F1","F2"),"Considered"),"Considered")</f>
        <v>Considered</v>
      </c>
      <c r="P1075" t="str" cm="1">
        <f t="array" ref="P1075">_xlfn.IFS(O1075="F1","F1",O1075="F2","F2",O1075="Considered",_xlfn.XLOOKUP(C1075,Raw_Data_OS_23!$C$7:$C$4518,Raw_Data_OS_23!$N$7:$N$4518,_xlfn.XLOOKUP(Raw_Data_Paid_23!C1075,'Raw Data_OS_22'!$C$5:$C$4516,'Raw Data_OS_22'!$O$5:$O$4516)))</f>
        <v>B2</v>
      </c>
      <c r="Q1075" t="str">
        <f t="shared" si="37"/>
        <v>B2</v>
      </c>
      <c r="R1075" t="str">
        <f t="shared" si="38"/>
        <v>2021Motor Private</v>
      </c>
    </row>
    <row r="1076" spans="2:18" x14ac:dyDescent="0.35">
      <c r="B1076" s="40"/>
      <c r="C1076" s="45" t="s">
        <v>2868</v>
      </c>
      <c r="D1076" s="46">
        <v>44307</v>
      </c>
      <c r="E1076" s="46">
        <v>44308</v>
      </c>
      <c r="F1076" s="47" t="s">
        <v>3910</v>
      </c>
      <c r="G1076" s="48">
        <v>85000</v>
      </c>
      <c r="H1076" s="49">
        <v>45135</v>
      </c>
      <c r="I1076" s="44">
        <v>2021</v>
      </c>
      <c r="J1076" s="44">
        <v>2021</v>
      </c>
      <c r="K1076" s="44">
        <v>2023</v>
      </c>
      <c r="L1076" s="44" t="s">
        <v>2250</v>
      </c>
      <c r="M1076" s="44" t="s">
        <v>7210</v>
      </c>
      <c r="N1076" s="44">
        <v>0</v>
      </c>
      <c r="O1076" t="str">
        <f>IF(_xlfn.XLOOKUP(C1076,Raw_Data_OS_23!$C$7:$C$4518,Raw_Data_OS_23!$C$7:$C$4518,"New_Claim")="New_Claim",IF(_xlfn.XLOOKUP(C1076,'Raw Data_OS_22'!$C$5:$C$4516,'Raw Data_OS_22'!$C$5:$C$4516,"New_Claim")="New_Claim",IF(I1076=$O$1,"F1","F2"),"Considered"),"Considered")</f>
        <v>Considered</v>
      </c>
      <c r="P1076" t="str" cm="1">
        <f t="array" ref="P1076">_xlfn.IFS(O1076="F1","F1",O1076="F2","F2",O1076="Considered",_xlfn.XLOOKUP(C1076,Raw_Data_OS_23!$C$7:$C$4518,Raw_Data_OS_23!$N$7:$N$4518,_xlfn.XLOOKUP(Raw_Data_Paid_23!C1076,'Raw Data_OS_22'!$C$5:$C$4516,'Raw Data_OS_22'!$O$5:$O$4516)))</f>
        <v>B2</v>
      </c>
      <c r="Q1076" t="str">
        <f t="shared" si="37"/>
        <v>B2</v>
      </c>
      <c r="R1076" t="str">
        <f t="shared" si="38"/>
        <v>2021Motor Private</v>
      </c>
    </row>
    <row r="1077" spans="2:18" x14ac:dyDescent="0.35">
      <c r="B1077" s="40"/>
      <c r="C1077" s="45" t="s">
        <v>339</v>
      </c>
      <c r="D1077" s="46">
        <v>44086</v>
      </c>
      <c r="E1077" s="46">
        <v>44086</v>
      </c>
      <c r="F1077" s="47" t="s">
        <v>3908</v>
      </c>
      <c r="G1077" s="48">
        <v>-38594</v>
      </c>
      <c r="H1077" s="49">
        <v>45138</v>
      </c>
      <c r="I1077" s="44">
        <v>2020</v>
      </c>
      <c r="J1077" s="44">
        <v>2020</v>
      </c>
      <c r="K1077" s="44">
        <v>2023</v>
      </c>
      <c r="L1077" s="44" t="s">
        <v>35</v>
      </c>
      <c r="M1077" s="44" t="s">
        <v>7210</v>
      </c>
      <c r="N1077" s="44">
        <v>0</v>
      </c>
      <c r="O1077" t="str">
        <f>IF(_xlfn.XLOOKUP(C1077,Raw_Data_OS_23!$C$7:$C$4518,Raw_Data_OS_23!$C$7:$C$4518,"New_Claim")="New_Claim",IF(_xlfn.XLOOKUP(C1077,'Raw Data_OS_22'!$C$5:$C$4516,'Raw Data_OS_22'!$C$5:$C$4516,"New_Claim")="New_Claim",IF(I1077=$O$1,"F1","F2"),"Considered"),"Considered")</f>
        <v>Considered</v>
      </c>
      <c r="P1077" t="str" cm="1">
        <f t="array" ref="P1077">_xlfn.IFS(O1077="F1","F1",O1077="F2","F2",O1077="Considered",_xlfn.XLOOKUP(C1077,Raw_Data_OS_23!$C$7:$C$4518,Raw_Data_OS_23!$N$7:$N$4518,_xlfn.XLOOKUP(Raw_Data_Paid_23!C1077,'Raw Data_OS_22'!$C$5:$C$4516,'Raw Data_OS_22'!$O$5:$O$4516)))</f>
        <v>B2</v>
      </c>
      <c r="Q1077" t="str">
        <f t="shared" si="37"/>
        <v>B2</v>
      </c>
      <c r="R1077" t="str">
        <f t="shared" si="38"/>
        <v>2020Motor Commercial</v>
      </c>
    </row>
    <row r="1078" spans="2:18" x14ac:dyDescent="0.35">
      <c r="B1078" s="40"/>
      <c r="C1078" s="45" t="s">
        <v>7515</v>
      </c>
      <c r="D1078" s="46">
        <v>44989</v>
      </c>
      <c r="E1078" s="46">
        <v>44992</v>
      </c>
      <c r="F1078" s="47" t="s">
        <v>3910</v>
      </c>
      <c r="G1078" s="48">
        <v>300000</v>
      </c>
      <c r="H1078" s="49">
        <v>45138</v>
      </c>
      <c r="I1078" s="44">
        <v>2023</v>
      </c>
      <c r="J1078" s="44">
        <v>2023</v>
      </c>
      <c r="K1078" s="44">
        <v>2023</v>
      </c>
      <c r="L1078" s="44" t="s">
        <v>7201</v>
      </c>
      <c r="M1078" s="44" t="s">
        <v>7210</v>
      </c>
      <c r="N1078" s="44">
        <v>1</v>
      </c>
      <c r="O1078" t="str">
        <f>IF(_xlfn.XLOOKUP(C1078,Raw_Data_OS_23!$C$7:$C$4518,Raw_Data_OS_23!$C$7:$C$4518,"New_Claim")="New_Claim",IF(_xlfn.XLOOKUP(C1078,'Raw Data_OS_22'!$C$5:$C$4516,'Raw Data_OS_22'!$C$5:$C$4516,"New_Claim")="New_Claim",IF(I1078=$O$1,"F1","F2"),"Considered"),"Considered")</f>
        <v>Considered</v>
      </c>
      <c r="P1078" t="str" cm="1">
        <f t="array" ref="P1078">_xlfn.IFS(O1078="F1","F1",O1078="F2","F2",O1078="Considered",_xlfn.XLOOKUP(C1078,Raw_Data_OS_23!$C$7:$C$4518,Raw_Data_OS_23!$N$7:$N$4518,_xlfn.XLOOKUP(Raw_Data_Paid_23!C1078,'Raw Data_OS_22'!$C$5:$C$4516,'Raw Data_OS_22'!$O$5:$O$4516)))</f>
        <v>E1</v>
      </c>
      <c r="Q1078" t="str">
        <f t="shared" si="37"/>
        <v>E2</v>
      </c>
      <c r="R1078" t="str">
        <f t="shared" si="38"/>
        <v>2023Motor Private</v>
      </c>
    </row>
    <row r="1079" spans="2:18" x14ac:dyDescent="0.35">
      <c r="B1079" s="40"/>
      <c r="C1079" s="45" t="s">
        <v>6143</v>
      </c>
      <c r="D1079" s="46">
        <v>44583</v>
      </c>
      <c r="E1079" s="46">
        <v>44587</v>
      </c>
      <c r="F1079" s="47" t="s">
        <v>3910</v>
      </c>
      <c r="G1079" s="48">
        <v>115500</v>
      </c>
      <c r="H1079" s="49">
        <v>45138</v>
      </c>
      <c r="I1079" s="44">
        <v>2022</v>
      </c>
      <c r="J1079" s="44">
        <v>2022</v>
      </c>
      <c r="K1079" s="44">
        <v>2023</v>
      </c>
      <c r="L1079" s="44" t="s">
        <v>6021</v>
      </c>
      <c r="M1079" s="44" t="s">
        <v>7210</v>
      </c>
      <c r="N1079" s="44">
        <v>0</v>
      </c>
      <c r="O1079" t="str">
        <f>IF(_xlfn.XLOOKUP(C1079,Raw_Data_OS_23!$C$7:$C$4518,Raw_Data_OS_23!$C$7:$C$4518,"New_Claim")="New_Claim",IF(_xlfn.XLOOKUP(C1079,'Raw Data_OS_22'!$C$5:$C$4516,'Raw Data_OS_22'!$C$5:$C$4516,"New_Claim")="New_Claim",IF(I1079=$O$1,"F1","F2"),"Considered"),"Considered")</f>
        <v>Considered</v>
      </c>
      <c r="P1079" t="str" cm="1">
        <f t="array" ref="P1079">_xlfn.IFS(O1079="F1","F1",O1079="F2","F2",O1079="Considered",_xlfn.XLOOKUP(C1079,Raw_Data_OS_23!$C$7:$C$4518,Raw_Data_OS_23!$N$7:$N$4518,_xlfn.XLOOKUP(Raw_Data_Paid_23!C1079,'Raw Data_OS_22'!$C$5:$C$4516,'Raw Data_OS_22'!$O$5:$O$4516)))</f>
        <v>B2</v>
      </c>
      <c r="Q1079" t="str">
        <f t="shared" si="37"/>
        <v>B2</v>
      </c>
      <c r="R1079" t="str">
        <f t="shared" si="38"/>
        <v>2022Motor Private</v>
      </c>
    </row>
    <row r="1080" spans="2:18" x14ac:dyDescent="0.35">
      <c r="B1080" s="40"/>
      <c r="C1080" s="45" t="s">
        <v>2969</v>
      </c>
      <c r="D1080" s="46">
        <v>44110</v>
      </c>
      <c r="E1080" s="46">
        <v>44335</v>
      </c>
      <c r="F1080" s="47" t="s">
        <v>3908</v>
      </c>
      <c r="G1080" s="48">
        <v>130000</v>
      </c>
      <c r="H1080" s="49">
        <v>45138</v>
      </c>
      <c r="I1080" s="44">
        <v>2020</v>
      </c>
      <c r="J1080" s="44">
        <v>2021</v>
      </c>
      <c r="K1080" s="44">
        <v>2023</v>
      </c>
      <c r="L1080" s="44" t="s">
        <v>11</v>
      </c>
      <c r="M1080" s="44" t="s">
        <v>7210</v>
      </c>
      <c r="N1080" s="44">
        <v>0</v>
      </c>
      <c r="O1080" t="str">
        <f>IF(_xlfn.XLOOKUP(C1080,Raw_Data_OS_23!$C$7:$C$4518,Raw_Data_OS_23!$C$7:$C$4518,"New_Claim")="New_Claim",IF(_xlfn.XLOOKUP(C1080,'Raw Data_OS_22'!$C$5:$C$4516,'Raw Data_OS_22'!$C$5:$C$4516,"New_Claim")="New_Claim",IF(I1080=$O$1,"F1","F2"),"Considered"),"Considered")</f>
        <v>Considered</v>
      </c>
      <c r="P1080" t="str" cm="1">
        <f t="array" ref="P1080">_xlfn.IFS(O1080="F1","F1",O1080="F2","F2",O1080="Considered",_xlfn.XLOOKUP(C1080,Raw_Data_OS_23!$C$7:$C$4518,Raw_Data_OS_23!$N$7:$N$4518,_xlfn.XLOOKUP(Raw_Data_Paid_23!C1080,'Raw Data_OS_22'!$C$5:$C$4516,'Raw Data_OS_22'!$O$5:$O$4516)))</f>
        <v>B2</v>
      </c>
      <c r="Q1080" t="str">
        <f t="shared" si="37"/>
        <v>B2</v>
      </c>
      <c r="R1080" t="str">
        <f t="shared" si="38"/>
        <v>2020Motor Commercial</v>
      </c>
    </row>
    <row r="1081" spans="2:18" x14ac:dyDescent="0.35">
      <c r="B1081" s="40"/>
      <c r="C1081" s="45" t="s">
        <v>597</v>
      </c>
      <c r="D1081" s="46">
        <v>43906</v>
      </c>
      <c r="E1081" s="46">
        <v>43906</v>
      </c>
      <c r="F1081" s="47" t="s">
        <v>3910</v>
      </c>
      <c r="G1081" s="48">
        <v>47000</v>
      </c>
      <c r="H1081" s="49">
        <v>45138</v>
      </c>
      <c r="I1081" s="44">
        <v>2020</v>
      </c>
      <c r="J1081" s="44">
        <v>2020</v>
      </c>
      <c r="K1081" s="44">
        <v>2023</v>
      </c>
      <c r="L1081" s="44" t="s">
        <v>28</v>
      </c>
      <c r="M1081" s="44" t="s">
        <v>7210</v>
      </c>
      <c r="N1081" s="44">
        <v>1</v>
      </c>
      <c r="O1081" t="str">
        <f>IF(_xlfn.XLOOKUP(C1081,Raw_Data_OS_23!$C$7:$C$4518,Raw_Data_OS_23!$C$7:$C$4518,"New_Claim")="New_Claim",IF(_xlfn.XLOOKUP(C1081,'Raw Data_OS_22'!$C$5:$C$4516,'Raw Data_OS_22'!$C$5:$C$4516,"New_Claim")="New_Claim",IF(I1081=$O$1,"F1","F2"),"Considered"),"Considered")</f>
        <v>Considered</v>
      </c>
      <c r="P1081" t="str" cm="1">
        <f t="array" ref="P1081">_xlfn.IFS(O1081="F1","F1",O1081="F2","F2",O1081="Considered",_xlfn.XLOOKUP(C1081,Raw_Data_OS_23!$C$7:$C$4518,Raw_Data_OS_23!$N$7:$N$4518,_xlfn.XLOOKUP(Raw_Data_Paid_23!C1081,'Raw Data_OS_22'!$C$5:$C$4516,'Raw Data_OS_22'!$O$5:$O$4516)))</f>
        <v>B2</v>
      </c>
      <c r="Q1081" t="str">
        <f t="shared" si="37"/>
        <v>B2</v>
      </c>
      <c r="R1081" t="str">
        <f t="shared" si="38"/>
        <v>2020Motor Private</v>
      </c>
    </row>
    <row r="1082" spans="2:18" x14ac:dyDescent="0.35">
      <c r="B1082" s="40"/>
      <c r="C1082" s="45" t="s">
        <v>2434</v>
      </c>
      <c r="D1082" s="46">
        <v>44316</v>
      </c>
      <c r="E1082" s="46">
        <v>44320</v>
      </c>
      <c r="F1082" s="47" t="s">
        <v>3908</v>
      </c>
      <c r="G1082" s="48">
        <v>25000</v>
      </c>
      <c r="H1082" s="49">
        <v>45138</v>
      </c>
      <c r="I1082" s="44">
        <v>2021</v>
      </c>
      <c r="J1082" s="44">
        <v>2021</v>
      </c>
      <c r="K1082" s="44">
        <v>2023</v>
      </c>
      <c r="L1082" s="44" t="s">
        <v>2250</v>
      </c>
      <c r="M1082" s="44" t="s">
        <v>7210</v>
      </c>
      <c r="N1082" s="44">
        <v>0</v>
      </c>
      <c r="O1082" t="str">
        <f>IF(_xlfn.XLOOKUP(C1082,Raw_Data_OS_23!$C$7:$C$4518,Raw_Data_OS_23!$C$7:$C$4518,"New_Claim")="New_Claim",IF(_xlfn.XLOOKUP(C1082,'Raw Data_OS_22'!$C$5:$C$4516,'Raw Data_OS_22'!$C$5:$C$4516,"New_Claim")="New_Claim",IF(I1082=$O$1,"F1","F2"),"Considered"),"Considered")</f>
        <v>Considered</v>
      </c>
      <c r="P1082" t="str" cm="1">
        <f t="array" ref="P1082">_xlfn.IFS(O1082="F1","F1",O1082="F2","F2",O1082="Considered",_xlfn.XLOOKUP(C1082,Raw_Data_OS_23!$C$7:$C$4518,Raw_Data_OS_23!$N$7:$N$4518,_xlfn.XLOOKUP(Raw_Data_Paid_23!C1082,'Raw Data_OS_22'!$C$5:$C$4516,'Raw Data_OS_22'!$O$5:$O$4516)))</f>
        <v>C2</v>
      </c>
      <c r="Q1082" t="str">
        <f t="shared" si="37"/>
        <v>C2</v>
      </c>
      <c r="R1082" t="str">
        <f t="shared" si="38"/>
        <v>2021Motor Commercial</v>
      </c>
    </row>
    <row r="1083" spans="2:18" x14ac:dyDescent="0.35">
      <c r="B1083" s="40"/>
      <c r="C1083" s="45" t="s">
        <v>3485</v>
      </c>
      <c r="D1083" s="46">
        <v>44450</v>
      </c>
      <c r="E1083" s="46">
        <v>44454</v>
      </c>
      <c r="F1083" s="47" t="s">
        <v>3908</v>
      </c>
      <c r="G1083" s="48">
        <v>8000</v>
      </c>
      <c r="H1083" s="49">
        <v>45138</v>
      </c>
      <c r="I1083" s="44">
        <v>2021</v>
      </c>
      <c r="J1083" s="44">
        <v>2021</v>
      </c>
      <c r="K1083" s="44">
        <v>2023</v>
      </c>
      <c r="L1083" s="44" t="s">
        <v>3073</v>
      </c>
      <c r="M1083" s="44" t="s">
        <v>7210</v>
      </c>
      <c r="N1083" s="44">
        <v>0</v>
      </c>
      <c r="O1083" t="str">
        <f>IF(_xlfn.XLOOKUP(C1083,Raw_Data_OS_23!$C$7:$C$4518,Raw_Data_OS_23!$C$7:$C$4518,"New_Claim")="New_Claim",IF(_xlfn.XLOOKUP(C1083,'Raw Data_OS_22'!$C$5:$C$4516,'Raw Data_OS_22'!$C$5:$C$4516,"New_Claim")="New_Claim",IF(I1083=$O$1,"F1","F2"),"Considered"),"Considered")</f>
        <v>Considered</v>
      </c>
      <c r="P1083" t="str" cm="1">
        <f t="array" ref="P1083">_xlfn.IFS(O1083="F1","F1",O1083="F2","F2",O1083="Considered",_xlfn.XLOOKUP(C1083,Raw_Data_OS_23!$C$7:$C$4518,Raw_Data_OS_23!$N$7:$N$4518,_xlfn.XLOOKUP(Raw_Data_Paid_23!C1083,'Raw Data_OS_22'!$C$5:$C$4516,'Raw Data_OS_22'!$O$5:$O$4516)))</f>
        <v>B2</v>
      </c>
      <c r="Q1083" t="str">
        <f t="shared" si="37"/>
        <v>B2</v>
      </c>
      <c r="R1083" t="str">
        <f t="shared" si="38"/>
        <v>2021Motor Commercial</v>
      </c>
    </row>
    <row r="1084" spans="2:18" x14ac:dyDescent="0.35">
      <c r="B1084" s="40"/>
      <c r="C1084" s="45" t="s">
        <v>6251</v>
      </c>
      <c r="D1084" s="46">
        <v>44611</v>
      </c>
      <c r="E1084" s="46">
        <v>44620</v>
      </c>
      <c r="F1084" s="47" t="s">
        <v>3908</v>
      </c>
      <c r="G1084" s="48">
        <v>15500</v>
      </c>
      <c r="H1084" s="49">
        <v>45138</v>
      </c>
      <c r="I1084" s="44">
        <v>2022</v>
      </c>
      <c r="J1084" s="44">
        <v>2022</v>
      </c>
      <c r="K1084" s="44">
        <v>2023</v>
      </c>
      <c r="L1084" s="44" t="s">
        <v>6021</v>
      </c>
      <c r="M1084" s="44" t="s">
        <v>7210</v>
      </c>
      <c r="N1084" s="44">
        <v>1</v>
      </c>
      <c r="O1084" t="str">
        <f>IF(_xlfn.XLOOKUP(C1084,Raw_Data_OS_23!$C$7:$C$4518,Raw_Data_OS_23!$C$7:$C$4518,"New_Claim")="New_Claim",IF(_xlfn.XLOOKUP(C1084,'Raw Data_OS_22'!$C$5:$C$4516,'Raw Data_OS_22'!$C$5:$C$4516,"New_Claim")="New_Claim",IF(I1084=$O$1,"F1","F2"),"Considered"),"Considered")</f>
        <v>Considered</v>
      </c>
      <c r="P1084" t="str" cm="1">
        <f t="array" ref="P1084">_xlfn.IFS(O1084="F1","F1",O1084="F2","F2",O1084="Considered",_xlfn.XLOOKUP(C1084,Raw_Data_OS_23!$C$7:$C$4518,Raw_Data_OS_23!$N$7:$N$4518,_xlfn.XLOOKUP(Raw_Data_Paid_23!C1084,'Raw Data_OS_22'!$C$5:$C$4516,'Raw Data_OS_22'!$O$5:$O$4516)))</f>
        <v>B2</v>
      </c>
      <c r="Q1084" t="str">
        <f t="shared" si="37"/>
        <v>B2</v>
      </c>
      <c r="R1084" t="str">
        <f t="shared" si="38"/>
        <v>2022Motor Commercial</v>
      </c>
    </row>
    <row r="1085" spans="2:18" x14ac:dyDescent="0.35">
      <c r="B1085" s="40"/>
      <c r="C1085" s="45" t="s">
        <v>3824</v>
      </c>
      <c r="D1085" s="46">
        <v>44534</v>
      </c>
      <c r="E1085" s="46">
        <v>44535</v>
      </c>
      <c r="F1085" s="47" t="s">
        <v>3910</v>
      </c>
      <c r="G1085" s="48">
        <v>19000</v>
      </c>
      <c r="H1085" s="49">
        <v>45138</v>
      </c>
      <c r="I1085" s="44">
        <v>2021</v>
      </c>
      <c r="J1085" s="44">
        <v>2021</v>
      </c>
      <c r="K1085" s="44">
        <v>2023</v>
      </c>
      <c r="L1085" s="44" t="s">
        <v>3138</v>
      </c>
      <c r="M1085" s="44" t="s">
        <v>7210</v>
      </c>
      <c r="N1085" s="44">
        <v>0</v>
      </c>
      <c r="O1085" t="str">
        <f>IF(_xlfn.XLOOKUP(C1085,Raw_Data_OS_23!$C$7:$C$4518,Raw_Data_OS_23!$C$7:$C$4518,"New_Claim")="New_Claim",IF(_xlfn.XLOOKUP(C1085,'Raw Data_OS_22'!$C$5:$C$4516,'Raw Data_OS_22'!$C$5:$C$4516,"New_Claim")="New_Claim",IF(I1085=$O$1,"F1","F2"),"Considered"),"Considered")</f>
        <v>Considered</v>
      </c>
      <c r="P1085" t="str" cm="1">
        <f t="array" ref="P1085">_xlfn.IFS(O1085="F1","F1",O1085="F2","F2",O1085="Considered",_xlfn.XLOOKUP(C1085,Raw_Data_OS_23!$C$7:$C$4518,Raw_Data_OS_23!$N$7:$N$4518,_xlfn.XLOOKUP(Raw_Data_Paid_23!C1085,'Raw Data_OS_22'!$C$5:$C$4516,'Raw Data_OS_22'!$O$5:$O$4516)))</f>
        <v>C2</v>
      </c>
      <c r="Q1085" t="str">
        <f t="shared" si="37"/>
        <v>C2</v>
      </c>
      <c r="R1085" t="str">
        <f t="shared" si="38"/>
        <v>2021Motor Private</v>
      </c>
    </row>
    <row r="1086" spans="2:18" x14ac:dyDescent="0.35">
      <c r="B1086" s="40"/>
      <c r="C1086" s="45" t="s">
        <v>224</v>
      </c>
      <c r="D1086" s="46">
        <v>43966</v>
      </c>
      <c r="E1086" s="46">
        <v>43966</v>
      </c>
      <c r="F1086" s="47" t="s">
        <v>3910</v>
      </c>
      <c r="G1086" s="48">
        <v>32500</v>
      </c>
      <c r="H1086" s="49">
        <v>45138</v>
      </c>
      <c r="I1086" s="44">
        <v>2020</v>
      </c>
      <c r="J1086" s="44">
        <v>2020</v>
      </c>
      <c r="K1086" s="44">
        <v>2023</v>
      </c>
      <c r="L1086" s="44" t="s">
        <v>33</v>
      </c>
      <c r="M1086" s="44" t="s">
        <v>7210</v>
      </c>
      <c r="N1086" s="44">
        <v>0</v>
      </c>
      <c r="O1086" t="str">
        <f>IF(_xlfn.XLOOKUP(C1086,Raw_Data_OS_23!$C$7:$C$4518,Raw_Data_OS_23!$C$7:$C$4518,"New_Claim")="New_Claim",IF(_xlfn.XLOOKUP(C1086,'Raw Data_OS_22'!$C$5:$C$4516,'Raw Data_OS_22'!$C$5:$C$4516,"New_Claim")="New_Claim",IF(I1086=$O$1,"F1","F2"),"Considered"),"Considered")</f>
        <v>Considered</v>
      </c>
      <c r="P1086" t="str" cm="1">
        <f t="array" ref="P1086">_xlfn.IFS(O1086="F1","F1",O1086="F2","F2",O1086="Considered",_xlfn.XLOOKUP(C1086,Raw_Data_OS_23!$C$7:$C$4518,Raw_Data_OS_23!$N$7:$N$4518,_xlfn.XLOOKUP(Raw_Data_Paid_23!C1086,'Raw Data_OS_22'!$C$5:$C$4516,'Raw Data_OS_22'!$O$5:$O$4516)))</f>
        <v>B2</v>
      </c>
      <c r="Q1086" t="str">
        <f t="shared" si="37"/>
        <v>B2</v>
      </c>
      <c r="R1086" t="str">
        <f t="shared" si="38"/>
        <v>2020Motor Private</v>
      </c>
    </row>
    <row r="1087" spans="2:18" x14ac:dyDescent="0.35">
      <c r="B1087" s="40"/>
      <c r="C1087" s="45" t="s">
        <v>3455</v>
      </c>
      <c r="D1087" s="46">
        <v>44452</v>
      </c>
      <c r="E1087" s="46">
        <v>44453</v>
      </c>
      <c r="F1087" s="47" t="s">
        <v>3908</v>
      </c>
      <c r="G1087" s="48">
        <v>8000</v>
      </c>
      <c r="H1087" s="49">
        <v>45138</v>
      </c>
      <c r="I1087" s="44">
        <v>2021</v>
      </c>
      <c r="J1087" s="44">
        <v>2021</v>
      </c>
      <c r="K1087" s="44">
        <v>2023</v>
      </c>
      <c r="L1087" s="44" t="s">
        <v>3073</v>
      </c>
      <c r="M1087" s="44" t="s">
        <v>7210</v>
      </c>
      <c r="N1087" s="44">
        <v>0</v>
      </c>
      <c r="O1087" t="str">
        <f>IF(_xlfn.XLOOKUP(C1087,Raw_Data_OS_23!$C$7:$C$4518,Raw_Data_OS_23!$C$7:$C$4518,"New_Claim")="New_Claim",IF(_xlfn.XLOOKUP(C1087,'Raw Data_OS_22'!$C$5:$C$4516,'Raw Data_OS_22'!$C$5:$C$4516,"New_Claim")="New_Claim",IF(I1087=$O$1,"F1","F2"),"Considered"),"Considered")</f>
        <v>Considered</v>
      </c>
      <c r="P1087" t="str" cm="1">
        <f t="array" ref="P1087">_xlfn.IFS(O1087="F1","F1",O1087="F2","F2",O1087="Considered",_xlfn.XLOOKUP(C1087,Raw_Data_OS_23!$C$7:$C$4518,Raw_Data_OS_23!$N$7:$N$4518,_xlfn.XLOOKUP(Raw_Data_Paid_23!C1087,'Raw Data_OS_22'!$C$5:$C$4516,'Raw Data_OS_22'!$O$5:$O$4516)))</f>
        <v>B2</v>
      </c>
      <c r="Q1087" t="str">
        <f t="shared" si="37"/>
        <v>B2</v>
      </c>
      <c r="R1087" t="str">
        <f t="shared" si="38"/>
        <v>2021Motor Commercial</v>
      </c>
    </row>
    <row r="1088" spans="2:18" x14ac:dyDescent="0.35">
      <c r="B1088" s="40"/>
      <c r="C1088" s="45" t="s">
        <v>6169</v>
      </c>
      <c r="D1088" s="46">
        <v>44589</v>
      </c>
      <c r="E1088" s="46">
        <v>44594</v>
      </c>
      <c r="F1088" s="47" t="s">
        <v>3910</v>
      </c>
      <c r="G1088" s="48">
        <v>4000</v>
      </c>
      <c r="H1088" s="49">
        <v>45138</v>
      </c>
      <c r="I1088" s="44">
        <v>2022</v>
      </c>
      <c r="J1088" s="44">
        <v>2022</v>
      </c>
      <c r="K1088" s="44">
        <v>2023</v>
      </c>
      <c r="L1088" s="44" t="s">
        <v>6021</v>
      </c>
      <c r="M1088" s="44" t="s">
        <v>7210</v>
      </c>
      <c r="N1088" s="44">
        <v>0</v>
      </c>
      <c r="O1088" t="str">
        <f>IF(_xlfn.XLOOKUP(C1088,Raw_Data_OS_23!$C$7:$C$4518,Raw_Data_OS_23!$C$7:$C$4518,"New_Claim")="New_Claim",IF(_xlfn.XLOOKUP(C1088,'Raw Data_OS_22'!$C$5:$C$4516,'Raw Data_OS_22'!$C$5:$C$4516,"New_Claim")="New_Claim",IF(I1088=$O$1,"F1","F2"),"Considered"),"Considered")</f>
        <v>Considered</v>
      </c>
      <c r="P1088" t="str" cm="1">
        <f t="array" ref="P1088">_xlfn.IFS(O1088="F1","F1",O1088="F2","F2",O1088="Considered",_xlfn.XLOOKUP(C1088,Raw_Data_OS_23!$C$7:$C$4518,Raw_Data_OS_23!$N$7:$N$4518,_xlfn.XLOOKUP(Raw_Data_Paid_23!C1088,'Raw Data_OS_22'!$C$5:$C$4516,'Raw Data_OS_22'!$O$5:$O$4516)))</f>
        <v>B2</v>
      </c>
      <c r="Q1088" t="str">
        <f t="shared" si="37"/>
        <v>B2</v>
      </c>
      <c r="R1088" t="str">
        <f t="shared" si="38"/>
        <v>2022Motor Private</v>
      </c>
    </row>
    <row r="1089" spans="2:18" x14ac:dyDescent="0.35">
      <c r="B1089" s="40"/>
      <c r="C1089" s="45" t="s">
        <v>2254</v>
      </c>
      <c r="D1089" s="46">
        <v>44363</v>
      </c>
      <c r="E1089" s="46">
        <v>44364</v>
      </c>
      <c r="F1089" s="47" t="s">
        <v>3910</v>
      </c>
      <c r="G1089" s="48">
        <v>2000</v>
      </c>
      <c r="H1089" s="49">
        <v>45138</v>
      </c>
      <c r="I1089" s="44">
        <v>2021</v>
      </c>
      <c r="J1089" s="44">
        <v>2021</v>
      </c>
      <c r="K1089" s="44">
        <v>2023</v>
      </c>
      <c r="L1089" s="44" t="s">
        <v>2250</v>
      </c>
      <c r="M1089" s="44" t="s">
        <v>7210</v>
      </c>
      <c r="N1089" s="44">
        <v>0</v>
      </c>
      <c r="O1089" t="str">
        <f>IF(_xlfn.XLOOKUP(C1089,Raw_Data_OS_23!$C$7:$C$4518,Raw_Data_OS_23!$C$7:$C$4518,"New_Claim")="New_Claim",IF(_xlfn.XLOOKUP(C1089,'Raw Data_OS_22'!$C$5:$C$4516,'Raw Data_OS_22'!$C$5:$C$4516,"New_Claim")="New_Claim",IF(I1089=$O$1,"F1","F2"),"Considered"),"Considered")</f>
        <v>Considered</v>
      </c>
      <c r="P1089" t="str" cm="1">
        <f t="array" ref="P1089">_xlfn.IFS(O1089="F1","F1",O1089="F2","F2",O1089="Considered",_xlfn.XLOOKUP(C1089,Raw_Data_OS_23!$C$7:$C$4518,Raw_Data_OS_23!$N$7:$N$4518,_xlfn.XLOOKUP(Raw_Data_Paid_23!C1089,'Raw Data_OS_22'!$C$5:$C$4516,'Raw Data_OS_22'!$O$5:$O$4516)))</f>
        <v>B2</v>
      </c>
      <c r="Q1089" t="str">
        <f t="shared" si="37"/>
        <v>B2</v>
      </c>
      <c r="R1089" t="str">
        <f t="shared" si="38"/>
        <v>2021Motor Private</v>
      </c>
    </row>
    <row r="1090" spans="2:18" x14ac:dyDescent="0.35">
      <c r="B1090" s="40"/>
      <c r="C1090" s="45" t="s">
        <v>2957</v>
      </c>
      <c r="D1090" s="46">
        <v>44313</v>
      </c>
      <c r="E1090" s="46">
        <v>44335</v>
      </c>
      <c r="F1090" s="47" t="s">
        <v>3910</v>
      </c>
      <c r="G1090" s="48">
        <v>36500</v>
      </c>
      <c r="H1090" s="49">
        <v>45138</v>
      </c>
      <c r="I1090" s="44">
        <v>2021</v>
      </c>
      <c r="J1090" s="44">
        <v>2021</v>
      </c>
      <c r="K1090" s="44">
        <v>2023</v>
      </c>
      <c r="L1090" s="44" t="s">
        <v>2250</v>
      </c>
      <c r="M1090" s="44" t="s">
        <v>7210</v>
      </c>
      <c r="N1090" s="44">
        <v>0</v>
      </c>
      <c r="O1090" t="str">
        <f>IF(_xlfn.XLOOKUP(C1090,Raw_Data_OS_23!$C$7:$C$4518,Raw_Data_OS_23!$C$7:$C$4518,"New_Claim")="New_Claim",IF(_xlfn.XLOOKUP(C1090,'Raw Data_OS_22'!$C$5:$C$4516,'Raw Data_OS_22'!$C$5:$C$4516,"New_Claim")="New_Claim",IF(I1090=$O$1,"F1","F2"),"Considered"),"Considered")</f>
        <v>Considered</v>
      </c>
      <c r="P1090" t="str" cm="1">
        <f t="array" ref="P1090">_xlfn.IFS(O1090="F1","F1",O1090="F2","F2",O1090="Considered",_xlfn.XLOOKUP(C1090,Raw_Data_OS_23!$C$7:$C$4518,Raw_Data_OS_23!$N$7:$N$4518,_xlfn.XLOOKUP(Raw_Data_Paid_23!C1090,'Raw Data_OS_22'!$C$5:$C$4516,'Raw Data_OS_22'!$O$5:$O$4516)))</f>
        <v>B2</v>
      </c>
      <c r="Q1090" t="str">
        <f t="shared" si="37"/>
        <v>B2</v>
      </c>
      <c r="R1090" t="str">
        <f t="shared" si="38"/>
        <v>2021Motor Private</v>
      </c>
    </row>
    <row r="1091" spans="2:18" x14ac:dyDescent="0.35">
      <c r="B1091" s="40"/>
      <c r="C1091" s="45" t="s">
        <v>7527</v>
      </c>
      <c r="D1091" s="46">
        <v>45084</v>
      </c>
      <c r="E1091" s="46">
        <v>45098</v>
      </c>
      <c r="F1091" s="47" t="s">
        <v>3910</v>
      </c>
      <c r="G1091" s="48">
        <v>-550000</v>
      </c>
      <c r="H1091" s="49">
        <v>45138</v>
      </c>
      <c r="I1091" s="44">
        <v>2023</v>
      </c>
      <c r="J1091" s="44">
        <v>2023</v>
      </c>
      <c r="K1091" s="44">
        <v>2023</v>
      </c>
      <c r="L1091" s="44" t="s">
        <v>7246</v>
      </c>
      <c r="M1091" s="44" t="s">
        <v>7210</v>
      </c>
      <c r="N1091" s="44">
        <v>0</v>
      </c>
      <c r="O1091" t="str">
        <f>IF(_xlfn.XLOOKUP(C1091,Raw_Data_OS_23!$C$7:$C$4518,Raw_Data_OS_23!$C$7:$C$4518,"New_Claim")="New_Claim",IF(_xlfn.XLOOKUP(C1091,'Raw Data_OS_22'!$C$5:$C$4516,'Raw Data_OS_22'!$C$5:$C$4516,"New_Claim")="New_Claim",IF(I1091=$O$1,"F1","F2"),"Considered"),"Considered")</f>
        <v>Considered</v>
      </c>
      <c r="P1091" t="str" cm="1">
        <f t="array" ref="P1091">_xlfn.IFS(O1091="F1","F1",O1091="F2","F2",O1091="Considered",_xlfn.XLOOKUP(C1091,Raw_Data_OS_23!$C$7:$C$4518,Raw_Data_OS_23!$N$7:$N$4518,_xlfn.XLOOKUP(Raw_Data_Paid_23!C1091,'Raw Data_OS_22'!$C$5:$C$4516,'Raw Data_OS_22'!$O$5:$O$4516)))</f>
        <v>E1</v>
      </c>
      <c r="Q1091" t="str">
        <f t="shared" si="37"/>
        <v>E2</v>
      </c>
      <c r="R1091" t="str">
        <f t="shared" si="38"/>
        <v>2023Motor Private</v>
      </c>
    </row>
    <row r="1092" spans="2:18" x14ac:dyDescent="0.35">
      <c r="B1092" s="40"/>
      <c r="C1092" s="45" t="s">
        <v>3113</v>
      </c>
      <c r="D1092" s="46">
        <v>44406</v>
      </c>
      <c r="E1092" s="46">
        <v>44413</v>
      </c>
      <c r="F1092" s="47" t="s">
        <v>3908</v>
      </c>
      <c r="G1092" s="48">
        <v>26500</v>
      </c>
      <c r="H1092" s="49">
        <v>45138</v>
      </c>
      <c r="I1092" s="44">
        <v>2021</v>
      </c>
      <c r="J1092" s="44">
        <v>2021</v>
      </c>
      <c r="K1092" s="44">
        <v>2023</v>
      </c>
      <c r="L1092" s="44" t="s">
        <v>3073</v>
      </c>
      <c r="M1092" s="44" t="s">
        <v>7210</v>
      </c>
      <c r="N1092" s="44">
        <v>0</v>
      </c>
      <c r="O1092" t="str">
        <f>IF(_xlfn.XLOOKUP(C1092,Raw_Data_OS_23!$C$7:$C$4518,Raw_Data_OS_23!$C$7:$C$4518,"New_Claim")="New_Claim",IF(_xlfn.XLOOKUP(C1092,'Raw Data_OS_22'!$C$5:$C$4516,'Raw Data_OS_22'!$C$5:$C$4516,"New_Claim")="New_Claim",IF(I1092=$O$1,"F1","F2"),"Considered"),"Considered")</f>
        <v>Considered</v>
      </c>
      <c r="P1092" t="str" cm="1">
        <f t="array" ref="P1092">_xlfn.IFS(O1092="F1","F1",O1092="F2","F2",O1092="Considered",_xlfn.XLOOKUP(C1092,Raw_Data_OS_23!$C$7:$C$4518,Raw_Data_OS_23!$N$7:$N$4518,_xlfn.XLOOKUP(Raw_Data_Paid_23!C1092,'Raw Data_OS_22'!$C$5:$C$4516,'Raw Data_OS_22'!$O$5:$O$4516)))</f>
        <v>C2</v>
      </c>
      <c r="Q1092" t="str">
        <f t="shared" si="37"/>
        <v>C2</v>
      </c>
      <c r="R1092" t="str">
        <f t="shared" si="38"/>
        <v>2021Motor Commercial</v>
      </c>
    </row>
    <row r="1093" spans="2:18" x14ac:dyDescent="0.35">
      <c r="B1093" s="40"/>
      <c r="C1093" s="45" t="s">
        <v>6346</v>
      </c>
      <c r="D1093" s="46">
        <v>44641</v>
      </c>
      <c r="E1093" s="46">
        <v>44642</v>
      </c>
      <c r="F1093" s="47" t="s">
        <v>3910</v>
      </c>
      <c r="G1093" s="48">
        <v>10000</v>
      </c>
      <c r="H1093" s="49">
        <v>45138</v>
      </c>
      <c r="I1093" s="44">
        <v>2022</v>
      </c>
      <c r="J1093" s="44">
        <v>2022</v>
      </c>
      <c r="K1093" s="44">
        <v>2023</v>
      </c>
      <c r="L1093" s="44" t="s">
        <v>6021</v>
      </c>
      <c r="M1093" s="44" t="s">
        <v>7210</v>
      </c>
      <c r="N1093" s="44">
        <v>0</v>
      </c>
      <c r="O1093" t="str">
        <f>IF(_xlfn.XLOOKUP(C1093,Raw_Data_OS_23!$C$7:$C$4518,Raw_Data_OS_23!$C$7:$C$4518,"New_Claim")="New_Claim",IF(_xlfn.XLOOKUP(C1093,'Raw Data_OS_22'!$C$5:$C$4516,'Raw Data_OS_22'!$C$5:$C$4516,"New_Claim")="New_Claim",IF(I1093=$O$1,"F1","F2"),"Considered"),"Considered")</f>
        <v>Considered</v>
      </c>
      <c r="P1093" t="str" cm="1">
        <f t="array" ref="P1093">_xlfn.IFS(O1093="F1","F1",O1093="F2","F2",O1093="Considered",_xlfn.XLOOKUP(C1093,Raw_Data_OS_23!$C$7:$C$4518,Raw_Data_OS_23!$N$7:$N$4518,_xlfn.XLOOKUP(Raw_Data_Paid_23!C1093,'Raw Data_OS_22'!$C$5:$C$4516,'Raw Data_OS_22'!$O$5:$O$4516)))</f>
        <v>B2</v>
      </c>
      <c r="Q1093" t="str">
        <f t="shared" ref="Q1093:Q1156" si="39">IF(P1093="D","F3",IF(P1093="E1","E2",P1093))</f>
        <v>B2</v>
      </c>
      <c r="R1093" t="str">
        <f t="shared" ref="R1093:R1156" si="40">I1093&amp;F1093</f>
        <v>2022Motor Private</v>
      </c>
    </row>
    <row r="1094" spans="2:18" x14ac:dyDescent="0.35">
      <c r="B1094" s="40"/>
      <c r="C1094" s="45" t="s">
        <v>2630</v>
      </c>
      <c r="D1094" s="46">
        <v>44285</v>
      </c>
      <c r="E1094" s="46">
        <v>44293</v>
      </c>
      <c r="F1094" s="47" t="s">
        <v>3910</v>
      </c>
      <c r="G1094" s="48">
        <v>22500</v>
      </c>
      <c r="H1094" s="49">
        <v>45138</v>
      </c>
      <c r="I1094" s="44">
        <v>2021</v>
      </c>
      <c r="J1094" s="44">
        <v>2021</v>
      </c>
      <c r="K1094" s="44">
        <v>2023</v>
      </c>
      <c r="L1094" s="44" t="s">
        <v>21</v>
      </c>
      <c r="M1094" s="44" t="s">
        <v>7210</v>
      </c>
      <c r="N1094" s="44">
        <v>0</v>
      </c>
      <c r="O1094" t="str">
        <f>IF(_xlfn.XLOOKUP(C1094,Raw_Data_OS_23!$C$7:$C$4518,Raw_Data_OS_23!$C$7:$C$4518,"New_Claim")="New_Claim",IF(_xlfn.XLOOKUP(C1094,'Raw Data_OS_22'!$C$5:$C$4516,'Raw Data_OS_22'!$C$5:$C$4516,"New_Claim")="New_Claim",IF(I1094=$O$1,"F1","F2"),"Considered"),"Considered")</f>
        <v>Considered</v>
      </c>
      <c r="P1094" t="str" cm="1">
        <f t="array" ref="P1094">_xlfn.IFS(O1094="F1","F1",O1094="F2","F2",O1094="Considered",_xlfn.XLOOKUP(C1094,Raw_Data_OS_23!$C$7:$C$4518,Raw_Data_OS_23!$N$7:$N$4518,_xlfn.XLOOKUP(Raw_Data_Paid_23!C1094,'Raw Data_OS_22'!$C$5:$C$4516,'Raw Data_OS_22'!$O$5:$O$4516)))</f>
        <v>B2</v>
      </c>
      <c r="Q1094" t="str">
        <f t="shared" si="39"/>
        <v>B2</v>
      </c>
      <c r="R1094" t="str">
        <f t="shared" si="40"/>
        <v>2021Motor Private</v>
      </c>
    </row>
    <row r="1095" spans="2:18" x14ac:dyDescent="0.35">
      <c r="B1095" s="40"/>
      <c r="C1095" s="45" t="s">
        <v>2429</v>
      </c>
      <c r="D1095" s="46">
        <v>44316</v>
      </c>
      <c r="E1095" s="46">
        <v>44320</v>
      </c>
      <c r="F1095" s="47" t="s">
        <v>3910</v>
      </c>
      <c r="G1095" s="48">
        <v>10000</v>
      </c>
      <c r="H1095" s="49">
        <v>45138</v>
      </c>
      <c r="I1095" s="44">
        <v>2021</v>
      </c>
      <c r="J1095" s="44">
        <v>2021</v>
      </c>
      <c r="K1095" s="44">
        <v>2023</v>
      </c>
      <c r="L1095" s="44" t="s">
        <v>2250</v>
      </c>
      <c r="M1095" s="44" t="s">
        <v>7210</v>
      </c>
      <c r="N1095" s="44">
        <v>0</v>
      </c>
      <c r="O1095" t="str">
        <f>IF(_xlfn.XLOOKUP(C1095,Raw_Data_OS_23!$C$7:$C$4518,Raw_Data_OS_23!$C$7:$C$4518,"New_Claim")="New_Claim",IF(_xlfn.XLOOKUP(C1095,'Raw Data_OS_22'!$C$5:$C$4516,'Raw Data_OS_22'!$C$5:$C$4516,"New_Claim")="New_Claim",IF(I1095=$O$1,"F1","F2"),"Considered"),"Considered")</f>
        <v>Considered</v>
      </c>
      <c r="P1095" t="str" cm="1">
        <f t="array" ref="P1095">_xlfn.IFS(O1095="F1","F1",O1095="F2","F2",O1095="Considered",_xlfn.XLOOKUP(C1095,Raw_Data_OS_23!$C$7:$C$4518,Raw_Data_OS_23!$N$7:$N$4518,_xlfn.XLOOKUP(Raw_Data_Paid_23!C1095,'Raw Data_OS_22'!$C$5:$C$4516,'Raw Data_OS_22'!$O$5:$O$4516)))</f>
        <v>B2</v>
      </c>
      <c r="Q1095" t="str">
        <f t="shared" si="39"/>
        <v>B2</v>
      </c>
      <c r="R1095" t="str">
        <f t="shared" si="40"/>
        <v>2021Motor Private</v>
      </c>
    </row>
    <row r="1096" spans="2:18" x14ac:dyDescent="0.35">
      <c r="B1096" s="40"/>
      <c r="C1096" s="45" t="s">
        <v>2448</v>
      </c>
      <c r="D1096" s="46">
        <v>44305</v>
      </c>
      <c r="E1096" s="46">
        <v>44319</v>
      </c>
      <c r="F1096" s="47" t="s">
        <v>3910</v>
      </c>
      <c r="G1096" s="48">
        <v>3500</v>
      </c>
      <c r="H1096" s="49">
        <v>45138</v>
      </c>
      <c r="I1096" s="44">
        <v>2021</v>
      </c>
      <c r="J1096" s="44">
        <v>2021</v>
      </c>
      <c r="K1096" s="44">
        <v>2023</v>
      </c>
      <c r="L1096" s="44" t="s">
        <v>2250</v>
      </c>
      <c r="M1096" s="44" t="s">
        <v>7210</v>
      </c>
      <c r="N1096" s="44">
        <v>0</v>
      </c>
      <c r="O1096" t="str">
        <f>IF(_xlfn.XLOOKUP(C1096,Raw_Data_OS_23!$C$7:$C$4518,Raw_Data_OS_23!$C$7:$C$4518,"New_Claim")="New_Claim",IF(_xlfn.XLOOKUP(C1096,'Raw Data_OS_22'!$C$5:$C$4516,'Raw Data_OS_22'!$C$5:$C$4516,"New_Claim")="New_Claim",IF(I1096=$O$1,"F1","F2"),"Considered"),"Considered")</f>
        <v>Considered</v>
      </c>
      <c r="P1096" t="str" cm="1">
        <f t="array" ref="P1096">_xlfn.IFS(O1096="F1","F1",O1096="F2","F2",O1096="Considered",_xlfn.XLOOKUP(C1096,Raw_Data_OS_23!$C$7:$C$4518,Raw_Data_OS_23!$N$7:$N$4518,_xlfn.XLOOKUP(Raw_Data_Paid_23!C1096,'Raw Data_OS_22'!$C$5:$C$4516,'Raw Data_OS_22'!$O$5:$O$4516)))</f>
        <v>B2</v>
      </c>
      <c r="Q1096" t="str">
        <f t="shared" si="39"/>
        <v>B2</v>
      </c>
      <c r="R1096" t="str">
        <f t="shared" si="40"/>
        <v>2021Motor Private</v>
      </c>
    </row>
    <row r="1097" spans="2:18" x14ac:dyDescent="0.35">
      <c r="B1097" s="40"/>
      <c r="C1097" s="45" t="s">
        <v>2937</v>
      </c>
      <c r="D1097" s="46">
        <v>44329</v>
      </c>
      <c r="E1097" s="46">
        <v>44331</v>
      </c>
      <c r="F1097" s="47" t="s">
        <v>3910</v>
      </c>
      <c r="G1097" s="48">
        <v>4000</v>
      </c>
      <c r="H1097" s="49">
        <v>45138</v>
      </c>
      <c r="I1097" s="44">
        <v>2021</v>
      </c>
      <c r="J1097" s="44">
        <v>2021</v>
      </c>
      <c r="K1097" s="44">
        <v>2023</v>
      </c>
      <c r="L1097" s="44" t="s">
        <v>2250</v>
      </c>
      <c r="M1097" s="44" t="s">
        <v>7210</v>
      </c>
      <c r="N1097" s="44">
        <v>0</v>
      </c>
      <c r="O1097" t="str">
        <f>IF(_xlfn.XLOOKUP(C1097,Raw_Data_OS_23!$C$7:$C$4518,Raw_Data_OS_23!$C$7:$C$4518,"New_Claim")="New_Claim",IF(_xlfn.XLOOKUP(C1097,'Raw Data_OS_22'!$C$5:$C$4516,'Raw Data_OS_22'!$C$5:$C$4516,"New_Claim")="New_Claim",IF(I1097=$O$1,"F1","F2"),"Considered"),"Considered")</f>
        <v>Considered</v>
      </c>
      <c r="P1097" t="str" cm="1">
        <f t="array" ref="P1097">_xlfn.IFS(O1097="F1","F1",O1097="F2","F2",O1097="Considered",_xlfn.XLOOKUP(C1097,Raw_Data_OS_23!$C$7:$C$4518,Raw_Data_OS_23!$N$7:$N$4518,_xlfn.XLOOKUP(Raw_Data_Paid_23!C1097,'Raw Data_OS_22'!$C$5:$C$4516,'Raw Data_OS_22'!$O$5:$O$4516)))</f>
        <v>B2</v>
      </c>
      <c r="Q1097" t="str">
        <f t="shared" si="39"/>
        <v>B2</v>
      </c>
      <c r="R1097" t="str">
        <f t="shared" si="40"/>
        <v>2021Motor Private</v>
      </c>
    </row>
    <row r="1098" spans="2:18" x14ac:dyDescent="0.35">
      <c r="B1098" s="40"/>
      <c r="C1098" s="45" t="s">
        <v>3388</v>
      </c>
      <c r="D1098" s="46">
        <v>44431</v>
      </c>
      <c r="E1098" s="46">
        <v>44439</v>
      </c>
      <c r="F1098" s="47" t="s">
        <v>3910</v>
      </c>
      <c r="G1098" s="48">
        <v>12000</v>
      </c>
      <c r="H1098" s="49">
        <v>45138</v>
      </c>
      <c r="I1098" s="44">
        <v>2021</v>
      </c>
      <c r="J1098" s="44">
        <v>2021</v>
      </c>
      <c r="K1098" s="44">
        <v>2023</v>
      </c>
      <c r="L1098" s="44" t="s">
        <v>3073</v>
      </c>
      <c r="M1098" s="44" t="s">
        <v>7210</v>
      </c>
      <c r="N1098" s="44">
        <v>0</v>
      </c>
      <c r="O1098" t="str">
        <f>IF(_xlfn.XLOOKUP(C1098,Raw_Data_OS_23!$C$7:$C$4518,Raw_Data_OS_23!$C$7:$C$4518,"New_Claim")="New_Claim",IF(_xlfn.XLOOKUP(C1098,'Raw Data_OS_22'!$C$5:$C$4516,'Raw Data_OS_22'!$C$5:$C$4516,"New_Claim")="New_Claim",IF(I1098=$O$1,"F1","F2"),"Considered"),"Considered")</f>
        <v>Considered</v>
      </c>
      <c r="P1098" t="str" cm="1">
        <f t="array" ref="P1098">_xlfn.IFS(O1098="F1","F1",O1098="F2","F2",O1098="Considered",_xlfn.XLOOKUP(C1098,Raw_Data_OS_23!$C$7:$C$4518,Raw_Data_OS_23!$N$7:$N$4518,_xlfn.XLOOKUP(Raw_Data_Paid_23!C1098,'Raw Data_OS_22'!$C$5:$C$4516,'Raw Data_OS_22'!$O$5:$O$4516)))</f>
        <v>C2</v>
      </c>
      <c r="Q1098" t="str">
        <f t="shared" si="39"/>
        <v>C2</v>
      </c>
      <c r="R1098" t="str">
        <f t="shared" si="40"/>
        <v>2021Motor Private</v>
      </c>
    </row>
    <row r="1099" spans="2:18" x14ac:dyDescent="0.35">
      <c r="B1099" s="40"/>
      <c r="C1099" s="45" t="s">
        <v>2269</v>
      </c>
      <c r="D1099" s="46">
        <v>44368</v>
      </c>
      <c r="E1099" s="46">
        <v>44370</v>
      </c>
      <c r="F1099" s="47" t="s">
        <v>3910</v>
      </c>
      <c r="G1099" s="48">
        <v>28000</v>
      </c>
      <c r="H1099" s="49">
        <v>45138</v>
      </c>
      <c r="I1099" s="44">
        <v>2021</v>
      </c>
      <c r="J1099" s="44">
        <v>2021</v>
      </c>
      <c r="K1099" s="44">
        <v>2023</v>
      </c>
      <c r="L1099" s="44" t="s">
        <v>2250</v>
      </c>
      <c r="M1099" s="44" t="s">
        <v>7210</v>
      </c>
      <c r="N1099" s="44">
        <v>0</v>
      </c>
      <c r="O1099" t="str">
        <f>IF(_xlfn.XLOOKUP(C1099,Raw_Data_OS_23!$C$7:$C$4518,Raw_Data_OS_23!$C$7:$C$4518,"New_Claim")="New_Claim",IF(_xlfn.XLOOKUP(C1099,'Raw Data_OS_22'!$C$5:$C$4516,'Raw Data_OS_22'!$C$5:$C$4516,"New_Claim")="New_Claim",IF(I1099=$O$1,"F1","F2"),"Considered"),"Considered")</f>
        <v>Considered</v>
      </c>
      <c r="P1099" t="str" cm="1">
        <f t="array" ref="P1099">_xlfn.IFS(O1099="F1","F1",O1099="F2","F2",O1099="Considered",_xlfn.XLOOKUP(C1099,Raw_Data_OS_23!$C$7:$C$4518,Raw_Data_OS_23!$N$7:$N$4518,_xlfn.XLOOKUP(Raw_Data_Paid_23!C1099,'Raw Data_OS_22'!$C$5:$C$4516,'Raw Data_OS_22'!$O$5:$O$4516)))</f>
        <v>B2</v>
      </c>
      <c r="Q1099" t="str">
        <f t="shared" si="39"/>
        <v>B2</v>
      </c>
      <c r="R1099" t="str">
        <f t="shared" si="40"/>
        <v>2021Motor Private</v>
      </c>
    </row>
    <row r="1100" spans="2:18" x14ac:dyDescent="0.35">
      <c r="B1100" s="40"/>
      <c r="C1100" s="45" t="s">
        <v>330</v>
      </c>
      <c r="D1100" s="46">
        <v>44080</v>
      </c>
      <c r="E1100" s="46">
        <v>44080</v>
      </c>
      <c r="F1100" s="47" t="s">
        <v>3910</v>
      </c>
      <c r="G1100" s="48">
        <v>15000</v>
      </c>
      <c r="H1100" s="49">
        <v>45138</v>
      </c>
      <c r="I1100" s="44">
        <v>2020</v>
      </c>
      <c r="J1100" s="44">
        <v>2020</v>
      </c>
      <c r="K1100" s="44">
        <v>2023</v>
      </c>
      <c r="L1100" s="44" t="s">
        <v>35</v>
      </c>
      <c r="M1100" s="44" t="s">
        <v>7210</v>
      </c>
      <c r="N1100" s="44">
        <v>0</v>
      </c>
      <c r="O1100" t="str">
        <f>IF(_xlfn.XLOOKUP(C1100,Raw_Data_OS_23!$C$7:$C$4518,Raw_Data_OS_23!$C$7:$C$4518,"New_Claim")="New_Claim",IF(_xlfn.XLOOKUP(C1100,'Raw Data_OS_22'!$C$5:$C$4516,'Raw Data_OS_22'!$C$5:$C$4516,"New_Claim")="New_Claim",IF(I1100=$O$1,"F1","F2"),"Considered"),"Considered")</f>
        <v>Considered</v>
      </c>
      <c r="P1100" t="str" cm="1">
        <f t="array" ref="P1100">_xlfn.IFS(O1100="F1","F1",O1100="F2","F2",O1100="Considered",_xlfn.XLOOKUP(C1100,Raw_Data_OS_23!$C$7:$C$4518,Raw_Data_OS_23!$N$7:$N$4518,_xlfn.XLOOKUP(Raw_Data_Paid_23!C1100,'Raw Data_OS_22'!$C$5:$C$4516,'Raw Data_OS_22'!$O$5:$O$4516)))</f>
        <v>B2</v>
      </c>
      <c r="Q1100" t="str">
        <f t="shared" si="39"/>
        <v>B2</v>
      </c>
      <c r="R1100" t="str">
        <f t="shared" si="40"/>
        <v>2020Motor Private</v>
      </c>
    </row>
    <row r="1101" spans="2:18" x14ac:dyDescent="0.35">
      <c r="B1101" s="40"/>
      <c r="C1101" s="45" t="s">
        <v>7370</v>
      </c>
      <c r="D1101" s="46">
        <v>44148</v>
      </c>
      <c r="E1101" s="46">
        <v>44148</v>
      </c>
      <c r="F1101" s="47" t="s">
        <v>3908</v>
      </c>
      <c r="G1101" s="48">
        <v>18000</v>
      </c>
      <c r="H1101" s="49">
        <v>45138</v>
      </c>
      <c r="I1101" s="44">
        <v>2020</v>
      </c>
      <c r="J1101" s="44">
        <v>2020</v>
      </c>
      <c r="K1101" s="44">
        <v>2023</v>
      </c>
      <c r="L1101" s="44" t="s">
        <v>11</v>
      </c>
      <c r="M1101" s="44" t="s">
        <v>7210</v>
      </c>
      <c r="N1101" s="44">
        <v>0</v>
      </c>
      <c r="O1101" t="str">
        <f>IF(_xlfn.XLOOKUP(C1101,Raw_Data_OS_23!$C$7:$C$4518,Raw_Data_OS_23!$C$7:$C$4518,"New_Claim")="New_Claim",IF(_xlfn.XLOOKUP(C1101,'Raw Data_OS_22'!$C$5:$C$4516,'Raw Data_OS_22'!$C$5:$C$4516,"New_Claim")="New_Claim",IF(I1101=$O$1,"F1","F2"),"Considered"),"Considered")</f>
        <v>Considered</v>
      </c>
      <c r="P1101" t="str" cm="1">
        <f t="array" ref="P1101">_xlfn.IFS(O1101="F1","F1",O1101="F2","F2",O1101="Considered",_xlfn.XLOOKUP(C1101,Raw_Data_OS_23!$C$7:$C$4518,Raw_Data_OS_23!$N$7:$N$4518,_xlfn.XLOOKUP(Raw_Data_Paid_23!C1101,'Raw Data_OS_22'!$C$5:$C$4516,'Raw Data_OS_22'!$O$5:$O$4516)))</f>
        <v>D</v>
      </c>
      <c r="Q1101" t="str">
        <f t="shared" si="39"/>
        <v>F3</v>
      </c>
      <c r="R1101" t="str">
        <f t="shared" si="40"/>
        <v>2020Motor Commercial</v>
      </c>
    </row>
    <row r="1102" spans="2:18" x14ac:dyDescent="0.35">
      <c r="B1102" s="40"/>
      <c r="C1102" s="45" t="s">
        <v>3479</v>
      </c>
      <c r="D1102" s="46">
        <v>44433</v>
      </c>
      <c r="E1102" s="46">
        <v>44459</v>
      </c>
      <c r="F1102" s="47" t="s">
        <v>3910</v>
      </c>
      <c r="G1102" s="48">
        <v>17500</v>
      </c>
      <c r="H1102" s="49">
        <v>45138</v>
      </c>
      <c r="I1102" s="44">
        <v>2021</v>
      </c>
      <c r="J1102" s="44">
        <v>2021</v>
      </c>
      <c r="K1102" s="44">
        <v>2023</v>
      </c>
      <c r="L1102" s="44" t="s">
        <v>3073</v>
      </c>
      <c r="M1102" s="44" t="s">
        <v>7210</v>
      </c>
      <c r="N1102" s="44">
        <v>0</v>
      </c>
      <c r="O1102" t="str">
        <f>IF(_xlfn.XLOOKUP(C1102,Raw_Data_OS_23!$C$7:$C$4518,Raw_Data_OS_23!$C$7:$C$4518,"New_Claim")="New_Claim",IF(_xlfn.XLOOKUP(C1102,'Raw Data_OS_22'!$C$5:$C$4516,'Raw Data_OS_22'!$C$5:$C$4516,"New_Claim")="New_Claim",IF(I1102=$O$1,"F1","F2"),"Considered"),"Considered")</f>
        <v>Considered</v>
      </c>
      <c r="P1102" t="str" cm="1">
        <f t="array" ref="P1102">_xlfn.IFS(O1102="F1","F1",O1102="F2","F2",O1102="Considered",_xlfn.XLOOKUP(C1102,Raw_Data_OS_23!$C$7:$C$4518,Raw_Data_OS_23!$N$7:$N$4518,_xlfn.XLOOKUP(Raw_Data_Paid_23!C1102,'Raw Data_OS_22'!$C$5:$C$4516,'Raw Data_OS_22'!$O$5:$O$4516)))</f>
        <v>B2</v>
      </c>
      <c r="Q1102" t="str">
        <f t="shared" si="39"/>
        <v>B2</v>
      </c>
      <c r="R1102" t="str">
        <f t="shared" si="40"/>
        <v>2021Motor Private</v>
      </c>
    </row>
    <row r="1103" spans="2:18" x14ac:dyDescent="0.35">
      <c r="B1103" s="40"/>
      <c r="C1103" s="45" t="s">
        <v>3653</v>
      </c>
      <c r="D1103" s="46">
        <v>44497</v>
      </c>
      <c r="E1103" s="46">
        <v>44498</v>
      </c>
      <c r="F1103" s="47" t="s">
        <v>3908</v>
      </c>
      <c r="G1103" s="48">
        <v>12500</v>
      </c>
      <c r="H1103" s="49">
        <v>45138</v>
      </c>
      <c r="I1103" s="44">
        <v>2021</v>
      </c>
      <c r="J1103" s="44">
        <v>2021</v>
      </c>
      <c r="K1103" s="44">
        <v>2023</v>
      </c>
      <c r="L1103" s="44" t="s">
        <v>3138</v>
      </c>
      <c r="M1103" s="44" t="s">
        <v>7210</v>
      </c>
      <c r="N1103" s="44">
        <v>0</v>
      </c>
      <c r="O1103" t="str">
        <f>IF(_xlfn.XLOOKUP(C1103,Raw_Data_OS_23!$C$7:$C$4518,Raw_Data_OS_23!$C$7:$C$4518,"New_Claim")="New_Claim",IF(_xlfn.XLOOKUP(C1103,'Raw Data_OS_22'!$C$5:$C$4516,'Raw Data_OS_22'!$C$5:$C$4516,"New_Claim")="New_Claim",IF(I1103=$O$1,"F1","F2"),"Considered"),"Considered")</f>
        <v>Considered</v>
      </c>
      <c r="P1103" t="str" cm="1">
        <f t="array" ref="P1103">_xlfn.IFS(O1103="F1","F1",O1103="F2","F2",O1103="Considered",_xlfn.XLOOKUP(C1103,Raw_Data_OS_23!$C$7:$C$4518,Raw_Data_OS_23!$N$7:$N$4518,_xlfn.XLOOKUP(Raw_Data_Paid_23!C1103,'Raw Data_OS_22'!$C$5:$C$4516,'Raw Data_OS_22'!$O$5:$O$4516)))</f>
        <v>C2</v>
      </c>
      <c r="Q1103" t="str">
        <f t="shared" si="39"/>
        <v>C2</v>
      </c>
      <c r="R1103" t="str">
        <f t="shared" si="40"/>
        <v>2021Motor Commercial</v>
      </c>
    </row>
    <row r="1104" spans="2:18" x14ac:dyDescent="0.35">
      <c r="B1104" s="40"/>
      <c r="C1104" s="45" t="s">
        <v>3368</v>
      </c>
      <c r="D1104" s="46">
        <v>44430</v>
      </c>
      <c r="E1104" s="46">
        <v>44434</v>
      </c>
      <c r="F1104" s="47" t="s">
        <v>3910</v>
      </c>
      <c r="G1104" s="48">
        <v>10500</v>
      </c>
      <c r="H1104" s="49">
        <v>45138</v>
      </c>
      <c r="I1104" s="44">
        <v>2021</v>
      </c>
      <c r="J1104" s="44">
        <v>2021</v>
      </c>
      <c r="K1104" s="44">
        <v>2023</v>
      </c>
      <c r="L1104" s="44" t="s">
        <v>3073</v>
      </c>
      <c r="M1104" s="44" t="s">
        <v>7210</v>
      </c>
      <c r="N1104" s="44">
        <v>0</v>
      </c>
      <c r="O1104" t="str">
        <f>IF(_xlfn.XLOOKUP(C1104,Raw_Data_OS_23!$C$7:$C$4518,Raw_Data_OS_23!$C$7:$C$4518,"New_Claim")="New_Claim",IF(_xlfn.XLOOKUP(C1104,'Raw Data_OS_22'!$C$5:$C$4516,'Raw Data_OS_22'!$C$5:$C$4516,"New_Claim")="New_Claim",IF(I1104=$O$1,"F1","F2"),"Considered"),"Considered")</f>
        <v>Considered</v>
      </c>
      <c r="P1104" t="str" cm="1">
        <f t="array" ref="P1104">_xlfn.IFS(O1104="F1","F1",O1104="F2","F2",O1104="Considered",_xlfn.XLOOKUP(C1104,Raw_Data_OS_23!$C$7:$C$4518,Raw_Data_OS_23!$N$7:$N$4518,_xlfn.XLOOKUP(Raw_Data_Paid_23!C1104,'Raw Data_OS_22'!$C$5:$C$4516,'Raw Data_OS_22'!$O$5:$O$4516)))</f>
        <v>B2</v>
      </c>
      <c r="Q1104" t="str">
        <f t="shared" si="39"/>
        <v>B2</v>
      </c>
      <c r="R1104" t="str">
        <f t="shared" si="40"/>
        <v>2021Motor Private</v>
      </c>
    </row>
    <row r="1105" spans="2:18" x14ac:dyDescent="0.35">
      <c r="B1105" s="40"/>
      <c r="C1105" s="45" t="s">
        <v>135</v>
      </c>
      <c r="D1105" s="46">
        <v>44212</v>
      </c>
      <c r="E1105" s="46">
        <v>44214</v>
      </c>
      <c r="F1105" s="47" t="s">
        <v>3908</v>
      </c>
      <c r="G1105" s="48">
        <v>20000</v>
      </c>
      <c r="H1105" s="49">
        <v>45138</v>
      </c>
      <c r="I1105" s="44">
        <v>2021</v>
      </c>
      <c r="J1105" s="44">
        <v>2021</v>
      </c>
      <c r="K1105" s="44">
        <v>2023</v>
      </c>
      <c r="L1105" s="44" t="s">
        <v>21</v>
      </c>
      <c r="M1105" s="44" t="s">
        <v>7210</v>
      </c>
      <c r="N1105" s="44">
        <v>0</v>
      </c>
      <c r="O1105" t="str">
        <f>IF(_xlfn.XLOOKUP(C1105,Raw_Data_OS_23!$C$7:$C$4518,Raw_Data_OS_23!$C$7:$C$4518,"New_Claim")="New_Claim",IF(_xlfn.XLOOKUP(C1105,'Raw Data_OS_22'!$C$5:$C$4516,'Raw Data_OS_22'!$C$5:$C$4516,"New_Claim")="New_Claim",IF(I1105=$O$1,"F1","F2"),"Considered"),"Considered")</f>
        <v>Considered</v>
      </c>
      <c r="P1105" t="str" cm="1">
        <f t="array" ref="P1105">_xlfn.IFS(O1105="F1","F1",O1105="F2","F2",O1105="Considered",_xlfn.XLOOKUP(C1105,Raw_Data_OS_23!$C$7:$C$4518,Raw_Data_OS_23!$N$7:$N$4518,_xlfn.XLOOKUP(Raw_Data_Paid_23!C1105,'Raw Data_OS_22'!$C$5:$C$4516,'Raw Data_OS_22'!$O$5:$O$4516)))</f>
        <v>B2</v>
      </c>
      <c r="Q1105" t="str">
        <f t="shared" si="39"/>
        <v>B2</v>
      </c>
      <c r="R1105" t="str">
        <f t="shared" si="40"/>
        <v>2021Motor Commercial</v>
      </c>
    </row>
    <row r="1106" spans="2:18" x14ac:dyDescent="0.35">
      <c r="B1106" s="40"/>
      <c r="C1106" s="45" t="s">
        <v>3723</v>
      </c>
      <c r="D1106" s="46">
        <v>44503</v>
      </c>
      <c r="E1106" s="46">
        <v>44505</v>
      </c>
      <c r="F1106" s="47" t="s">
        <v>3908</v>
      </c>
      <c r="G1106" s="48">
        <v>33000</v>
      </c>
      <c r="H1106" s="49">
        <v>45138</v>
      </c>
      <c r="I1106" s="44">
        <v>2021</v>
      </c>
      <c r="J1106" s="44">
        <v>2021</v>
      </c>
      <c r="K1106" s="44">
        <v>2023</v>
      </c>
      <c r="L1106" s="44" t="s">
        <v>3138</v>
      </c>
      <c r="M1106" s="44" t="s">
        <v>7210</v>
      </c>
      <c r="N1106" s="44">
        <v>0</v>
      </c>
      <c r="O1106" t="str">
        <f>IF(_xlfn.XLOOKUP(C1106,Raw_Data_OS_23!$C$7:$C$4518,Raw_Data_OS_23!$C$7:$C$4518,"New_Claim")="New_Claim",IF(_xlfn.XLOOKUP(C1106,'Raw Data_OS_22'!$C$5:$C$4516,'Raw Data_OS_22'!$C$5:$C$4516,"New_Claim")="New_Claim",IF(I1106=$O$1,"F1","F2"),"Considered"),"Considered")</f>
        <v>Considered</v>
      </c>
      <c r="P1106" t="str" cm="1">
        <f t="array" ref="P1106">_xlfn.IFS(O1106="F1","F1",O1106="F2","F2",O1106="Considered",_xlfn.XLOOKUP(C1106,Raw_Data_OS_23!$C$7:$C$4518,Raw_Data_OS_23!$N$7:$N$4518,_xlfn.XLOOKUP(Raw_Data_Paid_23!C1106,'Raw Data_OS_22'!$C$5:$C$4516,'Raw Data_OS_22'!$O$5:$O$4516)))</f>
        <v>C2</v>
      </c>
      <c r="Q1106" t="str">
        <f t="shared" si="39"/>
        <v>C2</v>
      </c>
      <c r="R1106" t="str">
        <f t="shared" si="40"/>
        <v>2021Motor Commercial</v>
      </c>
    </row>
    <row r="1107" spans="2:18" x14ac:dyDescent="0.35">
      <c r="B1107" s="40"/>
      <c r="C1107" s="45" t="s">
        <v>1316</v>
      </c>
      <c r="D1107" s="46">
        <v>44224</v>
      </c>
      <c r="E1107" s="46">
        <v>44228</v>
      </c>
      <c r="F1107" s="47" t="s">
        <v>3908</v>
      </c>
      <c r="G1107" s="48">
        <v>86000</v>
      </c>
      <c r="H1107" s="49">
        <v>45138</v>
      </c>
      <c r="I1107" s="44">
        <v>2021</v>
      </c>
      <c r="J1107" s="44">
        <v>2021</v>
      </c>
      <c r="K1107" s="44">
        <v>2023</v>
      </c>
      <c r="L1107" s="44" t="s">
        <v>21</v>
      </c>
      <c r="M1107" s="44" t="s">
        <v>7210</v>
      </c>
      <c r="N1107" s="44">
        <v>0</v>
      </c>
      <c r="O1107" t="str">
        <f>IF(_xlfn.XLOOKUP(C1107,Raw_Data_OS_23!$C$7:$C$4518,Raw_Data_OS_23!$C$7:$C$4518,"New_Claim")="New_Claim",IF(_xlfn.XLOOKUP(C1107,'Raw Data_OS_22'!$C$5:$C$4516,'Raw Data_OS_22'!$C$5:$C$4516,"New_Claim")="New_Claim",IF(I1107=$O$1,"F1","F2"),"Considered"),"Considered")</f>
        <v>Considered</v>
      </c>
      <c r="P1107" t="str" cm="1">
        <f t="array" ref="P1107">_xlfn.IFS(O1107="F1","F1",O1107="F2","F2",O1107="Considered",_xlfn.XLOOKUP(C1107,Raw_Data_OS_23!$C$7:$C$4518,Raw_Data_OS_23!$N$7:$N$4518,_xlfn.XLOOKUP(Raw_Data_Paid_23!C1107,'Raw Data_OS_22'!$C$5:$C$4516,'Raw Data_OS_22'!$O$5:$O$4516)))</f>
        <v>B2</v>
      </c>
      <c r="Q1107" t="str">
        <f t="shared" si="39"/>
        <v>B2</v>
      </c>
      <c r="R1107" t="str">
        <f t="shared" si="40"/>
        <v>2021Motor Commercial</v>
      </c>
    </row>
    <row r="1108" spans="2:18" x14ac:dyDescent="0.35">
      <c r="B1108" s="40"/>
      <c r="C1108" s="45" t="s">
        <v>3648</v>
      </c>
      <c r="D1108" s="46">
        <v>44482</v>
      </c>
      <c r="E1108" s="46">
        <v>44501</v>
      </c>
      <c r="F1108" s="47" t="s">
        <v>3910</v>
      </c>
      <c r="G1108" s="48">
        <v>14000</v>
      </c>
      <c r="H1108" s="49">
        <v>45138</v>
      </c>
      <c r="I1108" s="44">
        <v>2021</v>
      </c>
      <c r="J1108" s="44">
        <v>2021</v>
      </c>
      <c r="K1108" s="44">
        <v>2023</v>
      </c>
      <c r="L1108" s="44" t="s">
        <v>3138</v>
      </c>
      <c r="M1108" s="44" t="s">
        <v>7210</v>
      </c>
      <c r="N1108" s="44">
        <v>0</v>
      </c>
      <c r="O1108" t="str">
        <f>IF(_xlfn.XLOOKUP(C1108,Raw_Data_OS_23!$C$7:$C$4518,Raw_Data_OS_23!$C$7:$C$4518,"New_Claim")="New_Claim",IF(_xlfn.XLOOKUP(C1108,'Raw Data_OS_22'!$C$5:$C$4516,'Raw Data_OS_22'!$C$5:$C$4516,"New_Claim")="New_Claim",IF(I1108=$O$1,"F1","F2"),"Considered"),"Considered")</f>
        <v>Considered</v>
      </c>
      <c r="P1108" t="str" cm="1">
        <f t="array" ref="P1108">_xlfn.IFS(O1108="F1","F1",O1108="F2","F2",O1108="Considered",_xlfn.XLOOKUP(C1108,Raw_Data_OS_23!$C$7:$C$4518,Raw_Data_OS_23!$N$7:$N$4518,_xlfn.XLOOKUP(Raw_Data_Paid_23!C1108,'Raw Data_OS_22'!$C$5:$C$4516,'Raw Data_OS_22'!$O$5:$O$4516)))</f>
        <v>B2</v>
      </c>
      <c r="Q1108" t="str">
        <f t="shared" si="39"/>
        <v>B2</v>
      </c>
      <c r="R1108" t="str">
        <f t="shared" si="40"/>
        <v>2021Motor Private</v>
      </c>
    </row>
    <row r="1109" spans="2:18" x14ac:dyDescent="0.35">
      <c r="B1109" s="40"/>
      <c r="C1109" s="45" t="s">
        <v>78</v>
      </c>
      <c r="D1109" s="46">
        <v>44088</v>
      </c>
      <c r="E1109" s="46">
        <v>44091</v>
      </c>
      <c r="F1109" s="47" t="s">
        <v>3910</v>
      </c>
      <c r="G1109" s="48">
        <v>20000</v>
      </c>
      <c r="H1109" s="49">
        <v>45138</v>
      </c>
      <c r="I1109" s="44">
        <v>2020</v>
      </c>
      <c r="J1109" s="44">
        <v>2020</v>
      </c>
      <c r="K1109" s="44">
        <v>2023</v>
      </c>
      <c r="L1109" s="44" t="s">
        <v>35</v>
      </c>
      <c r="M1109" s="44" t="s">
        <v>7210</v>
      </c>
      <c r="N1109" s="44">
        <v>0</v>
      </c>
      <c r="O1109" t="str">
        <f>IF(_xlfn.XLOOKUP(C1109,Raw_Data_OS_23!$C$7:$C$4518,Raw_Data_OS_23!$C$7:$C$4518,"New_Claim")="New_Claim",IF(_xlfn.XLOOKUP(C1109,'Raw Data_OS_22'!$C$5:$C$4516,'Raw Data_OS_22'!$C$5:$C$4516,"New_Claim")="New_Claim",IF(I1109=$O$1,"F1","F2"),"Considered"),"Considered")</f>
        <v>Considered</v>
      </c>
      <c r="P1109" t="str" cm="1">
        <f t="array" ref="P1109">_xlfn.IFS(O1109="F1","F1",O1109="F2","F2",O1109="Considered",_xlfn.XLOOKUP(C1109,Raw_Data_OS_23!$C$7:$C$4518,Raw_Data_OS_23!$N$7:$N$4518,_xlfn.XLOOKUP(Raw_Data_Paid_23!C1109,'Raw Data_OS_22'!$C$5:$C$4516,'Raw Data_OS_22'!$O$5:$O$4516)))</f>
        <v>B2</v>
      </c>
      <c r="Q1109" t="str">
        <f t="shared" si="39"/>
        <v>B2</v>
      </c>
      <c r="R1109" t="str">
        <f t="shared" si="40"/>
        <v>2020Motor Private</v>
      </c>
    </row>
    <row r="1110" spans="2:18" x14ac:dyDescent="0.35">
      <c r="B1110" s="40"/>
      <c r="C1110" s="45" t="s">
        <v>864</v>
      </c>
      <c r="D1110" s="46">
        <v>43994</v>
      </c>
      <c r="E1110" s="46">
        <v>43994</v>
      </c>
      <c r="F1110" s="47" t="s">
        <v>3910</v>
      </c>
      <c r="G1110" s="48">
        <v>45000</v>
      </c>
      <c r="H1110" s="49">
        <v>45138</v>
      </c>
      <c r="I1110" s="44">
        <v>2020</v>
      </c>
      <c r="J1110" s="44">
        <v>2020</v>
      </c>
      <c r="K1110" s="44">
        <v>2023</v>
      </c>
      <c r="L1110" s="44" t="s">
        <v>33</v>
      </c>
      <c r="M1110" s="44" t="s">
        <v>7210</v>
      </c>
      <c r="N1110" s="44">
        <v>1</v>
      </c>
      <c r="O1110" t="str">
        <f>IF(_xlfn.XLOOKUP(C1110,Raw_Data_OS_23!$C$7:$C$4518,Raw_Data_OS_23!$C$7:$C$4518,"New_Claim")="New_Claim",IF(_xlfn.XLOOKUP(C1110,'Raw Data_OS_22'!$C$5:$C$4516,'Raw Data_OS_22'!$C$5:$C$4516,"New_Claim")="New_Claim",IF(I1110=$O$1,"F1","F2"),"Considered"),"Considered")</f>
        <v>Considered</v>
      </c>
      <c r="P1110" t="str" cm="1">
        <f t="array" ref="P1110">_xlfn.IFS(O1110="F1","F1",O1110="F2","F2",O1110="Considered",_xlfn.XLOOKUP(C1110,Raw_Data_OS_23!$C$7:$C$4518,Raw_Data_OS_23!$N$7:$N$4518,_xlfn.XLOOKUP(Raw_Data_Paid_23!C1110,'Raw Data_OS_22'!$C$5:$C$4516,'Raw Data_OS_22'!$O$5:$O$4516)))</f>
        <v>B2</v>
      </c>
      <c r="Q1110" t="str">
        <f t="shared" si="39"/>
        <v>B2</v>
      </c>
      <c r="R1110" t="str">
        <f t="shared" si="40"/>
        <v>2020Motor Private</v>
      </c>
    </row>
    <row r="1111" spans="2:18" x14ac:dyDescent="0.35">
      <c r="B1111" s="40"/>
      <c r="C1111" s="45" t="s">
        <v>795</v>
      </c>
      <c r="D1111" s="46">
        <v>44088</v>
      </c>
      <c r="E1111" s="46">
        <v>44088</v>
      </c>
      <c r="F1111" s="47" t="s">
        <v>3910</v>
      </c>
      <c r="G1111" s="48">
        <v>34000</v>
      </c>
      <c r="H1111" s="49">
        <v>45138</v>
      </c>
      <c r="I1111" s="44">
        <v>2020</v>
      </c>
      <c r="J1111" s="44">
        <v>2020</v>
      </c>
      <c r="K1111" s="44">
        <v>2023</v>
      </c>
      <c r="L1111" s="44" t="s">
        <v>35</v>
      </c>
      <c r="M1111" s="44" t="s">
        <v>7210</v>
      </c>
      <c r="N1111" s="44">
        <v>1</v>
      </c>
      <c r="O1111" t="str">
        <f>IF(_xlfn.XLOOKUP(C1111,Raw_Data_OS_23!$C$7:$C$4518,Raw_Data_OS_23!$C$7:$C$4518,"New_Claim")="New_Claim",IF(_xlfn.XLOOKUP(C1111,'Raw Data_OS_22'!$C$5:$C$4516,'Raw Data_OS_22'!$C$5:$C$4516,"New_Claim")="New_Claim",IF(I1111=$O$1,"F1","F2"),"Considered"),"Considered")</f>
        <v>Considered</v>
      </c>
      <c r="P1111" t="str" cm="1">
        <f t="array" ref="P1111">_xlfn.IFS(O1111="F1","F1",O1111="F2","F2",O1111="Considered",_xlfn.XLOOKUP(C1111,Raw_Data_OS_23!$C$7:$C$4518,Raw_Data_OS_23!$N$7:$N$4518,_xlfn.XLOOKUP(Raw_Data_Paid_23!C1111,'Raw Data_OS_22'!$C$5:$C$4516,'Raw Data_OS_22'!$O$5:$O$4516)))</f>
        <v>B2</v>
      </c>
      <c r="Q1111" t="str">
        <f t="shared" si="39"/>
        <v>B2</v>
      </c>
      <c r="R1111" t="str">
        <f t="shared" si="40"/>
        <v>2020Motor Private</v>
      </c>
    </row>
    <row r="1112" spans="2:18" x14ac:dyDescent="0.35">
      <c r="B1112" s="40"/>
      <c r="C1112" s="45" t="s">
        <v>3680</v>
      </c>
      <c r="D1112" s="46">
        <v>44482</v>
      </c>
      <c r="E1112" s="46">
        <v>44487</v>
      </c>
      <c r="F1112" s="47" t="s">
        <v>3910</v>
      </c>
      <c r="G1112" s="48">
        <v>30000</v>
      </c>
      <c r="H1112" s="49">
        <v>45138</v>
      </c>
      <c r="I1112" s="44">
        <v>2021</v>
      </c>
      <c r="J1112" s="44">
        <v>2021</v>
      </c>
      <c r="K1112" s="44">
        <v>2023</v>
      </c>
      <c r="L1112" s="44" t="s">
        <v>3138</v>
      </c>
      <c r="M1112" s="44" t="s">
        <v>7210</v>
      </c>
      <c r="N1112" s="44">
        <v>0</v>
      </c>
      <c r="O1112" t="str">
        <f>IF(_xlfn.XLOOKUP(C1112,Raw_Data_OS_23!$C$7:$C$4518,Raw_Data_OS_23!$C$7:$C$4518,"New_Claim")="New_Claim",IF(_xlfn.XLOOKUP(C1112,'Raw Data_OS_22'!$C$5:$C$4516,'Raw Data_OS_22'!$C$5:$C$4516,"New_Claim")="New_Claim",IF(I1112=$O$1,"F1","F2"),"Considered"),"Considered")</f>
        <v>Considered</v>
      </c>
      <c r="P1112" t="str" cm="1">
        <f t="array" ref="P1112">_xlfn.IFS(O1112="F1","F1",O1112="F2","F2",O1112="Considered",_xlfn.XLOOKUP(C1112,Raw_Data_OS_23!$C$7:$C$4518,Raw_Data_OS_23!$N$7:$N$4518,_xlfn.XLOOKUP(Raw_Data_Paid_23!C1112,'Raw Data_OS_22'!$C$5:$C$4516,'Raw Data_OS_22'!$O$5:$O$4516)))</f>
        <v>B2</v>
      </c>
      <c r="Q1112" t="str">
        <f t="shared" si="39"/>
        <v>B2</v>
      </c>
      <c r="R1112" t="str">
        <f t="shared" si="40"/>
        <v>2021Motor Private</v>
      </c>
    </row>
    <row r="1113" spans="2:18" x14ac:dyDescent="0.35">
      <c r="B1113" s="40"/>
      <c r="C1113" s="45" t="s">
        <v>377</v>
      </c>
      <c r="D1113" s="46">
        <v>44115</v>
      </c>
      <c r="E1113" s="46">
        <v>44115</v>
      </c>
      <c r="F1113" s="47" t="s">
        <v>3908</v>
      </c>
      <c r="G1113" s="48">
        <v>39000</v>
      </c>
      <c r="H1113" s="49">
        <v>45138</v>
      </c>
      <c r="I1113" s="44">
        <v>2020</v>
      </c>
      <c r="J1113" s="44">
        <v>2020</v>
      </c>
      <c r="K1113" s="44">
        <v>2023</v>
      </c>
      <c r="L1113" s="44" t="s">
        <v>11</v>
      </c>
      <c r="M1113" s="44" t="s">
        <v>7210</v>
      </c>
      <c r="N1113" s="44">
        <v>0</v>
      </c>
      <c r="O1113" t="str">
        <f>IF(_xlfn.XLOOKUP(C1113,Raw_Data_OS_23!$C$7:$C$4518,Raw_Data_OS_23!$C$7:$C$4518,"New_Claim")="New_Claim",IF(_xlfn.XLOOKUP(C1113,'Raw Data_OS_22'!$C$5:$C$4516,'Raw Data_OS_22'!$C$5:$C$4516,"New_Claim")="New_Claim",IF(I1113=$O$1,"F1","F2"),"Considered"),"Considered")</f>
        <v>Considered</v>
      </c>
      <c r="P1113" t="str" cm="1">
        <f t="array" ref="P1113">_xlfn.IFS(O1113="F1","F1",O1113="F2","F2",O1113="Considered",_xlfn.XLOOKUP(C1113,Raw_Data_OS_23!$C$7:$C$4518,Raw_Data_OS_23!$N$7:$N$4518,_xlfn.XLOOKUP(Raw_Data_Paid_23!C1113,'Raw Data_OS_22'!$C$5:$C$4516,'Raw Data_OS_22'!$O$5:$O$4516)))</f>
        <v>B2</v>
      </c>
      <c r="Q1113" t="str">
        <f t="shared" si="39"/>
        <v>B2</v>
      </c>
      <c r="R1113" t="str">
        <f t="shared" si="40"/>
        <v>2020Motor Commercial</v>
      </c>
    </row>
    <row r="1114" spans="2:18" x14ac:dyDescent="0.35">
      <c r="B1114" s="40"/>
      <c r="C1114" s="45" t="s">
        <v>201</v>
      </c>
      <c r="D1114" s="46">
        <v>44139</v>
      </c>
      <c r="E1114" s="46">
        <v>44139</v>
      </c>
      <c r="F1114" s="47" t="s">
        <v>3908</v>
      </c>
      <c r="G1114" s="48">
        <v>10000</v>
      </c>
      <c r="H1114" s="49">
        <v>45138</v>
      </c>
      <c r="I1114" s="44">
        <v>2020</v>
      </c>
      <c r="J1114" s="44">
        <v>2020</v>
      </c>
      <c r="K1114" s="44">
        <v>2023</v>
      </c>
      <c r="L1114" s="44" t="s">
        <v>11</v>
      </c>
      <c r="M1114" s="44" t="s">
        <v>7210</v>
      </c>
      <c r="N1114" s="44">
        <v>0</v>
      </c>
      <c r="O1114" t="str">
        <f>IF(_xlfn.XLOOKUP(C1114,Raw_Data_OS_23!$C$7:$C$4518,Raw_Data_OS_23!$C$7:$C$4518,"New_Claim")="New_Claim",IF(_xlfn.XLOOKUP(C1114,'Raw Data_OS_22'!$C$5:$C$4516,'Raw Data_OS_22'!$C$5:$C$4516,"New_Claim")="New_Claim",IF(I1114=$O$1,"F1","F2"),"Considered"),"Considered")</f>
        <v>Considered</v>
      </c>
      <c r="P1114" t="str" cm="1">
        <f t="array" ref="P1114">_xlfn.IFS(O1114="F1","F1",O1114="F2","F2",O1114="Considered",_xlfn.XLOOKUP(C1114,Raw_Data_OS_23!$C$7:$C$4518,Raw_Data_OS_23!$N$7:$N$4518,_xlfn.XLOOKUP(Raw_Data_Paid_23!C1114,'Raw Data_OS_22'!$C$5:$C$4516,'Raw Data_OS_22'!$O$5:$O$4516)))</f>
        <v>B2</v>
      </c>
      <c r="Q1114" t="str">
        <f t="shared" si="39"/>
        <v>B2</v>
      </c>
      <c r="R1114" t="str">
        <f t="shared" si="40"/>
        <v>2020Motor Commercial</v>
      </c>
    </row>
    <row r="1115" spans="2:18" x14ac:dyDescent="0.35">
      <c r="B1115" s="40"/>
      <c r="C1115" s="45" t="s">
        <v>3704</v>
      </c>
      <c r="D1115" s="46">
        <v>44506</v>
      </c>
      <c r="E1115" s="46">
        <v>44512</v>
      </c>
      <c r="F1115" s="47" t="s">
        <v>3910</v>
      </c>
      <c r="G1115" s="48">
        <v>3500</v>
      </c>
      <c r="H1115" s="49">
        <v>45138</v>
      </c>
      <c r="I1115" s="44">
        <v>2021</v>
      </c>
      <c r="J1115" s="44">
        <v>2021</v>
      </c>
      <c r="K1115" s="44">
        <v>2023</v>
      </c>
      <c r="L1115" s="44" t="s">
        <v>3138</v>
      </c>
      <c r="M1115" s="44" t="s">
        <v>7210</v>
      </c>
      <c r="N1115" s="44">
        <v>0</v>
      </c>
      <c r="O1115" t="str">
        <f>IF(_xlfn.XLOOKUP(C1115,Raw_Data_OS_23!$C$7:$C$4518,Raw_Data_OS_23!$C$7:$C$4518,"New_Claim")="New_Claim",IF(_xlfn.XLOOKUP(C1115,'Raw Data_OS_22'!$C$5:$C$4516,'Raw Data_OS_22'!$C$5:$C$4516,"New_Claim")="New_Claim",IF(I1115=$O$1,"F1","F2"),"Considered"),"Considered")</f>
        <v>Considered</v>
      </c>
      <c r="P1115" t="str" cm="1">
        <f t="array" ref="P1115">_xlfn.IFS(O1115="F1","F1",O1115="F2","F2",O1115="Considered",_xlfn.XLOOKUP(C1115,Raw_Data_OS_23!$C$7:$C$4518,Raw_Data_OS_23!$N$7:$N$4518,_xlfn.XLOOKUP(Raw_Data_Paid_23!C1115,'Raw Data_OS_22'!$C$5:$C$4516,'Raw Data_OS_22'!$O$5:$O$4516)))</f>
        <v>C2</v>
      </c>
      <c r="Q1115" t="str">
        <f t="shared" si="39"/>
        <v>C2</v>
      </c>
      <c r="R1115" t="str">
        <f t="shared" si="40"/>
        <v>2021Motor Private</v>
      </c>
    </row>
    <row r="1116" spans="2:18" x14ac:dyDescent="0.35">
      <c r="B1116" s="40"/>
      <c r="C1116" s="45" t="s">
        <v>1331</v>
      </c>
      <c r="D1116" s="46">
        <v>44214</v>
      </c>
      <c r="E1116" s="46">
        <v>44223</v>
      </c>
      <c r="F1116" s="47" t="s">
        <v>3908</v>
      </c>
      <c r="G1116" s="48">
        <v>18000</v>
      </c>
      <c r="H1116" s="49">
        <v>45138</v>
      </c>
      <c r="I1116" s="44">
        <v>2021</v>
      </c>
      <c r="J1116" s="44">
        <v>2021</v>
      </c>
      <c r="K1116" s="44">
        <v>2023</v>
      </c>
      <c r="L1116" s="44" t="s">
        <v>21</v>
      </c>
      <c r="M1116" s="44" t="s">
        <v>7210</v>
      </c>
      <c r="N1116" s="44">
        <v>0</v>
      </c>
      <c r="O1116" t="str">
        <f>IF(_xlfn.XLOOKUP(C1116,Raw_Data_OS_23!$C$7:$C$4518,Raw_Data_OS_23!$C$7:$C$4518,"New_Claim")="New_Claim",IF(_xlfn.XLOOKUP(C1116,'Raw Data_OS_22'!$C$5:$C$4516,'Raw Data_OS_22'!$C$5:$C$4516,"New_Claim")="New_Claim",IF(I1116=$O$1,"F1","F2"),"Considered"),"Considered")</f>
        <v>Considered</v>
      </c>
      <c r="P1116" t="str" cm="1">
        <f t="array" ref="P1116">_xlfn.IFS(O1116="F1","F1",O1116="F2","F2",O1116="Considered",_xlfn.XLOOKUP(C1116,Raw_Data_OS_23!$C$7:$C$4518,Raw_Data_OS_23!$N$7:$N$4518,_xlfn.XLOOKUP(Raw_Data_Paid_23!C1116,'Raw Data_OS_22'!$C$5:$C$4516,'Raw Data_OS_22'!$O$5:$O$4516)))</f>
        <v>B2</v>
      </c>
      <c r="Q1116" t="str">
        <f t="shared" si="39"/>
        <v>B2</v>
      </c>
      <c r="R1116" t="str">
        <f t="shared" si="40"/>
        <v>2021Motor Commercial</v>
      </c>
    </row>
    <row r="1117" spans="2:18" x14ac:dyDescent="0.35">
      <c r="B1117" s="40"/>
      <c r="C1117" s="45" t="s">
        <v>3725</v>
      </c>
      <c r="D1117" s="46">
        <v>44515</v>
      </c>
      <c r="E1117" s="46">
        <v>44517</v>
      </c>
      <c r="F1117" s="47" t="s">
        <v>3910</v>
      </c>
      <c r="G1117" s="48">
        <v>13500</v>
      </c>
      <c r="H1117" s="49">
        <v>45138</v>
      </c>
      <c r="I1117" s="44">
        <v>2021</v>
      </c>
      <c r="J1117" s="44">
        <v>2021</v>
      </c>
      <c r="K1117" s="44">
        <v>2023</v>
      </c>
      <c r="L1117" s="44" t="s">
        <v>3138</v>
      </c>
      <c r="M1117" s="44" t="s">
        <v>7210</v>
      </c>
      <c r="N1117" s="44">
        <v>0</v>
      </c>
      <c r="O1117" t="str">
        <f>IF(_xlfn.XLOOKUP(C1117,Raw_Data_OS_23!$C$7:$C$4518,Raw_Data_OS_23!$C$7:$C$4518,"New_Claim")="New_Claim",IF(_xlfn.XLOOKUP(C1117,'Raw Data_OS_22'!$C$5:$C$4516,'Raw Data_OS_22'!$C$5:$C$4516,"New_Claim")="New_Claim",IF(I1117=$O$1,"F1","F2"),"Considered"),"Considered")</f>
        <v>Considered</v>
      </c>
      <c r="P1117" t="str" cm="1">
        <f t="array" ref="P1117">_xlfn.IFS(O1117="F1","F1",O1117="F2","F2",O1117="Considered",_xlfn.XLOOKUP(C1117,Raw_Data_OS_23!$C$7:$C$4518,Raw_Data_OS_23!$N$7:$N$4518,_xlfn.XLOOKUP(Raw_Data_Paid_23!C1117,'Raw Data_OS_22'!$C$5:$C$4516,'Raw Data_OS_22'!$O$5:$O$4516)))</f>
        <v>B2</v>
      </c>
      <c r="Q1117" t="str">
        <f t="shared" si="39"/>
        <v>B2</v>
      </c>
      <c r="R1117" t="str">
        <f t="shared" si="40"/>
        <v>2021Motor Private</v>
      </c>
    </row>
    <row r="1118" spans="2:18" x14ac:dyDescent="0.35">
      <c r="B1118" s="40"/>
      <c r="C1118" s="45" t="s">
        <v>22</v>
      </c>
      <c r="D1118" s="46">
        <v>44197</v>
      </c>
      <c r="E1118" s="46">
        <v>44201</v>
      </c>
      <c r="F1118" s="47" t="s">
        <v>3910</v>
      </c>
      <c r="G1118" s="48">
        <v>19500</v>
      </c>
      <c r="H1118" s="49">
        <v>45138</v>
      </c>
      <c r="I1118" s="44">
        <v>2021</v>
      </c>
      <c r="J1118" s="44">
        <v>2021</v>
      </c>
      <c r="K1118" s="44">
        <v>2023</v>
      </c>
      <c r="L1118" s="44" t="s">
        <v>21</v>
      </c>
      <c r="M1118" s="44" t="s">
        <v>7210</v>
      </c>
      <c r="N1118" s="44">
        <v>0</v>
      </c>
      <c r="O1118" t="str">
        <f>IF(_xlfn.XLOOKUP(C1118,Raw_Data_OS_23!$C$7:$C$4518,Raw_Data_OS_23!$C$7:$C$4518,"New_Claim")="New_Claim",IF(_xlfn.XLOOKUP(C1118,'Raw Data_OS_22'!$C$5:$C$4516,'Raw Data_OS_22'!$C$5:$C$4516,"New_Claim")="New_Claim",IF(I1118=$O$1,"F1","F2"),"Considered"),"Considered")</f>
        <v>Considered</v>
      </c>
      <c r="P1118" t="str" cm="1">
        <f t="array" ref="P1118">_xlfn.IFS(O1118="F1","F1",O1118="F2","F2",O1118="Considered",_xlfn.XLOOKUP(C1118,Raw_Data_OS_23!$C$7:$C$4518,Raw_Data_OS_23!$N$7:$N$4518,_xlfn.XLOOKUP(Raw_Data_Paid_23!C1118,'Raw Data_OS_22'!$C$5:$C$4516,'Raw Data_OS_22'!$O$5:$O$4516)))</f>
        <v>B2</v>
      </c>
      <c r="Q1118" t="str">
        <f t="shared" si="39"/>
        <v>B2</v>
      </c>
      <c r="R1118" t="str">
        <f t="shared" si="40"/>
        <v>2021Motor Private</v>
      </c>
    </row>
    <row r="1119" spans="2:18" x14ac:dyDescent="0.35">
      <c r="B1119" s="40"/>
      <c r="C1119" s="45" t="s">
        <v>3794</v>
      </c>
      <c r="D1119" s="46">
        <v>44528</v>
      </c>
      <c r="E1119" s="46">
        <v>44533</v>
      </c>
      <c r="F1119" s="47" t="s">
        <v>3910</v>
      </c>
      <c r="G1119" s="48">
        <v>22000</v>
      </c>
      <c r="H1119" s="49">
        <v>45138</v>
      </c>
      <c r="I1119" s="44">
        <v>2021</v>
      </c>
      <c r="J1119" s="44">
        <v>2021</v>
      </c>
      <c r="K1119" s="44">
        <v>2023</v>
      </c>
      <c r="L1119" s="44" t="s">
        <v>3138</v>
      </c>
      <c r="M1119" s="44" t="s">
        <v>7210</v>
      </c>
      <c r="N1119" s="44">
        <v>0</v>
      </c>
      <c r="O1119" t="str">
        <f>IF(_xlfn.XLOOKUP(C1119,Raw_Data_OS_23!$C$7:$C$4518,Raw_Data_OS_23!$C$7:$C$4518,"New_Claim")="New_Claim",IF(_xlfn.XLOOKUP(C1119,'Raw Data_OS_22'!$C$5:$C$4516,'Raw Data_OS_22'!$C$5:$C$4516,"New_Claim")="New_Claim",IF(I1119=$O$1,"F1","F2"),"Considered"),"Considered")</f>
        <v>Considered</v>
      </c>
      <c r="P1119" t="str" cm="1">
        <f t="array" ref="P1119">_xlfn.IFS(O1119="F1","F1",O1119="F2","F2",O1119="Considered",_xlfn.XLOOKUP(C1119,Raw_Data_OS_23!$C$7:$C$4518,Raw_Data_OS_23!$N$7:$N$4518,_xlfn.XLOOKUP(Raw_Data_Paid_23!C1119,'Raw Data_OS_22'!$C$5:$C$4516,'Raw Data_OS_22'!$O$5:$O$4516)))</f>
        <v>C2</v>
      </c>
      <c r="Q1119" t="str">
        <f t="shared" si="39"/>
        <v>C2</v>
      </c>
      <c r="R1119" t="str">
        <f t="shared" si="40"/>
        <v>2021Motor Private</v>
      </c>
    </row>
    <row r="1120" spans="2:18" x14ac:dyDescent="0.35">
      <c r="B1120" s="40"/>
      <c r="C1120" s="45" t="s">
        <v>1410</v>
      </c>
      <c r="D1120" s="46">
        <v>44251</v>
      </c>
      <c r="E1120" s="46">
        <v>44252</v>
      </c>
      <c r="F1120" s="47" t="s">
        <v>3910</v>
      </c>
      <c r="G1120" s="48">
        <v>32500</v>
      </c>
      <c r="H1120" s="49">
        <v>45138</v>
      </c>
      <c r="I1120" s="44">
        <v>2021</v>
      </c>
      <c r="J1120" s="44">
        <v>2021</v>
      </c>
      <c r="K1120" s="44">
        <v>2023</v>
      </c>
      <c r="L1120" s="44" t="s">
        <v>21</v>
      </c>
      <c r="M1120" s="44" t="s">
        <v>7210</v>
      </c>
      <c r="N1120" s="44">
        <v>0</v>
      </c>
      <c r="O1120" t="str">
        <f>IF(_xlfn.XLOOKUP(C1120,Raw_Data_OS_23!$C$7:$C$4518,Raw_Data_OS_23!$C$7:$C$4518,"New_Claim")="New_Claim",IF(_xlfn.XLOOKUP(C1120,'Raw Data_OS_22'!$C$5:$C$4516,'Raw Data_OS_22'!$C$5:$C$4516,"New_Claim")="New_Claim",IF(I1120=$O$1,"F1","F2"),"Considered"),"Considered")</f>
        <v>Considered</v>
      </c>
      <c r="P1120" t="str" cm="1">
        <f t="array" ref="P1120">_xlfn.IFS(O1120="F1","F1",O1120="F2","F2",O1120="Considered",_xlfn.XLOOKUP(C1120,Raw_Data_OS_23!$C$7:$C$4518,Raw_Data_OS_23!$N$7:$N$4518,_xlfn.XLOOKUP(Raw_Data_Paid_23!C1120,'Raw Data_OS_22'!$C$5:$C$4516,'Raw Data_OS_22'!$O$5:$O$4516)))</f>
        <v>B2</v>
      </c>
      <c r="Q1120" t="str">
        <f t="shared" si="39"/>
        <v>B2</v>
      </c>
      <c r="R1120" t="str">
        <f t="shared" si="40"/>
        <v>2021Motor Private</v>
      </c>
    </row>
    <row r="1121" spans="2:18" x14ac:dyDescent="0.35">
      <c r="B1121" s="40"/>
      <c r="C1121" s="45" t="s">
        <v>3706</v>
      </c>
      <c r="D1121" s="46">
        <v>44498</v>
      </c>
      <c r="E1121" s="46">
        <v>44510</v>
      </c>
      <c r="F1121" s="47" t="s">
        <v>3910</v>
      </c>
      <c r="G1121" s="48">
        <v>43500</v>
      </c>
      <c r="H1121" s="49">
        <v>45138</v>
      </c>
      <c r="I1121" s="44">
        <v>2021</v>
      </c>
      <c r="J1121" s="44">
        <v>2021</v>
      </c>
      <c r="K1121" s="44">
        <v>2023</v>
      </c>
      <c r="L1121" s="44" t="s">
        <v>3138</v>
      </c>
      <c r="M1121" s="44" t="s">
        <v>7210</v>
      </c>
      <c r="N1121" s="44">
        <v>1</v>
      </c>
      <c r="O1121" t="str">
        <f>IF(_xlfn.XLOOKUP(C1121,Raw_Data_OS_23!$C$7:$C$4518,Raw_Data_OS_23!$C$7:$C$4518,"New_Claim")="New_Claim",IF(_xlfn.XLOOKUP(C1121,'Raw Data_OS_22'!$C$5:$C$4516,'Raw Data_OS_22'!$C$5:$C$4516,"New_Claim")="New_Claim",IF(I1121=$O$1,"F1","F2"),"Considered"),"Considered")</f>
        <v>Considered</v>
      </c>
      <c r="P1121" t="str" cm="1">
        <f t="array" ref="P1121">_xlfn.IFS(O1121="F1","F1",O1121="F2","F2",O1121="Considered",_xlfn.XLOOKUP(C1121,Raw_Data_OS_23!$C$7:$C$4518,Raw_Data_OS_23!$N$7:$N$4518,_xlfn.XLOOKUP(Raw_Data_Paid_23!C1121,'Raw Data_OS_22'!$C$5:$C$4516,'Raw Data_OS_22'!$O$5:$O$4516)))</f>
        <v>C2</v>
      </c>
      <c r="Q1121" t="str">
        <f t="shared" si="39"/>
        <v>C2</v>
      </c>
      <c r="R1121" t="str">
        <f t="shared" si="40"/>
        <v>2021Motor Private</v>
      </c>
    </row>
    <row r="1122" spans="2:18" x14ac:dyDescent="0.35">
      <c r="B1122" s="40"/>
      <c r="C1122" s="45" t="s">
        <v>3737</v>
      </c>
      <c r="D1122" s="46">
        <v>44512</v>
      </c>
      <c r="E1122" s="46">
        <v>44519</v>
      </c>
      <c r="F1122" s="47" t="s">
        <v>3908</v>
      </c>
      <c r="G1122" s="48">
        <v>13500</v>
      </c>
      <c r="H1122" s="49">
        <v>45138</v>
      </c>
      <c r="I1122" s="44">
        <v>2021</v>
      </c>
      <c r="J1122" s="44">
        <v>2021</v>
      </c>
      <c r="K1122" s="44">
        <v>2023</v>
      </c>
      <c r="L1122" s="44" t="s">
        <v>3138</v>
      </c>
      <c r="M1122" s="44" t="s">
        <v>7210</v>
      </c>
      <c r="N1122" s="44">
        <v>0</v>
      </c>
      <c r="O1122" t="str">
        <f>IF(_xlfn.XLOOKUP(C1122,Raw_Data_OS_23!$C$7:$C$4518,Raw_Data_OS_23!$C$7:$C$4518,"New_Claim")="New_Claim",IF(_xlfn.XLOOKUP(C1122,'Raw Data_OS_22'!$C$5:$C$4516,'Raw Data_OS_22'!$C$5:$C$4516,"New_Claim")="New_Claim",IF(I1122=$O$1,"F1","F2"),"Considered"),"Considered")</f>
        <v>Considered</v>
      </c>
      <c r="P1122" t="str" cm="1">
        <f t="array" ref="P1122">_xlfn.IFS(O1122="F1","F1",O1122="F2","F2",O1122="Considered",_xlfn.XLOOKUP(C1122,Raw_Data_OS_23!$C$7:$C$4518,Raw_Data_OS_23!$N$7:$N$4518,_xlfn.XLOOKUP(Raw_Data_Paid_23!C1122,'Raw Data_OS_22'!$C$5:$C$4516,'Raw Data_OS_22'!$O$5:$O$4516)))</f>
        <v>B2</v>
      </c>
      <c r="Q1122" t="str">
        <f t="shared" si="39"/>
        <v>B2</v>
      </c>
      <c r="R1122" t="str">
        <f t="shared" si="40"/>
        <v>2021Motor Commercial</v>
      </c>
    </row>
    <row r="1123" spans="2:18" x14ac:dyDescent="0.35">
      <c r="B1123" s="40"/>
      <c r="C1123" s="45" t="s">
        <v>503</v>
      </c>
      <c r="D1123" s="46">
        <v>44176</v>
      </c>
      <c r="E1123" s="46">
        <v>44176</v>
      </c>
      <c r="F1123" s="47" t="s">
        <v>3910</v>
      </c>
      <c r="G1123" s="48">
        <v>15000</v>
      </c>
      <c r="H1123" s="49">
        <v>45138</v>
      </c>
      <c r="I1123" s="44">
        <v>2020</v>
      </c>
      <c r="J1123" s="44">
        <v>2020</v>
      </c>
      <c r="K1123" s="44">
        <v>2023</v>
      </c>
      <c r="L1123" s="44" t="s">
        <v>11</v>
      </c>
      <c r="M1123" s="44" t="s">
        <v>7210</v>
      </c>
      <c r="N1123" s="44">
        <v>0</v>
      </c>
      <c r="O1123" t="str">
        <f>IF(_xlfn.XLOOKUP(C1123,Raw_Data_OS_23!$C$7:$C$4518,Raw_Data_OS_23!$C$7:$C$4518,"New_Claim")="New_Claim",IF(_xlfn.XLOOKUP(C1123,'Raw Data_OS_22'!$C$5:$C$4516,'Raw Data_OS_22'!$C$5:$C$4516,"New_Claim")="New_Claim",IF(I1123=$O$1,"F1","F2"),"Considered"),"Considered")</f>
        <v>Considered</v>
      </c>
      <c r="P1123" t="str" cm="1">
        <f t="array" ref="P1123">_xlfn.IFS(O1123="F1","F1",O1123="F2","F2",O1123="Considered",_xlfn.XLOOKUP(C1123,Raw_Data_OS_23!$C$7:$C$4518,Raw_Data_OS_23!$N$7:$N$4518,_xlfn.XLOOKUP(Raw_Data_Paid_23!C1123,'Raw Data_OS_22'!$C$5:$C$4516,'Raw Data_OS_22'!$O$5:$O$4516)))</f>
        <v>B2</v>
      </c>
      <c r="Q1123" t="str">
        <f t="shared" si="39"/>
        <v>B2</v>
      </c>
      <c r="R1123" t="str">
        <f t="shared" si="40"/>
        <v>2020Motor Private</v>
      </c>
    </row>
    <row r="1124" spans="2:18" x14ac:dyDescent="0.35">
      <c r="B1124" s="40"/>
      <c r="C1124" s="45" t="s">
        <v>2460</v>
      </c>
      <c r="D1124" s="46">
        <v>44324</v>
      </c>
      <c r="E1124" s="46">
        <v>44327</v>
      </c>
      <c r="F1124" s="47" t="s">
        <v>3908</v>
      </c>
      <c r="G1124" s="48">
        <v>33500</v>
      </c>
      <c r="H1124" s="49">
        <v>45138</v>
      </c>
      <c r="I1124" s="44">
        <v>2021</v>
      </c>
      <c r="J1124" s="44">
        <v>2021</v>
      </c>
      <c r="K1124" s="44">
        <v>2023</v>
      </c>
      <c r="L1124" s="44" t="s">
        <v>2250</v>
      </c>
      <c r="M1124" s="44" t="s">
        <v>7210</v>
      </c>
      <c r="N1124" s="44">
        <v>0</v>
      </c>
      <c r="O1124" t="str">
        <f>IF(_xlfn.XLOOKUP(C1124,Raw_Data_OS_23!$C$7:$C$4518,Raw_Data_OS_23!$C$7:$C$4518,"New_Claim")="New_Claim",IF(_xlfn.XLOOKUP(C1124,'Raw Data_OS_22'!$C$5:$C$4516,'Raw Data_OS_22'!$C$5:$C$4516,"New_Claim")="New_Claim",IF(I1124=$O$1,"F1","F2"),"Considered"),"Considered")</f>
        <v>Considered</v>
      </c>
      <c r="P1124" t="str" cm="1">
        <f t="array" ref="P1124">_xlfn.IFS(O1124="F1","F1",O1124="F2","F2",O1124="Considered",_xlfn.XLOOKUP(C1124,Raw_Data_OS_23!$C$7:$C$4518,Raw_Data_OS_23!$N$7:$N$4518,_xlfn.XLOOKUP(Raw_Data_Paid_23!C1124,'Raw Data_OS_22'!$C$5:$C$4516,'Raw Data_OS_22'!$O$5:$O$4516)))</f>
        <v>B2</v>
      </c>
      <c r="Q1124" t="str">
        <f t="shared" si="39"/>
        <v>B2</v>
      </c>
      <c r="R1124" t="str">
        <f t="shared" si="40"/>
        <v>2021Motor Commercial</v>
      </c>
    </row>
    <row r="1125" spans="2:18" x14ac:dyDescent="0.35">
      <c r="B1125" s="40"/>
      <c r="C1125" s="45" t="s">
        <v>2917</v>
      </c>
      <c r="D1125" s="46">
        <v>44320</v>
      </c>
      <c r="E1125" s="46">
        <v>44326</v>
      </c>
      <c r="F1125" s="47" t="s">
        <v>3908</v>
      </c>
      <c r="G1125" s="48">
        <v>33500</v>
      </c>
      <c r="H1125" s="49">
        <v>45138</v>
      </c>
      <c r="I1125" s="44">
        <v>2021</v>
      </c>
      <c r="J1125" s="44">
        <v>2021</v>
      </c>
      <c r="K1125" s="44">
        <v>2023</v>
      </c>
      <c r="L1125" s="44" t="s">
        <v>2250</v>
      </c>
      <c r="M1125" s="44" t="s">
        <v>7210</v>
      </c>
      <c r="N1125" s="44">
        <v>0</v>
      </c>
      <c r="O1125" t="str">
        <f>IF(_xlfn.XLOOKUP(C1125,Raw_Data_OS_23!$C$7:$C$4518,Raw_Data_OS_23!$C$7:$C$4518,"New_Claim")="New_Claim",IF(_xlfn.XLOOKUP(C1125,'Raw Data_OS_22'!$C$5:$C$4516,'Raw Data_OS_22'!$C$5:$C$4516,"New_Claim")="New_Claim",IF(I1125=$O$1,"F1","F2"),"Considered"),"Considered")</f>
        <v>Considered</v>
      </c>
      <c r="P1125" t="str" cm="1">
        <f t="array" ref="P1125">_xlfn.IFS(O1125="F1","F1",O1125="F2","F2",O1125="Considered",_xlfn.XLOOKUP(C1125,Raw_Data_OS_23!$C$7:$C$4518,Raw_Data_OS_23!$N$7:$N$4518,_xlfn.XLOOKUP(Raw_Data_Paid_23!C1125,'Raw Data_OS_22'!$C$5:$C$4516,'Raw Data_OS_22'!$O$5:$O$4516)))</f>
        <v>B2</v>
      </c>
      <c r="Q1125" t="str">
        <f t="shared" si="39"/>
        <v>B2</v>
      </c>
      <c r="R1125" t="str">
        <f t="shared" si="40"/>
        <v>2021Motor Commercial</v>
      </c>
    </row>
    <row r="1126" spans="2:18" x14ac:dyDescent="0.35">
      <c r="B1126" s="40"/>
      <c r="C1126" s="45" t="s">
        <v>2441</v>
      </c>
      <c r="D1126" s="46">
        <v>44318</v>
      </c>
      <c r="E1126" s="46">
        <v>44322</v>
      </c>
      <c r="F1126" s="47" t="s">
        <v>3908</v>
      </c>
      <c r="G1126" s="48">
        <v>20500</v>
      </c>
      <c r="H1126" s="49">
        <v>45138</v>
      </c>
      <c r="I1126" s="44">
        <v>2021</v>
      </c>
      <c r="J1126" s="44">
        <v>2021</v>
      </c>
      <c r="K1126" s="44">
        <v>2023</v>
      </c>
      <c r="L1126" s="44" t="s">
        <v>2250</v>
      </c>
      <c r="M1126" s="44" t="s">
        <v>7210</v>
      </c>
      <c r="N1126" s="44">
        <v>0</v>
      </c>
      <c r="O1126" t="str">
        <f>IF(_xlfn.XLOOKUP(C1126,Raw_Data_OS_23!$C$7:$C$4518,Raw_Data_OS_23!$C$7:$C$4518,"New_Claim")="New_Claim",IF(_xlfn.XLOOKUP(C1126,'Raw Data_OS_22'!$C$5:$C$4516,'Raw Data_OS_22'!$C$5:$C$4516,"New_Claim")="New_Claim",IF(I1126=$O$1,"F1","F2"),"Considered"),"Considered")</f>
        <v>Considered</v>
      </c>
      <c r="P1126" t="str" cm="1">
        <f t="array" ref="P1126">_xlfn.IFS(O1126="F1","F1",O1126="F2","F2",O1126="Considered",_xlfn.XLOOKUP(C1126,Raw_Data_OS_23!$C$7:$C$4518,Raw_Data_OS_23!$N$7:$N$4518,_xlfn.XLOOKUP(Raw_Data_Paid_23!C1126,'Raw Data_OS_22'!$C$5:$C$4516,'Raw Data_OS_22'!$O$5:$O$4516)))</f>
        <v>B2</v>
      </c>
      <c r="Q1126" t="str">
        <f t="shared" si="39"/>
        <v>B2</v>
      </c>
      <c r="R1126" t="str">
        <f t="shared" si="40"/>
        <v>2021Motor Commercial</v>
      </c>
    </row>
    <row r="1127" spans="2:18" x14ac:dyDescent="0.35">
      <c r="B1127" s="40"/>
      <c r="C1127" s="45" t="s">
        <v>2399</v>
      </c>
      <c r="D1127" s="46">
        <v>44306</v>
      </c>
      <c r="E1127" s="46">
        <v>44308</v>
      </c>
      <c r="F1127" s="47" t="s">
        <v>3908</v>
      </c>
      <c r="G1127" s="48">
        <v>11000</v>
      </c>
      <c r="H1127" s="49">
        <v>45138</v>
      </c>
      <c r="I1127" s="44">
        <v>2021</v>
      </c>
      <c r="J1127" s="44">
        <v>2021</v>
      </c>
      <c r="K1127" s="44">
        <v>2023</v>
      </c>
      <c r="L1127" s="44" t="s">
        <v>2250</v>
      </c>
      <c r="M1127" s="44" t="s">
        <v>7210</v>
      </c>
      <c r="N1127" s="44">
        <v>0</v>
      </c>
      <c r="O1127" t="str">
        <f>IF(_xlfn.XLOOKUP(C1127,Raw_Data_OS_23!$C$7:$C$4518,Raw_Data_OS_23!$C$7:$C$4518,"New_Claim")="New_Claim",IF(_xlfn.XLOOKUP(C1127,'Raw Data_OS_22'!$C$5:$C$4516,'Raw Data_OS_22'!$C$5:$C$4516,"New_Claim")="New_Claim",IF(I1127=$O$1,"F1","F2"),"Considered"),"Considered")</f>
        <v>Considered</v>
      </c>
      <c r="P1127" t="str" cm="1">
        <f t="array" ref="P1127">_xlfn.IFS(O1127="F1","F1",O1127="F2","F2",O1127="Considered",_xlfn.XLOOKUP(C1127,Raw_Data_OS_23!$C$7:$C$4518,Raw_Data_OS_23!$N$7:$N$4518,_xlfn.XLOOKUP(Raw_Data_Paid_23!C1127,'Raw Data_OS_22'!$C$5:$C$4516,'Raw Data_OS_22'!$O$5:$O$4516)))</f>
        <v>B2</v>
      </c>
      <c r="Q1127" t="str">
        <f t="shared" si="39"/>
        <v>B2</v>
      </c>
      <c r="R1127" t="str">
        <f t="shared" si="40"/>
        <v>2021Motor Commercial</v>
      </c>
    </row>
    <row r="1128" spans="2:18" x14ac:dyDescent="0.35">
      <c r="B1128" s="40"/>
      <c r="C1128" s="45" t="s">
        <v>6213</v>
      </c>
      <c r="D1128" s="46">
        <v>44596</v>
      </c>
      <c r="E1128" s="46">
        <v>44606</v>
      </c>
      <c r="F1128" s="47" t="s">
        <v>3910</v>
      </c>
      <c r="G1128" s="48">
        <v>20000</v>
      </c>
      <c r="H1128" s="49">
        <v>45138</v>
      </c>
      <c r="I1128" s="44">
        <v>2022</v>
      </c>
      <c r="J1128" s="44">
        <v>2022</v>
      </c>
      <c r="K1128" s="44">
        <v>2023</v>
      </c>
      <c r="L1128" s="44" t="s">
        <v>6021</v>
      </c>
      <c r="M1128" s="44" t="s">
        <v>7210</v>
      </c>
      <c r="N1128" s="44">
        <v>0</v>
      </c>
      <c r="O1128" t="str">
        <f>IF(_xlfn.XLOOKUP(C1128,Raw_Data_OS_23!$C$7:$C$4518,Raw_Data_OS_23!$C$7:$C$4518,"New_Claim")="New_Claim",IF(_xlfn.XLOOKUP(C1128,'Raw Data_OS_22'!$C$5:$C$4516,'Raw Data_OS_22'!$C$5:$C$4516,"New_Claim")="New_Claim",IF(I1128=$O$1,"F1","F2"),"Considered"),"Considered")</f>
        <v>Considered</v>
      </c>
      <c r="P1128" t="str" cm="1">
        <f t="array" ref="P1128">_xlfn.IFS(O1128="F1","F1",O1128="F2","F2",O1128="Considered",_xlfn.XLOOKUP(C1128,Raw_Data_OS_23!$C$7:$C$4518,Raw_Data_OS_23!$N$7:$N$4518,_xlfn.XLOOKUP(Raw_Data_Paid_23!C1128,'Raw Data_OS_22'!$C$5:$C$4516,'Raw Data_OS_22'!$O$5:$O$4516)))</f>
        <v>B2</v>
      </c>
      <c r="Q1128" t="str">
        <f t="shared" si="39"/>
        <v>B2</v>
      </c>
      <c r="R1128" t="str">
        <f t="shared" si="40"/>
        <v>2022Motor Private</v>
      </c>
    </row>
    <row r="1129" spans="2:18" x14ac:dyDescent="0.35">
      <c r="B1129" s="40"/>
      <c r="C1129" s="45" t="s">
        <v>2963</v>
      </c>
      <c r="D1129" s="46">
        <v>44028</v>
      </c>
      <c r="E1129" s="46">
        <v>44319</v>
      </c>
      <c r="F1129" s="47" t="s">
        <v>4248</v>
      </c>
      <c r="G1129" s="48">
        <v>754000</v>
      </c>
      <c r="H1129" s="49">
        <v>45138</v>
      </c>
      <c r="I1129" s="44">
        <v>2020</v>
      </c>
      <c r="J1129" s="44">
        <v>2021</v>
      </c>
      <c r="K1129" s="44">
        <v>2023</v>
      </c>
      <c r="L1129" s="44" t="s">
        <v>35</v>
      </c>
      <c r="M1129" s="44" t="s">
        <v>7210</v>
      </c>
      <c r="N1129" s="44">
        <v>1</v>
      </c>
      <c r="O1129" t="str">
        <f>IF(_xlfn.XLOOKUP(C1129,Raw_Data_OS_23!$C$7:$C$4518,Raw_Data_OS_23!$C$7:$C$4518,"New_Claim")="New_Claim",IF(_xlfn.XLOOKUP(C1129,'Raw Data_OS_22'!$C$5:$C$4516,'Raw Data_OS_22'!$C$5:$C$4516,"New_Claim")="New_Claim",IF(I1129=$O$1,"F1","F2"),"Considered"),"Considered")</f>
        <v>Considered</v>
      </c>
      <c r="P1129" t="str" cm="1">
        <f t="array" ref="P1129">_xlfn.IFS(O1129="F1","F1",O1129="F2","F2",O1129="Considered",_xlfn.XLOOKUP(C1129,Raw_Data_OS_23!$C$7:$C$4518,Raw_Data_OS_23!$N$7:$N$4518,_xlfn.XLOOKUP(Raw_Data_Paid_23!C1129,'Raw Data_OS_22'!$C$5:$C$4516,'Raw Data_OS_22'!$O$5:$O$4516)))</f>
        <v>B2</v>
      </c>
      <c r="Q1129" t="str">
        <f t="shared" si="39"/>
        <v>B2</v>
      </c>
      <c r="R1129" t="str">
        <f t="shared" si="40"/>
        <v>2020Fire Industrial</v>
      </c>
    </row>
    <row r="1130" spans="2:18" x14ac:dyDescent="0.35">
      <c r="B1130" s="40"/>
      <c r="C1130" s="45" t="s">
        <v>6932</v>
      </c>
      <c r="D1130" s="46">
        <v>44892</v>
      </c>
      <c r="E1130" s="46">
        <v>44894</v>
      </c>
      <c r="F1130" s="47" t="s">
        <v>3910</v>
      </c>
      <c r="G1130" s="48">
        <v>300000</v>
      </c>
      <c r="H1130" s="49">
        <v>45138</v>
      </c>
      <c r="I1130" s="44">
        <v>2022</v>
      </c>
      <c r="J1130" s="44">
        <v>2022</v>
      </c>
      <c r="K1130" s="44">
        <v>2023</v>
      </c>
      <c r="L1130" s="44" t="s">
        <v>6825</v>
      </c>
      <c r="M1130" s="44" t="s">
        <v>7210</v>
      </c>
      <c r="N1130" s="44">
        <v>0</v>
      </c>
      <c r="O1130" t="str">
        <f>IF(_xlfn.XLOOKUP(C1130,Raw_Data_OS_23!$C$7:$C$4518,Raw_Data_OS_23!$C$7:$C$4518,"New_Claim")="New_Claim",IF(_xlfn.XLOOKUP(C1130,'Raw Data_OS_22'!$C$5:$C$4516,'Raw Data_OS_22'!$C$5:$C$4516,"New_Claim")="New_Claim",IF(I1130=$O$1,"F1","F2"),"Considered"),"Considered")</f>
        <v>Considered</v>
      </c>
      <c r="P1130" t="str" cm="1">
        <f t="array" ref="P1130">_xlfn.IFS(O1130="F1","F1",O1130="F2","F2",O1130="Considered",_xlfn.XLOOKUP(C1130,Raw_Data_OS_23!$C$7:$C$4518,Raw_Data_OS_23!$N$7:$N$4518,_xlfn.XLOOKUP(Raw_Data_Paid_23!C1130,'Raw Data_OS_22'!$C$5:$C$4516,'Raw Data_OS_22'!$O$5:$O$4516)))</f>
        <v>B2</v>
      </c>
      <c r="Q1130" t="str">
        <f t="shared" si="39"/>
        <v>B2</v>
      </c>
      <c r="R1130" t="str">
        <f t="shared" si="40"/>
        <v>2022Motor Private</v>
      </c>
    </row>
    <row r="1131" spans="2:18" x14ac:dyDescent="0.35">
      <c r="B1131" s="40"/>
      <c r="C1131" s="45" t="s">
        <v>3599</v>
      </c>
      <c r="D1131" s="46">
        <v>44472</v>
      </c>
      <c r="E1131" s="46">
        <v>44488</v>
      </c>
      <c r="F1131" s="47" t="s">
        <v>3910</v>
      </c>
      <c r="G1131" s="48">
        <v>150000</v>
      </c>
      <c r="H1131" s="49">
        <v>45138</v>
      </c>
      <c r="I1131" s="44">
        <v>2021</v>
      </c>
      <c r="J1131" s="44">
        <v>2021</v>
      </c>
      <c r="K1131" s="44">
        <v>2023</v>
      </c>
      <c r="L1131" s="44" t="s">
        <v>3138</v>
      </c>
      <c r="M1131" s="44" t="s">
        <v>7210</v>
      </c>
      <c r="N1131" s="44">
        <v>0</v>
      </c>
      <c r="O1131" t="str">
        <f>IF(_xlfn.XLOOKUP(C1131,Raw_Data_OS_23!$C$7:$C$4518,Raw_Data_OS_23!$C$7:$C$4518,"New_Claim")="New_Claim",IF(_xlfn.XLOOKUP(C1131,'Raw Data_OS_22'!$C$5:$C$4516,'Raw Data_OS_22'!$C$5:$C$4516,"New_Claim")="New_Claim",IF(I1131=$O$1,"F1","F2"),"Considered"),"Considered")</f>
        <v>Considered</v>
      </c>
      <c r="P1131" t="str" cm="1">
        <f t="array" ref="P1131">_xlfn.IFS(O1131="F1","F1",O1131="F2","F2",O1131="Considered",_xlfn.XLOOKUP(C1131,Raw_Data_OS_23!$C$7:$C$4518,Raw_Data_OS_23!$N$7:$N$4518,_xlfn.XLOOKUP(Raw_Data_Paid_23!C1131,'Raw Data_OS_22'!$C$5:$C$4516,'Raw Data_OS_22'!$O$5:$O$4516)))</f>
        <v>B2</v>
      </c>
      <c r="Q1131" t="str">
        <f t="shared" si="39"/>
        <v>B2</v>
      </c>
      <c r="R1131" t="str">
        <f t="shared" si="40"/>
        <v>2021Motor Private</v>
      </c>
    </row>
    <row r="1132" spans="2:18" x14ac:dyDescent="0.35">
      <c r="B1132" s="40"/>
      <c r="C1132" s="45" t="s">
        <v>6483</v>
      </c>
      <c r="D1132" s="46">
        <v>44683</v>
      </c>
      <c r="E1132" s="46">
        <v>44686</v>
      </c>
      <c r="F1132" s="47" t="s">
        <v>3910</v>
      </c>
      <c r="G1132" s="48">
        <v>113000</v>
      </c>
      <c r="H1132" s="49">
        <v>45138</v>
      </c>
      <c r="I1132" s="44">
        <v>2022</v>
      </c>
      <c r="J1132" s="44">
        <v>2022</v>
      </c>
      <c r="K1132" s="44">
        <v>2023</v>
      </c>
      <c r="L1132" s="44" t="s">
        <v>6406</v>
      </c>
      <c r="M1132" s="44" t="s">
        <v>7210</v>
      </c>
      <c r="N1132" s="44">
        <v>0</v>
      </c>
      <c r="O1132" t="str">
        <f>IF(_xlfn.XLOOKUP(C1132,Raw_Data_OS_23!$C$7:$C$4518,Raw_Data_OS_23!$C$7:$C$4518,"New_Claim")="New_Claim",IF(_xlfn.XLOOKUP(C1132,'Raw Data_OS_22'!$C$5:$C$4516,'Raw Data_OS_22'!$C$5:$C$4516,"New_Claim")="New_Claim",IF(I1132=$O$1,"F1","F2"),"Considered"),"Considered")</f>
        <v>Considered</v>
      </c>
      <c r="P1132" t="str" cm="1">
        <f t="array" ref="P1132">_xlfn.IFS(O1132="F1","F1",O1132="F2","F2",O1132="Considered",_xlfn.XLOOKUP(C1132,Raw_Data_OS_23!$C$7:$C$4518,Raw_Data_OS_23!$N$7:$N$4518,_xlfn.XLOOKUP(Raw_Data_Paid_23!C1132,'Raw Data_OS_22'!$C$5:$C$4516,'Raw Data_OS_22'!$O$5:$O$4516)))</f>
        <v>B2</v>
      </c>
      <c r="Q1132" t="str">
        <f t="shared" si="39"/>
        <v>B2</v>
      </c>
      <c r="R1132" t="str">
        <f t="shared" si="40"/>
        <v>2022Motor Private</v>
      </c>
    </row>
    <row r="1133" spans="2:18" x14ac:dyDescent="0.35">
      <c r="B1133" s="40"/>
      <c r="C1133" s="45" t="s">
        <v>7506</v>
      </c>
      <c r="D1133" s="46">
        <v>44993</v>
      </c>
      <c r="E1133" s="46">
        <v>44998</v>
      </c>
      <c r="F1133" s="47" t="s">
        <v>3910</v>
      </c>
      <c r="G1133" s="48">
        <v>87500</v>
      </c>
      <c r="H1133" s="49">
        <v>45138</v>
      </c>
      <c r="I1133" s="44">
        <v>2023</v>
      </c>
      <c r="J1133" s="44">
        <v>2023</v>
      </c>
      <c r="K1133" s="44">
        <v>2023</v>
      </c>
      <c r="L1133" s="44" t="s">
        <v>7201</v>
      </c>
      <c r="M1133" s="44" t="s">
        <v>7210</v>
      </c>
      <c r="N1133" s="44">
        <v>0</v>
      </c>
      <c r="O1133" t="str">
        <f>IF(_xlfn.XLOOKUP(C1133,Raw_Data_OS_23!$C$7:$C$4518,Raw_Data_OS_23!$C$7:$C$4518,"New_Claim")="New_Claim",IF(_xlfn.XLOOKUP(C1133,'Raw Data_OS_22'!$C$5:$C$4516,'Raw Data_OS_22'!$C$5:$C$4516,"New_Claim")="New_Claim",IF(I1133=$O$1,"F1","F2"),"Considered"),"Considered")</f>
        <v>Considered</v>
      </c>
      <c r="P1133" t="str" cm="1">
        <f t="array" ref="P1133">_xlfn.IFS(O1133="F1","F1",O1133="F2","F2",O1133="Considered",_xlfn.XLOOKUP(C1133,Raw_Data_OS_23!$C$7:$C$4518,Raw_Data_OS_23!$N$7:$N$4518,_xlfn.XLOOKUP(Raw_Data_Paid_23!C1133,'Raw Data_OS_22'!$C$5:$C$4516,'Raw Data_OS_22'!$O$5:$O$4516)))</f>
        <v>E1</v>
      </c>
      <c r="Q1133" t="str">
        <f t="shared" si="39"/>
        <v>E2</v>
      </c>
      <c r="R1133" t="str">
        <f t="shared" si="40"/>
        <v>2023Motor Private</v>
      </c>
    </row>
    <row r="1134" spans="2:18" x14ac:dyDescent="0.35">
      <c r="B1134" s="40"/>
      <c r="C1134" s="45" t="s">
        <v>7001</v>
      </c>
      <c r="D1134" s="46">
        <v>44592</v>
      </c>
      <c r="E1134" s="46">
        <v>44698</v>
      </c>
      <c r="F1134" s="47" t="s">
        <v>4263</v>
      </c>
      <c r="G1134" s="48">
        <v>-80463</v>
      </c>
      <c r="H1134" s="49">
        <v>45139</v>
      </c>
      <c r="I1134" s="44">
        <v>2022</v>
      </c>
      <c r="J1134" s="44">
        <v>2022</v>
      </c>
      <c r="K1134" s="44">
        <v>2023</v>
      </c>
      <c r="L1134" s="44" t="s">
        <v>6021</v>
      </c>
      <c r="M1134" s="44" t="s">
        <v>7210</v>
      </c>
      <c r="N1134" s="44">
        <v>0</v>
      </c>
      <c r="O1134" t="str">
        <f>IF(_xlfn.XLOOKUP(C1134,Raw_Data_OS_23!$C$7:$C$4518,Raw_Data_OS_23!$C$7:$C$4518,"New_Claim")="New_Claim",IF(_xlfn.XLOOKUP(C1134,'Raw Data_OS_22'!$C$5:$C$4516,'Raw Data_OS_22'!$C$5:$C$4516,"New_Claim")="New_Claim",IF(I1134=$O$1,"F1","F2"),"Considered"),"Considered")</f>
        <v>Considered</v>
      </c>
      <c r="P1134" t="str" cm="1">
        <f t="array" ref="P1134">_xlfn.IFS(O1134="F1","F1",O1134="F2","F2",O1134="Considered",_xlfn.XLOOKUP(C1134,Raw_Data_OS_23!$C$7:$C$4518,Raw_Data_OS_23!$N$7:$N$4518,_xlfn.XLOOKUP(Raw_Data_Paid_23!C1134,'Raw Data_OS_22'!$C$5:$C$4516,'Raw Data_OS_22'!$O$5:$O$4516)))</f>
        <v>D</v>
      </c>
      <c r="Q1134" t="str">
        <f t="shared" si="39"/>
        <v>F3</v>
      </c>
      <c r="R1134" t="str">
        <f t="shared" si="40"/>
        <v>2022Personal Accident</v>
      </c>
    </row>
    <row r="1135" spans="2:18" x14ac:dyDescent="0.35">
      <c r="B1135" s="40"/>
      <c r="C1135" s="45" t="s">
        <v>7407</v>
      </c>
      <c r="D1135" s="46">
        <v>44624</v>
      </c>
      <c r="E1135" s="46">
        <v>44959</v>
      </c>
      <c r="F1135" s="47" t="s">
        <v>658</v>
      </c>
      <c r="G1135" s="48">
        <v>-78967</v>
      </c>
      <c r="H1135" s="49">
        <v>45139</v>
      </c>
      <c r="I1135" s="44">
        <v>2022</v>
      </c>
      <c r="J1135" s="44">
        <v>2023</v>
      </c>
      <c r="K1135" s="44">
        <v>2023</v>
      </c>
      <c r="L1135" s="44" t="s">
        <v>6021</v>
      </c>
      <c r="M1135" s="44" t="s">
        <v>7210</v>
      </c>
      <c r="N1135" s="44">
        <v>0</v>
      </c>
      <c r="O1135" t="str">
        <f>IF(_xlfn.XLOOKUP(C1135,Raw_Data_OS_23!$C$7:$C$4518,Raw_Data_OS_23!$C$7:$C$4518,"New_Claim")="New_Claim",IF(_xlfn.XLOOKUP(C1135,'Raw Data_OS_22'!$C$5:$C$4516,'Raw Data_OS_22'!$C$5:$C$4516,"New_Claim")="New_Claim",IF(I1135=$O$1,"F1","F2"),"Considered"),"Considered")</f>
        <v>Considered</v>
      </c>
      <c r="P1135" t="str" cm="1">
        <f t="array" ref="P1135">_xlfn.IFS(O1135="F1","F1",O1135="F2","F2",O1135="Considered",_xlfn.XLOOKUP(C1135,Raw_Data_OS_23!$C$7:$C$4518,Raw_Data_OS_23!$N$7:$N$4518,_xlfn.XLOOKUP(Raw_Data_Paid_23!C1135,'Raw Data_OS_22'!$C$5:$C$4516,'Raw Data_OS_22'!$O$5:$O$4516)))</f>
        <v>D</v>
      </c>
      <c r="Q1135" t="str">
        <f t="shared" si="39"/>
        <v>F3</v>
      </c>
      <c r="R1135" t="str">
        <f t="shared" si="40"/>
        <v>2022Workmen's Compensation</v>
      </c>
    </row>
    <row r="1136" spans="2:18" x14ac:dyDescent="0.35">
      <c r="B1136" s="40"/>
      <c r="C1136" s="45" t="s">
        <v>339</v>
      </c>
      <c r="D1136" s="46">
        <v>44086</v>
      </c>
      <c r="E1136" s="46">
        <v>44086</v>
      </c>
      <c r="F1136" s="47" t="s">
        <v>3908</v>
      </c>
      <c r="G1136" s="48">
        <v>38594</v>
      </c>
      <c r="H1136" s="49">
        <v>45139</v>
      </c>
      <c r="I1136" s="44">
        <v>2020</v>
      </c>
      <c r="J1136" s="44">
        <v>2020</v>
      </c>
      <c r="K1136" s="44">
        <v>2023</v>
      </c>
      <c r="L1136" s="44" t="s">
        <v>35</v>
      </c>
      <c r="M1136" s="44" t="s">
        <v>7210</v>
      </c>
      <c r="N1136" s="44">
        <v>0</v>
      </c>
      <c r="O1136" t="str">
        <f>IF(_xlfn.XLOOKUP(C1136,Raw_Data_OS_23!$C$7:$C$4518,Raw_Data_OS_23!$C$7:$C$4518,"New_Claim")="New_Claim",IF(_xlfn.XLOOKUP(C1136,'Raw Data_OS_22'!$C$5:$C$4516,'Raw Data_OS_22'!$C$5:$C$4516,"New_Claim")="New_Claim",IF(I1136=$O$1,"F1","F2"),"Considered"),"Considered")</f>
        <v>Considered</v>
      </c>
      <c r="P1136" t="str" cm="1">
        <f t="array" ref="P1136">_xlfn.IFS(O1136="F1","F1",O1136="F2","F2",O1136="Considered",_xlfn.XLOOKUP(C1136,Raw_Data_OS_23!$C$7:$C$4518,Raw_Data_OS_23!$N$7:$N$4518,_xlfn.XLOOKUP(Raw_Data_Paid_23!C1136,'Raw Data_OS_22'!$C$5:$C$4516,'Raw Data_OS_22'!$O$5:$O$4516)))</f>
        <v>B2</v>
      </c>
      <c r="Q1136" t="str">
        <f t="shared" si="39"/>
        <v>B2</v>
      </c>
      <c r="R1136" t="str">
        <f t="shared" si="40"/>
        <v>2020Motor Commercial</v>
      </c>
    </row>
    <row r="1137" spans="2:18" x14ac:dyDescent="0.35">
      <c r="B1137" s="40"/>
      <c r="C1137" s="45" t="s">
        <v>156</v>
      </c>
      <c r="D1137" s="46">
        <v>43854</v>
      </c>
      <c r="E1137" s="46">
        <v>43854</v>
      </c>
      <c r="F1137" s="47" t="s">
        <v>3908</v>
      </c>
      <c r="G1137" s="48">
        <v>300000</v>
      </c>
      <c r="H1137" s="49">
        <v>45139</v>
      </c>
      <c r="I1137" s="44">
        <v>2020</v>
      </c>
      <c r="J1137" s="44">
        <v>2020</v>
      </c>
      <c r="K1137" s="44">
        <v>2023</v>
      </c>
      <c r="L1137" s="44" t="s">
        <v>28</v>
      </c>
      <c r="M1137" s="44" t="s">
        <v>7210</v>
      </c>
      <c r="N1137" s="44">
        <v>0</v>
      </c>
      <c r="O1137" t="str">
        <f>IF(_xlfn.XLOOKUP(C1137,Raw_Data_OS_23!$C$7:$C$4518,Raw_Data_OS_23!$C$7:$C$4518,"New_Claim")="New_Claim",IF(_xlfn.XLOOKUP(C1137,'Raw Data_OS_22'!$C$5:$C$4516,'Raw Data_OS_22'!$C$5:$C$4516,"New_Claim")="New_Claim",IF(I1137=$O$1,"F1","F2"),"Considered"),"Considered")</f>
        <v>Considered</v>
      </c>
      <c r="P1137" t="str" cm="1">
        <f t="array" ref="P1137">_xlfn.IFS(O1137="F1","F1",O1137="F2","F2",O1137="Considered",_xlfn.XLOOKUP(C1137,Raw_Data_OS_23!$C$7:$C$4518,Raw_Data_OS_23!$N$7:$N$4518,_xlfn.XLOOKUP(Raw_Data_Paid_23!C1137,'Raw Data_OS_22'!$C$5:$C$4516,'Raw Data_OS_22'!$O$5:$O$4516)))</f>
        <v>B2</v>
      </c>
      <c r="Q1137" t="str">
        <f t="shared" si="39"/>
        <v>B2</v>
      </c>
      <c r="R1137" t="str">
        <f t="shared" si="40"/>
        <v>2020Motor Commercial</v>
      </c>
    </row>
    <row r="1138" spans="2:18" x14ac:dyDescent="0.35">
      <c r="B1138" s="40"/>
      <c r="C1138" s="45" t="s">
        <v>2969</v>
      </c>
      <c r="D1138" s="46">
        <v>44110</v>
      </c>
      <c r="E1138" s="46">
        <v>44335</v>
      </c>
      <c r="F1138" s="47" t="s">
        <v>3908</v>
      </c>
      <c r="G1138" s="48">
        <v>100000</v>
      </c>
      <c r="H1138" s="49">
        <v>45139</v>
      </c>
      <c r="I1138" s="44">
        <v>2020</v>
      </c>
      <c r="J1138" s="44">
        <v>2021</v>
      </c>
      <c r="K1138" s="44">
        <v>2023</v>
      </c>
      <c r="L1138" s="44" t="s">
        <v>11</v>
      </c>
      <c r="M1138" s="44" t="s">
        <v>7210</v>
      </c>
      <c r="N1138" s="44">
        <v>0</v>
      </c>
      <c r="O1138" t="str">
        <f>IF(_xlfn.XLOOKUP(C1138,Raw_Data_OS_23!$C$7:$C$4518,Raw_Data_OS_23!$C$7:$C$4518,"New_Claim")="New_Claim",IF(_xlfn.XLOOKUP(C1138,'Raw Data_OS_22'!$C$5:$C$4516,'Raw Data_OS_22'!$C$5:$C$4516,"New_Claim")="New_Claim",IF(I1138=$O$1,"F1","F2"),"Considered"),"Considered")</f>
        <v>Considered</v>
      </c>
      <c r="P1138" t="str" cm="1">
        <f t="array" ref="P1138">_xlfn.IFS(O1138="F1","F1",O1138="F2","F2",O1138="Considered",_xlfn.XLOOKUP(C1138,Raw_Data_OS_23!$C$7:$C$4518,Raw_Data_OS_23!$N$7:$N$4518,_xlfn.XLOOKUP(Raw_Data_Paid_23!C1138,'Raw Data_OS_22'!$C$5:$C$4516,'Raw Data_OS_22'!$O$5:$O$4516)))</f>
        <v>B2</v>
      </c>
      <c r="Q1138" t="str">
        <f t="shared" si="39"/>
        <v>B2</v>
      </c>
      <c r="R1138" t="str">
        <f t="shared" si="40"/>
        <v>2020Motor Commercial</v>
      </c>
    </row>
    <row r="1139" spans="2:18" x14ac:dyDescent="0.35">
      <c r="B1139" s="40"/>
      <c r="C1139" s="45" t="s">
        <v>164</v>
      </c>
      <c r="D1139" s="46">
        <v>44022</v>
      </c>
      <c r="E1139" s="46">
        <v>44022</v>
      </c>
      <c r="F1139" s="47" t="s">
        <v>3908</v>
      </c>
      <c r="G1139" s="48">
        <v>500000</v>
      </c>
      <c r="H1139" s="49">
        <v>45139</v>
      </c>
      <c r="I1139" s="44">
        <v>2020</v>
      </c>
      <c r="J1139" s="44">
        <v>2020</v>
      </c>
      <c r="K1139" s="44">
        <v>2023</v>
      </c>
      <c r="L1139" s="44" t="s">
        <v>35</v>
      </c>
      <c r="M1139" s="44" t="s">
        <v>7210</v>
      </c>
      <c r="N1139" s="44">
        <v>0</v>
      </c>
      <c r="O1139" t="str">
        <f>IF(_xlfn.XLOOKUP(C1139,Raw_Data_OS_23!$C$7:$C$4518,Raw_Data_OS_23!$C$7:$C$4518,"New_Claim")="New_Claim",IF(_xlfn.XLOOKUP(C1139,'Raw Data_OS_22'!$C$5:$C$4516,'Raw Data_OS_22'!$C$5:$C$4516,"New_Claim")="New_Claim",IF(I1139=$O$1,"F1","F2"),"Considered"),"Considered")</f>
        <v>Considered</v>
      </c>
      <c r="P1139" t="str" cm="1">
        <f t="array" ref="P1139">_xlfn.IFS(O1139="F1","F1",O1139="F2","F2",O1139="Considered",_xlfn.XLOOKUP(C1139,Raw_Data_OS_23!$C$7:$C$4518,Raw_Data_OS_23!$N$7:$N$4518,_xlfn.XLOOKUP(Raw_Data_Paid_23!C1139,'Raw Data_OS_22'!$C$5:$C$4516,'Raw Data_OS_22'!$O$5:$O$4516)))</f>
        <v>B2</v>
      </c>
      <c r="Q1139" t="str">
        <f t="shared" si="39"/>
        <v>B2</v>
      </c>
      <c r="R1139" t="str">
        <f t="shared" si="40"/>
        <v>2020Motor Commercial</v>
      </c>
    </row>
    <row r="1140" spans="2:18" x14ac:dyDescent="0.35">
      <c r="B1140" s="40"/>
      <c r="C1140" s="45" t="s">
        <v>1006</v>
      </c>
      <c r="D1140" s="46">
        <v>44058</v>
      </c>
      <c r="E1140" s="46">
        <v>44058</v>
      </c>
      <c r="F1140" s="47" t="s">
        <v>3908</v>
      </c>
      <c r="G1140" s="48">
        <v>400000</v>
      </c>
      <c r="H1140" s="49">
        <v>45139</v>
      </c>
      <c r="I1140" s="44">
        <v>2020</v>
      </c>
      <c r="J1140" s="44">
        <v>2020</v>
      </c>
      <c r="K1140" s="44">
        <v>2023</v>
      </c>
      <c r="L1140" s="44" t="s">
        <v>35</v>
      </c>
      <c r="M1140" s="44" t="s">
        <v>7210</v>
      </c>
      <c r="N1140" s="44">
        <v>1</v>
      </c>
      <c r="O1140" t="str">
        <f>IF(_xlfn.XLOOKUP(C1140,Raw_Data_OS_23!$C$7:$C$4518,Raw_Data_OS_23!$C$7:$C$4518,"New_Claim")="New_Claim",IF(_xlfn.XLOOKUP(C1140,'Raw Data_OS_22'!$C$5:$C$4516,'Raw Data_OS_22'!$C$5:$C$4516,"New_Claim")="New_Claim",IF(I1140=$O$1,"F1","F2"),"Considered"),"Considered")</f>
        <v>Considered</v>
      </c>
      <c r="P1140" t="str" cm="1">
        <f t="array" ref="P1140">_xlfn.IFS(O1140="F1","F1",O1140="F2","F2",O1140="Considered",_xlfn.XLOOKUP(C1140,Raw_Data_OS_23!$C$7:$C$4518,Raw_Data_OS_23!$N$7:$N$4518,_xlfn.XLOOKUP(Raw_Data_Paid_23!C1140,'Raw Data_OS_22'!$C$5:$C$4516,'Raw Data_OS_22'!$O$5:$O$4516)))</f>
        <v>B2</v>
      </c>
      <c r="Q1140" t="str">
        <f t="shared" si="39"/>
        <v>B2</v>
      </c>
      <c r="R1140" t="str">
        <f t="shared" si="40"/>
        <v>2020Motor Commercial</v>
      </c>
    </row>
    <row r="1141" spans="2:18" x14ac:dyDescent="0.35">
      <c r="B1141" s="40"/>
      <c r="C1141" s="45" t="s">
        <v>7380</v>
      </c>
      <c r="D1141" s="46">
        <v>45058</v>
      </c>
      <c r="E1141" s="46">
        <v>45069</v>
      </c>
      <c r="F1141" s="47" t="s">
        <v>3910</v>
      </c>
      <c r="G1141" s="48">
        <v>10000</v>
      </c>
      <c r="H1141" s="49">
        <v>45139</v>
      </c>
      <c r="I1141" s="44">
        <v>2023</v>
      </c>
      <c r="J1141" s="44">
        <v>2023</v>
      </c>
      <c r="K1141" s="44">
        <v>2023</v>
      </c>
      <c r="L1141" s="44" t="s">
        <v>7246</v>
      </c>
      <c r="M1141" s="44" t="s">
        <v>7210</v>
      </c>
      <c r="N1141" s="44">
        <v>1</v>
      </c>
      <c r="O1141" t="str">
        <f>IF(_xlfn.XLOOKUP(C1141,Raw_Data_OS_23!$C$7:$C$4518,Raw_Data_OS_23!$C$7:$C$4518,"New_Claim")="New_Claim",IF(_xlfn.XLOOKUP(C1141,'Raw Data_OS_22'!$C$5:$C$4516,'Raw Data_OS_22'!$C$5:$C$4516,"New_Claim")="New_Claim",IF(I1141=$O$1,"F1","F2"),"Considered"),"Considered")</f>
        <v>Considered</v>
      </c>
      <c r="P1141" t="str" cm="1">
        <f t="array" ref="P1141">_xlfn.IFS(O1141="F1","F1",O1141="F2","F2",O1141="Considered",_xlfn.XLOOKUP(C1141,Raw_Data_OS_23!$C$7:$C$4518,Raw_Data_OS_23!$N$7:$N$4518,_xlfn.XLOOKUP(Raw_Data_Paid_23!C1141,'Raw Data_OS_22'!$C$5:$C$4516,'Raw Data_OS_22'!$O$5:$O$4516)))</f>
        <v>E1</v>
      </c>
      <c r="Q1141" t="str">
        <f t="shared" si="39"/>
        <v>E2</v>
      </c>
      <c r="R1141" t="str">
        <f t="shared" si="40"/>
        <v>2023Motor Private</v>
      </c>
    </row>
    <row r="1142" spans="2:18" x14ac:dyDescent="0.35">
      <c r="B1142" s="40"/>
      <c r="C1142" s="45" t="s">
        <v>2518</v>
      </c>
      <c r="D1142" s="46">
        <v>44278</v>
      </c>
      <c r="E1142" s="46">
        <v>44362</v>
      </c>
      <c r="F1142" s="47" t="s">
        <v>3910</v>
      </c>
      <c r="G1142" s="48">
        <v>250000</v>
      </c>
      <c r="H1142" s="49">
        <v>45139</v>
      </c>
      <c r="I1142" s="44">
        <v>2021</v>
      </c>
      <c r="J1142" s="44">
        <v>2021</v>
      </c>
      <c r="K1142" s="44">
        <v>2023</v>
      </c>
      <c r="L1142" s="44" t="s">
        <v>21</v>
      </c>
      <c r="M1142" s="44" t="s">
        <v>7210</v>
      </c>
      <c r="N1142" s="44">
        <v>0</v>
      </c>
      <c r="O1142" t="str">
        <f>IF(_xlfn.XLOOKUP(C1142,Raw_Data_OS_23!$C$7:$C$4518,Raw_Data_OS_23!$C$7:$C$4518,"New_Claim")="New_Claim",IF(_xlfn.XLOOKUP(C1142,'Raw Data_OS_22'!$C$5:$C$4516,'Raw Data_OS_22'!$C$5:$C$4516,"New_Claim")="New_Claim",IF(I1142=$O$1,"F1","F2"),"Considered"),"Considered")</f>
        <v>Considered</v>
      </c>
      <c r="P1142" t="str" cm="1">
        <f t="array" ref="P1142">_xlfn.IFS(O1142="F1","F1",O1142="F2","F2",O1142="Considered",_xlfn.XLOOKUP(C1142,Raw_Data_OS_23!$C$7:$C$4518,Raw_Data_OS_23!$N$7:$N$4518,_xlfn.XLOOKUP(Raw_Data_Paid_23!C1142,'Raw Data_OS_22'!$C$5:$C$4516,'Raw Data_OS_22'!$O$5:$O$4516)))</f>
        <v>B2</v>
      </c>
      <c r="Q1142" t="str">
        <f t="shared" si="39"/>
        <v>B2</v>
      </c>
      <c r="R1142" t="str">
        <f t="shared" si="40"/>
        <v>2021Motor Private</v>
      </c>
    </row>
    <row r="1143" spans="2:18" x14ac:dyDescent="0.35">
      <c r="B1143" s="40"/>
      <c r="C1143" s="45" t="s">
        <v>496</v>
      </c>
      <c r="D1143" s="46">
        <v>44177</v>
      </c>
      <c r="E1143" s="46">
        <v>44177</v>
      </c>
      <c r="F1143" s="47" t="s">
        <v>3910</v>
      </c>
      <c r="G1143" s="48">
        <v>-53500</v>
      </c>
      <c r="H1143" s="49">
        <v>45139</v>
      </c>
      <c r="I1143" s="44">
        <v>2020</v>
      </c>
      <c r="J1143" s="44">
        <v>2020</v>
      </c>
      <c r="K1143" s="44">
        <v>2023</v>
      </c>
      <c r="L1143" s="44" t="s">
        <v>11</v>
      </c>
      <c r="M1143" s="44" t="s">
        <v>7210</v>
      </c>
      <c r="N1143" s="44">
        <v>0</v>
      </c>
      <c r="O1143" t="str">
        <f>IF(_xlfn.XLOOKUP(C1143,Raw_Data_OS_23!$C$7:$C$4518,Raw_Data_OS_23!$C$7:$C$4518,"New_Claim")="New_Claim",IF(_xlfn.XLOOKUP(C1143,'Raw Data_OS_22'!$C$5:$C$4516,'Raw Data_OS_22'!$C$5:$C$4516,"New_Claim")="New_Claim",IF(I1143=$O$1,"F1","F2"),"Considered"),"Considered")</f>
        <v>Considered</v>
      </c>
      <c r="P1143" t="str" cm="1">
        <f t="array" ref="P1143">_xlfn.IFS(O1143="F1","F1",O1143="F2","F2",O1143="Considered",_xlfn.XLOOKUP(C1143,Raw_Data_OS_23!$C$7:$C$4518,Raw_Data_OS_23!$N$7:$N$4518,_xlfn.XLOOKUP(Raw_Data_Paid_23!C1143,'Raw Data_OS_22'!$C$5:$C$4516,'Raw Data_OS_22'!$O$5:$O$4516)))</f>
        <v>B2</v>
      </c>
      <c r="Q1143" t="str">
        <f t="shared" si="39"/>
        <v>B2</v>
      </c>
      <c r="R1143" t="str">
        <f t="shared" si="40"/>
        <v>2020Motor Private</v>
      </c>
    </row>
    <row r="1144" spans="2:18" x14ac:dyDescent="0.35">
      <c r="B1144" s="40"/>
      <c r="C1144" s="45" t="s">
        <v>1258</v>
      </c>
      <c r="D1144" s="46">
        <v>43276</v>
      </c>
      <c r="E1144" s="46">
        <v>43334</v>
      </c>
      <c r="F1144" s="47" t="s">
        <v>3910</v>
      </c>
      <c r="G1144" s="48">
        <v>400000</v>
      </c>
      <c r="H1144" s="49">
        <v>45139</v>
      </c>
      <c r="I1144" s="44">
        <v>2018</v>
      </c>
      <c r="J1144" s="44">
        <v>2018</v>
      </c>
      <c r="K1144" s="44">
        <v>2023</v>
      </c>
      <c r="L1144" s="44" t="s">
        <v>49</v>
      </c>
      <c r="M1144" s="44" t="s">
        <v>7210</v>
      </c>
      <c r="N1144" s="44">
        <v>0</v>
      </c>
      <c r="O1144" t="str">
        <f>IF(_xlfn.XLOOKUP(C1144,Raw_Data_OS_23!$C$7:$C$4518,Raw_Data_OS_23!$C$7:$C$4518,"New_Claim")="New_Claim",IF(_xlfn.XLOOKUP(C1144,'Raw Data_OS_22'!$C$5:$C$4516,'Raw Data_OS_22'!$C$5:$C$4516,"New_Claim")="New_Claim",IF(I1144=$O$1,"F1","F2"),"Considered"),"Considered")</f>
        <v>Considered</v>
      </c>
      <c r="P1144" t="str" cm="1">
        <f t="array" ref="P1144">_xlfn.IFS(O1144="F1","F1",O1144="F2","F2",O1144="Considered",_xlfn.XLOOKUP(C1144,Raw_Data_OS_23!$C$7:$C$4518,Raw_Data_OS_23!$N$7:$N$4518,_xlfn.XLOOKUP(Raw_Data_Paid_23!C1144,'Raw Data_OS_22'!$C$5:$C$4516,'Raw Data_OS_22'!$O$5:$O$4516)))</f>
        <v>B2</v>
      </c>
      <c r="Q1144" t="str">
        <f t="shared" si="39"/>
        <v>B2</v>
      </c>
      <c r="R1144" t="str">
        <f t="shared" si="40"/>
        <v>2018Motor Private</v>
      </c>
    </row>
    <row r="1145" spans="2:18" x14ac:dyDescent="0.35">
      <c r="B1145" s="40"/>
      <c r="C1145" s="45" t="s">
        <v>456</v>
      </c>
      <c r="D1145" s="46">
        <v>43885</v>
      </c>
      <c r="E1145" s="46">
        <v>43885</v>
      </c>
      <c r="F1145" s="47" t="s">
        <v>3910</v>
      </c>
      <c r="G1145" s="48">
        <v>270570</v>
      </c>
      <c r="H1145" s="49">
        <v>45139</v>
      </c>
      <c r="I1145" s="44">
        <v>2020</v>
      </c>
      <c r="J1145" s="44">
        <v>2020</v>
      </c>
      <c r="K1145" s="44">
        <v>2023</v>
      </c>
      <c r="L1145" s="44" t="s">
        <v>28</v>
      </c>
      <c r="M1145" s="44" t="s">
        <v>7210</v>
      </c>
      <c r="N1145" s="44">
        <v>0</v>
      </c>
      <c r="O1145" t="str">
        <f>IF(_xlfn.XLOOKUP(C1145,Raw_Data_OS_23!$C$7:$C$4518,Raw_Data_OS_23!$C$7:$C$4518,"New_Claim")="New_Claim",IF(_xlfn.XLOOKUP(C1145,'Raw Data_OS_22'!$C$5:$C$4516,'Raw Data_OS_22'!$C$5:$C$4516,"New_Claim")="New_Claim",IF(I1145=$O$1,"F1","F2"),"Considered"),"Considered")</f>
        <v>Considered</v>
      </c>
      <c r="P1145" t="str" cm="1">
        <f t="array" ref="P1145">_xlfn.IFS(O1145="F1","F1",O1145="F2","F2",O1145="Considered",_xlfn.XLOOKUP(C1145,Raw_Data_OS_23!$C$7:$C$4518,Raw_Data_OS_23!$N$7:$N$4518,_xlfn.XLOOKUP(Raw_Data_Paid_23!C1145,'Raw Data_OS_22'!$C$5:$C$4516,'Raw Data_OS_22'!$O$5:$O$4516)))</f>
        <v>B2</v>
      </c>
      <c r="Q1145" t="str">
        <f t="shared" si="39"/>
        <v>B2</v>
      </c>
      <c r="R1145" t="str">
        <f t="shared" si="40"/>
        <v>2020Motor Private</v>
      </c>
    </row>
    <row r="1146" spans="2:18" x14ac:dyDescent="0.35">
      <c r="B1146" s="40"/>
      <c r="C1146" s="45" t="s">
        <v>2568</v>
      </c>
      <c r="D1146" s="46">
        <v>44229</v>
      </c>
      <c r="E1146" s="46">
        <v>44369</v>
      </c>
      <c r="F1146" s="47" t="s">
        <v>3908</v>
      </c>
      <c r="G1146" s="48">
        <v>249185</v>
      </c>
      <c r="H1146" s="49">
        <v>45139</v>
      </c>
      <c r="I1146" s="44">
        <v>2021</v>
      </c>
      <c r="J1146" s="44">
        <v>2021</v>
      </c>
      <c r="K1146" s="44">
        <v>2023</v>
      </c>
      <c r="L1146" s="44" t="s">
        <v>21</v>
      </c>
      <c r="M1146" s="44" t="s">
        <v>7210</v>
      </c>
      <c r="N1146" s="44">
        <v>0</v>
      </c>
      <c r="O1146" t="str">
        <f>IF(_xlfn.XLOOKUP(C1146,Raw_Data_OS_23!$C$7:$C$4518,Raw_Data_OS_23!$C$7:$C$4518,"New_Claim")="New_Claim",IF(_xlfn.XLOOKUP(C1146,'Raw Data_OS_22'!$C$5:$C$4516,'Raw Data_OS_22'!$C$5:$C$4516,"New_Claim")="New_Claim",IF(I1146=$O$1,"F1","F2"),"Considered"),"Considered")</f>
        <v>Considered</v>
      </c>
      <c r="P1146" t="str" cm="1">
        <f t="array" ref="P1146">_xlfn.IFS(O1146="F1","F1",O1146="F2","F2",O1146="Considered",_xlfn.XLOOKUP(C1146,Raw_Data_OS_23!$C$7:$C$4518,Raw_Data_OS_23!$N$7:$N$4518,_xlfn.XLOOKUP(Raw_Data_Paid_23!C1146,'Raw Data_OS_22'!$C$5:$C$4516,'Raw Data_OS_22'!$O$5:$O$4516)))</f>
        <v>B2</v>
      </c>
      <c r="Q1146" t="str">
        <f t="shared" si="39"/>
        <v>B2</v>
      </c>
      <c r="R1146" t="str">
        <f t="shared" si="40"/>
        <v>2021Motor Commercial</v>
      </c>
    </row>
    <row r="1147" spans="2:18" x14ac:dyDescent="0.35">
      <c r="B1147" s="40"/>
      <c r="C1147" s="45" t="s">
        <v>2868</v>
      </c>
      <c r="D1147" s="46">
        <v>44307</v>
      </c>
      <c r="E1147" s="46">
        <v>44308</v>
      </c>
      <c r="F1147" s="47" t="s">
        <v>3910</v>
      </c>
      <c r="G1147" s="48">
        <v>80000</v>
      </c>
      <c r="H1147" s="49">
        <v>45139</v>
      </c>
      <c r="I1147" s="44">
        <v>2021</v>
      </c>
      <c r="J1147" s="44">
        <v>2021</v>
      </c>
      <c r="K1147" s="44">
        <v>2023</v>
      </c>
      <c r="L1147" s="44" t="s">
        <v>2250</v>
      </c>
      <c r="M1147" s="44" t="s">
        <v>7210</v>
      </c>
      <c r="N1147" s="44">
        <v>0</v>
      </c>
      <c r="O1147" t="str">
        <f>IF(_xlfn.XLOOKUP(C1147,Raw_Data_OS_23!$C$7:$C$4518,Raw_Data_OS_23!$C$7:$C$4518,"New_Claim")="New_Claim",IF(_xlfn.XLOOKUP(C1147,'Raw Data_OS_22'!$C$5:$C$4516,'Raw Data_OS_22'!$C$5:$C$4516,"New_Claim")="New_Claim",IF(I1147=$O$1,"F1","F2"),"Considered"),"Considered")</f>
        <v>Considered</v>
      </c>
      <c r="P1147" t="str" cm="1">
        <f t="array" ref="P1147">_xlfn.IFS(O1147="F1","F1",O1147="F2","F2",O1147="Considered",_xlfn.XLOOKUP(C1147,Raw_Data_OS_23!$C$7:$C$4518,Raw_Data_OS_23!$N$7:$N$4518,_xlfn.XLOOKUP(Raw_Data_Paid_23!C1147,'Raw Data_OS_22'!$C$5:$C$4516,'Raw Data_OS_22'!$O$5:$O$4516)))</f>
        <v>B2</v>
      </c>
      <c r="Q1147" t="str">
        <f t="shared" si="39"/>
        <v>B2</v>
      </c>
      <c r="R1147" t="str">
        <f t="shared" si="40"/>
        <v>2021Motor Private</v>
      </c>
    </row>
    <row r="1148" spans="2:18" x14ac:dyDescent="0.35">
      <c r="B1148" s="40"/>
      <c r="C1148" s="45" t="s">
        <v>2518</v>
      </c>
      <c r="D1148" s="46">
        <v>44278</v>
      </c>
      <c r="E1148" s="46">
        <v>44362</v>
      </c>
      <c r="F1148" s="47" t="s">
        <v>3910</v>
      </c>
      <c r="G1148" s="48">
        <v>30000</v>
      </c>
      <c r="H1148" s="49">
        <v>45139</v>
      </c>
      <c r="I1148" s="44">
        <v>2021</v>
      </c>
      <c r="J1148" s="44">
        <v>2021</v>
      </c>
      <c r="K1148" s="44">
        <v>2023</v>
      </c>
      <c r="L1148" s="44" t="s">
        <v>21</v>
      </c>
      <c r="M1148" s="44" t="s">
        <v>7210</v>
      </c>
      <c r="N1148" s="44">
        <v>0</v>
      </c>
      <c r="O1148" t="str">
        <f>IF(_xlfn.XLOOKUP(C1148,Raw_Data_OS_23!$C$7:$C$4518,Raw_Data_OS_23!$C$7:$C$4518,"New_Claim")="New_Claim",IF(_xlfn.XLOOKUP(C1148,'Raw Data_OS_22'!$C$5:$C$4516,'Raw Data_OS_22'!$C$5:$C$4516,"New_Claim")="New_Claim",IF(I1148=$O$1,"F1","F2"),"Considered"),"Considered")</f>
        <v>Considered</v>
      </c>
      <c r="P1148" t="str" cm="1">
        <f t="array" ref="P1148">_xlfn.IFS(O1148="F1","F1",O1148="F2","F2",O1148="Considered",_xlfn.XLOOKUP(C1148,Raw_Data_OS_23!$C$7:$C$4518,Raw_Data_OS_23!$N$7:$N$4518,_xlfn.XLOOKUP(Raw_Data_Paid_23!C1148,'Raw Data_OS_22'!$C$5:$C$4516,'Raw Data_OS_22'!$O$5:$O$4516)))</f>
        <v>B2</v>
      </c>
      <c r="Q1148" t="str">
        <f t="shared" si="39"/>
        <v>B2</v>
      </c>
      <c r="R1148" t="str">
        <f t="shared" si="40"/>
        <v>2021Motor Private</v>
      </c>
    </row>
    <row r="1149" spans="2:18" x14ac:dyDescent="0.35">
      <c r="B1149" s="40"/>
      <c r="C1149" s="45" t="s">
        <v>6176</v>
      </c>
      <c r="D1149" s="46">
        <v>44537</v>
      </c>
      <c r="E1149" s="46">
        <v>44592</v>
      </c>
      <c r="F1149" s="47" t="s">
        <v>3910</v>
      </c>
      <c r="G1149" s="48">
        <v>235170</v>
      </c>
      <c r="H1149" s="49">
        <v>45140</v>
      </c>
      <c r="I1149" s="44">
        <v>2021</v>
      </c>
      <c r="J1149" s="44">
        <v>2022</v>
      </c>
      <c r="K1149" s="44">
        <v>2023</v>
      </c>
      <c r="L1149" s="44" t="s">
        <v>3138</v>
      </c>
      <c r="M1149" s="44" t="s">
        <v>7210</v>
      </c>
      <c r="N1149" s="44">
        <v>1</v>
      </c>
      <c r="O1149" t="str">
        <f>IF(_xlfn.XLOOKUP(C1149,Raw_Data_OS_23!$C$7:$C$4518,Raw_Data_OS_23!$C$7:$C$4518,"New_Claim")="New_Claim",IF(_xlfn.XLOOKUP(C1149,'Raw Data_OS_22'!$C$5:$C$4516,'Raw Data_OS_22'!$C$5:$C$4516,"New_Claim")="New_Claim",IF(I1149=$O$1,"F1","F2"),"Considered"),"Considered")</f>
        <v>Considered</v>
      </c>
      <c r="P1149" t="str" cm="1">
        <f t="array" ref="P1149">_xlfn.IFS(O1149="F1","F1",O1149="F2","F2",O1149="Considered",_xlfn.XLOOKUP(C1149,Raw_Data_OS_23!$C$7:$C$4518,Raw_Data_OS_23!$N$7:$N$4518,_xlfn.XLOOKUP(Raw_Data_Paid_23!C1149,'Raw Data_OS_22'!$C$5:$C$4516,'Raw Data_OS_22'!$O$5:$O$4516)))</f>
        <v>C2</v>
      </c>
      <c r="Q1149" t="str">
        <f t="shared" si="39"/>
        <v>C2</v>
      </c>
      <c r="R1149" t="str">
        <f t="shared" si="40"/>
        <v>2021Motor Private</v>
      </c>
    </row>
    <row r="1150" spans="2:18" x14ac:dyDescent="0.35">
      <c r="B1150" s="40"/>
      <c r="C1150" s="45" t="s">
        <v>6176</v>
      </c>
      <c r="D1150" s="46">
        <v>44537</v>
      </c>
      <c r="E1150" s="46">
        <v>44592</v>
      </c>
      <c r="F1150" s="47" t="s">
        <v>3910</v>
      </c>
      <c r="G1150" s="48">
        <v>80000</v>
      </c>
      <c r="H1150" s="49">
        <v>45140</v>
      </c>
      <c r="I1150" s="44">
        <v>2021</v>
      </c>
      <c r="J1150" s="44">
        <v>2022</v>
      </c>
      <c r="K1150" s="44">
        <v>2023</v>
      </c>
      <c r="L1150" s="44" t="s">
        <v>3138</v>
      </c>
      <c r="M1150" s="44" t="s">
        <v>7210</v>
      </c>
      <c r="N1150" s="44">
        <v>0</v>
      </c>
      <c r="O1150" t="str">
        <f>IF(_xlfn.XLOOKUP(C1150,Raw_Data_OS_23!$C$7:$C$4518,Raw_Data_OS_23!$C$7:$C$4518,"New_Claim")="New_Claim",IF(_xlfn.XLOOKUP(C1150,'Raw Data_OS_22'!$C$5:$C$4516,'Raw Data_OS_22'!$C$5:$C$4516,"New_Claim")="New_Claim",IF(I1150=$O$1,"F1","F2"),"Considered"),"Considered")</f>
        <v>Considered</v>
      </c>
      <c r="P1150" t="str" cm="1">
        <f t="array" ref="P1150">_xlfn.IFS(O1150="F1","F1",O1150="F2","F2",O1150="Considered",_xlfn.XLOOKUP(C1150,Raw_Data_OS_23!$C$7:$C$4518,Raw_Data_OS_23!$N$7:$N$4518,_xlfn.XLOOKUP(Raw_Data_Paid_23!C1150,'Raw Data_OS_22'!$C$5:$C$4516,'Raw Data_OS_22'!$O$5:$O$4516)))</f>
        <v>C2</v>
      </c>
      <c r="Q1150" t="str">
        <f t="shared" si="39"/>
        <v>C2</v>
      </c>
      <c r="R1150" t="str">
        <f t="shared" si="40"/>
        <v>2021Motor Private</v>
      </c>
    </row>
    <row r="1151" spans="2:18" x14ac:dyDescent="0.35">
      <c r="B1151" s="40"/>
      <c r="C1151" s="45" t="s">
        <v>6176</v>
      </c>
      <c r="D1151" s="46">
        <v>44537</v>
      </c>
      <c r="E1151" s="46">
        <v>44592</v>
      </c>
      <c r="F1151" s="47" t="s">
        <v>3910</v>
      </c>
      <c r="G1151" s="48">
        <v>50000</v>
      </c>
      <c r="H1151" s="49">
        <v>45140</v>
      </c>
      <c r="I1151" s="44">
        <v>2021</v>
      </c>
      <c r="J1151" s="44">
        <v>2022</v>
      </c>
      <c r="K1151" s="44">
        <v>2023</v>
      </c>
      <c r="L1151" s="44" t="s">
        <v>3138</v>
      </c>
      <c r="M1151" s="44" t="s">
        <v>7210</v>
      </c>
      <c r="N1151" s="44">
        <v>0</v>
      </c>
      <c r="O1151" t="str">
        <f>IF(_xlfn.XLOOKUP(C1151,Raw_Data_OS_23!$C$7:$C$4518,Raw_Data_OS_23!$C$7:$C$4518,"New_Claim")="New_Claim",IF(_xlfn.XLOOKUP(C1151,'Raw Data_OS_22'!$C$5:$C$4516,'Raw Data_OS_22'!$C$5:$C$4516,"New_Claim")="New_Claim",IF(I1151=$O$1,"F1","F2"),"Considered"),"Considered")</f>
        <v>Considered</v>
      </c>
      <c r="P1151" t="str" cm="1">
        <f t="array" ref="P1151">_xlfn.IFS(O1151="F1","F1",O1151="F2","F2",O1151="Considered",_xlfn.XLOOKUP(C1151,Raw_Data_OS_23!$C$7:$C$4518,Raw_Data_OS_23!$N$7:$N$4518,_xlfn.XLOOKUP(Raw_Data_Paid_23!C1151,'Raw Data_OS_22'!$C$5:$C$4516,'Raw Data_OS_22'!$O$5:$O$4516)))</f>
        <v>C2</v>
      </c>
      <c r="Q1151" t="str">
        <f t="shared" si="39"/>
        <v>C2</v>
      </c>
      <c r="R1151" t="str">
        <f t="shared" si="40"/>
        <v>2021Motor Private</v>
      </c>
    </row>
    <row r="1152" spans="2:18" x14ac:dyDescent="0.35">
      <c r="B1152" s="40"/>
      <c r="C1152" s="45" t="s">
        <v>2642</v>
      </c>
      <c r="D1152" s="46">
        <v>44235</v>
      </c>
      <c r="E1152" s="46">
        <v>44295</v>
      </c>
      <c r="F1152" s="47" t="s">
        <v>3910</v>
      </c>
      <c r="G1152" s="48">
        <v>222139</v>
      </c>
      <c r="H1152" s="49">
        <v>45140</v>
      </c>
      <c r="I1152" s="44">
        <v>2021</v>
      </c>
      <c r="J1152" s="44">
        <v>2021</v>
      </c>
      <c r="K1152" s="44">
        <v>2023</v>
      </c>
      <c r="L1152" s="44" t="s">
        <v>21</v>
      </c>
      <c r="M1152" s="44" t="s">
        <v>7210</v>
      </c>
      <c r="N1152" s="44">
        <v>0</v>
      </c>
      <c r="O1152" t="str">
        <f>IF(_xlfn.XLOOKUP(C1152,Raw_Data_OS_23!$C$7:$C$4518,Raw_Data_OS_23!$C$7:$C$4518,"New_Claim")="New_Claim",IF(_xlfn.XLOOKUP(C1152,'Raw Data_OS_22'!$C$5:$C$4516,'Raw Data_OS_22'!$C$5:$C$4516,"New_Claim")="New_Claim",IF(I1152=$O$1,"F1","F2"),"Considered"),"Considered")</f>
        <v>Considered</v>
      </c>
      <c r="P1152" t="str" cm="1">
        <f t="array" ref="P1152">_xlfn.IFS(O1152="F1","F1",O1152="F2","F2",O1152="Considered",_xlfn.XLOOKUP(C1152,Raw_Data_OS_23!$C$7:$C$4518,Raw_Data_OS_23!$N$7:$N$4518,_xlfn.XLOOKUP(Raw_Data_Paid_23!C1152,'Raw Data_OS_22'!$C$5:$C$4516,'Raw Data_OS_22'!$O$5:$O$4516)))</f>
        <v>B2</v>
      </c>
      <c r="Q1152" t="str">
        <f t="shared" si="39"/>
        <v>B2</v>
      </c>
      <c r="R1152" t="str">
        <f t="shared" si="40"/>
        <v>2021Motor Private</v>
      </c>
    </row>
    <row r="1153" spans="2:18" x14ac:dyDescent="0.35">
      <c r="B1153" s="40"/>
      <c r="C1153" s="45" t="s">
        <v>6068</v>
      </c>
      <c r="D1153" s="46">
        <v>44573</v>
      </c>
      <c r="E1153" s="46">
        <v>44573</v>
      </c>
      <c r="F1153" s="47" t="s">
        <v>658</v>
      </c>
      <c r="G1153" s="48">
        <v>70098</v>
      </c>
      <c r="H1153" s="49">
        <v>45140</v>
      </c>
      <c r="I1153" s="44">
        <v>2022</v>
      </c>
      <c r="J1153" s="44">
        <v>2022</v>
      </c>
      <c r="K1153" s="44">
        <v>2023</v>
      </c>
      <c r="L1153" s="44" t="s">
        <v>6021</v>
      </c>
      <c r="M1153" s="44" t="s">
        <v>7210</v>
      </c>
      <c r="N1153" s="44">
        <v>1</v>
      </c>
      <c r="O1153" t="str">
        <f>IF(_xlfn.XLOOKUP(C1153,Raw_Data_OS_23!$C$7:$C$4518,Raw_Data_OS_23!$C$7:$C$4518,"New_Claim")="New_Claim",IF(_xlfn.XLOOKUP(C1153,'Raw Data_OS_22'!$C$5:$C$4516,'Raw Data_OS_22'!$C$5:$C$4516,"New_Claim")="New_Claim",IF(I1153=$O$1,"F1","F2"),"Considered"),"Considered")</f>
        <v>Considered</v>
      </c>
      <c r="P1153" t="str" cm="1">
        <f t="array" ref="P1153">_xlfn.IFS(O1153="F1","F1",O1153="F2","F2",O1153="Considered",_xlfn.XLOOKUP(C1153,Raw_Data_OS_23!$C$7:$C$4518,Raw_Data_OS_23!$N$7:$N$4518,_xlfn.XLOOKUP(Raw_Data_Paid_23!C1153,'Raw Data_OS_22'!$C$5:$C$4516,'Raw Data_OS_22'!$O$5:$O$4516)))</f>
        <v>B2</v>
      </c>
      <c r="Q1153" t="str">
        <f t="shared" si="39"/>
        <v>B2</v>
      </c>
      <c r="R1153" t="str">
        <f t="shared" si="40"/>
        <v>2022Workmen's Compensation</v>
      </c>
    </row>
    <row r="1154" spans="2:18" x14ac:dyDescent="0.35">
      <c r="B1154" s="40"/>
      <c r="C1154" s="45" t="s">
        <v>6582</v>
      </c>
      <c r="D1154" s="46">
        <v>44709</v>
      </c>
      <c r="E1154" s="46">
        <v>44719</v>
      </c>
      <c r="F1154" s="47" t="s">
        <v>3910</v>
      </c>
      <c r="G1154" s="48">
        <v>235443</v>
      </c>
      <c r="H1154" s="49">
        <v>45140</v>
      </c>
      <c r="I1154" s="44">
        <v>2022</v>
      </c>
      <c r="J1154" s="44">
        <v>2022</v>
      </c>
      <c r="K1154" s="44">
        <v>2023</v>
      </c>
      <c r="L1154" s="44" t="s">
        <v>6406</v>
      </c>
      <c r="M1154" s="44" t="s">
        <v>7210</v>
      </c>
      <c r="N1154" s="44">
        <v>1</v>
      </c>
      <c r="O1154" t="str">
        <f>IF(_xlfn.XLOOKUP(C1154,Raw_Data_OS_23!$C$7:$C$4518,Raw_Data_OS_23!$C$7:$C$4518,"New_Claim")="New_Claim",IF(_xlfn.XLOOKUP(C1154,'Raw Data_OS_22'!$C$5:$C$4516,'Raw Data_OS_22'!$C$5:$C$4516,"New_Claim")="New_Claim",IF(I1154=$O$1,"F1","F2"),"Considered"),"Considered")</f>
        <v>Considered</v>
      </c>
      <c r="P1154" t="str" cm="1">
        <f t="array" ref="P1154">_xlfn.IFS(O1154="F1","F1",O1154="F2","F2",O1154="Considered",_xlfn.XLOOKUP(C1154,Raw_Data_OS_23!$C$7:$C$4518,Raw_Data_OS_23!$N$7:$N$4518,_xlfn.XLOOKUP(Raw_Data_Paid_23!C1154,'Raw Data_OS_22'!$C$5:$C$4516,'Raw Data_OS_22'!$O$5:$O$4516)))</f>
        <v>B2</v>
      </c>
      <c r="Q1154" t="str">
        <f t="shared" si="39"/>
        <v>B2</v>
      </c>
      <c r="R1154" t="str">
        <f t="shared" si="40"/>
        <v>2022Motor Private</v>
      </c>
    </row>
    <row r="1155" spans="2:18" x14ac:dyDescent="0.35">
      <c r="B1155" s="40"/>
      <c r="C1155" s="45" t="s">
        <v>2922</v>
      </c>
      <c r="D1155" s="46">
        <v>44324</v>
      </c>
      <c r="E1155" s="46">
        <v>44327</v>
      </c>
      <c r="F1155" s="47" t="s">
        <v>3910</v>
      </c>
      <c r="G1155" s="48">
        <v>17500</v>
      </c>
      <c r="H1155" s="49">
        <v>45140</v>
      </c>
      <c r="I1155" s="44">
        <v>2021</v>
      </c>
      <c r="J1155" s="44">
        <v>2021</v>
      </c>
      <c r="K1155" s="44">
        <v>2023</v>
      </c>
      <c r="L1155" s="44" t="s">
        <v>2250</v>
      </c>
      <c r="M1155" s="44" t="s">
        <v>7210</v>
      </c>
      <c r="N1155" s="44">
        <v>1</v>
      </c>
      <c r="O1155" t="str">
        <f>IF(_xlfn.XLOOKUP(C1155,Raw_Data_OS_23!$C$7:$C$4518,Raw_Data_OS_23!$C$7:$C$4518,"New_Claim")="New_Claim",IF(_xlfn.XLOOKUP(C1155,'Raw Data_OS_22'!$C$5:$C$4516,'Raw Data_OS_22'!$C$5:$C$4516,"New_Claim")="New_Claim",IF(I1155=$O$1,"F1","F2"),"Considered"),"Considered")</f>
        <v>Considered</v>
      </c>
      <c r="P1155" t="str" cm="1">
        <f t="array" ref="P1155">_xlfn.IFS(O1155="F1","F1",O1155="F2","F2",O1155="Considered",_xlfn.XLOOKUP(C1155,Raw_Data_OS_23!$C$7:$C$4518,Raw_Data_OS_23!$N$7:$N$4518,_xlfn.XLOOKUP(Raw_Data_Paid_23!C1155,'Raw Data_OS_22'!$C$5:$C$4516,'Raw Data_OS_22'!$O$5:$O$4516)))</f>
        <v>B2</v>
      </c>
      <c r="Q1155" t="str">
        <f t="shared" si="39"/>
        <v>B2</v>
      </c>
      <c r="R1155" t="str">
        <f t="shared" si="40"/>
        <v>2021Motor Private</v>
      </c>
    </row>
    <row r="1156" spans="2:18" x14ac:dyDescent="0.35">
      <c r="B1156" s="40"/>
      <c r="C1156" s="45" t="s">
        <v>3015</v>
      </c>
      <c r="D1156" s="46">
        <v>44344</v>
      </c>
      <c r="E1156" s="46">
        <v>44349</v>
      </c>
      <c r="F1156" s="47" t="s">
        <v>3910</v>
      </c>
      <c r="G1156" s="48">
        <v>20000</v>
      </c>
      <c r="H1156" s="49">
        <v>45140</v>
      </c>
      <c r="I1156" s="44">
        <v>2021</v>
      </c>
      <c r="J1156" s="44">
        <v>2021</v>
      </c>
      <c r="K1156" s="44">
        <v>2023</v>
      </c>
      <c r="L1156" s="44" t="s">
        <v>2250</v>
      </c>
      <c r="M1156" s="44" t="s">
        <v>7210</v>
      </c>
      <c r="N1156" s="44">
        <v>0</v>
      </c>
      <c r="O1156" t="str">
        <f>IF(_xlfn.XLOOKUP(C1156,Raw_Data_OS_23!$C$7:$C$4518,Raw_Data_OS_23!$C$7:$C$4518,"New_Claim")="New_Claim",IF(_xlfn.XLOOKUP(C1156,'Raw Data_OS_22'!$C$5:$C$4516,'Raw Data_OS_22'!$C$5:$C$4516,"New_Claim")="New_Claim",IF(I1156=$O$1,"F1","F2"),"Considered"),"Considered")</f>
        <v>Considered</v>
      </c>
      <c r="P1156" t="str" cm="1">
        <f t="array" ref="P1156">_xlfn.IFS(O1156="F1","F1",O1156="F2","F2",O1156="Considered",_xlfn.XLOOKUP(C1156,Raw_Data_OS_23!$C$7:$C$4518,Raw_Data_OS_23!$N$7:$N$4518,_xlfn.XLOOKUP(Raw_Data_Paid_23!C1156,'Raw Data_OS_22'!$C$5:$C$4516,'Raw Data_OS_22'!$O$5:$O$4516)))</f>
        <v>B2</v>
      </c>
      <c r="Q1156" t="str">
        <f t="shared" si="39"/>
        <v>B2</v>
      </c>
      <c r="R1156" t="str">
        <f t="shared" si="40"/>
        <v>2021Motor Private</v>
      </c>
    </row>
    <row r="1157" spans="2:18" x14ac:dyDescent="0.35">
      <c r="B1157" s="40"/>
      <c r="C1157" s="45" t="s">
        <v>7516</v>
      </c>
      <c r="D1157" s="46">
        <v>45093</v>
      </c>
      <c r="E1157" s="46">
        <v>45110</v>
      </c>
      <c r="F1157" s="47" t="s">
        <v>3910</v>
      </c>
      <c r="G1157" s="48">
        <v>18000</v>
      </c>
      <c r="H1157" s="49">
        <v>45141</v>
      </c>
      <c r="I1157" s="44">
        <v>2023</v>
      </c>
      <c r="J1157" s="44">
        <v>2023</v>
      </c>
      <c r="K1157" s="44">
        <v>2023</v>
      </c>
      <c r="L1157" s="44" t="s">
        <v>7246</v>
      </c>
      <c r="M1157" s="44" t="s">
        <v>7210</v>
      </c>
      <c r="N1157" s="44">
        <v>1</v>
      </c>
      <c r="O1157" t="str">
        <f>IF(_xlfn.XLOOKUP(C1157,Raw_Data_OS_23!$C$7:$C$4518,Raw_Data_OS_23!$C$7:$C$4518,"New_Claim")="New_Claim",IF(_xlfn.XLOOKUP(C1157,'Raw Data_OS_22'!$C$5:$C$4516,'Raw Data_OS_22'!$C$5:$C$4516,"New_Claim")="New_Claim",IF(I1157=$O$1,"F1","F2"),"Considered"),"Considered")</f>
        <v>Considered</v>
      </c>
      <c r="P1157" t="str" cm="1">
        <f t="array" ref="P1157">_xlfn.IFS(O1157="F1","F1",O1157="F2","F2",O1157="Considered",_xlfn.XLOOKUP(C1157,Raw_Data_OS_23!$C$7:$C$4518,Raw_Data_OS_23!$N$7:$N$4518,_xlfn.XLOOKUP(Raw_Data_Paid_23!C1157,'Raw Data_OS_22'!$C$5:$C$4516,'Raw Data_OS_22'!$O$5:$O$4516)))</f>
        <v>E1</v>
      </c>
      <c r="Q1157" t="str">
        <f t="shared" ref="Q1157:Q1220" si="41">IF(P1157="D","F3",IF(P1157="E1","E2",P1157))</f>
        <v>E2</v>
      </c>
      <c r="R1157" t="str">
        <f t="shared" ref="R1157:R1220" si="42">I1157&amp;F1157</f>
        <v>2023Motor Private</v>
      </c>
    </row>
    <row r="1158" spans="2:18" x14ac:dyDescent="0.35">
      <c r="B1158" s="40"/>
      <c r="C1158" s="45" t="s">
        <v>7407</v>
      </c>
      <c r="D1158" s="46">
        <v>44624</v>
      </c>
      <c r="E1158" s="46">
        <v>44959</v>
      </c>
      <c r="F1158" s="47" t="s">
        <v>658</v>
      </c>
      <c r="G1158" s="48">
        <v>1256</v>
      </c>
      <c r="H1158" s="49">
        <v>45141</v>
      </c>
      <c r="I1158" s="44">
        <v>2022</v>
      </c>
      <c r="J1158" s="44">
        <v>2023</v>
      </c>
      <c r="K1158" s="44">
        <v>2023</v>
      </c>
      <c r="L1158" s="44" t="s">
        <v>6021</v>
      </c>
      <c r="M1158" s="44" t="s">
        <v>7210</v>
      </c>
      <c r="N1158" s="44">
        <v>0</v>
      </c>
      <c r="O1158" t="str">
        <f>IF(_xlfn.XLOOKUP(C1158,Raw_Data_OS_23!$C$7:$C$4518,Raw_Data_OS_23!$C$7:$C$4518,"New_Claim")="New_Claim",IF(_xlfn.XLOOKUP(C1158,'Raw Data_OS_22'!$C$5:$C$4516,'Raw Data_OS_22'!$C$5:$C$4516,"New_Claim")="New_Claim",IF(I1158=$O$1,"F1","F2"),"Considered"),"Considered")</f>
        <v>Considered</v>
      </c>
      <c r="P1158" t="str" cm="1">
        <f t="array" ref="P1158">_xlfn.IFS(O1158="F1","F1",O1158="F2","F2",O1158="Considered",_xlfn.XLOOKUP(C1158,Raw_Data_OS_23!$C$7:$C$4518,Raw_Data_OS_23!$N$7:$N$4518,_xlfn.XLOOKUP(Raw_Data_Paid_23!C1158,'Raw Data_OS_22'!$C$5:$C$4516,'Raw Data_OS_22'!$O$5:$O$4516)))</f>
        <v>D</v>
      </c>
      <c r="Q1158" t="str">
        <f t="shared" si="41"/>
        <v>F3</v>
      </c>
      <c r="R1158" t="str">
        <f t="shared" si="42"/>
        <v>2022Workmen's Compensation</v>
      </c>
    </row>
    <row r="1159" spans="2:18" x14ac:dyDescent="0.35">
      <c r="B1159" s="40"/>
      <c r="C1159" s="45" t="s">
        <v>7001</v>
      </c>
      <c r="D1159" s="46">
        <v>44592</v>
      </c>
      <c r="E1159" s="46">
        <v>44698</v>
      </c>
      <c r="F1159" s="47" t="s">
        <v>4263</v>
      </c>
      <c r="G1159" s="48">
        <v>80463</v>
      </c>
      <c r="H1159" s="49">
        <v>45141</v>
      </c>
      <c r="I1159" s="44">
        <v>2022</v>
      </c>
      <c r="J1159" s="44">
        <v>2022</v>
      </c>
      <c r="K1159" s="44">
        <v>2023</v>
      </c>
      <c r="L1159" s="44" t="s">
        <v>6021</v>
      </c>
      <c r="M1159" s="44" t="s">
        <v>7210</v>
      </c>
      <c r="N1159" s="44">
        <v>0</v>
      </c>
      <c r="O1159" t="str">
        <f>IF(_xlfn.XLOOKUP(C1159,Raw_Data_OS_23!$C$7:$C$4518,Raw_Data_OS_23!$C$7:$C$4518,"New_Claim")="New_Claim",IF(_xlfn.XLOOKUP(C1159,'Raw Data_OS_22'!$C$5:$C$4516,'Raw Data_OS_22'!$C$5:$C$4516,"New_Claim")="New_Claim",IF(I1159=$O$1,"F1","F2"),"Considered"),"Considered")</f>
        <v>Considered</v>
      </c>
      <c r="P1159" t="str" cm="1">
        <f t="array" ref="P1159">_xlfn.IFS(O1159="F1","F1",O1159="F2","F2",O1159="Considered",_xlfn.XLOOKUP(C1159,Raw_Data_OS_23!$C$7:$C$4518,Raw_Data_OS_23!$N$7:$N$4518,_xlfn.XLOOKUP(Raw_Data_Paid_23!C1159,'Raw Data_OS_22'!$C$5:$C$4516,'Raw Data_OS_22'!$O$5:$O$4516)))</f>
        <v>D</v>
      </c>
      <c r="Q1159" t="str">
        <f t="shared" si="41"/>
        <v>F3</v>
      </c>
      <c r="R1159" t="str">
        <f t="shared" si="42"/>
        <v>2022Personal Accident</v>
      </c>
    </row>
    <row r="1160" spans="2:18" x14ac:dyDescent="0.35">
      <c r="B1160" s="40"/>
      <c r="C1160" s="45" t="s">
        <v>3728</v>
      </c>
      <c r="D1160" s="46">
        <v>44512</v>
      </c>
      <c r="E1160" s="46">
        <v>44517</v>
      </c>
      <c r="F1160" s="47" t="s">
        <v>3910</v>
      </c>
      <c r="G1160" s="48">
        <v>38700</v>
      </c>
      <c r="H1160" s="49">
        <v>45141</v>
      </c>
      <c r="I1160" s="44">
        <v>2021</v>
      </c>
      <c r="J1160" s="44">
        <v>2021</v>
      </c>
      <c r="K1160" s="44">
        <v>2023</v>
      </c>
      <c r="L1160" s="44" t="s">
        <v>3138</v>
      </c>
      <c r="M1160" s="44" t="s">
        <v>7210</v>
      </c>
      <c r="N1160" s="44">
        <v>1</v>
      </c>
      <c r="O1160" t="str">
        <f>IF(_xlfn.XLOOKUP(C1160,Raw_Data_OS_23!$C$7:$C$4518,Raw_Data_OS_23!$C$7:$C$4518,"New_Claim")="New_Claim",IF(_xlfn.XLOOKUP(C1160,'Raw Data_OS_22'!$C$5:$C$4516,'Raw Data_OS_22'!$C$5:$C$4516,"New_Claim")="New_Claim",IF(I1160=$O$1,"F1","F2"),"Considered"),"Considered")</f>
        <v>Considered</v>
      </c>
      <c r="P1160" t="str" cm="1">
        <f t="array" ref="P1160">_xlfn.IFS(O1160="F1","F1",O1160="F2","F2",O1160="Considered",_xlfn.XLOOKUP(C1160,Raw_Data_OS_23!$C$7:$C$4518,Raw_Data_OS_23!$N$7:$N$4518,_xlfn.XLOOKUP(Raw_Data_Paid_23!C1160,'Raw Data_OS_22'!$C$5:$C$4516,'Raw Data_OS_22'!$O$5:$O$4516)))</f>
        <v>B2</v>
      </c>
      <c r="Q1160" t="str">
        <f t="shared" si="41"/>
        <v>B2</v>
      </c>
      <c r="R1160" t="str">
        <f t="shared" si="42"/>
        <v>2021Motor Private</v>
      </c>
    </row>
    <row r="1161" spans="2:18" x14ac:dyDescent="0.35">
      <c r="B1161" s="40"/>
      <c r="C1161" s="45" t="s">
        <v>6464</v>
      </c>
      <c r="D1161" s="46">
        <v>44668</v>
      </c>
      <c r="E1161" s="46">
        <v>44676</v>
      </c>
      <c r="F1161" s="47" t="s">
        <v>3910</v>
      </c>
      <c r="G1161" s="48">
        <v>24500</v>
      </c>
      <c r="H1161" s="49">
        <v>45141</v>
      </c>
      <c r="I1161" s="44">
        <v>2022</v>
      </c>
      <c r="J1161" s="44">
        <v>2022</v>
      </c>
      <c r="K1161" s="44">
        <v>2023</v>
      </c>
      <c r="L1161" s="44" t="s">
        <v>6406</v>
      </c>
      <c r="M1161" s="44" t="s">
        <v>7210</v>
      </c>
      <c r="N1161" s="44">
        <v>0</v>
      </c>
      <c r="O1161" t="str">
        <f>IF(_xlfn.XLOOKUP(C1161,Raw_Data_OS_23!$C$7:$C$4518,Raw_Data_OS_23!$C$7:$C$4518,"New_Claim")="New_Claim",IF(_xlfn.XLOOKUP(C1161,'Raw Data_OS_22'!$C$5:$C$4516,'Raw Data_OS_22'!$C$5:$C$4516,"New_Claim")="New_Claim",IF(I1161=$O$1,"F1","F2"),"Considered"),"Considered")</f>
        <v>Considered</v>
      </c>
      <c r="P1161" t="str" cm="1">
        <f t="array" ref="P1161">_xlfn.IFS(O1161="F1","F1",O1161="F2","F2",O1161="Considered",_xlfn.XLOOKUP(C1161,Raw_Data_OS_23!$C$7:$C$4518,Raw_Data_OS_23!$N$7:$N$4518,_xlfn.XLOOKUP(Raw_Data_Paid_23!C1161,'Raw Data_OS_22'!$C$5:$C$4516,'Raw Data_OS_22'!$O$5:$O$4516)))</f>
        <v>B2</v>
      </c>
      <c r="Q1161" t="str">
        <f t="shared" si="41"/>
        <v>B2</v>
      </c>
      <c r="R1161" t="str">
        <f t="shared" si="42"/>
        <v>2022Motor Private</v>
      </c>
    </row>
    <row r="1162" spans="2:18" x14ac:dyDescent="0.35">
      <c r="B1162" s="40"/>
      <c r="C1162" s="45" t="s">
        <v>6541</v>
      </c>
      <c r="D1162" s="46">
        <v>44698</v>
      </c>
      <c r="E1162" s="46">
        <v>44704</v>
      </c>
      <c r="F1162" s="47" t="s">
        <v>3910</v>
      </c>
      <c r="G1162" s="48">
        <v>41600</v>
      </c>
      <c r="H1162" s="49">
        <v>45141</v>
      </c>
      <c r="I1162" s="44">
        <v>2022</v>
      </c>
      <c r="J1162" s="44">
        <v>2022</v>
      </c>
      <c r="K1162" s="44">
        <v>2023</v>
      </c>
      <c r="L1162" s="44" t="s">
        <v>6406</v>
      </c>
      <c r="M1162" s="44" t="s">
        <v>7210</v>
      </c>
      <c r="N1162" s="44">
        <v>0</v>
      </c>
      <c r="O1162" t="str">
        <f>IF(_xlfn.XLOOKUP(C1162,Raw_Data_OS_23!$C$7:$C$4518,Raw_Data_OS_23!$C$7:$C$4518,"New_Claim")="New_Claim",IF(_xlfn.XLOOKUP(C1162,'Raw Data_OS_22'!$C$5:$C$4516,'Raw Data_OS_22'!$C$5:$C$4516,"New_Claim")="New_Claim",IF(I1162=$O$1,"F1","F2"),"Considered"),"Considered")</f>
        <v>Considered</v>
      </c>
      <c r="P1162" t="str" cm="1">
        <f t="array" ref="P1162">_xlfn.IFS(O1162="F1","F1",O1162="F2","F2",O1162="Considered",_xlfn.XLOOKUP(C1162,Raw_Data_OS_23!$C$7:$C$4518,Raw_Data_OS_23!$N$7:$N$4518,_xlfn.XLOOKUP(Raw_Data_Paid_23!C1162,'Raw Data_OS_22'!$C$5:$C$4516,'Raw Data_OS_22'!$O$5:$O$4516)))</f>
        <v>B2</v>
      </c>
      <c r="Q1162" t="str">
        <f t="shared" si="41"/>
        <v>B2</v>
      </c>
      <c r="R1162" t="str">
        <f t="shared" si="42"/>
        <v>2022Motor Private</v>
      </c>
    </row>
    <row r="1163" spans="2:18" x14ac:dyDescent="0.35">
      <c r="B1163" s="40"/>
      <c r="C1163" s="45" t="s">
        <v>7235</v>
      </c>
      <c r="D1163" s="46">
        <v>44406</v>
      </c>
      <c r="E1163" s="46">
        <v>44686</v>
      </c>
      <c r="F1163" s="47" t="s">
        <v>3910</v>
      </c>
      <c r="G1163" s="48">
        <v>22400</v>
      </c>
      <c r="H1163" s="49">
        <v>45141</v>
      </c>
      <c r="I1163" s="44">
        <v>2021</v>
      </c>
      <c r="J1163" s="44">
        <v>2022</v>
      </c>
      <c r="K1163" s="44">
        <v>2023</v>
      </c>
      <c r="L1163" s="44" t="s">
        <v>3073</v>
      </c>
      <c r="M1163" s="44" t="s">
        <v>7210</v>
      </c>
      <c r="N1163" s="44">
        <v>1</v>
      </c>
      <c r="O1163" t="str">
        <f>IF(_xlfn.XLOOKUP(C1163,Raw_Data_OS_23!$C$7:$C$4518,Raw_Data_OS_23!$C$7:$C$4518,"New_Claim")="New_Claim",IF(_xlfn.XLOOKUP(C1163,'Raw Data_OS_22'!$C$5:$C$4516,'Raw Data_OS_22'!$C$5:$C$4516,"New_Claim")="New_Claim",IF(I1163=$O$1,"F1","F2"),"Considered"),"Considered")</f>
        <v>Considered</v>
      </c>
      <c r="P1163" t="str" cm="1">
        <f t="array" ref="P1163">_xlfn.IFS(O1163="F1","F1",O1163="F2","F2",O1163="Considered",_xlfn.XLOOKUP(C1163,Raw_Data_OS_23!$C$7:$C$4518,Raw_Data_OS_23!$N$7:$N$4518,_xlfn.XLOOKUP(Raw_Data_Paid_23!C1163,'Raw Data_OS_22'!$C$5:$C$4516,'Raw Data_OS_22'!$O$5:$O$4516)))</f>
        <v>D</v>
      </c>
      <c r="Q1163" t="str">
        <f t="shared" si="41"/>
        <v>F3</v>
      </c>
      <c r="R1163" t="str">
        <f t="shared" si="42"/>
        <v>2021Motor Private</v>
      </c>
    </row>
    <row r="1164" spans="2:18" x14ac:dyDescent="0.35">
      <c r="B1164" s="40"/>
      <c r="C1164" s="45" t="s">
        <v>2599</v>
      </c>
      <c r="D1164" s="46">
        <v>44270</v>
      </c>
      <c r="E1164" s="46">
        <v>44272</v>
      </c>
      <c r="F1164" s="47" t="s">
        <v>3910</v>
      </c>
      <c r="G1164" s="48">
        <v>28950</v>
      </c>
      <c r="H1164" s="49">
        <v>45141</v>
      </c>
      <c r="I1164" s="44">
        <v>2021</v>
      </c>
      <c r="J1164" s="44">
        <v>2021</v>
      </c>
      <c r="K1164" s="44">
        <v>2023</v>
      </c>
      <c r="L1164" s="44" t="s">
        <v>21</v>
      </c>
      <c r="M1164" s="44" t="s">
        <v>7210</v>
      </c>
      <c r="N1164" s="44">
        <v>0</v>
      </c>
      <c r="O1164" t="str">
        <f>IF(_xlfn.XLOOKUP(C1164,Raw_Data_OS_23!$C$7:$C$4518,Raw_Data_OS_23!$C$7:$C$4518,"New_Claim")="New_Claim",IF(_xlfn.XLOOKUP(C1164,'Raw Data_OS_22'!$C$5:$C$4516,'Raw Data_OS_22'!$C$5:$C$4516,"New_Claim")="New_Claim",IF(I1164=$O$1,"F1","F2"),"Considered"),"Considered")</f>
        <v>Considered</v>
      </c>
      <c r="P1164" t="str" cm="1">
        <f t="array" ref="P1164">_xlfn.IFS(O1164="F1","F1",O1164="F2","F2",O1164="Considered",_xlfn.XLOOKUP(C1164,Raw_Data_OS_23!$C$7:$C$4518,Raw_Data_OS_23!$N$7:$N$4518,_xlfn.XLOOKUP(Raw_Data_Paid_23!C1164,'Raw Data_OS_22'!$C$5:$C$4516,'Raw Data_OS_22'!$O$5:$O$4516)))</f>
        <v>B2</v>
      </c>
      <c r="Q1164" t="str">
        <f t="shared" si="41"/>
        <v>B2</v>
      </c>
      <c r="R1164" t="str">
        <f t="shared" si="42"/>
        <v>2021Motor Private</v>
      </c>
    </row>
    <row r="1165" spans="2:18" x14ac:dyDescent="0.35">
      <c r="B1165" s="40"/>
      <c r="C1165" s="45" t="s">
        <v>3329</v>
      </c>
      <c r="D1165" s="46">
        <v>44412</v>
      </c>
      <c r="E1165" s="46">
        <v>44426</v>
      </c>
      <c r="F1165" s="47" t="s">
        <v>3910</v>
      </c>
      <c r="G1165" s="48">
        <v>48750</v>
      </c>
      <c r="H1165" s="49">
        <v>45141</v>
      </c>
      <c r="I1165" s="44">
        <v>2021</v>
      </c>
      <c r="J1165" s="44">
        <v>2021</v>
      </c>
      <c r="K1165" s="44">
        <v>2023</v>
      </c>
      <c r="L1165" s="44" t="s">
        <v>3073</v>
      </c>
      <c r="M1165" s="44" t="s">
        <v>7210</v>
      </c>
      <c r="N1165" s="44">
        <v>1</v>
      </c>
      <c r="O1165" t="str">
        <f>IF(_xlfn.XLOOKUP(C1165,Raw_Data_OS_23!$C$7:$C$4518,Raw_Data_OS_23!$C$7:$C$4518,"New_Claim")="New_Claim",IF(_xlfn.XLOOKUP(C1165,'Raw Data_OS_22'!$C$5:$C$4516,'Raw Data_OS_22'!$C$5:$C$4516,"New_Claim")="New_Claim",IF(I1165=$O$1,"F1","F2"),"Considered"),"Considered")</f>
        <v>Considered</v>
      </c>
      <c r="P1165" t="str" cm="1">
        <f t="array" ref="P1165">_xlfn.IFS(O1165="F1","F1",O1165="F2","F2",O1165="Considered",_xlfn.XLOOKUP(C1165,Raw_Data_OS_23!$C$7:$C$4518,Raw_Data_OS_23!$N$7:$N$4518,_xlfn.XLOOKUP(Raw_Data_Paid_23!C1165,'Raw Data_OS_22'!$C$5:$C$4516,'Raw Data_OS_22'!$O$5:$O$4516)))</f>
        <v>B2</v>
      </c>
      <c r="Q1165" t="str">
        <f t="shared" si="41"/>
        <v>B2</v>
      </c>
      <c r="R1165" t="str">
        <f t="shared" si="42"/>
        <v>2021Motor Private</v>
      </c>
    </row>
    <row r="1166" spans="2:18" x14ac:dyDescent="0.35">
      <c r="B1166" s="40"/>
      <c r="C1166" s="45" t="s">
        <v>6099</v>
      </c>
      <c r="D1166" s="46">
        <v>44073</v>
      </c>
      <c r="E1166" s="46">
        <v>44439</v>
      </c>
      <c r="F1166" s="47" t="s">
        <v>3910</v>
      </c>
      <c r="G1166" s="48">
        <v>42900</v>
      </c>
      <c r="H1166" s="49">
        <v>45141</v>
      </c>
      <c r="I1166" s="44">
        <v>2020</v>
      </c>
      <c r="J1166" s="44">
        <v>2021</v>
      </c>
      <c r="K1166" s="44">
        <v>2023</v>
      </c>
      <c r="L1166" s="44" t="s">
        <v>35</v>
      </c>
      <c r="M1166" s="44" t="s">
        <v>7210</v>
      </c>
      <c r="N1166" s="44">
        <v>1</v>
      </c>
      <c r="O1166" t="str">
        <f>IF(_xlfn.XLOOKUP(C1166,Raw_Data_OS_23!$C$7:$C$4518,Raw_Data_OS_23!$C$7:$C$4518,"New_Claim")="New_Claim",IF(_xlfn.XLOOKUP(C1166,'Raw Data_OS_22'!$C$5:$C$4516,'Raw Data_OS_22'!$C$5:$C$4516,"New_Claim")="New_Claim",IF(I1166=$O$1,"F1","F2"),"Considered"),"Considered")</f>
        <v>Considered</v>
      </c>
      <c r="P1166" t="str" cm="1">
        <f t="array" ref="P1166">_xlfn.IFS(O1166="F1","F1",O1166="F2","F2",O1166="Considered",_xlfn.XLOOKUP(C1166,Raw_Data_OS_23!$C$7:$C$4518,Raw_Data_OS_23!$N$7:$N$4518,_xlfn.XLOOKUP(Raw_Data_Paid_23!C1166,'Raw Data_OS_22'!$C$5:$C$4516,'Raw Data_OS_22'!$O$5:$O$4516)))</f>
        <v>B2</v>
      </c>
      <c r="Q1166" t="str">
        <f t="shared" si="41"/>
        <v>B2</v>
      </c>
      <c r="R1166" t="str">
        <f t="shared" si="42"/>
        <v>2020Motor Private</v>
      </c>
    </row>
    <row r="1167" spans="2:18" x14ac:dyDescent="0.35">
      <c r="B1167" s="40"/>
      <c r="C1167" s="45" t="s">
        <v>1161</v>
      </c>
      <c r="D1167" s="46">
        <v>44183</v>
      </c>
      <c r="E1167" s="46">
        <v>44183</v>
      </c>
      <c r="F1167" s="47" t="s">
        <v>3908</v>
      </c>
      <c r="G1167" s="48">
        <v>45400</v>
      </c>
      <c r="H1167" s="49">
        <v>45141</v>
      </c>
      <c r="I1167" s="44">
        <v>2020</v>
      </c>
      <c r="J1167" s="44">
        <v>2020</v>
      </c>
      <c r="K1167" s="44">
        <v>2023</v>
      </c>
      <c r="L1167" s="44" t="s">
        <v>11</v>
      </c>
      <c r="M1167" s="44" t="s">
        <v>7210</v>
      </c>
      <c r="N1167" s="44">
        <v>0</v>
      </c>
      <c r="O1167" t="str">
        <f>IF(_xlfn.XLOOKUP(C1167,Raw_Data_OS_23!$C$7:$C$4518,Raw_Data_OS_23!$C$7:$C$4518,"New_Claim")="New_Claim",IF(_xlfn.XLOOKUP(C1167,'Raw Data_OS_22'!$C$5:$C$4516,'Raw Data_OS_22'!$C$5:$C$4516,"New_Claim")="New_Claim",IF(I1167=$O$1,"F1","F2"),"Considered"),"Considered")</f>
        <v>Considered</v>
      </c>
      <c r="P1167" t="str" cm="1">
        <f t="array" ref="P1167">_xlfn.IFS(O1167="F1","F1",O1167="F2","F2",O1167="Considered",_xlfn.XLOOKUP(C1167,Raw_Data_OS_23!$C$7:$C$4518,Raw_Data_OS_23!$N$7:$N$4518,_xlfn.XLOOKUP(Raw_Data_Paid_23!C1167,'Raw Data_OS_22'!$C$5:$C$4516,'Raw Data_OS_22'!$O$5:$O$4516)))</f>
        <v>B2</v>
      </c>
      <c r="Q1167" t="str">
        <f t="shared" si="41"/>
        <v>B2</v>
      </c>
      <c r="R1167" t="str">
        <f t="shared" si="42"/>
        <v>2020Motor Commercial</v>
      </c>
    </row>
    <row r="1168" spans="2:18" x14ac:dyDescent="0.35">
      <c r="B1168" s="40"/>
      <c r="C1168" s="45" t="s">
        <v>6594</v>
      </c>
      <c r="D1168" s="46">
        <v>44700</v>
      </c>
      <c r="E1168" s="46">
        <v>44726</v>
      </c>
      <c r="F1168" s="47" t="s">
        <v>3910</v>
      </c>
      <c r="G1168" s="48">
        <v>66150</v>
      </c>
      <c r="H1168" s="49">
        <v>45141</v>
      </c>
      <c r="I1168" s="44">
        <v>2022</v>
      </c>
      <c r="J1168" s="44">
        <v>2022</v>
      </c>
      <c r="K1168" s="44">
        <v>2023</v>
      </c>
      <c r="L1168" s="44" t="s">
        <v>6406</v>
      </c>
      <c r="M1168" s="44" t="s">
        <v>7210</v>
      </c>
      <c r="N1168" s="44">
        <v>1</v>
      </c>
      <c r="O1168" t="str">
        <f>IF(_xlfn.XLOOKUP(C1168,Raw_Data_OS_23!$C$7:$C$4518,Raw_Data_OS_23!$C$7:$C$4518,"New_Claim")="New_Claim",IF(_xlfn.XLOOKUP(C1168,'Raw Data_OS_22'!$C$5:$C$4516,'Raw Data_OS_22'!$C$5:$C$4516,"New_Claim")="New_Claim",IF(I1168=$O$1,"F1","F2"),"Considered"),"Considered")</f>
        <v>Considered</v>
      </c>
      <c r="P1168" t="str" cm="1">
        <f t="array" ref="P1168">_xlfn.IFS(O1168="F1","F1",O1168="F2","F2",O1168="Considered",_xlfn.XLOOKUP(C1168,Raw_Data_OS_23!$C$7:$C$4518,Raw_Data_OS_23!$N$7:$N$4518,_xlfn.XLOOKUP(Raw_Data_Paid_23!C1168,'Raw Data_OS_22'!$C$5:$C$4516,'Raw Data_OS_22'!$O$5:$O$4516)))</f>
        <v>B2</v>
      </c>
      <c r="Q1168" t="str">
        <f t="shared" si="41"/>
        <v>B2</v>
      </c>
      <c r="R1168" t="str">
        <f t="shared" si="42"/>
        <v>2022Motor Private</v>
      </c>
    </row>
    <row r="1169" spans="2:18" x14ac:dyDescent="0.35">
      <c r="B1169" s="40"/>
      <c r="C1169" s="45" t="s">
        <v>6606</v>
      </c>
      <c r="D1169" s="46">
        <v>44605</v>
      </c>
      <c r="E1169" s="46">
        <v>44732</v>
      </c>
      <c r="F1169" s="47" t="s">
        <v>3910</v>
      </c>
      <c r="G1169" s="48">
        <v>44250</v>
      </c>
      <c r="H1169" s="49">
        <v>45141</v>
      </c>
      <c r="I1169" s="44">
        <v>2022</v>
      </c>
      <c r="J1169" s="44">
        <v>2022</v>
      </c>
      <c r="K1169" s="44">
        <v>2023</v>
      </c>
      <c r="L1169" s="44" t="s">
        <v>6021</v>
      </c>
      <c r="M1169" s="44" t="s">
        <v>7210</v>
      </c>
      <c r="N1169" s="44">
        <v>1</v>
      </c>
      <c r="O1169" t="str">
        <f>IF(_xlfn.XLOOKUP(C1169,Raw_Data_OS_23!$C$7:$C$4518,Raw_Data_OS_23!$C$7:$C$4518,"New_Claim")="New_Claim",IF(_xlfn.XLOOKUP(C1169,'Raw Data_OS_22'!$C$5:$C$4516,'Raw Data_OS_22'!$C$5:$C$4516,"New_Claim")="New_Claim",IF(I1169=$O$1,"F1","F2"),"Considered"),"Considered")</f>
        <v>Considered</v>
      </c>
      <c r="P1169" t="str" cm="1">
        <f t="array" ref="P1169">_xlfn.IFS(O1169="F1","F1",O1169="F2","F2",O1169="Considered",_xlfn.XLOOKUP(C1169,Raw_Data_OS_23!$C$7:$C$4518,Raw_Data_OS_23!$N$7:$N$4518,_xlfn.XLOOKUP(Raw_Data_Paid_23!C1169,'Raw Data_OS_22'!$C$5:$C$4516,'Raw Data_OS_22'!$O$5:$O$4516)))</f>
        <v>B2</v>
      </c>
      <c r="Q1169" t="str">
        <f t="shared" si="41"/>
        <v>B2</v>
      </c>
      <c r="R1169" t="str">
        <f t="shared" si="42"/>
        <v>2022Motor Private</v>
      </c>
    </row>
    <row r="1170" spans="2:18" x14ac:dyDescent="0.35">
      <c r="B1170" s="40"/>
      <c r="C1170" s="45" t="s">
        <v>7449</v>
      </c>
      <c r="D1170" s="46">
        <v>44934</v>
      </c>
      <c r="E1170" s="46">
        <v>44957</v>
      </c>
      <c r="F1170" s="47" t="s">
        <v>3910</v>
      </c>
      <c r="G1170" s="48">
        <v>21400</v>
      </c>
      <c r="H1170" s="49">
        <v>45141</v>
      </c>
      <c r="I1170" s="44">
        <v>2023</v>
      </c>
      <c r="J1170" s="44">
        <v>2023</v>
      </c>
      <c r="K1170" s="44">
        <v>2023</v>
      </c>
      <c r="L1170" s="44" t="s">
        <v>7201</v>
      </c>
      <c r="M1170" s="44" t="s">
        <v>7210</v>
      </c>
      <c r="N1170" s="44">
        <v>1</v>
      </c>
      <c r="O1170" t="str">
        <f>IF(_xlfn.XLOOKUP(C1170,Raw_Data_OS_23!$C$7:$C$4518,Raw_Data_OS_23!$C$7:$C$4518,"New_Claim")="New_Claim",IF(_xlfn.XLOOKUP(C1170,'Raw Data_OS_22'!$C$5:$C$4516,'Raw Data_OS_22'!$C$5:$C$4516,"New_Claim")="New_Claim",IF(I1170=$O$1,"F1","F2"),"Considered"),"Considered")</f>
        <v>Considered</v>
      </c>
      <c r="P1170" t="str" cm="1">
        <f t="array" ref="P1170">_xlfn.IFS(O1170="F1","F1",O1170="F2","F2",O1170="Considered",_xlfn.XLOOKUP(C1170,Raw_Data_OS_23!$C$7:$C$4518,Raw_Data_OS_23!$N$7:$N$4518,_xlfn.XLOOKUP(Raw_Data_Paid_23!C1170,'Raw Data_OS_22'!$C$5:$C$4516,'Raw Data_OS_22'!$O$5:$O$4516)))</f>
        <v>E1</v>
      </c>
      <c r="Q1170" t="str">
        <f t="shared" si="41"/>
        <v>E2</v>
      </c>
      <c r="R1170" t="str">
        <f t="shared" si="42"/>
        <v>2023Motor Private</v>
      </c>
    </row>
    <row r="1171" spans="2:18" x14ac:dyDescent="0.35">
      <c r="B1171" s="40"/>
      <c r="C1171" s="45" t="s">
        <v>7409</v>
      </c>
      <c r="D1171" s="46">
        <v>45030</v>
      </c>
      <c r="E1171" s="46">
        <v>45068</v>
      </c>
      <c r="F1171" s="47" t="s">
        <v>3910</v>
      </c>
      <c r="G1171" s="48">
        <v>35000</v>
      </c>
      <c r="H1171" s="49">
        <v>45141</v>
      </c>
      <c r="I1171" s="44">
        <v>2023</v>
      </c>
      <c r="J1171" s="44">
        <v>2023</v>
      </c>
      <c r="K1171" s="44">
        <v>2023</v>
      </c>
      <c r="L1171" s="44" t="s">
        <v>7246</v>
      </c>
      <c r="M1171" s="44" t="s">
        <v>7210</v>
      </c>
      <c r="N1171" s="44">
        <v>1</v>
      </c>
      <c r="O1171" t="str">
        <f>IF(_xlfn.XLOOKUP(C1171,Raw_Data_OS_23!$C$7:$C$4518,Raw_Data_OS_23!$C$7:$C$4518,"New_Claim")="New_Claim",IF(_xlfn.XLOOKUP(C1171,'Raw Data_OS_22'!$C$5:$C$4516,'Raw Data_OS_22'!$C$5:$C$4516,"New_Claim")="New_Claim",IF(I1171=$O$1,"F1","F2"),"Considered"),"Considered")</f>
        <v>Considered</v>
      </c>
      <c r="P1171" t="str" cm="1">
        <f t="array" ref="P1171">_xlfn.IFS(O1171="F1","F1",O1171="F2","F2",O1171="Considered",_xlfn.XLOOKUP(C1171,Raw_Data_OS_23!$C$7:$C$4518,Raw_Data_OS_23!$N$7:$N$4518,_xlfn.XLOOKUP(Raw_Data_Paid_23!C1171,'Raw Data_OS_22'!$C$5:$C$4516,'Raw Data_OS_22'!$O$5:$O$4516)))</f>
        <v>E1</v>
      </c>
      <c r="Q1171" t="str">
        <f t="shared" si="41"/>
        <v>E2</v>
      </c>
      <c r="R1171" t="str">
        <f t="shared" si="42"/>
        <v>2023Motor Private</v>
      </c>
    </row>
    <row r="1172" spans="2:18" x14ac:dyDescent="0.35">
      <c r="B1172" s="40"/>
      <c r="C1172" s="45" t="s">
        <v>3271</v>
      </c>
      <c r="D1172" s="46">
        <v>44382</v>
      </c>
      <c r="E1172" s="46">
        <v>44413</v>
      </c>
      <c r="F1172" s="47" t="s">
        <v>3908</v>
      </c>
      <c r="G1172" s="48">
        <v>18000</v>
      </c>
      <c r="H1172" s="49">
        <v>45142</v>
      </c>
      <c r="I1172" s="44">
        <v>2021</v>
      </c>
      <c r="J1172" s="44">
        <v>2021</v>
      </c>
      <c r="K1172" s="44">
        <v>2023</v>
      </c>
      <c r="L1172" s="44" t="s">
        <v>3073</v>
      </c>
      <c r="M1172" s="44" t="s">
        <v>7210</v>
      </c>
      <c r="N1172" s="44">
        <v>1</v>
      </c>
      <c r="O1172" t="str">
        <f>IF(_xlfn.XLOOKUP(C1172,Raw_Data_OS_23!$C$7:$C$4518,Raw_Data_OS_23!$C$7:$C$4518,"New_Claim")="New_Claim",IF(_xlfn.XLOOKUP(C1172,'Raw Data_OS_22'!$C$5:$C$4516,'Raw Data_OS_22'!$C$5:$C$4516,"New_Claim")="New_Claim",IF(I1172=$O$1,"F1","F2"),"Considered"),"Considered")</f>
        <v>Considered</v>
      </c>
      <c r="P1172" t="str" cm="1">
        <f t="array" ref="P1172">_xlfn.IFS(O1172="F1","F1",O1172="F2","F2",O1172="Considered",_xlfn.XLOOKUP(C1172,Raw_Data_OS_23!$C$7:$C$4518,Raw_Data_OS_23!$N$7:$N$4518,_xlfn.XLOOKUP(Raw_Data_Paid_23!C1172,'Raw Data_OS_22'!$C$5:$C$4516,'Raw Data_OS_22'!$O$5:$O$4516)))</f>
        <v>C2</v>
      </c>
      <c r="Q1172" t="str">
        <f t="shared" si="41"/>
        <v>C2</v>
      </c>
      <c r="R1172" t="str">
        <f t="shared" si="42"/>
        <v>2021Motor Commercial</v>
      </c>
    </row>
    <row r="1173" spans="2:18" x14ac:dyDescent="0.35">
      <c r="B1173" s="40"/>
      <c r="C1173" s="45" t="s">
        <v>3697</v>
      </c>
      <c r="D1173" s="46">
        <v>44510</v>
      </c>
      <c r="E1173" s="46">
        <v>44511</v>
      </c>
      <c r="F1173" s="47" t="s">
        <v>3910</v>
      </c>
      <c r="G1173" s="48">
        <v>13000</v>
      </c>
      <c r="H1173" s="49">
        <v>45142</v>
      </c>
      <c r="I1173" s="44">
        <v>2021</v>
      </c>
      <c r="J1173" s="44">
        <v>2021</v>
      </c>
      <c r="K1173" s="44">
        <v>2023</v>
      </c>
      <c r="L1173" s="44" t="s">
        <v>3138</v>
      </c>
      <c r="M1173" s="44" t="s">
        <v>7210</v>
      </c>
      <c r="N1173" s="44">
        <v>1</v>
      </c>
      <c r="O1173" t="str">
        <f>IF(_xlfn.XLOOKUP(C1173,Raw_Data_OS_23!$C$7:$C$4518,Raw_Data_OS_23!$C$7:$C$4518,"New_Claim")="New_Claim",IF(_xlfn.XLOOKUP(C1173,'Raw Data_OS_22'!$C$5:$C$4516,'Raw Data_OS_22'!$C$5:$C$4516,"New_Claim")="New_Claim",IF(I1173=$O$1,"F1","F2"),"Considered"),"Considered")</f>
        <v>Considered</v>
      </c>
      <c r="P1173" t="str" cm="1">
        <f t="array" ref="P1173">_xlfn.IFS(O1173="F1","F1",O1173="F2","F2",O1173="Considered",_xlfn.XLOOKUP(C1173,Raw_Data_OS_23!$C$7:$C$4518,Raw_Data_OS_23!$N$7:$N$4518,_xlfn.XLOOKUP(Raw_Data_Paid_23!C1173,'Raw Data_OS_22'!$C$5:$C$4516,'Raw Data_OS_22'!$O$5:$O$4516)))</f>
        <v>C2</v>
      </c>
      <c r="Q1173" t="str">
        <f t="shared" si="41"/>
        <v>C2</v>
      </c>
      <c r="R1173" t="str">
        <f t="shared" si="42"/>
        <v>2021Motor Private</v>
      </c>
    </row>
    <row r="1174" spans="2:18" x14ac:dyDescent="0.35">
      <c r="B1174" s="40"/>
      <c r="C1174" s="45" t="s">
        <v>7570</v>
      </c>
      <c r="D1174" s="46">
        <v>44481</v>
      </c>
      <c r="E1174" s="46">
        <v>44502</v>
      </c>
      <c r="F1174" s="47" t="s">
        <v>3908</v>
      </c>
      <c r="G1174" s="48">
        <v>13000</v>
      </c>
      <c r="H1174" s="49">
        <v>45142</v>
      </c>
      <c r="I1174" s="44">
        <v>2021</v>
      </c>
      <c r="J1174" s="44">
        <v>2021</v>
      </c>
      <c r="K1174" s="44">
        <v>2023</v>
      </c>
      <c r="L1174" s="44" t="s">
        <v>3138</v>
      </c>
      <c r="M1174" s="44" t="s">
        <v>7210</v>
      </c>
      <c r="N1174" s="44">
        <v>1</v>
      </c>
      <c r="O1174" t="str">
        <f>IF(_xlfn.XLOOKUP(C1174,Raw_Data_OS_23!$C$7:$C$4518,Raw_Data_OS_23!$C$7:$C$4518,"New_Claim")="New_Claim",IF(_xlfn.XLOOKUP(C1174,'Raw Data_OS_22'!$C$5:$C$4516,'Raw Data_OS_22'!$C$5:$C$4516,"New_Claim")="New_Claim",IF(I1174=$O$1,"F1","F2"),"Considered"),"Considered")</f>
        <v>F2</v>
      </c>
      <c r="P1174" t="str" cm="1">
        <f t="array" ref="P1174">_xlfn.IFS(O1174="F1","F1",O1174="F2","F2",O1174="Considered",_xlfn.XLOOKUP(C1174,Raw_Data_OS_23!$C$7:$C$4518,Raw_Data_OS_23!$N$7:$N$4518,_xlfn.XLOOKUP(Raw_Data_Paid_23!C1174,'Raw Data_OS_22'!$C$5:$C$4516,'Raw Data_OS_22'!$O$5:$O$4516)))</f>
        <v>F2</v>
      </c>
      <c r="Q1174" t="str">
        <f t="shared" si="41"/>
        <v>F2</v>
      </c>
      <c r="R1174" t="str">
        <f t="shared" si="42"/>
        <v>2021Motor Commercial</v>
      </c>
    </row>
    <row r="1175" spans="2:18" x14ac:dyDescent="0.35">
      <c r="B1175" s="40"/>
      <c r="C1175" s="45" t="s">
        <v>7571</v>
      </c>
      <c r="D1175" s="46">
        <v>44599</v>
      </c>
      <c r="E1175" s="46">
        <v>44608</v>
      </c>
      <c r="F1175" s="47" t="s">
        <v>3908</v>
      </c>
      <c r="G1175" s="48">
        <v>15000</v>
      </c>
      <c r="H1175" s="49">
        <v>45142</v>
      </c>
      <c r="I1175" s="44">
        <v>2022</v>
      </c>
      <c r="J1175" s="44">
        <v>2022</v>
      </c>
      <c r="K1175" s="44">
        <v>2023</v>
      </c>
      <c r="L1175" s="44" t="s">
        <v>6021</v>
      </c>
      <c r="M1175" s="44" t="s">
        <v>7210</v>
      </c>
      <c r="N1175" s="44">
        <v>1</v>
      </c>
      <c r="O1175" t="str">
        <f>IF(_xlfn.XLOOKUP(C1175,Raw_Data_OS_23!$C$7:$C$4518,Raw_Data_OS_23!$C$7:$C$4518,"New_Claim")="New_Claim",IF(_xlfn.XLOOKUP(C1175,'Raw Data_OS_22'!$C$5:$C$4516,'Raw Data_OS_22'!$C$5:$C$4516,"New_Claim")="New_Claim",IF(I1175=$O$1,"F1","F2"),"Considered"),"Considered")</f>
        <v>F2</v>
      </c>
      <c r="P1175" t="str" cm="1">
        <f t="array" ref="P1175">_xlfn.IFS(O1175="F1","F1",O1175="F2","F2",O1175="Considered",_xlfn.XLOOKUP(C1175,Raw_Data_OS_23!$C$7:$C$4518,Raw_Data_OS_23!$N$7:$N$4518,_xlfn.XLOOKUP(Raw_Data_Paid_23!C1175,'Raw Data_OS_22'!$C$5:$C$4516,'Raw Data_OS_22'!$O$5:$O$4516)))</f>
        <v>F2</v>
      </c>
      <c r="Q1175" t="str">
        <f t="shared" si="41"/>
        <v>F2</v>
      </c>
      <c r="R1175" t="str">
        <f t="shared" si="42"/>
        <v>2022Motor Commercial</v>
      </c>
    </row>
    <row r="1176" spans="2:18" x14ac:dyDescent="0.35">
      <c r="B1176" s="40"/>
      <c r="C1176" s="45" t="s">
        <v>6146</v>
      </c>
      <c r="D1176" s="46">
        <v>44580</v>
      </c>
      <c r="E1176" s="46">
        <v>44587</v>
      </c>
      <c r="F1176" s="47" t="s">
        <v>3910</v>
      </c>
      <c r="G1176" s="48">
        <v>13000</v>
      </c>
      <c r="H1176" s="49">
        <v>45142</v>
      </c>
      <c r="I1176" s="44">
        <v>2022</v>
      </c>
      <c r="J1176" s="44">
        <v>2022</v>
      </c>
      <c r="K1176" s="44">
        <v>2023</v>
      </c>
      <c r="L1176" s="44" t="s">
        <v>6021</v>
      </c>
      <c r="M1176" s="44" t="s">
        <v>7210</v>
      </c>
      <c r="N1176" s="44">
        <v>1</v>
      </c>
      <c r="O1176" t="str">
        <f>IF(_xlfn.XLOOKUP(C1176,Raw_Data_OS_23!$C$7:$C$4518,Raw_Data_OS_23!$C$7:$C$4518,"New_Claim")="New_Claim",IF(_xlfn.XLOOKUP(C1176,'Raw Data_OS_22'!$C$5:$C$4516,'Raw Data_OS_22'!$C$5:$C$4516,"New_Claim")="New_Claim",IF(I1176=$O$1,"F1","F2"),"Considered"),"Considered")</f>
        <v>Considered</v>
      </c>
      <c r="P1176" t="str" cm="1">
        <f t="array" ref="P1176">_xlfn.IFS(O1176="F1","F1",O1176="F2","F2",O1176="Considered",_xlfn.XLOOKUP(C1176,Raw_Data_OS_23!$C$7:$C$4518,Raw_Data_OS_23!$N$7:$N$4518,_xlfn.XLOOKUP(Raw_Data_Paid_23!C1176,'Raw Data_OS_22'!$C$5:$C$4516,'Raw Data_OS_22'!$O$5:$O$4516)))</f>
        <v>B2</v>
      </c>
      <c r="Q1176" t="str">
        <f t="shared" si="41"/>
        <v>B2</v>
      </c>
      <c r="R1176" t="str">
        <f t="shared" si="42"/>
        <v>2022Motor Private</v>
      </c>
    </row>
    <row r="1177" spans="2:18" x14ac:dyDescent="0.35">
      <c r="B1177" s="40"/>
      <c r="C1177" s="45" t="s">
        <v>6319</v>
      </c>
      <c r="D1177" s="46">
        <v>44634</v>
      </c>
      <c r="E1177" s="46">
        <v>44635</v>
      </c>
      <c r="F1177" s="47" t="s">
        <v>3910</v>
      </c>
      <c r="G1177" s="48">
        <v>15000</v>
      </c>
      <c r="H1177" s="49">
        <v>45142</v>
      </c>
      <c r="I1177" s="44">
        <v>2022</v>
      </c>
      <c r="J1177" s="44">
        <v>2022</v>
      </c>
      <c r="K1177" s="44">
        <v>2023</v>
      </c>
      <c r="L1177" s="44" t="s">
        <v>6021</v>
      </c>
      <c r="M1177" s="44" t="s">
        <v>7210</v>
      </c>
      <c r="N1177" s="44">
        <v>1</v>
      </c>
      <c r="O1177" t="str">
        <f>IF(_xlfn.XLOOKUP(C1177,Raw_Data_OS_23!$C$7:$C$4518,Raw_Data_OS_23!$C$7:$C$4518,"New_Claim")="New_Claim",IF(_xlfn.XLOOKUP(C1177,'Raw Data_OS_22'!$C$5:$C$4516,'Raw Data_OS_22'!$C$5:$C$4516,"New_Claim")="New_Claim",IF(I1177=$O$1,"F1","F2"),"Considered"),"Considered")</f>
        <v>Considered</v>
      </c>
      <c r="P1177" t="str" cm="1">
        <f t="array" ref="P1177">_xlfn.IFS(O1177="F1","F1",O1177="F2","F2",O1177="Considered",_xlfn.XLOOKUP(C1177,Raw_Data_OS_23!$C$7:$C$4518,Raw_Data_OS_23!$N$7:$N$4518,_xlfn.XLOOKUP(Raw_Data_Paid_23!C1177,'Raw Data_OS_22'!$C$5:$C$4516,'Raw Data_OS_22'!$O$5:$O$4516)))</f>
        <v>B2</v>
      </c>
      <c r="Q1177" t="str">
        <f t="shared" si="41"/>
        <v>B2</v>
      </c>
      <c r="R1177" t="str">
        <f t="shared" si="42"/>
        <v>2022Motor Private</v>
      </c>
    </row>
    <row r="1178" spans="2:18" x14ac:dyDescent="0.35">
      <c r="B1178" s="40"/>
      <c r="C1178" s="45" t="s">
        <v>6184</v>
      </c>
      <c r="D1178" s="46">
        <v>44594</v>
      </c>
      <c r="E1178" s="46">
        <v>44596</v>
      </c>
      <c r="F1178" s="47" t="s">
        <v>3910</v>
      </c>
      <c r="G1178" s="48">
        <v>15000</v>
      </c>
      <c r="H1178" s="49">
        <v>45142</v>
      </c>
      <c r="I1178" s="44">
        <v>2022</v>
      </c>
      <c r="J1178" s="44">
        <v>2022</v>
      </c>
      <c r="K1178" s="44">
        <v>2023</v>
      </c>
      <c r="L1178" s="44" t="s">
        <v>6021</v>
      </c>
      <c r="M1178" s="44" t="s">
        <v>7210</v>
      </c>
      <c r="N1178" s="44">
        <v>1</v>
      </c>
      <c r="O1178" t="str">
        <f>IF(_xlfn.XLOOKUP(C1178,Raw_Data_OS_23!$C$7:$C$4518,Raw_Data_OS_23!$C$7:$C$4518,"New_Claim")="New_Claim",IF(_xlfn.XLOOKUP(C1178,'Raw Data_OS_22'!$C$5:$C$4516,'Raw Data_OS_22'!$C$5:$C$4516,"New_Claim")="New_Claim",IF(I1178=$O$1,"F1","F2"),"Considered"),"Considered")</f>
        <v>Considered</v>
      </c>
      <c r="P1178" t="str" cm="1">
        <f t="array" ref="P1178">_xlfn.IFS(O1178="F1","F1",O1178="F2","F2",O1178="Considered",_xlfn.XLOOKUP(C1178,Raw_Data_OS_23!$C$7:$C$4518,Raw_Data_OS_23!$N$7:$N$4518,_xlfn.XLOOKUP(Raw_Data_Paid_23!C1178,'Raw Data_OS_22'!$C$5:$C$4516,'Raw Data_OS_22'!$O$5:$O$4516)))</f>
        <v>B2</v>
      </c>
      <c r="Q1178" t="str">
        <f t="shared" si="41"/>
        <v>B2</v>
      </c>
      <c r="R1178" t="str">
        <f t="shared" si="42"/>
        <v>2022Motor Private</v>
      </c>
    </row>
    <row r="1179" spans="2:18" x14ac:dyDescent="0.35">
      <c r="B1179" s="40"/>
      <c r="C1179" s="45" t="s">
        <v>6476</v>
      </c>
      <c r="D1179" s="46">
        <v>44424</v>
      </c>
      <c r="E1179" s="46">
        <v>44426</v>
      </c>
      <c r="F1179" s="47" t="s">
        <v>3910</v>
      </c>
      <c r="G1179" s="48">
        <v>16000</v>
      </c>
      <c r="H1179" s="49">
        <v>45142</v>
      </c>
      <c r="I1179" s="44">
        <v>2021</v>
      </c>
      <c r="J1179" s="44">
        <v>2021</v>
      </c>
      <c r="K1179" s="44">
        <v>2023</v>
      </c>
      <c r="L1179" s="44" t="s">
        <v>3073</v>
      </c>
      <c r="M1179" s="44" t="s">
        <v>7210</v>
      </c>
      <c r="N1179" s="44">
        <v>1</v>
      </c>
      <c r="O1179" t="str">
        <f>IF(_xlfn.XLOOKUP(C1179,Raw_Data_OS_23!$C$7:$C$4518,Raw_Data_OS_23!$C$7:$C$4518,"New_Claim")="New_Claim",IF(_xlfn.XLOOKUP(C1179,'Raw Data_OS_22'!$C$5:$C$4516,'Raw Data_OS_22'!$C$5:$C$4516,"New_Claim")="New_Claim",IF(I1179=$O$1,"F1","F2"),"Considered"),"Considered")</f>
        <v>Considered</v>
      </c>
      <c r="P1179" t="str" cm="1">
        <f t="array" ref="P1179">_xlfn.IFS(O1179="F1","F1",O1179="F2","F2",O1179="Considered",_xlfn.XLOOKUP(C1179,Raw_Data_OS_23!$C$7:$C$4518,Raw_Data_OS_23!$N$7:$N$4518,_xlfn.XLOOKUP(Raw_Data_Paid_23!C1179,'Raw Data_OS_22'!$C$5:$C$4516,'Raw Data_OS_22'!$O$5:$O$4516)))</f>
        <v>C2</v>
      </c>
      <c r="Q1179" t="str">
        <f t="shared" si="41"/>
        <v>C2</v>
      </c>
      <c r="R1179" t="str">
        <f t="shared" si="42"/>
        <v>2021Motor Private</v>
      </c>
    </row>
    <row r="1180" spans="2:18" x14ac:dyDescent="0.35">
      <c r="B1180" s="40"/>
      <c r="C1180" s="45" t="s">
        <v>3785</v>
      </c>
      <c r="D1180" s="46">
        <v>44528</v>
      </c>
      <c r="E1180" s="46">
        <v>44531</v>
      </c>
      <c r="F1180" s="47" t="s">
        <v>3910</v>
      </c>
      <c r="G1180" s="48">
        <v>18500</v>
      </c>
      <c r="H1180" s="49">
        <v>45142</v>
      </c>
      <c r="I1180" s="44">
        <v>2021</v>
      </c>
      <c r="J1180" s="44">
        <v>2021</v>
      </c>
      <c r="K1180" s="44">
        <v>2023</v>
      </c>
      <c r="L1180" s="44" t="s">
        <v>3138</v>
      </c>
      <c r="M1180" s="44" t="s">
        <v>7210</v>
      </c>
      <c r="N1180" s="44">
        <v>1</v>
      </c>
      <c r="O1180" t="str">
        <f>IF(_xlfn.XLOOKUP(C1180,Raw_Data_OS_23!$C$7:$C$4518,Raw_Data_OS_23!$C$7:$C$4518,"New_Claim")="New_Claim",IF(_xlfn.XLOOKUP(C1180,'Raw Data_OS_22'!$C$5:$C$4516,'Raw Data_OS_22'!$C$5:$C$4516,"New_Claim")="New_Claim",IF(I1180=$O$1,"F1","F2"),"Considered"),"Considered")</f>
        <v>Considered</v>
      </c>
      <c r="P1180" t="str" cm="1">
        <f t="array" ref="P1180">_xlfn.IFS(O1180="F1","F1",O1180="F2","F2",O1180="Considered",_xlfn.XLOOKUP(C1180,Raw_Data_OS_23!$C$7:$C$4518,Raw_Data_OS_23!$N$7:$N$4518,_xlfn.XLOOKUP(Raw_Data_Paid_23!C1180,'Raw Data_OS_22'!$C$5:$C$4516,'Raw Data_OS_22'!$O$5:$O$4516)))</f>
        <v>C2</v>
      </c>
      <c r="Q1180" t="str">
        <f t="shared" si="41"/>
        <v>C2</v>
      </c>
      <c r="R1180" t="str">
        <f t="shared" si="42"/>
        <v>2021Motor Private</v>
      </c>
    </row>
    <row r="1181" spans="2:18" x14ac:dyDescent="0.35">
      <c r="B1181" s="40"/>
      <c r="C1181" s="45" t="s">
        <v>6397</v>
      </c>
      <c r="D1181" s="46">
        <v>44468</v>
      </c>
      <c r="E1181" s="46">
        <v>44500</v>
      </c>
      <c r="F1181" s="47" t="s">
        <v>3910</v>
      </c>
      <c r="G1181" s="48">
        <v>16000</v>
      </c>
      <c r="H1181" s="49">
        <v>45142</v>
      </c>
      <c r="I1181" s="44">
        <v>2021</v>
      </c>
      <c r="J1181" s="44">
        <v>2021</v>
      </c>
      <c r="K1181" s="44">
        <v>2023</v>
      </c>
      <c r="L1181" s="44" t="s">
        <v>3073</v>
      </c>
      <c r="M1181" s="44" t="s">
        <v>7210</v>
      </c>
      <c r="N1181" s="44">
        <v>1</v>
      </c>
      <c r="O1181" t="str">
        <f>IF(_xlfn.XLOOKUP(C1181,Raw_Data_OS_23!$C$7:$C$4518,Raw_Data_OS_23!$C$7:$C$4518,"New_Claim")="New_Claim",IF(_xlfn.XLOOKUP(C1181,'Raw Data_OS_22'!$C$5:$C$4516,'Raw Data_OS_22'!$C$5:$C$4516,"New_Claim")="New_Claim",IF(I1181=$O$1,"F1","F2"),"Considered"),"Considered")</f>
        <v>Considered</v>
      </c>
      <c r="P1181" t="str" cm="1">
        <f t="array" ref="P1181">_xlfn.IFS(O1181="F1","F1",O1181="F2","F2",O1181="Considered",_xlfn.XLOOKUP(C1181,Raw_Data_OS_23!$C$7:$C$4518,Raw_Data_OS_23!$N$7:$N$4518,_xlfn.XLOOKUP(Raw_Data_Paid_23!C1181,'Raw Data_OS_22'!$C$5:$C$4516,'Raw Data_OS_22'!$O$5:$O$4516)))</f>
        <v>C2</v>
      </c>
      <c r="Q1181" t="str">
        <f t="shared" si="41"/>
        <v>C2</v>
      </c>
      <c r="R1181" t="str">
        <f t="shared" si="42"/>
        <v>2021Motor Private</v>
      </c>
    </row>
    <row r="1182" spans="2:18" x14ac:dyDescent="0.35">
      <c r="B1182" s="40"/>
      <c r="C1182" s="45" t="s">
        <v>6027</v>
      </c>
      <c r="D1182" s="46">
        <v>44558</v>
      </c>
      <c r="E1182" s="46">
        <v>44565</v>
      </c>
      <c r="F1182" s="47" t="s">
        <v>3910</v>
      </c>
      <c r="G1182" s="48">
        <v>20000</v>
      </c>
      <c r="H1182" s="49">
        <v>45142</v>
      </c>
      <c r="I1182" s="44">
        <v>2021</v>
      </c>
      <c r="J1182" s="44">
        <v>2022</v>
      </c>
      <c r="K1182" s="44">
        <v>2023</v>
      </c>
      <c r="L1182" s="44" t="s">
        <v>3138</v>
      </c>
      <c r="M1182" s="44" t="s">
        <v>7210</v>
      </c>
      <c r="N1182" s="44">
        <v>1</v>
      </c>
      <c r="O1182" t="str">
        <f>IF(_xlfn.XLOOKUP(C1182,Raw_Data_OS_23!$C$7:$C$4518,Raw_Data_OS_23!$C$7:$C$4518,"New_Claim")="New_Claim",IF(_xlfn.XLOOKUP(C1182,'Raw Data_OS_22'!$C$5:$C$4516,'Raw Data_OS_22'!$C$5:$C$4516,"New_Claim")="New_Claim",IF(I1182=$O$1,"F1","F2"),"Considered"),"Considered")</f>
        <v>Considered</v>
      </c>
      <c r="P1182" t="str" cm="1">
        <f t="array" ref="P1182">_xlfn.IFS(O1182="F1","F1",O1182="F2","F2",O1182="Considered",_xlfn.XLOOKUP(C1182,Raw_Data_OS_23!$C$7:$C$4518,Raw_Data_OS_23!$N$7:$N$4518,_xlfn.XLOOKUP(Raw_Data_Paid_23!C1182,'Raw Data_OS_22'!$C$5:$C$4516,'Raw Data_OS_22'!$O$5:$O$4516)))</f>
        <v>C2</v>
      </c>
      <c r="Q1182" t="str">
        <f t="shared" si="41"/>
        <v>C2</v>
      </c>
      <c r="R1182" t="str">
        <f t="shared" si="42"/>
        <v>2021Motor Private</v>
      </c>
    </row>
    <row r="1183" spans="2:18" x14ac:dyDescent="0.35">
      <c r="B1183" s="40"/>
      <c r="C1183" s="45" t="s">
        <v>3771</v>
      </c>
      <c r="D1183" s="46">
        <v>44521</v>
      </c>
      <c r="E1183" s="46">
        <v>44529</v>
      </c>
      <c r="F1183" s="47" t="s">
        <v>3910</v>
      </c>
      <c r="G1183" s="48">
        <v>16000</v>
      </c>
      <c r="H1183" s="49">
        <v>45142</v>
      </c>
      <c r="I1183" s="44">
        <v>2021</v>
      </c>
      <c r="J1183" s="44">
        <v>2021</v>
      </c>
      <c r="K1183" s="44">
        <v>2023</v>
      </c>
      <c r="L1183" s="44" t="s">
        <v>3138</v>
      </c>
      <c r="M1183" s="44" t="s">
        <v>7210</v>
      </c>
      <c r="N1183" s="44">
        <v>1</v>
      </c>
      <c r="O1183" t="str">
        <f>IF(_xlfn.XLOOKUP(C1183,Raw_Data_OS_23!$C$7:$C$4518,Raw_Data_OS_23!$C$7:$C$4518,"New_Claim")="New_Claim",IF(_xlfn.XLOOKUP(C1183,'Raw Data_OS_22'!$C$5:$C$4516,'Raw Data_OS_22'!$C$5:$C$4516,"New_Claim")="New_Claim",IF(I1183=$O$1,"F1","F2"),"Considered"),"Considered")</f>
        <v>Considered</v>
      </c>
      <c r="P1183" t="str" cm="1">
        <f t="array" ref="P1183">_xlfn.IFS(O1183="F1","F1",O1183="F2","F2",O1183="Considered",_xlfn.XLOOKUP(C1183,Raw_Data_OS_23!$C$7:$C$4518,Raw_Data_OS_23!$N$7:$N$4518,_xlfn.XLOOKUP(Raw_Data_Paid_23!C1183,'Raw Data_OS_22'!$C$5:$C$4516,'Raw Data_OS_22'!$O$5:$O$4516)))</f>
        <v>C2</v>
      </c>
      <c r="Q1183" t="str">
        <f t="shared" si="41"/>
        <v>C2</v>
      </c>
      <c r="R1183" t="str">
        <f t="shared" si="42"/>
        <v>2021Motor Private</v>
      </c>
    </row>
    <row r="1184" spans="2:18" x14ac:dyDescent="0.35">
      <c r="B1184" s="40"/>
      <c r="C1184" s="45" t="s">
        <v>3637</v>
      </c>
      <c r="D1184" s="46">
        <v>44492</v>
      </c>
      <c r="E1184" s="46">
        <v>44495</v>
      </c>
      <c r="F1184" s="47" t="s">
        <v>3910</v>
      </c>
      <c r="G1184" s="48">
        <v>13000</v>
      </c>
      <c r="H1184" s="49">
        <v>45142</v>
      </c>
      <c r="I1184" s="44">
        <v>2021</v>
      </c>
      <c r="J1184" s="44">
        <v>2021</v>
      </c>
      <c r="K1184" s="44">
        <v>2023</v>
      </c>
      <c r="L1184" s="44" t="s">
        <v>3138</v>
      </c>
      <c r="M1184" s="44" t="s">
        <v>7210</v>
      </c>
      <c r="N1184" s="44">
        <v>1</v>
      </c>
      <c r="O1184" t="str">
        <f>IF(_xlfn.XLOOKUP(C1184,Raw_Data_OS_23!$C$7:$C$4518,Raw_Data_OS_23!$C$7:$C$4518,"New_Claim")="New_Claim",IF(_xlfn.XLOOKUP(C1184,'Raw Data_OS_22'!$C$5:$C$4516,'Raw Data_OS_22'!$C$5:$C$4516,"New_Claim")="New_Claim",IF(I1184=$O$1,"F1","F2"),"Considered"),"Considered")</f>
        <v>Considered</v>
      </c>
      <c r="P1184" t="str" cm="1">
        <f t="array" ref="P1184">_xlfn.IFS(O1184="F1","F1",O1184="F2","F2",O1184="Considered",_xlfn.XLOOKUP(C1184,Raw_Data_OS_23!$C$7:$C$4518,Raw_Data_OS_23!$N$7:$N$4518,_xlfn.XLOOKUP(Raw_Data_Paid_23!C1184,'Raw Data_OS_22'!$C$5:$C$4516,'Raw Data_OS_22'!$O$5:$O$4516)))</f>
        <v>C2</v>
      </c>
      <c r="Q1184" t="str">
        <f t="shared" si="41"/>
        <v>C2</v>
      </c>
      <c r="R1184" t="str">
        <f t="shared" si="42"/>
        <v>2021Motor Private</v>
      </c>
    </row>
    <row r="1185" spans="2:18" x14ac:dyDescent="0.35">
      <c r="B1185" s="40"/>
      <c r="C1185" s="45" t="s">
        <v>3572</v>
      </c>
      <c r="D1185" s="46">
        <v>44413</v>
      </c>
      <c r="E1185" s="46">
        <v>44427</v>
      </c>
      <c r="F1185" s="47" t="s">
        <v>3910</v>
      </c>
      <c r="G1185" s="48">
        <v>20000</v>
      </c>
      <c r="H1185" s="49">
        <v>45142</v>
      </c>
      <c r="I1185" s="44">
        <v>2021</v>
      </c>
      <c r="J1185" s="44">
        <v>2021</v>
      </c>
      <c r="K1185" s="44">
        <v>2023</v>
      </c>
      <c r="L1185" s="44" t="s">
        <v>3073</v>
      </c>
      <c r="M1185" s="44" t="s">
        <v>7210</v>
      </c>
      <c r="N1185" s="44">
        <v>1</v>
      </c>
      <c r="O1185" t="str">
        <f>IF(_xlfn.XLOOKUP(C1185,Raw_Data_OS_23!$C$7:$C$4518,Raw_Data_OS_23!$C$7:$C$4518,"New_Claim")="New_Claim",IF(_xlfn.XLOOKUP(C1185,'Raw Data_OS_22'!$C$5:$C$4516,'Raw Data_OS_22'!$C$5:$C$4516,"New_Claim")="New_Claim",IF(I1185=$O$1,"F1","F2"),"Considered"),"Considered")</f>
        <v>Considered</v>
      </c>
      <c r="P1185" t="str" cm="1">
        <f t="array" ref="P1185">_xlfn.IFS(O1185="F1","F1",O1185="F2","F2",O1185="Considered",_xlfn.XLOOKUP(C1185,Raw_Data_OS_23!$C$7:$C$4518,Raw_Data_OS_23!$N$7:$N$4518,_xlfn.XLOOKUP(Raw_Data_Paid_23!C1185,'Raw Data_OS_22'!$C$5:$C$4516,'Raw Data_OS_22'!$O$5:$O$4516)))</f>
        <v>C2</v>
      </c>
      <c r="Q1185" t="str">
        <f t="shared" si="41"/>
        <v>C2</v>
      </c>
      <c r="R1185" t="str">
        <f t="shared" si="42"/>
        <v>2021Motor Private</v>
      </c>
    </row>
    <row r="1186" spans="2:18" x14ac:dyDescent="0.35">
      <c r="B1186" s="40"/>
      <c r="C1186" s="45" t="s">
        <v>5297</v>
      </c>
      <c r="D1186" s="46">
        <v>44250</v>
      </c>
      <c r="E1186" s="46">
        <v>44250</v>
      </c>
      <c r="F1186" s="47" t="s">
        <v>3910</v>
      </c>
      <c r="G1186" s="48">
        <v>15000</v>
      </c>
      <c r="H1186" s="49">
        <v>45142</v>
      </c>
      <c r="I1186" s="44">
        <v>2021</v>
      </c>
      <c r="J1186" s="44">
        <v>2021</v>
      </c>
      <c r="K1186" s="44">
        <v>2023</v>
      </c>
      <c r="L1186" s="44" t="s">
        <v>21</v>
      </c>
      <c r="M1186" s="44" t="s">
        <v>7210</v>
      </c>
      <c r="N1186" s="44">
        <v>1</v>
      </c>
      <c r="O1186" t="str">
        <f>IF(_xlfn.XLOOKUP(C1186,Raw_Data_OS_23!$C$7:$C$4518,Raw_Data_OS_23!$C$7:$C$4518,"New_Claim")="New_Claim",IF(_xlfn.XLOOKUP(C1186,'Raw Data_OS_22'!$C$5:$C$4516,'Raw Data_OS_22'!$C$5:$C$4516,"New_Claim")="New_Claim",IF(I1186=$O$1,"F1","F2"),"Considered"),"Considered")</f>
        <v>Considered</v>
      </c>
      <c r="P1186" t="str" cm="1">
        <f t="array" ref="P1186">_xlfn.IFS(O1186="F1","F1",O1186="F2","F2",O1186="Considered",_xlfn.XLOOKUP(C1186,Raw_Data_OS_23!$C$7:$C$4518,Raw_Data_OS_23!$N$7:$N$4518,_xlfn.XLOOKUP(Raw_Data_Paid_23!C1186,'Raw Data_OS_22'!$C$5:$C$4516,'Raw Data_OS_22'!$O$5:$O$4516)))</f>
        <v>C2</v>
      </c>
      <c r="Q1186" t="str">
        <f t="shared" si="41"/>
        <v>C2</v>
      </c>
      <c r="R1186" t="str">
        <f t="shared" si="42"/>
        <v>2021Motor Private</v>
      </c>
    </row>
    <row r="1187" spans="2:18" x14ac:dyDescent="0.35">
      <c r="B1187" s="40"/>
      <c r="C1187" s="45" t="s">
        <v>3721</v>
      </c>
      <c r="D1187" s="46">
        <v>44510</v>
      </c>
      <c r="E1187" s="46">
        <v>44515</v>
      </c>
      <c r="F1187" s="47" t="s">
        <v>3910</v>
      </c>
      <c r="G1187" s="48">
        <v>20000</v>
      </c>
      <c r="H1187" s="49">
        <v>45142</v>
      </c>
      <c r="I1187" s="44">
        <v>2021</v>
      </c>
      <c r="J1187" s="44">
        <v>2021</v>
      </c>
      <c r="K1187" s="44">
        <v>2023</v>
      </c>
      <c r="L1187" s="44" t="s">
        <v>3138</v>
      </c>
      <c r="M1187" s="44" t="s">
        <v>7210</v>
      </c>
      <c r="N1187" s="44">
        <v>1</v>
      </c>
      <c r="O1187" t="str">
        <f>IF(_xlfn.XLOOKUP(C1187,Raw_Data_OS_23!$C$7:$C$4518,Raw_Data_OS_23!$C$7:$C$4518,"New_Claim")="New_Claim",IF(_xlfn.XLOOKUP(C1187,'Raw Data_OS_22'!$C$5:$C$4516,'Raw Data_OS_22'!$C$5:$C$4516,"New_Claim")="New_Claim",IF(I1187=$O$1,"F1","F2"),"Considered"),"Considered")</f>
        <v>Considered</v>
      </c>
      <c r="P1187" t="str" cm="1">
        <f t="array" ref="P1187">_xlfn.IFS(O1187="F1","F1",O1187="F2","F2",O1187="Considered",_xlfn.XLOOKUP(C1187,Raw_Data_OS_23!$C$7:$C$4518,Raw_Data_OS_23!$N$7:$N$4518,_xlfn.XLOOKUP(Raw_Data_Paid_23!C1187,'Raw Data_OS_22'!$C$5:$C$4516,'Raw Data_OS_22'!$O$5:$O$4516)))</f>
        <v>C2</v>
      </c>
      <c r="Q1187" t="str">
        <f t="shared" si="41"/>
        <v>C2</v>
      </c>
      <c r="R1187" t="str">
        <f t="shared" si="42"/>
        <v>2021Motor Private</v>
      </c>
    </row>
    <row r="1188" spans="2:18" x14ac:dyDescent="0.35">
      <c r="B1188" s="40"/>
      <c r="C1188" s="45" t="s">
        <v>1202</v>
      </c>
      <c r="D1188" s="46">
        <v>44200</v>
      </c>
      <c r="E1188" s="46">
        <v>44221</v>
      </c>
      <c r="F1188" s="47" t="s">
        <v>3910</v>
      </c>
      <c r="G1188" s="48">
        <v>13000</v>
      </c>
      <c r="H1188" s="49">
        <v>45142</v>
      </c>
      <c r="I1188" s="44">
        <v>2021</v>
      </c>
      <c r="J1188" s="44">
        <v>2021</v>
      </c>
      <c r="K1188" s="44">
        <v>2023</v>
      </c>
      <c r="L1188" s="44" t="s">
        <v>21</v>
      </c>
      <c r="M1188" s="44" t="s">
        <v>7210</v>
      </c>
      <c r="N1188" s="44">
        <v>0</v>
      </c>
      <c r="O1188" t="str">
        <f>IF(_xlfn.XLOOKUP(C1188,Raw_Data_OS_23!$C$7:$C$4518,Raw_Data_OS_23!$C$7:$C$4518,"New_Claim")="New_Claim",IF(_xlfn.XLOOKUP(C1188,'Raw Data_OS_22'!$C$5:$C$4516,'Raw Data_OS_22'!$C$5:$C$4516,"New_Claim")="New_Claim",IF(I1188=$O$1,"F1","F2"),"Considered"),"Considered")</f>
        <v>Considered</v>
      </c>
      <c r="P1188" t="str" cm="1">
        <f t="array" ref="P1188">_xlfn.IFS(O1188="F1","F1",O1188="F2","F2",O1188="Considered",_xlfn.XLOOKUP(C1188,Raw_Data_OS_23!$C$7:$C$4518,Raw_Data_OS_23!$N$7:$N$4518,_xlfn.XLOOKUP(Raw_Data_Paid_23!C1188,'Raw Data_OS_22'!$C$5:$C$4516,'Raw Data_OS_22'!$O$5:$O$4516)))</f>
        <v>B2</v>
      </c>
      <c r="Q1188" t="str">
        <f t="shared" si="41"/>
        <v>B2</v>
      </c>
      <c r="R1188" t="str">
        <f t="shared" si="42"/>
        <v>2021Motor Private</v>
      </c>
    </row>
    <row r="1189" spans="2:18" x14ac:dyDescent="0.35">
      <c r="B1189" s="40"/>
      <c r="C1189" s="45" t="s">
        <v>6162</v>
      </c>
      <c r="D1189" s="46">
        <v>44545</v>
      </c>
      <c r="E1189" s="46">
        <v>44591</v>
      </c>
      <c r="F1189" s="47" t="s">
        <v>3910</v>
      </c>
      <c r="G1189" s="48">
        <v>21000</v>
      </c>
      <c r="H1189" s="49">
        <v>45142</v>
      </c>
      <c r="I1189" s="44">
        <v>2021</v>
      </c>
      <c r="J1189" s="44">
        <v>2022</v>
      </c>
      <c r="K1189" s="44">
        <v>2023</v>
      </c>
      <c r="L1189" s="44" t="s">
        <v>3138</v>
      </c>
      <c r="M1189" s="44" t="s">
        <v>7210</v>
      </c>
      <c r="N1189" s="44">
        <v>1</v>
      </c>
      <c r="O1189" t="str">
        <f>IF(_xlfn.XLOOKUP(C1189,Raw_Data_OS_23!$C$7:$C$4518,Raw_Data_OS_23!$C$7:$C$4518,"New_Claim")="New_Claim",IF(_xlfn.XLOOKUP(C1189,'Raw Data_OS_22'!$C$5:$C$4516,'Raw Data_OS_22'!$C$5:$C$4516,"New_Claim")="New_Claim",IF(I1189=$O$1,"F1","F2"),"Considered"),"Considered")</f>
        <v>Considered</v>
      </c>
      <c r="P1189" t="str" cm="1">
        <f t="array" ref="P1189">_xlfn.IFS(O1189="F1","F1",O1189="F2","F2",O1189="Considered",_xlfn.XLOOKUP(C1189,Raw_Data_OS_23!$C$7:$C$4518,Raw_Data_OS_23!$N$7:$N$4518,_xlfn.XLOOKUP(Raw_Data_Paid_23!C1189,'Raw Data_OS_22'!$C$5:$C$4516,'Raw Data_OS_22'!$O$5:$O$4516)))</f>
        <v>C2</v>
      </c>
      <c r="Q1189" t="str">
        <f t="shared" si="41"/>
        <v>C2</v>
      </c>
      <c r="R1189" t="str">
        <f t="shared" si="42"/>
        <v>2021Motor Private</v>
      </c>
    </row>
    <row r="1190" spans="2:18" x14ac:dyDescent="0.35">
      <c r="B1190" s="40"/>
      <c r="C1190" s="45" t="s">
        <v>6233</v>
      </c>
      <c r="D1190" s="46">
        <v>44613</v>
      </c>
      <c r="E1190" s="46">
        <v>44614</v>
      </c>
      <c r="F1190" s="47" t="s">
        <v>3910</v>
      </c>
      <c r="G1190" s="48">
        <v>13000</v>
      </c>
      <c r="H1190" s="49">
        <v>45142</v>
      </c>
      <c r="I1190" s="44">
        <v>2022</v>
      </c>
      <c r="J1190" s="44">
        <v>2022</v>
      </c>
      <c r="K1190" s="44">
        <v>2023</v>
      </c>
      <c r="L1190" s="44" t="s">
        <v>6021</v>
      </c>
      <c r="M1190" s="44" t="s">
        <v>7210</v>
      </c>
      <c r="N1190" s="44">
        <v>1</v>
      </c>
      <c r="O1190" t="str">
        <f>IF(_xlfn.XLOOKUP(C1190,Raw_Data_OS_23!$C$7:$C$4518,Raw_Data_OS_23!$C$7:$C$4518,"New_Claim")="New_Claim",IF(_xlfn.XLOOKUP(C1190,'Raw Data_OS_22'!$C$5:$C$4516,'Raw Data_OS_22'!$C$5:$C$4516,"New_Claim")="New_Claim",IF(I1190=$O$1,"F1","F2"),"Considered"),"Considered")</f>
        <v>Considered</v>
      </c>
      <c r="P1190" t="str" cm="1">
        <f t="array" ref="P1190">_xlfn.IFS(O1190="F1","F1",O1190="F2","F2",O1190="Considered",_xlfn.XLOOKUP(C1190,Raw_Data_OS_23!$C$7:$C$4518,Raw_Data_OS_23!$N$7:$N$4518,_xlfn.XLOOKUP(Raw_Data_Paid_23!C1190,'Raw Data_OS_22'!$C$5:$C$4516,'Raw Data_OS_22'!$O$5:$O$4516)))</f>
        <v>B2</v>
      </c>
      <c r="Q1190" t="str">
        <f t="shared" si="41"/>
        <v>B2</v>
      </c>
      <c r="R1190" t="str">
        <f t="shared" si="42"/>
        <v>2022Motor Private</v>
      </c>
    </row>
    <row r="1191" spans="2:18" x14ac:dyDescent="0.35">
      <c r="B1191" s="40"/>
      <c r="C1191" s="45" t="s">
        <v>6275</v>
      </c>
      <c r="D1191" s="46">
        <v>44609</v>
      </c>
      <c r="E1191" s="46">
        <v>44624</v>
      </c>
      <c r="F1191" s="47" t="s">
        <v>3910</v>
      </c>
      <c r="G1191" s="48">
        <v>17500</v>
      </c>
      <c r="H1191" s="49">
        <v>45142</v>
      </c>
      <c r="I1191" s="44">
        <v>2022</v>
      </c>
      <c r="J1191" s="44">
        <v>2022</v>
      </c>
      <c r="K1191" s="44">
        <v>2023</v>
      </c>
      <c r="L1191" s="44" t="s">
        <v>6021</v>
      </c>
      <c r="M1191" s="44" t="s">
        <v>7210</v>
      </c>
      <c r="N1191" s="44">
        <v>1</v>
      </c>
      <c r="O1191" t="str">
        <f>IF(_xlfn.XLOOKUP(C1191,Raw_Data_OS_23!$C$7:$C$4518,Raw_Data_OS_23!$C$7:$C$4518,"New_Claim")="New_Claim",IF(_xlfn.XLOOKUP(C1191,'Raw Data_OS_22'!$C$5:$C$4516,'Raw Data_OS_22'!$C$5:$C$4516,"New_Claim")="New_Claim",IF(I1191=$O$1,"F1","F2"),"Considered"),"Considered")</f>
        <v>Considered</v>
      </c>
      <c r="P1191" t="str" cm="1">
        <f t="array" ref="P1191">_xlfn.IFS(O1191="F1","F1",O1191="F2","F2",O1191="Considered",_xlfn.XLOOKUP(C1191,Raw_Data_OS_23!$C$7:$C$4518,Raw_Data_OS_23!$N$7:$N$4518,_xlfn.XLOOKUP(Raw_Data_Paid_23!C1191,'Raw Data_OS_22'!$C$5:$C$4516,'Raw Data_OS_22'!$O$5:$O$4516)))</f>
        <v>B2</v>
      </c>
      <c r="Q1191" t="str">
        <f t="shared" si="41"/>
        <v>B2</v>
      </c>
      <c r="R1191" t="str">
        <f t="shared" si="42"/>
        <v>2022Motor Private</v>
      </c>
    </row>
    <row r="1192" spans="2:18" x14ac:dyDescent="0.35">
      <c r="B1192" s="40"/>
      <c r="C1192" s="45" t="s">
        <v>6271</v>
      </c>
      <c r="D1192" s="46">
        <v>44616</v>
      </c>
      <c r="E1192" s="46">
        <v>44621</v>
      </c>
      <c r="F1192" s="47" t="s">
        <v>3910</v>
      </c>
      <c r="G1192" s="48">
        <v>15000</v>
      </c>
      <c r="H1192" s="49">
        <v>45142</v>
      </c>
      <c r="I1192" s="44">
        <v>2022</v>
      </c>
      <c r="J1192" s="44">
        <v>2022</v>
      </c>
      <c r="K1192" s="44">
        <v>2023</v>
      </c>
      <c r="L1192" s="44" t="s">
        <v>6021</v>
      </c>
      <c r="M1192" s="44" t="s">
        <v>7210</v>
      </c>
      <c r="N1192" s="44">
        <v>1</v>
      </c>
      <c r="O1192" t="str">
        <f>IF(_xlfn.XLOOKUP(C1192,Raw_Data_OS_23!$C$7:$C$4518,Raw_Data_OS_23!$C$7:$C$4518,"New_Claim")="New_Claim",IF(_xlfn.XLOOKUP(C1192,'Raw Data_OS_22'!$C$5:$C$4516,'Raw Data_OS_22'!$C$5:$C$4516,"New_Claim")="New_Claim",IF(I1192=$O$1,"F1","F2"),"Considered"),"Considered")</f>
        <v>Considered</v>
      </c>
      <c r="P1192" t="str" cm="1">
        <f t="array" ref="P1192">_xlfn.IFS(O1192="F1","F1",O1192="F2","F2",O1192="Considered",_xlfn.XLOOKUP(C1192,Raw_Data_OS_23!$C$7:$C$4518,Raw_Data_OS_23!$N$7:$N$4518,_xlfn.XLOOKUP(Raw_Data_Paid_23!C1192,'Raw Data_OS_22'!$C$5:$C$4516,'Raw Data_OS_22'!$O$5:$O$4516)))</f>
        <v>B2</v>
      </c>
      <c r="Q1192" t="str">
        <f t="shared" si="41"/>
        <v>B2</v>
      </c>
      <c r="R1192" t="str">
        <f t="shared" si="42"/>
        <v>2022Motor Private</v>
      </c>
    </row>
    <row r="1193" spans="2:18" x14ac:dyDescent="0.35">
      <c r="B1193" s="40"/>
      <c r="C1193" s="45" t="s">
        <v>3856</v>
      </c>
      <c r="D1193" s="46">
        <v>44552</v>
      </c>
      <c r="E1193" s="46">
        <v>44559</v>
      </c>
      <c r="F1193" s="47" t="s">
        <v>3910</v>
      </c>
      <c r="G1193" s="48">
        <v>16000</v>
      </c>
      <c r="H1193" s="49">
        <v>45142</v>
      </c>
      <c r="I1193" s="44">
        <v>2021</v>
      </c>
      <c r="J1193" s="44">
        <v>2021</v>
      </c>
      <c r="K1193" s="44">
        <v>2023</v>
      </c>
      <c r="L1193" s="44" t="s">
        <v>3138</v>
      </c>
      <c r="M1193" s="44" t="s">
        <v>7210</v>
      </c>
      <c r="N1193" s="44">
        <v>1</v>
      </c>
      <c r="O1193" t="str">
        <f>IF(_xlfn.XLOOKUP(C1193,Raw_Data_OS_23!$C$7:$C$4518,Raw_Data_OS_23!$C$7:$C$4518,"New_Claim")="New_Claim",IF(_xlfn.XLOOKUP(C1193,'Raw Data_OS_22'!$C$5:$C$4516,'Raw Data_OS_22'!$C$5:$C$4516,"New_Claim")="New_Claim",IF(I1193=$O$1,"F1","F2"),"Considered"),"Considered")</f>
        <v>Considered</v>
      </c>
      <c r="P1193" t="str" cm="1">
        <f t="array" ref="P1193">_xlfn.IFS(O1193="F1","F1",O1193="F2","F2",O1193="Considered",_xlfn.XLOOKUP(C1193,Raw_Data_OS_23!$C$7:$C$4518,Raw_Data_OS_23!$N$7:$N$4518,_xlfn.XLOOKUP(Raw_Data_Paid_23!C1193,'Raw Data_OS_22'!$C$5:$C$4516,'Raw Data_OS_22'!$O$5:$O$4516)))</f>
        <v>C2</v>
      </c>
      <c r="Q1193" t="str">
        <f t="shared" si="41"/>
        <v>C2</v>
      </c>
      <c r="R1193" t="str">
        <f t="shared" si="42"/>
        <v>2021Motor Private</v>
      </c>
    </row>
    <row r="1194" spans="2:18" x14ac:dyDescent="0.35">
      <c r="B1194" s="40"/>
      <c r="C1194" s="45" t="s">
        <v>3707</v>
      </c>
      <c r="D1194" s="46">
        <v>44510</v>
      </c>
      <c r="E1194" s="46">
        <v>44512</v>
      </c>
      <c r="F1194" s="47" t="s">
        <v>3910</v>
      </c>
      <c r="G1194" s="48">
        <v>18000</v>
      </c>
      <c r="H1194" s="49">
        <v>45142</v>
      </c>
      <c r="I1194" s="44">
        <v>2021</v>
      </c>
      <c r="J1194" s="44">
        <v>2021</v>
      </c>
      <c r="K1194" s="44">
        <v>2023</v>
      </c>
      <c r="L1194" s="44" t="s">
        <v>3138</v>
      </c>
      <c r="M1194" s="44" t="s">
        <v>7210</v>
      </c>
      <c r="N1194" s="44">
        <v>1</v>
      </c>
      <c r="O1194" t="str">
        <f>IF(_xlfn.XLOOKUP(C1194,Raw_Data_OS_23!$C$7:$C$4518,Raw_Data_OS_23!$C$7:$C$4518,"New_Claim")="New_Claim",IF(_xlfn.XLOOKUP(C1194,'Raw Data_OS_22'!$C$5:$C$4516,'Raw Data_OS_22'!$C$5:$C$4516,"New_Claim")="New_Claim",IF(I1194=$O$1,"F1","F2"),"Considered"),"Considered")</f>
        <v>Considered</v>
      </c>
      <c r="P1194" t="str" cm="1">
        <f t="array" ref="P1194">_xlfn.IFS(O1194="F1","F1",O1194="F2","F2",O1194="Considered",_xlfn.XLOOKUP(C1194,Raw_Data_OS_23!$C$7:$C$4518,Raw_Data_OS_23!$N$7:$N$4518,_xlfn.XLOOKUP(Raw_Data_Paid_23!C1194,'Raw Data_OS_22'!$C$5:$C$4516,'Raw Data_OS_22'!$O$5:$O$4516)))</f>
        <v>C2</v>
      </c>
      <c r="Q1194" t="str">
        <f t="shared" si="41"/>
        <v>C2</v>
      </c>
      <c r="R1194" t="str">
        <f t="shared" si="42"/>
        <v>2021Motor Private</v>
      </c>
    </row>
    <row r="1195" spans="2:18" x14ac:dyDescent="0.35">
      <c r="B1195" s="40"/>
      <c r="C1195" s="45" t="s">
        <v>3698</v>
      </c>
      <c r="D1195" s="46">
        <v>44510</v>
      </c>
      <c r="E1195" s="46">
        <v>44510</v>
      </c>
      <c r="F1195" s="47" t="s">
        <v>3910</v>
      </c>
      <c r="G1195" s="48">
        <v>17000</v>
      </c>
      <c r="H1195" s="49">
        <v>45142</v>
      </c>
      <c r="I1195" s="44">
        <v>2021</v>
      </c>
      <c r="J1195" s="44">
        <v>2021</v>
      </c>
      <c r="K1195" s="44">
        <v>2023</v>
      </c>
      <c r="L1195" s="44" t="s">
        <v>3138</v>
      </c>
      <c r="M1195" s="44" t="s">
        <v>7210</v>
      </c>
      <c r="N1195" s="44">
        <v>1</v>
      </c>
      <c r="O1195" t="str">
        <f>IF(_xlfn.XLOOKUP(C1195,Raw_Data_OS_23!$C$7:$C$4518,Raw_Data_OS_23!$C$7:$C$4518,"New_Claim")="New_Claim",IF(_xlfn.XLOOKUP(C1195,'Raw Data_OS_22'!$C$5:$C$4516,'Raw Data_OS_22'!$C$5:$C$4516,"New_Claim")="New_Claim",IF(I1195=$O$1,"F1","F2"),"Considered"),"Considered")</f>
        <v>Considered</v>
      </c>
      <c r="P1195" t="str" cm="1">
        <f t="array" ref="P1195">_xlfn.IFS(O1195="F1","F1",O1195="F2","F2",O1195="Considered",_xlfn.XLOOKUP(C1195,Raw_Data_OS_23!$C$7:$C$4518,Raw_Data_OS_23!$N$7:$N$4518,_xlfn.XLOOKUP(Raw_Data_Paid_23!C1195,'Raw Data_OS_22'!$C$5:$C$4516,'Raw Data_OS_22'!$O$5:$O$4516)))</f>
        <v>B2</v>
      </c>
      <c r="Q1195" t="str">
        <f t="shared" si="41"/>
        <v>B2</v>
      </c>
      <c r="R1195" t="str">
        <f t="shared" si="42"/>
        <v>2021Motor Private</v>
      </c>
    </row>
    <row r="1196" spans="2:18" x14ac:dyDescent="0.35">
      <c r="B1196" s="40"/>
      <c r="C1196" s="45" t="s">
        <v>6477</v>
      </c>
      <c r="D1196" s="46">
        <v>44542</v>
      </c>
      <c r="E1196" s="46">
        <v>44547</v>
      </c>
      <c r="F1196" s="47" t="s">
        <v>3908</v>
      </c>
      <c r="G1196" s="48">
        <v>14500</v>
      </c>
      <c r="H1196" s="49">
        <v>45142</v>
      </c>
      <c r="I1196" s="44">
        <v>2021</v>
      </c>
      <c r="J1196" s="44">
        <v>2021</v>
      </c>
      <c r="K1196" s="44">
        <v>2023</v>
      </c>
      <c r="L1196" s="44" t="s">
        <v>3138</v>
      </c>
      <c r="M1196" s="44" t="s">
        <v>7210</v>
      </c>
      <c r="N1196" s="44">
        <v>1</v>
      </c>
      <c r="O1196" t="str">
        <f>IF(_xlfn.XLOOKUP(C1196,Raw_Data_OS_23!$C$7:$C$4518,Raw_Data_OS_23!$C$7:$C$4518,"New_Claim")="New_Claim",IF(_xlfn.XLOOKUP(C1196,'Raw Data_OS_22'!$C$5:$C$4516,'Raw Data_OS_22'!$C$5:$C$4516,"New_Claim")="New_Claim",IF(I1196=$O$1,"F1","F2"),"Considered"),"Considered")</f>
        <v>Considered</v>
      </c>
      <c r="P1196" t="str" cm="1">
        <f t="array" ref="P1196">_xlfn.IFS(O1196="F1","F1",O1196="F2","F2",O1196="Considered",_xlfn.XLOOKUP(C1196,Raw_Data_OS_23!$C$7:$C$4518,Raw_Data_OS_23!$N$7:$N$4518,_xlfn.XLOOKUP(Raw_Data_Paid_23!C1196,'Raw Data_OS_22'!$C$5:$C$4516,'Raw Data_OS_22'!$O$5:$O$4516)))</f>
        <v>B2</v>
      </c>
      <c r="Q1196" t="str">
        <f t="shared" si="41"/>
        <v>B2</v>
      </c>
      <c r="R1196" t="str">
        <f t="shared" si="42"/>
        <v>2021Motor Commercial</v>
      </c>
    </row>
    <row r="1197" spans="2:18" x14ac:dyDescent="0.35">
      <c r="B1197" s="40"/>
      <c r="C1197" s="45" t="s">
        <v>6270</v>
      </c>
      <c r="D1197" s="46">
        <v>44597</v>
      </c>
      <c r="E1197" s="46">
        <v>44602</v>
      </c>
      <c r="F1197" s="47" t="s">
        <v>3910</v>
      </c>
      <c r="G1197" s="48">
        <v>16500</v>
      </c>
      <c r="H1197" s="49">
        <v>45142</v>
      </c>
      <c r="I1197" s="44">
        <v>2022</v>
      </c>
      <c r="J1197" s="44">
        <v>2022</v>
      </c>
      <c r="K1197" s="44">
        <v>2023</v>
      </c>
      <c r="L1197" s="44" t="s">
        <v>6021</v>
      </c>
      <c r="M1197" s="44" t="s">
        <v>7210</v>
      </c>
      <c r="N1197" s="44">
        <v>1</v>
      </c>
      <c r="O1197" t="str">
        <f>IF(_xlfn.XLOOKUP(C1197,Raw_Data_OS_23!$C$7:$C$4518,Raw_Data_OS_23!$C$7:$C$4518,"New_Claim")="New_Claim",IF(_xlfn.XLOOKUP(C1197,'Raw Data_OS_22'!$C$5:$C$4516,'Raw Data_OS_22'!$C$5:$C$4516,"New_Claim")="New_Claim",IF(I1197=$O$1,"F1","F2"),"Considered"),"Considered")</f>
        <v>Considered</v>
      </c>
      <c r="P1197" t="str" cm="1">
        <f t="array" ref="P1197">_xlfn.IFS(O1197="F1","F1",O1197="F2","F2",O1197="Considered",_xlfn.XLOOKUP(C1197,Raw_Data_OS_23!$C$7:$C$4518,Raw_Data_OS_23!$N$7:$N$4518,_xlfn.XLOOKUP(Raw_Data_Paid_23!C1197,'Raw Data_OS_22'!$C$5:$C$4516,'Raw Data_OS_22'!$O$5:$O$4516)))</f>
        <v>B2</v>
      </c>
      <c r="Q1197" t="str">
        <f t="shared" si="41"/>
        <v>B2</v>
      </c>
      <c r="R1197" t="str">
        <f t="shared" si="42"/>
        <v>2022Motor Private</v>
      </c>
    </row>
    <row r="1198" spans="2:18" x14ac:dyDescent="0.35">
      <c r="B1198" s="40"/>
      <c r="C1198" s="45" t="s">
        <v>1417</v>
      </c>
      <c r="D1198" s="46">
        <v>44225</v>
      </c>
      <c r="E1198" s="46">
        <v>44257</v>
      </c>
      <c r="F1198" s="47" t="s">
        <v>3910</v>
      </c>
      <c r="G1198" s="48">
        <v>12000</v>
      </c>
      <c r="H1198" s="49">
        <v>45142</v>
      </c>
      <c r="I1198" s="44">
        <v>2021</v>
      </c>
      <c r="J1198" s="44">
        <v>2021</v>
      </c>
      <c r="K1198" s="44">
        <v>2023</v>
      </c>
      <c r="L1198" s="44" t="s">
        <v>21</v>
      </c>
      <c r="M1198" s="44" t="s">
        <v>7210</v>
      </c>
      <c r="N1198" s="44">
        <v>0</v>
      </c>
      <c r="O1198" t="str">
        <f>IF(_xlfn.XLOOKUP(C1198,Raw_Data_OS_23!$C$7:$C$4518,Raw_Data_OS_23!$C$7:$C$4518,"New_Claim")="New_Claim",IF(_xlfn.XLOOKUP(C1198,'Raw Data_OS_22'!$C$5:$C$4516,'Raw Data_OS_22'!$C$5:$C$4516,"New_Claim")="New_Claim",IF(I1198=$O$1,"F1","F2"),"Considered"),"Considered")</f>
        <v>Considered</v>
      </c>
      <c r="P1198" t="str" cm="1">
        <f t="array" ref="P1198">_xlfn.IFS(O1198="F1","F1",O1198="F2","F2",O1198="Considered",_xlfn.XLOOKUP(C1198,Raw_Data_OS_23!$C$7:$C$4518,Raw_Data_OS_23!$N$7:$N$4518,_xlfn.XLOOKUP(Raw_Data_Paid_23!C1198,'Raw Data_OS_22'!$C$5:$C$4516,'Raw Data_OS_22'!$O$5:$O$4516)))</f>
        <v>B2</v>
      </c>
      <c r="Q1198" t="str">
        <f t="shared" si="41"/>
        <v>B2</v>
      </c>
      <c r="R1198" t="str">
        <f t="shared" si="42"/>
        <v>2021Motor Private</v>
      </c>
    </row>
    <row r="1199" spans="2:18" x14ac:dyDescent="0.35">
      <c r="B1199" s="40"/>
      <c r="C1199" s="45" t="s">
        <v>3564</v>
      </c>
      <c r="D1199" s="46">
        <v>44469</v>
      </c>
      <c r="E1199" s="46">
        <v>44476</v>
      </c>
      <c r="F1199" s="47" t="s">
        <v>3910</v>
      </c>
      <c r="G1199" s="48">
        <v>8000</v>
      </c>
      <c r="H1199" s="49">
        <v>45142</v>
      </c>
      <c r="I1199" s="44">
        <v>2021</v>
      </c>
      <c r="J1199" s="44">
        <v>2021</v>
      </c>
      <c r="K1199" s="44">
        <v>2023</v>
      </c>
      <c r="L1199" s="44" t="s">
        <v>3073</v>
      </c>
      <c r="M1199" s="44" t="s">
        <v>7210</v>
      </c>
      <c r="N1199" s="44">
        <v>1</v>
      </c>
      <c r="O1199" t="str">
        <f>IF(_xlfn.XLOOKUP(C1199,Raw_Data_OS_23!$C$7:$C$4518,Raw_Data_OS_23!$C$7:$C$4518,"New_Claim")="New_Claim",IF(_xlfn.XLOOKUP(C1199,'Raw Data_OS_22'!$C$5:$C$4516,'Raw Data_OS_22'!$C$5:$C$4516,"New_Claim")="New_Claim",IF(I1199=$O$1,"F1","F2"),"Considered"),"Considered")</f>
        <v>Considered</v>
      </c>
      <c r="P1199" t="str" cm="1">
        <f t="array" ref="P1199">_xlfn.IFS(O1199="F1","F1",O1199="F2","F2",O1199="Considered",_xlfn.XLOOKUP(C1199,Raw_Data_OS_23!$C$7:$C$4518,Raw_Data_OS_23!$N$7:$N$4518,_xlfn.XLOOKUP(Raw_Data_Paid_23!C1199,'Raw Data_OS_22'!$C$5:$C$4516,'Raw Data_OS_22'!$O$5:$O$4516)))</f>
        <v>C2</v>
      </c>
      <c r="Q1199" t="str">
        <f t="shared" si="41"/>
        <v>C2</v>
      </c>
      <c r="R1199" t="str">
        <f t="shared" si="42"/>
        <v>2021Motor Private</v>
      </c>
    </row>
    <row r="1200" spans="2:18" x14ac:dyDescent="0.35">
      <c r="B1200" s="40"/>
      <c r="C1200" s="45" t="s">
        <v>3699</v>
      </c>
      <c r="D1200" s="46">
        <v>44499</v>
      </c>
      <c r="E1200" s="46">
        <v>44502</v>
      </c>
      <c r="F1200" s="47" t="s">
        <v>3908</v>
      </c>
      <c r="G1200" s="48">
        <v>20000</v>
      </c>
      <c r="H1200" s="49">
        <v>45142</v>
      </c>
      <c r="I1200" s="44">
        <v>2021</v>
      </c>
      <c r="J1200" s="44">
        <v>2021</v>
      </c>
      <c r="K1200" s="44">
        <v>2023</v>
      </c>
      <c r="L1200" s="44" t="s">
        <v>3138</v>
      </c>
      <c r="M1200" s="44" t="s">
        <v>7210</v>
      </c>
      <c r="N1200" s="44">
        <v>1</v>
      </c>
      <c r="O1200" t="str">
        <f>IF(_xlfn.XLOOKUP(C1200,Raw_Data_OS_23!$C$7:$C$4518,Raw_Data_OS_23!$C$7:$C$4518,"New_Claim")="New_Claim",IF(_xlfn.XLOOKUP(C1200,'Raw Data_OS_22'!$C$5:$C$4516,'Raw Data_OS_22'!$C$5:$C$4516,"New_Claim")="New_Claim",IF(I1200=$O$1,"F1","F2"),"Considered"),"Considered")</f>
        <v>Considered</v>
      </c>
      <c r="P1200" t="str" cm="1">
        <f t="array" ref="P1200">_xlfn.IFS(O1200="F1","F1",O1200="F2","F2",O1200="Considered",_xlfn.XLOOKUP(C1200,Raw_Data_OS_23!$C$7:$C$4518,Raw_Data_OS_23!$N$7:$N$4518,_xlfn.XLOOKUP(Raw_Data_Paid_23!C1200,'Raw Data_OS_22'!$C$5:$C$4516,'Raw Data_OS_22'!$O$5:$O$4516)))</f>
        <v>C2</v>
      </c>
      <c r="Q1200" t="str">
        <f t="shared" si="41"/>
        <v>C2</v>
      </c>
      <c r="R1200" t="str">
        <f t="shared" si="42"/>
        <v>2021Motor Commercial</v>
      </c>
    </row>
    <row r="1201" spans="2:18" x14ac:dyDescent="0.35">
      <c r="B1201" s="40"/>
      <c r="C1201" s="45" t="s">
        <v>3673</v>
      </c>
      <c r="D1201" s="46">
        <v>44483</v>
      </c>
      <c r="E1201" s="46">
        <v>44488</v>
      </c>
      <c r="F1201" s="47" t="s">
        <v>3910</v>
      </c>
      <c r="G1201" s="48">
        <v>15000</v>
      </c>
      <c r="H1201" s="49">
        <v>45142</v>
      </c>
      <c r="I1201" s="44">
        <v>2021</v>
      </c>
      <c r="J1201" s="44">
        <v>2021</v>
      </c>
      <c r="K1201" s="44">
        <v>2023</v>
      </c>
      <c r="L1201" s="44" t="s">
        <v>3138</v>
      </c>
      <c r="M1201" s="44" t="s">
        <v>7210</v>
      </c>
      <c r="N1201" s="44">
        <v>1</v>
      </c>
      <c r="O1201" t="str">
        <f>IF(_xlfn.XLOOKUP(C1201,Raw_Data_OS_23!$C$7:$C$4518,Raw_Data_OS_23!$C$7:$C$4518,"New_Claim")="New_Claim",IF(_xlfn.XLOOKUP(C1201,'Raw Data_OS_22'!$C$5:$C$4516,'Raw Data_OS_22'!$C$5:$C$4516,"New_Claim")="New_Claim",IF(I1201=$O$1,"F1","F2"),"Considered"),"Considered")</f>
        <v>Considered</v>
      </c>
      <c r="P1201" t="str" cm="1">
        <f t="array" ref="P1201">_xlfn.IFS(O1201="F1","F1",O1201="F2","F2",O1201="Considered",_xlfn.XLOOKUP(C1201,Raw_Data_OS_23!$C$7:$C$4518,Raw_Data_OS_23!$N$7:$N$4518,_xlfn.XLOOKUP(Raw_Data_Paid_23!C1201,'Raw Data_OS_22'!$C$5:$C$4516,'Raw Data_OS_22'!$O$5:$O$4516)))</f>
        <v>C2</v>
      </c>
      <c r="Q1201" t="str">
        <f t="shared" si="41"/>
        <v>C2</v>
      </c>
      <c r="R1201" t="str">
        <f t="shared" si="42"/>
        <v>2021Motor Private</v>
      </c>
    </row>
    <row r="1202" spans="2:18" x14ac:dyDescent="0.35">
      <c r="B1202" s="40"/>
      <c r="C1202" s="45" t="s">
        <v>3561</v>
      </c>
      <c r="D1202" s="46">
        <v>44474</v>
      </c>
      <c r="E1202" s="46">
        <v>44476</v>
      </c>
      <c r="F1202" s="47" t="s">
        <v>3910</v>
      </c>
      <c r="G1202" s="48">
        <v>13000</v>
      </c>
      <c r="H1202" s="49">
        <v>45142</v>
      </c>
      <c r="I1202" s="44">
        <v>2021</v>
      </c>
      <c r="J1202" s="44">
        <v>2021</v>
      </c>
      <c r="K1202" s="44">
        <v>2023</v>
      </c>
      <c r="L1202" s="44" t="s">
        <v>3138</v>
      </c>
      <c r="M1202" s="44" t="s">
        <v>7210</v>
      </c>
      <c r="N1202" s="44">
        <v>1</v>
      </c>
      <c r="O1202" t="str">
        <f>IF(_xlfn.XLOOKUP(C1202,Raw_Data_OS_23!$C$7:$C$4518,Raw_Data_OS_23!$C$7:$C$4518,"New_Claim")="New_Claim",IF(_xlfn.XLOOKUP(C1202,'Raw Data_OS_22'!$C$5:$C$4516,'Raw Data_OS_22'!$C$5:$C$4516,"New_Claim")="New_Claim",IF(I1202=$O$1,"F1","F2"),"Considered"),"Considered")</f>
        <v>Considered</v>
      </c>
      <c r="P1202" t="str" cm="1">
        <f t="array" ref="P1202">_xlfn.IFS(O1202="F1","F1",O1202="F2","F2",O1202="Considered",_xlfn.XLOOKUP(C1202,Raw_Data_OS_23!$C$7:$C$4518,Raw_Data_OS_23!$N$7:$N$4518,_xlfn.XLOOKUP(Raw_Data_Paid_23!C1202,'Raw Data_OS_22'!$C$5:$C$4516,'Raw Data_OS_22'!$O$5:$O$4516)))</f>
        <v>C2</v>
      </c>
      <c r="Q1202" t="str">
        <f t="shared" si="41"/>
        <v>C2</v>
      </c>
      <c r="R1202" t="str">
        <f t="shared" si="42"/>
        <v>2021Motor Private</v>
      </c>
    </row>
    <row r="1203" spans="2:18" x14ac:dyDescent="0.35">
      <c r="B1203" s="40"/>
      <c r="C1203" s="45" t="s">
        <v>3650</v>
      </c>
      <c r="D1203" s="46">
        <v>44498</v>
      </c>
      <c r="E1203" s="46">
        <v>44501</v>
      </c>
      <c r="F1203" s="47" t="s">
        <v>3910</v>
      </c>
      <c r="G1203" s="48">
        <v>13000</v>
      </c>
      <c r="H1203" s="49">
        <v>45142</v>
      </c>
      <c r="I1203" s="44">
        <v>2021</v>
      </c>
      <c r="J1203" s="44">
        <v>2021</v>
      </c>
      <c r="K1203" s="44">
        <v>2023</v>
      </c>
      <c r="L1203" s="44" t="s">
        <v>3138</v>
      </c>
      <c r="M1203" s="44" t="s">
        <v>7210</v>
      </c>
      <c r="N1203" s="44">
        <v>1</v>
      </c>
      <c r="O1203" t="str">
        <f>IF(_xlfn.XLOOKUP(C1203,Raw_Data_OS_23!$C$7:$C$4518,Raw_Data_OS_23!$C$7:$C$4518,"New_Claim")="New_Claim",IF(_xlfn.XLOOKUP(C1203,'Raw Data_OS_22'!$C$5:$C$4516,'Raw Data_OS_22'!$C$5:$C$4516,"New_Claim")="New_Claim",IF(I1203=$O$1,"F1","F2"),"Considered"),"Considered")</f>
        <v>Considered</v>
      </c>
      <c r="P1203" t="str" cm="1">
        <f t="array" ref="P1203">_xlfn.IFS(O1203="F1","F1",O1203="F2","F2",O1203="Considered",_xlfn.XLOOKUP(C1203,Raw_Data_OS_23!$C$7:$C$4518,Raw_Data_OS_23!$N$7:$N$4518,_xlfn.XLOOKUP(Raw_Data_Paid_23!C1203,'Raw Data_OS_22'!$C$5:$C$4516,'Raw Data_OS_22'!$O$5:$O$4516)))</f>
        <v>C2</v>
      </c>
      <c r="Q1203" t="str">
        <f t="shared" si="41"/>
        <v>C2</v>
      </c>
      <c r="R1203" t="str">
        <f t="shared" si="42"/>
        <v>2021Motor Private</v>
      </c>
    </row>
    <row r="1204" spans="2:18" x14ac:dyDescent="0.35">
      <c r="B1204" s="40"/>
      <c r="C1204" s="45" t="s">
        <v>3739</v>
      </c>
      <c r="D1204" s="46">
        <v>44518</v>
      </c>
      <c r="E1204" s="46">
        <v>44519</v>
      </c>
      <c r="F1204" s="47" t="s">
        <v>3910</v>
      </c>
      <c r="G1204" s="48">
        <v>17000</v>
      </c>
      <c r="H1204" s="49">
        <v>45142</v>
      </c>
      <c r="I1204" s="44">
        <v>2021</v>
      </c>
      <c r="J1204" s="44">
        <v>2021</v>
      </c>
      <c r="K1204" s="44">
        <v>2023</v>
      </c>
      <c r="L1204" s="44" t="s">
        <v>3138</v>
      </c>
      <c r="M1204" s="44" t="s">
        <v>7210</v>
      </c>
      <c r="N1204" s="44">
        <v>1</v>
      </c>
      <c r="O1204" t="str">
        <f>IF(_xlfn.XLOOKUP(C1204,Raw_Data_OS_23!$C$7:$C$4518,Raw_Data_OS_23!$C$7:$C$4518,"New_Claim")="New_Claim",IF(_xlfn.XLOOKUP(C1204,'Raw Data_OS_22'!$C$5:$C$4516,'Raw Data_OS_22'!$C$5:$C$4516,"New_Claim")="New_Claim",IF(I1204=$O$1,"F1","F2"),"Considered"),"Considered")</f>
        <v>Considered</v>
      </c>
      <c r="P1204" t="str" cm="1">
        <f t="array" ref="P1204">_xlfn.IFS(O1204="F1","F1",O1204="F2","F2",O1204="Considered",_xlfn.XLOOKUP(C1204,Raw_Data_OS_23!$C$7:$C$4518,Raw_Data_OS_23!$N$7:$N$4518,_xlfn.XLOOKUP(Raw_Data_Paid_23!C1204,'Raw Data_OS_22'!$C$5:$C$4516,'Raw Data_OS_22'!$O$5:$O$4516)))</f>
        <v>C2</v>
      </c>
      <c r="Q1204" t="str">
        <f t="shared" si="41"/>
        <v>C2</v>
      </c>
      <c r="R1204" t="str">
        <f t="shared" si="42"/>
        <v>2021Motor Private</v>
      </c>
    </row>
    <row r="1205" spans="2:18" x14ac:dyDescent="0.35">
      <c r="B1205" s="40"/>
      <c r="C1205" s="45" t="s">
        <v>3726</v>
      </c>
      <c r="D1205" s="46">
        <v>44513</v>
      </c>
      <c r="E1205" s="46">
        <v>44517</v>
      </c>
      <c r="F1205" s="47" t="s">
        <v>3910</v>
      </c>
      <c r="G1205" s="48">
        <v>13000</v>
      </c>
      <c r="H1205" s="49">
        <v>45142</v>
      </c>
      <c r="I1205" s="44">
        <v>2021</v>
      </c>
      <c r="J1205" s="44">
        <v>2021</v>
      </c>
      <c r="K1205" s="44">
        <v>2023</v>
      </c>
      <c r="L1205" s="44" t="s">
        <v>3138</v>
      </c>
      <c r="M1205" s="44" t="s">
        <v>7210</v>
      </c>
      <c r="N1205" s="44">
        <v>1</v>
      </c>
      <c r="O1205" t="str">
        <f>IF(_xlfn.XLOOKUP(C1205,Raw_Data_OS_23!$C$7:$C$4518,Raw_Data_OS_23!$C$7:$C$4518,"New_Claim")="New_Claim",IF(_xlfn.XLOOKUP(C1205,'Raw Data_OS_22'!$C$5:$C$4516,'Raw Data_OS_22'!$C$5:$C$4516,"New_Claim")="New_Claim",IF(I1205=$O$1,"F1","F2"),"Considered"),"Considered")</f>
        <v>Considered</v>
      </c>
      <c r="P1205" t="str" cm="1">
        <f t="array" ref="P1205">_xlfn.IFS(O1205="F1","F1",O1205="F2","F2",O1205="Considered",_xlfn.XLOOKUP(C1205,Raw_Data_OS_23!$C$7:$C$4518,Raw_Data_OS_23!$N$7:$N$4518,_xlfn.XLOOKUP(Raw_Data_Paid_23!C1205,'Raw Data_OS_22'!$C$5:$C$4516,'Raw Data_OS_22'!$O$5:$O$4516)))</f>
        <v>B2</v>
      </c>
      <c r="Q1205" t="str">
        <f t="shared" si="41"/>
        <v>B2</v>
      </c>
      <c r="R1205" t="str">
        <f t="shared" si="42"/>
        <v>2021Motor Private</v>
      </c>
    </row>
    <row r="1206" spans="2:18" x14ac:dyDescent="0.35">
      <c r="B1206" s="40"/>
      <c r="C1206" s="45" t="s">
        <v>5955</v>
      </c>
      <c r="D1206" s="46">
        <v>44496</v>
      </c>
      <c r="E1206" s="46">
        <v>44501</v>
      </c>
      <c r="F1206" s="47" t="s">
        <v>3910</v>
      </c>
      <c r="G1206" s="48">
        <v>14500</v>
      </c>
      <c r="H1206" s="49">
        <v>45142</v>
      </c>
      <c r="I1206" s="44">
        <v>2021</v>
      </c>
      <c r="J1206" s="44">
        <v>2021</v>
      </c>
      <c r="K1206" s="44">
        <v>2023</v>
      </c>
      <c r="L1206" s="44" t="s">
        <v>3138</v>
      </c>
      <c r="M1206" s="44" t="s">
        <v>7210</v>
      </c>
      <c r="N1206" s="44">
        <v>1</v>
      </c>
      <c r="O1206" t="str">
        <f>IF(_xlfn.XLOOKUP(C1206,Raw_Data_OS_23!$C$7:$C$4518,Raw_Data_OS_23!$C$7:$C$4518,"New_Claim")="New_Claim",IF(_xlfn.XLOOKUP(C1206,'Raw Data_OS_22'!$C$5:$C$4516,'Raw Data_OS_22'!$C$5:$C$4516,"New_Claim")="New_Claim",IF(I1206=$O$1,"F1","F2"),"Considered"),"Considered")</f>
        <v>Considered</v>
      </c>
      <c r="P1206" t="str" cm="1">
        <f t="array" ref="P1206">_xlfn.IFS(O1206="F1","F1",O1206="F2","F2",O1206="Considered",_xlfn.XLOOKUP(C1206,Raw_Data_OS_23!$C$7:$C$4518,Raw_Data_OS_23!$N$7:$N$4518,_xlfn.XLOOKUP(Raw_Data_Paid_23!C1206,'Raw Data_OS_22'!$C$5:$C$4516,'Raw Data_OS_22'!$O$5:$O$4516)))</f>
        <v>C2</v>
      </c>
      <c r="Q1206" t="str">
        <f t="shared" si="41"/>
        <v>C2</v>
      </c>
      <c r="R1206" t="str">
        <f t="shared" si="42"/>
        <v>2021Motor Private</v>
      </c>
    </row>
    <row r="1207" spans="2:18" x14ac:dyDescent="0.35">
      <c r="B1207" s="40"/>
      <c r="C1207" s="45" t="s">
        <v>3795</v>
      </c>
      <c r="D1207" s="46">
        <v>44528</v>
      </c>
      <c r="E1207" s="46">
        <v>44533</v>
      </c>
      <c r="F1207" s="47" t="s">
        <v>3908</v>
      </c>
      <c r="G1207" s="48">
        <v>17000</v>
      </c>
      <c r="H1207" s="49">
        <v>45142</v>
      </c>
      <c r="I1207" s="44">
        <v>2021</v>
      </c>
      <c r="J1207" s="44">
        <v>2021</v>
      </c>
      <c r="K1207" s="44">
        <v>2023</v>
      </c>
      <c r="L1207" s="44" t="s">
        <v>3138</v>
      </c>
      <c r="M1207" s="44" t="s">
        <v>7210</v>
      </c>
      <c r="N1207" s="44">
        <v>1</v>
      </c>
      <c r="O1207" t="str">
        <f>IF(_xlfn.XLOOKUP(C1207,Raw_Data_OS_23!$C$7:$C$4518,Raw_Data_OS_23!$C$7:$C$4518,"New_Claim")="New_Claim",IF(_xlfn.XLOOKUP(C1207,'Raw Data_OS_22'!$C$5:$C$4516,'Raw Data_OS_22'!$C$5:$C$4516,"New_Claim")="New_Claim",IF(I1207=$O$1,"F1","F2"),"Considered"),"Considered")</f>
        <v>Considered</v>
      </c>
      <c r="P1207" t="str" cm="1">
        <f t="array" ref="P1207">_xlfn.IFS(O1207="F1","F1",O1207="F2","F2",O1207="Considered",_xlfn.XLOOKUP(C1207,Raw_Data_OS_23!$C$7:$C$4518,Raw_Data_OS_23!$N$7:$N$4518,_xlfn.XLOOKUP(Raw_Data_Paid_23!C1207,'Raw Data_OS_22'!$C$5:$C$4516,'Raw Data_OS_22'!$O$5:$O$4516)))</f>
        <v>C2</v>
      </c>
      <c r="Q1207" t="str">
        <f t="shared" si="41"/>
        <v>C2</v>
      </c>
      <c r="R1207" t="str">
        <f t="shared" si="42"/>
        <v>2021Motor Commercial</v>
      </c>
    </row>
    <row r="1208" spans="2:18" x14ac:dyDescent="0.35">
      <c r="B1208" s="40"/>
      <c r="C1208" s="45" t="s">
        <v>3799</v>
      </c>
      <c r="D1208" s="46">
        <v>44533</v>
      </c>
      <c r="E1208" s="46">
        <v>44533</v>
      </c>
      <c r="F1208" s="47" t="s">
        <v>3910</v>
      </c>
      <c r="G1208" s="48">
        <v>9000</v>
      </c>
      <c r="H1208" s="49">
        <v>45142</v>
      </c>
      <c r="I1208" s="44">
        <v>2021</v>
      </c>
      <c r="J1208" s="44">
        <v>2021</v>
      </c>
      <c r="K1208" s="44">
        <v>2023</v>
      </c>
      <c r="L1208" s="44" t="s">
        <v>3138</v>
      </c>
      <c r="M1208" s="44" t="s">
        <v>7210</v>
      </c>
      <c r="N1208" s="44">
        <v>1</v>
      </c>
      <c r="O1208" t="str">
        <f>IF(_xlfn.XLOOKUP(C1208,Raw_Data_OS_23!$C$7:$C$4518,Raw_Data_OS_23!$C$7:$C$4518,"New_Claim")="New_Claim",IF(_xlfn.XLOOKUP(C1208,'Raw Data_OS_22'!$C$5:$C$4516,'Raw Data_OS_22'!$C$5:$C$4516,"New_Claim")="New_Claim",IF(I1208=$O$1,"F1","F2"),"Considered"),"Considered")</f>
        <v>Considered</v>
      </c>
      <c r="P1208" t="str" cm="1">
        <f t="array" ref="P1208">_xlfn.IFS(O1208="F1","F1",O1208="F2","F2",O1208="Considered",_xlfn.XLOOKUP(C1208,Raw_Data_OS_23!$C$7:$C$4518,Raw_Data_OS_23!$N$7:$N$4518,_xlfn.XLOOKUP(Raw_Data_Paid_23!C1208,'Raw Data_OS_22'!$C$5:$C$4516,'Raw Data_OS_22'!$O$5:$O$4516)))</f>
        <v>C2</v>
      </c>
      <c r="Q1208" t="str">
        <f t="shared" si="41"/>
        <v>C2</v>
      </c>
      <c r="R1208" t="str">
        <f t="shared" si="42"/>
        <v>2021Motor Private</v>
      </c>
    </row>
    <row r="1209" spans="2:18" x14ac:dyDescent="0.35">
      <c r="B1209" s="40"/>
      <c r="C1209" s="45" t="s">
        <v>3812</v>
      </c>
      <c r="D1209" s="46">
        <v>44532</v>
      </c>
      <c r="E1209" s="46">
        <v>44537</v>
      </c>
      <c r="F1209" s="47" t="s">
        <v>3910</v>
      </c>
      <c r="G1209" s="48">
        <v>12000</v>
      </c>
      <c r="H1209" s="49">
        <v>45142</v>
      </c>
      <c r="I1209" s="44">
        <v>2021</v>
      </c>
      <c r="J1209" s="44">
        <v>2021</v>
      </c>
      <c r="K1209" s="44">
        <v>2023</v>
      </c>
      <c r="L1209" s="44" t="s">
        <v>3138</v>
      </c>
      <c r="M1209" s="44" t="s">
        <v>7210</v>
      </c>
      <c r="N1209" s="44">
        <v>1</v>
      </c>
      <c r="O1209" t="str">
        <f>IF(_xlfn.XLOOKUP(C1209,Raw_Data_OS_23!$C$7:$C$4518,Raw_Data_OS_23!$C$7:$C$4518,"New_Claim")="New_Claim",IF(_xlfn.XLOOKUP(C1209,'Raw Data_OS_22'!$C$5:$C$4516,'Raw Data_OS_22'!$C$5:$C$4516,"New_Claim")="New_Claim",IF(I1209=$O$1,"F1","F2"),"Considered"),"Considered")</f>
        <v>Considered</v>
      </c>
      <c r="P1209" t="str" cm="1">
        <f t="array" ref="P1209">_xlfn.IFS(O1209="F1","F1",O1209="F2","F2",O1209="Considered",_xlfn.XLOOKUP(C1209,Raw_Data_OS_23!$C$7:$C$4518,Raw_Data_OS_23!$N$7:$N$4518,_xlfn.XLOOKUP(Raw_Data_Paid_23!C1209,'Raw Data_OS_22'!$C$5:$C$4516,'Raw Data_OS_22'!$O$5:$O$4516)))</f>
        <v>C2</v>
      </c>
      <c r="Q1209" t="str">
        <f t="shared" si="41"/>
        <v>C2</v>
      </c>
      <c r="R1209" t="str">
        <f t="shared" si="42"/>
        <v>2021Motor Private</v>
      </c>
    </row>
    <row r="1210" spans="2:18" x14ac:dyDescent="0.35">
      <c r="B1210" s="40"/>
      <c r="C1210" s="45" t="s">
        <v>3796</v>
      </c>
      <c r="D1210" s="46">
        <v>44523</v>
      </c>
      <c r="E1210" s="46">
        <v>44533</v>
      </c>
      <c r="F1210" s="47" t="s">
        <v>3910</v>
      </c>
      <c r="G1210" s="48">
        <v>15500</v>
      </c>
      <c r="H1210" s="49">
        <v>45142</v>
      </c>
      <c r="I1210" s="44">
        <v>2021</v>
      </c>
      <c r="J1210" s="44">
        <v>2021</v>
      </c>
      <c r="K1210" s="44">
        <v>2023</v>
      </c>
      <c r="L1210" s="44" t="s">
        <v>3138</v>
      </c>
      <c r="M1210" s="44" t="s">
        <v>7210</v>
      </c>
      <c r="N1210" s="44">
        <v>1</v>
      </c>
      <c r="O1210" t="str">
        <f>IF(_xlfn.XLOOKUP(C1210,Raw_Data_OS_23!$C$7:$C$4518,Raw_Data_OS_23!$C$7:$C$4518,"New_Claim")="New_Claim",IF(_xlfn.XLOOKUP(C1210,'Raw Data_OS_22'!$C$5:$C$4516,'Raw Data_OS_22'!$C$5:$C$4516,"New_Claim")="New_Claim",IF(I1210=$O$1,"F1","F2"),"Considered"),"Considered")</f>
        <v>Considered</v>
      </c>
      <c r="P1210" t="str" cm="1">
        <f t="array" ref="P1210">_xlfn.IFS(O1210="F1","F1",O1210="F2","F2",O1210="Considered",_xlfn.XLOOKUP(C1210,Raw_Data_OS_23!$C$7:$C$4518,Raw_Data_OS_23!$N$7:$N$4518,_xlfn.XLOOKUP(Raw_Data_Paid_23!C1210,'Raw Data_OS_22'!$C$5:$C$4516,'Raw Data_OS_22'!$O$5:$O$4516)))</f>
        <v>C2</v>
      </c>
      <c r="Q1210" t="str">
        <f t="shared" si="41"/>
        <v>C2</v>
      </c>
      <c r="R1210" t="str">
        <f t="shared" si="42"/>
        <v>2021Motor Private</v>
      </c>
    </row>
    <row r="1211" spans="2:18" x14ac:dyDescent="0.35">
      <c r="B1211" s="40"/>
      <c r="C1211" s="45" t="s">
        <v>3772</v>
      </c>
      <c r="D1211" s="46">
        <v>44522</v>
      </c>
      <c r="E1211" s="46">
        <v>44529</v>
      </c>
      <c r="F1211" s="47" t="s">
        <v>3910</v>
      </c>
      <c r="G1211" s="48">
        <v>16500</v>
      </c>
      <c r="H1211" s="49">
        <v>45142</v>
      </c>
      <c r="I1211" s="44">
        <v>2021</v>
      </c>
      <c r="J1211" s="44">
        <v>2021</v>
      </c>
      <c r="K1211" s="44">
        <v>2023</v>
      </c>
      <c r="L1211" s="44" t="s">
        <v>3138</v>
      </c>
      <c r="M1211" s="44" t="s">
        <v>7210</v>
      </c>
      <c r="N1211" s="44">
        <v>1</v>
      </c>
      <c r="O1211" t="str">
        <f>IF(_xlfn.XLOOKUP(C1211,Raw_Data_OS_23!$C$7:$C$4518,Raw_Data_OS_23!$C$7:$C$4518,"New_Claim")="New_Claim",IF(_xlfn.XLOOKUP(C1211,'Raw Data_OS_22'!$C$5:$C$4516,'Raw Data_OS_22'!$C$5:$C$4516,"New_Claim")="New_Claim",IF(I1211=$O$1,"F1","F2"),"Considered"),"Considered")</f>
        <v>Considered</v>
      </c>
      <c r="P1211" t="str" cm="1">
        <f t="array" ref="P1211">_xlfn.IFS(O1211="F1","F1",O1211="F2","F2",O1211="Considered",_xlfn.XLOOKUP(C1211,Raw_Data_OS_23!$C$7:$C$4518,Raw_Data_OS_23!$N$7:$N$4518,_xlfn.XLOOKUP(Raw_Data_Paid_23!C1211,'Raw Data_OS_22'!$C$5:$C$4516,'Raw Data_OS_22'!$O$5:$O$4516)))</f>
        <v>C2</v>
      </c>
      <c r="Q1211" t="str">
        <f t="shared" si="41"/>
        <v>C2</v>
      </c>
      <c r="R1211" t="str">
        <f t="shared" si="42"/>
        <v>2021Motor Private</v>
      </c>
    </row>
    <row r="1212" spans="2:18" x14ac:dyDescent="0.35">
      <c r="B1212" s="40"/>
      <c r="C1212" s="45" t="s">
        <v>3798</v>
      </c>
      <c r="D1212" s="46">
        <v>44498</v>
      </c>
      <c r="E1212" s="46">
        <v>44533</v>
      </c>
      <c r="F1212" s="47" t="s">
        <v>3908</v>
      </c>
      <c r="G1212" s="48">
        <v>20000</v>
      </c>
      <c r="H1212" s="49">
        <v>45142</v>
      </c>
      <c r="I1212" s="44">
        <v>2021</v>
      </c>
      <c r="J1212" s="44">
        <v>2021</v>
      </c>
      <c r="K1212" s="44">
        <v>2023</v>
      </c>
      <c r="L1212" s="44" t="s">
        <v>3138</v>
      </c>
      <c r="M1212" s="44" t="s">
        <v>7210</v>
      </c>
      <c r="N1212" s="44">
        <v>1</v>
      </c>
      <c r="O1212" t="str">
        <f>IF(_xlfn.XLOOKUP(C1212,Raw_Data_OS_23!$C$7:$C$4518,Raw_Data_OS_23!$C$7:$C$4518,"New_Claim")="New_Claim",IF(_xlfn.XLOOKUP(C1212,'Raw Data_OS_22'!$C$5:$C$4516,'Raw Data_OS_22'!$C$5:$C$4516,"New_Claim")="New_Claim",IF(I1212=$O$1,"F1","F2"),"Considered"),"Considered")</f>
        <v>Considered</v>
      </c>
      <c r="P1212" t="str" cm="1">
        <f t="array" ref="P1212">_xlfn.IFS(O1212="F1","F1",O1212="F2","F2",O1212="Considered",_xlfn.XLOOKUP(C1212,Raw_Data_OS_23!$C$7:$C$4518,Raw_Data_OS_23!$N$7:$N$4518,_xlfn.XLOOKUP(Raw_Data_Paid_23!C1212,'Raw Data_OS_22'!$C$5:$C$4516,'Raw Data_OS_22'!$O$5:$O$4516)))</f>
        <v>C2</v>
      </c>
      <c r="Q1212" t="str">
        <f t="shared" si="41"/>
        <v>C2</v>
      </c>
      <c r="R1212" t="str">
        <f t="shared" si="42"/>
        <v>2021Motor Commercial</v>
      </c>
    </row>
    <row r="1213" spans="2:18" x14ac:dyDescent="0.35">
      <c r="B1213" s="40"/>
      <c r="C1213" s="45" t="s">
        <v>3850</v>
      </c>
      <c r="D1213" s="46">
        <v>44547</v>
      </c>
      <c r="E1213" s="46">
        <v>44550</v>
      </c>
      <c r="F1213" s="47" t="s">
        <v>3910</v>
      </c>
      <c r="G1213" s="48">
        <v>28000</v>
      </c>
      <c r="H1213" s="49">
        <v>45142</v>
      </c>
      <c r="I1213" s="44">
        <v>2021</v>
      </c>
      <c r="J1213" s="44">
        <v>2021</v>
      </c>
      <c r="K1213" s="44">
        <v>2023</v>
      </c>
      <c r="L1213" s="44" t="s">
        <v>3138</v>
      </c>
      <c r="M1213" s="44" t="s">
        <v>7210</v>
      </c>
      <c r="N1213" s="44">
        <v>1</v>
      </c>
      <c r="O1213" t="str">
        <f>IF(_xlfn.XLOOKUP(C1213,Raw_Data_OS_23!$C$7:$C$4518,Raw_Data_OS_23!$C$7:$C$4518,"New_Claim")="New_Claim",IF(_xlfn.XLOOKUP(C1213,'Raw Data_OS_22'!$C$5:$C$4516,'Raw Data_OS_22'!$C$5:$C$4516,"New_Claim")="New_Claim",IF(I1213=$O$1,"F1","F2"),"Considered"),"Considered")</f>
        <v>Considered</v>
      </c>
      <c r="P1213" t="str" cm="1">
        <f t="array" ref="P1213">_xlfn.IFS(O1213="F1","F1",O1213="F2","F2",O1213="Considered",_xlfn.XLOOKUP(C1213,Raw_Data_OS_23!$C$7:$C$4518,Raw_Data_OS_23!$N$7:$N$4518,_xlfn.XLOOKUP(Raw_Data_Paid_23!C1213,'Raw Data_OS_22'!$C$5:$C$4516,'Raw Data_OS_22'!$O$5:$O$4516)))</f>
        <v>C2</v>
      </c>
      <c r="Q1213" t="str">
        <f t="shared" si="41"/>
        <v>C2</v>
      </c>
      <c r="R1213" t="str">
        <f t="shared" si="42"/>
        <v>2021Motor Private</v>
      </c>
    </row>
    <row r="1214" spans="2:18" x14ac:dyDescent="0.35">
      <c r="B1214" s="40"/>
      <c r="C1214" s="45" t="s">
        <v>3860</v>
      </c>
      <c r="D1214" s="46">
        <v>44558</v>
      </c>
      <c r="E1214" s="46">
        <v>44560</v>
      </c>
      <c r="F1214" s="47" t="s">
        <v>3910</v>
      </c>
      <c r="G1214" s="48">
        <v>16000</v>
      </c>
      <c r="H1214" s="49">
        <v>45142</v>
      </c>
      <c r="I1214" s="44">
        <v>2021</v>
      </c>
      <c r="J1214" s="44">
        <v>2021</v>
      </c>
      <c r="K1214" s="44">
        <v>2023</v>
      </c>
      <c r="L1214" s="44" t="s">
        <v>3138</v>
      </c>
      <c r="M1214" s="44" t="s">
        <v>7210</v>
      </c>
      <c r="N1214" s="44">
        <v>1</v>
      </c>
      <c r="O1214" t="str">
        <f>IF(_xlfn.XLOOKUP(C1214,Raw_Data_OS_23!$C$7:$C$4518,Raw_Data_OS_23!$C$7:$C$4518,"New_Claim")="New_Claim",IF(_xlfn.XLOOKUP(C1214,'Raw Data_OS_22'!$C$5:$C$4516,'Raw Data_OS_22'!$C$5:$C$4516,"New_Claim")="New_Claim",IF(I1214=$O$1,"F1","F2"),"Considered"),"Considered")</f>
        <v>Considered</v>
      </c>
      <c r="P1214" t="str" cm="1">
        <f t="array" ref="P1214">_xlfn.IFS(O1214="F1","F1",O1214="F2","F2",O1214="Considered",_xlfn.XLOOKUP(C1214,Raw_Data_OS_23!$C$7:$C$4518,Raw_Data_OS_23!$N$7:$N$4518,_xlfn.XLOOKUP(Raw_Data_Paid_23!C1214,'Raw Data_OS_22'!$C$5:$C$4516,'Raw Data_OS_22'!$O$5:$O$4516)))</f>
        <v>C2</v>
      </c>
      <c r="Q1214" t="str">
        <f t="shared" si="41"/>
        <v>C2</v>
      </c>
      <c r="R1214" t="str">
        <f t="shared" si="42"/>
        <v>2021Motor Private</v>
      </c>
    </row>
    <row r="1215" spans="2:18" x14ac:dyDescent="0.35">
      <c r="B1215" s="40"/>
      <c r="C1215" s="45" t="s">
        <v>3253</v>
      </c>
      <c r="D1215" s="46">
        <v>44406</v>
      </c>
      <c r="E1215" s="46">
        <v>44407</v>
      </c>
      <c r="F1215" s="47" t="s">
        <v>3910</v>
      </c>
      <c r="G1215" s="48">
        <v>12000</v>
      </c>
      <c r="H1215" s="49">
        <v>45142</v>
      </c>
      <c r="I1215" s="44">
        <v>2021</v>
      </c>
      <c r="J1215" s="44">
        <v>2021</v>
      </c>
      <c r="K1215" s="44">
        <v>2023</v>
      </c>
      <c r="L1215" s="44" t="s">
        <v>3073</v>
      </c>
      <c r="M1215" s="44" t="s">
        <v>7210</v>
      </c>
      <c r="N1215" s="44">
        <v>1</v>
      </c>
      <c r="O1215" t="str">
        <f>IF(_xlfn.XLOOKUP(C1215,Raw_Data_OS_23!$C$7:$C$4518,Raw_Data_OS_23!$C$7:$C$4518,"New_Claim")="New_Claim",IF(_xlfn.XLOOKUP(C1215,'Raw Data_OS_22'!$C$5:$C$4516,'Raw Data_OS_22'!$C$5:$C$4516,"New_Claim")="New_Claim",IF(I1215=$O$1,"F1","F2"),"Considered"),"Considered")</f>
        <v>Considered</v>
      </c>
      <c r="P1215" t="str" cm="1">
        <f t="array" ref="P1215">_xlfn.IFS(O1215="F1","F1",O1215="F2","F2",O1215="Considered",_xlfn.XLOOKUP(C1215,Raw_Data_OS_23!$C$7:$C$4518,Raw_Data_OS_23!$N$7:$N$4518,_xlfn.XLOOKUP(Raw_Data_Paid_23!C1215,'Raw Data_OS_22'!$C$5:$C$4516,'Raw Data_OS_22'!$O$5:$O$4516)))</f>
        <v>C2</v>
      </c>
      <c r="Q1215" t="str">
        <f t="shared" si="41"/>
        <v>C2</v>
      </c>
      <c r="R1215" t="str">
        <f t="shared" si="42"/>
        <v>2021Motor Private</v>
      </c>
    </row>
    <row r="1216" spans="2:18" x14ac:dyDescent="0.35">
      <c r="B1216" s="40"/>
      <c r="C1216" s="45" t="s">
        <v>6041</v>
      </c>
      <c r="D1216" s="46">
        <v>44426</v>
      </c>
      <c r="E1216" s="46">
        <v>44566</v>
      </c>
      <c r="F1216" s="47" t="s">
        <v>3910</v>
      </c>
      <c r="G1216" s="48">
        <v>15000</v>
      </c>
      <c r="H1216" s="49">
        <v>45142</v>
      </c>
      <c r="I1216" s="44">
        <v>2021</v>
      </c>
      <c r="J1216" s="44">
        <v>2022</v>
      </c>
      <c r="K1216" s="44">
        <v>2023</v>
      </c>
      <c r="L1216" s="44" t="s">
        <v>3073</v>
      </c>
      <c r="M1216" s="44" t="s">
        <v>7210</v>
      </c>
      <c r="N1216" s="44">
        <v>1</v>
      </c>
      <c r="O1216" t="str">
        <f>IF(_xlfn.XLOOKUP(C1216,Raw_Data_OS_23!$C$7:$C$4518,Raw_Data_OS_23!$C$7:$C$4518,"New_Claim")="New_Claim",IF(_xlfn.XLOOKUP(C1216,'Raw Data_OS_22'!$C$5:$C$4516,'Raw Data_OS_22'!$C$5:$C$4516,"New_Claim")="New_Claim",IF(I1216=$O$1,"F1","F2"),"Considered"),"Considered")</f>
        <v>Considered</v>
      </c>
      <c r="P1216" t="str" cm="1">
        <f t="array" ref="P1216">_xlfn.IFS(O1216="F1","F1",O1216="F2","F2",O1216="Considered",_xlfn.XLOOKUP(C1216,Raw_Data_OS_23!$C$7:$C$4518,Raw_Data_OS_23!$N$7:$N$4518,_xlfn.XLOOKUP(Raw_Data_Paid_23!C1216,'Raw Data_OS_22'!$C$5:$C$4516,'Raw Data_OS_22'!$O$5:$O$4516)))</f>
        <v>C2</v>
      </c>
      <c r="Q1216" t="str">
        <f t="shared" si="41"/>
        <v>C2</v>
      </c>
      <c r="R1216" t="str">
        <f t="shared" si="42"/>
        <v>2021Motor Private</v>
      </c>
    </row>
    <row r="1217" spans="2:18" x14ac:dyDescent="0.35">
      <c r="B1217" s="40"/>
      <c r="C1217" s="45" t="s">
        <v>6058</v>
      </c>
      <c r="D1217" s="46">
        <v>44536</v>
      </c>
      <c r="E1217" s="46">
        <v>44539</v>
      </c>
      <c r="F1217" s="47" t="s">
        <v>3910</v>
      </c>
      <c r="G1217" s="48">
        <v>12000</v>
      </c>
      <c r="H1217" s="49">
        <v>45142</v>
      </c>
      <c r="I1217" s="44">
        <v>2021</v>
      </c>
      <c r="J1217" s="44">
        <v>2021</v>
      </c>
      <c r="K1217" s="44">
        <v>2023</v>
      </c>
      <c r="L1217" s="44" t="s">
        <v>3138</v>
      </c>
      <c r="M1217" s="44" t="s">
        <v>7210</v>
      </c>
      <c r="N1217" s="44">
        <v>1</v>
      </c>
      <c r="O1217" t="str">
        <f>IF(_xlfn.XLOOKUP(C1217,Raw_Data_OS_23!$C$7:$C$4518,Raw_Data_OS_23!$C$7:$C$4518,"New_Claim")="New_Claim",IF(_xlfn.XLOOKUP(C1217,'Raw Data_OS_22'!$C$5:$C$4516,'Raw Data_OS_22'!$C$5:$C$4516,"New_Claim")="New_Claim",IF(I1217=$O$1,"F1","F2"),"Considered"),"Considered")</f>
        <v>Considered</v>
      </c>
      <c r="P1217" t="str" cm="1">
        <f t="array" ref="P1217">_xlfn.IFS(O1217="F1","F1",O1217="F2","F2",O1217="Considered",_xlfn.XLOOKUP(C1217,Raw_Data_OS_23!$C$7:$C$4518,Raw_Data_OS_23!$N$7:$N$4518,_xlfn.XLOOKUP(Raw_Data_Paid_23!C1217,'Raw Data_OS_22'!$C$5:$C$4516,'Raw Data_OS_22'!$O$5:$O$4516)))</f>
        <v>C2</v>
      </c>
      <c r="Q1217" t="str">
        <f t="shared" si="41"/>
        <v>C2</v>
      </c>
      <c r="R1217" t="str">
        <f t="shared" si="42"/>
        <v>2021Motor Private</v>
      </c>
    </row>
    <row r="1218" spans="2:18" x14ac:dyDescent="0.35">
      <c r="B1218" s="40"/>
      <c r="C1218" s="45" t="s">
        <v>3834</v>
      </c>
      <c r="D1218" s="46">
        <v>44544</v>
      </c>
      <c r="E1218" s="46">
        <v>44547</v>
      </c>
      <c r="F1218" s="47" t="s">
        <v>3910</v>
      </c>
      <c r="G1218" s="48">
        <v>15000</v>
      </c>
      <c r="H1218" s="49">
        <v>45142</v>
      </c>
      <c r="I1218" s="44">
        <v>2021</v>
      </c>
      <c r="J1218" s="44">
        <v>2021</v>
      </c>
      <c r="K1218" s="44">
        <v>2023</v>
      </c>
      <c r="L1218" s="44" t="s">
        <v>3138</v>
      </c>
      <c r="M1218" s="44" t="s">
        <v>7210</v>
      </c>
      <c r="N1218" s="44">
        <v>1</v>
      </c>
      <c r="O1218" t="str">
        <f>IF(_xlfn.XLOOKUP(C1218,Raw_Data_OS_23!$C$7:$C$4518,Raw_Data_OS_23!$C$7:$C$4518,"New_Claim")="New_Claim",IF(_xlfn.XLOOKUP(C1218,'Raw Data_OS_22'!$C$5:$C$4516,'Raw Data_OS_22'!$C$5:$C$4516,"New_Claim")="New_Claim",IF(I1218=$O$1,"F1","F2"),"Considered"),"Considered")</f>
        <v>Considered</v>
      </c>
      <c r="P1218" t="str" cm="1">
        <f t="array" ref="P1218">_xlfn.IFS(O1218="F1","F1",O1218="F2","F2",O1218="Considered",_xlfn.XLOOKUP(C1218,Raw_Data_OS_23!$C$7:$C$4518,Raw_Data_OS_23!$N$7:$N$4518,_xlfn.XLOOKUP(Raw_Data_Paid_23!C1218,'Raw Data_OS_22'!$C$5:$C$4516,'Raw Data_OS_22'!$O$5:$O$4516)))</f>
        <v>C2</v>
      </c>
      <c r="Q1218" t="str">
        <f t="shared" si="41"/>
        <v>C2</v>
      </c>
      <c r="R1218" t="str">
        <f t="shared" si="42"/>
        <v>2021Motor Private</v>
      </c>
    </row>
    <row r="1219" spans="2:18" x14ac:dyDescent="0.35">
      <c r="B1219" s="40"/>
      <c r="C1219" s="45" t="s">
        <v>6297</v>
      </c>
      <c r="D1219" s="46">
        <v>44614</v>
      </c>
      <c r="E1219" s="46">
        <v>44623</v>
      </c>
      <c r="F1219" s="47" t="s">
        <v>3910</v>
      </c>
      <c r="G1219" s="48">
        <v>22000</v>
      </c>
      <c r="H1219" s="49">
        <v>45142</v>
      </c>
      <c r="I1219" s="44">
        <v>2022</v>
      </c>
      <c r="J1219" s="44">
        <v>2022</v>
      </c>
      <c r="K1219" s="44">
        <v>2023</v>
      </c>
      <c r="L1219" s="44" t="s">
        <v>6021</v>
      </c>
      <c r="M1219" s="44" t="s">
        <v>7210</v>
      </c>
      <c r="N1219" s="44">
        <v>1</v>
      </c>
      <c r="O1219" t="str">
        <f>IF(_xlfn.XLOOKUP(C1219,Raw_Data_OS_23!$C$7:$C$4518,Raw_Data_OS_23!$C$7:$C$4518,"New_Claim")="New_Claim",IF(_xlfn.XLOOKUP(C1219,'Raw Data_OS_22'!$C$5:$C$4516,'Raw Data_OS_22'!$C$5:$C$4516,"New_Claim")="New_Claim",IF(I1219=$O$1,"F1","F2"),"Considered"),"Considered")</f>
        <v>Considered</v>
      </c>
      <c r="P1219" t="str" cm="1">
        <f t="array" ref="P1219">_xlfn.IFS(O1219="F1","F1",O1219="F2","F2",O1219="Considered",_xlfn.XLOOKUP(C1219,Raw_Data_OS_23!$C$7:$C$4518,Raw_Data_OS_23!$N$7:$N$4518,_xlfn.XLOOKUP(Raw_Data_Paid_23!C1219,'Raw Data_OS_22'!$C$5:$C$4516,'Raw Data_OS_22'!$O$5:$O$4516)))</f>
        <v>B2</v>
      </c>
      <c r="Q1219" t="str">
        <f t="shared" si="41"/>
        <v>B2</v>
      </c>
      <c r="R1219" t="str">
        <f t="shared" si="42"/>
        <v>2022Motor Private</v>
      </c>
    </row>
    <row r="1220" spans="2:18" x14ac:dyDescent="0.35">
      <c r="B1220" s="40"/>
      <c r="C1220" s="45" t="s">
        <v>6817</v>
      </c>
      <c r="D1220" s="46">
        <v>44831</v>
      </c>
      <c r="E1220" s="46">
        <v>44833</v>
      </c>
      <c r="F1220" s="47" t="s">
        <v>3910</v>
      </c>
      <c r="G1220" s="48">
        <v>296000</v>
      </c>
      <c r="H1220" s="49">
        <v>45142</v>
      </c>
      <c r="I1220" s="44">
        <v>2022</v>
      </c>
      <c r="J1220" s="44">
        <v>2022</v>
      </c>
      <c r="K1220" s="44">
        <v>2023</v>
      </c>
      <c r="L1220" s="44" t="s">
        <v>6643</v>
      </c>
      <c r="M1220" s="44" t="s">
        <v>7210</v>
      </c>
      <c r="N1220" s="44">
        <v>1</v>
      </c>
      <c r="O1220" t="str">
        <f>IF(_xlfn.XLOOKUP(C1220,Raw_Data_OS_23!$C$7:$C$4518,Raw_Data_OS_23!$C$7:$C$4518,"New_Claim")="New_Claim",IF(_xlfn.XLOOKUP(C1220,'Raw Data_OS_22'!$C$5:$C$4516,'Raw Data_OS_22'!$C$5:$C$4516,"New_Claim")="New_Claim",IF(I1220=$O$1,"F1","F2"),"Considered"),"Considered")</f>
        <v>Considered</v>
      </c>
      <c r="P1220" t="str" cm="1">
        <f t="array" ref="P1220">_xlfn.IFS(O1220="F1","F1",O1220="F2","F2",O1220="Considered",_xlfn.XLOOKUP(C1220,Raw_Data_OS_23!$C$7:$C$4518,Raw_Data_OS_23!$N$7:$N$4518,_xlfn.XLOOKUP(Raw_Data_Paid_23!C1220,'Raw Data_OS_22'!$C$5:$C$4516,'Raw Data_OS_22'!$O$5:$O$4516)))</f>
        <v>B2</v>
      </c>
      <c r="Q1220" t="str">
        <f t="shared" si="41"/>
        <v>B2</v>
      </c>
      <c r="R1220" t="str">
        <f t="shared" si="42"/>
        <v>2022Motor Private</v>
      </c>
    </row>
    <row r="1221" spans="2:18" x14ac:dyDescent="0.35">
      <c r="B1221" s="40"/>
      <c r="C1221" s="45" t="s">
        <v>1293</v>
      </c>
      <c r="D1221" s="46">
        <v>44185</v>
      </c>
      <c r="E1221" s="46">
        <v>44202</v>
      </c>
      <c r="F1221" s="47" t="s">
        <v>3910</v>
      </c>
      <c r="G1221" s="48">
        <v>33750</v>
      </c>
      <c r="H1221" s="49">
        <v>45145</v>
      </c>
      <c r="I1221" s="44">
        <v>2020</v>
      </c>
      <c r="J1221" s="44">
        <v>2021</v>
      </c>
      <c r="K1221" s="44">
        <v>2023</v>
      </c>
      <c r="L1221" s="44" t="s">
        <v>11</v>
      </c>
      <c r="M1221" s="44" t="s">
        <v>7210</v>
      </c>
      <c r="N1221" s="44">
        <v>0</v>
      </c>
      <c r="O1221" t="str">
        <f>IF(_xlfn.XLOOKUP(C1221,Raw_Data_OS_23!$C$7:$C$4518,Raw_Data_OS_23!$C$7:$C$4518,"New_Claim")="New_Claim",IF(_xlfn.XLOOKUP(C1221,'Raw Data_OS_22'!$C$5:$C$4516,'Raw Data_OS_22'!$C$5:$C$4516,"New_Claim")="New_Claim",IF(I1221=$O$1,"F1","F2"),"Considered"),"Considered")</f>
        <v>Considered</v>
      </c>
      <c r="P1221" t="str" cm="1">
        <f t="array" ref="P1221">_xlfn.IFS(O1221="F1","F1",O1221="F2","F2",O1221="Considered",_xlfn.XLOOKUP(C1221,Raw_Data_OS_23!$C$7:$C$4518,Raw_Data_OS_23!$N$7:$N$4518,_xlfn.XLOOKUP(Raw_Data_Paid_23!C1221,'Raw Data_OS_22'!$C$5:$C$4516,'Raw Data_OS_22'!$O$5:$O$4516)))</f>
        <v>B2</v>
      </c>
      <c r="Q1221" t="str">
        <f t="shared" ref="Q1221:Q1284" si="43">IF(P1221="D","F3",IF(P1221="E1","E2",P1221))</f>
        <v>B2</v>
      </c>
      <c r="R1221" t="str">
        <f t="shared" ref="R1221:R1284" si="44">I1221&amp;F1221</f>
        <v>2020Motor Private</v>
      </c>
    </row>
    <row r="1222" spans="2:18" x14ac:dyDescent="0.35">
      <c r="B1222" s="40"/>
      <c r="C1222" s="45" t="s">
        <v>3129</v>
      </c>
      <c r="D1222" s="46">
        <v>44443</v>
      </c>
      <c r="E1222" s="46">
        <v>44446</v>
      </c>
      <c r="F1222" s="47" t="s">
        <v>3910</v>
      </c>
      <c r="G1222" s="48">
        <v>50000</v>
      </c>
      <c r="H1222" s="49">
        <v>45145</v>
      </c>
      <c r="I1222" s="44">
        <v>2021</v>
      </c>
      <c r="J1222" s="44">
        <v>2021</v>
      </c>
      <c r="K1222" s="44">
        <v>2023</v>
      </c>
      <c r="L1222" s="44" t="s">
        <v>3073</v>
      </c>
      <c r="M1222" s="44" t="s">
        <v>7210</v>
      </c>
      <c r="N1222" s="44">
        <v>0</v>
      </c>
      <c r="O1222" t="str">
        <f>IF(_xlfn.XLOOKUP(C1222,Raw_Data_OS_23!$C$7:$C$4518,Raw_Data_OS_23!$C$7:$C$4518,"New_Claim")="New_Claim",IF(_xlfn.XLOOKUP(C1222,'Raw Data_OS_22'!$C$5:$C$4516,'Raw Data_OS_22'!$C$5:$C$4516,"New_Claim")="New_Claim",IF(I1222=$O$1,"F1","F2"),"Considered"),"Considered")</f>
        <v>Considered</v>
      </c>
      <c r="P1222" t="str" cm="1">
        <f t="array" ref="P1222">_xlfn.IFS(O1222="F1","F1",O1222="F2","F2",O1222="Considered",_xlfn.XLOOKUP(C1222,Raw_Data_OS_23!$C$7:$C$4518,Raw_Data_OS_23!$N$7:$N$4518,_xlfn.XLOOKUP(Raw_Data_Paid_23!C1222,'Raw Data_OS_22'!$C$5:$C$4516,'Raw Data_OS_22'!$O$5:$O$4516)))</f>
        <v>B2</v>
      </c>
      <c r="Q1222" t="str">
        <f t="shared" si="43"/>
        <v>B2</v>
      </c>
      <c r="R1222" t="str">
        <f t="shared" si="44"/>
        <v>2021Motor Private</v>
      </c>
    </row>
    <row r="1223" spans="2:18" x14ac:dyDescent="0.35">
      <c r="B1223" s="40"/>
      <c r="C1223" s="45" t="s">
        <v>3129</v>
      </c>
      <c r="D1223" s="46">
        <v>44443</v>
      </c>
      <c r="E1223" s="46">
        <v>44446</v>
      </c>
      <c r="F1223" s="47" t="s">
        <v>3910</v>
      </c>
      <c r="G1223" s="48">
        <v>531087</v>
      </c>
      <c r="H1223" s="49">
        <v>45145</v>
      </c>
      <c r="I1223" s="44">
        <v>2021</v>
      </c>
      <c r="J1223" s="44">
        <v>2021</v>
      </c>
      <c r="K1223" s="44">
        <v>2023</v>
      </c>
      <c r="L1223" s="44" t="s">
        <v>3073</v>
      </c>
      <c r="M1223" s="44" t="s">
        <v>7210</v>
      </c>
      <c r="N1223" s="44">
        <v>0</v>
      </c>
      <c r="O1223" t="str">
        <f>IF(_xlfn.XLOOKUP(C1223,Raw_Data_OS_23!$C$7:$C$4518,Raw_Data_OS_23!$C$7:$C$4518,"New_Claim")="New_Claim",IF(_xlfn.XLOOKUP(C1223,'Raw Data_OS_22'!$C$5:$C$4516,'Raw Data_OS_22'!$C$5:$C$4516,"New_Claim")="New_Claim",IF(I1223=$O$1,"F1","F2"),"Considered"),"Considered")</f>
        <v>Considered</v>
      </c>
      <c r="P1223" t="str" cm="1">
        <f t="array" ref="P1223">_xlfn.IFS(O1223="F1","F1",O1223="F2","F2",O1223="Considered",_xlfn.XLOOKUP(C1223,Raw_Data_OS_23!$C$7:$C$4518,Raw_Data_OS_23!$N$7:$N$4518,_xlfn.XLOOKUP(Raw_Data_Paid_23!C1223,'Raw Data_OS_22'!$C$5:$C$4516,'Raw Data_OS_22'!$O$5:$O$4516)))</f>
        <v>B2</v>
      </c>
      <c r="Q1223" t="str">
        <f t="shared" si="43"/>
        <v>B2</v>
      </c>
      <c r="R1223" t="str">
        <f t="shared" si="44"/>
        <v>2021Motor Private</v>
      </c>
    </row>
    <row r="1224" spans="2:18" x14ac:dyDescent="0.35">
      <c r="B1224" s="40"/>
      <c r="C1224" s="45" t="s">
        <v>3129</v>
      </c>
      <c r="D1224" s="46">
        <v>44443</v>
      </c>
      <c r="E1224" s="46">
        <v>44446</v>
      </c>
      <c r="F1224" s="47" t="s">
        <v>3910</v>
      </c>
      <c r="G1224" s="48">
        <v>-531087</v>
      </c>
      <c r="H1224" s="49">
        <v>45145</v>
      </c>
      <c r="I1224" s="44">
        <v>2021</v>
      </c>
      <c r="J1224" s="44">
        <v>2021</v>
      </c>
      <c r="K1224" s="44">
        <v>2023</v>
      </c>
      <c r="L1224" s="44" t="s">
        <v>3073</v>
      </c>
      <c r="M1224" s="44" t="s">
        <v>7210</v>
      </c>
      <c r="N1224" s="44">
        <v>0</v>
      </c>
      <c r="O1224" t="str">
        <f>IF(_xlfn.XLOOKUP(C1224,Raw_Data_OS_23!$C$7:$C$4518,Raw_Data_OS_23!$C$7:$C$4518,"New_Claim")="New_Claim",IF(_xlfn.XLOOKUP(C1224,'Raw Data_OS_22'!$C$5:$C$4516,'Raw Data_OS_22'!$C$5:$C$4516,"New_Claim")="New_Claim",IF(I1224=$O$1,"F1","F2"),"Considered"),"Considered")</f>
        <v>Considered</v>
      </c>
      <c r="P1224" t="str" cm="1">
        <f t="array" ref="P1224">_xlfn.IFS(O1224="F1","F1",O1224="F2","F2",O1224="Considered",_xlfn.XLOOKUP(C1224,Raw_Data_OS_23!$C$7:$C$4518,Raw_Data_OS_23!$N$7:$N$4518,_xlfn.XLOOKUP(Raw_Data_Paid_23!C1224,'Raw Data_OS_22'!$C$5:$C$4516,'Raw Data_OS_22'!$O$5:$O$4516)))</f>
        <v>B2</v>
      </c>
      <c r="Q1224" t="str">
        <f t="shared" si="43"/>
        <v>B2</v>
      </c>
      <c r="R1224" t="str">
        <f t="shared" si="44"/>
        <v>2021Motor Private</v>
      </c>
    </row>
    <row r="1225" spans="2:18" x14ac:dyDescent="0.35">
      <c r="B1225" s="40"/>
      <c r="C1225" s="45" t="s">
        <v>3517</v>
      </c>
      <c r="D1225" s="46">
        <v>44434</v>
      </c>
      <c r="E1225" s="46">
        <v>44466</v>
      </c>
      <c r="F1225" s="47" t="s">
        <v>3908</v>
      </c>
      <c r="G1225" s="48">
        <v>62944</v>
      </c>
      <c r="H1225" s="49">
        <v>45145</v>
      </c>
      <c r="I1225" s="44">
        <v>2021</v>
      </c>
      <c r="J1225" s="44">
        <v>2021</v>
      </c>
      <c r="K1225" s="44">
        <v>2023</v>
      </c>
      <c r="L1225" s="44" t="s">
        <v>3073</v>
      </c>
      <c r="M1225" s="44" t="s">
        <v>7210</v>
      </c>
      <c r="N1225" s="44">
        <v>0</v>
      </c>
      <c r="O1225" t="str">
        <f>IF(_xlfn.XLOOKUP(C1225,Raw_Data_OS_23!$C$7:$C$4518,Raw_Data_OS_23!$C$7:$C$4518,"New_Claim")="New_Claim",IF(_xlfn.XLOOKUP(C1225,'Raw Data_OS_22'!$C$5:$C$4516,'Raw Data_OS_22'!$C$5:$C$4516,"New_Claim")="New_Claim",IF(I1225=$O$1,"F1","F2"),"Considered"),"Considered")</f>
        <v>Considered</v>
      </c>
      <c r="P1225" t="str" cm="1">
        <f t="array" ref="P1225">_xlfn.IFS(O1225="F1","F1",O1225="F2","F2",O1225="Considered",_xlfn.XLOOKUP(C1225,Raw_Data_OS_23!$C$7:$C$4518,Raw_Data_OS_23!$N$7:$N$4518,_xlfn.XLOOKUP(Raw_Data_Paid_23!C1225,'Raw Data_OS_22'!$C$5:$C$4516,'Raw Data_OS_22'!$O$5:$O$4516)))</f>
        <v>B2</v>
      </c>
      <c r="Q1225" t="str">
        <f t="shared" si="43"/>
        <v>B2</v>
      </c>
      <c r="R1225" t="str">
        <f t="shared" si="44"/>
        <v>2021Motor Commercial</v>
      </c>
    </row>
    <row r="1226" spans="2:18" x14ac:dyDescent="0.35">
      <c r="B1226" s="40"/>
      <c r="C1226" s="45" t="s">
        <v>5983</v>
      </c>
      <c r="D1226" s="46">
        <v>44520</v>
      </c>
      <c r="E1226" s="46">
        <v>44525</v>
      </c>
      <c r="F1226" s="47" t="s">
        <v>3910</v>
      </c>
      <c r="G1226" s="48">
        <v>37120</v>
      </c>
      <c r="H1226" s="49">
        <v>45145</v>
      </c>
      <c r="I1226" s="44">
        <v>2021</v>
      </c>
      <c r="J1226" s="44">
        <v>2021</v>
      </c>
      <c r="K1226" s="44">
        <v>2023</v>
      </c>
      <c r="L1226" s="44" t="s">
        <v>3138</v>
      </c>
      <c r="M1226" s="44" t="s">
        <v>7210</v>
      </c>
      <c r="N1226" s="44">
        <v>0</v>
      </c>
      <c r="O1226" t="str">
        <f>IF(_xlfn.XLOOKUP(C1226,Raw_Data_OS_23!$C$7:$C$4518,Raw_Data_OS_23!$C$7:$C$4518,"New_Claim")="New_Claim",IF(_xlfn.XLOOKUP(C1226,'Raw Data_OS_22'!$C$5:$C$4516,'Raw Data_OS_22'!$C$5:$C$4516,"New_Claim")="New_Claim",IF(I1226=$O$1,"F1","F2"),"Considered"),"Considered")</f>
        <v>Considered</v>
      </c>
      <c r="P1226" t="str" cm="1">
        <f t="array" ref="P1226">_xlfn.IFS(O1226="F1","F1",O1226="F2","F2",O1226="Considered",_xlfn.XLOOKUP(C1226,Raw_Data_OS_23!$C$7:$C$4518,Raw_Data_OS_23!$N$7:$N$4518,_xlfn.XLOOKUP(Raw_Data_Paid_23!C1226,'Raw Data_OS_22'!$C$5:$C$4516,'Raw Data_OS_22'!$O$5:$O$4516)))</f>
        <v>B2</v>
      </c>
      <c r="Q1226" t="str">
        <f t="shared" si="43"/>
        <v>B2</v>
      </c>
      <c r="R1226" t="str">
        <f t="shared" si="44"/>
        <v>2021Motor Private</v>
      </c>
    </row>
    <row r="1227" spans="2:18" x14ac:dyDescent="0.35">
      <c r="B1227" s="40"/>
      <c r="C1227" s="45" t="s">
        <v>6410</v>
      </c>
      <c r="D1227" s="46">
        <v>44657</v>
      </c>
      <c r="E1227" s="46">
        <v>44658</v>
      </c>
      <c r="F1227" s="47" t="s">
        <v>3910</v>
      </c>
      <c r="G1227" s="48">
        <v>29942</v>
      </c>
      <c r="H1227" s="49">
        <v>45145</v>
      </c>
      <c r="I1227" s="44">
        <v>2022</v>
      </c>
      <c r="J1227" s="44">
        <v>2022</v>
      </c>
      <c r="K1227" s="44">
        <v>2023</v>
      </c>
      <c r="L1227" s="44" t="s">
        <v>6406</v>
      </c>
      <c r="M1227" s="44" t="s">
        <v>7210</v>
      </c>
      <c r="N1227" s="44">
        <v>0</v>
      </c>
      <c r="O1227" t="str">
        <f>IF(_xlfn.XLOOKUP(C1227,Raw_Data_OS_23!$C$7:$C$4518,Raw_Data_OS_23!$C$7:$C$4518,"New_Claim")="New_Claim",IF(_xlfn.XLOOKUP(C1227,'Raw Data_OS_22'!$C$5:$C$4516,'Raw Data_OS_22'!$C$5:$C$4516,"New_Claim")="New_Claim",IF(I1227=$O$1,"F1","F2"),"Considered"),"Considered")</f>
        <v>Considered</v>
      </c>
      <c r="P1227" t="str" cm="1">
        <f t="array" ref="P1227">_xlfn.IFS(O1227="F1","F1",O1227="F2","F2",O1227="Considered",_xlfn.XLOOKUP(C1227,Raw_Data_OS_23!$C$7:$C$4518,Raw_Data_OS_23!$N$7:$N$4518,_xlfn.XLOOKUP(Raw_Data_Paid_23!C1227,'Raw Data_OS_22'!$C$5:$C$4516,'Raw Data_OS_22'!$O$5:$O$4516)))</f>
        <v>B2</v>
      </c>
      <c r="Q1227" t="str">
        <f t="shared" si="43"/>
        <v>B2</v>
      </c>
      <c r="R1227" t="str">
        <f t="shared" si="44"/>
        <v>2022Motor Private</v>
      </c>
    </row>
    <row r="1228" spans="2:18" x14ac:dyDescent="0.35">
      <c r="B1228" s="40"/>
      <c r="C1228" s="45" t="s">
        <v>3293</v>
      </c>
      <c r="D1228" s="46">
        <v>44374</v>
      </c>
      <c r="E1228" s="46">
        <v>44413</v>
      </c>
      <c r="F1228" s="47" t="s">
        <v>3908</v>
      </c>
      <c r="G1228" s="48">
        <v>83534</v>
      </c>
      <c r="H1228" s="49">
        <v>45145</v>
      </c>
      <c r="I1228" s="44">
        <v>2021</v>
      </c>
      <c r="J1228" s="44">
        <v>2021</v>
      </c>
      <c r="K1228" s="44">
        <v>2023</v>
      </c>
      <c r="L1228" s="44" t="s">
        <v>2250</v>
      </c>
      <c r="M1228" s="44" t="s">
        <v>7210</v>
      </c>
      <c r="N1228" s="44">
        <v>1</v>
      </c>
      <c r="O1228" t="str">
        <f>IF(_xlfn.XLOOKUP(C1228,Raw_Data_OS_23!$C$7:$C$4518,Raw_Data_OS_23!$C$7:$C$4518,"New_Claim")="New_Claim",IF(_xlfn.XLOOKUP(C1228,'Raw Data_OS_22'!$C$5:$C$4516,'Raw Data_OS_22'!$C$5:$C$4516,"New_Claim")="New_Claim",IF(I1228=$O$1,"F1","F2"),"Considered"),"Considered")</f>
        <v>Considered</v>
      </c>
      <c r="P1228" t="str" cm="1">
        <f t="array" ref="P1228">_xlfn.IFS(O1228="F1","F1",O1228="F2","F2",O1228="Considered",_xlfn.XLOOKUP(C1228,Raw_Data_OS_23!$C$7:$C$4518,Raw_Data_OS_23!$N$7:$N$4518,_xlfn.XLOOKUP(Raw_Data_Paid_23!C1228,'Raw Data_OS_22'!$C$5:$C$4516,'Raw Data_OS_22'!$O$5:$O$4516)))</f>
        <v>B2</v>
      </c>
      <c r="Q1228" t="str">
        <f t="shared" si="43"/>
        <v>B2</v>
      </c>
      <c r="R1228" t="str">
        <f t="shared" si="44"/>
        <v>2021Motor Commercial</v>
      </c>
    </row>
    <row r="1229" spans="2:18" x14ac:dyDescent="0.35">
      <c r="B1229" s="40"/>
      <c r="C1229" s="45" t="s">
        <v>787</v>
      </c>
      <c r="D1229" s="46">
        <v>44061</v>
      </c>
      <c r="E1229" s="46">
        <v>44061</v>
      </c>
      <c r="F1229" s="47" t="s">
        <v>3908</v>
      </c>
      <c r="G1229" s="48">
        <v>100000</v>
      </c>
      <c r="H1229" s="49">
        <v>45145</v>
      </c>
      <c r="I1229" s="44">
        <v>2020</v>
      </c>
      <c r="J1229" s="44">
        <v>2020</v>
      </c>
      <c r="K1229" s="44">
        <v>2023</v>
      </c>
      <c r="L1229" s="44" t="s">
        <v>35</v>
      </c>
      <c r="M1229" s="44" t="s">
        <v>7210</v>
      </c>
      <c r="N1229" s="44">
        <v>0</v>
      </c>
      <c r="O1229" t="str">
        <f>IF(_xlfn.XLOOKUP(C1229,Raw_Data_OS_23!$C$7:$C$4518,Raw_Data_OS_23!$C$7:$C$4518,"New_Claim")="New_Claim",IF(_xlfn.XLOOKUP(C1229,'Raw Data_OS_22'!$C$5:$C$4516,'Raw Data_OS_22'!$C$5:$C$4516,"New_Claim")="New_Claim",IF(I1229=$O$1,"F1","F2"),"Considered"),"Considered")</f>
        <v>Considered</v>
      </c>
      <c r="P1229" t="str" cm="1">
        <f t="array" ref="P1229">_xlfn.IFS(O1229="F1","F1",O1229="F2","F2",O1229="Considered",_xlfn.XLOOKUP(C1229,Raw_Data_OS_23!$C$7:$C$4518,Raw_Data_OS_23!$N$7:$N$4518,_xlfn.XLOOKUP(Raw_Data_Paid_23!C1229,'Raw Data_OS_22'!$C$5:$C$4516,'Raw Data_OS_22'!$O$5:$O$4516)))</f>
        <v>B2</v>
      </c>
      <c r="Q1229" t="str">
        <f t="shared" si="43"/>
        <v>B2</v>
      </c>
      <c r="R1229" t="str">
        <f t="shared" si="44"/>
        <v>2020Motor Commercial</v>
      </c>
    </row>
    <row r="1230" spans="2:18" x14ac:dyDescent="0.35">
      <c r="B1230" s="40"/>
      <c r="C1230" s="45" t="s">
        <v>6346</v>
      </c>
      <c r="D1230" s="46">
        <v>44641</v>
      </c>
      <c r="E1230" s="46">
        <v>44642</v>
      </c>
      <c r="F1230" s="47" t="s">
        <v>3910</v>
      </c>
      <c r="G1230" s="48">
        <v>203500</v>
      </c>
      <c r="H1230" s="49">
        <v>45145</v>
      </c>
      <c r="I1230" s="44">
        <v>2022</v>
      </c>
      <c r="J1230" s="44">
        <v>2022</v>
      </c>
      <c r="K1230" s="44">
        <v>2023</v>
      </c>
      <c r="L1230" s="44" t="s">
        <v>6021</v>
      </c>
      <c r="M1230" s="44" t="s">
        <v>7210</v>
      </c>
      <c r="N1230" s="44">
        <v>0</v>
      </c>
      <c r="O1230" t="str">
        <f>IF(_xlfn.XLOOKUP(C1230,Raw_Data_OS_23!$C$7:$C$4518,Raw_Data_OS_23!$C$7:$C$4518,"New_Claim")="New_Claim",IF(_xlfn.XLOOKUP(C1230,'Raw Data_OS_22'!$C$5:$C$4516,'Raw Data_OS_22'!$C$5:$C$4516,"New_Claim")="New_Claim",IF(I1230=$O$1,"F1","F2"),"Considered"),"Considered")</f>
        <v>Considered</v>
      </c>
      <c r="P1230" t="str" cm="1">
        <f t="array" ref="P1230">_xlfn.IFS(O1230="F1","F1",O1230="F2","F2",O1230="Considered",_xlfn.XLOOKUP(C1230,Raw_Data_OS_23!$C$7:$C$4518,Raw_Data_OS_23!$N$7:$N$4518,_xlfn.XLOOKUP(Raw_Data_Paid_23!C1230,'Raw Data_OS_22'!$C$5:$C$4516,'Raw Data_OS_22'!$O$5:$O$4516)))</f>
        <v>B2</v>
      </c>
      <c r="Q1230" t="str">
        <f t="shared" si="43"/>
        <v>B2</v>
      </c>
      <c r="R1230" t="str">
        <f t="shared" si="44"/>
        <v>2022Motor Private</v>
      </c>
    </row>
    <row r="1231" spans="2:18" x14ac:dyDescent="0.35">
      <c r="B1231" s="40"/>
      <c r="C1231" s="45" t="s">
        <v>3129</v>
      </c>
      <c r="D1231" s="46">
        <v>44443</v>
      </c>
      <c r="E1231" s="46">
        <v>44446</v>
      </c>
      <c r="F1231" s="47" t="s">
        <v>3910</v>
      </c>
      <c r="G1231" s="48">
        <v>265543</v>
      </c>
      <c r="H1231" s="49">
        <v>45146</v>
      </c>
      <c r="I1231" s="44">
        <v>2021</v>
      </c>
      <c r="J1231" s="44">
        <v>2021</v>
      </c>
      <c r="K1231" s="44">
        <v>2023</v>
      </c>
      <c r="L1231" s="44" t="s">
        <v>3073</v>
      </c>
      <c r="M1231" s="44" t="s">
        <v>7210</v>
      </c>
      <c r="N1231" s="44">
        <v>0</v>
      </c>
      <c r="O1231" t="str">
        <f>IF(_xlfn.XLOOKUP(C1231,Raw_Data_OS_23!$C$7:$C$4518,Raw_Data_OS_23!$C$7:$C$4518,"New_Claim")="New_Claim",IF(_xlfn.XLOOKUP(C1231,'Raw Data_OS_22'!$C$5:$C$4516,'Raw Data_OS_22'!$C$5:$C$4516,"New_Claim")="New_Claim",IF(I1231=$O$1,"F1","F2"),"Considered"),"Considered")</f>
        <v>Considered</v>
      </c>
      <c r="P1231" t="str" cm="1">
        <f t="array" ref="P1231">_xlfn.IFS(O1231="F1","F1",O1231="F2","F2",O1231="Considered",_xlfn.XLOOKUP(C1231,Raw_Data_OS_23!$C$7:$C$4518,Raw_Data_OS_23!$N$7:$N$4518,_xlfn.XLOOKUP(Raw_Data_Paid_23!C1231,'Raw Data_OS_22'!$C$5:$C$4516,'Raw Data_OS_22'!$O$5:$O$4516)))</f>
        <v>B2</v>
      </c>
      <c r="Q1231" t="str">
        <f t="shared" si="43"/>
        <v>B2</v>
      </c>
      <c r="R1231" t="str">
        <f t="shared" si="44"/>
        <v>2021Motor Private</v>
      </c>
    </row>
    <row r="1232" spans="2:18" x14ac:dyDescent="0.35">
      <c r="B1232" s="40"/>
      <c r="C1232" s="45" t="s">
        <v>3129</v>
      </c>
      <c r="D1232" s="46">
        <v>44443</v>
      </c>
      <c r="E1232" s="46">
        <v>44446</v>
      </c>
      <c r="F1232" s="47" t="s">
        <v>3910</v>
      </c>
      <c r="G1232" s="48">
        <v>265543</v>
      </c>
      <c r="H1232" s="49">
        <v>45146</v>
      </c>
      <c r="I1232" s="44">
        <v>2021</v>
      </c>
      <c r="J1232" s="44">
        <v>2021</v>
      </c>
      <c r="K1232" s="44">
        <v>2023</v>
      </c>
      <c r="L1232" s="44" t="s">
        <v>3073</v>
      </c>
      <c r="M1232" s="44" t="s">
        <v>7210</v>
      </c>
      <c r="N1232" s="44">
        <v>0</v>
      </c>
      <c r="O1232" t="str">
        <f>IF(_xlfn.XLOOKUP(C1232,Raw_Data_OS_23!$C$7:$C$4518,Raw_Data_OS_23!$C$7:$C$4518,"New_Claim")="New_Claim",IF(_xlfn.XLOOKUP(C1232,'Raw Data_OS_22'!$C$5:$C$4516,'Raw Data_OS_22'!$C$5:$C$4516,"New_Claim")="New_Claim",IF(I1232=$O$1,"F1","F2"),"Considered"),"Considered")</f>
        <v>Considered</v>
      </c>
      <c r="P1232" t="str" cm="1">
        <f t="array" ref="P1232">_xlfn.IFS(O1232="F1","F1",O1232="F2","F2",O1232="Considered",_xlfn.XLOOKUP(C1232,Raw_Data_OS_23!$C$7:$C$4518,Raw_Data_OS_23!$N$7:$N$4518,_xlfn.XLOOKUP(Raw_Data_Paid_23!C1232,'Raw Data_OS_22'!$C$5:$C$4516,'Raw Data_OS_22'!$O$5:$O$4516)))</f>
        <v>B2</v>
      </c>
      <c r="Q1232" t="str">
        <f t="shared" si="43"/>
        <v>B2</v>
      </c>
      <c r="R1232" t="str">
        <f t="shared" si="44"/>
        <v>2021Motor Private</v>
      </c>
    </row>
    <row r="1233" spans="2:18" x14ac:dyDescent="0.35">
      <c r="B1233" s="40"/>
      <c r="C1233" s="45" t="s">
        <v>3779</v>
      </c>
      <c r="D1233" s="46">
        <v>44528</v>
      </c>
      <c r="E1233" s="46">
        <v>44530</v>
      </c>
      <c r="F1233" s="47" t="s">
        <v>3908</v>
      </c>
      <c r="G1233" s="48">
        <v>300000</v>
      </c>
      <c r="H1233" s="49">
        <v>45146</v>
      </c>
      <c r="I1233" s="44">
        <v>2021</v>
      </c>
      <c r="J1233" s="44">
        <v>2021</v>
      </c>
      <c r="K1233" s="44">
        <v>2023</v>
      </c>
      <c r="L1233" s="44" t="s">
        <v>3138</v>
      </c>
      <c r="M1233" s="44" t="s">
        <v>7210</v>
      </c>
      <c r="N1233" s="44">
        <v>0</v>
      </c>
      <c r="O1233" t="str">
        <f>IF(_xlfn.XLOOKUP(C1233,Raw_Data_OS_23!$C$7:$C$4518,Raw_Data_OS_23!$C$7:$C$4518,"New_Claim")="New_Claim",IF(_xlfn.XLOOKUP(C1233,'Raw Data_OS_22'!$C$5:$C$4516,'Raw Data_OS_22'!$C$5:$C$4516,"New_Claim")="New_Claim",IF(I1233=$O$1,"F1","F2"),"Considered"),"Considered")</f>
        <v>Considered</v>
      </c>
      <c r="P1233" t="str" cm="1">
        <f t="array" ref="P1233">_xlfn.IFS(O1233="F1","F1",O1233="F2","F2",O1233="Considered",_xlfn.XLOOKUP(C1233,Raw_Data_OS_23!$C$7:$C$4518,Raw_Data_OS_23!$N$7:$N$4518,_xlfn.XLOOKUP(Raw_Data_Paid_23!C1233,'Raw Data_OS_22'!$C$5:$C$4516,'Raw Data_OS_22'!$O$5:$O$4516)))</f>
        <v>B2</v>
      </c>
      <c r="Q1233" t="str">
        <f t="shared" si="43"/>
        <v>B2</v>
      </c>
      <c r="R1233" t="str">
        <f t="shared" si="44"/>
        <v>2021Motor Commercial</v>
      </c>
    </row>
    <row r="1234" spans="2:18" x14ac:dyDescent="0.35">
      <c r="B1234" s="40"/>
      <c r="C1234" s="45" t="s">
        <v>161</v>
      </c>
      <c r="D1234" s="46">
        <v>43912</v>
      </c>
      <c r="E1234" s="46">
        <v>43912</v>
      </c>
      <c r="F1234" s="47" t="s">
        <v>3908</v>
      </c>
      <c r="G1234" s="48">
        <v>140392</v>
      </c>
      <c r="H1234" s="49">
        <v>45146</v>
      </c>
      <c r="I1234" s="44">
        <v>2020</v>
      </c>
      <c r="J1234" s="44">
        <v>2020</v>
      </c>
      <c r="K1234" s="44">
        <v>2023</v>
      </c>
      <c r="L1234" s="44" t="s">
        <v>28</v>
      </c>
      <c r="M1234" s="44" t="s">
        <v>7210</v>
      </c>
      <c r="N1234" s="44">
        <v>0</v>
      </c>
      <c r="O1234" t="str">
        <f>IF(_xlfn.XLOOKUP(C1234,Raw_Data_OS_23!$C$7:$C$4518,Raw_Data_OS_23!$C$7:$C$4518,"New_Claim")="New_Claim",IF(_xlfn.XLOOKUP(C1234,'Raw Data_OS_22'!$C$5:$C$4516,'Raw Data_OS_22'!$C$5:$C$4516,"New_Claim")="New_Claim",IF(I1234=$O$1,"F1","F2"),"Considered"),"Considered")</f>
        <v>Considered</v>
      </c>
      <c r="P1234" t="str" cm="1">
        <f t="array" ref="P1234">_xlfn.IFS(O1234="F1","F1",O1234="F2","F2",O1234="Considered",_xlfn.XLOOKUP(C1234,Raw_Data_OS_23!$C$7:$C$4518,Raw_Data_OS_23!$N$7:$N$4518,_xlfn.XLOOKUP(Raw_Data_Paid_23!C1234,'Raw Data_OS_22'!$C$5:$C$4516,'Raw Data_OS_22'!$O$5:$O$4516)))</f>
        <v>B2</v>
      </c>
      <c r="Q1234" t="str">
        <f t="shared" si="43"/>
        <v>B2</v>
      </c>
      <c r="R1234" t="str">
        <f t="shared" si="44"/>
        <v>2020Motor Commercial</v>
      </c>
    </row>
    <row r="1235" spans="2:18" x14ac:dyDescent="0.35">
      <c r="B1235" s="40"/>
      <c r="C1235" s="45" t="s">
        <v>161</v>
      </c>
      <c r="D1235" s="46">
        <v>43912</v>
      </c>
      <c r="E1235" s="46">
        <v>43912</v>
      </c>
      <c r="F1235" s="47" t="s">
        <v>3908</v>
      </c>
      <c r="G1235" s="48">
        <v>80000</v>
      </c>
      <c r="H1235" s="49">
        <v>45146</v>
      </c>
      <c r="I1235" s="44">
        <v>2020</v>
      </c>
      <c r="J1235" s="44">
        <v>2020</v>
      </c>
      <c r="K1235" s="44">
        <v>2023</v>
      </c>
      <c r="L1235" s="44" t="s">
        <v>28</v>
      </c>
      <c r="M1235" s="44" t="s">
        <v>7210</v>
      </c>
      <c r="N1235" s="44">
        <v>0</v>
      </c>
      <c r="O1235" t="str">
        <f>IF(_xlfn.XLOOKUP(C1235,Raw_Data_OS_23!$C$7:$C$4518,Raw_Data_OS_23!$C$7:$C$4518,"New_Claim")="New_Claim",IF(_xlfn.XLOOKUP(C1235,'Raw Data_OS_22'!$C$5:$C$4516,'Raw Data_OS_22'!$C$5:$C$4516,"New_Claim")="New_Claim",IF(I1235=$O$1,"F1","F2"),"Considered"),"Considered")</f>
        <v>Considered</v>
      </c>
      <c r="P1235" t="str" cm="1">
        <f t="array" ref="P1235">_xlfn.IFS(O1235="F1","F1",O1235="F2","F2",O1235="Considered",_xlfn.XLOOKUP(C1235,Raw_Data_OS_23!$C$7:$C$4518,Raw_Data_OS_23!$N$7:$N$4518,_xlfn.XLOOKUP(Raw_Data_Paid_23!C1235,'Raw Data_OS_22'!$C$5:$C$4516,'Raw Data_OS_22'!$O$5:$O$4516)))</f>
        <v>B2</v>
      </c>
      <c r="Q1235" t="str">
        <f t="shared" si="43"/>
        <v>B2</v>
      </c>
      <c r="R1235" t="str">
        <f t="shared" si="44"/>
        <v>2020Motor Commercial</v>
      </c>
    </row>
    <row r="1236" spans="2:18" x14ac:dyDescent="0.35">
      <c r="B1236" s="40"/>
      <c r="C1236" s="45" t="s">
        <v>3779</v>
      </c>
      <c r="D1236" s="46">
        <v>44528</v>
      </c>
      <c r="E1236" s="46">
        <v>44530</v>
      </c>
      <c r="F1236" s="47" t="s">
        <v>3908</v>
      </c>
      <c r="G1236" s="48">
        <v>50000</v>
      </c>
      <c r="H1236" s="49">
        <v>45146</v>
      </c>
      <c r="I1236" s="44">
        <v>2021</v>
      </c>
      <c r="J1236" s="44">
        <v>2021</v>
      </c>
      <c r="K1236" s="44">
        <v>2023</v>
      </c>
      <c r="L1236" s="44" t="s">
        <v>3138</v>
      </c>
      <c r="M1236" s="44" t="s">
        <v>7210</v>
      </c>
      <c r="N1236" s="44">
        <v>0</v>
      </c>
      <c r="O1236" t="str">
        <f>IF(_xlfn.XLOOKUP(C1236,Raw_Data_OS_23!$C$7:$C$4518,Raw_Data_OS_23!$C$7:$C$4518,"New_Claim")="New_Claim",IF(_xlfn.XLOOKUP(C1236,'Raw Data_OS_22'!$C$5:$C$4516,'Raw Data_OS_22'!$C$5:$C$4516,"New_Claim")="New_Claim",IF(I1236=$O$1,"F1","F2"),"Considered"),"Considered")</f>
        <v>Considered</v>
      </c>
      <c r="P1236" t="str" cm="1">
        <f t="array" ref="P1236">_xlfn.IFS(O1236="F1","F1",O1236="F2","F2",O1236="Considered",_xlfn.XLOOKUP(C1236,Raw_Data_OS_23!$C$7:$C$4518,Raw_Data_OS_23!$N$7:$N$4518,_xlfn.XLOOKUP(Raw_Data_Paid_23!C1236,'Raw Data_OS_22'!$C$5:$C$4516,'Raw Data_OS_22'!$O$5:$O$4516)))</f>
        <v>B2</v>
      </c>
      <c r="Q1236" t="str">
        <f t="shared" si="43"/>
        <v>B2</v>
      </c>
      <c r="R1236" t="str">
        <f t="shared" si="44"/>
        <v>2021Motor Commercial</v>
      </c>
    </row>
    <row r="1237" spans="2:18" x14ac:dyDescent="0.35">
      <c r="B1237" s="40"/>
      <c r="C1237" s="45" t="s">
        <v>3854</v>
      </c>
      <c r="D1237" s="46">
        <v>44536</v>
      </c>
      <c r="E1237" s="46">
        <v>44559</v>
      </c>
      <c r="F1237" s="47" t="s">
        <v>3908</v>
      </c>
      <c r="G1237" s="48">
        <v>690711</v>
      </c>
      <c r="H1237" s="49">
        <v>45146</v>
      </c>
      <c r="I1237" s="44">
        <v>2021</v>
      </c>
      <c r="J1237" s="44">
        <v>2021</v>
      </c>
      <c r="K1237" s="44">
        <v>2023</v>
      </c>
      <c r="L1237" s="44" t="s">
        <v>3138</v>
      </c>
      <c r="M1237" s="44" t="s">
        <v>7210</v>
      </c>
      <c r="N1237" s="44">
        <v>0</v>
      </c>
      <c r="O1237" t="str">
        <f>IF(_xlfn.XLOOKUP(C1237,Raw_Data_OS_23!$C$7:$C$4518,Raw_Data_OS_23!$C$7:$C$4518,"New_Claim")="New_Claim",IF(_xlfn.XLOOKUP(C1237,'Raw Data_OS_22'!$C$5:$C$4516,'Raw Data_OS_22'!$C$5:$C$4516,"New_Claim")="New_Claim",IF(I1237=$O$1,"F1","F2"),"Considered"),"Considered")</f>
        <v>Considered</v>
      </c>
      <c r="P1237" t="str" cm="1">
        <f t="array" ref="P1237">_xlfn.IFS(O1237="F1","F1",O1237="F2","F2",O1237="Considered",_xlfn.XLOOKUP(C1237,Raw_Data_OS_23!$C$7:$C$4518,Raw_Data_OS_23!$N$7:$N$4518,_xlfn.XLOOKUP(Raw_Data_Paid_23!C1237,'Raw Data_OS_22'!$C$5:$C$4516,'Raw Data_OS_22'!$O$5:$O$4516)))</f>
        <v>B2</v>
      </c>
      <c r="Q1237" t="str">
        <f t="shared" si="43"/>
        <v>B2</v>
      </c>
      <c r="R1237" t="str">
        <f t="shared" si="44"/>
        <v>2021Motor Commercial</v>
      </c>
    </row>
    <row r="1238" spans="2:18" x14ac:dyDescent="0.35">
      <c r="B1238" s="40"/>
      <c r="C1238" s="45" t="s">
        <v>6178</v>
      </c>
      <c r="D1238" s="46">
        <v>44490</v>
      </c>
      <c r="E1238" s="46">
        <v>44497</v>
      </c>
      <c r="F1238" s="47" t="s">
        <v>3910</v>
      </c>
      <c r="G1238" s="48">
        <v>600000</v>
      </c>
      <c r="H1238" s="49">
        <v>45146</v>
      </c>
      <c r="I1238" s="44">
        <v>2021</v>
      </c>
      <c r="J1238" s="44">
        <v>2021</v>
      </c>
      <c r="K1238" s="44">
        <v>2023</v>
      </c>
      <c r="L1238" s="44" t="s">
        <v>3138</v>
      </c>
      <c r="M1238" s="44" t="s">
        <v>7210</v>
      </c>
      <c r="N1238" s="44">
        <v>0</v>
      </c>
      <c r="O1238" t="str">
        <f>IF(_xlfn.XLOOKUP(C1238,Raw_Data_OS_23!$C$7:$C$4518,Raw_Data_OS_23!$C$7:$C$4518,"New_Claim")="New_Claim",IF(_xlfn.XLOOKUP(C1238,'Raw Data_OS_22'!$C$5:$C$4516,'Raw Data_OS_22'!$C$5:$C$4516,"New_Claim")="New_Claim",IF(I1238=$O$1,"F1","F2"),"Considered"),"Considered")</f>
        <v>Considered</v>
      </c>
      <c r="P1238" t="str" cm="1">
        <f t="array" ref="P1238">_xlfn.IFS(O1238="F1","F1",O1238="F2","F2",O1238="Considered",_xlfn.XLOOKUP(C1238,Raw_Data_OS_23!$C$7:$C$4518,Raw_Data_OS_23!$N$7:$N$4518,_xlfn.XLOOKUP(Raw_Data_Paid_23!C1238,'Raw Data_OS_22'!$C$5:$C$4516,'Raw Data_OS_22'!$O$5:$O$4516)))</f>
        <v>B2</v>
      </c>
      <c r="Q1238" t="str">
        <f t="shared" si="43"/>
        <v>B2</v>
      </c>
      <c r="R1238" t="str">
        <f t="shared" si="44"/>
        <v>2021Motor Private</v>
      </c>
    </row>
    <row r="1239" spans="2:18" x14ac:dyDescent="0.35">
      <c r="B1239" s="40"/>
      <c r="C1239" s="45" t="s">
        <v>7572</v>
      </c>
      <c r="D1239" s="46">
        <v>44911</v>
      </c>
      <c r="E1239" s="46">
        <v>45001</v>
      </c>
      <c r="F1239" s="47" t="s">
        <v>4263</v>
      </c>
      <c r="G1239" s="48">
        <v>140629</v>
      </c>
      <c r="H1239" s="49">
        <v>45147</v>
      </c>
      <c r="I1239" s="44">
        <v>2022</v>
      </c>
      <c r="J1239" s="44">
        <v>2023</v>
      </c>
      <c r="K1239" s="44">
        <v>2023</v>
      </c>
      <c r="L1239" s="44" t="s">
        <v>6825</v>
      </c>
      <c r="M1239" s="44" t="s">
        <v>7210</v>
      </c>
      <c r="N1239" s="44">
        <v>1</v>
      </c>
      <c r="O1239" t="str">
        <f>IF(_xlfn.XLOOKUP(C1239,Raw_Data_OS_23!$C$7:$C$4518,Raw_Data_OS_23!$C$7:$C$4518,"New_Claim")="New_Claim",IF(_xlfn.XLOOKUP(C1239,'Raw Data_OS_22'!$C$5:$C$4516,'Raw Data_OS_22'!$C$5:$C$4516,"New_Claim")="New_Claim",IF(I1239=$O$1,"F1","F2"),"Considered"),"Considered")</f>
        <v>F2</v>
      </c>
      <c r="P1239" t="str" cm="1">
        <f t="array" ref="P1239">_xlfn.IFS(O1239="F1","F1",O1239="F2","F2",O1239="Considered",_xlfn.XLOOKUP(C1239,Raw_Data_OS_23!$C$7:$C$4518,Raw_Data_OS_23!$N$7:$N$4518,_xlfn.XLOOKUP(Raw_Data_Paid_23!C1239,'Raw Data_OS_22'!$C$5:$C$4516,'Raw Data_OS_22'!$O$5:$O$4516)))</f>
        <v>F2</v>
      </c>
      <c r="Q1239" t="str">
        <f t="shared" si="43"/>
        <v>F2</v>
      </c>
      <c r="R1239" t="str">
        <f t="shared" si="44"/>
        <v>2022Personal Accident</v>
      </c>
    </row>
    <row r="1240" spans="2:18" x14ac:dyDescent="0.35">
      <c r="B1240" s="40"/>
      <c r="C1240" s="45" t="s">
        <v>6225</v>
      </c>
      <c r="D1240" s="46">
        <v>44599</v>
      </c>
      <c r="E1240" s="46">
        <v>44609</v>
      </c>
      <c r="F1240" s="47" t="s">
        <v>3910</v>
      </c>
      <c r="G1240" s="48">
        <v>158500</v>
      </c>
      <c r="H1240" s="49">
        <v>45148</v>
      </c>
      <c r="I1240" s="44">
        <v>2022</v>
      </c>
      <c r="J1240" s="44">
        <v>2022</v>
      </c>
      <c r="K1240" s="44">
        <v>2023</v>
      </c>
      <c r="L1240" s="44" t="s">
        <v>6021</v>
      </c>
      <c r="M1240" s="44" t="s">
        <v>7210</v>
      </c>
      <c r="N1240" s="44">
        <v>0</v>
      </c>
      <c r="O1240" t="str">
        <f>IF(_xlfn.XLOOKUP(C1240,Raw_Data_OS_23!$C$7:$C$4518,Raw_Data_OS_23!$C$7:$C$4518,"New_Claim")="New_Claim",IF(_xlfn.XLOOKUP(C1240,'Raw Data_OS_22'!$C$5:$C$4516,'Raw Data_OS_22'!$C$5:$C$4516,"New_Claim")="New_Claim",IF(I1240=$O$1,"F1","F2"),"Considered"),"Considered")</f>
        <v>Considered</v>
      </c>
      <c r="P1240" t="str" cm="1">
        <f t="array" ref="P1240">_xlfn.IFS(O1240="F1","F1",O1240="F2","F2",O1240="Considered",_xlfn.XLOOKUP(C1240,Raw_Data_OS_23!$C$7:$C$4518,Raw_Data_OS_23!$N$7:$N$4518,_xlfn.XLOOKUP(Raw_Data_Paid_23!C1240,'Raw Data_OS_22'!$C$5:$C$4516,'Raw Data_OS_22'!$O$5:$O$4516)))</f>
        <v>B2</v>
      </c>
      <c r="Q1240" t="str">
        <f t="shared" si="43"/>
        <v>B2</v>
      </c>
      <c r="R1240" t="str">
        <f t="shared" si="44"/>
        <v>2022Motor Private</v>
      </c>
    </row>
    <row r="1241" spans="2:18" x14ac:dyDescent="0.35">
      <c r="B1241" s="40"/>
      <c r="C1241" s="45" t="s">
        <v>6259</v>
      </c>
      <c r="D1241" s="46">
        <v>44618</v>
      </c>
      <c r="E1241" s="46">
        <v>44621</v>
      </c>
      <c r="F1241" s="47" t="s">
        <v>3910</v>
      </c>
      <c r="G1241" s="48">
        <v>176500</v>
      </c>
      <c r="H1241" s="49">
        <v>45148</v>
      </c>
      <c r="I1241" s="44">
        <v>2022</v>
      </c>
      <c r="J1241" s="44">
        <v>2022</v>
      </c>
      <c r="K1241" s="44">
        <v>2023</v>
      </c>
      <c r="L1241" s="44" t="s">
        <v>6021</v>
      </c>
      <c r="M1241" s="44" t="s">
        <v>7210</v>
      </c>
      <c r="N1241" s="44">
        <v>0</v>
      </c>
      <c r="O1241" t="str">
        <f>IF(_xlfn.XLOOKUP(C1241,Raw_Data_OS_23!$C$7:$C$4518,Raw_Data_OS_23!$C$7:$C$4518,"New_Claim")="New_Claim",IF(_xlfn.XLOOKUP(C1241,'Raw Data_OS_22'!$C$5:$C$4516,'Raw Data_OS_22'!$C$5:$C$4516,"New_Claim")="New_Claim",IF(I1241=$O$1,"F1","F2"),"Considered"),"Considered")</f>
        <v>Considered</v>
      </c>
      <c r="P1241" t="str" cm="1">
        <f t="array" ref="P1241">_xlfn.IFS(O1241="F1","F1",O1241="F2","F2",O1241="Considered",_xlfn.XLOOKUP(C1241,Raw_Data_OS_23!$C$7:$C$4518,Raw_Data_OS_23!$N$7:$N$4518,_xlfn.XLOOKUP(Raw_Data_Paid_23!C1241,'Raw Data_OS_22'!$C$5:$C$4516,'Raw Data_OS_22'!$O$5:$O$4516)))</f>
        <v>B2</v>
      </c>
      <c r="Q1241" t="str">
        <f t="shared" si="43"/>
        <v>B2</v>
      </c>
      <c r="R1241" t="str">
        <f t="shared" si="44"/>
        <v>2022Motor Private</v>
      </c>
    </row>
    <row r="1242" spans="2:18" x14ac:dyDescent="0.35">
      <c r="B1242" s="40"/>
      <c r="C1242" s="45" t="s">
        <v>3670</v>
      </c>
      <c r="D1242" s="46">
        <v>44488</v>
      </c>
      <c r="E1242" s="46">
        <v>44504</v>
      </c>
      <c r="F1242" s="47" t="s">
        <v>3910</v>
      </c>
      <c r="G1242" s="48">
        <v>43500</v>
      </c>
      <c r="H1242" s="49">
        <v>45148</v>
      </c>
      <c r="I1242" s="44">
        <v>2021</v>
      </c>
      <c r="J1242" s="44">
        <v>2021</v>
      </c>
      <c r="K1242" s="44">
        <v>2023</v>
      </c>
      <c r="L1242" s="44" t="s">
        <v>3138</v>
      </c>
      <c r="M1242" s="44" t="s">
        <v>7210</v>
      </c>
      <c r="N1242" s="44">
        <v>0</v>
      </c>
      <c r="O1242" t="str">
        <f>IF(_xlfn.XLOOKUP(C1242,Raw_Data_OS_23!$C$7:$C$4518,Raw_Data_OS_23!$C$7:$C$4518,"New_Claim")="New_Claim",IF(_xlfn.XLOOKUP(C1242,'Raw Data_OS_22'!$C$5:$C$4516,'Raw Data_OS_22'!$C$5:$C$4516,"New_Claim")="New_Claim",IF(I1242=$O$1,"F1","F2"),"Considered"),"Considered")</f>
        <v>Considered</v>
      </c>
      <c r="P1242" t="str" cm="1">
        <f t="array" ref="P1242">_xlfn.IFS(O1242="F1","F1",O1242="F2","F2",O1242="Considered",_xlfn.XLOOKUP(C1242,Raw_Data_OS_23!$C$7:$C$4518,Raw_Data_OS_23!$N$7:$N$4518,_xlfn.XLOOKUP(Raw_Data_Paid_23!C1242,'Raw Data_OS_22'!$C$5:$C$4516,'Raw Data_OS_22'!$O$5:$O$4516)))</f>
        <v>B2</v>
      </c>
      <c r="Q1242" t="str">
        <f t="shared" si="43"/>
        <v>B2</v>
      </c>
      <c r="R1242" t="str">
        <f t="shared" si="44"/>
        <v>2021Motor Private</v>
      </c>
    </row>
    <row r="1243" spans="2:18" x14ac:dyDescent="0.35">
      <c r="B1243" s="40"/>
      <c r="C1243" s="45" t="s">
        <v>6243</v>
      </c>
      <c r="D1243" s="46">
        <v>44582</v>
      </c>
      <c r="E1243" s="46">
        <v>44607</v>
      </c>
      <c r="F1243" s="47" t="s">
        <v>3910</v>
      </c>
      <c r="G1243" s="48">
        <v>155000</v>
      </c>
      <c r="H1243" s="49">
        <v>45148</v>
      </c>
      <c r="I1243" s="44">
        <v>2022</v>
      </c>
      <c r="J1243" s="44">
        <v>2022</v>
      </c>
      <c r="K1243" s="44">
        <v>2023</v>
      </c>
      <c r="L1243" s="44" t="s">
        <v>6021</v>
      </c>
      <c r="M1243" s="44" t="s">
        <v>7210</v>
      </c>
      <c r="N1243" s="44">
        <v>0</v>
      </c>
      <c r="O1243" t="str">
        <f>IF(_xlfn.XLOOKUP(C1243,Raw_Data_OS_23!$C$7:$C$4518,Raw_Data_OS_23!$C$7:$C$4518,"New_Claim")="New_Claim",IF(_xlfn.XLOOKUP(C1243,'Raw Data_OS_22'!$C$5:$C$4516,'Raw Data_OS_22'!$C$5:$C$4516,"New_Claim")="New_Claim",IF(I1243=$O$1,"F1","F2"),"Considered"),"Considered")</f>
        <v>Considered</v>
      </c>
      <c r="P1243" t="str" cm="1">
        <f t="array" ref="P1243">_xlfn.IFS(O1243="F1","F1",O1243="F2","F2",O1243="Considered",_xlfn.XLOOKUP(C1243,Raw_Data_OS_23!$C$7:$C$4518,Raw_Data_OS_23!$N$7:$N$4518,_xlfn.XLOOKUP(Raw_Data_Paid_23!C1243,'Raw Data_OS_22'!$C$5:$C$4516,'Raw Data_OS_22'!$O$5:$O$4516)))</f>
        <v>B2</v>
      </c>
      <c r="Q1243" t="str">
        <f t="shared" si="43"/>
        <v>B2</v>
      </c>
      <c r="R1243" t="str">
        <f t="shared" si="44"/>
        <v>2022Motor Private</v>
      </c>
    </row>
    <row r="1244" spans="2:18" x14ac:dyDescent="0.35">
      <c r="B1244" s="40"/>
      <c r="C1244" s="45" t="s">
        <v>6152</v>
      </c>
      <c r="D1244" s="46">
        <v>44556</v>
      </c>
      <c r="E1244" s="46">
        <v>44588</v>
      </c>
      <c r="F1244" s="47" t="s">
        <v>3910</v>
      </c>
      <c r="G1244" s="48">
        <v>110500</v>
      </c>
      <c r="H1244" s="49">
        <v>45148</v>
      </c>
      <c r="I1244" s="44">
        <v>2021</v>
      </c>
      <c r="J1244" s="44">
        <v>2022</v>
      </c>
      <c r="K1244" s="44">
        <v>2023</v>
      </c>
      <c r="L1244" s="44" t="s">
        <v>3138</v>
      </c>
      <c r="M1244" s="44" t="s">
        <v>7210</v>
      </c>
      <c r="N1244" s="44">
        <v>0</v>
      </c>
      <c r="O1244" t="str">
        <f>IF(_xlfn.XLOOKUP(C1244,Raw_Data_OS_23!$C$7:$C$4518,Raw_Data_OS_23!$C$7:$C$4518,"New_Claim")="New_Claim",IF(_xlfn.XLOOKUP(C1244,'Raw Data_OS_22'!$C$5:$C$4516,'Raw Data_OS_22'!$C$5:$C$4516,"New_Claim")="New_Claim",IF(I1244=$O$1,"F1","F2"),"Considered"),"Considered")</f>
        <v>Considered</v>
      </c>
      <c r="P1244" t="str" cm="1">
        <f t="array" ref="P1244">_xlfn.IFS(O1244="F1","F1",O1244="F2","F2",O1244="Considered",_xlfn.XLOOKUP(C1244,Raw_Data_OS_23!$C$7:$C$4518,Raw_Data_OS_23!$N$7:$N$4518,_xlfn.XLOOKUP(Raw_Data_Paid_23!C1244,'Raw Data_OS_22'!$C$5:$C$4516,'Raw Data_OS_22'!$O$5:$O$4516)))</f>
        <v>B2</v>
      </c>
      <c r="Q1244" t="str">
        <f t="shared" si="43"/>
        <v>B2</v>
      </c>
      <c r="R1244" t="str">
        <f t="shared" si="44"/>
        <v>2021Motor Private</v>
      </c>
    </row>
    <row r="1245" spans="2:18" x14ac:dyDescent="0.35">
      <c r="B1245" s="40"/>
      <c r="C1245" s="45" t="s">
        <v>108</v>
      </c>
      <c r="D1245" s="46">
        <v>43840</v>
      </c>
      <c r="E1245" s="46">
        <v>43844</v>
      </c>
      <c r="F1245" s="47" t="s">
        <v>3910</v>
      </c>
      <c r="G1245" s="48">
        <v>95310</v>
      </c>
      <c r="H1245" s="49">
        <v>45149</v>
      </c>
      <c r="I1245" s="44">
        <v>2020</v>
      </c>
      <c r="J1245" s="44">
        <v>2020</v>
      </c>
      <c r="K1245" s="44">
        <v>2023</v>
      </c>
      <c r="L1245" s="44" t="s">
        <v>28</v>
      </c>
      <c r="M1245" s="44" t="s">
        <v>7210</v>
      </c>
      <c r="N1245" s="44">
        <v>0</v>
      </c>
      <c r="O1245" t="str">
        <f>IF(_xlfn.XLOOKUP(C1245,Raw_Data_OS_23!$C$7:$C$4518,Raw_Data_OS_23!$C$7:$C$4518,"New_Claim")="New_Claim",IF(_xlfn.XLOOKUP(C1245,'Raw Data_OS_22'!$C$5:$C$4516,'Raw Data_OS_22'!$C$5:$C$4516,"New_Claim")="New_Claim",IF(I1245=$O$1,"F1","F2"),"Considered"),"Considered")</f>
        <v>Considered</v>
      </c>
      <c r="P1245" t="str" cm="1">
        <f t="array" ref="P1245">_xlfn.IFS(O1245="F1","F1",O1245="F2","F2",O1245="Considered",_xlfn.XLOOKUP(C1245,Raw_Data_OS_23!$C$7:$C$4518,Raw_Data_OS_23!$N$7:$N$4518,_xlfn.XLOOKUP(Raw_Data_Paid_23!C1245,'Raw Data_OS_22'!$C$5:$C$4516,'Raw Data_OS_22'!$O$5:$O$4516)))</f>
        <v>B2</v>
      </c>
      <c r="Q1245" t="str">
        <f t="shared" si="43"/>
        <v>B2</v>
      </c>
      <c r="R1245" t="str">
        <f t="shared" si="44"/>
        <v>2020Motor Private</v>
      </c>
    </row>
    <row r="1246" spans="2:18" x14ac:dyDescent="0.35">
      <c r="B1246" s="40"/>
      <c r="C1246" s="45" t="s">
        <v>108</v>
      </c>
      <c r="D1246" s="46">
        <v>43840</v>
      </c>
      <c r="E1246" s="46">
        <v>43844</v>
      </c>
      <c r="F1246" s="47" t="s">
        <v>3910</v>
      </c>
      <c r="G1246" s="48">
        <v>57700</v>
      </c>
      <c r="H1246" s="49">
        <v>45149</v>
      </c>
      <c r="I1246" s="44">
        <v>2020</v>
      </c>
      <c r="J1246" s="44">
        <v>2020</v>
      </c>
      <c r="K1246" s="44">
        <v>2023</v>
      </c>
      <c r="L1246" s="44" t="s">
        <v>28</v>
      </c>
      <c r="M1246" s="44" t="s">
        <v>7210</v>
      </c>
      <c r="N1246" s="44">
        <v>0</v>
      </c>
      <c r="O1246" t="str">
        <f>IF(_xlfn.XLOOKUP(C1246,Raw_Data_OS_23!$C$7:$C$4518,Raw_Data_OS_23!$C$7:$C$4518,"New_Claim")="New_Claim",IF(_xlfn.XLOOKUP(C1246,'Raw Data_OS_22'!$C$5:$C$4516,'Raw Data_OS_22'!$C$5:$C$4516,"New_Claim")="New_Claim",IF(I1246=$O$1,"F1","F2"),"Considered"),"Considered")</f>
        <v>Considered</v>
      </c>
      <c r="P1246" t="str" cm="1">
        <f t="array" ref="P1246">_xlfn.IFS(O1246="F1","F1",O1246="F2","F2",O1246="Considered",_xlfn.XLOOKUP(C1246,Raw_Data_OS_23!$C$7:$C$4518,Raw_Data_OS_23!$N$7:$N$4518,_xlfn.XLOOKUP(Raw_Data_Paid_23!C1246,'Raw Data_OS_22'!$C$5:$C$4516,'Raw Data_OS_22'!$O$5:$O$4516)))</f>
        <v>B2</v>
      </c>
      <c r="Q1246" t="str">
        <f t="shared" si="43"/>
        <v>B2</v>
      </c>
      <c r="R1246" t="str">
        <f t="shared" si="44"/>
        <v>2020Motor Private</v>
      </c>
    </row>
    <row r="1247" spans="2:18" x14ac:dyDescent="0.35">
      <c r="B1247" s="40"/>
      <c r="C1247" s="45" t="s">
        <v>108</v>
      </c>
      <c r="D1247" s="46">
        <v>43840</v>
      </c>
      <c r="E1247" s="46">
        <v>43844</v>
      </c>
      <c r="F1247" s="47" t="s">
        <v>3910</v>
      </c>
      <c r="G1247" s="48">
        <v>79110</v>
      </c>
      <c r="H1247" s="49">
        <v>45149</v>
      </c>
      <c r="I1247" s="44">
        <v>2020</v>
      </c>
      <c r="J1247" s="44">
        <v>2020</v>
      </c>
      <c r="K1247" s="44">
        <v>2023</v>
      </c>
      <c r="L1247" s="44" t="s">
        <v>28</v>
      </c>
      <c r="M1247" s="44" t="s">
        <v>7210</v>
      </c>
      <c r="N1247" s="44">
        <v>0</v>
      </c>
      <c r="O1247" t="str">
        <f>IF(_xlfn.XLOOKUP(C1247,Raw_Data_OS_23!$C$7:$C$4518,Raw_Data_OS_23!$C$7:$C$4518,"New_Claim")="New_Claim",IF(_xlfn.XLOOKUP(C1247,'Raw Data_OS_22'!$C$5:$C$4516,'Raw Data_OS_22'!$C$5:$C$4516,"New_Claim")="New_Claim",IF(I1247=$O$1,"F1","F2"),"Considered"),"Considered")</f>
        <v>Considered</v>
      </c>
      <c r="P1247" t="str" cm="1">
        <f t="array" ref="P1247">_xlfn.IFS(O1247="F1","F1",O1247="F2","F2",O1247="Considered",_xlfn.XLOOKUP(C1247,Raw_Data_OS_23!$C$7:$C$4518,Raw_Data_OS_23!$N$7:$N$4518,_xlfn.XLOOKUP(Raw_Data_Paid_23!C1247,'Raw Data_OS_22'!$C$5:$C$4516,'Raw Data_OS_22'!$O$5:$O$4516)))</f>
        <v>B2</v>
      </c>
      <c r="Q1247" t="str">
        <f t="shared" si="43"/>
        <v>B2</v>
      </c>
      <c r="R1247" t="str">
        <f t="shared" si="44"/>
        <v>2020Motor Private</v>
      </c>
    </row>
    <row r="1248" spans="2:18" x14ac:dyDescent="0.35">
      <c r="B1248" s="40"/>
      <c r="C1248" s="45" t="s">
        <v>1361</v>
      </c>
      <c r="D1248" s="46">
        <v>44214</v>
      </c>
      <c r="E1248" s="46">
        <v>44230</v>
      </c>
      <c r="F1248" s="47" t="s">
        <v>3908</v>
      </c>
      <c r="G1248" s="48">
        <v>4640</v>
      </c>
      <c r="H1248" s="49">
        <v>45149</v>
      </c>
      <c r="I1248" s="44">
        <v>2021</v>
      </c>
      <c r="J1248" s="44">
        <v>2021</v>
      </c>
      <c r="K1248" s="44">
        <v>2023</v>
      </c>
      <c r="L1248" s="44" t="s">
        <v>21</v>
      </c>
      <c r="M1248" s="44" t="s">
        <v>7210</v>
      </c>
      <c r="N1248" s="44">
        <v>0</v>
      </c>
      <c r="O1248" t="str">
        <f>IF(_xlfn.XLOOKUP(C1248,Raw_Data_OS_23!$C$7:$C$4518,Raw_Data_OS_23!$C$7:$C$4518,"New_Claim")="New_Claim",IF(_xlfn.XLOOKUP(C1248,'Raw Data_OS_22'!$C$5:$C$4516,'Raw Data_OS_22'!$C$5:$C$4516,"New_Claim")="New_Claim",IF(I1248=$O$1,"F1","F2"),"Considered"),"Considered")</f>
        <v>Considered</v>
      </c>
      <c r="P1248" t="str" cm="1">
        <f t="array" ref="P1248">_xlfn.IFS(O1248="F1","F1",O1248="F2","F2",O1248="Considered",_xlfn.XLOOKUP(C1248,Raw_Data_OS_23!$C$7:$C$4518,Raw_Data_OS_23!$N$7:$N$4518,_xlfn.XLOOKUP(Raw_Data_Paid_23!C1248,'Raw Data_OS_22'!$C$5:$C$4516,'Raw Data_OS_22'!$O$5:$O$4516)))</f>
        <v>B2</v>
      </c>
      <c r="Q1248" t="str">
        <f t="shared" si="43"/>
        <v>B2</v>
      </c>
      <c r="R1248" t="str">
        <f t="shared" si="44"/>
        <v>2021Motor Commercial</v>
      </c>
    </row>
    <row r="1249" spans="2:18" x14ac:dyDescent="0.35">
      <c r="B1249" s="40"/>
      <c r="C1249" s="45" t="s">
        <v>2417</v>
      </c>
      <c r="D1249" s="46">
        <v>44309</v>
      </c>
      <c r="E1249" s="46">
        <v>44314</v>
      </c>
      <c r="F1249" s="47" t="s">
        <v>3910</v>
      </c>
      <c r="G1249" s="48">
        <v>13354</v>
      </c>
      <c r="H1249" s="49">
        <v>45149</v>
      </c>
      <c r="I1249" s="44">
        <v>2021</v>
      </c>
      <c r="J1249" s="44">
        <v>2021</v>
      </c>
      <c r="K1249" s="44">
        <v>2023</v>
      </c>
      <c r="L1249" s="44" t="s">
        <v>2250</v>
      </c>
      <c r="M1249" s="44" t="s">
        <v>7210</v>
      </c>
      <c r="N1249" s="44">
        <v>0</v>
      </c>
      <c r="O1249" t="str">
        <f>IF(_xlfn.XLOOKUP(C1249,Raw_Data_OS_23!$C$7:$C$4518,Raw_Data_OS_23!$C$7:$C$4518,"New_Claim")="New_Claim",IF(_xlfn.XLOOKUP(C1249,'Raw Data_OS_22'!$C$5:$C$4516,'Raw Data_OS_22'!$C$5:$C$4516,"New_Claim")="New_Claim",IF(I1249=$O$1,"F1","F2"),"Considered"),"Considered")</f>
        <v>Considered</v>
      </c>
      <c r="P1249" t="str" cm="1">
        <f t="array" ref="P1249">_xlfn.IFS(O1249="F1","F1",O1249="F2","F2",O1249="Considered",_xlfn.XLOOKUP(C1249,Raw_Data_OS_23!$C$7:$C$4518,Raw_Data_OS_23!$N$7:$N$4518,_xlfn.XLOOKUP(Raw_Data_Paid_23!C1249,'Raw Data_OS_22'!$C$5:$C$4516,'Raw Data_OS_22'!$O$5:$O$4516)))</f>
        <v>B2</v>
      </c>
      <c r="Q1249" t="str">
        <f t="shared" si="43"/>
        <v>B2</v>
      </c>
      <c r="R1249" t="str">
        <f t="shared" si="44"/>
        <v>2021Motor Private</v>
      </c>
    </row>
    <row r="1250" spans="2:18" x14ac:dyDescent="0.35">
      <c r="B1250" s="40"/>
      <c r="C1250" s="45" t="s">
        <v>2355</v>
      </c>
      <c r="D1250" s="46">
        <v>44290</v>
      </c>
      <c r="E1250" s="46">
        <v>44294</v>
      </c>
      <c r="F1250" s="47" t="s">
        <v>3908</v>
      </c>
      <c r="G1250" s="48">
        <v>14804</v>
      </c>
      <c r="H1250" s="49">
        <v>45149</v>
      </c>
      <c r="I1250" s="44">
        <v>2021</v>
      </c>
      <c r="J1250" s="44">
        <v>2021</v>
      </c>
      <c r="K1250" s="44">
        <v>2023</v>
      </c>
      <c r="L1250" s="44" t="s">
        <v>2250</v>
      </c>
      <c r="M1250" s="44" t="s">
        <v>7210</v>
      </c>
      <c r="N1250" s="44">
        <v>0</v>
      </c>
      <c r="O1250" t="str">
        <f>IF(_xlfn.XLOOKUP(C1250,Raw_Data_OS_23!$C$7:$C$4518,Raw_Data_OS_23!$C$7:$C$4518,"New_Claim")="New_Claim",IF(_xlfn.XLOOKUP(C1250,'Raw Data_OS_22'!$C$5:$C$4516,'Raw Data_OS_22'!$C$5:$C$4516,"New_Claim")="New_Claim",IF(I1250=$O$1,"F1","F2"),"Considered"),"Considered")</f>
        <v>Considered</v>
      </c>
      <c r="P1250" t="str" cm="1">
        <f t="array" ref="P1250">_xlfn.IFS(O1250="F1","F1",O1250="F2","F2",O1250="Considered",_xlfn.XLOOKUP(C1250,Raw_Data_OS_23!$C$7:$C$4518,Raw_Data_OS_23!$N$7:$N$4518,_xlfn.XLOOKUP(Raw_Data_Paid_23!C1250,'Raw Data_OS_22'!$C$5:$C$4516,'Raw Data_OS_22'!$O$5:$O$4516)))</f>
        <v>C2</v>
      </c>
      <c r="Q1250" t="str">
        <f t="shared" si="43"/>
        <v>C2</v>
      </c>
      <c r="R1250" t="str">
        <f t="shared" si="44"/>
        <v>2021Motor Commercial</v>
      </c>
    </row>
    <row r="1251" spans="2:18" x14ac:dyDescent="0.35">
      <c r="B1251" s="40"/>
      <c r="C1251" s="45" t="s">
        <v>3082</v>
      </c>
      <c r="D1251" s="46">
        <v>44371</v>
      </c>
      <c r="E1251" s="46">
        <v>44375</v>
      </c>
      <c r="F1251" s="47" t="s">
        <v>3908</v>
      </c>
      <c r="G1251" s="48">
        <v>6500</v>
      </c>
      <c r="H1251" s="49">
        <v>45149</v>
      </c>
      <c r="I1251" s="44">
        <v>2021</v>
      </c>
      <c r="J1251" s="44">
        <v>2021</v>
      </c>
      <c r="K1251" s="44">
        <v>2023</v>
      </c>
      <c r="L1251" s="44" t="s">
        <v>2250</v>
      </c>
      <c r="M1251" s="44" t="s">
        <v>7210</v>
      </c>
      <c r="N1251" s="44">
        <v>0</v>
      </c>
      <c r="O1251" t="str">
        <f>IF(_xlfn.XLOOKUP(C1251,Raw_Data_OS_23!$C$7:$C$4518,Raw_Data_OS_23!$C$7:$C$4518,"New_Claim")="New_Claim",IF(_xlfn.XLOOKUP(C1251,'Raw Data_OS_22'!$C$5:$C$4516,'Raw Data_OS_22'!$C$5:$C$4516,"New_Claim")="New_Claim",IF(I1251=$O$1,"F1","F2"),"Considered"),"Considered")</f>
        <v>Considered</v>
      </c>
      <c r="P1251" t="str" cm="1">
        <f t="array" ref="P1251">_xlfn.IFS(O1251="F1","F1",O1251="F2","F2",O1251="Considered",_xlfn.XLOOKUP(C1251,Raw_Data_OS_23!$C$7:$C$4518,Raw_Data_OS_23!$N$7:$N$4518,_xlfn.XLOOKUP(Raw_Data_Paid_23!C1251,'Raw Data_OS_22'!$C$5:$C$4516,'Raw Data_OS_22'!$O$5:$O$4516)))</f>
        <v>B2</v>
      </c>
      <c r="Q1251" t="str">
        <f t="shared" si="43"/>
        <v>B2</v>
      </c>
      <c r="R1251" t="str">
        <f t="shared" si="44"/>
        <v>2021Motor Commercial</v>
      </c>
    </row>
    <row r="1252" spans="2:18" x14ac:dyDescent="0.35">
      <c r="B1252" s="40"/>
      <c r="C1252" s="45" t="s">
        <v>2252</v>
      </c>
      <c r="D1252" s="46">
        <v>44287</v>
      </c>
      <c r="E1252" s="46">
        <v>44363</v>
      </c>
      <c r="F1252" s="47" t="s">
        <v>3910</v>
      </c>
      <c r="G1252" s="48">
        <v>4060</v>
      </c>
      <c r="H1252" s="49">
        <v>45149</v>
      </c>
      <c r="I1252" s="44">
        <v>2021</v>
      </c>
      <c r="J1252" s="44">
        <v>2021</v>
      </c>
      <c r="K1252" s="44">
        <v>2023</v>
      </c>
      <c r="L1252" s="44" t="s">
        <v>2250</v>
      </c>
      <c r="M1252" s="44" t="s">
        <v>7210</v>
      </c>
      <c r="N1252" s="44">
        <v>0</v>
      </c>
      <c r="O1252" t="str">
        <f>IF(_xlfn.XLOOKUP(C1252,Raw_Data_OS_23!$C$7:$C$4518,Raw_Data_OS_23!$C$7:$C$4518,"New_Claim")="New_Claim",IF(_xlfn.XLOOKUP(C1252,'Raw Data_OS_22'!$C$5:$C$4516,'Raw Data_OS_22'!$C$5:$C$4516,"New_Claim")="New_Claim",IF(I1252=$O$1,"F1","F2"),"Considered"),"Considered")</f>
        <v>Considered</v>
      </c>
      <c r="P1252" t="str" cm="1">
        <f t="array" ref="P1252">_xlfn.IFS(O1252="F1","F1",O1252="F2","F2",O1252="Considered",_xlfn.XLOOKUP(C1252,Raw_Data_OS_23!$C$7:$C$4518,Raw_Data_OS_23!$N$7:$N$4518,_xlfn.XLOOKUP(Raw_Data_Paid_23!C1252,'Raw Data_OS_22'!$C$5:$C$4516,'Raw Data_OS_22'!$O$5:$O$4516)))</f>
        <v>C2</v>
      </c>
      <c r="Q1252" t="str">
        <f t="shared" si="43"/>
        <v>C2</v>
      </c>
      <c r="R1252" t="str">
        <f t="shared" si="44"/>
        <v>2021Motor Private</v>
      </c>
    </row>
    <row r="1253" spans="2:18" x14ac:dyDescent="0.35">
      <c r="B1253" s="40"/>
      <c r="C1253" s="45" t="s">
        <v>3079</v>
      </c>
      <c r="D1253" s="46">
        <v>44373</v>
      </c>
      <c r="E1253" s="46">
        <v>44379</v>
      </c>
      <c r="F1253" s="47" t="s">
        <v>3910</v>
      </c>
      <c r="G1253" s="48">
        <v>4060</v>
      </c>
      <c r="H1253" s="49">
        <v>45149</v>
      </c>
      <c r="I1253" s="44">
        <v>2021</v>
      </c>
      <c r="J1253" s="44">
        <v>2021</v>
      </c>
      <c r="K1253" s="44">
        <v>2023</v>
      </c>
      <c r="L1253" s="44" t="s">
        <v>2250</v>
      </c>
      <c r="M1253" s="44" t="s">
        <v>7210</v>
      </c>
      <c r="N1253" s="44">
        <v>0</v>
      </c>
      <c r="O1253" t="str">
        <f>IF(_xlfn.XLOOKUP(C1253,Raw_Data_OS_23!$C$7:$C$4518,Raw_Data_OS_23!$C$7:$C$4518,"New_Claim")="New_Claim",IF(_xlfn.XLOOKUP(C1253,'Raw Data_OS_22'!$C$5:$C$4516,'Raw Data_OS_22'!$C$5:$C$4516,"New_Claim")="New_Claim",IF(I1253=$O$1,"F1","F2"),"Considered"),"Considered")</f>
        <v>Considered</v>
      </c>
      <c r="P1253" t="str" cm="1">
        <f t="array" ref="P1253">_xlfn.IFS(O1253="F1","F1",O1253="F2","F2",O1253="Considered",_xlfn.XLOOKUP(C1253,Raw_Data_OS_23!$C$7:$C$4518,Raw_Data_OS_23!$N$7:$N$4518,_xlfn.XLOOKUP(Raw_Data_Paid_23!C1253,'Raw Data_OS_22'!$C$5:$C$4516,'Raw Data_OS_22'!$O$5:$O$4516)))</f>
        <v>C2</v>
      </c>
      <c r="Q1253" t="str">
        <f t="shared" si="43"/>
        <v>C2</v>
      </c>
      <c r="R1253" t="str">
        <f t="shared" si="44"/>
        <v>2021Motor Private</v>
      </c>
    </row>
    <row r="1254" spans="2:18" x14ac:dyDescent="0.35">
      <c r="B1254" s="40"/>
      <c r="C1254" s="45" t="s">
        <v>3815</v>
      </c>
      <c r="D1254" s="46">
        <v>44523</v>
      </c>
      <c r="E1254" s="46">
        <v>44538</v>
      </c>
      <c r="F1254" s="47" t="s">
        <v>3910</v>
      </c>
      <c r="G1254" s="48">
        <v>6960</v>
      </c>
      <c r="H1254" s="49">
        <v>45149</v>
      </c>
      <c r="I1254" s="44">
        <v>2021</v>
      </c>
      <c r="J1254" s="44">
        <v>2021</v>
      </c>
      <c r="K1254" s="44">
        <v>2023</v>
      </c>
      <c r="L1254" s="44" t="s">
        <v>3138</v>
      </c>
      <c r="M1254" s="44" t="s">
        <v>7210</v>
      </c>
      <c r="N1254" s="44">
        <v>0</v>
      </c>
      <c r="O1254" t="str">
        <f>IF(_xlfn.XLOOKUP(C1254,Raw_Data_OS_23!$C$7:$C$4518,Raw_Data_OS_23!$C$7:$C$4518,"New_Claim")="New_Claim",IF(_xlfn.XLOOKUP(C1254,'Raw Data_OS_22'!$C$5:$C$4516,'Raw Data_OS_22'!$C$5:$C$4516,"New_Claim")="New_Claim",IF(I1254=$O$1,"F1","F2"),"Considered"),"Considered")</f>
        <v>Considered</v>
      </c>
      <c r="P1254" t="str" cm="1">
        <f t="array" ref="P1254">_xlfn.IFS(O1254="F1","F1",O1254="F2","F2",O1254="Considered",_xlfn.XLOOKUP(C1254,Raw_Data_OS_23!$C$7:$C$4518,Raw_Data_OS_23!$N$7:$N$4518,_xlfn.XLOOKUP(Raw_Data_Paid_23!C1254,'Raw Data_OS_22'!$C$5:$C$4516,'Raw Data_OS_22'!$O$5:$O$4516)))</f>
        <v>B2</v>
      </c>
      <c r="Q1254" t="str">
        <f t="shared" si="43"/>
        <v>B2</v>
      </c>
      <c r="R1254" t="str">
        <f t="shared" si="44"/>
        <v>2021Motor Private</v>
      </c>
    </row>
    <row r="1255" spans="2:18" x14ac:dyDescent="0.35">
      <c r="B1255" s="40"/>
      <c r="C1255" s="45" t="s">
        <v>3508</v>
      </c>
      <c r="D1255" s="46">
        <v>44444</v>
      </c>
      <c r="E1255" s="46">
        <v>44462</v>
      </c>
      <c r="F1255" s="47" t="s">
        <v>3910</v>
      </c>
      <c r="G1255" s="48">
        <v>11600</v>
      </c>
      <c r="H1255" s="49">
        <v>45149</v>
      </c>
      <c r="I1255" s="44">
        <v>2021</v>
      </c>
      <c r="J1255" s="44">
        <v>2021</v>
      </c>
      <c r="K1255" s="44">
        <v>2023</v>
      </c>
      <c r="L1255" s="44" t="s">
        <v>3073</v>
      </c>
      <c r="M1255" s="44" t="s">
        <v>7210</v>
      </c>
      <c r="N1255" s="44">
        <v>0</v>
      </c>
      <c r="O1255" t="str">
        <f>IF(_xlfn.XLOOKUP(C1255,Raw_Data_OS_23!$C$7:$C$4518,Raw_Data_OS_23!$C$7:$C$4518,"New_Claim")="New_Claim",IF(_xlfn.XLOOKUP(C1255,'Raw Data_OS_22'!$C$5:$C$4516,'Raw Data_OS_22'!$C$5:$C$4516,"New_Claim")="New_Claim",IF(I1255=$O$1,"F1","F2"),"Considered"),"Considered")</f>
        <v>Considered</v>
      </c>
      <c r="P1255" t="str" cm="1">
        <f t="array" ref="P1255">_xlfn.IFS(O1255="F1","F1",O1255="F2","F2",O1255="Considered",_xlfn.XLOOKUP(C1255,Raw_Data_OS_23!$C$7:$C$4518,Raw_Data_OS_23!$N$7:$N$4518,_xlfn.XLOOKUP(Raw_Data_Paid_23!C1255,'Raw Data_OS_22'!$C$5:$C$4516,'Raw Data_OS_22'!$O$5:$O$4516)))</f>
        <v>B2</v>
      </c>
      <c r="Q1255" t="str">
        <f t="shared" si="43"/>
        <v>B2</v>
      </c>
      <c r="R1255" t="str">
        <f t="shared" si="44"/>
        <v>2021Motor Private</v>
      </c>
    </row>
    <row r="1256" spans="2:18" x14ac:dyDescent="0.35">
      <c r="B1256" s="40"/>
      <c r="C1256" s="45" t="s">
        <v>2328</v>
      </c>
      <c r="D1256" s="46">
        <v>44259</v>
      </c>
      <c r="E1256" s="46">
        <v>44285</v>
      </c>
      <c r="F1256" s="47" t="s">
        <v>3910</v>
      </c>
      <c r="G1256" s="48">
        <v>6960</v>
      </c>
      <c r="H1256" s="49">
        <v>45149</v>
      </c>
      <c r="I1256" s="44">
        <v>2021</v>
      </c>
      <c r="J1256" s="44">
        <v>2021</v>
      </c>
      <c r="K1256" s="44">
        <v>2023</v>
      </c>
      <c r="L1256" s="44" t="s">
        <v>21</v>
      </c>
      <c r="M1256" s="44" t="s">
        <v>7210</v>
      </c>
      <c r="N1256" s="44">
        <v>0</v>
      </c>
      <c r="O1256" t="str">
        <f>IF(_xlfn.XLOOKUP(C1256,Raw_Data_OS_23!$C$7:$C$4518,Raw_Data_OS_23!$C$7:$C$4518,"New_Claim")="New_Claim",IF(_xlfn.XLOOKUP(C1256,'Raw Data_OS_22'!$C$5:$C$4516,'Raw Data_OS_22'!$C$5:$C$4516,"New_Claim")="New_Claim",IF(I1256=$O$1,"F1","F2"),"Considered"),"Considered")</f>
        <v>Considered</v>
      </c>
      <c r="P1256" t="str" cm="1">
        <f t="array" ref="P1256">_xlfn.IFS(O1256="F1","F1",O1256="F2","F2",O1256="Considered",_xlfn.XLOOKUP(C1256,Raw_Data_OS_23!$C$7:$C$4518,Raw_Data_OS_23!$N$7:$N$4518,_xlfn.XLOOKUP(Raw_Data_Paid_23!C1256,'Raw Data_OS_22'!$C$5:$C$4516,'Raw Data_OS_22'!$O$5:$O$4516)))</f>
        <v>B2</v>
      </c>
      <c r="Q1256" t="str">
        <f t="shared" si="43"/>
        <v>B2</v>
      </c>
      <c r="R1256" t="str">
        <f t="shared" si="44"/>
        <v>2021Motor Private</v>
      </c>
    </row>
    <row r="1257" spans="2:18" x14ac:dyDescent="0.35">
      <c r="B1257" s="40"/>
      <c r="C1257" s="45" t="s">
        <v>3611</v>
      </c>
      <c r="D1257" s="46">
        <v>44468</v>
      </c>
      <c r="E1257" s="46">
        <v>44480</v>
      </c>
      <c r="F1257" s="47" t="s">
        <v>3910</v>
      </c>
      <c r="G1257" s="48">
        <v>24960</v>
      </c>
      <c r="H1257" s="49">
        <v>45149</v>
      </c>
      <c r="I1257" s="44">
        <v>2021</v>
      </c>
      <c r="J1257" s="44">
        <v>2021</v>
      </c>
      <c r="K1257" s="44">
        <v>2023</v>
      </c>
      <c r="L1257" s="44" t="s">
        <v>3073</v>
      </c>
      <c r="M1257" s="44" t="s">
        <v>7210</v>
      </c>
      <c r="N1257" s="44">
        <v>0</v>
      </c>
      <c r="O1257" t="str">
        <f>IF(_xlfn.XLOOKUP(C1257,Raw_Data_OS_23!$C$7:$C$4518,Raw_Data_OS_23!$C$7:$C$4518,"New_Claim")="New_Claim",IF(_xlfn.XLOOKUP(C1257,'Raw Data_OS_22'!$C$5:$C$4516,'Raw Data_OS_22'!$C$5:$C$4516,"New_Claim")="New_Claim",IF(I1257=$O$1,"F1","F2"),"Considered"),"Considered")</f>
        <v>Considered</v>
      </c>
      <c r="P1257" t="str" cm="1">
        <f t="array" ref="P1257">_xlfn.IFS(O1257="F1","F1",O1257="F2","F2",O1257="Considered",_xlfn.XLOOKUP(C1257,Raw_Data_OS_23!$C$7:$C$4518,Raw_Data_OS_23!$N$7:$N$4518,_xlfn.XLOOKUP(Raw_Data_Paid_23!C1257,'Raw Data_OS_22'!$C$5:$C$4516,'Raw Data_OS_22'!$O$5:$O$4516)))</f>
        <v>C2</v>
      </c>
      <c r="Q1257" t="str">
        <f t="shared" si="43"/>
        <v>C2</v>
      </c>
      <c r="R1257" t="str">
        <f t="shared" si="44"/>
        <v>2021Motor Private</v>
      </c>
    </row>
    <row r="1258" spans="2:18" x14ac:dyDescent="0.35">
      <c r="B1258" s="40"/>
      <c r="C1258" s="45" t="s">
        <v>3336</v>
      </c>
      <c r="D1258" s="46">
        <v>44418</v>
      </c>
      <c r="E1258" s="46">
        <v>44429</v>
      </c>
      <c r="F1258" s="47" t="s">
        <v>3908</v>
      </c>
      <c r="G1258" s="48">
        <v>26680</v>
      </c>
      <c r="H1258" s="49">
        <v>45149</v>
      </c>
      <c r="I1258" s="44">
        <v>2021</v>
      </c>
      <c r="J1258" s="44">
        <v>2021</v>
      </c>
      <c r="K1258" s="44">
        <v>2023</v>
      </c>
      <c r="L1258" s="44" t="s">
        <v>3073</v>
      </c>
      <c r="M1258" s="44" t="s">
        <v>7210</v>
      </c>
      <c r="N1258" s="44">
        <v>0</v>
      </c>
      <c r="O1258" t="str">
        <f>IF(_xlfn.XLOOKUP(C1258,Raw_Data_OS_23!$C$7:$C$4518,Raw_Data_OS_23!$C$7:$C$4518,"New_Claim")="New_Claim",IF(_xlfn.XLOOKUP(C1258,'Raw Data_OS_22'!$C$5:$C$4516,'Raw Data_OS_22'!$C$5:$C$4516,"New_Claim")="New_Claim",IF(I1258=$O$1,"F1","F2"),"Considered"),"Considered")</f>
        <v>Considered</v>
      </c>
      <c r="P1258" t="str" cm="1">
        <f t="array" ref="P1258">_xlfn.IFS(O1258="F1","F1",O1258="F2","F2",O1258="Considered",_xlfn.XLOOKUP(C1258,Raw_Data_OS_23!$C$7:$C$4518,Raw_Data_OS_23!$N$7:$N$4518,_xlfn.XLOOKUP(Raw_Data_Paid_23!C1258,'Raw Data_OS_22'!$C$5:$C$4516,'Raw Data_OS_22'!$O$5:$O$4516)))</f>
        <v>B2</v>
      </c>
      <c r="Q1258" t="str">
        <f t="shared" si="43"/>
        <v>B2</v>
      </c>
      <c r="R1258" t="str">
        <f t="shared" si="44"/>
        <v>2021Motor Commercial</v>
      </c>
    </row>
    <row r="1259" spans="2:18" x14ac:dyDescent="0.35">
      <c r="B1259" s="40"/>
      <c r="C1259" s="45" t="s">
        <v>3579</v>
      </c>
      <c r="D1259" s="46">
        <v>44479</v>
      </c>
      <c r="E1259" s="46">
        <v>44480</v>
      </c>
      <c r="F1259" s="47" t="s">
        <v>3908</v>
      </c>
      <c r="G1259" s="48">
        <v>8700</v>
      </c>
      <c r="H1259" s="49">
        <v>45149</v>
      </c>
      <c r="I1259" s="44">
        <v>2021</v>
      </c>
      <c r="J1259" s="44">
        <v>2021</v>
      </c>
      <c r="K1259" s="44">
        <v>2023</v>
      </c>
      <c r="L1259" s="44" t="s">
        <v>3138</v>
      </c>
      <c r="M1259" s="44" t="s">
        <v>7210</v>
      </c>
      <c r="N1259" s="44">
        <v>0</v>
      </c>
      <c r="O1259" t="str">
        <f>IF(_xlfn.XLOOKUP(C1259,Raw_Data_OS_23!$C$7:$C$4518,Raw_Data_OS_23!$C$7:$C$4518,"New_Claim")="New_Claim",IF(_xlfn.XLOOKUP(C1259,'Raw Data_OS_22'!$C$5:$C$4516,'Raw Data_OS_22'!$C$5:$C$4516,"New_Claim")="New_Claim",IF(I1259=$O$1,"F1","F2"),"Considered"),"Considered")</f>
        <v>Considered</v>
      </c>
      <c r="P1259" t="str" cm="1">
        <f t="array" ref="P1259">_xlfn.IFS(O1259="F1","F1",O1259="F2","F2",O1259="Considered",_xlfn.XLOOKUP(C1259,Raw_Data_OS_23!$C$7:$C$4518,Raw_Data_OS_23!$N$7:$N$4518,_xlfn.XLOOKUP(Raw_Data_Paid_23!C1259,'Raw Data_OS_22'!$C$5:$C$4516,'Raw Data_OS_22'!$O$5:$O$4516)))</f>
        <v>B2</v>
      </c>
      <c r="Q1259" t="str">
        <f t="shared" si="43"/>
        <v>B2</v>
      </c>
      <c r="R1259" t="str">
        <f t="shared" si="44"/>
        <v>2021Motor Commercial</v>
      </c>
    </row>
    <row r="1260" spans="2:18" x14ac:dyDescent="0.35">
      <c r="B1260" s="40"/>
      <c r="C1260" s="45" t="s">
        <v>3439</v>
      </c>
      <c r="D1260" s="46">
        <v>44449</v>
      </c>
      <c r="E1260" s="46">
        <v>44453</v>
      </c>
      <c r="F1260" s="47" t="s">
        <v>3908</v>
      </c>
      <c r="G1260" s="48">
        <v>5800</v>
      </c>
      <c r="H1260" s="49">
        <v>45149</v>
      </c>
      <c r="I1260" s="44">
        <v>2021</v>
      </c>
      <c r="J1260" s="44">
        <v>2021</v>
      </c>
      <c r="K1260" s="44">
        <v>2023</v>
      </c>
      <c r="L1260" s="44" t="s">
        <v>3073</v>
      </c>
      <c r="M1260" s="44" t="s">
        <v>7210</v>
      </c>
      <c r="N1260" s="44">
        <v>0</v>
      </c>
      <c r="O1260" t="str">
        <f>IF(_xlfn.XLOOKUP(C1260,Raw_Data_OS_23!$C$7:$C$4518,Raw_Data_OS_23!$C$7:$C$4518,"New_Claim")="New_Claim",IF(_xlfn.XLOOKUP(C1260,'Raw Data_OS_22'!$C$5:$C$4516,'Raw Data_OS_22'!$C$5:$C$4516,"New_Claim")="New_Claim",IF(I1260=$O$1,"F1","F2"),"Considered"),"Considered")</f>
        <v>Considered</v>
      </c>
      <c r="P1260" t="str" cm="1">
        <f t="array" ref="P1260">_xlfn.IFS(O1260="F1","F1",O1260="F2","F2",O1260="Considered",_xlfn.XLOOKUP(C1260,Raw_Data_OS_23!$C$7:$C$4518,Raw_Data_OS_23!$N$7:$N$4518,_xlfn.XLOOKUP(Raw_Data_Paid_23!C1260,'Raw Data_OS_22'!$C$5:$C$4516,'Raw Data_OS_22'!$O$5:$O$4516)))</f>
        <v>B2</v>
      </c>
      <c r="Q1260" t="str">
        <f t="shared" si="43"/>
        <v>B2</v>
      </c>
      <c r="R1260" t="str">
        <f t="shared" si="44"/>
        <v>2021Motor Commercial</v>
      </c>
    </row>
    <row r="1261" spans="2:18" x14ac:dyDescent="0.35">
      <c r="B1261" s="40"/>
      <c r="C1261" s="45" t="s">
        <v>2956</v>
      </c>
      <c r="D1261" s="46">
        <v>44329</v>
      </c>
      <c r="E1261" s="46">
        <v>44334</v>
      </c>
      <c r="F1261" s="47" t="s">
        <v>3910</v>
      </c>
      <c r="G1261" s="48">
        <v>8700</v>
      </c>
      <c r="H1261" s="49">
        <v>45149</v>
      </c>
      <c r="I1261" s="44">
        <v>2021</v>
      </c>
      <c r="J1261" s="44">
        <v>2021</v>
      </c>
      <c r="K1261" s="44">
        <v>2023</v>
      </c>
      <c r="L1261" s="44" t="s">
        <v>2250</v>
      </c>
      <c r="M1261" s="44" t="s">
        <v>7210</v>
      </c>
      <c r="N1261" s="44">
        <v>0</v>
      </c>
      <c r="O1261" t="str">
        <f>IF(_xlfn.XLOOKUP(C1261,Raw_Data_OS_23!$C$7:$C$4518,Raw_Data_OS_23!$C$7:$C$4518,"New_Claim")="New_Claim",IF(_xlfn.XLOOKUP(C1261,'Raw Data_OS_22'!$C$5:$C$4516,'Raw Data_OS_22'!$C$5:$C$4516,"New_Claim")="New_Claim",IF(I1261=$O$1,"F1","F2"),"Considered"),"Considered")</f>
        <v>Considered</v>
      </c>
      <c r="P1261" t="str" cm="1">
        <f t="array" ref="P1261">_xlfn.IFS(O1261="F1","F1",O1261="F2","F2",O1261="Considered",_xlfn.XLOOKUP(C1261,Raw_Data_OS_23!$C$7:$C$4518,Raw_Data_OS_23!$N$7:$N$4518,_xlfn.XLOOKUP(Raw_Data_Paid_23!C1261,'Raw Data_OS_22'!$C$5:$C$4516,'Raw Data_OS_22'!$O$5:$O$4516)))</f>
        <v>B2</v>
      </c>
      <c r="Q1261" t="str">
        <f t="shared" si="43"/>
        <v>B2</v>
      </c>
      <c r="R1261" t="str">
        <f t="shared" si="44"/>
        <v>2021Motor Private</v>
      </c>
    </row>
    <row r="1262" spans="2:18" x14ac:dyDescent="0.35">
      <c r="B1262" s="40"/>
      <c r="C1262" s="45" t="s">
        <v>3601</v>
      </c>
      <c r="D1262" s="46">
        <v>44485</v>
      </c>
      <c r="E1262" s="46">
        <v>44488</v>
      </c>
      <c r="F1262" s="47" t="s">
        <v>3910</v>
      </c>
      <c r="G1262" s="48">
        <v>13340</v>
      </c>
      <c r="H1262" s="49">
        <v>45149</v>
      </c>
      <c r="I1262" s="44">
        <v>2021</v>
      </c>
      <c r="J1262" s="44">
        <v>2021</v>
      </c>
      <c r="K1262" s="44">
        <v>2023</v>
      </c>
      <c r="L1262" s="44" t="s">
        <v>3138</v>
      </c>
      <c r="M1262" s="44" t="s">
        <v>7210</v>
      </c>
      <c r="N1262" s="44">
        <v>0</v>
      </c>
      <c r="O1262" t="str">
        <f>IF(_xlfn.XLOOKUP(C1262,Raw_Data_OS_23!$C$7:$C$4518,Raw_Data_OS_23!$C$7:$C$4518,"New_Claim")="New_Claim",IF(_xlfn.XLOOKUP(C1262,'Raw Data_OS_22'!$C$5:$C$4516,'Raw Data_OS_22'!$C$5:$C$4516,"New_Claim")="New_Claim",IF(I1262=$O$1,"F1","F2"),"Considered"),"Considered")</f>
        <v>Considered</v>
      </c>
      <c r="P1262" t="str" cm="1">
        <f t="array" ref="P1262">_xlfn.IFS(O1262="F1","F1",O1262="F2","F2",O1262="Considered",_xlfn.XLOOKUP(C1262,Raw_Data_OS_23!$C$7:$C$4518,Raw_Data_OS_23!$N$7:$N$4518,_xlfn.XLOOKUP(Raw_Data_Paid_23!C1262,'Raw Data_OS_22'!$C$5:$C$4516,'Raw Data_OS_22'!$O$5:$O$4516)))</f>
        <v>B2</v>
      </c>
      <c r="Q1262" t="str">
        <f t="shared" si="43"/>
        <v>B2</v>
      </c>
      <c r="R1262" t="str">
        <f t="shared" si="44"/>
        <v>2021Motor Private</v>
      </c>
    </row>
    <row r="1263" spans="2:18" x14ac:dyDescent="0.35">
      <c r="B1263" s="40"/>
      <c r="C1263" s="45" t="s">
        <v>3265</v>
      </c>
      <c r="D1263" s="46">
        <v>44408</v>
      </c>
      <c r="E1263" s="46">
        <v>44410</v>
      </c>
      <c r="F1263" s="47" t="s">
        <v>3910</v>
      </c>
      <c r="G1263" s="48">
        <v>4060</v>
      </c>
      <c r="H1263" s="49">
        <v>45149</v>
      </c>
      <c r="I1263" s="44">
        <v>2021</v>
      </c>
      <c r="J1263" s="44">
        <v>2021</v>
      </c>
      <c r="K1263" s="44">
        <v>2023</v>
      </c>
      <c r="L1263" s="44" t="s">
        <v>3073</v>
      </c>
      <c r="M1263" s="44" t="s">
        <v>7210</v>
      </c>
      <c r="N1263" s="44">
        <v>0</v>
      </c>
      <c r="O1263" t="str">
        <f>IF(_xlfn.XLOOKUP(C1263,Raw_Data_OS_23!$C$7:$C$4518,Raw_Data_OS_23!$C$7:$C$4518,"New_Claim")="New_Claim",IF(_xlfn.XLOOKUP(C1263,'Raw Data_OS_22'!$C$5:$C$4516,'Raw Data_OS_22'!$C$5:$C$4516,"New_Claim")="New_Claim",IF(I1263=$O$1,"F1","F2"),"Considered"),"Considered")</f>
        <v>Considered</v>
      </c>
      <c r="P1263" t="str" cm="1">
        <f t="array" ref="P1263">_xlfn.IFS(O1263="F1","F1",O1263="F2","F2",O1263="Considered",_xlfn.XLOOKUP(C1263,Raw_Data_OS_23!$C$7:$C$4518,Raw_Data_OS_23!$N$7:$N$4518,_xlfn.XLOOKUP(Raw_Data_Paid_23!C1263,'Raw Data_OS_22'!$C$5:$C$4516,'Raw Data_OS_22'!$O$5:$O$4516)))</f>
        <v>B2</v>
      </c>
      <c r="Q1263" t="str">
        <f t="shared" si="43"/>
        <v>B2</v>
      </c>
      <c r="R1263" t="str">
        <f t="shared" si="44"/>
        <v>2021Motor Private</v>
      </c>
    </row>
    <row r="1264" spans="2:18" x14ac:dyDescent="0.35">
      <c r="B1264" s="40"/>
      <c r="C1264" s="45" t="s">
        <v>3098</v>
      </c>
      <c r="D1264" s="46">
        <v>44382</v>
      </c>
      <c r="E1264" s="46">
        <v>44404</v>
      </c>
      <c r="F1264" s="47" t="s">
        <v>3910</v>
      </c>
      <c r="G1264" s="48">
        <v>4060</v>
      </c>
      <c r="H1264" s="49">
        <v>45149</v>
      </c>
      <c r="I1264" s="44">
        <v>2021</v>
      </c>
      <c r="J1264" s="44">
        <v>2021</v>
      </c>
      <c r="K1264" s="44">
        <v>2023</v>
      </c>
      <c r="L1264" s="44" t="s">
        <v>3073</v>
      </c>
      <c r="M1264" s="44" t="s">
        <v>7210</v>
      </c>
      <c r="N1264" s="44">
        <v>0</v>
      </c>
      <c r="O1264" t="str">
        <f>IF(_xlfn.XLOOKUP(C1264,Raw_Data_OS_23!$C$7:$C$4518,Raw_Data_OS_23!$C$7:$C$4518,"New_Claim")="New_Claim",IF(_xlfn.XLOOKUP(C1264,'Raw Data_OS_22'!$C$5:$C$4516,'Raw Data_OS_22'!$C$5:$C$4516,"New_Claim")="New_Claim",IF(I1264=$O$1,"F1","F2"),"Considered"),"Considered")</f>
        <v>Considered</v>
      </c>
      <c r="P1264" t="str" cm="1">
        <f t="array" ref="P1264">_xlfn.IFS(O1264="F1","F1",O1264="F2","F2",O1264="Considered",_xlfn.XLOOKUP(C1264,Raw_Data_OS_23!$C$7:$C$4518,Raw_Data_OS_23!$N$7:$N$4518,_xlfn.XLOOKUP(Raw_Data_Paid_23!C1264,'Raw Data_OS_22'!$C$5:$C$4516,'Raw Data_OS_22'!$O$5:$O$4516)))</f>
        <v>C2</v>
      </c>
      <c r="Q1264" t="str">
        <f t="shared" si="43"/>
        <v>C2</v>
      </c>
      <c r="R1264" t="str">
        <f t="shared" si="44"/>
        <v>2021Motor Private</v>
      </c>
    </row>
    <row r="1265" spans="2:18" x14ac:dyDescent="0.35">
      <c r="B1265" s="40"/>
      <c r="C1265" s="45" t="s">
        <v>5994</v>
      </c>
      <c r="D1265" s="46">
        <v>44504</v>
      </c>
      <c r="E1265" s="46">
        <v>44504</v>
      </c>
      <c r="F1265" s="47" t="s">
        <v>3908</v>
      </c>
      <c r="G1265" s="48">
        <v>12180</v>
      </c>
      <c r="H1265" s="49">
        <v>45149</v>
      </c>
      <c r="I1265" s="44">
        <v>2021</v>
      </c>
      <c r="J1265" s="44">
        <v>2021</v>
      </c>
      <c r="K1265" s="44">
        <v>2023</v>
      </c>
      <c r="L1265" s="44" t="s">
        <v>3138</v>
      </c>
      <c r="M1265" s="44" t="s">
        <v>7210</v>
      </c>
      <c r="N1265" s="44">
        <v>0</v>
      </c>
      <c r="O1265" t="str">
        <f>IF(_xlfn.XLOOKUP(C1265,Raw_Data_OS_23!$C$7:$C$4518,Raw_Data_OS_23!$C$7:$C$4518,"New_Claim")="New_Claim",IF(_xlfn.XLOOKUP(C1265,'Raw Data_OS_22'!$C$5:$C$4516,'Raw Data_OS_22'!$C$5:$C$4516,"New_Claim")="New_Claim",IF(I1265=$O$1,"F1","F2"),"Considered"),"Considered")</f>
        <v>Considered</v>
      </c>
      <c r="P1265" t="str" cm="1">
        <f t="array" ref="P1265">_xlfn.IFS(O1265="F1","F1",O1265="F2","F2",O1265="Considered",_xlfn.XLOOKUP(C1265,Raw_Data_OS_23!$C$7:$C$4518,Raw_Data_OS_23!$N$7:$N$4518,_xlfn.XLOOKUP(Raw_Data_Paid_23!C1265,'Raw Data_OS_22'!$C$5:$C$4516,'Raw Data_OS_22'!$O$5:$O$4516)))</f>
        <v>B2</v>
      </c>
      <c r="Q1265" t="str">
        <f t="shared" si="43"/>
        <v>B2</v>
      </c>
      <c r="R1265" t="str">
        <f t="shared" si="44"/>
        <v>2021Motor Commercial</v>
      </c>
    </row>
    <row r="1266" spans="2:18" x14ac:dyDescent="0.35">
      <c r="B1266" s="40"/>
      <c r="C1266" s="45" t="s">
        <v>3386</v>
      </c>
      <c r="D1266" s="46">
        <v>44437</v>
      </c>
      <c r="E1266" s="46">
        <v>44439</v>
      </c>
      <c r="F1266" s="47" t="s">
        <v>3910</v>
      </c>
      <c r="G1266" s="48">
        <v>7540</v>
      </c>
      <c r="H1266" s="49">
        <v>45149</v>
      </c>
      <c r="I1266" s="44">
        <v>2021</v>
      </c>
      <c r="J1266" s="44">
        <v>2021</v>
      </c>
      <c r="K1266" s="44">
        <v>2023</v>
      </c>
      <c r="L1266" s="44" t="s">
        <v>3073</v>
      </c>
      <c r="M1266" s="44" t="s">
        <v>7210</v>
      </c>
      <c r="N1266" s="44">
        <v>0</v>
      </c>
      <c r="O1266" t="str">
        <f>IF(_xlfn.XLOOKUP(C1266,Raw_Data_OS_23!$C$7:$C$4518,Raw_Data_OS_23!$C$7:$C$4518,"New_Claim")="New_Claim",IF(_xlfn.XLOOKUP(C1266,'Raw Data_OS_22'!$C$5:$C$4516,'Raw Data_OS_22'!$C$5:$C$4516,"New_Claim")="New_Claim",IF(I1266=$O$1,"F1","F2"),"Considered"),"Considered")</f>
        <v>Considered</v>
      </c>
      <c r="P1266" t="str" cm="1">
        <f t="array" ref="P1266">_xlfn.IFS(O1266="F1","F1",O1266="F2","F2",O1266="Considered",_xlfn.XLOOKUP(C1266,Raw_Data_OS_23!$C$7:$C$4518,Raw_Data_OS_23!$N$7:$N$4518,_xlfn.XLOOKUP(Raw_Data_Paid_23!C1266,'Raw Data_OS_22'!$C$5:$C$4516,'Raw Data_OS_22'!$O$5:$O$4516)))</f>
        <v>B2</v>
      </c>
      <c r="Q1266" t="str">
        <f t="shared" si="43"/>
        <v>B2</v>
      </c>
      <c r="R1266" t="str">
        <f t="shared" si="44"/>
        <v>2021Motor Private</v>
      </c>
    </row>
    <row r="1267" spans="2:18" x14ac:dyDescent="0.35">
      <c r="B1267" s="40"/>
      <c r="C1267" s="45" t="s">
        <v>3378</v>
      </c>
      <c r="D1267" s="46">
        <v>44434</v>
      </c>
      <c r="E1267" s="46">
        <v>44438</v>
      </c>
      <c r="F1267" s="47" t="s">
        <v>3910</v>
      </c>
      <c r="G1267" s="48">
        <v>6000</v>
      </c>
      <c r="H1267" s="49">
        <v>45149</v>
      </c>
      <c r="I1267" s="44">
        <v>2021</v>
      </c>
      <c r="J1267" s="44">
        <v>2021</v>
      </c>
      <c r="K1267" s="44">
        <v>2023</v>
      </c>
      <c r="L1267" s="44" t="s">
        <v>3073</v>
      </c>
      <c r="M1267" s="44" t="s">
        <v>7210</v>
      </c>
      <c r="N1267" s="44">
        <v>0</v>
      </c>
      <c r="O1267" t="str">
        <f>IF(_xlfn.XLOOKUP(C1267,Raw_Data_OS_23!$C$7:$C$4518,Raw_Data_OS_23!$C$7:$C$4518,"New_Claim")="New_Claim",IF(_xlfn.XLOOKUP(C1267,'Raw Data_OS_22'!$C$5:$C$4516,'Raw Data_OS_22'!$C$5:$C$4516,"New_Claim")="New_Claim",IF(I1267=$O$1,"F1","F2"),"Considered"),"Considered")</f>
        <v>Considered</v>
      </c>
      <c r="P1267" t="str" cm="1">
        <f t="array" ref="P1267">_xlfn.IFS(O1267="F1","F1",O1267="F2","F2",O1267="Considered",_xlfn.XLOOKUP(C1267,Raw_Data_OS_23!$C$7:$C$4518,Raw_Data_OS_23!$N$7:$N$4518,_xlfn.XLOOKUP(Raw_Data_Paid_23!C1267,'Raw Data_OS_22'!$C$5:$C$4516,'Raw Data_OS_22'!$O$5:$O$4516)))</f>
        <v>B2</v>
      </c>
      <c r="Q1267" t="str">
        <f t="shared" si="43"/>
        <v>B2</v>
      </c>
      <c r="R1267" t="str">
        <f t="shared" si="44"/>
        <v>2021Motor Private</v>
      </c>
    </row>
    <row r="1268" spans="2:18" x14ac:dyDescent="0.35">
      <c r="B1268" s="40"/>
      <c r="C1268" s="45" t="s">
        <v>3278</v>
      </c>
      <c r="D1268" s="46">
        <v>44395</v>
      </c>
      <c r="E1268" s="46">
        <v>44414</v>
      </c>
      <c r="F1268" s="47" t="s">
        <v>3910</v>
      </c>
      <c r="G1268" s="48">
        <v>10092</v>
      </c>
      <c r="H1268" s="49">
        <v>45149</v>
      </c>
      <c r="I1268" s="44">
        <v>2021</v>
      </c>
      <c r="J1268" s="44">
        <v>2021</v>
      </c>
      <c r="K1268" s="44">
        <v>2023</v>
      </c>
      <c r="L1268" s="44" t="s">
        <v>3073</v>
      </c>
      <c r="M1268" s="44" t="s">
        <v>7210</v>
      </c>
      <c r="N1268" s="44">
        <v>0</v>
      </c>
      <c r="O1268" t="str">
        <f>IF(_xlfn.XLOOKUP(C1268,Raw_Data_OS_23!$C$7:$C$4518,Raw_Data_OS_23!$C$7:$C$4518,"New_Claim")="New_Claim",IF(_xlfn.XLOOKUP(C1268,'Raw Data_OS_22'!$C$5:$C$4516,'Raw Data_OS_22'!$C$5:$C$4516,"New_Claim")="New_Claim",IF(I1268=$O$1,"F1","F2"),"Considered"),"Considered")</f>
        <v>Considered</v>
      </c>
      <c r="P1268" t="str" cm="1">
        <f t="array" ref="P1268">_xlfn.IFS(O1268="F1","F1",O1268="F2","F2",O1268="Considered",_xlfn.XLOOKUP(C1268,Raw_Data_OS_23!$C$7:$C$4518,Raw_Data_OS_23!$N$7:$N$4518,_xlfn.XLOOKUP(Raw_Data_Paid_23!C1268,'Raw Data_OS_22'!$C$5:$C$4516,'Raw Data_OS_22'!$O$5:$O$4516)))</f>
        <v>B2</v>
      </c>
      <c r="Q1268" t="str">
        <f t="shared" si="43"/>
        <v>B2</v>
      </c>
      <c r="R1268" t="str">
        <f t="shared" si="44"/>
        <v>2021Motor Private</v>
      </c>
    </row>
    <row r="1269" spans="2:18" x14ac:dyDescent="0.35">
      <c r="B1269" s="40"/>
      <c r="C1269" s="45" t="s">
        <v>3546</v>
      </c>
      <c r="D1269" s="46">
        <v>44472</v>
      </c>
      <c r="E1269" s="46">
        <v>44474</v>
      </c>
      <c r="F1269" s="47" t="s">
        <v>3910</v>
      </c>
      <c r="G1269" s="48">
        <v>8120</v>
      </c>
      <c r="H1269" s="49">
        <v>45149</v>
      </c>
      <c r="I1269" s="44">
        <v>2021</v>
      </c>
      <c r="J1269" s="44">
        <v>2021</v>
      </c>
      <c r="K1269" s="44">
        <v>2023</v>
      </c>
      <c r="L1269" s="44" t="s">
        <v>3138</v>
      </c>
      <c r="M1269" s="44" t="s">
        <v>7210</v>
      </c>
      <c r="N1269" s="44">
        <v>0</v>
      </c>
      <c r="O1269" t="str">
        <f>IF(_xlfn.XLOOKUP(C1269,Raw_Data_OS_23!$C$7:$C$4518,Raw_Data_OS_23!$C$7:$C$4518,"New_Claim")="New_Claim",IF(_xlfn.XLOOKUP(C1269,'Raw Data_OS_22'!$C$5:$C$4516,'Raw Data_OS_22'!$C$5:$C$4516,"New_Claim")="New_Claim",IF(I1269=$O$1,"F1","F2"),"Considered"),"Considered")</f>
        <v>Considered</v>
      </c>
      <c r="P1269" t="str" cm="1">
        <f t="array" ref="P1269">_xlfn.IFS(O1269="F1","F1",O1269="F2","F2",O1269="Considered",_xlfn.XLOOKUP(C1269,Raw_Data_OS_23!$C$7:$C$4518,Raw_Data_OS_23!$N$7:$N$4518,_xlfn.XLOOKUP(Raw_Data_Paid_23!C1269,'Raw Data_OS_22'!$C$5:$C$4516,'Raw Data_OS_22'!$O$5:$O$4516)))</f>
        <v>B2</v>
      </c>
      <c r="Q1269" t="str">
        <f t="shared" si="43"/>
        <v>B2</v>
      </c>
      <c r="R1269" t="str">
        <f t="shared" si="44"/>
        <v>2021Motor Private</v>
      </c>
    </row>
    <row r="1270" spans="2:18" x14ac:dyDescent="0.35">
      <c r="B1270" s="40"/>
      <c r="C1270" s="45" t="s">
        <v>3214</v>
      </c>
      <c r="D1270" s="46">
        <v>44392</v>
      </c>
      <c r="E1270" s="46">
        <v>44399</v>
      </c>
      <c r="F1270" s="47" t="s">
        <v>3908</v>
      </c>
      <c r="G1270" s="48">
        <v>500000</v>
      </c>
      <c r="H1270" s="49">
        <v>45152</v>
      </c>
      <c r="I1270" s="44">
        <v>2021</v>
      </c>
      <c r="J1270" s="44">
        <v>2021</v>
      </c>
      <c r="K1270" s="44">
        <v>2023</v>
      </c>
      <c r="L1270" s="44" t="s">
        <v>3073</v>
      </c>
      <c r="M1270" s="44" t="s">
        <v>7210</v>
      </c>
      <c r="N1270" s="44">
        <v>0</v>
      </c>
      <c r="O1270" t="str">
        <f>IF(_xlfn.XLOOKUP(C1270,Raw_Data_OS_23!$C$7:$C$4518,Raw_Data_OS_23!$C$7:$C$4518,"New_Claim")="New_Claim",IF(_xlfn.XLOOKUP(C1270,'Raw Data_OS_22'!$C$5:$C$4516,'Raw Data_OS_22'!$C$5:$C$4516,"New_Claim")="New_Claim",IF(I1270=$O$1,"F1","F2"),"Considered"),"Considered")</f>
        <v>Considered</v>
      </c>
      <c r="P1270" t="str" cm="1">
        <f t="array" ref="P1270">_xlfn.IFS(O1270="F1","F1",O1270="F2","F2",O1270="Considered",_xlfn.XLOOKUP(C1270,Raw_Data_OS_23!$C$7:$C$4518,Raw_Data_OS_23!$N$7:$N$4518,_xlfn.XLOOKUP(Raw_Data_Paid_23!C1270,'Raw Data_OS_22'!$C$5:$C$4516,'Raw Data_OS_22'!$O$5:$O$4516)))</f>
        <v>B2</v>
      </c>
      <c r="Q1270" t="str">
        <f t="shared" si="43"/>
        <v>B2</v>
      </c>
      <c r="R1270" t="str">
        <f t="shared" si="44"/>
        <v>2021Motor Commercial</v>
      </c>
    </row>
    <row r="1271" spans="2:18" x14ac:dyDescent="0.35">
      <c r="B1271" s="40"/>
      <c r="C1271" s="45" t="s">
        <v>3192</v>
      </c>
      <c r="D1271" s="46">
        <v>44384</v>
      </c>
      <c r="E1271" s="46">
        <v>44392</v>
      </c>
      <c r="F1271" s="47" t="s">
        <v>3910</v>
      </c>
      <c r="G1271" s="48">
        <v>5000</v>
      </c>
      <c r="H1271" s="49">
        <v>45153</v>
      </c>
      <c r="I1271" s="44">
        <v>2021</v>
      </c>
      <c r="J1271" s="44">
        <v>2021</v>
      </c>
      <c r="K1271" s="44">
        <v>2023</v>
      </c>
      <c r="L1271" s="44" t="s">
        <v>3073</v>
      </c>
      <c r="M1271" s="44" t="s">
        <v>7210</v>
      </c>
      <c r="N1271" s="44">
        <v>0</v>
      </c>
      <c r="O1271" t="str">
        <f>IF(_xlfn.XLOOKUP(C1271,Raw_Data_OS_23!$C$7:$C$4518,Raw_Data_OS_23!$C$7:$C$4518,"New_Claim")="New_Claim",IF(_xlfn.XLOOKUP(C1271,'Raw Data_OS_22'!$C$5:$C$4516,'Raw Data_OS_22'!$C$5:$C$4516,"New_Claim")="New_Claim",IF(I1271=$O$1,"F1","F2"),"Considered"),"Considered")</f>
        <v>Considered</v>
      </c>
      <c r="P1271" t="str" cm="1">
        <f t="array" ref="P1271">_xlfn.IFS(O1271="F1","F1",O1271="F2","F2",O1271="Considered",_xlfn.XLOOKUP(C1271,Raw_Data_OS_23!$C$7:$C$4518,Raw_Data_OS_23!$N$7:$N$4518,_xlfn.XLOOKUP(Raw_Data_Paid_23!C1271,'Raw Data_OS_22'!$C$5:$C$4516,'Raw Data_OS_22'!$O$5:$O$4516)))</f>
        <v>B2</v>
      </c>
      <c r="Q1271" t="str">
        <f t="shared" si="43"/>
        <v>B2</v>
      </c>
      <c r="R1271" t="str">
        <f t="shared" si="44"/>
        <v>2021Motor Private</v>
      </c>
    </row>
    <row r="1272" spans="2:18" x14ac:dyDescent="0.35">
      <c r="B1272" s="40"/>
      <c r="C1272" s="45" t="s">
        <v>3135</v>
      </c>
      <c r="D1272" s="46">
        <v>44439</v>
      </c>
      <c r="E1272" s="46">
        <v>44461</v>
      </c>
      <c r="F1272" s="47" t="s">
        <v>3910</v>
      </c>
      <c r="G1272" s="48">
        <v>7000</v>
      </c>
      <c r="H1272" s="49">
        <v>45153</v>
      </c>
      <c r="I1272" s="44">
        <v>2021</v>
      </c>
      <c r="J1272" s="44">
        <v>2021</v>
      </c>
      <c r="K1272" s="44">
        <v>2023</v>
      </c>
      <c r="L1272" s="44" t="s">
        <v>3073</v>
      </c>
      <c r="M1272" s="44" t="s">
        <v>7210</v>
      </c>
      <c r="N1272" s="44">
        <v>0</v>
      </c>
      <c r="O1272" t="str">
        <f>IF(_xlfn.XLOOKUP(C1272,Raw_Data_OS_23!$C$7:$C$4518,Raw_Data_OS_23!$C$7:$C$4518,"New_Claim")="New_Claim",IF(_xlfn.XLOOKUP(C1272,'Raw Data_OS_22'!$C$5:$C$4516,'Raw Data_OS_22'!$C$5:$C$4516,"New_Claim")="New_Claim",IF(I1272=$O$1,"F1","F2"),"Considered"),"Considered")</f>
        <v>Considered</v>
      </c>
      <c r="P1272" t="str" cm="1">
        <f t="array" ref="P1272">_xlfn.IFS(O1272="F1","F1",O1272="F2","F2",O1272="Considered",_xlfn.XLOOKUP(C1272,Raw_Data_OS_23!$C$7:$C$4518,Raw_Data_OS_23!$N$7:$N$4518,_xlfn.XLOOKUP(Raw_Data_Paid_23!C1272,'Raw Data_OS_22'!$C$5:$C$4516,'Raw Data_OS_22'!$O$5:$O$4516)))</f>
        <v>B2</v>
      </c>
      <c r="Q1272" t="str">
        <f t="shared" si="43"/>
        <v>B2</v>
      </c>
      <c r="R1272" t="str">
        <f t="shared" si="44"/>
        <v>2021Motor Private</v>
      </c>
    </row>
    <row r="1273" spans="2:18" x14ac:dyDescent="0.35">
      <c r="B1273" s="40"/>
      <c r="C1273" s="45" t="s">
        <v>3028</v>
      </c>
      <c r="D1273" s="46">
        <v>44342</v>
      </c>
      <c r="E1273" s="46">
        <v>44351</v>
      </c>
      <c r="F1273" s="47" t="s">
        <v>3910</v>
      </c>
      <c r="G1273" s="48">
        <v>5000</v>
      </c>
      <c r="H1273" s="49">
        <v>45153</v>
      </c>
      <c r="I1273" s="44">
        <v>2021</v>
      </c>
      <c r="J1273" s="44">
        <v>2021</v>
      </c>
      <c r="K1273" s="44">
        <v>2023</v>
      </c>
      <c r="L1273" s="44" t="s">
        <v>2250</v>
      </c>
      <c r="M1273" s="44" t="s">
        <v>7210</v>
      </c>
      <c r="N1273" s="44">
        <v>1</v>
      </c>
      <c r="O1273" t="str">
        <f>IF(_xlfn.XLOOKUP(C1273,Raw_Data_OS_23!$C$7:$C$4518,Raw_Data_OS_23!$C$7:$C$4518,"New_Claim")="New_Claim",IF(_xlfn.XLOOKUP(C1273,'Raw Data_OS_22'!$C$5:$C$4516,'Raw Data_OS_22'!$C$5:$C$4516,"New_Claim")="New_Claim",IF(I1273=$O$1,"F1","F2"),"Considered"),"Considered")</f>
        <v>Considered</v>
      </c>
      <c r="P1273" t="str" cm="1">
        <f t="array" ref="P1273">_xlfn.IFS(O1273="F1","F1",O1273="F2","F2",O1273="Considered",_xlfn.XLOOKUP(C1273,Raw_Data_OS_23!$C$7:$C$4518,Raw_Data_OS_23!$N$7:$N$4518,_xlfn.XLOOKUP(Raw_Data_Paid_23!C1273,'Raw Data_OS_22'!$C$5:$C$4516,'Raw Data_OS_22'!$O$5:$O$4516)))</f>
        <v>C2</v>
      </c>
      <c r="Q1273" t="str">
        <f t="shared" si="43"/>
        <v>C2</v>
      </c>
      <c r="R1273" t="str">
        <f t="shared" si="44"/>
        <v>2021Motor Private</v>
      </c>
    </row>
    <row r="1274" spans="2:18" x14ac:dyDescent="0.35">
      <c r="B1274" s="40"/>
      <c r="C1274" s="45" t="s">
        <v>3171</v>
      </c>
      <c r="D1274" s="46">
        <v>44385</v>
      </c>
      <c r="E1274" s="46">
        <v>44386</v>
      </c>
      <c r="F1274" s="47" t="s">
        <v>3910</v>
      </c>
      <c r="G1274" s="48">
        <v>5000</v>
      </c>
      <c r="H1274" s="49">
        <v>45153</v>
      </c>
      <c r="I1274" s="44">
        <v>2021</v>
      </c>
      <c r="J1274" s="44">
        <v>2021</v>
      </c>
      <c r="K1274" s="44">
        <v>2023</v>
      </c>
      <c r="L1274" s="44" t="s">
        <v>3073</v>
      </c>
      <c r="M1274" s="44" t="s">
        <v>7210</v>
      </c>
      <c r="N1274" s="44">
        <v>0</v>
      </c>
      <c r="O1274" t="str">
        <f>IF(_xlfn.XLOOKUP(C1274,Raw_Data_OS_23!$C$7:$C$4518,Raw_Data_OS_23!$C$7:$C$4518,"New_Claim")="New_Claim",IF(_xlfn.XLOOKUP(C1274,'Raw Data_OS_22'!$C$5:$C$4516,'Raw Data_OS_22'!$C$5:$C$4516,"New_Claim")="New_Claim",IF(I1274=$O$1,"F1","F2"),"Considered"),"Considered")</f>
        <v>Considered</v>
      </c>
      <c r="P1274" t="str" cm="1">
        <f t="array" ref="P1274">_xlfn.IFS(O1274="F1","F1",O1274="F2","F2",O1274="Considered",_xlfn.XLOOKUP(C1274,Raw_Data_OS_23!$C$7:$C$4518,Raw_Data_OS_23!$N$7:$N$4518,_xlfn.XLOOKUP(Raw_Data_Paid_23!C1274,'Raw Data_OS_22'!$C$5:$C$4516,'Raw Data_OS_22'!$O$5:$O$4516)))</f>
        <v>B2</v>
      </c>
      <c r="Q1274" t="str">
        <f t="shared" si="43"/>
        <v>B2</v>
      </c>
      <c r="R1274" t="str">
        <f t="shared" si="44"/>
        <v>2021Motor Private</v>
      </c>
    </row>
    <row r="1275" spans="2:18" x14ac:dyDescent="0.35">
      <c r="B1275" s="40"/>
      <c r="C1275" s="45" t="s">
        <v>3719</v>
      </c>
      <c r="D1275" s="46">
        <v>44484</v>
      </c>
      <c r="E1275" s="46">
        <v>44489</v>
      </c>
      <c r="F1275" s="47" t="s">
        <v>3908</v>
      </c>
      <c r="G1275" s="48">
        <v>7000</v>
      </c>
      <c r="H1275" s="49">
        <v>45153</v>
      </c>
      <c r="I1275" s="44">
        <v>2021</v>
      </c>
      <c r="J1275" s="44">
        <v>2021</v>
      </c>
      <c r="K1275" s="44">
        <v>2023</v>
      </c>
      <c r="L1275" s="44" t="s">
        <v>3138</v>
      </c>
      <c r="M1275" s="44" t="s">
        <v>7210</v>
      </c>
      <c r="N1275" s="44">
        <v>0</v>
      </c>
      <c r="O1275" t="str">
        <f>IF(_xlfn.XLOOKUP(C1275,Raw_Data_OS_23!$C$7:$C$4518,Raw_Data_OS_23!$C$7:$C$4518,"New_Claim")="New_Claim",IF(_xlfn.XLOOKUP(C1275,'Raw Data_OS_22'!$C$5:$C$4516,'Raw Data_OS_22'!$C$5:$C$4516,"New_Claim")="New_Claim",IF(I1275=$O$1,"F1","F2"),"Considered"),"Considered")</f>
        <v>Considered</v>
      </c>
      <c r="P1275" t="str" cm="1">
        <f t="array" ref="P1275">_xlfn.IFS(O1275="F1","F1",O1275="F2","F2",O1275="Considered",_xlfn.XLOOKUP(C1275,Raw_Data_OS_23!$C$7:$C$4518,Raw_Data_OS_23!$N$7:$N$4518,_xlfn.XLOOKUP(Raw_Data_Paid_23!C1275,'Raw Data_OS_22'!$C$5:$C$4516,'Raw Data_OS_22'!$O$5:$O$4516)))</f>
        <v>C2</v>
      </c>
      <c r="Q1275" t="str">
        <f t="shared" si="43"/>
        <v>C2</v>
      </c>
      <c r="R1275" t="str">
        <f t="shared" si="44"/>
        <v>2021Motor Commercial</v>
      </c>
    </row>
    <row r="1276" spans="2:18" x14ac:dyDescent="0.35">
      <c r="B1276" s="40"/>
      <c r="C1276" s="45" t="s">
        <v>3206</v>
      </c>
      <c r="D1276" s="46">
        <v>44391</v>
      </c>
      <c r="E1276" s="46">
        <v>44396</v>
      </c>
      <c r="F1276" s="47" t="s">
        <v>3910</v>
      </c>
      <c r="G1276" s="48">
        <v>7000</v>
      </c>
      <c r="H1276" s="49">
        <v>45153</v>
      </c>
      <c r="I1276" s="44">
        <v>2021</v>
      </c>
      <c r="J1276" s="44">
        <v>2021</v>
      </c>
      <c r="K1276" s="44">
        <v>2023</v>
      </c>
      <c r="L1276" s="44" t="s">
        <v>3073</v>
      </c>
      <c r="M1276" s="44" t="s">
        <v>7210</v>
      </c>
      <c r="N1276" s="44">
        <v>0</v>
      </c>
      <c r="O1276" t="str">
        <f>IF(_xlfn.XLOOKUP(C1276,Raw_Data_OS_23!$C$7:$C$4518,Raw_Data_OS_23!$C$7:$C$4518,"New_Claim")="New_Claim",IF(_xlfn.XLOOKUP(C1276,'Raw Data_OS_22'!$C$5:$C$4516,'Raw Data_OS_22'!$C$5:$C$4516,"New_Claim")="New_Claim",IF(I1276=$O$1,"F1","F2"),"Considered"),"Considered")</f>
        <v>Considered</v>
      </c>
      <c r="P1276" t="str" cm="1">
        <f t="array" ref="P1276">_xlfn.IFS(O1276="F1","F1",O1276="F2","F2",O1276="Considered",_xlfn.XLOOKUP(C1276,Raw_Data_OS_23!$C$7:$C$4518,Raw_Data_OS_23!$N$7:$N$4518,_xlfn.XLOOKUP(Raw_Data_Paid_23!C1276,'Raw Data_OS_22'!$C$5:$C$4516,'Raw Data_OS_22'!$O$5:$O$4516)))</f>
        <v>B2</v>
      </c>
      <c r="Q1276" t="str">
        <f t="shared" si="43"/>
        <v>B2</v>
      </c>
      <c r="R1276" t="str">
        <f t="shared" si="44"/>
        <v>2021Motor Private</v>
      </c>
    </row>
    <row r="1277" spans="2:18" x14ac:dyDescent="0.35">
      <c r="B1277" s="40"/>
      <c r="C1277" s="45" t="s">
        <v>3186</v>
      </c>
      <c r="D1277" s="46">
        <v>44375</v>
      </c>
      <c r="E1277" s="46">
        <v>44389</v>
      </c>
      <c r="F1277" s="47" t="s">
        <v>3908</v>
      </c>
      <c r="G1277" s="48">
        <v>7000</v>
      </c>
      <c r="H1277" s="49">
        <v>45153</v>
      </c>
      <c r="I1277" s="44">
        <v>2021</v>
      </c>
      <c r="J1277" s="44">
        <v>2021</v>
      </c>
      <c r="K1277" s="44">
        <v>2023</v>
      </c>
      <c r="L1277" s="44" t="s">
        <v>2250</v>
      </c>
      <c r="M1277" s="44" t="s">
        <v>7210</v>
      </c>
      <c r="N1277" s="44">
        <v>0</v>
      </c>
      <c r="O1277" t="str">
        <f>IF(_xlfn.XLOOKUP(C1277,Raw_Data_OS_23!$C$7:$C$4518,Raw_Data_OS_23!$C$7:$C$4518,"New_Claim")="New_Claim",IF(_xlfn.XLOOKUP(C1277,'Raw Data_OS_22'!$C$5:$C$4516,'Raw Data_OS_22'!$C$5:$C$4516,"New_Claim")="New_Claim",IF(I1277=$O$1,"F1","F2"),"Considered"),"Considered")</f>
        <v>Considered</v>
      </c>
      <c r="P1277" t="str" cm="1">
        <f t="array" ref="P1277">_xlfn.IFS(O1277="F1","F1",O1277="F2","F2",O1277="Considered",_xlfn.XLOOKUP(C1277,Raw_Data_OS_23!$C$7:$C$4518,Raw_Data_OS_23!$N$7:$N$4518,_xlfn.XLOOKUP(Raw_Data_Paid_23!C1277,'Raw Data_OS_22'!$C$5:$C$4516,'Raw Data_OS_22'!$O$5:$O$4516)))</f>
        <v>B2</v>
      </c>
      <c r="Q1277" t="str">
        <f t="shared" si="43"/>
        <v>B2</v>
      </c>
      <c r="R1277" t="str">
        <f t="shared" si="44"/>
        <v>2021Motor Commercial</v>
      </c>
    </row>
    <row r="1278" spans="2:18" x14ac:dyDescent="0.35">
      <c r="B1278" s="40"/>
      <c r="C1278" s="45" t="s">
        <v>3412</v>
      </c>
      <c r="D1278" s="46">
        <v>44441</v>
      </c>
      <c r="E1278" s="46">
        <v>44445</v>
      </c>
      <c r="F1278" s="47" t="s">
        <v>3908</v>
      </c>
      <c r="G1278" s="48">
        <v>7000</v>
      </c>
      <c r="H1278" s="49">
        <v>45153</v>
      </c>
      <c r="I1278" s="44">
        <v>2021</v>
      </c>
      <c r="J1278" s="44">
        <v>2021</v>
      </c>
      <c r="K1278" s="44">
        <v>2023</v>
      </c>
      <c r="L1278" s="44" t="s">
        <v>3073</v>
      </c>
      <c r="M1278" s="44" t="s">
        <v>7210</v>
      </c>
      <c r="N1278" s="44">
        <v>0</v>
      </c>
      <c r="O1278" t="str">
        <f>IF(_xlfn.XLOOKUP(C1278,Raw_Data_OS_23!$C$7:$C$4518,Raw_Data_OS_23!$C$7:$C$4518,"New_Claim")="New_Claim",IF(_xlfn.XLOOKUP(C1278,'Raw Data_OS_22'!$C$5:$C$4516,'Raw Data_OS_22'!$C$5:$C$4516,"New_Claim")="New_Claim",IF(I1278=$O$1,"F1","F2"),"Considered"),"Considered")</f>
        <v>Considered</v>
      </c>
      <c r="P1278" t="str" cm="1">
        <f t="array" ref="P1278">_xlfn.IFS(O1278="F1","F1",O1278="F2","F2",O1278="Considered",_xlfn.XLOOKUP(C1278,Raw_Data_OS_23!$C$7:$C$4518,Raw_Data_OS_23!$N$7:$N$4518,_xlfn.XLOOKUP(Raw_Data_Paid_23!C1278,'Raw Data_OS_22'!$C$5:$C$4516,'Raw Data_OS_22'!$O$5:$O$4516)))</f>
        <v>B2</v>
      </c>
      <c r="Q1278" t="str">
        <f t="shared" si="43"/>
        <v>B2</v>
      </c>
      <c r="R1278" t="str">
        <f t="shared" si="44"/>
        <v>2021Motor Commercial</v>
      </c>
    </row>
    <row r="1279" spans="2:18" x14ac:dyDescent="0.35">
      <c r="B1279" s="40"/>
      <c r="C1279" s="45" t="s">
        <v>3357</v>
      </c>
      <c r="D1279" s="46">
        <v>44417</v>
      </c>
      <c r="E1279" s="46">
        <v>44420</v>
      </c>
      <c r="F1279" s="47" t="s">
        <v>3910</v>
      </c>
      <c r="G1279" s="48">
        <v>7000</v>
      </c>
      <c r="H1279" s="49">
        <v>45153</v>
      </c>
      <c r="I1279" s="44">
        <v>2021</v>
      </c>
      <c r="J1279" s="44">
        <v>2021</v>
      </c>
      <c r="K1279" s="44">
        <v>2023</v>
      </c>
      <c r="L1279" s="44" t="s">
        <v>3073</v>
      </c>
      <c r="M1279" s="44" t="s">
        <v>7210</v>
      </c>
      <c r="N1279" s="44">
        <v>0</v>
      </c>
      <c r="O1279" t="str">
        <f>IF(_xlfn.XLOOKUP(C1279,Raw_Data_OS_23!$C$7:$C$4518,Raw_Data_OS_23!$C$7:$C$4518,"New_Claim")="New_Claim",IF(_xlfn.XLOOKUP(C1279,'Raw Data_OS_22'!$C$5:$C$4516,'Raw Data_OS_22'!$C$5:$C$4516,"New_Claim")="New_Claim",IF(I1279=$O$1,"F1","F2"),"Considered"),"Considered")</f>
        <v>Considered</v>
      </c>
      <c r="P1279" t="str" cm="1">
        <f t="array" ref="P1279">_xlfn.IFS(O1279="F1","F1",O1279="F2","F2",O1279="Considered",_xlfn.XLOOKUP(C1279,Raw_Data_OS_23!$C$7:$C$4518,Raw_Data_OS_23!$N$7:$N$4518,_xlfn.XLOOKUP(Raw_Data_Paid_23!C1279,'Raw Data_OS_22'!$C$5:$C$4516,'Raw Data_OS_22'!$O$5:$O$4516)))</f>
        <v>C2</v>
      </c>
      <c r="Q1279" t="str">
        <f t="shared" si="43"/>
        <v>C2</v>
      </c>
      <c r="R1279" t="str">
        <f t="shared" si="44"/>
        <v>2021Motor Private</v>
      </c>
    </row>
    <row r="1280" spans="2:18" x14ac:dyDescent="0.35">
      <c r="B1280" s="40"/>
      <c r="C1280" s="45" t="s">
        <v>3215</v>
      </c>
      <c r="D1280" s="46">
        <v>44390</v>
      </c>
      <c r="E1280" s="46">
        <v>44399</v>
      </c>
      <c r="F1280" s="47" t="s">
        <v>3908</v>
      </c>
      <c r="G1280" s="48">
        <v>7000</v>
      </c>
      <c r="H1280" s="49">
        <v>45153</v>
      </c>
      <c r="I1280" s="44">
        <v>2021</v>
      </c>
      <c r="J1280" s="44">
        <v>2021</v>
      </c>
      <c r="K1280" s="44">
        <v>2023</v>
      </c>
      <c r="L1280" s="44" t="s">
        <v>3073</v>
      </c>
      <c r="M1280" s="44" t="s">
        <v>7210</v>
      </c>
      <c r="N1280" s="44">
        <v>0</v>
      </c>
      <c r="O1280" t="str">
        <f>IF(_xlfn.XLOOKUP(C1280,Raw_Data_OS_23!$C$7:$C$4518,Raw_Data_OS_23!$C$7:$C$4518,"New_Claim")="New_Claim",IF(_xlfn.XLOOKUP(C1280,'Raw Data_OS_22'!$C$5:$C$4516,'Raw Data_OS_22'!$C$5:$C$4516,"New_Claim")="New_Claim",IF(I1280=$O$1,"F1","F2"),"Considered"),"Considered")</f>
        <v>Considered</v>
      </c>
      <c r="P1280" t="str" cm="1">
        <f t="array" ref="P1280">_xlfn.IFS(O1280="F1","F1",O1280="F2","F2",O1280="Considered",_xlfn.XLOOKUP(C1280,Raw_Data_OS_23!$C$7:$C$4518,Raw_Data_OS_23!$N$7:$N$4518,_xlfn.XLOOKUP(Raw_Data_Paid_23!C1280,'Raw Data_OS_22'!$C$5:$C$4516,'Raw Data_OS_22'!$O$5:$O$4516)))</f>
        <v>B2</v>
      </c>
      <c r="Q1280" t="str">
        <f t="shared" si="43"/>
        <v>B2</v>
      </c>
      <c r="R1280" t="str">
        <f t="shared" si="44"/>
        <v>2021Motor Commercial</v>
      </c>
    </row>
    <row r="1281" spans="2:18" x14ac:dyDescent="0.35">
      <c r="B1281" s="40"/>
      <c r="C1281" s="45" t="s">
        <v>3158</v>
      </c>
      <c r="D1281" s="46">
        <v>44382</v>
      </c>
      <c r="E1281" s="46">
        <v>44383</v>
      </c>
      <c r="F1281" s="47" t="s">
        <v>3908</v>
      </c>
      <c r="G1281" s="48">
        <v>5000</v>
      </c>
      <c r="H1281" s="49">
        <v>45153</v>
      </c>
      <c r="I1281" s="44">
        <v>2021</v>
      </c>
      <c r="J1281" s="44">
        <v>2021</v>
      </c>
      <c r="K1281" s="44">
        <v>2023</v>
      </c>
      <c r="L1281" s="44" t="s">
        <v>3073</v>
      </c>
      <c r="M1281" s="44" t="s">
        <v>7210</v>
      </c>
      <c r="N1281" s="44">
        <v>1</v>
      </c>
      <c r="O1281" t="str">
        <f>IF(_xlfn.XLOOKUP(C1281,Raw_Data_OS_23!$C$7:$C$4518,Raw_Data_OS_23!$C$7:$C$4518,"New_Claim")="New_Claim",IF(_xlfn.XLOOKUP(C1281,'Raw Data_OS_22'!$C$5:$C$4516,'Raw Data_OS_22'!$C$5:$C$4516,"New_Claim")="New_Claim",IF(I1281=$O$1,"F1","F2"),"Considered"),"Considered")</f>
        <v>Considered</v>
      </c>
      <c r="P1281" t="str" cm="1">
        <f t="array" ref="P1281">_xlfn.IFS(O1281="F1","F1",O1281="F2","F2",O1281="Considered",_xlfn.XLOOKUP(C1281,Raw_Data_OS_23!$C$7:$C$4518,Raw_Data_OS_23!$N$7:$N$4518,_xlfn.XLOOKUP(Raw_Data_Paid_23!C1281,'Raw Data_OS_22'!$C$5:$C$4516,'Raw Data_OS_22'!$O$5:$O$4516)))</f>
        <v>B2</v>
      </c>
      <c r="Q1281" t="str">
        <f t="shared" si="43"/>
        <v>B2</v>
      </c>
      <c r="R1281" t="str">
        <f t="shared" si="44"/>
        <v>2021Motor Commercial</v>
      </c>
    </row>
    <row r="1282" spans="2:18" x14ac:dyDescent="0.35">
      <c r="B1282" s="40"/>
      <c r="C1282" s="45" t="s">
        <v>3800</v>
      </c>
      <c r="D1282" s="46">
        <v>44527</v>
      </c>
      <c r="E1282" s="46">
        <v>44530</v>
      </c>
      <c r="F1282" s="47" t="s">
        <v>3910</v>
      </c>
      <c r="G1282" s="48">
        <v>7000</v>
      </c>
      <c r="H1282" s="49">
        <v>45153</v>
      </c>
      <c r="I1282" s="44">
        <v>2021</v>
      </c>
      <c r="J1282" s="44">
        <v>2021</v>
      </c>
      <c r="K1282" s="44">
        <v>2023</v>
      </c>
      <c r="L1282" s="44" t="s">
        <v>3138</v>
      </c>
      <c r="M1282" s="44" t="s">
        <v>7210</v>
      </c>
      <c r="N1282" s="44">
        <v>0</v>
      </c>
      <c r="O1282" t="str">
        <f>IF(_xlfn.XLOOKUP(C1282,Raw_Data_OS_23!$C$7:$C$4518,Raw_Data_OS_23!$C$7:$C$4518,"New_Claim")="New_Claim",IF(_xlfn.XLOOKUP(C1282,'Raw Data_OS_22'!$C$5:$C$4516,'Raw Data_OS_22'!$C$5:$C$4516,"New_Claim")="New_Claim",IF(I1282=$O$1,"F1","F2"),"Considered"),"Considered")</f>
        <v>Considered</v>
      </c>
      <c r="P1282" t="str" cm="1">
        <f t="array" ref="P1282">_xlfn.IFS(O1282="F1","F1",O1282="F2","F2",O1282="Considered",_xlfn.XLOOKUP(C1282,Raw_Data_OS_23!$C$7:$C$4518,Raw_Data_OS_23!$N$7:$N$4518,_xlfn.XLOOKUP(Raw_Data_Paid_23!C1282,'Raw Data_OS_22'!$C$5:$C$4516,'Raw Data_OS_22'!$O$5:$O$4516)))</f>
        <v>C2</v>
      </c>
      <c r="Q1282" t="str">
        <f t="shared" si="43"/>
        <v>C2</v>
      </c>
      <c r="R1282" t="str">
        <f t="shared" si="44"/>
        <v>2021Motor Private</v>
      </c>
    </row>
    <row r="1283" spans="2:18" x14ac:dyDescent="0.35">
      <c r="B1283" s="40"/>
      <c r="C1283" s="45" t="s">
        <v>3366</v>
      </c>
      <c r="D1283" s="46">
        <v>44431</v>
      </c>
      <c r="E1283" s="46">
        <v>44434</v>
      </c>
      <c r="F1283" s="47" t="s">
        <v>3910</v>
      </c>
      <c r="G1283" s="48">
        <v>5000</v>
      </c>
      <c r="H1283" s="49">
        <v>45153</v>
      </c>
      <c r="I1283" s="44">
        <v>2021</v>
      </c>
      <c r="J1283" s="44">
        <v>2021</v>
      </c>
      <c r="K1283" s="44">
        <v>2023</v>
      </c>
      <c r="L1283" s="44" t="s">
        <v>3073</v>
      </c>
      <c r="M1283" s="44" t="s">
        <v>7210</v>
      </c>
      <c r="N1283" s="44">
        <v>0</v>
      </c>
      <c r="O1283" t="str">
        <f>IF(_xlfn.XLOOKUP(C1283,Raw_Data_OS_23!$C$7:$C$4518,Raw_Data_OS_23!$C$7:$C$4518,"New_Claim")="New_Claim",IF(_xlfn.XLOOKUP(C1283,'Raw Data_OS_22'!$C$5:$C$4516,'Raw Data_OS_22'!$C$5:$C$4516,"New_Claim")="New_Claim",IF(I1283=$O$1,"F1","F2"),"Considered"),"Considered")</f>
        <v>Considered</v>
      </c>
      <c r="P1283" t="str" cm="1">
        <f t="array" ref="P1283">_xlfn.IFS(O1283="F1","F1",O1283="F2","F2",O1283="Considered",_xlfn.XLOOKUP(C1283,Raw_Data_OS_23!$C$7:$C$4518,Raw_Data_OS_23!$N$7:$N$4518,_xlfn.XLOOKUP(Raw_Data_Paid_23!C1283,'Raw Data_OS_22'!$C$5:$C$4516,'Raw Data_OS_22'!$O$5:$O$4516)))</f>
        <v>B2</v>
      </c>
      <c r="Q1283" t="str">
        <f t="shared" si="43"/>
        <v>B2</v>
      </c>
      <c r="R1283" t="str">
        <f t="shared" si="44"/>
        <v>2021Motor Private</v>
      </c>
    </row>
    <row r="1284" spans="2:18" x14ac:dyDescent="0.35">
      <c r="B1284" s="40"/>
      <c r="C1284" s="45" t="s">
        <v>3208</v>
      </c>
      <c r="D1284" s="46">
        <v>44384</v>
      </c>
      <c r="E1284" s="46">
        <v>44386</v>
      </c>
      <c r="F1284" s="47" t="s">
        <v>3910</v>
      </c>
      <c r="G1284" s="48">
        <v>2000</v>
      </c>
      <c r="H1284" s="49">
        <v>45153</v>
      </c>
      <c r="I1284" s="44">
        <v>2021</v>
      </c>
      <c r="J1284" s="44">
        <v>2021</v>
      </c>
      <c r="K1284" s="44">
        <v>2023</v>
      </c>
      <c r="L1284" s="44" t="s">
        <v>3073</v>
      </c>
      <c r="M1284" s="44" t="s">
        <v>7210</v>
      </c>
      <c r="N1284" s="44">
        <v>0</v>
      </c>
      <c r="O1284" t="str">
        <f>IF(_xlfn.XLOOKUP(C1284,Raw_Data_OS_23!$C$7:$C$4518,Raw_Data_OS_23!$C$7:$C$4518,"New_Claim")="New_Claim",IF(_xlfn.XLOOKUP(C1284,'Raw Data_OS_22'!$C$5:$C$4516,'Raw Data_OS_22'!$C$5:$C$4516,"New_Claim")="New_Claim",IF(I1284=$O$1,"F1","F2"),"Considered"),"Considered")</f>
        <v>Considered</v>
      </c>
      <c r="P1284" t="str" cm="1">
        <f t="array" ref="P1284">_xlfn.IFS(O1284="F1","F1",O1284="F2","F2",O1284="Considered",_xlfn.XLOOKUP(C1284,Raw_Data_OS_23!$C$7:$C$4518,Raw_Data_OS_23!$N$7:$N$4518,_xlfn.XLOOKUP(Raw_Data_Paid_23!C1284,'Raw Data_OS_22'!$C$5:$C$4516,'Raw Data_OS_22'!$O$5:$O$4516)))</f>
        <v>B2</v>
      </c>
      <c r="Q1284" t="str">
        <f t="shared" si="43"/>
        <v>B2</v>
      </c>
      <c r="R1284" t="str">
        <f t="shared" si="44"/>
        <v>2021Motor Private</v>
      </c>
    </row>
    <row r="1285" spans="2:18" x14ac:dyDescent="0.35">
      <c r="B1285" s="40"/>
      <c r="C1285" s="45" t="s">
        <v>2491</v>
      </c>
      <c r="D1285" s="46">
        <v>44340</v>
      </c>
      <c r="E1285" s="46">
        <v>44347</v>
      </c>
      <c r="F1285" s="47" t="s">
        <v>3908</v>
      </c>
      <c r="G1285" s="48">
        <v>7000</v>
      </c>
      <c r="H1285" s="49">
        <v>45153</v>
      </c>
      <c r="I1285" s="44">
        <v>2021</v>
      </c>
      <c r="J1285" s="44">
        <v>2021</v>
      </c>
      <c r="K1285" s="44">
        <v>2023</v>
      </c>
      <c r="L1285" s="44" t="s">
        <v>2250</v>
      </c>
      <c r="M1285" s="44" t="s">
        <v>7210</v>
      </c>
      <c r="N1285" s="44">
        <v>0</v>
      </c>
      <c r="O1285" t="str">
        <f>IF(_xlfn.XLOOKUP(C1285,Raw_Data_OS_23!$C$7:$C$4518,Raw_Data_OS_23!$C$7:$C$4518,"New_Claim")="New_Claim",IF(_xlfn.XLOOKUP(C1285,'Raw Data_OS_22'!$C$5:$C$4516,'Raw Data_OS_22'!$C$5:$C$4516,"New_Claim")="New_Claim",IF(I1285=$O$1,"F1","F2"),"Considered"),"Considered")</f>
        <v>Considered</v>
      </c>
      <c r="P1285" t="str" cm="1">
        <f t="array" ref="P1285">_xlfn.IFS(O1285="F1","F1",O1285="F2","F2",O1285="Considered",_xlfn.XLOOKUP(C1285,Raw_Data_OS_23!$C$7:$C$4518,Raw_Data_OS_23!$N$7:$N$4518,_xlfn.XLOOKUP(Raw_Data_Paid_23!C1285,'Raw Data_OS_22'!$C$5:$C$4516,'Raw Data_OS_22'!$O$5:$O$4516)))</f>
        <v>B2</v>
      </c>
      <c r="Q1285" t="str">
        <f t="shared" ref="Q1285:Q1348" si="45">IF(P1285="D","F3",IF(P1285="E1","E2",P1285))</f>
        <v>B2</v>
      </c>
      <c r="R1285" t="str">
        <f t="shared" ref="R1285:R1348" si="46">I1285&amp;F1285</f>
        <v>2021Motor Commercial</v>
      </c>
    </row>
    <row r="1286" spans="2:18" x14ac:dyDescent="0.35">
      <c r="B1286" s="40"/>
      <c r="C1286" s="45" t="s">
        <v>3403</v>
      </c>
      <c r="D1286" s="46">
        <v>44432</v>
      </c>
      <c r="E1286" s="46">
        <v>44442</v>
      </c>
      <c r="F1286" s="47" t="s">
        <v>3910</v>
      </c>
      <c r="G1286" s="48">
        <v>5000</v>
      </c>
      <c r="H1286" s="49">
        <v>45153</v>
      </c>
      <c r="I1286" s="44">
        <v>2021</v>
      </c>
      <c r="J1286" s="44">
        <v>2021</v>
      </c>
      <c r="K1286" s="44">
        <v>2023</v>
      </c>
      <c r="L1286" s="44" t="s">
        <v>3073</v>
      </c>
      <c r="M1286" s="44" t="s">
        <v>7210</v>
      </c>
      <c r="N1286" s="44">
        <v>1</v>
      </c>
      <c r="O1286" t="str">
        <f>IF(_xlfn.XLOOKUP(C1286,Raw_Data_OS_23!$C$7:$C$4518,Raw_Data_OS_23!$C$7:$C$4518,"New_Claim")="New_Claim",IF(_xlfn.XLOOKUP(C1286,'Raw Data_OS_22'!$C$5:$C$4516,'Raw Data_OS_22'!$C$5:$C$4516,"New_Claim")="New_Claim",IF(I1286=$O$1,"F1","F2"),"Considered"),"Considered")</f>
        <v>Considered</v>
      </c>
      <c r="P1286" t="str" cm="1">
        <f t="array" ref="P1286">_xlfn.IFS(O1286="F1","F1",O1286="F2","F2",O1286="Considered",_xlfn.XLOOKUP(C1286,Raw_Data_OS_23!$C$7:$C$4518,Raw_Data_OS_23!$N$7:$N$4518,_xlfn.XLOOKUP(Raw_Data_Paid_23!C1286,'Raw Data_OS_22'!$C$5:$C$4516,'Raw Data_OS_22'!$O$5:$O$4516)))</f>
        <v>B2</v>
      </c>
      <c r="Q1286" t="str">
        <f t="shared" si="45"/>
        <v>B2</v>
      </c>
      <c r="R1286" t="str">
        <f t="shared" si="46"/>
        <v>2021Motor Private</v>
      </c>
    </row>
    <row r="1287" spans="2:18" x14ac:dyDescent="0.35">
      <c r="B1287" s="40"/>
      <c r="C1287" s="45" t="s">
        <v>3246</v>
      </c>
      <c r="D1287" s="46">
        <v>44401</v>
      </c>
      <c r="E1287" s="46">
        <v>44406</v>
      </c>
      <c r="F1287" s="47" t="s">
        <v>3910</v>
      </c>
      <c r="G1287" s="48">
        <v>5000</v>
      </c>
      <c r="H1287" s="49">
        <v>45153</v>
      </c>
      <c r="I1287" s="44">
        <v>2021</v>
      </c>
      <c r="J1287" s="44">
        <v>2021</v>
      </c>
      <c r="K1287" s="44">
        <v>2023</v>
      </c>
      <c r="L1287" s="44" t="s">
        <v>3073</v>
      </c>
      <c r="M1287" s="44" t="s">
        <v>7210</v>
      </c>
      <c r="N1287" s="44">
        <v>1</v>
      </c>
      <c r="O1287" t="str">
        <f>IF(_xlfn.XLOOKUP(C1287,Raw_Data_OS_23!$C$7:$C$4518,Raw_Data_OS_23!$C$7:$C$4518,"New_Claim")="New_Claim",IF(_xlfn.XLOOKUP(C1287,'Raw Data_OS_22'!$C$5:$C$4516,'Raw Data_OS_22'!$C$5:$C$4516,"New_Claim")="New_Claim",IF(I1287=$O$1,"F1","F2"),"Considered"),"Considered")</f>
        <v>Considered</v>
      </c>
      <c r="P1287" t="str" cm="1">
        <f t="array" ref="P1287">_xlfn.IFS(O1287="F1","F1",O1287="F2","F2",O1287="Considered",_xlfn.XLOOKUP(C1287,Raw_Data_OS_23!$C$7:$C$4518,Raw_Data_OS_23!$N$7:$N$4518,_xlfn.XLOOKUP(Raw_Data_Paid_23!C1287,'Raw Data_OS_22'!$C$5:$C$4516,'Raw Data_OS_22'!$O$5:$O$4516)))</f>
        <v>B2</v>
      </c>
      <c r="Q1287" t="str">
        <f t="shared" si="45"/>
        <v>B2</v>
      </c>
      <c r="R1287" t="str">
        <f t="shared" si="46"/>
        <v>2021Motor Private</v>
      </c>
    </row>
    <row r="1288" spans="2:18" x14ac:dyDescent="0.35">
      <c r="B1288" s="40"/>
      <c r="C1288" s="45" t="s">
        <v>2269</v>
      </c>
      <c r="D1288" s="46">
        <v>44368</v>
      </c>
      <c r="E1288" s="46">
        <v>44370</v>
      </c>
      <c r="F1288" s="47" t="s">
        <v>3910</v>
      </c>
      <c r="G1288" s="48">
        <v>2000</v>
      </c>
      <c r="H1288" s="49">
        <v>45153</v>
      </c>
      <c r="I1288" s="44">
        <v>2021</v>
      </c>
      <c r="J1288" s="44">
        <v>2021</v>
      </c>
      <c r="K1288" s="44">
        <v>2023</v>
      </c>
      <c r="L1288" s="44" t="s">
        <v>2250</v>
      </c>
      <c r="M1288" s="44" t="s">
        <v>7210</v>
      </c>
      <c r="N1288" s="44">
        <v>0</v>
      </c>
      <c r="O1288" t="str">
        <f>IF(_xlfn.XLOOKUP(C1288,Raw_Data_OS_23!$C$7:$C$4518,Raw_Data_OS_23!$C$7:$C$4518,"New_Claim")="New_Claim",IF(_xlfn.XLOOKUP(C1288,'Raw Data_OS_22'!$C$5:$C$4516,'Raw Data_OS_22'!$C$5:$C$4516,"New_Claim")="New_Claim",IF(I1288=$O$1,"F1","F2"),"Considered"),"Considered")</f>
        <v>Considered</v>
      </c>
      <c r="P1288" t="str" cm="1">
        <f t="array" ref="P1288">_xlfn.IFS(O1288="F1","F1",O1288="F2","F2",O1288="Considered",_xlfn.XLOOKUP(C1288,Raw_Data_OS_23!$C$7:$C$4518,Raw_Data_OS_23!$N$7:$N$4518,_xlfn.XLOOKUP(Raw_Data_Paid_23!C1288,'Raw Data_OS_22'!$C$5:$C$4516,'Raw Data_OS_22'!$O$5:$O$4516)))</f>
        <v>B2</v>
      </c>
      <c r="Q1288" t="str">
        <f t="shared" si="45"/>
        <v>B2</v>
      </c>
      <c r="R1288" t="str">
        <f t="shared" si="46"/>
        <v>2021Motor Private</v>
      </c>
    </row>
    <row r="1289" spans="2:18" x14ac:dyDescent="0.35">
      <c r="B1289" s="40"/>
      <c r="C1289" s="45" t="s">
        <v>3362</v>
      </c>
      <c r="D1289" s="46">
        <v>44428</v>
      </c>
      <c r="E1289" s="46">
        <v>44434</v>
      </c>
      <c r="F1289" s="47" t="s">
        <v>3910</v>
      </c>
      <c r="G1289" s="48">
        <v>5000</v>
      </c>
      <c r="H1289" s="49">
        <v>45153</v>
      </c>
      <c r="I1289" s="44">
        <v>2021</v>
      </c>
      <c r="J1289" s="44">
        <v>2021</v>
      </c>
      <c r="K1289" s="44">
        <v>2023</v>
      </c>
      <c r="L1289" s="44" t="s">
        <v>3073</v>
      </c>
      <c r="M1289" s="44" t="s">
        <v>7210</v>
      </c>
      <c r="N1289" s="44">
        <v>1</v>
      </c>
      <c r="O1289" t="str">
        <f>IF(_xlfn.XLOOKUP(C1289,Raw_Data_OS_23!$C$7:$C$4518,Raw_Data_OS_23!$C$7:$C$4518,"New_Claim")="New_Claim",IF(_xlfn.XLOOKUP(C1289,'Raw Data_OS_22'!$C$5:$C$4516,'Raw Data_OS_22'!$C$5:$C$4516,"New_Claim")="New_Claim",IF(I1289=$O$1,"F1","F2"),"Considered"),"Considered")</f>
        <v>Considered</v>
      </c>
      <c r="P1289" t="str" cm="1">
        <f t="array" ref="P1289">_xlfn.IFS(O1289="F1","F1",O1289="F2","F2",O1289="Considered",_xlfn.XLOOKUP(C1289,Raw_Data_OS_23!$C$7:$C$4518,Raw_Data_OS_23!$N$7:$N$4518,_xlfn.XLOOKUP(Raw_Data_Paid_23!C1289,'Raw Data_OS_22'!$C$5:$C$4516,'Raw Data_OS_22'!$O$5:$O$4516)))</f>
        <v>B2</v>
      </c>
      <c r="Q1289" t="str">
        <f t="shared" si="45"/>
        <v>B2</v>
      </c>
      <c r="R1289" t="str">
        <f t="shared" si="46"/>
        <v>2021Motor Private</v>
      </c>
    </row>
    <row r="1290" spans="2:18" x14ac:dyDescent="0.35">
      <c r="B1290" s="40"/>
      <c r="C1290" s="45" t="s">
        <v>2258</v>
      </c>
      <c r="D1290" s="46">
        <v>44358</v>
      </c>
      <c r="E1290" s="46">
        <v>44363</v>
      </c>
      <c r="F1290" s="47" t="s">
        <v>3910</v>
      </c>
      <c r="G1290" s="48">
        <v>2000</v>
      </c>
      <c r="H1290" s="49">
        <v>45153</v>
      </c>
      <c r="I1290" s="44">
        <v>2021</v>
      </c>
      <c r="J1290" s="44">
        <v>2021</v>
      </c>
      <c r="K1290" s="44">
        <v>2023</v>
      </c>
      <c r="L1290" s="44" t="s">
        <v>2250</v>
      </c>
      <c r="M1290" s="44" t="s">
        <v>7210</v>
      </c>
      <c r="N1290" s="44">
        <v>0</v>
      </c>
      <c r="O1290" t="str">
        <f>IF(_xlfn.XLOOKUP(C1290,Raw_Data_OS_23!$C$7:$C$4518,Raw_Data_OS_23!$C$7:$C$4518,"New_Claim")="New_Claim",IF(_xlfn.XLOOKUP(C1290,'Raw Data_OS_22'!$C$5:$C$4516,'Raw Data_OS_22'!$C$5:$C$4516,"New_Claim")="New_Claim",IF(I1290=$O$1,"F1","F2"),"Considered"),"Considered")</f>
        <v>Considered</v>
      </c>
      <c r="P1290" t="str" cm="1">
        <f t="array" ref="P1290">_xlfn.IFS(O1290="F1","F1",O1290="F2","F2",O1290="Considered",_xlfn.XLOOKUP(C1290,Raw_Data_OS_23!$C$7:$C$4518,Raw_Data_OS_23!$N$7:$N$4518,_xlfn.XLOOKUP(Raw_Data_Paid_23!C1290,'Raw Data_OS_22'!$C$5:$C$4516,'Raw Data_OS_22'!$O$5:$O$4516)))</f>
        <v>B2</v>
      </c>
      <c r="Q1290" t="str">
        <f t="shared" si="45"/>
        <v>B2</v>
      </c>
      <c r="R1290" t="str">
        <f t="shared" si="46"/>
        <v>2021Motor Private</v>
      </c>
    </row>
    <row r="1291" spans="2:18" x14ac:dyDescent="0.35">
      <c r="B1291" s="40"/>
      <c r="C1291" s="45" t="s">
        <v>3313</v>
      </c>
      <c r="D1291" s="46">
        <v>44401</v>
      </c>
      <c r="E1291" s="46">
        <v>44419</v>
      </c>
      <c r="F1291" s="47" t="s">
        <v>3910</v>
      </c>
      <c r="G1291" s="48">
        <v>5000</v>
      </c>
      <c r="H1291" s="49">
        <v>45153</v>
      </c>
      <c r="I1291" s="44">
        <v>2021</v>
      </c>
      <c r="J1291" s="44">
        <v>2021</v>
      </c>
      <c r="K1291" s="44">
        <v>2023</v>
      </c>
      <c r="L1291" s="44" t="s">
        <v>3073</v>
      </c>
      <c r="M1291" s="44" t="s">
        <v>7210</v>
      </c>
      <c r="N1291" s="44">
        <v>0</v>
      </c>
      <c r="O1291" t="str">
        <f>IF(_xlfn.XLOOKUP(C1291,Raw_Data_OS_23!$C$7:$C$4518,Raw_Data_OS_23!$C$7:$C$4518,"New_Claim")="New_Claim",IF(_xlfn.XLOOKUP(C1291,'Raw Data_OS_22'!$C$5:$C$4516,'Raw Data_OS_22'!$C$5:$C$4516,"New_Claim")="New_Claim",IF(I1291=$O$1,"F1","F2"),"Considered"),"Considered")</f>
        <v>Considered</v>
      </c>
      <c r="P1291" t="str" cm="1">
        <f t="array" ref="P1291">_xlfn.IFS(O1291="F1","F1",O1291="F2","F2",O1291="Considered",_xlfn.XLOOKUP(C1291,Raw_Data_OS_23!$C$7:$C$4518,Raw_Data_OS_23!$N$7:$N$4518,_xlfn.XLOOKUP(Raw_Data_Paid_23!C1291,'Raw Data_OS_22'!$C$5:$C$4516,'Raw Data_OS_22'!$O$5:$O$4516)))</f>
        <v>B2</v>
      </c>
      <c r="Q1291" t="str">
        <f t="shared" si="45"/>
        <v>B2</v>
      </c>
      <c r="R1291" t="str">
        <f t="shared" si="46"/>
        <v>2021Motor Private</v>
      </c>
    </row>
    <row r="1292" spans="2:18" x14ac:dyDescent="0.35">
      <c r="B1292" s="40"/>
      <c r="C1292" s="45" t="s">
        <v>3207</v>
      </c>
      <c r="D1292" s="46">
        <v>44369</v>
      </c>
      <c r="E1292" s="46">
        <v>44396</v>
      </c>
      <c r="F1292" s="47" t="s">
        <v>3910</v>
      </c>
      <c r="G1292" s="48">
        <v>5000</v>
      </c>
      <c r="H1292" s="49">
        <v>45153</v>
      </c>
      <c r="I1292" s="44">
        <v>2021</v>
      </c>
      <c r="J1292" s="44">
        <v>2021</v>
      </c>
      <c r="K1292" s="44">
        <v>2023</v>
      </c>
      <c r="L1292" s="44" t="s">
        <v>2250</v>
      </c>
      <c r="M1292" s="44" t="s">
        <v>7210</v>
      </c>
      <c r="N1292" s="44">
        <v>1</v>
      </c>
      <c r="O1292" t="str">
        <f>IF(_xlfn.XLOOKUP(C1292,Raw_Data_OS_23!$C$7:$C$4518,Raw_Data_OS_23!$C$7:$C$4518,"New_Claim")="New_Claim",IF(_xlfn.XLOOKUP(C1292,'Raw Data_OS_22'!$C$5:$C$4516,'Raw Data_OS_22'!$C$5:$C$4516,"New_Claim")="New_Claim",IF(I1292=$O$1,"F1","F2"),"Considered"),"Considered")</f>
        <v>Considered</v>
      </c>
      <c r="P1292" t="str" cm="1">
        <f t="array" ref="P1292">_xlfn.IFS(O1292="F1","F1",O1292="F2","F2",O1292="Considered",_xlfn.XLOOKUP(C1292,Raw_Data_OS_23!$C$7:$C$4518,Raw_Data_OS_23!$N$7:$N$4518,_xlfn.XLOOKUP(Raw_Data_Paid_23!C1292,'Raw Data_OS_22'!$C$5:$C$4516,'Raw Data_OS_22'!$O$5:$O$4516)))</f>
        <v>C2</v>
      </c>
      <c r="Q1292" t="str">
        <f t="shared" si="45"/>
        <v>C2</v>
      </c>
      <c r="R1292" t="str">
        <f t="shared" si="46"/>
        <v>2021Motor Private</v>
      </c>
    </row>
    <row r="1293" spans="2:18" x14ac:dyDescent="0.35">
      <c r="B1293" s="40"/>
      <c r="C1293" s="45" t="s">
        <v>2562</v>
      </c>
      <c r="D1293" s="46">
        <v>44323</v>
      </c>
      <c r="E1293" s="46">
        <v>44361</v>
      </c>
      <c r="F1293" s="47" t="s">
        <v>3908</v>
      </c>
      <c r="G1293" s="48">
        <v>2000</v>
      </c>
      <c r="H1293" s="49">
        <v>45153</v>
      </c>
      <c r="I1293" s="44">
        <v>2021</v>
      </c>
      <c r="J1293" s="44">
        <v>2021</v>
      </c>
      <c r="K1293" s="44">
        <v>2023</v>
      </c>
      <c r="L1293" s="44" t="s">
        <v>2250</v>
      </c>
      <c r="M1293" s="44" t="s">
        <v>7210</v>
      </c>
      <c r="N1293" s="44">
        <v>0</v>
      </c>
      <c r="O1293" t="str">
        <f>IF(_xlfn.XLOOKUP(C1293,Raw_Data_OS_23!$C$7:$C$4518,Raw_Data_OS_23!$C$7:$C$4518,"New_Claim")="New_Claim",IF(_xlfn.XLOOKUP(C1293,'Raw Data_OS_22'!$C$5:$C$4516,'Raw Data_OS_22'!$C$5:$C$4516,"New_Claim")="New_Claim",IF(I1293=$O$1,"F1","F2"),"Considered"),"Considered")</f>
        <v>Considered</v>
      </c>
      <c r="P1293" t="str" cm="1">
        <f t="array" ref="P1293">_xlfn.IFS(O1293="F1","F1",O1293="F2","F2",O1293="Considered",_xlfn.XLOOKUP(C1293,Raw_Data_OS_23!$C$7:$C$4518,Raw_Data_OS_23!$N$7:$N$4518,_xlfn.XLOOKUP(Raw_Data_Paid_23!C1293,'Raw Data_OS_22'!$C$5:$C$4516,'Raw Data_OS_22'!$O$5:$O$4516)))</f>
        <v>B2</v>
      </c>
      <c r="Q1293" t="str">
        <f t="shared" si="45"/>
        <v>B2</v>
      </c>
      <c r="R1293" t="str">
        <f t="shared" si="46"/>
        <v>2021Motor Commercial</v>
      </c>
    </row>
    <row r="1294" spans="2:18" x14ac:dyDescent="0.35">
      <c r="B1294" s="40"/>
      <c r="C1294" s="45" t="s">
        <v>3786</v>
      </c>
      <c r="D1294" s="46">
        <v>44526</v>
      </c>
      <c r="E1294" s="46">
        <v>44529</v>
      </c>
      <c r="F1294" s="47" t="s">
        <v>3910</v>
      </c>
      <c r="G1294" s="48">
        <v>7000</v>
      </c>
      <c r="H1294" s="49">
        <v>45153</v>
      </c>
      <c r="I1294" s="44">
        <v>2021</v>
      </c>
      <c r="J1294" s="44">
        <v>2021</v>
      </c>
      <c r="K1294" s="44">
        <v>2023</v>
      </c>
      <c r="L1294" s="44" t="s">
        <v>3138</v>
      </c>
      <c r="M1294" s="44" t="s">
        <v>7210</v>
      </c>
      <c r="N1294" s="44">
        <v>0</v>
      </c>
      <c r="O1294" t="str">
        <f>IF(_xlfn.XLOOKUP(C1294,Raw_Data_OS_23!$C$7:$C$4518,Raw_Data_OS_23!$C$7:$C$4518,"New_Claim")="New_Claim",IF(_xlfn.XLOOKUP(C1294,'Raw Data_OS_22'!$C$5:$C$4516,'Raw Data_OS_22'!$C$5:$C$4516,"New_Claim")="New_Claim",IF(I1294=$O$1,"F1","F2"),"Considered"),"Considered")</f>
        <v>Considered</v>
      </c>
      <c r="P1294" t="str" cm="1">
        <f t="array" ref="P1294">_xlfn.IFS(O1294="F1","F1",O1294="F2","F2",O1294="Considered",_xlfn.XLOOKUP(C1294,Raw_Data_OS_23!$C$7:$C$4518,Raw_Data_OS_23!$N$7:$N$4518,_xlfn.XLOOKUP(Raw_Data_Paid_23!C1294,'Raw Data_OS_22'!$C$5:$C$4516,'Raw Data_OS_22'!$O$5:$O$4516)))</f>
        <v>B2</v>
      </c>
      <c r="Q1294" t="str">
        <f t="shared" si="45"/>
        <v>B2</v>
      </c>
      <c r="R1294" t="str">
        <f t="shared" si="46"/>
        <v>2021Motor Private</v>
      </c>
    </row>
    <row r="1295" spans="2:18" x14ac:dyDescent="0.35">
      <c r="B1295" s="40"/>
      <c r="C1295" s="45" t="s">
        <v>2860</v>
      </c>
      <c r="D1295" s="46">
        <v>44285</v>
      </c>
      <c r="E1295" s="46">
        <v>44305</v>
      </c>
      <c r="F1295" s="47" t="s">
        <v>3910</v>
      </c>
      <c r="G1295" s="48">
        <v>2000</v>
      </c>
      <c r="H1295" s="49">
        <v>45153</v>
      </c>
      <c r="I1295" s="44">
        <v>2021</v>
      </c>
      <c r="J1295" s="44">
        <v>2021</v>
      </c>
      <c r="K1295" s="44">
        <v>2023</v>
      </c>
      <c r="L1295" s="44" t="s">
        <v>21</v>
      </c>
      <c r="M1295" s="44" t="s">
        <v>7210</v>
      </c>
      <c r="N1295" s="44">
        <v>1</v>
      </c>
      <c r="O1295" t="str">
        <f>IF(_xlfn.XLOOKUP(C1295,Raw_Data_OS_23!$C$7:$C$4518,Raw_Data_OS_23!$C$7:$C$4518,"New_Claim")="New_Claim",IF(_xlfn.XLOOKUP(C1295,'Raw Data_OS_22'!$C$5:$C$4516,'Raw Data_OS_22'!$C$5:$C$4516,"New_Claim")="New_Claim",IF(I1295=$O$1,"F1","F2"),"Considered"),"Considered")</f>
        <v>Considered</v>
      </c>
      <c r="P1295" t="str" cm="1">
        <f t="array" ref="P1295">_xlfn.IFS(O1295="F1","F1",O1295="F2","F2",O1295="Considered",_xlfn.XLOOKUP(C1295,Raw_Data_OS_23!$C$7:$C$4518,Raw_Data_OS_23!$N$7:$N$4518,_xlfn.XLOOKUP(Raw_Data_Paid_23!C1295,'Raw Data_OS_22'!$C$5:$C$4516,'Raw Data_OS_22'!$O$5:$O$4516)))</f>
        <v>B2</v>
      </c>
      <c r="Q1295" t="str">
        <f t="shared" si="45"/>
        <v>B2</v>
      </c>
      <c r="R1295" t="str">
        <f t="shared" si="46"/>
        <v>2021Motor Private</v>
      </c>
    </row>
    <row r="1296" spans="2:18" x14ac:dyDescent="0.35">
      <c r="B1296" s="40"/>
      <c r="C1296" s="45" t="s">
        <v>3352</v>
      </c>
      <c r="D1296" s="46">
        <v>44428</v>
      </c>
      <c r="E1296" s="46">
        <v>44433</v>
      </c>
      <c r="F1296" s="47" t="s">
        <v>3910</v>
      </c>
      <c r="G1296" s="48">
        <v>5000</v>
      </c>
      <c r="H1296" s="49">
        <v>45153</v>
      </c>
      <c r="I1296" s="44">
        <v>2021</v>
      </c>
      <c r="J1296" s="44">
        <v>2021</v>
      </c>
      <c r="K1296" s="44">
        <v>2023</v>
      </c>
      <c r="L1296" s="44" t="s">
        <v>3073</v>
      </c>
      <c r="M1296" s="44" t="s">
        <v>7210</v>
      </c>
      <c r="N1296" s="44">
        <v>0</v>
      </c>
      <c r="O1296" t="str">
        <f>IF(_xlfn.XLOOKUP(C1296,Raw_Data_OS_23!$C$7:$C$4518,Raw_Data_OS_23!$C$7:$C$4518,"New_Claim")="New_Claim",IF(_xlfn.XLOOKUP(C1296,'Raw Data_OS_22'!$C$5:$C$4516,'Raw Data_OS_22'!$C$5:$C$4516,"New_Claim")="New_Claim",IF(I1296=$O$1,"F1","F2"),"Considered"),"Considered")</f>
        <v>Considered</v>
      </c>
      <c r="P1296" t="str" cm="1">
        <f t="array" ref="P1296">_xlfn.IFS(O1296="F1","F1",O1296="F2","F2",O1296="Considered",_xlfn.XLOOKUP(C1296,Raw_Data_OS_23!$C$7:$C$4518,Raw_Data_OS_23!$N$7:$N$4518,_xlfn.XLOOKUP(Raw_Data_Paid_23!C1296,'Raw Data_OS_22'!$C$5:$C$4516,'Raw Data_OS_22'!$O$5:$O$4516)))</f>
        <v>B2</v>
      </c>
      <c r="Q1296" t="str">
        <f t="shared" si="45"/>
        <v>B2</v>
      </c>
      <c r="R1296" t="str">
        <f t="shared" si="46"/>
        <v>2021Motor Private</v>
      </c>
    </row>
    <row r="1297" spans="2:18" x14ac:dyDescent="0.35">
      <c r="B1297" s="40"/>
      <c r="C1297" s="45" t="s">
        <v>3122</v>
      </c>
      <c r="D1297" s="46">
        <v>44423</v>
      </c>
      <c r="E1297" s="46">
        <v>44426</v>
      </c>
      <c r="F1297" s="47" t="s">
        <v>3910</v>
      </c>
      <c r="G1297" s="48">
        <v>7000</v>
      </c>
      <c r="H1297" s="49">
        <v>45153</v>
      </c>
      <c r="I1297" s="44">
        <v>2021</v>
      </c>
      <c r="J1297" s="44">
        <v>2021</v>
      </c>
      <c r="K1297" s="44">
        <v>2023</v>
      </c>
      <c r="L1297" s="44" t="s">
        <v>3073</v>
      </c>
      <c r="M1297" s="44" t="s">
        <v>7210</v>
      </c>
      <c r="N1297" s="44">
        <v>0</v>
      </c>
      <c r="O1297" t="str">
        <f>IF(_xlfn.XLOOKUP(C1297,Raw_Data_OS_23!$C$7:$C$4518,Raw_Data_OS_23!$C$7:$C$4518,"New_Claim")="New_Claim",IF(_xlfn.XLOOKUP(C1297,'Raw Data_OS_22'!$C$5:$C$4516,'Raw Data_OS_22'!$C$5:$C$4516,"New_Claim")="New_Claim",IF(I1297=$O$1,"F1","F2"),"Considered"),"Considered")</f>
        <v>Considered</v>
      </c>
      <c r="P1297" t="str" cm="1">
        <f t="array" ref="P1297">_xlfn.IFS(O1297="F1","F1",O1297="F2","F2",O1297="Considered",_xlfn.XLOOKUP(C1297,Raw_Data_OS_23!$C$7:$C$4518,Raw_Data_OS_23!$N$7:$N$4518,_xlfn.XLOOKUP(Raw_Data_Paid_23!C1297,'Raw Data_OS_22'!$C$5:$C$4516,'Raw Data_OS_22'!$O$5:$O$4516)))</f>
        <v>B2</v>
      </c>
      <c r="Q1297" t="str">
        <f t="shared" si="45"/>
        <v>B2</v>
      </c>
      <c r="R1297" t="str">
        <f t="shared" si="46"/>
        <v>2021Motor Private</v>
      </c>
    </row>
    <row r="1298" spans="2:18" x14ac:dyDescent="0.35">
      <c r="B1298" s="40"/>
      <c r="C1298" s="45" t="s">
        <v>3107</v>
      </c>
      <c r="D1298" s="46">
        <v>44394</v>
      </c>
      <c r="E1298" s="46">
        <v>44411</v>
      </c>
      <c r="F1298" s="47" t="s">
        <v>3908</v>
      </c>
      <c r="G1298" s="48">
        <v>5000</v>
      </c>
      <c r="H1298" s="49">
        <v>45153</v>
      </c>
      <c r="I1298" s="44">
        <v>2021</v>
      </c>
      <c r="J1298" s="44">
        <v>2021</v>
      </c>
      <c r="K1298" s="44">
        <v>2023</v>
      </c>
      <c r="L1298" s="44" t="s">
        <v>3073</v>
      </c>
      <c r="M1298" s="44" t="s">
        <v>7210</v>
      </c>
      <c r="N1298" s="44">
        <v>0</v>
      </c>
      <c r="O1298" t="str">
        <f>IF(_xlfn.XLOOKUP(C1298,Raw_Data_OS_23!$C$7:$C$4518,Raw_Data_OS_23!$C$7:$C$4518,"New_Claim")="New_Claim",IF(_xlfn.XLOOKUP(C1298,'Raw Data_OS_22'!$C$5:$C$4516,'Raw Data_OS_22'!$C$5:$C$4516,"New_Claim")="New_Claim",IF(I1298=$O$1,"F1","F2"),"Considered"),"Considered")</f>
        <v>Considered</v>
      </c>
      <c r="P1298" t="str" cm="1">
        <f t="array" ref="P1298">_xlfn.IFS(O1298="F1","F1",O1298="F2","F2",O1298="Considered",_xlfn.XLOOKUP(C1298,Raw_Data_OS_23!$C$7:$C$4518,Raw_Data_OS_23!$N$7:$N$4518,_xlfn.XLOOKUP(Raw_Data_Paid_23!C1298,'Raw Data_OS_22'!$C$5:$C$4516,'Raw Data_OS_22'!$O$5:$O$4516)))</f>
        <v>C2</v>
      </c>
      <c r="Q1298" t="str">
        <f t="shared" si="45"/>
        <v>C2</v>
      </c>
      <c r="R1298" t="str">
        <f t="shared" si="46"/>
        <v>2021Motor Commercial</v>
      </c>
    </row>
    <row r="1299" spans="2:18" x14ac:dyDescent="0.35">
      <c r="B1299" s="40"/>
      <c r="C1299" s="45" t="s">
        <v>2624</v>
      </c>
      <c r="D1299" s="46">
        <v>44284</v>
      </c>
      <c r="E1299" s="46">
        <v>44286</v>
      </c>
      <c r="F1299" s="47" t="s">
        <v>3910</v>
      </c>
      <c r="G1299" s="48">
        <v>2000</v>
      </c>
      <c r="H1299" s="49">
        <v>45153</v>
      </c>
      <c r="I1299" s="44">
        <v>2021</v>
      </c>
      <c r="J1299" s="44">
        <v>2021</v>
      </c>
      <c r="K1299" s="44">
        <v>2023</v>
      </c>
      <c r="L1299" s="44" t="s">
        <v>21</v>
      </c>
      <c r="M1299" s="44" t="s">
        <v>7210</v>
      </c>
      <c r="N1299" s="44">
        <v>1</v>
      </c>
      <c r="O1299" t="str">
        <f>IF(_xlfn.XLOOKUP(C1299,Raw_Data_OS_23!$C$7:$C$4518,Raw_Data_OS_23!$C$7:$C$4518,"New_Claim")="New_Claim",IF(_xlfn.XLOOKUP(C1299,'Raw Data_OS_22'!$C$5:$C$4516,'Raw Data_OS_22'!$C$5:$C$4516,"New_Claim")="New_Claim",IF(I1299=$O$1,"F1","F2"),"Considered"),"Considered")</f>
        <v>Considered</v>
      </c>
      <c r="P1299" t="str" cm="1">
        <f t="array" ref="P1299">_xlfn.IFS(O1299="F1","F1",O1299="F2","F2",O1299="Considered",_xlfn.XLOOKUP(C1299,Raw_Data_OS_23!$C$7:$C$4518,Raw_Data_OS_23!$N$7:$N$4518,_xlfn.XLOOKUP(Raw_Data_Paid_23!C1299,'Raw Data_OS_22'!$C$5:$C$4516,'Raw Data_OS_22'!$O$5:$O$4516)))</f>
        <v>B2</v>
      </c>
      <c r="Q1299" t="str">
        <f t="shared" si="45"/>
        <v>B2</v>
      </c>
      <c r="R1299" t="str">
        <f t="shared" si="46"/>
        <v>2021Motor Private</v>
      </c>
    </row>
    <row r="1300" spans="2:18" x14ac:dyDescent="0.35">
      <c r="B1300" s="40"/>
      <c r="C1300" s="45" t="s">
        <v>3279</v>
      </c>
      <c r="D1300" s="46">
        <v>44411</v>
      </c>
      <c r="E1300" s="46">
        <v>44414</v>
      </c>
      <c r="F1300" s="47" t="s">
        <v>3908</v>
      </c>
      <c r="G1300" s="48">
        <v>5000</v>
      </c>
      <c r="H1300" s="49">
        <v>45153</v>
      </c>
      <c r="I1300" s="44">
        <v>2021</v>
      </c>
      <c r="J1300" s="44">
        <v>2021</v>
      </c>
      <c r="K1300" s="44">
        <v>2023</v>
      </c>
      <c r="L1300" s="44" t="s">
        <v>3073</v>
      </c>
      <c r="M1300" s="44" t="s">
        <v>7210</v>
      </c>
      <c r="N1300" s="44">
        <v>1</v>
      </c>
      <c r="O1300" t="str">
        <f>IF(_xlfn.XLOOKUP(C1300,Raw_Data_OS_23!$C$7:$C$4518,Raw_Data_OS_23!$C$7:$C$4518,"New_Claim")="New_Claim",IF(_xlfn.XLOOKUP(C1300,'Raw Data_OS_22'!$C$5:$C$4516,'Raw Data_OS_22'!$C$5:$C$4516,"New_Claim")="New_Claim",IF(I1300=$O$1,"F1","F2"),"Considered"),"Considered")</f>
        <v>Considered</v>
      </c>
      <c r="P1300" t="str" cm="1">
        <f t="array" ref="P1300">_xlfn.IFS(O1300="F1","F1",O1300="F2","F2",O1300="Considered",_xlfn.XLOOKUP(C1300,Raw_Data_OS_23!$C$7:$C$4518,Raw_Data_OS_23!$N$7:$N$4518,_xlfn.XLOOKUP(Raw_Data_Paid_23!C1300,'Raw Data_OS_22'!$C$5:$C$4516,'Raw Data_OS_22'!$O$5:$O$4516)))</f>
        <v>C2</v>
      </c>
      <c r="Q1300" t="str">
        <f t="shared" si="45"/>
        <v>C2</v>
      </c>
      <c r="R1300" t="str">
        <f t="shared" si="46"/>
        <v>2021Motor Commercial</v>
      </c>
    </row>
    <row r="1301" spans="2:18" x14ac:dyDescent="0.35">
      <c r="B1301" s="40"/>
      <c r="C1301" s="45" t="s">
        <v>3222</v>
      </c>
      <c r="D1301" s="46">
        <v>44389</v>
      </c>
      <c r="E1301" s="46">
        <v>44398</v>
      </c>
      <c r="F1301" s="47" t="s">
        <v>3910</v>
      </c>
      <c r="G1301" s="48">
        <v>5000</v>
      </c>
      <c r="H1301" s="49">
        <v>45153</v>
      </c>
      <c r="I1301" s="44">
        <v>2021</v>
      </c>
      <c r="J1301" s="44">
        <v>2021</v>
      </c>
      <c r="K1301" s="44">
        <v>2023</v>
      </c>
      <c r="L1301" s="44" t="s">
        <v>3073</v>
      </c>
      <c r="M1301" s="44" t="s">
        <v>7210</v>
      </c>
      <c r="N1301" s="44">
        <v>1</v>
      </c>
      <c r="O1301" t="str">
        <f>IF(_xlfn.XLOOKUP(C1301,Raw_Data_OS_23!$C$7:$C$4518,Raw_Data_OS_23!$C$7:$C$4518,"New_Claim")="New_Claim",IF(_xlfn.XLOOKUP(C1301,'Raw Data_OS_22'!$C$5:$C$4516,'Raw Data_OS_22'!$C$5:$C$4516,"New_Claim")="New_Claim",IF(I1301=$O$1,"F1","F2"),"Considered"),"Considered")</f>
        <v>Considered</v>
      </c>
      <c r="P1301" t="str" cm="1">
        <f t="array" ref="P1301">_xlfn.IFS(O1301="F1","F1",O1301="F2","F2",O1301="Considered",_xlfn.XLOOKUP(C1301,Raw_Data_OS_23!$C$7:$C$4518,Raw_Data_OS_23!$N$7:$N$4518,_xlfn.XLOOKUP(Raw_Data_Paid_23!C1301,'Raw Data_OS_22'!$C$5:$C$4516,'Raw Data_OS_22'!$O$5:$O$4516)))</f>
        <v>B2</v>
      </c>
      <c r="Q1301" t="str">
        <f t="shared" si="45"/>
        <v>B2</v>
      </c>
      <c r="R1301" t="str">
        <f t="shared" si="46"/>
        <v>2021Motor Private</v>
      </c>
    </row>
    <row r="1302" spans="2:18" x14ac:dyDescent="0.35">
      <c r="B1302" s="40"/>
      <c r="C1302" s="45" t="s">
        <v>3274</v>
      </c>
      <c r="D1302" s="46">
        <v>44385</v>
      </c>
      <c r="E1302" s="46">
        <v>44403</v>
      </c>
      <c r="F1302" s="47" t="s">
        <v>3908</v>
      </c>
      <c r="G1302" s="48">
        <v>5000</v>
      </c>
      <c r="H1302" s="49">
        <v>45153</v>
      </c>
      <c r="I1302" s="44">
        <v>2021</v>
      </c>
      <c r="J1302" s="44">
        <v>2021</v>
      </c>
      <c r="K1302" s="44">
        <v>2023</v>
      </c>
      <c r="L1302" s="44" t="s">
        <v>3073</v>
      </c>
      <c r="M1302" s="44" t="s">
        <v>7210</v>
      </c>
      <c r="N1302" s="44">
        <v>1</v>
      </c>
      <c r="O1302" t="str">
        <f>IF(_xlfn.XLOOKUP(C1302,Raw_Data_OS_23!$C$7:$C$4518,Raw_Data_OS_23!$C$7:$C$4518,"New_Claim")="New_Claim",IF(_xlfn.XLOOKUP(C1302,'Raw Data_OS_22'!$C$5:$C$4516,'Raw Data_OS_22'!$C$5:$C$4516,"New_Claim")="New_Claim",IF(I1302=$O$1,"F1","F2"),"Considered"),"Considered")</f>
        <v>Considered</v>
      </c>
      <c r="P1302" t="str" cm="1">
        <f t="array" ref="P1302">_xlfn.IFS(O1302="F1","F1",O1302="F2","F2",O1302="Considered",_xlfn.XLOOKUP(C1302,Raw_Data_OS_23!$C$7:$C$4518,Raw_Data_OS_23!$N$7:$N$4518,_xlfn.XLOOKUP(Raw_Data_Paid_23!C1302,'Raw Data_OS_22'!$C$5:$C$4516,'Raw Data_OS_22'!$O$5:$O$4516)))</f>
        <v>B2</v>
      </c>
      <c r="Q1302" t="str">
        <f t="shared" si="45"/>
        <v>B2</v>
      </c>
      <c r="R1302" t="str">
        <f t="shared" si="46"/>
        <v>2021Motor Commercial</v>
      </c>
    </row>
    <row r="1303" spans="2:18" x14ac:dyDescent="0.35">
      <c r="B1303" s="40"/>
      <c r="C1303" s="45" t="s">
        <v>3285</v>
      </c>
      <c r="D1303" s="46">
        <v>44402</v>
      </c>
      <c r="E1303" s="46">
        <v>44414</v>
      </c>
      <c r="F1303" s="47" t="s">
        <v>3910</v>
      </c>
      <c r="G1303" s="48">
        <v>5000</v>
      </c>
      <c r="H1303" s="49">
        <v>45153</v>
      </c>
      <c r="I1303" s="44">
        <v>2021</v>
      </c>
      <c r="J1303" s="44">
        <v>2021</v>
      </c>
      <c r="K1303" s="44">
        <v>2023</v>
      </c>
      <c r="L1303" s="44" t="s">
        <v>3073</v>
      </c>
      <c r="M1303" s="44" t="s">
        <v>7210</v>
      </c>
      <c r="N1303" s="44">
        <v>0</v>
      </c>
      <c r="O1303" t="str">
        <f>IF(_xlfn.XLOOKUP(C1303,Raw_Data_OS_23!$C$7:$C$4518,Raw_Data_OS_23!$C$7:$C$4518,"New_Claim")="New_Claim",IF(_xlfn.XLOOKUP(C1303,'Raw Data_OS_22'!$C$5:$C$4516,'Raw Data_OS_22'!$C$5:$C$4516,"New_Claim")="New_Claim",IF(I1303=$O$1,"F1","F2"),"Considered"),"Considered")</f>
        <v>Considered</v>
      </c>
      <c r="P1303" t="str" cm="1">
        <f t="array" ref="P1303">_xlfn.IFS(O1303="F1","F1",O1303="F2","F2",O1303="Considered",_xlfn.XLOOKUP(C1303,Raw_Data_OS_23!$C$7:$C$4518,Raw_Data_OS_23!$N$7:$N$4518,_xlfn.XLOOKUP(Raw_Data_Paid_23!C1303,'Raw Data_OS_22'!$C$5:$C$4516,'Raw Data_OS_22'!$O$5:$O$4516)))</f>
        <v>C2</v>
      </c>
      <c r="Q1303" t="str">
        <f t="shared" si="45"/>
        <v>C2</v>
      </c>
      <c r="R1303" t="str">
        <f t="shared" si="46"/>
        <v>2021Motor Private</v>
      </c>
    </row>
    <row r="1304" spans="2:18" x14ac:dyDescent="0.35">
      <c r="B1304" s="40"/>
      <c r="C1304" s="45" t="s">
        <v>3330</v>
      </c>
      <c r="D1304" s="46">
        <v>44411</v>
      </c>
      <c r="E1304" s="46">
        <v>44420</v>
      </c>
      <c r="F1304" s="47" t="s">
        <v>3910</v>
      </c>
      <c r="G1304" s="48">
        <v>7000</v>
      </c>
      <c r="H1304" s="49">
        <v>45153</v>
      </c>
      <c r="I1304" s="44">
        <v>2021</v>
      </c>
      <c r="J1304" s="44">
        <v>2021</v>
      </c>
      <c r="K1304" s="44">
        <v>2023</v>
      </c>
      <c r="L1304" s="44" t="s">
        <v>3073</v>
      </c>
      <c r="M1304" s="44" t="s">
        <v>7210</v>
      </c>
      <c r="N1304" s="44">
        <v>0</v>
      </c>
      <c r="O1304" t="str">
        <f>IF(_xlfn.XLOOKUP(C1304,Raw_Data_OS_23!$C$7:$C$4518,Raw_Data_OS_23!$C$7:$C$4518,"New_Claim")="New_Claim",IF(_xlfn.XLOOKUP(C1304,'Raw Data_OS_22'!$C$5:$C$4516,'Raw Data_OS_22'!$C$5:$C$4516,"New_Claim")="New_Claim",IF(I1304=$O$1,"F1","F2"),"Considered"),"Considered")</f>
        <v>Considered</v>
      </c>
      <c r="P1304" t="str" cm="1">
        <f t="array" ref="P1304">_xlfn.IFS(O1304="F1","F1",O1304="F2","F2",O1304="Considered",_xlfn.XLOOKUP(C1304,Raw_Data_OS_23!$C$7:$C$4518,Raw_Data_OS_23!$N$7:$N$4518,_xlfn.XLOOKUP(Raw_Data_Paid_23!C1304,'Raw Data_OS_22'!$C$5:$C$4516,'Raw Data_OS_22'!$O$5:$O$4516)))</f>
        <v>B2</v>
      </c>
      <c r="Q1304" t="str">
        <f t="shared" si="45"/>
        <v>B2</v>
      </c>
      <c r="R1304" t="str">
        <f t="shared" si="46"/>
        <v>2021Motor Private</v>
      </c>
    </row>
    <row r="1305" spans="2:18" x14ac:dyDescent="0.35">
      <c r="B1305" s="40"/>
      <c r="C1305" s="45" t="s">
        <v>3330</v>
      </c>
      <c r="D1305" s="46">
        <v>44411</v>
      </c>
      <c r="E1305" s="46">
        <v>44420</v>
      </c>
      <c r="F1305" s="47" t="s">
        <v>3910</v>
      </c>
      <c r="G1305" s="48">
        <v>7000</v>
      </c>
      <c r="H1305" s="49">
        <v>45153</v>
      </c>
      <c r="I1305" s="44">
        <v>2021</v>
      </c>
      <c r="J1305" s="44">
        <v>2021</v>
      </c>
      <c r="K1305" s="44">
        <v>2023</v>
      </c>
      <c r="L1305" s="44" t="s">
        <v>3073</v>
      </c>
      <c r="M1305" s="44" t="s">
        <v>7210</v>
      </c>
      <c r="N1305" s="44">
        <v>0</v>
      </c>
      <c r="O1305" t="str">
        <f>IF(_xlfn.XLOOKUP(C1305,Raw_Data_OS_23!$C$7:$C$4518,Raw_Data_OS_23!$C$7:$C$4518,"New_Claim")="New_Claim",IF(_xlfn.XLOOKUP(C1305,'Raw Data_OS_22'!$C$5:$C$4516,'Raw Data_OS_22'!$C$5:$C$4516,"New_Claim")="New_Claim",IF(I1305=$O$1,"F1","F2"),"Considered"),"Considered")</f>
        <v>Considered</v>
      </c>
      <c r="P1305" t="str" cm="1">
        <f t="array" ref="P1305">_xlfn.IFS(O1305="F1","F1",O1305="F2","F2",O1305="Considered",_xlfn.XLOOKUP(C1305,Raw_Data_OS_23!$C$7:$C$4518,Raw_Data_OS_23!$N$7:$N$4518,_xlfn.XLOOKUP(Raw_Data_Paid_23!C1305,'Raw Data_OS_22'!$C$5:$C$4516,'Raw Data_OS_22'!$O$5:$O$4516)))</f>
        <v>B2</v>
      </c>
      <c r="Q1305" t="str">
        <f t="shared" si="45"/>
        <v>B2</v>
      </c>
      <c r="R1305" t="str">
        <f t="shared" si="46"/>
        <v>2021Motor Private</v>
      </c>
    </row>
    <row r="1306" spans="2:18" x14ac:dyDescent="0.35">
      <c r="B1306" s="40"/>
      <c r="C1306" s="45" t="s">
        <v>2427</v>
      </c>
      <c r="D1306" s="46">
        <v>44314</v>
      </c>
      <c r="E1306" s="46">
        <v>44315</v>
      </c>
      <c r="F1306" s="47" t="s">
        <v>3910</v>
      </c>
      <c r="G1306" s="48">
        <v>2000</v>
      </c>
      <c r="H1306" s="49">
        <v>45153</v>
      </c>
      <c r="I1306" s="44">
        <v>2021</v>
      </c>
      <c r="J1306" s="44">
        <v>2021</v>
      </c>
      <c r="K1306" s="44">
        <v>2023</v>
      </c>
      <c r="L1306" s="44" t="s">
        <v>2250</v>
      </c>
      <c r="M1306" s="44" t="s">
        <v>7210</v>
      </c>
      <c r="N1306" s="44">
        <v>0</v>
      </c>
      <c r="O1306" t="str">
        <f>IF(_xlfn.XLOOKUP(C1306,Raw_Data_OS_23!$C$7:$C$4518,Raw_Data_OS_23!$C$7:$C$4518,"New_Claim")="New_Claim",IF(_xlfn.XLOOKUP(C1306,'Raw Data_OS_22'!$C$5:$C$4516,'Raw Data_OS_22'!$C$5:$C$4516,"New_Claim")="New_Claim",IF(I1306=$O$1,"F1","F2"),"Considered"),"Considered")</f>
        <v>Considered</v>
      </c>
      <c r="P1306" t="str" cm="1">
        <f t="array" ref="P1306">_xlfn.IFS(O1306="F1","F1",O1306="F2","F2",O1306="Considered",_xlfn.XLOOKUP(C1306,Raw_Data_OS_23!$C$7:$C$4518,Raw_Data_OS_23!$N$7:$N$4518,_xlfn.XLOOKUP(Raw_Data_Paid_23!C1306,'Raw Data_OS_22'!$C$5:$C$4516,'Raw Data_OS_22'!$O$5:$O$4516)))</f>
        <v>B2</v>
      </c>
      <c r="Q1306" t="str">
        <f t="shared" si="45"/>
        <v>B2</v>
      </c>
      <c r="R1306" t="str">
        <f t="shared" si="46"/>
        <v>2021Motor Private</v>
      </c>
    </row>
    <row r="1307" spans="2:18" x14ac:dyDescent="0.35">
      <c r="B1307" s="40"/>
      <c r="C1307" s="45" t="s">
        <v>2929</v>
      </c>
      <c r="D1307" s="46">
        <v>44323</v>
      </c>
      <c r="E1307" s="46">
        <v>44327</v>
      </c>
      <c r="F1307" s="47" t="s">
        <v>3910</v>
      </c>
      <c r="G1307" s="48">
        <v>2000</v>
      </c>
      <c r="H1307" s="49">
        <v>45153</v>
      </c>
      <c r="I1307" s="44">
        <v>2021</v>
      </c>
      <c r="J1307" s="44">
        <v>2021</v>
      </c>
      <c r="K1307" s="44">
        <v>2023</v>
      </c>
      <c r="L1307" s="44" t="s">
        <v>2250</v>
      </c>
      <c r="M1307" s="44" t="s">
        <v>7210</v>
      </c>
      <c r="N1307" s="44">
        <v>0</v>
      </c>
      <c r="O1307" t="str">
        <f>IF(_xlfn.XLOOKUP(C1307,Raw_Data_OS_23!$C$7:$C$4518,Raw_Data_OS_23!$C$7:$C$4518,"New_Claim")="New_Claim",IF(_xlfn.XLOOKUP(C1307,'Raw Data_OS_22'!$C$5:$C$4516,'Raw Data_OS_22'!$C$5:$C$4516,"New_Claim")="New_Claim",IF(I1307=$O$1,"F1","F2"),"Considered"),"Considered")</f>
        <v>Considered</v>
      </c>
      <c r="P1307" t="str" cm="1">
        <f t="array" ref="P1307">_xlfn.IFS(O1307="F1","F1",O1307="F2","F2",O1307="Considered",_xlfn.XLOOKUP(C1307,Raw_Data_OS_23!$C$7:$C$4518,Raw_Data_OS_23!$N$7:$N$4518,_xlfn.XLOOKUP(Raw_Data_Paid_23!C1307,'Raw Data_OS_22'!$C$5:$C$4516,'Raw Data_OS_22'!$O$5:$O$4516)))</f>
        <v>B2</v>
      </c>
      <c r="Q1307" t="str">
        <f t="shared" si="45"/>
        <v>B2</v>
      </c>
      <c r="R1307" t="str">
        <f t="shared" si="46"/>
        <v>2021Motor Private</v>
      </c>
    </row>
    <row r="1308" spans="2:18" x14ac:dyDescent="0.35">
      <c r="B1308" s="40"/>
      <c r="C1308" s="45" t="s">
        <v>3275</v>
      </c>
      <c r="D1308" s="46">
        <v>44393</v>
      </c>
      <c r="E1308" s="46">
        <v>44414</v>
      </c>
      <c r="F1308" s="47" t="s">
        <v>3910</v>
      </c>
      <c r="G1308" s="48">
        <v>7000</v>
      </c>
      <c r="H1308" s="49">
        <v>45153</v>
      </c>
      <c r="I1308" s="44">
        <v>2021</v>
      </c>
      <c r="J1308" s="44">
        <v>2021</v>
      </c>
      <c r="K1308" s="44">
        <v>2023</v>
      </c>
      <c r="L1308" s="44" t="s">
        <v>3073</v>
      </c>
      <c r="M1308" s="44" t="s">
        <v>7210</v>
      </c>
      <c r="N1308" s="44">
        <v>0</v>
      </c>
      <c r="O1308" t="str">
        <f>IF(_xlfn.XLOOKUP(C1308,Raw_Data_OS_23!$C$7:$C$4518,Raw_Data_OS_23!$C$7:$C$4518,"New_Claim")="New_Claim",IF(_xlfn.XLOOKUP(C1308,'Raw Data_OS_22'!$C$5:$C$4516,'Raw Data_OS_22'!$C$5:$C$4516,"New_Claim")="New_Claim",IF(I1308=$O$1,"F1","F2"),"Considered"),"Considered")</f>
        <v>Considered</v>
      </c>
      <c r="P1308" t="str" cm="1">
        <f t="array" ref="P1308">_xlfn.IFS(O1308="F1","F1",O1308="F2","F2",O1308="Considered",_xlfn.XLOOKUP(C1308,Raw_Data_OS_23!$C$7:$C$4518,Raw_Data_OS_23!$N$7:$N$4518,_xlfn.XLOOKUP(Raw_Data_Paid_23!C1308,'Raw Data_OS_22'!$C$5:$C$4516,'Raw Data_OS_22'!$O$5:$O$4516)))</f>
        <v>C2</v>
      </c>
      <c r="Q1308" t="str">
        <f t="shared" si="45"/>
        <v>C2</v>
      </c>
      <c r="R1308" t="str">
        <f t="shared" si="46"/>
        <v>2021Motor Private</v>
      </c>
    </row>
    <row r="1309" spans="2:18" x14ac:dyDescent="0.35">
      <c r="B1309" s="40"/>
      <c r="C1309" s="45" t="s">
        <v>2497</v>
      </c>
      <c r="D1309" s="46">
        <v>44334</v>
      </c>
      <c r="E1309" s="46">
        <v>44351</v>
      </c>
      <c r="F1309" s="47" t="s">
        <v>3910</v>
      </c>
      <c r="G1309" s="48">
        <v>2000</v>
      </c>
      <c r="H1309" s="49">
        <v>45153</v>
      </c>
      <c r="I1309" s="44">
        <v>2021</v>
      </c>
      <c r="J1309" s="44">
        <v>2021</v>
      </c>
      <c r="K1309" s="44">
        <v>2023</v>
      </c>
      <c r="L1309" s="44" t="s">
        <v>2250</v>
      </c>
      <c r="M1309" s="44" t="s">
        <v>7210</v>
      </c>
      <c r="N1309" s="44">
        <v>0</v>
      </c>
      <c r="O1309" t="str">
        <f>IF(_xlfn.XLOOKUP(C1309,Raw_Data_OS_23!$C$7:$C$4518,Raw_Data_OS_23!$C$7:$C$4518,"New_Claim")="New_Claim",IF(_xlfn.XLOOKUP(C1309,'Raw Data_OS_22'!$C$5:$C$4516,'Raw Data_OS_22'!$C$5:$C$4516,"New_Claim")="New_Claim",IF(I1309=$O$1,"F1","F2"),"Considered"),"Considered")</f>
        <v>Considered</v>
      </c>
      <c r="P1309" t="str" cm="1">
        <f t="array" ref="P1309">_xlfn.IFS(O1309="F1","F1",O1309="F2","F2",O1309="Considered",_xlfn.XLOOKUP(C1309,Raw_Data_OS_23!$C$7:$C$4518,Raw_Data_OS_23!$N$7:$N$4518,_xlfn.XLOOKUP(Raw_Data_Paid_23!C1309,'Raw Data_OS_22'!$C$5:$C$4516,'Raw Data_OS_22'!$O$5:$O$4516)))</f>
        <v>B2</v>
      </c>
      <c r="Q1309" t="str">
        <f t="shared" si="45"/>
        <v>B2</v>
      </c>
      <c r="R1309" t="str">
        <f t="shared" si="46"/>
        <v>2021Motor Private</v>
      </c>
    </row>
    <row r="1310" spans="2:18" x14ac:dyDescent="0.35">
      <c r="B1310" s="40"/>
      <c r="C1310" s="45" t="s">
        <v>2442</v>
      </c>
      <c r="D1310" s="46">
        <v>44318</v>
      </c>
      <c r="E1310" s="46">
        <v>44322</v>
      </c>
      <c r="F1310" s="47" t="s">
        <v>3910</v>
      </c>
      <c r="G1310" s="48">
        <v>2000</v>
      </c>
      <c r="H1310" s="49">
        <v>45153</v>
      </c>
      <c r="I1310" s="44">
        <v>2021</v>
      </c>
      <c r="J1310" s="44">
        <v>2021</v>
      </c>
      <c r="K1310" s="44">
        <v>2023</v>
      </c>
      <c r="L1310" s="44" t="s">
        <v>2250</v>
      </c>
      <c r="M1310" s="44" t="s">
        <v>7210</v>
      </c>
      <c r="N1310" s="44">
        <v>0</v>
      </c>
      <c r="O1310" t="str">
        <f>IF(_xlfn.XLOOKUP(C1310,Raw_Data_OS_23!$C$7:$C$4518,Raw_Data_OS_23!$C$7:$C$4518,"New_Claim")="New_Claim",IF(_xlfn.XLOOKUP(C1310,'Raw Data_OS_22'!$C$5:$C$4516,'Raw Data_OS_22'!$C$5:$C$4516,"New_Claim")="New_Claim",IF(I1310=$O$1,"F1","F2"),"Considered"),"Considered")</f>
        <v>Considered</v>
      </c>
      <c r="P1310" t="str" cm="1">
        <f t="array" ref="P1310">_xlfn.IFS(O1310="F1","F1",O1310="F2","F2",O1310="Considered",_xlfn.XLOOKUP(C1310,Raw_Data_OS_23!$C$7:$C$4518,Raw_Data_OS_23!$N$7:$N$4518,_xlfn.XLOOKUP(Raw_Data_Paid_23!C1310,'Raw Data_OS_22'!$C$5:$C$4516,'Raw Data_OS_22'!$O$5:$O$4516)))</f>
        <v>B2</v>
      </c>
      <c r="Q1310" t="str">
        <f t="shared" si="45"/>
        <v>B2</v>
      </c>
      <c r="R1310" t="str">
        <f t="shared" si="46"/>
        <v>2021Motor Private</v>
      </c>
    </row>
    <row r="1311" spans="2:18" x14ac:dyDescent="0.35">
      <c r="B1311" s="40"/>
      <c r="C1311" s="45" t="s">
        <v>3243</v>
      </c>
      <c r="D1311" s="46">
        <v>44354</v>
      </c>
      <c r="E1311" s="46">
        <v>44406</v>
      </c>
      <c r="F1311" s="47" t="s">
        <v>3908</v>
      </c>
      <c r="G1311" s="48">
        <v>7000</v>
      </c>
      <c r="H1311" s="49">
        <v>45153</v>
      </c>
      <c r="I1311" s="44">
        <v>2021</v>
      </c>
      <c r="J1311" s="44">
        <v>2021</v>
      </c>
      <c r="K1311" s="44">
        <v>2023</v>
      </c>
      <c r="L1311" s="44" t="s">
        <v>2250</v>
      </c>
      <c r="M1311" s="44" t="s">
        <v>7210</v>
      </c>
      <c r="N1311" s="44">
        <v>0</v>
      </c>
      <c r="O1311" t="str">
        <f>IF(_xlfn.XLOOKUP(C1311,Raw_Data_OS_23!$C$7:$C$4518,Raw_Data_OS_23!$C$7:$C$4518,"New_Claim")="New_Claim",IF(_xlfn.XLOOKUP(C1311,'Raw Data_OS_22'!$C$5:$C$4516,'Raw Data_OS_22'!$C$5:$C$4516,"New_Claim")="New_Claim",IF(I1311=$O$1,"F1","F2"),"Considered"),"Considered")</f>
        <v>Considered</v>
      </c>
      <c r="P1311" t="str" cm="1">
        <f t="array" ref="P1311">_xlfn.IFS(O1311="F1","F1",O1311="F2","F2",O1311="Considered",_xlfn.XLOOKUP(C1311,Raw_Data_OS_23!$C$7:$C$4518,Raw_Data_OS_23!$N$7:$N$4518,_xlfn.XLOOKUP(Raw_Data_Paid_23!C1311,'Raw Data_OS_22'!$C$5:$C$4516,'Raw Data_OS_22'!$O$5:$O$4516)))</f>
        <v>B2</v>
      </c>
      <c r="Q1311" t="str">
        <f t="shared" si="45"/>
        <v>B2</v>
      </c>
      <c r="R1311" t="str">
        <f t="shared" si="46"/>
        <v>2021Motor Commercial</v>
      </c>
    </row>
    <row r="1312" spans="2:18" x14ac:dyDescent="0.35">
      <c r="B1312" s="40"/>
      <c r="C1312" s="45" t="s">
        <v>3327</v>
      </c>
      <c r="D1312" s="46">
        <v>44418</v>
      </c>
      <c r="E1312" s="46">
        <v>44425</v>
      </c>
      <c r="F1312" s="47" t="s">
        <v>3910</v>
      </c>
      <c r="G1312" s="48">
        <v>5000</v>
      </c>
      <c r="H1312" s="49">
        <v>45153</v>
      </c>
      <c r="I1312" s="44">
        <v>2021</v>
      </c>
      <c r="J1312" s="44">
        <v>2021</v>
      </c>
      <c r="K1312" s="44">
        <v>2023</v>
      </c>
      <c r="L1312" s="44" t="s">
        <v>3073</v>
      </c>
      <c r="M1312" s="44" t="s">
        <v>7210</v>
      </c>
      <c r="N1312" s="44">
        <v>0</v>
      </c>
      <c r="O1312" t="str">
        <f>IF(_xlfn.XLOOKUP(C1312,Raw_Data_OS_23!$C$7:$C$4518,Raw_Data_OS_23!$C$7:$C$4518,"New_Claim")="New_Claim",IF(_xlfn.XLOOKUP(C1312,'Raw Data_OS_22'!$C$5:$C$4516,'Raw Data_OS_22'!$C$5:$C$4516,"New_Claim")="New_Claim",IF(I1312=$O$1,"F1","F2"),"Considered"),"Considered")</f>
        <v>Considered</v>
      </c>
      <c r="P1312" t="str" cm="1">
        <f t="array" ref="P1312">_xlfn.IFS(O1312="F1","F1",O1312="F2","F2",O1312="Considered",_xlfn.XLOOKUP(C1312,Raw_Data_OS_23!$C$7:$C$4518,Raw_Data_OS_23!$N$7:$N$4518,_xlfn.XLOOKUP(Raw_Data_Paid_23!C1312,'Raw Data_OS_22'!$C$5:$C$4516,'Raw Data_OS_22'!$O$5:$O$4516)))</f>
        <v>B2</v>
      </c>
      <c r="Q1312" t="str">
        <f t="shared" si="45"/>
        <v>B2</v>
      </c>
      <c r="R1312" t="str">
        <f t="shared" si="46"/>
        <v>2021Motor Private</v>
      </c>
    </row>
    <row r="1313" spans="2:18" x14ac:dyDescent="0.35">
      <c r="B1313" s="40"/>
      <c r="C1313" s="45" t="s">
        <v>3858</v>
      </c>
      <c r="D1313" s="46">
        <v>44533</v>
      </c>
      <c r="E1313" s="46">
        <v>44560</v>
      </c>
      <c r="F1313" s="47" t="s">
        <v>3908</v>
      </c>
      <c r="G1313" s="48">
        <v>685000</v>
      </c>
      <c r="H1313" s="49">
        <v>45153</v>
      </c>
      <c r="I1313" s="44">
        <v>2021</v>
      </c>
      <c r="J1313" s="44">
        <v>2021</v>
      </c>
      <c r="K1313" s="44">
        <v>2023</v>
      </c>
      <c r="L1313" s="44" t="s">
        <v>3138</v>
      </c>
      <c r="M1313" s="44" t="s">
        <v>7210</v>
      </c>
      <c r="N1313" s="44">
        <v>1</v>
      </c>
      <c r="O1313" t="str">
        <f>IF(_xlfn.XLOOKUP(C1313,Raw_Data_OS_23!$C$7:$C$4518,Raw_Data_OS_23!$C$7:$C$4518,"New_Claim")="New_Claim",IF(_xlfn.XLOOKUP(C1313,'Raw Data_OS_22'!$C$5:$C$4516,'Raw Data_OS_22'!$C$5:$C$4516,"New_Claim")="New_Claim",IF(I1313=$O$1,"F1","F2"),"Considered"),"Considered")</f>
        <v>Considered</v>
      </c>
      <c r="P1313" t="str" cm="1">
        <f t="array" ref="P1313">_xlfn.IFS(O1313="F1","F1",O1313="F2","F2",O1313="Considered",_xlfn.XLOOKUP(C1313,Raw_Data_OS_23!$C$7:$C$4518,Raw_Data_OS_23!$N$7:$N$4518,_xlfn.XLOOKUP(Raw_Data_Paid_23!C1313,'Raw Data_OS_22'!$C$5:$C$4516,'Raw Data_OS_22'!$O$5:$O$4516)))</f>
        <v>B2</v>
      </c>
      <c r="Q1313" t="str">
        <f t="shared" si="45"/>
        <v>B2</v>
      </c>
      <c r="R1313" t="str">
        <f t="shared" si="46"/>
        <v>2021Motor Commercial</v>
      </c>
    </row>
    <row r="1314" spans="2:18" x14ac:dyDescent="0.35">
      <c r="B1314" s="40"/>
      <c r="C1314" s="45" t="s">
        <v>3380</v>
      </c>
      <c r="D1314" s="46">
        <v>44438</v>
      </c>
      <c r="E1314" s="46">
        <v>44438</v>
      </c>
      <c r="F1314" s="47" t="s">
        <v>3908</v>
      </c>
      <c r="G1314" s="48">
        <v>5000</v>
      </c>
      <c r="H1314" s="49">
        <v>45154</v>
      </c>
      <c r="I1314" s="44">
        <v>2021</v>
      </c>
      <c r="J1314" s="44">
        <v>2021</v>
      </c>
      <c r="K1314" s="44">
        <v>2023</v>
      </c>
      <c r="L1314" s="44" t="s">
        <v>3073</v>
      </c>
      <c r="M1314" s="44" t="s">
        <v>7210</v>
      </c>
      <c r="N1314" s="44">
        <v>1</v>
      </c>
      <c r="O1314" t="str">
        <f>IF(_xlfn.XLOOKUP(C1314,Raw_Data_OS_23!$C$7:$C$4518,Raw_Data_OS_23!$C$7:$C$4518,"New_Claim")="New_Claim",IF(_xlfn.XLOOKUP(C1314,'Raw Data_OS_22'!$C$5:$C$4516,'Raw Data_OS_22'!$C$5:$C$4516,"New_Claim")="New_Claim",IF(I1314=$O$1,"F1","F2"),"Considered"),"Considered")</f>
        <v>Considered</v>
      </c>
      <c r="P1314" t="str" cm="1">
        <f t="array" ref="P1314">_xlfn.IFS(O1314="F1","F1",O1314="F2","F2",O1314="Considered",_xlfn.XLOOKUP(C1314,Raw_Data_OS_23!$C$7:$C$4518,Raw_Data_OS_23!$N$7:$N$4518,_xlfn.XLOOKUP(Raw_Data_Paid_23!C1314,'Raw Data_OS_22'!$C$5:$C$4516,'Raw Data_OS_22'!$O$5:$O$4516)))</f>
        <v>B2</v>
      </c>
      <c r="Q1314" t="str">
        <f t="shared" si="45"/>
        <v>B2</v>
      </c>
      <c r="R1314" t="str">
        <f t="shared" si="46"/>
        <v>2021Motor Commercial</v>
      </c>
    </row>
    <row r="1315" spans="2:18" x14ac:dyDescent="0.35">
      <c r="B1315" s="40"/>
      <c r="C1315" s="45" t="s">
        <v>3372</v>
      </c>
      <c r="D1315" s="46">
        <v>44432</v>
      </c>
      <c r="E1315" s="46">
        <v>44435</v>
      </c>
      <c r="F1315" s="47" t="s">
        <v>3908</v>
      </c>
      <c r="G1315" s="48">
        <v>5000</v>
      </c>
      <c r="H1315" s="49">
        <v>45154</v>
      </c>
      <c r="I1315" s="44">
        <v>2021</v>
      </c>
      <c r="J1315" s="44">
        <v>2021</v>
      </c>
      <c r="K1315" s="44">
        <v>2023</v>
      </c>
      <c r="L1315" s="44" t="s">
        <v>3073</v>
      </c>
      <c r="M1315" s="44" t="s">
        <v>7210</v>
      </c>
      <c r="N1315" s="44">
        <v>1</v>
      </c>
      <c r="O1315" t="str">
        <f>IF(_xlfn.XLOOKUP(C1315,Raw_Data_OS_23!$C$7:$C$4518,Raw_Data_OS_23!$C$7:$C$4518,"New_Claim")="New_Claim",IF(_xlfn.XLOOKUP(C1315,'Raw Data_OS_22'!$C$5:$C$4516,'Raw Data_OS_22'!$C$5:$C$4516,"New_Claim")="New_Claim",IF(I1315=$O$1,"F1","F2"),"Considered"),"Considered")</f>
        <v>Considered</v>
      </c>
      <c r="P1315" t="str" cm="1">
        <f t="array" ref="P1315">_xlfn.IFS(O1315="F1","F1",O1315="F2","F2",O1315="Considered",_xlfn.XLOOKUP(C1315,Raw_Data_OS_23!$C$7:$C$4518,Raw_Data_OS_23!$N$7:$N$4518,_xlfn.XLOOKUP(Raw_Data_Paid_23!C1315,'Raw Data_OS_22'!$C$5:$C$4516,'Raw Data_OS_22'!$O$5:$O$4516)))</f>
        <v>B2</v>
      </c>
      <c r="Q1315" t="str">
        <f t="shared" si="45"/>
        <v>B2</v>
      </c>
      <c r="R1315" t="str">
        <f t="shared" si="46"/>
        <v>2021Motor Commercial</v>
      </c>
    </row>
    <row r="1316" spans="2:18" x14ac:dyDescent="0.35">
      <c r="B1316" s="40"/>
      <c r="C1316" s="45" t="s">
        <v>3409</v>
      </c>
      <c r="D1316" s="46">
        <v>44443</v>
      </c>
      <c r="E1316" s="46">
        <v>44445</v>
      </c>
      <c r="F1316" s="47" t="s">
        <v>3908</v>
      </c>
      <c r="G1316" s="48">
        <v>5000</v>
      </c>
      <c r="H1316" s="49">
        <v>45154</v>
      </c>
      <c r="I1316" s="44">
        <v>2021</v>
      </c>
      <c r="J1316" s="44">
        <v>2021</v>
      </c>
      <c r="K1316" s="44">
        <v>2023</v>
      </c>
      <c r="L1316" s="44" t="s">
        <v>3073</v>
      </c>
      <c r="M1316" s="44" t="s">
        <v>7210</v>
      </c>
      <c r="N1316" s="44">
        <v>1</v>
      </c>
      <c r="O1316" t="str">
        <f>IF(_xlfn.XLOOKUP(C1316,Raw_Data_OS_23!$C$7:$C$4518,Raw_Data_OS_23!$C$7:$C$4518,"New_Claim")="New_Claim",IF(_xlfn.XLOOKUP(C1316,'Raw Data_OS_22'!$C$5:$C$4516,'Raw Data_OS_22'!$C$5:$C$4516,"New_Claim")="New_Claim",IF(I1316=$O$1,"F1","F2"),"Considered"),"Considered")</f>
        <v>Considered</v>
      </c>
      <c r="P1316" t="str" cm="1">
        <f t="array" ref="P1316">_xlfn.IFS(O1316="F1","F1",O1316="F2","F2",O1316="Considered",_xlfn.XLOOKUP(C1316,Raw_Data_OS_23!$C$7:$C$4518,Raw_Data_OS_23!$N$7:$N$4518,_xlfn.XLOOKUP(Raw_Data_Paid_23!C1316,'Raw Data_OS_22'!$C$5:$C$4516,'Raw Data_OS_22'!$O$5:$O$4516)))</f>
        <v>C2</v>
      </c>
      <c r="Q1316" t="str">
        <f t="shared" si="45"/>
        <v>C2</v>
      </c>
      <c r="R1316" t="str">
        <f t="shared" si="46"/>
        <v>2021Motor Commercial</v>
      </c>
    </row>
    <row r="1317" spans="2:18" x14ac:dyDescent="0.35">
      <c r="B1317" s="40"/>
      <c r="C1317" s="45" t="s">
        <v>3290</v>
      </c>
      <c r="D1317" s="46">
        <v>44408</v>
      </c>
      <c r="E1317" s="46">
        <v>44417</v>
      </c>
      <c r="F1317" s="47" t="s">
        <v>3908</v>
      </c>
      <c r="G1317" s="48">
        <v>5000</v>
      </c>
      <c r="H1317" s="49">
        <v>45154</v>
      </c>
      <c r="I1317" s="44">
        <v>2021</v>
      </c>
      <c r="J1317" s="44">
        <v>2021</v>
      </c>
      <c r="K1317" s="44">
        <v>2023</v>
      </c>
      <c r="L1317" s="44" t="s">
        <v>3073</v>
      </c>
      <c r="M1317" s="44" t="s">
        <v>7210</v>
      </c>
      <c r="N1317" s="44">
        <v>0</v>
      </c>
      <c r="O1317" t="str">
        <f>IF(_xlfn.XLOOKUP(C1317,Raw_Data_OS_23!$C$7:$C$4518,Raw_Data_OS_23!$C$7:$C$4518,"New_Claim")="New_Claim",IF(_xlfn.XLOOKUP(C1317,'Raw Data_OS_22'!$C$5:$C$4516,'Raw Data_OS_22'!$C$5:$C$4516,"New_Claim")="New_Claim",IF(I1317=$O$1,"F1","F2"),"Considered"),"Considered")</f>
        <v>Considered</v>
      </c>
      <c r="P1317" t="str" cm="1">
        <f t="array" ref="P1317">_xlfn.IFS(O1317="F1","F1",O1317="F2","F2",O1317="Considered",_xlfn.XLOOKUP(C1317,Raw_Data_OS_23!$C$7:$C$4518,Raw_Data_OS_23!$N$7:$N$4518,_xlfn.XLOOKUP(Raw_Data_Paid_23!C1317,'Raw Data_OS_22'!$C$5:$C$4516,'Raw Data_OS_22'!$O$5:$O$4516)))</f>
        <v>B2</v>
      </c>
      <c r="Q1317" t="str">
        <f t="shared" si="45"/>
        <v>B2</v>
      </c>
      <c r="R1317" t="str">
        <f t="shared" si="46"/>
        <v>2021Motor Commercial</v>
      </c>
    </row>
    <row r="1318" spans="2:18" x14ac:dyDescent="0.35">
      <c r="B1318" s="40"/>
      <c r="C1318" s="45" t="s">
        <v>3162</v>
      </c>
      <c r="D1318" s="46">
        <v>44377</v>
      </c>
      <c r="E1318" s="46">
        <v>44384</v>
      </c>
      <c r="F1318" s="47" t="s">
        <v>3908</v>
      </c>
      <c r="G1318" s="48">
        <v>5000</v>
      </c>
      <c r="H1318" s="49">
        <v>45154</v>
      </c>
      <c r="I1318" s="44">
        <v>2021</v>
      </c>
      <c r="J1318" s="44">
        <v>2021</v>
      </c>
      <c r="K1318" s="44">
        <v>2023</v>
      </c>
      <c r="L1318" s="44" t="s">
        <v>2250</v>
      </c>
      <c r="M1318" s="44" t="s">
        <v>7210</v>
      </c>
      <c r="N1318" s="44">
        <v>1</v>
      </c>
      <c r="O1318" t="str">
        <f>IF(_xlfn.XLOOKUP(C1318,Raw_Data_OS_23!$C$7:$C$4518,Raw_Data_OS_23!$C$7:$C$4518,"New_Claim")="New_Claim",IF(_xlfn.XLOOKUP(C1318,'Raw Data_OS_22'!$C$5:$C$4516,'Raw Data_OS_22'!$C$5:$C$4516,"New_Claim")="New_Claim",IF(I1318=$O$1,"F1","F2"),"Considered"),"Considered")</f>
        <v>Considered</v>
      </c>
      <c r="P1318" t="str" cm="1">
        <f t="array" ref="P1318">_xlfn.IFS(O1318="F1","F1",O1318="F2","F2",O1318="Considered",_xlfn.XLOOKUP(C1318,Raw_Data_OS_23!$C$7:$C$4518,Raw_Data_OS_23!$N$7:$N$4518,_xlfn.XLOOKUP(Raw_Data_Paid_23!C1318,'Raw Data_OS_22'!$C$5:$C$4516,'Raw Data_OS_22'!$O$5:$O$4516)))</f>
        <v>B2</v>
      </c>
      <c r="Q1318" t="str">
        <f t="shared" si="45"/>
        <v>B2</v>
      </c>
      <c r="R1318" t="str">
        <f t="shared" si="46"/>
        <v>2021Motor Commercial</v>
      </c>
    </row>
    <row r="1319" spans="2:18" x14ac:dyDescent="0.35">
      <c r="B1319" s="40"/>
      <c r="C1319" s="45" t="s">
        <v>3401</v>
      </c>
      <c r="D1319" s="46">
        <v>44436</v>
      </c>
      <c r="E1319" s="46">
        <v>44441</v>
      </c>
      <c r="F1319" s="47" t="s">
        <v>3910</v>
      </c>
      <c r="G1319" s="48">
        <v>5000</v>
      </c>
      <c r="H1319" s="49">
        <v>45154</v>
      </c>
      <c r="I1319" s="44">
        <v>2021</v>
      </c>
      <c r="J1319" s="44">
        <v>2021</v>
      </c>
      <c r="K1319" s="44">
        <v>2023</v>
      </c>
      <c r="L1319" s="44" t="s">
        <v>3073</v>
      </c>
      <c r="M1319" s="44" t="s">
        <v>7210</v>
      </c>
      <c r="N1319" s="44">
        <v>1</v>
      </c>
      <c r="O1319" t="str">
        <f>IF(_xlfn.XLOOKUP(C1319,Raw_Data_OS_23!$C$7:$C$4518,Raw_Data_OS_23!$C$7:$C$4518,"New_Claim")="New_Claim",IF(_xlfn.XLOOKUP(C1319,'Raw Data_OS_22'!$C$5:$C$4516,'Raw Data_OS_22'!$C$5:$C$4516,"New_Claim")="New_Claim",IF(I1319=$O$1,"F1","F2"),"Considered"),"Considered")</f>
        <v>Considered</v>
      </c>
      <c r="P1319" t="str" cm="1">
        <f t="array" ref="P1319">_xlfn.IFS(O1319="F1","F1",O1319="F2","F2",O1319="Considered",_xlfn.XLOOKUP(C1319,Raw_Data_OS_23!$C$7:$C$4518,Raw_Data_OS_23!$N$7:$N$4518,_xlfn.XLOOKUP(Raw_Data_Paid_23!C1319,'Raw Data_OS_22'!$C$5:$C$4516,'Raw Data_OS_22'!$O$5:$O$4516)))</f>
        <v>B2</v>
      </c>
      <c r="Q1319" t="str">
        <f t="shared" si="45"/>
        <v>B2</v>
      </c>
      <c r="R1319" t="str">
        <f t="shared" si="46"/>
        <v>2021Motor Private</v>
      </c>
    </row>
    <row r="1320" spans="2:18" x14ac:dyDescent="0.35">
      <c r="B1320" s="40"/>
      <c r="C1320" s="45" t="s">
        <v>3414</v>
      </c>
      <c r="D1320" s="46">
        <v>44442</v>
      </c>
      <c r="E1320" s="46">
        <v>44446</v>
      </c>
      <c r="F1320" s="47" t="s">
        <v>3910</v>
      </c>
      <c r="G1320" s="48">
        <v>7000</v>
      </c>
      <c r="H1320" s="49">
        <v>45154</v>
      </c>
      <c r="I1320" s="44">
        <v>2021</v>
      </c>
      <c r="J1320" s="44">
        <v>2021</v>
      </c>
      <c r="K1320" s="44">
        <v>2023</v>
      </c>
      <c r="L1320" s="44" t="s">
        <v>3073</v>
      </c>
      <c r="M1320" s="44" t="s">
        <v>7210</v>
      </c>
      <c r="N1320" s="44">
        <v>0</v>
      </c>
      <c r="O1320" t="str">
        <f>IF(_xlfn.XLOOKUP(C1320,Raw_Data_OS_23!$C$7:$C$4518,Raw_Data_OS_23!$C$7:$C$4518,"New_Claim")="New_Claim",IF(_xlfn.XLOOKUP(C1320,'Raw Data_OS_22'!$C$5:$C$4516,'Raw Data_OS_22'!$C$5:$C$4516,"New_Claim")="New_Claim",IF(I1320=$O$1,"F1","F2"),"Considered"),"Considered")</f>
        <v>Considered</v>
      </c>
      <c r="P1320" t="str" cm="1">
        <f t="array" ref="P1320">_xlfn.IFS(O1320="F1","F1",O1320="F2","F2",O1320="Considered",_xlfn.XLOOKUP(C1320,Raw_Data_OS_23!$C$7:$C$4518,Raw_Data_OS_23!$N$7:$N$4518,_xlfn.XLOOKUP(Raw_Data_Paid_23!C1320,'Raw Data_OS_22'!$C$5:$C$4516,'Raw Data_OS_22'!$O$5:$O$4516)))</f>
        <v>C2</v>
      </c>
      <c r="Q1320" t="str">
        <f t="shared" si="45"/>
        <v>C2</v>
      </c>
      <c r="R1320" t="str">
        <f t="shared" si="46"/>
        <v>2021Motor Private</v>
      </c>
    </row>
    <row r="1321" spans="2:18" x14ac:dyDescent="0.35">
      <c r="B1321" s="40"/>
      <c r="C1321" s="45" t="s">
        <v>2276</v>
      </c>
      <c r="D1321" s="46">
        <v>44365</v>
      </c>
      <c r="E1321" s="46">
        <v>44372</v>
      </c>
      <c r="F1321" s="47" t="s">
        <v>3910</v>
      </c>
      <c r="G1321" s="48">
        <v>2000</v>
      </c>
      <c r="H1321" s="49">
        <v>45154</v>
      </c>
      <c r="I1321" s="44">
        <v>2021</v>
      </c>
      <c r="J1321" s="44">
        <v>2021</v>
      </c>
      <c r="K1321" s="44">
        <v>2023</v>
      </c>
      <c r="L1321" s="44" t="s">
        <v>2250</v>
      </c>
      <c r="M1321" s="44" t="s">
        <v>7210</v>
      </c>
      <c r="N1321" s="44">
        <v>0</v>
      </c>
      <c r="O1321" t="str">
        <f>IF(_xlfn.XLOOKUP(C1321,Raw_Data_OS_23!$C$7:$C$4518,Raw_Data_OS_23!$C$7:$C$4518,"New_Claim")="New_Claim",IF(_xlfn.XLOOKUP(C1321,'Raw Data_OS_22'!$C$5:$C$4516,'Raw Data_OS_22'!$C$5:$C$4516,"New_Claim")="New_Claim",IF(I1321=$O$1,"F1","F2"),"Considered"),"Considered")</f>
        <v>Considered</v>
      </c>
      <c r="P1321" t="str" cm="1">
        <f t="array" ref="P1321">_xlfn.IFS(O1321="F1","F1",O1321="F2","F2",O1321="Considered",_xlfn.XLOOKUP(C1321,Raw_Data_OS_23!$C$7:$C$4518,Raw_Data_OS_23!$N$7:$N$4518,_xlfn.XLOOKUP(Raw_Data_Paid_23!C1321,'Raw Data_OS_22'!$C$5:$C$4516,'Raw Data_OS_22'!$O$5:$O$4516)))</f>
        <v>B2</v>
      </c>
      <c r="Q1321" t="str">
        <f t="shared" si="45"/>
        <v>B2</v>
      </c>
      <c r="R1321" t="str">
        <f t="shared" si="46"/>
        <v>2021Motor Private</v>
      </c>
    </row>
    <row r="1322" spans="2:18" x14ac:dyDescent="0.35">
      <c r="B1322" s="40"/>
      <c r="C1322" s="45" t="s">
        <v>3468</v>
      </c>
      <c r="D1322" s="46">
        <v>44423</v>
      </c>
      <c r="E1322" s="46">
        <v>44448</v>
      </c>
      <c r="F1322" s="47" t="s">
        <v>3910</v>
      </c>
      <c r="G1322" s="48">
        <v>5000</v>
      </c>
      <c r="H1322" s="49">
        <v>45154</v>
      </c>
      <c r="I1322" s="44">
        <v>2021</v>
      </c>
      <c r="J1322" s="44">
        <v>2021</v>
      </c>
      <c r="K1322" s="44">
        <v>2023</v>
      </c>
      <c r="L1322" s="44" t="s">
        <v>3073</v>
      </c>
      <c r="M1322" s="44" t="s">
        <v>7210</v>
      </c>
      <c r="N1322" s="44">
        <v>1</v>
      </c>
      <c r="O1322" t="str">
        <f>IF(_xlfn.XLOOKUP(C1322,Raw_Data_OS_23!$C$7:$C$4518,Raw_Data_OS_23!$C$7:$C$4518,"New_Claim")="New_Claim",IF(_xlfn.XLOOKUP(C1322,'Raw Data_OS_22'!$C$5:$C$4516,'Raw Data_OS_22'!$C$5:$C$4516,"New_Claim")="New_Claim",IF(I1322=$O$1,"F1","F2"),"Considered"),"Considered")</f>
        <v>Considered</v>
      </c>
      <c r="P1322" t="str" cm="1">
        <f t="array" ref="P1322">_xlfn.IFS(O1322="F1","F1",O1322="F2","F2",O1322="Considered",_xlfn.XLOOKUP(C1322,Raw_Data_OS_23!$C$7:$C$4518,Raw_Data_OS_23!$N$7:$N$4518,_xlfn.XLOOKUP(Raw_Data_Paid_23!C1322,'Raw Data_OS_22'!$C$5:$C$4516,'Raw Data_OS_22'!$O$5:$O$4516)))</f>
        <v>B2</v>
      </c>
      <c r="Q1322" t="str">
        <f t="shared" si="45"/>
        <v>B2</v>
      </c>
      <c r="R1322" t="str">
        <f t="shared" si="46"/>
        <v>2021Motor Private</v>
      </c>
    </row>
    <row r="1323" spans="2:18" x14ac:dyDescent="0.35">
      <c r="B1323" s="40"/>
      <c r="C1323" s="45" t="s">
        <v>3461</v>
      </c>
      <c r="D1323" s="46">
        <v>44448</v>
      </c>
      <c r="E1323" s="46">
        <v>44455</v>
      </c>
      <c r="F1323" s="47" t="s">
        <v>3910</v>
      </c>
      <c r="G1323" s="48">
        <v>7000</v>
      </c>
      <c r="H1323" s="49">
        <v>45154</v>
      </c>
      <c r="I1323" s="44">
        <v>2021</v>
      </c>
      <c r="J1323" s="44">
        <v>2021</v>
      </c>
      <c r="K1323" s="44">
        <v>2023</v>
      </c>
      <c r="L1323" s="44" t="s">
        <v>3073</v>
      </c>
      <c r="M1323" s="44" t="s">
        <v>7210</v>
      </c>
      <c r="N1323" s="44">
        <v>1</v>
      </c>
      <c r="O1323" t="str">
        <f>IF(_xlfn.XLOOKUP(C1323,Raw_Data_OS_23!$C$7:$C$4518,Raw_Data_OS_23!$C$7:$C$4518,"New_Claim")="New_Claim",IF(_xlfn.XLOOKUP(C1323,'Raw Data_OS_22'!$C$5:$C$4516,'Raw Data_OS_22'!$C$5:$C$4516,"New_Claim")="New_Claim",IF(I1323=$O$1,"F1","F2"),"Considered"),"Considered")</f>
        <v>Considered</v>
      </c>
      <c r="P1323" t="str" cm="1">
        <f t="array" ref="P1323">_xlfn.IFS(O1323="F1","F1",O1323="F2","F2",O1323="Considered",_xlfn.XLOOKUP(C1323,Raw_Data_OS_23!$C$7:$C$4518,Raw_Data_OS_23!$N$7:$N$4518,_xlfn.XLOOKUP(Raw_Data_Paid_23!C1323,'Raw Data_OS_22'!$C$5:$C$4516,'Raw Data_OS_22'!$O$5:$O$4516)))</f>
        <v>B2</v>
      </c>
      <c r="Q1323" t="str">
        <f t="shared" si="45"/>
        <v>B2</v>
      </c>
      <c r="R1323" t="str">
        <f t="shared" si="46"/>
        <v>2021Motor Private</v>
      </c>
    </row>
    <row r="1324" spans="2:18" x14ac:dyDescent="0.35">
      <c r="B1324" s="40"/>
      <c r="C1324" s="45" t="s">
        <v>3396</v>
      </c>
      <c r="D1324" s="46">
        <v>44436</v>
      </c>
      <c r="E1324" s="46">
        <v>44438</v>
      </c>
      <c r="F1324" s="47" t="s">
        <v>3910</v>
      </c>
      <c r="G1324" s="48">
        <v>5000</v>
      </c>
      <c r="H1324" s="49">
        <v>45154</v>
      </c>
      <c r="I1324" s="44">
        <v>2021</v>
      </c>
      <c r="J1324" s="44">
        <v>2021</v>
      </c>
      <c r="K1324" s="44">
        <v>2023</v>
      </c>
      <c r="L1324" s="44" t="s">
        <v>3073</v>
      </c>
      <c r="M1324" s="44" t="s">
        <v>7210</v>
      </c>
      <c r="N1324" s="44">
        <v>1</v>
      </c>
      <c r="O1324" t="str">
        <f>IF(_xlfn.XLOOKUP(C1324,Raw_Data_OS_23!$C$7:$C$4518,Raw_Data_OS_23!$C$7:$C$4518,"New_Claim")="New_Claim",IF(_xlfn.XLOOKUP(C1324,'Raw Data_OS_22'!$C$5:$C$4516,'Raw Data_OS_22'!$C$5:$C$4516,"New_Claim")="New_Claim",IF(I1324=$O$1,"F1","F2"),"Considered"),"Considered")</f>
        <v>Considered</v>
      </c>
      <c r="P1324" t="str" cm="1">
        <f t="array" ref="P1324">_xlfn.IFS(O1324="F1","F1",O1324="F2","F2",O1324="Considered",_xlfn.XLOOKUP(C1324,Raw_Data_OS_23!$C$7:$C$4518,Raw_Data_OS_23!$N$7:$N$4518,_xlfn.XLOOKUP(Raw_Data_Paid_23!C1324,'Raw Data_OS_22'!$C$5:$C$4516,'Raw Data_OS_22'!$O$5:$O$4516)))</f>
        <v>B2</v>
      </c>
      <c r="Q1324" t="str">
        <f t="shared" si="45"/>
        <v>B2</v>
      </c>
      <c r="R1324" t="str">
        <f t="shared" si="46"/>
        <v>2021Motor Private</v>
      </c>
    </row>
    <row r="1325" spans="2:18" x14ac:dyDescent="0.35">
      <c r="B1325" s="40"/>
      <c r="C1325" s="45" t="s">
        <v>3513</v>
      </c>
      <c r="D1325" s="46">
        <v>44444</v>
      </c>
      <c r="E1325" s="46">
        <v>44452</v>
      </c>
      <c r="F1325" s="47" t="s">
        <v>3910</v>
      </c>
      <c r="G1325" s="48">
        <v>7000</v>
      </c>
      <c r="H1325" s="49">
        <v>45154</v>
      </c>
      <c r="I1325" s="44">
        <v>2021</v>
      </c>
      <c r="J1325" s="44">
        <v>2021</v>
      </c>
      <c r="K1325" s="44">
        <v>2023</v>
      </c>
      <c r="L1325" s="44" t="s">
        <v>3073</v>
      </c>
      <c r="M1325" s="44" t="s">
        <v>7210</v>
      </c>
      <c r="N1325" s="44">
        <v>1</v>
      </c>
      <c r="O1325" t="str">
        <f>IF(_xlfn.XLOOKUP(C1325,Raw_Data_OS_23!$C$7:$C$4518,Raw_Data_OS_23!$C$7:$C$4518,"New_Claim")="New_Claim",IF(_xlfn.XLOOKUP(C1325,'Raw Data_OS_22'!$C$5:$C$4516,'Raw Data_OS_22'!$C$5:$C$4516,"New_Claim")="New_Claim",IF(I1325=$O$1,"F1","F2"),"Considered"),"Considered")</f>
        <v>Considered</v>
      </c>
      <c r="P1325" t="str" cm="1">
        <f t="array" ref="P1325">_xlfn.IFS(O1325="F1","F1",O1325="F2","F2",O1325="Considered",_xlfn.XLOOKUP(C1325,Raw_Data_OS_23!$C$7:$C$4518,Raw_Data_OS_23!$N$7:$N$4518,_xlfn.XLOOKUP(Raw_Data_Paid_23!C1325,'Raw Data_OS_22'!$C$5:$C$4516,'Raw Data_OS_22'!$O$5:$O$4516)))</f>
        <v>B2</v>
      </c>
      <c r="Q1325" t="str">
        <f t="shared" si="45"/>
        <v>B2</v>
      </c>
      <c r="R1325" t="str">
        <f t="shared" si="46"/>
        <v>2021Motor Private</v>
      </c>
    </row>
    <row r="1326" spans="2:18" x14ac:dyDescent="0.35">
      <c r="B1326" s="40"/>
      <c r="C1326" s="45" t="s">
        <v>3482</v>
      </c>
      <c r="D1326" s="46">
        <v>44458</v>
      </c>
      <c r="E1326" s="46">
        <v>44460</v>
      </c>
      <c r="F1326" s="47" t="s">
        <v>3910</v>
      </c>
      <c r="G1326" s="48">
        <v>5000</v>
      </c>
      <c r="H1326" s="49">
        <v>45154</v>
      </c>
      <c r="I1326" s="44">
        <v>2021</v>
      </c>
      <c r="J1326" s="44">
        <v>2021</v>
      </c>
      <c r="K1326" s="44">
        <v>2023</v>
      </c>
      <c r="L1326" s="44" t="s">
        <v>3073</v>
      </c>
      <c r="M1326" s="44" t="s">
        <v>7210</v>
      </c>
      <c r="N1326" s="44">
        <v>0</v>
      </c>
      <c r="O1326" t="str">
        <f>IF(_xlfn.XLOOKUP(C1326,Raw_Data_OS_23!$C$7:$C$4518,Raw_Data_OS_23!$C$7:$C$4518,"New_Claim")="New_Claim",IF(_xlfn.XLOOKUP(C1326,'Raw Data_OS_22'!$C$5:$C$4516,'Raw Data_OS_22'!$C$5:$C$4516,"New_Claim")="New_Claim",IF(I1326=$O$1,"F1","F2"),"Considered"),"Considered")</f>
        <v>Considered</v>
      </c>
      <c r="P1326" t="str" cm="1">
        <f t="array" ref="P1326">_xlfn.IFS(O1326="F1","F1",O1326="F2","F2",O1326="Considered",_xlfn.XLOOKUP(C1326,Raw_Data_OS_23!$C$7:$C$4518,Raw_Data_OS_23!$N$7:$N$4518,_xlfn.XLOOKUP(Raw_Data_Paid_23!C1326,'Raw Data_OS_22'!$C$5:$C$4516,'Raw Data_OS_22'!$O$5:$O$4516)))</f>
        <v>B2</v>
      </c>
      <c r="Q1326" t="str">
        <f t="shared" si="45"/>
        <v>B2</v>
      </c>
      <c r="R1326" t="str">
        <f t="shared" si="46"/>
        <v>2021Motor Private</v>
      </c>
    </row>
    <row r="1327" spans="2:18" x14ac:dyDescent="0.35">
      <c r="B1327" s="40"/>
      <c r="C1327" s="45" t="s">
        <v>3506</v>
      </c>
      <c r="D1327" s="46">
        <v>44450</v>
      </c>
      <c r="E1327" s="46">
        <v>44462</v>
      </c>
      <c r="F1327" s="47" t="s">
        <v>3910</v>
      </c>
      <c r="G1327" s="48">
        <v>5000</v>
      </c>
      <c r="H1327" s="49">
        <v>45154</v>
      </c>
      <c r="I1327" s="44">
        <v>2021</v>
      </c>
      <c r="J1327" s="44">
        <v>2021</v>
      </c>
      <c r="K1327" s="44">
        <v>2023</v>
      </c>
      <c r="L1327" s="44" t="s">
        <v>3073</v>
      </c>
      <c r="M1327" s="44" t="s">
        <v>7210</v>
      </c>
      <c r="N1327" s="44">
        <v>1</v>
      </c>
      <c r="O1327" t="str">
        <f>IF(_xlfn.XLOOKUP(C1327,Raw_Data_OS_23!$C$7:$C$4518,Raw_Data_OS_23!$C$7:$C$4518,"New_Claim")="New_Claim",IF(_xlfn.XLOOKUP(C1327,'Raw Data_OS_22'!$C$5:$C$4516,'Raw Data_OS_22'!$C$5:$C$4516,"New_Claim")="New_Claim",IF(I1327=$O$1,"F1","F2"),"Considered"),"Considered")</f>
        <v>Considered</v>
      </c>
      <c r="P1327" t="str" cm="1">
        <f t="array" ref="P1327">_xlfn.IFS(O1327="F1","F1",O1327="F2","F2",O1327="Considered",_xlfn.XLOOKUP(C1327,Raw_Data_OS_23!$C$7:$C$4518,Raw_Data_OS_23!$N$7:$N$4518,_xlfn.XLOOKUP(Raw_Data_Paid_23!C1327,'Raw Data_OS_22'!$C$5:$C$4516,'Raw Data_OS_22'!$O$5:$O$4516)))</f>
        <v>B2</v>
      </c>
      <c r="Q1327" t="str">
        <f t="shared" si="45"/>
        <v>B2</v>
      </c>
      <c r="R1327" t="str">
        <f t="shared" si="46"/>
        <v>2021Motor Private</v>
      </c>
    </row>
    <row r="1328" spans="2:18" x14ac:dyDescent="0.35">
      <c r="B1328" s="40"/>
      <c r="C1328" s="45" t="s">
        <v>3282</v>
      </c>
      <c r="D1328" s="46">
        <v>44413</v>
      </c>
      <c r="E1328" s="46">
        <v>44414</v>
      </c>
      <c r="F1328" s="47" t="s">
        <v>3910</v>
      </c>
      <c r="G1328" s="48">
        <v>2000</v>
      </c>
      <c r="H1328" s="49">
        <v>45154</v>
      </c>
      <c r="I1328" s="44">
        <v>2021</v>
      </c>
      <c r="J1328" s="44">
        <v>2021</v>
      </c>
      <c r="K1328" s="44">
        <v>2023</v>
      </c>
      <c r="L1328" s="44" t="s">
        <v>3073</v>
      </c>
      <c r="M1328" s="44" t="s">
        <v>7210</v>
      </c>
      <c r="N1328" s="44">
        <v>0</v>
      </c>
      <c r="O1328" t="str">
        <f>IF(_xlfn.XLOOKUP(C1328,Raw_Data_OS_23!$C$7:$C$4518,Raw_Data_OS_23!$C$7:$C$4518,"New_Claim")="New_Claim",IF(_xlfn.XLOOKUP(C1328,'Raw Data_OS_22'!$C$5:$C$4516,'Raw Data_OS_22'!$C$5:$C$4516,"New_Claim")="New_Claim",IF(I1328=$O$1,"F1","F2"),"Considered"),"Considered")</f>
        <v>Considered</v>
      </c>
      <c r="P1328" t="str" cm="1">
        <f t="array" ref="P1328">_xlfn.IFS(O1328="F1","F1",O1328="F2","F2",O1328="Considered",_xlfn.XLOOKUP(C1328,Raw_Data_OS_23!$C$7:$C$4518,Raw_Data_OS_23!$N$7:$N$4518,_xlfn.XLOOKUP(Raw_Data_Paid_23!C1328,'Raw Data_OS_22'!$C$5:$C$4516,'Raw Data_OS_22'!$O$5:$O$4516)))</f>
        <v>C2</v>
      </c>
      <c r="Q1328" t="str">
        <f t="shared" si="45"/>
        <v>C2</v>
      </c>
      <c r="R1328" t="str">
        <f t="shared" si="46"/>
        <v>2021Motor Private</v>
      </c>
    </row>
    <row r="1329" spans="2:18" x14ac:dyDescent="0.35">
      <c r="B1329" s="40"/>
      <c r="C1329" s="45" t="s">
        <v>3119</v>
      </c>
      <c r="D1329" s="46">
        <v>44396</v>
      </c>
      <c r="E1329" s="46">
        <v>44419</v>
      </c>
      <c r="F1329" s="47" t="s">
        <v>3910</v>
      </c>
      <c r="G1329" s="48">
        <v>5000</v>
      </c>
      <c r="H1329" s="49">
        <v>45154</v>
      </c>
      <c r="I1329" s="44">
        <v>2021</v>
      </c>
      <c r="J1329" s="44">
        <v>2021</v>
      </c>
      <c r="K1329" s="44">
        <v>2023</v>
      </c>
      <c r="L1329" s="44" t="s">
        <v>3073</v>
      </c>
      <c r="M1329" s="44" t="s">
        <v>7210</v>
      </c>
      <c r="N1329" s="44">
        <v>0</v>
      </c>
      <c r="O1329" t="str">
        <f>IF(_xlfn.XLOOKUP(C1329,Raw_Data_OS_23!$C$7:$C$4518,Raw_Data_OS_23!$C$7:$C$4518,"New_Claim")="New_Claim",IF(_xlfn.XLOOKUP(C1329,'Raw Data_OS_22'!$C$5:$C$4516,'Raw Data_OS_22'!$C$5:$C$4516,"New_Claim")="New_Claim",IF(I1329=$O$1,"F1","F2"),"Considered"),"Considered")</f>
        <v>Considered</v>
      </c>
      <c r="P1329" t="str" cm="1">
        <f t="array" ref="P1329">_xlfn.IFS(O1329="F1","F1",O1329="F2","F2",O1329="Considered",_xlfn.XLOOKUP(C1329,Raw_Data_OS_23!$C$7:$C$4518,Raw_Data_OS_23!$N$7:$N$4518,_xlfn.XLOOKUP(Raw_Data_Paid_23!C1329,'Raw Data_OS_22'!$C$5:$C$4516,'Raw Data_OS_22'!$O$5:$O$4516)))</f>
        <v>B2</v>
      </c>
      <c r="Q1329" t="str">
        <f t="shared" si="45"/>
        <v>B2</v>
      </c>
      <c r="R1329" t="str">
        <f t="shared" si="46"/>
        <v>2021Motor Private</v>
      </c>
    </row>
    <row r="1330" spans="2:18" x14ac:dyDescent="0.35">
      <c r="B1330" s="40"/>
      <c r="C1330" s="45" t="s">
        <v>3503</v>
      </c>
      <c r="D1330" s="46">
        <v>44458</v>
      </c>
      <c r="E1330" s="46">
        <v>44459</v>
      </c>
      <c r="F1330" s="47" t="s">
        <v>3910</v>
      </c>
      <c r="G1330" s="48">
        <v>5000</v>
      </c>
      <c r="H1330" s="49">
        <v>45154</v>
      </c>
      <c r="I1330" s="44">
        <v>2021</v>
      </c>
      <c r="J1330" s="44">
        <v>2021</v>
      </c>
      <c r="K1330" s="44">
        <v>2023</v>
      </c>
      <c r="L1330" s="44" t="s">
        <v>3073</v>
      </c>
      <c r="M1330" s="44" t="s">
        <v>7210</v>
      </c>
      <c r="N1330" s="44">
        <v>1</v>
      </c>
      <c r="O1330" t="str">
        <f>IF(_xlfn.XLOOKUP(C1330,Raw_Data_OS_23!$C$7:$C$4518,Raw_Data_OS_23!$C$7:$C$4518,"New_Claim")="New_Claim",IF(_xlfn.XLOOKUP(C1330,'Raw Data_OS_22'!$C$5:$C$4516,'Raw Data_OS_22'!$C$5:$C$4516,"New_Claim")="New_Claim",IF(I1330=$O$1,"F1","F2"),"Considered"),"Considered")</f>
        <v>Considered</v>
      </c>
      <c r="P1330" t="str" cm="1">
        <f t="array" ref="P1330">_xlfn.IFS(O1330="F1","F1",O1330="F2","F2",O1330="Considered",_xlfn.XLOOKUP(C1330,Raw_Data_OS_23!$C$7:$C$4518,Raw_Data_OS_23!$N$7:$N$4518,_xlfn.XLOOKUP(Raw_Data_Paid_23!C1330,'Raw Data_OS_22'!$C$5:$C$4516,'Raw Data_OS_22'!$O$5:$O$4516)))</f>
        <v>B2</v>
      </c>
      <c r="Q1330" t="str">
        <f t="shared" si="45"/>
        <v>B2</v>
      </c>
      <c r="R1330" t="str">
        <f t="shared" si="46"/>
        <v>2021Motor Private</v>
      </c>
    </row>
    <row r="1331" spans="2:18" x14ac:dyDescent="0.35">
      <c r="B1331" s="40"/>
      <c r="C1331" s="45" t="s">
        <v>3505</v>
      </c>
      <c r="D1331" s="46">
        <v>44453</v>
      </c>
      <c r="E1331" s="46">
        <v>44463</v>
      </c>
      <c r="F1331" s="47" t="s">
        <v>3910</v>
      </c>
      <c r="G1331" s="48">
        <v>5000</v>
      </c>
      <c r="H1331" s="49">
        <v>45154</v>
      </c>
      <c r="I1331" s="44">
        <v>2021</v>
      </c>
      <c r="J1331" s="44">
        <v>2021</v>
      </c>
      <c r="K1331" s="44">
        <v>2023</v>
      </c>
      <c r="L1331" s="44" t="s">
        <v>3073</v>
      </c>
      <c r="M1331" s="44" t="s">
        <v>7210</v>
      </c>
      <c r="N1331" s="44">
        <v>1</v>
      </c>
      <c r="O1331" t="str">
        <f>IF(_xlfn.XLOOKUP(C1331,Raw_Data_OS_23!$C$7:$C$4518,Raw_Data_OS_23!$C$7:$C$4518,"New_Claim")="New_Claim",IF(_xlfn.XLOOKUP(C1331,'Raw Data_OS_22'!$C$5:$C$4516,'Raw Data_OS_22'!$C$5:$C$4516,"New_Claim")="New_Claim",IF(I1331=$O$1,"F1","F2"),"Considered"),"Considered")</f>
        <v>Considered</v>
      </c>
      <c r="P1331" t="str" cm="1">
        <f t="array" ref="P1331">_xlfn.IFS(O1331="F1","F1",O1331="F2","F2",O1331="Considered",_xlfn.XLOOKUP(C1331,Raw_Data_OS_23!$C$7:$C$4518,Raw_Data_OS_23!$N$7:$N$4518,_xlfn.XLOOKUP(Raw_Data_Paid_23!C1331,'Raw Data_OS_22'!$C$5:$C$4516,'Raw Data_OS_22'!$O$5:$O$4516)))</f>
        <v>B2</v>
      </c>
      <c r="Q1331" t="str">
        <f t="shared" si="45"/>
        <v>B2</v>
      </c>
      <c r="R1331" t="str">
        <f t="shared" si="46"/>
        <v>2021Motor Private</v>
      </c>
    </row>
    <row r="1332" spans="2:18" x14ac:dyDescent="0.35">
      <c r="B1332" s="40"/>
      <c r="C1332" s="45" t="s">
        <v>3483</v>
      </c>
      <c r="D1332" s="46">
        <v>44450</v>
      </c>
      <c r="E1332" s="46">
        <v>44461</v>
      </c>
      <c r="F1332" s="47" t="s">
        <v>3910</v>
      </c>
      <c r="G1332" s="48">
        <v>7000</v>
      </c>
      <c r="H1332" s="49">
        <v>45154</v>
      </c>
      <c r="I1332" s="44">
        <v>2021</v>
      </c>
      <c r="J1332" s="44">
        <v>2021</v>
      </c>
      <c r="K1332" s="44">
        <v>2023</v>
      </c>
      <c r="L1332" s="44" t="s">
        <v>3073</v>
      </c>
      <c r="M1332" s="44" t="s">
        <v>7210</v>
      </c>
      <c r="N1332" s="44">
        <v>1</v>
      </c>
      <c r="O1332" t="str">
        <f>IF(_xlfn.XLOOKUP(C1332,Raw_Data_OS_23!$C$7:$C$4518,Raw_Data_OS_23!$C$7:$C$4518,"New_Claim")="New_Claim",IF(_xlfn.XLOOKUP(C1332,'Raw Data_OS_22'!$C$5:$C$4516,'Raw Data_OS_22'!$C$5:$C$4516,"New_Claim")="New_Claim",IF(I1332=$O$1,"F1","F2"),"Considered"),"Considered")</f>
        <v>Considered</v>
      </c>
      <c r="P1332" t="str" cm="1">
        <f t="array" ref="P1332">_xlfn.IFS(O1332="F1","F1",O1332="F2","F2",O1332="Considered",_xlfn.XLOOKUP(C1332,Raw_Data_OS_23!$C$7:$C$4518,Raw_Data_OS_23!$N$7:$N$4518,_xlfn.XLOOKUP(Raw_Data_Paid_23!C1332,'Raw Data_OS_22'!$C$5:$C$4516,'Raw Data_OS_22'!$O$5:$O$4516)))</f>
        <v>B2</v>
      </c>
      <c r="Q1332" t="str">
        <f t="shared" si="45"/>
        <v>B2</v>
      </c>
      <c r="R1332" t="str">
        <f t="shared" si="46"/>
        <v>2021Motor Private</v>
      </c>
    </row>
    <row r="1333" spans="2:18" x14ac:dyDescent="0.35">
      <c r="B1333" s="40"/>
      <c r="C1333" s="45" t="s">
        <v>3682</v>
      </c>
      <c r="D1333" s="46">
        <v>44473</v>
      </c>
      <c r="E1333" s="46">
        <v>44474</v>
      </c>
      <c r="F1333" s="47" t="s">
        <v>3910</v>
      </c>
      <c r="G1333" s="48">
        <v>5000</v>
      </c>
      <c r="H1333" s="49">
        <v>45154</v>
      </c>
      <c r="I1333" s="44">
        <v>2021</v>
      </c>
      <c r="J1333" s="44">
        <v>2021</v>
      </c>
      <c r="K1333" s="44">
        <v>2023</v>
      </c>
      <c r="L1333" s="44" t="s">
        <v>3138</v>
      </c>
      <c r="M1333" s="44" t="s">
        <v>7210</v>
      </c>
      <c r="N1333" s="44">
        <v>0</v>
      </c>
      <c r="O1333" t="str">
        <f>IF(_xlfn.XLOOKUP(C1333,Raw_Data_OS_23!$C$7:$C$4518,Raw_Data_OS_23!$C$7:$C$4518,"New_Claim")="New_Claim",IF(_xlfn.XLOOKUP(C1333,'Raw Data_OS_22'!$C$5:$C$4516,'Raw Data_OS_22'!$C$5:$C$4516,"New_Claim")="New_Claim",IF(I1333=$O$1,"F1","F2"),"Considered"),"Considered")</f>
        <v>Considered</v>
      </c>
      <c r="P1333" t="str" cm="1">
        <f t="array" ref="P1333">_xlfn.IFS(O1333="F1","F1",O1333="F2","F2",O1333="Considered",_xlfn.XLOOKUP(C1333,Raw_Data_OS_23!$C$7:$C$4518,Raw_Data_OS_23!$N$7:$N$4518,_xlfn.XLOOKUP(Raw_Data_Paid_23!C1333,'Raw Data_OS_22'!$C$5:$C$4516,'Raw Data_OS_22'!$O$5:$O$4516)))</f>
        <v>B2</v>
      </c>
      <c r="Q1333" t="str">
        <f t="shared" si="45"/>
        <v>B2</v>
      </c>
      <c r="R1333" t="str">
        <f t="shared" si="46"/>
        <v>2021Motor Private</v>
      </c>
    </row>
    <row r="1334" spans="2:18" x14ac:dyDescent="0.35">
      <c r="B1334" s="40"/>
      <c r="C1334" s="45" t="s">
        <v>3104</v>
      </c>
      <c r="D1334" s="46">
        <v>44384</v>
      </c>
      <c r="E1334" s="46">
        <v>44406</v>
      </c>
      <c r="F1334" s="47" t="s">
        <v>3910</v>
      </c>
      <c r="G1334" s="48">
        <v>5000</v>
      </c>
      <c r="H1334" s="49">
        <v>45154</v>
      </c>
      <c r="I1334" s="44">
        <v>2021</v>
      </c>
      <c r="J1334" s="44">
        <v>2021</v>
      </c>
      <c r="K1334" s="44">
        <v>2023</v>
      </c>
      <c r="L1334" s="44" t="s">
        <v>3073</v>
      </c>
      <c r="M1334" s="44" t="s">
        <v>7210</v>
      </c>
      <c r="N1334" s="44">
        <v>0</v>
      </c>
      <c r="O1334" t="str">
        <f>IF(_xlfn.XLOOKUP(C1334,Raw_Data_OS_23!$C$7:$C$4518,Raw_Data_OS_23!$C$7:$C$4518,"New_Claim")="New_Claim",IF(_xlfn.XLOOKUP(C1334,'Raw Data_OS_22'!$C$5:$C$4516,'Raw Data_OS_22'!$C$5:$C$4516,"New_Claim")="New_Claim",IF(I1334=$O$1,"F1","F2"),"Considered"),"Considered")</f>
        <v>Considered</v>
      </c>
      <c r="P1334" t="str" cm="1">
        <f t="array" ref="P1334">_xlfn.IFS(O1334="F1","F1",O1334="F2","F2",O1334="Considered",_xlfn.XLOOKUP(C1334,Raw_Data_OS_23!$C$7:$C$4518,Raw_Data_OS_23!$N$7:$N$4518,_xlfn.XLOOKUP(Raw_Data_Paid_23!C1334,'Raw Data_OS_22'!$C$5:$C$4516,'Raw Data_OS_22'!$O$5:$O$4516)))</f>
        <v>C2</v>
      </c>
      <c r="Q1334" t="str">
        <f t="shared" si="45"/>
        <v>C2</v>
      </c>
      <c r="R1334" t="str">
        <f t="shared" si="46"/>
        <v>2021Motor Private</v>
      </c>
    </row>
    <row r="1335" spans="2:18" x14ac:dyDescent="0.35">
      <c r="B1335" s="40"/>
      <c r="C1335" s="45" t="s">
        <v>3452</v>
      </c>
      <c r="D1335" s="46">
        <v>44450</v>
      </c>
      <c r="E1335" s="46">
        <v>44454</v>
      </c>
      <c r="F1335" s="47" t="s">
        <v>3910</v>
      </c>
      <c r="G1335" s="48">
        <v>5000</v>
      </c>
      <c r="H1335" s="49">
        <v>45154</v>
      </c>
      <c r="I1335" s="44">
        <v>2021</v>
      </c>
      <c r="J1335" s="44">
        <v>2021</v>
      </c>
      <c r="K1335" s="44">
        <v>2023</v>
      </c>
      <c r="L1335" s="44" t="s">
        <v>3073</v>
      </c>
      <c r="M1335" s="44" t="s">
        <v>7210</v>
      </c>
      <c r="N1335" s="44">
        <v>0</v>
      </c>
      <c r="O1335" t="str">
        <f>IF(_xlfn.XLOOKUP(C1335,Raw_Data_OS_23!$C$7:$C$4518,Raw_Data_OS_23!$C$7:$C$4518,"New_Claim")="New_Claim",IF(_xlfn.XLOOKUP(C1335,'Raw Data_OS_22'!$C$5:$C$4516,'Raw Data_OS_22'!$C$5:$C$4516,"New_Claim")="New_Claim",IF(I1335=$O$1,"F1","F2"),"Considered"),"Considered")</f>
        <v>Considered</v>
      </c>
      <c r="P1335" t="str" cm="1">
        <f t="array" ref="P1335">_xlfn.IFS(O1335="F1","F1",O1335="F2","F2",O1335="Considered",_xlfn.XLOOKUP(C1335,Raw_Data_OS_23!$C$7:$C$4518,Raw_Data_OS_23!$N$7:$N$4518,_xlfn.XLOOKUP(Raw_Data_Paid_23!C1335,'Raw Data_OS_22'!$C$5:$C$4516,'Raw Data_OS_22'!$O$5:$O$4516)))</f>
        <v>B2</v>
      </c>
      <c r="Q1335" t="str">
        <f t="shared" si="45"/>
        <v>B2</v>
      </c>
      <c r="R1335" t="str">
        <f t="shared" si="46"/>
        <v>2021Motor Private</v>
      </c>
    </row>
    <row r="1336" spans="2:18" x14ac:dyDescent="0.35">
      <c r="B1336" s="40"/>
      <c r="C1336" s="45" t="s">
        <v>3487</v>
      </c>
      <c r="D1336" s="46">
        <v>44457</v>
      </c>
      <c r="E1336" s="46">
        <v>44461</v>
      </c>
      <c r="F1336" s="47" t="s">
        <v>3910</v>
      </c>
      <c r="G1336" s="48">
        <v>5000</v>
      </c>
      <c r="H1336" s="49">
        <v>45154</v>
      </c>
      <c r="I1336" s="44">
        <v>2021</v>
      </c>
      <c r="J1336" s="44">
        <v>2021</v>
      </c>
      <c r="K1336" s="44">
        <v>2023</v>
      </c>
      <c r="L1336" s="44" t="s">
        <v>3073</v>
      </c>
      <c r="M1336" s="44" t="s">
        <v>7210</v>
      </c>
      <c r="N1336" s="44">
        <v>0</v>
      </c>
      <c r="O1336" t="str">
        <f>IF(_xlfn.XLOOKUP(C1336,Raw_Data_OS_23!$C$7:$C$4518,Raw_Data_OS_23!$C$7:$C$4518,"New_Claim")="New_Claim",IF(_xlfn.XLOOKUP(C1336,'Raw Data_OS_22'!$C$5:$C$4516,'Raw Data_OS_22'!$C$5:$C$4516,"New_Claim")="New_Claim",IF(I1336=$O$1,"F1","F2"),"Considered"),"Considered")</f>
        <v>Considered</v>
      </c>
      <c r="P1336" t="str" cm="1">
        <f t="array" ref="P1336">_xlfn.IFS(O1336="F1","F1",O1336="F2","F2",O1336="Considered",_xlfn.XLOOKUP(C1336,Raw_Data_OS_23!$C$7:$C$4518,Raw_Data_OS_23!$N$7:$N$4518,_xlfn.XLOOKUP(Raw_Data_Paid_23!C1336,'Raw Data_OS_22'!$C$5:$C$4516,'Raw Data_OS_22'!$O$5:$O$4516)))</f>
        <v>C2</v>
      </c>
      <c r="Q1336" t="str">
        <f t="shared" si="45"/>
        <v>C2</v>
      </c>
      <c r="R1336" t="str">
        <f t="shared" si="46"/>
        <v>2021Motor Private</v>
      </c>
    </row>
    <row r="1337" spans="2:18" x14ac:dyDescent="0.35">
      <c r="B1337" s="40"/>
      <c r="C1337" s="45" t="s">
        <v>3026</v>
      </c>
      <c r="D1337" s="46">
        <v>44350</v>
      </c>
      <c r="E1337" s="46">
        <v>44354</v>
      </c>
      <c r="F1337" s="47" t="s">
        <v>3910</v>
      </c>
      <c r="G1337" s="48">
        <v>2000</v>
      </c>
      <c r="H1337" s="49">
        <v>45154</v>
      </c>
      <c r="I1337" s="44">
        <v>2021</v>
      </c>
      <c r="J1337" s="44">
        <v>2021</v>
      </c>
      <c r="K1337" s="44">
        <v>2023</v>
      </c>
      <c r="L1337" s="44" t="s">
        <v>2250</v>
      </c>
      <c r="M1337" s="44" t="s">
        <v>7210</v>
      </c>
      <c r="N1337" s="44">
        <v>0</v>
      </c>
      <c r="O1337" t="str">
        <f>IF(_xlfn.XLOOKUP(C1337,Raw_Data_OS_23!$C$7:$C$4518,Raw_Data_OS_23!$C$7:$C$4518,"New_Claim")="New_Claim",IF(_xlfn.XLOOKUP(C1337,'Raw Data_OS_22'!$C$5:$C$4516,'Raw Data_OS_22'!$C$5:$C$4516,"New_Claim")="New_Claim",IF(I1337=$O$1,"F1","F2"),"Considered"),"Considered")</f>
        <v>Considered</v>
      </c>
      <c r="P1337" t="str" cm="1">
        <f t="array" ref="P1337">_xlfn.IFS(O1337="F1","F1",O1337="F2","F2",O1337="Considered",_xlfn.XLOOKUP(C1337,Raw_Data_OS_23!$C$7:$C$4518,Raw_Data_OS_23!$N$7:$N$4518,_xlfn.XLOOKUP(Raw_Data_Paid_23!C1337,'Raw Data_OS_22'!$C$5:$C$4516,'Raw Data_OS_22'!$O$5:$O$4516)))</f>
        <v>B2</v>
      </c>
      <c r="Q1337" t="str">
        <f t="shared" si="45"/>
        <v>B2</v>
      </c>
      <c r="R1337" t="str">
        <f t="shared" si="46"/>
        <v>2021Motor Private</v>
      </c>
    </row>
    <row r="1338" spans="2:18" x14ac:dyDescent="0.35">
      <c r="B1338" s="40"/>
      <c r="C1338" s="45" t="s">
        <v>2935</v>
      </c>
      <c r="D1338" s="46">
        <v>44326</v>
      </c>
      <c r="E1338" s="46">
        <v>44329</v>
      </c>
      <c r="F1338" s="47" t="s">
        <v>3910</v>
      </c>
      <c r="G1338" s="48">
        <v>2000</v>
      </c>
      <c r="H1338" s="49">
        <v>45154</v>
      </c>
      <c r="I1338" s="44">
        <v>2021</v>
      </c>
      <c r="J1338" s="44">
        <v>2021</v>
      </c>
      <c r="K1338" s="44">
        <v>2023</v>
      </c>
      <c r="L1338" s="44" t="s">
        <v>2250</v>
      </c>
      <c r="M1338" s="44" t="s">
        <v>7210</v>
      </c>
      <c r="N1338" s="44">
        <v>0</v>
      </c>
      <c r="O1338" t="str">
        <f>IF(_xlfn.XLOOKUP(C1338,Raw_Data_OS_23!$C$7:$C$4518,Raw_Data_OS_23!$C$7:$C$4518,"New_Claim")="New_Claim",IF(_xlfn.XLOOKUP(C1338,'Raw Data_OS_22'!$C$5:$C$4516,'Raw Data_OS_22'!$C$5:$C$4516,"New_Claim")="New_Claim",IF(I1338=$O$1,"F1","F2"),"Considered"),"Considered")</f>
        <v>Considered</v>
      </c>
      <c r="P1338" t="str" cm="1">
        <f t="array" ref="P1338">_xlfn.IFS(O1338="F1","F1",O1338="F2","F2",O1338="Considered",_xlfn.XLOOKUP(C1338,Raw_Data_OS_23!$C$7:$C$4518,Raw_Data_OS_23!$N$7:$N$4518,_xlfn.XLOOKUP(Raw_Data_Paid_23!C1338,'Raw Data_OS_22'!$C$5:$C$4516,'Raw Data_OS_22'!$O$5:$O$4516)))</f>
        <v>B2</v>
      </c>
      <c r="Q1338" t="str">
        <f t="shared" si="45"/>
        <v>B2</v>
      </c>
      <c r="R1338" t="str">
        <f t="shared" si="46"/>
        <v>2021Motor Private</v>
      </c>
    </row>
    <row r="1339" spans="2:18" x14ac:dyDescent="0.35">
      <c r="B1339" s="40"/>
      <c r="C1339" s="45" t="s">
        <v>2478</v>
      </c>
      <c r="D1339" s="46">
        <v>44335</v>
      </c>
      <c r="E1339" s="46">
        <v>44338</v>
      </c>
      <c r="F1339" s="47" t="s">
        <v>3910</v>
      </c>
      <c r="G1339" s="48">
        <v>2000</v>
      </c>
      <c r="H1339" s="49">
        <v>45154</v>
      </c>
      <c r="I1339" s="44">
        <v>2021</v>
      </c>
      <c r="J1339" s="44">
        <v>2021</v>
      </c>
      <c r="K1339" s="44">
        <v>2023</v>
      </c>
      <c r="L1339" s="44" t="s">
        <v>2250</v>
      </c>
      <c r="M1339" s="44" t="s">
        <v>7210</v>
      </c>
      <c r="N1339" s="44">
        <v>0</v>
      </c>
      <c r="O1339" t="str">
        <f>IF(_xlfn.XLOOKUP(C1339,Raw_Data_OS_23!$C$7:$C$4518,Raw_Data_OS_23!$C$7:$C$4518,"New_Claim")="New_Claim",IF(_xlfn.XLOOKUP(C1339,'Raw Data_OS_22'!$C$5:$C$4516,'Raw Data_OS_22'!$C$5:$C$4516,"New_Claim")="New_Claim",IF(I1339=$O$1,"F1","F2"),"Considered"),"Considered")</f>
        <v>Considered</v>
      </c>
      <c r="P1339" t="str" cm="1">
        <f t="array" ref="P1339">_xlfn.IFS(O1339="F1","F1",O1339="F2","F2",O1339="Considered",_xlfn.XLOOKUP(C1339,Raw_Data_OS_23!$C$7:$C$4518,Raw_Data_OS_23!$N$7:$N$4518,_xlfn.XLOOKUP(Raw_Data_Paid_23!C1339,'Raw Data_OS_22'!$C$5:$C$4516,'Raw Data_OS_22'!$O$5:$O$4516)))</f>
        <v>B2</v>
      </c>
      <c r="Q1339" t="str">
        <f t="shared" si="45"/>
        <v>B2</v>
      </c>
      <c r="R1339" t="str">
        <f t="shared" si="46"/>
        <v>2021Motor Private</v>
      </c>
    </row>
    <row r="1340" spans="2:18" x14ac:dyDescent="0.35">
      <c r="B1340" s="40"/>
      <c r="C1340" s="45" t="s">
        <v>2235</v>
      </c>
      <c r="D1340" s="46">
        <v>44267</v>
      </c>
      <c r="E1340" s="46">
        <v>44272</v>
      </c>
      <c r="F1340" s="47" t="s">
        <v>3910</v>
      </c>
      <c r="G1340" s="48">
        <v>2000</v>
      </c>
      <c r="H1340" s="49">
        <v>45154</v>
      </c>
      <c r="I1340" s="44">
        <v>2021</v>
      </c>
      <c r="J1340" s="44">
        <v>2021</v>
      </c>
      <c r="K1340" s="44">
        <v>2023</v>
      </c>
      <c r="L1340" s="44" t="s">
        <v>21</v>
      </c>
      <c r="M1340" s="44" t="s">
        <v>7210</v>
      </c>
      <c r="N1340" s="44">
        <v>0</v>
      </c>
      <c r="O1340" t="str">
        <f>IF(_xlfn.XLOOKUP(C1340,Raw_Data_OS_23!$C$7:$C$4518,Raw_Data_OS_23!$C$7:$C$4518,"New_Claim")="New_Claim",IF(_xlfn.XLOOKUP(C1340,'Raw Data_OS_22'!$C$5:$C$4516,'Raw Data_OS_22'!$C$5:$C$4516,"New_Claim")="New_Claim",IF(I1340=$O$1,"F1","F2"),"Considered"),"Considered")</f>
        <v>Considered</v>
      </c>
      <c r="P1340" t="str" cm="1">
        <f t="array" ref="P1340">_xlfn.IFS(O1340="F1","F1",O1340="F2","F2",O1340="Considered",_xlfn.XLOOKUP(C1340,Raw_Data_OS_23!$C$7:$C$4518,Raw_Data_OS_23!$N$7:$N$4518,_xlfn.XLOOKUP(Raw_Data_Paid_23!C1340,'Raw Data_OS_22'!$C$5:$C$4516,'Raw Data_OS_22'!$O$5:$O$4516)))</f>
        <v>B2</v>
      </c>
      <c r="Q1340" t="str">
        <f t="shared" si="45"/>
        <v>B2</v>
      </c>
      <c r="R1340" t="str">
        <f t="shared" si="46"/>
        <v>2021Motor Private</v>
      </c>
    </row>
    <row r="1341" spans="2:18" x14ac:dyDescent="0.35">
      <c r="B1341" s="40"/>
      <c r="C1341" s="45" t="s">
        <v>3424</v>
      </c>
      <c r="D1341" s="46">
        <v>44444</v>
      </c>
      <c r="E1341" s="46">
        <v>44446</v>
      </c>
      <c r="F1341" s="47" t="s">
        <v>3908</v>
      </c>
      <c r="G1341" s="48">
        <v>5000</v>
      </c>
      <c r="H1341" s="49">
        <v>45154</v>
      </c>
      <c r="I1341" s="44">
        <v>2021</v>
      </c>
      <c r="J1341" s="44">
        <v>2021</v>
      </c>
      <c r="K1341" s="44">
        <v>2023</v>
      </c>
      <c r="L1341" s="44" t="s">
        <v>3073</v>
      </c>
      <c r="M1341" s="44" t="s">
        <v>7210</v>
      </c>
      <c r="N1341" s="44">
        <v>1</v>
      </c>
      <c r="O1341" t="str">
        <f>IF(_xlfn.XLOOKUP(C1341,Raw_Data_OS_23!$C$7:$C$4518,Raw_Data_OS_23!$C$7:$C$4518,"New_Claim")="New_Claim",IF(_xlfn.XLOOKUP(C1341,'Raw Data_OS_22'!$C$5:$C$4516,'Raw Data_OS_22'!$C$5:$C$4516,"New_Claim")="New_Claim",IF(I1341=$O$1,"F1","F2"),"Considered"),"Considered")</f>
        <v>Considered</v>
      </c>
      <c r="P1341" t="str" cm="1">
        <f t="array" ref="P1341">_xlfn.IFS(O1341="F1","F1",O1341="F2","F2",O1341="Considered",_xlfn.XLOOKUP(C1341,Raw_Data_OS_23!$C$7:$C$4518,Raw_Data_OS_23!$N$7:$N$4518,_xlfn.XLOOKUP(Raw_Data_Paid_23!C1341,'Raw Data_OS_22'!$C$5:$C$4516,'Raw Data_OS_22'!$O$5:$O$4516)))</f>
        <v>B2</v>
      </c>
      <c r="Q1341" t="str">
        <f t="shared" si="45"/>
        <v>B2</v>
      </c>
      <c r="R1341" t="str">
        <f t="shared" si="46"/>
        <v>2021Motor Commercial</v>
      </c>
    </row>
    <row r="1342" spans="2:18" x14ac:dyDescent="0.35">
      <c r="B1342" s="40"/>
      <c r="C1342" s="45" t="s">
        <v>3541</v>
      </c>
      <c r="D1342" s="46">
        <v>44466</v>
      </c>
      <c r="E1342" s="46">
        <v>44468</v>
      </c>
      <c r="F1342" s="47" t="s">
        <v>3908</v>
      </c>
      <c r="G1342" s="48">
        <v>5000</v>
      </c>
      <c r="H1342" s="49">
        <v>45154</v>
      </c>
      <c r="I1342" s="44">
        <v>2021</v>
      </c>
      <c r="J1342" s="44">
        <v>2021</v>
      </c>
      <c r="K1342" s="44">
        <v>2023</v>
      </c>
      <c r="L1342" s="44" t="s">
        <v>3073</v>
      </c>
      <c r="M1342" s="44" t="s">
        <v>7210</v>
      </c>
      <c r="N1342" s="44">
        <v>1</v>
      </c>
      <c r="O1342" t="str">
        <f>IF(_xlfn.XLOOKUP(C1342,Raw_Data_OS_23!$C$7:$C$4518,Raw_Data_OS_23!$C$7:$C$4518,"New_Claim")="New_Claim",IF(_xlfn.XLOOKUP(C1342,'Raw Data_OS_22'!$C$5:$C$4516,'Raw Data_OS_22'!$C$5:$C$4516,"New_Claim")="New_Claim",IF(I1342=$O$1,"F1","F2"),"Considered"),"Considered")</f>
        <v>Considered</v>
      </c>
      <c r="P1342" t="str" cm="1">
        <f t="array" ref="P1342">_xlfn.IFS(O1342="F1","F1",O1342="F2","F2",O1342="Considered",_xlfn.XLOOKUP(C1342,Raw_Data_OS_23!$C$7:$C$4518,Raw_Data_OS_23!$N$7:$N$4518,_xlfn.XLOOKUP(Raw_Data_Paid_23!C1342,'Raw Data_OS_22'!$C$5:$C$4516,'Raw Data_OS_22'!$O$5:$O$4516)))</f>
        <v>C2</v>
      </c>
      <c r="Q1342" t="str">
        <f t="shared" si="45"/>
        <v>C2</v>
      </c>
      <c r="R1342" t="str">
        <f t="shared" si="46"/>
        <v>2021Motor Commercial</v>
      </c>
    </row>
    <row r="1343" spans="2:18" x14ac:dyDescent="0.35">
      <c r="B1343" s="40"/>
      <c r="C1343" s="45" t="s">
        <v>3472</v>
      </c>
      <c r="D1343" s="46">
        <v>44455</v>
      </c>
      <c r="E1343" s="46">
        <v>44456</v>
      </c>
      <c r="F1343" s="47" t="s">
        <v>3908</v>
      </c>
      <c r="G1343" s="48">
        <v>5000</v>
      </c>
      <c r="H1343" s="49">
        <v>45154</v>
      </c>
      <c r="I1343" s="44">
        <v>2021</v>
      </c>
      <c r="J1343" s="44">
        <v>2021</v>
      </c>
      <c r="K1343" s="44">
        <v>2023</v>
      </c>
      <c r="L1343" s="44" t="s">
        <v>3073</v>
      </c>
      <c r="M1343" s="44" t="s">
        <v>7210</v>
      </c>
      <c r="N1343" s="44">
        <v>1</v>
      </c>
      <c r="O1343" t="str">
        <f>IF(_xlfn.XLOOKUP(C1343,Raw_Data_OS_23!$C$7:$C$4518,Raw_Data_OS_23!$C$7:$C$4518,"New_Claim")="New_Claim",IF(_xlfn.XLOOKUP(C1343,'Raw Data_OS_22'!$C$5:$C$4516,'Raw Data_OS_22'!$C$5:$C$4516,"New_Claim")="New_Claim",IF(I1343=$O$1,"F1","F2"),"Considered"),"Considered")</f>
        <v>Considered</v>
      </c>
      <c r="P1343" t="str" cm="1">
        <f t="array" ref="P1343">_xlfn.IFS(O1343="F1","F1",O1343="F2","F2",O1343="Considered",_xlfn.XLOOKUP(C1343,Raw_Data_OS_23!$C$7:$C$4518,Raw_Data_OS_23!$N$7:$N$4518,_xlfn.XLOOKUP(Raw_Data_Paid_23!C1343,'Raw Data_OS_22'!$C$5:$C$4516,'Raw Data_OS_22'!$O$5:$O$4516)))</f>
        <v>B2</v>
      </c>
      <c r="Q1343" t="str">
        <f t="shared" si="45"/>
        <v>B2</v>
      </c>
      <c r="R1343" t="str">
        <f t="shared" si="46"/>
        <v>2021Motor Commercial</v>
      </c>
    </row>
    <row r="1344" spans="2:18" x14ac:dyDescent="0.35">
      <c r="B1344" s="40"/>
      <c r="C1344" s="45" t="s">
        <v>3548</v>
      </c>
      <c r="D1344" s="46">
        <v>44474</v>
      </c>
      <c r="E1344" s="46">
        <v>44474</v>
      </c>
      <c r="F1344" s="47" t="s">
        <v>3908</v>
      </c>
      <c r="G1344" s="48">
        <v>5000</v>
      </c>
      <c r="H1344" s="49">
        <v>45154</v>
      </c>
      <c r="I1344" s="44">
        <v>2021</v>
      </c>
      <c r="J1344" s="44">
        <v>2021</v>
      </c>
      <c r="K1344" s="44">
        <v>2023</v>
      </c>
      <c r="L1344" s="44" t="s">
        <v>3138</v>
      </c>
      <c r="M1344" s="44" t="s">
        <v>7210</v>
      </c>
      <c r="N1344" s="44">
        <v>0</v>
      </c>
      <c r="O1344" t="str">
        <f>IF(_xlfn.XLOOKUP(C1344,Raw_Data_OS_23!$C$7:$C$4518,Raw_Data_OS_23!$C$7:$C$4518,"New_Claim")="New_Claim",IF(_xlfn.XLOOKUP(C1344,'Raw Data_OS_22'!$C$5:$C$4516,'Raw Data_OS_22'!$C$5:$C$4516,"New_Claim")="New_Claim",IF(I1344=$O$1,"F1","F2"),"Considered"),"Considered")</f>
        <v>Considered</v>
      </c>
      <c r="P1344" t="str" cm="1">
        <f t="array" ref="P1344">_xlfn.IFS(O1344="F1","F1",O1344="F2","F2",O1344="Considered",_xlfn.XLOOKUP(C1344,Raw_Data_OS_23!$C$7:$C$4518,Raw_Data_OS_23!$N$7:$N$4518,_xlfn.XLOOKUP(Raw_Data_Paid_23!C1344,'Raw Data_OS_22'!$C$5:$C$4516,'Raw Data_OS_22'!$O$5:$O$4516)))</f>
        <v>B2</v>
      </c>
      <c r="Q1344" t="str">
        <f t="shared" si="45"/>
        <v>B2</v>
      </c>
      <c r="R1344" t="str">
        <f t="shared" si="46"/>
        <v>2021Motor Commercial</v>
      </c>
    </row>
    <row r="1345" spans="2:18" x14ac:dyDescent="0.35">
      <c r="B1345" s="40"/>
      <c r="C1345" s="45" t="s">
        <v>3576</v>
      </c>
      <c r="D1345" s="46">
        <v>44458</v>
      </c>
      <c r="E1345" s="46">
        <v>44466</v>
      </c>
      <c r="F1345" s="47" t="s">
        <v>3910</v>
      </c>
      <c r="G1345" s="48">
        <v>5000</v>
      </c>
      <c r="H1345" s="49">
        <v>45154</v>
      </c>
      <c r="I1345" s="44">
        <v>2021</v>
      </c>
      <c r="J1345" s="44">
        <v>2021</v>
      </c>
      <c r="K1345" s="44">
        <v>2023</v>
      </c>
      <c r="L1345" s="44" t="s">
        <v>3073</v>
      </c>
      <c r="M1345" s="44" t="s">
        <v>7210</v>
      </c>
      <c r="N1345" s="44">
        <v>1</v>
      </c>
      <c r="O1345" t="str">
        <f>IF(_xlfn.XLOOKUP(C1345,Raw_Data_OS_23!$C$7:$C$4518,Raw_Data_OS_23!$C$7:$C$4518,"New_Claim")="New_Claim",IF(_xlfn.XLOOKUP(C1345,'Raw Data_OS_22'!$C$5:$C$4516,'Raw Data_OS_22'!$C$5:$C$4516,"New_Claim")="New_Claim",IF(I1345=$O$1,"F1","F2"),"Considered"),"Considered")</f>
        <v>Considered</v>
      </c>
      <c r="P1345" t="str" cm="1">
        <f t="array" ref="P1345">_xlfn.IFS(O1345="F1","F1",O1345="F2","F2",O1345="Considered",_xlfn.XLOOKUP(C1345,Raw_Data_OS_23!$C$7:$C$4518,Raw_Data_OS_23!$N$7:$N$4518,_xlfn.XLOOKUP(Raw_Data_Paid_23!C1345,'Raw Data_OS_22'!$C$5:$C$4516,'Raw Data_OS_22'!$O$5:$O$4516)))</f>
        <v>B2</v>
      </c>
      <c r="Q1345" t="str">
        <f t="shared" si="45"/>
        <v>B2</v>
      </c>
      <c r="R1345" t="str">
        <f t="shared" si="46"/>
        <v>2021Motor Private</v>
      </c>
    </row>
    <row r="1346" spans="2:18" x14ac:dyDescent="0.35">
      <c r="B1346" s="40"/>
      <c r="C1346" s="45" t="s">
        <v>3343</v>
      </c>
      <c r="D1346" s="46">
        <v>44373</v>
      </c>
      <c r="E1346" s="46">
        <v>44425</v>
      </c>
      <c r="F1346" s="47" t="s">
        <v>3908</v>
      </c>
      <c r="G1346" s="48">
        <v>5000</v>
      </c>
      <c r="H1346" s="49">
        <v>45154</v>
      </c>
      <c r="I1346" s="44">
        <v>2021</v>
      </c>
      <c r="J1346" s="44">
        <v>2021</v>
      </c>
      <c r="K1346" s="44">
        <v>2023</v>
      </c>
      <c r="L1346" s="44" t="s">
        <v>2250</v>
      </c>
      <c r="M1346" s="44" t="s">
        <v>7210</v>
      </c>
      <c r="N1346" s="44">
        <v>1</v>
      </c>
      <c r="O1346" t="str">
        <f>IF(_xlfn.XLOOKUP(C1346,Raw_Data_OS_23!$C$7:$C$4518,Raw_Data_OS_23!$C$7:$C$4518,"New_Claim")="New_Claim",IF(_xlfn.XLOOKUP(C1346,'Raw Data_OS_22'!$C$5:$C$4516,'Raw Data_OS_22'!$C$5:$C$4516,"New_Claim")="New_Claim",IF(I1346=$O$1,"F1","F2"),"Considered"),"Considered")</f>
        <v>Considered</v>
      </c>
      <c r="P1346" t="str" cm="1">
        <f t="array" ref="P1346">_xlfn.IFS(O1346="F1","F1",O1346="F2","F2",O1346="Considered",_xlfn.XLOOKUP(C1346,Raw_Data_OS_23!$C$7:$C$4518,Raw_Data_OS_23!$N$7:$N$4518,_xlfn.XLOOKUP(Raw_Data_Paid_23!C1346,'Raw Data_OS_22'!$C$5:$C$4516,'Raw Data_OS_22'!$O$5:$O$4516)))</f>
        <v>B2</v>
      </c>
      <c r="Q1346" t="str">
        <f t="shared" si="45"/>
        <v>B2</v>
      </c>
      <c r="R1346" t="str">
        <f t="shared" si="46"/>
        <v>2021Motor Commercial</v>
      </c>
    </row>
    <row r="1347" spans="2:18" x14ac:dyDescent="0.35">
      <c r="B1347" s="40"/>
      <c r="C1347" s="45" t="s">
        <v>3559</v>
      </c>
      <c r="D1347" s="46">
        <v>44473</v>
      </c>
      <c r="E1347" s="46">
        <v>44474</v>
      </c>
      <c r="F1347" s="47" t="s">
        <v>3910</v>
      </c>
      <c r="G1347" s="48">
        <v>5000</v>
      </c>
      <c r="H1347" s="49">
        <v>45154</v>
      </c>
      <c r="I1347" s="44">
        <v>2021</v>
      </c>
      <c r="J1347" s="44">
        <v>2021</v>
      </c>
      <c r="K1347" s="44">
        <v>2023</v>
      </c>
      <c r="L1347" s="44" t="s">
        <v>3138</v>
      </c>
      <c r="M1347" s="44" t="s">
        <v>7210</v>
      </c>
      <c r="N1347" s="44">
        <v>1</v>
      </c>
      <c r="O1347" t="str">
        <f>IF(_xlfn.XLOOKUP(C1347,Raw_Data_OS_23!$C$7:$C$4518,Raw_Data_OS_23!$C$7:$C$4518,"New_Claim")="New_Claim",IF(_xlfn.XLOOKUP(C1347,'Raw Data_OS_22'!$C$5:$C$4516,'Raw Data_OS_22'!$C$5:$C$4516,"New_Claim")="New_Claim",IF(I1347=$O$1,"F1","F2"),"Considered"),"Considered")</f>
        <v>Considered</v>
      </c>
      <c r="P1347" t="str" cm="1">
        <f t="array" ref="P1347">_xlfn.IFS(O1347="F1","F1",O1347="F2","F2",O1347="Considered",_xlfn.XLOOKUP(C1347,Raw_Data_OS_23!$C$7:$C$4518,Raw_Data_OS_23!$N$7:$N$4518,_xlfn.XLOOKUP(Raw_Data_Paid_23!C1347,'Raw Data_OS_22'!$C$5:$C$4516,'Raw Data_OS_22'!$O$5:$O$4516)))</f>
        <v>B2</v>
      </c>
      <c r="Q1347" t="str">
        <f t="shared" si="45"/>
        <v>B2</v>
      </c>
      <c r="R1347" t="str">
        <f t="shared" si="46"/>
        <v>2021Motor Private</v>
      </c>
    </row>
    <row r="1348" spans="2:18" x14ac:dyDescent="0.35">
      <c r="B1348" s="40"/>
      <c r="C1348" s="45" t="s">
        <v>3551</v>
      </c>
      <c r="D1348" s="46">
        <v>44474</v>
      </c>
      <c r="E1348" s="46">
        <v>44475</v>
      </c>
      <c r="F1348" s="47" t="s">
        <v>3910</v>
      </c>
      <c r="G1348" s="48">
        <v>5000</v>
      </c>
      <c r="H1348" s="49">
        <v>45154</v>
      </c>
      <c r="I1348" s="44">
        <v>2021</v>
      </c>
      <c r="J1348" s="44">
        <v>2021</v>
      </c>
      <c r="K1348" s="44">
        <v>2023</v>
      </c>
      <c r="L1348" s="44" t="s">
        <v>3138</v>
      </c>
      <c r="M1348" s="44" t="s">
        <v>7210</v>
      </c>
      <c r="N1348" s="44">
        <v>1</v>
      </c>
      <c r="O1348" t="str">
        <f>IF(_xlfn.XLOOKUP(C1348,Raw_Data_OS_23!$C$7:$C$4518,Raw_Data_OS_23!$C$7:$C$4518,"New_Claim")="New_Claim",IF(_xlfn.XLOOKUP(C1348,'Raw Data_OS_22'!$C$5:$C$4516,'Raw Data_OS_22'!$C$5:$C$4516,"New_Claim")="New_Claim",IF(I1348=$O$1,"F1","F2"),"Considered"),"Considered")</f>
        <v>Considered</v>
      </c>
      <c r="P1348" t="str" cm="1">
        <f t="array" ref="P1348">_xlfn.IFS(O1348="F1","F1",O1348="F2","F2",O1348="Considered",_xlfn.XLOOKUP(C1348,Raw_Data_OS_23!$C$7:$C$4518,Raw_Data_OS_23!$N$7:$N$4518,_xlfn.XLOOKUP(Raw_Data_Paid_23!C1348,'Raw Data_OS_22'!$C$5:$C$4516,'Raw Data_OS_22'!$O$5:$O$4516)))</f>
        <v>B2</v>
      </c>
      <c r="Q1348" t="str">
        <f t="shared" si="45"/>
        <v>B2</v>
      </c>
      <c r="R1348" t="str">
        <f t="shared" si="46"/>
        <v>2021Motor Private</v>
      </c>
    </row>
    <row r="1349" spans="2:18" x14ac:dyDescent="0.35">
      <c r="B1349" s="40"/>
      <c r="C1349" s="45" t="s">
        <v>3668</v>
      </c>
      <c r="D1349" s="46">
        <v>44501</v>
      </c>
      <c r="E1349" s="46">
        <v>44502</v>
      </c>
      <c r="F1349" s="47" t="s">
        <v>3910</v>
      </c>
      <c r="G1349" s="48">
        <v>5000</v>
      </c>
      <c r="H1349" s="49">
        <v>45154</v>
      </c>
      <c r="I1349" s="44">
        <v>2021</v>
      </c>
      <c r="J1349" s="44">
        <v>2021</v>
      </c>
      <c r="K1349" s="44">
        <v>2023</v>
      </c>
      <c r="L1349" s="44" t="s">
        <v>3138</v>
      </c>
      <c r="M1349" s="44" t="s">
        <v>7210</v>
      </c>
      <c r="N1349" s="44">
        <v>1</v>
      </c>
      <c r="O1349" t="str">
        <f>IF(_xlfn.XLOOKUP(C1349,Raw_Data_OS_23!$C$7:$C$4518,Raw_Data_OS_23!$C$7:$C$4518,"New_Claim")="New_Claim",IF(_xlfn.XLOOKUP(C1349,'Raw Data_OS_22'!$C$5:$C$4516,'Raw Data_OS_22'!$C$5:$C$4516,"New_Claim")="New_Claim",IF(I1349=$O$1,"F1","F2"),"Considered"),"Considered")</f>
        <v>Considered</v>
      </c>
      <c r="P1349" t="str" cm="1">
        <f t="array" ref="P1349">_xlfn.IFS(O1349="F1","F1",O1349="F2","F2",O1349="Considered",_xlfn.XLOOKUP(C1349,Raw_Data_OS_23!$C$7:$C$4518,Raw_Data_OS_23!$N$7:$N$4518,_xlfn.XLOOKUP(Raw_Data_Paid_23!C1349,'Raw Data_OS_22'!$C$5:$C$4516,'Raw Data_OS_22'!$O$5:$O$4516)))</f>
        <v>B2</v>
      </c>
      <c r="Q1349" t="str">
        <f t="shared" ref="Q1349:Q1412" si="47">IF(P1349="D","F3",IF(P1349="E1","E2",P1349))</f>
        <v>B2</v>
      </c>
      <c r="R1349" t="str">
        <f t="shared" ref="R1349:R1412" si="48">I1349&amp;F1349</f>
        <v>2021Motor Private</v>
      </c>
    </row>
    <row r="1350" spans="2:18" x14ac:dyDescent="0.35">
      <c r="B1350" s="40"/>
      <c r="C1350" s="45" t="s">
        <v>3493</v>
      </c>
      <c r="D1350" s="46">
        <v>44444</v>
      </c>
      <c r="E1350" s="46">
        <v>44461</v>
      </c>
      <c r="F1350" s="47" t="s">
        <v>3910</v>
      </c>
      <c r="G1350" s="48">
        <v>5000</v>
      </c>
      <c r="H1350" s="49">
        <v>45154</v>
      </c>
      <c r="I1350" s="44">
        <v>2021</v>
      </c>
      <c r="J1350" s="44">
        <v>2021</v>
      </c>
      <c r="K1350" s="44">
        <v>2023</v>
      </c>
      <c r="L1350" s="44" t="s">
        <v>3073</v>
      </c>
      <c r="M1350" s="44" t="s">
        <v>7210</v>
      </c>
      <c r="N1350" s="44">
        <v>1</v>
      </c>
      <c r="O1350" t="str">
        <f>IF(_xlfn.XLOOKUP(C1350,Raw_Data_OS_23!$C$7:$C$4518,Raw_Data_OS_23!$C$7:$C$4518,"New_Claim")="New_Claim",IF(_xlfn.XLOOKUP(C1350,'Raw Data_OS_22'!$C$5:$C$4516,'Raw Data_OS_22'!$C$5:$C$4516,"New_Claim")="New_Claim",IF(I1350=$O$1,"F1","F2"),"Considered"),"Considered")</f>
        <v>Considered</v>
      </c>
      <c r="P1350" t="str" cm="1">
        <f t="array" ref="P1350">_xlfn.IFS(O1350="F1","F1",O1350="F2","F2",O1350="Considered",_xlfn.XLOOKUP(C1350,Raw_Data_OS_23!$C$7:$C$4518,Raw_Data_OS_23!$N$7:$N$4518,_xlfn.XLOOKUP(Raw_Data_Paid_23!C1350,'Raw Data_OS_22'!$C$5:$C$4516,'Raw Data_OS_22'!$O$5:$O$4516)))</f>
        <v>B2</v>
      </c>
      <c r="Q1350" t="str">
        <f t="shared" si="47"/>
        <v>B2</v>
      </c>
      <c r="R1350" t="str">
        <f t="shared" si="48"/>
        <v>2021Motor Private</v>
      </c>
    </row>
    <row r="1351" spans="2:18" x14ac:dyDescent="0.35">
      <c r="B1351" s="40"/>
      <c r="C1351" s="45" t="s">
        <v>3588</v>
      </c>
      <c r="D1351" s="46">
        <v>44480</v>
      </c>
      <c r="E1351" s="46">
        <v>44483</v>
      </c>
      <c r="F1351" s="47" t="s">
        <v>3910</v>
      </c>
      <c r="G1351" s="48">
        <v>5000</v>
      </c>
      <c r="H1351" s="49">
        <v>45154</v>
      </c>
      <c r="I1351" s="44">
        <v>2021</v>
      </c>
      <c r="J1351" s="44">
        <v>2021</v>
      </c>
      <c r="K1351" s="44">
        <v>2023</v>
      </c>
      <c r="L1351" s="44" t="s">
        <v>3138</v>
      </c>
      <c r="M1351" s="44" t="s">
        <v>7210</v>
      </c>
      <c r="N1351" s="44">
        <v>1</v>
      </c>
      <c r="O1351" t="str">
        <f>IF(_xlfn.XLOOKUP(C1351,Raw_Data_OS_23!$C$7:$C$4518,Raw_Data_OS_23!$C$7:$C$4518,"New_Claim")="New_Claim",IF(_xlfn.XLOOKUP(C1351,'Raw Data_OS_22'!$C$5:$C$4516,'Raw Data_OS_22'!$C$5:$C$4516,"New_Claim")="New_Claim",IF(I1351=$O$1,"F1","F2"),"Considered"),"Considered")</f>
        <v>Considered</v>
      </c>
      <c r="P1351" t="str" cm="1">
        <f t="array" ref="P1351">_xlfn.IFS(O1351="F1","F1",O1351="F2","F2",O1351="Considered",_xlfn.XLOOKUP(C1351,Raw_Data_OS_23!$C$7:$C$4518,Raw_Data_OS_23!$N$7:$N$4518,_xlfn.XLOOKUP(Raw_Data_Paid_23!C1351,'Raw Data_OS_22'!$C$5:$C$4516,'Raw Data_OS_22'!$O$5:$O$4516)))</f>
        <v>B2</v>
      </c>
      <c r="Q1351" t="str">
        <f t="shared" si="47"/>
        <v>B2</v>
      </c>
      <c r="R1351" t="str">
        <f t="shared" si="48"/>
        <v>2021Motor Private</v>
      </c>
    </row>
    <row r="1352" spans="2:18" x14ac:dyDescent="0.35">
      <c r="B1352" s="40"/>
      <c r="C1352" s="45" t="s">
        <v>3479</v>
      </c>
      <c r="D1352" s="46">
        <v>44433</v>
      </c>
      <c r="E1352" s="46">
        <v>44459</v>
      </c>
      <c r="F1352" s="47" t="s">
        <v>3910</v>
      </c>
      <c r="G1352" s="48">
        <v>2000</v>
      </c>
      <c r="H1352" s="49">
        <v>45154</v>
      </c>
      <c r="I1352" s="44">
        <v>2021</v>
      </c>
      <c r="J1352" s="44">
        <v>2021</v>
      </c>
      <c r="K1352" s="44">
        <v>2023</v>
      </c>
      <c r="L1352" s="44" t="s">
        <v>3073</v>
      </c>
      <c r="M1352" s="44" t="s">
        <v>7210</v>
      </c>
      <c r="N1352" s="44">
        <v>0</v>
      </c>
      <c r="O1352" t="str">
        <f>IF(_xlfn.XLOOKUP(C1352,Raw_Data_OS_23!$C$7:$C$4518,Raw_Data_OS_23!$C$7:$C$4518,"New_Claim")="New_Claim",IF(_xlfn.XLOOKUP(C1352,'Raw Data_OS_22'!$C$5:$C$4516,'Raw Data_OS_22'!$C$5:$C$4516,"New_Claim")="New_Claim",IF(I1352=$O$1,"F1","F2"),"Considered"),"Considered")</f>
        <v>Considered</v>
      </c>
      <c r="P1352" t="str" cm="1">
        <f t="array" ref="P1352">_xlfn.IFS(O1352="F1","F1",O1352="F2","F2",O1352="Considered",_xlfn.XLOOKUP(C1352,Raw_Data_OS_23!$C$7:$C$4518,Raw_Data_OS_23!$N$7:$N$4518,_xlfn.XLOOKUP(Raw_Data_Paid_23!C1352,'Raw Data_OS_22'!$C$5:$C$4516,'Raw Data_OS_22'!$O$5:$O$4516)))</f>
        <v>B2</v>
      </c>
      <c r="Q1352" t="str">
        <f t="shared" si="47"/>
        <v>B2</v>
      </c>
      <c r="R1352" t="str">
        <f t="shared" si="48"/>
        <v>2021Motor Private</v>
      </c>
    </row>
    <row r="1353" spans="2:18" x14ac:dyDescent="0.35">
      <c r="B1353" s="40"/>
      <c r="C1353" s="45" t="s">
        <v>3211</v>
      </c>
      <c r="D1353" s="46">
        <v>44350</v>
      </c>
      <c r="E1353" s="46">
        <v>44398</v>
      </c>
      <c r="F1353" s="47" t="s">
        <v>3908</v>
      </c>
      <c r="G1353" s="48">
        <v>5000</v>
      </c>
      <c r="H1353" s="49">
        <v>45154</v>
      </c>
      <c r="I1353" s="44">
        <v>2021</v>
      </c>
      <c r="J1353" s="44">
        <v>2021</v>
      </c>
      <c r="K1353" s="44">
        <v>2023</v>
      </c>
      <c r="L1353" s="44" t="s">
        <v>2250</v>
      </c>
      <c r="M1353" s="44" t="s">
        <v>7210</v>
      </c>
      <c r="N1353" s="44">
        <v>1</v>
      </c>
      <c r="O1353" t="str">
        <f>IF(_xlfn.XLOOKUP(C1353,Raw_Data_OS_23!$C$7:$C$4518,Raw_Data_OS_23!$C$7:$C$4518,"New_Claim")="New_Claim",IF(_xlfn.XLOOKUP(C1353,'Raw Data_OS_22'!$C$5:$C$4516,'Raw Data_OS_22'!$C$5:$C$4516,"New_Claim")="New_Claim",IF(I1353=$O$1,"F1","F2"),"Considered"),"Considered")</f>
        <v>Considered</v>
      </c>
      <c r="P1353" t="str" cm="1">
        <f t="array" ref="P1353">_xlfn.IFS(O1353="F1","F1",O1353="F2","F2",O1353="Considered",_xlfn.XLOOKUP(C1353,Raw_Data_OS_23!$C$7:$C$4518,Raw_Data_OS_23!$N$7:$N$4518,_xlfn.XLOOKUP(Raw_Data_Paid_23!C1353,'Raw Data_OS_22'!$C$5:$C$4516,'Raw Data_OS_22'!$O$5:$O$4516)))</f>
        <v>B2</v>
      </c>
      <c r="Q1353" t="str">
        <f t="shared" si="47"/>
        <v>B2</v>
      </c>
      <c r="R1353" t="str">
        <f t="shared" si="48"/>
        <v>2021Motor Commercial</v>
      </c>
    </row>
    <row r="1354" spans="2:18" x14ac:dyDescent="0.35">
      <c r="B1354" s="40"/>
      <c r="C1354" s="45" t="s">
        <v>3486</v>
      </c>
      <c r="D1354" s="46">
        <v>44458</v>
      </c>
      <c r="E1354" s="46">
        <v>44461</v>
      </c>
      <c r="F1354" s="47" t="s">
        <v>3910</v>
      </c>
      <c r="G1354" s="48">
        <v>5000</v>
      </c>
      <c r="H1354" s="49">
        <v>45154</v>
      </c>
      <c r="I1354" s="44">
        <v>2021</v>
      </c>
      <c r="J1354" s="44">
        <v>2021</v>
      </c>
      <c r="K1354" s="44">
        <v>2023</v>
      </c>
      <c r="L1354" s="44" t="s">
        <v>3073</v>
      </c>
      <c r="M1354" s="44" t="s">
        <v>7210</v>
      </c>
      <c r="N1354" s="44">
        <v>0</v>
      </c>
      <c r="O1354" t="str">
        <f>IF(_xlfn.XLOOKUP(C1354,Raw_Data_OS_23!$C$7:$C$4518,Raw_Data_OS_23!$C$7:$C$4518,"New_Claim")="New_Claim",IF(_xlfn.XLOOKUP(C1354,'Raw Data_OS_22'!$C$5:$C$4516,'Raw Data_OS_22'!$C$5:$C$4516,"New_Claim")="New_Claim",IF(I1354=$O$1,"F1","F2"),"Considered"),"Considered")</f>
        <v>Considered</v>
      </c>
      <c r="P1354" t="str" cm="1">
        <f t="array" ref="P1354">_xlfn.IFS(O1354="F1","F1",O1354="F2","F2",O1354="Considered",_xlfn.XLOOKUP(C1354,Raw_Data_OS_23!$C$7:$C$4518,Raw_Data_OS_23!$N$7:$N$4518,_xlfn.XLOOKUP(Raw_Data_Paid_23!C1354,'Raw Data_OS_22'!$C$5:$C$4516,'Raw Data_OS_22'!$O$5:$O$4516)))</f>
        <v>B2</v>
      </c>
      <c r="Q1354" t="str">
        <f t="shared" si="47"/>
        <v>B2</v>
      </c>
      <c r="R1354" t="str">
        <f t="shared" si="48"/>
        <v>2021Motor Private</v>
      </c>
    </row>
    <row r="1355" spans="2:18" x14ac:dyDescent="0.35">
      <c r="B1355" s="40"/>
      <c r="C1355" s="45" t="s">
        <v>2635</v>
      </c>
      <c r="D1355" s="46">
        <v>44290</v>
      </c>
      <c r="E1355" s="46">
        <v>44294</v>
      </c>
      <c r="F1355" s="47" t="s">
        <v>3910</v>
      </c>
      <c r="G1355" s="48">
        <v>2000</v>
      </c>
      <c r="H1355" s="49">
        <v>45154</v>
      </c>
      <c r="I1355" s="44">
        <v>2021</v>
      </c>
      <c r="J1355" s="44">
        <v>2021</v>
      </c>
      <c r="K1355" s="44">
        <v>2023</v>
      </c>
      <c r="L1355" s="44" t="s">
        <v>2250</v>
      </c>
      <c r="M1355" s="44" t="s">
        <v>7210</v>
      </c>
      <c r="N1355" s="44">
        <v>1</v>
      </c>
      <c r="O1355" t="str">
        <f>IF(_xlfn.XLOOKUP(C1355,Raw_Data_OS_23!$C$7:$C$4518,Raw_Data_OS_23!$C$7:$C$4518,"New_Claim")="New_Claim",IF(_xlfn.XLOOKUP(C1355,'Raw Data_OS_22'!$C$5:$C$4516,'Raw Data_OS_22'!$C$5:$C$4516,"New_Claim")="New_Claim",IF(I1355=$O$1,"F1","F2"),"Considered"),"Considered")</f>
        <v>Considered</v>
      </c>
      <c r="P1355" t="str" cm="1">
        <f t="array" ref="P1355">_xlfn.IFS(O1355="F1","F1",O1355="F2","F2",O1355="Considered",_xlfn.XLOOKUP(C1355,Raw_Data_OS_23!$C$7:$C$4518,Raw_Data_OS_23!$N$7:$N$4518,_xlfn.XLOOKUP(Raw_Data_Paid_23!C1355,'Raw Data_OS_22'!$C$5:$C$4516,'Raw Data_OS_22'!$O$5:$O$4516)))</f>
        <v>B2</v>
      </c>
      <c r="Q1355" t="str">
        <f t="shared" si="47"/>
        <v>B2</v>
      </c>
      <c r="R1355" t="str">
        <f t="shared" si="48"/>
        <v>2021Motor Private</v>
      </c>
    </row>
    <row r="1356" spans="2:18" x14ac:dyDescent="0.35">
      <c r="B1356" s="40"/>
      <c r="C1356" s="45" t="s">
        <v>2954</v>
      </c>
      <c r="D1356" s="46">
        <v>44333</v>
      </c>
      <c r="E1356" s="46">
        <v>44335</v>
      </c>
      <c r="F1356" s="47" t="s">
        <v>3910</v>
      </c>
      <c r="G1356" s="48">
        <v>2000</v>
      </c>
      <c r="H1356" s="49">
        <v>45154</v>
      </c>
      <c r="I1356" s="44">
        <v>2021</v>
      </c>
      <c r="J1356" s="44">
        <v>2021</v>
      </c>
      <c r="K1356" s="44">
        <v>2023</v>
      </c>
      <c r="L1356" s="44" t="s">
        <v>2250</v>
      </c>
      <c r="M1356" s="44" t="s">
        <v>7210</v>
      </c>
      <c r="N1356" s="44">
        <v>0</v>
      </c>
      <c r="O1356" t="str">
        <f>IF(_xlfn.XLOOKUP(C1356,Raw_Data_OS_23!$C$7:$C$4518,Raw_Data_OS_23!$C$7:$C$4518,"New_Claim")="New_Claim",IF(_xlfn.XLOOKUP(C1356,'Raw Data_OS_22'!$C$5:$C$4516,'Raw Data_OS_22'!$C$5:$C$4516,"New_Claim")="New_Claim",IF(I1356=$O$1,"F1","F2"),"Considered"),"Considered")</f>
        <v>Considered</v>
      </c>
      <c r="P1356" t="str" cm="1">
        <f t="array" ref="P1356">_xlfn.IFS(O1356="F1","F1",O1356="F2","F2",O1356="Considered",_xlfn.XLOOKUP(C1356,Raw_Data_OS_23!$C$7:$C$4518,Raw_Data_OS_23!$N$7:$N$4518,_xlfn.XLOOKUP(Raw_Data_Paid_23!C1356,'Raw Data_OS_22'!$C$5:$C$4516,'Raw Data_OS_22'!$O$5:$O$4516)))</f>
        <v>B2</v>
      </c>
      <c r="Q1356" t="str">
        <f t="shared" si="47"/>
        <v>B2</v>
      </c>
      <c r="R1356" t="str">
        <f t="shared" si="48"/>
        <v>2021Motor Private</v>
      </c>
    </row>
    <row r="1357" spans="2:18" x14ac:dyDescent="0.35">
      <c r="B1357" s="40"/>
      <c r="C1357" s="45" t="s">
        <v>2869</v>
      </c>
      <c r="D1357" s="46">
        <v>44299</v>
      </c>
      <c r="E1357" s="46">
        <v>44308</v>
      </c>
      <c r="F1357" s="47" t="s">
        <v>3910</v>
      </c>
      <c r="G1357" s="48">
        <v>2000</v>
      </c>
      <c r="H1357" s="49">
        <v>45154</v>
      </c>
      <c r="I1357" s="44">
        <v>2021</v>
      </c>
      <c r="J1357" s="44">
        <v>2021</v>
      </c>
      <c r="K1357" s="44">
        <v>2023</v>
      </c>
      <c r="L1357" s="44" t="s">
        <v>2250</v>
      </c>
      <c r="M1357" s="44" t="s">
        <v>7210</v>
      </c>
      <c r="N1357" s="44">
        <v>1</v>
      </c>
      <c r="O1357" t="str">
        <f>IF(_xlfn.XLOOKUP(C1357,Raw_Data_OS_23!$C$7:$C$4518,Raw_Data_OS_23!$C$7:$C$4518,"New_Claim")="New_Claim",IF(_xlfn.XLOOKUP(C1357,'Raw Data_OS_22'!$C$5:$C$4516,'Raw Data_OS_22'!$C$5:$C$4516,"New_Claim")="New_Claim",IF(I1357=$O$1,"F1","F2"),"Considered"),"Considered")</f>
        <v>Considered</v>
      </c>
      <c r="P1357" t="str" cm="1">
        <f t="array" ref="P1357">_xlfn.IFS(O1357="F1","F1",O1357="F2","F2",O1357="Considered",_xlfn.XLOOKUP(C1357,Raw_Data_OS_23!$C$7:$C$4518,Raw_Data_OS_23!$N$7:$N$4518,_xlfn.XLOOKUP(Raw_Data_Paid_23!C1357,'Raw Data_OS_22'!$C$5:$C$4516,'Raw Data_OS_22'!$O$5:$O$4516)))</f>
        <v>B2</v>
      </c>
      <c r="Q1357" t="str">
        <f t="shared" si="47"/>
        <v>B2</v>
      </c>
      <c r="R1357" t="str">
        <f t="shared" si="48"/>
        <v>2021Motor Private</v>
      </c>
    </row>
    <row r="1358" spans="2:18" x14ac:dyDescent="0.35">
      <c r="B1358" s="40"/>
      <c r="C1358" s="45" t="s">
        <v>2518</v>
      </c>
      <c r="D1358" s="46">
        <v>44278</v>
      </c>
      <c r="E1358" s="46">
        <v>44362</v>
      </c>
      <c r="F1358" s="47" t="s">
        <v>3910</v>
      </c>
      <c r="G1358" s="48">
        <v>-250000</v>
      </c>
      <c r="H1358" s="49">
        <v>45154</v>
      </c>
      <c r="I1358" s="44">
        <v>2021</v>
      </c>
      <c r="J1358" s="44">
        <v>2021</v>
      </c>
      <c r="K1358" s="44">
        <v>2023</v>
      </c>
      <c r="L1358" s="44" t="s">
        <v>21</v>
      </c>
      <c r="M1358" s="44" t="s">
        <v>7210</v>
      </c>
      <c r="N1358" s="44">
        <v>0</v>
      </c>
      <c r="O1358" t="str">
        <f>IF(_xlfn.XLOOKUP(C1358,Raw_Data_OS_23!$C$7:$C$4518,Raw_Data_OS_23!$C$7:$C$4518,"New_Claim")="New_Claim",IF(_xlfn.XLOOKUP(C1358,'Raw Data_OS_22'!$C$5:$C$4516,'Raw Data_OS_22'!$C$5:$C$4516,"New_Claim")="New_Claim",IF(I1358=$O$1,"F1","F2"),"Considered"),"Considered")</f>
        <v>Considered</v>
      </c>
      <c r="P1358" t="str" cm="1">
        <f t="array" ref="P1358">_xlfn.IFS(O1358="F1","F1",O1358="F2","F2",O1358="Considered",_xlfn.XLOOKUP(C1358,Raw_Data_OS_23!$C$7:$C$4518,Raw_Data_OS_23!$N$7:$N$4518,_xlfn.XLOOKUP(Raw_Data_Paid_23!C1358,'Raw Data_OS_22'!$C$5:$C$4516,'Raw Data_OS_22'!$O$5:$O$4516)))</f>
        <v>B2</v>
      </c>
      <c r="Q1358" t="str">
        <f t="shared" si="47"/>
        <v>B2</v>
      </c>
      <c r="R1358" t="str">
        <f t="shared" si="48"/>
        <v>2021Motor Private</v>
      </c>
    </row>
    <row r="1359" spans="2:18" x14ac:dyDescent="0.35">
      <c r="B1359" s="40"/>
      <c r="C1359" s="45" t="s">
        <v>1256</v>
      </c>
      <c r="D1359" s="46">
        <v>43342</v>
      </c>
      <c r="E1359" s="46">
        <v>43371</v>
      </c>
      <c r="F1359" s="47" t="s">
        <v>3908</v>
      </c>
      <c r="G1359" s="48">
        <v>20000</v>
      </c>
      <c r="H1359" s="49">
        <v>45159</v>
      </c>
      <c r="I1359" s="44">
        <v>2018</v>
      </c>
      <c r="J1359" s="44">
        <v>2018</v>
      </c>
      <c r="K1359" s="44">
        <v>2023</v>
      </c>
      <c r="L1359" s="44" t="s">
        <v>1257</v>
      </c>
      <c r="M1359" s="44" t="s">
        <v>7210</v>
      </c>
      <c r="N1359" s="44">
        <v>0</v>
      </c>
      <c r="O1359" t="str">
        <f>IF(_xlfn.XLOOKUP(C1359,Raw_Data_OS_23!$C$7:$C$4518,Raw_Data_OS_23!$C$7:$C$4518,"New_Claim")="New_Claim",IF(_xlfn.XLOOKUP(C1359,'Raw Data_OS_22'!$C$5:$C$4516,'Raw Data_OS_22'!$C$5:$C$4516,"New_Claim")="New_Claim",IF(I1359=$O$1,"F1","F2"),"Considered"),"Considered")</f>
        <v>Considered</v>
      </c>
      <c r="P1359" t="str" cm="1">
        <f t="array" ref="P1359">_xlfn.IFS(O1359="F1","F1",O1359="F2","F2",O1359="Considered",_xlfn.XLOOKUP(C1359,Raw_Data_OS_23!$C$7:$C$4518,Raw_Data_OS_23!$N$7:$N$4518,_xlfn.XLOOKUP(Raw_Data_Paid_23!C1359,'Raw Data_OS_22'!$C$5:$C$4516,'Raw Data_OS_22'!$O$5:$O$4516)))</f>
        <v>B2</v>
      </c>
      <c r="Q1359" t="str">
        <f t="shared" si="47"/>
        <v>B2</v>
      </c>
      <c r="R1359" t="str">
        <f t="shared" si="48"/>
        <v>2018Motor Commercial</v>
      </c>
    </row>
    <row r="1360" spans="2:18" x14ac:dyDescent="0.35">
      <c r="B1360" s="40"/>
      <c r="C1360" s="45" t="s">
        <v>1256</v>
      </c>
      <c r="D1360" s="46">
        <v>43342</v>
      </c>
      <c r="E1360" s="46">
        <v>43371</v>
      </c>
      <c r="F1360" s="47" t="s">
        <v>3908</v>
      </c>
      <c r="G1360" s="48">
        <v>20000</v>
      </c>
      <c r="H1360" s="49">
        <v>45159</v>
      </c>
      <c r="I1360" s="44">
        <v>2018</v>
      </c>
      <c r="J1360" s="44">
        <v>2018</v>
      </c>
      <c r="K1360" s="44">
        <v>2023</v>
      </c>
      <c r="L1360" s="44" t="s">
        <v>1257</v>
      </c>
      <c r="M1360" s="44" t="s">
        <v>7210</v>
      </c>
      <c r="N1360" s="44">
        <v>0</v>
      </c>
      <c r="O1360" t="str">
        <f>IF(_xlfn.XLOOKUP(C1360,Raw_Data_OS_23!$C$7:$C$4518,Raw_Data_OS_23!$C$7:$C$4518,"New_Claim")="New_Claim",IF(_xlfn.XLOOKUP(C1360,'Raw Data_OS_22'!$C$5:$C$4516,'Raw Data_OS_22'!$C$5:$C$4516,"New_Claim")="New_Claim",IF(I1360=$O$1,"F1","F2"),"Considered"),"Considered")</f>
        <v>Considered</v>
      </c>
      <c r="P1360" t="str" cm="1">
        <f t="array" ref="P1360">_xlfn.IFS(O1360="F1","F1",O1360="F2","F2",O1360="Considered",_xlfn.XLOOKUP(C1360,Raw_Data_OS_23!$C$7:$C$4518,Raw_Data_OS_23!$N$7:$N$4518,_xlfn.XLOOKUP(Raw_Data_Paid_23!C1360,'Raw Data_OS_22'!$C$5:$C$4516,'Raw Data_OS_22'!$O$5:$O$4516)))</f>
        <v>B2</v>
      </c>
      <c r="Q1360" t="str">
        <f t="shared" si="47"/>
        <v>B2</v>
      </c>
      <c r="R1360" t="str">
        <f t="shared" si="48"/>
        <v>2018Motor Commercial</v>
      </c>
    </row>
    <row r="1361" spans="2:18" x14ac:dyDescent="0.35">
      <c r="B1361" s="40"/>
      <c r="C1361" s="45" t="s">
        <v>1256</v>
      </c>
      <c r="D1361" s="46">
        <v>43342</v>
      </c>
      <c r="E1361" s="46">
        <v>43371</v>
      </c>
      <c r="F1361" s="47" t="s">
        <v>3908</v>
      </c>
      <c r="G1361" s="48">
        <v>-20000</v>
      </c>
      <c r="H1361" s="49">
        <v>45159</v>
      </c>
      <c r="I1361" s="44">
        <v>2018</v>
      </c>
      <c r="J1361" s="44">
        <v>2018</v>
      </c>
      <c r="K1361" s="44">
        <v>2023</v>
      </c>
      <c r="L1361" s="44" t="s">
        <v>1257</v>
      </c>
      <c r="M1361" s="44" t="s">
        <v>7210</v>
      </c>
      <c r="N1361" s="44">
        <v>0</v>
      </c>
      <c r="O1361" t="str">
        <f>IF(_xlfn.XLOOKUP(C1361,Raw_Data_OS_23!$C$7:$C$4518,Raw_Data_OS_23!$C$7:$C$4518,"New_Claim")="New_Claim",IF(_xlfn.XLOOKUP(C1361,'Raw Data_OS_22'!$C$5:$C$4516,'Raw Data_OS_22'!$C$5:$C$4516,"New_Claim")="New_Claim",IF(I1361=$O$1,"F1","F2"),"Considered"),"Considered")</f>
        <v>Considered</v>
      </c>
      <c r="P1361" t="str" cm="1">
        <f t="array" ref="P1361">_xlfn.IFS(O1361="F1","F1",O1361="F2","F2",O1361="Considered",_xlfn.XLOOKUP(C1361,Raw_Data_OS_23!$C$7:$C$4518,Raw_Data_OS_23!$N$7:$N$4518,_xlfn.XLOOKUP(Raw_Data_Paid_23!C1361,'Raw Data_OS_22'!$C$5:$C$4516,'Raw Data_OS_22'!$O$5:$O$4516)))</f>
        <v>B2</v>
      </c>
      <c r="Q1361" t="str">
        <f t="shared" si="47"/>
        <v>B2</v>
      </c>
      <c r="R1361" t="str">
        <f t="shared" si="48"/>
        <v>2018Motor Commercial</v>
      </c>
    </row>
    <row r="1362" spans="2:18" x14ac:dyDescent="0.35">
      <c r="B1362" s="40"/>
      <c r="C1362" s="45" t="s">
        <v>1256</v>
      </c>
      <c r="D1362" s="46">
        <v>43342</v>
      </c>
      <c r="E1362" s="46">
        <v>43371</v>
      </c>
      <c r="F1362" s="47" t="s">
        <v>3908</v>
      </c>
      <c r="G1362" s="48">
        <v>-20000</v>
      </c>
      <c r="H1362" s="49">
        <v>45159</v>
      </c>
      <c r="I1362" s="44">
        <v>2018</v>
      </c>
      <c r="J1362" s="44">
        <v>2018</v>
      </c>
      <c r="K1362" s="44">
        <v>2023</v>
      </c>
      <c r="L1362" s="44" t="s">
        <v>1257</v>
      </c>
      <c r="M1362" s="44" t="s">
        <v>7210</v>
      </c>
      <c r="N1362" s="44">
        <v>0</v>
      </c>
      <c r="O1362" t="str">
        <f>IF(_xlfn.XLOOKUP(C1362,Raw_Data_OS_23!$C$7:$C$4518,Raw_Data_OS_23!$C$7:$C$4518,"New_Claim")="New_Claim",IF(_xlfn.XLOOKUP(C1362,'Raw Data_OS_22'!$C$5:$C$4516,'Raw Data_OS_22'!$C$5:$C$4516,"New_Claim")="New_Claim",IF(I1362=$O$1,"F1","F2"),"Considered"),"Considered")</f>
        <v>Considered</v>
      </c>
      <c r="P1362" t="str" cm="1">
        <f t="array" ref="P1362">_xlfn.IFS(O1362="F1","F1",O1362="F2","F2",O1362="Considered",_xlfn.XLOOKUP(C1362,Raw_Data_OS_23!$C$7:$C$4518,Raw_Data_OS_23!$N$7:$N$4518,_xlfn.XLOOKUP(Raw_Data_Paid_23!C1362,'Raw Data_OS_22'!$C$5:$C$4516,'Raw Data_OS_22'!$O$5:$O$4516)))</f>
        <v>B2</v>
      </c>
      <c r="Q1362" t="str">
        <f t="shared" si="47"/>
        <v>B2</v>
      </c>
      <c r="R1362" t="str">
        <f t="shared" si="48"/>
        <v>2018Motor Commercial</v>
      </c>
    </row>
    <row r="1363" spans="2:18" x14ac:dyDescent="0.35">
      <c r="B1363" s="40"/>
      <c r="C1363" s="45" t="s">
        <v>1256</v>
      </c>
      <c r="D1363" s="46">
        <v>43342</v>
      </c>
      <c r="E1363" s="46">
        <v>43371</v>
      </c>
      <c r="F1363" s="47" t="s">
        <v>3908</v>
      </c>
      <c r="G1363" s="48">
        <v>20000</v>
      </c>
      <c r="H1363" s="49">
        <v>45159</v>
      </c>
      <c r="I1363" s="44">
        <v>2018</v>
      </c>
      <c r="J1363" s="44">
        <v>2018</v>
      </c>
      <c r="K1363" s="44">
        <v>2023</v>
      </c>
      <c r="L1363" s="44" t="s">
        <v>1257</v>
      </c>
      <c r="M1363" s="44" t="s">
        <v>7210</v>
      </c>
      <c r="N1363" s="44">
        <v>0</v>
      </c>
      <c r="O1363" t="str">
        <f>IF(_xlfn.XLOOKUP(C1363,Raw_Data_OS_23!$C$7:$C$4518,Raw_Data_OS_23!$C$7:$C$4518,"New_Claim")="New_Claim",IF(_xlfn.XLOOKUP(C1363,'Raw Data_OS_22'!$C$5:$C$4516,'Raw Data_OS_22'!$C$5:$C$4516,"New_Claim")="New_Claim",IF(I1363=$O$1,"F1","F2"),"Considered"),"Considered")</f>
        <v>Considered</v>
      </c>
      <c r="P1363" t="str" cm="1">
        <f t="array" ref="P1363">_xlfn.IFS(O1363="F1","F1",O1363="F2","F2",O1363="Considered",_xlfn.XLOOKUP(C1363,Raw_Data_OS_23!$C$7:$C$4518,Raw_Data_OS_23!$N$7:$N$4518,_xlfn.XLOOKUP(Raw_Data_Paid_23!C1363,'Raw Data_OS_22'!$C$5:$C$4516,'Raw Data_OS_22'!$O$5:$O$4516)))</f>
        <v>B2</v>
      </c>
      <c r="Q1363" t="str">
        <f t="shared" si="47"/>
        <v>B2</v>
      </c>
      <c r="R1363" t="str">
        <f t="shared" si="48"/>
        <v>2018Motor Commercial</v>
      </c>
    </row>
    <row r="1364" spans="2:18" x14ac:dyDescent="0.35">
      <c r="B1364" s="40"/>
      <c r="C1364" s="45" t="s">
        <v>1256</v>
      </c>
      <c r="D1364" s="46">
        <v>43342</v>
      </c>
      <c r="E1364" s="46">
        <v>43371</v>
      </c>
      <c r="F1364" s="47" t="s">
        <v>3908</v>
      </c>
      <c r="G1364" s="48">
        <v>20000</v>
      </c>
      <c r="H1364" s="49">
        <v>45159</v>
      </c>
      <c r="I1364" s="44">
        <v>2018</v>
      </c>
      <c r="J1364" s="44">
        <v>2018</v>
      </c>
      <c r="K1364" s="44">
        <v>2023</v>
      </c>
      <c r="L1364" s="44" t="s">
        <v>1257</v>
      </c>
      <c r="M1364" s="44" t="s">
        <v>7210</v>
      </c>
      <c r="N1364" s="44">
        <v>0</v>
      </c>
      <c r="O1364" t="str">
        <f>IF(_xlfn.XLOOKUP(C1364,Raw_Data_OS_23!$C$7:$C$4518,Raw_Data_OS_23!$C$7:$C$4518,"New_Claim")="New_Claim",IF(_xlfn.XLOOKUP(C1364,'Raw Data_OS_22'!$C$5:$C$4516,'Raw Data_OS_22'!$C$5:$C$4516,"New_Claim")="New_Claim",IF(I1364=$O$1,"F1","F2"),"Considered"),"Considered")</f>
        <v>Considered</v>
      </c>
      <c r="P1364" t="str" cm="1">
        <f t="array" ref="P1364">_xlfn.IFS(O1364="F1","F1",O1364="F2","F2",O1364="Considered",_xlfn.XLOOKUP(C1364,Raw_Data_OS_23!$C$7:$C$4518,Raw_Data_OS_23!$N$7:$N$4518,_xlfn.XLOOKUP(Raw_Data_Paid_23!C1364,'Raw Data_OS_22'!$C$5:$C$4516,'Raw Data_OS_22'!$O$5:$O$4516)))</f>
        <v>B2</v>
      </c>
      <c r="Q1364" t="str">
        <f t="shared" si="47"/>
        <v>B2</v>
      </c>
      <c r="R1364" t="str">
        <f t="shared" si="48"/>
        <v>2018Motor Commercial</v>
      </c>
    </row>
    <row r="1365" spans="2:18" x14ac:dyDescent="0.35">
      <c r="B1365" s="40"/>
      <c r="C1365" s="45" t="s">
        <v>1076</v>
      </c>
      <c r="D1365" s="46">
        <v>44136</v>
      </c>
      <c r="E1365" s="46">
        <v>44136</v>
      </c>
      <c r="F1365" s="47" t="s">
        <v>3910</v>
      </c>
      <c r="G1365" s="48">
        <v>79016</v>
      </c>
      <c r="H1365" s="49">
        <v>45159</v>
      </c>
      <c r="I1365" s="44">
        <v>2020</v>
      </c>
      <c r="J1365" s="44">
        <v>2020</v>
      </c>
      <c r="K1365" s="44">
        <v>2023</v>
      </c>
      <c r="L1365" s="44" t="s">
        <v>11</v>
      </c>
      <c r="M1365" s="44" t="s">
        <v>7210</v>
      </c>
      <c r="N1365" s="44">
        <v>1</v>
      </c>
      <c r="O1365" t="str">
        <f>IF(_xlfn.XLOOKUP(C1365,Raw_Data_OS_23!$C$7:$C$4518,Raw_Data_OS_23!$C$7:$C$4518,"New_Claim")="New_Claim",IF(_xlfn.XLOOKUP(C1365,'Raw Data_OS_22'!$C$5:$C$4516,'Raw Data_OS_22'!$C$5:$C$4516,"New_Claim")="New_Claim",IF(I1365=$O$1,"F1","F2"),"Considered"),"Considered")</f>
        <v>Considered</v>
      </c>
      <c r="P1365" t="str" cm="1">
        <f t="array" ref="P1365">_xlfn.IFS(O1365="F1","F1",O1365="F2","F2",O1365="Considered",_xlfn.XLOOKUP(C1365,Raw_Data_OS_23!$C$7:$C$4518,Raw_Data_OS_23!$N$7:$N$4518,_xlfn.XLOOKUP(Raw_Data_Paid_23!C1365,'Raw Data_OS_22'!$C$5:$C$4516,'Raw Data_OS_22'!$O$5:$O$4516)))</f>
        <v>B2</v>
      </c>
      <c r="Q1365" t="str">
        <f t="shared" si="47"/>
        <v>B2</v>
      </c>
      <c r="R1365" t="str">
        <f t="shared" si="48"/>
        <v>2020Motor Private</v>
      </c>
    </row>
    <row r="1366" spans="2:18" x14ac:dyDescent="0.35">
      <c r="B1366" s="40"/>
      <c r="C1366" s="45" t="s">
        <v>496</v>
      </c>
      <c r="D1366" s="46">
        <v>44177</v>
      </c>
      <c r="E1366" s="46">
        <v>44177</v>
      </c>
      <c r="F1366" s="47" t="s">
        <v>3910</v>
      </c>
      <c r="G1366" s="48">
        <v>53500</v>
      </c>
      <c r="H1366" s="49">
        <v>45159</v>
      </c>
      <c r="I1366" s="44">
        <v>2020</v>
      </c>
      <c r="J1366" s="44">
        <v>2020</v>
      </c>
      <c r="K1366" s="44">
        <v>2023</v>
      </c>
      <c r="L1366" s="44" t="s">
        <v>11</v>
      </c>
      <c r="M1366" s="44" t="s">
        <v>7210</v>
      </c>
      <c r="N1366" s="44">
        <v>0</v>
      </c>
      <c r="O1366" t="str">
        <f>IF(_xlfn.XLOOKUP(C1366,Raw_Data_OS_23!$C$7:$C$4518,Raw_Data_OS_23!$C$7:$C$4518,"New_Claim")="New_Claim",IF(_xlfn.XLOOKUP(C1366,'Raw Data_OS_22'!$C$5:$C$4516,'Raw Data_OS_22'!$C$5:$C$4516,"New_Claim")="New_Claim",IF(I1366=$O$1,"F1","F2"),"Considered"),"Considered")</f>
        <v>Considered</v>
      </c>
      <c r="P1366" t="str" cm="1">
        <f t="array" ref="P1366">_xlfn.IFS(O1366="F1","F1",O1366="F2","F2",O1366="Considered",_xlfn.XLOOKUP(C1366,Raw_Data_OS_23!$C$7:$C$4518,Raw_Data_OS_23!$N$7:$N$4518,_xlfn.XLOOKUP(Raw_Data_Paid_23!C1366,'Raw Data_OS_22'!$C$5:$C$4516,'Raw Data_OS_22'!$O$5:$O$4516)))</f>
        <v>B2</v>
      </c>
      <c r="Q1366" t="str">
        <f t="shared" si="47"/>
        <v>B2</v>
      </c>
      <c r="R1366" t="str">
        <f t="shared" si="48"/>
        <v>2020Motor Private</v>
      </c>
    </row>
    <row r="1367" spans="2:18" x14ac:dyDescent="0.35">
      <c r="B1367" s="40"/>
      <c r="C1367" s="45" t="s">
        <v>978</v>
      </c>
      <c r="D1367" s="46">
        <v>44034</v>
      </c>
      <c r="E1367" s="46">
        <v>44034</v>
      </c>
      <c r="F1367" s="47" t="s">
        <v>3908</v>
      </c>
      <c r="G1367" s="48">
        <v>700000</v>
      </c>
      <c r="H1367" s="49">
        <v>45160</v>
      </c>
      <c r="I1367" s="44">
        <v>2020</v>
      </c>
      <c r="J1367" s="44">
        <v>2020</v>
      </c>
      <c r="K1367" s="44">
        <v>2023</v>
      </c>
      <c r="L1367" s="44" t="s">
        <v>35</v>
      </c>
      <c r="M1367" s="44" t="s">
        <v>7210</v>
      </c>
      <c r="N1367" s="44">
        <v>1</v>
      </c>
      <c r="O1367" t="str">
        <f>IF(_xlfn.XLOOKUP(C1367,Raw_Data_OS_23!$C$7:$C$4518,Raw_Data_OS_23!$C$7:$C$4518,"New_Claim")="New_Claim",IF(_xlfn.XLOOKUP(C1367,'Raw Data_OS_22'!$C$5:$C$4516,'Raw Data_OS_22'!$C$5:$C$4516,"New_Claim")="New_Claim",IF(I1367=$O$1,"F1","F2"),"Considered"),"Considered")</f>
        <v>Considered</v>
      </c>
      <c r="P1367" t="str" cm="1">
        <f t="array" ref="P1367">_xlfn.IFS(O1367="F1","F1",O1367="F2","F2",O1367="Considered",_xlfn.XLOOKUP(C1367,Raw_Data_OS_23!$C$7:$C$4518,Raw_Data_OS_23!$N$7:$N$4518,_xlfn.XLOOKUP(Raw_Data_Paid_23!C1367,'Raw Data_OS_22'!$C$5:$C$4516,'Raw Data_OS_22'!$O$5:$O$4516)))</f>
        <v>B2</v>
      </c>
      <c r="Q1367" t="str">
        <f t="shared" si="47"/>
        <v>B2</v>
      </c>
      <c r="R1367" t="str">
        <f t="shared" si="48"/>
        <v>2020Motor Commercial</v>
      </c>
    </row>
    <row r="1368" spans="2:18" x14ac:dyDescent="0.35">
      <c r="B1368" s="40"/>
      <c r="C1368" s="45" t="s">
        <v>978</v>
      </c>
      <c r="D1368" s="46">
        <v>44034</v>
      </c>
      <c r="E1368" s="46">
        <v>44034</v>
      </c>
      <c r="F1368" s="47" t="s">
        <v>3908</v>
      </c>
      <c r="G1368" s="48">
        <v>110000</v>
      </c>
      <c r="H1368" s="49">
        <v>45160</v>
      </c>
      <c r="I1368" s="44">
        <v>2020</v>
      </c>
      <c r="J1368" s="44">
        <v>2020</v>
      </c>
      <c r="K1368" s="44">
        <v>2023</v>
      </c>
      <c r="L1368" s="44" t="s">
        <v>35</v>
      </c>
      <c r="M1368" s="44" t="s">
        <v>7210</v>
      </c>
      <c r="N1368" s="44">
        <v>0</v>
      </c>
      <c r="O1368" t="str">
        <f>IF(_xlfn.XLOOKUP(C1368,Raw_Data_OS_23!$C$7:$C$4518,Raw_Data_OS_23!$C$7:$C$4518,"New_Claim")="New_Claim",IF(_xlfn.XLOOKUP(C1368,'Raw Data_OS_22'!$C$5:$C$4516,'Raw Data_OS_22'!$C$5:$C$4516,"New_Claim")="New_Claim",IF(I1368=$O$1,"F1","F2"),"Considered"),"Considered")</f>
        <v>Considered</v>
      </c>
      <c r="P1368" t="str" cm="1">
        <f t="array" ref="P1368">_xlfn.IFS(O1368="F1","F1",O1368="F2","F2",O1368="Considered",_xlfn.XLOOKUP(C1368,Raw_Data_OS_23!$C$7:$C$4518,Raw_Data_OS_23!$N$7:$N$4518,_xlfn.XLOOKUP(Raw_Data_Paid_23!C1368,'Raw Data_OS_22'!$C$5:$C$4516,'Raw Data_OS_22'!$O$5:$O$4516)))</f>
        <v>B2</v>
      </c>
      <c r="Q1368" t="str">
        <f t="shared" si="47"/>
        <v>B2</v>
      </c>
      <c r="R1368" t="str">
        <f t="shared" si="48"/>
        <v>2020Motor Commercial</v>
      </c>
    </row>
    <row r="1369" spans="2:18" x14ac:dyDescent="0.35">
      <c r="B1369" s="40"/>
      <c r="C1369" s="45" t="s">
        <v>978</v>
      </c>
      <c r="D1369" s="46">
        <v>44034</v>
      </c>
      <c r="E1369" s="46">
        <v>44034</v>
      </c>
      <c r="F1369" s="47" t="s">
        <v>3908</v>
      </c>
      <c r="G1369" s="48">
        <v>91145</v>
      </c>
      <c r="H1369" s="49">
        <v>45160</v>
      </c>
      <c r="I1369" s="44">
        <v>2020</v>
      </c>
      <c r="J1369" s="44">
        <v>2020</v>
      </c>
      <c r="K1369" s="44">
        <v>2023</v>
      </c>
      <c r="L1369" s="44" t="s">
        <v>35</v>
      </c>
      <c r="M1369" s="44" t="s">
        <v>7210</v>
      </c>
      <c r="N1369" s="44">
        <v>0</v>
      </c>
      <c r="O1369" t="str">
        <f>IF(_xlfn.XLOOKUP(C1369,Raw_Data_OS_23!$C$7:$C$4518,Raw_Data_OS_23!$C$7:$C$4518,"New_Claim")="New_Claim",IF(_xlfn.XLOOKUP(C1369,'Raw Data_OS_22'!$C$5:$C$4516,'Raw Data_OS_22'!$C$5:$C$4516,"New_Claim")="New_Claim",IF(I1369=$O$1,"F1","F2"),"Considered"),"Considered")</f>
        <v>Considered</v>
      </c>
      <c r="P1369" t="str" cm="1">
        <f t="array" ref="P1369">_xlfn.IFS(O1369="F1","F1",O1369="F2","F2",O1369="Considered",_xlfn.XLOOKUP(C1369,Raw_Data_OS_23!$C$7:$C$4518,Raw_Data_OS_23!$N$7:$N$4518,_xlfn.XLOOKUP(Raw_Data_Paid_23!C1369,'Raw Data_OS_22'!$C$5:$C$4516,'Raw Data_OS_22'!$O$5:$O$4516)))</f>
        <v>B2</v>
      </c>
      <c r="Q1369" t="str">
        <f t="shared" si="47"/>
        <v>B2</v>
      </c>
      <c r="R1369" t="str">
        <f t="shared" si="48"/>
        <v>2020Motor Commercial</v>
      </c>
    </row>
    <row r="1370" spans="2:18" x14ac:dyDescent="0.35">
      <c r="B1370" s="40"/>
      <c r="C1370" s="45" t="s">
        <v>3495</v>
      </c>
      <c r="D1370" s="46">
        <v>44007</v>
      </c>
      <c r="E1370" s="46">
        <v>44453</v>
      </c>
      <c r="F1370" s="47" t="s">
        <v>4214</v>
      </c>
      <c r="G1370" s="48">
        <v>1394042</v>
      </c>
      <c r="H1370" s="49">
        <v>45161</v>
      </c>
      <c r="I1370" s="44">
        <v>2020</v>
      </c>
      <c r="J1370" s="44">
        <v>2021</v>
      </c>
      <c r="K1370" s="44">
        <v>2023</v>
      </c>
      <c r="L1370" s="44" t="s">
        <v>33</v>
      </c>
      <c r="M1370" s="44" t="s">
        <v>7210</v>
      </c>
      <c r="N1370" s="44">
        <v>1</v>
      </c>
      <c r="O1370" t="str">
        <f>IF(_xlfn.XLOOKUP(C1370,Raw_Data_OS_23!$C$7:$C$4518,Raw_Data_OS_23!$C$7:$C$4518,"New_Claim")="New_Claim",IF(_xlfn.XLOOKUP(C1370,'Raw Data_OS_22'!$C$5:$C$4516,'Raw Data_OS_22'!$C$5:$C$4516,"New_Claim")="New_Claim",IF(I1370=$O$1,"F1","F2"),"Considered"),"Considered")</f>
        <v>Considered</v>
      </c>
      <c r="P1370" t="str" cm="1">
        <f t="array" ref="P1370">_xlfn.IFS(O1370="F1","F1",O1370="F2","F2",O1370="Considered",_xlfn.XLOOKUP(C1370,Raw_Data_OS_23!$C$7:$C$4518,Raw_Data_OS_23!$N$7:$N$4518,_xlfn.XLOOKUP(Raw_Data_Paid_23!C1370,'Raw Data_OS_22'!$C$5:$C$4516,'Raw Data_OS_22'!$O$5:$O$4516)))</f>
        <v>B2</v>
      </c>
      <c r="Q1370" t="str">
        <f t="shared" si="47"/>
        <v>B2</v>
      </c>
      <c r="R1370" t="str">
        <f t="shared" si="48"/>
        <v>2020Liability</v>
      </c>
    </row>
    <row r="1371" spans="2:18" x14ac:dyDescent="0.35">
      <c r="B1371" s="40"/>
      <c r="C1371" s="45" t="s">
        <v>6114</v>
      </c>
      <c r="D1371" s="46">
        <v>44554</v>
      </c>
      <c r="E1371" s="46">
        <v>44581</v>
      </c>
      <c r="F1371" s="47" t="s">
        <v>3910</v>
      </c>
      <c r="G1371" s="48">
        <v>38700</v>
      </c>
      <c r="H1371" s="49">
        <v>45162</v>
      </c>
      <c r="I1371" s="44">
        <v>2021</v>
      </c>
      <c r="J1371" s="44">
        <v>2022</v>
      </c>
      <c r="K1371" s="44">
        <v>2023</v>
      </c>
      <c r="L1371" s="44" t="s">
        <v>3138</v>
      </c>
      <c r="M1371" s="44" t="s">
        <v>7210</v>
      </c>
      <c r="N1371" s="44">
        <v>0</v>
      </c>
      <c r="O1371" t="str">
        <f>IF(_xlfn.XLOOKUP(C1371,Raw_Data_OS_23!$C$7:$C$4518,Raw_Data_OS_23!$C$7:$C$4518,"New_Claim")="New_Claim",IF(_xlfn.XLOOKUP(C1371,'Raw Data_OS_22'!$C$5:$C$4516,'Raw Data_OS_22'!$C$5:$C$4516,"New_Claim")="New_Claim",IF(I1371=$O$1,"F1","F2"),"Considered"),"Considered")</f>
        <v>Considered</v>
      </c>
      <c r="P1371" t="str" cm="1">
        <f t="array" ref="P1371">_xlfn.IFS(O1371="F1","F1",O1371="F2","F2",O1371="Considered",_xlfn.XLOOKUP(C1371,Raw_Data_OS_23!$C$7:$C$4518,Raw_Data_OS_23!$N$7:$N$4518,_xlfn.XLOOKUP(Raw_Data_Paid_23!C1371,'Raw Data_OS_22'!$C$5:$C$4516,'Raw Data_OS_22'!$O$5:$O$4516)))</f>
        <v>B2</v>
      </c>
      <c r="Q1371" t="str">
        <f t="shared" si="47"/>
        <v>B2</v>
      </c>
      <c r="R1371" t="str">
        <f t="shared" si="48"/>
        <v>2021Motor Private</v>
      </c>
    </row>
    <row r="1372" spans="2:18" x14ac:dyDescent="0.35">
      <c r="B1372" s="40"/>
      <c r="C1372" s="45" t="s">
        <v>2835</v>
      </c>
      <c r="D1372" s="46">
        <v>38624</v>
      </c>
      <c r="E1372" s="46">
        <v>38629</v>
      </c>
      <c r="F1372" s="47" t="s">
        <v>3908</v>
      </c>
      <c r="G1372" s="48">
        <v>542006</v>
      </c>
      <c r="H1372" s="49">
        <v>45162</v>
      </c>
      <c r="I1372" s="44">
        <v>2005</v>
      </c>
      <c r="J1372" s="44">
        <v>2005</v>
      </c>
      <c r="K1372" s="44">
        <v>2023</v>
      </c>
      <c r="L1372" s="44" t="s">
        <v>2714</v>
      </c>
      <c r="M1372" s="44" t="s">
        <v>7210</v>
      </c>
      <c r="N1372" s="44">
        <v>1</v>
      </c>
      <c r="O1372" t="str">
        <f>IF(_xlfn.XLOOKUP(C1372,Raw_Data_OS_23!$C$7:$C$4518,Raw_Data_OS_23!$C$7:$C$4518,"New_Claim")="New_Claim",IF(_xlfn.XLOOKUP(C1372,'Raw Data_OS_22'!$C$5:$C$4516,'Raw Data_OS_22'!$C$5:$C$4516,"New_Claim")="New_Claim",IF(I1372=$O$1,"F1","F2"),"Considered"),"Considered")</f>
        <v>Considered</v>
      </c>
      <c r="P1372" t="str" cm="1">
        <f t="array" ref="P1372">_xlfn.IFS(O1372="F1","F1",O1372="F2","F2",O1372="Considered",_xlfn.XLOOKUP(C1372,Raw_Data_OS_23!$C$7:$C$4518,Raw_Data_OS_23!$N$7:$N$4518,_xlfn.XLOOKUP(Raw_Data_Paid_23!C1372,'Raw Data_OS_22'!$C$5:$C$4516,'Raw Data_OS_22'!$O$5:$O$4516)))</f>
        <v>C2</v>
      </c>
      <c r="Q1372" t="str">
        <f t="shared" si="47"/>
        <v>C2</v>
      </c>
      <c r="R1372" t="str">
        <f t="shared" si="48"/>
        <v>2005Motor Commercial</v>
      </c>
    </row>
    <row r="1373" spans="2:18" x14ac:dyDescent="0.35">
      <c r="B1373" s="40"/>
      <c r="C1373" s="45" t="s">
        <v>6722</v>
      </c>
      <c r="D1373" s="46">
        <v>44512</v>
      </c>
      <c r="E1373" s="46">
        <v>44592</v>
      </c>
      <c r="F1373" s="47" t="s">
        <v>658</v>
      </c>
      <c r="G1373" s="48">
        <v>1330537</v>
      </c>
      <c r="H1373" s="49">
        <v>45166</v>
      </c>
      <c r="I1373" s="44">
        <v>2021</v>
      </c>
      <c r="J1373" s="44">
        <v>2022</v>
      </c>
      <c r="K1373" s="44">
        <v>2023</v>
      </c>
      <c r="L1373" s="44" t="s">
        <v>3138</v>
      </c>
      <c r="M1373" s="44" t="s">
        <v>7210</v>
      </c>
      <c r="N1373" s="44">
        <v>1</v>
      </c>
      <c r="O1373" t="str">
        <f>IF(_xlfn.XLOOKUP(C1373,Raw_Data_OS_23!$C$7:$C$4518,Raw_Data_OS_23!$C$7:$C$4518,"New_Claim")="New_Claim",IF(_xlfn.XLOOKUP(C1373,'Raw Data_OS_22'!$C$5:$C$4516,'Raw Data_OS_22'!$C$5:$C$4516,"New_Claim")="New_Claim",IF(I1373=$O$1,"F1","F2"),"Considered"),"Considered")</f>
        <v>Considered</v>
      </c>
      <c r="P1373" t="str" cm="1">
        <f t="array" ref="P1373">_xlfn.IFS(O1373="F1","F1",O1373="F2","F2",O1373="Considered",_xlfn.XLOOKUP(C1373,Raw_Data_OS_23!$C$7:$C$4518,Raw_Data_OS_23!$N$7:$N$4518,_xlfn.XLOOKUP(Raw_Data_Paid_23!C1373,'Raw Data_OS_22'!$C$5:$C$4516,'Raw Data_OS_22'!$O$5:$O$4516)))</f>
        <v>B2</v>
      </c>
      <c r="Q1373" t="str">
        <f t="shared" si="47"/>
        <v>B2</v>
      </c>
      <c r="R1373" t="str">
        <f t="shared" si="48"/>
        <v>2021Workmen's Compensation</v>
      </c>
    </row>
    <row r="1374" spans="2:18" x14ac:dyDescent="0.35">
      <c r="B1374" s="40"/>
      <c r="C1374" s="45" t="s">
        <v>978</v>
      </c>
      <c r="D1374" s="46">
        <v>44034</v>
      </c>
      <c r="E1374" s="46">
        <v>44034</v>
      </c>
      <c r="F1374" s="47" t="s">
        <v>3908</v>
      </c>
      <c r="G1374" s="48">
        <v>-91145</v>
      </c>
      <c r="H1374" s="49">
        <v>45166</v>
      </c>
      <c r="I1374" s="44">
        <v>2020</v>
      </c>
      <c r="J1374" s="44">
        <v>2020</v>
      </c>
      <c r="K1374" s="44">
        <v>2023</v>
      </c>
      <c r="L1374" s="44" t="s">
        <v>35</v>
      </c>
      <c r="M1374" s="44" t="s">
        <v>7210</v>
      </c>
      <c r="N1374" s="44">
        <v>0</v>
      </c>
      <c r="O1374" t="str">
        <f>IF(_xlfn.XLOOKUP(C1374,Raw_Data_OS_23!$C$7:$C$4518,Raw_Data_OS_23!$C$7:$C$4518,"New_Claim")="New_Claim",IF(_xlfn.XLOOKUP(C1374,'Raw Data_OS_22'!$C$5:$C$4516,'Raw Data_OS_22'!$C$5:$C$4516,"New_Claim")="New_Claim",IF(I1374=$O$1,"F1","F2"),"Considered"),"Considered")</f>
        <v>Considered</v>
      </c>
      <c r="P1374" t="str" cm="1">
        <f t="array" ref="P1374">_xlfn.IFS(O1374="F1","F1",O1374="F2","F2",O1374="Considered",_xlfn.XLOOKUP(C1374,Raw_Data_OS_23!$C$7:$C$4518,Raw_Data_OS_23!$N$7:$N$4518,_xlfn.XLOOKUP(Raw_Data_Paid_23!C1374,'Raw Data_OS_22'!$C$5:$C$4516,'Raw Data_OS_22'!$O$5:$O$4516)))</f>
        <v>B2</v>
      </c>
      <c r="Q1374" t="str">
        <f t="shared" si="47"/>
        <v>B2</v>
      </c>
      <c r="R1374" t="str">
        <f t="shared" si="48"/>
        <v>2020Motor Commercial</v>
      </c>
    </row>
    <row r="1375" spans="2:18" x14ac:dyDescent="0.35">
      <c r="B1375" s="40"/>
      <c r="C1375" s="45" t="s">
        <v>978</v>
      </c>
      <c r="D1375" s="46">
        <v>44034</v>
      </c>
      <c r="E1375" s="46">
        <v>44034</v>
      </c>
      <c r="F1375" s="47" t="s">
        <v>3908</v>
      </c>
      <c r="G1375" s="48">
        <v>-110000</v>
      </c>
      <c r="H1375" s="49">
        <v>45166</v>
      </c>
      <c r="I1375" s="44">
        <v>2020</v>
      </c>
      <c r="J1375" s="44">
        <v>2020</v>
      </c>
      <c r="K1375" s="44">
        <v>2023</v>
      </c>
      <c r="L1375" s="44" t="s">
        <v>35</v>
      </c>
      <c r="M1375" s="44" t="s">
        <v>7210</v>
      </c>
      <c r="N1375" s="44">
        <v>0</v>
      </c>
      <c r="O1375" t="str">
        <f>IF(_xlfn.XLOOKUP(C1375,Raw_Data_OS_23!$C$7:$C$4518,Raw_Data_OS_23!$C$7:$C$4518,"New_Claim")="New_Claim",IF(_xlfn.XLOOKUP(C1375,'Raw Data_OS_22'!$C$5:$C$4516,'Raw Data_OS_22'!$C$5:$C$4516,"New_Claim")="New_Claim",IF(I1375=$O$1,"F1","F2"),"Considered"),"Considered")</f>
        <v>Considered</v>
      </c>
      <c r="P1375" t="str" cm="1">
        <f t="array" ref="P1375">_xlfn.IFS(O1375="F1","F1",O1375="F2","F2",O1375="Considered",_xlfn.XLOOKUP(C1375,Raw_Data_OS_23!$C$7:$C$4518,Raw_Data_OS_23!$N$7:$N$4518,_xlfn.XLOOKUP(Raw_Data_Paid_23!C1375,'Raw Data_OS_22'!$C$5:$C$4516,'Raw Data_OS_22'!$O$5:$O$4516)))</f>
        <v>B2</v>
      </c>
      <c r="Q1375" t="str">
        <f t="shared" si="47"/>
        <v>B2</v>
      </c>
      <c r="R1375" t="str">
        <f t="shared" si="48"/>
        <v>2020Motor Commercial</v>
      </c>
    </row>
    <row r="1376" spans="2:18" x14ac:dyDescent="0.35">
      <c r="B1376" s="40"/>
      <c r="C1376" s="45" t="s">
        <v>6582</v>
      </c>
      <c r="D1376" s="46">
        <v>44709</v>
      </c>
      <c r="E1376" s="46">
        <v>44719</v>
      </c>
      <c r="F1376" s="47" t="s">
        <v>3910</v>
      </c>
      <c r="G1376" s="48">
        <v>-235443</v>
      </c>
      <c r="H1376" s="49">
        <v>45167</v>
      </c>
      <c r="I1376" s="44">
        <v>2022</v>
      </c>
      <c r="J1376" s="44">
        <v>2022</v>
      </c>
      <c r="K1376" s="44">
        <v>2023</v>
      </c>
      <c r="L1376" s="44" t="s">
        <v>6406</v>
      </c>
      <c r="M1376" s="44" t="s">
        <v>7210</v>
      </c>
      <c r="N1376" s="44">
        <v>0</v>
      </c>
      <c r="O1376" t="str">
        <f>IF(_xlfn.XLOOKUP(C1376,Raw_Data_OS_23!$C$7:$C$4518,Raw_Data_OS_23!$C$7:$C$4518,"New_Claim")="New_Claim",IF(_xlfn.XLOOKUP(C1376,'Raw Data_OS_22'!$C$5:$C$4516,'Raw Data_OS_22'!$C$5:$C$4516,"New_Claim")="New_Claim",IF(I1376=$O$1,"F1","F2"),"Considered"),"Considered")</f>
        <v>Considered</v>
      </c>
      <c r="P1376" t="str" cm="1">
        <f t="array" ref="P1376">_xlfn.IFS(O1376="F1","F1",O1376="F2","F2",O1376="Considered",_xlfn.XLOOKUP(C1376,Raw_Data_OS_23!$C$7:$C$4518,Raw_Data_OS_23!$N$7:$N$4518,_xlfn.XLOOKUP(Raw_Data_Paid_23!C1376,'Raw Data_OS_22'!$C$5:$C$4516,'Raw Data_OS_22'!$O$5:$O$4516)))</f>
        <v>B2</v>
      </c>
      <c r="Q1376" t="str">
        <f t="shared" si="47"/>
        <v>B2</v>
      </c>
      <c r="R1376" t="str">
        <f t="shared" si="48"/>
        <v>2022Motor Private</v>
      </c>
    </row>
    <row r="1377" spans="2:18" x14ac:dyDescent="0.35">
      <c r="B1377" s="40"/>
      <c r="C1377" s="45" t="s">
        <v>7573</v>
      </c>
      <c r="D1377" s="46">
        <v>45143</v>
      </c>
      <c r="E1377" s="46">
        <v>45145</v>
      </c>
      <c r="F1377" s="47" t="s">
        <v>3910</v>
      </c>
      <c r="G1377" s="48">
        <v>19500</v>
      </c>
      <c r="H1377" s="49">
        <v>45167</v>
      </c>
      <c r="I1377" s="44">
        <v>2023</v>
      </c>
      <c r="J1377" s="44">
        <v>2023</v>
      </c>
      <c r="K1377" s="44">
        <v>2023</v>
      </c>
      <c r="L1377" s="44" t="s">
        <v>7210</v>
      </c>
      <c r="M1377" s="44" t="s">
        <v>7210</v>
      </c>
      <c r="N1377" s="44">
        <v>1</v>
      </c>
      <c r="O1377" t="str">
        <f>IF(_xlfn.XLOOKUP(C1377,Raw_Data_OS_23!$C$7:$C$4518,Raw_Data_OS_23!$C$7:$C$4518,"New_Claim")="New_Claim",IF(_xlfn.XLOOKUP(C1377,'Raw Data_OS_22'!$C$5:$C$4516,'Raw Data_OS_22'!$C$5:$C$4516,"New_Claim")="New_Claim",IF(I1377=$O$1,"F1","F2"),"Considered"),"Considered")</f>
        <v>F1</v>
      </c>
      <c r="P1377" t="str" cm="1">
        <f t="array" ref="P1377">_xlfn.IFS(O1377="F1","F1",O1377="F2","F2",O1377="Considered",_xlfn.XLOOKUP(C1377,Raw_Data_OS_23!$C$7:$C$4518,Raw_Data_OS_23!$N$7:$N$4518,_xlfn.XLOOKUP(Raw_Data_Paid_23!C1377,'Raw Data_OS_22'!$C$5:$C$4516,'Raw Data_OS_22'!$O$5:$O$4516)))</f>
        <v>F1</v>
      </c>
      <c r="Q1377" t="str">
        <f t="shared" si="47"/>
        <v>F1</v>
      </c>
      <c r="R1377" t="str">
        <f t="shared" si="48"/>
        <v>2023Motor Private</v>
      </c>
    </row>
    <row r="1378" spans="2:18" x14ac:dyDescent="0.35">
      <c r="B1378" s="40"/>
      <c r="C1378" s="45" t="s">
        <v>3568</v>
      </c>
      <c r="D1378" s="46">
        <v>44472</v>
      </c>
      <c r="E1378" s="46">
        <v>44481</v>
      </c>
      <c r="F1378" s="47" t="s">
        <v>3910</v>
      </c>
      <c r="G1378" s="48">
        <v>258000</v>
      </c>
      <c r="H1378" s="49">
        <v>45167</v>
      </c>
      <c r="I1378" s="44">
        <v>2021</v>
      </c>
      <c r="J1378" s="44">
        <v>2021</v>
      </c>
      <c r="K1378" s="44">
        <v>2023</v>
      </c>
      <c r="L1378" s="44" t="s">
        <v>3138</v>
      </c>
      <c r="M1378" s="44" t="s">
        <v>7210</v>
      </c>
      <c r="N1378" s="44">
        <v>0</v>
      </c>
      <c r="O1378" t="str">
        <f>IF(_xlfn.XLOOKUP(C1378,Raw_Data_OS_23!$C$7:$C$4518,Raw_Data_OS_23!$C$7:$C$4518,"New_Claim")="New_Claim",IF(_xlfn.XLOOKUP(C1378,'Raw Data_OS_22'!$C$5:$C$4516,'Raw Data_OS_22'!$C$5:$C$4516,"New_Claim")="New_Claim",IF(I1378=$O$1,"F1","F2"),"Considered"),"Considered")</f>
        <v>Considered</v>
      </c>
      <c r="P1378" t="str" cm="1">
        <f t="array" ref="P1378">_xlfn.IFS(O1378="F1","F1",O1378="F2","F2",O1378="Considered",_xlfn.XLOOKUP(C1378,Raw_Data_OS_23!$C$7:$C$4518,Raw_Data_OS_23!$N$7:$N$4518,_xlfn.XLOOKUP(Raw_Data_Paid_23!C1378,'Raw Data_OS_22'!$C$5:$C$4516,'Raw Data_OS_22'!$O$5:$O$4516)))</f>
        <v>B2</v>
      </c>
      <c r="Q1378" t="str">
        <f t="shared" si="47"/>
        <v>B2</v>
      </c>
      <c r="R1378" t="str">
        <f t="shared" si="48"/>
        <v>2021Motor Private</v>
      </c>
    </row>
    <row r="1379" spans="2:18" x14ac:dyDescent="0.35">
      <c r="B1379" s="40"/>
      <c r="C1379" s="45" t="s">
        <v>3568</v>
      </c>
      <c r="D1379" s="46">
        <v>44472</v>
      </c>
      <c r="E1379" s="46">
        <v>44481</v>
      </c>
      <c r="F1379" s="47" t="s">
        <v>3910</v>
      </c>
      <c r="G1379" s="48">
        <v>300000</v>
      </c>
      <c r="H1379" s="49">
        <v>45167</v>
      </c>
      <c r="I1379" s="44">
        <v>2021</v>
      </c>
      <c r="J1379" s="44">
        <v>2021</v>
      </c>
      <c r="K1379" s="44">
        <v>2023</v>
      </c>
      <c r="L1379" s="44" t="s">
        <v>3138</v>
      </c>
      <c r="M1379" s="44" t="s">
        <v>7210</v>
      </c>
      <c r="N1379" s="44">
        <v>0</v>
      </c>
      <c r="O1379" t="str">
        <f>IF(_xlfn.XLOOKUP(C1379,Raw_Data_OS_23!$C$7:$C$4518,Raw_Data_OS_23!$C$7:$C$4518,"New_Claim")="New_Claim",IF(_xlfn.XLOOKUP(C1379,'Raw Data_OS_22'!$C$5:$C$4516,'Raw Data_OS_22'!$C$5:$C$4516,"New_Claim")="New_Claim",IF(I1379=$O$1,"F1","F2"),"Considered"),"Considered")</f>
        <v>Considered</v>
      </c>
      <c r="P1379" t="str" cm="1">
        <f t="array" ref="P1379">_xlfn.IFS(O1379="F1","F1",O1379="F2","F2",O1379="Considered",_xlfn.XLOOKUP(C1379,Raw_Data_OS_23!$C$7:$C$4518,Raw_Data_OS_23!$N$7:$N$4518,_xlfn.XLOOKUP(Raw_Data_Paid_23!C1379,'Raw Data_OS_22'!$C$5:$C$4516,'Raw Data_OS_22'!$O$5:$O$4516)))</f>
        <v>B2</v>
      </c>
      <c r="Q1379" t="str">
        <f t="shared" si="47"/>
        <v>B2</v>
      </c>
      <c r="R1379" t="str">
        <f t="shared" si="48"/>
        <v>2021Motor Private</v>
      </c>
    </row>
    <row r="1380" spans="2:18" x14ac:dyDescent="0.35">
      <c r="B1380" s="40"/>
      <c r="C1380" s="45" t="s">
        <v>6582</v>
      </c>
      <c r="D1380" s="46">
        <v>44709</v>
      </c>
      <c r="E1380" s="46">
        <v>44719</v>
      </c>
      <c r="F1380" s="47" t="s">
        <v>3910</v>
      </c>
      <c r="G1380" s="48">
        <v>235443</v>
      </c>
      <c r="H1380" s="49">
        <v>45167</v>
      </c>
      <c r="I1380" s="44">
        <v>2022</v>
      </c>
      <c r="J1380" s="44">
        <v>2022</v>
      </c>
      <c r="K1380" s="44">
        <v>2023</v>
      </c>
      <c r="L1380" s="44" t="s">
        <v>6406</v>
      </c>
      <c r="M1380" s="44" t="s">
        <v>7210</v>
      </c>
      <c r="N1380" s="44">
        <v>0</v>
      </c>
      <c r="O1380" t="str">
        <f>IF(_xlfn.XLOOKUP(C1380,Raw_Data_OS_23!$C$7:$C$4518,Raw_Data_OS_23!$C$7:$C$4518,"New_Claim")="New_Claim",IF(_xlfn.XLOOKUP(C1380,'Raw Data_OS_22'!$C$5:$C$4516,'Raw Data_OS_22'!$C$5:$C$4516,"New_Claim")="New_Claim",IF(I1380=$O$1,"F1","F2"),"Considered"),"Considered")</f>
        <v>Considered</v>
      </c>
      <c r="P1380" t="str" cm="1">
        <f t="array" ref="P1380">_xlfn.IFS(O1380="F1","F1",O1380="F2","F2",O1380="Considered",_xlfn.XLOOKUP(C1380,Raw_Data_OS_23!$C$7:$C$4518,Raw_Data_OS_23!$N$7:$N$4518,_xlfn.XLOOKUP(Raw_Data_Paid_23!C1380,'Raw Data_OS_22'!$C$5:$C$4516,'Raw Data_OS_22'!$O$5:$O$4516)))</f>
        <v>B2</v>
      </c>
      <c r="Q1380" t="str">
        <f t="shared" si="47"/>
        <v>B2</v>
      </c>
      <c r="R1380" t="str">
        <f t="shared" si="48"/>
        <v>2022Motor Private</v>
      </c>
    </row>
    <row r="1381" spans="2:18" x14ac:dyDescent="0.35">
      <c r="B1381" s="40"/>
      <c r="C1381" s="45" t="s">
        <v>3685</v>
      </c>
      <c r="D1381" s="46">
        <v>44454</v>
      </c>
      <c r="E1381" s="46">
        <v>44508</v>
      </c>
      <c r="F1381" s="47" t="s">
        <v>3910</v>
      </c>
      <c r="G1381" s="48">
        <v>110000</v>
      </c>
      <c r="H1381" s="49">
        <v>45167</v>
      </c>
      <c r="I1381" s="44">
        <v>2021</v>
      </c>
      <c r="J1381" s="44">
        <v>2021</v>
      </c>
      <c r="K1381" s="44">
        <v>2023</v>
      </c>
      <c r="L1381" s="44" t="s">
        <v>3073</v>
      </c>
      <c r="M1381" s="44" t="s">
        <v>7210</v>
      </c>
      <c r="N1381" s="44">
        <v>0</v>
      </c>
      <c r="O1381" t="str">
        <f>IF(_xlfn.XLOOKUP(C1381,Raw_Data_OS_23!$C$7:$C$4518,Raw_Data_OS_23!$C$7:$C$4518,"New_Claim")="New_Claim",IF(_xlfn.XLOOKUP(C1381,'Raw Data_OS_22'!$C$5:$C$4516,'Raw Data_OS_22'!$C$5:$C$4516,"New_Claim")="New_Claim",IF(I1381=$O$1,"F1","F2"),"Considered"),"Considered")</f>
        <v>Considered</v>
      </c>
      <c r="P1381" t="str" cm="1">
        <f t="array" ref="P1381">_xlfn.IFS(O1381="F1","F1",O1381="F2","F2",O1381="Considered",_xlfn.XLOOKUP(C1381,Raw_Data_OS_23!$C$7:$C$4518,Raw_Data_OS_23!$N$7:$N$4518,_xlfn.XLOOKUP(Raw_Data_Paid_23!C1381,'Raw Data_OS_22'!$C$5:$C$4516,'Raw Data_OS_22'!$O$5:$O$4516)))</f>
        <v>B2</v>
      </c>
      <c r="Q1381" t="str">
        <f t="shared" si="47"/>
        <v>B2</v>
      </c>
      <c r="R1381" t="str">
        <f t="shared" si="48"/>
        <v>2021Motor Private</v>
      </c>
    </row>
    <row r="1382" spans="2:18" x14ac:dyDescent="0.35">
      <c r="B1382" s="40"/>
      <c r="C1382" s="45" t="s">
        <v>156</v>
      </c>
      <c r="D1382" s="46">
        <v>43854</v>
      </c>
      <c r="E1382" s="46">
        <v>43854</v>
      </c>
      <c r="F1382" s="47" t="s">
        <v>3908</v>
      </c>
      <c r="G1382" s="48">
        <v>190000</v>
      </c>
      <c r="H1382" s="49">
        <v>45169</v>
      </c>
      <c r="I1382" s="44">
        <v>2020</v>
      </c>
      <c r="J1382" s="44">
        <v>2020</v>
      </c>
      <c r="K1382" s="44">
        <v>2023</v>
      </c>
      <c r="L1382" s="44" t="s">
        <v>28</v>
      </c>
      <c r="M1382" s="44" t="s">
        <v>7210</v>
      </c>
      <c r="N1382" s="44">
        <v>0</v>
      </c>
      <c r="O1382" t="str">
        <f>IF(_xlfn.XLOOKUP(C1382,Raw_Data_OS_23!$C$7:$C$4518,Raw_Data_OS_23!$C$7:$C$4518,"New_Claim")="New_Claim",IF(_xlfn.XLOOKUP(C1382,'Raw Data_OS_22'!$C$5:$C$4516,'Raw Data_OS_22'!$C$5:$C$4516,"New_Claim")="New_Claim",IF(I1382=$O$1,"F1","F2"),"Considered"),"Considered")</f>
        <v>Considered</v>
      </c>
      <c r="P1382" t="str" cm="1">
        <f t="array" ref="P1382">_xlfn.IFS(O1382="F1","F1",O1382="F2","F2",O1382="Considered",_xlfn.XLOOKUP(C1382,Raw_Data_OS_23!$C$7:$C$4518,Raw_Data_OS_23!$N$7:$N$4518,_xlfn.XLOOKUP(Raw_Data_Paid_23!C1382,'Raw Data_OS_22'!$C$5:$C$4516,'Raw Data_OS_22'!$O$5:$O$4516)))</f>
        <v>B2</v>
      </c>
      <c r="Q1382" t="str">
        <f t="shared" si="47"/>
        <v>B2</v>
      </c>
      <c r="R1382" t="str">
        <f t="shared" si="48"/>
        <v>2020Motor Commercial</v>
      </c>
    </row>
    <row r="1383" spans="2:18" x14ac:dyDescent="0.35">
      <c r="B1383" s="40"/>
      <c r="C1383" s="45" t="s">
        <v>156</v>
      </c>
      <c r="D1383" s="46">
        <v>43854</v>
      </c>
      <c r="E1383" s="46">
        <v>43854</v>
      </c>
      <c r="F1383" s="47" t="s">
        <v>3908</v>
      </c>
      <c r="G1383" s="48">
        <v>35000</v>
      </c>
      <c r="H1383" s="49">
        <v>45169</v>
      </c>
      <c r="I1383" s="44">
        <v>2020</v>
      </c>
      <c r="J1383" s="44">
        <v>2020</v>
      </c>
      <c r="K1383" s="44">
        <v>2023</v>
      </c>
      <c r="L1383" s="44" t="s">
        <v>28</v>
      </c>
      <c r="M1383" s="44" t="s">
        <v>7210</v>
      </c>
      <c r="N1383" s="44">
        <v>0</v>
      </c>
      <c r="O1383" t="str">
        <f>IF(_xlfn.XLOOKUP(C1383,Raw_Data_OS_23!$C$7:$C$4518,Raw_Data_OS_23!$C$7:$C$4518,"New_Claim")="New_Claim",IF(_xlfn.XLOOKUP(C1383,'Raw Data_OS_22'!$C$5:$C$4516,'Raw Data_OS_22'!$C$5:$C$4516,"New_Claim")="New_Claim",IF(I1383=$O$1,"F1","F2"),"Considered"),"Considered")</f>
        <v>Considered</v>
      </c>
      <c r="P1383" t="str" cm="1">
        <f t="array" ref="P1383">_xlfn.IFS(O1383="F1","F1",O1383="F2","F2",O1383="Considered",_xlfn.XLOOKUP(C1383,Raw_Data_OS_23!$C$7:$C$4518,Raw_Data_OS_23!$N$7:$N$4518,_xlfn.XLOOKUP(Raw_Data_Paid_23!C1383,'Raw Data_OS_22'!$C$5:$C$4516,'Raw Data_OS_22'!$O$5:$O$4516)))</f>
        <v>B2</v>
      </c>
      <c r="Q1383" t="str">
        <f t="shared" si="47"/>
        <v>B2</v>
      </c>
      <c r="R1383" t="str">
        <f t="shared" si="48"/>
        <v>2020Motor Commercial</v>
      </c>
    </row>
    <row r="1384" spans="2:18" x14ac:dyDescent="0.35">
      <c r="B1384" s="40"/>
      <c r="C1384" s="45" t="s">
        <v>3125</v>
      </c>
      <c r="D1384" s="46">
        <v>44426</v>
      </c>
      <c r="E1384" s="46">
        <v>44433</v>
      </c>
      <c r="F1384" s="47" t="s">
        <v>3908</v>
      </c>
      <c r="G1384" s="48">
        <v>2000</v>
      </c>
      <c r="H1384" s="49">
        <v>45169</v>
      </c>
      <c r="I1384" s="44">
        <v>2021</v>
      </c>
      <c r="J1384" s="44">
        <v>2021</v>
      </c>
      <c r="K1384" s="44">
        <v>2023</v>
      </c>
      <c r="L1384" s="44" t="s">
        <v>3073</v>
      </c>
      <c r="M1384" s="44" t="s">
        <v>7210</v>
      </c>
      <c r="N1384" s="44">
        <v>0</v>
      </c>
      <c r="O1384" t="str">
        <f>IF(_xlfn.XLOOKUP(C1384,Raw_Data_OS_23!$C$7:$C$4518,Raw_Data_OS_23!$C$7:$C$4518,"New_Claim")="New_Claim",IF(_xlfn.XLOOKUP(C1384,'Raw Data_OS_22'!$C$5:$C$4516,'Raw Data_OS_22'!$C$5:$C$4516,"New_Claim")="New_Claim",IF(I1384=$O$1,"F1","F2"),"Considered"),"Considered")</f>
        <v>Considered</v>
      </c>
      <c r="P1384" t="str" cm="1">
        <f t="array" ref="P1384">_xlfn.IFS(O1384="F1","F1",O1384="F2","F2",O1384="Considered",_xlfn.XLOOKUP(C1384,Raw_Data_OS_23!$C$7:$C$4518,Raw_Data_OS_23!$N$7:$N$4518,_xlfn.XLOOKUP(Raw_Data_Paid_23!C1384,'Raw Data_OS_22'!$C$5:$C$4516,'Raw Data_OS_22'!$O$5:$O$4516)))</f>
        <v>B2</v>
      </c>
      <c r="Q1384" t="str">
        <f t="shared" si="47"/>
        <v>B2</v>
      </c>
      <c r="R1384" t="str">
        <f t="shared" si="48"/>
        <v>2021Motor Commercial</v>
      </c>
    </row>
    <row r="1385" spans="2:18" x14ac:dyDescent="0.35">
      <c r="B1385" s="40"/>
      <c r="C1385" s="45" t="s">
        <v>3677</v>
      </c>
      <c r="D1385" s="46">
        <v>44498</v>
      </c>
      <c r="E1385" s="46">
        <v>44509</v>
      </c>
      <c r="F1385" s="47" t="s">
        <v>3908</v>
      </c>
      <c r="G1385" s="48">
        <v>147000</v>
      </c>
      <c r="H1385" s="49">
        <v>45169</v>
      </c>
      <c r="I1385" s="44">
        <v>2021</v>
      </c>
      <c r="J1385" s="44">
        <v>2021</v>
      </c>
      <c r="K1385" s="44">
        <v>2023</v>
      </c>
      <c r="L1385" s="44" t="s">
        <v>3138</v>
      </c>
      <c r="M1385" s="44" t="s">
        <v>7210</v>
      </c>
      <c r="N1385" s="44">
        <v>0</v>
      </c>
      <c r="O1385" t="str">
        <f>IF(_xlfn.XLOOKUP(C1385,Raw_Data_OS_23!$C$7:$C$4518,Raw_Data_OS_23!$C$7:$C$4518,"New_Claim")="New_Claim",IF(_xlfn.XLOOKUP(C1385,'Raw Data_OS_22'!$C$5:$C$4516,'Raw Data_OS_22'!$C$5:$C$4516,"New_Claim")="New_Claim",IF(I1385=$O$1,"F1","F2"),"Considered"),"Considered")</f>
        <v>Considered</v>
      </c>
      <c r="P1385" t="str" cm="1">
        <f t="array" ref="P1385">_xlfn.IFS(O1385="F1","F1",O1385="F2","F2",O1385="Considered",_xlfn.XLOOKUP(C1385,Raw_Data_OS_23!$C$7:$C$4518,Raw_Data_OS_23!$N$7:$N$4518,_xlfn.XLOOKUP(Raw_Data_Paid_23!C1385,'Raw Data_OS_22'!$C$5:$C$4516,'Raw Data_OS_22'!$O$5:$O$4516)))</f>
        <v>C2</v>
      </c>
      <c r="Q1385" t="str">
        <f t="shared" si="47"/>
        <v>C2</v>
      </c>
      <c r="R1385" t="str">
        <f t="shared" si="48"/>
        <v>2021Motor Commercial</v>
      </c>
    </row>
    <row r="1386" spans="2:18" x14ac:dyDescent="0.35">
      <c r="B1386" s="40"/>
      <c r="C1386" s="45" t="s">
        <v>3627</v>
      </c>
      <c r="D1386" s="46">
        <v>44475</v>
      </c>
      <c r="E1386" s="46">
        <v>44495</v>
      </c>
      <c r="F1386" s="47" t="s">
        <v>3910</v>
      </c>
      <c r="G1386" s="48">
        <v>7000</v>
      </c>
      <c r="H1386" s="49">
        <v>45169</v>
      </c>
      <c r="I1386" s="44">
        <v>2021</v>
      </c>
      <c r="J1386" s="44">
        <v>2021</v>
      </c>
      <c r="K1386" s="44">
        <v>2023</v>
      </c>
      <c r="L1386" s="44" t="s">
        <v>3138</v>
      </c>
      <c r="M1386" s="44" t="s">
        <v>7210</v>
      </c>
      <c r="N1386" s="44">
        <v>1</v>
      </c>
      <c r="O1386" t="str">
        <f>IF(_xlfn.XLOOKUP(C1386,Raw_Data_OS_23!$C$7:$C$4518,Raw_Data_OS_23!$C$7:$C$4518,"New_Claim")="New_Claim",IF(_xlfn.XLOOKUP(C1386,'Raw Data_OS_22'!$C$5:$C$4516,'Raw Data_OS_22'!$C$5:$C$4516,"New_Claim")="New_Claim",IF(I1386=$O$1,"F1","F2"),"Considered"),"Considered")</f>
        <v>Considered</v>
      </c>
      <c r="P1386" t="str" cm="1">
        <f t="array" ref="P1386">_xlfn.IFS(O1386="F1","F1",O1386="F2","F2",O1386="Considered",_xlfn.XLOOKUP(C1386,Raw_Data_OS_23!$C$7:$C$4518,Raw_Data_OS_23!$N$7:$N$4518,_xlfn.XLOOKUP(Raw_Data_Paid_23!C1386,'Raw Data_OS_22'!$C$5:$C$4516,'Raw Data_OS_22'!$O$5:$O$4516)))</f>
        <v>C2</v>
      </c>
      <c r="Q1386" t="str">
        <f t="shared" si="47"/>
        <v>C2</v>
      </c>
      <c r="R1386" t="str">
        <f t="shared" si="48"/>
        <v>2021Motor Private</v>
      </c>
    </row>
    <row r="1387" spans="2:18" x14ac:dyDescent="0.35">
      <c r="B1387" s="40"/>
      <c r="C1387" s="45" t="s">
        <v>3630</v>
      </c>
      <c r="D1387" s="46">
        <v>44486</v>
      </c>
      <c r="E1387" s="46">
        <v>44495</v>
      </c>
      <c r="F1387" s="47" t="s">
        <v>3910</v>
      </c>
      <c r="G1387" s="48">
        <v>7000</v>
      </c>
      <c r="H1387" s="49">
        <v>45169</v>
      </c>
      <c r="I1387" s="44">
        <v>2021</v>
      </c>
      <c r="J1387" s="44">
        <v>2021</v>
      </c>
      <c r="K1387" s="44">
        <v>2023</v>
      </c>
      <c r="L1387" s="44" t="s">
        <v>3138</v>
      </c>
      <c r="M1387" s="44" t="s">
        <v>7210</v>
      </c>
      <c r="N1387" s="44">
        <v>0</v>
      </c>
      <c r="O1387" t="str">
        <f>IF(_xlfn.XLOOKUP(C1387,Raw_Data_OS_23!$C$7:$C$4518,Raw_Data_OS_23!$C$7:$C$4518,"New_Claim")="New_Claim",IF(_xlfn.XLOOKUP(C1387,'Raw Data_OS_22'!$C$5:$C$4516,'Raw Data_OS_22'!$C$5:$C$4516,"New_Claim")="New_Claim",IF(I1387=$O$1,"F1","F2"),"Considered"),"Considered")</f>
        <v>Considered</v>
      </c>
      <c r="P1387" t="str" cm="1">
        <f t="array" ref="P1387">_xlfn.IFS(O1387="F1","F1",O1387="F2","F2",O1387="Considered",_xlfn.XLOOKUP(C1387,Raw_Data_OS_23!$C$7:$C$4518,Raw_Data_OS_23!$N$7:$N$4518,_xlfn.XLOOKUP(Raw_Data_Paid_23!C1387,'Raw Data_OS_22'!$C$5:$C$4516,'Raw Data_OS_22'!$O$5:$O$4516)))</f>
        <v>B2</v>
      </c>
      <c r="Q1387" t="str">
        <f t="shared" si="47"/>
        <v>B2</v>
      </c>
      <c r="R1387" t="str">
        <f t="shared" si="48"/>
        <v>2021Motor Private</v>
      </c>
    </row>
    <row r="1388" spans="2:18" x14ac:dyDescent="0.35">
      <c r="B1388" s="40"/>
      <c r="C1388" s="45" t="s">
        <v>3139</v>
      </c>
      <c r="D1388" s="46">
        <v>44493</v>
      </c>
      <c r="E1388" s="46">
        <v>44495</v>
      </c>
      <c r="F1388" s="47" t="s">
        <v>3910</v>
      </c>
      <c r="G1388" s="48">
        <v>5000</v>
      </c>
      <c r="H1388" s="49">
        <v>45169</v>
      </c>
      <c r="I1388" s="44">
        <v>2021</v>
      </c>
      <c r="J1388" s="44">
        <v>2021</v>
      </c>
      <c r="K1388" s="44">
        <v>2023</v>
      </c>
      <c r="L1388" s="44" t="s">
        <v>3138</v>
      </c>
      <c r="M1388" s="44" t="s">
        <v>7210</v>
      </c>
      <c r="N1388" s="44">
        <v>0</v>
      </c>
      <c r="O1388" t="str">
        <f>IF(_xlfn.XLOOKUP(C1388,Raw_Data_OS_23!$C$7:$C$4518,Raw_Data_OS_23!$C$7:$C$4518,"New_Claim")="New_Claim",IF(_xlfn.XLOOKUP(C1388,'Raw Data_OS_22'!$C$5:$C$4516,'Raw Data_OS_22'!$C$5:$C$4516,"New_Claim")="New_Claim",IF(I1388=$O$1,"F1","F2"),"Considered"),"Considered")</f>
        <v>Considered</v>
      </c>
      <c r="P1388" t="str" cm="1">
        <f t="array" ref="P1388">_xlfn.IFS(O1388="F1","F1",O1388="F2","F2",O1388="Considered",_xlfn.XLOOKUP(C1388,Raw_Data_OS_23!$C$7:$C$4518,Raw_Data_OS_23!$N$7:$N$4518,_xlfn.XLOOKUP(Raw_Data_Paid_23!C1388,'Raw Data_OS_22'!$C$5:$C$4516,'Raw Data_OS_22'!$O$5:$O$4516)))</f>
        <v>B2</v>
      </c>
      <c r="Q1388" t="str">
        <f t="shared" si="47"/>
        <v>B2</v>
      </c>
      <c r="R1388" t="str">
        <f t="shared" si="48"/>
        <v>2021Motor Private</v>
      </c>
    </row>
    <row r="1389" spans="2:18" x14ac:dyDescent="0.35">
      <c r="B1389" s="40"/>
      <c r="C1389" s="45" t="s">
        <v>3643</v>
      </c>
      <c r="D1389" s="46">
        <v>44479</v>
      </c>
      <c r="E1389" s="46">
        <v>44487</v>
      </c>
      <c r="F1389" s="47" t="s">
        <v>3908</v>
      </c>
      <c r="G1389" s="48">
        <v>5000</v>
      </c>
      <c r="H1389" s="49">
        <v>45169</v>
      </c>
      <c r="I1389" s="44">
        <v>2021</v>
      </c>
      <c r="J1389" s="44">
        <v>2021</v>
      </c>
      <c r="K1389" s="44">
        <v>2023</v>
      </c>
      <c r="L1389" s="44" t="s">
        <v>3138</v>
      </c>
      <c r="M1389" s="44" t="s">
        <v>7210</v>
      </c>
      <c r="N1389" s="44">
        <v>1</v>
      </c>
      <c r="O1389" t="str">
        <f>IF(_xlfn.XLOOKUP(C1389,Raw_Data_OS_23!$C$7:$C$4518,Raw_Data_OS_23!$C$7:$C$4518,"New_Claim")="New_Claim",IF(_xlfn.XLOOKUP(C1389,'Raw Data_OS_22'!$C$5:$C$4516,'Raw Data_OS_22'!$C$5:$C$4516,"New_Claim")="New_Claim",IF(I1389=$O$1,"F1","F2"),"Considered"),"Considered")</f>
        <v>Considered</v>
      </c>
      <c r="P1389" t="str" cm="1">
        <f t="array" ref="P1389">_xlfn.IFS(O1389="F1","F1",O1389="F2","F2",O1389="Considered",_xlfn.XLOOKUP(C1389,Raw_Data_OS_23!$C$7:$C$4518,Raw_Data_OS_23!$N$7:$N$4518,_xlfn.XLOOKUP(Raw_Data_Paid_23!C1389,'Raw Data_OS_22'!$C$5:$C$4516,'Raw Data_OS_22'!$O$5:$O$4516)))</f>
        <v>C2</v>
      </c>
      <c r="Q1389" t="str">
        <f t="shared" si="47"/>
        <v>C2</v>
      </c>
      <c r="R1389" t="str">
        <f t="shared" si="48"/>
        <v>2021Motor Commercial</v>
      </c>
    </row>
    <row r="1390" spans="2:18" x14ac:dyDescent="0.35">
      <c r="B1390" s="40"/>
      <c r="C1390" s="45" t="s">
        <v>3666</v>
      </c>
      <c r="D1390" s="46">
        <v>44447</v>
      </c>
      <c r="E1390" s="46">
        <v>44459</v>
      </c>
      <c r="F1390" s="47" t="s">
        <v>3910</v>
      </c>
      <c r="G1390" s="48">
        <v>5000</v>
      </c>
      <c r="H1390" s="49">
        <v>45169</v>
      </c>
      <c r="I1390" s="44">
        <v>2021</v>
      </c>
      <c r="J1390" s="44">
        <v>2021</v>
      </c>
      <c r="K1390" s="44">
        <v>2023</v>
      </c>
      <c r="L1390" s="44" t="s">
        <v>3073</v>
      </c>
      <c r="M1390" s="44" t="s">
        <v>7210</v>
      </c>
      <c r="N1390" s="44">
        <v>1</v>
      </c>
      <c r="O1390" t="str">
        <f>IF(_xlfn.XLOOKUP(C1390,Raw_Data_OS_23!$C$7:$C$4518,Raw_Data_OS_23!$C$7:$C$4518,"New_Claim")="New_Claim",IF(_xlfn.XLOOKUP(C1390,'Raw Data_OS_22'!$C$5:$C$4516,'Raw Data_OS_22'!$C$5:$C$4516,"New_Claim")="New_Claim",IF(I1390=$O$1,"F1","F2"),"Considered"),"Considered")</f>
        <v>Considered</v>
      </c>
      <c r="P1390" t="str" cm="1">
        <f t="array" ref="P1390">_xlfn.IFS(O1390="F1","F1",O1390="F2","F2",O1390="Considered",_xlfn.XLOOKUP(C1390,Raw_Data_OS_23!$C$7:$C$4518,Raw_Data_OS_23!$N$7:$N$4518,_xlfn.XLOOKUP(Raw_Data_Paid_23!C1390,'Raw Data_OS_22'!$C$5:$C$4516,'Raw Data_OS_22'!$O$5:$O$4516)))</f>
        <v>B2</v>
      </c>
      <c r="Q1390" t="str">
        <f t="shared" si="47"/>
        <v>B2</v>
      </c>
      <c r="R1390" t="str">
        <f t="shared" si="48"/>
        <v>2021Motor Private</v>
      </c>
    </row>
    <row r="1391" spans="2:18" x14ac:dyDescent="0.35">
      <c r="B1391" s="40"/>
      <c r="C1391" s="45" t="s">
        <v>3755</v>
      </c>
      <c r="D1391" s="46">
        <v>44417</v>
      </c>
      <c r="E1391" s="46">
        <v>44523</v>
      </c>
      <c r="F1391" s="47" t="s">
        <v>3910</v>
      </c>
      <c r="G1391" s="48">
        <v>2000</v>
      </c>
      <c r="H1391" s="49">
        <v>45169</v>
      </c>
      <c r="I1391" s="44">
        <v>2021</v>
      </c>
      <c r="J1391" s="44">
        <v>2021</v>
      </c>
      <c r="K1391" s="44">
        <v>2023</v>
      </c>
      <c r="L1391" s="44" t="s">
        <v>3073</v>
      </c>
      <c r="M1391" s="44" t="s">
        <v>7210</v>
      </c>
      <c r="N1391" s="44">
        <v>1</v>
      </c>
      <c r="O1391" t="str">
        <f>IF(_xlfn.XLOOKUP(C1391,Raw_Data_OS_23!$C$7:$C$4518,Raw_Data_OS_23!$C$7:$C$4518,"New_Claim")="New_Claim",IF(_xlfn.XLOOKUP(C1391,'Raw Data_OS_22'!$C$5:$C$4516,'Raw Data_OS_22'!$C$5:$C$4516,"New_Claim")="New_Claim",IF(I1391=$O$1,"F1","F2"),"Considered"),"Considered")</f>
        <v>Considered</v>
      </c>
      <c r="P1391" t="str" cm="1">
        <f t="array" ref="P1391">_xlfn.IFS(O1391="F1","F1",O1391="F2","F2",O1391="Considered",_xlfn.XLOOKUP(C1391,Raw_Data_OS_23!$C$7:$C$4518,Raw_Data_OS_23!$N$7:$N$4518,_xlfn.XLOOKUP(Raw_Data_Paid_23!C1391,'Raw Data_OS_22'!$C$5:$C$4516,'Raw Data_OS_22'!$O$5:$O$4516)))</f>
        <v>C2</v>
      </c>
      <c r="Q1391" t="str">
        <f t="shared" si="47"/>
        <v>C2</v>
      </c>
      <c r="R1391" t="str">
        <f t="shared" si="48"/>
        <v>2021Motor Private</v>
      </c>
    </row>
    <row r="1392" spans="2:18" x14ac:dyDescent="0.35">
      <c r="B1392" s="40"/>
      <c r="C1392" s="45" t="s">
        <v>3674</v>
      </c>
      <c r="D1392" s="46">
        <v>44498</v>
      </c>
      <c r="E1392" s="46">
        <v>44501</v>
      </c>
      <c r="F1392" s="47" t="s">
        <v>3910</v>
      </c>
      <c r="G1392" s="48">
        <v>5000</v>
      </c>
      <c r="H1392" s="49">
        <v>45169</v>
      </c>
      <c r="I1392" s="44">
        <v>2021</v>
      </c>
      <c r="J1392" s="44">
        <v>2021</v>
      </c>
      <c r="K1392" s="44">
        <v>2023</v>
      </c>
      <c r="L1392" s="44" t="s">
        <v>3138</v>
      </c>
      <c r="M1392" s="44" t="s">
        <v>7210</v>
      </c>
      <c r="N1392" s="44">
        <v>1</v>
      </c>
      <c r="O1392" t="str">
        <f>IF(_xlfn.XLOOKUP(C1392,Raw_Data_OS_23!$C$7:$C$4518,Raw_Data_OS_23!$C$7:$C$4518,"New_Claim")="New_Claim",IF(_xlfn.XLOOKUP(C1392,'Raw Data_OS_22'!$C$5:$C$4516,'Raw Data_OS_22'!$C$5:$C$4516,"New_Claim")="New_Claim",IF(I1392=$O$1,"F1","F2"),"Considered"),"Considered")</f>
        <v>Considered</v>
      </c>
      <c r="P1392" t="str" cm="1">
        <f t="array" ref="P1392">_xlfn.IFS(O1392="F1","F1",O1392="F2","F2",O1392="Considered",_xlfn.XLOOKUP(C1392,Raw_Data_OS_23!$C$7:$C$4518,Raw_Data_OS_23!$N$7:$N$4518,_xlfn.XLOOKUP(Raw_Data_Paid_23!C1392,'Raw Data_OS_22'!$C$5:$C$4516,'Raw Data_OS_22'!$O$5:$O$4516)))</f>
        <v>B2</v>
      </c>
      <c r="Q1392" t="str">
        <f t="shared" si="47"/>
        <v>B2</v>
      </c>
      <c r="R1392" t="str">
        <f t="shared" si="48"/>
        <v>2021Motor Private</v>
      </c>
    </row>
    <row r="1393" spans="2:18" x14ac:dyDescent="0.35">
      <c r="B1393" s="40"/>
      <c r="C1393" s="45" t="s">
        <v>3566</v>
      </c>
      <c r="D1393" s="46">
        <v>44476</v>
      </c>
      <c r="E1393" s="46">
        <v>44477</v>
      </c>
      <c r="F1393" s="47" t="s">
        <v>3910</v>
      </c>
      <c r="G1393" s="48">
        <v>5000</v>
      </c>
      <c r="H1393" s="49">
        <v>45169</v>
      </c>
      <c r="I1393" s="44">
        <v>2021</v>
      </c>
      <c r="J1393" s="44">
        <v>2021</v>
      </c>
      <c r="K1393" s="44">
        <v>2023</v>
      </c>
      <c r="L1393" s="44" t="s">
        <v>3138</v>
      </c>
      <c r="M1393" s="44" t="s">
        <v>7210</v>
      </c>
      <c r="N1393" s="44">
        <v>1</v>
      </c>
      <c r="O1393" t="str">
        <f>IF(_xlfn.XLOOKUP(C1393,Raw_Data_OS_23!$C$7:$C$4518,Raw_Data_OS_23!$C$7:$C$4518,"New_Claim")="New_Claim",IF(_xlfn.XLOOKUP(C1393,'Raw Data_OS_22'!$C$5:$C$4516,'Raw Data_OS_22'!$C$5:$C$4516,"New_Claim")="New_Claim",IF(I1393=$O$1,"F1","F2"),"Considered"),"Considered")</f>
        <v>Considered</v>
      </c>
      <c r="P1393" t="str" cm="1">
        <f t="array" ref="P1393">_xlfn.IFS(O1393="F1","F1",O1393="F2","F2",O1393="Considered",_xlfn.XLOOKUP(C1393,Raw_Data_OS_23!$C$7:$C$4518,Raw_Data_OS_23!$N$7:$N$4518,_xlfn.XLOOKUP(Raw_Data_Paid_23!C1393,'Raw Data_OS_22'!$C$5:$C$4516,'Raw Data_OS_22'!$O$5:$O$4516)))</f>
        <v>B2</v>
      </c>
      <c r="Q1393" t="str">
        <f t="shared" si="47"/>
        <v>B2</v>
      </c>
      <c r="R1393" t="str">
        <f t="shared" si="48"/>
        <v>2021Motor Private</v>
      </c>
    </row>
    <row r="1394" spans="2:18" x14ac:dyDescent="0.35">
      <c r="B1394" s="40"/>
      <c r="C1394" s="45" t="s">
        <v>3652</v>
      </c>
      <c r="D1394" s="46">
        <v>44478</v>
      </c>
      <c r="E1394" s="46">
        <v>44502</v>
      </c>
      <c r="F1394" s="47" t="s">
        <v>3908</v>
      </c>
      <c r="G1394" s="48">
        <v>5000</v>
      </c>
      <c r="H1394" s="49">
        <v>45169</v>
      </c>
      <c r="I1394" s="44">
        <v>2021</v>
      </c>
      <c r="J1394" s="44">
        <v>2021</v>
      </c>
      <c r="K1394" s="44">
        <v>2023</v>
      </c>
      <c r="L1394" s="44" t="s">
        <v>3138</v>
      </c>
      <c r="M1394" s="44" t="s">
        <v>7210</v>
      </c>
      <c r="N1394" s="44">
        <v>1</v>
      </c>
      <c r="O1394" t="str">
        <f>IF(_xlfn.XLOOKUP(C1394,Raw_Data_OS_23!$C$7:$C$4518,Raw_Data_OS_23!$C$7:$C$4518,"New_Claim")="New_Claim",IF(_xlfn.XLOOKUP(C1394,'Raw Data_OS_22'!$C$5:$C$4516,'Raw Data_OS_22'!$C$5:$C$4516,"New_Claim")="New_Claim",IF(I1394=$O$1,"F1","F2"),"Considered"),"Considered")</f>
        <v>Considered</v>
      </c>
      <c r="P1394" t="str" cm="1">
        <f t="array" ref="P1394">_xlfn.IFS(O1394="F1","F1",O1394="F2","F2",O1394="Considered",_xlfn.XLOOKUP(C1394,Raw_Data_OS_23!$C$7:$C$4518,Raw_Data_OS_23!$N$7:$N$4518,_xlfn.XLOOKUP(Raw_Data_Paid_23!C1394,'Raw Data_OS_22'!$C$5:$C$4516,'Raw Data_OS_22'!$O$5:$O$4516)))</f>
        <v>B2</v>
      </c>
      <c r="Q1394" t="str">
        <f t="shared" si="47"/>
        <v>B2</v>
      </c>
      <c r="R1394" t="str">
        <f t="shared" si="48"/>
        <v>2021Motor Commercial</v>
      </c>
    </row>
    <row r="1395" spans="2:18" x14ac:dyDescent="0.35">
      <c r="B1395" s="40"/>
      <c r="C1395" s="45" t="s">
        <v>3636</v>
      </c>
      <c r="D1395" s="46">
        <v>44478</v>
      </c>
      <c r="E1395" s="46">
        <v>44496</v>
      </c>
      <c r="F1395" s="47" t="s">
        <v>3910</v>
      </c>
      <c r="G1395" s="48">
        <v>5000</v>
      </c>
      <c r="H1395" s="49">
        <v>45169</v>
      </c>
      <c r="I1395" s="44">
        <v>2021</v>
      </c>
      <c r="J1395" s="44">
        <v>2021</v>
      </c>
      <c r="K1395" s="44">
        <v>2023</v>
      </c>
      <c r="L1395" s="44" t="s">
        <v>3138</v>
      </c>
      <c r="M1395" s="44" t="s">
        <v>7210</v>
      </c>
      <c r="N1395" s="44">
        <v>0</v>
      </c>
      <c r="O1395" t="str">
        <f>IF(_xlfn.XLOOKUP(C1395,Raw_Data_OS_23!$C$7:$C$4518,Raw_Data_OS_23!$C$7:$C$4518,"New_Claim")="New_Claim",IF(_xlfn.XLOOKUP(C1395,'Raw Data_OS_22'!$C$5:$C$4516,'Raw Data_OS_22'!$C$5:$C$4516,"New_Claim")="New_Claim",IF(I1395=$O$1,"F1","F2"),"Considered"),"Considered")</f>
        <v>Considered</v>
      </c>
      <c r="P1395" t="str" cm="1">
        <f t="array" ref="P1395">_xlfn.IFS(O1395="F1","F1",O1395="F2","F2",O1395="Considered",_xlfn.XLOOKUP(C1395,Raw_Data_OS_23!$C$7:$C$4518,Raw_Data_OS_23!$N$7:$N$4518,_xlfn.XLOOKUP(Raw_Data_Paid_23!C1395,'Raw Data_OS_22'!$C$5:$C$4516,'Raw Data_OS_22'!$O$5:$O$4516)))</f>
        <v>B2</v>
      </c>
      <c r="Q1395" t="str">
        <f t="shared" si="47"/>
        <v>B2</v>
      </c>
      <c r="R1395" t="str">
        <f t="shared" si="48"/>
        <v>2021Motor Private</v>
      </c>
    </row>
    <row r="1396" spans="2:18" x14ac:dyDescent="0.35">
      <c r="B1396" s="40"/>
      <c r="C1396" s="45" t="s">
        <v>3706</v>
      </c>
      <c r="D1396" s="46">
        <v>44498</v>
      </c>
      <c r="E1396" s="46">
        <v>44510</v>
      </c>
      <c r="F1396" s="47" t="s">
        <v>3910</v>
      </c>
      <c r="G1396" s="48">
        <v>5000</v>
      </c>
      <c r="H1396" s="49">
        <v>45169</v>
      </c>
      <c r="I1396" s="44">
        <v>2021</v>
      </c>
      <c r="J1396" s="44">
        <v>2021</v>
      </c>
      <c r="K1396" s="44">
        <v>2023</v>
      </c>
      <c r="L1396" s="44" t="s">
        <v>3138</v>
      </c>
      <c r="M1396" s="44" t="s">
        <v>7210</v>
      </c>
      <c r="N1396" s="44">
        <v>0</v>
      </c>
      <c r="O1396" t="str">
        <f>IF(_xlfn.XLOOKUP(C1396,Raw_Data_OS_23!$C$7:$C$4518,Raw_Data_OS_23!$C$7:$C$4518,"New_Claim")="New_Claim",IF(_xlfn.XLOOKUP(C1396,'Raw Data_OS_22'!$C$5:$C$4516,'Raw Data_OS_22'!$C$5:$C$4516,"New_Claim")="New_Claim",IF(I1396=$O$1,"F1","F2"),"Considered"),"Considered")</f>
        <v>Considered</v>
      </c>
      <c r="P1396" t="str" cm="1">
        <f t="array" ref="P1396">_xlfn.IFS(O1396="F1","F1",O1396="F2","F2",O1396="Considered",_xlfn.XLOOKUP(C1396,Raw_Data_OS_23!$C$7:$C$4518,Raw_Data_OS_23!$N$7:$N$4518,_xlfn.XLOOKUP(Raw_Data_Paid_23!C1396,'Raw Data_OS_22'!$C$5:$C$4516,'Raw Data_OS_22'!$O$5:$O$4516)))</f>
        <v>C2</v>
      </c>
      <c r="Q1396" t="str">
        <f t="shared" si="47"/>
        <v>C2</v>
      </c>
      <c r="R1396" t="str">
        <f t="shared" si="48"/>
        <v>2021Motor Private</v>
      </c>
    </row>
    <row r="1397" spans="2:18" x14ac:dyDescent="0.35">
      <c r="B1397" s="40"/>
      <c r="C1397" s="45" t="s">
        <v>3645</v>
      </c>
      <c r="D1397" s="46">
        <v>44486</v>
      </c>
      <c r="E1397" s="46">
        <v>44501</v>
      </c>
      <c r="F1397" s="47" t="s">
        <v>3910</v>
      </c>
      <c r="G1397" s="48">
        <v>5000</v>
      </c>
      <c r="H1397" s="49">
        <v>45169</v>
      </c>
      <c r="I1397" s="44">
        <v>2021</v>
      </c>
      <c r="J1397" s="44">
        <v>2021</v>
      </c>
      <c r="K1397" s="44">
        <v>2023</v>
      </c>
      <c r="L1397" s="44" t="s">
        <v>3138</v>
      </c>
      <c r="M1397" s="44" t="s">
        <v>7210</v>
      </c>
      <c r="N1397" s="44">
        <v>0</v>
      </c>
      <c r="O1397" t="str">
        <f>IF(_xlfn.XLOOKUP(C1397,Raw_Data_OS_23!$C$7:$C$4518,Raw_Data_OS_23!$C$7:$C$4518,"New_Claim")="New_Claim",IF(_xlfn.XLOOKUP(C1397,'Raw Data_OS_22'!$C$5:$C$4516,'Raw Data_OS_22'!$C$5:$C$4516,"New_Claim")="New_Claim",IF(I1397=$O$1,"F1","F2"),"Considered"),"Considered")</f>
        <v>Considered</v>
      </c>
      <c r="P1397" t="str" cm="1">
        <f t="array" ref="P1397">_xlfn.IFS(O1397="F1","F1",O1397="F2","F2",O1397="Considered",_xlfn.XLOOKUP(C1397,Raw_Data_OS_23!$C$7:$C$4518,Raw_Data_OS_23!$N$7:$N$4518,_xlfn.XLOOKUP(Raw_Data_Paid_23!C1397,'Raw Data_OS_22'!$C$5:$C$4516,'Raw Data_OS_22'!$O$5:$O$4516)))</f>
        <v>B2</v>
      </c>
      <c r="Q1397" t="str">
        <f t="shared" si="47"/>
        <v>B2</v>
      </c>
      <c r="R1397" t="str">
        <f t="shared" si="48"/>
        <v>2021Motor Private</v>
      </c>
    </row>
    <row r="1398" spans="2:18" x14ac:dyDescent="0.35">
      <c r="B1398" s="40"/>
      <c r="C1398" s="45" t="s">
        <v>3738</v>
      </c>
      <c r="D1398" s="46">
        <v>44512</v>
      </c>
      <c r="E1398" s="46">
        <v>44519</v>
      </c>
      <c r="F1398" s="47" t="s">
        <v>3910</v>
      </c>
      <c r="G1398" s="48">
        <v>5000</v>
      </c>
      <c r="H1398" s="49">
        <v>45169</v>
      </c>
      <c r="I1398" s="44">
        <v>2021</v>
      </c>
      <c r="J1398" s="44">
        <v>2021</v>
      </c>
      <c r="K1398" s="44">
        <v>2023</v>
      </c>
      <c r="L1398" s="44" t="s">
        <v>3138</v>
      </c>
      <c r="M1398" s="44" t="s">
        <v>7210</v>
      </c>
      <c r="N1398" s="44">
        <v>1</v>
      </c>
      <c r="O1398" t="str">
        <f>IF(_xlfn.XLOOKUP(C1398,Raw_Data_OS_23!$C$7:$C$4518,Raw_Data_OS_23!$C$7:$C$4518,"New_Claim")="New_Claim",IF(_xlfn.XLOOKUP(C1398,'Raw Data_OS_22'!$C$5:$C$4516,'Raw Data_OS_22'!$C$5:$C$4516,"New_Claim")="New_Claim",IF(I1398=$O$1,"F1","F2"),"Considered"),"Considered")</f>
        <v>Considered</v>
      </c>
      <c r="P1398" t="str" cm="1">
        <f t="array" ref="P1398">_xlfn.IFS(O1398="F1","F1",O1398="F2","F2",O1398="Considered",_xlfn.XLOOKUP(C1398,Raw_Data_OS_23!$C$7:$C$4518,Raw_Data_OS_23!$N$7:$N$4518,_xlfn.XLOOKUP(Raw_Data_Paid_23!C1398,'Raw Data_OS_22'!$C$5:$C$4516,'Raw Data_OS_22'!$O$5:$O$4516)))</f>
        <v>B2</v>
      </c>
      <c r="Q1398" t="str">
        <f t="shared" si="47"/>
        <v>B2</v>
      </c>
      <c r="R1398" t="str">
        <f t="shared" si="48"/>
        <v>2021Motor Private</v>
      </c>
    </row>
    <row r="1399" spans="2:18" x14ac:dyDescent="0.35">
      <c r="B1399" s="40"/>
      <c r="C1399" s="45" t="s">
        <v>5975</v>
      </c>
      <c r="D1399" s="46">
        <v>44508</v>
      </c>
      <c r="E1399" s="46">
        <v>44525</v>
      </c>
      <c r="F1399" s="47" t="s">
        <v>3910</v>
      </c>
      <c r="G1399" s="48">
        <v>5000</v>
      </c>
      <c r="H1399" s="49">
        <v>45169</v>
      </c>
      <c r="I1399" s="44">
        <v>2021</v>
      </c>
      <c r="J1399" s="44">
        <v>2021</v>
      </c>
      <c r="K1399" s="44">
        <v>2023</v>
      </c>
      <c r="L1399" s="44" t="s">
        <v>3138</v>
      </c>
      <c r="M1399" s="44" t="s">
        <v>7210</v>
      </c>
      <c r="N1399" s="44">
        <v>1</v>
      </c>
      <c r="O1399" t="str">
        <f>IF(_xlfn.XLOOKUP(C1399,Raw_Data_OS_23!$C$7:$C$4518,Raw_Data_OS_23!$C$7:$C$4518,"New_Claim")="New_Claim",IF(_xlfn.XLOOKUP(C1399,'Raw Data_OS_22'!$C$5:$C$4516,'Raw Data_OS_22'!$C$5:$C$4516,"New_Claim")="New_Claim",IF(I1399=$O$1,"F1","F2"),"Considered"),"Considered")</f>
        <v>Considered</v>
      </c>
      <c r="P1399" t="str" cm="1">
        <f t="array" ref="P1399">_xlfn.IFS(O1399="F1","F1",O1399="F2","F2",O1399="Considered",_xlfn.XLOOKUP(C1399,Raw_Data_OS_23!$C$7:$C$4518,Raw_Data_OS_23!$N$7:$N$4518,_xlfn.XLOOKUP(Raw_Data_Paid_23!C1399,'Raw Data_OS_22'!$C$5:$C$4516,'Raw Data_OS_22'!$O$5:$O$4516)))</f>
        <v>C2</v>
      </c>
      <c r="Q1399" t="str">
        <f t="shared" si="47"/>
        <v>C2</v>
      </c>
      <c r="R1399" t="str">
        <f t="shared" si="48"/>
        <v>2021Motor Private</v>
      </c>
    </row>
    <row r="1400" spans="2:18" x14ac:dyDescent="0.35">
      <c r="B1400" s="40"/>
      <c r="C1400" s="45" t="s">
        <v>3648</v>
      </c>
      <c r="D1400" s="46">
        <v>44482</v>
      </c>
      <c r="E1400" s="46">
        <v>44501</v>
      </c>
      <c r="F1400" s="47" t="s">
        <v>3910</v>
      </c>
      <c r="G1400" s="48">
        <v>7000</v>
      </c>
      <c r="H1400" s="49">
        <v>45169</v>
      </c>
      <c r="I1400" s="44">
        <v>2021</v>
      </c>
      <c r="J1400" s="44">
        <v>2021</v>
      </c>
      <c r="K1400" s="44">
        <v>2023</v>
      </c>
      <c r="L1400" s="44" t="s">
        <v>3138</v>
      </c>
      <c r="M1400" s="44" t="s">
        <v>7210</v>
      </c>
      <c r="N1400" s="44">
        <v>0</v>
      </c>
      <c r="O1400" t="str">
        <f>IF(_xlfn.XLOOKUP(C1400,Raw_Data_OS_23!$C$7:$C$4518,Raw_Data_OS_23!$C$7:$C$4518,"New_Claim")="New_Claim",IF(_xlfn.XLOOKUP(C1400,'Raw Data_OS_22'!$C$5:$C$4516,'Raw Data_OS_22'!$C$5:$C$4516,"New_Claim")="New_Claim",IF(I1400=$O$1,"F1","F2"),"Considered"),"Considered")</f>
        <v>Considered</v>
      </c>
      <c r="P1400" t="str" cm="1">
        <f t="array" ref="P1400">_xlfn.IFS(O1400="F1","F1",O1400="F2","F2",O1400="Considered",_xlfn.XLOOKUP(C1400,Raw_Data_OS_23!$C$7:$C$4518,Raw_Data_OS_23!$N$7:$N$4518,_xlfn.XLOOKUP(Raw_Data_Paid_23!C1400,'Raw Data_OS_22'!$C$5:$C$4516,'Raw Data_OS_22'!$O$5:$O$4516)))</f>
        <v>B2</v>
      </c>
      <c r="Q1400" t="str">
        <f t="shared" si="47"/>
        <v>B2</v>
      </c>
      <c r="R1400" t="str">
        <f t="shared" si="48"/>
        <v>2021Motor Private</v>
      </c>
    </row>
    <row r="1401" spans="2:18" x14ac:dyDescent="0.35">
      <c r="B1401" s="40"/>
      <c r="C1401" s="45" t="s">
        <v>3768</v>
      </c>
      <c r="D1401" s="46">
        <v>44520</v>
      </c>
      <c r="E1401" s="46">
        <v>44525</v>
      </c>
      <c r="F1401" s="47" t="s">
        <v>3908</v>
      </c>
      <c r="G1401" s="48">
        <v>5000</v>
      </c>
      <c r="H1401" s="49">
        <v>45169</v>
      </c>
      <c r="I1401" s="44">
        <v>2021</v>
      </c>
      <c r="J1401" s="44">
        <v>2021</v>
      </c>
      <c r="K1401" s="44">
        <v>2023</v>
      </c>
      <c r="L1401" s="44" t="s">
        <v>3138</v>
      </c>
      <c r="M1401" s="44" t="s">
        <v>7210</v>
      </c>
      <c r="N1401" s="44">
        <v>0</v>
      </c>
      <c r="O1401" t="str">
        <f>IF(_xlfn.XLOOKUP(C1401,Raw_Data_OS_23!$C$7:$C$4518,Raw_Data_OS_23!$C$7:$C$4518,"New_Claim")="New_Claim",IF(_xlfn.XLOOKUP(C1401,'Raw Data_OS_22'!$C$5:$C$4516,'Raw Data_OS_22'!$C$5:$C$4516,"New_Claim")="New_Claim",IF(I1401=$O$1,"F1","F2"),"Considered"),"Considered")</f>
        <v>Considered</v>
      </c>
      <c r="P1401" t="str" cm="1">
        <f t="array" ref="P1401">_xlfn.IFS(O1401="F1","F1",O1401="F2","F2",O1401="Considered",_xlfn.XLOOKUP(C1401,Raw_Data_OS_23!$C$7:$C$4518,Raw_Data_OS_23!$N$7:$N$4518,_xlfn.XLOOKUP(Raw_Data_Paid_23!C1401,'Raw Data_OS_22'!$C$5:$C$4516,'Raw Data_OS_22'!$O$5:$O$4516)))</f>
        <v>B2</v>
      </c>
      <c r="Q1401" t="str">
        <f t="shared" si="47"/>
        <v>B2</v>
      </c>
      <c r="R1401" t="str">
        <f t="shared" si="48"/>
        <v>2021Motor Commercial</v>
      </c>
    </row>
    <row r="1402" spans="2:18" x14ac:dyDescent="0.35">
      <c r="B1402" s="40"/>
      <c r="C1402" s="45" t="s">
        <v>3695</v>
      </c>
      <c r="D1402" s="46">
        <v>44497</v>
      </c>
      <c r="E1402" s="46">
        <v>44510</v>
      </c>
      <c r="F1402" s="47" t="s">
        <v>3908</v>
      </c>
      <c r="G1402" s="48">
        <v>5000</v>
      </c>
      <c r="H1402" s="49">
        <v>45169</v>
      </c>
      <c r="I1402" s="44">
        <v>2021</v>
      </c>
      <c r="J1402" s="44">
        <v>2021</v>
      </c>
      <c r="K1402" s="44">
        <v>2023</v>
      </c>
      <c r="L1402" s="44" t="s">
        <v>3138</v>
      </c>
      <c r="M1402" s="44" t="s">
        <v>7210</v>
      </c>
      <c r="N1402" s="44">
        <v>0</v>
      </c>
      <c r="O1402" t="str">
        <f>IF(_xlfn.XLOOKUP(C1402,Raw_Data_OS_23!$C$7:$C$4518,Raw_Data_OS_23!$C$7:$C$4518,"New_Claim")="New_Claim",IF(_xlfn.XLOOKUP(C1402,'Raw Data_OS_22'!$C$5:$C$4516,'Raw Data_OS_22'!$C$5:$C$4516,"New_Claim")="New_Claim",IF(I1402=$O$1,"F1","F2"),"Considered"),"Considered")</f>
        <v>Considered</v>
      </c>
      <c r="P1402" t="str" cm="1">
        <f t="array" ref="P1402">_xlfn.IFS(O1402="F1","F1",O1402="F2","F2",O1402="Considered",_xlfn.XLOOKUP(C1402,Raw_Data_OS_23!$C$7:$C$4518,Raw_Data_OS_23!$N$7:$N$4518,_xlfn.XLOOKUP(Raw_Data_Paid_23!C1402,'Raw Data_OS_22'!$C$5:$C$4516,'Raw Data_OS_22'!$O$5:$O$4516)))</f>
        <v>C2</v>
      </c>
      <c r="Q1402" t="str">
        <f t="shared" si="47"/>
        <v>C2</v>
      </c>
      <c r="R1402" t="str">
        <f t="shared" si="48"/>
        <v>2021Motor Commercial</v>
      </c>
    </row>
    <row r="1403" spans="2:18" x14ac:dyDescent="0.35">
      <c r="B1403" s="40"/>
      <c r="C1403" s="45" t="s">
        <v>3596</v>
      </c>
      <c r="D1403" s="46">
        <v>44469</v>
      </c>
      <c r="E1403" s="46">
        <v>44484</v>
      </c>
      <c r="F1403" s="47" t="s">
        <v>3910</v>
      </c>
      <c r="G1403" s="48">
        <v>5000</v>
      </c>
      <c r="H1403" s="49">
        <v>45169</v>
      </c>
      <c r="I1403" s="44">
        <v>2021</v>
      </c>
      <c r="J1403" s="44">
        <v>2021</v>
      </c>
      <c r="K1403" s="44">
        <v>2023</v>
      </c>
      <c r="L1403" s="44" t="s">
        <v>3073</v>
      </c>
      <c r="M1403" s="44" t="s">
        <v>7210</v>
      </c>
      <c r="N1403" s="44">
        <v>0</v>
      </c>
      <c r="O1403" t="str">
        <f>IF(_xlfn.XLOOKUP(C1403,Raw_Data_OS_23!$C$7:$C$4518,Raw_Data_OS_23!$C$7:$C$4518,"New_Claim")="New_Claim",IF(_xlfn.XLOOKUP(C1403,'Raw Data_OS_22'!$C$5:$C$4516,'Raw Data_OS_22'!$C$5:$C$4516,"New_Claim")="New_Claim",IF(I1403=$O$1,"F1","F2"),"Considered"),"Considered")</f>
        <v>Considered</v>
      </c>
      <c r="P1403" t="str" cm="1">
        <f t="array" ref="P1403">_xlfn.IFS(O1403="F1","F1",O1403="F2","F2",O1403="Considered",_xlfn.XLOOKUP(C1403,Raw_Data_OS_23!$C$7:$C$4518,Raw_Data_OS_23!$N$7:$N$4518,_xlfn.XLOOKUP(Raw_Data_Paid_23!C1403,'Raw Data_OS_22'!$C$5:$C$4516,'Raw Data_OS_22'!$O$5:$O$4516)))</f>
        <v>B2</v>
      </c>
      <c r="Q1403" t="str">
        <f t="shared" si="47"/>
        <v>B2</v>
      </c>
      <c r="R1403" t="str">
        <f t="shared" si="48"/>
        <v>2021Motor Private</v>
      </c>
    </row>
    <row r="1404" spans="2:18" x14ac:dyDescent="0.35">
      <c r="B1404" s="40"/>
      <c r="C1404" s="45" t="s">
        <v>3647</v>
      </c>
      <c r="D1404" s="46">
        <v>44485</v>
      </c>
      <c r="E1404" s="46">
        <v>44501</v>
      </c>
      <c r="F1404" s="47" t="s">
        <v>3908</v>
      </c>
      <c r="G1404" s="48">
        <v>5000</v>
      </c>
      <c r="H1404" s="49">
        <v>45169</v>
      </c>
      <c r="I1404" s="44">
        <v>2021</v>
      </c>
      <c r="J1404" s="44">
        <v>2021</v>
      </c>
      <c r="K1404" s="44">
        <v>2023</v>
      </c>
      <c r="L1404" s="44" t="s">
        <v>3138</v>
      </c>
      <c r="M1404" s="44" t="s">
        <v>7210</v>
      </c>
      <c r="N1404" s="44">
        <v>1</v>
      </c>
      <c r="O1404" t="str">
        <f>IF(_xlfn.XLOOKUP(C1404,Raw_Data_OS_23!$C$7:$C$4518,Raw_Data_OS_23!$C$7:$C$4518,"New_Claim")="New_Claim",IF(_xlfn.XLOOKUP(C1404,'Raw Data_OS_22'!$C$5:$C$4516,'Raw Data_OS_22'!$C$5:$C$4516,"New_Claim")="New_Claim",IF(I1404=$O$1,"F1","F2"),"Considered"),"Considered")</f>
        <v>Considered</v>
      </c>
      <c r="P1404" t="str" cm="1">
        <f t="array" ref="P1404">_xlfn.IFS(O1404="F1","F1",O1404="F2","F2",O1404="Considered",_xlfn.XLOOKUP(C1404,Raw_Data_OS_23!$C$7:$C$4518,Raw_Data_OS_23!$N$7:$N$4518,_xlfn.XLOOKUP(Raw_Data_Paid_23!C1404,'Raw Data_OS_22'!$C$5:$C$4516,'Raw Data_OS_22'!$O$5:$O$4516)))</f>
        <v>B2</v>
      </c>
      <c r="Q1404" t="str">
        <f t="shared" si="47"/>
        <v>B2</v>
      </c>
      <c r="R1404" t="str">
        <f t="shared" si="48"/>
        <v>2021Motor Commercial</v>
      </c>
    </row>
    <row r="1405" spans="2:18" x14ac:dyDescent="0.35">
      <c r="B1405" s="40"/>
      <c r="C1405" s="45" t="s">
        <v>3802</v>
      </c>
      <c r="D1405" s="46">
        <v>44493</v>
      </c>
      <c r="E1405" s="46">
        <v>44516</v>
      </c>
      <c r="F1405" s="47" t="s">
        <v>3910</v>
      </c>
      <c r="G1405" s="48">
        <v>5000</v>
      </c>
      <c r="H1405" s="49">
        <v>45169</v>
      </c>
      <c r="I1405" s="44">
        <v>2021</v>
      </c>
      <c r="J1405" s="44">
        <v>2021</v>
      </c>
      <c r="K1405" s="44">
        <v>2023</v>
      </c>
      <c r="L1405" s="44" t="s">
        <v>3138</v>
      </c>
      <c r="M1405" s="44" t="s">
        <v>7210</v>
      </c>
      <c r="N1405" s="44">
        <v>1</v>
      </c>
      <c r="O1405" t="str">
        <f>IF(_xlfn.XLOOKUP(C1405,Raw_Data_OS_23!$C$7:$C$4518,Raw_Data_OS_23!$C$7:$C$4518,"New_Claim")="New_Claim",IF(_xlfn.XLOOKUP(C1405,'Raw Data_OS_22'!$C$5:$C$4516,'Raw Data_OS_22'!$C$5:$C$4516,"New_Claim")="New_Claim",IF(I1405=$O$1,"F1","F2"),"Considered"),"Considered")</f>
        <v>Considered</v>
      </c>
      <c r="P1405" t="str" cm="1">
        <f t="array" ref="P1405">_xlfn.IFS(O1405="F1","F1",O1405="F2","F2",O1405="Considered",_xlfn.XLOOKUP(C1405,Raw_Data_OS_23!$C$7:$C$4518,Raw_Data_OS_23!$N$7:$N$4518,_xlfn.XLOOKUP(Raw_Data_Paid_23!C1405,'Raw Data_OS_22'!$C$5:$C$4516,'Raw Data_OS_22'!$O$5:$O$4516)))</f>
        <v>B2</v>
      </c>
      <c r="Q1405" t="str">
        <f t="shared" si="47"/>
        <v>B2</v>
      </c>
      <c r="R1405" t="str">
        <f t="shared" si="48"/>
        <v>2021Motor Private</v>
      </c>
    </row>
    <row r="1406" spans="2:18" x14ac:dyDescent="0.35">
      <c r="B1406" s="40"/>
      <c r="C1406" s="45" t="s">
        <v>3764</v>
      </c>
      <c r="D1406" s="46">
        <v>44508</v>
      </c>
      <c r="E1406" s="46">
        <v>44525</v>
      </c>
      <c r="F1406" s="47" t="s">
        <v>3910</v>
      </c>
      <c r="G1406" s="48">
        <v>5000</v>
      </c>
      <c r="H1406" s="49">
        <v>45169</v>
      </c>
      <c r="I1406" s="44">
        <v>2021</v>
      </c>
      <c r="J1406" s="44">
        <v>2021</v>
      </c>
      <c r="K1406" s="44">
        <v>2023</v>
      </c>
      <c r="L1406" s="44" t="s">
        <v>3138</v>
      </c>
      <c r="M1406" s="44" t="s">
        <v>7210</v>
      </c>
      <c r="N1406" s="44">
        <v>1</v>
      </c>
      <c r="O1406" t="str">
        <f>IF(_xlfn.XLOOKUP(C1406,Raw_Data_OS_23!$C$7:$C$4518,Raw_Data_OS_23!$C$7:$C$4518,"New_Claim")="New_Claim",IF(_xlfn.XLOOKUP(C1406,'Raw Data_OS_22'!$C$5:$C$4516,'Raw Data_OS_22'!$C$5:$C$4516,"New_Claim")="New_Claim",IF(I1406=$O$1,"F1","F2"),"Considered"),"Considered")</f>
        <v>Considered</v>
      </c>
      <c r="P1406" t="str" cm="1">
        <f t="array" ref="P1406">_xlfn.IFS(O1406="F1","F1",O1406="F2","F2",O1406="Considered",_xlfn.XLOOKUP(C1406,Raw_Data_OS_23!$C$7:$C$4518,Raw_Data_OS_23!$N$7:$N$4518,_xlfn.XLOOKUP(Raw_Data_Paid_23!C1406,'Raw Data_OS_22'!$C$5:$C$4516,'Raw Data_OS_22'!$O$5:$O$4516)))</f>
        <v>C2</v>
      </c>
      <c r="Q1406" t="str">
        <f t="shared" si="47"/>
        <v>C2</v>
      </c>
      <c r="R1406" t="str">
        <f t="shared" si="48"/>
        <v>2021Motor Private</v>
      </c>
    </row>
    <row r="1407" spans="2:18" x14ac:dyDescent="0.35">
      <c r="B1407" s="40"/>
      <c r="C1407" s="45" t="s">
        <v>7574</v>
      </c>
      <c r="D1407" s="46">
        <v>44433</v>
      </c>
      <c r="E1407" s="46">
        <v>44441</v>
      </c>
      <c r="F1407" s="47" t="s">
        <v>3910</v>
      </c>
      <c r="G1407" s="48">
        <v>5000</v>
      </c>
      <c r="H1407" s="49">
        <v>45169</v>
      </c>
      <c r="I1407" s="44">
        <v>2021</v>
      </c>
      <c r="J1407" s="44">
        <v>2021</v>
      </c>
      <c r="K1407" s="44">
        <v>2023</v>
      </c>
      <c r="L1407" s="44" t="s">
        <v>3073</v>
      </c>
      <c r="M1407" s="44" t="s">
        <v>7210</v>
      </c>
      <c r="N1407" s="44">
        <v>1</v>
      </c>
      <c r="O1407" t="str">
        <f>IF(_xlfn.XLOOKUP(C1407,Raw_Data_OS_23!$C$7:$C$4518,Raw_Data_OS_23!$C$7:$C$4518,"New_Claim")="New_Claim",IF(_xlfn.XLOOKUP(C1407,'Raw Data_OS_22'!$C$5:$C$4516,'Raw Data_OS_22'!$C$5:$C$4516,"New_Claim")="New_Claim",IF(I1407=$O$1,"F1","F2"),"Considered"),"Considered")</f>
        <v>F2</v>
      </c>
      <c r="P1407" t="str" cm="1">
        <f t="array" ref="P1407">_xlfn.IFS(O1407="F1","F1",O1407="F2","F2",O1407="Considered",_xlfn.XLOOKUP(C1407,Raw_Data_OS_23!$C$7:$C$4518,Raw_Data_OS_23!$N$7:$N$4518,_xlfn.XLOOKUP(Raw_Data_Paid_23!C1407,'Raw Data_OS_22'!$C$5:$C$4516,'Raw Data_OS_22'!$O$5:$O$4516)))</f>
        <v>F2</v>
      </c>
      <c r="Q1407" t="str">
        <f t="shared" si="47"/>
        <v>F2</v>
      </c>
      <c r="R1407" t="str">
        <f t="shared" si="48"/>
        <v>2021Motor Private</v>
      </c>
    </row>
    <row r="1408" spans="2:18" x14ac:dyDescent="0.35">
      <c r="B1408" s="40"/>
      <c r="C1408" s="45" t="s">
        <v>3807</v>
      </c>
      <c r="D1408" s="46">
        <v>44523</v>
      </c>
      <c r="E1408" s="46">
        <v>44536</v>
      </c>
      <c r="F1408" s="47" t="s">
        <v>3910</v>
      </c>
      <c r="G1408" s="48">
        <v>5000</v>
      </c>
      <c r="H1408" s="49">
        <v>45169</v>
      </c>
      <c r="I1408" s="44">
        <v>2021</v>
      </c>
      <c r="J1408" s="44">
        <v>2021</v>
      </c>
      <c r="K1408" s="44">
        <v>2023</v>
      </c>
      <c r="L1408" s="44" t="s">
        <v>3138</v>
      </c>
      <c r="M1408" s="44" t="s">
        <v>7210</v>
      </c>
      <c r="N1408" s="44">
        <v>0</v>
      </c>
      <c r="O1408" t="str">
        <f>IF(_xlfn.XLOOKUP(C1408,Raw_Data_OS_23!$C$7:$C$4518,Raw_Data_OS_23!$C$7:$C$4518,"New_Claim")="New_Claim",IF(_xlfn.XLOOKUP(C1408,'Raw Data_OS_22'!$C$5:$C$4516,'Raw Data_OS_22'!$C$5:$C$4516,"New_Claim")="New_Claim",IF(I1408=$O$1,"F1","F2"),"Considered"),"Considered")</f>
        <v>Considered</v>
      </c>
      <c r="P1408" t="str" cm="1">
        <f t="array" ref="P1408">_xlfn.IFS(O1408="F1","F1",O1408="F2","F2",O1408="Considered",_xlfn.XLOOKUP(C1408,Raw_Data_OS_23!$C$7:$C$4518,Raw_Data_OS_23!$N$7:$N$4518,_xlfn.XLOOKUP(Raw_Data_Paid_23!C1408,'Raw Data_OS_22'!$C$5:$C$4516,'Raw Data_OS_22'!$O$5:$O$4516)))</f>
        <v>B2</v>
      </c>
      <c r="Q1408" t="str">
        <f t="shared" si="47"/>
        <v>B2</v>
      </c>
      <c r="R1408" t="str">
        <f t="shared" si="48"/>
        <v>2021Motor Private</v>
      </c>
    </row>
    <row r="1409" spans="2:18" x14ac:dyDescent="0.35">
      <c r="B1409" s="40"/>
      <c r="C1409" s="45" t="s">
        <v>3022</v>
      </c>
      <c r="D1409" s="46">
        <v>44349</v>
      </c>
      <c r="E1409" s="46">
        <v>44351</v>
      </c>
      <c r="F1409" s="47" t="s">
        <v>3910</v>
      </c>
      <c r="G1409" s="48">
        <v>2000</v>
      </c>
      <c r="H1409" s="49">
        <v>45169</v>
      </c>
      <c r="I1409" s="44">
        <v>2021</v>
      </c>
      <c r="J1409" s="44">
        <v>2021</v>
      </c>
      <c r="K1409" s="44">
        <v>2023</v>
      </c>
      <c r="L1409" s="44" t="s">
        <v>2250</v>
      </c>
      <c r="M1409" s="44" t="s">
        <v>7210</v>
      </c>
      <c r="N1409" s="44">
        <v>0</v>
      </c>
      <c r="O1409" t="str">
        <f>IF(_xlfn.XLOOKUP(C1409,Raw_Data_OS_23!$C$7:$C$4518,Raw_Data_OS_23!$C$7:$C$4518,"New_Claim")="New_Claim",IF(_xlfn.XLOOKUP(C1409,'Raw Data_OS_22'!$C$5:$C$4516,'Raw Data_OS_22'!$C$5:$C$4516,"New_Claim")="New_Claim",IF(I1409=$O$1,"F1","F2"),"Considered"),"Considered")</f>
        <v>Considered</v>
      </c>
      <c r="P1409" t="str" cm="1">
        <f t="array" ref="P1409">_xlfn.IFS(O1409="F1","F1",O1409="F2","F2",O1409="Considered",_xlfn.XLOOKUP(C1409,Raw_Data_OS_23!$C$7:$C$4518,Raw_Data_OS_23!$N$7:$N$4518,_xlfn.XLOOKUP(Raw_Data_Paid_23!C1409,'Raw Data_OS_22'!$C$5:$C$4516,'Raw Data_OS_22'!$O$5:$O$4516)))</f>
        <v>B2</v>
      </c>
      <c r="Q1409" t="str">
        <f t="shared" si="47"/>
        <v>B2</v>
      </c>
      <c r="R1409" t="str">
        <f t="shared" si="48"/>
        <v>2021Motor Private</v>
      </c>
    </row>
    <row r="1410" spans="2:18" x14ac:dyDescent="0.35">
      <c r="B1410" s="40"/>
      <c r="C1410" s="45" t="s">
        <v>2533</v>
      </c>
      <c r="D1410" s="46">
        <v>44359</v>
      </c>
      <c r="E1410" s="46">
        <v>44368</v>
      </c>
      <c r="F1410" s="47" t="s">
        <v>3910</v>
      </c>
      <c r="G1410" s="48">
        <v>5000</v>
      </c>
      <c r="H1410" s="49">
        <v>45169</v>
      </c>
      <c r="I1410" s="44">
        <v>2021</v>
      </c>
      <c r="J1410" s="44">
        <v>2021</v>
      </c>
      <c r="K1410" s="44">
        <v>2023</v>
      </c>
      <c r="L1410" s="44" t="s">
        <v>2250</v>
      </c>
      <c r="M1410" s="44" t="s">
        <v>7210</v>
      </c>
      <c r="N1410" s="44">
        <v>1</v>
      </c>
      <c r="O1410" t="str">
        <f>IF(_xlfn.XLOOKUP(C1410,Raw_Data_OS_23!$C$7:$C$4518,Raw_Data_OS_23!$C$7:$C$4518,"New_Claim")="New_Claim",IF(_xlfn.XLOOKUP(C1410,'Raw Data_OS_22'!$C$5:$C$4516,'Raw Data_OS_22'!$C$5:$C$4516,"New_Claim")="New_Claim",IF(I1410=$O$1,"F1","F2"),"Considered"),"Considered")</f>
        <v>Considered</v>
      </c>
      <c r="P1410" t="str" cm="1">
        <f t="array" ref="P1410">_xlfn.IFS(O1410="F1","F1",O1410="F2","F2",O1410="Considered",_xlfn.XLOOKUP(C1410,Raw_Data_OS_23!$C$7:$C$4518,Raw_Data_OS_23!$N$7:$N$4518,_xlfn.XLOOKUP(Raw_Data_Paid_23!C1410,'Raw Data_OS_22'!$C$5:$C$4516,'Raw Data_OS_22'!$O$5:$O$4516)))</f>
        <v>B2</v>
      </c>
      <c r="Q1410" t="str">
        <f t="shared" si="47"/>
        <v>B2</v>
      </c>
      <c r="R1410" t="str">
        <f t="shared" si="48"/>
        <v>2021Motor Private</v>
      </c>
    </row>
    <row r="1411" spans="2:18" x14ac:dyDescent="0.35">
      <c r="B1411" s="40"/>
      <c r="C1411" s="45" t="s">
        <v>3464</v>
      </c>
      <c r="D1411" s="46">
        <v>44450</v>
      </c>
      <c r="E1411" s="46">
        <v>44455</v>
      </c>
      <c r="F1411" s="47" t="s">
        <v>3910</v>
      </c>
      <c r="G1411" s="48">
        <v>2000</v>
      </c>
      <c r="H1411" s="49">
        <v>45169</v>
      </c>
      <c r="I1411" s="44">
        <v>2021</v>
      </c>
      <c r="J1411" s="44">
        <v>2021</v>
      </c>
      <c r="K1411" s="44">
        <v>2023</v>
      </c>
      <c r="L1411" s="44" t="s">
        <v>3073</v>
      </c>
      <c r="M1411" s="44" t="s">
        <v>7210</v>
      </c>
      <c r="N1411" s="44">
        <v>0</v>
      </c>
      <c r="O1411" t="str">
        <f>IF(_xlfn.XLOOKUP(C1411,Raw_Data_OS_23!$C$7:$C$4518,Raw_Data_OS_23!$C$7:$C$4518,"New_Claim")="New_Claim",IF(_xlfn.XLOOKUP(C1411,'Raw Data_OS_22'!$C$5:$C$4516,'Raw Data_OS_22'!$C$5:$C$4516,"New_Claim")="New_Claim",IF(I1411=$O$1,"F1","F2"),"Considered"),"Considered")</f>
        <v>Considered</v>
      </c>
      <c r="P1411" t="str" cm="1">
        <f t="array" ref="P1411">_xlfn.IFS(O1411="F1","F1",O1411="F2","F2",O1411="Considered",_xlfn.XLOOKUP(C1411,Raw_Data_OS_23!$C$7:$C$4518,Raw_Data_OS_23!$N$7:$N$4518,_xlfn.XLOOKUP(Raw_Data_Paid_23!C1411,'Raw Data_OS_22'!$C$5:$C$4516,'Raw Data_OS_22'!$O$5:$O$4516)))</f>
        <v>B2</v>
      </c>
      <c r="Q1411" t="str">
        <f t="shared" si="47"/>
        <v>B2</v>
      </c>
      <c r="R1411" t="str">
        <f t="shared" si="48"/>
        <v>2021Motor Private</v>
      </c>
    </row>
    <row r="1412" spans="2:18" x14ac:dyDescent="0.35">
      <c r="B1412" s="40"/>
      <c r="C1412" s="45" t="s">
        <v>6038</v>
      </c>
      <c r="D1412" s="46">
        <v>44551</v>
      </c>
      <c r="E1412" s="46">
        <v>44566</v>
      </c>
      <c r="F1412" s="47" t="s">
        <v>3910</v>
      </c>
      <c r="G1412" s="48">
        <v>5000</v>
      </c>
      <c r="H1412" s="49">
        <v>45169</v>
      </c>
      <c r="I1412" s="44">
        <v>2021</v>
      </c>
      <c r="J1412" s="44">
        <v>2022</v>
      </c>
      <c r="K1412" s="44">
        <v>2023</v>
      </c>
      <c r="L1412" s="44" t="s">
        <v>3138</v>
      </c>
      <c r="M1412" s="44" t="s">
        <v>7210</v>
      </c>
      <c r="N1412" s="44">
        <v>0</v>
      </c>
      <c r="O1412" t="str">
        <f>IF(_xlfn.XLOOKUP(C1412,Raw_Data_OS_23!$C$7:$C$4518,Raw_Data_OS_23!$C$7:$C$4518,"New_Claim")="New_Claim",IF(_xlfn.XLOOKUP(C1412,'Raw Data_OS_22'!$C$5:$C$4516,'Raw Data_OS_22'!$C$5:$C$4516,"New_Claim")="New_Claim",IF(I1412=$O$1,"F1","F2"),"Considered"),"Considered")</f>
        <v>Considered</v>
      </c>
      <c r="P1412" t="str" cm="1">
        <f t="array" ref="P1412">_xlfn.IFS(O1412="F1","F1",O1412="F2","F2",O1412="Considered",_xlfn.XLOOKUP(C1412,Raw_Data_OS_23!$C$7:$C$4518,Raw_Data_OS_23!$N$7:$N$4518,_xlfn.XLOOKUP(Raw_Data_Paid_23!C1412,'Raw Data_OS_22'!$C$5:$C$4516,'Raw Data_OS_22'!$O$5:$O$4516)))</f>
        <v>C2</v>
      </c>
      <c r="Q1412" t="str">
        <f t="shared" si="47"/>
        <v>C2</v>
      </c>
      <c r="R1412" t="str">
        <f t="shared" si="48"/>
        <v>2021Motor Private</v>
      </c>
    </row>
    <row r="1413" spans="2:18" x14ac:dyDescent="0.35">
      <c r="B1413" s="40"/>
      <c r="C1413" s="45" t="s">
        <v>2906</v>
      </c>
      <c r="D1413" s="46">
        <v>44316</v>
      </c>
      <c r="E1413" s="46">
        <v>44322</v>
      </c>
      <c r="F1413" s="47" t="s">
        <v>3910</v>
      </c>
      <c r="G1413" s="48">
        <v>2000</v>
      </c>
      <c r="H1413" s="49">
        <v>45169</v>
      </c>
      <c r="I1413" s="44">
        <v>2021</v>
      </c>
      <c r="J1413" s="44">
        <v>2021</v>
      </c>
      <c r="K1413" s="44">
        <v>2023</v>
      </c>
      <c r="L1413" s="44" t="s">
        <v>2250</v>
      </c>
      <c r="M1413" s="44" t="s">
        <v>7210</v>
      </c>
      <c r="N1413" s="44">
        <v>0</v>
      </c>
      <c r="O1413" t="str">
        <f>IF(_xlfn.XLOOKUP(C1413,Raw_Data_OS_23!$C$7:$C$4518,Raw_Data_OS_23!$C$7:$C$4518,"New_Claim")="New_Claim",IF(_xlfn.XLOOKUP(C1413,'Raw Data_OS_22'!$C$5:$C$4516,'Raw Data_OS_22'!$C$5:$C$4516,"New_Claim")="New_Claim",IF(I1413=$O$1,"F1","F2"),"Considered"),"Considered")</f>
        <v>Considered</v>
      </c>
      <c r="P1413" t="str" cm="1">
        <f t="array" ref="P1413">_xlfn.IFS(O1413="F1","F1",O1413="F2","F2",O1413="Considered",_xlfn.XLOOKUP(C1413,Raw_Data_OS_23!$C$7:$C$4518,Raw_Data_OS_23!$N$7:$N$4518,_xlfn.XLOOKUP(Raw_Data_Paid_23!C1413,'Raw Data_OS_22'!$C$5:$C$4516,'Raw Data_OS_22'!$O$5:$O$4516)))</f>
        <v>B2</v>
      </c>
      <c r="Q1413" t="str">
        <f t="shared" ref="Q1413:Q1476" si="49">IF(P1413="D","F3",IF(P1413="E1","E2",P1413))</f>
        <v>B2</v>
      </c>
      <c r="R1413" t="str">
        <f t="shared" ref="R1413:R1476" si="50">I1413&amp;F1413</f>
        <v>2021Motor Private</v>
      </c>
    </row>
    <row r="1414" spans="2:18" x14ac:dyDescent="0.35">
      <c r="B1414" s="40"/>
      <c r="C1414" s="45" t="s">
        <v>3763</v>
      </c>
      <c r="D1414" s="46">
        <v>44513</v>
      </c>
      <c r="E1414" s="46">
        <v>44523</v>
      </c>
      <c r="F1414" s="47" t="s">
        <v>3910</v>
      </c>
      <c r="G1414" s="48">
        <v>5000</v>
      </c>
      <c r="H1414" s="49">
        <v>45169</v>
      </c>
      <c r="I1414" s="44">
        <v>2021</v>
      </c>
      <c r="J1414" s="44">
        <v>2021</v>
      </c>
      <c r="K1414" s="44">
        <v>2023</v>
      </c>
      <c r="L1414" s="44" t="s">
        <v>3138</v>
      </c>
      <c r="M1414" s="44" t="s">
        <v>7210</v>
      </c>
      <c r="N1414" s="44">
        <v>0</v>
      </c>
      <c r="O1414" t="str">
        <f>IF(_xlfn.XLOOKUP(C1414,Raw_Data_OS_23!$C$7:$C$4518,Raw_Data_OS_23!$C$7:$C$4518,"New_Claim")="New_Claim",IF(_xlfn.XLOOKUP(C1414,'Raw Data_OS_22'!$C$5:$C$4516,'Raw Data_OS_22'!$C$5:$C$4516,"New_Claim")="New_Claim",IF(I1414=$O$1,"F1","F2"),"Considered"),"Considered")</f>
        <v>Considered</v>
      </c>
      <c r="P1414" t="str" cm="1">
        <f t="array" ref="P1414">_xlfn.IFS(O1414="F1","F1",O1414="F2","F2",O1414="Considered",_xlfn.XLOOKUP(C1414,Raw_Data_OS_23!$C$7:$C$4518,Raw_Data_OS_23!$N$7:$N$4518,_xlfn.XLOOKUP(Raw_Data_Paid_23!C1414,'Raw Data_OS_22'!$C$5:$C$4516,'Raw Data_OS_22'!$O$5:$O$4516)))</f>
        <v>B2</v>
      </c>
      <c r="Q1414" t="str">
        <f t="shared" si="49"/>
        <v>B2</v>
      </c>
      <c r="R1414" t="str">
        <f t="shared" si="50"/>
        <v>2021Motor Private</v>
      </c>
    </row>
    <row r="1415" spans="2:18" x14ac:dyDescent="0.35">
      <c r="B1415" s="40"/>
      <c r="C1415" s="45" t="s">
        <v>3828</v>
      </c>
      <c r="D1415" s="46">
        <v>44540</v>
      </c>
      <c r="E1415" s="46">
        <v>44544</v>
      </c>
      <c r="F1415" s="47" t="s">
        <v>3910</v>
      </c>
      <c r="G1415" s="48">
        <v>5000</v>
      </c>
      <c r="H1415" s="49">
        <v>45169</v>
      </c>
      <c r="I1415" s="44">
        <v>2021</v>
      </c>
      <c r="J1415" s="44">
        <v>2021</v>
      </c>
      <c r="K1415" s="44">
        <v>2023</v>
      </c>
      <c r="L1415" s="44" t="s">
        <v>3138</v>
      </c>
      <c r="M1415" s="44" t="s">
        <v>7210</v>
      </c>
      <c r="N1415" s="44">
        <v>1</v>
      </c>
      <c r="O1415" t="str">
        <f>IF(_xlfn.XLOOKUP(C1415,Raw_Data_OS_23!$C$7:$C$4518,Raw_Data_OS_23!$C$7:$C$4518,"New_Claim")="New_Claim",IF(_xlfn.XLOOKUP(C1415,'Raw Data_OS_22'!$C$5:$C$4516,'Raw Data_OS_22'!$C$5:$C$4516,"New_Claim")="New_Claim",IF(I1415=$O$1,"F1","F2"),"Considered"),"Considered")</f>
        <v>Considered</v>
      </c>
      <c r="P1415" t="str" cm="1">
        <f t="array" ref="P1415">_xlfn.IFS(O1415="F1","F1",O1415="F2","F2",O1415="Considered",_xlfn.XLOOKUP(C1415,Raw_Data_OS_23!$C$7:$C$4518,Raw_Data_OS_23!$N$7:$N$4518,_xlfn.XLOOKUP(Raw_Data_Paid_23!C1415,'Raw Data_OS_22'!$C$5:$C$4516,'Raw Data_OS_22'!$O$5:$O$4516)))</f>
        <v>C2</v>
      </c>
      <c r="Q1415" t="str">
        <f t="shared" si="49"/>
        <v>C2</v>
      </c>
      <c r="R1415" t="str">
        <f t="shared" si="50"/>
        <v>2021Motor Private</v>
      </c>
    </row>
    <row r="1416" spans="2:18" x14ac:dyDescent="0.35">
      <c r="B1416" s="40"/>
      <c r="C1416" s="45" t="s">
        <v>3765</v>
      </c>
      <c r="D1416" s="46">
        <v>44524</v>
      </c>
      <c r="E1416" s="46">
        <v>44525</v>
      </c>
      <c r="F1416" s="47" t="s">
        <v>3910</v>
      </c>
      <c r="G1416" s="48">
        <v>5000</v>
      </c>
      <c r="H1416" s="49">
        <v>45169</v>
      </c>
      <c r="I1416" s="44">
        <v>2021</v>
      </c>
      <c r="J1416" s="44">
        <v>2021</v>
      </c>
      <c r="K1416" s="44">
        <v>2023</v>
      </c>
      <c r="L1416" s="44" t="s">
        <v>3138</v>
      </c>
      <c r="M1416" s="44" t="s">
        <v>7210</v>
      </c>
      <c r="N1416" s="44">
        <v>0</v>
      </c>
      <c r="O1416" t="str">
        <f>IF(_xlfn.XLOOKUP(C1416,Raw_Data_OS_23!$C$7:$C$4518,Raw_Data_OS_23!$C$7:$C$4518,"New_Claim")="New_Claim",IF(_xlfn.XLOOKUP(C1416,'Raw Data_OS_22'!$C$5:$C$4516,'Raw Data_OS_22'!$C$5:$C$4516,"New_Claim")="New_Claim",IF(I1416=$O$1,"F1","F2"),"Considered"),"Considered")</f>
        <v>Considered</v>
      </c>
      <c r="P1416" t="str" cm="1">
        <f t="array" ref="P1416">_xlfn.IFS(O1416="F1","F1",O1416="F2","F2",O1416="Considered",_xlfn.XLOOKUP(C1416,Raw_Data_OS_23!$C$7:$C$4518,Raw_Data_OS_23!$N$7:$N$4518,_xlfn.XLOOKUP(Raw_Data_Paid_23!C1416,'Raw Data_OS_22'!$C$5:$C$4516,'Raw Data_OS_22'!$O$5:$O$4516)))</f>
        <v>C2</v>
      </c>
      <c r="Q1416" t="str">
        <f t="shared" si="49"/>
        <v>C2</v>
      </c>
      <c r="R1416" t="str">
        <f t="shared" si="50"/>
        <v>2021Motor Private</v>
      </c>
    </row>
    <row r="1417" spans="2:18" x14ac:dyDescent="0.35">
      <c r="B1417" s="40"/>
      <c r="C1417" s="45" t="s">
        <v>3822</v>
      </c>
      <c r="D1417" s="46">
        <v>44534</v>
      </c>
      <c r="E1417" s="46">
        <v>44538</v>
      </c>
      <c r="F1417" s="47" t="s">
        <v>3908</v>
      </c>
      <c r="G1417" s="48">
        <v>5000</v>
      </c>
      <c r="H1417" s="49">
        <v>45169</v>
      </c>
      <c r="I1417" s="44">
        <v>2021</v>
      </c>
      <c r="J1417" s="44">
        <v>2021</v>
      </c>
      <c r="K1417" s="44">
        <v>2023</v>
      </c>
      <c r="L1417" s="44" t="s">
        <v>3138</v>
      </c>
      <c r="M1417" s="44" t="s">
        <v>7210</v>
      </c>
      <c r="N1417" s="44">
        <v>1</v>
      </c>
      <c r="O1417" t="str">
        <f>IF(_xlfn.XLOOKUP(C1417,Raw_Data_OS_23!$C$7:$C$4518,Raw_Data_OS_23!$C$7:$C$4518,"New_Claim")="New_Claim",IF(_xlfn.XLOOKUP(C1417,'Raw Data_OS_22'!$C$5:$C$4516,'Raw Data_OS_22'!$C$5:$C$4516,"New_Claim")="New_Claim",IF(I1417=$O$1,"F1","F2"),"Considered"),"Considered")</f>
        <v>Considered</v>
      </c>
      <c r="P1417" t="str" cm="1">
        <f t="array" ref="P1417">_xlfn.IFS(O1417="F1","F1",O1417="F2","F2",O1417="Considered",_xlfn.XLOOKUP(C1417,Raw_Data_OS_23!$C$7:$C$4518,Raw_Data_OS_23!$N$7:$N$4518,_xlfn.XLOOKUP(Raw_Data_Paid_23!C1417,'Raw Data_OS_22'!$C$5:$C$4516,'Raw Data_OS_22'!$O$5:$O$4516)))</f>
        <v>C2</v>
      </c>
      <c r="Q1417" t="str">
        <f t="shared" si="49"/>
        <v>C2</v>
      </c>
      <c r="R1417" t="str">
        <f t="shared" si="50"/>
        <v>2021Motor Commercial</v>
      </c>
    </row>
    <row r="1418" spans="2:18" x14ac:dyDescent="0.35">
      <c r="B1418" s="40"/>
      <c r="C1418" s="45" t="s">
        <v>6008</v>
      </c>
      <c r="D1418" s="46">
        <v>44553</v>
      </c>
      <c r="E1418" s="46">
        <v>44555</v>
      </c>
      <c r="F1418" s="47" t="s">
        <v>3910</v>
      </c>
      <c r="G1418" s="48">
        <v>7000</v>
      </c>
      <c r="H1418" s="49">
        <v>45169</v>
      </c>
      <c r="I1418" s="44">
        <v>2021</v>
      </c>
      <c r="J1418" s="44">
        <v>2021</v>
      </c>
      <c r="K1418" s="44">
        <v>2023</v>
      </c>
      <c r="L1418" s="44" t="s">
        <v>3138</v>
      </c>
      <c r="M1418" s="44" t="s">
        <v>7210</v>
      </c>
      <c r="N1418" s="44">
        <v>1</v>
      </c>
      <c r="O1418" t="str">
        <f>IF(_xlfn.XLOOKUP(C1418,Raw_Data_OS_23!$C$7:$C$4518,Raw_Data_OS_23!$C$7:$C$4518,"New_Claim")="New_Claim",IF(_xlfn.XLOOKUP(C1418,'Raw Data_OS_22'!$C$5:$C$4516,'Raw Data_OS_22'!$C$5:$C$4516,"New_Claim")="New_Claim",IF(I1418=$O$1,"F1","F2"),"Considered"),"Considered")</f>
        <v>Considered</v>
      </c>
      <c r="P1418" t="str" cm="1">
        <f t="array" ref="P1418">_xlfn.IFS(O1418="F1","F1",O1418="F2","F2",O1418="Considered",_xlfn.XLOOKUP(C1418,Raw_Data_OS_23!$C$7:$C$4518,Raw_Data_OS_23!$N$7:$N$4518,_xlfn.XLOOKUP(Raw_Data_Paid_23!C1418,'Raw Data_OS_22'!$C$5:$C$4516,'Raw Data_OS_22'!$O$5:$O$4516)))</f>
        <v>B2</v>
      </c>
      <c r="Q1418" t="str">
        <f t="shared" si="49"/>
        <v>B2</v>
      </c>
      <c r="R1418" t="str">
        <f t="shared" si="50"/>
        <v>2021Motor Private</v>
      </c>
    </row>
    <row r="1419" spans="2:18" x14ac:dyDescent="0.35">
      <c r="B1419" s="40"/>
      <c r="C1419" s="45" t="s">
        <v>3852</v>
      </c>
      <c r="D1419" s="46">
        <v>44553</v>
      </c>
      <c r="E1419" s="46">
        <v>44558</v>
      </c>
      <c r="F1419" s="47" t="s">
        <v>3910</v>
      </c>
      <c r="G1419" s="48">
        <v>7000</v>
      </c>
      <c r="H1419" s="49">
        <v>45169</v>
      </c>
      <c r="I1419" s="44">
        <v>2021</v>
      </c>
      <c r="J1419" s="44">
        <v>2021</v>
      </c>
      <c r="K1419" s="44">
        <v>2023</v>
      </c>
      <c r="L1419" s="44" t="s">
        <v>3138</v>
      </c>
      <c r="M1419" s="44" t="s">
        <v>7210</v>
      </c>
      <c r="N1419" s="44">
        <v>0</v>
      </c>
      <c r="O1419" t="str">
        <f>IF(_xlfn.XLOOKUP(C1419,Raw_Data_OS_23!$C$7:$C$4518,Raw_Data_OS_23!$C$7:$C$4518,"New_Claim")="New_Claim",IF(_xlfn.XLOOKUP(C1419,'Raw Data_OS_22'!$C$5:$C$4516,'Raw Data_OS_22'!$C$5:$C$4516,"New_Claim")="New_Claim",IF(I1419=$O$1,"F1","F2"),"Considered"),"Considered")</f>
        <v>Considered</v>
      </c>
      <c r="P1419" t="str" cm="1">
        <f t="array" ref="P1419">_xlfn.IFS(O1419="F1","F1",O1419="F2","F2",O1419="Considered",_xlfn.XLOOKUP(C1419,Raw_Data_OS_23!$C$7:$C$4518,Raw_Data_OS_23!$N$7:$N$4518,_xlfn.XLOOKUP(Raw_Data_Paid_23!C1419,'Raw Data_OS_22'!$C$5:$C$4516,'Raw Data_OS_22'!$O$5:$O$4516)))</f>
        <v>B2</v>
      </c>
      <c r="Q1419" t="str">
        <f t="shared" si="49"/>
        <v>B2</v>
      </c>
      <c r="R1419" t="str">
        <f t="shared" si="50"/>
        <v>2021Motor Private</v>
      </c>
    </row>
    <row r="1420" spans="2:18" x14ac:dyDescent="0.35">
      <c r="B1420" s="40"/>
      <c r="C1420" s="45" t="s">
        <v>6023</v>
      </c>
      <c r="D1420" s="46">
        <v>44511</v>
      </c>
      <c r="E1420" s="46">
        <v>44564</v>
      </c>
      <c r="F1420" s="47" t="s">
        <v>3908</v>
      </c>
      <c r="G1420" s="48">
        <v>5000</v>
      </c>
      <c r="H1420" s="49">
        <v>45169</v>
      </c>
      <c r="I1420" s="44">
        <v>2021</v>
      </c>
      <c r="J1420" s="44">
        <v>2022</v>
      </c>
      <c r="K1420" s="44">
        <v>2023</v>
      </c>
      <c r="L1420" s="44" t="s">
        <v>3138</v>
      </c>
      <c r="M1420" s="44" t="s">
        <v>7210</v>
      </c>
      <c r="N1420" s="44">
        <v>0</v>
      </c>
      <c r="O1420" t="str">
        <f>IF(_xlfn.XLOOKUP(C1420,Raw_Data_OS_23!$C$7:$C$4518,Raw_Data_OS_23!$C$7:$C$4518,"New_Claim")="New_Claim",IF(_xlfn.XLOOKUP(C1420,'Raw Data_OS_22'!$C$5:$C$4516,'Raw Data_OS_22'!$C$5:$C$4516,"New_Claim")="New_Claim",IF(I1420=$O$1,"F1","F2"),"Considered"),"Considered")</f>
        <v>Considered</v>
      </c>
      <c r="P1420" t="str" cm="1">
        <f t="array" ref="P1420">_xlfn.IFS(O1420="F1","F1",O1420="F2","F2",O1420="Considered",_xlfn.XLOOKUP(C1420,Raw_Data_OS_23!$C$7:$C$4518,Raw_Data_OS_23!$N$7:$N$4518,_xlfn.XLOOKUP(Raw_Data_Paid_23!C1420,'Raw Data_OS_22'!$C$5:$C$4516,'Raw Data_OS_22'!$O$5:$O$4516)))</f>
        <v>B2</v>
      </c>
      <c r="Q1420" t="str">
        <f t="shared" si="49"/>
        <v>B2</v>
      </c>
      <c r="R1420" t="str">
        <f t="shared" si="50"/>
        <v>2021Motor Commercial</v>
      </c>
    </row>
    <row r="1421" spans="2:18" x14ac:dyDescent="0.35">
      <c r="B1421" s="40"/>
      <c r="C1421" s="45" t="s">
        <v>6042</v>
      </c>
      <c r="D1421" s="46">
        <v>44558</v>
      </c>
      <c r="E1421" s="46">
        <v>44566</v>
      </c>
      <c r="F1421" s="47" t="s">
        <v>3910</v>
      </c>
      <c r="G1421" s="48">
        <v>7000</v>
      </c>
      <c r="H1421" s="49">
        <v>45169</v>
      </c>
      <c r="I1421" s="44">
        <v>2021</v>
      </c>
      <c r="J1421" s="44">
        <v>2022</v>
      </c>
      <c r="K1421" s="44">
        <v>2023</v>
      </c>
      <c r="L1421" s="44" t="s">
        <v>3138</v>
      </c>
      <c r="M1421" s="44" t="s">
        <v>7210</v>
      </c>
      <c r="N1421" s="44">
        <v>0</v>
      </c>
      <c r="O1421" t="str">
        <f>IF(_xlfn.XLOOKUP(C1421,Raw_Data_OS_23!$C$7:$C$4518,Raw_Data_OS_23!$C$7:$C$4518,"New_Claim")="New_Claim",IF(_xlfn.XLOOKUP(C1421,'Raw Data_OS_22'!$C$5:$C$4516,'Raw Data_OS_22'!$C$5:$C$4516,"New_Claim")="New_Claim",IF(I1421=$O$1,"F1","F2"),"Considered"),"Considered")</f>
        <v>Considered</v>
      </c>
      <c r="P1421" t="str" cm="1">
        <f t="array" ref="P1421">_xlfn.IFS(O1421="F1","F1",O1421="F2","F2",O1421="Considered",_xlfn.XLOOKUP(C1421,Raw_Data_OS_23!$C$7:$C$4518,Raw_Data_OS_23!$N$7:$N$4518,_xlfn.XLOOKUP(Raw_Data_Paid_23!C1421,'Raw Data_OS_22'!$C$5:$C$4516,'Raw Data_OS_22'!$O$5:$O$4516)))</f>
        <v>B2</v>
      </c>
      <c r="Q1421" t="str">
        <f t="shared" si="49"/>
        <v>B2</v>
      </c>
      <c r="R1421" t="str">
        <f t="shared" si="50"/>
        <v>2021Motor Private</v>
      </c>
    </row>
    <row r="1422" spans="2:18" x14ac:dyDescent="0.35">
      <c r="B1422" s="40"/>
      <c r="C1422" s="45" t="s">
        <v>3842</v>
      </c>
      <c r="D1422" s="46">
        <v>44538</v>
      </c>
      <c r="E1422" s="46">
        <v>44552</v>
      </c>
      <c r="F1422" s="47" t="s">
        <v>3910</v>
      </c>
      <c r="G1422" s="48">
        <v>5000</v>
      </c>
      <c r="H1422" s="49">
        <v>45169</v>
      </c>
      <c r="I1422" s="44">
        <v>2021</v>
      </c>
      <c r="J1422" s="44">
        <v>2021</v>
      </c>
      <c r="K1422" s="44">
        <v>2023</v>
      </c>
      <c r="L1422" s="44" t="s">
        <v>3138</v>
      </c>
      <c r="M1422" s="44" t="s">
        <v>7210</v>
      </c>
      <c r="N1422" s="44">
        <v>1</v>
      </c>
      <c r="O1422" t="str">
        <f>IF(_xlfn.XLOOKUP(C1422,Raw_Data_OS_23!$C$7:$C$4518,Raw_Data_OS_23!$C$7:$C$4518,"New_Claim")="New_Claim",IF(_xlfn.XLOOKUP(C1422,'Raw Data_OS_22'!$C$5:$C$4516,'Raw Data_OS_22'!$C$5:$C$4516,"New_Claim")="New_Claim",IF(I1422=$O$1,"F1","F2"),"Considered"),"Considered")</f>
        <v>Considered</v>
      </c>
      <c r="P1422" t="str" cm="1">
        <f t="array" ref="P1422">_xlfn.IFS(O1422="F1","F1",O1422="F2","F2",O1422="Considered",_xlfn.XLOOKUP(C1422,Raw_Data_OS_23!$C$7:$C$4518,Raw_Data_OS_23!$N$7:$N$4518,_xlfn.XLOOKUP(Raw_Data_Paid_23!C1422,'Raw Data_OS_22'!$C$5:$C$4516,'Raw Data_OS_22'!$O$5:$O$4516)))</f>
        <v>B2</v>
      </c>
      <c r="Q1422" t="str">
        <f t="shared" si="49"/>
        <v>B2</v>
      </c>
      <c r="R1422" t="str">
        <f t="shared" si="50"/>
        <v>2021Motor Private</v>
      </c>
    </row>
    <row r="1423" spans="2:18" x14ac:dyDescent="0.35">
      <c r="B1423" s="40"/>
      <c r="C1423" s="45" t="s">
        <v>3826</v>
      </c>
      <c r="D1423" s="46">
        <v>44535</v>
      </c>
      <c r="E1423" s="46">
        <v>44537</v>
      </c>
      <c r="F1423" s="47" t="s">
        <v>3910</v>
      </c>
      <c r="G1423" s="48">
        <v>5000</v>
      </c>
      <c r="H1423" s="49">
        <v>45169</v>
      </c>
      <c r="I1423" s="44">
        <v>2021</v>
      </c>
      <c r="J1423" s="44">
        <v>2021</v>
      </c>
      <c r="K1423" s="44">
        <v>2023</v>
      </c>
      <c r="L1423" s="44" t="s">
        <v>3138</v>
      </c>
      <c r="M1423" s="44" t="s">
        <v>7210</v>
      </c>
      <c r="N1423" s="44">
        <v>0</v>
      </c>
      <c r="O1423" t="str">
        <f>IF(_xlfn.XLOOKUP(C1423,Raw_Data_OS_23!$C$7:$C$4518,Raw_Data_OS_23!$C$7:$C$4518,"New_Claim")="New_Claim",IF(_xlfn.XLOOKUP(C1423,'Raw Data_OS_22'!$C$5:$C$4516,'Raw Data_OS_22'!$C$5:$C$4516,"New_Claim")="New_Claim",IF(I1423=$O$1,"F1","F2"),"Considered"),"Considered")</f>
        <v>Considered</v>
      </c>
      <c r="P1423" t="str" cm="1">
        <f t="array" ref="P1423">_xlfn.IFS(O1423="F1","F1",O1423="F2","F2",O1423="Considered",_xlfn.XLOOKUP(C1423,Raw_Data_OS_23!$C$7:$C$4518,Raw_Data_OS_23!$N$7:$N$4518,_xlfn.XLOOKUP(Raw_Data_Paid_23!C1423,'Raw Data_OS_22'!$C$5:$C$4516,'Raw Data_OS_22'!$O$5:$O$4516)))</f>
        <v>B2</v>
      </c>
      <c r="Q1423" t="str">
        <f t="shared" si="49"/>
        <v>B2</v>
      </c>
      <c r="R1423" t="str">
        <f t="shared" si="50"/>
        <v>2021Motor Private</v>
      </c>
    </row>
    <row r="1424" spans="2:18" x14ac:dyDescent="0.35">
      <c r="B1424" s="40"/>
      <c r="C1424" s="45" t="s">
        <v>3484</v>
      </c>
      <c r="D1424" s="46">
        <v>44446</v>
      </c>
      <c r="E1424" s="46">
        <v>44461</v>
      </c>
      <c r="F1424" s="47" t="s">
        <v>3910</v>
      </c>
      <c r="G1424" s="48">
        <v>5000</v>
      </c>
      <c r="H1424" s="49">
        <v>45169</v>
      </c>
      <c r="I1424" s="44">
        <v>2021</v>
      </c>
      <c r="J1424" s="44">
        <v>2021</v>
      </c>
      <c r="K1424" s="44">
        <v>2023</v>
      </c>
      <c r="L1424" s="44" t="s">
        <v>3073</v>
      </c>
      <c r="M1424" s="44" t="s">
        <v>7210</v>
      </c>
      <c r="N1424" s="44">
        <v>1</v>
      </c>
      <c r="O1424" t="str">
        <f>IF(_xlfn.XLOOKUP(C1424,Raw_Data_OS_23!$C$7:$C$4518,Raw_Data_OS_23!$C$7:$C$4518,"New_Claim")="New_Claim",IF(_xlfn.XLOOKUP(C1424,'Raw Data_OS_22'!$C$5:$C$4516,'Raw Data_OS_22'!$C$5:$C$4516,"New_Claim")="New_Claim",IF(I1424=$O$1,"F1","F2"),"Considered"),"Considered")</f>
        <v>Considered</v>
      </c>
      <c r="P1424" t="str" cm="1">
        <f t="array" ref="P1424">_xlfn.IFS(O1424="F1","F1",O1424="F2","F2",O1424="Considered",_xlfn.XLOOKUP(C1424,Raw_Data_OS_23!$C$7:$C$4518,Raw_Data_OS_23!$N$7:$N$4518,_xlfn.XLOOKUP(Raw_Data_Paid_23!C1424,'Raw Data_OS_22'!$C$5:$C$4516,'Raw Data_OS_22'!$O$5:$O$4516)))</f>
        <v>B2</v>
      </c>
      <c r="Q1424" t="str">
        <f t="shared" si="49"/>
        <v>B2</v>
      </c>
      <c r="R1424" t="str">
        <f t="shared" si="50"/>
        <v>2021Motor Private</v>
      </c>
    </row>
    <row r="1425" spans="2:18" x14ac:dyDescent="0.35">
      <c r="B1425" s="40"/>
      <c r="C1425" s="45" t="s">
        <v>6582</v>
      </c>
      <c r="D1425" s="46">
        <v>44709</v>
      </c>
      <c r="E1425" s="46">
        <v>44719</v>
      </c>
      <c r="F1425" s="47" t="s">
        <v>3910</v>
      </c>
      <c r="G1425" s="48">
        <v>7000</v>
      </c>
      <c r="H1425" s="49">
        <v>45169</v>
      </c>
      <c r="I1425" s="44">
        <v>2022</v>
      </c>
      <c r="J1425" s="44">
        <v>2022</v>
      </c>
      <c r="K1425" s="44">
        <v>2023</v>
      </c>
      <c r="L1425" s="44" t="s">
        <v>6406</v>
      </c>
      <c r="M1425" s="44" t="s">
        <v>7210</v>
      </c>
      <c r="N1425" s="44">
        <v>0</v>
      </c>
      <c r="O1425" t="str">
        <f>IF(_xlfn.XLOOKUP(C1425,Raw_Data_OS_23!$C$7:$C$4518,Raw_Data_OS_23!$C$7:$C$4518,"New_Claim")="New_Claim",IF(_xlfn.XLOOKUP(C1425,'Raw Data_OS_22'!$C$5:$C$4516,'Raw Data_OS_22'!$C$5:$C$4516,"New_Claim")="New_Claim",IF(I1425=$O$1,"F1","F2"),"Considered"),"Considered")</f>
        <v>Considered</v>
      </c>
      <c r="P1425" t="str" cm="1">
        <f t="array" ref="P1425">_xlfn.IFS(O1425="F1","F1",O1425="F2","F2",O1425="Considered",_xlfn.XLOOKUP(C1425,Raw_Data_OS_23!$C$7:$C$4518,Raw_Data_OS_23!$N$7:$N$4518,_xlfn.XLOOKUP(Raw_Data_Paid_23!C1425,'Raw Data_OS_22'!$C$5:$C$4516,'Raw Data_OS_22'!$O$5:$O$4516)))</f>
        <v>B2</v>
      </c>
      <c r="Q1425" t="str">
        <f t="shared" si="49"/>
        <v>B2</v>
      </c>
      <c r="R1425" t="str">
        <f t="shared" si="50"/>
        <v>2022Motor Private</v>
      </c>
    </row>
    <row r="1426" spans="2:18" x14ac:dyDescent="0.35">
      <c r="B1426" s="40"/>
      <c r="C1426" s="45" t="s">
        <v>3129</v>
      </c>
      <c r="D1426" s="46">
        <v>44443</v>
      </c>
      <c r="E1426" s="46">
        <v>44446</v>
      </c>
      <c r="F1426" s="47" t="s">
        <v>3910</v>
      </c>
      <c r="G1426" s="48">
        <v>150000</v>
      </c>
      <c r="H1426" s="49">
        <v>45170</v>
      </c>
      <c r="I1426" s="44">
        <v>2021</v>
      </c>
      <c r="J1426" s="44">
        <v>2021</v>
      </c>
      <c r="K1426" s="44">
        <v>2023</v>
      </c>
      <c r="L1426" s="44" t="s">
        <v>3073</v>
      </c>
      <c r="M1426" s="44" t="s">
        <v>7210</v>
      </c>
      <c r="N1426" s="44">
        <v>0</v>
      </c>
      <c r="O1426" t="str">
        <f>IF(_xlfn.XLOOKUP(C1426,Raw_Data_OS_23!$C$7:$C$4518,Raw_Data_OS_23!$C$7:$C$4518,"New_Claim")="New_Claim",IF(_xlfn.XLOOKUP(C1426,'Raw Data_OS_22'!$C$5:$C$4516,'Raw Data_OS_22'!$C$5:$C$4516,"New_Claim")="New_Claim",IF(I1426=$O$1,"F1","F2"),"Considered"),"Considered")</f>
        <v>Considered</v>
      </c>
      <c r="P1426" t="str" cm="1">
        <f t="array" ref="P1426">_xlfn.IFS(O1426="F1","F1",O1426="F2","F2",O1426="Considered",_xlfn.XLOOKUP(C1426,Raw_Data_OS_23!$C$7:$C$4518,Raw_Data_OS_23!$N$7:$N$4518,_xlfn.XLOOKUP(Raw_Data_Paid_23!C1426,'Raw Data_OS_22'!$C$5:$C$4516,'Raw Data_OS_22'!$O$5:$O$4516)))</f>
        <v>B2</v>
      </c>
      <c r="Q1426" t="str">
        <f t="shared" si="49"/>
        <v>B2</v>
      </c>
      <c r="R1426" t="str">
        <f t="shared" si="50"/>
        <v>2021Motor Private</v>
      </c>
    </row>
    <row r="1427" spans="2:18" x14ac:dyDescent="0.35">
      <c r="B1427" s="40"/>
      <c r="C1427" s="45" t="s">
        <v>3129</v>
      </c>
      <c r="D1427" s="46">
        <v>44443</v>
      </c>
      <c r="E1427" s="46">
        <v>44446</v>
      </c>
      <c r="F1427" s="47" t="s">
        <v>3910</v>
      </c>
      <c r="G1427" s="48">
        <v>35000</v>
      </c>
      <c r="H1427" s="49">
        <v>45170</v>
      </c>
      <c r="I1427" s="44">
        <v>2021</v>
      </c>
      <c r="J1427" s="44">
        <v>2021</v>
      </c>
      <c r="K1427" s="44">
        <v>2023</v>
      </c>
      <c r="L1427" s="44" t="s">
        <v>3073</v>
      </c>
      <c r="M1427" s="44" t="s">
        <v>7210</v>
      </c>
      <c r="N1427" s="44">
        <v>0</v>
      </c>
      <c r="O1427" t="str">
        <f>IF(_xlfn.XLOOKUP(C1427,Raw_Data_OS_23!$C$7:$C$4518,Raw_Data_OS_23!$C$7:$C$4518,"New_Claim")="New_Claim",IF(_xlfn.XLOOKUP(C1427,'Raw Data_OS_22'!$C$5:$C$4516,'Raw Data_OS_22'!$C$5:$C$4516,"New_Claim")="New_Claim",IF(I1427=$O$1,"F1","F2"),"Considered"),"Considered")</f>
        <v>Considered</v>
      </c>
      <c r="P1427" t="str" cm="1">
        <f t="array" ref="P1427">_xlfn.IFS(O1427="F1","F1",O1427="F2","F2",O1427="Considered",_xlfn.XLOOKUP(C1427,Raw_Data_OS_23!$C$7:$C$4518,Raw_Data_OS_23!$N$7:$N$4518,_xlfn.XLOOKUP(Raw_Data_Paid_23!C1427,'Raw Data_OS_22'!$C$5:$C$4516,'Raw Data_OS_22'!$O$5:$O$4516)))</f>
        <v>B2</v>
      </c>
      <c r="Q1427" t="str">
        <f t="shared" si="49"/>
        <v>B2</v>
      </c>
      <c r="R1427" t="str">
        <f t="shared" si="50"/>
        <v>2021Motor Private</v>
      </c>
    </row>
    <row r="1428" spans="2:18" x14ac:dyDescent="0.35">
      <c r="B1428" s="40"/>
      <c r="C1428" s="45" t="s">
        <v>3129</v>
      </c>
      <c r="D1428" s="46">
        <v>44443</v>
      </c>
      <c r="E1428" s="46">
        <v>44446</v>
      </c>
      <c r="F1428" s="47" t="s">
        <v>3910</v>
      </c>
      <c r="G1428" s="48">
        <v>-35000</v>
      </c>
      <c r="H1428" s="49">
        <v>45170</v>
      </c>
      <c r="I1428" s="44">
        <v>2021</v>
      </c>
      <c r="J1428" s="44">
        <v>2021</v>
      </c>
      <c r="K1428" s="44">
        <v>2023</v>
      </c>
      <c r="L1428" s="44" t="s">
        <v>3073</v>
      </c>
      <c r="M1428" s="44" t="s">
        <v>7210</v>
      </c>
      <c r="N1428" s="44">
        <v>0</v>
      </c>
      <c r="O1428" t="str">
        <f>IF(_xlfn.XLOOKUP(C1428,Raw_Data_OS_23!$C$7:$C$4518,Raw_Data_OS_23!$C$7:$C$4518,"New_Claim")="New_Claim",IF(_xlfn.XLOOKUP(C1428,'Raw Data_OS_22'!$C$5:$C$4516,'Raw Data_OS_22'!$C$5:$C$4516,"New_Claim")="New_Claim",IF(I1428=$O$1,"F1","F2"),"Considered"),"Considered")</f>
        <v>Considered</v>
      </c>
      <c r="P1428" t="str" cm="1">
        <f t="array" ref="P1428">_xlfn.IFS(O1428="F1","F1",O1428="F2","F2",O1428="Considered",_xlfn.XLOOKUP(C1428,Raw_Data_OS_23!$C$7:$C$4518,Raw_Data_OS_23!$N$7:$N$4518,_xlfn.XLOOKUP(Raw_Data_Paid_23!C1428,'Raw Data_OS_22'!$C$5:$C$4516,'Raw Data_OS_22'!$O$5:$O$4516)))</f>
        <v>B2</v>
      </c>
      <c r="Q1428" t="str">
        <f t="shared" si="49"/>
        <v>B2</v>
      </c>
      <c r="R1428" t="str">
        <f t="shared" si="50"/>
        <v>2021Motor Private</v>
      </c>
    </row>
    <row r="1429" spans="2:18" x14ac:dyDescent="0.35">
      <c r="B1429" s="40"/>
      <c r="C1429" s="45" t="s">
        <v>2388</v>
      </c>
      <c r="D1429" s="46">
        <v>44304</v>
      </c>
      <c r="E1429" s="46">
        <v>44305</v>
      </c>
      <c r="F1429" s="47" t="s">
        <v>3910</v>
      </c>
      <c r="G1429" s="48">
        <v>30000</v>
      </c>
      <c r="H1429" s="49">
        <v>45170</v>
      </c>
      <c r="I1429" s="44">
        <v>2021</v>
      </c>
      <c r="J1429" s="44">
        <v>2021</v>
      </c>
      <c r="K1429" s="44">
        <v>2023</v>
      </c>
      <c r="L1429" s="44" t="s">
        <v>2250</v>
      </c>
      <c r="M1429" s="44" t="s">
        <v>7210</v>
      </c>
      <c r="N1429" s="44">
        <v>0</v>
      </c>
      <c r="O1429" t="str">
        <f>IF(_xlfn.XLOOKUP(C1429,Raw_Data_OS_23!$C$7:$C$4518,Raw_Data_OS_23!$C$7:$C$4518,"New_Claim")="New_Claim",IF(_xlfn.XLOOKUP(C1429,'Raw Data_OS_22'!$C$5:$C$4516,'Raw Data_OS_22'!$C$5:$C$4516,"New_Claim")="New_Claim",IF(I1429=$O$1,"F1","F2"),"Considered"),"Considered")</f>
        <v>Considered</v>
      </c>
      <c r="P1429" t="str" cm="1">
        <f t="array" ref="P1429">_xlfn.IFS(O1429="F1","F1",O1429="F2","F2",O1429="Considered",_xlfn.XLOOKUP(C1429,Raw_Data_OS_23!$C$7:$C$4518,Raw_Data_OS_23!$N$7:$N$4518,_xlfn.XLOOKUP(Raw_Data_Paid_23!C1429,'Raw Data_OS_22'!$C$5:$C$4516,'Raw Data_OS_22'!$O$5:$O$4516)))</f>
        <v>B2</v>
      </c>
      <c r="Q1429" t="str">
        <f t="shared" si="49"/>
        <v>B2</v>
      </c>
      <c r="R1429" t="str">
        <f t="shared" si="50"/>
        <v>2021Motor Private</v>
      </c>
    </row>
    <row r="1430" spans="2:18" x14ac:dyDescent="0.35">
      <c r="B1430" s="40"/>
      <c r="C1430" s="45" t="s">
        <v>7395</v>
      </c>
      <c r="D1430" s="46">
        <v>45121</v>
      </c>
      <c r="E1430" s="46">
        <v>45131</v>
      </c>
      <c r="F1430" s="47" t="s">
        <v>3910</v>
      </c>
      <c r="G1430" s="48">
        <v>7500</v>
      </c>
      <c r="H1430" s="49">
        <v>45173</v>
      </c>
      <c r="I1430" s="44">
        <v>2023</v>
      </c>
      <c r="J1430" s="44">
        <v>2023</v>
      </c>
      <c r="K1430" s="44">
        <v>2023</v>
      </c>
      <c r="L1430" s="44" t="s">
        <v>7210</v>
      </c>
      <c r="M1430" s="44" t="s">
        <v>7210</v>
      </c>
      <c r="N1430" s="44">
        <v>1</v>
      </c>
      <c r="O1430" t="str">
        <f>IF(_xlfn.XLOOKUP(C1430,Raw_Data_OS_23!$C$7:$C$4518,Raw_Data_OS_23!$C$7:$C$4518,"New_Claim")="New_Claim",IF(_xlfn.XLOOKUP(C1430,'Raw Data_OS_22'!$C$5:$C$4516,'Raw Data_OS_22'!$C$5:$C$4516,"New_Claim")="New_Claim",IF(I1430=$O$1,"F1","F2"),"Considered"),"Considered")</f>
        <v>Considered</v>
      </c>
      <c r="P1430" t="str" cm="1">
        <f t="array" ref="P1430">_xlfn.IFS(O1430="F1","F1",O1430="F2","F2",O1430="Considered",_xlfn.XLOOKUP(C1430,Raw_Data_OS_23!$C$7:$C$4518,Raw_Data_OS_23!$N$7:$N$4518,_xlfn.XLOOKUP(Raw_Data_Paid_23!C1430,'Raw Data_OS_22'!$C$5:$C$4516,'Raw Data_OS_22'!$O$5:$O$4516)))</f>
        <v>E1</v>
      </c>
      <c r="Q1430" t="str">
        <f t="shared" si="49"/>
        <v>E2</v>
      </c>
      <c r="R1430" t="str">
        <f t="shared" si="50"/>
        <v>2023Motor Private</v>
      </c>
    </row>
    <row r="1431" spans="2:18" x14ac:dyDescent="0.35">
      <c r="B1431" s="40"/>
      <c r="C1431" s="45" t="s">
        <v>7385</v>
      </c>
      <c r="D1431" s="46">
        <v>45098</v>
      </c>
      <c r="E1431" s="46">
        <v>45128</v>
      </c>
      <c r="F1431" s="47" t="s">
        <v>3910</v>
      </c>
      <c r="G1431" s="48">
        <v>14000</v>
      </c>
      <c r="H1431" s="49">
        <v>45173</v>
      </c>
      <c r="I1431" s="44">
        <v>2023</v>
      </c>
      <c r="J1431" s="44">
        <v>2023</v>
      </c>
      <c r="K1431" s="44">
        <v>2023</v>
      </c>
      <c r="L1431" s="44" t="s">
        <v>7246</v>
      </c>
      <c r="M1431" s="44" t="s">
        <v>7210</v>
      </c>
      <c r="N1431" s="44">
        <v>1</v>
      </c>
      <c r="O1431" t="str">
        <f>IF(_xlfn.XLOOKUP(C1431,Raw_Data_OS_23!$C$7:$C$4518,Raw_Data_OS_23!$C$7:$C$4518,"New_Claim")="New_Claim",IF(_xlfn.XLOOKUP(C1431,'Raw Data_OS_22'!$C$5:$C$4516,'Raw Data_OS_22'!$C$5:$C$4516,"New_Claim")="New_Claim",IF(I1431=$O$1,"F1","F2"),"Considered"),"Considered")</f>
        <v>Considered</v>
      </c>
      <c r="P1431" t="str" cm="1">
        <f t="array" ref="P1431">_xlfn.IFS(O1431="F1","F1",O1431="F2","F2",O1431="Considered",_xlfn.XLOOKUP(C1431,Raw_Data_OS_23!$C$7:$C$4518,Raw_Data_OS_23!$N$7:$N$4518,_xlfn.XLOOKUP(Raw_Data_Paid_23!C1431,'Raw Data_OS_22'!$C$5:$C$4516,'Raw Data_OS_22'!$O$5:$O$4516)))</f>
        <v>E1</v>
      </c>
      <c r="Q1431" t="str">
        <f t="shared" si="49"/>
        <v>E2</v>
      </c>
      <c r="R1431" t="str">
        <f t="shared" si="50"/>
        <v>2023Motor Private</v>
      </c>
    </row>
    <row r="1432" spans="2:18" x14ac:dyDescent="0.35">
      <c r="B1432" s="40"/>
      <c r="C1432" s="45" t="s">
        <v>3042</v>
      </c>
      <c r="D1432" s="46">
        <v>44325</v>
      </c>
      <c r="E1432" s="46">
        <v>44350</v>
      </c>
      <c r="F1432" s="47" t="s">
        <v>3908</v>
      </c>
      <c r="G1432" s="48">
        <v>70000</v>
      </c>
      <c r="H1432" s="49">
        <v>45174</v>
      </c>
      <c r="I1432" s="44">
        <v>2021</v>
      </c>
      <c r="J1432" s="44">
        <v>2021</v>
      </c>
      <c r="K1432" s="44">
        <v>2023</v>
      </c>
      <c r="L1432" s="44" t="s">
        <v>2250</v>
      </c>
      <c r="M1432" s="44" t="s">
        <v>7210</v>
      </c>
      <c r="N1432" s="44">
        <v>1</v>
      </c>
      <c r="O1432" t="str">
        <f>IF(_xlfn.XLOOKUP(C1432,Raw_Data_OS_23!$C$7:$C$4518,Raw_Data_OS_23!$C$7:$C$4518,"New_Claim")="New_Claim",IF(_xlfn.XLOOKUP(C1432,'Raw Data_OS_22'!$C$5:$C$4516,'Raw Data_OS_22'!$C$5:$C$4516,"New_Claim")="New_Claim",IF(I1432=$O$1,"F1","F2"),"Considered"),"Considered")</f>
        <v>Considered</v>
      </c>
      <c r="P1432" t="str" cm="1">
        <f t="array" ref="P1432">_xlfn.IFS(O1432="F1","F1",O1432="F2","F2",O1432="Considered",_xlfn.XLOOKUP(C1432,Raw_Data_OS_23!$C$7:$C$4518,Raw_Data_OS_23!$N$7:$N$4518,_xlfn.XLOOKUP(Raw_Data_Paid_23!C1432,'Raw Data_OS_22'!$C$5:$C$4516,'Raw Data_OS_22'!$O$5:$O$4516)))</f>
        <v>B2</v>
      </c>
      <c r="Q1432" t="str">
        <f t="shared" si="49"/>
        <v>B2</v>
      </c>
      <c r="R1432" t="str">
        <f t="shared" si="50"/>
        <v>2021Motor Commercial</v>
      </c>
    </row>
    <row r="1433" spans="2:18" x14ac:dyDescent="0.35">
      <c r="B1433" s="40"/>
      <c r="C1433" s="45" t="s">
        <v>3042</v>
      </c>
      <c r="D1433" s="46">
        <v>44325</v>
      </c>
      <c r="E1433" s="46">
        <v>44350</v>
      </c>
      <c r="F1433" s="47" t="s">
        <v>3908</v>
      </c>
      <c r="G1433" s="48">
        <v>30000</v>
      </c>
      <c r="H1433" s="49">
        <v>45174</v>
      </c>
      <c r="I1433" s="44">
        <v>2021</v>
      </c>
      <c r="J1433" s="44">
        <v>2021</v>
      </c>
      <c r="K1433" s="44">
        <v>2023</v>
      </c>
      <c r="L1433" s="44" t="s">
        <v>2250</v>
      </c>
      <c r="M1433" s="44" t="s">
        <v>7210</v>
      </c>
      <c r="N1433" s="44">
        <v>0</v>
      </c>
      <c r="O1433" t="str">
        <f>IF(_xlfn.XLOOKUP(C1433,Raw_Data_OS_23!$C$7:$C$4518,Raw_Data_OS_23!$C$7:$C$4518,"New_Claim")="New_Claim",IF(_xlfn.XLOOKUP(C1433,'Raw Data_OS_22'!$C$5:$C$4516,'Raw Data_OS_22'!$C$5:$C$4516,"New_Claim")="New_Claim",IF(I1433=$O$1,"F1","F2"),"Considered"),"Considered")</f>
        <v>Considered</v>
      </c>
      <c r="P1433" t="str" cm="1">
        <f t="array" ref="P1433">_xlfn.IFS(O1433="F1","F1",O1433="F2","F2",O1433="Considered",_xlfn.XLOOKUP(C1433,Raw_Data_OS_23!$C$7:$C$4518,Raw_Data_OS_23!$N$7:$N$4518,_xlfn.XLOOKUP(Raw_Data_Paid_23!C1433,'Raw Data_OS_22'!$C$5:$C$4516,'Raw Data_OS_22'!$O$5:$O$4516)))</f>
        <v>B2</v>
      </c>
      <c r="Q1433" t="str">
        <f t="shared" si="49"/>
        <v>B2</v>
      </c>
      <c r="R1433" t="str">
        <f t="shared" si="50"/>
        <v>2021Motor Commercial</v>
      </c>
    </row>
    <row r="1434" spans="2:18" x14ac:dyDescent="0.35">
      <c r="B1434" s="40"/>
      <c r="C1434" s="45" t="s">
        <v>7264</v>
      </c>
      <c r="D1434" s="46">
        <v>44527</v>
      </c>
      <c r="E1434" s="46">
        <v>45103</v>
      </c>
      <c r="F1434" s="47" t="s">
        <v>3908</v>
      </c>
      <c r="G1434" s="48">
        <v>10000</v>
      </c>
      <c r="H1434" s="49">
        <v>45174</v>
      </c>
      <c r="I1434" s="44">
        <v>2021</v>
      </c>
      <c r="J1434" s="44">
        <v>2023</v>
      </c>
      <c r="K1434" s="44">
        <v>2023</v>
      </c>
      <c r="L1434" s="44" t="s">
        <v>3138</v>
      </c>
      <c r="M1434" s="44" t="s">
        <v>7210</v>
      </c>
      <c r="N1434" s="44">
        <v>1</v>
      </c>
      <c r="O1434" t="str">
        <f>IF(_xlfn.XLOOKUP(C1434,Raw_Data_OS_23!$C$7:$C$4518,Raw_Data_OS_23!$C$7:$C$4518,"New_Claim")="New_Claim",IF(_xlfn.XLOOKUP(C1434,'Raw Data_OS_22'!$C$5:$C$4516,'Raw Data_OS_22'!$C$5:$C$4516,"New_Claim")="New_Claim",IF(I1434=$O$1,"F1","F2"),"Considered"),"Considered")</f>
        <v>Considered</v>
      </c>
      <c r="P1434" t="str" cm="1">
        <f t="array" ref="P1434">_xlfn.IFS(O1434="F1","F1",O1434="F2","F2",O1434="Considered",_xlfn.XLOOKUP(C1434,Raw_Data_OS_23!$C$7:$C$4518,Raw_Data_OS_23!$N$7:$N$4518,_xlfn.XLOOKUP(Raw_Data_Paid_23!C1434,'Raw Data_OS_22'!$C$5:$C$4516,'Raw Data_OS_22'!$O$5:$O$4516)))</f>
        <v>D</v>
      </c>
      <c r="Q1434" t="str">
        <f t="shared" si="49"/>
        <v>F3</v>
      </c>
      <c r="R1434" t="str">
        <f t="shared" si="50"/>
        <v>2021Motor Commercial</v>
      </c>
    </row>
    <row r="1435" spans="2:18" x14ac:dyDescent="0.35">
      <c r="B1435" s="40"/>
      <c r="C1435" s="45" t="s">
        <v>6842</v>
      </c>
      <c r="D1435" s="46">
        <v>44841</v>
      </c>
      <c r="E1435" s="46">
        <v>44846</v>
      </c>
      <c r="F1435" s="47" t="s">
        <v>3910</v>
      </c>
      <c r="G1435" s="48">
        <v>115840</v>
      </c>
      <c r="H1435" s="49">
        <v>45174</v>
      </c>
      <c r="I1435" s="44">
        <v>2022</v>
      </c>
      <c r="J1435" s="44">
        <v>2022</v>
      </c>
      <c r="K1435" s="44">
        <v>2023</v>
      </c>
      <c r="L1435" s="44" t="s">
        <v>6825</v>
      </c>
      <c r="M1435" s="44" t="s">
        <v>7210</v>
      </c>
      <c r="N1435" s="44">
        <v>1</v>
      </c>
      <c r="O1435" t="str">
        <f>IF(_xlfn.XLOOKUP(C1435,Raw_Data_OS_23!$C$7:$C$4518,Raw_Data_OS_23!$C$7:$C$4518,"New_Claim")="New_Claim",IF(_xlfn.XLOOKUP(C1435,'Raw Data_OS_22'!$C$5:$C$4516,'Raw Data_OS_22'!$C$5:$C$4516,"New_Claim")="New_Claim",IF(I1435=$O$1,"F1","F2"),"Considered"),"Considered")</f>
        <v>Considered</v>
      </c>
      <c r="P1435" t="str" cm="1">
        <f t="array" ref="P1435">_xlfn.IFS(O1435="F1","F1",O1435="F2","F2",O1435="Considered",_xlfn.XLOOKUP(C1435,Raw_Data_OS_23!$C$7:$C$4518,Raw_Data_OS_23!$N$7:$N$4518,_xlfn.XLOOKUP(Raw_Data_Paid_23!C1435,'Raw Data_OS_22'!$C$5:$C$4516,'Raw Data_OS_22'!$O$5:$O$4516)))</f>
        <v>B2</v>
      </c>
      <c r="Q1435" t="str">
        <f t="shared" si="49"/>
        <v>B2</v>
      </c>
      <c r="R1435" t="str">
        <f t="shared" si="50"/>
        <v>2022Motor Private</v>
      </c>
    </row>
    <row r="1436" spans="2:18" x14ac:dyDescent="0.35">
      <c r="B1436" s="40"/>
      <c r="C1436" s="45" t="s">
        <v>3129</v>
      </c>
      <c r="D1436" s="46">
        <v>44443</v>
      </c>
      <c r="E1436" s="46">
        <v>44446</v>
      </c>
      <c r="F1436" s="47" t="s">
        <v>3910</v>
      </c>
      <c r="G1436" s="48">
        <v>-150000</v>
      </c>
      <c r="H1436" s="49">
        <v>45175</v>
      </c>
      <c r="I1436" s="44">
        <v>2021</v>
      </c>
      <c r="J1436" s="44">
        <v>2021</v>
      </c>
      <c r="K1436" s="44">
        <v>2023</v>
      </c>
      <c r="L1436" s="44" t="s">
        <v>3073</v>
      </c>
      <c r="M1436" s="44" t="s">
        <v>7210</v>
      </c>
      <c r="N1436" s="44">
        <v>0</v>
      </c>
      <c r="O1436" t="str">
        <f>IF(_xlfn.XLOOKUP(C1436,Raw_Data_OS_23!$C$7:$C$4518,Raw_Data_OS_23!$C$7:$C$4518,"New_Claim")="New_Claim",IF(_xlfn.XLOOKUP(C1436,'Raw Data_OS_22'!$C$5:$C$4516,'Raw Data_OS_22'!$C$5:$C$4516,"New_Claim")="New_Claim",IF(I1436=$O$1,"F1","F2"),"Considered"),"Considered")</f>
        <v>Considered</v>
      </c>
      <c r="P1436" t="str" cm="1">
        <f t="array" ref="P1436">_xlfn.IFS(O1436="F1","F1",O1436="F2","F2",O1436="Considered",_xlfn.XLOOKUP(C1436,Raw_Data_OS_23!$C$7:$C$4518,Raw_Data_OS_23!$N$7:$N$4518,_xlfn.XLOOKUP(Raw_Data_Paid_23!C1436,'Raw Data_OS_22'!$C$5:$C$4516,'Raw Data_OS_22'!$O$5:$O$4516)))</f>
        <v>B2</v>
      </c>
      <c r="Q1436" t="str">
        <f t="shared" si="49"/>
        <v>B2</v>
      </c>
      <c r="R1436" t="str">
        <f t="shared" si="50"/>
        <v>2021Motor Private</v>
      </c>
    </row>
    <row r="1437" spans="2:18" x14ac:dyDescent="0.35">
      <c r="B1437" s="40"/>
      <c r="C1437" s="45" t="s">
        <v>161</v>
      </c>
      <c r="D1437" s="46">
        <v>43912</v>
      </c>
      <c r="E1437" s="46">
        <v>43912</v>
      </c>
      <c r="F1437" s="47" t="s">
        <v>3908</v>
      </c>
      <c r="G1437" s="48">
        <v>140392</v>
      </c>
      <c r="H1437" s="49">
        <v>45177</v>
      </c>
      <c r="I1437" s="44">
        <v>2020</v>
      </c>
      <c r="J1437" s="44">
        <v>2020</v>
      </c>
      <c r="K1437" s="44">
        <v>2023</v>
      </c>
      <c r="L1437" s="44" t="s">
        <v>28</v>
      </c>
      <c r="M1437" s="44" t="s">
        <v>7210</v>
      </c>
      <c r="N1437" s="44">
        <v>0</v>
      </c>
      <c r="O1437" t="str">
        <f>IF(_xlfn.XLOOKUP(C1437,Raw_Data_OS_23!$C$7:$C$4518,Raw_Data_OS_23!$C$7:$C$4518,"New_Claim")="New_Claim",IF(_xlfn.XLOOKUP(C1437,'Raw Data_OS_22'!$C$5:$C$4516,'Raw Data_OS_22'!$C$5:$C$4516,"New_Claim")="New_Claim",IF(I1437=$O$1,"F1","F2"),"Considered"),"Considered")</f>
        <v>Considered</v>
      </c>
      <c r="P1437" t="str" cm="1">
        <f t="array" ref="P1437">_xlfn.IFS(O1437="F1","F1",O1437="F2","F2",O1437="Considered",_xlfn.XLOOKUP(C1437,Raw_Data_OS_23!$C$7:$C$4518,Raw_Data_OS_23!$N$7:$N$4518,_xlfn.XLOOKUP(Raw_Data_Paid_23!C1437,'Raw Data_OS_22'!$C$5:$C$4516,'Raw Data_OS_22'!$O$5:$O$4516)))</f>
        <v>B2</v>
      </c>
      <c r="Q1437" t="str">
        <f t="shared" si="49"/>
        <v>B2</v>
      </c>
      <c r="R1437" t="str">
        <f t="shared" si="50"/>
        <v>2020Motor Commercial</v>
      </c>
    </row>
    <row r="1438" spans="2:18" x14ac:dyDescent="0.35">
      <c r="B1438" s="40"/>
      <c r="C1438" s="45" t="s">
        <v>6876</v>
      </c>
      <c r="D1438" s="46">
        <v>44850</v>
      </c>
      <c r="E1438" s="46">
        <v>44861</v>
      </c>
      <c r="F1438" s="47" t="s">
        <v>3910</v>
      </c>
      <c r="G1438" s="48">
        <v>39500</v>
      </c>
      <c r="H1438" s="49">
        <v>45180</v>
      </c>
      <c r="I1438" s="44">
        <v>2022</v>
      </c>
      <c r="J1438" s="44">
        <v>2022</v>
      </c>
      <c r="K1438" s="44">
        <v>2023</v>
      </c>
      <c r="L1438" s="44" t="s">
        <v>6825</v>
      </c>
      <c r="M1438" s="44" t="s">
        <v>7210</v>
      </c>
      <c r="N1438" s="44">
        <v>1</v>
      </c>
      <c r="O1438" t="str">
        <f>IF(_xlfn.XLOOKUP(C1438,Raw_Data_OS_23!$C$7:$C$4518,Raw_Data_OS_23!$C$7:$C$4518,"New_Claim")="New_Claim",IF(_xlfn.XLOOKUP(C1438,'Raw Data_OS_22'!$C$5:$C$4516,'Raw Data_OS_22'!$C$5:$C$4516,"New_Claim")="New_Claim",IF(I1438=$O$1,"F1","F2"),"Considered"),"Considered")</f>
        <v>Considered</v>
      </c>
      <c r="P1438" t="str" cm="1">
        <f t="array" ref="P1438">_xlfn.IFS(O1438="F1","F1",O1438="F2","F2",O1438="Considered",_xlfn.XLOOKUP(C1438,Raw_Data_OS_23!$C$7:$C$4518,Raw_Data_OS_23!$N$7:$N$4518,_xlfn.XLOOKUP(Raw_Data_Paid_23!C1438,'Raw Data_OS_22'!$C$5:$C$4516,'Raw Data_OS_22'!$O$5:$O$4516)))</f>
        <v>B2</v>
      </c>
      <c r="Q1438" t="str">
        <f t="shared" si="49"/>
        <v>B2</v>
      </c>
      <c r="R1438" t="str">
        <f t="shared" si="50"/>
        <v>2022Motor Private</v>
      </c>
    </row>
    <row r="1439" spans="2:18" x14ac:dyDescent="0.35">
      <c r="B1439" s="40"/>
      <c r="C1439" s="45" t="s">
        <v>3382</v>
      </c>
      <c r="D1439" s="46">
        <v>44437</v>
      </c>
      <c r="E1439" s="46">
        <v>44438</v>
      </c>
      <c r="F1439" s="47" t="s">
        <v>3910</v>
      </c>
      <c r="G1439" s="48">
        <v>12000</v>
      </c>
      <c r="H1439" s="49">
        <v>45180</v>
      </c>
      <c r="I1439" s="44">
        <v>2021</v>
      </c>
      <c r="J1439" s="44">
        <v>2021</v>
      </c>
      <c r="K1439" s="44">
        <v>2023</v>
      </c>
      <c r="L1439" s="44" t="s">
        <v>3073</v>
      </c>
      <c r="M1439" s="44" t="s">
        <v>7210</v>
      </c>
      <c r="N1439" s="44">
        <v>1</v>
      </c>
      <c r="O1439" t="str">
        <f>IF(_xlfn.XLOOKUP(C1439,Raw_Data_OS_23!$C$7:$C$4518,Raw_Data_OS_23!$C$7:$C$4518,"New_Claim")="New_Claim",IF(_xlfn.XLOOKUP(C1439,'Raw Data_OS_22'!$C$5:$C$4516,'Raw Data_OS_22'!$C$5:$C$4516,"New_Claim")="New_Claim",IF(I1439=$O$1,"F1","F2"),"Considered"),"Considered")</f>
        <v>Considered</v>
      </c>
      <c r="P1439" t="str" cm="1">
        <f t="array" ref="P1439">_xlfn.IFS(O1439="F1","F1",O1439="F2","F2",O1439="Considered",_xlfn.XLOOKUP(C1439,Raw_Data_OS_23!$C$7:$C$4518,Raw_Data_OS_23!$N$7:$N$4518,_xlfn.XLOOKUP(Raw_Data_Paid_23!C1439,'Raw Data_OS_22'!$C$5:$C$4516,'Raw Data_OS_22'!$O$5:$O$4516)))</f>
        <v>C2</v>
      </c>
      <c r="Q1439" t="str">
        <f t="shared" si="49"/>
        <v>C2</v>
      </c>
      <c r="R1439" t="str">
        <f t="shared" si="50"/>
        <v>2021Motor Private</v>
      </c>
    </row>
    <row r="1440" spans="2:18" x14ac:dyDescent="0.35">
      <c r="B1440" s="40"/>
      <c r="C1440" s="45" t="s">
        <v>2855</v>
      </c>
      <c r="D1440" s="46">
        <v>44265</v>
      </c>
      <c r="E1440" s="46">
        <v>44301</v>
      </c>
      <c r="F1440" s="47" t="s">
        <v>3908</v>
      </c>
      <c r="G1440" s="48">
        <v>11000</v>
      </c>
      <c r="H1440" s="49">
        <v>45180</v>
      </c>
      <c r="I1440" s="44">
        <v>2021</v>
      </c>
      <c r="J1440" s="44">
        <v>2021</v>
      </c>
      <c r="K1440" s="44">
        <v>2023</v>
      </c>
      <c r="L1440" s="44" t="s">
        <v>21</v>
      </c>
      <c r="M1440" s="44" t="s">
        <v>7210</v>
      </c>
      <c r="N1440" s="44">
        <v>1</v>
      </c>
      <c r="O1440" t="str">
        <f>IF(_xlfn.XLOOKUP(C1440,Raw_Data_OS_23!$C$7:$C$4518,Raw_Data_OS_23!$C$7:$C$4518,"New_Claim")="New_Claim",IF(_xlfn.XLOOKUP(C1440,'Raw Data_OS_22'!$C$5:$C$4516,'Raw Data_OS_22'!$C$5:$C$4516,"New_Claim")="New_Claim",IF(I1440=$O$1,"F1","F2"),"Considered"),"Considered")</f>
        <v>Considered</v>
      </c>
      <c r="P1440" t="str" cm="1">
        <f t="array" ref="P1440">_xlfn.IFS(O1440="F1","F1",O1440="F2","F2",O1440="Considered",_xlfn.XLOOKUP(C1440,Raw_Data_OS_23!$C$7:$C$4518,Raw_Data_OS_23!$N$7:$N$4518,_xlfn.XLOOKUP(Raw_Data_Paid_23!C1440,'Raw Data_OS_22'!$C$5:$C$4516,'Raw Data_OS_22'!$O$5:$O$4516)))</f>
        <v>C2</v>
      </c>
      <c r="Q1440" t="str">
        <f t="shared" si="49"/>
        <v>C2</v>
      </c>
      <c r="R1440" t="str">
        <f t="shared" si="50"/>
        <v>2021Motor Commercial</v>
      </c>
    </row>
    <row r="1441" spans="2:18" x14ac:dyDescent="0.35">
      <c r="B1441" s="40"/>
      <c r="C1441" s="45" t="s">
        <v>2642</v>
      </c>
      <c r="D1441" s="46">
        <v>44235</v>
      </c>
      <c r="E1441" s="46">
        <v>44295</v>
      </c>
      <c r="F1441" s="47" t="s">
        <v>3910</v>
      </c>
      <c r="G1441" s="48">
        <v>222137</v>
      </c>
      <c r="H1441" s="49">
        <v>45180</v>
      </c>
      <c r="I1441" s="44">
        <v>2021</v>
      </c>
      <c r="J1441" s="44">
        <v>2021</v>
      </c>
      <c r="K1441" s="44">
        <v>2023</v>
      </c>
      <c r="L1441" s="44" t="s">
        <v>21</v>
      </c>
      <c r="M1441" s="44" t="s">
        <v>7210</v>
      </c>
      <c r="N1441" s="44">
        <v>0</v>
      </c>
      <c r="O1441" t="str">
        <f>IF(_xlfn.XLOOKUP(C1441,Raw_Data_OS_23!$C$7:$C$4518,Raw_Data_OS_23!$C$7:$C$4518,"New_Claim")="New_Claim",IF(_xlfn.XLOOKUP(C1441,'Raw Data_OS_22'!$C$5:$C$4516,'Raw Data_OS_22'!$C$5:$C$4516,"New_Claim")="New_Claim",IF(I1441=$O$1,"F1","F2"),"Considered"),"Considered")</f>
        <v>Considered</v>
      </c>
      <c r="P1441" t="str" cm="1">
        <f t="array" ref="P1441">_xlfn.IFS(O1441="F1","F1",O1441="F2","F2",O1441="Considered",_xlfn.XLOOKUP(C1441,Raw_Data_OS_23!$C$7:$C$4518,Raw_Data_OS_23!$N$7:$N$4518,_xlfn.XLOOKUP(Raw_Data_Paid_23!C1441,'Raw Data_OS_22'!$C$5:$C$4516,'Raw Data_OS_22'!$O$5:$O$4516)))</f>
        <v>B2</v>
      </c>
      <c r="Q1441" t="str">
        <f t="shared" si="49"/>
        <v>B2</v>
      </c>
      <c r="R1441" t="str">
        <f t="shared" si="50"/>
        <v>2021Motor Private</v>
      </c>
    </row>
    <row r="1442" spans="2:18" x14ac:dyDescent="0.35">
      <c r="B1442" s="40"/>
      <c r="C1442" s="45" t="s">
        <v>2642</v>
      </c>
      <c r="D1442" s="46">
        <v>44235</v>
      </c>
      <c r="E1442" s="46">
        <v>44295</v>
      </c>
      <c r="F1442" s="47" t="s">
        <v>3910</v>
      </c>
      <c r="G1442" s="48">
        <v>65000</v>
      </c>
      <c r="H1442" s="49">
        <v>45180</v>
      </c>
      <c r="I1442" s="44">
        <v>2021</v>
      </c>
      <c r="J1442" s="44">
        <v>2021</v>
      </c>
      <c r="K1442" s="44">
        <v>2023</v>
      </c>
      <c r="L1442" s="44" t="s">
        <v>21</v>
      </c>
      <c r="M1442" s="44" t="s">
        <v>7210</v>
      </c>
      <c r="N1442" s="44">
        <v>0</v>
      </c>
      <c r="O1442" t="str">
        <f>IF(_xlfn.XLOOKUP(C1442,Raw_Data_OS_23!$C$7:$C$4518,Raw_Data_OS_23!$C$7:$C$4518,"New_Claim")="New_Claim",IF(_xlfn.XLOOKUP(C1442,'Raw Data_OS_22'!$C$5:$C$4516,'Raw Data_OS_22'!$C$5:$C$4516,"New_Claim")="New_Claim",IF(I1442=$O$1,"F1","F2"),"Considered"),"Considered")</f>
        <v>Considered</v>
      </c>
      <c r="P1442" t="str" cm="1">
        <f t="array" ref="P1442">_xlfn.IFS(O1442="F1","F1",O1442="F2","F2",O1442="Considered",_xlfn.XLOOKUP(C1442,Raw_Data_OS_23!$C$7:$C$4518,Raw_Data_OS_23!$N$7:$N$4518,_xlfn.XLOOKUP(Raw_Data_Paid_23!C1442,'Raw Data_OS_22'!$C$5:$C$4516,'Raw Data_OS_22'!$O$5:$O$4516)))</f>
        <v>B2</v>
      </c>
      <c r="Q1442" t="str">
        <f t="shared" si="49"/>
        <v>B2</v>
      </c>
      <c r="R1442" t="str">
        <f t="shared" si="50"/>
        <v>2021Motor Private</v>
      </c>
    </row>
    <row r="1443" spans="2:18" x14ac:dyDescent="0.35">
      <c r="B1443" s="40"/>
      <c r="C1443" s="45" t="s">
        <v>7367</v>
      </c>
      <c r="D1443" s="46">
        <v>45094</v>
      </c>
      <c r="E1443" s="46">
        <v>45103</v>
      </c>
      <c r="F1443" s="47" t="s">
        <v>3910</v>
      </c>
      <c r="G1443" s="48">
        <v>1655</v>
      </c>
      <c r="H1443" s="49">
        <v>45180</v>
      </c>
      <c r="I1443" s="44">
        <v>2023</v>
      </c>
      <c r="J1443" s="44">
        <v>2023</v>
      </c>
      <c r="K1443" s="44">
        <v>2023</v>
      </c>
      <c r="L1443" s="44" t="s">
        <v>7246</v>
      </c>
      <c r="M1443" s="44" t="s">
        <v>7210</v>
      </c>
      <c r="N1443" s="44">
        <v>0</v>
      </c>
      <c r="O1443" t="str">
        <f>IF(_xlfn.XLOOKUP(C1443,Raw_Data_OS_23!$C$7:$C$4518,Raw_Data_OS_23!$C$7:$C$4518,"New_Claim")="New_Claim",IF(_xlfn.XLOOKUP(C1443,'Raw Data_OS_22'!$C$5:$C$4516,'Raw Data_OS_22'!$C$5:$C$4516,"New_Claim")="New_Claim",IF(I1443=$O$1,"F1","F2"),"Considered"),"Considered")</f>
        <v>Considered</v>
      </c>
      <c r="P1443" t="str" cm="1">
        <f t="array" ref="P1443">_xlfn.IFS(O1443="F1","F1",O1443="F2","F2",O1443="Considered",_xlfn.XLOOKUP(C1443,Raw_Data_OS_23!$C$7:$C$4518,Raw_Data_OS_23!$N$7:$N$4518,_xlfn.XLOOKUP(Raw_Data_Paid_23!C1443,'Raw Data_OS_22'!$C$5:$C$4516,'Raw Data_OS_22'!$O$5:$O$4516)))</f>
        <v>E1</v>
      </c>
      <c r="Q1443" t="str">
        <f t="shared" si="49"/>
        <v>E2</v>
      </c>
      <c r="R1443" t="str">
        <f t="shared" si="50"/>
        <v>2023Motor Private</v>
      </c>
    </row>
    <row r="1444" spans="2:18" x14ac:dyDescent="0.35">
      <c r="B1444" s="40"/>
      <c r="C1444" s="45" t="s">
        <v>1013</v>
      </c>
      <c r="D1444" s="46">
        <v>44071</v>
      </c>
      <c r="E1444" s="46">
        <v>44071</v>
      </c>
      <c r="F1444" s="47" t="s">
        <v>3910</v>
      </c>
      <c r="G1444" s="48">
        <v>73579</v>
      </c>
      <c r="H1444" s="49">
        <v>45180</v>
      </c>
      <c r="I1444" s="44">
        <v>2020</v>
      </c>
      <c r="J1444" s="44">
        <v>2020</v>
      </c>
      <c r="K1444" s="44">
        <v>2023</v>
      </c>
      <c r="L1444" s="44" t="s">
        <v>35</v>
      </c>
      <c r="M1444" s="44" t="s">
        <v>7210</v>
      </c>
      <c r="N1444" s="44">
        <v>1</v>
      </c>
      <c r="O1444" t="str">
        <f>IF(_xlfn.XLOOKUP(C1444,Raw_Data_OS_23!$C$7:$C$4518,Raw_Data_OS_23!$C$7:$C$4518,"New_Claim")="New_Claim",IF(_xlfn.XLOOKUP(C1444,'Raw Data_OS_22'!$C$5:$C$4516,'Raw Data_OS_22'!$C$5:$C$4516,"New_Claim")="New_Claim",IF(I1444=$O$1,"F1","F2"),"Considered"),"Considered")</f>
        <v>Considered</v>
      </c>
      <c r="P1444" t="str" cm="1">
        <f t="array" ref="P1444">_xlfn.IFS(O1444="F1","F1",O1444="F2","F2",O1444="Considered",_xlfn.XLOOKUP(C1444,Raw_Data_OS_23!$C$7:$C$4518,Raw_Data_OS_23!$N$7:$N$4518,_xlfn.XLOOKUP(Raw_Data_Paid_23!C1444,'Raw Data_OS_22'!$C$5:$C$4516,'Raw Data_OS_22'!$O$5:$O$4516)))</f>
        <v>B2</v>
      </c>
      <c r="Q1444" t="str">
        <f t="shared" si="49"/>
        <v>B2</v>
      </c>
      <c r="R1444" t="str">
        <f t="shared" si="50"/>
        <v>2020Motor Private</v>
      </c>
    </row>
    <row r="1445" spans="2:18" x14ac:dyDescent="0.35">
      <c r="B1445" s="40"/>
      <c r="C1445" s="45" t="s">
        <v>6758</v>
      </c>
      <c r="D1445" s="46">
        <v>44764</v>
      </c>
      <c r="E1445" s="46">
        <v>44799</v>
      </c>
      <c r="F1445" s="47" t="s">
        <v>3910</v>
      </c>
      <c r="G1445" s="48">
        <v>25750</v>
      </c>
      <c r="H1445" s="49">
        <v>45181</v>
      </c>
      <c r="I1445" s="44">
        <v>2022</v>
      </c>
      <c r="J1445" s="44">
        <v>2022</v>
      </c>
      <c r="K1445" s="44">
        <v>2023</v>
      </c>
      <c r="L1445" s="44" t="s">
        <v>6643</v>
      </c>
      <c r="M1445" s="44" t="s">
        <v>7210</v>
      </c>
      <c r="N1445" s="44">
        <v>1</v>
      </c>
      <c r="O1445" t="str">
        <f>IF(_xlfn.XLOOKUP(C1445,Raw_Data_OS_23!$C$7:$C$4518,Raw_Data_OS_23!$C$7:$C$4518,"New_Claim")="New_Claim",IF(_xlfn.XLOOKUP(C1445,'Raw Data_OS_22'!$C$5:$C$4516,'Raw Data_OS_22'!$C$5:$C$4516,"New_Claim")="New_Claim",IF(I1445=$O$1,"F1","F2"),"Considered"),"Considered")</f>
        <v>Considered</v>
      </c>
      <c r="P1445" t="str" cm="1">
        <f t="array" ref="P1445">_xlfn.IFS(O1445="F1","F1",O1445="F2","F2",O1445="Considered",_xlfn.XLOOKUP(C1445,Raw_Data_OS_23!$C$7:$C$4518,Raw_Data_OS_23!$N$7:$N$4518,_xlfn.XLOOKUP(Raw_Data_Paid_23!C1445,'Raw Data_OS_22'!$C$5:$C$4516,'Raw Data_OS_22'!$O$5:$O$4516)))</f>
        <v>B2</v>
      </c>
      <c r="Q1445" t="str">
        <f t="shared" si="49"/>
        <v>B2</v>
      </c>
      <c r="R1445" t="str">
        <f t="shared" si="50"/>
        <v>2022Motor Private</v>
      </c>
    </row>
    <row r="1446" spans="2:18" x14ac:dyDescent="0.35">
      <c r="B1446" s="40"/>
      <c r="C1446" s="45" t="s">
        <v>2189</v>
      </c>
      <c r="D1446" s="46">
        <v>44250</v>
      </c>
      <c r="E1446" s="46">
        <v>44251</v>
      </c>
      <c r="F1446" s="47" t="s">
        <v>3910</v>
      </c>
      <c r="G1446" s="48">
        <v>12000</v>
      </c>
      <c r="H1446" s="49">
        <v>45181</v>
      </c>
      <c r="I1446" s="44">
        <v>2021</v>
      </c>
      <c r="J1446" s="44">
        <v>2021</v>
      </c>
      <c r="K1446" s="44">
        <v>2023</v>
      </c>
      <c r="L1446" s="44" t="s">
        <v>21</v>
      </c>
      <c r="M1446" s="44" t="s">
        <v>7210</v>
      </c>
      <c r="N1446" s="44">
        <v>1</v>
      </c>
      <c r="O1446" t="str">
        <f>IF(_xlfn.XLOOKUP(C1446,Raw_Data_OS_23!$C$7:$C$4518,Raw_Data_OS_23!$C$7:$C$4518,"New_Claim")="New_Claim",IF(_xlfn.XLOOKUP(C1446,'Raw Data_OS_22'!$C$5:$C$4516,'Raw Data_OS_22'!$C$5:$C$4516,"New_Claim")="New_Claim",IF(I1446=$O$1,"F1","F2"),"Considered"),"Considered")</f>
        <v>Considered</v>
      </c>
      <c r="P1446" t="str" cm="1">
        <f t="array" ref="P1446">_xlfn.IFS(O1446="F1","F1",O1446="F2","F2",O1446="Considered",_xlfn.XLOOKUP(C1446,Raw_Data_OS_23!$C$7:$C$4518,Raw_Data_OS_23!$N$7:$N$4518,_xlfn.XLOOKUP(Raw_Data_Paid_23!C1446,'Raw Data_OS_22'!$C$5:$C$4516,'Raw Data_OS_22'!$O$5:$O$4516)))</f>
        <v>C2</v>
      </c>
      <c r="Q1446" t="str">
        <f t="shared" si="49"/>
        <v>C2</v>
      </c>
      <c r="R1446" t="str">
        <f t="shared" si="50"/>
        <v>2021Motor Private</v>
      </c>
    </row>
    <row r="1447" spans="2:18" x14ac:dyDescent="0.35">
      <c r="B1447" s="40"/>
      <c r="C1447" s="45" t="s">
        <v>2903</v>
      </c>
      <c r="D1447" s="46">
        <v>44320</v>
      </c>
      <c r="E1447" s="46">
        <v>44321</v>
      </c>
      <c r="F1447" s="47" t="s">
        <v>3910</v>
      </c>
      <c r="G1447" s="48">
        <v>5000</v>
      </c>
      <c r="H1447" s="49">
        <v>45181</v>
      </c>
      <c r="I1447" s="44">
        <v>2021</v>
      </c>
      <c r="J1447" s="44">
        <v>2021</v>
      </c>
      <c r="K1447" s="44">
        <v>2023</v>
      </c>
      <c r="L1447" s="44" t="s">
        <v>2250</v>
      </c>
      <c r="M1447" s="44" t="s">
        <v>7210</v>
      </c>
      <c r="N1447" s="44">
        <v>1</v>
      </c>
      <c r="O1447" t="str">
        <f>IF(_xlfn.XLOOKUP(C1447,Raw_Data_OS_23!$C$7:$C$4518,Raw_Data_OS_23!$C$7:$C$4518,"New_Claim")="New_Claim",IF(_xlfn.XLOOKUP(C1447,'Raw Data_OS_22'!$C$5:$C$4516,'Raw Data_OS_22'!$C$5:$C$4516,"New_Claim")="New_Claim",IF(I1447=$O$1,"F1","F2"),"Considered"),"Considered")</f>
        <v>Considered</v>
      </c>
      <c r="P1447" t="str" cm="1">
        <f t="array" ref="P1447">_xlfn.IFS(O1447="F1","F1",O1447="F2","F2",O1447="Considered",_xlfn.XLOOKUP(C1447,Raw_Data_OS_23!$C$7:$C$4518,Raw_Data_OS_23!$N$7:$N$4518,_xlfn.XLOOKUP(Raw_Data_Paid_23!C1447,'Raw Data_OS_22'!$C$5:$C$4516,'Raw Data_OS_22'!$O$5:$O$4516)))</f>
        <v>C2</v>
      </c>
      <c r="Q1447" t="str">
        <f t="shared" si="49"/>
        <v>C2</v>
      </c>
      <c r="R1447" t="str">
        <f t="shared" si="50"/>
        <v>2021Motor Private</v>
      </c>
    </row>
    <row r="1448" spans="2:18" x14ac:dyDescent="0.35">
      <c r="B1448" s="40"/>
      <c r="C1448" s="45" t="s">
        <v>3002</v>
      </c>
      <c r="D1448" s="46">
        <v>44336</v>
      </c>
      <c r="E1448" s="46">
        <v>44344</v>
      </c>
      <c r="F1448" s="47" t="s">
        <v>3910</v>
      </c>
      <c r="G1448" s="48">
        <v>11000</v>
      </c>
      <c r="H1448" s="49">
        <v>45181</v>
      </c>
      <c r="I1448" s="44">
        <v>2021</v>
      </c>
      <c r="J1448" s="44">
        <v>2021</v>
      </c>
      <c r="K1448" s="44">
        <v>2023</v>
      </c>
      <c r="L1448" s="44" t="s">
        <v>2250</v>
      </c>
      <c r="M1448" s="44" t="s">
        <v>7210</v>
      </c>
      <c r="N1448" s="44">
        <v>1</v>
      </c>
      <c r="O1448" t="str">
        <f>IF(_xlfn.XLOOKUP(C1448,Raw_Data_OS_23!$C$7:$C$4518,Raw_Data_OS_23!$C$7:$C$4518,"New_Claim")="New_Claim",IF(_xlfn.XLOOKUP(C1448,'Raw Data_OS_22'!$C$5:$C$4516,'Raw Data_OS_22'!$C$5:$C$4516,"New_Claim")="New_Claim",IF(I1448=$O$1,"F1","F2"),"Considered"),"Considered")</f>
        <v>Considered</v>
      </c>
      <c r="P1448" t="str" cm="1">
        <f t="array" ref="P1448">_xlfn.IFS(O1448="F1","F1",O1448="F2","F2",O1448="Considered",_xlfn.XLOOKUP(C1448,Raw_Data_OS_23!$C$7:$C$4518,Raw_Data_OS_23!$N$7:$N$4518,_xlfn.XLOOKUP(Raw_Data_Paid_23!C1448,'Raw Data_OS_22'!$C$5:$C$4516,'Raw Data_OS_22'!$O$5:$O$4516)))</f>
        <v>C2</v>
      </c>
      <c r="Q1448" t="str">
        <f t="shared" si="49"/>
        <v>C2</v>
      </c>
      <c r="R1448" t="str">
        <f t="shared" si="50"/>
        <v>2021Motor Private</v>
      </c>
    </row>
    <row r="1449" spans="2:18" x14ac:dyDescent="0.35">
      <c r="B1449" s="40"/>
      <c r="C1449" s="45" t="s">
        <v>2521</v>
      </c>
      <c r="D1449" s="46">
        <v>44348</v>
      </c>
      <c r="E1449" s="46">
        <v>44362</v>
      </c>
      <c r="F1449" s="47" t="s">
        <v>3910</v>
      </c>
      <c r="G1449" s="48">
        <v>9500</v>
      </c>
      <c r="H1449" s="49">
        <v>45181</v>
      </c>
      <c r="I1449" s="44">
        <v>2021</v>
      </c>
      <c r="J1449" s="44">
        <v>2021</v>
      </c>
      <c r="K1449" s="44">
        <v>2023</v>
      </c>
      <c r="L1449" s="44" t="s">
        <v>2250</v>
      </c>
      <c r="M1449" s="44" t="s">
        <v>7210</v>
      </c>
      <c r="N1449" s="44">
        <v>1</v>
      </c>
      <c r="O1449" t="str">
        <f>IF(_xlfn.XLOOKUP(C1449,Raw_Data_OS_23!$C$7:$C$4518,Raw_Data_OS_23!$C$7:$C$4518,"New_Claim")="New_Claim",IF(_xlfn.XLOOKUP(C1449,'Raw Data_OS_22'!$C$5:$C$4516,'Raw Data_OS_22'!$C$5:$C$4516,"New_Claim")="New_Claim",IF(I1449=$O$1,"F1","F2"),"Considered"),"Considered")</f>
        <v>Considered</v>
      </c>
      <c r="P1449" t="str" cm="1">
        <f t="array" ref="P1449">_xlfn.IFS(O1449="F1","F1",O1449="F2","F2",O1449="Considered",_xlfn.XLOOKUP(C1449,Raw_Data_OS_23!$C$7:$C$4518,Raw_Data_OS_23!$N$7:$N$4518,_xlfn.XLOOKUP(Raw_Data_Paid_23!C1449,'Raw Data_OS_22'!$C$5:$C$4516,'Raw Data_OS_22'!$O$5:$O$4516)))</f>
        <v>C2</v>
      </c>
      <c r="Q1449" t="str">
        <f t="shared" si="49"/>
        <v>C2</v>
      </c>
      <c r="R1449" t="str">
        <f t="shared" si="50"/>
        <v>2021Motor Private</v>
      </c>
    </row>
    <row r="1450" spans="2:18" x14ac:dyDescent="0.35">
      <c r="B1450" s="40"/>
      <c r="C1450" s="45" t="s">
        <v>5915</v>
      </c>
      <c r="D1450" s="46">
        <v>44464</v>
      </c>
      <c r="E1450" s="46">
        <v>44466</v>
      </c>
      <c r="F1450" s="47" t="s">
        <v>3910</v>
      </c>
      <c r="G1450" s="48">
        <v>12000</v>
      </c>
      <c r="H1450" s="49">
        <v>45181</v>
      </c>
      <c r="I1450" s="44">
        <v>2021</v>
      </c>
      <c r="J1450" s="44">
        <v>2021</v>
      </c>
      <c r="K1450" s="44">
        <v>2023</v>
      </c>
      <c r="L1450" s="44" t="s">
        <v>3073</v>
      </c>
      <c r="M1450" s="44" t="s">
        <v>7210</v>
      </c>
      <c r="N1450" s="44">
        <v>1</v>
      </c>
      <c r="O1450" t="str">
        <f>IF(_xlfn.XLOOKUP(C1450,Raw_Data_OS_23!$C$7:$C$4518,Raw_Data_OS_23!$C$7:$C$4518,"New_Claim")="New_Claim",IF(_xlfn.XLOOKUP(C1450,'Raw Data_OS_22'!$C$5:$C$4516,'Raw Data_OS_22'!$C$5:$C$4516,"New_Claim")="New_Claim",IF(I1450=$O$1,"F1","F2"),"Considered"),"Considered")</f>
        <v>Considered</v>
      </c>
      <c r="P1450" t="str" cm="1">
        <f t="array" ref="P1450">_xlfn.IFS(O1450="F1","F1",O1450="F2","F2",O1450="Considered",_xlfn.XLOOKUP(C1450,Raw_Data_OS_23!$C$7:$C$4518,Raw_Data_OS_23!$N$7:$N$4518,_xlfn.XLOOKUP(Raw_Data_Paid_23!C1450,'Raw Data_OS_22'!$C$5:$C$4516,'Raw Data_OS_22'!$O$5:$O$4516)))</f>
        <v>C2</v>
      </c>
      <c r="Q1450" t="str">
        <f t="shared" si="49"/>
        <v>C2</v>
      </c>
      <c r="R1450" t="str">
        <f t="shared" si="50"/>
        <v>2021Motor Private</v>
      </c>
    </row>
    <row r="1451" spans="2:18" x14ac:dyDescent="0.35">
      <c r="B1451" s="40"/>
      <c r="C1451" s="45" t="s">
        <v>6281</v>
      </c>
      <c r="D1451" s="46">
        <v>44615</v>
      </c>
      <c r="E1451" s="46">
        <v>44627</v>
      </c>
      <c r="F1451" s="47" t="s">
        <v>3910</v>
      </c>
      <c r="G1451" s="48">
        <v>14500</v>
      </c>
      <c r="H1451" s="49">
        <v>45181</v>
      </c>
      <c r="I1451" s="44">
        <v>2022</v>
      </c>
      <c r="J1451" s="44">
        <v>2022</v>
      </c>
      <c r="K1451" s="44">
        <v>2023</v>
      </c>
      <c r="L1451" s="44" t="s">
        <v>6021</v>
      </c>
      <c r="M1451" s="44" t="s">
        <v>7210</v>
      </c>
      <c r="N1451" s="44">
        <v>1</v>
      </c>
      <c r="O1451" t="str">
        <f>IF(_xlfn.XLOOKUP(C1451,Raw_Data_OS_23!$C$7:$C$4518,Raw_Data_OS_23!$C$7:$C$4518,"New_Claim")="New_Claim",IF(_xlfn.XLOOKUP(C1451,'Raw Data_OS_22'!$C$5:$C$4516,'Raw Data_OS_22'!$C$5:$C$4516,"New_Claim")="New_Claim",IF(I1451=$O$1,"F1","F2"),"Considered"),"Considered")</f>
        <v>Considered</v>
      </c>
      <c r="P1451" t="str" cm="1">
        <f t="array" ref="P1451">_xlfn.IFS(O1451="F1","F1",O1451="F2","F2",O1451="Considered",_xlfn.XLOOKUP(C1451,Raw_Data_OS_23!$C$7:$C$4518,Raw_Data_OS_23!$N$7:$N$4518,_xlfn.XLOOKUP(Raw_Data_Paid_23!C1451,'Raw Data_OS_22'!$C$5:$C$4516,'Raw Data_OS_22'!$O$5:$O$4516)))</f>
        <v>B2</v>
      </c>
      <c r="Q1451" t="str">
        <f t="shared" si="49"/>
        <v>B2</v>
      </c>
      <c r="R1451" t="str">
        <f t="shared" si="50"/>
        <v>2022Motor Private</v>
      </c>
    </row>
    <row r="1452" spans="2:18" x14ac:dyDescent="0.35">
      <c r="B1452" s="40"/>
      <c r="C1452" s="45" t="s">
        <v>6516</v>
      </c>
      <c r="D1452" s="46">
        <v>44594</v>
      </c>
      <c r="E1452" s="46">
        <v>44700</v>
      </c>
      <c r="F1452" s="47" t="s">
        <v>3908</v>
      </c>
      <c r="G1452" s="48">
        <v>18000</v>
      </c>
      <c r="H1452" s="49">
        <v>45181</v>
      </c>
      <c r="I1452" s="44">
        <v>2022</v>
      </c>
      <c r="J1452" s="44">
        <v>2022</v>
      </c>
      <c r="K1452" s="44">
        <v>2023</v>
      </c>
      <c r="L1452" s="44" t="s">
        <v>6021</v>
      </c>
      <c r="M1452" s="44" t="s">
        <v>7210</v>
      </c>
      <c r="N1452" s="44">
        <v>1</v>
      </c>
      <c r="O1452" t="str">
        <f>IF(_xlfn.XLOOKUP(C1452,Raw_Data_OS_23!$C$7:$C$4518,Raw_Data_OS_23!$C$7:$C$4518,"New_Claim")="New_Claim",IF(_xlfn.XLOOKUP(C1452,'Raw Data_OS_22'!$C$5:$C$4516,'Raw Data_OS_22'!$C$5:$C$4516,"New_Claim")="New_Claim",IF(I1452=$O$1,"F1","F2"),"Considered"),"Considered")</f>
        <v>Considered</v>
      </c>
      <c r="P1452" t="str" cm="1">
        <f t="array" ref="P1452">_xlfn.IFS(O1452="F1","F1",O1452="F2","F2",O1452="Considered",_xlfn.XLOOKUP(C1452,Raw_Data_OS_23!$C$7:$C$4518,Raw_Data_OS_23!$N$7:$N$4518,_xlfn.XLOOKUP(Raw_Data_Paid_23!C1452,'Raw Data_OS_22'!$C$5:$C$4516,'Raw Data_OS_22'!$O$5:$O$4516)))</f>
        <v>B2</v>
      </c>
      <c r="Q1452" t="str">
        <f t="shared" si="49"/>
        <v>B2</v>
      </c>
      <c r="R1452" t="str">
        <f t="shared" si="50"/>
        <v>2022Motor Commercial</v>
      </c>
    </row>
    <row r="1453" spans="2:18" x14ac:dyDescent="0.35">
      <c r="B1453" s="40"/>
      <c r="C1453" s="45" t="s">
        <v>6261</v>
      </c>
      <c r="D1453" s="46">
        <v>44609</v>
      </c>
      <c r="E1453" s="46">
        <v>44621</v>
      </c>
      <c r="F1453" s="47" t="s">
        <v>3910</v>
      </c>
      <c r="G1453" s="48">
        <v>30000</v>
      </c>
      <c r="H1453" s="49">
        <v>45181</v>
      </c>
      <c r="I1453" s="44">
        <v>2022</v>
      </c>
      <c r="J1453" s="44">
        <v>2022</v>
      </c>
      <c r="K1453" s="44">
        <v>2023</v>
      </c>
      <c r="L1453" s="44" t="s">
        <v>6021</v>
      </c>
      <c r="M1453" s="44" t="s">
        <v>7210</v>
      </c>
      <c r="N1453" s="44">
        <v>1</v>
      </c>
      <c r="O1453" t="str">
        <f>IF(_xlfn.XLOOKUP(C1453,Raw_Data_OS_23!$C$7:$C$4518,Raw_Data_OS_23!$C$7:$C$4518,"New_Claim")="New_Claim",IF(_xlfn.XLOOKUP(C1453,'Raw Data_OS_22'!$C$5:$C$4516,'Raw Data_OS_22'!$C$5:$C$4516,"New_Claim")="New_Claim",IF(I1453=$O$1,"F1","F2"),"Considered"),"Considered")</f>
        <v>Considered</v>
      </c>
      <c r="P1453" t="str" cm="1">
        <f t="array" ref="P1453">_xlfn.IFS(O1453="F1","F1",O1453="F2","F2",O1453="Considered",_xlfn.XLOOKUP(C1453,Raw_Data_OS_23!$C$7:$C$4518,Raw_Data_OS_23!$N$7:$N$4518,_xlfn.XLOOKUP(Raw_Data_Paid_23!C1453,'Raw Data_OS_22'!$C$5:$C$4516,'Raw Data_OS_22'!$O$5:$O$4516)))</f>
        <v>B2</v>
      </c>
      <c r="Q1453" t="str">
        <f t="shared" si="49"/>
        <v>B2</v>
      </c>
      <c r="R1453" t="str">
        <f t="shared" si="50"/>
        <v>2022Motor Private</v>
      </c>
    </row>
    <row r="1454" spans="2:18" x14ac:dyDescent="0.35">
      <c r="B1454" s="40"/>
      <c r="C1454" s="45" t="s">
        <v>6468</v>
      </c>
      <c r="D1454" s="46">
        <v>44675</v>
      </c>
      <c r="E1454" s="46">
        <v>44677</v>
      </c>
      <c r="F1454" s="47" t="s">
        <v>3910</v>
      </c>
      <c r="G1454" s="48">
        <v>16500</v>
      </c>
      <c r="H1454" s="49">
        <v>45181</v>
      </c>
      <c r="I1454" s="44">
        <v>2022</v>
      </c>
      <c r="J1454" s="44">
        <v>2022</v>
      </c>
      <c r="K1454" s="44">
        <v>2023</v>
      </c>
      <c r="L1454" s="44" t="s">
        <v>6406</v>
      </c>
      <c r="M1454" s="44" t="s">
        <v>7210</v>
      </c>
      <c r="N1454" s="44">
        <v>1</v>
      </c>
      <c r="O1454" t="str">
        <f>IF(_xlfn.XLOOKUP(C1454,Raw_Data_OS_23!$C$7:$C$4518,Raw_Data_OS_23!$C$7:$C$4518,"New_Claim")="New_Claim",IF(_xlfn.XLOOKUP(C1454,'Raw Data_OS_22'!$C$5:$C$4516,'Raw Data_OS_22'!$C$5:$C$4516,"New_Claim")="New_Claim",IF(I1454=$O$1,"F1","F2"),"Considered"),"Considered")</f>
        <v>Considered</v>
      </c>
      <c r="P1454" t="str" cm="1">
        <f t="array" ref="P1454">_xlfn.IFS(O1454="F1","F1",O1454="F2","F2",O1454="Considered",_xlfn.XLOOKUP(C1454,Raw_Data_OS_23!$C$7:$C$4518,Raw_Data_OS_23!$N$7:$N$4518,_xlfn.XLOOKUP(Raw_Data_Paid_23!C1454,'Raw Data_OS_22'!$C$5:$C$4516,'Raw Data_OS_22'!$O$5:$O$4516)))</f>
        <v>B2</v>
      </c>
      <c r="Q1454" t="str">
        <f t="shared" si="49"/>
        <v>B2</v>
      </c>
      <c r="R1454" t="str">
        <f t="shared" si="50"/>
        <v>2022Motor Private</v>
      </c>
    </row>
    <row r="1455" spans="2:18" x14ac:dyDescent="0.35">
      <c r="B1455" s="40"/>
      <c r="C1455" s="45" t="s">
        <v>5907</v>
      </c>
      <c r="D1455" s="46">
        <v>44455</v>
      </c>
      <c r="E1455" s="46">
        <v>44460</v>
      </c>
      <c r="F1455" s="47" t="s">
        <v>3910</v>
      </c>
      <c r="G1455" s="48">
        <v>12000</v>
      </c>
      <c r="H1455" s="49">
        <v>45181</v>
      </c>
      <c r="I1455" s="44">
        <v>2021</v>
      </c>
      <c r="J1455" s="44">
        <v>2021</v>
      </c>
      <c r="K1455" s="44">
        <v>2023</v>
      </c>
      <c r="L1455" s="44" t="s">
        <v>3073</v>
      </c>
      <c r="M1455" s="44" t="s">
        <v>7210</v>
      </c>
      <c r="N1455" s="44">
        <v>1</v>
      </c>
      <c r="O1455" t="str">
        <f>IF(_xlfn.XLOOKUP(C1455,Raw_Data_OS_23!$C$7:$C$4518,Raw_Data_OS_23!$C$7:$C$4518,"New_Claim")="New_Claim",IF(_xlfn.XLOOKUP(C1455,'Raw Data_OS_22'!$C$5:$C$4516,'Raw Data_OS_22'!$C$5:$C$4516,"New_Claim")="New_Claim",IF(I1455=$O$1,"F1","F2"),"Considered"),"Considered")</f>
        <v>Considered</v>
      </c>
      <c r="P1455" t="str" cm="1">
        <f t="array" ref="P1455">_xlfn.IFS(O1455="F1","F1",O1455="F2","F2",O1455="Considered",_xlfn.XLOOKUP(C1455,Raw_Data_OS_23!$C$7:$C$4518,Raw_Data_OS_23!$N$7:$N$4518,_xlfn.XLOOKUP(Raw_Data_Paid_23!C1455,'Raw Data_OS_22'!$C$5:$C$4516,'Raw Data_OS_22'!$O$5:$O$4516)))</f>
        <v>C2</v>
      </c>
      <c r="Q1455" t="str">
        <f t="shared" si="49"/>
        <v>C2</v>
      </c>
      <c r="R1455" t="str">
        <f t="shared" si="50"/>
        <v>2021Motor Private</v>
      </c>
    </row>
    <row r="1456" spans="2:18" x14ac:dyDescent="0.35">
      <c r="B1456" s="40"/>
      <c r="C1456" s="45" t="s">
        <v>6576</v>
      </c>
      <c r="D1456" s="46">
        <v>44718</v>
      </c>
      <c r="E1456" s="46">
        <v>44719</v>
      </c>
      <c r="F1456" s="47" t="s">
        <v>3910</v>
      </c>
      <c r="G1456" s="48">
        <v>15000</v>
      </c>
      <c r="H1456" s="49">
        <v>45181</v>
      </c>
      <c r="I1456" s="44">
        <v>2022</v>
      </c>
      <c r="J1456" s="44">
        <v>2022</v>
      </c>
      <c r="K1456" s="44">
        <v>2023</v>
      </c>
      <c r="L1456" s="44" t="s">
        <v>6406</v>
      </c>
      <c r="M1456" s="44" t="s">
        <v>7210</v>
      </c>
      <c r="N1456" s="44">
        <v>1</v>
      </c>
      <c r="O1456" t="str">
        <f>IF(_xlfn.XLOOKUP(C1456,Raw_Data_OS_23!$C$7:$C$4518,Raw_Data_OS_23!$C$7:$C$4518,"New_Claim")="New_Claim",IF(_xlfn.XLOOKUP(C1456,'Raw Data_OS_22'!$C$5:$C$4516,'Raw Data_OS_22'!$C$5:$C$4516,"New_Claim")="New_Claim",IF(I1456=$O$1,"F1","F2"),"Considered"),"Considered")</f>
        <v>Considered</v>
      </c>
      <c r="P1456" t="str" cm="1">
        <f t="array" ref="P1456">_xlfn.IFS(O1456="F1","F1",O1456="F2","F2",O1456="Considered",_xlfn.XLOOKUP(C1456,Raw_Data_OS_23!$C$7:$C$4518,Raw_Data_OS_23!$N$7:$N$4518,_xlfn.XLOOKUP(Raw_Data_Paid_23!C1456,'Raw Data_OS_22'!$C$5:$C$4516,'Raw Data_OS_22'!$O$5:$O$4516)))</f>
        <v>B2</v>
      </c>
      <c r="Q1456" t="str">
        <f t="shared" si="49"/>
        <v>B2</v>
      </c>
      <c r="R1456" t="str">
        <f t="shared" si="50"/>
        <v>2022Motor Private</v>
      </c>
    </row>
    <row r="1457" spans="2:18" x14ac:dyDescent="0.35">
      <c r="B1457" s="40"/>
      <c r="C1457" s="45" t="s">
        <v>5425</v>
      </c>
      <c r="D1457" s="46">
        <v>44276</v>
      </c>
      <c r="E1457" s="46">
        <v>44280</v>
      </c>
      <c r="F1457" s="47" t="s">
        <v>3910</v>
      </c>
      <c r="G1457" s="48">
        <v>11000</v>
      </c>
      <c r="H1457" s="49">
        <v>45181</v>
      </c>
      <c r="I1457" s="44">
        <v>2021</v>
      </c>
      <c r="J1457" s="44">
        <v>2021</v>
      </c>
      <c r="K1457" s="44">
        <v>2023</v>
      </c>
      <c r="L1457" s="44" t="s">
        <v>21</v>
      </c>
      <c r="M1457" s="44" t="s">
        <v>7210</v>
      </c>
      <c r="N1457" s="44">
        <v>1</v>
      </c>
      <c r="O1457" t="str">
        <f>IF(_xlfn.XLOOKUP(C1457,Raw_Data_OS_23!$C$7:$C$4518,Raw_Data_OS_23!$C$7:$C$4518,"New_Claim")="New_Claim",IF(_xlfn.XLOOKUP(C1457,'Raw Data_OS_22'!$C$5:$C$4516,'Raw Data_OS_22'!$C$5:$C$4516,"New_Claim")="New_Claim",IF(I1457=$O$1,"F1","F2"),"Considered"),"Considered")</f>
        <v>Considered</v>
      </c>
      <c r="P1457" t="str" cm="1">
        <f t="array" ref="P1457">_xlfn.IFS(O1457="F1","F1",O1457="F2","F2",O1457="Considered",_xlfn.XLOOKUP(C1457,Raw_Data_OS_23!$C$7:$C$4518,Raw_Data_OS_23!$N$7:$N$4518,_xlfn.XLOOKUP(Raw_Data_Paid_23!C1457,'Raw Data_OS_22'!$C$5:$C$4516,'Raw Data_OS_22'!$O$5:$O$4516)))</f>
        <v>C2</v>
      </c>
      <c r="Q1457" t="str">
        <f t="shared" si="49"/>
        <v>C2</v>
      </c>
      <c r="R1457" t="str">
        <f t="shared" si="50"/>
        <v>2021Motor Private</v>
      </c>
    </row>
    <row r="1458" spans="2:18" x14ac:dyDescent="0.35">
      <c r="B1458" s="40"/>
      <c r="C1458" s="45" t="s">
        <v>1261</v>
      </c>
      <c r="D1458" s="46">
        <v>43091</v>
      </c>
      <c r="E1458" s="46">
        <v>43438</v>
      </c>
      <c r="F1458" s="47" t="s">
        <v>3908</v>
      </c>
      <c r="G1458" s="48">
        <v>86400</v>
      </c>
      <c r="H1458" s="49">
        <v>45182</v>
      </c>
      <c r="I1458" s="44">
        <v>2017</v>
      </c>
      <c r="J1458" s="44">
        <v>2018</v>
      </c>
      <c r="K1458" s="44">
        <v>2023</v>
      </c>
      <c r="L1458" s="44" t="s">
        <v>671</v>
      </c>
      <c r="M1458" s="44" t="s">
        <v>7210</v>
      </c>
      <c r="N1458" s="44">
        <v>0</v>
      </c>
      <c r="O1458" t="str">
        <f>IF(_xlfn.XLOOKUP(C1458,Raw_Data_OS_23!$C$7:$C$4518,Raw_Data_OS_23!$C$7:$C$4518,"New_Claim")="New_Claim",IF(_xlfn.XLOOKUP(C1458,'Raw Data_OS_22'!$C$5:$C$4516,'Raw Data_OS_22'!$C$5:$C$4516,"New_Claim")="New_Claim",IF(I1458=$O$1,"F1","F2"),"Considered"),"Considered")</f>
        <v>Considered</v>
      </c>
      <c r="P1458" t="str" cm="1">
        <f t="array" ref="P1458">_xlfn.IFS(O1458="F1","F1",O1458="F2","F2",O1458="Considered",_xlfn.XLOOKUP(C1458,Raw_Data_OS_23!$C$7:$C$4518,Raw_Data_OS_23!$N$7:$N$4518,_xlfn.XLOOKUP(Raw_Data_Paid_23!C1458,'Raw Data_OS_22'!$C$5:$C$4516,'Raw Data_OS_22'!$O$5:$O$4516)))</f>
        <v>B2</v>
      </c>
      <c r="Q1458" t="str">
        <f t="shared" si="49"/>
        <v>B2</v>
      </c>
      <c r="R1458" t="str">
        <f t="shared" si="50"/>
        <v>2017Motor Commercial</v>
      </c>
    </row>
    <row r="1459" spans="2:18" x14ac:dyDescent="0.35">
      <c r="B1459" s="40"/>
      <c r="C1459" s="45" t="s">
        <v>7513</v>
      </c>
      <c r="D1459" s="46">
        <v>45059</v>
      </c>
      <c r="E1459" s="46">
        <v>45065</v>
      </c>
      <c r="F1459" s="47" t="s">
        <v>3910</v>
      </c>
      <c r="G1459" s="48">
        <v>235438</v>
      </c>
      <c r="H1459" s="49">
        <v>45182</v>
      </c>
      <c r="I1459" s="44">
        <v>2023</v>
      </c>
      <c r="J1459" s="44">
        <v>2023</v>
      </c>
      <c r="K1459" s="44">
        <v>2023</v>
      </c>
      <c r="L1459" s="44" t="s">
        <v>7246</v>
      </c>
      <c r="M1459" s="44" t="s">
        <v>7210</v>
      </c>
      <c r="N1459" s="44">
        <v>1</v>
      </c>
      <c r="O1459" t="str">
        <f>IF(_xlfn.XLOOKUP(C1459,Raw_Data_OS_23!$C$7:$C$4518,Raw_Data_OS_23!$C$7:$C$4518,"New_Claim")="New_Claim",IF(_xlfn.XLOOKUP(C1459,'Raw Data_OS_22'!$C$5:$C$4516,'Raw Data_OS_22'!$C$5:$C$4516,"New_Claim")="New_Claim",IF(I1459=$O$1,"F1","F2"),"Considered"),"Considered")</f>
        <v>Considered</v>
      </c>
      <c r="P1459" t="str" cm="1">
        <f t="array" ref="P1459">_xlfn.IFS(O1459="F1","F1",O1459="F2","F2",O1459="Considered",_xlfn.XLOOKUP(C1459,Raw_Data_OS_23!$C$7:$C$4518,Raw_Data_OS_23!$N$7:$N$4518,_xlfn.XLOOKUP(Raw_Data_Paid_23!C1459,'Raw Data_OS_22'!$C$5:$C$4516,'Raw Data_OS_22'!$O$5:$O$4516)))</f>
        <v>E1</v>
      </c>
      <c r="Q1459" t="str">
        <f t="shared" si="49"/>
        <v>E2</v>
      </c>
      <c r="R1459" t="str">
        <f t="shared" si="50"/>
        <v>2023Motor Private</v>
      </c>
    </row>
    <row r="1460" spans="2:18" x14ac:dyDescent="0.35">
      <c r="B1460" s="40"/>
      <c r="C1460" s="45" t="s">
        <v>7203</v>
      </c>
      <c r="D1460" s="46">
        <v>44925</v>
      </c>
      <c r="E1460" s="46">
        <v>44925</v>
      </c>
      <c r="F1460" s="47" t="s">
        <v>3910</v>
      </c>
      <c r="G1460" s="48">
        <v>14000</v>
      </c>
      <c r="H1460" s="49">
        <v>45184</v>
      </c>
      <c r="I1460" s="44">
        <v>2022</v>
      </c>
      <c r="J1460" s="44">
        <v>2022</v>
      </c>
      <c r="K1460" s="44">
        <v>2023</v>
      </c>
      <c r="L1460" s="44" t="s">
        <v>6825</v>
      </c>
      <c r="M1460" s="44" t="s">
        <v>7210</v>
      </c>
      <c r="N1460" s="44">
        <v>1</v>
      </c>
      <c r="O1460" t="str">
        <f>IF(_xlfn.XLOOKUP(C1460,Raw_Data_OS_23!$C$7:$C$4518,Raw_Data_OS_23!$C$7:$C$4518,"New_Claim")="New_Claim",IF(_xlfn.XLOOKUP(C1460,'Raw Data_OS_22'!$C$5:$C$4516,'Raw Data_OS_22'!$C$5:$C$4516,"New_Claim")="New_Claim",IF(I1460=$O$1,"F1","F2"),"Considered"),"Considered")</f>
        <v>Considered</v>
      </c>
      <c r="P1460" t="str" cm="1">
        <f t="array" ref="P1460">_xlfn.IFS(O1460="F1","F1",O1460="F2","F2",O1460="Considered",_xlfn.XLOOKUP(C1460,Raw_Data_OS_23!$C$7:$C$4518,Raw_Data_OS_23!$N$7:$N$4518,_xlfn.XLOOKUP(Raw_Data_Paid_23!C1460,'Raw Data_OS_22'!$C$5:$C$4516,'Raw Data_OS_22'!$O$5:$O$4516)))</f>
        <v>D</v>
      </c>
      <c r="Q1460" t="str">
        <f t="shared" si="49"/>
        <v>F3</v>
      </c>
      <c r="R1460" t="str">
        <f t="shared" si="50"/>
        <v>2022Motor Private</v>
      </c>
    </row>
    <row r="1461" spans="2:18" x14ac:dyDescent="0.35">
      <c r="B1461" s="40"/>
      <c r="C1461" s="45" t="s">
        <v>6932</v>
      </c>
      <c r="D1461" s="46">
        <v>44892</v>
      </c>
      <c r="E1461" s="46">
        <v>44894</v>
      </c>
      <c r="F1461" s="47" t="s">
        <v>3910</v>
      </c>
      <c r="G1461" s="48">
        <v>200000</v>
      </c>
      <c r="H1461" s="49">
        <v>45184</v>
      </c>
      <c r="I1461" s="44">
        <v>2022</v>
      </c>
      <c r="J1461" s="44">
        <v>2022</v>
      </c>
      <c r="K1461" s="44">
        <v>2023</v>
      </c>
      <c r="L1461" s="44" t="s">
        <v>6825</v>
      </c>
      <c r="M1461" s="44" t="s">
        <v>7210</v>
      </c>
      <c r="N1461" s="44">
        <v>0</v>
      </c>
      <c r="O1461" t="str">
        <f>IF(_xlfn.XLOOKUP(C1461,Raw_Data_OS_23!$C$7:$C$4518,Raw_Data_OS_23!$C$7:$C$4518,"New_Claim")="New_Claim",IF(_xlfn.XLOOKUP(C1461,'Raw Data_OS_22'!$C$5:$C$4516,'Raw Data_OS_22'!$C$5:$C$4516,"New_Claim")="New_Claim",IF(I1461=$O$1,"F1","F2"),"Considered"),"Considered")</f>
        <v>Considered</v>
      </c>
      <c r="P1461" t="str" cm="1">
        <f t="array" ref="P1461">_xlfn.IFS(O1461="F1","F1",O1461="F2","F2",O1461="Considered",_xlfn.XLOOKUP(C1461,Raw_Data_OS_23!$C$7:$C$4518,Raw_Data_OS_23!$N$7:$N$4518,_xlfn.XLOOKUP(Raw_Data_Paid_23!C1461,'Raw Data_OS_22'!$C$5:$C$4516,'Raw Data_OS_22'!$O$5:$O$4516)))</f>
        <v>B2</v>
      </c>
      <c r="Q1461" t="str">
        <f t="shared" si="49"/>
        <v>B2</v>
      </c>
      <c r="R1461" t="str">
        <f t="shared" si="50"/>
        <v>2022Motor Private</v>
      </c>
    </row>
    <row r="1462" spans="2:18" x14ac:dyDescent="0.35">
      <c r="B1462" s="40"/>
      <c r="C1462" s="45" t="s">
        <v>6070</v>
      </c>
      <c r="D1462" s="46">
        <v>44569</v>
      </c>
      <c r="E1462" s="46">
        <v>44571</v>
      </c>
      <c r="F1462" s="47" t="s">
        <v>3910</v>
      </c>
      <c r="G1462" s="48">
        <v>14500</v>
      </c>
      <c r="H1462" s="49">
        <v>45184</v>
      </c>
      <c r="I1462" s="44">
        <v>2022</v>
      </c>
      <c r="J1462" s="44">
        <v>2022</v>
      </c>
      <c r="K1462" s="44">
        <v>2023</v>
      </c>
      <c r="L1462" s="44" t="s">
        <v>6021</v>
      </c>
      <c r="M1462" s="44" t="s">
        <v>7210</v>
      </c>
      <c r="N1462" s="44">
        <v>0</v>
      </c>
      <c r="O1462" t="str">
        <f>IF(_xlfn.XLOOKUP(C1462,Raw_Data_OS_23!$C$7:$C$4518,Raw_Data_OS_23!$C$7:$C$4518,"New_Claim")="New_Claim",IF(_xlfn.XLOOKUP(C1462,'Raw Data_OS_22'!$C$5:$C$4516,'Raw Data_OS_22'!$C$5:$C$4516,"New_Claim")="New_Claim",IF(I1462=$O$1,"F1","F2"),"Considered"),"Considered")</f>
        <v>Considered</v>
      </c>
      <c r="P1462" t="str" cm="1">
        <f t="array" ref="P1462">_xlfn.IFS(O1462="F1","F1",O1462="F2","F2",O1462="Considered",_xlfn.XLOOKUP(C1462,Raw_Data_OS_23!$C$7:$C$4518,Raw_Data_OS_23!$N$7:$N$4518,_xlfn.XLOOKUP(Raw_Data_Paid_23!C1462,'Raw Data_OS_22'!$C$5:$C$4516,'Raw Data_OS_22'!$O$5:$O$4516)))</f>
        <v>B2</v>
      </c>
      <c r="Q1462" t="str">
        <f t="shared" si="49"/>
        <v>B2</v>
      </c>
      <c r="R1462" t="str">
        <f t="shared" si="50"/>
        <v>2022Motor Private</v>
      </c>
    </row>
    <row r="1463" spans="2:18" x14ac:dyDescent="0.35">
      <c r="B1463" s="40"/>
      <c r="C1463" s="45" t="s">
        <v>7514</v>
      </c>
      <c r="D1463" s="46">
        <v>44964</v>
      </c>
      <c r="E1463" s="46">
        <v>44965</v>
      </c>
      <c r="F1463" s="47" t="s">
        <v>3910</v>
      </c>
      <c r="G1463" s="48">
        <v>344000</v>
      </c>
      <c r="H1463" s="49">
        <v>45184</v>
      </c>
      <c r="I1463" s="44">
        <v>2023</v>
      </c>
      <c r="J1463" s="44">
        <v>2023</v>
      </c>
      <c r="K1463" s="44">
        <v>2023</v>
      </c>
      <c r="L1463" s="44" t="s">
        <v>7201</v>
      </c>
      <c r="M1463" s="44" t="s">
        <v>7210</v>
      </c>
      <c r="N1463" s="44">
        <v>1</v>
      </c>
      <c r="O1463" t="str">
        <f>IF(_xlfn.XLOOKUP(C1463,Raw_Data_OS_23!$C$7:$C$4518,Raw_Data_OS_23!$C$7:$C$4518,"New_Claim")="New_Claim",IF(_xlfn.XLOOKUP(C1463,'Raw Data_OS_22'!$C$5:$C$4516,'Raw Data_OS_22'!$C$5:$C$4516,"New_Claim")="New_Claim",IF(I1463=$O$1,"F1","F2"),"Considered"),"Considered")</f>
        <v>Considered</v>
      </c>
      <c r="P1463" t="str" cm="1">
        <f t="array" ref="P1463">_xlfn.IFS(O1463="F1","F1",O1463="F2","F2",O1463="Considered",_xlfn.XLOOKUP(C1463,Raw_Data_OS_23!$C$7:$C$4518,Raw_Data_OS_23!$N$7:$N$4518,_xlfn.XLOOKUP(Raw_Data_Paid_23!C1463,'Raw Data_OS_22'!$C$5:$C$4516,'Raw Data_OS_22'!$O$5:$O$4516)))</f>
        <v>E1</v>
      </c>
      <c r="Q1463" t="str">
        <f t="shared" si="49"/>
        <v>E2</v>
      </c>
      <c r="R1463" t="str">
        <f t="shared" si="50"/>
        <v>2023Motor Private</v>
      </c>
    </row>
    <row r="1464" spans="2:18" x14ac:dyDescent="0.35">
      <c r="B1464" s="40"/>
      <c r="C1464" s="45" t="s">
        <v>3190</v>
      </c>
      <c r="D1464" s="46">
        <v>44310</v>
      </c>
      <c r="E1464" s="46">
        <v>44382</v>
      </c>
      <c r="F1464" s="47" t="s">
        <v>3910</v>
      </c>
      <c r="G1464" s="48">
        <v>50000</v>
      </c>
      <c r="H1464" s="49">
        <v>45184</v>
      </c>
      <c r="I1464" s="44">
        <v>2021</v>
      </c>
      <c r="J1464" s="44">
        <v>2021</v>
      </c>
      <c r="K1464" s="44">
        <v>2023</v>
      </c>
      <c r="L1464" s="44" t="s">
        <v>2250</v>
      </c>
      <c r="M1464" s="44" t="s">
        <v>7210</v>
      </c>
      <c r="N1464" s="44">
        <v>0</v>
      </c>
      <c r="O1464" t="str">
        <f>IF(_xlfn.XLOOKUP(C1464,Raw_Data_OS_23!$C$7:$C$4518,Raw_Data_OS_23!$C$7:$C$4518,"New_Claim")="New_Claim",IF(_xlfn.XLOOKUP(C1464,'Raw Data_OS_22'!$C$5:$C$4516,'Raw Data_OS_22'!$C$5:$C$4516,"New_Claim")="New_Claim",IF(I1464=$O$1,"F1","F2"),"Considered"),"Considered")</f>
        <v>Considered</v>
      </c>
      <c r="P1464" t="str" cm="1">
        <f t="array" ref="P1464">_xlfn.IFS(O1464="F1","F1",O1464="F2","F2",O1464="Considered",_xlfn.XLOOKUP(C1464,Raw_Data_OS_23!$C$7:$C$4518,Raw_Data_OS_23!$N$7:$N$4518,_xlfn.XLOOKUP(Raw_Data_Paid_23!C1464,'Raw Data_OS_22'!$C$5:$C$4516,'Raw Data_OS_22'!$O$5:$O$4516)))</f>
        <v>B2</v>
      </c>
      <c r="Q1464" t="str">
        <f t="shared" si="49"/>
        <v>B2</v>
      </c>
      <c r="R1464" t="str">
        <f t="shared" si="50"/>
        <v>2021Motor Private</v>
      </c>
    </row>
    <row r="1465" spans="2:18" x14ac:dyDescent="0.35">
      <c r="B1465" s="40"/>
      <c r="C1465" s="45" t="s">
        <v>3190</v>
      </c>
      <c r="D1465" s="46">
        <v>44310</v>
      </c>
      <c r="E1465" s="46">
        <v>44382</v>
      </c>
      <c r="F1465" s="47" t="s">
        <v>3910</v>
      </c>
      <c r="G1465" s="48">
        <v>45000</v>
      </c>
      <c r="H1465" s="49">
        <v>45184</v>
      </c>
      <c r="I1465" s="44">
        <v>2021</v>
      </c>
      <c r="J1465" s="44">
        <v>2021</v>
      </c>
      <c r="K1465" s="44">
        <v>2023</v>
      </c>
      <c r="L1465" s="44" t="s">
        <v>2250</v>
      </c>
      <c r="M1465" s="44" t="s">
        <v>7210</v>
      </c>
      <c r="N1465" s="44">
        <v>0</v>
      </c>
      <c r="O1465" t="str">
        <f>IF(_xlfn.XLOOKUP(C1465,Raw_Data_OS_23!$C$7:$C$4518,Raw_Data_OS_23!$C$7:$C$4518,"New_Claim")="New_Claim",IF(_xlfn.XLOOKUP(C1465,'Raw Data_OS_22'!$C$5:$C$4516,'Raw Data_OS_22'!$C$5:$C$4516,"New_Claim")="New_Claim",IF(I1465=$O$1,"F1","F2"),"Considered"),"Considered")</f>
        <v>Considered</v>
      </c>
      <c r="P1465" t="str" cm="1">
        <f t="array" ref="P1465">_xlfn.IFS(O1465="F1","F1",O1465="F2","F2",O1465="Considered",_xlfn.XLOOKUP(C1465,Raw_Data_OS_23!$C$7:$C$4518,Raw_Data_OS_23!$N$7:$N$4518,_xlfn.XLOOKUP(Raw_Data_Paid_23!C1465,'Raw Data_OS_22'!$C$5:$C$4516,'Raw Data_OS_22'!$O$5:$O$4516)))</f>
        <v>B2</v>
      </c>
      <c r="Q1465" t="str">
        <f t="shared" si="49"/>
        <v>B2</v>
      </c>
      <c r="R1465" t="str">
        <f t="shared" si="50"/>
        <v>2021Motor Private</v>
      </c>
    </row>
    <row r="1466" spans="2:18" x14ac:dyDescent="0.35">
      <c r="B1466" s="40"/>
      <c r="C1466" s="45" t="s">
        <v>6246</v>
      </c>
      <c r="D1466" s="46">
        <v>44538</v>
      </c>
      <c r="E1466" s="46">
        <v>44603</v>
      </c>
      <c r="F1466" s="47" t="s">
        <v>3908</v>
      </c>
      <c r="G1466" s="48">
        <v>20000</v>
      </c>
      <c r="H1466" s="49">
        <v>45187</v>
      </c>
      <c r="I1466" s="44">
        <v>2021</v>
      </c>
      <c r="J1466" s="44">
        <v>2022</v>
      </c>
      <c r="K1466" s="44">
        <v>2023</v>
      </c>
      <c r="L1466" s="44" t="s">
        <v>3138</v>
      </c>
      <c r="M1466" s="44" t="s">
        <v>7210</v>
      </c>
      <c r="N1466" s="44">
        <v>1</v>
      </c>
      <c r="O1466" t="str">
        <f>IF(_xlfn.XLOOKUP(C1466,Raw_Data_OS_23!$C$7:$C$4518,Raw_Data_OS_23!$C$7:$C$4518,"New_Claim")="New_Claim",IF(_xlfn.XLOOKUP(C1466,'Raw Data_OS_22'!$C$5:$C$4516,'Raw Data_OS_22'!$C$5:$C$4516,"New_Claim")="New_Claim",IF(I1466=$O$1,"F1","F2"),"Considered"),"Considered")</f>
        <v>Considered</v>
      </c>
      <c r="P1466" t="str" cm="1">
        <f t="array" ref="P1466">_xlfn.IFS(O1466="F1","F1",O1466="F2","F2",O1466="Considered",_xlfn.XLOOKUP(C1466,Raw_Data_OS_23!$C$7:$C$4518,Raw_Data_OS_23!$N$7:$N$4518,_xlfn.XLOOKUP(Raw_Data_Paid_23!C1466,'Raw Data_OS_22'!$C$5:$C$4516,'Raw Data_OS_22'!$O$5:$O$4516)))</f>
        <v>B2</v>
      </c>
      <c r="Q1466" t="str">
        <f t="shared" si="49"/>
        <v>B2</v>
      </c>
      <c r="R1466" t="str">
        <f t="shared" si="50"/>
        <v>2021Motor Commercial</v>
      </c>
    </row>
    <row r="1467" spans="2:18" x14ac:dyDescent="0.35">
      <c r="B1467" s="40"/>
      <c r="C1467" s="45" t="s">
        <v>6547</v>
      </c>
      <c r="D1467" s="46">
        <v>44689</v>
      </c>
      <c r="E1467" s="46">
        <v>44701</v>
      </c>
      <c r="F1467" s="47" t="s">
        <v>3908</v>
      </c>
      <c r="G1467" s="48">
        <v>8500</v>
      </c>
      <c r="H1467" s="49">
        <v>45187</v>
      </c>
      <c r="I1467" s="44">
        <v>2022</v>
      </c>
      <c r="J1467" s="44">
        <v>2022</v>
      </c>
      <c r="K1467" s="44">
        <v>2023</v>
      </c>
      <c r="L1467" s="44" t="s">
        <v>6406</v>
      </c>
      <c r="M1467" s="44" t="s">
        <v>7210</v>
      </c>
      <c r="N1467" s="44">
        <v>1</v>
      </c>
      <c r="O1467" t="str">
        <f>IF(_xlfn.XLOOKUP(C1467,Raw_Data_OS_23!$C$7:$C$4518,Raw_Data_OS_23!$C$7:$C$4518,"New_Claim")="New_Claim",IF(_xlfn.XLOOKUP(C1467,'Raw Data_OS_22'!$C$5:$C$4516,'Raw Data_OS_22'!$C$5:$C$4516,"New_Claim")="New_Claim",IF(I1467=$O$1,"F1","F2"),"Considered"),"Considered")</f>
        <v>Considered</v>
      </c>
      <c r="P1467" t="str" cm="1">
        <f t="array" ref="P1467">_xlfn.IFS(O1467="F1","F1",O1467="F2","F2",O1467="Considered",_xlfn.XLOOKUP(C1467,Raw_Data_OS_23!$C$7:$C$4518,Raw_Data_OS_23!$N$7:$N$4518,_xlfn.XLOOKUP(Raw_Data_Paid_23!C1467,'Raw Data_OS_22'!$C$5:$C$4516,'Raw Data_OS_22'!$O$5:$O$4516)))</f>
        <v>B2</v>
      </c>
      <c r="Q1467" t="str">
        <f t="shared" si="49"/>
        <v>B2</v>
      </c>
      <c r="R1467" t="str">
        <f t="shared" si="50"/>
        <v>2022Motor Commercial</v>
      </c>
    </row>
    <row r="1468" spans="2:18" x14ac:dyDescent="0.35">
      <c r="B1468" s="40"/>
      <c r="C1468" s="45" t="s">
        <v>145</v>
      </c>
      <c r="D1468" s="46">
        <v>43938</v>
      </c>
      <c r="E1468" s="46">
        <v>43943</v>
      </c>
      <c r="F1468" s="47" t="s">
        <v>3910</v>
      </c>
      <c r="G1468" s="48">
        <v>12000</v>
      </c>
      <c r="H1468" s="49">
        <v>45187</v>
      </c>
      <c r="I1468" s="44">
        <v>2020</v>
      </c>
      <c r="J1468" s="44">
        <v>2020</v>
      </c>
      <c r="K1468" s="44">
        <v>2023</v>
      </c>
      <c r="L1468" s="44" t="s">
        <v>33</v>
      </c>
      <c r="M1468" s="44" t="s">
        <v>7210</v>
      </c>
      <c r="N1468" s="44">
        <v>0</v>
      </c>
      <c r="O1468" t="str">
        <f>IF(_xlfn.XLOOKUP(C1468,Raw_Data_OS_23!$C$7:$C$4518,Raw_Data_OS_23!$C$7:$C$4518,"New_Claim")="New_Claim",IF(_xlfn.XLOOKUP(C1468,'Raw Data_OS_22'!$C$5:$C$4516,'Raw Data_OS_22'!$C$5:$C$4516,"New_Claim")="New_Claim",IF(I1468=$O$1,"F1","F2"),"Considered"),"Considered")</f>
        <v>Considered</v>
      </c>
      <c r="P1468" t="str" cm="1">
        <f t="array" ref="P1468">_xlfn.IFS(O1468="F1","F1",O1468="F2","F2",O1468="Considered",_xlfn.XLOOKUP(C1468,Raw_Data_OS_23!$C$7:$C$4518,Raw_Data_OS_23!$N$7:$N$4518,_xlfn.XLOOKUP(Raw_Data_Paid_23!C1468,'Raw Data_OS_22'!$C$5:$C$4516,'Raw Data_OS_22'!$O$5:$O$4516)))</f>
        <v>B2</v>
      </c>
      <c r="Q1468" t="str">
        <f t="shared" si="49"/>
        <v>B2</v>
      </c>
      <c r="R1468" t="str">
        <f t="shared" si="50"/>
        <v>2020Motor Private</v>
      </c>
    </row>
    <row r="1469" spans="2:18" x14ac:dyDescent="0.35">
      <c r="B1469" s="40"/>
      <c r="C1469" s="45" t="s">
        <v>6215</v>
      </c>
      <c r="D1469" s="46">
        <v>44601</v>
      </c>
      <c r="E1469" s="46">
        <v>44606</v>
      </c>
      <c r="F1469" s="47" t="s">
        <v>3910</v>
      </c>
      <c r="G1469" s="48">
        <v>-204800</v>
      </c>
      <c r="H1469" s="49">
        <v>45187</v>
      </c>
      <c r="I1469" s="44">
        <v>2022</v>
      </c>
      <c r="J1469" s="44">
        <v>2022</v>
      </c>
      <c r="K1469" s="44">
        <v>2023</v>
      </c>
      <c r="L1469" s="44" t="s">
        <v>6021</v>
      </c>
      <c r="M1469" s="44" t="s">
        <v>7210</v>
      </c>
      <c r="N1469" s="44">
        <v>0</v>
      </c>
      <c r="O1469" t="str">
        <f>IF(_xlfn.XLOOKUP(C1469,Raw_Data_OS_23!$C$7:$C$4518,Raw_Data_OS_23!$C$7:$C$4518,"New_Claim")="New_Claim",IF(_xlfn.XLOOKUP(C1469,'Raw Data_OS_22'!$C$5:$C$4516,'Raw Data_OS_22'!$C$5:$C$4516,"New_Claim")="New_Claim",IF(I1469=$O$1,"F1","F2"),"Considered"),"Considered")</f>
        <v>Considered</v>
      </c>
      <c r="P1469" t="str" cm="1">
        <f t="array" ref="P1469">_xlfn.IFS(O1469="F1","F1",O1469="F2","F2",O1469="Considered",_xlfn.XLOOKUP(C1469,Raw_Data_OS_23!$C$7:$C$4518,Raw_Data_OS_23!$N$7:$N$4518,_xlfn.XLOOKUP(Raw_Data_Paid_23!C1469,'Raw Data_OS_22'!$C$5:$C$4516,'Raw Data_OS_22'!$O$5:$O$4516)))</f>
        <v>B2</v>
      </c>
      <c r="Q1469" t="str">
        <f t="shared" si="49"/>
        <v>B2</v>
      </c>
      <c r="R1469" t="str">
        <f t="shared" si="50"/>
        <v>2022Motor Private</v>
      </c>
    </row>
    <row r="1470" spans="2:18" x14ac:dyDescent="0.35">
      <c r="B1470" s="40"/>
      <c r="C1470" s="45" t="s">
        <v>3745</v>
      </c>
      <c r="D1470" s="46">
        <v>44509</v>
      </c>
      <c r="E1470" s="46">
        <v>44512</v>
      </c>
      <c r="F1470" s="47" t="s">
        <v>3910</v>
      </c>
      <c r="G1470" s="48">
        <v>30000</v>
      </c>
      <c r="H1470" s="49">
        <v>45187</v>
      </c>
      <c r="I1470" s="44">
        <v>2021</v>
      </c>
      <c r="J1470" s="44">
        <v>2021</v>
      </c>
      <c r="K1470" s="44">
        <v>2023</v>
      </c>
      <c r="L1470" s="44" t="s">
        <v>3138</v>
      </c>
      <c r="M1470" s="44" t="s">
        <v>7210</v>
      </c>
      <c r="N1470" s="44">
        <v>1</v>
      </c>
      <c r="O1470" t="str">
        <f>IF(_xlfn.XLOOKUP(C1470,Raw_Data_OS_23!$C$7:$C$4518,Raw_Data_OS_23!$C$7:$C$4518,"New_Claim")="New_Claim",IF(_xlfn.XLOOKUP(C1470,'Raw Data_OS_22'!$C$5:$C$4516,'Raw Data_OS_22'!$C$5:$C$4516,"New_Claim")="New_Claim",IF(I1470=$O$1,"F1","F2"),"Considered"),"Considered")</f>
        <v>Considered</v>
      </c>
      <c r="P1470" t="str" cm="1">
        <f t="array" ref="P1470">_xlfn.IFS(O1470="F1","F1",O1470="F2","F2",O1470="Considered",_xlfn.XLOOKUP(C1470,Raw_Data_OS_23!$C$7:$C$4518,Raw_Data_OS_23!$N$7:$N$4518,_xlfn.XLOOKUP(Raw_Data_Paid_23!C1470,'Raw Data_OS_22'!$C$5:$C$4516,'Raw Data_OS_22'!$O$5:$O$4516)))</f>
        <v>B2</v>
      </c>
      <c r="Q1470" t="str">
        <f t="shared" si="49"/>
        <v>B2</v>
      </c>
      <c r="R1470" t="str">
        <f t="shared" si="50"/>
        <v>2021Motor Private</v>
      </c>
    </row>
    <row r="1471" spans="2:18" x14ac:dyDescent="0.35">
      <c r="B1471" s="40"/>
      <c r="C1471" s="45" t="s">
        <v>1086</v>
      </c>
      <c r="D1471" s="46">
        <v>43885</v>
      </c>
      <c r="E1471" s="46">
        <v>43885</v>
      </c>
      <c r="F1471" s="47" t="s">
        <v>3910</v>
      </c>
      <c r="G1471" s="48">
        <v>45000</v>
      </c>
      <c r="H1471" s="49">
        <v>45187</v>
      </c>
      <c r="I1471" s="44">
        <v>2020</v>
      </c>
      <c r="J1471" s="44">
        <v>2020</v>
      </c>
      <c r="K1471" s="44">
        <v>2023</v>
      </c>
      <c r="L1471" s="44" t="s">
        <v>28</v>
      </c>
      <c r="M1471" s="44" t="s">
        <v>7210</v>
      </c>
      <c r="N1471" s="44">
        <v>0</v>
      </c>
      <c r="O1471" t="str">
        <f>IF(_xlfn.XLOOKUP(C1471,Raw_Data_OS_23!$C$7:$C$4518,Raw_Data_OS_23!$C$7:$C$4518,"New_Claim")="New_Claim",IF(_xlfn.XLOOKUP(C1471,'Raw Data_OS_22'!$C$5:$C$4516,'Raw Data_OS_22'!$C$5:$C$4516,"New_Claim")="New_Claim",IF(I1471=$O$1,"F1","F2"),"Considered"),"Considered")</f>
        <v>Considered</v>
      </c>
      <c r="P1471" t="str" cm="1">
        <f t="array" ref="P1471">_xlfn.IFS(O1471="F1","F1",O1471="F2","F2",O1471="Considered",_xlfn.XLOOKUP(C1471,Raw_Data_OS_23!$C$7:$C$4518,Raw_Data_OS_23!$N$7:$N$4518,_xlfn.XLOOKUP(Raw_Data_Paid_23!C1471,'Raw Data_OS_22'!$C$5:$C$4516,'Raw Data_OS_22'!$O$5:$O$4516)))</f>
        <v>B2</v>
      </c>
      <c r="Q1471" t="str">
        <f t="shared" si="49"/>
        <v>B2</v>
      </c>
      <c r="R1471" t="str">
        <f t="shared" si="50"/>
        <v>2020Motor Private</v>
      </c>
    </row>
    <row r="1472" spans="2:18" x14ac:dyDescent="0.35">
      <c r="B1472" s="40"/>
      <c r="C1472" s="45" t="s">
        <v>1086</v>
      </c>
      <c r="D1472" s="46">
        <v>43885</v>
      </c>
      <c r="E1472" s="46">
        <v>43885</v>
      </c>
      <c r="F1472" s="47" t="s">
        <v>3910</v>
      </c>
      <c r="G1472" s="48">
        <v>70000</v>
      </c>
      <c r="H1472" s="49">
        <v>45187</v>
      </c>
      <c r="I1472" s="44">
        <v>2020</v>
      </c>
      <c r="J1472" s="44">
        <v>2020</v>
      </c>
      <c r="K1472" s="44">
        <v>2023</v>
      </c>
      <c r="L1472" s="44" t="s">
        <v>28</v>
      </c>
      <c r="M1472" s="44" t="s">
        <v>7210</v>
      </c>
      <c r="N1472" s="44">
        <v>0</v>
      </c>
      <c r="O1472" t="str">
        <f>IF(_xlfn.XLOOKUP(C1472,Raw_Data_OS_23!$C$7:$C$4518,Raw_Data_OS_23!$C$7:$C$4518,"New_Claim")="New_Claim",IF(_xlfn.XLOOKUP(C1472,'Raw Data_OS_22'!$C$5:$C$4516,'Raw Data_OS_22'!$C$5:$C$4516,"New_Claim")="New_Claim",IF(I1472=$O$1,"F1","F2"),"Considered"),"Considered")</f>
        <v>Considered</v>
      </c>
      <c r="P1472" t="str" cm="1">
        <f t="array" ref="P1472">_xlfn.IFS(O1472="F1","F1",O1472="F2","F2",O1472="Considered",_xlfn.XLOOKUP(C1472,Raw_Data_OS_23!$C$7:$C$4518,Raw_Data_OS_23!$N$7:$N$4518,_xlfn.XLOOKUP(Raw_Data_Paid_23!C1472,'Raw Data_OS_22'!$C$5:$C$4516,'Raw Data_OS_22'!$O$5:$O$4516)))</f>
        <v>B2</v>
      </c>
      <c r="Q1472" t="str">
        <f t="shared" si="49"/>
        <v>B2</v>
      </c>
      <c r="R1472" t="str">
        <f t="shared" si="50"/>
        <v>2020Motor Private</v>
      </c>
    </row>
    <row r="1473" spans="2:18" x14ac:dyDescent="0.35">
      <c r="B1473" s="40"/>
      <c r="C1473" s="45" t="s">
        <v>1086</v>
      </c>
      <c r="D1473" s="46">
        <v>43885</v>
      </c>
      <c r="E1473" s="46">
        <v>43885</v>
      </c>
      <c r="F1473" s="47" t="s">
        <v>3910</v>
      </c>
      <c r="G1473" s="48">
        <v>-70000</v>
      </c>
      <c r="H1473" s="49">
        <v>45189</v>
      </c>
      <c r="I1473" s="44">
        <v>2020</v>
      </c>
      <c r="J1473" s="44">
        <v>2020</v>
      </c>
      <c r="K1473" s="44">
        <v>2023</v>
      </c>
      <c r="L1473" s="44" t="s">
        <v>28</v>
      </c>
      <c r="M1473" s="44" t="s">
        <v>7210</v>
      </c>
      <c r="N1473" s="44">
        <v>0</v>
      </c>
      <c r="O1473" t="str">
        <f>IF(_xlfn.XLOOKUP(C1473,Raw_Data_OS_23!$C$7:$C$4518,Raw_Data_OS_23!$C$7:$C$4518,"New_Claim")="New_Claim",IF(_xlfn.XLOOKUP(C1473,'Raw Data_OS_22'!$C$5:$C$4516,'Raw Data_OS_22'!$C$5:$C$4516,"New_Claim")="New_Claim",IF(I1473=$O$1,"F1","F2"),"Considered"),"Considered")</f>
        <v>Considered</v>
      </c>
      <c r="P1473" t="str" cm="1">
        <f t="array" ref="P1473">_xlfn.IFS(O1473="F1","F1",O1473="F2","F2",O1473="Considered",_xlfn.XLOOKUP(C1473,Raw_Data_OS_23!$C$7:$C$4518,Raw_Data_OS_23!$N$7:$N$4518,_xlfn.XLOOKUP(Raw_Data_Paid_23!C1473,'Raw Data_OS_22'!$C$5:$C$4516,'Raw Data_OS_22'!$O$5:$O$4516)))</f>
        <v>B2</v>
      </c>
      <c r="Q1473" t="str">
        <f t="shared" si="49"/>
        <v>B2</v>
      </c>
      <c r="R1473" t="str">
        <f t="shared" si="50"/>
        <v>2020Motor Private</v>
      </c>
    </row>
    <row r="1474" spans="2:18" x14ac:dyDescent="0.35">
      <c r="B1474" s="40"/>
      <c r="C1474" s="45" t="s">
        <v>1086</v>
      </c>
      <c r="D1474" s="46">
        <v>43885</v>
      </c>
      <c r="E1474" s="46">
        <v>43885</v>
      </c>
      <c r="F1474" s="47" t="s">
        <v>3910</v>
      </c>
      <c r="G1474" s="48">
        <v>80000</v>
      </c>
      <c r="H1474" s="49">
        <v>45189</v>
      </c>
      <c r="I1474" s="44">
        <v>2020</v>
      </c>
      <c r="J1474" s="44">
        <v>2020</v>
      </c>
      <c r="K1474" s="44">
        <v>2023</v>
      </c>
      <c r="L1474" s="44" t="s">
        <v>28</v>
      </c>
      <c r="M1474" s="44" t="s">
        <v>7210</v>
      </c>
      <c r="N1474" s="44">
        <v>0</v>
      </c>
      <c r="O1474" t="str">
        <f>IF(_xlfn.XLOOKUP(C1474,Raw_Data_OS_23!$C$7:$C$4518,Raw_Data_OS_23!$C$7:$C$4518,"New_Claim")="New_Claim",IF(_xlfn.XLOOKUP(C1474,'Raw Data_OS_22'!$C$5:$C$4516,'Raw Data_OS_22'!$C$5:$C$4516,"New_Claim")="New_Claim",IF(I1474=$O$1,"F1","F2"),"Considered"),"Considered")</f>
        <v>Considered</v>
      </c>
      <c r="P1474" t="str" cm="1">
        <f t="array" ref="P1474">_xlfn.IFS(O1474="F1","F1",O1474="F2","F2",O1474="Considered",_xlfn.XLOOKUP(C1474,Raw_Data_OS_23!$C$7:$C$4518,Raw_Data_OS_23!$N$7:$N$4518,_xlfn.XLOOKUP(Raw_Data_Paid_23!C1474,'Raw Data_OS_22'!$C$5:$C$4516,'Raw Data_OS_22'!$O$5:$O$4516)))</f>
        <v>B2</v>
      </c>
      <c r="Q1474" t="str">
        <f t="shared" si="49"/>
        <v>B2</v>
      </c>
      <c r="R1474" t="str">
        <f t="shared" si="50"/>
        <v>2020Motor Private</v>
      </c>
    </row>
    <row r="1475" spans="2:18" x14ac:dyDescent="0.35">
      <c r="B1475" s="40"/>
      <c r="C1475" s="45" t="s">
        <v>1086</v>
      </c>
      <c r="D1475" s="46">
        <v>43885</v>
      </c>
      <c r="E1475" s="46">
        <v>43885</v>
      </c>
      <c r="F1475" s="47" t="s">
        <v>3910</v>
      </c>
      <c r="G1475" s="48">
        <v>10000</v>
      </c>
      <c r="H1475" s="49">
        <v>45189</v>
      </c>
      <c r="I1475" s="44">
        <v>2020</v>
      </c>
      <c r="J1475" s="44">
        <v>2020</v>
      </c>
      <c r="K1475" s="44">
        <v>2023</v>
      </c>
      <c r="L1475" s="44" t="s">
        <v>28</v>
      </c>
      <c r="M1475" s="44" t="s">
        <v>7210</v>
      </c>
      <c r="N1475" s="44">
        <v>0</v>
      </c>
      <c r="O1475" t="str">
        <f>IF(_xlfn.XLOOKUP(C1475,Raw_Data_OS_23!$C$7:$C$4518,Raw_Data_OS_23!$C$7:$C$4518,"New_Claim")="New_Claim",IF(_xlfn.XLOOKUP(C1475,'Raw Data_OS_22'!$C$5:$C$4516,'Raw Data_OS_22'!$C$5:$C$4516,"New_Claim")="New_Claim",IF(I1475=$O$1,"F1","F2"),"Considered"),"Considered")</f>
        <v>Considered</v>
      </c>
      <c r="P1475" t="str" cm="1">
        <f t="array" ref="P1475">_xlfn.IFS(O1475="F1","F1",O1475="F2","F2",O1475="Considered",_xlfn.XLOOKUP(C1475,Raw_Data_OS_23!$C$7:$C$4518,Raw_Data_OS_23!$N$7:$N$4518,_xlfn.XLOOKUP(Raw_Data_Paid_23!C1475,'Raw Data_OS_22'!$C$5:$C$4516,'Raw Data_OS_22'!$O$5:$O$4516)))</f>
        <v>B2</v>
      </c>
      <c r="Q1475" t="str">
        <f t="shared" si="49"/>
        <v>B2</v>
      </c>
      <c r="R1475" t="str">
        <f t="shared" si="50"/>
        <v>2020Motor Private</v>
      </c>
    </row>
    <row r="1476" spans="2:18" x14ac:dyDescent="0.35">
      <c r="B1476" s="40"/>
      <c r="C1476" s="45" t="s">
        <v>2216</v>
      </c>
      <c r="D1476" s="46">
        <v>44252</v>
      </c>
      <c r="E1476" s="46">
        <v>44260</v>
      </c>
      <c r="F1476" s="47" t="s">
        <v>3910</v>
      </c>
      <c r="G1476" s="48">
        <v>61480</v>
      </c>
      <c r="H1476" s="49">
        <v>45189</v>
      </c>
      <c r="I1476" s="44">
        <v>2021</v>
      </c>
      <c r="J1476" s="44">
        <v>2021</v>
      </c>
      <c r="K1476" s="44">
        <v>2023</v>
      </c>
      <c r="L1476" s="44" t="s">
        <v>21</v>
      </c>
      <c r="M1476" s="44" t="s">
        <v>7210</v>
      </c>
      <c r="N1476" s="44">
        <v>1</v>
      </c>
      <c r="O1476" t="str">
        <f>IF(_xlfn.XLOOKUP(C1476,Raw_Data_OS_23!$C$7:$C$4518,Raw_Data_OS_23!$C$7:$C$4518,"New_Claim")="New_Claim",IF(_xlfn.XLOOKUP(C1476,'Raw Data_OS_22'!$C$5:$C$4516,'Raw Data_OS_22'!$C$5:$C$4516,"New_Claim")="New_Claim",IF(I1476=$O$1,"F1","F2"),"Considered"),"Considered")</f>
        <v>Considered</v>
      </c>
      <c r="P1476" t="str" cm="1">
        <f t="array" ref="P1476">_xlfn.IFS(O1476="F1","F1",O1476="F2","F2",O1476="Considered",_xlfn.XLOOKUP(C1476,Raw_Data_OS_23!$C$7:$C$4518,Raw_Data_OS_23!$N$7:$N$4518,_xlfn.XLOOKUP(Raw_Data_Paid_23!C1476,'Raw Data_OS_22'!$C$5:$C$4516,'Raw Data_OS_22'!$O$5:$O$4516)))</f>
        <v>B2</v>
      </c>
      <c r="Q1476" t="str">
        <f t="shared" si="49"/>
        <v>B2</v>
      </c>
      <c r="R1476" t="str">
        <f t="shared" si="50"/>
        <v>2021Motor Private</v>
      </c>
    </row>
    <row r="1477" spans="2:18" x14ac:dyDescent="0.35">
      <c r="B1477" s="40"/>
      <c r="C1477" s="45" t="s">
        <v>2572</v>
      </c>
      <c r="D1477" s="46">
        <v>44369</v>
      </c>
      <c r="E1477" s="46">
        <v>44372</v>
      </c>
      <c r="F1477" s="47" t="s">
        <v>3910</v>
      </c>
      <c r="G1477" s="48">
        <v>124120</v>
      </c>
      <c r="H1477" s="49">
        <v>45189</v>
      </c>
      <c r="I1477" s="44">
        <v>2021</v>
      </c>
      <c r="J1477" s="44">
        <v>2021</v>
      </c>
      <c r="K1477" s="44">
        <v>2023</v>
      </c>
      <c r="L1477" s="44" t="s">
        <v>2250</v>
      </c>
      <c r="M1477" s="44" t="s">
        <v>7210</v>
      </c>
      <c r="N1477" s="44">
        <v>1</v>
      </c>
      <c r="O1477" t="str">
        <f>IF(_xlfn.XLOOKUP(C1477,Raw_Data_OS_23!$C$7:$C$4518,Raw_Data_OS_23!$C$7:$C$4518,"New_Claim")="New_Claim",IF(_xlfn.XLOOKUP(C1477,'Raw Data_OS_22'!$C$5:$C$4516,'Raw Data_OS_22'!$C$5:$C$4516,"New_Claim")="New_Claim",IF(I1477=$O$1,"F1","F2"),"Considered"),"Considered")</f>
        <v>Considered</v>
      </c>
      <c r="P1477" t="str" cm="1">
        <f t="array" ref="P1477">_xlfn.IFS(O1477="F1","F1",O1477="F2","F2",O1477="Considered",_xlfn.XLOOKUP(C1477,Raw_Data_OS_23!$C$7:$C$4518,Raw_Data_OS_23!$N$7:$N$4518,_xlfn.XLOOKUP(Raw_Data_Paid_23!C1477,'Raw Data_OS_22'!$C$5:$C$4516,'Raw Data_OS_22'!$O$5:$O$4516)))</f>
        <v>B2</v>
      </c>
      <c r="Q1477" t="str">
        <f t="shared" ref="Q1477:Q1540" si="51">IF(P1477="D","F3",IF(P1477="E1","E2",P1477))</f>
        <v>B2</v>
      </c>
      <c r="R1477" t="str">
        <f t="shared" ref="R1477:R1540" si="52">I1477&amp;F1477</f>
        <v>2021Motor Private</v>
      </c>
    </row>
    <row r="1478" spans="2:18" x14ac:dyDescent="0.35">
      <c r="B1478" s="40"/>
      <c r="C1478" s="45" t="s">
        <v>3376</v>
      </c>
      <c r="D1478" s="46">
        <v>44427</v>
      </c>
      <c r="E1478" s="46">
        <v>44434</v>
      </c>
      <c r="F1478" s="47" t="s">
        <v>3910</v>
      </c>
      <c r="G1478" s="48">
        <v>125940</v>
      </c>
      <c r="H1478" s="49">
        <v>45189</v>
      </c>
      <c r="I1478" s="44">
        <v>2021</v>
      </c>
      <c r="J1478" s="44">
        <v>2021</v>
      </c>
      <c r="K1478" s="44">
        <v>2023</v>
      </c>
      <c r="L1478" s="44" t="s">
        <v>3073</v>
      </c>
      <c r="M1478" s="44" t="s">
        <v>7210</v>
      </c>
      <c r="N1478" s="44">
        <v>1</v>
      </c>
      <c r="O1478" t="str">
        <f>IF(_xlfn.XLOOKUP(C1478,Raw_Data_OS_23!$C$7:$C$4518,Raw_Data_OS_23!$C$7:$C$4518,"New_Claim")="New_Claim",IF(_xlfn.XLOOKUP(C1478,'Raw Data_OS_22'!$C$5:$C$4516,'Raw Data_OS_22'!$C$5:$C$4516,"New_Claim")="New_Claim",IF(I1478=$O$1,"F1","F2"),"Considered"),"Considered")</f>
        <v>Considered</v>
      </c>
      <c r="P1478" t="str" cm="1">
        <f t="array" ref="P1478">_xlfn.IFS(O1478="F1","F1",O1478="F2","F2",O1478="Considered",_xlfn.XLOOKUP(C1478,Raw_Data_OS_23!$C$7:$C$4518,Raw_Data_OS_23!$N$7:$N$4518,_xlfn.XLOOKUP(Raw_Data_Paid_23!C1478,'Raw Data_OS_22'!$C$5:$C$4516,'Raw Data_OS_22'!$O$5:$O$4516)))</f>
        <v>B2</v>
      </c>
      <c r="Q1478" t="str">
        <f t="shared" si="51"/>
        <v>B2</v>
      </c>
      <c r="R1478" t="str">
        <f t="shared" si="52"/>
        <v>2021Motor Private</v>
      </c>
    </row>
    <row r="1479" spans="2:18" x14ac:dyDescent="0.35">
      <c r="B1479" s="40"/>
      <c r="C1479" s="45" t="s">
        <v>3063</v>
      </c>
      <c r="D1479" s="46">
        <v>44351</v>
      </c>
      <c r="E1479" s="46">
        <v>44358</v>
      </c>
      <c r="F1479" s="47" t="s">
        <v>3910</v>
      </c>
      <c r="G1479" s="48">
        <v>115000</v>
      </c>
      <c r="H1479" s="49">
        <v>45189</v>
      </c>
      <c r="I1479" s="44">
        <v>2021</v>
      </c>
      <c r="J1479" s="44">
        <v>2021</v>
      </c>
      <c r="K1479" s="44">
        <v>2023</v>
      </c>
      <c r="L1479" s="44" t="s">
        <v>2250</v>
      </c>
      <c r="M1479" s="44" t="s">
        <v>7210</v>
      </c>
      <c r="N1479" s="44">
        <v>1</v>
      </c>
      <c r="O1479" t="str">
        <f>IF(_xlfn.XLOOKUP(C1479,Raw_Data_OS_23!$C$7:$C$4518,Raw_Data_OS_23!$C$7:$C$4518,"New_Claim")="New_Claim",IF(_xlfn.XLOOKUP(C1479,'Raw Data_OS_22'!$C$5:$C$4516,'Raw Data_OS_22'!$C$5:$C$4516,"New_Claim")="New_Claim",IF(I1479=$O$1,"F1","F2"),"Considered"),"Considered")</f>
        <v>Considered</v>
      </c>
      <c r="P1479" t="str" cm="1">
        <f t="array" ref="P1479">_xlfn.IFS(O1479="F1","F1",O1479="F2","F2",O1479="Considered",_xlfn.XLOOKUP(C1479,Raw_Data_OS_23!$C$7:$C$4518,Raw_Data_OS_23!$N$7:$N$4518,_xlfn.XLOOKUP(Raw_Data_Paid_23!C1479,'Raw Data_OS_22'!$C$5:$C$4516,'Raw Data_OS_22'!$O$5:$O$4516)))</f>
        <v>B2</v>
      </c>
      <c r="Q1479" t="str">
        <f t="shared" si="51"/>
        <v>B2</v>
      </c>
      <c r="R1479" t="str">
        <f t="shared" si="52"/>
        <v>2021Motor Private</v>
      </c>
    </row>
    <row r="1480" spans="2:18" x14ac:dyDescent="0.35">
      <c r="B1480" s="40"/>
      <c r="C1480" s="45" t="s">
        <v>456</v>
      </c>
      <c r="D1480" s="46">
        <v>43885</v>
      </c>
      <c r="E1480" s="46">
        <v>43885</v>
      </c>
      <c r="F1480" s="47" t="s">
        <v>3910</v>
      </c>
      <c r="G1480" s="48">
        <v>-270570</v>
      </c>
      <c r="H1480" s="49">
        <v>45189</v>
      </c>
      <c r="I1480" s="44">
        <v>2020</v>
      </c>
      <c r="J1480" s="44">
        <v>2020</v>
      </c>
      <c r="K1480" s="44">
        <v>2023</v>
      </c>
      <c r="L1480" s="44" t="s">
        <v>28</v>
      </c>
      <c r="M1480" s="44" t="s">
        <v>7210</v>
      </c>
      <c r="N1480" s="44">
        <v>0</v>
      </c>
      <c r="O1480" t="str">
        <f>IF(_xlfn.XLOOKUP(C1480,Raw_Data_OS_23!$C$7:$C$4518,Raw_Data_OS_23!$C$7:$C$4518,"New_Claim")="New_Claim",IF(_xlfn.XLOOKUP(C1480,'Raw Data_OS_22'!$C$5:$C$4516,'Raw Data_OS_22'!$C$5:$C$4516,"New_Claim")="New_Claim",IF(I1480=$O$1,"F1","F2"),"Considered"),"Considered")</f>
        <v>Considered</v>
      </c>
      <c r="P1480" t="str" cm="1">
        <f t="array" ref="P1480">_xlfn.IFS(O1480="F1","F1",O1480="F2","F2",O1480="Considered",_xlfn.XLOOKUP(C1480,Raw_Data_OS_23!$C$7:$C$4518,Raw_Data_OS_23!$N$7:$N$4518,_xlfn.XLOOKUP(Raw_Data_Paid_23!C1480,'Raw Data_OS_22'!$C$5:$C$4516,'Raw Data_OS_22'!$O$5:$O$4516)))</f>
        <v>B2</v>
      </c>
      <c r="Q1480" t="str">
        <f t="shared" si="51"/>
        <v>B2</v>
      </c>
      <c r="R1480" t="str">
        <f t="shared" si="52"/>
        <v>2020Motor Private</v>
      </c>
    </row>
    <row r="1481" spans="2:18" x14ac:dyDescent="0.35">
      <c r="B1481" s="40"/>
      <c r="C1481" s="45" t="s">
        <v>2230</v>
      </c>
      <c r="D1481" s="46">
        <v>44260</v>
      </c>
      <c r="E1481" s="46">
        <v>44271</v>
      </c>
      <c r="F1481" s="47" t="s">
        <v>3908</v>
      </c>
      <c r="G1481" s="48">
        <v>11000</v>
      </c>
      <c r="H1481" s="49">
        <v>45190</v>
      </c>
      <c r="I1481" s="44">
        <v>2021</v>
      </c>
      <c r="J1481" s="44">
        <v>2021</v>
      </c>
      <c r="K1481" s="44">
        <v>2023</v>
      </c>
      <c r="L1481" s="44" t="s">
        <v>21</v>
      </c>
      <c r="M1481" s="44" t="s">
        <v>7210</v>
      </c>
      <c r="N1481" s="44">
        <v>0</v>
      </c>
      <c r="O1481" t="str">
        <f>IF(_xlfn.XLOOKUP(C1481,Raw_Data_OS_23!$C$7:$C$4518,Raw_Data_OS_23!$C$7:$C$4518,"New_Claim")="New_Claim",IF(_xlfn.XLOOKUP(C1481,'Raw Data_OS_22'!$C$5:$C$4516,'Raw Data_OS_22'!$C$5:$C$4516,"New_Claim")="New_Claim",IF(I1481=$O$1,"F1","F2"),"Considered"),"Considered")</f>
        <v>Considered</v>
      </c>
      <c r="P1481" t="str" cm="1">
        <f t="array" ref="P1481">_xlfn.IFS(O1481="F1","F1",O1481="F2","F2",O1481="Considered",_xlfn.XLOOKUP(C1481,Raw_Data_OS_23!$C$7:$C$4518,Raw_Data_OS_23!$N$7:$N$4518,_xlfn.XLOOKUP(Raw_Data_Paid_23!C1481,'Raw Data_OS_22'!$C$5:$C$4516,'Raw Data_OS_22'!$O$5:$O$4516)))</f>
        <v>B2</v>
      </c>
      <c r="Q1481" t="str">
        <f t="shared" si="51"/>
        <v>B2</v>
      </c>
      <c r="R1481" t="str">
        <f t="shared" si="52"/>
        <v>2021Motor Commercial</v>
      </c>
    </row>
    <row r="1482" spans="2:18" x14ac:dyDescent="0.35">
      <c r="B1482" s="40"/>
      <c r="C1482" s="45" t="s">
        <v>6025</v>
      </c>
      <c r="D1482" s="46">
        <v>44537</v>
      </c>
      <c r="E1482" s="46">
        <v>44564</v>
      </c>
      <c r="F1482" s="47" t="s">
        <v>3908</v>
      </c>
      <c r="G1482" s="48">
        <v>100000</v>
      </c>
      <c r="H1482" s="49">
        <v>45190</v>
      </c>
      <c r="I1482" s="44">
        <v>2021</v>
      </c>
      <c r="J1482" s="44">
        <v>2022</v>
      </c>
      <c r="K1482" s="44">
        <v>2023</v>
      </c>
      <c r="L1482" s="44" t="s">
        <v>3138</v>
      </c>
      <c r="M1482" s="44" t="s">
        <v>7210</v>
      </c>
      <c r="N1482" s="44">
        <v>0</v>
      </c>
      <c r="O1482" t="str">
        <f>IF(_xlfn.XLOOKUP(C1482,Raw_Data_OS_23!$C$7:$C$4518,Raw_Data_OS_23!$C$7:$C$4518,"New_Claim")="New_Claim",IF(_xlfn.XLOOKUP(C1482,'Raw Data_OS_22'!$C$5:$C$4516,'Raw Data_OS_22'!$C$5:$C$4516,"New_Claim")="New_Claim",IF(I1482=$O$1,"F1","F2"),"Considered"),"Considered")</f>
        <v>Considered</v>
      </c>
      <c r="P1482" t="str" cm="1">
        <f t="array" ref="P1482">_xlfn.IFS(O1482="F1","F1",O1482="F2","F2",O1482="Considered",_xlfn.XLOOKUP(C1482,Raw_Data_OS_23!$C$7:$C$4518,Raw_Data_OS_23!$N$7:$N$4518,_xlfn.XLOOKUP(Raw_Data_Paid_23!C1482,'Raw Data_OS_22'!$C$5:$C$4516,'Raw Data_OS_22'!$O$5:$O$4516)))</f>
        <v>B2</v>
      </c>
      <c r="Q1482" t="str">
        <f t="shared" si="51"/>
        <v>B2</v>
      </c>
      <c r="R1482" t="str">
        <f t="shared" si="52"/>
        <v>2021Motor Commercial</v>
      </c>
    </row>
    <row r="1483" spans="2:18" x14ac:dyDescent="0.35">
      <c r="B1483" s="40"/>
      <c r="C1483" s="45" t="s">
        <v>509</v>
      </c>
      <c r="D1483" s="46">
        <v>44133</v>
      </c>
      <c r="E1483" s="46">
        <v>44133</v>
      </c>
      <c r="F1483" s="47" t="s">
        <v>3908</v>
      </c>
      <c r="G1483" s="48">
        <v>65000</v>
      </c>
      <c r="H1483" s="49">
        <v>45190</v>
      </c>
      <c r="I1483" s="44">
        <v>2020</v>
      </c>
      <c r="J1483" s="44">
        <v>2020</v>
      </c>
      <c r="K1483" s="44">
        <v>2023</v>
      </c>
      <c r="L1483" s="44" t="s">
        <v>11</v>
      </c>
      <c r="M1483" s="44" t="s">
        <v>7210</v>
      </c>
      <c r="N1483" s="44">
        <v>0</v>
      </c>
      <c r="O1483" t="str">
        <f>IF(_xlfn.XLOOKUP(C1483,Raw_Data_OS_23!$C$7:$C$4518,Raw_Data_OS_23!$C$7:$C$4518,"New_Claim")="New_Claim",IF(_xlfn.XLOOKUP(C1483,'Raw Data_OS_22'!$C$5:$C$4516,'Raw Data_OS_22'!$C$5:$C$4516,"New_Claim")="New_Claim",IF(I1483=$O$1,"F1","F2"),"Considered"),"Considered")</f>
        <v>Considered</v>
      </c>
      <c r="P1483" t="str" cm="1">
        <f t="array" ref="P1483">_xlfn.IFS(O1483="F1","F1",O1483="F2","F2",O1483="Considered",_xlfn.XLOOKUP(C1483,Raw_Data_OS_23!$C$7:$C$4518,Raw_Data_OS_23!$N$7:$N$4518,_xlfn.XLOOKUP(Raw_Data_Paid_23!C1483,'Raw Data_OS_22'!$C$5:$C$4516,'Raw Data_OS_22'!$O$5:$O$4516)))</f>
        <v>B2</v>
      </c>
      <c r="Q1483" t="str">
        <f t="shared" si="51"/>
        <v>B2</v>
      </c>
      <c r="R1483" t="str">
        <f t="shared" si="52"/>
        <v>2020Motor Commercial</v>
      </c>
    </row>
    <row r="1484" spans="2:18" x14ac:dyDescent="0.35">
      <c r="B1484" s="40"/>
      <c r="C1484" s="45" t="s">
        <v>267</v>
      </c>
      <c r="D1484" s="46">
        <v>44022</v>
      </c>
      <c r="E1484" s="46">
        <v>44022</v>
      </c>
      <c r="F1484" s="47" t="s">
        <v>3910</v>
      </c>
      <c r="G1484" s="48">
        <v>50000</v>
      </c>
      <c r="H1484" s="49">
        <v>45190</v>
      </c>
      <c r="I1484" s="44">
        <v>2020</v>
      </c>
      <c r="J1484" s="44">
        <v>2020</v>
      </c>
      <c r="K1484" s="44">
        <v>2023</v>
      </c>
      <c r="L1484" s="44" t="s">
        <v>35</v>
      </c>
      <c r="M1484" s="44" t="s">
        <v>7210</v>
      </c>
      <c r="N1484" s="44">
        <v>0</v>
      </c>
      <c r="O1484" t="str">
        <f>IF(_xlfn.XLOOKUP(C1484,Raw_Data_OS_23!$C$7:$C$4518,Raw_Data_OS_23!$C$7:$C$4518,"New_Claim")="New_Claim",IF(_xlfn.XLOOKUP(C1484,'Raw Data_OS_22'!$C$5:$C$4516,'Raw Data_OS_22'!$C$5:$C$4516,"New_Claim")="New_Claim",IF(I1484=$O$1,"F1","F2"),"Considered"),"Considered")</f>
        <v>Considered</v>
      </c>
      <c r="P1484" t="str" cm="1">
        <f t="array" ref="P1484">_xlfn.IFS(O1484="F1","F1",O1484="F2","F2",O1484="Considered",_xlfn.XLOOKUP(C1484,Raw_Data_OS_23!$C$7:$C$4518,Raw_Data_OS_23!$N$7:$N$4518,_xlfn.XLOOKUP(Raw_Data_Paid_23!C1484,'Raw Data_OS_22'!$C$5:$C$4516,'Raw Data_OS_22'!$O$5:$O$4516)))</f>
        <v>B2</v>
      </c>
      <c r="Q1484" t="str">
        <f t="shared" si="51"/>
        <v>B2</v>
      </c>
      <c r="R1484" t="str">
        <f t="shared" si="52"/>
        <v>2020Motor Private</v>
      </c>
    </row>
    <row r="1485" spans="2:18" x14ac:dyDescent="0.35">
      <c r="B1485" s="40"/>
      <c r="C1485" s="45" t="s">
        <v>6508</v>
      </c>
      <c r="D1485" s="46">
        <v>44672</v>
      </c>
      <c r="E1485" s="46">
        <v>44697</v>
      </c>
      <c r="F1485" s="47" t="s">
        <v>3910</v>
      </c>
      <c r="G1485" s="48">
        <v>968750</v>
      </c>
      <c r="H1485" s="49">
        <v>45190</v>
      </c>
      <c r="I1485" s="44">
        <v>2022</v>
      </c>
      <c r="J1485" s="44">
        <v>2022</v>
      </c>
      <c r="K1485" s="44">
        <v>2023</v>
      </c>
      <c r="L1485" s="44" t="s">
        <v>6406</v>
      </c>
      <c r="M1485" s="44" t="s">
        <v>7210</v>
      </c>
      <c r="N1485" s="44">
        <v>0</v>
      </c>
      <c r="O1485" t="str">
        <f>IF(_xlfn.XLOOKUP(C1485,Raw_Data_OS_23!$C$7:$C$4518,Raw_Data_OS_23!$C$7:$C$4518,"New_Claim")="New_Claim",IF(_xlfn.XLOOKUP(C1485,'Raw Data_OS_22'!$C$5:$C$4516,'Raw Data_OS_22'!$C$5:$C$4516,"New_Claim")="New_Claim",IF(I1485=$O$1,"F1","F2"),"Considered"),"Considered")</f>
        <v>Considered</v>
      </c>
      <c r="P1485" t="str" cm="1">
        <f t="array" ref="P1485">_xlfn.IFS(O1485="F1","F1",O1485="F2","F2",O1485="Considered",_xlfn.XLOOKUP(C1485,Raw_Data_OS_23!$C$7:$C$4518,Raw_Data_OS_23!$N$7:$N$4518,_xlfn.XLOOKUP(Raw_Data_Paid_23!C1485,'Raw Data_OS_22'!$C$5:$C$4516,'Raw Data_OS_22'!$O$5:$O$4516)))</f>
        <v>B2</v>
      </c>
      <c r="Q1485" t="str">
        <f t="shared" si="51"/>
        <v>B2</v>
      </c>
      <c r="R1485" t="str">
        <f t="shared" si="52"/>
        <v>2022Motor Private</v>
      </c>
    </row>
    <row r="1486" spans="2:18" x14ac:dyDescent="0.35">
      <c r="B1486" s="40"/>
      <c r="C1486" s="45" t="s">
        <v>787</v>
      </c>
      <c r="D1486" s="46">
        <v>44061</v>
      </c>
      <c r="E1486" s="46">
        <v>44061</v>
      </c>
      <c r="F1486" s="47" t="s">
        <v>3908</v>
      </c>
      <c r="G1486" s="48">
        <v>100000</v>
      </c>
      <c r="H1486" s="49">
        <v>45191</v>
      </c>
      <c r="I1486" s="44">
        <v>2020</v>
      </c>
      <c r="J1486" s="44">
        <v>2020</v>
      </c>
      <c r="K1486" s="44">
        <v>2023</v>
      </c>
      <c r="L1486" s="44" t="s">
        <v>35</v>
      </c>
      <c r="M1486" s="44" t="s">
        <v>7210</v>
      </c>
      <c r="N1486" s="44">
        <v>0</v>
      </c>
      <c r="O1486" t="str">
        <f>IF(_xlfn.XLOOKUP(C1486,Raw_Data_OS_23!$C$7:$C$4518,Raw_Data_OS_23!$C$7:$C$4518,"New_Claim")="New_Claim",IF(_xlfn.XLOOKUP(C1486,'Raw Data_OS_22'!$C$5:$C$4516,'Raw Data_OS_22'!$C$5:$C$4516,"New_Claim")="New_Claim",IF(I1486=$O$1,"F1","F2"),"Considered"),"Considered")</f>
        <v>Considered</v>
      </c>
      <c r="P1486" t="str" cm="1">
        <f t="array" ref="P1486">_xlfn.IFS(O1486="F1","F1",O1486="F2","F2",O1486="Considered",_xlfn.XLOOKUP(C1486,Raw_Data_OS_23!$C$7:$C$4518,Raw_Data_OS_23!$N$7:$N$4518,_xlfn.XLOOKUP(Raw_Data_Paid_23!C1486,'Raw Data_OS_22'!$C$5:$C$4516,'Raw Data_OS_22'!$O$5:$O$4516)))</f>
        <v>B2</v>
      </c>
      <c r="Q1486" t="str">
        <f t="shared" si="51"/>
        <v>B2</v>
      </c>
      <c r="R1486" t="str">
        <f t="shared" si="52"/>
        <v>2020Motor Commercial</v>
      </c>
    </row>
    <row r="1487" spans="2:18" x14ac:dyDescent="0.35">
      <c r="B1487" s="40"/>
      <c r="C1487" s="45" t="s">
        <v>156</v>
      </c>
      <c r="D1487" s="46">
        <v>43854</v>
      </c>
      <c r="E1487" s="46">
        <v>43854</v>
      </c>
      <c r="F1487" s="47" t="s">
        <v>3908</v>
      </c>
      <c r="G1487" s="48">
        <v>50000</v>
      </c>
      <c r="H1487" s="49">
        <v>45194</v>
      </c>
      <c r="I1487" s="44">
        <v>2020</v>
      </c>
      <c r="J1487" s="44">
        <v>2020</v>
      </c>
      <c r="K1487" s="44">
        <v>2023</v>
      </c>
      <c r="L1487" s="44" t="s">
        <v>28</v>
      </c>
      <c r="M1487" s="44" t="s">
        <v>7210</v>
      </c>
      <c r="N1487" s="44">
        <v>0</v>
      </c>
      <c r="O1487" t="str">
        <f>IF(_xlfn.XLOOKUP(C1487,Raw_Data_OS_23!$C$7:$C$4518,Raw_Data_OS_23!$C$7:$C$4518,"New_Claim")="New_Claim",IF(_xlfn.XLOOKUP(C1487,'Raw Data_OS_22'!$C$5:$C$4516,'Raw Data_OS_22'!$C$5:$C$4516,"New_Claim")="New_Claim",IF(I1487=$O$1,"F1","F2"),"Considered"),"Considered")</f>
        <v>Considered</v>
      </c>
      <c r="P1487" t="str" cm="1">
        <f t="array" ref="P1487">_xlfn.IFS(O1487="F1","F1",O1487="F2","F2",O1487="Considered",_xlfn.XLOOKUP(C1487,Raw_Data_OS_23!$C$7:$C$4518,Raw_Data_OS_23!$N$7:$N$4518,_xlfn.XLOOKUP(Raw_Data_Paid_23!C1487,'Raw Data_OS_22'!$C$5:$C$4516,'Raw Data_OS_22'!$O$5:$O$4516)))</f>
        <v>B2</v>
      </c>
      <c r="Q1487" t="str">
        <f t="shared" si="51"/>
        <v>B2</v>
      </c>
      <c r="R1487" t="str">
        <f t="shared" si="52"/>
        <v>2020Motor Commercial</v>
      </c>
    </row>
    <row r="1488" spans="2:18" x14ac:dyDescent="0.35">
      <c r="B1488" s="40"/>
      <c r="C1488" s="45" t="s">
        <v>7575</v>
      </c>
      <c r="D1488" s="46">
        <v>45166</v>
      </c>
      <c r="E1488" s="46">
        <v>45169</v>
      </c>
      <c r="F1488" s="47" t="s">
        <v>3910</v>
      </c>
      <c r="G1488" s="48">
        <v>26850</v>
      </c>
      <c r="H1488" s="49">
        <v>45194</v>
      </c>
      <c r="I1488" s="44">
        <v>2023</v>
      </c>
      <c r="J1488" s="44">
        <v>2023</v>
      </c>
      <c r="K1488" s="44">
        <v>2023</v>
      </c>
      <c r="L1488" s="44" t="s">
        <v>7210</v>
      </c>
      <c r="M1488" s="44" t="s">
        <v>7210</v>
      </c>
      <c r="N1488" s="44">
        <v>1</v>
      </c>
      <c r="O1488" t="str">
        <f>IF(_xlfn.XLOOKUP(C1488,Raw_Data_OS_23!$C$7:$C$4518,Raw_Data_OS_23!$C$7:$C$4518,"New_Claim")="New_Claim",IF(_xlfn.XLOOKUP(C1488,'Raw Data_OS_22'!$C$5:$C$4516,'Raw Data_OS_22'!$C$5:$C$4516,"New_Claim")="New_Claim",IF(I1488=$O$1,"F1","F2"),"Considered"),"Considered")</f>
        <v>F1</v>
      </c>
      <c r="P1488" t="str" cm="1">
        <f t="array" ref="P1488">_xlfn.IFS(O1488="F1","F1",O1488="F2","F2",O1488="Considered",_xlfn.XLOOKUP(C1488,Raw_Data_OS_23!$C$7:$C$4518,Raw_Data_OS_23!$N$7:$N$4518,_xlfn.XLOOKUP(Raw_Data_Paid_23!C1488,'Raw Data_OS_22'!$C$5:$C$4516,'Raw Data_OS_22'!$O$5:$O$4516)))</f>
        <v>F1</v>
      </c>
      <c r="Q1488" t="str">
        <f t="shared" si="51"/>
        <v>F1</v>
      </c>
      <c r="R1488" t="str">
        <f t="shared" si="52"/>
        <v>2023Motor Private</v>
      </c>
    </row>
    <row r="1489" spans="2:18" x14ac:dyDescent="0.35">
      <c r="B1489" s="40"/>
      <c r="C1489" s="45" t="s">
        <v>7485</v>
      </c>
      <c r="D1489" s="46">
        <v>45095</v>
      </c>
      <c r="E1489" s="46">
        <v>45098</v>
      </c>
      <c r="F1489" s="47" t="s">
        <v>3910</v>
      </c>
      <c r="G1489" s="48">
        <v>38000</v>
      </c>
      <c r="H1489" s="49">
        <v>45194</v>
      </c>
      <c r="I1489" s="44">
        <v>2023</v>
      </c>
      <c r="J1489" s="44">
        <v>2023</v>
      </c>
      <c r="K1489" s="44">
        <v>2023</v>
      </c>
      <c r="L1489" s="44" t="s">
        <v>7246</v>
      </c>
      <c r="M1489" s="44" t="s">
        <v>7210</v>
      </c>
      <c r="N1489" s="44">
        <v>1</v>
      </c>
      <c r="O1489" t="str">
        <f>IF(_xlfn.XLOOKUP(C1489,Raw_Data_OS_23!$C$7:$C$4518,Raw_Data_OS_23!$C$7:$C$4518,"New_Claim")="New_Claim",IF(_xlfn.XLOOKUP(C1489,'Raw Data_OS_22'!$C$5:$C$4516,'Raw Data_OS_22'!$C$5:$C$4516,"New_Claim")="New_Claim",IF(I1489=$O$1,"F1","F2"),"Considered"),"Considered")</f>
        <v>Considered</v>
      </c>
      <c r="P1489" t="str" cm="1">
        <f t="array" ref="P1489">_xlfn.IFS(O1489="F1","F1",O1489="F2","F2",O1489="Considered",_xlfn.XLOOKUP(C1489,Raw_Data_OS_23!$C$7:$C$4518,Raw_Data_OS_23!$N$7:$N$4518,_xlfn.XLOOKUP(Raw_Data_Paid_23!C1489,'Raw Data_OS_22'!$C$5:$C$4516,'Raw Data_OS_22'!$O$5:$O$4516)))</f>
        <v>E1</v>
      </c>
      <c r="Q1489" t="str">
        <f t="shared" si="51"/>
        <v>E2</v>
      </c>
      <c r="R1489" t="str">
        <f t="shared" si="52"/>
        <v>2023Motor Private</v>
      </c>
    </row>
    <row r="1490" spans="2:18" x14ac:dyDescent="0.35">
      <c r="B1490" s="40"/>
      <c r="C1490" s="45" t="s">
        <v>1229</v>
      </c>
      <c r="D1490" s="46">
        <v>40760</v>
      </c>
      <c r="E1490" s="46">
        <v>40766</v>
      </c>
      <c r="F1490" s="47" t="s">
        <v>3908</v>
      </c>
      <c r="G1490" s="48">
        <v>120000</v>
      </c>
      <c r="H1490" s="49">
        <v>45195</v>
      </c>
      <c r="I1490" s="44">
        <v>2011</v>
      </c>
      <c r="J1490" s="44">
        <v>2011</v>
      </c>
      <c r="K1490" s="44">
        <v>2023</v>
      </c>
      <c r="L1490" s="44" t="s">
        <v>1230</v>
      </c>
      <c r="M1490" s="44" t="s">
        <v>7210</v>
      </c>
      <c r="N1490" s="44">
        <v>0</v>
      </c>
      <c r="O1490" t="str">
        <f>IF(_xlfn.XLOOKUP(C1490,Raw_Data_OS_23!$C$7:$C$4518,Raw_Data_OS_23!$C$7:$C$4518,"New_Claim")="New_Claim",IF(_xlfn.XLOOKUP(C1490,'Raw Data_OS_22'!$C$5:$C$4516,'Raw Data_OS_22'!$C$5:$C$4516,"New_Claim")="New_Claim",IF(I1490=$O$1,"F1","F2"),"Considered"),"Considered")</f>
        <v>Considered</v>
      </c>
      <c r="P1490" t="str" cm="1">
        <f t="array" ref="P1490">_xlfn.IFS(O1490="F1","F1",O1490="F2","F2",O1490="Considered",_xlfn.XLOOKUP(C1490,Raw_Data_OS_23!$C$7:$C$4518,Raw_Data_OS_23!$N$7:$N$4518,_xlfn.XLOOKUP(Raw_Data_Paid_23!C1490,'Raw Data_OS_22'!$C$5:$C$4516,'Raw Data_OS_22'!$O$5:$O$4516)))</f>
        <v>B2</v>
      </c>
      <c r="Q1490" t="str">
        <f t="shared" si="51"/>
        <v>B2</v>
      </c>
      <c r="R1490" t="str">
        <f t="shared" si="52"/>
        <v>2011Motor Commercial</v>
      </c>
    </row>
    <row r="1491" spans="2:18" x14ac:dyDescent="0.35">
      <c r="B1491" s="40"/>
      <c r="C1491" s="45" t="s">
        <v>509</v>
      </c>
      <c r="D1491" s="46">
        <v>44133</v>
      </c>
      <c r="E1491" s="46">
        <v>44133</v>
      </c>
      <c r="F1491" s="47" t="s">
        <v>3908</v>
      </c>
      <c r="G1491" s="48">
        <v>65000</v>
      </c>
      <c r="H1491" s="49">
        <v>45195</v>
      </c>
      <c r="I1491" s="44">
        <v>2020</v>
      </c>
      <c r="J1491" s="44">
        <v>2020</v>
      </c>
      <c r="K1491" s="44">
        <v>2023</v>
      </c>
      <c r="L1491" s="44" t="s">
        <v>11</v>
      </c>
      <c r="M1491" s="44" t="s">
        <v>7210</v>
      </c>
      <c r="N1491" s="44">
        <v>0</v>
      </c>
      <c r="O1491" t="str">
        <f>IF(_xlfn.XLOOKUP(C1491,Raw_Data_OS_23!$C$7:$C$4518,Raw_Data_OS_23!$C$7:$C$4518,"New_Claim")="New_Claim",IF(_xlfn.XLOOKUP(C1491,'Raw Data_OS_22'!$C$5:$C$4516,'Raw Data_OS_22'!$C$5:$C$4516,"New_Claim")="New_Claim",IF(I1491=$O$1,"F1","F2"),"Considered"),"Considered")</f>
        <v>Considered</v>
      </c>
      <c r="P1491" t="str" cm="1">
        <f t="array" ref="P1491">_xlfn.IFS(O1491="F1","F1",O1491="F2","F2",O1491="Considered",_xlfn.XLOOKUP(C1491,Raw_Data_OS_23!$C$7:$C$4518,Raw_Data_OS_23!$N$7:$N$4518,_xlfn.XLOOKUP(Raw_Data_Paid_23!C1491,'Raw Data_OS_22'!$C$5:$C$4516,'Raw Data_OS_22'!$O$5:$O$4516)))</f>
        <v>B2</v>
      </c>
      <c r="Q1491" t="str">
        <f t="shared" si="51"/>
        <v>B2</v>
      </c>
      <c r="R1491" t="str">
        <f t="shared" si="52"/>
        <v>2020Motor Commercial</v>
      </c>
    </row>
    <row r="1492" spans="2:18" x14ac:dyDescent="0.35">
      <c r="B1492" s="40"/>
      <c r="C1492" s="45" t="s">
        <v>509</v>
      </c>
      <c r="D1492" s="46">
        <v>44133</v>
      </c>
      <c r="E1492" s="46">
        <v>44133</v>
      </c>
      <c r="F1492" s="47" t="s">
        <v>3908</v>
      </c>
      <c r="G1492" s="48">
        <v>10000</v>
      </c>
      <c r="H1492" s="49">
        <v>45195</v>
      </c>
      <c r="I1492" s="44">
        <v>2020</v>
      </c>
      <c r="J1492" s="44">
        <v>2020</v>
      </c>
      <c r="K1492" s="44">
        <v>2023</v>
      </c>
      <c r="L1492" s="44" t="s">
        <v>11</v>
      </c>
      <c r="M1492" s="44" t="s">
        <v>7210</v>
      </c>
      <c r="N1492" s="44">
        <v>0</v>
      </c>
      <c r="O1492" t="str">
        <f>IF(_xlfn.XLOOKUP(C1492,Raw_Data_OS_23!$C$7:$C$4518,Raw_Data_OS_23!$C$7:$C$4518,"New_Claim")="New_Claim",IF(_xlfn.XLOOKUP(C1492,'Raw Data_OS_22'!$C$5:$C$4516,'Raw Data_OS_22'!$C$5:$C$4516,"New_Claim")="New_Claim",IF(I1492=$O$1,"F1","F2"),"Considered"),"Considered")</f>
        <v>Considered</v>
      </c>
      <c r="P1492" t="str" cm="1">
        <f t="array" ref="P1492">_xlfn.IFS(O1492="F1","F1",O1492="F2","F2",O1492="Considered",_xlfn.XLOOKUP(C1492,Raw_Data_OS_23!$C$7:$C$4518,Raw_Data_OS_23!$N$7:$N$4518,_xlfn.XLOOKUP(Raw_Data_Paid_23!C1492,'Raw Data_OS_22'!$C$5:$C$4516,'Raw Data_OS_22'!$O$5:$O$4516)))</f>
        <v>B2</v>
      </c>
      <c r="Q1492" t="str">
        <f t="shared" si="51"/>
        <v>B2</v>
      </c>
      <c r="R1492" t="str">
        <f t="shared" si="52"/>
        <v>2020Motor Commercial</v>
      </c>
    </row>
    <row r="1493" spans="2:18" x14ac:dyDescent="0.35">
      <c r="B1493" s="40"/>
      <c r="C1493" s="45" t="s">
        <v>2908</v>
      </c>
      <c r="D1493" s="46">
        <v>44317</v>
      </c>
      <c r="E1493" s="46">
        <v>44323</v>
      </c>
      <c r="F1493" s="47" t="s">
        <v>3908</v>
      </c>
      <c r="G1493" s="48">
        <v>-274483</v>
      </c>
      <c r="H1493" s="49">
        <v>45196</v>
      </c>
      <c r="I1493" s="44">
        <v>2021</v>
      </c>
      <c r="J1493" s="44">
        <v>2021</v>
      </c>
      <c r="K1493" s="44">
        <v>2023</v>
      </c>
      <c r="L1493" s="44" t="s">
        <v>2250</v>
      </c>
      <c r="M1493" s="44" t="s">
        <v>7210</v>
      </c>
      <c r="N1493" s="44">
        <v>0</v>
      </c>
      <c r="O1493" t="str">
        <f>IF(_xlfn.XLOOKUP(C1493,Raw_Data_OS_23!$C$7:$C$4518,Raw_Data_OS_23!$C$7:$C$4518,"New_Claim")="New_Claim",IF(_xlfn.XLOOKUP(C1493,'Raw Data_OS_22'!$C$5:$C$4516,'Raw Data_OS_22'!$C$5:$C$4516,"New_Claim")="New_Claim",IF(I1493=$O$1,"F1","F2"),"Considered"),"Considered")</f>
        <v>Considered</v>
      </c>
      <c r="P1493" t="str" cm="1">
        <f t="array" ref="P1493">_xlfn.IFS(O1493="F1","F1",O1493="F2","F2",O1493="Considered",_xlfn.XLOOKUP(C1493,Raw_Data_OS_23!$C$7:$C$4518,Raw_Data_OS_23!$N$7:$N$4518,_xlfn.XLOOKUP(Raw_Data_Paid_23!C1493,'Raw Data_OS_22'!$C$5:$C$4516,'Raw Data_OS_22'!$O$5:$O$4516)))</f>
        <v>B2</v>
      </c>
      <c r="Q1493" t="str">
        <f t="shared" si="51"/>
        <v>B2</v>
      </c>
      <c r="R1493" t="str">
        <f t="shared" si="52"/>
        <v>2021Motor Commercial</v>
      </c>
    </row>
    <row r="1494" spans="2:18" x14ac:dyDescent="0.35">
      <c r="B1494" s="40"/>
      <c r="C1494" s="45" t="s">
        <v>164</v>
      </c>
      <c r="D1494" s="46">
        <v>44022</v>
      </c>
      <c r="E1494" s="46">
        <v>44022</v>
      </c>
      <c r="F1494" s="47" t="s">
        <v>3908</v>
      </c>
      <c r="G1494" s="48">
        <v>-500000</v>
      </c>
      <c r="H1494" s="49">
        <v>45196</v>
      </c>
      <c r="I1494" s="44">
        <v>2020</v>
      </c>
      <c r="J1494" s="44">
        <v>2020</v>
      </c>
      <c r="K1494" s="44">
        <v>2023</v>
      </c>
      <c r="L1494" s="44" t="s">
        <v>35</v>
      </c>
      <c r="M1494" s="44" t="s">
        <v>7210</v>
      </c>
      <c r="N1494" s="44">
        <v>0</v>
      </c>
      <c r="O1494" t="str">
        <f>IF(_xlfn.XLOOKUP(C1494,Raw_Data_OS_23!$C$7:$C$4518,Raw_Data_OS_23!$C$7:$C$4518,"New_Claim")="New_Claim",IF(_xlfn.XLOOKUP(C1494,'Raw Data_OS_22'!$C$5:$C$4516,'Raw Data_OS_22'!$C$5:$C$4516,"New_Claim")="New_Claim",IF(I1494=$O$1,"F1","F2"),"Considered"),"Considered")</f>
        <v>Considered</v>
      </c>
      <c r="P1494" t="str" cm="1">
        <f t="array" ref="P1494">_xlfn.IFS(O1494="F1","F1",O1494="F2","F2",O1494="Considered",_xlfn.XLOOKUP(C1494,Raw_Data_OS_23!$C$7:$C$4518,Raw_Data_OS_23!$N$7:$N$4518,_xlfn.XLOOKUP(Raw_Data_Paid_23!C1494,'Raw Data_OS_22'!$C$5:$C$4516,'Raw Data_OS_22'!$O$5:$O$4516)))</f>
        <v>B2</v>
      </c>
      <c r="Q1494" t="str">
        <f t="shared" si="51"/>
        <v>B2</v>
      </c>
      <c r="R1494" t="str">
        <f t="shared" si="52"/>
        <v>2020Motor Commercial</v>
      </c>
    </row>
    <row r="1495" spans="2:18" x14ac:dyDescent="0.35">
      <c r="B1495" s="40"/>
      <c r="C1495" s="45" t="s">
        <v>372</v>
      </c>
      <c r="D1495" s="46">
        <v>44112</v>
      </c>
      <c r="E1495" s="46">
        <v>44112</v>
      </c>
      <c r="F1495" s="47" t="s">
        <v>3908</v>
      </c>
      <c r="G1495" s="48">
        <v>-200000</v>
      </c>
      <c r="H1495" s="49">
        <v>45196</v>
      </c>
      <c r="I1495" s="44">
        <v>2020</v>
      </c>
      <c r="J1495" s="44">
        <v>2020</v>
      </c>
      <c r="K1495" s="44">
        <v>2023</v>
      </c>
      <c r="L1495" s="44" t="s">
        <v>11</v>
      </c>
      <c r="M1495" s="44" t="s">
        <v>7210</v>
      </c>
      <c r="N1495" s="44">
        <v>0</v>
      </c>
      <c r="O1495" t="str">
        <f>IF(_xlfn.XLOOKUP(C1495,Raw_Data_OS_23!$C$7:$C$4518,Raw_Data_OS_23!$C$7:$C$4518,"New_Claim")="New_Claim",IF(_xlfn.XLOOKUP(C1495,'Raw Data_OS_22'!$C$5:$C$4516,'Raw Data_OS_22'!$C$5:$C$4516,"New_Claim")="New_Claim",IF(I1495=$O$1,"F1","F2"),"Considered"),"Considered")</f>
        <v>Considered</v>
      </c>
      <c r="P1495" t="str" cm="1">
        <f t="array" ref="P1495">_xlfn.IFS(O1495="F1","F1",O1495="F2","F2",O1495="Considered",_xlfn.XLOOKUP(C1495,Raw_Data_OS_23!$C$7:$C$4518,Raw_Data_OS_23!$N$7:$N$4518,_xlfn.XLOOKUP(Raw_Data_Paid_23!C1495,'Raw Data_OS_22'!$C$5:$C$4516,'Raw Data_OS_22'!$O$5:$O$4516)))</f>
        <v>B2</v>
      </c>
      <c r="Q1495" t="str">
        <f t="shared" si="51"/>
        <v>B2</v>
      </c>
      <c r="R1495" t="str">
        <f t="shared" si="52"/>
        <v>2020Motor Commercial</v>
      </c>
    </row>
    <row r="1496" spans="2:18" x14ac:dyDescent="0.35">
      <c r="B1496" s="40"/>
      <c r="C1496" s="45" t="s">
        <v>6164</v>
      </c>
      <c r="D1496" s="46">
        <v>44581</v>
      </c>
      <c r="E1496" s="46">
        <v>44588</v>
      </c>
      <c r="F1496" s="47" t="s">
        <v>3910</v>
      </c>
      <c r="G1496" s="48">
        <v>-9000</v>
      </c>
      <c r="H1496" s="49">
        <v>45196</v>
      </c>
      <c r="I1496" s="44">
        <v>2022</v>
      </c>
      <c r="J1496" s="44">
        <v>2022</v>
      </c>
      <c r="K1496" s="44">
        <v>2023</v>
      </c>
      <c r="L1496" s="44" t="s">
        <v>6021</v>
      </c>
      <c r="M1496" s="44" t="s">
        <v>7210</v>
      </c>
      <c r="N1496" s="44">
        <v>0</v>
      </c>
      <c r="O1496" t="str">
        <f>IF(_xlfn.XLOOKUP(C1496,Raw_Data_OS_23!$C$7:$C$4518,Raw_Data_OS_23!$C$7:$C$4518,"New_Claim")="New_Claim",IF(_xlfn.XLOOKUP(C1496,'Raw Data_OS_22'!$C$5:$C$4516,'Raw Data_OS_22'!$C$5:$C$4516,"New_Claim")="New_Claim",IF(I1496=$O$1,"F1","F2"),"Considered"),"Considered")</f>
        <v>Considered</v>
      </c>
      <c r="P1496" t="str" cm="1">
        <f t="array" ref="P1496">_xlfn.IFS(O1496="F1","F1",O1496="F2","F2",O1496="Considered",_xlfn.XLOOKUP(C1496,Raw_Data_OS_23!$C$7:$C$4518,Raw_Data_OS_23!$N$7:$N$4518,_xlfn.XLOOKUP(Raw_Data_Paid_23!C1496,'Raw Data_OS_22'!$C$5:$C$4516,'Raw Data_OS_22'!$O$5:$O$4516)))</f>
        <v>B2</v>
      </c>
      <c r="Q1496" t="str">
        <f t="shared" si="51"/>
        <v>B2</v>
      </c>
      <c r="R1496" t="str">
        <f t="shared" si="52"/>
        <v>2022Motor Private</v>
      </c>
    </row>
    <row r="1497" spans="2:18" x14ac:dyDescent="0.35">
      <c r="B1497" s="40"/>
      <c r="C1497" s="45" t="s">
        <v>1386</v>
      </c>
      <c r="D1497" s="46">
        <v>44245</v>
      </c>
      <c r="E1497" s="46">
        <v>44249</v>
      </c>
      <c r="F1497" s="47" t="s">
        <v>3908</v>
      </c>
      <c r="G1497" s="48">
        <v>-42000</v>
      </c>
      <c r="H1497" s="49">
        <v>45196</v>
      </c>
      <c r="I1497" s="44">
        <v>2021</v>
      </c>
      <c r="J1497" s="44">
        <v>2021</v>
      </c>
      <c r="K1497" s="44">
        <v>2023</v>
      </c>
      <c r="L1497" s="44" t="s">
        <v>21</v>
      </c>
      <c r="M1497" s="44" t="s">
        <v>7210</v>
      </c>
      <c r="N1497" s="44">
        <v>0</v>
      </c>
      <c r="O1497" t="str">
        <f>IF(_xlfn.XLOOKUP(C1497,Raw_Data_OS_23!$C$7:$C$4518,Raw_Data_OS_23!$C$7:$C$4518,"New_Claim")="New_Claim",IF(_xlfn.XLOOKUP(C1497,'Raw Data_OS_22'!$C$5:$C$4516,'Raw Data_OS_22'!$C$5:$C$4516,"New_Claim")="New_Claim",IF(I1497=$O$1,"F1","F2"),"Considered"),"Considered")</f>
        <v>Considered</v>
      </c>
      <c r="P1497" t="str" cm="1">
        <f t="array" ref="P1497">_xlfn.IFS(O1497="F1","F1",O1497="F2","F2",O1497="Considered",_xlfn.XLOOKUP(C1497,Raw_Data_OS_23!$C$7:$C$4518,Raw_Data_OS_23!$N$7:$N$4518,_xlfn.XLOOKUP(Raw_Data_Paid_23!C1497,'Raw Data_OS_22'!$C$5:$C$4516,'Raw Data_OS_22'!$O$5:$O$4516)))</f>
        <v>B2</v>
      </c>
      <c r="Q1497" t="str">
        <f t="shared" si="51"/>
        <v>B2</v>
      </c>
      <c r="R1497" t="str">
        <f t="shared" si="52"/>
        <v>2021Motor Commercial</v>
      </c>
    </row>
    <row r="1498" spans="2:18" x14ac:dyDescent="0.35">
      <c r="B1498" s="40"/>
      <c r="C1498" s="45" t="s">
        <v>6324</v>
      </c>
      <c r="D1498" s="46">
        <v>44634</v>
      </c>
      <c r="E1498" s="46">
        <v>44635</v>
      </c>
      <c r="F1498" s="47" t="s">
        <v>3908</v>
      </c>
      <c r="G1498" s="48">
        <v>-56000</v>
      </c>
      <c r="H1498" s="49">
        <v>45196</v>
      </c>
      <c r="I1498" s="44">
        <v>2022</v>
      </c>
      <c r="J1498" s="44">
        <v>2022</v>
      </c>
      <c r="K1498" s="44">
        <v>2023</v>
      </c>
      <c r="L1498" s="44" t="s">
        <v>6021</v>
      </c>
      <c r="M1498" s="44" t="s">
        <v>7210</v>
      </c>
      <c r="N1498" s="44">
        <v>0</v>
      </c>
      <c r="O1498" t="str">
        <f>IF(_xlfn.XLOOKUP(C1498,Raw_Data_OS_23!$C$7:$C$4518,Raw_Data_OS_23!$C$7:$C$4518,"New_Claim")="New_Claim",IF(_xlfn.XLOOKUP(C1498,'Raw Data_OS_22'!$C$5:$C$4516,'Raw Data_OS_22'!$C$5:$C$4516,"New_Claim")="New_Claim",IF(I1498=$O$1,"F1","F2"),"Considered"),"Considered")</f>
        <v>Considered</v>
      </c>
      <c r="P1498" t="str" cm="1">
        <f t="array" ref="P1498">_xlfn.IFS(O1498="F1","F1",O1498="F2","F2",O1498="Considered",_xlfn.XLOOKUP(C1498,Raw_Data_OS_23!$C$7:$C$4518,Raw_Data_OS_23!$N$7:$N$4518,_xlfn.XLOOKUP(Raw_Data_Paid_23!C1498,'Raw Data_OS_22'!$C$5:$C$4516,'Raw Data_OS_22'!$O$5:$O$4516)))</f>
        <v>B2</v>
      </c>
      <c r="Q1498" t="str">
        <f t="shared" si="51"/>
        <v>B2</v>
      </c>
      <c r="R1498" t="str">
        <f t="shared" si="52"/>
        <v>2022Motor Commercial</v>
      </c>
    </row>
    <row r="1499" spans="2:18" x14ac:dyDescent="0.35">
      <c r="B1499" s="40"/>
      <c r="C1499" s="45" t="s">
        <v>6277</v>
      </c>
      <c r="D1499" s="46">
        <v>44623</v>
      </c>
      <c r="E1499" s="46">
        <v>44624</v>
      </c>
      <c r="F1499" s="47" t="s">
        <v>3908</v>
      </c>
      <c r="G1499" s="48">
        <v>-20000</v>
      </c>
      <c r="H1499" s="49">
        <v>45196</v>
      </c>
      <c r="I1499" s="44">
        <v>2022</v>
      </c>
      <c r="J1499" s="44">
        <v>2022</v>
      </c>
      <c r="K1499" s="44">
        <v>2023</v>
      </c>
      <c r="L1499" s="44" t="s">
        <v>6021</v>
      </c>
      <c r="M1499" s="44" t="s">
        <v>7210</v>
      </c>
      <c r="N1499" s="44">
        <v>0</v>
      </c>
      <c r="O1499" t="str">
        <f>IF(_xlfn.XLOOKUP(C1499,Raw_Data_OS_23!$C$7:$C$4518,Raw_Data_OS_23!$C$7:$C$4518,"New_Claim")="New_Claim",IF(_xlfn.XLOOKUP(C1499,'Raw Data_OS_22'!$C$5:$C$4516,'Raw Data_OS_22'!$C$5:$C$4516,"New_Claim")="New_Claim",IF(I1499=$O$1,"F1","F2"),"Considered"),"Considered")</f>
        <v>Considered</v>
      </c>
      <c r="P1499" t="str" cm="1">
        <f t="array" ref="P1499">_xlfn.IFS(O1499="F1","F1",O1499="F2","F2",O1499="Considered",_xlfn.XLOOKUP(C1499,Raw_Data_OS_23!$C$7:$C$4518,Raw_Data_OS_23!$N$7:$N$4518,_xlfn.XLOOKUP(Raw_Data_Paid_23!C1499,'Raw Data_OS_22'!$C$5:$C$4516,'Raw Data_OS_22'!$O$5:$O$4516)))</f>
        <v>B2</v>
      </c>
      <c r="Q1499" t="str">
        <f t="shared" si="51"/>
        <v>B2</v>
      </c>
      <c r="R1499" t="str">
        <f t="shared" si="52"/>
        <v>2022Motor Commercial</v>
      </c>
    </row>
    <row r="1500" spans="2:18" x14ac:dyDescent="0.35">
      <c r="B1500" s="40"/>
      <c r="C1500" s="45" t="s">
        <v>6360</v>
      </c>
      <c r="D1500" s="46">
        <v>44631</v>
      </c>
      <c r="E1500" s="46">
        <v>44637</v>
      </c>
      <c r="F1500" s="47" t="s">
        <v>3910</v>
      </c>
      <c r="G1500" s="48">
        <v>-27000</v>
      </c>
      <c r="H1500" s="49">
        <v>45196</v>
      </c>
      <c r="I1500" s="44">
        <v>2022</v>
      </c>
      <c r="J1500" s="44">
        <v>2022</v>
      </c>
      <c r="K1500" s="44">
        <v>2023</v>
      </c>
      <c r="L1500" s="44" t="s">
        <v>6021</v>
      </c>
      <c r="M1500" s="44" t="s">
        <v>7210</v>
      </c>
      <c r="N1500" s="44">
        <v>0</v>
      </c>
      <c r="O1500" t="str">
        <f>IF(_xlfn.XLOOKUP(C1500,Raw_Data_OS_23!$C$7:$C$4518,Raw_Data_OS_23!$C$7:$C$4518,"New_Claim")="New_Claim",IF(_xlfn.XLOOKUP(C1500,'Raw Data_OS_22'!$C$5:$C$4516,'Raw Data_OS_22'!$C$5:$C$4516,"New_Claim")="New_Claim",IF(I1500=$O$1,"F1","F2"),"Considered"),"Considered")</f>
        <v>Considered</v>
      </c>
      <c r="P1500" t="str" cm="1">
        <f t="array" ref="P1500">_xlfn.IFS(O1500="F1","F1",O1500="F2","F2",O1500="Considered",_xlfn.XLOOKUP(C1500,Raw_Data_OS_23!$C$7:$C$4518,Raw_Data_OS_23!$N$7:$N$4518,_xlfn.XLOOKUP(Raw_Data_Paid_23!C1500,'Raw Data_OS_22'!$C$5:$C$4516,'Raw Data_OS_22'!$O$5:$O$4516)))</f>
        <v>B2</v>
      </c>
      <c r="Q1500" t="str">
        <f t="shared" si="51"/>
        <v>B2</v>
      </c>
      <c r="R1500" t="str">
        <f t="shared" si="52"/>
        <v>2022Motor Private</v>
      </c>
    </row>
    <row r="1501" spans="2:18" x14ac:dyDescent="0.35">
      <c r="B1501" s="40"/>
      <c r="C1501" s="45" t="s">
        <v>6268</v>
      </c>
      <c r="D1501" s="46">
        <v>44622</v>
      </c>
      <c r="E1501" s="46">
        <v>44623</v>
      </c>
      <c r="F1501" s="47" t="s">
        <v>3910</v>
      </c>
      <c r="G1501" s="48">
        <v>-38000</v>
      </c>
      <c r="H1501" s="49">
        <v>45196</v>
      </c>
      <c r="I1501" s="44">
        <v>2022</v>
      </c>
      <c r="J1501" s="44">
        <v>2022</v>
      </c>
      <c r="K1501" s="44">
        <v>2023</v>
      </c>
      <c r="L1501" s="44" t="s">
        <v>6021</v>
      </c>
      <c r="M1501" s="44" t="s">
        <v>7210</v>
      </c>
      <c r="N1501" s="44">
        <v>0</v>
      </c>
      <c r="O1501" t="str">
        <f>IF(_xlfn.XLOOKUP(C1501,Raw_Data_OS_23!$C$7:$C$4518,Raw_Data_OS_23!$C$7:$C$4518,"New_Claim")="New_Claim",IF(_xlfn.XLOOKUP(C1501,'Raw Data_OS_22'!$C$5:$C$4516,'Raw Data_OS_22'!$C$5:$C$4516,"New_Claim")="New_Claim",IF(I1501=$O$1,"F1","F2"),"Considered"),"Considered")</f>
        <v>Considered</v>
      </c>
      <c r="P1501" t="str" cm="1">
        <f t="array" ref="P1501">_xlfn.IFS(O1501="F1","F1",O1501="F2","F2",O1501="Considered",_xlfn.XLOOKUP(C1501,Raw_Data_OS_23!$C$7:$C$4518,Raw_Data_OS_23!$N$7:$N$4518,_xlfn.XLOOKUP(Raw_Data_Paid_23!C1501,'Raw Data_OS_22'!$C$5:$C$4516,'Raw Data_OS_22'!$O$5:$O$4516)))</f>
        <v>B2</v>
      </c>
      <c r="Q1501" t="str">
        <f t="shared" si="51"/>
        <v>B2</v>
      </c>
      <c r="R1501" t="str">
        <f t="shared" si="52"/>
        <v>2022Motor Private</v>
      </c>
    </row>
    <row r="1502" spans="2:18" x14ac:dyDescent="0.35">
      <c r="B1502" s="40"/>
      <c r="C1502" s="45" t="s">
        <v>6428</v>
      </c>
      <c r="D1502" s="46">
        <v>44653</v>
      </c>
      <c r="E1502" s="46">
        <v>44659</v>
      </c>
      <c r="F1502" s="47" t="s">
        <v>3910</v>
      </c>
      <c r="G1502" s="48">
        <v>-32000</v>
      </c>
      <c r="H1502" s="49">
        <v>45196</v>
      </c>
      <c r="I1502" s="44">
        <v>2022</v>
      </c>
      <c r="J1502" s="44">
        <v>2022</v>
      </c>
      <c r="K1502" s="44">
        <v>2023</v>
      </c>
      <c r="L1502" s="44" t="s">
        <v>6406</v>
      </c>
      <c r="M1502" s="44" t="s">
        <v>7210</v>
      </c>
      <c r="N1502" s="44">
        <v>0</v>
      </c>
      <c r="O1502" t="str">
        <f>IF(_xlfn.XLOOKUP(C1502,Raw_Data_OS_23!$C$7:$C$4518,Raw_Data_OS_23!$C$7:$C$4518,"New_Claim")="New_Claim",IF(_xlfn.XLOOKUP(C1502,'Raw Data_OS_22'!$C$5:$C$4516,'Raw Data_OS_22'!$C$5:$C$4516,"New_Claim")="New_Claim",IF(I1502=$O$1,"F1","F2"),"Considered"),"Considered")</f>
        <v>Considered</v>
      </c>
      <c r="P1502" t="str" cm="1">
        <f t="array" ref="P1502">_xlfn.IFS(O1502="F1","F1",O1502="F2","F2",O1502="Considered",_xlfn.XLOOKUP(C1502,Raw_Data_OS_23!$C$7:$C$4518,Raw_Data_OS_23!$N$7:$N$4518,_xlfn.XLOOKUP(Raw_Data_Paid_23!C1502,'Raw Data_OS_22'!$C$5:$C$4516,'Raw Data_OS_22'!$O$5:$O$4516)))</f>
        <v>B2</v>
      </c>
      <c r="Q1502" t="str">
        <f t="shared" si="51"/>
        <v>B2</v>
      </c>
      <c r="R1502" t="str">
        <f t="shared" si="52"/>
        <v>2022Motor Private</v>
      </c>
    </row>
    <row r="1503" spans="2:18" x14ac:dyDescent="0.35">
      <c r="B1503" s="40"/>
      <c r="C1503" s="45" t="s">
        <v>6373</v>
      </c>
      <c r="D1503" s="46">
        <v>44643</v>
      </c>
      <c r="E1503" s="46">
        <v>44644</v>
      </c>
      <c r="F1503" s="47" t="s">
        <v>3910</v>
      </c>
      <c r="G1503" s="48">
        <v>-30000</v>
      </c>
      <c r="H1503" s="49">
        <v>45196</v>
      </c>
      <c r="I1503" s="44">
        <v>2022</v>
      </c>
      <c r="J1503" s="44">
        <v>2022</v>
      </c>
      <c r="K1503" s="44">
        <v>2023</v>
      </c>
      <c r="L1503" s="44" t="s">
        <v>6021</v>
      </c>
      <c r="M1503" s="44" t="s">
        <v>7210</v>
      </c>
      <c r="N1503" s="44">
        <v>0</v>
      </c>
      <c r="O1503" t="str">
        <f>IF(_xlfn.XLOOKUP(C1503,Raw_Data_OS_23!$C$7:$C$4518,Raw_Data_OS_23!$C$7:$C$4518,"New_Claim")="New_Claim",IF(_xlfn.XLOOKUP(C1503,'Raw Data_OS_22'!$C$5:$C$4516,'Raw Data_OS_22'!$C$5:$C$4516,"New_Claim")="New_Claim",IF(I1503=$O$1,"F1","F2"),"Considered"),"Considered")</f>
        <v>Considered</v>
      </c>
      <c r="P1503" t="str" cm="1">
        <f t="array" ref="P1503">_xlfn.IFS(O1503="F1","F1",O1503="F2","F2",O1503="Considered",_xlfn.XLOOKUP(C1503,Raw_Data_OS_23!$C$7:$C$4518,Raw_Data_OS_23!$N$7:$N$4518,_xlfn.XLOOKUP(Raw_Data_Paid_23!C1503,'Raw Data_OS_22'!$C$5:$C$4516,'Raw Data_OS_22'!$O$5:$O$4516)))</f>
        <v>B2</v>
      </c>
      <c r="Q1503" t="str">
        <f t="shared" si="51"/>
        <v>B2</v>
      </c>
      <c r="R1503" t="str">
        <f t="shared" si="52"/>
        <v>2022Motor Private</v>
      </c>
    </row>
    <row r="1504" spans="2:18" x14ac:dyDescent="0.35">
      <c r="B1504" s="40"/>
      <c r="C1504" s="45" t="s">
        <v>6084</v>
      </c>
      <c r="D1504" s="46">
        <v>44559</v>
      </c>
      <c r="E1504" s="46">
        <v>44578</v>
      </c>
      <c r="F1504" s="47" t="s">
        <v>3910</v>
      </c>
      <c r="G1504" s="48">
        <v>-40000</v>
      </c>
      <c r="H1504" s="49">
        <v>45196</v>
      </c>
      <c r="I1504" s="44">
        <v>2021</v>
      </c>
      <c r="J1504" s="44">
        <v>2022</v>
      </c>
      <c r="K1504" s="44">
        <v>2023</v>
      </c>
      <c r="L1504" s="44" t="s">
        <v>3138</v>
      </c>
      <c r="M1504" s="44" t="s">
        <v>7210</v>
      </c>
      <c r="N1504" s="44">
        <v>0</v>
      </c>
      <c r="O1504" t="str">
        <f>IF(_xlfn.XLOOKUP(C1504,Raw_Data_OS_23!$C$7:$C$4518,Raw_Data_OS_23!$C$7:$C$4518,"New_Claim")="New_Claim",IF(_xlfn.XLOOKUP(C1504,'Raw Data_OS_22'!$C$5:$C$4516,'Raw Data_OS_22'!$C$5:$C$4516,"New_Claim")="New_Claim",IF(I1504=$O$1,"F1","F2"),"Considered"),"Considered")</f>
        <v>Considered</v>
      </c>
      <c r="P1504" t="str" cm="1">
        <f t="array" ref="P1504">_xlfn.IFS(O1504="F1","F1",O1504="F2","F2",O1504="Considered",_xlfn.XLOOKUP(C1504,Raw_Data_OS_23!$C$7:$C$4518,Raw_Data_OS_23!$N$7:$N$4518,_xlfn.XLOOKUP(Raw_Data_Paid_23!C1504,'Raw Data_OS_22'!$C$5:$C$4516,'Raw Data_OS_22'!$O$5:$O$4516)))</f>
        <v>B2</v>
      </c>
      <c r="Q1504" t="str">
        <f t="shared" si="51"/>
        <v>B2</v>
      </c>
      <c r="R1504" t="str">
        <f t="shared" si="52"/>
        <v>2021Motor Private</v>
      </c>
    </row>
    <row r="1505" spans="2:18" x14ac:dyDescent="0.35">
      <c r="B1505" s="40"/>
      <c r="C1505" s="45" t="s">
        <v>6398</v>
      </c>
      <c r="D1505" s="46">
        <v>44645</v>
      </c>
      <c r="E1505" s="46">
        <v>44656</v>
      </c>
      <c r="F1505" s="47" t="s">
        <v>3910</v>
      </c>
      <c r="G1505" s="48">
        <v>-16000</v>
      </c>
      <c r="H1505" s="49">
        <v>45196</v>
      </c>
      <c r="I1505" s="44">
        <v>2022</v>
      </c>
      <c r="J1505" s="44">
        <v>2022</v>
      </c>
      <c r="K1505" s="44">
        <v>2023</v>
      </c>
      <c r="L1505" s="44" t="s">
        <v>6021</v>
      </c>
      <c r="M1505" s="44" t="s">
        <v>7210</v>
      </c>
      <c r="N1505" s="44">
        <v>0</v>
      </c>
      <c r="O1505" t="str">
        <f>IF(_xlfn.XLOOKUP(C1505,Raw_Data_OS_23!$C$7:$C$4518,Raw_Data_OS_23!$C$7:$C$4518,"New_Claim")="New_Claim",IF(_xlfn.XLOOKUP(C1505,'Raw Data_OS_22'!$C$5:$C$4516,'Raw Data_OS_22'!$C$5:$C$4516,"New_Claim")="New_Claim",IF(I1505=$O$1,"F1","F2"),"Considered"),"Considered")</f>
        <v>Considered</v>
      </c>
      <c r="P1505" t="str" cm="1">
        <f t="array" ref="P1505">_xlfn.IFS(O1505="F1","F1",O1505="F2","F2",O1505="Considered",_xlfn.XLOOKUP(C1505,Raw_Data_OS_23!$C$7:$C$4518,Raw_Data_OS_23!$N$7:$N$4518,_xlfn.XLOOKUP(Raw_Data_Paid_23!C1505,'Raw Data_OS_22'!$C$5:$C$4516,'Raw Data_OS_22'!$O$5:$O$4516)))</f>
        <v>B2</v>
      </c>
      <c r="Q1505" t="str">
        <f t="shared" si="51"/>
        <v>B2</v>
      </c>
      <c r="R1505" t="str">
        <f t="shared" si="52"/>
        <v>2022Motor Private</v>
      </c>
    </row>
    <row r="1506" spans="2:18" x14ac:dyDescent="0.35">
      <c r="B1506" s="40"/>
      <c r="C1506" s="45" t="s">
        <v>6613</v>
      </c>
      <c r="D1506" s="46">
        <v>44728</v>
      </c>
      <c r="E1506" s="46">
        <v>44729</v>
      </c>
      <c r="F1506" s="47" t="s">
        <v>3908</v>
      </c>
      <c r="G1506" s="48">
        <v>-41500</v>
      </c>
      <c r="H1506" s="49">
        <v>45196</v>
      </c>
      <c r="I1506" s="44">
        <v>2022</v>
      </c>
      <c r="J1506" s="44">
        <v>2022</v>
      </c>
      <c r="K1506" s="44">
        <v>2023</v>
      </c>
      <c r="L1506" s="44" t="s">
        <v>6406</v>
      </c>
      <c r="M1506" s="44" t="s">
        <v>7210</v>
      </c>
      <c r="N1506" s="44">
        <v>0</v>
      </c>
      <c r="O1506" t="str">
        <f>IF(_xlfn.XLOOKUP(C1506,Raw_Data_OS_23!$C$7:$C$4518,Raw_Data_OS_23!$C$7:$C$4518,"New_Claim")="New_Claim",IF(_xlfn.XLOOKUP(C1506,'Raw Data_OS_22'!$C$5:$C$4516,'Raw Data_OS_22'!$C$5:$C$4516,"New_Claim")="New_Claim",IF(I1506=$O$1,"F1","F2"),"Considered"),"Considered")</f>
        <v>Considered</v>
      </c>
      <c r="P1506" t="str" cm="1">
        <f t="array" ref="P1506">_xlfn.IFS(O1506="F1","F1",O1506="F2","F2",O1506="Considered",_xlfn.XLOOKUP(C1506,Raw_Data_OS_23!$C$7:$C$4518,Raw_Data_OS_23!$N$7:$N$4518,_xlfn.XLOOKUP(Raw_Data_Paid_23!C1506,'Raw Data_OS_22'!$C$5:$C$4516,'Raw Data_OS_22'!$O$5:$O$4516)))</f>
        <v>B2</v>
      </c>
      <c r="Q1506" t="str">
        <f t="shared" si="51"/>
        <v>B2</v>
      </c>
      <c r="R1506" t="str">
        <f t="shared" si="52"/>
        <v>2022Motor Commercial</v>
      </c>
    </row>
    <row r="1507" spans="2:18" x14ac:dyDescent="0.35">
      <c r="B1507" s="40"/>
      <c r="C1507" s="45" t="s">
        <v>6061</v>
      </c>
      <c r="D1507" s="46">
        <v>44568</v>
      </c>
      <c r="E1507" s="46">
        <v>44572</v>
      </c>
      <c r="F1507" s="47" t="s">
        <v>3910</v>
      </c>
      <c r="G1507" s="48">
        <v>-11000</v>
      </c>
      <c r="H1507" s="49">
        <v>45196</v>
      </c>
      <c r="I1507" s="44">
        <v>2022</v>
      </c>
      <c r="J1507" s="44">
        <v>2022</v>
      </c>
      <c r="K1507" s="44">
        <v>2023</v>
      </c>
      <c r="L1507" s="44" t="s">
        <v>6021</v>
      </c>
      <c r="M1507" s="44" t="s">
        <v>7210</v>
      </c>
      <c r="N1507" s="44">
        <v>0</v>
      </c>
      <c r="O1507" t="str">
        <f>IF(_xlfn.XLOOKUP(C1507,Raw_Data_OS_23!$C$7:$C$4518,Raw_Data_OS_23!$C$7:$C$4518,"New_Claim")="New_Claim",IF(_xlfn.XLOOKUP(C1507,'Raw Data_OS_22'!$C$5:$C$4516,'Raw Data_OS_22'!$C$5:$C$4516,"New_Claim")="New_Claim",IF(I1507=$O$1,"F1","F2"),"Considered"),"Considered")</f>
        <v>Considered</v>
      </c>
      <c r="P1507" t="str" cm="1">
        <f t="array" ref="P1507">_xlfn.IFS(O1507="F1","F1",O1507="F2","F2",O1507="Considered",_xlfn.XLOOKUP(C1507,Raw_Data_OS_23!$C$7:$C$4518,Raw_Data_OS_23!$N$7:$N$4518,_xlfn.XLOOKUP(Raw_Data_Paid_23!C1507,'Raw Data_OS_22'!$C$5:$C$4516,'Raw Data_OS_22'!$O$5:$O$4516)))</f>
        <v>B2</v>
      </c>
      <c r="Q1507" t="str">
        <f t="shared" si="51"/>
        <v>B2</v>
      </c>
      <c r="R1507" t="str">
        <f t="shared" si="52"/>
        <v>2022Motor Private</v>
      </c>
    </row>
    <row r="1508" spans="2:18" x14ac:dyDescent="0.35">
      <c r="B1508" s="40"/>
      <c r="C1508" s="45" t="s">
        <v>2927</v>
      </c>
      <c r="D1508" s="46">
        <v>44322</v>
      </c>
      <c r="E1508" s="46">
        <v>44328</v>
      </c>
      <c r="F1508" s="47" t="s">
        <v>3910</v>
      </c>
      <c r="G1508" s="48">
        <v>-31000</v>
      </c>
      <c r="H1508" s="49">
        <v>45196</v>
      </c>
      <c r="I1508" s="44">
        <v>2021</v>
      </c>
      <c r="J1508" s="44">
        <v>2021</v>
      </c>
      <c r="K1508" s="44">
        <v>2023</v>
      </c>
      <c r="L1508" s="44" t="s">
        <v>2250</v>
      </c>
      <c r="M1508" s="44" t="s">
        <v>7210</v>
      </c>
      <c r="N1508" s="44">
        <v>0</v>
      </c>
      <c r="O1508" t="str">
        <f>IF(_xlfn.XLOOKUP(C1508,Raw_Data_OS_23!$C$7:$C$4518,Raw_Data_OS_23!$C$7:$C$4518,"New_Claim")="New_Claim",IF(_xlfn.XLOOKUP(C1508,'Raw Data_OS_22'!$C$5:$C$4516,'Raw Data_OS_22'!$C$5:$C$4516,"New_Claim")="New_Claim",IF(I1508=$O$1,"F1","F2"),"Considered"),"Considered")</f>
        <v>Considered</v>
      </c>
      <c r="P1508" t="str" cm="1">
        <f t="array" ref="P1508">_xlfn.IFS(O1508="F1","F1",O1508="F2","F2",O1508="Considered",_xlfn.XLOOKUP(C1508,Raw_Data_OS_23!$C$7:$C$4518,Raw_Data_OS_23!$N$7:$N$4518,_xlfn.XLOOKUP(Raw_Data_Paid_23!C1508,'Raw Data_OS_22'!$C$5:$C$4516,'Raw Data_OS_22'!$O$5:$O$4516)))</f>
        <v>B2</v>
      </c>
      <c r="Q1508" t="str">
        <f t="shared" si="51"/>
        <v>B2</v>
      </c>
      <c r="R1508" t="str">
        <f t="shared" si="52"/>
        <v>2021Motor Private</v>
      </c>
    </row>
    <row r="1509" spans="2:18" x14ac:dyDescent="0.35">
      <c r="B1509" s="40"/>
      <c r="C1509" s="45" t="s">
        <v>6109</v>
      </c>
      <c r="D1509" s="46">
        <v>44569</v>
      </c>
      <c r="E1509" s="46">
        <v>44581</v>
      </c>
      <c r="F1509" s="47" t="s">
        <v>3910</v>
      </c>
      <c r="G1509" s="48">
        <v>-34500</v>
      </c>
      <c r="H1509" s="49">
        <v>45196</v>
      </c>
      <c r="I1509" s="44">
        <v>2022</v>
      </c>
      <c r="J1509" s="44">
        <v>2022</v>
      </c>
      <c r="K1509" s="44">
        <v>2023</v>
      </c>
      <c r="L1509" s="44" t="s">
        <v>6021</v>
      </c>
      <c r="M1509" s="44" t="s">
        <v>7210</v>
      </c>
      <c r="N1509" s="44">
        <v>0</v>
      </c>
      <c r="O1509" t="str">
        <f>IF(_xlfn.XLOOKUP(C1509,Raw_Data_OS_23!$C$7:$C$4518,Raw_Data_OS_23!$C$7:$C$4518,"New_Claim")="New_Claim",IF(_xlfn.XLOOKUP(C1509,'Raw Data_OS_22'!$C$5:$C$4516,'Raw Data_OS_22'!$C$5:$C$4516,"New_Claim")="New_Claim",IF(I1509=$O$1,"F1","F2"),"Considered"),"Considered")</f>
        <v>Considered</v>
      </c>
      <c r="P1509" t="str" cm="1">
        <f t="array" ref="P1509">_xlfn.IFS(O1509="F1","F1",O1509="F2","F2",O1509="Considered",_xlfn.XLOOKUP(C1509,Raw_Data_OS_23!$C$7:$C$4518,Raw_Data_OS_23!$N$7:$N$4518,_xlfn.XLOOKUP(Raw_Data_Paid_23!C1509,'Raw Data_OS_22'!$C$5:$C$4516,'Raw Data_OS_22'!$O$5:$O$4516)))</f>
        <v>B2</v>
      </c>
      <c r="Q1509" t="str">
        <f t="shared" si="51"/>
        <v>B2</v>
      </c>
      <c r="R1509" t="str">
        <f t="shared" si="52"/>
        <v>2022Motor Private</v>
      </c>
    </row>
    <row r="1510" spans="2:18" x14ac:dyDescent="0.35">
      <c r="B1510" s="40"/>
      <c r="C1510" s="45" t="s">
        <v>3580</v>
      </c>
      <c r="D1510" s="46">
        <v>44473</v>
      </c>
      <c r="E1510" s="46">
        <v>44482</v>
      </c>
      <c r="F1510" s="47" t="s">
        <v>3910</v>
      </c>
      <c r="G1510" s="48">
        <v>-8500</v>
      </c>
      <c r="H1510" s="49">
        <v>45196</v>
      </c>
      <c r="I1510" s="44">
        <v>2021</v>
      </c>
      <c r="J1510" s="44">
        <v>2021</v>
      </c>
      <c r="K1510" s="44">
        <v>2023</v>
      </c>
      <c r="L1510" s="44" t="s">
        <v>3138</v>
      </c>
      <c r="M1510" s="44" t="s">
        <v>7210</v>
      </c>
      <c r="N1510" s="44">
        <v>0</v>
      </c>
      <c r="O1510" t="str">
        <f>IF(_xlfn.XLOOKUP(C1510,Raw_Data_OS_23!$C$7:$C$4518,Raw_Data_OS_23!$C$7:$C$4518,"New_Claim")="New_Claim",IF(_xlfn.XLOOKUP(C1510,'Raw Data_OS_22'!$C$5:$C$4516,'Raw Data_OS_22'!$C$5:$C$4516,"New_Claim")="New_Claim",IF(I1510=$O$1,"F1","F2"),"Considered"),"Considered")</f>
        <v>Considered</v>
      </c>
      <c r="P1510" t="str" cm="1">
        <f t="array" ref="P1510">_xlfn.IFS(O1510="F1","F1",O1510="F2","F2",O1510="Considered",_xlfn.XLOOKUP(C1510,Raw_Data_OS_23!$C$7:$C$4518,Raw_Data_OS_23!$N$7:$N$4518,_xlfn.XLOOKUP(Raw_Data_Paid_23!C1510,'Raw Data_OS_22'!$C$5:$C$4516,'Raw Data_OS_22'!$O$5:$O$4516)))</f>
        <v>B2</v>
      </c>
      <c r="Q1510" t="str">
        <f t="shared" si="51"/>
        <v>B2</v>
      </c>
      <c r="R1510" t="str">
        <f t="shared" si="52"/>
        <v>2021Motor Private</v>
      </c>
    </row>
    <row r="1511" spans="2:18" x14ac:dyDescent="0.35">
      <c r="B1511" s="40"/>
      <c r="C1511" s="45" t="s">
        <v>3609</v>
      </c>
      <c r="D1511" s="46">
        <v>44489</v>
      </c>
      <c r="E1511" s="46">
        <v>44491</v>
      </c>
      <c r="F1511" s="47" t="s">
        <v>3908</v>
      </c>
      <c r="G1511" s="48">
        <v>-19000</v>
      </c>
      <c r="H1511" s="49">
        <v>45196</v>
      </c>
      <c r="I1511" s="44">
        <v>2021</v>
      </c>
      <c r="J1511" s="44">
        <v>2021</v>
      </c>
      <c r="K1511" s="44">
        <v>2023</v>
      </c>
      <c r="L1511" s="44" t="s">
        <v>3138</v>
      </c>
      <c r="M1511" s="44" t="s">
        <v>7210</v>
      </c>
      <c r="N1511" s="44">
        <v>0</v>
      </c>
      <c r="O1511" t="str">
        <f>IF(_xlfn.XLOOKUP(C1511,Raw_Data_OS_23!$C$7:$C$4518,Raw_Data_OS_23!$C$7:$C$4518,"New_Claim")="New_Claim",IF(_xlfn.XLOOKUP(C1511,'Raw Data_OS_22'!$C$5:$C$4516,'Raw Data_OS_22'!$C$5:$C$4516,"New_Claim")="New_Claim",IF(I1511=$O$1,"F1","F2"),"Considered"),"Considered")</f>
        <v>Considered</v>
      </c>
      <c r="P1511" t="str" cm="1">
        <f t="array" ref="P1511">_xlfn.IFS(O1511="F1","F1",O1511="F2","F2",O1511="Considered",_xlfn.XLOOKUP(C1511,Raw_Data_OS_23!$C$7:$C$4518,Raw_Data_OS_23!$N$7:$N$4518,_xlfn.XLOOKUP(Raw_Data_Paid_23!C1511,'Raw Data_OS_22'!$C$5:$C$4516,'Raw Data_OS_22'!$O$5:$O$4516)))</f>
        <v>C2</v>
      </c>
      <c r="Q1511" t="str">
        <f t="shared" si="51"/>
        <v>C2</v>
      </c>
      <c r="R1511" t="str">
        <f t="shared" si="52"/>
        <v>2021Motor Commercial</v>
      </c>
    </row>
    <row r="1512" spans="2:18" x14ac:dyDescent="0.35">
      <c r="B1512" s="40"/>
      <c r="C1512" s="45" t="s">
        <v>3574</v>
      </c>
      <c r="D1512" s="46">
        <v>44474</v>
      </c>
      <c r="E1512" s="46">
        <v>44481</v>
      </c>
      <c r="F1512" s="47" t="s">
        <v>3910</v>
      </c>
      <c r="G1512" s="48">
        <v>-34000</v>
      </c>
      <c r="H1512" s="49">
        <v>45196</v>
      </c>
      <c r="I1512" s="44">
        <v>2021</v>
      </c>
      <c r="J1512" s="44">
        <v>2021</v>
      </c>
      <c r="K1512" s="44">
        <v>2023</v>
      </c>
      <c r="L1512" s="44" t="s">
        <v>3138</v>
      </c>
      <c r="M1512" s="44" t="s">
        <v>7210</v>
      </c>
      <c r="N1512" s="44">
        <v>0</v>
      </c>
      <c r="O1512" t="str">
        <f>IF(_xlfn.XLOOKUP(C1512,Raw_Data_OS_23!$C$7:$C$4518,Raw_Data_OS_23!$C$7:$C$4518,"New_Claim")="New_Claim",IF(_xlfn.XLOOKUP(C1512,'Raw Data_OS_22'!$C$5:$C$4516,'Raw Data_OS_22'!$C$5:$C$4516,"New_Claim")="New_Claim",IF(I1512=$O$1,"F1","F2"),"Considered"),"Considered")</f>
        <v>Considered</v>
      </c>
      <c r="P1512" t="str" cm="1">
        <f t="array" ref="P1512">_xlfn.IFS(O1512="F1","F1",O1512="F2","F2",O1512="Considered",_xlfn.XLOOKUP(C1512,Raw_Data_OS_23!$C$7:$C$4518,Raw_Data_OS_23!$N$7:$N$4518,_xlfn.XLOOKUP(Raw_Data_Paid_23!C1512,'Raw Data_OS_22'!$C$5:$C$4516,'Raw Data_OS_22'!$O$5:$O$4516)))</f>
        <v>B2</v>
      </c>
      <c r="Q1512" t="str">
        <f t="shared" si="51"/>
        <v>B2</v>
      </c>
      <c r="R1512" t="str">
        <f t="shared" si="52"/>
        <v>2021Motor Private</v>
      </c>
    </row>
    <row r="1513" spans="2:18" x14ac:dyDescent="0.35">
      <c r="B1513" s="40"/>
      <c r="C1513" s="45" t="s">
        <v>7576</v>
      </c>
      <c r="D1513" s="46">
        <v>44946</v>
      </c>
      <c r="E1513" s="46">
        <v>44949</v>
      </c>
      <c r="F1513" s="47" t="s">
        <v>3910</v>
      </c>
      <c r="G1513" s="48">
        <v>15660</v>
      </c>
      <c r="H1513" s="49">
        <v>45197</v>
      </c>
      <c r="I1513" s="44">
        <v>2023</v>
      </c>
      <c r="J1513" s="44">
        <v>2023</v>
      </c>
      <c r="K1513" s="44">
        <v>2023</v>
      </c>
      <c r="L1513" s="44" t="s">
        <v>7201</v>
      </c>
      <c r="M1513" s="44" t="s">
        <v>7210</v>
      </c>
      <c r="N1513" s="44">
        <v>1</v>
      </c>
      <c r="O1513" t="str">
        <f>IF(_xlfn.XLOOKUP(C1513,Raw_Data_OS_23!$C$7:$C$4518,Raw_Data_OS_23!$C$7:$C$4518,"New_Claim")="New_Claim",IF(_xlfn.XLOOKUP(C1513,'Raw Data_OS_22'!$C$5:$C$4516,'Raw Data_OS_22'!$C$5:$C$4516,"New_Claim")="New_Claim",IF(I1513=$O$1,"F1","F2"),"Considered"),"Considered")</f>
        <v>F1</v>
      </c>
      <c r="P1513" t="str" cm="1">
        <f t="array" ref="P1513">_xlfn.IFS(O1513="F1","F1",O1513="F2","F2",O1513="Considered",_xlfn.XLOOKUP(C1513,Raw_Data_OS_23!$C$7:$C$4518,Raw_Data_OS_23!$N$7:$N$4518,_xlfn.XLOOKUP(Raw_Data_Paid_23!C1513,'Raw Data_OS_22'!$C$5:$C$4516,'Raw Data_OS_22'!$O$5:$O$4516)))</f>
        <v>F1</v>
      </c>
      <c r="Q1513" t="str">
        <f t="shared" si="51"/>
        <v>F1</v>
      </c>
      <c r="R1513" t="str">
        <f t="shared" si="52"/>
        <v>2023Motor Private</v>
      </c>
    </row>
    <row r="1514" spans="2:18" x14ac:dyDescent="0.35">
      <c r="B1514" s="40"/>
      <c r="C1514" s="45" t="s">
        <v>164</v>
      </c>
      <c r="D1514" s="46">
        <v>44022</v>
      </c>
      <c r="E1514" s="46">
        <v>44022</v>
      </c>
      <c r="F1514" s="47" t="s">
        <v>3908</v>
      </c>
      <c r="G1514" s="48">
        <v>25000</v>
      </c>
      <c r="H1514" s="49">
        <v>45197</v>
      </c>
      <c r="I1514" s="44">
        <v>2020</v>
      </c>
      <c r="J1514" s="44">
        <v>2020</v>
      </c>
      <c r="K1514" s="44">
        <v>2023</v>
      </c>
      <c r="L1514" s="44" t="s">
        <v>35</v>
      </c>
      <c r="M1514" s="44" t="s">
        <v>7210</v>
      </c>
      <c r="N1514" s="44">
        <v>0</v>
      </c>
      <c r="O1514" t="str">
        <f>IF(_xlfn.XLOOKUP(C1514,Raw_Data_OS_23!$C$7:$C$4518,Raw_Data_OS_23!$C$7:$C$4518,"New_Claim")="New_Claim",IF(_xlfn.XLOOKUP(C1514,'Raw Data_OS_22'!$C$5:$C$4516,'Raw Data_OS_22'!$C$5:$C$4516,"New_Claim")="New_Claim",IF(I1514=$O$1,"F1","F2"),"Considered"),"Considered")</f>
        <v>Considered</v>
      </c>
      <c r="P1514" t="str" cm="1">
        <f t="array" ref="P1514">_xlfn.IFS(O1514="F1","F1",O1514="F2","F2",O1514="Considered",_xlfn.XLOOKUP(C1514,Raw_Data_OS_23!$C$7:$C$4518,Raw_Data_OS_23!$N$7:$N$4518,_xlfn.XLOOKUP(Raw_Data_Paid_23!C1514,'Raw Data_OS_22'!$C$5:$C$4516,'Raw Data_OS_22'!$O$5:$O$4516)))</f>
        <v>B2</v>
      </c>
      <c r="Q1514" t="str">
        <f t="shared" si="51"/>
        <v>B2</v>
      </c>
      <c r="R1514" t="str">
        <f t="shared" si="52"/>
        <v>2020Motor Commercial</v>
      </c>
    </row>
    <row r="1515" spans="2:18" x14ac:dyDescent="0.35">
      <c r="B1515" s="40"/>
      <c r="C1515" s="45" t="s">
        <v>3612</v>
      </c>
      <c r="D1515" s="46">
        <v>44483</v>
      </c>
      <c r="E1515" s="46">
        <v>44494</v>
      </c>
      <c r="F1515" s="47" t="s">
        <v>3910</v>
      </c>
      <c r="G1515" s="48">
        <v>138000</v>
      </c>
      <c r="H1515" s="49">
        <v>45197</v>
      </c>
      <c r="I1515" s="44">
        <v>2021</v>
      </c>
      <c r="J1515" s="44">
        <v>2021</v>
      </c>
      <c r="K1515" s="44">
        <v>2023</v>
      </c>
      <c r="L1515" s="44" t="s">
        <v>3138</v>
      </c>
      <c r="M1515" s="44" t="s">
        <v>7210</v>
      </c>
      <c r="N1515" s="44">
        <v>0</v>
      </c>
      <c r="O1515" t="str">
        <f>IF(_xlfn.XLOOKUP(C1515,Raw_Data_OS_23!$C$7:$C$4518,Raw_Data_OS_23!$C$7:$C$4518,"New_Claim")="New_Claim",IF(_xlfn.XLOOKUP(C1515,'Raw Data_OS_22'!$C$5:$C$4516,'Raw Data_OS_22'!$C$5:$C$4516,"New_Claim")="New_Claim",IF(I1515=$O$1,"F1","F2"),"Considered"),"Considered")</f>
        <v>Considered</v>
      </c>
      <c r="P1515" t="str" cm="1">
        <f t="array" ref="P1515">_xlfn.IFS(O1515="F1","F1",O1515="F2","F2",O1515="Considered",_xlfn.XLOOKUP(C1515,Raw_Data_OS_23!$C$7:$C$4518,Raw_Data_OS_23!$N$7:$N$4518,_xlfn.XLOOKUP(Raw_Data_Paid_23!C1515,'Raw Data_OS_22'!$C$5:$C$4516,'Raw Data_OS_22'!$O$5:$O$4516)))</f>
        <v>B2</v>
      </c>
      <c r="Q1515" t="str">
        <f t="shared" si="51"/>
        <v>B2</v>
      </c>
      <c r="R1515" t="str">
        <f t="shared" si="52"/>
        <v>2021Motor Private</v>
      </c>
    </row>
    <row r="1516" spans="2:18" x14ac:dyDescent="0.35">
      <c r="B1516" s="40"/>
      <c r="C1516" s="45" t="s">
        <v>1261</v>
      </c>
      <c r="D1516" s="46">
        <v>43091</v>
      </c>
      <c r="E1516" s="46">
        <v>43438</v>
      </c>
      <c r="F1516" s="47" t="s">
        <v>3908</v>
      </c>
      <c r="G1516" s="48">
        <v>150000</v>
      </c>
      <c r="H1516" s="49">
        <v>45198</v>
      </c>
      <c r="I1516" s="44">
        <v>2017</v>
      </c>
      <c r="J1516" s="44">
        <v>2018</v>
      </c>
      <c r="K1516" s="44">
        <v>2023</v>
      </c>
      <c r="L1516" s="44" t="s">
        <v>671</v>
      </c>
      <c r="M1516" s="44" t="s">
        <v>7210</v>
      </c>
      <c r="N1516" s="44">
        <v>0</v>
      </c>
      <c r="O1516" t="str">
        <f>IF(_xlfn.XLOOKUP(C1516,Raw_Data_OS_23!$C$7:$C$4518,Raw_Data_OS_23!$C$7:$C$4518,"New_Claim")="New_Claim",IF(_xlfn.XLOOKUP(C1516,'Raw Data_OS_22'!$C$5:$C$4516,'Raw Data_OS_22'!$C$5:$C$4516,"New_Claim")="New_Claim",IF(I1516=$O$1,"F1","F2"),"Considered"),"Considered")</f>
        <v>Considered</v>
      </c>
      <c r="P1516" t="str" cm="1">
        <f t="array" ref="P1516">_xlfn.IFS(O1516="F1","F1",O1516="F2","F2",O1516="Considered",_xlfn.XLOOKUP(C1516,Raw_Data_OS_23!$C$7:$C$4518,Raw_Data_OS_23!$N$7:$N$4518,_xlfn.XLOOKUP(Raw_Data_Paid_23!C1516,'Raw Data_OS_22'!$C$5:$C$4516,'Raw Data_OS_22'!$O$5:$O$4516)))</f>
        <v>B2</v>
      </c>
      <c r="Q1516" t="str">
        <f t="shared" si="51"/>
        <v>B2</v>
      </c>
      <c r="R1516" t="str">
        <f t="shared" si="52"/>
        <v>2017Motor Commercial</v>
      </c>
    </row>
    <row r="1517" spans="2:18" x14ac:dyDescent="0.35">
      <c r="B1517" s="40"/>
      <c r="C1517" s="45" t="s">
        <v>960</v>
      </c>
      <c r="D1517" s="46">
        <v>43842</v>
      </c>
      <c r="E1517" s="46">
        <v>43842</v>
      </c>
      <c r="F1517" s="47" t="s">
        <v>3910</v>
      </c>
      <c r="G1517" s="48">
        <v>20000</v>
      </c>
      <c r="H1517" s="49">
        <v>45202</v>
      </c>
      <c r="I1517" s="44">
        <v>2020</v>
      </c>
      <c r="J1517" s="44">
        <v>2020</v>
      </c>
      <c r="K1517" s="44">
        <v>2023</v>
      </c>
      <c r="L1517" s="44" t="s">
        <v>28</v>
      </c>
      <c r="M1517" s="44" t="s">
        <v>7295</v>
      </c>
      <c r="N1517" s="44">
        <v>1</v>
      </c>
      <c r="O1517" t="str">
        <f>IF(_xlfn.XLOOKUP(C1517,Raw_Data_OS_23!$C$7:$C$4518,Raw_Data_OS_23!$C$7:$C$4518,"New_Claim")="New_Claim",IF(_xlfn.XLOOKUP(C1517,'Raw Data_OS_22'!$C$5:$C$4516,'Raw Data_OS_22'!$C$5:$C$4516,"New_Claim")="New_Claim",IF(I1517=$O$1,"F1","F2"),"Considered"),"Considered")</f>
        <v>Considered</v>
      </c>
      <c r="P1517" t="str" cm="1">
        <f t="array" ref="P1517">_xlfn.IFS(O1517="F1","F1",O1517="F2","F2",O1517="Considered",_xlfn.XLOOKUP(C1517,Raw_Data_OS_23!$C$7:$C$4518,Raw_Data_OS_23!$N$7:$N$4518,_xlfn.XLOOKUP(Raw_Data_Paid_23!C1517,'Raw Data_OS_22'!$C$5:$C$4516,'Raw Data_OS_22'!$O$5:$O$4516)))</f>
        <v>B2</v>
      </c>
      <c r="Q1517" t="str">
        <f t="shared" si="51"/>
        <v>B2</v>
      </c>
      <c r="R1517" t="str">
        <f t="shared" si="52"/>
        <v>2020Motor Private</v>
      </c>
    </row>
    <row r="1518" spans="2:18" x14ac:dyDescent="0.35">
      <c r="B1518" s="40"/>
      <c r="C1518" s="45" t="s">
        <v>3376</v>
      </c>
      <c r="D1518" s="46">
        <v>44427</v>
      </c>
      <c r="E1518" s="46">
        <v>44434</v>
      </c>
      <c r="F1518" s="47" t="s">
        <v>3910</v>
      </c>
      <c r="G1518" s="48">
        <v>-125940</v>
      </c>
      <c r="H1518" s="49">
        <v>45202</v>
      </c>
      <c r="I1518" s="44">
        <v>2021</v>
      </c>
      <c r="J1518" s="44">
        <v>2021</v>
      </c>
      <c r="K1518" s="44">
        <v>2023</v>
      </c>
      <c r="L1518" s="44" t="s">
        <v>3073</v>
      </c>
      <c r="M1518" s="44" t="s">
        <v>7295</v>
      </c>
      <c r="N1518" s="44">
        <v>0</v>
      </c>
      <c r="O1518" t="str">
        <f>IF(_xlfn.XLOOKUP(C1518,Raw_Data_OS_23!$C$7:$C$4518,Raw_Data_OS_23!$C$7:$C$4518,"New_Claim")="New_Claim",IF(_xlfn.XLOOKUP(C1518,'Raw Data_OS_22'!$C$5:$C$4516,'Raw Data_OS_22'!$C$5:$C$4516,"New_Claim")="New_Claim",IF(I1518=$O$1,"F1","F2"),"Considered"),"Considered")</f>
        <v>Considered</v>
      </c>
      <c r="P1518" t="str" cm="1">
        <f t="array" ref="P1518">_xlfn.IFS(O1518="F1","F1",O1518="F2","F2",O1518="Considered",_xlfn.XLOOKUP(C1518,Raw_Data_OS_23!$C$7:$C$4518,Raw_Data_OS_23!$N$7:$N$4518,_xlfn.XLOOKUP(Raw_Data_Paid_23!C1518,'Raw Data_OS_22'!$C$5:$C$4516,'Raw Data_OS_22'!$O$5:$O$4516)))</f>
        <v>B2</v>
      </c>
      <c r="Q1518" t="str">
        <f t="shared" si="51"/>
        <v>B2</v>
      </c>
      <c r="R1518" t="str">
        <f t="shared" si="52"/>
        <v>2021Motor Private</v>
      </c>
    </row>
    <row r="1519" spans="2:18" x14ac:dyDescent="0.35">
      <c r="B1519" s="40"/>
      <c r="C1519" s="45" t="s">
        <v>3775</v>
      </c>
      <c r="D1519" s="46">
        <v>44471</v>
      </c>
      <c r="E1519" s="46">
        <v>44488</v>
      </c>
      <c r="F1519" s="47" t="s">
        <v>3910</v>
      </c>
      <c r="G1519" s="48">
        <v>25000</v>
      </c>
      <c r="H1519" s="49">
        <v>45203</v>
      </c>
      <c r="I1519" s="44">
        <v>2021</v>
      </c>
      <c r="J1519" s="44">
        <v>2021</v>
      </c>
      <c r="K1519" s="44">
        <v>2023</v>
      </c>
      <c r="L1519" s="44" t="s">
        <v>3138</v>
      </c>
      <c r="M1519" s="44" t="s">
        <v>7295</v>
      </c>
      <c r="N1519" s="44">
        <v>0</v>
      </c>
      <c r="O1519" t="str">
        <f>IF(_xlfn.XLOOKUP(C1519,Raw_Data_OS_23!$C$7:$C$4518,Raw_Data_OS_23!$C$7:$C$4518,"New_Claim")="New_Claim",IF(_xlfn.XLOOKUP(C1519,'Raw Data_OS_22'!$C$5:$C$4516,'Raw Data_OS_22'!$C$5:$C$4516,"New_Claim")="New_Claim",IF(I1519=$O$1,"F1","F2"),"Considered"),"Considered")</f>
        <v>Considered</v>
      </c>
      <c r="P1519" t="str" cm="1">
        <f t="array" ref="P1519">_xlfn.IFS(O1519="F1","F1",O1519="F2","F2",O1519="Considered",_xlfn.XLOOKUP(C1519,Raw_Data_OS_23!$C$7:$C$4518,Raw_Data_OS_23!$N$7:$N$4518,_xlfn.XLOOKUP(Raw_Data_Paid_23!C1519,'Raw Data_OS_22'!$C$5:$C$4516,'Raw Data_OS_22'!$O$5:$O$4516)))</f>
        <v>B2</v>
      </c>
      <c r="Q1519" t="str">
        <f t="shared" si="51"/>
        <v>B2</v>
      </c>
      <c r="R1519" t="str">
        <f t="shared" si="52"/>
        <v>2021Motor Private</v>
      </c>
    </row>
    <row r="1520" spans="2:18" x14ac:dyDescent="0.35">
      <c r="B1520" s="40"/>
      <c r="C1520" s="45" t="s">
        <v>1422</v>
      </c>
      <c r="D1520" s="46">
        <v>44255</v>
      </c>
      <c r="E1520" s="46">
        <v>44257</v>
      </c>
      <c r="F1520" s="47" t="s">
        <v>3910</v>
      </c>
      <c r="G1520" s="48">
        <v>5000</v>
      </c>
      <c r="H1520" s="49">
        <v>45203</v>
      </c>
      <c r="I1520" s="44">
        <v>2021</v>
      </c>
      <c r="J1520" s="44">
        <v>2021</v>
      </c>
      <c r="K1520" s="44">
        <v>2023</v>
      </c>
      <c r="L1520" s="44" t="s">
        <v>21</v>
      </c>
      <c r="M1520" s="44" t="s">
        <v>7295</v>
      </c>
      <c r="N1520" s="44">
        <v>0</v>
      </c>
      <c r="O1520" t="str">
        <f>IF(_xlfn.XLOOKUP(C1520,Raw_Data_OS_23!$C$7:$C$4518,Raw_Data_OS_23!$C$7:$C$4518,"New_Claim")="New_Claim",IF(_xlfn.XLOOKUP(C1520,'Raw Data_OS_22'!$C$5:$C$4516,'Raw Data_OS_22'!$C$5:$C$4516,"New_Claim")="New_Claim",IF(I1520=$O$1,"F1","F2"),"Considered"),"Considered")</f>
        <v>Considered</v>
      </c>
      <c r="P1520" t="str" cm="1">
        <f t="array" ref="P1520">_xlfn.IFS(O1520="F1","F1",O1520="F2","F2",O1520="Considered",_xlfn.XLOOKUP(C1520,Raw_Data_OS_23!$C$7:$C$4518,Raw_Data_OS_23!$N$7:$N$4518,_xlfn.XLOOKUP(Raw_Data_Paid_23!C1520,'Raw Data_OS_22'!$C$5:$C$4516,'Raw Data_OS_22'!$O$5:$O$4516)))</f>
        <v>B2</v>
      </c>
      <c r="Q1520" t="str">
        <f t="shared" si="51"/>
        <v>B2</v>
      </c>
      <c r="R1520" t="str">
        <f t="shared" si="52"/>
        <v>2021Motor Private</v>
      </c>
    </row>
    <row r="1521" spans="2:18" x14ac:dyDescent="0.35">
      <c r="B1521" s="40"/>
      <c r="C1521" s="45" t="s">
        <v>960</v>
      </c>
      <c r="D1521" s="46">
        <v>43842</v>
      </c>
      <c r="E1521" s="46">
        <v>43842</v>
      </c>
      <c r="F1521" s="47" t="s">
        <v>3910</v>
      </c>
      <c r="G1521" s="48">
        <v>30000</v>
      </c>
      <c r="H1521" s="49">
        <v>45203</v>
      </c>
      <c r="I1521" s="44">
        <v>2020</v>
      </c>
      <c r="J1521" s="44">
        <v>2020</v>
      </c>
      <c r="K1521" s="44">
        <v>2023</v>
      </c>
      <c r="L1521" s="44" t="s">
        <v>28</v>
      </c>
      <c r="M1521" s="44" t="s">
        <v>7295</v>
      </c>
      <c r="N1521" s="44">
        <v>0</v>
      </c>
      <c r="O1521" t="str">
        <f>IF(_xlfn.XLOOKUP(C1521,Raw_Data_OS_23!$C$7:$C$4518,Raw_Data_OS_23!$C$7:$C$4518,"New_Claim")="New_Claim",IF(_xlfn.XLOOKUP(C1521,'Raw Data_OS_22'!$C$5:$C$4516,'Raw Data_OS_22'!$C$5:$C$4516,"New_Claim")="New_Claim",IF(I1521=$O$1,"F1","F2"),"Considered"),"Considered")</f>
        <v>Considered</v>
      </c>
      <c r="P1521" t="str" cm="1">
        <f t="array" ref="P1521">_xlfn.IFS(O1521="F1","F1",O1521="F2","F2",O1521="Considered",_xlfn.XLOOKUP(C1521,Raw_Data_OS_23!$C$7:$C$4518,Raw_Data_OS_23!$N$7:$N$4518,_xlfn.XLOOKUP(Raw_Data_Paid_23!C1521,'Raw Data_OS_22'!$C$5:$C$4516,'Raw Data_OS_22'!$O$5:$O$4516)))</f>
        <v>B2</v>
      </c>
      <c r="Q1521" t="str">
        <f t="shared" si="51"/>
        <v>B2</v>
      </c>
      <c r="R1521" t="str">
        <f t="shared" si="52"/>
        <v>2020Motor Private</v>
      </c>
    </row>
    <row r="1522" spans="2:18" x14ac:dyDescent="0.35">
      <c r="B1522" s="40"/>
      <c r="C1522" s="45" t="s">
        <v>229</v>
      </c>
      <c r="D1522" s="46">
        <v>43863</v>
      </c>
      <c r="E1522" s="46">
        <v>43863</v>
      </c>
      <c r="F1522" s="47" t="s">
        <v>3910</v>
      </c>
      <c r="G1522" s="48">
        <v>5000</v>
      </c>
      <c r="H1522" s="49">
        <v>45203</v>
      </c>
      <c r="I1522" s="44">
        <v>2020</v>
      </c>
      <c r="J1522" s="44">
        <v>2020</v>
      </c>
      <c r="K1522" s="44">
        <v>2023</v>
      </c>
      <c r="L1522" s="44" t="s">
        <v>28</v>
      </c>
      <c r="M1522" s="44" t="s">
        <v>7295</v>
      </c>
      <c r="N1522" s="44">
        <v>0</v>
      </c>
      <c r="O1522" t="str">
        <f>IF(_xlfn.XLOOKUP(C1522,Raw_Data_OS_23!$C$7:$C$4518,Raw_Data_OS_23!$C$7:$C$4518,"New_Claim")="New_Claim",IF(_xlfn.XLOOKUP(C1522,'Raw Data_OS_22'!$C$5:$C$4516,'Raw Data_OS_22'!$C$5:$C$4516,"New_Claim")="New_Claim",IF(I1522=$O$1,"F1","F2"),"Considered"),"Considered")</f>
        <v>Considered</v>
      </c>
      <c r="P1522" t="str" cm="1">
        <f t="array" ref="P1522">_xlfn.IFS(O1522="F1","F1",O1522="F2","F2",O1522="Considered",_xlfn.XLOOKUP(C1522,Raw_Data_OS_23!$C$7:$C$4518,Raw_Data_OS_23!$N$7:$N$4518,_xlfn.XLOOKUP(Raw_Data_Paid_23!C1522,'Raw Data_OS_22'!$C$5:$C$4516,'Raw Data_OS_22'!$O$5:$O$4516)))</f>
        <v>B2</v>
      </c>
      <c r="Q1522" t="str">
        <f t="shared" si="51"/>
        <v>B2</v>
      </c>
      <c r="R1522" t="str">
        <f t="shared" si="52"/>
        <v>2020Motor Private</v>
      </c>
    </row>
    <row r="1523" spans="2:18" x14ac:dyDescent="0.35">
      <c r="B1523" s="40"/>
      <c r="C1523" s="45" t="s">
        <v>1385</v>
      </c>
      <c r="D1523" s="46">
        <v>44232</v>
      </c>
      <c r="E1523" s="46">
        <v>44249</v>
      </c>
      <c r="F1523" s="47" t="s">
        <v>3908</v>
      </c>
      <c r="G1523" s="48">
        <v>5000</v>
      </c>
      <c r="H1523" s="49">
        <v>45203</v>
      </c>
      <c r="I1523" s="44">
        <v>2021</v>
      </c>
      <c r="J1523" s="44">
        <v>2021</v>
      </c>
      <c r="K1523" s="44">
        <v>2023</v>
      </c>
      <c r="L1523" s="44" t="s">
        <v>21</v>
      </c>
      <c r="M1523" s="44" t="s">
        <v>7295</v>
      </c>
      <c r="N1523" s="44">
        <v>0</v>
      </c>
      <c r="O1523" t="str">
        <f>IF(_xlfn.XLOOKUP(C1523,Raw_Data_OS_23!$C$7:$C$4518,Raw_Data_OS_23!$C$7:$C$4518,"New_Claim")="New_Claim",IF(_xlfn.XLOOKUP(C1523,'Raw Data_OS_22'!$C$5:$C$4516,'Raw Data_OS_22'!$C$5:$C$4516,"New_Claim")="New_Claim",IF(I1523=$O$1,"F1","F2"),"Considered"),"Considered")</f>
        <v>Considered</v>
      </c>
      <c r="P1523" t="str" cm="1">
        <f t="array" ref="P1523">_xlfn.IFS(O1523="F1","F1",O1523="F2","F2",O1523="Considered",_xlfn.XLOOKUP(C1523,Raw_Data_OS_23!$C$7:$C$4518,Raw_Data_OS_23!$N$7:$N$4518,_xlfn.XLOOKUP(Raw_Data_Paid_23!C1523,'Raw Data_OS_22'!$C$5:$C$4516,'Raw Data_OS_22'!$O$5:$O$4516)))</f>
        <v>B2</v>
      </c>
      <c r="Q1523" t="str">
        <f t="shared" si="51"/>
        <v>B2</v>
      </c>
      <c r="R1523" t="str">
        <f t="shared" si="52"/>
        <v>2021Motor Commercial</v>
      </c>
    </row>
    <row r="1524" spans="2:18" x14ac:dyDescent="0.35">
      <c r="B1524" s="40"/>
      <c r="C1524" s="45" t="s">
        <v>452</v>
      </c>
      <c r="D1524" s="46">
        <v>44157</v>
      </c>
      <c r="E1524" s="46">
        <v>44157</v>
      </c>
      <c r="F1524" s="47" t="s">
        <v>3910</v>
      </c>
      <c r="G1524" s="48">
        <v>5000</v>
      </c>
      <c r="H1524" s="49">
        <v>45203</v>
      </c>
      <c r="I1524" s="44">
        <v>2020</v>
      </c>
      <c r="J1524" s="44">
        <v>2020</v>
      </c>
      <c r="K1524" s="44">
        <v>2023</v>
      </c>
      <c r="L1524" s="44" t="s">
        <v>11</v>
      </c>
      <c r="M1524" s="44" t="s">
        <v>7295</v>
      </c>
      <c r="N1524" s="44">
        <v>0</v>
      </c>
      <c r="O1524" t="str">
        <f>IF(_xlfn.XLOOKUP(C1524,Raw_Data_OS_23!$C$7:$C$4518,Raw_Data_OS_23!$C$7:$C$4518,"New_Claim")="New_Claim",IF(_xlfn.XLOOKUP(C1524,'Raw Data_OS_22'!$C$5:$C$4516,'Raw Data_OS_22'!$C$5:$C$4516,"New_Claim")="New_Claim",IF(I1524=$O$1,"F1","F2"),"Considered"),"Considered")</f>
        <v>Considered</v>
      </c>
      <c r="P1524" t="str" cm="1">
        <f t="array" ref="P1524">_xlfn.IFS(O1524="F1","F1",O1524="F2","F2",O1524="Considered",_xlfn.XLOOKUP(C1524,Raw_Data_OS_23!$C$7:$C$4518,Raw_Data_OS_23!$N$7:$N$4518,_xlfn.XLOOKUP(Raw_Data_Paid_23!C1524,'Raw Data_OS_22'!$C$5:$C$4516,'Raw Data_OS_22'!$O$5:$O$4516)))</f>
        <v>B2</v>
      </c>
      <c r="Q1524" t="str">
        <f t="shared" si="51"/>
        <v>B2</v>
      </c>
      <c r="R1524" t="str">
        <f t="shared" si="52"/>
        <v>2020Motor Private</v>
      </c>
    </row>
    <row r="1525" spans="2:18" x14ac:dyDescent="0.35">
      <c r="B1525" s="40"/>
      <c r="C1525" s="45" t="s">
        <v>3831</v>
      </c>
      <c r="D1525" s="46">
        <v>44015</v>
      </c>
      <c r="E1525" s="46">
        <v>44547</v>
      </c>
      <c r="F1525" s="47" t="s">
        <v>3910</v>
      </c>
      <c r="G1525" s="48">
        <v>5000</v>
      </c>
      <c r="H1525" s="49">
        <v>45203</v>
      </c>
      <c r="I1525" s="44">
        <v>2020</v>
      </c>
      <c r="J1525" s="44">
        <v>2021</v>
      </c>
      <c r="K1525" s="44">
        <v>2023</v>
      </c>
      <c r="L1525" s="44" t="s">
        <v>35</v>
      </c>
      <c r="M1525" s="44" t="s">
        <v>7295</v>
      </c>
      <c r="N1525" s="44">
        <v>0</v>
      </c>
      <c r="O1525" t="str">
        <f>IF(_xlfn.XLOOKUP(C1525,Raw_Data_OS_23!$C$7:$C$4518,Raw_Data_OS_23!$C$7:$C$4518,"New_Claim")="New_Claim",IF(_xlfn.XLOOKUP(C1525,'Raw Data_OS_22'!$C$5:$C$4516,'Raw Data_OS_22'!$C$5:$C$4516,"New_Claim")="New_Claim",IF(I1525=$O$1,"F1","F2"),"Considered"),"Considered")</f>
        <v>Considered</v>
      </c>
      <c r="P1525" t="str" cm="1">
        <f t="array" ref="P1525">_xlfn.IFS(O1525="F1","F1",O1525="F2","F2",O1525="Considered",_xlfn.XLOOKUP(C1525,Raw_Data_OS_23!$C$7:$C$4518,Raw_Data_OS_23!$N$7:$N$4518,_xlfn.XLOOKUP(Raw_Data_Paid_23!C1525,'Raw Data_OS_22'!$C$5:$C$4516,'Raw Data_OS_22'!$O$5:$O$4516)))</f>
        <v>B2</v>
      </c>
      <c r="Q1525" t="str">
        <f t="shared" si="51"/>
        <v>B2</v>
      </c>
      <c r="R1525" t="str">
        <f t="shared" si="52"/>
        <v>2020Motor Private</v>
      </c>
    </row>
    <row r="1526" spans="2:18" x14ac:dyDescent="0.35">
      <c r="B1526" s="40"/>
      <c r="C1526" s="45" t="s">
        <v>1229</v>
      </c>
      <c r="D1526" s="46">
        <v>40760</v>
      </c>
      <c r="E1526" s="46">
        <v>40766</v>
      </c>
      <c r="F1526" s="47" t="s">
        <v>3908</v>
      </c>
      <c r="G1526" s="48">
        <v>10000</v>
      </c>
      <c r="H1526" s="49">
        <v>45203</v>
      </c>
      <c r="I1526" s="44">
        <v>2011</v>
      </c>
      <c r="J1526" s="44">
        <v>2011</v>
      </c>
      <c r="K1526" s="44">
        <v>2023</v>
      </c>
      <c r="L1526" s="44" t="s">
        <v>1230</v>
      </c>
      <c r="M1526" s="44" t="s">
        <v>7295</v>
      </c>
      <c r="N1526" s="44">
        <v>0</v>
      </c>
      <c r="O1526" t="str">
        <f>IF(_xlfn.XLOOKUP(C1526,Raw_Data_OS_23!$C$7:$C$4518,Raw_Data_OS_23!$C$7:$C$4518,"New_Claim")="New_Claim",IF(_xlfn.XLOOKUP(C1526,'Raw Data_OS_22'!$C$5:$C$4516,'Raw Data_OS_22'!$C$5:$C$4516,"New_Claim")="New_Claim",IF(I1526=$O$1,"F1","F2"),"Considered"),"Considered")</f>
        <v>Considered</v>
      </c>
      <c r="P1526" t="str" cm="1">
        <f t="array" ref="P1526">_xlfn.IFS(O1526="F1","F1",O1526="F2","F2",O1526="Considered",_xlfn.XLOOKUP(C1526,Raw_Data_OS_23!$C$7:$C$4518,Raw_Data_OS_23!$N$7:$N$4518,_xlfn.XLOOKUP(Raw_Data_Paid_23!C1526,'Raw Data_OS_22'!$C$5:$C$4516,'Raw Data_OS_22'!$O$5:$O$4516)))</f>
        <v>B2</v>
      </c>
      <c r="Q1526" t="str">
        <f t="shared" si="51"/>
        <v>B2</v>
      </c>
      <c r="R1526" t="str">
        <f t="shared" si="52"/>
        <v>2011Motor Commercial</v>
      </c>
    </row>
    <row r="1527" spans="2:18" x14ac:dyDescent="0.35">
      <c r="B1527" s="40"/>
      <c r="C1527" s="45" t="s">
        <v>2147</v>
      </c>
      <c r="D1527" s="46">
        <v>44221</v>
      </c>
      <c r="E1527" s="46">
        <v>44243</v>
      </c>
      <c r="F1527" s="47" t="s">
        <v>3910</v>
      </c>
      <c r="G1527" s="48">
        <v>18000</v>
      </c>
      <c r="H1527" s="49">
        <v>45203</v>
      </c>
      <c r="I1527" s="44">
        <v>2021</v>
      </c>
      <c r="J1527" s="44">
        <v>2021</v>
      </c>
      <c r="K1527" s="44">
        <v>2023</v>
      </c>
      <c r="L1527" s="44" t="s">
        <v>21</v>
      </c>
      <c r="M1527" s="44" t="s">
        <v>7295</v>
      </c>
      <c r="N1527" s="44">
        <v>1</v>
      </c>
      <c r="O1527" t="str">
        <f>IF(_xlfn.XLOOKUP(C1527,Raw_Data_OS_23!$C$7:$C$4518,Raw_Data_OS_23!$C$7:$C$4518,"New_Claim")="New_Claim",IF(_xlfn.XLOOKUP(C1527,'Raw Data_OS_22'!$C$5:$C$4516,'Raw Data_OS_22'!$C$5:$C$4516,"New_Claim")="New_Claim",IF(I1527=$O$1,"F1","F2"),"Considered"),"Considered")</f>
        <v>Considered</v>
      </c>
      <c r="P1527" t="str" cm="1">
        <f t="array" ref="P1527">_xlfn.IFS(O1527="F1","F1",O1527="F2","F2",O1527="Considered",_xlfn.XLOOKUP(C1527,Raw_Data_OS_23!$C$7:$C$4518,Raw_Data_OS_23!$N$7:$N$4518,_xlfn.XLOOKUP(Raw_Data_Paid_23!C1527,'Raw Data_OS_22'!$C$5:$C$4516,'Raw Data_OS_22'!$O$5:$O$4516)))</f>
        <v>B2</v>
      </c>
      <c r="Q1527" t="str">
        <f t="shared" si="51"/>
        <v>B2</v>
      </c>
      <c r="R1527" t="str">
        <f t="shared" si="52"/>
        <v>2021Motor Private</v>
      </c>
    </row>
    <row r="1528" spans="2:18" x14ac:dyDescent="0.35">
      <c r="B1528" s="40"/>
      <c r="C1528" s="45" t="s">
        <v>2229</v>
      </c>
      <c r="D1528" s="46">
        <v>44244</v>
      </c>
      <c r="E1528" s="46">
        <v>44246</v>
      </c>
      <c r="F1528" s="47" t="s">
        <v>3910</v>
      </c>
      <c r="G1528" s="48">
        <v>15300</v>
      </c>
      <c r="H1528" s="49">
        <v>45203</v>
      </c>
      <c r="I1528" s="44">
        <v>2021</v>
      </c>
      <c r="J1528" s="44">
        <v>2021</v>
      </c>
      <c r="K1528" s="44">
        <v>2023</v>
      </c>
      <c r="L1528" s="44" t="s">
        <v>21</v>
      </c>
      <c r="M1528" s="44" t="s">
        <v>7295</v>
      </c>
      <c r="N1528" s="44">
        <v>1</v>
      </c>
      <c r="O1528" t="str">
        <f>IF(_xlfn.XLOOKUP(C1528,Raw_Data_OS_23!$C$7:$C$4518,Raw_Data_OS_23!$C$7:$C$4518,"New_Claim")="New_Claim",IF(_xlfn.XLOOKUP(C1528,'Raw Data_OS_22'!$C$5:$C$4516,'Raw Data_OS_22'!$C$5:$C$4516,"New_Claim")="New_Claim",IF(I1528=$O$1,"F1","F2"),"Considered"),"Considered")</f>
        <v>Considered</v>
      </c>
      <c r="P1528" t="str" cm="1">
        <f t="array" ref="P1528">_xlfn.IFS(O1528="F1","F1",O1528="F2","F2",O1528="Considered",_xlfn.XLOOKUP(C1528,Raw_Data_OS_23!$C$7:$C$4518,Raw_Data_OS_23!$N$7:$N$4518,_xlfn.XLOOKUP(Raw_Data_Paid_23!C1528,'Raw Data_OS_22'!$C$5:$C$4516,'Raw Data_OS_22'!$O$5:$O$4516)))</f>
        <v>C2</v>
      </c>
      <c r="Q1528" t="str">
        <f t="shared" si="51"/>
        <v>C2</v>
      </c>
      <c r="R1528" t="str">
        <f t="shared" si="52"/>
        <v>2021Motor Private</v>
      </c>
    </row>
    <row r="1529" spans="2:18" x14ac:dyDescent="0.35">
      <c r="B1529" s="40"/>
      <c r="C1529" s="45" t="s">
        <v>7577</v>
      </c>
      <c r="D1529" s="46">
        <v>44313</v>
      </c>
      <c r="E1529" s="46">
        <v>44315</v>
      </c>
      <c r="F1529" s="47" t="s">
        <v>3910</v>
      </c>
      <c r="G1529" s="48">
        <v>15000</v>
      </c>
      <c r="H1529" s="49">
        <v>45203</v>
      </c>
      <c r="I1529" s="44">
        <v>2021</v>
      </c>
      <c r="J1529" s="44">
        <v>2021</v>
      </c>
      <c r="K1529" s="44">
        <v>2023</v>
      </c>
      <c r="L1529" s="44" t="s">
        <v>2250</v>
      </c>
      <c r="M1529" s="44" t="s">
        <v>7295</v>
      </c>
      <c r="N1529" s="44">
        <v>1</v>
      </c>
      <c r="O1529" t="str">
        <f>IF(_xlfn.XLOOKUP(C1529,Raw_Data_OS_23!$C$7:$C$4518,Raw_Data_OS_23!$C$7:$C$4518,"New_Claim")="New_Claim",IF(_xlfn.XLOOKUP(C1529,'Raw Data_OS_22'!$C$5:$C$4516,'Raw Data_OS_22'!$C$5:$C$4516,"New_Claim")="New_Claim",IF(I1529=$O$1,"F1","F2"),"Considered"),"Considered")</f>
        <v>F2</v>
      </c>
      <c r="P1529" t="str" cm="1">
        <f t="array" ref="P1529">_xlfn.IFS(O1529="F1","F1",O1529="F2","F2",O1529="Considered",_xlfn.XLOOKUP(C1529,Raw_Data_OS_23!$C$7:$C$4518,Raw_Data_OS_23!$N$7:$N$4518,_xlfn.XLOOKUP(Raw_Data_Paid_23!C1529,'Raw Data_OS_22'!$C$5:$C$4516,'Raw Data_OS_22'!$O$5:$O$4516)))</f>
        <v>F2</v>
      </c>
      <c r="Q1529" t="str">
        <f t="shared" si="51"/>
        <v>F2</v>
      </c>
      <c r="R1529" t="str">
        <f t="shared" si="52"/>
        <v>2021Motor Private</v>
      </c>
    </row>
    <row r="1530" spans="2:18" x14ac:dyDescent="0.35">
      <c r="B1530" s="40"/>
      <c r="C1530" s="45" t="s">
        <v>6055</v>
      </c>
      <c r="D1530" s="46">
        <v>44568</v>
      </c>
      <c r="E1530" s="46">
        <v>44571</v>
      </c>
      <c r="F1530" s="47" t="s">
        <v>3910</v>
      </c>
      <c r="G1530" s="48">
        <v>23500</v>
      </c>
      <c r="H1530" s="49">
        <v>45203</v>
      </c>
      <c r="I1530" s="44">
        <v>2022</v>
      </c>
      <c r="J1530" s="44">
        <v>2022</v>
      </c>
      <c r="K1530" s="44">
        <v>2023</v>
      </c>
      <c r="L1530" s="44" t="s">
        <v>6021</v>
      </c>
      <c r="M1530" s="44" t="s">
        <v>7295</v>
      </c>
      <c r="N1530" s="44">
        <v>0</v>
      </c>
      <c r="O1530" t="str">
        <f>IF(_xlfn.XLOOKUP(C1530,Raw_Data_OS_23!$C$7:$C$4518,Raw_Data_OS_23!$C$7:$C$4518,"New_Claim")="New_Claim",IF(_xlfn.XLOOKUP(C1530,'Raw Data_OS_22'!$C$5:$C$4516,'Raw Data_OS_22'!$C$5:$C$4516,"New_Claim")="New_Claim",IF(I1530=$O$1,"F1","F2"),"Considered"),"Considered")</f>
        <v>Considered</v>
      </c>
      <c r="P1530" t="str" cm="1">
        <f t="array" ref="P1530">_xlfn.IFS(O1530="F1","F1",O1530="F2","F2",O1530="Considered",_xlfn.XLOOKUP(C1530,Raw_Data_OS_23!$C$7:$C$4518,Raw_Data_OS_23!$N$7:$N$4518,_xlfn.XLOOKUP(Raw_Data_Paid_23!C1530,'Raw Data_OS_22'!$C$5:$C$4516,'Raw Data_OS_22'!$O$5:$O$4516)))</f>
        <v>B2</v>
      </c>
      <c r="Q1530" t="str">
        <f t="shared" si="51"/>
        <v>B2</v>
      </c>
      <c r="R1530" t="str">
        <f t="shared" si="52"/>
        <v>2022Motor Private</v>
      </c>
    </row>
    <row r="1531" spans="2:18" x14ac:dyDescent="0.35">
      <c r="B1531" s="40"/>
      <c r="C1531" s="45" t="s">
        <v>3413</v>
      </c>
      <c r="D1531" s="46">
        <v>44440</v>
      </c>
      <c r="E1531" s="46">
        <v>44446</v>
      </c>
      <c r="F1531" s="47" t="s">
        <v>3910</v>
      </c>
      <c r="G1531" s="48">
        <v>13000</v>
      </c>
      <c r="H1531" s="49">
        <v>45203</v>
      </c>
      <c r="I1531" s="44">
        <v>2021</v>
      </c>
      <c r="J1531" s="44">
        <v>2021</v>
      </c>
      <c r="K1531" s="44">
        <v>2023</v>
      </c>
      <c r="L1531" s="44" t="s">
        <v>3073</v>
      </c>
      <c r="M1531" s="44" t="s">
        <v>7295</v>
      </c>
      <c r="N1531" s="44">
        <v>0</v>
      </c>
      <c r="O1531" t="str">
        <f>IF(_xlfn.XLOOKUP(C1531,Raw_Data_OS_23!$C$7:$C$4518,Raw_Data_OS_23!$C$7:$C$4518,"New_Claim")="New_Claim",IF(_xlfn.XLOOKUP(C1531,'Raw Data_OS_22'!$C$5:$C$4516,'Raw Data_OS_22'!$C$5:$C$4516,"New_Claim")="New_Claim",IF(I1531=$O$1,"F1","F2"),"Considered"),"Considered")</f>
        <v>Considered</v>
      </c>
      <c r="P1531" t="str" cm="1">
        <f t="array" ref="P1531">_xlfn.IFS(O1531="F1","F1",O1531="F2","F2",O1531="Considered",_xlfn.XLOOKUP(C1531,Raw_Data_OS_23!$C$7:$C$4518,Raw_Data_OS_23!$N$7:$N$4518,_xlfn.XLOOKUP(Raw_Data_Paid_23!C1531,'Raw Data_OS_22'!$C$5:$C$4516,'Raw Data_OS_22'!$O$5:$O$4516)))</f>
        <v>B2</v>
      </c>
      <c r="Q1531" t="str">
        <f t="shared" si="51"/>
        <v>B2</v>
      </c>
      <c r="R1531" t="str">
        <f t="shared" si="52"/>
        <v>2021Motor Private</v>
      </c>
    </row>
    <row r="1532" spans="2:18" x14ac:dyDescent="0.35">
      <c r="B1532" s="40"/>
      <c r="C1532" s="45" t="s">
        <v>2904</v>
      </c>
      <c r="D1532" s="46">
        <v>44321</v>
      </c>
      <c r="E1532" s="46">
        <v>44321</v>
      </c>
      <c r="F1532" s="47" t="s">
        <v>3910</v>
      </c>
      <c r="G1532" s="48">
        <v>13000</v>
      </c>
      <c r="H1532" s="49">
        <v>45203</v>
      </c>
      <c r="I1532" s="44">
        <v>2021</v>
      </c>
      <c r="J1532" s="44">
        <v>2021</v>
      </c>
      <c r="K1532" s="44">
        <v>2023</v>
      </c>
      <c r="L1532" s="44" t="s">
        <v>2250</v>
      </c>
      <c r="M1532" s="44" t="s">
        <v>7295</v>
      </c>
      <c r="N1532" s="44">
        <v>1</v>
      </c>
      <c r="O1532" t="str">
        <f>IF(_xlfn.XLOOKUP(C1532,Raw_Data_OS_23!$C$7:$C$4518,Raw_Data_OS_23!$C$7:$C$4518,"New_Claim")="New_Claim",IF(_xlfn.XLOOKUP(C1532,'Raw Data_OS_22'!$C$5:$C$4516,'Raw Data_OS_22'!$C$5:$C$4516,"New_Claim")="New_Claim",IF(I1532=$O$1,"F1","F2"),"Considered"),"Considered")</f>
        <v>Considered</v>
      </c>
      <c r="P1532" t="str" cm="1">
        <f t="array" ref="P1532">_xlfn.IFS(O1532="F1","F1",O1532="F2","F2",O1532="Considered",_xlfn.XLOOKUP(C1532,Raw_Data_OS_23!$C$7:$C$4518,Raw_Data_OS_23!$N$7:$N$4518,_xlfn.XLOOKUP(Raw_Data_Paid_23!C1532,'Raw Data_OS_22'!$C$5:$C$4516,'Raw Data_OS_22'!$O$5:$O$4516)))</f>
        <v>C2</v>
      </c>
      <c r="Q1532" t="str">
        <f t="shared" si="51"/>
        <v>C2</v>
      </c>
      <c r="R1532" t="str">
        <f t="shared" si="52"/>
        <v>2021Motor Private</v>
      </c>
    </row>
    <row r="1533" spans="2:18" x14ac:dyDescent="0.35">
      <c r="B1533" s="40"/>
      <c r="C1533" s="45" t="s">
        <v>2524</v>
      </c>
      <c r="D1533" s="46">
        <v>44363</v>
      </c>
      <c r="E1533" s="46">
        <v>44363</v>
      </c>
      <c r="F1533" s="47" t="s">
        <v>3910</v>
      </c>
      <c r="G1533" s="48">
        <v>12000</v>
      </c>
      <c r="H1533" s="49">
        <v>45203</v>
      </c>
      <c r="I1533" s="44">
        <v>2021</v>
      </c>
      <c r="J1533" s="44">
        <v>2021</v>
      </c>
      <c r="K1533" s="44">
        <v>2023</v>
      </c>
      <c r="L1533" s="44" t="s">
        <v>2250</v>
      </c>
      <c r="M1533" s="44" t="s">
        <v>7295</v>
      </c>
      <c r="N1533" s="44">
        <v>1</v>
      </c>
      <c r="O1533" t="str">
        <f>IF(_xlfn.XLOOKUP(C1533,Raw_Data_OS_23!$C$7:$C$4518,Raw_Data_OS_23!$C$7:$C$4518,"New_Claim")="New_Claim",IF(_xlfn.XLOOKUP(C1533,'Raw Data_OS_22'!$C$5:$C$4516,'Raw Data_OS_22'!$C$5:$C$4516,"New_Claim")="New_Claim",IF(I1533=$O$1,"F1","F2"),"Considered"),"Considered")</f>
        <v>Considered</v>
      </c>
      <c r="P1533" t="str" cm="1">
        <f t="array" ref="P1533">_xlfn.IFS(O1533="F1","F1",O1533="F2","F2",O1533="Considered",_xlfn.XLOOKUP(C1533,Raw_Data_OS_23!$C$7:$C$4518,Raw_Data_OS_23!$N$7:$N$4518,_xlfn.XLOOKUP(Raw_Data_Paid_23!C1533,'Raw Data_OS_22'!$C$5:$C$4516,'Raw Data_OS_22'!$O$5:$O$4516)))</f>
        <v>C2</v>
      </c>
      <c r="Q1533" t="str">
        <f t="shared" si="51"/>
        <v>C2</v>
      </c>
      <c r="R1533" t="str">
        <f t="shared" si="52"/>
        <v>2021Motor Private</v>
      </c>
    </row>
    <row r="1534" spans="2:18" x14ac:dyDescent="0.35">
      <c r="B1534" s="40"/>
      <c r="C1534" s="45" t="s">
        <v>3383</v>
      </c>
      <c r="D1534" s="46">
        <v>44429</v>
      </c>
      <c r="E1534" s="46">
        <v>44434</v>
      </c>
      <c r="F1534" s="47" t="s">
        <v>3910</v>
      </c>
      <c r="G1534" s="48">
        <v>12000</v>
      </c>
      <c r="H1534" s="49">
        <v>45203</v>
      </c>
      <c r="I1534" s="44">
        <v>2021</v>
      </c>
      <c r="J1534" s="44">
        <v>2021</v>
      </c>
      <c r="K1534" s="44">
        <v>2023</v>
      </c>
      <c r="L1534" s="44" t="s">
        <v>3073</v>
      </c>
      <c r="M1534" s="44" t="s">
        <v>7295</v>
      </c>
      <c r="N1534" s="44">
        <v>1</v>
      </c>
      <c r="O1534" t="str">
        <f>IF(_xlfn.XLOOKUP(C1534,Raw_Data_OS_23!$C$7:$C$4518,Raw_Data_OS_23!$C$7:$C$4518,"New_Claim")="New_Claim",IF(_xlfn.XLOOKUP(C1534,'Raw Data_OS_22'!$C$5:$C$4516,'Raw Data_OS_22'!$C$5:$C$4516,"New_Claim")="New_Claim",IF(I1534=$O$1,"F1","F2"),"Considered"),"Considered")</f>
        <v>Considered</v>
      </c>
      <c r="P1534" t="str" cm="1">
        <f t="array" ref="P1534">_xlfn.IFS(O1534="F1","F1",O1534="F2","F2",O1534="Considered",_xlfn.XLOOKUP(C1534,Raw_Data_OS_23!$C$7:$C$4518,Raw_Data_OS_23!$N$7:$N$4518,_xlfn.XLOOKUP(Raw_Data_Paid_23!C1534,'Raw Data_OS_22'!$C$5:$C$4516,'Raw Data_OS_22'!$O$5:$O$4516)))</f>
        <v>C2</v>
      </c>
      <c r="Q1534" t="str">
        <f t="shared" si="51"/>
        <v>C2</v>
      </c>
      <c r="R1534" t="str">
        <f t="shared" si="52"/>
        <v>2021Motor Private</v>
      </c>
    </row>
    <row r="1535" spans="2:18" x14ac:dyDescent="0.35">
      <c r="B1535" s="40"/>
      <c r="C1535" s="45" t="s">
        <v>6190</v>
      </c>
      <c r="D1535" s="46">
        <v>44597</v>
      </c>
      <c r="E1535" s="46">
        <v>44597</v>
      </c>
      <c r="F1535" s="47" t="s">
        <v>3910</v>
      </c>
      <c r="G1535" s="48">
        <v>40000</v>
      </c>
      <c r="H1535" s="49">
        <v>45203</v>
      </c>
      <c r="I1535" s="44">
        <v>2022</v>
      </c>
      <c r="J1535" s="44">
        <v>2022</v>
      </c>
      <c r="K1535" s="44">
        <v>2023</v>
      </c>
      <c r="L1535" s="44" t="s">
        <v>6021</v>
      </c>
      <c r="M1535" s="44" t="s">
        <v>7295</v>
      </c>
      <c r="N1535" s="44">
        <v>1</v>
      </c>
      <c r="O1535" t="str">
        <f>IF(_xlfn.XLOOKUP(C1535,Raw_Data_OS_23!$C$7:$C$4518,Raw_Data_OS_23!$C$7:$C$4518,"New_Claim")="New_Claim",IF(_xlfn.XLOOKUP(C1535,'Raw Data_OS_22'!$C$5:$C$4516,'Raw Data_OS_22'!$C$5:$C$4516,"New_Claim")="New_Claim",IF(I1535=$O$1,"F1","F2"),"Considered"),"Considered")</f>
        <v>Considered</v>
      </c>
      <c r="P1535" t="str" cm="1">
        <f t="array" ref="P1535">_xlfn.IFS(O1535="F1","F1",O1535="F2","F2",O1535="Considered",_xlfn.XLOOKUP(C1535,Raw_Data_OS_23!$C$7:$C$4518,Raw_Data_OS_23!$N$7:$N$4518,_xlfn.XLOOKUP(Raw_Data_Paid_23!C1535,'Raw Data_OS_22'!$C$5:$C$4516,'Raw Data_OS_22'!$O$5:$O$4516)))</f>
        <v>B2</v>
      </c>
      <c r="Q1535" t="str">
        <f t="shared" si="51"/>
        <v>B2</v>
      </c>
      <c r="R1535" t="str">
        <f t="shared" si="52"/>
        <v>2022Motor Private</v>
      </c>
    </row>
    <row r="1536" spans="2:18" x14ac:dyDescent="0.35">
      <c r="B1536" s="40"/>
      <c r="C1536" s="45" t="s">
        <v>3552</v>
      </c>
      <c r="D1536" s="46">
        <v>44466</v>
      </c>
      <c r="E1536" s="46">
        <v>44475</v>
      </c>
      <c r="F1536" s="47" t="s">
        <v>3910</v>
      </c>
      <c r="G1536" s="48">
        <v>15000</v>
      </c>
      <c r="H1536" s="49">
        <v>45203</v>
      </c>
      <c r="I1536" s="44">
        <v>2021</v>
      </c>
      <c r="J1536" s="44">
        <v>2021</v>
      </c>
      <c r="K1536" s="44">
        <v>2023</v>
      </c>
      <c r="L1536" s="44" t="s">
        <v>3073</v>
      </c>
      <c r="M1536" s="44" t="s">
        <v>7295</v>
      </c>
      <c r="N1536" s="44">
        <v>1</v>
      </c>
      <c r="O1536" t="str">
        <f>IF(_xlfn.XLOOKUP(C1536,Raw_Data_OS_23!$C$7:$C$4518,Raw_Data_OS_23!$C$7:$C$4518,"New_Claim")="New_Claim",IF(_xlfn.XLOOKUP(C1536,'Raw Data_OS_22'!$C$5:$C$4516,'Raw Data_OS_22'!$C$5:$C$4516,"New_Claim")="New_Claim",IF(I1536=$O$1,"F1","F2"),"Considered"),"Considered")</f>
        <v>Considered</v>
      </c>
      <c r="P1536" t="str" cm="1">
        <f t="array" ref="P1536">_xlfn.IFS(O1536="F1","F1",O1536="F2","F2",O1536="Considered",_xlfn.XLOOKUP(C1536,Raw_Data_OS_23!$C$7:$C$4518,Raw_Data_OS_23!$N$7:$N$4518,_xlfn.XLOOKUP(Raw_Data_Paid_23!C1536,'Raw Data_OS_22'!$C$5:$C$4516,'Raw Data_OS_22'!$O$5:$O$4516)))</f>
        <v>B2</v>
      </c>
      <c r="Q1536" t="str">
        <f t="shared" si="51"/>
        <v>B2</v>
      </c>
      <c r="R1536" t="str">
        <f t="shared" si="52"/>
        <v>2021Motor Private</v>
      </c>
    </row>
    <row r="1537" spans="2:18" x14ac:dyDescent="0.35">
      <c r="B1537" s="40"/>
      <c r="C1537" s="45" t="s">
        <v>6340</v>
      </c>
      <c r="D1537" s="46">
        <v>44625</v>
      </c>
      <c r="E1537" s="46">
        <v>44635</v>
      </c>
      <c r="F1537" s="47" t="s">
        <v>3910</v>
      </c>
      <c r="G1537" s="48">
        <v>15000</v>
      </c>
      <c r="H1537" s="49">
        <v>45203</v>
      </c>
      <c r="I1537" s="44">
        <v>2022</v>
      </c>
      <c r="J1537" s="44">
        <v>2022</v>
      </c>
      <c r="K1537" s="44">
        <v>2023</v>
      </c>
      <c r="L1537" s="44" t="s">
        <v>6021</v>
      </c>
      <c r="M1537" s="44" t="s">
        <v>7295</v>
      </c>
      <c r="N1537" s="44">
        <v>1</v>
      </c>
      <c r="O1537" t="str">
        <f>IF(_xlfn.XLOOKUP(C1537,Raw_Data_OS_23!$C$7:$C$4518,Raw_Data_OS_23!$C$7:$C$4518,"New_Claim")="New_Claim",IF(_xlfn.XLOOKUP(C1537,'Raw Data_OS_22'!$C$5:$C$4516,'Raw Data_OS_22'!$C$5:$C$4516,"New_Claim")="New_Claim",IF(I1537=$O$1,"F1","F2"),"Considered"),"Considered")</f>
        <v>Considered</v>
      </c>
      <c r="P1537" t="str" cm="1">
        <f t="array" ref="P1537">_xlfn.IFS(O1537="F1","F1",O1537="F2","F2",O1537="Considered",_xlfn.XLOOKUP(C1537,Raw_Data_OS_23!$C$7:$C$4518,Raw_Data_OS_23!$N$7:$N$4518,_xlfn.XLOOKUP(Raw_Data_Paid_23!C1537,'Raw Data_OS_22'!$C$5:$C$4516,'Raw Data_OS_22'!$O$5:$O$4516)))</f>
        <v>B2</v>
      </c>
      <c r="Q1537" t="str">
        <f t="shared" si="51"/>
        <v>B2</v>
      </c>
      <c r="R1537" t="str">
        <f t="shared" si="52"/>
        <v>2022Motor Private</v>
      </c>
    </row>
    <row r="1538" spans="2:18" x14ac:dyDescent="0.35">
      <c r="B1538" s="40"/>
      <c r="C1538" s="45" t="s">
        <v>2230</v>
      </c>
      <c r="D1538" s="46">
        <v>44260</v>
      </c>
      <c r="E1538" s="46">
        <v>44271</v>
      </c>
      <c r="F1538" s="47" t="s">
        <v>3908</v>
      </c>
      <c r="G1538" s="48">
        <v>-11000</v>
      </c>
      <c r="H1538" s="49">
        <v>45204</v>
      </c>
      <c r="I1538" s="44">
        <v>2021</v>
      </c>
      <c r="J1538" s="44">
        <v>2021</v>
      </c>
      <c r="K1538" s="44">
        <v>2023</v>
      </c>
      <c r="L1538" s="44" t="s">
        <v>21</v>
      </c>
      <c r="M1538" s="44" t="s">
        <v>7295</v>
      </c>
      <c r="N1538" s="44">
        <v>0</v>
      </c>
      <c r="O1538" t="str">
        <f>IF(_xlfn.XLOOKUP(C1538,Raw_Data_OS_23!$C$7:$C$4518,Raw_Data_OS_23!$C$7:$C$4518,"New_Claim")="New_Claim",IF(_xlfn.XLOOKUP(C1538,'Raw Data_OS_22'!$C$5:$C$4516,'Raw Data_OS_22'!$C$5:$C$4516,"New_Claim")="New_Claim",IF(I1538=$O$1,"F1","F2"),"Considered"),"Considered")</f>
        <v>Considered</v>
      </c>
      <c r="P1538" t="str" cm="1">
        <f t="array" ref="P1538">_xlfn.IFS(O1538="F1","F1",O1538="F2","F2",O1538="Considered",_xlfn.XLOOKUP(C1538,Raw_Data_OS_23!$C$7:$C$4518,Raw_Data_OS_23!$N$7:$N$4518,_xlfn.XLOOKUP(Raw_Data_Paid_23!C1538,'Raw Data_OS_22'!$C$5:$C$4516,'Raw Data_OS_22'!$O$5:$O$4516)))</f>
        <v>B2</v>
      </c>
      <c r="Q1538" t="str">
        <f t="shared" si="51"/>
        <v>B2</v>
      </c>
      <c r="R1538" t="str">
        <f t="shared" si="52"/>
        <v>2021Motor Commercial</v>
      </c>
    </row>
    <row r="1539" spans="2:18" x14ac:dyDescent="0.35">
      <c r="B1539" s="40"/>
      <c r="C1539" s="45" t="s">
        <v>978</v>
      </c>
      <c r="D1539" s="46">
        <v>44034</v>
      </c>
      <c r="E1539" s="46">
        <v>44034</v>
      </c>
      <c r="F1539" s="47" t="s">
        <v>3908</v>
      </c>
      <c r="G1539" s="48">
        <v>91145</v>
      </c>
      <c r="H1539" s="49">
        <v>45205</v>
      </c>
      <c r="I1539" s="44">
        <v>2020</v>
      </c>
      <c r="J1539" s="44">
        <v>2020</v>
      </c>
      <c r="K1539" s="44">
        <v>2023</v>
      </c>
      <c r="L1539" s="44" t="s">
        <v>35</v>
      </c>
      <c r="M1539" s="44" t="s">
        <v>7295</v>
      </c>
      <c r="N1539" s="44">
        <v>0</v>
      </c>
      <c r="O1539" t="str">
        <f>IF(_xlfn.XLOOKUP(C1539,Raw_Data_OS_23!$C$7:$C$4518,Raw_Data_OS_23!$C$7:$C$4518,"New_Claim")="New_Claim",IF(_xlfn.XLOOKUP(C1539,'Raw Data_OS_22'!$C$5:$C$4516,'Raw Data_OS_22'!$C$5:$C$4516,"New_Claim")="New_Claim",IF(I1539=$O$1,"F1","F2"),"Considered"),"Considered")</f>
        <v>Considered</v>
      </c>
      <c r="P1539" t="str" cm="1">
        <f t="array" ref="P1539">_xlfn.IFS(O1539="F1","F1",O1539="F2","F2",O1539="Considered",_xlfn.XLOOKUP(C1539,Raw_Data_OS_23!$C$7:$C$4518,Raw_Data_OS_23!$N$7:$N$4518,_xlfn.XLOOKUP(Raw_Data_Paid_23!C1539,'Raw Data_OS_22'!$C$5:$C$4516,'Raw Data_OS_22'!$O$5:$O$4516)))</f>
        <v>B2</v>
      </c>
      <c r="Q1539" t="str">
        <f t="shared" si="51"/>
        <v>B2</v>
      </c>
      <c r="R1539" t="str">
        <f t="shared" si="52"/>
        <v>2020Motor Commercial</v>
      </c>
    </row>
    <row r="1540" spans="2:18" x14ac:dyDescent="0.35">
      <c r="B1540" s="40"/>
      <c r="C1540" s="45" t="s">
        <v>978</v>
      </c>
      <c r="D1540" s="46">
        <v>44034</v>
      </c>
      <c r="E1540" s="46">
        <v>44034</v>
      </c>
      <c r="F1540" s="47" t="s">
        <v>3908</v>
      </c>
      <c r="G1540" s="48">
        <v>110000</v>
      </c>
      <c r="H1540" s="49">
        <v>45205</v>
      </c>
      <c r="I1540" s="44">
        <v>2020</v>
      </c>
      <c r="J1540" s="44">
        <v>2020</v>
      </c>
      <c r="K1540" s="44">
        <v>2023</v>
      </c>
      <c r="L1540" s="44" t="s">
        <v>35</v>
      </c>
      <c r="M1540" s="44" t="s">
        <v>7295</v>
      </c>
      <c r="N1540" s="44">
        <v>0</v>
      </c>
      <c r="O1540" t="str">
        <f>IF(_xlfn.XLOOKUP(C1540,Raw_Data_OS_23!$C$7:$C$4518,Raw_Data_OS_23!$C$7:$C$4518,"New_Claim")="New_Claim",IF(_xlfn.XLOOKUP(C1540,'Raw Data_OS_22'!$C$5:$C$4516,'Raw Data_OS_22'!$C$5:$C$4516,"New_Claim")="New_Claim",IF(I1540=$O$1,"F1","F2"),"Considered"),"Considered")</f>
        <v>Considered</v>
      </c>
      <c r="P1540" t="str" cm="1">
        <f t="array" ref="P1540">_xlfn.IFS(O1540="F1","F1",O1540="F2","F2",O1540="Considered",_xlfn.XLOOKUP(C1540,Raw_Data_OS_23!$C$7:$C$4518,Raw_Data_OS_23!$N$7:$N$4518,_xlfn.XLOOKUP(Raw_Data_Paid_23!C1540,'Raw Data_OS_22'!$C$5:$C$4516,'Raw Data_OS_22'!$O$5:$O$4516)))</f>
        <v>B2</v>
      </c>
      <c r="Q1540" t="str">
        <f t="shared" si="51"/>
        <v>B2</v>
      </c>
      <c r="R1540" t="str">
        <f t="shared" si="52"/>
        <v>2020Motor Commercial</v>
      </c>
    </row>
    <row r="1541" spans="2:18" x14ac:dyDescent="0.35">
      <c r="B1541" s="40"/>
      <c r="C1541" s="45" t="s">
        <v>6215</v>
      </c>
      <c r="D1541" s="46">
        <v>44601</v>
      </c>
      <c r="E1541" s="46">
        <v>44606</v>
      </c>
      <c r="F1541" s="47" t="s">
        <v>3910</v>
      </c>
      <c r="G1541" s="48">
        <v>508600</v>
      </c>
      <c r="H1541" s="49">
        <v>45205</v>
      </c>
      <c r="I1541" s="44">
        <v>2022</v>
      </c>
      <c r="J1541" s="44">
        <v>2022</v>
      </c>
      <c r="K1541" s="44">
        <v>2023</v>
      </c>
      <c r="L1541" s="44" t="s">
        <v>6021</v>
      </c>
      <c r="M1541" s="44" t="s">
        <v>7295</v>
      </c>
      <c r="N1541" s="44">
        <v>0</v>
      </c>
      <c r="O1541" t="str">
        <f>IF(_xlfn.XLOOKUP(C1541,Raw_Data_OS_23!$C$7:$C$4518,Raw_Data_OS_23!$C$7:$C$4518,"New_Claim")="New_Claim",IF(_xlfn.XLOOKUP(C1541,'Raw Data_OS_22'!$C$5:$C$4516,'Raw Data_OS_22'!$C$5:$C$4516,"New_Claim")="New_Claim",IF(I1541=$O$1,"F1","F2"),"Considered"),"Considered")</f>
        <v>Considered</v>
      </c>
      <c r="P1541" t="str" cm="1">
        <f t="array" ref="P1541">_xlfn.IFS(O1541="F1","F1",O1541="F2","F2",O1541="Considered",_xlfn.XLOOKUP(C1541,Raw_Data_OS_23!$C$7:$C$4518,Raw_Data_OS_23!$N$7:$N$4518,_xlfn.XLOOKUP(Raw_Data_Paid_23!C1541,'Raw Data_OS_22'!$C$5:$C$4516,'Raw Data_OS_22'!$O$5:$O$4516)))</f>
        <v>B2</v>
      </c>
      <c r="Q1541" t="str">
        <f t="shared" ref="Q1541:Q1604" si="53">IF(P1541="D","F3",IF(P1541="E1","E2",P1541))</f>
        <v>B2</v>
      </c>
      <c r="R1541" t="str">
        <f t="shared" ref="R1541:R1604" si="54">I1541&amp;F1541</f>
        <v>2022Motor Private</v>
      </c>
    </row>
    <row r="1542" spans="2:18" x14ac:dyDescent="0.35">
      <c r="B1542" s="40"/>
      <c r="C1542" s="45" t="s">
        <v>3249</v>
      </c>
      <c r="D1542" s="46">
        <v>44402</v>
      </c>
      <c r="E1542" s="46">
        <v>44407</v>
      </c>
      <c r="F1542" s="47" t="s">
        <v>3910</v>
      </c>
      <c r="G1542" s="48">
        <v>250000</v>
      </c>
      <c r="H1542" s="49">
        <v>45208</v>
      </c>
      <c r="I1542" s="44">
        <v>2021</v>
      </c>
      <c r="J1542" s="44">
        <v>2021</v>
      </c>
      <c r="K1542" s="44">
        <v>2023</v>
      </c>
      <c r="L1542" s="44" t="s">
        <v>3073</v>
      </c>
      <c r="M1542" s="44" t="s">
        <v>7295</v>
      </c>
      <c r="N1542" s="44">
        <v>1</v>
      </c>
      <c r="O1542" t="str">
        <f>IF(_xlfn.XLOOKUP(C1542,Raw_Data_OS_23!$C$7:$C$4518,Raw_Data_OS_23!$C$7:$C$4518,"New_Claim")="New_Claim",IF(_xlfn.XLOOKUP(C1542,'Raw Data_OS_22'!$C$5:$C$4516,'Raw Data_OS_22'!$C$5:$C$4516,"New_Claim")="New_Claim",IF(I1542=$O$1,"F1","F2"),"Considered"),"Considered")</f>
        <v>Considered</v>
      </c>
      <c r="P1542" t="str" cm="1">
        <f t="array" ref="P1542">_xlfn.IFS(O1542="F1","F1",O1542="F2","F2",O1542="Considered",_xlfn.XLOOKUP(C1542,Raw_Data_OS_23!$C$7:$C$4518,Raw_Data_OS_23!$N$7:$N$4518,_xlfn.XLOOKUP(Raw_Data_Paid_23!C1542,'Raw Data_OS_22'!$C$5:$C$4516,'Raw Data_OS_22'!$O$5:$O$4516)))</f>
        <v>B2</v>
      </c>
      <c r="Q1542" t="str">
        <f t="shared" si="53"/>
        <v>B2</v>
      </c>
      <c r="R1542" t="str">
        <f t="shared" si="54"/>
        <v>2021Motor Private</v>
      </c>
    </row>
    <row r="1543" spans="2:18" x14ac:dyDescent="0.35">
      <c r="B1543" s="40"/>
      <c r="C1543" s="45" t="s">
        <v>3249</v>
      </c>
      <c r="D1543" s="46">
        <v>44402</v>
      </c>
      <c r="E1543" s="46">
        <v>44407</v>
      </c>
      <c r="F1543" s="47" t="s">
        <v>3910</v>
      </c>
      <c r="G1543" s="48">
        <v>250000</v>
      </c>
      <c r="H1543" s="49">
        <v>45208</v>
      </c>
      <c r="I1543" s="44">
        <v>2021</v>
      </c>
      <c r="J1543" s="44">
        <v>2021</v>
      </c>
      <c r="K1543" s="44">
        <v>2023</v>
      </c>
      <c r="L1543" s="44" t="s">
        <v>3073</v>
      </c>
      <c r="M1543" s="44" t="s">
        <v>7295</v>
      </c>
      <c r="N1543" s="44">
        <v>0</v>
      </c>
      <c r="O1543" t="str">
        <f>IF(_xlfn.XLOOKUP(C1543,Raw_Data_OS_23!$C$7:$C$4518,Raw_Data_OS_23!$C$7:$C$4518,"New_Claim")="New_Claim",IF(_xlfn.XLOOKUP(C1543,'Raw Data_OS_22'!$C$5:$C$4516,'Raw Data_OS_22'!$C$5:$C$4516,"New_Claim")="New_Claim",IF(I1543=$O$1,"F1","F2"),"Considered"),"Considered")</f>
        <v>Considered</v>
      </c>
      <c r="P1543" t="str" cm="1">
        <f t="array" ref="P1543">_xlfn.IFS(O1543="F1","F1",O1543="F2","F2",O1543="Considered",_xlfn.XLOOKUP(C1543,Raw_Data_OS_23!$C$7:$C$4518,Raw_Data_OS_23!$N$7:$N$4518,_xlfn.XLOOKUP(Raw_Data_Paid_23!C1543,'Raw Data_OS_22'!$C$5:$C$4516,'Raw Data_OS_22'!$O$5:$O$4516)))</f>
        <v>B2</v>
      </c>
      <c r="Q1543" t="str">
        <f t="shared" si="53"/>
        <v>B2</v>
      </c>
      <c r="R1543" t="str">
        <f t="shared" si="54"/>
        <v>2021Motor Private</v>
      </c>
    </row>
    <row r="1544" spans="2:18" x14ac:dyDescent="0.35">
      <c r="B1544" s="40"/>
      <c r="C1544" s="45" t="s">
        <v>3249</v>
      </c>
      <c r="D1544" s="46">
        <v>44402</v>
      </c>
      <c r="E1544" s="46">
        <v>44407</v>
      </c>
      <c r="F1544" s="47" t="s">
        <v>3910</v>
      </c>
      <c r="G1544" s="48">
        <v>160000</v>
      </c>
      <c r="H1544" s="49">
        <v>45208</v>
      </c>
      <c r="I1544" s="44">
        <v>2021</v>
      </c>
      <c r="J1544" s="44">
        <v>2021</v>
      </c>
      <c r="K1544" s="44">
        <v>2023</v>
      </c>
      <c r="L1544" s="44" t="s">
        <v>3073</v>
      </c>
      <c r="M1544" s="44" t="s">
        <v>7295</v>
      </c>
      <c r="N1544" s="44">
        <v>0</v>
      </c>
      <c r="O1544" t="str">
        <f>IF(_xlfn.XLOOKUP(C1544,Raw_Data_OS_23!$C$7:$C$4518,Raw_Data_OS_23!$C$7:$C$4518,"New_Claim")="New_Claim",IF(_xlfn.XLOOKUP(C1544,'Raw Data_OS_22'!$C$5:$C$4516,'Raw Data_OS_22'!$C$5:$C$4516,"New_Claim")="New_Claim",IF(I1544=$O$1,"F1","F2"),"Considered"),"Considered")</f>
        <v>Considered</v>
      </c>
      <c r="P1544" t="str" cm="1">
        <f t="array" ref="P1544">_xlfn.IFS(O1544="F1","F1",O1544="F2","F2",O1544="Considered",_xlfn.XLOOKUP(C1544,Raw_Data_OS_23!$C$7:$C$4518,Raw_Data_OS_23!$N$7:$N$4518,_xlfn.XLOOKUP(Raw_Data_Paid_23!C1544,'Raw Data_OS_22'!$C$5:$C$4516,'Raw Data_OS_22'!$O$5:$O$4516)))</f>
        <v>B2</v>
      </c>
      <c r="Q1544" t="str">
        <f t="shared" si="53"/>
        <v>B2</v>
      </c>
      <c r="R1544" t="str">
        <f t="shared" si="54"/>
        <v>2021Motor Private</v>
      </c>
    </row>
    <row r="1545" spans="2:18" x14ac:dyDescent="0.35">
      <c r="B1545" s="40"/>
      <c r="C1545" s="45" t="s">
        <v>2598</v>
      </c>
      <c r="D1545" s="46">
        <v>44268</v>
      </c>
      <c r="E1545" s="46">
        <v>44273</v>
      </c>
      <c r="F1545" s="47" t="s">
        <v>3910</v>
      </c>
      <c r="G1545" s="48">
        <v>160000</v>
      </c>
      <c r="H1545" s="49">
        <v>45208</v>
      </c>
      <c r="I1545" s="44">
        <v>2021</v>
      </c>
      <c r="J1545" s="44">
        <v>2021</v>
      </c>
      <c r="K1545" s="44">
        <v>2023</v>
      </c>
      <c r="L1545" s="44" t="s">
        <v>21</v>
      </c>
      <c r="M1545" s="44" t="s">
        <v>7295</v>
      </c>
      <c r="N1545" s="44">
        <v>0</v>
      </c>
      <c r="O1545" t="str">
        <f>IF(_xlfn.XLOOKUP(C1545,Raw_Data_OS_23!$C$7:$C$4518,Raw_Data_OS_23!$C$7:$C$4518,"New_Claim")="New_Claim",IF(_xlfn.XLOOKUP(C1545,'Raw Data_OS_22'!$C$5:$C$4516,'Raw Data_OS_22'!$C$5:$C$4516,"New_Claim")="New_Claim",IF(I1545=$O$1,"F1","F2"),"Considered"),"Considered")</f>
        <v>Considered</v>
      </c>
      <c r="P1545" t="str" cm="1">
        <f t="array" ref="P1545">_xlfn.IFS(O1545="F1","F1",O1545="F2","F2",O1545="Considered",_xlfn.XLOOKUP(C1545,Raw_Data_OS_23!$C$7:$C$4518,Raw_Data_OS_23!$N$7:$N$4518,_xlfn.XLOOKUP(Raw_Data_Paid_23!C1545,'Raw Data_OS_22'!$C$5:$C$4516,'Raw Data_OS_22'!$O$5:$O$4516)))</f>
        <v>B2</v>
      </c>
      <c r="Q1545" t="str">
        <f t="shared" si="53"/>
        <v>B2</v>
      </c>
      <c r="R1545" t="str">
        <f t="shared" si="54"/>
        <v>2021Motor Private</v>
      </c>
    </row>
    <row r="1546" spans="2:18" x14ac:dyDescent="0.35">
      <c r="B1546" s="40"/>
      <c r="C1546" s="45" t="s">
        <v>6912</v>
      </c>
      <c r="D1546" s="46">
        <v>44878</v>
      </c>
      <c r="E1546" s="46">
        <v>44881</v>
      </c>
      <c r="F1546" s="47" t="s">
        <v>3910</v>
      </c>
      <c r="G1546" s="48">
        <v>70000</v>
      </c>
      <c r="H1546" s="49">
        <v>45210</v>
      </c>
      <c r="I1546" s="44">
        <v>2022</v>
      </c>
      <c r="J1546" s="44">
        <v>2022</v>
      </c>
      <c r="K1546" s="44">
        <v>2023</v>
      </c>
      <c r="L1546" s="44" t="s">
        <v>6825</v>
      </c>
      <c r="M1546" s="44" t="s">
        <v>7295</v>
      </c>
      <c r="N1546" s="44">
        <v>0</v>
      </c>
      <c r="O1546" t="str">
        <f>IF(_xlfn.XLOOKUP(C1546,Raw_Data_OS_23!$C$7:$C$4518,Raw_Data_OS_23!$C$7:$C$4518,"New_Claim")="New_Claim",IF(_xlfn.XLOOKUP(C1546,'Raw Data_OS_22'!$C$5:$C$4516,'Raw Data_OS_22'!$C$5:$C$4516,"New_Claim")="New_Claim",IF(I1546=$O$1,"F1","F2"),"Considered"),"Considered")</f>
        <v>Considered</v>
      </c>
      <c r="P1546" t="str" cm="1">
        <f t="array" ref="P1546">_xlfn.IFS(O1546="F1","F1",O1546="F2","F2",O1546="Considered",_xlfn.XLOOKUP(C1546,Raw_Data_OS_23!$C$7:$C$4518,Raw_Data_OS_23!$N$7:$N$4518,_xlfn.XLOOKUP(Raw_Data_Paid_23!C1546,'Raw Data_OS_22'!$C$5:$C$4516,'Raw Data_OS_22'!$O$5:$O$4516)))</f>
        <v>B2</v>
      </c>
      <c r="Q1546" t="str">
        <f t="shared" si="53"/>
        <v>B2</v>
      </c>
      <c r="R1546" t="str">
        <f t="shared" si="54"/>
        <v>2022Motor Private</v>
      </c>
    </row>
    <row r="1547" spans="2:18" x14ac:dyDescent="0.35">
      <c r="B1547" s="40"/>
      <c r="C1547" s="45" t="s">
        <v>6244</v>
      </c>
      <c r="D1547" s="46">
        <v>44614</v>
      </c>
      <c r="E1547" s="46">
        <v>44615</v>
      </c>
      <c r="F1547" s="47" t="s">
        <v>3910</v>
      </c>
      <c r="G1547" s="48">
        <v>7000</v>
      </c>
      <c r="H1547" s="49">
        <v>45211</v>
      </c>
      <c r="I1547" s="44">
        <v>2022</v>
      </c>
      <c r="J1547" s="44">
        <v>2022</v>
      </c>
      <c r="K1547" s="44">
        <v>2023</v>
      </c>
      <c r="L1547" s="44" t="s">
        <v>6021</v>
      </c>
      <c r="M1547" s="44" t="s">
        <v>7295</v>
      </c>
      <c r="N1547" s="44">
        <v>0</v>
      </c>
      <c r="O1547" t="str">
        <f>IF(_xlfn.XLOOKUP(C1547,Raw_Data_OS_23!$C$7:$C$4518,Raw_Data_OS_23!$C$7:$C$4518,"New_Claim")="New_Claim",IF(_xlfn.XLOOKUP(C1547,'Raw Data_OS_22'!$C$5:$C$4516,'Raw Data_OS_22'!$C$5:$C$4516,"New_Claim")="New_Claim",IF(I1547=$O$1,"F1","F2"),"Considered"),"Considered")</f>
        <v>Considered</v>
      </c>
      <c r="P1547" t="str" cm="1">
        <f t="array" ref="P1547">_xlfn.IFS(O1547="F1","F1",O1547="F2","F2",O1547="Considered",_xlfn.XLOOKUP(C1547,Raw_Data_OS_23!$C$7:$C$4518,Raw_Data_OS_23!$N$7:$N$4518,_xlfn.XLOOKUP(Raw_Data_Paid_23!C1547,'Raw Data_OS_22'!$C$5:$C$4516,'Raw Data_OS_22'!$O$5:$O$4516)))</f>
        <v>B2</v>
      </c>
      <c r="Q1547" t="str">
        <f t="shared" si="53"/>
        <v>B2</v>
      </c>
      <c r="R1547" t="str">
        <f t="shared" si="54"/>
        <v>2022Motor Private</v>
      </c>
    </row>
    <row r="1548" spans="2:18" x14ac:dyDescent="0.35">
      <c r="B1548" s="40"/>
      <c r="C1548" s="45" t="s">
        <v>6683</v>
      </c>
      <c r="D1548" s="46">
        <v>44757</v>
      </c>
      <c r="E1548" s="46">
        <v>44763</v>
      </c>
      <c r="F1548" s="47" t="s">
        <v>3910</v>
      </c>
      <c r="G1548" s="48">
        <v>5000</v>
      </c>
      <c r="H1548" s="49">
        <v>45211</v>
      </c>
      <c r="I1548" s="44">
        <v>2022</v>
      </c>
      <c r="J1548" s="44">
        <v>2022</v>
      </c>
      <c r="K1548" s="44">
        <v>2023</v>
      </c>
      <c r="L1548" s="44" t="s">
        <v>6643</v>
      </c>
      <c r="M1548" s="44" t="s">
        <v>7295</v>
      </c>
      <c r="N1548" s="44">
        <v>0</v>
      </c>
      <c r="O1548" t="str">
        <f>IF(_xlfn.XLOOKUP(C1548,Raw_Data_OS_23!$C$7:$C$4518,Raw_Data_OS_23!$C$7:$C$4518,"New_Claim")="New_Claim",IF(_xlfn.XLOOKUP(C1548,'Raw Data_OS_22'!$C$5:$C$4516,'Raw Data_OS_22'!$C$5:$C$4516,"New_Claim")="New_Claim",IF(I1548=$O$1,"F1","F2"),"Considered"),"Considered")</f>
        <v>Considered</v>
      </c>
      <c r="P1548" t="str" cm="1">
        <f t="array" ref="P1548">_xlfn.IFS(O1548="F1","F1",O1548="F2","F2",O1548="Considered",_xlfn.XLOOKUP(C1548,Raw_Data_OS_23!$C$7:$C$4518,Raw_Data_OS_23!$N$7:$N$4518,_xlfn.XLOOKUP(Raw_Data_Paid_23!C1548,'Raw Data_OS_22'!$C$5:$C$4516,'Raw Data_OS_22'!$O$5:$O$4516)))</f>
        <v>B2</v>
      </c>
      <c r="Q1548" t="str">
        <f t="shared" si="53"/>
        <v>B2</v>
      </c>
      <c r="R1548" t="str">
        <f t="shared" si="54"/>
        <v>2022Motor Private</v>
      </c>
    </row>
    <row r="1549" spans="2:18" x14ac:dyDescent="0.35">
      <c r="B1549" s="40"/>
      <c r="C1549" s="45" t="s">
        <v>6879</v>
      </c>
      <c r="D1549" s="46">
        <v>44865</v>
      </c>
      <c r="E1549" s="46">
        <v>44866</v>
      </c>
      <c r="F1549" s="47" t="s">
        <v>3910</v>
      </c>
      <c r="G1549" s="48">
        <v>5000</v>
      </c>
      <c r="H1549" s="49">
        <v>45211</v>
      </c>
      <c r="I1549" s="44">
        <v>2022</v>
      </c>
      <c r="J1549" s="44">
        <v>2022</v>
      </c>
      <c r="K1549" s="44">
        <v>2023</v>
      </c>
      <c r="L1549" s="44" t="s">
        <v>6825</v>
      </c>
      <c r="M1549" s="44" t="s">
        <v>7295</v>
      </c>
      <c r="N1549" s="44">
        <v>1</v>
      </c>
      <c r="O1549" t="str">
        <f>IF(_xlfn.XLOOKUP(C1549,Raw_Data_OS_23!$C$7:$C$4518,Raw_Data_OS_23!$C$7:$C$4518,"New_Claim")="New_Claim",IF(_xlfn.XLOOKUP(C1549,'Raw Data_OS_22'!$C$5:$C$4516,'Raw Data_OS_22'!$C$5:$C$4516,"New_Claim")="New_Claim",IF(I1549=$O$1,"F1","F2"),"Considered"),"Considered")</f>
        <v>Considered</v>
      </c>
      <c r="P1549" t="str" cm="1">
        <f t="array" ref="P1549">_xlfn.IFS(O1549="F1","F1",O1549="F2","F2",O1549="Considered",_xlfn.XLOOKUP(C1549,Raw_Data_OS_23!$C$7:$C$4518,Raw_Data_OS_23!$N$7:$N$4518,_xlfn.XLOOKUP(Raw_Data_Paid_23!C1549,'Raw Data_OS_22'!$C$5:$C$4516,'Raw Data_OS_22'!$O$5:$O$4516)))</f>
        <v>B2</v>
      </c>
      <c r="Q1549" t="str">
        <f t="shared" si="53"/>
        <v>B2</v>
      </c>
      <c r="R1549" t="str">
        <f t="shared" si="54"/>
        <v>2022Motor Private</v>
      </c>
    </row>
    <row r="1550" spans="2:18" x14ac:dyDescent="0.35">
      <c r="B1550" s="40"/>
      <c r="C1550" s="45" t="s">
        <v>6523</v>
      </c>
      <c r="D1550" s="46">
        <v>44697</v>
      </c>
      <c r="E1550" s="46">
        <v>44699</v>
      </c>
      <c r="F1550" s="47" t="s">
        <v>3910</v>
      </c>
      <c r="G1550" s="48">
        <v>5000</v>
      </c>
      <c r="H1550" s="49">
        <v>45211</v>
      </c>
      <c r="I1550" s="44">
        <v>2022</v>
      </c>
      <c r="J1550" s="44">
        <v>2022</v>
      </c>
      <c r="K1550" s="44">
        <v>2023</v>
      </c>
      <c r="L1550" s="44" t="s">
        <v>6406</v>
      </c>
      <c r="M1550" s="44" t="s">
        <v>7295</v>
      </c>
      <c r="N1550" s="44">
        <v>0</v>
      </c>
      <c r="O1550" t="str">
        <f>IF(_xlfn.XLOOKUP(C1550,Raw_Data_OS_23!$C$7:$C$4518,Raw_Data_OS_23!$C$7:$C$4518,"New_Claim")="New_Claim",IF(_xlfn.XLOOKUP(C1550,'Raw Data_OS_22'!$C$5:$C$4516,'Raw Data_OS_22'!$C$5:$C$4516,"New_Claim")="New_Claim",IF(I1550=$O$1,"F1","F2"),"Considered"),"Considered")</f>
        <v>Considered</v>
      </c>
      <c r="P1550" t="str" cm="1">
        <f t="array" ref="P1550">_xlfn.IFS(O1550="F1","F1",O1550="F2","F2",O1550="Considered",_xlfn.XLOOKUP(C1550,Raw_Data_OS_23!$C$7:$C$4518,Raw_Data_OS_23!$N$7:$N$4518,_xlfn.XLOOKUP(Raw_Data_Paid_23!C1550,'Raw Data_OS_22'!$C$5:$C$4516,'Raw Data_OS_22'!$O$5:$O$4516)))</f>
        <v>B2</v>
      </c>
      <c r="Q1550" t="str">
        <f t="shared" si="53"/>
        <v>B2</v>
      </c>
      <c r="R1550" t="str">
        <f t="shared" si="54"/>
        <v>2022Motor Private</v>
      </c>
    </row>
    <row r="1551" spans="2:18" x14ac:dyDescent="0.35">
      <c r="B1551" s="40"/>
      <c r="C1551" s="45" t="s">
        <v>3846</v>
      </c>
      <c r="D1551" s="46">
        <v>44553</v>
      </c>
      <c r="E1551" s="46">
        <v>44553</v>
      </c>
      <c r="F1551" s="47" t="s">
        <v>3910</v>
      </c>
      <c r="G1551" s="48">
        <v>5000</v>
      </c>
      <c r="H1551" s="49">
        <v>45211</v>
      </c>
      <c r="I1551" s="44">
        <v>2021</v>
      </c>
      <c r="J1551" s="44">
        <v>2021</v>
      </c>
      <c r="K1551" s="44">
        <v>2023</v>
      </c>
      <c r="L1551" s="44" t="s">
        <v>3138</v>
      </c>
      <c r="M1551" s="44" t="s">
        <v>7295</v>
      </c>
      <c r="N1551" s="44">
        <v>0</v>
      </c>
      <c r="O1551" t="str">
        <f>IF(_xlfn.XLOOKUP(C1551,Raw_Data_OS_23!$C$7:$C$4518,Raw_Data_OS_23!$C$7:$C$4518,"New_Claim")="New_Claim",IF(_xlfn.XLOOKUP(C1551,'Raw Data_OS_22'!$C$5:$C$4516,'Raw Data_OS_22'!$C$5:$C$4516,"New_Claim")="New_Claim",IF(I1551=$O$1,"F1","F2"),"Considered"),"Considered")</f>
        <v>Considered</v>
      </c>
      <c r="P1551" t="str" cm="1">
        <f t="array" ref="P1551">_xlfn.IFS(O1551="F1","F1",O1551="F2","F2",O1551="Considered",_xlfn.XLOOKUP(C1551,Raw_Data_OS_23!$C$7:$C$4518,Raw_Data_OS_23!$N$7:$N$4518,_xlfn.XLOOKUP(Raw_Data_Paid_23!C1551,'Raw Data_OS_22'!$C$5:$C$4516,'Raw Data_OS_22'!$O$5:$O$4516)))</f>
        <v>C2</v>
      </c>
      <c r="Q1551" t="str">
        <f t="shared" si="53"/>
        <v>C2</v>
      </c>
      <c r="R1551" t="str">
        <f t="shared" si="54"/>
        <v>2021Motor Private</v>
      </c>
    </row>
    <row r="1552" spans="2:18" x14ac:dyDescent="0.35">
      <c r="B1552" s="40"/>
      <c r="C1552" s="45" t="s">
        <v>6093</v>
      </c>
      <c r="D1552" s="46">
        <v>44559</v>
      </c>
      <c r="E1552" s="46">
        <v>44578</v>
      </c>
      <c r="F1552" s="47" t="s">
        <v>3910</v>
      </c>
      <c r="G1552" s="48">
        <v>7000</v>
      </c>
      <c r="H1552" s="49">
        <v>45211</v>
      </c>
      <c r="I1552" s="44">
        <v>2021</v>
      </c>
      <c r="J1552" s="44">
        <v>2022</v>
      </c>
      <c r="K1552" s="44">
        <v>2023</v>
      </c>
      <c r="L1552" s="44" t="s">
        <v>3138</v>
      </c>
      <c r="M1552" s="44" t="s">
        <v>7295</v>
      </c>
      <c r="N1552" s="44">
        <v>0</v>
      </c>
      <c r="O1552" t="str">
        <f>IF(_xlfn.XLOOKUP(C1552,Raw_Data_OS_23!$C$7:$C$4518,Raw_Data_OS_23!$C$7:$C$4518,"New_Claim")="New_Claim",IF(_xlfn.XLOOKUP(C1552,'Raw Data_OS_22'!$C$5:$C$4516,'Raw Data_OS_22'!$C$5:$C$4516,"New_Claim")="New_Claim",IF(I1552=$O$1,"F1","F2"),"Considered"),"Considered")</f>
        <v>Considered</v>
      </c>
      <c r="P1552" t="str" cm="1">
        <f t="array" ref="P1552">_xlfn.IFS(O1552="F1","F1",O1552="F2","F2",O1552="Considered",_xlfn.XLOOKUP(C1552,Raw_Data_OS_23!$C$7:$C$4518,Raw_Data_OS_23!$N$7:$N$4518,_xlfn.XLOOKUP(Raw_Data_Paid_23!C1552,'Raw Data_OS_22'!$C$5:$C$4516,'Raw Data_OS_22'!$O$5:$O$4516)))</f>
        <v>B2</v>
      </c>
      <c r="Q1552" t="str">
        <f t="shared" si="53"/>
        <v>B2</v>
      </c>
      <c r="R1552" t="str">
        <f t="shared" si="54"/>
        <v>2021Motor Private</v>
      </c>
    </row>
    <row r="1553" spans="2:18" x14ac:dyDescent="0.35">
      <c r="B1553" s="40"/>
      <c r="C1553" s="45" t="s">
        <v>6464</v>
      </c>
      <c r="D1553" s="46">
        <v>44668</v>
      </c>
      <c r="E1553" s="46">
        <v>44676</v>
      </c>
      <c r="F1553" s="47" t="s">
        <v>3910</v>
      </c>
      <c r="G1553" s="48">
        <v>7000</v>
      </c>
      <c r="H1553" s="49">
        <v>45211</v>
      </c>
      <c r="I1553" s="44">
        <v>2022</v>
      </c>
      <c r="J1553" s="44">
        <v>2022</v>
      </c>
      <c r="K1553" s="44">
        <v>2023</v>
      </c>
      <c r="L1553" s="44" t="s">
        <v>6406</v>
      </c>
      <c r="M1553" s="44" t="s">
        <v>7295</v>
      </c>
      <c r="N1553" s="44">
        <v>0</v>
      </c>
      <c r="O1553" t="str">
        <f>IF(_xlfn.XLOOKUP(C1553,Raw_Data_OS_23!$C$7:$C$4518,Raw_Data_OS_23!$C$7:$C$4518,"New_Claim")="New_Claim",IF(_xlfn.XLOOKUP(C1553,'Raw Data_OS_22'!$C$5:$C$4516,'Raw Data_OS_22'!$C$5:$C$4516,"New_Claim")="New_Claim",IF(I1553=$O$1,"F1","F2"),"Considered"),"Considered")</f>
        <v>Considered</v>
      </c>
      <c r="P1553" t="str" cm="1">
        <f t="array" ref="P1553">_xlfn.IFS(O1553="F1","F1",O1553="F2","F2",O1553="Considered",_xlfn.XLOOKUP(C1553,Raw_Data_OS_23!$C$7:$C$4518,Raw_Data_OS_23!$N$7:$N$4518,_xlfn.XLOOKUP(Raw_Data_Paid_23!C1553,'Raw Data_OS_22'!$C$5:$C$4516,'Raw Data_OS_22'!$O$5:$O$4516)))</f>
        <v>B2</v>
      </c>
      <c r="Q1553" t="str">
        <f t="shared" si="53"/>
        <v>B2</v>
      </c>
      <c r="R1553" t="str">
        <f t="shared" si="54"/>
        <v>2022Motor Private</v>
      </c>
    </row>
    <row r="1554" spans="2:18" x14ac:dyDescent="0.35">
      <c r="B1554" s="40"/>
      <c r="C1554" s="45" t="s">
        <v>3197</v>
      </c>
      <c r="D1554" s="46">
        <v>44384</v>
      </c>
      <c r="E1554" s="46">
        <v>44393</v>
      </c>
      <c r="F1554" s="47" t="s">
        <v>3910</v>
      </c>
      <c r="G1554" s="48">
        <v>5000</v>
      </c>
      <c r="H1554" s="49">
        <v>45211</v>
      </c>
      <c r="I1554" s="44">
        <v>2021</v>
      </c>
      <c r="J1554" s="44">
        <v>2021</v>
      </c>
      <c r="K1554" s="44">
        <v>2023</v>
      </c>
      <c r="L1554" s="44" t="s">
        <v>3073</v>
      </c>
      <c r="M1554" s="44" t="s">
        <v>7295</v>
      </c>
      <c r="N1554" s="44">
        <v>1</v>
      </c>
      <c r="O1554" t="str">
        <f>IF(_xlfn.XLOOKUP(C1554,Raw_Data_OS_23!$C$7:$C$4518,Raw_Data_OS_23!$C$7:$C$4518,"New_Claim")="New_Claim",IF(_xlfn.XLOOKUP(C1554,'Raw Data_OS_22'!$C$5:$C$4516,'Raw Data_OS_22'!$C$5:$C$4516,"New_Claim")="New_Claim",IF(I1554=$O$1,"F1","F2"),"Considered"),"Considered")</f>
        <v>Considered</v>
      </c>
      <c r="P1554" t="str" cm="1">
        <f t="array" ref="P1554">_xlfn.IFS(O1554="F1","F1",O1554="F2","F2",O1554="Considered",_xlfn.XLOOKUP(C1554,Raw_Data_OS_23!$C$7:$C$4518,Raw_Data_OS_23!$N$7:$N$4518,_xlfn.XLOOKUP(Raw_Data_Paid_23!C1554,'Raw Data_OS_22'!$C$5:$C$4516,'Raw Data_OS_22'!$O$5:$O$4516)))</f>
        <v>B2</v>
      </c>
      <c r="Q1554" t="str">
        <f t="shared" si="53"/>
        <v>B2</v>
      </c>
      <c r="R1554" t="str">
        <f t="shared" si="54"/>
        <v>2021Motor Private</v>
      </c>
    </row>
    <row r="1555" spans="2:18" x14ac:dyDescent="0.35">
      <c r="B1555" s="40"/>
      <c r="C1555" s="45" t="s">
        <v>6932</v>
      </c>
      <c r="D1555" s="46">
        <v>44892</v>
      </c>
      <c r="E1555" s="46">
        <v>44894</v>
      </c>
      <c r="F1555" s="47" t="s">
        <v>3910</v>
      </c>
      <c r="G1555" s="48">
        <v>5000</v>
      </c>
      <c r="H1555" s="49">
        <v>45211</v>
      </c>
      <c r="I1555" s="44">
        <v>2022</v>
      </c>
      <c r="J1555" s="44">
        <v>2022</v>
      </c>
      <c r="K1555" s="44">
        <v>2023</v>
      </c>
      <c r="L1555" s="44" t="s">
        <v>6825</v>
      </c>
      <c r="M1555" s="44" t="s">
        <v>7295</v>
      </c>
      <c r="N1555" s="44">
        <v>0</v>
      </c>
      <c r="O1555" t="str">
        <f>IF(_xlfn.XLOOKUP(C1555,Raw_Data_OS_23!$C$7:$C$4518,Raw_Data_OS_23!$C$7:$C$4518,"New_Claim")="New_Claim",IF(_xlfn.XLOOKUP(C1555,'Raw Data_OS_22'!$C$5:$C$4516,'Raw Data_OS_22'!$C$5:$C$4516,"New_Claim")="New_Claim",IF(I1555=$O$1,"F1","F2"),"Considered"),"Considered")</f>
        <v>Considered</v>
      </c>
      <c r="P1555" t="str" cm="1">
        <f t="array" ref="P1555">_xlfn.IFS(O1555="F1","F1",O1555="F2","F2",O1555="Considered",_xlfn.XLOOKUP(C1555,Raw_Data_OS_23!$C$7:$C$4518,Raw_Data_OS_23!$N$7:$N$4518,_xlfn.XLOOKUP(Raw_Data_Paid_23!C1555,'Raw Data_OS_22'!$C$5:$C$4516,'Raw Data_OS_22'!$O$5:$O$4516)))</f>
        <v>B2</v>
      </c>
      <c r="Q1555" t="str">
        <f t="shared" si="53"/>
        <v>B2</v>
      </c>
      <c r="R1555" t="str">
        <f t="shared" si="54"/>
        <v>2022Motor Private</v>
      </c>
    </row>
    <row r="1556" spans="2:18" x14ac:dyDescent="0.35">
      <c r="B1556" s="40"/>
      <c r="C1556" s="45" t="s">
        <v>6243</v>
      </c>
      <c r="D1556" s="46">
        <v>44582</v>
      </c>
      <c r="E1556" s="46">
        <v>44607</v>
      </c>
      <c r="F1556" s="47" t="s">
        <v>3910</v>
      </c>
      <c r="G1556" s="48">
        <v>7000</v>
      </c>
      <c r="H1556" s="49">
        <v>45211</v>
      </c>
      <c r="I1556" s="44">
        <v>2022</v>
      </c>
      <c r="J1556" s="44">
        <v>2022</v>
      </c>
      <c r="K1556" s="44">
        <v>2023</v>
      </c>
      <c r="L1556" s="44" t="s">
        <v>6021</v>
      </c>
      <c r="M1556" s="44" t="s">
        <v>7295</v>
      </c>
      <c r="N1556" s="44">
        <v>0</v>
      </c>
      <c r="O1556" t="str">
        <f>IF(_xlfn.XLOOKUP(C1556,Raw_Data_OS_23!$C$7:$C$4518,Raw_Data_OS_23!$C$7:$C$4518,"New_Claim")="New_Claim",IF(_xlfn.XLOOKUP(C1556,'Raw Data_OS_22'!$C$5:$C$4516,'Raw Data_OS_22'!$C$5:$C$4516,"New_Claim")="New_Claim",IF(I1556=$O$1,"F1","F2"),"Considered"),"Considered")</f>
        <v>Considered</v>
      </c>
      <c r="P1556" t="str" cm="1">
        <f t="array" ref="P1556">_xlfn.IFS(O1556="F1","F1",O1556="F2","F2",O1556="Considered",_xlfn.XLOOKUP(C1556,Raw_Data_OS_23!$C$7:$C$4518,Raw_Data_OS_23!$N$7:$N$4518,_xlfn.XLOOKUP(Raw_Data_Paid_23!C1556,'Raw Data_OS_22'!$C$5:$C$4516,'Raw Data_OS_22'!$O$5:$O$4516)))</f>
        <v>B2</v>
      </c>
      <c r="Q1556" t="str">
        <f t="shared" si="53"/>
        <v>B2</v>
      </c>
      <c r="R1556" t="str">
        <f t="shared" si="54"/>
        <v>2022Motor Private</v>
      </c>
    </row>
    <row r="1557" spans="2:18" x14ac:dyDescent="0.35">
      <c r="B1557" s="40"/>
      <c r="C1557" s="45" t="s">
        <v>6152</v>
      </c>
      <c r="D1557" s="46">
        <v>44556</v>
      </c>
      <c r="E1557" s="46">
        <v>44588</v>
      </c>
      <c r="F1557" s="47" t="s">
        <v>3910</v>
      </c>
      <c r="G1557" s="48">
        <v>7000</v>
      </c>
      <c r="H1557" s="49">
        <v>45211</v>
      </c>
      <c r="I1557" s="44">
        <v>2021</v>
      </c>
      <c r="J1557" s="44">
        <v>2022</v>
      </c>
      <c r="K1557" s="44">
        <v>2023</v>
      </c>
      <c r="L1557" s="44" t="s">
        <v>3138</v>
      </c>
      <c r="M1557" s="44" t="s">
        <v>7295</v>
      </c>
      <c r="N1557" s="44">
        <v>0</v>
      </c>
      <c r="O1557" t="str">
        <f>IF(_xlfn.XLOOKUP(C1557,Raw_Data_OS_23!$C$7:$C$4518,Raw_Data_OS_23!$C$7:$C$4518,"New_Claim")="New_Claim",IF(_xlfn.XLOOKUP(C1557,'Raw Data_OS_22'!$C$5:$C$4516,'Raw Data_OS_22'!$C$5:$C$4516,"New_Claim")="New_Claim",IF(I1557=$O$1,"F1","F2"),"Considered"),"Considered")</f>
        <v>Considered</v>
      </c>
      <c r="P1557" t="str" cm="1">
        <f t="array" ref="P1557">_xlfn.IFS(O1557="F1","F1",O1557="F2","F2",O1557="Considered",_xlfn.XLOOKUP(C1557,Raw_Data_OS_23!$C$7:$C$4518,Raw_Data_OS_23!$N$7:$N$4518,_xlfn.XLOOKUP(Raw_Data_Paid_23!C1557,'Raw Data_OS_22'!$C$5:$C$4516,'Raw Data_OS_22'!$O$5:$O$4516)))</f>
        <v>B2</v>
      </c>
      <c r="Q1557" t="str">
        <f t="shared" si="53"/>
        <v>B2</v>
      </c>
      <c r="R1557" t="str">
        <f t="shared" si="54"/>
        <v>2021Motor Private</v>
      </c>
    </row>
    <row r="1558" spans="2:18" x14ac:dyDescent="0.35">
      <c r="B1558" s="40"/>
      <c r="C1558" s="45" t="s">
        <v>6758</v>
      </c>
      <c r="D1558" s="46">
        <v>44764</v>
      </c>
      <c r="E1558" s="46">
        <v>44799</v>
      </c>
      <c r="F1558" s="47" t="s">
        <v>3910</v>
      </c>
      <c r="G1558" s="48">
        <v>5000</v>
      </c>
      <c r="H1558" s="49">
        <v>45211</v>
      </c>
      <c r="I1558" s="44">
        <v>2022</v>
      </c>
      <c r="J1558" s="44">
        <v>2022</v>
      </c>
      <c r="K1558" s="44">
        <v>2023</v>
      </c>
      <c r="L1558" s="44" t="s">
        <v>6643</v>
      </c>
      <c r="M1558" s="44" t="s">
        <v>7295</v>
      </c>
      <c r="N1558" s="44">
        <v>0</v>
      </c>
      <c r="O1558" t="str">
        <f>IF(_xlfn.XLOOKUP(C1558,Raw_Data_OS_23!$C$7:$C$4518,Raw_Data_OS_23!$C$7:$C$4518,"New_Claim")="New_Claim",IF(_xlfn.XLOOKUP(C1558,'Raw Data_OS_22'!$C$5:$C$4516,'Raw Data_OS_22'!$C$5:$C$4516,"New_Claim")="New_Claim",IF(I1558=$O$1,"F1","F2"),"Considered"),"Considered")</f>
        <v>Considered</v>
      </c>
      <c r="P1558" t="str" cm="1">
        <f t="array" ref="P1558">_xlfn.IFS(O1558="F1","F1",O1558="F2","F2",O1558="Considered",_xlfn.XLOOKUP(C1558,Raw_Data_OS_23!$C$7:$C$4518,Raw_Data_OS_23!$N$7:$N$4518,_xlfn.XLOOKUP(Raw_Data_Paid_23!C1558,'Raw Data_OS_22'!$C$5:$C$4516,'Raw Data_OS_22'!$O$5:$O$4516)))</f>
        <v>B2</v>
      </c>
      <c r="Q1558" t="str">
        <f t="shared" si="53"/>
        <v>B2</v>
      </c>
      <c r="R1558" t="str">
        <f t="shared" si="54"/>
        <v>2022Motor Private</v>
      </c>
    </row>
    <row r="1559" spans="2:18" x14ac:dyDescent="0.35">
      <c r="B1559" s="40"/>
      <c r="C1559" s="45" t="s">
        <v>7484</v>
      </c>
      <c r="D1559" s="46">
        <v>45090</v>
      </c>
      <c r="E1559" s="46">
        <v>45091</v>
      </c>
      <c r="F1559" s="47" t="s">
        <v>3910</v>
      </c>
      <c r="G1559" s="48">
        <v>5000</v>
      </c>
      <c r="H1559" s="49">
        <v>45211</v>
      </c>
      <c r="I1559" s="44">
        <v>2023</v>
      </c>
      <c r="J1559" s="44">
        <v>2023</v>
      </c>
      <c r="K1559" s="44">
        <v>2023</v>
      </c>
      <c r="L1559" s="44" t="s">
        <v>7246</v>
      </c>
      <c r="M1559" s="44" t="s">
        <v>7295</v>
      </c>
      <c r="N1559" s="44">
        <v>1</v>
      </c>
      <c r="O1559" t="str">
        <f>IF(_xlfn.XLOOKUP(C1559,Raw_Data_OS_23!$C$7:$C$4518,Raw_Data_OS_23!$C$7:$C$4518,"New_Claim")="New_Claim",IF(_xlfn.XLOOKUP(C1559,'Raw Data_OS_22'!$C$5:$C$4516,'Raw Data_OS_22'!$C$5:$C$4516,"New_Claim")="New_Claim",IF(I1559=$O$1,"F1","F2"),"Considered"),"Considered")</f>
        <v>Considered</v>
      </c>
      <c r="P1559" t="str" cm="1">
        <f t="array" ref="P1559">_xlfn.IFS(O1559="F1","F1",O1559="F2","F2",O1559="Considered",_xlfn.XLOOKUP(C1559,Raw_Data_OS_23!$C$7:$C$4518,Raw_Data_OS_23!$N$7:$N$4518,_xlfn.XLOOKUP(Raw_Data_Paid_23!C1559,'Raw Data_OS_22'!$C$5:$C$4516,'Raw Data_OS_22'!$O$5:$O$4516)))</f>
        <v>E1</v>
      </c>
      <c r="Q1559" t="str">
        <f t="shared" si="53"/>
        <v>E2</v>
      </c>
      <c r="R1559" t="str">
        <f t="shared" si="54"/>
        <v>2023Motor Private</v>
      </c>
    </row>
    <row r="1560" spans="2:18" x14ac:dyDescent="0.35">
      <c r="B1560" s="40"/>
      <c r="C1560" s="45" t="s">
        <v>6804</v>
      </c>
      <c r="D1560" s="46">
        <v>44819</v>
      </c>
      <c r="E1560" s="46">
        <v>44823</v>
      </c>
      <c r="F1560" s="47" t="s">
        <v>3908</v>
      </c>
      <c r="G1560" s="48">
        <v>7000</v>
      </c>
      <c r="H1560" s="49">
        <v>45211</v>
      </c>
      <c r="I1560" s="44">
        <v>2022</v>
      </c>
      <c r="J1560" s="44">
        <v>2022</v>
      </c>
      <c r="K1560" s="44">
        <v>2023</v>
      </c>
      <c r="L1560" s="44" t="s">
        <v>6643</v>
      </c>
      <c r="M1560" s="44" t="s">
        <v>7295</v>
      </c>
      <c r="N1560" s="44">
        <v>1</v>
      </c>
      <c r="O1560" t="str">
        <f>IF(_xlfn.XLOOKUP(C1560,Raw_Data_OS_23!$C$7:$C$4518,Raw_Data_OS_23!$C$7:$C$4518,"New_Claim")="New_Claim",IF(_xlfn.XLOOKUP(C1560,'Raw Data_OS_22'!$C$5:$C$4516,'Raw Data_OS_22'!$C$5:$C$4516,"New_Claim")="New_Claim",IF(I1560=$O$1,"F1","F2"),"Considered"),"Considered")</f>
        <v>Considered</v>
      </c>
      <c r="P1560" t="str" cm="1">
        <f t="array" ref="P1560">_xlfn.IFS(O1560="F1","F1",O1560="F2","F2",O1560="Considered",_xlfn.XLOOKUP(C1560,Raw_Data_OS_23!$C$7:$C$4518,Raw_Data_OS_23!$N$7:$N$4518,_xlfn.XLOOKUP(Raw_Data_Paid_23!C1560,'Raw Data_OS_22'!$C$5:$C$4516,'Raw Data_OS_22'!$O$5:$O$4516)))</f>
        <v>B2</v>
      </c>
      <c r="Q1560" t="str">
        <f t="shared" si="53"/>
        <v>B2</v>
      </c>
      <c r="R1560" t="str">
        <f t="shared" si="54"/>
        <v>2022Motor Commercial</v>
      </c>
    </row>
    <row r="1561" spans="2:18" x14ac:dyDescent="0.35">
      <c r="B1561" s="40"/>
      <c r="C1561" s="45" t="s">
        <v>6644</v>
      </c>
      <c r="D1561" s="46">
        <v>44746</v>
      </c>
      <c r="E1561" s="46">
        <v>44749</v>
      </c>
      <c r="F1561" s="47" t="s">
        <v>3910</v>
      </c>
      <c r="G1561" s="48">
        <v>7000</v>
      </c>
      <c r="H1561" s="49">
        <v>45211</v>
      </c>
      <c r="I1561" s="44">
        <v>2022</v>
      </c>
      <c r="J1561" s="44">
        <v>2022</v>
      </c>
      <c r="K1561" s="44">
        <v>2023</v>
      </c>
      <c r="L1561" s="44" t="s">
        <v>6643</v>
      </c>
      <c r="M1561" s="44" t="s">
        <v>7295</v>
      </c>
      <c r="N1561" s="44">
        <v>1</v>
      </c>
      <c r="O1561" t="str">
        <f>IF(_xlfn.XLOOKUP(C1561,Raw_Data_OS_23!$C$7:$C$4518,Raw_Data_OS_23!$C$7:$C$4518,"New_Claim")="New_Claim",IF(_xlfn.XLOOKUP(C1561,'Raw Data_OS_22'!$C$5:$C$4516,'Raw Data_OS_22'!$C$5:$C$4516,"New_Claim")="New_Claim",IF(I1561=$O$1,"F1","F2"),"Considered"),"Considered")</f>
        <v>Considered</v>
      </c>
      <c r="P1561" t="str" cm="1">
        <f t="array" ref="P1561">_xlfn.IFS(O1561="F1","F1",O1561="F2","F2",O1561="Considered",_xlfn.XLOOKUP(C1561,Raw_Data_OS_23!$C$7:$C$4518,Raw_Data_OS_23!$N$7:$N$4518,_xlfn.XLOOKUP(Raw_Data_Paid_23!C1561,'Raw Data_OS_22'!$C$5:$C$4516,'Raw Data_OS_22'!$O$5:$O$4516)))</f>
        <v>B2</v>
      </c>
      <c r="Q1561" t="str">
        <f t="shared" si="53"/>
        <v>B2</v>
      </c>
      <c r="R1561" t="str">
        <f t="shared" si="54"/>
        <v>2022Motor Private</v>
      </c>
    </row>
    <row r="1562" spans="2:18" x14ac:dyDescent="0.35">
      <c r="B1562" s="40"/>
      <c r="C1562" s="45" t="s">
        <v>6377</v>
      </c>
      <c r="D1562" s="46">
        <v>44641</v>
      </c>
      <c r="E1562" s="46">
        <v>44648</v>
      </c>
      <c r="F1562" s="47" t="s">
        <v>3910</v>
      </c>
      <c r="G1562" s="48">
        <v>5000</v>
      </c>
      <c r="H1562" s="49">
        <v>45211</v>
      </c>
      <c r="I1562" s="44">
        <v>2022</v>
      </c>
      <c r="J1562" s="44">
        <v>2022</v>
      </c>
      <c r="K1562" s="44">
        <v>2023</v>
      </c>
      <c r="L1562" s="44" t="s">
        <v>6021</v>
      </c>
      <c r="M1562" s="44" t="s">
        <v>7295</v>
      </c>
      <c r="N1562" s="44">
        <v>1</v>
      </c>
      <c r="O1562" t="str">
        <f>IF(_xlfn.XLOOKUP(C1562,Raw_Data_OS_23!$C$7:$C$4518,Raw_Data_OS_23!$C$7:$C$4518,"New_Claim")="New_Claim",IF(_xlfn.XLOOKUP(C1562,'Raw Data_OS_22'!$C$5:$C$4516,'Raw Data_OS_22'!$C$5:$C$4516,"New_Claim")="New_Claim",IF(I1562=$O$1,"F1","F2"),"Considered"),"Considered")</f>
        <v>Considered</v>
      </c>
      <c r="P1562" t="str" cm="1">
        <f t="array" ref="P1562">_xlfn.IFS(O1562="F1","F1",O1562="F2","F2",O1562="Considered",_xlfn.XLOOKUP(C1562,Raw_Data_OS_23!$C$7:$C$4518,Raw_Data_OS_23!$N$7:$N$4518,_xlfn.XLOOKUP(Raw_Data_Paid_23!C1562,'Raw Data_OS_22'!$C$5:$C$4516,'Raw Data_OS_22'!$O$5:$O$4516)))</f>
        <v>B2</v>
      </c>
      <c r="Q1562" t="str">
        <f t="shared" si="53"/>
        <v>B2</v>
      </c>
      <c r="R1562" t="str">
        <f t="shared" si="54"/>
        <v>2022Motor Private</v>
      </c>
    </row>
    <row r="1563" spans="2:18" x14ac:dyDescent="0.35">
      <c r="B1563" s="40"/>
      <c r="C1563" s="45" t="s">
        <v>6374</v>
      </c>
      <c r="D1563" s="46">
        <v>44612</v>
      </c>
      <c r="E1563" s="46">
        <v>44614</v>
      </c>
      <c r="F1563" s="47" t="s">
        <v>3910</v>
      </c>
      <c r="G1563" s="48">
        <v>5000</v>
      </c>
      <c r="H1563" s="49">
        <v>45211</v>
      </c>
      <c r="I1563" s="44">
        <v>2022</v>
      </c>
      <c r="J1563" s="44">
        <v>2022</v>
      </c>
      <c r="K1563" s="44">
        <v>2023</v>
      </c>
      <c r="L1563" s="44" t="s">
        <v>6021</v>
      </c>
      <c r="M1563" s="44" t="s">
        <v>7295</v>
      </c>
      <c r="N1563" s="44">
        <v>1</v>
      </c>
      <c r="O1563" t="str">
        <f>IF(_xlfn.XLOOKUP(C1563,Raw_Data_OS_23!$C$7:$C$4518,Raw_Data_OS_23!$C$7:$C$4518,"New_Claim")="New_Claim",IF(_xlfn.XLOOKUP(C1563,'Raw Data_OS_22'!$C$5:$C$4516,'Raw Data_OS_22'!$C$5:$C$4516,"New_Claim")="New_Claim",IF(I1563=$O$1,"F1","F2"),"Considered"),"Considered")</f>
        <v>Considered</v>
      </c>
      <c r="P1563" t="str" cm="1">
        <f t="array" ref="P1563">_xlfn.IFS(O1563="F1","F1",O1563="F2","F2",O1563="Considered",_xlfn.XLOOKUP(C1563,Raw_Data_OS_23!$C$7:$C$4518,Raw_Data_OS_23!$N$7:$N$4518,_xlfn.XLOOKUP(Raw_Data_Paid_23!C1563,'Raw Data_OS_22'!$C$5:$C$4516,'Raw Data_OS_22'!$O$5:$O$4516)))</f>
        <v>B2</v>
      </c>
      <c r="Q1563" t="str">
        <f t="shared" si="53"/>
        <v>B2</v>
      </c>
      <c r="R1563" t="str">
        <f t="shared" si="54"/>
        <v>2022Motor Private</v>
      </c>
    </row>
    <row r="1564" spans="2:18" x14ac:dyDescent="0.35">
      <c r="B1564" s="40"/>
      <c r="C1564" s="45" t="s">
        <v>6282</v>
      </c>
      <c r="D1564" s="46">
        <v>44619</v>
      </c>
      <c r="E1564" s="46">
        <v>44627</v>
      </c>
      <c r="F1564" s="47" t="s">
        <v>3910</v>
      </c>
      <c r="G1564" s="48">
        <v>5000</v>
      </c>
      <c r="H1564" s="49">
        <v>45211</v>
      </c>
      <c r="I1564" s="44">
        <v>2022</v>
      </c>
      <c r="J1564" s="44">
        <v>2022</v>
      </c>
      <c r="K1564" s="44">
        <v>2023</v>
      </c>
      <c r="L1564" s="44" t="s">
        <v>6021</v>
      </c>
      <c r="M1564" s="44" t="s">
        <v>7295</v>
      </c>
      <c r="N1564" s="44">
        <v>1</v>
      </c>
      <c r="O1564" t="str">
        <f>IF(_xlfn.XLOOKUP(C1564,Raw_Data_OS_23!$C$7:$C$4518,Raw_Data_OS_23!$C$7:$C$4518,"New_Claim")="New_Claim",IF(_xlfn.XLOOKUP(C1564,'Raw Data_OS_22'!$C$5:$C$4516,'Raw Data_OS_22'!$C$5:$C$4516,"New_Claim")="New_Claim",IF(I1564=$O$1,"F1","F2"),"Considered"),"Considered")</f>
        <v>Considered</v>
      </c>
      <c r="P1564" t="str" cm="1">
        <f t="array" ref="P1564">_xlfn.IFS(O1564="F1","F1",O1564="F2","F2",O1564="Considered",_xlfn.XLOOKUP(C1564,Raw_Data_OS_23!$C$7:$C$4518,Raw_Data_OS_23!$N$7:$N$4518,_xlfn.XLOOKUP(Raw_Data_Paid_23!C1564,'Raw Data_OS_22'!$C$5:$C$4516,'Raw Data_OS_22'!$O$5:$O$4516)))</f>
        <v>B2</v>
      </c>
      <c r="Q1564" t="str">
        <f t="shared" si="53"/>
        <v>B2</v>
      </c>
      <c r="R1564" t="str">
        <f t="shared" si="54"/>
        <v>2022Motor Private</v>
      </c>
    </row>
    <row r="1565" spans="2:18" x14ac:dyDescent="0.35">
      <c r="B1565" s="40"/>
      <c r="C1565" s="45" t="s">
        <v>3494</v>
      </c>
      <c r="D1565" s="46">
        <v>44440</v>
      </c>
      <c r="E1565" s="46">
        <v>44461</v>
      </c>
      <c r="F1565" s="47" t="s">
        <v>3910</v>
      </c>
      <c r="G1565" s="48">
        <v>64112</v>
      </c>
      <c r="H1565" s="49">
        <v>45212</v>
      </c>
      <c r="I1565" s="44">
        <v>2021</v>
      </c>
      <c r="J1565" s="44">
        <v>2021</v>
      </c>
      <c r="K1565" s="44">
        <v>2023</v>
      </c>
      <c r="L1565" s="44" t="s">
        <v>3073</v>
      </c>
      <c r="M1565" s="44" t="s">
        <v>7295</v>
      </c>
      <c r="N1565" s="44">
        <v>1</v>
      </c>
      <c r="O1565" t="str">
        <f>IF(_xlfn.XLOOKUP(C1565,Raw_Data_OS_23!$C$7:$C$4518,Raw_Data_OS_23!$C$7:$C$4518,"New_Claim")="New_Claim",IF(_xlfn.XLOOKUP(C1565,'Raw Data_OS_22'!$C$5:$C$4516,'Raw Data_OS_22'!$C$5:$C$4516,"New_Claim")="New_Claim",IF(I1565=$O$1,"F1","F2"),"Considered"),"Considered")</f>
        <v>Considered</v>
      </c>
      <c r="P1565" t="str" cm="1">
        <f t="array" ref="P1565">_xlfn.IFS(O1565="F1","F1",O1565="F2","F2",O1565="Considered",_xlfn.XLOOKUP(C1565,Raw_Data_OS_23!$C$7:$C$4518,Raw_Data_OS_23!$N$7:$N$4518,_xlfn.XLOOKUP(Raw_Data_Paid_23!C1565,'Raw Data_OS_22'!$C$5:$C$4516,'Raw Data_OS_22'!$O$5:$O$4516)))</f>
        <v>B2</v>
      </c>
      <c r="Q1565" t="str">
        <f t="shared" si="53"/>
        <v>B2</v>
      </c>
      <c r="R1565" t="str">
        <f t="shared" si="54"/>
        <v>2021Motor Private</v>
      </c>
    </row>
    <row r="1566" spans="2:18" x14ac:dyDescent="0.35">
      <c r="B1566" s="40"/>
      <c r="C1566" s="45" t="s">
        <v>3042</v>
      </c>
      <c r="D1566" s="46">
        <v>44325</v>
      </c>
      <c r="E1566" s="46">
        <v>44350</v>
      </c>
      <c r="F1566" s="47" t="s">
        <v>3908</v>
      </c>
      <c r="G1566" s="48">
        <v>-70000</v>
      </c>
      <c r="H1566" s="49">
        <v>45212</v>
      </c>
      <c r="I1566" s="44">
        <v>2021</v>
      </c>
      <c r="J1566" s="44">
        <v>2021</v>
      </c>
      <c r="K1566" s="44">
        <v>2023</v>
      </c>
      <c r="L1566" s="44" t="s">
        <v>2250</v>
      </c>
      <c r="M1566" s="44" t="s">
        <v>7295</v>
      </c>
      <c r="N1566" s="44">
        <v>0</v>
      </c>
      <c r="O1566" t="str">
        <f>IF(_xlfn.XLOOKUP(C1566,Raw_Data_OS_23!$C$7:$C$4518,Raw_Data_OS_23!$C$7:$C$4518,"New_Claim")="New_Claim",IF(_xlfn.XLOOKUP(C1566,'Raw Data_OS_22'!$C$5:$C$4516,'Raw Data_OS_22'!$C$5:$C$4516,"New_Claim")="New_Claim",IF(I1566=$O$1,"F1","F2"),"Considered"),"Considered")</f>
        <v>Considered</v>
      </c>
      <c r="P1566" t="str" cm="1">
        <f t="array" ref="P1566">_xlfn.IFS(O1566="F1","F1",O1566="F2","F2",O1566="Considered",_xlfn.XLOOKUP(C1566,Raw_Data_OS_23!$C$7:$C$4518,Raw_Data_OS_23!$N$7:$N$4518,_xlfn.XLOOKUP(Raw_Data_Paid_23!C1566,'Raw Data_OS_22'!$C$5:$C$4516,'Raw Data_OS_22'!$O$5:$O$4516)))</f>
        <v>B2</v>
      </c>
      <c r="Q1566" t="str">
        <f t="shared" si="53"/>
        <v>B2</v>
      </c>
      <c r="R1566" t="str">
        <f t="shared" si="54"/>
        <v>2021Motor Commercial</v>
      </c>
    </row>
    <row r="1567" spans="2:18" x14ac:dyDescent="0.35">
      <c r="B1567" s="40"/>
      <c r="C1567" s="45" t="s">
        <v>3042</v>
      </c>
      <c r="D1567" s="46">
        <v>44325</v>
      </c>
      <c r="E1567" s="46">
        <v>44350</v>
      </c>
      <c r="F1567" s="47" t="s">
        <v>3908</v>
      </c>
      <c r="G1567" s="48">
        <v>-30000</v>
      </c>
      <c r="H1567" s="49">
        <v>45212</v>
      </c>
      <c r="I1567" s="44">
        <v>2021</v>
      </c>
      <c r="J1567" s="44">
        <v>2021</v>
      </c>
      <c r="K1567" s="44">
        <v>2023</v>
      </c>
      <c r="L1567" s="44" t="s">
        <v>2250</v>
      </c>
      <c r="M1567" s="44" t="s">
        <v>7295</v>
      </c>
      <c r="N1567" s="44">
        <v>0</v>
      </c>
      <c r="O1567" t="str">
        <f>IF(_xlfn.XLOOKUP(C1567,Raw_Data_OS_23!$C$7:$C$4518,Raw_Data_OS_23!$C$7:$C$4518,"New_Claim")="New_Claim",IF(_xlfn.XLOOKUP(C1567,'Raw Data_OS_22'!$C$5:$C$4516,'Raw Data_OS_22'!$C$5:$C$4516,"New_Claim")="New_Claim",IF(I1567=$O$1,"F1","F2"),"Considered"),"Considered")</f>
        <v>Considered</v>
      </c>
      <c r="P1567" t="str" cm="1">
        <f t="array" ref="P1567">_xlfn.IFS(O1567="F1","F1",O1567="F2","F2",O1567="Considered",_xlfn.XLOOKUP(C1567,Raw_Data_OS_23!$C$7:$C$4518,Raw_Data_OS_23!$N$7:$N$4518,_xlfn.XLOOKUP(Raw_Data_Paid_23!C1567,'Raw Data_OS_22'!$C$5:$C$4516,'Raw Data_OS_22'!$O$5:$O$4516)))</f>
        <v>B2</v>
      </c>
      <c r="Q1567" t="str">
        <f t="shared" si="53"/>
        <v>B2</v>
      </c>
      <c r="R1567" t="str">
        <f t="shared" si="54"/>
        <v>2021Motor Commercial</v>
      </c>
    </row>
    <row r="1568" spans="2:18" x14ac:dyDescent="0.35">
      <c r="B1568" s="40"/>
      <c r="C1568" s="45" t="s">
        <v>3376</v>
      </c>
      <c r="D1568" s="46">
        <v>44427</v>
      </c>
      <c r="E1568" s="46">
        <v>44434</v>
      </c>
      <c r="F1568" s="47" t="s">
        <v>3910</v>
      </c>
      <c r="G1568" s="48">
        <v>125940</v>
      </c>
      <c r="H1568" s="49">
        <v>45212</v>
      </c>
      <c r="I1568" s="44">
        <v>2021</v>
      </c>
      <c r="J1568" s="44">
        <v>2021</v>
      </c>
      <c r="K1568" s="44">
        <v>2023</v>
      </c>
      <c r="L1568" s="44" t="s">
        <v>3073</v>
      </c>
      <c r="M1568" s="44" t="s">
        <v>7295</v>
      </c>
      <c r="N1568" s="44">
        <v>0</v>
      </c>
      <c r="O1568" t="str">
        <f>IF(_xlfn.XLOOKUP(C1568,Raw_Data_OS_23!$C$7:$C$4518,Raw_Data_OS_23!$C$7:$C$4518,"New_Claim")="New_Claim",IF(_xlfn.XLOOKUP(C1568,'Raw Data_OS_22'!$C$5:$C$4516,'Raw Data_OS_22'!$C$5:$C$4516,"New_Claim")="New_Claim",IF(I1568=$O$1,"F1","F2"),"Considered"),"Considered")</f>
        <v>Considered</v>
      </c>
      <c r="P1568" t="str" cm="1">
        <f t="array" ref="P1568">_xlfn.IFS(O1568="F1","F1",O1568="F2","F2",O1568="Considered",_xlfn.XLOOKUP(C1568,Raw_Data_OS_23!$C$7:$C$4518,Raw_Data_OS_23!$N$7:$N$4518,_xlfn.XLOOKUP(Raw_Data_Paid_23!C1568,'Raw Data_OS_22'!$C$5:$C$4516,'Raw Data_OS_22'!$O$5:$O$4516)))</f>
        <v>B2</v>
      </c>
      <c r="Q1568" t="str">
        <f t="shared" si="53"/>
        <v>B2</v>
      </c>
      <c r="R1568" t="str">
        <f t="shared" si="54"/>
        <v>2021Motor Private</v>
      </c>
    </row>
    <row r="1569" spans="2:18" x14ac:dyDescent="0.35">
      <c r="B1569" s="40"/>
      <c r="C1569" s="45" t="s">
        <v>3612</v>
      </c>
      <c r="D1569" s="46">
        <v>44483</v>
      </c>
      <c r="E1569" s="46">
        <v>44494</v>
      </c>
      <c r="F1569" s="47" t="s">
        <v>3910</v>
      </c>
      <c r="G1569" s="48">
        <v>150000</v>
      </c>
      <c r="H1569" s="49">
        <v>45212</v>
      </c>
      <c r="I1569" s="44">
        <v>2021</v>
      </c>
      <c r="J1569" s="44">
        <v>2021</v>
      </c>
      <c r="K1569" s="44">
        <v>2023</v>
      </c>
      <c r="L1569" s="44" t="s">
        <v>3138</v>
      </c>
      <c r="M1569" s="44" t="s">
        <v>7295</v>
      </c>
      <c r="N1569" s="44">
        <v>0</v>
      </c>
      <c r="O1569" t="str">
        <f>IF(_xlfn.XLOOKUP(C1569,Raw_Data_OS_23!$C$7:$C$4518,Raw_Data_OS_23!$C$7:$C$4518,"New_Claim")="New_Claim",IF(_xlfn.XLOOKUP(C1569,'Raw Data_OS_22'!$C$5:$C$4516,'Raw Data_OS_22'!$C$5:$C$4516,"New_Claim")="New_Claim",IF(I1569=$O$1,"F1","F2"),"Considered"),"Considered")</f>
        <v>Considered</v>
      </c>
      <c r="P1569" t="str" cm="1">
        <f t="array" ref="P1569">_xlfn.IFS(O1569="F1","F1",O1569="F2","F2",O1569="Considered",_xlfn.XLOOKUP(C1569,Raw_Data_OS_23!$C$7:$C$4518,Raw_Data_OS_23!$N$7:$N$4518,_xlfn.XLOOKUP(Raw_Data_Paid_23!C1569,'Raw Data_OS_22'!$C$5:$C$4516,'Raw Data_OS_22'!$O$5:$O$4516)))</f>
        <v>B2</v>
      </c>
      <c r="Q1569" t="str">
        <f t="shared" si="53"/>
        <v>B2</v>
      </c>
      <c r="R1569" t="str">
        <f t="shared" si="54"/>
        <v>2021Motor Private</v>
      </c>
    </row>
    <row r="1570" spans="2:18" x14ac:dyDescent="0.35">
      <c r="B1570" s="40"/>
      <c r="C1570" s="45" t="s">
        <v>2128</v>
      </c>
      <c r="D1570" s="46">
        <v>44187</v>
      </c>
      <c r="E1570" s="46">
        <v>44236</v>
      </c>
      <c r="F1570" s="47" t="s">
        <v>3910</v>
      </c>
      <c r="G1570" s="48">
        <v>168887</v>
      </c>
      <c r="H1570" s="49">
        <v>45212</v>
      </c>
      <c r="I1570" s="44">
        <v>2020</v>
      </c>
      <c r="J1570" s="44">
        <v>2021</v>
      </c>
      <c r="K1570" s="44">
        <v>2023</v>
      </c>
      <c r="L1570" s="44" t="s">
        <v>11</v>
      </c>
      <c r="M1570" s="44" t="s">
        <v>7295</v>
      </c>
      <c r="N1570" s="44">
        <v>1</v>
      </c>
      <c r="O1570" t="str">
        <f>IF(_xlfn.XLOOKUP(C1570,Raw_Data_OS_23!$C$7:$C$4518,Raw_Data_OS_23!$C$7:$C$4518,"New_Claim")="New_Claim",IF(_xlfn.XLOOKUP(C1570,'Raw Data_OS_22'!$C$5:$C$4516,'Raw Data_OS_22'!$C$5:$C$4516,"New_Claim")="New_Claim",IF(I1570=$O$1,"F1","F2"),"Considered"),"Considered")</f>
        <v>Considered</v>
      </c>
      <c r="P1570" t="str" cm="1">
        <f t="array" ref="P1570">_xlfn.IFS(O1570="F1","F1",O1570="F2","F2",O1570="Considered",_xlfn.XLOOKUP(C1570,Raw_Data_OS_23!$C$7:$C$4518,Raw_Data_OS_23!$N$7:$N$4518,_xlfn.XLOOKUP(Raw_Data_Paid_23!C1570,'Raw Data_OS_22'!$C$5:$C$4516,'Raw Data_OS_22'!$O$5:$O$4516)))</f>
        <v>B2</v>
      </c>
      <c r="Q1570" t="str">
        <f t="shared" si="53"/>
        <v>B2</v>
      </c>
      <c r="R1570" t="str">
        <f t="shared" si="54"/>
        <v>2020Motor Private</v>
      </c>
    </row>
    <row r="1571" spans="2:18" x14ac:dyDescent="0.35">
      <c r="B1571" s="40"/>
      <c r="C1571" s="45" t="s">
        <v>1006</v>
      </c>
      <c r="D1571" s="46">
        <v>44058</v>
      </c>
      <c r="E1571" s="46">
        <v>44058</v>
      </c>
      <c r="F1571" s="47" t="s">
        <v>3908</v>
      </c>
      <c r="G1571" s="48">
        <v>100000</v>
      </c>
      <c r="H1571" s="49">
        <v>45212</v>
      </c>
      <c r="I1571" s="44">
        <v>2020</v>
      </c>
      <c r="J1571" s="44">
        <v>2020</v>
      </c>
      <c r="K1571" s="44">
        <v>2023</v>
      </c>
      <c r="L1571" s="44" t="s">
        <v>35</v>
      </c>
      <c r="M1571" s="44" t="s">
        <v>7295</v>
      </c>
      <c r="N1571" s="44">
        <v>0</v>
      </c>
      <c r="O1571" t="str">
        <f>IF(_xlfn.XLOOKUP(C1571,Raw_Data_OS_23!$C$7:$C$4518,Raw_Data_OS_23!$C$7:$C$4518,"New_Claim")="New_Claim",IF(_xlfn.XLOOKUP(C1571,'Raw Data_OS_22'!$C$5:$C$4516,'Raw Data_OS_22'!$C$5:$C$4516,"New_Claim")="New_Claim",IF(I1571=$O$1,"F1","F2"),"Considered"),"Considered")</f>
        <v>Considered</v>
      </c>
      <c r="P1571" t="str" cm="1">
        <f t="array" ref="P1571">_xlfn.IFS(O1571="F1","F1",O1571="F2","F2",O1571="Considered",_xlfn.XLOOKUP(C1571,Raw_Data_OS_23!$C$7:$C$4518,Raw_Data_OS_23!$N$7:$N$4518,_xlfn.XLOOKUP(Raw_Data_Paid_23!C1571,'Raw Data_OS_22'!$C$5:$C$4516,'Raw Data_OS_22'!$O$5:$O$4516)))</f>
        <v>B2</v>
      </c>
      <c r="Q1571" t="str">
        <f t="shared" si="53"/>
        <v>B2</v>
      </c>
      <c r="R1571" t="str">
        <f t="shared" si="54"/>
        <v>2020Motor Commercial</v>
      </c>
    </row>
    <row r="1572" spans="2:18" x14ac:dyDescent="0.35">
      <c r="B1572" s="40"/>
      <c r="C1572" s="45" t="s">
        <v>6074</v>
      </c>
      <c r="D1572" s="46">
        <v>44529</v>
      </c>
      <c r="E1572" s="46">
        <v>44573</v>
      </c>
      <c r="F1572" s="47" t="s">
        <v>3908</v>
      </c>
      <c r="G1572" s="48">
        <v>199574</v>
      </c>
      <c r="H1572" s="49">
        <v>45212</v>
      </c>
      <c r="I1572" s="44">
        <v>2021</v>
      </c>
      <c r="J1572" s="44">
        <v>2022</v>
      </c>
      <c r="K1572" s="44">
        <v>2023</v>
      </c>
      <c r="L1572" s="44" t="s">
        <v>3138</v>
      </c>
      <c r="M1572" s="44" t="s">
        <v>7295</v>
      </c>
      <c r="N1572" s="44">
        <v>1</v>
      </c>
      <c r="O1572" t="str">
        <f>IF(_xlfn.XLOOKUP(C1572,Raw_Data_OS_23!$C$7:$C$4518,Raw_Data_OS_23!$C$7:$C$4518,"New_Claim")="New_Claim",IF(_xlfn.XLOOKUP(C1572,'Raw Data_OS_22'!$C$5:$C$4516,'Raw Data_OS_22'!$C$5:$C$4516,"New_Claim")="New_Claim",IF(I1572=$O$1,"F1","F2"),"Considered"),"Considered")</f>
        <v>Considered</v>
      </c>
      <c r="P1572" t="str" cm="1">
        <f t="array" ref="P1572">_xlfn.IFS(O1572="F1","F1",O1572="F2","F2",O1572="Considered",_xlfn.XLOOKUP(C1572,Raw_Data_OS_23!$C$7:$C$4518,Raw_Data_OS_23!$N$7:$N$4518,_xlfn.XLOOKUP(Raw_Data_Paid_23!C1572,'Raw Data_OS_22'!$C$5:$C$4516,'Raw Data_OS_22'!$O$5:$O$4516)))</f>
        <v>B2</v>
      </c>
      <c r="Q1572" t="str">
        <f t="shared" si="53"/>
        <v>B2</v>
      </c>
      <c r="R1572" t="str">
        <f t="shared" si="54"/>
        <v>2021Motor Commercial</v>
      </c>
    </row>
    <row r="1573" spans="2:18" x14ac:dyDescent="0.35">
      <c r="B1573" s="40"/>
      <c r="C1573" s="45" t="s">
        <v>125</v>
      </c>
      <c r="D1573" s="46">
        <v>44187</v>
      </c>
      <c r="E1573" s="46">
        <v>44208</v>
      </c>
      <c r="F1573" s="47" t="s">
        <v>3910</v>
      </c>
      <c r="G1573" s="48">
        <v>39300</v>
      </c>
      <c r="H1573" s="49">
        <v>45212</v>
      </c>
      <c r="I1573" s="44">
        <v>2020</v>
      </c>
      <c r="J1573" s="44">
        <v>2021</v>
      </c>
      <c r="K1573" s="44">
        <v>2023</v>
      </c>
      <c r="L1573" s="44" t="s">
        <v>11</v>
      </c>
      <c r="M1573" s="44" t="s">
        <v>7295</v>
      </c>
      <c r="N1573" s="44">
        <v>0</v>
      </c>
      <c r="O1573" t="str">
        <f>IF(_xlfn.XLOOKUP(C1573,Raw_Data_OS_23!$C$7:$C$4518,Raw_Data_OS_23!$C$7:$C$4518,"New_Claim")="New_Claim",IF(_xlfn.XLOOKUP(C1573,'Raw Data_OS_22'!$C$5:$C$4516,'Raw Data_OS_22'!$C$5:$C$4516,"New_Claim")="New_Claim",IF(I1573=$O$1,"F1","F2"),"Considered"),"Considered")</f>
        <v>Considered</v>
      </c>
      <c r="P1573" t="str" cm="1">
        <f t="array" ref="P1573">_xlfn.IFS(O1573="F1","F1",O1573="F2","F2",O1573="Considered",_xlfn.XLOOKUP(C1573,Raw_Data_OS_23!$C$7:$C$4518,Raw_Data_OS_23!$N$7:$N$4518,_xlfn.XLOOKUP(Raw_Data_Paid_23!C1573,'Raw Data_OS_22'!$C$5:$C$4516,'Raw Data_OS_22'!$O$5:$O$4516)))</f>
        <v>B2</v>
      </c>
      <c r="Q1573" t="str">
        <f t="shared" si="53"/>
        <v>B2</v>
      </c>
      <c r="R1573" t="str">
        <f t="shared" si="54"/>
        <v>2020Motor Private</v>
      </c>
    </row>
    <row r="1574" spans="2:18" x14ac:dyDescent="0.35">
      <c r="B1574" s="40"/>
      <c r="C1574" s="45" t="s">
        <v>7517</v>
      </c>
      <c r="D1574" s="46">
        <v>44987</v>
      </c>
      <c r="E1574" s="46">
        <v>44992</v>
      </c>
      <c r="F1574" s="47" t="s">
        <v>3910</v>
      </c>
      <c r="G1574" s="48">
        <v>100000</v>
      </c>
      <c r="H1574" s="49">
        <v>45215</v>
      </c>
      <c r="I1574" s="44">
        <v>2023</v>
      </c>
      <c r="J1574" s="44">
        <v>2023</v>
      </c>
      <c r="K1574" s="44">
        <v>2023</v>
      </c>
      <c r="L1574" s="44" t="s">
        <v>7201</v>
      </c>
      <c r="M1574" s="44" t="s">
        <v>7295</v>
      </c>
      <c r="N1574" s="44">
        <v>1</v>
      </c>
      <c r="O1574" t="str">
        <f>IF(_xlfn.XLOOKUP(C1574,Raw_Data_OS_23!$C$7:$C$4518,Raw_Data_OS_23!$C$7:$C$4518,"New_Claim")="New_Claim",IF(_xlfn.XLOOKUP(C1574,'Raw Data_OS_22'!$C$5:$C$4516,'Raw Data_OS_22'!$C$5:$C$4516,"New_Claim")="New_Claim",IF(I1574=$O$1,"F1","F2"),"Considered"),"Considered")</f>
        <v>Considered</v>
      </c>
      <c r="P1574" t="str" cm="1">
        <f t="array" ref="P1574">_xlfn.IFS(O1574="F1","F1",O1574="F2","F2",O1574="Considered",_xlfn.XLOOKUP(C1574,Raw_Data_OS_23!$C$7:$C$4518,Raw_Data_OS_23!$N$7:$N$4518,_xlfn.XLOOKUP(Raw_Data_Paid_23!C1574,'Raw Data_OS_22'!$C$5:$C$4516,'Raw Data_OS_22'!$O$5:$O$4516)))</f>
        <v>E1</v>
      </c>
      <c r="Q1574" t="str">
        <f t="shared" si="53"/>
        <v>E2</v>
      </c>
      <c r="R1574" t="str">
        <f t="shared" si="54"/>
        <v>2023Motor Private</v>
      </c>
    </row>
    <row r="1575" spans="2:18" x14ac:dyDescent="0.35">
      <c r="B1575" s="40"/>
      <c r="C1575" s="45" t="s">
        <v>1229</v>
      </c>
      <c r="D1575" s="46">
        <v>40760</v>
      </c>
      <c r="E1575" s="46">
        <v>40766</v>
      </c>
      <c r="F1575" s="47" t="s">
        <v>3908</v>
      </c>
      <c r="G1575" s="48">
        <v>35000</v>
      </c>
      <c r="H1575" s="49">
        <v>45215</v>
      </c>
      <c r="I1575" s="44">
        <v>2011</v>
      </c>
      <c r="J1575" s="44">
        <v>2011</v>
      </c>
      <c r="K1575" s="44">
        <v>2023</v>
      </c>
      <c r="L1575" s="44" t="s">
        <v>1230</v>
      </c>
      <c r="M1575" s="44" t="s">
        <v>7295</v>
      </c>
      <c r="N1575" s="44">
        <v>0</v>
      </c>
      <c r="O1575" t="str">
        <f>IF(_xlfn.XLOOKUP(C1575,Raw_Data_OS_23!$C$7:$C$4518,Raw_Data_OS_23!$C$7:$C$4518,"New_Claim")="New_Claim",IF(_xlfn.XLOOKUP(C1575,'Raw Data_OS_22'!$C$5:$C$4516,'Raw Data_OS_22'!$C$5:$C$4516,"New_Claim")="New_Claim",IF(I1575=$O$1,"F1","F2"),"Considered"),"Considered")</f>
        <v>Considered</v>
      </c>
      <c r="P1575" t="str" cm="1">
        <f t="array" ref="P1575">_xlfn.IFS(O1575="F1","F1",O1575="F2","F2",O1575="Considered",_xlfn.XLOOKUP(C1575,Raw_Data_OS_23!$C$7:$C$4518,Raw_Data_OS_23!$N$7:$N$4518,_xlfn.XLOOKUP(Raw_Data_Paid_23!C1575,'Raw Data_OS_22'!$C$5:$C$4516,'Raw Data_OS_22'!$O$5:$O$4516)))</f>
        <v>B2</v>
      </c>
      <c r="Q1575" t="str">
        <f t="shared" si="53"/>
        <v>B2</v>
      </c>
      <c r="R1575" t="str">
        <f t="shared" si="54"/>
        <v>2011Motor Commercial</v>
      </c>
    </row>
    <row r="1576" spans="2:18" x14ac:dyDescent="0.35">
      <c r="B1576" s="40"/>
      <c r="C1576" s="45" t="s">
        <v>1229</v>
      </c>
      <c r="D1576" s="46">
        <v>40760</v>
      </c>
      <c r="E1576" s="46">
        <v>40766</v>
      </c>
      <c r="F1576" s="47" t="s">
        <v>3908</v>
      </c>
      <c r="G1576" s="48">
        <v>250000</v>
      </c>
      <c r="H1576" s="49">
        <v>45215</v>
      </c>
      <c r="I1576" s="44">
        <v>2011</v>
      </c>
      <c r="J1576" s="44">
        <v>2011</v>
      </c>
      <c r="K1576" s="44">
        <v>2023</v>
      </c>
      <c r="L1576" s="44" t="s">
        <v>1230</v>
      </c>
      <c r="M1576" s="44" t="s">
        <v>7295</v>
      </c>
      <c r="N1576" s="44">
        <v>0</v>
      </c>
      <c r="O1576" t="str">
        <f>IF(_xlfn.XLOOKUP(C1576,Raw_Data_OS_23!$C$7:$C$4518,Raw_Data_OS_23!$C$7:$C$4518,"New_Claim")="New_Claim",IF(_xlfn.XLOOKUP(C1576,'Raw Data_OS_22'!$C$5:$C$4516,'Raw Data_OS_22'!$C$5:$C$4516,"New_Claim")="New_Claim",IF(I1576=$O$1,"F1","F2"),"Considered"),"Considered")</f>
        <v>Considered</v>
      </c>
      <c r="P1576" t="str" cm="1">
        <f t="array" ref="P1576">_xlfn.IFS(O1576="F1","F1",O1576="F2","F2",O1576="Considered",_xlfn.XLOOKUP(C1576,Raw_Data_OS_23!$C$7:$C$4518,Raw_Data_OS_23!$N$7:$N$4518,_xlfn.XLOOKUP(Raw_Data_Paid_23!C1576,'Raw Data_OS_22'!$C$5:$C$4516,'Raw Data_OS_22'!$O$5:$O$4516)))</f>
        <v>B2</v>
      </c>
      <c r="Q1576" t="str">
        <f t="shared" si="53"/>
        <v>B2</v>
      </c>
      <c r="R1576" t="str">
        <f t="shared" si="54"/>
        <v>2011Motor Commercial</v>
      </c>
    </row>
    <row r="1577" spans="2:18" x14ac:dyDescent="0.35">
      <c r="B1577" s="40"/>
      <c r="C1577" s="45" t="s">
        <v>1229</v>
      </c>
      <c r="D1577" s="46">
        <v>40760</v>
      </c>
      <c r="E1577" s="46">
        <v>40766</v>
      </c>
      <c r="F1577" s="47" t="s">
        <v>3908</v>
      </c>
      <c r="G1577" s="48">
        <v>250000</v>
      </c>
      <c r="H1577" s="49">
        <v>45215</v>
      </c>
      <c r="I1577" s="44">
        <v>2011</v>
      </c>
      <c r="J1577" s="44">
        <v>2011</v>
      </c>
      <c r="K1577" s="44">
        <v>2023</v>
      </c>
      <c r="L1577" s="44" t="s">
        <v>1230</v>
      </c>
      <c r="M1577" s="44" t="s">
        <v>7295</v>
      </c>
      <c r="N1577" s="44">
        <v>0</v>
      </c>
      <c r="O1577" t="str">
        <f>IF(_xlfn.XLOOKUP(C1577,Raw_Data_OS_23!$C$7:$C$4518,Raw_Data_OS_23!$C$7:$C$4518,"New_Claim")="New_Claim",IF(_xlfn.XLOOKUP(C1577,'Raw Data_OS_22'!$C$5:$C$4516,'Raw Data_OS_22'!$C$5:$C$4516,"New_Claim")="New_Claim",IF(I1577=$O$1,"F1","F2"),"Considered"),"Considered")</f>
        <v>Considered</v>
      </c>
      <c r="P1577" t="str" cm="1">
        <f t="array" ref="P1577">_xlfn.IFS(O1577="F1","F1",O1577="F2","F2",O1577="Considered",_xlfn.XLOOKUP(C1577,Raw_Data_OS_23!$C$7:$C$4518,Raw_Data_OS_23!$N$7:$N$4518,_xlfn.XLOOKUP(Raw_Data_Paid_23!C1577,'Raw Data_OS_22'!$C$5:$C$4516,'Raw Data_OS_22'!$O$5:$O$4516)))</f>
        <v>B2</v>
      </c>
      <c r="Q1577" t="str">
        <f t="shared" si="53"/>
        <v>B2</v>
      </c>
      <c r="R1577" t="str">
        <f t="shared" si="54"/>
        <v>2011Motor Commercial</v>
      </c>
    </row>
    <row r="1578" spans="2:18" x14ac:dyDescent="0.35">
      <c r="B1578" s="40"/>
      <c r="C1578" s="45" t="s">
        <v>1261</v>
      </c>
      <c r="D1578" s="46">
        <v>43091</v>
      </c>
      <c r="E1578" s="46">
        <v>43438</v>
      </c>
      <c r="F1578" s="47" t="s">
        <v>3908</v>
      </c>
      <c r="G1578" s="48">
        <v>100000</v>
      </c>
      <c r="H1578" s="49">
        <v>45215</v>
      </c>
      <c r="I1578" s="44">
        <v>2017</v>
      </c>
      <c r="J1578" s="44">
        <v>2018</v>
      </c>
      <c r="K1578" s="44">
        <v>2023</v>
      </c>
      <c r="L1578" s="44" t="s">
        <v>671</v>
      </c>
      <c r="M1578" s="44" t="s">
        <v>7295</v>
      </c>
      <c r="N1578" s="44">
        <v>0</v>
      </c>
      <c r="O1578" t="str">
        <f>IF(_xlfn.XLOOKUP(C1578,Raw_Data_OS_23!$C$7:$C$4518,Raw_Data_OS_23!$C$7:$C$4518,"New_Claim")="New_Claim",IF(_xlfn.XLOOKUP(C1578,'Raw Data_OS_22'!$C$5:$C$4516,'Raw Data_OS_22'!$C$5:$C$4516,"New_Claim")="New_Claim",IF(I1578=$O$1,"F1","F2"),"Considered"),"Considered")</f>
        <v>Considered</v>
      </c>
      <c r="P1578" t="str" cm="1">
        <f t="array" ref="P1578">_xlfn.IFS(O1578="F1","F1",O1578="F2","F2",O1578="Considered",_xlfn.XLOOKUP(C1578,Raw_Data_OS_23!$C$7:$C$4518,Raw_Data_OS_23!$N$7:$N$4518,_xlfn.XLOOKUP(Raw_Data_Paid_23!C1578,'Raw Data_OS_22'!$C$5:$C$4516,'Raw Data_OS_22'!$O$5:$O$4516)))</f>
        <v>B2</v>
      </c>
      <c r="Q1578" t="str">
        <f t="shared" si="53"/>
        <v>B2</v>
      </c>
      <c r="R1578" t="str">
        <f t="shared" si="54"/>
        <v>2017Motor Commercial</v>
      </c>
    </row>
    <row r="1579" spans="2:18" x14ac:dyDescent="0.35">
      <c r="B1579" s="40"/>
      <c r="C1579" s="45" t="s">
        <v>7504</v>
      </c>
      <c r="D1579" s="46">
        <v>44944</v>
      </c>
      <c r="E1579" s="46">
        <v>44952</v>
      </c>
      <c r="F1579" s="47" t="s">
        <v>3910</v>
      </c>
      <c r="G1579" s="48">
        <v>50000</v>
      </c>
      <c r="H1579" s="49">
        <v>45215</v>
      </c>
      <c r="I1579" s="44">
        <v>2023</v>
      </c>
      <c r="J1579" s="44">
        <v>2023</v>
      </c>
      <c r="K1579" s="44">
        <v>2023</v>
      </c>
      <c r="L1579" s="44" t="s">
        <v>7201</v>
      </c>
      <c r="M1579" s="44" t="s">
        <v>7295</v>
      </c>
      <c r="N1579" s="44">
        <v>1</v>
      </c>
      <c r="O1579" t="str">
        <f>IF(_xlfn.XLOOKUP(C1579,Raw_Data_OS_23!$C$7:$C$4518,Raw_Data_OS_23!$C$7:$C$4518,"New_Claim")="New_Claim",IF(_xlfn.XLOOKUP(C1579,'Raw Data_OS_22'!$C$5:$C$4516,'Raw Data_OS_22'!$C$5:$C$4516,"New_Claim")="New_Claim",IF(I1579=$O$1,"F1","F2"),"Considered"),"Considered")</f>
        <v>Considered</v>
      </c>
      <c r="P1579" t="str" cm="1">
        <f t="array" ref="P1579">_xlfn.IFS(O1579="F1","F1",O1579="F2","F2",O1579="Considered",_xlfn.XLOOKUP(C1579,Raw_Data_OS_23!$C$7:$C$4518,Raw_Data_OS_23!$N$7:$N$4518,_xlfn.XLOOKUP(Raw_Data_Paid_23!C1579,'Raw Data_OS_22'!$C$5:$C$4516,'Raw Data_OS_22'!$O$5:$O$4516)))</f>
        <v>E1</v>
      </c>
      <c r="Q1579" t="str">
        <f t="shared" si="53"/>
        <v>E2</v>
      </c>
      <c r="R1579" t="str">
        <f t="shared" si="54"/>
        <v>2023Motor Private</v>
      </c>
    </row>
    <row r="1580" spans="2:18" x14ac:dyDescent="0.35">
      <c r="B1580" s="40"/>
      <c r="C1580" s="45" t="s">
        <v>164</v>
      </c>
      <c r="D1580" s="46">
        <v>44022</v>
      </c>
      <c r="E1580" s="46">
        <v>44022</v>
      </c>
      <c r="F1580" s="47" t="s">
        <v>3908</v>
      </c>
      <c r="G1580" s="48">
        <v>60000</v>
      </c>
      <c r="H1580" s="49">
        <v>45216</v>
      </c>
      <c r="I1580" s="44">
        <v>2020</v>
      </c>
      <c r="J1580" s="44">
        <v>2020</v>
      </c>
      <c r="K1580" s="44">
        <v>2023</v>
      </c>
      <c r="L1580" s="44" t="s">
        <v>35</v>
      </c>
      <c r="M1580" s="44" t="s">
        <v>7295</v>
      </c>
      <c r="N1580" s="44">
        <v>0</v>
      </c>
      <c r="O1580" t="str">
        <f>IF(_xlfn.XLOOKUP(C1580,Raw_Data_OS_23!$C$7:$C$4518,Raw_Data_OS_23!$C$7:$C$4518,"New_Claim")="New_Claim",IF(_xlfn.XLOOKUP(C1580,'Raw Data_OS_22'!$C$5:$C$4516,'Raw Data_OS_22'!$C$5:$C$4516,"New_Claim")="New_Claim",IF(I1580=$O$1,"F1","F2"),"Considered"),"Considered")</f>
        <v>Considered</v>
      </c>
      <c r="P1580" t="str" cm="1">
        <f t="array" ref="P1580">_xlfn.IFS(O1580="F1","F1",O1580="F2","F2",O1580="Considered",_xlfn.XLOOKUP(C1580,Raw_Data_OS_23!$C$7:$C$4518,Raw_Data_OS_23!$N$7:$N$4518,_xlfn.XLOOKUP(Raw_Data_Paid_23!C1580,'Raw Data_OS_22'!$C$5:$C$4516,'Raw Data_OS_22'!$O$5:$O$4516)))</f>
        <v>B2</v>
      </c>
      <c r="Q1580" t="str">
        <f t="shared" si="53"/>
        <v>B2</v>
      </c>
      <c r="R1580" t="str">
        <f t="shared" si="54"/>
        <v>2020Motor Commercial</v>
      </c>
    </row>
    <row r="1581" spans="2:18" x14ac:dyDescent="0.35">
      <c r="B1581" s="40"/>
      <c r="C1581" s="45" t="s">
        <v>164</v>
      </c>
      <c r="D1581" s="46">
        <v>44022</v>
      </c>
      <c r="E1581" s="46">
        <v>44022</v>
      </c>
      <c r="F1581" s="47" t="s">
        <v>3908</v>
      </c>
      <c r="G1581" s="48">
        <v>40000</v>
      </c>
      <c r="H1581" s="49">
        <v>45216</v>
      </c>
      <c r="I1581" s="44">
        <v>2020</v>
      </c>
      <c r="J1581" s="44">
        <v>2020</v>
      </c>
      <c r="K1581" s="44">
        <v>2023</v>
      </c>
      <c r="L1581" s="44" t="s">
        <v>35</v>
      </c>
      <c r="M1581" s="44" t="s">
        <v>7295</v>
      </c>
      <c r="N1581" s="44">
        <v>0</v>
      </c>
      <c r="O1581" t="str">
        <f>IF(_xlfn.XLOOKUP(C1581,Raw_Data_OS_23!$C$7:$C$4518,Raw_Data_OS_23!$C$7:$C$4518,"New_Claim")="New_Claim",IF(_xlfn.XLOOKUP(C1581,'Raw Data_OS_22'!$C$5:$C$4516,'Raw Data_OS_22'!$C$5:$C$4516,"New_Claim")="New_Claim",IF(I1581=$O$1,"F1","F2"),"Considered"),"Considered")</f>
        <v>Considered</v>
      </c>
      <c r="P1581" t="str" cm="1">
        <f t="array" ref="P1581">_xlfn.IFS(O1581="F1","F1",O1581="F2","F2",O1581="Considered",_xlfn.XLOOKUP(C1581,Raw_Data_OS_23!$C$7:$C$4518,Raw_Data_OS_23!$N$7:$N$4518,_xlfn.XLOOKUP(Raw_Data_Paid_23!C1581,'Raw Data_OS_22'!$C$5:$C$4516,'Raw Data_OS_22'!$O$5:$O$4516)))</f>
        <v>B2</v>
      </c>
      <c r="Q1581" t="str">
        <f t="shared" si="53"/>
        <v>B2</v>
      </c>
      <c r="R1581" t="str">
        <f t="shared" si="54"/>
        <v>2020Motor Commercial</v>
      </c>
    </row>
    <row r="1582" spans="2:18" x14ac:dyDescent="0.35">
      <c r="B1582" s="40"/>
      <c r="C1582" s="45" t="s">
        <v>3685</v>
      </c>
      <c r="D1582" s="46">
        <v>44454</v>
      </c>
      <c r="E1582" s="46">
        <v>44508</v>
      </c>
      <c r="F1582" s="47" t="s">
        <v>3910</v>
      </c>
      <c r="G1582" s="48">
        <v>50000</v>
      </c>
      <c r="H1582" s="49">
        <v>45217</v>
      </c>
      <c r="I1582" s="44">
        <v>2021</v>
      </c>
      <c r="J1582" s="44">
        <v>2021</v>
      </c>
      <c r="K1582" s="44">
        <v>2023</v>
      </c>
      <c r="L1582" s="44" t="s">
        <v>3073</v>
      </c>
      <c r="M1582" s="44" t="s">
        <v>7295</v>
      </c>
      <c r="N1582" s="44">
        <v>0</v>
      </c>
      <c r="O1582" t="str">
        <f>IF(_xlfn.XLOOKUP(C1582,Raw_Data_OS_23!$C$7:$C$4518,Raw_Data_OS_23!$C$7:$C$4518,"New_Claim")="New_Claim",IF(_xlfn.XLOOKUP(C1582,'Raw Data_OS_22'!$C$5:$C$4516,'Raw Data_OS_22'!$C$5:$C$4516,"New_Claim")="New_Claim",IF(I1582=$O$1,"F1","F2"),"Considered"),"Considered")</f>
        <v>Considered</v>
      </c>
      <c r="P1582" t="str" cm="1">
        <f t="array" ref="P1582">_xlfn.IFS(O1582="F1","F1",O1582="F2","F2",O1582="Considered",_xlfn.XLOOKUP(C1582,Raw_Data_OS_23!$C$7:$C$4518,Raw_Data_OS_23!$N$7:$N$4518,_xlfn.XLOOKUP(Raw_Data_Paid_23!C1582,'Raw Data_OS_22'!$C$5:$C$4516,'Raw Data_OS_22'!$O$5:$O$4516)))</f>
        <v>B2</v>
      </c>
      <c r="Q1582" t="str">
        <f t="shared" si="53"/>
        <v>B2</v>
      </c>
      <c r="R1582" t="str">
        <f t="shared" si="54"/>
        <v>2021Motor Private</v>
      </c>
    </row>
    <row r="1583" spans="2:18" x14ac:dyDescent="0.35">
      <c r="B1583" s="40"/>
      <c r="C1583" s="45" t="s">
        <v>3685</v>
      </c>
      <c r="D1583" s="46">
        <v>44454</v>
      </c>
      <c r="E1583" s="46">
        <v>44508</v>
      </c>
      <c r="F1583" s="47" t="s">
        <v>3910</v>
      </c>
      <c r="G1583" s="48">
        <v>30000</v>
      </c>
      <c r="H1583" s="49">
        <v>45217</v>
      </c>
      <c r="I1583" s="44">
        <v>2021</v>
      </c>
      <c r="J1583" s="44">
        <v>2021</v>
      </c>
      <c r="K1583" s="44">
        <v>2023</v>
      </c>
      <c r="L1583" s="44" t="s">
        <v>3073</v>
      </c>
      <c r="M1583" s="44" t="s">
        <v>7295</v>
      </c>
      <c r="N1583" s="44">
        <v>0</v>
      </c>
      <c r="O1583" t="str">
        <f>IF(_xlfn.XLOOKUP(C1583,Raw_Data_OS_23!$C$7:$C$4518,Raw_Data_OS_23!$C$7:$C$4518,"New_Claim")="New_Claim",IF(_xlfn.XLOOKUP(C1583,'Raw Data_OS_22'!$C$5:$C$4516,'Raw Data_OS_22'!$C$5:$C$4516,"New_Claim")="New_Claim",IF(I1583=$O$1,"F1","F2"),"Considered"),"Considered")</f>
        <v>Considered</v>
      </c>
      <c r="P1583" t="str" cm="1">
        <f t="array" ref="P1583">_xlfn.IFS(O1583="F1","F1",O1583="F2","F2",O1583="Considered",_xlfn.XLOOKUP(C1583,Raw_Data_OS_23!$C$7:$C$4518,Raw_Data_OS_23!$N$7:$N$4518,_xlfn.XLOOKUP(Raw_Data_Paid_23!C1583,'Raw Data_OS_22'!$C$5:$C$4516,'Raw Data_OS_22'!$O$5:$O$4516)))</f>
        <v>B2</v>
      </c>
      <c r="Q1583" t="str">
        <f t="shared" si="53"/>
        <v>B2</v>
      </c>
      <c r="R1583" t="str">
        <f t="shared" si="54"/>
        <v>2021Motor Private</v>
      </c>
    </row>
    <row r="1584" spans="2:18" x14ac:dyDescent="0.35">
      <c r="B1584" s="40"/>
      <c r="C1584" s="45" t="s">
        <v>3685</v>
      </c>
      <c r="D1584" s="46">
        <v>44454</v>
      </c>
      <c r="E1584" s="46">
        <v>44508</v>
      </c>
      <c r="F1584" s="47" t="s">
        <v>3910</v>
      </c>
      <c r="G1584" s="48">
        <v>200000</v>
      </c>
      <c r="H1584" s="49">
        <v>45217</v>
      </c>
      <c r="I1584" s="44">
        <v>2021</v>
      </c>
      <c r="J1584" s="44">
        <v>2021</v>
      </c>
      <c r="K1584" s="44">
        <v>2023</v>
      </c>
      <c r="L1584" s="44" t="s">
        <v>3073</v>
      </c>
      <c r="M1584" s="44" t="s">
        <v>7295</v>
      </c>
      <c r="N1584" s="44">
        <v>0</v>
      </c>
      <c r="O1584" t="str">
        <f>IF(_xlfn.XLOOKUP(C1584,Raw_Data_OS_23!$C$7:$C$4518,Raw_Data_OS_23!$C$7:$C$4518,"New_Claim")="New_Claim",IF(_xlfn.XLOOKUP(C1584,'Raw Data_OS_22'!$C$5:$C$4516,'Raw Data_OS_22'!$C$5:$C$4516,"New_Claim")="New_Claim",IF(I1584=$O$1,"F1","F2"),"Considered"),"Considered")</f>
        <v>Considered</v>
      </c>
      <c r="P1584" t="str" cm="1">
        <f t="array" ref="P1584">_xlfn.IFS(O1584="F1","F1",O1584="F2","F2",O1584="Considered",_xlfn.XLOOKUP(C1584,Raw_Data_OS_23!$C$7:$C$4518,Raw_Data_OS_23!$N$7:$N$4518,_xlfn.XLOOKUP(Raw_Data_Paid_23!C1584,'Raw Data_OS_22'!$C$5:$C$4516,'Raw Data_OS_22'!$O$5:$O$4516)))</f>
        <v>B2</v>
      </c>
      <c r="Q1584" t="str">
        <f t="shared" si="53"/>
        <v>B2</v>
      </c>
      <c r="R1584" t="str">
        <f t="shared" si="54"/>
        <v>2021Motor Private</v>
      </c>
    </row>
    <row r="1585" spans="2:18" x14ac:dyDescent="0.35">
      <c r="B1585" s="40"/>
      <c r="C1585" s="45" t="s">
        <v>1619</v>
      </c>
      <c r="D1585" s="46">
        <v>41157</v>
      </c>
      <c r="E1585" s="46">
        <v>41169</v>
      </c>
      <c r="F1585" s="47" t="s">
        <v>3910</v>
      </c>
      <c r="G1585" s="48">
        <v>60000</v>
      </c>
      <c r="H1585" s="49">
        <v>45217</v>
      </c>
      <c r="I1585" s="44">
        <v>2012</v>
      </c>
      <c r="J1585" s="44">
        <v>2012</v>
      </c>
      <c r="K1585" s="44">
        <v>2023</v>
      </c>
      <c r="L1585" s="44" t="s">
        <v>1611</v>
      </c>
      <c r="M1585" s="44" t="s">
        <v>7295</v>
      </c>
      <c r="N1585" s="44">
        <v>1</v>
      </c>
      <c r="O1585" t="str">
        <f>IF(_xlfn.XLOOKUP(C1585,Raw_Data_OS_23!$C$7:$C$4518,Raw_Data_OS_23!$C$7:$C$4518,"New_Claim")="New_Claim",IF(_xlfn.XLOOKUP(C1585,'Raw Data_OS_22'!$C$5:$C$4516,'Raw Data_OS_22'!$C$5:$C$4516,"New_Claim")="New_Claim",IF(I1585=$O$1,"F1","F2"),"Considered"),"Considered")</f>
        <v>Considered</v>
      </c>
      <c r="P1585" t="str" cm="1">
        <f t="array" ref="P1585">_xlfn.IFS(O1585="F1","F1",O1585="F2","F2",O1585="Considered",_xlfn.XLOOKUP(C1585,Raw_Data_OS_23!$C$7:$C$4518,Raw_Data_OS_23!$N$7:$N$4518,_xlfn.XLOOKUP(Raw_Data_Paid_23!C1585,'Raw Data_OS_22'!$C$5:$C$4516,'Raw Data_OS_22'!$O$5:$O$4516)))</f>
        <v>B2</v>
      </c>
      <c r="Q1585" t="str">
        <f t="shared" si="53"/>
        <v>B2</v>
      </c>
      <c r="R1585" t="str">
        <f t="shared" si="54"/>
        <v>2012Motor Private</v>
      </c>
    </row>
    <row r="1586" spans="2:18" x14ac:dyDescent="0.35">
      <c r="B1586" s="40"/>
      <c r="C1586" s="45" t="s">
        <v>1619</v>
      </c>
      <c r="D1586" s="46">
        <v>41157</v>
      </c>
      <c r="E1586" s="46">
        <v>41169</v>
      </c>
      <c r="F1586" s="47" t="s">
        <v>3910</v>
      </c>
      <c r="G1586" s="48">
        <v>250000</v>
      </c>
      <c r="H1586" s="49">
        <v>45217</v>
      </c>
      <c r="I1586" s="44">
        <v>2012</v>
      </c>
      <c r="J1586" s="44">
        <v>2012</v>
      </c>
      <c r="K1586" s="44">
        <v>2023</v>
      </c>
      <c r="L1586" s="44" t="s">
        <v>1611</v>
      </c>
      <c r="M1586" s="44" t="s">
        <v>7295</v>
      </c>
      <c r="N1586" s="44">
        <v>0</v>
      </c>
      <c r="O1586" t="str">
        <f>IF(_xlfn.XLOOKUP(C1586,Raw_Data_OS_23!$C$7:$C$4518,Raw_Data_OS_23!$C$7:$C$4518,"New_Claim")="New_Claim",IF(_xlfn.XLOOKUP(C1586,'Raw Data_OS_22'!$C$5:$C$4516,'Raw Data_OS_22'!$C$5:$C$4516,"New_Claim")="New_Claim",IF(I1586=$O$1,"F1","F2"),"Considered"),"Considered")</f>
        <v>Considered</v>
      </c>
      <c r="P1586" t="str" cm="1">
        <f t="array" ref="P1586">_xlfn.IFS(O1586="F1","F1",O1586="F2","F2",O1586="Considered",_xlfn.XLOOKUP(C1586,Raw_Data_OS_23!$C$7:$C$4518,Raw_Data_OS_23!$N$7:$N$4518,_xlfn.XLOOKUP(Raw_Data_Paid_23!C1586,'Raw Data_OS_22'!$C$5:$C$4516,'Raw Data_OS_22'!$O$5:$O$4516)))</f>
        <v>B2</v>
      </c>
      <c r="Q1586" t="str">
        <f t="shared" si="53"/>
        <v>B2</v>
      </c>
      <c r="R1586" t="str">
        <f t="shared" si="54"/>
        <v>2012Motor Private</v>
      </c>
    </row>
    <row r="1587" spans="2:18" x14ac:dyDescent="0.35">
      <c r="B1587" s="40"/>
      <c r="C1587" s="45" t="s">
        <v>1619</v>
      </c>
      <c r="D1587" s="46">
        <v>41157</v>
      </c>
      <c r="E1587" s="46">
        <v>41169</v>
      </c>
      <c r="F1587" s="47" t="s">
        <v>3910</v>
      </c>
      <c r="G1587" s="48">
        <v>150000</v>
      </c>
      <c r="H1587" s="49">
        <v>45217</v>
      </c>
      <c r="I1587" s="44">
        <v>2012</v>
      </c>
      <c r="J1587" s="44">
        <v>2012</v>
      </c>
      <c r="K1587" s="44">
        <v>2023</v>
      </c>
      <c r="L1587" s="44" t="s">
        <v>1611</v>
      </c>
      <c r="M1587" s="44" t="s">
        <v>7295</v>
      </c>
      <c r="N1587" s="44">
        <v>0</v>
      </c>
      <c r="O1587" t="str">
        <f>IF(_xlfn.XLOOKUP(C1587,Raw_Data_OS_23!$C$7:$C$4518,Raw_Data_OS_23!$C$7:$C$4518,"New_Claim")="New_Claim",IF(_xlfn.XLOOKUP(C1587,'Raw Data_OS_22'!$C$5:$C$4516,'Raw Data_OS_22'!$C$5:$C$4516,"New_Claim")="New_Claim",IF(I1587=$O$1,"F1","F2"),"Considered"),"Considered")</f>
        <v>Considered</v>
      </c>
      <c r="P1587" t="str" cm="1">
        <f t="array" ref="P1587">_xlfn.IFS(O1587="F1","F1",O1587="F2","F2",O1587="Considered",_xlfn.XLOOKUP(C1587,Raw_Data_OS_23!$C$7:$C$4518,Raw_Data_OS_23!$N$7:$N$4518,_xlfn.XLOOKUP(Raw_Data_Paid_23!C1587,'Raw Data_OS_22'!$C$5:$C$4516,'Raw Data_OS_22'!$O$5:$O$4516)))</f>
        <v>B2</v>
      </c>
      <c r="Q1587" t="str">
        <f t="shared" si="53"/>
        <v>B2</v>
      </c>
      <c r="R1587" t="str">
        <f t="shared" si="54"/>
        <v>2012Motor Private</v>
      </c>
    </row>
    <row r="1588" spans="2:18" x14ac:dyDescent="0.35">
      <c r="B1588" s="40"/>
      <c r="C1588" s="45" t="s">
        <v>1619</v>
      </c>
      <c r="D1588" s="46">
        <v>41157</v>
      </c>
      <c r="E1588" s="46">
        <v>41169</v>
      </c>
      <c r="F1588" s="47" t="s">
        <v>3910</v>
      </c>
      <c r="G1588" s="48">
        <v>30000</v>
      </c>
      <c r="H1588" s="49">
        <v>45217</v>
      </c>
      <c r="I1588" s="44">
        <v>2012</v>
      </c>
      <c r="J1588" s="44">
        <v>2012</v>
      </c>
      <c r="K1588" s="44">
        <v>2023</v>
      </c>
      <c r="L1588" s="44" t="s">
        <v>1611</v>
      </c>
      <c r="M1588" s="44" t="s">
        <v>7295</v>
      </c>
      <c r="N1588" s="44">
        <v>0</v>
      </c>
      <c r="O1588" t="str">
        <f>IF(_xlfn.XLOOKUP(C1588,Raw_Data_OS_23!$C$7:$C$4518,Raw_Data_OS_23!$C$7:$C$4518,"New_Claim")="New_Claim",IF(_xlfn.XLOOKUP(C1588,'Raw Data_OS_22'!$C$5:$C$4516,'Raw Data_OS_22'!$C$5:$C$4516,"New_Claim")="New_Claim",IF(I1588=$O$1,"F1","F2"),"Considered"),"Considered")</f>
        <v>Considered</v>
      </c>
      <c r="P1588" t="str" cm="1">
        <f t="array" ref="P1588">_xlfn.IFS(O1588="F1","F1",O1588="F2","F2",O1588="Considered",_xlfn.XLOOKUP(C1588,Raw_Data_OS_23!$C$7:$C$4518,Raw_Data_OS_23!$N$7:$N$4518,_xlfn.XLOOKUP(Raw_Data_Paid_23!C1588,'Raw Data_OS_22'!$C$5:$C$4516,'Raw Data_OS_22'!$O$5:$O$4516)))</f>
        <v>B2</v>
      </c>
      <c r="Q1588" t="str">
        <f t="shared" si="53"/>
        <v>B2</v>
      </c>
      <c r="R1588" t="str">
        <f t="shared" si="54"/>
        <v>2012Motor Private</v>
      </c>
    </row>
    <row r="1589" spans="2:18" x14ac:dyDescent="0.35">
      <c r="B1589" s="40"/>
      <c r="C1589" s="45" t="s">
        <v>2868</v>
      </c>
      <c r="D1589" s="46">
        <v>44307</v>
      </c>
      <c r="E1589" s="46">
        <v>44308</v>
      </c>
      <c r="F1589" s="47" t="s">
        <v>3910</v>
      </c>
      <c r="G1589" s="48">
        <v>60000</v>
      </c>
      <c r="H1589" s="49">
        <v>45217</v>
      </c>
      <c r="I1589" s="44">
        <v>2021</v>
      </c>
      <c r="J1589" s="44">
        <v>2021</v>
      </c>
      <c r="K1589" s="44">
        <v>2023</v>
      </c>
      <c r="L1589" s="44" t="s">
        <v>2250</v>
      </c>
      <c r="M1589" s="44" t="s">
        <v>7295</v>
      </c>
      <c r="N1589" s="44">
        <v>0</v>
      </c>
      <c r="O1589" t="str">
        <f>IF(_xlfn.XLOOKUP(C1589,Raw_Data_OS_23!$C$7:$C$4518,Raw_Data_OS_23!$C$7:$C$4518,"New_Claim")="New_Claim",IF(_xlfn.XLOOKUP(C1589,'Raw Data_OS_22'!$C$5:$C$4516,'Raw Data_OS_22'!$C$5:$C$4516,"New_Claim")="New_Claim",IF(I1589=$O$1,"F1","F2"),"Considered"),"Considered")</f>
        <v>Considered</v>
      </c>
      <c r="P1589" t="str" cm="1">
        <f t="array" ref="P1589">_xlfn.IFS(O1589="F1","F1",O1589="F2","F2",O1589="Considered",_xlfn.XLOOKUP(C1589,Raw_Data_OS_23!$C$7:$C$4518,Raw_Data_OS_23!$N$7:$N$4518,_xlfn.XLOOKUP(Raw_Data_Paid_23!C1589,'Raw Data_OS_22'!$C$5:$C$4516,'Raw Data_OS_22'!$O$5:$O$4516)))</f>
        <v>B2</v>
      </c>
      <c r="Q1589" t="str">
        <f t="shared" si="53"/>
        <v>B2</v>
      </c>
      <c r="R1589" t="str">
        <f t="shared" si="54"/>
        <v>2021Motor Private</v>
      </c>
    </row>
    <row r="1590" spans="2:18" x14ac:dyDescent="0.35">
      <c r="B1590" s="40"/>
      <c r="C1590" s="45" t="s">
        <v>2868</v>
      </c>
      <c r="D1590" s="46">
        <v>44307</v>
      </c>
      <c r="E1590" s="46">
        <v>44308</v>
      </c>
      <c r="F1590" s="47" t="s">
        <v>3910</v>
      </c>
      <c r="G1590" s="48">
        <v>140650</v>
      </c>
      <c r="H1590" s="49">
        <v>45217</v>
      </c>
      <c r="I1590" s="44">
        <v>2021</v>
      </c>
      <c r="J1590" s="44">
        <v>2021</v>
      </c>
      <c r="K1590" s="44">
        <v>2023</v>
      </c>
      <c r="L1590" s="44" t="s">
        <v>2250</v>
      </c>
      <c r="M1590" s="44" t="s">
        <v>7295</v>
      </c>
      <c r="N1590" s="44">
        <v>0</v>
      </c>
      <c r="O1590" t="str">
        <f>IF(_xlfn.XLOOKUP(C1590,Raw_Data_OS_23!$C$7:$C$4518,Raw_Data_OS_23!$C$7:$C$4518,"New_Claim")="New_Claim",IF(_xlfn.XLOOKUP(C1590,'Raw Data_OS_22'!$C$5:$C$4516,'Raw Data_OS_22'!$C$5:$C$4516,"New_Claim")="New_Claim",IF(I1590=$O$1,"F1","F2"),"Considered"),"Considered")</f>
        <v>Considered</v>
      </c>
      <c r="P1590" t="str" cm="1">
        <f t="array" ref="P1590">_xlfn.IFS(O1590="F1","F1",O1590="F2","F2",O1590="Considered",_xlfn.XLOOKUP(C1590,Raw_Data_OS_23!$C$7:$C$4518,Raw_Data_OS_23!$N$7:$N$4518,_xlfn.XLOOKUP(Raw_Data_Paid_23!C1590,'Raw Data_OS_22'!$C$5:$C$4516,'Raw Data_OS_22'!$O$5:$O$4516)))</f>
        <v>B2</v>
      </c>
      <c r="Q1590" t="str">
        <f t="shared" si="53"/>
        <v>B2</v>
      </c>
      <c r="R1590" t="str">
        <f t="shared" si="54"/>
        <v>2021Motor Private</v>
      </c>
    </row>
    <row r="1591" spans="2:18" x14ac:dyDescent="0.35">
      <c r="B1591" s="40"/>
      <c r="C1591" s="45" t="s">
        <v>2868</v>
      </c>
      <c r="D1591" s="46">
        <v>44307</v>
      </c>
      <c r="E1591" s="46">
        <v>44308</v>
      </c>
      <c r="F1591" s="47" t="s">
        <v>3910</v>
      </c>
      <c r="G1591" s="48">
        <v>60000</v>
      </c>
      <c r="H1591" s="49">
        <v>45217</v>
      </c>
      <c r="I1591" s="44">
        <v>2021</v>
      </c>
      <c r="J1591" s="44">
        <v>2021</v>
      </c>
      <c r="K1591" s="44">
        <v>2023</v>
      </c>
      <c r="L1591" s="44" t="s">
        <v>2250</v>
      </c>
      <c r="M1591" s="44" t="s">
        <v>7295</v>
      </c>
      <c r="N1591" s="44">
        <v>0</v>
      </c>
      <c r="O1591" t="str">
        <f>IF(_xlfn.XLOOKUP(C1591,Raw_Data_OS_23!$C$7:$C$4518,Raw_Data_OS_23!$C$7:$C$4518,"New_Claim")="New_Claim",IF(_xlfn.XLOOKUP(C1591,'Raw Data_OS_22'!$C$5:$C$4516,'Raw Data_OS_22'!$C$5:$C$4516,"New_Claim")="New_Claim",IF(I1591=$O$1,"F1","F2"),"Considered"),"Considered")</f>
        <v>Considered</v>
      </c>
      <c r="P1591" t="str" cm="1">
        <f t="array" ref="P1591">_xlfn.IFS(O1591="F1","F1",O1591="F2","F2",O1591="Considered",_xlfn.XLOOKUP(C1591,Raw_Data_OS_23!$C$7:$C$4518,Raw_Data_OS_23!$N$7:$N$4518,_xlfn.XLOOKUP(Raw_Data_Paid_23!C1591,'Raw Data_OS_22'!$C$5:$C$4516,'Raw Data_OS_22'!$O$5:$O$4516)))</f>
        <v>B2</v>
      </c>
      <c r="Q1591" t="str">
        <f t="shared" si="53"/>
        <v>B2</v>
      </c>
      <c r="R1591" t="str">
        <f t="shared" si="54"/>
        <v>2021Motor Private</v>
      </c>
    </row>
    <row r="1592" spans="2:18" x14ac:dyDescent="0.35">
      <c r="B1592" s="40"/>
      <c r="C1592" s="45" t="s">
        <v>7259</v>
      </c>
      <c r="D1592" s="46">
        <v>45155</v>
      </c>
      <c r="E1592" s="46">
        <v>45159</v>
      </c>
      <c r="F1592" s="47" t="s">
        <v>3910</v>
      </c>
      <c r="G1592" s="48">
        <v>158000</v>
      </c>
      <c r="H1592" s="49">
        <v>45218</v>
      </c>
      <c r="I1592" s="44">
        <v>2023</v>
      </c>
      <c r="J1592" s="44">
        <v>2023</v>
      </c>
      <c r="K1592" s="44">
        <v>2023</v>
      </c>
      <c r="L1592" s="44" t="s">
        <v>7210</v>
      </c>
      <c r="M1592" s="44" t="s">
        <v>7295</v>
      </c>
      <c r="N1592" s="44">
        <v>1</v>
      </c>
      <c r="O1592" t="str">
        <f>IF(_xlfn.XLOOKUP(C1592,Raw_Data_OS_23!$C$7:$C$4518,Raw_Data_OS_23!$C$7:$C$4518,"New_Claim")="New_Claim",IF(_xlfn.XLOOKUP(C1592,'Raw Data_OS_22'!$C$5:$C$4516,'Raw Data_OS_22'!$C$5:$C$4516,"New_Claim")="New_Claim",IF(I1592=$O$1,"F1","F2"),"Considered"),"Considered")</f>
        <v>Considered</v>
      </c>
      <c r="P1592" t="str" cm="1">
        <f t="array" ref="P1592">_xlfn.IFS(O1592="F1","F1",O1592="F2","F2",O1592="Considered",_xlfn.XLOOKUP(C1592,Raw_Data_OS_23!$C$7:$C$4518,Raw_Data_OS_23!$N$7:$N$4518,_xlfn.XLOOKUP(Raw_Data_Paid_23!C1592,'Raw Data_OS_22'!$C$5:$C$4516,'Raw Data_OS_22'!$O$5:$O$4516)))</f>
        <v>E1</v>
      </c>
      <c r="Q1592" t="str">
        <f t="shared" si="53"/>
        <v>E2</v>
      </c>
      <c r="R1592" t="str">
        <f t="shared" si="54"/>
        <v>2023Motor Private</v>
      </c>
    </row>
    <row r="1593" spans="2:18" x14ac:dyDescent="0.35">
      <c r="B1593" s="40"/>
      <c r="C1593" s="45" t="s">
        <v>7265</v>
      </c>
      <c r="D1593" s="46">
        <v>45166</v>
      </c>
      <c r="E1593" s="46">
        <v>45169</v>
      </c>
      <c r="F1593" s="47" t="s">
        <v>3910</v>
      </c>
      <c r="G1593" s="48">
        <v>140000</v>
      </c>
      <c r="H1593" s="49">
        <v>45218</v>
      </c>
      <c r="I1593" s="44">
        <v>2023</v>
      </c>
      <c r="J1593" s="44">
        <v>2023</v>
      </c>
      <c r="K1593" s="44">
        <v>2023</v>
      </c>
      <c r="L1593" s="44" t="s">
        <v>7210</v>
      </c>
      <c r="M1593" s="44" t="s">
        <v>7295</v>
      </c>
      <c r="N1593" s="44">
        <v>1</v>
      </c>
      <c r="O1593" t="str">
        <f>IF(_xlfn.XLOOKUP(C1593,Raw_Data_OS_23!$C$7:$C$4518,Raw_Data_OS_23!$C$7:$C$4518,"New_Claim")="New_Claim",IF(_xlfn.XLOOKUP(C1593,'Raw Data_OS_22'!$C$5:$C$4516,'Raw Data_OS_22'!$C$5:$C$4516,"New_Claim")="New_Claim",IF(I1593=$O$1,"F1","F2"),"Considered"),"Considered")</f>
        <v>Considered</v>
      </c>
      <c r="P1593" t="str" cm="1">
        <f t="array" ref="P1593">_xlfn.IFS(O1593="F1","F1",O1593="F2","F2",O1593="Considered",_xlfn.XLOOKUP(C1593,Raw_Data_OS_23!$C$7:$C$4518,Raw_Data_OS_23!$N$7:$N$4518,_xlfn.XLOOKUP(Raw_Data_Paid_23!C1593,'Raw Data_OS_22'!$C$5:$C$4516,'Raw Data_OS_22'!$O$5:$O$4516)))</f>
        <v>E1</v>
      </c>
      <c r="Q1593" t="str">
        <f t="shared" si="53"/>
        <v>E2</v>
      </c>
      <c r="R1593" t="str">
        <f t="shared" si="54"/>
        <v>2023Motor Private</v>
      </c>
    </row>
    <row r="1594" spans="2:18" x14ac:dyDescent="0.35">
      <c r="B1594" s="40"/>
      <c r="C1594" s="45" t="s">
        <v>2196</v>
      </c>
      <c r="D1594" s="46">
        <v>38892</v>
      </c>
      <c r="E1594" s="46">
        <v>38903</v>
      </c>
      <c r="F1594" s="47" t="s">
        <v>3910</v>
      </c>
      <c r="G1594" s="48">
        <v>65000</v>
      </c>
      <c r="H1594" s="49">
        <v>45218</v>
      </c>
      <c r="I1594" s="44">
        <v>2006</v>
      </c>
      <c r="J1594" s="44">
        <v>2006</v>
      </c>
      <c r="K1594" s="44">
        <v>2023</v>
      </c>
      <c r="L1594" s="44" t="s">
        <v>2197</v>
      </c>
      <c r="M1594" s="44" t="s">
        <v>7295</v>
      </c>
      <c r="N1594" s="44">
        <v>1</v>
      </c>
      <c r="O1594" t="str">
        <f>IF(_xlfn.XLOOKUP(C1594,Raw_Data_OS_23!$C$7:$C$4518,Raw_Data_OS_23!$C$7:$C$4518,"New_Claim")="New_Claim",IF(_xlfn.XLOOKUP(C1594,'Raw Data_OS_22'!$C$5:$C$4516,'Raw Data_OS_22'!$C$5:$C$4516,"New_Claim")="New_Claim",IF(I1594=$O$1,"F1","F2"),"Considered"),"Considered")</f>
        <v>Considered</v>
      </c>
      <c r="P1594" t="str" cm="1">
        <f t="array" ref="P1594">_xlfn.IFS(O1594="F1","F1",O1594="F2","F2",O1594="Considered",_xlfn.XLOOKUP(C1594,Raw_Data_OS_23!$C$7:$C$4518,Raw_Data_OS_23!$N$7:$N$4518,_xlfn.XLOOKUP(Raw_Data_Paid_23!C1594,'Raw Data_OS_22'!$C$5:$C$4516,'Raw Data_OS_22'!$O$5:$O$4516)))</f>
        <v>B2</v>
      </c>
      <c r="Q1594" t="str">
        <f t="shared" si="53"/>
        <v>B2</v>
      </c>
      <c r="R1594" t="str">
        <f t="shared" si="54"/>
        <v>2006Motor Private</v>
      </c>
    </row>
    <row r="1595" spans="2:18" x14ac:dyDescent="0.35">
      <c r="B1595" s="40"/>
      <c r="C1595" s="45" t="s">
        <v>2196</v>
      </c>
      <c r="D1595" s="46">
        <v>38892</v>
      </c>
      <c r="E1595" s="46">
        <v>38903</v>
      </c>
      <c r="F1595" s="47" t="s">
        <v>3910</v>
      </c>
      <c r="G1595" s="48">
        <v>65000</v>
      </c>
      <c r="H1595" s="49">
        <v>45218</v>
      </c>
      <c r="I1595" s="44">
        <v>2006</v>
      </c>
      <c r="J1595" s="44">
        <v>2006</v>
      </c>
      <c r="K1595" s="44">
        <v>2023</v>
      </c>
      <c r="L1595" s="44" t="s">
        <v>2197</v>
      </c>
      <c r="M1595" s="44" t="s">
        <v>7295</v>
      </c>
      <c r="N1595" s="44">
        <v>0</v>
      </c>
      <c r="O1595" t="str">
        <f>IF(_xlfn.XLOOKUP(C1595,Raw_Data_OS_23!$C$7:$C$4518,Raw_Data_OS_23!$C$7:$C$4518,"New_Claim")="New_Claim",IF(_xlfn.XLOOKUP(C1595,'Raw Data_OS_22'!$C$5:$C$4516,'Raw Data_OS_22'!$C$5:$C$4516,"New_Claim")="New_Claim",IF(I1595=$O$1,"F1","F2"),"Considered"),"Considered")</f>
        <v>Considered</v>
      </c>
      <c r="P1595" t="str" cm="1">
        <f t="array" ref="P1595">_xlfn.IFS(O1595="F1","F1",O1595="F2","F2",O1595="Considered",_xlfn.XLOOKUP(C1595,Raw_Data_OS_23!$C$7:$C$4518,Raw_Data_OS_23!$N$7:$N$4518,_xlfn.XLOOKUP(Raw_Data_Paid_23!C1595,'Raw Data_OS_22'!$C$5:$C$4516,'Raw Data_OS_22'!$O$5:$O$4516)))</f>
        <v>B2</v>
      </c>
      <c r="Q1595" t="str">
        <f t="shared" si="53"/>
        <v>B2</v>
      </c>
      <c r="R1595" t="str">
        <f t="shared" si="54"/>
        <v>2006Motor Private</v>
      </c>
    </row>
    <row r="1596" spans="2:18" x14ac:dyDescent="0.35">
      <c r="B1596" s="40"/>
      <c r="C1596" s="45" t="s">
        <v>2196</v>
      </c>
      <c r="D1596" s="46">
        <v>38892</v>
      </c>
      <c r="E1596" s="46">
        <v>38903</v>
      </c>
      <c r="F1596" s="47" t="s">
        <v>3910</v>
      </c>
      <c r="G1596" s="48">
        <v>65000</v>
      </c>
      <c r="H1596" s="49">
        <v>45218</v>
      </c>
      <c r="I1596" s="44">
        <v>2006</v>
      </c>
      <c r="J1596" s="44">
        <v>2006</v>
      </c>
      <c r="K1596" s="44">
        <v>2023</v>
      </c>
      <c r="L1596" s="44" t="s">
        <v>2197</v>
      </c>
      <c r="M1596" s="44" t="s">
        <v>7295</v>
      </c>
      <c r="N1596" s="44">
        <v>0</v>
      </c>
      <c r="O1596" t="str">
        <f>IF(_xlfn.XLOOKUP(C1596,Raw_Data_OS_23!$C$7:$C$4518,Raw_Data_OS_23!$C$7:$C$4518,"New_Claim")="New_Claim",IF(_xlfn.XLOOKUP(C1596,'Raw Data_OS_22'!$C$5:$C$4516,'Raw Data_OS_22'!$C$5:$C$4516,"New_Claim")="New_Claim",IF(I1596=$O$1,"F1","F2"),"Considered"),"Considered")</f>
        <v>Considered</v>
      </c>
      <c r="P1596" t="str" cm="1">
        <f t="array" ref="P1596">_xlfn.IFS(O1596="F1","F1",O1596="F2","F2",O1596="Considered",_xlfn.XLOOKUP(C1596,Raw_Data_OS_23!$C$7:$C$4518,Raw_Data_OS_23!$N$7:$N$4518,_xlfn.XLOOKUP(Raw_Data_Paid_23!C1596,'Raw Data_OS_22'!$C$5:$C$4516,'Raw Data_OS_22'!$O$5:$O$4516)))</f>
        <v>B2</v>
      </c>
      <c r="Q1596" t="str">
        <f t="shared" si="53"/>
        <v>B2</v>
      </c>
      <c r="R1596" t="str">
        <f t="shared" si="54"/>
        <v>2006Motor Private</v>
      </c>
    </row>
    <row r="1597" spans="2:18" x14ac:dyDescent="0.35">
      <c r="B1597" s="40"/>
      <c r="C1597" s="45" t="s">
        <v>2196</v>
      </c>
      <c r="D1597" s="46">
        <v>38892</v>
      </c>
      <c r="E1597" s="46">
        <v>38903</v>
      </c>
      <c r="F1597" s="47" t="s">
        <v>3910</v>
      </c>
      <c r="G1597" s="48">
        <v>65000</v>
      </c>
      <c r="H1597" s="49">
        <v>45218</v>
      </c>
      <c r="I1597" s="44">
        <v>2006</v>
      </c>
      <c r="J1597" s="44">
        <v>2006</v>
      </c>
      <c r="K1597" s="44">
        <v>2023</v>
      </c>
      <c r="L1597" s="44" t="s">
        <v>2197</v>
      </c>
      <c r="M1597" s="44" t="s">
        <v>7295</v>
      </c>
      <c r="N1597" s="44">
        <v>0</v>
      </c>
      <c r="O1597" t="str">
        <f>IF(_xlfn.XLOOKUP(C1597,Raw_Data_OS_23!$C$7:$C$4518,Raw_Data_OS_23!$C$7:$C$4518,"New_Claim")="New_Claim",IF(_xlfn.XLOOKUP(C1597,'Raw Data_OS_22'!$C$5:$C$4516,'Raw Data_OS_22'!$C$5:$C$4516,"New_Claim")="New_Claim",IF(I1597=$O$1,"F1","F2"),"Considered"),"Considered")</f>
        <v>Considered</v>
      </c>
      <c r="P1597" t="str" cm="1">
        <f t="array" ref="P1597">_xlfn.IFS(O1597="F1","F1",O1597="F2","F2",O1597="Considered",_xlfn.XLOOKUP(C1597,Raw_Data_OS_23!$C$7:$C$4518,Raw_Data_OS_23!$N$7:$N$4518,_xlfn.XLOOKUP(Raw_Data_Paid_23!C1597,'Raw Data_OS_22'!$C$5:$C$4516,'Raw Data_OS_22'!$O$5:$O$4516)))</f>
        <v>B2</v>
      </c>
      <c r="Q1597" t="str">
        <f t="shared" si="53"/>
        <v>B2</v>
      </c>
      <c r="R1597" t="str">
        <f t="shared" si="54"/>
        <v>2006Motor Private</v>
      </c>
    </row>
    <row r="1598" spans="2:18" x14ac:dyDescent="0.35">
      <c r="B1598" s="40"/>
      <c r="C1598" s="45" t="s">
        <v>1006</v>
      </c>
      <c r="D1598" s="46">
        <v>44058</v>
      </c>
      <c r="E1598" s="46">
        <v>44058</v>
      </c>
      <c r="F1598" s="47" t="s">
        <v>3908</v>
      </c>
      <c r="G1598" s="48">
        <v>100000</v>
      </c>
      <c r="H1598" s="49">
        <v>45218</v>
      </c>
      <c r="I1598" s="44">
        <v>2020</v>
      </c>
      <c r="J1598" s="44">
        <v>2020</v>
      </c>
      <c r="K1598" s="44">
        <v>2023</v>
      </c>
      <c r="L1598" s="44" t="s">
        <v>35</v>
      </c>
      <c r="M1598" s="44" t="s">
        <v>7295</v>
      </c>
      <c r="N1598" s="44">
        <v>0</v>
      </c>
      <c r="O1598" t="str">
        <f>IF(_xlfn.XLOOKUP(C1598,Raw_Data_OS_23!$C$7:$C$4518,Raw_Data_OS_23!$C$7:$C$4518,"New_Claim")="New_Claim",IF(_xlfn.XLOOKUP(C1598,'Raw Data_OS_22'!$C$5:$C$4516,'Raw Data_OS_22'!$C$5:$C$4516,"New_Claim")="New_Claim",IF(I1598=$O$1,"F1","F2"),"Considered"),"Considered")</f>
        <v>Considered</v>
      </c>
      <c r="P1598" t="str" cm="1">
        <f t="array" ref="P1598">_xlfn.IFS(O1598="F1","F1",O1598="F2","F2",O1598="Considered",_xlfn.XLOOKUP(C1598,Raw_Data_OS_23!$C$7:$C$4518,Raw_Data_OS_23!$N$7:$N$4518,_xlfn.XLOOKUP(Raw_Data_Paid_23!C1598,'Raw Data_OS_22'!$C$5:$C$4516,'Raw Data_OS_22'!$O$5:$O$4516)))</f>
        <v>B2</v>
      </c>
      <c r="Q1598" t="str">
        <f t="shared" si="53"/>
        <v>B2</v>
      </c>
      <c r="R1598" t="str">
        <f t="shared" si="54"/>
        <v>2020Motor Commercial</v>
      </c>
    </row>
    <row r="1599" spans="2:18" x14ac:dyDescent="0.35">
      <c r="B1599" s="40"/>
      <c r="C1599" s="45" t="s">
        <v>6025</v>
      </c>
      <c r="D1599" s="46">
        <v>44537</v>
      </c>
      <c r="E1599" s="46">
        <v>44564</v>
      </c>
      <c r="F1599" s="47" t="s">
        <v>3908</v>
      </c>
      <c r="G1599" s="48">
        <v>150000</v>
      </c>
      <c r="H1599" s="49">
        <v>45218</v>
      </c>
      <c r="I1599" s="44">
        <v>2021</v>
      </c>
      <c r="J1599" s="44">
        <v>2022</v>
      </c>
      <c r="K1599" s="44">
        <v>2023</v>
      </c>
      <c r="L1599" s="44" t="s">
        <v>3138</v>
      </c>
      <c r="M1599" s="44" t="s">
        <v>7295</v>
      </c>
      <c r="N1599" s="44">
        <v>0</v>
      </c>
      <c r="O1599" t="str">
        <f>IF(_xlfn.XLOOKUP(C1599,Raw_Data_OS_23!$C$7:$C$4518,Raw_Data_OS_23!$C$7:$C$4518,"New_Claim")="New_Claim",IF(_xlfn.XLOOKUP(C1599,'Raw Data_OS_22'!$C$5:$C$4516,'Raw Data_OS_22'!$C$5:$C$4516,"New_Claim")="New_Claim",IF(I1599=$O$1,"F1","F2"),"Considered"),"Considered")</f>
        <v>Considered</v>
      </c>
      <c r="P1599" t="str" cm="1">
        <f t="array" ref="P1599">_xlfn.IFS(O1599="F1","F1",O1599="F2","F2",O1599="Considered",_xlfn.XLOOKUP(C1599,Raw_Data_OS_23!$C$7:$C$4518,Raw_Data_OS_23!$N$7:$N$4518,_xlfn.XLOOKUP(Raw_Data_Paid_23!C1599,'Raw Data_OS_22'!$C$5:$C$4516,'Raw Data_OS_22'!$O$5:$O$4516)))</f>
        <v>B2</v>
      </c>
      <c r="Q1599" t="str">
        <f t="shared" si="53"/>
        <v>B2</v>
      </c>
      <c r="R1599" t="str">
        <f t="shared" si="54"/>
        <v>2021Motor Commercial</v>
      </c>
    </row>
    <row r="1600" spans="2:18" x14ac:dyDescent="0.35">
      <c r="B1600" s="40"/>
      <c r="C1600" s="45" t="s">
        <v>7387</v>
      </c>
      <c r="D1600" s="46">
        <v>45183</v>
      </c>
      <c r="E1600" s="46">
        <v>45195</v>
      </c>
      <c r="F1600" s="47" t="s">
        <v>4199</v>
      </c>
      <c r="G1600" s="48">
        <v>90000</v>
      </c>
      <c r="H1600" s="49">
        <v>45218</v>
      </c>
      <c r="I1600" s="44">
        <v>2023</v>
      </c>
      <c r="J1600" s="44">
        <v>2023</v>
      </c>
      <c r="K1600" s="44">
        <v>2023</v>
      </c>
      <c r="L1600" s="44" t="s">
        <v>7210</v>
      </c>
      <c r="M1600" s="44" t="s">
        <v>7295</v>
      </c>
      <c r="N1600" s="44">
        <v>1</v>
      </c>
      <c r="O1600" t="str">
        <f>IF(_xlfn.XLOOKUP(C1600,Raw_Data_OS_23!$C$7:$C$4518,Raw_Data_OS_23!$C$7:$C$4518,"New_Claim")="New_Claim",IF(_xlfn.XLOOKUP(C1600,'Raw Data_OS_22'!$C$5:$C$4516,'Raw Data_OS_22'!$C$5:$C$4516,"New_Claim")="New_Claim",IF(I1600=$O$1,"F1","F2"),"Considered"),"Considered")</f>
        <v>Considered</v>
      </c>
      <c r="P1600" t="str" cm="1">
        <f t="array" ref="P1600">_xlfn.IFS(O1600="F1","F1",O1600="F2","F2",O1600="Considered",_xlfn.XLOOKUP(C1600,Raw_Data_OS_23!$C$7:$C$4518,Raw_Data_OS_23!$N$7:$N$4518,_xlfn.XLOOKUP(Raw_Data_Paid_23!C1600,'Raw Data_OS_22'!$C$5:$C$4516,'Raw Data_OS_22'!$O$5:$O$4516)))</f>
        <v>E1</v>
      </c>
      <c r="Q1600" t="str">
        <f t="shared" si="53"/>
        <v>E2</v>
      </c>
      <c r="R1600" t="str">
        <f t="shared" si="54"/>
        <v>2023Theft</v>
      </c>
    </row>
    <row r="1601" spans="2:18" x14ac:dyDescent="0.35">
      <c r="B1601" s="40"/>
      <c r="C1601" s="45" t="s">
        <v>6191</v>
      </c>
      <c r="D1601" s="46">
        <v>44586</v>
      </c>
      <c r="E1601" s="46">
        <v>44599</v>
      </c>
      <c r="F1601" s="47" t="s">
        <v>3910</v>
      </c>
      <c r="G1601" s="48">
        <v>171500</v>
      </c>
      <c r="H1601" s="49">
        <v>45222</v>
      </c>
      <c r="I1601" s="44">
        <v>2022</v>
      </c>
      <c r="J1601" s="44">
        <v>2022</v>
      </c>
      <c r="K1601" s="44">
        <v>2023</v>
      </c>
      <c r="L1601" s="44" t="s">
        <v>6021</v>
      </c>
      <c r="M1601" s="44" t="s">
        <v>7295</v>
      </c>
      <c r="N1601" s="44">
        <v>0</v>
      </c>
      <c r="O1601" t="str">
        <f>IF(_xlfn.XLOOKUP(C1601,Raw_Data_OS_23!$C$7:$C$4518,Raw_Data_OS_23!$C$7:$C$4518,"New_Claim")="New_Claim",IF(_xlfn.XLOOKUP(C1601,'Raw Data_OS_22'!$C$5:$C$4516,'Raw Data_OS_22'!$C$5:$C$4516,"New_Claim")="New_Claim",IF(I1601=$O$1,"F1","F2"),"Considered"),"Considered")</f>
        <v>Considered</v>
      </c>
      <c r="P1601" t="str" cm="1">
        <f t="array" ref="P1601">_xlfn.IFS(O1601="F1","F1",O1601="F2","F2",O1601="Considered",_xlfn.XLOOKUP(C1601,Raw_Data_OS_23!$C$7:$C$4518,Raw_Data_OS_23!$N$7:$N$4518,_xlfn.XLOOKUP(Raw_Data_Paid_23!C1601,'Raw Data_OS_22'!$C$5:$C$4516,'Raw Data_OS_22'!$O$5:$O$4516)))</f>
        <v>B2</v>
      </c>
      <c r="Q1601" t="str">
        <f t="shared" si="53"/>
        <v>B2</v>
      </c>
      <c r="R1601" t="str">
        <f t="shared" si="54"/>
        <v>2022Motor Private</v>
      </c>
    </row>
    <row r="1602" spans="2:18" x14ac:dyDescent="0.35">
      <c r="B1602" s="40"/>
      <c r="C1602" s="45" t="s">
        <v>6268</v>
      </c>
      <c r="D1602" s="46">
        <v>44622</v>
      </c>
      <c r="E1602" s="46">
        <v>44623</v>
      </c>
      <c r="F1602" s="47" t="s">
        <v>3910</v>
      </c>
      <c r="G1602" s="48">
        <v>175000</v>
      </c>
      <c r="H1602" s="49">
        <v>45222</v>
      </c>
      <c r="I1602" s="44">
        <v>2022</v>
      </c>
      <c r="J1602" s="44">
        <v>2022</v>
      </c>
      <c r="K1602" s="44">
        <v>2023</v>
      </c>
      <c r="L1602" s="44" t="s">
        <v>6021</v>
      </c>
      <c r="M1602" s="44" t="s">
        <v>7295</v>
      </c>
      <c r="N1602" s="44">
        <v>0</v>
      </c>
      <c r="O1602" t="str">
        <f>IF(_xlfn.XLOOKUP(C1602,Raw_Data_OS_23!$C$7:$C$4518,Raw_Data_OS_23!$C$7:$C$4518,"New_Claim")="New_Claim",IF(_xlfn.XLOOKUP(C1602,'Raw Data_OS_22'!$C$5:$C$4516,'Raw Data_OS_22'!$C$5:$C$4516,"New_Claim")="New_Claim",IF(I1602=$O$1,"F1","F2"),"Considered"),"Considered")</f>
        <v>Considered</v>
      </c>
      <c r="P1602" t="str" cm="1">
        <f t="array" ref="P1602">_xlfn.IFS(O1602="F1","F1",O1602="F2","F2",O1602="Considered",_xlfn.XLOOKUP(C1602,Raw_Data_OS_23!$C$7:$C$4518,Raw_Data_OS_23!$N$7:$N$4518,_xlfn.XLOOKUP(Raw_Data_Paid_23!C1602,'Raw Data_OS_22'!$C$5:$C$4516,'Raw Data_OS_22'!$O$5:$O$4516)))</f>
        <v>B2</v>
      </c>
      <c r="Q1602" t="str">
        <f t="shared" si="53"/>
        <v>B2</v>
      </c>
      <c r="R1602" t="str">
        <f t="shared" si="54"/>
        <v>2022Motor Private</v>
      </c>
    </row>
    <row r="1603" spans="2:18" x14ac:dyDescent="0.35">
      <c r="B1603" s="40"/>
      <c r="C1603" s="45" t="s">
        <v>6213</v>
      </c>
      <c r="D1603" s="46">
        <v>44596</v>
      </c>
      <c r="E1603" s="46">
        <v>44606</v>
      </c>
      <c r="F1603" s="47" t="s">
        <v>3910</v>
      </c>
      <c r="G1603" s="48">
        <v>165000</v>
      </c>
      <c r="H1603" s="49">
        <v>45222</v>
      </c>
      <c r="I1603" s="44">
        <v>2022</v>
      </c>
      <c r="J1603" s="44">
        <v>2022</v>
      </c>
      <c r="K1603" s="44">
        <v>2023</v>
      </c>
      <c r="L1603" s="44" t="s">
        <v>6021</v>
      </c>
      <c r="M1603" s="44" t="s">
        <v>7295</v>
      </c>
      <c r="N1603" s="44">
        <v>0</v>
      </c>
      <c r="O1603" t="str">
        <f>IF(_xlfn.XLOOKUP(C1603,Raw_Data_OS_23!$C$7:$C$4518,Raw_Data_OS_23!$C$7:$C$4518,"New_Claim")="New_Claim",IF(_xlfn.XLOOKUP(C1603,'Raw Data_OS_22'!$C$5:$C$4516,'Raw Data_OS_22'!$C$5:$C$4516,"New_Claim")="New_Claim",IF(I1603=$O$1,"F1","F2"),"Considered"),"Considered")</f>
        <v>Considered</v>
      </c>
      <c r="P1603" t="str" cm="1">
        <f t="array" ref="P1603">_xlfn.IFS(O1603="F1","F1",O1603="F2","F2",O1603="Considered",_xlfn.XLOOKUP(C1603,Raw_Data_OS_23!$C$7:$C$4518,Raw_Data_OS_23!$N$7:$N$4518,_xlfn.XLOOKUP(Raw_Data_Paid_23!C1603,'Raw Data_OS_22'!$C$5:$C$4516,'Raw Data_OS_22'!$O$5:$O$4516)))</f>
        <v>B2</v>
      </c>
      <c r="Q1603" t="str">
        <f t="shared" si="53"/>
        <v>B2</v>
      </c>
      <c r="R1603" t="str">
        <f t="shared" si="54"/>
        <v>2022Motor Private</v>
      </c>
    </row>
    <row r="1604" spans="2:18" x14ac:dyDescent="0.35">
      <c r="B1604" s="40"/>
      <c r="C1604" s="45" t="s">
        <v>6421</v>
      </c>
      <c r="D1604" s="46">
        <v>44661</v>
      </c>
      <c r="E1604" s="46">
        <v>44662</v>
      </c>
      <c r="F1604" s="47" t="s">
        <v>3910</v>
      </c>
      <c r="G1604" s="48">
        <v>124500</v>
      </c>
      <c r="H1604" s="49">
        <v>45222</v>
      </c>
      <c r="I1604" s="44">
        <v>2022</v>
      </c>
      <c r="J1604" s="44">
        <v>2022</v>
      </c>
      <c r="K1604" s="44">
        <v>2023</v>
      </c>
      <c r="L1604" s="44" t="s">
        <v>6406</v>
      </c>
      <c r="M1604" s="44" t="s">
        <v>7295</v>
      </c>
      <c r="N1604" s="44">
        <v>0</v>
      </c>
      <c r="O1604" t="str">
        <f>IF(_xlfn.XLOOKUP(C1604,Raw_Data_OS_23!$C$7:$C$4518,Raw_Data_OS_23!$C$7:$C$4518,"New_Claim")="New_Claim",IF(_xlfn.XLOOKUP(C1604,'Raw Data_OS_22'!$C$5:$C$4516,'Raw Data_OS_22'!$C$5:$C$4516,"New_Claim")="New_Claim",IF(I1604=$O$1,"F1","F2"),"Considered"),"Considered")</f>
        <v>Considered</v>
      </c>
      <c r="P1604" t="str" cm="1">
        <f t="array" ref="P1604">_xlfn.IFS(O1604="F1","F1",O1604="F2","F2",O1604="Considered",_xlfn.XLOOKUP(C1604,Raw_Data_OS_23!$C$7:$C$4518,Raw_Data_OS_23!$N$7:$N$4518,_xlfn.XLOOKUP(Raw_Data_Paid_23!C1604,'Raw Data_OS_22'!$C$5:$C$4516,'Raw Data_OS_22'!$O$5:$O$4516)))</f>
        <v>B2</v>
      </c>
      <c r="Q1604" t="str">
        <f t="shared" si="53"/>
        <v>B2</v>
      </c>
      <c r="R1604" t="str">
        <f t="shared" si="54"/>
        <v>2022Motor Private</v>
      </c>
    </row>
    <row r="1605" spans="2:18" x14ac:dyDescent="0.35">
      <c r="B1605" s="40"/>
      <c r="C1605" s="45" t="s">
        <v>3472</v>
      </c>
      <c r="D1605" s="46">
        <v>44455</v>
      </c>
      <c r="E1605" s="46">
        <v>44456</v>
      </c>
      <c r="F1605" s="47" t="s">
        <v>3908</v>
      </c>
      <c r="G1605" s="48">
        <v>50000</v>
      </c>
      <c r="H1605" s="49">
        <v>45222</v>
      </c>
      <c r="I1605" s="44">
        <v>2021</v>
      </c>
      <c r="J1605" s="44">
        <v>2021</v>
      </c>
      <c r="K1605" s="44">
        <v>2023</v>
      </c>
      <c r="L1605" s="44" t="s">
        <v>3073</v>
      </c>
      <c r="M1605" s="44" t="s">
        <v>7295</v>
      </c>
      <c r="N1605" s="44">
        <v>0</v>
      </c>
      <c r="O1605" t="str">
        <f>IF(_xlfn.XLOOKUP(C1605,Raw_Data_OS_23!$C$7:$C$4518,Raw_Data_OS_23!$C$7:$C$4518,"New_Claim")="New_Claim",IF(_xlfn.XLOOKUP(C1605,'Raw Data_OS_22'!$C$5:$C$4516,'Raw Data_OS_22'!$C$5:$C$4516,"New_Claim")="New_Claim",IF(I1605=$O$1,"F1","F2"),"Considered"),"Considered")</f>
        <v>Considered</v>
      </c>
      <c r="P1605" t="str" cm="1">
        <f t="array" ref="P1605">_xlfn.IFS(O1605="F1","F1",O1605="F2","F2",O1605="Considered",_xlfn.XLOOKUP(C1605,Raw_Data_OS_23!$C$7:$C$4518,Raw_Data_OS_23!$N$7:$N$4518,_xlfn.XLOOKUP(Raw_Data_Paid_23!C1605,'Raw Data_OS_22'!$C$5:$C$4516,'Raw Data_OS_22'!$O$5:$O$4516)))</f>
        <v>B2</v>
      </c>
      <c r="Q1605" t="str">
        <f t="shared" ref="Q1605:Q1668" si="55">IF(P1605="D","F3",IF(P1605="E1","E2",P1605))</f>
        <v>B2</v>
      </c>
      <c r="R1605" t="str">
        <f t="shared" ref="R1605:R1668" si="56">I1605&amp;F1605</f>
        <v>2021Motor Commercial</v>
      </c>
    </row>
    <row r="1606" spans="2:18" x14ac:dyDescent="0.35">
      <c r="B1606" s="40"/>
      <c r="C1606" s="45" t="s">
        <v>3472</v>
      </c>
      <c r="D1606" s="46">
        <v>44455</v>
      </c>
      <c r="E1606" s="46">
        <v>44456</v>
      </c>
      <c r="F1606" s="47" t="s">
        <v>3908</v>
      </c>
      <c r="G1606" s="48">
        <v>200000</v>
      </c>
      <c r="H1606" s="49">
        <v>45222</v>
      </c>
      <c r="I1606" s="44">
        <v>2021</v>
      </c>
      <c r="J1606" s="44">
        <v>2021</v>
      </c>
      <c r="K1606" s="44">
        <v>2023</v>
      </c>
      <c r="L1606" s="44" t="s">
        <v>3073</v>
      </c>
      <c r="M1606" s="44" t="s">
        <v>7295</v>
      </c>
      <c r="N1606" s="44">
        <v>0</v>
      </c>
      <c r="O1606" t="str">
        <f>IF(_xlfn.XLOOKUP(C1606,Raw_Data_OS_23!$C$7:$C$4518,Raw_Data_OS_23!$C$7:$C$4518,"New_Claim")="New_Claim",IF(_xlfn.XLOOKUP(C1606,'Raw Data_OS_22'!$C$5:$C$4516,'Raw Data_OS_22'!$C$5:$C$4516,"New_Claim")="New_Claim",IF(I1606=$O$1,"F1","F2"),"Considered"),"Considered")</f>
        <v>Considered</v>
      </c>
      <c r="P1606" t="str" cm="1">
        <f t="array" ref="P1606">_xlfn.IFS(O1606="F1","F1",O1606="F2","F2",O1606="Considered",_xlfn.XLOOKUP(C1606,Raw_Data_OS_23!$C$7:$C$4518,Raw_Data_OS_23!$N$7:$N$4518,_xlfn.XLOOKUP(Raw_Data_Paid_23!C1606,'Raw Data_OS_22'!$C$5:$C$4516,'Raw Data_OS_22'!$O$5:$O$4516)))</f>
        <v>B2</v>
      </c>
      <c r="Q1606" t="str">
        <f t="shared" si="55"/>
        <v>B2</v>
      </c>
      <c r="R1606" t="str">
        <f t="shared" si="56"/>
        <v>2021Motor Commercial</v>
      </c>
    </row>
    <row r="1607" spans="2:18" x14ac:dyDescent="0.35">
      <c r="B1607" s="40"/>
      <c r="C1607" s="45" t="s">
        <v>3661</v>
      </c>
      <c r="D1607" s="46">
        <v>44490</v>
      </c>
      <c r="E1607" s="46">
        <v>44491</v>
      </c>
      <c r="F1607" s="47" t="s">
        <v>3910</v>
      </c>
      <c r="G1607" s="48">
        <v>24880</v>
      </c>
      <c r="H1607" s="49">
        <v>45223</v>
      </c>
      <c r="I1607" s="44">
        <v>2021</v>
      </c>
      <c r="J1607" s="44">
        <v>2021</v>
      </c>
      <c r="K1607" s="44">
        <v>2023</v>
      </c>
      <c r="L1607" s="44" t="s">
        <v>3138</v>
      </c>
      <c r="M1607" s="44" t="s">
        <v>7295</v>
      </c>
      <c r="N1607" s="44">
        <v>1</v>
      </c>
      <c r="O1607" t="str">
        <f>IF(_xlfn.XLOOKUP(C1607,Raw_Data_OS_23!$C$7:$C$4518,Raw_Data_OS_23!$C$7:$C$4518,"New_Claim")="New_Claim",IF(_xlfn.XLOOKUP(C1607,'Raw Data_OS_22'!$C$5:$C$4516,'Raw Data_OS_22'!$C$5:$C$4516,"New_Claim")="New_Claim",IF(I1607=$O$1,"F1","F2"),"Considered"),"Considered")</f>
        <v>Considered</v>
      </c>
      <c r="P1607" t="str" cm="1">
        <f t="array" ref="P1607">_xlfn.IFS(O1607="F1","F1",O1607="F2","F2",O1607="Considered",_xlfn.XLOOKUP(C1607,Raw_Data_OS_23!$C$7:$C$4518,Raw_Data_OS_23!$N$7:$N$4518,_xlfn.XLOOKUP(Raw_Data_Paid_23!C1607,'Raw Data_OS_22'!$C$5:$C$4516,'Raw Data_OS_22'!$O$5:$O$4516)))</f>
        <v>B2</v>
      </c>
      <c r="Q1607" t="str">
        <f t="shared" si="55"/>
        <v>B2</v>
      </c>
      <c r="R1607" t="str">
        <f t="shared" si="56"/>
        <v>2021Motor Private</v>
      </c>
    </row>
    <row r="1608" spans="2:18" x14ac:dyDescent="0.35">
      <c r="B1608" s="40"/>
      <c r="C1608" s="45" t="s">
        <v>1619</v>
      </c>
      <c r="D1608" s="46">
        <v>41157</v>
      </c>
      <c r="E1608" s="46">
        <v>41169</v>
      </c>
      <c r="F1608" s="47" t="s">
        <v>3910</v>
      </c>
      <c r="G1608" s="48">
        <v>-250000</v>
      </c>
      <c r="H1608" s="49">
        <v>45224</v>
      </c>
      <c r="I1608" s="44">
        <v>2012</v>
      </c>
      <c r="J1608" s="44">
        <v>2012</v>
      </c>
      <c r="K1608" s="44">
        <v>2023</v>
      </c>
      <c r="L1608" s="44" t="s">
        <v>1611</v>
      </c>
      <c r="M1608" s="44" t="s">
        <v>7295</v>
      </c>
      <c r="N1608" s="44">
        <v>0</v>
      </c>
      <c r="O1608" t="str">
        <f>IF(_xlfn.XLOOKUP(C1608,Raw_Data_OS_23!$C$7:$C$4518,Raw_Data_OS_23!$C$7:$C$4518,"New_Claim")="New_Claim",IF(_xlfn.XLOOKUP(C1608,'Raw Data_OS_22'!$C$5:$C$4516,'Raw Data_OS_22'!$C$5:$C$4516,"New_Claim")="New_Claim",IF(I1608=$O$1,"F1","F2"),"Considered"),"Considered")</f>
        <v>Considered</v>
      </c>
      <c r="P1608" t="str" cm="1">
        <f t="array" ref="P1608">_xlfn.IFS(O1608="F1","F1",O1608="F2","F2",O1608="Considered",_xlfn.XLOOKUP(C1608,Raw_Data_OS_23!$C$7:$C$4518,Raw_Data_OS_23!$N$7:$N$4518,_xlfn.XLOOKUP(Raw_Data_Paid_23!C1608,'Raw Data_OS_22'!$C$5:$C$4516,'Raw Data_OS_22'!$O$5:$O$4516)))</f>
        <v>B2</v>
      </c>
      <c r="Q1608" t="str">
        <f t="shared" si="55"/>
        <v>B2</v>
      </c>
      <c r="R1608" t="str">
        <f t="shared" si="56"/>
        <v>2012Motor Private</v>
      </c>
    </row>
    <row r="1609" spans="2:18" x14ac:dyDescent="0.35">
      <c r="B1609" s="40"/>
      <c r="C1609" s="45" t="s">
        <v>1619</v>
      </c>
      <c r="D1609" s="46">
        <v>41157</v>
      </c>
      <c r="E1609" s="46">
        <v>41169</v>
      </c>
      <c r="F1609" s="47" t="s">
        <v>3910</v>
      </c>
      <c r="G1609" s="48">
        <v>-150000</v>
      </c>
      <c r="H1609" s="49">
        <v>45224</v>
      </c>
      <c r="I1609" s="44">
        <v>2012</v>
      </c>
      <c r="J1609" s="44">
        <v>2012</v>
      </c>
      <c r="K1609" s="44">
        <v>2023</v>
      </c>
      <c r="L1609" s="44" t="s">
        <v>1611</v>
      </c>
      <c r="M1609" s="44" t="s">
        <v>7295</v>
      </c>
      <c r="N1609" s="44">
        <v>0</v>
      </c>
      <c r="O1609" t="str">
        <f>IF(_xlfn.XLOOKUP(C1609,Raw_Data_OS_23!$C$7:$C$4518,Raw_Data_OS_23!$C$7:$C$4518,"New_Claim")="New_Claim",IF(_xlfn.XLOOKUP(C1609,'Raw Data_OS_22'!$C$5:$C$4516,'Raw Data_OS_22'!$C$5:$C$4516,"New_Claim")="New_Claim",IF(I1609=$O$1,"F1","F2"),"Considered"),"Considered")</f>
        <v>Considered</v>
      </c>
      <c r="P1609" t="str" cm="1">
        <f t="array" ref="P1609">_xlfn.IFS(O1609="F1","F1",O1609="F2","F2",O1609="Considered",_xlfn.XLOOKUP(C1609,Raw_Data_OS_23!$C$7:$C$4518,Raw_Data_OS_23!$N$7:$N$4518,_xlfn.XLOOKUP(Raw_Data_Paid_23!C1609,'Raw Data_OS_22'!$C$5:$C$4516,'Raw Data_OS_22'!$O$5:$O$4516)))</f>
        <v>B2</v>
      </c>
      <c r="Q1609" t="str">
        <f t="shared" si="55"/>
        <v>B2</v>
      </c>
      <c r="R1609" t="str">
        <f t="shared" si="56"/>
        <v>2012Motor Private</v>
      </c>
    </row>
    <row r="1610" spans="2:18" x14ac:dyDescent="0.35">
      <c r="B1610" s="40"/>
      <c r="C1610" s="45" t="s">
        <v>3636</v>
      </c>
      <c r="D1610" s="46">
        <v>44478</v>
      </c>
      <c r="E1610" s="46">
        <v>44496</v>
      </c>
      <c r="F1610" s="47" t="s">
        <v>3910</v>
      </c>
      <c r="G1610" s="48">
        <v>60000</v>
      </c>
      <c r="H1610" s="49">
        <v>45224</v>
      </c>
      <c r="I1610" s="44">
        <v>2021</v>
      </c>
      <c r="J1610" s="44">
        <v>2021</v>
      </c>
      <c r="K1610" s="44">
        <v>2023</v>
      </c>
      <c r="L1610" s="44" t="s">
        <v>3138</v>
      </c>
      <c r="M1610" s="44" t="s">
        <v>7295</v>
      </c>
      <c r="N1610" s="44">
        <v>0</v>
      </c>
      <c r="O1610" t="str">
        <f>IF(_xlfn.XLOOKUP(C1610,Raw_Data_OS_23!$C$7:$C$4518,Raw_Data_OS_23!$C$7:$C$4518,"New_Claim")="New_Claim",IF(_xlfn.XLOOKUP(C1610,'Raw Data_OS_22'!$C$5:$C$4516,'Raw Data_OS_22'!$C$5:$C$4516,"New_Claim")="New_Claim",IF(I1610=$O$1,"F1","F2"),"Considered"),"Considered")</f>
        <v>Considered</v>
      </c>
      <c r="P1610" t="str" cm="1">
        <f t="array" ref="P1610">_xlfn.IFS(O1610="F1","F1",O1610="F2","F2",O1610="Considered",_xlfn.XLOOKUP(C1610,Raw_Data_OS_23!$C$7:$C$4518,Raw_Data_OS_23!$N$7:$N$4518,_xlfn.XLOOKUP(Raw_Data_Paid_23!C1610,'Raw Data_OS_22'!$C$5:$C$4516,'Raw Data_OS_22'!$O$5:$O$4516)))</f>
        <v>B2</v>
      </c>
      <c r="Q1610" t="str">
        <f t="shared" si="55"/>
        <v>B2</v>
      </c>
      <c r="R1610" t="str">
        <f t="shared" si="56"/>
        <v>2021Motor Private</v>
      </c>
    </row>
    <row r="1611" spans="2:18" x14ac:dyDescent="0.35">
      <c r="B1611" s="40"/>
      <c r="C1611" s="45" t="s">
        <v>827</v>
      </c>
      <c r="D1611" s="46">
        <v>43936</v>
      </c>
      <c r="E1611" s="46">
        <v>43936</v>
      </c>
      <c r="F1611" s="47" t="s">
        <v>3910</v>
      </c>
      <c r="G1611" s="48">
        <v>105250</v>
      </c>
      <c r="H1611" s="49">
        <v>45224</v>
      </c>
      <c r="I1611" s="44">
        <v>2020</v>
      </c>
      <c r="J1611" s="44">
        <v>2020</v>
      </c>
      <c r="K1611" s="44">
        <v>2023</v>
      </c>
      <c r="L1611" s="44" t="s">
        <v>33</v>
      </c>
      <c r="M1611" s="44" t="s">
        <v>7295</v>
      </c>
      <c r="N1611" s="44">
        <v>1</v>
      </c>
      <c r="O1611" t="str">
        <f>IF(_xlfn.XLOOKUP(C1611,Raw_Data_OS_23!$C$7:$C$4518,Raw_Data_OS_23!$C$7:$C$4518,"New_Claim")="New_Claim",IF(_xlfn.XLOOKUP(C1611,'Raw Data_OS_22'!$C$5:$C$4516,'Raw Data_OS_22'!$C$5:$C$4516,"New_Claim")="New_Claim",IF(I1611=$O$1,"F1","F2"),"Considered"),"Considered")</f>
        <v>Considered</v>
      </c>
      <c r="P1611" t="str" cm="1">
        <f t="array" ref="P1611">_xlfn.IFS(O1611="F1","F1",O1611="F2","F2",O1611="Considered",_xlfn.XLOOKUP(C1611,Raw_Data_OS_23!$C$7:$C$4518,Raw_Data_OS_23!$N$7:$N$4518,_xlfn.XLOOKUP(Raw_Data_Paid_23!C1611,'Raw Data_OS_22'!$C$5:$C$4516,'Raw Data_OS_22'!$O$5:$O$4516)))</f>
        <v>B2</v>
      </c>
      <c r="Q1611" t="str">
        <f t="shared" si="55"/>
        <v>B2</v>
      </c>
      <c r="R1611" t="str">
        <f t="shared" si="56"/>
        <v>2020Motor Private</v>
      </c>
    </row>
    <row r="1612" spans="2:18" x14ac:dyDescent="0.35">
      <c r="B1612" s="40"/>
      <c r="C1612" s="45" t="s">
        <v>6683</v>
      </c>
      <c r="D1612" s="46">
        <v>44757</v>
      </c>
      <c r="E1612" s="46">
        <v>44763</v>
      </c>
      <c r="F1612" s="47" t="s">
        <v>3910</v>
      </c>
      <c r="G1612" s="48">
        <v>169500</v>
      </c>
      <c r="H1612" s="49">
        <v>45224</v>
      </c>
      <c r="I1612" s="44">
        <v>2022</v>
      </c>
      <c r="J1612" s="44">
        <v>2022</v>
      </c>
      <c r="K1612" s="44">
        <v>2023</v>
      </c>
      <c r="L1612" s="44" t="s">
        <v>6643</v>
      </c>
      <c r="M1612" s="44" t="s">
        <v>7295</v>
      </c>
      <c r="N1612" s="44">
        <v>0</v>
      </c>
      <c r="O1612" t="str">
        <f>IF(_xlfn.XLOOKUP(C1612,Raw_Data_OS_23!$C$7:$C$4518,Raw_Data_OS_23!$C$7:$C$4518,"New_Claim")="New_Claim",IF(_xlfn.XLOOKUP(C1612,'Raw Data_OS_22'!$C$5:$C$4516,'Raw Data_OS_22'!$C$5:$C$4516,"New_Claim")="New_Claim",IF(I1612=$O$1,"F1","F2"),"Considered"),"Considered")</f>
        <v>Considered</v>
      </c>
      <c r="P1612" t="str" cm="1">
        <f t="array" ref="P1612">_xlfn.IFS(O1612="F1","F1",O1612="F2","F2",O1612="Considered",_xlfn.XLOOKUP(C1612,Raw_Data_OS_23!$C$7:$C$4518,Raw_Data_OS_23!$N$7:$N$4518,_xlfn.XLOOKUP(Raw_Data_Paid_23!C1612,'Raw Data_OS_22'!$C$5:$C$4516,'Raw Data_OS_22'!$O$5:$O$4516)))</f>
        <v>B2</v>
      </c>
      <c r="Q1612" t="str">
        <f t="shared" si="55"/>
        <v>B2</v>
      </c>
      <c r="R1612" t="str">
        <f t="shared" si="56"/>
        <v>2022Motor Private</v>
      </c>
    </row>
    <row r="1613" spans="2:18" x14ac:dyDescent="0.35">
      <c r="B1613" s="40"/>
      <c r="C1613" s="45" t="s">
        <v>6781</v>
      </c>
      <c r="D1613" s="46">
        <v>44801</v>
      </c>
      <c r="E1613" s="46">
        <v>44806</v>
      </c>
      <c r="F1613" s="47" t="s">
        <v>3910</v>
      </c>
      <c r="G1613" s="48">
        <v>194500</v>
      </c>
      <c r="H1613" s="49">
        <v>45224</v>
      </c>
      <c r="I1613" s="44">
        <v>2022</v>
      </c>
      <c r="J1613" s="44">
        <v>2022</v>
      </c>
      <c r="K1613" s="44">
        <v>2023</v>
      </c>
      <c r="L1613" s="44" t="s">
        <v>6643</v>
      </c>
      <c r="M1613" s="44" t="s">
        <v>7295</v>
      </c>
      <c r="N1613" s="44">
        <v>1</v>
      </c>
      <c r="O1613" t="str">
        <f>IF(_xlfn.XLOOKUP(C1613,Raw_Data_OS_23!$C$7:$C$4518,Raw_Data_OS_23!$C$7:$C$4518,"New_Claim")="New_Claim",IF(_xlfn.XLOOKUP(C1613,'Raw Data_OS_22'!$C$5:$C$4516,'Raw Data_OS_22'!$C$5:$C$4516,"New_Claim")="New_Claim",IF(I1613=$O$1,"F1","F2"),"Considered"),"Considered")</f>
        <v>Considered</v>
      </c>
      <c r="P1613" t="str" cm="1">
        <f t="array" ref="P1613">_xlfn.IFS(O1613="F1","F1",O1613="F2","F2",O1613="Considered",_xlfn.XLOOKUP(C1613,Raw_Data_OS_23!$C$7:$C$4518,Raw_Data_OS_23!$N$7:$N$4518,_xlfn.XLOOKUP(Raw_Data_Paid_23!C1613,'Raw Data_OS_22'!$C$5:$C$4516,'Raw Data_OS_22'!$O$5:$O$4516)))</f>
        <v>B2</v>
      </c>
      <c r="Q1613" t="str">
        <f t="shared" si="55"/>
        <v>B2</v>
      </c>
      <c r="R1613" t="str">
        <f t="shared" si="56"/>
        <v>2022Motor Private</v>
      </c>
    </row>
    <row r="1614" spans="2:18" x14ac:dyDescent="0.35">
      <c r="B1614" s="40"/>
      <c r="C1614" s="45" t="s">
        <v>2598</v>
      </c>
      <c r="D1614" s="46">
        <v>44268</v>
      </c>
      <c r="E1614" s="46">
        <v>44273</v>
      </c>
      <c r="F1614" s="47" t="s">
        <v>3910</v>
      </c>
      <c r="G1614" s="48">
        <v>281426</v>
      </c>
      <c r="H1614" s="49">
        <v>45224</v>
      </c>
      <c r="I1614" s="44">
        <v>2021</v>
      </c>
      <c r="J1614" s="44">
        <v>2021</v>
      </c>
      <c r="K1614" s="44">
        <v>2023</v>
      </c>
      <c r="L1614" s="44" t="s">
        <v>21</v>
      </c>
      <c r="M1614" s="44" t="s">
        <v>7295</v>
      </c>
      <c r="N1614" s="44">
        <v>0</v>
      </c>
      <c r="O1614" t="str">
        <f>IF(_xlfn.XLOOKUP(C1614,Raw_Data_OS_23!$C$7:$C$4518,Raw_Data_OS_23!$C$7:$C$4518,"New_Claim")="New_Claim",IF(_xlfn.XLOOKUP(C1614,'Raw Data_OS_22'!$C$5:$C$4516,'Raw Data_OS_22'!$C$5:$C$4516,"New_Claim")="New_Claim",IF(I1614=$O$1,"F1","F2"),"Considered"),"Considered")</f>
        <v>Considered</v>
      </c>
      <c r="P1614" t="str" cm="1">
        <f t="array" ref="P1614">_xlfn.IFS(O1614="F1","F1",O1614="F2","F2",O1614="Considered",_xlfn.XLOOKUP(C1614,Raw_Data_OS_23!$C$7:$C$4518,Raw_Data_OS_23!$N$7:$N$4518,_xlfn.XLOOKUP(Raw_Data_Paid_23!C1614,'Raw Data_OS_22'!$C$5:$C$4516,'Raw Data_OS_22'!$O$5:$O$4516)))</f>
        <v>B2</v>
      </c>
      <c r="Q1614" t="str">
        <f t="shared" si="55"/>
        <v>B2</v>
      </c>
      <c r="R1614" t="str">
        <f t="shared" si="56"/>
        <v>2021Motor Private</v>
      </c>
    </row>
    <row r="1615" spans="2:18" x14ac:dyDescent="0.35">
      <c r="B1615" s="40"/>
      <c r="C1615" s="45" t="s">
        <v>2598</v>
      </c>
      <c r="D1615" s="46">
        <v>44268</v>
      </c>
      <c r="E1615" s="46">
        <v>44273</v>
      </c>
      <c r="F1615" s="47" t="s">
        <v>3910</v>
      </c>
      <c r="G1615" s="48">
        <v>300000</v>
      </c>
      <c r="H1615" s="49">
        <v>45224</v>
      </c>
      <c r="I1615" s="44">
        <v>2021</v>
      </c>
      <c r="J1615" s="44">
        <v>2021</v>
      </c>
      <c r="K1615" s="44">
        <v>2023</v>
      </c>
      <c r="L1615" s="44" t="s">
        <v>21</v>
      </c>
      <c r="M1615" s="44" t="s">
        <v>7295</v>
      </c>
      <c r="N1615" s="44">
        <v>0</v>
      </c>
      <c r="O1615" t="str">
        <f>IF(_xlfn.XLOOKUP(C1615,Raw_Data_OS_23!$C$7:$C$4518,Raw_Data_OS_23!$C$7:$C$4518,"New_Claim")="New_Claim",IF(_xlfn.XLOOKUP(C1615,'Raw Data_OS_22'!$C$5:$C$4516,'Raw Data_OS_22'!$C$5:$C$4516,"New_Claim")="New_Claim",IF(I1615=$O$1,"F1","F2"),"Considered"),"Considered")</f>
        <v>Considered</v>
      </c>
      <c r="P1615" t="str" cm="1">
        <f t="array" ref="P1615">_xlfn.IFS(O1615="F1","F1",O1615="F2","F2",O1615="Considered",_xlfn.XLOOKUP(C1615,Raw_Data_OS_23!$C$7:$C$4518,Raw_Data_OS_23!$N$7:$N$4518,_xlfn.XLOOKUP(Raw_Data_Paid_23!C1615,'Raw Data_OS_22'!$C$5:$C$4516,'Raw Data_OS_22'!$O$5:$O$4516)))</f>
        <v>B2</v>
      </c>
      <c r="Q1615" t="str">
        <f t="shared" si="55"/>
        <v>B2</v>
      </c>
      <c r="R1615" t="str">
        <f t="shared" si="56"/>
        <v>2021Motor Private</v>
      </c>
    </row>
    <row r="1616" spans="2:18" x14ac:dyDescent="0.35">
      <c r="B1616" s="40"/>
      <c r="C1616" s="45" t="s">
        <v>1619</v>
      </c>
      <c r="D1616" s="46">
        <v>41157</v>
      </c>
      <c r="E1616" s="46">
        <v>41169</v>
      </c>
      <c r="F1616" s="47" t="s">
        <v>3910</v>
      </c>
      <c r="G1616" s="48">
        <v>250000</v>
      </c>
      <c r="H1616" s="49">
        <v>45224</v>
      </c>
      <c r="I1616" s="44">
        <v>2012</v>
      </c>
      <c r="J1616" s="44">
        <v>2012</v>
      </c>
      <c r="K1616" s="44">
        <v>2023</v>
      </c>
      <c r="L1616" s="44" t="s">
        <v>1611</v>
      </c>
      <c r="M1616" s="44" t="s">
        <v>7295</v>
      </c>
      <c r="N1616" s="44">
        <v>0</v>
      </c>
      <c r="O1616" t="str">
        <f>IF(_xlfn.XLOOKUP(C1616,Raw_Data_OS_23!$C$7:$C$4518,Raw_Data_OS_23!$C$7:$C$4518,"New_Claim")="New_Claim",IF(_xlfn.XLOOKUP(C1616,'Raw Data_OS_22'!$C$5:$C$4516,'Raw Data_OS_22'!$C$5:$C$4516,"New_Claim")="New_Claim",IF(I1616=$O$1,"F1","F2"),"Considered"),"Considered")</f>
        <v>Considered</v>
      </c>
      <c r="P1616" t="str" cm="1">
        <f t="array" ref="P1616">_xlfn.IFS(O1616="F1","F1",O1616="F2","F2",O1616="Considered",_xlfn.XLOOKUP(C1616,Raw_Data_OS_23!$C$7:$C$4518,Raw_Data_OS_23!$N$7:$N$4518,_xlfn.XLOOKUP(Raw_Data_Paid_23!C1616,'Raw Data_OS_22'!$C$5:$C$4516,'Raw Data_OS_22'!$O$5:$O$4516)))</f>
        <v>B2</v>
      </c>
      <c r="Q1616" t="str">
        <f t="shared" si="55"/>
        <v>B2</v>
      </c>
      <c r="R1616" t="str">
        <f t="shared" si="56"/>
        <v>2012Motor Private</v>
      </c>
    </row>
    <row r="1617" spans="2:18" x14ac:dyDescent="0.35">
      <c r="B1617" s="40"/>
      <c r="C1617" s="45" t="s">
        <v>1619</v>
      </c>
      <c r="D1617" s="46">
        <v>41157</v>
      </c>
      <c r="E1617" s="46">
        <v>41169</v>
      </c>
      <c r="F1617" s="47" t="s">
        <v>3910</v>
      </c>
      <c r="G1617" s="48">
        <v>150000</v>
      </c>
      <c r="H1617" s="49">
        <v>45224</v>
      </c>
      <c r="I1617" s="44">
        <v>2012</v>
      </c>
      <c r="J1617" s="44">
        <v>2012</v>
      </c>
      <c r="K1617" s="44">
        <v>2023</v>
      </c>
      <c r="L1617" s="44" t="s">
        <v>1611</v>
      </c>
      <c r="M1617" s="44" t="s">
        <v>7295</v>
      </c>
      <c r="N1617" s="44">
        <v>0</v>
      </c>
      <c r="O1617" t="str">
        <f>IF(_xlfn.XLOOKUP(C1617,Raw_Data_OS_23!$C$7:$C$4518,Raw_Data_OS_23!$C$7:$C$4518,"New_Claim")="New_Claim",IF(_xlfn.XLOOKUP(C1617,'Raw Data_OS_22'!$C$5:$C$4516,'Raw Data_OS_22'!$C$5:$C$4516,"New_Claim")="New_Claim",IF(I1617=$O$1,"F1","F2"),"Considered"),"Considered")</f>
        <v>Considered</v>
      </c>
      <c r="P1617" t="str" cm="1">
        <f t="array" ref="P1617">_xlfn.IFS(O1617="F1","F1",O1617="F2","F2",O1617="Considered",_xlfn.XLOOKUP(C1617,Raw_Data_OS_23!$C$7:$C$4518,Raw_Data_OS_23!$N$7:$N$4518,_xlfn.XLOOKUP(Raw_Data_Paid_23!C1617,'Raw Data_OS_22'!$C$5:$C$4516,'Raw Data_OS_22'!$O$5:$O$4516)))</f>
        <v>B2</v>
      </c>
      <c r="Q1617" t="str">
        <f t="shared" si="55"/>
        <v>B2</v>
      </c>
      <c r="R1617" t="str">
        <f t="shared" si="56"/>
        <v>2012Motor Private</v>
      </c>
    </row>
    <row r="1618" spans="2:18" x14ac:dyDescent="0.35">
      <c r="B1618" s="40"/>
      <c r="C1618" s="45" t="s">
        <v>6912</v>
      </c>
      <c r="D1618" s="46">
        <v>44878</v>
      </c>
      <c r="E1618" s="46">
        <v>44881</v>
      </c>
      <c r="F1618" s="47" t="s">
        <v>3910</v>
      </c>
      <c r="G1618" s="48">
        <v>75000</v>
      </c>
      <c r="H1618" s="49">
        <v>45224</v>
      </c>
      <c r="I1618" s="44">
        <v>2022</v>
      </c>
      <c r="J1618" s="44">
        <v>2022</v>
      </c>
      <c r="K1618" s="44">
        <v>2023</v>
      </c>
      <c r="L1618" s="44" t="s">
        <v>6825</v>
      </c>
      <c r="M1618" s="44" t="s">
        <v>7295</v>
      </c>
      <c r="N1618" s="44">
        <v>0</v>
      </c>
      <c r="O1618" t="str">
        <f>IF(_xlfn.XLOOKUP(C1618,Raw_Data_OS_23!$C$7:$C$4518,Raw_Data_OS_23!$C$7:$C$4518,"New_Claim")="New_Claim",IF(_xlfn.XLOOKUP(C1618,'Raw Data_OS_22'!$C$5:$C$4516,'Raw Data_OS_22'!$C$5:$C$4516,"New_Claim")="New_Claim",IF(I1618=$O$1,"F1","F2"),"Considered"),"Considered")</f>
        <v>Considered</v>
      </c>
      <c r="P1618" t="str" cm="1">
        <f t="array" ref="P1618">_xlfn.IFS(O1618="F1","F1",O1618="F2","F2",O1618="Considered",_xlfn.XLOOKUP(C1618,Raw_Data_OS_23!$C$7:$C$4518,Raw_Data_OS_23!$N$7:$N$4518,_xlfn.XLOOKUP(Raw_Data_Paid_23!C1618,'Raw Data_OS_22'!$C$5:$C$4516,'Raw Data_OS_22'!$O$5:$O$4516)))</f>
        <v>B2</v>
      </c>
      <c r="Q1618" t="str">
        <f t="shared" si="55"/>
        <v>B2</v>
      </c>
      <c r="R1618" t="str">
        <f t="shared" si="56"/>
        <v>2022Motor Private</v>
      </c>
    </row>
    <row r="1619" spans="2:18" x14ac:dyDescent="0.35">
      <c r="B1619" s="40"/>
      <c r="C1619" s="45" t="s">
        <v>6912</v>
      </c>
      <c r="D1619" s="46">
        <v>44878</v>
      </c>
      <c r="E1619" s="46">
        <v>44881</v>
      </c>
      <c r="F1619" s="47" t="s">
        <v>3910</v>
      </c>
      <c r="G1619" s="48">
        <v>100000</v>
      </c>
      <c r="H1619" s="49">
        <v>45224</v>
      </c>
      <c r="I1619" s="44">
        <v>2022</v>
      </c>
      <c r="J1619" s="44">
        <v>2022</v>
      </c>
      <c r="K1619" s="44">
        <v>2023</v>
      </c>
      <c r="L1619" s="44" t="s">
        <v>6825</v>
      </c>
      <c r="M1619" s="44" t="s">
        <v>7295</v>
      </c>
      <c r="N1619" s="44">
        <v>0</v>
      </c>
      <c r="O1619" t="str">
        <f>IF(_xlfn.XLOOKUP(C1619,Raw_Data_OS_23!$C$7:$C$4518,Raw_Data_OS_23!$C$7:$C$4518,"New_Claim")="New_Claim",IF(_xlfn.XLOOKUP(C1619,'Raw Data_OS_22'!$C$5:$C$4516,'Raw Data_OS_22'!$C$5:$C$4516,"New_Claim")="New_Claim",IF(I1619=$O$1,"F1","F2"),"Considered"),"Considered")</f>
        <v>Considered</v>
      </c>
      <c r="P1619" t="str" cm="1">
        <f t="array" ref="P1619">_xlfn.IFS(O1619="F1","F1",O1619="F2","F2",O1619="Considered",_xlfn.XLOOKUP(C1619,Raw_Data_OS_23!$C$7:$C$4518,Raw_Data_OS_23!$N$7:$N$4518,_xlfn.XLOOKUP(Raw_Data_Paid_23!C1619,'Raw Data_OS_22'!$C$5:$C$4516,'Raw Data_OS_22'!$O$5:$O$4516)))</f>
        <v>B2</v>
      </c>
      <c r="Q1619" t="str">
        <f t="shared" si="55"/>
        <v>B2</v>
      </c>
      <c r="R1619" t="str">
        <f t="shared" si="56"/>
        <v>2022Motor Private</v>
      </c>
    </row>
    <row r="1620" spans="2:18" x14ac:dyDescent="0.35">
      <c r="B1620" s="40"/>
      <c r="C1620" s="45" t="s">
        <v>6066</v>
      </c>
      <c r="D1620" s="46">
        <v>44373</v>
      </c>
      <c r="E1620" s="46">
        <v>44563</v>
      </c>
      <c r="F1620" s="47" t="s">
        <v>658</v>
      </c>
      <c r="G1620" s="48">
        <v>106975</v>
      </c>
      <c r="H1620" s="49">
        <v>45225</v>
      </c>
      <c r="I1620" s="44">
        <v>2021</v>
      </c>
      <c r="J1620" s="44">
        <v>2022</v>
      </c>
      <c r="K1620" s="44">
        <v>2023</v>
      </c>
      <c r="L1620" s="44" t="s">
        <v>2250</v>
      </c>
      <c r="M1620" s="44" t="s">
        <v>7295</v>
      </c>
      <c r="N1620" s="44">
        <v>1</v>
      </c>
      <c r="O1620" t="str">
        <f>IF(_xlfn.XLOOKUP(C1620,Raw_Data_OS_23!$C$7:$C$4518,Raw_Data_OS_23!$C$7:$C$4518,"New_Claim")="New_Claim",IF(_xlfn.XLOOKUP(C1620,'Raw Data_OS_22'!$C$5:$C$4516,'Raw Data_OS_22'!$C$5:$C$4516,"New_Claim")="New_Claim",IF(I1620=$O$1,"F1","F2"),"Considered"),"Considered")</f>
        <v>Considered</v>
      </c>
      <c r="P1620" t="str" cm="1">
        <f t="array" ref="P1620">_xlfn.IFS(O1620="F1","F1",O1620="F2","F2",O1620="Considered",_xlfn.XLOOKUP(C1620,Raw_Data_OS_23!$C$7:$C$4518,Raw_Data_OS_23!$N$7:$N$4518,_xlfn.XLOOKUP(Raw_Data_Paid_23!C1620,'Raw Data_OS_22'!$C$5:$C$4516,'Raw Data_OS_22'!$O$5:$O$4516)))</f>
        <v>C2</v>
      </c>
      <c r="Q1620" t="str">
        <f t="shared" si="55"/>
        <v>C2</v>
      </c>
      <c r="R1620" t="str">
        <f t="shared" si="56"/>
        <v>2021Workmen's Compensation</v>
      </c>
    </row>
    <row r="1621" spans="2:18" x14ac:dyDescent="0.35">
      <c r="B1621" s="40"/>
      <c r="C1621" s="45" t="s">
        <v>3599</v>
      </c>
      <c r="D1621" s="46">
        <v>44472</v>
      </c>
      <c r="E1621" s="46">
        <v>44488</v>
      </c>
      <c r="F1621" s="47" t="s">
        <v>3910</v>
      </c>
      <c r="G1621" s="48">
        <v>100000</v>
      </c>
      <c r="H1621" s="49">
        <v>45225</v>
      </c>
      <c r="I1621" s="44">
        <v>2021</v>
      </c>
      <c r="J1621" s="44">
        <v>2021</v>
      </c>
      <c r="K1621" s="44">
        <v>2023</v>
      </c>
      <c r="L1621" s="44" t="s">
        <v>3138</v>
      </c>
      <c r="M1621" s="44" t="s">
        <v>7295</v>
      </c>
      <c r="N1621" s="44">
        <v>0</v>
      </c>
      <c r="O1621" t="str">
        <f>IF(_xlfn.XLOOKUP(C1621,Raw_Data_OS_23!$C$7:$C$4518,Raw_Data_OS_23!$C$7:$C$4518,"New_Claim")="New_Claim",IF(_xlfn.XLOOKUP(C1621,'Raw Data_OS_22'!$C$5:$C$4516,'Raw Data_OS_22'!$C$5:$C$4516,"New_Claim")="New_Claim",IF(I1621=$O$1,"F1","F2"),"Considered"),"Considered")</f>
        <v>Considered</v>
      </c>
      <c r="P1621" t="str" cm="1">
        <f t="array" ref="P1621">_xlfn.IFS(O1621="F1","F1",O1621="F2","F2",O1621="Considered",_xlfn.XLOOKUP(C1621,Raw_Data_OS_23!$C$7:$C$4518,Raw_Data_OS_23!$N$7:$N$4518,_xlfn.XLOOKUP(Raw_Data_Paid_23!C1621,'Raw Data_OS_22'!$C$5:$C$4516,'Raw Data_OS_22'!$O$5:$O$4516)))</f>
        <v>B2</v>
      </c>
      <c r="Q1621" t="str">
        <f t="shared" si="55"/>
        <v>B2</v>
      </c>
      <c r="R1621" t="str">
        <f t="shared" si="56"/>
        <v>2021Motor Private</v>
      </c>
    </row>
    <row r="1622" spans="2:18" x14ac:dyDescent="0.35">
      <c r="B1622" s="40"/>
      <c r="C1622" s="45" t="s">
        <v>2062</v>
      </c>
      <c r="D1622" s="46">
        <v>43598</v>
      </c>
      <c r="E1622" s="46">
        <v>43853</v>
      </c>
      <c r="F1622" s="47" t="s">
        <v>3910</v>
      </c>
      <c r="G1622" s="48">
        <v>65000</v>
      </c>
      <c r="H1622" s="49">
        <v>45225</v>
      </c>
      <c r="I1622" s="44">
        <v>2019</v>
      </c>
      <c r="J1622" s="44">
        <v>2020</v>
      </c>
      <c r="K1622" s="44">
        <v>2023</v>
      </c>
      <c r="L1622" s="44" t="s">
        <v>51</v>
      </c>
      <c r="M1622" s="44" t="s">
        <v>7295</v>
      </c>
      <c r="N1622" s="44">
        <v>1</v>
      </c>
      <c r="O1622" t="str">
        <f>IF(_xlfn.XLOOKUP(C1622,Raw_Data_OS_23!$C$7:$C$4518,Raw_Data_OS_23!$C$7:$C$4518,"New_Claim")="New_Claim",IF(_xlfn.XLOOKUP(C1622,'Raw Data_OS_22'!$C$5:$C$4516,'Raw Data_OS_22'!$C$5:$C$4516,"New_Claim")="New_Claim",IF(I1622=$O$1,"F1","F2"),"Considered"),"Considered")</f>
        <v>Considered</v>
      </c>
      <c r="P1622" t="str" cm="1">
        <f t="array" ref="P1622">_xlfn.IFS(O1622="F1","F1",O1622="F2","F2",O1622="Considered",_xlfn.XLOOKUP(C1622,Raw_Data_OS_23!$C$7:$C$4518,Raw_Data_OS_23!$N$7:$N$4518,_xlfn.XLOOKUP(Raw_Data_Paid_23!C1622,'Raw Data_OS_22'!$C$5:$C$4516,'Raw Data_OS_22'!$O$5:$O$4516)))</f>
        <v>B2</v>
      </c>
      <c r="Q1622" t="str">
        <f t="shared" si="55"/>
        <v>B2</v>
      </c>
      <c r="R1622" t="str">
        <f t="shared" si="56"/>
        <v>2019Motor Private</v>
      </c>
    </row>
    <row r="1623" spans="2:18" x14ac:dyDescent="0.35">
      <c r="B1623" s="40"/>
      <c r="C1623" s="45" t="s">
        <v>2598</v>
      </c>
      <c r="D1623" s="46">
        <v>44268</v>
      </c>
      <c r="E1623" s="46">
        <v>44273</v>
      </c>
      <c r="F1623" s="47" t="s">
        <v>3910</v>
      </c>
      <c r="G1623" s="48">
        <v>120000</v>
      </c>
      <c r="H1623" s="49">
        <v>45226</v>
      </c>
      <c r="I1623" s="44">
        <v>2021</v>
      </c>
      <c r="J1623" s="44">
        <v>2021</v>
      </c>
      <c r="K1623" s="44">
        <v>2023</v>
      </c>
      <c r="L1623" s="44" t="s">
        <v>21</v>
      </c>
      <c r="M1623" s="44" t="s">
        <v>7295</v>
      </c>
      <c r="N1623" s="44">
        <v>0</v>
      </c>
      <c r="O1623" t="str">
        <f>IF(_xlfn.XLOOKUP(C1623,Raw_Data_OS_23!$C$7:$C$4518,Raw_Data_OS_23!$C$7:$C$4518,"New_Claim")="New_Claim",IF(_xlfn.XLOOKUP(C1623,'Raw Data_OS_22'!$C$5:$C$4516,'Raw Data_OS_22'!$C$5:$C$4516,"New_Claim")="New_Claim",IF(I1623=$O$1,"F1","F2"),"Considered"),"Considered")</f>
        <v>Considered</v>
      </c>
      <c r="P1623" t="str" cm="1">
        <f t="array" ref="P1623">_xlfn.IFS(O1623="F1","F1",O1623="F2","F2",O1623="Considered",_xlfn.XLOOKUP(C1623,Raw_Data_OS_23!$C$7:$C$4518,Raw_Data_OS_23!$N$7:$N$4518,_xlfn.XLOOKUP(Raw_Data_Paid_23!C1623,'Raw Data_OS_22'!$C$5:$C$4516,'Raw Data_OS_22'!$O$5:$O$4516)))</f>
        <v>B2</v>
      </c>
      <c r="Q1623" t="str">
        <f t="shared" si="55"/>
        <v>B2</v>
      </c>
      <c r="R1623" t="str">
        <f t="shared" si="56"/>
        <v>2021Motor Private</v>
      </c>
    </row>
    <row r="1624" spans="2:18" x14ac:dyDescent="0.35">
      <c r="B1624" s="40"/>
      <c r="C1624" s="45" t="s">
        <v>3249</v>
      </c>
      <c r="D1624" s="46">
        <v>44402</v>
      </c>
      <c r="E1624" s="46">
        <v>44407</v>
      </c>
      <c r="F1624" s="47" t="s">
        <v>3910</v>
      </c>
      <c r="G1624" s="48">
        <v>250000</v>
      </c>
      <c r="H1624" s="49">
        <v>45226</v>
      </c>
      <c r="I1624" s="44">
        <v>2021</v>
      </c>
      <c r="J1624" s="44">
        <v>2021</v>
      </c>
      <c r="K1624" s="44">
        <v>2023</v>
      </c>
      <c r="L1624" s="44" t="s">
        <v>3073</v>
      </c>
      <c r="M1624" s="44" t="s">
        <v>7295</v>
      </c>
      <c r="N1624" s="44">
        <v>0</v>
      </c>
      <c r="O1624" t="str">
        <f>IF(_xlfn.XLOOKUP(C1624,Raw_Data_OS_23!$C$7:$C$4518,Raw_Data_OS_23!$C$7:$C$4518,"New_Claim")="New_Claim",IF(_xlfn.XLOOKUP(C1624,'Raw Data_OS_22'!$C$5:$C$4516,'Raw Data_OS_22'!$C$5:$C$4516,"New_Claim")="New_Claim",IF(I1624=$O$1,"F1","F2"),"Considered"),"Considered")</f>
        <v>Considered</v>
      </c>
      <c r="P1624" t="str" cm="1">
        <f t="array" ref="P1624">_xlfn.IFS(O1624="F1","F1",O1624="F2","F2",O1624="Considered",_xlfn.XLOOKUP(C1624,Raw_Data_OS_23!$C$7:$C$4518,Raw_Data_OS_23!$N$7:$N$4518,_xlfn.XLOOKUP(Raw_Data_Paid_23!C1624,'Raw Data_OS_22'!$C$5:$C$4516,'Raw Data_OS_22'!$O$5:$O$4516)))</f>
        <v>B2</v>
      </c>
      <c r="Q1624" t="str">
        <f t="shared" si="55"/>
        <v>B2</v>
      </c>
      <c r="R1624" t="str">
        <f t="shared" si="56"/>
        <v>2021Motor Private</v>
      </c>
    </row>
    <row r="1625" spans="2:18" x14ac:dyDescent="0.35">
      <c r="B1625" s="40"/>
      <c r="C1625" s="45" t="s">
        <v>2969</v>
      </c>
      <c r="D1625" s="46">
        <v>44110</v>
      </c>
      <c r="E1625" s="46">
        <v>44335</v>
      </c>
      <c r="F1625" s="47" t="s">
        <v>3908</v>
      </c>
      <c r="G1625" s="48">
        <v>220000</v>
      </c>
      <c r="H1625" s="49">
        <v>45226</v>
      </c>
      <c r="I1625" s="44">
        <v>2020</v>
      </c>
      <c r="J1625" s="44">
        <v>2021</v>
      </c>
      <c r="K1625" s="44">
        <v>2023</v>
      </c>
      <c r="L1625" s="44" t="s">
        <v>11</v>
      </c>
      <c r="M1625" s="44" t="s">
        <v>7295</v>
      </c>
      <c r="N1625" s="44">
        <v>0</v>
      </c>
      <c r="O1625" t="str">
        <f>IF(_xlfn.XLOOKUP(C1625,Raw_Data_OS_23!$C$7:$C$4518,Raw_Data_OS_23!$C$7:$C$4518,"New_Claim")="New_Claim",IF(_xlfn.XLOOKUP(C1625,'Raw Data_OS_22'!$C$5:$C$4516,'Raw Data_OS_22'!$C$5:$C$4516,"New_Claim")="New_Claim",IF(I1625=$O$1,"F1","F2"),"Considered"),"Considered")</f>
        <v>Considered</v>
      </c>
      <c r="P1625" t="str" cm="1">
        <f t="array" ref="P1625">_xlfn.IFS(O1625="F1","F1",O1625="F2","F2",O1625="Considered",_xlfn.XLOOKUP(C1625,Raw_Data_OS_23!$C$7:$C$4518,Raw_Data_OS_23!$N$7:$N$4518,_xlfn.XLOOKUP(Raw_Data_Paid_23!C1625,'Raw Data_OS_22'!$C$5:$C$4516,'Raw Data_OS_22'!$O$5:$O$4516)))</f>
        <v>B2</v>
      </c>
      <c r="Q1625" t="str">
        <f t="shared" si="55"/>
        <v>B2</v>
      </c>
      <c r="R1625" t="str">
        <f t="shared" si="56"/>
        <v>2020Motor Commercial</v>
      </c>
    </row>
    <row r="1626" spans="2:18" x14ac:dyDescent="0.35">
      <c r="B1626" s="40"/>
      <c r="C1626" s="45" t="s">
        <v>3619</v>
      </c>
      <c r="D1626" s="46">
        <v>44355</v>
      </c>
      <c r="E1626" s="46">
        <v>44491</v>
      </c>
      <c r="F1626" s="47" t="s">
        <v>3908</v>
      </c>
      <c r="G1626" s="48">
        <v>20000</v>
      </c>
      <c r="H1626" s="49">
        <v>45226</v>
      </c>
      <c r="I1626" s="44">
        <v>2021</v>
      </c>
      <c r="J1626" s="44">
        <v>2021</v>
      </c>
      <c r="K1626" s="44">
        <v>2023</v>
      </c>
      <c r="L1626" s="44" t="s">
        <v>2250</v>
      </c>
      <c r="M1626" s="44" t="s">
        <v>7295</v>
      </c>
      <c r="N1626" s="44">
        <v>1</v>
      </c>
      <c r="O1626" t="str">
        <f>IF(_xlfn.XLOOKUP(C1626,Raw_Data_OS_23!$C$7:$C$4518,Raw_Data_OS_23!$C$7:$C$4518,"New_Claim")="New_Claim",IF(_xlfn.XLOOKUP(C1626,'Raw Data_OS_22'!$C$5:$C$4516,'Raw Data_OS_22'!$C$5:$C$4516,"New_Claim")="New_Claim",IF(I1626=$O$1,"F1","F2"),"Considered"),"Considered")</f>
        <v>Considered</v>
      </c>
      <c r="P1626" t="str" cm="1">
        <f t="array" ref="P1626">_xlfn.IFS(O1626="F1","F1",O1626="F2","F2",O1626="Considered",_xlfn.XLOOKUP(C1626,Raw_Data_OS_23!$C$7:$C$4518,Raw_Data_OS_23!$N$7:$N$4518,_xlfn.XLOOKUP(Raw_Data_Paid_23!C1626,'Raw Data_OS_22'!$C$5:$C$4516,'Raw Data_OS_22'!$O$5:$O$4516)))</f>
        <v>B2</v>
      </c>
      <c r="Q1626" t="str">
        <f t="shared" si="55"/>
        <v>B2</v>
      </c>
      <c r="R1626" t="str">
        <f t="shared" si="56"/>
        <v>2021Motor Commercial</v>
      </c>
    </row>
    <row r="1627" spans="2:18" x14ac:dyDescent="0.35">
      <c r="B1627" s="40"/>
      <c r="C1627" s="45" t="s">
        <v>509</v>
      </c>
      <c r="D1627" s="46">
        <v>44133</v>
      </c>
      <c r="E1627" s="46">
        <v>44133</v>
      </c>
      <c r="F1627" s="47" t="s">
        <v>3908</v>
      </c>
      <c r="G1627" s="48">
        <v>50000</v>
      </c>
      <c r="H1627" s="49">
        <v>45226</v>
      </c>
      <c r="I1627" s="44">
        <v>2020</v>
      </c>
      <c r="J1627" s="44">
        <v>2020</v>
      </c>
      <c r="K1627" s="44">
        <v>2023</v>
      </c>
      <c r="L1627" s="44" t="s">
        <v>11</v>
      </c>
      <c r="M1627" s="44" t="s">
        <v>7295</v>
      </c>
      <c r="N1627" s="44">
        <v>0</v>
      </c>
      <c r="O1627" t="str">
        <f>IF(_xlfn.XLOOKUP(C1627,Raw_Data_OS_23!$C$7:$C$4518,Raw_Data_OS_23!$C$7:$C$4518,"New_Claim")="New_Claim",IF(_xlfn.XLOOKUP(C1627,'Raw Data_OS_22'!$C$5:$C$4516,'Raw Data_OS_22'!$C$5:$C$4516,"New_Claim")="New_Claim",IF(I1627=$O$1,"F1","F2"),"Considered"),"Considered")</f>
        <v>Considered</v>
      </c>
      <c r="P1627" t="str" cm="1">
        <f t="array" ref="P1627">_xlfn.IFS(O1627="F1","F1",O1627="F2","F2",O1627="Considered",_xlfn.XLOOKUP(C1627,Raw_Data_OS_23!$C$7:$C$4518,Raw_Data_OS_23!$N$7:$N$4518,_xlfn.XLOOKUP(Raw_Data_Paid_23!C1627,'Raw Data_OS_22'!$C$5:$C$4516,'Raw Data_OS_22'!$O$5:$O$4516)))</f>
        <v>B2</v>
      </c>
      <c r="Q1627" t="str">
        <f t="shared" si="55"/>
        <v>B2</v>
      </c>
      <c r="R1627" t="str">
        <f t="shared" si="56"/>
        <v>2020Motor Commercial</v>
      </c>
    </row>
    <row r="1628" spans="2:18" x14ac:dyDescent="0.35">
      <c r="B1628" s="40"/>
      <c r="C1628" s="45" t="s">
        <v>509</v>
      </c>
      <c r="D1628" s="46">
        <v>44133</v>
      </c>
      <c r="E1628" s="46">
        <v>44133</v>
      </c>
      <c r="F1628" s="47" t="s">
        <v>3908</v>
      </c>
      <c r="G1628" s="48">
        <v>50000</v>
      </c>
      <c r="H1628" s="49">
        <v>45226</v>
      </c>
      <c r="I1628" s="44">
        <v>2020</v>
      </c>
      <c r="J1628" s="44">
        <v>2020</v>
      </c>
      <c r="K1628" s="44">
        <v>2023</v>
      </c>
      <c r="L1628" s="44" t="s">
        <v>11</v>
      </c>
      <c r="M1628" s="44" t="s">
        <v>7295</v>
      </c>
      <c r="N1628" s="44">
        <v>0</v>
      </c>
      <c r="O1628" t="str">
        <f>IF(_xlfn.XLOOKUP(C1628,Raw_Data_OS_23!$C$7:$C$4518,Raw_Data_OS_23!$C$7:$C$4518,"New_Claim")="New_Claim",IF(_xlfn.XLOOKUP(C1628,'Raw Data_OS_22'!$C$5:$C$4516,'Raw Data_OS_22'!$C$5:$C$4516,"New_Claim")="New_Claim",IF(I1628=$O$1,"F1","F2"),"Considered"),"Considered")</f>
        <v>Considered</v>
      </c>
      <c r="P1628" t="str" cm="1">
        <f t="array" ref="P1628">_xlfn.IFS(O1628="F1","F1",O1628="F2","F2",O1628="Considered",_xlfn.XLOOKUP(C1628,Raw_Data_OS_23!$C$7:$C$4518,Raw_Data_OS_23!$N$7:$N$4518,_xlfn.XLOOKUP(Raw_Data_Paid_23!C1628,'Raw Data_OS_22'!$C$5:$C$4516,'Raw Data_OS_22'!$O$5:$O$4516)))</f>
        <v>B2</v>
      </c>
      <c r="Q1628" t="str">
        <f t="shared" si="55"/>
        <v>B2</v>
      </c>
      <c r="R1628" t="str">
        <f t="shared" si="56"/>
        <v>2020Motor Commercial</v>
      </c>
    </row>
    <row r="1629" spans="2:18" x14ac:dyDescent="0.35">
      <c r="B1629" s="40"/>
      <c r="C1629" s="45" t="s">
        <v>509</v>
      </c>
      <c r="D1629" s="46">
        <v>44133</v>
      </c>
      <c r="E1629" s="46">
        <v>44133</v>
      </c>
      <c r="F1629" s="47" t="s">
        <v>3908</v>
      </c>
      <c r="G1629" s="48">
        <v>100000</v>
      </c>
      <c r="H1629" s="49">
        <v>45226</v>
      </c>
      <c r="I1629" s="44">
        <v>2020</v>
      </c>
      <c r="J1629" s="44">
        <v>2020</v>
      </c>
      <c r="K1629" s="44">
        <v>2023</v>
      </c>
      <c r="L1629" s="44" t="s">
        <v>11</v>
      </c>
      <c r="M1629" s="44" t="s">
        <v>7295</v>
      </c>
      <c r="N1629" s="44">
        <v>0</v>
      </c>
      <c r="O1629" t="str">
        <f>IF(_xlfn.XLOOKUP(C1629,Raw_Data_OS_23!$C$7:$C$4518,Raw_Data_OS_23!$C$7:$C$4518,"New_Claim")="New_Claim",IF(_xlfn.XLOOKUP(C1629,'Raw Data_OS_22'!$C$5:$C$4516,'Raw Data_OS_22'!$C$5:$C$4516,"New_Claim")="New_Claim",IF(I1629=$O$1,"F1","F2"),"Considered"),"Considered")</f>
        <v>Considered</v>
      </c>
      <c r="P1629" t="str" cm="1">
        <f t="array" ref="P1629">_xlfn.IFS(O1629="F1","F1",O1629="F2","F2",O1629="Considered",_xlfn.XLOOKUP(C1629,Raw_Data_OS_23!$C$7:$C$4518,Raw_Data_OS_23!$N$7:$N$4518,_xlfn.XLOOKUP(Raw_Data_Paid_23!C1629,'Raw Data_OS_22'!$C$5:$C$4516,'Raw Data_OS_22'!$O$5:$O$4516)))</f>
        <v>B2</v>
      </c>
      <c r="Q1629" t="str">
        <f t="shared" si="55"/>
        <v>B2</v>
      </c>
      <c r="R1629" t="str">
        <f t="shared" si="56"/>
        <v>2020Motor Commercial</v>
      </c>
    </row>
    <row r="1630" spans="2:18" x14ac:dyDescent="0.35">
      <c r="B1630" s="40"/>
      <c r="C1630" s="45" t="s">
        <v>509</v>
      </c>
      <c r="D1630" s="46">
        <v>44133</v>
      </c>
      <c r="E1630" s="46">
        <v>44133</v>
      </c>
      <c r="F1630" s="47" t="s">
        <v>3908</v>
      </c>
      <c r="G1630" s="48">
        <v>200000</v>
      </c>
      <c r="H1630" s="49">
        <v>45226</v>
      </c>
      <c r="I1630" s="44">
        <v>2020</v>
      </c>
      <c r="J1630" s="44">
        <v>2020</v>
      </c>
      <c r="K1630" s="44">
        <v>2023</v>
      </c>
      <c r="L1630" s="44" t="s">
        <v>11</v>
      </c>
      <c r="M1630" s="44" t="s">
        <v>7295</v>
      </c>
      <c r="N1630" s="44">
        <v>0</v>
      </c>
      <c r="O1630" t="str">
        <f>IF(_xlfn.XLOOKUP(C1630,Raw_Data_OS_23!$C$7:$C$4518,Raw_Data_OS_23!$C$7:$C$4518,"New_Claim")="New_Claim",IF(_xlfn.XLOOKUP(C1630,'Raw Data_OS_22'!$C$5:$C$4516,'Raw Data_OS_22'!$C$5:$C$4516,"New_Claim")="New_Claim",IF(I1630=$O$1,"F1","F2"),"Considered"),"Considered")</f>
        <v>Considered</v>
      </c>
      <c r="P1630" t="str" cm="1">
        <f t="array" ref="P1630">_xlfn.IFS(O1630="F1","F1",O1630="F2","F2",O1630="Considered",_xlfn.XLOOKUP(C1630,Raw_Data_OS_23!$C$7:$C$4518,Raw_Data_OS_23!$N$7:$N$4518,_xlfn.XLOOKUP(Raw_Data_Paid_23!C1630,'Raw Data_OS_22'!$C$5:$C$4516,'Raw Data_OS_22'!$O$5:$O$4516)))</f>
        <v>B2</v>
      </c>
      <c r="Q1630" t="str">
        <f t="shared" si="55"/>
        <v>B2</v>
      </c>
      <c r="R1630" t="str">
        <f t="shared" si="56"/>
        <v>2020Motor Commercial</v>
      </c>
    </row>
    <row r="1631" spans="2:18" x14ac:dyDescent="0.35">
      <c r="B1631" s="40"/>
      <c r="C1631" s="45" t="s">
        <v>6244</v>
      </c>
      <c r="D1631" s="46">
        <v>44614</v>
      </c>
      <c r="E1631" s="46">
        <v>44615</v>
      </c>
      <c r="F1631" s="47" t="s">
        <v>3910</v>
      </c>
      <c r="G1631" s="48">
        <v>166500</v>
      </c>
      <c r="H1631" s="49">
        <v>45226</v>
      </c>
      <c r="I1631" s="44">
        <v>2022</v>
      </c>
      <c r="J1631" s="44">
        <v>2022</v>
      </c>
      <c r="K1631" s="44">
        <v>2023</v>
      </c>
      <c r="L1631" s="44" t="s">
        <v>6021</v>
      </c>
      <c r="M1631" s="44" t="s">
        <v>7295</v>
      </c>
      <c r="N1631" s="44">
        <v>0</v>
      </c>
      <c r="O1631" t="str">
        <f>IF(_xlfn.XLOOKUP(C1631,Raw_Data_OS_23!$C$7:$C$4518,Raw_Data_OS_23!$C$7:$C$4518,"New_Claim")="New_Claim",IF(_xlfn.XLOOKUP(C1631,'Raw Data_OS_22'!$C$5:$C$4516,'Raw Data_OS_22'!$C$5:$C$4516,"New_Claim")="New_Claim",IF(I1631=$O$1,"F1","F2"),"Considered"),"Considered")</f>
        <v>Considered</v>
      </c>
      <c r="P1631" t="str" cm="1">
        <f t="array" ref="P1631">_xlfn.IFS(O1631="F1","F1",O1631="F2","F2",O1631="Considered",_xlfn.XLOOKUP(C1631,Raw_Data_OS_23!$C$7:$C$4518,Raw_Data_OS_23!$N$7:$N$4518,_xlfn.XLOOKUP(Raw_Data_Paid_23!C1631,'Raw Data_OS_22'!$C$5:$C$4516,'Raw Data_OS_22'!$O$5:$O$4516)))</f>
        <v>B2</v>
      </c>
      <c r="Q1631" t="str">
        <f t="shared" si="55"/>
        <v>B2</v>
      </c>
      <c r="R1631" t="str">
        <f t="shared" si="56"/>
        <v>2022Motor Private</v>
      </c>
    </row>
    <row r="1632" spans="2:18" x14ac:dyDescent="0.35">
      <c r="B1632" s="40"/>
      <c r="C1632" s="45" t="s">
        <v>6084</v>
      </c>
      <c r="D1632" s="46">
        <v>44559</v>
      </c>
      <c r="E1632" s="46">
        <v>44578</v>
      </c>
      <c r="F1632" s="47" t="s">
        <v>3910</v>
      </c>
      <c r="G1632" s="48">
        <v>137500</v>
      </c>
      <c r="H1632" s="49">
        <v>45226</v>
      </c>
      <c r="I1632" s="44">
        <v>2021</v>
      </c>
      <c r="J1632" s="44">
        <v>2022</v>
      </c>
      <c r="K1632" s="44">
        <v>2023</v>
      </c>
      <c r="L1632" s="44" t="s">
        <v>3138</v>
      </c>
      <c r="M1632" s="44" t="s">
        <v>7295</v>
      </c>
      <c r="N1632" s="44">
        <v>0</v>
      </c>
      <c r="O1632" t="str">
        <f>IF(_xlfn.XLOOKUP(C1632,Raw_Data_OS_23!$C$7:$C$4518,Raw_Data_OS_23!$C$7:$C$4518,"New_Claim")="New_Claim",IF(_xlfn.XLOOKUP(C1632,'Raw Data_OS_22'!$C$5:$C$4516,'Raw Data_OS_22'!$C$5:$C$4516,"New_Claim")="New_Claim",IF(I1632=$O$1,"F1","F2"),"Considered"),"Considered")</f>
        <v>Considered</v>
      </c>
      <c r="P1632" t="str" cm="1">
        <f t="array" ref="P1632">_xlfn.IFS(O1632="F1","F1",O1632="F2","F2",O1632="Considered",_xlfn.XLOOKUP(C1632,Raw_Data_OS_23!$C$7:$C$4518,Raw_Data_OS_23!$N$7:$N$4518,_xlfn.XLOOKUP(Raw_Data_Paid_23!C1632,'Raw Data_OS_22'!$C$5:$C$4516,'Raw Data_OS_22'!$O$5:$O$4516)))</f>
        <v>B2</v>
      </c>
      <c r="Q1632" t="str">
        <f t="shared" si="55"/>
        <v>B2</v>
      </c>
      <c r="R1632" t="str">
        <f t="shared" si="56"/>
        <v>2021Motor Private</v>
      </c>
    </row>
    <row r="1633" spans="2:18" x14ac:dyDescent="0.35">
      <c r="B1633" s="40"/>
      <c r="C1633" s="45" t="s">
        <v>6459</v>
      </c>
      <c r="D1633" s="46">
        <v>44675</v>
      </c>
      <c r="E1633" s="46">
        <v>44676</v>
      </c>
      <c r="F1633" s="47" t="s">
        <v>3910</v>
      </c>
      <c r="G1633" s="48">
        <v>140000</v>
      </c>
      <c r="H1633" s="49">
        <v>45226</v>
      </c>
      <c r="I1633" s="44">
        <v>2022</v>
      </c>
      <c r="J1633" s="44">
        <v>2022</v>
      </c>
      <c r="K1633" s="44">
        <v>2023</v>
      </c>
      <c r="L1633" s="44" t="s">
        <v>6406</v>
      </c>
      <c r="M1633" s="44" t="s">
        <v>7295</v>
      </c>
      <c r="N1633" s="44">
        <v>0</v>
      </c>
      <c r="O1633" t="str">
        <f>IF(_xlfn.XLOOKUP(C1633,Raw_Data_OS_23!$C$7:$C$4518,Raw_Data_OS_23!$C$7:$C$4518,"New_Claim")="New_Claim",IF(_xlfn.XLOOKUP(C1633,'Raw Data_OS_22'!$C$5:$C$4516,'Raw Data_OS_22'!$C$5:$C$4516,"New_Claim")="New_Claim",IF(I1633=$O$1,"F1","F2"),"Considered"),"Considered")</f>
        <v>Considered</v>
      </c>
      <c r="P1633" t="str" cm="1">
        <f t="array" ref="P1633">_xlfn.IFS(O1633="F1","F1",O1633="F2","F2",O1633="Considered",_xlfn.XLOOKUP(C1633,Raw_Data_OS_23!$C$7:$C$4518,Raw_Data_OS_23!$N$7:$N$4518,_xlfn.XLOOKUP(Raw_Data_Paid_23!C1633,'Raw Data_OS_22'!$C$5:$C$4516,'Raw Data_OS_22'!$O$5:$O$4516)))</f>
        <v>B2</v>
      </c>
      <c r="Q1633" t="str">
        <f t="shared" si="55"/>
        <v>B2</v>
      </c>
      <c r="R1633" t="str">
        <f t="shared" si="56"/>
        <v>2022Motor Private</v>
      </c>
    </row>
    <row r="1634" spans="2:18" x14ac:dyDescent="0.35">
      <c r="B1634" s="40"/>
      <c r="C1634" s="45" t="s">
        <v>6457</v>
      </c>
      <c r="D1634" s="46">
        <v>44667</v>
      </c>
      <c r="E1634" s="46">
        <v>44673</v>
      </c>
      <c r="F1634" s="47" t="s">
        <v>3910</v>
      </c>
      <c r="G1634" s="48">
        <v>171500</v>
      </c>
      <c r="H1634" s="49">
        <v>45226</v>
      </c>
      <c r="I1634" s="44">
        <v>2022</v>
      </c>
      <c r="J1634" s="44">
        <v>2022</v>
      </c>
      <c r="K1634" s="44">
        <v>2023</v>
      </c>
      <c r="L1634" s="44" t="s">
        <v>6406</v>
      </c>
      <c r="M1634" s="44" t="s">
        <v>7295</v>
      </c>
      <c r="N1634" s="44">
        <v>0</v>
      </c>
      <c r="O1634" t="str">
        <f>IF(_xlfn.XLOOKUP(C1634,Raw_Data_OS_23!$C$7:$C$4518,Raw_Data_OS_23!$C$7:$C$4518,"New_Claim")="New_Claim",IF(_xlfn.XLOOKUP(C1634,'Raw Data_OS_22'!$C$5:$C$4516,'Raw Data_OS_22'!$C$5:$C$4516,"New_Claim")="New_Claim",IF(I1634=$O$1,"F1","F2"),"Considered"),"Considered")</f>
        <v>Considered</v>
      </c>
      <c r="P1634" t="str" cm="1">
        <f t="array" ref="P1634">_xlfn.IFS(O1634="F1","F1",O1634="F2","F2",O1634="Considered",_xlfn.XLOOKUP(C1634,Raw_Data_OS_23!$C$7:$C$4518,Raw_Data_OS_23!$N$7:$N$4518,_xlfn.XLOOKUP(Raw_Data_Paid_23!C1634,'Raw Data_OS_22'!$C$5:$C$4516,'Raw Data_OS_22'!$O$5:$O$4516)))</f>
        <v>B2</v>
      </c>
      <c r="Q1634" t="str">
        <f t="shared" si="55"/>
        <v>B2</v>
      </c>
      <c r="R1634" t="str">
        <f t="shared" si="56"/>
        <v>2022Motor Private</v>
      </c>
    </row>
    <row r="1635" spans="2:18" x14ac:dyDescent="0.35">
      <c r="B1635" s="40"/>
      <c r="C1635" s="45" t="s">
        <v>6424</v>
      </c>
      <c r="D1635" s="46">
        <v>44657</v>
      </c>
      <c r="E1635" s="46">
        <v>44662</v>
      </c>
      <c r="F1635" s="47" t="s">
        <v>3910</v>
      </c>
      <c r="G1635" s="48">
        <v>160500</v>
      </c>
      <c r="H1635" s="49">
        <v>45226</v>
      </c>
      <c r="I1635" s="44">
        <v>2022</v>
      </c>
      <c r="J1635" s="44">
        <v>2022</v>
      </c>
      <c r="K1635" s="44">
        <v>2023</v>
      </c>
      <c r="L1635" s="44" t="s">
        <v>6406</v>
      </c>
      <c r="M1635" s="44" t="s">
        <v>7295</v>
      </c>
      <c r="N1635" s="44">
        <v>0</v>
      </c>
      <c r="O1635" t="str">
        <f>IF(_xlfn.XLOOKUP(C1635,Raw_Data_OS_23!$C$7:$C$4518,Raw_Data_OS_23!$C$7:$C$4518,"New_Claim")="New_Claim",IF(_xlfn.XLOOKUP(C1635,'Raw Data_OS_22'!$C$5:$C$4516,'Raw Data_OS_22'!$C$5:$C$4516,"New_Claim")="New_Claim",IF(I1635=$O$1,"F1","F2"),"Considered"),"Considered")</f>
        <v>Considered</v>
      </c>
      <c r="P1635" t="str" cm="1">
        <f t="array" ref="P1635">_xlfn.IFS(O1635="F1","F1",O1635="F2","F2",O1635="Considered",_xlfn.XLOOKUP(C1635,Raw_Data_OS_23!$C$7:$C$4518,Raw_Data_OS_23!$N$7:$N$4518,_xlfn.XLOOKUP(Raw_Data_Paid_23!C1635,'Raw Data_OS_22'!$C$5:$C$4516,'Raw Data_OS_22'!$O$5:$O$4516)))</f>
        <v>B2</v>
      </c>
      <c r="Q1635" t="str">
        <f t="shared" si="55"/>
        <v>B2</v>
      </c>
      <c r="R1635" t="str">
        <f t="shared" si="56"/>
        <v>2022Motor Private</v>
      </c>
    </row>
    <row r="1636" spans="2:18" x14ac:dyDescent="0.35">
      <c r="B1636" s="40"/>
      <c r="C1636" s="45" t="s">
        <v>6462</v>
      </c>
      <c r="D1636" s="46">
        <v>44669</v>
      </c>
      <c r="E1636" s="46">
        <v>44676</v>
      </c>
      <c r="F1636" s="47" t="s">
        <v>3910</v>
      </c>
      <c r="G1636" s="48">
        <v>304600</v>
      </c>
      <c r="H1636" s="49">
        <v>45226</v>
      </c>
      <c r="I1636" s="44">
        <v>2022</v>
      </c>
      <c r="J1636" s="44">
        <v>2022</v>
      </c>
      <c r="K1636" s="44">
        <v>2023</v>
      </c>
      <c r="L1636" s="44" t="s">
        <v>6406</v>
      </c>
      <c r="M1636" s="44" t="s">
        <v>7295</v>
      </c>
      <c r="N1636" s="44">
        <v>0</v>
      </c>
      <c r="O1636" t="str">
        <f>IF(_xlfn.XLOOKUP(C1636,Raw_Data_OS_23!$C$7:$C$4518,Raw_Data_OS_23!$C$7:$C$4518,"New_Claim")="New_Claim",IF(_xlfn.XLOOKUP(C1636,'Raw Data_OS_22'!$C$5:$C$4516,'Raw Data_OS_22'!$C$5:$C$4516,"New_Claim")="New_Claim",IF(I1636=$O$1,"F1","F2"),"Considered"),"Considered")</f>
        <v>Considered</v>
      </c>
      <c r="P1636" t="str" cm="1">
        <f t="array" ref="P1636">_xlfn.IFS(O1636="F1","F1",O1636="F2","F2",O1636="Considered",_xlfn.XLOOKUP(C1636,Raw_Data_OS_23!$C$7:$C$4518,Raw_Data_OS_23!$N$7:$N$4518,_xlfn.XLOOKUP(Raw_Data_Paid_23!C1636,'Raw Data_OS_22'!$C$5:$C$4516,'Raw Data_OS_22'!$O$5:$O$4516)))</f>
        <v>B2</v>
      </c>
      <c r="Q1636" t="str">
        <f t="shared" si="55"/>
        <v>B2</v>
      </c>
      <c r="R1636" t="str">
        <f t="shared" si="56"/>
        <v>2022Motor Private</v>
      </c>
    </row>
    <row r="1637" spans="2:18" x14ac:dyDescent="0.35">
      <c r="B1637" s="40"/>
      <c r="C1637" s="45" t="s">
        <v>6394</v>
      </c>
      <c r="D1637" s="46">
        <v>44647</v>
      </c>
      <c r="E1637" s="46">
        <v>44652</v>
      </c>
      <c r="F1637" s="47" t="s">
        <v>3910</v>
      </c>
      <c r="G1637" s="48">
        <v>159400</v>
      </c>
      <c r="H1637" s="49">
        <v>45226</v>
      </c>
      <c r="I1637" s="44">
        <v>2022</v>
      </c>
      <c r="J1637" s="44">
        <v>2022</v>
      </c>
      <c r="K1637" s="44">
        <v>2023</v>
      </c>
      <c r="L1637" s="44" t="s">
        <v>6021</v>
      </c>
      <c r="M1637" s="44" t="s">
        <v>7295</v>
      </c>
      <c r="N1637" s="44">
        <v>0</v>
      </c>
      <c r="O1637" t="str">
        <f>IF(_xlfn.XLOOKUP(C1637,Raw_Data_OS_23!$C$7:$C$4518,Raw_Data_OS_23!$C$7:$C$4518,"New_Claim")="New_Claim",IF(_xlfn.XLOOKUP(C1637,'Raw Data_OS_22'!$C$5:$C$4516,'Raw Data_OS_22'!$C$5:$C$4516,"New_Claim")="New_Claim",IF(I1637=$O$1,"F1","F2"),"Considered"),"Considered")</f>
        <v>Considered</v>
      </c>
      <c r="P1637" t="str" cm="1">
        <f t="array" ref="P1637">_xlfn.IFS(O1637="F1","F1",O1637="F2","F2",O1637="Considered",_xlfn.XLOOKUP(C1637,Raw_Data_OS_23!$C$7:$C$4518,Raw_Data_OS_23!$N$7:$N$4518,_xlfn.XLOOKUP(Raw_Data_Paid_23!C1637,'Raw Data_OS_22'!$C$5:$C$4516,'Raw Data_OS_22'!$O$5:$O$4516)))</f>
        <v>B2</v>
      </c>
      <c r="Q1637" t="str">
        <f t="shared" si="55"/>
        <v>B2</v>
      </c>
      <c r="R1637" t="str">
        <f t="shared" si="56"/>
        <v>2022Motor Private</v>
      </c>
    </row>
    <row r="1638" spans="2:18" x14ac:dyDescent="0.35">
      <c r="B1638" s="40"/>
      <c r="C1638" s="45" t="s">
        <v>6613</v>
      </c>
      <c r="D1638" s="46">
        <v>44728</v>
      </c>
      <c r="E1638" s="46">
        <v>44729</v>
      </c>
      <c r="F1638" s="47" t="s">
        <v>3908</v>
      </c>
      <c r="G1638" s="48">
        <v>159500</v>
      </c>
      <c r="H1638" s="49">
        <v>45226</v>
      </c>
      <c r="I1638" s="44">
        <v>2022</v>
      </c>
      <c r="J1638" s="44">
        <v>2022</v>
      </c>
      <c r="K1638" s="44">
        <v>2023</v>
      </c>
      <c r="L1638" s="44" t="s">
        <v>6406</v>
      </c>
      <c r="M1638" s="44" t="s">
        <v>7295</v>
      </c>
      <c r="N1638" s="44">
        <v>0</v>
      </c>
      <c r="O1638" t="str">
        <f>IF(_xlfn.XLOOKUP(C1638,Raw_Data_OS_23!$C$7:$C$4518,Raw_Data_OS_23!$C$7:$C$4518,"New_Claim")="New_Claim",IF(_xlfn.XLOOKUP(C1638,'Raw Data_OS_22'!$C$5:$C$4516,'Raw Data_OS_22'!$C$5:$C$4516,"New_Claim")="New_Claim",IF(I1638=$O$1,"F1","F2"),"Considered"),"Considered")</f>
        <v>Considered</v>
      </c>
      <c r="P1638" t="str" cm="1">
        <f t="array" ref="P1638">_xlfn.IFS(O1638="F1","F1",O1638="F2","F2",O1638="Considered",_xlfn.XLOOKUP(C1638,Raw_Data_OS_23!$C$7:$C$4518,Raw_Data_OS_23!$N$7:$N$4518,_xlfn.XLOOKUP(Raw_Data_Paid_23!C1638,'Raw Data_OS_22'!$C$5:$C$4516,'Raw Data_OS_22'!$O$5:$O$4516)))</f>
        <v>B2</v>
      </c>
      <c r="Q1638" t="str">
        <f t="shared" si="55"/>
        <v>B2</v>
      </c>
      <c r="R1638" t="str">
        <f t="shared" si="56"/>
        <v>2022Motor Commercial</v>
      </c>
    </row>
    <row r="1639" spans="2:18" x14ac:dyDescent="0.35">
      <c r="B1639" s="40"/>
      <c r="C1639" s="45" t="s">
        <v>6644</v>
      </c>
      <c r="D1639" s="46">
        <v>44746</v>
      </c>
      <c r="E1639" s="46">
        <v>44749</v>
      </c>
      <c r="F1639" s="47" t="s">
        <v>3910</v>
      </c>
      <c r="G1639" s="48">
        <v>206900</v>
      </c>
      <c r="H1639" s="49">
        <v>45226</v>
      </c>
      <c r="I1639" s="44">
        <v>2022</v>
      </c>
      <c r="J1639" s="44">
        <v>2022</v>
      </c>
      <c r="K1639" s="44">
        <v>2023</v>
      </c>
      <c r="L1639" s="44" t="s">
        <v>6643</v>
      </c>
      <c r="M1639" s="44" t="s">
        <v>7295</v>
      </c>
      <c r="N1639" s="44">
        <v>0</v>
      </c>
      <c r="O1639" t="str">
        <f>IF(_xlfn.XLOOKUP(C1639,Raw_Data_OS_23!$C$7:$C$4518,Raw_Data_OS_23!$C$7:$C$4518,"New_Claim")="New_Claim",IF(_xlfn.XLOOKUP(C1639,'Raw Data_OS_22'!$C$5:$C$4516,'Raw Data_OS_22'!$C$5:$C$4516,"New_Claim")="New_Claim",IF(I1639=$O$1,"F1","F2"),"Considered"),"Considered")</f>
        <v>Considered</v>
      </c>
      <c r="P1639" t="str" cm="1">
        <f t="array" ref="P1639">_xlfn.IFS(O1639="F1","F1",O1639="F2","F2",O1639="Considered",_xlfn.XLOOKUP(C1639,Raw_Data_OS_23!$C$7:$C$4518,Raw_Data_OS_23!$N$7:$N$4518,_xlfn.XLOOKUP(Raw_Data_Paid_23!C1639,'Raw Data_OS_22'!$C$5:$C$4516,'Raw Data_OS_22'!$O$5:$O$4516)))</f>
        <v>B2</v>
      </c>
      <c r="Q1639" t="str">
        <f t="shared" si="55"/>
        <v>B2</v>
      </c>
      <c r="R1639" t="str">
        <f t="shared" si="56"/>
        <v>2022Motor Private</v>
      </c>
    </row>
    <row r="1640" spans="2:18" x14ac:dyDescent="0.35">
      <c r="B1640" s="40"/>
      <c r="C1640" s="45" t="s">
        <v>6398</v>
      </c>
      <c r="D1640" s="46">
        <v>44645</v>
      </c>
      <c r="E1640" s="46">
        <v>44656</v>
      </c>
      <c r="F1640" s="47" t="s">
        <v>3910</v>
      </c>
      <c r="G1640" s="48">
        <v>182500</v>
      </c>
      <c r="H1640" s="49">
        <v>45226</v>
      </c>
      <c r="I1640" s="44">
        <v>2022</v>
      </c>
      <c r="J1640" s="44">
        <v>2022</v>
      </c>
      <c r="K1640" s="44">
        <v>2023</v>
      </c>
      <c r="L1640" s="44" t="s">
        <v>6021</v>
      </c>
      <c r="M1640" s="44" t="s">
        <v>7295</v>
      </c>
      <c r="N1640" s="44">
        <v>0</v>
      </c>
      <c r="O1640" t="str">
        <f>IF(_xlfn.XLOOKUP(C1640,Raw_Data_OS_23!$C$7:$C$4518,Raw_Data_OS_23!$C$7:$C$4518,"New_Claim")="New_Claim",IF(_xlfn.XLOOKUP(C1640,'Raw Data_OS_22'!$C$5:$C$4516,'Raw Data_OS_22'!$C$5:$C$4516,"New_Claim")="New_Claim",IF(I1640=$O$1,"F1","F2"),"Considered"),"Considered")</f>
        <v>Considered</v>
      </c>
      <c r="P1640" t="str" cm="1">
        <f t="array" ref="P1640">_xlfn.IFS(O1640="F1","F1",O1640="F2","F2",O1640="Considered",_xlfn.XLOOKUP(C1640,Raw_Data_OS_23!$C$7:$C$4518,Raw_Data_OS_23!$N$7:$N$4518,_xlfn.XLOOKUP(Raw_Data_Paid_23!C1640,'Raw Data_OS_22'!$C$5:$C$4516,'Raw Data_OS_22'!$O$5:$O$4516)))</f>
        <v>B2</v>
      </c>
      <c r="Q1640" t="str">
        <f t="shared" si="55"/>
        <v>B2</v>
      </c>
      <c r="R1640" t="str">
        <f t="shared" si="56"/>
        <v>2022Motor Private</v>
      </c>
    </row>
    <row r="1641" spans="2:18" x14ac:dyDescent="0.35">
      <c r="B1641" s="40"/>
      <c r="C1641" s="45" t="s">
        <v>6251</v>
      </c>
      <c r="D1641" s="46">
        <v>44611</v>
      </c>
      <c r="E1641" s="46">
        <v>44620</v>
      </c>
      <c r="F1641" s="47" t="s">
        <v>3908</v>
      </c>
      <c r="G1641" s="48">
        <v>245200</v>
      </c>
      <c r="H1641" s="49">
        <v>45229</v>
      </c>
      <c r="I1641" s="44">
        <v>2022</v>
      </c>
      <c r="J1641" s="44">
        <v>2022</v>
      </c>
      <c r="K1641" s="44">
        <v>2023</v>
      </c>
      <c r="L1641" s="44" t="s">
        <v>6021</v>
      </c>
      <c r="M1641" s="44" t="s">
        <v>7295</v>
      </c>
      <c r="N1641" s="44">
        <v>0</v>
      </c>
      <c r="O1641" t="str">
        <f>IF(_xlfn.XLOOKUP(C1641,Raw_Data_OS_23!$C$7:$C$4518,Raw_Data_OS_23!$C$7:$C$4518,"New_Claim")="New_Claim",IF(_xlfn.XLOOKUP(C1641,'Raw Data_OS_22'!$C$5:$C$4516,'Raw Data_OS_22'!$C$5:$C$4516,"New_Claim")="New_Claim",IF(I1641=$O$1,"F1","F2"),"Considered"),"Considered")</f>
        <v>Considered</v>
      </c>
      <c r="P1641" t="str" cm="1">
        <f t="array" ref="P1641">_xlfn.IFS(O1641="F1","F1",O1641="F2","F2",O1641="Considered",_xlfn.XLOOKUP(C1641,Raw_Data_OS_23!$C$7:$C$4518,Raw_Data_OS_23!$N$7:$N$4518,_xlfn.XLOOKUP(Raw_Data_Paid_23!C1641,'Raw Data_OS_22'!$C$5:$C$4516,'Raw Data_OS_22'!$O$5:$O$4516)))</f>
        <v>B2</v>
      </c>
      <c r="Q1641" t="str">
        <f t="shared" si="55"/>
        <v>B2</v>
      </c>
      <c r="R1641" t="str">
        <f t="shared" si="56"/>
        <v>2022Motor Commercial</v>
      </c>
    </row>
    <row r="1642" spans="2:18" x14ac:dyDescent="0.35">
      <c r="B1642" s="40"/>
      <c r="C1642" s="45" t="s">
        <v>3129</v>
      </c>
      <c r="D1642" s="46">
        <v>44443</v>
      </c>
      <c r="E1642" s="46">
        <v>44446</v>
      </c>
      <c r="F1642" s="47" t="s">
        <v>3910</v>
      </c>
      <c r="G1642" s="48">
        <v>118000</v>
      </c>
      <c r="H1642" s="49">
        <v>45230</v>
      </c>
      <c r="I1642" s="44">
        <v>2021</v>
      </c>
      <c r="J1642" s="44">
        <v>2021</v>
      </c>
      <c r="K1642" s="44">
        <v>2023</v>
      </c>
      <c r="L1642" s="44" t="s">
        <v>3073</v>
      </c>
      <c r="M1642" s="44" t="s">
        <v>7295</v>
      </c>
      <c r="N1642" s="44">
        <v>0</v>
      </c>
      <c r="O1642" t="str">
        <f>IF(_xlfn.XLOOKUP(C1642,Raw_Data_OS_23!$C$7:$C$4518,Raw_Data_OS_23!$C$7:$C$4518,"New_Claim")="New_Claim",IF(_xlfn.XLOOKUP(C1642,'Raw Data_OS_22'!$C$5:$C$4516,'Raw Data_OS_22'!$C$5:$C$4516,"New_Claim")="New_Claim",IF(I1642=$O$1,"F1","F2"),"Considered"),"Considered")</f>
        <v>Considered</v>
      </c>
      <c r="P1642" t="str" cm="1">
        <f t="array" ref="P1642">_xlfn.IFS(O1642="F1","F1",O1642="F2","F2",O1642="Considered",_xlfn.XLOOKUP(C1642,Raw_Data_OS_23!$C$7:$C$4518,Raw_Data_OS_23!$N$7:$N$4518,_xlfn.XLOOKUP(Raw_Data_Paid_23!C1642,'Raw Data_OS_22'!$C$5:$C$4516,'Raw Data_OS_22'!$O$5:$O$4516)))</f>
        <v>B2</v>
      </c>
      <c r="Q1642" t="str">
        <f t="shared" si="55"/>
        <v>B2</v>
      </c>
      <c r="R1642" t="str">
        <f t="shared" si="56"/>
        <v>2021Motor Private</v>
      </c>
    </row>
    <row r="1643" spans="2:18" x14ac:dyDescent="0.35">
      <c r="B1643" s="40"/>
      <c r="C1643" s="45" t="s">
        <v>3190</v>
      </c>
      <c r="D1643" s="46">
        <v>44310</v>
      </c>
      <c r="E1643" s="46">
        <v>44382</v>
      </c>
      <c r="F1643" s="47" t="s">
        <v>3910</v>
      </c>
      <c r="G1643" s="48">
        <v>171925</v>
      </c>
      <c r="H1643" s="49">
        <v>45230</v>
      </c>
      <c r="I1643" s="44">
        <v>2021</v>
      </c>
      <c r="J1643" s="44">
        <v>2021</v>
      </c>
      <c r="K1643" s="44">
        <v>2023</v>
      </c>
      <c r="L1643" s="44" t="s">
        <v>2250</v>
      </c>
      <c r="M1643" s="44" t="s">
        <v>7295</v>
      </c>
      <c r="N1643" s="44">
        <v>0</v>
      </c>
      <c r="O1643" t="str">
        <f>IF(_xlfn.XLOOKUP(C1643,Raw_Data_OS_23!$C$7:$C$4518,Raw_Data_OS_23!$C$7:$C$4518,"New_Claim")="New_Claim",IF(_xlfn.XLOOKUP(C1643,'Raw Data_OS_22'!$C$5:$C$4516,'Raw Data_OS_22'!$C$5:$C$4516,"New_Claim")="New_Claim",IF(I1643=$O$1,"F1","F2"),"Considered"),"Considered")</f>
        <v>Considered</v>
      </c>
      <c r="P1643" t="str" cm="1">
        <f t="array" ref="P1643">_xlfn.IFS(O1643="F1","F1",O1643="F2","F2",O1643="Considered",_xlfn.XLOOKUP(C1643,Raw_Data_OS_23!$C$7:$C$4518,Raw_Data_OS_23!$N$7:$N$4518,_xlfn.XLOOKUP(Raw_Data_Paid_23!C1643,'Raw Data_OS_22'!$C$5:$C$4516,'Raw Data_OS_22'!$O$5:$O$4516)))</f>
        <v>B2</v>
      </c>
      <c r="Q1643" t="str">
        <f t="shared" si="55"/>
        <v>B2</v>
      </c>
      <c r="R1643" t="str">
        <f t="shared" si="56"/>
        <v>2021Motor Private</v>
      </c>
    </row>
    <row r="1644" spans="2:18" x14ac:dyDescent="0.35">
      <c r="B1644" s="40"/>
      <c r="C1644" s="45" t="s">
        <v>3129</v>
      </c>
      <c r="D1644" s="46">
        <v>44443</v>
      </c>
      <c r="E1644" s="46">
        <v>44446</v>
      </c>
      <c r="F1644" s="47" t="s">
        <v>3910</v>
      </c>
      <c r="G1644" s="48">
        <v>160000</v>
      </c>
      <c r="H1644" s="49">
        <v>45230</v>
      </c>
      <c r="I1644" s="44">
        <v>2021</v>
      </c>
      <c r="J1644" s="44">
        <v>2021</v>
      </c>
      <c r="K1644" s="44">
        <v>2023</v>
      </c>
      <c r="L1644" s="44" t="s">
        <v>3073</v>
      </c>
      <c r="M1644" s="44" t="s">
        <v>7295</v>
      </c>
      <c r="N1644" s="44">
        <v>0</v>
      </c>
      <c r="O1644" t="str">
        <f>IF(_xlfn.XLOOKUP(C1644,Raw_Data_OS_23!$C$7:$C$4518,Raw_Data_OS_23!$C$7:$C$4518,"New_Claim")="New_Claim",IF(_xlfn.XLOOKUP(C1644,'Raw Data_OS_22'!$C$5:$C$4516,'Raw Data_OS_22'!$C$5:$C$4516,"New_Claim")="New_Claim",IF(I1644=$O$1,"F1","F2"),"Considered"),"Considered")</f>
        <v>Considered</v>
      </c>
      <c r="P1644" t="str" cm="1">
        <f t="array" ref="P1644">_xlfn.IFS(O1644="F1","F1",O1644="F2","F2",O1644="Considered",_xlfn.XLOOKUP(C1644,Raw_Data_OS_23!$C$7:$C$4518,Raw_Data_OS_23!$N$7:$N$4518,_xlfn.XLOOKUP(Raw_Data_Paid_23!C1644,'Raw Data_OS_22'!$C$5:$C$4516,'Raw Data_OS_22'!$O$5:$O$4516)))</f>
        <v>B2</v>
      </c>
      <c r="Q1644" t="str">
        <f t="shared" si="55"/>
        <v>B2</v>
      </c>
      <c r="R1644" t="str">
        <f t="shared" si="56"/>
        <v>2021Motor Private</v>
      </c>
    </row>
    <row r="1645" spans="2:18" x14ac:dyDescent="0.35">
      <c r="B1645" s="40"/>
      <c r="C1645" s="45" t="s">
        <v>6626</v>
      </c>
      <c r="D1645" s="46">
        <v>44424</v>
      </c>
      <c r="E1645" s="46">
        <v>44738</v>
      </c>
      <c r="F1645" s="47" t="s">
        <v>3908</v>
      </c>
      <c r="G1645" s="48">
        <v>14000</v>
      </c>
      <c r="H1645" s="49">
        <v>45230</v>
      </c>
      <c r="I1645" s="44">
        <v>2021</v>
      </c>
      <c r="J1645" s="44">
        <v>2022</v>
      </c>
      <c r="K1645" s="44">
        <v>2023</v>
      </c>
      <c r="L1645" s="44" t="s">
        <v>3073</v>
      </c>
      <c r="M1645" s="44" t="s">
        <v>7295</v>
      </c>
      <c r="N1645" s="44">
        <v>1</v>
      </c>
      <c r="O1645" t="str">
        <f>IF(_xlfn.XLOOKUP(C1645,Raw_Data_OS_23!$C$7:$C$4518,Raw_Data_OS_23!$C$7:$C$4518,"New_Claim")="New_Claim",IF(_xlfn.XLOOKUP(C1645,'Raw Data_OS_22'!$C$5:$C$4516,'Raw Data_OS_22'!$C$5:$C$4516,"New_Claim")="New_Claim",IF(I1645=$O$1,"F1","F2"),"Considered"),"Considered")</f>
        <v>Considered</v>
      </c>
      <c r="P1645" t="str" cm="1">
        <f t="array" ref="P1645">_xlfn.IFS(O1645="F1","F1",O1645="F2","F2",O1645="Considered",_xlfn.XLOOKUP(C1645,Raw_Data_OS_23!$C$7:$C$4518,Raw_Data_OS_23!$N$7:$N$4518,_xlfn.XLOOKUP(Raw_Data_Paid_23!C1645,'Raw Data_OS_22'!$C$5:$C$4516,'Raw Data_OS_22'!$O$5:$O$4516)))</f>
        <v>C2</v>
      </c>
      <c r="Q1645" t="str">
        <f t="shared" si="55"/>
        <v>C2</v>
      </c>
      <c r="R1645" t="str">
        <f t="shared" si="56"/>
        <v>2021Motor Commercial</v>
      </c>
    </row>
    <row r="1646" spans="2:18" x14ac:dyDescent="0.35">
      <c r="B1646" s="40"/>
      <c r="C1646" s="45" t="s">
        <v>6734</v>
      </c>
      <c r="D1646" s="46">
        <v>44777</v>
      </c>
      <c r="E1646" s="46">
        <v>44784</v>
      </c>
      <c r="F1646" s="47" t="s">
        <v>3910</v>
      </c>
      <c r="G1646" s="48">
        <v>218479</v>
      </c>
      <c r="H1646" s="49">
        <v>45230</v>
      </c>
      <c r="I1646" s="44">
        <v>2022</v>
      </c>
      <c r="J1646" s="44">
        <v>2022</v>
      </c>
      <c r="K1646" s="44">
        <v>2023</v>
      </c>
      <c r="L1646" s="44" t="s">
        <v>6643</v>
      </c>
      <c r="M1646" s="44" t="s">
        <v>7295</v>
      </c>
      <c r="N1646" s="44">
        <v>0</v>
      </c>
      <c r="O1646" t="str">
        <f>IF(_xlfn.XLOOKUP(C1646,Raw_Data_OS_23!$C$7:$C$4518,Raw_Data_OS_23!$C$7:$C$4518,"New_Claim")="New_Claim",IF(_xlfn.XLOOKUP(C1646,'Raw Data_OS_22'!$C$5:$C$4516,'Raw Data_OS_22'!$C$5:$C$4516,"New_Claim")="New_Claim",IF(I1646=$O$1,"F1","F2"),"Considered"),"Considered")</f>
        <v>Considered</v>
      </c>
      <c r="P1646" t="str" cm="1">
        <f t="array" ref="P1646">_xlfn.IFS(O1646="F1","F1",O1646="F2","F2",O1646="Considered",_xlfn.XLOOKUP(C1646,Raw_Data_OS_23!$C$7:$C$4518,Raw_Data_OS_23!$N$7:$N$4518,_xlfn.XLOOKUP(Raw_Data_Paid_23!C1646,'Raw Data_OS_22'!$C$5:$C$4516,'Raw Data_OS_22'!$O$5:$O$4516)))</f>
        <v>B2</v>
      </c>
      <c r="Q1646" t="str">
        <f t="shared" si="55"/>
        <v>B2</v>
      </c>
      <c r="R1646" t="str">
        <f t="shared" si="56"/>
        <v>2022Motor Private</v>
      </c>
    </row>
    <row r="1647" spans="2:18" x14ac:dyDescent="0.35">
      <c r="B1647" s="40"/>
      <c r="C1647" s="45" t="s">
        <v>7484</v>
      </c>
      <c r="D1647" s="46">
        <v>45090</v>
      </c>
      <c r="E1647" s="46">
        <v>45091</v>
      </c>
      <c r="F1647" s="47" t="s">
        <v>3910</v>
      </c>
      <c r="G1647" s="48">
        <v>250000</v>
      </c>
      <c r="H1647" s="49">
        <v>45230</v>
      </c>
      <c r="I1647" s="44">
        <v>2023</v>
      </c>
      <c r="J1647" s="44">
        <v>2023</v>
      </c>
      <c r="K1647" s="44">
        <v>2023</v>
      </c>
      <c r="L1647" s="44" t="s">
        <v>7246</v>
      </c>
      <c r="M1647" s="44" t="s">
        <v>7295</v>
      </c>
      <c r="N1647" s="44">
        <v>0</v>
      </c>
      <c r="O1647" t="str">
        <f>IF(_xlfn.XLOOKUP(C1647,Raw_Data_OS_23!$C$7:$C$4518,Raw_Data_OS_23!$C$7:$C$4518,"New_Claim")="New_Claim",IF(_xlfn.XLOOKUP(C1647,'Raw Data_OS_22'!$C$5:$C$4516,'Raw Data_OS_22'!$C$5:$C$4516,"New_Claim")="New_Claim",IF(I1647=$O$1,"F1","F2"),"Considered"),"Considered")</f>
        <v>Considered</v>
      </c>
      <c r="P1647" t="str" cm="1">
        <f t="array" ref="P1647">_xlfn.IFS(O1647="F1","F1",O1647="F2","F2",O1647="Considered",_xlfn.XLOOKUP(C1647,Raw_Data_OS_23!$C$7:$C$4518,Raw_Data_OS_23!$N$7:$N$4518,_xlfn.XLOOKUP(Raw_Data_Paid_23!C1647,'Raw Data_OS_22'!$C$5:$C$4516,'Raw Data_OS_22'!$O$5:$O$4516)))</f>
        <v>E1</v>
      </c>
      <c r="Q1647" t="str">
        <f t="shared" si="55"/>
        <v>E2</v>
      </c>
      <c r="R1647" t="str">
        <f t="shared" si="56"/>
        <v>2023Motor Private</v>
      </c>
    </row>
    <row r="1648" spans="2:18" x14ac:dyDescent="0.35">
      <c r="B1648" s="40"/>
      <c r="C1648" s="45" t="s">
        <v>7484</v>
      </c>
      <c r="D1648" s="46">
        <v>45090</v>
      </c>
      <c r="E1648" s="46">
        <v>45091</v>
      </c>
      <c r="F1648" s="47" t="s">
        <v>3910</v>
      </c>
      <c r="G1648" s="48">
        <v>250000</v>
      </c>
      <c r="H1648" s="49">
        <v>45230</v>
      </c>
      <c r="I1648" s="44">
        <v>2023</v>
      </c>
      <c r="J1648" s="44">
        <v>2023</v>
      </c>
      <c r="K1648" s="44">
        <v>2023</v>
      </c>
      <c r="L1648" s="44" t="s">
        <v>7246</v>
      </c>
      <c r="M1648" s="44" t="s">
        <v>7295</v>
      </c>
      <c r="N1648" s="44">
        <v>0</v>
      </c>
      <c r="O1648" t="str">
        <f>IF(_xlfn.XLOOKUP(C1648,Raw_Data_OS_23!$C$7:$C$4518,Raw_Data_OS_23!$C$7:$C$4518,"New_Claim")="New_Claim",IF(_xlfn.XLOOKUP(C1648,'Raw Data_OS_22'!$C$5:$C$4516,'Raw Data_OS_22'!$C$5:$C$4516,"New_Claim")="New_Claim",IF(I1648=$O$1,"F1","F2"),"Considered"),"Considered")</f>
        <v>Considered</v>
      </c>
      <c r="P1648" t="str" cm="1">
        <f t="array" ref="P1648">_xlfn.IFS(O1648="F1","F1",O1648="F2","F2",O1648="Considered",_xlfn.XLOOKUP(C1648,Raw_Data_OS_23!$C$7:$C$4518,Raw_Data_OS_23!$N$7:$N$4518,_xlfn.XLOOKUP(Raw_Data_Paid_23!C1648,'Raw Data_OS_22'!$C$5:$C$4516,'Raw Data_OS_22'!$O$5:$O$4516)))</f>
        <v>E1</v>
      </c>
      <c r="Q1648" t="str">
        <f t="shared" si="55"/>
        <v>E2</v>
      </c>
      <c r="R1648" t="str">
        <f t="shared" si="56"/>
        <v>2023Motor Private</v>
      </c>
    </row>
    <row r="1649" spans="2:18" x14ac:dyDescent="0.35">
      <c r="B1649" s="40"/>
      <c r="C1649" s="45" t="s">
        <v>3742</v>
      </c>
      <c r="D1649" s="46">
        <v>44520</v>
      </c>
      <c r="E1649" s="46">
        <v>44520</v>
      </c>
      <c r="F1649" s="47" t="s">
        <v>3910</v>
      </c>
      <c r="G1649" s="48">
        <v>200000</v>
      </c>
      <c r="H1649" s="49">
        <v>45230</v>
      </c>
      <c r="I1649" s="44">
        <v>2021</v>
      </c>
      <c r="J1649" s="44">
        <v>2021</v>
      </c>
      <c r="K1649" s="44">
        <v>2023</v>
      </c>
      <c r="L1649" s="44" t="s">
        <v>3138</v>
      </c>
      <c r="M1649" s="44" t="s">
        <v>7295</v>
      </c>
      <c r="N1649" s="44">
        <v>1</v>
      </c>
      <c r="O1649" t="str">
        <f>IF(_xlfn.XLOOKUP(C1649,Raw_Data_OS_23!$C$7:$C$4518,Raw_Data_OS_23!$C$7:$C$4518,"New_Claim")="New_Claim",IF(_xlfn.XLOOKUP(C1649,'Raw Data_OS_22'!$C$5:$C$4516,'Raw Data_OS_22'!$C$5:$C$4516,"New_Claim")="New_Claim",IF(I1649=$O$1,"F1","F2"),"Considered"),"Considered")</f>
        <v>Considered</v>
      </c>
      <c r="P1649" t="str" cm="1">
        <f t="array" ref="P1649">_xlfn.IFS(O1649="F1","F1",O1649="F2","F2",O1649="Considered",_xlfn.XLOOKUP(C1649,Raw_Data_OS_23!$C$7:$C$4518,Raw_Data_OS_23!$N$7:$N$4518,_xlfn.XLOOKUP(Raw_Data_Paid_23!C1649,'Raw Data_OS_22'!$C$5:$C$4516,'Raw Data_OS_22'!$O$5:$O$4516)))</f>
        <v>B2</v>
      </c>
      <c r="Q1649" t="str">
        <f t="shared" si="55"/>
        <v>B2</v>
      </c>
      <c r="R1649" t="str">
        <f t="shared" si="56"/>
        <v>2021Motor Private</v>
      </c>
    </row>
    <row r="1650" spans="2:18" x14ac:dyDescent="0.35">
      <c r="B1650" s="40"/>
      <c r="C1650" s="45" t="s">
        <v>3671</v>
      </c>
      <c r="D1650" s="46">
        <v>44474</v>
      </c>
      <c r="E1650" s="46">
        <v>44501</v>
      </c>
      <c r="F1650" s="47" t="s">
        <v>3908</v>
      </c>
      <c r="G1650" s="48">
        <v>193974</v>
      </c>
      <c r="H1650" s="49">
        <v>45230</v>
      </c>
      <c r="I1650" s="44">
        <v>2021</v>
      </c>
      <c r="J1650" s="44">
        <v>2021</v>
      </c>
      <c r="K1650" s="44">
        <v>2023</v>
      </c>
      <c r="L1650" s="44" t="s">
        <v>3138</v>
      </c>
      <c r="M1650" s="44" t="s">
        <v>7295</v>
      </c>
      <c r="N1650" s="44">
        <v>0</v>
      </c>
      <c r="O1650" t="str">
        <f>IF(_xlfn.XLOOKUP(C1650,Raw_Data_OS_23!$C$7:$C$4518,Raw_Data_OS_23!$C$7:$C$4518,"New_Claim")="New_Claim",IF(_xlfn.XLOOKUP(C1650,'Raw Data_OS_22'!$C$5:$C$4516,'Raw Data_OS_22'!$C$5:$C$4516,"New_Claim")="New_Claim",IF(I1650=$O$1,"F1","F2"),"Considered"),"Considered")</f>
        <v>Considered</v>
      </c>
      <c r="P1650" t="str" cm="1">
        <f t="array" ref="P1650">_xlfn.IFS(O1650="F1","F1",O1650="F2","F2",O1650="Considered",_xlfn.XLOOKUP(C1650,Raw_Data_OS_23!$C$7:$C$4518,Raw_Data_OS_23!$N$7:$N$4518,_xlfn.XLOOKUP(Raw_Data_Paid_23!C1650,'Raw Data_OS_22'!$C$5:$C$4516,'Raw Data_OS_22'!$O$5:$O$4516)))</f>
        <v>B2</v>
      </c>
      <c r="Q1650" t="str">
        <f t="shared" si="55"/>
        <v>B2</v>
      </c>
      <c r="R1650" t="str">
        <f t="shared" si="56"/>
        <v>2021Motor Commercial</v>
      </c>
    </row>
    <row r="1651" spans="2:18" x14ac:dyDescent="0.35">
      <c r="B1651" s="40"/>
      <c r="C1651" s="45" t="s">
        <v>2062</v>
      </c>
      <c r="D1651" s="46">
        <v>43598</v>
      </c>
      <c r="E1651" s="46">
        <v>43853</v>
      </c>
      <c r="F1651" s="47" t="s">
        <v>3910</v>
      </c>
      <c r="G1651" s="48">
        <v>65000</v>
      </c>
      <c r="H1651" s="49">
        <v>45230</v>
      </c>
      <c r="I1651" s="44">
        <v>2019</v>
      </c>
      <c r="J1651" s="44">
        <v>2020</v>
      </c>
      <c r="K1651" s="44">
        <v>2023</v>
      </c>
      <c r="L1651" s="44" t="s">
        <v>51</v>
      </c>
      <c r="M1651" s="44" t="s">
        <v>7295</v>
      </c>
      <c r="N1651" s="44">
        <v>0</v>
      </c>
      <c r="O1651" t="str">
        <f>IF(_xlfn.XLOOKUP(C1651,Raw_Data_OS_23!$C$7:$C$4518,Raw_Data_OS_23!$C$7:$C$4518,"New_Claim")="New_Claim",IF(_xlfn.XLOOKUP(C1651,'Raw Data_OS_22'!$C$5:$C$4516,'Raw Data_OS_22'!$C$5:$C$4516,"New_Claim")="New_Claim",IF(I1651=$O$1,"F1","F2"),"Considered"),"Considered")</f>
        <v>Considered</v>
      </c>
      <c r="P1651" t="str" cm="1">
        <f t="array" ref="P1651">_xlfn.IFS(O1651="F1","F1",O1651="F2","F2",O1651="Considered",_xlfn.XLOOKUP(C1651,Raw_Data_OS_23!$C$7:$C$4518,Raw_Data_OS_23!$N$7:$N$4518,_xlfn.XLOOKUP(Raw_Data_Paid_23!C1651,'Raw Data_OS_22'!$C$5:$C$4516,'Raw Data_OS_22'!$O$5:$O$4516)))</f>
        <v>B2</v>
      </c>
      <c r="Q1651" t="str">
        <f t="shared" si="55"/>
        <v>B2</v>
      </c>
      <c r="R1651" t="str">
        <f t="shared" si="56"/>
        <v>2019Motor Private</v>
      </c>
    </row>
    <row r="1652" spans="2:18" x14ac:dyDescent="0.35">
      <c r="B1652" s="40"/>
      <c r="C1652" s="45" t="s">
        <v>1033</v>
      </c>
      <c r="D1652" s="46">
        <v>44090</v>
      </c>
      <c r="E1652" s="46">
        <v>44090</v>
      </c>
      <c r="F1652" s="47" t="s">
        <v>3910</v>
      </c>
      <c r="G1652" s="48">
        <v>300000</v>
      </c>
      <c r="H1652" s="49">
        <v>45230</v>
      </c>
      <c r="I1652" s="44">
        <v>2020</v>
      </c>
      <c r="J1652" s="44">
        <v>2020</v>
      </c>
      <c r="K1652" s="44">
        <v>2023</v>
      </c>
      <c r="L1652" s="44" t="s">
        <v>35</v>
      </c>
      <c r="M1652" s="44" t="s">
        <v>7295</v>
      </c>
      <c r="N1652" s="44">
        <v>0</v>
      </c>
      <c r="O1652" t="str">
        <f>IF(_xlfn.XLOOKUP(C1652,Raw_Data_OS_23!$C$7:$C$4518,Raw_Data_OS_23!$C$7:$C$4518,"New_Claim")="New_Claim",IF(_xlfn.XLOOKUP(C1652,'Raw Data_OS_22'!$C$5:$C$4516,'Raw Data_OS_22'!$C$5:$C$4516,"New_Claim")="New_Claim",IF(I1652=$O$1,"F1","F2"),"Considered"),"Considered")</f>
        <v>Considered</v>
      </c>
      <c r="P1652" t="str" cm="1">
        <f t="array" ref="P1652">_xlfn.IFS(O1652="F1","F1",O1652="F2","F2",O1652="Considered",_xlfn.XLOOKUP(C1652,Raw_Data_OS_23!$C$7:$C$4518,Raw_Data_OS_23!$N$7:$N$4518,_xlfn.XLOOKUP(Raw_Data_Paid_23!C1652,'Raw Data_OS_22'!$C$5:$C$4516,'Raw Data_OS_22'!$O$5:$O$4516)))</f>
        <v>B2</v>
      </c>
      <c r="Q1652" t="str">
        <f t="shared" si="55"/>
        <v>B2</v>
      </c>
      <c r="R1652" t="str">
        <f t="shared" si="56"/>
        <v>2020Motor Private</v>
      </c>
    </row>
    <row r="1653" spans="2:18" x14ac:dyDescent="0.35">
      <c r="B1653" s="40"/>
      <c r="C1653" s="45" t="s">
        <v>1033</v>
      </c>
      <c r="D1653" s="46">
        <v>44090</v>
      </c>
      <c r="E1653" s="46">
        <v>44090</v>
      </c>
      <c r="F1653" s="47" t="s">
        <v>3910</v>
      </c>
      <c r="G1653" s="48">
        <v>40000</v>
      </c>
      <c r="H1653" s="49">
        <v>45230</v>
      </c>
      <c r="I1653" s="44">
        <v>2020</v>
      </c>
      <c r="J1653" s="44">
        <v>2020</v>
      </c>
      <c r="K1653" s="44">
        <v>2023</v>
      </c>
      <c r="L1653" s="44" t="s">
        <v>35</v>
      </c>
      <c r="M1653" s="44" t="s">
        <v>7295</v>
      </c>
      <c r="N1653" s="44">
        <v>0</v>
      </c>
      <c r="O1653" t="str">
        <f>IF(_xlfn.XLOOKUP(C1653,Raw_Data_OS_23!$C$7:$C$4518,Raw_Data_OS_23!$C$7:$C$4518,"New_Claim")="New_Claim",IF(_xlfn.XLOOKUP(C1653,'Raw Data_OS_22'!$C$5:$C$4516,'Raw Data_OS_22'!$C$5:$C$4516,"New_Claim")="New_Claim",IF(I1653=$O$1,"F1","F2"),"Considered"),"Considered")</f>
        <v>Considered</v>
      </c>
      <c r="P1653" t="str" cm="1">
        <f t="array" ref="P1653">_xlfn.IFS(O1653="F1","F1",O1653="F2","F2",O1653="Considered",_xlfn.XLOOKUP(C1653,Raw_Data_OS_23!$C$7:$C$4518,Raw_Data_OS_23!$N$7:$N$4518,_xlfn.XLOOKUP(Raw_Data_Paid_23!C1653,'Raw Data_OS_22'!$C$5:$C$4516,'Raw Data_OS_22'!$O$5:$O$4516)))</f>
        <v>B2</v>
      </c>
      <c r="Q1653" t="str">
        <f t="shared" si="55"/>
        <v>B2</v>
      </c>
      <c r="R1653" t="str">
        <f t="shared" si="56"/>
        <v>2020Motor Private</v>
      </c>
    </row>
    <row r="1654" spans="2:18" x14ac:dyDescent="0.35">
      <c r="B1654" s="40"/>
      <c r="C1654" s="45" t="s">
        <v>3687</v>
      </c>
      <c r="D1654" s="46">
        <v>44500</v>
      </c>
      <c r="E1654" s="46">
        <v>44501</v>
      </c>
      <c r="F1654" s="47" t="s">
        <v>3908</v>
      </c>
      <c r="G1654" s="48">
        <v>75000</v>
      </c>
      <c r="H1654" s="49">
        <v>45230</v>
      </c>
      <c r="I1654" s="44">
        <v>2021</v>
      </c>
      <c r="J1654" s="44">
        <v>2021</v>
      </c>
      <c r="K1654" s="44">
        <v>2023</v>
      </c>
      <c r="L1654" s="44" t="s">
        <v>3138</v>
      </c>
      <c r="M1654" s="44" t="s">
        <v>7295</v>
      </c>
      <c r="N1654" s="44">
        <v>0</v>
      </c>
      <c r="O1654" t="str">
        <f>IF(_xlfn.XLOOKUP(C1654,Raw_Data_OS_23!$C$7:$C$4518,Raw_Data_OS_23!$C$7:$C$4518,"New_Claim")="New_Claim",IF(_xlfn.XLOOKUP(C1654,'Raw Data_OS_22'!$C$5:$C$4516,'Raw Data_OS_22'!$C$5:$C$4516,"New_Claim")="New_Claim",IF(I1654=$O$1,"F1","F2"),"Considered"),"Considered")</f>
        <v>Considered</v>
      </c>
      <c r="P1654" t="str" cm="1">
        <f t="array" ref="P1654">_xlfn.IFS(O1654="F1","F1",O1654="F2","F2",O1654="Considered",_xlfn.XLOOKUP(C1654,Raw_Data_OS_23!$C$7:$C$4518,Raw_Data_OS_23!$N$7:$N$4518,_xlfn.XLOOKUP(Raw_Data_Paid_23!C1654,'Raw Data_OS_22'!$C$5:$C$4516,'Raw Data_OS_22'!$O$5:$O$4516)))</f>
        <v>B2</v>
      </c>
      <c r="Q1654" t="str">
        <f t="shared" si="55"/>
        <v>B2</v>
      </c>
      <c r="R1654" t="str">
        <f t="shared" si="56"/>
        <v>2021Motor Commercial</v>
      </c>
    </row>
    <row r="1655" spans="2:18" x14ac:dyDescent="0.35">
      <c r="B1655" s="40"/>
      <c r="C1655" s="45" t="s">
        <v>3687</v>
      </c>
      <c r="D1655" s="46">
        <v>44500</v>
      </c>
      <c r="E1655" s="46">
        <v>44501</v>
      </c>
      <c r="F1655" s="47" t="s">
        <v>3908</v>
      </c>
      <c r="G1655" s="48">
        <v>75000</v>
      </c>
      <c r="H1655" s="49">
        <v>45230</v>
      </c>
      <c r="I1655" s="44">
        <v>2021</v>
      </c>
      <c r="J1655" s="44">
        <v>2021</v>
      </c>
      <c r="K1655" s="44">
        <v>2023</v>
      </c>
      <c r="L1655" s="44" t="s">
        <v>3138</v>
      </c>
      <c r="M1655" s="44" t="s">
        <v>7295</v>
      </c>
      <c r="N1655" s="44">
        <v>0</v>
      </c>
      <c r="O1655" t="str">
        <f>IF(_xlfn.XLOOKUP(C1655,Raw_Data_OS_23!$C$7:$C$4518,Raw_Data_OS_23!$C$7:$C$4518,"New_Claim")="New_Claim",IF(_xlfn.XLOOKUP(C1655,'Raw Data_OS_22'!$C$5:$C$4516,'Raw Data_OS_22'!$C$5:$C$4516,"New_Claim")="New_Claim",IF(I1655=$O$1,"F1","F2"),"Considered"),"Considered")</f>
        <v>Considered</v>
      </c>
      <c r="P1655" t="str" cm="1">
        <f t="array" ref="P1655">_xlfn.IFS(O1655="F1","F1",O1655="F2","F2",O1655="Considered",_xlfn.XLOOKUP(C1655,Raw_Data_OS_23!$C$7:$C$4518,Raw_Data_OS_23!$N$7:$N$4518,_xlfn.XLOOKUP(Raw_Data_Paid_23!C1655,'Raw Data_OS_22'!$C$5:$C$4516,'Raw Data_OS_22'!$O$5:$O$4516)))</f>
        <v>B2</v>
      </c>
      <c r="Q1655" t="str">
        <f t="shared" si="55"/>
        <v>B2</v>
      </c>
      <c r="R1655" t="str">
        <f t="shared" si="56"/>
        <v>2021Motor Commercial</v>
      </c>
    </row>
    <row r="1656" spans="2:18" x14ac:dyDescent="0.35">
      <c r="B1656" s="40"/>
      <c r="C1656" s="45" t="s">
        <v>6912</v>
      </c>
      <c r="D1656" s="46">
        <v>44878</v>
      </c>
      <c r="E1656" s="46">
        <v>44881</v>
      </c>
      <c r="F1656" s="47" t="s">
        <v>3910</v>
      </c>
      <c r="G1656" s="48">
        <v>169250</v>
      </c>
      <c r="H1656" s="49">
        <v>45230</v>
      </c>
      <c r="I1656" s="44">
        <v>2022</v>
      </c>
      <c r="J1656" s="44">
        <v>2022</v>
      </c>
      <c r="K1656" s="44">
        <v>2023</v>
      </c>
      <c r="L1656" s="44" t="s">
        <v>6825</v>
      </c>
      <c r="M1656" s="44" t="s">
        <v>7295</v>
      </c>
      <c r="N1656" s="44">
        <v>0</v>
      </c>
      <c r="O1656" t="str">
        <f>IF(_xlfn.XLOOKUP(C1656,Raw_Data_OS_23!$C$7:$C$4518,Raw_Data_OS_23!$C$7:$C$4518,"New_Claim")="New_Claim",IF(_xlfn.XLOOKUP(C1656,'Raw Data_OS_22'!$C$5:$C$4516,'Raw Data_OS_22'!$C$5:$C$4516,"New_Claim")="New_Claim",IF(I1656=$O$1,"F1","F2"),"Considered"),"Considered")</f>
        <v>Considered</v>
      </c>
      <c r="P1656" t="str" cm="1">
        <f t="array" ref="P1656">_xlfn.IFS(O1656="F1","F1",O1656="F2","F2",O1656="Considered",_xlfn.XLOOKUP(C1656,Raw_Data_OS_23!$C$7:$C$4518,Raw_Data_OS_23!$N$7:$N$4518,_xlfn.XLOOKUP(Raw_Data_Paid_23!C1656,'Raw Data_OS_22'!$C$5:$C$4516,'Raw Data_OS_22'!$O$5:$O$4516)))</f>
        <v>B2</v>
      </c>
      <c r="Q1656" t="str">
        <f t="shared" si="55"/>
        <v>B2</v>
      </c>
      <c r="R1656" t="str">
        <f t="shared" si="56"/>
        <v>2022Motor Private</v>
      </c>
    </row>
    <row r="1657" spans="2:18" x14ac:dyDescent="0.35">
      <c r="B1657" s="40"/>
      <c r="C1657" s="45" t="s">
        <v>7523</v>
      </c>
      <c r="D1657" s="46">
        <v>45039</v>
      </c>
      <c r="E1657" s="46">
        <v>45041</v>
      </c>
      <c r="F1657" s="47" t="s">
        <v>3910</v>
      </c>
      <c r="G1657" s="48">
        <v>128000</v>
      </c>
      <c r="H1657" s="49">
        <v>45231</v>
      </c>
      <c r="I1657" s="44">
        <v>2023</v>
      </c>
      <c r="J1657" s="44">
        <v>2023</v>
      </c>
      <c r="K1657" s="44">
        <v>2023</v>
      </c>
      <c r="L1657" s="44" t="s">
        <v>7246</v>
      </c>
      <c r="M1657" s="44" t="s">
        <v>7295</v>
      </c>
      <c r="N1657" s="44">
        <v>1</v>
      </c>
      <c r="O1657" t="str">
        <f>IF(_xlfn.XLOOKUP(C1657,Raw_Data_OS_23!$C$7:$C$4518,Raw_Data_OS_23!$C$7:$C$4518,"New_Claim")="New_Claim",IF(_xlfn.XLOOKUP(C1657,'Raw Data_OS_22'!$C$5:$C$4516,'Raw Data_OS_22'!$C$5:$C$4516,"New_Claim")="New_Claim",IF(I1657=$O$1,"F1","F2"),"Considered"),"Considered")</f>
        <v>Considered</v>
      </c>
      <c r="P1657" t="str" cm="1">
        <f t="array" ref="P1657">_xlfn.IFS(O1657="F1","F1",O1657="F2","F2",O1657="Considered",_xlfn.XLOOKUP(C1657,Raw_Data_OS_23!$C$7:$C$4518,Raw_Data_OS_23!$N$7:$N$4518,_xlfn.XLOOKUP(Raw_Data_Paid_23!C1657,'Raw Data_OS_22'!$C$5:$C$4516,'Raw Data_OS_22'!$O$5:$O$4516)))</f>
        <v>E1</v>
      </c>
      <c r="Q1657" t="str">
        <f t="shared" si="55"/>
        <v>E2</v>
      </c>
      <c r="R1657" t="str">
        <f t="shared" si="56"/>
        <v>2023Motor Private</v>
      </c>
    </row>
    <row r="1658" spans="2:18" x14ac:dyDescent="0.35">
      <c r="B1658" s="40"/>
      <c r="C1658" s="45" t="s">
        <v>6681</v>
      </c>
      <c r="D1658" s="46">
        <v>44755</v>
      </c>
      <c r="E1658" s="46">
        <v>44763</v>
      </c>
      <c r="F1658" s="47" t="s">
        <v>3908</v>
      </c>
      <c r="G1658" s="48">
        <v>210000</v>
      </c>
      <c r="H1658" s="49">
        <v>45232</v>
      </c>
      <c r="I1658" s="44">
        <v>2022</v>
      </c>
      <c r="J1658" s="44">
        <v>2022</v>
      </c>
      <c r="K1658" s="44">
        <v>2023</v>
      </c>
      <c r="L1658" s="44" t="s">
        <v>6643</v>
      </c>
      <c r="M1658" s="44" t="s">
        <v>7295</v>
      </c>
      <c r="N1658" s="44">
        <v>1</v>
      </c>
      <c r="O1658" t="str">
        <f>IF(_xlfn.XLOOKUP(C1658,Raw_Data_OS_23!$C$7:$C$4518,Raw_Data_OS_23!$C$7:$C$4518,"New_Claim")="New_Claim",IF(_xlfn.XLOOKUP(C1658,'Raw Data_OS_22'!$C$5:$C$4516,'Raw Data_OS_22'!$C$5:$C$4516,"New_Claim")="New_Claim",IF(I1658=$O$1,"F1","F2"),"Considered"),"Considered")</f>
        <v>Considered</v>
      </c>
      <c r="P1658" t="str" cm="1">
        <f t="array" ref="P1658">_xlfn.IFS(O1658="F1","F1",O1658="F2","F2",O1658="Considered",_xlfn.XLOOKUP(C1658,Raw_Data_OS_23!$C$7:$C$4518,Raw_Data_OS_23!$N$7:$N$4518,_xlfn.XLOOKUP(Raw_Data_Paid_23!C1658,'Raw Data_OS_22'!$C$5:$C$4516,'Raw Data_OS_22'!$O$5:$O$4516)))</f>
        <v>B2</v>
      </c>
      <c r="Q1658" t="str">
        <f t="shared" si="55"/>
        <v>B2</v>
      </c>
      <c r="R1658" t="str">
        <f t="shared" si="56"/>
        <v>2022Motor Commercial</v>
      </c>
    </row>
    <row r="1659" spans="2:18" x14ac:dyDescent="0.35">
      <c r="B1659" s="40"/>
      <c r="C1659" s="45" t="s">
        <v>6681</v>
      </c>
      <c r="D1659" s="46">
        <v>44755</v>
      </c>
      <c r="E1659" s="46">
        <v>44763</v>
      </c>
      <c r="F1659" s="47" t="s">
        <v>3908</v>
      </c>
      <c r="G1659" s="48">
        <v>210000</v>
      </c>
      <c r="H1659" s="49">
        <v>45232</v>
      </c>
      <c r="I1659" s="44">
        <v>2022</v>
      </c>
      <c r="J1659" s="44">
        <v>2022</v>
      </c>
      <c r="K1659" s="44">
        <v>2023</v>
      </c>
      <c r="L1659" s="44" t="s">
        <v>6643</v>
      </c>
      <c r="M1659" s="44" t="s">
        <v>7295</v>
      </c>
      <c r="N1659" s="44">
        <v>0</v>
      </c>
      <c r="O1659" t="str">
        <f>IF(_xlfn.XLOOKUP(C1659,Raw_Data_OS_23!$C$7:$C$4518,Raw_Data_OS_23!$C$7:$C$4518,"New_Claim")="New_Claim",IF(_xlfn.XLOOKUP(C1659,'Raw Data_OS_22'!$C$5:$C$4516,'Raw Data_OS_22'!$C$5:$C$4516,"New_Claim")="New_Claim",IF(I1659=$O$1,"F1","F2"),"Considered"),"Considered")</f>
        <v>Considered</v>
      </c>
      <c r="P1659" t="str" cm="1">
        <f t="array" ref="P1659">_xlfn.IFS(O1659="F1","F1",O1659="F2","F2",O1659="Considered",_xlfn.XLOOKUP(C1659,Raw_Data_OS_23!$C$7:$C$4518,Raw_Data_OS_23!$N$7:$N$4518,_xlfn.XLOOKUP(Raw_Data_Paid_23!C1659,'Raw Data_OS_22'!$C$5:$C$4516,'Raw Data_OS_22'!$O$5:$O$4516)))</f>
        <v>B2</v>
      </c>
      <c r="Q1659" t="str">
        <f t="shared" si="55"/>
        <v>B2</v>
      </c>
      <c r="R1659" t="str">
        <f t="shared" si="56"/>
        <v>2022Motor Commercial</v>
      </c>
    </row>
    <row r="1660" spans="2:18" x14ac:dyDescent="0.35">
      <c r="B1660" s="40"/>
      <c r="C1660" s="45" t="s">
        <v>2529</v>
      </c>
      <c r="D1660" s="46">
        <v>44360</v>
      </c>
      <c r="E1660" s="46">
        <v>44368</v>
      </c>
      <c r="F1660" s="47" t="s">
        <v>3908</v>
      </c>
      <c r="G1660" s="48">
        <v>51666</v>
      </c>
      <c r="H1660" s="49">
        <v>45233</v>
      </c>
      <c r="I1660" s="44">
        <v>2021</v>
      </c>
      <c r="J1660" s="44">
        <v>2021</v>
      </c>
      <c r="K1660" s="44">
        <v>2023</v>
      </c>
      <c r="L1660" s="44" t="s">
        <v>2250</v>
      </c>
      <c r="M1660" s="44" t="s">
        <v>7295</v>
      </c>
      <c r="N1660" s="44">
        <v>0</v>
      </c>
      <c r="O1660" t="str">
        <f>IF(_xlfn.XLOOKUP(C1660,Raw_Data_OS_23!$C$7:$C$4518,Raw_Data_OS_23!$C$7:$C$4518,"New_Claim")="New_Claim",IF(_xlfn.XLOOKUP(C1660,'Raw Data_OS_22'!$C$5:$C$4516,'Raw Data_OS_22'!$C$5:$C$4516,"New_Claim")="New_Claim",IF(I1660=$O$1,"F1","F2"),"Considered"),"Considered")</f>
        <v>Considered</v>
      </c>
      <c r="P1660" t="str" cm="1">
        <f t="array" ref="P1660">_xlfn.IFS(O1660="F1","F1",O1660="F2","F2",O1660="Considered",_xlfn.XLOOKUP(C1660,Raw_Data_OS_23!$C$7:$C$4518,Raw_Data_OS_23!$N$7:$N$4518,_xlfn.XLOOKUP(Raw_Data_Paid_23!C1660,'Raw Data_OS_22'!$C$5:$C$4516,'Raw Data_OS_22'!$O$5:$O$4516)))</f>
        <v>B2</v>
      </c>
      <c r="Q1660" t="str">
        <f t="shared" si="55"/>
        <v>B2</v>
      </c>
      <c r="R1660" t="str">
        <f t="shared" si="56"/>
        <v>2021Motor Commercial</v>
      </c>
    </row>
    <row r="1661" spans="2:18" x14ac:dyDescent="0.35">
      <c r="B1661" s="40"/>
      <c r="C1661" s="45" t="s">
        <v>3197</v>
      </c>
      <c r="D1661" s="46">
        <v>44384</v>
      </c>
      <c r="E1661" s="46">
        <v>44393</v>
      </c>
      <c r="F1661" s="47" t="s">
        <v>3910</v>
      </c>
      <c r="G1661" s="48">
        <v>42122</v>
      </c>
      <c r="H1661" s="49">
        <v>45233</v>
      </c>
      <c r="I1661" s="44">
        <v>2021</v>
      </c>
      <c r="J1661" s="44">
        <v>2021</v>
      </c>
      <c r="K1661" s="44">
        <v>2023</v>
      </c>
      <c r="L1661" s="44" t="s">
        <v>3073</v>
      </c>
      <c r="M1661" s="44" t="s">
        <v>7295</v>
      </c>
      <c r="N1661" s="44">
        <v>0</v>
      </c>
      <c r="O1661" t="str">
        <f>IF(_xlfn.XLOOKUP(C1661,Raw_Data_OS_23!$C$7:$C$4518,Raw_Data_OS_23!$C$7:$C$4518,"New_Claim")="New_Claim",IF(_xlfn.XLOOKUP(C1661,'Raw Data_OS_22'!$C$5:$C$4516,'Raw Data_OS_22'!$C$5:$C$4516,"New_Claim")="New_Claim",IF(I1661=$O$1,"F1","F2"),"Considered"),"Considered")</f>
        <v>Considered</v>
      </c>
      <c r="P1661" t="str" cm="1">
        <f t="array" ref="P1661">_xlfn.IFS(O1661="F1","F1",O1661="F2","F2",O1661="Considered",_xlfn.XLOOKUP(C1661,Raw_Data_OS_23!$C$7:$C$4518,Raw_Data_OS_23!$N$7:$N$4518,_xlfn.XLOOKUP(Raw_Data_Paid_23!C1661,'Raw Data_OS_22'!$C$5:$C$4516,'Raw Data_OS_22'!$O$5:$O$4516)))</f>
        <v>B2</v>
      </c>
      <c r="Q1661" t="str">
        <f t="shared" si="55"/>
        <v>B2</v>
      </c>
      <c r="R1661" t="str">
        <f t="shared" si="56"/>
        <v>2021Motor Private</v>
      </c>
    </row>
    <row r="1662" spans="2:18" x14ac:dyDescent="0.35">
      <c r="B1662" s="40"/>
      <c r="C1662" s="45" t="s">
        <v>1006</v>
      </c>
      <c r="D1662" s="46">
        <v>44058</v>
      </c>
      <c r="E1662" s="46">
        <v>44058</v>
      </c>
      <c r="F1662" s="47" t="s">
        <v>3908</v>
      </c>
      <c r="G1662" s="48">
        <v>100000</v>
      </c>
      <c r="H1662" s="49">
        <v>45236</v>
      </c>
      <c r="I1662" s="44">
        <v>2020</v>
      </c>
      <c r="J1662" s="44">
        <v>2020</v>
      </c>
      <c r="K1662" s="44">
        <v>2023</v>
      </c>
      <c r="L1662" s="44" t="s">
        <v>35</v>
      </c>
      <c r="M1662" s="44" t="s">
        <v>7295</v>
      </c>
      <c r="N1662" s="44">
        <v>0</v>
      </c>
      <c r="O1662" t="str">
        <f>IF(_xlfn.XLOOKUP(C1662,Raw_Data_OS_23!$C$7:$C$4518,Raw_Data_OS_23!$C$7:$C$4518,"New_Claim")="New_Claim",IF(_xlfn.XLOOKUP(C1662,'Raw Data_OS_22'!$C$5:$C$4516,'Raw Data_OS_22'!$C$5:$C$4516,"New_Claim")="New_Claim",IF(I1662=$O$1,"F1","F2"),"Considered"),"Considered")</f>
        <v>Considered</v>
      </c>
      <c r="P1662" t="str" cm="1">
        <f t="array" ref="P1662">_xlfn.IFS(O1662="F1","F1",O1662="F2","F2",O1662="Considered",_xlfn.XLOOKUP(C1662,Raw_Data_OS_23!$C$7:$C$4518,Raw_Data_OS_23!$N$7:$N$4518,_xlfn.XLOOKUP(Raw_Data_Paid_23!C1662,'Raw Data_OS_22'!$C$5:$C$4516,'Raw Data_OS_22'!$O$5:$O$4516)))</f>
        <v>B2</v>
      </c>
      <c r="Q1662" t="str">
        <f t="shared" si="55"/>
        <v>B2</v>
      </c>
      <c r="R1662" t="str">
        <f t="shared" si="56"/>
        <v>2020Motor Commercial</v>
      </c>
    </row>
    <row r="1663" spans="2:18" x14ac:dyDescent="0.35">
      <c r="B1663" s="40"/>
      <c r="C1663" s="45" t="s">
        <v>2388</v>
      </c>
      <c r="D1663" s="46">
        <v>44304</v>
      </c>
      <c r="E1663" s="46">
        <v>44305</v>
      </c>
      <c r="F1663" s="47" t="s">
        <v>3910</v>
      </c>
      <c r="G1663" s="48">
        <v>66000</v>
      </c>
      <c r="H1663" s="49">
        <v>45236</v>
      </c>
      <c r="I1663" s="44">
        <v>2021</v>
      </c>
      <c r="J1663" s="44">
        <v>2021</v>
      </c>
      <c r="K1663" s="44">
        <v>2023</v>
      </c>
      <c r="L1663" s="44" t="s">
        <v>2250</v>
      </c>
      <c r="M1663" s="44" t="s">
        <v>7295</v>
      </c>
      <c r="N1663" s="44">
        <v>0</v>
      </c>
      <c r="O1663" t="str">
        <f>IF(_xlfn.XLOOKUP(C1663,Raw_Data_OS_23!$C$7:$C$4518,Raw_Data_OS_23!$C$7:$C$4518,"New_Claim")="New_Claim",IF(_xlfn.XLOOKUP(C1663,'Raw Data_OS_22'!$C$5:$C$4516,'Raw Data_OS_22'!$C$5:$C$4516,"New_Claim")="New_Claim",IF(I1663=$O$1,"F1","F2"),"Considered"),"Considered")</f>
        <v>Considered</v>
      </c>
      <c r="P1663" t="str" cm="1">
        <f t="array" ref="P1663">_xlfn.IFS(O1663="F1","F1",O1663="F2","F2",O1663="Considered",_xlfn.XLOOKUP(C1663,Raw_Data_OS_23!$C$7:$C$4518,Raw_Data_OS_23!$N$7:$N$4518,_xlfn.XLOOKUP(Raw_Data_Paid_23!C1663,'Raw Data_OS_22'!$C$5:$C$4516,'Raw Data_OS_22'!$O$5:$O$4516)))</f>
        <v>B2</v>
      </c>
      <c r="Q1663" t="str">
        <f t="shared" si="55"/>
        <v>B2</v>
      </c>
      <c r="R1663" t="str">
        <f t="shared" si="56"/>
        <v>2021Motor Private</v>
      </c>
    </row>
    <row r="1664" spans="2:18" x14ac:dyDescent="0.35">
      <c r="B1664" s="40"/>
      <c r="C1664" s="45" t="s">
        <v>7278</v>
      </c>
      <c r="D1664" s="46">
        <v>45182</v>
      </c>
      <c r="E1664" s="46">
        <v>45189</v>
      </c>
      <c r="F1664" s="47" t="s">
        <v>3910</v>
      </c>
      <c r="G1664" s="48">
        <v>49000</v>
      </c>
      <c r="H1664" s="49">
        <v>45236</v>
      </c>
      <c r="I1664" s="44">
        <v>2023</v>
      </c>
      <c r="J1664" s="44">
        <v>2023</v>
      </c>
      <c r="K1664" s="44">
        <v>2023</v>
      </c>
      <c r="L1664" s="44" t="s">
        <v>7210</v>
      </c>
      <c r="M1664" s="44" t="s">
        <v>7295</v>
      </c>
      <c r="N1664" s="44">
        <v>1</v>
      </c>
      <c r="O1664" t="str">
        <f>IF(_xlfn.XLOOKUP(C1664,Raw_Data_OS_23!$C$7:$C$4518,Raw_Data_OS_23!$C$7:$C$4518,"New_Claim")="New_Claim",IF(_xlfn.XLOOKUP(C1664,'Raw Data_OS_22'!$C$5:$C$4516,'Raw Data_OS_22'!$C$5:$C$4516,"New_Claim")="New_Claim",IF(I1664=$O$1,"F1","F2"),"Considered"),"Considered")</f>
        <v>Considered</v>
      </c>
      <c r="P1664" t="str" cm="1">
        <f t="array" ref="P1664">_xlfn.IFS(O1664="F1","F1",O1664="F2","F2",O1664="Considered",_xlfn.XLOOKUP(C1664,Raw_Data_OS_23!$C$7:$C$4518,Raw_Data_OS_23!$N$7:$N$4518,_xlfn.XLOOKUP(Raw_Data_Paid_23!C1664,'Raw Data_OS_22'!$C$5:$C$4516,'Raw Data_OS_22'!$O$5:$O$4516)))</f>
        <v>E1</v>
      </c>
      <c r="Q1664" t="str">
        <f t="shared" si="55"/>
        <v>E2</v>
      </c>
      <c r="R1664" t="str">
        <f t="shared" si="56"/>
        <v>2023Motor Private</v>
      </c>
    </row>
    <row r="1665" spans="2:18" x14ac:dyDescent="0.35">
      <c r="B1665" s="40"/>
      <c r="C1665" s="45" t="s">
        <v>2878</v>
      </c>
      <c r="D1665" s="46">
        <v>44299</v>
      </c>
      <c r="E1665" s="46">
        <v>44313</v>
      </c>
      <c r="F1665" s="47" t="s">
        <v>3910</v>
      </c>
      <c r="G1665" s="48">
        <v>294032</v>
      </c>
      <c r="H1665" s="49">
        <v>45237</v>
      </c>
      <c r="I1665" s="44">
        <v>2021</v>
      </c>
      <c r="J1665" s="44">
        <v>2021</v>
      </c>
      <c r="K1665" s="44">
        <v>2023</v>
      </c>
      <c r="L1665" s="44" t="s">
        <v>2250</v>
      </c>
      <c r="M1665" s="44" t="s">
        <v>7295</v>
      </c>
      <c r="N1665" s="44">
        <v>1</v>
      </c>
      <c r="O1665" t="str">
        <f>IF(_xlfn.XLOOKUP(C1665,Raw_Data_OS_23!$C$7:$C$4518,Raw_Data_OS_23!$C$7:$C$4518,"New_Claim")="New_Claim",IF(_xlfn.XLOOKUP(C1665,'Raw Data_OS_22'!$C$5:$C$4516,'Raw Data_OS_22'!$C$5:$C$4516,"New_Claim")="New_Claim",IF(I1665=$O$1,"F1","F2"),"Considered"),"Considered")</f>
        <v>Considered</v>
      </c>
      <c r="P1665" t="str" cm="1">
        <f t="array" ref="P1665">_xlfn.IFS(O1665="F1","F1",O1665="F2","F2",O1665="Considered",_xlfn.XLOOKUP(C1665,Raw_Data_OS_23!$C$7:$C$4518,Raw_Data_OS_23!$N$7:$N$4518,_xlfn.XLOOKUP(Raw_Data_Paid_23!C1665,'Raw Data_OS_22'!$C$5:$C$4516,'Raw Data_OS_22'!$O$5:$O$4516)))</f>
        <v>B2</v>
      </c>
      <c r="Q1665" t="str">
        <f t="shared" si="55"/>
        <v>B2</v>
      </c>
      <c r="R1665" t="str">
        <f t="shared" si="56"/>
        <v>2021Motor Private</v>
      </c>
    </row>
    <row r="1666" spans="2:18" x14ac:dyDescent="0.35">
      <c r="B1666" s="40"/>
      <c r="C1666" s="45" t="s">
        <v>3851</v>
      </c>
      <c r="D1666" s="46">
        <v>44556</v>
      </c>
      <c r="E1666" s="46">
        <v>44558</v>
      </c>
      <c r="F1666" s="47" t="s">
        <v>3908</v>
      </c>
      <c r="G1666" s="48">
        <v>27000</v>
      </c>
      <c r="H1666" s="49">
        <v>45237</v>
      </c>
      <c r="I1666" s="44">
        <v>2021</v>
      </c>
      <c r="J1666" s="44">
        <v>2021</v>
      </c>
      <c r="K1666" s="44">
        <v>2023</v>
      </c>
      <c r="L1666" s="44" t="s">
        <v>3138</v>
      </c>
      <c r="M1666" s="44" t="s">
        <v>7295</v>
      </c>
      <c r="N1666" s="44">
        <v>1</v>
      </c>
      <c r="O1666" t="str">
        <f>IF(_xlfn.XLOOKUP(C1666,Raw_Data_OS_23!$C$7:$C$4518,Raw_Data_OS_23!$C$7:$C$4518,"New_Claim")="New_Claim",IF(_xlfn.XLOOKUP(C1666,'Raw Data_OS_22'!$C$5:$C$4516,'Raw Data_OS_22'!$C$5:$C$4516,"New_Claim")="New_Claim",IF(I1666=$O$1,"F1","F2"),"Considered"),"Considered")</f>
        <v>Considered</v>
      </c>
      <c r="P1666" t="str" cm="1">
        <f t="array" ref="P1666">_xlfn.IFS(O1666="F1","F1",O1666="F2","F2",O1666="Considered",_xlfn.XLOOKUP(C1666,Raw_Data_OS_23!$C$7:$C$4518,Raw_Data_OS_23!$N$7:$N$4518,_xlfn.XLOOKUP(Raw_Data_Paid_23!C1666,'Raw Data_OS_22'!$C$5:$C$4516,'Raw Data_OS_22'!$O$5:$O$4516)))</f>
        <v>B2</v>
      </c>
      <c r="Q1666" t="str">
        <f t="shared" si="55"/>
        <v>B2</v>
      </c>
      <c r="R1666" t="str">
        <f t="shared" si="56"/>
        <v>2021Motor Commercial</v>
      </c>
    </row>
    <row r="1667" spans="2:18" x14ac:dyDescent="0.35">
      <c r="B1667" s="40"/>
      <c r="C1667" s="45" t="s">
        <v>3851</v>
      </c>
      <c r="D1667" s="46">
        <v>44556</v>
      </c>
      <c r="E1667" s="46">
        <v>44558</v>
      </c>
      <c r="F1667" s="47" t="s">
        <v>3908</v>
      </c>
      <c r="G1667" s="48">
        <v>51000</v>
      </c>
      <c r="H1667" s="49">
        <v>45237</v>
      </c>
      <c r="I1667" s="44">
        <v>2021</v>
      </c>
      <c r="J1667" s="44">
        <v>2021</v>
      </c>
      <c r="K1667" s="44">
        <v>2023</v>
      </c>
      <c r="L1667" s="44" t="s">
        <v>3138</v>
      </c>
      <c r="M1667" s="44" t="s">
        <v>7295</v>
      </c>
      <c r="N1667" s="44">
        <v>0</v>
      </c>
      <c r="O1667" t="str">
        <f>IF(_xlfn.XLOOKUP(C1667,Raw_Data_OS_23!$C$7:$C$4518,Raw_Data_OS_23!$C$7:$C$4518,"New_Claim")="New_Claim",IF(_xlfn.XLOOKUP(C1667,'Raw Data_OS_22'!$C$5:$C$4516,'Raw Data_OS_22'!$C$5:$C$4516,"New_Claim")="New_Claim",IF(I1667=$O$1,"F1","F2"),"Considered"),"Considered")</f>
        <v>Considered</v>
      </c>
      <c r="P1667" t="str" cm="1">
        <f t="array" ref="P1667">_xlfn.IFS(O1667="F1","F1",O1667="F2","F2",O1667="Considered",_xlfn.XLOOKUP(C1667,Raw_Data_OS_23!$C$7:$C$4518,Raw_Data_OS_23!$N$7:$N$4518,_xlfn.XLOOKUP(Raw_Data_Paid_23!C1667,'Raw Data_OS_22'!$C$5:$C$4516,'Raw Data_OS_22'!$O$5:$O$4516)))</f>
        <v>B2</v>
      </c>
      <c r="Q1667" t="str">
        <f t="shared" si="55"/>
        <v>B2</v>
      </c>
      <c r="R1667" t="str">
        <f t="shared" si="56"/>
        <v>2021Motor Commercial</v>
      </c>
    </row>
    <row r="1668" spans="2:18" x14ac:dyDescent="0.35">
      <c r="B1668" s="40"/>
      <c r="C1668" s="45" t="s">
        <v>413</v>
      </c>
      <c r="D1668" s="46">
        <v>44132</v>
      </c>
      <c r="E1668" s="46">
        <v>44132</v>
      </c>
      <c r="F1668" s="47" t="s">
        <v>3910</v>
      </c>
      <c r="G1668" s="48">
        <v>10090</v>
      </c>
      <c r="H1668" s="49">
        <v>45238</v>
      </c>
      <c r="I1668" s="44">
        <v>2020</v>
      </c>
      <c r="J1668" s="44">
        <v>2020</v>
      </c>
      <c r="K1668" s="44">
        <v>2023</v>
      </c>
      <c r="L1668" s="44" t="s">
        <v>11</v>
      </c>
      <c r="M1668" s="44" t="s">
        <v>7295</v>
      </c>
      <c r="N1668" s="44">
        <v>0</v>
      </c>
      <c r="O1668" t="str">
        <f>IF(_xlfn.XLOOKUP(C1668,Raw_Data_OS_23!$C$7:$C$4518,Raw_Data_OS_23!$C$7:$C$4518,"New_Claim")="New_Claim",IF(_xlfn.XLOOKUP(C1668,'Raw Data_OS_22'!$C$5:$C$4516,'Raw Data_OS_22'!$C$5:$C$4516,"New_Claim")="New_Claim",IF(I1668=$O$1,"F1","F2"),"Considered"),"Considered")</f>
        <v>Considered</v>
      </c>
      <c r="P1668" t="str" cm="1">
        <f t="array" ref="P1668">_xlfn.IFS(O1668="F1","F1",O1668="F2","F2",O1668="Considered",_xlfn.XLOOKUP(C1668,Raw_Data_OS_23!$C$7:$C$4518,Raw_Data_OS_23!$N$7:$N$4518,_xlfn.XLOOKUP(Raw_Data_Paid_23!C1668,'Raw Data_OS_22'!$C$5:$C$4516,'Raw Data_OS_22'!$O$5:$O$4516)))</f>
        <v>B2</v>
      </c>
      <c r="Q1668" t="str">
        <f t="shared" si="55"/>
        <v>B2</v>
      </c>
      <c r="R1668" t="str">
        <f t="shared" si="56"/>
        <v>2020Motor Private</v>
      </c>
    </row>
    <row r="1669" spans="2:18" x14ac:dyDescent="0.35">
      <c r="B1669" s="40"/>
      <c r="C1669" s="45" t="s">
        <v>3578</v>
      </c>
      <c r="D1669" s="46">
        <v>44346</v>
      </c>
      <c r="E1669" s="46">
        <v>44481</v>
      </c>
      <c r="F1669" s="47" t="s">
        <v>3910</v>
      </c>
      <c r="G1669" s="48">
        <v>250000</v>
      </c>
      <c r="H1669" s="49">
        <v>45238</v>
      </c>
      <c r="I1669" s="44">
        <v>2021</v>
      </c>
      <c r="J1669" s="44">
        <v>2021</v>
      </c>
      <c r="K1669" s="44">
        <v>2023</v>
      </c>
      <c r="L1669" s="44" t="s">
        <v>2250</v>
      </c>
      <c r="M1669" s="44" t="s">
        <v>7295</v>
      </c>
      <c r="N1669" s="44">
        <v>0</v>
      </c>
      <c r="O1669" t="str">
        <f>IF(_xlfn.XLOOKUP(C1669,Raw_Data_OS_23!$C$7:$C$4518,Raw_Data_OS_23!$C$7:$C$4518,"New_Claim")="New_Claim",IF(_xlfn.XLOOKUP(C1669,'Raw Data_OS_22'!$C$5:$C$4516,'Raw Data_OS_22'!$C$5:$C$4516,"New_Claim")="New_Claim",IF(I1669=$O$1,"F1","F2"),"Considered"),"Considered")</f>
        <v>Considered</v>
      </c>
      <c r="P1669" t="str" cm="1">
        <f t="array" ref="P1669">_xlfn.IFS(O1669="F1","F1",O1669="F2","F2",O1669="Considered",_xlfn.XLOOKUP(C1669,Raw_Data_OS_23!$C$7:$C$4518,Raw_Data_OS_23!$N$7:$N$4518,_xlfn.XLOOKUP(Raw_Data_Paid_23!C1669,'Raw Data_OS_22'!$C$5:$C$4516,'Raw Data_OS_22'!$O$5:$O$4516)))</f>
        <v>B2</v>
      </c>
      <c r="Q1669" t="str">
        <f t="shared" ref="Q1669:Q1732" si="57">IF(P1669="D","F3",IF(P1669="E1","E2",P1669))</f>
        <v>B2</v>
      </c>
      <c r="R1669" t="str">
        <f t="shared" ref="R1669:R1732" si="58">I1669&amp;F1669</f>
        <v>2021Motor Private</v>
      </c>
    </row>
    <row r="1670" spans="2:18" x14ac:dyDescent="0.35">
      <c r="B1670" s="40"/>
      <c r="C1670" s="45" t="s">
        <v>3578</v>
      </c>
      <c r="D1670" s="46">
        <v>44346</v>
      </c>
      <c r="E1670" s="46">
        <v>44481</v>
      </c>
      <c r="F1670" s="47" t="s">
        <v>3910</v>
      </c>
      <c r="G1670" s="48">
        <v>116000</v>
      </c>
      <c r="H1670" s="49">
        <v>45238</v>
      </c>
      <c r="I1670" s="44">
        <v>2021</v>
      </c>
      <c r="J1670" s="44">
        <v>2021</v>
      </c>
      <c r="K1670" s="44">
        <v>2023</v>
      </c>
      <c r="L1670" s="44" t="s">
        <v>2250</v>
      </c>
      <c r="M1670" s="44" t="s">
        <v>7295</v>
      </c>
      <c r="N1670" s="44">
        <v>0</v>
      </c>
      <c r="O1670" t="str">
        <f>IF(_xlfn.XLOOKUP(C1670,Raw_Data_OS_23!$C$7:$C$4518,Raw_Data_OS_23!$C$7:$C$4518,"New_Claim")="New_Claim",IF(_xlfn.XLOOKUP(C1670,'Raw Data_OS_22'!$C$5:$C$4516,'Raw Data_OS_22'!$C$5:$C$4516,"New_Claim")="New_Claim",IF(I1670=$O$1,"F1","F2"),"Considered"),"Considered")</f>
        <v>Considered</v>
      </c>
      <c r="P1670" t="str" cm="1">
        <f t="array" ref="P1670">_xlfn.IFS(O1670="F1","F1",O1670="F2","F2",O1670="Considered",_xlfn.XLOOKUP(C1670,Raw_Data_OS_23!$C$7:$C$4518,Raw_Data_OS_23!$N$7:$N$4518,_xlfn.XLOOKUP(Raw_Data_Paid_23!C1670,'Raw Data_OS_22'!$C$5:$C$4516,'Raw Data_OS_22'!$O$5:$O$4516)))</f>
        <v>B2</v>
      </c>
      <c r="Q1670" t="str">
        <f t="shared" si="57"/>
        <v>B2</v>
      </c>
      <c r="R1670" t="str">
        <f t="shared" si="58"/>
        <v>2021Motor Private</v>
      </c>
    </row>
    <row r="1671" spans="2:18" x14ac:dyDescent="0.35">
      <c r="B1671" s="40"/>
      <c r="C1671" s="45" t="s">
        <v>7285</v>
      </c>
      <c r="D1671" s="46">
        <v>45191</v>
      </c>
      <c r="E1671" s="46">
        <v>45194</v>
      </c>
      <c r="F1671" s="47" t="s">
        <v>3910</v>
      </c>
      <c r="G1671" s="48">
        <v>140000</v>
      </c>
      <c r="H1671" s="49">
        <v>45240</v>
      </c>
      <c r="I1671" s="44">
        <v>2023</v>
      </c>
      <c r="J1671" s="44">
        <v>2023</v>
      </c>
      <c r="K1671" s="44">
        <v>2023</v>
      </c>
      <c r="L1671" s="44" t="s">
        <v>7210</v>
      </c>
      <c r="M1671" s="44" t="s">
        <v>7295</v>
      </c>
      <c r="N1671" s="44">
        <v>1</v>
      </c>
      <c r="O1671" t="str">
        <f>IF(_xlfn.XLOOKUP(C1671,Raw_Data_OS_23!$C$7:$C$4518,Raw_Data_OS_23!$C$7:$C$4518,"New_Claim")="New_Claim",IF(_xlfn.XLOOKUP(C1671,'Raw Data_OS_22'!$C$5:$C$4516,'Raw Data_OS_22'!$C$5:$C$4516,"New_Claim")="New_Claim",IF(I1671=$O$1,"F1","F2"),"Considered"),"Considered")</f>
        <v>Considered</v>
      </c>
      <c r="P1671" t="str" cm="1">
        <f t="array" ref="P1671">_xlfn.IFS(O1671="F1","F1",O1671="F2","F2",O1671="Considered",_xlfn.XLOOKUP(C1671,Raw_Data_OS_23!$C$7:$C$4518,Raw_Data_OS_23!$N$7:$N$4518,_xlfn.XLOOKUP(Raw_Data_Paid_23!C1671,'Raw Data_OS_22'!$C$5:$C$4516,'Raw Data_OS_22'!$O$5:$O$4516)))</f>
        <v>E1</v>
      </c>
      <c r="Q1671" t="str">
        <f t="shared" si="57"/>
        <v>E2</v>
      </c>
      <c r="R1671" t="str">
        <f t="shared" si="58"/>
        <v>2023Motor Private</v>
      </c>
    </row>
    <row r="1672" spans="2:18" x14ac:dyDescent="0.35">
      <c r="B1672" s="40"/>
      <c r="C1672" s="45" t="s">
        <v>3472</v>
      </c>
      <c r="D1672" s="46">
        <v>44455</v>
      </c>
      <c r="E1672" s="46">
        <v>44456</v>
      </c>
      <c r="F1672" s="47" t="s">
        <v>3908</v>
      </c>
      <c r="G1672" s="48">
        <v>15000</v>
      </c>
      <c r="H1672" s="49">
        <v>45240</v>
      </c>
      <c r="I1672" s="44">
        <v>2021</v>
      </c>
      <c r="J1672" s="44">
        <v>2021</v>
      </c>
      <c r="K1672" s="44">
        <v>2023</v>
      </c>
      <c r="L1672" s="44" t="s">
        <v>3073</v>
      </c>
      <c r="M1672" s="44" t="s">
        <v>7295</v>
      </c>
      <c r="N1672" s="44">
        <v>0</v>
      </c>
      <c r="O1672" t="str">
        <f>IF(_xlfn.XLOOKUP(C1672,Raw_Data_OS_23!$C$7:$C$4518,Raw_Data_OS_23!$C$7:$C$4518,"New_Claim")="New_Claim",IF(_xlfn.XLOOKUP(C1672,'Raw Data_OS_22'!$C$5:$C$4516,'Raw Data_OS_22'!$C$5:$C$4516,"New_Claim")="New_Claim",IF(I1672=$O$1,"F1","F2"),"Considered"),"Considered")</f>
        <v>Considered</v>
      </c>
      <c r="P1672" t="str" cm="1">
        <f t="array" ref="P1672">_xlfn.IFS(O1672="F1","F1",O1672="F2","F2",O1672="Considered",_xlfn.XLOOKUP(C1672,Raw_Data_OS_23!$C$7:$C$4518,Raw_Data_OS_23!$N$7:$N$4518,_xlfn.XLOOKUP(Raw_Data_Paid_23!C1672,'Raw Data_OS_22'!$C$5:$C$4516,'Raw Data_OS_22'!$O$5:$O$4516)))</f>
        <v>B2</v>
      </c>
      <c r="Q1672" t="str">
        <f t="shared" si="57"/>
        <v>B2</v>
      </c>
      <c r="R1672" t="str">
        <f t="shared" si="58"/>
        <v>2021Motor Commercial</v>
      </c>
    </row>
    <row r="1673" spans="2:18" x14ac:dyDescent="0.35">
      <c r="B1673" s="40"/>
      <c r="C1673" s="45" t="s">
        <v>2598</v>
      </c>
      <c r="D1673" s="46">
        <v>44268</v>
      </c>
      <c r="E1673" s="46">
        <v>44273</v>
      </c>
      <c r="F1673" s="47" t="s">
        <v>3910</v>
      </c>
      <c r="G1673" s="48">
        <v>100000</v>
      </c>
      <c r="H1673" s="49">
        <v>45240</v>
      </c>
      <c r="I1673" s="44">
        <v>2021</v>
      </c>
      <c r="J1673" s="44">
        <v>2021</v>
      </c>
      <c r="K1673" s="44">
        <v>2023</v>
      </c>
      <c r="L1673" s="44" t="s">
        <v>21</v>
      </c>
      <c r="M1673" s="44" t="s">
        <v>7295</v>
      </c>
      <c r="N1673" s="44">
        <v>0</v>
      </c>
      <c r="O1673" t="str">
        <f>IF(_xlfn.XLOOKUP(C1673,Raw_Data_OS_23!$C$7:$C$4518,Raw_Data_OS_23!$C$7:$C$4518,"New_Claim")="New_Claim",IF(_xlfn.XLOOKUP(C1673,'Raw Data_OS_22'!$C$5:$C$4516,'Raw Data_OS_22'!$C$5:$C$4516,"New_Claim")="New_Claim",IF(I1673=$O$1,"F1","F2"),"Considered"),"Considered")</f>
        <v>Considered</v>
      </c>
      <c r="P1673" t="str" cm="1">
        <f t="array" ref="P1673">_xlfn.IFS(O1673="F1","F1",O1673="F2","F2",O1673="Considered",_xlfn.XLOOKUP(C1673,Raw_Data_OS_23!$C$7:$C$4518,Raw_Data_OS_23!$N$7:$N$4518,_xlfn.XLOOKUP(Raw_Data_Paid_23!C1673,'Raw Data_OS_22'!$C$5:$C$4516,'Raw Data_OS_22'!$O$5:$O$4516)))</f>
        <v>B2</v>
      </c>
      <c r="Q1673" t="str">
        <f t="shared" si="57"/>
        <v>B2</v>
      </c>
      <c r="R1673" t="str">
        <f t="shared" si="58"/>
        <v>2021Motor Private</v>
      </c>
    </row>
    <row r="1674" spans="2:18" x14ac:dyDescent="0.35">
      <c r="B1674" s="40"/>
      <c r="C1674" s="45" t="s">
        <v>287</v>
      </c>
      <c r="D1674" s="46">
        <v>44049</v>
      </c>
      <c r="E1674" s="46">
        <v>44049</v>
      </c>
      <c r="F1674" s="47" t="s">
        <v>3910</v>
      </c>
      <c r="G1674" s="48">
        <v>16250</v>
      </c>
      <c r="H1674" s="49">
        <v>45240</v>
      </c>
      <c r="I1674" s="44">
        <v>2020</v>
      </c>
      <c r="J1674" s="44">
        <v>2020</v>
      </c>
      <c r="K1674" s="44">
        <v>2023</v>
      </c>
      <c r="L1674" s="44" t="s">
        <v>35</v>
      </c>
      <c r="M1674" s="44" t="s">
        <v>7295</v>
      </c>
      <c r="N1674" s="44">
        <v>0</v>
      </c>
      <c r="O1674" t="str">
        <f>IF(_xlfn.XLOOKUP(C1674,Raw_Data_OS_23!$C$7:$C$4518,Raw_Data_OS_23!$C$7:$C$4518,"New_Claim")="New_Claim",IF(_xlfn.XLOOKUP(C1674,'Raw Data_OS_22'!$C$5:$C$4516,'Raw Data_OS_22'!$C$5:$C$4516,"New_Claim")="New_Claim",IF(I1674=$O$1,"F1","F2"),"Considered"),"Considered")</f>
        <v>Considered</v>
      </c>
      <c r="P1674" t="str" cm="1">
        <f t="array" ref="P1674">_xlfn.IFS(O1674="F1","F1",O1674="F2","F2",O1674="Considered",_xlfn.XLOOKUP(C1674,Raw_Data_OS_23!$C$7:$C$4518,Raw_Data_OS_23!$N$7:$N$4518,_xlfn.XLOOKUP(Raw_Data_Paid_23!C1674,'Raw Data_OS_22'!$C$5:$C$4516,'Raw Data_OS_22'!$O$5:$O$4516)))</f>
        <v>B2</v>
      </c>
      <c r="Q1674" t="str">
        <f t="shared" si="57"/>
        <v>B2</v>
      </c>
      <c r="R1674" t="str">
        <f t="shared" si="58"/>
        <v>2020Motor Private</v>
      </c>
    </row>
    <row r="1675" spans="2:18" x14ac:dyDescent="0.35">
      <c r="B1675" s="40"/>
      <c r="C1675" s="45" t="s">
        <v>3612</v>
      </c>
      <c r="D1675" s="46">
        <v>44483</v>
      </c>
      <c r="E1675" s="46">
        <v>44494</v>
      </c>
      <c r="F1675" s="47" t="s">
        <v>3910</v>
      </c>
      <c r="G1675" s="48">
        <v>150000</v>
      </c>
      <c r="H1675" s="49">
        <v>45240</v>
      </c>
      <c r="I1675" s="44">
        <v>2021</v>
      </c>
      <c r="J1675" s="44">
        <v>2021</v>
      </c>
      <c r="K1675" s="44">
        <v>2023</v>
      </c>
      <c r="L1675" s="44" t="s">
        <v>3138</v>
      </c>
      <c r="M1675" s="44" t="s">
        <v>7295</v>
      </c>
      <c r="N1675" s="44">
        <v>0</v>
      </c>
      <c r="O1675" t="str">
        <f>IF(_xlfn.XLOOKUP(C1675,Raw_Data_OS_23!$C$7:$C$4518,Raw_Data_OS_23!$C$7:$C$4518,"New_Claim")="New_Claim",IF(_xlfn.XLOOKUP(C1675,'Raw Data_OS_22'!$C$5:$C$4516,'Raw Data_OS_22'!$C$5:$C$4516,"New_Claim")="New_Claim",IF(I1675=$O$1,"F1","F2"),"Considered"),"Considered")</f>
        <v>Considered</v>
      </c>
      <c r="P1675" t="str" cm="1">
        <f t="array" ref="P1675">_xlfn.IFS(O1675="F1","F1",O1675="F2","F2",O1675="Considered",_xlfn.XLOOKUP(C1675,Raw_Data_OS_23!$C$7:$C$4518,Raw_Data_OS_23!$N$7:$N$4518,_xlfn.XLOOKUP(Raw_Data_Paid_23!C1675,'Raw Data_OS_22'!$C$5:$C$4516,'Raw Data_OS_22'!$O$5:$O$4516)))</f>
        <v>B2</v>
      </c>
      <c r="Q1675" t="str">
        <f t="shared" si="57"/>
        <v>B2</v>
      </c>
      <c r="R1675" t="str">
        <f t="shared" si="58"/>
        <v>2021Motor Private</v>
      </c>
    </row>
    <row r="1676" spans="2:18" x14ac:dyDescent="0.35">
      <c r="B1676" s="40"/>
      <c r="C1676" s="45" t="s">
        <v>7504</v>
      </c>
      <c r="D1676" s="46">
        <v>44944</v>
      </c>
      <c r="E1676" s="46">
        <v>44952</v>
      </c>
      <c r="F1676" s="47" t="s">
        <v>3910</v>
      </c>
      <c r="G1676" s="48">
        <v>50000</v>
      </c>
      <c r="H1676" s="49">
        <v>45240</v>
      </c>
      <c r="I1676" s="44">
        <v>2023</v>
      </c>
      <c r="J1676" s="44">
        <v>2023</v>
      </c>
      <c r="K1676" s="44">
        <v>2023</v>
      </c>
      <c r="L1676" s="44" t="s">
        <v>7201</v>
      </c>
      <c r="M1676" s="44" t="s">
        <v>7295</v>
      </c>
      <c r="N1676" s="44">
        <v>0</v>
      </c>
      <c r="O1676" t="str">
        <f>IF(_xlfn.XLOOKUP(C1676,Raw_Data_OS_23!$C$7:$C$4518,Raw_Data_OS_23!$C$7:$C$4518,"New_Claim")="New_Claim",IF(_xlfn.XLOOKUP(C1676,'Raw Data_OS_22'!$C$5:$C$4516,'Raw Data_OS_22'!$C$5:$C$4516,"New_Claim")="New_Claim",IF(I1676=$O$1,"F1","F2"),"Considered"),"Considered")</f>
        <v>Considered</v>
      </c>
      <c r="P1676" t="str" cm="1">
        <f t="array" ref="P1676">_xlfn.IFS(O1676="F1","F1",O1676="F2","F2",O1676="Considered",_xlfn.XLOOKUP(C1676,Raw_Data_OS_23!$C$7:$C$4518,Raw_Data_OS_23!$N$7:$N$4518,_xlfn.XLOOKUP(Raw_Data_Paid_23!C1676,'Raw Data_OS_22'!$C$5:$C$4516,'Raw Data_OS_22'!$O$5:$O$4516)))</f>
        <v>E1</v>
      </c>
      <c r="Q1676" t="str">
        <f t="shared" si="57"/>
        <v>E2</v>
      </c>
      <c r="R1676" t="str">
        <f t="shared" si="58"/>
        <v>2023Motor Private</v>
      </c>
    </row>
    <row r="1677" spans="2:18" x14ac:dyDescent="0.35">
      <c r="B1677" s="40"/>
      <c r="C1677" s="45" t="s">
        <v>7471</v>
      </c>
      <c r="D1677" s="46">
        <v>45047</v>
      </c>
      <c r="E1677" s="46">
        <v>45051</v>
      </c>
      <c r="F1677" s="47" t="s">
        <v>3910</v>
      </c>
      <c r="G1677" s="48">
        <v>146508</v>
      </c>
      <c r="H1677" s="49">
        <v>45244</v>
      </c>
      <c r="I1677" s="44">
        <v>2023</v>
      </c>
      <c r="J1677" s="44">
        <v>2023</v>
      </c>
      <c r="K1677" s="44">
        <v>2023</v>
      </c>
      <c r="L1677" s="44" t="s">
        <v>7246</v>
      </c>
      <c r="M1677" s="44" t="s">
        <v>7295</v>
      </c>
      <c r="N1677" s="44">
        <v>1</v>
      </c>
      <c r="O1677" t="str">
        <f>IF(_xlfn.XLOOKUP(C1677,Raw_Data_OS_23!$C$7:$C$4518,Raw_Data_OS_23!$C$7:$C$4518,"New_Claim")="New_Claim",IF(_xlfn.XLOOKUP(C1677,'Raw Data_OS_22'!$C$5:$C$4516,'Raw Data_OS_22'!$C$5:$C$4516,"New_Claim")="New_Claim",IF(I1677=$O$1,"F1","F2"),"Considered"),"Considered")</f>
        <v>Considered</v>
      </c>
      <c r="P1677" t="str" cm="1">
        <f t="array" ref="P1677">_xlfn.IFS(O1677="F1","F1",O1677="F2","F2",O1677="Considered",_xlfn.XLOOKUP(C1677,Raw_Data_OS_23!$C$7:$C$4518,Raw_Data_OS_23!$N$7:$N$4518,_xlfn.XLOOKUP(Raw_Data_Paid_23!C1677,'Raw Data_OS_22'!$C$5:$C$4516,'Raw Data_OS_22'!$O$5:$O$4516)))</f>
        <v>E1</v>
      </c>
      <c r="Q1677" t="str">
        <f t="shared" si="57"/>
        <v>E2</v>
      </c>
      <c r="R1677" t="str">
        <f t="shared" si="58"/>
        <v>2023Motor Private</v>
      </c>
    </row>
    <row r="1678" spans="2:18" x14ac:dyDescent="0.35">
      <c r="B1678" s="40"/>
      <c r="C1678" s="45" t="s">
        <v>7386</v>
      </c>
      <c r="D1678" s="46">
        <v>45130</v>
      </c>
      <c r="E1678" s="46">
        <v>45133</v>
      </c>
      <c r="F1678" s="47" t="s">
        <v>3910</v>
      </c>
      <c r="G1678" s="48">
        <v>12500</v>
      </c>
      <c r="H1678" s="49">
        <v>45244</v>
      </c>
      <c r="I1678" s="44">
        <v>2023</v>
      </c>
      <c r="J1678" s="44">
        <v>2023</v>
      </c>
      <c r="K1678" s="44">
        <v>2023</v>
      </c>
      <c r="L1678" s="44" t="s">
        <v>7210</v>
      </c>
      <c r="M1678" s="44" t="s">
        <v>7295</v>
      </c>
      <c r="N1678" s="44">
        <v>1</v>
      </c>
      <c r="O1678" t="str">
        <f>IF(_xlfn.XLOOKUP(C1678,Raw_Data_OS_23!$C$7:$C$4518,Raw_Data_OS_23!$C$7:$C$4518,"New_Claim")="New_Claim",IF(_xlfn.XLOOKUP(C1678,'Raw Data_OS_22'!$C$5:$C$4516,'Raw Data_OS_22'!$C$5:$C$4516,"New_Claim")="New_Claim",IF(I1678=$O$1,"F1","F2"),"Considered"),"Considered")</f>
        <v>Considered</v>
      </c>
      <c r="P1678" t="str" cm="1">
        <f t="array" ref="P1678">_xlfn.IFS(O1678="F1","F1",O1678="F2","F2",O1678="Considered",_xlfn.XLOOKUP(C1678,Raw_Data_OS_23!$C$7:$C$4518,Raw_Data_OS_23!$N$7:$N$4518,_xlfn.XLOOKUP(Raw_Data_Paid_23!C1678,'Raw Data_OS_22'!$C$5:$C$4516,'Raw Data_OS_22'!$O$5:$O$4516)))</f>
        <v>E1</v>
      </c>
      <c r="Q1678" t="str">
        <f t="shared" si="57"/>
        <v>E2</v>
      </c>
      <c r="R1678" t="str">
        <f t="shared" si="58"/>
        <v>2023Motor Private</v>
      </c>
    </row>
    <row r="1679" spans="2:18" x14ac:dyDescent="0.35">
      <c r="B1679" s="40"/>
      <c r="C1679" s="45" t="s">
        <v>87</v>
      </c>
      <c r="D1679" s="46">
        <v>44127</v>
      </c>
      <c r="E1679" s="46">
        <v>44130</v>
      </c>
      <c r="F1679" s="47" t="s">
        <v>3910</v>
      </c>
      <c r="G1679" s="48">
        <v>70000</v>
      </c>
      <c r="H1679" s="49">
        <v>45245</v>
      </c>
      <c r="I1679" s="44">
        <v>2020</v>
      </c>
      <c r="J1679" s="44">
        <v>2020</v>
      </c>
      <c r="K1679" s="44">
        <v>2023</v>
      </c>
      <c r="L1679" s="44" t="s">
        <v>11</v>
      </c>
      <c r="M1679" s="44" t="s">
        <v>7295</v>
      </c>
      <c r="N1679" s="44">
        <v>0</v>
      </c>
      <c r="O1679" t="str">
        <f>IF(_xlfn.XLOOKUP(C1679,Raw_Data_OS_23!$C$7:$C$4518,Raw_Data_OS_23!$C$7:$C$4518,"New_Claim")="New_Claim",IF(_xlfn.XLOOKUP(C1679,'Raw Data_OS_22'!$C$5:$C$4516,'Raw Data_OS_22'!$C$5:$C$4516,"New_Claim")="New_Claim",IF(I1679=$O$1,"F1","F2"),"Considered"),"Considered")</f>
        <v>Considered</v>
      </c>
      <c r="P1679" t="str" cm="1">
        <f t="array" ref="P1679">_xlfn.IFS(O1679="F1","F1",O1679="F2","F2",O1679="Considered",_xlfn.XLOOKUP(C1679,Raw_Data_OS_23!$C$7:$C$4518,Raw_Data_OS_23!$N$7:$N$4518,_xlfn.XLOOKUP(Raw_Data_Paid_23!C1679,'Raw Data_OS_22'!$C$5:$C$4516,'Raw Data_OS_22'!$O$5:$O$4516)))</f>
        <v>B2</v>
      </c>
      <c r="Q1679" t="str">
        <f t="shared" si="57"/>
        <v>B2</v>
      </c>
      <c r="R1679" t="str">
        <f t="shared" si="58"/>
        <v>2020Motor Private</v>
      </c>
    </row>
    <row r="1680" spans="2:18" x14ac:dyDescent="0.35">
      <c r="B1680" s="40"/>
      <c r="C1680" s="45" t="s">
        <v>372</v>
      </c>
      <c r="D1680" s="46">
        <v>44112</v>
      </c>
      <c r="E1680" s="46">
        <v>44112</v>
      </c>
      <c r="F1680" s="47" t="s">
        <v>3908</v>
      </c>
      <c r="G1680" s="48">
        <v>110000</v>
      </c>
      <c r="H1680" s="49">
        <v>45245</v>
      </c>
      <c r="I1680" s="44">
        <v>2020</v>
      </c>
      <c r="J1680" s="44">
        <v>2020</v>
      </c>
      <c r="K1680" s="44">
        <v>2023</v>
      </c>
      <c r="L1680" s="44" t="s">
        <v>11</v>
      </c>
      <c r="M1680" s="44" t="s">
        <v>7295</v>
      </c>
      <c r="N1680" s="44">
        <v>0</v>
      </c>
      <c r="O1680" t="str">
        <f>IF(_xlfn.XLOOKUP(C1680,Raw_Data_OS_23!$C$7:$C$4518,Raw_Data_OS_23!$C$7:$C$4518,"New_Claim")="New_Claim",IF(_xlfn.XLOOKUP(C1680,'Raw Data_OS_22'!$C$5:$C$4516,'Raw Data_OS_22'!$C$5:$C$4516,"New_Claim")="New_Claim",IF(I1680=$O$1,"F1","F2"),"Considered"),"Considered")</f>
        <v>Considered</v>
      </c>
      <c r="P1680" t="str" cm="1">
        <f t="array" ref="P1680">_xlfn.IFS(O1680="F1","F1",O1680="F2","F2",O1680="Considered",_xlfn.XLOOKUP(C1680,Raw_Data_OS_23!$C$7:$C$4518,Raw_Data_OS_23!$N$7:$N$4518,_xlfn.XLOOKUP(Raw_Data_Paid_23!C1680,'Raw Data_OS_22'!$C$5:$C$4516,'Raw Data_OS_22'!$O$5:$O$4516)))</f>
        <v>B2</v>
      </c>
      <c r="Q1680" t="str">
        <f t="shared" si="57"/>
        <v>B2</v>
      </c>
      <c r="R1680" t="str">
        <f t="shared" si="58"/>
        <v>2020Motor Commercial</v>
      </c>
    </row>
    <row r="1681" spans="2:18" x14ac:dyDescent="0.35">
      <c r="B1681" s="40"/>
      <c r="C1681" s="45" t="s">
        <v>372</v>
      </c>
      <c r="D1681" s="46">
        <v>44112</v>
      </c>
      <c r="E1681" s="46">
        <v>44112</v>
      </c>
      <c r="F1681" s="47" t="s">
        <v>3908</v>
      </c>
      <c r="G1681" s="48">
        <v>-110000</v>
      </c>
      <c r="H1681" s="49">
        <v>45245</v>
      </c>
      <c r="I1681" s="44">
        <v>2020</v>
      </c>
      <c r="J1681" s="44">
        <v>2020</v>
      </c>
      <c r="K1681" s="44">
        <v>2023</v>
      </c>
      <c r="L1681" s="44" t="s">
        <v>11</v>
      </c>
      <c r="M1681" s="44" t="s">
        <v>7295</v>
      </c>
      <c r="N1681" s="44">
        <v>0</v>
      </c>
      <c r="O1681" t="str">
        <f>IF(_xlfn.XLOOKUP(C1681,Raw_Data_OS_23!$C$7:$C$4518,Raw_Data_OS_23!$C$7:$C$4518,"New_Claim")="New_Claim",IF(_xlfn.XLOOKUP(C1681,'Raw Data_OS_22'!$C$5:$C$4516,'Raw Data_OS_22'!$C$5:$C$4516,"New_Claim")="New_Claim",IF(I1681=$O$1,"F1","F2"),"Considered"),"Considered")</f>
        <v>Considered</v>
      </c>
      <c r="P1681" t="str" cm="1">
        <f t="array" ref="P1681">_xlfn.IFS(O1681="F1","F1",O1681="F2","F2",O1681="Considered",_xlfn.XLOOKUP(C1681,Raw_Data_OS_23!$C$7:$C$4518,Raw_Data_OS_23!$N$7:$N$4518,_xlfn.XLOOKUP(Raw_Data_Paid_23!C1681,'Raw Data_OS_22'!$C$5:$C$4516,'Raw Data_OS_22'!$O$5:$O$4516)))</f>
        <v>B2</v>
      </c>
      <c r="Q1681" t="str">
        <f t="shared" si="57"/>
        <v>B2</v>
      </c>
      <c r="R1681" t="str">
        <f t="shared" si="58"/>
        <v>2020Motor Commercial</v>
      </c>
    </row>
    <row r="1682" spans="2:18" x14ac:dyDescent="0.35">
      <c r="B1682" s="40"/>
      <c r="C1682" s="45" t="s">
        <v>372</v>
      </c>
      <c r="D1682" s="46">
        <v>44112</v>
      </c>
      <c r="E1682" s="46">
        <v>44112</v>
      </c>
      <c r="F1682" s="47" t="s">
        <v>3908</v>
      </c>
      <c r="G1682" s="48">
        <v>55000</v>
      </c>
      <c r="H1682" s="49">
        <v>45245</v>
      </c>
      <c r="I1682" s="44">
        <v>2020</v>
      </c>
      <c r="J1682" s="44">
        <v>2020</v>
      </c>
      <c r="K1682" s="44">
        <v>2023</v>
      </c>
      <c r="L1682" s="44" t="s">
        <v>11</v>
      </c>
      <c r="M1682" s="44" t="s">
        <v>7295</v>
      </c>
      <c r="N1682" s="44">
        <v>0</v>
      </c>
      <c r="O1682" t="str">
        <f>IF(_xlfn.XLOOKUP(C1682,Raw_Data_OS_23!$C$7:$C$4518,Raw_Data_OS_23!$C$7:$C$4518,"New_Claim")="New_Claim",IF(_xlfn.XLOOKUP(C1682,'Raw Data_OS_22'!$C$5:$C$4516,'Raw Data_OS_22'!$C$5:$C$4516,"New_Claim")="New_Claim",IF(I1682=$O$1,"F1","F2"),"Considered"),"Considered")</f>
        <v>Considered</v>
      </c>
      <c r="P1682" t="str" cm="1">
        <f t="array" ref="P1682">_xlfn.IFS(O1682="F1","F1",O1682="F2","F2",O1682="Considered",_xlfn.XLOOKUP(C1682,Raw_Data_OS_23!$C$7:$C$4518,Raw_Data_OS_23!$N$7:$N$4518,_xlfn.XLOOKUP(Raw_Data_Paid_23!C1682,'Raw Data_OS_22'!$C$5:$C$4516,'Raw Data_OS_22'!$O$5:$O$4516)))</f>
        <v>B2</v>
      </c>
      <c r="Q1682" t="str">
        <f t="shared" si="57"/>
        <v>B2</v>
      </c>
      <c r="R1682" t="str">
        <f t="shared" si="58"/>
        <v>2020Motor Commercial</v>
      </c>
    </row>
    <row r="1683" spans="2:18" x14ac:dyDescent="0.35">
      <c r="B1683" s="40"/>
      <c r="C1683" s="45" t="s">
        <v>6704</v>
      </c>
      <c r="D1683" s="46">
        <v>44750</v>
      </c>
      <c r="E1683" s="46">
        <v>44768</v>
      </c>
      <c r="F1683" s="47" t="s">
        <v>3910</v>
      </c>
      <c r="G1683" s="48">
        <v>169500</v>
      </c>
      <c r="H1683" s="49">
        <v>45250</v>
      </c>
      <c r="I1683" s="44">
        <v>2022</v>
      </c>
      <c r="J1683" s="44">
        <v>2022</v>
      </c>
      <c r="K1683" s="44">
        <v>2023</v>
      </c>
      <c r="L1683" s="44" t="s">
        <v>6643</v>
      </c>
      <c r="M1683" s="44" t="s">
        <v>7295</v>
      </c>
      <c r="N1683" s="44">
        <v>1</v>
      </c>
      <c r="O1683" t="str">
        <f>IF(_xlfn.XLOOKUP(C1683,Raw_Data_OS_23!$C$7:$C$4518,Raw_Data_OS_23!$C$7:$C$4518,"New_Claim")="New_Claim",IF(_xlfn.XLOOKUP(C1683,'Raw Data_OS_22'!$C$5:$C$4516,'Raw Data_OS_22'!$C$5:$C$4516,"New_Claim")="New_Claim",IF(I1683=$O$1,"F1","F2"),"Considered"),"Considered")</f>
        <v>Considered</v>
      </c>
      <c r="P1683" t="str" cm="1">
        <f t="array" ref="P1683">_xlfn.IFS(O1683="F1","F1",O1683="F2","F2",O1683="Considered",_xlfn.XLOOKUP(C1683,Raw_Data_OS_23!$C$7:$C$4518,Raw_Data_OS_23!$N$7:$N$4518,_xlfn.XLOOKUP(Raw_Data_Paid_23!C1683,'Raw Data_OS_22'!$C$5:$C$4516,'Raw Data_OS_22'!$O$5:$O$4516)))</f>
        <v>B2</v>
      </c>
      <c r="Q1683" t="str">
        <f t="shared" si="57"/>
        <v>B2</v>
      </c>
      <c r="R1683" t="str">
        <f t="shared" si="58"/>
        <v>2022Motor Private</v>
      </c>
    </row>
    <row r="1684" spans="2:18" x14ac:dyDescent="0.35">
      <c r="B1684" s="40"/>
      <c r="C1684" s="45" t="s">
        <v>6835</v>
      </c>
      <c r="D1684" s="46">
        <v>44838</v>
      </c>
      <c r="E1684" s="46">
        <v>44841</v>
      </c>
      <c r="F1684" s="47" t="s">
        <v>3910</v>
      </c>
      <c r="G1684" s="48">
        <v>133000</v>
      </c>
      <c r="H1684" s="49">
        <v>45250</v>
      </c>
      <c r="I1684" s="44">
        <v>2022</v>
      </c>
      <c r="J1684" s="44">
        <v>2022</v>
      </c>
      <c r="K1684" s="44">
        <v>2023</v>
      </c>
      <c r="L1684" s="44" t="s">
        <v>6825</v>
      </c>
      <c r="M1684" s="44" t="s">
        <v>7295</v>
      </c>
      <c r="N1684" s="44">
        <v>0</v>
      </c>
      <c r="O1684" t="str">
        <f>IF(_xlfn.XLOOKUP(C1684,Raw_Data_OS_23!$C$7:$C$4518,Raw_Data_OS_23!$C$7:$C$4518,"New_Claim")="New_Claim",IF(_xlfn.XLOOKUP(C1684,'Raw Data_OS_22'!$C$5:$C$4516,'Raw Data_OS_22'!$C$5:$C$4516,"New_Claim")="New_Claim",IF(I1684=$O$1,"F1","F2"),"Considered"),"Considered")</f>
        <v>Considered</v>
      </c>
      <c r="P1684" t="str" cm="1">
        <f t="array" ref="P1684">_xlfn.IFS(O1684="F1","F1",O1684="F2","F2",O1684="Considered",_xlfn.XLOOKUP(C1684,Raw_Data_OS_23!$C$7:$C$4518,Raw_Data_OS_23!$N$7:$N$4518,_xlfn.XLOOKUP(Raw_Data_Paid_23!C1684,'Raw Data_OS_22'!$C$5:$C$4516,'Raw Data_OS_22'!$O$5:$O$4516)))</f>
        <v>B2</v>
      </c>
      <c r="Q1684" t="str">
        <f t="shared" si="57"/>
        <v>B2</v>
      </c>
      <c r="R1684" t="str">
        <f t="shared" si="58"/>
        <v>2022Motor Private</v>
      </c>
    </row>
    <row r="1685" spans="2:18" x14ac:dyDescent="0.35">
      <c r="B1685" s="40"/>
      <c r="C1685" s="45" t="s">
        <v>6853</v>
      </c>
      <c r="D1685" s="46">
        <v>44852</v>
      </c>
      <c r="E1685" s="46">
        <v>44853</v>
      </c>
      <c r="F1685" s="47" t="s">
        <v>3910</v>
      </c>
      <c r="G1685" s="48">
        <v>307000</v>
      </c>
      <c r="H1685" s="49">
        <v>45250</v>
      </c>
      <c r="I1685" s="44">
        <v>2022</v>
      </c>
      <c r="J1685" s="44">
        <v>2022</v>
      </c>
      <c r="K1685" s="44">
        <v>2023</v>
      </c>
      <c r="L1685" s="44" t="s">
        <v>6825</v>
      </c>
      <c r="M1685" s="44" t="s">
        <v>7295</v>
      </c>
      <c r="N1685" s="44">
        <v>0</v>
      </c>
      <c r="O1685" t="str">
        <f>IF(_xlfn.XLOOKUP(C1685,Raw_Data_OS_23!$C$7:$C$4518,Raw_Data_OS_23!$C$7:$C$4518,"New_Claim")="New_Claim",IF(_xlfn.XLOOKUP(C1685,'Raw Data_OS_22'!$C$5:$C$4516,'Raw Data_OS_22'!$C$5:$C$4516,"New_Claim")="New_Claim",IF(I1685=$O$1,"F1","F2"),"Considered"),"Considered")</f>
        <v>Considered</v>
      </c>
      <c r="P1685" t="str" cm="1">
        <f t="array" ref="P1685">_xlfn.IFS(O1685="F1","F1",O1685="F2","F2",O1685="Considered",_xlfn.XLOOKUP(C1685,Raw_Data_OS_23!$C$7:$C$4518,Raw_Data_OS_23!$N$7:$N$4518,_xlfn.XLOOKUP(Raw_Data_Paid_23!C1685,'Raw Data_OS_22'!$C$5:$C$4516,'Raw Data_OS_22'!$O$5:$O$4516)))</f>
        <v>B2</v>
      </c>
      <c r="Q1685" t="str">
        <f t="shared" si="57"/>
        <v>B2</v>
      </c>
      <c r="R1685" t="str">
        <f t="shared" si="58"/>
        <v>2022Motor Private</v>
      </c>
    </row>
    <row r="1686" spans="2:18" x14ac:dyDescent="0.35">
      <c r="B1686" s="40"/>
      <c r="C1686" s="45" t="s">
        <v>3704</v>
      </c>
      <c r="D1686" s="46">
        <v>44506</v>
      </c>
      <c r="E1686" s="46">
        <v>44512</v>
      </c>
      <c r="F1686" s="47" t="s">
        <v>3910</v>
      </c>
      <c r="G1686" s="48">
        <v>194000</v>
      </c>
      <c r="H1686" s="49">
        <v>45250</v>
      </c>
      <c r="I1686" s="44">
        <v>2021</v>
      </c>
      <c r="J1686" s="44">
        <v>2021</v>
      </c>
      <c r="K1686" s="44">
        <v>2023</v>
      </c>
      <c r="L1686" s="44" t="s">
        <v>3138</v>
      </c>
      <c r="M1686" s="44" t="s">
        <v>7295</v>
      </c>
      <c r="N1686" s="44">
        <v>0</v>
      </c>
      <c r="O1686" t="str">
        <f>IF(_xlfn.XLOOKUP(C1686,Raw_Data_OS_23!$C$7:$C$4518,Raw_Data_OS_23!$C$7:$C$4518,"New_Claim")="New_Claim",IF(_xlfn.XLOOKUP(C1686,'Raw Data_OS_22'!$C$5:$C$4516,'Raw Data_OS_22'!$C$5:$C$4516,"New_Claim")="New_Claim",IF(I1686=$O$1,"F1","F2"),"Considered"),"Considered")</f>
        <v>Considered</v>
      </c>
      <c r="P1686" t="str" cm="1">
        <f t="array" ref="P1686">_xlfn.IFS(O1686="F1","F1",O1686="F2","F2",O1686="Considered",_xlfn.XLOOKUP(C1686,Raw_Data_OS_23!$C$7:$C$4518,Raw_Data_OS_23!$N$7:$N$4518,_xlfn.XLOOKUP(Raw_Data_Paid_23!C1686,'Raw Data_OS_22'!$C$5:$C$4516,'Raw Data_OS_22'!$O$5:$O$4516)))</f>
        <v>C2</v>
      </c>
      <c r="Q1686" t="str">
        <f t="shared" si="57"/>
        <v>C2</v>
      </c>
      <c r="R1686" t="str">
        <f t="shared" si="58"/>
        <v>2021Motor Private</v>
      </c>
    </row>
    <row r="1687" spans="2:18" x14ac:dyDescent="0.35">
      <c r="B1687" s="40"/>
      <c r="C1687" s="45" t="s">
        <v>2568</v>
      </c>
      <c r="D1687" s="46">
        <v>44229</v>
      </c>
      <c r="E1687" s="46">
        <v>44369</v>
      </c>
      <c r="F1687" s="47" t="s">
        <v>3908</v>
      </c>
      <c r="G1687" s="48">
        <v>5000</v>
      </c>
      <c r="H1687" s="49">
        <v>45251</v>
      </c>
      <c r="I1687" s="44">
        <v>2021</v>
      </c>
      <c r="J1687" s="44">
        <v>2021</v>
      </c>
      <c r="K1687" s="44">
        <v>2023</v>
      </c>
      <c r="L1687" s="44" t="s">
        <v>21</v>
      </c>
      <c r="M1687" s="44" t="s">
        <v>7295</v>
      </c>
      <c r="N1687" s="44">
        <v>0</v>
      </c>
      <c r="O1687" t="str">
        <f>IF(_xlfn.XLOOKUP(C1687,Raw_Data_OS_23!$C$7:$C$4518,Raw_Data_OS_23!$C$7:$C$4518,"New_Claim")="New_Claim",IF(_xlfn.XLOOKUP(C1687,'Raw Data_OS_22'!$C$5:$C$4516,'Raw Data_OS_22'!$C$5:$C$4516,"New_Claim")="New_Claim",IF(I1687=$O$1,"F1","F2"),"Considered"),"Considered")</f>
        <v>Considered</v>
      </c>
      <c r="P1687" t="str" cm="1">
        <f t="array" ref="P1687">_xlfn.IFS(O1687="F1","F1",O1687="F2","F2",O1687="Considered",_xlfn.XLOOKUP(C1687,Raw_Data_OS_23!$C$7:$C$4518,Raw_Data_OS_23!$N$7:$N$4518,_xlfn.XLOOKUP(Raw_Data_Paid_23!C1687,'Raw Data_OS_22'!$C$5:$C$4516,'Raw Data_OS_22'!$O$5:$O$4516)))</f>
        <v>B2</v>
      </c>
      <c r="Q1687" t="str">
        <f t="shared" si="57"/>
        <v>B2</v>
      </c>
      <c r="R1687" t="str">
        <f t="shared" si="58"/>
        <v>2021Motor Commercial</v>
      </c>
    </row>
    <row r="1688" spans="2:18" x14ac:dyDescent="0.35">
      <c r="B1688" s="40"/>
      <c r="C1688" s="45" t="s">
        <v>73</v>
      </c>
      <c r="D1688" s="46">
        <v>44019</v>
      </c>
      <c r="E1688" s="46">
        <v>44021</v>
      </c>
      <c r="F1688" s="47" t="s">
        <v>3910</v>
      </c>
      <c r="G1688" s="48">
        <v>5000</v>
      </c>
      <c r="H1688" s="49">
        <v>45251</v>
      </c>
      <c r="I1688" s="44">
        <v>2020</v>
      </c>
      <c r="J1688" s="44">
        <v>2020</v>
      </c>
      <c r="K1688" s="44">
        <v>2023</v>
      </c>
      <c r="L1688" s="44" t="s">
        <v>35</v>
      </c>
      <c r="M1688" s="44" t="s">
        <v>7295</v>
      </c>
      <c r="N1688" s="44">
        <v>0</v>
      </c>
      <c r="O1688" t="str">
        <f>IF(_xlfn.XLOOKUP(C1688,Raw_Data_OS_23!$C$7:$C$4518,Raw_Data_OS_23!$C$7:$C$4518,"New_Claim")="New_Claim",IF(_xlfn.XLOOKUP(C1688,'Raw Data_OS_22'!$C$5:$C$4516,'Raw Data_OS_22'!$C$5:$C$4516,"New_Claim")="New_Claim",IF(I1688=$O$1,"F1","F2"),"Considered"),"Considered")</f>
        <v>Considered</v>
      </c>
      <c r="P1688" t="str" cm="1">
        <f t="array" ref="P1688">_xlfn.IFS(O1688="F1","F1",O1688="F2","F2",O1688="Considered",_xlfn.XLOOKUP(C1688,Raw_Data_OS_23!$C$7:$C$4518,Raw_Data_OS_23!$N$7:$N$4518,_xlfn.XLOOKUP(Raw_Data_Paid_23!C1688,'Raw Data_OS_22'!$C$5:$C$4516,'Raw Data_OS_22'!$O$5:$O$4516)))</f>
        <v>B2</v>
      </c>
      <c r="Q1688" t="str">
        <f t="shared" si="57"/>
        <v>B2</v>
      </c>
      <c r="R1688" t="str">
        <f t="shared" si="58"/>
        <v>2020Motor Private</v>
      </c>
    </row>
    <row r="1689" spans="2:18" x14ac:dyDescent="0.35">
      <c r="B1689" s="40"/>
      <c r="C1689" s="45" t="s">
        <v>6518</v>
      </c>
      <c r="D1689" s="46">
        <v>44170</v>
      </c>
      <c r="E1689" s="46">
        <v>44664</v>
      </c>
      <c r="F1689" s="47" t="s">
        <v>3910</v>
      </c>
      <c r="G1689" s="48">
        <v>15000</v>
      </c>
      <c r="H1689" s="49">
        <v>45251</v>
      </c>
      <c r="I1689" s="44">
        <v>2020</v>
      </c>
      <c r="J1689" s="44">
        <v>2022</v>
      </c>
      <c r="K1689" s="44">
        <v>2023</v>
      </c>
      <c r="L1689" s="44" t="s">
        <v>11</v>
      </c>
      <c r="M1689" s="44" t="s">
        <v>7295</v>
      </c>
      <c r="N1689" s="44">
        <v>1</v>
      </c>
      <c r="O1689" t="str">
        <f>IF(_xlfn.XLOOKUP(C1689,Raw_Data_OS_23!$C$7:$C$4518,Raw_Data_OS_23!$C$7:$C$4518,"New_Claim")="New_Claim",IF(_xlfn.XLOOKUP(C1689,'Raw Data_OS_22'!$C$5:$C$4516,'Raw Data_OS_22'!$C$5:$C$4516,"New_Claim")="New_Claim",IF(I1689=$O$1,"F1","F2"),"Considered"),"Considered")</f>
        <v>Considered</v>
      </c>
      <c r="P1689" t="str" cm="1">
        <f t="array" ref="P1689">_xlfn.IFS(O1689="F1","F1",O1689="F2","F2",O1689="Considered",_xlfn.XLOOKUP(C1689,Raw_Data_OS_23!$C$7:$C$4518,Raw_Data_OS_23!$N$7:$N$4518,_xlfn.XLOOKUP(Raw_Data_Paid_23!C1689,'Raw Data_OS_22'!$C$5:$C$4516,'Raw Data_OS_22'!$O$5:$O$4516)))</f>
        <v>B2</v>
      </c>
      <c r="Q1689" t="str">
        <f t="shared" si="57"/>
        <v>B2</v>
      </c>
      <c r="R1689" t="str">
        <f t="shared" si="58"/>
        <v>2020Motor Private</v>
      </c>
    </row>
    <row r="1690" spans="2:18" x14ac:dyDescent="0.35">
      <c r="B1690" s="40"/>
      <c r="C1690" s="45" t="s">
        <v>1168</v>
      </c>
      <c r="D1690" s="46">
        <v>44157</v>
      </c>
      <c r="E1690" s="46">
        <v>44157</v>
      </c>
      <c r="F1690" s="47" t="s">
        <v>3908</v>
      </c>
      <c r="G1690" s="48">
        <v>5000</v>
      </c>
      <c r="H1690" s="49">
        <v>45251</v>
      </c>
      <c r="I1690" s="44">
        <v>2020</v>
      </c>
      <c r="J1690" s="44">
        <v>2020</v>
      </c>
      <c r="K1690" s="44">
        <v>2023</v>
      </c>
      <c r="L1690" s="44" t="s">
        <v>11</v>
      </c>
      <c r="M1690" s="44" t="s">
        <v>7295</v>
      </c>
      <c r="N1690" s="44">
        <v>0</v>
      </c>
      <c r="O1690" t="str">
        <f>IF(_xlfn.XLOOKUP(C1690,Raw_Data_OS_23!$C$7:$C$4518,Raw_Data_OS_23!$C$7:$C$4518,"New_Claim")="New_Claim",IF(_xlfn.XLOOKUP(C1690,'Raw Data_OS_22'!$C$5:$C$4516,'Raw Data_OS_22'!$C$5:$C$4516,"New_Claim")="New_Claim",IF(I1690=$O$1,"F1","F2"),"Considered"),"Considered")</f>
        <v>Considered</v>
      </c>
      <c r="P1690" t="str" cm="1">
        <f t="array" ref="P1690">_xlfn.IFS(O1690="F1","F1",O1690="F2","F2",O1690="Considered",_xlfn.XLOOKUP(C1690,Raw_Data_OS_23!$C$7:$C$4518,Raw_Data_OS_23!$N$7:$N$4518,_xlfn.XLOOKUP(Raw_Data_Paid_23!C1690,'Raw Data_OS_22'!$C$5:$C$4516,'Raw Data_OS_22'!$O$5:$O$4516)))</f>
        <v>B2</v>
      </c>
      <c r="Q1690" t="str">
        <f t="shared" si="57"/>
        <v>B2</v>
      </c>
      <c r="R1690" t="str">
        <f t="shared" si="58"/>
        <v>2020Motor Commercial</v>
      </c>
    </row>
    <row r="1691" spans="2:18" x14ac:dyDescent="0.35">
      <c r="B1691" s="40"/>
      <c r="C1691" s="45" t="s">
        <v>3233</v>
      </c>
      <c r="D1691" s="46">
        <v>44379</v>
      </c>
      <c r="E1691" s="46">
        <v>44404</v>
      </c>
      <c r="F1691" s="47" t="s">
        <v>3908</v>
      </c>
      <c r="G1691" s="48">
        <v>35000</v>
      </c>
      <c r="H1691" s="49">
        <v>45251</v>
      </c>
      <c r="I1691" s="44">
        <v>2021</v>
      </c>
      <c r="J1691" s="44">
        <v>2021</v>
      </c>
      <c r="K1691" s="44">
        <v>2023</v>
      </c>
      <c r="L1691" s="44" t="s">
        <v>3073</v>
      </c>
      <c r="M1691" s="44" t="s">
        <v>7295</v>
      </c>
      <c r="N1691" s="44">
        <v>0</v>
      </c>
      <c r="O1691" t="str">
        <f>IF(_xlfn.XLOOKUP(C1691,Raw_Data_OS_23!$C$7:$C$4518,Raw_Data_OS_23!$C$7:$C$4518,"New_Claim")="New_Claim",IF(_xlfn.XLOOKUP(C1691,'Raw Data_OS_22'!$C$5:$C$4516,'Raw Data_OS_22'!$C$5:$C$4516,"New_Claim")="New_Claim",IF(I1691=$O$1,"F1","F2"),"Considered"),"Considered")</f>
        <v>Considered</v>
      </c>
      <c r="P1691" t="str" cm="1">
        <f t="array" ref="P1691">_xlfn.IFS(O1691="F1","F1",O1691="F2","F2",O1691="Considered",_xlfn.XLOOKUP(C1691,Raw_Data_OS_23!$C$7:$C$4518,Raw_Data_OS_23!$N$7:$N$4518,_xlfn.XLOOKUP(Raw_Data_Paid_23!C1691,'Raw Data_OS_22'!$C$5:$C$4516,'Raw Data_OS_22'!$O$5:$O$4516)))</f>
        <v>B2</v>
      </c>
      <c r="Q1691" t="str">
        <f t="shared" si="57"/>
        <v>B2</v>
      </c>
      <c r="R1691" t="str">
        <f t="shared" si="58"/>
        <v>2021Motor Commercial</v>
      </c>
    </row>
    <row r="1692" spans="2:18" x14ac:dyDescent="0.35">
      <c r="B1692" s="40"/>
      <c r="C1692" s="45" t="s">
        <v>1559</v>
      </c>
      <c r="D1692" s="46">
        <v>40469</v>
      </c>
      <c r="E1692" s="46">
        <v>40477</v>
      </c>
      <c r="F1692" s="47" t="s">
        <v>3908</v>
      </c>
      <c r="G1692" s="48">
        <v>190933</v>
      </c>
      <c r="H1692" s="49">
        <v>45252</v>
      </c>
      <c r="I1692" s="44">
        <v>2010</v>
      </c>
      <c r="J1692" s="44">
        <v>2010</v>
      </c>
      <c r="K1692" s="44">
        <v>2023</v>
      </c>
      <c r="L1692" s="44" t="s">
        <v>1560</v>
      </c>
      <c r="M1692" s="44" t="s">
        <v>7295</v>
      </c>
      <c r="N1692" s="44">
        <v>1</v>
      </c>
      <c r="O1692" t="str">
        <f>IF(_xlfn.XLOOKUP(C1692,Raw_Data_OS_23!$C$7:$C$4518,Raw_Data_OS_23!$C$7:$C$4518,"New_Claim")="New_Claim",IF(_xlfn.XLOOKUP(C1692,'Raw Data_OS_22'!$C$5:$C$4516,'Raw Data_OS_22'!$C$5:$C$4516,"New_Claim")="New_Claim",IF(I1692=$O$1,"F1","F2"),"Considered"),"Considered")</f>
        <v>Considered</v>
      </c>
      <c r="P1692" t="str" cm="1">
        <f t="array" ref="P1692">_xlfn.IFS(O1692="F1","F1",O1692="F2","F2",O1692="Considered",_xlfn.XLOOKUP(C1692,Raw_Data_OS_23!$C$7:$C$4518,Raw_Data_OS_23!$N$7:$N$4518,_xlfn.XLOOKUP(Raw_Data_Paid_23!C1692,'Raw Data_OS_22'!$C$5:$C$4516,'Raw Data_OS_22'!$O$5:$O$4516)))</f>
        <v>B2</v>
      </c>
      <c r="Q1692" t="str">
        <f t="shared" si="57"/>
        <v>B2</v>
      </c>
      <c r="R1692" t="str">
        <f t="shared" si="58"/>
        <v>2010Motor Commercial</v>
      </c>
    </row>
    <row r="1693" spans="2:18" x14ac:dyDescent="0.35">
      <c r="B1693" s="40"/>
      <c r="C1693" s="45" t="s">
        <v>1559</v>
      </c>
      <c r="D1693" s="46">
        <v>40469</v>
      </c>
      <c r="E1693" s="46">
        <v>40477</v>
      </c>
      <c r="F1693" s="47" t="s">
        <v>3908</v>
      </c>
      <c r="G1693" s="48">
        <v>190933</v>
      </c>
      <c r="H1693" s="49">
        <v>45252</v>
      </c>
      <c r="I1693" s="44">
        <v>2010</v>
      </c>
      <c r="J1693" s="44">
        <v>2010</v>
      </c>
      <c r="K1693" s="44">
        <v>2023</v>
      </c>
      <c r="L1693" s="44" t="s">
        <v>1560</v>
      </c>
      <c r="M1693" s="44" t="s">
        <v>7295</v>
      </c>
      <c r="N1693" s="44">
        <v>0</v>
      </c>
      <c r="O1693" t="str">
        <f>IF(_xlfn.XLOOKUP(C1693,Raw_Data_OS_23!$C$7:$C$4518,Raw_Data_OS_23!$C$7:$C$4518,"New_Claim")="New_Claim",IF(_xlfn.XLOOKUP(C1693,'Raw Data_OS_22'!$C$5:$C$4516,'Raw Data_OS_22'!$C$5:$C$4516,"New_Claim")="New_Claim",IF(I1693=$O$1,"F1","F2"),"Considered"),"Considered")</f>
        <v>Considered</v>
      </c>
      <c r="P1693" t="str" cm="1">
        <f t="array" ref="P1693">_xlfn.IFS(O1693="F1","F1",O1693="F2","F2",O1693="Considered",_xlfn.XLOOKUP(C1693,Raw_Data_OS_23!$C$7:$C$4518,Raw_Data_OS_23!$N$7:$N$4518,_xlfn.XLOOKUP(Raw_Data_Paid_23!C1693,'Raw Data_OS_22'!$C$5:$C$4516,'Raw Data_OS_22'!$O$5:$O$4516)))</f>
        <v>B2</v>
      </c>
      <c r="Q1693" t="str">
        <f t="shared" si="57"/>
        <v>B2</v>
      </c>
      <c r="R1693" t="str">
        <f t="shared" si="58"/>
        <v>2010Motor Commercial</v>
      </c>
    </row>
    <row r="1694" spans="2:18" x14ac:dyDescent="0.35">
      <c r="B1694" s="40"/>
      <c r="C1694" s="45" t="s">
        <v>3756</v>
      </c>
      <c r="D1694" s="46">
        <v>44305</v>
      </c>
      <c r="E1694" s="46">
        <v>44501</v>
      </c>
      <c r="F1694" s="47" t="s">
        <v>3910</v>
      </c>
      <c r="G1694" s="48">
        <v>10000</v>
      </c>
      <c r="H1694" s="49">
        <v>45253</v>
      </c>
      <c r="I1694" s="44">
        <v>2021</v>
      </c>
      <c r="J1694" s="44">
        <v>2021</v>
      </c>
      <c r="K1694" s="44">
        <v>2023</v>
      </c>
      <c r="L1694" s="44" t="s">
        <v>2250</v>
      </c>
      <c r="M1694" s="44" t="s">
        <v>7295</v>
      </c>
      <c r="N1694" s="44">
        <v>0</v>
      </c>
      <c r="O1694" t="str">
        <f>IF(_xlfn.XLOOKUP(C1694,Raw_Data_OS_23!$C$7:$C$4518,Raw_Data_OS_23!$C$7:$C$4518,"New_Claim")="New_Claim",IF(_xlfn.XLOOKUP(C1694,'Raw Data_OS_22'!$C$5:$C$4516,'Raw Data_OS_22'!$C$5:$C$4516,"New_Claim")="New_Claim",IF(I1694=$O$1,"F1","F2"),"Considered"),"Considered")</f>
        <v>Considered</v>
      </c>
      <c r="P1694" t="str" cm="1">
        <f t="array" ref="P1694">_xlfn.IFS(O1694="F1","F1",O1694="F2","F2",O1694="Considered",_xlfn.XLOOKUP(C1694,Raw_Data_OS_23!$C$7:$C$4518,Raw_Data_OS_23!$N$7:$N$4518,_xlfn.XLOOKUP(Raw_Data_Paid_23!C1694,'Raw Data_OS_22'!$C$5:$C$4516,'Raw Data_OS_22'!$O$5:$O$4516)))</f>
        <v>C2</v>
      </c>
      <c r="Q1694" t="str">
        <f t="shared" si="57"/>
        <v>C2</v>
      </c>
      <c r="R1694" t="str">
        <f t="shared" si="58"/>
        <v>2021Motor Private</v>
      </c>
    </row>
    <row r="1695" spans="2:18" x14ac:dyDescent="0.35">
      <c r="B1695" s="40"/>
      <c r="C1695" s="45" t="s">
        <v>2356</v>
      </c>
      <c r="D1695" s="46">
        <v>44288</v>
      </c>
      <c r="E1695" s="46">
        <v>44296</v>
      </c>
      <c r="F1695" s="47" t="s">
        <v>3910</v>
      </c>
      <c r="G1695" s="48">
        <v>5000</v>
      </c>
      <c r="H1695" s="49">
        <v>45253</v>
      </c>
      <c r="I1695" s="44">
        <v>2021</v>
      </c>
      <c r="J1695" s="44">
        <v>2021</v>
      </c>
      <c r="K1695" s="44">
        <v>2023</v>
      </c>
      <c r="L1695" s="44" t="s">
        <v>2250</v>
      </c>
      <c r="M1695" s="44" t="s">
        <v>7295</v>
      </c>
      <c r="N1695" s="44">
        <v>0</v>
      </c>
      <c r="O1695" t="str">
        <f>IF(_xlfn.XLOOKUP(C1695,Raw_Data_OS_23!$C$7:$C$4518,Raw_Data_OS_23!$C$7:$C$4518,"New_Claim")="New_Claim",IF(_xlfn.XLOOKUP(C1695,'Raw Data_OS_22'!$C$5:$C$4516,'Raw Data_OS_22'!$C$5:$C$4516,"New_Claim")="New_Claim",IF(I1695=$O$1,"F1","F2"),"Considered"),"Considered")</f>
        <v>Considered</v>
      </c>
      <c r="P1695" t="str" cm="1">
        <f t="array" ref="P1695">_xlfn.IFS(O1695="F1","F1",O1695="F2","F2",O1695="Considered",_xlfn.XLOOKUP(C1695,Raw_Data_OS_23!$C$7:$C$4518,Raw_Data_OS_23!$N$7:$N$4518,_xlfn.XLOOKUP(Raw_Data_Paid_23!C1695,'Raw Data_OS_22'!$C$5:$C$4516,'Raw Data_OS_22'!$O$5:$O$4516)))</f>
        <v>B2</v>
      </c>
      <c r="Q1695" t="str">
        <f t="shared" si="57"/>
        <v>B2</v>
      </c>
      <c r="R1695" t="str">
        <f t="shared" si="58"/>
        <v>2021Motor Private</v>
      </c>
    </row>
    <row r="1696" spans="2:18" x14ac:dyDescent="0.35">
      <c r="B1696" s="40"/>
      <c r="C1696" s="45" t="s">
        <v>7241</v>
      </c>
      <c r="D1696" s="46">
        <v>44269</v>
      </c>
      <c r="E1696" s="46">
        <v>45090</v>
      </c>
      <c r="F1696" s="47" t="s">
        <v>3908</v>
      </c>
      <c r="G1696" s="48">
        <v>5000</v>
      </c>
      <c r="H1696" s="49">
        <v>45253</v>
      </c>
      <c r="I1696" s="44">
        <v>2021</v>
      </c>
      <c r="J1696" s="44">
        <v>2023</v>
      </c>
      <c r="K1696" s="44">
        <v>2023</v>
      </c>
      <c r="L1696" s="44" t="s">
        <v>21</v>
      </c>
      <c r="M1696" s="44" t="s">
        <v>7295</v>
      </c>
      <c r="N1696" s="44">
        <v>1</v>
      </c>
      <c r="O1696" t="str">
        <f>IF(_xlfn.XLOOKUP(C1696,Raw_Data_OS_23!$C$7:$C$4518,Raw_Data_OS_23!$C$7:$C$4518,"New_Claim")="New_Claim",IF(_xlfn.XLOOKUP(C1696,'Raw Data_OS_22'!$C$5:$C$4516,'Raw Data_OS_22'!$C$5:$C$4516,"New_Claim")="New_Claim",IF(I1696=$O$1,"F1","F2"),"Considered"),"Considered")</f>
        <v>Considered</v>
      </c>
      <c r="P1696" t="str" cm="1">
        <f t="array" ref="P1696">_xlfn.IFS(O1696="F1","F1",O1696="F2","F2",O1696="Considered",_xlfn.XLOOKUP(C1696,Raw_Data_OS_23!$C$7:$C$4518,Raw_Data_OS_23!$N$7:$N$4518,_xlfn.XLOOKUP(Raw_Data_Paid_23!C1696,'Raw Data_OS_22'!$C$5:$C$4516,'Raw Data_OS_22'!$O$5:$O$4516)))</f>
        <v>D</v>
      </c>
      <c r="Q1696" t="str">
        <f t="shared" si="57"/>
        <v>F3</v>
      </c>
      <c r="R1696" t="str">
        <f t="shared" si="58"/>
        <v>2021Motor Commercial</v>
      </c>
    </row>
    <row r="1697" spans="2:18" x14ac:dyDescent="0.35">
      <c r="B1697" s="40"/>
      <c r="C1697" s="45" t="s">
        <v>787</v>
      </c>
      <c r="D1697" s="46">
        <v>44061</v>
      </c>
      <c r="E1697" s="46">
        <v>44061</v>
      </c>
      <c r="F1697" s="47" t="s">
        <v>3908</v>
      </c>
      <c r="G1697" s="48">
        <v>100000</v>
      </c>
      <c r="H1697" s="49">
        <v>45253</v>
      </c>
      <c r="I1697" s="44">
        <v>2020</v>
      </c>
      <c r="J1697" s="44">
        <v>2020</v>
      </c>
      <c r="K1697" s="44">
        <v>2023</v>
      </c>
      <c r="L1697" s="44" t="s">
        <v>35</v>
      </c>
      <c r="M1697" s="44" t="s">
        <v>7295</v>
      </c>
      <c r="N1697" s="44">
        <v>0</v>
      </c>
      <c r="O1697" t="str">
        <f>IF(_xlfn.XLOOKUP(C1697,Raw_Data_OS_23!$C$7:$C$4518,Raw_Data_OS_23!$C$7:$C$4518,"New_Claim")="New_Claim",IF(_xlfn.XLOOKUP(C1697,'Raw Data_OS_22'!$C$5:$C$4516,'Raw Data_OS_22'!$C$5:$C$4516,"New_Claim")="New_Claim",IF(I1697=$O$1,"F1","F2"),"Considered"),"Considered")</f>
        <v>Considered</v>
      </c>
      <c r="P1697" t="str" cm="1">
        <f t="array" ref="P1697">_xlfn.IFS(O1697="F1","F1",O1697="F2","F2",O1697="Considered",_xlfn.XLOOKUP(C1697,Raw_Data_OS_23!$C$7:$C$4518,Raw_Data_OS_23!$N$7:$N$4518,_xlfn.XLOOKUP(Raw_Data_Paid_23!C1697,'Raw Data_OS_22'!$C$5:$C$4516,'Raw Data_OS_22'!$O$5:$O$4516)))</f>
        <v>B2</v>
      </c>
      <c r="Q1697" t="str">
        <f t="shared" si="57"/>
        <v>B2</v>
      </c>
      <c r="R1697" t="str">
        <f t="shared" si="58"/>
        <v>2020Motor Commercial</v>
      </c>
    </row>
    <row r="1698" spans="2:18" x14ac:dyDescent="0.35">
      <c r="B1698" s="40"/>
      <c r="C1698" s="45" t="s">
        <v>3250</v>
      </c>
      <c r="D1698" s="46">
        <v>44401</v>
      </c>
      <c r="E1698" s="46">
        <v>44407</v>
      </c>
      <c r="F1698" s="47" t="s">
        <v>3910</v>
      </c>
      <c r="G1698" s="48">
        <v>175392</v>
      </c>
      <c r="H1698" s="49">
        <v>45253</v>
      </c>
      <c r="I1698" s="44">
        <v>2021</v>
      </c>
      <c r="J1698" s="44">
        <v>2021</v>
      </c>
      <c r="K1698" s="44">
        <v>2023</v>
      </c>
      <c r="L1698" s="44" t="s">
        <v>3073</v>
      </c>
      <c r="M1698" s="44" t="s">
        <v>7295</v>
      </c>
      <c r="N1698" s="44">
        <v>1</v>
      </c>
      <c r="O1698" t="str">
        <f>IF(_xlfn.XLOOKUP(C1698,Raw_Data_OS_23!$C$7:$C$4518,Raw_Data_OS_23!$C$7:$C$4518,"New_Claim")="New_Claim",IF(_xlfn.XLOOKUP(C1698,'Raw Data_OS_22'!$C$5:$C$4516,'Raw Data_OS_22'!$C$5:$C$4516,"New_Claim")="New_Claim",IF(I1698=$O$1,"F1","F2"),"Considered"),"Considered")</f>
        <v>Considered</v>
      </c>
      <c r="P1698" t="str" cm="1">
        <f t="array" ref="P1698">_xlfn.IFS(O1698="F1","F1",O1698="F2","F2",O1698="Considered",_xlfn.XLOOKUP(C1698,Raw_Data_OS_23!$C$7:$C$4518,Raw_Data_OS_23!$N$7:$N$4518,_xlfn.XLOOKUP(Raw_Data_Paid_23!C1698,'Raw Data_OS_22'!$C$5:$C$4516,'Raw Data_OS_22'!$O$5:$O$4516)))</f>
        <v>B2</v>
      </c>
      <c r="Q1698" t="str">
        <f t="shared" si="57"/>
        <v>B2</v>
      </c>
      <c r="R1698" t="str">
        <f t="shared" si="58"/>
        <v>2021Motor Private</v>
      </c>
    </row>
    <row r="1699" spans="2:18" x14ac:dyDescent="0.35">
      <c r="B1699" s="40"/>
      <c r="C1699" s="45" t="s">
        <v>7578</v>
      </c>
      <c r="D1699" s="46">
        <v>45170</v>
      </c>
      <c r="E1699" s="46">
        <v>45173</v>
      </c>
      <c r="F1699" s="47" t="s">
        <v>3910</v>
      </c>
      <c r="G1699" s="48">
        <v>93000</v>
      </c>
      <c r="H1699" s="49">
        <v>45253</v>
      </c>
      <c r="I1699" s="44">
        <v>2023</v>
      </c>
      <c r="J1699" s="44">
        <v>2023</v>
      </c>
      <c r="K1699" s="44">
        <v>2023</v>
      </c>
      <c r="L1699" s="44" t="s">
        <v>7210</v>
      </c>
      <c r="M1699" s="44" t="s">
        <v>7295</v>
      </c>
      <c r="N1699" s="44">
        <v>1</v>
      </c>
      <c r="O1699" t="str">
        <f>IF(_xlfn.XLOOKUP(C1699,Raw_Data_OS_23!$C$7:$C$4518,Raw_Data_OS_23!$C$7:$C$4518,"New_Claim")="New_Claim",IF(_xlfn.XLOOKUP(C1699,'Raw Data_OS_22'!$C$5:$C$4516,'Raw Data_OS_22'!$C$5:$C$4516,"New_Claim")="New_Claim",IF(I1699=$O$1,"F1","F2"),"Considered"),"Considered")</f>
        <v>F1</v>
      </c>
      <c r="P1699" t="str" cm="1">
        <f t="array" ref="P1699">_xlfn.IFS(O1699="F1","F1",O1699="F2","F2",O1699="Considered",_xlfn.XLOOKUP(C1699,Raw_Data_OS_23!$C$7:$C$4518,Raw_Data_OS_23!$N$7:$N$4518,_xlfn.XLOOKUP(Raw_Data_Paid_23!C1699,'Raw Data_OS_22'!$C$5:$C$4516,'Raw Data_OS_22'!$O$5:$O$4516)))</f>
        <v>F1</v>
      </c>
      <c r="Q1699" t="str">
        <f t="shared" si="57"/>
        <v>F1</v>
      </c>
      <c r="R1699" t="str">
        <f t="shared" si="58"/>
        <v>2023Motor Private</v>
      </c>
    </row>
    <row r="1700" spans="2:18" x14ac:dyDescent="0.35">
      <c r="B1700" s="40"/>
      <c r="C1700" s="45" t="s">
        <v>7579</v>
      </c>
      <c r="D1700" s="46">
        <v>45178</v>
      </c>
      <c r="E1700" s="46">
        <v>45239</v>
      </c>
      <c r="F1700" s="47" t="s">
        <v>3910</v>
      </c>
      <c r="G1700" s="48">
        <v>16800</v>
      </c>
      <c r="H1700" s="49">
        <v>45253</v>
      </c>
      <c r="I1700" s="44">
        <v>2023</v>
      </c>
      <c r="J1700" s="44">
        <v>2023</v>
      </c>
      <c r="K1700" s="44">
        <v>2023</v>
      </c>
      <c r="L1700" s="44" t="s">
        <v>7210</v>
      </c>
      <c r="M1700" s="44" t="s">
        <v>7295</v>
      </c>
      <c r="N1700" s="44">
        <v>1</v>
      </c>
      <c r="O1700" t="str">
        <f>IF(_xlfn.XLOOKUP(C1700,Raw_Data_OS_23!$C$7:$C$4518,Raw_Data_OS_23!$C$7:$C$4518,"New_Claim")="New_Claim",IF(_xlfn.XLOOKUP(C1700,'Raw Data_OS_22'!$C$5:$C$4516,'Raw Data_OS_22'!$C$5:$C$4516,"New_Claim")="New_Claim",IF(I1700=$O$1,"F1","F2"),"Considered"),"Considered")</f>
        <v>F1</v>
      </c>
      <c r="P1700" t="str" cm="1">
        <f t="array" ref="P1700">_xlfn.IFS(O1700="F1","F1",O1700="F2","F2",O1700="Considered",_xlfn.XLOOKUP(C1700,Raw_Data_OS_23!$C$7:$C$4518,Raw_Data_OS_23!$N$7:$N$4518,_xlfn.XLOOKUP(Raw_Data_Paid_23!C1700,'Raw Data_OS_22'!$C$5:$C$4516,'Raw Data_OS_22'!$O$5:$O$4516)))</f>
        <v>F1</v>
      </c>
      <c r="Q1700" t="str">
        <f t="shared" si="57"/>
        <v>F1</v>
      </c>
      <c r="R1700" t="str">
        <f t="shared" si="58"/>
        <v>2023Motor Private</v>
      </c>
    </row>
    <row r="1701" spans="2:18" x14ac:dyDescent="0.35">
      <c r="B1701" s="40"/>
      <c r="C1701" s="45" t="s">
        <v>87</v>
      </c>
      <c r="D1701" s="46">
        <v>44127</v>
      </c>
      <c r="E1701" s="46">
        <v>44130</v>
      </c>
      <c r="F1701" s="47" t="s">
        <v>3910</v>
      </c>
      <c r="G1701" s="48">
        <v>50000</v>
      </c>
      <c r="H1701" s="49">
        <v>45258</v>
      </c>
      <c r="I1701" s="44">
        <v>2020</v>
      </c>
      <c r="J1701" s="44">
        <v>2020</v>
      </c>
      <c r="K1701" s="44">
        <v>2023</v>
      </c>
      <c r="L1701" s="44" t="s">
        <v>11</v>
      </c>
      <c r="M1701" s="44" t="s">
        <v>7295</v>
      </c>
      <c r="N1701" s="44">
        <v>0</v>
      </c>
      <c r="O1701" t="str">
        <f>IF(_xlfn.XLOOKUP(C1701,Raw_Data_OS_23!$C$7:$C$4518,Raw_Data_OS_23!$C$7:$C$4518,"New_Claim")="New_Claim",IF(_xlfn.XLOOKUP(C1701,'Raw Data_OS_22'!$C$5:$C$4516,'Raw Data_OS_22'!$C$5:$C$4516,"New_Claim")="New_Claim",IF(I1701=$O$1,"F1","F2"),"Considered"),"Considered")</f>
        <v>Considered</v>
      </c>
      <c r="P1701" t="str" cm="1">
        <f t="array" ref="P1701">_xlfn.IFS(O1701="F1","F1",O1701="F2","F2",O1701="Considered",_xlfn.XLOOKUP(C1701,Raw_Data_OS_23!$C$7:$C$4518,Raw_Data_OS_23!$N$7:$N$4518,_xlfn.XLOOKUP(Raw_Data_Paid_23!C1701,'Raw Data_OS_22'!$C$5:$C$4516,'Raw Data_OS_22'!$O$5:$O$4516)))</f>
        <v>B2</v>
      </c>
      <c r="Q1701" t="str">
        <f t="shared" si="57"/>
        <v>B2</v>
      </c>
      <c r="R1701" t="str">
        <f t="shared" si="58"/>
        <v>2020Motor Private</v>
      </c>
    </row>
    <row r="1702" spans="2:18" x14ac:dyDescent="0.35">
      <c r="B1702" s="40"/>
      <c r="C1702" s="45" t="s">
        <v>3742</v>
      </c>
      <c r="D1702" s="46">
        <v>44520</v>
      </c>
      <c r="E1702" s="46">
        <v>44520</v>
      </c>
      <c r="F1702" s="47" t="s">
        <v>3910</v>
      </c>
      <c r="G1702" s="48">
        <v>300000</v>
      </c>
      <c r="H1702" s="49">
        <v>45259</v>
      </c>
      <c r="I1702" s="44">
        <v>2021</v>
      </c>
      <c r="J1702" s="44">
        <v>2021</v>
      </c>
      <c r="K1702" s="44">
        <v>2023</v>
      </c>
      <c r="L1702" s="44" t="s">
        <v>3138</v>
      </c>
      <c r="M1702" s="44" t="s">
        <v>7295</v>
      </c>
      <c r="N1702" s="44">
        <v>0</v>
      </c>
      <c r="O1702" t="str">
        <f>IF(_xlfn.XLOOKUP(C1702,Raw_Data_OS_23!$C$7:$C$4518,Raw_Data_OS_23!$C$7:$C$4518,"New_Claim")="New_Claim",IF(_xlfn.XLOOKUP(C1702,'Raw Data_OS_22'!$C$5:$C$4516,'Raw Data_OS_22'!$C$5:$C$4516,"New_Claim")="New_Claim",IF(I1702=$O$1,"F1","F2"),"Considered"),"Considered")</f>
        <v>Considered</v>
      </c>
      <c r="P1702" t="str" cm="1">
        <f t="array" ref="P1702">_xlfn.IFS(O1702="F1","F1",O1702="F2","F2",O1702="Considered",_xlfn.XLOOKUP(C1702,Raw_Data_OS_23!$C$7:$C$4518,Raw_Data_OS_23!$N$7:$N$4518,_xlfn.XLOOKUP(Raw_Data_Paid_23!C1702,'Raw Data_OS_22'!$C$5:$C$4516,'Raw Data_OS_22'!$O$5:$O$4516)))</f>
        <v>B2</v>
      </c>
      <c r="Q1702" t="str">
        <f t="shared" si="57"/>
        <v>B2</v>
      </c>
      <c r="R1702" t="str">
        <f t="shared" si="58"/>
        <v>2021Motor Private</v>
      </c>
    </row>
    <row r="1703" spans="2:18" x14ac:dyDescent="0.35">
      <c r="B1703" s="40"/>
      <c r="C1703" s="45" t="s">
        <v>3054</v>
      </c>
      <c r="D1703" s="46">
        <v>44326</v>
      </c>
      <c r="E1703" s="46">
        <v>44356</v>
      </c>
      <c r="F1703" s="47" t="s">
        <v>3910</v>
      </c>
      <c r="G1703" s="48">
        <v>45000</v>
      </c>
      <c r="H1703" s="49">
        <v>45259</v>
      </c>
      <c r="I1703" s="44">
        <v>2021</v>
      </c>
      <c r="J1703" s="44">
        <v>2021</v>
      </c>
      <c r="K1703" s="44">
        <v>2023</v>
      </c>
      <c r="L1703" s="44" t="s">
        <v>2250</v>
      </c>
      <c r="M1703" s="44" t="s">
        <v>7295</v>
      </c>
      <c r="N1703" s="44">
        <v>0</v>
      </c>
      <c r="O1703" t="str">
        <f>IF(_xlfn.XLOOKUP(C1703,Raw_Data_OS_23!$C$7:$C$4518,Raw_Data_OS_23!$C$7:$C$4518,"New_Claim")="New_Claim",IF(_xlfn.XLOOKUP(C1703,'Raw Data_OS_22'!$C$5:$C$4516,'Raw Data_OS_22'!$C$5:$C$4516,"New_Claim")="New_Claim",IF(I1703=$O$1,"F1","F2"),"Considered"),"Considered")</f>
        <v>Considered</v>
      </c>
      <c r="P1703" t="str" cm="1">
        <f t="array" ref="P1703">_xlfn.IFS(O1703="F1","F1",O1703="F2","F2",O1703="Considered",_xlfn.XLOOKUP(C1703,Raw_Data_OS_23!$C$7:$C$4518,Raw_Data_OS_23!$N$7:$N$4518,_xlfn.XLOOKUP(Raw_Data_Paid_23!C1703,'Raw Data_OS_22'!$C$5:$C$4516,'Raw Data_OS_22'!$O$5:$O$4516)))</f>
        <v>C2</v>
      </c>
      <c r="Q1703" t="str">
        <f t="shared" si="57"/>
        <v>C2</v>
      </c>
      <c r="R1703" t="str">
        <f t="shared" si="58"/>
        <v>2021Motor Private</v>
      </c>
    </row>
    <row r="1704" spans="2:18" x14ac:dyDescent="0.35">
      <c r="B1704" s="40"/>
      <c r="C1704" s="45" t="s">
        <v>3578</v>
      </c>
      <c r="D1704" s="46">
        <v>44346</v>
      </c>
      <c r="E1704" s="46">
        <v>44481</v>
      </c>
      <c r="F1704" s="47" t="s">
        <v>3910</v>
      </c>
      <c r="G1704" s="48">
        <v>250000</v>
      </c>
      <c r="H1704" s="49">
        <v>45260</v>
      </c>
      <c r="I1704" s="44">
        <v>2021</v>
      </c>
      <c r="J1704" s="44">
        <v>2021</v>
      </c>
      <c r="K1704" s="44">
        <v>2023</v>
      </c>
      <c r="L1704" s="44" t="s">
        <v>2250</v>
      </c>
      <c r="M1704" s="44" t="s">
        <v>7295</v>
      </c>
      <c r="N1704" s="44">
        <v>0</v>
      </c>
      <c r="O1704" t="str">
        <f>IF(_xlfn.XLOOKUP(C1704,Raw_Data_OS_23!$C$7:$C$4518,Raw_Data_OS_23!$C$7:$C$4518,"New_Claim")="New_Claim",IF(_xlfn.XLOOKUP(C1704,'Raw Data_OS_22'!$C$5:$C$4516,'Raw Data_OS_22'!$C$5:$C$4516,"New_Claim")="New_Claim",IF(I1704=$O$1,"F1","F2"),"Considered"),"Considered")</f>
        <v>Considered</v>
      </c>
      <c r="P1704" t="str" cm="1">
        <f t="array" ref="P1704">_xlfn.IFS(O1704="F1","F1",O1704="F2","F2",O1704="Considered",_xlfn.XLOOKUP(C1704,Raw_Data_OS_23!$C$7:$C$4518,Raw_Data_OS_23!$N$7:$N$4518,_xlfn.XLOOKUP(Raw_Data_Paid_23!C1704,'Raw Data_OS_22'!$C$5:$C$4516,'Raw Data_OS_22'!$O$5:$O$4516)))</f>
        <v>B2</v>
      </c>
      <c r="Q1704" t="str">
        <f t="shared" si="57"/>
        <v>B2</v>
      </c>
      <c r="R1704" t="str">
        <f t="shared" si="58"/>
        <v>2021Motor Private</v>
      </c>
    </row>
    <row r="1705" spans="2:18" x14ac:dyDescent="0.35">
      <c r="B1705" s="40"/>
      <c r="C1705" s="45" t="s">
        <v>1033</v>
      </c>
      <c r="D1705" s="46">
        <v>44090</v>
      </c>
      <c r="E1705" s="46">
        <v>44090</v>
      </c>
      <c r="F1705" s="47" t="s">
        <v>3910</v>
      </c>
      <c r="G1705" s="48">
        <v>70000</v>
      </c>
      <c r="H1705" s="49">
        <v>45260</v>
      </c>
      <c r="I1705" s="44">
        <v>2020</v>
      </c>
      <c r="J1705" s="44">
        <v>2020</v>
      </c>
      <c r="K1705" s="44">
        <v>2023</v>
      </c>
      <c r="L1705" s="44" t="s">
        <v>35</v>
      </c>
      <c r="M1705" s="44" t="s">
        <v>7295</v>
      </c>
      <c r="N1705" s="44">
        <v>0</v>
      </c>
      <c r="O1705" t="str">
        <f>IF(_xlfn.XLOOKUP(C1705,Raw_Data_OS_23!$C$7:$C$4518,Raw_Data_OS_23!$C$7:$C$4518,"New_Claim")="New_Claim",IF(_xlfn.XLOOKUP(C1705,'Raw Data_OS_22'!$C$5:$C$4516,'Raw Data_OS_22'!$C$5:$C$4516,"New_Claim")="New_Claim",IF(I1705=$O$1,"F1","F2"),"Considered"),"Considered")</f>
        <v>Considered</v>
      </c>
      <c r="P1705" t="str" cm="1">
        <f t="array" ref="P1705">_xlfn.IFS(O1705="F1","F1",O1705="F2","F2",O1705="Considered",_xlfn.XLOOKUP(C1705,Raw_Data_OS_23!$C$7:$C$4518,Raw_Data_OS_23!$N$7:$N$4518,_xlfn.XLOOKUP(Raw_Data_Paid_23!C1705,'Raw Data_OS_22'!$C$5:$C$4516,'Raw Data_OS_22'!$O$5:$O$4516)))</f>
        <v>B2</v>
      </c>
      <c r="Q1705" t="str">
        <f t="shared" si="57"/>
        <v>B2</v>
      </c>
      <c r="R1705" t="str">
        <f t="shared" si="58"/>
        <v>2020Motor Private</v>
      </c>
    </row>
    <row r="1706" spans="2:18" x14ac:dyDescent="0.35">
      <c r="B1706" s="40"/>
      <c r="C1706" s="45" t="s">
        <v>2575</v>
      </c>
      <c r="D1706" s="46">
        <v>44353</v>
      </c>
      <c r="E1706" s="46">
        <v>44371</v>
      </c>
      <c r="F1706" s="47" t="s">
        <v>3910</v>
      </c>
      <c r="G1706" s="48">
        <v>100000</v>
      </c>
      <c r="H1706" s="49">
        <v>45261</v>
      </c>
      <c r="I1706" s="44">
        <v>2021</v>
      </c>
      <c r="J1706" s="44">
        <v>2021</v>
      </c>
      <c r="K1706" s="44">
        <v>2023</v>
      </c>
      <c r="L1706" s="44" t="s">
        <v>2250</v>
      </c>
      <c r="M1706" s="44" t="s">
        <v>7295</v>
      </c>
      <c r="N1706" s="44">
        <v>1</v>
      </c>
      <c r="O1706" t="str">
        <f>IF(_xlfn.XLOOKUP(C1706,Raw_Data_OS_23!$C$7:$C$4518,Raw_Data_OS_23!$C$7:$C$4518,"New_Claim")="New_Claim",IF(_xlfn.XLOOKUP(C1706,'Raw Data_OS_22'!$C$5:$C$4516,'Raw Data_OS_22'!$C$5:$C$4516,"New_Claim")="New_Claim",IF(I1706=$O$1,"F1","F2"),"Considered"),"Considered")</f>
        <v>Considered</v>
      </c>
      <c r="P1706" t="str" cm="1">
        <f t="array" ref="P1706">_xlfn.IFS(O1706="F1","F1",O1706="F2","F2",O1706="Considered",_xlfn.XLOOKUP(C1706,Raw_Data_OS_23!$C$7:$C$4518,Raw_Data_OS_23!$N$7:$N$4518,_xlfn.XLOOKUP(Raw_Data_Paid_23!C1706,'Raw Data_OS_22'!$C$5:$C$4516,'Raw Data_OS_22'!$O$5:$O$4516)))</f>
        <v>B2</v>
      </c>
      <c r="Q1706" t="str">
        <f t="shared" si="57"/>
        <v>B2</v>
      </c>
      <c r="R1706" t="str">
        <f t="shared" si="58"/>
        <v>2021Motor Private</v>
      </c>
    </row>
    <row r="1707" spans="2:18" x14ac:dyDescent="0.35">
      <c r="B1707" s="40"/>
      <c r="C1707" s="45" t="s">
        <v>3397</v>
      </c>
      <c r="D1707" s="46">
        <v>44432</v>
      </c>
      <c r="E1707" s="46">
        <v>44441</v>
      </c>
      <c r="F1707" s="47" t="s">
        <v>3910</v>
      </c>
      <c r="G1707" s="48">
        <v>200000</v>
      </c>
      <c r="H1707" s="49">
        <v>45261</v>
      </c>
      <c r="I1707" s="44">
        <v>2021</v>
      </c>
      <c r="J1707" s="44">
        <v>2021</v>
      </c>
      <c r="K1707" s="44">
        <v>2023</v>
      </c>
      <c r="L1707" s="44" t="s">
        <v>3073</v>
      </c>
      <c r="M1707" s="44" t="s">
        <v>7295</v>
      </c>
      <c r="N1707" s="44">
        <v>0</v>
      </c>
      <c r="O1707" t="str">
        <f>IF(_xlfn.XLOOKUP(C1707,Raw_Data_OS_23!$C$7:$C$4518,Raw_Data_OS_23!$C$7:$C$4518,"New_Claim")="New_Claim",IF(_xlfn.XLOOKUP(C1707,'Raw Data_OS_22'!$C$5:$C$4516,'Raw Data_OS_22'!$C$5:$C$4516,"New_Claim")="New_Claim",IF(I1707=$O$1,"F1","F2"),"Considered"),"Considered")</f>
        <v>Considered</v>
      </c>
      <c r="P1707" t="str" cm="1">
        <f t="array" ref="P1707">_xlfn.IFS(O1707="F1","F1",O1707="F2","F2",O1707="Considered",_xlfn.XLOOKUP(C1707,Raw_Data_OS_23!$C$7:$C$4518,Raw_Data_OS_23!$N$7:$N$4518,_xlfn.XLOOKUP(Raw_Data_Paid_23!C1707,'Raw Data_OS_22'!$C$5:$C$4516,'Raw Data_OS_22'!$O$5:$O$4516)))</f>
        <v>B2</v>
      </c>
      <c r="Q1707" t="str">
        <f t="shared" si="57"/>
        <v>B2</v>
      </c>
      <c r="R1707" t="str">
        <f t="shared" si="58"/>
        <v>2021Motor Private</v>
      </c>
    </row>
    <row r="1708" spans="2:18" x14ac:dyDescent="0.35">
      <c r="B1708" s="40"/>
      <c r="C1708" s="45" t="s">
        <v>3387</v>
      </c>
      <c r="D1708" s="46">
        <v>44434</v>
      </c>
      <c r="E1708" s="46">
        <v>44439</v>
      </c>
      <c r="F1708" s="47" t="s">
        <v>3910</v>
      </c>
      <c r="G1708" s="48">
        <v>200000</v>
      </c>
      <c r="H1708" s="49">
        <v>45261</v>
      </c>
      <c r="I1708" s="44">
        <v>2021</v>
      </c>
      <c r="J1708" s="44">
        <v>2021</v>
      </c>
      <c r="K1708" s="44">
        <v>2023</v>
      </c>
      <c r="L1708" s="44" t="s">
        <v>3073</v>
      </c>
      <c r="M1708" s="44" t="s">
        <v>7295</v>
      </c>
      <c r="N1708" s="44">
        <v>0</v>
      </c>
      <c r="O1708" t="str">
        <f>IF(_xlfn.XLOOKUP(C1708,Raw_Data_OS_23!$C$7:$C$4518,Raw_Data_OS_23!$C$7:$C$4518,"New_Claim")="New_Claim",IF(_xlfn.XLOOKUP(C1708,'Raw Data_OS_22'!$C$5:$C$4516,'Raw Data_OS_22'!$C$5:$C$4516,"New_Claim")="New_Claim",IF(I1708=$O$1,"F1","F2"),"Considered"),"Considered")</f>
        <v>Considered</v>
      </c>
      <c r="P1708" t="str" cm="1">
        <f t="array" ref="P1708">_xlfn.IFS(O1708="F1","F1",O1708="F2","F2",O1708="Considered",_xlfn.XLOOKUP(C1708,Raw_Data_OS_23!$C$7:$C$4518,Raw_Data_OS_23!$N$7:$N$4518,_xlfn.XLOOKUP(Raw_Data_Paid_23!C1708,'Raw Data_OS_22'!$C$5:$C$4516,'Raw Data_OS_22'!$O$5:$O$4516)))</f>
        <v>B2</v>
      </c>
      <c r="Q1708" t="str">
        <f t="shared" si="57"/>
        <v>B2</v>
      </c>
      <c r="R1708" t="str">
        <f t="shared" si="58"/>
        <v>2021Motor Private</v>
      </c>
    </row>
    <row r="1709" spans="2:18" x14ac:dyDescent="0.35">
      <c r="B1709" s="40"/>
      <c r="C1709" s="45" t="s">
        <v>7505</v>
      </c>
      <c r="D1709" s="46">
        <v>45047</v>
      </c>
      <c r="E1709" s="46">
        <v>45057</v>
      </c>
      <c r="F1709" s="47" t="s">
        <v>3910</v>
      </c>
      <c r="G1709" s="48">
        <v>123000</v>
      </c>
      <c r="H1709" s="49">
        <v>45261</v>
      </c>
      <c r="I1709" s="44">
        <v>2023</v>
      </c>
      <c r="J1709" s="44">
        <v>2023</v>
      </c>
      <c r="K1709" s="44">
        <v>2023</v>
      </c>
      <c r="L1709" s="44" t="s">
        <v>7246</v>
      </c>
      <c r="M1709" s="44" t="s">
        <v>7295</v>
      </c>
      <c r="N1709" s="44">
        <v>1</v>
      </c>
      <c r="O1709" t="str">
        <f>IF(_xlfn.XLOOKUP(C1709,Raw_Data_OS_23!$C$7:$C$4518,Raw_Data_OS_23!$C$7:$C$4518,"New_Claim")="New_Claim",IF(_xlfn.XLOOKUP(C1709,'Raw Data_OS_22'!$C$5:$C$4516,'Raw Data_OS_22'!$C$5:$C$4516,"New_Claim")="New_Claim",IF(I1709=$O$1,"F1","F2"),"Considered"),"Considered")</f>
        <v>Considered</v>
      </c>
      <c r="P1709" t="str" cm="1">
        <f t="array" ref="P1709">_xlfn.IFS(O1709="F1","F1",O1709="F2","F2",O1709="Considered",_xlfn.XLOOKUP(C1709,Raw_Data_OS_23!$C$7:$C$4518,Raw_Data_OS_23!$N$7:$N$4518,_xlfn.XLOOKUP(Raw_Data_Paid_23!C1709,'Raw Data_OS_22'!$C$5:$C$4516,'Raw Data_OS_22'!$O$5:$O$4516)))</f>
        <v>E1</v>
      </c>
      <c r="Q1709" t="str">
        <f t="shared" si="57"/>
        <v>E2</v>
      </c>
      <c r="R1709" t="str">
        <f t="shared" si="58"/>
        <v>2023Motor Private</v>
      </c>
    </row>
    <row r="1710" spans="2:18" x14ac:dyDescent="0.35">
      <c r="B1710" s="40"/>
      <c r="C1710" s="45" t="s">
        <v>6800</v>
      </c>
      <c r="D1710" s="46">
        <v>44821</v>
      </c>
      <c r="E1710" s="46">
        <v>44823</v>
      </c>
      <c r="F1710" s="47" t="s">
        <v>3910</v>
      </c>
      <c r="G1710" s="48">
        <v>25000</v>
      </c>
      <c r="H1710" s="49">
        <v>45261</v>
      </c>
      <c r="I1710" s="44">
        <v>2022</v>
      </c>
      <c r="J1710" s="44">
        <v>2022</v>
      </c>
      <c r="K1710" s="44">
        <v>2023</v>
      </c>
      <c r="L1710" s="44" t="s">
        <v>6643</v>
      </c>
      <c r="M1710" s="44" t="s">
        <v>7295</v>
      </c>
      <c r="N1710" s="44">
        <v>1</v>
      </c>
      <c r="O1710" t="str">
        <f>IF(_xlfn.XLOOKUP(C1710,Raw_Data_OS_23!$C$7:$C$4518,Raw_Data_OS_23!$C$7:$C$4518,"New_Claim")="New_Claim",IF(_xlfn.XLOOKUP(C1710,'Raw Data_OS_22'!$C$5:$C$4516,'Raw Data_OS_22'!$C$5:$C$4516,"New_Claim")="New_Claim",IF(I1710=$O$1,"F1","F2"),"Considered"),"Considered")</f>
        <v>Considered</v>
      </c>
      <c r="P1710" t="str" cm="1">
        <f t="array" ref="P1710">_xlfn.IFS(O1710="F1","F1",O1710="F2","F2",O1710="Considered",_xlfn.XLOOKUP(C1710,Raw_Data_OS_23!$C$7:$C$4518,Raw_Data_OS_23!$N$7:$N$4518,_xlfn.XLOOKUP(Raw_Data_Paid_23!C1710,'Raw Data_OS_22'!$C$5:$C$4516,'Raw Data_OS_22'!$O$5:$O$4516)))</f>
        <v>B2</v>
      </c>
      <c r="Q1710" t="str">
        <f t="shared" si="57"/>
        <v>B2</v>
      </c>
      <c r="R1710" t="str">
        <f t="shared" si="58"/>
        <v>2022Motor Private</v>
      </c>
    </row>
    <row r="1711" spans="2:18" x14ac:dyDescent="0.35">
      <c r="B1711" s="40"/>
      <c r="C1711" s="45" t="s">
        <v>6108</v>
      </c>
      <c r="D1711" s="46">
        <v>44578</v>
      </c>
      <c r="E1711" s="46">
        <v>44580</v>
      </c>
      <c r="F1711" s="47" t="s">
        <v>3908</v>
      </c>
      <c r="G1711" s="48">
        <v>120000</v>
      </c>
      <c r="H1711" s="49">
        <v>45261</v>
      </c>
      <c r="I1711" s="44">
        <v>2022</v>
      </c>
      <c r="J1711" s="44">
        <v>2022</v>
      </c>
      <c r="K1711" s="44">
        <v>2023</v>
      </c>
      <c r="L1711" s="44" t="s">
        <v>6021</v>
      </c>
      <c r="M1711" s="44" t="s">
        <v>7295</v>
      </c>
      <c r="N1711" s="44">
        <v>0</v>
      </c>
      <c r="O1711" t="str">
        <f>IF(_xlfn.XLOOKUP(C1711,Raw_Data_OS_23!$C$7:$C$4518,Raw_Data_OS_23!$C$7:$C$4518,"New_Claim")="New_Claim",IF(_xlfn.XLOOKUP(C1711,'Raw Data_OS_22'!$C$5:$C$4516,'Raw Data_OS_22'!$C$5:$C$4516,"New_Claim")="New_Claim",IF(I1711=$O$1,"F1","F2"),"Considered"),"Considered")</f>
        <v>Considered</v>
      </c>
      <c r="P1711" t="str" cm="1">
        <f t="array" ref="P1711">_xlfn.IFS(O1711="F1","F1",O1711="F2","F2",O1711="Considered",_xlfn.XLOOKUP(C1711,Raw_Data_OS_23!$C$7:$C$4518,Raw_Data_OS_23!$N$7:$N$4518,_xlfn.XLOOKUP(Raw_Data_Paid_23!C1711,'Raw Data_OS_22'!$C$5:$C$4516,'Raw Data_OS_22'!$O$5:$O$4516)))</f>
        <v>B2</v>
      </c>
      <c r="Q1711" t="str">
        <f t="shared" si="57"/>
        <v>B2</v>
      </c>
      <c r="R1711" t="str">
        <f t="shared" si="58"/>
        <v>2022Motor Commercial</v>
      </c>
    </row>
    <row r="1712" spans="2:18" x14ac:dyDescent="0.35">
      <c r="B1712" s="40"/>
      <c r="C1712" s="45" t="s">
        <v>2995</v>
      </c>
      <c r="D1712" s="46">
        <v>44335</v>
      </c>
      <c r="E1712" s="46">
        <v>44342</v>
      </c>
      <c r="F1712" s="47" t="s">
        <v>3908</v>
      </c>
      <c r="G1712" s="48">
        <v>14500</v>
      </c>
      <c r="H1712" s="49">
        <v>45261</v>
      </c>
      <c r="I1712" s="44">
        <v>2021</v>
      </c>
      <c r="J1712" s="44">
        <v>2021</v>
      </c>
      <c r="K1712" s="44">
        <v>2023</v>
      </c>
      <c r="L1712" s="44" t="s">
        <v>2250</v>
      </c>
      <c r="M1712" s="44" t="s">
        <v>7295</v>
      </c>
      <c r="N1712" s="44">
        <v>1</v>
      </c>
      <c r="O1712" t="str">
        <f>IF(_xlfn.XLOOKUP(C1712,Raw_Data_OS_23!$C$7:$C$4518,Raw_Data_OS_23!$C$7:$C$4518,"New_Claim")="New_Claim",IF(_xlfn.XLOOKUP(C1712,'Raw Data_OS_22'!$C$5:$C$4516,'Raw Data_OS_22'!$C$5:$C$4516,"New_Claim")="New_Claim",IF(I1712=$O$1,"F1","F2"),"Considered"),"Considered")</f>
        <v>Considered</v>
      </c>
      <c r="P1712" t="str" cm="1">
        <f t="array" ref="P1712">_xlfn.IFS(O1712="F1","F1",O1712="F2","F2",O1712="Considered",_xlfn.XLOOKUP(C1712,Raw_Data_OS_23!$C$7:$C$4518,Raw_Data_OS_23!$N$7:$N$4518,_xlfn.XLOOKUP(Raw_Data_Paid_23!C1712,'Raw Data_OS_22'!$C$5:$C$4516,'Raw Data_OS_22'!$O$5:$O$4516)))</f>
        <v>C2</v>
      </c>
      <c r="Q1712" t="str">
        <f t="shared" si="57"/>
        <v>C2</v>
      </c>
      <c r="R1712" t="str">
        <f t="shared" si="58"/>
        <v>2021Motor Commercial</v>
      </c>
    </row>
    <row r="1713" spans="2:18" x14ac:dyDescent="0.35">
      <c r="B1713" s="40"/>
      <c r="C1713" s="45" t="s">
        <v>3280</v>
      </c>
      <c r="D1713" s="46">
        <v>44410</v>
      </c>
      <c r="E1713" s="46">
        <v>44414</v>
      </c>
      <c r="F1713" s="47" t="s">
        <v>3908</v>
      </c>
      <c r="G1713" s="48">
        <v>14500</v>
      </c>
      <c r="H1713" s="49">
        <v>45261</v>
      </c>
      <c r="I1713" s="44">
        <v>2021</v>
      </c>
      <c r="J1713" s="44">
        <v>2021</v>
      </c>
      <c r="K1713" s="44">
        <v>2023</v>
      </c>
      <c r="L1713" s="44" t="s">
        <v>3073</v>
      </c>
      <c r="M1713" s="44" t="s">
        <v>7295</v>
      </c>
      <c r="N1713" s="44">
        <v>1</v>
      </c>
      <c r="O1713" t="str">
        <f>IF(_xlfn.XLOOKUP(C1713,Raw_Data_OS_23!$C$7:$C$4518,Raw_Data_OS_23!$C$7:$C$4518,"New_Claim")="New_Claim",IF(_xlfn.XLOOKUP(C1713,'Raw Data_OS_22'!$C$5:$C$4516,'Raw Data_OS_22'!$C$5:$C$4516,"New_Claim")="New_Claim",IF(I1713=$O$1,"F1","F2"),"Considered"),"Considered")</f>
        <v>Considered</v>
      </c>
      <c r="P1713" t="str" cm="1">
        <f t="array" ref="P1713">_xlfn.IFS(O1713="F1","F1",O1713="F2","F2",O1713="Considered",_xlfn.XLOOKUP(C1713,Raw_Data_OS_23!$C$7:$C$4518,Raw_Data_OS_23!$N$7:$N$4518,_xlfn.XLOOKUP(Raw_Data_Paid_23!C1713,'Raw Data_OS_22'!$C$5:$C$4516,'Raw Data_OS_22'!$O$5:$O$4516)))</f>
        <v>C2</v>
      </c>
      <c r="Q1713" t="str">
        <f t="shared" si="57"/>
        <v>C2</v>
      </c>
      <c r="R1713" t="str">
        <f t="shared" si="58"/>
        <v>2021Motor Commercial</v>
      </c>
    </row>
    <row r="1714" spans="2:18" x14ac:dyDescent="0.35">
      <c r="B1714" s="40"/>
      <c r="C1714" s="45" t="s">
        <v>3288</v>
      </c>
      <c r="D1714" s="46">
        <v>44410</v>
      </c>
      <c r="E1714" s="46">
        <v>44417</v>
      </c>
      <c r="F1714" s="47" t="s">
        <v>3908</v>
      </c>
      <c r="G1714" s="48">
        <v>13500</v>
      </c>
      <c r="H1714" s="49">
        <v>45261</v>
      </c>
      <c r="I1714" s="44">
        <v>2021</v>
      </c>
      <c r="J1714" s="44">
        <v>2021</v>
      </c>
      <c r="K1714" s="44">
        <v>2023</v>
      </c>
      <c r="L1714" s="44" t="s">
        <v>3073</v>
      </c>
      <c r="M1714" s="44" t="s">
        <v>7295</v>
      </c>
      <c r="N1714" s="44">
        <v>1</v>
      </c>
      <c r="O1714" t="str">
        <f>IF(_xlfn.XLOOKUP(C1714,Raw_Data_OS_23!$C$7:$C$4518,Raw_Data_OS_23!$C$7:$C$4518,"New_Claim")="New_Claim",IF(_xlfn.XLOOKUP(C1714,'Raw Data_OS_22'!$C$5:$C$4516,'Raw Data_OS_22'!$C$5:$C$4516,"New_Claim")="New_Claim",IF(I1714=$O$1,"F1","F2"),"Considered"),"Considered")</f>
        <v>Considered</v>
      </c>
      <c r="P1714" t="str" cm="1">
        <f t="array" ref="P1714">_xlfn.IFS(O1714="F1","F1",O1714="F2","F2",O1714="Considered",_xlfn.XLOOKUP(C1714,Raw_Data_OS_23!$C$7:$C$4518,Raw_Data_OS_23!$N$7:$N$4518,_xlfn.XLOOKUP(Raw_Data_Paid_23!C1714,'Raw Data_OS_22'!$C$5:$C$4516,'Raw Data_OS_22'!$O$5:$O$4516)))</f>
        <v>C2</v>
      </c>
      <c r="Q1714" t="str">
        <f t="shared" si="57"/>
        <v>C2</v>
      </c>
      <c r="R1714" t="str">
        <f t="shared" si="58"/>
        <v>2021Motor Commercial</v>
      </c>
    </row>
    <row r="1715" spans="2:18" x14ac:dyDescent="0.35">
      <c r="B1715" s="40"/>
      <c r="C1715" s="45" t="s">
        <v>3315</v>
      </c>
      <c r="D1715" s="46">
        <v>44419</v>
      </c>
      <c r="E1715" s="46">
        <v>44419</v>
      </c>
      <c r="F1715" s="47" t="s">
        <v>3908</v>
      </c>
      <c r="G1715" s="48">
        <v>22000</v>
      </c>
      <c r="H1715" s="49">
        <v>45261</v>
      </c>
      <c r="I1715" s="44">
        <v>2021</v>
      </c>
      <c r="J1715" s="44">
        <v>2021</v>
      </c>
      <c r="K1715" s="44">
        <v>2023</v>
      </c>
      <c r="L1715" s="44" t="s">
        <v>3073</v>
      </c>
      <c r="M1715" s="44" t="s">
        <v>7295</v>
      </c>
      <c r="N1715" s="44">
        <v>1</v>
      </c>
      <c r="O1715" t="str">
        <f>IF(_xlfn.XLOOKUP(C1715,Raw_Data_OS_23!$C$7:$C$4518,Raw_Data_OS_23!$C$7:$C$4518,"New_Claim")="New_Claim",IF(_xlfn.XLOOKUP(C1715,'Raw Data_OS_22'!$C$5:$C$4516,'Raw Data_OS_22'!$C$5:$C$4516,"New_Claim")="New_Claim",IF(I1715=$O$1,"F1","F2"),"Considered"),"Considered")</f>
        <v>Considered</v>
      </c>
      <c r="P1715" t="str" cm="1">
        <f t="array" ref="P1715">_xlfn.IFS(O1715="F1","F1",O1715="F2","F2",O1715="Considered",_xlfn.XLOOKUP(C1715,Raw_Data_OS_23!$C$7:$C$4518,Raw_Data_OS_23!$N$7:$N$4518,_xlfn.XLOOKUP(Raw_Data_Paid_23!C1715,'Raw Data_OS_22'!$C$5:$C$4516,'Raw Data_OS_22'!$O$5:$O$4516)))</f>
        <v>C2</v>
      </c>
      <c r="Q1715" t="str">
        <f t="shared" si="57"/>
        <v>C2</v>
      </c>
      <c r="R1715" t="str">
        <f t="shared" si="58"/>
        <v>2021Motor Commercial</v>
      </c>
    </row>
    <row r="1716" spans="2:18" x14ac:dyDescent="0.35">
      <c r="B1716" s="40"/>
      <c r="C1716" s="45" t="s">
        <v>3612</v>
      </c>
      <c r="D1716" s="46">
        <v>44483</v>
      </c>
      <c r="E1716" s="46">
        <v>44494</v>
      </c>
      <c r="F1716" s="47" t="s">
        <v>3910</v>
      </c>
      <c r="G1716" s="48">
        <v>150000</v>
      </c>
      <c r="H1716" s="49">
        <v>45261</v>
      </c>
      <c r="I1716" s="44">
        <v>2021</v>
      </c>
      <c r="J1716" s="44">
        <v>2021</v>
      </c>
      <c r="K1716" s="44">
        <v>2023</v>
      </c>
      <c r="L1716" s="44" t="s">
        <v>3138</v>
      </c>
      <c r="M1716" s="44" t="s">
        <v>7295</v>
      </c>
      <c r="N1716" s="44">
        <v>0</v>
      </c>
      <c r="O1716" t="str">
        <f>IF(_xlfn.XLOOKUP(C1716,Raw_Data_OS_23!$C$7:$C$4518,Raw_Data_OS_23!$C$7:$C$4518,"New_Claim")="New_Claim",IF(_xlfn.XLOOKUP(C1716,'Raw Data_OS_22'!$C$5:$C$4516,'Raw Data_OS_22'!$C$5:$C$4516,"New_Claim")="New_Claim",IF(I1716=$O$1,"F1","F2"),"Considered"),"Considered")</f>
        <v>Considered</v>
      </c>
      <c r="P1716" t="str" cm="1">
        <f t="array" ref="P1716">_xlfn.IFS(O1716="F1","F1",O1716="F2","F2",O1716="Considered",_xlfn.XLOOKUP(C1716,Raw_Data_OS_23!$C$7:$C$4518,Raw_Data_OS_23!$N$7:$N$4518,_xlfn.XLOOKUP(Raw_Data_Paid_23!C1716,'Raw Data_OS_22'!$C$5:$C$4516,'Raw Data_OS_22'!$O$5:$O$4516)))</f>
        <v>B2</v>
      </c>
      <c r="Q1716" t="str">
        <f t="shared" si="57"/>
        <v>B2</v>
      </c>
      <c r="R1716" t="str">
        <f t="shared" si="58"/>
        <v>2021Motor Private</v>
      </c>
    </row>
    <row r="1717" spans="2:18" x14ac:dyDescent="0.35">
      <c r="B1717" s="40"/>
      <c r="C1717" s="45" t="s">
        <v>1006</v>
      </c>
      <c r="D1717" s="46">
        <v>44058</v>
      </c>
      <c r="E1717" s="46">
        <v>44058</v>
      </c>
      <c r="F1717" s="47" t="s">
        <v>3908</v>
      </c>
      <c r="G1717" s="48">
        <v>100000</v>
      </c>
      <c r="H1717" s="49">
        <v>45261</v>
      </c>
      <c r="I1717" s="44">
        <v>2020</v>
      </c>
      <c r="J1717" s="44">
        <v>2020</v>
      </c>
      <c r="K1717" s="44">
        <v>2023</v>
      </c>
      <c r="L1717" s="44" t="s">
        <v>35</v>
      </c>
      <c r="M1717" s="44" t="s">
        <v>7295</v>
      </c>
      <c r="N1717" s="44">
        <v>0</v>
      </c>
      <c r="O1717" t="str">
        <f>IF(_xlfn.XLOOKUP(C1717,Raw_Data_OS_23!$C$7:$C$4518,Raw_Data_OS_23!$C$7:$C$4518,"New_Claim")="New_Claim",IF(_xlfn.XLOOKUP(C1717,'Raw Data_OS_22'!$C$5:$C$4516,'Raw Data_OS_22'!$C$5:$C$4516,"New_Claim")="New_Claim",IF(I1717=$O$1,"F1","F2"),"Considered"),"Considered")</f>
        <v>Considered</v>
      </c>
      <c r="P1717" t="str" cm="1">
        <f t="array" ref="P1717">_xlfn.IFS(O1717="F1","F1",O1717="F2","F2",O1717="Considered",_xlfn.XLOOKUP(C1717,Raw_Data_OS_23!$C$7:$C$4518,Raw_Data_OS_23!$N$7:$N$4518,_xlfn.XLOOKUP(Raw_Data_Paid_23!C1717,'Raw Data_OS_22'!$C$5:$C$4516,'Raw Data_OS_22'!$O$5:$O$4516)))</f>
        <v>B2</v>
      </c>
      <c r="Q1717" t="str">
        <f t="shared" si="57"/>
        <v>B2</v>
      </c>
      <c r="R1717" t="str">
        <f t="shared" si="58"/>
        <v>2020Motor Commercial</v>
      </c>
    </row>
    <row r="1718" spans="2:18" x14ac:dyDescent="0.35">
      <c r="B1718" s="40"/>
      <c r="C1718" s="45" t="s">
        <v>3578</v>
      </c>
      <c r="D1718" s="46">
        <v>44346</v>
      </c>
      <c r="E1718" s="46">
        <v>44481</v>
      </c>
      <c r="F1718" s="47" t="s">
        <v>3910</v>
      </c>
      <c r="G1718" s="48">
        <v>50000</v>
      </c>
      <c r="H1718" s="49">
        <v>45261</v>
      </c>
      <c r="I1718" s="44">
        <v>2021</v>
      </c>
      <c r="J1718" s="44">
        <v>2021</v>
      </c>
      <c r="K1718" s="44">
        <v>2023</v>
      </c>
      <c r="L1718" s="44" t="s">
        <v>2250</v>
      </c>
      <c r="M1718" s="44" t="s">
        <v>7295</v>
      </c>
      <c r="N1718" s="44">
        <v>0</v>
      </c>
      <c r="O1718" t="str">
        <f>IF(_xlfn.XLOOKUP(C1718,Raw_Data_OS_23!$C$7:$C$4518,Raw_Data_OS_23!$C$7:$C$4518,"New_Claim")="New_Claim",IF(_xlfn.XLOOKUP(C1718,'Raw Data_OS_22'!$C$5:$C$4516,'Raw Data_OS_22'!$C$5:$C$4516,"New_Claim")="New_Claim",IF(I1718=$O$1,"F1","F2"),"Considered"),"Considered")</f>
        <v>Considered</v>
      </c>
      <c r="P1718" t="str" cm="1">
        <f t="array" ref="P1718">_xlfn.IFS(O1718="F1","F1",O1718="F2","F2",O1718="Considered",_xlfn.XLOOKUP(C1718,Raw_Data_OS_23!$C$7:$C$4518,Raw_Data_OS_23!$N$7:$N$4518,_xlfn.XLOOKUP(Raw_Data_Paid_23!C1718,'Raw Data_OS_22'!$C$5:$C$4516,'Raw Data_OS_22'!$O$5:$O$4516)))</f>
        <v>B2</v>
      </c>
      <c r="Q1718" t="str">
        <f t="shared" si="57"/>
        <v>B2</v>
      </c>
      <c r="R1718" t="str">
        <f t="shared" si="58"/>
        <v>2021Motor Private</v>
      </c>
    </row>
    <row r="1719" spans="2:18" x14ac:dyDescent="0.35">
      <c r="B1719" s="40"/>
      <c r="C1719" s="45" t="s">
        <v>3063</v>
      </c>
      <c r="D1719" s="46">
        <v>44351</v>
      </c>
      <c r="E1719" s="46">
        <v>44358</v>
      </c>
      <c r="F1719" s="47" t="s">
        <v>3910</v>
      </c>
      <c r="G1719" s="48">
        <v>100000</v>
      </c>
      <c r="H1719" s="49">
        <v>45261</v>
      </c>
      <c r="I1719" s="44">
        <v>2021</v>
      </c>
      <c r="J1719" s="44">
        <v>2021</v>
      </c>
      <c r="K1719" s="44">
        <v>2023</v>
      </c>
      <c r="L1719" s="44" t="s">
        <v>2250</v>
      </c>
      <c r="M1719" s="44" t="s">
        <v>7295</v>
      </c>
      <c r="N1719" s="44">
        <v>0</v>
      </c>
      <c r="O1719" t="str">
        <f>IF(_xlfn.XLOOKUP(C1719,Raw_Data_OS_23!$C$7:$C$4518,Raw_Data_OS_23!$C$7:$C$4518,"New_Claim")="New_Claim",IF(_xlfn.XLOOKUP(C1719,'Raw Data_OS_22'!$C$5:$C$4516,'Raw Data_OS_22'!$C$5:$C$4516,"New_Claim")="New_Claim",IF(I1719=$O$1,"F1","F2"),"Considered"),"Considered")</f>
        <v>Considered</v>
      </c>
      <c r="P1719" t="str" cm="1">
        <f t="array" ref="P1719">_xlfn.IFS(O1719="F1","F1",O1719="F2","F2",O1719="Considered",_xlfn.XLOOKUP(C1719,Raw_Data_OS_23!$C$7:$C$4518,Raw_Data_OS_23!$N$7:$N$4518,_xlfn.XLOOKUP(Raw_Data_Paid_23!C1719,'Raw Data_OS_22'!$C$5:$C$4516,'Raw Data_OS_22'!$O$5:$O$4516)))</f>
        <v>B2</v>
      </c>
      <c r="Q1719" t="str">
        <f t="shared" si="57"/>
        <v>B2</v>
      </c>
      <c r="R1719" t="str">
        <f t="shared" si="58"/>
        <v>2021Motor Private</v>
      </c>
    </row>
    <row r="1720" spans="2:18" x14ac:dyDescent="0.35">
      <c r="B1720" s="40"/>
      <c r="C1720" s="45" t="s">
        <v>3210</v>
      </c>
      <c r="D1720" s="46">
        <v>44297</v>
      </c>
      <c r="E1720" s="46">
        <v>44396</v>
      </c>
      <c r="F1720" s="47" t="s">
        <v>3910</v>
      </c>
      <c r="G1720" s="48">
        <v>1599431</v>
      </c>
      <c r="H1720" s="49">
        <v>45261</v>
      </c>
      <c r="I1720" s="44">
        <v>2021</v>
      </c>
      <c r="J1720" s="44">
        <v>2021</v>
      </c>
      <c r="K1720" s="44">
        <v>2023</v>
      </c>
      <c r="L1720" s="44" t="s">
        <v>2250</v>
      </c>
      <c r="M1720" s="44" t="s">
        <v>7295</v>
      </c>
      <c r="N1720" s="44">
        <v>1</v>
      </c>
      <c r="O1720" t="str">
        <f>IF(_xlfn.XLOOKUP(C1720,Raw_Data_OS_23!$C$7:$C$4518,Raw_Data_OS_23!$C$7:$C$4518,"New_Claim")="New_Claim",IF(_xlfn.XLOOKUP(C1720,'Raw Data_OS_22'!$C$5:$C$4516,'Raw Data_OS_22'!$C$5:$C$4516,"New_Claim")="New_Claim",IF(I1720=$O$1,"F1","F2"),"Considered"),"Considered")</f>
        <v>Considered</v>
      </c>
      <c r="P1720" t="str" cm="1">
        <f t="array" ref="P1720">_xlfn.IFS(O1720="F1","F1",O1720="F2","F2",O1720="Considered",_xlfn.XLOOKUP(C1720,Raw_Data_OS_23!$C$7:$C$4518,Raw_Data_OS_23!$N$7:$N$4518,_xlfn.XLOOKUP(Raw_Data_Paid_23!C1720,'Raw Data_OS_22'!$C$5:$C$4516,'Raw Data_OS_22'!$O$5:$O$4516)))</f>
        <v>B2</v>
      </c>
      <c r="Q1720" t="str">
        <f t="shared" si="57"/>
        <v>B2</v>
      </c>
      <c r="R1720" t="str">
        <f t="shared" si="58"/>
        <v>2021Motor Private</v>
      </c>
    </row>
    <row r="1721" spans="2:18" x14ac:dyDescent="0.35">
      <c r="B1721" s="40"/>
      <c r="C1721" s="45" t="s">
        <v>6826</v>
      </c>
      <c r="D1721" s="46">
        <v>44825</v>
      </c>
      <c r="E1721" s="46">
        <v>44838</v>
      </c>
      <c r="F1721" s="47" t="s">
        <v>3910</v>
      </c>
      <c r="G1721" s="48">
        <v>169143</v>
      </c>
      <c r="H1721" s="49">
        <v>45261</v>
      </c>
      <c r="I1721" s="44">
        <v>2022</v>
      </c>
      <c r="J1721" s="44">
        <v>2022</v>
      </c>
      <c r="K1721" s="44">
        <v>2023</v>
      </c>
      <c r="L1721" s="44" t="s">
        <v>6643</v>
      </c>
      <c r="M1721" s="44" t="s">
        <v>7295</v>
      </c>
      <c r="N1721" s="44">
        <v>0</v>
      </c>
      <c r="O1721" t="str">
        <f>IF(_xlfn.XLOOKUP(C1721,Raw_Data_OS_23!$C$7:$C$4518,Raw_Data_OS_23!$C$7:$C$4518,"New_Claim")="New_Claim",IF(_xlfn.XLOOKUP(C1721,'Raw Data_OS_22'!$C$5:$C$4516,'Raw Data_OS_22'!$C$5:$C$4516,"New_Claim")="New_Claim",IF(I1721=$O$1,"F1","F2"),"Considered"),"Considered")</f>
        <v>Considered</v>
      </c>
      <c r="P1721" t="str" cm="1">
        <f t="array" ref="P1721">_xlfn.IFS(O1721="F1","F1",O1721="F2","F2",O1721="Considered",_xlfn.XLOOKUP(C1721,Raw_Data_OS_23!$C$7:$C$4518,Raw_Data_OS_23!$N$7:$N$4518,_xlfn.XLOOKUP(Raw_Data_Paid_23!C1721,'Raw Data_OS_22'!$C$5:$C$4516,'Raw Data_OS_22'!$O$5:$O$4516)))</f>
        <v>B2</v>
      </c>
      <c r="Q1721" t="str">
        <f t="shared" si="57"/>
        <v>B2</v>
      </c>
      <c r="R1721" t="str">
        <f t="shared" si="58"/>
        <v>2022Motor Private</v>
      </c>
    </row>
    <row r="1722" spans="2:18" x14ac:dyDescent="0.35">
      <c r="B1722" s="40"/>
      <c r="C1722" s="45" t="s">
        <v>7580</v>
      </c>
      <c r="D1722" s="46">
        <v>45217</v>
      </c>
      <c r="E1722" s="46">
        <v>45240</v>
      </c>
      <c r="F1722" s="47" t="s">
        <v>3910</v>
      </c>
      <c r="G1722" s="48">
        <v>9800</v>
      </c>
      <c r="H1722" s="49">
        <v>45261</v>
      </c>
      <c r="I1722" s="44">
        <v>2023</v>
      </c>
      <c r="J1722" s="44">
        <v>2023</v>
      </c>
      <c r="K1722" s="44">
        <v>2023</v>
      </c>
      <c r="L1722" s="44" t="s">
        <v>7295</v>
      </c>
      <c r="M1722" s="44" t="s">
        <v>7295</v>
      </c>
      <c r="N1722" s="44">
        <v>1</v>
      </c>
      <c r="O1722" t="str">
        <f>IF(_xlfn.XLOOKUP(C1722,Raw_Data_OS_23!$C$7:$C$4518,Raw_Data_OS_23!$C$7:$C$4518,"New_Claim")="New_Claim",IF(_xlfn.XLOOKUP(C1722,'Raw Data_OS_22'!$C$5:$C$4516,'Raw Data_OS_22'!$C$5:$C$4516,"New_Claim")="New_Claim",IF(I1722=$O$1,"F1","F2"),"Considered"),"Considered")</f>
        <v>F1</v>
      </c>
      <c r="P1722" t="str" cm="1">
        <f t="array" ref="P1722">_xlfn.IFS(O1722="F1","F1",O1722="F2","F2",O1722="Considered",_xlfn.XLOOKUP(C1722,Raw_Data_OS_23!$C$7:$C$4518,Raw_Data_OS_23!$N$7:$N$4518,_xlfn.XLOOKUP(Raw_Data_Paid_23!C1722,'Raw Data_OS_22'!$C$5:$C$4516,'Raw Data_OS_22'!$O$5:$O$4516)))</f>
        <v>F1</v>
      </c>
      <c r="Q1722" t="str">
        <f t="shared" si="57"/>
        <v>F1</v>
      </c>
      <c r="R1722" t="str">
        <f t="shared" si="58"/>
        <v>2023Motor Private</v>
      </c>
    </row>
    <row r="1723" spans="2:18" x14ac:dyDescent="0.35">
      <c r="B1723" s="40"/>
      <c r="C1723" s="45" t="s">
        <v>7245</v>
      </c>
      <c r="D1723" s="46">
        <v>45059</v>
      </c>
      <c r="E1723" s="46">
        <v>45098</v>
      </c>
      <c r="F1723" s="47" t="s">
        <v>4244</v>
      </c>
      <c r="G1723" s="48">
        <v>58500</v>
      </c>
      <c r="H1723" s="49">
        <v>45266</v>
      </c>
      <c r="I1723" s="44">
        <v>2023</v>
      </c>
      <c r="J1723" s="44">
        <v>2023</v>
      </c>
      <c r="K1723" s="44">
        <v>2023</v>
      </c>
      <c r="L1723" s="44" t="s">
        <v>7246</v>
      </c>
      <c r="M1723" s="44" t="s">
        <v>7295</v>
      </c>
      <c r="N1723" s="44">
        <v>1</v>
      </c>
      <c r="O1723" t="str">
        <f>IF(_xlfn.XLOOKUP(C1723,Raw_Data_OS_23!$C$7:$C$4518,Raw_Data_OS_23!$C$7:$C$4518,"New_Claim")="New_Claim",IF(_xlfn.XLOOKUP(C1723,'Raw Data_OS_22'!$C$5:$C$4516,'Raw Data_OS_22'!$C$5:$C$4516,"New_Claim")="New_Claim",IF(I1723=$O$1,"F1","F2"),"Considered"),"Considered")</f>
        <v>Considered</v>
      </c>
      <c r="P1723" t="str" cm="1">
        <f t="array" ref="P1723">_xlfn.IFS(O1723="F1","F1",O1723="F2","F2",O1723="Considered",_xlfn.XLOOKUP(C1723,Raw_Data_OS_23!$C$7:$C$4518,Raw_Data_OS_23!$N$7:$N$4518,_xlfn.XLOOKUP(Raw_Data_Paid_23!C1723,'Raw Data_OS_22'!$C$5:$C$4516,'Raw Data_OS_22'!$O$5:$O$4516)))</f>
        <v>E1</v>
      </c>
      <c r="Q1723" t="str">
        <f t="shared" si="57"/>
        <v>E2</v>
      </c>
      <c r="R1723" t="str">
        <f t="shared" si="58"/>
        <v>2023Marine</v>
      </c>
    </row>
    <row r="1724" spans="2:18" x14ac:dyDescent="0.35">
      <c r="B1724" s="40"/>
      <c r="C1724" s="45" t="s">
        <v>6766</v>
      </c>
      <c r="D1724" s="46">
        <v>44801</v>
      </c>
      <c r="E1724" s="46">
        <v>44804</v>
      </c>
      <c r="F1724" s="47" t="s">
        <v>3910</v>
      </c>
      <c r="G1724" s="48">
        <v>35500</v>
      </c>
      <c r="H1724" s="49">
        <v>45268</v>
      </c>
      <c r="I1724" s="44">
        <v>2022</v>
      </c>
      <c r="J1724" s="44">
        <v>2022</v>
      </c>
      <c r="K1724" s="44">
        <v>2023</v>
      </c>
      <c r="L1724" s="44" t="s">
        <v>6643</v>
      </c>
      <c r="M1724" s="44" t="s">
        <v>7295</v>
      </c>
      <c r="N1724" s="44">
        <v>0</v>
      </c>
      <c r="O1724" t="str">
        <f>IF(_xlfn.XLOOKUP(C1724,Raw_Data_OS_23!$C$7:$C$4518,Raw_Data_OS_23!$C$7:$C$4518,"New_Claim")="New_Claim",IF(_xlfn.XLOOKUP(C1724,'Raw Data_OS_22'!$C$5:$C$4516,'Raw Data_OS_22'!$C$5:$C$4516,"New_Claim")="New_Claim",IF(I1724=$O$1,"F1","F2"),"Considered"),"Considered")</f>
        <v>Considered</v>
      </c>
      <c r="P1724" t="str" cm="1">
        <f t="array" ref="P1724">_xlfn.IFS(O1724="F1","F1",O1724="F2","F2",O1724="Considered",_xlfn.XLOOKUP(C1724,Raw_Data_OS_23!$C$7:$C$4518,Raw_Data_OS_23!$N$7:$N$4518,_xlfn.XLOOKUP(Raw_Data_Paid_23!C1724,'Raw Data_OS_22'!$C$5:$C$4516,'Raw Data_OS_22'!$O$5:$O$4516)))</f>
        <v>B2</v>
      </c>
      <c r="Q1724" t="str">
        <f t="shared" si="57"/>
        <v>B2</v>
      </c>
      <c r="R1724" t="str">
        <f t="shared" si="58"/>
        <v>2022Motor Private</v>
      </c>
    </row>
    <row r="1725" spans="2:18" x14ac:dyDescent="0.35">
      <c r="B1725" s="40"/>
      <c r="C1725" s="45" t="s">
        <v>3578</v>
      </c>
      <c r="D1725" s="46">
        <v>44346</v>
      </c>
      <c r="E1725" s="46">
        <v>44481</v>
      </c>
      <c r="F1725" s="47" t="s">
        <v>3910</v>
      </c>
      <c r="G1725" s="48">
        <v>75000</v>
      </c>
      <c r="H1725" s="49">
        <v>45268</v>
      </c>
      <c r="I1725" s="44">
        <v>2021</v>
      </c>
      <c r="J1725" s="44">
        <v>2021</v>
      </c>
      <c r="K1725" s="44">
        <v>2023</v>
      </c>
      <c r="L1725" s="44" t="s">
        <v>2250</v>
      </c>
      <c r="M1725" s="44" t="s">
        <v>7295</v>
      </c>
      <c r="N1725" s="44">
        <v>0</v>
      </c>
      <c r="O1725" t="str">
        <f>IF(_xlfn.XLOOKUP(C1725,Raw_Data_OS_23!$C$7:$C$4518,Raw_Data_OS_23!$C$7:$C$4518,"New_Claim")="New_Claim",IF(_xlfn.XLOOKUP(C1725,'Raw Data_OS_22'!$C$5:$C$4516,'Raw Data_OS_22'!$C$5:$C$4516,"New_Claim")="New_Claim",IF(I1725=$O$1,"F1","F2"),"Considered"),"Considered")</f>
        <v>Considered</v>
      </c>
      <c r="P1725" t="str" cm="1">
        <f t="array" ref="P1725">_xlfn.IFS(O1725="F1","F1",O1725="F2","F2",O1725="Considered",_xlfn.XLOOKUP(C1725,Raw_Data_OS_23!$C$7:$C$4518,Raw_Data_OS_23!$N$7:$N$4518,_xlfn.XLOOKUP(Raw_Data_Paid_23!C1725,'Raw Data_OS_22'!$C$5:$C$4516,'Raw Data_OS_22'!$O$5:$O$4516)))</f>
        <v>B2</v>
      </c>
      <c r="Q1725" t="str">
        <f t="shared" si="57"/>
        <v>B2</v>
      </c>
      <c r="R1725" t="str">
        <f t="shared" si="58"/>
        <v>2021Motor Private</v>
      </c>
    </row>
    <row r="1726" spans="2:18" x14ac:dyDescent="0.35">
      <c r="B1726" s="40"/>
      <c r="C1726" s="45" t="s">
        <v>3578</v>
      </c>
      <c r="D1726" s="46">
        <v>44346</v>
      </c>
      <c r="E1726" s="46">
        <v>44481</v>
      </c>
      <c r="F1726" s="47" t="s">
        <v>3910</v>
      </c>
      <c r="G1726" s="48">
        <v>75000</v>
      </c>
      <c r="H1726" s="49">
        <v>45268</v>
      </c>
      <c r="I1726" s="44">
        <v>2021</v>
      </c>
      <c r="J1726" s="44">
        <v>2021</v>
      </c>
      <c r="K1726" s="44">
        <v>2023</v>
      </c>
      <c r="L1726" s="44" t="s">
        <v>2250</v>
      </c>
      <c r="M1726" s="44" t="s">
        <v>7295</v>
      </c>
      <c r="N1726" s="44">
        <v>0</v>
      </c>
      <c r="O1726" t="str">
        <f>IF(_xlfn.XLOOKUP(C1726,Raw_Data_OS_23!$C$7:$C$4518,Raw_Data_OS_23!$C$7:$C$4518,"New_Claim")="New_Claim",IF(_xlfn.XLOOKUP(C1726,'Raw Data_OS_22'!$C$5:$C$4516,'Raw Data_OS_22'!$C$5:$C$4516,"New_Claim")="New_Claim",IF(I1726=$O$1,"F1","F2"),"Considered"),"Considered")</f>
        <v>Considered</v>
      </c>
      <c r="P1726" t="str" cm="1">
        <f t="array" ref="P1726">_xlfn.IFS(O1726="F1","F1",O1726="F2","F2",O1726="Considered",_xlfn.XLOOKUP(C1726,Raw_Data_OS_23!$C$7:$C$4518,Raw_Data_OS_23!$N$7:$N$4518,_xlfn.XLOOKUP(Raw_Data_Paid_23!C1726,'Raw Data_OS_22'!$C$5:$C$4516,'Raw Data_OS_22'!$O$5:$O$4516)))</f>
        <v>B2</v>
      </c>
      <c r="Q1726" t="str">
        <f t="shared" si="57"/>
        <v>B2</v>
      </c>
      <c r="R1726" t="str">
        <f t="shared" si="58"/>
        <v>2021Motor Private</v>
      </c>
    </row>
    <row r="1727" spans="2:18" x14ac:dyDescent="0.35">
      <c r="B1727" s="40"/>
      <c r="C1727" s="45" t="s">
        <v>7581</v>
      </c>
      <c r="D1727" s="46">
        <v>45168</v>
      </c>
      <c r="E1727" s="46">
        <v>45169</v>
      </c>
      <c r="F1727" s="47" t="s">
        <v>4263</v>
      </c>
      <c r="G1727" s="48">
        <v>23206</v>
      </c>
      <c r="H1727" s="49">
        <v>45271</v>
      </c>
      <c r="I1727" s="44">
        <v>2023</v>
      </c>
      <c r="J1727" s="44">
        <v>2023</v>
      </c>
      <c r="K1727" s="44">
        <v>2023</v>
      </c>
      <c r="L1727" s="44" t="s">
        <v>7210</v>
      </c>
      <c r="M1727" s="44" t="s">
        <v>7295</v>
      </c>
      <c r="N1727" s="44">
        <v>1</v>
      </c>
      <c r="O1727" t="str">
        <f>IF(_xlfn.XLOOKUP(C1727,Raw_Data_OS_23!$C$7:$C$4518,Raw_Data_OS_23!$C$7:$C$4518,"New_Claim")="New_Claim",IF(_xlfn.XLOOKUP(C1727,'Raw Data_OS_22'!$C$5:$C$4516,'Raw Data_OS_22'!$C$5:$C$4516,"New_Claim")="New_Claim",IF(I1727=$O$1,"F1","F2"),"Considered"),"Considered")</f>
        <v>F1</v>
      </c>
      <c r="P1727" t="str" cm="1">
        <f t="array" ref="P1727">_xlfn.IFS(O1727="F1","F1",O1727="F2","F2",O1727="Considered",_xlfn.XLOOKUP(C1727,Raw_Data_OS_23!$C$7:$C$4518,Raw_Data_OS_23!$N$7:$N$4518,_xlfn.XLOOKUP(Raw_Data_Paid_23!C1727,'Raw Data_OS_22'!$C$5:$C$4516,'Raw Data_OS_22'!$O$5:$O$4516)))</f>
        <v>F1</v>
      </c>
      <c r="Q1727" t="str">
        <f t="shared" si="57"/>
        <v>F1</v>
      </c>
      <c r="R1727" t="str">
        <f t="shared" si="58"/>
        <v>2023Personal Accident</v>
      </c>
    </row>
    <row r="1728" spans="2:18" x14ac:dyDescent="0.35">
      <c r="B1728" s="40"/>
      <c r="C1728" s="45" t="s">
        <v>7582</v>
      </c>
      <c r="D1728" s="46">
        <v>44702</v>
      </c>
      <c r="E1728" s="46">
        <v>45142</v>
      </c>
      <c r="F1728" s="47" t="s">
        <v>658</v>
      </c>
      <c r="G1728" s="48">
        <v>60205</v>
      </c>
      <c r="H1728" s="49">
        <v>45271</v>
      </c>
      <c r="I1728" s="44">
        <v>2022</v>
      </c>
      <c r="J1728" s="44">
        <v>2023</v>
      </c>
      <c r="K1728" s="44">
        <v>2023</v>
      </c>
      <c r="L1728" s="44" t="s">
        <v>6406</v>
      </c>
      <c r="M1728" s="44" t="s">
        <v>7295</v>
      </c>
      <c r="N1728" s="44">
        <v>1</v>
      </c>
      <c r="O1728" t="str">
        <f>IF(_xlfn.XLOOKUP(C1728,Raw_Data_OS_23!$C$7:$C$4518,Raw_Data_OS_23!$C$7:$C$4518,"New_Claim")="New_Claim",IF(_xlfn.XLOOKUP(C1728,'Raw Data_OS_22'!$C$5:$C$4516,'Raw Data_OS_22'!$C$5:$C$4516,"New_Claim")="New_Claim",IF(I1728=$O$1,"F1","F2"),"Considered"),"Considered")</f>
        <v>F2</v>
      </c>
      <c r="P1728" t="str" cm="1">
        <f t="array" ref="P1728">_xlfn.IFS(O1728="F1","F1",O1728="F2","F2",O1728="Considered",_xlfn.XLOOKUP(C1728,Raw_Data_OS_23!$C$7:$C$4518,Raw_Data_OS_23!$N$7:$N$4518,_xlfn.XLOOKUP(Raw_Data_Paid_23!C1728,'Raw Data_OS_22'!$C$5:$C$4516,'Raw Data_OS_22'!$O$5:$O$4516)))</f>
        <v>F2</v>
      </c>
      <c r="Q1728" t="str">
        <f t="shared" si="57"/>
        <v>F2</v>
      </c>
      <c r="R1728" t="str">
        <f t="shared" si="58"/>
        <v>2022Workmen's Compensation</v>
      </c>
    </row>
    <row r="1729" spans="2:18" x14ac:dyDescent="0.35">
      <c r="B1729" s="40"/>
      <c r="C1729" s="45" t="s">
        <v>7410</v>
      </c>
      <c r="D1729" s="46">
        <v>45082</v>
      </c>
      <c r="E1729" s="46">
        <v>45113</v>
      </c>
      <c r="F1729" s="47" t="s">
        <v>4263</v>
      </c>
      <c r="G1729" s="48">
        <v>3495</v>
      </c>
      <c r="H1729" s="49">
        <v>45271</v>
      </c>
      <c r="I1729" s="44">
        <v>2023</v>
      </c>
      <c r="J1729" s="44">
        <v>2023</v>
      </c>
      <c r="K1729" s="44">
        <v>2023</v>
      </c>
      <c r="L1729" s="44" t="s">
        <v>7246</v>
      </c>
      <c r="M1729" s="44" t="s">
        <v>7295</v>
      </c>
      <c r="N1729" s="44">
        <v>1</v>
      </c>
      <c r="O1729" t="str">
        <f>IF(_xlfn.XLOOKUP(C1729,Raw_Data_OS_23!$C$7:$C$4518,Raw_Data_OS_23!$C$7:$C$4518,"New_Claim")="New_Claim",IF(_xlfn.XLOOKUP(C1729,'Raw Data_OS_22'!$C$5:$C$4516,'Raw Data_OS_22'!$C$5:$C$4516,"New_Claim")="New_Claim",IF(I1729=$O$1,"F1","F2"),"Considered"),"Considered")</f>
        <v>Considered</v>
      </c>
      <c r="P1729" t="str" cm="1">
        <f t="array" ref="P1729">_xlfn.IFS(O1729="F1","F1",O1729="F2","F2",O1729="Considered",_xlfn.XLOOKUP(C1729,Raw_Data_OS_23!$C$7:$C$4518,Raw_Data_OS_23!$N$7:$N$4518,_xlfn.XLOOKUP(Raw_Data_Paid_23!C1729,'Raw Data_OS_22'!$C$5:$C$4516,'Raw Data_OS_22'!$O$5:$O$4516)))</f>
        <v>E1</v>
      </c>
      <c r="Q1729" t="str">
        <f t="shared" si="57"/>
        <v>E2</v>
      </c>
      <c r="R1729" t="str">
        <f t="shared" si="58"/>
        <v>2023Personal Accident</v>
      </c>
    </row>
    <row r="1730" spans="2:18" x14ac:dyDescent="0.35">
      <c r="B1730" s="40"/>
      <c r="C1730" s="45" t="s">
        <v>7583</v>
      </c>
      <c r="D1730" s="46">
        <v>45182</v>
      </c>
      <c r="E1730" s="46">
        <v>45188</v>
      </c>
      <c r="F1730" s="47" t="s">
        <v>3910</v>
      </c>
      <c r="G1730" s="48">
        <v>12000</v>
      </c>
      <c r="H1730" s="49">
        <v>45273</v>
      </c>
      <c r="I1730" s="44">
        <v>2023</v>
      </c>
      <c r="J1730" s="44">
        <v>2023</v>
      </c>
      <c r="K1730" s="44">
        <v>2023</v>
      </c>
      <c r="L1730" s="44" t="s">
        <v>7210</v>
      </c>
      <c r="M1730" s="44" t="s">
        <v>7295</v>
      </c>
      <c r="N1730" s="44">
        <v>1</v>
      </c>
      <c r="O1730" t="str">
        <f>IF(_xlfn.XLOOKUP(C1730,Raw_Data_OS_23!$C$7:$C$4518,Raw_Data_OS_23!$C$7:$C$4518,"New_Claim")="New_Claim",IF(_xlfn.XLOOKUP(C1730,'Raw Data_OS_22'!$C$5:$C$4516,'Raw Data_OS_22'!$C$5:$C$4516,"New_Claim")="New_Claim",IF(I1730=$O$1,"F1","F2"),"Considered"),"Considered")</f>
        <v>F1</v>
      </c>
      <c r="P1730" t="str" cm="1">
        <f t="array" ref="P1730">_xlfn.IFS(O1730="F1","F1",O1730="F2","F2",O1730="Considered",_xlfn.XLOOKUP(C1730,Raw_Data_OS_23!$C$7:$C$4518,Raw_Data_OS_23!$N$7:$N$4518,_xlfn.XLOOKUP(Raw_Data_Paid_23!C1730,'Raw Data_OS_22'!$C$5:$C$4516,'Raw Data_OS_22'!$O$5:$O$4516)))</f>
        <v>F1</v>
      </c>
      <c r="Q1730" t="str">
        <f t="shared" si="57"/>
        <v>F1</v>
      </c>
      <c r="R1730" t="str">
        <f t="shared" si="58"/>
        <v>2023Motor Private</v>
      </c>
    </row>
    <row r="1731" spans="2:18" x14ac:dyDescent="0.35">
      <c r="B1731" s="40"/>
      <c r="C1731" s="45" t="s">
        <v>7584</v>
      </c>
      <c r="D1731" s="46">
        <v>45163</v>
      </c>
      <c r="E1731" s="46">
        <v>45163</v>
      </c>
      <c r="F1731" s="47" t="s">
        <v>3910</v>
      </c>
      <c r="G1731" s="48">
        <v>12000</v>
      </c>
      <c r="H1731" s="49">
        <v>45273</v>
      </c>
      <c r="I1731" s="44">
        <v>2023</v>
      </c>
      <c r="J1731" s="44">
        <v>2023</v>
      </c>
      <c r="K1731" s="44">
        <v>2023</v>
      </c>
      <c r="L1731" s="44" t="s">
        <v>7210</v>
      </c>
      <c r="M1731" s="44" t="s">
        <v>7295</v>
      </c>
      <c r="N1731" s="44">
        <v>1</v>
      </c>
      <c r="O1731" t="str">
        <f>IF(_xlfn.XLOOKUP(C1731,Raw_Data_OS_23!$C$7:$C$4518,Raw_Data_OS_23!$C$7:$C$4518,"New_Claim")="New_Claim",IF(_xlfn.XLOOKUP(C1731,'Raw Data_OS_22'!$C$5:$C$4516,'Raw Data_OS_22'!$C$5:$C$4516,"New_Claim")="New_Claim",IF(I1731=$O$1,"F1","F2"),"Considered"),"Considered")</f>
        <v>F1</v>
      </c>
      <c r="P1731" t="str" cm="1">
        <f t="array" ref="P1731">_xlfn.IFS(O1731="F1","F1",O1731="F2","F2",O1731="Considered",_xlfn.XLOOKUP(C1731,Raw_Data_OS_23!$C$7:$C$4518,Raw_Data_OS_23!$N$7:$N$4518,_xlfn.XLOOKUP(Raw_Data_Paid_23!C1731,'Raw Data_OS_22'!$C$5:$C$4516,'Raw Data_OS_22'!$O$5:$O$4516)))</f>
        <v>F1</v>
      </c>
      <c r="Q1731" t="str">
        <f t="shared" si="57"/>
        <v>F1</v>
      </c>
      <c r="R1731" t="str">
        <f t="shared" si="58"/>
        <v>2023Motor Private</v>
      </c>
    </row>
    <row r="1732" spans="2:18" x14ac:dyDescent="0.35">
      <c r="B1732" s="40"/>
      <c r="C1732" s="45" t="s">
        <v>7585</v>
      </c>
      <c r="D1732" s="46">
        <v>45166</v>
      </c>
      <c r="E1732" s="46">
        <v>45201</v>
      </c>
      <c r="F1732" s="47" t="s">
        <v>3908</v>
      </c>
      <c r="G1732" s="48">
        <v>12500</v>
      </c>
      <c r="H1732" s="49">
        <v>45273</v>
      </c>
      <c r="I1732" s="44">
        <v>2023</v>
      </c>
      <c r="J1732" s="44">
        <v>2023</v>
      </c>
      <c r="K1732" s="44">
        <v>2023</v>
      </c>
      <c r="L1732" s="44" t="s">
        <v>7210</v>
      </c>
      <c r="M1732" s="44" t="s">
        <v>7295</v>
      </c>
      <c r="N1732" s="44">
        <v>1</v>
      </c>
      <c r="O1732" t="str">
        <f>IF(_xlfn.XLOOKUP(C1732,Raw_Data_OS_23!$C$7:$C$4518,Raw_Data_OS_23!$C$7:$C$4518,"New_Claim")="New_Claim",IF(_xlfn.XLOOKUP(C1732,'Raw Data_OS_22'!$C$5:$C$4516,'Raw Data_OS_22'!$C$5:$C$4516,"New_Claim")="New_Claim",IF(I1732=$O$1,"F1","F2"),"Considered"),"Considered")</f>
        <v>F1</v>
      </c>
      <c r="P1732" t="str" cm="1">
        <f t="array" ref="P1732">_xlfn.IFS(O1732="F1","F1",O1732="F2","F2",O1732="Considered",_xlfn.XLOOKUP(C1732,Raw_Data_OS_23!$C$7:$C$4518,Raw_Data_OS_23!$N$7:$N$4518,_xlfn.XLOOKUP(Raw_Data_Paid_23!C1732,'Raw Data_OS_22'!$C$5:$C$4516,'Raw Data_OS_22'!$O$5:$O$4516)))</f>
        <v>F1</v>
      </c>
      <c r="Q1732" t="str">
        <f t="shared" si="57"/>
        <v>F1</v>
      </c>
      <c r="R1732" t="str">
        <f t="shared" si="58"/>
        <v>2023Motor Commercial</v>
      </c>
    </row>
    <row r="1733" spans="2:18" x14ac:dyDescent="0.35">
      <c r="B1733" s="40"/>
      <c r="C1733" s="45" t="s">
        <v>7586</v>
      </c>
      <c r="D1733" s="46">
        <v>45198</v>
      </c>
      <c r="E1733" s="46">
        <v>45202</v>
      </c>
      <c r="F1733" s="47" t="s">
        <v>3910</v>
      </c>
      <c r="G1733" s="48">
        <v>15000</v>
      </c>
      <c r="H1733" s="49">
        <v>45273</v>
      </c>
      <c r="I1733" s="44">
        <v>2023</v>
      </c>
      <c r="J1733" s="44">
        <v>2023</v>
      </c>
      <c r="K1733" s="44">
        <v>2023</v>
      </c>
      <c r="L1733" s="44" t="s">
        <v>7210</v>
      </c>
      <c r="M1733" s="44" t="s">
        <v>7295</v>
      </c>
      <c r="N1733" s="44">
        <v>1</v>
      </c>
      <c r="O1733" t="str">
        <f>IF(_xlfn.XLOOKUP(C1733,Raw_Data_OS_23!$C$7:$C$4518,Raw_Data_OS_23!$C$7:$C$4518,"New_Claim")="New_Claim",IF(_xlfn.XLOOKUP(C1733,'Raw Data_OS_22'!$C$5:$C$4516,'Raw Data_OS_22'!$C$5:$C$4516,"New_Claim")="New_Claim",IF(I1733=$O$1,"F1","F2"),"Considered"),"Considered")</f>
        <v>F1</v>
      </c>
      <c r="P1733" t="str" cm="1">
        <f t="array" ref="P1733">_xlfn.IFS(O1733="F1","F1",O1733="F2","F2",O1733="Considered",_xlfn.XLOOKUP(C1733,Raw_Data_OS_23!$C$7:$C$4518,Raw_Data_OS_23!$N$7:$N$4518,_xlfn.XLOOKUP(Raw_Data_Paid_23!C1733,'Raw Data_OS_22'!$C$5:$C$4516,'Raw Data_OS_22'!$O$5:$O$4516)))</f>
        <v>F1</v>
      </c>
      <c r="Q1733" t="str">
        <f t="shared" ref="Q1733:Q1796" si="59">IF(P1733="D","F3",IF(P1733="E1","E2",P1733))</f>
        <v>F1</v>
      </c>
      <c r="R1733" t="str">
        <f t="shared" ref="R1733:R1796" si="60">I1733&amp;F1733</f>
        <v>2023Motor Private</v>
      </c>
    </row>
    <row r="1734" spans="2:18" x14ac:dyDescent="0.35">
      <c r="B1734" s="40"/>
      <c r="C1734" s="45" t="s">
        <v>7587</v>
      </c>
      <c r="D1734" s="46">
        <v>45210</v>
      </c>
      <c r="E1734" s="46">
        <v>45225</v>
      </c>
      <c r="F1734" s="47" t="s">
        <v>3910</v>
      </c>
      <c r="G1734" s="48">
        <v>7800</v>
      </c>
      <c r="H1734" s="49">
        <v>45273</v>
      </c>
      <c r="I1734" s="44">
        <v>2023</v>
      </c>
      <c r="J1734" s="44">
        <v>2023</v>
      </c>
      <c r="K1734" s="44">
        <v>2023</v>
      </c>
      <c r="L1734" s="44" t="s">
        <v>7295</v>
      </c>
      <c r="M1734" s="44" t="s">
        <v>7295</v>
      </c>
      <c r="N1734" s="44">
        <v>1</v>
      </c>
      <c r="O1734" t="str">
        <f>IF(_xlfn.XLOOKUP(C1734,Raw_Data_OS_23!$C$7:$C$4518,Raw_Data_OS_23!$C$7:$C$4518,"New_Claim")="New_Claim",IF(_xlfn.XLOOKUP(C1734,'Raw Data_OS_22'!$C$5:$C$4516,'Raw Data_OS_22'!$C$5:$C$4516,"New_Claim")="New_Claim",IF(I1734=$O$1,"F1","F2"),"Considered"),"Considered")</f>
        <v>F1</v>
      </c>
      <c r="P1734" t="str" cm="1">
        <f t="array" ref="P1734">_xlfn.IFS(O1734="F1","F1",O1734="F2","F2",O1734="Considered",_xlfn.XLOOKUP(C1734,Raw_Data_OS_23!$C$7:$C$4518,Raw_Data_OS_23!$N$7:$N$4518,_xlfn.XLOOKUP(Raw_Data_Paid_23!C1734,'Raw Data_OS_22'!$C$5:$C$4516,'Raw Data_OS_22'!$O$5:$O$4516)))</f>
        <v>F1</v>
      </c>
      <c r="Q1734" t="str">
        <f t="shared" si="59"/>
        <v>F1</v>
      </c>
      <c r="R1734" t="str">
        <f t="shared" si="60"/>
        <v>2023Motor Private</v>
      </c>
    </row>
    <row r="1735" spans="2:18" x14ac:dyDescent="0.35">
      <c r="B1735" s="40"/>
      <c r="C1735" s="45" t="s">
        <v>7588</v>
      </c>
      <c r="D1735" s="46">
        <v>45221</v>
      </c>
      <c r="E1735" s="46">
        <v>45222</v>
      </c>
      <c r="F1735" s="47" t="s">
        <v>3910</v>
      </c>
      <c r="G1735" s="48">
        <v>10000</v>
      </c>
      <c r="H1735" s="49">
        <v>45273</v>
      </c>
      <c r="I1735" s="44">
        <v>2023</v>
      </c>
      <c r="J1735" s="44">
        <v>2023</v>
      </c>
      <c r="K1735" s="44">
        <v>2023</v>
      </c>
      <c r="L1735" s="44" t="s">
        <v>7295</v>
      </c>
      <c r="M1735" s="44" t="s">
        <v>7295</v>
      </c>
      <c r="N1735" s="44">
        <v>1</v>
      </c>
      <c r="O1735" t="str">
        <f>IF(_xlfn.XLOOKUP(C1735,Raw_Data_OS_23!$C$7:$C$4518,Raw_Data_OS_23!$C$7:$C$4518,"New_Claim")="New_Claim",IF(_xlfn.XLOOKUP(C1735,'Raw Data_OS_22'!$C$5:$C$4516,'Raw Data_OS_22'!$C$5:$C$4516,"New_Claim")="New_Claim",IF(I1735=$O$1,"F1","F2"),"Considered"),"Considered")</f>
        <v>F1</v>
      </c>
      <c r="P1735" t="str" cm="1">
        <f t="array" ref="P1735">_xlfn.IFS(O1735="F1","F1",O1735="F2","F2",O1735="Considered",_xlfn.XLOOKUP(C1735,Raw_Data_OS_23!$C$7:$C$4518,Raw_Data_OS_23!$N$7:$N$4518,_xlfn.XLOOKUP(Raw_Data_Paid_23!C1735,'Raw Data_OS_22'!$C$5:$C$4516,'Raw Data_OS_22'!$O$5:$O$4516)))</f>
        <v>F1</v>
      </c>
      <c r="Q1735" t="str">
        <f t="shared" si="59"/>
        <v>F1</v>
      </c>
      <c r="R1735" t="str">
        <f t="shared" si="60"/>
        <v>2023Motor Private</v>
      </c>
    </row>
    <row r="1736" spans="2:18" x14ac:dyDescent="0.35">
      <c r="B1736" s="40"/>
      <c r="C1736" s="45" t="s">
        <v>204</v>
      </c>
      <c r="D1736" s="46">
        <v>44144</v>
      </c>
      <c r="E1736" s="46">
        <v>44144</v>
      </c>
      <c r="F1736" s="47" t="s">
        <v>3910</v>
      </c>
      <c r="G1736" s="48">
        <v>85000</v>
      </c>
      <c r="H1736" s="49">
        <v>45274</v>
      </c>
      <c r="I1736" s="44">
        <v>2020</v>
      </c>
      <c r="J1736" s="44">
        <v>2020</v>
      </c>
      <c r="K1736" s="44">
        <v>2023</v>
      </c>
      <c r="L1736" s="44" t="s">
        <v>11</v>
      </c>
      <c r="M1736" s="44" t="s">
        <v>7295</v>
      </c>
      <c r="N1736" s="44">
        <v>0</v>
      </c>
      <c r="O1736" t="str">
        <f>IF(_xlfn.XLOOKUP(C1736,Raw_Data_OS_23!$C$7:$C$4518,Raw_Data_OS_23!$C$7:$C$4518,"New_Claim")="New_Claim",IF(_xlfn.XLOOKUP(C1736,'Raw Data_OS_22'!$C$5:$C$4516,'Raw Data_OS_22'!$C$5:$C$4516,"New_Claim")="New_Claim",IF(I1736=$O$1,"F1","F2"),"Considered"),"Considered")</f>
        <v>Considered</v>
      </c>
      <c r="P1736" t="str" cm="1">
        <f t="array" ref="P1736">_xlfn.IFS(O1736="F1","F1",O1736="F2","F2",O1736="Considered",_xlfn.XLOOKUP(C1736,Raw_Data_OS_23!$C$7:$C$4518,Raw_Data_OS_23!$N$7:$N$4518,_xlfn.XLOOKUP(Raw_Data_Paid_23!C1736,'Raw Data_OS_22'!$C$5:$C$4516,'Raw Data_OS_22'!$O$5:$O$4516)))</f>
        <v>B2</v>
      </c>
      <c r="Q1736" t="str">
        <f t="shared" si="59"/>
        <v>B2</v>
      </c>
      <c r="R1736" t="str">
        <f t="shared" si="60"/>
        <v>2020Motor Private</v>
      </c>
    </row>
    <row r="1737" spans="2:18" x14ac:dyDescent="0.35">
      <c r="B1737" s="40"/>
      <c r="C1737" s="45" t="s">
        <v>2969</v>
      </c>
      <c r="D1737" s="46">
        <v>44110</v>
      </c>
      <c r="E1737" s="46">
        <v>44335</v>
      </c>
      <c r="F1737" s="47" t="s">
        <v>3908</v>
      </c>
      <c r="G1737" s="48">
        <v>250000</v>
      </c>
      <c r="H1737" s="49">
        <v>45274</v>
      </c>
      <c r="I1737" s="44">
        <v>2020</v>
      </c>
      <c r="J1737" s="44">
        <v>2021</v>
      </c>
      <c r="K1737" s="44">
        <v>2023</v>
      </c>
      <c r="L1737" s="44" t="s">
        <v>11</v>
      </c>
      <c r="M1737" s="44" t="s">
        <v>7295</v>
      </c>
      <c r="N1737" s="44">
        <v>0</v>
      </c>
      <c r="O1737" t="str">
        <f>IF(_xlfn.XLOOKUP(C1737,Raw_Data_OS_23!$C$7:$C$4518,Raw_Data_OS_23!$C$7:$C$4518,"New_Claim")="New_Claim",IF(_xlfn.XLOOKUP(C1737,'Raw Data_OS_22'!$C$5:$C$4516,'Raw Data_OS_22'!$C$5:$C$4516,"New_Claim")="New_Claim",IF(I1737=$O$1,"F1","F2"),"Considered"),"Considered")</f>
        <v>Considered</v>
      </c>
      <c r="P1737" t="str" cm="1">
        <f t="array" ref="P1737">_xlfn.IFS(O1737="F1","F1",O1737="F2","F2",O1737="Considered",_xlfn.XLOOKUP(C1737,Raw_Data_OS_23!$C$7:$C$4518,Raw_Data_OS_23!$N$7:$N$4518,_xlfn.XLOOKUP(Raw_Data_Paid_23!C1737,'Raw Data_OS_22'!$C$5:$C$4516,'Raw Data_OS_22'!$O$5:$O$4516)))</f>
        <v>B2</v>
      </c>
      <c r="Q1737" t="str">
        <f t="shared" si="59"/>
        <v>B2</v>
      </c>
      <c r="R1737" t="str">
        <f t="shared" si="60"/>
        <v>2020Motor Commercial</v>
      </c>
    </row>
    <row r="1738" spans="2:18" x14ac:dyDescent="0.35">
      <c r="B1738" s="40"/>
      <c r="C1738" s="45" t="s">
        <v>1229</v>
      </c>
      <c r="D1738" s="46">
        <v>40760</v>
      </c>
      <c r="E1738" s="46">
        <v>40766</v>
      </c>
      <c r="F1738" s="47" t="s">
        <v>3908</v>
      </c>
      <c r="G1738" s="48">
        <v>250000</v>
      </c>
      <c r="H1738" s="49">
        <v>45275</v>
      </c>
      <c r="I1738" s="44">
        <v>2011</v>
      </c>
      <c r="J1738" s="44">
        <v>2011</v>
      </c>
      <c r="K1738" s="44">
        <v>2023</v>
      </c>
      <c r="L1738" s="44" t="s">
        <v>1230</v>
      </c>
      <c r="M1738" s="44" t="s">
        <v>7295</v>
      </c>
      <c r="N1738" s="44">
        <v>0</v>
      </c>
      <c r="O1738" t="str">
        <f>IF(_xlfn.XLOOKUP(C1738,Raw_Data_OS_23!$C$7:$C$4518,Raw_Data_OS_23!$C$7:$C$4518,"New_Claim")="New_Claim",IF(_xlfn.XLOOKUP(C1738,'Raw Data_OS_22'!$C$5:$C$4516,'Raw Data_OS_22'!$C$5:$C$4516,"New_Claim")="New_Claim",IF(I1738=$O$1,"F1","F2"),"Considered"),"Considered")</f>
        <v>Considered</v>
      </c>
      <c r="P1738" t="str" cm="1">
        <f t="array" ref="P1738">_xlfn.IFS(O1738="F1","F1",O1738="F2","F2",O1738="Considered",_xlfn.XLOOKUP(C1738,Raw_Data_OS_23!$C$7:$C$4518,Raw_Data_OS_23!$N$7:$N$4518,_xlfn.XLOOKUP(Raw_Data_Paid_23!C1738,'Raw Data_OS_22'!$C$5:$C$4516,'Raw Data_OS_22'!$O$5:$O$4516)))</f>
        <v>B2</v>
      </c>
      <c r="Q1738" t="str">
        <f t="shared" si="59"/>
        <v>B2</v>
      </c>
      <c r="R1738" t="str">
        <f t="shared" si="60"/>
        <v>2011Motor Commercial</v>
      </c>
    </row>
    <row r="1739" spans="2:18" x14ac:dyDescent="0.35">
      <c r="B1739" s="40"/>
      <c r="C1739" s="45" t="s">
        <v>2388</v>
      </c>
      <c r="D1739" s="46">
        <v>44304</v>
      </c>
      <c r="E1739" s="46">
        <v>44305</v>
      </c>
      <c r="F1739" s="47" t="s">
        <v>3910</v>
      </c>
      <c r="G1739" s="48">
        <v>136349</v>
      </c>
      <c r="H1739" s="49">
        <v>45279</v>
      </c>
      <c r="I1739" s="44">
        <v>2021</v>
      </c>
      <c r="J1739" s="44">
        <v>2021</v>
      </c>
      <c r="K1739" s="44">
        <v>2023</v>
      </c>
      <c r="L1739" s="44" t="s">
        <v>2250</v>
      </c>
      <c r="M1739" s="44" t="s">
        <v>7295</v>
      </c>
      <c r="N1739" s="44">
        <v>0</v>
      </c>
      <c r="O1739" t="str">
        <f>IF(_xlfn.XLOOKUP(C1739,Raw_Data_OS_23!$C$7:$C$4518,Raw_Data_OS_23!$C$7:$C$4518,"New_Claim")="New_Claim",IF(_xlfn.XLOOKUP(C1739,'Raw Data_OS_22'!$C$5:$C$4516,'Raw Data_OS_22'!$C$5:$C$4516,"New_Claim")="New_Claim",IF(I1739=$O$1,"F1","F2"),"Considered"),"Considered")</f>
        <v>Considered</v>
      </c>
      <c r="P1739" t="str" cm="1">
        <f t="array" ref="P1739">_xlfn.IFS(O1739="F1","F1",O1739="F2","F2",O1739="Considered",_xlfn.XLOOKUP(C1739,Raw_Data_OS_23!$C$7:$C$4518,Raw_Data_OS_23!$N$7:$N$4518,_xlfn.XLOOKUP(Raw_Data_Paid_23!C1739,'Raw Data_OS_22'!$C$5:$C$4516,'Raw Data_OS_22'!$O$5:$O$4516)))</f>
        <v>B2</v>
      </c>
      <c r="Q1739" t="str">
        <f t="shared" si="59"/>
        <v>B2</v>
      </c>
      <c r="R1739" t="str">
        <f t="shared" si="60"/>
        <v>2021Motor Private</v>
      </c>
    </row>
    <row r="1740" spans="2:18" x14ac:dyDescent="0.35">
      <c r="B1740" s="40"/>
      <c r="C1740" s="45" t="s">
        <v>978</v>
      </c>
      <c r="D1740" s="46">
        <v>44034</v>
      </c>
      <c r="E1740" s="46">
        <v>44034</v>
      </c>
      <c r="F1740" s="47" t="s">
        <v>3908</v>
      </c>
      <c r="G1740" s="48">
        <v>200000</v>
      </c>
      <c r="H1740" s="49">
        <v>45279</v>
      </c>
      <c r="I1740" s="44">
        <v>2020</v>
      </c>
      <c r="J1740" s="44">
        <v>2020</v>
      </c>
      <c r="K1740" s="44">
        <v>2023</v>
      </c>
      <c r="L1740" s="44" t="s">
        <v>35</v>
      </c>
      <c r="M1740" s="44" t="s">
        <v>7295</v>
      </c>
      <c r="N1740" s="44">
        <v>0</v>
      </c>
      <c r="O1740" t="str">
        <f>IF(_xlfn.XLOOKUP(C1740,Raw_Data_OS_23!$C$7:$C$4518,Raw_Data_OS_23!$C$7:$C$4518,"New_Claim")="New_Claim",IF(_xlfn.XLOOKUP(C1740,'Raw Data_OS_22'!$C$5:$C$4516,'Raw Data_OS_22'!$C$5:$C$4516,"New_Claim")="New_Claim",IF(I1740=$O$1,"F1","F2"),"Considered"),"Considered")</f>
        <v>Considered</v>
      </c>
      <c r="P1740" t="str" cm="1">
        <f t="array" ref="P1740">_xlfn.IFS(O1740="F1","F1",O1740="F2","F2",O1740="Considered",_xlfn.XLOOKUP(C1740,Raw_Data_OS_23!$C$7:$C$4518,Raw_Data_OS_23!$N$7:$N$4518,_xlfn.XLOOKUP(Raw_Data_Paid_23!C1740,'Raw Data_OS_22'!$C$5:$C$4516,'Raw Data_OS_22'!$O$5:$O$4516)))</f>
        <v>B2</v>
      </c>
      <c r="Q1740" t="str">
        <f t="shared" si="59"/>
        <v>B2</v>
      </c>
      <c r="R1740" t="str">
        <f t="shared" si="60"/>
        <v>2020Motor Commercial</v>
      </c>
    </row>
    <row r="1741" spans="2:18" x14ac:dyDescent="0.35">
      <c r="B1741" s="40"/>
      <c r="C1741" s="45" t="s">
        <v>1229</v>
      </c>
      <c r="D1741" s="46">
        <v>40760</v>
      </c>
      <c r="E1741" s="46">
        <v>40766</v>
      </c>
      <c r="F1741" s="47" t="s">
        <v>3908</v>
      </c>
      <c r="G1741" s="48">
        <v>250000</v>
      </c>
      <c r="H1741" s="49">
        <v>45279</v>
      </c>
      <c r="I1741" s="44">
        <v>2011</v>
      </c>
      <c r="J1741" s="44">
        <v>2011</v>
      </c>
      <c r="K1741" s="44">
        <v>2023</v>
      </c>
      <c r="L1741" s="44" t="s">
        <v>1230</v>
      </c>
      <c r="M1741" s="44" t="s">
        <v>7295</v>
      </c>
      <c r="N1741" s="44">
        <v>0</v>
      </c>
      <c r="O1741" t="str">
        <f>IF(_xlfn.XLOOKUP(C1741,Raw_Data_OS_23!$C$7:$C$4518,Raw_Data_OS_23!$C$7:$C$4518,"New_Claim")="New_Claim",IF(_xlfn.XLOOKUP(C1741,'Raw Data_OS_22'!$C$5:$C$4516,'Raw Data_OS_22'!$C$5:$C$4516,"New_Claim")="New_Claim",IF(I1741=$O$1,"F1","F2"),"Considered"),"Considered")</f>
        <v>Considered</v>
      </c>
      <c r="P1741" t="str" cm="1">
        <f t="array" ref="P1741">_xlfn.IFS(O1741="F1","F1",O1741="F2","F2",O1741="Considered",_xlfn.XLOOKUP(C1741,Raw_Data_OS_23!$C$7:$C$4518,Raw_Data_OS_23!$N$7:$N$4518,_xlfn.XLOOKUP(Raw_Data_Paid_23!C1741,'Raw Data_OS_22'!$C$5:$C$4516,'Raw Data_OS_22'!$O$5:$O$4516)))</f>
        <v>B2</v>
      </c>
      <c r="Q1741" t="str">
        <f t="shared" si="59"/>
        <v>B2</v>
      </c>
      <c r="R1741" t="str">
        <f t="shared" si="60"/>
        <v>2011Motor Commercial</v>
      </c>
    </row>
    <row r="1742" spans="2:18" x14ac:dyDescent="0.35">
      <c r="B1742" s="40"/>
      <c r="C1742" s="45" t="s">
        <v>53</v>
      </c>
      <c r="D1742" s="46">
        <v>43928</v>
      </c>
      <c r="E1742" s="46">
        <v>43929</v>
      </c>
      <c r="F1742" s="47" t="s">
        <v>3908</v>
      </c>
      <c r="G1742" s="48">
        <v>50000</v>
      </c>
      <c r="H1742" s="49">
        <v>45279</v>
      </c>
      <c r="I1742" s="44">
        <v>2020</v>
      </c>
      <c r="J1742" s="44">
        <v>2020</v>
      </c>
      <c r="K1742" s="44">
        <v>2023</v>
      </c>
      <c r="L1742" s="44" t="s">
        <v>33</v>
      </c>
      <c r="M1742" s="44" t="s">
        <v>7295</v>
      </c>
      <c r="N1742" s="44">
        <v>0</v>
      </c>
      <c r="O1742" t="str">
        <f>IF(_xlfn.XLOOKUP(C1742,Raw_Data_OS_23!$C$7:$C$4518,Raw_Data_OS_23!$C$7:$C$4518,"New_Claim")="New_Claim",IF(_xlfn.XLOOKUP(C1742,'Raw Data_OS_22'!$C$5:$C$4516,'Raw Data_OS_22'!$C$5:$C$4516,"New_Claim")="New_Claim",IF(I1742=$O$1,"F1","F2"),"Considered"),"Considered")</f>
        <v>Considered</v>
      </c>
      <c r="P1742" t="str" cm="1">
        <f t="array" ref="P1742">_xlfn.IFS(O1742="F1","F1",O1742="F2","F2",O1742="Considered",_xlfn.XLOOKUP(C1742,Raw_Data_OS_23!$C$7:$C$4518,Raw_Data_OS_23!$N$7:$N$4518,_xlfn.XLOOKUP(Raw_Data_Paid_23!C1742,'Raw Data_OS_22'!$C$5:$C$4516,'Raw Data_OS_22'!$O$5:$O$4516)))</f>
        <v>B2</v>
      </c>
      <c r="Q1742" t="str">
        <f t="shared" si="59"/>
        <v>B2</v>
      </c>
      <c r="R1742" t="str">
        <f t="shared" si="60"/>
        <v>2020Motor Commercial</v>
      </c>
    </row>
    <row r="1743" spans="2:18" x14ac:dyDescent="0.35">
      <c r="B1743" s="40"/>
      <c r="C1743" s="45" t="s">
        <v>1619</v>
      </c>
      <c r="D1743" s="46">
        <v>41157</v>
      </c>
      <c r="E1743" s="46">
        <v>41169</v>
      </c>
      <c r="F1743" s="47" t="s">
        <v>3910</v>
      </c>
      <c r="G1743" s="48">
        <v>272591</v>
      </c>
      <c r="H1743" s="49">
        <v>45279</v>
      </c>
      <c r="I1743" s="44">
        <v>2012</v>
      </c>
      <c r="J1743" s="44">
        <v>2012</v>
      </c>
      <c r="K1743" s="44">
        <v>2023</v>
      </c>
      <c r="L1743" s="44" t="s">
        <v>1611</v>
      </c>
      <c r="M1743" s="44" t="s">
        <v>7295</v>
      </c>
      <c r="N1743" s="44">
        <v>0</v>
      </c>
      <c r="O1743" t="str">
        <f>IF(_xlfn.XLOOKUP(C1743,Raw_Data_OS_23!$C$7:$C$4518,Raw_Data_OS_23!$C$7:$C$4518,"New_Claim")="New_Claim",IF(_xlfn.XLOOKUP(C1743,'Raw Data_OS_22'!$C$5:$C$4516,'Raw Data_OS_22'!$C$5:$C$4516,"New_Claim")="New_Claim",IF(I1743=$O$1,"F1","F2"),"Considered"),"Considered")</f>
        <v>Considered</v>
      </c>
      <c r="P1743" t="str" cm="1">
        <f t="array" ref="P1743">_xlfn.IFS(O1743="F1","F1",O1743="F2","F2",O1743="Considered",_xlfn.XLOOKUP(C1743,Raw_Data_OS_23!$C$7:$C$4518,Raw_Data_OS_23!$N$7:$N$4518,_xlfn.XLOOKUP(Raw_Data_Paid_23!C1743,'Raw Data_OS_22'!$C$5:$C$4516,'Raw Data_OS_22'!$O$5:$O$4516)))</f>
        <v>B2</v>
      </c>
      <c r="Q1743" t="str">
        <f t="shared" si="59"/>
        <v>B2</v>
      </c>
      <c r="R1743" t="str">
        <f t="shared" si="60"/>
        <v>2012Motor Private</v>
      </c>
    </row>
    <row r="1744" spans="2:18" x14ac:dyDescent="0.35">
      <c r="B1744" s="40"/>
      <c r="C1744" s="45" t="s">
        <v>1619</v>
      </c>
      <c r="D1744" s="46">
        <v>41157</v>
      </c>
      <c r="E1744" s="46">
        <v>41169</v>
      </c>
      <c r="F1744" s="47" t="s">
        <v>3910</v>
      </c>
      <c r="G1744" s="48">
        <v>200000</v>
      </c>
      <c r="H1744" s="49">
        <v>45279</v>
      </c>
      <c r="I1744" s="44">
        <v>2012</v>
      </c>
      <c r="J1744" s="44">
        <v>2012</v>
      </c>
      <c r="K1744" s="44">
        <v>2023</v>
      </c>
      <c r="L1744" s="44" t="s">
        <v>1611</v>
      </c>
      <c r="M1744" s="44" t="s">
        <v>7295</v>
      </c>
      <c r="N1744" s="44">
        <v>0</v>
      </c>
      <c r="O1744" t="str">
        <f>IF(_xlfn.XLOOKUP(C1744,Raw_Data_OS_23!$C$7:$C$4518,Raw_Data_OS_23!$C$7:$C$4518,"New_Claim")="New_Claim",IF(_xlfn.XLOOKUP(C1744,'Raw Data_OS_22'!$C$5:$C$4516,'Raw Data_OS_22'!$C$5:$C$4516,"New_Claim")="New_Claim",IF(I1744=$O$1,"F1","F2"),"Considered"),"Considered")</f>
        <v>Considered</v>
      </c>
      <c r="P1744" t="str" cm="1">
        <f t="array" ref="P1744">_xlfn.IFS(O1744="F1","F1",O1744="F2","F2",O1744="Considered",_xlfn.XLOOKUP(C1744,Raw_Data_OS_23!$C$7:$C$4518,Raw_Data_OS_23!$N$7:$N$4518,_xlfn.XLOOKUP(Raw_Data_Paid_23!C1744,'Raw Data_OS_22'!$C$5:$C$4516,'Raw Data_OS_22'!$O$5:$O$4516)))</f>
        <v>B2</v>
      </c>
      <c r="Q1744" t="str">
        <f t="shared" si="59"/>
        <v>B2</v>
      </c>
      <c r="R1744" t="str">
        <f t="shared" si="60"/>
        <v>2012Motor Private</v>
      </c>
    </row>
    <row r="1745" spans="2:18" x14ac:dyDescent="0.35">
      <c r="B1745" s="40"/>
      <c r="C1745" s="45" t="s">
        <v>2868</v>
      </c>
      <c r="D1745" s="46">
        <v>44307</v>
      </c>
      <c r="E1745" s="46">
        <v>44308</v>
      </c>
      <c r="F1745" s="47" t="s">
        <v>3910</v>
      </c>
      <c r="G1745" s="48">
        <v>205365</v>
      </c>
      <c r="H1745" s="49">
        <v>45279</v>
      </c>
      <c r="I1745" s="44">
        <v>2021</v>
      </c>
      <c r="J1745" s="44">
        <v>2021</v>
      </c>
      <c r="K1745" s="44">
        <v>2023</v>
      </c>
      <c r="L1745" s="44" t="s">
        <v>2250</v>
      </c>
      <c r="M1745" s="44" t="s">
        <v>7295</v>
      </c>
      <c r="N1745" s="44">
        <v>0</v>
      </c>
      <c r="O1745" t="str">
        <f>IF(_xlfn.XLOOKUP(C1745,Raw_Data_OS_23!$C$7:$C$4518,Raw_Data_OS_23!$C$7:$C$4518,"New_Claim")="New_Claim",IF(_xlfn.XLOOKUP(C1745,'Raw Data_OS_22'!$C$5:$C$4516,'Raw Data_OS_22'!$C$5:$C$4516,"New_Claim")="New_Claim",IF(I1745=$O$1,"F1","F2"),"Considered"),"Considered")</f>
        <v>Considered</v>
      </c>
      <c r="P1745" t="str" cm="1">
        <f t="array" ref="P1745">_xlfn.IFS(O1745="F1","F1",O1745="F2","F2",O1745="Considered",_xlfn.XLOOKUP(C1745,Raw_Data_OS_23!$C$7:$C$4518,Raw_Data_OS_23!$N$7:$N$4518,_xlfn.XLOOKUP(Raw_Data_Paid_23!C1745,'Raw Data_OS_22'!$C$5:$C$4516,'Raw Data_OS_22'!$O$5:$O$4516)))</f>
        <v>B2</v>
      </c>
      <c r="Q1745" t="str">
        <f t="shared" si="59"/>
        <v>B2</v>
      </c>
      <c r="R1745" t="str">
        <f t="shared" si="60"/>
        <v>2021Motor Private</v>
      </c>
    </row>
    <row r="1746" spans="2:18" x14ac:dyDescent="0.35">
      <c r="B1746" s="40"/>
      <c r="C1746" s="45" t="s">
        <v>3687</v>
      </c>
      <c r="D1746" s="46">
        <v>44500</v>
      </c>
      <c r="E1746" s="46">
        <v>44501</v>
      </c>
      <c r="F1746" s="47" t="s">
        <v>3908</v>
      </c>
      <c r="G1746" s="48">
        <v>50000</v>
      </c>
      <c r="H1746" s="49">
        <v>45279</v>
      </c>
      <c r="I1746" s="44">
        <v>2021</v>
      </c>
      <c r="J1746" s="44">
        <v>2021</v>
      </c>
      <c r="K1746" s="44">
        <v>2023</v>
      </c>
      <c r="L1746" s="44" t="s">
        <v>3138</v>
      </c>
      <c r="M1746" s="44" t="s">
        <v>7295</v>
      </c>
      <c r="N1746" s="44">
        <v>0</v>
      </c>
      <c r="O1746" t="str">
        <f>IF(_xlfn.XLOOKUP(C1746,Raw_Data_OS_23!$C$7:$C$4518,Raw_Data_OS_23!$C$7:$C$4518,"New_Claim")="New_Claim",IF(_xlfn.XLOOKUP(C1746,'Raw Data_OS_22'!$C$5:$C$4516,'Raw Data_OS_22'!$C$5:$C$4516,"New_Claim")="New_Claim",IF(I1746=$O$1,"F1","F2"),"Considered"),"Considered")</f>
        <v>Considered</v>
      </c>
      <c r="P1746" t="str" cm="1">
        <f t="array" ref="P1746">_xlfn.IFS(O1746="F1","F1",O1746="F2","F2",O1746="Considered",_xlfn.XLOOKUP(C1746,Raw_Data_OS_23!$C$7:$C$4518,Raw_Data_OS_23!$N$7:$N$4518,_xlfn.XLOOKUP(Raw_Data_Paid_23!C1746,'Raw Data_OS_22'!$C$5:$C$4516,'Raw Data_OS_22'!$O$5:$O$4516)))</f>
        <v>B2</v>
      </c>
      <c r="Q1746" t="str">
        <f t="shared" si="59"/>
        <v>B2</v>
      </c>
      <c r="R1746" t="str">
        <f t="shared" si="60"/>
        <v>2021Motor Commercial</v>
      </c>
    </row>
    <row r="1747" spans="2:18" x14ac:dyDescent="0.35">
      <c r="B1747" s="40"/>
      <c r="C1747" s="45" t="s">
        <v>2196</v>
      </c>
      <c r="D1747" s="46">
        <v>38892</v>
      </c>
      <c r="E1747" s="46">
        <v>38903</v>
      </c>
      <c r="F1747" s="47" t="s">
        <v>3910</v>
      </c>
      <c r="G1747" s="48">
        <v>300000</v>
      </c>
      <c r="H1747" s="49">
        <v>45279</v>
      </c>
      <c r="I1747" s="44">
        <v>2006</v>
      </c>
      <c r="J1747" s="44">
        <v>2006</v>
      </c>
      <c r="K1747" s="44">
        <v>2023</v>
      </c>
      <c r="L1747" s="44" t="s">
        <v>2197</v>
      </c>
      <c r="M1747" s="44" t="s">
        <v>7295</v>
      </c>
      <c r="N1747" s="44">
        <v>0</v>
      </c>
      <c r="O1747" t="str">
        <f>IF(_xlfn.XLOOKUP(C1747,Raw_Data_OS_23!$C$7:$C$4518,Raw_Data_OS_23!$C$7:$C$4518,"New_Claim")="New_Claim",IF(_xlfn.XLOOKUP(C1747,'Raw Data_OS_22'!$C$5:$C$4516,'Raw Data_OS_22'!$C$5:$C$4516,"New_Claim")="New_Claim",IF(I1747=$O$1,"F1","F2"),"Considered"),"Considered")</f>
        <v>Considered</v>
      </c>
      <c r="P1747" t="str" cm="1">
        <f t="array" ref="P1747">_xlfn.IFS(O1747="F1","F1",O1747="F2","F2",O1747="Considered",_xlfn.XLOOKUP(C1747,Raw_Data_OS_23!$C$7:$C$4518,Raw_Data_OS_23!$N$7:$N$4518,_xlfn.XLOOKUP(Raw_Data_Paid_23!C1747,'Raw Data_OS_22'!$C$5:$C$4516,'Raw Data_OS_22'!$O$5:$O$4516)))</f>
        <v>B2</v>
      </c>
      <c r="Q1747" t="str">
        <f t="shared" si="59"/>
        <v>B2</v>
      </c>
      <c r="R1747" t="str">
        <f t="shared" si="60"/>
        <v>2006Motor Private</v>
      </c>
    </row>
    <row r="1748" spans="2:18" x14ac:dyDescent="0.35">
      <c r="B1748" s="40"/>
      <c r="C1748" s="45" t="s">
        <v>2196</v>
      </c>
      <c r="D1748" s="46">
        <v>38892</v>
      </c>
      <c r="E1748" s="46">
        <v>38903</v>
      </c>
      <c r="F1748" s="47" t="s">
        <v>3910</v>
      </c>
      <c r="G1748" s="48">
        <v>200000</v>
      </c>
      <c r="H1748" s="49">
        <v>45279</v>
      </c>
      <c r="I1748" s="44">
        <v>2006</v>
      </c>
      <c r="J1748" s="44">
        <v>2006</v>
      </c>
      <c r="K1748" s="44">
        <v>2023</v>
      </c>
      <c r="L1748" s="44" t="s">
        <v>2197</v>
      </c>
      <c r="M1748" s="44" t="s">
        <v>7295</v>
      </c>
      <c r="N1748" s="44">
        <v>0</v>
      </c>
      <c r="O1748" t="str">
        <f>IF(_xlfn.XLOOKUP(C1748,Raw_Data_OS_23!$C$7:$C$4518,Raw_Data_OS_23!$C$7:$C$4518,"New_Claim")="New_Claim",IF(_xlfn.XLOOKUP(C1748,'Raw Data_OS_22'!$C$5:$C$4516,'Raw Data_OS_22'!$C$5:$C$4516,"New_Claim")="New_Claim",IF(I1748=$O$1,"F1","F2"),"Considered"),"Considered")</f>
        <v>Considered</v>
      </c>
      <c r="P1748" t="str" cm="1">
        <f t="array" ref="P1748">_xlfn.IFS(O1748="F1","F1",O1748="F2","F2",O1748="Considered",_xlfn.XLOOKUP(C1748,Raw_Data_OS_23!$C$7:$C$4518,Raw_Data_OS_23!$N$7:$N$4518,_xlfn.XLOOKUP(Raw_Data_Paid_23!C1748,'Raw Data_OS_22'!$C$5:$C$4516,'Raw Data_OS_22'!$O$5:$O$4516)))</f>
        <v>B2</v>
      </c>
      <c r="Q1748" t="str">
        <f t="shared" si="59"/>
        <v>B2</v>
      </c>
      <c r="R1748" t="str">
        <f t="shared" si="60"/>
        <v>2006Motor Private</v>
      </c>
    </row>
    <row r="1749" spans="2:18" x14ac:dyDescent="0.35">
      <c r="B1749" s="40"/>
      <c r="C1749" s="45" t="s">
        <v>2196</v>
      </c>
      <c r="D1749" s="46">
        <v>38892</v>
      </c>
      <c r="E1749" s="46">
        <v>38903</v>
      </c>
      <c r="F1749" s="47" t="s">
        <v>3910</v>
      </c>
      <c r="G1749" s="48">
        <v>200000</v>
      </c>
      <c r="H1749" s="49">
        <v>45279</v>
      </c>
      <c r="I1749" s="44">
        <v>2006</v>
      </c>
      <c r="J1749" s="44">
        <v>2006</v>
      </c>
      <c r="K1749" s="44">
        <v>2023</v>
      </c>
      <c r="L1749" s="44" t="s">
        <v>2197</v>
      </c>
      <c r="M1749" s="44" t="s">
        <v>7295</v>
      </c>
      <c r="N1749" s="44">
        <v>0</v>
      </c>
      <c r="O1749" t="str">
        <f>IF(_xlfn.XLOOKUP(C1749,Raw_Data_OS_23!$C$7:$C$4518,Raw_Data_OS_23!$C$7:$C$4518,"New_Claim")="New_Claim",IF(_xlfn.XLOOKUP(C1749,'Raw Data_OS_22'!$C$5:$C$4516,'Raw Data_OS_22'!$C$5:$C$4516,"New_Claim")="New_Claim",IF(I1749=$O$1,"F1","F2"),"Considered"),"Considered")</f>
        <v>Considered</v>
      </c>
      <c r="P1749" t="str" cm="1">
        <f t="array" ref="P1749">_xlfn.IFS(O1749="F1","F1",O1749="F2","F2",O1749="Considered",_xlfn.XLOOKUP(C1749,Raw_Data_OS_23!$C$7:$C$4518,Raw_Data_OS_23!$N$7:$N$4518,_xlfn.XLOOKUP(Raw_Data_Paid_23!C1749,'Raw Data_OS_22'!$C$5:$C$4516,'Raw Data_OS_22'!$O$5:$O$4516)))</f>
        <v>B2</v>
      </c>
      <c r="Q1749" t="str">
        <f t="shared" si="59"/>
        <v>B2</v>
      </c>
      <c r="R1749" t="str">
        <f t="shared" si="60"/>
        <v>2006Motor Private</v>
      </c>
    </row>
    <row r="1750" spans="2:18" x14ac:dyDescent="0.35">
      <c r="B1750" s="40"/>
      <c r="C1750" s="45" t="s">
        <v>6912</v>
      </c>
      <c r="D1750" s="46">
        <v>44878</v>
      </c>
      <c r="E1750" s="46">
        <v>44881</v>
      </c>
      <c r="F1750" s="47" t="s">
        <v>3910</v>
      </c>
      <c r="G1750" s="48">
        <v>188750</v>
      </c>
      <c r="H1750" s="49">
        <v>45279</v>
      </c>
      <c r="I1750" s="44">
        <v>2022</v>
      </c>
      <c r="J1750" s="44">
        <v>2022</v>
      </c>
      <c r="K1750" s="44">
        <v>2023</v>
      </c>
      <c r="L1750" s="44" t="s">
        <v>6825</v>
      </c>
      <c r="M1750" s="44" t="s">
        <v>7295</v>
      </c>
      <c r="N1750" s="44">
        <v>0</v>
      </c>
      <c r="O1750" t="str">
        <f>IF(_xlfn.XLOOKUP(C1750,Raw_Data_OS_23!$C$7:$C$4518,Raw_Data_OS_23!$C$7:$C$4518,"New_Claim")="New_Claim",IF(_xlfn.XLOOKUP(C1750,'Raw Data_OS_22'!$C$5:$C$4516,'Raw Data_OS_22'!$C$5:$C$4516,"New_Claim")="New_Claim",IF(I1750=$O$1,"F1","F2"),"Considered"),"Considered")</f>
        <v>Considered</v>
      </c>
      <c r="P1750" t="str" cm="1">
        <f t="array" ref="P1750">_xlfn.IFS(O1750="F1","F1",O1750="F2","F2",O1750="Considered",_xlfn.XLOOKUP(C1750,Raw_Data_OS_23!$C$7:$C$4518,Raw_Data_OS_23!$N$7:$N$4518,_xlfn.XLOOKUP(Raw_Data_Paid_23!C1750,'Raw Data_OS_22'!$C$5:$C$4516,'Raw Data_OS_22'!$O$5:$O$4516)))</f>
        <v>B2</v>
      </c>
      <c r="Q1750" t="str">
        <f t="shared" si="59"/>
        <v>B2</v>
      </c>
      <c r="R1750" t="str">
        <f t="shared" si="60"/>
        <v>2022Motor Private</v>
      </c>
    </row>
    <row r="1751" spans="2:18" x14ac:dyDescent="0.35">
      <c r="B1751" s="40"/>
      <c r="C1751" s="45" t="s">
        <v>372</v>
      </c>
      <c r="D1751" s="46">
        <v>44112</v>
      </c>
      <c r="E1751" s="46">
        <v>44112</v>
      </c>
      <c r="F1751" s="47" t="s">
        <v>3908</v>
      </c>
      <c r="G1751" s="48">
        <v>110000</v>
      </c>
      <c r="H1751" s="49">
        <v>45279</v>
      </c>
      <c r="I1751" s="44">
        <v>2020</v>
      </c>
      <c r="J1751" s="44">
        <v>2020</v>
      </c>
      <c r="K1751" s="44">
        <v>2023</v>
      </c>
      <c r="L1751" s="44" t="s">
        <v>11</v>
      </c>
      <c r="M1751" s="44" t="s">
        <v>7295</v>
      </c>
      <c r="N1751" s="44">
        <v>0</v>
      </c>
      <c r="O1751" t="str">
        <f>IF(_xlfn.XLOOKUP(C1751,Raw_Data_OS_23!$C$7:$C$4518,Raw_Data_OS_23!$C$7:$C$4518,"New_Claim")="New_Claim",IF(_xlfn.XLOOKUP(C1751,'Raw Data_OS_22'!$C$5:$C$4516,'Raw Data_OS_22'!$C$5:$C$4516,"New_Claim")="New_Claim",IF(I1751=$O$1,"F1","F2"),"Considered"),"Considered")</f>
        <v>Considered</v>
      </c>
      <c r="P1751" t="str" cm="1">
        <f t="array" ref="P1751">_xlfn.IFS(O1751="F1","F1",O1751="F2","F2",O1751="Considered",_xlfn.XLOOKUP(C1751,Raw_Data_OS_23!$C$7:$C$4518,Raw_Data_OS_23!$N$7:$N$4518,_xlfn.XLOOKUP(Raw_Data_Paid_23!C1751,'Raw Data_OS_22'!$C$5:$C$4516,'Raw Data_OS_22'!$O$5:$O$4516)))</f>
        <v>B2</v>
      </c>
      <c r="Q1751" t="str">
        <f t="shared" si="59"/>
        <v>B2</v>
      </c>
      <c r="R1751" t="str">
        <f t="shared" si="60"/>
        <v>2020Motor Commercial</v>
      </c>
    </row>
    <row r="1752" spans="2:18" x14ac:dyDescent="0.35">
      <c r="B1752" s="40"/>
      <c r="C1752" s="45" t="s">
        <v>2598</v>
      </c>
      <c r="D1752" s="46">
        <v>44268</v>
      </c>
      <c r="E1752" s="46">
        <v>44273</v>
      </c>
      <c r="F1752" s="47" t="s">
        <v>3910</v>
      </c>
      <c r="G1752" s="48">
        <v>300000</v>
      </c>
      <c r="H1752" s="49">
        <v>45279</v>
      </c>
      <c r="I1752" s="44">
        <v>2021</v>
      </c>
      <c r="J1752" s="44">
        <v>2021</v>
      </c>
      <c r="K1752" s="44">
        <v>2023</v>
      </c>
      <c r="L1752" s="44" t="s">
        <v>21</v>
      </c>
      <c r="M1752" s="44" t="s">
        <v>7295</v>
      </c>
      <c r="N1752" s="44">
        <v>0</v>
      </c>
      <c r="O1752" t="str">
        <f>IF(_xlfn.XLOOKUP(C1752,Raw_Data_OS_23!$C$7:$C$4518,Raw_Data_OS_23!$C$7:$C$4518,"New_Claim")="New_Claim",IF(_xlfn.XLOOKUP(C1752,'Raw Data_OS_22'!$C$5:$C$4516,'Raw Data_OS_22'!$C$5:$C$4516,"New_Claim")="New_Claim",IF(I1752=$O$1,"F1","F2"),"Considered"),"Considered")</f>
        <v>Considered</v>
      </c>
      <c r="P1752" t="str" cm="1">
        <f t="array" ref="P1752">_xlfn.IFS(O1752="F1","F1",O1752="F2","F2",O1752="Considered",_xlfn.XLOOKUP(C1752,Raw_Data_OS_23!$C$7:$C$4518,Raw_Data_OS_23!$N$7:$N$4518,_xlfn.XLOOKUP(Raw_Data_Paid_23!C1752,'Raw Data_OS_22'!$C$5:$C$4516,'Raw Data_OS_22'!$O$5:$O$4516)))</f>
        <v>B2</v>
      </c>
      <c r="Q1752" t="str">
        <f t="shared" si="59"/>
        <v>B2</v>
      </c>
      <c r="R1752" t="str">
        <f t="shared" si="60"/>
        <v>2021Motor Private</v>
      </c>
    </row>
    <row r="1753" spans="2:18" x14ac:dyDescent="0.35">
      <c r="B1753" s="40"/>
      <c r="C1753" s="45" t="s">
        <v>2598</v>
      </c>
      <c r="D1753" s="46">
        <v>44268</v>
      </c>
      <c r="E1753" s="46">
        <v>44273</v>
      </c>
      <c r="F1753" s="47" t="s">
        <v>3910</v>
      </c>
      <c r="G1753" s="48">
        <v>300000</v>
      </c>
      <c r="H1753" s="49">
        <v>45279</v>
      </c>
      <c r="I1753" s="44">
        <v>2021</v>
      </c>
      <c r="J1753" s="44">
        <v>2021</v>
      </c>
      <c r="K1753" s="44">
        <v>2023</v>
      </c>
      <c r="L1753" s="44" t="s">
        <v>21</v>
      </c>
      <c r="M1753" s="44" t="s">
        <v>7295</v>
      </c>
      <c r="N1753" s="44">
        <v>0</v>
      </c>
      <c r="O1753" t="str">
        <f>IF(_xlfn.XLOOKUP(C1753,Raw_Data_OS_23!$C$7:$C$4518,Raw_Data_OS_23!$C$7:$C$4518,"New_Claim")="New_Claim",IF(_xlfn.XLOOKUP(C1753,'Raw Data_OS_22'!$C$5:$C$4516,'Raw Data_OS_22'!$C$5:$C$4516,"New_Claim")="New_Claim",IF(I1753=$O$1,"F1","F2"),"Considered"),"Considered")</f>
        <v>Considered</v>
      </c>
      <c r="P1753" t="str" cm="1">
        <f t="array" ref="P1753">_xlfn.IFS(O1753="F1","F1",O1753="F2","F2",O1753="Considered",_xlfn.XLOOKUP(C1753,Raw_Data_OS_23!$C$7:$C$4518,Raw_Data_OS_23!$N$7:$N$4518,_xlfn.XLOOKUP(Raw_Data_Paid_23!C1753,'Raw Data_OS_22'!$C$5:$C$4516,'Raw Data_OS_22'!$O$5:$O$4516)))</f>
        <v>B2</v>
      </c>
      <c r="Q1753" t="str">
        <f t="shared" si="59"/>
        <v>B2</v>
      </c>
      <c r="R1753" t="str">
        <f t="shared" si="60"/>
        <v>2021Motor Private</v>
      </c>
    </row>
    <row r="1754" spans="2:18" x14ac:dyDescent="0.35">
      <c r="B1754" s="40"/>
      <c r="C1754" s="45" t="s">
        <v>2598</v>
      </c>
      <c r="D1754" s="46">
        <v>44268</v>
      </c>
      <c r="E1754" s="46">
        <v>44273</v>
      </c>
      <c r="F1754" s="47" t="s">
        <v>3910</v>
      </c>
      <c r="G1754" s="48">
        <v>300000</v>
      </c>
      <c r="H1754" s="49">
        <v>45279</v>
      </c>
      <c r="I1754" s="44">
        <v>2021</v>
      </c>
      <c r="J1754" s="44">
        <v>2021</v>
      </c>
      <c r="K1754" s="44">
        <v>2023</v>
      </c>
      <c r="L1754" s="44" t="s">
        <v>21</v>
      </c>
      <c r="M1754" s="44" t="s">
        <v>7295</v>
      </c>
      <c r="N1754" s="44">
        <v>0</v>
      </c>
      <c r="O1754" t="str">
        <f>IF(_xlfn.XLOOKUP(C1754,Raw_Data_OS_23!$C$7:$C$4518,Raw_Data_OS_23!$C$7:$C$4518,"New_Claim")="New_Claim",IF(_xlfn.XLOOKUP(C1754,'Raw Data_OS_22'!$C$5:$C$4516,'Raw Data_OS_22'!$C$5:$C$4516,"New_Claim")="New_Claim",IF(I1754=$O$1,"F1","F2"),"Considered"),"Considered")</f>
        <v>Considered</v>
      </c>
      <c r="P1754" t="str" cm="1">
        <f t="array" ref="P1754">_xlfn.IFS(O1754="F1","F1",O1754="F2","F2",O1754="Considered",_xlfn.XLOOKUP(C1754,Raw_Data_OS_23!$C$7:$C$4518,Raw_Data_OS_23!$N$7:$N$4518,_xlfn.XLOOKUP(Raw_Data_Paid_23!C1754,'Raw Data_OS_22'!$C$5:$C$4516,'Raw Data_OS_22'!$O$5:$O$4516)))</f>
        <v>B2</v>
      </c>
      <c r="Q1754" t="str">
        <f t="shared" si="59"/>
        <v>B2</v>
      </c>
      <c r="R1754" t="str">
        <f t="shared" si="60"/>
        <v>2021Motor Private</v>
      </c>
    </row>
    <row r="1755" spans="2:18" x14ac:dyDescent="0.35">
      <c r="B1755" s="40"/>
      <c r="C1755" s="45" t="s">
        <v>2388</v>
      </c>
      <c r="D1755" s="46">
        <v>44304</v>
      </c>
      <c r="E1755" s="46">
        <v>44305</v>
      </c>
      <c r="F1755" s="47" t="s">
        <v>3910</v>
      </c>
      <c r="G1755" s="48">
        <v>136349</v>
      </c>
      <c r="H1755" s="49">
        <v>45279</v>
      </c>
      <c r="I1755" s="44">
        <v>2021</v>
      </c>
      <c r="J1755" s="44">
        <v>2021</v>
      </c>
      <c r="K1755" s="44">
        <v>2023</v>
      </c>
      <c r="L1755" s="44" t="s">
        <v>2250</v>
      </c>
      <c r="M1755" s="44" t="s">
        <v>7295</v>
      </c>
      <c r="N1755" s="44">
        <v>0</v>
      </c>
      <c r="O1755" t="str">
        <f>IF(_xlfn.XLOOKUP(C1755,Raw_Data_OS_23!$C$7:$C$4518,Raw_Data_OS_23!$C$7:$C$4518,"New_Claim")="New_Claim",IF(_xlfn.XLOOKUP(C1755,'Raw Data_OS_22'!$C$5:$C$4516,'Raw Data_OS_22'!$C$5:$C$4516,"New_Claim")="New_Claim",IF(I1755=$O$1,"F1","F2"),"Considered"),"Considered")</f>
        <v>Considered</v>
      </c>
      <c r="P1755" t="str" cm="1">
        <f t="array" ref="P1755">_xlfn.IFS(O1755="F1","F1",O1755="F2","F2",O1755="Considered",_xlfn.XLOOKUP(C1755,Raw_Data_OS_23!$C$7:$C$4518,Raw_Data_OS_23!$N$7:$N$4518,_xlfn.XLOOKUP(Raw_Data_Paid_23!C1755,'Raw Data_OS_22'!$C$5:$C$4516,'Raw Data_OS_22'!$O$5:$O$4516)))</f>
        <v>B2</v>
      </c>
      <c r="Q1755" t="str">
        <f t="shared" si="59"/>
        <v>B2</v>
      </c>
      <c r="R1755" t="str">
        <f t="shared" si="60"/>
        <v>2021Motor Private</v>
      </c>
    </row>
    <row r="1756" spans="2:18" x14ac:dyDescent="0.35">
      <c r="B1756" s="40"/>
      <c r="C1756" s="45" t="s">
        <v>3190</v>
      </c>
      <c r="D1756" s="46">
        <v>44310</v>
      </c>
      <c r="E1756" s="46">
        <v>44382</v>
      </c>
      <c r="F1756" s="47" t="s">
        <v>3910</v>
      </c>
      <c r="G1756" s="48">
        <v>171925</v>
      </c>
      <c r="H1756" s="49">
        <v>45279</v>
      </c>
      <c r="I1756" s="44">
        <v>2021</v>
      </c>
      <c r="J1756" s="44">
        <v>2021</v>
      </c>
      <c r="K1756" s="44">
        <v>2023</v>
      </c>
      <c r="L1756" s="44" t="s">
        <v>2250</v>
      </c>
      <c r="M1756" s="44" t="s">
        <v>7295</v>
      </c>
      <c r="N1756" s="44">
        <v>0</v>
      </c>
      <c r="O1756" t="str">
        <f>IF(_xlfn.XLOOKUP(C1756,Raw_Data_OS_23!$C$7:$C$4518,Raw_Data_OS_23!$C$7:$C$4518,"New_Claim")="New_Claim",IF(_xlfn.XLOOKUP(C1756,'Raw Data_OS_22'!$C$5:$C$4516,'Raw Data_OS_22'!$C$5:$C$4516,"New_Claim")="New_Claim",IF(I1756=$O$1,"F1","F2"),"Considered"),"Considered")</f>
        <v>Considered</v>
      </c>
      <c r="P1756" t="str" cm="1">
        <f t="array" ref="P1756">_xlfn.IFS(O1756="F1","F1",O1756="F2","F2",O1756="Considered",_xlfn.XLOOKUP(C1756,Raw_Data_OS_23!$C$7:$C$4518,Raw_Data_OS_23!$N$7:$N$4518,_xlfn.XLOOKUP(Raw_Data_Paid_23!C1756,'Raw Data_OS_22'!$C$5:$C$4516,'Raw Data_OS_22'!$O$5:$O$4516)))</f>
        <v>B2</v>
      </c>
      <c r="Q1756" t="str">
        <f t="shared" si="59"/>
        <v>B2</v>
      </c>
      <c r="R1756" t="str">
        <f t="shared" si="60"/>
        <v>2021Motor Private</v>
      </c>
    </row>
    <row r="1757" spans="2:18" x14ac:dyDescent="0.35">
      <c r="B1757" s="40"/>
      <c r="C1757" s="45" t="s">
        <v>6912</v>
      </c>
      <c r="D1757" s="46">
        <v>44878</v>
      </c>
      <c r="E1757" s="46">
        <v>44881</v>
      </c>
      <c r="F1757" s="47" t="s">
        <v>3910</v>
      </c>
      <c r="G1757" s="48">
        <v>50000</v>
      </c>
      <c r="H1757" s="49">
        <v>45279</v>
      </c>
      <c r="I1757" s="44">
        <v>2022</v>
      </c>
      <c r="J1757" s="44">
        <v>2022</v>
      </c>
      <c r="K1757" s="44">
        <v>2023</v>
      </c>
      <c r="L1757" s="44" t="s">
        <v>6825</v>
      </c>
      <c r="M1757" s="44" t="s">
        <v>7295</v>
      </c>
      <c r="N1757" s="44">
        <v>0</v>
      </c>
      <c r="O1757" t="str">
        <f>IF(_xlfn.XLOOKUP(C1757,Raw_Data_OS_23!$C$7:$C$4518,Raw_Data_OS_23!$C$7:$C$4518,"New_Claim")="New_Claim",IF(_xlfn.XLOOKUP(C1757,'Raw Data_OS_22'!$C$5:$C$4516,'Raw Data_OS_22'!$C$5:$C$4516,"New_Claim")="New_Claim",IF(I1757=$O$1,"F1","F2"),"Considered"),"Considered")</f>
        <v>Considered</v>
      </c>
      <c r="P1757" t="str" cm="1">
        <f t="array" ref="P1757">_xlfn.IFS(O1757="F1","F1",O1757="F2","F2",O1757="Considered",_xlfn.XLOOKUP(C1757,Raw_Data_OS_23!$C$7:$C$4518,Raw_Data_OS_23!$N$7:$N$4518,_xlfn.XLOOKUP(Raw_Data_Paid_23!C1757,'Raw Data_OS_22'!$C$5:$C$4516,'Raw Data_OS_22'!$O$5:$O$4516)))</f>
        <v>B2</v>
      </c>
      <c r="Q1757" t="str">
        <f t="shared" si="59"/>
        <v>B2</v>
      </c>
      <c r="R1757" t="str">
        <f t="shared" si="60"/>
        <v>2022Motor Private</v>
      </c>
    </row>
    <row r="1758" spans="2:18" x14ac:dyDescent="0.35">
      <c r="B1758" s="40"/>
      <c r="C1758" s="45" t="s">
        <v>6912</v>
      </c>
      <c r="D1758" s="46">
        <v>44878</v>
      </c>
      <c r="E1758" s="46">
        <v>44881</v>
      </c>
      <c r="F1758" s="47" t="s">
        <v>3910</v>
      </c>
      <c r="G1758" s="48">
        <v>50000</v>
      </c>
      <c r="H1758" s="49">
        <v>45279</v>
      </c>
      <c r="I1758" s="44">
        <v>2022</v>
      </c>
      <c r="J1758" s="44">
        <v>2022</v>
      </c>
      <c r="K1758" s="44">
        <v>2023</v>
      </c>
      <c r="L1758" s="44" t="s">
        <v>6825</v>
      </c>
      <c r="M1758" s="44" t="s">
        <v>7295</v>
      </c>
      <c r="N1758" s="44">
        <v>0</v>
      </c>
      <c r="O1758" t="str">
        <f>IF(_xlfn.XLOOKUP(C1758,Raw_Data_OS_23!$C$7:$C$4518,Raw_Data_OS_23!$C$7:$C$4518,"New_Claim")="New_Claim",IF(_xlfn.XLOOKUP(C1758,'Raw Data_OS_22'!$C$5:$C$4516,'Raw Data_OS_22'!$C$5:$C$4516,"New_Claim")="New_Claim",IF(I1758=$O$1,"F1","F2"),"Considered"),"Considered")</f>
        <v>Considered</v>
      </c>
      <c r="P1758" t="str" cm="1">
        <f t="array" ref="P1758">_xlfn.IFS(O1758="F1","F1",O1758="F2","F2",O1758="Considered",_xlfn.XLOOKUP(C1758,Raw_Data_OS_23!$C$7:$C$4518,Raw_Data_OS_23!$N$7:$N$4518,_xlfn.XLOOKUP(Raw_Data_Paid_23!C1758,'Raw Data_OS_22'!$C$5:$C$4516,'Raw Data_OS_22'!$O$5:$O$4516)))</f>
        <v>B2</v>
      </c>
      <c r="Q1758" t="str">
        <f t="shared" si="59"/>
        <v>B2</v>
      </c>
      <c r="R1758" t="str">
        <f t="shared" si="60"/>
        <v>2022Motor Private</v>
      </c>
    </row>
    <row r="1759" spans="2:18" x14ac:dyDescent="0.35">
      <c r="B1759" s="40"/>
      <c r="C1759" s="45" t="s">
        <v>6912</v>
      </c>
      <c r="D1759" s="46">
        <v>44878</v>
      </c>
      <c r="E1759" s="46">
        <v>44881</v>
      </c>
      <c r="F1759" s="47" t="s">
        <v>3910</v>
      </c>
      <c r="G1759" s="48">
        <v>50000</v>
      </c>
      <c r="H1759" s="49">
        <v>45279</v>
      </c>
      <c r="I1759" s="44">
        <v>2022</v>
      </c>
      <c r="J1759" s="44">
        <v>2022</v>
      </c>
      <c r="K1759" s="44">
        <v>2023</v>
      </c>
      <c r="L1759" s="44" t="s">
        <v>6825</v>
      </c>
      <c r="M1759" s="44" t="s">
        <v>7295</v>
      </c>
      <c r="N1759" s="44">
        <v>0</v>
      </c>
      <c r="O1759" t="str">
        <f>IF(_xlfn.XLOOKUP(C1759,Raw_Data_OS_23!$C$7:$C$4518,Raw_Data_OS_23!$C$7:$C$4518,"New_Claim")="New_Claim",IF(_xlfn.XLOOKUP(C1759,'Raw Data_OS_22'!$C$5:$C$4516,'Raw Data_OS_22'!$C$5:$C$4516,"New_Claim")="New_Claim",IF(I1759=$O$1,"F1","F2"),"Considered"),"Considered")</f>
        <v>Considered</v>
      </c>
      <c r="P1759" t="str" cm="1">
        <f t="array" ref="P1759">_xlfn.IFS(O1759="F1","F1",O1759="F2","F2",O1759="Considered",_xlfn.XLOOKUP(C1759,Raw_Data_OS_23!$C$7:$C$4518,Raw_Data_OS_23!$N$7:$N$4518,_xlfn.XLOOKUP(Raw_Data_Paid_23!C1759,'Raw Data_OS_22'!$C$5:$C$4516,'Raw Data_OS_22'!$O$5:$O$4516)))</f>
        <v>B2</v>
      </c>
      <c r="Q1759" t="str">
        <f t="shared" si="59"/>
        <v>B2</v>
      </c>
      <c r="R1759" t="str">
        <f t="shared" si="60"/>
        <v>2022Motor Private</v>
      </c>
    </row>
    <row r="1760" spans="2:18" x14ac:dyDescent="0.35">
      <c r="B1760" s="40"/>
      <c r="C1760" s="45" t="s">
        <v>6912</v>
      </c>
      <c r="D1760" s="46">
        <v>44878</v>
      </c>
      <c r="E1760" s="46">
        <v>44881</v>
      </c>
      <c r="F1760" s="47" t="s">
        <v>3910</v>
      </c>
      <c r="G1760" s="48">
        <v>50000</v>
      </c>
      <c r="H1760" s="49">
        <v>45279</v>
      </c>
      <c r="I1760" s="44">
        <v>2022</v>
      </c>
      <c r="J1760" s="44">
        <v>2022</v>
      </c>
      <c r="K1760" s="44">
        <v>2023</v>
      </c>
      <c r="L1760" s="44" t="s">
        <v>6825</v>
      </c>
      <c r="M1760" s="44" t="s">
        <v>7295</v>
      </c>
      <c r="N1760" s="44">
        <v>0</v>
      </c>
      <c r="O1760" t="str">
        <f>IF(_xlfn.XLOOKUP(C1760,Raw_Data_OS_23!$C$7:$C$4518,Raw_Data_OS_23!$C$7:$C$4518,"New_Claim")="New_Claim",IF(_xlfn.XLOOKUP(C1760,'Raw Data_OS_22'!$C$5:$C$4516,'Raw Data_OS_22'!$C$5:$C$4516,"New_Claim")="New_Claim",IF(I1760=$O$1,"F1","F2"),"Considered"),"Considered")</f>
        <v>Considered</v>
      </c>
      <c r="P1760" t="str" cm="1">
        <f t="array" ref="P1760">_xlfn.IFS(O1760="F1","F1",O1760="F2","F2",O1760="Considered",_xlfn.XLOOKUP(C1760,Raw_Data_OS_23!$C$7:$C$4518,Raw_Data_OS_23!$N$7:$N$4518,_xlfn.XLOOKUP(Raw_Data_Paid_23!C1760,'Raw Data_OS_22'!$C$5:$C$4516,'Raw Data_OS_22'!$O$5:$O$4516)))</f>
        <v>B2</v>
      </c>
      <c r="Q1760" t="str">
        <f t="shared" si="59"/>
        <v>B2</v>
      </c>
      <c r="R1760" t="str">
        <f t="shared" si="60"/>
        <v>2022Motor Private</v>
      </c>
    </row>
    <row r="1761" spans="2:18" x14ac:dyDescent="0.35">
      <c r="B1761" s="40"/>
      <c r="C1761" s="45" t="s">
        <v>6912</v>
      </c>
      <c r="D1761" s="46">
        <v>44878</v>
      </c>
      <c r="E1761" s="46">
        <v>44881</v>
      </c>
      <c r="F1761" s="47" t="s">
        <v>3910</v>
      </c>
      <c r="G1761" s="48">
        <v>50000</v>
      </c>
      <c r="H1761" s="49">
        <v>45280</v>
      </c>
      <c r="I1761" s="44">
        <v>2022</v>
      </c>
      <c r="J1761" s="44">
        <v>2022</v>
      </c>
      <c r="K1761" s="44">
        <v>2023</v>
      </c>
      <c r="L1761" s="44" t="s">
        <v>6825</v>
      </c>
      <c r="M1761" s="44" t="s">
        <v>7295</v>
      </c>
      <c r="N1761" s="44">
        <v>0</v>
      </c>
      <c r="O1761" t="str">
        <f>IF(_xlfn.XLOOKUP(C1761,Raw_Data_OS_23!$C$7:$C$4518,Raw_Data_OS_23!$C$7:$C$4518,"New_Claim")="New_Claim",IF(_xlfn.XLOOKUP(C1761,'Raw Data_OS_22'!$C$5:$C$4516,'Raw Data_OS_22'!$C$5:$C$4516,"New_Claim")="New_Claim",IF(I1761=$O$1,"F1","F2"),"Considered"),"Considered")</f>
        <v>Considered</v>
      </c>
      <c r="P1761" t="str" cm="1">
        <f t="array" ref="P1761">_xlfn.IFS(O1761="F1","F1",O1761="F2","F2",O1761="Considered",_xlfn.XLOOKUP(C1761,Raw_Data_OS_23!$C$7:$C$4518,Raw_Data_OS_23!$N$7:$N$4518,_xlfn.XLOOKUP(Raw_Data_Paid_23!C1761,'Raw Data_OS_22'!$C$5:$C$4516,'Raw Data_OS_22'!$O$5:$O$4516)))</f>
        <v>B2</v>
      </c>
      <c r="Q1761" t="str">
        <f t="shared" si="59"/>
        <v>B2</v>
      </c>
      <c r="R1761" t="str">
        <f t="shared" si="60"/>
        <v>2022Motor Private</v>
      </c>
    </row>
    <row r="1762" spans="2:18" x14ac:dyDescent="0.35">
      <c r="B1762" s="40"/>
      <c r="C1762" s="45" t="s">
        <v>1645</v>
      </c>
      <c r="D1762" s="46">
        <v>41494</v>
      </c>
      <c r="E1762" s="46">
        <v>41498</v>
      </c>
      <c r="F1762" s="47" t="s">
        <v>3908</v>
      </c>
      <c r="G1762" s="48">
        <v>200000</v>
      </c>
      <c r="H1762" s="49">
        <v>45280</v>
      </c>
      <c r="I1762" s="44">
        <v>2013</v>
      </c>
      <c r="J1762" s="44">
        <v>2013</v>
      </c>
      <c r="K1762" s="44">
        <v>2023</v>
      </c>
      <c r="L1762" s="44" t="s">
        <v>153</v>
      </c>
      <c r="M1762" s="44" t="s">
        <v>7295</v>
      </c>
      <c r="N1762" s="44">
        <v>1</v>
      </c>
      <c r="O1762" t="str">
        <f>IF(_xlfn.XLOOKUP(C1762,Raw_Data_OS_23!$C$7:$C$4518,Raw_Data_OS_23!$C$7:$C$4518,"New_Claim")="New_Claim",IF(_xlfn.XLOOKUP(C1762,'Raw Data_OS_22'!$C$5:$C$4516,'Raw Data_OS_22'!$C$5:$C$4516,"New_Claim")="New_Claim",IF(I1762=$O$1,"F1","F2"),"Considered"),"Considered")</f>
        <v>Considered</v>
      </c>
      <c r="P1762" t="str" cm="1">
        <f t="array" ref="P1762">_xlfn.IFS(O1762="F1","F1",O1762="F2","F2",O1762="Considered",_xlfn.XLOOKUP(C1762,Raw_Data_OS_23!$C$7:$C$4518,Raw_Data_OS_23!$N$7:$N$4518,_xlfn.XLOOKUP(Raw_Data_Paid_23!C1762,'Raw Data_OS_22'!$C$5:$C$4516,'Raw Data_OS_22'!$O$5:$O$4516)))</f>
        <v>B2</v>
      </c>
      <c r="Q1762" t="str">
        <f t="shared" si="59"/>
        <v>B2</v>
      </c>
      <c r="R1762" t="str">
        <f t="shared" si="60"/>
        <v>2013Motor Commercial</v>
      </c>
    </row>
    <row r="1763" spans="2:18" x14ac:dyDescent="0.35">
      <c r="B1763" s="40"/>
      <c r="C1763" s="45" t="s">
        <v>1645</v>
      </c>
      <c r="D1763" s="46">
        <v>41494</v>
      </c>
      <c r="E1763" s="46">
        <v>41498</v>
      </c>
      <c r="F1763" s="47" t="s">
        <v>3908</v>
      </c>
      <c r="G1763" s="48">
        <v>100000</v>
      </c>
      <c r="H1763" s="49">
        <v>45280</v>
      </c>
      <c r="I1763" s="44">
        <v>2013</v>
      </c>
      <c r="J1763" s="44">
        <v>2013</v>
      </c>
      <c r="K1763" s="44">
        <v>2023</v>
      </c>
      <c r="L1763" s="44" t="s">
        <v>153</v>
      </c>
      <c r="M1763" s="44" t="s">
        <v>7295</v>
      </c>
      <c r="N1763" s="44">
        <v>0</v>
      </c>
      <c r="O1763" t="str">
        <f>IF(_xlfn.XLOOKUP(C1763,Raw_Data_OS_23!$C$7:$C$4518,Raw_Data_OS_23!$C$7:$C$4518,"New_Claim")="New_Claim",IF(_xlfn.XLOOKUP(C1763,'Raw Data_OS_22'!$C$5:$C$4516,'Raw Data_OS_22'!$C$5:$C$4516,"New_Claim")="New_Claim",IF(I1763=$O$1,"F1","F2"),"Considered"),"Considered")</f>
        <v>Considered</v>
      </c>
      <c r="P1763" t="str" cm="1">
        <f t="array" ref="P1763">_xlfn.IFS(O1763="F1","F1",O1763="F2","F2",O1763="Considered",_xlfn.XLOOKUP(C1763,Raw_Data_OS_23!$C$7:$C$4518,Raw_Data_OS_23!$N$7:$N$4518,_xlfn.XLOOKUP(Raw_Data_Paid_23!C1763,'Raw Data_OS_22'!$C$5:$C$4516,'Raw Data_OS_22'!$O$5:$O$4516)))</f>
        <v>B2</v>
      </c>
      <c r="Q1763" t="str">
        <f t="shared" si="59"/>
        <v>B2</v>
      </c>
      <c r="R1763" t="str">
        <f t="shared" si="60"/>
        <v>2013Motor Commercial</v>
      </c>
    </row>
    <row r="1764" spans="2:18" x14ac:dyDescent="0.35">
      <c r="B1764" s="40"/>
      <c r="C1764" s="45" t="s">
        <v>3687</v>
      </c>
      <c r="D1764" s="46">
        <v>44500</v>
      </c>
      <c r="E1764" s="46">
        <v>44501</v>
      </c>
      <c r="F1764" s="47" t="s">
        <v>3908</v>
      </c>
      <c r="G1764" s="48">
        <v>200000</v>
      </c>
      <c r="H1764" s="49">
        <v>45281</v>
      </c>
      <c r="I1764" s="44">
        <v>2021</v>
      </c>
      <c r="J1764" s="44">
        <v>2021</v>
      </c>
      <c r="K1764" s="44">
        <v>2023</v>
      </c>
      <c r="L1764" s="44" t="s">
        <v>3138</v>
      </c>
      <c r="M1764" s="44" t="s">
        <v>7295</v>
      </c>
      <c r="N1764" s="44">
        <v>0</v>
      </c>
      <c r="O1764" t="str">
        <f>IF(_xlfn.XLOOKUP(C1764,Raw_Data_OS_23!$C$7:$C$4518,Raw_Data_OS_23!$C$7:$C$4518,"New_Claim")="New_Claim",IF(_xlfn.XLOOKUP(C1764,'Raw Data_OS_22'!$C$5:$C$4516,'Raw Data_OS_22'!$C$5:$C$4516,"New_Claim")="New_Claim",IF(I1764=$O$1,"F1","F2"),"Considered"),"Considered")</f>
        <v>Considered</v>
      </c>
      <c r="P1764" t="str" cm="1">
        <f t="array" ref="P1764">_xlfn.IFS(O1764="F1","F1",O1764="F2","F2",O1764="Considered",_xlfn.XLOOKUP(C1764,Raw_Data_OS_23!$C$7:$C$4518,Raw_Data_OS_23!$N$7:$N$4518,_xlfn.XLOOKUP(Raw_Data_Paid_23!C1764,'Raw Data_OS_22'!$C$5:$C$4516,'Raw Data_OS_22'!$O$5:$O$4516)))</f>
        <v>B2</v>
      </c>
      <c r="Q1764" t="str">
        <f t="shared" si="59"/>
        <v>B2</v>
      </c>
      <c r="R1764" t="str">
        <f t="shared" si="60"/>
        <v>2021Motor Commercial</v>
      </c>
    </row>
    <row r="1765" spans="2:18" x14ac:dyDescent="0.35">
      <c r="B1765" s="40"/>
      <c r="C1765" s="45" t="s">
        <v>1243</v>
      </c>
      <c r="D1765" s="46">
        <v>42141</v>
      </c>
      <c r="E1765" s="46">
        <v>42152</v>
      </c>
      <c r="F1765" s="47" t="s">
        <v>3910</v>
      </c>
      <c r="G1765" s="48">
        <v>160535</v>
      </c>
      <c r="H1765" s="49">
        <v>45281</v>
      </c>
      <c r="I1765" s="44">
        <v>2015</v>
      </c>
      <c r="J1765" s="44">
        <v>2015</v>
      </c>
      <c r="K1765" s="44">
        <v>2023</v>
      </c>
      <c r="L1765" s="44" t="s">
        <v>1241</v>
      </c>
      <c r="M1765" s="44" t="s">
        <v>7295</v>
      </c>
      <c r="N1765" s="44">
        <v>0</v>
      </c>
      <c r="O1765" t="str">
        <f>IF(_xlfn.XLOOKUP(C1765,Raw_Data_OS_23!$C$7:$C$4518,Raw_Data_OS_23!$C$7:$C$4518,"New_Claim")="New_Claim",IF(_xlfn.XLOOKUP(C1765,'Raw Data_OS_22'!$C$5:$C$4516,'Raw Data_OS_22'!$C$5:$C$4516,"New_Claim")="New_Claim",IF(I1765=$O$1,"F1","F2"),"Considered"),"Considered")</f>
        <v>Considered</v>
      </c>
      <c r="P1765" t="str" cm="1">
        <f t="array" ref="P1765">_xlfn.IFS(O1765="F1","F1",O1765="F2","F2",O1765="Considered",_xlfn.XLOOKUP(C1765,Raw_Data_OS_23!$C$7:$C$4518,Raw_Data_OS_23!$N$7:$N$4518,_xlfn.XLOOKUP(Raw_Data_Paid_23!C1765,'Raw Data_OS_22'!$C$5:$C$4516,'Raw Data_OS_22'!$O$5:$O$4516)))</f>
        <v>B2</v>
      </c>
      <c r="Q1765" t="str">
        <f t="shared" si="59"/>
        <v>B2</v>
      </c>
      <c r="R1765" t="str">
        <f t="shared" si="60"/>
        <v>2015Motor Private</v>
      </c>
    </row>
    <row r="1766" spans="2:18" x14ac:dyDescent="0.35">
      <c r="B1766" s="40"/>
      <c r="C1766" s="45" t="s">
        <v>1243</v>
      </c>
      <c r="D1766" s="46">
        <v>42141</v>
      </c>
      <c r="E1766" s="46">
        <v>42152</v>
      </c>
      <c r="F1766" s="47" t="s">
        <v>3910</v>
      </c>
      <c r="G1766" s="48">
        <v>160535</v>
      </c>
      <c r="H1766" s="49">
        <v>45281</v>
      </c>
      <c r="I1766" s="44">
        <v>2015</v>
      </c>
      <c r="J1766" s="44">
        <v>2015</v>
      </c>
      <c r="K1766" s="44">
        <v>2023</v>
      </c>
      <c r="L1766" s="44" t="s">
        <v>1241</v>
      </c>
      <c r="M1766" s="44" t="s">
        <v>7295</v>
      </c>
      <c r="N1766" s="44">
        <v>0</v>
      </c>
      <c r="O1766" t="str">
        <f>IF(_xlfn.XLOOKUP(C1766,Raw_Data_OS_23!$C$7:$C$4518,Raw_Data_OS_23!$C$7:$C$4518,"New_Claim")="New_Claim",IF(_xlfn.XLOOKUP(C1766,'Raw Data_OS_22'!$C$5:$C$4516,'Raw Data_OS_22'!$C$5:$C$4516,"New_Claim")="New_Claim",IF(I1766=$O$1,"F1","F2"),"Considered"),"Considered")</f>
        <v>Considered</v>
      </c>
      <c r="P1766" t="str" cm="1">
        <f t="array" ref="P1766">_xlfn.IFS(O1766="F1","F1",O1766="F2","F2",O1766="Considered",_xlfn.XLOOKUP(C1766,Raw_Data_OS_23!$C$7:$C$4518,Raw_Data_OS_23!$N$7:$N$4518,_xlfn.XLOOKUP(Raw_Data_Paid_23!C1766,'Raw Data_OS_22'!$C$5:$C$4516,'Raw Data_OS_22'!$O$5:$O$4516)))</f>
        <v>B2</v>
      </c>
      <c r="Q1766" t="str">
        <f t="shared" si="59"/>
        <v>B2</v>
      </c>
      <c r="R1766" t="str">
        <f t="shared" si="60"/>
        <v>2015Motor Private</v>
      </c>
    </row>
    <row r="1767" spans="2:18" x14ac:dyDescent="0.35">
      <c r="B1767" s="40"/>
      <c r="C1767" s="45" t="s">
        <v>1261</v>
      </c>
      <c r="D1767" s="46">
        <v>43091</v>
      </c>
      <c r="E1767" s="46">
        <v>43438</v>
      </c>
      <c r="F1767" s="47" t="s">
        <v>3908</v>
      </c>
      <c r="G1767" s="48">
        <v>157155</v>
      </c>
      <c r="H1767" s="49">
        <v>45281</v>
      </c>
      <c r="I1767" s="44">
        <v>2017</v>
      </c>
      <c r="J1767" s="44">
        <v>2018</v>
      </c>
      <c r="K1767" s="44">
        <v>2023</v>
      </c>
      <c r="L1767" s="44" t="s">
        <v>671</v>
      </c>
      <c r="M1767" s="44" t="s">
        <v>7295</v>
      </c>
      <c r="N1767" s="44">
        <v>0</v>
      </c>
      <c r="O1767" t="str">
        <f>IF(_xlfn.XLOOKUP(C1767,Raw_Data_OS_23!$C$7:$C$4518,Raw_Data_OS_23!$C$7:$C$4518,"New_Claim")="New_Claim",IF(_xlfn.XLOOKUP(C1767,'Raw Data_OS_22'!$C$5:$C$4516,'Raw Data_OS_22'!$C$5:$C$4516,"New_Claim")="New_Claim",IF(I1767=$O$1,"F1","F2"),"Considered"),"Considered")</f>
        <v>Considered</v>
      </c>
      <c r="P1767" t="str" cm="1">
        <f t="array" ref="P1767">_xlfn.IFS(O1767="F1","F1",O1767="F2","F2",O1767="Considered",_xlfn.XLOOKUP(C1767,Raw_Data_OS_23!$C$7:$C$4518,Raw_Data_OS_23!$N$7:$N$4518,_xlfn.XLOOKUP(Raw_Data_Paid_23!C1767,'Raw Data_OS_22'!$C$5:$C$4516,'Raw Data_OS_22'!$O$5:$O$4516)))</f>
        <v>B2</v>
      </c>
      <c r="Q1767" t="str">
        <f t="shared" si="59"/>
        <v>B2</v>
      </c>
      <c r="R1767" t="str">
        <f t="shared" si="60"/>
        <v>2017Motor Commercial</v>
      </c>
    </row>
    <row r="1768" spans="2:18" x14ac:dyDescent="0.35">
      <c r="B1768" s="40"/>
      <c r="C1768" s="45" t="s">
        <v>1261</v>
      </c>
      <c r="D1768" s="46">
        <v>43091</v>
      </c>
      <c r="E1768" s="46">
        <v>43438</v>
      </c>
      <c r="F1768" s="47" t="s">
        <v>3908</v>
      </c>
      <c r="G1768" s="48">
        <v>157155</v>
      </c>
      <c r="H1768" s="49">
        <v>45281</v>
      </c>
      <c r="I1768" s="44">
        <v>2017</v>
      </c>
      <c r="J1768" s="44">
        <v>2018</v>
      </c>
      <c r="K1768" s="44">
        <v>2023</v>
      </c>
      <c r="L1768" s="44" t="s">
        <v>671</v>
      </c>
      <c r="M1768" s="44" t="s">
        <v>7295</v>
      </c>
      <c r="N1768" s="44">
        <v>0</v>
      </c>
      <c r="O1768" t="str">
        <f>IF(_xlfn.XLOOKUP(C1768,Raw_Data_OS_23!$C$7:$C$4518,Raw_Data_OS_23!$C$7:$C$4518,"New_Claim")="New_Claim",IF(_xlfn.XLOOKUP(C1768,'Raw Data_OS_22'!$C$5:$C$4516,'Raw Data_OS_22'!$C$5:$C$4516,"New_Claim")="New_Claim",IF(I1768=$O$1,"F1","F2"),"Considered"),"Considered")</f>
        <v>Considered</v>
      </c>
      <c r="P1768" t="str" cm="1">
        <f t="array" ref="P1768">_xlfn.IFS(O1768="F1","F1",O1768="F2","F2",O1768="Considered",_xlfn.XLOOKUP(C1768,Raw_Data_OS_23!$C$7:$C$4518,Raw_Data_OS_23!$N$7:$N$4518,_xlfn.XLOOKUP(Raw_Data_Paid_23!C1768,'Raw Data_OS_22'!$C$5:$C$4516,'Raw Data_OS_22'!$O$5:$O$4516)))</f>
        <v>B2</v>
      </c>
      <c r="Q1768" t="str">
        <f t="shared" si="59"/>
        <v>B2</v>
      </c>
      <c r="R1768" t="str">
        <f t="shared" si="60"/>
        <v>2017Motor Commercial</v>
      </c>
    </row>
    <row r="1769" spans="2:18" x14ac:dyDescent="0.35">
      <c r="B1769" s="40"/>
      <c r="C1769" s="45" t="s">
        <v>1261</v>
      </c>
      <c r="D1769" s="46">
        <v>43091</v>
      </c>
      <c r="E1769" s="46">
        <v>43438</v>
      </c>
      <c r="F1769" s="47" t="s">
        <v>3908</v>
      </c>
      <c r="G1769" s="48">
        <v>157155</v>
      </c>
      <c r="H1769" s="49">
        <v>45281</v>
      </c>
      <c r="I1769" s="44">
        <v>2017</v>
      </c>
      <c r="J1769" s="44">
        <v>2018</v>
      </c>
      <c r="K1769" s="44">
        <v>2023</v>
      </c>
      <c r="L1769" s="44" t="s">
        <v>671</v>
      </c>
      <c r="M1769" s="44" t="s">
        <v>7295</v>
      </c>
      <c r="N1769" s="44">
        <v>0</v>
      </c>
      <c r="O1769" t="str">
        <f>IF(_xlfn.XLOOKUP(C1769,Raw_Data_OS_23!$C$7:$C$4518,Raw_Data_OS_23!$C$7:$C$4518,"New_Claim")="New_Claim",IF(_xlfn.XLOOKUP(C1769,'Raw Data_OS_22'!$C$5:$C$4516,'Raw Data_OS_22'!$C$5:$C$4516,"New_Claim")="New_Claim",IF(I1769=$O$1,"F1","F2"),"Considered"),"Considered")</f>
        <v>Considered</v>
      </c>
      <c r="P1769" t="str" cm="1">
        <f t="array" ref="P1769">_xlfn.IFS(O1769="F1","F1",O1769="F2","F2",O1769="Considered",_xlfn.XLOOKUP(C1769,Raw_Data_OS_23!$C$7:$C$4518,Raw_Data_OS_23!$N$7:$N$4518,_xlfn.XLOOKUP(Raw_Data_Paid_23!C1769,'Raw Data_OS_22'!$C$5:$C$4516,'Raw Data_OS_22'!$O$5:$O$4516)))</f>
        <v>B2</v>
      </c>
      <c r="Q1769" t="str">
        <f t="shared" si="59"/>
        <v>B2</v>
      </c>
      <c r="R1769" t="str">
        <f t="shared" si="60"/>
        <v>2017Motor Commercial</v>
      </c>
    </row>
    <row r="1770" spans="2:18" x14ac:dyDescent="0.35">
      <c r="B1770" s="40"/>
      <c r="C1770" s="45" t="s">
        <v>1261</v>
      </c>
      <c r="D1770" s="46">
        <v>43091</v>
      </c>
      <c r="E1770" s="46">
        <v>43438</v>
      </c>
      <c r="F1770" s="47" t="s">
        <v>3908</v>
      </c>
      <c r="G1770" s="48">
        <v>157155</v>
      </c>
      <c r="H1770" s="49">
        <v>45281</v>
      </c>
      <c r="I1770" s="44">
        <v>2017</v>
      </c>
      <c r="J1770" s="44">
        <v>2018</v>
      </c>
      <c r="K1770" s="44">
        <v>2023</v>
      </c>
      <c r="L1770" s="44" t="s">
        <v>671</v>
      </c>
      <c r="M1770" s="44" t="s">
        <v>7295</v>
      </c>
      <c r="N1770" s="44">
        <v>0</v>
      </c>
      <c r="O1770" t="str">
        <f>IF(_xlfn.XLOOKUP(C1770,Raw_Data_OS_23!$C$7:$C$4518,Raw_Data_OS_23!$C$7:$C$4518,"New_Claim")="New_Claim",IF(_xlfn.XLOOKUP(C1770,'Raw Data_OS_22'!$C$5:$C$4516,'Raw Data_OS_22'!$C$5:$C$4516,"New_Claim")="New_Claim",IF(I1770=$O$1,"F1","F2"),"Considered"),"Considered")</f>
        <v>Considered</v>
      </c>
      <c r="P1770" t="str" cm="1">
        <f t="array" ref="P1770">_xlfn.IFS(O1770="F1","F1",O1770="F2","F2",O1770="Considered",_xlfn.XLOOKUP(C1770,Raw_Data_OS_23!$C$7:$C$4518,Raw_Data_OS_23!$N$7:$N$4518,_xlfn.XLOOKUP(Raw_Data_Paid_23!C1770,'Raw Data_OS_22'!$C$5:$C$4516,'Raw Data_OS_22'!$O$5:$O$4516)))</f>
        <v>B2</v>
      </c>
      <c r="Q1770" t="str">
        <f t="shared" si="59"/>
        <v>B2</v>
      </c>
      <c r="R1770" t="str">
        <f t="shared" si="60"/>
        <v>2017Motor Commercial</v>
      </c>
    </row>
    <row r="1771" spans="2:18" x14ac:dyDescent="0.35">
      <c r="B1771" s="40"/>
      <c r="C1771" s="45" t="s">
        <v>1261</v>
      </c>
      <c r="D1771" s="46">
        <v>43091</v>
      </c>
      <c r="E1771" s="46">
        <v>43438</v>
      </c>
      <c r="F1771" s="47" t="s">
        <v>3908</v>
      </c>
      <c r="G1771" s="48">
        <v>157155</v>
      </c>
      <c r="H1771" s="49">
        <v>45281</v>
      </c>
      <c r="I1771" s="44">
        <v>2017</v>
      </c>
      <c r="J1771" s="44">
        <v>2018</v>
      </c>
      <c r="K1771" s="44">
        <v>2023</v>
      </c>
      <c r="L1771" s="44" t="s">
        <v>671</v>
      </c>
      <c r="M1771" s="44" t="s">
        <v>7295</v>
      </c>
      <c r="N1771" s="44">
        <v>0</v>
      </c>
      <c r="O1771" t="str">
        <f>IF(_xlfn.XLOOKUP(C1771,Raw_Data_OS_23!$C$7:$C$4518,Raw_Data_OS_23!$C$7:$C$4518,"New_Claim")="New_Claim",IF(_xlfn.XLOOKUP(C1771,'Raw Data_OS_22'!$C$5:$C$4516,'Raw Data_OS_22'!$C$5:$C$4516,"New_Claim")="New_Claim",IF(I1771=$O$1,"F1","F2"),"Considered"),"Considered")</f>
        <v>Considered</v>
      </c>
      <c r="P1771" t="str" cm="1">
        <f t="array" ref="P1771">_xlfn.IFS(O1771="F1","F1",O1771="F2","F2",O1771="Considered",_xlfn.XLOOKUP(C1771,Raw_Data_OS_23!$C$7:$C$4518,Raw_Data_OS_23!$N$7:$N$4518,_xlfn.XLOOKUP(Raw_Data_Paid_23!C1771,'Raw Data_OS_22'!$C$5:$C$4516,'Raw Data_OS_22'!$O$5:$O$4516)))</f>
        <v>B2</v>
      </c>
      <c r="Q1771" t="str">
        <f t="shared" si="59"/>
        <v>B2</v>
      </c>
      <c r="R1771" t="str">
        <f t="shared" si="60"/>
        <v>2017Motor Commercial</v>
      </c>
    </row>
    <row r="1772" spans="2:18" x14ac:dyDescent="0.35">
      <c r="B1772" s="40"/>
      <c r="C1772" s="45" t="s">
        <v>1261</v>
      </c>
      <c r="D1772" s="46">
        <v>43091</v>
      </c>
      <c r="E1772" s="46">
        <v>43438</v>
      </c>
      <c r="F1772" s="47" t="s">
        <v>3908</v>
      </c>
      <c r="G1772" s="48">
        <v>157155</v>
      </c>
      <c r="H1772" s="49">
        <v>45281</v>
      </c>
      <c r="I1772" s="44">
        <v>2017</v>
      </c>
      <c r="J1772" s="44">
        <v>2018</v>
      </c>
      <c r="K1772" s="44">
        <v>2023</v>
      </c>
      <c r="L1772" s="44" t="s">
        <v>671</v>
      </c>
      <c r="M1772" s="44" t="s">
        <v>7295</v>
      </c>
      <c r="N1772" s="44">
        <v>0</v>
      </c>
      <c r="O1772" t="str">
        <f>IF(_xlfn.XLOOKUP(C1772,Raw_Data_OS_23!$C$7:$C$4518,Raw_Data_OS_23!$C$7:$C$4518,"New_Claim")="New_Claim",IF(_xlfn.XLOOKUP(C1772,'Raw Data_OS_22'!$C$5:$C$4516,'Raw Data_OS_22'!$C$5:$C$4516,"New_Claim")="New_Claim",IF(I1772=$O$1,"F1","F2"),"Considered"),"Considered")</f>
        <v>Considered</v>
      </c>
      <c r="P1772" t="str" cm="1">
        <f t="array" ref="P1772">_xlfn.IFS(O1772="F1","F1",O1772="F2","F2",O1772="Considered",_xlfn.XLOOKUP(C1772,Raw_Data_OS_23!$C$7:$C$4518,Raw_Data_OS_23!$N$7:$N$4518,_xlfn.XLOOKUP(Raw_Data_Paid_23!C1772,'Raw Data_OS_22'!$C$5:$C$4516,'Raw Data_OS_22'!$O$5:$O$4516)))</f>
        <v>B2</v>
      </c>
      <c r="Q1772" t="str">
        <f t="shared" si="59"/>
        <v>B2</v>
      </c>
      <c r="R1772" t="str">
        <f t="shared" si="60"/>
        <v>2017Motor Commercial</v>
      </c>
    </row>
    <row r="1773" spans="2:18" x14ac:dyDescent="0.35">
      <c r="B1773" s="40"/>
      <c r="C1773" s="45" t="s">
        <v>1261</v>
      </c>
      <c r="D1773" s="46">
        <v>43091</v>
      </c>
      <c r="E1773" s="46">
        <v>43438</v>
      </c>
      <c r="F1773" s="47" t="s">
        <v>3908</v>
      </c>
      <c r="G1773" s="48">
        <v>157155</v>
      </c>
      <c r="H1773" s="49">
        <v>45281</v>
      </c>
      <c r="I1773" s="44">
        <v>2017</v>
      </c>
      <c r="J1773" s="44">
        <v>2018</v>
      </c>
      <c r="K1773" s="44">
        <v>2023</v>
      </c>
      <c r="L1773" s="44" t="s">
        <v>671</v>
      </c>
      <c r="M1773" s="44" t="s">
        <v>7295</v>
      </c>
      <c r="N1773" s="44">
        <v>0</v>
      </c>
      <c r="O1773" t="str">
        <f>IF(_xlfn.XLOOKUP(C1773,Raw_Data_OS_23!$C$7:$C$4518,Raw_Data_OS_23!$C$7:$C$4518,"New_Claim")="New_Claim",IF(_xlfn.XLOOKUP(C1773,'Raw Data_OS_22'!$C$5:$C$4516,'Raw Data_OS_22'!$C$5:$C$4516,"New_Claim")="New_Claim",IF(I1773=$O$1,"F1","F2"),"Considered"),"Considered")</f>
        <v>Considered</v>
      </c>
      <c r="P1773" t="str" cm="1">
        <f t="array" ref="P1773">_xlfn.IFS(O1773="F1","F1",O1773="F2","F2",O1773="Considered",_xlfn.XLOOKUP(C1773,Raw_Data_OS_23!$C$7:$C$4518,Raw_Data_OS_23!$N$7:$N$4518,_xlfn.XLOOKUP(Raw_Data_Paid_23!C1773,'Raw Data_OS_22'!$C$5:$C$4516,'Raw Data_OS_22'!$O$5:$O$4516)))</f>
        <v>B2</v>
      </c>
      <c r="Q1773" t="str">
        <f t="shared" si="59"/>
        <v>B2</v>
      </c>
      <c r="R1773" t="str">
        <f t="shared" si="60"/>
        <v>2017Motor Commercial</v>
      </c>
    </row>
    <row r="1774" spans="2:18" x14ac:dyDescent="0.35">
      <c r="B1774" s="40"/>
      <c r="C1774" s="45" t="s">
        <v>87</v>
      </c>
      <c r="D1774" s="46">
        <v>44127</v>
      </c>
      <c r="E1774" s="46">
        <v>44130</v>
      </c>
      <c r="F1774" s="47" t="s">
        <v>3910</v>
      </c>
      <c r="G1774" s="48">
        <v>109723</v>
      </c>
      <c r="H1774" s="49">
        <v>45281</v>
      </c>
      <c r="I1774" s="44">
        <v>2020</v>
      </c>
      <c r="J1774" s="44">
        <v>2020</v>
      </c>
      <c r="K1774" s="44">
        <v>2023</v>
      </c>
      <c r="L1774" s="44" t="s">
        <v>11</v>
      </c>
      <c r="M1774" s="44" t="s">
        <v>7295</v>
      </c>
      <c r="N1774" s="44">
        <v>0</v>
      </c>
      <c r="O1774" t="str">
        <f>IF(_xlfn.XLOOKUP(C1774,Raw_Data_OS_23!$C$7:$C$4518,Raw_Data_OS_23!$C$7:$C$4518,"New_Claim")="New_Claim",IF(_xlfn.XLOOKUP(C1774,'Raw Data_OS_22'!$C$5:$C$4516,'Raw Data_OS_22'!$C$5:$C$4516,"New_Claim")="New_Claim",IF(I1774=$O$1,"F1","F2"),"Considered"),"Considered")</f>
        <v>Considered</v>
      </c>
      <c r="P1774" t="str" cm="1">
        <f t="array" ref="P1774">_xlfn.IFS(O1774="F1","F1",O1774="F2","F2",O1774="Considered",_xlfn.XLOOKUP(C1774,Raw_Data_OS_23!$C$7:$C$4518,Raw_Data_OS_23!$N$7:$N$4518,_xlfn.XLOOKUP(Raw_Data_Paid_23!C1774,'Raw Data_OS_22'!$C$5:$C$4516,'Raw Data_OS_22'!$O$5:$O$4516)))</f>
        <v>B2</v>
      </c>
      <c r="Q1774" t="str">
        <f t="shared" si="59"/>
        <v>B2</v>
      </c>
      <c r="R1774" t="str">
        <f t="shared" si="60"/>
        <v>2020Motor Private</v>
      </c>
    </row>
    <row r="1775" spans="2:18" x14ac:dyDescent="0.35">
      <c r="B1775" s="40"/>
      <c r="C1775" s="45" t="s">
        <v>3851</v>
      </c>
      <c r="D1775" s="46">
        <v>44556</v>
      </c>
      <c r="E1775" s="46">
        <v>44558</v>
      </c>
      <c r="F1775" s="47" t="s">
        <v>3908</v>
      </c>
      <c r="G1775" s="48">
        <v>157653</v>
      </c>
      <c r="H1775" s="49">
        <v>45281</v>
      </c>
      <c r="I1775" s="44">
        <v>2021</v>
      </c>
      <c r="J1775" s="44">
        <v>2021</v>
      </c>
      <c r="K1775" s="44">
        <v>2023</v>
      </c>
      <c r="L1775" s="44" t="s">
        <v>3138</v>
      </c>
      <c r="M1775" s="44" t="s">
        <v>7295</v>
      </c>
      <c r="N1775" s="44">
        <v>0</v>
      </c>
      <c r="O1775" t="str">
        <f>IF(_xlfn.XLOOKUP(C1775,Raw_Data_OS_23!$C$7:$C$4518,Raw_Data_OS_23!$C$7:$C$4518,"New_Claim")="New_Claim",IF(_xlfn.XLOOKUP(C1775,'Raw Data_OS_22'!$C$5:$C$4516,'Raw Data_OS_22'!$C$5:$C$4516,"New_Claim")="New_Claim",IF(I1775=$O$1,"F1","F2"),"Considered"),"Considered")</f>
        <v>Considered</v>
      </c>
      <c r="P1775" t="str" cm="1">
        <f t="array" ref="P1775">_xlfn.IFS(O1775="F1","F1",O1775="F2","F2",O1775="Considered",_xlfn.XLOOKUP(C1775,Raw_Data_OS_23!$C$7:$C$4518,Raw_Data_OS_23!$N$7:$N$4518,_xlfn.XLOOKUP(Raw_Data_Paid_23!C1775,'Raw Data_OS_22'!$C$5:$C$4516,'Raw Data_OS_22'!$O$5:$O$4516)))</f>
        <v>B2</v>
      </c>
      <c r="Q1775" t="str">
        <f t="shared" si="59"/>
        <v>B2</v>
      </c>
      <c r="R1775" t="str">
        <f t="shared" si="60"/>
        <v>2021Motor Commercial</v>
      </c>
    </row>
    <row r="1776" spans="2:18" x14ac:dyDescent="0.35">
      <c r="B1776" s="40"/>
      <c r="C1776" s="45" t="s">
        <v>3851</v>
      </c>
      <c r="D1776" s="46">
        <v>44556</v>
      </c>
      <c r="E1776" s="46">
        <v>44558</v>
      </c>
      <c r="F1776" s="47" t="s">
        <v>3908</v>
      </c>
      <c r="G1776" s="48">
        <v>157653</v>
      </c>
      <c r="H1776" s="49">
        <v>45281</v>
      </c>
      <c r="I1776" s="44">
        <v>2021</v>
      </c>
      <c r="J1776" s="44">
        <v>2021</v>
      </c>
      <c r="K1776" s="44">
        <v>2023</v>
      </c>
      <c r="L1776" s="44" t="s">
        <v>3138</v>
      </c>
      <c r="M1776" s="44" t="s">
        <v>7295</v>
      </c>
      <c r="N1776" s="44">
        <v>0</v>
      </c>
      <c r="O1776" t="str">
        <f>IF(_xlfn.XLOOKUP(C1776,Raw_Data_OS_23!$C$7:$C$4518,Raw_Data_OS_23!$C$7:$C$4518,"New_Claim")="New_Claim",IF(_xlfn.XLOOKUP(C1776,'Raw Data_OS_22'!$C$5:$C$4516,'Raw Data_OS_22'!$C$5:$C$4516,"New_Claim")="New_Claim",IF(I1776=$O$1,"F1","F2"),"Considered"),"Considered")</f>
        <v>Considered</v>
      </c>
      <c r="P1776" t="str" cm="1">
        <f t="array" ref="P1776">_xlfn.IFS(O1776="F1","F1",O1776="F2","F2",O1776="Considered",_xlfn.XLOOKUP(C1776,Raw_Data_OS_23!$C$7:$C$4518,Raw_Data_OS_23!$N$7:$N$4518,_xlfn.XLOOKUP(Raw_Data_Paid_23!C1776,'Raw Data_OS_22'!$C$5:$C$4516,'Raw Data_OS_22'!$O$5:$O$4516)))</f>
        <v>B2</v>
      </c>
      <c r="Q1776" t="str">
        <f t="shared" si="59"/>
        <v>B2</v>
      </c>
      <c r="R1776" t="str">
        <f t="shared" si="60"/>
        <v>2021Motor Commercial</v>
      </c>
    </row>
    <row r="1777" spans="2:18" x14ac:dyDescent="0.35">
      <c r="B1777" s="40"/>
      <c r="C1777" s="45" t="s">
        <v>3779</v>
      </c>
      <c r="D1777" s="46">
        <v>44528</v>
      </c>
      <c r="E1777" s="46">
        <v>44530</v>
      </c>
      <c r="F1777" s="47" t="s">
        <v>3908</v>
      </c>
      <c r="G1777" s="48">
        <v>120000</v>
      </c>
      <c r="H1777" s="49">
        <v>45281</v>
      </c>
      <c r="I1777" s="44">
        <v>2021</v>
      </c>
      <c r="J1777" s="44">
        <v>2021</v>
      </c>
      <c r="K1777" s="44">
        <v>2023</v>
      </c>
      <c r="L1777" s="44" t="s">
        <v>3138</v>
      </c>
      <c r="M1777" s="44" t="s">
        <v>7295</v>
      </c>
      <c r="N1777" s="44">
        <v>0</v>
      </c>
      <c r="O1777" t="str">
        <f>IF(_xlfn.XLOOKUP(C1777,Raw_Data_OS_23!$C$7:$C$4518,Raw_Data_OS_23!$C$7:$C$4518,"New_Claim")="New_Claim",IF(_xlfn.XLOOKUP(C1777,'Raw Data_OS_22'!$C$5:$C$4516,'Raw Data_OS_22'!$C$5:$C$4516,"New_Claim")="New_Claim",IF(I1777=$O$1,"F1","F2"),"Considered"),"Considered")</f>
        <v>Considered</v>
      </c>
      <c r="P1777" t="str" cm="1">
        <f t="array" ref="P1777">_xlfn.IFS(O1777="F1","F1",O1777="F2","F2",O1777="Considered",_xlfn.XLOOKUP(C1777,Raw_Data_OS_23!$C$7:$C$4518,Raw_Data_OS_23!$N$7:$N$4518,_xlfn.XLOOKUP(Raw_Data_Paid_23!C1777,'Raw Data_OS_22'!$C$5:$C$4516,'Raw Data_OS_22'!$O$5:$O$4516)))</f>
        <v>B2</v>
      </c>
      <c r="Q1777" t="str">
        <f t="shared" si="59"/>
        <v>B2</v>
      </c>
      <c r="R1777" t="str">
        <f t="shared" si="60"/>
        <v>2021Motor Commercial</v>
      </c>
    </row>
    <row r="1778" spans="2:18" x14ac:dyDescent="0.35">
      <c r="B1778" s="40"/>
      <c r="C1778" s="45" t="s">
        <v>3779</v>
      </c>
      <c r="D1778" s="46">
        <v>44528</v>
      </c>
      <c r="E1778" s="46">
        <v>44530</v>
      </c>
      <c r="F1778" s="47" t="s">
        <v>3908</v>
      </c>
      <c r="G1778" s="48">
        <v>119172</v>
      </c>
      <c r="H1778" s="49">
        <v>45281</v>
      </c>
      <c r="I1778" s="44">
        <v>2021</v>
      </c>
      <c r="J1778" s="44">
        <v>2021</v>
      </c>
      <c r="K1778" s="44">
        <v>2023</v>
      </c>
      <c r="L1778" s="44" t="s">
        <v>3138</v>
      </c>
      <c r="M1778" s="44" t="s">
        <v>7295</v>
      </c>
      <c r="N1778" s="44">
        <v>0</v>
      </c>
      <c r="O1778" t="str">
        <f>IF(_xlfn.XLOOKUP(C1778,Raw_Data_OS_23!$C$7:$C$4518,Raw_Data_OS_23!$C$7:$C$4518,"New_Claim")="New_Claim",IF(_xlfn.XLOOKUP(C1778,'Raw Data_OS_22'!$C$5:$C$4516,'Raw Data_OS_22'!$C$5:$C$4516,"New_Claim")="New_Claim",IF(I1778=$O$1,"F1","F2"),"Considered"),"Considered")</f>
        <v>Considered</v>
      </c>
      <c r="P1778" t="str" cm="1">
        <f t="array" ref="P1778">_xlfn.IFS(O1778="F1","F1",O1778="F2","F2",O1778="Considered",_xlfn.XLOOKUP(C1778,Raw_Data_OS_23!$C$7:$C$4518,Raw_Data_OS_23!$N$7:$N$4518,_xlfn.XLOOKUP(Raw_Data_Paid_23!C1778,'Raw Data_OS_22'!$C$5:$C$4516,'Raw Data_OS_22'!$O$5:$O$4516)))</f>
        <v>B2</v>
      </c>
      <c r="Q1778" t="str">
        <f t="shared" si="59"/>
        <v>B2</v>
      </c>
      <c r="R1778" t="str">
        <f t="shared" si="60"/>
        <v>2021Motor Commercial</v>
      </c>
    </row>
    <row r="1779" spans="2:18" x14ac:dyDescent="0.35">
      <c r="B1779" s="40"/>
      <c r="C1779" s="45" t="s">
        <v>3042</v>
      </c>
      <c r="D1779" s="46">
        <v>44325</v>
      </c>
      <c r="E1779" s="46">
        <v>44350</v>
      </c>
      <c r="F1779" s="47" t="s">
        <v>3908</v>
      </c>
      <c r="G1779" s="48">
        <v>155000</v>
      </c>
      <c r="H1779" s="49">
        <v>45281</v>
      </c>
      <c r="I1779" s="44">
        <v>2021</v>
      </c>
      <c r="J1779" s="44">
        <v>2021</v>
      </c>
      <c r="K1779" s="44">
        <v>2023</v>
      </c>
      <c r="L1779" s="44" t="s">
        <v>2250</v>
      </c>
      <c r="M1779" s="44" t="s">
        <v>7295</v>
      </c>
      <c r="N1779" s="44">
        <v>0</v>
      </c>
      <c r="O1779" t="str">
        <f>IF(_xlfn.XLOOKUP(C1779,Raw_Data_OS_23!$C$7:$C$4518,Raw_Data_OS_23!$C$7:$C$4518,"New_Claim")="New_Claim",IF(_xlfn.XLOOKUP(C1779,'Raw Data_OS_22'!$C$5:$C$4516,'Raw Data_OS_22'!$C$5:$C$4516,"New_Claim")="New_Claim",IF(I1779=$O$1,"F1","F2"),"Considered"),"Considered")</f>
        <v>Considered</v>
      </c>
      <c r="P1779" t="str" cm="1">
        <f t="array" ref="P1779">_xlfn.IFS(O1779="F1","F1",O1779="F2","F2",O1779="Considered",_xlfn.XLOOKUP(C1779,Raw_Data_OS_23!$C$7:$C$4518,Raw_Data_OS_23!$N$7:$N$4518,_xlfn.XLOOKUP(Raw_Data_Paid_23!C1779,'Raw Data_OS_22'!$C$5:$C$4516,'Raw Data_OS_22'!$O$5:$O$4516)))</f>
        <v>B2</v>
      </c>
      <c r="Q1779" t="str">
        <f t="shared" si="59"/>
        <v>B2</v>
      </c>
      <c r="R1779" t="str">
        <f t="shared" si="60"/>
        <v>2021Motor Commercial</v>
      </c>
    </row>
    <row r="1780" spans="2:18" x14ac:dyDescent="0.35">
      <c r="B1780" s="40"/>
      <c r="C1780" s="45" t="s">
        <v>1168</v>
      </c>
      <c r="D1780" s="46">
        <v>44157</v>
      </c>
      <c r="E1780" s="46">
        <v>44157</v>
      </c>
      <c r="F1780" s="47" t="s">
        <v>3908</v>
      </c>
      <c r="G1780" s="48">
        <v>53240</v>
      </c>
      <c r="H1780" s="49">
        <v>45281</v>
      </c>
      <c r="I1780" s="44">
        <v>2020</v>
      </c>
      <c r="J1780" s="44">
        <v>2020</v>
      </c>
      <c r="K1780" s="44">
        <v>2023</v>
      </c>
      <c r="L1780" s="44" t="s">
        <v>11</v>
      </c>
      <c r="M1780" s="44" t="s">
        <v>7295</v>
      </c>
      <c r="N1780" s="44">
        <v>0</v>
      </c>
      <c r="O1780" t="str">
        <f>IF(_xlfn.XLOOKUP(C1780,Raw_Data_OS_23!$C$7:$C$4518,Raw_Data_OS_23!$C$7:$C$4518,"New_Claim")="New_Claim",IF(_xlfn.XLOOKUP(C1780,'Raw Data_OS_22'!$C$5:$C$4516,'Raw Data_OS_22'!$C$5:$C$4516,"New_Claim")="New_Claim",IF(I1780=$O$1,"F1","F2"),"Considered"),"Considered")</f>
        <v>Considered</v>
      </c>
      <c r="P1780" t="str" cm="1">
        <f t="array" ref="P1780">_xlfn.IFS(O1780="F1","F1",O1780="F2","F2",O1780="Considered",_xlfn.XLOOKUP(C1780,Raw_Data_OS_23!$C$7:$C$4518,Raw_Data_OS_23!$N$7:$N$4518,_xlfn.XLOOKUP(Raw_Data_Paid_23!C1780,'Raw Data_OS_22'!$C$5:$C$4516,'Raw Data_OS_22'!$O$5:$O$4516)))</f>
        <v>B2</v>
      </c>
      <c r="Q1780" t="str">
        <f t="shared" si="59"/>
        <v>B2</v>
      </c>
      <c r="R1780" t="str">
        <f t="shared" si="60"/>
        <v>2020Motor Commercial</v>
      </c>
    </row>
    <row r="1781" spans="2:18" x14ac:dyDescent="0.35">
      <c r="B1781" s="40"/>
      <c r="C1781" s="45" t="s">
        <v>1168</v>
      </c>
      <c r="D1781" s="46">
        <v>44157</v>
      </c>
      <c r="E1781" s="46">
        <v>44157</v>
      </c>
      <c r="F1781" s="47" t="s">
        <v>3908</v>
      </c>
      <c r="G1781" s="48">
        <v>100000</v>
      </c>
      <c r="H1781" s="49">
        <v>45281</v>
      </c>
      <c r="I1781" s="44">
        <v>2020</v>
      </c>
      <c r="J1781" s="44">
        <v>2020</v>
      </c>
      <c r="K1781" s="44">
        <v>2023</v>
      </c>
      <c r="L1781" s="44" t="s">
        <v>11</v>
      </c>
      <c r="M1781" s="44" t="s">
        <v>7295</v>
      </c>
      <c r="N1781" s="44">
        <v>0</v>
      </c>
      <c r="O1781" t="str">
        <f>IF(_xlfn.XLOOKUP(C1781,Raw_Data_OS_23!$C$7:$C$4518,Raw_Data_OS_23!$C$7:$C$4518,"New_Claim")="New_Claim",IF(_xlfn.XLOOKUP(C1781,'Raw Data_OS_22'!$C$5:$C$4516,'Raw Data_OS_22'!$C$5:$C$4516,"New_Claim")="New_Claim",IF(I1781=$O$1,"F1","F2"),"Considered"),"Considered")</f>
        <v>Considered</v>
      </c>
      <c r="P1781" t="str" cm="1">
        <f t="array" ref="P1781">_xlfn.IFS(O1781="F1","F1",O1781="F2","F2",O1781="Considered",_xlfn.XLOOKUP(C1781,Raw_Data_OS_23!$C$7:$C$4518,Raw_Data_OS_23!$N$7:$N$4518,_xlfn.XLOOKUP(Raw_Data_Paid_23!C1781,'Raw Data_OS_22'!$C$5:$C$4516,'Raw Data_OS_22'!$O$5:$O$4516)))</f>
        <v>B2</v>
      </c>
      <c r="Q1781" t="str">
        <f t="shared" si="59"/>
        <v>B2</v>
      </c>
      <c r="R1781" t="str">
        <f t="shared" si="60"/>
        <v>2020Motor Commercial</v>
      </c>
    </row>
    <row r="1782" spans="2:18" x14ac:dyDescent="0.35">
      <c r="B1782" s="40"/>
      <c r="C1782" s="45" t="s">
        <v>1168</v>
      </c>
      <c r="D1782" s="46">
        <v>44157</v>
      </c>
      <c r="E1782" s="46">
        <v>44157</v>
      </c>
      <c r="F1782" s="47" t="s">
        <v>3908</v>
      </c>
      <c r="G1782" s="48">
        <v>100000</v>
      </c>
      <c r="H1782" s="49">
        <v>45281</v>
      </c>
      <c r="I1782" s="44">
        <v>2020</v>
      </c>
      <c r="J1782" s="44">
        <v>2020</v>
      </c>
      <c r="K1782" s="44">
        <v>2023</v>
      </c>
      <c r="L1782" s="44" t="s">
        <v>11</v>
      </c>
      <c r="M1782" s="44" t="s">
        <v>7295</v>
      </c>
      <c r="N1782" s="44">
        <v>0</v>
      </c>
      <c r="O1782" t="str">
        <f>IF(_xlfn.XLOOKUP(C1782,Raw_Data_OS_23!$C$7:$C$4518,Raw_Data_OS_23!$C$7:$C$4518,"New_Claim")="New_Claim",IF(_xlfn.XLOOKUP(C1782,'Raw Data_OS_22'!$C$5:$C$4516,'Raw Data_OS_22'!$C$5:$C$4516,"New_Claim")="New_Claim",IF(I1782=$O$1,"F1","F2"),"Considered"),"Considered")</f>
        <v>Considered</v>
      </c>
      <c r="P1782" t="str" cm="1">
        <f t="array" ref="P1782">_xlfn.IFS(O1782="F1","F1",O1782="F2","F2",O1782="Considered",_xlfn.XLOOKUP(C1782,Raw_Data_OS_23!$C$7:$C$4518,Raw_Data_OS_23!$N$7:$N$4518,_xlfn.XLOOKUP(Raw_Data_Paid_23!C1782,'Raw Data_OS_22'!$C$5:$C$4516,'Raw Data_OS_22'!$O$5:$O$4516)))</f>
        <v>B2</v>
      </c>
      <c r="Q1782" t="str">
        <f t="shared" si="59"/>
        <v>B2</v>
      </c>
      <c r="R1782" t="str">
        <f t="shared" si="60"/>
        <v>2020Motor Commercial</v>
      </c>
    </row>
    <row r="1783" spans="2:18" x14ac:dyDescent="0.35">
      <c r="B1783" s="40"/>
      <c r="C1783" s="45" t="s">
        <v>6340</v>
      </c>
      <c r="D1783" s="46">
        <v>44625</v>
      </c>
      <c r="E1783" s="46">
        <v>44635</v>
      </c>
      <c r="F1783" s="47" t="s">
        <v>3910</v>
      </c>
      <c r="G1783" s="48">
        <v>200000</v>
      </c>
      <c r="H1783" s="49">
        <v>45281</v>
      </c>
      <c r="I1783" s="44">
        <v>2022</v>
      </c>
      <c r="J1783" s="44">
        <v>2022</v>
      </c>
      <c r="K1783" s="44">
        <v>2023</v>
      </c>
      <c r="L1783" s="44" t="s">
        <v>6021</v>
      </c>
      <c r="M1783" s="44" t="s">
        <v>7295</v>
      </c>
      <c r="N1783" s="44">
        <v>0</v>
      </c>
      <c r="O1783" t="str">
        <f>IF(_xlfn.XLOOKUP(C1783,Raw_Data_OS_23!$C$7:$C$4518,Raw_Data_OS_23!$C$7:$C$4518,"New_Claim")="New_Claim",IF(_xlfn.XLOOKUP(C1783,'Raw Data_OS_22'!$C$5:$C$4516,'Raw Data_OS_22'!$C$5:$C$4516,"New_Claim")="New_Claim",IF(I1783=$O$1,"F1","F2"),"Considered"),"Considered")</f>
        <v>Considered</v>
      </c>
      <c r="P1783" t="str" cm="1">
        <f t="array" ref="P1783">_xlfn.IFS(O1783="F1","F1",O1783="F2","F2",O1783="Considered",_xlfn.XLOOKUP(C1783,Raw_Data_OS_23!$C$7:$C$4518,Raw_Data_OS_23!$N$7:$N$4518,_xlfn.XLOOKUP(Raw_Data_Paid_23!C1783,'Raw Data_OS_22'!$C$5:$C$4516,'Raw Data_OS_22'!$O$5:$O$4516)))</f>
        <v>B2</v>
      </c>
      <c r="Q1783" t="str">
        <f t="shared" si="59"/>
        <v>B2</v>
      </c>
      <c r="R1783" t="str">
        <f t="shared" si="60"/>
        <v>2022Motor Private</v>
      </c>
    </row>
    <row r="1784" spans="2:18" x14ac:dyDescent="0.35">
      <c r="B1784" s="40"/>
      <c r="C1784" s="45" t="s">
        <v>6340</v>
      </c>
      <c r="D1784" s="46">
        <v>44625</v>
      </c>
      <c r="E1784" s="46">
        <v>44635</v>
      </c>
      <c r="F1784" s="47" t="s">
        <v>3910</v>
      </c>
      <c r="G1784" s="48">
        <v>200000</v>
      </c>
      <c r="H1784" s="49">
        <v>45281</v>
      </c>
      <c r="I1784" s="44">
        <v>2022</v>
      </c>
      <c r="J1784" s="44">
        <v>2022</v>
      </c>
      <c r="K1784" s="44">
        <v>2023</v>
      </c>
      <c r="L1784" s="44" t="s">
        <v>6021</v>
      </c>
      <c r="M1784" s="44" t="s">
        <v>7295</v>
      </c>
      <c r="N1784" s="44">
        <v>0</v>
      </c>
      <c r="O1784" t="str">
        <f>IF(_xlfn.XLOOKUP(C1784,Raw_Data_OS_23!$C$7:$C$4518,Raw_Data_OS_23!$C$7:$C$4518,"New_Claim")="New_Claim",IF(_xlfn.XLOOKUP(C1784,'Raw Data_OS_22'!$C$5:$C$4516,'Raw Data_OS_22'!$C$5:$C$4516,"New_Claim")="New_Claim",IF(I1784=$O$1,"F1","F2"),"Considered"),"Considered")</f>
        <v>Considered</v>
      </c>
      <c r="P1784" t="str" cm="1">
        <f t="array" ref="P1784">_xlfn.IFS(O1784="F1","F1",O1784="F2","F2",O1784="Considered",_xlfn.XLOOKUP(C1784,Raw_Data_OS_23!$C$7:$C$4518,Raw_Data_OS_23!$N$7:$N$4518,_xlfn.XLOOKUP(Raw_Data_Paid_23!C1784,'Raw Data_OS_22'!$C$5:$C$4516,'Raw Data_OS_22'!$O$5:$O$4516)))</f>
        <v>B2</v>
      </c>
      <c r="Q1784" t="str">
        <f t="shared" si="59"/>
        <v>B2</v>
      </c>
      <c r="R1784" t="str">
        <f t="shared" si="60"/>
        <v>2022Motor Private</v>
      </c>
    </row>
    <row r="1785" spans="2:18" x14ac:dyDescent="0.35">
      <c r="B1785" s="40"/>
      <c r="C1785" s="45" t="s">
        <v>6340</v>
      </c>
      <c r="D1785" s="46">
        <v>44625</v>
      </c>
      <c r="E1785" s="46">
        <v>44635</v>
      </c>
      <c r="F1785" s="47" t="s">
        <v>3910</v>
      </c>
      <c r="G1785" s="48">
        <v>126960</v>
      </c>
      <c r="H1785" s="49">
        <v>45281</v>
      </c>
      <c r="I1785" s="44">
        <v>2022</v>
      </c>
      <c r="J1785" s="44">
        <v>2022</v>
      </c>
      <c r="K1785" s="44">
        <v>2023</v>
      </c>
      <c r="L1785" s="44" t="s">
        <v>6021</v>
      </c>
      <c r="M1785" s="44" t="s">
        <v>7295</v>
      </c>
      <c r="N1785" s="44">
        <v>0</v>
      </c>
      <c r="O1785" t="str">
        <f>IF(_xlfn.XLOOKUP(C1785,Raw_Data_OS_23!$C$7:$C$4518,Raw_Data_OS_23!$C$7:$C$4518,"New_Claim")="New_Claim",IF(_xlfn.XLOOKUP(C1785,'Raw Data_OS_22'!$C$5:$C$4516,'Raw Data_OS_22'!$C$5:$C$4516,"New_Claim")="New_Claim",IF(I1785=$O$1,"F1","F2"),"Considered"),"Considered")</f>
        <v>Considered</v>
      </c>
      <c r="P1785" t="str" cm="1">
        <f t="array" ref="P1785">_xlfn.IFS(O1785="F1","F1",O1785="F2","F2",O1785="Considered",_xlfn.XLOOKUP(C1785,Raw_Data_OS_23!$C$7:$C$4518,Raw_Data_OS_23!$N$7:$N$4518,_xlfn.XLOOKUP(Raw_Data_Paid_23!C1785,'Raw Data_OS_22'!$C$5:$C$4516,'Raw Data_OS_22'!$O$5:$O$4516)))</f>
        <v>B2</v>
      </c>
      <c r="Q1785" t="str">
        <f t="shared" si="59"/>
        <v>B2</v>
      </c>
      <c r="R1785" t="str">
        <f t="shared" si="60"/>
        <v>2022Motor Private</v>
      </c>
    </row>
    <row r="1786" spans="2:18" x14ac:dyDescent="0.35">
      <c r="B1786" s="40"/>
      <c r="C1786" s="45" t="s">
        <v>218</v>
      </c>
      <c r="D1786" s="46">
        <v>43950</v>
      </c>
      <c r="E1786" s="46">
        <v>43950</v>
      </c>
      <c r="F1786" s="47" t="s">
        <v>3908</v>
      </c>
      <c r="G1786" s="48">
        <v>57000</v>
      </c>
      <c r="H1786" s="49">
        <v>45281</v>
      </c>
      <c r="I1786" s="44">
        <v>2020</v>
      </c>
      <c r="J1786" s="44">
        <v>2020</v>
      </c>
      <c r="K1786" s="44">
        <v>2023</v>
      </c>
      <c r="L1786" s="44" t="s">
        <v>33</v>
      </c>
      <c r="M1786" s="44" t="s">
        <v>7295</v>
      </c>
      <c r="N1786" s="44">
        <v>0</v>
      </c>
      <c r="O1786" t="str">
        <f>IF(_xlfn.XLOOKUP(C1786,Raw_Data_OS_23!$C$7:$C$4518,Raw_Data_OS_23!$C$7:$C$4518,"New_Claim")="New_Claim",IF(_xlfn.XLOOKUP(C1786,'Raw Data_OS_22'!$C$5:$C$4516,'Raw Data_OS_22'!$C$5:$C$4516,"New_Claim")="New_Claim",IF(I1786=$O$1,"F1","F2"),"Considered"),"Considered")</f>
        <v>Considered</v>
      </c>
      <c r="P1786" t="str" cm="1">
        <f t="array" ref="P1786">_xlfn.IFS(O1786="F1","F1",O1786="F2","F2",O1786="Considered",_xlfn.XLOOKUP(C1786,Raw_Data_OS_23!$C$7:$C$4518,Raw_Data_OS_23!$N$7:$N$4518,_xlfn.XLOOKUP(Raw_Data_Paid_23!C1786,'Raw Data_OS_22'!$C$5:$C$4516,'Raw Data_OS_22'!$O$5:$O$4516)))</f>
        <v>B2</v>
      </c>
      <c r="Q1786" t="str">
        <f t="shared" si="59"/>
        <v>B2</v>
      </c>
      <c r="R1786" t="str">
        <f t="shared" si="60"/>
        <v>2020Motor Commercial</v>
      </c>
    </row>
    <row r="1787" spans="2:18" x14ac:dyDescent="0.35">
      <c r="B1787" s="40"/>
      <c r="C1787" s="45" t="s">
        <v>7589</v>
      </c>
      <c r="D1787" s="46">
        <v>45128</v>
      </c>
      <c r="E1787" s="46">
        <v>45131</v>
      </c>
      <c r="F1787" s="47" t="s">
        <v>3910</v>
      </c>
      <c r="G1787" s="48">
        <v>20000</v>
      </c>
      <c r="H1787" s="49">
        <v>45281</v>
      </c>
      <c r="I1787" s="44">
        <v>2023</v>
      </c>
      <c r="J1787" s="44">
        <v>2023</v>
      </c>
      <c r="K1787" s="44">
        <v>2023</v>
      </c>
      <c r="L1787" s="44" t="s">
        <v>7210</v>
      </c>
      <c r="M1787" s="44" t="s">
        <v>7295</v>
      </c>
      <c r="N1787" s="44">
        <v>1</v>
      </c>
      <c r="O1787" t="str">
        <f>IF(_xlfn.XLOOKUP(C1787,Raw_Data_OS_23!$C$7:$C$4518,Raw_Data_OS_23!$C$7:$C$4518,"New_Claim")="New_Claim",IF(_xlfn.XLOOKUP(C1787,'Raw Data_OS_22'!$C$5:$C$4516,'Raw Data_OS_22'!$C$5:$C$4516,"New_Claim")="New_Claim",IF(I1787=$O$1,"F1","F2"),"Considered"),"Considered")</f>
        <v>F1</v>
      </c>
      <c r="P1787" t="str" cm="1">
        <f t="array" ref="P1787">_xlfn.IFS(O1787="F1","F1",O1787="F2","F2",O1787="Considered",_xlfn.XLOOKUP(C1787,Raw_Data_OS_23!$C$7:$C$4518,Raw_Data_OS_23!$N$7:$N$4518,_xlfn.XLOOKUP(Raw_Data_Paid_23!C1787,'Raw Data_OS_22'!$C$5:$C$4516,'Raw Data_OS_22'!$O$5:$O$4516)))</f>
        <v>F1</v>
      </c>
      <c r="Q1787" t="str">
        <f t="shared" si="59"/>
        <v>F1</v>
      </c>
      <c r="R1787" t="str">
        <f t="shared" si="60"/>
        <v>2023Motor Private</v>
      </c>
    </row>
    <row r="1788" spans="2:18" x14ac:dyDescent="0.35">
      <c r="B1788" s="40"/>
      <c r="C1788" s="45" t="s">
        <v>6025</v>
      </c>
      <c r="D1788" s="46">
        <v>44537</v>
      </c>
      <c r="E1788" s="46">
        <v>44564</v>
      </c>
      <c r="F1788" s="47" t="s">
        <v>3908</v>
      </c>
      <c r="G1788" s="48">
        <v>150000</v>
      </c>
      <c r="H1788" s="49">
        <v>45281</v>
      </c>
      <c r="I1788" s="44">
        <v>2021</v>
      </c>
      <c r="J1788" s="44">
        <v>2022</v>
      </c>
      <c r="K1788" s="44">
        <v>2023</v>
      </c>
      <c r="L1788" s="44" t="s">
        <v>3138</v>
      </c>
      <c r="M1788" s="44" t="s">
        <v>7295</v>
      </c>
      <c r="N1788" s="44">
        <v>0</v>
      </c>
      <c r="O1788" t="str">
        <f>IF(_xlfn.XLOOKUP(C1788,Raw_Data_OS_23!$C$7:$C$4518,Raw_Data_OS_23!$C$7:$C$4518,"New_Claim")="New_Claim",IF(_xlfn.XLOOKUP(C1788,'Raw Data_OS_22'!$C$5:$C$4516,'Raw Data_OS_22'!$C$5:$C$4516,"New_Claim")="New_Claim",IF(I1788=$O$1,"F1","F2"),"Considered"),"Considered")</f>
        <v>Considered</v>
      </c>
      <c r="P1788" t="str" cm="1">
        <f t="array" ref="P1788">_xlfn.IFS(O1788="F1","F1",O1788="F2","F2",O1788="Considered",_xlfn.XLOOKUP(C1788,Raw_Data_OS_23!$C$7:$C$4518,Raw_Data_OS_23!$N$7:$N$4518,_xlfn.XLOOKUP(Raw_Data_Paid_23!C1788,'Raw Data_OS_22'!$C$5:$C$4516,'Raw Data_OS_22'!$O$5:$O$4516)))</f>
        <v>B2</v>
      </c>
      <c r="Q1788" t="str">
        <f t="shared" si="59"/>
        <v>B2</v>
      </c>
      <c r="R1788" t="str">
        <f t="shared" si="60"/>
        <v>2021Motor Commercial</v>
      </c>
    </row>
    <row r="1789" spans="2:18" x14ac:dyDescent="0.35">
      <c r="B1789" s="40"/>
      <c r="C1789" s="45" t="s">
        <v>1086</v>
      </c>
      <c r="D1789" s="46">
        <v>43885</v>
      </c>
      <c r="E1789" s="46">
        <v>43885</v>
      </c>
      <c r="F1789" s="47" t="s">
        <v>3910</v>
      </c>
      <c r="G1789" s="48">
        <v>250000</v>
      </c>
      <c r="H1789" s="49">
        <v>45282</v>
      </c>
      <c r="I1789" s="44">
        <v>2020</v>
      </c>
      <c r="J1789" s="44">
        <v>2020</v>
      </c>
      <c r="K1789" s="44">
        <v>2023</v>
      </c>
      <c r="L1789" s="44" t="s">
        <v>28</v>
      </c>
      <c r="M1789" s="44" t="s">
        <v>7295</v>
      </c>
      <c r="N1789" s="44">
        <v>0</v>
      </c>
      <c r="O1789" t="str">
        <f>IF(_xlfn.XLOOKUP(C1789,Raw_Data_OS_23!$C$7:$C$4518,Raw_Data_OS_23!$C$7:$C$4518,"New_Claim")="New_Claim",IF(_xlfn.XLOOKUP(C1789,'Raw Data_OS_22'!$C$5:$C$4516,'Raw Data_OS_22'!$C$5:$C$4516,"New_Claim")="New_Claim",IF(I1789=$O$1,"F1","F2"),"Considered"),"Considered")</f>
        <v>Considered</v>
      </c>
      <c r="P1789" t="str" cm="1">
        <f t="array" ref="P1789">_xlfn.IFS(O1789="F1","F1",O1789="F2","F2",O1789="Considered",_xlfn.XLOOKUP(C1789,Raw_Data_OS_23!$C$7:$C$4518,Raw_Data_OS_23!$N$7:$N$4518,_xlfn.XLOOKUP(Raw_Data_Paid_23!C1789,'Raw Data_OS_22'!$C$5:$C$4516,'Raw Data_OS_22'!$O$5:$O$4516)))</f>
        <v>B2</v>
      </c>
      <c r="Q1789" t="str">
        <f t="shared" si="59"/>
        <v>B2</v>
      </c>
      <c r="R1789" t="str">
        <f t="shared" si="60"/>
        <v>2020Motor Private</v>
      </c>
    </row>
    <row r="1790" spans="2:18" x14ac:dyDescent="0.35">
      <c r="B1790" s="40"/>
      <c r="C1790" s="45" t="s">
        <v>6912</v>
      </c>
      <c r="D1790" s="46">
        <v>44878</v>
      </c>
      <c r="E1790" s="46">
        <v>44881</v>
      </c>
      <c r="F1790" s="47" t="s">
        <v>3910</v>
      </c>
      <c r="G1790" s="48">
        <v>75000</v>
      </c>
      <c r="H1790" s="49">
        <v>45282</v>
      </c>
      <c r="I1790" s="44">
        <v>2022</v>
      </c>
      <c r="J1790" s="44">
        <v>2022</v>
      </c>
      <c r="K1790" s="44">
        <v>2023</v>
      </c>
      <c r="L1790" s="44" t="s">
        <v>6825</v>
      </c>
      <c r="M1790" s="44" t="s">
        <v>7295</v>
      </c>
      <c r="N1790" s="44">
        <v>0</v>
      </c>
      <c r="O1790" t="str">
        <f>IF(_xlfn.XLOOKUP(C1790,Raw_Data_OS_23!$C$7:$C$4518,Raw_Data_OS_23!$C$7:$C$4518,"New_Claim")="New_Claim",IF(_xlfn.XLOOKUP(C1790,'Raw Data_OS_22'!$C$5:$C$4516,'Raw Data_OS_22'!$C$5:$C$4516,"New_Claim")="New_Claim",IF(I1790=$O$1,"F1","F2"),"Considered"),"Considered")</f>
        <v>Considered</v>
      </c>
      <c r="P1790" t="str" cm="1">
        <f t="array" ref="P1790">_xlfn.IFS(O1790="F1","F1",O1790="F2","F2",O1790="Considered",_xlfn.XLOOKUP(C1790,Raw_Data_OS_23!$C$7:$C$4518,Raw_Data_OS_23!$N$7:$N$4518,_xlfn.XLOOKUP(Raw_Data_Paid_23!C1790,'Raw Data_OS_22'!$C$5:$C$4516,'Raw Data_OS_22'!$O$5:$O$4516)))</f>
        <v>B2</v>
      </c>
      <c r="Q1790" t="str">
        <f t="shared" si="59"/>
        <v>B2</v>
      </c>
      <c r="R1790" t="str">
        <f t="shared" si="60"/>
        <v>2022Motor Private</v>
      </c>
    </row>
    <row r="1791" spans="2:18" x14ac:dyDescent="0.35">
      <c r="B1791" s="40"/>
      <c r="C1791" s="45" t="s">
        <v>6912</v>
      </c>
      <c r="D1791" s="46">
        <v>44878</v>
      </c>
      <c r="E1791" s="46">
        <v>44881</v>
      </c>
      <c r="F1791" s="47" t="s">
        <v>3910</v>
      </c>
      <c r="G1791" s="48">
        <v>100000</v>
      </c>
      <c r="H1791" s="49">
        <v>45282</v>
      </c>
      <c r="I1791" s="44">
        <v>2022</v>
      </c>
      <c r="J1791" s="44">
        <v>2022</v>
      </c>
      <c r="K1791" s="44">
        <v>2023</v>
      </c>
      <c r="L1791" s="44" t="s">
        <v>6825</v>
      </c>
      <c r="M1791" s="44" t="s">
        <v>7295</v>
      </c>
      <c r="N1791" s="44">
        <v>0</v>
      </c>
      <c r="O1791" t="str">
        <f>IF(_xlfn.XLOOKUP(C1791,Raw_Data_OS_23!$C$7:$C$4518,Raw_Data_OS_23!$C$7:$C$4518,"New_Claim")="New_Claim",IF(_xlfn.XLOOKUP(C1791,'Raw Data_OS_22'!$C$5:$C$4516,'Raw Data_OS_22'!$C$5:$C$4516,"New_Claim")="New_Claim",IF(I1791=$O$1,"F1","F2"),"Considered"),"Considered")</f>
        <v>Considered</v>
      </c>
      <c r="P1791" t="str" cm="1">
        <f t="array" ref="P1791">_xlfn.IFS(O1791="F1","F1",O1791="F2","F2",O1791="Considered",_xlfn.XLOOKUP(C1791,Raw_Data_OS_23!$C$7:$C$4518,Raw_Data_OS_23!$N$7:$N$4518,_xlfn.XLOOKUP(Raw_Data_Paid_23!C1791,'Raw Data_OS_22'!$C$5:$C$4516,'Raw Data_OS_22'!$O$5:$O$4516)))</f>
        <v>B2</v>
      </c>
      <c r="Q1791" t="str">
        <f t="shared" si="59"/>
        <v>B2</v>
      </c>
      <c r="R1791" t="str">
        <f t="shared" si="60"/>
        <v>2022Motor Private</v>
      </c>
    </row>
    <row r="1792" spans="2:18" x14ac:dyDescent="0.35">
      <c r="B1792" s="40"/>
      <c r="C1792" s="45" t="s">
        <v>6751</v>
      </c>
      <c r="D1792" s="46">
        <v>44795</v>
      </c>
      <c r="E1792" s="46">
        <v>44796</v>
      </c>
      <c r="F1792" s="47" t="s">
        <v>3910</v>
      </c>
      <c r="G1792" s="48">
        <v>318500</v>
      </c>
      <c r="H1792" s="49">
        <v>45282</v>
      </c>
      <c r="I1792" s="44">
        <v>2022</v>
      </c>
      <c r="J1792" s="44">
        <v>2022</v>
      </c>
      <c r="K1792" s="44">
        <v>2023</v>
      </c>
      <c r="L1792" s="44" t="s">
        <v>6643</v>
      </c>
      <c r="M1792" s="44" t="s">
        <v>7295</v>
      </c>
      <c r="N1792" s="44">
        <v>1</v>
      </c>
      <c r="O1792" t="str">
        <f>IF(_xlfn.XLOOKUP(C1792,Raw_Data_OS_23!$C$7:$C$4518,Raw_Data_OS_23!$C$7:$C$4518,"New_Claim")="New_Claim",IF(_xlfn.XLOOKUP(C1792,'Raw Data_OS_22'!$C$5:$C$4516,'Raw Data_OS_22'!$C$5:$C$4516,"New_Claim")="New_Claim",IF(I1792=$O$1,"F1","F2"),"Considered"),"Considered")</f>
        <v>Considered</v>
      </c>
      <c r="P1792" t="str" cm="1">
        <f t="array" ref="P1792">_xlfn.IFS(O1792="F1","F1",O1792="F2","F2",O1792="Considered",_xlfn.XLOOKUP(C1792,Raw_Data_OS_23!$C$7:$C$4518,Raw_Data_OS_23!$N$7:$N$4518,_xlfn.XLOOKUP(Raw_Data_Paid_23!C1792,'Raw Data_OS_22'!$C$5:$C$4516,'Raw Data_OS_22'!$O$5:$O$4516)))</f>
        <v>B2</v>
      </c>
      <c r="Q1792" t="str">
        <f t="shared" si="59"/>
        <v>B2</v>
      </c>
      <c r="R1792" t="str">
        <f t="shared" si="60"/>
        <v>2022Motor Private</v>
      </c>
    </row>
    <row r="1793" spans="2:18" x14ac:dyDescent="0.35">
      <c r="B1793" s="40"/>
      <c r="C1793" s="45" t="s">
        <v>6803</v>
      </c>
      <c r="D1793" s="46">
        <v>44818</v>
      </c>
      <c r="E1793" s="46">
        <v>44823</v>
      </c>
      <c r="F1793" s="47" t="s">
        <v>3910</v>
      </c>
      <c r="G1793" s="48">
        <v>120500</v>
      </c>
      <c r="H1793" s="49">
        <v>45282</v>
      </c>
      <c r="I1793" s="44">
        <v>2022</v>
      </c>
      <c r="J1793" s="44">
        <v>2022</v>
      </c>
      <c r="K1793" s="44">
        <v>2023</v>
      </c>
      <c r="L1793" s="44" t="s">
        <v>6643</v>
      </c>
      <c r="M1793" s="44" t="s">
        <v>7295</v>
      </c>
      <c r="N1793" s="44">
        <v>0</v>
      </c>
      <c r="O1793" t="str">
        <f>IF(_xlfn.XLOOKUP(C1793,Raw_Data_OS_23!$C$7:$C$4518,Raw_Data_OS_23!$C$7:$C$4518,"New_Claim")="New_Claim",IF(_xlfn.XLOOKUP(C1793,'Raw Data_OS_22'!$C$5:$C$4516,'Raw Data_OS_22'!$C$5:$C$4516,"New_Claim")="New_Claim",IF(I1793=$O$1,"F1","F2"),"Considered"),"Considered")</f>
        <v>Considered</v>
      </c>
      <c r="P1793" t="str" cm="1">
        <f t="array" ref="P1793">_xlfn.IFS(O1793="F1","F1",O1793="F2","F2",O1793="Considered",_xlfn.XLOOKUP(C1793,Raw_Data_OS_23!$C$7:$C$4518,Raw_Data_OS_23!$N$7:$N$4518,_xlfn.XLOOKUP(Raw_Data_Paid_23!C1793,'Raw Data_OS_22'!$C$5:$C$4516,'Raw Data_OS_22'!$O$5:$O$4516)))</f>
        <v>B2</v>
      </c>
      <c r="Q1793" t="str">
        <f t="shared" si="59"/>
        <v>B2</v>
      </c>
      <c r="R1793" t="str">
        <f t="shared" si="60"/>
        <v>2022Motor Private</v>
      </c>
    </row>
    <row r="1794" spans="2:18" x14ac:dyDescent="0.35">
      <c r="B1794" s="40"/>
      <c r="C1794" s="45" t="s">
        <v>7501</v>
      </c>
      <c r="D1794" s="46">
        <v>44999</v>
      </c>
      <c r="E1794" s="46">
        <v>45000</v>
      </c>
      <c r="F1794" s="47" t="s">
        <v>3910</v>
      </c>
      <c r="G1794" s="48">
        <v>158000</v>
      </c>
      <c r="H1794" s="49">
        <v>45282</v>
      </c>
      <c r="I1794" s="44">
        <v>2023</v>
      </c>
      <c r="J1794" s="44">
        <v>2023</v>
      </c>
      <c r="K1794" s="44">
        <v>2023</v>
      </c>
      <c r="L1794" s="44" t="s">
        <v>7201</v>
      </c>
      <c r="M1794" s="44" t="s">
        <v>7295</v>
      </c>
      <c r="N1794" s="44">
        <v>1</v>
      </c>
      <c r="O1794" t="str">
        <f>IF(_xlfn.XLOOKUP(C1794,Raw_Data_OS_23!$C$7:$C$4518,Raw_Data_OS_23!$C$7:$C$4518,"New_Claim")="New_Claim",IF(_xlfn.XLOOKUP(C1794,'Raw Data_OS_22'!$C$5:$C$4516,'Raw Data_OS_22'!$C$5:$C$4516,"New_Claim")="New_Claim",IF(I1794=$O$1,"F1","F2"),"Considered"),"Considered")</f>
        <v>Considered</v>
      </c>
      <c r="P1794" t="str" cm="1">
        <f t="array" ref="P1794">_xlfn.IFS(O1794="F1","F1",O1794="F2","F2",O1794="Considered",_xlfn.XLOOKUP(C1794,Raw_Data_OS_23!$C$7:$C$4518,Raw_Data_OS_23!$N$7:$N$4518,_xlfn.XLOOKUP(Raw_Data_Paid_23!C1794,'Raw Data_OS_22'!$C$5:$C$4516,'Raw Data_OS_22'!$O$5:$O$4516)))</f>
        <v>E1</v>
      </c>
      <c r="Q1794" t="str">
        <f t="shared" si="59"/>
        <v>E2</v>
      </c>
      <c r="R1794" t="str">
        <f t="shared" si="60"/>
        <v>2023Motor Private</v>
      </c>
    </row>
    <row r="1795" spans="2:18" x14ac:dyDescent="0.35">
      <c r="B1795" s="40"/>
      <c r="C1795" s="45" t="s">
        <v>6963</v>
      </c>
      <c r="D1795" s="46">
        <v>44914</v>
      </c>
      <c r="E1795" s="46">
        <v>44916</v>
      </c>
      <c r="F1795" s="47" t="s">
        <v>3910</v>
      </c>
      <c r="G1795" s="48">
        <v>347000</v>
      </c>
      <c r="H1795" s="49">
        <v>45282</v>
      </c>
      <c r="I1795" s="44">
        <v>2022</v>
      </c>
      <c r="J1795" s="44">
        <v>2022</v>
      </c>
      <c r="K1795" s="44">
        <v>2023</v>
      </c>
      <c r="L1795" s="44" t="s">
        <v>6825</v>
      </c>
      <c r="M1795" s="44" t="s">
        <v>7295</v>
      </c>
      <c r="N1795" s="44">
        <v>1</v>
      </c>
      <c r="O1795" t="str">
        <f>IF(_xlfn.XLOOKUP(C1795,Raw_Data_OS_23!$C$7:$C$4518,Raw_Data_OS_23!$C$7:$C$4518,"New_Claim")="New_Claim",IF(_xlfn.XLOOKUP(C1795,'Raw Data_OS_22'!$C$5:$C$4516,'Raw Data_OS_22'!$C$5:$C$4516,"New_Claim")="New_Claim",IF(I1795=$O$1,"F1","F2"),"Considered"),"Considered")</f>
        <v>Considered</v>
      </c>
      <c r="P1795" t="str" cm="1">
        <f t="array" ref="P1795">_xlfn.IFS(O1795="F1","F1",O1795="F2","F2",O1795="Considered",_xlfn.XLOOKUP(C1795,Raw_Data_OS_23!$C$7:$C$4518,Raw_Data_OS_23!$N$7:$N$4518,_xlfn.XLOOKUP(Raw_Data_Paid_23!C1795,'Raw Data_OS_22'!$C$5:$C$4516,'Raw Data_OS_22'!$O$5:$O$4516)))</f>
        <v>B2</v>
      </c>
      <c r="Q1795" t="str">
        <f t="shared" si="59"/>
        <v>B2</v>
      </c>
      <c r="R1795" t="str">
        <f t="shared" si="60"/>
        <v>2022Motor Private</v>
      </c>
    </row>
    <row r="1796" spans="2:18" x14ac:dyDescent="0.35">
      <c r="B1796" s="40"/>
      <c r="C1796" s="45" t="s">
        <v>6486</v>
      </c>
      <c r="D1796" s="46">
        <v>44668</v>
      </c>
      <c r="E1796" s="46">
        <v>44673</v>
      </c>
      <c r="F1796" s="47" t="s">
        <v>3910</v>
      </c>
      <c r="G1796" s="48">
        <v>351875</v>
      </c>
      <c r="H1796" s="49">
        <v>45282</v>
      </c>
      <c r="I1796" s="44">
        <v>2022</v>
      </c>
      <c r="J1796" s="44">
        <v>2022</v>
      </c>
      <c r="K1796" s="44">
        <v>2023</v>
      </c>
      <c r="L1796" s="44" t="s">
        <v>6406</v>
      </c>
      <c r="M1796" s="44" t="s">
        <v>7295</v>
      </c>
      <c r="N1796" s="44">
        <v>0</v>
      </c>
      <c r="O1796" t="str">
        <f>IF(_xlfn.XLOOKUP(C1796,Raw_Data_OS_23!$C$7:$C$4518,Raw_Data_OS_23!$C$7:$C$4518,"New_Claim")="New_Claim",IF(_xlfn.XLOOKUP(C1796,'Raw Data_OS_22'!$C$5:$C$4516,'Raw Data_OS_22'!$C$5:$C$4516,"New_Claim")="New_Claim",IF(I1796=$O$1,"F1","F2"),"Considered"),"Considered")</f>
        <v>Considered</v>
      </c>
      <c r="P1796" t="str" cm="1">
        <f t="array" ref="P1796">_xlfn.IFS(O1796="F1","F1",O1796="F2","F2",O1796="Considered",_xlfn.XLOOKUP(C1796,Raw_Data_OS_23!$C$7:$C$4518,Raw_Data_OS_23!$N$7:$N$4518,_xlfn.XLOOKUP(Raw_Data_Paid_23!C1796,'Raw Data_OS_22'!$C$5:$C$4516,'Raw Data_OS_22'!$O$5:$O$4516)))</f>
        <v>B2</v>
      </c>
      <c r="Q1796" t="str">
        <f t="shared" si="59"/>
        <v>B2</v>
      </c>
      <c r="R1796" t="str">
        <f t="shared" si="60"/>
        <v>2022Motor Private</v>
      </c>
    </row>
    <row r="1797" spans="2:18" x14ac:dyDescent="0.35">
      <c r="B1797" s="40"/>
      <c r="C1797" s="45" t="s">
        <v>6374</v>
      </c>
      <c r="D1797" s="46">
        <v>44612</v>
      </c>
      <c r="E1797" s="46">
        <v>44614</v>
      </c>
      <c r="F1797" s="47" t="s">
        <v>3910</v>
      </c>
      <c r="G1797" s="48">
        <v>200000</v>
      </c>
      <c r="H1797" s="49">
        <v>45282</v>
      </c>
      <c r="I1797" s="44">
        <v>2022</v>
      </c>
      <c r="J1797" s="44">
        <v>2022</v>
      </c>
      <c r="K1797" s="44">
        <v>2023</v>
      </c>
      <c r="L1797" s="44" t="s">
        <v>6021</v>
      </c>
      <c r="M1797" s="44" t="s">
        <v>7295</v>
      </c>
      <c r="N1797" s="44">
        <v>0</v>
      </c>
      <c r="O1797" t="str">
        <f>IF(_xlfn.XLOOKUP(C1797,Raw_Data_OS_23!$C$7:$C$4518,Raw_Data_OS_23!$C$7:$C$4518,"New_Claim")="New_Claim",IF(_xlfn.XLOOKUP(C1797,'Raw Data_OS_22'!$C$5:$C$4516,'Raw Data_OS_22'!$C$5:$C$4516,"New_Claim")="New_Claim",IF(I1797=$O$1,"F1","F2"),"Considered"),"Considered")</f>
        <v>Considered</v>
      </c>
      <c r="P1797" t="str" cm="1">
        <f t="array" ref="P1797">_xlfn.IFS(O1797="F1","F1",O1797="F2","F2",O1797="Considered",_xlfn.XLOOKUP(C1797,Raw_Data_OS_23!$C$7:$C$4518,Raw_Data_OS_23!$N$7:$N$4518,_xlfn.XLOOKUP(Raw_Data_Paid_23!C1797,'Raw Data_OS_22'!$C$5:$C$4516,'Raw Data_OS_22'!$O$5:$O$4516)))</f>
        <v>B2</v>
      </c>
      <c r="Q1797" t="str">
        <f t="shared" ref="Q1797:Q1803" si="61">IF(P1797="D","F3",IF(P1797="E1","E2",P1797))</f>
        <v>B2</v>
      </c>
      <c r="R1797" t="str">
        <f t="shared" ref="R1797:R1803" si="62">I1797&amp;F1797</f>
        <v>2022Motor Private</v>
      </c>
    </row>
    <row r="1798" spans="2:18" x14ac:dyDescent="0.35">
      <c r="B1798" s="40"/>
      <c r="C1798" s="45" t="s">
        <v>6912</v>
      </c>
      <c r="D1798" s="46">
        <v>44878</v>
      </c>
      <c r="E1798" s="46">
        <v>44881</v>
      </c>
      <c r="F1798" s="47" t="s">
        <v>3910</v>
      </c>
      <c r="G1798" s="48">
        <v>179950</v>
      </c>
      <c r="H1798" s="49">
        <v>45282</v>
      </c>
      <c r="I1798" s="44">
        <v>2022</v>
      </c>
      <c r="J1798" s="44">
        <v>2022</v>
      </c>
      <c r="K1798" s="44">
        <v>2023</v>
      </c>
      <c r="L1798" s="44" t="s">
        <v>6825</v>
      </c>
      <c r="M1798" s="44" t="s">
        <v>7295</v>
      </c>
      <c r="N1798" s="44">
        <v>0</v>
      </c>
      <c r="O1798" t="str">
        <f>IF(_xlfn.XLOOKUP(C1798,Raw_Data_OS_23!$C$7:$C$4518,Raw_Data_OS_23!$C$7:$C$4518,"New_Claim")="New_Claim",IF(_xlfn.XLOOKUP(C1798,'Raw Data_OS_22'!$C$5:$C$4516,'Raw Data_OS_22'!$C$5:$C$4516,"New_Claim")="New_Claim",IF(I1798=$O$1,"F1","F2"),"Considered"),"Considered")</f>
        <v>Considered</v>
      </c>
      <c r="P1798" t="str" cm="1">
        <f t="array" ref="P1798">_xlfn.IFS(O1798="F1","F1",O1798="F2","F2",O1798="Considered",_xlfn.XLOOKUP(C1798,Raw_Data_OS_23!$C$7:$C$4518,Raw_Data_OS_23!$N$7:$N$4518,_xlfn.XLOOKUP(Raw_Data_Paid_23!C1798,'Raw Data_OS_22'!$C$5:$C$4516,'Raw Data_OS_22'!$O$5:$O$4516)))</f>
        <v>B2</v>
      </c>
      <c r="Q1798" t="str">
        <f t="shared" si="61"/>
        <v>B2</v>
      </c>
      <c r="R1798" t="str">
        <f t="shared" si="62"/>
        <v>2022Motor Private</v>
      </c>
    </row>
    <row r="1799" spans="2:18" x14ac:dyDescent="0.35">
      <c r="B1799" s="40"/>
      <c r="C1799" s="45" t="s">
        <v>372</v>
      </c>
      <c r="D1799" s="46">
        <v>44112</v>
      </c>
      <c r="E1799" s="46">
        <v>44112</v>
      </c>
      <c r="F1799" s="47" t="s">
        <v>3908</v>
      </c>
      <c r="G1799" s="48">
        <v>200000</v>
      </c>
      <c r="H1799" s="49">
        <v>45282</v>
      </c>
      <c r="I1799" s="44">
        <v>2020</v>
      </c>
      <c r="J1799" s="44">
        <v>2020</v>
      </c>
      <c r="K1799" s="44">
        <v>2023</v>
      </c>
      <c r="L1799" s="44" t="s">
        <v>11</v>
      </c>
      <c r="M1799" s="44" t="s">
        <v>7295</v>
      </c>
      <c r="N1799" s="44">
        <v>0</v>
      </c>
      <c r="O1799" t="str">
        <f>IF(_xlfn.XLOOKUP(C1799,Raw_Data_OS_23!$C$7:$C$4518,Raw_Data_OS_23!$C$7:$C$4518,"New_Claim")="New_Claim",IF(_xlfn.XLOOKUP(C1799,'Raw Data_OS_22'!$C$5:$C$4516,'Raw Data_OS_22'!$C$5:$C$4516,"New_Claim")="New_Claim",IF(I1799=$O$1,"F1","F2"),"Considered"),"Considered")</f>
        <v>Considered</v>
      </c>
      <c r="P1799" t="str" cm="1">
        <f t="array" ref="P1799">_xlfn.IFS(O1799="F1","F1",O1799="F2","F2",O1799="Considered",_xlfn.XLOOKUP(C1799,Raw_Data_OS_23!$C$7:$C$4518,Raw_Data_OS_23!$N$7:$N$4518,_xlfn.XLOOKUP(Raw_Data_Paid_23!C1799,'Raw Data_OS_22'!$C$5:$C$4516,'Raw Data_OS_22'!$O$5:$O$4516)))</f>
        <v>B2</v>
      </c>
      <c r="Q1799" t="str">
        <f t="shared" si="61"/>
        <v>B2</v>
      </c>
      <c r="R1799" t="str">
        <f t="shared" si="62"/>
        <v>2020Motor Commercial</v>
      </c>
    </row>
    <row r="1800" spans="2:18" x14ac:dyDescent="0.35">
      <c r="B1800" s="40"/>
      <c r="C1800" s="45" t="s">
        <v>960</v>
      </c>
      <c r="D1800" s="46">
        <v>43842</v>
      </c>
      <c r="E1800" s="46">
        <v>43842</v>
      </c>
      <c r="F1800" s="47" t="s">
        <v>3910</v>
      </c>
      <c r="G1800" s="48">
        <v>100000</v>
      </c>
      <c r="H1800" s="49">
        <v>45282</v>
      </c>
      <c r="I1800" s="44">
        <v>2020</v>
      </c>
      <c r="J1800" s="44">
        <v>2020</v>
      </c>
      <c r="K1800" s="44">
        <v>2023</v>
      </c>
      <c r="L1800" s="44" t="s">
        <v>28</v>
      </c>
      <c r="M1800" s="44" t="s">
        <v>7295</v>
      </c>
      <c r="N1800" s="44">
        <v>0</v>
      </c>
      <c r="O1800" t="str">
        <f>IF(_xlfn.XLOOKUP(C1800,Raw_Data_OS_23!$C$7:$C$4518,Raw_Data_OS_23!$C$7:$C$4518,"New_Claim")="New_Claim",IF(_xlfn.XLOOKUP(C1800,'Raw Data_OS_22'!$C$5:$C$4516,'Raw Data_OS_22'!$C$5:$C$4516,"New_Claim")="New_Claim",IF(I1800=$O$1,"F1","F2"),"Considered"),"Considered")</f>
        <v>Considered</v>
      </c>
      <c r="P1800" t="str" cm="1">
        <f t="array" ref="P1800">_xlfn.IFS(O1800="F1","F1",O1800="F2","F2",O1800="Considered",_xlfn.XLOOKUP(C1800,Raw_Data_OS_23!$C$7:$C$4518,Raw_Data_OS_23!$N$7:$N$4518,_xlfn.XLOOKUP(Raw_Data_Paid_23!C1800,'Raw Data_OS_22'!$C$5:$C$4516,'Raw Data_OS_22'!$O$5:$O$4516)))</f>
        <v>B2</v>
      </c>
      <c r="Q1800" t="str">
        <f t="shared" si="61"/>
        <v>B2</v>
      </c>
      <c r="R1800" t="str">
        <f t="shared" si="62"/>
        <v>2020Motor Private</v>
      </c>
    </row>
    <row r="1801" spans="2:18" x14ac:dyDescent="0.35">
      <c r="B1801" s="40"/>
      <c r="C1801" s="45" t="s">
        <v>509</v>
      </c>
      <c r="D1801" s="46">
        <v>44133</v>
      </c>
      <c r="E1801" s="46">
        <v>44133</v>
      </c>
      <c r="F1801" s="47" t="s">
        <v>3908</v>
      </c>
      <c r="G1801" s="48">
        <v>155077</v>
      </c>
      <c r="H1801" s="49">
        <v>45282</v>
      </c>
      <c r="I1801" s="44">
        <v>2020</v>
      </c>
      <c r="J1801" s="44">
        <v>2020</v>
      </c>
      <c r="K1801" s="44">
        <v>2023</v>
      </c>
      <c r="L1801" s="44" t="s">
        <v>11</v>
      </c>
      <c r="M1801" s="44" t="s">
        <v>7295</v>
      </c>
      <c r="N1801" s="44">
        <v>0</v>
      </c>
      <c r="O1801" t="str">
        <f>IF(_xlfn.XLOOKUP(C1801,Raw_Data_OS_23!$C$7:$C$4518,Raw_Data_OS_23!$C$7:$C$4518,"New_Claim")="New_Claim",IF(_xlfn.XLOOKUP(C1801,'Raw Data_OS_22'!$C$5:$C$4516,'Raw Data_OS_22'!$C$5:$C$4516,"New_Claim")="New_Claim",IF(I1801=$O$1,"F1","F2"),"Considered"),"Considered")</f>
        <v>Considered</v>
      </c>
      <c r="P1801" t="str" cm="1">
        <f t="array" ref="P1801">_xlfn.IFS(O1801="F1","F1",O1801="F2","F2",O1801="Considered",_xlfn.XLOOKUP(C1801,Raw_Data_OS_23!$C$7:$C$4518,Raw_Data_OS_23!$N$7:$N$4518,_xlfn.XLOOKUP(Raw_Data_Paid_23!C1801,'Raw Data_OS_22'!$C$5:$C$4516,'Raw Data_OS_22'!$O$5:$O$4516)))</f>
        <v>B2</v>
      </c>
      <c r="Q1801" t="str">
        <f t="shared" si="61"/>
        <v>B2</v>
      </c>
      <c r="R1801" t="str">
        <f t="shared" si="62"/>
        <v>2020Motor Commercial</v>
      </c>
    </row>
    <row r="1802" spans="2:18" x14ac:dyDescent="0.35">
      <c r="B1802" s="40"/>
      <c r="C1802" s="45" t="s">
        <v>3612</v>
      </c>
      <c r="D1802" s="46">
        <v>44483</v>
      </c>
      <c r="E1802" s="46">
        <v>44494</v>
      </c>
      <c r="F1802" s="47" t="s">
        <v>3910</v>
      </c>
      <c r="G1802" s="48">
        <v>150000</v>
      </c>
      <c r="H1802" s="49">
        <v>45282</v>
      </c>
      <c r="I1802" s="44">
        <v>2021</v>
      </c>
      <c r="J1802" s="44">
        <v>2021</v>
      </c>
      <c r="K1802" s="44">
        <v>2023</v>
      </c>
      <c r="L1802" s="44" t="s">
        <v>3138</v>
      </c>
      <c r="M1802" s="44" t="s">
        <v>7295</v>
      </c>
      <c r="N1802" s="44">
        <v>0</v>
      </c>
      <c r="O1802" t="str">
        <f>IF(_xlfn.XLOOKUP(C1802,Raw_Data_OS_23!$C$7:$C$4518,Raw_Data_OS_23!$C$7:$C$4518,"New_Claim")="New_Claim",IF(_xlfn.XLOOKUP(C1802,'Raw Data_OS_22'!$C$5:$C$4516,'Raw Data_OS_22'!$C$5:$C$4516,"New_Claim")="New_Claim",IF(I1802=$O$1,"F1","F2"),"Considered"),"Considered")</f>
        <v>Considered</v>
      </c>
      <c r="P1802" t="str" cm="1">
        <f t="array" ref="P1802">_xlfn.IFS(O1802="F1","F1",O1802="F2","F2",O1802="Considered",_xlfn.XLOOKUP(C1802,Raw_Data_OS_23!$C$7:$C$4518,Raw_Data_OS_23!$N$7:$N$4518,_xlfn.XLOOKUP(Raw_Data_Paid_23!C1802,'Raw Data_OS_22'!$C$5:$C$4516,'Raw Data_OS_22'!$O$5:$O$4516)))</f>
        <v>B2</v>
      </c>
      <c r="Q1802" t="str">
        <f t="shared" si="61"/>
        <v>B2</v>
      </c>
      <c r="R1802" t="str">
        <f t="shared" si="62"/>
        <v>2021Motor Private</v>
      </c>
    </row>
    <row r="1803" spans="2:18" x14ac:dyDescent="0.35">
      <c r="B1803" s="40"/>
      <c r="C1803" s="45" t="s">
        <v>6691</v>
      </c>
      <c r="D1803" s="46">
        <v>44760</v>
      </c>
      <c r="E1803" s="46">
        <v>44764</v>
      </c>
      <c r="F1803" s="47" t="s">
        <v>3910</v>
      </c>
      <c r="G1803" s="48">
        <v>140500</v>
      </c>
      <c r="H1803" s="49">
        <v>45282</v>
      </c>
      <c r="I1803" s="44">
        <v>2022</v>
      </c>
      <c r="J1803" s="44">
        <v>2022</v>
      </c>
      <c r="K1803" s="44">
        <v>2023</v>
      </c>
      <c r="L1803" s="44" t="s">
        <v>6643</v>
      </c>
      <c r="M1803" s="44" t="s">
        <v>7295</v>
      </c>
      <c r="N1803" s="44">
        <v>0</v>
      </c>
      <c r="O1803" t="str">
        <f>IF(_xlfn.XLOOKUP(C1803,Raw_Data_OS_23!$C$7:$C$4518,Raw_Data_OS_23!$C$7:$C$4518,"New_Claim")="New_Claim",IF(_xlfn.XLOOKUP(C1803,'Raw Data_OS_22'!$C$5:$C$4516,'Raw Data_OS_22'!$C$5:$C$4516,"New_Claim")="New_Claim",IF(I1803=$O$1,"F1","F2"),"Considered"),"Considered")</f>
        <v>Considered</v>
      </c>
      <c r="P1803" t="str" cm="1">
        <f t="array" ref="P1803">_xlfn.IFS(O1803="F1","F1",O1803="F2","F2",O1803="Considered",_xlfn.XLOOKUP(C1803,Raw_Data_OS_23!$C$7:$C$4518,Raw_Data_OS_23!$N$7:$N$4518,_xlfn.XLOOKUP(Raw_Data_Paid_23!C1803,'Raw Data_OS_22'!$C$5:$C$4516,'Raw Data_OS_22'!$O$5:$O$4516)))</f>
        <v>B2</v>
      </c>
      <c r="Q1803" t="str">
        <f t="shared" si="61"/>
        <v>B2</v>
      </c>
      <c r="R1803" t="str">
        <f t="shared" si="62"/>
        <v>2022Motor Private</v>
      </c>
    </row>
    <row r="1804" spans="2:18" x14ac:dyDescent="0.35">
      <c r="B1804" s="40"/>
      <c r="C1804" s="45"/>
      <c r="D1804" s="46"/>
      <c r="E1804" s="46"/>
      <c r="F1804" s="47"/>
      <c r="G1804" s="48"/>
      <c r="H1804" s="49"/>
      <c r="I1804" s="44"/>
      <c r="J1804" s="44"/>
      <c r="K1804" s="44"/>
      <c r="L1804" s="44"/>
      <c r="M1804" s="44"/>
      <c r="N1804" s="44"/>
    </row>
    <row r="1805" spans="2:18" x14ac:dyDescent="0.35">
      <c r="B1805" s="40"/>
      <c r="C1805" s="45"/>
      <c r="D1805" s="46"/>
      <c r="E1805" s="46"/>
      <c r="F1805" s="47"/>
      <c r="G1805" s="48"/>
      <c r="H1805" s="49"/>
      <c r="I1805" s="44"/>
      <c r="J1805" s="44"/>
      <c r="K1805" s="44"/>
      <c r="L1805" s="44"/>
      <c r="M1805" s="44"/>
      <c r="N1805" s="44"/>
    </row>
    <row r="1806" spans="2:18" x14ac:dyDescent="0.35">
      <c r="B1806" s="40"/>
      <c r="C1806" s="45"/>
      <c r="D1806" s="46"/>
      <c r="E1806" s="46"/>
      <c r="F1806" s="47"/>
      <c r="G1806" s="48"/>
      <c r="H1806" s="49"/>
      <c r="I1806" s="44"/>
      <c r="J1806" s="44"/>
      <c r="K1806" s="44"/>
      <c r="L1806" s="44"/>
      <c r="M1806" s="44"/>
      <c r="N1806" s="44"/>
    </row>
    <row r="1807" spans="2:18" x14ac:dyDescent="0.35">
      <c r="B1807" s="40"/>
      <c r="C1807" s="45"/>
      <c r="D1807" s="46"/>
      <c r="E1807" s="46"/>
      <c r="F1807" s="47"/>
      <c r="G1807" s="48"/>
      <c r="H1807" s="49"/>
      <c r="I1807" s="44"/>
      <c r="J1807" s="44"/>
      <c r="K1807" s="44"/>
      <c r="L1807" s="44"/>
      <c r="M1807" s="44"/>
      <c r="N1807" s="44"/>
    </row>
    <row r="1808" spans="2:18" x14ac:dyDescent="0.35">
      <c r="B1808" s="40"/>
      <c r="C1808" s="45"/>
      <c r="D1808" s="46"/>
      <c r="E1808" s="46"/>
      <c r="F1808" s="47"/>
      <c r="G1808" s="48"/>
      <c r="H1808" s="49"/>
      <c r="I1808" s="44"/>
      <c r="J1808" s="44"/>
      <c r="K1808" s="44"/>
      <c r="L1808" s="44"/>
      <c r="M1808" s="44"/>
      <c r="N1808" s="44"/>
    </row>
    <row r="1809" spans="2:14" x14ac:dyDescent="0.35">
      <c r="B1809" s="40"/>
      <c r="C1809" s="45"/>
      <c r="D1809" s="46"/>
      <c r="E1809" s="46"/>
      <c r="F1809" s="47"/>
      <c r="G1809" s="48"/>
      <c r="H1809" s="49"/>
      <c r="I1809" s="44"/>
      <c r="J1809" s="44"/>
      <c r="K1809" s="44"/>
      <c r="L1809" s="44"/>
      <c r="M1809" s="44"/>
      <c r="N1809" s="44"/>
    </row>
    <row r="1810" spans="2:14" x14ac:dyDescent="0.35">
      <c r="B1810" s="40"/>
      <c r="C1810" s="45"/>
      <c r="D1810" s="46"/>
      <c r="E1810" s="46"/>
      <c r="F1810" s="47"/>
      <c r="G1810" s="48"/>
      <c r="H1810" s="49"/>
      <c r="I1810" s="44"/>
      <c r="J1810" s="44"/>
      <c r="K1810" s="44"/>
      <c r="L1810" s="44"/>
      <c r="M1810" s="44"/>
      <c r="N1810" s="44"/>
    </row>
    <row r="1811" spans="2:14" x14ac:dyDescent="0.35">
      <c r="B1811" s="40"/>
      <c r="C1811" s="45"/>
      <c r="D1811" s="46"/>
      <c r="E1811" s="46"/>
      <c r="F1811" s="47"/>
      <c r="G1811" s="48"/>
      <c r="H1811" s="49"/>
      <c r="I1811" s="44"/>
      <c r="J1811" s="44"/>
      <c r="K1811" s="44"/>
      <c r="L1811" s="44"/>
      <c r="M1811" s="44"/>
      <c r="N1811" s="44"/>
    </row>
    <row r="1812" spans="2:14" x14ac:dyDescent="0.35">
      <c r="B1812" s="40"/>
      <c r="C1812" s="45"/>
      <c r="D1812" s="46"/>
      <c r="E1812" s="46"/>
      <c r="F1812" s="47"/>
      <c r="G1812" s="48"/>
      <c r="H1812" s="49"/>
      <c r="I1812" s="44"/>
      <c r="J1812" s="44"/>
      <c r="K1812" s="44"/>
      <c r="L1812" s="44"/>
      <c r="M1812" s="44"/>
      <c r="N1812" s="44"/>
    </row>
    <row r="1813" spans="2:14" x14ac:dyDescent="0.35">
      <c r="B1813" s="40"/>
      <c r="C1813" s="45"/>
      <c r="D1813" s="46"/>
      <c r="E1813" s="46"/>
      <c r="F1813" s="47"/>
      <c r="G1813" s="48"/>
      <c r="H1813" s="49"/>
      <c r="I1813" s="44"/>
      <c r="J1813" s="44"/>
      <c r="K1813" s="44"/>
      <c r="L1813" s="44"/>
      <c r="M1813" s="44"/>
      <c r="N1813" s="44"/>
    </row>
    <row r="1814" spans="2:14" x14ac:dyDescent="0.35">
      <c r="B1814" s="40"/>
      <c r="C1814" s="45"/>
      <c r="D1814" s="46"/>
      <c r="E1814" s="46"/>
      <c r="F1814" s="47"/>
      <c r="G1814" s="48"/>
      <c r="H1814" s="49"/>
      <c r="I1814" s="44"/>
      <c r="J1814" s="44"/>
      <c r="K1814" s="44"/>
      <c r="L1814" s="44"/>
      <c r="M1814" s="44"/>
      <c r="N1814" s="44"/>
    </row>
    <row r="1815" spans="2:14" x14ac:dyDescent="0.35">
      <c r="B1815" s="40"/>
      <c r="C1815" s="45"/>
      <c r="D1815" s="46"/>
      <c r="E1815" s="46"/>
      <c r="F1815" s="47"/>
      <c r="G1815" s="48"/>
      <c r="H1815" s="49"/>
      <c r="I1815" s="44"/>
      <c r="J1815" s="44"/>
      <c r="K1815" s="44"/>
      <c r="L1815" s="44"/>
      <c r="M1815" s="44"/>
      <c r="N1815" s="44"/>
    </row>
    <row r="1816" spans="2:14" x14ac:dyDescent="0.35">
      <c r="B1816" s="40"/>
      <c r="C1816" s="45"/>
      <c r="D1816" s="46"/>
      <c r="E1816" s="46"/>
      <c r="F1816" s="47"/>
      <c r="G1816" s="48"/>
      <c r="H1816" s="49"/>
      <c r="I1816" s="44"/>
      <c r="J1816" s="44"/>
      <c r="K1816" s="44"/>
      <c r="L1816" s="44"/>
      <c r="M1816" s="44"/>
      <c r="N1816" s="44"/>
    </row>
    <row r="1817" spans="2:14" x14ac:dyDescent="0.35">
      <c r="B1817" s="40"/>
      <c r="C1817" s="45"/>
      <c r="D1817" s="46"/>
      <c r="E1817" s="46"/>
      <c r="F1817" s="47"/>
      <c r="G1817" s="48"/>
      <c r="H1817" s="49"/>
      <c r="I1817" s="44"/>
      <c r="J1817" s="44"/>
      <c r="K1817" s="44"/>
      <c r="L1817" s="44"/>
      <c r="M1817" s="44"/>
      <c r="N1817" s="44"/>
    </row>
    <row r="1818" spans="2:14" x14ac:dyDescent="0.35">
      <c r="B1818" s="40"/>
      <c r="C1818" s="45"/>
      <c r="D1818" s="46"/>
      <c r="E1818" s="46"/>
      <c r="F1818" s="47"/>
      <c r="G1818" s="48"/>
      <c r="H1818" s="49"/>
      <c r="I1818" s="44"/>
      <c r="J1818" s="44"/>
      <c r="K1818" s="44"/>
      <c r="L1818" s="44"/>
      <c r="M1818" s="44"/>
      <c r="N1818" s="44"/>
    </row>
    <row r="1819" spans="2:14" x14ac:dyDescent="0.35">
      <c r="B1819" s="40"/>
      <c r="C1819" s="45"/>
      <c r="D1819" s="46"/>
      <c r="E1819" s="46"/>
      <c r="F1819" s="47"/>
      <c r="G1819" s="48"/>
      <c r="H1819" s="49"/>
      <c r="I1819" s="44"/>
      <c r="J1819" s="44"/>
      <c r="K1819" s="44"/>
      <c r="L1819" s="44"/>
      <c r="M1819" s="44"/>
      <c r="N1819" s="44"/>
    </row>
    <row r="1820" spans="2:14" x14ac:dyDescent="0.35">
      <c r="B1820" s="40"/>
      <c r="C1820" s="45"/>
      <c r="D1820" s="46"/>
      <c r="E1820" s="46"/>
      <c r="F1820" s="47"/>
      <c r="G1820" s="48"/>
      <c r="H1820" s="49"/>
      <c r="I1820" s="44"/>
      <c r="J1820" s="44"/>
      <c r="K1820" s="44"/>
      <c r="L1820" s="44"/>
      <c r="M1820" s="44"/>
      <c r="N1820" s="44"/>
    </row>
    <row r="1821" spans="2:14" x14ac:dyDescent="0.35">
      <c r="B1821" s="40"/>
      <c r="C1821" s="45"/>
      <c r="D1821" s="46"/>
      <c r="E1821" s="46"/>
      <c r="F1821" s="47"/>
      <c r="G1821" s="48"/>
      <c r="H1821" s="49"/>
      <c r="I1821" s="44"/>
      <c r="J1821" s="44"/>
      <c r="K1821" s="44"/>
      <c r="L1821" s="44"/>
      <c r="M1821" s="44"/>
      <c r="N1821" s="44"/>
    </row>
    <row r="1822" spans="2:14" x14ac:dyDescent="0.35">
      <c r="B1822" s="40"/>
      <c r="C1822" s="45"/>
      <c r="D1822" s="46"/>
      <c r="E1822" s="46"/>
      <c r="F1822" s="47"/>
      <c r="G1822" s="48"/>
      <c r="H1822" s="49"/>
      <c r="I1822" s="44"/>
      <c r="J1822" s="44"/>
      <c r="K1822" s="44"/>
      <c r="L1822" s="44"/>
      <c r="M1822" s="44"/>
      <c r="N1822" s="44"/>
    </row>
    <row r="1823" spans="2:14" x14ac:dyDescent="0.35">
      <c r="B1823" s="40"/>
      <c r="C1823" s="45"/>
      <c r="D1823" s="46"/>
      <c r="E1823" s="46"/>
      <c r="F1823" s="47"/>
      <c r="G1823" s="48"/>
      <c r="H1823" s="49"/>
      <c r="I1823" s="44"/>
      <c r="J1823" s="44"/>
      <c r="K1823" s="44"/>
      <c r="L1823" s="44"/>
      <c r="M1823" s="44"/>
      <c r="N1823" s="44"/>
    </row>
    <row r="1824" spans="2:14" x14ac:dyDescent="0.35">
      <c r="B1824" s="40"/>
      <c r="C1824" s="45"/>
      <c r="D1824" s="46"/>
      <c r="E1824" s="46"/>
      <c r="F1824" s="47"/>
      <c r="G1824" s="48"/>
      <c r="H1824" s="49"/>
      <c r="I1824" s="44"/>
      <c r="J1824" s="44"/>
      <c r="K1824" s="44"/>
      <c r="L1824" s="44"/>
      <c r="M1824" s="44"/>
      <c r="N1824" s="44"/>
    </row>
    <row r="1825" spans="2:14" x14ac:dyDescent="0.35">
      <c r="B1825" s="40"/>
      <c r="C1825" s="45"/>
      <c r="D1825" s="46"/>
      <c r="E1825" s="46"/>
      <c r="F1825" s="47"/>
      <c r="G1825" s="48"/>
      <c r="H1825" s="49"/>
      <c r="I1825" s="44"/>
      <c r="J1825" s="44"/>
      <c r="K1825" s="44"/>
      <c r="L1825" s="44"/>
      <c r="M1825" s="44"/>
      <c r="N1825" s="44"/>
    </row>
    <row r="1826" spans="2:14" x14ac:dyDescent="0.35">
      <c r="B1826" s="40"/>
      <c r="C1826" s="45"/>
      <c r="D1826" s="46"/>
      <c r="E1826" s="46"/>
      <c r="F1826" s="47"/>
      <c r="G1826" s="48"/>
      <c r="H1826" s="49"/>
      <c r="I1826" s="44"/>
      <c r="J1826" s="44"/>
      <c r="K1826" s="44"/>
      <c r="L1826" s="44"/>
      <c r="M1826" s="44"/>
      <c r="N1826" s="44"/>
    </row>
    <row r="1827" spans="2:14" x14ac:dyDescent="0.35">
      <c r="B1827" s="40"/>
      <c r="C1827" s="45"/>
      <c r="D1827" s="46"/>
      <c r="E1827" s="46"/>
      <c r="F1827" s="47"/>
      <c r="G1827" s="48"/>
      <c r="H1827" s="49"/>
      <c r="I1827" s="44"/>
      <c r="J1827" s="44"/>
      <c r="K1827" s="44"/>
      <c r="L1827" s="44"/>
      <c r="M1827" s="44"/>
      <c r="N1827" s="44"/>
    </row>
    <row r="1828" spans="2:14" x14ac:dyDescent="0.35">
      <c r="B1828" s="40"/>
      <c r="C1828" s="45"/>
      <c r="D1828" s="46"/>
      <c r="E1828" s="46"/>
      <c r="F1828" s="47"/>
      <c r="G1828" s="48"/>
      <c r="H1828" s="49"/>
      <c r="I1828" s="44"/>
      <c r="J1828" s="44"/>
      <c r="K1828" s="44"/>
      <c r="L1828" s="44"/>
      <c r="M1828" s="44"/>
      <c r="N1828" s="44"/>
    </row>
    <row r="1829" spans="2:14" x14ac:dyDescent="0.35">
      <c r="B1829" s="40"/>
      <c r="C1829" s="45"/>
      <c r="D1829" s="46"/>
      <c r="E1829" s="46"/>
      <c r="F1829" s="47"/>
      <c r="G1829" s="48"/>
      <c r="H1829" s="49"/>
      <c r="I1829" s="44"/>
      <c r="J1829" s="44"/>
      <c r="K1829" s="44"/>
      <c r="L1829" s="44"/>
      <c r="M1829" s="44"/>
      <c r="N1829" s="44"/>
    </row>
    <row r="1830" spans="2:14" x14ac:dyDescent="0.35">
      <c r="B1830" s="40"/>
      <c r="C1830" s="45"/>
      <c r="D1830" s="46"/>
      <c r="E1830" s="46"/>
      <c r="F1830" s="47"/>
      <c r="G1830" s="48"/>
      <c r="H1830" s="49"/>
      <c r="I1830" s="44"/>
      <c r="J1830" s="44"/>
      <c r="K1830" s="44"/>
      <c r="L1830" s="44"/>
      <c r="M1830" s="44"/>
      <c r="N1830" s="44"/>
    </row>
    <row r="1831" spans="2:14" x14ac:dyDescent="0.35">
      <c r="B1831" s="40"/>
      <c r="C1831" s="45"/>
      <c r="D1831" s="46"/>
      <c r="E1831" s="46"/>
      <c r="F1831" s="47"/>
      <c r="G1831" s="48"/>
      <c r="H1831" s="49"/>
      <c r="I1831" s="44"/>
      <c r="J1831" s="44"/>
      <c r="K1831" s="44"/>
      <c r="L1831" s="44"/>
      <c r="M1831" s="44"/>
      <c r="N1831" s="44"/>
    </row>
    <row r="1832" spans="2:14" x14ac:dyDescent="0.35">
      <c r="B1832" s="40"/>
      <c r="C1832" s="45"/>
      <c r="D1832" s="46"/>
      <c r="E1832" s="46"/>
      <c r="F1832" s="47"/>
      <c r="G1832" s="48"/>
      <c r="H1832" s="49"/>
      <c r="I1832" s="44"/>
      <c r="J1832" s="44"/>
      <c r="K1832" s="44"/>
      <c r="L1832" s="44"/>
      <c r="M1832" s="44"/>
      <c r="N1832" s="44"/>
    </row>
    <row r="1833" spans="2:14" x14ac:dyDescent="0.35">
      <c r="B1833" s="40"/>
      <c r="C1833" s="45"/>
      <c r="D1833" s="46"/>
      <c r="E1833" s="46"/>
      <c r="F1833" s="47"/>
      <c r="G1833" s="48"/>
      <c r="H1833" s="49"/>
      <c r="I1833" s="44"/>
      <c r="J1833" s="44"/>
      <c r="K1833" s="44"/>
      <c r="L1833" s="44"/>
      <c r="M1833" s="44"/>
      <c r="N1833" s="44"/>
    </row>
    <row r="1834" spans="2:14" x14ac:dyDescent="0.35">
      <c r="B1834" s="40"/>
      <c r="C1834" s="45"/>
      <c r="D1834" s="46"/>
      <c r="E1834" s="46"/>
      <c r="F1834" s="47"/>
      <c r="G1834" s="48"/>
      <c r="H1834" s="49"/>
      <c r="I1834" s="44"/>
      <c r="J1834" s="44"/>
      <c r="K1834" s="44"/>
      <c r="L1834" s="44"/>
      <c r="M1834" s="44"/>
      <c r="N1834" s="44"/>
    </row>
    <row r="1835" spans="2:14" x14ac:dyDescent="0.35">
      <c r="B1835" s="40"/>
      <c r="C1835" s="45"/>
      <c r="D1835" s="46"/>
      <c r="E1835" s="46"/>
      <c r="F1835" s="47"/>
      <c r="G1835" s="48"/>
      <c r="H1835" s="49"/>
      <c r="I1835" s="44"/>
      <c r="J1835" s="44"/>
      <c r="K1835" s="44"/>
      <c r="L1835" s="44"/>
      <c r="M1835" s="44"/>
      <c r="N1835" s="44"/>
    </row>
    <row r="1836" spans="2:14" x14ac:dyDescent="0.35">
      <c r="B1836" s="40"/>
      <c r="C1836" s="45"/>
      <c r="D1836" s="46"/>
      <c r="E1836" s="46"/>
      <c r="F1836" s="47"/>
      <c r="G1836" s="48"/>
      <c r="H1836" s="49"/>
      <c r="I1836" s="44"/>
      <c r="J1836" s="44"/>
      <c r="K1836" s="44"/>
      <c r="L1836" s="44"/>
      <c r="M1836" s="44"/>
      <c r="N1836" s="44"/>
    </row>
    <row r="1837" spans="2:14" x14ac:dyDescent="0.35">
      <c r="B1837" s="40"/>
      <c r="C1837" s="45"/>
      <c r="D1837" s="46"/>
      <c r="E1837" s="46"/>
      <c r="F1837" s="47"/>
      <c r="G1837" s="48"/>
      <c r="H1837" s="49"/>
      <c r="I1837" s="44"/>
      <c r="J1837" s="44"/>
      <c r="K1837" s="44"/>
      <c r="L1837" s="44"/>
      <c r="M1837" s="44"/>
      <c r="N1837" s="44"/>
    </row>
    <row r="1838" spans="2:14" x14ac:dyDescent="0.35">
      <c r="B1838" s="40"/>
      <c r="C1838" s="45"/>
      <c r="D1838" s="46"/>
      <c r="E1838" s="46"/>
      <c r="F1838" s="47"/>
      <c r="G1838" s="48"/>
      <c r="H1838" s="49"/>
      <c r="I1838" s="44"/>
      <c r="J1838" s="44"/>
      <c r="K1838" s="44"/>
      <c r="L1838" s="44"/>
      <c r="M1838" s="44"/>
      <c r="N1838" s="44"/>
    </row>
    <row r="1839" spans="2:14" x14ac:dyDescent="0.35">
      <c r="B1839" s="40"/>
      <c r="C1839" s="45"/>
      <c r="D1839" s="46"/>
      <c r="E1839" s="46"/>
      <c r="F1839" s="47"/>
      <c r="G1839" s="48"/>
      <c r="H1839" s="49"/>
      <c r="I1839" s="44"/>
      <c r="J1839" s="44"/>
      <c r="K1839" s="44"/>
      <c r="L1839" s="44"/>
      <c r="M1839" s="44"/>
      <c r="N1839" s="44"/>
    </row>
    <row r="1840" spans="2:14" x14ac:dyDescent="0.35">
      <c r="B1840" s="40"/>
      <c r="C1840" s="45"/>
      <c r="D1840" s="46"/>
      <c r="E1840" s="46"/>
      <c r="F1840" s="47"/>
      <c r="G1840" s="48"/>
      <c r="H1840" s="49"/>
      <c r="I1840" s="44"/>
      <c r="J1840" s="44"/>
      <c r="K1840" s="44"/>
      <c r="L1840" s="44"/>
      <c r="M1840" s="44"/>
      <c r="N1840" s="44"/>
    </row>
    <row r="1841" spans="2:14" x14ac:dyDescent="0.35">
      <c r="B1841" s="40"/>
      <c r="C1841" s="45"/>
      <c r="D1841" s="46"/>
      <c r="E1841" s="46"/>
      <c r="F1841" s="47"/>
      <c r="G1841" s="48"/>
      <c r="H1841" s="49"/>
      <c r="I1841" s="44"/>
      <c r="J1841" s="44"/>
      <c r="K1841" s="44"/>
      <c r="L1841" s="44"/>
      <c r="M1841" s="44"/>
      <c r="N1841" s="44"/>
    </row>
    <row r="1842" spans="2:14" x14ac:dyDescent="0.35">
      <c r="B1842" s="40"/>
      <c r="C1842" s="45"/>
      <c r="D1842" s="46"/>
      <c r="E1842" s="46"/>
      <c r="F1842" s="47"/>
      <c r="G1842" s="48"/>
      <c r="H1842" s="49"/>
      <c r="I1842" s="44"/>
      <c r="J1842" s="44"/>
      <c r="K1842" s="44"/>
      <c r="L1842" s="44"/>
      <c r="M1842" s="44"/>
      <c r="N1842" s="44"/>
    </row>
    <row r="1843" spans="2:14" x14ac:dyDescent="0.35">
      <c r="B1843" s="40"/>
      <c r="C1843" s="45"/>
      <c r="D1843" s="46"/>
      <c r="E1843" s="46"/>
      <c r="F1843" s="47"/>
      <c r="G1843" s="48"/>
      <c r="H1843" s="49"/>
      <c r="I1843" s="44"/>
      <c r="J1843" s="44"/>
      <c r="K1843" s="44"/>
      <c r="L1843" s="44"/>
      <c r="M1843" s="44"/>
      <c r="N1843" s="44"/>
    </row>
    <row r="1844" spans="2:14" x14ac:dyDescent="0.35">
      <c r="B1844" s="40"/>
      <c r="C1844" s="45"/>
      <c r="D1844" s="46"/>
      <c r="E1844" s="46"/>
      <c r="F1844" s="47"/>
      <c r="G1844" s="48"/>
      <c r="H1844" s="49"/>
      <c r="I1844" s="44"/>
      <c r="J1844" s="44"/>
      <c r="K1844" s="44"/>
      <c r="L1844" s="44"/>
      <c r="M1844" s="44"/>
      <c r="N1844" s="44"/>
    </row>
    <row r="1845" spans="2:14" x14ac:dyDescent="0.35">
      <c r="B1845" s="40"/>
      <c r="C1845" s="45"/>
      <c r="D1845" s="46"/>
      <c r="E1845" s="46"/>
      <c r="F1845" s="47"/>
      <c r="G1845" s="48"/>
      <c r="H1845" s="49"/>
      <c r="I1845" s="44"/>
      <c r="J1845" s="44"/>
      <c r="K1845" s="44"/>
      <c r="L1845" s="44"/>
      <c r="M1845" s="44"/>
      <c r="N1845" s="44"/>
    </row>
    <row r="1846" spans="2:14" x14ac:dyDescent="0.35">
      <c r="B1846" s="40"/>
      <c r="C1846" s="45"/>
      <c r="D1846" s="46"/>
      <c r="E1846" s="46"/>
      <c r="F1846" s="47"/>
      <c r="G1846" s="48"/>
      <c r="H1846" s="49"/>
      <c r="I1846" s="44"/>
      <c r="J1846" s="44"/>
      <c r="K1846" s="44"/>
      <c r="L1846" s="44"/>
      <c r="M1846" s="44"/>
      <c r="N1846" s="44"/>
    </row>
    <row r="1847" spans="2:14" x14ac:dyDescent="0.35">
      <c r="B1847" s="40"/>
      <c r="C1847" s="45"/>
      <c r="D1847" s="46"/>
      <c r="E1847" s="46"/>
      <c r="F1847" s="47"/>
      <c r="G1847" s="48"/>
      <c r="H1847" s="49"/>
      <c r="I1847" s="44"/>
      <c r="J1847" s="44"/>
      <c r="K1847" s="44"/>
      <c r="L1847" s="44"/>
      <c r="M1847" s="44"/>
      <c r="N1847" s="44"/>
    </row>
    <row r="1848" spans="2:14" x14ac:dyDescent="0.35">
      <c r="B1848" s="40"/>
      <c r="C1848" s="45"/>
      <c r="D1848" s="46"/>
      <c r="E1848" s="46"/>
      <c r="F1848" s="47"/>
      <c r="G1848" s="48"/>
      <c r="H1848" s="49"/>
      <c r="I1848" s="44"/>
      <c r="J1848" s="44"/>
      <c r="K1848" s="44"/>
      <c r="L1848" s="44"/>
      <c r="M1848" s="44"/>
      <c r="N1848" s="44"/>
    </row>
    <row r="1849" spans="2:14" x14ac:dyDescent="0.35">
      <c r="B1849" s="40"/>
      <c r="C1849" s="45"/>
      <c r="D1849" s="46"/>
      <c r="E1849" s="46"/>
      <c r="F1849" s="47"/>
      <c r="G1849" s="48"/>
      <c r="H1849" s="49"/>
      <c r="I1849" s="44"/>
      <c r="J1849" s="44"/>
      <c r="K1849" s="44"/>
      <c r="L1849" s="44"/>
      <c r="M1849" s="44"/>
      <c r="N1849" s="44"/>
    </row>
    <row r="1850" spans="2:14" x14ac:dyDescent="0.35">
      <c r="B1850" s="40"/>
      <c r="C1850" s="45"/>
      <c r="D1850" s="46"/>
      <c r="E1850" s="46"/>
      <c r="F1850" s="47"/>
      <c r="G1850" s="48"/>
      <c r="H1850" s="49"/>
      <c r="I1850" s="44"/>
      <c r="J1850" s="44"/>
      <c r="K1850" s="44"/>
      <c r="L1850" s="44"/>
      <c r="M1850" s="44"/>
      <c r="N1850" s="44"/>
    </row>
    <row r="1851" spans="2:14" x14ac:dyDescent="0.35">
      <c r="B1851" s="40"/>
      <c r="C1851" s="45"/>
      <c r="D1851" s="46"/>
      <c r="E1851" s="46"/>
      <c r="F1851" s="47"/>
      <c r="G1851" s="48"/>
      <c r="H1851" s="49"/>
      <c r="I1851" s="44"/>
      <c r="J1851" s="44"/>
      <c r="K1851" s="44"/>
      <c r="L1851" s="44"/>
      <c r="M1851" s="44"/>
      <c r="N1851" s="44"/>
    </row>
    <row r="1852" spans="2:14" x14ac:dyDescent="0.35">
      <c r="B1852" s="40"/>
      <c r="C1852" s="45"/>
      <c r="D1852" s="46"/>
      <c r="E1852" s="46"/>
      <c r="F1852" s="47"/>
      <c r="G1852" s="48"/>
      <c r="H1852" s="49"/>
      <c r="I1852" s="44"/>
      <c r="J1852" s="44"/>
      <c r="K1852" s="44"/>
      <c r="L1852" s="44"/>
      <c r="M1852" s="44"/>
      <c r="N1852" s="44"/>
    </row>
    <row r="1853" spans="2:14" x14ac:dyDescent="0.35">
      <c r="B1853" s="40"/>
      <c r="C1853" s="45"/>
      <c r="D1853" s="46"/>
      <c r="E1853" s="46"/>
      <c r="F1853" s="47"/>
      <c r="G1853" s="48"/>
      <c r="H1853" s="49"/>
      <c r="I1853" s="44"/>
      <c r="J1853" s="44"/>
      <c r="K1853" s="44"/>
      <c r="L1853" s="44"/>
      <c r="M1853" s="44"/>
      <c r="N1853" s="44"/>
    </row>
    <row r="1854" spans="2:14" x14ac:dyDescent="0.35">
      <c r="B1854" s="40"/>
      <c r="C1854" s="45"/>
      <c r="D1854" s="46"/>
      <c r="E1854" s="46"/>
      <c r="F1854" s="47"/>
      <c r="G1854" s="48"/>
      <c r="H1854" s="49"/>
      <c r="I1854" s="44"/>
      <c r="J1854" s="44"/>
      <c r="K1854" s="44"/>
      <c r="L1854" s="44"/>
      <c r="M1854" s="44"/>
      <c r="N1854" s="44"/>
    </row>
    <row r="1855" spans="2:14" x14ac:dyDescent="0.35">
      <c r="B1855" s="40"/>
      <c r="C1855" s="45"/>
      <c r="D1855" s="46"/>
      <c r="E1855" s="46"/>
      <c r="F1855" s="47"/>
      <c r="G1855" s="48"/>
      <c r="H1855" s="49"/>
      <c r="I1855" s="44"/>
      <c r="J1855" s="44"/>
      <c r="K1855" s="44"/>
      <c r="L1855" s="44"/>
      <c r="M1855" s="44"/>
      <c r="N1855" s="44"/>
    </row>
    <row r="1856" spans="2:14" x14ac:dyDescent="0.35">
      <c r="B1856" s="40"/>
      <c r="C1856" s="45"/>
      <c r="D1856" s="46"/>
      <c r="E1856" s="46"/>
      <c r="F1856" s="47"/>
      <c r="G1856" s="48"/>
      <c r="H1856" s="49"/>
      <c r="I1856" s="44"/>
      <c r="J1856" s="44"/>
      <c r="K1856" s="44"/>
      <c r="L1856" s="44"/>
      <c r="M1856" s="44"/>
      <c r="N1856" s="44"/>
    </row>
    <row r="1857" spans="2:14" x14ac:dyDescent="0.35">
      <c r="B1857" s="40"/>
      <c r="C1857" s="45"/>
      <c r="D1857" s="46"/>
      <c r="E1857" s="46"/>
      <c r="F1857" s="47"/>
      <c r="G1857" s="48"/>
      <c r="H1857" s="49"/>
      <c r="I1857" s="44"/>
      <c r="J1857" s="44"/>
      <c r="K1857" s="44"/>
      <c r="L1857" s="44"/>
      <c r="M1857" s="44"/>
      <c r="N1857" s="44"/>
    </row>
    <row r="1858" spans="2:14" x14ac:dyDescent="0.35">
      <c r="B1858" s="40"/>
      <c r="C1858" s="45"/>
      <c r="D1858" s="46"/>
      <c r="E1858" s="46"/>
      <c r="F1858" s="47"/>
      <c r="G1858" s="48"/>
      <c r="H1858" s="49"/>
      <c r="I1858" s="44"/>
      <c r="J1858" s="44"/>
      <c r="K1858" s="44"/>
      <c r="L1858" s="44"/>
      <c r="M1858" s="44"/>
      <c r="N1858" s="44"/>
    </row>
    <row r="1859" spans="2:14" x14ac:dyDescent="0.35">
      <c r="B1859" s="40"/>
      <c r="C1859" s="45"/>
      <c r="D1859" s="46"/>
      <c r="E1859" s="46"/>
      <c r="F1859" s="47"/>
      <c r="G1859" s="48"/>
      <c r="H1859" s="49"/>
      <c r="I1859" s="44"/>
      <c r="J1859" s="44"/>
      <c r="K1859" s="44"/>
      <c r="L1859" s="44"/>
      <c r="M1859" s="44"/>
      <c r="N1859" s="44"/>
    </row>
    <row r="1860" spans="2:14" x14ac:dyDescent="0.35">
      <c r="B1860" s="40"/>
      <c r="C1860" s="45"/>
      <c r="D1860" s="46"/>
      <c r="E1860" s="46"/>
      <c r="F1860" s="47"/>
      <c r="G1860" s="48"/>
      <c r="H1860" s="49"/>
      <c r="I1860" s="44"/>
      <c r="J1860" s="44"/>
      <c r="K1860" s="44"/>
      <c r="L1860" s="44"/>
      <c r="M1860" s="44"/>
      <c r="N1860" s="44"/>
    </row>
    <row r="1861" spans="2:14" x14ac:dyDescent="0.35">
      <c r="B1861" s="40"/>
      <c r="C1861" s="45"/>
      <c r="D1861" s="46"/>
      <c r="E1861" s="46"/>
      <c r="F1861" s="47"/>
      <c r="G1861" s="48"/>
      <c r="H1861" s="49"/>
      <c r="I1861" s="44"/>
      <c r="J1861" s="44"/>
      <c r="K1861" s="44"/>
      <c r="L1861" s="44"/>
      <c r="M1861" s="44"/>
      <c r="N1861" s="44"/>
    </row>
    <row r="1862" spans="2:14" x14ac:dyDescent="0.35">
      <c r="B1862" s="40"/>
      <c r="C1862" s="45"/>
      <c r="D1862" s="46"/>
      <c r="E1862" s="46"/>
      <c r="F1862" s="47"/>
      <c r="G1862" s="48"/>
      <c r="H1862" s="49"/>
      <c r="I1862" s="44"/>
      <c r="J1862" s="44"/>
      <c r="K1862" s="44"/>
      <c r="L1862" s="44"/>
      <c r="M1862" s="44"/>
      <c r="N1862" s="44"/>
    </row>
    <row r="1863" spans="2:14" x14ac:dyDescent="0.35">
      <c r="B1863" s="40"/>
      <c r="C1863" s="45"/>
      <c r="D1863" s="46"/>
      <c r="E1863" s="46"/>
      <c r="F1863" s="47"/>
      <c r="G1863" s="48"/>
      <c r="H1863" s="49"/>
      <c r="I1863" s="44"/>
      <c r="J1863" s="44"/>
      <c r="K1863" s="44"/>
      <c r="L1863" s="44"/>
      <c r="M1863" s="44"/>
      <c r="N1863" s="44"/>
    </row>
    <row r="1864" spans="2:14" x14ac:dyDescent="0.35">
      <c r="B1864" s="40"/>
      <c r="C1864" s="45"/>
      <c r="D1864" s="46"/>
      <c r="E1864" s="46"/>
      <c r="F1864" s="47"/>
      <c r="G1864" s="48"/>
      <c r="H1864" s="49"/>
      <c r="I1864" s="44"/>
      <c r="J1864" s="44"/>
      <c r="K1864" s="44"/>
      <c r="L1864" s="44"/>
      <c r="M1864" s="44"/>
      <c r="N1864" s="44"/>
    </row>
    <row r="1865" spans="2:14" x14ac:dyDescent="0.35">
      <c r="B1865" s="40"/>
      <c r="C1865" s="45"/>
      <c r="D1865" s="46"/>
      <c r="E1865" s="46"/>
      <c r="F1865" s="47"/>
      <c r="G1865" s="48"/>
      <c r="H1865" s="49"/>
      <c r="I1865" s="44"/>
      <c r="J1865" s="44"/>
      <c r="K1865" s="44"/>
      <c r="L1865" s="44"/>
      <c r="M1865" s="44"/>
      <c r="N1865" s="44"/>
    </row>
    <row r="1866" spans="2:14" x14ac:dyDescent="0.35">
      <c r="B1866" s="40"/>
      <c r="C1866" s="45"/>
      <c r="D1866" s="46"/>
      <c r="E1866" s="46"/>
      <c r="F1866" s="47"/>
      <c r="G1866" s="48"/>
      <c r="H1866" s="49"/>
      <c r="I1866" s="44"/>
      <c r="J1866" s="44"/>
      <c r="K1866" s="44"/>
      <c r="L1866" s="44"/>
      <c r="M1866" s="44"/>
      <c r="N1866" s="44"/>
    </row>
    <row r="1867" spans="2:14" x14ac:dyDescent="0.35">
      <c r="B1867" s="40"/>
      <c r="C1867" s="45"/>
      <c r="D1867" s="46"/>
      <c r="E1867" s="46"/>
      <c r="F1867" s="47"/>
      <c r="G1867" s="48"/>
      <c r="H1867" s="49"/>
      <c r="I1867" s="44"/>
      <c r="J1867" s="44"/>
      <c r="K1867" s="44"/>
      <c r="L1867" s="44"/>
      <c r="M1867" s="44"/>
      <c r="N1867" s="44"/>
    </row>
    <row r="1868" spans="2:14" x14ac:dyDescent="0.35">
      <c r="B1868" s="40"/>
      <c r="C1868" s="45"/>
      <c r="D1868" s="46"/>
      <c r="E1868" s="46"/>
      <c r="F1868" s="47"/>
      <c r="G1868" s="48"/>
      <c r="H1868" s="49"/>
      <c r="I1868" s="44"/>
      <c r="J1868" s="44"/>
      <c r="K1868" s="44"/>
      <c r="L1868" s="44"/>
      <c r="M1868" s="44"/>
      <c r="N1868" s="44"/>
    </row>
    <row r="1869" spans="2:14" x14ac:dyDescent="0.35">
      <c r="B1869" s="40"/>
      <c r="C1869" s="45"/>
      <c r="D1869" s="46"/>
      <c r="E1869" s="46"/>
      <c r="F1869" s="47"/>
      <c r="G1869" s="48"/>
      <c r="H1869" s="49"/>
      <c r="I1869" s="44"/>
      <c r="J1869" s="44"/>
      <c r="K1869" s="44"/>
      <c r="L1869" s="44"/>
      <c r="M1869" s="44"/>
      <c r="N1869" s="44"/>
    </row>
    <row r="1870" spans="2:14" x14ac:dyDescent="0.35">
      <c r="B1870" s="40"/>
      <c r="C1870" s="45"/>
      <c r="D1870" s="46"/>
      <c r="E1870" s="46"/>
      <c r="F1870" s="47"/>
      <c r="G1870" s="48"/>
      <c r="H1870" s="49"/>
      <c r="I1870" s="44"/>
      <c r="J1870" s="44"/>
      <c r="K1870" s="44"/>
      <c r="L1870" s="44"/>
      <c r="M1870" s="44"/>
      <c r="N1870" s="44"/>
    </row>
    <row r="1871" spans="2:14" x14ac:dyDescent="0.35">
      <c r="B1871" s="40"/>
      <c r="C1871" s="45"/>
      <c r="D1871" s="46"/>
      <c r="E1871" s="46"/>
      <c r="F1871" s="47"/>
      <c r="G1871" s="48"/>
      <c r="H1871" s="49"/>
      <c r="I1871" s="44"/>
      <c r="J1871" s="44"/>
      <c r="K1871" s="44"/>
      <c r="L1871" s="44"/>
      <c r="M1871" s="44"/>
      <c r="N1871" s="44"/>
    </row>
    <row r="1872" spans="2:14" x14ac:dyDescent="0.35">
      <c r="B1872" s="40"/>
      <c r="C1872" s="45"/>
      <c r="D1872" s="46"/>
      <c r="E1872" s="46"/>
      <c r="F1872" s="47"/>
      <c r="G1872" s="48"/>
      <c r="H1872" s="49"/>
      <c r="I1872" s="44"/>
      <c r="J1872" s="44"/>
      <c r="K1872" s="44"/>
      <c r="L1872" s="44"/>
      <c r="M1872" s="44"/>
      <c r="N1872" s="44"/>
    </row>
    <row r="1873" spans="2:14" x14ac:dyDescent="0.35">
      <c r="B1873" s="40"/>
      <c r="C1873" s="45"/>
      <c r="D1873" s="46"/>
      <c r="E1873" s="46"/>
      <c r="F1873" s="47"/>
      <c r="G1873" s="48"/>
      <c r="H1873" s="49"/>
      <c r="I1873" s="44"/>
      <c r="J1873" s="44"/>
      <c r="K1873" s="44"/>
      <c r="L1873" s="44"/>
      <c r="M1873" s="44"/>
      <c r="N1873" s="44"/>
    </row>
    <row r="1874" spans="2:14" x14ac:dyDescent="0.35">
      <c r="B1874" s="40"/>
      <c r="C1874" s="45"/>
      <c r="D1874" s="46"/>
      <c r="E1874" s="46"/>
      <c r="F1874" s="47"/>
      <c r="G1874" s="48"/>
      <c r="H1874" s="49"/>
      <c r="I1874" s="44"/>
      <c r="J1874" s="44"/>
      <c r="K1874" s="44"/>
      <c r="L1874" s="44"/>
      <c r="M1874" s="44"/>
      <c r="N1874" s="44"/>
    </row>
    <row r="1875" spans="2:14" x14ac:dyDescent="0.35">
      <c r="B1875" s="40"/>
      <c r="C1875" s="45"/>
      <c r="D1875" s="46"/>
      <c r="E1875" s="46"/>
      <c r="F1875" s="47"/>
      <c r="G1875" s="48"/>
      <c r="H1875" s="49"/>
      <c r="I1875" s="44"/>
      <c r="J1875" s="44"/>
      <c r="K1875" s="44"/>
      <c r="L1875" s="44"/>
      <c r="M1875" s="44"/>
      <c r="N1875" s="44"/>
    </row>
    <row r="1876" spans="2:14" x14ac:dyDescent="0.35">
      <c r="B1876" s="40"/>
      <c r="C1876" s="45"/>
      <c r="D1876" s="46"/>
      <c r="E1876" s="46"/>
      <c r="F1876" s="47"/>
      <c r="G1876" s="48"/>
      <c r="H1876" s="49"/>
      <c r="I1876" s="44"/>
      <c r="J1876" s="44"/>
      <c r="K1876" s="44"/>
      <c r="L1876" s="44"/>
      <c r="M1876" s="44"/>
      <c r="N1876" s="44"/>
    </row>
    <row r="1877" spans="2:14" x14ac:dyDescent="0.35">
      <c r="B1877" s="40"/>
      <c r="C1877" s="45"/>
      <c r="D1877" s="46"/>
      <c r="E1877" s="46"/>
      <c r="F1877" s="47"/>
      <c r="G1877" s="48"/>
      <c r="H1877" s="49"/>
      <c r="I1877" s="44"/>
      <c r="J1877" s="44"/>
      <c r="K1877" s="44"/>
      <c r="L1877" s="44"/>
      <c r="M1877" s="44"/>
      <c r="N1877" s="44"/>
    </row>
    <row r="1878" spans="2:14" x14ac:dyDescent="0.35">
      <c r="B1878" s="40"/>
      <c r="C1878" s="45"/>
      <c r="D1878" s="46"/>
      <c r="E1878" s="46"/>
      <c r="F1878" s="47"/>
      <c r="G1878" s="48"/>
      <c r="H1878" s="49"/>
      <c r="I1878" s="44"/>
      <c r="J1878" s="44"/>
      <c r="K1878" s="44"/>
      <c r="L1878" s="44"/>
      <c r="M1878" s="44"/>
      <c r="N1878" s="44"/>
    </row>
    <row r="1879" spans="2:14" x14ac:dyDescent="0.35">
      <c r="B1879" s="40"/>
      <c r="C1879" s="45"/>
      <c r="D1879" s="46"/>
      <c r="E1879" s="46"/>
      <c r="F1879" s="47"/>
      <c r="G1879" s="48"/>
      <c r="H1879" s="49"/>
      <c r="I1879" s="44"/>
      <c r="J1879" s="44"/>
      <c r="K1879" s="44"/>
      <c r="L1879" s="44"/>
      <c r="M1879" s="44"/>
      <c r="N1879" s="44"/>
    </row>
    <row r="1880" spans="2:14" x14ac:dyDescent="0.35">
      <c r="B1880" s="40"/>
      <c r="C1880" s="45"/>
      <c r="D1880" s="46"/>
      <c r="E1880" s="46"/>
      <c r="F1880" s="47"/>
      <c r="G1880" s="48"/>
      <c r="H1880" s="49"/>
      <c r="I1880" s="44"/>
      <c r="J1880" s="44"/>
      <c r="K1880" s="44"/>
      <c r="L1880" s="44"/>
      <c r="M1880" s="44"/>
      <c r="N1880" s="44"/>
    </row>
    <row r="1881" spans="2:14" x14ac:dyDescent="0.35">
      <c r="B1881" s="40"/>
      <c r="C1881" s="45"/>
      <c r="D1881" s="46"/>
      <c r="E1881" s="46"/>
      <c r="F1881" s="47"/>
      <c r="G1881" s="48"/>
      <c r="H1881" s="49"/>
      <c r="I1881" s="44"/>
      <c r="J1881" s="44"/>
      <c r="K1881" s="44"/>
      <c r="L1881" s="44"/>
      <c r="M1881" s="44"/>
      <c r="N1881" s="44"/>
    </row>
    <row r="1882" spans="2:14" x14ac:dyDescent="0.35">
      <c r="B1882" s="40"/>
      <c r="C1882" s="45"/>
      <c r="D1882" s="46"/>
      <c r="E1882" s="46"/>
      <c r="F1882" s="47"/>
      <c r="G1882" s="48"/>
      <c r="H1882" s="49"/>
      <c r="I1882" s="44"/>
      <c r="J1882" s="44"/>
      <c r="K1882" s="44"/>
      <c r="L1882" s="44"/>
      <c r="M1882" s="44"/>
      <c r="N1882" s="44"/>
    </row>
    <row r="1883" spans="2:14" x14ac:dyDescent="0.35">
      <c r="B1883" s="40"/>
      <c r="C1883" s="45"/>
      <c r="D1883" s="46"/>
      <c r="E1883" s="46"/>
      <c r="F1883" s="47"/>
      <c r="G1883" s="48"/>
      <c r="H1883" s="49"/>
      <c r="I1883" s="44"/>
      <c r="J1883" s="44"/>
      <c r="K1883" s="44"/>
      <c r="L1883" s="44"/>
      <c r="M1883" s="44"/>
      <c r="N1883" s="44"/>
    </row>
    <row r="1884" spans="2:14" x14ac:dyDescent="0.35">
      <c r="B1884" s="40"/>
      <c r="C1884" s="45"/>
      <c r="D1884" s="46"/>
      <c r="E1884" s="46"/>
      <c r="F1884" s="47"/>
      <c r="G1884" s="48"/>
      <c r="H1884" s="49"/>
      <c r="I1884" s="44"/>
      <c r="J1884" s="44"/>
      <c r="K1884" s="44"/>
      <c r="L1884" s="44"/>
      <c r="M1884" s="44"/>
      <c r="N1884" s="44"/>
    </row>
    <row r="1885" spans="2:14" x14ac:dyDescent="0.35">
      <c r="B1885" s="40"/>
      <c r="C1885" s="45"/>
      <c r="D1885" s="46"/>
      <c r="E1885" s="46"/>
      <c r="F1885" s="47"/>
      <c r="G1885" s="48"/>
      <c r="H1885" s="49"/>
      <c r="I1885" s="44"/>
      <c r="J1885" s="44"/>
      <c r="K1885" s="44"/>
      <c r="L1885" s="44"/>
      <c r="M1885" s="44"/>
      <c r="N1885" s="44"/>
    </row>
    <row r="1886" spans="2:14" x14ac:dyDescent="0.35">
      <c r="B1886" s="40"/>
      <c r="C1886" s="45"/>
      <c r="D1886" s="46"/>
      <c r="E1886" s="46"/>
      <c r="F1886" s="47"/>
      <c r="G1886" s="48"/>
      <c r="H1886" s="49"/>
      <c r="I1886" s="44"/>
      <c r="J1886" s="44"/>
      <c r="K1886" s="44"/>
      <c r="L1886" s="44"/>
      <c r="M1886" s="44"/>
      <c r="N1886" s="44"/>
    </row>
    <row r="1887" spans="2:14" x14ac:dyDescent="0.35">
      <c r="B1887" s="40"/>
      <c r="C1887" s="45"/>
      <c r="D1887" s="46"/>
      <c r="E1887" s="46"/>
      <c r="F1887" s="47"/>
      <c r="G1887" s="48"/>
      <c r="H1887" s="49"/>
      <c r="I1887" s="44"/>
      <c r="J1887" s="44"/>
      <c r="K1887" s="44"/>
      <c r="L1887" s="44"/>
      <c r="M1887" s="44"/>
      <c r="N1887" s="44"/>
    </row>
    <row r="1888" spans="2:14" x14ac:dyDescent="0.35">
      <c r="B1888" s="40"/>
      <c r="C1888" s="45"/>
      <c r="D1888" s="46"/>
      <c r="E1888" s="46"/>
      <c r="F1888" s="47"/>
      <c r="G1888" s="48"/>
      <c r="H1888" s="49"/>
      <c r="I1888" s="44"/>
      <c r="J1888" s="44"/>
      <c r="K1888" s="44"/>
      <c r="L1888" s="44"/>
      <c r="M1888" s="44"/>
      <c r="N1888" s="44"/>
    </row>
    <row r="1889" spans="2:14" x14ac:dyDescent="0.35">
      <c r="B1889" s="40"/>
      <c r="C1889" s="45"/>
      <c r="D1889" s="46"/>
      <c r="E1889" s="46"/>
      <c r="F1889" s="47"/>
      <c r="G1889" s="48"/>
      <c r="H1889" s="49"/>
      <c r="I1889" s="44"/>
      <c r="J1889" s="44"/>
      <c r="K1889" s="44"/>
      <c r="L1889" s="44"/>
      <c r="M1889" s="44"/>
      <c r="N1889" s="44"/>
    </row>
    <row r="1890" spans="2:14" x14ac:dyDescent="0.35">
      <c r="B1890" s="40"/>
      <c r="C1890" s="45"/>
      <c r="D1890" s="46"/>
      <c r="E1890" s="46"/>
      <c r="F1890" s="47"/>
      <c r="G1890" s="48"/>
      <c r="H1890" s="49"/>
      <c r="I1890" s="44"/>
      <c r="J1890" s="44"/>
      <c r="K1890" s="44"/>
      <c r="L1890" s="44"/>
      <c r="M1890" s="44"/>
      <c r="N1890" s="44"/>
    </row>
    <row r="1891" spans="2:14" x14ac:dyDescent="0.35">
      <c r="B1891" s="40"/>
      <c r="C1891" s="45"/>
      <c r="D1891" s="46"/>
      <c r="E1891" s="46"/>
      <c r="F1891" s="47"/>
      <c r="G1891" s="48"/>
      <c r="H1891" s="49"/>
      <c r="I1891" s="44"/>
      <c r="J1891" s="44"/>
      <c r="K1891" s="44"/>
      <c r="L1891" s="44"/>
      <c r="M1891" s="44"/>
      <c r="N1891" s="44"/>
    </row>
    <row r="1892" spans="2:14" x14ac:dyDescent="0.35">
      <c r="B1892" s="40"/>
      <c r="C1892" s="45"/>
      <c r="D1892" s="46"/>
      <c r="E1892" s="46"/>
      <c r="F1892" s="47"/>
      <c r="G1892" s="48"/>
      <c r="H1892" s="49"/>
      <c r="I1892" s="44"/>
      <c r="J1892" s="44"/>
      <c r="K1892" s="44"/>
      <c r="L1892" s="44"/>
      <c r="M1892" s="44"/>
      <c r="N1892" s="44"/>
    </row>
    <row r="1893" spans="2:14" x14ac:dyDescent="0.35">
      <c r="B1893" s="40"/>
      <c r="C1893" s="45"/>
      <c r="D1893" s="46"/>
      <c r="E1893" s="46"/>
      <c r="F1893" s="47"/>
      <c r="G1893" s="48"/>
      <c r="H1893" s="49"/>
      <c r="I1893" s="44"/>
      <c r="J1893" s="44"/>
      <c r="K1893" s="44"/>
      <c r="L1893" s="44"/>
      <c r="M1893" s="44"/>
      <c r="N1893" s="44"/>
    </row>
    <row r="1894" spans="2:14" x14ac:dyDescent="0.35">
      <c r="B1894" s="40"/>
      <c r="C1894" s="45"/>
      <c r="D1894" s="46"/>
      <c r="E1894" s="46"/>
      <c r="F1894" s="47"/>
      <c r="G1894" s="48"/>
      <c r="H1894" s="49"/>
      <c r="I1894" s="44"/>
      <c r="J1894" s="44"/>
      <c r="K1894" s="44"/>
      <c r="L1894" s="44"/>
      <c r="M1894" s="44"/>
      <c r="N1894" s="44"/>
    </row>
    <row r="1895" spans="2:14" x14ac:dyDescent="0.35">
      <c r="B1895" s="40"/>
      <c r="C1895" s="45"/>
      <c r="D1895" s="46"/>
      <c r="E1895" s="46"/>
      <c r="F1895" s="47"/>
      <c r="G1895" s="48"/>
      <c r="H1895" s="49"/>
      <c r="I1895" s="44"/>
      <c r="J1895" s="44"/>
      <c r="K1895" s="44"/>
      <c r="L1895" s="44"/>
      <c r="M1895" s="44"/>
      <c r="N1895" s="44"/>
    </row>
    <row r="1896" spans="2:14" x14ac:dyDescent="0.35">
      <c r="B1896" s="40"/>
      <c r="C1896" s="45"/>
      <c r="D1896" s="46"/>
      <c r="E1896" s="46"/>
      <c r="F1896" s="47"/>
      <c r="G1896" s="48"/>
      <c r="H1896" s="49"/>
      <c r="I1896" s="44"/>
      <c r="J1896" s="44"/>
      <c r="K1896" s="44"/>
      <c r="L1896" s="44"/>
      <c r="M1896" s="44"/>
      <c r="N1896" s="44"/>
    </row>
    <row r="1897" spans="2:14" x14ac:dyDescent="0.35">
      <c r="B1897" s="40"/>
      <c r="C1897" s="45"/>
      <c r="D1897" s="46"/>
      <c r="E1897" s="46"/>
      <c r="F1897" s="47"/>
      <c r="G1897" s="48"/>
      <c r="H1897" s="49"/>
      <c r="I1897" s="44"/>
      <c r="J1897" s="44"/>
      <c r="K1897" s="44"/>
      <c r="L1897" s="44"/>
      <c r="M1897" s="44"/>
      <c r="N1897" s="44"/>
    </row>
    <row r="1898" spans="2:14" x14ac:dyDescent="0.35">
      <c r="B1898" s="40"/>
      <c r="C1898" s="45"/>
      <c r="D1898" s="46"/>
      <c r="E1898" s="46"/>
      <c r="F1898" s="47"/>
      <c r="G1898" s="48"/>
      <c r="H1898" s="49"/>
      <c r="I1898" s="44"/>
      <c r="J1898" s="44"/>
      <c r="K1898" s="44"/>
      <c r="L1898" s="44"/>
      <c r="M1898" s="44"/>
      <c r="N1898" s="44"/>
    </row>
    <row r="1899" spans="2:14" x14ac:dyDescent="0.35">
      <c r="B1899" s="40"/>
      <c r="C1899" s="45"/>
      <c r="D1899" s="46"/>
      <c r="E1899" s="46"/>
      <c r="F1899" s="47"/>
      <c r="G1899" s="48"/>
      <c r="H1899" s="49"/>
      <c r="I1899" s="44"/>
      <c r="J1899" s="44"/>
      <c r="K1899" s="44"/>
      <c r="L1899" s="44"/>
      <c r="M1899" s="44"/>
      <c r="N1899" s="44"/>
    </row>
    <row r="1900" spans="2:14" x14ac:dyDescent="0.35">
      <c r="B1900" s="40"/>
      <c r="C1900" s="45"/>
      <c r="D1900" s="46"/>
      <c r="E1900" s="46"/>
      <c r="F1900" s="47"/>
      <c r="G1900" s="48"/>
      <c r="H1900" s="49"/>
      <c r="I1900" s="44"/>
      <c r="J1900" s="44"/>
      <c r="K1900" s="44"/>
      <c r="L1900" s="44"/>
      <c r="M1900" s="44"/>
      <c r="N1900" s="44"/>
    </row>
    <row r="1901" spans="2:14" x14ac:dyDescent="0.35">
      <c r="B1901" s="40"/>
      <c r="C1901" s="45"/>
      <c r="D1901" s="46"/>
      <c r="E1901" s="46"/>
      <c r="F1901" s="47"/>
      <c r="G1901" s="48"/>
      <c r="H1901" s="49"/>
      <c r="I1901" s="44"/>
      <c r="J1901" s="44"/>
      <c r="K1901" s="44"/>
      <c r="L1901" s="44"/>
      <c r="M1901" s="44"/>
      <c r="N1901" s="44"/>
    </row>
    <row r="1902" spans="2:14" x14ac:dyDescent="0.35">
      <c r="B1902" s="40"/>
      <c r="C1902" s="45"/>
      <c r="D1902" s="46"/>
      <c r="E1902" s="46"/>
      <c r="F1902" s="47"/>
      <c r="G1902" s="48"/>
      <c r="H1902" s="49"/>
      <c r="I1902" s="44"/>
      <c r="J1902" s="44"/>
      <c r="K1902" s="44"/>
      <c r="L1902" s="44"/>
      <c r="M1902" s="44"/>
      <c r="N1902" s="44"/>
    </row>
    <row r="1903" spans="2:14" x14ac:dyDescent="0.35">
      <c r="B1903" s="40"/>
      <c r="C1903" s="45"/>
      <c r="D1903" s="46"/>
      <c r="E1903" s="46"/>
      <c r="F1903" s="47"/>
      <c r="G1903" s="48"/>
      <c r="H1903" s="49"/>
      <c r="I1903" s="44"/>
      <c r="J1903" s="44"/>
      <c r="K1903" s="44"/>
      <c r="L1903" s="44"/>
      <c r="M1903" s="44"/>
      <c r="N1903" s="44"/>
    </row>
    <row r="1904" spans="2:14" x14ac:dyDescent="0.35">
      <c r="B1904" s="40"/>
      <c r="C1904" s="45"/>
      <c r="D1904" s="46"/>
      <c r="E1904" s="46"/>
      <c r="F1904" s="47"/>
      <c r="G1904" s="48"/>
      <c r="H1904" s="49"/>
      <c r="I1904" s="44"/>
      <c r="J1904" s="44"/>
      <c r="K1904" s="44"/>
      <c r="L1904" s="44"/>
      <c r="M1904" s="44"/>
      <c r="N1904" s="44"/>
    </row>
    <row r="1905" spans="2:14" x14ac:dyDescent="0.35">
      <c r="B1905" s="40"/>
      <c r="C1905" s="45"/>
      <c r="D1905" s="46"/>
      <c r="E1905" s="46"/>
      <c r="F1905" s="47"/>
      <c r="G1905" s="48"/>
      <c r="H1905" s="49"/>
      <c r="I1905" s="44"/>
      <c r="J1905" s="44"/>
      <c r="K1905" s="44"/>
      <c r="L1905" s="44"/>
      <c r="M1905" s="44"/>
      <c r="N1905" s="44"/>
    </row>
    <row r="1906" spans="2:14" x14ac:dyDescent="0.35">
      <c r="B1906" s="40"/>
      <c r="C1906" s="45"/>
      <c r="D1906" s="46"/>
      <c r="E1906" s="46"/>
      <c r="F1906" s="47"/>
      <c r="G1906" s="48"/>
      <c r="H1906" s="49"/>
      <c r="I1906" s="44"/>
      <c r="J1906" s="44"/>
      <c r="K1906" s="44"/>
      <c r="L1906" s="44"/>
      <c r="M1906" s="44"/>
      <c r="N1906" s="44"/>
    </row>
    <row r="1907" spans="2:14" x14ac:dyDescent="0.35">
      <c r="B1907" s="40"/>
      <c r="C1907" s="45"/>
      <c r="D1907" s="46"/>
      <c r="E1907" s="46"/>
      <c r="F1907" s="47"/>
      <c r="G1907" s="48"/>
      <c r="H1907" s="49"/>
      <c r="I1907" s="44"/>
      <c r="J1907" s="44"/>
      <c r="K1907" s="44"/>
      <c r="L1907" s="44"/>
      <c r="M1907" s="44"/>
      <c r="N1907" s="44"/>
    </row>
    <row r="1908" spans="2:14" x14ac:dyDescent="0.35">
      <c r="B1908" s="40"/>
      <c r="C1908" s="45"/>
      <c r="D1908" s="46"/>
      <c r="E1908" s="46"/>
      <c r="F1908" s="47"/>
      <c r="G1908" s="48"/>
      <c r="H1908" s="49"/>
      <c r="I1908" s="44"/>
      <c r="J1908" s="44"/>
      <c r="K1908" s="44"/>
      <c r="L1908" s="44"/>
      <c r="M1908" s="44"/>
      <c r="N1908" s="44"/>
    </row>
    <row r="1909" spans="2:14" x14ac:dyDescent="0.35">
      <c r="B1909" s="40"/>
      <c r="C1909" s="45"/>
      <c r="D1909" s="46"/>
      <c r="E1909" s="46"/>
      <c r="F1909" s="47"/>
      <c r="G1909" s="48"/>
      <c r="H1909" s="49"/>
      <c r="I1909" s="44"/>
      <c r="J1909" s="44"/>
      <c r="K1909" s="44"/>
      <c r="L1909" s="44"/>
      <c r="M1909" s="44"/>
      <c r="N1909" s="44"/>
    </row>
    <row r="1910" spans="2:14" x14ac:dyDescent="0.35">
      <c r="B1910" s="40"/>
      <c r="C1910" s="45"/>
      <c r="D1910" s="46"/>
      <c r="E1910" s="46"/>
      <c r="F1910" s="47"/>
      <c r="G1910" s="48"/>
      <c r="H1910" s="49"/>
      <c r="I1910" s="44"/>
      <c r="J1910" s="44"/>
      <c r="K1910" s="44"/>
      <c r="L1910" s="44"/>
      <c r="M1910" s="44"/>
      <c r="N1910" s="44"/>
    </row>
    <row r="1911" spans="2:14" x14ac:dyDescent="0.35">
      <c r="B1911" s="40"/>
      <c r="C1911" s="45"/>
      <c r="D1911" s="46"/>
      <c r="E1911" s="46"/>
      <c r="F1911" s="47"/>
      <c r="G1911" s="48"/>
      <c r="H1911" s="49"/>
      <c r="I1911" s="44"/>
      <c r="J1911" s="44"/>
      <c r="K1911" s="44"/>
      <c r="L1911" s="44"/>
      <c r="M1911" s="44"/>
      <c r="N1911" s="44"/>
    </row>
    <row r="1912" spans="2:14" x14ac:dyDescent="0.35">
      <c r="B1912" s="40"/>
      <c r="C1912" s="45"/>
      <c r="D1912" s="46"/>
      <c r="E1912" s="46"/>
      <c r="F1912" s="47"/>
      <c r="G1912" s="48"/>
      <c r="H1912" s="49"/>
      <c r="I1912" s="44"/>
      <c r="J1912" s="44"/>
      <c r="K1912" s="44"/>
      <c r="L1912" s="44"/>
      <c r="M1912" s="44"/>
      <c r="N1912" s="44"/>
    </row>
    <row r="1913" spans="2:14" x14ac:dyDescent="0.35">
      <c r="B1913" s="40"/>
      <c r="C1913" s="45"/>
      <c r="D1913" s="46"/>
      <c r="E1913" s="46"/>
      <c r="F1913" s="47"/>
      <c r="G1913" s="48"/>
      <c r="H1913" s="49"/>
      <c r="I1913" s="44"/>
      <c r="J1913" s="44"/>
      <c r="K1913" s="44"/>
      <c r="L1913" s="44"/>
      <c r="M1913" s="44"/>
      <c r="N1913" s="44"/>
    </row>
    <row r="1914" spans="2:14" x14ac:dyDescent="0.35">
      <c r="B1914" s="40"/>
      <c r="C1914" s="45"/>
      <c r="D1914" s="46"/>
      <c r="E1914" s="46"/>
      <c r="F1914" s="47"/>
      <c r="G1914" s="48"/>
      <c r="H1914" s="49"/>
      <c r="I1914" s="44"/>
      <c r="J1914" s="44"/>
      <c r="K1914" s="44"/>
      <c r="L1914" s="44"/>
      <c r="M1914" s="44"/>
      <c r="N1914" s="44"/>
    </row>
    <row r="1915" spans="2:14" x14ac:dyDescent="0.35">
      <c r="B1915" s="40"/>
      <c r="C1915" s="45"/>
      <c r="D1915" s="46"/>
      <c r="E1915" s="46"/>
      <c r="F1915" s="47"/>
      <c r="G1915" s="48"/>
      <c r="H1915" s="49"/>
      <c r="I1915" s="44"/>
      <c r="J1915" s="44"/>
      <c r="K1915" s="44"/>
      <c r="L1915" s="44"/>
      <c r="M1915" s="44"/>
      <c r="N1915" s="44"/>
    </row>
    <row r="1916" spans="2:14" x14ac:dyDescent="0.35">
      <c r="B1916" s="40"/>
      <c r="C1916" s="45"/>
      <c r="D1916" s="46"/>
      <c r="E1916" s="46"/>
      <c r="F1916" s="47"/>
      <c r="G1916" s="48"/>
      <c r="H1916" s="49"/>
      <c r="I1916" s="44"/>
      <c r="J1916" s="44"/>
      <c r="K1916" s="44"/>
      <c r="L1916" s="44"/>
      <c r="M1916" s="44"/>
      <c r="N1916" s="44"/>
    </row>
    <row r="1917" spans="2:14" x14ac:dyDescent="0.35">
      <c r="B1917" s="40"/>
      <c r="C1917" s="45"/>
      <c r="D1917" s="46"/>
      <c r="E1917" s="46"/>
      <c r="F1917" s="47"/>
      <c r="G1917" s="48"/>
      <c r="H1917" s="49"/>
      <c r="I1917" s="44"/>
      <c r="J1917" s="44"/>
      <c r="K1917" s="44"/>
      <c r="L1917" s="44"/>
      <c r="M1917" s="44"/>
      <c r="N1917" s="44"/>
    </row>
    <row r="1918" spans="2:14" x14ac:dyDescent="0.35">
      <c r="B1918" s="40"/>
      <c r="C1918" s="45"/>
      <c r="D1918" s="46"/>
      <c r="E1918" s="46"/>
      <c r="F1918" s="47"/>
      <c r="G1918" s="48"/>
      <c r="H1918" s="49"/>
      <c r="I1918" s="44"/>
      <c r="J1918" s="44"/>
      <c r="K1918" s="44"/>
      <c r="L1918" s="44"/>
      <c r="M1918" s="44"/>
      <c r="N1918" s="44"/>
    </row>
    <row r="1919" spans="2:14" x14ac:dyDescent="0.35">
      <c r="B1919" s="40"/>
      <c r="C1919" s="45"/>
      <c r="D1919" s="46"/>
      <c r="E1919" s="46"/>
      <c r="F1919" s="47"/>
      <c r="G1919" s="48"/>
      <c r="H1919" s="49"/>
      <c r="I1919" s="44"/>
      <c r="J1919" s="44"/>
      <c r="K1919" s="44"/>
      <c r="L1919" s="44"/>
      <c r="M1919" s="44"/>
      <c r="N1919" s="44"/>
    </row>
    <row r="1920" spans="2:14" x14ac:dyDescent="0.35">
      <c r="B1920" s="40"/>
      <c r="C1920" s="45"/>
      <c r="D1920" s="46"/>
      <c r="E1920" s="46"/>
      <c r="F1920" s="47"/>
      <c r="G1920" s="48"/>
      <c r="H1920" s="49"/>
      <c r="I1920" s="44"/>
      <c r="J1920" s="44"/>
      <c r="K1920" s="44"/>
      <c r="L1920" s="44"/>
      <c r="M1920" s="44"/>
      <c r="N1920" s="44"/>
    </row>
    <row r="1921" spans="2:14" x14ac:dyDescent="0.35">
      <c r="B1921" s="40"/>
      <c r="C1921" s="45"/>
      <c r="D1921" s="46"/>
      <c r="E1921" s="46"/>
      <c r="F1921" s="47"/>
      <c r="G1921" s="48"/>
      <c r="H1921" s="49"/>
      <c r="I1921" s="44"/>
      <c r="J1921" s="44"/>
      <c r="K1921" s="44"/>
      <c r="L1921" s="44"/>
      <c r="M1921" s="44"/>
      <c r="N1921" s="44"/>
    </row>
    <row r="1922" spans="2:14" x14ac:dyDescent="0.35">
      <c r="B1922" s="40"/>
      <c r="C1922" s="45"/>
      <c r="D1922" s="46"/>
      <c r="E1922" s="46"/>
      <c r="F1922" s="47"/>
      <c r="G1922" s="48"/>
      <c r="H1922" s="49"/>
      <c r="I1922" s="44"/>
      <c r="J1922" s="44"/>
      <c r="K1922" s="44"/>
      <c r="L1922" s="44"/>
      <c r="M1922" s="44"/>
      <c r="N1922" s="44"/>
    </row>
    <row r="1923" spans="2:14" x14ac:dyDescent="0.35">
      <c r="B1923" s="40"/>
      <c r="C1923" s="45"/>
      <c r="D1923" s="46"/>
      <c r="E1923" s="46"/>
      <c r="F1923" s="47"/>
      <c r="G1923" s="48"/>
      <c r="H1923" s="49"/>
      <c r="I1923" s="44"/>
      <c r="J1923" s="44"/>
      <c r="K1923" s="44"/>
      <c r="L1923" s="44"/>
      <c r="M1923" s="44"/>
      <c r="N1923" s="44"/>
    </row>
    <row r="1924" spans="2:14" x14ac:dyDescent="0.35">
      <c r="B1924" s="40"/>
      <c r="C1924" s="45"/>
      <c r="D1924" s="46"/>
      <c r="E1924" s="46"/>
      <c r="F1924" s="47"/>
      <c r="G1924" s="48"/>
      <c r="H1924" s="49"/>
      <c r="I1924" s="44"/>
      <c r="J1924" s="44"/>
      <c r="K1924" s="44"/>
      <c r="L1924" s="44"/>
      <c r="M1924" s="44"/>
      <c r="N1924" s="44"/>
    </row>
    <row r="1925" spans="2:14" x14ac:dyDescent="0.35">
      <c r="B1925" s="40"/>
      <c r="C1925" s="45"/>
      <c r="D1925" s="46"/>
      <c r="E1925" s="46"/>
      <c r="F1925" s="47"/>
      <c r="G1925" s="48"/>
      <c r="H1925" s="49"/>
      <c r="I1925" s="44"/>
      <c r="J1925" s="44"/>
      <c r="K1925" s="44"/>
      <c r="L1925" s="44"/>
      <c r="M1925" s="44"/>
      <c r="N1925" s="44"/>
    </row>
    <row r="1926" spans="2:14" x14ac:dyDescent="0.35">
      <c r="B1926" s="40"/>
      <c r="C1926" s="45"/>
      <c r="D1926" s="46"/>
      <c r="E1926" s="46"/>
      <c r="F1926" s="47"/>
      <c r="G1926" s="48"/>
      <c r="H1926" s="49"/>
      <c r="I1926" s="44"/>
      <c r="J1926" s="44"/>
      <c r="K1926" s="44"/>
      <c r="L1926" s="44"/>
      <c r="M1926" s="44"/>
      <c r="N1926" s="44"/>
    </row>
    <row r="1927" spans="2:14" x14ac:dyDescent="0.35">
      <c r="B1927" s="40"/>
      <c r="C1927" s="45"/>
      <c r="D1927" s="46"/>
      <c r="E1927" s="46"/>
      <c r="F1927" s="47"/>
      <c r="G1927" s="48"/>
      <c r="H1927" s="49"/>
      <c r="I1927" s="44"/>
      <c r="J1927" s="44"/>
      <c r="K1927" s="44"/>
      <c r="L1927" s="44"/>
      <c r="M1927" s="44"/>
      <c r="N1927" s="44"/>
    </row>
    <row r="1928" spans="2:14" x14ac:dyDescent="0.35">
      <c r="B1928" s="40"/>
      <c r="C1928" s="45"/>
      <c r="D1928" s="46"/>
      <c r="E1928" s="46"/>
      <c r="F1928" s="47"/>
      <c r="G1928" s="48"/>
      <c r="H1928" s="49"/>
      <c r="I1928" s="44"/>
      <c r="J1928" s="44"/>
      <c r="K1928" s="44"/>
      <c r="L1928" s="44"/>
      <c r="M1928" s="44"/>
      <c r="N1928" s="44"/>
    </row>
    <row r="1929" spans="2:14" x14ac:dyDescent="0.35">
      <c r="B1929" s="40"/>
      <c r="C1929" s="45"/>
      <c r="D1929" s="46"/>
      <c r="E1929" s="46"/>
      <c r="F1929" s="47"/>
      <c r="G1929" s="48"/>
      <c r="H1929" s="49"/>
      <c r="I1929" s="44"/>
      <c r="J1929" s="44"/>
      <c r="K1929" s="44"/>
      <c r="L1929" s="44"/>
      <c r="M1929" s="44"/>
      <c r="N1929" s="44"/>
    </row>
    <row r="1930" spans="2:14" x14ac:dyDescent="0.35">
      <c r="B1930" s="40"/>
      <c r="C1930" s="45"/>
      <c r="D1930" s="46"/>
      <c r="E1930" s="46"/>
      <c r="F1930" s="47"/>
      <c r="G1930" s="48"/>
      <c r="H1930" s="49"/>
      <c r="I1930" s="44"/>
      <c r="J1930" s="44"/>
      <c r="K1930" s="44"/>
      <c r="L1930" s="44"/>
      <c r="M1930" s="44"/>
      <c r="N1930" s="44"/>
    </row>
    <row r="1931" spans="2:14" x14ac:dyDescent="0.35">
      <c r="B1931" s="40"/>
      <c r="C1931" s="45"/>
      <c r="D1931" s="46"/>
      <c r="E1931" s="46"/>
      <c r="F1931" s="47"/>
      <c r="G1931" s="48"/>
      <c r="H1931" s="49"/>
      <c r="I1931" s="44"/>
      <c r="J1931" s="44"/>
      <c r="K1931" s="44"/>
      <c r="L1931" s="44"/>
      <c r="M1931" s="44"/>
      <c r="N1931" s="44"/>
    </row>
    <row r="1932" spans="2:14" x14ac:dyDescent="0.35">
      <c r="B1932" s="40"/>
      <c r="C1932" s="45"/>
      <c r="D1932" s="46"/>
      <c r="E1932" s="46"/>
      <c r="F1932" s="47"/>
      <c r="G1932" s="48"/>
      <c r="H1932" s="49"/>
      <c r="I1932" s="44"/>
      <c r="J1932" s="44"/>
      <c r="K1932" s="44"/>
      <c r="L1932" s="44"/>
      <c r="M1932" s="44"/>
      <c r="N1932" s="44"/>
    </row>
    <row r="1933" spans="2:14" x14ac:dyDescent="0.35">
      <c r="B1933" s="40"/>
      <c r="C1933" s="45"/>
      <c r="D1933" s="46"/>
      <c r="E1933" s="46"/>
      <c r="F1933" s="47"/>
      <c r="G1933" s="48"/>
      <c r="H1933" s="49"/>
      <c r="I1933" s="44"/>
      <c r="J1933" s="44"/>
      <c r="K1933" s="44"/>
      <c r="L1933" s="44"/>
      <c r="M1933" s="44"/>
      <c r="N1933" s="44"/>
    </row>
    <row r="1934" spans="2:14" x14ac:dyDescent="0.35">
      <c r="B1934" s="40"/>
      <c r="C1934" s="45"/>
      <c r="D1934" s="46"/>
      <c r="E1934" s="46"/>
      <c r="F1934" s="47"/>
      <c r="G1934" s="48"/>
      <c r="H1934" s="49"/>
      <c r="I1934" s="44"/>
      <c r="J1934" s="44"/>
      <c r="K1934" s="44"/>
      <c r="L1934" s="44"/>
      <c r="M1934" s="44"/>
      <c r="N1934" s="44"/>
    </row>
    <row r="1935" spans="2:14" x14ac:dyDescent="0.35">
      <c r="B1935" s="40"/>
      <c r="C1935" s="45"/>
      <c r="D1935" s="46"/>
      <c r="E1935" s="46"/>
      <c r="F1935" s="47"/>
      <c r="G1935" s="48"/>
      <c r="H1935" s="49"/>
      <c r="I1935" s="44"/>
      <c r="J1935" s="44"/>
      <c r="K1935" s="44"/>
      <c r="L1935" s="44"/>
      <c r="M1935" s="44"/>
      <c r="N1935" s="44"/>
    </row>
    <row r="1936" spans="2:14" x14ac:dyDescent="0.35">
      <c r="B1936" s="40"/>
      <c r="C1936" s="45"/>
      <c r="D1936" s="46"/>
      <c r="E1936" s="46"/>
      <c r="F1936" s="47"/>
      <c r="G1936" s="48"/>
      <c r="H1936" s="49"/>
      <c r="I1936" s="44"/>
      <c r="J1936" s="44"/>
      <c r="K1936" s="44"/>
      <c r="L1936" s="44"/>
      <c r="M1936" s="44"/>
      <c r="N1936" s="44"/>
    </row>
    <row r="1937" spans="2:14" x14ac:dyDescent="0.35">
      <c r="B1937" s="40"/>
      <c r="C1937" s="45"/>
      <c r="D1937" s="46"/>
      <c r="E1937" s="46"/>
      <c r="F1937" s="47"/>
      <c r="G1937" s="48"/>
      <c r="H1937" s="49"/>
      <c r="I1937" s="44"/>
      <c r="J1937" s="44"/>
      <c r="K1937" s="44"/>
      <c r="L1937" s="44"/>
      <c r="M1937" s="44"/>
      <c r="N1937" s="44"/>
    </row>
    <row r="1938" spans="2:14" x14ac:dyDescent="0.35">
      <c r="B1938" s="40"/>
      <c r="C1938" s="45"/>
      <c r="D1938" s="46"/>
      <c r="E1938" s="46"/>
      <c r="F1938" s="47"/>
      <c r="G1938" s="48"/>
      <c r="H1938" s="49"/>
      <c r="I1938" s="44"/>
      <c r="J1938" s="44"/>
      <c r="K1938" s="44"/>
      <c r="L1938" s="44"/>
      <c r="M1938" s="44"/>
      <c r="N1938" s="44"/>
    </row>
    <row r="1939" spans="2:14" x14ac:dyDescent="0.35">
      <c r="B1939" s="40"/>
      <c r="C1939" s="45"/>
      <c r="D1939" s="46"/>
      <c r="E1939" s="46"/>
      <c r="F1939" s="47"/>
      <c r="G1939" s="48"/>
      <c r="H1939" s="49"/>
      <c r="I1939" s="44"/>
      <c r="J1939" s="44"/>
      <c r="K1939" s="44"/>
      <c r="L1939" s="44"/>
      <c r="M1939" s="44"/>
      <c r="N1939" s="44"/>
    </row>
    <row r="1940" spans="2:14" x14ac:dyDescent="0.35">
      <c r="B1940" s="40"/>
      <c r="C1940" s="45"/>
      <c r="D1940" s="46"/>
      <c r="E1940" s="46"/>
      <c r="F1940" s="47"/>
      <c r="G1940" s="48"/>
      <c r="H1940" s="49"/>
      <c r="I1940" s="44"/>
      <c r="J1940" s="44"/>
      <c r="K1940" s="44"/>
      <c r="L1940" s="44"/>
      <c r="M1940" s="44"/>
      <c r="N1940" s="44"/>
    </row>
    <row r="1941" spans="2:14" x14ac:dyDescent="0.35">
      <c r="B1941" s="40"/>
      <c r="C1941" s="45"/>
      <c r="D1941" s="46"/>
      <c r="E1941" s="46"/>
      <c r="F1941" s="47"/>
      <c r="G1941" s="48"/>
      <c r="H1941" s="49"/>
      <c r="I1941" s="44"/>
      <c r="J1941" s="44"/>
      <c r="K1941" s="44"/>
      <c r="L1941" s="44"/>
      <c r="M1941" s="44"/>
      <c r="N1941" s="44"/>
    </row>
    <row r="1942" spans="2:14" x14ac:dyDescent="0.35">
      <c r="B1942" s="40"/>
      <c r="C1942" s="45"/>
      <c r="D1942" s="46"/>
      <c r="E1942" s="46"/>
      <c r="F1942" s="47"/>
      <c r="G1942" s="48"/>
      <c r="H1942" s="49"/>
      <c r="I1942" s="44"/>
      <c r="J1942" s="44"/>
      <c r="K1942" s="44"/>
      <c r="L1942" s="44"/>
      <c r="M1942" s="44"/>
      <c r="N1942" s="44"/>
    </row>
    <row r="1943" spans="2:14" x14ac:dyDescent="0.35">
      <c r="B1943" s="40"/>
      <c r="C1943" s="45"/>
      <c r="D1943" s="46"/>
      <c r="E1943" s="46"/>
      <c r="F1943" s="47"/>
      <c r="G1943" s="48"/>
      <c r="H1943" s="49"/>
      <c r="I1943" s="44"/>
      <c r="J1943" s="44"/>
      <c r="K1943" s="44"/>
      <c r="L1943" s="44"/>
      <c r="M1943" s="44"/>
      <c r="N1943" s="44"/>
    </row>
    <row r="1944" spans="2:14" x14ac:dyDescent="0.35">
      <c r="B1944" s="40"/>
      <c r="C1944" s="45"/>
      <c r="D1944" s="46"/>
      <c r="E1944" s="46"/>
      <c r="F1944" s="47"/>
      <c r="G1944" s="48"/>
      <c r="H1944" s="49"/>
      <c r="I1944" s="44"/>
      <c r="J1944" s="44"/>
      <c r="K1944" s="44"/>
      <c r="L1944" s="44"/>
      <c r="M1944" s="44"/>
      <c r="N1944" s="44"/>
    </row>
    <row r="1945" spans="2:14" x14ac:dyDescent="0.35">
      <c r="B1945" s="40"/>
      <c r="C1945" s="45"/>
      <c r="D1945" s="46"/>
      <c r="E1945" s="46"/>
      <c r="F1945" s="47"/>
      <c r="G1945" s="48"/>
      <c r="H1945" s="49"/>
      <c r="I1945" s="44"/>
      <c r="J1945" s="44"/>
      <c r="K1945" s="44"/>
      <c r="L1945" s="44"/>
      <c r="M1945" s="44"/>
      <c r="N1945" s="44"/>
    </row>
    <row r="1946" spans="2:14" x14ac:dyDescent="0.35">
      <c r="B1946" s="40"/>
      <c r="C1946" s="45"/>
      <c r="D1946" s="46"/>
      <c r="E1946" s="46"/>
      <c r="F1946" s="47"/>
      <c r="G1946" s="48"/>
      <c r="H1946" s="49"/>
      <c r="I1946" s="44"/>
      <c r="J1946" s="44"/>
      <c r="K1946" s="44"/>
      <c r="L1946" s="44"/>
      <c r="M1946" s="44"/>
      <c r="N1946" s="44"/>
    </row>
    <row r="1947" spans="2:14" x14ac:dyDescent="0.35">
      <c r="B1947" s="40"/>
      <c r="C1947" s="45"/>
      <c r="D1947" s="46"/>
      <c r="E1947" s="46"/>
      <c r="F1947" s="47"/>
      <c r="G1947" s="48"/>
      <c r="H1947" s="49"/>
      <c r="I1947" s="44"/>
      <c r="J1947" s="44"/>
      <c r="K1947" s="44"/>
      <c r="L1947" s="44"/>
      <c r="M1947" s="44"/>
      <c r="N1947" s="44"/>
    </row>
    <row r="1948" spans="2:14" x14ac:dyDescent="0.35">
      <c r="B1948" s="40"/>
      <c r="C1948" s="45"/>
      <c r="D1948" s="46"/>
      <c r="E1948" s="46"/>
      <c r="F1948" s="47"/>
      <c r="G1948" s="48"/>
      <c r="H1948" s="49"/>
      <c r="I1948" s="44"/>
      <c r="J1948" s="44"/>
      <c r="K1948" s="44"/>
      <c r="L1948" s="44"/>
      <c r="M1948" s="44"/>
      <c r="N1948" s="44"/>
    </row>
    <row r="1949" spans="2:14" x14ac:dyDescent="0.35">
      <c r="B1949" s="40"/>
      <c r="C1949" s="45"/>
      <c r="D1949" s="46"/>
      <c r="E1949" s="46"/>
      <c r="F1949" s="47"/>
      <c r="G1949" s="48"/>
      <c r="H1949" s="49"/>
      <c r="I1949" s="44"/>
      <c r="J1949" s="44"/>
      <c r="K1949" s="44"/>
      <c r="L1949" s="44"/>
      <c r="M1949" s="44"/>
      <c r="N1949" s="44"/>
    </row>
    <row r="1950" spans="2:14" x14ac:dyDescent="0.35">
      <c r="B1950" s="40"/>
      <c r="C1950" s="45"/>
      <c r="D1950" s="46"/>
      <c r="E1950" s="46"/>
      <c r="F1950" s="47"/>
      <c r="G1950" s="48"/>
      <c r="H1950" s="49"/>
      <c r="I1950" s="44"/>
      <c r="J1950" s="44"/>
      <c r="K1950" s="44"/>
      <c r="L1950" s="44"/>
      <c r="M1950" s="44"/>
      <c r="N1950" s="44"/>
    </row>
    <row r="1951" spans="2:14" x14ac:dyDescent="0.35">
      <c r="B1951" s="40"/>
      <c r="C1951" s="45"/>
      <c r="D1951" s="46"/>
      <c r="E1951" s="46"/>
      <c r="F1951" s="47"/>
      <c r="G1951" s="48"/>
      <c r="H1951" s="49"/>
      <c r="I1951" s="44"/>
      <c r="J1951" s="44"/>
      <c r="K1951" s="44"/>
      <c r="L1951" s="44"/>
      <c r="M1951" s="44"/>
      <c r="N1951" s="44"/>
    </row>
    <row r="1952" spans="2:14" x14ac:dyDescent="0.35">
      <c r="B1952" s="40"/>
      <c r="C1952" s="45"/>
      <c r="D1952" s="46"/>
      <c r="E1952" s="46"/>
      <c r="F1952" s="47"/>
      <c r="G1952" s="48"/>
      <c r="H1952" s="49"/>
      <c r="I1952" s="44"/>
      <c r="J1952" s="44"/>
      <c r="K1952" s="44"/>
      <c r="L1952" s="44"/>
      <c r="M1952" s="44"/>
      <c r="N1952" s="44"/>
    </row>
    <row r="1953" spans="2:14" x14ac:dyDescent="0.35">
      <c r="B1953" s="40"/>
      <c r="C1953" s="45"/>
      <c r="D1953" s="46"/>
      <c r="E1953" s="46"/>
      <c r="F1953" s="47"/>
      <c r="G1953" s="48"/>
      <c r="H1953" s="49"/>
      <c r="I1953" s="44"/>
      <c r="J1953" s="44"/>
      <c r="K1953" s="44"/>
      <c r="L1953" s="44"/>
      <c r="M1953" s="44"/>
      <c r="N1953" s="44"/>
    </row>
    <row r="1954" spans="2:14" x14ac:dyDescent="0.35">
      <c r="B1954" s="40"/>
      <c r="C1954" s="45"/>
      <c r="D1954" s="46"/>
      <c r="E1954" s="46"/>
      <c r="F1954" s="47"/>
      <c r="G1954" s="48"/>
      <c r="H1954" s="49"/>
      <c r="I1954" s="44"/>
      <c r="J1954" s="44"/>
      <c r="K1954" s="44"/>
      <c r="L1954" s="44"/>
      <c r="M1954" s="44"/>
      <c r="N1954" s="44"/>
    </row>
    <row r="1955" spans="2:14" x14ac:dyDescent="0.35">
      <c r="B1955" s="40"/>
      <c r="C1955" s="45"/>
      <c r="D1955" s="46"/>
      <c r="E1955" s="46"/>
      <c r="F1955" s="47"/>
      <c r="G1955" s="48"/>
      <c r="H1955" s="49"/>
      <c r="I1955" s="44"/>
      <c r="J1955" s="44"/>
      <c r="K1955" s="44"/>
      <c r="L1955" s="44"/>
      <c r="M1955" s="44"/>
      <c r="N1955" s="44"/>
    </row>
    <row r="1956" spans="2:14" x14ac:dyDescent="0.35">
      <c r="B1956" s="40"/>
      <c r="C1956" s="45"/>
      <c r="D1956" s="46"/>
      <c r="E1956" s="46"/>
      <c r="F1956" s="47"/>
      <c r="G1956" s="48"/>
      <c r="H1956" s="49"/>
      <c r="I1956" s="44"/>
      <c r="J1956" s="44"/>
      <c r="K1956" s="44"/>
      <c r="L1956" s="44"/>
      <c r="M1956" s="44"/>
      <c r="N1956" s="44"/>
    </row>
    <row r="1957" spans="2:14" x14ac:dyDescent="0.35">
      <c r="B1957" s="40"/>
      <c r="C1957" s="45"/>
      <c r="D1957" s="46"/>
      <c r="E1957" s="46"/>
      <c r="F1957" s="47"/>
      <c r="G1957" s="48"/>
      <c r="H1957" s="49"/>
      <c r="I1957" s="44"/>
      <c r="J1957" s="44"/>
      <c r="K1957" s="44"/>
      <c r="L1957" s="44"/>
      <c r="M1957" s="44"/>
      <c r="N1957" s="44"/>
    </row>
    <row r="1958" spans="2:14" x14ac:dyDescent="0.35">
      <c r="B1958" s="40"/>
      <c r="C1958" s="45"/>
      <c r="D1958" s="46"/>
      <c r="E1958" s="46"/>
      <c r="F1958" s="47"/>
      <c r="G1958" s="48"/>
      <c r="H1958" s="49"/>
      <c r="I1958" s="44"/>
      <c r="J1958" s="44"/>
      <c r="K1958" s="44"/>
      <c r="L1958" s="44"/>
      <c r="M1958" s="44"/>
      <c r="N1958" s="44"/>
    </row>
    <row r="1959" spans="2:14" x14ac:dyDescent="0.35">
      <c r="B1959" s="40"/>
      <c r="C1959" s="45"/>
      <c r="D1959" s="46"/>
      <c r="E1959" s="46"/>
      <c r="F1959" s="47"/>
      <c r="G1959" s="48"/>
      <c r="H1959" s="49"/>
      <c r="I1959" s="44"/>
      <c r="J1959" s="44"/>
      <c r="K1959" s="44"/>
      <c r="L1959" s="44"/>
      <c r="M1959" s="44"/>
      <c r="N1959" s="44"/>
    </row>
    <row r="1960" spans="2:14" x14ac:dyDescent="0.35">
      <c r="B1960" s="40"/>
      <c r="C1960" s="45"/>
      <c r="D1960" s="46"/>
      <c r="E1960" s="46"/>
      <c r="F1960" s="47"/>
      <c r="G1960" s="48"/>
      <c r="H1960" s="49"/>
      <c r="I1960" s="44"/>
      <c r="J1960" s="44"/>
      <c r="K1960" s="44"/>
      <c r="L1960" s="44"/>
      <c r="M1960" s="44"/>
      <c r="N1960" s="44"/>
    </row>
    <row r="1961" spans="2:14" x14ac:dyDescent="0.35">
      <c r="B1961" s="40"/>
      <c r="C1961" s="45"/>
      <c r="D1961" s="46"/>
      <c r="E1961" s="46"/>
      <c r="F1961" s="47"/>
      <c r="G1961" s="48"/>
      <c r="H1961" s="49"/>
      <c r="I1961" s="44"/>
      <c r="J1961" s="44"/>
      <c r="K1961" s="44"/>
      <c r="L1961" s="44"/>
      <c r="M1961" s="44"/>
      <c r="N1961" s="44"/>
    </row>
    <row r="1962" spans="2:14" x14ac:dyDescent="0.35">
      <c r="B1962" s="40"/>
      <c r="C1962" s="45"/>
      <c r="D1962" s="46"/>
      <c r="E1962" s="46"/>
      <c r="F1962" s="47"/>
      <c r="G1962" s="48"/>
      <c r="H1962" s="49"/>
      <c r="I1962" s="44"/>
      <c r="J1962" s="44"/>
      <c r="K1962" s="44"/>
      <c r="L1962" s="44"/>
      <c r="M1962" s="44"/>
      <c r="N1962" s="44"/>
    </row>
    <row r="1963" spans="2:14" x14ac:dyDescent="0.35">
      <c r="B1963" s="40"/>
      <c r="C1963" s="45"/>
      <c r="D1963" s="46"/>
      <c r="E1963" s="46"/>
      <c r="F1963" s="47"/>
      <c r="G1963" s="48"/>
      <c r="H1963" s="49"/>
      <c r="I1963" s="44"/>
      <c r="J1963" s="44"/>
      <c r="K1963" s="44"/>
      <c r="L1963" s="44"/>
      <c r="M1963" s="44"/>
      <c r="N1963" s="44"/>
    </row>
    <row r="1964" spans="2:14" x14ac:dyDescent="0.35">
      <c r="B1964" s="40"/>
      <c r="C1964" s="45"/>
      <c r="D1964" s="46"/>
      <c r="E1964" s="46"/>
      <c r="F1964" s="47"/>
      <c r="G1964" s="48"/>
      <c r="H1964" s="49"/>
      <c r="I1964" s="44"/>
      <c r="J1964" s="44"/>
      <c r="K1964" s="44"/>
      <c r="L1964" s="44"/>
      <c r="M1964" s="44"/>
      <c r="N1964" s="44"/>
    </row>
    <row r="1965" spans="2:14" x14ac:dyDescent="0.35">
      <c r="B1965" s="40"/>
      <c r="C1965" s="45"/>
      <c r="D1965" s="46"/>
      <c r="E1965" s="46"/>
      <c r="F1965" s="47"/>
      <c r="G1965" s="48"/>
      <c r="H1965" s="49"/>
      <c r="I1965" s="44"/>
      <c r="J1965" s="44"/>
      <c r="K1965" s="44"/>
      <c r="L1965" s="44"/>
      <c r="M1965" s="44"/>
      <c r="N1965" s="44"/>
    </row>
    <row r="1966" spans="2:14" x14ac:dyDescent="0.35">
      <c r="B1966" s="40"/>
      <c r="C1966" s="45"/>
      <c r="D1966" s="46"/>
      <c r="E1966" s="46"/>
      <c r="F1966" s="47"/>
      <c r="G1966" s="48"/>
      <c r="H1966" s="49"/>
      <c r="I1966" s="44"/>
      <c r="J1966" s="44"/>
      <c r="K1966" s="44"/>
      <c r="L1966" s="44"/>
      <c r="M1966" s="44"/>
      <c r="N1966" s="44"/>
    </row>
    <row r="1967" spans="2:14" x14ac:dyDescent="0.35">
      <c r="B1967" s="40"/>
      <c r="C1967" s="45"/>
      <c r="D1967" s="46"/>
      <c r="E1967" s="46"/>
      <c r="F1967" s="47"/>
      <c r="G1967" s="48"/>
      <c r="H1967" s="49"/>
      <c r="I1967" s="44"/>
      <c r="J1967" s="44"/>
      <c r="K1967" s="44"/>
      <c r="L1967" s="44"/>
      <c r="M1967" s="44"/>
      <c r="N1967" s="44"/>
    </row>
    <row r="1968" spans="2:14" x14ac:dyDescent="0.35">
      <c r="B1968" s="40"/>
      <c r="C1968" s="45"/>
      <c r="D1968" s="46"/>
      <c r="E1968" s="46"/>
      <c r="F1968" s="47"/>
      <c r="G1968" s="48"/>
      <c r="H1968" s="49"/>
      <c r="I1968" s="44"/>
      <c r="J1968" s="44"/>
      <c r="K1968" s="44"/>
      <c r="L1968" s="44"/>
      <c r="M1968" s="44"/>
      <c r="N1968" s="44"/>
    </row>
    <row r="1969" spans="2:14" x14ac:dyDescent="0.35">
      <c r="B1969" s="40"/>
      <c r="C1969" s="45"/>
      <c r="D1969" s="46"/>
      <c r="E1969" s="46"/>
      <c r="F1969" s="47"/>
      <c r="G1969" s="48"/>
      <c r="H1969" s="49"/>
      <c r="I1969" s="44"/>
      <c r="J1969" s="44"/>
      <c r="K1969" s="44"/>
      <c r="L1969" s="44"/>
      <c r="M1969" s="44"/>
      <c r="N1969" s="44"/>
    </row>
    <row r="1970" spans="2:14" x14ac:dyDescent="0.35">
      <c r="B1970" s="40"/>
      <c r="C1970" s="45"/>
      <c r="D1970" s="46"/>
      <c r="E1970" s="46"/>
      <c r="F1970" s="47"/>
      <c r="G1970" s="48"/>
      <c r="H1970" s="49"/>
      <c r="I1970" s="44"/>
      <c r="J1970" s="44"/>
      <c r="K1970" s="44"/>
      <c r="L1970" s="44"/>
      <c r="M1970" s="44"/>
      <c r="N1970" s="44"/>
    </row>
    <row r="1971" spans="2:14" x14ac:dyDescent="0.35">
      <c r="B1971" s="40"/>
      <c r="C1971" s="45"/>
      <c r="D1971" s="46"/>
      <c r="E1971" s="46"/>
      <c r="F1971" s="47"/>
      <c r="G1971" s="48"/>
      <c r="H1971" s="49"/>
      <c r="I1971" s="44"/>
      <c r="J1971" s="44"/>
      <c r="K1971" s="44"/>
      <c r="L1971" s="44"/>
      <c r="M1971" s="44"/>
      <c r="N1971" s="44"/>
    </row>
    <row r="1972" spans="2:14" x14ac:dyDescent="0.35">
      <c r="B1972" s="40"/>
      <c r="C1972" s="45"/>
      <c r="D1972" s="46"/>
      <c r="E1972" s="46"/>
      <c r="F1972" s="47"/>
      <c r="G1972" s="48"/>
      <c r="H1972" s="49"/>
      <c r="I1972" s="44"/>
      <c r="J1972" s="44"/>
      <c r="K1972" s="44"/>
      <c r="L1972" s="44"/>
      <c r="M1972" s="44"/>
      <c r="N1972" s="44"/>
    </row>
    <row r="1973" spans="2:14" x14ac:dyDescent="0.35">
      <c r="B1973" s="40"/>
      <c r="C1973" s="45"/>
      <c r="D1973" s="46"/>
      <c r="E1973" s="46"/>
      <c r="F1973" s="47"/>
      <c r="G1973" s="48"/>
      <c r="H1973" s="49"/>
      <c r="I1973" s="44"/>
      <c r="J1973" s="44"/>
      <c r="K1973" s="44"/>
      <c r="L1973" s="44"/>
      <c r="M1973" s="44"/>
      <c r="N1973" s="44"/>
    </row>
    <row r="1974" spans="2:14" x14ac:dyDescent="0.35">
      <c r="B1974" s="40"/>
      <c r="C1974" s="45"/>
      <c r="D1974" s="46"/>
      <c r="E1974" s="46"/>
      <c r="F1974" s="47"/>
      <c r="G1974" s="48"/>
      <c r="H1974" s="49"/>
      <c r="I1974" s="44"/>
      <c r="J1974" s="44"/>
      <c r="K1974" s="44"/>
      <c r="L1974" s="44"/>
      <c r="M1974" s="44"/>
      <c r="N1974" s="44"/>
    </row>
    <row r="1975" spans="2:14" x14ac:dyDescent="0.35">
      <c r="B1975" s="40"/>
      <c r="C1975" s="45"/>
      <c r="D1975" s="46"/>
      <c r="E1975" s="46"/>
      <c r="F1975" s="47"/>
      <c r="G1975" s="48"/>
      <c r="H1975" s="49"/>
      <c r="I1975" s="44"/>
      <c r="J1975" s="44"/>
      <c r="K1975" s="44"/>
      <c r="L1975" s="44"/>
      <c r="M1975" s="44"/>
      <c r="N1975" s="44"/>
    </row>
    <row r="1976" spans="2:14" x14ac:dyDescent="0.35">
      <c r="B1976" s="40"/>
      <c r="C1976" s="45"/>
      <c r="D1976" s="46"/>
      <c r="E1976" s="46"/>
      <c r="F1976" s="47"/>
      <c r="G1976" s="48"/>
      <c r="H1976" s="49"/>
      <c r="I1976" s="44"/>
      <c r="J1976" s="44"/>
      <c r="K1976" s="44"/>
      <c r="L1976" s="44"/>
      <c r="M1976" s="44"/>
      <c r="N1976" s="44"/>
    </row>
    <row r="1977" spans="2:14" x14ac:dyDescent="0.35">
      <c r="B1977" s="40"/>
      <c r="C1977" s="45"/>
      <c r="D1977" s="46"/>
      <c r="E1977" s="46"/>
      <c r="F1977" s="47"/>
      <c r="G1977" s="48"/>
      <c r="H1977" s="49"/>
      <c r="I1977" s="44"/>
      <c r="J1977" s="44"/>
      <c r="K1977" s="44"/>
      <c r="L1977" s="44"/>
      <c r="M1977" s="44"/>
      <c r="N1977" s="44"/>
    </row>
    <row r="1978" spans="2:14" x14ac:dyDescent="0.35">
      <c r="B1978" s="40"/>
      <c r="C1978" s="45"/>
      <c r="D1978" s="46"/>
      <c r="E1978" s="46"/>
      <c r="F1978" s="47"/>
      <c r="G1978" s="48"/>
      <c r="H1978" s="49"/>
      <c r="I1978" s="44"/>
      <c r="J1978" s="44"/>
      <c r="K1978" s="44"/>
      <c r="L1978" s="44"/>
      <c r="M1978" s="44"/>
      <c r="N1978" s="44"/>
    </row>
    <row r="1979" spans="2:14" x14ac:dyDescent="0.35">
      <c r="B1979" s="40"/>
      <c r="C1979" s="45"/>
      <c r="D1979" s="46"/>
      <c r="E1979" s="46"/>
      <c r="F1979" s="47"/>
      <c r="G1979" s="48"/>
      <c r="H1979" s="49"/>
      <c r="I1979" s="44"/>
      <c r="J1979" s="44"/>
      <c r="K1979" s="44"/>
      <c r="L1979" s="44"/>
      <c r="M1979" s="44"/>
      <c r="N1979" s="44"/>
    </row>
    <row r="1980" spans="2:14" x14ac:dyDescent="0.35">
      <c r="B1980" s="40"/>
      <c r="C1980" s="45"/>
      <c r="D1980" s="46"/>
      <c r="E1980" s="46"/>
      <c r="F1980" s="47"/>
      <c r="G1980" s="48"/>
      <c r="H1980" s="49"/>
      <c r="I1980" s="44"/>
      <c r="J1980" s="44"/>
      <c r="K1980" s="44"/>
      <c r="L1980" s="44"/>
      <c r="M1980" s="44"/>
      <c r="N1980" s="44"/>
    </row>
    <row r="1981" spans="2:14" x14ac:dyDescent="0.35">
      <c r="B1981" s="40"/>
      <c r="C1981" s="45"/>
      <c r="D1981" s="46"/>
      <c r="E1981" s="46"/>
      <c r="F1981" s="47"/>
      <c r="G1981" s="48"/>
      <c r="H1981" s="49"/>
      <c r="I1981" s="44"/>
      <c r="J1981" s="44"/>
      <c r="K1981" s="44"/>
      <c r="L1981" s="44"/>
      <c r="M1981" s="44"/>
      <c r="N1981" s="44"/>
    </row>
    <row r="1982" spans="2:14" x14ac:dyDescent="0.35">
      <c r="B1982" s="40"/>
      <c r="C1982" s="45"/>
      <c r="D1982" s="46"/>
      <c r="E1982" s="46"/>
      <c r="F1982" s="47"/>
      <c r="G1982" s="48"/>
      <c r="H1982" s="49"/>
      <c r="I1982" s="44"/>
      <c r="J1982" s="44"/>
      <c r="K1982" s="44"/>
      <c r="L1982" s="44"/>
      <c r="M1982" s="44"/>
      <c r="N1982" s="44"/>
    </row>
    <row r="1983" spans="2:14" x14ac:dyDescent="0.35">
      <c r="B1983" s="40"/>
      <c r="C1983" s="45"/>
      <c r="D1983" s="46"/>
      <c r="E1983" s="46"/>
      <c r="F1983" s="47"/>
      <c r="G1983" s="48"/>
      <c r="H1983" s="49"/>
      <c r="I1983" s="44"/>
      <c r="J1983" s="44"/>
      <c r="K1983" s="44"/>
      <c r="L1983" s="44"/>
      <c r="M1983" s="44"/>
      <c r="N1983" s="44"/>
    </row>
    <row r="1984" spans="2:14" x14ac:dyDescent="0.35">
      <c r="B1984" s="40"/>
      <c r="C1984" s="45"/>
      <c r="D1984" s="46"/>
      <c r="E1984" s="46"/>
      <c r="F1984" s="47"/>
      <c r="G1984" s="48"/>
      <c r="H1984" s="49"/>
      <c r="I1984" s="44"/>
      <c r="J1984" s="44"/>
      <c r="K1984" s="44"/>
      <c r="L1984" s="44"/>
      <c r="M1984" s="44"/>
      <c r="N1984" s="44"/>
    </row>
    <row r="1985" spans="2:14" x14ac:dyDescent="0.35">
      <c r="B1985" s="40"/>
      <c r="C1985" s="45"/>
      <c r="D1985" s="46"/>
      <c r="E1985" s="46"/>
      <c r="F1985" s="47"/>
      <c r="G1985" s="48"/>
      <c r="H1985" s="49"/>
      <c r="I1985" s="44"/>
      <c r="J1985" s="44"/>
      <c r="K1985" s="44"/>
      <c r="L1985" s="44"/>
      <c r="M1985" s="44"/>
      <c r="N1985" s="44"/>
    </row>
    <row r="1986" spans="2:14" x14ac:dyDescent="0.35">
      <c r="B1986" s="40"/>
      <c r="C1986" s="45"/>
      <c r="D1986" s="46"/>
      <c r="E1986" s="46"/>
      <c r="F1986" s="47"/>
      <c r="G1986" s="48"/>
      <c r="H1986" s="49"/>
      <c r="I1986" s="44"/>
      <c r="J1986" s="44"/>
      <c r="K1986" s="44"/>
      <c r="L1986" s="44"/>
      <c r="M1986" s="44"/>
      <c r="N1986" s="44"/>
    </row>
    <row r="1987" spans="2:14" x14ac:dyDescent="0.35">
      <c r="B1987" s="40"/>
      <c r="C1987" s="45"/>
      <c r="D1987" s="46"/>
      <c r="E1987" s="46"/>
      <c r="F1987" s="47"/>
      <c r="G1987" s="48"/>
      <c r="H1987" s="49"/>
      <c r="I1987" s="44"/>
      <c r="J1987" s="44"/>
      <c r="K1987" s="44"/>
      <c r="L1987" s="44"/>
      <c r="M1987" s="44"/>
      <c r="N1987" s="44"/>
    </row>
    <row r="1988" spans="2:14" x14ac:dyDescent="0.35">
      <c r="B1988" s="40"/>
      <c r="C1988" s="45"/>
      <c r="D1988" s="46"/>
      <c r="E1988" s="46"/>
      <c r="F1988" s="47"/>
      <c r="G1988" s="48"/>
      <c r="H1988" s="49"/>
      <c r="I1988" s="44"/>
      <c r="J1988" s="44"/>
      <c r="K1988" s="44"/>
      <c r="L1988" s="44"/>
      <c r="M1988" s="44"/>
      <c r="N1988" s="44"/>
    </row>
    <row r="1989" spans="2:14" x14ac:dyDescent="0.35">
      <c r="B1989" s="40"/>
      <c r="C1989" s="45"/>
      <c r="D1989" s="46"/>
      <c r="E1989" s="46"/>
      <c r="F1989" s="47"/>
      <c r="G1989" s="48"/>
      <c r="H1989" s="49"/>
      <c r="I1989" s="44"/>
      <c r="J1989" s="44"/>
      <c r="K1989" s="44"/>
      <c r="L1989" s="44"/>
      <c r="M1989" s="44"/>
      <c r="N1989" s="44"/>
    </row>
    <row r="1990" spans="2:14" x14ac:dyDescent="0.35">
      <c r="B1990" s="40"/>
      <c r="C1990" s="45"/>
      <c r="D1990" s="46"/>
      <c r="E1990" s="46"/>
      <c r="F1990" s="47"/>
      <c r="G1990" s="48"/>
      <c r="H1990" s="49"/>
      <c r="I1990" s="44"/>
      <c r="J1990" s="44"/>
      <c r="K1990" s="44"/>
      <c r="L1990" s="44"/>
      <c r="M1990" s="44"/>
      <c r="N1990" s="44"/>
    </row>
    <row r="1991" spans="2:14" x14ac:dyDescent="0.35">
      <c r="B1991" s="40"/>
      <c r="C1991" s="45"/>
      <c r="D1991" s="46"/>
      <c r="E1991" s="46"/>
      <c r="F1991" s="47"/>
      <c r="G1991" s="48"/>
      <c r="H1991" s="49"/>
      <c r="I1991" s="44"/>
      <c r="J1991" s="44"/>
      <c r="K1991" s="44"/>
      <c r="L1991" s="44"/>
      <c r="M1991" s="44"/>
      <c r="N1991" s="44"/>
    </row>
    <row r="1992" spans="2:14" x14ac:dyDescent="0.35">
      <c r="B1992" s="40"/>
      <c r="C1992" s="45"/>
      <c r="D1992" s="46"/>
      <c r="E1992" s="46"/>
      <c r="F1992" s="47"/>
      <c r="G1992" s="48"/>
      <c r="H1992" s="49"/>
      <c r="I1992" s="44"/>
      <c r="J1992" s="44"/>
      <c r="K1992" s="44"/>
      <c r="L1992" s="44"/>
      <c r="M1992" s="44"/>
      <c r="N1992" s="44"/>
    </row>
    <row r="1993" spans="2:14" x14ac:dyDescent="0.35">
      <c r="B1993" s="40"/>
      <c r="C1993" s="45"/>
      <c r="D1993" s="46"/>
      <c r="E1993" s="46"/>
      <c r="F1993" s="47"/>
      <c r="G1993" s="48"/>
      <c r="H1993" s="49"/>
      <c r="I1993" s="44"/>
      <c r="J1993" s="44"/>
      <c r="K1993" s="44"/>
      <c r="L1993" s="44"/>
      <c r="M1993" s="44"/>
      <c r="N1993" s="44"/>
    </row>
    <row r="1994" spans="2:14" x14ac:dyDescent="0.35">
      <c r="B1994" s="40"/>
      <c r="C1994" s="45"/>
      <c r="D1994" s="46"/>
      <c r="E1994" s="46"/>
      <c r="F1994" s="47"/>
      <c r="G1994" s="48"/>
      <c r="H1994" s="49"/>
      <c r="I1994" s="44"/>
      <c r="J1994" s="44"/>
      <c r="K1994" s="44"/>
      <c r="L1994" s="44"/>
      <c r="M1994" s="44"/>
      <c r="N1994" s="44"/>
    </row>
    <row r="1995" spans="2:14" x14ac:dyDescent="0.35">
      <c r="B1995" s="40"/>
      <c r="C1995" s="45"/>
      <c r="D1995" s="46"/>
      <c r="E1995" s="46"/>
      <c r="F1995" s="47"/>
      <c r="G1995" s="48"/>
      <c r="H1995" s="49"/>
      <c r="I1995" s="44"/>
      <c r="J1995" s="44"/>
      <c r="K1995" s="44"/>
      <c r="L1995" s="44"/>
      <c r="M1995" s="44"/>
      <c r="N1995" s="44"/>
    </row>
    <row r="1996" spans="2:14" x14ac:dyDescent="0.35">
      <c r="B1996" s="40"/>
      <c r="C1996" s="45"/>
      <c r="D1996" s="46"/>
      <c r="E1996" s="46"/>
      <c r="F1996" s="47"/>
      <c r="G1996" s="48"/>
      <c r="H1996" s="49"/>
      <c r="I1996" s="44"/>
      <c r="J1996" s="44"/>
      <c r="K1996" s="44"/>
      <c r="L1996" s="44"/>
      <c r="M1996" s="44"/>
      <c r="N1996" s="44"/>
    </row>
    <row r="1997" spans="2:14" x14ac:dyDescent="0.35">
      <c r="B1997" s="40"/>
      <c r="C1997" s="45"/>
      <c r="D1997" s="46"/>
      <c r="E1997" s="46"/>
      <c r="F1997" s="47"/>
      <c r="G1997" s="48"/>
      <c r="H1997" s="49"/>
      <c r="I1997" s="44"/>
      <c r="J1997" s="44"/>
      <c r="K1997" s="44"/>
      <c r="L1997" s="44"/>
      <c r="M1997" s="44"/>
      <c r="N1997" s="44"/>
    </row>
    <row r="1998" spans="2:14" x14ac:dyDescent="0.35">
      <c r="B1998" s="40"/>
      <c r="C1998" s="45"/>
      <c r="D1998" s="46"/>
      <c r="E1998" s="46"/>
      <c r="F1998" s="47"/>
      <c r="G1998" s="48"/>
      <c r="H1998" s="49"/>
      <c r="I1998" s="44"/>
      <c r="J1998" s="44"/>
      <c r="K1998" s="44"/>
      <c r="L1998" s="44"/>
      <c r="M1998" s="44"/>
      <c r="N1998" s="44"/>
    </row>
    <row r="1999" spans="2:14" x14ac:dyDescent="0.35">
      <c r="B1999" s="40"/>
      <c r="C1999" s="45"/>
      <c r="D1999" s="46"/>
      <c r="E1999" s="46"/>
      <c r="F1999" s="47"/>
      <c r="G1999" s="48"/>
      <c r="H1999" s="49"/>
      <c r="I1999" s="44"/>
      <c r="J1999" s="44"/>
      <c r="K1999" s="44"/>
      <c r="L1999" s="44"/>
      <c r="M1999" s="44"/>
      <c r="N1999" s="44"/>
    </row>
    <row r="2000" spans="2:14" x14ac:dyDescent="0.35">
      <c r="B2000" s="40"/>
      <c r="C2000" s="45"/>
      <c r="D2000" s="46"/>
      <c r="E2000" s="46"/>
      <c r="F2000" s="47"/>
      <c r="G2000" s="48"/>
      <c r="H2000" s="49"/>
      <c r="I2000" s="44"/>
      <c r="J2000" s="44"/>
      <c r="K2000" s="44"/>
      <c r="L2000" s="44"/>
      <c r="M2000" s="44"/>
      <c r="N2000" s="44"/>
    </row>
    <row r="2001" spans="2:14" x14ac:dyDescent="0.35">
      <c r="B2001" s="40"/>
      <c r="C2001" s="45"/>
      <c r="D2001" s="46"/>
      <c r="E2001" s="46"/>
      <c r="F2001" s="47"/>
      <c r="G2001" s="48"/>
      <c r="H2001" s="49"/>
      <c r="I2001" s="44"/>
      <c r="J2001" s="44"/>
      <c r="K2001" s="44"/>
      <c r="L2001" s="44"/>
      <c r="M2001" s="44"/>
      <c r="N2001" s="44"/>
    </row>
    <row r="2002" spans="2:14" x14ac:dyDescent="0.35">
      <c r="B2002" s="40"/>
      <c r="C2002" s="45"/>
      <c r="D2002" s="46"/>
      <c r="E2002" s="46"/>
      <c r="F2002" s="47"/>
      <c r="G2002" s="48"/>
      <c r="H2002" s="49"/>
      <c r="I2002" s="44"/>
      <c r="J2002" s="44"/>
      <c r="K2002" s="44"/>
      <c r="L2002" s="44"/>
      <c r="M2002" s="44"/>
      <c r="N2002" s="44"/>
    </row>
    <row r="2003" spans="2:14" x14ac:dyDescent="0.35">
      <c r="B2003" s="40"/>
      <c r="C2003" s="45"/>
      <c r="D2003" s="46"/>
      <c r="E2003" s="46"/>
      <c r="F2003" s="47"/>
      <c r="G2003" s="48"/>
      <c r="H2003" s="49"/>
      <c r="I2003" s="44"/>
      <c r="J2003" s="44"/>
      <c r="K2003" s="44"/>
      <c r="L2003" s="44"/>
      <c r="M2003" s="44"/>
      <c r="N2003" s="44"/>
    </row>
    <row r="2004" spans="2:14" x14ac:dyDescent="0.35">
      <c r="B2004" s="40"/>
      <c r="C2004" s="45"/>
      <c r="D2004" s="46"/>
      <c r="E2004" s="46"/>
      <c r="F2004" s="47"/>
      <c r="G2004" s="48"/>
      <c r="H2004" s="49"/>
      <c r="I2004" s="44"/>
      <c r="J2004" s="44"/>
      <c r="K2004" s="44"/>
      <c r="L2004" s="44"/>
      <c r="M2004" s="44"/>
      <c r="N2004" s="44"/>
    </row>
    <row r="2005" spans="2:14" x14ac:dyDescent="0.35">
      <c r="B2005" s="40"/>
      <c r="C2005" s="45"/>
      <c r="D2005" s="46"/>
      <c r="E2005" s="46"/>
      <c r="F2005" s="47"/>
      <c r="G2005" s="48"/>
      <c r="H2005" s="49"/>
      <c r="I2005" s="44"/>
      <c r="J2005" s="44"/>
      <c r="K2005" s="44"/>
      <c r="L2005" s="44"/>
      <c r="M2005" s="44"/>
      <c r="N2005" s="44"/>
    </row>
    <row r="2006" spans="2:14" x14ac:dyDescent="0.35">
      <c r="B2006" s="40"/>
      <c r="C2006" s="45"/>
      <c r="D2006" s="46"/>
      <c r="E2006" s="46"/>
      <c r="F2006" s="47"/>
      <c r="G2006" s="48"/>
      <c r="H2006" s="49"/>
      <c r="I2006" s="44"/>
      <c r="J2006" s="44"/>
      <c r="K2006" s="44"/>
      <c r="L2006" s="44"/>
      <c r="M2006" s="44"/>
      <c r="N2006" s="44"/>
    </row>
    <row r="2007" spans="2:14" x14ac:dyDescent="0.35">
      <c r="B2007" s="40"/>
      <c r="C2007" s="45"/>
      <c r="D2007" s="46"/>
      <c r="E2007" s="46"/>
      <c r="F2007" s="47"/>
      <c r="G2007" s="48"/>
      <c r="H2007" s="49"/>
      <c r="I2007" s="44"/>
      <c r="J2007" s="44"/>
      <c r="K2007" s="44"/>
      <c r="L2007" s="44"/>
      <c r="M2007" s="44"/>
      <c r="N2007" s="44"/>
    </row>
    <row r="2008" spans="2:14" x14ac:dyDescent="0.35">
      <c r="B2008" s="40"/>
      <c r="C2008" s="45"/>
      <c r="D2008" s="46"/>
      <c r="E2008" s="46"/>
      <c r="F2008" s="47"/>
      <c r="G2008" s="48"/>
      <c r="H2008" s="49"/>
      <c r="I2008" s="44"/>
      <c r="J2008" s="44"/>
      <c r="K2008" s="44"/>
      <c r="L2008" s="44"/>
      <c r="M2008" s="44"/>
      <c r="N2008" s="44"/>
    </row>
    <row r="2009" spans="2:14" x14ac:dyDescent="0.35">
      <c r="B2009" s="40"/>
      <c r="C2009" s="45"/>
      <c r="D2009" s="46"/>
      <c r="E2009" s="46"/>
      <c r="F2009" s="47"/>
      <c r="G2009" s="48"/>
      <c r="H2009" s="49"/>
      <c r="I2009" s="44"/>
      <c r="J2009" s="44"/>
      <c r="K2009" s="44"/>
      <c r="L2009" s="44"/>
      <c r="M2009" s="44"/>
      <c r="N2009" s="44"/>
    </row>
    <row r="2010" spans="2:14" x14ac:dyDescent="0.35">
      <c r="B2010" s="40"/>
      <c r="C2010" s="45"/>
      <c r="D2010" s="46"/>
      <c r="E2010" s="46"/>
      <c r="F2010" s="47"/>
      <c r="G2010" s="48"/>
      <c r="H2010" s="49"/>
      <c r="I2010" s="44"/>
      <c r="J2010" s="44"/>
      <c r="K2010" s="44"/>
      <c r="L2010" s="44"/>
      <c r="M2010" s="44"/>
      <c r="N2010" s="44"/>
    </row>
    <row r="2011" spans="2:14" x14ac:dyDescent="0.35">
      <c r="B2011" s="40"/>
      <c r="C2011" s="45"/>
      <c r="D2011" s="46"/>
      <c r="E2011" s="46"/>
      <c r="F2011" s="47"/>
      <c r="G2011" s="48"/>
      <c r="H2011" s="49"/>
      <c r="I2011" s="44"/>
      <c r="J2011" s="44"/>
      <c r="K2011" s="44"/>
      <c r="L2011" s="44"/>
      <c r="M2011" s="44"/>
      <c r="N2011" s="44"/>
    </row>
    <row r="2012" spans="2:14" x14ac:dyDescent="0.35">
      <c r="B2012" s="40"/>
      <c r="C2012" s="45"/>
      <c r="D2012" s="46"/>
      <c r="E2012" s="46"/>
      <c r="F2012" s="47"/>
      <c r="G2012" s="48"/>
      <c r="H2012" s="49"/>
      <c r="I2012" s="44"/>
      <c r="J2012" s="44"/>
      <c r="K2012" s="44"/>
      <c r="L2012" s="44"/>
      <c r="M2012" s="44"/>
      <c r="N2012" s="44"/>
    </row>
    <row r="2013" spans="2:14" x14ac:dyDescent="0.35">
      <c r="B2013" s="40"/>
      <c r="C2013" s="45"/>
      <c r="D2013" s="46"/>
      <c r="E2013" s="46"/>
      <c r="F2013" s="47"/>
      <c r="G2013" s="48"/>
      <c r="H2013" s="49"/>
      <c r="I2013" s="44"/>
      <c r="J2013" s="44"/>
      <c r="K2013" s="44"/>
      <c r="L2013" s="44"/>
      <c r="M2013" s="44"/>
      <c r="N2013" s="44"/>
    </row>
    <row r="2014" spans="2:14" x14ac:dyDescent="0.35">
      <c r="B2014" s="40"/>
      <c r="C2014" s="45"/>
      <c r="D2014" s="46"/>
      <c r="E2014" s="46"/>
      <c r="F2014" s="47"/>
      <c r="G2014" s="48"/>
      <c r="H2014" s="49"/>
      <c r="I2014" s="44"/>
      <c r="J2014" s="44"/>
      <c r="K2014" s="44"/>
      <c r="L2014" s="44"/>
      <c r="M2014" s="44"/>
      <c r="N2014" s="44"/>
    </row>
    <row r="2015" spans="2:14" x14ac:dyDescent="0.35">
      <c r="B2015" s="40"/>
      <c r="C2015" s="45"/>
      <c r="D2015" s="46"/>
      <c r="E2015" s="46"/>
      <c r="F2015" s="47"/>
      <c r="G2015" s="48"/>
      <c r="H2015" s="49"/>
      <c r="I2015" s="44"/>
      <c r="J2015" s="44"/>
      <c r="K2015" s="44"/>
      <c r="L2015" s="44"/>
      <c r="M2015" s="44"/>
      <c r="N2015" s="44"/>
    </row>
    <row r="2016" spans="2:14" x14ac:dyDescent="0.35">
      <c r="B2016" s="40"/>
      <c r="C2016" s="45"/>
      <c r="D2016" s="46"/>
      <c r="E2016" s="46"/>
      <c r="F2016" s="47"/>
      <c r="G2016" s="48"/>
      <c r="H2016" s="49"/>
      <c r="I2016" s="44"/>
      <c r="J2016" s="44"/>
      <c r="K2016" s="44"/>
      <c r="L2016" s="44"/>
      <c r="M2016" s="44"/>
      <c r="N2016" s="44"/>
    </row>
    <row r="2017" spans="2:14" x14ac:dyDescent="0.35">
      <c r="B2017" s="40"/>
      <c r="C2017" s="45"/>
      <c r="D2017" s="46"/>
      <c r="E2017" s="46"/>
      <c r="F2017" s="47"/>
      <c r="G2017" s="48"/>
      <c r="H2017" s="49"/>
      <c r="I2017" s="44"/>
      <c r="J2017" s="44"/>
      <c r="K2017" s="44"/>
      <c r="L2017" s="44"/>
      <c r="M2017" s="44"/>
      <c r="N2017" s="44"/>
    </row>
    <row r="2018" spans="2:14" x14ac:dyDescent="0.35">
      <c r="B2018" s="40"/>
      <c r="C2018" s="45"/>
      <c r="D2018" s="46"/>
      <c r="E2018" s="46"/>
      <c r="F2018" s="47"/>
      <c r="G2018" s="48"/>
      <c r="H2018" s="49"/>
      <c r="I2018" s="44"/>
      <c r="J2018" s="44"/>
      <c r="K2018" s="44"/>
      <c r="L2018" s="44"/>
      <c r="M2018" s="44"/>
      <c r="N2018" s="44"/>
    </row>
    <row r="2019" spans="2:14" x14ac:dyDescent="0.35">
      <c r="B2019" s="40"/>
      <c r="C2019" s="45"/>
      <c r="D2019" s="46"/>
      <c r="E2019" s="46"/>
      <c r="F2019" s="47"/>
      <c r="G2019" s="48"/>
      <c r="H2019" s="49"/>
      <c r="I2019" s="44"/>
      <c r="J2019" s="44"/>
      <c r="K2019" s="44"/>
      <c r="L2019" s="44"/>
      <c r="M2019" s="44"/>
      <c r="N2019" s="44"/>
    </row>
    <row r="2020" spans="2:14" x14ac:dyDescent="0.35">
      <c r="B2020" s="40"/>
      <c r="C2020" s="45"/>
      <c r="D2020" s="46"/>
      <c r="E2020" s="46"/>
      <c r="F2020" s="47"/>
      <c r="G2020" s="48"/>
      <c r="H2020" s="49"/>
      <c r="I2020" s="44"/>
      <c r="J2020" s="44"/>
      <c r="K2020" s="44"/>
      <c r="L2020" s="44"/>
      <c r="M2020" s="44"/>
      <c r="N2020" s="44"/>
    </row>
    <row r="2021" spans="2:14" x14ac:dyDescent="0.35">
      <c r="B2021" s="40"/>
      <c r="C2021" s="45"/>
      <c r="D2021" s="46"/>
      <c r="E2021" s="46"/>
      <c r="F2021" s="47"/>
      <c r="G2021" s="48"/>
      <c r="H2021" s="49"/>
      <c r="I2021" s="44"/>
      <c r="J2021" s="44"/>
      <c r="K2021" s="44"/>
      <c r="L2021" s="44"/>
      <c r="M2021" s="44"/>
      <c r="N2021" s="44"/>
    </row>
    <row r="2022" spans="2:14" x14ac:dyDescent="0.35">
      <c r="B2022" s="40"/>
      <c r="C2022" s="45"/>
      <c r="D2022" s="46"/>
      <c r="E2022" s="46"/>
      <c r="F2022" s="47"/>
      <c r="G2022" s="48"/>
      <c r="H2022" s="49"/>
      <c r="I2022" s="44"/>
      <c r="J2022" s="44"/>
      <c r="K2022" s="44"/>
      <c r="L2022" s="44"/>
      <c r="M2022" s="44"/>
      <c r="N2022" s="44"/>
    </row>
    <row r="2023" spans="2:14" x14ac:dyDescent="0.35">
      <c r="B2023" s="40"/>
      <c r="C2023" s="45"/>
      <c r="D2023" s="46"/>
      <c r="E2023" s="46"/>
      <c r="F2023" s="47"/>
      <c r="G2023" s="48"/>
      <c r="H2023" s="49"/>
      <c r="I2023" s="44"/>
      <c r="J2023" s="44"/>
      <c r="K2023" s="44"/>
      <c r="L2023" s="44"/>
      <c r="M2023" s="44"/>
      <c r="N2023" s="44"/>
    </row>
    <row r="2024" spans="2:14" x14ac:dyDescent="0.35">
      <c r="B2024" s="40"/>
      <c r="C2024" s="45"/>
      <c r="D2024" s="46"/>
      <c r="E2024" s="46"/>
      <c r="F2024" s="47"/>
      <c r="G2024" s="48"/>
      <c r="H2024" s="49"/>
      <c r="I2024" s="44"/>
      <c r="J2024" s="44"/>
      <c r="K2024" s="44"/>
      <c r="L2024" s="44"/>
      <c r="M2024" s="44"/>
      <c r="N2024" s="44"/>
    </row>
    <row r="2025" spans="2:14" x14ac:dyDescent="0.35">
      <c r="B2025" s="40"/>
      <c r="C2025" s="45"/>
      <c r="D2025" s="46"/>
      <c r="E2025" s="46"/>
      <c r="F2025" s="47"/>
      <c r="G2025" s="48"/>
      <c r="H2025" s="49"/>
      <c r="I2025" s="44"/>
      <c r="J2025" s="44"/>
      <c r="K2025" s="44"/>
      <c r="L2025" s="44"/>
      <c r="M2025" s="44"/>
      <c r="N2025" s="44"/>
    </row>
    <row r="2026" spans="2:14" x14ac:dyDescent="0.35">
      <c r="B2026" s="40"/>
      <c r="C2026" s="45"/>
      <c r="D2026" s="46"/>
      <c r="E2026" s="46"/>
      <c r="F2026" s="47"/>
      <c r="G2026" s="48"/>
      <c r="H2026" s="49"/>
      <c r="I2026" s="44"/>
      <c r="J2026" s="44"/>
      <c r="K2026" s="44"/>
      <c r="L2026" s="44"/>
      <c r="M2026" s="44"/>
      <c r="N2026" s="44"/>
    </row>
    <row r="2027" spans="2:14" x14ac:dyDescent="0.35">
      <c r="B2027" s="40"/>
      <c r="C2027" s="45"/>
      <c r="D2027" s="46"/>
      <c r="E2027" s="46"/>
      <c r="F2027" s="47"/>
      <c r="G2027" s="48"/>
      <c r="H2027" s="49"/>
      <c r="I2027" s="44"/>
      <c r="J2027" s="44"/>
      <c r="K2027" s="44"/>
      <c r="L2027" s="44"/>
      <c r="M2027" s="44"/>
      <c r="N2027" s="44"/>
    </row>
    <row r="2028" spans="2:14" x14ac:dyDescent="0.35">
      <c r="B2028" s="40"/>
      <c r="C2028" s="45"/>
      <c r="D2028" s="46"/>
      <c r="E2028" s="46"/>
      <c r="F2028" s="47"/>
      <c r="G2028" s="48"/>
      <c r="H2028" s="49"/>
      <c r="I2028" s="44"/>
      <c r="J2028" s="44"/>
      <c r="K2028" s="44"/>
      <c r="L2028" s="44"/>
      <c r="M2028" s="44"/>
      <c r="N2028" s="44"/>
    </row>
    <row r="2029" spans="2:14" x14ac:dyDescent="0.35">
      <c r="B2029" s="40"/>
      <c r="C2029" s="45"/>
      <c r="D2029" s="46"/>
      <c r="E2029" s="46"/>
      <c r="F2029" s="47"/>
      <c r="G2029" s="48"/>
      <c r="H2029" s="49"/>
      <c r="I2029" s="44"/>
      <c r="J2029" s="44"/>
      <c r="K2029" s="44"/>
      <c r="L2029" s="44"/>
      <c r="M2029" s="44"/>
      <c r="N2029" s="44"/>
    </row>
    <row r="2030" spans="2:14" x14ac:dyDescent="0.35">
      <c r="B2030" s="40"/>
      <c r="C2030" s="45"/>
      <c r="D2030" s="46"/>
      <c r="E2030" s="46"/>
      <c r="F2030" s="47"/>
      <c r="G2030" s="48"/>
      <c r="H2030" s="49"/>
      <c r="I2030" s="44"/>
      <c r="J2030" s="44"/>
      <c r="K2030" s="44"/>
      <c r="L2030" s="44"/>
      <c r="M2030" s="44"/>
      <c r="N2030" s="44"/>
    </row>
    <row r="2031" spans="2:14" x14ac:dyDescent="0.35">
      <c r="B2031" s="40"/>
      <c r="C2031" s="45"/>
      <c r="D2031" s="46"/>
      <c r="E2031" s="46"/>
      <c r="F2031" s="47"/>
      <c r="G2031" s="48"/>
      <c r="H2031" s="49"/>
      <c r="I2031" s="44"/>
      <c r="J2031" s="44"/>
      <c r="K2031" s="44"/>
      <c r="L2031" s="44"/>
      <c r="M2031" s="44"/>
      <c r="N2031" s="44"/>
    </row>
    <row r="2032" spans="2:14" x14ac:dyDescent="0.35">
      <c r="B2032" s="40"/>
      <c r="C2032" s="45"/>
      <c r="D2032" s="46"/>
      <c r="E2032" s="46"/>
      <c r="F2032" s="47"/>
      <c r="G2032" s="48"/>
      <c r="H2032" s="49"/>
      <c r="I2032" s="44"/>
      <c r="J2032" s="44"/>
      <c r="K2032" s="44"/>
      <c r="L2032" s="44"/>
      <c r="M2032" s="44"/>
      <c r="N2032" s="44"/>
    </row>
    <row r="2033" spans="2:14" x14ac:dyDescent="0.35">
      <c r="B2033" s="40"/>
      <c r="C2033" s="45"/>
      <c r="D2033" s="46"/>
      <c r="E2033" s="46"/>
      <c r="F2033" s="47"/>
      <c r="G2033" s="48"/>
      <c r="H2033" s="49"/>
      <c r="I2033" s="44"/>
      <c r="J2033" s="44"/>
      <c r="K2033" s="44"/>
      <c r="L2033" s="44"/>
      <c r="M2033" s="44"/>
      <c r="N2033" s="44"/>
    </row>
    <row r="2034" spans="2:14" x14ac:dyDescent="0.35">
      <c r="B2034" s="40"/>
      <c r="C2034" s="45"/>
      <c r="D2034" s="46"/>
      <c r="E2034" s="46"/>
      <c r="F2034" s="47"/>
      <c r="G2034" s="48"/>
      <c r="H2034" s="49"/>
      <c r="I2034" s="44"/>
      <c r="J2034" s="44"/>
      <c r="K2034" s="44"/>
      <c r="L2034" s="44"/>
      <c r="M2034" s="44"/>
      <c r="N2034" s="44"/>
    </row>
    <row r="2035" spans="2:14" x14ac:dyDescent="0.35">
      <c r="B2035" s="40"/>
      <c r="C2035" s="45"/>
      <c r="D2035" s="46"/>
      <c r="E2035" s="46"/>
      <c r="F2035" s="47"/>
      <c r="G2035" s="48"/>
      <c r="H2035" s="49"/>
      <c r="I2035" s="44"/>
      <c r="J2035" s="44"/>
      <c r="K2035" s="44"/>
      <c r="L2035" s="44"/>
      <c r="M2035" s="44"/>
      <c r="N2035" s="44"/>
    </row>
    <row r="2036" spans="2:14" x14ac:dyDescent="0.35">
      <c r="B2036" s="40"/>
      <c r="C2036" s="45"/>
      <c r="D2036" s="46"/>
      <c r="E2036" s="46"/>
      <c r="F2036" s="47"/>
      <c r="G2036" s="48"/>
      <c r="H2036" s="49"/>
      <c r="I2036" s="44"/>
      <c r="J2036" s="44"/>
      <c r="K2036" s="44"/>
      <c r="L2036" s="44"/>
      <c r="M2036" s="44"/>
      <c r="N2036" s="44"/>
    </row>
    <row r="2037" spans="2:14" x14ac:dyDescent="0.35">
      <c r="B2037" s="40"/>
      <c r="C2037" s="45"/>
      <c r="D2037" s="46"/>
      <c r="E2037" s="46"/>
      <c r="F2037" s="47"/>
      <c r="G2037" s="48"/>
      <c r="H2037" s="49"/>
      <c r="I2037" s="44"/>
      <c r="J2037" s="44"/>
      <c r="K2037" s="44"/>
      <c r="L2037" s="44"/>
      <c r="M2037" s="44"/>
      <c r="N2037" s="44"/>
    </row>
    <row r="2038" spans="2:14" x14ac:dyDescent="0.35">
      <c r="B2038" s="40"/>
      <c r="C2038" s="45"/>
      <c r="D2038" s="46"/>
      <c r="E2038" s="46"/>
      <c r="F2038" s="47"/>
      <c r="G2038" s="48"/>
      <c r="H2038" s="49"/>
      <c r="I2038" s="44"/>
      <c r="J2038" s="44"/>
      <c r="K2038" s="44"/>
      <c r="L2038" s="44"/>
      <c r="M2038" s="44"/>
      <c r="N2038" s="44"/>
    </row>
    <row r="2039" spans="2:14" x14ac:dyDescent="0.35">
      <c r="B2039" s="40"/>
      <c r="C2039" s="45"/>
      <c r="D2039" s="46"/>
      <c r="E2039" s="46"/>
      <c r="F2039" s="47"/>
      <c r="G2039" s="48"/>
      <c r="H2039" s="49"/>
      <c r="I2039" s="44"/>
      <c r="J2039" s="44"/>
      <c r="K2039" s="44"/>
      <c r="L2039" s="44"/>
      <c r="M2039" s="44"/>
      <c r="N2039" s="44"/>
    </row>
    <row r="2040" spans="2:14" x14ac:dyDescent="0.35">
      <c r="B2040" s="40"/>
      <c r="C2040" s="45"/>
      <c r="D2040" s="46"/>
      <c r="E2040" s="46"/>
      <c r="F2040" s="47"/>
      <c r="G2040" s="48"/>
      <c r="H2040" s="49"/>
      <c r="I2040" s="44"/>
      <c r="J2040" s="44"/>
      <c r="K2040" s="44"/>
      <c r="L2040" s="44"/>
      <c r="M2040" s="44"/>
      <c r="N2040" s="44"/>
    </row>
    <row r="2041" spans="2:14" x14ac:dyDescent="0.35">
      <c r="B2041" s="40"/>
      <c r="C2041" s="45"/>
      <c r="D2041" s="46"/>
      <c r="E2041" s="46"/>
      <c r="F2041" s="47"/>
      <c r="G2041" s="48"/>
      <c r="H2041" s="49"/>
      <c r="I2041" s="44"/>
      <c r="J2041" s="44"/>
      <c r="K2041" s="44"/>
      <c r="L2041" s="44"/>
      <c r="M2041" s="44"/>
      <c r="N2041" s="44"/>
    </row>
    <row r="2042" spans="2:14" x14ac:dyDescent="0.35">
      <c r="B2042" s="40"/>
      <c r="C2042" s="45"/>
      <c r="D2042" s="46"/>
      <c r="E2042" s="46"/>
      <c r="F2042" s="47"/>
      <c r="G2042" s="48"/>
      <c r="H2042" s="49"/>
      <c r="I2042" s="44"/>
      <c r="J2042" s="44"/>
      <c r="K2042" s="44"/>
      <c r="L2042" s="44"/>
      <c r="M2042" s="44"/>
      <c r="N2042" s="44"/>
    </row>
    <row r="2043" spans="2:14" x14ac:dyDescent="0.35">
      <c r="B2043" s="40"/>
      <c r="C2043" s="45"/>
      <c r="D2043" s="46"/>
      <c r="E2043" s="46"/>
      <c r="F2043" s="47"/>
      <c r="G2043" s="48"/>
      <c r="H2043" s="49"/>
      <c r="I2043" s="44"/>
      <c r="J2043" s="44"/>
      <c r="K2043" s="44"/>
      <c r="L2043" s="44"/>
      <c r="M2043" s="44"/>
      <c r="N2043" s="44"/>
    </row>
    <row r="2044" spans="2:14" x14ac:dyDescent="0.35">
      <c r="B2044" s="40"/>
      <c r="C2044" s="45"/>
      <c r="D2044" s="46"/>
      <c r="E2044" s="46"/>
      <c r="F2044" s="47"/>
      <c r="G2044" s="48"/>
      <c r="H2044" s="49"/>
      <c r="I2044" s="44"/>
      <c r="J2044" s="44"/>
      <c r="K2044" s="44"/>
      <c r="L2044" s="44"/>
      <c r="M2044" s="44"/>
      <c r="N2044" s="44"/>
    </row>
    <row r="2045" spans="2:14" x14ac:dyDescent="0.35">
      <c r="B2045" s="40"/>
      <c r="C2045" s="45"/>
      <c r="D2045" s="46"/>
      <c r="E2045" s="46"/>
      <c r="F2045" s="47"/>
      <c r="G2045" s="48"/>
      <c r="H2045" s="49"/>
      <c r="I2045" s="44"/>
      <c r="J2045" s="44"/>
      <c r="K2045" s="44"/>
      <c r="L2045" s="44"/>
      <c r="M2045" s="44"/>
      <c r="N2045" s="44"/>
    </row>
    <row r="2046" spans="2:14" x14ac:dyDescent="0.35">
      <c r="B2046" s="40"/>
      <c r="C2046" s="45"/>
      <c r="D2046" s="46"/>
      <c r="E2046" s="46"/>
      <c r="F2046" s="47"/>
      <c r="G2046" s="48"/>
      <c r="H2046" s="49"/>
      <c r="I2046" s="44"/>
      <c r="J2046" s="44"/>
      <c r="K2046" s="44"/>
      <c r="L2046" s="44"/>
      <c r="M2046" s="44"/>
      <c r="N2046" s="44"/>
    </row>
    <row r="2047" spans="2:14" x14ac:dyDescent="0.35">
      <c r="B2047" s="40"/>
      <c r="C2047" s="45"/>
      <c r="D2047" s="46"/>
      <c r="E2047" s="46"/>
      <c r="F2047" s="47"/>
      <c r="G2047" s="48"/>
      <c r="H2047" s="49"/>
      <c r="I2047" s="44"/>
      <c r="J2047" s="44"/>
      <c r="K2047" s="44"/>
      <c r="L2047" s="44"/>
      <c r="M2047" s="44"/>
      <c r="N2047" s="44"/>
    </row>
    <row r="2048" spans="2:14" x14ac:dyDescent="0.35">
      <c r="B2048" s="40"/>
      <c r="C2048" s="45"/>
      <c r="D2048" s="46"/>
      <c r="E2048" s="46"/>
      <c r="F2048" s="47"/>
      <c r="G2048" s="48"/>
      <c r="H2048" s="49"/>
      <c r="I2048" s="44"/>
      <c r="J2048" s="44"/>
      <c r="K2048" s="44"/>
      <c r="L2048" s="44"/>
      <c r="M2048" s="44"/>
      <c r="N2048" s="44"/>
    </row>
    <row r="2049" spans="2:14" x14ac:dyDescent="0.35">
      <c r="B2049" s="40"/>
      <c r="C2049" s="45"/>
      <c r="D2049" s="46"/>
      <c r="E2049" s="46"/>
      <c r="F2049" s="47"/>
      <c r="G2049" s="48"/>
      <c r="H2049" s="49"/>
      <c r="I2049" s="44"/>
      <c r="J2049" s="44"/>
      <c r="K2049" s="44"/>
      <c r="L2049" s="44"/>
      <c r="M2049" s="44"/>
      <c r="N2049" s="44"/>
    </row>
    <row r="2050" spans="2:14" x14ac:dyDescent="0.35">
      <c r="B2050" s="40"/>
      <c r="C2050" s="45"/>
      <c r="D2050" s="46"/>
      <c r="E2050" s="46"/>
      <c r="F2050" s="47"/>
      <c r="G2050" s="48"/>
      <c r="H2050" s="49"/>
      <c r="I2050" s="44"/>
      <c r="J2050" s="44"/>
      <c r="K2050" s="44"/>
      <c r="L2050" s="44"/>
      <c r="M2050" s="44"/>
      <c r="N2050" s="44"/>
    </row>
    <row r="2051" spans="2:14" x14ac:dyDescent="0.35">
      <c r="B2051" s="40"/>
      <c r="C2051" s="45"/>
      <c r="D2051" s="46"/>
      <c r="E2051" s="46"/>
      <c r="F2051" s="47"/>
      <c r="G2051" s="48"/>
      <c r="H2051" s="49"/>
      <c r="I2051" s="44"/>
      <c r="J2051" s="44"/>
      <c r="K2051" s="44"/>
      <c r="L2051" s="44"/>
      <c r="M2051" s="44"/>
      <c r="N2051" s="44"/>
    </row>
    <row r="2052" spans="2:14" x14ac:dyDescent="0.35">
      <c r="B2052" s="40"/>
      <c r="C2052" s="45"/>
      <c r="D2052" s="46"/>
      <c r="E2052" s="46"/>
      <c r="F2052" s="47"/>
      <c r="G2052" s="48"/>
      <c r="H2052" s="49"/>
      <c r="I2052" s="44"/>
      <c r="J2052" s="44"/>
      <c r="K2052" s="44"/>
      <c r="L2052" s="44"/>
      <c r="M2052" s="44"/>
      <c r="N2052" s="44"/>
    </row>
    <row r="2053" spans="2:14" x14ac:dyDescent="0.35">
      <c r="B2053" s="40"/>
      <c r="C2053" s="45"/>
      <c r="D2053" s="46"/>
      <c r="E2053" s="46"/>
      <c r="F2053" s="47"/>
      <c r="G2053" s="48"/>
      <c r="H2053" s="49"/>
      <c r="I2053" s="44"/>
      <c r="J2053" s="44"/>
      <c r="K2053" s="44"/>
      <c r="L2053" s="44"/>
      <c r="M2053" s="44"/>
      <c r="N2053" s="44"/>
    </row>
    <row r="2054" spans="2:14" x14ac:dyDescent="0.35">
      <c r="B2054" s="40"/>
      <c r="C2054" s="45"/>
      <c r="D2054" s="46"/>
      <c r="E2054" s="46"/>
      <c r="F2054" s="47"/>
      <c r="G2054" s="48"/>
      <c r="H2054" s="49"/>
      <c r="I2054" s="44"/>
      <c r="J2054" s="44"/>
      <c r="K2054" s="44"/>
      <c r="L2054" s="44"/>
      <c r="M2054" s="44"/>
      <c r="N2054" s="44"/>
    </row>
    <row r="2055" spans="2:14" x14ac:dyDescent="0.35">
      <c r="B2055" s="40"/>
      <c r="C2055" s="45"/>
      <c r="D2055" s="46"/>
      <c r="E2055" s="46"/>
      <c r="F2055" s="47"/>
      <c r="G2055" s="48"/>
      <c r="H2055" s="49"/>
      <c r="I2055" s="44"/>
      <c r="J2055" s="44"/>
      <c r="K2055" s="44"/>
      <c r="L2055" s="44"/>
      <c r="M2055" s="44"/>
      <c r="N2055" s="44"/>
    </row>
    <row r="2056" spans="2:14" x14ac:dyDescent="0.35">
      <c r="B2056" s="40"/>
      <c r="C2056" s="45"/>
      <c r="D2056" s="46"/>
      <c r="E2056" s="46"/>
      <c r="F2056" s="47"/>
      <c r="G2056" s="48"/>
      <c r="H2056" s="49"/>
      <c r="I2056" s="44"/>
      <c r="J2056" s="44"/>
      <c r="K2056" s="44"/>
      <c r="L2056" s="44"/>
      <c r="M2056" s="44"/>
      <c r="N2056" s="44"/>
    </row>
    <row r="2057" spans="2:14" x14ac:dyDescent="0.35">
      <c r="B2057" s="40"/>
      <c r="C2057" s="45"/>
      <c r="D2057" s="46"/>
      <c r="E2057" s="46"/>
      <c r="F2057" s="47"/>
      <c r="G2057" s="48"/>
      <c r="H2057" s="49"/>
      <c r="I2057" s="44"/>
      <c r="J2057" s="44"/>
      <c r="K2057" s="44"/>
      <c r="L2057" s="44"/>
      <c r="M2057" s="44"/>
      <c r="N2057" s="44"/>
    </row>
    <row r="2058" spans="2:14" x14ac:dyDescent="0.35">
      <c r="B2058" s="40"/>
      <c r="C2058" s="45"/>
      <c r="D2058" s="46"/>
      <c r="E2058" s="46"/>
      <c r="F2058" s="47"/>
      <c r="G2058" s="48"/>
      <c r="H2058" s="49"/>
      <c r="I2058" s="44"/>
      <c r="J2058" s="44"/>
      <c r="K2058" s="44"/>
      <c r="L2058" s="44"/>
      <c r="M2058" s="44"/>
      <c r="N2058" s="44"/>
    </row>
    <row r="2059" spans="2:14" x14ac:dyDescent="0.35">
      <c r="B2059" s="40"/>
      <c r="C2059" s="45"/>
      <c r="D2059" s="46"/>
      <c r="E2059" s="46"/>
      <c r="F2059" s="47"/>
      <c r="G2059" s="48"/>
      <c r="H2059" s="49"/>
      <c r="I2059" s="44"/>
      <c r="J2059" s="44"/>
      <c r="K2059" s="44"/>
      <c r="L2059" s="44"/>
      <c r="M2059" s="44"/>
      <c r="N2059" s="44"/>
    </row>
    <row r="2060" spans="2:14" x14ac:dyDescent="0.35">
      <c r="B2060" s="40"/>
      <c r="C2060" s="45"/>
      <c r="D2060" s="46"/>
      <c r="E2060" s="46"/>
      <c r="F2060" s="47"/>
      <c r="G2060" s="48"/>
      <c r="H2060" s="49"/>
      <c r="I2060" s="44"/>
      <c r="J2060" s="44"/>
      <c r="K2060" s="44"/>
      <c r="L2060" s="44"/>
      <c r="M2060" s="44"/>
      <c r="N2060" s="44"/>
    </row>
    <row r="2061" spans="2:14" x14ac:dyDescent="0.35">
      <c r="B2061" s="40"/>
      <c r="C2061" s="45"/>
      <c r="D2061" s="46"/>
      <c r="E2061" s="46"/>
      <c r="F2061" s="47"/>
      <c r="G2061" s="48"/>
      <c r="H2061" s="49"/>
      <c r="I2061" s="44"/>
      <c r="J2061" s="44"/>
      <c r="K2061" s="44"/>
      <c r="L2061" s="44"/>
      <c r="M2061" s="44"/>
      <c r="N2061" s="44"/>
    </row>
    <row r="2062" spans="2:14" x14ac:dyDescent="0.35">
      <c r="B2062" s="40"/>
      <c r="C2062" s="45"/>
      <c r="D2062" s="46"/>
      <c r="E2062" s="46"/>
      <c r="F2062" s="47"/>
      <c r="G2062" s="48"/>
      <c r="H2062" s="49"/>
      <c r="I2062" s="44"/>
      <c r="J2062" s="44"/>
      <c r="K2062" s="44"/>
      <c r="L2062" s="44"/>
      <c r="M2062" s="44"/>
      <c r="N2062" s="44"/>
    </row>
    <row r="2063" spans="2:14" x14ac:dyDescent="0.35">
      <c r="B2063" s="40"/>
      <c r="C2063" s="45"/>
      <c r="D2063" s="46"/>
      <c r="E2063" s="46"/>
      <c r="F2063" s="47"/>
      <c r="G2063" s="48"/>
      <c r="H2063" s="49"/>
      <c r="I2063" s="44"/>
      <c r="J2063" s="44"/>
      <c r="K2063" s="44"/>
      <c r="L2063" s="44"/>
      <c r="M2063" s="44"/>
      <c r="N2063" s="44"/>
    </row>
    <row r="2064" spans="2:14" x14ac:dyDescent="0.35">
      <c r="B2064" s="40"/>
      <c r="C2064" s="45"/>
      <c r="D2064" s="46"/>
      <c r="E2064" s="46"/>
      <c r="F2064" s="47"/>
      <c r="G2064" s="48"/>
      <c r="H2064" s="49"/>
      <c r="I2064" s="44"/>
      <c r="J2064" s="44"/>
      <c r="K2064" s="44"/>
      <c r="L2064" s="44"/>
      <c r="M2064" s="44"/>
      <c r="N2064" s="44"/>
    </row>
    <row r="2065" spans="2:14" x14ac:dyDescent="0.35">
      <c r="B2065" s="40"/>
      <c r="C2065" s="45"/>
      <c r="D2065" s="46"/>
      <c r="E2065" s="46"/>
      <c r="F2065" s="47"/>
      <c r="G2065" s="48"/>
      <c r="H2065" s="49"/>
      <c r="I2065" s="44"/>
      <c r="J2065" s="44"/>
      <c r="K2065" s="44"/>
      <c r="L2065" s="44"/>
      <c r="M2065" s="44"/>
      <c r="N2065" s="44"/>
    </row>
    <row r="2066" spans="2:14" x14ac:dyDescent="0.35">
      <c r="B2066" s="40"/>
      <c r="C2066" s="45"/>
      <c r="D2066" s="46"/>
      <c r="E2066" s="46"/>
      <c r="F2066" s="47"/>
      <c r="G2066" s="48"/>
      <c r="H2066" s="49"/>
      <c r="I2066" s="44"/>
      <c r="J2066" s="44"/>
      <c r="K2066" s="44"/>
      <c r="L2066" s="44"/>
      <c r="M2066" s="44"/>
      <c r="N2066" s="44"/>
    </row>
    <row r="2067" spans="2:14" x14ac:dyDescent="0.35">
      <c r="B2067" s="40"/>
      <c r="C2067" s="45"/>
      <c r="D2067" s="46"/>
      <c r="E2067" s="46"/>
      <c r="F2067" s="47"/>
      <c r="G2067" s="48"/>
      <c r="H2067" s="49"/>
      <c r="I2067" s="44"/>
      <c r="J2067" s="44"/>
      <c r="K2067" s="44"/>
      <c r="L2067" s="44"/>
      <c r="M2067" s="44"/>
      <c r="N2067" s="44"/>
    </row>
    <row r="2068" spans="2:14" x14ac:dyDescent="0.35">
      <c r="B2068" s="40"/>
      <c r="C2068" s="45"/>
      <c r="D2068" s="46"/>
      <c r="E2068" s="46"/>
      <c r="F2068" s="47"/>
      <c r="G2068" s="48"/>
      <c r="H2068" s="49"/>
      <c r="I2068" s="44"/>
      <c r="J2068" s="44"/>
      <c r="K2068" s="44"/>
      <c r="L2068" s="44"/>
      <c r="M2068" s="44"/>
      <c r="N2068" s="44"/>
    </row>
    <row r="2069" spans="2:14" x14ac:dyDescent="0.35">
      <c r="B2069" s="40"/>
      <c r="C2069" s="45"/>
      <c r="D2069" s="46"/>
      <c r="E2069" s="46"/>
      <c r="F2069" s="47"/>
      <c r="G2069" s="48"/>
      <c r="H2069" s="49"/>
      <c r="I2069" s="44"/>
      <c r="J2069" s="44"/>
      <c r="K2069" s="44"/>
      <c r="L2069" s="44"/>
      <c r="M2069" s="44"/>
      <c r="N2069" s="44"/>
    </row>
    <row r="2070" spans="2:14" x14ac:dyDescent="0.35">
      <c r="B2070" s="40"/>
      <c r="C2070" s="45"/>
      <c r="D2070" s="46"/>
      <c r="E2070" s="46"/>
      <c r="F2070" s="47"/>
      <c r="G2070" s="48"/>
      <c r="H2070" s="49"/>
      <c r="I2070" s="44"/>
      <c r="J2070" s="44"/>
      <c r="K2070" s="44"/>
      <c r="L2070" s="44"/>
      <c r="M2070" s="44"/>
      <c r="N2070" s="44"/>
    </row>
    <row r="2071" spans="2:14" x14ac:dyDescent="0.35">
      <c r="B2071" s="40"/>
      <c r="C2071" s="45"/>
      <c r="D2071" s="46"/>
      <c r="E2071" s="46"/>
      <c r="F2071" s="47"/>
      <c r="G2071" s="48"/>
      <c r="H2071" s="49"/>
      <c r="I2071" s="44"/>
      <c r="J2071" s="44"/>
      <c r="K2071" s="44"/>
      <c r="L2071" s="44"/>
      <c r="M2071" s="44"/>
      <c r="N2071" s="44"/>
    </row>
    <row r="2072" spans="2:14" x14ac:dyDescent="0.35">
      <c r="B2072" s="40"/>
      <c r="C2072" s="45"/>
      <c r="D2072" s="46"/>
      <c r="E2072" s="46"/>
      <c r="F2072" s="47"/>
      <c r="G2072" s="48"/>
      <c r="H2072" s="49"/>
      <c r="I2072" s="44"/>
      <c r="J2072" s="44"/>
      <c r="K2072" s="44"/>
      <c r="L2072" s="44"/>
      <c r="M2072" s="44"/>
      <c r="N2072" s="44"/>
    </row>
    <row r="2073" spans="2:14" x14ac:dyDescent="0.35">
      <c r="B2073" s="40"/>
      <c r="C2073" s="45"/>
      <c r="D2073" s="46"/>
      <c r="E2073" s="46"/>
      <c r="F2073" s="47"/>
      <c r="G2073" s="48"/>
      <c r="H2073" s="49"/>
      <c r="I2073" s="44"/>
      <c r="J2073" s="44"/>
      <c r="K2073" s="44"/>
      <c r="L2073" s="44"/>
      <c r="M2073" s="44"/>
      <c r="N2073" s="44"/>
    </row>
    <row r="2074" spans="2:14" x14ac:dyDescent="0.35">
      <c r="B2074" s="40"/>
      <c r="C2074" s="45"/>
      <c r="D2074" s="46"/>
      <c r="E2074" s="46"/>
      <c r="F2074" s="47"/>
      <c r="G2074" s="48"/>
      <c r="H2074" s="49"/>
      <c r="I2074" s="44"/>
      <c r="J2074" s="44"/>
      <c r="K2074" s="44"/>
      <c r="L2074" s="44"/>
      <c r="M2074" s="44"/>
      <c r="N2074" s="44"/>
    </row>
    <row r="2075" spans="2:14" x14ac:dyDescent="0.35">
      <c r="B2075" s="40"/>
      <c r="C2075" s="45"/>
      <c r="D2075" s="46"/>
      <c r="E2075" s="46"/>
      <c r="F2075" s="47"/>
      <c r="G2075" s="48"/>
      <c r="H2075" s="49"/>
      <c r="I2075" s="44"/>
      <c r="J2075" s="44"/>
      <c r="K2075" s="44"/>
      <c r="L2075" s="44"/>
      <c r="M2075" s="44"/>
      <c r="N2075" s="44"/>
    </row>
    <row r="2076" spans="2:14" x14ac:dyDescent="0.35">
      <c r="B2076" s="40"/>
      <c r="C2076" s="45"/>
      <c r="D2076" s="46"/>
      <c r="E2076" s="46"/>
      <c r="F2076" s="47"/>
      <c r="G2076" s="48"/>
      <c r="H2076" s="49"/>
      <c r="I2076" s="44"/>
      <c r="J2076" s="44"/>
      <c r="K2076" s="44"/>
      <c r="L2076" s="44"/>
      <c r="M2076" s="44"/>
      <c r="N2076" s="44"/>
    </row>
    <row r="2077" spans="2:14" x14ac:dyDescent="0.35">
      <c r="B2077" s="40"/>
      <c r="C2077" s="45"/>
      <c r="D2077" s="46"/>
      <c r="E2077" s="46"/>
      <c r="F2077" s="47"/>
      <c r="G2077" s="48"/>
      <c r="H2077" s="49"/>
      <c r="I2077" s="44"/>
      <c r="J2077" s="44"/>
      <c r="K2077" s="44"/>
      <c r="L2077" s="44"/>
      <c r="M2077" s="44"/>
      <c r="N2077" s="44"/>
    </row>
    <row r="2078" spans="2:14" x14ac:dyDescent="0.35">
      <c r="B2078" s="40"/>
      <c r="C2078" s="45"/>
      <c r="D2078" s="46"/>
      <c r="E2078" s="46"/>
      <c r="F2078" s="47"/>
      <c r="G2078" s="48"/>
      <c r="H2078" s="49"/>
      <c r="I2078" s="44"/>
      <c r="J2078" s="44"/>
      <c r="K2078" s="44"/>
      <c r="L2078" s="44"/>
      <c r="M2078" s="44"/>
      <c r="N2078" s="44"/>
    </row>
    <row r="2079" spans="2:14" x14ac:dyDescent="0.35">
      <c r="B2079" s="40"/>
      <c r="C2079" s="45"/>
      <c r="D2079" s="46"/>
      <c r="E2079" s="46"/>
      <c r="F2079" s="47"/>
      <c r="G2079" s="48"/>
      <c r="H2079" s="49"/>
      <c r="I2079" s="44"/>
      <c r="J2079" s="44"/>
      <c r="K2079" s="44"/>
      <c r="L2079" s="44"/>
      <c r="M2079" s="44"/>
      <c r="N2079" s="44"/>
    </row>
    <row r="2080" spans="2:14" x14ac:dyDescent="0.35">
      <c r="B2080" s="40"/>
      <c r="C2080" s="45"/>
      <c r="D2080" s="46"/>
      <c r="E2080" s="46"/>
      <c r="F2080" s="47"/>
      <c r="G2080" s="48"/>
      <c r="H2080" s="49"/>
      <c r="I2080" s="44"/>
      <c r="J2080" s="44"/>
      <c r="K2080" s="44"/>
      <c r="L2080" s="44"/>
      <c r="M2080" s="44"/>
      <c r="N2080" s="44"/>
    </row>
    <row r="2081" spans="2:14" x14ac:dyDescent="0.35">
      <c r="B2081" s="40"/>
      <c r="C2081" s="45"/>
      <c r="D2081" s="46"/>
      <c r="E2081" s="46"/>
      <c r="F2081" s="47"/>
      <c r="G2081" s="48"/>
      <c r="H2081" s="49"/>
      <c r="I2081" s="44"/>
      <c r="J2081" s="44"/>
      <c r="K2081" s="44"/>
      <c r="L2081" s="44"/>
      <c r="M2081" s="44"/>
      <c r="N2081" s="44"/>
    </row>
    <row r="2082" spans="2:14" x14ac:dyDescent="0.35">
      <c r="B2082" s="40"/>
      <c r="C2082" s="45"/>
      <c r="D2082" s="46"/>
      <c r="E2082" s="46"/>
      <c r="F2082" s="47"/>
      <c r="G2082" s="48"/>
      <c r="H2082" s="49"/>
      <c r="I2082" s="44"/>
      <c r="J2082" s="44"/>
      <c r="K2082" s="44"/>
      <c r="L2082" s="44"/>
      <c r="M2082" s="44"/>
      <c r="N2082" s="44"/>
    </row>
    <row r="2083" spans="2:14" x14ac:dyDescent="0.35">
      <c r="B2083" s="40"/>
      <c r="C2083" s="45"/>
      <c r="D2083" s="46"/>
      <c r="E2083" s="46"/>
      <c r="F2083" s="47"/>
      <c r="G2083" s="48"/>
      <c r="H2083" s="49"/>
      <c r="I2083" s="44"/>
      <c r="J2083" s="44"/>
      <c r="K2083" s="44"/>
      <c r="L2083" s="44"/>
      <c r="M2083" s="44"/>
      <c r="N2083" s="44"/>
    </row>
    <row r="2084" spans="2:14" x14ac:dyDescent="0.35">
      <c r="B2084" s="40"/>
      <c r="C2084" s="45"/>
      <c r="D2084" s="46"/>
      <c r="E2084" s="46"/>
      <c r="F2084" s="47"/>
      <c r="G2084" s="48"/>
      <c r="H2084" s="49"/>
      <c r="I2084" s="44"/>
      <c r="J2084" s="44"/>
      <c r="K2084" s="44"/>
      <c r="L2084" s="44"/>
      <c r="M2084" s="44"/>
      <c r="N2084" s="44"/>
    </row>
    <row r="2085" spans="2:14" x14ac:dyDescent="0.35">
      <c r="B2085" s="40"/>
      <c r="C2085" s="45"/>
      <c r="D2085" s="46"/>
      <c r="E2085" s="46"/>
      <c r="F2085" s="47"/>
      <c r="G2085" s="48"/>
      <c r="H2085" s="49"/>
      <c r="I2085" s="44"/>
      <c r="J2085" s="44"/>
      <c r="K2085" s="44"/>
      <c r="L2085" s="44"/>
      <c r="M2085" s="44"/>
      <c r="N2085" s="44"/>
    </row>
    <row r="2086" spans="2:14" x14ac:dyDescent="0.35">
      <c r="B2086" s="40"/>
      <c r="C2086" s="45"/>
      <c r="D2086" s="46"/>
      <c r="E2086" s="46"/>
      <c r="F2086" s="47"/>
      <c r="G2086" s="48"/>
      <c r="H2086" s="49"/>
      <c r="I2086" s="44"/>
      <c r="J2086" s="44"/>
      <c r="K2086" s="44"/>
      <c r="L2086" s="44"/>
      <c r="M2086" s="44"/>
      <c r="N2086" s="44"/>
    </row>
    <row r="2087" spans="2:14" x14ac:dyDescent="0.35">
      <c r="B2087" s="40"/>
      <c r="C2087" s="45"/>
      <c r="D2087" s="46"/>
      <c r="E2087" s="46"/>
      <c r="F2087" s="47"/>
      <c r="G2087" s="48"/>
      <c r="H2087" s="49"/>
      <c r="I2087" s="44"/>
      <c r="J2087" s="44"/>
      <c r="K2087" s="44"/>
      <c r="L2087" s="44"/>
      <c r="M2087" s="44"/>
      <c r="N2087" s="44"/>
    </row>
    <row r="2088" spans="2:14" x14ac:dyDescent="0.35">
      <c r="B2088" s="40"/>
      <c r="C2088" s="45"/>
      <c r="D2088" s="46"/>
      <c r="E2088" s="46"/>
      <c r="F2088" s="47"/>
      <c r="G2088" s="48"/>
      <c r="H2088" s="49"/>
      <c r="I2088" s="44"/>
      <c r="J2088" s="44"/>
      <c r="K2088" s="44"/>
      <c r="L2088" s="44"/>
      <c r="M2088" s="44"/>
      <c r="N2088" s="44"/>
    </row>
    <row r="2089" spans="2:14" x14ac:dyDescent="0.35">
      <c r="B2089" s="40"/>
      <c r="C2089" s="45"/>
      <c r="D2089" s="46"/>
      <c r="E2089" s="46"/>
      <c r="F2089" s="47"/>
      <c r="G2089" s="48"/>
      <c r="H2089" s="49"/>
      <c r="I2089" s="44"/>
      <c r="J2089" s="44"/>
      <c r="K2089" s="44"/>
      <c r="L2089" s="44"/>
      <c r="M2089" s="44"/>
      <c r="N2089" s="44"/>
    </row>
    <row r="2090" spans="2:14" x14ac:dyDescent="0.35">
      <c r="B2090" s="40"/>
      <c r="C2090" s="45"/>
      <c r="D2090" s="46"/>
      <c r="E2090" s="46"/>
      <c r="F2090" s="47"/>
      <c r="G2090" s="48"/>
      <c r="H2090" s="49"/>
      <c r="I2090" s="44"/>
      <c r="J2090" s="44"/>
      <c r="K2090" s="44"/>
      <c r="L2090" s="44"/>
      <c r="M2090" s="44"/>
      <c r="N2090" s="44"/>
    </row>
    <row r="2091" spans="2:14" x14ac:dyDescent="0.35">
      <c r="B2091" s="40"/>
      <c r="C2091" s="45"/>
      <c r="D2091" s="46"/>
      <c r="E2091" s="46"/>
      <c r="F2091" s="47"/>
      <c r="G2091" s="48"/>
      <c r="H2091" s="49"/>
      <c r="I2091" s="44"/>
      <c r="J2091" s="44"/>
      <c r="K2091" s="44"/>
      <c r="L2091" s="44"/>
      <c r="M2091" s="44"/>
      <c r="N2091" s="44"/>
    </row>
    <row r="2092" spans="2:14" x14ac:dyDescent="0.35">
      <c r="B2092" s="40"/>
      <c r="C2092" s="45"/>
      <c r="D2092" s="46"/>
      <c r="E2092" s="46"/>
      <c r="F2092" s="47"/>
      <c r="G2092" s="48"/>
      <c r="H2092" s="49"/>
      <c r="I2092" s="44"/>
      <c r="J2092" s="44"/>
      <c r="K2092" s="44"/>
      <c r="L2092" s="44"/>
      <c r="M2092" s="44"/>
      <c r="N2092" s="44"/>
    </row>
    <row r="2093" spans="2:14" x14ac:dyDescent="0.35">
      <c r="B2093" s="40"/>
      <c r="C2093" s="45"/>
      <c r="D2093" s="46"/>
      <c r="E2093" s="46"/>
      <c r="F2093" s="47"/>
      <c r="G2093" s="48"/>
      <c r="H2093" s="49"/>
      <c r="I2093" s="44"/>
      <c r="J2093" s="44"/>
      <c r="K2093" s="44"/>
      <c r="L2093" s="44"/>
      <c r="M2093" s="44"/>
      <c r="N2093" s="44"/>
    </row>
    <row r="2094" spans="2:14" x14ac:dyDescent="0.35">
      <c r="B2094" s="40"/>
      <c r="C2094" s="45"/>
      <c r="D2094" s="46"/>
      <c r="E2094" s="46"/>
      <c r="F2094" s="47"/>
      <c r="G2094" s="48"/>
      <c r="H2094" s="49"/>
      <c r="I2094" s="44"/>
      <c r="J2094" s="44"/>
      <c r="K2094" s="44"/>
      <c r="L2094" s="44"/>
      <c r="M2094" s="44"/>
      <c r="N2094" s="44"/>
    </row>
    <row r="2095" spans="2:14" x14ac:dyDescent="0.35">
      <c r="B2095" s="40"/>
      <c r="C2095" s="45"/>
      <c r="D2095" s="46"/>
      <c r="E2095" s="46"/>
      <c r="F2095" s="47"/>
      <c r="G2095" s="48"/>
      <c r="H2095" s="49"/>
      <c r="I2095" s="44"/>
      <c r="J2095" s="44"/>
      <c r="K2095" s="44"/>
      <c r="L2095" s="44"/>
      <c r="M2095" s="44"/>
      <c r="N2095" s="44"/>
    </row>
    <row r="2096" spans="2:14" x14ac:dyDescent="0.35">
      <c r="B2096" s="40"/>
      <c r="C2096" s="45"/>
      <c r="D2096" s="46"/>
      <c r="E2096" s="46"/>
      <c r="F2096" s="47"/>
      <c r="G2096" s="48"/>
      <c r="H2096" s="49"/>
      <c r="I2096" s="44"/>
      <c r="J2096" s="44"/>
      <c r="K2096" s="44"/>
      <c r="L2096" s="44"/>
      <c r="M2096" s="44"/>
      <c r="N2096" s="44"/>
    </row>
    <row r="2097" spans="2:14" x14ac:dyDescent="0.35">
      <c r="B2097" s="40"/>
      <c r="C2097" s="45"/>
      <c r="D2097" s="46"/>
      <c r="E2097" s="46"/>
      <c r="F2097" s="47"/>
      <c r="G2097" s="48"/>
      <c r="H2097" s="49"/>
      <c r="I2097" s="44"/>
      <c r="J2097" s="44"/>
      <c r="K2097" s="44"/>
      <c r="L2097" s="44"/>
      <c r="M2097" s="44"/>
      <c r="N2097" s="44"/>
    </row>
    <row r="2098" spans="2:14" x14ac:dyDescent="0.35">
      <c r="B2098" s="40"/>
      <c r="C2098" s="45"/>
      <c r="D2098" s="46"/>
      <c r="E2098" s="46"/>
      <c r="F2098" s="47"/>
      <c r="G2098" s="48"/>
      <c r="H2098" s="49"/>
      <c r="I2098" s="44"/>
      <c r="J2098" s="44"/>
      <c r="K2098" s="44"/>
      <c r="L2098" s="44"/>
      <c r="M2098" s="44"/>
      <c r="N2098" s="44"/>
    </row>
    <row r="2099" spans="2:14" x14ac:dyDescent="0.35">
      <c r="B2099" s="40"/>
      <c r="C2099" s="45"/>
      <c r="D2099" s="46"/>
      <c r="E2099" s="46"/>
      <c r="F2099" s="47"/>
      <c r="G2099" s="48"/>
      <c r="H2099" s="49"/>
      <c r="I2099" s="44"/>
      <c r="J2099" s="44"/>
      <c r="K2099" s="44"/>
      <c r="L2099" s="44"/>
      <c r="M2099" s="44"/>
      <c r="N2099" s="44"/>
    </row>
    <row r="2100" spans="2:14" x14ac:dyDescent="0.35">
      <c r="B2100" s="40"/>
      <c r="C2100" s="45"/>
      <c r="D2100" s="46"/>
      <c r="E2100" s="46"/>
      <c r="F2100" s="47"/>
      <c r="G2100" s="48"/>
      <c r="H2100" s="49"/>
      <c r="I2100" s="44"/>
      <c r="J2100" s="44"/>
      <c r="K2100" s="44"/>
      <c r="L2100" s="44"/>
      <c r="M2100" s="44"/>
      <c r="N2100" s="44"/>
    </row>
    <row r="2101" spans="2:14" x14ac:dyDescent="0.35">
      <c r="B2101" s="40"/>
      <c r="C2101" s="45"/>
      <c r="D2101" s="46"/>
      <c r="E2101" s="46"/>
      <c r="F2101" s="47"/>
      <c r="G2101" s="48"/>
      <c r="H2101" s="49"/>
      <c r="I2101" s="44"/>
      <c r="J2101" s="44"/>
      <c r="K2101" s="44"/>
      <c r="L2101" s="44"/>
      <c r="M2101" s="44"/>
      <c r="N2101" s="44"/>
    </row>
    <row r="2102" spans="2:14" x14ac:dyDescent="0.35">
      <c r="B2102" s="40"/>
      <c r="C2102" s="45"/>
      <c r="D2102" s="46"/>
      <c r="E2102" s="46"/>
      <c r="F2102" s="47"/>
      <c r="G2102" s="48"/>
      <c r="H2102" s="49"/>
      <c r="I2102" s="44"/>
      <c r="J2102" s="44"/>
      <c r="K2102" s="44"/>
      <c r="L2102" s="44"/>
      <c r="M2102" s="44"/>
      <c r="N2102" s="44"/>
    </row>
    <row r="2103" spans="2:14" x14ac:dyDescent="0.35">
      <c r="B2103" s="40"/>
      <c r="C2103" s="45"/>
      <c r="D2103" s="46"/>
      <c r="E2103" s="46"/>
      <c r="F2103" s="47"/>
      <c r="G2103" s="48"/>
      <c r="H2103" s="49"/>
      <c r="I2103" s="44"/>
      <c r="J2103" s="44"/>
      <c r="K2103" s="44"/>
      <c r="L2103" s="44"/>
      <c r="M2103" s="44"/>
      <c r="N2103" s="44"/>
    </row>
    <row r="2104" spans="2:14" x14ac:dyDescent="0.35">
      <c r="B2104" s="40"/>
      <c r="C2104" s="45"/>
      <c r="D2104" s="46"/>
      <c r="E2104" s="46"/>
      <c r="F2104" s="47"/>
      <c r="G2104" s="48"/>
      <c r="H2104" s="49"/>
      <c r="I2104" s="44"/>
      <c r="J2104" s="44"/>
      <c r="K2104" s="44"/>
      <c r="L2104" s="44"/>
      <c r="M2104" s="44"/>
      <c r="N2104" s="44"/>
    </row>
    <row r="2105" spans="2:14" x14ac:dyDescent="0.35">
      <c r="B2105" s="40"/>
      <c r="C2105" s="45"/>
      <c r="D2105" s="46"/>
      <c r="E2105" s="46"/>
      <c r="F2105" s="47"/>
      <c r="G2105" s="48"/>
      <c r="H2105" s="49"/>
      <c r="I2105" s="44"/>
      <c r="J2105" s="44"/>
      <c r="K2105" s="44"/>
      <c r="L2105" s="44"/>
      <c r="M2105" s="44"/>
      <c r="N2105" s="44"/>
    </row>
    <row r="2106" spans="2:14" x14ac:dyDescent="0.35">
      <c r="B2106" s="40"/>
      <c r="C2106" s="45"/>
      <c r="D2106" s="46"/>
      <c r="E2106" s="46"/>
      <c r="F2106" s="47"/>
      <c r="G2106" s="48"/>
      <c r="H2106" s="49"/>
      <c r="I2106" s="44"/>
      <c r="J2106" s="44"/>
      <c r="K2106" s="44"/>
      <c r="L2106" s="44"/>
      <c r="M2106" s="44"/>
      <c r="N2106" s="44"/>
    </row>
    <row r="2107" spans="2:14" x14ac:dyDescent="0.35">
      <c r="B2107" s="40"/>
      <c r="C2107" s="45"/>
      <c r="D2107" s="46"/>
      <c r="E2107" s="46"/>
      <c r="F2107" s="47"/>
      <c r="G2107" s="48"/>
      <c r="H2107" s="49"/>
      <c r="I2107" s="44"/>
      <c r="J2107" s="44"/>
      <c r="K2107" s="44"/>
      <c r="L2107" s="44"/>
      <c r="M2107" s="44"/>
      <c r="N2107" s="44"/>
    </row>
    <row r="2108" spans="2:14" x14ac:dyDescent="0.35">
      <c r="B2108" s="40"/>
      <c r="C2108" s="45"/>
      <c r="D2108" s="46"/>
      <c r="E2108" s="46"/>
      <c r="F2108" s="47"/>
      <c r="G2108" s="48"/>
      <c r="H2108" s="49"/>
      <c r="I2108" s="44"/>
      <c r="J2108" s="44"/>
      <c r="K2108" s="44"/>
      <c r="L2108" s="44"/>
      <c r="M2108" s="44"/>
      <c r="N2108" s="44"/>
    </row>
    <row r="2109" spans="2:14" x14ac:dyDescent="0.35">
      <c r="B2109" s="40"/>
      <c r="C2109" s="45"/>
      <c r="D2109" s="46"/>
      <c r="E2109" s="46"/>
      <c r="F2109" s="47"/>
      <c r="G2109" s="48"/>
      <c r="H2109" s="49"/>
      <c r="I2109" s="44"/>
      <c r="J2109" s="44"/>
      <c r="K2109" s="44"/>
      <c r="L2109" s="44"/>
      <c r="M2109" s="44"/>
      <c r="N2109" s="44"/>
    </row>
    <row r="2110" spans="2:14" x14ac:dyDescent="0.35">
      <c r="B2110" s="40"/>
      <c r="C2110" s="45"/>
      <c r="D2110" s="46"/>
      <c r="E2110" s="46"/>
      <c r="F2110" s="47"/>
      <c r="G2110" s="48"/>
      <c r="H2110" s="49"/>
      <c r="I2110" s="44"/>
      <c r="J2110" s="44"/>
      <c r="K2110" s="44"/>
      <c r="L2110" s="44"/>
      <c r="M2110" s="44"/>
      <c r="N2110" s="44"/>
    </row>
    <row r="2111" spans="2:14" x14ac:dyDescent="0.35">
      <c r="B2111" s="40"/>
      <c r="C2111" s="45"/>
      <c r="D2111" s="46"/>
      <c r="E2111" s="46"/>
      <c r="F2111" s="47"/>
      <c r="G2111" s="48"/>
      <c r="H2111" s="49"/>
      <c r="I2111" s="44"/>
      <c r="J2111" s="44"/>
      <c r="K2111" s="44"/>
      <c r="L2111" s="44"/>
      <c r="M2111" s="44"/>
      <c r="N2111" s="44"/>
    </row>
    <row r="2112" spans="2:14" x14ac:dyDescent="0.35">
      <c r="B2112" s="40"/>
      <c r="C2112" s="45"/>
      <c r="D2112" s="46"/>
      <c r="E2112" s="46"/>
      <c r="F2112" s="47"/>
      <c r="G2112" s="48"/>
      <c r="H2112" s="49"/>
      <c r="I2112" s="44"/>
      <c r="J2112" s="44"/>
      <c r="K2112" s="44"/>
      <c r="L2112" s="44"/>
      <c r="M2112" s="44"/>
      <c r="N2112" s="44"/>
    </row>
    <row r="2113" spans="2:14" x14ac:dyDescent="0.35">
      <c r="B2113" s="40"/>
      <c r="C2113" s="45"/>
      <c r="D2113" s="46"/>
      <c r="E2113" s="46"/>
      <c r="F2113" s="47"/>
      <c r="G2113" s="48"/>
      <c r="H2113" s="49"/>
      <c r="I2113" s="44"/>
      <c r="J2113" s="44"/>
      <c r="K2113" s="44"/>
      <c r="L2113" s="44"/>
      <c r="M2113" s="44"/>
      <c r="N2113" s="44"/>
    </row>
    <row r="2114" spans="2:14" x14ac:dyDescent="0.35">
      <c r="B2114" s="40" t="s">
        <v>7002</v>
      </c>
      <c r="C2114" s="45"/>
      <c r="D2114" s="46"/>
      <c r="E2114" s="46"/>
      <c r="F2114" s="47"/>
      <c r="G2114" s="48"/>
      <c r="H2114" s="49"/>
      <c r="I2114" s="44"/>
      <c r="J2114" s="44"/>
      <c r="K2114" s="44"/>
      <c r="L2114" s="44"/>
      <c r="M2114" s="44"/>
      <c r="N2114" s="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1DC85-DB86-494B-A450-9CFE60C300D4}">
  <sheetPr>
    <tabColor rgb="FFFFFF00"/>
  </sheetPr>
  <dimension ref="D3:M3803"/>
  <sheetViews>
    <sheetView showGridLines="0" workbookViewId="0">
      <selection activeCell="L14" sqref="L14"/>
    </sheetView>
  </sheetViews>
  <sheetFormatPr defaultRowHeight="14.5" x14ac:dyDescent="0.35"/>
  <cols>
    <col min="4" max="4" width="17.54296875" customWidth="1"/>
    <col min="5" max="9" width="13.453125" customWidth="1"/>
  </cols>
  <sheetData>
    <row r="3" spans="4:13" x14ac:dyDescent="0.35">
      <c r="H3" s="224">
        <f>SUM(H5:H3803)</f>
        <v>883392641.75328445</v>
      </c>
    </row>
    <row r="4" spans="4:13" x14ac:dyDescent="0.35">
      <c r="D4" s="237" t="s">
        <v>0</v>
      </c>
      <c r="E4" s="238" t="s">
        <v>1</v>
      </c>
      <c r="F4" s="238" t="s">
        <v>2</v>
      </c>
      <c r="G4" s="239" t="s">
        <v>3</v>
      </c>
      <c r="H4" s="240" t="s">
        <v>4</v>
      </c>
      <c r="I4" s="241" t="s">
        <v>8</v>
      </c>
      <c r="J4" s="242" t="s">
        <v>9</v>
      </c>
      <c r="K4" s="243" t="s">
        <v>5</v>
      </c>
      <c r="L4" s="243" t="s">
        <v>6</v>
      </c>
      <c r="M4" s="243" t="s">
        <v>7</v>
      </c>
    </row>
    <row r="5" spans="4:13" x14ac:dyDescent="0.35">
      <c r="D5" s="244" t="s">
        <v>525</v>
      </c>
      <c r="E5" s="245">
        <v>44121</v>
      </c>
      <c r="F5" s="245">
        <v>44127</v>
      </c>
      <c r="G5" s="246" t="s">
        <v>13</v>
      </c>
      <c r="H5" s="247">
        <v>2000000</v>
      </c>
      <c r="I5" s="248">
        <v>2000000</v>
      </c>
      <c r="J5" s="248">
        <v>1</v>
      </c>
      <c r="K5" s="249">
        <v>2020</v>
      </c>
      <c r="L5" s="249">
        <v>2020</v>
      </c>
      <c r="M5" s="250" t="s">
        <v>11</v>
      </c>
    </row>
    <row r="6" spans="4:13" x14ac:dyDescent="0.35">
      <c r="D6" s="244" t="s">
        <v>526</v>
      </c>
      <c r="E6" s="245">
        <v>43856</v>
      </c>
      <c r="F6" s="245">
        <v>43856</v>
      </c>
      <c r="G6" s="246" t="s">
        <v>10</v>
      </c>
      <c r="H6" s="247">
        <v>30000</v>
      </c>
      <c r="I6" s="248">
        <v>30000</v>
      </c>
      <c r="J6" s="248">
        <v>1</v>
      </c>
      <c r="K6" s="249">
        <v>2020</v>
      </c>
      <c r="L6" s="249">
        <v>2020</v>
      </c>
      <c r="M6" s="250" t="s">
        <v>28</v>
      </c>
    </row>
    <row r="7" spans="4:13" x14ac:dyDescent="0.35">
      <c r="D7" s="244" t="s">
        <v>527</v>
      </c>
      <c r="E7" s="245">
        <v>44154</v>
      </c>
      <c r="F7" s="245">
        <v>44154</v>
      </c>
      <c r="G7" s="246" t="s">
        <v>13</v>
      </c>
      <c r="H7" s="247">
        <v>10000</v>
      </c>
      <c r="I7" s="248">
        <v>10000</v>
      </c>
      <c r="J7" s="248">
        <v>1</v>
      </c>
      <c r="K7" s="249">
        <v>2020</v>
      </c>
      <c r="L7" s="249">
        <v>2020</v>
      </c>
      <c r="M7" s="250" t="s">
        <v>11</v>
      </c>
    </row>
    <row r="8" spans="4:13" x14ac:dyDescent="0.35">
      <c r="D8" s="244" t="s">
        <v>528</v>
      </c>
      <c r="E8" s="245">
        <v>44188</v>
      </c>
      <c r="F8" s="245">
        <v>44188</v>
      </c>
      <c r="G8" s="246" t="s">
        <v>10</v>
      </c>
      <c r="H8" s="247">
        <v>120410</v>
      </c>
      <c r="I8" s="248">
        <v>120410</v>
      </c>
      <c r="J8" s="248">
        <v>1</v>
      </c>
      <c r="K8" s="249">
        <v>2020</v>
      </c>
      <c r="L8" s="249">
        <v>2020</v>
      </c>
      <c r="M8" s="250" t="s">
        <v>11</v>
      </c>
    </row>
    <row r="9" spans="4:13" x14ac:dyDescent="0.35">
      <c r="D9" s="244" t="s">
        <v>529</v>
      </c>
      <c r="E9" s="245">
        <v>44191</v>
      </c>
      <c r="F9" s="245">
        <v>44191</v>
      </c>
      <c r="G9" s="246" t="s">
        <v>10</v>
      </c>
      <c r="H9" s="247">
        <v>159000</v>
      </c>
      <c r="I9" s="248">
        <v>159000</v>
      </c>
      <c r="J9" s="248">
        <v>1</v>
      </c>
      <c r="K9" s="249">
        <v>2020</v>
      </c>
      <c r="L9" s="249">
        <v>2020</v>
      </c>
      <c r="M9" s="250" t="s">
        <v>11</v>
      </c>
    </row>
    <row r="10" spans="4:13" x14ac:dyDescent="0.35">
      <c r="D10" s="244" t="s">
        <v>12</v>
      </c>
      <c r="E10" s="245">
        <v>44184</v>
      </c>
      <c r="F10" s="245">
        <v>44184</v>
      </c>
      <c r="G10" s="246" t="s">
        <v>13</v>
      </c>
      <c r="H10" s="247">
        <v>14570</v>
      </c>
      <c r="I10" s="248">
        <v>14570</v>
      </c>
      <c r="J10" s="248">
        <v>1</v>
      </c>
      <c r="K10" s="249">
        <v>2020</v>
      </c>
      <c r="L10" s="249">
        <v>2020</v>
      </c>
      <c r="M10" s="250" t="s">
        <v>11</v>
      </c>
    </row>
    <row r="11" spans="4:13" x14ac:dyDescent="0.35">
      <c r="D11" s="244" t="s">
        <v>14</v>
      </c>
      <c r="E11" s="245">
        <v>44191</v>
      </c>
      <c r="F11" s="245">
        <v>44191</v>
      </c>
      <c r="G11" s="246" t="s">
        <v>10</v>
      </c>
      <c r="H11" s="247">
        <v>1252</v>
      </c>
      <c r="I11" s="248">
        <v>1252</v>
      </c>
      <c r="J11" s="248">
        <v>1</v>
      </c>
      <c r="K11" s="249">
        <v>2020</v>
      </c>
      <c r="L11" s="249">
        <v>2020</v>
      </c>
      <c r="M11" s="250" t="s">
        <v>11</v>
      </c>
    </row>
    <row r="12" spans="4:13" x14ac:dyDescent="0.35">
      <c r="D12" s="244" t="s">
        <v>530</v>
      </c>
      <c r="E12" s="245">
        <v>44186</v>
      </c>
      <c r="F12" s="245">
        <v>44186</v>
      </c>
      <c r="G12" s="246" t="s">
        <v>10</v>
      </c>
      <c r="H12" s="247">
        <v>150000</v>
      </c>
      <c r="I12" s="248">
        <v>150000</v>
      </c>
      <c r="J12" s="248">
        <v>1</v>
      </c>
      <c r="K12" s="249">
        <v>2020</v>
      </c>
      <c r="L12" s="249">
        <v>2020</v>
      </c>
      <c r="M12" s="250" t="s">
        <v>11</v>
      </c>
    </row>
    <row r="13" spans="4:13" x14ac:dyDescent="0.35">
      <c r="D13" s="244" t="s">
        <v>15</v>
      </c>
      <c r="E13" s="245">
        <v>44190</v>
      </c>
      <c r="F13" s="245">
        <v>44190</v>
      </c>
      <c r="G13" s="246" t="s">
        <v>10</v>
      </c>
      <c r="H13" s="247">
        <v>22360</v>
      </c>
      <c r="I13" s="248">
        <v>22360</v>
      </c>
      <c r="J13" s="248">
        <v>1</v>
      </c>
      <c r="K13" s="249">
        <v>2020</v>
      </c>
      <c r="L13" s="249">
        <v>2020</v>
      </c>
      <c r="M13" s="250" t="s">
        <v>11</v>
      </c>
    </row>
    <row r="14" spans="4:13" x14ac:dyDescent="0.35">
      <c r="D14" s="244" t="s">
        <v>16</v>
      </c>
      <c r="E14" s="245">
        <v>44191</v>
      </c>
      <c r="F14" s="245">
        <v>44191</v>
      </c>
      <c r="G14" s="246" t="s">
        <v>10</v>
      </c>
      <c r="H14" s="247">
        <v>10076</v>
      </c>
      <c r="I14" s="248">
        <v>10076</v>
      </c>
      <c r="J14" s="248">
        <v>1</v>
      </c>
      <c r="K14" s="249">
        <v>2020</v>
      </c>
      <c r="L14" s="249">
        <v>2020</v>
      </c>
      <c r="M14" s="250" t="s">
        <v>11</v>
      </c>
    </row>
    <row r="15" spans="4:13" x14ac:dyDescent="0.35">
      <c r="D15" s="244" t="s">
        <v>17</v>
      </c>
      <c r="E15" s="245">
        <v>44187</v>
      </c>
      <c r="F15" s="245">
        <v>44187</v>
      </c>
      <c r="G15" s="246" t="s">
        <v>10</v>
      </c>
      <c r="H15" s="247">
        <v>95220</v>
      </c>
      <c r="I15" s="248">
        <v>95220</v>
      </c>
      <c r="J15" s="248">
        <v>1</v>
      </c>
      <c r="K15" s="249">
        <v>2020</v>
      </c>
      <c r="L15" s="249">
        <v>2020</v>
      </c>
      <c r="M15" s="250" t="s">
        <v>11</v>
      </c>
    </row>
    <row r="16" spans="4:13" x14ac:dyDescent="0.35">
      <c r="D16" s="244" t="s">
        <v>18</v>
      </c>
      <c r="E16" s="245">
        <v>44185</v>
      </c>
      <c r="F16" s="245">
        <v>44185</v>
      </c>
      <c r="G16" s="246" t="s">
        <v>10</v>
      </c>
      <c r="H16" s="247">
        <v>3980</v>
      </c>
      <c r="I16" s="248">
        <v>3980</v>
      </c>
      <c r="J16" s="248">
        <v>1</v>
      </c>
      <c r="K16" s="249">
        <v>2020</v>
      </c>
      <c r="L16" s="249">
        <v>2020</v>
      </c>
      <c r="M16" s="250" t="s">
        <v>11</v>
      </c>
    </row>
    <row r="17" spans="4:13" x14ac:dyDescent="0.35">
      <c r="D17" s="244" t="s">
        <v>532</v>
      </c>
      <c r="E17" s="245">
        <v>44183</v>
      </c>
      <c r="F17" s="245">
        <v>44183</v>
      </c>
      <c r="G17" s="246" t="s">
        <v>10</v>
      </c>
      <c r="H17" s="247">
        <v>160000</v>
      </c>
      <c r="I17" s="248">
        <v>160000</v>
      </c>
      <c r="J17" s="248">
        <v>1</v>
      </c>
      <c r="K17" s="249">
        <v>2020</v>
      </c>
      <c r="L17" s="249">
        <v>2020</v>
      </c>
      <c r="M17" s="250" t="s">
        <v>11</v>
      </c>
    </row>
    <row r="18" spans="4:13" x14ac:dyDescent="0.35">
      <c r="D18" s="244" t="s">
        <v>533</v>
      </c>
      <c r="E18" s="245">
        <v>44185</v>
      </c>
      <c r="F18" s="245">
        <v>44185</v>
      </c>
      <c r="G18" s="246" t="s">
        <v>10</v>
      </c>
      <c r="H18" s="247">
        <v>7052</v>
      </c>
      <c r="I18" s="248">
        <v>7052</v>
      </c>
      <c r="J18" s="248">
        <v>1</v>
      </c>
      <c r="K18" s="249">
        <v>2020</v>
      </c>
      <c r="L18" s="249">
        <v>2020</v>
      </c>
      <c r="M18" s="250" t="s">
        <v>11</v>
      </c>
    </row>
    <row r="19" spans="4:13" x14ac:dyDescent="0.35">
      <c r="D19" s="244" t="s">
        <v>534</v>
      </c>
      <c r="E19" s="245">
        <v>43883</v>
      </c>
      <c r="F19" s="245">
        <v>43883</v>
      </c>
      <c r="G19" s="246" t="s">
        <v>13</v>
      </c>
      <c r="H19" s="247">
        <v>100000</v>
      </c>
      <c r="I19" s="248">
        <v>120</v>
      </c>
      <c r="J19" s="248">
        <v>1</v>
      </c>
      <c r="K19" s="249">
        <v>2020</v>
      </c>
      <c r="L19" s="249">
        <v>2020</v>
      </c>
      <c r="M19" s="250" t="s">
        <v>28</v>
      </c>
    </row>
    <row r="20" spans="4:13" x14ac:dyDescent="0.35">
      <c r="D20" s="244" t="s">
        <v>19</v>
      </c>
      <c r="E20" s="245">
        <v>44185</v>
      </c>
      <c r="F20" s="245">
        <v>44185</v>
      </c>
      <c r="G20" s="246" t="s">
        <v>13</v>
      </c>
      <c r="H20" s="247">
        <v>3868</v>
      </c>
      <c r="I20" s="248">
        <v>3868</v>
      </c>
      <c r="J20" s="248">
        <v>1</v>
      </c>
      <c r="K20" s="249">
        <v>2020</v>
      </c>
      <c r="L20" s="249">
        <v>2020</v>
      </c>
      <c r="M20" s="250" t="s">
        <v>11</v>
      </c>
    </row>
    <row r="21" spans="4:13" x14ac:dyDescent="0.35">
      <c r="D21" s="244" t="s">
        <v>535</v>
      </c>
      <c r="E21" s="245">
        <v>44188</v>
      </c>
      <c r="F21" s="245">
        <v>44188</v>
      </c>
      <c r="G21" s="246" t="s">
        <v>13</v>
      </c>
      <c r="H21" s="247">
        <v>150000</v>
      </c>
      <c r="I21" s="248">
        <v>150000</v>
      </c>
      <c r="J21" s="248">
        <v>1</v>
      </c>
      <c r="K21" s="249">
        <v>2020</v>
      </c>
      <c r="L21" s="249">
        <v>2020</v>
      </c>
      <c r="M21" s="250" t="s">
        <v>11</v>
      </c>
    </row>
    <row r="22" spans="4:13" x14ac:dyDescent="0.35">
      <c r="D22" s="244" t="s">
        <v>536</v>
      </c>
      <c r="E22" s="245">
        <v>44189</v>
      </c>
      <c r="F22" s="245">
        <v>44189</v>
      </c>
      <c r="G22" s="246" t="s">
        <v>13</v>
      </c>
      <c r="H22" s="247">
        <v>17652</v>
      </c>
      <c r="I22" s="248">
        <v>17652</v>
      </c>
      <c r="J22" s="248">
        <v>1</v>
      </c>
      <c r="K22" s="249">
        <v>2020</v>
      </c>
      <c r="L22" s="249">
        <v>2020</v>
      </c>
      <c r="M22" s="250" t="s">
        <v>11</v>
      </c>
    </row>
    <row r="23" spans="4:13" x14ac:dyDescent="0.35">
      <c r="D23" s="244" t="s">
        <v>537</v>
      </c>
      <c r="E23" s="245">
        <v>44190</v>
      </c>
      <c r="F23" s="245">
        <v>44190</v>
      </c>
      <c r="G23" s="246" t="s">
        <v>13</v>
      </c>
      <c r="H23" s="247">
        <v>36620</v>
      </c>
      <c r="I23" s="248">
        <v>36620</v>
      </c>
      <c r="J23" s="248">
        <v>1</v>
      </c>
      <c r="K23" s="249">
        <v>2020</v>
      </c>
      <c r="L23" s="249">
        <v>2020</v>
      </c>
      <c r="M23" s="250" t="s">
        <v>11</v>
      </c>
    </row>
    <row r="24" spans="4:13" x14ac:dyDescent="0.35">
      <c r="D24" s="244" t="s">
        <v>538</v>
      </c>
      <c r="E24" s="245">
        <v>44193</v>
      </c>
      <c r="F24" s="245">
        <v>44193</v>
      </c>
      <c r="G24" s="246" t="s">
        <v>13</v>
      </c>
      <c r="H24" s="247">
        <v>159720</v>
      </c>
      <c r="I24" s="248">
        <v>159720</v>
      </c>
      <c r="J24" s="248">
        <v>1</v>
      </c>
      <c r="K24" s="249">
        <v>2020</v>
      </c>
      <c r="L24" s="249">
        <v>2020</v>
      </c>
      <c r="M24" s="250" t="s">
        <v>11</v>
      </c>
    </row>
    <row r="25" spans="4:13" x14ac:dyDescent="0.35">
      <c r="D25" s="244" t="s">
        <v>539</v>
      </c>
      <c r="E25" s="245">
        <v>44194</v>
      </c>
      <c r="F25" s="245">
        <v>44194</v>
      </c>
      <c r="G25" s="246" t="s">
        <v>13</v>
      </c>
      <c r="H25" s="247">
        <v>120000</v>
      </c>
      <c r="I25" s="248">
        <v>120000</v>
      </c>
      <c r="J25" s="248">
        <v>1</v>
      </c>
      <c r="K25" s="249">
        <v>2020</v>
      </c>
      <c r="L25" s="249">
        <v>2020</v>
      </c>
      <c r="M25" s="250" t="s">
        <v>11</v>
      </c>
    </row>
    <row r="26" spans="4:13" x14ac:dyDescent="0.35">
      <c r="D26" s="244" t="s">
        <v>3863</v>
      </c>
      <c r="E26" s="245">
        <v>44082</v>
      </c>
      <c r="F26" s="245">
        <v>44082</v>
      </c>
      <c r="G26" s="246" t="s">
        <v>13</v>
      </c>
      <c r="H26" s="247">
        <v>600000</v>
      </c>
      <c r="I26" s="248">
        <v>600000</v>
      </c>
      <c r="J26" s="248">
        <v>1</v>
      </c>
      <c r="K26" s="249">
        <v>2020</v>
      </c>
      <c r="L26" s="249">
        <v>2020</v>
      </c>
      <c r="M26" s="250" t="s">
        <v>35</v>
      </c>
    </row>
    <row r="27" spans="4:13" x14ac:dyDescent="0.35">
      <c r="D27" s="244" t="s">
        <v>540</v>
      </c>
      <c r="E27" s="245">
        <v>43893</v>
      </c>
      <c r="F27" s="245">
        <v>43893</v>
      </c>
      <c r="G27" s="246" t="s">
        <v>13</v>
      </c>
      <c r="H27" s="247">
        <v>90000</v>
      </c>
      <c r="I27" s="248">
        <v>90000</v>
      </c>
      <c r="J27" s="248">
        <v>1</v>
      </c>
      <c r="K27" s="249">
        <v>2020</v>
      </c>
      <c r="L27" s="249">
        <v>2020</v>
      </c>
      <c r="M27" s="250" t="s">
        <v>28</v>
      </c>
    </row>
    <row r="28" spans="4:13" x14ac:dyDescent="0.35">
      <c r="D28" s="244" t="s">
        <v>541</v>
      </c>
      <c r="E28" s="245">
        <v>44197</v>
      </c>
      <c r="F28" s="245">
        <v>44202</v>
      </c>
      <c r="G28" s="246" t="s">
        <v>13</v>
      </c>
      <c r="H28" s="247">
        <v>1383133</v>
      </c>
      <c r="I28" s="248">
        <v>1383133</v>
      </c>
      <c r="J28" s="248">
        <v>1</v>
      </c>
      <c r="K28" s="249">
        <v>2021</v>
      </c>
      <c r="L28" s="249">
        <v>2021</v>
      </c>
      <c r="M28" s="250" t="s">
        <v>21</v>
      </c>
    </row>
    <row r="29" spans="4:13" x14ac:dyDescent="0.35">
      <c r="D29" s="244" t="s">
        <v>22</v>
      </c>
      <c r="E29" s="245">
        <v>44197</v>
      </c>
      <c r="F29" s="245">
        <v>44201</v>
      </c>
      <c r="G29" s="246" t="s">
        <v>10</v>
      </c>
      <c r="H29" s="247">
        <v>1156600</v>
      </c>
      <c r="I29" s="248">
        <v>1156600</v>
      </c>
      <c r="J29" s="248">
        <v>1</v>
      </c>
      <c r="K29" s="249">
        <v>2021</v>
      </c>
      <c r="L29" s="249">
        <v>2021</v>
      </c>
      <c r="M29" s="250" t="s">
        <v>21</v>
      </c>
    </row>
    <row r="30" spans="4:13" x14ac:dyDescent="0.35">
      <c r="D30" s="244" t="s">
        <v>542</v>
      </c>
      <c r="E30" s="245">
        <v>44186</v>
      </c>
      <c r="F30" s="245">
        <v>44193</v>
      </c>
      <c r="G30" s="246" t="s">
        <v>10</v>
      </c>
      <c r="H30" s="247">
        <v>132696</v>
      </c>
      <c r="I30" s="248">
        <v>132696</v>
      </c>
      <c r="J30" s="248">
        <v>1</v>
      </c>
      <c r="K30" s="249">
        <v>2020</v>
      </c>
      <c r="L30" s="249">
        <v>2020</v>
      </c>
      <c r="M30" s="250" t="s">
        <v>11</v>
      </c>
    </row>
    <row r="31" spans="4:13" x14ac:dyDescent="0.35">
      <c r="D31" s="244" t="s">
        <v>23</v>
      </c>
      <c r="E31" s="245">
        <v>44199</v>
      </c>
      <c r="F31" s="245">
        <v>44204</v>
      </c>
      <c r="G31" s="246" t="s">
        <v>10</v>
      </c>
      <c r="H31" s="247">
        <v>6380</v>
      </c>
      <c r="I31" s="248">
        <v>6380</v>
      </c>
      <c r="J31" s="248">
        <v>1</v>
      </c>
      <c r="K31" s="249">
        <v>2021</v>
      </c>
      <c r="L31" s="249">
        <v>2021</v>
      </c>
      <c r="M31" s="250" t="s">
        <v>21</v>
      </c>
    </row>
    <row r="32" spans="4:13" x14ac:dyDescent="0.35">
      <c r="D32" s="244" t="s">
        <v>543</v>
      </c>
      <c r="E32" s="245">
        <v>43895</v>
      </c>
      <c r="F32" s="245">
        <v>43895</v>
      </c>
      <c r="G32" s="246" t="s">
        <v>10</v>
      </c>
      <c r="H32" s="247">
        <v>620</v>
      </c>
      <c r="I32" s="248">
        <v>620</v>
      </c>
      <c r="J32" s="248">
        <v>1</v>
      </c>
      <c r="K32" s="249">
        <v>2020</v>
      </c>
      <c r="L32" s="249">
        <v>2020</v>
      </c>
      <c r="M32" s="250" t="s">
        <v>28</v>
      </c>
    </row>
    <row r="33" spans="4:13" x14ac:dyDescent="0.35">
      <c r="D33" s="244" t="s">
        <v>545</v>
      </c>
      <c r="E33" s="245">
        <v>43868</v>
      </c>
      <c r="F33" s="245">
        <v>43868</v>
      </c>
      <c r="G33" s="246" t="s">
        <v>10</v>
      </c>
      <c r="H33" s="247">
        <v>100000</v>
      </c>
      <c r="I33" s="248">
        <v>100000</v>
      </c>
      <c r="J33" s="248">
        <v>1</v>
      </c>
      <c r="K33" s="249">
        <v>2020</v>
      </c>
      <c r="L33" s="249">
        <v>2020</v>
      </c>
      <c r="M33" s="250" t="s">
        <v>28</v>
      </c>
    </row>
    <row r="34" spans="4:13" x14ac:dyDescent="0.35">
      <c r="D34" s="244" t="s">
        <v>26</v>
      </c>
      <c r="E34" s="245">
        <v>44106</v>
      </c>
      <c r="F34" s="245">
        <v>44114</v>
      </c>
      <c r="G34" s="246" t="s">
        <v>10</v>
      </c>
      <c r="H34" s="247">
        <v>9900</v>
      </c>
      <c r="I34" s="248">
        <v>9900</v>
      </c>
      <c r="J34" s="248">
        <v>1</v>
      </c>
      <c r="K34" s="249">
        <v>2020</v>
      </c>
      <c r="L34" s="249">
        <v>2020</v>
      </c>
      <c r="M34" s="250" t="s">
        <v>11</v>
      </c>
    </row>
    <row r="35" spans="4:13" x14ac:dyDescent="0.35">
      <c r="D35" s="244" t="s">
        <v>546</v>
      </c>
      <c r="E35" s="245">
        <v>43891</v>
      </c>
      <c r="F35" s="245">
        <v>44165</v>
      </c>
      <c r="G35" s="246" t="s">
        <v>13</v>
      </c>
      <c r="H35" s="247">
        <v>7000</v>
      </c>
      <c r="I35" s="248">
        <v>7000</v>
      </c>
      <c r="J35" s="248">
        <v>1</v>
      </c>
      <c r="K35" s="249">
        <v>2020</v>
      </c>
      <c r="L35" s="249">
        <v>2020</v>
      </c>
      <c r="M35" s="250" t="s">
        <v>28</v>
      </c>
    </row>
    <row r="36" spans="4:13" x14ac:dyDescent="0.35">
      <c r="D36" s="244" t="s">
        <v>547</v>
      </c>
      <c r="E36" s="245">
        <v>44134</v>
      </c>
      <c r="F36" s="245">
        <v>44194</v>
      </c>
      <c r="G36" s="246" t="s">
        <v>13</v>
      </c>
      <c r="H36" s="247">
        <v>10000</v>
      </c>
      <c r="I36" s="248">
        <v>10000</v>
      </c>
      <c r="J36" s="248">
        <v>1</v>
      </c>
      <c r="K36" s="249">
        <v>2020</v>
      </c>
      <c r="L36" s="249">
        <v>2020</v>
      </c>
      <c r="M36" s="250" t="s">
        <v>11</v>
      </c>
    </row>
    <row r="37" spans="4:13" x14ac:dyDescent="0.35">
      <c r="D37" s="244" t="s">
        <v>27</v>
      </c>
      <c r="E37" s="245">
        <v>43899</v>
      </c>
      <c r="F37" s="245">
        <v>43899</v>
      </c>
      <c r="G37" s="246" t="s">
        <v>10</v>
      </c>
      <c r="H37" s="247">
        <v>490</v>
      </c>
      <c r="I37" s="248">
        <v>490</v>
      </c>
      <c r="J37" s="248">
        <v>1</v>
      </c>
      <c r="K37" s="249">
        <v>2020</v>
      </c>
      <c r="L37" s="249">
        <v>2020</v>
      </c>
      <c r="M37" s="250" t="s">
        <v>28</v>
      </c>
    </row>
    <row r="38" spans="4:13" x14ac:dyDescent="0.35">
      <c r="D38" s="244" t="s">
        <v>548</v>
      </c>
      <c r="E38" s="245">
        <v>43891</v>
      </c>
      <c r="F38" s="245">
        <v>43891</v>
      </c>
      <c r="G38" s="246" t="s">
        <v>13</v>
      </c>
      <c r="H38" s="247">
        <v>24000</v>
      </c>
      <c r="I38" s="248">
        <v>6450</v>
      </c>
      <c r="J38" s="248">
        <v>1</v>
      </c>
      <c r="K38" s="249">
        <v>2020</v>
      </c>
      <c r="L38" s="249">
        <v>2020</v>
      </c>
      <c r="M38" s="250" t="s">
        <v>28</v>
      </c>
    </row>
    <row r="39" spans="4:13" x14ac:dyDescent="0.35">
      <c r="D39" s="244" t="s">
        <v>549</v>
      </c>
      <c r="E39" s="245">
        <v>44175</v>
      </c>
      <c r="F39" s="245">
        <v>44201</v>
      </c>
      <c r="G39" s="246" t="s">
        <v>10</v>
      </c>
      <c r="H39" s="247">
        <v>15000</v>
      </c>
      <c r="I39" s="248">
        <v>15000</v>
      </c>
      <c r="J39" s="248">
        <v>1</v>
      </c>
      <c r="K39" s="249">
        <v>2020</v>
      </c>
      <c r="L39" s="249">
        <v>2021</v>
      </c>
      <c r="M39" s="250" t="s">
        <v>11</v>
      </c>
    </row>
    <row r="40" spans="4:13" x14ac:dyDescent="0.35">
      <c r="D40" s="244" t="s">
        <v>32</v>
      </c>
      <c r="E40" s="245">
        <v>44008</v>
      </c>
      <c r="F40" s="245">
        <v>44009</v>
      </c>
      <c r="G40" s="246" t="s">
        <v>13</v>
      </c>
      <c r="H40" s="247">
        <v>51790</v>
      </c>
      <c r="I40" s="248">
        <v>51790</v>
      </c>
      <c r="J40" s="248">
        <v>1</v>
      </c>
      <c r="K40" s="249">
        <v>2020</v>
      </c>
      <c r="L40" s="249">
        <v>2020</v>
      </c>
      <c r="M40" s="250" t="s">
        <v>33</v>
      </c>
    </row>
    <row r="41" spans="4:13" x14ac:dyDescent="0.35">
      <c r="D41" s="244" t="s">
        <v>34</v>
      </c>
      <c r="E41" s="245">
        <v>44066</v>
      </c>
      <c r="F41" s="245">
        <v>44069</v>
      </c>
      <c r="G41" s="246" t="s">
        <v>10</v>
      </c>
      <c r="H41" s="247">
        <v>55050</v>
      </c>
      <c r="I41" s="248">
        <v>9500</v>
      </c>
      <c r="J41" s="248">
        <v>1</v>
      </c>
      <c r="K41" s="249">
        <v>2020</v>
      </c>
      <c r="L41" s="249">
        <v>2020</v>
      </c>
      <c r="M41" s="250" t="s">
        <v>35</v>
      </c>
    </row>
    <row r="42" spans="4:13" x14ac:dyDescent="0.35">
      <c r="D42" s="244" t="s">
        <v>36</v>
      </c>
      <c r="E42" s="245">
        <v>44109</v>
      </c>
      <c r="F42" s="245">
        <v>44148</v>
      </c>
      <c r="G42" s="246" t="s">
        <v>10</v>
      </c>
      <c r="H42" s="247">
        <v>478900</v>
      </c>
      <c r="I42" s="248">
        <v>478900</v>
      </c>
      <c r="J42" s="248">
        <v>1</v>
      </c>
      <c r="K42" s="249">
        <v>2020</v>
      </c>
      <c r="L42" s="249">
        <v>2020</v>
      </c>
      <c r="M42" s="250" t="s">
        <v>11</v>
      </c>
    </row>
    <row r="43" spans="4:13" x14ac:dyDescent="0.35">
      <c r="D43" s="244" t="s">
        <v>3864</v>
      </c>
      <c r="E43" s="245">
        <v>37527</v>
      </c>
      <c r="F43" s="245">
        <v>37588</v>
      </c>
      <c r="G43" s="246" t="s">
        <v>10</v>
      </c>
      <c r="H43" s="247">
        <v>17257</v>
      </c>
      <c r="I43" s="248">
        <v>17257</v>
      </c>
      <c r="J43" s="248">
        <v>1</v>
      </c>
      <c r="K43" s="249">
        <v>2002</v>
      </c>
      <c r="L43" s="249">
        <v>2002</v>
      </c>
      <c r="M43" s="250" t="s">
        <v>3865</v>
      </c>
    </row>
    <row r="44" spans="4:13" x14ac:dyDescent="0.35">
      <c r="D44" s="244" t="s">
        <v>37</v>
      </c>
      <c r="E44" s="245">
        <v>39160</v>
      </c>
      <c r="F44" s="245">
        <v>39160</v>
      </c>
      <c r="G44" s="246" t="s">
        <v>13</v>
      </c>
      <c r="H44" s="247">
        <v>70000</v>
      </c>
      <c r="I44" s="248">
        <v>0</v>
      </c>
      <c r="J44" s="248">
        <v>1</v>
      </c>
      <c r="K44" s="249">
        <v>2007</v>
      </c>
      <c r="L44" s="249">
        <v>2007</v>
      </c>
      <c r="M44" s="250" t="s">
        <v>38</v>
      </c>
    </row>
    <row r="45" spans="4:13" x14ac:dyDescent="0.35">
      <c r="D45" s="244" t="s">
        <v>39</v>
      </c>
      <c r="E45" s="245">
        <v>39143</v>
      </c>
      <c r="F45" s="245">
        <v>39192</v>
      </c>
      <c r="G45" s="246" t="s">
        <v>10</v>
      </c>
      <c r="H45" s="247">
        <v>389045</v>
      </c>
      <c r="I45" s="248">
        <v>114045</v>
      </c>
      <c r="J45" s="248">
        <v>1</v>
      </c>
      <c r="K45" s="249">
        <v>2007</v>
      </c>
      <c r="L45" s="249">
        <v>2007</v>
      </c>
      <c r="M45" s="250" t="s">
        <v>38</v>
      </c>
    </row>
    <row r="46" spans="4:13" x14ac:dyDescent="0.35">
      <c r="D46" s="244" t="s">
        <v>40</v>
      </c>
      <c r="E46" s="245">
        <v>39580</v>
      </c>
      <c r="F46" s="245">
        <v>39580</v>
      </c>
      <c r="G46" s="246" t="s">
        <v>13</v>
      </c>
      <c r="H46" s="247">
        <v>670550</v>
      </c>
      <c r="I46" s="248">
        <v>413827</v>
      </c>
      <c r="J46" s="248">
        <v>1</v>
      </c>
      <c r="K46" s="249">
        <v>2008</v>
      </c>
      <c r="L46" s="249">
        <v>2008</v>
      </c>
      <c r="M46" s="250" t="s">
        <v>41</v>
      </c>
    </row>
    <row r="47" spans="4:13" x14ac:dyDescent="0.35">
      <c r="D47" s="244" t="s">
        <v>3866</v>
      </c>
      <c r="E47" s="245">
        <v>40064</v>
      </c>
      <c r="F47" s="245">
        <v>40073</v>
      </c>
      <c r="G47" s="246" t="s">
        <v>13</v>
      </c>
      <c r="H47" s="247">
        <v>9924</v>
      </c>
      <c r="I47" s="248">
        <v>9924</v>
      </c>
      <c r="J47" s="248">
        <v>1</v>
      </c>
      <c r="K47" s="249">
        <v>2009</v>
      </c>
      <c r="L47" s="249">
        <v>2009</v>
      </c>
      <c r="M47" s="250" t="s">
        <v>43</v>
      </c>
    </row>
    <row r="48" spans="4:13" x14ac:dyDescent="0.35">
      <c r="D48" s="244" t="s">
        <v>42</v>
      </c>
      <c r="E48" s="245">
        <v>40006</v>
      </c>
      <c r="F48" s="245">
        <v>40093</v>
      </c>
      <c r="G48" s="246" t="s">
        <v>13</v>
      </c>
      <c r="H48" s="247">
        <v>419710</v>
      </c>
      <c r="I48" s="248">
        <v>419710</v>
      </c>
      <c r="J48" s="248">
        <v>1</v>
      </c>
      <c r="K48" s="249">
        <v>2009</v>
      </c>
      <c r="L48" s="249">
        <v>2009</v>
      </c>
      <c r="M48" s="250" t="s">
        <v>43</v>
      </c>
    </row>
    <row r="49" spans="4:13" x14ac:dyDescent="0.35">
      <c r="D49" s="244" t="s">
        <v>550</v>
      </c>
      <c r="E49" s="245">
        <v>40168</v>
      </c>
      <c r="F49" s="245">
        <v>40169</v>
      </c>
      <c r="G49" s="246" t="s">
        <v>13</v>
      </c>
      <c r="H49" s="247">
        <v>117110</v>
      </c>
      <c r="I49" s="248">
        <v>117110</v>
      </c>
      <c r="J49" s="248">
        <v>1</v>
      </c>
      <c r="K49" s="249">
        <v>2009</v>
      </c>
      <c r="L49" s="249">
        <v>2009</v>
      </c>
      <c r="M49" s="250" t="s">
        <v>551</v>
      </c>
    </row>
    <row r="50" spans="4:13" x14ac:dyDescent="0.35">
      <c r="D50" s="244" t="s">
        <v>3867</v>
      </c>
      <c r="E50" s="245">
        <v>40881</v>
      </c>
      <c r="F50" s="245">
        <v>40892</v>
      </c>
      <c r="G50" s="246" t="s">
        <v>10</v>
      </c>
      <c r="H50" s="247">
        <v>58468</v>
      </c>
      <c r="I50" s="248">
        <v>58468</v>
      </c>
      <c r="J50" s="248">
        <v>1</v>
      </c>
      <c r="K50" s="249">
        <v>2011</v>
      </c>
      <c r="L50" s="249">
        <v>2011</v>
      </c>
      <c r="M50" s="250" t="s">
        <v>1586</v>
      </c>
    </row>
    <row r="51" spans="4:13" x14ac:dyDescent="0.35">
      <c r="D51" s="244" t="s">
        <v>44</v>
      </c>
      <c r="E51" s="245">
        <v>41226</v>
      </c>
      <c r="F51" s="245">
        <v>41403</v>
      </c>
      <c r="G51" s="246" t="s">
        <v>10</v>
      </c>
      <c r="H51" s="247">
        <v>7650</v>
      </c>
      <c r="I51" s="248">
        <v>7650</v>
      </c>
      <c r="J51" s="248">
        <v>1</v>
      </c>
      <c r="K51" s="249">
        <v>2012</v>
      </c>
      <c r="L51" s="249">
        <v>2013</v>
      </c>
      <c r="M51" s="250" t="s">
        <v>45</v>
      </c>
    </row>
    <row r="52" spans="4:13" x14ac:dyDescent="0.35">
      <c r="D52" s="244" t="s">
        <v>46</v>
      </c>
      <c r="E52" s="245">
        <v>42399</v>
      </c>
      <c r="F52" s="245">
        <v>42403</v>
      </c>
      <c r="G52" s="246" t="s">
        <v>13</v>
      </c>
      <c r="H52" s="247">
        <v>681050</v>
      </c>
      <c r="I52" s="248">
        <v>-159175</v>
      </c>
      <c r="J52" s="248">
        <v>1</v>
      </c>
      <c r="K52" s="249">
        <v>2016</v>
      </c>
      <c r="L52" s="249">
        <v>2016</v>
      </c>
      <c r="M52" s="250" t="s">
        <v>47</v>
      </c>
    </row>
    <row r="53" spans="4:13" x14ac:dyDescent="0.35">
      <c r="D53" s="244" t="s">
        <v>3971</v>
      </c>
      <c r="E53" s="245">
        <v>43172</v>
      </c>
      <c r="F53" s="245">
        <v>43173</v>
      </c>
      <c r="G53" s="246" t="s">
        <v>10</v>
      </c>
      <c r="H53" s="247">
        <v>2320</v>
      </c>
      <c r="I53" s="248">
        <v>2320</v>
      </c>
      <c r="J53" s="248">
        <v>1</v>
      </c>
      <c r="K53" s="249">
        <v>2018</v>
      </c>
      <c r="L53" s="249">
        <v>2018</v>
      </c>
      <c r="M53" s="250" t="s">
        <v>674</v>
      </c>
    </row>
    <row r="54" spans="4:13" x14ac:dyDescent="0.35">
      <c r="D54" s="244" t="s">
        <v>48</v>
      </c>
      <c r="E54" s="245">
        <v>43254</v>
      </c>
      <c r="F54" s="245">
        <v>43259</v>
      </c>
      <c r="G54" s="246" t="s">
        <v>10</v>
      </c>
      <c r="H54" s="247">
        <v>2116312</v>
      </c>
      <c r="I54" s="248">
        <v>-6671786</v>
      </c>
      <c r="J54" s="248">
        <v>1</v>
      </c>
      <c r="K54" s="249">
        <v>2018</v>
      </c>
      <c r="L54" s="249">
        <v>2018</v>
      </c>
      <c r="M54" s="250" t="s">
        <v>49</v>
      </c>
    </row>
    <row r="55" spans="4:13" x14ac:dyDescent="0.35">
      <c r="D55" s="244" t="s">
        <v>554</v>
      </c>
      <c r="E55" s="245">
        <v>43900</v>
      </c>
      <c r="F55" s="245">
        <v>43900</v>
      </c>
      <c r="G55" s="246" t="s">
        <v>13</v>
      </c>
      <c r="H55" s="247">
        <v>13000</v>
      </c>
      <c r="I55" s="248">
        <v>13000</v>
      </c>
      <c r="J55" s="248">
        <v>1</v>
      </c>
      <c r="K55" s="249">
        <v>2020</v>
      </c>
      <c r="L55" s="249">
        <v>2020</v>
      </c>
      <c r="M55" s="250" t="s">
        <v>28</v>
      </c>
    </row>
    <row r="56" spans="4:13" x14ac:dyDescent="0.35">
      <c r="D56" s="244" t="s">
        <v>555</v>
      </c>
      <c r="E56" s="245">
        <v>43858</v>
      </c>
      <c r="F56" s="245">
        <v>43859</v>
      </c>
      <c r="G56" s="246" t="s">
        <v>13</v>
      </c>
      <c r="H56" s="247">
        <v>240</v>
      </c>
      <c r="I56" s="248">
        <v>240</v>
      </c>
      <c r="J56" s="248">
        <v>1</v>
      </c>
      <c r="K56" s="249">
        <v>2020</v>
      </c>
      <c r="L56" s="249">
        <v>2020</v>
      </c>
      <c r="M56" s="250" t="s">
        <v>28</v>
      </c>
    </row>
    <row r="57" spans="4:13" x14ac:dyDescent="0.35">
      <c r="D57" s="244" t="s">
        <v>556</v>
      </c>
      <c r="E57" s="245">
        <v>43901</v>
      </c>
      <c r="F57" s="245">
        <v>43902</v>
      </c>
      <c r="G57" s="246" t="s">
        <v>13</v>
      </c>
      <c r="H57" s="247">
        <v>340</v>
      </c>
      <c r="I57" s="248">
        <v>340</v>
      </c>
      <c r="J57" s="248">
        <v>1</v>
      </c>
      <c r="K57" s="249">
        <v>2020</v>
      </c>
      <c r="L57" s="249">
        <v>2020</v>
      </c>
      <c r="M57" s="250" t="s">
        <v>28</v>
      </c>
    </row>
    <row r="58" spans="4:13" x14ac:dyDescent="0.35">
      <c r="D58" s="244" t="s">
        <v>53</v>
      </c>
      <c r="E58" s="245">
        <v>43928</v>
      </c>
      <c r="F58" s="245">
        <v>43929</v>
      </c>
      <c r="G58" s="246" t="s">
        <v>13</v>
      </c>
      <c r="H58" s="247">
        <v>2439186</v>
      </c>
      <c r="I58" s="248">
        <v>543986</v>
      </c>
      <c r="J58" s="248">
        <v>1</v>
      </c>
      <c r="K58" s="249">
        <v>2020</v>
      </c>
      <c r="L58" s="249">
        <v>2020</v>
      </c>
      <c r="M58" s="250" t="s">
        <v>33</v>
      </c>
    </row>
    <row r="59" spans="4:13" x14ac:dyDescent="0.35">
      <c r="D59" s="244" t="s">
        <v>557</v>
      </c>
      <c r="E59" s="245">
        <v>43948</v>
      </c>
      <c r="F59" s="245">
        <v>43955</v>
      </c>
      <c r="G59" s="246" t="s">
        <v>13</v>
      </c>
      <c r="H59" s="247">
        <v>50</v>
      </c>
      <c r="I59" s="248">
        <v>50</v>
      </c>
      <c r="J59" s="248">
        <v>1</v>
      </c>
      <c r="K59" s="249">
        <v>2020</v>
      </c>
      <c r="L59" s="249">
        <v>2020</v>
      </c>
      <c r="M59" s="250" t="s">
        <v>33</v>
      </c>
    </row>
    <row r="60" spans="4:13" x14ac:dyDescent="0.35">
      <c r="D60" s="244" t="s">
        <v>54</v>
      </c>
      <c r="E60" s="245">
        <v>44135</v>
      </c>
      <c r="F60" s="245">
        <v>44135</v>
      </c>
      <c r="G60" s="246" t="s">
        <v>13</v>
      </c>
      <c r="H60" s="247">
        <v>13260</v>
      </c>
      <c r="I60" s="248">
        <v>0</v>
      </c>
      <c r="J60" s="248">
        <v>1</v>
      </c>
      <c r="K60" s="249">
        <v>2020</v>
      </c>
      <c r="L60" s="249">
        <v>2020</v>
      </c>
      <c r="M60" s="250" t="s">
        <v>11</v>
      </c>
    </row>
    <row r="61" spans="4:13" x14ac:dyDescent="0.35">
      <c r="D61" s="244" t="s">
        <v>558</v>
      </c>
      <c r="E61" s="245">
        <v>43905</v>
      </c>
      <c r="F61" s="245">
        <v>43905</v>
      </c>
      <c r="G61" s="246" t="s">
        <v>10</v>
      </c>
      <c r="H61" s="247">
        <v>20</v>
      </c>
      <c r="I61" s="248">
        <v>20</v>
      </c>
      <c r="J61" s="248">
        <v>1</v>
      </c>
      <c r="K61" s="249">
        <v>2020</v>
      </c>
      <c r="L61" s="249">
        <v>2020</v>
      </c>
      <c r="M61" s="250" t="s">
        <v>28</v>
      </c>
    </row>
    <row r="62" spans="4:13" x14ac:dyDescent="0.35">
      <c r="D62" s="244" t="s">
        <v>559</v>
      </c>
      <c r="E62" s="245">
        <v>43973</v>
      </c>
      <c r="F62" s="245">
        <v>43977</v>
      </c>
      <c r="G62" s="246" t="s">
        <v>13</v>
      </c>
      <c r="H62" s="247">
        <v>33000</v>
      </c>
      <c r="I62" s="248">
        <v>33000</v>
      </c>
      <c r="J62" s="248">
        <v>1</v>
      </c>
      <c r="K62" s="249">
        <v>2020</v>
      </c>
      <c r="L62" s="249">
        <v>2020</v>
      </c>
      <c r="M62" s="250" t="s">
        <v>33</v>
      </c>
    </row>
    <row r="63" spans="4:13" x14ac:dyDescent="0.35">
      <c r="D63" s="244" t="s">
        <v>3868</v>
      </c>
      <c r="E63" s="245">
        <v>44001</v>
      </c>
      <c r="F63" s="245">
        <v>44001</v>
      </c>
      <c r="G63" s="246" t="s">
        <v>13</v>
      </c>
      <c r="H63" s="247">
        <v>1742000</v>
      </c>
      <c r="I63" s="248">
        <v>1742000</v>
      </c>
      <c r="J63" s="248">
        <v>1</v>
      </c>
      <c r="K63" s="249">
        <v>2020</v>
      </c>
      <c r="L63" s="249">
        <v>2020</v>
      </c>
      <c r="M63" s="250" t="s">
        <v>33</v>
      </c>
    </row>
    <row r="64" spans="4:13" x14ac:dyDescent="0.35">
      <c r="D64" s="244" t="s">
        <v>56</v>
      </c>
      <c r="E64" s="245">
        <v>44010</v>
      </c>
      <c r="F64" s="245">
        <v>44013</v>
      </c>
      <c r="G64" s="246" t="s">
        <v>13</v>
      </c>
      <c r="H64" s="247">
        <v>327</v>
      </c>
      <c r="I64" s="248">
        <v>327</v>
      </c>
      <c r="J64" s="248">
        <v>1</v>
      </c>
      <c r="K64" s="249">
        <v>2020</v>
      </c>
      <c r="L64" s="249">
        <v>2020</v>
      </c>
      <c r="M64" s="250" t="s">
        <v>33</v>
      </c>
    </row>
    <row r="65" spans="4:13" x14ac:dyDescent="0.35">
      <c r="D65" s="244" t="s">
        <v>560</v>
      </c>
      <c r="E65" s="245">
        <v>43949</v>
      </c>
      <c r="F65" s="245">
        <v>43997</v>
      </c>
      <c r="G65" s="246" t="s">
        <v>13</v>
      </c>
      <c r="H65" s="247">
        <v>156180</v>
      </c>
      <c r="I65" s="248">
        <v>156180</v>
      </c>
      <c r="J65" s="248">
        <v>1</v>
      </c>
      <c r="K65" s="249">
        <v>2020</v>
      </c>
      <c r="L65" s="249">
        <v>2020</v>
      </c>
      <c r="M65" s="250" t="s">
        <v>33</v>
      </c>
    </row>
    <row r="66" spans="4:13" x14ac:dyDescent="0.35">
      <c r="D66" s="244" t="s">
        <v>57</v>
      </c>
      <c r="E66" s="245">
        <v>44040</v>
      </c>
      <c r="F66" s="245">
        <v>44043</v>
      </c>
      <c r="G66" s="246" t="s">
        <v>13</v>
      </c>
      <c r="H66" s="247">
        <v>36200</v>
      </c>
      <c r="I66" s="248">
        <v>36200</v>
      </c>
      <c r="J66" s="248">
        <v>1</v>
      </c>
      <c r="K66" s="249">
        <v>2020</v>
      </c>
      <c r="L66" s="249">
        <v>2020</v>
      </c>
      <c r="M66" s="250" t="s">
        <v>35</v>
      </c>
    </row>
    <row r="67" spans="4:13" x14ac:dyDescent="0.35">
      <c r="D67" s="244" t="s">
        <v>561</v>
      </c>
      <c r="E67" s="245">
        <v>44042</v>
      </c>
      <c r="F67" s="245">
        <v>44043</v>
      </c>
      <c r="G67" s="246" t="s">
        <v>13</v>
      </c>
      <c r="H67" s="247">
        <v>9000</v>
      </c>
      <c r="I67" s="248">
        <v>9000</v>
      </c>
      <c r="J67" s="248">
        <v>1</v>
      </c>
      <c r="K67" s="249">
        <v>2020</v>
      </c>
      <c r="L67" s="249">
        <v>2020</v>
      </c>
      <c r="M67" s="250" t="s">
        <v>35</v>
      </c>
    </row>
    <row r="68" spans="4:13" x14ac:dyDescent="0.35">
      <c r="D68" s="244" t="s">
        <v>562</v>
      </c>
      <c r="E68" s="245">
        <v>44048</v>
      </c>
      <c r="F68" s="245">
        <v>44052</v>
      </c>
      <c r="G68" s="246" t="s">
        <v>13</v>
      </c>
      <c r="H68" s="247">
        <v>13000</v>
      </c>
      <c r="I68" s="248">
        <v>13000</v>
      </c>
      <c r="J68" s="248">
        <v>1</v>
      </c>
      <c r="K68" s="249">
        <v>2020</v>
      </c>
      <c r="L68" s="249">
        <v>2020</v>
      </c>
      <c r="M68" s="250" t="s">
        <v>35</v>
      </c>
    </row>
    <row r="69" spans="4:13" x14ac:dyDescent="0.35">
      <c r="D69" s="244" t="s">
        <v>58</v>
      </c>
      <c r="E69" s="245">
        <v>44054</v>
      </c>
      <c r="F69" s="245">
        <v>44055</v>
      </c>
      <c r="G69" s="246" t="s">
        <v>13</v>
      </c>
      <c r="H69" s="247">
        <v>57970</v>
      </c>
      <c r="I69" s="248">
        <v>57970</v>
      </c>
      <c r="J69" s="248">
        <v>1</v>
      </c>
      <c r="K69" s="249">
        <v>2020</v>
      </c>
      <c r="L69" s="249">
        <v>2020</v>
      </c>
      <c r="M69" s="250" t="s">
        <v>35</v>
      </c>
    </row>
    <row r="70" spans="4:13" x14ac:dyDescent="0.35">
      <c r="D70" s="244" t="s">
        <v>563</v>
      </c>
      <c r="E70" s="245">
        <v>43980</v>
      </c>
      <c r="F70" s="245">
        <v>44068</v>
      </c>
      <c r="G70" s="246" t="s">
        <v>13</v>
      </c>
      <c r="H70" s="247">
        <v>300000</v>
      </c>
      <c r="I70" s="248">
        <v>300000</v>
      </c>
      <c r="J70" s="248">
        <v>1</v>
      </c>
      <c r="K70" s="249">
        <v>2020</v>
      </c>
      <c r="L70" s="249">
        <v>2020</v>
      </c>
      <c r="M70" s="250" t="s">
        <v>33</v>
      </c>
    </row>
    <row r="71" spans="4:13" x14ac:dyDescent="0.35">
      <c r="D71" s="244" t="s">
        <v>564</v>
      </c>
      <c r="E71" s="245">
        <v>43993</v>
      </c>
      <c r="F71" s="245">
        <v>44074</v>
      </c>
      <c r="G71" s="246" t="s">
        <v>13</v>
      </c>
      <c r="H71" s="247">
        <v>500000</v>
      </c>
      <c r="I71" s="248">
        <v>316924.66460000002</v>
      </c>
      <c r="J71" s="248">
        <v>1</v>
      </c>
      <c r="K71" s="249">
        <v>2020</v>
      </c>
      <c r="L71" s="249">
        <v>2020</v>
      </c>
      <c r="M71" s="250" t="s">
        <v>33</v>
      </c>
    </row>
    <row r="72" spans="4:13" x14ac:dyDescent="0.35">
      <c r="D72" s="244" t="s">
        <v>59</v>
      </c>
      <c r="E72" s="245">
        <v>44100</v>
      </c>
      <c r="F72" s="245">
        <v>44102</v>
      </c>
      <c r="G72" s="246" t="s">
        <v>13</v>
      </c>
      <c r="H72" s="247">
        <v>382968</v>
      </c>
      <c r="I72" s="248">
        <v>382968</v>
      </c>
      <c r="J72" s="248">
        <v>1</v>
      </c>
      <c r="K72" s="249">
        <v>2020</v>
      </c>
      <c r="L72" s="249">
        <v>2020</v>
      </c>
      <c r="M72" s="250" t="s">
        <v>35</v>
      </c>
    </row>
    <row r="73" spans="4:13" x14ac:dyDescent="0.35">
      <c r="D73" s="244" t="s">
        <v>565</v>
      </c>
      <c r="E73" s="245">
        <v>44118</v>
      </c>
      <c r="F73" s="245">
        <v>44119</v>
      </c>
      <c r="G73" s="246" t="s">
        <v>13</v>
      </c>
      <c r="H73" s="247">
        <v>1000</v>
      </c>
      <c r="I73" s="248">
        <v>1000</v>
      </c>
      <c r="J73" s="248">
        <v>1</v>
      </c>
      <c r="K73" s="249">
        <v>2020</v>
      </c>
      <c r="L73" s="249">
        <v>2020</v>
      </c>
      <c r="M73" s="250" t="s">
        <v>11</v>
      </c>
    </row>
    <row r="74" spans="4:13" x14ac:dyDescent="0.35">
      <c r="D74" s="244" t="s">
        <v>566</v>
      </c>
      <c r="E74" s="245">
        <v>44117</v>
      </c>
      <c r="F74" s="245">
        <v>44119</v>
      </c>
      <c r="G74" s="246" t="s">
        <v>13</v>
      </c>
      <c r="H74" s="247">
        <v>5000</v>
      </c>
      <c r="I74" s="248">
        <v>5000</v>
      </c>
      <c r="J74" s="248">
        <v>1</v>
      </c>
      <c r="K74" s="249">
        <v>2020</v>
      </c>
      <c r="L74" s="249">
        <v>2020</v>
      </c>
      <c r="M74" s="250" t="s">
        <v>11</v>
      </c>
    </row>
    <row r="75" spans="4:13" x14ac:dyDescent="0.35">
      <c r="D75" s="244" t="s">
        <v>60</v>
      </c>
      <c r="E75" s="245">
        <v>43899</v>
      </c>
      <c r="F75" s="245">
        <v>43899</v>
      </c>
      <c r="G75" s="246" t="s">
        <v>10</v>
      </c>
      <c r="H75" s="247">
        <v>40</v>
      </c>
      <c r="I75" s="248">
        <v>40</v>
      </c>
      <c r="J75" s="248">
        <v>1</v>
      </c>
      <c r="K75" s="249">
        <v>2020</v>
      </c>
      <c r="L75" s="249">
        <v>2020</v>
      </c>
      <c r="M75" s="250" t="s">
        <v>28</v>
      </c>
    </row>
    <row r="76" spans="4:13" x14ac:dyDescent="0.35">
      <c r="D76" s="244" t="s">
        <v>61</v>
      </c>
      <c r="E76" s="245">
        <v>44119</v>
      </c>
      <c r="F76" s="245">
        <v>44125</v>
      </c>
      <c r="G76" s="246" t="s">
        <v>13</v>
      </c>
      <c r="H76" s="247">
        <v>7430</v>
      </c>
      <c r="I76" s="248">
        <v>7430</v>
      </c>
      <c r="J76" s="248">
        <v>1</v>
      </c>
      <c r="K76" s="249">
        <v>2020</v>
      </c>
      <c r="L76" s="249">
        <v>2020</v>
      </c>
      <c r="M76" s="250" t="s">
        <v>11</v>
      </c>
    </row>
    <row r="77" spans="4:13" x14ac:dyDescent="0.35">
      <c r="D77" s="244" t="s">
        <v>62</v>
      </c>
      <c r="E77" s="245">
        <v>44128</v>
      </c>
      <c r="F77" s="245">
        <v>44130</v>
      </c>
      <c r="G77" s="246" t="s">
        <v>13</v>
      </c>
      <c r="H77" s="247">
        <v>10000</v>
      </c>
      <c r="I77" s="248">
        <v>10000</v>
      </c>
      <c r="J77" s="248">
        <v>1</v>
      </c>
      <c r="K77" s="249">
        <v>2020</v>
      </c>
      <c r="L77" s="249">
        <v>2020</v>
      </c>
      <c r="M77" s="250" t="s">
        <v>11</v>
      </c>
    </row>
    <row r="78" spans="4:13" x14ac:dyDescent="0.35">
      <c r="D78" s="244" t="s">
        <v>567</v>
      </c>
      <c r="E78" s="245">
        <v>44109</v>
      </c>
      <c r="F78" s="245">
        <v>44132</v>
      </c>
      <c r="G78" s="246" t="s">
        <v>13</v>
      </c>
      <c r="H78" s="247">
        <v>100000</v>
      </c>
      <c r="I78" s="248">
        <v>100000</v>
      </c>
      <c r="J78" s="248">
        <v>1</v>
      </c>
      <c r="K78" s="249">
        <v>2020</v>
      </c>
      <c r="L78" s="249">
        <v>2020</v>
      </c>
      <c r="M78" s="250" t="s">
        <v>11</v>
      </c>
    </row>
    <row r="79" spans="4:13" x14ac:dyDescent="0.35">
      <c r="D79" s="244" t="s">
        <v>568</v>
      </c>
      <c r="E79" s="245">
        <v>44163</v>
      </c>
      <c r="F79" s="245">
        <v>44167</v>
      </c>
      <c r="G79" s="246" t="s">
        <v>13</v>
      </c>
      <c r="H79" s="247">
        <v>8000</v>
      </c>
      <c r="I79" s="248">
        <v>-157894.73680000001</v>
      </c>
      <c r="J79" s="248">
        <v>1</v>
      </c>
      <c r="K79" s="249">
        <v>2020</v>
      </c>
      <c r="L79" s="249">
        <v>2020</v>
      </c>
      <c r="M79" s="250" t="s">
        <v>11</v>
      </c>
    </row>
    <row r="80" spans="4:13" x14ac:dyDescent="0.35">
      <c r="D80" s="244" t="s">
        <v>63</v>
      </c>
      <c r="E80" s="245">
        <v>44165</v>
      </c>
      <c r="F80" s="245">
        <v>44176</v>
      </c>
      <c r="G80" s="246" t="s">
        <v>13</v>
      </c>
      <c r="H80" s="247">
        <v>11650</v>
      </c>
      <c r="I80" s="248">
        <v>11650</v>
      </c>
      <c r="J80" s="248">
        <v>1</v>
      </c>
      <c r="K80" s="249">
        <v>2020</v>
      </c>
      <c r="L80" s="249">
        <v>2020</v>
      </c>
      <c r="M80" s="250" t="s">
        <v>11</v>
      </c>
    </row>
    <row r="81" spans="4:13" x14ac:dyDescent="0.35">
      <c r="D81" s="244" t="s">
        <v>569</v>
      </c>
      <c r="E81" s="245">
        <v>44127</v>
      </c>
      <c r="F81" s="245">
        <v>44179</v>
      </c>
      <c r="G81" s="246" t="s">
        <v>13</v>
      </c>
      <c r="H81" s="247">
        <v>10000</v>
      </c>
      <c r="I81" s="248">
        <v>10000</v>
      </c>
      <c r="J81" s="248">
        <v>1</v>
      </c>
      <c r="K81" s="249">
        <v>2020</v>
      </c>
      <c r="L81" s="249">
        <v>2020</v>
      </c>
      <c r="M81" s="250" t="s">
        <v>11</v>
      </c>
    </row>
    <row r="82" spans="4:13" x14ac:dyDescent="0.35">
      <c r="D82" s="244" t="s">
        <v>571</v>
      </c>
      <c r="E82" s="245">
        <v>44181</v>
      </c>
      <c r="F82" s="245">
        <v>44182</v>
      </c>
      <c r="G82" s="246" t="s">
        <v>13</v>
      </c>
      <c r="H82" s="247">
        <v>10000</v>
      </c>
      <c r="I82" s="248">
        <v>10000</v>
      </c>
      <c r="J82" s="248">
        <v>1</v>
      </c>
      <c r="K82" s="249">
        <v>2020</v>
      </c>
      <c r="L82" s="249">
        <v>2020</v>
      </c>
      <c r="M82" s="250" t="s">
        <v>11</v>
      </c>
    </row>
    <row r="83" spans="4:13" x14ac:dyDescent="0.35">
      <c r="D83" s="244" t="s">
        <v>572</v>
      </c>
      <c r="E83" s="245">
        <v>44030</v>
      </c>
      <c r="F83" s="245">
        <v>44036</v>
      </c>
      <c r="G83" s="246" t="s">
        <v>10</v>
      </c>
      <c r="H83" s="247">
        <v>100</v>
      </c>
      <c r="I83" s="248">
        <v>100</v>
      </c>
      <c r="J83" s="248">
        <v>1</v>
      </c>
      <c r="K83" s="249">
        <v>2020</v>
      </c>
      <c r="L83" s="249">
        <v>2020</v>
      </c>
      <c r="M83" s="250" t="s">
        <v>35</v>
      </c>
    </row>
    <row r="84" spans="4:13" x14ac:dyDescent="0.35">
      <c r="D84" s="244" t="s">
        <v>573</v>
      </c>
      <c r="E84" s="245">
        <v>44038</v>
      </c>
      <c r="F84" s="245">
        <v>44061</v>
      </c>
      <c r="G84" s="246" t="s">
        <v>10</v>
      </c>
      <c r="H84" s="247">
        <v>1000</v>
      </c>
      <c r="I84" s="248">
        <v>1000</v>
      </c>
      <c r="J84" s="248">
        <v>1</v>
      </c>
      <c r="K84" s="249">
        <v>2020</v>
      </c>
      <c r="L84" s="249">
        <v>2020</v>
      </c>
      <c r="M84" s="250" t="s">
        <v>35</v>
      </c>
    </row>
    <row r="85" spans="4:13" x14ac:dyDescent="0.35">
      <c r="D85" s="244" t="s">
        <v>581</v>
      </c>
      <c r="E85" s="245">
        <v>43814</v>
      </c>
      <c r="F85" s="245">
        <v>43817</v>
      </c>
      <c r="G85" s="246" t="s">
        <v>10</v>
      </c>
      <c r="H85" s="247">
        <v>-20</v>
      </c>
      <c r="I85" s="248">
        <v>-40</v>
      </c>
      <c r="J85" s="248">
        <v>1</v>
      </c>
      <c r="K85" s="249">
        <v>2019</v>
      </c>
      <c r="L85" s="249">
        <v>2019</v>
      </c>
      <c r="M85" s="250" t="s">
        <v>25</v>
      </c>
    </row>
    <row r="86" spans="4:13" x14ac:dyDescent="0.35">
      <c r="D86" s="244" t="s">
        <v>585</v>
      </c>
      <c r="E86" s="245">
        <v>43821</v>
      </c>
      <c r="F86" s="245">
        <v>43835</v>
      </c>
      <c r="G86" s="246" t="s">
        <v>10</v>
      </c>
      <c r="H86" s="247">
        <v>6380</v>
      </c>
      <c r="I86" s="248">
        <v>6380</v>
      </c>
      <c r="J86" s="248">
        <v>1</v>
      </c>
      <c r="K86" s="249">
        <v>2019</v>
      </c>
      <c r="L86" s="249">
        <v>2020</v>
      </c>
      <c r="M86" s="250" t="s">
        <v>25</v>
      </c>
    </row>
    <row r="87" spans="4:13" x14ac:dyDescent="0.35">
      <c r="D87" s="244" t="s">
        <v>586</v>
      </c>
      <c r="E87" s="245">
        <v>43842</v>
      </c>
      <c r="F87" s="245">
        <v>43845</v>
      </c>
      <c r="G87" s="246" t="s">
        <v>10</v>
      </c>
      <c r="H87" s="247">
        <v>6900</v>
      </c>
      <c r="I87" s="248">
        <v>6900</v>
      </c>
      <c r="J87" s="248">
        <v>1</v>
      </c>
      <c r="K87" s="249">
        <v>2020</v>
      </c>
      <c r="L87" s="249">
        <v>2020</v>
      </c>
      <c r="M87" s="250" t="s">
        <v>28</v>
      </c>
    </row>
    <row r="88" spans="4:13" x14ac:dyDescent="0.35">
      <c r="D88" s="244" t="s">
        <v>587</v>
      </c>
      <c r="E88" s="245">
        <v>43886</v>
      </c>
      <c r="F88" s="245">
        <v>43886</v>
      </c>
      <c r="G88" s="246" t="s">
        <v>10</v>
      </c>
      <c r="H88" s="247">
        <v>12500</v>
      </c>
      <c r="I88" s="248">
        <v>12500</v>
      </c>
      <c r="J88" s="248">
        <v>1</v>
      </c>
      <c r="K88" s="249">
        <v>2020</v>
      </c>
      <c r="L88" s="249">
        <v>2020</v>
      </c>
      <c r="M88" s="250" t="s">
        <v>28</v>
      </c>
    </row>
    <row r="89" spans="4:13" x14ac:dyDescent="0.35">
      <c r="D89" s="244" t="s">
        <v>588</v>
      </c>
      <c r="E89" s="245">
        <v>43886</v>
      </c>
      <c r="F89" s="245">
        <v>43886</v>
      </c>
      <c r="G89" s="246" t="s">
        <v>10</v>
      </c>
      <c r="H89" s="247">
        <v>5000</v>
      </c>
      <c r="I89" s="248">
        <v>5000</v>
      </c>
      <c r="J89" s="248">
        <v>1</v>
      </c>
      <c r="K89" s="249">
        <v>2020</v>
      </c>
      <c r="L89" s="249">
        <v>2020</v>
      </c>
      <c r="M89" s="250" t="s">
        <v>28</v>
      </c>
    </row>
    <row r="90" spans="4:13" x14ac:dyDescent="0.35">
      <c r="D90" s="244" t="s">
        <v>589</v>
      </c>
      <c r="E90" s="245">
        <v>43889</v>
      </c>
      <c r="F90" s="245">
        <v>43894</v>
      </c>
      <c r="G90" s="246" t="s">
        <v>10</v>
      </c>
      <c r="H90" s="247">
        <v>100000</v>
      </c>
      <c r="I90" s="248">
        <v>100000</v>
      </c>
      <c r="J90" s="248">
        <v>1</v>
      </c>
      <c r="K90" s="249">
        <v>2020</v>
      </c>
      <c r="L90" s="249">
        <v>2020</v>
      </c>
      <c r="M90" s="250" t="s">
        <v>28</v>
      </c>
    </row>
    <row r="91" spans="4:13" x14ac:dyDescent="0.35">
      <c r="D91" s="244" t="s">
        <v>590</v>
      </c>
      <c r="E91" s="245">
        <v>43896</v>
      </c>
      <c r="F91" s="245">
        <v>43896</v>
      </c>
      <c r="G91" s="246" t="s">
        <v>10</v>
      </c>
      <c r="H91" s="247">
        <v>1805329</v>
      </c>
      <c r="I91" s="248">
        <v>269615.1263</v>
      </c>
      <c r="J91" s="248">
        <v>1</v>
      </c>
      <c r="K91" s="249">
        <v>2020</v>
      </c>
      <c r="L91" s="249">
        <v>2020</v>
      </c>
      <c r="M91" s="250" t="s">
        <v>28</v>
      </c>
    </row>
    <row r="92" spans="4:13" x14ac:dyDescent="0.35">
      <c r="D92" s="244" t="s">
        <v>591</v>
      </c>
      <c r="E92" s="245">
        <v>43904</v>
      </c>
      <c r="F92" s="245">
        <v>43907</v>
      </c>
      <c r="G92" s="246" t="s">
        <v>10</v>
      </c>
      <c r="H92" s="247">
        <v>30</v>
      </c>
      <c r="I92" s="248">
        <v>30</v>
      </c>
      <c r="J92" s="248">
        <v>1</v>
      </c>
      <c r="K92" s="249">
        <v>2020</v>
      </c>
      <c r="L92" s="249">
        <v>2020</v>
      </c>
      <c r="M92" s="250" t="s">
        <v>28</v>
      </c>
    </row>
    <row r="93" spans="4:13" x14ac:dyDescent="0.35">
      <c r="D93" s="244" t="s">
        <v>592</v>
      </c>
      <c r="E93" s="245">
        <v>43899</v>
      </c>
      <c r="F93" s="245">
        <v>43899</v>
      </c>
      <c r="G93" s="246" t="s">
        <v>13</v>
      </c>
      <c r="H93" s="247">
        <v>1000</v>
      </c>
      <c r="I93" s="248">
        <v>1000</v>
      </c>
      <c r="J93" s="248">
        <v>1</v>
      </c>
      <c r="K93" s="249">
        <v>2020</v>
      </c>
      <c r="L93" s="249">
        <v>2020</v>
      </c>
      <c r="M93" s="250" t="s">
        <v>28</v>
      </c>
    </row>
    <row r="94" spans="4:13" x14ac:dyDescent="0.35">
      <c r="D94" s="244" t="s">
        <v>67</v>
      </c>
      <c r="E94" s="245">
        <v>43924</v>
      </c>
      <c r="F94" s="245">
        <v>43928</v>
      </c>
      <c r="G94" s="246" t="s">
        <v>10</v>
      </c>
      <c r="H94" s="247">
        <v>99520</v>
      </c>
      <c r="I94" s="248">
        <v>99520</v>
      </c>
      <c r="J94" s="248">
        <v>1</v>
      </c>
      <c r="K94" s="249">
        <v>2020</v>
      </c>
      <c r="L94" s="249">
        <v>2020</v>
      </c>
      <c r="M94" s="250" t="s">
        <v>33</v>
      </c>
    </row>
    <row r="95" spans="4:13" x14ac:dyDescent="0.35">
      <c r="D95" s="244" t="s">
        <v>593</v>
      </c>
      <c r="E95" s="245">
        <v>43937</v>
      </c>
      <c r="F95" s="245">
        <v>43945</v>
      </c>
      <c r="G95" s="246" t="s">
        <v>10</v>
      </c>
      <c r="H95" s="247">
        <v>10000</v>
      </c>
      <c r="I95" s="248">
        <v>10000</v>
      </c>
      <c r="J95" s="248">
        <v>1</v>
      </c>
      <c r="K95" s="249">
        <v>2020</v>
      </c>
      <c r="L95" s="249">
        <v>2020</v>
      </c>
      <c r="M95" s="250" t="s">
        <v>33</v>
      </c>
    </row>
    <row r="96" spans="4:13" x14ac:dyDescent="0.35">
      <c r="D96" s="244" t="s">
        <v>594</v>
      </c>
      <c r="E96" s="245">
        <v>43946</v>
      </c>
      <c r="F96" s="245">
        <v>43948</v>
      </c>
      <c r="G96" s="246" t="s">
        <v>10</v>
      </c>
      <c r="H96" s="247">
        <v>5000</v>
      </c>
      <c r="I96" s="248">
        <v>5000</v>
      </c>
      <c r="J96" s="248">
        <v>1</v>
      </c>
      <c r="K96" s="249">
        <v>2020</v>
      </c>
      <c r="L96" s="249">
        <v>2020</v>
      </c>
      <c r="M96" s="250" t="s">
        <v>33</v>
      </c>
    </row>
    <row r="97" spans="4:13" x14ac:dyDescent="0.35">
      <c r="D97" s="244" t="s">
        <v>68</v>
      </c>
      <c r="E97" s="245">
        <v>43969</v>
      </c>
      <c r="F97" s="245">
        <v>43969</v>
      </c>
      <c r="G97" s="246" t="s">
        <v>10</v>
      </c>
      <c r="H97" s="247">
        <v>86450</v>
      </c>
      <c r="I97" s="248">
        <v>86450</v>
      </c>
      <c r="J97" s="248">
        <v>1</v>
      </c>
      <c r="K97" s="249">
        <v>2020</v>
      </c>
      <c r="L97" s="249">
        <v>2020</v>
      </c>
      <c r="M97" s="250" t="s">
        <v>33</v>
      </c>
    </row>
    <row r="98" spans="4:13" x14ac:dyDescent="0.35">
      <c r="D98" s="244" t="s">
        <v>596</v>
      </c>
      <c r="E98" s="245">
        <v>43989</v>
      </c>
      <c r="F98" s="245">
        <v>43993</v>
      </c>
      <c r="G98" s="246" t="s">
        <v>10</v>
      </c>
      <c r="H98" s="247">
        <v>30000</v>
      </c>
      <c r="I98" s="248">
        <v>30000</v>
      </c>
      <c r="J98" s="248">
        <v>1</v>
      </c>
      <c r="K98" s="249">
        <v>2020</v>
      </c>
      <c r="L98" s="249">
        <v>2020</v>
      </c>
      <c r="M98" s="250" t="s">
        <v>33</v>
      </c>
    </row>
    <row r="99" spans="4:13" x14ac:dyDescent="0.35">
      <c r="D99" s="244" t="s">
        <v>69</v>
      </c>
      <c r="E99" s="245">
        <v>43985</v>
      </c>
      <c r="F99" s="245">
        <v>43988</v>
      </c>
      <c r="G99" s="246" t="s">
        <v>10</v>
      </c>
      <c r="H99" s="247">
        <v>3930</v>
      </c>
      <c r="I99" s="248">
        <v>3930</v>
      </c>
      <c r="J99" s="248">
        <v>1</v>
      </c>
      <c r="K99" s="249">
        <v>2020</v>
      </c>
      <c r="L99" s="249">
        <v>2020</v>
      </c>
      <c r="M99" s="250" t="s">
        <v>33</v>
      </c>
    </row>
    <row r="100" spans="4:13" x14ac:dyDescent="0.35">
      <c r="D100" s="244" t="s">
        <v>70</v>
      </c>
      <c r="E100" s="245">
        <v>44012</v>
      </c>
      <c r="F100" s="245">
        <v>44013</v>
      </c>
      <c r="G100" s="246" t="s">
        <v>10</v>
      </c>
      <c r="H100" s="247">
        <v>8640</v>
      </c>
      <c r="I100" s="248">
        <v>8640</v>
      </c>
      <c r="J100" s="248">
        <v>1</v>
      </c>
      <c r="K100" s="249">
        <v>2020</v>
      </c>
      <c r="L100" s="249">
        <v>2020</v>
      </c>
      <c r="M100" s="250" t="s">
        <v>33</v>
      </c>
    </row>
    <row r="101" spans="4:13" x14ac:dyDescent="0.35">
      <c r="D101" s="244" t="s">
        <v>71</v>
      </c>
      <c r="E101" s="245">
        <v>44163</v>
      </c>
      <c r="F101" s="245">
        <v>44165</v>
      </c>
      <c r="G101" s="246" t="s">
        <v>13</v>
      </c>
      <c r="H101" s="247">
        <v>1</v>
      </c>
      <c r="I101" s="248">
        <v>5.8207660913467E-11</v>
      </c>
      <c r="J101" s="248">
        <v>1</v>
      </c>
      <c r="K101" s="249">
        <v>2020</v>
      </c>
      <c r="L101" s="249">
        <v>2020</v>
      </c>
      <c r="M101" s="250" t="s">
        <v>11</v>
      </c>
    </row>
    <row r="102" spans="4:13" x14ac:dyDescent="0.35">
      <c r="D102" s="244" t="s">
        <v>597</v>
      </c>
      <c r="E102" s="245">
        <v>43906</v>
      </c>
      <c r="F102" s="245">
        <v>43906</v>
      </c>
      <c r="G102" s="246" t="s">
        <v>10</v>
      </c>
      <c r="H102" s="247">
        <v>71340</v>
      </c>
      <c r="I102" s="248">
        <v>71340</v>
      </c>
      <c r="J102" s="248">
        <v>1</v>
      </c>
      <c r="K102" s="249">
        <v>2020</v>
      </c>
      <c r="L102" s="249">
        <v>2020</v>
      </c>
      <c r="M102" s="250" t="s">
        <v>28</v>
      </c>
    </row>
    <row r="103" spans="4:13" x14ac:dyDescent="0.35">
      <c r="D103" s="244" t="s">
        <v>72</v>
      </c>
      <c r="E103" s="245">
        <v>43981</v>
      </c>
      <c r="F103" s="245">
        <v>44019</v>
      </c>
      <c r="G103" s="246" t="s">
        <v>10</v>
      </c>
      <c r="H103" s="247">
        <v>166410</v>
      </c>
      <c r="I103" s="248">
        <v>166410</v>
      </c>
      <c r="J103" s="248">
        <v>1</v>
      </c>
      <c r="K103" s="249">
        <v>2020</v>
      </c>
      <c r="L103" s="249">
        <v>2020</v>
      </c>
      <c r="M103" s="250" t="s">
        <v>33</v>
      </c>
    </row>
    <row r="104" spans="4:13" x14ac:dyDescent="0.35">
      <c r="D104" s="244" t="s">
        <v>598</v>
      </c>
      <c r="E104" s="245">
        <v>44016</v>
      </c>
      <c r="F104" s="245">
        <v>44021</v>
      </c>
      <c r="G104" s="246" t="s">
        <v>10</v>
      </c>
      <c r="H104" s="247">
        <v>7000</v>
      </c>
      <c r="I104" s="248">
        <v>7000</v>
      </c>
      <c r="J104" s="248">
        <v>1</v>
      </c>
      <c r="K104" s="249">
        <v>2020</v>
      </c>
      <c r="L104" s="249">
        <v>2020</v>
      </c>
      <c r="M104" s="250" t="s">
        <v>35</v>
      </c>
    </row>
    <row r="105" spans="4:13" x14ac:dyDescent="0.35">
      <c r="D105" s="244" t="s">
        <v>73</v>
      </c>
      <c r="E105" s="245">
        <v>44019</v>
      </c>
      <c r="F105" s="245">
        <v>44021</v>
      </c>
      <c r="G105" s="246" t="s">
        <v>10</v>
      </c>
      <c r="H105" s="247">
        <v>386438</v>
      </c>
      <c r="I105" s="248">
        <v>386438</v>
      </c>
      <c r="J105" s="248">
        <v>1</v>
      </c>
      <c r="K105" s="249">
        <v>2020</v>
      </c>
      <c r="L105" s="249">
        <v>2020</v>
      </c>
      <c r="M105" s="250" t="s">
        <v>35</v>
      </c>
    </row>
    <row r="106" spans="4:13" x14ac:dyDescent="0.35">
      <c r="D106" s="244" t="s">
        <v>74</v>
      </c>
      <c r="E106" s="245">
        <v>44022</v>
      </c>
      <c r="F106" s="245">
        <v>44025</v>
      </c>
      <c r="G106" s="246" t="s">
        <v>10</v>
      </c>
      <c r="H106" s="247">
        <v>37180</v>
      </c>
      <c r="I106" s="248">
        <v>37180</v>
      </c>
      <c r="J106" s="248">
        <v>1</v>
      </c>
      <c r="K106" s="249">
        <v>2020</v>
      </c>
      <c r="L106" s="249">
        <v>2020</v>
      </c>
      <c r="M106" s="250" t="s">
        <v>35</v>
      </c>
    </row>
    <row r="107" spans="4:13" x14ac:dyDescent="0.35">
      <c r="D107" s="244" t="s">
        <v>599</v>
      </c>
      <c r="E107" s="245">
        <v>44037</v>
      </c>
      <c r="F107" s="245">
        <v>44039</v>
      </c>
      <c r="G107" s="246" t="s">
        <v>10</v>
      </c>
      <c r="H107" s="247">
        <v>5000</v>
      </c>
      <c r="I107" s="248">
        <v>5000</v>
      </c>
      <c r="J107" s="248">
        <v>1</v>
      </c>
      <c r="K107" s="249">
        <v>2020</v>
      </c>
      <c r="L107" s="249">
        <v>2020</v>
      </c>
      <c r="M107" s="250" t="s">
        <v>35</v>
      </c>
    </row>
    <row r="108" spans="4:13" x14ac:dyDescent="0.35">
      <c r="D108" s="244" t="s">
        <v>600</v>
      </c>
      <c r="E108" s="245">
        <v>43894</v>
      </c>
      <c r="F108" s="245">
        <v>43894</v>
      </c>
      <c r="G108" s="246" t="s">
        <v>10</v>
      </c>
      <c r="H108" s="247">
        <v>50340</v>
      </c>
      <c r="I108" s="248">
        <v>50340</v>
      </c>
      <c r="J108" s="248">
        <v>1</v>
      </c>
      <c r="K108" s="249">
        <v>2020</v>
      </c>
      <c r="L108" s="249">
        <v>2020</v>
      </c>
      <c r="M108" s="250" t="s">
        <v>28</v>
      </c>
    </row>
    <row r="109" spans="4:13" x14ac:dyDescent="0.35">
      <c r="D109" s="244" t="s">
        <v>601</v>
      </c>
      <c r="E109" s="245">
        <v>44013</v>
      </c>
      <c r="F109" s="245">
        <v>44032</v>
      </c>
      <c r="G109" s="246" t="s">
        <v>10</v>
      </c>
      <c r="H109" s="247">
        <v>110000</v>
      </c>
      <c r="I109" s="248">
        <v>106020</v>
      </c>
      <c r="J109" s="248">
        <v>1</v>
      </c>
      <c r="K109" s="249">
        <v>2020</v>
      </c>
      <c r="L109" s="249">
        <v>2020</v>
      </c>
      <c r="M109" s="250" t="s">
        <v>35</v>
      </c>
    </row>
    <row r="110" spans="4:13" x14ac:dyDescent="0.35">
      <c r="D110" s="244" t="s">
        <v>7512</v>
      </c>
      <c r="E110" s="245">
        <v>44052</v>
      </c>
      <c r="F110" s="245">
        <v>44053</v>
      </c>
      <c r="G110" s="246" t="s">
        <v>10</v>
      </c>
      <c r="H110" s="247">
        <v>273140</v>
      </c>
      <c r="I110" s="248">
        <v>0</v>
      </c>
      <c r="J110" s="248">
        <v>1</v>
      </c>
      <c r="K110" s="249">
        <v>2020</v>
      </c>
      <c r="L110" s="249">
        <v>2020</v>
      </c>
      <c r="M110" s="250" t="s">
        <v>35</v>
      </c>
    </row>
    <row r="111" spans="4:13" x14ac:dyDescent="0.35">
      <c r="D111" s="244" t="s">
        <v>75</v>
      </c>
      <c r="E111" s="245">
        <v>44054</v>
      </c>
      <c r="F111" s="245">
        <v>44055</v>
      </c>
      <c r="G111" s="246" t="s">
        <v>10</v>
      </c>
      <c r="H111" s="247">
        <v>10000</v>
      </c>
      <c r="I111" s="248">
        <v>10000</v>
      </c>
      <c r="J111" s="248">
        <v>1</v>
      </c>
      <c r="K111" s="249">
        <v>2020</v>
      </c>
      <c r="L111" s="249">
        <v>2020</v>
      </c>
      <c r="M111" s="250" t="s">
        <v>35</v>
      </c>
    </row>
    <row r="112" spans="4:13" x14ac:dyDescent="0.35">
      <c r="D112" s="244" t="s">
        <v>76</v>
      </c>
      <c r="E112" s="245">
        <v>44075</v>
      </c>
      <c r="F112" s="245">
        <v>44080</v>
      </c>
      <c r="G112" s="246" t="s">
        <v>10</v>
      </c>
      <c r="H112" s="247">
        <v>38550</v>
      </c>
      <c r="I112" s="248">
        <v>38550</v>
      </c>
      <c r="J112" s="248">
        <v>1</v>
      </c>
      <c r="K112" s="249">
        <v>2020</v>
      </c>
      <c r="L112" s="249">
        <v>2020</v>
      </c>
      <c r="M112" s="250" t="s">
        <v>35</v>
      </c>
    </row>
    <row r="113" spans="4:13" x14ac:dyDescent="0.35">
      <c r="D113" s="244" t="s">
        <v>602</v>
      </c>
      <c r="E113" s="245">
        <v>43908</v>
      </c>
      <c r="F113" s="245">
        <v>43908</v>
      </c>
      <c r="G113" s="246" t="s">
        <v>10</v>
      </c>
      <c r="H113" s="247">
        <v>1000</v>
      </c>
      <c r="I113" s="248">
        <v>1000</v>
      </c>
      <c r="J113" s="248">
        <v>1</v>
      </c>
      <c r="K113" s="249">
        <v>2020</v>
      </c>
      <c r="L113" s="249">
        <v>2020</v>
      </c>
      <c r="M113" s="250" t="s">
        <v>28</v>
      </c>
    </row>
    <row r="114" spans="4:13" x14ac:dyDescent="0.35">
      <c r="D114" s="244" t="s">
        <v>77</v>
      </c>
      <c r="E114" s="245">
        <v>44081</v>
      </c>
      <c r="F114" s="245">
        <v>44082</v>
      </c>
      <c r="G114" s="246" t="s">
        <v>10</v>
      </c>
      <c r="H114" s="247">
        <v>8550</v>
      </c>
      <c r="I114" s="248">
        <v>3280</v>
      </c>
      <c r="J114" s="248">
        <v>1</v>
      </c>
      <c r="K114" s="249">
        <v>2020</v>
      </c>
      <c r="L114" s="249">
        <v>2020</v>
      </c>
      <c r="M114" s="250" t="s">
        <v>35</v>
      </c>
    </row>
    <row r="115" spans="4:13" x14ac:dyDescent="0.35">
      <c r="D115" s="244" t="s">
        <v>78</v>
      </c>
      <c r="E115" s="245">
        <v>44088</v>
      </c>
      <c r="F115" s="245">
        <v>44091</v>
      </c>
      <c r="G115" s="246" t="s">
        <v>10</v>
      </c>
      <c r="H115" s="247">
        <v>1450</v>
      </c>
      <c r="I115" s="248">
        <v>1000</v>
      </c>
      <c r="J115" s="248">
        <v>1</v>
      </c>
      <c r="K115" s="249">
        <v>2020</v>
      </c>
      <c r="L115" s="249">
        <v>2020</v>
      </c>
      <c r="M115" s="250" t="s">
        <v>35</v>
      </c>
    </row>
    <row r="116" spans="4:13" x14ac:dyDescent="0.35">
      <c r="D116" s="244" t="s">
        <v>79</v>
      </c>
      <c r="E116" s="245">
        <v>44097</v>
      </c>
      <c r="F116" s="245">
        <v>44099</v>
      </c>
      <c r="G116" s="246" t="s">
        <v>10</v>
      </c>
      <c r="H116" s="247">
        <v>3000</v>
      </c>
      <c r="I116" s="248">
        <v>3000</v>
      </c>
      <c r="J116" s="248">
        <v>1</v>
      </c>
      <c r="K116" s="249">
        <v>2020</v>
      </c>
      <c r="L116" s="249">
        <v>2020</v>
      </c>
      <c r="M116" s="250" t="s">
        <v>35</v>
      </c>
    </row>
    <row r="117" spans="4:13" x14ac:dyDescent="0.35">
      <c r="D117" s="244" t="s">
        <v>80</v>
      </c>
      <c r="E117" s="245">
        <v>44102</v>
      </c>
      <c r="F117" s="245">
        <v>44102</v>
      </c>
      <c r="G117" s="246" t="s">
        <v>10</v>
      </c>
      <c r="H117" s="247">
        <v>500</v>
      </c>
      <c r="I117" s="248">
        <v>500</v>
      </c>
      <c r="J117" s="248">
        <v>1</v>
      </c>
      <c r="K117" s="249">
        <v>2020</v>
      </c>
      <c r="L117" s="249">
        <v>2020</v>
      </c>
      <c r="M117" s="250" t="s">
        <v>35</v>
      </c>
    </row>
    <row r="118" spans="4:13" x14ac:dyDescent="0.35">
      <c r="D118" s="244" t="s">
        <v>81</v>
      </c>
      <c r="E118" s="245">
        <v>44097</v>
      </c>
      <c r="F118" s="245">
        <v>44102</v>
      </c>
      <c r="G118" s="246" t="s">
        <v>10</v>
      </c>
      <c r="H118" s="247">
        <v>1000</v>
      </c>
      <c r="I118" s="248">
        <v>1000</v>
      </c>
      <c r="J118" s="248">
        <v>1</v>
      </c>
      <c r="K118" s="249">
        <v>2020</v>
      </c>
      <c r="L118" s="249">
        <v>2020</v>
      </c>
      <c r="M118" s="250" t="s">
        <v>35</v>
      </c>
    </row>
    <row r="119" spans="4:13" x14ac:dyDescent="0.35">
      <c r="D119" s="244" t="s">
        <v>82</v>
      </c>
      <c r="E119" s="245">
        <v>44100</v>
      </c>
      <c r="F119" s="245">
        <v>44105</v>
      </c>
      <c r="G119" s="246" t="s">
        <v>10</v>
      </c>
      <c r="H119" s="247">
        <v>8550</v>
      </c>
      <c r="I119" s="248">
        <v>8550</v>
      </c>
      <c r="J119" s="248">
        <v>1</v>
      </c>
      <c r="K119" s="249">
        <v>2020</v>
      </c>
      <c r="L119" s="249">
        <v>2020</v>
      </c>
      <c r="M119" s="250" t="s">
        <v>35</v>
      </c>
    </row>
    <row r="120" spans="4:13" x14ac:dyDescent="0.35">
      <c r="D120" s="244" t="s">
        <v>603</v>
      </c>
      <c r="E120" s="245">
        <v>44109</v>
      </c>
      <c r="F120" s="245">
        <v>44110</v>
      </c>
      <c r="G120" s="246" t="s">
        <v>10</v>
      </c>
      <c r="H120" s="247">
        <v>1000</v>
      </c>
      <c r="I120" s="248">
        <v>1000</v>
      </c>
      <c r="J120" s="248">
        <v>1</v>
      </c>
      <c r="K120" s="249">
        <v>2020</v>
      </c>
      <c r="L120" s="249">
        <v>2020</v>
      </c>
      <c r="M120" s="250" t="s">
        <v>11</v>
      </c>
    </row>
    <row r="121" spans="4:13" x14ac:dyDescent="0.35">
      <c r="D121" s="244" t="s">
        <v>604</v>
      </c>
      <c r="E121" s="245">
        <v>44108</v>
      </c>
      <c r="F121" s="245">
        <v>44111</v>
      </c>
      <c r="G121" s="246" t="s">
        <v>10</v>
      </c>
      <c r="H121" s="247">
        <v>50000</v>
      </c>
      <c r="I121" s="248">
        <v>1000</v>
      </c>
      <c r="J121" s="248">
        <v>1</v>
      </c>
      <c r="K121" s="249">
        <v>2020</v>
      </c>
      <c r="L121" s="249">
        <v>2020</v>
      </c>
      <c r="M121" s="250" t="s">
        <v>11</v>
      </c>
    </row>
    <row r="122" spans="4:13" x14ac:dyDescent="0.35">
      <c r="D122" s="244" t="s">
        <v>605</v>
      </c>
      <c r="E122" s="245">
        <v>44113</v>
      </c>
      <c r="F122" s="245">
        <v>44117</v>
      </c>
      <c r="G122" s="246" t="s">
        <v>10</v>
      </c>
      <c r="H122" s="247">
        <v>84000</v>
      </c>
      <c r="I122" s="248">
        <v>84000</v>
      </c>
      <c r="J122" s="248">
        <v>1</v>
      </c>
      <c r="K122" s="249">
        <v>2020</v>
      </c>
      <c r="L122" s="249">
        <v>2020</v>
      </c>
      <c r="M122" s="250" t="s">
        <v>11</v>
      </c>
    </row>
    <row r="123" spans="4:13" x14ac:dyDescent="0.35">
      <c r="D123" s="244" t="s">
        <v>606</v>
      </c>
      <c r="E123" s="245">
        <v>44004</v>
      </c>
      <c r="F123" s="245">
        <v>44118</v>
      </c>
      <c r="G123" s="246" t="s">
        <v>10</v>
      </c>
      <c r="H123" s="247">
        <v>5000</v>
      </c>
      <c r="I123" s="248">
        <v>5000</v>
      </c>
      <c r="J123" s="248">
        <v>1</v>
      </c>
      <c r="K123" s="249">
        <v>2020</v>
      </c>
      <c r="L123" s="249">
        <v>2020</v>
      </c>
      <c r="M123" s="250" t="s">
        <v>33</v>
      </c>
    </row>
    <row r="124" spans="4:13" x14ac:dyDescent="0.35">
      <c r="D124" s="244" t="s">
        <v>83</v>
      </c>
      <c r="E124" s="245">
        <v>44119</v>
      </c>
      <c r="F124" s="245">
        <v>44125</v>
      </c>
      <c r="G124" s="246" t="s">
        <v>10</v>
      </c>
      <c r="H124" s="247">
        <v>7000</v>
      </c>
      <c r="I124" s="248">
        <v>7000</v>
      </c>
      <c r="J124" s="248">
        <v>1</v>
      </c>
      <c r="K124" s="249">
        <v>2020</v>
      </c>
      <c r="L124" s="249">
        <v>2020</v>
      </c>
      <c r="M124" s="250" t="s">
        <v>11</v>
      </c>
    </row>
    <row r="125" spans="4:13" x14ac:dyDescent="0.35">
      <c r="D125" s="244" t="s">
        <v>84</v>
      </c>
      <c r="E125" s="245">
        <v>44118</v>
      </c>
      <c r="F125" s="245">
        <v>44123</v>
      </c>
      <c r="G125" s="246" t="s">
        <v>10</v>
      </c>
      <c r="H125" s="247">
        <v>1000</v>
      </c>
      <c r="I125" s="248">
        <v>1000</v>
      </c>
      <c r="J125" s="248">
        <v>1</v>
      </c>
      <c r="K125" s="249">
        <v>2020</v>
      </c>
      <c r="L125" s="249">
        <v>2020</v>
      </c>
      <c r="M125" s="250" t="s">
        <v>11</v>
      </c>
    </row>
    <row r="126" spans="4:13" x14ac:dyDescent="0.35">
      <c r="D126" s="244" t="s">
        <v>85</v>
      </c>
      <c r="E126" s="245">
        <v>44121</v>
      </c>
      <c r="F126" s="245">
        <v>44126</v>
      </c>
      <c r="G126" s="246" t="s">
        <v>10</v>
      </c>
      <c r="H126" s="247">
        <v>14620</v>
      </c>
      <c r="I126" s="248">
        <v>14620</v>
      </c>
      <c r="J126" s="248">
        <v>1</v>
      </c>
      <c r="K126" s="249">
        <v>2020</v>
      </c>
      <c r="L126" s="249">
        <v>2020</v>
      </c>
      <c r="M126" s="250" t="s">
        <v>11</v>
      </c>
    </row>
    <row r="127" spans="4:13" x14ac:dyDescent="0.35">
      <c r="D127" s="244" t="s">
        <v>86</v>
      </c>
      <c r="E127" s="245">
        <v>43896</v>
      </c>
      <c r="F127" s="245">
        <v>43896</v>
      </c>
      <c r="G127" s="246" t="s">
        <v>10</v>
      </c>
      <c r="H127" s="247">
        <v>278133</v>
      </c>
      <c r="I127" s="248">
        <v>278133</v>
      </c>
      <c r="J127" s="248">
        <v>1</v>
      </c>
      <c r="K127" s="249">
        <v>2020</v>
      </c>
      <c r="L127" s="249">
        <v>2020</v>
      </c>
      <c r="M127" s="250" t="s">
        <v>28</v>
      </c>
    </row>
    <row r="128" spans="4:13" x14ac:dyDescent="0.35">
      <c r="D128" s="244" t="s">
        <v>87</v>
      </c>
      <c r="E128" s="245">
        <v>44127</v>
      </c>
      <c r="F128" s="245">
        <v>44130</v>
      </c>
      <c r="G128" s="246" t="s">
        <v>10</v>
      </c>
      <c r="H128" s="247">
        <v>893000</v>
      </c>
      <c r="I128" s="248">
        <v>893000</v>
      </c>
      <c r="J128" s="248">
        <v>1</v>
      </c>
      <c r="K128" s="249">
        <v>2020</v>
      </c>
      <c r="L128" s="249">
        <v>2020</v>
      </c>
      <c r="M128" s="250" t="s">
        <v>11</v>
      </c>
    </row>
    <row r="129" spans="4:13" x14ac:dyDescent="0.35">
      <c r="D129" s="244" t="s">
        <v>88</v>
      </c>
      <c r="E129" s="245">
        <v>44115</v>
      </c>
      <c r="F129" s="245">
        <v>44121</v>
      </c>
      <c r="G129" s="246" t="s">
        <v>10</v>
      </c>
      <c r="H129" s="247">
        <v>3534</v>
      </c>
      <c r="I129" s="248">
        <v>3534</v>
      </c>
      <c r="J129" s="248">
        <v>1</v>
      </c>
      <c r="K129" s="249">
        <v>2020</v>
      </c>
      <c r="L129" s="249">
        <v>2020</v>
      </c>
      <c r="M129" s="250" t="s">
        <v>11</v>
      </c>
    </row>
    <row r="130" spans="4:13" x14ac:dyDescent="0.35">
      <c r="D130" s="244" t="s">
        <v>607</v>
      </c>
      <c r="E130" s="245">
        <v>44104</v>
      </c>
      <c r="F130" s="245">
        <v>44139</v>
      </c>
      <c r="G130" s="246" t="s">
        <v>10</v>
      </c>
      <c r="H130" s="247">
        <v>1000</v>
      </c>
      <c r="I130" s="248">
        <v>1000</v>
      </c>
      <c r="J130" s="248">
        <v>1</v>
      </c>
      <c r="K130" s="249">
        <v>2020</v>
      </c>
      <c r="L130" s="249">
        <v>2020</v>
      </c>
      <c r="M130" s="250" t="s">
        <v>35</v>
      </c>
    </row>
    <row r="131" spans="4:13" x14ac:dyDescent="0.35">
      <c r="D131" s="244" t="s">
        <v>89</v>
      </c>
      <c r="E131" s="245">
        <v>44140</v>
      </c>
      <c r="F131" s="245">
        <v>44144</v>
      </c>
      <c r="G131" s="246" t="s">
        <v>10</v>
      </c>
      <c r="H131" s="247">
        <v>49440</v>
      </c>
      <c r="I131" s="248">
        <v>49440</v>
      </c>
      <c r="J131" s="248">
        <v>1</v>
      </c>
      <c r="K131" s="249">
        <v>2020</v>
      </c>
      <c r="L131" s="249">
        <v>2020</v>
      </c>
      <c r="M131" s="250" t="s">
        <v>11</v>
      </c>
    </row>
    <row r="132" spans="4:13" x14ac:dyDescent="0.35">
      <c r="D132" s="244" t="s">
        <v>90</v>
      </c>
      <c r="E132" s="245">
        <v>44142</v>
      </c>
      <c r="F132" s="245">
        <v>44144</v>
      </c>
      <c r="G132" s="246" t="s">
        <v>10</v>
      </c>
      <c r="H132" s="247">
        <v>17400</v>
      </c>
      <c r="I132" s="248">
        <v>17400</v>
      </c>
      <c r="J132" s="248">
        <v>1</v>
      </c>
      <c r="K132" s="249">
        <v>2020</v>
      </c>
      <c r="L132" s="249">
        <v>2020</v>
      </c>
      <c r="M132" s="250" t="s">
        <v>11</v>
      </c>
    </row>
    <row r="133" spans="4:13" x14ac:dyDescent="0.35">
      <c r="D133" s="244" t="s">
        <v>608</v>
      </c>
      <c r="E133" s="245">
        <v>43910</v>
      </c>
      <c r="F133" s="245">
        <v>43910</v>
      </c>
      <c r="G133" s="246" t="s">
        <v>13</v>
      </c>
      <c r="H133" s="247">
        <v>46300</v>
      </c>
      <c r="I133" s="248">
        <v>46300</v>
      </c>
      <c r="J133" s="248">
        <v>1</v>
      </c>
      <c r="K133" s="249">
        <v>2020</v>
      </c>
      <c r="L133" s="249">
        <v>2020</v>
      </c>
      <c r="M133" s="250" t="s">
        <v>28</v>
      </c>
    </row>
    <row r="134" spans="4:13" x14ac:dyDescent="0.35">
      <c r="D134" s="244" t="s">
        <v>91</v>
      </c>
      <c r="E134" s="245">
        <v>44147</v>
      </c>
      <c r="F134" s="245">
        <v>44151</v>
      </c>
      <c r="G134" s="246" t="s">
        <v>10</v>
      </c>
      <c r="H134" s="247">
        <v>6270</v>
      </c>
      <c r="I134" s="248">
        <v>6270</v>
      </c>
      <c r="J134" s="248">
        <v>1</v>
      </c>
      <c r="K134" s="249">
        <v>2020</v>
      </c>
      <c r="L134" s="249">
        <v>2020</v>
      </c>
      <c r="M134" s="250" t="s">
        <v>11</v>
      </c>
    </row>
    <row r="135" spans="4:13" x14ac:dyDescent="0.35">
      <c r="D135" s="244" t="s">
        <v>609</v>
      </c>
      <c r="E135" s="245">
        <v>44153</v>
      </c>
      <c r="F135" s="245">
        <v>44158</v>
      </c>
      <c r="G135" s="246" t="s">
        <v>10</v>
      </c>
      <c r="H135" s="247">
        <v>7000</v>
      </c>
      <c r="I135" s="248">
        <v>7000</v>
      </c>
      <c r="J135" s="248">
        <v>1</v>
      </c>
      <c r="K135" s="249">
        <v>2020</v>
      </c>
      <c r="L135" s="249">
        <v>2020</v>
      </c>
      <c r="M135" s="250" t="s">
        <v>11</v>
      </c>
    </row>
    <row r="136" spans="4:13" x14ac:dyDescent="0.35">
      <c r="D136" s="244" t="s">
        <v>610</v>
      </c>
      <c r="E136" s="245">
        <v>44102</v>
      </c>
      <c r="F136" s="245">
        <v>44158</v>
      </c>
      <c r="G136" s="246" t="s">
        <v>10</v>
      </c>
      <c r="H136" s="247">
        <v>1000</v>
      </c>
      <c r="I136" s="248">
        <v>1000</v>
      </c>
      <c r="J136" s="248">
        <v>1</v>
      </c>
      <c r="K136" s="249">
        <v>2020</v>
      </c>
      <c r="L136" s="249">
        <v>2020</v>
      </c>
      <c r="M136" s="250" t="s">
        <v>35</v>
      </c>
    </row>
    <row r="137" spans="4:13" x14ac:dyDescent="0.35">
      <c r="D137" s="244" t="s">
        <v>92</v>
      </c>
      <c r="E137" s="245">
        <v>44153</v>
      </c>
      <c r="F137" s="245">
        <v>44158</v>
      </c>
      <c r="G137" s="246" t="s">
        <v>10</v>
      </c>
      <c r="H137" s="247">
        <v>4424</v>
      </c>
      <c r="I137" s="248">
        <v>4424</v>
      </c>
      <c r="J137" s="248">
        <v>1</v>
      </c>
      <c r="K137" s="249">
        <v>2020</v>
      </c>
      <c r="L137" s="249">
        <v>2020</v>
      </c>
      <c r="M137" s="250" t="s">
        <v>11</v>
      </c>
    </row>
    <row r="138" spans="4:13" x14ac:dyDescent="0.35">
      <c r="D138" s="244" t="s">
        <v>93</v>
      </c>
      <c r="E138" s="245">
        <v>43906</v>
      </c>
      <c r="F138" s="245">
        <v>43906</v>
      </c>
      <c r="G138" s="246" t="s">
        <v>13</v>
      </c>
      <c r="H138" s="247">
        <v>751798</v>
      </c>
      <c r="I138" s="248">
        <v>751798</v>
      </c>
      <c r="J138" s="248">
        <v>1</v>
      </c>
      <c r="K138" s="249">
        <v>2020</v>
      </c>
      <c r="L138" s="249">
        <v>2020</v>
      </c>
      <c r="M138" s="250" t="s">
        <v>28</v>
      </c>
    </row>
    <row r="139" spans="4:13" x14ac:dyDescent="0.35">
      <c r="D139" s="244" t="s">
        <v>611</v>
      </c>
      <c r="E139" s="245">
        <v>44171</v>
      </c>
      <c r="F139" s="245">
        <v>44171</v>
      </c>
      <c r="G139" s="246" t="s">
        <v>10</v>
      </c>
      <c r="H139" s="247">
        <v>15000</v>
      </c>
      <c r="I139" s="248">
        <v>15000</v>
      </c>
      <c r="J139" s="248">
        <v>1</v>
      </c>
      <c r="K139" s="249">
        <v>2020</v>
      </c>
      <c r="L139" s="249">
        <v>2020</v>
      </c>
      <c r="M139" s="250" t="s">
        <v>11</v>
      </c>
    </row>
    <row r="140" spans="4:13" x14ac:dyDescent="0.35">
      <c r="D140" s="244" t="s">
        <v>612</v>
      </c>
      <c r="E140" s="245">
        <v>43860</v>
      </c>
      <c r="F140" s="245">
        <v>44106</v>
      </c>
      <c r="G140" s="246" t="s">
        <v>10</v>
      </c>
      <c r="H140" s="247">
        <v>15000</v>
      </c>
      <c r="I140" s="248">
        <v>15000</v>
      </c>
      <c r="J140" s="248">
        <v>1</v>
      </c>
      <c r="K140" s="249">
        <v>2020</v>
      </c>
      <c r="L140" s="249">
        <v>2020</v>
      </c>
      <c r="M140" s="250" t="s">
        <v>28</v>
      </c>
    </row>
    <row r="141" spans="4:13" x14ac:dyDescent="0.35">
      <c r="D141" s="244" t="s">
        <v>94</v>
      </c>
      <c r="E141" s="245">
        <v>44162</v>
      </c>
      <c r="F141" s="245">
        <v>44176</v>
      </c>
      <c r="G141" s="246" t="s">
        <v>10</v>
      </c>
      <c r="H141" s="247">
        <v>70</v>
      </c>
      <c r="I141" s="248">
        <v>70</v>
      </c>
      <c r="J141" s="248">
        <v>1</v>
      </c>
      <c r="K141" s="249">
        <v>2020</v>
      </c>
      <c r="L141" s="249">
        <v>2020</v>
      </c>
      <c r="M141" s="250" t="s">
        <v>11</v>
      </c>
    </row>
    <row r="142" spans="4:13" x14ac:dyDescent="0.35">
      <c r="D142" s="244" t="s">
        <v>613</v>
      </c>
      <c r="E142" s="245">
        <v>44175</v>
      </c>
      <c r="F142" s="245">
        <v>44180</v>
      </c>
      <c r="G142" s="246" t="s">
        <v>10</v>
      </c>
      <c r="H142" s="247">
        <v>200000</v>
      </c>
      <c r="I142" s="248">
        <v>200000</v>
      </c>
      <c r="J142" s="248">
        <v>1</v>
      </c>
      <c r="K142" s="249">
        <v>2020</v>
      </c>
      <c r="L142" s="249">
        <v>2020</v>
      </c>
      <c r="M142" s="250" t="s">
        <v>11</v>
      </c>
    </row>
    <row r="143" spans="4:13" x14ac:dyDescent="0.35">
      <c r="D143" s="244" t="s">
        <v>614</v>
      </c>
      <c r="E143" s="245">
        <v>43910</v>
      </c>
      <c r="F143" s="245">
        <v>43910</v>
      </c>
      <c r="G143" s="246" t="s">
        <v>13</v>
      </c>
      <c r="H143" s="247">
        <v>20</v>
      </c>
      <c r="I143" s="248">
        <v>20</v>
      </c>
      <c r="J143" s="248">
        <v>1</v>
      </c>
      <c r="K143" s="249">
        <v>2020</v>
      </c>
      <c r="L143" s="249">
        <v>2020</v>
      </c>
      <c r="M143" s="250" t="s">
        <v>28</v>
      </c>
    </row>
    <row r="144" spans="4:13" x14ac:dyDescent="0.35">
      <c r="D144" s="244" t="s">
        <v>95</v>
      </c>
      <c r="E144" s="245">
        <v>44185</v>
      </c>
      <c r="F144" s="245">
        <v>44186</v>
      </c>
      <c r="G144" s="246" t="s">
        <v>10</v>
      </c>
      <c r="H144" s="247">
        <v>3740</v>
      </c>
      <c r="I144" s="248">
        <v>3740</v>
      </c>
      <c r="J144" s="248">
        <v>1</v>
      </c>
      <c r="K144" s="249">
        <v>2020</v>
      </c>
      <c r="L144" s="249">
        <v>2020</v>
      </c>
      <c r="M144" s="250" t="s">
        <v>11</v>
      </c>
    </row>
    <row r="145" spans="4:13" x14ac:dyDescent="0.35">
      <c r="D145" s="244" t="s">
        <v>96</v>
      </c>
      <c r="E145" s="245">
        <v>44179</v>
      </c>
      <c r="F145" s="245">
        <v>44180</v>
      </c>
      <c r="G145" s="246" t="s">
        <v>10</v>
      </c>
      <c r="H145" s="247">
        <v>644</v>
      </c>
      <c r="I145" s="248">
        <v>644</v>
      </c>
      <c r="J145" s="248">
        <v>1</v>
      </c>
      <c r="K145" s="249">
        <v>2020</v>
      </c>
      <c r="L145" s="249">
        <v>2020</v>
      </c>
      <c r="M145" s="250" t="s">
        <v>11</v>
      </c>
    </row>
    <row r="146" spans="4:13" x14ac:dyDescent="0.35">
      <c r="D146" s="244" t="s">
        <v>97</v>
      </c>
      <c r="E146" s="245">
        <v>44187</v>
      </c>
      <c r="F146" s="245">
        <v>44188</v>
      </c>
      <c r="G146" s="246" t="s">
        <v>10</v>
      </c>
      <c r="H146" s="247">
        <v>49840</v>
      </c>
      <c r="I146" s="248">
        <v>49840</v>
      </c>
      <c r="J146" s="248">
        <v>1</v>
      </c>
      <c r="K146" s="249">
        <v>2020</v>
      </c>
      <c r="L146" s="249">
        <v>2020</v>
      </c>
      <c r="M146" s="250" t="s">
        <v>11</v>
      </c>
    </row>
    <row r="147" spans="4:13" x14ac:dyDescent="0.35">
      <c r="D147" s="244" t="s">
        <v>98</v>
      </c>
      <c r="E147" s="245">
        <v>44188</v>
      </c>
      <c r="F147" s="245">
        <v>44189</v>
      </c>
      <c r="G147" s="246" t="s">
        <v>10</v>
      </c>
      <c r="H147" s="247">
        <v>100</v>
      </c>
      <c r="I147" s="248">
        <v>100</v>
      </c>
      <c r="J147" s="248">
        <v>1</v>
      </c>
      <c r="K147" s="249">
        <v>2020</v>
      </c>
      <c r="L147" s="249">
        <v>2020</v>
      </c>
      <c r="M147" s="250" t="s">
        <v>11</v>
      </c>
    </row>
    <row r="148" spans="4:13" x14ac:dyDescent="0.35">
      <c r="D148" s="244" t="s">
        <v>99</v>
      </c>
      <c r="E148" s="245">
        <v>44186</v>
      </c>
      <c r="F148" s="245">
        <v>44186</v>
      </c>
      <c r="G148" s="246" t="s">
        <v>10</v>
      </c>
      <c r="H148" s="247">
        <v>47500</v>
      </c>
      <c r="I148" s="248">
        <v>47500</v>
      </c>
      <c r="J148" s="248">
        <v>1</v>
      </c>
      <c r="K148" s="249">
        <v>2020</v>
      </c>
      <c r="L148" s="249">
        <v>2020</v>
      </c>
      <c r="M148" s="250" t="s">
        <v>11</v>
      </c>
    </row>
    <row r="149" spans="4:13" x14ac:dyDescent="0.35">
      <c r="D149" s="244" t="s">
        <v>615</v>
      </c>
      <c r="E149" s="245">
        <v>44189</v>
      </c>
      <c r="F149" s="245">
        <v>44195</v>
      </c>
      <c r="G149" s="246" t="s">
        <v>10</v>
      </c>
      <c r="H149" s="247">
        <v>2220</v>
      </c>
      <c r="I149" s="248">
        <v>2220</v>
      </c>
      <c r="J149" s="248">
        <v>1</v>
      </c>
      <c r="K149" s="249">
        <v>2020</v>
      </c>
      <c r="L149" s="249">
        <v>2020</v>
      </c>
      <c r="M149" s="250" t="s">
        <v>11</v>
      </c>
    </row>
    <row r="150" spans="4:13" x14ac:dyDescent="0.35">
      <c r="D150" s="244" t="s">
        <v>100</v>
      </c>
      <c r="E150" s="245">
        <v>44194</v>
      </c>
      <c r="F150" s="245">
        <v>44196</v>
      </c>
      <c r="G150" s="246" t="s">
        <v>10</v>
      </c>
      <c r="H150" s="247">
        <v>13392</v>
      </c>
      <c r="I150" s="248">
        <v>13392</v>
      </c>
      <c r="J150" s="248">
        <v>1</v>
      </c>
      <c r="K150" s="249">
        <v>2020</v>
      </c>
      <c r="L150" s="249">
        <v>2020</v>
      </c>
      <c r="M150" s="250" t="s">
        <v>11</v>
      </c>
    </row>
    <row r="151" spans="4:13" x14ac:dyDescent="0.35">
      <c r="D151" s="244" t="s">
        <v>4115</v>
      </c>
      <c r="E151" s="245">
        <v>43575</v>
      </c>
      <c r="F151" s="245">
        <v>43584</v>
      </c>
      <c r="G151" s="246" t="s">
        <v>10</v>
      </c>
      <c r="H151" s="247">
        <v>50000</v>
      </c>
      <c r="I151" s="248">
        <v>50000</v>
      </c>
      <c r="J151" s="248">
        <v>1</v>
      </c>
      <c r="K151" s="249">
        <v>2019</v>
      </c>
      <c r="L151" s="249">
        <v>2019</v>
      </c>
      <c r="M151" s="250" t="s">
        <v>51</v>
      </c>
    </row>
    <row r="152" spans="4:13" x14ac:dyDescent="0.35">
      <c r="D152" s="244" t="s">
        <v>617</v>
      </c>
      <c r="E152" s="245">
        <v>43938</v>
      </c>
      <c r="F152" s="245">
        <v>43941</v>
      </c>
      <c r="G152" s="246" t="s">
        <v>10</v>
      </c>
      <c r="H152" s="247">
        <v>1000</v>
      </c>
      <c r="I152" s="248">
        <v>1000</v>
      </c>
      <c r="J152" s="248">
        <v>1</v>
      </c>
      <c r="K152" s="249">
        <v>2020</v>
      </c>
      <c r="L152" s="249">
        <v>2020</v>
      </c>
      <c r="M152" s="250" t="s">
        <v>33</v>
      </c>
    </row>
    <row r="153" spans="4:13" x14ac:dyDescent="0.35">
      <c r="D153" s="244" t="s">
        <v>101</v>
      </c>
      <c r="E153" s="245">
        <v>44076</v>
      </c>
      <c r="F153" s="245">
        <v>44087</v>
      </c>
      <c r="G153" s="246" t="s">
        <v>10</v>
      </c>
      <c r="H153" s="247">
        <v>49421</v>
      </c>
      <c r="I153" s="248">
        <v>640</v>
      </c>
      <c r="J153" s="248">
        <v>1</v>
      </c>
      <c r="K153" s="249">
        <v>2020</v>
      </c>
      <c r="L153" s="249">
        <v>2020</v>
      </c>
      <c r="M153" s="250" t="s">
        <v>35</v>
      </c>
    </row>
    <row r="154" spans="4:13" x14ac:dyDescent="0.35">
      <c r="D154" s="244" t="s">
        <v>102</v>
      </c>
      <c r="E154" s="245">
        <v>44082</v>
      </c>
      <c r="F154" s="245">
        <v>44102</v>
      </c>
      <c r="G154" s="246" t="s">
        <v>10</v>
      </c>
      <c r="H154" s="247">
        <v>1000</v>
      </c>
      <c r="I154" s="248">
        <v>1000</v>
      </c>
      <c r="J154" s="248">
        <v>1</v>
      </c>
      <c r="K154" s="249">
        <v>2020</v>
      </c>
      <c r="L154" s="249">
        <v>2020</v>
      </c>
      <c r="M154" s="250" t="s">
        <v>35</v>
      </c>
    </row>
    <row r="155" spans="4:13" x14ac:dyDescent="0.35">
      <c r="D155" s="244" t="s">
        <v>103</v>
      </c>
      <c r="E155" s="245">
        <v>44108</v>
      </c>
      <c r="F155" s="245">
        <v>44111</v>
      </c>
      <c r="G155" s="246" t="s">
        <v>10</v>
      </c>
      <c r="H155" s="247">
        <v>0</v>
      </c>
      <c r="I155" s="248">
        <v>-23730</v>
      </c>
      <c r="J155" s="248">
        <v>1</v>
      </c>
      <c r="K155" s="249">
        <v>2020</v>
      </c>
      <c r="L155" s="249">
        <v>2020</v>
      </c>
      <c r="M155" s="250" t="s">
        <v>11</v>
      </c>
    </row>
    <row r="156" spans="4:13" x14ac:dyDescent="0.35">
      <c r="D156" s="244" t="s">
        <v>104</v>
      </c>
      <c r="E156" s="245">
        <v>44140</v>
      </c>
      <c r="F156" s="245">
        <v>44146</v>
      </c>
      <c r="G156" s="246" t="s">
        <v>10</v>
      </c>
      <c r="H156" s="247">
        <v>143260</v>
      </c>
      <c r="I156" s="248">
        <v>143260</v>
      </c>
      <c r="J156" s="248">
        <v>1</v>
      </c>
      <c r="K156" s="249">
        <v>2020</v>
      </c>
      <c r="L156" s="249">
        <v>2020</v>
      </c>
      <c r="M156" s="250" t="s">
        <v>11</v>
      </c>
    </row>
    <row r="157" spans="4:13" x14ac:dyDescent="0.35">
      <c r="D157" s="244" t="s">
        <v>105</v>
      </c>
      <c r="E157" s="245">
        <v>44152</v>
      </c>
      <c r="F157" s="245">
        <v>44155</v>
      </c>
      <c r="G157" s="246" t="s">
        <v>10</v>
      </c>
      <c r="H157" s="247">
        <v>700</v>
      </c>
      <c r="I157" s="248">
        <v>700</v>
      </c>
      <c r="J157" s="248">
        <v>1</v>
      </c>
      <c r="K157" s="249">
        <v>2020</v>
      </c>
      <c r="L157" s="249">
        <v>2020</v>
      </c>
      <c r="M157" s="250" t="s">
        <v>11</v>
      </c>
    </row>
    <row r="158" spans="4:13" x14ac:dyDescent="0.35">
      <c r="D158" s="244" t="s">
        <v>619</v>
      </c>
      <c r="E158" s="245">
        <v>43912</v>
      </c>
      <c r="F158" s="245">
        <v>43912</v>
      </c>
      <c r="G158" s="246" t="s">
        <v>13</v>
      </c>
      <c r="H158" s="247">
        <v>40</v>
      </c>
      <c r="I158" s="248">
        <v>40</v>
      </c>
      <c r="J158" s="248">
        <v>1</v>
      </c>
      <c r="K158" s="249">
        <v>2020</v>
      </c>
      <c r="L158" s="249">
        <v>2020</v>
      </c>
      <c r="M158" s="250" t="s">
        <v>28</v>
      </c>
    </row>
    <row r="159" spans="4:13" x14ac:dyDescent="0.35">
      <c r="D159" s="244" t="s">
        <v>106</v>
      </c>
      <c r="E159" s="245">
        <v>44177</v>
      </c>
      <c r="F159" s="245">
        <v>44201</v>
      </c>
      <c r="G159" s="246" t="s">
        <v>10</v>
      </c>
      <c r="H159" s="247">
        <v>70957</v>
      </c>
      <c r="I159" s="248">
        <v>70957</v>
      </c>
      <c r="J159" s="248">
        <v>1</v>
      </c>
      <c r="K159" s="249">
        <v>2020</v>
      </c>
      <c r="L159" s="249">
        <v>2021</v>
      </c>
      <c r="M159" s="250" t="s">
        <v>11</v>
      </c>
    </row>
    <row r="160" spans="4:13" x14ac:dyDescent="0.35">
      <c r="D160" s="244" t="s">
        <v>107</v>
      </c>
      <c r="E160" s="245">
        <v>44190</v>
      </c>
      <c r="F160" s="245">
        <v>44202</v>
      </c>
      <c r="G160" s="246" t="s">
        <v>10</v>
      </c>
      <c r="H160" s="247">
        <v>15000</v>
      </c>
      <c r="I160" s="248">
        <v>15000</v>
      </c>
      <c r="J160" s="248">
        <v>1</v>
      </c>
      <c r="K160" s="249">
        <v>2020</v>
      </c>
      <c r="L160" s="249">
        <v>2021</v>
      </c>
      <c r="M160" s="250" t="s">
        <v>11</v>
      </c>
    </row>
    <row r="161" spans="4:13" x14ac:dyDescent="0.35">
      <c r="D161" s="244" t="s">
        <v>108</v>
      </c>
      <c r="E161" s="245">
        <v>43840</v>
      </c>
      <c r="F161" s="245">
        <v>43844</v>
      </c>
      <c r="G161" s="246" t="s">
        <v>10</v>
      </c>
      <c r="H161" s="247">
        <v>1230776</v>
      </c>
      <c r="I161" s="248">
        <v>847636.47100000002</v>
      </c>
      <c r="J161" s="248">
        <v>1</v>
      </c>
      <c r="K161" s="249">
        <v>2020</v>
      </c>
      <c r="L161" s="249">
        <v>2020</v>
      </c>
      <c r="M161" s="250" t="s">
        <v>28</v>
      </c>
    </row>
    <row r="162" spans="4:13" x14ac:dyDescent="0.35">
      <c r="D162" s="244" t="s">
        <v>620</v>
      </c>
      <c r="E162" s="245">
        <v>43846</v>
      </c>
      <c r="F162" s="245">
        <v>43848</v>
      </c>
      <c r="G162" s="246" t="s">
        <v>10</v>
      </c>
      <c r="H162" s="247">
        <v>12000</v>
      </c>
      <c r="I162" s="248">
        <v>12000</v>
      </c>
      <c r="J162" s="248">
        <v>1</v>
      </c>
      <c r="K162" s="249">
        <v>2020</v>
      </c>
      <c r="L162" s="249">
        <v>2020</v>
      </c>
      <c r="M162" s="250" t="s">
        <v>28</v>
      </c>
    </row>
    <row r="163" spans="4:13" x14ac:dyDescent="0.35">
      <c r="D163" s="244" t="s">
        <v>621</v>
      </c>
      <c r="E163" s="245">
        <v>43873</v>
      </c>
      <c r="F163" s="245">
        <v>43887</v>
      </c>
      <c r="G163" s="246" t="s">
        <v>10</v>
      </c>
      <c r="H163" s="247">
        <v>10500</v>
      </c>
      <c r="I163" s="248">
        <v>10500</v>
      </c>
      <c r="J163" s="248">
        <v>1</v>
      </c>
      <c r="K163" s="249">
        <v>2020</v>
      </c>
      <c r="L163" s="249">
        <v>2020</v>
      </c>
      <c r="M163" s="250" t="s">
        <v>28</v>
      </c>
    </row>
    <row r="164" spans="4:13" x14ac:dyDescent="0.35">
      <c r="D164" s="244" t="s">
        <v>623</v>
      </c>
      <c r="E164" s="245">
        <v>43949</v>
      </c>
      <c r="F164" s="245">
        <v>43949</v>
      </c>
      <c r="G164" s="246" t="s">
        <v>10</v>
      </c>
      <c r="H164" s="247">
        <v>215333.50880000001</v>
      </c>
      <c r="I164" s="248">
        <v>215333.50880000001</v>
      </c>
      <c r="J164" s="248">
        <v>1</v>
      </c>
      <c r="K164" s="249">
        <v>2020</v>
      </c>
      <c r="L164" s="249">
        <v>2020</v>
      </c>
      <c r="M164" s="250" t="s">
        <v>33</v>
      </c>
    </row>
    <row r="165" spans="4:13" x14ac:dyDescent="0.35">
      <c r="D165" s="244" t="s">
        <v>624</v>
      </c>
      <c r="E165" s="245">
        <v>43915</v>
      </c>
      <c r="F165" s="245">
        <v>43915</v>
      </c>
      <c r="G165" s="246" t="s">
        <v>10</v>
      </c>
      <c r="H165" s="247">
        <v>100</v>
      </c>
      <c r="I165" s="248">
        <v>100</v>
      </c>
      <c r="J165" s="248">
        <v>1</v>
      </c>
      <c r="K165" s="249">
        <v>2020</v>
      </c>
      <c r="L165" s="249">
        <v>2020</v>
      </c>
      <c r="M165" s="250" t="s">
        <v>28</v>
      </c>
    </row>
    <row r="166" spans="4:13" x14ac:dyDescent="0.35">
      <c r="D166" s="244" t="s">
        <v>625</v>
      </c>
      <c r="E166" s="245">
        <v>43925</v>
      </c>
      <c r="F166" s="245">
        <v>44040</v>
      </c>
      <c r="G166" s="246" t="s">
        <v>10</v>
      </c>
      <c r="H166" s="247">
        <v>360847.05900000001</v>
      </c>
      <c r="I166" s="248">
        <v>360847.05900000001</v>
      </c>
      <c r="J166" s="248">
        <v>1</v>
      </c>
      <c r="K166" s="249">
        <v>2020</v>
      </c>
      <c r="L166" s="249">
        <v>2020</v>
      </c>
      <c r="M166" s="250" t="s">
        <v>33</v>
      </c>
    </row>
    <row r="167" spans="4:13" x14ac:dyDescent="0.35">
      <c r="D167" s="244" t="s">
        <v>109</v>
      </c>
      <c r="E167" s="245">
        <v>44072</v>
      </c>
      <c r="F167" s="245">
        <v>44081</v>
      </c>
      <c r="G167" s="246" t="s">
        <v>10</v>
      </c>
      <c r="H167" s="247">
        <v>39968</v>
      </c>
      <c r="I167" s="248">
        <v>39968</v>
      </c>
      <c r="J167" s="248">
        <v>1</v>
      </c>
      <c r="K167" s="249">
        <v>2020</v>
      </c>
      <c r="L167" s="249">
        <v>2020</v>
      </c>
      <c r="M167" s="250" t="s">
        <v>35</v>
      </c>
    </row>
    <row r="168" spans="4:13" x14ac:dyDescent="0.35">
      <c r="D168" s="244" t="s">
        <v>626</v>
      </c>
      <c r="E168" s="245">
        <v>44087</v>
      </c>
      <c r="F168" s="245">
        <v>44089</v>
      </c>
      <c r="G168" s="246" t="s">
        <v>10</v>
      </c>
      <c r="H168" s="247">
        <v>1000</v>
      </c>
      <c r="I168" s="248">
        <v>1000</v>
      </c>
      <c r="J168" s="248">
        <v>1</v>
      </c>
      <c r="K168" s="249">
        <v>2020</v>
      </c>
      <c r="L168" s="249">
        <v>2020</v>
      </c>
      <c r="M168" s="250" t="s">
        <v>35</v>
      </c>
    </row>
    <row r="169" spans="4:13" x14ac:dyDescent="0.35">
      <c r="D169" s="244" t="s">
        <v>627</v>
      </c>
      <c r="E169" s="245">
        <v>44117</v>
      </c>
      <c r="F169" s="245">
        <v>44125</v>
      </c>
      <c r="G169" s="246" t="s">
        <v>10</v>
      </c>
      <c r="H169" s="247">
        <v>20218</v>
      </c>
      <c r="I169" s="248">
        <v>20218</v>
      </c>
      <c r="J169" s="248">
        <v>1</v>
      </c>
      <c r="K169" s="249">
        <v>2020</v>
      </c>
      <c r="L169" s="249">
        <v>2020</v>
      </c>
      <c r="M169" s="250" t="s">
        <v>11</v>
      </c>
    </row>
    <row r="170" spans="4:13" x14ac:dyDescent="0.35">
      <c r="D170" s="244" t="s">
        <v>628</v>
      </c>
      <c r="E170" s="245">
        <v>44152</v>
      </c>
      <c r="F170" s="245">
        <v>44152</v>
      </c>
      <c r="G170" s="246" t="s">
        <v>10</v>
      </c>
      <c r="H170" s="247">
        <v>120000</v>
      </c>
      <c r="I170" s="248">
        <v>120000</v>
      </c>
      <c r="J170" s="248">
        <v>1</v>
      </c>
      <c r="K170" s="249">
        <v>2020</v>
      </c>
      <c r="L170" s="249">
        <v>2020</v>
      </c>
      <c r="M170" s="250" t="s">
        <v>11</v>
      </c>
    </row>
    <row r="171" spans="4:13" x14ac:dyDescent="0.35">
      <c r="D171" s="244" t="s">
        <v>629</v>
      </c>
      <c r="E171" s="245">
        <v>44163</v>
      </c>
      <c r="F171" s="245">
        <v>44168</v>
      </c>
      <c r="G171" s="246" t="s">
        <v>10</v>
      </c>
      <c r="H171" s="247">
        <v>9082</v>
      </c>
      <c r="I171" s="248">
        <v>9082</v>
      </c>
      <c r="J171" s="248">
        <v>1</v>
      </c>
      <c r="K171" s="249">
        <v>2020</v>
      </c>
      <c r="L171" s="249">
        <v>2020</v>
      </c>
      <c r="M171" s="250" t="s">
        <v>11</v>
      </c>
    </row>
    <row r="172" spans="4:13" x14ac:dyDescent="0.35">
      <c r="D172" s="244" t="s">
        <v>632</v>
      </c>
      <c r="E172" s="245">
        <v>43911</v>
      </c>
      <c r="F172" s="245">
        <v>43911</v>
      </c>
      <c r="G172" s="246" t="s">
        <v>13</v>
      </c>
      <c r="H172" s="247">
        <v>57330</v>
      </c>
      <c r="I172" s="248">
        <v>57330</v>
      </c>
      <c r="J172" s="248">
        <v>1</v>
      </c>
      <c r="K172" s="249">
        <v>2020</v>
      </c>
      <c r="L172" s="249">
        <v>2020</v>
      </c>
      <c r="M172" s="250" t="s">
        <v>28</v>
      </c>
    </row>
    <row r="173" spans="4:13" x14ac:dyDescent="0.35">
      <c r="D173" s="244" t="s">
        <v>110</v>
      </c>
      <c r="E173" s="245">
        <v>43916</v>
      </c>
      <c r="F173" s="245">
        <v>43971</v>
      </c>
      <c r="G173" s="246" t="s">
        <v>13</v>
      </c>
      <c r="H173" s="247">
        <v>12312</v>
      </c>
      <c r="I173" s="248">
        <v>12312</v>
      </c>
      <c r="J173" s="248">
        <v>1</v>
      </c>
      <c r="K173" s="249">
        <v>2020</v>
      </c>
      <c r="L173" s="249">
        <v>2020</v>
      </c>
      <c r="M173" s="250" t="s">
        <v>28</v>
      </c>
    </row>
    <row r="174" spans="4:13" x14ac:dyDescent="0.35">
      <c r="D174" s="244" t="s">
        <v>111</v>
      </c>
      <c r="E174" s="245">
        <v>44054</v>
      </c>
      <c r="F174" s="245">
        <v>44055</v>
      </c>
      <c r="G174" s="246" t="s">
        <v>13</v>
      </c>
      <c r="H174" s="247">
        <v>730</v>
      </c>
      <c r="I174" s="248">
        <v>730</v>
      </c>
      <c r="J174" s="248">
        <v>1</v>
      </c>
      <c r="K174" s="249">
        <v>2020</v>
      </c>
      <c r="L174" s="249">
        <v>2020</v>
      </c>
      <c r="M174" s="250" t="s">
        <v>35</v>
      </c>
    </row>
    <row r="175" spans="4:13" x14ac:dyDescent="0.35">
      <c r="D175" s="244" t="s">
        <v>3869</v>
      </c>
      <c r="E175" s="245">
        <v>44080</v>
      </c>
      <c r="F175" s="245">
        <v>44080</v>
      </c>
      <c r="G175" s="246" t="s">
        <v>13</v>
      </c>
      <c r="H175" s="247">
        <v>2050</v>
      </c>
      <c r="I175" s="248">
        <v>2050</v>
      </c>
      <c r="J175" s="248">
        <v>1</v>
      </c>
      <c r="K175" s="249">
        <v>2020</v>
      </c>
      <c r="L175" s="249">
        <v>2020</v>
      </c>
      <c r="M175" s="250" t="s">
        <v>35</v>
      </c>
    </row>
    <row r="176" spans="4:13" x14ac:dyDescent="0.35">
      <c r="D176" s="244" t="s">
        <v>112</v>
      </c>
      <c r="E176" s="245">
        <v>44072</v>
      </c>
      <c r="F176" s="245">
        <v>44074</v>
      </c>
      <c r="G176" s="246" t="s">
        <v>13</v>
      </c>
      <c r="H176" s="247">
        <v>28630</v>
      </c>
      <c r="I176" s="248">
        <v>28630</v>
      </c>
      <c r="J176" s="248">
        <v>1</v>
      </c>
      <c r="K176" s="249">
        <v>2020</v>
      </c>
      <c r="L176" s="249">
        <v>2020</v>
      </c>
      <c r="M176" s="250" t="s">
        <v>35</v>
      </c>
    </row>
    <row r="177" spans="4:13" x14ac:dyDescent="0.35">
      <c r="D177" s="244" t="s">
        <v>113</v>
      </c>
      <c r="E177" s="245">
        <v>44111</v>
      </c>
      <c r="F177" s="245">
        <v>44112</v>
      </c>
      <c r="G177" s="246" t="s">
        <v>13</v>
      </c>
      <c r="H177" s="247">
        <v>15800</v>
      </c>
      <c r="I177" s="248">
        <v>15800</v>
      </c>
      <c r="J177" s="248">
        <v>1</v>
      </c>
      <c r="K177" s="249">
        <v>2020</v>
      </c>
      <c r="L177" s="249">
        <v>2020</v>
      </c>
      <c r="M177" s="250" t="s">
        <v>11</v>
      </c>
    </row>
    <row r="178" spans="4:13" x14ac:dyDescent="0.35">
      <c r="D178" s="244" t="s">
        <v>633</v>
      </c>
      <c r="E178" s="245">
        <v>44130</v>
      </c>
      <c r="F178" s="245">
        <v>44132</v>
      </c>
      <c r="G178" s="246" t="s">
        <v>13</v>
      </c>
      <c r="H178" s="247">
        <v>5000</v>
      </c>
      <c r="I178" s="248">
        <v>5000</v>
      </c>
      <c r="J178" s="248">
        <v>1</v>
      </c>
      <c r="K178" s="249">
        <v>2020</v>
      </c>
      <c r="L178" s="249">
        <v>2020</v>
      </c>
      <c r="M178" s="250" t="s">
        <v>11</v>
      </c>
    </row>
    <row r="179" spans="4:13" x14ac:dyDescent="0.35">
      <c r="D179" s="244" t="s">
        <v>114</v>
      </c>
      <c r="E179" s="245">
        <v>43917</v>
      </c>
      <c r="F179" s="245">
        <v>43917</v>
      </c>
      <c r="G179" s="246" t="s">
        <v>10</v>
      </c>
      <c r="H179" s="247">
        <v>30</v>
      </c>
      <c r="I179" s="248">
        <v>30</v>
      </c>
      <c r="J179" s="248">
        <v>1</v>
      </c>
      <c r="K179" s="249">
        <v>2020</v>
      </c>
      <c r="L179" s="249">
        <v>2020</v>
      </c>
      <c r="M179" s="250" t="s">
        <v>28</v>
      </c>
    </row>
    <row r="180" spans="4:13" x14ac:dyDescent="0.35">
      <c r="D180" s="244" t="s">
        <v>115</v>
      </c>
      <c r="E180" s="245">
        <v>44142</v>
      </c>
      <c r="F180" s="245">
        <v>44144</v>
      </c>
      <c r="G180" s="246" t="s">
        <v>13</v>
      </c>
      <c r="H180" s="247">
        <v>9910</v>
      </c>
      <c r="I180" s="248">
        <v>9910</v>
      </c>
      <c r="J180" s="248">
        <v>1</v>
      </c>
      <c r="K180" s="249">
        <v>2020</v>
      </c>
      <c r="L180" s="249">
        <v>2020</v>
      </c>
      <c r="M180" s="250" t="s">
        <v>11</v>
      </c>
    </row>
    <row r="181" spans="4:13" x14ac:dyDescent="0.35">
      <c r="D181" s="244" t="s">
        <v>116</v>
      </c>
      <c r="E181" s="245">
        <v>44145</v>
      </c>
      <c r="F181" s="245">
        <v>44151</v>
      </c>
      <c r="G181" s="246" t="s">
        <v>13</v>
      </c>
      <c r="H181" s="247">
        <v>506</v>
      </c>
      <c r="I181" s="248">
        <v>506</v>
      </c>
      <c r="J181" s="248">
        <v>1</v>
      </c>
      <c r="K181" s="249">
        <v>2020</v>
      </c>
      <c r="L181" s="249">
        <v>2020</v>
      </c>
      <c r="M181" s="250" t="s">
        <v>11</v>
      </c>
    </row>
    <row r="182" spans="4:13" x14ac:dyDescent="0.35">
      <c r="D182" s="244" t="s">
        <v>117</v>
      </c>
      <c r="E182" s="245">
        <v>44154</v>
      </c>
      <c r="F182" s="245">
        <v>44155</v>
      </c>
      <c r="G182" s="246" t="s">
        <v>13</v>
      </c>
      <c r="H182" s="247">
        <v>1510</v>
      </c>
      <c r="I182" s="248">
        <v>1510</v>
      </c>
      <c r="J182" s="248">
        <v>1</v>
      </c>
      <c r="K182" s="249">
        <v>2020</v>
      </c>
      <c r="L182" s="249">
        <v>2020</v>
      </c>
      <c r="M182" s="250" t="s">
        <v>11</v>
      </c>
    </row>
    <row r="183" spans="4:13" x14ac:dyDescent="0.35">
      <c r="D183" s="244" t="s">
        <v>118</v>
      </c>
      <c r="E183" s="245">
        <v>44160</v>
      </c>
      <c r="F183" s="245">
        <v>44165</v>
      </c>
      <c r="G183" s="246" t="s">
        <v>13</v>
      </c>
      <c r="H183" s="247">
        <v>36</v>
      </c>
      <c r="I183" s="248">
        <v>36</v>
      </c>
      <c r="J183" s="248">
        <v>1</v>
      </c>
      <c r="K183" s="249">
        <v>2020</v>
      </c>
      <c r="L183" s="249">
        <v>2020</v>
      </c>
      <c r="M183" s="250" t="s">
        <v>11</v>
      </c>
    </row>
    <row r="184" spans="4:13" x14ac:dyDescent="0.35">
      <c r="D184" s="244" t="s">
        <v>634</v>
      </c>
      <c r="E184" s="245">
        <v>44157</v>
      </c>
      <c r="F184" s="245">
        <v>44172</v>
      </c>
      <c r="G184" s="246" t="s">
        <v>13</v>
      </c>
      <c r="H184" s="247">
        <v>15000</v>
      </c>
      <c r="I184" s="248">
        <v>15000</v>
      </c>
      <c r="J184" s="248">
        <v>1</v>
      </c>
      <c r="K184" s="249">
        <v>2020</v>
      </c>
      <c r="L184" s="249">
        <v>2020</v>
      </c>
      <c r="M184" s="250" t="s">
        <v>11</v>
      </c>
    </row>
    <row r="185" spans="4:13" x14ac:dyDescent="0.35">
      <c r="D185" s="244" t="s">
        <v>636</v>
      </c>
      <c r="E185" s="245">
        <v>43681</v>
      </c>
      <c r="F185" s="245">
        <v>43682</v>
      </c>
      <c r="G185" s="246" t="s">
        <v>13</v>
      </c>
      <c r="H185" s="247">
        <v>7100</v>
      </c>
      <c r="I185" s="248">
        <v>7100</v>
      </c>
      <c r="J185" s="248">
        <v>1</v>
      </c>
      <c r="K185" s="249">
        <v>2019</v>
      </c>
      <c r="L185" s="249">
        <v>2019</v>
      </c>
      <c r="M185" s="250" t="s">
        <v>140</v>
      </c>
    </row>
    <row r="186" spans="4:13" x14ac:dyDescent="0.35">
      <c r="D186" s="244" t="s">
        <v>637</v>
      </c>
      <c r="E186" s="245">
        <v>43909</v>
      </c>
      <c r="F186" s="245">
        <v>43909</v>
      </c>
      <c r="G186" s="246" t="s">
        <v>13</v>
      </c>
      <c r="H186" s="247">
        <v>60</v>
      </c>
      <c r="I186" s="248">
        <v>60</v>
      </c>
      <c r="J186" s="248">
        <v>1</v>
      </c>
      <c r="K186" s="249">
        <v>2020</v>
      </c>
      <c r="L186" s="249">
        <v>2020</v>
      </c>
      <c r="M186" s="250" t="s">
        <v>28</v>
      </c>
    </row>
    <row r="187" spans="4:13" x14ac:dyDescent="0.35">
      <c r="D187" s="244" t="s">
        <v>638</v>
      </c>
      <c r="E187" s="245">
        <v>44147</v>
      </c>
      <c r="F187" s="245">
        <v>44175</v>
      </c>
      <c r="G187" s="246" t="s">
        <v>10</v>
      </c>
      <c r="H187" s="247">
        <v>41974.5</v>
      </c>
      <c r="I187" s="248">
        <v>41973.75</v>
      </c>
      <c r="J187" s="248">
        <v>1</v>
      </c>
      <c r="K187" s="249">
        <v>2020</v>
      </c>
      <c r="L187" s="249">
        <v>2020</v>
      </c>
      <c r="M187" s="250" t="s">
        <v>11</v>
      </c>
    </row>
    <row r="188" spans="4:13" x14ac:dyDescent="0.35">
      <c r="D188" s="244" t="s">
        <v>4161</v>
      </c>
      <c r="E188" s="245">
        <v>44189</v>
      </c>
      <c r="F188" s="245">
        <v>44207</v>
      </c>
      <c r="G188" s="246" t="s">
        <v>10</v>
      </c>
      <c r="H188" s="247">
        <v>232360</v>
      </c>
      <c r="I188" s="248">
        <v>232360</v>
      </c>
      <c r="J188" s="248">
        <v>1</v>
      </c>
      <c r="K188" s="249">
        <v>2020</v>
      </c>
      <c r="L188" s="249">
        <v>2021</v>
      </c>
      <c r="M188" s="250" t="s">
        <v>11</v>
      </c>
    </row>
    <row r="189" spans="4:13" x14ac:dyDescent="0.35">
      <c r="D189" s="244" t="s">
        <v>119</v>
      </c>
      <c r="E189" s="245">
        <v>44185</v>
      </c>
      <c r="F189" s="245">
        <v>44210</v>
      </c>
      <c r="G189" s="246" t="s">
        <v>10</v>
      </c>
      <c r="H189" s="247">
        <v>10000</v>
      </c>
      <c r="I189" s="248">
        <v>10000</v>
      </c>
      <c r="J189" s="248">
        <v>1</v>
      </c>
      <c r="K189" s="249">
        <v>2020</v>
      </c>
      <c r="L189" s="249">
        <v>2021</v>
      </c>
      <c r="M189" s="250" t="s">
        <v>11</v>
      </c>
    </row>
    <row r="190" spans="4:13" x14ac:dyDescent="0.35">
      <c r="D190" s="244" t="s">
        <v>120</v>
      </c>
      <c r="E190" s="245">
        <v>44188</v>
      </c>
      <c r="F190" s="245">
        <v>44210</v>
      </c>
      <c r="G190" s="246" t="s">
        <v>10</v>
      </c>
      <c r="H190" s="247">
        <v>7000</v>
      </c>
      <c r="I190" s="248">
        <v>7000</v>
      </c>
      <c r="J190" s="248">
        <v>1</v>
      </c>
      <c r="K190" s="249">
        <v>2020</v>
      </c>
      <c r="L190" s="249">
        <v>2021</v>
      </c>
      <c r="M190" s="250" t="s">
        <v>11</v>
      </c>
    </row>
    <row r="191" spans="4:13" x14ac:dyDescent="0.35">
      <c r="D191" s="244" t="s">
        <v>639</v>
      </c>
      <c r="E191" s="245">
        <v>43920</v>
      </c>
      <c r="F191" s="245">
        <v>43920</v>
      </c>
      <c r="G191" s="246" t="s">
        <v>13</v>
      </c>
      <c r="H191" s="247">
        <v>1760</v>
      </c>
      <c r="I191" s="248">
        <v>1760</v>
      </c>
      <c r="J191" s="248">
        <v>1</v>
      </c>
      <c r="K191" s="249">
        <v>2020</v>
      </c>
      <c r="L191" s="249">
        <v>2020</v>
      </c>
      <c r="M191" s="250" t="s">
        <v>28</v>
      </c>
    </row>
    <row r="192" spans="4:13" x14ac:dyDescent="0.35">
      <c r="D192" s="244" t="s">
        <v>641</v>
      </c>
      <c r="E192" s="245">
        <v>44201</v>
      </c>
      <c r="F192" s="245">
        <v>44210</v>
      </c>
      <c r="G192" s="246" t="s">
        <v>10</v>
      </c>
      <c r="H192" s="247">
        <v>6380</v>
      </c>
      <c r="I192" s="248">
        <v>6380</v>
      </c>
      <c r="J192" s="248">
        <v>1</v>
      </c>
      <c r="K192" s="249">
        <v>2021</v>
      </c>
      <c r="L192" s="249">
        <v>2021</v>
      </c>
      <c r="M192" s="250" t="s">
        <v>21</v>
      </c>
    </row>
    <row r="193" spans="4:13" x14ac:dyDescent="0.35">
      <c r="D193" s="244" t="s">
        <v>642</v>
      </c>
      <c r="E193" s="245">
        <v>44192</v>
      </c>
      <c r="F193" s="245">
        <v>44209</v>
      </c>
      <c r="G193" s="246" t="s">
        <v>10</v>
      </c>
      <c r="H193" s="247">
        <v>44021.25</v>
      </c>
      <c r="I193" s="248">
        <v>44021.25</v>
      </c>
      <c r="J193" s="248">
        <v>1</v>
      </c>
      <c r="K193" s="249">
        <v>2020</v>
      </c>
      <c r="L193" s="249">
        <v>2021</v>
      </c>
      <c r="M193" s="250" t="s">
        <v>11</v>
      </c>
    </row>
    <row r="194" spans="4:13" x14ac:dyDescent="0.35">
      <c r="D194" s="244" t="s">
        <v>643</v>
      </c>
      <c r="E194" s="245">
        <v>43916</v>
      </c>
      <c r="F194" s="245">
        <v>43916</v>
      </c>
      <c r="G194" s="246" t="s">
        <v>13</v>
      </c>
      <c r="H194" s="247">
        <v>1414</v>
      </c>
      <c r="I194" s="248">
        <v>1414</v>
      </c>
      <c r="J194" s="248">
        <v>1</v>
      </c>
      <c r="K194" s="249">
        <v>2020</v>
      </c>
      <c r="L194" s="249">
        <v>2020</v>
      </c>
      <c r="M194" s="250" t="s">
        <v>28</v>
      </c>
    </row>
    <row r="195" spans="4:13" x14ac:dyDescent="0.35">
      <c r="D195" s="244" t="s">
        <v>123</v>
      </c>
      <c r="E195" s="245">
        <v>44206</v>
      </c>
      <c r="F195" s="245">
        <v>44209</v>
      </c>
      <c r="G195" s="246" t="s">
        <v>10</v>
      </c>
      <c r="H195" s="247">
        <v>6380</v>
      </c>
      <c r="I195" s="248">
        <v>6380</v>
      </c>
      <c r="J195" s="248">
        <v>1</v>
      </c>
      <c r="K195" s="249">
        <v>2021</v>
      </c>
      <c r="L195" s="249">
        <v>2021</v>
      </c>
      <c r="M195" s="250" t="s">
        <v>21</v>
      </c>
    </row>
    <row r="196" spans="4:13" x14ac:dyDescent="0.35">
      <c r="D196" s="244" t="s">
        <v>4169</v>
      </c>
      <c r="E196" s="245">
        <v>44195</v>
      </c>
      <c r="F196" s="245">
        <v>44203</v>
      </c>
      <c r="G196" s="246" t="s">
        <v>10</v>
      </c>
      <c r="H196" s="247">
        <v>431300</v>
      </c>
      <c r="I196" s="248">
        <v>431300</v>
      </c>
      <c r="J196" s="248">
        <v>1</v>
      </c>
      <c r="K196" s="249">
        <v>2020</v>
      </c>
      <c r="L196" s="249">
        <v>2021</v>
      </c>
      <c r="M196" s="250" t="s">
        <v>11</v>
      </c>
    </row>
    <row r="197" spans="4:13" x14ac:dyDescent="0.35">
      <c r="D197" s="244" t="s">
        <v>644</v>
      </c>
      <c r="E197" s="245">
        <v>44202</v>
      </c>
      <c r="F197" s="245">
        <v>44210</v>
      </c>
      <c r="G197" s="246" t="s">
        <v>10</v>
      </c>
      <c r="H197" s="247">
        <v>6380</v>
      </c>
      <c r="I197" s="248">
        <v>6380</v>
      </c>
      <c r="J197" s="248">
        <v>1</v>
      </c>
      <c r="K197" s="249">
        <v>2021</v>
      </c>
      <c r="L197" s="249">
        <v>2021</v>
      </c>
      <c r="M197" s="250" t="s">
        <v>21</v>
      </c>
    </row>
    <row r="198" spans="4:13" x14ac:dyDescent="0.35">
      <c r="D198" s="244" t="s">
        <v>124</v>
      </c>
      <c r="E198" s="245">
        <v>44183</v>
      </c>
      <c r="F198" s="245">
        <v>44208</v>
      </c>
      <c r="G198" s="246" t="s">
        <v>13</v>
      </c>
      <c r="H198" s="247">
        <v>10</v>
      </c>
      <c r="I198" s="248">
        <v>10</v>
      </c>
      <c r="J198" s="248">
        <v>1</v>
      </c>
      <c r="K198" s="249">
        <v>2020</v>
      </c>
      <c r="L198" s="249">
        <v>2021</v>
      </c>
      <c r="M198" s="250" t="s">
        <v>11</v>
      </c>
    </row>
    <row r="199" spans="4:13" x14ac:dyDescent="0.35">
      <c r="D199" s="244" t="s">
        <v>645</v>
      </c>
      <c r="E199" s="245">
        <v>44187</v>
      </c>
      <c r="F199" s="245">
        <v>44207</v>
      </c>
      <c r="G199" s="246" t="s">
        <v>10</v>
      </c>
      <c r="H199" s="247">
        <v>47092.5</v>
      </c>
      <c r="I199" s="248">
        <v>47092.5</v>
      </c>
      <c r="J199" s="248">
        <v>1</v>
      </c>
      <c r="K199" s="249">
        <v>2020</v>
      </c>
      <c r="L199" s="249">
        <v>2021</v>
      </c>
      <c r="M199" s="250" t="s">
        <v>11</v>
      </c>
    </row>
    <row r="200" spans="4:13" x14ac:dyDescent="0.35">
      <c r="D200" s="244" t="s">
        <v>646</v>
      </c>
      <c r="E200" s="245">
        <v>44186</v>
      </c>
      <c r="F200" s="245">
        <v>44205</v>
      </c>
      <c r="G200" s="246" t="s">
        <v>13</v>
      </c>
      <c r="H200" s="247">
        <v>41973.75</v>
      </c>
      <c r="I200" s="248">
        <v>41973.75</v>
      </c>
      <c r="J200" s="248">
        <v>1</v>
      </c>
      <c r="K200" s="249">
        <v>2020</v>
      </c>
      <c r="L200" s="249">
        <v>2021</v>
      </c>
      <c r="M200" s="250" t="s">
        <v>11</v>
      </c>
    </row>
    <row r="201" spans="4:13" x14ac:dyDescent="0.35">
      <c r="D201" s="244" t="s">
        <v>647</v>
      </c>
      <c r="E201" s="245">
        <v>44203</v>
      </c>
      <c r="F201" s="245">
        <v>44209</v>
      </c>
      <c r="G201" s="246" t="s">
        <v>13</v>
      </c>
      <c r="H201" s="247">
        <v>1089254</v>
      </c>
      <c r="I201" s="248">
        <v>1089254</v>
      </c>
      <c r="J201" s="248">
        <v>1</v>
      </c>
      <c r="K201" s="249">
        <v>2021</v>
      </c>
      <c r="L201" s="249">
        <v>2021</v>
      </c>
      <c r="M201" s="250" t="s">
        <v>21</v>
      </c>
    </row>
    <row r="202" spans="4:13" x14ac:dyDescent="0.35">
      <c r="D202" s="244" t="s">
        <v>125</v>
      </c>
      <c r="E202" s="245">
        <v>44187</v>
      </c>
      <c r="F202" s="245">
        <v>44208</v>
      </c>
      <c r="G202" s="246" t="s">
        <v>10</v>
      </c>
      <c r="H202" s="247">
        <v>39300</v>
      </c>
      <c r="I202" s="248">
        <v>37612</v>
      </c>
      <c r="J202" s="248">
        <v>1</v>
      </c>
      <c r="K202" s="249">
        <v>2020</v>
      </c>
      <c r="L202" s="249">
        <v>2021</v>
      </c>
      <c r="M202" s="250" t="s">
        <v>11</v>
      </c>
    </row>
    <row r="203" spans="4:13" x14ac:dyDescent="0.35">
      <c r="D203" s="244" t="s">
        <v>126</v>
      </c>
      <c r="E203" s="245">
        <v>44192</v>
      </c>
      <c r="F203" s="245">
        <v>44207</v>
      </c>
      <c r="G203" s="246" t="s">
        <v>10</v>
      </c>
      <c r="H203" s="247">
        <v>3140</v>
      </c>
      <c r="I203" s="248">
        <v>3140</v>
      </c>
      <c r="J203" s="248">
        <v>1</v>
      </c>
      <c r="K203" s="249">
        <v>2020</v>
      </c>
      <c r="L203" s="249">
        <v>2021</v>
      </c>
      <c r="M203" s="250" t="s">
        <v>11</v>
      </c>
    </row>
    <row r="204" spans="4:13" x14ac:dyDescent="0.35">
      <c r="D204" s="244" t="s">
        <v>127</v>
      </c>
      <c r="E204" s="245">
        <v>44187</v>
      </c>
      <c r="F204" s="245">
        <v>44209</v>
      </c>
      <c r="G204" s="246" t="s">
        <v>13</v>
      </c>
      <c r="H204" s="247">
        <v>612160</v>
      </c>
      <c r="I204" s="248">
        <v>612160</v>
      </c>
      <c r="J204" s="248">
        <v>1</v>
      </c>
      <c r="K204" s="249">
        <v>2020</v>
      </c>
      <c r="L204" s="249">
        <v>2021</v>
      </c>
      <c r="M204" s="250" t="s">
        <v>11</v>
      </c>
    </row>
    <row r="205" spans="4:13" x14ac:dyDescent="0.35">
      <c r="D205" s="244" t="s">
        <v>128</v>
      </c>
      <c r="E205" s="245">
        <v>44204</v>
      </c>
      <c r="F205" s="245">
        <v>44207</v>
      </c>
      <c r="G205" s="246" t="s">
        <v>10</v>
      </c>
      <c r="H205" s="247">
        <v>38120</v>
      </c>
      <c r="I205" s="248">
        <v>38120</v>
      </c>
      <c r="J205" s="248">
        <v>1</v>
      </c>
      <c r="K205" s="249">
        <v>2021</v>
      </c>
      <c r="L205" s="249">
        <v>2021</v>
      </c>
      <c r="M205" s="250" t="s">
        <v>21</v>
      </c>
    </row>
    <row r="206" spans="4:13" x14ac:dyDescent="0.35">
      <c r="D206" s="244" t="s">
        <v>129</v>
      </c>
      <c r="E206" s="245">
        <v>44155</v>
      </c>
      <c r="F206" s="245">
        <v>44211</v>
      </c>
      <c r="G206" s="246" t="s">
        <v>10</v>
      </c>
      <c r="H206" s="247">
        <v>534264.70589999994</v>
      </c>
      <c r="I206" s="248">
        <v>534264.70589999994</v>
      </c>
      <c r="J206" s="248">
        <v>1</v>
      </c>
      <c r="K206" s="249">
        <v>2020</v>
      </c>
      <c r="L206" s="249">
        <v>2021</v>
      </c>
      <c r="M206" s="250" t="s">
        <v>11</v>
      </c>
    </row>
    <row r="207" spans="4:13" x14ac:dyDescent="0.35">
      <c r="D207" s="244" t="s">
        <v>648</v>
      </c>
      <c r="E207" s="245">
        <v>44192</v>
      </c>
      <c r="F207" s="245">
        <v>44200</v>
      </c>
      <c r="G207" s="246" t="s">
        <v>10</v>
      </c>
      <c r="H207" s="247">
        <v>13000</v>
      </c>
      <c r="I207" s="248">
        <v>13000</v>
      </c>
      <c r="J207" s="248">
        <v>1</v>
      </c>
      <c r="K207" s="249">
        <v>2020</v>
      </c>
      <c r="L207" s="249">
        <v>2021</v>
      </c>
      <c r="M207" s="250" t="s">
        <v>11</v>
      </c>
    </row>
    <row r="208" spans="4:13" x14ac:dyDescent="0.35">
      <c r="D208" s="244" t="s">
        <v>131</v>
      </c>
      <c r="E208" s="245">
        <v>43917</v>
      </c>
      <c r="F208" s="245">
        <v>43917</v>
      </c>
      <c r="G208" s="246" t="s">
        <v>13</v>
      </c>
      <c r="H208" s="247">
        <v>11374</v>
      </c>
      <c r="I208" s="248">
        <v>11374</v>
      </c>
      <c r="J208" s="248">
        <v>1</v>
      </c>
      <c r="K208" s="249">
        <v>2020</v>
      </c>
      <c r="L208" s="249">
        <v>2020</v>
      </c>
      <c r="M208" s="250" t="s">
        <v>28</v>
      </c>
    </row>
    <row r="209" spans="4:13" x14ac:dyDescent="0.35">
      <c r="D209" s="244" t="s">
        <v>4173</v>
      </c>
      <c r="E209" s="245">
        <v>44206</v>
      </c>
      <c r="F209" s="245">
        <v>44210</v>
      </c>
      <c r="G209" s="246" t="s">
        <v>10</v>
      </c>
      <c r="H209" s="247">
        <v>8700</v>
      </c>
      <c r="I209" s="248">
        <v>8700</v>
      </c>
      <c r="J209" s="248">
        <v>1</v>
      </c>
      <c r="K209" s="249">
        <v>2021</v>
      </c>
      <c r="L209" s="249">
        <v>2021</v>
      </c>
      <c r="M209" s="250" t="s">
        <v>21</v>
      </c>
    </row>
    <row r="210" spans="4:13" x14ac:dyDescent="0.35">
      <c r="D210" s="244" t="s">
        <v>649</v>
      </c>
      <c r="E210" s="245">
        <v>44179</v>
      </c>
      <c r="F210" s="245">
        <v>44193</v>
      </c>
      <c r="G210" s="246" t="s">
        <v>13</v>
      </c>
      <c r="H210" s="247">
        <v>3846724</v>
      </c>
      <c r="I210" s="248">
        <v>1139566.9412</v>
      </c>
      <c r="J210" s="248">
        <v>1</v>
      </c>
      <c r="K210" s="249">
        <v>2020</v>
      </c>
      <c r="L210" s="249">
        <v>2020</v>
      </c>
      <c r="M210" s="250" t="s">
        <v>11</v>
      </c>
    </row>
    <row r="211" spans="4:13" x14ac:dyDescent="0.35">
      <c r="D211" s="244" t="s">
        <v>133</v>
      </c>
      <c r="E211" s="245">
        <v>44183</v>
      </c>
      <c r="F211" s="245">
        <v>44186</v>
      </c>
      <c r="G211" s="246" t="s">
        <v>10</v>
      </c>
      <c r="H211" s="247">
        <v>35094</v>
      </c>
      <c r="I211" s="248">
        <v>35094</v>
      </c>
      <c r="J211" s="248">
        <v>1</v>
      </c>
      <c r="K211" s="249">
        <v>2020</v>
      </c>
      <c r="L211" s="249">
        <v>2020</v>
      </c>
      <c r="M211" s="250" t="s">
        <v>11</v>
      </c>
    </row>
    <row r="212" spans="4:13" x14ac:dyDescent="0.35">
      <c r="D212" s="244" t="s">
        <v>134</v>
      </c>
      <c r="E212" s="245">
        <v>44213</v>
      </c>
      <c r="F212" s="245">
        <v>44214</v>
      </c>
      <c r="G212" s="246" t="s">
        <v>10</v>
      </c>
      <c r="H212" s="247">
        <v>16200</v>
      </c>
      <c r="I212" s="248">
        <v>16200</v>
      </c>
      <c r="J212" s="248">
        <v>1</v>
      </c>
      <c r="K212" s="249">
        <v>2021</v>
      </c>
      <c r="L212" s="249">
        <v>2021</v>
      </c>
      <c r="M212" s="250" t="s">
        <v>21</v>
      </c>
    </row>
    <row r="213" spans="4:13" x14ac:dyDescent="0.35">
      <c r="D213" s="244" t="s">
        <v>650</v>
      </c>
      <c r="E213" s="245">
        <v>44166</v>
      </c>
      <c r="F213" s="245">
        <v>44166</v>
      </c>
      <c r="G213" s="246" t="s">
        <v>13</v>
      </c>
      <c r="H213" s="247">
        <v>6825</v>
      </c>
      <c r="I213" s="248">
        <v>6825</v>
      </c>
      <c r="J213" s="248">
        <v>1</v>
      </c>
      <c r="K213" s="249">
        <v>2020</v>
      </c>
      <c r="L213" s="249">
        <v>2020</v>
      </c>
      <c r="M213" s="250" t="s">
        <v>11</v>
      </c>
    </row>
    <row r="214" spans="4:13" x14ac:dyDescent="0.35">
      <c r="D214" s="244" t="s">
        <v>651</v>
      </c>
      <c r="E214" s="245">
        <v>44148</v>
      </c>
      <c r="F214" s="245">
        <v>44177</v>
      </c>
      <c r="G214" s="246" t="s">
        <v>10</v>
      </c>
      <c r="H214" s="247">
        <v>7600</v>
      </c>
      <c r="I214" s="248">
        <v>7600</v>
      </c>
      <c r="J214" s="248">
        <v>1</v>
      </c>
      <c r="K214" s="249">
        <v>2020</v>
      </c>
      <c r="L214" s="249">
        <v>2020</v>
      </c>
      <c r="M214" s="250" t="s">
        <v>11</v>
      </c>
    </row>
    <row r="215" spans="4:13" x14ac:dyDescent="0.35">
      <c r="D215" s="244" t="s">
        <v>652</v>
      </c>
      <c r="E215" s="245">
        <v>43924</v>
      </c>
      <c r="F215" s="245">
        <v>43924</v>
      </c>
      <c r="G215" s="246" t="s">
        <v>13</v>
      </c>
      <c r="H215" s="247">
        <v>2440</v>
      </c>
      <c r="I215" s="248">
        <v>2440</v>
      </c>
      <c r="J215" s="248">
        <v>1</v>
      </c>
      <c r="K215" s="249">
        <v>2020</v>
      </c>
      <c r="L215" s="249">
        <v>2020</v>
      </c>
      <c r="M215" s="250" t="s">
        <v>33</v>
      </c>
    </row>
    <row r="216" spans="4:13" x14ac:dyDescent="0.35">
      <c r="D216" s="244" t="s">
        <v>135</v>
      </c>
      <c r="E216" s="245">
        <v>44212</v>
      </c>
      <c r="F216" s="245">
        <v>44214</v>
      </c>
      <c r="G216" s="246" t="s">
        <v>13</v>
      </c>
      <c r="H216" s="247">
        <v>14800</v>
      </c>
      <c r="I216" s="248">
        <v>14800</v>
      </c>
      <c r="J216" s="248">
        <v>1</v>
      </c>
      <c r="K216" s="249">
        <v>2021</v>
      </c>
      <c r="L216" s="249">
        <v>2021</v>
      </c>
      <c r="M216" s="250" t="s">
        <v>21</v>
      </c>
    </row>
    <row r="217" spans="4:13" x14ac:dyDescent="0.35">
      <c r="D217" s="244" t="s">
        <v>653</v>
      </c>
      <c r="E217" s="245">
        <v>44163</v>
      </c>
      <c r="F217" s="245">
        <v>44216</v>
      </c>
      <c r="G217" s="246" t="s">
        <v>10</v>
      </c>
      <c r="H217" s="247">
        <v>53235</v>
      </c>
      <c r="I217" s="248">
        <v>53235</v>
      </c>
      <c r="J217" s="248">
        <v>1</v>
      </c>
      <c r="K217" s="249">
        <v>2020</v>
      </c>
      <c r="L217" s="249">
        <v>2021</v>
      </c>
      <c r="M217" s="250" t="s">
        <v>11</v>
      </c>
    </row>
    <row r="218" spans="4:13" x14ac:dyDescent="0.35">
      <c r="D218" s="244" t="s">
        <v>136</v>
      </c>
      <c r="E218" s="245">
        <v>44202</v>
      </c>
      <c r="F218" s="245">
        <v>44214</v>
      </c>
      <c r="G218" s="246" t="s">
        <v>13</v>
      </c>
      <c r="H218" s="247">
        <v>3620</v>
      </c>
      <c r="I218" s="248">
        <v>3620</v>
      </c>
      <c r="J218" s="248">
        <v>1</v>
      </c>
      <c r="K218" s="249">
        <v>2021</v>
      </c>
      <c r="L218" s="249">
        <v>2021</v>
      </c>
      <c r="M218" s="250" t="s">
        <v>21</v>
      </c>
    </row>
    <row r="219" spans="4:13" x14ac:dyDescent="0.35">
      <c r="D219" s="244" t="s">
        <v>137</v>
      </c>
      <c r="E219" s="245">
        <v>44202</v>
      </c>
      <c r="F219" s="245">
        <v>44203</v>
      </c>
      <c r="G219" s="246" t="s">
        <v>10</v>
      </c>
      <c r="H219" s="247">
        <v>6380</v>
      </c>
      <c r="I219" s="248">
        <v>6380</v>
      </c>
      <c r="J219" s="248">
        <v>1</v>
      </c>
      <c r="K219" s="249">
        <v>2021</v>
      </c>
      <c r="L219" s="249">
        <v>2021</v>
      </c>
      <c r="M219" s="250" t="s">
        <v>21</v>
      </c>
    </row>
    <row r="220" spans="4:13" x14ac:dyDescent="0.35">
      <c r="D220" s="244" t="s">
        <v>654</v>
      </c>
      <c r="E220" s="245">
        <v>44205</v>
      </c>
      <c r="F220" s="245">
        <v>44207</v>
      </c>
      <c r="G220" s="246" t="s">
        <v>10</v>
      </c>
      <c r="H220" s="247">
        <v>96860</v>
      </c>
      <c r="I220" s="248">
        <v>96860</v>
      </c>
      <c r="J220" s="248">
        <v>1</v>
      </c>
      <c r="K220" s="249">
        <v>2021</v>
      </c>
      <c r="L220" s="249">
        <v>2021</v>
      </c>
      <c r="M220" s="250" t="s">
        <v>21</v>
      </c>
    </row>
    <row r="221" spans="4:13" x14ac:dyDescent="0.35">
      <c r="D221" s="244" t="s">
        <v>143</v>
      </c>
      <c r="E221" s="245">
        <v>43843</v>
      </c>
      <c r="F221" s="245">
        <v>43847</v>
      </c>
      <c r="G221" s="246" t="s">
        <v>10</v>
      </c>
      <c r="H221" s="247">
        <v>2320</v>
      </c>
      <c r="I221" s="248">
        <v>2320</v>
      </c>
      <c r="J221" s="248">
        <v>1</v>
      </c>
      <c r="K221" s="249">
        <v>2020</v>
      </c>
      <c r="L221" s="249">
        <v>2020</v>
      </c>
      <c r="M221" s="250" t="s">
        <v>28</v>
      </c>
    </row>
    <row r="222" spans="4:13" x14ac:dyDescent="0.35">
      <c r="D222" s="244" t="s">
        <v>144</v>
      </c>
      <c r="E222" s="245">
        <v>43915</v>
      </c>
      <c r="F222" s="245">
        <v>43916</v>
      </c>
      <c r="G222" s="246" t="s">
        <v>10</v>
      </c>
      <c r="H222" s="247">
        <v>3300</v>
      </c>
      <c r="I222" s="248">
        <v>3300</v>
      </c>
      <c r="J222" s="248">
        <v>1</v>
      </c>
      <c r="K222" s="249">
        <v>2020</v>
      </c>
      <c r="L222" s="249">
        <v>2020</v>
      </c>
      <c r="M222" s="250" t="s">
        <v>28</v>
      </c>
    </row>
    <row r="223" spans="4:13" x14ac:dyDescent="0.35">
      <c r="D223" s="244" t="s">
        <v>655</v>
      </c>
      <c r="E223" s="245">
        <v>43925</v>
      </c>
      <c r="F223" s="245">
        <v>43929</v>
      </c>
      <c r="G223" s="246" t="s">
        <v>13</v>
      </c>
      <c r="H223" s="247">
        <v>1236</v>
      </c>
      <c r="I223" s="248">
        <v>1236</v>
      </c>
      <c r="J223" s="248">
        <v>1</v>
      </c>
      <c r="K223" s="249">
        <v>2020</v>
      </c>
      <c r="L223" s="249">
        <v>2020</v>
      </c>
      <c r="M223" s="250" t="s">
        <v>33</v>
      </c>
    </row>
    <row r="224" spans="4:13" x14ac:dyDescent="0.35">
      <c r="D224" s="244" t="s">
        <v>145</v>
      </c>
      <c r="E224" s="245">
        <v>43938</v>
      </c>
      <c r="F224" s="245">
        <v>43943</v>
      </c>
      <c r="G224" s="246" t="s">
        <v>10</v>
      </c>
      <c r="H224" s="247">
        <v>90</v>
      </c>
      <c r="I224" s="248">
        <v>90</v>
      </c>
      <c r="J224" s="248">
        <v>1</v>
      </c>
      <c r="K224" s="249">
        <v>2020</v>
      </c>
      <c r="L224" s="249">
        <v>2020</v>
      </c>
      <c r="M224" s="250" t="s">
        <v>33</v>
      </c>
    </row>
    <row r="225" spans="4:13" x14ac:dyDescent="0.35">
      <c r="D225" s="244" t="s">
        <v>146</v>
      </c>
      <c r="E225" s="245">
        <v>43953</v>
      </c>
      <c r="F225" s="245">
        <v>43980</v>
      </c>
      <c r="G225" s="246" t="s">
        <v>13</v>
      </c>
      <c r="H225" s="247">
        <v>1200000</v>
      </c>
      <c r="I225" s="248">
        <v>175370</v>
      </c>
      <c r="J225" s="248">
        <v>1</v>
      </c>
      <c r="K225" s="249">
        <v>2020</v>
      </c>
      <c r="L225" s="249">
        <v>2020</v>
      </c>
      <c r="M225" s="250" t="s">
        <v>33</v>
      </c>
    </row>
    <row r="226" spans="4:13" x14ac:dyDescent="0.35">
      <c r="D226" s="244" t="s">
        <v>147</v>
      </c>
      <c r="E226" s="245">
        <v>44001</v>
      </c>
      <c r="F226" s="245">
        <v>44002</v>
      </c>
      <c r="G226" s="246" t="s">
        <v>13</v>
      </c>
      <c r="H226" s="247">
        <v>50</v>
      </c>
      <c r="I226" s="248">
        <v>50</v>
      </c>
      <c r="J226" s="248">
        <v>1</v>
      </c>
      <c r="K226" s="249">
        <v>2020</v>
      </c>
      <c r="L226" s="249">
        <v>2020</v>
      </c>
      <c r="M226" s="250" t="s">
        <v>33</v>
      </c>
    </row>
    <row r="227" spans="4:13" x14ac:dyDescent="0.35">
      <c r="D227" s="244" t="s">
        <v>148</v>
      </c>
      <c r="E227" s="245">
        <v>44093</v>
      </c>
      <c r="F227" s="245">
        <v>44096</v>
      </c>
      <c r="G227" s="246" t="s">
        <v>10</v>
      </c>
      <c r="H227" s="247">
        <v>810</v>
      </c>
      <c r="I227" s="248">
        <v>810</v>
      </c>
      <c r="J227" s="248">
        <v>1</v>
      </c>
      <c r="K227" s="249">
        <v>2020</v>
      </c>
      <c r="L227" s="249">
        <v>2020</v>
      </c>
      <c r="M227" s="250" t="s">
        <v>35</v>
      </c>
    </row>
    <row r="228" spans="4:13" x14ac:dyDescent="0.35">
      <c r="D228" s="244" t="s">
        <v>656</v>
      </c>
      <c r="E228" s="245">
        <v>43868</v>
      </c>
      <c r="F228" s="245">
        <v>43868</v>
      </c>
      <c r="G228" s="246" t="s">
        <v>13</v>
      </c>
      <c r="H228" s="247">
        <v>5000</v>
      </c>
      <c r="I228" s="248">
        <v>5000</v>
      </c>
      <c r="J228" s="248">
        <v>1</v>
      </c>
      <c r="K228" s="249">
        <v>2020</v>
      </c>
      <c r="L228" s="249">
        <v>2020</v>
      </c>
      <c r="M228" s="250" t="s">
        <v>28</v>
      </c>
    </row>
    <row r="229" spans="4:13" x14ac:dyDescent="0.35">
      <c r="D229" s="244" t="s">
        <v>149</v>
      </c>
      <c r="E229" s="245">
        <v>38781</v>
      </c>
      <c r="F229" s="245">
        <v>38781</v>
      </c>
      <c r="G229" s="246" t="s">
        <v>10</v>
      </c>
      <c r="H229" s="247">
        <v>7824</v>
      </c>
      <c r="I229" s="248">
        <v>7824</v>
      </c>
      <c r="J229" s="248">
        <v>1</v>
      </c>
      <c r="K229" s="249">
        <v>2006</v>
      </c>
      <c r="L229" s="249">
        <v>2006</v>
      </c>
      <c r="M229" s="250" t="s">
        <v>150</v>
      </c>
    </row>
    <row r="230" spans="4:13" x14ac:dyDescent="0.35">
      <c r="D230" s="244" t="s">
        <v>660</v>
      </c>
      <c r="E230" s="245">
        <v>41796</v>
      </c>
      <c r="F230" s="245">
        <v>41796</v>
      </c>
      <c r="G230" s="246" t="s">
        <v>152</v>
      </c>
      <c r="H230" s="247">
        <v>1960</v>
      </c>
      <c r="I230" s="248">
        <v>1960</v>
      </c>
      <c r="J230" s="248">
        <v>1</v>
      </c>
      <c r="K230" s="249">
        <v>2014</v>
      </c>
      <c r="L230" s="249">
        <v>2014</v>
      </c>
      <c r="M230" s="250" t="s">
        <v>661</v>
      </c>
    </row>
    <row r="231" spans="4:13" x14ac:dyDescent="0.35">
      <c r="D231" s="244" t="s">
        <v>662</v>
      </c>
      <c r="E231" s="245">
        <v>41736</v>
      </c>
      <c r="F231" s="245">
        <v>41736</v>
      </c>
      <c r="G231" s="246" t="s">
        <v>152</v>
      </c>
      <c r="H231" s="247">
        <v>43</v>
      </c>
      <c r="I231" s="248">
        <v>43</v>
      </c>
      <c r="J231" s="248">
        <v>1</v>
      </c>
      <c r="K231" s="249">
        <v>2014</v>
      </c>
      <c r="L231" s="249">
        <v>2014</v>
      </c>
      <c r="M231" s="250" t="s">
        <v>661</v>
      </c>
    </row>
    <row r="232" spans="4:13" x14ac:dyDescent="0.35">
      <c r="D232" s="244" t="s">
        <v>151</v>
      </c>
      <c r="E232" s="245">
        <v>41456</v>
      </c>
      <c r="F232" s="245">
        <v>41456</v>
      </c>
      <c r="G232" s="246" t="s">
        <v>152</v>
      </c>
      <c r="H232" s="247">
        <v>370</v>
      </c>
      <c r="I232" s="248">
        <v>370</v>
      </c>
      <c r="J232" s="248">
        <v>1</v>
      </c>
      <c r="K232" s="249">
        <v>2013</v>
      </c>
      <c r="L232" s="249">
        <v>2013</v>
      </c>
      <c r="M232" s="250" t="s">
        <v>153</v>
      </c>
    </row>
    <row r="233" spans="4:13" x14ac:dyDescent="0.35">
      <c r="D233" s="244" t="s">
        <v>663</v>
      </c>
      <c r="E233" s="245">
        <v>41250</v>
      </c>
      <c r="F233" s="245">
        <v>41250</v>
      </c>
      <c r="G233" s="246" t="s">
        <v>664</v>
      </c>
      <c r="H233" s="247">
        <v>206250</v>
      </c>
      <c r="I233" s="248">
        <v>206250</v>
      </c>
      <c r="J233" s="248">
        <v>1</v>
      </c>
      <c r="K233" s="249">
        <v>2012</v>
      </c>
      <c r="L233" s="249">
        <v>2012</v>
      </c>
      <c r="M233" s="250" t="s">
        <v>45</v>
      </c>
    </row>
    <row r="234" spans="4:13" x14ac:dyDescent="0.35">
      <c r="D234" s="244" t="s">
        <v>665</v>
      </c>
      <c r="E234" s="245">
        <v>40634</v>
      </c>
      <c r="F234" s="245">
        <v>40634</v>
      </c>
      <c r="G234" s="246" t="s">
        <v>152</v>
      </c>
      <c r="H234" s="247">
        <v>0</v>
      </c>
      <c r="I234" s="248">
        <v>-76800</v>
      </c>
      <c r="J234" s="248">
        <v>1</v>
      </c>
      <c r="K234" s="249">
        <v>2011</v>
      </c>
      <c r="L234" s="249">
        <v>2011</v>
      </c>
      <c r="M234" s="250" t="s">
        <v>659</v>
      </c>
    </row>
    <row r="235" spans="4:13" x14ac:dyDescent="0.35">
      <c r="D235" s="244" t="s">
        <v>666</v>
      </c>
      <c r="E235" s="245">
        <v>42606</v>
      </c>
      <c r="F235" s="245">
        <v>42606</v>
      </c>
      <c r="G235" s="246" t="s">
        <v>152</v>
      </c>
      <c r="H235" s="247">
        <v>89518.92</v>
      </c>
      <c r="I235" s="248">
        <v>89518.92</v>
      </c>
      <c r="J235" s="248">
        <v>1</v>
      </c>
      <c r="K235" s="249">
        <v>2016</v>
      </c>
      <c r="L235" s="249">
        <v>2016</v>
      </c>
      <c r="M235" s="250" t="s">
        <v>667</v>
      </c>
    </row>
    <row r="236" spans="4:13" x14ac:dyDescent="0.35">
      <c r="D236" s="244" t="s">
        <v>668</v>
      </c>
      <c r="E236" s="245">
        <v>42977</v>
      </c>
      <c r="F236" s="245">
        <v>42977</v>
      </c>
      <c r="G236" s="246" t="s">
        <v>658</v>
      </c>
      <c r="H236" s="247">
        <v>50600</v>
      </c>
      <c r="I236" s="248">
        <v>50600</v>
      </c>
      <c r="J236" s="248">
        <v>1</v>
      </c>
      <c r="K236" s="249">
        <v>2017</v>
      </c>
      <c r="L236" s="249">
        <v>2017</v>
      </c>
      <c r="M236" s="250" t="s">
        <v>669</v>
      </c>
    </row>
    <row r="237" spans="4:13" x14ac:dyDescent="0.35">
      <c r="D237" s="244" t="s">
        <v>672</v>
      </c>
      <c r="E237" s="245">
        <v>43907</v>
      </c>
      <c r="F237" s="245">
        <v>43907</v>
      </c>
      <c r="G237" s="246" t="s">
        <v>10</v>
      </c>
      <c r="H237" s="247">
        <v>5000</v>
      </c>
      <c r="I237" s="248">
        <v>5000</v>
      </c>
      <c r="J237" s="248">
        <v>1</v>
      </c>
      <c r="K237" s="249">
        <v>2020</v>
      </c>
      <c r="L237" s="249">
        <v>2020</v>
      </c>
      <c r="M237" s="250" t="s">
        <v>28</v>
      </c>
    </row>
    <row r="238" spans="4:13" x14ac:dyDescent="0.35">
      <c r="D238" s="244" t="s">
        <v>677</v>
      </c>
      <c r="E238" s="245">
        <v>43165</v>
      </c>
      <c r="F238" s="245">
        <v>43165</v>
      </c>
      <c r="G238" s="246" t="s">
        <v>152</v>
      </c>
      <c r="H238" s="247">
        <v>1386017</v>
      </c>
      <c r="I238" s="248">
        <v>-399478.58399999997</v>
      </c>
      <c r="J238" s="248">
        <v>1</v>
      </c>
      <c r="K238" s="249">
        <v>2018</v>
      </c>
      <c r="L238" s="249">
        <v>2018</v>
      </c>
      <c r="M238" s="250" t="s">
        <v>674</v>
      </c>
    </row>
    <row r="239" spans="4:13" x14ac:dyDescent="0.35">
      <c r="D239" s="244" t="s">
        <v>678</v>
      </c>
      <c r="E239" s="245">
        <v>43043</v>
      </c>
      <c r="F239" s="245">
        <v>43043</v>
      </c>
      <c r="G239" s="246" t="s">
        <v>152</v>
      </c>
      <c r="H239" s="247">
        <v>2</v>
      </c>
      <c r="I239" s="248">
        <v>0.1</v>
      </c>
      <c r="J239" s="248">
        <v>1</v>
      </c>
      <c r="K239" s="249">
        <v>2017</v>
      </c>
      <c r="L239" s="249">
        <v>2017</v>
      </c>
      <c r="M239" s="250" t="s">
        <v>671</v>
      </c>
    </row>
    <row r="240" spans="4:13" x14ac:dyDescent="0.35">
      <c r="D240" s="244" t="s">
        <v>683</v>
      </c>
      <c r="E240" s="245">
        <v>43388</v>
      </c>
      <c r="F240" s="245">
        <v>43388</v>
      </c>
      <c r="G240" s="246" t="s">
        <v>152</v>
      </c>
      <c r="H240" s="247">
        <v>2.88</v>
      </c>
      <c r="I240" s="248">
        <v>2.88</v>
      </c>
      <c r="J240" s="248">
        <v>1</v>
      </c>
      <c r="K240" s="249">
        <v>2018</v>
      </c>
      <c r="L240" s="249">
        <v>2018</v>
      </c>
      <c r="M240" s="250" t="s">
        <v>684</v>
      </c>
    </row>
    <row r="241" spans="4:13" x14ac:dyDescent="0.35">
      <c r="D241" s="244" t="s">
        <v>686</v>
      </c>
      <c r="E241" s="245">
        <v>43928</v>
      </c>
      <c r="F241" s="245">
        <v>43928</v>
      </c>
      <c r="G241" s="246" t="s">
        <v>10</v>
      </c>
      <c r="H241" s="247">
        <v>6500</v>
      </c>
      <c r="I241" s="248">
        <v>6500</v>
      </c>
      <c r="J241" s="248">
        <v>1</v>
      </c>
      <c r="K241" s="249">
        <v>2020</v>
      </c>
      <c r="L241" s="249">
        <v>2020</v>
      </c>
      <c r="M241" s="250" t="s">
        <v>33</v>
      </c>
    </row>
    <row r="242" spans="4:13" x14ac:dyDescent="0.35">
      <c r="D242" s="244" t="s">
        <v>687</v>
      </c>
      <c r="E242" s="245">
        <v>43585</v>
      </c>
      <c r="F242" s="245">
        <v>43585</v>
      </c>
      <c r="G242" s="246" t="s">
        <v>658</v>
      </c>
      <c r="H242" s="247">
        <v>5000</v>
      </c>
      <c r="I242" s="248">
        <v>5000</v>
      </c>
      <c r="J242" s="248">
        <v>1</v>
      </c>
      <c r="K242" s="249">
        <v>2019</v>
      </c>
      <c r="L242" s="249">
        <v>2019</v>
      </c>
      <c r="M242" s="250" t="s">
        <v>51</v>
      </c>
    </row>
    <row r="243" spans="4:13" x14ac:dyDescent="0.35">
      <c r="D243" s="244" t="s">
        <v>154</v>
      </c>
      <c r="E243" s="245">
        <v>43739</v>
      </c>
      <c r="F243" s="245">
        <v>43739</v>
      </c>
      <c r="G243" s="246" t="s">
        <v>10</v>
      </c>
      <c r="H243" s="247">
        <v>2182765</v>
      </c>
      <c r="I243" s="248">
        <v>432764.70600000001</v>
      </c>
      <c r="J243" s="248">
        <v>1</v>
      </c>
      <c r="K243" s="249">
        <v>2019</v>
      </c>
      <c r="L243" s="249">
        <v>2019</v>
      </c>
      <c r="M243" s="250" t="s">
        <v>25</v>
      </c>
    </row>
    <row r="244" spans="4:13" x14ac:dyDescent="0.35">
      <c r="D244" s="244" t="s">
        <v>699</v>
      </c>
      <c r="E244" s="245">
        <v>43736</v>
      </c>
      <c r="F244" s="245">
        <v>43736</v>
      </c>
      <c r="G244" s="246" t="s">
        <v>700</v>
      </c>
      <c r="H244" s="247">
        <v>100000</v>
      </c>
      <c r="I244" s="248">
        <v>100000</v>
      </c>
      <c r="J244" s="248">
        <v>1</v>
      </c>
      <c r="K244" s="249">
        <v>2019</v>
      </c>
      <c r="L244" s="249">
        <v>2019</v>
      </c>
      <c r="M244" s="250" t="s">
        <v>140</v>
      </c>
    </row>
    <row r="245" spans="4:13" x14ac:dyDescent="0.35">
      <c r="D245" s="244" t="s">
        <v>702</v>
      </c>
      <c r="E245" s="245">
        <v>43787</v>
      </c>
      <c r="F245" s="245">
        <v>43787</v>
      </c>
      <c r="G245" s="246" t="s">
        <v>664</v>
      </c>
      <c r="H245" s="247">
        <v>22040</v>
      </c>
      <c r="I245" s="248">
        <v>22040</v>
      </c>
      <c r="J245" s="248">
        <v>1</v>
      </c>
      <c r="K245" s="249">
        <v>2019</v>
      </c>
      <c r="L245" s="249">
        <v>2019</v>
      </c>
      <c r="M245" s="250" t="s">
        <v>25</v>
      </c>
    </row>
    <row r="246" spans="4:13" x14ac:dyDescent="0.35">
      <c r="D246" s="244" t="s">
        <v>704</v>
      </c>
      <c r="E246" s="245">
        <v>43855</v>
      </c>
      <c r="F246" s="245">
        <v>43855</v>
      </c>
      <c r="G246" s="246" t="s">
        <v>13</v>
      </c>
      <c r="H246" s="247">
        <v>5850</v>
      </c>
      <c r="I246" s="248">
        <v>5850</v>
      </c>
      <c r="J246" s="248">
        <v>1</v>
      </c>
      <c r="K246" s="249">
        <v>2020</v>
      </c>
      <c r="L246" s="249">
        <v>2020</v>
      </c>
      <c r="M246" s="250" t="s">
        <v>28</v>
      </c>
    </row>
    <row r="247" spans="4:13" x14ac:dyDescent="0.35">
      <c r="D247" s="244" t="s">
        <v>155</v>
      </c>
      <c r="E247" s="245">
        <v>43769</v>
      </c>
      <c r="F247" s="245">
        <v>43769</v>
      </c>
      <c r="G247" s="246" t="s">
        <v>10</v>
      </c>
      <c r="H247" s="247">
        <v>561702</v>
      </c>
      <c r="I247" s="248">
        <v>561702</v>
      </c>
      <c r="J247" s="248">
        <v>1</v>
      </c>
      <c r="K247" s="249">
        <v>2019</v>
      </c>
      <c r="L247" s="249">
        <v>2019</v>
      </c>
      <c r="M247" s="250" t="s">
        <v>25</v>
      </c>
    </row>
    <row r="248" spans="4:13" x14ac:dyDescent="0.35">
      <c r="D248" s="244" t="s">
        <v>708</v>
      </c>
      <c r="E248" s="245">
        <v>43808</v>
      </c>
      <c r="F248" s="245">
        <v>43808</v>
      </c>
      <c r="G248" s="246" t="s">
        <v>13</v>
      </c>
      <c r="H248" s="247">
        <v>-5000</v>
      </c>
      <c r="I248" s="248">
        <v>-10000</v>
      </c>
      <c r="J248" s="248">
        <v>1</v>
      </c>
      <c r="K248" s="249">
        <v>2019</v>
      </c>
      <c r="L248" s="249">
        <v>2019</v>
      </c>
      <c r="M248" s="250" t="s">
        <v>25</v>
      </c>
    </row>
    <row r="249" spans="4:13" x14ac:dyDescent="0.35">
      <c r="D249" s="244" t="s">
        <v>714</v>
      </c>
      <c r="E249" s="245">
        <v>43924</v>
      </c>
      <c r="F249" s="245">
        <v>43924</v>
      </c>
      <c r="G249" s="246" t="s">
        <v>10</v>
      </c>
      <c r="H249" s="247">
        <v>940</v>
      </c>
      <c r="I249" s="248">
        <v>940</v>
      </c>
      <c r="J249" s="248">
        <v>1</v>
      </c>
      <c r="K249" s="249">
        <v>2020</v>
      </c>
      <c r="L249" s="249">
        <v>2020</v>
      </c>
      <c r="M249" s="250" t="s">
        <v>33</v>
      </c>
    </row>
    <row r="250" spans="4:13" x14ac:dyDescent="0.35">
      <c r="D250" s="244" t="s">
        <v>715</v>
      </c>
      <c r="E250" s="245">
        <v>43814</v>
      </c>
      <c r="F250" s="245">
        <v>43814</v>
      </c>
      <c r="G250" s="246" t="s">
        <v>13</v>
      </c>
      <c r="H250" s="247">
        <v>170000</v>
      </c>
      <c r="I250" s="248">
        <v>170000</v>
      </c>
      <c r="J250" s="248">
        <v>1</v>
      </c>
      <c r="K250" s="249">
        <v>2019</v>
      </c>
      <c r="L250" s="249">
        <v>2019</v>
      </c>
      <c r="M250" s="250" t="s">
        <v>25</v>
      </c>
    </row>
    <row r="251" spans="4:13" x14ac:dyDescent="0.35">
      <c r="D251" s="244" t="s">
        <v>716</v>
      </c>
      <c r="E251" s="245">
        <v>43817</v>
      </c>
      <c r="F251" s="245">
        <v>43817</v>
      </c>
      <c r="G251" s="246" t="s">
        <v>10</v>
      </c>
      <c r="H251" s="247">
        <v>10000</v>
      </c>
      <c r="I251" s="248">
        <v>10000</v>
      </c>
      <c r="J251" s="248">
        <v>1</v>
      </c>
      <c r="K251" s="249">
        <v>2019</v>
      </c>
      <c r="L251" s="249">
        <v>2019</v>
      </c>
      <c r="M251" s="250" t="s">
        <v>25</v>
      </c>
    </row>
    <row r="252" spans="4:13" x14ac:dyDescent="0.35">
      <c r="D252" s="244" t="s">
        <v>719</v>
      </c>
      <c r="E252" s="245">
        <v>43849</v>
      </c>
      <c r="F252" s="245">
        <v>43849</v>
      </c>
      <c r="G252" s="246" t="s">
        <v>13</v>
      </c>
      <c r="H252" s="247">
        <v>100</v>
      </c>
      <c r="I252" s="248">
        <v>100</v>
      </c>
      <c r="J252" s="248">
        <v>1</v>
      </c>
      <c r="K252" s="249">
        <v>2020</v>
      </c>
      <c r="L252" s="249">
        <v>2020</v>
      </c>
      <c r="M252" s="250" t="s">
        <v>28</v>
      </c>
    </row>
    <row r="253" spans="4:13" x14ac:dyDescent="0.35">
      <c r="D253" s="244" t="s">
        <v>720</v>
      </c>
      <c r="E253" s="245">
        <v>43857</v>
      </c>
      <c r="F253" s="245">
        <v>43857</v>
      </c>
      <c r="G253" s="246" t="s">
        <v>13</v>
      </c>
      <c r="H253" s="247">
        <v>100</v>
      </c>
      <c r="I253" s="248">
        <v>100</v>
      </c>
      <c r="J253" s="248">
        <v>1</v>
      </c>
      <c r="K253" s="249">
        <v>2020</v>
      </c>
      <c r="L253" s="249">
        <v>2020</v>
      </c>
      <c r="M253" s="250" t="s">
        <v>28</v>
      </c>
    </row>
    <row r="254" spans="4:13" x14ac:dyDescent="0.35">
      <c r="D254" s="244" t="s">
        <v>721</v>
      </c>
      <c r="E254" s="245">
        <v>43839</v>
      </c>
      <c r="F254" s="245">
        <v>43839</v>
      </c>
      <c r="G254" s="246" t="s">
        <v>13</v>
      </c>
      <c r="H254" s="247">
        <v>6500</v>
      </c>
      <c r="I254" s="248">
        <v>6500</v>
      </c>
      <c r="J254" s="248">
        <v>1</v>
      </c>
      <c r="K254" s="249">
        <v>2020</v>
      </c>
      <c r="L254" s="249">
        <v>2020</v>
      </c>
      <c r="M254" s="250" t="s">
        <v>28</v>
      </c>
    </row>
    <row r="255" spans="4:13" x14ac:dyDescent="0.35">
      <c r="D255" s="244" t="s">
        <v>722</v>
      </c>
      <c r="E255" s="245">
        <v>43861</v>
      </c>
      <c r="F255" s="245">
        <v>43861</v>
      </c>
      <c r="G255" s="246" t="s">
        <v>13</v>
      </c>
      <c r="H255" s="247">
        <v>472</v>
      </c>
      <c r="I255" s="248">
        <v>472</v>
      </c>
      <c r="J255" s="248">
        <v>1</v>
      </c>
      <c r="K255" s="249">
        <v>2020</v>
      </c>
      <c r="L255" s="249">
        <v>2020</v>
      </c>
      <c r="M255" s="250" t="s">
        <v>28</v>
      </c>
    </row>
    <row r="256" spans="4:13" x14ac:dyDescent="0.35">
      <c r="D256" s="244" t="s">
        <v>723</v>
      </c>
      <c r="E256" s="245">
        <v>43864</v>
      </c>
      <c r="F256" s="245">
        <v>43864</v>
      </c>
      <c r="G256" s="246" t="s">
        <v>13</v>
      </c>
      <c r="H256" s="247">
        <v>1000</v>
      </c>
      <c r="I256" s="248">
        <v>1000</v>
      </c>
      <c r="J256" s="248">
        <v>1</v>
      </c>
      <c r="K256" s="249">
        <v>2020</v>
      </c>
      <c r="L256" s="249">
        <v>2020</v>
      </c>
      <c r="M256" s="250" t="s">
        <v>28</v>
      </c>
    </row>
    <row r="257" spans="4:13" x14ac:dyDescent="0.35">
      <c r="D257" s="244" t="s">
        <v>725</v>
      </c>
      <c r="E257" s="245">
        <v>43822</v>
      </c>
      <c r="F257" s="245">
        <v>43822</v>
      </c>
      <c r="G257" s="246" t="s">
        <v>197</v>
      </c>
      <c r="H257" s="247">
        <v>100000</v>
      </c>
      <c r="I257" s="248">
        <v>100000</v>
      </c>
      <c r="J257" s="248">
        <v>1</v>
      </c>
      <c r="K257" s="249">
        <v>2019</v>
      </c>
      <c r="L257" s="249">
        <v>2019</v>
      </c>
      <c r="M257" s="250" t="s">
        <v>25</v>
      </c>
    </row>
    <row r="258" spans="4:13" x14ac:dyDescent="0.35">
      <c r="D258" s="244" t="s">
        <v>726</v>
      </c>
      <c r="E258" s="245">
        <v>43873</v>
      </c>
      <c r="F258" s="245">
        <v>43873</v>
      </c>
      <c r="G258" s="246" t="s">
        <v>13</v>
      </c>
      <c r="H258" s="247">
        <v>1000</v>
      </c>
      <c r="I258" s="248">
        <v>1000</v>
      </c>
      <c r="J258" s="248">
        <v>1</v>
      </c>
      <c r="K258" s="249">
        <v>2020</v>
      </c>
      <c r="L258" s="249">
        <v>2020</v>
      </c>
      <c r="M258" s="250" t="s">
        <v>28</v>
      </c>
    </row>
    <row r="259" spans="4:13" x14ac:dyDescent="0.35">
      <c r="D259" s="244" t="s">
        <v>727</v>
      </c>
      <c r="E259" s="245">
        <v>43866</v>
      </c>
      <c r="F259" s="245">
        <v>43866</v>
      </c>
      <c r="G259" s="246" t="s">
        <v>13</v>
      </c>
      <c r="H259" s="247">
        <v>420</v>
      </c>
      <c r="I259" s="248">
        <v>420</v>
      </c>
      <c r="J259" s="248">
        <v>1</v>
      </c>
      <c r="K259" s="249">
        <v>2020</v>
      </c>
      <c r="L259" s="249">
        <v>2020</v>
      </c>
      <c r="M259" s="250" t="s">
        <v>28</v>
      </c>
    </row>
    <row r="260" spans="4:13" x14ac:dyDescent="0.35">
      <c r="D260" s="244" t="s">
        <v>156</v>
      </c>
      <c r="E260" s="245">
        <v>43854</v>
      </c>
      <c r="F260" s="245">
        <v>43854</v>
      </c>
      <c r="G260" s="246" t="s">
        <v>13</v>
      </c>
      <c r="H260" s="247">
        <v>2932852</v>
      </c>
      <c r="I260" s="248">
        <v>539100</v>
      </c>
      <c r="J260" s="248">
        <v>1</v>
      </c>
      <c r="K260" s="249">
        <v>2020</v>
      </c>
      <c r="L260" s="249">
        <v>2020</v>
      </c>
      <c r="M260" s="250" t="s">
        <v>28</v>
      </c>
    </row>
    <row r="261" spans="4:13" x14ac:dyDescent="0.35">
      <c r="D261" s="244" t="s">
        <v>728</v>
      </c>
      <c r="E261" s="245">
        <v>43889</v>
      </c>
      <c r="F261" s="245">
        <v>43889</v>
      </c>
      <c r="G261" s="246" t="s">
        <v>13</v>
      </c>
      <c r="H261" s="247">
        <v>50000</v>
      </c>
      <c r="I261" s="248">
        <v>50000</v>
      </c>
      <c r="J261" s="248">
        <v>1</v>
      </c>
      <c r="K261" s="249">
        <v>2020</v>
      </c>
      <c r="L261" s="249">
        <v>2020</v>
      </c>
      <c r="M261" s="250" t="s">
        <v>28</v>
      </c>
    </row>
    <row r="262" spans="4:13" x14ac:dyDescent="0.35">
      <c r="D262" s="244" t="s">
        <v>729</v>
      </c>
      <c r="E262" s="245">
        <v>43887</v>
      </c>
      <c r="F262" s="245">
        <v>43887</v>
      </c>
      <c r="G262" s="246" t="s">
        <v>10</v>
      </c>
      <c r="H262" s="247">
        <v>10</v>
      </c>
      <c r="I262" s="248">
        <v>10</v>
      </c>
      <c r="J262" s="248">
        <v>1</v>
      </c>
      <c r="K262" s="249">
        <v>2020</v>
      </c>
      <c r="L262" s="249">
        <v>2020</v>
      </c>
      <c r="M262" s="250" t="s">
        <v>28</v>
      </c>
    </row>
    <row r="263" spans="4:13" x14ac:dyDescent="0.35">
      <c r="D263" s="244" t="s">
        <v>730</v>
      </c>
      <c r="E263" s="245">
        <v>43890</v>
      </c>
      <c r="F263" s="245">
        <v>43890</v>
      </c>
      <c r="G263" s="246" t="s">
        <v>13</v>
      </c>
      <c r="H263" s="247">
        <v>100000</v>
      </c>
      <c r="I263" s="248">
        <v>100000</v>
      </c>
      <c r="J263" s="248">
        <v>1</v>
      </c>
      <c r="K263" s="249">
        <v>2020</v>
      </c>
      <c r="L263" s="249">
        <v>2020</v>
      </c>
      <c r="M263" s="250" t="s">
        <v>28</v>
      </c>
    </row>
    <row r="264" spans="4:13" x14ac:dyDescent="0.35">
      <c r="D264" s="244" t="s">
        <v>732</v>
      </c>
      <c r="E264" s="245">
        <v>43896</v>
      </c>
      <c r="F264" s="245">
        <v>43896</v>
      </c>
      <c r="G264" s="246" t="s">
        <v>13</v>
      </c>
      <c r="H264" s="247">
        <v>40</v>
      </c>
      <c r="I264" s="248">
        <v>40</v>
      </c>
      <c r="J264" s="248">
        <v>1</v>
      </c>
      <c r="K264" s="249">
        <v>2020</v>
      </c>
      <c r="L264" s="249">
        <v>2020</v>
      </c>
      <c r="M264" s="250" t="s">
        <v>28</v>
      </c>
    </row>
    <row r="265" spans="4:13" x14ac:dyDescent="0.35">
      <c r="D265" s="244" t="s">
        <v>733</v>
      </c>
      <c r="E265" s="245">
        <v>43875</v>
      </c>
      <c r="F265" s="245">
        <v>43875</v>
      </c>
      <c r="G265" s="246" t="s">
        <v>10</v>
      </c>
      <c r="H265" s="247">
        <v>8700</v>
      </c>
      <c r="I265" s="248">
        <v>8700</v>
      </c>
      <c r="J265" s="248">
        <v>1</v>
      </c>
      <c r="K265" s="249">
        <v>2020</v>
      </c>
      <c r="L265" s="249">
        <v>2020</v>
      </c>
      <c r="M265" s="250" t="s">
        <v>28</v>
      </c>
    </row>
    <row r="266" spans="4:13" x14ac:dyDescent="0.35">
      <c r="D266" s="244" t="s">
        <v>734</v>
      </c>
      <c r="E266" s="245">
        <v>43904</v>
      </c>
      <c r="F266" s="245">
        <v>43904</v>
      </c>
      <c r="G266" s="246" t="s">
        <v>10</v>
      </c>
      <c r="H266" s="247">
        <v>130000</v>
      </c>
      <c r="I266" s="248">
        <v>130000</v>
      </c>
      <c r="J266" s="248">
        <v>1</v>
      </c>
      <c r="K266" s="249">
        <v>2020</v>
      </c>
      <c r="L266" s="249">
        <v>2020</v>
      </c>
      <c r="M266" s="250" t="s">
        <v>28</v>
      </c>
    </row>
    <row r="267" spans="4:13" x14ac:dyDescent="0.35">
      <c r="D267" s="244" t="s">
        <v>735</v>
      </c>
      <c r="E267" s="245">
        <v>43908</v>
      </c>
      <c r="F267" s="245">
        <v>43908</v>
      </c>
      <c r="G267" s="246" t="s">
        <v>13</v>
      </c>
      <c r="H267" s="247">
        <v>1000</v>
      </c>
      <c r="I267" s="248">
        <v>1000</v>
      </c>
      <c r="J267" s="248">
        <v>1</v>
      </c>
      <c r="K267" s="249">
        <v>2020</v>
      </c>
      <c r="L267" s="249">
        <v>2020</v>
      </c>
      <c r="M267" s="250" t="s">
        <v>28</v>
      </c>
    </row>
    <row r="268" spans="4:13" x14ac:dyDescent="0.35">
      <c r="D268" s="244" t="s">
        <v>736</v>
      </c>
      <c r="E268" s="245">
        <v>43904</v>
      </c>
      <c r="F268" s="245">
        <v>43904</v>
      </c>
      <c r="G268" s="246" t="s">
        <v>13</v>
      </c>
      <c r="H268" s="247">
        <v>19688</v>
      </c>
      <c r="I268" s="248">
        <v>10996</v>
      </c>
      <c r="J268" s="248">
        <v>1</v>
      </c>
      <c r="K268" s="249">
        <v>2020</v>
      </c>
      <c r="L268" s="249">
        <v>2020</v>
      </c>
      <c r="M268" s="250" t="s">
        <v>28</v>
      </c>
    </row>
    <row r="269" spans="4:13" x14ac:dyDescent="0.35">
      <c r="D269" s="244" t="s">
        <v>157</v>
      </c>
      <c r="E269" s="245">
        <v>43912</v>
      </c>
      <c r="F269" s="245">
        <v>43912</v>
      </c>
      <c r="G269" s="246" t="s">
        <v>10</v>
      </c>
      <c r="H269" s="247">
        <v>8660</v>
      </c>
      <c r="I269" s="248">
        <v>8660</v>
      </c>
      <c r="J269" s="248">
        <v>1</v>
      </c>
      <c r="K269" s="249">
        <v>2020</v>
      </c>
      <c r="L269" s="249">
        <v>2020</v>
      </c>
      <c r="M269" s="250" t="s">
        <v>28</v>
      </c>
    </row>
    <row r="270" spans="4:13" x14ac:dyDescent="0.35">
      <c r="D270" s="244" t="s">
        <v>158</v>
      </c>
      <c r="E270" s="245">
        <v>43896</v>
      </c>
      <c r="F270" s="245">
        <v>43896</v>
      </c>
      <c r="G270" s="246" t="s">
        <v>10</v>
      </c>
      <c r="H270" s="247">
        <v>2251</v>
      </c>
      <c r="I270" s="248">
        <v>2251</v>
      </c>
      <c r="J270" s="248">
        <v>1</v>
      </c>
      <c r="K270" s="249">
        <v>2020</v>
      </c>
      <c r="L270" s="249">
        <v>2020</v>
      </c>
      <c r="M270" s="250" t="s">
        <v>28</v>
      </c>
    </row>
    <row r="271" spans="4:13" x14ac:dyDescent="0.35">
      <c r="D271" s="244" t="s">
        <v>738</v>
      </c>
      <c r="E271" s="245">
        <v>43911</v>
      </c>
      <c r="F271" s="245">
        <v>43911</v>
      </c>
      <c r="G271" s="246" t="s">
        <v>10</v>
      </c>
      <c r="H271" s="247">
        <v>34682</v>
      </c>
      <c r="I271" s="248">
        <v>34682</v>
      </c>
      <c r="J271" s="248">
        <v>1</v>
      </c>
      <c r="K271" s="249">
        <v>2020</v>
      </c>
      <c r="L271" s="249">
        <v>2020</v>
      </c>
      <c r="M271" s="250" t="s">
        <v>28</v>
      </c>
    </row>
    <row r="272" spans="4:13" x14ac:dyDescent="0.35">
      <c r="D272" s="244" t="s">
        <v>739</v>
      </c>
      <c r="E272" s="245">
        <v>43654</v>
      </c>
      <c r="F272" s="245">
        <v>43654</v>
      </c>
      <c r="G272" s="246" t="s">
        <v>10</v>
      </c>
      <c r="H272" s="247">
        <v>132353</v>
      </c>
      <c r="I272" s="248">
        <v>132353</v>
      </c>
      <c r="J272" s="248">
        <v>1</v>
      </c>
      <c r="K272" s="249">
        <v>2019</v>
      </c>
      <c r="L272" s="249">
        <v>2019</v>
      </c>
      <c r="M272" s="250" t="s">
        <v>140</v>
      </c>
    </row>
    <row r="273" spans="4:13" x14ac:dyDescent="0.35">
      <c r="D273" s="244" t="s">
        <v>740</v>
      </c>
      <c r="E273" s="245">
        <v>43919</v>
      </c>
      <c r="F273" s="245">
        <v>43919</v>
      </c>
      <c r="G273" s="246" t="s">
        <v>10</v>
      </c>
      <c r="H273" s="247">
        <v>525000</v>
      </c>
      <c r="I273" s="248">
        <v>400000</v>
      </c>
      <c r="J273" s="248">
        <v>1</v>
      </c>
      <c r="K273" s="249">
        <v>2020</v>
      </c>
      <c r="L273" s="249">
        <v>2020</v>
      </c>
      <c r="M273" s="250" t="s">
        <v>28</v>
      </c>
    </row>
    <row r="274" spans="4:13" x14ac:dyDescent="0.35">
      <c r="D274" s="244" t="s">
        <v>741</v>
      </c>
      <c r="E274" s="245">
        <v>43929</v>
      </c>
      <c r="F274" s="245">
        <v>43929</v>
      </c>
      <c r="G274" s="246" t="s">
        <v>13</v>
      </c>
      <c r="H274" s="247">
        <v>5000</v>
      </c>
      <c r="I274" s="248">
        <v>5000</v>
      </c>
      <c r="J274" s="248">
        <v>1</v>
      </c>
      <c r="K274" s="249">
        <v>2020</v>
      </c>
      <c r="L274" s="249">
        <v>2020</v>
      </c>
      <c r="M274" s="250" t="s">
        <v>33</v>
      </c>
    </row>
    <row r="275" spans="4:13" x14ac:dyDescent="0.35">
      <c r="D275" s="244" t="s">
        <v>742</v>
      </c>
      <c r="E275" s="245">
        <v>43929</v>
      </c>
      <c r="F275" s="245">
        <v>43929</v>
      </c>
      <c r="G275" s="246" t="s">
        <v>13</v>
      </c>
      <c r="H275" s="247">
        <v>5000</v>
      </c>
      <c r="I275" s="248">
        <v>5000</v>
      </c>
      <c r="J275" s="248">
        <v>1</v>
      </c>
      <c r="K275" s="249">
        <v>2020</v>
      </c>
      <c r="L275" s="249">
        <v>2020</v>
      </c>
      <c r="M275" s="250" t="s">
        <v>33</v>
      </c>
    </row>
    <row r="276" spans="4:13" x14ac:dyDescent="0.35">
      <c r="D276" s="244" t="s">
        <v>743</v>
      </c>
      <c r="E276" s="245">
        <v>43899</v>
      </c>
      <c r="F276" s="245">
        <v>43899</v>
      </c>
      <c r="G276" s="246" t="s">
        <v>744</v>
      </c>
      <c r="H276" s="247">
        <v>0</v>
      </c>
      <c r="I276" s="248">
        <v>-59800</v>
      </c>
      <c r="J276" s="248">
        <v>1</v>
      </c>
      <c r="K276" s="249">
        <v>2020</v>
      </c>
      <c r="L276" s="249">
        <v>2020</v>
      </c>
      <c r="M276" s="250" t="s">
        <v>28</v>
      </c>
    </row>
    <row r="277" spans="4:13" x14ac:dyDescent="0.35">
      <c r="D277" s="244" t="s">
        <v>745</v>
      </c>
      <c r="E277" s="245">
        <v>43907</v>
      </c>
      <c r="F277" s="245">
        <v>43907</v>
      </c>
      <c r="G277" s="246" t="s">
        <v>744</v>
      </c>
      <c r="H277" s="247">
        <v>0</v>
      </c>
      <c r="I277" s="248">
        <v>-59800</v>
      </c>
      <c r="J277" s="248">
        <v>1</v>
      </c>
      <c r="K277" s="249">
        <v>2020</v>
      </c>
      <c r="L277" s="249">
        <v>2020</v>
      </c>
      <c r="M277" s="250" t="s">
        <v>28</v>
      </c>
    </row>
    <row r="278" spans="4:13" x14ac:dyDescent="0.35">
      <c r="D278" s="244" t="s">
        <v>746</v>
      </c>
      <c r="E278" s="245">
        <v>43940</v>
      </c>
      <c r="F278" s="245">
        <v>43940</v>
      </c>
      <c r="G278" s="246" t="s">
        <v>13</v>
      </c>
      <c r="H278" s="247">
        <v>50</v>
      </c>
      <c r="I278" s="248">
        <v>50</v>
      </c>
      <c r="J278" s="248">
        <v>1</v>
      </c>
      <c r="K278" s="249">
        <v>2020</v>
      </c>
      <c r="L278" s="249">
        <v>2020</v>
      </c>
      <c r="M278" s="250" t="s">
        <v>33</v>
      </c>
    </row>
    <row r="279" spans="4:13" x14ac:dyDescent="0.35">
      <c r="D279" s="244" t="s">
        <v>747</v>
      </c>
      <c r="E279" s="245">
        <v>43946</v>
      </c>
      <c r="F279" s="245">
        <v>43946</v>
      </c>
      <c r="G279" s="246" t="s">
        <v>13</v>
      </c>
      <c r="H279" s="247">
        <v>1000</v>
      </c>
      <c r="I279" s="248">
        <v>1000</v>
      </c>
      <c r="J279" s="248">
        <v>1</v>
      </c>
      <c r="K279" s="249">
        <v>2020</v>
      </c>
      <c r="L279" s="249">
        <v>2020</v>
      </c>
      <c r="M279" s="250" t="s">
        <v>33</v>
      </c>
    </row>
    <row r="280" spans="4:13" x14ac:dyDescent="0.35">
      <c r="D280" s="244" t="s">
        <v>748</v>
      </c>
      <c r="E280" s="245">
        <v>43946</v>
      </c>
      <c r="F280" s="245">
        <v>43946</v>
      </c>
      <c r="G280" s="246" t="s">
        <v>10</v>
      </c>
      <c r="H280" s="247">
        <v>1000</v>
      </c>
      <c r="I280" s="248">
        <v>1000</v>
      </c>
      <c r="J280" s="248">
        <v>1</v>
      </c>
      <c r="K280" s="249">
        <v>2020</v>
      </c>
      <c r="L280" s="249">
        <v>2020</v>
      </c>
      <c r="M280" s="250" t="s">
        <v>33</v>
      </c>
    </row>
    <row r="281" spans="4:13" x14ac:dyDescent="0.35">
      <c r="D281" s="244" t="s">
        <v>749</v>
      </c>
      <c r="E281" s="245">
        <v>43925</v>
      </c>
      <c r="F281" s="245">
        <v>43925</v>
      </c>
      <c r="G281" s="246" t="s">
        <v>10</v>
      </c>
      <c r="H281" s="247">
        <v>1000</v>
      </c>
      <c r="I281" s="248">
        <v>1000</v>
      </c>
      <c r="J281" s="248">
        <v>1</v>
      </c>
      <c r="K281" s="249">
        <v>2020</v>
      </c>
      <c r="L281" s="249">
        <v>2020</v>
      </c>
      <c r="M281" s="250" t="s">
        <v>33</v>
      </c>
    </row>
    <row r="282" spans="4:13" x14ac:dyDescent="0.35">
      <c r="D282" s="244" t="s">
        <v>750</v>
      </c>
      <c r="E282" s="245">
        <v>43955</v>
      </c>
      <c r="F282" s="245">
        <v>43955</v>
      </c>
      <c r="G282" s="246" t="s">
        <v>10</v>
      </c>
      <c r="H282" s="247">
        <v>100</v>
      </c>
      <c r="I282" s="248">
        <v>100</v>
      </c>
      <c r="J282" s="248">
        <v>1</v>
      </c>
      <c r="K282" s="249">
        <v>2020</v>
      </c>
      <c r="L282" s="249">
        <v>2020</v>
      </c>
      <c r="M282" s="250" t="s">
        <v>33</v>
      </c>
    </row>
    <row r="283" spans="4:13" x14ac:dyDescent="0.35">
      <c r="D283" s="244" t="s">
        <v>751</v>
      </c>
      <c r="E283" s="245">
        <v>43954</v>
      </c>
      <c r="F283" s="245">
        <v>43954</v>
      </c>
      <c r="G283" s="246" t="s">
        <v>13</v>
      </c>
      <c r="H283" s="247">
        <v>5000</v>
      </c>
      <c r="I283" s="248">
        <v>5000</v>
      </c>
      <c r="J283" s="248">
        <v>1</v>
      </c>
      <c r="K283" s="249">
        <v>2020</v>
      </c>
      <c r="L283" s="249">
        <v>2020</v>
      </c>
      <c r="M283" s="250" t="s">
        <v>33</v>
      </c>
    </row>
    <row r="284" spans="4:13" x14ac:dyDescent="0.35">
      <c r="D284" s="244" t="s">
        <v>752</v>
      </c>
      <c r="E284" s="245">
        <v>43952</v>
      </c>
      <c r="F284" s="245">
        <v>43952</v>
      </c>
      <c r="G284" s="246" t="s">
        <v>10</v>
      </c>
      <c r="H284" s="247">
        <v>1171042.8570999999</v>
      </c>
      <c r="I284" s="248">
        <v>1171042.8570999999</v>
      </c>
      <c r="J284" s="248">
        <v>1</v>
      </c>
      <c r="K284" s="249">
        <v>2020</v>
      </c>
      <c r="L284" s="249">
        <v>2020</v>
      </c>
      <c r="M284" s="250" t="s">
        <v>33</v>
      </c>
    </row>
    <row r="285" spans="4:13" x14ac:dyDescent="0.35">
      <c r="D285" s="244" t="s">
        <v>753</v>
      </c>
      <c r="E285" s="245">
        <v>43940</v>
      </c>
      <c r="F285" s="245">
        <v>43940</v>
      </c>
      <c r="G285" s="246" t="s">
        <v>13</v>
      </c>
      <c r="H285" s="247">
        <v>500000</v>
      </c>
      <c r="I285" s="248">
        <v>500000</v>
      </c>
      <c r="J285" s="248">
        <v>1</v>
      </c>
      <c r="K285" s="249">
        <v>2020</v>
      </c>
      <c r="L285" s="249">
        <v>2020</v>
      </c>
      <c r="M285" s="250" t="s">
        <v>33</v>
      </c>
    </row>
    <row r="286" spans="4:13" x14ac:dyDescent="0.35">
      <c r="D286" s="244" t="s">
        <v>159</v>
      </c>
      <c r="E286" s="245">
        <v>43945</v>
      </c>
      <c r="F286" s="245">
        <v>43945</v>
      </c>
      <c r="G286" s="246" t="s">
        <v>160</v>
      </c>
      <c r="H286" s="247">
        <v>0</v>
      </c>
      <c r="I286" s="248">
        <v>-163267</v>
      </c>
      <c r="J286" s="248">
        <v>1</v>
      </c>
      <c r="K286" s="249">
        <v>2020</v>
      </c>
      <c r="L286" s="249">
        <v>2020</v>
      </c>
      <c r="M286" s="250" t="s">
        <v>33</v>
      </c>
    </row>
    <row r="287" spans="4:13" x14ac:dyDescent="0.35">
      <c r="D287" s="244" t="s">
        <v>754</v>
      </c>
      <c r="E287" s="245">
        <v>43964</v>
      </c>
      <c r="F287" s="245">
        <v>43964</v>
      </c>
      <c r="G287" s="246" t="s">
        <v>13</v>
      </c>
      <c r="H287" s="247">
        <v>1000</v>
      </c>
      <c r="I287" s="248">
        <v>1000</v>
      </c>
      <c r="J287" s="248">
        <v>1</v>
      </c>
      <c r="K287" s="249">
        <v>2020</v>
      </c>
      <c r="L287" s="249">
        <v>2020</v>
      </c>
      <c r="M287" s="250" t="s">
        <v>33</v>
      </c>
    </row>
    <row r="288" spans="4:13" x14ac:dyDescent="0.35">
      <c r="D288" s="244" t="s">
        <v>755</v>
      </c>
      <c r="E288" s="245">
        <v>43860</v>
      </c>
      <c r="F288" s="245">
        <v>43860</v>
      </c>
      <c r="G288" s="246" t="s">
        <v>13</v>
      </c>
      <c r="H288" s="247">
        <v>10000</v>
      </c>
      <c r="I288" s="248">
        <v>10000</v>
      </c>
      <c r="J288" s="248">
        <v>1</v>
      </c>
      <c r="K288" s="249">
        <v>2020</v>
      </c>
      <c r="L288" s="249">
        <v>2020</v>
      </c>
      <c r="M288" s="250" t="s">
        <v>28</v>
      </c>
    </row>
    <row r="289" spans="4:13" x14ac:dyDescent="0.35">
      <c r="D289" s="244" t="s">
        <v>756</v>
      </c>
      <c r="E289" s="245">
        <v>43924</v>
      </c>
      <c r="F289" s="245">
        <v>43924</v>
      </c>
      <c r="G289" s="246" t="s">
        <v>10</v>
      </c>
      <c r="H289" s="247">
        <v>6300</v>
      </c>
      <c r="I289" s="248">
        <v>6300</v>
      </c>
      <c r="J289" s="248">
        <v>1</v>
      </c>
      <c r="K289" s="249">
        <v>2020</v>
      </c>
      <c r="L289" s="249">
        <v>2020</v>
      </c>
      <c r="M289" s="250" t="s">
        <v>33</v>
      </c>
    </row>
    <row r="290" spans="4:13" x14ac:dyDescent="0.35">
      <c r="D290" s="244" t="s">
        <v>757</v>
      </c>
      <c r="E290" s="245">
        <v>43974</v>
      </c>
      <c r="F290" s="245">
        <v>43974</v>
      </c>
      <c r="G290" s="246" t="s">
        <v>10</v>
      </c>
      <c r="H290" s="247">
        <v>1000</v>
      </c>
      <c r="I290" s="248">
        <v>1000</v>
      </c>
      <c r="J290" s="248">
        <v>1</v>
      </c>
      <c r="K290" s="249">
        <v>2020</v>
      </c>
      <c r="L290" s="249">
        <v>2020</v>
      </c>
      <c r="M290" s="250" t="s">
        <v>33</v>
      </c>
    </row>
    <row r="291" spans="4:13" x14ac:dyDescent="0.35">
      <c r="D291" s="244" t="s">
        <v>758</v>
      </c>
      <c r="E291" s="245">
        <v>43917</v>
      </c>
      <c r="F291" s="245">
        <v>43917</v>
      </c>
      <c r="G291" s="246" t="s">
        <v>658</v>
      </c>
      <c r="H291" s="247">
        <v>5000</v>
      </c>
      <c r="I291" s="248">
        <v>5000</v>
      </c>
      <c r="J291" s="248">
        <v>1</v>
      </c>
      <c r="K291" s="249">
        <v>2020</v>
      </c>
      <c r="L291" s="249">
        <v>2020</v>
      </c>
      <c r="M291" s="250" t="s">
        <v>28</v>
      </c>
    </row>
    <row r="292" spans="4:13" x14ac:dyDescent="0.35">
      <c r="D292" s="244" t="s">
        <v>759</v>
      </c>
      <c r="E292" s="245">
        <v>43964</v>
      </c>
      <c r="F292" s="245">
        <v>43964</v>
      </c>
      <c r="G292" s="246" t="s">
        <v>664</v>
      </c>
      <c r="H292" s="247">
        <v>100000</v>
      </c>
      <c r="I292" s="248">
        <v>100000</v>
      </c>
      <c r="J292" s="248">
        <v>1</v>
      </c>
      <c r="K292" s="249">
        <v>2020</v>
      </c>
      <c r="L292" s="249">
        <v>2020</v>
      </c>
      <c r="M292" s="250" t="s">
        <v>33</v>
      </c>
    </row>
    <row r="293" spans="4:13" x14ac:dyDescent="0.35">
      <c r="D293" s="244" t="s">
        <v>161</v>
      </c>
      <c r="E293" s="245">
        <v>43912</v>
      </c>
      <c r="F293" s="245">
        <v>43912</v>
      </c>
      <c r="G293" s="246" t="s">
        <v>13</v>
      </c>
      <c r="H293" s="247">
        <v>1378800</v>
      </c>
      <c r="I293" s="248">
        <v>1378800</v>
      </c>
      <c r="J293" s="248">
        <v>1</v>
      </c>
      <c r="K293" s="249">
        <v>2020</v>
      </c>
      <c r="L293" s="249">
        <v>2020</v>
      </c>
      <c r="M293" s="250" t="s">
        <v>28</v>
      </c>
    </row>
    <row r="294" spans="4:13" x14ac:dyDescent="0.35">
      <c r="D294" s="244" t="s">
        <v>760</v>
      </c>
      <c r="E294" s="245">
        <v>43982</v>
      </c>
      <c r="F294" s="245">
        <v>43982</v>
      </c>
      <c r="G294" s="246" t="s">
        <v>13</v>
      </c>
      <c r="H294" s="247">
        <v>378000</v>
      </c>
      <c r="I294" s="248">
        <v>378000</v>
      </c>
      <c r="J294" s="248">
        <v>1</v>
      </c>
      <c r="K294" s="249">
        <v>2020</v>
      </c>
      <c r="L294" s="249">
        <v>2020</v>
      </c>
      <c r="M294" s="250" t="s">
        <v>33</v>
      </c>
    </row>
    <row r="295" spans="4:13" x14ac:dyDescent="0.35">
      <c r="D295" s="244" t="s">
        <v>761</v>
      </c>
      <c r="E295" s="245">
        <v>43988</v>
      </c>
      <c r="F295" s="245">
        <v>43988</v>
      </c>
      <c r="G295" s="246" t="s">
        <v>13</v>
      </c>
      <c r="H295" s="247">
        <v>180</v>
      </c>
      <c r="I295" s="248">
        <v>180</v>
      </c>
      <c r="J295" s="248">
        <v>1</v>
      </c>
      <c r="K295" s="249">
        <v>2020</v>
      </c>
      <c r="L295" s="249">
        <v>2020</v>
      </c>
      <c r="M295" s="250" t="s">
        <v>33</v>
      </c>
    </row>
    <row r="296" spans="4:13" x14ac:dyDescent="0.35">
      <c r="D296" s="244" t="s">
        <v>762</v>
      </c>
      <c r="E296" s="245">
        <v>43990</v>
      </c>
      <c r="F296" s="245">
        <v>43990</v>
      </c>
      <c r="G296" s="246" t="s">
        <v>13</v>
      </c>
      <c r="H296" s="247">
        <v>58450</v>
      </c>
      <c r="I296" s="248">
        <v>58450</v>
      </c>
      <c r="J296" s="248">
        <v>1</v>
      </c>
      <c r="K296" s="249">
        <v>2020</v>
      </c>
      <c r="L296" s="249">
        <v>2020</v>
      </c>
      <c r="M296" s="250" t="s">
        <v>33</v>
      </c>
    </row>
    <row r="297" spans="4:13" x14ac:dyDescent="0.35">
      <c r="D297" s="244" t="s">
        <v>763</v>
      </c>
      <c r="E297" s="245">
        <v>43921</v>
      </c>
      <c r="F297" s="245">
        <v>43921</v>
      </c>
      <c r="G297" s="246" t="s">
        <v>13</v>
      </c>
      <c r="H297" s="247">
        <v>1000</v>
      </c>
      <c r="I297" s="248">
        <v>1000</v>
      </c>
      <c r="J297" s="248">
        <v>1</v>
      </c>
      <c r="K297" s="249">
        <v>2020</v>
      </c>
      <c r="L297" s="249">
        <v>2020</v>
      </c>
      <c r="M297" s="250" t="s">
        <v>28</v>
      </c>
    </row>
    <row r="298" spans="4:13" x14ac:dyDescent="0.35">
      <c r="D298" s="244" t="s">
        <v>764</v>
      </c>
      <c r="E298" s="245">
        <v>43984</v>
      </c>
      <c r="F298" s="245">
        <v>43984</v>
      </c>
      <c r="G298" s="246" t="s">
        <v>13</v>
      </c>
      <c r="H298" s="247">
        <v>5000</v>
      </c>
      <c r="I298" s="248">
        <v>5000</v>
      </c>
      <c r="J298" s="248">
        <v>1</v>
      </c>
      <c r="K298" s="249">
        <v>2020</v>
      </c>
      <c r="L298" s="249">
        <v>2020</v>
      </c>
      <c r="M298" s="250" t="s">
        <v>33</v>
      </c>
    </row>
    <row r="299" spans="4:13" x14ac:dyDescent="0.35">
      <c r="D299" s="244" t="s">
        <v>765</v>
      </c>
      <c r="E299" s="245">
        <v>43974</v>
      </c>
      <c r="F299" s="245">
        <v>43974</v>
      </c>
      <c r="G299" s="246" t="s">
        <v>13</v>
      </c>
      <c r="H299" s="247">
        <v>50000</v>
      </c>
      <c r="I299" s="248">
        <v>50000</v>
      </c>
      <c r="J299" s="248">
        <v>1</v>
      </c>
      <c r="K299" s="249">
        <v>2020</v>
      </c>
      <c r="L299" s="249">
        <v>2020</v>
      </c>
      <c r="M299" s="250" t="s">
        <v>33</v>
      </c>
    </row>
    <row r="300" spans="4:13" x14ac:dyDescent="0.35">
      <c r="D300" s="244" t="s">
        <v>766</v>
      </c>
      <c r="E300" s="245">
        <v>43843</v>
      </c>
      <c r="F300" s="245">
        <v>43843</v>
      </c>
      <c r="G300" s="246" t="s">
        <v>10</v>
      </c>
      <c r="H300" s="247">
        <v>10000</v>
      </c>
      <c r="I300" s="248">
        <v>10000</v>
      </c>
      <c r="J300" s="248">
        <v>1</v>
      </c>
      <c r="K300" s="249">
        <v>2020</v>
      </c>
      <c r="L300" s="249">
        <v>2020</v>
      </c>
      <c r="M300" s="250" t="s">
        <v>28</v>
      </c>
    </row>
    <row r="301" spans="4:13" x14ac:dyDescent="0.35">
      <c r="D301" s="244" t="s">
        <v>3870</v>
      </c>
      <c r="E301" s="245">
        <v>43992</v>
      </c>
      <c r="F301" s="245">
        <v>43992</v>
      </c>
      <c r="G301" s="246" t="s">
        <v>13</v>
      </c>
      <c r="H301" s="247">
        <v>638294</v>
      </c>
      <c r="I301" s="248">
        <v>638294</v>
      </c>
      <c r="J301" s="248">
        <v>1</v>
      </c>
      <c r="K301" s="249">
        <v>2020</v>
      </c>
      <c r="L301" s="249">
        <v>2020</v>
      </c>
      <c r="M301" s="250" t="s">
        <v>33</v>
      </c>
    </row>
    <row r="302" spans="4:13" x14ac:dyDescent="0.35">
      <c r="D302" s="244" t="s">
        <v>767</v>
      </c>
      <c r="E302" s="245">
        <v>44002</v>
      </c>
      <c r="F302" s="245">
        <v>44002</v>
      </c>
      <c r="G302" s="246" t="s">
        <v>658</v>
      </c>
      <c r="H302" s="247">
        <v>120140</v>
      </c>
      <c r="I302" s="248">
        <v>55351.764710000003</v>
      </c>
      <c r="J302" s="248">
        <v>1</v>
      </c>
      <c r="K302" s="249">
        <v>2020</v>
      </c>
      <c r="L302" s="249">
        <v>2020</v>
      </c>
      <c r="M302" s="250" t="s">
        <v>33</v>
      </c>
    </row>
    <row r="303" spans="4:13" x14ac:dyDescent="0.35">
      <c r="D303" s="244" t="s">
        <v>768</v>
      </c>
      <c r="E303" s="245">
        <v>43796</v>
      </c>
      <c r="F303" s="245">
        <v>43796</v>
      </c>
      <c r="G303" s="246" t="s">
        <v>13</v>
      </c>
      <c r="H303" s="247">
        <v>100000</v>
      </c>
      <c r="I303" s="248">
        <v>100000</v>
      </c>
      <c r="J303" s="248">
        <v>1</v>
      </c>
      <c r="K303" s="249">
        <v>2019</v>
      </c>
      <c r="L303" s="249">
        <v>2019</v>
      </c>
      <c r="M303" s="250" t="s">
        <v>25</v>
      </c>
    </row>
    <row r="304" spans="4:13" x14ac:dyDescent="0.35">
      <c r="D304" s="244" t="s">
        <v>769</v>
      </c>
      <c r="E304" s="245">
        <v>44002</v>
      </c>
      <c r="F304" s="245">
        <v>44002</v>
      </c>
      <c r="G304" s="246" t="s">
        <v>10</v>
      </c>
      <c r="H304" s="247">
        <v>8600</v>
      </c>
      <c r="I304" s="248">
        <v>8600</v>
      </c>
      <c r="J304" s="248">
        <v>1</v>
      </c>
      <c r="K304" s="249">
        <v>2020</v>
      </c>
      <c r="L304" s="249">
        <v>2020</v>
      </c>
      <c r="M304" s="250" t="s">
        <v>33</v>
      </c>
    </row>
    <row r="305" spans="4:13" x14ac:dyDescent="0.35">
      <c r="D305" s="244" t="s">
        <v>770</v>
      </c>
      <c r="E305" s="245">
        <v>44012</v>
      </c>
      <c r="F305" s="245">
        <v>44012</v>
      </c>
      <c r="G305" s="246" t="s">
        <v>13</v>
      </c>
      <c r="H305" s="247">
        <v>10000</v>
      </c>
      <c r="I305" s="248">
        <v>10000</v>
      </c>
      <c r="J305" s="248">
        <v>1</v>
      </c>
      <c r="K305" s="249">
        <v>2020</v>
      </c>
      <c r="L305" s="249">
        <v>2020</v>
      </c>
      <c r="M305" s="250" t="s">
        <v>33</v>
      </c>
    </row>
    <row r="306" spans="4:13" x14ac:dyDescent="0.35">
      <c r="D306" s="244" t="s">
        <v>771</v>
      </c>
      <c r="E306" s="245">
        <v>44009</v>
      </c>
      <c r="F306" s="245">
        <v>44009</v>
      </c>
      <c r="G306" s="246" t="s">
        <v>13</v>
      </c>
      <c r="H306" s="247">
        <v>858150</v>
      </c>
      <c r="I306" s="248">
        <v>1000</v>
      </c>
      <c r="J306" s="248">
        <v>1</v>
      </c>
      <c r="K306" s="249">
        <v>2020</v>
      </c>
      <c r="L306" s="249">
        <v>2020</v>
      </c>
      <c r="M306" s="250" t="s">
        <v>33</v>
      </c>
    </row>
    <row r="307" spans="4:13" x14ac:dyDescent="0.35">
      <c r="D307" s="244" t="s">
        <v>772</v>
      </c>
      <c r="E307" s="245">
        <v>43927</v>
      </c>
      <c r="F307" s="245">
        <v>43927</v>
      </c>
      <c r="G307" s="246" t="s">
        <v>13</v>
      </c>
      <c r="H307" s="247">
        <v>130</v>
      </c>
      <c r="I307" s="248">
        <v>130</v>
      </c>
      <c r="J307" s="248">
        <v>1</v>
      </c>
      <c r="K307" s="249">
        <v>2020</v>
      </c>
      <c r="L307" s="249">
        <v>2020</v>
      </c>
      <c r="M307" s="250" t="s">
        <v>33</v>
      </c>
    </row>
    <row r="308" spans="4:13" x14ac:dyDescent="0.35">
      <c r="D308" s="244" t="s">
        <v>773</v>
      </c>
      <c r="E308" s="245">
        <v>43969</v>
      </c>
      <c r="F308" s="245">
        <v>43969</v>
      </c>
      <c r="G308" s="246" t="s">
        <v>13</v>
      </c>
      <c r="H308" s="247">
        <v>1750000</v>
      </c>
      <c r="I308" s="248">
        <v>1750000</v>
      </c>
      <c r="J308" s="248">
        <v>1</v>
      </c>
      <c r="K308" s="249">
        <v>2020</v>
      </c>
      <c r="L308" s="249">
        <v>2020</v>
      </c>
      <c r="M308" s="250" t="s">
        <v>33</v>
      </c>
    </row>
    <row r="309" spans="4:13" x14ac:dyDescent="0.35">
      <c r="D309" s="244" t="s">
        <v>774</v>
      </c>
      <c r="E309" s="245">
        <v>44003</v>
      </c>
      <c r="F309" s="245">
        <v>44003</v>
      </c>
      <c r="G309" s="246" t="s">
        <v>658</v>
      </c>
      <c r="H309" s="247">
        <v>25280</v>
      </c>
      <c r="I309" s="248">
        <v>25280</v>
      </c>
      <c r="J309" s="248">
        <v>1</v>
      </c>
      <c r="K309" s="249">
        <v>2020</v>
      </c>
      <c r="L309" s="249">
        <v>2020</v>
      </c>
      <c r="M309" s="250" t="s">
        <v>33</v>
      </c>
    </row>
    <row r="310" spans="4:13" x14ac:dyDescent="0.35">
      <c r="D310" s="244" t="s">
        <v>162</v>
      </c>
      <c r="E310" s="245">
        <v>43911</v>
      </c>
      <c r="F310" s="245">
        <v>43911</v>
      </c>
      <c r="G310" s="246" t="s">
        <v>10</v>
      </c>
      <c r="H310" s="247">
        <v>12520</v>
      </c>
      <c r="I310" s="248">
        <v>12520</v>
      </c>
      <c r="J310" s="248">
        <v>1</v>
      </c>
      <c r="K310" s="249">
        <v>2020</v>
      </c>
      <c r="L310" s="249">
        <v>2020</v>
      </c>
      <c r="M310" s="250" t="s">
        <v>28</v>
      </c>
    </row>
    <row r="311" spans="4:13" x14ac:dyDescent="0.35">
      <c r="D311" s="244" t="s">
        <v>775</v>
      </c>
      <c r="E311" s="245">
        <v>44020</v>
      </c>
      <c r="F311" s="245">
        <v>44020</v>
      </c>
      <c r="G311" s="246" t="s">
        <v>13</v>
      </c>
      <c r="H311" s="247">
        <v>1000</v>
      </c>
      <c r="I311" s="248">
        <v>1000</v>
      </c>
      <c r="J311" s="248">
        <v>1</v>
      </c>
      <c r="K311" s="249">
        <v>2020</v>
      </c>
      <c r="L311" s="249">
        <v>2020</v>
      </c>
      <c r="M311" s="250" t="s">
        <v>35</v>
      </c>
    </row>
    <row r="312" spans="4:13" x14ac:dyDescent="0.35">
      <c r="D312" s="244" t="s">
        <v>163</v>
      </c>
      <c r="E312" s="245">
        <v>44018</v>
      </c>
      <c r="F312" s="245">
        <v>44018</v>
      </c>
      <c r="G312" s="246" t="s">
        <v>10</v>
      </c>
      <c r="H312" s="247">
        <v>61000</v>
      </c>
      <c r="I312" s="248">
        <v>61000</v>
      </c>
      <c r="J312" s="248">
        <v>1</v>
      </c>
      <c r="K312" s="249">
        <v>2020</v>
      </c>
      <c r="L312" s="249">
        <v>2020</v>
      </c>
      <c r="M312" s="250" t="s">
        <v>35</v>
      </c>
    </row>
    <row r="313" spans="4:13" x14ac:dyDescent="0.35">
      <c r="D313" s="244" t="s">
        <v>164</v>
      </c>
      <c r="E313" s="245">
        <v>44022</v>
      </c>
      <c r="F313" s="245">
        <v>44022</v>
      </c>
      <c r="G313" s="246" t="s">
        <v>13</v>
      </c>
      <c r="H313" s="247">
        <v>2270070</v>
      </c>
      <c r="I313" s="248">
        <v>95970.588199999998</v>
      </c>
      <c r="J313" s="248">
        <v>1</v>
      </c>
      <c r="K313" s="249">
        <v>2020</v>
      </c>
      <c r="L313" s="249">
        <v>2020</v>
      </c>
      <c r="M313" s="250" t="s">
        <v>35</v>
      </c>
    </row>
    <row r="314" spans="4:13" x14ac:dyDescent="0.35">
      <c r="D314" s="244" t="s">
        <v>776</v>
      </c>
      <c r="E314" s="245">
        <v>44023</v>
      </c>
      <c r="F314" s="245">
        <v>44023</v>
      </c>
      <c r="G314" s="246" t="s">
        <v>10</v>
      </c>
      <c r="H314" s="247">
        <v>10000</v>
      </c>
      <c r="I314" s="248">
        <v>10000</v>
      </c>
      <c r="J314" s="248">
        <v>1</v>
      </c>
      <c r="K314" s="249">
        <v>2020</v>
      </c>
      <c r="L314" s="249">
        <v>2020</v>
      </c>
      <c r="M314" s="250" t="s">
        <v>35</v>
      </c>
    </row>
    <row r="315" spans="4:13" x14ac:dyDescent="0.35">
      <c r="D315" s="244" t="s">
        <v>777</v>
      </c>
      <c r="E315" s="245">
        <v>44021</v>
      </c>
      <c r="F315" s="245">
        <v>44021</v>
      </c>
      <c r="G315" s="246" t="s">
        <v>13</v>
      </c>
      <c r="H315" s="247">
        <v>1000</v>
      </c>
      <c r="I315" s="248">
        <v>1000</v>
      </c>
      <c r="J315" s="248">
        <v>1</v>
      </c>
      <c r="K315" s="249">
        <v>2020</v>
      </c>
      <c r="L315" s="249">
        <v>2020</v>
      </c>
      <c r="M315" s="250" t="s">
        <v>35</v>
      </c>
    </row>
    <row r="316" spans="4:13" x14ac:dyDescent="0.35">
      <c r="D316" s="244" t="s">
        <v>778</v>
      </c>
      <c r="E316" s="245">
        <v>43968</v>
      </c>
      <c r="F316" s="245">
        <v>43968</v>
      </c>
      <c r="G316" s="246" t="s">
        <v>13</v>
      </c>
      <c r="H316" s="247">
        <v>2000000</v>
      </c>
      <c r="I316" s="248">
        <v>1000000</v>
      </c>
      <c r="J316" s="248">
        <v>1</v>
      </c>
      <c r="K316" s="249">
        <v>2020</v>
      </c>
      <c r="L316" s="249">
        <v>2020</v>
      </c>
      <c r="M316" s="250" t="s">
        <v>33</v>
      </c>
    </row>
    <row r="317" spans="4:13" x14ac:dyDescent="0.35">
      <c r="D317" s="244" t="s">
        <v>165</v>
      </c>
      <c r="E317" s="245">
        <v>44029</v>
      </c>
      <c r="F317" s="245">
        <v>44029</v>
      </c>
      <c r="G317" s="246" t="s">
        <v>10</v>
      </c>
      <c r="H317" s="247">
        <v>2730</v>
      </c>
      <c r="I317" s="248">
        <v>2730</v>
      </c>
      <c r="J317" s="248">
        <v>1</v>
      </c>
      <c r="K317" s="249">
        <v>2020</v>
      </c>
      <c r="L317" s="249">
        <v>2020</v>
      </c>
      <c r="M317" s="250" t="s">
        <v>35</v>
      </c>
    </row>
    <row r="318" spans="4:13" x14ac:dyDescent="0.35">
      <c r="D318" s="244" t="s">
        <v>779</v>
      </c>
      <c r="E318" s="245">
        <v>44030</v>
      </c>
      <c r="F318" s="245">
        <v>44030</v>
      </c>
      <c r="G318" s="246" t="s">
        <v>13</v>
      </c>
      <c r="H318" s="247">
        <v>1830</v>
      </c>
      <c r="I318" s="248">
        <v>1830</v>
      </c>
      <c r="J318" s="248">
        <v>1</v>
      </c>
      <c r="K318" s="249">
        <v>2020</v>
      </c>
      <c r="L318" s="249">
        <v>2020</v>
      </c>
      <c r="M318" s="250" t="s">
        <v>35</v>
      </c>
    </row>
    <row r="319" spans="4:13" x14ac:dyDescent="0.35">
      <c r="D319" s="244" t="s">
        <v>780</v>
      </c>
      <c r="E319" s="245">
        <v>44038</v>
      </c>
      <c r="F319" s="245">
        <v>44038</v>
      </c>
      <c r="G319" s="246" t="s">
        <v>13</v>
      </c>
      <c r="H319" s="247">
        <v>20000</v>
      </c>
      <c r="I319" s="248">
        <v>20000</v>
      </c>
      <c r="J319" s="248">
        <v>1</v>
      </c>
      <c r="K319" s="249">
        <v>2020</v>
      </c>
      <c r="L319" s="249">
        <v>2020</v>
      </c>
      <c r="M319" s="250" t="s">
        <v>35</v>
      </c>
    </row>
    <row r="320" spans="4:13" x14ac:dyDescent="0.35">
      <c r="D320" s="244" t="s">
        <v>166</v>
      </c>
      <c r="E320" s="245">
        <v>44030</v>
      </c>
      <c r="F320" s="245">
        <v>44030</v>
      </c>
      <c r="G320" s="246" t="s">
        <v>13</v>
      </c>
      <c r="H320" s="247">
        <v>3010</v>
      </c>
      <c r="I320" s="248">
        <v>3010</v>
      </c>
      <c r="J320" s="248">
        <v>1</v>
      </c>
      <c r="K320" s="249">
        <v>2020</v>
      </c>
      <c r="L320" s="249">
        <v>2020</v>
      </c>
      <c r="M320" s="250" t="s">
        <v>35</v>
      </c>
    </row>
    <row r="321" spans="4:13" x14ac:dyDescent="0.35">
      <c r="D321" s="244" t="s">
        <v>167</v>
      </c>
      <c r="E321" s="245">
        <v>44032</v>
      </c>
      <c r="F321" s="245">
        <v>44032</v>
      </c>
      <c r="G321" s="246" t="s">
        <v>10</v>
      </c>
      <c r="H321" s="247">
        <v>3840</v>
      </c>
      <c r="I321" s="248">
        <v>3840</v>
      </c>
      <c r="J321" s="248">
        <v>1</v>
      </c>
      <c r="K321" s="249">
        <v>2020</v>
      </c>
      <c r="L321" s="249">
        <v>2020</v>
      </c>
      <c r="M321" s="250" t="s">
        <v>35</v>
      </c>
    </row>
    <row r="322" spans="4:13" x14ac:dyDescent="0.35">
      <c r="D322" s="244" t="s">
        <v>781</v>
      </c>
      <c r="E322" s="245">
        <v>43949</v>
      </c>
      <c r="F322" s="245">
        <v>43949</v>
      </c>
      <c r="G322" s="246" t="s">
        <v>782</v>
      </c>
      <c r="H322" s="247">
        <v>20000</v>
      </c>
      <c r="I322" s="248">
        <v>20000</v>
      </c>
      <c r="J322" s="248">
        <v>1</v>
      </c>
      <c r="K322" s="249">
        <v>2020</v>
      </c>
      <c r="L322" s="249">
        <v>2020</v>
      </c>
      <c r="M322" s="250" t="s">
        <v>33</v>
      </c>
    </row>
    <row r="323" spans="4:13" x14ac:dyDescent="0.35">
      <c r="D323" s="244" t="s">
        <v>783</v>
      </c>
      <c r="E323" s="245">
        <v>44027</v>
      </c>
      <c r="F323" s="245">
        <v>44027</v>
      </c>
      <c r="G323" s="246" t="s">
        <v>10</v>
      </c>
      <c r="H323" s="247">
        <v>25000</v>
      </c>
      <c r="I323" s="248">
        <v>25000</v>
      </c>
      <c r="J323" s="248">
        <v>1</v>
      </c>
      <c r="K323" s="249">
        <v>2020</v>
      </c>
      <c r="L323" s="249">
        <v>2020</v>
      </c>
      <c r="M323" s="250" t="s">
        <v>35</v>
      </c>
    </row>
    <row r="324" spans="4:13" x14ac:dyDescent="0.35">
      <c r="D324" s="244" t="s">
        <v>168</v>
      </c>
      <c r="E324" s="245">
        <v>44048</v>
      </c>
      <c r="F324" s="245">
        <v>44048</v>
      </c>
      <c r="G324" s="246" t="s">
        <v>13</v>
      </c>
      <c r="H324" s="247">
        <v>303565</v>
      </c>
      <c r="I324" s="248">
        <v>171070</v>
      </c>
      <c r="J324" s="248">
        <v>1</v>
      </c>
      <c r="K324" s="249">
        <v>2020</v>
      </c>
      <c r="L324" s="249">
        <v>2020</v>
      </c>
      <c r="M324" s="250" t="s">
        <v>35</v>
      </c>
    </row>
    <row r="325" spans="4:13" x14ac:dyDescent="0.35">
      <c r="D325" s="244" t="s">
        <v>169</v>
      </c>
      <c r="E325" s="245">
        <v>43918</v>
      </c>
      <c r="F325" s="245">
        <v>43918</v>
      </c>
      <c r="G325" s="246" t="s">
        <v>10</v>
      </c>
      <c r="H325" s="247">
        <v>298</v>
      </c>
      <c r="I325" s="248">
        <v>298</v>
      </c>
      <c r="J325" s="248">
        <v>1</v>
      </c>
      <c r="K325" s="249">
        <v>2020</v>
      </c>
      <c r="L325" s="249">
        <v>2020</v>
      </c>
      <c r="M325" s="250" t="s">
        <v>28</v>
      </c>
    </row>
    <row r="326" spans="4:13" x14ac:dyDescent="0.35">
      <c r="D326" s="244" t="s">
        <v>785</v>
      </c>
      <c r="E326" s="245">
        <v>44048</v>
      </c>
      <c r="F326" s="245">
        <v>44048</v>
      </c>
      <c r="G326" s="246" t="s">
        <v>13</v>
      </c>
      <c r="H326" s="247">
        <v>5000</v>
      </c>
      <c r="I326" s="248">
        <v>5000</v>
      </c>
      <c r="J326" s="248">
        <v>1</v>
      </c>
      <c r="K326" s="249">
        <v>2020</v>
      </c>
      <c r="L326" s="249">
        <v>2020</v>
      </c>
      <c r="M326" s="250" t="s">
        <v>35</v>
      </c>
    </row>
    <row r="327" spans="4:13" x14ac:dyDescent="0.35">
      <c r="D327" s="244" t="s">
        <v>786</v>
      </c>
      <c r="E327" s="245">
        <v>44054</v>
      </c>
      <c r="F327" s="245">
        <v>44054</v>
      </c>
      <c r="G327" s="246" t="s">
        <v>13</v>
      </c>
      <c r="H327" s="247">
        <v>263000</v>
      </c>
      <c r="I327" s="248">
        <v>263000</v>
      </c>
      <c r="J327" s="248">
        <v>1</v>
      </c>
      <c r="K327" s="249">
        <v>2020</v>
      </c>
      <c r="L327" s="249">
        <v>2020</v>
      </c>
      <c r="M327" s="250" t="s">
        <v>35</v>
      </c>
    </row>
    <row r="328" spans="4:13" x14ac:dyDescent="0.35">
      <c r="D328" s="244" t="s">
        <v>170</v>
      </c>
      <c r="E328" s="245">
        <v>44065</v>
      </c>
      <c r="F328" s="245">
        <v>44065</v>
      </c>
      <c r="G328" s="246" t="s">
        <v>10</v>
      </c>
      <c r="H328" s="247">
        <v>820</v>
      </c>
      <c r="I328" s="248">
        <v>820</v>
      </c>
      <c r="J328" s="248">
        <v>1</v>
      </c>
      <c r="K328" s="249">
        <v>2020</v>
      </c>
      <c r="L328" s="249">
        <v>2020</v>
      </c>
      <c r="M328" s="250" t="s">
        <v>35</v>
      </c>
    </row>
    <row r="329" spans="4:13" x14ac:dyDescent="0.35">
      <c r="D329" s="244" t="s">
        <v>787</v>
      </c>
      <c r="E329" s="245">
        <v>44061</v>
      </c>
      <c r="F329" s="245">
        <v>44061</v>
      </c>
      <c r="G329" s="246" t="s">
        <v>13</v>
      </c>
      <c r="H329" s="247">
        <v>566000</v>
      </c>
      <c r="I329" s="248">
        <v>34000</v>
      </c>
      <c r="J329" s="248">
        <v>1</v>
      </c>
      <c r="K329" s="249">
        <v>2020</v>
      </c>
      <c r="L329" s="249">
        <v>2020</v>
      </c>
      <c r="M329" s="250" t="s">
        <v>35</v>
      </c>
    </row>
    <row r="330" spans="4:13" x14ac:dyDescent="0.35">
      <c r="D330" s="244" t="s">
        <v>171</v>
      </c>
      <c r="E330" s="245">
        <v>44074</v>
      </c>
      <c r="F330" s="245">
        <v>44074</v>
      </c>
      <c r="G330" s="246" t="s">
        <v>10</v>
      </c>
      <c r="H330" s="247">
        <v>26130</v>
      </c>
      <c r="I330" s="248">
        <v>26130</v>
      </c>
      <c r="J330" s="248">
        <v>1</v>
      </c>
      <c r="K330" s="249">
        <v>2020</v>
      </c>
      <c r="L330" s="249">
        <v>2020</v>
      </c>
      <c r="M330" s="250" t="s">
        <v>35</v>
      </c>
    </row>
    <row r="331" spans="4:13" x14ac:dyDescent="0.35">
      <c r="D331" s="244" t="s">
        <v>172</v>
      </c>
      <c r="E331" s="245">
        <v>44072</v>
      </c>
      <c r="F331" s="245">
        <v>44072</v>
      </c>
      <c r="G331" s="246" t="s">
        <v>10</v>
      </c>
      <c r="H331" s="247">
        <v>15000</v>
      </c>
      <c r="I331" s="248">
        <v>15000</v>
      </c>
      <c r="J331" s="248">
        <v>1</v>
      </c>
      <c r="K331" s="249">
        <v>2020</v>
      </c>
      <c r="L331" s="249">
        <v>2020</v>
      </c>
      <c r="M331" s="250" t="s">
        <v>35</v>
      </c>
    </row>
    <row r="332" spans="4:13" x14ac:dyDescent="0.35">
      <c r="D332" s="244" t="s">
        <v>788</v>
      </c>
      <c r="E332" s="245">
        <v>44078</v>
      </c>
      <c r="F332" s="245">
        <v>44078</v>
      </c>
      <c r="G332" s="246" t="s">
        <v>13</v>
      </c>
      <c r="H332" s="247">
        <v>2000</v>
      </c>
      <c r="I332" s="248">
        <v>2000</v>
      </c>
      <c r="J332" s="248">
        <v>1</v>
      </c>
      <c r="K332" s="249">
        <v>2020</v>
      </c>
      <c r="L332" s="249">
        <v>2020</v>
      </c>
      <c r="M332" s="250" t="s">
        <v>35</v>
      </c>
    </row>
    <row r="333" spans="4:13" x14ac:dyDescent="0.35">
      <c r="D333" s="244" t="s">
        <v>789</v>
      </c>
      <c r="E333" s="245">
        <v>44079</v>
      </c>
      <c r="F333" s="245">
        <v>44079</v>
      </c>
      <c r="G333" s="246" t="s">
        <v>13</v>
      </c>
      <c r="H333" s="247">
        <v>50000</v>
      </c>
      <c r="I333" s="248">
        <v>50000</v>
      </c>
      <c r="J333" s="248">
        <v>1</v>
      </c>
      <c r="K333" s="249">
        <v>2020</v>
      </c>
      <c r="L333" s="249">
        <v>2020</v>
      </c>
      <c r="M333" s="250" t="s">
        <v>35</v>
      </c>
    </row>
    <row r="334" spans="4:13" x14ac:dyDescent="0.35">
      <c r="D334" s="244" t="s">
        <v>173</v>
      </c>
      <c r="E334" s="245">
        <v>44078</v>
      </c>
      <c r="F334" s="245">
        <v>44078</v>
      </c>
      <c r="G334" s="246" t="s">
        <v>10</v>
      </c>
      <c r="H334" s="247">
        <v>20482</v>
      </c>
      <c r="I334" s="248">
        <v>11010</v>
      </c>
      <c r="J334" s="248">
        <v>1</v>
      </c>
      <c r="K334" s="249">
        <v>2020</v>
      </c>
      <c r="L334" s="249">
        <v>2020</v>
      </c>
      <c r="M334" s="250" t="s">
        <v>35</v>
      </c>
    </row>
    <row r="335" spans="4:13" x14ac:dyDescent="0.35">
      <c r="D335" s="244" t="s">
        <v>790</v>
      </c>
      <c r="E335" s="245">
        <v>44080</v>
      </c>
      <c r="F335" s="245">
        <v>44080</v>
      </c>
      <c r="G335" s="246" t="s">
        <v>10</v>
      </c>
      <c r="H335" s="247">
        <v>15000</v>
      </c>
      <c r="I335" s="248">
        <v>15000</v>
      </c>
      <c r="J335" s="248">
        <v>1</v>
      </c>
      <c r="K335" s="249">
        <v>2020</v>
      </c>
      <c r="L335" s="249">
        <v>2020</v>
      </c>
      <c r="M335" s="250" t="s">
        <v>35</v>
      </c>
    </row>
    <row r="336" spans="4:13" x14ac:dyDescent="0.35">
      <c r="D336" s="244" t="s">
        <v>791</v>
      </c>
      <c r="E336" s="245">
        <v>44082</v>
      </c>
      <c r="F336" s="245">
        <v>44082</v>
      </c>
      <c r="G336" s="246" t="s">
        <v>13</v>
      </c>
      <c r="H336" s="247">
        <v>189000</v>
      </c>
      <c r="I336" s="248">
        <v>189000</v>
      </c>
      <c r="J336" s="248">
        <v>1</v>
      </c>
      <c r="K336" s="249">
        <v>2020</v>
      </c>
      <c r="L336" s="249">
        <v>2020</v>
      </c>
      <c r="M336" s="250" t="s">
        <v>35</v>
      </c>
    </row>
    <row r="337" spans="4:13" x14ac:dyDescent="0.35">
      <c r="D337" s="244" t="s">
        <v>792</v>
      </c>
      <c r="E337" s="245">
        <v>44029</v>
      </c>
      <c r="F337" s="245">
        <v>44029</v>
      </c>
      <c r="G337" s="246" t="s">
        <v>658</v>
      </c>
      <c r="H337" s="247">
        <v>20000</v>
      </c>
      <c r="I337" s="248">
        <v>20000</v>
      </c>
      <c r="J337" s="248">
        <v>1</v>
      </c>
      <c r="K337" s="249">
        <v>2020</v>
      </c>
      <c r="L337" s="249">
        <v>2020</v>
      </c>
      <c r="M337" s="250" t="s">
        <v>35</v>
      </c>
    </row>
    <row r="338" spans="4:13" x14ac:dyDescent="0.35">
      <c r="D338" s="244" t="s">
        <v>793</v>
      </c>
      <c r="E338" s="245">
        <v>44087</v>
      </c>
      <c r="F338" s="245">
        <v>44087</v>
      </c>
      <c r="G338" s="246" t="s">
        <v>10</v>
      </c>
      <c r="H338" s="247">
        <v>1000</v>
      </c>
      <c r="I338" s="248">
        <v>1000</v>
      </c>
      <c r="J338" s="248">
        <v>1</v>
      </c>
      <c r="K338" s="249">
        <v>2020</v>
      </c>
      <c r="L338" s="249">
        <v>2020</v>
      </c>
      <c r="M338" s="250" t="s">
        <v>35</v>
      </c>
    </row>
    <row r="339" spans="4:13" x14ac:dyDescent="0.35">
      <c r="D339" s="244" t="s">
        <v>174</v>
      </c>
      <c r="E339" s="245">
        <v>43930</v>
      </c>
      <c r="F339" s="245">
        <v>43930</v>
      </c>
      <c r="G339" s="246" t="s">
        <v>10</v>
      </c>
      <c r="H339" s="247">
        <v>5880</v>
      </c>
      <c r="I339" s="248">
        <v>5880</v>
      </c>
      <c r="J339" s="248">
        <v>1</v>
      </c>
      <c r="K339" s="249">
        <v>2020</v>
      </c>
      <c r="L339" s="249">
        <v>2020</v>
      </c>
      <c r="M339" s="250" t="s">
        <v>33</v>
      </c>
    </row>
    <row r="340" spans="4:13" x14ac:dyDescent="0.35">
      <c r="D340" s="244" t="s">
        <v>175</v>
      </c>
      <c r="E340" s="245">
        <v>44087</v>
      </c>
      <c r="F340" s="245">
        <v>44087</v>
      </c>
      <c r="G340" s="246" t="s">
        <v>10</v>
      </c>
      <c r="H340" s="247">
        <v>10000</v>
      </c>
      <c r="I340" s="248">
        <v>10000</v>
      </c>
      <c r="J340" s="248">
        <v>1</v>
      </c>
      <c r="K340" s="249">
        <v>2020</v>
      </c>
      <c r="L340" s="249">
        <v>2020</v>
      </c>
      <c r="M340" s="250" t="s">
        <v>35</v>
      </c>
    </row>
    <row r="341" spans="4:13" x14ac:dyDescent="0.35">
      <c r="D341" s="244" t="s">
        <v>794</v>
      </c>
      <c r="E341" s="245">
        <v>44088</v>
      </c>
      <c r="F341" s="245">
        <v>44088</v>
      </c>
      <c r="G341" s="246" t="s">
        <v>13</v>
      </c>
      <c r="H341" s="247">
        <v>541206.14040000003</v>
      </c>
      <c r="I341" s="248">
        <v>541206.14040000003</v>
      </c>
      <c r="J341" s="248">
        <v>1</v>
      </c>
      <c r="K341" s="249">
        <v>2020</v>
      </c>
      <c r="L341" s="249">
        <v>2020</v>
      </c>
      <c r="M341" s="250" t="s">
        <v>35</v>
      </c>
    </row>
    <row r="342" spans="4:13" x14ac:dyDescent="0.35">
      <c r="D342" s="244" t="s">
        <v>795</v>
      </c>
      <c r="E342" s="245">
        <v>44088</v>
      </c>
      <c r="F342" s="245">
        <v>44088</v>
      </c>
      <c r="G342" s="246" t="s">
        <v>10</v>
      </c>
      <c r="H342" s="247">
        <v>8600</v>
      </c>
      <c r="I342" s="248">
        <v>8600</v>
      </c>
      <c r="J342" s="248">
        <v>1</v>
      </c>
      <c r="K342" s="249">
        <v>2020</v>
      </c>
      <c r="L342" s="249">
        <v>2020</v>
      </c>
      <c r="M342" s="250" t="s">
        <v>35</v>
      </c>
    </row>
    <row r="343" spans="4:13" x14ac:dyDescent="0.35">
      <c r="D343" s="244" t="s">
        <v>796</v>
      </c>
      <c r="E343" s="245">
        <v>44085</v>
      </c>
      <c r="F343" s="245">
        <v>44085</v>
      </c>
      <c r="G343" s="246" t="s">
        <v>658</v>
      </c>
      <c r="H343" s="247">
        <v>30000</v>
      </c>
      <c r="I343" s="248">
        <v>30000</v>
      </c>
      <c r="J343" s="248">
        <v>1</v>
      </c>
      <c r="K343" s="249">
        <v>2020</v>
      </c>
      <c r="L343" s="249">
        <v>2020</v>
      </c>
      <c r="M343" s="250" t="s">
        <v>35</v>
      </c>
    </row>
    <row r="344" spans="4:13" x14ac:dyDescent="0.35">
      <c r="D344" s="244" t="s">
        <v>176</v>
      </c>
      <c r="E344" s="245">
        <v>44044</v>
      </c>
      <c r="F344" s="245">
        <v>44044</v>
      </c>
      <c r="G344" s="246" t="s">
        <v>177</v>
      </c>
      <c r="H344" s="247">
        <v>123578</v>
      </c>
      <c r="I344" s="248">
        <v>123578</v>
      </c>
      <c r="J344" s="248">
        <v>1</v>
      </c>
      <c r="K344" s="249">
        <v>2020</v>
      </c>
      <c r="L344" s="249">
        <v>2020</v>
      </c>
      <c r="M344" s="250" t="s">
        <v>35</v>
      </c>
    </row>
    <row r="345" spans="4:13" x14ac:dyDescent="0.35">
      <c r="D345" s="244" t="s">
        <v>797</v>
      </c>
      <c r="E345" s="245">
        <v>44093</v>
      </c>
      <c r="F345" s="245">
        <v>44093</v>
      </c>
      <c r="G345" s="246" t="s">
        <v>13</v>
      </c>
      <c r="H345" s="247">
        <v>5000</v>
      </c>
      <c r="I345" s="248">
        <v>5000</v>
      </c>
      <c r="J345" s="248">
        <v>1</v>
      </c>
      <c r="K345" s="249">
        <v>2020</v>
      </c>
      <c r="L345" s="249">
        <v>2020</v>
      </c>
      <c r="M345" s="250" t="s">
        <v>35</v>
      </c>
    </row>
    <row r="346" spans="4:13" x14ac:dyDescent="0.35">
      <c r="D346" s="244" t="s">
        <v>178</v>
      </c>
      <c r="E346" s="245">
        <v>44070</v>
      </c>
      <c r="F346" s="245">
        <v>44070</v>
      </c>
      <c r="G346" s="246" t="s">
        <v>13</v>
      </c>
      <c r="H346" s="247">
        <v>61000</v>
      </c>
      <c r="I346" s="248">
        <v>61000</v>
      </c>
      <c r="J346" s="248">
        <v>1</v>
      </c>
      <c r="K346" s="249">
        <v>2020</v>
      </c>
      <c r="L346" s="249">
        <v>2020</v>
      </c>
      <c r="M346" s="250" t="s">
        <v>35</v>
      </c>
    </row>
    <row r="347" spans="4:13" x14ac:dyDescent="0.35">
      <c r="D347" s="244" t="s">
        <v>798</v>
      </c>
      <c r="E347" s="245">
        <v>44027</v>
      </c>
      <c r="F347" s="245">
        <v>44027</v>
      </c>
      <c r="G347" s="246" t="s">
        <v>13</v>
      </c>
      <c r="H347" s="247">
        <v>12000</v>
      </c>
      <c r="I347" s="248">
        <v>5000</v>
      </c>
      <c r="J347" s="248">
        <v>1</v>
      </c>
      <c r="K347" s="249">
        <v>2020</v>
      </c>
      <c r="L347" s="249">
        <v>2020</v>
      </c>
      <c r="M347" s="250" t="s">
        <v>35</v>
      </c>
    </row>
    <row r="348" spans="4:13" x14ac:dyDescent="0.35">
      <c r="D348" s="244" t="s">
        <v>799</v>
      </c>
      <c r="E348" s="245">
        <v>44093</v>
      </c>
      <c r="F348" s="245">
        <v>44093</v>
      </c>
      <c r="G348" s="246" t="s">
        <v>13</v>
      </c>
      <c r="H348" s="247">
        <v>3996</v>
      </c>
      <c r="I348" s="248">
        <v>3996</v>
      </c>
      <c r="J348" s="248">
        <v>1</v>
      </c>
      <c r="K348" s="249">
        <v>2020</v>
      </c>
      <c r="L348" s="249">
        <v>2020</v>
      </c>
      <c r="M348" s="250" t="s">
        <v>35</v>
      </c>
    </row>
    <row r="349" spans="4:13" x14ac:dyDescent="0.35">
      <c r="D349" s="244" t="s">
        <v>3871</v>
      </c>
      <c r="E349" s="245">
        <v>44091</v>
      </c>
      <c r="F349" s="245">
        <v>44091</v>
      </c>
      <c r="G349" s="246" t="s">
        <v>13</v>
      </c>
      <c r="H349" s="247">
        <v>347000</v>
      </c>
      <c r="I349" s="248">
        <v>347000</v>
      </c>
      <c r="J349" s="248">
        <v>1</v>
      </c>
      <c r="K349" s="249">
        <v>2020</v>
      </c>
      <c r="L349" s="249">
        <v>2020</v>
      </c>
      <c r="M349" s="250" t="s">
        <v>35</v>
      </c>
    </row>
    <row r="350" spans="4:13" x14ac:dyDescent="0.35">
      <c r="D350" s="244" t="s">
        <v>800</v>
      </c>
      <c r="E350" s="245">
        <v>44091</v>
      </c>
      <c r="F350" s="245">
        <v>44091</v>
      </c>
      <c r="G350" s="246" t="s">
        <v>13</v>
      </c>
      <c r="H350" s="247">
        <v>1000</v>
      </c>
      <c r="I350" s="248">
        <v>1000</v>
      </c>
      <c r="J350" s="248">
        <v>1</v>
      </c>
      <c r="K350" s="249">
        <v>2020</v>
      </c>
      <c r="L350" s="249">
        <v>2020</v>
      </c>
      <c r="M350" s="250" t="s">
        <v>35</v>
      </c>
    </row>
    <row r="351" spans="4:13" x14ac:dyDescent="0.35">
      <c r="D351" s="244" t="s">
        <v>801</v>
      </c>
      <c r="E351" s="245">
        <v>44090</v>
      </c>
      <c r="F351" s="245">
        <v>44090</v>
      </c>
      <c r="G351" s="246" t="s">
        <v>10</v>
      </c>
      <c r="H351" s="247">
        <v>1000</v>
      </c>
      <c r="I351" s="248">
        <v>1000</v>
      </c>
      <c r="J351" s="248">
        <v>1</v>
      </c>
      <c r="K351" s="249">
        <v>2020</v>
      </c>
      <c r="L351" s="249">
        <v>2020</v>
      </c>
      <c r="M351" s="250" t="s">
        <v>35</v>
      </c>
    </row>
    <row r="352" spans="4:13" x14ac:dyDescent="0.35">
      <c r="D352" s="244" t="s">
        <v>802</v>
      </c>
      <c r="E352" s="245">
        <v>44092</v>
      </c>
      <c r="F352" s="245">
        <v>44092</v>
      </c>
      <c r="G352" s="246" t="s">
        <v>744</v>
      </c>
      <c r="H352" s="247">
        <v>16240</v>
      </c>
      <c r="I352" s="248">
        <v>16240</v>
      </c>
      <c r="J352" s="248">
        <v>1</v>
      </c>
      <c r="K352" s="249">
        <v>2020</v>
      </c>
      <c r="L352" s="249">
        <v>2020</v>
      </c>
      <c r="M352" s="250" t="s">
        <v>35</v>
      </c>
    </row>
    <row r="353" spans="4:13" x14ac:dyDescent="0.35">
      <c r="D353" s="244" t="s">
        <v>803</v>
      </c>
      <c r="E353" s="245">
        <v>44013</v>
      </c>
      <c r="F353" s="245">
        <v>44013</v>
      </c>
      <c r="G353" s="246" t="s">
        <v>160</v>
      </c>
      <c r="H353" s="247">
        <v>2.5000000000000998E-3</v>
      </c>
      <c r="I353" s="248">
        <v>2.5000000000000998E-3</v>
      </c>
      <c r="J353" s="248">
        <v>1</v>
      </c>
      <c r="K353" s="249">
        <v>2020</v>
      </c>
      <c r="L353" s="249">
        <v>2020</v>
      </c>
      <c r="M353" s="250" t="s">
        <v>35</v>
      </c>
    </row>
    <row r="354" spans="4:13" x14ac:dyDescent="0.35">
      <c r="D354" s="244" t="s">
        <v>804</v>
      </c>
      <c r="E354" s="245">
        <v>44092</v>
      </c>
      <c r="F354" s="245">
        <v>44092</v>
      </c>
      <c r="G354" s="246" t="s">
        <v>13</v>
      </c>
      <c r="H354" s="247">
        <v>1000</v>
      </c>
      <c r="I354" s="248">
        <v>1000</v>
      </c>
      <c r="J354" s="248">
        <v>1</v>
      </c>
      <c r="K354" s="249">
        <v>2020</v>
      </c>
      <c r="L354" s="249">
        <v>2020</v>
      </c>
      <c r="M354" s="250" t="s">
        <v>35</v>
      </c>
    </row>
    <row r="355" spans="4:13" x14ac:dyDescent="0.35">
      <c r="D355" s="244" t="s">
        <v>805</v>
      </c>
      <c r="E355" s="245">
        <v>44092</v>
      </c>
      <c r="F355" s="245">
        <v>44092</v>
      </c>
      <c r="G355" s="246" t="s">
        <v>658</v>
      </c>
      <c r="H355" s="247">
        <v>150000</v>
      </c>
      <c r="I355" s="248">
        <v>150000</v>
      </c>
      <c r="J355" s="248">
        <v>1</v>
      </c>
      <c r="K355" s="249">
        <v>2020</v>
      </c>
      <c r="L355" s="249">
        <v>2020</v>
      </c>
      <c r="M355" s="250" t="s">
        <v>35</v>
      </c>
    </row>
    <row r="356" spans="4:13" x14ac:dyDescent="0.35">
      <c r="D356" s="244" t="s">
        <v>179</v>
      </c>
      <c r="E356" s="245">
        <v>44101</v>
      </c>
      <c r="F356" s="245">
        <v>44101</v>
      </c>
      <c r="G356" s="246" t="s">
        <v>13</v>
      </c>
      <c r="H356" s="247">
        <v>219</v>
      </c>
      <c r="I356" s="248">
        <v>219</v>
      </c>
      <c r="J356" s="248">
        <v>1</v>
      </c>
      <c r="K356" s="249">
        <v>2020</v>
      </c>
      <c r="L356" s="249">
        <v>2020</v>
      </c>
      <c r="M356" s="250" t="s">
        <v>35</v>
      </c>
    </row>
    <row r="357" spans="4:13" x14ac:dyDescent="0.35">
      <c r="D357" s="244" t="s">
        <v>180</v>
      </c>
      <c r="E357" s="245">
        <v>44099</v>
      </c>
      <c r="F357" s="245">
        <v>44099</v>
      </c>
      <c r="G357" s="246" t="s">
        <v>13</v>
      </c>
      <c r="H357" s="247">
        <v>10006</v>
      </c>
      <c r="I357" s="248">
        <v>10006</v>
      </c>
      <c r="J357" s="248">
        <v>1</v>
      </c>
      <c r="K357" s="249">
        <v>2020</v>
      </c>
      <c r="L357" s="249">
        <v>2020</v>
      </c>
      <c r="M357" s="250" t="s">
        <v>35</v>
      </c>
    </row>
    <row r="358" spans="4:13" x14ac:dyDescent="0.35">
      <c r="D358" s="244" t="s">
        <v>181</v>
      </c>
      <c r="E358" s="245">
        <v>44103</v>
      </c>
      <c r="F358" s="245">
        <v>44103</v>
      </c>
      <c r="G358" s="246" t="s">
        <v>10</v>
      </c>
      <c r="H358" s="247">
        <v>121000</v>
      </c>
      <c r="I358" s="248">
        <v>121000</v>
      </c>
      <c r="J358" s="248">
        <v>1</v>
      </c>
      <c r="K358" s="249">
        <v>2020</v>
      </c>
      <c r="L358" s="249">
        <v>2020</v>
      </c>
      <c r="M358" s="250" t="s">
        <v>35</v>
      </c>
    </row>
    <row r="359" spans="4:13" x14ac:dyDescent="0.35">
      <c r="D359" s="244" t="s">
        <v>182</v>
      </c>
      <c r="E359" s="245">
        <v>44109</v>
      </c>
      <c r="F359" s="245">
        <v>44109</v>
      </c>
      <c r="G359" s="246" t="s">
        <v>10</v>
      </c>
      <c r="H359" s="247">
        <v>1000</v>
      </c>
      <c r="I359" s="248">
        <v>1000</v>
      </c>
      <c r="J359" s="248">
        <v>1</v>
      </c>
      <c r="K359" s="249">
        <v>2020</v>
      </c>
      <c r="L359" s="249">
        <v>2020</v>
      </c>
      <c r="M359" s="250" t="s">
        <v>11</v>
      </c>
    </row>
    <row r="360" spans="4:13" x14ac:dyDescent="0.35">
      <c r="D360" s="244" t="s">
        <v>806</v>
      </c>
      <c r="E360" s="245">
        <v>44108</v>
      </c>
      <c r="F360" s="245">
        <v>44108</v>
      </c>
      <c r="G360" s="246" t="s">
        <v>10</v>
      </c>
      <c r="H360" s="247">
        <v>83200</v>
      </c>
      <c r="I360" s="248">
        <v>40000</v>
      </c>
      <c r="J360" s="248">
        <v>1</v>
      </c>
      <c r="K360" s="249">
        <v>2020</v>
      </c>
      <c r="L360" s="249">
        <v>2020</v>
      </c>
      <c r="M360" s="250" t="s">
        <v>11</v>
      </c>
    </row>
    <row r="361" spans="4:13" x14ac:dyDescent="0.35">
      <c r="D361" s="244" t="s">
        <v>183</v>
      </c>
      <c r="E361" s="245">
        <v>44111</v>
      </c>
      <c r="F361" s="245">
        <v>44111</v>
      </c>
      <c r="G361" s="246" t="s">
        <v>10</v>
      </c>
      <c r="H361" s="247">
        <v>3438</v>
      </c>
      <c r="I361" s="248">
        <v>3438</v>
      </c>
      <c r="J361" s="248">
        <v>1</v>
      </c>
      <c r="K361" s="249">
        <v>2020</v>
      </c>
      <c r="L361" s="249">
        <v>2020</v>
      </c>
      <c r="M361" s="250" t="s">
        <v>11</v>
      </c>
    </row>
    <row r="362" spans="4:13" x14ac:dyDescent="0.35">
      <c r="D362" s="244" t="s">
        <v>807</v>
      </c>
      <c r="E362" s="245">
        <v>44113</v>
      </c>
      <c r="F362" s="245">
        <v>44113</v>
      </c>
      <c r="G362" s="246" t="s">
        <v>10</v>
      </c>
      <c r="H362" s="247">
        <v>110000</v>
      </c>
      <c r="I362" s="248">
        <v>110000</v>
      </c>
      <c r="J362" s="248">
        <v>1</v>
      </c>
      <c r="K362" s="249">
        <v>2020</v>
      </c>
      <c r="L362" s="249">
        <v>2020</v>
      </c>
      <c r="M362" s="250" t="s">
        <v>11</v>
      </c>
    </row>
    <row r="363" spans="4:13" x14ac:dyDescent="0.35">
      <c r="D363" s="244" t="s">
        <v>808</v>
      </c>
      <c r="E363" s="245">
        <v>44110</v>
      </c>
      <c r="F363" s="245">
        <v>44110</v>
      </c>
      <c r="G363" s="246" t="s">
        <v>664</v>
      </c>
      <c r="H363" s="247">
        <v>283208.02</v>
      </c>
      <c r="I363" s="248">
        <v>283208.02</v>
      </c>
      <c r="J363" s="248">
        <v>1</v>
      </c>
      <c r="K363" s="249">
        <v>2020</v>
      </c>
      <c r="L363" s="249">
        <v>2020</v>
      </c>
      <c r="M363" s="250" t="s">
        <v>11</v>
      </c>
    </row>
    <row r="364" spans="4:13" x14ac:dyDescent="0.35">
      <c r="D364" s="244" t="s">
        <v>810</v>
      </c>
      <c r="E364" s="245">
        <v>44116</v>
      </c>
      <c r="F364" s="245">
        <v>44116</v>
      </c>
      <c r="G364" s="246" t="s">
        <v>10</v>
      </c>
      <c r="H364" s="247">
        <v>148000</v>
      </c>
      <c r="I364" s="248">
        <v>148000</v>
      </c>
      <c r="J364" s="248">
        <v>1</v>
      </c>
      <c r="K364" s="249">
        <v>2020</v>
      </c>
      <c r="L364" s="249">
        <v>2020</v>
      </c>
      <c r="M364" s="250" t="s">
        <v>11</v>
      </c>
    </row>
    <row r="365" spans="4:13" x14ac:dyDescent="0.35">
      <c r="D365" s="244" t="s">
        <v>184</v>
      </c>
      <c r="E365" s="245">
        <v>44112</v>
      </c>
      <c r="F365" s="245">
        <v>44112</v>
      </c>
      <c r="G365" s="246" t="s">
        <v>10</v>
      </c>
      <c r="H365" s="247">
        <v>8670</v>
      </c>
      <c r="I365" s="248">
        <v>8670</v>
      </c>
      <c r="J365" s="248">
        <v>1</v>
      </c>
      <c r="K365" s="249">
        <v>2020</v>
      </c>
      <c r="L365" s="249">
        <v>2020</v>
      </c>
      <c r="M365" s="250" t="s">
        <v>11</v>
      </c>
    </row>
    <row r="366" spans="4:13" x14ac:dyDescent="0.35">
      <c r="D366" s="244" t="s">
        <v>185</v>
      </c>
      <c r="E366" s="245">
        <v>44107</v>
      </c>
      <c r="F366" s="245">
        <v>44107</v>
      </c>
      <c r="G366" s="246" t="s">
        <v>10</v>
      </c>
      <c r="H366" s="247">
        <v>152</v>
      </c>
      <c r="I366" s="248">
        <v>152</v>
      </c>
      <c r="J366" s="248">
        <v>1</v>
      </c>
      <c r="K366" s="249">
        <v>2020</v>
      </c>
      <c r="L366" s="249">
        <v>2020</v>
      </c>
      <c r="M366" s="250" t="s">
        <v>11</v>
      </c>
    </row>
    <row r="367" spans="4:13" x14ac:dyDescent="0.35">
      <c r="D367" s="244" t="s">
        <v>186</v>
      </c>
      <c r="E367" s="245">
        <v>44114</v>
      </c>
      <c r="F367" s="245">
        <v>44114</v>
      </c>
      <c r="G367" s="246" t="s">
        <v>13</v>
      </c>
      <c r="H367" s="247">
        <v>13008</v>
      </c>
      <c r="I367" s="248">
        <v>13008</v>
      </c>
      <c r="J367" s="248">
        <v>1</v>
      </c>
      <c r="K367" s="249">
        <v>2020</v>
      </c>
      <c r="L367" s="249">
        <v>2020</v>
      </c>
      <c r="M367" s="250" t="s">
        <v>11</v>
      </c>
    </row>
    <row r="368" spans="4:13" x14ac:dyDescent="0.35">
      <c r="D368" s="244" t="s">
        <v>187</v>
      </c>
      <c r="E368" s="245">
        <v>44120</v>
      </c>
      <c r="F368" s="245">
        <v>44120</v>
      </c>
      <c r="G368" s="246" t="s">
        <v>10</v>
      </c>
      <c r="H368" s="247">
        <v>1788</v>
      </c>
      <c r="I368" s="248">
        <v>1788</v>
      </c>
      <c r="J368" s="248">
        <v>1</v>
      </c>
      <c r="K368" s="249">
        <v>2020</v>
      </c>
      <c r="L368" s="249">
        <v>2020</v>
      </c>
      <c r="M368" s="250" t="s">
        <v>11</v>
      </c>
    </row>
    <row r="369" spans="4:13" x14ac:dyDescent="0.35">
      <c r="D369" s="244" t="s">
        <v>188</v>
      </c>
      <c r="E369" s="245">
        <v>44119</v>
      </c>
      <c r="F369" s="245">
        <v>44119</v>
      </c>
      <c r="G369" s="246" t="s">
        <v>13</v>
      </c>
      <c r="H369" s="247">
        <v>2688</v>
      </c>
      <c r="I369" s="248">
        <v>2688</v>
      </c>
      <c r="J369" s="248">
        <v>1</v>
      </c>
      <c r="K369" s="249">
        <v>2020</v>
      </c>
      <c r="L369" s="249">
        <v>2020</v>
      </c>
      <c r="M369" s="250" t="s">
        <v>11</v>
      </c>
    </row>
    <row r="370" spans="4:13" x14ac:dyDescent="0.35">
      <c r="D370" s="244" t="s">
        <v>189</v>
      </c>
      <c r="E370" s="245">
        <v>44097</v>
      </c>
      <c r="F370" s="245">
        <v>44097</v>
      </c>
      <c r="G370" s="246" t="s">
        <v>13</v>
      </c>
      <c r="H370" s="247">
        <v>39020</v>
      </c>
      <c r="I370" s="248">
        <v>39020</v>
      </c>
      <c r="J370" s="248">
        <v>1</v>
      </c>
      <c r="K370" s="249">
        <v>2020</v>
      </c>
      <c r="L370" s="249">
        <v>2020</v>
      </c>
      <c r="M370" s="250" t="s">
        <v>35</v>
      </c>
    </row>
    <row r="371" spans="4:13" x14ac:dyDescent="0.35">
      <c r="D371" s="244" t="s">
        <v>3872</v>
      </c>
      <c r="E371" s="245">
        <v>43937</v>
      </c>
      <c r="F371" s="245">
        <v>43937</v>
      </c>
      <c r="G371" s="246" t="s">
        <v>10</v>
      </c>
      <c r="H371" s="247">
        <v>6270</v>
      </c>
      <c r="I371" s="248">
        <v>6270</v>
      </c>
      <c r="J371" s="248">
        <v>1</v>
      </c>
      <c r="K371" s="249">
        <v>2020</v>
      </c>
      <c r="L371" s="249">
        <v>2020</v>
      </c>
      <c r="M371" s="250" t="s">
        <v>33</v>
      </c>
    </row>
    <row r="372" spans="4:13" x14ac:dyDescent="0.35">
      <c r="D372" s="244" t="s">
        <v>811</v>
      </c>
      <c r="E372" s="245">
        <v>44123</v>
      </c>
      <c r="F372" s="245">
        <v>44123</v>
      </c>
      <c r="G372" s="246" t="s">
        <v>13</v>
      </c>
      <c r="H372" s="247">
        <v>12540</v>
      </c>
      <c r="I372" s="248">
        <v>10000</v>
      </c>
      <c r="J372" s="248">
        <v>1</v>
      </c>
      <c r="K372" s="249">
        <v>2020</v>
      </c>
      <c r="L372" s="249">
        <v>2020</v>
      </c>
      <c r="M372" s="250" t="s">
        <v>11</v>
      </c>
    </row>
    <row r="373" spans="4:13" x14ac:dyDescent="0.35">
      <c r="D373" s="244" t="s">
        <v>190</v>
      </c>
      <c r="E373" s="245">
        <v>44115</v>
      </c>
      <c r="F373" s="245">
        <v>44115</v>
      </c>
      <c r="G373" s="246" t="s">
        <v>10</v>
      </c>
      <c r="H373" s="247">
        <v>9922</v>
      </c>
      <c r="I373" s="248">
        <v>9922</v>
      </c>
      <c r="J373" s="248">
        <v>1</v>
      </c>
      <c r="K373" s="249">
        <v>2020</v>
      </c>
      <c r="L373" s="249">
        <v>2020</v>
      </c>
      <c r="M373" s="250" t="s">
        <v>11</v>
      </c>
    </row>
    <row r="374" spans="4:13" x14ac:dyDescent="0.35">
      <c r="D374" s="244" t="s">
        <v>191</v>
      </c>
      <c r="E374" s="245">
        <v>44121</v>
      </c>
      <c r="F374" s="245">
        <v>44121</v>
      </c>
      <c r="G374" s="246" t="s">
        <v>10</v>
      </c>
      <c r="H374" s="247">
        <v>23958</v>
      </c>
      <c r="I374" s="248">
        <v>23958</v>
      </c>
      <c r="J374" s="248">
        <v>1</v>
      </c>
      <c r="K374" s="249">
        <v>2020</v>
      </c>
      <c r="L374" s="249">
        <v>2020</v>
      </c>
      <c r="M374" s="250" t="s">
        <v>11</v>
      </c>
    </row>
    <row r="375" spans="4:13" x14ac:dyDescent="0.35">
      <c r="D375" s="244" t="s">
        <v>813</v>
      </c>
      <c r="E375" s="245">
        <v>43944</v>
      </c>
      <c r="F375" s="245">
        <v>43944</v>
      </c>
      <c r="G375" s="246" t="s">
        <v>10</v>
      </c>
      <c r="H375" s="247">
        <v>6300</v>
      </c>
      <c r="I375" s="248">
        <v>6300</v>
      </c>
      <c r="J375" s="248">
        <v>1</v>
      </c>
      <c r="K375" s="249">
        <v>2020</v>
      </c>
      <c r="L375" s="249">
        <v>2020</v>
      </c>
      <c r="M375" s="250" t="s">
        <v>33</v>
      </c>
    </row>
    <row r="376" spans="4:13" x14ac:dyDescent="0.35">
      <c r="D376" s="244" t="s">
        <v>203</v>
      </c>
      <c r="E376" s="245">
        <v>43941</v>
      </c>
      <c r="F376" s="245">
        <v>43941</v>
      </c>
      <c r="G376" s="246" t="s">
        <v>10</v>
      </c>
      <c r="H376" s="247">
        <v>11450</v>
      </c>
      <c r="I376" s="248">
        <v>11450</v>
      </c>
      <c r="J376" s="248">
        <v>1</v>
      </c>
      <c r="K376" s="249">
        <v>2020</v>
      </c>
      <c r="L376" s="249">
        <v>2020</v>
      </c>
      <c r="M376" s="250" t="s">
        <v>33</v>
      </c>
    </row>
    <row r="377" spans="4:13" x14ac:dyDescent="0.35">
      <c r="D377" s="244" t="s">
        <v>824</v>
      </c>
      <c r="E377" s="245">
        <v>43925</v>
      </c>
      <c r="F377" s="245">
        <v>43925</v>
      </c>
      <c r="G377" s="246" t="s">
        <v>10</v>
      </c>
      <c r="H377" s="247">
        <v>550000</v>
      </c>
      <c r="I377" s="248">
        <v>550000</v>
      </c>
      <c r="J377" s="248">
        <v>1</v>
      </c>
      <c r="K377" s="249">
        <v>2020</v>
      </c>
      <c r="L377" s="249">
        <v>2020</v>
      </c>
      <c r="M377" s="250" t="s">
        <v>33</v>
      </c>
    </row>
    <row r="378" spans="4:13" x14ac:dyDescent="0.35">
      <c r="D378" s="244" t="s">
        <v>827</v>
      </c>
      <c r="E378" s="245">
        <v>43936</v>
      </c>
      <c r="F378" s="245">
        <v>43936</v>
      </c>
      <c r="G378" s="246" t="s">
        <v>10</v>
      </c>
      <c r="H378" s="247">
        <v>110000</v>
      </c>
      <c r="I378" s="248">
        <v>110000</v>
      </c>
      <c r="J378" s="248">
        <v>1</v>
      </c>
      <c r="K378" s="249">
        <v>2020</v>
      </c>
      <c r="L378" s="249">
        <v>2020</v>
      </c>
      <c r="M378" s="250" t="s">
        <v>33</v>
      </c>
    </row>
    <row r="379" spans="4:13" x14ac:dyDescent="0.35">
      <c r="D379" s="244" t="s">
        <v>828</v>
      </c>
      <c r="E379" s="245">
        <v>43922</v>
      </c>
      <c r="F379" s="245">
        <v>43922</v>
      </c>
      <c r="G379" s="246" t="s">
        <v>10</v>
      </c>
      <c r="H379" s="247">
        <v>5000</v>
      </c>
      <c r="I379" s="248">
        <v>5000</v>
      </c>
      <c r="J379" s="248">
        <v>1</v>
      </c>
      <c r="K379" s="249">
        <v>2020</v>
      </c>
      <c r="L379" s="249">
        <v>2020</v>
      </c>
      <c r="M379" s="250" t="s">
        <v>33</v>
      </c>
    </row>
    <row r="380" spans="4:13" x14ac:dyDescent="0.35">
      <c r="D380" s="244" t="s">
        <v>829</v>
      </c>
      <c r="E380" s="245">
        <v>43943</v>
      </c>
      <c r="F380" s="245">
        <v>43943</v>
      </c>
      <c r="G380" s="246" t="s">
        <v>13</v>
      </c>
      <c r="H380" s="247">
        <v>3730</v>
      </c>
      <c r="I380" s="248">
        <v>3730</v>
      </c>
      <c r="J380" s="248">
        <v>1</v>
      </c>
      <c r="K380" s="249">
        <v>2020</v>
      </c>
      <c r="L380" s="249">
        <v>2020</v>
      </c>
      <c r="M380" s="250" t="s">
        <v>33</v>
      </c>
    </row>
    <row r="381" spans="4:13" x14ac:dyDescent="0.35">
      <c r="D381" s="244" t="s">
        <v>216</v>
      </c>
      <c r="E381" s="245">
        <v>43941</v>
      </c>
      <c r="F381" s="245">
        <v>43941</v>
      </c>
      <c r="G381" s="246" t="s">
        <v>13</v>
      </c>
      <c r="H381" s="247">
        <v>11410</v>
      </c>
      <c r="I381" s="248">
        <v>11410</v>
      </c>
      <c r="J381" s="248">
        <v>1</v>
      </c>
      <c r="K381" s="249">
        <v>2020</v>
      </c>
      <c r="L381" s="249">
        <v>2020</v>
      </c>
      <c r="M381" s="250" t="s">
        <v>33</v>
      </c>
    </row>
    <row r="382" spans="4:13" x14ac:dyDescent="0.35">
      <c r="D382" s="244" t="s">
        <v>831</v>
      </c>
      <c r="E382" s="245">
        <v>43935</v>
      </c>
      <c r="F382" s="245">
        <v>43935</v>
      </c>
      <c r="G382" s="246" t="s">
        <v>13</v>
      </c>
      <c r="H382" s="247">
        <v>130</v>
      </c>
      <c r="I382" s="248">
        <v>130</v>
      </c>
      <c r="J382" s="248">
        <v>1</v>
      </c>
      <c r="K382" s="249">
        <v>2020</v>
      </c>
      <c r="L382" s="249">
        <v>2020</v>
      </c>
      <c r="M382" s="250" t="s">
        <v>33</v>
      </c>
    </row>
    <row r="383" spans="4:13" x14ac:dyDescent="0.35">
      <c r="D383" s="244" t="s">
        <v>832</v>
      </c>
      <c r="E383" s="245">
        <v>43944</v>
      </c>
      <c r="F383" s="245">
        <v>43944</v>
      </c>
      <c r="G383" s="246" t="s">
        <v>13</v>
      </c>
      <c r="H383" s="247">
        <v>50000</v>
      </c>
      <c r="I383" s="248">
        <v>50000</v>
      </c>
      <c r="J383" s="248">
        <v>1</v>
      </c>
      <c r="K383" s="249">
        <v>2020</v>
      </c>
      <c r="L383" s="249">
        <v>2020</v>
      </c>
      <c r="M383" s="250" t="s">
        <v>33</v>
      </c>
    </row>
    <row r="384" spans="4:13" x14ac:dyDescent="0.35">
      <c r="D384" s="244" t="s">
        <v>217</v>
      </c>
      <c r="E384" s="245">
        <v>43944</v>
      </c>
      <c r="F384" s="245">
        <v>43944</v>
      </c>
      <c r="G384" s="246" t="s">
        <v>10</v>
      </c>
      <c r="H384" s="247">
        <v>50</v>
      </c>
      <c r="I384" s="248">
        <v>50</v>
      </c>
      <c r="J384" s="248">
        <v>1</v>
      </c>
      <c r="K384" s="249">
        <v>2020</v>
      </c>
      <c r="L384" s="249">
        <v>2020</v>
      </c>
      <c r="M384" s="250" t="s">
        <v>33</v>
      </c>
    </row>
    <row r="385" spans="4:13" x14ac:dyDescent="0.35">
      <c r="D385" s="244" t="s">
        <v>833</v>
      </c>
      <c r="E385" s="245">
        <v>43948</v>
      </c>
      <c r="F385" s="245">
        <v>43948</v>
      </c>
      <c r="G385" s="246" t="s">
        <v>13</v>
      </c>
      <c r="H385" s="247">
        <v>15000</v>
      </c>
      <c r="I385" s="248">
        <v>15000</v>
      </c>
      <c r="J385" s="248">
        <v>1</v>
      </c>
      <c r="K385" s="249">
        <v>2020</v>
      </c>
      <c r="L385" s="249">
        <v>2020</v>
      </c>
      <c r="M385" s="250" t="s">
        <v>33</v>
      </c>
    </row>
    <row r="386" spans="4:13" x14ac:dyDescent="0.35">
      <c r="D386" s="244" t="s">
        <v>218</v>
      </c>
      <c r="E386" s="245">
        <v>43950</v>
      </c>
      <c r="F386" s="245">
        <v>43950</v>
      </c>
      <c r="G386" s="246" t="s">
        <v>13</v>
      </c>
      <c r="H386" s="247">
        <v>1106667.6470999999</v>
      </c>
      <c r="I386" s="248">
        <v>1106667.6470999999</v>
      </c>
      <c r="J386" s="248">
        <v>1</v>
      </c>
      <c r="K386" s="249">
        <v>2020</v>
      </c>
      <c r="L386" s="249">
        <v>2020</v>
      </c>
      <c r="M386" s="250" t="s">
        <v>33</v>
      </c>
    </row>
    <row r="387" spans="4:13" x14ac:dyDescent="0.35">
      <c r="D387" s="244" t="s">
        <v>834</v>
      </c>
      <c r="E387" s="245">
        <v>43951</v>
      </c>
      <c r="F387" s="245">
        <v>43951</v>
      </c>
      <c r="G387" s="246" t="s">
        <v>13</v>
      </c>
      <c r="H387" s="247">
        <v>650</v>
      </c>
      <c r="I387" s="248">
        <v>650</v>
      </c>
      <c r="J387" s="248">
        <v>1</v>
      </c>
      <c r="K387" s="249">
        <v>2020</v>
      </c>
      <c r="L387" s="249">
        <v>2020</v>
      </c>
      <c r="M387" s="250" t="s">
        <v>33</v>
      </c>
    </row>
    <row r="388" spans="4:13" x14ac:dyDescent="0.35">
      <c r="D388" s="244" t="s">
        <v>836</v>
      </c>
      <c r="E388" s="245">
        <v>43930</v>
      </c>
      <c r="F388" s="245">
        <v>43930</v>
      </c>
      <c r="G388" s="246" t="s">
        <v>13</v>
      </c>
      <c r="H388" s="247">
        <v>50</v>
      </c>
      <c r="I388" s="248">
        <v>50</v>
      </c>
      <c r="J388" s="248">
        <v>1</v>
      </c>
      <c r="K388" s="249">
        <v>2020</v>
      </c>
      <c r="L388" s="249">
        <v>2020</v>
      </c>
      <c r="M388" s="250" t="s">
        <v>33</v>
      </c>
    </row>
    <row r="389" spans="4:13" x14ac:dyDescent="0.35">
      <c r="D389" s="244" t="s">
        <v>837</v>
      </c>
      <c r="E389" s="245">
        <v>43951</v>
      </c>
      <c r="F389" s="245">
        <v>43951</v>
      </c>
      <c r="G389" s="246" t="s">
        <v>10</v>
      </c>
      <c r="H389" s="247">
        <v>5194</v>
      </c>
      <c r="I389" s="248">
        <v>5194</v>
      </c>
      <c r="J389" s="248">
        <v>1</v>
      </c>
      <c r="K389" s="249">
        <v>2020</v>
      </c>
      <c r="L389" s="249">
        <v>2020</v>
      </c>
      <c r="M389" s="250" t="s">
        <v>33</v>
      </c>
    </row>
    <row r="390" spans="4:13" x14ac:dyDescent="0.35">
      <c r="D390" s="244" t="s">
        <v>838</v>
      </c>
      <c r="E390" s="245">
        <v>43811</v>
      </c>
      <c r="F390" s="245">
        <v>43811</v>
      </c>
      <c r="G390" s="246" t="s">
        <v>13</v>
      </c>
      <c r="H390" s="247">
        <v>445000</v>
      </c>
      <c r="I390" s="248">
        <v>445000</v>
      </c>
      <c r="J390" s="248">
        <v>1</v>
      </c>
      <c r="K390" s="249">
        <v>2019</v>
      </c>
      <c r="L390" s="249">
        <v>2019</v>
      </c>
      <c r="M390" s="250" t="s">
        <v>25</v>
      </c>
    </row>
    <row r="391" spans="4:13" x14ac:dyDescent="0.35">
      <c r="D391" s="244" t="s">
        <v>219</v>
      </c>
      <c r="E391" s="245">
        <v>43956</v>
      </c>
      <c r="F391" s="245">
        <v>43956</v>
      </c>
      <c r="G391" s="246" t="s">
        <v>10</v>
      </c>
      <c r="H391" s="247">
        <v>8620</v>
      </c>
      <c r="I391" s="248">
        <v>8620</v>
      </c>
      <c r="J391" s="248">
        <v>1</v>
      </c>
      <c r="K391" s="249">
        <v>2020</v>
      </c>
      <c r="L391" s="249">
        <v>2020</v>
      </c>
      <c r="M391" s="250" t="s">
        <v>33</v>
      </c>
    </row>
    <row r="392" spans="4:13" x14ac:dyDescent="0.35">
      <c r="D392" s="244" t="s">
        <v>839</v>
      </c>
      <c r="E392" s="245">
        <v>43951</v>
      </c>
      <c r="F392" s="245">
        <v>43951</v>
      </c>
      <c r="G392" s="246" t="s">
        <v>13</v>
      </c>
      <c r="H392" s="247">
        <v>5310</v>
      </c>
      <c r="I392" s="248">
        <v>5310</v>
      </c>
      <c r="J392" s="248">
        <v>1</v>
      </c>
      <c r="K392" s="249">
        <v>2020</v>
      </c>
      <c r="L392" s="249">
        <v>2020</v>
      </c>
      <c r="M392" s="250" t="s">
        <v>33</v>
      </c>
    </row>
    <row r="393" spans="4:13" x14ac:dyDescent="0.35">
      <c r="D393" s="244" t="s">
        <v>841</v>
      </c>
      <c r="E393" s="245">
        <v>43951</v>
      </c>
      <c r="F393" s="245">
        <v>43951</v>
      </c>
      <c r="G393" s="246" t="s">
        <v>13</v>
      </c>
      <c r="H393" s="247">
        <v>100000</v>
      </c>
      <c r="I393" s="248">
        <v>100000</v>
      </c>
      <c r="J393" s="248">
        <v>1</v>
      </c>
      <c r="K393" s="249">
        <v>2020</v>
      </c>
      <c r="L393" s="249">
        <v>2020</v>
      </c>
      <c r="M393" s="250" t="s">
        <v>33</v>
      </c>
    </row>
    <row r="394" spans="4:13" x14ac:dyDescent="0.35">
      <c r="D394" s="244" t="s">
        <v>842</v>
      </c>
      <c r="E394" s="245">
        <v>43959</v>
      </c>
      <c r="F394" s="245">
        <v>43959</v>
      </c>
      <c r="G394" s="246" t="s">
        <v>10</v>
      </c>
      <c r="H394" s="247">
        <v>10500</v>
      </c>
      <c r="I394" s="248">
        <v>10500</v>
      </c>
      <c r="J394" s="248">
        <v>1</v>
      </c>
      <c r="K394" s="249">
        <v>2020</v>
      </c>
      <c r="L394" s="249">
        <v>2020</v>
      </c>
      <c r="M394" s="250" t="s">
        <v>33</v>
      </c>
    </row>
    <row r="395" spans="4:13" x14ac:dyDescent="0.35">
      <c r="D395" s="244" t="s">
        <v>843</v>
      </c>
      <c r="E395" s="245">
        <v>43875</v>
      </c>
      <c r="F395" s="245">
        <v>43875</v>
      </c>
      <c r="G395" s="246" t="s">
        <v>10</v>
      </c>
      <c r="H395" s="247">
        <v>450</v>
      </c>
      <c r="I395" s="248">
        <v>450</v>
      </c>
      <c r="J395" s="248">
        <v>1</v>
      </c>
      <c r="K395" s="249">
        <v>2020</v>
      </c>
      <c r="L395" s="249">
        <v>2020</v>
      </c>
      <c r="M395" s="250" t="s">
        <v>28</v>
      </c>
    </row>
    <row r="396" spans="4:13" x14ac:dyDescent="0.35">
      <c r="D396" s="244" t="s">
        <v>220</v>
      </c>
      <c r="E396" s="245">
        <v>43959</v>
      </c>
      <c r="F396" s="245">
        <v>43959</v>
      </c>
      <c r="G396" s="246" t="s">
        <v>10</v>
      </c>
      <c r="H396" s="247">
        <v>6060</v>
      </c>
      <c r="I396" s="248">
        <v>6060</v>
      </c>
      <c r="J396" s="248">
        <v>1</v>
      </c>
      <c r="K396" s="249">
        <v>2020</v>
      </c>
      <c r="L396" s="249">
        <v>2020</v>
      </c>
      <c r="M396" s="250" t="s">
        <v>33</v>
      </c>
    </row>
    <row r="397" spans="4:13" x14ac:dyDescent="0.35">
      <c r="D397" s="244" t="s">
        <v>3873</v>
      </c>
      <c r="E397" s="245">
        <v>43960</v>
      </c>
      <c r="F397" s="245">
        <v>43960</v>
      </c>
      <c r="G397" s="246" t="s">
        <v>10</v>
      </c>
      <c r="H397" s="247">
        <v>3550</v>
      </c>
      <c r="I397" s="248">
        <v>3550</v>
      </c>
      <c r="J397" s="248">
        <v>1</v>
      </c>
      <c r="K397" s="249">
        <v>2020</v>
      </c>
      <c r="L397" s="249">
        <v>2020</v>
      </c>
      <c r="M397" s="250" t="s">
        <v>33</v>
      </c>
    </row>
    <row r="398" spans="4:13" x14ac:dyDescent="0.35">
      <c r="D398" s="244" t="s">
        <v>844</v>
      </c>
      <c r="E398" s="245">
        <v>43957</v>
      </c>
      <c r="F398" s="245">
        <v>43957</v>
      </c>
      <c r="G398" s="246" t="s">
        <v>10</v>
      </c>
      <c r="H398" s="247">
        <v>15000</v>
      </c>
      <c r="I398" s="248">
        <v>15000</v>
      </c>
      <c r="J398" s="248">
        <v>1</v>
      </c>
      <c r="K398" s="249">
        <v>2020</v>
      </c>
      <c r="L398" s="249">
        <v>2020</v>
      </c>
      <c r="M398" s="250" t="s">
        <v>33</v>
      </c>
    </row>
    <row r="399" spans="4:13" x14ac:dyDescent="0.35">
      <c r="D399" s="244" t="s">
        <v>845</v>
      </c>
      <c r="E399" s="245">
        <v>43855</v>
      </c>
      <c r="F399" s="245">
        <v>43855</v>
      </c>
      <c r="G399" s="246" t="s">
        <v>13</v>
      </c>
      <c r="H399" s="247">
        <v>1000</v>
      </c>
      <c r="I399" s="248">
        <v>1000</v>
      </c>
      <c r="J399" s="248">
        <v>1</v>
      </c>
      <c r="K399" s="249">
        <v>2020</v>
      </c>
      <c r="L399" s="249">
        <v>2020</v>
      </c>
      <c r="M399" s="250" t="s">
        <v>28</v>
      </c>
    </row>
    <row r="400" spans="4:13" x14ac:dyDescent="0.35">
      <c r="D400" s="244" t="s">
        <v>846</v>
      </c>
      <c r="E400" s="245">
        <v>43946</v>
      </c>
      <c r="F400" s="245">
        <v>43946</v>
      </c>
      <c r="G400" s="246" t="s">
        <v>13</v>
      </c>
      <c r="H400" s="247">
        <v>1000</v>
      </c>
      <c r="I400" s="248">
        <v>1000</v>
      </c>
      <c r="J400" s="248">
        <v>1</v>
      </c>
      <c r="K400" s="249">
        <v>2020</v>
      </c>
      <c r="L400" s="249">
        <v>2020</v>
      </c>
      <c r="M400" s="250" t="s">
        <v>33</v>
      </c>
    </row>
    <row r="401" spans="4:13" x14ac:dyDescent="0.35">
      <c r="D401" s="244" t="s">
        <v>222</v>
      </c>
      <c r="E401" s="245">
        <v>43951</v>
      </c>
      <c r="F401" s="245">
        <v>43951</v>
      </c>
      <c r="G401" s="246" t="s">
        <v>10</v>
      </c>
      <c r="H401" s="247">
        <v>85900</v>
      </c>
      <c r="I401" s="248">
        <v>85900</v>
      </c>
      <c r="J401" s="248">
        <v>1</v>
      </c>
      <c r="K401" s="249">
        <v>2020</v>
      </c>
      <c r="L401" s="249">
        <v>2020</v>
      </c>
      <c r="M401" s="250" t="s">
        <v>33</v>
      </c>
    </row>
    <row r="402" spans="4:13" x14ac:dyDescent="0.35">
      <c r="D402" s="244" t="s">
        <v>223</v>
      </c>
      <c r="E402" s="245">
        <v>43964</v>
      </c>
      <c r="F402" s="245">
        <v>43964</v>
      </c>
      <c r="G402" s="246" t="s">
        <v>10</v>
      </c>
      <c r="H402" s="247">
        <v>1000</v>
      </c>
      <c r="I402" s="248">
        <v>1000</v>
      </c>
      <c r="J402" s="248">
        <v>1</v>
      </c>
      <c r="K402" s="249">
        <v>2020</v>
      </c>
      <c r="L402" s="249">
        <v>2020</v>
      </c>
      <c r="M402" s="250" t="s">
        <v>33</v>
      </c>
    </row>
    <row r="403" spans="4:13" x14ac:dyDescent="0.35">
      <c r="D403" s="244" t="s">
        <v>847</v>
      </c>
      <c r="E403" s="245">
        <v>43961</v>
      </c>
      <c r="F403" s="245">
        <v>43961</v>
      </c>
      <c r="G403" s="246" t="s">
        <v>10</v>
      </c>
      <c r="H403" s="247">
        <v>100</v>
      </c>
      <c r="I403" s="248">
        <v>100</v>
      </c>
      <c r="J403" s="248">
        <v>1</v>
      </c>
      <c r="K403" s="249">
        <v>2020</v>
      </c>
      <c r="L403" s="249">
        <v>2020</v>
      </c>
      <c r="M403" s="250" t="s">
        <v>33</v>
      </c>
    </row>
    <row r="404" spans="4:13" x14ac:dyDescent="0.35">
      <c r="D404" s="244" t="s">
        <v>848</v>
      </c>
      <c r="E404" s="245">
        <v>43967</v>
      </c>
      <c r="F404" s="245">
        <v>43967</v>
      </c>
      <c r="G404" s="246" t="s">
        <v>10</v>
      </c>
      <c r="H404" s="247">
        <v>50000</v>
      </c>
      <c r="I404" s="248">
        <v>50000</v>
      </c>
      <c r="J404" s="248">
        <v>1</v>
      </c>
      <c r="K404" s="249">
        <v>2020</v>
      </c>
      <c r="L404" s="249">
        <v>2020</v>
      </c>
      <c r="M404" s="250" t="s">
        <v>33</v>
      </c>
    </row>
    <row r="405" spans="4:13" x14ac:dyDescent="0.35">
      <c r="D405" s="244" t="s">
        <v>849</v>
      </c>
      <c r="E405" s="245">
        <v>43967</v>
      </c>
      <c r="F405" s="245">
        <v>43967</v>
      </c>
      <c r="G405" s="246" t="s">
        <v>10</v>
      </c>
      <c r="H405" s="247">
        <v>8610</v>
      </c>
      <c r="I405" s="248">
        <v>8610</v>
      </c>
      <c r="J405" s="248">
        <v>1</v>
      </c>
      <c r="K405" s="249">
        <v>2020</v>
      </c>
      <c r="L405" s="249">
        <v>2020</v>
      </c>
      <c r="M405" s="250" t="s">
        <v>33</v>
      </c>
    </row>
    <row r="406" spans="4:13" x14ac:dyDescent="0.35">
      <c r="D406" s="244" t="s">
        <v>3874</v>
      </c>
      <c r="E406" s="245">
        <v>44074</v>
      </c>
      <c r="F406" s="245">
        <v>44173</v>
      </c>
      <c r="G406" s="246" t="s">
        <v>13</v>
      </c>
      <c r="H406" s="247">
        <v>22800</v>
      </c>
      <c r="I406" s="248">
        <v>22800</v>
      </c>
      <c r="J406" s="248">
        <v>1</v>
      </c>
      <c r="K406" s="249">
        <v>2020</v>
      </c>
      <c r="L406" s="249">
        <v>2020</v>
      </c>
      <c r="M406" s="250" t="s">
        <v>35</v>
      </c>
    </row>
    <row r="407" spans="4:13" x14ac:dyDescent="0.35">
      <c r="D407" s="244" t="s">
        <v>851</v>
      </c>
      <c r="E407" s="245">
        <v>43969</v>
      </c>
      <c r="F407" s="245">
        <v>43969</v>
      </c>
      <c r="G407" s="246" t="s">
        <v>10</v>
      </c>
      <c r="H407" s="247">
        <v>6270</v>
      </c>
      <c r="I407" s="248">
        <v>6000</v>
      </c>
      <c r="J407" s="248">
        <v>1</v>
      </c>
      <c r="K407" s="249">
        <v>2020</v>
      </c>
      <c r="L407" s="249">
        <v>2020</v>
      </c>
      <c r="M407" s="250" t="s">
        <v>33</v>
      </c>
    </row>
    <row r="408" spans="4:13" x14ac:dyDescent="0.35">
      <c r="D408" s="244" t="s">
        <v>224</v>
      </c>
      <c r="E408" s="245">
        <v>43966</v>
      </c>
      <c r="F408" s="245">
        <v>43966</v>
      </c>
      <c r="G408" s="246" t="s">
        <v>10</v>
      </c>
      <c r="H408" s="247">
        <v>136730</v>
      </c>
      <c r="I408" s="248">
        <v>136730</v>
      </c>
      <c r="J408" s="248">
        <v>1</v>
      </c>
      <c r="K408" s="249">
        <v>2020</v>
      </c>
      <c r="L408" s="249">
        <v>2020</v>
      </c>
      <c r="M408" s="250" t="s">
        <v>33</v>
      </c>
    </row>
    <row r="409" spans="4:13" x14ac:dyDescent="0.35">
      <c r="D409" s="244" t="s">
        <v>225</v>
      </c>
      <c r="E409" s="245">
        <v>43958</v>
      </c>
      <c r="F409" s="245">
        <v>43958</v>
      </c>
      <c r="G409" s="246" t="s">
        <v>10</v>
      </c>
      <c r="H409" s="247">
        <v>1515</v>
      </c>
      <c r="I409" s="248">
        <v>1515</v>
      </c>
      <c r="J409" s="248">
        <v>1</v>
      </c>
      <c r="K409" s="249">
        <v>2020</v>
      </c>
      <c r="L409" s="249">
        <v>2020</v>
      </c>
      <c r="M409" s="250" t="s">
        <v>33</v>
      </c>
    </row>
    <row r="410" spans="4:13" x14ac:dyDescent="0.35">
      <c r="D410" s="244" t="s">
        <v>852</v>
      </c>
      <c r="E410" s="245">
        <v>43913</v>
      </c>
      <c r="F410" s="245">
        <v>43913</v>
      </c>
      <c r="G410" s="246" t="s">
        <v>13</v>
      </c>
      <c r="H410" s="247">
        <v>5000</v>
      </c>
      <c r="I410" s="248">
        <v>5000</v>
      </c>
      <c r="J410" s="248">
        <v>1</v>
      </c>
      <c r="K410" s="249">
        <v>2020</v>
      </c>
      <c r="L410" s="249">
        <v>2020</v>
      </c>
      <c r="M410" s="250" t="s">
        <v>28</v>
      </c>
    </row>
    <row r="411" spans="4:13" x14ac:dyDescent="0.35">
      <c r="D411" s="244" t="s">
        <v>853</v>
      </c>
      <c r="E411" s="245">
        <v>43977</v>
      </c>
      <c r="F411" s="245">
        <v>43977</v>
      </c>
      <c r="G411" s="246" t="s">
        <v>10</v>
      </c>
      <c r="H411" s="247">
        <v>1000</v>
      </c>
      <c r="I411" s="248">
        <v>1000</v>
      </c>
      <c r="J411" s="248">
        <v>1</v>
      </c>
      <c r="K411" s="249">
        <v>2020</v>
      </c>
      <c r="L411" s="249">
        <v>2020</v>
      </c>
      <c r="M411" s="250" t="s">
        <v>33</v>
      </c>
    </row>
    <row r="412" spans="4:13" x14ac:dyDescent="0.35">
      <c r="D412" s="244" t="s">
        <v>854</v>
      </c>
      <c r="E412" s="245">
        <v>43973</v>
      </c>
      <c r="F412" s="245">
        <v>43973</v>
      </c>
      <c r="G412" s="246" t="s">
        <v>13</v>
      </c>
      <c r="H412" s="247">
        <v>11270</v>
      </c>
      <c r="I412" s="248">
        <v>11270</v>
      </c>
      <c r="J412" s="248">
        <v>1</v>
      </c>
      <c r="K412" s="249">
        <v>2020</v>
      </c>
      <c r="L412" s="249">
        <v>2020</v>
      </c>
      <c r="M412" s="250" t="s">
        <v>33</v>
      </c>
    </row>
    <row r="413" spans="4:13" x14ac:dyDescent="0.35">
      <c r="D413" s="244" t="s">
        <v>227</v>
      </c>
      <c r="E413" s="245">
        <v>43981</v>
      </c>
      <c r="F413" s="245">
        <v>43981</v>
      </c>
      <c r="G413" s="246" t="s">
        <v>10</v>
      </c>
      <c r="H413" s="247">
        <v>30</v>
      </c>
      <c r="I413" s="248">
        <v>30</v>
      </c>
      <c r="J413" s="248">
        <v>1</v>
      </c>
      <c r="K413" s="249">
        <v>2020</v>
      </c>
      <c r="L413" s="249">
        <v>2020</v>
      </c>
      <c r="M413" s="250" t="s">
        <v>33</v>
      </c>
    </row>
    <row r="414" spans="4:13" x14ac:dyDescent="0.35">
      <c r="D414" s="244" t="s">
        <v>228</v>
      </c>
      <c r="E414" s="245">
        <v>43978</v>
      </c>
      <c r="F414" s="245">
        <v>43978</v>
      </c>
      <c r="G414" s="246" t="s">
        <v>10</v>
      </c>
      <c r="H414" s="247">
        <v>241800</v>
      </c>
      <c r="I414" s="248">
        <v>0</v>
      </c>
      <c r="J414" s="248">
        <v>1</v>
      </c>
      <c r="K414" s="249">
        <v>2020</v>
      </c>
      <c r="L414" s="249">
        <v>2020</v>
      </c>
      <c r="M414" s="250" t="s">
        <v>33</v>
      </c>
    </row>
    <row r="415" spans="4:13" x14ac:dyDescent="0.35">
      <c r="D415" s="244" t="s">
        <v>855</v>
      </c>
      <c r="E415" s="245">
        <v>43962</v>
      </c>
      <c r="F415" s="245">
        <v>43962</v>
      </c>
      <c r="G415" s="246" t="s">
        <v>13</v>
      </c>
      <c r="H415" s="247">
        <v>49</v>
      </c>
      <c r="I415" s="248">
        <v>49</v>
      </c>
      <c r="J415" s="248">
        <v>1</v>
      </c>
      <c r="K415" s="249">
        <v>2020</v>
      </c>
      <c r="L415" s="249">
        <v>2020</v>
      </c>
      <c r="M415" s="250" t="s">
        <v>33</v>
      </c>
    </row>
    <row r="416" spans="4:13" x14ac:dyDescent="0.35">
      <c r="D416" s="244" t="s">
        <v>856</v>
      </c>
      <c r="E416" s="245">
        <v>43978</v>
      </c>
      <c r="F416" s="245">
        <v>43978</v>
      </c>
      <c r="G416" s="246" t="s">
        <v>10</v>
      </c>
      <c r="H416" s="247">
        <v>3135</v>
      </c>
      <c r="I416" s="248">
        <v>3135</v>
      </c>
      <c r="J416" s="248">
        <v>1</v>
      </c>
      <c r="K416" s="249">
        <v>2020</v>
      </c>
      <c r="L416" s="249">
        <v>2020</v>
      </c>
      <c r="M416" s="250" t="s">
        <v>33</v>
      </c>
    </row>
    <row r="417" spans="4:13" x14ac:dyDescent="0.35">
      <c r="D417" s="244" t="s">
        <v>857</v>
      </c>
      <c r="E417" s="245">
        <v>43967</v>
      </c>
      <c r="F417" s="245">
        <v>43967</v>
      </c>
      <c r="G417" s="246" t="s">
        <v>13</v>
      </c>
      <c r="H417" s="247">
        <v>5000</v>
      </c>
      <c r="I417" s="248">
        <v>5000</v>
      </c>
      <c r="J417" s="248">
        <v>1</v>
      </c>
      <c r="K417" s="249">
        <v>2020</v>
      </c>
      <c r="L417" s="249">
        <v>2020</v>
      </c>
      <c r="M417" s="250" t="s">
        <v>33</v>
      </c>
    </row>
    <row r="418" spans="4:13" x14ac:dyDescent="0.35">
      <c r="D418" s="244" t="s">
        <v>858</v>
      </c>
      <c r="E418" s="245">
        <v>43966</v>
      </c>
      <c r="F418" s="245">
        <v>43966</v>
      </c>
      <c r="G418" s="246" t="s">
        <v>13</v>
      </c>
      <c r="H418" s="247">
        <v>170000</v>
      </c>
      <c r="I418" s="248">
        <v>5000</v>
      </c>
      <c r="J418" s="248">
        <v>1</v>
      </c>
      <c r="K418" s="249">
        <v>2020</v>
      </c>
      <c r="L418" s="249">
        <v>2020</v>
      </c>
      <c r="M418" s="250" t="s">
        <v>33</v>
      </c>
    </row>
    <row r="419" spans="4:13" x14ac:dyDescent="0.35">
      <c r="D419" s="244" t="s">
        <v>229</v>
      </c>
      <c r="E419" s="245">
        <v>43863</v>
      </c>
      <c r="F419" s="245">
        <v>43863</v>
      </c>
      <c r="G419" s="246" t="s">
        <v>10</v>
      </c>
      <c r="H419" s="247">
        <v>779877</v>
      </c>
      <c r="I419" s="248">
        <v>315000</v>
      </c>
      <c r="J419" s="248">
        <v>1</v>
      </c>
      <c r="K419" s="249">
        <v>2020</v>
      </c>
      <c r="L419" s="249">
        <v>2020</v>
      </c>
      <c r="M419" s="250" t="s">
        <v>28</v>
      </c>
    </row>
    <row r="420" spans="4:13" x14ac:dyDescent="0.35">
      <c r="D420" s="244" t="s">
        <v>860</v>
      </c>
      <c r="E420" s="245">
        <v>43937</v>
      </c>
      <c r="F420" s="245">
        <v>43937</v>
      </c>
      <c r="G420" s="246" t="s">
        <v>10</v>
      </c>
      <c r="H420" s="247">
        <v>50000</v>
      </c>
      <c r="I420" s="248">
        <v>50000</v>
      </c>
      <c r="J420" s="248">
        <v>1</v>
      </c>
      <c r="K420" s="249">
        <v>2020</v>
      </c>
      <c r="L420" s="249">
        <v>2020</v>
      </c>
      <c r="M420" s="250" t="s">
        <v>33</v>
      </c>
    </row>
    <row r="421" spans="4:13" x14ac:dyDescent="0.35">
      <c r="D421" s="244" t="s">
        <v>861</v>
      </c>
      <c r="E421" s="245">
        <v>43982</v>
      </c>
      <c r="F421" s="245">
        <v>43982</v>
      </c>
      <c r="G421" s="246" t="s">
        <v>10</v>
      </c>
      <c r="H421" s="247">
        <v>107000</v>
      </c>
      <c r="I421" s="248">
        <v>107000</v>
      </c>
      <c r="J421" s="248">
        <v>1</v>
      </c>
      <c r="K421" s="249">
        <v>2020</v>
      </c>
      <c r="L421" s="249">
        <v>2020</v>
      </c>
      <c r="M421" s="250" t="s">
        <v>33</v>
      </c>
    </row>
    <row r="422" spans="4:13" x14ac:dyDescent="0.35">
      <c r="D422" s="244" t="s">
        <v>230</v>
      </c>
      <c r="E422" s="245">
        <v>43989</v>
      </c>
      <c r="F422" s="245">
        <v>43989</v>
      </c>
      <c r="G422" s="246" t="s">
        <v>10</v>
      </c>
      <c r="H422" s="247">
        <v>1000</v>
      </c>
      <c r="I422" s="248">
        <v>1000</v>
      </c>
      <c r="J422" s="248">
        <v>1</v>
      </c>
      <c r="K422" s="249">
        <v>2020</v>
      </c>
      <c r="L422" s="249">
        <v>2020</v>
      </c>
      <c r="M422" s="250" t="s">
        <v>33</v>
      </c>
    </row>
    <row r="423" spans="4:13" x14ac:dyDescent="0.35">
      <c r="D423" s="244" t="s">
        <v>862</v>
      </c>
      <c r="E423" s="245">
        <v>43989</v>
      </c>
      <c r="F423" s="245">
        <v>43989</v>
      </c>
      <c r="G423" s="246" t="s">
        <v>10</v>
      </c>
      <c r="H423" s="247">
        <v>10000</v>
      </c>
      <c r="I423" s="248">
        <v>10000</v>
      </c>
      <c r="J423" s="248">
        <v>1</v>
      </c>
      <c r="K423" s="249">
        <v>2020</v>
      </c>
      <c r="L423" s="249">
        <v>2020</v>
      </c>
      <c r="M423" s="250" t="s">
        <v>33</v>
      </c>
    </row>
    <row r="424" spans="4:13" x14ac:dyDescent="0.35">
      <c r="D424" s="244" t="s">
        <v>231</v>
      </c>
      <c r="E424" s="245">
        <v>43992</v>
      </c>
      <c r="F424" s="245">
        <v>43992</v>
      </c>
      <c r="G424" s="246" t="s">
        <v>10</v>
      </c>
      <c r="H424" s="247">
        <v>1190912</v>
      </c>
      <c r="I424" s="248">
        <v>1190912</v>
      </c>
      <c r="J424" s="248">
        <v>1</v>
      </c>
      <c r="K424" s="249">
        <v>2020</v>
      </c>
      <c r="L424" s="249">
        <v>2020</v>
      </c>
      <c r="M424" s="250" t="s">
        <v>33</v>
      </c>
    </row>
    <row r="425" spans="4:13" x14ac:dyDescent="0.35">
      <c r="D425" s="244" t="s">
        <v>864</v>
      </c>
      <c r="E425" s="245">
        <v>43994</v>
      </c>
      <c r="F425" s="245">
        <v>43994</v>
      </c>
      <c r="G425" s="246" t="s">
        <v>10</v>
      </c>
      <c r="H425" s="247">
        <v>45450</v>
      </c>
      <c r="I425" s="248">
        <v>45450</v>
      </c>
      <c r="J425" s="248">
        <v>1</v>
      </c>
      <c r="K425" s="249">
        <v>2020</v>
      </c>
      <c r="L425" s="249">
        <v>2020</v>
      </c>
      <c r="M425" s="250" t="s">
        <v>33</v>
      </c>
    </row>
    <row r="426" spans="4:13" x14ac:dyDescent="0.35">
      <c r="D426" s="244" t="s">
        <v>3875</v>
      </c>
      <c r="E426" s="245">
        <v>43993</v>
      </c>
      <c r="F426" s="245">
        <v>43993</v>
      </c>
      <c r="G426" s="246" t="s">
        <v>10</v>
      </c>
      <c r="H426" s="247">
        <v>6270</v>
      </c>
      <c r="I426" s="248">
        <v>6270</v>
      </c>
      <c r="J426" s="248">
        <v>1</v>
      </c>
      <c r="K426" s="249">
        <v>2020</v>
      </c>
      <c r="L426" s="249">
        <v>2020</v>
      </c>
      <c r="M426" s="250" t="s">
        <v>33</v>
      </c>
    </row>
    <row r="427" spans="4:13" x14ac:dyDescent="0.35">
      <c r="D427" s="244" t="s">
        <v>232</v>
      </c>
      <c r="E427" s="245">
        <v>43994</v>
      </c>
      <c r="F427" s="245">
        <v>43994</v>
      </c>
      <c r="G427" s="246" t="s">
        <v>13</v>
      </c>
      <c r="H427" s="247">
        <v>40</v>
      </c>
      <c r="I427" s="248">
        <v>40</v>
      </c>
      <c r="J427" s="248">
        <v>1</v>
      </c>
      <c r="K427" s="249">
        <v>2020</v>
      </c>
      <c r="L427" s="249">
        <v>2020</v>
      </c>
      <c r="M427" s="250" t="s">
        <v>33</v>
      </c>
    </row>
    <row r="428" spans="4:13" x14ac:dyDescent="0.35">
      <c r="D428" s="244" t="s">
        <v>865</v>
      </c>
      <c r="E428" s="245">
        <v>43995</v>
      </c>
      <c r="F428" s="245">
        <v>43995</v>
      </c>
      <c r="G428" s="246" t="s">
        <v>13</v>
      </c>
      <c r="H428" s="247">
        <v>190</v>
      </c>
      <c r="I428" s="248">
        <v>190</v>
      </c>
      <c r="J428" s="248">
        <v>1</v>
      </c>
      <c r="K428" s="249">
        <v>2020</v>
      </c>
      <c r="L428" s="249">
        <v>2020</v>
      </c>
      <c r="M428" s="250" t="s">
        <v>33</v>
      </c>
    </row>
    <row r="429" spans="4:13" x14ac:dyDescent="0.35">
      <c r="D429" s="244" t="s">
        <v>233</v>
      </c>
      <c r="E429" s="245">
        <v>43997</v>
      </c>
      <c r="F429" s="245">
        <v>43997</v>
      </c>
      <c r="G429" s="246" t="s">
        <v>10</v>
      </c>
      <c r="H429" s="247">
        <v>1000</v>
      </c>
      <c r="I429" s="248">
        <v>1000</v>
      </c>
      <c r="J429" s="248">
        <v>1</v>
      </c>
      <c r="K429" s="249">
        <v>2020</v>
      </c>
      <c r="L429" s="249">
        <v>2020</v>
      </c>
      <c r="M429" s="250" t="s">
        <v>33</v>
      </c>
    </row>
    <row r="430" spans="4:13" x14ac:dyDescent="0.35">
      <c r="D430" s="244" t="s">
        <v>234</v>
      </c>
      <c r="E430" s="245">
        <v>43989</v>
      </c>
      <c r="F430" s="245">
        <v>43989</v>
      </c>
      <c r="G430" s="246" t="s">
        <v>10</v>
      </c>
      <c r="H430" s="247">
        <v>106270</v>
      </c>
      <c r="I430" s="248">
        <v>106270</v>
      </c>
      <c r="J430" s="248">
        <v>1</v>
      </c>
      <c r="K430" s="249">
        <v>2020</v>
      </c>
      <c r="L430" s="249">
        <v>2020</v>
      </c>
      <c r="M430" s="250" t="s">
        <v>33</v>
      </c>
    </row>
    <row r="431" spans="4:13" x14ac:dyDescent="0.35">
      <c r="D431" s="244" t="s">
        <v>235</v>
      </c>
      <c r="E431" s="245">
        <v>43998</v>
      </c>
      <c r="F431" s="245">
        <v>43998</v>
      </c>
      <c r="G431" s="246" t="s">
        <v>10</v>
      </c>
      <c r="H431" s="247">
        <v>8842</v>
      </c>
      <c r="I431" s="248">
        <v>8842</v>
      </c>
      <c r="J431" s="248">
        <v>1</v>
      </c>
      <c r="K431" s="249">
        <v>2020</v>
      </c>
      <c r="L431" s="249">
        <v>2020</v>
      </c>
      <c r="M431" s="250" t="s">
        <v>33</v>
      </c>
    </row>
    <row r="432" spans="4:13" x14ac:dyDescent="0.35">
      <c r="D432" s="244" t="s">
        <v>236</v>
      </c>
      <c r="E432" s="245">
        <v>43998</v>
      </c>
      <c r="F432" s="245">
        <v>43998</v>
      </c>
      <c r="G432" s="246" t="s">
        <v>10</v>
      </c>
      <c r="H432" s="247">
        <v>1000</v>
      </c>
      <c r="I432" s="248">
        <v>1000</v>
      </c>
      <c r="J432" s="248">
        <v>1</v>
      </c>
      <c r="K432" s="249">
        <v>2020</v>
      </c>
      <c r="L432" s="249">
        <v>2020</v>
      </c>
      <c r="M432" s="250" t="s">
        <v>33</v>
      </c>
    </row>
    <row r="433" spans="4:13" x14ac:dyDescent="0.35">
      <c r="D433" s="244" t="s">
        <v>866</v>
      </c>
      <c r="E433" s="245">
        <v>43832</v>
      </c>
      <c r="F433" s="245">
        <v>43832</v>
      </c>
      <c r="G433" s="246" t="s">
        <v>10</v>
      </c>
      <c r="H433" s="247">
        <v>20440</v>
      </c>
      <c r="I433" s="248">
        <v>20440</v>
      </c>
      <c r="J433" s="248">
        <v>1</v>
      </c>
      <c r="K433" s="249">
        <v>2020</v>
      </c>
      <c r="L433" s="249">
        <v>2020</v>
      </c>
      <c r="M433" s="250" t="s">
        <v>28</v>
      </c>
    </row>
    <row r="434" spans="4:13" x14ac:dyDescent="0.35">
      <c r="D434" s="244" t="s">
        <v>237</v>
      </c>
      <c r="E434" s="245">
        <v>43985</v>
      </c>
      <c r="F434" s="245">
        <v>43985</v>
      </c>
      <c r="G434" s="246" t="s">
        <v>10</v>
      </c>
      <c r="H434" s="247">
        <v>2735955</v>
      </c>
      <c r="I434" s="248">
        <v>385955.29399999999</v>
      </c>
      <c r="J434" s="248">
        <v>1</v>
      </c>
      <c r="K434" s="249">
        <v>2020</v>
      </c>
      <c r="L434" s="249">
        <v>2020</v>
      </c>
      <c r="M434" s="250" t="s">
        <v>33</v>
      </c>
    </row>
    <row r="435" spans="4:13" x14ac:dyDescent="0.35">
      <c r="D435" s="244" t="s">
        <v>867</v>
      </c>
      <c r="E435" s="245">
        <v>43999</v>
      </c>
      <c r="F435" s="245">
        <v>43999</v>
      </c>
      <c r="G435" s="246" t="s">
        <v>10</v>
      </c>
      <c r="H435" s="247">
        <v>1000</v>
      </c>
      <c r="I435" s="248">
        <v>1000</v>
      </c>
      <c r="J435" s="248">
        <v>1</v>
      </c>
      <c r="K435" s="249">
        <v>2020</v>
      </c>
      <c r="L435" s="249">
        <v>2020</v>
      </c>
      <c r="M435" s="250" t="s">
        <v>33</v>
      </c>
    </row>
    <row r="436" spans="4:13" x14ac:dyDescent="0.35">
      <c r="D436" s="244" t="s">
        <v>238</v>
      </c>
      <c r="E436" s="245">
        <v>43995</v>
      </c>
      <c r="F436" s="245">
        <v>43995</v>
      </c>
      <c r="G436" s="246" t="s">
        <v>13</v>
      </c>
      <c r="H436" s="247">
        <v>2581</v>
      </c>
      <c r="I436" s="248">
        <v>2581</v>
      </c>
      <c r="J436" s="248">
        <v>1</v>
      </c>
      <c r="K436" s="249">
        <v>2020</v>
      </c>
      <c r="L436" s="249">
        <v>2020</v>
      </c>
      <c r="M436" s="250" t="s">
        <v>33</v>
      </c>
    </row>
    <row r="437" spans="4:13" x14ac:dyDescent="0.35">
      <c r="D437" s="244" t="s">
        <v>239</v>
      </c>
      <c r="E437" s="245">
        <v>44003</v>
      </c>
      <c r="F437" s="245">
        <v>44003</v>
      </c>
      <c r="G437" s="246" t="s">
        <v>10</v>
      </c>
      <c r="H437" s="247">
        <v>34271</v>
      </c>
      <c r="I437" s="248">
        <v>34271</v>
      </c>
      <c r="J437" s="248">
        <v>1</v>
      </c>
      <c r="K437" s="249">
        <v>2020</v>
      </c>
      <c r="L437" s="249">
        <v>2020</v>
      </c>
      <c r="M437" s="250" t="s">
        <v>33</v>
      </c>
    </row>
    <row r="438" spans="4:13" x14ac:dyDescent="0.35">
      <c r="D438" s="244" t="s">
        <v>868</v>
      </c>
      <c r="E438" s="245">
        <v>43995</v>
      </c>
      <c r="F438" s="245">
        <v>43995</v>
      </c>
      <c r="G438" s="246" t="s">
        <v>13</v>
      </c>
      <c r="H438" s="247">
        <v>20000</v>
      </c>
      <c r="I438" s="248">
        <v>20000</v>
      </c>
      <c r="J438" s="248">
        <v>1</v>
      </c>
      <c r="K438" s="249">
        <v>2020</v>
      </c>
      <c r="L438" s="249">
        <v>2020</v>
      </c>
      <c r="M438" s="250" t="s">
        <v>33</v>
      </c>
    </row>
    <row r="439" spans="4:13" x14ac:dyDescent="0.35">
      <c r="D439" s="244" t="s">
        <v>869</v>
      </c>
      <c r="E439" s="245">
        <v>44002</v>
      </c>
      <c r="F439" s="245">
        <v>44002</v>
      </c>
      <c r="G439" s="246" t="s">
        <v>13</v>
      </c>
      <c r="H439" s="247">
        <v>1000</v>
      </c>
      <c r="I439" s="248">
        <v>1000</v>
      </c>
      <c r="J439" s="248">
        <v>1</v>
      </c>
      <c r="K439" s="249">
        <v>2020</v>
      </c>
      <c r="L439" s="249">
        <v>2020</v>
      </c>
      <c r="M439" s="250" t="s">
        <v>33</v>
      </c>
    </row>
    <row r="440" spans="4:13" x14ac:dyDescent="0.35">
      <c r="D440" s="244" t="s">
        <v>870</v>
      </c>
      <c r="E440" s="245">
        <v>43833</v>
      </c>
      <c r="F440" s="245">
        <v>43833</v>
      </c>
      <c r="G440" s="246" t="s">
        <v>10</v>
      </c>
      <c r="H440" s="247">
        <v>1000000</v>
      </c>
      <c r="I440" s="248">
        <v>1000000</v>
      </c>
      <c r="J440" s="248">
        <v>1</v>
      </c>
      <c r="K440" s="249">
        <v>2020</v>
      </c>
      <c r="L440" s="249">
        <v>2020</v>
      </c>
      <c r="M440" s="250" t="s">
        <v>28</v>
      </c>
    </row>
    <row r="441" spans="4:13" x14ac:dyDescent="0.35">
      <c r="D441" s="244" t="s">
        <v>872</v>
      </c>
      <c r="E441" s="245">
        <v>44007</v>
      </c>
      <c r="F441" s="245">
        <v>44007</v>
      </c>
      <c r="G441" s="246" t="s">
        <v>10</v>
      </c>
      <c r="H441" s="247">
        <v>101450</v>
      </c>
      <c r="I441" s="248">
        <v>101450</v>
      </c>
      <c r="J441" s="248">
        <v>1</v>
      </c>
      <c r="K441" s="249">
        <v>2020</v>
      </c>
      <c r="L441" s="249">
        <v>2020</v>
      </c>
      <c r="M441" s="250" t="s">
        <v>33</v>
      </c>
    </row>
    <row r="442" spans="4:13" x14ac:dyDescent="0.35">
      <c r="D442" s="244" t="s">
        <v>873</v>
      </c>
      <c r="E442" s="245">
        <v>44008</v>
      </c>
      <c r="F442" s="245">
        <v>44008</v>
      </c>
      <c r="G442" s="246" t="s">
        <v>13</v>
      </c>
      <c r="H442" s="247">
        <v>1000</v>
      </c>
      <c r="I442" s="248">
        <v>1000</v>
      </c>
      <c r="J442" s="248">
        <v>1</v>
      </c>
      <c r="K442" s="249">
        <v>2020</v>
      </c>
      <c r="L442" s="249">
        <v>2020</v>
      </c>
      <c r="M442" s="250" t="s">
        <v>33</v>
      </c>
    </row>
    <row r="443" spans="4:13" x14ac:dyDescent="0.35">
      <c r="D443" s="244" t="s">
        <v>874</v>
      </c>
      <c r="E443" s="245">
        <v>44002</v>
      </c>
      <c r="F443" s="245">
        <v>44002</v>
      </c>
      <c r="G443" s="246" t="s">
        <v>13</v>
      </c>
      <c r="H443" s="247">
        <v>1000</v>
      </c>
      <c r="I443" s="248">
        <v>1000</v>
      </c>
      <c r="J443" s="248">
        <v>1</v>
      </c>
      <c r="K443" s="249">
        <v>2020</v>
      </c>
      <c r="L443" s="249">
        <v>2020</v>
      </c>
      <c r="M443" s="250" t="s">
        <v>33</v>
      </c>
    </row>
    <row r="444" spans="4:13" x14ac:dyDescent="0.35">
      <c r="D444" s="244" t="s">
        <v>240</v>
      </c>
      <c r="E444" s="245">
        <v>43999</v>
      </c>
      <c r="F444" s="245">
        <v>43999</v>
      </c>
      <c r="G444" s="246" t="s">
        <v>10</v>
      </c>
      <c r="H444" s="247">
        <v>15688</v>
      </c>
      <c r="I444" s="248">
        <v>15688</v>
      </c>
      <c r="J444" s="248">
        <v>1</v>
      </c>
      <c r="K444" s="249">
        <v>2020</v>
      </c>
      <c r="L444" s="249">
        <v>2020</v>
      </c>
      <c r="M444" s="250" t="s">
        <v>33</v>
      </c>
    </row>
    <row r="445" spans="4:13" x14ac:dyDescent="0.35">
      <c r="D445" s="244" t="s">
        <v>875</v>
      </c>
      <c r="E445" s="245">
        <v>44005</v>
      </c>
      <c r="F445" s="245">
        <v>44005</v>
      </c>
      <c r="G445" s="246" t="s">
        <v>10</v>
      </c>
      <c r="H445" s="247">
        <v>254000</v>
      </c>
      <c r="I445" s="248">
        <v>254000</v>
      </c>
      <c r="J445" s="248">
        <v>1</v>
      </c>
      <c r="K445" s="249">
        <v>2020</v>
      </c>
      <c r="L445" s="249">
        <v>2020</v>
      </c>
      <c r="M445" s="250" t="s">
        <v>33</v>
      </c>
    </row>
    <row r="446" spans="4:13" x14ac:dyDescent="0.35">
      <c r="D446" s="244" t="s">
        <v>241</v>
      </c>
      <c r="E446" s="245">
        <v>44009</v>
      </c>
      <c r="F446" s="245">
        <v>44009</v>
      </c>
      <c r="G446" s="246" t="s">
        <v>10</v>
      </c>
      <c r="H446" s="247">
        <v>1000</v>
      </c>
      <c r="I446" s="248">
        <v>1000</v>
      </c>
      <c r="J446" s="248">
        <v>1</v>
      </c>
      <c r="K446" s="249">
        <v>2020</v>
      </c>
      <c r="L446" s="249">
        <v>2020</v>
      </c>
      <c r="M446" s="250" t="s">
        <v>33</v>
      </c>
    </row>
    <row r="447" spans="4:13" x14ac:dyDescent="0.35">
      <c r="D447" s="244" t="s">
        <v>876</v>
      </c>
      <c r="E447" s="245">
        <v>44009</v>
      </c>
      <c r="F447" s="245">
        <v>44009</v>
      </c>
      <c r="G447" s="246" t="s">
        <v>10</v>
      </c>
      <c r="H447" s="247">
        <v>2220588</v>
      </c>
      <c r="I447" s="248">
        <v>0</v>
      </c>
      <c r="J447" s="248">
        <v>1</v>
      </c>
      <c r="K447" s="249">
        <v>2020</v>
      </c>
      <c r="L447" s="249">
        <v>2020</v>
      </c>
      <c r="M447" s="250" t="s">
        <v>33</v>
      </c>
    </row>
    <row r="448" spans="4:13" x14ac:dyDescent="0.35">
      <c r="D448" s="244" t="s">
        <v>242</v>
      </c>
      <c r="E448" s="245">
        <v>44008</v>
      </c>
      <c r="F448" s="245">
        <v>44008</v>
      </c>
      <c r="G448" s="246" t="s">
        <v>10</v>
      </c>
      <c r="H448" s="247">
        <v>9290</v>
      </c>
      <c r="I448" s="248">
        <v>9290</v>
      </c>
      <c r="J448" s="248">
        <v>1</v>
      </c>
      <c r="K448" s="249">
        <v>2020</v>
      </c>
      <c r="L448" s="249">
        <v>2020</v>
      </c>
      <c r="M448" s="250" t="s">
        <v>33</v>
      </c>
    </row>
    <row r="449" spans="4:13" x14ac:dyDescent="0.35">
      <c r="D449" s="244" t="s">
        <v>243</v>
      </c>
      <c r="E449" s="245">
        <v>44007</v>
      </c>
      <c r="F449" s="245">
        <v>44007</v>
      </c>
      <c r="G449" s="246" t="s">
        <v>10</v>
      </c>
      <c r="H449" s="247">
        <v>43168</v>
      </c>
      <c r="I449" s="248">
        <v>43168</v>
      </c>
      <c r="J449" s="248">
        <v>1</v>
      </c>
      <c r="K449" s="249">
        <v>2020</v>
      </c>
      <c r="L449" s="249">
        <v>2020</v>
      </c>
      <c r="M449" s="250" t="s">
        <v>33</v>
      </c>
    </row>
    <row r="450" spans="4:13" x14ac:dyDescent="0.35">
      <c r="D450" s="244" t="s">
        <v>877</v>
      </c>
      <c r="E450" s="245">
        <v>44012</v>
      </c>
      <c r="F450" s="245">
        <v>44012</v>
      </c>
      <c r="G450" s="246" t="s">
        <v>10</v>
      </c>
      <c r="H450" s="247">
        <v>100</v>
      </c>
      <c r="I450" s="248">
        <v>100</v>
      </c>
      <c r="J450" s="248">
        <v>1</v>
      </c>
      <c r="K450" s="249">
        <v>2020</v>
      </c>
      <c r="L450" s="249">
        <v>2020</v>
      </c>
      <c r="M450" s="250" t="s">
        <v>33</v>
      </c>
    </row>
    <row r="451" spans="4:13" x14ac:dyDescent="0.35">
      <c r="D451" s="244" t="s">
        <v>878</v>
      </c>
      <c r="E451" s="245">
        <v>44007</v>
      </c>
      <c r="F451" s="245">
        <v>44007</v>
      </c>
      <c r="G451" s="246" t="s">
        <v>13</v>
      </c>
      <c r="H451" s="247">
        <v>5000</v>
      </c>
      <c r="I451" s="248">
        <v>5000</v>
      </c>
      <c r="J451" s="248">
        <v>1</v>
      </c>
      <c r="K451" s="249">
        <v>2020</v>
      </c>
      <c r="L451" s="249">
        <v>2020</v>
      </c>
      <c r="M451" s="250" t="s">
        <v>33</v>
      </c>
    </row>
    <row r="452" spans="4:13" x14ac:dyDescent="0.35">
      <c r="D452" s="244" t="s">
        <v>879</v>
      </c>
      <c r="E452" s="245">
        <v>44009</v>
      </c>
      <c r="F452" s="245">
        <v>44009</v>
      </c>
      <c r="G452" s="246" t="s">
        <v>10</v>
      </c>
      <c r="H452" s="247">
        <v>62</v>
      </c>
      <c r="I452" s="248">
        <v>62</v>
      </c>
      <c r="J452" s="248">
        <v>1</v>
      </c>
      <c r="K452" s="249">
        <v>2020</v>
      </c>
      <c r="L452" s="249">
        <v>2020</v>
      </c>
      <c r="M452" s="250" t="s">
        <v>33</v>
      </c>
    </row>
    <row r="453" spans="4:13" x14ac:dyDescent="0.35">
      <c r="D453" s="244" t="s">
        <v>244</v>
      </c>
      <c r="E453" s="245">
        <v>44008</v>
      </c>
      <c r="F453" s="245">
        <v>44008</v>
      </c>
      <c r="G453" s="246" t="s">
        <v>13</v>
      </c>
      <c r="H453" s="247">
        <v>190</v>
      </c>
      <c r="I453" s="248">
        <v>190</v>
      </c>
      <c r="J453" s="248">
        <v>1</v>
      </c>
      <c r="K453" s="249">
        <v>2020</v>
      </c>
      <c r="L453" s="249">
        <v>2020</v>
      </c>
      <c r="M453" s="250" t="s">
        <v>33</v>
      </c>
    </row>
    <row r="454" spans="4:13" x14ac:dyDescent="0.35">
      <c r="D454" s="244" t="s">
        <v>880</v>
      </c>
      <c r="E454" s="245">
        <v>43886</v>
      </c>
      <c r="F454" s="245">
        <v>43886</v>
      </c>
      <c r="G454" s="246" t="s">
        <v>13</v>
      </c>
      <c r="H454" s="247">
        <v>100000</v>
      </c>
      <c r="I454" s="248">
        <v>100000</v>
      </c>
      <c r="J454" s="248">
        <v>1</v>
      </c>
      <c r="K454" s="249">
        <v>2020</v>
      </c>
      <c r="L454" s="249">
        <v>2020</v>
      </c>
      <c r="M454" s="250" t="s">
        <v>28</v>
      </c>
    </row>
    <row r="455" spans="4:13" x14ac:dyDescent="0.35">
      <c r="D455" s="244" t="s">
        <v>245</v>
      </c>
      <c r="E455" s="245">
        <v>44016</v>
      </c>
      <c r="F455" s="245">
        <v>44016</v>
      </c>
      <c r="G455" s="246" t="s">
        <v>10</v>
      </c>
      <c r="H455" s="247">
        <v>1000</v>
      </c>
      <c r="I455" s="248">
        <v>1000</v>
      </c>
      <c r="J455" s="248">
        <v>1</v>
      </c>
      <c r="K455" s="249">
        <v>2020</v>
      </c>
      <c r="L455" s="249">
        <v>2020</v>
      </c>
      <c r="M455" s="250" t="s">
        <v>35</v>
      </c>
    </row>
    <row r="456" spans="4:13" x14ac:dyDescent="0.35">
      <c r="D456" s="244" t="s">
        <v>882</v>
      </c>
      <c r="E456" s="245">
        <v>44010</v>
      </c>
      <c r="F456" s="245">
        <v>44010</v>
      </c>
      <c r="G456" s="246" t="s">
        <v>10</v>
      </c>
      <c r="H456" s="247">
        <v>373246</v>
      </c>
      <c r="I456" s="248">
        <v>373245.614</v>
      </c>
      <c r="J456" s="248">
        <v>1</v>
      </c>
      <c r="K456" s="249">
        <v>2020</v>
      </c>
      <c r="L456" s="249">
        <v>2020</v>
      </c>
      <c r="M456" s="250" t="s">
        <v>33</v>
      </c>
    </row>
    <row r="457" spans="4:13" x14ac:dyDescent="0.35">
      <c r="D457" s="244" t="s">
        <v>883</v>
      </c>
      <c r="E457" s="245">
        <v>44015</v>
      </c>
      <c r="F457" s="245">
        <v>44015</v>
      </c>
      <c r="G457" s="246" t="s">
        <v>10</v>
      </c>
      <c r="H457" s="247">
        <v>5000</v>
      </c>
      <c r="I457" s="248">
        <v>5000</v>
      </c>
      <c r="J457" s="248">
        <v>1</v>
      </c>
      <c r="K457" s="249">
        <v>2020</v>
      </c>
      <c r="L457" s="249">
        <v>2020</v>
      </c>
      <c r="M457" s="250" t="s">
        <v>35</v>
      </c>
    </row>
    <row r="458" spans="4:13" x14ac:dyDescent="0.35">
      <c r="D458" s="244" t="s">
        <v>246</v>
      </c>
      <c r="E458" s="245">
        <v>43833</v>
      </c>
      <c r="F458" s="245">
        <v>43833</v>
      </c>
      <c r="G458" s="246" t="s">
        <v>13</v>
      </c>
      <c r="H458" s="247">
        <v>20</v>
      </c>
      <c r="I458" s="248">
        <v>20</v>
      </c>
      <c r="J458" s="248">
        <v>1</v>
      </c>
      <c r="K458" s="249">
        <v>2020</v>
      </c>
      <c r="L458" s="249">
        <v>2020</v>
      </c>
      <c r="M458" s="250" t="s">
        <v>28</v>
      </c>
    </row>
    <row r="459" spans="4:13" x14ac:dyDescent="0.35">
      <c r="D459" s="244" t="s">
        <v>884</v>
      </c>
      <c r="E459" s="245">
        <v>43953</v>
      </c>
      <c r="F459" s="245">
        <v>43953</v>
      </c>
      <c r="G459" s="246" t="s">
        <v>10</v>
      </c>
      <c r="H459" s="247">
        <v>1000</v>
      </c>
      <c r="I459" s="248">
        <v>1000</v>
      </c>
      <c r="J459" s="248">
        <v>1</v>
      </c>
      <c r="K459" s="249">
        <v>2020</v>
      </c>
      <c r="L459" s="249">
        <v>2020</v>
      </c>
      <c r="M459" s="250" t="s">
        <v>33</v>
      </c>
    </row>
    <row r="460" spans="4:13" x14ac:dyDescent="0.35">
      <c r="D460" s="244" t="s">
        <v>885</v>
      </c>
      <c r="E460" s="245">
        <v>43848</v>
      </c>
      <c r="F460" s="245">
        <v>43848</v>
      </c>
      <c r="G460" s="246" t="s">
        <v>10</v>
      </c>
      <c r="H460" s="247">
        <v>1547558</v>
      </c>
      <c r="I460" s="248">
        <v>250488.41070000001</v>
      </c>
      <c r="J460" s="248">
        <v>1</v>
      </c>
      <c r="K460" s="249">
        <v>2020</v>
      </c>
      <c r="L460" s="249">
        <v>2020</v>
      </c>
      <c r="M460" s="250" t="s">
        <v>28</v>
      </c>
    </row>
    <row r="461" spans="4:13" x14ac:dyDescent="0.35">
      <c r="D461" s="244" t="s">
        <v>247</v>
      </c>
      <c r="E461" s="245">
        <v>44015</v>
      </c>
      <c r="F461" s="245">
        <v>44015</v>
      </c>
      <c r="G461" s="246" t="s">
        <v>10</v>
      </c>
      <c r="H461" s="247">
        <v>1808</v>
      </c>
      <c r="I461" s="248">
        <v>1808</v>
      </c>
      <c r="J461" s="248">
        <v>1</v>
      </c>
      <c r="K461" s="249">
        <v>2020</v>
      </c>
      <c r="L461" s="249">
        <v>2020</v>
      </c>
      <c r="M461" s="250" t="s">
        <v>35</v>
      </c>
    </row>
    <row r="462" spans="4:13" x14ac:dyDescent="0.35">
      <c r="D462" s="244" t="s">
        <v>248</v>
      </c>
      <c r="E462" s="245">
        <v>44024</v>
      </c>
      <c r="F462" s="245">
        <v>44024</v>
      </c>
      <c r="G462" s="246" t="s">
        <v>13</v>
      </c>
      <c r="H462" s="247">
        <v>133450</v>
      </c>
      <c r="I462" s="248">
        <v>133450</v>
      </c>
      <c r="J462" s="248">
        <v>1</v>
      </c>
      <c r="K462" s="249">
        <v>2020</v>
      </c>
      <c r="L462" s="249">
        <v>2020</v>
      </c>
      <c r="M462" s="250" t="s">
        <v>35</v>
      </c>
    </row>
    <row r="463" spans="4:13" x14ac:dyDescent="0.35">
      <c r="D463" s="244" t="s">
        <v>886</v>
      </c>
      <c r="E463" s="245">
        <v>43949</v>
      </c>
      <c r="F463" s="245">
        <v>43949</v>
      </c>
      <c r="G463" s="246" t="s">
        <v>13</v>
      </c>
      <c r="H463" s="247">
        <v>1000</v>
      </c>
      <c r="I463" s="248">
        <v>1000</v>
      </c>
      <c r="J463" s="248">
        <v>1</v>
      </c>
      <c r="K463" s="249">
        <v>2020</v>
      </c>
      <c r="L463" s="249">
        <v>2020</v>
      </c>
      <c r="M463" s="250" t="s">
        <v>33</v>
      </c>
    </row>
    <row r="464" spans="4:13" x14ac:dyDescent="0.35">
      <c r="D464" s="244" t="s">
        <v>888</v>
      </c>
      <c r="E464" s="245">
        <v>43542</v>
      </c>
      <c r="F464" s="245">
        <v>43542</v>
      </c>
      <c r="G464" s="246" t="s">
        <v>10</v>
      </c>
      <c r="H464" s="247">
        <v>124700</v>
      </c>
      <c r="I464" s="248">
        <v>124700</v>
      </c>
      <c r="J464" s="248">
        <v>1</v>
      </c>
      <c r="K464" s="249">
        <v>2019</v>
      </c>
      <c r="L464" s="249">
        <v>2019</v>
      </c>
      <c r="M464" s="250" t="s">
        <v>681</v>
      </c>
    </row>
    <row r="465" spans="4:13" x14ac:dyDescent="0.35">
      <c r="D465" s="244" t="s">
        <v>3876</v>
      </c>
      <c r="E465" s="245">
        <v>44125</v>
      </c>
      <c r="F465" s="245">
        <v>44173</v>
      </c>
      <c r="G465" s="246" t="s">
        <v>13</v>
      </c>
      <c r="H465" s="247">
        <v>22800</v>
      </c>
      <c r="I465" s="248">
        <v>22800</v>
      </c>
      <c r="J465" s="248">
        <v>1</v>
      </c>
      <c r="K465" s="249">
        <v>2020</v>
      </c>
      <c r="L465" s="249">
        <v>2020</v>
      </c>
      <c r="M465" s="250" t="s">
        <v>11</v>
      </c>
    </row>
    <row r="466" spans="4:13" x14ac:dyDescent="0.35">
      <c r="D466" s="244" t="s">
        <v>249</v>
      </c>
      <c r="E466" s="245">
        <v>43584</v>
      </c>
      <c r="F466" s="245">
        <v>43584</v>
      </c>
      <c r="G466" s="246" t="s">
        <v>10</v>
      </c>
      <c r="H466" s="247">
        <v>1200000</v>
      </c>
      <c r="I466" s="248">
        <v>933153.76471000002</v>
      </c>
      <c r="J466" s="248">
        <v>1</v>
      </c>
      <c r="K466" s="249">
        <v>2019</v>
      </c>
      <c r="L466" s="249">
        <v>2019</v>
      </c>
      <c r="M466" s="250" t="s">
        <v>51</v>
      </c>
    </row>
    <row r="467" spans="4:13" x14ac:dyDescent="0.35">
      <c r="D467" s="244" t="s">
        <v>894</v>
      </c>
      <c r="E467" s="245">
        <v>43589</v>
      </c>
      <c r="F467" s="245">
        <v>43589</v>
      </c>
      <c r="G467" s="246" t="s">
        <v>10</v>
      </c>
      <c r="H467" s="247">
        <v>4000</v>
      </c>
      <c r="I467" s="248">
        <v>4000</v>
      </c>
      <c r="J467" s="248">
        <v>1</v>
      </c>
      <c r="K467" s="249">
        <v>2019</v>
      </c>
      <c r="L467" s="249">
        <v>2019</v>
      </c>
      <c r="M467" s="250" t="s">
        <v>51</v>
      </c>
    </row>
    <row r="468" spans="4:13" x14ac:dyDescent="0.35">
      <c r="D468" s="244" t="s">
        <v>898</v>
      </c>
      <c r="E468" s="245">
        <v>43836</v>
      </c>
      <c r="F468" s="245">
        <v>43836</v>
      </c>
      <c r="G468" s="246" t="s">
        <v>13</v>
      </c>
      <c r="H468" s="247">
        <v>100</v>
      </c>
      <c r="I468" s="248">
        <v>100</v>
      </c>
      <c r="J468" s="248">
        <v>1</v>
      </c>
      <c r="K468" s="249">
        <v>2020</v>
      </c>
      <c r="L468" s="249">
        <v>2020</v>
      </c>
      <c r="M468" s="250" t="s">
        <v>28</v>
      </c>
    </row>
    <row r="469" spans="4:13" x14ac:dyDescent="0.35">
      <c r="D469" s="244" t="s">
        <v>899</v>
      </c>
      <c r="E469" s="245">
        <v>43593</v>
      </c>
      <c r="F469" s="245">
        <v>43593</v>
      </c>
      <c r="G469" s="246" t="s">
        <v>10</v>
      </c>
      <c r="H469" s="247">
        <v>0</v>
      </c>
      <c r="I469" s="248">
        <v>-1000</v>
      </c>
      <c r="J469" s="248">
        <v>1</v>
      </c>
      <c r="K469" s="249">
        <v>2019</v>
      </c>
      <c r="L469" s="249">
        <v>2019</v>
      </c>
      <c r="M469" s="250" t="s">
        <v>51</v>
      </c>
    </row>
    <row r="470" spans="4:13" x14ac:dyDescent="0.35">
      <c r="D470" s="244" t="s">
        <v>250</v>
      </c>
      <c r="E470" s="245">
        <v>43646</v>
      </c>
      <c r="F470" s="245">
        <v>43646</v>
      </c>
      <c r="G470" s="246" t="s">
        <v>13</v>
      </c>
      <c r="H470" s="247">
        <v>1145706</v>
      </c>
      <c r="I470" s="248">
        <v>1145706</v>
      </c>
      <c r="J470" s="248">
        <v>1</v>
      </c>
      <c r="K470" s="249">
        <v>2019</v>
      </c>
      <c r="L470" s="249">
        <v>2019</v>
      </c>
      <c r="M470" s="250" t="s">
        <v>51</v>
      </c>
    </row>
    <row r="471" spans="4:13" x14ac:dyDescent="0.35">
      <c r="D471" s="244" t="s">
        <v>903</v>
      </c>
      <c r="E471" s="245">
        <v>43655</v>
      </c>
      <c r="F471" s="245">
        <v>43655</v>
      </c>
      <c r="G471" s="246" t="s">
        <v>10</v>
      </c>
      <c r="H471" s="247">
        <v>10000</v>
      </c>
      <c r="I471" s="248">
        <v>10000</v>
      </c>
      <c r="J471" s="248">
        <v>1</v>
      </c>
      <c r="K471" s="249">
        <v>2019</v>
      </c>
      <c r="L471" s="249">
        <v>2019</v>
      </c>
      <c r="M471" s="250" t="s">
        <v>140</v>
      </c>
    </row>
    <row r="472" spans="4:13" x14ac:dyDescent="0.35">
      <c r="D472" s="244" t="s">
        <v>905</v>
      </c>
      <c r="E472" s="245">
        <v>43659</v>
      </c>
      <c r="F472" s="245">
        <v>43659</v>
      </c>
      <c r="G472" s="246" t="s">
        <v>13</v>
      </c>
      <c r="H472" s="247">
        <v>6920</v>
      </c>
      <c r="I472" s="248">
        <v>6920</v>
      </c>
      <c r="J472" s="248">
        <v>1</v>
      </c>
      <c r="K472" s="249">
        <v>2019</v>
      </c>
      <c r="L472" s="249">
        <v>2019</v>
      </c>
      <c r="M472" s="250" t="s">
        <v>140</v>
      </c>
    </row>
    <row r="473" spans="4:13" x14ac:dyDescent="0.35">
      <c r="D473" s="244" t="s">
        <v>906</v>
      </c>
      <c r="E473" s="245">
        <v>43658</v>
      </c>
      <c r="F473" s="245">
        <v>43658</v>
      </c>
      <c r="G473" s="246" t="s">
        <v>10</v>
      </c>
      <c r="H473" s="247">
        <v>4.8209120075355997E-24</v>
      </c>
      <c r="I473" s="248">
        <v>4.8209120075355997E-24</v>
      </c>
      <c r="J473" s="248">
        <v>1</v>
      </c>
      <c r="K473" s="249">
        <v>2019</v>
      </c>
      <c r="L473" s="249">
        <v>2019</v>
      </c>
      <c r="M473" s="250" t="s">
        <v>140</v>
      </c>
    </row>
    <row r="474" spans="4:13" x14ac:dyDescent="0.35">
      <c r="D474" s="244" t="s">
        <v>911</v>
      </c>
      <c r="E474" s="245">
        <v>43675</v>
      </c>
      <c r="F474" s="245">
        <v>43675</v>
      </c>
      <c r="G474" s="246" t="s">
        <v>10</v>
      </c>
      <c r="H474" s="247">
        <v>0</v>
      </c>
      <c r="I474" s="248">
        <v>-20</v>
      </c>
      <c r="J474" s="248">
        <v>1</v>
      </c>
      <c r="K474" s="249">
        <v>2019</v>
      </c>
      <c r="L474" s="249">
        <v>2019</v>
      </c>
      <c r="M474" s="250" t="s">
        <v>140</v>
      </c>
    </row>
    <row r="475" spans="4:13" x14ac:dyDescent="0.35">
      <c r="D475" s="244" t="s">
        <v>251</v>
      </c>
      <c r="E475" s="245">
        <v>43674</v>
      </c>
      <c r="F475" s="245">
        <v>43674</v>
      </c>
      <c r="G475" s="246" t="s">
        <v>10</v>
      </c>
      <c r="H475" s="247">
        <v>313774</v>
      </c>
      <c r="I475" s="248">
        <v>313774</v>
      </c>
      <c r="J475" s="248">
        <v>1</v>
      </c>
      <c r="K475" s="249">
        <v>2019</v>
      </c>
      <c r="L475" s="249">
        <v>2019</v>
      </c>
      <c r="M475" s="250" t="s">
        <v>140</v>
      </c>
    </row>
    <row r="476" spans="4:13" x14ac:dyDescent="0.35">
      <c r="D476" s="244" t="s">
        <v>916</v>
      </c>
      <c r="E476" s="245">
        <v>43839</v>
      </c>
      <c r="F476" s="245">
        <v>43839</v>
      </c>
      <c r="G476" s="246" t="s">
        <v>10</v>
      </c>
      <c r="H476" s="247">
        <v>9480</v>
      </c>
      <c r="I476" s="248">
        <v>9480</v>
      </c>
      <c r="J476" s="248">
        <v>1</v>
      </c>
      <c r="K476" s="249">
        <v>2020</v>
      </c>
      <c r="L476" s="249">
        <v>2020</v>
      </c>
      <c r="M476" s="250" t="s">
        <v>28</v>
      </c>
    </row>
    <row r="477" spans="4:13" x14ac:dyDescent="0.35">
      <c r="D477" s="244" t="s">
        <v>920</v>
      </c>
      <c r="E477" s="245">
        <v>43706</v>
      </c>
      <c r="F477" s="245">
        <v>43706</v>
      </c>
      <c r="G477" s="246" t="s">
        <v>10</v>
      </c>
      <c r="H477" s="247">
        <v>8700</v>
      </c>
      <c r="I477" s="248">
        <v>8700</v>
      </c>
      <c r="J477" s="248">
        <v>1</v>
      </c>
      <c r="K477" s="249">
        <v>2019</v>
      </c>
      <c r="L477" s="249">
        <v>2019</v>
      </c>
      <c r="M477" s="250" t="s">
        <v>140</v>
      </c>
    </row>
    <row r="478" spans="4:13" x14ac:dyDescent="0.35">
      <c r="D478" s="244" t="s">
        <v>252</v>
      </c>
      <c r="E478" s="245">
        <v>43728</v>
      </c>
      <c r="F478" s="245">
        <v>43728</v>
      </c>
      <c r="G478" s="246" t="s">
        <v>10</v>
      </c>
      <c r="H478" s="247">
        <v>154280</v>
      </c>
      <c r="I478" s="248">
        <v>154280</v>
      </c>
      <c r="J478" s="248">
        <v>1</v>
      </c>
      <c r="K478" s="249">
        <v>2019</v>
      </c>
      <c r="L478" s="249">
        <v>2019</v>
      </c>
      <c r="M478" s="250" t="s">
        <v>140</v>
      </c>
    </row>
    <row r="479" spans="4:13" x14ac:dyDescent="0.35">
      <c r="D479" s="244" t="s">
        <v>3877</v>
      </c>
      <c r="E479" s="245">
        <v>43753</v>
      </c>
      <c r="F479" s="245">
        <v>43753</v>
      </c>
      <c r="G479" s="246" t="s">
        <v>10</v>
      </c>
      <c r="H479" s="247">
        <v>6860</v>
      </c>
      <c r="I479" s="248">
        <v>6860</v>
      </c>
      <c r="J479" s="248">
        <v>1</v>
      </c>
      <c r="K479" s="249">
        <v>2019</v>
      </c>
      <c r="L479" s="249">
        <v>2019</v>
      </c>
      <c r="M479" s="250" t="s">
        <v>25</v>
      </c>
    </row>
    <row r="480" spans="4:13" x14ac:dyDescent="0.35">
      <c r="D480" s="244" t="s">
        <v>936</v>
      </c>
      <c r="E480" s="245">
        <v>43822</v>
      </c>
      <c r="F480" s="245">
        <v>43822</v>
      </c>
      <c r="G480" s="246" t="s">
        <v>10</v>
      </c>
      <c r="H480" s="247">
        <v>2500000</v>
      </c>
      <c r="I480" s="248">
        <v>1000000</v>
      </c>
      <c r="J480" s="248">
        <v>1</v>
      </c>
      <c r="K480" s="249">
        <v>2019</v>
      </c>
      <c r="L480" s="249">
        <v>2019</v>
      </c>
      <c r="M480" s="250" t="s">
        <v>25</v>
      </c>
    </row>
    <row r="481" spans="4:13" x14ac:dyDescent="0.35">
      <c r="D481" s="244" t="s">
        <v>939</v>
      </c>
      <c r="E481" s="245">
        <v>43658</v>
      </c>
      <c r="F481" s="245">
        <v>43658</v>
      </c>
      <c r="G481" s="246" t="s">
        <v>10</v>
      </c>
      <c r="H481" s="247">
        <v>1818588.2350000001</v>
      </c>
      <c r="I481" s="248">
        <v>565588.23499999999</v>
      </c>
      <c r="J481" s="248">
        <v>1</v>
      </c>
      <c r="K481" s="249">
        <v>2019</v>
      </c>
      <c r="L481" s="249">
        <v>2019</v>
      </c>
      <c r="M481" s="250" t="s">
        <v>140</v>
      </c>
    </row>
    <row r="482" spans="4:13" x14ac:dyDescent="0.35">
      <c r="D482" s="244" t="s">
        <v>941</v>
      </c>
      <c r="E482" s="245">
        <v>43755</v>
      </c>
      <c r="F482" s="245">
        <v>43755</v>
      </c>
      <c r="G482" s="246" t="s">
        <v>10</v>
      </c>
      <c r="H482" s="247">
        <v>10000</v>
      </c>
      <c r="I482" s="248">
        <v>10000</v>
      </c>
      <c r="J482" s="248">
        <v>1</v>
      </c>
      <c r="K482" s="249">
        <v>2019</v>
      </c>
      <c r="L482" s="249">
        <v>2019</v>
      </c>
      <c r="M482" s="250" t="s">
        <v>25</v>
      </c>
    </row>
    <row r="483" spans="4:13" x14ac:dyDescent="0.35">
      <c r="D483" s="244" t="s">
        <v>256</v>
      </c>
      <c r="E483" s="245">
        <v>43724</v>
      </c>
      <c r="F483" s="245">
        <v>43724</v>
      </c>
      <c r="G483" s="246" t="s">
        <v>10</v>
      </c>
      <c r="H483" s="247">
        <v>400820</v>
      </c>
      <c r="I483" s="248">
        <v>400820</v>
      </c>
      <c r="J483" s="248">
        <v>1</v>
      </c>
      <c r="K483" s="249">
        <v>2019</v>
      </c>
      <c r="L483" s="249">
        <v>2019</v>
      </c>
      <c r="M483" s="250" t="s">
        <v>140</v>
      </c>
    </row>
    <row r="484" spans="4:13" x14ac:dyDescent="0.35">
      <c r="D484" s="244" t="s">
        <v>257</v>
      </c>
      <c r="E484" s="245">
        <v>43836</v>
      </c>
      <c r="F484" s="245">
        <v>43836</v>
      </c>
      <c r="G484" s="246" t="s">
        <v>10</v>
      </c>
      <c r="H484" s="247">
        <v>13113</v>
      </c>
      <c r="I484" s="248">
        <v>13113</v>
      </c>
      <c r="J484" s="248">
        <v>1</v>
      </c>
      <c r="K484" s="249">
        <v>2020</v>
      </c>
      <c r="L484" s="249">
        <v>2020</v>
      </c>
      <c r="M484" s="250" t="s">
        <v>28</v>
      </c>
    </row>
    <row r="485" spans="4:13" x14ac:dyDescent="0.35">
      <c r="D485" s="244" t="s">
        <v>946</v>
      </c>
      <c r="E485" s="245">
        <v>43770</v>
      </c>
      <c r="F485" s="245">
        <v>43770</v>
      </c>
      <c r="G485" s="246" t="s">
        <v>13</v>
      </c>
      <c r="H485" s="247">
        <v>9300</v>
      </c>
      <c r="I485" s="248">
        <v>9300</v>
      </c>
      <c r="J485" s="248">
        <v>1</v>
      </c>
      <c r="K485" s="249">
        <v>2019</v>
      </c>
      <c r="L485" s="249">
        <v>2019</v>
      </c>
      <c r="M485" s="250" t="s">
        <v>25</v>
      </c>
    </row>
    <row r="486" spans="4:13" x14ac:dyDescent="0.35">
      <c r="D486" s="244" t="s">
        <v>947</v>
      </c>
      <c r="E486" s="245">
        <v>43765</v>
      </c>
      <c r="F486" s="245">
        <v>43765</v>
      </c>
      <c r="G486" s="246" t="s">
        <v>10</v>
      </c>
      <c r="H486" s="247">
        <v>860</v>
      </c>
      <c r="I486" s="248">
        <v>860</v>
      </c>
      <c r="J486" s="248">
        <v>1</v>
      </c>
      <c r="K486" s="249">
        <v>2019</v>
      </c>
      <c r="L486" s="249">
        <v>2019</v>
      </c>
      <c r="M486" s="250" t="s">
        <v>25</v>
      </c>
    </row>
    <row r="487" spans="4:13" x14ac:dyDescent="0.35">
      <c r="D487" s="244" t="s">
        <v>954</v>
      </c>
      <c r="E487" s="245">
        <v>43845</v>
      </c>
      <c r="F487" s="245">
        <v>43845</v>
      </c>
      <c r="G487" s="246" t="s">
        <v>10</v>
      </c>
      <c r="H487" s="247">
        <v>2980</v>
      </c>
      <c r="I487" s="248">
        <v>2980</v>
      </c>
      <c r="J487" s="248">
        <v>1</v>
      </c>
      <c r="K487" s="249">
        <v>2020</v>
      </c>
      <c r="L487" s="249">
        <v>2020</v>
      </c>
      <c r="M487" s="250" t="s">
        <v>28</v>
      </c>
    </row>
    <row r="488" spans="4:13" x14ac:dyDescent="0.35">
      <c r="D488" s="244" t="s">
        <v>955</v>
      </c>
      <c r="E488" s="245">
        <v>43793</v>
      </c>
      <c r="F488" s="245">
        <v>43793</v>
      </c>
      <c r="G488" s="246" t="s">
        <v>10</v>
      </c>
      <c r="H488" s="247">
        <v>7100</v>
      </c>
      <c r="I488" s="248">
        <v>7100</v>
      </c>
      <c r="J488" s="248">
        <v>1</v>
      </c>
      <c r="K488" s="249">
        <v>2019</v>
      </c>
      <c r="L488" s="249">
        <v>2019</v>
      </c>
      <c r="M488" s="250" t="s">
        <v>25</v>
      </c>
    </row>
    <row r="489" spans="4:13" x14ac:dyDescent="0.35">
      <c r="D489" s="244" t="s">
        <v>956</v>
      </c>
      <c r="E489" s="245">
        <v>43776</v>
      </c>
      <c r="F489" s="245">
        <v>43776</v>
      </c>
      <c r="G489" s="246" t="s">
        <v>10</v>
      </c>
      <c r="H489" s="247">
        <v>4500</v>
      </c>
      <c r="I489" s="248">
        <v>4500</v>
      </c>
      <c r="J489" s="248">
        <v>1</v>
      </c>
      <c r="K489" s="249">
        <v>2019</v>
      </c>
      <c r="L489" s="249">
        <v>2019</v>
      </c>
      <c r="M489" s="250" t="s">
        <v>25</v>
      </c>
    </row>
    <row r="490" spans="4:13" x14ac:dyDescent="0.35">
      <c r="D490" s="244" t="s">
        <v>960</v>
      </c>
      <c r="E490" s="245">
        <v>43842</v>
      </c>
      <c r="F490" s="245">
        <v>43842</v>
      </c>
      <c r="G490" s="246" t="s">
        <v>10</v>
      </c>
      <c r="H490" s="247">
        <v>390000</v>
      </c>
      <c r="I490" s="248">
        <v>220000</v>
      </c>
      <c r="J490" s="248">
        <v>1</v>
      </c>
      <c r="K490" s="249">
        <v>2020</v>
      </c>
      <c r="L490" s="249">
        <v>2020</v>
      </c>
      <c r="M490" s="250" t="s">
        <v>28</v>
      </c>
    </row>
    <row r="491" spans="4:13" x14ac:dyDescent="0.35">
      <c r="D491" s="244" t="s">
        <v>260</v>
      </c>
      <c r="E491" s="245">
        <v>43698</v>
      </c>
      <c r="F491" s="245">
        <v>43698</v>
      </c>
      <c r="G491" s="246" t="s">
        <v>10</v>
      </c>
      <c r="H491" s="247">
        <v>99882</v>
      </c>
      <c r="I491" s="248">
        <v>99882</v>
      </c>
      <c r="J491" s="248">
        <v>1</v>
      </c>
      <c r="K491" s="249">
        <v>2019</v>
      </c>
      <c r="L491" s="249">
        <v>2019</v>
      </c>
      <c r="M491" s="250" t="s">
        <v>140</v>
      </c>
    </row>
    <row r="492" spans="4:13" x14ac:dyDescent="0.35">
      <c r="D492" s="244" t="s">
        <v>261</v>
      </c>
      <c r="E492" s="245">
        <v>43807</v>
      </c>
      <c r="F492" s="245">
        <v>43807</v>
      </c>
      <c r="G492" s="246" t="s">
        <v>13</v>
      </c>
      <c r="H492" s="247">
        <v>6980</v>
      </c>
      <c r="I492" s="248">
        <v>6980</v>
      </c>
      <c r="J492" s="248">
        <v>1</v>
      </c>
      <c r="K492" s="249">
        <v>2019</v>
      </c>
      <c r="L492" s="249">
        <v>2019</v>
      </c>
      <c r="M492" s="250" t="s">
        <v>25</v>
      </c>
    </row>
    <row r="493" spans="4:13" x14ac:dyDescent="0.35">
      <c r="D493" s="244" t="s">
        <v>262</v>
      </c>
      <c r="E493" s="245">
        <v>43800</v>
      </c>
      <c r="F493" s="245">
        <v>43800</v>
      </c>
      <c r="G493" s="246" t="s">
        <v>10</v>
      </c>
      <c r="H493" s="247">
        <v>500000</v>
      </c>
      <c r="I493" s="248">
        <v>500000</v>
      </c>
      <c r="J493" s="248">
        <v>1</v>
      </c>
      <c r="K493" s="249">
        <v>2019</v>
      </c>
      <c r="L493" s="249">
        <v>2019</v>
      </c>
      <c r="M493" s="250" t="s">
        <v>25</v>
      </c>
    </row>
    <row r="494" spans="4:13" x14ac:dyDescent="0.35">
      <c r="D494" s="244" t="s">
        <v>963</v>
      </c>
      <c r="E494" s="245">
        <v>44007</v>
      </c>
      <c r="F494" s="245">
        <v>44007</v>
      </c>
      <c r="G494" s="246" t="s">
        <v>13</v>
      </c>
      <c r="H494" s="247">
        <v>5000</v>
      </c>
      <c r="I494" s="248">
        <v>5000</v>
      </c>
      <c r="J494" s="248">
        <v>1</v>
      </c>
      <c r="K494" s="249">
        <v>2020</v>
      </c>
      <c r="L494" s="249">
        <v>2020</v>
      </c>
      <c r="M494" s="250" t="s">
        <v>33</v>
      </c>
    </row>
    <row r="495" spans="4:13" x14ac:dyDescent="0.35">
      <c r="D495" s="244" t="s">
        <v>964</v>
      </c>
      <c r="E495" s="245">
        <v>44023</v>
      </c>
      <c r="F495" s="245">
        <v>44023</v>
      </c>
      <c r="G495" s="246" t="s">
        <v>10</v>
      </c>
      <c r="H495" s="247">
        <v>1000</v>
      </c>
      <c r="I495" s="248">
        <v>1000</v>
      </c>
      <c r="J495" s="248">
        <v>1</v>
      </c>
      <c r="K495" s="249">
        <v>2020</v>
      </c>
      <c r="L495" s="249">
        <v>2020</v>
      </c>
      <c r="M495" s="250" t="s">
        <v>35</v>
      </c>
    </row>
    <row r="496" spans="4:13" x14ac:dyDescent="0.35">
      <c r="D496" s="244" t="s">
        <v>3878</v>
      </c>
      <c r="E496" s="245">
        <v>44096</v>
      </c>
      <c r="F496" s="245">
        <v>44173</v>
      </c>
      <c r="G496" s="246" t="s">
        <v>13</v>
      </c>
      <c r="H496" s="247">
        <v>22800</v>
      </c>
      <c r="I496" s="248">
        <v>22800</v>
      </c>
      <c r="J496" s="248">
        <v>1</v>
      </c>
      <c r="K496" s="249">
        <v>2020</v>
      </c>
      <c r="L496" s="249">
        <v>2020</v>
      </c>
      <c r="M496" s="250" t="s">
        <v>35</v>
      </c>
    </row>
    <row r="497" spans="4:13" x14ac:dyDescent="0.35">
      <c r="D497" s="244" t="s">
        <v>263</v>
      </c>
      <c r="E497" s="245">
        <v>44024</v>
      </c>
      <c r="F497" s="245">
        <v>44024</v>
      </c>
      <c r="G497" s="246" t="s">
        <v>10</v>
      </c>
      <c r="H497" s="247">
        <v>1000</v>
      </c>
      <c r="I497" s="248">
        <v>1000</v>
      </c>
      <c r="J497" s="248">
        <v>1</v>
      </c>
      <c r="K497" s="249">
        <v>2020</v>
      </c>
      <c r="L497" s="249">
        <v>2020</v>
      </c>
      <c r="M497" s="250" t="s">
        <v>35</v>
      </c>
    </row>
    <row r="498" spans="4:13" x14ac:dyDescent="0.35">
      <c r="D498" s="244" t="s">
        <v>966</v>
      </c>
      <c r="E498" s="245">
        <v>44023</v>
      </c>
      <c r="F498" s="245">
        <v>44023</v>
      </c>
      <c r="G498" s="246" t="s">
        <v>13</v>
      </c>
      <c r="H498" s="247">
        <v>6270</v>
      </c>
      <c r="I498" s="248">
        <v>6270</v>
      </c>
      <c r="J498" s="248">
        <v>1</v>
      </c>
      <c r="K498" s="249">
        <v>2020</v>
      </c>
      <c r="L498" s="249">
        <v>2020</v>
      </c>
      <c r="M498" s="250" t="s">
        <v>35</v>
      </c>
    </row>
    <row r="499" spans="4:13" x14ac:dyDescent="0.35">
      <c r="D499" s="244" t="s">
        <v>264</v>
      </c>
      <c r="E499" s="245">
        <v>44011</v>
      </c>
      <c r="F499" s="245">
        <v>44011</v>
      </c>
      <c r="G499" s="246" t="s">
        <v>13</v>
      </c>
      <c r="H499" s="247">
        <v>380000</v>
      </c>
      <c r="I499" s="248">
        <v>380000</v>
      </c>
      <c r="J499" s="248">
        <v>1</v>
      </c>
      <c r="K499" s="249">
        <v>2020</v>
      </c>
      <c r="L499" s="249">
        <v>2020</v>
      </c>
      <c r="M499" s="250" t="s">
        <v>33</v>
      </c>
    </row>
    <row r="500" spans="4:13" x14ac:dyDescent="0.35">
      <c r="D500" s="244" t="s">
        <v>967</v>
      </c>
      <c r="E500" s="245">
        <v>44007</v>
      </c>
      <c r="F500" s="245">
        <v>44007</v>
      </c>
      <c r="G500" s="246" t="s">
        <v>13</v>
      </c>
      <c r="H500" s="247">
        <v>12000</v>
      </c>
      <c r="I500" s="248">
        <v>12000</v>
      </c>
      <c r="J500" s="248">
        <v>1</v>
      </c>
      <c r="K500" s="249">
        <v>2020</v>
      </c>
      <c r="L500" s="249">
        <v>2020</v>
      </c>
      <c r="M500" s="250" t="s">
        <v>33</v>
      </c>
    </row>
    <row r="501" spans="4:13" x14ac:dyDescent="0.35">
      <c r="D501" s="244" t="s">
        <v>968</v>
      </c>
      <c r="E501" s="245">
        <v>44025</v>
      </c>
      <c r="F501" s="245">
        <v>44025</v>
      </c>
      <c r="G501" s="246" t="s">
        <v>10</v>
      </c>
      <c r="H501" s="247">
        <v>1000</v>
      </c>
      <c r="I501" s="248">
        <v>1000</v>
      </c>
      <c r="J501" s="248">
        <v>1</v>
      </c>
      <c r="K501" s="249">
        <v>2020</v>
      </c>
      <c r="L501" s="249">
        <v>2020</v>
      </c>
      <c r="M501" s="250" t="s">
        <v>35</v>
      </c>
    </row>
    <row r="502" spans="4:13" x14ac:dyDescent="0.35">
      <c r="D502" s="244" t="s">
        <v>969</v>
      </c>
      <c r="E502" s="245">
        <v>44026</v>
      </c>
      <c r="F502" s="245">
        <v>44026</v>
      </c>
      <c r="G502" s="246" t="s">
        <v>10</v>
      </c>
      <c r="H502" s="247">
        <v>60000</v>
      </c>
      <c r="I502" s="248">
        <v>60000</v>
      </c>
      <c r="J502" s="248">
        <v>1</v>
      </c>
      <c r="K502" s="249">
        <v>2020</v>
      </c>
      <c r="L502" s="249">
        <v>2020</v>
      </c>
      <c r="M502" s="250" t="s">
        <v>35</v>
      </c>
    </row>
    <row r="503" spans="4:13" x14ac:dyDescent="0.35">
      <c r="D503" s="244" t="s">
        <v>971</v>
      </c>
      <c r="E503" s="245">
        <v>43844</v>
      </c>
      <c r="F503" s="245">
        <v>43844</v>
      </c>
      <c r="G503" s="246" t="s">
        <v>10</v>
      </c>
      <c r="H503" s="247">
        <v>552</v>
      </c>
      <c r="I503" s="248">
        <v>552</v>
      </c>
      <c r="J503" s="248">
        <v>1</v>
      </c>
      <c r="K503" s="249">
        <v>2020</v>
      </c>
      <c r="L503" s="249">
        <v>2020</v>
      </c>
      <c r="M503" s="250" t="s">
        <v>28</v>
      </c>
    </row>
    <row r="504" spans="4:13" x14ac:dyDescent="0.35">
      <c r="D504" s="244" t="s">
        <v>265</v>
      </c>
      <c r="E504" s="245">
        <v>44023</v>
      </c>
      <c r="F504" s="245">
        <v>44023</v>
      </c>
      <c r="G504" s="246" t="s">
        <v>10</v>
      </c>
      <c r="H504" s="247">
        <v>1000</v>
      </c>
      <c r="I504" s="248">
        <v>1000</v>
      </c>
      <c r="J504" s="248">
        <v>1</v>
      </c>
      <c r="K504" s="249">
        <v>2020</v>
      </c>
      <c r="L504" s="249">
        <v>2020</v>
      </c>
      <c r="M504" s="250" t="s">
        <v>35</v>
      </c>
    </row>
    <row r="505" spans="4:13" x14ac:dyDescent="0.35">
      <c r="D505" s="244" t="s">
        <v>266</v>
      </c>
      <c r="E505" s="245">
        <v>44027</v>
      </c>
      <c r="F505" s="245">
        <v>44027</v>
      </c>
      <c r="G505" s="246" t="s">
        <v>13</v>
      </c>
      <c r="H505" s="247">
        <v>3000000</v>
      </c>
      <c r="I505" s="248">
        <v>1733000</v>
      </c>
      <c r="J505" s="248">
        <v>1</v>
      </c>
      <c r="K505" s="249">
        <v>2020</v>
      </c>
      <c r="L505" s="249">
        <v>2020</v>
      </c>
      <c r="M505" s="250" t="s">
        <v>35</v>
      </c>
    </row>
    <row r="506" spans="4:13" x14ac:dyDescent="0.35">
      <c r="D506" s="244" t="s">
        <v>972</v>
      </c>
      <c r="E506" s="245">
        <v>44027</v>
      </c>
      <c r="F506" s="245">
        <v>44027</v>
      </c>
      <c r="G506" s="246" t="s">
        <v>13</v>
      </c>
      <c r="H506" s="247">
        <v>50000</v>
      </c>
      <c r="I506" s="248">
        <v>50000</v>
      </c>
      <c r="J506" s="248">
        <v>1</v>
      </c>
      <c r="K506" s="249">
        <v>2020</v>
      </c>
      <c r="L506" s="249">
        <v>2020</v>
      </c>
      <c r="M506" s="250" t="s">
        <v>35</v>
      </c>
    </row>
    <row r="507" spans="4:13" x14ac:dyDescent="0.35">
      <c r="D507" s="244" t="s">
        <v>267</v>
      </c>
      <c r="E507" s="245">
        <v>44022</v>
      </c>
      <c r="F507" s="245">
        <v>44022</v>
      </c>
      <c r="G507" s="246" t="s">
        <v>10</v>
      </c>
      <c r="H507" s="247">
        <v>327432</v>
      </c>
      <c r="I507" s="248">
        <v>16230</v>
      </c>
      <c r="J507" s="248">
        <v>1</v>
      </c>
      <c r="K507" s="249">
        <v>2020</v>
      </c>
      <c r="L507" s="249">
        <v>2020</v>
      </c>
      <c r="M507" s="250" t="s">
        <v>35</v>
      </c>
    </row>
    <row r="508" spans="4:13" x14ac:dyDescent="0.35">
      <c r="D508" s="244" t="s">
        <v>268</v>
      </c>
      <c r="E508" s="245">
        <v>44027</v>
      </c>
      <c r="F508" s="245">
        <v>44027</v>
      </c>
      <c r="G508" s="246" t="s">
        <v>10</v>
      </c>
      <c r="H508" s="247">
        <v>10450</v>
      </c>
      <c r="I508" s="248">
        <v>10450</v>
      </c>
      <c r="J508" s="248">
        <v>1</v>
      </c>
      <c r="K508" s="249">
        <v>2020</v>
      </c>
      <c r="L508" s="249">
        <v>2020</v>
      </c>
      <c r="M508" s="250" t="s">
        <v>35</v>
      </c>
    </row>
    <row r="509" spans="4:13" x14ac:dyDescent="0.35">
      <c r="D509" s="244" t="s">
        <v>973</v>
      </c>
      <c r="E509" s="245">
        <v>44022</v>
      </c>
      <c r="F509" s="245">
        <v>44022</v>
      </c>
      <c r="G509" s="246" t="s">
        <v>10</v>
      </c>
      <c r="H509" s="247">
        <v>14000</v>
      </c>
      <c r="I509" s="248">
        <v>14000</v>
      </c>
      <c r="J509" s="248">
        <v>1</v>
      </c>
      <c r="K509" s="249">
        <v>2020</v>
      </c>
      <c r="L509" s="249">
        <v>2020</v>
      </c>
      <c r="M509" s="250" t="s">
        <v>35</v>
      </c>
    </row>
    <row r="510" spans="4:13" x14ac:dyDescent="0.35">
      <c r="D510" s="244" t="s">
        <v>269</v>
      </c>
      <c r="E510" s="245">
        <v>44025</v>
      </c>
      <c r="F510" s="245">
        <v>44025</v>
      </c>
      <c r="G510" s="246" t="s">
        <v>10</v>
      </c>
      <c r="H510" s="247">
        <v>200000</v>
      </c>
      <c r="I510" s="248">
        <v>0</v>
      </c>
      <c r="J510" s="248">
        <v>1</v>
      </c>
      <c r="K510" s="249">
        <v>2020</v>
      </c>
      <c r="L510" s="249">
        <v>2020</v>
      </c>
      <c r="M510" s="250" t="s">
        <v>35</v>
      </c>
    </row>
    <row r="511" spans="4:13" x14ac:dyDescent="0.35">
      <c r="D511" s="244" t="s">
        <v>270</v>
      </c>
      <c r="E511" s="245">
        <v>44021</v>
      </c>
      <c r="F511" s="245">
        <v>44021</v>
      </c>
      <c r="G511" s="246" t="s">
        <v>10</v>
      </c>
      <c r="H511" s="247">
        <v>156390</v>
      </c>
      <c r="I511" s="248">
        <v>156390</v>
      </c>
      <c r="J511" s="248">
        <v>1</v>
      </c>
      <c r="K511" s="249">
        <v>2020</v>
      </c>
      <c r="L511" s="249">
        <v>2020</v>
      </c>
      <c r="M511" s="250" t="s">
        <v>35</v>
      </c>
    </row>
    <row r="512" spans="4:13" x14ac:dyDescent="0.35">
      <c r="D512" s="244" t="s">
        <v>975</v>
      </c>
      <c r="E512" s="245">
        <v>43823</v>
      </c>
      <c r="F512" s="245">
        <v>43823</v>
      </c>
      <c r="G512" s="246" t="s">
        <v>10</v>
      </c>
      <c r="H512" s="247">
        <v>1554770</v>
      </c>
      <c r="I512" s="248">
        <v>1500000</v>
      </c>
      <c r="J512" s="248">
        <v>1</v>
      </c>
      <c r="K512" s="249">
        <v>2019</v>
      </c>
      <c r="L512" s="249">
        <v>2019</v>
      </c>
      <c r="M512" s="250" t="s">
        <v>25</v>
      </c>
    </row>
    <row r="513" spans="4:13" x14ac:dyDescent="0.35">
      <c r="D513" s="244" t="s">
        <v>271</v>
      </c>
      <c r="E513" s="245">
        <v>44024</v>
      </c>
      <c r="F513" s="245">
        <v>44024</v>
      </c>
      <c r="G513" s="246" t="s">
        <v>13</v>
      </c>
      <c r="H513" s="247">
        <v>10590</v>
      </c>
      <c r="I513" s="248">
        <v>10590</v>
      </c>
      <c r="J513" s="248">
        <v>1</v>
      </c>
      <c r="K513" s="249">
        <v>2020</v>
      </c>
      <c r="L513" s="249">
        <v>2020</v>
      </c>
      <c r="M513" s="250" t="s">
        <v>35</v>
      </c>
    </row>
    <row r="514" spans="4:13" x14ac:dyDescent="0.35">
      <c r="D514" s="244" t="s">
        <v>272</v>
      </c>
      <c r="E514" s="245">
        <v>44030</v>
      </c>
      <c r="F514" s="245">
        <v>44030</v>
      </c>
      <c r="G514" s="246" t="s">
        <v>13</v>
      </c>
      <c r="H514" s="247">
        <v>50</v>
      </c>
      <c r="I514" s="248">
        <v>50</v>
      </c>
      <c r="J514" s="248">
        <v>1</v>
      </c>
      <c r="K514" s="249">
        <v>2020</v>
      </c>
      <c r="L514" s="249">
        <v>2020</v>
      </c>
      <c r="M514" s="250" t="s">
        <v>35</v>
      </c>
    </row>
    <row r="515" spans="4:13" x14ac:dyDescent="0.35">
      <c r="D515" s="244" t="s">
        <v>976</v>
      </c>
      <c r="E515" s="245">
        <v>43966</v>
      </c>
      <c r="F515" s="245">
        <v>43966</v>
      </c>
      <c r="G515" s="246" t="s">
        <v>13</v>
      </c>
      <c r="H515" s="247">
        <v>5000</v>
      </c>
      <c r="I515" s="248">
        <v>5000</v>
      </c>
      <c r="J515" s="248">
        <v>1</v>
      </c>
      <c r="K515" s="249">
        <v>2020</v>
      </c>
      <c r="L515" s="249">
        <v>2020</v>
      </c>
      <c r="M515" s="250" t="s">
        <v>33</v>
      </c>
    </row>
    <row r="516" spans="4:13" x14ac:dyDescent="0.35">
      <c r="D516" s="244" t="s">
        <v>977</v>
      </c>
      <c r="E516" s="245">
        <v>44021</v>
      </c>
      <c r="F516" s="245">
        <v>44021</v>
      </c>
      <c r="G516" s="246" t="s">
        <v>13</v>
      </c>
      <c r="H516" s="247">
        <v>1450</v>
      </c>
      <c r="I516" s="248">
        <v>1450</v>
      </c>
      <c r="J516" s="248">
        <v>1</v>
      </c>
      <c r="K516" s="249">
        <v>2020</v>
      </c>
      <c r="L516" s="249">
        <v>2020</v>
      </c>
      <c r="M516" s="250" t="s">
        <v>35</v>
      </c>
    </row>
    <row r="517" spans="4:13" x14ac:dyDescent="0.35">
      <c r="D517" s="244" t="s">
        <v>273</v>
      </c>
      <c r="E517" s="245">
        <v>44031</v>
      </c>
      <c r="F517" s="245">
        <v>44031</v>
      </c>
      <c r="G517" s="246" t="s">
        <v>10</v>
      </c>
      <c r="H517" s="247">
        <v>8550</v>
      </c>
      <c r="I517" s="248">
        <v>8550</v>
      </c>
      <c r="J517" s="248">
        <v>1</v>
      </c>
      <c r="K517" s="249">
        <v>2020</v>
      </c>
      <c r="L517" s="249">
        <v>2020</v>
      </c>
      <c r="M517" s="250" t="s">
        <v>35</v>
      </c>
    </row>
    <row r="518" spans="4:13" x14ac:dyDescent="0.35">
      <c r="D518" s="244" t="s">
        <v>274</v>
      </c>
      <c r="E518" s="245">
        <v>44031</v>
      </c>
      <c r="F518" s="245">
        <v>44031</v>
      </c>
      <c r="G518" s="246" t="s">
        <v>10</v>
      </c>
      <c r="H518" s="247">
        <v>7000</v>
      </c>
      <c r="I518" s="248">
        <v>7000</v>
      </c>
      <c r="J518" s="248">
        <v>1</v>
      </c>
      <c r="K518" s="249">
        <v>2020</v>
      </c>
      <c r="L518" s="249">
        <v>2020</v>
      </c>
      <c r="M518" s="250" t="s">
        <v>35</v>
      </c>
    </row>
    <row r="519" spans="4:13" x14ac:dyDescent="0.35">
      <c r="D519" s="244" t="s">
        <v>978</v>
      </c>
      <c r="E519" s="245">
        <v>44034</v>
      </c>
      <c r="F519" s="245">
        <v>44034</v>
      </c>
      <c r="G519" s="246" t="s">
        <v>13</v>
      </c>
      <c r="H519" s="247">
        <v>1894617.6470999999</v>
      </c>
      <c r="I519" s="248">
        <v>1894617.6470999999</v>
      </c>
      <c r="J519" s="248">
        <v>1</v>
      </c>
      <c r="K519" s="249">
        <v>2020</v>
      </c>
      <c r="L519" s="249">
        <v>2020</v>
      </c>
      <c r="M519" s="250" t="s">
        <v>35</v>
      </c>
    </row>
    <row r="520" spans="4:13" x14ac:dyDescent="0.35">
      <c r="D520" s="244" t="s">
        <v>275</v>
      </c>
      <c r="E520" s="245">
        <v>44037</v>
      </c>
      <c r="F520" s="245">
        <v>44037</v>
      </c>
      <c r="G520" s="246" t="s">
        <v>13</v>
      </c>
      <c r="H520" s="247">
        <v>2900</v>
      </c>
      <c r="I520" s="248">
        <v>2900</v>
      </c>
      <c r="J520" s="248">
        <v>1</v>
      </c>
      <c r="K520" s="249">
        <v>2020</v>
      </c>
      <c r="L520" s="249">
        <v>2020</v>
      </c>
      <c r="M520" s="250" t="s">
        <v>35</v>
      </c>
    </row>
    <row r="521" spans="4:13" x14ac:dyDescent="0.35">
      <c r="D521" s="244" t="s">
        <v>979</v>
      </c>
      <c r="E521" s="245">
        <v>44019</v>
      </c>
      <c r="F521" s="245">
        <v>44019</v>
      </c>
      <c r="G521" s="246" t="s">
        <v>10</v>
      </c>
      <c r="H521" s="247">
        <v>1000</v>
      </c>
      <c r="I521" s="248">
        <v>1000</v>
      </c>
      <c r="J521" s="248">
        <v>1</v>
      </c>
      <c r="K521" s="249">
        <v>2020</v>
      </c>
      <c r="L521" s="249">
        <v>2020</v>
      </c>
      <c r="M521" s="250" t="s">
        <v>35</v>
      </c>
    </row>
    <row r="522" spans="4:13" x14ac:dyDescent="0.35">
      <c r="D522" s="244" t="s">
        <v>980</v>
      </c>
      <c r="E522" s="245">
        <v>43850</v>
      </c>
      <c r="F522" s="245">
        <v>43850</v>
      </c>
      <c r="G522" s="246" t="s">
        <v>13</v>
      </c>
      <c r="H522" s="247">
        <v>608</v>
      </c>
      <c r="I522" s="248">
        <v>608</v>
      </c>
      <c r="J522" s="248">
        <v>1</v>
      </c>
      <c r="K522" s="249">
        <v>2020</v>
      </c>
      <c r="L522" s="249">
        <v>2020</v>
      </c>
      <c r="M522" s="250" t="s">
        <v>28</v>
      </c>
    </row>
    <row r="523" spans="4:13" x14ac:dyDescent="0.35">
      <c r="D523" s="244" t="s">
        <v>981</v>
      </c>
      <c r="E523" s="245">
        <v>43836</v>
      </c>
      <c r="F523" s="245">
        <v>43836</v>
      </c>
      <c r="G523" s="246" t="s">
        <v>10</v>
      </c>
      <c r="H523" s="247">
        <v>15000</v>
      </c>
      <c r="I523" s="248">
        <v>15000</v>
      </c>
      <c r="J523" s="248">
        <v>1</v>
      </c>
      <c r="K523" s="249">
        <v>2020</v>
      </c>
      <c r="L523" s="249">
        <v>2020</v>
      </c>
      <c r="M523" s="250" t="s">
        <v>28</v>
      </c>
    </row>
    <row r="524" spans="4:13" x14ac:dyDescent="0.35">
      <c r="D524" s="244" t="s">
        <v>982</v>
      </c>
      <c r="E524" s="245">
        <v>44010</v>
      </c>
      <c r="F524" s="245">
        <v>44010</v>
      </c>
      <c r="G524" s="246" t="s">
        <v>10</v>
      </c>
      <c r="H524" s="247">
        <v>10000</v>
      </c>
      <c r="I524" s="248">
        <v>10000</v>
      </c>
      <c r="J524" s="248">
        <v>1</v>
      </c>
      <c r="K524" s="249">
        <v>2020</v>
      </c>
      <c r="L524" s="249">
        <v>2020</v>
      </c>
      <c r="M524" s="250" t="s">
        <v>33</v>
      </c>
    </row>
    <row r="525" spans="4:13" x14ac:dyDescent="0.35">
      <c r="D525" s="244" t="s">
        <v>276</v>
      </c>
      <c r="E525" s="245">
        <v>44031</v>
      </c>
      <c r="F525" s="245">
        <v>44031</v>
      </c>
      <c r="G525" s="246" t="s">
        <v>10</v>
      </c>
      <c r="H525" s="247">
        <v>100000</v>
      </c>
      <c r="I525" s="248">
        <v>100000</v>
      </c>
      <c r="J525" s="248">
        <v>1</v>
      </c>
      <c r="K525" s="249">
        <v>2020</v>
      </c>
      <c r="L525" s="249">
        <v>2020</v>
      </c>
      <c r="M525" s="250" t="s">
        <v>35</v>
      </c>
    </row>
    <row r="526" spans="4:13" x14ac:dyDescent="0.35">
      <c r="D526" s="244" t="s">
        <v>983</v>
      </c>
      <c r="E526" s="245">
        <v>44039</v>
      </c>
      <c r="F526" s="245">
        <v>44039</v>
      </c>
      <c r="G526" s="246" t="s">
        <v>13</v>
      </c>
      <c r="H526" s="247">
        <v>7000</v>
      </c>
      <c r="I526" s="248">
        <v>7000</v>
      </c>
      <c r="J526" s="248">
        <v>1</v>
      </c>
      <c r="K526" s="249">
        <v>2020</v>
      </c>
      <c r="L526" s="249">
        <v>2020</v>
      </c>
      <c r="M526" s="250" t="s">
        <v>35</v>
      </c>
    </row>
    <row r="527" spans="4:13" x14ac:dyDescent="0.35">
      <c r="D527" s="244" t="s">
        <v>984</v>
      </c>
      <c r="E527" s="245">
        <v>44020</v>
      </c>
      <c r="F527" s="245">
        <v>44020</v>
      </c>
      <c r="G527" s="246" t="s">
        <v>10</v>
      </c>
      <c r="H527" s="247">
        <v>7000</v>
      </c>
      <c r="I527" s="248">
        <v>7000</v>
      </c>
      <c r="J527" s="248">
        <v>1</v>
      </c>
      <c r="K527" s="249">
        <v>2020</v>
      </c>
      <c r="L527" s="249">
        <v>2020</v>
      </c>
      <c r="M527" s="250" t="s">
        <v>35</v>
      </c>
    </row>
    <row r="528" spans="4:13" x14ac:dyDescent="0.35">
      <c r="D528" s="244" t="s">
        <v>985</v>
      </c>
      <c r="E528" s="245">
        <v>44012</v>
      </c>
      <c r="F528" s="245">
        <v>44012</v>
      </c>
      <c r="G528" s="246" t="s">
        <v>13</v>
      </c>
      <c r="H528" s="247">
        <v>280000</v>
      </c>
      <c r="I528" s="248">
        <v>280000</v>
      </c>
      <c r="J528" s="248">
        <v>1</v>
      </c>
      <c r="K528" s="249">
        <v>2020</v>
      </c>
      <c r="L528" s="249">
        <v>2020</v>
      </c>
      <c r="M528" s="250" t="s">
        <v>33</v>
      </c>
    </row>
    <row r="529" spans="4:13" x14ac:dyDescent="0.35">
      <c r="D529" s="244" t="s">
        <v>986</v>
      </c>
      <c r="E529" s="245">
        <v>44036</v>
      </c>
      <c r="F529" s="245">
        <v>44036</v>
      </c>
      <c r="G529" s="246" t="s">
        <v>13</v>
      </c>
      <c r="H529" s="247">
        <v>7500</v>
      </c>
      <c r="I529" s="248">
        <v>7500</v>
      </c>
      <c r="J529" s="248">
        <v>1</v>
      </c>
      <c r="K529" s="249">
        <v>2020</v>
      </c>
      <c r="L529" s="249">
        <v>2020</v>
      </c>
      <c r="M529" s="250" t="s">
        <v>35</v>
      </c>
    </row>
    <row r="530" spans="4:13" x14ac:dyDescent="0.35">
      <c r="D530" s="244" t="s">
        <v>987</v>
      </c>
      <c r="E530" s="245">
        <v>44002</v>
      </c>
      <c r="F530" s="245">
        <v>44002</v>
      </c>
      <c r="G530" s="246" t="s">
        <v>13</v>
      </c>
      <c r="H530" s="247">
        <v>15000</v>
      </c>
      <c r="I530" s="248">
        <v>15000</v>
      </c>
      <c r="J530" s="248">
        <v>1</v>
      </c>
      <c r="K530" s="249">
        <v>2020</v>
      </c>
      <c r="L530" s="249">
        <v>2020</v>
      </c>
      <c r="M530" s="250" t="s">
        <v>33</v>
      </c>
    </row>
    <row r="531" spans="4:13" x14ac:dyDescent="0.35">
      <c r="D531" s="244" t="s">
        <v>277</v>
      </c>
      <c r="E531" s="245">
        <v>44028</v>
      </c>
      <c r="F531" s="245">
        <v>44028</v>
      </c>
      <c r="G531" s="246" t="s">
        <v>10</v>
      </c>
      <c r="H531" s="247">
        <v>341450</v>
      </c>
      <c r="I531" s="248">
        <v>341450</v>
      </c>
      <c r="J531" s="248">
        <v>1</v>
      </c>
      <c r="K531" s="249">
        <v>2020</v>
      </c>
      <c r="L531" s="249">
        <v>2020</v>
      </c>
      <c r="M531" s="250" t="s">
        <v>35</v>
      </c>
    </row>
    <row r="532" spans="4:13" x14ac:dyDescent="0.35">
      <c r="D532" s="244" t="s">
        <v>278</v>
      </c>
      <c r="E532" s="245">
        <v>44044</v>
      </c>
      <c r="F532" s="245">
        <v>44044</v>
      </c>
      <c r="G532" s="246" t="s">
        <v>13</v>
      </c>
      <c r="H532" s="247">
        <v>2121200</v>
      </c>
      <c r="I532" s="248">
        <v>938141.17649999994</v>
      </c>
      <c r="J532" s="248">
        <v>1</v>
      </c>
      <c r="K532" s="249">
        <v>2020</v>
      </c>
      <c r="L532" s="249">
        <v>2020</v>
      </c>
      <c r="M532" s="250" t="s">
        <v>35</v>
      </c>
    </row>
    <row r="533" spans="4:13" x14ac:dyDescent="0.35">
      <c r="D533" s="244" t="s">
        <v>279</v>
      </c>
      <c r="E533" s="245">
        <v>44036</v>
      </c>
      <c r="F533" s="245">
        <v>44036</v>
      </c>
      <c r="G533" s="246" t="s">
        <v>13</v>
      </c>
      <c r="H533" s="247">
        <v>58</v>
      </c>
      <c r="I533" s="248">
        <v>58</v>
      </c>
      <c r="J533" s="248">
        <v>1</v>
      </c>
      <c r="K533" s="249">
        <v>2020</v>
      </c>
      <c r="L533" s="249">
        <v>2020</v>
      </c>
      <c r="M533" s="250" t="s">
        <v>35</v>
      </c>
    </row>
    <row r="534" spans="4:13" x14ac:dyDescent="0.35">
      <c r="D534" s="244" t="s">
        <v>988</v>
      </c>
      <c r="E534" s="245">
        <v>44032</v>
      </c>
      <c r="F534" s="245">
        <v>44032</v>
      </c>
      <c r="G534" s="246" t="s">
        <v>10</v>
      </c>
      <c r="H534" s="247">
        <v>14000</v>
      </c>
      <c r="I534" s="248">
        <v>14000</v>
      </c>
      <c r="J534" s="248">
        <v>1</v>
      </c>
      <c r="K534" s="249">
        <v>2020</v>
      </c>
      <c r="L534" s="249">
        <v>2020</v>
      </c>
      <c r="M534" s="250" t="s">
        <v>35</v>
      </c>
    </row>
    <row r="535" spans="4:13" x14ac:dyDescent="0.35">
      <c r="D535" s="244" t="s">
        <v>989</v>
      </c>
      <c r="E535" s="245">
        <v>44044</v>
      </c>
      <c r="F535" s="245">
        <v>44044</v>
      </c>
      <c r="G535" s="246" t="s">
        <v>13</v>
      </c>
      <c r="H535" s="247">
        <v>2320</v>
      </c>
      <c r="I535" s="248">
        <v>1000</v>
      </c>
      <c r="J535" s="248">
        <v>1</v>
      </c>
      <c r="K535" s="249">
        <v>2020</v>
      </c>
      <c r="L535" s="249">
        <v>2020</v>
      </c>
      <c r="M535" s="250" t="s">
        <v>35</v>
      </c>
    </row>
    <row r="536" spans="4:13" x14ac:dyDescent="0.35">
      <c r="D536" s="244" t="s">
        <v>990</v>
      </c>
      <c r="E536" s="245">
        <v>44042</v>
      </c>
      <c r="F536" s="245">
        <v>44042</v>
      </c>
      <c r="G536" s="246" t="s">
        <v>13</v>
      </c>
      <c r="H536" s="247">
        <v>1000</v>
      </c>
      <c r="I536" s="248">
        <v>1000</v>
      </c>
      <c r="J536" s="248">
        <v>1</v>
      </c>
      <c r="K536" s="249">
        <v>2020</v>
      </c>
      <c r="L536" s="249">
        <v>2020</v>
      </c>
      <c r="M536" s="250" t="s">
        <v>35</v>
      </c>
    </row>
    <row r="537" spans="4:13" x14ac:dyDescent="0.35">
      <c r="D537" s="244" t="s">
        <v>3879</v>
      </c>
      <c r="E537" s="245">
        <v>44046</v>
      </c>
      <c r="F537" s="245">
        <v>44046</v>
      </c>
      <c r="G537" s="246" t="s">
        <v>13</v>
      </c>
      <c r="H537" s="247">
        <v>117752</v>
      </c>
      <c r="I537" s="248">
        <v>117752</v>
      </c>
      <c r="J537" s="248">
        <v>1</v>
      </c>
      <c r="K537" s="249">
        <v>2020</v>
      </c>
      <c r="L537" s="249">
        <v>2020</v>
      </c>
      <c r="M537" s="250" t="s">
        <v>35</v>
      </c>
    </row>
    <row r="538" spans="4:13" x14ac:dyDescent="0.35">
      <c r="D538" s="244" t="s">
        <v>280</v>
      </c>
      <c r="E538" s="245">
        <v>44040</v>
      </c>
      <c r="F538" s="245">
        <v>44040</v>
      </c>
      <c r="G538" s="246" t="s">
        <v>13</v>
      </c>
      <c r="H538" s="247">
        <v>20979</v>
      </c>
      <c r="I538" s="248">
        <v>20979</v>
      </c>
      <c r="J538" s="248">
        <v>1</v>
      </c>
      <c r="K538" s="249">
        <v>2020</v>
      </c>
      <c r="L538" s="249">
        <v>2020</v>
      </c>
      <c r="M538" s="250" t="s">
        <v>35</v>
      </c>
    </row>
    <row r="539" spans="4:13" x14ac:dyDescent="0.35">
      <c r="D539" s="244" t="s">
        <v>991</v>
      </c>
      <c r="E539" s="245">
        <v>43850</v>
      </c>
      <c r="F539" s="245">
        <v>43850</v>
      </c>
      <c r="G539" s="246" t="s">
        <v>10</v>
      </c>
      <c r="H539" s="247">
        <v>60</v>
      </c>
      <c r="I539" s="248">
        <v>60</v>
      </c>
      <c r="J539" s="248">
        <v>1</v>
      </c>
      <c r="K539" s="249">
        <v>2020</v>
      </c>
      <c r="L539" s="249">
        <v>2020</v>
      </c>
      <c r="M539" s="250" t="s">
        <v>28</v>
      </c>
    </row>
    <row r="540" spans="4:13" x14ac:dyDescent="0.35">
      <c r="D540" s="244" t="s">
        <v>281</v>
      </c>
      <c r="E540" s="245">
        <v>44033</v>
      </c>
      <c r="F540" s="245">
        <v>44033</v>
      </c>
      <c r="G540" s="246" t="s">
        <v>13</v>
      </c>
      <c r="H540" s="247">
        <v>18450</v>
      </c>
      <c r="I540" s="248">
        <v>18450</v>
      </c>
      <c r="J540" s="248">
        <v>1</v>
      </c>
      <c r="K540" s="249">
        <v>2020</v>
      </c>
      <c r="L540" s="249">
        <v>2020</v>
      </c>
      <c r="M540" s="250" t="s">
        <v>35</v>
      </c>
    </row>
    <row r="541" spans="4:13" x14ac:dyDescent="0.35">
      <c r="D541" s="244" t="s">
        <v>992</v>
      </c>
      <c r="E541" s="245">
        <v>44032</v>
      </c>
      <c r="F541" s="245">
        <v>44032</v>
      </c>
      <c r="G541" s="246" t="s">
        <v>13</v>
      </c>
      <c r="H541" s="247">
        <v>2000</v>
      </c>
      <c r="I541" s="248">
        <v>2000</v>
      </c>
      <c r="J541" s="248">
        <v>1</v>
      </c>
      <c r="K541" s="249">
        <v>2020</v>
      </c>
      <c r="L541" s="249">
        <v>2020</v>
      </c>
      <c r="M541" s="250" t="s">
        <v>35</v>
      </c>
    </row>
    <row r="542" spans="4:13" x14ac:dyDescent="0.35">
      <c r="D542" s="244" t="s">
        <v>993</v>
      </c>
      <c r="E542" s="245">
        <v>44045</v>
      </c>
      <c r="F542" s="245">
        <v>44045</v>
      </c>
      <c r="G542" s="246" t="s">
        <v>13</v>
      </c>
      <c r="H542" s="247">
        <v>15000</v>
      </c>
      <c r="I542" s="248">
        <v>15000</v>
      </c>
      <c r="J542" s="248">
        <v>1</v>
      </c>
      <c r="K542" s="249">
        <v>2020</v>
      </c>
      <c r="L542" s="249">
        <v>2020</v>
      </c>
      <c r="M542" s="250" t="s">
        <v>35</v>
      </c>
    </row>
    <row r="543" spans="4:13" x14ac:dyDescent="0.35">
      <c r="D543" s="244" t="s">
        <v>282</v>
      </c>
      <c r="E543" s="245">
        <v>44050</v>
      </c>
      <c r="F543" s="245">
        <v>44050</v>
      </c>
      <c r="G543" s="246" t="s">
        <v>10</v>
      </c>
      <c r="H543" s="247">
        <v>9918</v>
      </c>
      <c r="I543" s="248">
        <v>9918</v>
      </c>
      <c r="J543" s="248">
        <v>1</v>
      </c>
      <c r="K543" s="249">
        <v>2020</v>
      </c>
      <c r="L543" s="249">
        <v>2020</v>
      </c>
      <c r="M543" s="250" t="s">
        <v>35</v>
      </c>
    </row>
    <row r="544" spans="4:13" x14ac:dyDescent="0.35">
      <c r="D544" s="244" t="s">
        <v>283</v>
      </c>
      <c r="E544" s="245">
        <v>44045</v>
      </c>
      <c r="F544" s="245">
        <v>44045</v>
      </c>
      <c r="G544" s="246" t="s">
        <v>10</v>
      </c>
      <c r="H544" s="247">
        <v>0</v>
      </c>
      <c r="I544" s="248">
        <v>-6750</v>
      </c>
      <c r="J544" s="248">
        <v>1</v>
      </c>
      <c r="K544" s="249">
        <v>2020</v>
      </c>
      <c r="L544" s="249">
        <v>2020</v>
      </c>
      <c r="M544" s="250" t="s">
        <v>35</v>
      </c>
    </row>
    <row r="545" spans="4:13" x14ac:dyDescent="0.35">
      <c r="D545" s="244" t="s">
        <v>284</v>
      </c>
      <c r="E545" s="245">
        <v>44032</v>
      </c>
      <c r="F545" s="245">
        <v>44032</v>
      </c>
      <c r="G545" s="246" t="s">
        <v>10</v>
      </c>
      <c r="H545" s="247">
        <v>10000</v>
      </c>
      <c r="I545" s="248">
        <v>10000</v>
      </c>
      <c r="J545" s="248">
        <v>1</v>
      </c>
      <c r="K545" s="249">
        <v>2020</v>
      </c>
      <c r="L545" s="249">
        <v>2020</v>
      </c>
      <c r="M545" s="250" t="s">
        <v>35</v>
      </c>
    </row>
    <row r="546" spans="4:13" x14ac:dyDescent="0.35">
      <c r="D546" s="244" t="s">
        <v>285</v>
      </c>
      <c r="E546" s="245">
        <v>44042</v>
      </c>
      <c r="F546" s="245">
        <v>44042</v>
      </c>
      <c r="G546" s="246" t="s">
        <v>10</v>
      </c>
      <c r="H546" s="247">
        <v>71450</v>
      </c>
      <c r="I546" s="248">
        <v>71450</v>
      </c>
      <c r="J546" s="248">
        <v>1</v>
      </c>
      <c r="K546" s="249">
        <v>2020</v>
      </c>
      <c r="L546" s="249">
        <v>2020</v>
      </c>
      <c r="M546" s="250" t="s">
        <v>35</v>
      </c>
    </row>
    <row r="547" spans="4:13" x14ac:dyDescent="0.35">
      <c r="D547" s="244" t="s">
        <v>994</v>
      </c>
      <c r="E547" s="245">
        <v>44042</v>
      </c>
      <c r="F547" s="245">
        <v>44042</v>
      </c>
      <c r="G547" s="246" t="s">
        <v>13</v>
      </c>
      <c r="H547" s="247">
        <v>460050</v>
      </c>
      <c r="I547" s="248">
        <v>460050</v>
      </c>
      <c r="J547" s="248">
        <v>1</v>
      </c>
      <c r="K547" s="249">
        <v>2020</v>
      </c>
      <c r="L547" s="249">
        <v>2020</v>
      </c>
      <c r="M547" s="250" t="s">
        <v>35</v>
      </c>
    </row>
    <row r="548" spans="4:13" x14ac:dyDescent="0.35">
      <c r="D548" s="244" t="s">
        <v>286</v>
      </c>
      <c r="E548" s="245">
        <v>44052</v>
      </c>
      <c r="F548" s="245">
        <v>44052</v>
      </c>
      <c r="G548" s="246" t="s">
        <v>13</v>
      </c>
      <c r="H548" s="247">
        <v>3730</v>
      </c>
      <c r="I548" s="248">
        <v>3730</v>
      </c>
      <c r="J548" s="248">
        <v>1</v>
      </c>
      <c r="K548" s="249">
        <v>2020</v>
      </c>
      <c r="L548" s="249">
        <v>2020</v>
      </c>
      <c r="M548" s="250" t="s">
        <v>35</v>
      </c>
    </row>
    <row r="549" spans="4:13" x14ac:dyDescent="0.35">
      <c r="D549" s="244" t="s">
        <v>996</v>
      </c>
      <c r="E549" s="245">
        <v>44051</v>
      </c>
      <c r="F549" s="245">
        <v>44051</v>
      </c>
      <c r="G549" s="246" t="s">
        <v>10</v>
      </c>
      <c r="H549" s="247">
        <v>8600</v>
      </c>
      <c r="I549" s="248">
        <v>8600</v>
      </c>
      <c r="J549" s="248">
        <v>1</v>
      </c>
      <c r="K549" s="249">
        <v>2020</v>
      </c>
      <c r="L549" s="249">
        <v>2020</v>
      </c>
      <c r="M549" s="250" t="s">
        <v>35</v>
      </c>
    </row>
    <row r="550" spans="4:13" x14ac:dyDescent="0.35">
      <c r="D550" s="244" t="s">
        <v>287</v>
      </c>
      <c r="E550" s="245">
        <v>44049</v>
      </c>
      <c r="F550" s="245">
        <v>44049</v>
      </c>
      <c r="G550" s="246" t="s">
        <v>10</v>
      </c>
      <c r="H550" s="247">
        <v>165450</v>
      </c>
      <c r="I550" s="248">
        <v>165450</v>
      </c>
      <c r="J550" s="248">
        <v>1</v>
      </c>
      <c r="K550" s="249">
        <v>2020</v>
      </c>
      <c r="L550" s="249">
        <v>2020</v>
      </c>
      <c r="M550" s="250" t="s">
        <v>35</v>
      </c>
    </row>
    <row r="551" spans="4:13" x14ac:dyDescent="0.35">
      <c r="D551" s="244" t="s">
        <v>288</v>
      </c>
      <c r="E551" s="245">
        <v>44036</v>
      </c>
      <c r="F551" s="245">
        <v>44036</v>
      </c>
      <c r="G551" s="246" t="s">
        <v>10</v>
      </c>
      <c r="H551" s="247">
        <v>2590</v>
      </c>
      <c r="I551" s="248">
        <v>2590</v>
      </c>
      <c r="J551" s="248">
        <v>1</v>
      </c>
      <c r="K551" s="249">
        <v>2020</v>
      </c>
      <c r="L551" s="249">
        <v>2020</v>
      </c>
      <c r="M551" s="250" t="s">
        <v>35</v>
      </c>
    </row>
    <row r="552" spans="4:13" x14ac:dyDescent="0.35">
      <c r="D552" s="244" t="s">
        <v>289</v>
      </c>
      <c r="E552" s="245">
        <v>44050</v>
      </c>
      <c r="F552" s="245">
        <v>44050</v>
      </c>
      <c r="G552" s="246" t="s">
        <v>13</v>
      </c>
      <c r="H552" s="247">
        <v>10794</v>
      </c>
      <c r="I552" s="248">
        <v>10794</v>
      </c>
      <c r="J552" s="248">
        <v>1</v>
      </c>
      <c r="K552" s="249">
        <v>2020</v>
      </c>
      <c r="L552" s="249">
        <v>2020</v>
      </c>
      <c r="M552" s="250" t="s">
        <v>35</v>
      </c>
    </row>
    <row r="553" spans="4:13" x14ac:dyDescent="0.35">
      <c r="D553" s="244" t="s">
        <v>997</v>
      </c>
      <c r="E553" s="245">
        <v>44051</v>
      </c>
      <c r="F553" s="245">
        <v>44051</v>
      </c>
      <c r="G553" s="246" t="s">
        <v>10</v>
      </c>
      <c r="H553" s="247">
        <v>50</v>
      </c>
      <c r="I553" s="248">
        <v>50</v>
      </c>
      <c r="J553" s="248">
        <v>1</v>
      </c>
      <c r="K553" s="249">
        <v>2020</v>
      </c>
      <c r="L553" s="249">
        <v>2020</v>
      </c>
      <c r="M553" s="250" t="s">
        <v>35</v>
      </c>
    </row>
    <row r="554" spans="4:13" x14ac:dyDescent="0.35">
      <c r="D554" s="244" t="s">
        <v>3881</v>
      </c>
      <c r="E554" s="245">
        <v>44049</v>
      </c>
      <c r="F554" s="245">
        <v>44049</v>
      </c>
      <c r="G554" s="246" t="s">
        <v>10</v>
      </c>
      <c r="H554" s="247">
        <v>51330</v>
      </c>
      <c r="I554" s="248">
        <v>51330</v>
      </c>
      <c r="J554" s="248">
        <v>1</v>
      </c>
      <c r="K554" s="249">
        <v>2020</v>
      </c>
      <c r="L554" s="249">
        <v>2020</v>
      </c>
      <c r="M554" s="250" t="s">
        <v>35</v>
      </c>
    </row>
    <row r="555" spans="4:13" x14ac:dyDescent="0.35">
      <c r="D555" s="244" t="s">
        <v>290</v>
      </c>
      <c r="E555" s="245">
        <v>44054</v>
      </c>
      <c r="F555" s="245">
        <v>44054</v>
      </c>
      <c r="G555" s="246" t="s">
        <v>10</v>
      </c>
      <c r="H555" s="247">
        <v>2668</v>
      </c>
      <c r="I555" s="248">
        <v>2668</v>
      </c>
      <c r="J555" s="248">
        <v>1</v>
      </c>
      <c r="K555" s="249">
        <v>2020</v>
      </c>
      <c r="L555" s="249">
        <v>2020</v>
      </c>
      <c r="M555" s="250" t="s">
        <v>35</v>
      </c>
    </row>
    <row r="556" spans="4:13" x14ac:dyDescent="0.35">
      <c r="D556" s="244" t="s">
        <v>291</v>
      </c>
      <c r="E556" s="245">
        <v>44054</v>
      </c>
      <c r="F556" s="245">
        <v>44054</v>
      </c>
      <c r="G556" s="246" t="s">
        <v>10</v>
      </c>
      <c r="H556" s="247">
        <v>19340</v>
      </c>
      <c r="I556" s="248">
        <v>19340</v>
      </c>
      <c r="J556" s="248">
        <v>1</v>
      </c>
      <c r="K556" s="249">
        <v>2020</v>
      </c>
      <c r="L556" s="249">
        <v>2020</v>
      </c>
      <c r="M556" s="250" t="s">
        <v>35</v>
      </c>
    </row>
    <row r="557" spans="4:13" x14ac:dyDescent="0.35">
      <c r="D557" s="244" t="s">
        <v>998</v>
      </c>
      <c r="E557" s="245">
        <v>44052</v>
      </c>
      <c r="F557" s="245">
        <v>44052</v>
      </c>
      <c r="G557" s="246" t="s">
        <v>10</v>
      </c>
      <c r="H557" s="247">
        <v>13730</v>
      </c>
      <c r="I557" s="248">
        <v>13730</v>
      </c>
      <c r="J557" s="248">
        <v>1</v>
      </c>
      <c r="K557" s="249">
        <v>2020</v>
      </c>
      <c r="L557" s="249">
        <v>2020</v>
      </c>
      <c r="M557" s="250" t="s">
        <v>35</v>
      </c>
    </row>
    <row r="558" spans="4:13" x14ac:dyDescent="0.35">
      <c r="D558" s="244" t="s">
        <v>293</v>
      </c>
      <c r="E558" s="245">
        <v>44054</v>
      </c>
      <c r="F558" s="245">
        <v>44054</v>
      </c>
      <c r="G558" s="246" t="s">
        <v>13</v>
      </c>
      <c r="H558" s="247">
        <v>4530</v>
      </c>
      <c r="I558" s="248">
        <v>4530</v>
      </c>
      <c r="J558" s="248">
        <v>1</v>
      </c>
      <c r="K558" s="249">
        <v>2020</v>
      </c>
      <c r="L558" s="249">
        <v>2020</v>
      </c>
      <c r="M558" s="250" t="s">
        <v>35</v>
      </c>
    </row>
    <row r="559" spans="4:13" x14ac:dyDescent="0.35">
      <c r="D559" s="244" t="s">
        <v>999</v>
      </c>
      <c r="E559" s="245">
        <v>44055</v>
      </c>
      <c r="F559" s="245">
        <v>44055</v>
      </c>
      <c r="G559" s="246" t="s">
        <v>13</v>
      </c>
      <c r="H559" s="247">
        <v>6300</v>
      </c>
      <c r="I559" s="248">
        <v>6300</v>
      </c>
      <c r="J559" s="248">
        <v>1</v>
      </c>
      <c r="K559" s="249">
        <v>2020</v>
      </c>
      <c r="L559" s="249">
        <v>2020</v>
      </c>
      <c r="M559" s="250" t="s">
        <v>35</v>
      </c>
    </row>
    <row r="560" spans="4:13" x14ac:dyDescent="0.35">
      <c r="D560" s="244" t="s">
        <v>294</v>
      </c>
      <c r="E560" s="245">
        <v>44036</v>
      </c>
      <c r="F560" s="245">
        <v>44036</v>
      </c>
      <c r="G560" s="246" t="s">
        <v>10</v>
      </c>
      <c r="H560" s="247">
        <v>13000</v>
      </c>
      <c r="I560" s="248">
        <v>13000</v>
      </c>
      <c r="J560" s="248">
        <v>1</v>
      </c>
      <c r="K560" s="249">
        <v>2020</v>
      </c>
      <c r="L560" s="249">
        <v>2020</v>
      </c>
      <c r="M560" s="250" t="s">
        <v>35</v>
      </c>
    </row>
    <row r="561" spans="4:13" x14ac:dyDescent="0.35">
      <c r="D561" s="244" t="s">
        <v>1000</v>
      </c>
      <c r="E561" s="245">
        <v>44008</v>
      </c>
      <c r="F561" s="245">
        <v>44008</v>
      </c>
      <c r="G561" s="246" t="s">
        <v>13</v>
      </c>
      <c r="H561" s="247">
        <v>50000</v>
      </c>
      <c r="I561" s="248">
        <v>50000</v>
      </c>
      <c r="J561" s="248">
        <v>1</v>
      </c>
      <c r="K561" s="249">
        <v>2020</v>
      </c>
      <c r="L561" s="249">
        <v>2020</v>
      </c>
      <c r="M561" s="250" t="s">
        <v>33</v>
      </c>
    </row>
    <row r="562" spans="4:13" x14ac:dyDescent="0.35">
      <c r="D562" s="244" t="s">
        <v>1001</v>
      </c>
      <c r="E562" s="245">
        <v>44017</v>
      </c>
      <c r="F562" s="245">
        <v>44017</v>
      </c>
      <c r="G562" s="246" t="s">
        <v>13</v>
      </c>
      <c r="H562" s="247">
        <v>100000</v>
      </c>
      <c r="I562" s="248">
        <v>100000</v>
      </c>
      <c r="J562" s="248">
        <v>1</v>
      </c>
      <c r="K562" s="249">
        <v>2020</v>
      </c>
      <c r="L562" s="249">
        <v>2020</v>
      </c>
      <c r="M562" s="250" t="s">
        <v>35</v>
      </c>
    </row>
    <row r="563" spans="4:13" x14ac:dyDescent="0.35">
      <c r="D563" s="244" t="s">
        <v>295</v>
      </c>
      <c r="E563" s="245">
        <v>44062</v>
      </c>
      <c r="F563" s="245">
        <v>44062</v>
      </c>
      <c r="G563" s="246" t="s">
        <v>13</v>
      </c>
      <c r="H563" s="247">
        <v>13000</v>
      </c>
      <c r="I563" s="248">
        <v>13000</v>
      </c>
      <c r="J563" s="248">
        <v>1</v>
      </c>
      <c r="K563" s="249">
        <v>2020</v>
      </c>
      <c r="L563" s="249">
        <v>2020</v>
      </c>
      <c r="M563" s="250" t="s">
        <v>35</v>
      </c>
    </row>
    <row r="564" spans="4:13" x14ac:dyDescent="0.35">
      <c r="D564" s="244" t="s">
        <v>1002</v>
      </c>
      <c r="E564" s="245">
        <v>43844</v>
      </c>
      <c r="F564" s="245">
        <v>43844</v>
      </c>
      <c r="G564" s="246" t="s">
        <v>10</v>
      </c>
      <c r="H564" s="247">
        <v>100</v>
      </c>
      <c r="I564" s="248">
        <v>100</v>
      </c>
      <c r="J564" s="248">
        <v>1</v>
      </c>
      <c r="K564" s="249">
        <v>2020</v>
      </c>
      <c r="L564" s="249">
        <v>2020</v>
      </c>
      <c r="M564" s="250" t="s">
        <v>28</v>
      </c>
    </row>
    <row r="565" spans="4:13" x14ac:dyDescent="0.35">
      <c r="D565" s="244" t="s">
        <v>1003</v>
      </c>
      <c r="E565" s="245">
        <v>44054</v>
      </c>
      <c r="F565" s="245">
        <v>44054</v>
      </c>
      <c r="G565" s="246" t="s">
        <v>10</v>
      </c>
      <c r="H565" s="247">
        <v>95000</v>
      </c>
      <c r="I565" s="248">
        <v>95000</v>
      </c>
      <c r="J565" s="248">
        <v>1</v>
      </c>
      <c r="K565" s="249">
        <v>2020</v>
      </c>
      <c r="L565" s="249">
        <v>2020</v>
      </c>
      <c r="M565" s="250" t="s">
        <v>35</v>
      </c>
    </row>
    <row r="566" spans="4:13" x14ac:dyDescent="0.35">
      <c r="D566" s="244" t="s">
        <v>296</v>
      </c>
      <c r="E566" s="245">
        <v>44061</v>
      </c>
      <c r="F566" s="245">
        <v>44061</v>
      </c>
      <c r="G566" s="246" t="s">
        <v>10</v>
      </c>
      <c r="H566" s="247">
        <v>8869</v>
      </c>
      <c r="I566" s="248">
        <v>8869</v>
      </c>
      <c r="J566" s="248">
        <v>1</v>
      </c>
      <c r="K566" s="249">
        <v>2020</v>
      </c>
      <c r="L566" s="249">
        <v>2020</v>
      </c>
      <c r="M566" s="250" t="s">
        <v>35</v>
      </c>
    </row>
    <row r="567" spans="4:13" x14ac:dyDescent="0.35">
      <c r="D567" s="244" t="s">
        <v>297</v>
      </c>
      <c r="E567" s="245">
        <v>44062</v>
      </c>
      <c r="F567" s="245">
        <v>44062</v>
      </c>
      <c r="G567" s="246" t="s">
        <v>10</v>
      </c>
      <c r="H567" s="247">
        <v>10578</v>
      </c>
      <c r="I567" s="248">
        <v>10578</v>
      </c>
      <c r="J567" s="248">
        <v>1</v>
      </c>
      <c r="K567" s="249">
        <v>2020</v>
      </c>
      <c r="L567" s="249">
        <v>2020</v>
      </c>
      <c r="M567" s="250" t="s">
        <v>35</v>
      </c>
    </row>
    <row r="568" spans="4:13" x14ac:dyDescent="0.35">
      <c r="D568" s="244" t="s">
        <v>298</v>
      </c>
      <c r="E568" s="245">
        <v>44040</v>
      </c>
      <c r="F568" s="245">
        <v>44040</v>
      </c>
      <c r="G568" s="246" t="s">
        <v>10</v>
      </c>
      <c r="H568" s="247">
        <v>6270</v>
      </c>
      <c r="I568" s="248">
        <v>6270</v>
      </c>
      <c r="J568" s="248">
        <v>1</v>
      </c>
      <c r="K568" s="249">
        <v>2020</v>
      </c>
      <c r="L568" s="249">
        <v>2020</v>
      </c>
      <c r="M568" s="250" t="s">
        <v>35</v>
      </c>
    </row>
    <row r="569" spans="4:13" x14ac:dyDescent="0.35">
      <c r="D569" s="244" t="s">
        <v>299</v>
      </c>
      <c r="E569" s="245">
        <v>44055</v>
      </c>
      <c r="F569" s="245">
        <v>44055</v>
      </c>
      <c r="G569" s="246" t="s">
        <v>10</v>
      </c>
      <c r="H569" s="247">
        <v>92000</v>
      </c>
      <c r="I569" s="248">
        <v>92000</v>
      </c>
      <c r="J569" s="248">
        <v>1</v>
      </c>
      <c r="K569" s="249">
        <v>2020</v>
      </c>
      <c r="L569" s="249">
        <v>2020</v>
      </c>
      <c r="M569" s="250" t="s">
        <v>35</v>
      </c>
    </row>
    <row r="570" spans="4:13" x14ac:dyDescent="0.35">
      <c r="D570" s="244" t="s">
        <v>300</v>
      </c>
      <c r="E570" s="245">
        <v>44049</v>
      </c>
      <c r="F570" s="245">
        <v>44049</v>
      </c>
      <c r="G570" s="246" t="s">
        <v>10</v>
      </c>
      <c r="H570" s="247">
        <v>11300</v>
      </c>
      <c r="I570" s="248">
        <v>11300</v>
      </c>
      <c r="J570" s="248">
        <v>1</v>
      </c>
      <c r="K570" s="249">
        <v>2020</v>
      </c>
      <c r="L570" s="249">
        <v>2020</v>
      </c>
      <c r="M570" s="250" t="s">
        <v>35</v>
      </c>
    </row>
    <row r="571" spans="4:13" x14ac:dyDescent="0.35">
      <c r="D571" s="244" t="s">
        <v>301</v>
      </c>
      <c r="E571" s="245">
        <v>43975</v>
      </c>
      <c r="F571" s="245">
        <v>43975</v>
      </c>
      <c r="G571" s="246" t="s">
        <v>13</v>
      </c>
      <c r="H571" s="247">
        <v>897000</v>
      </c>
      <c r="I571" s="248">
        <v>897000</v>
      </c>
      <c r="J571" s="248">
        <v>1</v>
      </c>
      <c r="K571" s="249">
        <v>2020</v>
      </c>
      <c r="L571" s="249">
        <v>2020</v>
      </c>
      <c r="M571" s="250" t="s">
        <v>33</v>
      </c>
    </row>
    <row r="572" spans="4:13" x14ac:dyDescent="0.35">
      <c r="D572" s="244" t="s">
        <v>302</v>
      </c>
      <c r="E572" s="245">
        <v>44062</v>
      </c>
      <c r="F572" s="245">
        <v>44062</v>
      </c>
      <c r="G572" s="246" t="s">
        <v>13</v>
      </c>
      <c r="H572" s="247">
        <v>2070</v>
      </c>
      <c r="I572" s="248">
        <v>2070</v>
      </c>
      <c r="J572" s="248">
        <v>1</v>
      </c>
      <c r="K572" s="249">
        <v>2020</v>
      </c>
      <c r="L572" s="249">
        <v>2020</v>
      </c>
      <c r="M572" s="250" t="s">
        <v>35</v>
      </c>
    </row>
    <row r="573" spans="4:13" x14ac:dyDescent="0.35">
      <c r="D573" s="244" t="s">
        <v>303</v>
      </c>
      <c r="E573" s="245">
        <v>43982</v>
      </c>
      <c r="F573" s="245">
        <v>43982</v>
      </c>
      <c r="G573" s="246" t="s">
        <v>13</v>
      </c>
      <c r="H573" s="247">
        <v>15312</v>
      </c>
      <c r="I573" s="248">
        <v>7506</v>
      </c>
      <c r="J573" s="248">
        <v>1</v>
      </c>
      <c r="K573" s="249">
        <v>2020</v>
      </c>
      <c r="L573" s="249">
        <v>2020</v>
      </c>
      <c r="M573" s="250" t="s">
        <v>33</v>
      </c>
    </row>
    <row r="574" spans="4:13" x14ac:dyDescent="0.35">
      <c r="D574" s="244" t="s">
        <v>1004</v>
      </c>
      <c r="E574" s="245">
        <v>44025</v>
      </c>
      <c r="F574" s="245">
        <v>44025</v>
      </c>
      <c r="G574" s="246" t="s">
        <v>13</v>
      </c>
      <c r="H574" s="247">
        <v>5000</v>
      </c>
      <c r="I574" s="248">
        <v>5000</v>
      </c>
      <c r="J574" s="248">
        <v>1</v>
      </c>
      <c r="K574" s="249">
        <v>2020</v>
      </c>
      <c r="L574" s="249">
        <v>2020</v>
      </c>
      <c r="M574" s="250" t="s">
        <v>35</v>
      </c>
    </row>
    <row r="575" spans="4:13" x14ac:dyDescent="0.35">
      <c r="D575" s="244" t="s">
        <v>304</v>
      </c>
      <c r="E575" s="245">
        <v>44010</v>
      </c>
      <c r="F575" s="245">
        <v>44010</v>
      </c>
      <c r="G575" s="246" t="s">
        <v>10</v>
      </c>
      <c r="H575" s="247">
        <v>1968360</v>
      </c>
      <c r="I575" s="248">
        <v>1968360</v>
      </c>
      <c r="J575" s="248">
        <v>1</v>
      </c>
      <c r="K575" s="249">
        <v>2020</v>
      </c>
      <c r="L575" s="249">
        <v>2020</v>
      </c>
      <c r="M575" s="250" t="s">
        <v>33</v>
      </c>
    </row>
    <row r="576" spans="4:13" x14ac:dyDescent="0.35">
      <c r="D576" s="244" t="s">
        <v>305</v>
      </c>
      <c r="E576" s="245">
        <v>44061</v>
      </c>
      <c r="F576" s="245">
        <v>44061</v>
      </c>
      <c r="G576" s="246" t="s">
        <v>10</v>
      </c>
      <c r="H576" s="247">
        <v>952506</v>
      </c>
      <c r="I576" s="248">
        <v>0</v>
      </c>
      <c r="J576" s="248">
        <v>1</v>
      </c>
      <c r="K576" s="249">
        <v>2020</v>
      </c>
      <c r="L576" s="249">
        <v>2020</v>
      </c>
      <c r="M576" s="250" t="s">
        <v>35</v>
      </c>
    </row>
    <row r="577" spans="4:13" x14ac:dyDescent="0.35">
      <c r="D577" s="244" t="s">
        <v>1005</v>
      </c>
      <c r="E577" s="245">
        <v>44058</v>
      </c>
      <c r="F577" s="245">
        <v>44058</v>
      </c>
      <c r="G577" s="246" t="s">
        <v>10</v>
      </c>
      <c r="H577" s="247">
        <v>86000</v>
      </c>
      <c r="I577" s="248">
        <v>86000</v>
      </c>
      <c r="J577" s="248">
        <v>1</v>
      </c>
      <c r="K577" s="249">
        <v>2020</v>
      </c>
      <c r="L577" s="249">
        <v>2020</v>
      </c>
      <c r="M577" s="250" t="s">
        <v>35</v>
      </c>
    </row>
    <row r="578" spans="4:13" x14ac:dyDescent="0.35">
      <c r="D578" s="244" t="s">
        <v>1006</v>
      </c>
      <c r="E578" s="245">
        <v>44058</v>
      </c>
      <c r="F578" s="245">
        <v>44058</v>
      </c>
      <c r="G578" s="246" t="s">
        <v>13</v>
      </c>
      <c r="H578" s="247">
        <v>2500000</v>
      </c>
      <c r="I578" s="248">
        <v>305469.55619999999</v>
      </c>
      <c r="J578" s="248">
        <v>1</v>
      </c>
      <c r="K578" s="249">
        <v>2020</v>
      </c>
      <c r="L578" s="249">
        <v>2020</v>
      </c>
      <c r="M578" s="250" t="s">
        <v>35</v>
      </c>
    </row>
    <row r="579" spans="4:13" x14ac:dyDescent="0.35">
      <c r="D579" s="244" t="s">
        <v>306</v>
      </c>
      <c r="E579" s="245">
        <v>44066</v>
      </c>
      <c r="F579" s="245">
        <v>44066</v>
      </c>
      <c r="G579" s="246" t="s">
        <v>10</v>
      </c>
      <c r="H579" s="247">
        <v>10000</v>
      </c>
      <c r="I579" s="248">
        <v>10000</v>
      </c>
      <c r="J579" s="248">
        <v>1</v>
      </c>
      <c r="K579" s="249">
        <v>2020</v>
      </c>
      <c r="L579" s="249">
        <v>2020</v>
      </c>
      <c r="M579" s="250" t="s">
        <v>35</v>
      </c>
    </row>
    <row r="580" spans="4:13" x14ac:dyDescent="0.35">
      <c r="D580" s="244" t="s">
        <v>307</v>
      </c>
      <c r="E580" s="245">
        <v>44141</v>
      </c>
      <c r="F580" s="245">
        <v>44173</v>
      </c>
      <c r="G580" s="246" t="s">
        <v>13</v>
      </c>
      <c r="H580" s="247">
        <v>200</v>
      </c>
      <c r="I580" s="248">
        <v>200</v>
      </c>
      <c r="J580" s="248">
        <v>1</v>
      </c>
      <c r="K580" s="249">
        <v>2020</v>
      </c>
      <c r="L580" s="249">
        <v>2020</v>
      </c>
      <c r="M580" s="250" t="s">
        <v>11</v>
      </c>
    </row>
    <row r="581" spans="4:13" x14ac:dyDescent="0.35">
      <c r="D581" s="244" t="s">
        <v>308</v>
      </c>
      <c r="E581" s="245">
        <v>43852</v>
      </c>
      <c r="F581" s="245">
        <v>43852</v>
      </c>
      <c r="G581" s="246" t="s">
        <v>13</v>
      </c>
      <c r="H581" s="247">
        <v>1000000</v>
      </c>
      <c r="I581" s="248">
        <v>1000000</v>
      </c>
      <c r="J581" s="248">
        <v>1</v>
      </c>
      <c r="K581" s="249">
        <v>2020</v>
      </c>
      <c r="L581" s="249">
        <v>2020</v>
      </c>
      <c r="M581" s="250" t="s">
        <v>28</v>
      </c>
    </row>
    <row r="582" spans="4:13" x14ac:dyDescent="0.35">
      <c r="D582" s="244" t="s">
        <v>309</v>
      </c>
      <c r="E582" s="245">
        <v>44054</v>
      </c>
      <c r="F582" s="245">
        <v>44054</v>
      </c>
      <c r="G582" s="246" t="s">
        <v>10</v>
      </c>
      <c r="H582" s="247">
        <v>28650</v>
      </c>
      <c r="I582" s="248">
        <v>9650</v>
      </c>
      <c r="J582" s="248">
        <v>1</v>
      </c>
      <c r="K582" s="249">
        <v>2020</v>
      </c>
      <c r="L582" s="249">
        <v>2020</v>
      </c>
      <c r="M582" s="250" t="s">
        <v>35</v>
      </c>
    </row>
    <row r="583" spans="4:13" x14ac:dyDescent="0.35">
      <c r="D583" s="244" t="s">
        <v>310</v>
      </c>
      <c r="E583" s="245">
        <v>44066</v>
      </c>
      <c r="F583" s="245">
        <v>44066</v>
      </c>
      <c r="G583" s="246" t="s">
        <v>10</v>
      </c>
      <c r="H583" s="247">
        <v>211450</v>
      </c>
      <c r="I583" s="248">
        <v>211450</v>
      </c>
      <c r="J583" s="248">
        <v>1</v>
      </c>
      <c r="K583" s="249">
        <v>2020</v>
      </c>
      <c r="L583" s="249">
        <v>2020</v>
      </c>
      <c r="M583" s="250" t="s">
        <v>35</v>
      </c>
    </row>
    <row r="584" spans="4:13" x14ac:dyDescent="0.35">
      <c r="D584" s="244" t="s">
        <v>311</v>
      </c>
      <c r="E584" s="245">
        <v>44065</v>
      </c>
      <c r="F584" s="245">
        <v>44065</v>
      </c>
      <c r="G584" s="246" t="s">
        <v>10</v>
      </c>
      <c r="H584" s="247">
        <v>125770</v>
      </c>
      <c r="I584" s="248">
        <v>119730</v>
      </c>
      <c r="J584" s="248">
        <v>1</v>
      </c>
      <c r="K584" s="249">
        <v>2020</v>
      </c>
      <c r="L584" s="249">
        <v>2020</v>
      </c>
      <c r="M584" s="250" t="s">
        <v>35</v>
      </c>
    </row>
    <row r="585" spans="4:13" x14ac:dyDescent="0.35">
      <c r="D585" s="244" t="s">
        <v>312</v>
      </c>
      <c r="E585" s="245">
        <v>44058</v>
      </c>
      <c r="F585" s="245">
        <v>44058</v>
      </c>
      <c r="G585" s="246" t="s">
        <v>10</v>
      </c>
      <c r="H585" s="247">
        <v>3560</v>
      </c>
      <c r="I585" s="248">
        <v>3560</v>
      </c>
      <c r="J585" s="248">
        <v>1</v>
      </c>
      <c r="K585" s="249">
        <v>2020</v>
      </c>
      <c r="L585" s="249">
        <v>2020</v>
      </c>
      <c r="M585" s="250" t="s">
        <v>35</v>
      </c>
    </row>
    <row r="586" spans="4:13" x14ac:dyDescent="0.35">
      <c r="D586" s="244" t="s">
        <v>313</v>
      </c>
      <c r="E586" s="245">
        <v>44064</v>
      </c>
      <c r="F586" s="245">
        <v>44064</v>
      </c>
      <c r="G586" s="246" t="s">
        <v>10</v>
      </c>
      <c r="H586" s="247">
        <v>1000</v>
      </c>
      <c r="I586" s="248">
        <v>1000</v>
      </c>
      <c r="J586" s="248">
        <v>1</v>
      </c>
      <c r="K586" s="249">
        <v>2020</v>
      </c>
      <c r="L586" s="249">
        <v>2020</v>
      </c>
      <c r="M586" s="250" t="s">
        <v>35</v>
      </c>
    </row>
    <row r="587" spans="4:13" x14ac:dyDescent="0.35">
      <c r="D587" s="244" t="s">
        <v>314</v>
      </c>
      <c r="E587" s="245">
        <v>44068</v>
      </c>
      <c r="F587" s="245">
        <v>44068</v>
      </c>
      <c r="G587" s="246" t="s">
        <v>10</v>
      </c>
      <c r="H587" s="247">
        <v>10000</v>
      </c>
      <c r="I587" s="248">
        <v>10000</v>
      </c>
      <c r="J587" s="248">
        <v>1</v>
      </c>
      <c r="K587" s="249">
        <v>2020</v>
      </c>
      <c r="L587" s="249">
        <v>2020</v>
      </c>
      <c r="M587" s="250" t="s">
        <v>35</v>
      </c>
    </row>
    <row r="588" spans="4:13" x14ac:dyDescent="0.35">
      <c r="D588" s="244" t="s">
        <v>315</v>
      </c>
      <c r="E588" s="245">
        <v>44064</v>
      </c>
      <c r="F588" s="245">
        <v>44064</v>
      </c>
      <c r="G588" s="246" t="s">
        <v>10</v>
      </c>
      <c r="H588" s="247">
        <v>30</v>
      </c>
      <c r="I588" s="248">
        <v>30</v>
      </c>
      <c r="J588" s="248">
        <v>1</v>
      </c>
      <c r="K588" s="249">
        <v>2020</v>
      </c>
      <c r="L588" s="249">
        <v>2020</v>
      </c>
      <c r="M588" s="250" t="s">
        <v>35</v>
      </c>
    </row>
    <row r="589" spans="4:13" x14ac:dyDescent="0.35">
      <c r="D589" s="244" t="s">
        <v>1008</v>
      </c>
      <c r="E589" s="245">
        <v>44064</v>
      </c>
      <c r="F589" s="245">
        <v>44064</v>
      </c>
      <c r="G589" s="246" t="s">
        <v>10</v>
      </c>
      <c r="H589" s="247">
        <v>1000</v>
      </c>
      <c r="I589" s="248">
        <v>1000</v>
      </c>
      <c r="J589" s="248">
        <v>1</v>
      </c>
      <c r="K589" s="249">
        <v>2020</v>
      </c>
      <c r="L589" s="249">
        <v>2020</v>
      </c>
      <c r="M589" s="250" t="s">
        <v>35</v>
      </c>
    </row>
    <row r="590" spans="4:13" x14ac:dyDescent="0.35">
      <c r="D590" s="244" t="s">
        <v>1009</v>
      </c>
      <c r="E590" s="245">
        <v>43809</v>
      </c>
      <c r="F590" s="245">
        <v>43809</v>
      </c>
      <c r="G590" s="246" t="s">
        <v>10</v>
      </c>
      <c r="H590" s="247">
        <v>8700</v>
      </c>
      <c r="I590" s="248">
        <v>8700</v>
      </c>
      <c r="J590" s="248">
        <v>1</v>
      </c>
      <c r="K590" s="249">
        <v>2019</v>
      </c>
      <c r="L590" s="249">
        <v>2019</v>
      </c>
      <c r="M590" s="250" t="s">
        <v>25</v>
      </c>
    </row>
    <row r="591" spans="4:13" x14ac:dyDescent="0.35">
      <c r="D591" s="244" t="s">
        <v>316</v>
      </c>
      <c r="E591" s="245">
        <v>44060</v>
      </c>
      <c r="F591" s="245">
        <v>44060</v>
      </c>
      <c r="G591" s="246" t="s">
        <v>13</v>
      </c>
      <c r="H591" s="247">
        <v>54374</v>
      </c>
      <c r="I591" s="248">
        <v>54374</v>
      </c>
      <c r="J591" s="248">
        <v>1</v>
      </c>
      <c r="K591" s="249">
        <v>2020</v>
      </c>
      <c r="L591" s="249">
        <v>2020</v>
      </c>
      <c r="M591" s="250" t="s">
        <v>35</v>
      </c>
    </row>
    <row r="592" spans="4:13" x14ac:dyDescent="0.35">
      <c r="D592" s="244" t="s">
        <v>1010</v>
      </c>
      <c r="E592" s="245">
        <v>44063</v>
      </c>
      <c r="F592" s="245">
        <v>44063</v>
      </c>
      <c r="G592" s="246" t="s">
        <v>13</v>
      </c>
      <c r="H592" s="247">
        <v>1000</v>
      </c>
      <c r="I592" s="248">
        <v>1000</v>
      </c>
      <c r="J592" s="248">
        <v>1</v>
      </c>
      <c r="K592" s="249">
        <v>2020</v>
      </c>
      <c r="L592" s="249">
        <v>2020</v>
      </c>
      <c r="M592" s="250" t="s">
        <v>35</v>
      </c>
    </row>
    <row r="593" spans="4:13" x14ac:dyDescent="0.35">
      <c r="D593" s="244" t="s">
        <v>317</v>
      </c>
      <c r="E593" s="245">
        <v>44057</v>
      </c>
      <c r="F593" s="245">
        <v>44057</v>
      </c>
      <c r="G593" s="246" t="s">
        <v>13</v>
      </c>
      <c r="H593" s="247">
        <v>1000</v>
      </c>
      <c r="I593" s="248">
        <v>1000</v>
      </c>
      <c r="J593" s="248">
        <v>1</v>
      </c>
      <c r="K593" s="249">
        <v>2020</v>
      </c>
      <c r="L593" s="249">
        <v>2020</v>
      </c>
      <c r="M593" s="250" t="s">
        <v>35</v>
      </c>
    </row>
    <row r="594" spans="4:13" x14ac:dyDescent="0.35">
      <c r="D594" s="244" t="s">
        <v>318</v>
      </c>
      <c r="E594" s="245">
        <v>44066</v>
      </c>
      <c r="F594" s="245">
        <v>44066</v>
      </c>
      <c r="G594" s="246" t="s">
        <v>13</v>
      </c>
      <c r="H594" s="247">
        <v>103774</v>
      </c>
      <c r="I594" s="248">
        <v>103774</v>
      </c>
      <c r="J594" s="248">
        <v>1</v>
      </c>
      <c r="K594" s="249">
        <v>2020</v>
      </c>
      <c r="L594" s="249">
        <v>2020</v>
      </c>
      <c r="M594" s="250" t="s">
        <v>35</v>
      </c>
    </row>
    <row r="595" spans="4:13" x14ac:dyDescent="0.35">
      <c r="D595" s="244" t="s">
        <v>319</v>
      </c>
      <c r="E595" s="245">
        <v>44055</v>
      </c>
      <c r="F595" s="245">
        <v>44055</v>
      </c>
      <c r="G595" s="246" t="s">
        <v>10</v>
      </c>
      <c r="H595" s="247">
        <v>9770</v>
      </c>
      <c r="I595" s="248">
        <v>9770</v>
      </c>
      <c r="J595" s="248">
        <v>1</v>
      </c>
      <c r="K595" s="249">
        <v>2020</v>
      </c>
      <c r="L595" s="249">
        <v>2020</v>
      </c>
      <c r="M595" s="250" t="s">
        <v>35</v>
      </c>
    </row>
    <row r="596" spans="4:13" x14ac:dyDescent="0.35">
      <c r="D596" s="244" t="s">
        <v>320</v>
      </c>
      <c r="E596" s="245">
        <v>44070</v>
      </c>
      <c r="F596" s="245">
        <v>44070</v>
      </c>
      <c r="G596" s="246" t="s">
        <v>10</v>
      </c>
      <c r="H596" s="247">
        <v>128730</v>
      </c>
      <c r="I596" s="248">
        <v>128730</v>
      </c>
      <c r="J596" s="248">
        <v>1</v>
      </c>
      <c r="K596" s="249">
        <v>2020</v>
      </c>
      <c r="L596" s="249">
        <v>2020</v>
      </c>
      <c r="M596" s="250" t="s">
        <v>35</v>
      </c>
    </row>
    <row r="597" spans="4:13" x14ac:dyDescent="0.35">
      <c r="D597" s="244" t="s">
        <v>3884</v>
      </c>
      <c r="E597" s="245">
        <v>44070</v>
      </c>
      <c r="F597" s="245">
        <v>44070</v>
      </c>
      <c r="G597" s="246" t="s">
        <v>13</v>
      </c>
      <c r="H597" s="247">
        <v>152667</v>
      </c>
      <c r="I597" s="248">
        <v>152667</v>
      </c>
      <c r="J597" s="248">
        <v>1</v>
      </c>
      <c r="K597" s="249">
        <v>2020</v>
      </c>
      <c r="L597" s="249">
        <v>2020</v>
      </c>
      <c r="M597" s="250" t="s">
        <v>35</v>
      </c>
    </row>
    <row r="598" spans="4:13" x14ac:dyDescent="0.35">
      <c r="D598" s="244" t="s">
        <v>321</v>
      </c>
      <c r="E598" s="245">
        <v>44057</v>
      </c>
      <c r="F598" s="245">
        <v>44057</v>
      </c>
      <c r="G598" s="246" t="s">
        <v>10</v>
      </c>
      <c r="H598" s="247">
        <v>1000</v>
      </c>
      <c r="I598" s="248">
        <v>1000</v>
      </c>
      <c r="J598" s="248">
        <v>1</v>
      </c>
      <c r="K598" s="249">
        <v>2020</v>
      </c>
      <c r="L598" s="249">
        <v>2020</v>
      </c>
      <c r="M598" s="250" t="s">
        <v>35</v>
      </c>
    </row>
    <row r="599" spans="4:13" x14ac:dyDescent="0.35">
      <c r="D599" s="244" t="s">
        <v>1011</v>
      </c>
      <c r="E599" s="245">
        <v>44067</v>
      </c>
      <c r="F599" s="245">
        <v>44067</v>
      </c>
      <c r="G599" s="246" t="s">
        <v>13</v>
      </c>
      <c r="H599" s="247">
        <v>1000</v>
      </c>
      <c r="I599" s="248">
        <v>1000</v>
      </c>
      <c r="J599" s="248">
        <v>1</v>
      </c>
      <c r="K599" s="249">
        <v>2020</v>
      </c>
      <c r="L599" s="249">
        <v>2020</v>
      </c>
      <c r="M599" s="250" t="s">
        <v>35</v>
      </c>
    </row>
    <row r="600" spans="4:13" x14ac:dyDescent="0.35">
      <c r="D600" s="244" t="s">
        <v>322</v>
      </c>
      <c r="E600" s="245">
        <v>44072</v>
      </c>
      <c r="F600" s="245">
        <v>44072</v>
      </c>
      <c r="G600" s="246" t="s">
        <v>13</v>
      </c>
      <c r="H600" s="247">
        <v>30187</v>
      </c>
      <c r="I600" s="248">
        <v>30187</v>
      </c>
      <c r="J600" s="248">
        <v>1</v>
      </c>
      <c r="K600" s="249">
        <v>2020</v>
      </c>
      <c r="L600" s="249">
        <v>2020</v>
      </c>
      <c r="M600" s="250" t="s">
        <v>35</v>
      </c>
    </row>
    <row r="601" spans="4:13" x14ac:dyDescent="0.35">
      <c r="D601" s="244" t="s">
        <v>323</v>
      </c>
      <c r="E601" s="245">
        <v>44062</v>
      </c>
      <c r="F601" s="245">
        <v>44062</v>
      </c>
      <c r="G601" s="246" t="s">
        <v>10</v>
      </c>
      <c r="H601" s="247">
        <v>72000</v>
      </c>
      <c r="I601" s="248">
        <v>72000</v>
      </c>
      <c r="J601" s="248">
        <v>1</v>
      </c>
      <c r="K601" s="249">
        <v>2020</v>
      </c>
      <c r="L601" s="249">
        <v>2020</v>
      </c>
      <c r="M601" s="250" t="s">
        <v>35</v>
      </c>
    </row>
    <row r="602" spans="4:13" x14ac:dyDescent="0.35">
      <c r="D602" s="244" t="s">
        <v>324</v>
      </c>
      <c r="E602" s="245">
        <v>44073</v>
      </c>
      <c r="F602" s="245">
        <v>44073</v>
      </c>
      <c r="G602" s="246" t="s">
        <v>10</v>
      </c>
      <c r="H602" s="247">
        <v>10000</v>
      </c>
      <c r="I602" s="248">
        <v>10000</v>
      </c>
      <c r="J602" s="248">
        <v>1</v>
      </c>
      <c r="K602" s="249">
        <v>2020</v>
      </c>
      <c r="L602" s="249">
        <v>2020</v>
      </c>
      <c r="M602" s="250" t="s">
        <v>35</v>
      </c>
    </row>
    <row r="603" spans="4:13" x14ac:dyDescent="0.35">
      <c r="D603" s="244" t="s">
        <v>1012</v>
      </c>
      <c r="E603" s="245">
        <v>44076</v>
      </c>
      <c r="F603" s="245">
        <v>44076</v>
      </c>
      <c r="G603" s="246" t="s">
        <v>10</v>
      </c>
      <c r="H603" s="247">
        <v>31050</v>
      </c>
      <c r="I603" s="248">
        <v>8550</v>
      </c>
      <c r="J603" s="248">
        <v>1</v>
      </c>
      <c r="K603" s="249">
        <v>2020</v>
      </c>
      <c r="L603" s="249">
        <v>2020</v>
      </c>
      <c r="M603" s="250" t="s">
        <v>35</v>
      </c>
    </row>
    <row r="604" spans="4:13" x14ac:dyDescent="0.35">
      <c r="D604" s="244" t="s">
        <v>325</v>
      </c>
      <c r="E604" s="245">
        <v>44074</v>
      </c>
      <c r="F604" s="245">
        <v>44074</v>
      </c>
      <c r="G604" s="246" t="s">
        <v>10</v>
      </c>
      <c r="H604" s="247">
        <v>11390</v>
      </c>
      <c r="I604" s="248">
        <v>11390</v>
      </c>
      <c r="J604" s="248">
        <v>1</v>
      </c>
      <c r="K604" s="249">
        <v>2020</v>
      </c>
      <c r="L604" s="249">
        <v>2020</v>
      </c>
      <c r="M604" s="250" t="s">
        <v>35</v>
      </c>
    </row>
    <row r="605" spans="4:13" x14ac:dyDescent="0.35">
      <c r="D605" s="244" t="s">
        <v>1013</v>
      </c>
      <c r="E605" s="245">
        <v>44071</v>
      </c>
      <c r="F605" s="245">
        <v>44071</v>
      </c>
      <c r="G605" s="246" t="s">
        <v>10</v>
      </c>
      <c r="H605" s="247">
        <v>150000</v>
      </c>
      <c r="I605" s="248">
        <v>150000</v>
      </c>
      <c r="J605" s="248">
        <v>1</v>
      </c>
      <c r="K605" s="249">
        <v>2020</v>
      </c>
      <c r="L605" s="249">
        <v>2020</v>
      </c>
      <c r="M605" s="250" t="s">
        <v>35</v>
      </c>
    </row>
    <row r="606" spans="4:13" x14ac:dyDescent="0.35">
      <c r="D606" s="244" t="s">
        <v>326</v>
      </c>
      <c r="E606" s="245">
        <v>44068</v>
      </c>
      <c r="F606" s="245">
        <v>44068</v>
      </c>
      <c r="G606" s="246" t="s">
        <v>13</v>
      </c>
      <c r="H606" s="247">
        <v>4000</v>
      </c>
      <c r="I606" s="248">
        <v>4000</v>
      </c>
      <c r="J606" s="248">
        <v>1</v>
      </c>
      <c r="K606" s="249">
        <v>2020</v>
      </c>
      <c r="L606" s="249">
        <v>2020</v>
      </c>
      <c r="M606" s="250" t="s">
        <v>35</v>
      </c>
    </row>
    <row r="607" spans="4:13" x14ac:dyDescent="0.35">
      <c r="D607" s="244" t="s">
        <v>1015</v>
      </c>
      <c r="E607" s="245">
        <v>44041</v>
      </c>
      <c r="F607" s="245">
        <v>44041</v>
      </c>
      <c r="G607" s="246" t="s">
        <v>13</v>
      </c>
      <c r="H607" s="247">
        <v>150000</v>
      </c>
      <c r="I607" s="248">
        <v>150000</v>
      </c>
      <c r="J607" s="248">
        <v>1</v>
      </c>
      <c r="K607" s="249">
        <v>2020</v>
      </c>
      <c r="L607" s="249">
        <v>2020</v>
      </c>
      <c r="M607" s="250" t="s">
        <v>35</v>
      </c>
    </row>
    <row r="608" spans="4:13" x14ac:dyDescent="0.35">
      <c r="D608" s="244" t="s">
        <v>327</v>
      </c>
      <c r="E608" s="245">
        <v>44077</v>
      </c>
      <c r="F608" s="245">
        <v>44077</v>
      </c>
      <c r="G608" s="246" t="s">
        <v>10</v>
      </c>
      <c r="H608" s="247">
        <v>100050</v>
      </c>
      <c r="I608" s="248">
        <v>100050</v>
      </c>
      <c r="J608" s="248">
        <v>1</v>
      </c>
      <c r="K608" s="249">
        <v>2020</v>
      </c>
      <c r="L608" s="249">
        <v>2020</v>
      </c>
      <c r="M608" s="250" t="s">
        <v>35</v>
      </c>
    </row>
    <row r="609" spans="4:13" x14ac:dyDescent="0.35">
      <c r="D609" s="244" t="s">
        <v>3885</v>
      </c>
      <c r="E609" s="245">
        <v>44077</v>
      </c>
      <c r="F609" s="245">
        <v>44077</v>
      </c>
      <c r="G609" s="246" t="s">
        <v>10</v>
      </c>
      <c r="H609" s="247">
        <v>12550</v>
      </c>
      <c r="I609" s="248">
        <v>12550</v>
      </c>
      <c r="J609" s="248">
        <v>1</v>
      </c>
      <c r="K609" s="249">
        <v>2020</v>
      </c>
      <c r="L609" s="249">
        <v>2020</v>
      </c>
      <c r="M609" s="250" t="s">
        <v>35</v>
      </c>
    </row>
    <row r="610" spans="4:13" x14ac:dyDescent="0.35">
      <c r="D610" s="244" t="s">
        <v>1016</v>
      </c>
      <c r="E610" s="245">
        <v>44077</v>
      </c>
      <c r="F610" s="245">
        <v>44077</v>
      </c>
      <c r="G610" s="246" t="s">
        <v>10</v>
      </c>
      <c r="H610" s="247">
        <v>1000</v>
      </c>
      <c r="I610" s="248">
        <v>1000</v>
      </c>
      <c r="J610" s="248">
        <v>1</v>
      </c>
      <c r="K610" s="249">
        <v>2020</v>
      </c>
      <c r="L610" s="249">
        <v>2020</v>
      </c>
      <c r="M610" s="250" t="s">
        <v>35</v>
      </c>
    </row>
    <row r="611" spans="4:13" x14ac:dyDescent="0.35">
      <c r="D611" s="244" t="s">
        <v>328</v>
      </c>
      <c r="E611" s="245">
        <v>44076</v>
      </c>
      <c r="F611" s="245">
        <v>44076</v>
      </c>
      <c r="G611" s="246" t="s">
        <v>10</v>
      </c>
      <c r="H611" s="247">
        <v>1406</v>
      </c>
      <c r="I611" s="248">
        <v>1406</v>
      </c>
      <c r="J611" s="248">
        <v>1</v>
      </c>
      <c r="K611" s="249">
        <v>2020</v>
      </c>
      <c r="L611" s="249">
        <v>2020</v>
      </c>
      <c r="M611" s="250" t="s">
        <v>35</v>
      </c>
    </row>
    <row r="612" spans="4:13" x14ac:dyDescent="0.35">
      <c r="D612" s="244" t="s">
        <v>329</v>
      </c>
      <c r="E612" s="245">
        <v>44077</v>
      </c>
      <c r="F612" s="245">
        <v>44077</v>
      </c>
      <c r="G612" s="246" t="s">
        <v>10</v>
      </c>
      <c r="H612" s="247">
        <v>500000</v>
      </c>
      <c r="I612" s="248">
        <v>6270</v>
      </c>
      <c r="J612" s="248">
        <v>1</v>
      </c>
      <c r="K612" s="249">
        <v>2020</v>
      </c>
      <c r="L612" s="249">
        <v>2020</v>
      </c>
      <c r="M612" s="250" t="s">
        <v>35</v>
      </c>
    </row>
    <row r="613" spans="4:13" x14ac:dyDescent="0.35">
      <c r="D613" s="244" t="s">
        <v>330</v>
      </c>
      <c r="E613" s="245">
        <v>44080</v>
      </c>
      <c r="F613" s="245">
        <v>44080</v>
      </c>
      <c r="G613" s="246" t="s">
        <v>10</v>
      </c>
      <c r="H613" s="247">
        <v>44950</v>
      </c>
      <c r="I613" s="248">
        <v>44950</v>
      </c>
      <c r="J613" s="248">
        <v>1</v>
      </c>
      <c r="K613" s="249">
        <v>2020</v>
      </c>
      <c r="L613" s="249">
        <v>2020</v>
      </c>
      <c r="M613" s="250" t="s">
        <v>35</v>
      </c>
    </row>
    <row r="614" spans="4:13" x14ac:dyDescent="0.35">
      <c r="D614" s="244" t="s">
        <v>331</v>
      </c>
      <c r="E614" s="245">
        <v>44078</v>
      </c>
      <c r="F614" s="245">
        <v>44078</v>
      </c>
      <c r="G614" s="246" t="s">
        <v>10</v>
      </c>
      <c r="H614" s="247">
        <v>760</v>
      </c>
      <c r="I614" s="248">
        <v>760</v>
      </c>
      <c r="J614" s="248">
        <v>1</v>
      </c>
      <c r="K614" s="249">
        <v>2020</v>
      </c>
      <c r="L614" s="249">
        <v>2020</v>
      </c>
      <c r="M614" s="250" t="s">
        <v>35</v>
      </c>
    </row>
    <row r="615" spans="4:13" x14ac:dyDescent="0.35">
      <c r="D615" s="244" t="s">
        <v>1017</v>
      </c>
      <c r="E615" s="245">
        <v>43858</v>
      </c>
      <c r="F615" s="245">
        <v>43858</v>
      </c>
      <c r="G615" s="246" t="s">
        <v>13</v>
      </c>
      <c r="H615" s="247">
        <v>20</v>
      </c>
      <c r="I615" s="248">
        <v>20</v>
      </c>
      <c r="J615" s="248">
        <v>1</v>
      </c>
      <c r="K615" s="249">
        <v>2020</v>
      </c>
      <c r="L615" s="249">
        <v>2020</v>
      </c>
      <c r="M615" s="250" t="s">
        <v>28</v>
      </c>
    </row>
    <row r="616" spans="4:13" x14ac:dyDescent="0.35">
      <c r="D616" s="244" t="s">
        <v>1018</v>
      </c>
      <c r="E616" s="245">
        <v>44079</v>
      </c>
      <c r="F616" s="245">
        <v>44079</v>
      </c>
      <c r="G616" s="246" t="s">
        <v>10</v>
      </c>
      <c r="H616" s="247">
        <v>1000</v>
      </c>
      <c r="I616" s="248">
        <v>1000</v>
      </c>
      <c r="J616" s="248">
        <v>1</v>
      </c>
      <c r="K616" s="249">
        <v>2020</v>
      </c>
      <c r="L616" s="249">
        <v>2020</v>
      </c>
      <c r="M616" s="250" t="s">
        <v>35</v>
      </c>
    </row>
    <row r="617" spans="4:13" x14ac:dyDescent="0.35">
      <c r="D617" s="244" t="s">
        <v>1019</v>
      </c>
      <c r="E617" s="245">
        <v>44080</v>
      </c>
      <c r="F617" s="245">
        <v>44080</v>
      </c>
      <c r="G617" s="246" t="s">
        <v>10</v>
      </c>
      <c r="H617" s="247">
        <v>1000</v>
      </c>
      <c r="I617" s="248">
        <v>1000</v>
      </c>
      <c r="J617" s="248">
        <v>1</v>
      </c>
      <c r="K617" s="249">
        <v>2020</v>
      </c>
      <c r="L617" s="249">
        <v>2020</v>
      </c>
      <c r="M617" s="250" t="s">
        <v>35</v>
      </c>
    </row>
    <row r="618" spans="4:13" x14ac:dyDescent="0.35">
      <c r="D618" s="244" t="s">
        <v>332</v>
      </c>
      <c r="E618" s="245">
        <v>44080</v>
      </c>
      <c r="F618" s="245">
        <v>44080</v>
      </c>
      <c r="G618" s="246" t="s">
        <v>10</v>
      </c>
      <c r="H618" s="247">
        <v>175730</v>
      </c>
      <c r="I618" s="248">
        <v>175730</v>
      </c>
      <c r="J618" s="248">
        <v>1</v>
      </c>
      <c r="K618" s="249">
        <v>2020</v>
      </c>
      <c r="L618" s="249">
        <v>2020</v>
      </c>
      <c r="M618" s="250" t="s">
        <v>35</v>
      </c>
    </row>
    <row r="619" spans="4:13" x14ac:dyDescent="0.35">
      <c r="D619" s="244" t="s">
        <v>333</v>
      </c>
      <c r="E619" s="245">
        <v>44079</v>
      </c>
      <c r="F619" s="245">
        <v>44079</v>
      </c>
      <c r="G619" s="246" t="s">
        <v>10</v>
      </c>
      <c r="H619" s="247">
        <v>21270</v>
      </c>
      <c r="I619" s="248">
        <v>21270</v>
      </c>
      <c r="J619" s="248">
        <v>1</v>
      </c>
      <c r="K619" s="249">
        <v>2020</v>
      </c>
      <c r="L619" s="249">
        <v>2020</v>
      </c>
      <c r="M619" s="250" t="s">
        <v>35</v>
      </c>
    </row>
    <row r="620" spans="4:13" x14ac:dyDescent="0.35">
      <c r="D620" s="244" t="s">
        <v>334</v>
      </c>
      <c r="E620" s="245">
        <v>44076</v>
      </c>
      <c r="F620" s="245">
        <v>44076</v>
      </c>
      <c r="G620" s="246" t="s">
        <v>13</v>
      </c>
      <c r="H620" s="247">
        <v>50</v>
      </c>
      <c r="I620" s="248">
        <v>50</v>
      </c>
      <c r="J620" s="248">
        <v>1</v>
      </c>
      <c r="K620" s="249">
        <v>2020</v>
      </c>
      <c r="L620" s="249">
        <v>2020</v>
      </c>
      <c r="M620" s="250" t="s">
        <v>35</v>
      </c>
    </row>
    <row r="621" spans="4:13" x14ac:dyDescent="0.35">
      <c r="D621" s="244" t="s">
        <v>1020</v>
      </c>
      <c r="E621" s="245">
        <v>44078</v>
      </c>
      <c r="F621" s="245">
        <v>44078</v>
      </c>
      <c r="G621" s="246" t="s">
        <v>13</v>
      </c>
      <c r="H621" s="247">
        <v>1300</v>
      </c>
      <c r="I621" s="248">
        <v>1300</v>
      </c>
      <c r="J621" s="248">
        <v>1</v>
      </c>
      <c r="K621" s="249">
        <v>2020</v>
      </c>
      <c r="L621" s="249">
        <v>2020</v>
      </c>
      <c r="M621" s="250" t="s">
        <v>35</v>
      </c>
    </row>
    <row r="622" spans="4:13" x14ac:dyDescent="0.35">
      <c r="D622" s="244" t="s">
        <v>1021</v>
      </c>
      <c r="E622" s="245">
        <v>43864</v>
      </c>
      <c r="F622" s="245">
        <v>43864</v>
      </c>
      <c r="G622" s="246" t="s">
        <v>10</v>
      </c>
      <c r="H622" s="247">
        <v>920</v>
      </c>
      <c r="I622" s="248">
        <v>920</v>
      </c>
      <c r="J622" s="248">
        <v>1</v>
      </c>
      <c r="K622" s="249">
        <v>2020</v>
      </c>
      <c r="L622" s="249">
        <v>2020</v>
      </c>
      <c r="M622" s="250" t="s">
        <v>28</v>
      </c>
    </row>
    <row r="623" spans="4:13" x14ac:dyDescent="0.35">
      <c r="D623" s="244" t="s">
        <v>335</v>
      </c>
      <c r="E623" s="245">
        <v>44075</v>
      </c>
      <c r="F623" s="245">
        <v>44075</v>
      </c>
      <c r="G623" s="246" t="s">
        <v>13</v>
      </c>
      <c r="H623" s="247">
        <v>183190</v>
      </c>
      <c r="I623" s="248">
        <v>183190</v>
      </c>
      <c r="J623" s="248">
        <v>1</v>
      </c>
      <c r="K623" s="249">
        <v>2020</v>
      </c>
      <c r="L623" s="249">
        <v>2020</v>
      </c>
      <c r="M623" s="250" t="s">
        <v>35</v>
      </c>
    </row>
    <row r="624" spans="4:13" x14ac:dyDescent="0.35">
      <c r="D624" s="244" t="s">
        <v>1022</v>
      </c>
      <c r="E624" s="245">
        <v>44080</v>
      </c>
      <c r="F624" s="245">
        <v>44080</v>
      </c>
      <c r="G624" s="246" t="s">
        <v>10</v>
      </c>
      <c r="H624" s="247">
        <v>1000</v>
      </c>
      <c r="I624" s="248">
        <v>1000</v>
      </c>
      <c r="J624" s="248">
        <v>1</v>
      </c>
      <c r="K624" s="249">
        <v>2020</v>
      </c>
      <c r="L624" s="249">
        <v>2020</v>
      </c>
      <c r="M624" s="250" t="s">
        <v>35</v>
      </c>
    </row>
    <row r="625" spans="4:13" x14ac:dyDescent="0.35">
      <c r="D625" s="244" t="s">
        <v>1023</v>
      </c>
      <c r="E625" s="245">
        <v>44072</v>
      </c>
      <c r="F625" s="245">
        <v>44072</v>
      </c>
      <c r="G625" s="246" t="s">
        <v>10</v>
      </c>
      <c r="H625" s="247">
        <v>7000</v>
      </c>
      <c r="I625" s="248">
        <v>7000</v>
      </c>
      <c r="J625" s="248">
        <v>1</v>
      </c>
      <c r="K625" s="249">
        <v>2020</v>
      </c>
      <c r="L625" s="249">
        <v>2020</v>
      </c>
      <c r="M625" s="250" t="s">
        <v>35</v>
      </c>
    </row>
    <row r="626" spans="4:13" x14ac:dyDescent="0.35">
      <c r="D626" s="244" t="s">
        <v>336</v>
      </c>
      <c r="E626" s="245">
        <v>44084</v>
      </c>
      <c r="F626" s="245">
        <v>44084</v>
      </c>
      <c r="G626" s="246" t="s">
        <v>10</v>
      </c>
      <c r="H626" s="247">
        <v>271350</v>
      </c>
      <c r="I626" s="248">
        <v>271350</v>
      </c>
      <c r="J626" s="248">
        <v>1</v>
      </c>
      <c r="K626" s="249">
        <v>2020</v>
      </c>
      <c r="L626" s="249">
        <v>2020</v>
      </c>
      <c r="M626" s="250" t="s">
        <v>35</v>
      </c>
    </row>
    <row r="627" spans="4:13" x14ac:dyDescent="0.35">
      <c r="D627" s="244" t="s">
        <v>3888</v>
      </c>
      <c r="E627" s="245">
        <v>43860</v>
      </c>
      <c r="F627" s="245">
        <v>43860</v>
      </c>
      <c r="G627" s="246" t="s">
        <v>13</v>
      </c>
      <c r="H627" s="247">
        <v>716280</v>
      </c>
      <c r="I627" s="248">
        <v>716280</v>
      </c>
      <c r="J627" s="248">
        <v>1</v>
      </c>
      <c r="K627" s="249">
        <v>2020</v>
      </c>
      <c r="L627" s="249">
        <v>2020</v>
      </c>
      <c r="M627" s="250" t="s">
        <v>28</v>
      </c>
    </row>
    <row r="628" spans="4:13" x14ac:dyDescent="0.35">
      <c r="D628" s="244" t="s">
        <v>337</v>
      </c>
      <c r="E628" s="245">
        <v>44085</v>
      </c>
      <c r="F628" s="245">
        <v>44085</v>
      </c>
      <c r="G628" s="246" t="s">
        <v>10</v>
      </c>
      <c r="H628" s="247">
        <v>30</v>
      </c>
      <c r="I628" s="248">
        <v>30</v>
      </c>
      <c r="J628" s="248">
        <v>1</v>
      </c>
      <c r="K628" s="249">
        <v>2020</v>
      </c>
      <c r="L628" s="249">
        <v>2020</v>
      </c>
      <c r="M628" s="250" t="s">
        <v>35</v>
      </c>
    </row>
    <row r="629" spans="4:13" x14ac:dyDescent="0.35">
      <c r="D629" s="244" t="s">
        <v>338</v>
      </c>
      <c r="E629" s="245">
        <v>44087</v>
      </c>
      <c r="F629" s="245">
        <v>44087</v>
      </c>
      <c r="G629" s="246" t="s">
        <v>10</v>
      </c>
      <c r="H629" s="247">
        <v>9550</v>
      </c>
      <c r="I629" s="248">
        <v>9550</v>
      </c>
      <c r="J629" s="248">
        <v>1</v>
      </c>
      <c r="K629" s="249">
        <v>2020</v>
      </c>
      <c r="L629" s="249">
        <v>2020</v>
      </c>
      <c r="M629" s="250" t="s">
        <v>35</v>
      </c>
    </row>
    <row r="630" spans="4:13" x14ac:dyDescent="0.35">
      <c r="D630" s="244" t="s">
        <v>339</v>
      </c>
      <c r="E630" s="245">
        <v>44086</v>
      </c>
      <c r="F630" s="245">
        <v>44086</v>
      </c>
      <c r="G630" s="246" t="s">
        <v>13</v>
      </c>
      <c r="H630" s="247">
        <v>1190120</v>
      </c>
      <c r="I630" s="248">
        <v>1190120</v>
      </c>
      <c r="J630" s="248">
        <v>1</v>
      </c>
      <c r="K630" s="249">
        <v>2020</v>
      </c>
      <c r="L630" s="249">
        <v>2020</v>
      </c>
      <c r="M630" s="250" t="s">
        <v>35</v>
      </c>
    </row>
    <row r="631" spans="4:13" x14ac:dyDescent="0.35">
      <c r="D631" s="244" t="s">
        <v>340</v>
      </c>
      <c r="E631" s="245">
        <v>44088</v>
      </c>
      <c r="F631" s="245">
        <v>44088</v>
      </c>
      <c r="G631" s="246" t="s">
        <v>10</v>
      </c>
      <c r="H631" s="247">
        <v>6950</v>
      </c>
      <c r="I631" s="248">
        <v>6950</v>
      </c>
      <c r="J631" s="248">
        <v>1</v>
      </c>
      <c r="K631" s="249">
        <v>2020</v>
      </c>
      <c r="L631" s="249">
        <v>2020</v>
      </c>
      <c r="M631" s="250" t="s">
        <v>35</v>
      </c>
    </row>
    <row r="632" spans="4:13" x14ac:dyDescent="0.35">
      <c r="D632" s="244" t="s">
        <v>1024</v>
      </c>
      <c r="E632" s="245">
        <v>44086</v>
      </c>
      <c r="F632" s="245">
        <v>44086</v>
      </c>
      <c r="G632" s="246" t="s">
        <v>10</v>
      </c>
      <c r="H632" s="247">
        <v>6300</v>
      </c>
      <c r="I632" s="248">
        <v>6300</v>
      </c>
      <c r="J632" s="248">
        <v>1</v>
      </c>
      <c r="K632" s="249">
        <v>2020</v>
      </c>
      <c r="L632" s="249">
        <v>2020</v>
      </c>
      <c r="M632" s="250" t="s">
        <v>35</v>
      </c>
    </row>
    <row r="633" spans="4:13" x14ac:dyDescent="0.35">
      <c r="D633" s="244" t="s">
        <v>341</v>
      </c>
      <c r="E633" s="245">
        <v>44081</v>
      </c>
      <c r="F633" s="245">
        <v>44081</v>
      </c>
      <c r="G633" s="246" t="s">
        <v>13</v>
      </c>
      <c r="H633" s="247">
        <v>1620</v>
      </c>
      <c r="I633" s="248">
        <v>1620</v>
      </c>
      <c r="J633" s="248">
        <v>1</v>
      </c>
      <c r="K633" s="249">
        <v>2020</v>
      </c>
      <c r="L633" s="249">
        <v>2020</v>
      </c>
      <c r="M633" s="250" t="s">
        <v>35</v>
      </c>
    </row>
    <row r="634" spans="4:13" x14ac:dyDescent="0.35">
      <c r="D634" s="244" t="s">
        <v>1025</v>
      </c>
      <c r="E634" s="245">
        <v>43763</v>
      </c>
      <c r="F634" s="245">
        <v>43763</v>
      </c>
      <c r="G634" s="246" t="s">
        <v>13</v>
      </c>
      <c r="H634" s="247">
        <v>50000</v>
      </c>
      <c r="I634" s="248">
        <v>50000</v>
      </c>
      <c r="J634" s="248">
        <v>1</v>
      </c>
      <c r="K634" s="249">
        <v>2019</v>
      </c>
      <c r="L634" s="249">
        <v>2019</v>
      </c>
      <c r="M634" s="250" t="s">
        <v>25</v>
      </c>
    </row>
    <row r="635" spans="4:13" x14ac:dyDescent="0.35">
      <c r="D635" s="244" t="s">
        <v>342</v>
      </c>
      <c r="E635" s="245">
        <v>44081</v>
      </c>
      <c r="F635" s="245">
        <v>44081</v>
      </c>
      <c r="G635" s="246" t="s">
        <v>10</v>
      </c>
      <c r="H635" s="247">
        <v>9860</v>
      </c>
      <c r="I635" s="248">
        <v>9860</v>
      </c>
      <c r="J635" s="248">
        <v>1</v>
      </c>
      <c r="K635" s="249">
        <v>2020</v>
      </c>
      <c r="L635" s="249">
        <v>2020</v>
      </c>
      <c r="M635" s="250" t="s">
        <v>35</v>
      </c>
    </row>
    <row r="636" spans="4:13" x14ac:dyDescent="0.35">
      <c r="D636" s="244" t="s">
        <v>343</v>
      </c>
      <c r="E636" s="245">
        <v>44090</v>
      </c>
      <c r="F636" s="245">
        <v>44090</v>
      </c>
      <c r="G636" s="246" t="s">
        <v>10</v>
      </c>
      <c r="H636" s="247">
        <v>22281</v>
      </c>
      <c r="I636" s="248">
        <v>22281</v>
      </c>
      <c r="J636" s="248">
        <v>1</v>
      </c>
      <c r="K636" s="249">
        <v>2020</v>
      </c>
      <c r="L636" s="249">
        <v>2020</v>
      </c>
      <c r="M636" s="250" t="s">
        <v>35</v>
      </c>
    </row>
    <row r="637" spans="4:13" x14ac:dyDescent="0.35">
      <c r="D637" s="244" t="s">
        <v>3889</v>
      </c>
      <c r="E637" s="245">
        <v>44087</v>
      </c>
      <c r="F637" s="245">
        <v>44087</v>
      </c>
      <c r="G637" s="246" t="s">
        <v>10</v>
      </c>
      <c r="H637" s="247">
        <v>92860</v>
      </c>
      <c r="I637" s="248">
        <v>92860</v>
      </c>
      <c r="J637" s="248">
        <v>1</v>
      </c>
      <c r="K637" s="249">
        <v>2020</v>
      </c>
      <c r="L637" s="249">
        <v>2020</v>
      </c>
      <c r="M637" s="250" t="s">
        <v>35</v>
      </c>
    </row>
    <row r="638" spans="4:13" x14ac:dyDescent="0.35">
      <c r="D638" s="244" t="s">
        <v>344</v>
      </c>
      <c r="E638" s="245">
        <v>44088</v>
      </c>
      <c r="F638" s="245">
        <v>44088</v>
      </c>
      <c r="G638" s="246" t="s">
        <v>13</v>
      </c>
      <c r="H638" s="247">
        <v>1130</v>
      </c>
      <c r="I638" s="248">
        <v>1130</v>
      </c>
      <c r="J638" s="248">
        <v>1</v>
      </c>
      <c r="K638" s="249">
        <v>2020</v>
      </c>
      <c r="L638" s="249">
        <v>2020</v>
      </c>
      <c r="M638" s="250" t="s">
        <v>35</v>
      </c>
    </row>
    <row r="639" spans="4:13" x14ac:dyDescent="0.35">
      <c r="D639" s="244" t="s">
        <v>345</v>
      </c>
      <c r="E639" s="245">
        <v>44093</v>
      </c>
      <c r="F639" s="245">
        <v>44093</v>
      </c>
      <c r="G639" s="246" t="s">
        <v>13</v>
      </c>
      <c r="H639" s="247">
        <v>51980</v>
      </c>
      <c r="I639" s="248">
        <v>51980</v>
      </c>
      <c r="J639" s="248">
        <v>1</v>
      </c>
      <c r="K639" s="249">
        <v>2020</v>
      </c>
      <c r="L639" s="249">
        <v>2020</v>
      </c>
      <c r="M639" s="250" t="s">
        <v>35</v>
      </c>
    </row>
    <row r="640" spans="4:13" x14ac:dyDescent="0.35">
      <c r="D640" s="244" t="s">
        <v>1026</v>
      </c>
      <c r="E640" s="245">
        <v>44083</v>
      </c>
      <c r="F640" s="245">
        <v>44083</v>
      </c>
      <c r="G640" s="246" t="s">
        <v>10</v>
      </c>
      <c r="H640" s="247">
        <v>900000</v>
      </c>
      <c r="I640" s="248">
        <v>900000</v>
      </c>
      <c r="J640" s="248">
        <v>1</v>
      </c>
      <c r="K640" s="249">
        <v>2020</v>
      </c>
      <c r="L640" s="249">
        <v>2020</v>
      </c>
      <c r="M640" s="250" t="s">
        <v>35</v>
      </c>
    </row>
    <row r="641" spans="4:13" x14ac:dyDescent="0.35">
      <c r="D641" s="244" t="s">
        <v>1027</v>
      </c>
      <c r="E641" s="245">
        <v>44046</v>
      </c>
      <c r="F641" s="245">
        <v>44046</v>
      </c>
      <c r="G641" s="246" t="s">
        <v>10</v>
      </c>
      <c r="H641" s="247">
        <v>420000</v>
      </c>
      <c r="I641" s="248">
        <v>288859.64909999998</v>
      </c>
      <c r="J641" s="248">
        <v>1</v>
      </c>
      <c r="K641" s="249">
        <v>2020</v>
      </c>
      <c r="L641" s="249">
        <v>2020</v>
      </c>
      <c r="M641" s="250" t="s">
        <v>35</v>
      </c>
    </row>
    <row r="642" spans="4:13" x14ac:dyDescent="0.35">
      <c r="D642" s="244" t="s">
        <v>1028</v>
      </c>
      <c r="E642" s="245">
        <v>44077</v>
      </c>
      <c r="F642" s="245">
        <v>44077</v>
      </c>
      <c r="G642" s="246" t="s">
        <v>10</v>
      </c>
      <c r="H642" s="247">
        <v>1000</v>
      </c>
      <c r="I642" s="248">
        <v>1000</v>
      </c>
      <c r="J642" s="248">
        <v>1</v>
      </c>
      <c r="K642" s="249">
        <v>2020</v>
      </c>
      <c r="L642" s="249">
        <v>2020</v>
      </c>
      <c r="M642" s="250" t="s">
        <v>35</v>
      </c>
    </row>
    <row r="643" spans="4:13" x14ac:dyDescent="0.35">
      <c r="D643" s="244" t="s">
        <v>1029</v>
      </c>
      <c r="E643" s="245">
        <v>44096</v>
      </c>
      <c r="F643" s="245">
        <v>44096</v>
      </c>
      <c r="G643" s="246" t="s">
        <v>10</v>
      </c>
      <c r="H643" s="247">
        <v>1000</v>
      </c>
      <c r="I643" s="248">
        <v>1000</v>
      </c>
      <c r="J643" s="248">
        <v>1</v>
      </c>
      <c r="K643" s="249">
        <v>2020</v>
      </c>
      <c r="L643" s="249">
        <v>2020</v>
      </c>
      <c r="M643" s="250" t="s">
        <v>35</v>
      </c>
    </row>
    <row r="644" spans="4:13" x14ac:dyDescent="0.35">
      <c r="D644" s="244" t="s">
        <v>346</v>
      </c>
      <c r="E644" s="245">
        <v>44091</v>
      </c>
      <c r="F644" s="245">
        <v>44091</v>
      </c>
      <c r="G644" s="246" t="s">
        <v>10</v>
      </c>
      <c r="H644" s="247">
        <v>41504</v>
      </c>
      <c r="I644" s="248">
        <v>41504</v>
      </c>
      <c r="J644" s="248">
        <v>1</v>
      </c>
      <c r="K644" s="249">
        <v>2020</v>
      </c>
      <c r="L644" s="249">
        <v>2020</v>
      </c>
      <c r="M644" s="250" t="s">
        <v>35</v>
      </c>
    </row>
    <row r="645" spans="4:13" x14ac:dyDescent="0.35">
      <c r="D645" s="244" t="s">
        <v>1030</v>
      </c>
      <c r="E645" s="245">
        <v>44098</v>
      </c>
      <c r="F645" s="245">
        <v>44098</v>
      </c>
      <c r="G645" s="246" t="s">
        <v>10</v>
      </c>
      <c r="H645" s="247">
        <v>1000</v>
      </c>
      <c r="I645" s="248">
        <v>1000</v>
      </c>
      <c r="J645" s="248">
        <v>1</v>
      </c>
      <c r="K645" s="249">
        <v>2020</v>
      </c>
      <c r="L645" s="249">
        <v>2020</v>
      </c>
      <c r="M645" s="250" t="s">
        <v>35</v>
      </c>
    </row>
    <row r="646" spans="4:13" x14ac:dyDescent="0.35">
      <c r="D646" s="244" t="s">
        <v>1031</v>
      </c>
      <c r="E646" s="245">
        <v>43852</v>
      </c>
      <c r="F646" s="245">
        <v>43852</v>
      </c>
      <c r="G646" s="246" t="s">
        <v>10</v>
      </c>
      <c r="H646" s="247">
        <v>1000</v>
      </c>
      <c r="I646" s="248">
        <v>1000</v>
      </c>
      <c r="J646" s="248">
        <v>1</v>
      </c>
      <c r="K646" s="249">
        <v>2020</v>
      </c>
      <c r="L646" s="249">
        <v>2020</v>
      </c>
      <c r="M646" s="250" t="s">
        <v>28</v>
      </c>
    </row>
    <row r="647" spans="4:13" x14ac:dyDescent="0.35">
      <c r="D647" s="244" t="s">
        <v>347</v>
      </c>
      <c r="E647" s="245">
        <v>44075</v>
      </c>
      <c r="F647" s="245">
        <v>44075</v>
      </c>
      <c r="G647" s="246" t="s">
        <v>10</v>
      </c>
      <c r="H647" s="247">
        <v>184950</v>
      </c>
      <c r="I647" s="248">
        <v>184950</v>
      </c>
      <c r="J647" s="248">
        <v>1</v>
      </c>
      <c r="K647" s="249">
        <v>2020</v>
      </c>
      <c r="L647" s="249">
        <v>2020</v>
      </c>
      <c r="M647" s="250" t="s">
        <v>35</v>
      </c>
    </row>
    <row r="648" spans="4:13" x14ac:dyDescent="0.35">
      <c r="D648" s="244" t="s">
        <v>348</v>
      </c>
      <c r="E648" s="245">
        <v>44060</v>
      </c>
      <c r="F648" s="245">
        <v>44060</v>
      </c>
      <c r="G648" s="246" t="s">
        <v>10</v>
      </c>
      <c r="H648" s="247">
        <v>30000</v>
      </c>
      <c r="I648" s="248">
        <v>30000</v>
      </c>
      <c r="J648" s="248">
        <v>1</v>
      </c>
      <c r="K648" s="249">
        <v>2020</v>
      </c>
      <c r="L648" s="249">
        <v>2020</v>
      </c>
      <c r="M648" s="250" t="s">
        <v>35</v>
      </c>
    </row>
    <row r="649" spans="4:13" x14ac:dyDescent="0.35">
      <c r="D649" s="244" t="s">
        <v>349</v>
      </c>
      <c r="E649" s="245">
        <v>44094</v>
      </c>
      <c r="F649" s="245">
        <v>44094</v>
      </c>
      <c r="G649" s="246" t="s">
        <v>10</v>
      </c>
      <c r="H649" s="247">
        <v>10260</v>
      </c>
      <c r="I649" s="248">
        <v>7000</v>
      </c>
      <c r="J649" s="248">
        <v>1</v>
      </c>
      <c r="K649" s="249">
        <v>2020</v>
      </c>
      <c r="L649" s="249">
        <v>2020</v>
      </c>
      <c r="M649" s="250" t="s">
        <v>35</v>
      </c>
    </row>
    <row r="650" spans="4:13" x14ac:dyDescent="0.35">
      <c r="D650" s="244" t="s">
        <v>1032</v>
      </c>
      <c r="E650" s="245">
        <v>44095</v>
      </c>
      <c r="F650" s="245">
        <v>44095</v>
      </c>
      <c r="G650" s="246" t="s">
        <v>10</v>
      </c>
      <c r="H650" s="247">
        <v>316350</v>
      </c>
      <c r="I650" s="248">
        <v>6500</v>
      </c>
      <c r="J650" s="248">
        <v>1</v>
      </c>
      <c r="K650" s="249">
        <v>2020</v>
      </c>
      <c r="L650" s="249">
        <v>2020</v>
      </c>
      <c r="M650" s="250" t="s">
        <v>35</v>
      </c>
    </row>
    <row r="651" spans="4:13" x14ac:dyDescent="0.35">
      <c r="D651" s="244" t="s">
        <v>350</v>
      </c>
      <c r="E651" s="245">
        <v>44090</v>
      </c>
      <c r="F651" s="245">
        <v>44090</v>
      </c>
      <c r="G651" s="246" t="s">
        <v>13</v>
      </c>
      <c r="H651" s="247">
        <v>31450</v>
      </c>
      <c r="I651" s="248">
        <v>31450</v>
      </c>
      <c r="J651" s="248">
        <v>1</v>
      </c>
      <c r="K651" s="249">
        <v>2020</v>
      </c>
      <c r="L651" s="249">
        <v>2020</v>
      </c>
      <c r="M651" s="250" t="s">
        <v>35</v>
      </c>
    </row>
    <row r="652" spans="4:13" x14ac:dyDescent="0.35">
      <c r="D652" s="244" t="s">
        <v>351</v>
      </c>
      <c r="E652" s="245">
        <v>44098</v>
      </c>
      <c r="F652" s="245">
        <v>44098</v>
      </c>
      <c r="G652" s="246" t="s">
        <v>10</v>
      </c>
      <c r="H652" s="247">
        <v>10000</v>
      </c>
      <c r="I652" s="248">
        <v>10000</v>
      </c>
      <c r="J652" s="248">
        <v>1</v>
      </c>
      <c r="K652" s="249">
        <v>2020</v>
      </c>
      <c r="L652" s="249">
        <v>2020</v>
      </c>
      <c r="M652" s="250" t="s">
        <v>35</v>
      </c>
    </row>
    <row r="653" spans="4:13" x14ac:dyDescent="0.35">
      <c r="D653" s="244" t="s">
        <v>1033</v>
      </c>
      <c r="E653" s="245">
        <v>44090</v>
      </c>
      <c r="F653" s="245">
        <v>44090</v>
      </c>
      <c r="G653" s="246" t="s">
        <v>10</v>
      </c>
      <c r="H653" s="247">
        <v>3224979</v>
      </c>
      <c r="I653" s="248">
        <v>1234979.4117999999</v>
      </c>
      <c r="J653" s="248">
        <v>1</v>
      </c>
      <c r="K653" s="249">
        <v>2020</v>
      </c>
      <c r="L653" s="249">
        <v>2020</v>
      </c>
      <c r="M653" s="250" t="s">
        <v>35</v>
      </c>
    </row>
    <row r="654" spans="4:13" x14ac:dyDescent="0.35">
      <c r="D654" s="244" t="s">
        <v>3890</v>
      </c>
      <c r="E654" s="245">
        <v>44091</v>
      </c>
      <c r="F654" s="245">
        <v>44173</v>
      </c>
      <c r="G654" s="246" t="s">
        <v>13</v>
      </c>
      <c r="H654" s="247">
        <v>22800</v>
      </c>
      <c r="I654" s="248">
        <v>22800</v>
      </c>
      <c r="J654" s="248">
        <v>1</v>
      </c>
      <c r="K654" s="249">
        <v>2020</v>
      </c>
      <c r="L654" s="249">
        <v>2020</v>
      </c>
      <c r="M654" s="250" t="s">
        <v>35</v>
      </c>
    </row>
    <row r="655" spans="4:13" x14ac:dyDescent="0.35">
      <c r="D655" s="244" t="s">
        <v>352</v>
      </c>
      <c r="E655" s="245">
        <v>44097</v>
      </c>
      <c r="F655" s="245">
        <v>44097</v>
      </c>
      <c r="G655" s="246" t="s">
        <v>10</v>
      </c>
      <c r="H655" s="247">
        <v>1603291</v>
      </c>
      <c r="I655" s="248">
        <v>202716.29399999999</v>
      </c>
      <c r="J655" s="248">
        <v>1</v>
      </c>
      <c r="K655" s="249">
        <v>2020</v>
      </c>
      <c r="L655" s="249">
        <v>2020</v>
      </c>
      <c r="M655" s="250" t="s">
        <v>35</v>
      </c>
    </row>
    <row r="656" spans="4:13" x14ac:dyDescent="0.35">
      <c r="D656" s="244" t="s">
        <v>353</v>
      </c>
      <c r="E656" s="245">
        <v>44096</v>
      </c>
      <c r="F656" s="245">
        <v>44096</v>
      </c>
      <c r="G656" s="246" t="s">
        <v>10</v>
      </c>
      <c r="H656" s="247">
        <v>10000</v>
      </c>
      <c r="I656" s="248">
        <v>10000</v>
      </c>
      <c r="J656" s="248">
        <v>1</v>
      </c>
      <c r="K656" s="249">
        <v>2020</v>
      </c>
      <c r="L656" s="249">
        <v>2020</v>
      </c>
      <c r="M656" s="250" t="s">
        <v>35</v>
      </c>
    </row>
    <row r="657" spans="4:13" x14ac:dyDescent="0.35">
      <c r="D657" s="244" t="s">
        <v>354</v>
      </c>
      <c r="E657" s="245">
        <v>44100</v>
      </c>
      <c r="F657" s="245">
        <v>44100</v>
      </c>
      <c r="G657" s="246" t="s">
        <v>10</v>
      </c>
      <c r="H657" s="247">
        <v>30654</v>
      </c>
      <c r="I657" s="248">
        <v>30654</v>
      </c>
      <c r="J657" s="248">
        <v>1</v>
      </c>
      <c r="K657" s="249">
        <v>2020</v>
      </c>
      <c r="L657" s="249">
        <v>2020</v>
      </c>
      <c r="M657" s="250" t="s">
        <v>35</v>
      </c>
    </row>
    <row r="658" spans="4:13" x14ac:dyDescent="0.35">
      <c r="D658" s="244" t="s">
        <v>355</v>
      </c>
      <c r="E658" s="245">
        <v>44093</v>
      </c>
      <c r="F658" s="245">
        <v>44093</v>
      </c>
      <c r="G658" s="246" t="s">
        <v>10</v>
      </c>
      <c r="H658" s="247">
        <v>7596</v>
      </c>
      <c r="I658" s="248">
        <v>7596</v>
      </c>
      <c r="J658" s="248">
        <v>1</v>
      </c>
      <c r="K658" s="249">
        <v>2020</v>
      </c>
      <c r="L658" s="249">
        <v>2020</v>
      </c>
      <c r="M658" s="250" t="s">
        <v>35</v>
      </c>
    </row>
    <row r="659" spans="4:13" x14ac:dyDescent="0.35">
      <c r="D659" s="244" t="s">
        <v>356</v>
      </c>
      <c r="E659" s="245">
        <v>44091</v>
      </c>
      <c r="F659" s="245">
        <v>44091</v>
      </c>
      <c r="G659" s="246" t="s">
        <v>10</v>
      </c>
      <c r="H659" s="247">
        <v>9640</v>
      </c>
      <c r="I659" s="248">
        <v>9640</v>
      </c>
      <c r="J659" s="248">
        <v>1</v>
      </c>
      <c r="K659" s="249">
        <v>2020</v>
      </c>
      <c r="L659" s="249">
        <v>2020</v>
      </c>
      <c r="M659" s="250" t="s">
        <v>35</v>
      </c>
    </row>
    <row r="660" spans="4:13" x14ac:dyDescent="0.35">
      <c r="D660" s="244" t="s">
        <v>357</v>
      </c>
      <c r="E660" s="245">
        <v>44103</v>
      </c>
      <c r="F660" s="245">
        <v>44103</v>
      </c>
      <c r="G660" s="246" t="s">
        <v>13</v>
      </c>
      <c r="H660" s="247">
        <v>0</v>
      </c>
      <c r="I660" s="248">
        <v>-9210</v>
      </c>
      <c r="J660" s="248">
        <v>1</v>
      </c>
      <c r="K660" s="249">
        <v>2020</v>
      </c>
      <c r="L660" s="249">
        <v>2020</v>
      </c>
      <c r="M660" s="250" t="s">
        <v>35</v>
      </c>
    </row>
    <row r="661" spans="4:13" x14ac:dyDescent="0.35">
      <c r="D661" s="244" t="s">
        <v>358</v>
      </c>
      <c r="E661" s="245">
        <v>44101</v>
      </c>
      <c r="F661" s="245">
        <v>44101</v>
      </c>
      <c r="G661" s="246" t="s">
        <v>13</v>
      </c>
      <c r="H661" s="247">
        <v>47500</v>
      </c>
      <c r="I661" s="248">
        <v>47500</v>
      </c>
      <c r="J661" s="248">
        <v>1</v>
      </c>
      <c r="K661" s="249">
        <v>2020</v>
      </c>
      <c r="L661" s="249">
        <v>2020</v>
      </c>
      <c r="M661" s="250" t="s">
        <v>35</v>
      </c>
    </row>
    <row r="662" spans="4:13" x14ac:dyDescent="0.35">
      <c r="D662" s="244" t="s">
        <v>359</v>
      </c>
      <c r="E662" s="245">
        <v>44103</v>
      </c>
      <c r="F662" s="245">
        <v>44103</v>
      </c>
      <c r="G662" s="246" t="s">
        <v>10</v>
      </c>
      <c r="H662" s="247">
        <v>24760</v>
      </c>
      <c r="I662" s="248">
        <v>24760</v>
      </c>
      <c r="J662" s="248">
        <v>1</v>
      </c>
      <c r="K662" s="249">
        <v>2020</v>
      </c>
      <c r="L662" s="249">
        <v>2020</v>
      </c>
      <c r="M662" s="250" t="s">
        <v>35</v>
      </c>
    </row>
    <row r="663" spans="4:13" x14ac:dyDescent="0.35">
      <c r="D663" s="244" t="s">
        <v>1035</v>
      </c>
      <c r="E663" s="245">
        <v>43835</v>
      </c>
      <c r="F663" s="245">
        <v>43835</v>
      </c>
      <c r="G663" s="246" t="s">
        <v>10</v>
      </c>
      <c r="H663" s="247">
        <v>129412</v>
      </c>
      <c r="I663" s="248">
        <v>129411.7647</v>
      </c>
      <c r="J663" s="248">
        <v>1</v>
      </c>
      <c r="K663" s="249">
        <v>2020</v>
      </c>
      <c r="L663" s="249">
        <v>2020</v>
      </c>
      <c r="M663" s="250" t="s">
        <v>28</v>
      </c>
    </row>
    <row r="664" spans="4:13" x14ac:dyDescent="0.35">
      <c r="D664" s="244" t="s">
        <v>1036</v>
      </c>
      <c r="E664" s="245">
        <v>44103</v>
      </c>
      <c r="F664" s="245">
        <v>44103</v>
      </c>
      <c r="G664" s="246" t="s">
        <v>10</v>
      </c>
      <c r="H664" s="247">
        <v>1000</v>
      </c>
      <c r="I664" s="248">
        <v>1000</v>
      </c>
      <c r="J664" s="248">
        <v>1</v>
      </c>
      <c r="K664" s="249">
        <v>2020</v>
      </c>
      <c r="L664" s="249">
        <v>2020</v>
      </c>
      <c r="M664" s="250" t="s">
        <v>35</v>
      </c>
    </row>
    <row r="665" spans="4:13" x14ac:dyDescent="0.35">
      <c r="D665" s="244" t="s">
        <v>360</v>
      </c>
      <c r="E665" s="245">
        <v>44104</v>
      </c>
      <c r="F665" s="245">
        <v>44104</v>
      </c>
      <c r="G665" s="246" t="s">
        <v>10</v>
      </c>
      <c r="H665" s="247">
        <v>9281</v>
      </c>
      <c r="I665" s="248">
        <v>9281</v>
      </c>
      <c r="J665" s="248">
        <v>1</v>
      </c>
      <c r="K665" s="249">
        <v>2020</v>
      </c>
      <c r="L665" s="249">
        <v>2020</v>
      </c>
      <c r="M665" s="250" t="s">
        <v>35</v>
      </c>
    </row>
    <row r="666" spans="4:13" x14ac:dyDescent="0.35">
      <c r="D666" s="244" t="s">
        <v>361</v>
      </c>
      <c r="E666" s="245">
        <v>44100</v>
      </c>
      <c r="F666" s="245">
        <v>44100</v>
      </c>
      <c r="G666" s="246" t="s">
        <v>10</v>
      </c>
      <c r="H666" s="247">
        <v>8504</v>
      </c>
      <c r="I666" s="248">
        <v>8504</v>
      </c>
      <c r="J666" s="248">
        <v>1</v>
      </c>
      <c r="K666" s="249">
        <v>2020</v>
      </c>
      <c r="L666" s="249">
        <v>2020</v>
      </c>
      <c r="M666" s="250" t="s">
        <v>35</v>
      </c>
    </row>
    <row r="667" spans="4:13" x14ac:dyDescent="0.35">
      <c r="D667" s="244" t="s">
        <v>362</v>
      </c>
      <c r="E667" s="245">
        <v>44091</v>
      </c>
      <c r="F667" s="245">
        <v>44091</v>
      </c>
      <c r="G667" s="246" t="s">
        <v>13</v>
      </c>
      <c r="H667" s="247">
        <v>144730</v>
      </c>
      <c r="I667" s="248">
        <v>144730</v>
      </c>
      <c r="J667" s="248">
        <v>1</v>
      </c>
      <c r="K667" s="249">
        <v>2020</v>
      </c>
      <c r="L667" s="249">
        <v>2020</v>
      </c>
      <c r="M667" s="250" t="s">
        <v>35</v>
      </c>
    </row>
    <row r="668" spans="4:13" x14ac:dyDescent="0.35">
      <c r="D668" s="244" t="s">
        <v>1037</v>
      </c>
      <c r="E668" s="245">
        <v>44077</v>
      </c>
      <c r="F668" s="245">
        <v>44077</v>
      </c>
      <c r="G668" s="246" t="s">
        <v>13</v>
      </c>
      <c r="H668" s="247">
        <v>50000</v>
      </c>
      <c r="I668" s="248">
        <v>50000</v>
      </c>
      <c r="J668" s="248">
        <v>1</v>
      </c>
      <c r="K668" s="249">
        <v>2020</v>
      </c>
      <c r="L668" s="249">
        <v>2020</v>
      </c>
      <c r="M668" s="250" t="s">
        <v>35</v>
      </c>
    </row>
    <row r="669" spans="4:13" x14ac:dyDescent="0.35">
      <c r="D669" s="244" t="s">
        <v>363</v>
      </c>
      <c r="E669" s="245">
        <v>44073</v>
      </c>
      <c r="F669" s="245">
        <v>44073</v>
      </c>
      <c r="G669" s="246" t="s">
        <v>13</v>
      </c>
      <c r="H669" s="247">
        <v>760966</v>
      </c>
      <c r="I669" s="248">
        <v>760966</v>
      </c>
      <c r="J669" s="248">
        <v>1</v>
      </c>
      <c r="K669" s="249">
        <v>2020</v>
      </c>
      <c r="L669" s="249">
        <v>2020</v>
      </c>
      <c r="M669" s="250" t="s">
        <v>35</v>
      </c>
    </row>
    <row r="670" spans="4:13" x14ac:dyDescent="0.35">
      <c r="D670" s="244" t="s">
        <v>364</v>
      </c>
      <c r="E670" s="245">
        <v>44104</v>
      </c>
      <c r="F670" s="245">
        <v>44104</v>
      </c>
      <c r="G670" s="246" t="s">
        <v>13</v>
      </c>
      <c r="H670" s="247">
        <v>8864</v>
      </c>
      <c r="I670" s="248">
        <v>8864</v>
      </c>
      <c r="J670" s="248">
        <v>1</v>
      </c>
      <c r="K670" s="249">
        <v>2020</v>
      </c>
      <c r="L670" s="249">
        <v>2020</v>
      </c>
      <c r="M670" s="250" t="s">
        <v>35</v>
      </c>
    </row>
    <row r="671" spans="4:13" x14ac:dyDescent="0.35">
      <c r="D671" s="244" t="s">
        <v>365</v>
      </c>
      <c r="E671" s="245">
        <v>44104</v>
      </c>
      <c r="F671" s="245">
        <v>44104</v>
      </c>
      <c r="G671" s="246" t="s">
        <v>10</v>
      </c>
      <c r="H671" s="247">
        <v>3254</v>
      </c>
      <c r="I671" s="248">
        <v>3254</v>
      </c>
      <c r="J671" s="248">
        <v>1</v>
      </c>
      <c r="K671" s="249">
        <v>2020</v>
      </c>
      <c r="L671" s="249">
        <v>2020</v>
      </c>
      <c r="M671" s="250" t="s">
        <v>35</v>
      </c>
    </row>
    <row r="672" spans="4:13" x14ac:dyDescent="0.35">
      <c r="D672" s="244" t="s">
        <v>7539</v>
      </c>
      <c r="E672" s="245">
        <v>44102</v>
      </c>
      <c r="F672" s="245">
        <v>44102</v>
      </c>
      <c r="G672" s="246" t="s">
        <v>10</v>
      </c>
      <c r="H672" s="247">
        <v>2000000</v>
      </c>
      <c r="I672" s="248">
        <v>0</v>
      </c>
      <c r="J672" s="248">
        <v>1</v>
      </c>
      <c r="K672" s="249">
        <v>2020</v>
      </c>
      <c r="L672" s="249">
        <v>2020</v>
      </c>
      <c r="M672" s="250" t="s">
        <v>35</v>
      </c>
    </row>
    <row r="673" spans="4:13" x14ac:dyDescent="0.35">
      <c r="D673" s="244" t="s">
        <v>366</v>
      </c>
      <c r="E673" s="245">
        <v>44104</v>
      </c>
      <c r="F673" s="245">
        <v>44104</v>
      </c>
      <c r="G673" s="246" t="s">
        <v>10</v>
      </c>
      <c r="H673" s="247">
        <v>13130</v>
      </c>
      <c r="I673" s="248">
        <v>13130</v>
      </c>
      <c r="J673" s="248">
        <v>1</v>
      </c>
      <c r="K673" s="249">
        <v>2020</v>
      </c>
      <c r="L673" s="249">
        <v>2020</v>
      </c>
      <c r="M673" s="250" t="s">
        <v>35</v>
      </c>
    </row>
    <row r="674" spans="4:13" x14ac:dyDescent="0.35">
      <c r="D674" s="244" t="s">
        <v>367</v>
      </c>
      <c r="E674" s="245">
        <v>44086</v>
      </c>
      <c r="F674" s="245">
        <v>44086</v>
      </c>
      <c r="G674" s="246" t="s">
        <v>10</v>
      </c>
      <c r="H674" s="247">
        <v>3250</v>
      </c>
      <c r="I674" s="248">
        <v>3250</v>
      </c>
      <c r="J674" s="248">
        <v>1</v>
      </c>
      <c r="K674" s="249">
        <v>2020</v>
      </c>
      <c r="L674" s="249">
        <v>2020</v>
      </c>
      <c r="M674" s="250" t="s">
        <v>35</v>
      </c>
    </row>
    <row r="675" spans="4:13" x14ac:dyDescent="0.35">
      <c r="D675" s="244" t="s">
        <v>1038</v>
      </c>
      <c r="E675" s="245">
        <v>44100</v>
      </c>
      <c r="F675" s="245">
        <v>44100</v>
      </c>
      <c r="G675" s="246" t="s">
        <v>10</v>
      </c>
      <c r="H675" s="247">
        <v>7000</v>
      </c>
      <c r="I675" s="248">
        <v>7000</v>
      </c>
      <c r="J675" s="248">
        <v>1</v>
      </c>
      <c r="K675" s="249">
        <v>2020</v>
      </c>
      <c r="L675" s="249">
        <v>2020</v>
      </c>
      <c r="M675" s="250" t="s">
        <v>35</v>
      </c>
    </row>
    <row r="676" spans="4:13" x14ac:dyDescent="0.35">
      <c r="D676" s="244" t="s">
        <v>3891</v>
      </c>
      <c r="E676" s="245">
        <v>44106</v>
      </c>
      <c r="F676" s="245">
        <v>44106</v>
      </c>
      <c r="G676" s="246" t="s">
        <v>10</v>
      </c>
      <c r="H676" s="247">
        <v>44458</v>
      </c>
      <c r="I676" s="248">
        <v>44458</v>
      </c>
      <c r="J676" s="248">
        <v>1</v>
      </c>
      <c r="K676" s="249">
        <v>2020</v>
      </c>
      <c r="L676" s="249">
        <v>2020</v>
      </c>
      <c r="M676" s="250" t="s">
        <v>11</v>
      </c>
    </row>
    <row r="677" spans="4:13" x14ac:dyDescent="0.35">
      <c r="D677" s="244" t="s">
        <v>1039</v>
      </c>
      <c r="E677" s="245">
        <v>43871</v>
      </c>
      <c r="F677" s="245">
        <v>43871</v>
      </c>
      <c r="G677" s="246" t="s">
        <v>10</v>
      </c>
      <c r="H677" s="247">
        <v>11300</v>
      </c>
      <c r="I677" s="248">
        <v>11300</v>
      </c>
      <c r="J677" s="248">
        <v>1</v>
      </c>
      <c r="K677" s="249">
        <v>2020</v>
      </c>
      <c r="L677" s="249">
        <v>2020</v>
      </c>
      <c r="M677" s="250" t="s">
        <v>28</v>
      </c>
    </row>
    <row r="678" spans="4:13" x14ac:dyDescent="0.35">
      <c r="D678" s="244" t="s">
        <v>1040</v>
      </c>
      <c r="E678" s="245">
        <v>44102</v>
      </c>
      <c r="F678" s="245">
        <v>44102</v>
      </c>
      <c r="G678" s="246" t="s">
        <v>13</v>
      </c>
      <c r="H678" s="247">
        <v>50000</v>
      </c>
      <c r="I678" s="248">
        <v>50000</v>
      </c>
      <c r="J678" s="248">
        <v>1</v>
      </c>
      <c r="K678" s="249">
        <v>2020</v>
      </c>
      <c r="L678" s="249">
        <v>2020</v>
      </c>
      <c r="M678" s="250" t="s">
        <v>35</v>
      </c>
    </row>
    <row r="679" spans="4:13" x14ac:dyDescent="0.35">
      <c r="D679" s="244" t="s">
        <v>1041</v>
      </c>
      <c r="E679" s="245">
        <v>44107</v>
      </c>
      <c r="F679" s="245">
        <v>44107</v>
      </c>
      <c r="G679" s="246" t="s">
        <v>13</v>
      </c>
      <c r="H679" s="247">
        <v>5000</v>
      </c>
      <c r="I679" s="248">
        <v>5000</v>
      </c>
      <c r="J679" s="248">
        <v>1</v>
      </c>
      <c r="K679" s="249">
        <v>2020</v>
      </c>
      <c r="L679" s="249">
        <v>2020</v>
      </c>
      <c r="M679" s="250" t="s">
        <v>11</v>
      </c>
    </row>
    <row r="680" spans="4:13" x14ac:dyDescent="0.35">
      <c r="D680" s="244" t="s">
        <v>1042</v>
      </c>
      <c r="E680" s="245">
        <v>44109</v>
      </c>
      <c r="F680" s="245">
        <v>44109</v>
      </c>
      <c r="G680" s="246" t="s">
        <v>13</v>
      </c>
      <c r="H680" s="247">
        <v>1000</v>
      </c>
      <c r="I680" s="248">
        <v>1000</v>
      </c>
      <c r="J680" s="248">
        <v>1</v>
      </c>
      <c r="K680" s="249">
        <v>2020</v>
      </c>
      <c r="L680" s="249">
        <v>2020</v>
      </c>
      <c r="M680" s="250" t="s">
        <v>11</v>
      </c>
    </row>
    <row r="681" spans="4:13" x14ac:dyDescent="0.35">
      <c r="D681" s="244" t="s">
        <v>1043</v>
      </c>
      <c r="E681" s="245">
        <v>44107</v>
      </c>
      <c r="F681" s="245">
        <v>44107</v>
      </c>
      <c r="G681" s="246" t="s">
        <v>10</v>
      </c>
      <c r="H681" s="247">
        <v>7000</v>
      </c>
      <c r="I681" s="248">
        <v>7000</v>
      </c>
      <c r="J681" s="248">
        <v>1</v>
      </c>
      <c r="K681" s="249">
        <v>2020</v>
      </c>
      <c r="L681" s="249">
        <v>2020</v>
      </c>
      <c r="M681" s="250" t="s">
        <v>11</v>
      </c>
    </row>
    <row r="682" spans="4:13" x14ac:dyDescent="0.35">
      <c r="D682" s="244" t="s">
        <v>368</v>
      </c>
      <c r="E682" s="245">
        <v>44074</v>
      </c>
      <c r="F682" s="245">
        <v>44074</v>
      </c>
      <c r="G682" s="246" t="s">
        <v>13</v>
      </c>
      <c r="H682" s="247">
        <v>14860</v>
      </c>
      <c r="I682" s="248">
        <v>14860</v>
      </c>
      <c r="J682" s="248">
        <v>1</v>
      </c>
      <c r="K682" s="249">
        <v>2020</v>
      </c>
      <c r="L682" s="249">
        <v>2020</v>
      </c>
      <c r="M682" s="250" t="s">
        <v>35</v>
      </c>
    </row>
    <row r="683" spans="4:13" x14ac:dyDescent="0.35">
      <c r="D683" s="244" t="s">
        <v>369</v>
      </c>
      <c r="E683" s="245">
        <v>44112</v>
      </c>
      <c r="F683" s="245">
        <v>44112</v>
      </c>
      <c r="G683" s="246" t="s">
        <v>13</v>
      </c>
      <c r="H683" s="247">
        <v>2280</v>
      </c>
      <c r="I683" s="248">
        <v>1438</v>
      </c>
      <c r="J683" s="248">
        <v>1</v>
      </c>
      <c r="K683" s="249">
        <v>2020</v>
      </c>
      <c r="L683" s="249">
        <v>2020</v>
      </c>
      <c r="M683" s="250" t="s">
        <v>11</v>
      </c>
    </row>
    <row r="684" spans="4:13" x14ac:dyDescent="0.35">
      <c r="D684" s="244" t="s">
        <v>370</v>
      </c>
      <c r="E684" s="245">
        <v>44097</v>
      </c>
      <c r="F684" s="245">
        <v>44097</v>
      </c>
      <c r="G684" s="246" t="s">
        <v>10</v>
      </c>
      <c r="H684" s="247">
        <v>210</v>
      </c>
      <c r="I684" s="248">
        <v>210</v>
      </c>
      <c r="J684" s="248">
        <v>1</v>
      </c>
      <c r="K684" s="249">
        <v>2020</v>
      </c>
      <c r="L684" s="249">
        <v>2020</v>
      </c>
      <c r="M684" s="250" t="s">
        <v>35</v>
      </c>
    </row>
    <row r="685" spans="4:13" x14ac:dyDescent="0.35">
      <c r="D685" s="244" t="s">
        <v>1044</v>
      </c>
      <c r="E685" s="245">
        <v>43869</v>
      </c>
      <c r="F685" s="245">
        <v>43869</v>
      </c>
      <c r="G685" s="246" t="s">
        <v>13</v>
      </c>
      <c r="H685" s="247">
        <v>100</v>
      </c>
      <c r="I685" s="248">
        <v>100</v>
      </c>
      <c r="J685" s="248">
        <v>1</v>
      </c>
      <c r="K685" s="249">
        <v>2020</v>
      </c>
      <c r="L685" s="249">
        <v>2020</v>
      </c>
      <c r="M685" s="250" t="s">
        <v>28</v>
      </c>
    </row>
    <row r="686" spans="4:13" x14ac:dyDescent="0.35">
      <c r="D686" s="244" t="s">
        <v>371</v>
      </c>
      <c r="E686" s="245">
        <v>44104</v>
      </c>
      <c r="F686" s="245">
        <v>44104</v>
      </c>
      <c r="G686" s="246" t="s">
        <v>10</v>
      </c>
      <c r="H686" s="247">
        <v>8550</v>
      </c>
      <c r="I686" s="248">
        <v>8550</v>
      </c>
      <c r="J686" s="248">
        <v>1</v>
      </c>
      <c r="K686" s="249">
        <v>2020</v>
      </c>
      <c r="L686" s="249">
        <v>2020</v>
      </c>
      <c r="M686" s="250" t="s">
        <v>35</v>
      </c>
    </row>
    <row r="687" spans="4:13" x14ac:dyDescent="0.35">
      <c r="D687" s="244" t="s">
        <v>372</v>
      </c>
      <c r="E687" s="245">
        <v>44112</v>
      </c>
      <c r="F687" s="245">
        <v>44112</v>
      </c>
      <c r="G687" s="246" t="s">
        <v>13</v>
      </c>
      <c r="H687" s="247">
        <v>2769471</v>
      </c>
      <c r="I687" s="248">
        <v>1898020</v>
      </c>
      <c r="J687" s="248">
        <v>1</v>
      </c>
      <c r="K687" s="249">
        <v>2020</v>
      </c>
      <c r="L687" s="249">
        <v>2020</v>
      </c>
      <c r="M687" s="250" t="s">
        <v>11</v>
      </c>
    </row>
    <row r="688" spans="4:13" x14ac:dyDescent="0.35">
      <c r="D688" s="244" t="s">
        <v>1045</v>
      </c>
      <c r="E688" s="245">
        <v>44115</v>
      </c>
      <c r="F688" s="245">
        <v>44115</v>
      </c>
      <c r="G688" s="246" t="s">
        <v>10</v>
      </c>
      <c r="H688" s="247">
        <v>7270</v>
      </c>
      <c r="I688" s="248">
        <v>7270</v>
      </c>
      <c r="J688" s="248">
        <v>1</v>
      </c>
      <c r="K688" s="249">
        <v>2020</v>
      </c>
      <c r="L688" s="249">
        <v>2020</v>
      </c>
      <c r="M688" s="250" t="s">
        <v>11</v>
      </c>
    </row>
    <row r="689" spans="4:13" x14ac:dyDescent="0.35">
      <c r="D689" s="244" t="s">
        <v>373</v>
      </c>
      <c r="E689" s="245">
        <v>44107</v>
      </c>
      <c r="F689" s="245">
        <v>44107</v>
      </c>
      <c r="G689" s="246" t="s">
        <v>10</v>
      </c>
      <c r="H689" s="247">
        <v>6280</v>
      </c>
      <c r="I689" s="248">
        <v>6280</v>
      </c>
      <c r="J689" s="248">
        <v>1</v>
      </c>
      <c r="K689" s="249">
        <v>2020</v>
      </c>
      <c r="L689" s="249">
        <v>2020</v>
      </c>
      <c r="M689" s="250" t="s">
        <v>11</v>
      </c>
    </row>
    <row r="690" spans="4:13" x14ac:dyDescent="0.35">
      <c r="D690" s="244" t="s">
        <v>374</v>
      </c>
      <c r="E690" s="245">
        <v>44099</v>
      </c>
      <c r="F690" s="245">
        <v>44099</v>
      </c>
      <c r="G690" s="246" t="s">
        <v>10</v>
      </c>
      <c r="H690" s="247">
        <v>6270</v>
      </c>
      <c r="I690" s="248">
        <v>6270</v>
      </c>
      <c r="J690" s="248">
        <v>1</v>
      </c>
      <c r="K690" s="249">
        <v>2020</v>
      </c>
      <c r="L690" s="249">
        <v>2020</v>
      </c>
      <c r="M690" s="250" t="s">
        <v>35</v>
      </c>
    </row>
    <row r="691" spans="4:13" x14ac:dyDescent="0.35">
      <c r="D691" s="244" t="s">
        <v>1046</v>
      </c>
      <c r="E691" s="245">
        <v>43974</v>
      </c>
      <c r="F691" s="245">
        <v>43974</v>
      </c>
      <c r="G691" s="246" t="s">
        <v>13</v>
      </c>
      <c r="H691" s="247">
        <v>200000</v>
      </c>
      <c r="I691" s="248">
        <v>200000</v>
      </c>
      <c r="J691" s="248">
        <v>1</v>
      </c>
      <c r="K691" s="249">
        <v>2020</v>
      </c>
      <c r="L691" s="249">
        <v>2020</v>
      </c>
      <c r="M691" s="250" t="s">
        <v>33</v>
      </c>
    </row>
    <row r="692" spans="4:13" x14ac:dyDescent="0.35">
      <c r="D692" s="244" t="s">
        <v>1047</v>
      </c>
      <c r="E692" s="245">
        <v>43874</v>
      </c>
      <c r="F692" s="245">
        <v>43874</v>
      </c>
      <c r="G692" s="246" t="s">
        <v>10</v>
      </c>
      <c r="H692" s="247">
        <v>2465</v>
      </c>
      <c r="I692" s="248">
        <v>2465</v>
      </c>
      <c r="J692" s="248">
        <v>1</v>
      </c>
      <c r="K692" s="249">
        <v>2020</v>
      </c>
      <c r="L692" s="249">
        <v>2020</v>
      </c>
      <c r="M692" s="250" t="s">
        <v>28</v>
      </c>
    </row>
    <row r="693" spans="4:13" x14ac:dyDescent="0.35">
      <c r="D693" s="244" t="s">
        <v>1048</v>
      </c>
      <c r="E693" s="245">
        <v>44047</v>
      </c>
      <c r="F693" s="245">
        <v>44047</v>
      </c>
      <c r="G693" s="246" t="s">
        <v>13</v>
      </c>
      <c r="H693" s="247">
        <v>7000</v>
      </c>
      <c r="I693" s="248">
        <v>7000</v>
      </c>
      <c r="J693" s="248">
        <v>1</v>
      </c>
      <c r="K693" s="249">
        <v>2020</v>
      </c>
      <c r="L693" s="249">
        <v>2020</v>
      </c>
      <c r="M693" s="250" t="s">
        <v>35</v>
      </c>
    </row>
    <row r="694" spans="4:13" x14ac:dyDescent="0.35">
      <c r="D694" s="244" t="s">
        <v>1049</v>
      </c>
      <c r="E694" s="245">
        <v>44079</v>
      </c>
      <c r="F694" s="245">
        <v>44079</v>
      </c>
      <c r="G694" s="246" t="s">
        <v>10</v>
      </c>
      <c r="H694" s="247">
        <v>1000</v>
      </c>
      <c r="I694" s="248">
        <v>1000</v>
      </c>
      <c r="J694" s="248">
        <v>1</v>
      </c>
      <c r="K694" s="249">
        <v>2020</v>
      </c>
      <c r="L694" s="249">
        <v>2020</v>
      </c>
      <c r="M694" s="250" t="s">
        <v>35</v>
      </c>
    </row>
    <row r="695" spans="4:13" x14ac:dyDescent="0.35">
      <c r="D695" s="244" t="s">
        <v>375</v>
      </c>
      <c r="E695" s="245">
        <v>44111</v>
      </c>
      <c r="F695" s="245">
        <v>44111</v>
      </c>
      <c r="G695" s="246" t="s">
        <v>10</v>
      </c>
      <c r="H695" s="247">
        <v>7000</v>
      </c>
      <c r="I695" s="248">
        <v>7000</v>
      </c>
      <c r="J695" s="248">
        <v>1</v>
      </c>
      <c r="K695" s="249">
        <v>2020</v>
      </c>
      <c r="L695" s="249">
        <v>2020</v>
      </c>
      <c r="M695" s="250" t="s">
        <v>11</v>
      </c>
    </row>
    <row r="696" spans="4:13" x14ac:dyDescent="0.35">
      <c r="D696" s="244" t="s">
        <v>377</v>
      </c>
      <c r="E696" s="245">
        <v>44115</v>
      </c>
      <c r="F696" s="245">
        <v>44115</v>
      </c>
      <c r="G696" s="246" t="s">
        <v>13</v>
      </c>
      <c r="H696" s="247">
        <v>3950</v>
      </c>
      <c r="I696" s="248">
        <v>3950</v>
      </c>
      <c r="J696" s="248">
        <v>1</v>
      </c>
      <c r="K696" s="249">
        <v>2020</v>
      </c>
      <c r="L696" s="249">
        <v>2020</v>
      </c>
      <c r="M696" s="250" t="s">
        <v>11</v>
      </c>
    </row>
    <row r="697" spans="4:13" x14ac:dyDescent="0.35">
      <c r="D697" s="244" t="s">
        <v>378</v>
      </c>
      <c r="E697" s="245">
        <v>44114</v>
      </c>
      <c r="F697" s="245">
        <v>44114</v>
      </c>
      <c r="G697" s="246" t="s">
        <v>10</v>
      </c>
      <c r="H697" s="247">
        <v>149450</v>
      </c>
      <c r="I697" s="248">
        <v>149450</v>
      </c>
      <c r="J697" s="248">
        <v>1</v>
      </c>
      <c r="K697" s="249">
        <v>2020</v>
      </c>
      <c r="L697" s="249">
        <v>2020</v>
      </c>
      <c r="M697" s="250" t="s">
        <v>11</v>
      </c>
    </row>
    <row r="698" spans="4:13" x14ac:dyDescent="0.35">
      <c r="D698" s="244" t="s">
        <v>1050</v>
      </c>
      <c r="E698" s="245">
        <v>43873</v>
      </c>
      <c r="F698" s="245">
        <v>43873</v>
      </c>
      <c r="G698" s="246" t="s">
        <v>10</v>
      </c>
      <c r="H698" s="247">
        <v>15000</v>
      </c>
      <c r="I698" s="248">
        <v>15000</v>
      </c>
      <c r="J698" s="248">
        <v>1</v>
      </c>
      <c r="K698" s="249">
        <v>2020</v>
      </c>
      <c r="L698" s="249">
        <v>2020</v>
      </c>
      <c r="M698" s="250" t="s">
        <v>28</v>
      </c>
    </row>
    <row r="699" spans="4:13" x14ac:dyDescent="0.35">
      <c r="D699" s="244" t="s">
        <v>379</v>
      </c>
      <c r="E699" s="245">
        <v>44054</v>
      </c>
      <c r="F699" s="245">
        <v>44054</v>
      </c>
      <c r="G699" s="246" t="s">
        <v>10</v>
      </c>
      <c r="H699" s="247">
        <v>100000</v>
      </c>
      <c r="I699" s="248">
        <v>100000</v>
      </c>
      <c r="J699" s="248">
        <v>1</v>
      </c>
      <c r="K699" s="249">
        <v>2020</v>
      </c>
      <c r="L699" s="249">
        <v>2020</v>
      </c>
      <c r="M699" s="250" t="s">
        <v>35</v>
      </c>
    </row>
    <row r="700" spans="4:13" x14ac:dyDescent="0.35">
      <c r="D700" s="244" t="s">
        <v>1051</v>
      </c>
      <c r="E700" s="245">
        <v>44092</v>
      </c>
      <c r="F700" s="245">
        <v>44092</v>
      </c>
      <c r="G700" s="246" t="s">
        <v>13</v>
      </c>
      <c r="H700" s="247">
        <v>100000</v>
      </c>
      <c r="I700" s="248">
        <v>100000</v>
      </c>
      <c r="J700" s="248">
        <v>1</v>
      </c>
      <c r="K700" s="249">
        <v>2020</v>
      </c>
      <c r="L700" s="249">
        <v>2020</v>
      </c>
      <c r="M700" s="250" t="s">
        <v>35</v>
      </c>
    </row>
    <row r="701" spans="4:13" x14ac:dyDescent="0.35">
      <c r="D701" s="244" t="s">
        <v>380</v>
      </c>
      <c r="E701" s="245">
        <v>44114</v>
      </c>
      <c r="F701" s="245">
        <v>44114</v>
      </c>
      <c r="G701" s="246" t="s">
        <v>10</v>
      </c>
      <c r="H701" s="247">
        <v>49260</v>
      </c>
      <c r="I701" s="248">
        <v>49260</v>
      </c>
      <c r="J701" s="248">
        <v>1</v>
      </c>
      <c r="K701" s="249">
        <v>2020</v>
      </c>
      <c r="L701" s="249">
        <v>2020</v>
      </c>
      <c r="M701" s="250" t="s">
        <v>11</v>
      </c>
    </row>
    <row r="702" spans="4:13" x14ac:dyDescent="0.35">
      <c r="D702" s="244" t="s">
        <v>1052</v>
      </c>
      <c r="E702" s="245">
        <v>44116</v>
      </c>
      <c r="F702" s="245">
        <v>44116</v>
      </c>
      <c r="G702" s="246" t="s">
        <v>10</v>
      </c>
      <c r="H702" s="247">
        <v>1000</v>
      </c>
      <c r="I702" s="248">
        <v>1000</v>
      </c>
      <c r="J702" s="248">
        <v>1</v>
      </c>
      <c r="K702" s="249">
        <v>2020</v>
      </c>
      <c r="L702" s="249">
        <v>2020</v>
      </c>
      <c r="M702" s="250" t="s">
        <v>11</v>
      </c>
    </row>
    <row r="703" spans="4:13" x14ac:dyDescent="0.35">
      <c r="D703" s="244" t="s">
        <v>381</v>
      </c>
      <c r="E703" s="245">
        <v>44106</v>
      </c>
      <c r="F703" s="245">
        <v>44106</v>
      </c>
      <c r="G703" s="246" t="s">
        <v>13</v>
      </c>
      <c r="H703" s="247">
        <v>136</v>
      </c>
      <c r="I703" s="248">
        <v>136</v>
      </c>
      <c r="J703" s="248">
        <v>1</v>
      </c>
      <c r="K703" s="249">
        <v>2020</v>
      </c>
      <c r="L703" s="249">
        <v>2020</v>
      </c>
      <c r="M703" s="250" t="s">
        <v>11</v>
      </c>
    </row>
    <row r="704" spans="4:13" x14ac:dyDescent="0.35">
      <c r="D704" s="244" t="s">
        <v>382</v>
      </c>
      <c r="E704" s="245">
        <v>44114</v>
      </c>
      <c r="F704" s="245">
        <v>44114</v>
      </c>
      <c r="G704" s="246" t="s">
        <v>13</v>
      </c>
      <c r="H704" s="247">
        <v>226950</v>
      </c>
      <c r="I704" s="248">
        <v>226950</v>
      </c>
      <c r="J704" s="248">
        <v>1</v>
      </c>
      <c r="K704" s="249">
        <v>2020</v>
      </c>
      <c r="L704" s="249">
        <v>2020</v>
      </c>
      <c r="M704" s="250" t="s">
        <v>11</v>
      </c>
    </row>
    <row r="705" spans="4:13" x14ac:dyDescent="0.35">
      <c r="D705" s="244" t="s">
        <v>1054</v>
      </c>
      <c r="E705" s="245">
        <v>44115</v>
      </c>
      <c r="F705" s="245">
        <v>44115</v>
      </c>
      <c r="G705" s="246" t="s">
        <v>10</v>
      </c>
      <c r="H705" s="247">
        <v>6500</v>
      </c>
      <c r="I705" s="248">
        <v>6500</v>
      </c>
      <c r="J705" s="248">
        <v>1</v>
      </c>
      <c r="K705" s="249">
        <v>2020</v>
      </c>
      <c r="L705" s="249">
        <v>2020</v>
      </c>
      <c r="M705" s="250" t="s">
        <v>11</v>
      </c>
    </row>
    <row r="706" spans="4:13" x14ac:dyDescent="0.35">
      <c r="D706" s="244" t="s">
        <v>1055</v>
      </c>
      <c r="E706" s="245">
        <v>44113</v>
      </c>
      <c r="F706" s="245">
        <v>44113</v>
      </c>
      <c r="G706" s="246" t="s">
        <v>10</v>
      </c>
      <c r="H706" s="247">
        <v>179270</v>
      </c>
      <c r="I706" s="248">
        <v>51000</v>
      </c>
      <c r="J706" s="248">
        <v>1</v>
      </c>
      <c r="K706" s="249">
        <v>2020</v>
      </c>
      <c r="L706" s="249">
        <v>2020</v>
      </c>
      <c r="M706" s="250" t="s">
        <v>11</v>
      </c>
    </row>
    <row r="707" spans="4:13" x14ac:dyDescent="0.35">
      <c r="D707" s="244" t="s">
        <v>383</v>
      </c>
      <c r="E707" s="245">
        <v>44083</v>
      </c>
      <c r="F707" s="245">
        <v>44083</v>
      </c>
      <c r="G707" s="246" t="s">
        <v>10</v>
      </c>
      <c r="H707" s="247">
        <v>505000</v>
      </c>
      <c r="I707" s="248">
        <v>505000</v>
      </c>
      <c r="J707" s="248">
        <v>1</v>
      </c>
      <c r="K707" s="249">
        <v>2020</v>
      </c>
      <c r="L707" s="249">
        <v>2020</v>
      </c>
      <c r="M707" s="250" t="s">
        <v>35</v>
      </c>
    </row>
    <row r="708" spans="4:13" x14ac:dyDescent="0.35">
      <c r="D708" s="244" t="s">
        <v>3892</v>
      </c>
      <c r="E708" s="245">
        <v>44121</v>
      </c>
      <c r="F708" s="245">
        <v>44121</v>
      </c>
      <c r="G708" s="246" t="s">
        <v>13</v>
      </c>
      <c r="H708" s="247">
        <v>5270</v>
      </c>
      <c r="I708" s="248">
        <v>5270</v>
      </c>
      <c r="J708" s="248">
        <v>1</v>
      </c>
      <c r="K708" s="249">
        <v>2020</v>
      </c>
      <c r="L708" s="249">
        <v>2020</v>
      </c>
      <c r="M708" s="250" t="s">
        <v>11</v>
      </c>
    </row>
    <row r="709" spans="4:13" x14ac:dyDescent="0.35">
      <c r="D709" s="244" t="s">
        <v>1056</v>
      </c>
      <c r="E709" s="245">
        <v>44114</v>
      </c>
      <c r="F709" s="245">
        <v>44114</v>
      </c>
      <c r="G709" s="246" t="s">
        <v>10</v>
      </c>
      <c r="H709" s="247">
        <v>47310</v>
      </c>
      <c r="I709" s="248">
        <v>6270</v>
      </c>
      <c r="J709" s="248">
        <v>1</v>
      </c>
      <c r="K709" s="249">
        <v>2020</v>
      </c>
      <c r="L709" s="249">
        <v>2020</v>
      </c>
      <c r="M709" s="250" t="s">
        <v>11</v>
      </c>
    </row>
    <row r="710" spans="4:13" x14ac:dyDescent="0.35">
      <c r="D710" s="244" t="s">
        <v>384</v>
      </c>
      <c r="E710" s="245">
        <v>44124</v>
      </c>
      <c r="F710" s="245">
        <v>44124</v>
      </c>
      <c r="G710" s="246" t="s">
        <v>10</v>
      </c>
      <c r="H710" s="247">
        <v>159000</v>
      </c>
      <c r="I710" s="248">
        <v>159000</v>
      </c>
      <c r="J710" s="248">
        <v>1</v>
      </c>
      <c r="K710" s="249">
        <v>2020</v>
      </c>
      <c r="L710" s="249">
        <v>2020</v>
      </c>
      <c r="M710" s="250" t="s">
        <v>11</v>
      </c>
    </row>
    <row r="711" spans="4:13" x14ac:dyDescent="0.35">
      <c r="D711" s="244" t="s">
        <v>385</v>
      </c>
      <c r="E711" s="245">
        <v>43867</v>
      </c>
      <c r="F711" s="245">
        <v>43867</v>
      </c>
      <c r="G711" s="246" t="s">
        <v>10</v>
      </c>
      <c r="H711" s="247">
        <v>14122</v>
      </c>
      <c r="I711" s="248">
        <v>14122</v>
      </c>
      <c r="J711" s="248">
        <v>1</v>
      </c>
      <c r="K711" s="249">
        <v>2020</v>
      </c>
      <c r="L711" s="249">
        <v>2020</v>
      </c>
      <c r="M711" s="250" t="s">
        <v>28</v>
      </c>
    </row>
    <row r="712" spans="4:13" x14ac:dyDescent="0.35">
      <c r="D712" s="244" t="s">
        <v>386</v>
      </c>
      <c r="E712" s="245">
        <v>44098</v>
      </c>
      <c r="F712" s="245">
        <v>44098</v>
      </c>
      <c r="G712" s="246" t="s">
        <v>13</v>
      </c>
      <c r="H712" s="247">
        <v>41108</v>
      </c>
      <c r="I712" s="248">
        <v>41108</v>
      </c>
      <c r="J712" s="248">
        <v>1</v>
      </c>
      <c r="K712" s="249">
        <v>2020</v>
      </c>
      <c r="L712" s="249">
        <v>2020</v>
      </c>
      <c r="M712" s="250" t="s">
        <v>35</v>
      </c>
    </row>
    <row r="713" spans="4:13" x14ac:dyDescent="0.35">
      <c r="D713" s="244" t="s">
        <v>387</v>
      </c>
      <c r="E713" s="245">
        <v>44121</v>
      </c>
      <c r="F713" s="245">
        <v>44121</v>
      </c>
      <c r="G713" s="246" t="s">
        <v>10</v>
      </c>
      <c r="H713" s="247">
        <v>2630</v>
      </c>
      <c r="I713" s="248">
        <v>2630</v>
      </c>
      <c r="J713" s="248">
        <v>1</v>
      </c>
      <c r="K713" s="249">
        <v>2020</v>
      </c>
      <c r="L713" s="249">
        <v>2020</v>
      </c>
      <c r="M713" s="250" t="s">
        <v>11</v>
      </c>
    </row>
    <row r="714" spans="4:13" x14ac:dyDescent="0.35">
      <c r="D714" s="244" t="s">
        <v>1057</v>
      </c>
      <c r="E714" s="245">
        <v>44116</v>
      </c>
      <c r="F714" s="245">
        <v>44116</v>
      </c>
      <c r="G714" s="246" t="s">
        <v>10</v>
      </c>
      <c r="H714" s="247">
        <v>10000</v>
      </c>
      <c r="I714" s="248">
        <v>10000</v>
      </c>
      <c r="J714" s="248">
        <v>1</v>
      </c>
      <c r="K714" s="249">
        <v>2020</v>
      </c>
      <c r="L714" s="249">
        <v>2020</v>
      </c>
      <c r="M714" s="250" t="s">
        <v>11</v>
      </c>
    </row>
    <row r="715" spans="4:13" x14ac:dyDescent="0.35">
      <c r="D715" s="244" t="s">
        <v>388</v>
      </c>
      <c r="E715" s="245">
        <v>44121</v>
      </c>
      <c r="F715" s="245">
        <v>44121</v>
      </c>
      <c r="G715" s="246" t="s">
        <v>10</v>
      </c>
      <c r="H715" s="247">
        <v>9884</v>
      </c>
      <c r="I715" s="248">
        <v>9884</v>
      </c>
      <c r="J715" s="248">
        <v>1</v>
      </c>
      <c r="K715" s="249">
        <v>2020</v>
      </c>
      <c r="L715" s="249">
        <v>2020</v>
      </c>
      <c r="M715" s="250" t="s">
        <v>11</v>
      </c>
    </row>
    <row r="716" spans="4:13" x14ac:dyDescent="0.35">
      <c r="D716" s="244" t="s">
        <v>389</v>
      </c>
      <c r="E716" s="245">
        <v>44089</v>
      </c>
      <c r="F716" s="245">
        <v>44089</v>
      </c>
      <c r="G716" s="246" t="s">
        <v>10</v>
      </c>
      <c r="H716" s="247">
        <v>165018</v>
      </c>
      <c r="I716" s="248">
        <v>165018</v>
      </c>
      <c r="J716" s="248">
        <v>1</v>
      </c>
      <c r="K716" s="249">
        <v>2020</v>
      </c>
      <c r="L716" s="249">
        <v>2020</v>
      </c>
      <c r="M716" s="250" t="s">
        <v>35</v>
      </c>
    </row>
    <row r="717" spans="4:13" x14ac:dyDescent="0.35">
      <c r="D717" s="244" t="s">
        <v>1058</v>
      </c>
      <c r="E717" s="245">
        <v>44124</v>
      </c>
      <c r="F717" s="245">
        <v>44124</v>
      </c>
      <c r="G717" s="246" t="s">
        <v>13</v>
      </c>
      <c r="H717" s="247">
        <v>100000</v>
      </c>
      <c r="I717" s="248">
        <v>100000</v>
      </c>
      <c r="J717" s="248">
        <v>1</v>
      </c>
      <c r="K717" s="249">
        <v>2020</v>
      </c>
      <c r="L717" s="249">
        <v>2020</v>
      </c>
      <c r="M717" s="250" t="s">
        <v>11</v>
      </c>
    </row>
    <row r="718" spans="4:13" x14ac:dyDescent="0.35">
      <c r="D718" s="244" t="s">
        <v>390</v>
      </c>
      <c r="E718" s="245">
        <v>44123</v>
      </c>
      <c r="F718" s="245">
        <v>44123</v>
      </c>
      <c r="G718" s="246" t="s">
        <v>10</v>
      </c>
      <c r="H718" s="247">
        <v>43730</v>
      </c>
      <c r="I718" s="248">
        <v>43730</v>
      </c>
      <c r="J718" s="248">
        <v>1</v>
      </c>
      <c r="K718" s="249">
        <v>2020</v>
      </c>
      <c r="L718" s="249">
        <v>2020</v>
      </c>
      <c r="M718" s="250" t="s">
        <v>11</v>
      </c>
    </row>
    <row r="719" spans="4:13" x14ac:dyDescent="0.35">
      <c r="D719" s="244" t="s">
        <v>391</v>
      </c>
      <c r="E719" s="245">
        <v>44116</v>
      </c>
      <c r="F719" s="245">
        <v>44116</v>
      </c>
      <c r="G719" s="246" t="s">
        <v>10</v>
      </c>
      <c r="H719" s="247">
        <v>13190</v>
      </c>
      <c r="I719" s="248">
        <v>13190</v>
      </c>
      <c r="J719" s="248">
        <v>1</v>
      </c>
      <c r="K719" s="249">
        <v>2020</v>
      </c>
      <c r="L719" s="249">
        <v>2020</v>
      </c>
      <c r="M719" s="250" t="s">
        <v>11</v>
      </c>
    </row>
    <row r="720" spans="4:13" x14ac:dyDescent="0.35">
      <c r="D720" s="244" t="s">
        <v>1059</v>
      </c>
      <c r="E720" s="245">
        <v>44122</v>
      </c>
      <c r="F720" s="245">
        <v>44122</v>
      </c>
      <c r="G720" s="246" t="s">
        <v>10</v>
      </c>
      <c r="H720" s="247">
        <v>79850</v>
      </c>
      <c r="I720" s="248">
        <v>70000</v>
      </c>
      <c r="J720" s="248">
        <v>1</v>
      </c>
      <c r="K720" s="249">
        <v>2020</v>
      </c>
      <c r="L720" s="249">
        <v>2020</v>
      </c>
      <c r="M720" s="250" t="s">
        <v>11</v>
      </c>
    </row>
    <row r="721" spans="4:13" x14ac:dyDescent="0.35">
      <c r="D721" s="244" t="s">
        <v>392</v>
      </c>
      <c r="E721" s="245">
        <v>44122</v>
      </c>
      <c r="F721" s="245">
        <v>44122</v>
      </c>
      <c r="G721" s="246" t="s">
        <v>10</v>
      </c>
      <c r="H721" s="247">
        <v>10260</v>
      </c>
      <c r="I721" s="248">
        <v>7000</v>
      </c>
      <c r="J721" s="248">
        <v>1</v>
      </c>
      <c r="K721" s="249">
        <v>2020</v>
      </c>
      <c r="L721" s="249">
        <v>2020</v>
      </c>
      <c r="M721" s="250" t="s">
        <v>11</v>
      </c>
    </row>
    <row r="722" spans="4:13" x14ac:dyDescent="0.35">
      <c r="D722" s="244" t="s">
        <v>393</v>
      </c>
      <c r="E722" s="245">
        <v>44119</v>
      </c>
      <c r="F722" s="245">
        <v>44119</v>
      </c>
      <c r="G722" s="246" t="s">
        <v>13</v>
      </c>
      <c r="H722" s="247">
        <v>98400</v>
      </c>
      <c r="I722" s="248">
        <v>98400</v>
      </c>
      <c r="J722" s="248">
        <v>1</v>
      </c>
      <c r="K722" s="249">
        <v>2020</v>
      </c>
      <c r="L722" s="249">
        <v>2020</v>
      </c>
      <c r="M722" s="250" t="s">
        <v>11</v>
      </c>
    </row>
    <row r="723" spans="4:13" x14ac:dyDescent="0.35">
      <c r="D723" s="244" t="s">
        <v>1060</v>
      </c>
      <c r="E723" s="245">
        <v>44120</v>
      </c>
      <c r="F723" s="245">
        <v>44120</v>
      </c>
      <c r="G723" s="246" t="s">
        <v>10</v>
      </c>
      <c r="H723" s="247">
        <v>7000</v>
      </c>
      <c r="I723" s="248">
        <v>7000</v>
      </c>
      <c r="J723" s="248">
        <v>1</v>
      </c>
      <c r="K723" s="249">
        <v>2020</v>
      </c>
      <c r="L723" s="249">
        <v>2020</v>
      </c>
      <c r="M723" s="250" t="s">
        <v>11</v>
      </c>
    </row>
    <row r="724" spans="4:13" x14ac:dyDescent="0.35">
      <c r="D724" s="244" t="s">
        <v>394</v>
      </c>
      <c r="E724" s="245">
        <v>44122</v>
      </c>
      <c r="F724" s="245">
        <v>44122</v>
      </c>
      <c r="G724" s="246" t="s">
        <v>10</v>
      </c>
      <c r="H724" s="247">
        <v>3150</v>
      </c>
      <c r="I724" s="248">
        <v>3150</v>
      </c>
      <c r="J724" s="248">
        <v>1</v>
      </c>
      <c r="K724" s="249">
        <v>2020</v>
      </c>
      <c r="L724" s="249">
        <v>2020</v>
      </c>
      <c r="M724" s="250" t="s">
        <v>11</v>
      </c>
    </row>
    <row r="725" spans="4:13" x14ac:dyDescent="0.35">
      <c r="D725" s="244" t="s">
        <v>395</v>
      </c>
      <c r="E725" s="245">
        <v>44120</v>
      </c>
      <c r="F725" s="245">
        <v>44123</v>
      </c>
      <c r="G725" s="246" t="s">
        <v>13</v>
      </c>
      <c r="H725" s="247">
        <v>12000</v>
      </c>
      <c r="I725" s="248">
        <v>12000</v>
      </c>
      <c r="J725" s="248">
        <v>1</v>
      </c>
      <c r="K725" s="249">
        <v>2020</v>
      </c>
      <c r="L725" s="249">
        <v>2020</v>
      </c>
      <c r="M725" s="250" t="s">
        <v>11</v>
      </c>
    </row>
    <row r="726" spans="4:13" x14ac:dyDescent="0.35">
      <c r="D726" s="244" t="s">
        <v>1061</v>
      </c>
      <c r="E726" s="245">
        <v>43866</v>
      </c>
      <c r="F726" s="245">
        <v>43866</v>
      </c>
      <c r="G726" s="246" t="s">
        <v>10</v>
      </c>
      <c r="H726" s="247">
        <v>1000</v>
      </c>
      <c r="I726" s="248">
        <v>1000</v>
      </c>
      <c r="J726" s="248">
        <v>1</v>
      </c>
      <c r="K726" s="249">
        <v>2020</v>
      </c>
      <c r="L726" s="249">
        <v>2020</v>
      </c>
      <c r="M726" s="250" t="s">
        <v>28</v>
      </c>
    </row>
    <row r="727" spans="4:13" x14ac:dyDescent="0.35">
      <c r="D727" s="244" t="s">
        <v>1062</v>
      </c>
      <c r="E727" s="245">
        <v>44125</v>
      </c>
      <c r="F727" s="245">
        <v>44125</v>
      </c>
      <c r="G727" s="246" t="s">
        <v>10</v>
      </c>
      <c r="H727" s="247">
        <v>146000</v>
      </c>
      <c r="I727" s="248">
        <v>146000</v>
      </c>
      <c r="J727" s="248">
        <v>1</v>
      </c>
      <c r="K727" s="249">
        <v>2020</v>
      </c>
      <c r="L727" s="249">
        <v>2020</v>
      </c>
      <c r="M727" s="250" t="s">
        <v>11</v>
      </c>
    </row>
    <row r="728" spans="4:13" x14ac:dyDescent="0.35">
      <c r="D728" s="244" t="s">
        <v>1063</v>
      </c>
      <c r="E728" s="245">
        <v>44125</v>
      </c>
      <c r="F728" s="245">
        <v>44125</v>
      </c>
      <c r="G728" s="246" t="s">
        <v>10</v>
      </c>
      <c r="H728" s="247">
        <v>10</v>
      </c>
      <c r="I728" s="248">
        <v>10</v>
      </c>
      <c r="J728" s="248">
        <v>1</v>
      </c>
      <c r="K728" s="249">
        <v>2020</v>
      </c>
      <c r="L728" s="249">
        <v>2020</v>
      </c>
      <c r="M728" s="250" t="s">
        <v>11</v>
      </c>
    </row>
    <row r="729" spans="4:13" x14ac:dyDescent="0.35">
      <c r="D729" s="244" t="s">
        <v>1064</v>
      </c>
      <c r="E729" s="245">
        <v>44120</v>
      </c>
      <c r="F729" s="245">
        <v>44120</v>
      </c>
      <c r="G729" s="246" t="s">
        <v>10</v>
      </c>
      <c r="H729" s="247">
        <v>1000</v>
      </c>
      <c r="I729" s="248">
        <v>1000</v>
      </c>
      <c r="J729" s="248">
        <v>1</v>
      </c>
      <c r="K729" s="249">
        <v>2020</v>
      </c>
      <c r="L729" s="249">
        <v>2020</v>
      </c>
      <c r="M729" s="250" t="s">
        <v>11</v>
      </c>
    </row>
    <row r="730" spans="4:13" x14ac:dyDescent="0.35">
      <c r="D730" s="244" t="s">
        <v>396</v>
      </c>
      <c r="E730" s="245">
        <v>44011</v>
      </c>
      <c r="F730" s="245">
        <v>44011</v>
      </c>
      <c r="G730" s="246" t="s">
        <v>10</v>
      </c>
      <c r="H730" s="247">
        <v>1000000</v>
      </c>
      <c r="I730" s="248">
        <v>640204.70589999994</v>
      </c>
      <c r="J730" s="248">
        <v>1</v>
      </c>
      <c r="K730" s="249">
        <v>2020</v>
      </c>
      <c r="L730" s="249">
        <v>2020</v>
      </c>
      <c r="M730" s="250" t="s">
        <v>33</v>
      </c>
    </row>
    <row r="731" spans="4:13" x14ac:dyDescent="0.35">
      <c r="D731" s="244" t="s">
        <v>397</v>
      </c>
      <c r="E731" s="245">
        <v>44029</v>
      </c>
      <c r="F731" s="245">
        <v>44029</v>
      </c>
      <c r="G731" s="246" t="s">
        <v>10</v>
      </c>
      <c r="H731" s="247">
        <v>6380</v>
      </c>
      <c r="I731" s="248">
        <v>6380</v>
      </c>
      <c r="J731" s="248">
        <v>1</v>
      </c>
      <c r="K731" s="249">
        <v>2020</v>
      </c>
      <c r="L731" s="249">
        <v>2020</v>
      </c>
      <c r="M731" s="250" t="s">
        <v>35</v>
      </c>
    </row>
    <row r="732" spans="4:13" x14ac:dyDescent="0.35">
      <c r="D732" s="244" t="s">
        <v>398</v>
      </c>
      <c r="E732" s="245">
        <v>44116</v>
      </c>
      <c r="F732" s="245">
        <v>44116</v>
      </c>
      <c r="G732" s="246" t="s">
        <v>13</v>
      </c>
      <c r="H732" s="247">
        <v>87750</v>
      </c>
      <c r="I732" s="248">
        <v>87750</v>
      </c>
      <c r="J732" s="248">
        <v>1</v>
      </c>
      <c r="K732" s="249">
        <v>2020</v>
      </c>
      <c r="L732" s="249">
        <v>2020</v>
      </c>
      <c r="M732" s="250" t="s">
        <v>11</v>
      </c>
    </row>
    <row r="733" spans="4:13" x14ac:dyDescent="0.35">
      <c r="D733" s="244" t="s">
        <v>1065</v>
      </c>
      <c r="E733" s="245">
        <v>43876</v>
      </c>
      <c r="F733" s="245">
        <v>43876</v>
      </c>
      <c r="G733" s="246" t="s">
        <v>10</v>
      </c>
      <c r="H733" s="247">
        <v>10000</v>
      </c>
      <c r="I733" s="248">
        <v>10000</v>
      </c>
      <c r="J733" s="248">
        <v>1</v>
      </c>
      <c r="K733" s="249">
        <v>2020</v>
      </c>
      <c r="L733" s="249">
        <v>2020</v>
      </c>
      <c r="M733" s="250" t="s">
        <v>28</v>
      </c>
    </row>
    <row r="734" spans="4:13" x14ac:dyDescent="0.35">
      <c r="D734" s="244" t="s">
        <v>1066</v>
      </c>
      <c r="E734" s="245">
        <v>44123</v>
      </c>
      <c r="F734" s="245">
        <v>44123</v>
      </c>
      <c r="G734" s="246" t="s">
        <v>13</v>
      </c>
      <c r="H734" s="247">
        <v>2000</v>
      </c>
      <c r="I734" s="248">
        <v>2000</v>
      </c>
      <c r="J734" s="248">
        <v>1</v>
      </c>
      <c r="K734" s="249">
        <v>2020</v>
      </c>
      <c r="L734" s="249">
        <v>2020</v>
      </c>
      <c r="M734" s="250" t="s">
        <v>11</v>
      </c>
    </row>
    <row r="735" spans="4:13" x14ac:dyDescent="0.35">
      <c r="D735" s="244" t="s">
        <v>1067</v>
      </c>
      <c r="E735" s="245">
        <v>44127</v>
      </c>
      <c r="F735" s="245">
        <v>44127</v>
      </c>
      <c r="G735" s="246" t="s">
        <v>10</v>
      </c>
      <c r="H735" s="247">
        <v>730</v>
      </c>
      <c r="I735" s="248">
        <v>730</v>
      </c>
      <c r="J735" s="248">
        <v>1</v>
      </c>
      <c r="K735" s="249">
        <v>2020</v>
      </c>
      <c r="L735" s="249">
        <v>2020</v>
      </c>
      <c r="M735" s="250" t="s">
        <v>11</v>
      </c>
    </row>
    <row r="736" spans="4:13" x14ac:dyDescent="0.35">
      <c r="D736" s="244" t="s">
        <v>399</v>
      </c>
      <c r="E736" s="245">
        <v>44129</v>
      </c>
      <c r="F736" s="245">
        <v>44129</v>
      </c>
      <c r="G736" s="246" t="s">
        <v>10</v>
      </c>
      <c r="H736" s="247">
        <v>55240</v>
      </c>
      <c r="I736" s="248">
        <v>55240</v>
      </c>
      <c r="J736" s="248">
        <v>1</v>
      </c>
      <c r="K736" s="249">
        <v>2020</v>
      </c>
      <c r="L736" s="249">
        <v>2020</v>
      </c>
      <c r="M736" s="250" t="s">
        <v>11</v>
      </c>
    </row>
    <row r="737" spans="4:13" x14ac:dyDescent="0.35">
      <c r="D737" s="244" t="s">
        <v>400</v>
      </c>
      <c r="E737" s="245">
        <v>44128</v>
      </c>
      <c r="F737" s="245">
        <v>44128</v>
      </c>
      <c r="G737" s="246" t="s">
        <v>10</v>
      </c>
      <c r="H737" s="247">
        <v>485450</v>
      </c>
      <c r="I737" s="248">
        <v>485450</v>
      </c>
      <c r="J737" s="248">
        <v>1</v>
      </c>
      <c r="K737" s="249">
        <v>2020</v>
      </c>
      <c r="L737" s="249">
        <v>2020</v>
      </c>
      <c r="M737" s="250" t="s">
        <v>11</v>
      </c>
    </row>
    <row r="738" spans="4:13" x14ac:dyDescent="0.35">
      <c r="D738" s="244" t="s">
        <v>401</v>
      </c>
      <c r="E738" s="245">
        <v>44119</v>
      </c>
      <c r="F738" s="245">
        <v>44119</v>
      </c>
      <c r="G738" s="246" t="s">
        <v>10</v>
      </c>
      <c r="H738" s="247">
        <v>8118</v>
      </c>
      <c r="I738" s="248">
        <v>8118</v>
      </c>
      <c r="J738" s="248">
        <v>1</v>
      </c>
      <c r="K738" s="249">
        <v>2020</v>
      </c>
      <c r="L738" s="249">
        <v>2020</v>
      </c>
      <c r="M738" s="250" t="s">
        <v>11</v>
      </c>
    </row>
    <row r="739" spans="4:13" x14ac:dyDescent="0.35">
      <c r="D739" s="244" t="s">
        <v>402</v>
      </c>
      <c r="E739" s="245">
        <v>44124</v>
      </c>
      <c r="F739" s="245">
        <v>44124</v>
      </c>
      <c r="G739" s="246" t="s">
        <v>10</v>
      </c>
      <c r="H739" s="247">
        <v>30000</v>
      </c>
      <c r="I739" s="248">
        <v>30000</v>
      </c>
      <c r="J739" s="248">
        <v>1</v>
      </c>
      <c r="K739" s="249">
        <v>2020</v>
      </c>
      <c r="L739" s="249">
        <v>2020</v>
      </c>
      <c r="M739" s="250" t="s">
        <v>11</v>
      </c>
    </row>
    <row r="740" spans="4:13" x14ac:dyDescent="0.35">
      <c r="D740" s="244" t="s">
        <v>403</v>
      </c>
      <c r="E740" s="245">
        <v>44129</v>
      </c>
      <c r="F740" s="245">
        <v>44129</v>
      </c>
      <c r="G740" s="246" t="s">
        <v>10</v>
      </c>
      <c r="H740" s="247">
        <v>7000</v>
      </c>
      <c r="I740" s="248">
        <v>7000</v>
      </c>
      <c r="J740" s="248">
        <v>1</v>
      </c>
      <c r="K740" s="249">
        <v>2020</v>
      </c>
      <c r="L740" s="249">
        <v>2020</v>
      </c>
      <c r="M740" s="250" t="s">
        <v>11</v>
      </c>
    </row>
    <row r="741" spans="4:13" x14ac:dyDescent="0.35">
      <c r="D741" s="244" t="s">
        <v>1068</v>
      </c>
      <c r="E741" s="245">
        <v>44121</v>
      </c>
      <c r="F741" s="245">
        <v>44121</v>
      </c>
      <c r="G741" s="246" t="s">
        <v>10</v>
      </c>
      <c r="H741" s="247">
        <v>217000</v>
      </c>
      <c r="I741" s="248">
        <v>217000</v>
      </c>
      <c r="J741" s="248">
        <v>1</v>
      </c>
      <c r="K741" s="249">
        <v>2020</v>
      </c>
      <c r="L741" s="249">
        <v>2020</v>
      </c>
      <c r="M741" s="250" t="s">
        <v>11</v>
      </c>
    </row>
    <row r="742" spans="4:13" x14ac:dyDescent="0.35">
      <c r="D742" s="244" t="s">
        <v>404</v>
      </c>
      <c r="E742" s="245">
        <v>44126</v>
      </c>
      <c r="F742" s="245">
        <v>44126</v>
      </c>
      <c r="G742" s="246" t="s">
        <v>10</v>
      </c>
      <c r="H742" s="247">
        <v>21761</v>
      </c>
      <c r="I742" s="248">
        <v>1509</v>
      </c>
      <c r="J742" s="248">
        <v>1</v>
      </c>
      <c r="K742" s="249">
        <v>2020</v>
      </c>
      <c r="L742" s="249">
        <v>2020</v>
      </c>
      <c r="M742" s="250" t="s">
        <v>11</v>
      </c>
    </row>
    <row r="743" spans="4:13" x14ac:dyDescent="0.35">
      <c r="D743" s="244" t="s">
        <v>1069</v>
      </c>
      <c r="E743" s="245">
        <v>44127</v>
      </c>
      <c r="F743" s="245">
        <v>44127</v>
      </c>
      <c r="G743" s="246" t="s">
        <v>13</v>
      </c>
      <c r="H743" s="247">
        <v>15000</v>
      </c>
      <c r="I743" s="248">
        <v>15000</v>
      </c>
      <c r="J743" s="248">
        <v>1</v>
      </c>
      <c r="K743" s="249">
        <v>2020</v>
      </c>
      <c r="L743" s="249">
        <v>2020</v>
      </c>
      <c r="M743" s="250" t="s">
        <v>11</v>
      </c>
    </row>
    <row r="744" spans="4:13" x14ac:dyDescent="0.35">
      <c r="D744" s="244" t="s">
        <v>405</v>
      </c>
      <c r="E744" s="245">
        <v>44127</v>
      </c>
      <c r="F744" s="245">
        <v>44127</v>
      </c>
      <c r="G744" s="246" t="s">
        <v>13</v>
      </c>
      <c r="H744" s="247">
        <v>1308</v>
      </c>
      <c r="I744" s="248">
        <v>1308</v>
      </c>
      <c r="J744" s="248">
        <v>1</v>
      </c>
      <c r="K744" s="249">
        <v>2020</v>
      </c>
      <c r="L744" s="249">
        <v>2020</v>
      </c>
      <c r="M744" s="250" t="s">
        <v>11</v>
      </c>
    </row>
    <row r="745" spans="4:13" x14ac:dyDescent="0.35">
      <c r="D745" s="244" t="s">
        <v>1070</v>
      </c>
      <c r="E745" s="245">
        <v>44126</v>
      </c>
      <c r="F745" s="245">
        <v>44126</v>
      </c>
      <c r="G745" s="246" t="s">
        <v>10</v>
      </c>
      <c r="H745" s="247">
        <v>1000</v>
      </c>
      <c r="I745" s="248">
        <v>1000</v>
      </c>
      <c r="J745" s="248">
        <v>1</v>
      </c>
      <c r="K745" s="249">
        <v>2020</v>
      </c>
      <c r="L745" s="249">
        <v>2020</v>
      </c>
      <c r="M745" s="250" t="s">
        <v>11</v>
      </c>
    </row>
    <row r="746" spans="4:13" x14ac:dyDescent="0.35">
      <c r="D746" s="244" t="s">
        <v>406</v>
      </c>
      <c r="E746" s="245">
        <v>44123</v>
      </c>
      <c r="F746" s="245">
        <v>44123</v>
      </c>
      <c r="G746" s="246" t="s">
        <v>10</v>
      </c>
      <c r="H746" s="247">
        <v>1000</v>
      </c>
      <c r="I746" s="248">
        <v>1000</v>
      </c>
      <c r="J746" s="248">
        <v>1</v>
      </c>
      <c r="K746" s="249">
        <v>2020</v>
      </c>
      <c r="L746" s="249">
        <v>2020</v>
      </c>
      <c r="M746" s="250" t="s">
        <v>11</v>
      </c>
    </row>
    <row r="747" spans="4:13" x14ac:dyDescent="0.35">
      <c r="D747" s="244" t="s">
        <v>1071</v>
      </c>
      <c r="E747" s="245">
        <v>44114</v>
      </c>
      <c r="F747" s="245">
        <v>44114</v>
      </c>
      <c r="G747" s="246" t="s">
        <v>10</v>
      </c>
      <c r="H747" s="247">
        <v>15000</v>
      </c>
      <c r="I747" s="248">
        <v>15000</v>
      </c>
      <c r="J747" s="248">
        <v>1</v>
      </c>
      <c r="K747" s="249">
        <v>2020</v>
      </c>
      <c r="L747" s="249">
        <v>2020</v>
      </c>
      <c r="M747" s="250" t="s">
        <v>11</v>
      </c>
    </row>
    <row r="748" spans="4:13" x14ac:dyDescent="0.35">
      <c r="D748" s="244" t="s">
        <v>407</v>
      </c>
      <c r="E748" s="245">
        <v>44133</v>
      </c>
      <c r="F748" s="245">
        <v>44133</v>
      </c>
      <c r="G748" s="246" t="s">
        <v>10</v>
      </c>
      <c r="H748" s="247">
        <v>3000</v>
      </c>
      <c r="I748" s="248">
        <v>3000</v>
      </c>
      <c r="J748" s="248">
        <v>1</v>
      </c>
      <c r="K748" s="249">
        <v>2020</v>
      </c>
      <c r="L748" s="249">
        <v>2020</v>
      </c>
      <c r="M748" s="250" t="s">
        <v>11</v>
      </c>
    </row>
    <row r="749" spans="4:13" x14ac:dyDescent="0.35">
      <c r="D749" s="244" t="s">
        <v>408</v>
      </c>
      <c r="E749" s="245">
        <v>44130</v>
      </c>
      <c r="F749" s="245">
        <v>44130</v>
      </c>
      <c r="G749" s="246" t="s">
        <v>10</v>
      </c>
      <c r="H749" s="247">
        <v>196986</v>
      </c>
      <c r="I749" s="248">
        <v>196986</v>
      </c>
      <c r="J749" s="248">
        <v>1</v>
      </c>
      <c r="K749" s="249">
        <v>2020</v>
      </c>
      <c r="L749" s="249">
        <v>2020</v>
      </c>
      <c r="M749" s="250" t="s">
        <v>11</v>
      </c>
    </row>
    <row r="750" spans="4:13" x14ac:dyDescent="0.35">
      <c r="D750" s="244" t="s">
        <v>1072</v>
      </c>
      <c r="E750" s="245">
        <v>44132</v>
      </c>
      <c r="F750" s="245">
        <v>44132</v>
      </c>
      <c r="G750" s="246" t="s">
        <v>13</v>
      </c>
      <c r="H750" s="247">
        <v>10000</v>
      </c>
      <c r="I750" s="248">
        <v>10000</v>
      </c>
      <c r="J750" s="248">
        <v>1</v>
      </c>
      <c r="K750" s="249">
        <v>2020</v>
      </c>
      <c r="L750" s="249">
        <v>2020</v>
      </c>
      <c r="M750" s="250" t="s">
        <v>11</v>
      </c>
    </row>
    <row r="751" spans="4:13" x14ac:dyDescent="0.35">
      <c r="D751" s="244" t="s">
        <v>1073</v>
      </c>
      <c r="E751" s="245">
        <v>44133</v>
      </c>
      <c r="F751" s="245">
        <v>44133</v>
      </c>
      <c r="G751" s="246" t="s">
        <v>13</v>
      </c>
      <c r="H751" s="247">
        <v>90000</v>
      </c>
      <c r="I751" s="248">
        <v>90000</v>
      </c>
      <c r="J751" s="248">
        <v>1</v>
      </c>
      <c r="K751" s="249">
        <v>2020</v>
      </c>
      <c r="L751" s="249">
        <v>2020</v>
      </c>
      <c r="M751" s="250" t="s">
        <v>11</v>
      </c>
    </row>
    <row r="752" spans="4:13" x14ac:dyDescent="0.35">
      <c r="D752" s="244" t="s">
        <v>409</v>
      </c>
      <c r="E752" s="245">
        <v>44134</v>
      </c>
      <c r="F752" s="245">
        <v>44134</v>
      </c>
      <c r="G752" s="246" t="s">
        <v>13</v>
      </c>
      <c r="H752" s="247">
        <v>30</v>
      </c>
      <c r="I752" s="248">
        <v>30</v>
      </c>
      <c r="J752" s="248">
        <v>1</v>
      </c>
      <c r="K752" s="249">
        <v>2020</v>
      </c>
      <c r="L752" s="249">
        <v>2020</v>
      </c>
      <c r="M752" s="250" t="s">
        <v>11</v>
      </c>
    </row>
    <row r="753" spans="4:13" x14ac:dyDescent="0.35">
      <c r="D753" s="244" t="s">
        <v>1074</v>
      </c>
      <c r="E753" s="245">
        <v>44132</v>
      </c>
      <c r="F753" s="245">
        <v>44132</v>
      </c>
      <c r="G753" s="246" t="s">
        <v>13</v>
      </c>
      <c r="H753" s="247">
        <v>150000</v>
      </c>
      <c r="I753" s="248">
        <v>150000</v>
      </c>
      <c r="J753" s="248">
        <v>1</v>
      </c>
      <c r="K753" s="249">
        <v>2020</v>
      </c>
      <c r="L753" s="249">
        <v>2020</v>
      </c>
      <c r="M753" s="250" t="s">
        <v>11</v>
      </c>
    </row>
    <row r="754" spans="4:13" x14ac:dyDescent="0.35">
      <c r="D754" s="244" t="s">
        <v>410</v>
      </c>
      <c r="E754" s="245">
        <v>44128</v>
      </c>
      <c r="F754" s="245">
        <v>44128</v>
      </c>
      <c r="G754" s="246" t="s">
        <v>10</v>
      </c>
      <c r="H754" s="247">
        <v>10214</v>
      </c>
      <c r="I754" s="248">
        <v>1000</v>
      </c>
      <c r="J754" s="248">
        <v>1</v>
      </c>
      <c r="K754" s="249">
        <v>2020</v>
      </c>
      <c r="L754" s="249">
        <v>2020</v>
      </c>
      <c r="M754" s="250" t="s">
        <v>11</v>
      </c>
    </row>
    <row r="755" spans="4:13" x14ac:dyDescent="0.35">
      <c r="D755" s="244" t="s">
        <v>411</v>
      </c>
      <c r="E755" s="245">
        <v>44133</v>
      </c>
      <c r="F755" s="245">
        <v>44133</v>
      </c>
      <c r="G755" s="246" t="s">
        <v>10</v>
      </c>
      <c r="H755" s="247">
        <v>1810</v>
      </c>
      <c r="I755" s="248">
        <v>1810</v>
      </c>
      <c r="J755" s="248">
        <v>1</v>
      </c>
      <c r="K755" s="249">
        <v>2020</v>
      </c>
      <c r="L755" s="249">
        <v>2020</v>
      </c>
      <c r="M755" s="250" t="s">
        <v>11</v>
      </c>
    </row>
    <row r="756" spans="4:13" x14ac:dyDescent="0.35">
      <c r="D756" s="244" t="s">
        <v>412</v>
      </c>
      <c r="E756" s="245">
        <v>43875</v>
      </c>
      <c r="F756" s="245">
        <v>43875</v>
      </c>
      <c r="G756" s="246" t="s">
        <v>10</v>
      </c>
      <c r="H756" s="247">
        <v>3120</v>
      </c>
      <c r="I756" s="248">
        <v>3120</v>
      </c>
      <c r="J756" s="248">
        <v>1</v>
      </c>
      <c r="K756" s="249">
        <v>2020</v>
      </c>
      <c r="L756" s="249">
        <v>2020</v>
      </c>
      <c r="M756" s="250" t="s">
        <v>28</v>
      </c>
    </row>
    <row r="757" spans="4:13" x14ac:dyDescent="0.35">
      <c r="D757" s="244" t="s">
        <v>3893</v>
      </c>
      <c r="E757" s="245">
        <v>44124</v>
      </c>
      <c r="F757" s="245">
        <v>44124</v>
      </c>
      <c r="G757" s="246" t="s">
        <v>10</v>
      </c>
      <c r="H757" s="247">
        <v>35000</v>
      </c>
      <c r="I757" s="248">
        <v>35000</v>
      </c>
      <c r="J757" s="248">
        <v>1</v>
      </c>
      <c r="K757" s="249">
        <v>2020</v>
      </c>
      <c r="L757" s="249">
        <v>2020</v>
      </c>
      <c r="M757" s="250" t="s">
        <v>11</v>
      </c>
    </row>
    <row r="758" spans="4:13" x14ac:dyDescent="0.35">
      <c r="D758" s="244" t="s">
        <v>413</v>
      </c>
      <c r="E758" s="245">
        <v>44132</v>
      </c>
      <c r="F758" s="245">
        <v>44132</v>
      </c>
      <c r="G758" s="246" t="s">
        <v>10</v>
      </c>
      <c r="H758" s="247">
        <v>40000</v>
      </c>
      <c r="I758" s="248">
        <v>7910</v>
      </c>
      <c r="J758" s="248">
        <v>1</v>
      </c>
      <c r="K758" s="249">
        <v>2020</v>
      </c>
      <c r="L758" s="249">
        <v>2020</v>
      </c>
      <c r="M758" s="250" t="s">
        <v>11</v>
      </c>
    </row>
    <row r="759" spans="4:13" x14ac:dyDescent="0.35">
      <c r="D759" s="244" t="s">
        <v>414</v>
      </c>
      <c r="E759" s="245">
        <v>44133</v>
      </c>
      <c r="F759" s="245">
        <v>44133</v>
      </c>
      <c r="G759" s="246" t="s">
        <v>10</v>
      </c>
      <c r="H759" s="247">
        <v>113000</v>
      </c>
      <c r="I759" s="248">
        <v>113000</v>
      </c>
      <c r="J759" s="248">
        <v>1</v>
      </c>
      <c r="K759" s="249">
        <v>2020</v>
      </c>
      <c r="L759" s="249">
        <v>2020</v>
      </c>
      <c r="M759" s="250" t="s">
        <v>11</v>
      </c>
    </row>
    <row r="760" spans="4:13" x14ac:dyDescent="0.35">
      <c r="D760" s="244" t="s">
        <v>415</v>
      </c>
      <c r="E760" s="245">
        <v>44134</v>
      </c>
      <c r="F760" s="245">
        <v>44134</v>
      </c>
      <c r="G760" s="246" t="s">
        <v>10</v>
      </c>
      <c r="H760" s="247">
        <v>6270</v>
      </c>
      <c r="I760" s="248">
        <v>6270</v>
      </c>
      <c r="J760" s="248">
        <v>1</v>
      </c>
      <c r="K760" s="249">
        <v>2020</v>
      </c>
      <c r="L760" s="249">
        <v>2020</v>
      </c>
      <c r="M760" s="250" t="s">
        <v>11</v>
      </c>
    </row>
    <row r="761" spans="4:13" x14ac:dyDescent="0.35">
      <c r="D761" s="244" t="s">
        <v>416</v>
      </c>
      <c r="E761" s="245">
        <v>44122</v>
      </c>
      <c r="F761" s="245">
        <v>44122</v>
      </c>
      <c r="G761" s="246" t="s">
        <v>10</v>
      </c>
      <c r="H761" s="247">
        <v>53817</v>
      </c>
      <c r="I761" s="248">
        <v>53817</v>
      </c>
      <c r="J761" s="248">
        <v>1</v>
      </c>
      <c r="K761" s="249">
        <v>2020</v>
      </c>
      <c r="L761" s="249">
        <v>2020</v>
      </c>
      <c r="M761" s="250" t="s">
        <v>11</v>
      </c>
    </row>
    <row r="762" spans="4:13" x14ac:dyDescent="0.35">
      <c r="D762" s="244" t="s">
        <v>417</v>
      </c>
      <c r="E762" s="245">
        <v>44123</v>
      </c>
      <c r="F762" s="245">
        <v>44123</v>
      </c>
      <c r="G762" s="246" t="s">
        <v>10</v>
      </c>
      <c r="H762" s="247">
        <v>1750</v>
      </c>
      <c r="I762" s="248">
        <v>1750</v>
      </c>
      <c r="J762" s="248">
        <v>1</v>
      </c>
      <c r="K762" s="249">
        <v>2020</v>
      </c>
      <c r="L762" s="249">
        <v>2020</v>
      </c>
      <c r="M762" s="250" t="s">
        <v>11</v>
      </c>
    </row>
    <row r="763" spans="4:13" x14ac:dyDescent="0.35">
      <c r="D763" s="244" t="s">
        <v>1075</v>
      </c>
      <c r="E763" s="245">
        <v>44137</v>
      </c>
      <c r="F763" s="245">
        <v>44137</v>
      </c>
      <c r="G763" s="246" t="s">
        <v>10</v>
      </c>
      <c r="H763" s="247">
        <v>1000</v>
      </c>
      <c r="I763" s="248">
        <v>1000</v>
      </c>
      <c r="J763" s="248">
        <v>1</v>
      </c>
      <c r="K763" s="249">
        <v>2020</v>
      </c>
      <c r="L763" s="249">
        <v>2020</v>
      </c>
      <c r="M763" s="250" t="s">
        <v>11</v>
      </c>
    </row>
    <row r="764" spans="4:13" x14ac:dyDescent="0.35">
      <c r="D764" s="244" t="s">
        <v>1076</v>
      </c>
      <c r="E764" s="245">
        <v>44136</v>
      </c>
      <c r="F764" s="245">
        <v>44136</v>
      </c>
      <c r="G764" s="246" t="s">
        <v>10</v>
      </c>
      <c r="H764" s="247">
        <v>5270</v>
      </c>
      <c r="I764" s="248">
        <v>1000</v>
      </c>
      <c r="J764" s="248">
        <v>1</v>
      </c>
      <c r="K764" s="249">
        <v>2020</v>
      </c>
      <c r="L764" s="249">
        <v>2020</v>
      </c>
      <c r="M764" s="250" t="s">
        <v>11</v>
      </c>
    </row>
    <row r="765" spans="4:13" x14ac:dyDescent="0.35">
      <c r="D765" s="244" t="s">
        <v>1077</v>
      </c>
      <c r="E765" s="245">
        <v>44127</v>
      </c>
      <c r="F765" s="245">
        <v>44127</v>
      </c>
      <c r="G765" s="246" t="s">
        <v>10</v>
      </c>
      <c r="H765" s="247">
        <v>500000</v>
      </c>
      <c r="I765" s="248">
        <v>324561.40350000001</v>
      </c>
      <c r="J765" s="248">
        <v>1</v>
      </c>
      <c r="K765" s="249">
        <v>2020</v>
      </c>
      <c r="L765" s="249">
        <v>2020</v>
      </c>
      <c r="M765" s="250" t="s">
        <v>11</v>
      </c>
    </row>
    <row r="766" spans="4:13" x14ac:dyDescent="0.35">
      <c r="D766" s="244" t="s">
        <v>1078</v>
      </c>
      <c r="E766" s="245">
        <v>43858</v>
      </c>
      <c r="F766" s="245">
        <v>43858</v>
      </c>
      <c r="G766" s="246" t="s">
        <v>10</v>
      </c>
      <c r="H766" s="247">
        <v>11300</v>
      </c>
      <c r="I766" s="248">
        <v>11300</v>
      </c>
      <c r="J766" s="248">
        <v>1</v>
      </c>
      <c r="K766" s="249">
        <v>2020</v>
      </c>
      <c r="L766" s="249">
        <v>2020</v>
      </c>
      <c r="M766" s="250" t="s">
        <v>28</v>
      </c>
    </row>
    <row r="767" spans="4:13" x14ac:dyDescent="0.35">
      <c r="D767" s="244" t="s">
        <v>418</v>
      </c>
      <c r="E767" s="245">
        <v>44137</v>
      </c>
      <c r="F767" s="245">
        <v>44137</v>
      </c>
      <c r="G767" s="246" t="s">
        <v>10</v>
      </c>
      <c r="H767" s="247">
        <v>46700</v>
      </c>
      <c r="I767" s="248">
        <v>46700</v>
      </c>
      <c r="J767" s="248">
        <v>1</v>
      </c>
      <c r="K767" s="249">
        <v>2020</v>
      </c>
      <c r="L767" s="249">
        <v>2020</v>
      </c>
      <c r="M767" s="250" t="s">
        <v>11</v>
      </c>
    </row>
    <row r="768" spans="4:13" x14ac:dyDescent="0.35">
      <c r="D768" s="244" t="s">
        <v>1079</v>
      </c>
      <c r="E768" s="245">
        <v>44130</v>
      </c>
      <c r="F768" s="245">
        <v>44130</v>
      </c>
      <c r="G768" s="246" t="s">
        <v>10</v>
      </c>
      <c r="H768" s="247">
        <v>200000</v>
      </c>
      <c r="I768" s="248">
        <v>200000</v>
      </c>
      <c r="J768" s="248">
        <v>1</v>
      </c>
      <c r="K768" s="249">
        <v>2020</v>
      </c>
      <c r="L768" s="249">
        <v>2020</v>
      </c>
      <c r="M768" s="250" t="s">
        <v>11</v>
      </c>
    </row>
    <row r="769" spans="4:13" x14ac:dyDescent="0.35">
      <c r="D769" s="244" t="s">
        <v>1080</v>
      </c>
      <c r="E769" s="245">
        <v>44135</v>
      </c>
      <c r="F769" s="245">
        <v>44135</v>
      </c>
      <c r="G769" s="246" t="s">
        <v>10</v>
      </c>
      <c r="H769" s="247">
        <v>1000</v>
      </c>
      <c r="I769" s="248">
        <v>1000</v>
      </c>
      <c r="J769" s="248">
        <v>1</v>
      </c>
      <c r="K769" s="249">
        <v>2020</v>
      </c>
      <c r="L769" s="249">
        <v>2020</v>
      </c>
      <c r="M769" s="250" t="s">
        <v>11</v>
      </c>
    </row>
    <row r="770" spans="4:13" x14ac:dyDescent="0.35">
      <c r="D770" s="244" t="s">
        <v>419</v>
      </c>
      <c r="E770" s="245">
        <v>44135</v>
      </c>
      <c r="F770" s="245">
        <v>44135</v>
      </c>
      <c r="G770" s="246" t="s">
        <v>13</v>
      </c>
      <c r="H770" s="247">
        <v>730</v>
      </c>
      <c r="I770" s="248">
        <v>730</v>
      </c>
      <c r="J770" s="248">
        <v>1</v>
      </c>
      <c r="K770" s="249">
        <v>2020</v>
      </c>
      <c r="L770" s="249">
        <v>2020</v>
      </c>
      <c r="M770" s="250" t="s">
        <v>11</v>
      </c>
    </row>
    <row r="771" spans="4:13" x14ac:dyDescent="0.35">
      <c r="D771" s="244" t="s">
        <v>1081</v>
      </c>
      <c r="E771" s="245">
        <v>44137</v>
      </c>
      <c r="F771" s="245">
        <v>44137</v>
      </c>
      <c r="G771" s="246" t="s">
        <v>13</v>
      </c>
      <c r="H771" s="247">
        <v>100000</v>
      </c>
      <c r="I771" s="248">
        <v>100000</v>
      </c>
      <c r="J771" s="248">
        <v>1</v>
      </c>
      <c r="K771" s="249">
        <v>2020</v>
      </c>
      <c r="L771" s="249">
        <v>2020</v>
      </c>
      <c r="M771" s="250" t="s">
        <v>11</v>
      </c>
    </row>
    <row r="772" spans="4:13" x14ac:dyDescent="0.35">
      <c r="D772" s="244" t="s">
        <v>420</v>
      </c>
      <c r="E772" s="245">
        <v>44144</v>
      </c>
      <c r="F772" s="245">
        <v>44144</v>
      </c>
      <c r="G772" s="246" t="s">
        <v>13</v>
      </c>
      <c r="H772" s="247">
        <v>210000</v>
      </c>
      <c r="I772" s="248">
        <v>210000</v>
      </c>
      <c r="J772" s="248">
        <v>1</v>
      </c>
      <c r="K772" s="249">
        <v>2020</v>
      </c>
      <c r="L772" s="249">
        <v>2020</v>
      </c>
      <c r="M772" s="250" t="s">
        <v>11</v>
      </c>
    </row>
    <row r="773" spans="4:13" x14ac:dyDescent="0.35">
      <c r="D773" s="244" t="s">
        <v>1082</v>
      </c>
      <c r="E773" s="245">
        <v>43884</v>
      </c>
      <c r="F773" s="245">
        <v>43884</v>
      </c>
      <c r="G773" s="246" t="s">
        <v>13</v>
      </c>
      <c r="H773" s="247">
        <v>620</v>
      </c>
      <c r="I773" s="248">
        <v>620</v>
      </c>
      <c r="J773" s="248">
        <v>1</v>
      </c>
      <c r="K773" s="249">
        <v>2020</v>
      </c>
      <c r="L773" s="249">
        <v>2020</v>
      </c>
      <c r="M773" s="250" t="s">
        <v>28</v>
      </c>
    </row>
    <row r="774" spans="4:13" x14ac:dyDescent="0.35">
      <c r="D774" s="244" t="s">
        <v>421</v>
      </c>
      <c r="E774" s="245">
        <v>44142</v>
      </c>
      <c r="F774" s="245">
        <v>44142</v>
      </c>
      <c r="G774" s="246" t="s">
        <v>13</v>
      </c>
      <c r="H774" s="247">
        <v>48954</v>
      </c>
      <c r="I774" s="248">
        <v>48954</v>
      </c>
      <c r="J774" s="248">
        <v>1</v>
      </c>
      <c r="K774" s="249">
        <v>2020</v>
      </c>
      <c r="L774" s="249">
        <v>2020</v>
      </c>
      <c r="M774" s="250" t="s">
        <v>11</v>
      </c>
    </row>
    <row r="775" spans="4:13" x14ac:dyDescent="0.35">
      <c r="D775" s="244" t="s">
        <v>422</v>
      </c>
      <c r="E775" s="245">
        <v>44141</v>
      </c>
      <c r="F775" s="245">
        <v>44141</v>
      </c>
      <c r="G775" s="246" t="s">
        <v>13</v>
      </c>
      <c r="H775" s="247">
        <v>8620</v>
      </c>
      <c r="I775" s="248">
        <v>8620</v>
      </c>
      <c r="J775" s="248">
        <v>1</v>
      </c>
      <c r="K775" s="249">
        <v>2020</v>
      </c>
      <c r="L775" s="249">
        <v>2020</v>
      </c>
      <c r="M775" s="250" t="s">
        <v>11</v>
      </c>
    </row>
    <row r="776" spans="4:13" x14ac:dyDescent="0.35">
      <c r="D776" s="244" t="s">
        <v>423</v>
      </c>
      <c r="E776" s="245">
        <v>44135</v>
      </c>
      <c r="F776" s="245">
        <v>44135</v>
      </c>
      <c r="G776" s="246" t="s">
        <v>13</v>
      </c>
      <c r="H776" s="247">
        <v>10872</v>
      </c>
      <c r="I776" s="248">
        <v>10872</v>
      </c>
      <c r="J776" s="248">
        <v>1</v>
      </c>
      <c r="K776" s="249">
        <v>2020</v>
      </c>
      <c r="L776" s="249">
        <v>2020</v>
      </c>
      <c r="M776" s="250" t="s">
        <v>11</v>
      </c>
    </row>
    <row r="777" spans="4:13" x14ac:dyDescent="0.35">
      <c r="D777" s="244" t="s">
        <v>424</v>
      </c>
      <c r="E777" s="245">
        <v>44141</v>
      </c>
      <c r="F777" s="245">
        <v>44141</v>
      </c>
      <c r="G777" s="246" t="s">
        <v>10</v>
      </c>
      <c r="H777" s="247">
        <v>59700</v>
      </c>
      <c r="I777" s="248">
        <v>59700</v>
      </c>
      <c r="J777" s="248">
        <v>1</v>
      </c>
      <c r="K777" s="249">
        <v>2020</v>
      </c>
      <c r="L777" s="249">
        <v>2020</v>
      </c>
      <c r="M777" s="250" t="s">
        <v>11</v>
      </c>
    </row>
    <row r="778" spans="4:13" x14ac:dyDescent="0.35">
      <c r="D778" s="244" t="s">
        <v>425</v>
      </c>
      <c r="E778" s="245">
        <v>44132</v>
      </c>
      <c r="F778" s="245">
        <v>44132</v>
      </c>
      <c r="G778" s="246" t="s">
        <v>10</v>
      </c>
      <c r="H778" s="247">
        <v>9284</v>
      </c>
      <c r="I778" s="248">
        <v>9284</v>
      </c>
      <c r="J778" s="248">
        <v>1</v>
      </c>
      <c r="K778" s="249">
        <v>2020</v>
      </c>
      <c r="L778" s="249">
        <v>2020</v>
      </c>
      <c r="M778" s="250" t="s">
        <v>11</v>
      </c>
    </row>
    <row r="779" spans="4:13" x14ac:dyDescent="0.35">
      <c r="D779" s="244" t="s">
        <v>1083</v>
      </c>
      <c r="E779" s="245">
        <v>43884</v>
      </c>
      <c r="F779" s="245">
        <v>43884</v>
      </c>
      <c r="G779" s="246" t="s">
        <v>10</v>
      </c>
      <c r="H779" s="247">
        <v>210000</v>
      </c>
      <c r="I779" s="248">
        <v>210000</v>
      </c>
      <c r="J779" s="248">
        <v>1</v>
      </c>
      <c r="K779" s="249">
        <v>2020</v>
      </c>
      <c r="L779" s="249">
        <v>2020</v>
      </c>
      <c r="M779" s="250" t="s">
        <v>28</v>
      </c>
    </row>
    <row r="780" spans="4:13" x14ac:dyDescent="0.35">
      <c r="D780" s="244" t="s">
        <v>426</v>
      </c>
      <c r="E780" s="245">
        <v>44145</v>
      </c>
      <c r="F780" s="245">
        <v>44145</v>
      </c>
      <c r="G780" s="246" t="s">
        <v>10</v>
      </c>
      <c r="H780" s="247">
        <v>144000</v>
      </c>
      <c r="I780" s="248">
        <v>144000</v>
      </c>
      <c r="J780" s="248">
        <v>1</v>
      </c>
      <c r="K780" s="249">
        <v>2020</v>
      </c>
      <c r="L780" s="249">
        <v>2020</v>
      </c>
      <c r="M780" s="250" t="s">
        <v>11</v>
      </c>
    </row>
    <row r="781" spans="4:13" x14ac:dyDescent="0.35">
      <c r="D781" s="244" t="s">
        <v>1084</v>
      </c>
      <c r="E781" s="245">
        <v>44141</v>
      </c>
      <c r="F781" s="245">
        <v>44141</v>
      </c>
      <c r="G781" s="246" t="s">
        <v>10</v>
      </c>
      <c r="H781" s="247">
        <v>190000</v>
      </c>
      <c r="I781" s="248">
        <v>190000</v>
      </c>
      <c r="J781" s="248">
        <v>1</v>
      </c>
      <c r="K781" s="249">
        <v>2020</v>
      </c>
      <c r="L781" s="249">
        <v>2020</v>
      </c>
      <c r="M781" s="250" t="s">
        <v>11</v>
      </c>
    </row>
    <row r="782" spans="4:13" x14ac:dyDescent="0.35">
      <c r="D782" s="244" t="s">
        <v>427</v>
      </c>
      <c r="E782" s="245">
        <v>44142</v>
      </c>
      <c r="F782" s="245">
        <v>44142</v>
      </c>
      <c r="G782" s="246" t="s">
        <v>10</v>
      </c>
      <c r="H782" s="247">
        <v>9240</v>
      </c>
      <c r="I782" s="248">
        <v>9240</v>
      </c>
      <c r="J782" s="248">
        <v>1</v>
      </c>
      <c r="K782" s="249">
        <v>2020</v>
      </c>
      <c r="L782" s="249">
        <v>2020</v>
      </c>
      <c r="M782" s="250" t="s">
        <v>11</v>
      </c>
    </row>
    <row r="783" spans="4:13" x14ac:dyDescent="0.35">
      <c r="D783" s="244" t="s">
        <v>428</v>
      </c>
      <c r="E783" s="245">
        <v>44140</v>
      </c>
      <c r="F783" s="245">
        <v>44140</v>
      </c>
      <c r="G783" s="246" t="s">
        <v>10</v>
      </c>
      <c r="H783" s="247">
        <v>8550</v>
      </c>
      <c r="I783" s="248">
        <v>8550</v>
      </c>
      <c r="J783" s="248">
        <v>1</v>
      </c>
      <c r="K783" s="249">
        <v>2020</v>
      </c>
      <c r="L783" s="249">
        <v>2020</v>
      </c>
      <c r="M783" s="250" t="s">
        <v>11</v>
      </c>
    </row>
    <row r="784" spans="4:13" x14ac:dyDescent="0.35">
      <c r="D784" s="244" t="s">
        <v>1085</v>
      </c>
      <c r="E784" s="245">
        <v>44138</v>
      </c>
      <c r="F784" s="245">
        <v>44138</v>
      </c>
      <c r="G784" s="246" t="s">
        <v>10</v>
      </c>
      <c r="H784" s="247">
        <v>8550</v>
      </c>
      <c r="I784" s="248">
        <v>8550</v>
      </c>
      <c r="J784" s="248">
        <v>1</v>
      </c>
      <c r="K784" s="249">
        <v>2020</v>
      </c>
      <c r="L784" s="249">
        <v>2020</v>
      </c>
      <c r="M784" s="250" t="s">
        <v>11</v>
      </c>
    </row>
    <row r="785" spans="4:13" x14ac:dyDescent="0.35">
      <c r="D785" s="244" t="s">
        <v>429</v>
      </c>
      <c r="E785" s="245">
        <v>44140</v>
      </c>
      <c r="F785" s="245">
        <v>44140</v>
      </c>
      <c r="G785" s="246" t="s">
        <v>10</v>
      </c>
      <c r="H785" s="247">
        <v>1000</v>
      </c>
      <c r="I785" s="248">
        <v>1000</v>
      </c>
      <c r="J785" s="248">
        <v>1</v>
      </c>
      <c r="K785" s="249">
        <v>2020</v>
      </c>
      <c r="L785" s="249">
        <v>2020</v>
      </c>
      <c r="M785" s="250" t="s">
        <v>11</v>
      </c>
    </row>
    <row r="786" spans="4:13" x14ac:dyDescent="0.35">
      <c r="D786" s="244" t="s">
        <v>430</v>
      </c>
      <c r="E786" s="245">
        <v>44144</v>
      </c>
      <c r="F786" s="245">
        <v>44144</v>
      </c>
      <c r="G786" s="246" t="s">
        <v>10</v>
      </c>
      <c r="H786" s="247">
        <v>8410</v>
      </c>
      <c r="I786" s="248">
        <v>8410</v>
      </c>
      <c r="J786" s="248">
        <v>1</v>
      </c>
      <c r="K786" s="249">
        <v>2020</v>
      </c>
      <c r="L786" s="249">
        <v>2020</v>
      </c>
      <c r="M786" s="250" t="s">
        <v>11</v>
      </c>
    </row>
    <row r="787" spans="4:13" x14ac:dyDescent="0.35">
      <c r="D787" s="244" t="s">
        <v>1086</v>
      </c>
      <c r="E787" s="245">
        <v>43885</v>
      </c>
      <c r="F787" s="245">
        <v>43885</v>
      </c>
      <c r="G787" s="246" t="s">
        <v>10</v>
      </c>
      <c r="H787" s="247">
        <v>1122820</v>
      </c>
      <c r="I787" s="248">
        <v>1122820</v>
      </c>
      <c r="J787" s="248">
        <v>1</v>
      </c>
      <c r="K787" s="249">
        <v>2020</v>
      </c>
      <c r="L787" s="249">
        <v>2020</v>
      </c>
      <c r="M787" s="250" t="s">
        <v>28</v>
      </c>
    </row>
    <row r="788" spans="4:13" x14ac:dyDescent="0.35">
      <c r="D788" s="244" t="s">
        <v>431</v>
      </c>
      <c r="E788" s="245">
        <v>44146</v>
      </c>
      <c r="F788" s="245">
        <v>44146</v>
      </c>
      <c r="G788" s="246" t="s">
        <v>10</v>
      </c>
      <c r="H788" s="247">
        <v>8590</v>
      </c>
      <c r="I788" s="248">
        <v>8590</v>
      </c>
      <c r="J788" s="248">
        <v>1</v>
      </c>
      <c r="K788" s="249">
        <v>2020</v>
      </c>
      <c r="L788" s="249">
        <v>2020</v>
      </c>
      <c r="M788" s="250" t="s">
        <v>11</v>
      </c>
    </row>
    <row r="789" spans="4:13" x14ac:dyDescent="0.35">
      <c r="D789" s="244" t="s">
        <v>1087</v>
      </c>
      <c r="E789" s="245">
        <v>44121</v>
      </c>
      <c r="F789" s="245">
        <v>44121</v>
      </c>
      <c r="G789" s="246" t="s">
        <v>10</v>
      </c>
      <c r="H789" s="247">
        <v>1000</v>
      </c>
      <c r="I789" s="248">
        <v>1000</v>
      </c>
      <c r="J789" s="248">
        <v>1</v>
      </c>
      <c r="K789" s="249">
        <v>2020</v>
      </c>
      <c r="L789" s="249">
        <v>2020</v>
      </c>
      <c r="M789" s="250" t="s">
        <v>11</v>
      </c>
    </row>
    <row r="790" spans="4:13" x14ac:dyDescent="0.35">
      <c r="D790" s="244" t="s">
        <v>1088</v>
      </c>
      <c r="E790" s="245">
        <v>44146</v>
      </c>
      <c r="F790" s="245">
        <v>44146</v>
      </c>
      <c r="G790" s="246" t="s">
        <v>10</v>
      </c>
      <c r="H790" s="247">
        <v>75250</v>
      </c>
      <c r="I790" s="248">
        <v>75250</v>
      </c>
      <c r="J790" s="248">
        <v>1</v>
      </c>
      <c r="K790" s="249">
        <v>2020</v>
      </c>
      <c r="L790" s="249">
        <v>2020</v>
      </c>
      <c r="M790" s="250" t="s">
        <v>11</v>
      </c>
    </row>
    <row r="791" spans="4:13" x14ac:dyDescent="0.35">
      <c r="D791" s="244" t="s">
        <v>432</v>
      </c>
      <c r="E791" s="245">
        <v>44124</v>
      </c>
      <c r="F791" s="245">
        <v>44124</v>
      </c>
      <c r="G791" s="246" t="s">
        <v>10</v>
      </c>
      <c r="H791" s="247">
        <v>260960</v>
      </c>
      <c r="I791" s="248">
        <v>260960</v>
      </c>
      <c r="J791" s="248">
        <v>1</v>
      </c>
      <c r="K791" s="249">
        <v>2020</v>
      </c>
      <c r="L791" s="249">
        <v>2020</v>
      </c>
      <c r="M791" s="250" t="s">
        <v>11</v>
      </c>
    </row>
    <row r="792" spans="4:13" x14ac:dyDescent="0.35">
      <c r="D792" s="244" t="s">
        <v>433</v>
      </c>
      <c r="E792" s="245">
        <v>44147</v>
      </c>
      <c r="F792" s="245">
        <v>44147</v>
      </c>
      <c r="G792" s="246" t="s">
        <v>10</v>
      </c>
      <c r="H792" s="247">
        <v>8780</v>
      </c>
      <c r="I792" s="248">
        <v>8780</v>
      </c>
      <c r="J792" s="248">
        <v>1</v>
      </c>
      <c r="K792" s="249">
        <v>2020</v>
      </c>
      <c r="L792" s="249">
        <v>2020</v>
      </c>
      <c r="M792" s="250" t="s">
        <v>11</v>
      </c>
    </row>
    <row r="793" spans="4:13" x14ac:dyDescent="0.35">
      <c r="D793" s="244" t="s">
        <v>434</v>
      </c>
      <c r="E793" s="245">
        <v>44145</v>
      </c>
      <c r="F793" s="245">
        <v>44145</v>
      </c>
      <c r="G793" s="246" t="s">
        <v>13</v>
      </c>
      <c r="H793" s="247">
        <v>44690</v>
      </c>
      <c r="I793" s="248">
        <v>44690</v>
      </c>
      <c r="J793" s="248">
        <v>1</v>
      </c>
      <c r="K793" s="249">
        <v>2020</v>
      </c>
      <c r="L793" s="249">
        <v>2020</v>
      </c>
      <c r="M793" s="250" t="s">
        <v>11</v>
      </c>
    </row>
    <row r="794" spans="4:13" x14ac:dyDescent="0.35">
      <c r="D794" s="244" t="s">
        <v>1089</v>
      </c>
      <c r="E794" s="245">
        <v>44147</v>
      </c>
      <c r="F794" s="245">
        <v>44147</v>
      </c>
      <c r="G794" s="246" t="s">
        <v>10</v>
      </c>
      <c r="H794" s="247">
        <v>10374</v>
      </c>
      <c r="I794" s="248">
        <v>10374</v>
      </c>
      <c r="J794" s="248">
        <v>1</v>
      </c>
      <c r="K794" s="249">
        <v>2020</v>
      </c>
      <c r="L794" s="249">
        <v>2020</v>
      </c>
      <c r="M794" s="250" t="s">
        <v>11</v>
      </c>
    </row>
    <row r="795" spans="4:13" x14ac:dyDescent="0.35">
      <c r="D795" s="244" t="s">
        <v>1091</v>
      </c>
      <c r="E795" s="245">
        <v>44079</v>
      </c>
      <c r="F795" s="245">
        <v>44079</v>
      </c>
      <c r="G795" s="246" t="s">
        <v>10</v>
      </c>
      <c r="H795" s="247">
        <v>89000</v>
      </c>
      <c r="I795" s="248">
        <v>89000</v>
      </c>
      <c r="J795" s="248">
        <v>1</v>
      </c>
      <c r="K795" s="249">
        <v>2020</v>
      </c>
      <c r="L795" s="249">
        <v>2020</v>
      </c>
      <c r="M795" s="250" t="s">
        <v>35</v>
      </c>
    </row>
    <row r="796" spans="4:13" x14ac:dyDescent="0.35">
      <c r="D796" s="244" t="s">
        <v>435</v>
      </c>
      <c r="E796" s="245">
        <v>44109</v>
      </c>
      <c r="F796" s="245">
        <v>44109</v>
      </c>
      <c r="G796" s="246" t="s">
        <v>13</v>
      </c>
      <c r="H796" s="247">
        <v>120690</v>
      </c>
      <c r="I796" s="248">
        <v>120690</v>
      </c>
      <c r="J796" s="248">
        <v>1</v>
      </c>
      <c r="K796" s="249">
        <v>2020</v>
      </c>
      <c r="L796" s="249">
        <v>2020</v>
      </c>
      <c r="M796" s="250" t="s">
        <v>11</v>
      </c>
    </row>
    <row r="797" spans="4:13" x14ac:dyDescent="0.35">
      <c r="D797" s="244" t="s">
        <v>436</v>
      </c>
      <c r="E797" s="245">
        <v>44143</v>
      </c>
      <c r="F797" s="245">
        <v>44143</v>
      </c>
      <c r="G797" s="246" t="s">
        <v>13</v>
      </c>
      <c r="H797" s="247">
        <v>207446</v>
      </c>
      <c r="I797" s="248">
        <v>207446</v>
      </c>
      <c r="J797" s="248">
        <v>1</v>
      </c>
      <c r="K797" s="249">
        <v>2020</v>
      </c>
      <c r="L797" s="249">
        <v>2020</v>
      </c>
      <c r="M797" s="250" t="s">
        <v>11</v>
      </c>
    </row>
    <row r="798" spans="4:13" x14ac:dyDescent="0.35">
      <c r="D798" s="244" t="s">
        <v>1092</v>
      </c>
      <c r="E798" s="245">
        <v>44081</v>
      </c>
      <c r="F798" s="245">
        <v>44081</v>
      </c>
      <c r="G798" s="246" t="s">
        <v>13</v>
      </c>
      <c r="H798" s="247">
        <v>1000000</v>
      </c>
      <c r="I798" s="248">
        <v>1000000</v>
      </c>
      <c r="J798" s="248">
        <v>1</v>
      </c>
      <c r="K798" s="249">
        <v>2020</v>
      </c>
      <c r="L798" s="249">
        <v>2020</v>
      </c>
      <c r="M798" s="250" t="s">
        <v>35</v>
      </c>
    </row>
    <row r="799" spans="4:13" x14ac:dyDescent="0.35">
      <c r="D799" s="244" t="s">
        <v>1093</v>
      </c>
      <c r="E799" s="245">
        <v>44131</v>
      </c>
      <c r="F799" s="245">
        <v>44131</v>
      </c>
      <c r="G799" s="246" t="s">
        <v>13</v>
      </c>
      <c r="H799" s="247">
        <v>156000</v>
      </c>
      <c r="I799" s="248">
        <v>156000</v>
      </c>
      <c r="J799" s="248">
        <v>1</v>
      </c>
      <c r="K799" s="249">
        <v>2020</v>
      </c>
      <c r="L799" s="249">
        <v>2020</v>
      </c>
      <c r="M799" s="250" t="s">
        <v>11</v>
      </c>
    </row>
    <row r="800" spans="4:13" x14ac:dyDescent="0.35">
      <c r="D800" s="244" t="s">
        <v>7370</v>
      </c>
      <c r="E800" s="245">
        <v>44148</v>
      </c>
      <c r="F800" s="245">
        <v>44148</v>
      </c>
      <c r="G800" s="246" t="s">
        <v>13</v>
      </c>
      <c r="H800" s="247">
        <v>4450</v>
      </c>
      <c r="I800" s="248">
        <v>0</v>
      </c>
      <c r="J800" s="248">
        <v>1</v>
      </c>
      <c r="K800" s="249">
        <v>2020</v>
      </c>
      <c r="L800" s="249">
        <v>2020</v>
      </c>
      <c r="M800" s="250" t="s">
        <v>11</v>
      </c>
    </row>
    <row r="801" spans="4:13" x14ac:dyDescent="0.35">
      <c r="D801" s="244" t="s">
        <v>437</v>
      </c>
      <c r="E801" s="245">
        <v>44145</v>
      </c>
      <c r="F801" s="245">
        <v>44145</v>
      </c>
      <c r="G801" s="246" t="s">
        <v>10</v>
      </c>
      <c r="H801" s="247">
        <v>1000</v>
      </c>
      <c r="I801" s="248">
        <v>1000</v>
      </c>
      <c r="J801" s="248">
        <v>1</v>
      </c>
      <c r="K801" s="249">
        <v>2020</v>
      </c>
      <c r="L801" s="249">
        <v>2020</v>
      </c>
      <c r="M801" s="250" t="s">
        <v>11</v>
      </c>
    </row>
    <row r="802" spans="4:13" x14ac:dyDescent="0.35">
      <c r="D802" s="244" t="s">
        <v>438</v>
      </c>
      <c r="E802" s="245">
        <v>44159</v>
      </c>
      <c r="F802" s="245">
        <v>44162</v>
      </c>
      <c r="G802" s="246" t="s">
        <v>10</v>
      </c>
      <c r="H802" s="247">
        <v>10500</v>
      </c>
      <c r="I802" s="248">
        <v>10500</v>
      </c>
      <c r="J802" s="248">
        <v>1</v>
      </c>
      <c r="K802" s="249">
        <v>2020</v>
      </c>
      <c r="L802" s="249">
        <v>2020</v>
      </c>
      <c r="M802" s="250" t="s">
        <v>11</v>
      </c>
    </row>
    <row r="803" spans="4:13" x14ac:dyDescent="0.35">
      <c r="D803" s="244" t="s">
        <v>1094</v>
      </c>
      <c r="E803" s="245">
        <v>43886</v>
      </c>
      <c r="F803" s="245">
        <v>43886</v>
      </c>
      <c r="G803" s="246" t="s">
        <v>13</v>
      </c>
      <c r="H803" s="247">
        <v>1000</v>
      </c>
      <c r="I803" s="248">
        <v>1000</v>
      </c>
      <c r="J803" s="248">
        <v>1</v>
      </c>
      <c r="K803" s="249">
        <v>2020</v>
      </c>
      <c r="L803" s="249">
        <v>2020</v>
      </c>
      <c r="M803" s="250" t="s">
        <v>28</v>
      </c>
    </row>
    <row r="804" spans="4:13" x14ac:dyDescent="0.35">
      <c r="D804" s="244" t="s">
        <v>1095</v>
      </c>
      <c r="E804" s="245">
        <v>44144</v>
      </c>
      <c r="F804" s="245">
        <v>44144</v>
      </c>
      <c r="G804" s="246" t="s">
        <v>10</v>
      </c>
      <c r="H804" s="247">
        <v>16000</v>
      </c>
      <c r="I804" s="248">
        <v>16000</v>
      </c>
      <c r="J804" s="248">
        <v>1</v>
      </c>
      <c r="K804" s="249">
        <v>2020</v>
      </c>
      <c r="L804" s="249">
        <v>2020</v>
      </c>
      <c r="M804" s="250" t="s">
        <v>11</v>
      </c>
    </row>
    <row r="805" spans="4:13" x14ac:dyDescent="0.35">
      <c r="D805" s="244" t="s">
        <v>439</v>
      </c>
      <c r="E805" s="245">
        <v>44150</v>
      </c>
      <c r="F805" s="245">
        <v>44150</v>
      </c>
      <c r="G805" s="246" t="s">
        <v>10</v>
      </c>
      <c r="H805" s="247">
        <v>9000</v>
      </c>
      <c r="I805" s="248">
        <v>9000</v>
      </c>
      <c r="J805" s="248">
        <v>1</v>
      </c>
      <c r="K805" s="249">
        <v>2020</v>
      </c>
      <c r="L805" s="249">
        <v>2020</v>
      </c>
      <c r="M805" s="250" t="s">
        <v>11</v>
      </c>
    </row>
    <row r="806" spans="4:13" x14ac:dyDescent="0.35">
      <c r="D806" s="244" t="s">
        <v>2858</v>
      </c>
      <c r="E806" s="245">
        <v>43848</v>
      </c>
      <c r="F806" s="245">
        <v>44152</v>
      </c>
      <c r="G806" s="246" t="s">
        <v>10</v>
      </c>
      <c r="H806" s="247">
        <v>475000</v>
      </c>
      <c r="I806" s="248">
        <v>241176.4706</v>
      </c>
      <c r="J806" s="248">
        <v>1</v>
      </c>
      <c r="K806" s="249">
        <v>2020</v>
      </c>
      <c r="L806" s="249">
        <v>2020</v>
      </c>
      <c r="M806" s="250" t="s">
        <v>28</v>
      </c>
    </row>
    <row r="807" spans="4:13" x14ac:dyDescent="0.35">
      <c r="D807" s="244" t="s">
        <v>1096</v>
      </c>
      <c r="E807" s="245">
        <v>44135</v>
      </c>
      <c r="F807" s="245">
        <v>44135</v>
      </c>
      <c r="G807" s="246" t="s">
        <v>10</v>
      </c>
      <c r="H807" s="247">
        <v>1000</v>
      </c>
      <c r="I807" s="248">
        <v>1000</v>
      </c>
      <c r="J807" s="248">
        <v>1</v>
      </c>
      <c r="K807" s="249">
        <v>2020</v>
      </c>
      <c r="L807" s="249">
        <v>2020</v>
      </c>
      <c r="M807" s="250" t="s">
        <v>11</v>
      </c>
    </row>
    <row r="808" spans="4:13" x14ac:dyDescent="0.35">
      <c r="D808" s="244" t="s">
        <v>1097</v>
      </c>
      <c r="E808" s="245">
        <v>44148</v>
      </c>
      <c r="F808" s="245">
        <v>44148</v>
      </c>
      <c r="G808" s="246" t="s">
        <v>10</v>
      </c>
      <c r="H808" s="247">
        <v>644920</v>
      </c>
      <c r="I808" s="248">
        <v>644920</v>
      </c>
      <c r="J808" s="248">
        <v>1</v>
      </c>
      <c r="K808" s="249">
        <v>2020</v>
      </c>
      <c r="L808" s="249">
        <v>2020</v>
      </c>
      <c r="M808" s="250" t="s">
        <v>11</v>
      </c>
    </row>
    <row r="809" spans="4:13" x14ac:dyDescent="0.35">
      <c r="D809" s="244" t="s">
        <v>440</v>
      </c>
      <c r="E809" s="245">
        <v>44154</v>
      </c>
      <c r="F809" s="245">
        <v>44154</v>
      </c>
      <c r="G809" s="246" t="s">
        <v>10</v>
      </c>
      <c r="H809" s="247">
        <v>29950</v>
      </c>
      <c r="I809" s="248">
        <v>29950</v>
      </c>
      <c r="J809" s="248">
        <v>1</v>
      </c>
      <c r="K809" s="249">
        <v>2020</v>
      </c>
      <c r="L809" s="249">
        <v>2020</v>
      </c>
      <c r="M809" s="250" t="s">
        <v>11</v>
      </c>
    </row>
    <row r="810" spans="4:13" x14ac:dyDescent="0.35">
      <c r="D810" s="244" t="s">
        <v>441</v>
      </c>
      <c r="E810" s="245">
        <v>44144</v>
      </c>
      <c r="F810" s="245">
        <v>44144</v>
      </c>
      <c r="G810" s="246" t="s">
        <v>13</v>
      </c>
      <c r="H810" s="247">
        <v>26419</v>
      </c>
      <c r="I810" s="248">
        <v>26419</v>
      </c>
      <c r="J810" s="248">
        <v>1</v>
      </c>
      <c r="K810" s="249">
        <v>2020</v>
      </c>
      <c r="L810" s="249">
        <v>2020</v>
      </c>
      <c r="M810" s="250" t="s">
        <v>11</v>
      </c>
    </row>
    <row r="811" spans="4:13" x14ac:dyDescent="0.35">
      <c r="D811" s="244" t="s">
        <v>1098</v>
      </c>
      <c r="E811" s="245">
        <v>43842</v>
      </c>
      <c r="F811" s="245">
        <v>43842</v>
      </c>
      <c r="G811" s="246" t="s">
        <v>10</v>
      </c>
      <c r="H811" s="247">
        <v>11300</v>
      </c>
      <c r="I811" s="248">
        <v>11300</v>
      </c>
      <c r="J811" s="248">
        <v>1</v>
      </c>
      <c r="K811" s="249">
        <v>2020</v>
      </c>
      <c r="L811" s="249">
        <v>2020</v>
      </c>
      <c r="M811" s="250" t="s">
        <v>28</v>
      </c>
    </row>
    <row r="812" spans="4:13" x14ac:dyDescent="0.35">
      <c r="D812" s="244" t="s">
        <v>442</v>
      </c>
      <c r="E812" s="245">
        <v>44119</v>
      </c>
      <c r="F812" s="245">
        <v>44119</v>
      </c>
      <c r="G812" s="246" t="s">
        <v>13</v>
      </c>
      <c r="H812" s="247">
        <v>221608</v>
      </c>
      <c r="I812" s="248">
        <v>150893</v>
      </c>
      <c r="J812" s="248">
        <v>1</v>
      </c>
      <c r="K812" s="249">
        <v>2020</v>
      </c>
      <c r="L812" s="249">
        <v>2020</v>
      </c>
      <c r="M812" s="250" t="s">
        <v>11</v>
      </c>
    </row>
    <row r="813" spans="4:13" x14ac:dyDescent="0.35">
      <c r="D813" s="244" t="s">
        <v>443</v>
      </c>
      <c r="E813" s="245">
        <v>44152</v>
      </c>
      <c r="F813" s="245">
        <v>44152</v>
      </c>
      <c r="G813" s="246" t="s">
        <v>13</v>
      </c>
      <c r="H813" s="247">
        <v>720</v>
      </c>
      <c r="I813" s="248">
        <v>720</v>
      </c>
      <c r="J813" s="248">
        <v>1</v>
      </c>
      <c r="K813" s="249">
        <v>2020</v>
      </c>
      <c r="L813" s="249">
        <v>2020</v>
      </c>
      <c r="M813" s="250" t="s">
        <v>11</v>
      </c>
    </row>
    <row r="814" spans="4:13" x14ac:dyDescent="0.35">
      <c r="D814" s="244" t="s">
        <v>444</v>
      </c>
      <c r="E814" s="245">
        <v>44149</v>
      </c>
      <c r="F814" s="245">
        <v>44149</v>
      </c>
      <c r="G814" s="246" t="s">
        <v>13</v>
      </c>
      <c r="H814" s="247">
        <v>3930</v>
      </c>
      <c r="I814" s="248">
        <v>3930</v>
      </c>
      <c r="J814" s="248">
        <v>1</v>
      </c>
      <c r="K814" s="249">
        <v>2020</v>
      </c>
      <c r="L814" s="249">
        <v>2020</v>
      </c>
      <c r="M814" s="250" t="s">
        <v>11</v>
      </c>
    </row>
    <row r="815" spans="4:13" x14ac:dyDescent="0.35">
      <c r="D815" s="244" t="s">
        <v>1099</v>
      </c>
      <c r="E815" s="245">
        <v>44157</v>
      </c>
      <c r="F815" s="245">
        <v>44157</v>
      </c>
      <c r="G815" s="246" t="s">
        <v>13</v>
      </c>
      <c r="H815" s="247">
        <v>177000</v>
      </c>
      <c r="I815" s="248">
        <v>177000</v>
      </c>
      <c r="J815" s="248">
        <v>1</v>
      </c>
      <c r="K815" s="249">
        <v>2020</v>
      </c>
      <c r="L815" s="249">
        <v>2020</v>
      </c>
      <c r="M815" s="250" t="s">
        <v>11</v>
      </c>
    </row>
    <row r="816" spans="4:13" x14ac:dyDescent="0.35">
      <c r="D816" s="244" t="s">
        <v>445</v>
      </c>
      <c r="E816" s="245">
        <v>44155</v>
      </c>
      <c r="F816" s="245">
        <v>44155</v>
      </c>
      <c r="G816" s="246" t="s">
        <v>13</v>
      </c>
      <c r="H816" s="247">
        <v>8550</v>
      </c>
      <c r="I816" s="248">
        <v>4200</v>
      </c>
      <c r="J816" s="248">
        <v>1</v>
      </c>
      <c r="K816" s="249">
        <v>2020</v>
      </c>
      <c r="L816" s="249">
        <v>2020</v>
      </c>
      <c r="M816" s="250" t="s">
        <v>11</v>
      </c>
    </row>
    <row r="817" spans="4:13" x14ac:dyDescent="0.35">
      <c r="D817" s="244" t="s">
        <v>1100</v>
      </c>
      <c r="E817" s="245">
        <v>44150</v>
      </c>
      <c r="F817" s="245">
        <v>44150</v>
      </c>
      <c r="G817" s="246" t="s">
        <v>10</v>
      </c>
      <c r="H817" s="247">
        <v>560000</v>
      </c>
      <c r="I817" s="248">
        <v>560000</v>
      </c>
      <c r="J817" s="248">
        <v>1</v>
      </c>
      <c r="K817" s="249">
        <v>2020</v>
      </c>
      <c r="L817" s="249">
        <v>2020</v>
      </c>
      <c r="M817" s="250" t="s">
        <v>11</v>
      </c>
    </row>
    <row r="818" spans="4:13" x14ac:dyDescent="0.35">
      <c r="D818" s="244" t="s">
        <v>446</v>
      </c>
      <c r="E818" s="245">
        <v>44155</v>
      </c>
      <c r="F818" s="245">
        <v>44155</v>
      </c>
      <c r="G818" s="246" t="s">
        <v>10</v>
      </c>
      <c r="H818" s="247">
        <v>500000</v>
      </c>
      <c r="I818" s="248">
        <v>500000</v>
      </c>
      <c r="J818" s="248">
        <v>1</v>
      </c>
      <c r="K818" s="249">
        <v>2020</v>
      </c>
      <c r="L818" s="249">
        <v>2020</v>
      </c>
      <c r="M818" s="250" t="s">
        <v>11</v>
      </c>
    </row>
    <row r="819" spans="4:13" x14ac:dyDescent="0.35">
      <c r="D819" s="244" t="s">
        <v>447</v>
      </c>
      <c r="E819" s="245">
        <v>43886</v>
      </c>
      <c r="F819" s="245">
        <v>43886</v>
      </c>
      <c r="G819" s="246" t="s">
        <v>13</v>
      </c>
      <c r="H819" s="247">
        <v>35614</v>
      </c>
      <c r="I819" s="248">
        <v>35614</v>
      </c>
      <c r="J819" s="248">
        <v>1</v>
      </c>
      <c r="K819" s="249">
        <v>2020</v>
      </c>
      <c r="L819" s="249">
        <v>2020</v>
      </c>
      <c r="M819" s="250" t="s">
        <v>28</v>
      </c>
    </row>
    <row r="820" spans="4:13" x14ac:dyDescent="0.35">
      <c r="D820" s="244" t="s">
        <v>448</v>
      </c>
      <c r="E820" s="245">
        <v>44146</v>
      </c>
      <c r="F820" s="245">
        <v>44146</v>
      </c>
      <c r="G820" s="246" t="s">
        <v>10</v>
      </c>
      <c r="H820" s="247">
        <v>90</v>
      </c>
      <c r="I820" s="248">
        <v>90</v>
      </c>
      <c r="J820" s="248">
        <v>1</v>
      </c>
      <c r="K820" s="249">
        <v>2020</v>
      </c>
      <c r="L820" s="249">
        <v>2020</v>
      </c>
      <c r="M820" s="250" t="s">
        <v>11</v>
      </c>
    </row>
    <row r="821" spans="4:13" x14ac:dyDescent="0.35">
      <c r="D821" s="244" t="s">
        <v>449</v>
      </c>
      <c r="E821" s="245">
        <v>44150</v>
      </c>
      <c r="F821" s="245">
        <v>44150</v>
      </c>
      <c r="G821" s="246" t="s">
        <v>10</v>
      </c>
      <c r="H821" s="247">
        <v>9000</v>
      </c>
      <c r="I821" s="248">
        <v>9000</v>
      </c>
      <c r="J821" s="248">
        <v>1</v>
      </c>
      <c r="K821" s="249">
        <v>2020</v>
      </c>
      <c r="L821" s="249">
        <v>2020</v>
      </c>
      <c r="M821" s="250" t="s">
        <v>11</v>
      </c>
    </row>
    <row r="822" spans="4:13" x14ac:dyDescent="0.35">
      <c r="D822" s="244" t="s">
        <v>450</v>
      </c>
      <c r="E822" s="245">
        <v>44154</v>
      </c>
      <c r="F822" s="245">
        <v>44154</v>
      </c>
      <c r="G822" s="246" t="s">
        <v>10</v>
      </c>
      <c r="H822" s="247">
        <v>17668</v>
      </c>
      <c r="I822" s="248">
        <v>17668</v>
      </c>
      <c r="J822" s="248">
        <v>1</v>
      </c>
      <c r="K822" s="249">
        <v>2020</v>
      </c>
      <c r="L822" s="249">
        <v>2020</v>
      </c>
      <c r="M822" s="250" t="s">
        <v>11</v>
      </c>
    </row>
    <row r="823" spans="4:13" x14ac:dyDescent="0.35">
      <c r="D823" s="244" t="s">
        <v>451</v>
      </c>
      <c r="E823" s="245">
        <v>44159</v>
      </c>
      <c r="F823" s="245">
        <v>44159</v>
      </c>
      <c r="G823" s="246" t="s">
        <v>10</v>
      </c>
      <c r="H823" s="247">
        <v>3000</v>
      </c>
      <c r="I823" s="248">
        <v>3000</v>
      </c>
      <c r="J823" s="248">
        <v>1</v>
      </c>
      <c r="K823" s="249">
        <v>2020</v>
      </c>
      <c r="L823" s="249">
        <v>2020</v>
      </c>
      <c r="M823" s="250" t="s">
        <v>11</v>
      </c>
    </row>
    <row r="824" spans="4:13" x14ac:dyDescent="0.35">
      <c r="D824" s="244" t="s">
        <v>452</v>
      </c>
      <c r="E824" s="245">
        <v>44157</v>
      </c>
      <c r="F824" s="245">
        <v>44157</v>
      </c>
      <c r="G824" s="246" t="s">
        <v>10</v>
      </c>
      <c r="H824" s="247">
        <v>501358.2353</v>
      </c>
      <c r="I824" s="248">
        <v>501358.2353</v>
      </c>
      <c r="J824" s="248">
        <v>1</v>
      </c>
      <c r="K824" s="249">
        <v>2020</v>
      </c>
      <c r="L824" s="249">
        <v>2020</v>
      </c>
      <c r="M824" s="250" t="s">
        <v>11</v>
      </c>
    </row>
    <row r="825" spans="4:13" x14ac:dyDescent="0.35">
      <c r="D825" s="244" t="s">
        <v>1101</v>
      </c>
      <c r="E825" s="245">
        <v>44154</v>
      </c>
      <c r="F825" s="245">
        <v>44154</v>
      </c>
      <c r="G825" s="246" t="s">
        <v>10</v>
      </c>
      <c r="H825" s="247">
        <v>2000</v>
      </c>
      <c r="I825" s="248">
        <v>2000</v>
      </c>
      <c r="J825" s="248">
        <v>1</v>
      </c>
      <c r="K825" s="249">
        <v>2020</v>
      </c>
      <c r="L825" s="249">
        <v>2020</v>
      </c>
      <c r="M825" s="250" t="s">
        <v>11</v>
      </c>
    </row>
    <row r="826" spans="4:13" x14ac:dyDescent="0.35">
      <c r="D826" s="244" t="s">
        <v>453</v>
      </c>
      <c r="E826" s="245">
        <v>44134</v>
      </c>
      <c r="F826" s="245">
        <v>44134</v>
      </c>
      <c r="G826" s="246" t="s">
        <v>10</v>
      </c>
      <c r="H826" s="247">
        <v>4000</v>
      </c>
      <c r="I826" s="248">
        <v>4000</v>
      </c>
      <c r="J826" s="248">
        <v>1</v>
      </c>
      <c r="K826" s="249">
        <v>2020</v>
      </c>
      <c r="L826" s="249">
        <v>2020</v>
      </c>
      <c r="M826" s="250" t="s">
        <v>11</v>
      </c>
    </row>
    <row r="827" spans="4:13" x14ac:dyDescent="0.35">
      <c r="D827" s="244" t="s">
        <v>1102</v>
      </c>
      <c r="E827" s="245">
        <v>43837</v>
      </c>
      <c r="F827" s="245">
        <v>43837</v>
      </c>
      <c r="G827" s="246" t="s">
        <v>10</v>
      </c>
      <c r="H827" s="247">
        <v>5000</v>
      </c>
      <c r="I827" s="248">
        <v>5000</v>
      </c>
      <c r="J827" s="248">
        <v>1</v>
      </c>
      <c r="K827" s="249">
        <v>2020</v>
      </c>
      <c r="L827" s="249">
        <v>2020</v>
      </c>
      <c r="M827" s="250" t="s">
        <v>28</v>
      </c>
    </row>
    <row r="828" spans="4:13" x14ac:dyDescent="0.35">
      <c r="D828" s="244" t="s">
        <v>1103</v>
      </c>
      <c r="E828" s="245">
        <v>44158</v>
      </c>
      <c r="F828" s="245">
        <v>44158</v>
      </c>
      <c r="G828" s="246" t="s">
        <v>10</v>
      </c>
      <c r="H828" s="247">
        <v>1000</v>
      </c>
      <c r="I828" s="248">
        <v>1000</v>
      </c>
      <c r="J828" s="248">
        <v>1</v>
      </c>
      <c r="K828" s="249">
        <v>2020</v>
      </c>
      <c r="L828" s="249">
        <v>2020</v>
      </c>
      <c r="M828" s="250" t="s">
        <v>11</v>
      </c>
    </row>
    <row r="829" spans="4:13" x14ac:dyDescent="0.35">
      <c r="D829" s="244" t="s">
        <v>1104</v>
      </c>
      <c r="E829" s="245">
        <v>44121</v>
      </c>
      <c r="F829" s="245">
        <v>44121</v>
      </c>
      <c r="G829" s="246" t="s">
        <v>10</v>
      </c>
      <c r="H829" s="247">
        <v>1000</v>
      </c>
      <c r="I829" s="248">
        <v>1000</v>
      </c>
      <c r="J829" s="248">
        <v>1</v>
      </c>
      <c r="K829" s="249">
        <v>2020</v>
      </c>
      <c r="L829" s="249">
        <v>2020</v>
      </c>
      <c r="M829" s="250" t="s">
        <v>11</v>
      </c>
    </row>
    <row r="830" spans="4:13" x14ac:dyDescent="0.35">
      <c r="D830" s="244" t="s">
        <v>454</v>
      </c>
      <c r="E830" s="245">
        <v>44158</v>
      </c>
      <c r="F830" s="245">
        <v>44158</v>
      </c>
      <c r="G830" s="246" t="s">
        <v>10</v>
      </c>
      <c r="H830" s="247">
        <v>76300</v>
      </c>
      <c r="I830" s="248">
        <v>76300</v>
      </c>
      <c r="J830" s="248">
        <v>1</v>
      </c>
      <c r="K830" s="249">
        <v>2020</v>
      </c>
      <c r="L830" s="249">
        <v>2020</v>
      </c>
      <c r="M830" s="250" t="s">
        <v>11</v>
      </c>
    </row>
    <row r="831" spans="4:13" x14ac:dyDescent="0.35">
      <c r="D831" s="244" t="s">
        <v>1105</v>
      </c>
      <c r="E831" s="245">
        <v>44153</v>
      </c>
      <c r="F831" s="245">
        <v>44153</v>
      </c>
      <c r="G831" s="246" t="s">
        <v>10</v>
      </c>
      <c r="H831" s="247">
        <v>7000</v>
      </c>
      <c r="I831" s="248">
        <v>7000</v>
      </c>
      <c r="J831" s="248">
        <v>1</v>
      </c>
      <c r="K831" s="249">
        <v>2020</v>
      </c>
      <c r="L831" s="249">
        <v>2020</v>
      </c>
      <c r="M831" s="250" t="s">
        <v>11</v>
      </c>
    </row>
    <row r="832" spans="4:13" x14ac:dyDescent="0.35">
      <c r="D832" s="244" t="s">
        <v>1106</v>
      </c>
      <c r="E832" s="245">
        <v>44156</v>
      </c>
      <c r="F832" s="245">
        <v>44156</v>
      </c>
      <c r="G832" s="246" t="s">
        <v>10</v>
      </c>
      <c r="H832" s="247">
        <v>84983</v>
      </c>
      <c r="I832" s="248">
        <v>84983</v>
      </c>
      <c r="J832" s="248">
        <v>1</v>
      </c>
      <c r="K832" s="249">
        <v>2020</v>
      </c>
      <c r="L832" s="249">
        <v>2020</v>
      </c>
      <c r="M832" s="250" t="s">
        <v>11</v>
      </c>
    </row>
    <row r="833" spans="4:13" x14ac:dyDescent="0.35">
      <c r="D833" s="244" t="s">
        <v>455</v>
      </c>
      <c r="E833" s="245">
        <v>44135</v>
      </c>
      <c r="F833" s="245">
        <v>44135</v>
      </c>
      <c r="G833" s="246" t="s">
        <v>10</v>
      </c>
      <c r="H833" s="247">
        <v>10846</v>
      </c>
      <c r="I833" s="248">
        <v>10846</v>
      </c>
      <c r="J833" s="248">
        <v>1</v>
      </c>
      <c r="K833" s="249">
        <v>2020</v>
      </c>
      <c r="L833" s="249">
        <v>2020</v>
      </c>
      <c r="M833" s="250" t="s">
        <v>11</v>
      </c>
    </row>
    <row r="834" spans="4:13" x14ac:dyDescent="0.35">
      <c r="D834" s="244" t="s">
        <v>1107</v>
      </c>
      <c r="E834" s="245">
        <v>44156</v>
      </c>
      <c r="F834" s="245">
        <v>44156</v>
      </c>
      <c r="G834" s="246" t="s">
        <v>10</v>
      </c>
      <c r="H834" s="247">
        <v>135000</v>
      </c>
      <c r="I834" s="248">
        <v>135000</v>
      </c>
      <c r="J834" s="248">
        <v>1</v>
      </c>
      <c r="K834" s="249">
        <v>2020</v>
      </c>
      <c r="L834" s="249">
        <v>2020</v>
      </c>
      <c r="M834" s="250" t="s">
        <v>11</v>
      </c>
    </row>
    <row r="835" spans="4:13" x14ac:dyDescent="0.35">
      <c r="D835" s="244" t="s">
        <v>456</v>
      </c>
      <c r="E835" s="245">
        <v>43885</v>
      </c>
      <c r="F835" s="245">
        <v>43885</v>
      </c>
      <c r="G835" s="246" t="s">
        <v>10</v>
      </c>
      <c r="H835" s="247">
        <v>1715650</v>
      </c>
      <c r="I835" s="248">
        <v>1715650</v>
      </c>
      <c r="J835" s="248">
        <v>1</v>
      </c>
      <c r="K835" s="249">
        <v>2020</v>
      </c>
      <c r="L835" s="249">
        <v>2020</v>
      </c>
      <c r="M835" s="250" t="s">
        <v>28</v>
      </c>
    </row>
    <row r="836" spans="4:13" x14ac:dyDescent="0.35">
      <c r="D836" s="244" t="s">
        <v>457</v>
      </c>
      <c r="E836" s="245">
        <v>44128</v>
      </c>
      <c r="F836" s="245">
        <v>44128</v>
      </c>
      <c r="G836" s="246" t="s">
        <v>13</v>
      </c>
      <c r="H836" s="247">
        <v>860077</v>
      </c>
      <c r="I836" s="248">
        <v>860077</v>
      </c>
      <c r="J836" s="248">
        <v>1</v>
      </c>
      <c r="K836" s="249">
        <v>2020</v>
      </c>
      <c r="L836" s="249">
        <v>2020</v>
      </c>
      <c r="M836" s="250" t="s">
        <v>11</v>
      </c>
    </row>
    <row r="837" spans="4:13" x14ac:dyDescent="0.35">
      <c r="D837" s="244" t="s">
        <v>458</v>
      </c>
      <c r="E837" s="245">
        <v>44159</v>
      </c>
      <c r="F837" s="245">
        <v>44159</v>
      </c>
      <c r="G837" s="246" t="s">
        <v>13</v>
      </c>
      <c r="H837" s="247">
        <v>910</v>
      </c>
      <c r="I837" s="248">
        <v>910</v>
      </c>
      <c r="J837" s="248">
        <v>1</v>
      </c>
      <c r="K837" s="249">
        <v>2020</v>
      </c>
      <c r="L837" s="249">
        <v>2020</v>
      </c>
      <c r="M837" s="250" t="s">
        <v>11</v>
      </c>
    </row>
    <row r="838" spans="4:13" x14ac:dyDescent="0.35">
      <c r="D838" s="244" t="s">
        <v>1108</v>
      </c>
      <c r="E838" s="245">
        <v>44156</v>
      </c>
      <c r="F838" s="245">
        <v>44156</v>
      </c>
      <c r="G838" s="246" t="s">
        <v>13</v>
      </c>
      <c r="H838" s="247">
        <v>10000</v>
      </c>
      <c r="I838" s="248">
        <v>10000</v>
      </c>
      <c r="J838" s="248">
        <v>1</v>
      </c>
      <c r="K838" s="249">
        <v>2020</v>
      </c>
      <c r="L838" s="249">
        <v>2020</v>
      </c>
      <c r="M838" s="250" t="s">
        <v>11</v>
      </c>
    </row>
    <row r="839" spans="4:13" x14ac:dyDescent="0.35">
      <c r="D839" s="244" t="s">
        <v>459</v>
      </c>
      <c r="E839" s="245">
        <v>44086</v>
      </c>
      <c r="F839" s="245">
        <v>44086</v>
      </c>
      <c r="G839" s="246" t="s">
        <v>13</v>
      </c>
      <c r="H839" s="247">
        <v>3243200</v>
      </c>
      <c r="I839" s="248">
        <v>1500000</v>
      </c>
      <c r="J839" s="248">
        <v>1</v>
      </c>
      <c r="K839" s="249">
        <v>2020</v>
      </c>
      <c r="L839" s="249">
        <v>2020</v>
      </c>
      <c r="M839" s="250" t="s">
        <v>35</v>
      </c>
    </row>
    <row r="840" spans="4:13" x14ac:dyDescent="0.35">
      <c r="D840" s="244" t="s">
        <v>1109</v>
      </c>
      <c r="E840" s="245">
        <v>44161</v>
      </c>
      <c r="F840" s="245">
        <v>44161</v>
      </c>
      <c r="G840" s="246" t="s">
        <v>10</v>
      </c>
      <c r="H840" s="247">
        <v>120000</v>
      </c>
      <c r="I840" s="248">
        <v>120000</v>
      </c>
      <c r="J840" s="248">
        <v>1</v>
      </c>
      <c r="K840" s="249">
        <v>2020</v>
      </c>
      <c r="L840" s="249">
        <v>2020</v>
      </c>
      <c r="M840" s="250" t="s">
        <v>11</v>
      </c>
    </row>
    <row r="841" spans="4:13" x14ac:dyDescent="0.35">
      <c r="D841" s="244" t="s">
        <v>460</v>
      </c>
      <c r="E841" s="245">
        <v>44116</v>
      </c>
      <c r="F841" s="245">
        <v>44116</v>
      </c>
      <c r="G841" s="246" t="s">
        <v>10</v>
      </c>
      <c r="H841" s="247">
        <v>200000</v>
      </c>
      <c r="I841" s="248">
        <v>200000</v>
      </c>
      <c r="J841" s="248">
        <v>1</v>
      </c>
      <c r="K841" s="249">
        <v>2020</v>
      </c>
      <c r="L841" s="249">
        <v>2020</v>
      </c>
      <c r="M841" s="250" t="s">
        <v>11</v>
      </c>
    </row>
    <row r="842" spans="4:13" x14ac:dyDescent="0.35">
      <c r="D842" s="244" t="s">
        <v>1110</v>
      </c>
      <c r="E842" s="245">
        <v>44036</v>
      </c>
      <c r="F842" s="245">
        <v>44036</v>
      </c>
      <c r="G842" s="246" t="s">
        <v>10</v>
      </c>
      <c r="H842" s="247">
        <v>1000</v>
      </c>
      <c r="I842" s="248">
        <v>1000</v>
      </c>
      <c r="J842" s="248">
        <v>1</v>
      </c>
      <c r="K842" s="249">
        <v>2020</v>
      </c>
      <c r="L842" s="249">
        <v>2020</v>
      </c>
      <c r="M842" s="250" t="s">
        <v>35</v>
      </c>
    </row>
    <row r="843" spans="4:13" x14ac:dyDescent="0.35">
      <c r="D843" s="244" t="s">
        <v>1111</v>
      </c>
      <c r="E843" s="245">
        <v>43890</v>
      </c>
      <c r="F843" s="245">
        <v>43890</v>
      </c>
      <c r="G843" s="246" t="s">
        <v>10</v>
      </c>
      <c r="H843" s="247">
        <v>40</v>
      </c>
      <c r="I843" s="248">
        <v>40</v>
      </c>
      <c r="J843" s="248">
        <v>1</v>
      </c>
      <c r="K843" s="249">
        <v>2020</v>
      </c>
      <c r="L843" s="249">
        <v>2020</v>
      </c>
      <c r="M843" s="250" t="s">
        <v>28</v>
      </c>
    </row>
    <row r="844" spans="4:13" x14ac:dyDescent="0.35">
      <c r="D844" s="244" t="s">
        <v>461</v>
      </c>
      <c r="E844" s="245">
        <v>44128</v>
      </c>
      <c r="F844" s="245">
        <v>44128</v>
      </c>
      <c r="G844" s="246" t="s">
        <v>10</v>
      </c>
      <c r="H844" s="247">
        <v>2038500</v>
      </c>
      <c r="I844" s="248">
        <v>1293250</v>
      </c>
      <c r="J844" s="248">
        <v>1</v>
      </c>
      <c r="K844" s="249">
        <v>2020</v>
      </c>
      <c r="L844" s="249">
        <v>2020</v>
      </c>
      <c r="M844" s="250" t="s">
        <v>11</v>
      </c>
    </row>
    <row r="845" spans="4:13" x14ac:dyDescent="0.35">
      <c r="D845" s="244" t="s">
        <v>462</v>
      </c>
      <c r="E845" s="245">
        <v>44157</v>
      </c>
      <c r="F845" s="245">
        <v>44157</v>
      </c>
      <c r="G845" s="246" t="s">
        <v>10</v>
      </c>
      <c r="H845" s="247">
        <v>10340</v>
      </c>
      <c r="I845" s="248">
        <v>10340</v>
      </c>
      <c r="J845" s="248">
        <v>1</v>
      </c>
      <c r="K845" s="249">
        <v>2020</v>
      </c>
      <c r="L845" s="249">
        <v>2020</v>
      </c>
      <c r="M845" s="250" t="s">
        <v>11</v>
      </c>
    </row>
    <row r="846" spans="4:13" x14ac:dyDescent="0.35">
      <c r="D846" s="244" t="s">
        <v>463</v>
      </c>
      <c r="E846" s="245">
        <v>43836</v>
      </c>
      <c r="F846" s="245">
        <v>43836</v>
      </c>
      <c r="G846" s="246" t="s">
        <v>10</v>
      </c>
      <c r="H846" s="247">
        <v>630000</v>
      </c>
      <c r="I846" s="248">
        <v>500000</v>
      </c>
      <c r="J846" s="248">
        <v>1</v>
      </c>
      <c r="K846" s="249">
        <v>2020</v>
      </c>
      <c r="L846" s="249">
        <v>2020</v>
      </c>
      <c r="M846" s="250" t="s">
        <v>28</v>
      </c>
    </row>
    <row r="847" spans="4:13" x14ac:dyDescent="0.35">
      <c r="D847" s="244" t="s">
        <v>464</v>
      </c>
      <c r="E847" s="245">
        <v>44163</v>
      </c>
      <c r="F847" s="245">
        <v>44163</v>
      </c>
      <c r="G847" s="246" t="s">
        <v>10</v>
      </c>
      <c r="H847" s="247">
        <v>7000</v>
      </c>
      <c r="I847" s="248">
        <v>7000</v>
      </c>
      <c r="J847" s="248">
        <v>1</v>
      </c>
      <c r="K847" s="249">
        <v>2020</v>
      </c>
      <c r="L847" s="249">
        <v>2020</v>
      </c>
      <c r="M847" s="250" t="s">
        <v>11</v>
      </c>
    </row>
    <row r="848" spans="4:13" x14ac:dyDescent="0.35">
      <c r="D848" s="244" t="s">
        <v>465</v>
      </c>
      <c r="E848" s="245">
        <v>44157</v>
      </c>
      <c r="F848" s="245">
        <v>44157</v>
      </c>
      <c r="G848" s="246" t="s">
        <v>10</v>
      </c>
      <c r="H848" s="247">
        <v>8500</v>
      </c>
      <c r="I848" s="248">
        <v>8500</v>
      </c>
      <c r="J848" s="248">
        <v>1</v>
      </c>
      <c r="K848" s="249">
        <v>2020</v>
      </c>
      <c r="L848" s="249">
        <v>2020</v>
      </c>
      <c r="M848" s="250" t="s">
        <v>11</v>
      </c>
    </row>
    <row r="849" spans="4:13" x14ac:dyDescent="0.35">
      <c r="D849" s="244" t="s">
        <v>466</v>
      </c>
      <c r="E849" s="245">
        <v>44164</v>
      </c>
      <c r="F849" s="245">
        <v>44164</v>
      </c>
      <c r="G849" s="246" t="s">
        <v>13</v>
      </c>
      <c r="H849" s="247">
        <v>366650</v>
      </c>
      <c r="I849" s="248">
        <v>366650</v>
      </c>
      <c r="J849" s="248">
        <v>1</v>
      </c>
      <c r="K849" s="249">
        <v>2020</v>
      </c>
      <c r="L849" s="249">
        <v>2020</v>
      </c>
      <c r="M849" s="250" t="s">
        <v>11</v>
      </c>
    </row>
    <row r="850" spans="4:13" x14ac:dyDescent="0.35">
      <c r="D850" s="244" t="s">
        <v>467</v>
      </c>
      <c r="E850" s="245">
        <v>44162</v>
      </c>
      <c r="F850" s="245">
        <v>44162</v>
      </c>
      <c r="G850" s="246" t="s">
        <v>13</v>
      </c>
      <c r="H850" s="247">
        <v>412500</v>
      </c>
      <c r="I850" s="248">
        <v>412500</v>
      </c>
      <c r="J850" s="248">
        <v>1</v>
      </c>
      <c r="K850" s="249">
        <v>2020</v>
      </c>
      <c r="L850" s="249">
        <v>2020</v>
      </c>
      <c r="M850" s="250" t="s">
        <v>11</v>
      </c>
    </row>
    <row r="851" spans="4:13" x14ac:dyDescent="0.35">
      <c r="D851" s="244" t="s">
        <v>468</v>
      </c>
      <c r="E851" s="245">
        <v>44148</v>
      </c>
      <c r="F851" s="245">
        <v>44148</v>
      </c>
      <c r="G851" s="246" t="s">
        <v>13</v>
      </c>
      <c r="H851" s="247">
        <v>9880</v>
      </c>
      <c r="I851" s="248">
        <v>9880</v>
      </c>
      <c r="J851" s="248">
        <v>1</v>
      </c>
      <c r="K851" s="249">
        <v>2020</v>
      </c>
      <c r="L851" s="249">
        <v>2020</v>
      </c>
      <c r="M851" s="250" t="s">
        <v>11</v>
      </c>
    </row>
    <row r="852" spans="4:13" x14ac:dyDescent="0.35">
      <c r="D852" s="244" t="s">
        <v>1112</v>
      </c>
      <c r="E852" s="245">
        <v>43889</v>
      </c>
      <c r="F852" s="245">
        <v>43889</v>
      </c>
      <c r="G852" s="246" t="s">
        <v>10</v>
      </c>
      <c r="H852" s="247">
        <v>58340</v>
      </c>
      <c r="I852" s="248">
        <v>58340</v>
      </c>
      <c r="J852" s="248">
        <v>1</v>
      </c>
      <c r="K852" s="249">
        <v>2020</v>
      </c>
      <c r="L852" s="249">
        <v>2020</v>
      </c>
      <c r="M852" s="250" t="s">
        <v>28</v>
      </c>
    </row>
    <row r="853" spans="4:13" x14ac:dyDescent="0.35">
      <c r="D853" s="244" t="s">
        <v>469</v>
      </c>
      <c r="E853" s="245">
        <v>44161</v>
      </c>
      <c r="F853" s="245">
        <v>44161</v>
      </c>
      <c r="G853" s="246" t="s">
        <v>10</v>
      </c>
      <c r="H853" s="247">
        <v>300129</v>
      </c>
      <c r="I853" s="248">
        <v>300129</v>
      </c>
      <c r="J853" s="248">
        <v>1</v>
      </c>
      <c r="K853" s="249">
        <v>2020</v>
      </c>
      <c r="L853" s="249">
        <v>2020</v>
      </c>
      <c r="M853" s="250" t="s">
        <v>11</v>
      </c>
    </row>
    <row r="854" spans="4:13" x14ac:dyDescent="0.35">
      <c r="D854" s="244" t="s">
        <v>1113</v>
      </c>
      <c r="E854" s="245">
        <v>44165</v>
      </c>
      <c r="F854" s="245">
        <v>44165</v>
      </c>
      <c r="G854" s="246" t="s">
        <v>10</v>
      </c>
      <c r="H854" s="247">
        <v>14900</v>
      </c>
      <c r="I854" s="248">
        <v>14900</v>
      </c>
      <c r="J854" s="248">
        <v>1</v>
      </c>
      <c r="K854" s="249">
        <v>2020</v>
      </c>
      <c r="L854" s="249">
        <v>2020</v>
      </c>
      <c r="M854" s="250" t="s">
        <v>11</v>
      </c>
    </row>
    <row r="855" spans="4:13" x14ac:dyDescent="0.35">
      <c r="D855" s="244" t="s">
        <v>1114</v>
      </c>
      <c r="E855" s="245">
        <v>44168</v>
      </c>
      <c r="F855" s="245">
        <v>44168</v>
      </c>
      <c r="G855" s="246" t="s">
        <v>10</v>
      </c>
      <c r="H855" s="247">
        <v>23000</v>
      </c>
      <c r="I855" s="248">
        <v>23000</v>
      </c>
      <c r="J855" s="248">
        <v>1</v>
      </c>
      <c r="K855" s="249">
        <v>2020</v>
      </c>
      <c r="L855" s="249">
        <v>2020</v>
      </c>
      <c r="M855" s="250" t="s">
        <v>11</v>
      </c>
    </row>
    <row r="856" spans="4:13" x14ac:dyDescent="0.35">
      <c r="D856" s="244" t="s">
        <v>470</v>
      </c>
      <c r="E856" s="245">
        <v>44104</v>
      </c>
      <c r="F856" s="245">
        <v>44104</v>
      </c>
      <c r="G856" s="246" t="s">
        <v>10</v>
      </c>
      <c r="H856" s="247">
        <v>450000</v>
      </c>
      <c r="I856" s="248">
        <v>450000</v>
      </c>
      <c r="J856" s="248">
        <v>1</v>
      </c>
      <c r="K856" s="249">
        <v>2020</v>
      </c>
      <c r="L856" s="249">
        <v>2020</v>
      </c>
      <c r="M856" s="250" t="s">
        <v>35</v>
      </c>
    </row>
    <row r="857" spans="4:13" x14ac:dyDescent="0.35">
      <c r="D857" s="244" t="s">
        <v>471</v>
      </c>
      <c r="E857" s="245">
        <v>44168</v>
      </c>
      <c r="F857" s="245">
        <v>44168</v>
      </c>
      <c r="G857" s="246" t="s">
        <v>10</v>
      </c>
      <c r="H857" s="247">
        <v>172936</v>
      </c>
      <c r="I857" s="248">
        <v>0</v>
      </c>
      <c r="J857" s="248">
        <v>1</v>
      </c>
      <c r="K857" s="249">
        <v>2020</v>
      </c>
      <c r="L857" s="249">
        <v>2020</v>
      </c>
      <c r="M857" s="250" t="s">
        <v>11</v>
      </c>
    </row>
    <row r="858" spans="4:13" x14ac:dyDescent="0.35">
      <c r="D858" s="244" t="s">
        <v>1115</v>
      </c>
      <c r="E858" s="245">
        <v>44164</v>
      </c>
      <c r="F858" s="245">
        <v>44164</v>
      </c>
      <c r="G858" s="246" t="s">
        <v>10</v>
      </c>
      <c r="H858" s="247">
        <v>9256</v>
      </c>
      <c r="I858" s="248">
        <v>9256</v>
      </c>
      <c r="J858" s="248">
        <v>1</v>
      </c>
      <c r="K858" s="249">
        <v>2020</v>
      </c>
      <c r="L858" s="249">
        <v>2020</v>
      </c>
      <c r="M858" s="250" t="s">
        <v>11</v>
      </c>
    </row>
    <row r="859" spans="4:13" x14ac:dyDescent="0.35">
      <c r="D859" s="244" t="s">
        <v>1116</v>
      </c>
      <c r="E859" s="245">
        <v>44161</v>
      </c>
      <c r="F859" s="245">
        <v>44161</v>
      </c>
      <c r="G859" s="246" t="s">
        <v>10</v>
      </c>
      <c r="H859" s="247">
        <v>5000</v>
      </c>
      <c r="I859" s="248">
        <v>5000</v>
      </c>
      <c r="J859" s="248">
        <v>1</v>
      </c>
      <c r="K859" s="249">
        <v>2020</v>
      </c>
      <c r="L859" s="249">
        <v>2020</v>
      </c>
      <c r="M859" s="250" t="s">
        <v>11</v>
      </c>
    </row>
    <row r="860" spans="4:13" x14ac:dyDescent="0.35">
      <c r="D860" s="244" t="s">
        <v>472</v>
      </c>
      <c r="E860" s="245">
        <v>44169</v>
      </c>
      <c r="F860" s="245">
        <v>44169</v>
      </c>
      <c r="G860" s="246" t="s">
        <v>10</v>
      </c>
      <c r="H860" s="247">
        <v>120470</v>
      </c>
      <c r="I860" s="248">
        <v>120470</v>
      </c>
      <c r="J860" s="248">
        <v>1</v>
      </c>
      <c r="K860" s="249">
        <v>2020</v>
      </c>
      <c r="L860" s="249">
        <v>2020</v>
      </c>
      <c r="M860" s="250" t="s">
        <v>11</v>
      </c>
    </row>
    <row r="861" spans="4:13" x14ac:dyDescent="0.35">
      <c r="D861" s="244" t="s">
        <v>473</v>
      </c>
      <c r="E861" s="245">
        <v>44171</v>
      </c>
      <c r="F861" s="245">
        <v>44171</v>
      </c>
      <c r="G861" s="246" t="s">
        <v>10</v>
      </c>
      <c r="H861" s="247">
        <v>5000</v>
      </c>
      <c r="I861" s="248">
        <v>5000</v>
      </c>
      <c r="J861" s="248">
        <v>1</v>
      </c>
      <c r="K861" s="249">
        <v>2020</v>
      </c>
      <c r="L861" s="249">
        <v>2020</v>
      </c>
      <c r="M861" s="250" t="s">
        <v>11</v>
      </c>
    </row>
    <row r="862" spans="4:13" x14ac:dyDescent="0.35">
      <c r="D862" s="244" t="s">
        <v>474</v>
      </c>
      <c r="E862" s="245">
        <v>44135</v>
      </c>
      <c r="F862" s="245">
        <v>44135</v>
      </c>
      <c r="G862" s="246" t="s">
        <v>10</v>
      </c>
      <c r="H862" s="247">
        <v>303960</v>
      </c>
      <c r="I862" s="248">
        <v>303960</v>
      </c>
      <c r="J862" s="248">
        <v>1</v>
      </c>
      <c r="K862" s="249">
        <v>2020</v>
      </c>
      <c r="L862" s="249">
        <v>2020</v>
      </c>
      <c r="M862" s="250" t="s">
        <v>11</v>
      </c>
    </row>
    <row r="863" spans="4:13" x14ac:dyDescent="0.35">
      <c r="D863" s="244" t="s">
        <v>475</v>
      </c>
      <c r="E863" s="245">
        <v>44143</v>
      </c>
      <c r="F863" s="245">
        <v>44143</v>
      </c>
      <c r="G863" s="246" t="s">
        <v>13</v>
      </c>
      <c r="H863" s="247">
        <v>7000</v>
      </c>
      <c r="I863" s="248">
        <v>7000</v>
      </c>
      <c r="J863" s="248">
        <v>1</v>
      </c>
      <c r="K863" s="249">
        <v>2020</v>
      </c>
      <c r="L863" s="249">
        <v>2020</v>
      </c>
      <c r="M863" s="250" t="s">
        <v>11</v>
      </c>
    </row>
    <row r="864" spans="4:13" x14ac:dyDescent="0.35">
      <c r="D864" s="244" t="s">
        <v>476</v>
      </c>
      <c r="E864" s="245">
        <v>44161</v>
      </c>
      <c r="F864" s="245">
        <v>44161</v>
      </c>
      <c r="G864" s="246" t="s">
        <v>13</v>
      </c>
      <c r="H864" s="247">
        <v>248166</v>
      </c>
      <c r="I864" s="248">
        <v>248166</v>
      </c>
      <c r="J864" s="248">
        <v>1</v>
      </c>
      <c r="K864" s="249">
        <v>2020</v>
      </c>
      <c r="L864" s="249">
        <v>2020</v>
      </c>
      <c r="M864" s="250" t="s">
        <v>11</v>
      </c>
    </row>
    <row r="865" spans="4:13" x14ac:dyDescent="0.35">
      <c r="D865" s="244" t="s">
        <v>477</v>
      </c>
      <c r="E865" s="245">
        <v>44166</v>
      </c>
      <c r="F865" s="245">
        <v>44166</v>
      </c>
      <c r="G865" s="246" t="s">
        <v>13</v>
      </c>
      <c r="H865" s="247">
        <v>39500</v>
      </c>
      <c r="I865" s="248">
        <v>39500</v>
      </c>
      <c r="J865" s="248">
        <v>1</v>
      </c>
      <c r="K865" s="249">
        <v>2020</v>
      </c>
      <c r="L865" s="249">
        <v>2020</v>
      </c>
      <c r="M865" s="250" t="s">
        <v>11</v>
      </c>
    </row>
    <row r="866" spans="4:13" x14ac:dyDescent="0.35">
      <c r="D866" s="244" t="s">
        <v>478</v>
      </c>
      <c r="E866" s="245">
        <v>43894</v>
      </c>
      <c r="F866" s="245">
        <v>43894</v>
      </c>
      <c r="G866" s="246" t="s">
        <v>10</v>
      </c>
      <c r="H866" s="247">
        <v>40</v>
      </c>
      <c r="I866" s="248">
        <v>40</v>
      </c>
      <c r="J866" s="248">
        <v>1</v>
      </c>
      <c r="K866" s="249">
        <v>2020</v>
      </c>
      <c r="L866" s="249">
        <v>2020</v>
      </c>
      <c r="M866" s="250" t="s">
        <v>28</v>
      </c>
    </row>
    <row r="867" spans="4:13" x14ac:dyDescent="0.35">
      <c r="D867" s="244" t="s">
        <v>479</v>
      </c>
      <c r="E867" s="245">
        <v>44164</v>
      </c>
      <c r="F867" s="245">
        <v>44164</v>
      </c>
      <c r="G867" s="246" t="s">
        <v>13</v>
      </c>
      <c r="H867" s="247">
        <v>924</v>
      </c>
      <c r="I867" s="248">
        <v>924</v>
      </c>
      <c r="J867" s="248">
        <v>1</v>
      </c>
      <c r="K867" s="249">
        <v>2020</v>
      </c>
      <c r="L867" s="249">
        <v>2020</v>
      </c>
      <c r="M867" s="250" t="s">
        <v>11</v>
      </c>
    </row>
    <row r="868" spans="4:13" x14ac:dyDescent="0.35">
      <c r="D868" s="244" t="s">
        <v>1117</v>
      </c>
      <c r="E868" s="245">
        <v>44168</v>
      </c>
      <c r="F868" s="245">
        <v>44168</v>
      </c>
      <c r="G868" s="246" t="s">
        <v>13</v>
      </c>
      <c r="H868" s="247">
        <v>10000</v>
      </c>
      <c r="I868" s="248">
        <v>10000</v>
      </c>
      <c r="J868" s="248">
        <v>1</v>
      </c>
      <c r="K868" s="249">
        <v>2020</v>
      </c>
      <c r="L868" s="249">
        <v>2020</v>
      </c>
      <c r="M868" s="250" t="s">
        <v>11</v>
      </c>
    </row>
    <row r="869" spans="4:13" x14ac:dyDescent="0.35">
      <c r="D869" s="244" t="s">
        <v>480</v>
      </c>
      <c r="E869" s="245">
        <v>44166</v>
      </c>
      <c r="F869" s="245">
        <v>44166</v>
      </c>
      <c r="G869" s="246" t="s">
        <v>13</v>
      </c>
      <c r="H869" s="247">
        <v>6410</v>
      </c>
      <c r="I869" s="248">
        <v>6410</v>
      </c>
      <c r="J869" s="248">
        <v>1</v>
      </c>
      <c r="K869" s="249">
        <v>2020</v>
      </c>
      <c r="L869" s="249">
        <v>2020</v>
      </c>
      <c r="M869" s="250" t="s">
        <v>11</v>
      </c>
    </row>
    <row r="870" spans="4:13" x14ac:dyDescent="0.35">
      <c r="D870" s="244" t="s">
        <v>481</v>
      </c>
      <c r="E870" s="245">
        <v>44169</v>
      </c>
      <c r="F870" s="245">
        <v>44169</v>
      </c>
      <c r="G870" s="246" t="s">
        <v>10</v>
      </c>
      <c r="H870" s="247">
        <v>730</v>
      </c>
      <c r="I870" s="248">
        <v>730</v>
      </c>
      <c r="J870" s="248">
        <v>1</v>
      </c>
      <c r="K870" s="249">
        <v>2020</v>
      </c>
      <c r="L870" s="249">
        <v>2020</v>
      </c>
      <c r="M870" s="250" t="s">
        <v>11</v>
      </c>
    </row>
    <row r="871" spans="4:13" x14ac:dyDescent="0.35">
      <c r="D871" s="244" t="s">
        <v>482</v>
      </c>
      <c r="E871" s="245">
        <v>44009</v>
      </c>
      <c r="F871" s="245">
        <v>44009</v>
      </c>
      <c r="G871" s="246" t="s">
        <v>10</v>
      </c>
      <c r="H871" s="247">
        <v>1157070</v>
      </c>
      <c r="I871" s="248">
        <v>668782.35290000006</v>
      </c>
      <c r="J871" s="248">
        <v>1</v>
      </c>
      <c r="K871" s="249">
        <v>2020</v>
      </c>
      <c r="L871" s="249">
        <v>2020</v>
      </c>
      <c r="M871" s="250" t="s">
        <v>33</v>
      </c>
    </row>
    <row r="872" spans="4:13" x14ac:dyDescent="0.35">
      <c r="D872" s="244" t="s">
        <v>483</v>
      </c>
      <c r="E872" s="245">
        <v>44163</v>
      </c>
      <c r="F872" s="245">
        <v>44163</v>
      </c>
      <c r="G872" s="246" t="s">
        <v>10</v>
      </c>
      <c r="H872" s="247">
        <v>2476169.4117999999</v>
      </c>
      <c r="I872" s="248">
        <v>1226169.4117999999</v>
      </c>
      <c r="J872" s="248">
        <v>1</v>
      </c>
      <c r="K872" s="249">
        <v>2020</v>
      </c>
      <c r="L872" s="249">
        <v>2020</v>
      </c>
      <c r="M872" s="250" t="s">
        <v>11</v>
      </c>
    </row>
    <row r="873" spans="4:13" x14ac:dyDescent="0.35">
      <c r="D873" s="244" t="s">
        <v>484</v>
      </c>
      <c r="E873" s="245">
        <v>44168</v>
      </c>
      <c r="F873" s="245">
        <v>44168</v>
      </c>
      <c r="G873" s="246" t="s">
        <v>10</v>
      </c>
      <c r="H873" s="247">
        <v>30000</v>
      </c>
      <c r="I873" s="248">
        <v>30000</v>
      </c>
      <c r="J873" s="248">
        <v>1</v>
      </c>
      <c r="K873" s="249">
        <v>2020</v>
      </c>
      <c r="L873" s="249">
        <v>2020</v>
      </c>
      <c r="M873" s="250" t="s">
        <v>11</v>
      </c>
    </row>
    <row r="874" spans="4:13" x14ac:dyDescent="0.35">
      <c r="D874" s="244" t="s">
        <v>493</v>
      </c>
      <c r="E874" s="245">
        <v>44169</v>
      </c>
      <c r="F874" s="245">
        <v>44172</v>
      </c>
      <c r="G874" s="246" t="s">
        <v>10</v>
      </c>
      <c r="H874" s="247">
        <v>120000</v>
      </c>
      <c r="I874" s="248">
        <v>120000</v>
      </c>
      <c r="J874" s="248">
        <v>1</v>
      </c>
      <c r="K874" s="249">
        <v>2020</v>
      </c>
      <c r="L874" s="249">
        <v>2020</v>
      </c>
      <c r="M874" s="250" t="s">
        <v>11</v>
      </c>
    </row>
    <row r="875" spans="4:13" x14ac:dyDescent="0.35">
      <c r="D875" s="244" t="s">
        <v>1118</v>
      </c>
      <c r="E875" s="245">
        <v>43792</v>
      </c>
      <c r="F875" s="245">
        <v>43792</v>
      </c>
      <c r="G875" s="246" t="s">
        <v>10</v>
      </c>
      <c r="H875" s="247">
        <v>139528</v>
      </c>
      <c r="I875" s="248">
        <v>139528</v>
      </c>
      <c r="J875" s="248">
        <v>1</v>
      </c>
      <c r="K875" s="249">
        <v>2019</v>
      </c>
      <c r="L875" s="249">
        <v>2019</v>
      </c>
      <c r="M875" s="250" t="s">
        <v>25</v>
      </c>
    </row>
    <row r="876" spans="4:13" x14ac:dyDescent="0.35">
      <c r="D876" s="244" t="s">
        <v>1119</v>
      </c>
      <c r="E876" s="245">
        <v>44145</v>
      </c>
      <c r="F876" s="245">
        <v>44145</v>
      </c>
      <c r="G876" s="246" t="s">
        <v>10</v>
      </c>
      <c r="H876" s="247">
        <v>102800</v>
      </c>
      <c r="I876" s="248">
        <v>102800</v>
      </c>
      <c r="J876" s="248">
        <v>1</v>
      </c>
      <c r="K876" s="249">
        <v>2020</v>
      </c>
      <c r="L876" s="249">
        <v>2020</v>
      </c>
      <c r="M876" s="250" t="s">
        <v>11</v>
      </c>
    </row>
    <row r="877" spans="4:13" x14ac:dyDescent="0.35">
      <c r="D877" s="244" t="s">
        <v>485</v>
      </c>
      <c r="E877" s="245">
        <v>44164</v>
      </c>
      <c r="F877" s="245">
        <v>44164</v>
      </c>
      <c r="G877" s="246" t="s">
        <v>10</v>
      </c>
      <c r="H877" s="247">
        <v>1270</v>
      </c>
      <c r="I877" s="248">
        <v>1270</v>
      </c>
      <c r="J877" s="248">
        <v>1</v>
      </c>
      <c r="K877" s="249">
        <v>2020</v>
      </c>
      <c r="L877" s="249">
        <v>2020</v>
      </c>
      <c r="M877" s="250" t="s">
        <v>11</v>
      </c>
    </row>
    <row r="878" spans="4:13" x14ac:dyDescent="0.35">
      <c r="D878" s="244" t="s">
        <v>486</v>
      </c>
      <c r="E878" s="245">
        <v>44163</v>
      </c>
      <c r="F878" s="245">
        <v>44163</v>
      </c>
      <c r="G878" s="246" t="s">
        <v>10</v>
      </c>
      <c r="H878" s="247">
        <v>95308</v>
      </c>
      <c r="I878" s="248">
        <v>95308</v>
      </c>
      <c r="J878" s="248">
        <v>1</v>
      </c>
      <c r="K878" s="249">
        <v>2020</v>
      </c>
      <c r="L878" s="249">
        <v>2020</v>
      </c>
      <c r="M878" s="250" t="s">
        <v>11</v>
      </c>
    </row>
    <row r="879" spans="4:13" x14ac:dyDescent="0.35">
      <c r="D879" s="244" t="s">
        <v>487</v>
      </c>
      <c r="E879" s="245">
        <v>44172</v>
      </c>
      <c r="F879" s="245">
        <v>44172</v>
      </c>
      <c r="G879" s="246" t="s">
        <v>10</v>
      </c>
      <c r="H879" s="247">
        <v>430</v>
      </c>
      <c r="I879" s="248">
        <v>430</v>
      </c>
      <c r="J879" s="248">
        <v>1</v>
      </c>
      <c r="K879" s="249">
        <v>2020</v>
      </c>
      <c r="L879" s="249">
        <v>2020</v>
      </c>
      <c r="M879" s="250" t="s">
        <v>11</v>
      </c>
    </row>
    <row r="880" spans="4:13" x14ac:dyDescent="0.35">
      <c r="D880" s="244" t="s">
        <v>488</v>
      </c>
      <c r="E880" s="245">
        <v>44171</v>
      </c>
      <c r="F880" s="245">
        <v>44171</v>
      </c>
      <c r="G880" s="246" t="s">
        <v>10</v>
      </c>
      <c r="H880" s="247">
        <v>65600</v>
      </c>
      <c r="I880" s="248">
        <v>10600</v>
      </c>
      <c r="J880" s="248">
        <v>1</v>
      </c>
      <c r="K880" s="249">
        <v>2020</v>
      </c>
      <c r="L880" s="249">
        <v>2020</v>
      </c>
      <c r="M880" s="250" t="s">
        <v>11</v>
      </c>
    </row>
    <row r="881" spans="4:13" x14ac:dyDescent="0.35">
      <c r="D881" s="244" t="s">
        <v>489</v>
      </c>
      <c r="E881" s="245">
        <v>44172</v>
      </c>
      <c r="F881" s="245">
        <v>44172</v>
      </c>
      <c r="G881" s="246" t="s">
        <v>13</v>
      </c>
      <c r="H881" s="247">
        <v>2720</v>
      </c>
      <c r="I881" s="248">
        <v>2720</v>
      </c>
      <c r="J881" s="248">
        <v>1</v>
      </c>
      <c r="K881" s="249">
        <v>2020</v>
      </c>
      <c r="L881" s="249">
        <v>2020</v>
      </c>
      <c r="M881" s="250" t="s">
        <v>11</v>
      </c>
    </row>
    <row r="882" spans="4:13" x14ac:dyDescent="0.35">
      <c r="D882" s="244" t="s">
        <v>1120</v>
      </c>
      <c r="E882" s="245">
        <v>44146</v>
      </c>
      <c r="F882" s="245">
        <v>44146</v>
      </c>
      <c r="G882" s="246" t="s">
        <v>13</v>
      </c>
      <c r="H882" s="247">
        <v>55800</v>
      </c>
      <c r="I882" s="248">
        <v>50000</v>
      </c>
      <c r="J882" s="248">
        <v>1</v>
      </c>
      <c r="K882" s="249">
        <v>2020</v>
      </c>
      <c r="L882" s="249">
        <v>2020</v>
      </c>
      <c r="M882" s="250" t="s">
        <v>11</v>
      </c>
    </row>
    <row r="883" spans="4:13" x14ac:dyDescent="0.35">
      <c r="D883" s="244" t="s">
        <v>490</v>
      </c>
      <c r="E883" s="245">
        <v>44171</v>
      </c>
      <c r="F883" s="245">
        <v>44171</v>
      </c>
      <c r="G883" s="246" t="s">
        <v>13</v>
      </c>
      <c r="H883" s="247">
        <v>3730</v>
      </c>
      <c r="I883" s="248">
        <v>3730</v>
      </c>
      <c r="J883" s="248">
        <v>1</v>
      </c>
      <c r="K883" s="249">
        <v>2020</v>
      </c>
      <c r="L883" s="249">
        <v>2020</v>
      </c>
      <c r="M883" s="250" t="s">
        <v>11</v>
      </c>
    </row>
    <row r="884" spans="4:13" x14ac:dyDescent="0.35">
      <c r="D884" s="244" t="s">
        <v>491</v>
      </c>
      <c r="E884" s="245">
        <v>43888</v>
      </c>
      <c r="F884" s="245">
        <v>43888</v>
      </c>
      <c r="G884" s="246" t="s">
        <v>10</v>
      </c>
      <c r="H884" s="247">
        <v>100000</v>
      </c>
      <c r="I884" s="248">
        <v>4528</v>
      </c>
      <c r="J884" s="248">
        <v>1</v>
      </c>
      <c r="K884" s="249">
        <v>2020</v>
      </c>
      <c r="L884" s="249">
        <v>2020</v>
      </c>
      <c r="M884" s="250" t="s">
        <v>28</v>
      </c>
    </row>
    <row r="885" spans="4:13" x14ac:dyDescent="0.35">
      <c r="D885" s="244" t="s">
        <v>1121</v>
      </c>
      <c r="E885" s="245">
        <v>44138</v>
      </c>
      <c r="F885" s="245">
        <v>44138</v>
      </c>
      <c r="G885" s="246" t="s">
        <v>13</v>
      </c>
      <c r="H885" s="247">
        <v>259649.12280000001</v>
      </c>
      <c r="I885" s="248">
        <v>259649.12280000001</v>
      </c>
      <c r="J885" s="248">
        <v>1</v>
      </c>
      <c r="K885" s="249">
        <v>2020</v>
      </c>
      <c r="L885" s="249">
        <v>2020</v>
      </c>
      <c r="M885" s="250" t="s">
        <v>11</v>
      </c>
    </row>
    <row r="886" spans="4:13" x14ac:dyDescent="0.35">
      <c r="D886" s="244" t="s">
        <v>492</v>
      </c>
      <c r="E886" s="245">
        <v>44164</v>
      </c>
      <c r="F886" s="245">
        <v>44164</v>
      </c>
      <c r="G886" s="246" t="s">
        <v>13</v>
      </c>
      <c r="H886" s="247">
        <v>500000</v>
      </c>
      <c r="I886" s="248">
        <v>49730</v>
      </c>
      <c r="J886" s="248">
        <v>1</v>
      </c>
      <c r="K886" s="249">
        <v>2020</v>
      </c>
      <c r="L886" s="249">
        <v>2020</v>
      </c>
      <c r="M886" s="250" t="s">
        <v>11</v>
      </c>
    </row>
    <row r="887" spans="4:13" x14ac:dyDescent="0.35">
      <c r="D887" s="244" t="s">
        <v>1122</v>
      </c>
      <c r="E887" s="245">
        <v>44172</v>
      </c>
      <c r="F887" s="245">
        <v>44172</v>
      </c>
      <c r="G887" s="246" t="s">
        <v>13</v>
      </c>
      <c r="H887" s="247">
        <v>267680</v>
      </c>
      <c r="I887" s="248">
        <v>267680</v>
      </c>
      <c r="J887" s="248">
        <v>1</v>
      </c>
      <c r="K887" s="249">
        <v>2020</v>
      </c>
      <c r="L887" s="249">
        <v>2020</v>
      </c>
      <c r="M887" s="250" t="s">
        <v>11</v>
      </c>
    </row>
    <row r="888" spans="4:13" x14ac:dyDescent="0.35">
      <c r="D888" s="244" t="s">
        <v>493</v>
      </c>
      <c r="E888" s="245">
        <v>44169</v>
      </c>
      <c r="F888" s="245">
        <v>44169</v>
      </c>
      <c r="G888" s="246" t="s">
        <v>10</v>
      </c>
      <c r="H888" s="247">
        <v>7270</v>
      </c>
      <c r="I888" s="248">
        <v>7270</v>
      </c>
      <c r="J888" s="248">
        <v>0</v>
      </c>
      <c r="K888" s="249">
        <v>2020</v>
      </c>
      <c r="L888" s="249">
        <v>2020</v>
      </c>
      <c r="M888" s="250" t="s">
        <v>11</v>
      </c>
    </row>
    <row r="889" spans="4:13" x14ac:dyDescent="0.35">
      <c r="D889" s="244" t="s">
        <v>1123</v>
      </c>
      <c r="E889" s="245">
        <v>44034</v>
      </c>
      <c r="F889" s="245">
        <v>44034</v>
      </c>
      <c r="G889" s="246" t="s">
        <v>10</v>
      </c>
      <c r="H889" s="247">
        <v>500000</v>
      </c>
      <c r="I889" s="248">
        <v>500000</v>
      </c>
      <c r="J889" s="248">
        <v>1</v>
      </c>
      <c r="K889" s="249">
        <v>2020</v>
      </c>
      <c r="L889" s="249">
        <v>2020</v>
      </c>
      <c r="M889" s="250" t="s">
        <v>35</v>
      </c>
    </row>
    <row r="890" spans="4:13" x14ac:dyDescent="0.35">
      <c r="D890" s="244" t="s">
        <v>1124</v>
      </c>
      <c r="E890" s="245">
        <v>44170</v>
      </c>
      <c r="F890" s="245">
        <v>44170</v>
      </c>
      <c r="G890" s="246" t="s">
        <v>10</v>
      </c>
      <c r="H890" s="247">
        <v>1000</v>
      </c>
      <c r="I890" s="248">
        <v>1000</v>
      </c>
      <c r="J890" s="248">
        <v>1</v>
      </c>
      <c r="K890" s="249">
        <v>2020</v>
      </c>
      <c r="L890" s="249">
        <v>2020</v>
      </c>
      <c r="M890" s="250" t="s">
        <v>11</v>
      </c>
    </row>
    <row r="891" spans="4:13" x14ac:dyDescent="0.35">
      <c r="D891" s="244" t="s">
        <v>1125</v>
      </c>
      <c r="E891" s="245">
        <v>44162</v>
      </c>
      <c r="F891" s="245">
        <v>44162</v>
      </c>
      <c r="G891" s="246" t="s">
        <v>10</v>
      </c>
      <c r="H891" s="247">
        <v>10000</v>
      </c>
      <c r="I891" s="248">
        <v>10000</v>
      </c>
      <c r="J891" s="248">
        <v>1</v>
      </c>
      <c r="K891" s="249">
        <v>2020</v>
      </c>
      <c r="L891" s="249">
        <v>2020</v>
      </c>
      <c r="M891" s="250" t="s">
        <v>11</v>
      </c>
    </row>
    <row r="892" spans="4:13" x14ac:dyDescent="0.35">
      <c r="D892" s="244" t="s">
        <v>1126</v>
      </c>
      <c r="E892" s="245">
        <v>43895</v>
      </c>
      <c r="F892" s="245">
        <v>43895</v>
      </c>
      <c r="G892" s="246" t="s">
        <v>10</v>
      </c>
      <c r="H892" s="247">
        <v>10000</v>
      </c>
      <c r="I892" s="248">
        <v>10000</v>
      </c>
      <c r="J892" s="248">
        <v>1</v>
      </c>
      <c r="K892" s="249">
        <v>2020</v>
      </c>
      <c r="L892" s="249">
        <v>2020</v>
      </c>
      <c r="M892" s="250" t="s">
        <v>28</v>
      </c>
    </row>
    <row r="893" spans="4:13" x14ac:dyDescent="0.35">
      <c r="D893" s="244" t="s">
        <v>3894</v>
      </c>
      <c r="E893" s="245">
        <v>44167</v>
      </c>
      <c r="F893" s="245">
        <v>44167</v>
      </c>
      <c r="G893" s="246" t="s">
        <v>13</v>
      </c>
      <c r="H893" s="247">
        <v>49720</v>
      </c>
      <c r="I893" s="248">
        <v>49720</v>
      </c>
      <c r="J893" s="248">
        <v>1</v>
      </c>
      <c r="K893" s="249">
        <v>2020</v>
      </c>
      <c r="L893" s="249">
        <v>2020</v>
      </c>
      <c r="M893" s="250" t="s">
        <v>11</v>
      </c>
    </row>
    <row r="894" spans="4:13" x14ac:dyDescent="0.35">
      <c r="D894" s="244" t="s">
        <v>494</v>
      </c>
      <c r="E894" s="245">
        <v>44174</v>
      </c>
      <c r="F894" s="245">
        <v>44174</v>
      </c>
      <c r="G894" s="246" t="s">
        <v>10</v>
      </c>
      <c r="H894" s="247">
        <v>112500</v>
      </c>
      <c r="I894" s="248">
        <v>112500</v>
      </c>
      <c r="J894" s="248">
        <v>1</v>
      </c>
      <c r="K894" s="249">
        <v>2020</v>
      </c>
      <c r="L894" s="249">
        <v>2020</v>
      </c>
      <c r="M894" s="250" t="s">
        <v>11</v>
      </c>
    </row>
    <row r="895" spans="4:13" x14ac:dyDescent="0.35">
      <c r="D895" s="244" t="s">
        <v>495</v>
      </c>
      <c r="E895" s="245">
        <v>44177</v>
      </c>
      <c r="F895" s="245">
        <v>44177</v>
      </c>
      <c r="G895" s="246" t="s">
        <v>10</v>
      </c>
      <c r="H895" s="247">
        <v>9000</v>
      </c>
      <c r="I895" s="248">
        <v>9000</v>
      </c>
      <c r="J895" s="248">
        <v>1</v>
      </c>
      <c r="K895" s="249">
        <v>2020</v>
      </c>
      <c r="L895" s="249">
        <v>2020</v>
      </c>
      <c r="M895" s="250" t="s">
        <v>11</v>
      </c>
    </row>
    <row r="896" spans="4:13" x14ac:dyDescent="0.35">
      <c r="D896" s="244" t="s">
        <v>496</v>
      </c>
      <c r="E896" s="245">
        <v>44177</v>
      </c>
      <c r="F896" s="245">
        <v>44177</v>
      </c>
      <c r="G896" s="246" t="s">
        <v>10</v>
      </c>
      <c r="H896" s="247">
        <v>1000</v>
      </c>
      <c r="I896" s="248">
        <v>1000</v>
      </c>
      <c r="J896" s="248">
        <v>1</v>
      </c>
      <c r="K896" s="249">
        <v>2020</v>
      </c>
      <c r="L896" s="249">
        <v>2020</v>
      </c>
      <c r="M896" s="250" t="s">
        <v>11</v>
      </c>
    </row>
    <row r="897" spans="4:13" x14ac:dyDescent="0.35">
      <c r="D897" s="244" t="s">
        <v>497</v>
      </c>
      <c r="E897" s="245">
        <v>44178</v>
      </c>
      <c r="F897" s="245">
        <v>44178</v>
      </c>
      <c r="G897" s="246" t="s">
        <v>10</v>
      </c>
      <c r="H897" s="247">
        <v>12556</v>
      </c>
      <c r="I897" s="248">
        <v>12556</v>
      </c>
      <c r="J897" s="248">
        <v>1</v>
      </c>
      <c r="K897" s="249">
        <v>2020</v>
      </c>
      <c r="L897" s="249">
        <v>2020</v>
      </c>
      <c r="M897" s="250" t="s">
        <v>11</v>
      </c>
    </row>
    <row r="898" spans="4:13" x14ac:dyDescent="0.35">
      <c r="D898" s="244" t="s">
        <v>498</v>
      </c>
      <c r="E898" s="245">
        <v>44170</v>
      </c>
      <c r="F898" s="245">
        <v>44170</v>
      </c>
      <c r="G898" s="246" t="s">
        <v>10</v>
      </c>
      <c r="H898" s="247">
        <v>20860</v>
      </c>
      <c r="I898" s="248">
        <v>20860</v>
      </c>
      <c r="J898" s="248">
        <v>1</v>
      </c>
      <c r="K898" s="249">
        <v>2020</v>
      </c>
      <c r="L898" s="249">
        <v>2020</v>
      </c>
      <c r="M898" s="250" t="s">
        <v>11</v>
      </c>
    </row>
    <row r="899" spans="4:13" x14ac:dyDescent="0.35">
      <c r="D899" s="244" t="s">
        <v>1128</v>
      </c>
      <c r="E899" s="245">
        <v>44170</v>
      </c>
      <c r="F899" s="245">
        <v>44170</v>
      </c>
      <c r="G899" s="246" t="s">
        <v>10</v>
      </c>
      <c r="H899" s="247">
        <v>5722</v>
      </c>
      <c r="I899" s="248">
        <v>5722</v>
      </c>
      <c r="J899" s="248">
        <v>1</v>
      </c>
      <c r="K899" s="249">
        <v>2020</v>
      </c>
      <c r="L899" s="249">
        <v>2020</v>
      </c>
      <c r="M899" s="250" t="s">
        <v>11</v>
      </c>
    </row>
    <row r="900" spans="4:13" x14ac:dyDescent="0.35">
      <c r="D900" s="244" t="s">
        <v>1129</v>
      </c>
      <c r="E900" s="245">
        <v>44037</v>
      </c>
      <c r="F900" s="245">
        <v>44037</v>
      </c>
      <c r="G900" s="246" t="s">
        <v>10</v>
      </c>
      <c r="H900" s="247">
        <v>1000</v>
      </c>
      <c r="I900" s="248">
        <v>1000</v>
      </c>
      <c r="J900" s="248">
        <v>1</v>
      </c>
      <c r="K900" s="249">
        <v>2020</v>
      </c>
      <c r="L900" s="249">
        <v>2020</v>
      </c>
      <c r="M900" s="250" t="s">
        <v>35</v>
      </c>
    </row>
    <row r="901" spans="4:13" x14ac:dyDescent="0.35">
      <c r="D901" s="244" t="s">
        <v>499</v>
      </c>
      <c r="E901" s="245">
        <v>44169</v>
      </c>
      <c r="F901" s="245">
        <v>44169</v>
      </c>
      <c r="G901" s="246" t="s">
        <v>13</v>
      </c>
      <c r="H901" s="247">
        <v>9832</v>
      </c>
      <c r="I901" s="248">
        <v>9832</v>
      </c>
      <c r="J901" s="248">
        <v>1</v>
      </c>
      <c r="K901" s="249">
        <v>2020</v>
      </c>
      <c r="L901" s="249">
        <v>2020</v>
      </c>
      <c r="M901" s="250" t="s">
        <v>11</v>
      </c>
    </row>
    <row r="902" spans="4:13" x14ac:dyDescent="0.35">
      <c r="D902" s="244" t="s">
        <v>500</v>
      </c>
      <c r="E902" s="245">
        <v>44157</v>
      </c>
      <c r="F902" s="245">
        <v>44157</v>
      </c>
      <c r="G902" s="246" t="s">
        <v>13</v>
      </c>
      <c r="H902" s="247">
        <v>873906</v>
      </c>
      <c r="I902" s="248">
        <v>873906</v>
      </c>
      <c r="J902" s="248">
        <v>1</v>
      </c>
      <c r="K902" s="249">
        <v>2020</v>
      </c>
      <c r="L902" s="249">
        <v>2020</v>
      </c>
      <c r="M902" s="250" t="s">
        <v>11</v>
      </c>
    </row>
    <row r="903" spans="4:13" x14ac:dyDescent="0.35">
      <c r="D903" s="244" t="s">
        <v>501</v>
      </c>
      <c r="E903" s="245">
        <v>44177</v>
      </c>
      <c r="F903" s="245">
        <v>44177</v>
      </c>
      <c r="G903" s="246" t="s">
        <v>13</v>
      </c>
      <c r="H903" s="247">
        <v>635000</v>
      </c>
      <c r="I903" s="248">
        <v>635000</v>
      </c>
      <c r="J903" s="248">
        <v>1</v>
      </c>
      <c r="K903" s="249">
        <v>2020</v>
      </c>
      <c r="L903" s="249">
        <v>2020</v>
      </c>
      <c r="M903" s="250" t="s">
        <v>11</v>
      </c>
    </row>
    <row r="904" spans="4:13" x14ac:dyDescent="0.35">
      <c r="D904" s="244" t="s">
        <v>502</v>
      </c>
      <c r="E904" s="245">
        <v>44169</v>
      </c>
      <c r="F904" s="245">
        <v>44169</v>
      </c>
      <c r="G904" s="246" t="s">
        <v>13</v>
      </c>
      <c r="H904" s="247">
        <v>59730</v>
      </c>
      <c r="I904" s="248">
        <v>59730</v>
      </c>
      <c r="J904" s="248">
        <v>1</v>
      </c>
      <c r="K904" s="249">
        <v>2020</v>
      </c>
      <c r="L904" s="249">
        <v>2020</v>
      </c>
      <c r="M904" s="250" t="s">
        <v>11</v>
      </c>
    </row>
    <row r="905" spans="4:13" x14ac:dyDescent="0.35">
      <c r="D905" s="244" t="s">
        <v>503</v>
      </c>
      <c r="E905" s="245">
        <v>44176</v>
      </c>
      <c r="F905" s="245">
        <v>44176</v>
      </c>
      <c r="G905" s="246" t="s">
        <v>10</v>
      </c>
      <c r="H905" s="247">
        <v>12210</v>
      </c>
      <c r="I905" s="248">
        <v>12210</v>
      </c>
      <c r="J905" s="248">
        <v>1</v>
      </c>
      <c r="K905" s="249">
        <v>2020</v>
      </c>
      <c r="L905" s="249">
        <v>2020</v>
      </c>
      <c r="M905" s="250" t="s">
        <v>11</v>
      </c>
    </row>
    <row r="906" spans="4:13" x14ac:dyDescent="0.35">
      <c r="D906" s="244" t="s">
        <v>1130</v>
      </c>
      <c r="E906" s="245">
        <v>43899</v>
      </c>
      <c r="F906" s="245">
        <v>43899</v>
      </c>
      <c r="G906" s="246" t="s">
        <v>10</v>
      </c>
      <c r="H906" s="247">
        <v>1000</v>
      </c>
      <c r="I906" s="248">
        <v>1000</v>
      </c>
      <c r="J906" s="248">
        <v>1</v>
      </c>
      <c r="K906" s="249">
        <v>2020</v>
      </c>
      <c r="L906" s="249">
        <v>2020</v>
      </c>
      <c r="M906" s="250" t="s">
        <v>28</v>
      </c>
    </row>
    <row r="907" spans="4:13" x14ac:dyDescent="0.35">
      <c r="D907" s="244" t="s">
        <v>504</v>
      </c>
      <c r="E907" s="245">
        <v>44178</v>
      </c>
      <c r="F907" s="245">
        <v>44178</v>
      </c>
      <c r="G907" s="246" t="s">
        <v>10</v>
      </c>
      <c r="H907" s="247">
        <v>23700</v>
      </c>
      <c r="I907" s="248">
        <v>23700</v>
      </c>
      <c r="J907" s="248">
        <v>1</v>
      </c>
      <c r="K907" s="249">
        <v>2020</v>
      </c>
      <c r="L907" s="249">
        <v>2020</v>
      </c>
      <c r="M907" s="250" t="s">
        <v>11</v>
      </c>
    </row>
    <row r="908" spans="4:13" x14ac:dyDescent="0.35">
      <c r="D908" s="244" t="s">
        <v>1131</v>
      </c>
      <c r="E908" s="245">
        <v>44177</v>
      </c>
      <c r="F908" s="245">
        <v>44177</v>
      </c>
      <c r="G908" s="246" t="s">
        <v>10</v>
      </c>
      <c r="H908" s="247">
        <v>9000</v>
      </c>
      <c r="I908" s="248">
        <v>9000</v>
      </c>
      <c r="J908" s="248">
        <v>1</v>
      </c>
      <c r="K908" s="249">
        <v>2020</v>
      </c>
      <c r="L908" s="249">
        <v>2020</v>
      </c>
      <c r="M908" s="250" t="s">
        <v>11</v>
      </c>
    </row>
    <row r="909" spans="4:13" x14ac:dyDescent="0.35">
      <c r="D909" s="244" t="s">
        <v>1132</v>
      </c>
      <c r="E909" s="245">
        <v>44177</v>
      </c>
      <c r="F909" s="245">
        <v>44177</v>
      </c>
      <c r="G909" s="246" t="s">
        <v>10</v>
      </c>
      <c r="H909" s="247">
        <v>2320</v>
      </c>
      <c r="I909" s="248">
        <v>2320</v>
      </c>
      <c r="J909" s="248">
        <v>1</v>
      </c>
      <c r="K909" s="249">
        <v>2020</v>
      </c>
      <c r="L909" s="249">
        <v>2020</v>
      </c>
      <c r="M909" s="250" t="s">
        <v>11</v>
      </c>
    </row>
    <row r="910" spans="4:13" x14ac:dyDescent="0.35">
      <c r="D910" s="244" t="s">
        <v>1133</v>
      </c>
      <c r="E910" s="245">
        <v>44177</v>
      </c>
      <c r="F910" s="245">
        <v>44177</v>
      </c>
      <c r="G910" s="246" t="s">
        <v>10</v>
      </c>
      <c r="H910" s="247">
        <v>10000</v>
      </c>
      <c r="I910" s="248">
        <v>10000</v>
      </c>
      <c r="J910" s="248">
        <v>1</v>
      </c>
      <c r="K910" s="249">
        <v>2020</v>
      </c>
      <c r="L910" s="249">
        <v>2020</v>
      </c>
      <c r="M910" s="250" t="s">
        <v>11</v>
      </c>
    </row>
    <row r="911" spans="4:13" x14ac:dyDescent="0.35">
      <c r="D911" s="244" t="s">
        <v>3895</v>
      </c>
      <c r="E911" s="245">
        <v>44181</v>
      </c>
      <c r="F911" s="245">
        <v>44181</v>
      </c>
      <c r="G911" s="246" t="s">
        <v>13</v>
      </c>
      <c r="H911" s="247">
        <v>296897</v>
      </c>
      <c r="I911" s="248">
        <v>296897</v>
      </c>
      <c r="J911" s="248">
        <v>1</v>
      </c>
      <c r="K911" s="249">
        <v>2020</v>
      </c>
      <c r="L911" s="249">
        <v>2020</v>
      </c>
      <c r="M911" s="250" t="s">
        <v>11</v>
      </c>
    </row>
    <row r="912" spans="4:13" x14ac:dyDescent="0.35">
      <c r="D912" s="244" t="s">
        <v>1134</v>
      </c>
      <c r="E912" s="245">
        <v>44181</v>
      </c>
      <c r="F912" s="245">
        <v>44181</v>
      </c>
      <c r="G912" s="246" t="s">
        <v>13</v>
      </c>
      <c r="H912" s="247">
        <v>100000</v>
      </c>
      <c r="I912" s="248">
        <v>100000</v>
      </c>
      <c r="J912" s="248">
        <v>1</v>
      </c>
      <c r="K912" s="249">
        <v>2020</v>
      </c>
      <c r="L912" s="249">
        <v>2020</v>
      </c>
      <c r="M912" s="250" t="s">
        <v>11</v>
      </c>
    </row>
    <row r="913" spans="4:13" x14ac:dyDescent="0.35">
      <c r="D913" s="244" t="s">
        <v>505</v>
      </c>
      <c r="E913" s="245">
        <v>44178</v>
      </c>
      <c r="F913" s="245">
        <v>44178</v>
      </c>
      <c r="G913" s="246" t="s">
        <v>13</v>
      </c>
      <c r="H913" s="247">
        <v>1073</v>
      </c>
      <c r="I913" s="248">
        <v>1073</v>
      </c>
      <c r="J913" s="248">
        <v>1</v>
      </c>
      <c r="K913" s="249">
        <v>2020</v>
      </c>
      <c r="L913" s="249">
        <v>2020</v>
      </c>
      <c r="M913" s="250" t="s">
        <v>11</v>
      </c>
    </row>
    <row r="914" spans="4:13" x14ac:dyDescent="0.35">
      <c r="D914" s="244" t="s">
        <v>506</v>
      </c>
      <c r="E914" s="245">
        <v>44160</v>
      </c>
      <c r="F914" s="245">
        <v>44160</v>
      </c>
      <c r="G914" s="246" t="s">
        <v>13</v>
      </c>
      <c r="H914" s="247">
        <v>16228</v>
      </c>
      <c r="I914" s="248">
        <v>16228</v>
      </c>
      <c r="J914" s="248">
        <v>1</v>
      </c>
      <c r="K914" s="249">
        <v>2020</v>
      </c>
      <c r="L914" s="249">
        <v>2020</v>
      </c>
      <c r="M914" s="250" t="s">
        <v>11</v>
      </c>
    </row>
    <row r="915" spans="4:13" x14ac:dyDescent="0.35">
      <c r="D915" s="244" t="s">
        <v>1136</v>
      </c>
      <c r="E915" s="245">
        <v>44177</v>
      </c>
      <c r="F915" s="245">
        <v>44177</v>
      </c>
      <c r="G915" s="246" t="s">
        <v>13</v>
      </c>
      <c r="H915" s="247">
        <v>100000</v>
      </c>
      <c r="I915" s="248">
        <v>100000</v>
      </c>
      <c r="J915" s="248">
        <v>1</v>
      </c>
      <c r="K915" s="249">
        <v>2020</v>
      </c>
      <c r="L915" s="249">
        <v>2020</v>
      </c>
      <c r="M915" s="250" t="s">
        <v>11</v>
      </c>
    </row>
    <row r="916" spans="4:13" x14ac:dyDescent="0.35">
      <c r="D916" s="244" t="s">
        <v>507</v>
      </c>
      <c r="E916" s="245">
        <v>44129</v>
      </c>
      <c r="F916" s="245">
        <v>44129</v>
      </c>
      <c r="G916" s="246" t="s">
        <v>13</v>
      </c>
      <c r="H916" s="247">
        <v>500000</v>
      </c>
      <c r="I916" s="248">
        <v>500000</v>
      </c>
      <c r="J916" s="248">
        <v>1</v>
      </c>
      <c r="K916" s="249">
        <v>2020</v>
      </c>
      <c r="L916" s="249">
        <v>2020</v>
      </c>
      <c r="M916" s="250" t="s">
        <v>11</v>
      </c>
    </row>
    <row r="917" spans="4:13" x14ac:dyDescent="0.35">
      <c r="D917" s="244" t="s">
        <v>508</v>
      </c>
      <c r="E917" s="245">
        <v>43884</v>
      </c>
      <c r="F917" s="245">
        <v>43884</v>
      </c>
      <c r="G917" s="246" t="s">
        <v>13</v>
      </c>
      <c r="H917" s="247">
        <v>879200</v>
      </c>
      <c r="I917" s="248">
        <v>879200</v>
      </c>
      <c r="J917" s="248">
        <v>1</v>
      </c>
      <c r="K917" s="249">
        <v>2020</v>
      </c>
      <c r="L917" s="249">
        <v>2020</v>
      </c>
      <c r="M917" s="250" t="s">
        <v>28</v>
      </c>
    </row>
    <row r="918" spans="4:13" x14ac:dyDescent="0.35">
      <c r="D918" s="244" t="s">
        <v>509</v>
      </c>
      <c r="E918" s="245">
        <v>44133</v>
      </c>
      <c r="F918" s="245">
        <v>44133</v>
      </c>
      <c r="G918" s="246" t="s">
        <v>13</v>
      </c>
      <c r="H918" s="247">
        <v>7747145</v>
      </c>
      <c r="I918" s="248">
        <v>0</v>
      </c>
      <c r="J918" s="248">
        <v>1</v>
      </c>
      <c r="K918" s="249">
        <v>2020</v>
      </c>
      <c r="L918" s="249">
        <v>2020</v>
      </c>
      <c r="M918" s="250" t="s">
        <v>11</v>
      </c>
    </row>
    <row r="919" spans="4:13" x14ac:dyDescent="0.35">
      <c r="D919" s="244" t="s">
        <v>510</v>
      </c>
      <c r="E919" s="245">
        <v>44183</v>
      </c>
      <c r="F919" s="245">
        <v>44183</v>
      </c>
      <c r="G919" s="246" t="s">
        <v>13</v>
      </c>
      <c r="H919" s="247">
        <v>12500</v>
      </c>
      <c r="I919" s="248">
        <v>0</v>
      </c>
      <c r="J919" s="248">
        <v>1</v>
      </c>
      <c r="K919" s="249">
        <v>2020</v>
      </c>
      <c r="L919" s="249">
        <v>2020</v>
      </c>
      <c r="M919" s="250" t="s">
        <v>11</v>
      </c>
    </row>
    <row r="920" spans="4:13" x14ac:dyDescent="0.35">
      <c r="D920" s="244" t="s">
        <v>1137</v>
      </c>
      <c r="E920" s="245">
        <v>44186</v>
      </c>
      <c r="F920" s="245">
        <v>44186</v>
      </c>
      <c r="G920" s="246" t="s">
        <v>13</v>
      </c>
      <c r="H920" s="247">
        <v>2000</v>
      </c>
      <c r="I920" s="248">
        <v>2000</v>
      </c>
      <c r="J920" s="248">
        <v>1</v>
      </c>
      <c r="K920" s="249">
        <v>2020</v>
      </c>
      <c r="L920" s="249">
        <v>2020</v>
      </c>
      <c r="M920" s="250" t="s">
        <v>11</v>
      </c>
    </row>
    <row r="921" spans="4:13" x14ac:dyDescent="0.35">
      <c r="D921" s="244" t="s">
        <v>1138</v>
      </c>
      <c r="E921" s="245">
        <v>44185</v>
      </c>
      <c r="F921" s="245">
        <v>44185</v>
      </c>
      <c r="G921" s="246" t="s">
        <v>13</v>
      </c>
      <c r="H921" s="247">
        <v>163140</v>
      </c>
      <c r="I921" s="248">
        <v>163140</v>
      </c>
      <c r="J921" s="248">
        <v>1</v>
      </c>
      <c r="K921" s="249">
        <v>2020</v>
      </c>
      <c r="L921" s="249">
        <v>2020</v>
      </c>
      <c r="M921" s="250" t="s">
        <v>11</v>
      </c>
    </row>
    <row r="922" spans="4:13" x14ac:dyDescent="0.35">
      <c r="D922" s="244" t="s">
        <v>1139</v>
      </c>
      <c r="E922" s="245">
        <v>44169</v>
      </c>
      <c r="F922" s="245">
        <v>44169</v>
      </c>
      <c r="G922" s="246" t="s">
        <v>13</v>
      </c>
      <c r="H922" s="247">
        <v>12000</v>
      </c>
      <c r="I922" s="248">
        <v>12000</v>
      </c>
      <c r="J922" s="248">
        <v>1</v>
      </c>
      <c r="K922" s="249">
        <v>2020</v>
      </c>
      <c r="L922" s="249">
        <v>2020</v>
      </c>
      <c r="M922" s="250" t="s">
        <v>11</v>
      </c>
    </row>
    <row r="923" spans="4:13" x14ac:dyDescent="0.35">
      <c r="D923" s="244" t="s">
        <v>1140</v>
      </c>
      <c r="E923" s="245">
        <v>44186</v>
      </c>
      <c r="F923" s="245">
        <v>44186</v>
      </c>
      <c r="G923" s="246" t="s">
        <v>13</v>
      </c>
      <c r="H923" s="247">
        <v>9280</v>
      </c>
      <c r="I923" s="248">
        <v>9280</v>
      </c>
      <c r="J923" s="248">
        <v>1</v>
      </c>
      <c r="K923" s="249">
        <v>2020</v>
      </c>
      <c r="L923" s="249">
        <v>2020</v>
      </c>
      <c r="M923" s="250" t="s">
        <v>11</v>
      </c>
    </row>
    <row r="924" spans="4:13" x14ac:dyDescent="0.35">
      <c r="D924" s="244" t="s">
        <v>511</v>
      </c>
      <c r="E924" s="245">
        <v>44184</v>
      </c>
      <c r="F924" s="245">
        <v>44184</v>
      </c>
      <c r="G924" s="246" t="s">
        <v>10</v>
      </c>
      <c r="H924" s="247">
        <v>7000</v>
      </c>
      <c r="I924" s="248">
        <v>7000</v>
      </c>
      <c r="J924" s="248">
        <v>1</v>
      </c>
      <c r="K924" s="249">
        <v>2020</v>
      </c>
      <c r="L924" s="249">
        <v>2020</v>
      </c>
      <c r="M924" s="250" t="s">
        <v>11</v>
      </c>
    </row>
    <row r="925" spans="4:13" x14ac:dyDescent="0.35">
      <c r="D925" s="244" t="s">
        <v>512</v>
      </c>
      <c r="E925" s="245">
        <v>44181</v>
      </c>
      <c r="F925" s="245">
        <v>44181</v>
      </c>
      <c r="G925" s="246" t="s">
        <v>10</v>
      </c>
      <c r="H925" s="247">
        <v>10000</v>
      </c>
      <c r="I925" s="248">
        <v>10000</v>
      </c>
      <c r="J925" s="248">
        <v>1</v>
      </c>
      <c r="K925" s="249">
        <v>2020</v>
      </c>
      <c r="L925" s="249">
        <v>2020</v>
      </c>
      <c r="M925" s="250" t="s">
        <v>11</v>
      </c>
    </row>
    <row r="926" spans="4:13" x14ac:dyDescent="0.35">
      <c r="D926" s="244" t="s">
        <v>1141</v>
      </c>
      <c r="E926" s="245">
        <v>43896</v>
      </c>
      <c r="F926" s="245">
        <v>43896</v>
      </c>
      <c r="G926" s="246" t="s">
        <v>13</v>
      </c>
      <c r="H926" s="247">
        <v>20</v>
      </c>
      <c r="I926" s="248">
        <v>20</v>
      </c>
      <c r="J926" s="248">
        <v>1</v>
      </c>
      <c r="K926" s="249">
        <v>2020</v>
      </c>
      <c r="L926" s="249">
        <v>2020</v>
      </c>
      <c r="M926" s="250" t="s">
        <v>28</v>
      </c>
    </row>
    <row r="927" spans="4:13" x14ac:dyDescent="0.35">
      <c r="D927" s="244" t="s">
        <v>1142</v>
      </c>
      <c r="E927" s="245">
        <v>44175</v>
      </c>
      <c r="F927" s="245">
        <v>44175</v>
      </c>
      <c r="G927" s="246" t="s">
        <v>10</v>
      </c>
      <c r="H927" s="247">
        <v>20000</v>
      </c>
      <c r="I927" s="248">
        <v>20000</v>
      </c>
      <c r="J927" s="248">
        <v>1</v>
      </c>
      <c r="K927" s="249">
        <v>2020</v>
      </c>
      <c r="L927" s="249">
        <v>2020</v>
      </c>
      <c r="M927" s="250" t="s">
        <v>11</v>
      </c>
    </row>
    <row r="928" spans="4:13" x14ac:dyDescent="0.35">
      <c r="D928" s="244" t="s">
        <v>513</v>
      </c>
      <c r="E928" s="245">
        <v>44192</v>
      </c>
      <c r="F928" s="245">
        <v>44192</v>
      </c>
      <c r="G928" s="246" t="s">
        <v>10</v>
      </c>
      <c r="H928" s="247">
        <v>6380</v>
      </c>
      <c r="I928" s="248">
        <v>6380</v>
      </c>
      <c r="J928" s="248">
        <v>1</v>
      </c>
      <c r="K928" s="249">
        <v>2020</v>
      </c>
      <c r="L928" s="249">
        <v>2020</v>
      </c>
      <c r="M928" s="250" t="s">
        <v>11</v>
      </c>
    </row>
    <row r="929" spans="4:13" x14ac:dyDescent="0.35">
      <c r="D929" s="244" t="s">
        <v>1143</v>
      </c>
      <c r="E929" s="245">
        <v>44149</v>
      </c>
      <c r="F929" s="245">
        <v>44149</v>
      </c>
      <c r="G929" s="246" t="s">
        <v>10</v>
      </c>
      <c r="H929" s="247">
        <v>1500000</v>
      </c>
      <c r="I929" s="248">
        <v>1324440</v>
      </c>
      <c r="J929" s="248">
        <v>1</v>
      </c>
      <c r="K929" s="249">
        <v>2020</v>
      </c>
      <c r="L929" s="249">
        <v>2020</v>
      </c>
      <c r="M929" s="250" t="s">
        <v>11</v>
      </c>
    </row>
    <row r="930" spans="4:13" x14ac:dyDescent="0.35">
      <c r="D930" s="244" t="s">
        <v>514</v>
      </c>
      <c r="E930" s="245">
        <v>44183</v>
      </c>
      <c r="F930" s="245">
        <v>44183</v>
      </c>
      <c r="G930" s="246" t="s">
        <v>10</v>
      </c>
      <c r="H930" s="247">
        <v>8590</v>
      </c>
      <c r="I930" s="248">
        <v>8590</v>
      </c>
      <c r="J930" s="248">
        <v>1</v>
      </c>
      <c r="K930" s="249">
        <v>2020</v>
      </c>
      <c r="L930" s="249">
        <v>2020</v>
      </c>
      <c r="M930" s="250" t="s">
        <v>11</v>
      </c>
    </row>
    <row r="931" spans="4:13" x14ac:dyDescent="0.35">
      <c r="D931" s="244" t="s">
        <v>1144</v>
      </c>
      <c r="E931" s="245">
        <v>44189</v>
      </c>
      <c r="F931" s="245">
        <v>44189</v>
      </c>
      <c r="G931" s="246" t="s">
        <v>10</v>
      </c>
      <c r="H931" s="247">
        <v>42920</v>
      </c>
      <c r="I931" s="248">
        <v>42920</v>
      </c>
      <c r="J931" s="248">
        <v>1</v>
      </c>
      <c r="K931" s="249">
        <v>2020</v>
      </c>
      <c r="L931" s="249">
        <v>2020</v>
      </c>
      <c r="M931" s="250" t="s">
        <v>11</v>
      </c>
    </row>
    <row r="932" spans="4:13" x14ac:dyDescent="0.35">
      <c r="D932" s="244" t="s">
        <v>1145</v>
      </c>
      <c r="E932" s="245">
        <v>43898</v>
      </c>
      <c r="F932" s="245">
        <v>43898</v>
      </c>
      <c r="G932" s="246" t="s">
        <v>13</v>
      </c>
      <c r="H932" s="247">
        <v>620</v>
      </c>
      <c r="I932" s="248">
        <v>620</v>
      </c>
      <c r="J932" s="248">
        <v>1</v>
      </c>
      <c r="K932" s="249">
        <v>2020</v>
      </c>
      <c r="L932" s="249">
        <v>2020</v>
      </c>
      <c r="M932" s="250" t="s">
        <v>28</v>
      </c>
    </row>
    <row r="933" spans="4:13" x14ac:dyDescent="0.35">
      <c r="D933" s="244" t="s">
        <v>515</v>
      </c>
      <c r="E933" s="245">
        <v>44182</v>
      </c>
      <c r="F933" s="245">
        <v>44182</v>
      </c>
      <c r="G933" s="246" t="s">
        <v>10</v>
      </c>
      <c r="H933" s="247">
        <v>1000</v>
      </c>
      <c r="I933" s="248">
        <v>1000</v>
      </c>
      <c r="J933" s="248">
        <v>1</v>
      </c>
      <c r="K933" s="249">
        <v>2020</v>
      </c>
      <c r="L933" s="249">
        <v>2020</v>
      </c>
      <c r="M933" s="250" t="s">
        <v>11</v>
      </c>
    </row>
    <row r="934" spans="4:13" x14ac:dyDescent="0.35">
      <c r="D934" s="244" t="s">
        <v>1146</v>
      </c>
      <c r="E934" s="245">
        <v>44179</v>
      </c>
      <c r="F934" s="245">
        <v>44179</v>
      </c>
      <c r="G934" s="246" t="s">
        <v>10</v>
      </c>
      <c r="H934" s="247">
        <v>156000</v>
      </c>
      <c r="I934" s="248">
        <v>156000</v>
      </c>
      <c r="J934" s="248">
        <v>1</v>
      </c>
      <c r="K934" s="249">
        <v>2020</v>
      </c>
      <c r="L934" s="249">
        <v>2020</v>
      </c>
      <c r="M934" s="250" t="s">
        <v>11</v>
      </c>
    </row>
    <row r="935" spans="4:13" x14ac:dyDescent="0.35">
      <c r="D935" s="244" t="s">
        <v>516</v>
      </c>
      <c r="E935" s="245">
        <v>44174</v>
      </c>
      <c r="F935" s="245">
        <v>44174</v>
      </c>
      <c r="G935" s="246" t="s">
        <v>10</v>
      </c>
      <c r="H935" s="247">
        <v>7000</v>
      </c>
      <c r="I935" s="248">
        <v>7000</v>
      </c>
      <c r="J935" s="248">
        <v>1</v>
      </c>
      <c r="K935" s="249">
        <v>2020</v>
      </c>
      <c r="L935" s="249">
        <v>2020</v>
      </c>
      <c r="M935" s="250" t="s">
        <v>11</v>
      </c>
    </row>
    <row r="936" spans="4:13" x14ac:dyDescent="0.35">
      <c r="D936" s="244" t="s">
        <v>517</v>
      </c>
      <c r="E936" s="245">
        <v>44171</v>
      </c>
      <c r="F936" s="245">
        <v>44171</v>
      </c>
      <c r="G936" s="246" t="s">
        <v>10</v>
      </c>
      <c r="H936" s="247">
        <v>7000</v>
      </c>
      <c r="I936" s="248">
        <v>7000</v>
      </c>
      <c r="J936" s="248">
        <v>1</v>
      </c>
      <c r="K936" s="249">
        <v>2020</v>
      </c>
      <c r="L936" s="249">
        <v>2020</v>
      </c>
      <c r="M936" s="250" t="s">
        <v>11</v>
      </c>
    </row>
    <row r="937" spans="4:13" x14ac:dyDescent="0.35">
      <c r="D937" s="244" t="s">
        <v>518</v>
      </c>
      <c r="E937" s="245">
        <v>44186</v>
      </c>
      <c r="F937" s="245">
        <v>44186</v>
      </c>
      <c r="G937" s="246" t="s">
        <v>10</v>
      </c>
      <c r="H937" s="247">
        <v>8700</v>
      </c>
      <c r="I937" s="248">
        <v>6380</v>
      </c>
      <c r="J937" s="248">
        <v>1</v>
      </c>
      <c r="K937" s="249">
        <v>2020</v>
      </c>
      <c r="L937" s="249">
        <v>2020</v>
      </c>
      <c r="M937" s="250" t="s">
        <v>11</v>
      </c>
    </row>
    <row r="938" spans="4:13" x14ac:dyDescent="0.35">
      <c r="D938" s="244" t="s">
        <v>1147</v>
      </c>
      <c r="E938" s="245">
        <v>44182</v>
      </c>
      <c r="F938" s="245">
        <v>44182</v>
      </c>
      <c r="G938" s="246" t="s">
        <v>10</v>
      </c>
      <c r="H938" s="247">
        <v>3000</v>
      </c>
      <c r="I938" s="248">
        <v>3000</v>
      </c>
      <c r="J938" s="248">
        <v>1</v>
      </c>
      <c r="K938" s="249">
        <v>2020</v>
      </c>
      <c r="L938" s="249">
        <v>2020</v>
      </c>
      <c r="M938" s="250" t="s">
        <v>11</v>
      </c>
    </row>
    <row r="939" spans="4:13" x14ac:dyDescent="0.35">
      <c r="D939" s="244" t="s">
        <v>519</v>
      </c>
      <c r="E939" s="245">
        <v>44170</v>
      </c>
      <c r="F939" s="245">
        <v>44170</v>
      </c>
      <c r="G939" s="246" t="s">
        <v>10</v>
      </c>
      <c r="H939" s="247">
        <v>2410</v>
      </c>
      <c r="I939" s="248">
        <v>2410</v>
      </c>
      <c r="J939" s="248">
        <v>1</v>
      </c>
      <c r="K939" s="249">
        <v>2020</v>
      </c>
      <c r="L939" s="249">
        <v>2020</v>
      </c>
      <c r="M939" s="250" t="s">
        <v>11</v>
      </c>
    </row>
    <row r="940" spans="4:13" x14ac:dyDescent="0.35">
      <c r="D940" s="244" t="s">
        <v>1148</v>
      </c>
      <c r="E940" s="245">
        <v>43866</v>
      </c>
      <c r="F940" s="245">
        <v>43866</v>
      </c>
      <c r="G940" s="246" t="s">
        <v>10</v>
      </c>
      <c r="H940" s="247">
        <v>62352.941180000002</v>
      </c>
      <c r="I940" s="248">
        <v>62352.941180000002</v>
      </c>
      <c r="J940" s="248">
        <v>1</v>
      </c>
      <c r="K940" s="249">
        <v>2020</v>
      </c>
      <c r="L940" s="249">
        <v>2020</v>
      </c>
      <c r="M940" s="250" t="s">
        <v>28</v>
      </c>
    </row>
    <row r="941" spans="4:13" x14ac:dyDescent="0.35">
      <c r="D941" s="244" t="s">
        <v>520</v>
      </c>
      <c r="E941" s="245">
        <v>44187</v>
      </c>
      <c r="F941" s="245">
        <v>44187</v>
      </c>
      <c r="G941" s="246" t="s">
        <v>10</v>
      </c>
      <c r="H941" s="247">
        <v>1002020</v>
      </c>
      <c r="I941" s="248">
        <v>1002020</v>
      </c>
      <c r="J941" s="248">
        <v>1</v>
      </c>
      <c r="K941" s="249">
        <v>2020</v>
      </c>
      <c r="L941" s="249">
        <v>2020</v>
      </c>
      <c r="M941" s="250" t="s">
        <v>11</v>
      </c>
    </row>
    <row r="942" spans="4:13" x14ac:dyDescent="0.35">
      <c r="D942" s="244" t="s">
        <v>521</v>
      </c>
      <c r="E942" s="245">
        <v>44188</v>
      </c>
      <c r="F942" s="245">
        <v>44188</v>
      </c>
      <c r="G942" s="246" t="s">
        <v>10</v>
      </c>
      <c r="H942" s="247">
        <v>23260</v>
      </c>
      <c r="I942" s="248">
        <v>23260</v>
      </c>
      <c r="J942" s="248">
        <v>1</v>
      </c>
      <c r="K942" s="249">
        <v>2020</v>
      </c>
      <c r="L942" s="249">
        <v>2020</v>
      </c>
      <c r="M942" s="250" t="s">
        <v>11</v>
      </c>
    </row>
    <row r="943" spans="4:13" x14ac:dyDescent="0.35">
      <c r="D943" s="244" t="s">
        <v>522</v>
      </c>
      <c r="E943" s="245">
        <v>44190</v>
      </c>
      <c r="F943" s="245">
        <v>44190</v>
      </c>
      <c r="G943" s="246" t="s">
        <v>10</v>
      </c>
      <c r="H943" s="247">
        <v>12448</v>
      </c>
      <c r="I943" s="248">
        <v>12448</v>
      </c>
      <c r="J943" s="248">
        <v>1</v>
      </c>
      <c r="K943" s="249">
        <v>2020</v>
      </c>
      <c r="L943" s="249">
        <v>2020</v>
      </c>
      <c r="M943" s="250" t="s">
        <v>11</v>
      </c>
    </row>
    <row r="944" spans="4:13" x14ac:dyDescent="0.35">
      <c r="D944" s="244" t="s">
        <v>523</v>
      </c>
      <c r="E944" s="245">
        <v>44186</v>
      </c>
      <c r="F944" s="245">
        <v>44186</v>
      </c>
      <c r="G944" s="246" t="s">
        <v>10</v>
      </c>
      <c r="H944" s="247">
        <v>13220</v>
      </c>
      <c r="I944" s="248">
        <v>13220</v>
      </c>
      <c r="J944" s="248">
        <v>1</v>
      </c>
      <c r="K944" s="249">
        <v>2020</v>
      </c>
      <c r="L944" s="249">
        <v>2020</v>
      </c>
      <c r="M944" s="250" t="s">
        <v>11</v>
      </c>
    </row>
    <row r="945" spans="4:13" x14ac:dyDescent="0.35">
      <c r="D945" s="244" t="s">
        <v>1149</v>
      </c>
      <c r="E945" s="245">
        <v>44188</v>
      </c>
      <c r="F945" s="245">
        <v>44188</v>
      </c>
      <c r="G945" s="246" t="s">
        <v>10</v>
      </c>
      <c r="H945" s="247">
        <v>110000</v>
      </c>
      <c r="I945" s="248">
        <v>110000</v>
      </c>
      <c r="J945" s="248">
        <v>1</v>
      </c>
      <c r="K945" s="249">
        <v>2020</v>
      </c>
      <c r="L945" s="249">
        <v>2020</v>
      </c>
      <c r="M945" s="250" t="s">
        <v>11</v>
      </c>
    </row>
    <row r="946" spans="4:13" x14ac:dyDescent="0.35">
      <c r="D946" s="244" t="s">
        <v>524</v>
      </c>
      <c r="E946" s="245">
        <v>44189</v>
      </c>
      <c r="F946" s="245">
        <v>44189</v>
      </c>
      <c r="G946" s="246" t="s">
        <v>10</v>
      </c>
      <c r="H946" s="247">
        <v>3140</v>
      </c>
      <c r="I946" s="248">
        <v>3140</v>
      </c>
      <c r="J946" s="248">
        <v>1</v>
      </c>
      <c r="K946" s="249">
        <v>2020</v>
      </c>
      <c r="L946" s="249">
        <v>2020</v>
      </c>
      <c r="M946" s="250" t="s">
        <v>11</v>
      </c>
    </row>
    <row r="947" spans="4:13" x14ac:dyDescent="0.35">
      <c r="D947" s="244" t="s">
        <v>192</v>
      </c>
      <c r="E947" s="245">
        <v>44122</v>
      </c>
      <c r="F947" s="245">
        <v>44122</v>
      </c>
      <c r="G947" s="246" t="s">
        <v>10</v>
      </c>
      <c r="H947" s="247">
        <v>1000</v>
      </c>
      <c r="I947" s="248">
        <v>1000</v>
      </c>
      <c r="J947" s="248">
        <v>1</v>
      </c>
      <c r="K947" s="249">
        <v>2020</v>
      </c>
      <c r="L947" s="249">
        <v>2020</v>
      </c>
      <c r="M947" s="250" t="s">
        <v>11</v>
      </c>
    </row>
    <row r="948" spans="4:13" x14ac:dyDescent="0.35">
      <c r="D948" s="244" t="s">
        <v>812</v>
      </c>
      <c r="E948" s="245">
        <v>44126</v>
      </c>
      <c r="F948" s="245">
        <v>44126</v>
      </c>
      <c r="G948" s="246" t="s">
        <v>13</v>
      </c>
      <c r="H948" s="247">
        <v>100000</v>
      </c>
      <c r="I948" s="248">
        <v>100000</v>
      </c>
      <c r="J948" s="248">
        <v>1</v>
      </c>
      <c r="K948" s="249">
        <v>2020</v>
      </c>
      <c r="L948" s="249">
        <v>2020</v>
      </c>
      <c r="M948" s="250" t="s">
        <v>11</v>
      </c>
    </row>
    <row r="949" spans="4:13" x14ac:dyDescent="0.35">
      <c r="D949" s="244" t="s">
        <v>193</v>
      </c>
      <c r="E949" s="245">
        <v>44121</v>
      </c>
      <c r="F949" s="245">
        <v>44121</v>
      </c>
      <c r="G949" s="246" t="s">
        <v>13</v>
      </c>
      <c r="H949" s="247">
        <v>1750000</v>
      </c>
      <c r="I949" s="248">
        <v>1750000</v>
      </c>
      <c r="J949" s="248">
        <v>1</v>
      </c>
      <c r="K949" s="249">
        <v>2020</v>
      </c>
      <c r="L949" s="249">
        <v>2020</v>
      </c>
      <c r="M949" s="250" t="s">
        <v>11</v>
      </c>
    </row>
    <row r="950" spans="4:13" x14ac:dyDescent="0.35">
      <c r="D950" s="244" t="s">
        <v>194</v>
      </c>
      <c r="E950" s="245">
        <v>44129</v>
      </c>
      <c r="F950" s="245">
        <v>44129</v>
      </c>
      <c r="G950" s="246" t="s">
        <v>10</v>
      </c>
      <c r="H950" s="247">
        <v>153000</v>
      </c>
      <c r="I950" s="248">
        <v>138500</v>
      </c>
      <c r="J950" s="248">
        <v>1</v>
      </c>
      <c r="K950" s="249">
        <v>2020</v>
      </c>
      <c r="L950" s="249">
        <v>2020</v>
      </c>
      <c r="M950" s="250" t="s">
        <v>11</v>
      </c>
    </row>
    <row r="951" spans="4:13" x14ac:dyDescent="0.35">
      <c r="D951" s="244" t="s">
        <v>195</v>
      </c>
      <c r="E951" s="245">
        <v>44127</v>
      </c>
      <c r="F951" s="245">
        <v>44127</v>
      </c>
      <c r="G951" s="246" t="s">
        <v>13</v>
      </c>
      <c r="H951" s="247">
        <v>27010</v>
      </c>
      <c r="I951" s="248">
        <v>27010</v>
      </c>
      <c r="J951" s="248">
        <v>1</v>
      </c>
      <c r="K951" s="249">
        <v>2020</v>
      </c>
      <c r="L951" s="249">
        <v>2020</v>
      </c>
      <c r="M951" s="250" t="s">
        <v>11</v>
      </c>
    </row>
    <row r="952" spans="4:13" x14ac:dyDescent="0.35">
      <c r="D952" s="244" t="s">
        <v>196</v>
      </c>
      <c r="E952" s="245">
        <v>44129</v>
      </c>
      <c r="F952" s="245">
        <v>44129</v>
      </c>
      <c r="G952" s="246" t="s">
        <v>197</v>
      </c>
      <c r="H952" s="247">
        <v>23768</v>
      </c>
      <c r="I952" s="248">
        <v>23768</v>
      </c>
      <c r="J952" s="248">
        <v>1</v>
      </c>
      <c r="K952" s="249">
        <v>2020</v>
      </c>
      <c r="L952" s="249">
        <v>2020</v>
      </c>
      <c r="M952" s="250" t="s">
        <v>11</v>
      </c>
    </row>
    <row r="953" spans="4:13" x14ac:dyDescent="0.35">
      <c r="D953" s="244" t="s">
        <v>198</v>
      </c>
      <c r="E953" s="245">
        <v>44133</v>
      </c>
      <c r="F953" s="245">
        <v>44133</v>
      </c>
      <c r="G953" s="246" t="s">
        <v>10</v>
      </c>
      <c r="H953" s="247">
        <v>9000</v>
      </c>
      <c r="I953" s="248">
        <v>9000</v>
      </c>
      <c r="J953" s="248">
        <v>1</v>
      </c>
      <c r="K953" s="249">
        <v>2020</v>
      </c>
      <c r="L953" s="249">
        <v>2020</v>
      </c>
      <c r="M953" s="250" t="s">
        <v>11</v>
      </c>
    </row>
    <row r="954" spans="4:13" x14ac:dyDescent="0.35">
      <c r="D954" s="244" t="s">
        <v>199</v>
      </c>
      <c r="E954" s="245">
        <v>44129</v>
      </c>
      <c r="F954" s="245">
        <v>44129</v>
      </c>
      <c r="G954" s="246" t="s">
        <v>10</v>
      </c>
      <c r="H954" s="247">
        <v>174950</v>
      </c>
      <c r="I954" s="248">
        <v>174950</v>
      </c>
      <c r="J954" s="248">
        <v>1</v>
      </c>
      <c r="K954" s="249">
        <v>2020</v>
      </c>
      <c r="L954" s="249">
        <v>2020</v>
      </c>
      <c r="M954" s="250" t="s">
        <v>11</v>
      </c>
    </row>
    <row r="955" spans="4:13" x14ac:dyDescent="0.35">
      <c r="D955" s="244" t="s">
        <v>814</v>
      </c>
      <c r="E955" s="245">
        <v>44135</v>
      </c>
      <c r="F955" s="245">
        <v>44135</v>
      </c>
      <c r="G955" s="246" t="s">
        <v>13</v>
      </c>
      <c r="H955" s="247">
        <v>150000</v>
      </c>
      <c r="I955" s="248">
        <v>150000</v>
      </c>
      <c r="J955" s="248">
        <v>1</v>
      </c>
      <c r="K955" s="249">
        <v>2020</v>
      </c>
      <c r="L955" s="249">
        <v>2020</v>
      </c>
      <c r="M955" s="250" t="s">
        <v>11</v>
      </c>
    </row>
    <row r="956" spans="4:13" x14ac:dyDescent="0.35">
      <c r="D956" s="244" t="s">
        <v>200</v>
      </c>
      <c r="E956" s="245">
        <v>44137</v>
      </c>
      <c r="F956" s="245">
        <v>44137</v>
      </c>
      <c r="G956" s="246" t="s">
        <v>13</v>
      </c>
      <c r="H956" s="247">
        <v>57960</v>
      </c>
      <c r="I956" s="248">
        <v>57960</v>
      </c>
      <c r="J956" s="248">
        <v>1</v>
      </c>
      <c r="K956" s="249">
        <v>2020</v>
      </c>
      <c r="L956" s="249">
        <v>2020</v>
      </c>
      <c r="M956" s="250" t="s">
        <v>11</v>
      </c>
    </row>
    <row r="957" spans="4:13" x14ac:dyDescent="0.35">
      <c r="D957" s="244" t="s">
        <v>201</v>
      </c>
      <c r="E957" s="245">
        <v>44139</v>
      </c>
      <c r="F957" s="245">
        <v>44139</v>
      </c>
      <c r="G957" s="246" t="s">
        <v>13</v>
      </c>
      <c r="H957" s="247">
        <v>119000</v>
      </c>
      <c r="I957" s="248">
        <v>119000</v>
      </c>
      <c r="J957" s="248">
        <v>1</v>
      </c>
      <c r="K957" s="249">
        <v>2020</v>
      </c>
      <c r="L957" s="249">
        <v>2020</v>
      </c>
      <c r="M957" s="250" t="s">
        <v>11</v>
      </c>
    </row>
    <row r="958" spans="4:13" x14ac:dyDescent="0.35">
      <c r="D958" s="244" t="s">
        <v>202</v>
      </c>
      <c r="E958" s="245">
        <v>44117</v>
      </c>
      <c r="F958" s="245">
        <v>44117</v>
      </c>
      <c r="G958" s="246" t="s">
        <v>152</v>
      </c>
      <c r="H958" s="247">
        <v>874126.25600000005</v>
      </c>
      <c r="I958" s="248">
        <v>874126.25600000005</v>
      </c>
      <c r="J958" s="248">
        <v>1</v>
      </c>
      <c r="K958" s="249">
        <v>2020</v>
      </c>
      <c r="L958" s="249">
        <v>2020</v>
      </c>
      <c r="M958" s="250" t="s">
        <v>11</v>
      </c>
    </row>
    <row r="959" spans="4:13" x14ac:dyDescent="0.35">
      <c r="D959" s="244" t="s">
        <v>815</v>
      </c>
      <c r="E959" s="245">
        <v>44141</v>
      </c>
      <c r="F959" s="245">
        <v>44141</v>
      </c>
      <c r="G959" s="246" t="s">
        <v>13</v>
      </c>
      <c r="H959" s="247">
        <v>250000</v>
      </c>
      <c r="I959" s="248">
        <v>250000</v>
      </c>
      <c r="J959" s="248">
        <v>1</v>
      </c>
      <c r="K959" s="249">
        <v>2020</v>
      </c>
      <c r="L959" s="249">
        <v>2020</v>
      </c>
      <c r="M959" s="250" t="s">
        <v>11</v>
      </c>
    </row>
    <row r="960" spans="4:13" x14ac:dyDescent="0.35">
      <c r="D960" s="244" t="s">
        <v>816</v>
      </c>
      <c r="E960" s="245">
        <v>44142</v>
      </c>
      <c r="F960" s="245">
        <v>44142</v>
      </c>
      <c r="G960" s="246" t="s">
        <v>10</v>
      </c>
      <c r="H960" s="247">
        <v>295000</v>
      </c>
      <c r="I960" s="248">
        <v>1000</v>
      </c>
      <c r="J960" s="248">
        <v>1</v>
      </c>
      <c r="K960" s="249">
        <v>2020</v>
      </c>
      <c r="L960" s="249">
        <v>2020</v>
      </c>
      <c r="M960" s="250" t="s">
        <v>11</v>
      </c>
    </row>
    <row r="961" spans="4:13" x14ac:dyDescent="0.35">
      <c r="D961" s="244" t="s">
        <v>204</v>
      </c>
      <c r="E961" s="245">
        <v>44144</v>
      </c>
      <c r="F961" s="245">
        <v>44144</v>
      </c>
      <c r="G961" s="246" t="s">
        <v>10</v>
      </c>
      <c r="H961" s="247">
        <v>1691450</v>
      </c>
      <c r="I961" s="248">
        <v>489508.82400000002</v>
      </c>
      <c r="J961" s="248">
        <v>1</v>
      </c>
      <c r="K961" s="249">
        <v>2020</v>
      </c>
      <c r="L961" s="249">
        <v>2020</v>
      </c>
      <c r="M961" s="250" t="s">
        <v>11</v>
      </c>
    </row>
    <row r="962" spans="4:13" x14ac:dyDescent="0.35">
      <c r="D962" s="244" t="s">
        <v>817</v>
      </c>
      <c r="E962" s="245">
        <v>44136</v>
      </c>
      <c r="F962" s="245">
        <v>44136</v>
      </c>
      <c r="G962" s="246" t="s">
        <v>13</v>
      </c>
      <c r="H962" s="247">
        <v>100000</v>
      </c>
      <c r="I962" s="248">
        <v>100000</v>
      </c>
      <c r="J962" s="248">
        <v>1</v>
      </c>
      <c r="K962" s="249">
        <v>2020</v>
      </c>
      <c r="L962" s="249">
        <v>2020</v>
      </c>
      <c r="M962" s="250" t="s">
        <v>11</v>
      </c>
    </row>
    <row r="963" spans="4:13" x14ac:dyDescent="0.35">
      <c r="D963" s="244" t="s">
        <v>205</v>
      </c>
      <c r="E963" s="245">
        <v>44079</v>
      </c>
      <c r="F963" s="245">
        <v>44079</v>
      </c>
      <c r="G963" s="246" t="s">
        <v>13</v>
      </c>
      <c r="H963" s="247">
        <v>239220</v>
      </c>
      <c r="I963" s="248">
        <v>239220</v>
      </c>
      <c r="J963" s="248">
        <v>1</v>
      </c>
      <c r="K963" s="249">
        <v>2020</v>
      </c>
      <c r="L963" s="249">
        <v>2020</v>
      </c>
      <c r="M963" s="250" t="s">
        <v>35</v>
      </c>
    </row>
    <row r="964" spans="4:13" x14ac:dyDescent="0.35">
      <c r="D964" s="244" t="s">
        <v>206</v>
      </c>
      <c r="E964" s="245">
        <v>44152</v>
      </c>
      <c r="F964" s="245">
        <v>44152</v>
      </c>
      <c r="G964" s="246" t="s">
        <v>10</v>
      </c>
      <c r="H964" s="247">
        <v>1000</v>
      </c>
      <c r="I964" s="248">
        <v>1000</v>
      </c>
      <c r="J964" s="248">
        <v>1</v>
      </c>
      <c r="K964" s="249">
        <v>2020</v>
      </c>
      <c r="L964" s="249">
        <v>2020</v>
      </c>
      <c r="M964" s="250" t="s">
        <v>11</v>
      </c>
    </row>
    <row r="965" spans="4:13" x14ac:dyDescent="0.35">
      <c r="D965" s="244" t="s">
        <v>819</v>
      </c>
      <c r="E965" s="245">
        <v>44145</v>
      </c>
      <c r="F965" s="245">
        <v>44145</v>
      </c>
      <c r="G965" s="246" t="s">
        <v>10</v>
      </c>
      <c r="H965" s="247">
        <v>6270</v>
      </c>
      <c r="I965" s="248">
        <v>6270</v>
      </c>
      <c r="J965" s="248">
        <v>1</v>
      </c>
      <c r="K965" s="249">
        <v>2020</v>
      </c>
      <c r="L965" s="249">
        <v>2020</v>
      </c>
      <c r="M965" s="250" t="s">
        <v>11</v>
      </c>
    </row>
    <row r="966" spans="4:13" x14ac:dyDescent="0.35">
      <c r="D966" s="244" t="s">
        <v>820</v>
      </c>
      <c r="E966" s="245">
        <v>44152</v>
      </c>
      <c r="F966" s="245">
        <v>44152</v>
      </c>
      <c r="G966" s="246" t="s">
        <v>13</v>
      </c>
      <c r="H966" s="247">
        <v>4014692</v>
      </c>
      <c r="I966" s="248">
        <v>1954692</v>
      </c>
      <c r="J966" s="248">
        <v>1</v>
      </c>
      <c r="K966" s="249">
        <v>2020</v>
      </c>
      <c r="L966" s="249">
        <v>2020</v>
      </c>
      <c r="M966" s="250" t="s">
        <v>11</v>
      </c>
    </row>
    <row r="967" spans="4:13" x14ac:dyDescent="0.35">
      <c r="D967" s="244" t="s">
        <v>821</v>
      </c>
      <c r="E967" s="245">
        <v>44136</v>
      </c>
      <c r="F967" s="245">
        <v>44136</v>
      </c>
      <c r="G967" s="246" t="s">
        <v>13</v>
      </c>
      <c r="H967" s="247">
        <v>40000</v>
      </c>
      <c r="I967" s="248">
        <v>40000</v>
      </c>
      <c r="J967" s="248">
        <v>1</v>
      </c>
      <c r="K967" s="249">
        <v>2020</v>
      </c>
      <c r="L967" s="249">
        <v>2020</v>
      </c>
      <c r="M967" s="250" t="s">
        <v>11</v>
      </c>
    </row>
    <row r="968" spans="4:13" x14ac:dyDescent="0.35">
      <c r="D968" s="244" t="s">
        <v>207</v>
      </c>
      <c r="E968" s="245">
        <v>44147</v>
      </c>
      <c r="F968" s="245">
        <v>44147</v>
      </c>
      <c r="G968" s="246" t="s">
        <v>13</v>
      </c>
      <c r="H968" s="247">
        <v>5690</v>
      </c>
      <c r="I968" s="248">
        <v>5690</v>
      </c>
      <c r="J968" s="248">
        <v>1</v>
      </c>
      <c r="K968" s="249">
        <v>2020</v>
      </c>
      <c r="L968" s="249">
        <v>2020</v>
      </c>
      <c r="M968" s="250" t="s">
        <v>11</v>
      </c>
    </row>
    <row r="969" spans="4:13" x14ac:dyDescent="0.35">
      <c r="D969" s="244" t="s">
        <v>208</v>
      </c>
      <c r="E969" s="245">
        <v>44177</v>
      </c>
      <c r="F969" s="245">
        <v>44177</v>
      </c>
      <c r="G969" s="246" t="s">
        <v>13</v>
      </c>
      <c r="H969" s="247">
        <v>62500</v>
      </c>
      <c r="I969" s="248">
        <v>62500</v>
      </c>
      <c r="J969" s="248">
        <v>1</v>
      </c>
      <c r="K969" s="249">
        <v>2020</v>
      </c>
      <c r="L969" s="249">
        <v>2020</v>
      </c>
      <c r="M969" s="250" t="s">
        <v>11</v>
      </c>
    </row>
    <row r="970" spans="4:13" x14ac:dyDescent="0.35">
      <c r="D970" s="244" t="s">
        <v>822</v>
      </c>
      <c r="E970" s="245">
        <v>44152</v>
      </c>
      <c r="F970" s="245">
        <v>44152</v>
      </c>
      <c r="G970" s="246" t="s">
        <v>13</v>
      </c>
      <c r="H970" s="247">
        <v>31565</v>
      </c>
      <c r="I970" s="248">
        <v>31565</v>
      </c>
      <c r="J970" s="248">
        <v>1</v>
      </c>
      <c r="K970" s="249">
        <v>2020</v>
      </c>
      <c r="L970" s="249">
        <v>2020</v>
      </c>
      <c r="M970" s="250" t="s">
        <v>11</v>
      </c>
    </row>
    <row r="971" spans="4:13" x14ac:dyDescent="0.35">
      <c r="D971" s="244" t="s">
        <v>823</v>
      </c>
      <c r="E971" s="245">
        <v>44149</v>
      </c>
      <c r="F971" s="245">
        <v>44149</v>
      </c>
      <c r="G971" s="246" t="s">
        <v>13</v>
      </c>
      <c r="H971" s="247">
        <v>100000</v>
      </c>
      <c r="I971" s="248">
        <v>100000</v>
      </c>
      <c r="J971" s="248">
        <v>1</v>
      </c>
      <c r="K971" s="249">
        <v>2020</v>
      </c>
      <c r="L971" s="249">
        <v>2020</v>
      </c>
      <c r="M971" s="250" t="s">
        <v>11</v>
      </c>
    </row>
    <row r="972" spans="4:13" x14ac:dyDescent="0.35">
      <c r="D972" s="244" t="s">
        <v>209</v>
      </c>
      <c r="E972" s="245">
        <v>44156</v>
      </c>
      <c r="F972" s="245">
        <v>44156</v>
      </c>
      <c r="G972" s="246" t="s">
        <v>13</v>
      </c>
      <c r="H972" s="247">
        <v>8550</v>
      </c>
      <c r="I972" s="248">
        <v>8550</v>
      </c>
      <c r="J972" s="248">
        <v>1</v>
      </c>
      <c r="K972" s="249">
        <v>2020</v>
      </c>
      <c r="L972" s="249">
        <v>2020</v>
      </c>
      <c r="M972" s="250" t="s">
        <v>11</v>
      </c>
    </row>
    <row r="973" spans="4:13" x14ac:dyDescent="0.35">
      <c r="D973" s="244" t="s">
        <v>825</v>
      </c>
      <c r="E973" s="245">
        <v>44158</v>
      </c>
      <c r="F973" s="245">
        <v>44158</v>
      </c>
      <c r="G973" s="246" t="s">
        <v>10</v>
      </c>
      <c r="H973" s="247">
        <v>1000</v>
      </c>
      <c r="I973" s="248">
        <v>1000</v>
      </c>
      <c r="J973" s="248">
        <v>1</v>
      </c>
      <c r="K973" s="249">
        <v>2020</v>
      </c>
      <c r="L973" s="249">
        <v>2020</v>
      </c>
      <c r="M973" s="250" t="s">
        <v>11</v>
      </c>
    </row>
    <row r="974" spans="4:13" x14ac:dyDescent="0.35">
      <c r="D974" s="244" t="s">
        <v>210</v>
      </c>
      <c r="E974" s="245">
        <v>44145</v>
      </c>
      <c r="F974" s="245">
        <v>44145</v>
      </c>
      <c r="G974" s="246" t="s">
        <v>10</v>
      </c>
      <c r="H974" s="247">
        <v>14730</v>
      </c>
      <c r="I974" s="248">
        <v>14730</v>
      </c>
      <c r="J974" s="248">
        <v>1</v>
      </c>
      <c r="K974" s="249">
        <v>2020</v>
      </c>
      <c r="L974" s="249">
        <v>2020</v>
      </c>
      <c r="M974" s="250" t="s">
        <v>11</v>
      </c>
    </row>
    <row r="975" spans="4:13" x14ac:dyDescent="0.35">
      <c r="D975" s="244" t="s">
        <v>826</v>
      </c>
      <c r="E975" s="245">
        <v>44160</v>
      </c>
      <c r="F975" s="245">
        <v>44160</v>
      </c>
      <c r="G975" s="246" t="s">
        <v>10</v>
      </c>
      <c r="H975" s="247">
        <v>1206159</v>
      </c>
      <c r="I975" s="248">
        <v>440517</v>
      </c>
      <c r="J975" s="248">
        <v>1</v>
      </c>
      <c r="K975" s="249">
        <v>2020</v>
      </c>
      <c r="L975" s="249">
        <v>2020</v>
      </c>
      <c r="M975" s="250" t="s">
        <v>11</v>
      </c>
    </row>
    <row r="976" spans="4:13" x14ac:dyDescent="0.35">
      <c r="D976" s="244" t="s">
        <v>211</v>
      </c>
      <c r="E976" s="245">
        <v>44127</v>
      </c>
      <c r="F976" s="245">
        <v>44127</v>
      </c>
      <c r="G976" s="246" t="s">
        <v>10</v>
      </c>
      <c r="H976" s="247">
        <v>1000</v>
      </c>
      <c r="I976" s="248">
        <v>1000</v>
      </c>
      <c r="J976" s="248">
        <v>1</v>
      </c>
      <c r="K976" s="249">
        <v>2020</v>
      </c>
      <c r="L976" s="249">
        <v>2020</v>
      </c>
      <c r="M976" s="250" t="s">
        <v>11</v>
      </c>
    </row>
    <row r="977" spans="4:13" x14ac:dyDescent="0.35">
      <c r="D977" s="244" t="s">
        <v>212</v>
      </c>
      <c r="E977" s="245">
        <v>44160</v>
      </c>
      <c r="F977" s="245">
        <v>44160</v>
      </c>
      <c r="G977" s="246" t="s">
        <v>10</v>
      </c>
      <c r="H977" s="247">
        <v>27300</v>
      </c>
      <c r="I977" s="248">
        <v>27300</v>
      </c>
      <c r="J977" s="248">
        <v>1</v>
      </c>
      <c r="K977" s="249">
        <v>2020</v>
      </c>
      <c r="L977" s="249">
        <v>2020</v>
      </c>
      <c r="M977" s="250" t="s">
        <v>11</v>
      </c>
    </row>
    <row r="978" spans="4:13" x14ac:dyDescent="0.35">
      <c r="D978" s="244" t="s">
        <v>213</v>
      </c>
      <c r="E978" s="245">
        <v>44160</v>
      </c>
      <c r="F978" s="245">
        <v>44160</v>
      </c>
      <c r="G978" s="246" t="s">
        <v>13</v>
      </c>
      <c r="H978" s="247">
        <v>8590</v>
      </c>
      <c r="I978" s="248">
        <v>8590</v>
      </c>
      <c r="J978" s="248">
        <v>1</v>
      </c>
      <c r="K978" s="249">
        <v>2020</v>
      </c>
      <c r="L978" s="249">
        <v>2020</v>
      </c>
      <c r="M978" s="250" t="s">
        <v>11</v>
      </c>
    </row>
    <row r="979" spans="4:13" x14ac:dyDescent="0.35">
      <c r="D979" s="244" t="s">
        <v>214</v>
      </c>
      <c r="E979" s="245">
        <v>44157</v>
      </c>
      <c r="F979" s="245">
        <v>44157</v>
      </c>
      <c r="G979" s="246" t="s">
        <v>10</v>
      </c>
      <c r="H979" s="247">
        <v>310</v>
      </c>
      <c r="I979" s="248">
        <v>310</v>
      </c>
      <c r="J979" s="248">
        <v>1</v>
      </c>
      <c r="K979" s="249">
        <v>2020</v>
      </c>
      <c r="L979" s="249">
        <v>2020</v>
      </c>
      <c r="M979" s="250" t="s">
        <v>11</v>
      </c>
    </row>
    <row r="980" spans="4:13" x14ac:dyDescent="0.35">
      <c r="D980" s="244" t="s">
        <v>215</v>
      </c>
      <c r="E980" s="245">
        <v>44143</v>
      </c>
      <c r="F980" s="245">
        <v>44143</v>
      </c>
      <c r="G980" s="246" t="s">
        <v>10</v>
      </c>
      <c r="H980" s="247">
        <v>635650</v>
      </c>
      <c r="I980" s="248">
        <v>635650</v>
      </c>
      <c r="J980" s="248">
        <v>1</v>
      </c>
      <c r="K980" s="249">
        <v>2020</v>
      </c>
      <c r="L980" s="249">
        <v>2020</v>
      </c>
      <c r="M980" s="250" t="s">
        <v>11</v>
      </c>
    </row>
    <row r="981" spans="4:13" x14ac:dyDescent="0.35">
      <c r="D981" s="244" t="s">
        <v>1150</v>
      </c>
      <c r="E981" s="245">
        <v>44163</v>
      </c>
      <c r="F981" s="245">
        <v>44163</v>
      </c>
      <c r="G981" s="246" t="s">
        <v>10</v>
      </c>
      <c r="H981" s="247">
        <v>8590</v>
      </c>
      <c r="I981" s="248">
        <v>8590</v>
      </c>
      <c r="J981" s="248">
        <v>1</v>
      </c>
      <c r="K981" s="249">
        <v>2020</v>
      </c>
      <c r="L981" s="249">
        <v>2020</v>
      </c>
      <c r="M981" s="250" t="s">
        <v>11</v>
      </c>
    </row>
    <row r="982" spans="4:13" x14ac:dyDescent="0.35">
      <c r="D982" s="244" t="s">
        <v>1464</v>
      </c>
      <c r="E982" s="245">
        <v>44165</v>
      </c>
      <c r="F982" s="245">
        <v>44165</v>
      </c>
      <c r="G982" s="246" t="s">
        <v>10</v>
      </c>
      <c r="H982" s="247">
        <v>7000</v>
      </c>
      <c r="I982" s="248">
        <v>7000</v>
      </c>
      <c r="J982" s="248">
        <v>1</v>
      </c>
      <c r="K982" s="249">
        <v>2020</v>
      </c>
      <c r="L982" s="249">
        <v>2020</v>
      </c>
      <c r="M982" s="250" t="s">
        <v>11</v>
      </c>
    </row>
    <row r="983" spans="4:13" x14ac:dyDescent="0.35">
      <c r="D983" s="244" t="s">
        <v>1465</v>
      </c>
      <c r="E983" s="245">
        <v>44164</v>
      </c>
      <c r="F983" s="245">
        <v>44164</v>
      </c>
      <c r="G983" s="246" t="s">
        <v>13</v>
      </c>
      <c r="H983" s="247">
        <v>465000</v>
      </c>
      <c r="I983" s="248">
        <v>465000</v>
      </c>
      <c r="J983" s="248">
        <v>1</v>
      </c>
      <c r="K983" s="249">
        <v>2020</v>
      </c>
      <c r="L983" s="249">
        <v>2020</v>
      </c>
      <c r="M983" s="250" t="s">
        <v>11</v>
      </c>
    </row>
    <row r="984" spans="4:13" x14ac:dyDescent="0.35">
      <c r="D984" s="244" t="s">
        <v>1151</v>
      </c>
      <c r="E984" s="245">
        <v>44169</v>
      </c>
      <c r="F984" s="245">
        <v>44169</v>
      </c>
      <c r="G984" s="246" t="s">
        <v>10</v>
      </c>
      <c r="H984" s="247">
        <v>8590</v>
      </c>
      <c r="I984" s="248">
        <v>8590</v>
      </c>
      <c r="J984" s="248">
        <v>1</v>
      </c>
      <c r="K984" s="249">
        <v>2020</v>
      </c>
      <c r="L984" s="249">
        <v>2020</v>
      </c>
      <c r="M984" s="250" t="s">
        <v>11</v>
      </c>
    </row>
    <row r="985" spans="4:13" x14ac:dyDescent="0.35">
      <c r="D985" s="244" t="s">
        <v>1466</v>
      </c>
      <c r="E985" s="245">
        <v>44170</v>
      </c>
      <c r="F985" s="245">
        <v>44170</v>
      </c>
      <c r="G985" s="246" t="s">
        <v>13</v>
      </c>
      <c r="H985" s="247">
        <v>100000</v>
      </c>
      <c r="I985" s="248">
        <v>100000</v>
      </c>
      <c r="J985" s="248">
        <v>1</v>
      </c>
      <c r="K985" s="249">
        <v>2020</v>
      </c>
      <c r="L985" s="249">
        <v>2020</v>
      </c>
      <c r="M985" s="250" t="s">
        <v>11</v>
      </c>
    </row>
    <row r="986" spans="4:13" x14ac:dyDescent="0.35">
      <c r="D986" s="244" t="s">
        <v>1467</v>
      </c>
      <c r="E986" s="245">
        <v>44163</v>
      </c>
      <c r="F986" s="245">
        <v>44163</v>
      </c>
      <c r="G986" s="246" t="s">
        <v>13</v>
      </c>
      <c r="H986" s="247">
        <v>124000</v>
      </c>
      <c r="I986" s="248">
        <v>124000</v>
      </c>
      <c r="J986" s="248">
        <v>1</v>
      </c>
      <c r="K986" s="249">
        <v>2020</v>
      </c>
      <c r="L986" s="249">
        <v>2020</v>
      </c>
      <c r="M986" s="250" t="s">
        <v>11</v>
      </c>
    </row>
    <row r="987" spans="4:13" x14ac:dyDescent="0.35">
      <c r="D987" s="244" t="s">
        <v>1152</v>
      </c>
      <c r="E987" s="245">
        <v>44164</v>
      </c>
      <c r="F987" s="245">
        <v>44164</v>
      </c>
      <c r="G987" s="246" t="s">
        <v>13</v>
      </c>
      <c r="H987" s="247">
        <v>6312</v>
      </c>
      <c r="I987" s="248">
        <v>6312</v>
      </c>
      <c r="J987" s="248">
        <v>1</v>
      </c>
      <c r="K987" s="249">
        <v>2020</v>
      </c>
      <c r="L987" s="249">
        <v>2020</v>
      </c>
      <c r="M987" s="250" t="s">
        <v>11</v>
      </c>
    </row>
    <row r="988" spans="4:13" x14ac:dyDescent="0.35">
      <c r="D988" s="244" t="s">
        <v>1468</v>
      </c>
      <c r="E988" s="245">
        <v>44051</v>
      </c>
      <c r="F988" s="245">
        <v>44051</v>
      </c>
      <c r="G988" s="246" t="s">
        <v>664</v>
      </c>
      <c r="H988" s="247">
        <v>50000</v>
      </c>
      <c r="I988" s="248">
        <v>50000</v>
      </c>
      <c r="J988" s="248">
        <v>1</v>
      </c>
      <c r="K988" s="249">
        <v>2020</v>
      </c>
      <c r="L988" s="249">
        <v>2020</v>
      </c>
      <c r="M988" s="250" t="s">
        <v>35</v>
      </c>
    </row>
    <row r="989" spans="4:13" x14ac:dyDescent="0.35">
      <c r="D989" s="244" t="s">
        <v>1153</v>
      </c>
      <c r="E989" s="245">
        <v>44141</v>
      </c>
      <c r="F989" s="245">
        <v>44141</v>
      </c>
      <c r="G989" s="246" t="s">
        <v>658</v>
      </c>
      <c r="H989" s="247">
        <v>517360</v>
      </c>
      <c r="I989" s="248">
        <v>517360</v>
      </c>
      <c r="J989" s="248">
        <v>1</v>
      </c>
      <c r="K989" s="249">
        <v>2020</v>
      </c>
      <c r="L989" s="249">
        <v>2020</v>
      </c>
      <c r="M989" s="250" t="s">
        <v>11</v>
      </c>
    </row>
    <row r="990" spans="4:13" x14ac:dyDescent="0.35">
      <c r="D990" s="244" t="s">
        <v>1469</v>
      </c>
      <c r="E990" s="245">
        <v>44081</v>
      </c>
      <c r="F990" s="245">
        <v>44081</v>
      </c>
      <c r="G990" s="246" t="s">
        <v>658</v>
      </c>
      <c r="H990" s="247">
        <v>30000</v>
      </c>
      <c r="I990" s="248">
        <v>30000</v>
      </c>
      <c r="J990" s="248">
        <v>1</v>
      </c>
      <c r="K990" s="249">
        <v>2020</v>
      </c>
      <c r="L990" s="249">
        <v>2020</v>
      </c>
      <c r="M990" s="250" t="s">
        <v>35</v>
      </c>
    </row>
    <row r="991" spans="4:13" x14ac:dyDescent="0.35">
      <c r="D991" s="244" t="s">
        <v>1470</v>
      </c>
      <c r="E991" s="245">
        <v>44075</v>
      </c>
      <c r="F991" s="245">
        <v>44075</v>
      </c>
      <c r="G991" s="246" t="s">
        <v>658</v>
      </c>
      <c r="H991" s="247">
        <v>10000</v>
      </c>
      <c r="I991" s="248">
        <v>10000</v>
      </c>
      <c r="J991" s="248">
        <v>1</v>
      </c>
      <c r="K991" s="249">
        <v>2020</v>
      </c>
      <c r="L991" s="249">
        <v>2020</v>
      </c>
      <c r="M991" s="250" t="s">
        <v>35</v>
      </c>
    </row>
    <row r="992" spans="4:13" x14ac:dyDescent="0.35">
      <c r="D992" s="244" t="s">
        <v>1154</v>
      </c>
      <c r="E992" s="245">
        <v>44170</v>
      </c>
      <c r="F992" s="245">
        <v>44170</v>
      </c>
      <c r="G992" s="246" t="s">
        <v>10</v>
      </c>
      <c r="H992" s="247">
        <v>6270</v>
      </c>
      <c r="I992" s="248">
        <v>6270</v>
      </c>
      <c r="J992" s="248">
        <v>1</v>
      </c>
      <c r="K992" s="249">
        <v>2020</v>
      </c>
      <c r="L992" s="249">
        <v>2020</v>
      </c>
      <c r="M992" s="250" t="s">
        <v>11</v>
      </c>
    </row>
    <row r="993" spans="4:13" x14ac:dyDescent="0.35">
      <c r="D993" s="244" t="s">
        <v>1471</v>
      </c>
      <c r="E993" s="245">
        <v>44105</v>
      </c>
      <c r="F993" s="245">
        <v>44105</v>
      </c>
      <c r="G993" s="246" t="s">
        <v>13</v>
      </c>
      <c r="H993" s="247">
        <v>40000</v>
      </c>
      <c r="I993" s="248">
        <v>40000</v>
      </c>
      <c r="J993" s="248">
        <v>1</v>
      </c>
      <c r="K993" s="249">
        <v>2020</v>
      </c>
      <c r="L993" s="249">
        <v>2020</v>
      </c>
      <c r="M993" s="250" t="s">
        <v>11</v>
      </c>
    </row>
    <row r="994" spans="4:13" x14ac:dyDescent="0.35">
      <c r="D994" s="244" t="s">
        <v>1155</v>
      </c>
      <c r="E994" s="245">
        <v>44166</v>
      </c>
      <c r="F994" s="245">
        <v>44166</v>
      </c>
      <c r="G994" s="246" t="s">
        <v>10</v>
      </c>
      <c r="H994" s="247">
        <v>6270</v>
      </c>
      <c r="I994" s="248">
        <v>5000</v>
      </c>
      <c r="J994" s="248">
        <v>1</v>
      </c>
      <c r="K994" s="249">
        <v>2020</v>
      </c>
      <c r="L994" s="249">
        <v>2020</v>
      </c>
      <c r="M994" s="250" t="s">
        <v>11</v>
      </c>
    </row>
    <row r="995" spans="4:13" x14ac:dyDescent="0.35">
      <c r="D995" s="244" t="s">
        <v>1156</v>
      </c>
      <c r="E995" s="245">
        <v>44172</v>
      </c>
      <c r="F995" s="245">
        <v>44172</v>
      </c>
      <c r="G995" s="246" t="s">
        <v>13</v>
      </c>
      <c r="H995" s="247">
        <v>790</v>
      </c>
      <c r="I995" s="248">
        <v>790</v>
      </c>
      <c r="J995" s="248">
        <v>1</v>
      </c>
      <c r="K995" s="249">
        <v>2020</v>
      </c>
      <c r="L995" s="249">
        <v>2020</v>
      </c>
      <c r="M995" s="250" t="s">
        <v>11</v>
      </c>
    </row>
    <row r="996" spans="4:13" x14ac:dyDescent="0.35">
      <c r="D996" s="244" t="s">
        <v>1157</v>
      </c>
      <c r="E996" s="245">
        <v>44179</v>
      </c>
      <c r="F996" s="245">
        <v>44179</v>
      </c>
      <c r="G996" s="246" t="s">
        <v>13</v>
      </c>
      <c r="H996" s="247">
        <v>4390</v>
      </c>
      <c r="I996" s="248">
        <v>4390</v>
      </c>
      <c r="J996" s="248">
        <v>1</v>
      </c>
      <c r="K996" s="249">
        <v>2020</v>
      </c>
      <c r="L996" s="249">
        <v>2020</v>
      </c>
      <c r="M996" s="250" t="s">
        <v>11</v>
      </c>
    </row>
    <row r="997" spans="4:13" x14ac:dyDescent="0.35">
      <c r="D997" s="244" t="s">
        <v>1158</v>
      </c>
      <c r="E997" s="245">
        <v>44175</v>
      </c>
      <c r="F997" s="245">
        <v>44175</v>
      </c>
      <c r="G997" s="246" t="s">
        <v>10</v>
      </c>
      <c r="H997" s="247">
        <v>76000</v>
      </c>
      <c r="I997" s="248">
        <v>76000</v>
      </c>
      <c r="J997" s="248">
        <v>1</v>
      </c>
      <c r="K997" s="249">
        <v>2020</v>
      </c>
      <c r="L997" s="249">
        <v>2020</v>
      </c>
      <c r="M997" s="250" t="s">
        <v>11</v>
      </c>
    </row>
    <row r="998" spans="4:13" x14ac:dyDescent="0.35">
      <c r="D998" s="244" t="s">
        <v>1472</v>
      </c>
      <c r="E998" s="245">
        <v>44176</v>
      </c>
      <c r="F998" s="245">
        <v>44176</v>
      </c>
      <c r="G998" s="246" t="s">
        <v>13</v>
      </c>
      <c r="H998" s="247">
        <v>100000</v>
      </c>
      <c r="I998" s="248">
        <v>100000</v>
      </c>
      <c r="J998" s="248">
        <v>1</v>
      </c>
      <c r="K998" s="249">
        <v>2020</v>
      </c>
      <c r="L998" s="249">
        <v>2020</v>
      </c>
      <c r="M998" s="250" t="s">
        <v>11</v>
      </c>
    </row>
    <row r="999" spans="4:13" x14ac:dyDescent="0.35">
      <c r="D999" s="244" t="s">
        <v>1473</v>
      </c>
      <c r="E999" s="245">
        <v>44150</v>
      </c>
      <c r="F999" s="245">
        <v>44150</v>
      </c>
      <c r="G999" s="246" t="s">
        <v>13</v>
      </c>
      <c r="H999" s="247">
        <v>9536</v>
      </c>
      <c r="I999" s="248">
        <v>9536</v>
      </c>
      <c r="J999" s="248">
        <v>1</v>
      </c>
      <c r="K999" s="249">
        <v>2020</v>
      </c>
      <c r="L999" s="249">
        <v>2020</v>
      </c>
      <c r="M999" s="250" t="s">
        <v>11</v>
      </c>
    </row>
    <row r="1000" spans="4:13" x14ac:dyDescent="0.35">
      <c r="D1000" s="244" t="s">
        <v>1159</v>
      </c>
      <c r="E1000" s="245">
        <v>44176</v>
      </c>
      <c r="F1000" s="245">
        <v>44176</v>
      </c>
      <c r="G1000" s="246" t="s">
        <v>10</v>
      </c>
      <c r="H1000" s="247">
        <v>18500</v>
      </c>
      <c r="I1000" s="248">
        <v>18500</v>
      </c>
      <c r="J1000" s="248">
        <v>1</v>
      </c>
      <c r="K1000" s="249">
        <v>2020</v>
      </c>
      <c r="L1000" s="249">
        <v>2020</v>
      </c>
      <c r="M1000" s="250" t="s">
        <v>11</v>
      </c>
    </row>
    <row r="1001" spans="4:13" x14ac:dyDescent="0.35">
      <c r="D1001" s="244" t="s">
        <v>1160</v>
      </c>
      <c r="E1001" s="245">
        <v>44177</v>
      </c>
      <c r="F1001" s="245">
        <v>44177</v>
      </c>
      <c r="G1001" s="246" t="s">
        <v>10</v>
      </c>
      <c r="H1001" s="247">
        <v>6380</v>
      </c>
      <c r="I1001" s="248">
        <v>6380</v>
      </c>
      <c r="J1001" s="248">
        <v>1</v>
      </c>
      <c r="K1001" s="249">
        <v>2020</v>
      </c>
      <c r="L1001" s="249">
        <v>2020</v>
      </c>
      <c r="M1001" s="250" t="s">
        <v>11</v>
      </c>
    </row>
    <row r="1002" spans="4:13" x14ac:dyDescent="0.35">
      <c r="D1002" s="244" t="s">
        <v>1474</v>
      </c>
      <c r="E1002" s="245">
        <v>44183</v>
      </c>
      <c r="F1002" s="245">
        <v>44183</v>
      </c>
      <c r="G1002" s="246" t="s">
        <v>13</v>
      </c>
      <c r="H1002" s="247">
        <v>100000</v>
      </c>
      <c r="I1002" s="248">
        <v>100000</v>
      </c>
      <c r="J1002" s="248">
        <v>1</v>
      </c>
      <c r="K1002" s="249">
        <v>2020</v>
      </c>
      <c r="L1002" s="249">
        <v>2020</v>
      </c>
      <c r="M1002" s="250" t="s">
        <v>11</v>
      </c>
    </row>
    <row r="1003" spans="4:13" x14ac:dyDescent="0.35">
      <c r="D1003" s="244" t="s">
        <v>1161</v>
      </c>
      <c r="E1003" s="245">
        <v>44183</v>
      </c>
      <c r="F1003" s="245">
        <v>44183</v>
      </c>
      <c r="G1003" s="246" t="s">
        <v>13</v>
      </c>
      <c r="H1003" s="247">
        <v>12760</v>
      </c>
      <c r="I1003" s="248">
        <v>0</v>
      </c>
      <c r="J1003" s="248">
        <v>1</v>
      </c>
      <c r="K1003" s="249">
        <v>2020</v>
      </c>
      <c r="L1003" s="249">
        <v>2020</v>
      </c>
      <c r="M1003" s="250" t="s">
        <v>11</v>
      </c>
    </row>
    <row r="1004" spans="4:13" x14ac:dyDescent="0.35">
      <c r="D1004" s="244" t="s">
        <v>1162</v>
      </c>
      <c r="E1004" s="245">
        <v>44179</v>
      </c>
      <c r="F1004" s="245">
        <v>44179</v>
      </c>
      <c r="G1004" s="246" t="s">
        <v>13</v>
      </c>
      <c r="H1004" s="247">
        <v>3012</v>
      </c>
      <c r="I1004" s="248">
        <v>3012</v>
      </c>
      <c r="J1004" s="248">
        <v>1</v>
      </c>
      <c r="K1004" s="249">
        <v>2020</v>
      </c>
      <c r="L1004" s="249">
        <v>2020</v>
      </c>
      <c r="M1004" s="250" t="s">
        <v>11</v>
      </c>
    </row>
    <row r="1005" spans="4:13" x14ac:dyDescent="0.35">
      <c r="D1005" s="244" t="s">
        <v>1475</v>
      </c>
      <c r="E1005" s="245">
        <v>44176</v>
      </c>
      <c r="F1005" s="245">
        <v>44176</v>
      </c>
      <c r="G1005" s="246" t="s">
        <v>13</v>
      </c>
      <c r="H1005" s="247">
        <v>300000</v>
      </c>
      <c r="I1005" s="248">
        <v>300000</v>
      </c>
      <c r="J1005" s="248">
        <v>1</v>
      </c>
      <c r="K1005" s="249">
        <v>2020</v>
      </c>
      <c r="L1005" s="249">
        <v>2020</v>
      </c>
      <c r="M1005" s="250" t="s">
        <v>11</v>
      </c>
    </row>
    <row r="1006" spans="4:13" x14ac:dyDescent="0.35">
      <c r="D1006" s="244" t="s">
        <v>1476</v>
      </c>
      <c r="E1006" s="245">
        <v>44184</v>
      </c>
      <c r="F1006" s="245">
        <v>44184</v>
      </c>
      <c r="G1006" s="246" t="s">
        <v>13</v>
      </c>
      <c r="H1006" s="247">
        <v>14616</v>
      </c>
      <c r="I1006" s="248">
        <v>14616</v>
      </c>
      <c r="J1006" s="248">
        <v>1</v>
      </c>
      <c r="K1006" s="249">
        <v>2020</v>
      </c>
      <c r="L1006" s="249">
        <v>2020</v>
      </c>
      <c r="M1006" s="250" t="s">
        <v>11</v>
      </c>
    </row>
    <row r="1007" spans="4:13" x14ac:dyDescent="0.35">
      <c r="D1007" s="244" t="s">
        <v>1163</v>
      </c>
      <c r="E1007" s="245">
        <v>44173</v>
      </c>
      <c r="F1007" s="245">
        <v>44173</v>
      </c>
      <c r="G1007" s="246" t="s">
        <v>10</v>
      </c>
      <c r="H1007" s="247">
        <v>2189</v>
      </c>
      <c r="I1007" s="248">
        <v>2189</v>
      </c>
      <c r="J1007" s="248">
        <v>1</v>
      </c>
      <c r="K1007" s="249">
        <v>2020</v>
      </c>
      <c r="L1007" s="249">
        <v>2020</v>
      </c>
      <c r="M1007" s="250" t="s">
        <v>11</v>
      </c>
    </row>
    <row r="1008" spans="4:13" x14ac:dyDescent="0.35">
      <c r="D1008" s="244" t="s">
        <v>1477</v>
      </c>
      <c r="E1008" s="245">
        <v>44174</v>
      </c>
      <c r="F1008" s="245">
        <v>44174</v>
      </c>
      <c r="G1008" s="246" t="s">
        <v>658</v>
      </c>
      <c r="H1008" s="247">
        <v>120000</v>
      </c>
      <c r="I1008" s="248">
        <v>120000</v>
      </c>
      <c r="J1008" s="248">
        <v>1</v>
      </c>
      <c r="K1008" s="249">
        <v>2020</v>
      </c>
      <c r="L1008" s="249">
        <v>2020</v>
      </c>
      <c r="M1008" s="250" t="s">
        <v>11</v>
      </c>
    </row>
    <row r="1009" spans="4:13" x14ac:dyDescent="0.35">
      <c r="D1009" s="244" t="s">
        <v>1478</v>
      </c>
      <c r="E1009" s="245">
        <v>44187</v>
      </c>
      <c r="F1009" s="245">
        <v>44187</v>
      </c>
      <c r="G1009" s="246" t="s">
        <v>177</v>
      </c>
      <c r="H1009" s="247">
        <v>260000</v>
      </c>
      <c r="I1009" s="248">
        <v>260000</v>
      </c>
      <c r="J1009" s="248">
        <v>1</v>
      </c>
      <c r="K1009" s="249">
        <v>2020</v>
      </c>
      <c r="L1009" s="249">
        <v>2020</v>
      </c>
      <c r="M1009" s="250" t="s">
        <v>11</v>
      </c>
    </row>
    <row r="1010" spans="4:13" x14ac:dyDescent="0.35">
      <c r="D1010" s="244" t="s">
        <v>1479</v>
      </c>
      <c r="E1010" s="245">
        <v>44179</v>
      </c>
      <c r="F1010" s="245">
        <v>44179</v>
      </c>
      <c r="G1010" s="246" t="s">
        <v>152</v>
      </c>
      <c r="H1010" s="247">
        <v>147900</v>
      </c>
      <c r="I1010" s="248">
        <v>78756.75</v>
      </c>
      <c r="J1010" s="248">
        <v>1</v>
      </c>
      <c r="K1010" s="249">
        <v>2020</v>
      </c>
      <c r="L1010" s="249">
        <v>2020</v>
      </c>
      <c r="M1010" s="250" t="s">
        <v>11</v>
      </c>
    </row>
    <row r="1011" spans="4:13" x14ac:dyDescent="0.35">
      <c r="D1011" s="244" t="s">
        <v>1480</v>
      </c>
      <c r="E1011" s="245">
        <v>44183</v>
      </c>
      <c r="F1011" s="245">
        <v>44183</v>
      </c>
      <c r="G1011" s="246" t="s">
        <v>10</v>
      </c>
      <c r="H1011" s="247">
        <v>8700</v>
      </c>
      <c r="I1011" s="248">
        <v>4684</v>
      </c>
      <c r="J1011" s="248">
        <v>1</v>
      </c>
      <c r="K1011" s="249">
        <v>2020</v>
      </c>
      <c r="L1011" s="249">
        <v>2020</v>
      </c>
      <c r="M1011" s="250" t="s">
        <v>11</v>
      </c>
    </row>
    <row r="1012" spans="4:13" x14ac:dyDescent="0.35">
      <c r="D1012" s="244" t="s">
        <v>1164</v>
      </c>
      <c r="E1012" s="245">
        <v>44177</v>
      </c>
      <c r="F1012" s="245">
        <v>44177</v>
      </c>
      <c r="G1012" s="246" t="s">
        <v>10</v>
      </c>
      <c r="H1012" s="247">
        <v>464153</v>
      </c>
      <c r="I1012" s="248">
        <v>300000</v>
      </c>
      <c r="J1012" s="248">
        <v>1</v>
      </c>
      <c r="K1012" s="249">
        <v>2020</v>
      </c>
      <c r="L1012" s="249">
        <v>2020</v>
      </c>
      <c r="M1012" s="250" t="s">
        <v>11</v>
      </c>
    </row>
    <row r="1013" spans="4:13" x14ac:dyDescent="0.35">
      <c r="D1013" s="244" t="s">
        <v>1165</v>
      </c>
      <c r="E1013" s="245">
        <v>44183</v>
      </c>
      <c r="F1013" s="245">
        <v>44183</v>
      </c>
      <c r="G1013" s="246" t="s">
        <v>10</v>
      </c>
      <c r="H1013" s="247">
        <v>235500</v>
      </c>
      <c r="I1013" s="248">
        <v>235500</v>
      </c>
      <c r="J1013" s="248">
        <v>1</v>
      </c>
      <c r="K1013" s="249">
        <v>2020</v>
      </c>
      <c r="L1013" s="249">
        <v>2020</v>
      </c>
      <c r="M1013" s="250" t="s">
        <v>11</v>
      </c>
    </row>
    <row r="1014" spans="4:13" x14ac:dyDescent="0.35">
      <c r="D1014" s="244" t="s">
        <v>1166</v>
      </c>
      <c r="E1014" s="245">
        <v>43833</v>
      </c>
      <c r="F1014" s="245">
        <v>43833</v>
      </c>
      <c r="G1014" s="246" t="s">
        <v>10</v>
      </c>
      <c r="H1014" s="247">
        <v>549581</v>
      </c>
      <c r="I1014" s="248">
        <v>549581</v>
      </c>
      <c r="J1014" s="248">
        <v>1</v>
      </c>
      <c r="K1014" s="249">
        <v>2020</v>
      </c>
      <c r="L1014" s="249">
        <v>2020</v>
      </c>
      <c r="M1014" s="250" t="s">
        <v>28</v>
      </c>
    </row>
    <row r="1015" spans="4:13" x14ac:dyDescent="0.35">
      <c r="D1015" s="244" t="s">
        <v>1167</v>
      </c>
      <c r="E1015" s="245">
        <v>44188</v>
      </c>
      <c r="F1015" s="245">
        <v>44188</v>
      </c>
      <c r="G1015" s="246" t="s">
        <v>10</v>
      </c>
      <c r="H1015" s="247">
        <v>19300</v>
      </c>
      <c r="I1015" s="248">
        <v>14800</v>
      </c>
      <c r="J1015" s="248">
        <v>1</v>
      </c>
      <c r="K1015" s="249">
        <v>2020</v>
      </c>
      <c r="L1015" s="249">
        <v>2020</v>
      </c>
      <c r="M1015" s="250" t="s">
        <v>11</v>
      </c>
    </row>
    <row r="1016" spans="4:13" x14ac:dyDescent="0.35">
      <c r="D1016" s="244" t="s">
        <v>1168</v>
      </c>
      <c r="E1016" s="245">
        <v>44157</v>
      </c>
      <c r="F1016" s="245">
        <v>44157</v>
      </c>
      <c r="G1016" s="246" t="s">
        <v>13</v>
      </c>
      <c r="H1016" s="247">
        <v>807196</v>
      </c>
      <c r="I1016" s="248">
        <v>807196</v>
      </c>
      <c r="J1016" s="248">
        <v>1</v>
      </c>
      <c r="K1016" s="249">
        <v>2020</v>
      </c>
      <c r="L1016" s="249">
        <v>2020</v>
      </c>
      <c r="M1016" s="250" t="s">
        <v>11</v>
      </c>
    </row>
    <row r="1017" spans="4:13" x14ac:dyDescent="0.35">
      <c r="D1017" s="244" t="s">
        <v>1169</v>
      </c>
      <c r="E1017" s="245">
        <v>44177</v>
      </c>
      <c r="F1017" s="245">
        <v>44177</v>
      </c>
      <c r="G1017" s="246" t="s">
        <v>13</v>
      </c>
      <c r="H1017" s="247">
        <v>34900</v>
      </c>
      <c r="I1017" s="248">
        <v>34900</v>
      </c>
      <c r="J1017" s="248">
        <v>1</v>
      </c>
      <c r="K1017" s="249">
        <v>2020</v>
      </c>
      <c r="L1017" s="249">
        <v>2020</v>
      </c>
      <c r="M1017" s="250" t="s">
        <v>11</v>
      </c>
    </row>
    <row r="1018" spans="4:13" x14ac:dyDescent="0.35">
      <c r="D1018" s="244" t="s">
        <v>1481</v>
      </c>
      <c r="E1018" s="245">
        <v>41879</v>
      </c>
      <c r="F1018" s="245">
        <v>41879</v>
      </c>
      <c r="G1018" s="246" t="s">
        <v>160</v>
      </c>
      <c r="H1018" s="247">
        <v>739</v>
      </c>
      <c r="I1018" s="248">
        <v>739</v>
      </c>
      <c r="J1018" s="248">
        <v>1</v>
      </c>
      <c r="K1018" s="249">
        <v>2014</v>
      </c>
      <c r="L1018" s="249">
        <v>2014</v>
      </c>
      <c r="M1018" s="250" t="s">
        <v>1238</v>
      </c>
    </row>
    <row r="1019" spans="4:13" x14ac:dyDescent="0.35">
      <c r="D1019" s="244" t="s">
        <v>1483</v>
      </c>
      <c r="E1019" s="245">
        <v>42399</v>
      </c>
      <c r="F1019" s="245">
        <v>42399</v>
      </c>
      <c r="G1019" s="246" t="s">
        <v>658</v>
      </c>
      <c r="H1019" s="247">
        <v>250000</v>
      </c>
      <c r="I1019" s="248">
        <v>250000</v>
      </c>
      <c r="J1019" s="248">
        <v>1</v>
      </c>
      <c r="K1019" s="249">
        <v>2016</v>
      </c>
      <c r="L1019" s="249">
        <v>2016</v>
      </c>
      <c r="M1019" s="250" t="s">
        <v>47</v>
      </c>
    </row>
    <row r="1020" spans="4:13" x14ac:dyDescent="0.35">
      <c r="D1020" s="244" t="s">
        <v>1484</v>
      </c>
      <c r="E1020" s="245">
        <v>42475</v>
      </c>
      <c r="F1020" s="245">
        <v>42475</v>
      </c>
      <c r="G1020" s="246" t="s">
        <v>658</v>
      </c>
      <c r="H1020" s="247">
        <v>50000</v>
      </c>
      <c r="I1020" s="248">
        <v>50000</v>
      </c>
      <c r="J1020" s="248">
        <v>1</v>
      </c>
      <c r="K1020" s="249">
        <v>2016</v>
      </c>
      <c r="L1020" s="249">
        <v>2016</v>
      </c>
      <c r="M1020" s="250" t="s">
        <v>1485</v>
      </c>
    </row>
    <row r="1021" spans="4:13" x14ac:dyDescent="0.35">
      <c r="D1021" s="244" t="s">
        <v>1486</v>
      </c>
      <c r="E1021" s="245">
        <v>42399</v>
      </c>
      <c r="F1021" s="245">
        <v>42399</v>
      </c>
      <c r="G1021" s="246" t="s">
        <v>658</v>
      </c>
      <c r="H1021" s="247">
        <v>22924</v>
      </c>
      <c r="I1021" s="248">
        <v>22924</v>
      </c>
      <c r="J1021" s="248">
        <v>1</v>
      </c>
      <c r="K1021" s="249">
        <v>2016</v>
      </c>
      <c r="L1021" s="249">
        <v>2016</v>
      </c>
      <c r="M1021" s="250" t="s">
        <v>47</v>
      </c>
    </row>
    <row r="1022" spans="4:13" x14ac:dyDescent="0.35">
      <c r="D1022" s="244" t="s">
        <v>1487</v>
      </c>
      <c r="E1022" s="245">
        <v>42116</v>
      </c>
      <c r="F1022" s="245">
        <v>42116</v>
      </c>
      <c r="G1022" s="246" t="s">
        <v>160</v>
      </c>
      <c r="H1022" s="247">
        <v>59.39</v>
      </c>
      <c r="I1022" s="248">
        <v>59.39</v>
      </c>
      <c r="J1022" s="248">
        <v>1</v>
      </c>
      <c r="K1022" s="249">
        <v>2015</v>
      </c>
      <c r="L1022" s="249">
        <v>2015</v>
      </c>
      <c r="M1022" s="250" t="s">
        <v>1241</v>
      </c>
    </row>
    <row r="1023" spans="4:13" x14ac:dyDescent="0.35">
      <c r="D1023" s="244" t="s">
        <v>1489</v>
      </c>
      <c r="E1023" s="245">
        <v>42430</v>
      </c>
      <c r="F1023" s="245">
        <v>42430</v>
      </c>
      <c r="G1023" s="246" t="s">
        <v>658</v>
      </c>
      <c r="H1023" s="247">
        <v>259649.12280000001</v>
      </c>
      <c r="I1023" s="248">
        <v>259649.12280000001</v>
      </c>
      <c r="J1023" s="248">
        <v>1</v>
      </c>
      <c r="K1023" s="249">
        <v>2016</v>
      </c>
      <c r="L1023" s="249">
        <v>2016</v>
      </c>
      <c r="M1023" s="250" t="s">
        <v>47</v>
      </c>
    </row>
    <row r="1024" spans="4:13" x14ac:dyDescent="0.35">
      <c r="D1024" s="244" t="s">
        <v>1493</v>
      </c>
      <c r="E1024" s="245">
        <v>43102</v>
      </c>
      <c r="F1024" s="245">
        <v>43102</v>
      </c>
      <c r="G1024" s="246" t="s">
        <v>160</v>
      </c>
      <c r="H1024" s="247">
        <v>354050.12530000001</v>
      </c>
      <c r="I1024" s="248">
        <v>-191378.4461</v>
      </c>
      <c r="J1024" s="248">
        <v>1</v>
      </c>
      <c r="K1024" s="249">
        <v>2018</v>
      </c>
      <c r="L1024" s="249">
        <v>2018</v>
      </c>
      <c r="M1024" s="250" t="s">
        <v>674</v>
      </c>
    </row>
    <row r="1025" spans="4:13" x14ac:dyDescent="0.35">
      <c r="D1025" s="244" t="s">
        <v>1494</v>
      </c>
      <c r="E1025" s="245">
        <v>43224</v>
      </c>
      <c r="F1025" s="245">
        <v>43224</v>
      </c>
      <c r="G1025" s="246" t="s">
        <v>160</v>
      </c>
      <c r="H1025" s="247">
        <v>2509.1999999999998</v>
      </c>
      <c r="I1025" s="248">
        <v>2509.1999999999998</v>
      </c>
      <c r="J1025" s="248">
        <v>1</v>
      </c>
      <c r="K1025" s="249">
        <v>2018</v>
      </c>
      <c r="L1025" s="249">
        <v>2018</v>
      </c>
      <c r="M1025" s="250" t="s">
        <v>49</v>
      </c>
    </row>
    <row r="1026" spans="4:13" x14ac:dyDescent="0.35">
      <c r="D1026" s="244" t="s">
        <v>1497</v>
      </c>
      <c r="E1026" s="245">
        <v>43839</v>
      </c>
      <c r="F1026" s="245">
        <v>43839</v>
      </c>
      <c r="G1026" s="246" t="s">
        <v>160</v>
      </c>
      <c r="H1026" s="247">
        <v>1000</v>
      </c>
      <c r="I1026" s="248">
        <v>-97020</v>
      </c>
      <c r="J1026" s="248">
        <v>1</v>
      </c>
      <c r="K1026" s="249">
        <v>2020</v>
      </c>
      <c r="L1026" s="249">
        <v>2020</v>
      </c>
      <c r="M1026" s="250" t="s">
        <v>28</v>
      </c>
    </row>
    <row r="1027" spans="4:13" x14ac:dyDescent="0.35">
      <c r="D1027" s="244" t="s">
        <v>1498</v>
      </c>
      <c r="E1027" s="245">
        <v>43217</v>
      </c>
      <c r="F1027" s="245">
        <v>43217</v>
      </c>
      <c r="G1027" s="246" t="s">
        <v>160</v>
      </c>
      <c r="H1027" s="247">
        <v>64380</v>
      </c>
      <c r="I1027" s="248">
        <v>64380</v>
      </c>
      <c r="J1027" s="248">
        <v>1</v>
      </c>
      <c r="K1027" s="249">
        <v>2018</v>
      </c>
      <c r="L1027" s="249">
        <v>2018</v>
      </c>
      <c r="M1027" s="250" t="s">
        <v>49</v>
      </c>
    </row>
    <row r="1028" spans="4:13" x14ac:dyDescent="0.35">
      <c r="D1028" s="244" t="s">
        <v>1499</v>
      </c>
      <c r="E1028" s="245">
        <v>43029</v>
      </c>
      <c r="F1028" s="245">
        <v>43029</v>
      </c>
      <c r="G1028" s="246" t="s">
        <v>160</v>
      </c>
      <c r="H1028" s="247">
        <v>7380</v>
      </c>
      <c r="I1028" s="248">
        <v>7380</v>
      </c>
      <c r="J1028" s="248">
        <v>1</v>
      </c>
      <c r="K1028" s="249">
        <v>2017</v>
      </c>
      <c r="L1028" s="249">
        <v>2017</v>
      </c>
      <c r="M1028" s="250" t="s">
        <v>671</v>
      </c>
    </row>
    <row r="1029" spans="4:13" x14ac:dyDescent="0.35">
      <c r="D1029" s="244" t="s">
        <v>1500</v>
      </c>
      <c r="E1029" s="245">
        <v>43710</v>
      </c>
      <c r="F1029" s="245">
        <v>43710</v>
      </c>
      <c r="G1029" s="246" t="s">
        <v>658</v>
      </c>
      <c r="H1029" s="247">
        <v>1061432</v>
      </c>
      <c r="I1029" s="248">
        <v>1061432</v>
      </c>
      <c r="J1029" s="248">
        <v>1</v>
      </c>
      <c r="K1029" s="249">
        <v>2019</v>
      </c>
      <c r="L1029" s="249">
        <v>2019</v>
      </c>
      <c r="M1029" s="250" t="s">
        <v>140</v>
      </c>
    </row>
    <row r="1030" spans="4:13" x14ac:dyDescent="0.35">
      <c r="D1030" s="244" t="s">
        <v>1501</v>
      </c>
      <c r="E1030" s="245">
        <v>43879</v>
      </c>
      <c r="F1030" s="245">
        <v>43879</v>
      </c>
      <c r="G1030" s="246" t="s">
        <v>664</v>
      </c>
      <c r="H1030" s="247">
        <v>500000</v>
      </c>
      <c r="I1030" s="248">
        <v>500000</v>
      </c>
      <c r="J1030" s="248">
        <v>1</v>
      </c>
      <c r="K1030" s="249">
        <v>2020</v>
      </c>
      <c r="L1030" s="249">
        <v>2020</v>
      </c>
      <c r="M1030" s="250" t="s">
        <v>28</v>
      </c>
    </row>
    <row r="1031" spans="4:13" x14ac:dyDescent="0.35">
      <c r="D1031" s="244" t="s">
        <v>1502</v>
      </c>
      <c r="E1031" s="245">
        <v>43907</v>
      </c>
      <c r="F1031" s="245">
        <v>43907</v>
      </c>
      <c r="G1031" s="246" t="s">
        <v>658</v>
      </c>
      <c r="H1031" s="247">
        <v>5000</v>
      </c>
      <c r="I1031" s="248">
        <v>5000</v>
      </c>
      <c r="J1031" s="248">
        <v>1</v>
      </c>
      <c r="K1031" s="249">
        <v>2020</v>
      </c>
      <c r="L1031" s="249">
        <v>2020</v>
      </c>
      <c r="M1031" s="250" t="s">
        <v>28</v>
      </c>
    </row>
    <row r="1032" spans="4:13" x14ac:dyDescent="0.35">
      <c r="D1032" s="244" t="s">
        <v>1503</v>
      </c>
      <c r="E1032" s="245">
        <v>43849</v>
      </c>
      <c r="F1032" s="245">
        <v>43849</v>
      </c>
      <c r="G1032" s="246" t="s">
        <v>658</v>
      </c>
      <c r="H1032" s="247">
        <v>379217.54389999999</v>
      </c>
      <c r="I1032" s="248">
        <v>379217.54389999999</v>
      </c>
      <c r="J1032" s="248">
        <v>1</v>
      </c>
      <c r="K1032" s="249">
        <v>2020</v>
      </c>
      <c r="L1032" s="249">
        <v>2020</v>
      </c>
      <c r="M1032" s="250" t="s">
        <v>28</v>
      </c>
    </row>
    <row r="1033" spans="4:13" x14ac:dyDescent="0.35">
      <c r="D1033" s="244" t="s">
        <v>1504</v>
      </c>
      <c r="E1033" s="245">
        <v>43867</v>
      </c>
      <c r="F1033" s="245">
        <v>43867</v>
      </c>
      <c r="G1033" s="246" t="s">
        <v>658</v>
      </c>
      <c r="H1033" s="247">
        <v>10000</v>
      </c>
      <c r="I1033" s="248">
        <v>10000</v>
      </c>
      <c r="J1033" s="248">
        <v>1</v>
      </c>
      <c r="K1033" s="249">
        <v>2020</v>
      </c>
      <c r="L1033" s="249">
        <v>2020</v>
      </c>
      <c r="M1033" s="250" t="s">
        <v>28</v>
      </c>
    </row>
    <row r="1034" spans="4:13" x14ac:dyDescent="0.35">
      <c r="D1034" s="244" t="s">
        <v>1505</v>
      </c>
      <c r="E1034" s="245">
        <v>43930</v>
      </c>
      <c r="F1034" s="245">
        <v>43930</v>
      </c>
      <c r="G1034" s="246" t="s">
        <v>658</v>
      </c>
      <c r="H1034" s="247">
        <v>100000</v>
      </c>
      <c r="I1034" s="248">
        <v>100000</v>
      </c>
      <c r="J1034" s="248">
        <v>1</v>
      </c>
      <c r="K1034" s="249">
        <v>2020</v>
      </c>
      <c r="L1034" s="249">
        <v>2020</v>
      </c>
      <c r="M1034" s="250" t="s">
        <v>33</v>
      </c>
    </row>
    <row r="1035" spans="4:13" x14ac:dyDescent="0.35">
      <c r="D1035" s="244" t="s">
        <v>1506</v>
      </c>
      <c r="E1035" s="245">
        <v>43950</v>
      </c>
      <c r="F1035" s="245">
        <v>43950</v>
      </c>
      <c r="G1035" s="246" t="s">
        <v>658</v>
      </c>
      <c r="H1035" s="247">
        <v>5000</v>
      </c>
      <c r="I1035" s="248">
        <v>5000</v>
      </c>
      <c r="J1035" s="248">
        <v>1</v>
      </c>
      <c r="K1035" s="249">
        <v>2020</v>
      </c>
      <c r="L1035" s="249">
        <v>2020</v>
      </c>
      <c r="M1035" s="250" t="s">
        <v>33</v>
      </c>
    </row>
    <row r="1036" spans="4:13" x14ac:dyDescent="0.35">
      <c r="D1036" s="244" t="s">
        <v>1507</v>
      </c>
      <c r="E1036" s="245">
        <v>43991</v>
      </c>
      <c r="F1036" s="245">
        <v>43991</v>
      </c>
      <c r="G1036" s="246" t="s">
        <v>658</v>
      </c>
      <c r="H1036" s="247">
        <v>30000</v>
      </c>
      <c r="I1036" s="248">
        <v>30000</v>
      </c>
      <c r="J1036" s="248">
        <v>1</v>
      </c>
      <c r="K1036" s="249">
        <v>2020</v>
      </c>
      <c r="L1036" s="249">
        <v>2020</v>
      </c>
      <c r="M1036" s="250" t="s">
        <v>33</v>
      </c>
    </row>
    <row r="1037" spans="4:13" x14ac:dyDescent="0.35">
      <c r="D1037" s="244" t="s">
        <v>1508</v>
      </c>
      <c r="E1037" s="245">
        <v>44027</v>
      </c>
      <c r="F1037" s="245">
        <v>44027</v>
      </c>
      <c r="G1037" s="246" t="s">
        <v>664</v>
      </c>
      <c r="H1037" s="247">
        <v>130000</v>
      </c>
      <c r="I1037" s="248">
        <v>130000</v>
      </c>
      <c r="J1037" s="248">
        <v>1</v>
      </c>
      <c r="K1037" s="249">
        <v>2020</v>
      </c>
      <c r="L1037" s="249">
        <v>2020</v>
      </c>
      <c r="M1037" s="250" t="s">
        <v>35</v>
      </c>
    </row>
    <row r="1038" spans="4:13" x14ac:dyDescent="0.35">
      <c r="D1038" s="244" t="s">
        <v>1170</v>
      </c>
      <c r="E1038" s="245">
        <v>44027</v>
      </c>
      <c r="F1038" s="245">
        <v>44027</v>
      </c>
      <c r="G1038" s="246" t="s">
        <v>658</v>
      </c>
      <c r="H1038" s="247">
        <v>1750000</v>
      </c>
      <c r="I1038" s="248">
        <v>1750000</v>
      </c>
      <c r="J1038" s="248">
        <v>1</v>
      </c>
      <c r="K1038" s="249">
        <v>2020</v>
      </c>
      <c r="L1038" s="249">
        <v>2020</v>
      </c>
      <c r="M1038" s="250" t="s">
        <v>35</v>
      </c>
    </row>
    <row r="1039" spans="4:13" x14ac:dyDescent="0.35">
      <c r="D1039" s="244" t="s">
        <v>1509</v>
      </c>
      <c r="E1039" s="245">
        <v>44027</v>
      </c>
      <c r="F1039" s="245">
        <v>44027</v>
      </c>
      <c r="G1039" s="246" t="s">
        <v>744</v>
      </c>
      <c r="H1039" s="247">
        <v>973080</v>
      </c>
      <c r="I1039" s="248">
        <v>973080</v>
      </c>
      <c r="J1039" s="248">
        <v>1</v>
      </c>
      <c r="K1039" s="249">
        <v>2020</v>
      </c>
      <c r="L1039" s="249">
        <v>2020</v>
      </c>
      <c r="M1039" s="250" t="s">
        <v>35</v>
      </c>
    </row>
    <row r="1040" spans="4:13" x14ac:dyDescent="0.35">
      <c r="D1040" s="244" t="s">
        <v>1171</v>
      </c>
      <c r="E1040" s="245">
        <v>44030</v>
      </c>
      <c r="F1040" s="245">
        <v>44030</v>
      </c>
      <c r="G1040" s="246" t="s">
        <v>658</v>
      </c>
      <c r="H1040" s="247">
        <v>2621</v>
      </c>
      <c r="I1040" s="248">
        <v>2621</v>
      </c>
      <c r="J1040" s="248">
        <v>1</v>
      </c>
      <c r="K1040" s="249">
        <v>2020</v>
      </c>
      <c r="L1040" s="249">
        <v>2020</v>
      </c>
      <c r="M1040" s="250" t="s">
        <v>35</v>
      </c>
    </row>
    <row r="1041" spans="4:13" x14ac:dyDescent="0.35">
      <c r="D1041" s="244" t="s">
        <v>1510</v>
      </c>
      <c r="E1041" s="245">
        <v>44015</v>
      </c>
      <c r="F1041" s="245">
        <v>44015</v>
      </c>
      <c r="G1041" s="246" t="s">
        <v>658</v>
      </c>
      <c r="H1041" s="247">
        <v>100000</v>
      </c>
      <c r="I1041" s="248">
        <v>100000</v>
      </c>
      <c r="J1041" s="248">
        <v>1</v>
      </c>
      <c r="K1041" s="249">
        <v>2020</v>
      </c>
      <c r="L1041" s="249">
        <v>2020</v>
      </c>
      <c r="M1041" s="250" t="s">
        <v>35</v>
      </c>
    </row>
    <row r="1042" spans="4:13" x14ac:dyDescent="0.35">
      <c r="D1042" s="244" t="s">
        <v>1511</v>
      </c>
      <c r="E1042" s="245">
        <v>44025</v>
      </c>
      <c r="F1042" s="245">
        <v>44025</v>
      </c>
      <c r="G1042" s="246" t="s">
        <v>658</v>
      </c>
      <c r="H1042" s="247">
        <v>10000</v>
      </c>
      <c r="I1042" s="248">
        <v>10000</v>
      </c>
      <c r="J1042" s="248">
        <v>1</v>
      </c>
      <c r="K1042" s="249">
        <v>2020</v>
      </c>
      <c r="L1042" s="249">
        <v>2020</v>
      </c>
      <c r="M1042" s="250" t="s">
        <v>35</v>
      </c>
    </row>
    <row r="1043" spans="4:13" x14ac:dyDescent="0.35">
      <c r="D1043" s="244" t="s">
        <v>1512</v>
      </c>
      <c r="E1043" s="245">
        <v>43981</v>
      </c>
      <c r="F1043" s="245">
        <v>43981</v>
      </c>
      <c r="G1043" s="246" t="s">
        <v>658</v>
      </c>
      <c r="H1043" s="247">
        <v>10000</v>
      </c>
      <c r="I1043" s="248">
        <v>10000</v>
      </c>
      <c r="J1043" s="248">
        <v>1</v>
      </c>
      <c r="K1043" s="249">
        <v>2020</v>
      </c>
      <c r="L1043" s="249">
        <v>2020</v>
      </c>
      <c r="M1043" s="250" t="s">
        <v>33</v>
      </c>
    </row>
    <row r="1044" spans="4:13" x14ac:dyDescent="0.35">
      <c r="D1044" s="244" t="s">
        <v>1513</v>
      </c>
      <c r="E1044" s="245">
        <v>44035</v>
      </c>
      <c r="F1044" s="245">
        <v>44035</v>
      </c>
      <c r="G1044" s="246" t="s">
        <v>658</v>
      </c>
      <c r="H1044" s="247">
        <v>20000</v>
      </c>
      <c r="I1044" s="248">
        <v>20000</v>
      </c>
      <c r="J1044" s="248">
        <v>1</v>
      </c>
      <c r="K1044" s="249">
        <v>2020</v>
      </c>
      <c r="L1044" s="249">
        <v>2020</v>
      </c>
      <c r="M1044" s="250" t="s">
        <v>35</v>
      </c>
    </row>
    <row r="1045" spans="4:13" x14ac:dyDescent="0.35">
      <c r="D1045" s="244" t="s">
        <v>1514</v>
      </c>
      <c r="E1045" s="245">
        <v>44015</v>
      </c>
      <c r="F1045" s="245">
        <v>44015</v>
      </c>
      <c r="G1045" s="246" t="s">
        <v>658</v>
      </c>
      <c r="H1045" s="247">
        <v>50000</v>
      </c>
      <c r="I1045" s="248">
        <v>50000</v>
      </c>
      <c r="J1045" s="248">
        <v>1</v>
      </c>
      <c r="K1045" s="249">
        <v>2020</v>
      </c>
      <c r="L1045" s="249">
        <v>2020</v>
      </c>
      <c r="M1045" s="250" t="s">
        <v>35</v>
      </c>
    </row>
    <row r="1046" spans="4:13" x14ac:dyDescent="0.35">
      <c r="D1046" s="244" t="s">
        <v>1515</v>
      </c>
      <c r="E1046" s="245">
        <v>44003</v>
      </c>
      <c r="F1046" s="245">
        <v>44003</v>
      </c>
      <c r="G1046" s="246" t="s">
        <v>658</v>
      </c>
      <c r="H1046" s="247">
        <v>30000</v>
      </c>
      <c r="I1046" s="248">
        <v>30000</v>
      </c>
      <c r="J1046" s="248">
        <v>1</v>
      </c>
      <c r="K1046" s="249">
        <v>2020</v>
      </c>
      <c r="L1046" s="249">
        <v>2020</v>
      </c>
      <c r="M1046" s="250" t="s">
        <v>33</v>
      </c>
    </row>
    <row r="1047" spans="4:13" x14ac:dyDescent="0.35">
      <c r="D1047" s="244" t="s">
        <v>1516</v>
      </c>
      <c r="E1047" s="245">
        <v>43843</v>
      </c>
      <c r="F1047" s="245">
        <v>43843</v>
      </c>
      <c r="G1047" s="246" t="s">
        <v>658</v>
      </c>
      <c r="H1047" s="247">
        <v>30000</v>
      </c>
      <c r="I1047" s="248">
        <v>30000</v>
      </c>
      <c r="J1047" s="248">
        <v>1</v>
      </c>
      <c r="K1047" s="249">
        <v>2020</v>
      </c>
      <c r="L1047" s="249">
        <v>2020</v>
      </c>
      <c r="M1047" s="250" t="s">
        <v>28</v>
      </c>
    </row>
    <row r="1048" spans="4:13" x14ac:dyDescent="0.35">
      <c r="D1048" s="244" t="s">
        <v>1517</v>
      </c>
      <c r="E1048" s="245">
        <v>43843</v>
      </c>
      <c r="F1048" s="245">
        <v>43843</v>
      </c>
      <c r="G1048" s="246" t="s">
        <v>658</v>
      </c>
      <c r="H1048" s="247">
        <v>50000</v>
      </c>
      <c r="I1048" s="248">
        <v>50000</v>
      </c>
      <c r="J1048" s="248">
        <v>1</v>
      </c>
      <c r="K1048" s="249">
        <v>2020</v>
      </c>
      <c r="L1048" s="249">
        <v>2020</v>
      </c>
      <c r="M1048" s="250" t="s">
        <v>28</v>
      </c>
    </row>
    <row r="1049" spans="4:13" x14ac:dyDescent="0.35">
      <c r="D1049" s="244" t="s">
        <v>1518</v>
      </c>
      <c r="E1049" s="245">
        <v>43893</v>
      </c>
      <c r="F1049" s="245">
        <v>43893</v>
      </c>
      <c r="G1049" s="246" t="s">
        <v>658</v>
      </c>
      <c r="H1049" s="247">
        <v>20000</v>
      </c>
      <c r="I1049" s="248">
        <v>20000</v>
      </c>
      <c r="J1049" s="248">
        <v>1</v>
      </c>
      <c r="K1049" s="249">
        <v>2020</v>
      </c>
      <c r="L1049" s="249">
        <v>2020</v>
      </c>
      <c r="M1049" s="250" t="s">
        <v>28</v>
      </c>
    </row>
    <row r="1050" spans="4:13" x14ac:dyDescent="0.35">
      <c r="D1050" s="244" t="s">
        <v>1519</v>
      </c>
      <c r="E1050" s="245">
        <v>43945</v>
      </c>
      <c r="F1050" s="245">
        <v>43945</v>
      </c>
      <c r="G1050" s="246" t="s">
        <v>658</v>
      </c>
      <c r="H1050" s="247">
        <v>50000</v>
      </c>
      <c r="I1050" s="248">
        <v>50000</v>
      </c>
      <c r="J1050" s="248">
        <v>1</v>
      </c>
      <c r="K1050" s="249">
        <v>2020</v>
      </c>
      <c r="L1050" s="249">
        <v>2020</v>
      </c>
      <c r="M1050" s="250" t="s">
        <v>33</v>
      </c>
    </row>
    <row r="1051" spans="4:13" x14ac:dyDescent="0.35">
      <c r="D1051" s="244" t="s">
        <v>1520</v>
      </c>
      <c r="E1051" s="245">
        <v>43847</v>
      </c>
      <c r="F1051" s="245">
        <v>43847</v>
      </c>
      <c r="G1051" s="246" t="s">
        <v>658</v>
      </c>
      <c r="H1051" s="247">
        <v>20000</v>
      </c>
      <c r="I1051" s="248">
        <v>20000</v>
      </c>
      <c r="J1051" s="248">
        <v>1</v>
      </c>
      <c r="K1051" s="249">
        <v>2020</v>
      </c>
      <c r="L1051" s="249">
        <v>2020</v>
      </c>
      <c r="M1051" s="250" t="s">
        <v>28</v>
      </c>
    </row>
    <row r="1052" spans="4:13" x14ac:dyDescent="0.35">
      <c r="D1052" s="244" t="s">
        <v>1521</v>
      </c>
      <c r="E1052" s="245">
        <v>44008</v>
      </c>
      <c r="F1052" s="245">
        <v>44008</v>
      </c>
      <c r="G1052" s="246" t="s">
        <v>658</v>
      </c>
      <c r="H1052" s="247">
        <v>50000</v>
      </c>
      <c r="I1052" s="248">
        <v>50000</v>
      </c>
      <c r="J1052" s="248">
        <v>1</v>
      </c>
      <c r="K1052" s="249">
        <v>2020</v>
      </c>
      <c r="L1052" s="249">
        <v>2020</v>
      </c>
      <c r="M1052" s="250" t="s">
        <v>33</v>
      </c>
    </row>
    <row r="1053" spans="4:13" x14ac:dyDescent="0.35">
      <c r="D1053" s="244" t="s">
        <v>1522</v>
      </c>
      <c r="E1053" s="245">
        <v>44029</v>
      </c>
      <c r="F1053" s="245">
        <v>44029</v>
      </c>
      <c r="G1053" s="246" t="s">
        <v>658</v>
      </c>
      <c r="H1053" s="247">
        <v>40000</v>
      </c>
      <c r="I1053" s="248">
        <v>40000</v>
      </c>
      <c r="J1053" s="248">
        <v>1</v>
      </c>
      <c r="K1053" s="249">
        <v>2020</v>
      </c>
      <c r="L1053" s="249">
        <v>2020</v>
      </c>
      <c r="M1053" s="250" t="s">
        <v>35</v>
      </c>
    </row>
    <row r="1054" spans="4:13" x14ac:dyDescent="0.35">
      <c r="D1054" s="244" t="s">
        <v>1523</v>
      </c>
      <c r="E1054" s="245">
        <v>44015</v>
      </c>
      <c r="F1054" s="245">
        <v>44015</v>
      </c>
      <c r="G1054" s="246" t="s">
        <v>658</v>
      </c>
      <c r="H1054" s="247">
        <v>30000</v>
      </c>
      <c r="I1054" s="248">
        <v>30000</v>
      </c>
      <c r="J1054" s="248">
        <v>1</v>
      </c>
      <c r="K1054" s="249">
        <v>2020</v>
      </c>
      <c r="L1054" s="249">
        <v>2020</v>
      </c>
      <c r="M1054" s="250" t="s">
        <v>35</v>
      </c>
    </row>
    <row r="1055" spans="4:13" x14ac:dyDescent="0.35">
      <c r="D1055" s="244" t="s">
        <v>1524</v>
      </c>
      <c r="E1055" s="245">
        <v>43963</v>
      </c>
      <c r="F1055" s="245">
        <v>43963</v>
      </c>
      <c r="G1055" s="246" t="s">
        <v>658</v>
      </c>
      <c r="H1055" s="247">
        <v>30000</v>
      </c>
      <c r="I1055" s="248">
        <v>30000</v>
      </c>
      <c r="J1055" s="248">
        <v>1</v>
      </c>
      <c r="K1055" s="249">
        <v>2020</v>
      </c>
      <c r="L1055" s="249">
        <v>2020</v>
      </c>
      <c r="M1055" s="250" t="s">
        <v>33</v>
      </c>
    </row>
    <row r="1056" spans="4:13" x14ac:dyDescent="0.35">
      <c r="D1056" s="244" t="s">
        <v>1525</v>
      </c>
      <c r="E1056" s="245">
        <v>44052</v>
      </c>
      <c r="F1056" s="245">
        <v>44052</v>
      </c>
      <c r="G1056" s="246" t="s">
        <v>658</v>
      </c>
      <c r="H1056" s="247">
        <v>15000</v>
      </c>
      <c r="I1056" s="248">
        <v>15000</v>
      </c>
      <c r="J1056" s="248">
        <v>1</v>
      </c>
      <c r="K1056" s="249">
        <v>2020</v>
      </c>
      <c r="L1056" s="249">
        <v>2020</v>
      </c>
      <c r="M1056" s="250" t="s">
        <v>35</v>
      </c>
    </row>
    <row r="1057" spans="4:13" x14ac:dyDescent="0.35">
      <c r="D1057" s="244" t="s">
        <v>1526</v>
      </c>
      <c r="E1057" s="245">
        <v>44039</v>
      </c>
      <c r="F1057" s="245">
        <v>44039</v>
      </c>
      <c r="G1057" s="246" t="s">
        <v>658</v>
      </c>
      <c r="H1057" s="247">
        <v>150000</v>
      </c>
      <c r="I1057" s="248">
        <v>150000</v>
      </c>
      <c r="J1057" s="248">
        <v>1</v>
      </c>
      <c r="K1057" s="249">
        <v>2020</v>
      </c>
      <c r="L1057" s="249">
        <v>2020</v>
      </c>
      <c r="M1057" s="250" t="s">
        <v>35</v>
      </c>
    </row>
    <row r="1058" spans="4:13" x14ac:dyDescent="0.35">
      <c r="D1058" s="244" t="s">
        <v>1527</v>
      </c>
      <c r="E1058" s="245">
        <v>44089</v>
      </c>
      <c r="F1058" s="245">
        <v>44089</v>
      </c>
      <c r="G1058" s="246" t="s">
        <v>658</v>
      </c>
      <c r="H1058" s="247">
        <v>40000</v>
      </c>
      <c r="I1058" s="248">
        <v>40000</v>
      </c>
      <c r="J1058" s="248">
        <v>1</v>
      </c>
      <c r="K1058" s="249">
        <v>2020</v>
      </c>
      <c r="L1058" s="249">
        <v>2020</v>
      </c>
      <c r="M1058" s="250" t="s">
        <v>35</v>
      </c>
    </row>
    <row r="1059" spans="4:13" x14ac:dyDescent="0.35">
      <c r="D1059" s="244" t="s">
        <v>1529</v>
      </c>
      <c r="E1059" s="245">
        <v>44135</v>
      </c>
      <c r="F1059" s="245">
        <v>44135</v>
      </c>
      <c r="G1059" s="246" t="s">
        <v>160</v>
      </c>
      <c r="H1059" s="247">
        <v>0</v>
      </c>
      <c r="I1059" s="248">
        <v>-182520</v>
      </c>
      <c r="J1059" s="248">
        <v>1</v>
      </c>
      <c r="K1059" s="249">
        <v>2020</v>
      </c>
      <c r="L1059" s="249">
        <v>2020</v>
      </c>
      <c r="M1059" s="250" t="s">
        <v>11</v>
      </c>
    </row>
    <row r="1060" spans="4:13" x14ac:dyDescent="0.35">
      <c r="D1060" s="244" t="s">
        <v>1530</v>
      </c>
      <c r="E1060" s="245">
        <v>44101</v>
      </c>
      <c r="F1060" s="245">
        <v>44101</v>
      </c>
      <c r="G1060" s="246" t="s">
        <v>658</v>
      </c>
      <c r="H1060" s="247">
        <v>50000</v>
      </c>
      <c r="I1060" s="248">
        <v>50000</v>
      </c>
      <c r="J1060" s="248">
        <v>1</v>
      </c>
      <c r="K1060" s="249">
        <v>2020</v>
      </c>
      <c r="L1060" s="249">
        <v>2020</v>
      </c>
      <c r="M1060" s="250" t="s">
        <v>35</v>
      </c>
    </row>
    <row r="1061" spans="4:13" x14ac:dyDescent="0.35">
      <c r="D1061" s="244" t="s">
        <v>1531</v>
      </c>
      <c r="E1061" s="245">
        <v>44132</v>
      </c>
      <c r="F1061" s="245">
        <v>44132</v>
      </c>
      <c r="G1061" s="246" t="s">
        <v>658</v>
      </c>
      <c r="H1061" s="247">
        <v>145000</v>
      </c>
      <c r="I1061" s="248">
        <v>145000</v>
      </c>
      <c r="J1061" s="248">
        <v>1</v>
      </c>
      <c r="K1061" s="249">
        <v>2020</v>
      </c>
      <c r="L1061" s="249">
        <v>2020</v>
      </c>
      <c r="M1061" s="250" t="s">
        <v>11</v>
      </c>
    </row>
    <row r="1062" spans="4:13" x14ac:dyDescent="0.35">
      <c r="D1062" s="244" t="s">
        <v>1532</v>
      </c>
      <c r="E1062" s="245">
        <v>44177</v>
      </c>
      <c r="F1062" s="245">
        <v>44177</v>
      </c>
      <c r="G1062" s="246" t="s">
        <v>658</v>
      </c>
      <c r="H1062" s="247">
        <v>149000</v>
      </c>
      <c r="I1062" s="248">
        <v>149000</v>
      </c>
      <c r="J1062" s="248">
        <v>1</v>
      </c>
      <c r="K1062" s="249">
        <v>2020</v>
      </c>
      <c r="L1062" s="249">
        <v>2020</v>
      </c>
      <c r="M1062" s="250" t="s">
        <v>11</v>
      </c>
    </row>
    <row r="1063" spans="4:13" x14ac:dyDescent="0.35">
      <c r="D1063" s="244" t="s">
        <v>1533</v>
      </c>
      <c r="E1063" s="245">
        <v>44183</v>
      </c>
      <c r="F1063" s="245">
        <v>44183</v>
      </c>
      <c r="G1063" s="246" t="s">
        <v>658</v>
      </c>
      <c r="H1063" s="247">
        <v>160000</v>
      </c>
      <c r="I1063" s="248">
        <v>160000</v>
      </c>
      <c r="J1063" s="248">
        <v>1</v>
      </c>
      <c r="K1063" s="249">
        <v>2020</v>
      </c>
      <c r="L1063" s="249">
        <v>2020</v>
      </c>
      <c r="M1063" s="250" t="s">
        <v>11</v>
      </c>
    </row>
    <row r="1064" spans="4:13" x14ac:dyDescent="0.35">
      <c r="D1064" s="244" t="s">
        <v>1534</v>
      </c>
      <c r="E1064" s="245">
        <v>44176</v>
      </c>
      <c r="F1064" s="245">
        <v>44176</v>
      </c>
      <c r="G1064" s="246" t="s">
        <v>664</v>
      </c>
      <c r="H1064" s="247">
        <v>145000</v>
      </c>
      <c r="I1064" s="248">
        <v>145000</v>
      </c>
      <c r="J1064" s="248">
        <v>1</v>
      </c>
      <c r="K1064" s="249">
        <v>2020</v>
      </c>
      <c r="L1064" s="249">
        <v>2020</v>
      </c>
      <c r="M1064" s="250" t="s">
        <v>11</v>
      </c>
    </row>
    <row r="1065" spans="4:13" x14ac:dyDescent="0.35">
      <c r="D1065" s="244" t="s">
        <v>1535</v>
      </c>
      <c r="E1065" s="245">
        <v>44177</v>
      </c>
      <c r="F1065" s="245">
        <v>44177</v>
      </c>
      <c r="G1065" s="246" t="s">
        <v>664</v>
      </c>
      <c r="H1065" s="247">
        <v>248311</v>
      </c>
      <c r="I1065" s="248">
        <v>160000</v>
      </c>
      <c r="J1065" s="248">
        <v>1</v>
      </c>
      <c r="K1065" s="249">
        <v>2020</v>
      </c>
      <c r="L1065" s="249">
        <v>2020</v>
      </c>
      <c r="M1065" s="250" t="s">
        <v>11</v>
      </c>
    </row>
    <row r="1066" spans="4:13" x14ac:dyDescent="0.35">
      <c r="D1066" s="244" t="s">
        <v>1536</v>
      </c>
      <c r="E1066" s="245">
        <v>44183</v>
      </c>
      <c r="F1066" s="245">
        <v>44183</v>
      </c>
      <c r="G1066" s="246" t="s">
        <v>664</v>
      </c>
      <c r="H1066" s="247">
        <v>158000</v>
      </c>
      <c r="I1066" s="248">
        <v>158000</v>
      </c>
      <c r="J1066" s="248">
        <v>1</v>
      </c>
      <c r="K1066" s="249">
        <v>2020</v>
      </c>
      <c r="L1066" s="249">
        <v>2020</v>
      </c>
      <c r="M1066" s="250" t="s">
        <v>11</v>
      </c>
    </row>
    <row r="1067" spans="4:13" x14ac:dyDescent="0.35">
      <c r="D1067" s="244" t="s">
        <v>1537</v>
      </c>
      <c r="E1067" s="245">
        <v>44176</v>
      </c>
      <c r="F1067" s="245">
        <v>44176</v>
      </c>
      <c r="G1067" s="246" t="s">
        <v>744</v>
      </c>
      <c r="H1067" s="247">
        <v>130000</v>
      </c>
      <c r="I1067" s="248">
        <v>130000</v>
      </c>
      <c r="J1067" s="248">
        <v>1</v>
      </c>
      <c r="K1067" s="249">
        <v>2020</v>
      </c>
      <c r="L1067" s="249">
        <v>2020</v>
      </c>
      <c r="M1067" s="250" t="s">
        <v>11</v>
      </c>
    </row>
    <row r="1068" spans="4:13" x14ac:dyDescent="0.35">
      <c r="D1068" s="244" t="s">
        <v>1540</v>
      </c>
      <c r="E1068" s="245">
        <v>44185</v>
      </c>
      <c r="F1068" s="245">
        <v>44185</v>
      </c>
      <c r="G1068" s="246" t="s">
        <v>160</v>
      </c>
      <c r="H1068" s="247">
        <v>0</v>
      </c>
      <c r="I1068" s="248">
        <v>-230760</v>
      </c>
      <c r="J1068" s="248">
        <v>1</v>
      </c>
      <c r="K1068" s="249">
        <v>2020</v>
      </c>
      <c r="L1068" s="249">
        <v>2020</v>
      </c>
      <c r="M1068" s="250" t="s">
        <v>11</v>
      </c>
    </row>
    <row r="1069" spans="4:13" x14ac:dyDescent="0.35">
      <c r="D1069" s="244" t="s">
        <v>1173</v>
      </c>
      <c r="E1069" s="245">
        <v>44195</v>
      </c>
      <c r="F1069" s="245">
        <v>44205</v>
      </c>
      <c r="G1069" s="246" t="s">
        <v>10</v>
      </c>
      <c r="H1069" s="247">
        <v>26976</v>
      </c>
      <c r="I1069" s="248">
        <v>26976</v>
      </c>
      <c r="J1069" s="248">
        <v>1</v>
      </c>
      <c r="K1069" s="249">
        <v>2020</v>
      </c>
      <c r="L1069" s="249">
        <v>2021</v>
      </c>
      <c r="M1069" s="250" t="s">
        <v>11</v>
      </c>
    </row>
    <row r="1070" spans="4:13" x14ac:dyDescent="0.35">
      <c r="D1070" s="244" t="s">
        <v>4446</v>
      </c>
      <c r="E1070" s="245">
        <v>44098</v>
      </c>
      <c r="F1070" s="245">
        <v>44193</v>
      </c>
      <c r="G1070" s="246" t="s">
        <v>13</v>
      </c>
      <c r="H1070" s="247">
        <v>224858.8235</v>
      </c>
      <c r="I1070" s="248">
        <v>224858.8235</v>
      </c>
      <c r="J1070" s="248">
        <v>1</v>
      </c>
      <c r="K1070" s="249">
        <v>2020</v>
      </c>
      <c r="L1070" s="249">
        <v>2020</v>
      </c>
      <c r="M1070" s="250" t="s">
        <v>35</v>
      </c>
    </row>
    <row r="1071" spans="4:13" x14ac:dyDescent="0.35">
      <c r="D1071" s="244" t="s">
        <v>1541</v>
      </c>
      <c r="E1071" s="245">
        <v>44210</v>
      </c>
      <c r="F1071" s="245">
        <v>44216</v>
      </c>
      <c r="G1071" s="246" t="s">
        <v>13</v>
      </c>
      <c r="H1071" s="247">
        <v>6860</v>
      </c>
      <c r="I1071" s="248">
        <v>6860</v>
      </c>
      <c r="J1071" s="248">
        <v>1</v>
      </c>
      <c r="K1071" s="249">
        <v>2021</v>
      </c>
      <c r="L1071" s="249">
        <v>2021</v>
      </c>
      <c r="M1071" s="250" t="s">
        <v>21</v>
      </c>
    </row>
    <row r="1072" spans="4:13" x14ac:dyDescent="0.35">
      <c r="D1072" s="244" t="s">
        <v>1175</v>
      </c>
      <c r="E1072" s="245">
        <v>44184</v>
      </c>
      <c r="F1072" s="245">
        <v>44211</v>
      </c>
      <c r="G1072" s="246" t="s">
        <v>10</v>
      </c>
      <c r="H1072" s="247">
        <v>2629775</v>
      </c>
      <c r="I1072" s="248">
        <v>1139775</v>
      </c>
      <c r="J1072" s="248">
        <v>1</v>
      </c>
      <c r="K1072" s="249">
        <v>2020</v>
      </c>
      <c r="L1072" s="249">
        <v>2021</v>
      </c>
      <c r="M1072" s="250" t="s">
        <v>11</v>
      </c>
    </row>
    <row r="1073" spans="4:13" x14ac:dyDescent="0.35">
      <c r="D1073" s="244" t="s">
        <v>1542</v>
      </c>
      <c r="E1073" s="245">
        <v>44122</v>
      </c>
      <c r="F1073" s="245">
        <v>44208</v>
      </c>
      <c r="G1073" s="246" t="s">
        <v>10</v>
      </c>
      <c r="H1073" s="247">
        <v>50000</v>
      </c>
      <c r="I1073" s="248">
        <v>50000</v>
      </c>
      <c r="J1073" s="248">
        <v>1</v>
      </c>
      <c r="K1073" s="249">
        <v>2020</v>
      </c>
      <c r="L1073" s="249">
        <v>2021</v>
      </c>
      <c r="M1073" s="250" t="s">
        <v>11</v>
      </c>
    </row>
    <row r="1074" spans="4:13" x14ac:dyDescent="0.35">
      <c r="D1074" s="244" t="s">
        <v>1176</v>
      </c>
      <c r="E1074" s="245">
        <v>44211</v>
      </c>
      <c r="F1074" s="245">
        <v>44215</v>
      </c>
      <c r="G1074" s="246" t="s">
        <v>10</v>
      </c>
      <c r="H1074" s="247">
        <v>20780</v>
      </c>
      <c r="I1074" s="248">
        <v>20780</v>
      </c>
      <c r="J1074" s="248">
        <v>1</v>
      </c>
      <c r="K1074" s="249">
        <v>2021</v>
      </c>
      <c r="L1074" s="249">
        <v>2021</v>
      </c>
      <c r="M1074" s="250" t="s">
        <v>21</v>
      </c>
    </row>
    <row r="1075" spans="4:13" x14ac:dyDescent="0.35">
      <c r="D1075" s="244" t="s">
        <v>1177</v>
      </c>
      <c r="E1075" s="245">
        <v>44210</v>
      </c>
      <c r="F1075" s="245">
        <v>44214</v>
      </c>
      <c r="G1075" s="246" t="s">
        <v>10</v>
      </c>
      <c r="H1075" s="247">
        <v>506775</v>
      </c>
      <c r="I1075" s="248">
        <v>506775</v>
      </c>
      <c r="J1075" s="248">
        <v>1</v>
      </c>
      <c r="K1075" s="249">
        <v>2021</v>
      </c>
      <c r="L1075" s="249">
        <v>2021</v>
      </c>
      <c r="M1075" s="250" t="s">
        <v>21</v>
      </c>
    </row>
    <row r="1076" spans="4:13" x14ac:dyDescent="0.35">
      <c r="D1076" s="244" t="s">
        <v>1178</v>
      </c>
      <c r="E1076" s="245">
        <v>44206</v>
      </c>
      <c r="F1076" s="245">
        <v>44215</v>
      </c>
      <c r="G1076" s="246" t="s">
        <v>10</v>
      </c>
      <c r="H1076" s="247">
        <v>533198</v>
      </c>
      <c r="I1076" s="248">
        <v>533198</v>
      </c>
      <c r="J1076" s="248">
        <v>1</v>
      </c>
      <c r="K1076" s="249">
        <v>2021</v>
      </c>
      <c r="L1076" s="249">
        <v>2021</v>
      </c>
      <c r="M1076" s="250" t="s">
        <v>21</v>
      </c>
    </row>
    <row r="1077" spans="4:13" x14ac:dyDescent="0.35">
      <c r="D1077" s="244" t="s">
        <v>1179</v>
      </c>
      <c r="E1077" s="245">
        <v>44196</v>
      </c>
      <c r="F1077" s="245">
        <v>44214</v>
      </c>
      <c r="G1077" s="246" t="s">
        <v>13</v>
      </c>
      <c r="H1077" s="247">
        <v>8700</v>
      </c>
      <c r="I1077" s="248">
        <v>7000</v>
      </c>
      <c r="J1077" s="248">
        <v>1</v>
      </c>
      <c r="K1077" s="249">
        <v>2020</v>
      </c>
      <c r="L1077" s="249">
        <v>2021</v>
      </c>
      <c r="M1077" s="250" t="s">
        <v>11</v>
      </c>
    </row>
    <row r="1078" spans="4:13" x14ac:dyDescent="0.35">
      <c r="D1078" s="244" t="s">
        <v>1180</v>
      </c>
      <c r="E1078" s="245">
        <v>44186</v>
      </c>
      <c r="F1078" s="245">
        <v>44216</v>
      </c>
      <c r="G1078" s="246" t="s">
        <v>10</v>
      </c>
      <c r="H1078" s="247">
        <v>4200</v>
      </c>
      <c r="I1078" s="248">
        <v>4200</v>
      </c>
      <c r="J1078" s="248">
        <v>1</v>
      </c>
      <c r="K1078" s="249">
        <v>2020</v>
      </c>
      <c r="L1078" s="249">
        <v>2021</v>
      </c>
      <c r="M1078" s="250" t="s">
        <v>11</v>
      </c>
    </row>
    <row r="1079" spans="4:13" x14ac:dyDescent="0.35">
      <c r="D1079" s="244" t="s">
        <v>1181</v>
      </c>
      <c r="E1079" s="245">
        <v>43994</v>
      </c>
      <c r="F1079" s="245">
        <v>44214</v>
      </c>
      <c r="G1079" s="246" t="s">
        <v>10</v>
      </c>
      <c r="H1079" s="247">
        <v>100000</v>
      </c>
      <c r="I1079" s="248">
        <v>100000</v>
      </c>
      <c r="J1079" s="248">
        <v>1</v>
      </c>
      <c r="K1079" s="249">
        <v>2020</v>
      </c>
      <c r="L1079" s="249">
        <v>2021</v>
      </c>
      <c r="M1079" s="250" t="s">
        <v>33</v>
      </c>
    </row>
    <row r="1080" spans="4:13" x14ac:dyDescent="0.35">
      <c r="D1080" s="244" t="s">
        <v>1182</v>
      </c>
      <c r="E1080" s="245">
        <v>44176</v>
      </c>
      <c r="F1080" s="245">
        <v>44213</v>
      </c>
      <c r="G1080" s="246" t="s">
        <v>10</v>
      </c>
      <c r="H1080" s="247">
        <v>7520</v>
      </c>
      <c r="I1080" s="248">
        <v>7520</v>
      </c>
      <c r="J1080" s="248">
        <v>1</v>
      </c>
      <c r="K1080" s="249">
        <v>2020</v>
      </c>
      <c r="L1080" s="249">
        <v>2021</v>
      </c>
      <c r="M1080" s="250" t="s">
        <v>11</v>
      </c>
    </row>
    <row r="1081" spans="4:13" x14ac:dyDescent="0.35">
      <c r="D1081" s="244" t="s">
        <v>1185</v>
      </c>
      <c r="E1081" s="245">
        <v>44197</v>
      </c>
      <c r="F1081" s="245">
        <v>44217</v>
      </c>
      <c r="G1081" s="246" t="s">
        <v>10</v>
      </c>
      <c r="H1081" s="247">
        <v>500000</v>
      </c>
      <c r="I1081" s="248">
        <v>500000</v>
      </c>
      <c r="J1081" s="248">
        <v>1</v>
      </c>
      <c r="K1081" s="249">
        <v>2021</v>
      </c>
      <c r="L1081" s="249">
        <v>2021</v>
      </c>
      <c r="M1081" s="250" t="s">
        <v>21</v>
      </c>
    </row>
    <row r="1082" spans="4:13" x14ac:dyDescent="0.35">
      <c r="D1082" s="244" t="s">
        <v>1543</v>
      </c>
      <c r="E1082" s="245">
        <v>44188</v>
      </c>
      <c r="F1082" s="245">
        <v>44210</v>
      </c>
      <c r="G1082" s="246" t="s">
        <v>13</v>
      </c>
      <c r="H1082" s="247">
        <v>123000</v>
      </c>
      <c r="I1082" s="248">
        <v>123000</v>
      </c>
      <c r="J1082" s="248">
        <v>1</v>
      </c>
      <c r="K1082" s="249">
        <v>2020</v>
      </c>
      <c r="L1082" s="249">
        <v>2021</v>
      </c>
      <c r="M1082" s="250" t="s">
        <v>11</v>
      </c>
    </row>
    <row r="1083" spans="4:13" x14ac:dyDescent="0.35">
      <c r="D1083" s="244" t="s">
        <v>1190</v>
      </c>
      <c r="E1083" s="245">
        <v>44206</v>
      </c>
      <c r="F1083" s="245">
        <v>44208</v>
      </c>
      <c r="G1083" s="246" t="s">
        <v>10</v>
      </c>
      <c r="H1083" s="247">
        <v>6380</v>
      </c>
      <c r="I1083" s="248">
        <v>6380</v>
      </c>
      <c r="J1083" s="248">
        <v>1</v>
      </c>
      <c r="K1083" s="249">
        <v>2021</v>
      </c>
      <c r="L1083" s="249">
        <v>2021</v>
      </c>
      <c r="M1083" s="250" t="s">
        <v>21</v>
      </c>
    </row>
    <row r="1084" spans="4:13" x14ac:dyDescent="0.35">
      <c r="D1084" s="244" t="s">
        <v>4448</v>
      </c>
      <c r="E1084" s="245">
        <v>44210</v>
      </c>
      <c r="F1084" s="245">
        <v>44216</v>
      </c>
      <c r="G1084" s="246" t="s">
        <v>10</v>
      </c>
      <c r="H1084" s="247">
        <v>6740</v>
      </c>
      <c r="I1084" s="248">
        <v>6740</v>
      </c>
      <c r="J1084" s="248">
        <v>1</v>
      </c>
      <c r="K1084" s="249">
        <v>2021</v>
      </c>
      <c r="L1084" s="249">
        <v>2021</v>
      </c>
      <c r="M1084" s="250" t="s">
        <v>21</v>
      </c>
    </row>
    <row r="1085" spans="4:13" x14ac:dyDescent="0.35">
      <c r="D1085" s="244" t="s">
        <v>1191</v>
      </c>
      <c r="E1085" s="245">
        <v>44190</v>
      </c>
      <c r="F1085" s="245">
        <v>44218</v>
      </c>
      <c r="G1085" s="246" t="s">
        <v>10</v>
      </c>
      <c r="H1085" s="247">
        <v>195000</v>
      </c>
      <c r="I1085" s="248">
        <v>195000</v>
      </c>
      <c r="J1085" s="248">
        <v>1</v>
      </c>
      <c r="K1085" s="249">
        <v>2020</v>
      </c>
      <c r="L1085" s="249">
        <v>2021</v>
      </c>
      <c r="M1085" s="250" t="s">
        <v>11</v>
      </c>
    </row>
    <row r="1086" spans="4:13" x14ac:dyDescent="0.35">
      <c r="D1086" s="244" t="s">
        <v>1192</v>
      </c>
      <c r="E1086" s="245">
        <v>44216</v>
      </c>
      <c r="F1086" s="245">
        <v>44216</v>
      </c>
      <c r="G1086" s="246" t="s">
        <v>10</v>
      </c>
      <c r="H1086" s="247">
        <v>61000</v>
      </c>
      <c r="I1086" s="248">
        <v>61000</v>
      </c>
      <c r="J1086" s="248">
        <v>1</v>
      </c>
      <c r="K1086" s="249">
        <v>2021</v>
      </c>
      <c r="L1086" s="249">
        <v>2021</v>
      </c>
      <c r="M1086" s="250" t="s">
        <v>21</v>
      </c>
    </row>
    <row r="1087" spans="4:13" x14ac:dyDescent="0.35">
      <c r="D1087" s="244" t="s">
        <v>1195</v>
      </c>
      <c r="E1087" s="245">
        <v>44179</v>
      </c>
      <c r="F1087" s="245">
        <v>44219</v>
      </c>
      <c r="G1087" s="246" t="s">
        <v>10</v>
      </c>
      <c r="H1087" s="247">
        <v>526540</v>
      </c>
      <c r="I1087" s="248">
        <v>526540</v>
      </c>
      <c r="J1087" s="248">
        <v>1</v>
      </c>
      <c r="K1087" s="249">
        <v>2020</v>
      </c>
      <c r="L1087" s="249">
        <v>2021</v>
      </c>
      <c r="M1087" s="250" t="s">
        <v>11</v>
      </c>
    </row>
    <row r="1088" spans="4:13" x14ac:dyDescent="0.35">
      <c r="D1088" s="244" t="s">
        <v>1544</v>
      </c>
      <c r="E1088" s="245">
        <v>44137</v>
      </c>
      <c r="F1088" s="245">
        <v>44214</v>
      </c>
      <c r="G1088" s="246" t="s">
        <v>658</v>
      </c>
      <c r="H1088" s="247">
        <v>150000</v>
      </c>
      <c r="I1088" s="248">
        <v>150000</v>
      </c>
      <c r="J1088" s="248">
        <v>1</v>
      </c>
      <c r="K1088" s="249">
        <v>2020</v>
      </c>
      <c r="L1088" s="249">
        <v>2021</v>
      </c>
      <c r="M1088" s="250" t="s">
        <v>11</v>
      </c>
    </row>
    <row r="1089" spans="4:13" x14ac:dyDescent="0.35">
      <c r="D1089" s="244" t="s">
        <v>1197</v>
      </c>
      <c r="E1089" s="245">
        <v>44183</v>
      </c>
      <c r="F1089" s="245">
        <v>44183</v>
      </c>
      <c r="G1089" s="246" t="s">
        <v>10</v>
      </c>
      <c r="H1089" s="247">
        <v>44910</v>
      </c>
      <c r="I1089" s="248">
        <v>44910</v>
      </c>
      <c r="J1089" s="248">
        <v>1</v>
      </c>
      <c r="K1089" s="249">
        <v>2020</v>
      </c>
      <c r="L1089" s="249">
        <v>2020</v>
      </c>
      <c r="M1089" s="250" t="s">
        <v>11</v>
      </c>
    </row>
    <row r="1090" spans="4:13" x14ac:dyDescent="0.35">
      <c r="D1090" s="244" t="s">
        <v>1198</v>
      </c>
      <c r="E1090" s="245">
        <v>44187</v>
      </c>
      <c r="F1090" s="245">
        <v>44201</v>
      </c>
      <c r="G1090" s="246" t="s">
        <v>10</v>
      </c>
      <c r="H1090" s="247">
        <v>2980</v>
      </c>
      <c r="I1090" s="248">
        <v>2980</v>
      </c>
      <c r="J1090" s="248">
        <v>1</v>
      </c>
      <c r="K1090" s="249">
        <v>2020</v>
      </c>
      <c r="L1090" s="249">
        <v>2021</v>
      </c>
      <c r="M1090" s="250" t="s">
        <v>11</v>
      </c>
    </row>
    <row r="1091" spans="4:13" x14ac:dyDescent="0.35">
      <c r="D1091" s="244" t="s">
        <v>1199</v>
      </c>
      <c r="E1091" s="245">
        <v>43806</v>
      </c>
      <c r="F1091" s="245">
        <v>43829</v>
      </c>
      <c r="G1091" s="246" t="s">
        <v>664</v>
      </c>
      <c r="H1091" s="247">
        <v>248520</v>
      </c>
      <c r="I1091" s="248">
        <v>0</v>
      </c>
      <c r="J1091" s="248">
        <v>1</v>
      </c>
      <c r="K1091" s="249">
        <v>2019</v>
      </c>
      <c r="L1091" s="249">
        <v>2019</v>
      </c>
      <c r="M1091" s="250" t="s">
        <v>25</v>
      </c>
    </row>
    <row r="1092" spans="4:13" x14ac:dyDescent="0.35">
      <c r="D1092" s="244" t="s">
        <v>3896</v>
      </c>
      <c r="E1092" s="245">
        <v>44211</v>
      </c>
      <c r="F1092" s="245">
        <v>44215</v>
      </c>
      <c r="G1092" s="246" t="s">
        <v>10</v>
      </c>
      <c r="H1092" s="247">
        <v>50000</v>
      </c>
      <c r="I1092" s="248">
        <v>50000</v>
      </c>
      <c r="J1092" s="248">
        <v>1</v>
      </c>
      <c r="K1092" s="249">
        <v>2021</v>
      </c>
      <c r="L1092" s="249">
        <v>2021</v>
      </c>
      <c r="M1092" s="250" t="s">
        <v>21</v>
      </c>
    </row>
    <row r="1093" spans="4:13" x14ac:dyDescent="0.35">
      <c r="D1093" s="244" t="s">
        <v>1200</v>
      </c>
      <c r="E1093" s="245">
        <v>44218</v>
      </c>
      <c r="F1093" s="245">
        <v>44220</v>
      </c>
      <c r="G1093" s="246" t="s">
        <v>13</v>
      </c>
      <c r="H1093" s="247">
        <v>5512</v>
      </c>
      <c r="I1093" s="248">
        <v>5512</v>
      </c>
      <c r="J1093" s="248">
        <v>1</v>
      </c>
      <c r="K1093" s="249">
        <v>2021</v>
      </c>
      <c r="L1093" s="249">
        <v>2021</v>
      </c>
      <c r="M1093" s="250" t="s">
        <v>21</v>
      </c>
    </row>
    <row r="1094" spans="4:13" x14ac:dyDescent="0.35">
      <c r="D1094" s="244" t="s">
        <v>1202</v>
      </c>
      <c r="E1094" s="245">
        <v>44200</v>
      </c>
      <c r="F1094" s="245">
        <v>44221</v>
      </c>
      <c r="G1094" s="246" t="s">
        <v>10</v>
      </c>
      <c r="H1094" s="247">
        <v>263111</v>
      </c>
      <c r="I1094" s="248">
        <v>263111</v>
      </c>
      <c r="J1094" s="248">
        <v>1</v>
      </c>
      <c r="K1094" s="249">
        <v>2021</v>
      </c>
      <c r="L1094" s="249">
        <v>2021</v>
      </c>
      <c r="M1094" s="250" t="s">
        <v>21</v>
      </c>
    </row>
    <row r="1095" spans="4:13" x14ac:dyDescent="0.35">
      <c r="D1095" s="244" t="s">
        <v>1205</v>
      </c>
      <c r="E1095" s="245">
        <v>44213</v>
      </c>
      <c r="F1095" s="245">
        <v>44221</v>
      </c>
      <c r="G1095" s="246" t="s">
        <v>10</v>
      </c>
      <c r="H1095" s="247">
        <v>6380</v>
      </c>
      <c r="I1095" s="248">
        <v>6380</v>
      </c>
      <c r="J1095" s="248">
        <v>1</v>
      </c>
      <c r="K1095" s="249">
        <v>2021</v>
      </c>
      <c r="L1095" s="249">
        <v>2021</v>
      </c>
      <c r="M1095" s="250" t="s">
        <v>21</v>
      </c>
    </row>
    <row r="1096" spans="4:13" x14ac:dyDescent="0.35">
      <c r="D1096" s="244" t="s">
        <v>1207</v>
      </c>
      <c r="E1096" s="245">
        <v>44189</v>
      </c>
      <c r="F1096" s="245">
        <v>44190</v>
      </c>
      <c r="G1096" s="246" t="s">
        <v>10</v>
      </c>
      <c r="H1096" s="247">
        <v>620</v>
      </c>
      <c r="I1096" s="248">
        <v>620</v>
      </c>
      <c r="J1096" s="248">
        <v>1</v>
      </c>
      <c r="K1096" s="249">
        <v>2020</v>
      </c>
      <c r="L1096" s="249">
        <v>2020</v>
      </c>
      <c r="M1096" s="250" t="s">
        <v>11</v>
      </c>
    </row>
    <row r="1097" spans="4:13" x14ac:dyDescent="0.35">
      <c r="D1097" s="244" t="s">
        <v>1209</v>
      </c>
      <c r="E1097" s="245">
        <v>44192</v>
      </c>
      <c r="F1097" s="245">
        <v>44195</v>
      </c>
      <c r="G1097" s="246" t="s">
        <v>10</v>
      </c>
      <c r="H1097" s="247">
        <v>852</v>
      </c>
      <c r="I1097" s="248">
        <v>852</v>
      </c>
      <c r="J1097" s="248">
        <v>1</v>
      </c>
      <c r="K1097" s="249">
        <v>2020</v>
      </c>
      <c r="L1097" s="249">
        <v>2020</v>
      </c>
      <c r="M1097" s="250" t="s">
        <v>11</v>
      </c>
    </row>
    <row r="1098" spans="4:13" x14ac:dyDescent="0.35">
      <c r="D1098" s="244" t="s">
        <v>1210</v>
      </c>
      <c r="E1098" s="245">
        <v>44215</v>
      </c>
      <c r="F1098" s="245">
        <v>44218</v>
      </c>
      <c r="G1098" s="246" t="s">
        <v>10</v>
      </c>
      <c r="H1098" s="247">
        <v>8700</v>
      </c>
      <c r="I1098" s="248">
        <v>8700</v>
      </c>
      <c r="J1098" s="248">
        <v>1</v>
      </c>
      <c r="K1098" s="249">
        <v>2021</v>
      </c>
      <c r="L1098" s="249">
        <v>2021</v>
      </c>
      <c r="M1098" s="250" t="s">
        <v>21</v>
      </c>
    </row>
    <row r="1099" spans="4:13" x14ac:dyDescent="0.35">
      <c r="D1099" s="244" t="s">
        <v>1211</v>
      </c>
      <c r="E1099" s="245">
        <v>44195</v>
      </c>
      <c r="F1099" s="245">
        <v>44222</v>
      </c>
      <c r="G1099" s="246" t="s">
        <v>10</v>
      </c>
      <c r="H1099" s="247">
        <v>1000</v>
      </c>
      <c r="I1099" s="248">
        <v>1000</v>
      </c>
      <c r="J1099" s="248">
        <v>1</v>
      </c>
      <c r="K1099" s="249">
        <v>2020</v>
      </c>
      <c r="L1099" s="249">
        <v>2021</v>
      </c>
      <c r="M1099" s="250" t="s">
        <v>11</v>
      </c>
    </row>
    <row r="1100" spans="4:13" x14ac:dyDescent="0.35">
      <c r="D1100" s="244" t="s">
        <v>4455</v>
      </c>
      <c r="E1100" s="245">
        <v>44186</v>
      </c>
      <c r="F1100" s="245">
        <v>44188</v>
      </c>
      <c r="G1100" s="246" t="s">
        <v>13</v>
      </c>
      <c r="H1100" s="247">
        <v>3190</v>
      </c>
      <c r="I1100" s="248">
        <v>3190</v>
      </c>
      <c r="J1100" s="248">
        <v>1</v>
      </c>
      <c r="K1100" s="249">
        <v>2020</v>
      </c>
      <c r="L1100" s="249">
        <v>2020</v>
      </c>
      <c r="M1100" s="250" t="s">
        <v>11</v>
      </c>
    </row>
    <row r="1101" spans="4:13" x14ac:dyDescent="0.35">
      <c r="D1101" s="244" t="s">
        <v>1212</v>
      </c>
      <c r="E1101" s="245">
        <v>44193</v>
      </c>
      <c r="F1101" s="245">
        <v>44203</v>
      </c>
      <c r="G1101" s="246" t="s">
        <v>10</v>
      </c>
      <c r="H1101" s="247">
        <v>51620</v>
      </c>
      <c r="I1101" s="248">
        <v>51620</v>
      </c>
      <c r="J1101" s="248">
        <v>1</v>
      </c>
      <c r="K1101" s="249">
        <v>2020</v>
      </c>
      <c r="L1101" s="249">
        <v>2021</v>
      </c>
      <c r="M1101" s="250" t="s">
        <v>11</v>
      </c>
    </row>
    <row r="1102" spans="4:13" x14ac:dyDescent="0.35">
      <c r="D1102" s="244" t="s">
        <v>1213</v>
      </c>
      <c r="E1102" s="245">
        <v>43593</v>
      </c>
      <c r="F1102" s="245">
        <v>43635</v>
      </c>
      <c r="G1102" s="246" t="s">
        <v>13</v>
      </c>
      <c r="H1102" s="247">
        <v>11572</v>
      </c>
      <c r="I1102" s="248">
        <v>11572</v>
      </c>
      <c r="J1102" s="248">
        <v>1</v>
      </c>
      <c r="K1102" s="249">
        <v>2019</v>
      </c>
      <c r="L1102" s="249">
        <v>2019</v>
      </c>
      <c r="M1102" s="250" t="s">
        <v>51</v>
      </c>
    </row>
    <row r="1103" spans="4:13" x14ac:dyDescent="0.35">
      <c r="D1103" s="244" t="s">
        <v>1217</v>
      </c>
      <c r="E1103" s="245">
        <v>44218</v>
      </c>
      <c r="F1103" s="245">
        <v>44222</v>
      </c>
      <c r="G1103" s="246" t="s">
        <v>10</v>
      </c>
      <c r="H1103" s="247">
        <v>8700</v>
      </c>
      <c r="I1103" s="248">
        <v>8700</v>
      </c>
      <c r="J1103" s="248">
        <v>1</v>
      </c>
      <c r="K1103" s="249">
        <v>2021</v>
      </c>
      <c r="L1103" s="249">
        <v>2021</v>
      </c>
      <c r="M1103" s="250" t="s">
        <v>21</v>
      </c>
    </row>
    <row r="1104" spans="4:13" x14ac:dyDescent="0.35">
      <c r="D1104" s="244" t="s">
        <v>1548</v>
      </c>
      <c r="E1104" s="245">
        <v>44190</v>
      </c>
      <c r="F1104" s="245">
        <v>44210</v>
      </c>
      <c r="G1104" s="246" t="s">
        <v>10</v>
      </c>
      <c r="H1104" s="247">
        <v>1470160</v>
      </c>
      <c r="I1104" s="248">
        <v>1470160</v>
      </c>
      <c r="J1104" s="248">
        <v>1</v>
      </c>
      <c r="K1104" s="249">
        <v>2020</v>
      </c>
      <c r="L1104" s="249">
        <v>2021</v>
      </c>
      <c r="M1104" s="250" t="s">
        <v>11</v>
      </c>
    </row>
    <row r="1105" spans="4:13" x14ac:dyDescent="0.35">
      <c r="D1105" s="244" t="s">
        <v>1218</v>
      </c>
      <c r="E1105" s="245">
        <v>44183</v>
      </c>
      <c r="F1105" s="245">
        <v>44212</v>
      </c>
      <c r="G1105" s="246" t="s">
        <v>10</v>
      </c>
      <c r="H1105" s="247">
        <v>300</v>
      </c>
      <c r="I1105" s="248">
        <v>300</v>
      </c>
      <c r="J1105" s="248">
        <v>1</v>
      </c>
      <c r="K1105" s="249">
        <v>2020</v>
      </c>
      <c r="L1105" s="249">
        <v>2021</v>
      </c>
      <c r="M1105" s="250" t="s">
        <v>11</v>
      </c>
    </row>
    <row r="1106" spans="4:13" x14ac:dyDescent="0.35">
      <c r="D1106" s="244" t="s">
        <v>1219</v>
      </c>
      <c r="E1106" s="245">
        <v>44211</v>
      </c>
      <c r="F1106" s="245">
        <v>44223</v>
      </c>
      <c r="G1106" s="246" t="s">
        <v>10</v>
      </c>
      <c r="H1106" s="247">
        <v>1361990</v>
      </c>
      <c r="I1106" s="248">
        <v>1361990</v>
      </c>
      <c r="J1106" s="248">
        <v>1</v>
      </c>
      <c r="K1106" s="249">
        <v>2021</v>
      </c>
      <c r="L1106" s="249">
        <v>2021</v>
      </c>
      <c r="M1106" s="250" t="s">
        <v>21</v>
      </c>
    </row>
    <row r="1107" spans="4:13" x14ac:dyDescent="0.35">
      <c r="D1107" s="244" t="s">
        <v>1222</v>
      </c>
      <c r="E1107" s="245">
        <v>44218</v>
      </c>
      <c r="F1107" s="245">
        <v>44222</v>
      </c>
      <c r="G1107" s="246" t="s">
        <v>10</v>
      </c>
      <c r="H1107" s="247">
        <v>8700</v>
      </c>
      <c r="I1107" s="248">
        <v>8700</v>
      </c>
      <c r="J1107" s="248">
        <v>1</v>
      </c>
      <c r="K1107" s="249">
        <v>2021</v>
      </c>
      <c r="L1107" s="249">
        <v>2021</v>
      </c>
      <c r="M1107" s="250" t="s">
        <v>21</v>
      </c>
    </row>
    <row r="1108" spans="4:13" x14ac:dyDescent="0.35">
      <c r="D1108" s="244" t="s">
        <v>1224</v>
      </c>
      <c r="E1108" s="245">
        <v>40212</v>
      </c>
      <c r="F1108" s="245">
        <v>40213</v>
      </c>
      <c r="G1108" s="246" t="s">
        <v>10</v>
      </c>
      <c r="H1108" s="247">
        <v>100000</v>
      </c>
      <c r="I1108" s="248">
        <v>89902</v>
      </c>
      <c r="J1108" s="248">
        <v>1</v>
      </c>
      <c r="K1108" s="249">
        <v>2010</v>
      </c>
      <c r="L1108" s="249">
        <v>2010</v>
      </c>
      <c r="M1108" s="250" t="s">
        <v>1225</v>
      </c>
    </row>
    <row r="1109" spans="4:13" x14ac:dyDescent="0.35">
      <c r="D1109" s="244" t="s">
        <v>1549</v>
      </c>
      <c r="E1109" s="245">
        <v>40222</v>
      </c>
      <c r="F1109" s="245">
        <v>40226</v>
      </c>
      <c r="G1109" s="246" t="s">
        <v>13</v>
      </c>
      <c r="H1109" s="247">
        <v>80000</v>
      </c>
      <c r="I1109" s="248">
        <v>80000</v>
      </c>
      <c r="J1109" s="248">
        <v>1</v>
      </c>
      <c r="K1109" s="249">
        <v>2010</v>
      </c>
      <c r="L1109" s="249">
        <v>2010</v>
      </c>
      <c r="M1109" s="250" t="s">
        <v>1225</v>
      </c>
    </row>
    <row r="1110" spans="4:13" x14ac:dyDescent="0.35">
      <c r="D1110" s="244" t="s">
        <v>1550</v>
      </c>
      <c r="E1110" s="245">
        <v>40262</v>
      </c>
      <c r="F1110" s="245">
        <v>40268</v>
      </c>
      <c r="G1110" s="246" t="s">
        <v>13</v>
      </c>
      <c r="H1110" s="247">
        <v>180000</v>
      </c>
      <c r="I1110" s="248">
        <v>180000</v>
      </c>
      <c r="J1110" s="248">
        <v>1</v>
      </c>
      <c r="K1110" s="249">
        <v>2010</v>
      </c>
      <c r="L1110" s="249">
        <v>2010</v>
      </c>
      <c r="M1110" s="250" t="s">
        <v>1225</v>
      </c>
    </row>
    <row r="1111" spans="4:13" x14ac:dyDescent="0.35">
      <c r="D1111" s="244" t="s">
        <v>1226</v>
      </c>
      <c r="E1111" s="245">
        <v>40295</v>
      </c>
      <c r="F1111" s="245">
        <v>40304</v>
      </c>
      <c r="G1111" s="246" t="s">
        <v>13</v>
      </c>
      <c r="H1111" s="247">
        <v>194700</v>
      </c>
      <c r="I1111" s="248">
        <v>0</v>
      </c>
      <c r="J1111" s="248">
        <v>1</v>
      </c>
      <c r="K1111" s="249">
        <v>2010</v>
      </c>
      <c r="L1111" s="249">
        <v>2010</v>
      </c>
      <c r="M1111" s="250" t="s">
        <v>1227</v>
      </c>
    </row>
    <row r="1112" spans="4:13" x14ac:dyDescent="0.35">
      <c r="D1112" s="244" t="s">
        <v>1551</v>
      </c>
      <c r="E1112" s="245">
        <v>40305</v>
      </c>
      <c r="F1112" s="245">
        <v>40315</v>
      </c>
      <c r="G1112" s="246" t="s">
        <v>10</v>
      </c>
      <c r="H1112" s="247">
        <v>80000</v>
      </c>
      <c r="I1112" s="248">
        <v>80000</v>
      </c>
      <c r="J1112" s="248">
        <v>1</v>
      </c>
      <c r="K1112" s="249">
        <v>2010</v>
      </c>
      <c r="L1112" s="249">
        <v>2010</v>
      </c>
      <c r="M1112" s="250" t="s">
        <v>1227</v>
      </c>
    </row>
    <row r="1113" spans="4:13" x14ac:dyDescent="0.35">
      <c r="D1113" s="244" t="s">
        <v>1552</v>
      </c>
      <c r="E1113" s="245">
        <v>40313</v>
      </c>
      <c r="F1113" s="245">
        <v>40315</v>
      </c>
      <c r="G1113" s="246" t="s">
        <v>10</v>
      </c>
      <c r="H1113" s="247">
        <v>60000</v>
      </c>
      <c r="I1113" s="248">
        <v>60000</v>
      </c>
      <c r="J1113" s="248">
        <v>1</v>
      </c>
      <c r="K1113" s="249">
        <v>2010</v>
      </c>
      <c r="L1113" s="249">
        <v>2010</v>
      </c>
      <c r="M1113" s="250" t="s">
        <v>1227</v>
      </c>
    </row>
    <row r="1114" spans="4:13" x14ac:dyDescent="0.35">
      <c r="D1114" s="244" t="s">
        <v>1553</v>
      </c>
      <c r="E1114" s="245">
        <v>40317</v>
      </c>
      <c r="F1114" s="245">
        <v>40322</v>
      </c>
      <c r="G1114" s="246" t="s">
        <v>13</v>
      </c>
      <c r="H1114" s="247">
        <v>79760</v>
      </c>
      <c r="I1114" s="248">
        <v>79760</v>
      </c>
      <c r="J1114" s="248">
        <v>1</v>
      </c>
      <c r="K1114" s="249">
        <v>2010</v>
      </c>
      <c r="L1114" s="249">
        <v>2010</v>
      </c>
      <c r="M1114" s="250" t="s">
        <v>1227</v>
      </c>
    </row>
    <row r="1115" spans="4:13" x14ac:dyDescent="0.35">
      <c r="D1115" s="244" t="s">
        <v>1554</v>
      </c>
      <c r="E1115" s="245">
        <v>40326</v>
      </c>
      <c r="F1115" s="245">
        <v>40331</v>
      </c>
      <c r="G1115" s="246" t="s">
        <v>13</v>
      </c>
      <c r="H1115" s="247">
        <v>227192.98250000001</v>
      </c>
      <c r="I1115" s="248">
        <v>227192.98250000001</v>
      </c>
      <c r="J1115" s="248">
        <v>1</v>
      </c>
      <c r="K1115" s="249">
        <v>2010</v>
      </c>
      <c r="L1115" s="249">
        <v>2010</v>
      </c>
      <c r="M1115" s="250" t="s">
        <v>1227</v>
      </c>
    </row>
    <row r="1116" spans="4:13" x14ac:dyDescent="0.35">
      <c r="D1116" s="244" t="s">
        <v>1555</v>
      </c>
      <c r="E1116" s="245">
        <v>40303</v>
      </c>
      <c r="F1116" s="245">
        <v>40379</v>
      </c>
      <c r="G1116" s="246" t="s">
        <v>10</v>
      </c>
      <c r="H1116" s="247">
        <v>410570.17540000001</v>
      </c>
      <c r="I1116" s="248">
        <v>410570.17540000001</v>
      </c>
      <c r="J1116" s="248">
        <v>1</v>
      </c>
      <c r="K1116" s="249">
        <v>2010</v>
      </c>
      <c r="L1116" s="249">
        <v>2010</v>
      </c>
      <c r="M1116" s="250" t="s">
        <v>1227</v>
      </c>
    </row>
    <row r="1117" spans="4:13" x14ac:dyDescent="0.35">
      <c r="D1117" s="244" t="s">
        <v>1556</v>
      </c>
      <c r="E1117" s="245">
        <v>40412</v>
      </c>
      <c r="F1117" s="245">
        <v>40415</v>
      </c>
      <c r="G1117" s="246" t="s">
        <v>13</v>
      </c>
      <c r="H1117" s="247">
        <v>0</v>
      </c>
      <c r="I1117" s="248">
        <v>-105757.193</v>
      </c>
      <c r="J1117" s="248">
        <v>1</v>
      </c>
      <c r="K1117" s="249">
        <v>2010</v>
      </c>
      <c r="L1117" s="249">
        <v>2010</v>
      </c>
      <c r="M1117" s="250" t="s">
        <v>1557</v>
      </c>
    </row>
    <row r="1118" spans="4:13" x14ac:dyDescent="0.35">
      <c r="D1118" s="244" t="s">
        <v>1558</v>
      </c>
      <c r="E1118" s="245">
        <v>40446</v>
      </c>
      <c r="F1118" s="245">
        <v>40448</v>
      </c>
      <c r="G1118" s="246" t="s">
        <v>10</v>
      </c>
      <c r="H1118" s="247">
        <v>25075</v>
      </c>
      <c r="I1118" s="248">
        <v>25075</v>
      </c>
      <c r="J1118" s="248">
        <v>1</v>
      </c>
      <c r="K1118" s="249">
        <v>2010</v>
      </c>
      <c r="L1118" s="249">
        <v>2010</v>
      </c>
      <c r="M1118" s="250" t="s">
        <v>1557</v>
      </c>
    </row>
    <row r="1119" spans="4:13" x14ac:dyDescent="0.35">
      <c r="D1119" s="244" t="s">
        <v>1559</v>
      </c>
      <c r="E1119" s="245">
        <v>40469</v>
      </c>
      <c r="F1119" s="245">
        <v>40477</v>
      </c>
      <c r="G1119" s="246" t="s">
        <v>13</v>
      </c>
      <c r="H1119" s="247">
        <v>1618134</v>
      </c>
      <c r="I1119" s="248">
        <v>200000</v>
      </c>
      <c r="J1119" s="248">
        <v>1</v>
      </c>
      <c r="K1119" s="249">
        <v>2010</v>
      </c>
      <c r="L1119" s="249">
        <v>2010</v>
      </c>
      <c r="M1119" s="250" t="s">
        <v>1560</v>
      </c>
    </row>
    <row r="1120" spans="4:13" x14ac:dyDescent="0.35">
      <c r="D1120" s="244" t="s">
        <v>1561</v>
      </c>
      <c r="E1120" s="245">
        <v>40459</v>
      </c>
      <c r="F1120" s="245">
        <v>40487</v>
      </c>
      <c r="G1120" s="246" t="s">
        <v>13</v>
      </c>
      <c r="H1120" s="247">
        <v>250000</v>
      </c>
      <c r="I1120" s="248">
        <v>250000</v>
      </c>
      <c r="J1120" s="248">
        <v>1</v>
      </c>
      <c r="K1120" s="249">
        <v>2010</v>
      </c>
      <c r="L1120" s="249">
        <v>2010</v>
      </c>
      <c r="M1120" s="250" t="s">
        <v>1560</v>
      </c>
    </row>
    <row r="1121" spans="4:13" x14ac:dyDescent="0.35">
      <c r="D1121" s="244" t="s">
        <v>1562</v>
      </c>
      <c r="E1121" s="245">
        <v>40498</v>
      </c>
      <c r="F1121" s="245">
        <v>40499</v>
      </c>
      <c r="G1121" s="246" t="s">
        <v>10</v>
      </c>
      <c r="H1121" s="247">
        <v>57740</v>
      </c>
      <c r="I1121" s="248">
        <v>57740</v>
      </c>
      <c r="J1121" s="248">
        <v>1</v>
      </c>
      <c r="K1121" s="249">
        <v>2010</v>
      </c>
      <c r="L1121" s="249">
        <v>2010</v>
      </c>
      <c r="M1121" s="250" t="s">
        <v>1560</v>
      </c>
    </row>
    <row r="1122" spans="4:13" x14ac:dyDescent="0.35">
      <c r="D1122" s="244" t="s">
        <v>1563</v>
      </c>
      <c r="E1122" s="245">
        <v>40525</v>
      </c>
      <c r="F1122" s="245">
        <v>40526</v>
      </c>
      <c r="G1122" s="246" t="s">
        <v>13</v>
      </c>
      <c r="H1122" s="247">
        <v>2900</v>
      </c>
      <c r="I1122" s="248">
        <v>2900</v>
      </c>
      <c r="J1122" s="248">
        <v>1</v>
      </c>
      <c r="K1122" s="249">
        <v>2010</v>
      </c>
      <c r="L1122" s="249">
        <v>2010</v>
      </c>
      <c r="M1122" s="250" t="s">
        <v>1560</v>
      </c>
    </row>
    <row r="1123" spans="4:13" x14ac:dyDescent="0.35">
      <c r="D1123" s="244" t="s">
        <v>1564</v>
      </c>
      <c r="E1123" s="245">
        <v>40530</v>
      </c>
      <c r="F1123" s="245">
        <v>40532</v>
      </c>
      <c r="G1123" s="246" t="s">
        <v>10</v>
      </c>
      <c r="H1123" s="247">
        <v>80000</v>
      </c>
      <c r="I1123" s="248">
        <v>80000</v>
      </c>
      <c r="J1123" s="248">
        <v>1</v>
      </c>
      <c r="K1123" s="249">
        <v>2010</v>
      </c>
      <c r="L1123" s="249">
        <v>2010</v>
      </c>
      <c r="M1123" s="250" t="s">
        <v>1560</v>
      </c>
    </row>
    <row r="1124" spans="4:13" x14ac:dyDescent="0.35">
      <c r="D1124" s="244" t="s">
        <v>1565</v>
      </c>
      <c r="E1124" s="245">
        <v>40527</v>
      </c>
      <c r="F1124" s="245">
        <v>40532</v>
      </c>
      <c r="G1124" s="246" t="s">
        <v>10</v>
      </c>
      <c r="H1124" s="247">
        <v>400000</v>
      </c>
      <c r="I1124" s="248">
        <v>400000</v>
      </c>
      <c r="J1124" s="248">
        <v>1</v>
      </c>
      <c r="K1124" s="249">
        <v>2010</v>
      </c>
      <c r="L1124" s="249">
        <v>2010</v>
      </c>
      <c r="M1124" s="250" t="s">
        <v>1560</v>
      </c>
    </row>
    <row r="1125" spans="4:13" x14ac:dyDescent="0.35">
      <c r="D1125" s="244" t="s">
        <v>1566</v>
      </c>
      <c r="E1125" s="245">
        <v>40528</v>
      </c>
      <c r="F1125" s="245">
        <v>40532</v>
      </c>
      <c r="G1125" s="246" t="s">
        <v>10</v>
      </c>
      <c r="H1125" s="247">
        <v>150000</v>
      </c>
      <c r="I1125" s="248">
        <v>150000</v>
      </c>
      <c r="J1125" s="248">
        <v>1</v>
      </c>
      <c r="K1125" s="249">
        <v>2010</v>
      </c>
      <c r="L1125" s="249">
        <v>2010</v>
      </c>
      <c r="M1125" s="250" t="s">
        <v>1560</v>
      </c>
    </row>
    <row r="1126" spans="4:13" x14ac:dyDescent="0.35">
      <c r="D1126" s="244" t="s">
        <v>1567</v>
      </c>
      <c r="E1126" s="245">
        <v>40431</v>
      </c>
      <c r="F1126" s="245">
        <v>40534</v>
      </c>
      <c r="G1126" s="246" t="s">
        <v>10</v>
      </c>
      <c r="H1126" s="247">
        <v>72522</v>
      </c>
      <c r="I1126" s="248">
        <v>72522</v>
      </c>
      <c r="J1126" s="248">
        <v>1</v>
      </c>
      <c r="K1126" s="249">
        <v>2010</v>
      </c>
      <c r="L1126" s="249">
        <v>2010</v>
      </c>
      <c r="M1126" s="250" t="s">
        <v>1557</v>
      </c>
    </row>
    <row r="1127" spans="4:13" x14ac:dyDescent="0.35">
      <c r="D1127" s="244" t="s">
        <v>1572</v>
      </c>
      <c r="E1127" s="245">
        <v>40602</v>
      </c>
      <c r="F1127" s="245">
        <v>40604</v>
      </c>
      <c r="G1127" s="246" t="s">
        <v>13</v>
      </c>
      <c r="H1127" s="247">
        <v>0</v>
      </c>
      <c r="I1127" s="248">
        <v>-40102</v>
      </c>
      <c r="J1127" s="248">
        <v>1</v>
      </c>
      <c r="K1127" s="249">
        <v>2011</v>
      </c>
      <c r="L1127" s="249">
        <v>2011</v>
      </c>
      <c r="M1127" s="250" t="s">
        <v>1569</v>
      </c>
    </row>
    <row r="1128" spans="4:13" x14ac:dyDescent="0.35">
      <c r="D1128" s="244" t="s">
        <v>1573</v>
      </c>
      <c r="E1128" s="245">
        <v>40602</v>
      </c>
      <c r="F1128" s="245">
        <v>40613</v>
      </c>
      <c r="G1128" s="246" t="s">
        <v>13</v>
      </c>
      <c r="H1128" s="247">
        <v>245400</v>
      </c>
      <c r="I1128" s="248">
        <v>245400</v>
      </c>
      <c r="J1128" s="248">
        <v>1</v>
      </c>
      <c r="K1128" s="249">
        <v>2011</v>
      </c>
      <c r="L1128" s="249">
        <v>2011</v>
      </c>
      <c r="M1128" s="250" t="s">
        <v>1569</v>
      </c>
    </row>
    <row r="1129" spans="4:13" x14ac:dyDescent="0.35">
      <c r="D1129" s="244" t="s">
        <v>1574</v>
      </c>
      <c r="E1129" s="245">
        <v>40642</v>
      </c>
      <c r="F1129" s="245">
        <v>40644</v>
      </c>
      <c r="G1129" s="246" t="s">
        <v>10</v>
      </c>
      <c r="H1129" s="247">
        <v>65000</v>
      </c>
      <c r="I1129" s="248">
        <v>65000</v>
      </c>
      <c r="J1129" s="248">
        <v>1</v>
      </c>
      <c r="K1129" s="249">
        <v>2011</v>
      </c>
      <c r="L1129" s="249">
        <v>2011</v>
      </c>
      <c r="M1129" s="250" t="s">
        <v>659</v>
      </c>
    </row>
    <row r="1130" spans="4:13" x14ac:dyDescent="0.35">
      <c r="D1130" s="244" t="s">
        <v>1575</v>
      </c>
      <c r="E1130" s="245">
        <v>40636</v>
      </c>
      <c r="F1130" s="245">
        <v>40636</v>
      </c>
      <c r="G1130" s="246" t="s">
        <v>13</v>
      </c>
      <c r="H1130" s="247">
        <v>0</v>
      </c>
      <c r="I1130" s="248">
        <v>-235600</v>
      </c>
      <c r="J1130" s="248">
        <v>1</v>
      </c>
      <c r="K1130" s="249">
        <v>2011</v>
      </c>
      <c r="L1130" s="249">
        <v>2011</v>
      </c>
      <c r="M1130" s="250" t="s">
        <v>659</v>
      </c>
    </row>
    <row r="1131" spans="4:13" x14ac:dyDescent="0.35">
      <c r="D1131" s="244" t="s">
        <v>1576</v>
      </c>
      <c r="E1131" s="245">
        <v>40643</v>
      </c>
      <c r="F1131" s="245">
        <v>40669</v>
      </c>
      <c r="G1131" s="246" t="s">
        <v>10</v>
      </c>
      <c r="H1131" s="247">
        <v>319924.81209999998</v>
      </c>
      <c r="I1131" s="248">
        <v>319924.81209999998</v>
      </c>
      <c r="J1131" s="248">
        <v>1</v>
      </c>
      <c r="K1131" s="249">
        <v>2011</v>
      </c>
      <c r="L1131" s="249">
        <v>2011</v>
      </c>
      <c r="M1131" s="250" t="s">
        <v>659</v>
      </c>
    </row>
    <row r="1132" spans="4:13" x14ac:dyDescent="0.35">
      <c r="D1132" s="244" t="s">
        <v>1577</v>
      </c>
      <c r="E1132" s="245">
        <v>40578</v>
      </c>
      <c r="F1132" s="245">
        <v>40643</v>
      </c>
      <c r="G1132" s="246" t="s">
        <v>13</v>
      </c>
      <c r="H1132" s="247">
        <v>1064984</v>
      </c>
      <c r="I1132" s="248">
        <v>1064984</v>
      </c>
      <c r="J1132" s="248">
        <v>1</v>
      </c>
      <c r="K1132" s="249">
        <v>2011</v>
      </c>
      <c r="L1132" s="249">
        <v>2011</v>
      </c>
      <c r="M1132" s="250" t="s">
        <v>1569</v>
      </c>
    </row>
    <row r="1133" spans="4:13" x14ac:dyDescent="0.35">
      <c r="D1133" s="244" t="s">
        <v>1228</v>
      </c>
      <c r="E1133" s="245">
        <v>40662</v>
      </c>
      <c r="F1133" s="245">
        <v>40709</v>
      </c>
      <c r="G1133" s="246" t="s">
        <v>13</v>
      </c>
      <c r="H1133" s="247">
        <v>148100</v>
      </c>
      <c r="I1133" s="248">
        <v>148100</v>
      </c>
      <c r="J1133" s="248">
        <v>1</v>
      </c>
      <c r="K1133" s="249">
        <v>2011</v>
      </c>
      <c r="L1133" s="249">
        <v>2011</v>
      </c>
      <c r="M1133" s="250" t="s">
        <v>659</v>
      </c>
    </row>
    <row r="1134" spans="4:13" x14ac:dyDescent="0.35">
      <c r="D1134" s="244" t="s">
        <v>1579</v>
      </c>
      <c r="E1134" s="245">
        <v>40669</v>
      </c>
      <c r="F1134" s="245">
        <v>40725</v>
      </c>
      <c r="G1134" s="246" t="s">
        <v>10</v>
      </c>
      <c r="H1134" s="247">
        <v>50000</v>
      </c>
      <c r="I1134" s="248">
        <v>50000</v>
      </c>
      <c r="J1134" s="248">
        <v>1</v>
      </c>
      <c r="K1134" s="249">
        <v>2011</v>
      </c>
      <c r="L1134" s="249">
        <v>2011</v>
      </c>
      <c r="M1134" s="250" t="s">
        <v>659</v>
      </c>
    </row>
    <row r="1135" spans="4:13" x14ac:dyDescent="0.35">
      <c r="D1135" s="244" t="s">
        <v>1229</v>
      </c>
      <c r="E1135" s="245">
        <v>40760</v>
      </c>
      <c r="F1135" s="245">
        <v>40766</v>
      </c>
      <c r="G1135" s="246" t="s">
        <v>13</v>
      </c>
      <c r="H1135" s="247">
        <v>1136149</v>
      </c>
      <c r="I1135" s="248">
        <v>-75851.176470000006</v>
      </c>
      <c r="J1135" s="248">
        <v>1</v>
      </c>
      <c r="K1135" s="249">
        <v>2011</v>
      </c>
      <c r="L1135" s="249">
        <v>2011</v>
      </c>
      <c r="M1135" s="250" t="s">
        <v>1230</v>
      </c>
    </row>
    <row r="1136" spans="4:13" x14ac:dyDescent="0.35">
      <c r="D1136" s="244" t="s">
        <v>1581</v>
      </c>
      <c r="E1136" s="245">
        <v>40789</v>
      </c>
      <c r="F1136" s="245">
        <v>40791</v>
      </c>
      <c r="G1136" s="246" t="s">
        <v>10</v>
      </c>
      <c r="H1136" s="247">
        <v>150000</v>
      </c>
      <c r="I1136" s="248">
        <v>150000</v>
      </c>
      <c r="J1136" s="248">
        <v>1</v>
      </c>
      <c r="K1136" s="249">
        <v>2011</v>
      </c>
      <c r="L1136" s="249">
        <v>2011</v>
      </c>
      <c r="M1136" s="250" t="s">
        <v>1230</v>
      </c>
    </row>
    <row r="1137" spans="4:13" x14ac:dyDescent="0.35">
      <c r="D1137" s="244" t="s">
        <v>1582</v>
      </c>
      <c r="E1137" s="245">
        <v>40775</v>
      </c>
      <c r="F1137" s="245">
        <v>40791</v>
      </c>
      <c r="G1137" s="246" t="s">
        <v>13</v>
      </c>
      <c r="H1137" s="247">
        <v>500000</v>
      </c>
      <c r="I1137" s="248">
        <v>499995</v>
      </c>
      <c r="J1137" s="248">
        <v>1</v>
      </c>
      <c r="K1137" s="249">
        <v>2011</v>
      </c>
      <c r="L1137" s="249">
        <v>2011</v>
      </c>
      <c r="M1137" s="250" t="s">
        <v>1230</v>
      </c>
    </row>
    <row r="1138" spans="4:13" x14ac:dyDescent="0.35">
      <c r="D1138" s="244" t="s">
        <v>1584</v>
      </c>
      <c r="E1138" s="245">
        <v>40811</v>
      </c>
      <c r="F1138" s="245">
        <v>40823</v>
      </c>
      <c r="G1138" s="246" t="s">
        <v>10</v>
      </c>
      <c r="H1138" s="247">
        <v>144472</v>
      </c>
      <c r="I1138" s="248">
        <v>144472</v>
      </c>
      <c r="J1138" s="248">
        <v>1</v>
      </c>
      <c r="K1138" s="249">
        <v>2011</v>
      </c>
      <c r="L1138" s="249">
        <v>2011</v>
      </c>
      <c r="M1138" s="250" t="s">
        <v>1230</v>
      </c>
    </row>
    <row r="1139" spans="4:13" x14ac:dyDescent="0.35">
      <c r="D1139" s="244" t="s">
        <v>1587</v>
      </c>
      <c r="E1139" s="245">
        <v>40859</v>
      </c>
      <c r="F1139" s="245">
        <v>40861</v>
      </c>
      <c r="G1139" s="246" t="s">
        <v>10</v>
      </c>
      <c r="H1139" s="247">
        <v>3700000</v>
      </c>
      <c r="I1139" s="248">
        <v>541914</v>
      </c>
      <c r="J1139" s="248">
        <v>1</v>
      </c>
      <c r="K1139" s="249">
        <v>2011</v>
      </c>
      <c r="L1139" s="249">
        <v>2011</v>
      </c>
      <c r="M1139" s="250" t="s">
        <v>1586</v>
      </c>
    </row>
    <row r="1140" spans="4:13" x14ac:dyDescent="0.35">
      <c r="D1140" s="244" t="s">
        <v>1588</v>
      </c>
      <c r="E1140" s="245">
        <v>40872</v>
      </c>
      <c r="F1140" s="245">
        <v>40875</v>
      </c>
      <c r="G1140" s="246" t="s">
        <v>13</v>
      </c>
      <c r="H1140" s="247">
        <v>-5.8207660913467E-11</v>
      </c>
      <c r="I1140" s="248">
        <v>-593050.89289999998</v>
      </c>
      <c r="J1140" s="248">
        <v>1</v>
      </c>
      <c r="K1140" s="249">
        <v>2011</v>
      </c>
      <c r="L1140" s="249">
        <v>2011</v>
      </c>
      <c r="M1140" s="250" t="s">
        <v>1586</v>
      </c>
    </row>
    <row r="1141" spans="4:13" x14ac:dyDescent="0.35">
      <c r="D1141" s="244" t="s">
        <v>1589</v>
      </c>
      <c r="E1141" s="245">
        <v>40896</v>
      </c>
      <c r="F1141" s="245">
        <v>40897</v>
      </c>
      <c r="G1141" s="246" t="s">
        <v>10</v>
      </c>
      <c r="H1141" s="247">
        <v>80000</v>
      </c>
      <c r="I1141" s="248">
        <v>80000</v>
      </c>
      <c r="J1141" s="248">
        <v>1</v>
      </c>
      <c r="K1141" s="249">
        <v>2011</v>
      </c>
      <c r="L1141" s="249">
        <v>2011</v>
      </c>
      <c r="M1141" s="250" t="s">
        <v>1586</v>
      </c>
    </row>
    <row r="1142" spans="4:13" x14ac:dyDescent="0.35">
      <c r="D1142" s="244" t="s">
        <v>1590</v>
      </c>
      <c r="E1142" s="245">
        <v>40888</v>
      </c>
      <c r="F1142" s="245">
        <v>40896</v>
      </c>
      <c r="G1142" s="246" t="s">
        <v>10</v>
      </c>
      <c r="H1142" s="247">
        <v>420547</v>
      </c>
      <c r="I1142" s="248">
        <v>420547</v>
      </c>
      <c r="J1142" s="248">
        <v>1</v>
      </c>
      <c r="K1142" s="249">
        <v>2011</v>
      </c>
      <c r="L1142" s="249">
        <v>2011</v>
      </c>
      <c r="M1142" s="250" t="s">
        <v>1586</v>
      </c>
    </row>
    <row r="1143" spans="4:13" x14ac:dyDescent="0.35">
      <c r="D1143" s="244" t="s">
        <v>1592</v>
      </c>
      <c r="E1143" s="245">
        <v>40543</v>
      </c>
      <c r="F1143" s="245">
        <v>40914</v>
      </c>
      <c r="G1143" s="246" t="s">
        <v>177</v>
      </c>
      <c r="H1143" s="247">
        <v>2538082.9410000001</v>
      </c>
      <c r="I1143" s="248">
        <v>-4.0000025182962E-4</v>
      </c>
      <c r="J1143" s="248">
        <v>1</v>
      </c>
      <c r="K1143" s="249">
        <v>2010</v>
      </c>
      <c r="L1143" s="249">
        <v>2012</v>
      </c>
      <c r="M1143" s="250" t="s">
        <v>1560</v>
      </c>
    </row>
    <row r="1144" spans="4:13" x14ac:dyDescent="0.35">
      <c r="D1144" s="244" t="s">
        <v>1593</v>
      </c>
      <c r="E1144" s="245">
        <v>40919</v>
      </c>
      <c r="F1144" s="245">
        <v>40920</v>
      </c>
      <c r="G1144" s="246" t="s">
        <v>10</v>
      </c>
      <c r="H1144" s="247">
        <v>65000</v>
      </c>
      <c r="I1144" s="248">
        <v>65000</v>
      </c>
      <c r="J1144" s="248">
        <v>1</v>
      </c>
      <c r="K1144" s="249">
        <v>2012</v>
      </c>
      <c r="L1144" s="249">
        <v>2012</v>
      </c>
      <c r="M1144" s="250" t="s">
        <v>1232</v>
      </c>
    </row>
    <row r="1145" spans="4:13" x14ac:dyDescent="0.35">
      <c r="D1145" s="244" t="s">
        <v>1594</v>
      </c>
      <c r="E1145" s="245">
        <v>40934</v>
      </c>
      <c r="F1145" s="245">
        <v>40935</v>
      </c>
      <c r="G1145" s="246" t="s">
        <v>13</v>
      </c>
      <c r="H1145" s="247">
        <v>60000</v>
      </c>
      <c r="I1145" s="248">
        <v>60000</v>
      </c>
      <c r="J1145" s="248">
        <v>1</v>
      </c>
      <c r="K1145" s="249">
        <v>2012</v>
      </c>
      <c r="L1145" s="249">
        <v>2012</v>
      </c>
      <c r="M1145" s="250" t="s">
        <v>1232</v>
      </c>
    </row>
    <row r="1146" spans="4:13" x14ac:dyDescent="0.35">
      <c r="D1146" s="244" t="s">
        <v>1595</v>
      </c>
      <c r="E1146" s="245">
        <v>40932</v>
      </c>
      <c r="F1146" s="245">
        <v>40933</v>
      </c>
      <c r="G1146" s="246" t="s">
        <v>10</v>
      </c>
      <c r="H1146" s="247">
        <v>70000</v>
      </c>
      <c r="I1146" s="248">
        <v>70000</v>
      </c>
      <c r="J1146" s="248">
        <v>1</v>
      </c>
      <c r="K1146" s="249">
        <v>2012</v>
      </c>
      <c r="L1146" s="249">
        <v>2012</v>
      </c>
      <c r="M1146" s="250" t="s">
        <v>1232</v>
      </c>
    </row>
    <row r="1147" spans="4:13" x14ac:dyDescent="0.35">
      <c r="D1147" s="244" t="s">
        <v>1231</v>
      </c>
      <c r="E1147" s="245">
        <v>40929</v>
      </c>
      <c r="F1147" s="245">
        <v>40938</v>
      </c>
      <c r="G1147" s="246" t="s">
        <v>13</v>
      </c>
      <c r="H1147" s="247">
        <v>3475674.26</v>
      </c>
      <c r="I1147" s="248">
        <v>207612</v>
      </c>
      <c r="J1147" s="248">
        <v>1</v>
      </c>
      <c r="K1147" s="249">
        <v>2012</v>
      </c>
      <c r="L1147" s="249">
        <v>2012</v>
      </c>
      <c r="M1147" s="250" t="s">
        <v>1232</v>
      </c>
    </row>
    <row r="1148" spans="4:13" x14ac:dyDescent="0.35">
      <c r="D1148" s="244" t="s">
        <v>1597</v>
      </c>
      <c r="E1148" s="245">
        <v>40942</v>
      </c>
      <c r="F1148" s="245">
        <v>40945</v>
      </c>
      <c r="G1148" s="246" t="s">
        <v>13</v>
      </c>
      <c r="H1148" s="247">
        <v>50000</v>
      </c>
      <c r="I1148" s="248">
        <v>50000</v>
      </c>
      <c r="J1148" s="248">
        <v>1</v>
      </c>
      <c r="K1148" s="249">
        <v>2012</v>
      </c>
      <c r="L1148" s="249">
        <v>2012</v>
      </c>
      <c r="M1148" s="250" t="s">
        <v>1232</v>
      </c>
    </row>
    <row r="1149" spans="4:13" x14ac:dyDescent="0.35">
      <c r="D1149" s="244" t="s">
        <v>1598</v>
      </c>
      <c r="E1149" s="245">
        <v>40800</v>
      </c>
      <c r="F1149" s="245">
        <v>40942</v>
      </c>
      <c r="G1149" s="246" t="s">
        <v>13</v>
      </c>
      <c r="H1149" s="247">
        <v>300000</v>
      </c>
      <c r="I1149" s="248">
        <v>300000</v>
      </c>
      <c r="J1149" s="248">
        <v>1</v>
      </c>
      <c r="K1149" s="249">
        <v>2011</v>
      </c>
      <c r="L1149" s="249">
        <v>2012</v>
      </c>
      <c r="M1149" s="250" t="s">
        <v>1230</v>
      </c>
    </row>
    <row r="1150" spans="4:13" x14ac:dyDescent="0.35">
      <c r="D1150" s="244" t="s">
        <v>1599</v>
      </c>
      <c r="E1150" s="245">
        <v>40962</v>
      </c>
      <c r="F1150" s="245">
        <v>40970</v>
      </c>
      <c r="G1150" s="246" t="s">
        <v>10</v>
      </c>
      <c r="H1150" s="247">
        <v>218000</v>
      </c>
      <c r="I1150" s="248">
        <v>218000</v>
      </c>
      <c r="J1150" s="248">
        <v>1</v>
      </c>
      <c r="K1150" s="249">
        <v>2012</v>
      </c>
      <c r="L1150" s="249">
        <v>2012</v>
      </c>
      <c r="M1150" s="250" t="s">
        <v>1232</v>
      </c>
    </row>
    <row r="1151" spans="4:13" x14ac:dyDescent="0.35">
      <c r="D1151" s="244" t="s">
        <v>1600</v>
      </c>
      <c r="E1151" s="245">
        <v>40971</v>
      </c>
      <c r="F1151" s="245">
        <v>40974</v>
      </c>
      <c r="G1151" s="246" t="s">
        <v>10</v>
      </c>
      <c r="H1151" s="247">
        <v>60000</v>
      </c>
      <c r="I1151" s="248">
        <v>60000</v>
      </c>
      <c r="J1151" s="248">
        <v>1</v>
      </c>
      <c r="K1151" s="249">
        <v>2012</v>
      </c>
      <c r="L1151" s="249">
        <v>2012</v>
      </c>
      <c r="M1151" s="250" t="s">
        <v>1232</v>
      </c>
    </row>
    <row r="1152" spans="4:13" x14ac:dyDescent="0.35">
      <c r="D1152" s="244" t="s">
        <v>1233</v>
      </c>
      <c r="E1152" s="245">
        <v>40993</v>
      </c>
      <c r="F1152" s="245">
        <v>40995</v>
      </c>
      <c r="G1152" s="246" t="s">
        <v>10</v>
      </c>
      <c r="H1152" s="247">
        <v>2800000</v>
      </c>
      <c r="I1152" s="248">
        <v>0</v>
      </c>
      <c r="J1152" s="248">
        <v>1</v>
      </c>
      <c r="K1152" s="249">
        <v>2012</v>
      </c>
      <c r="L1152" s="249">
        <v>2012</v>
      </c>
      <c r="M1152" s="250" t="s">
        <v>1232</v>
      </c>
    </row>
    <row r="1153" spans="4:13" x14ac:dyDescent="0.35">
      <c r="D1153" s="244" t="s">
        <v>1602</v>
      </c>
      <c r="E1153" s="245">
        <v>40998</v>
      </c>
      <c r="F1153" s="245">
        <v>41002</v>
      </c>
      <c r="G1153" s="246" t="s">
        <v>10</v>
      </c>
      <c r="H1153" s="247">
        <v>60000</v>
      </c>
      <c r="I1153" s="248">
        <v>60000</v>
      </c>
      <c r="J1153" s="248">
        <v>1</v>
      </c>
      <c r="K1153" s="249">
        <v>2012</v>
      </c>
      <c r="L1153" s="249">
        <v>2012</v>
      </c>
      <c r="M1153" s="250" t="s">
        <v>1232</v>
      </c>
    </row>
    <row r="1154" spans="4:13" x14ac:dyDescent="0.35">
      <c r="D1154" s="244" t="s">
        <v>1603</v>
      </c>
      <c r="E1154" s="245">
        <v>41034</v>
      </c>
      <c r="F1154" s="245">
        <v>41050</v>
      </c>
      <c r="G1154" s="246" t="s">
        <v>10</v>
      </c>
      <c r="H1154" s="247">
        <v>1000000</v>
      </c>
      <c r="I1154" s="248">
        <v>285192.85710000002</v>
      </c>
      <c r="J1154" s="248">
        <v>1</v>
      </c>
      <c r="K1154" s="249">
        <v>2012</v>
      </c>
      <c r="L1154" s="249">
        <v>2012</v>
      </c>
      <c r="M1154" s="250" t="s">
        <v>1604</v>
      </c>
    </row>
    <row r="1155" spans="4:13" x14ac:dyDescent="0.35">
      <c r="D1155" s="244" t="s">
        <v>1605</v>
      </c>
      <c r="E1155" s="245">
        <v>41061</v>
      </c>
      <c r="F1155" s="245">
        <v>41064</v>
      </c>
      <c r="G1155" s="246" t="s">
        <v>13</v>
      </c>
      <c r="H1155" s="247">
        <v>324561.40350000001</v>
      </c>
      <c r="I1155" s="248">
        <v>292561.40350000001</v>
      </c>
      <c r="J1155" s="248">
        <v>1</v>
      </c>
      <c r="K1155" s="249">
        <v>2012</v>
      </c>
      <c r="L1155" s="249">
        <v>2012</v>
      </c>
      <c r="M1155" s="250" t="s">
        <v>1604</v>
      </c>
    </row>
    <row r="1156" spans="4:13" x14ac:dyDescent="0.35">
      <c r="D1156" s="244" t="s">
        <v>1606</v>
      </c>
      <c r="E1156" s="245">
        <v>41013</v>
      </c>
      <c r="F1156" s="245">
        <v>41038</v>
      </c>
      <c r="G1156" s="246" t="s">
        <v>13</v>
      </c>
      <c r="H1156" s="247">
        <v>1467191</v>
      </c>
      <c r="I1156" s="248">
        <v>235048.14290000001</v>
      </c>
      <c r="J1156" s="248">
        <v>1</v>
      </c>
      <c r="K1156" s="249">
        <v>2012</v>
      </c>
      <c r="L1156" s="249">
        <v>2012</v>
      </c>
      <c r="M1156" s="250" t="s">
        <v>1604</v>
      </c>
    </row>
    <row r="1157" spans="4:13" x14ac:dyDescent="0.35">
      <c r="D1157" s="244" t="s">
        <v>1607</v>
      </c>
      <c r="E1157" s="245">
        <v>41072</v>
      </c>
      <c r="F1157" s="245">
        <v>41073</v>
      </c>
      <c r="G1157" s="246" t="s">
        <v>10</v>
      </c>
      <c r="H1157" s="247">
        <v>60000</v>
      </c>
      <c r="I1157" s="248">
        <v>60000</v>
      </c>
      <c r="J1157" s="248">
        <v>1</v>
      </c>
      <c r="K1157" s="249">
        <v>2012</v>
      </c>
      <c r="L1157" s="249">
        <v>2012</v>
      </c>
      <c r="M1157" s="250" t="s">
        <v>1604</v>
      </c>
    </row>
    <row r="1158" spans="4:13" x14ac:dyDescent="0.35">
      <c r="D1158" s="244" t="s">
        <v>1609</v>
      </c>
      <c r="E1158" s="245">
        <v>41080</v>
      </c>
      <c r="F1158" s="245">
        <v>41080</v>
      </c>
      <c r="G1158" s="246" t="s">
        <v>10</v>
      </c>
      <c r="H1158" s="247">
        <v>3000000</v>
      </c>
      <c r="I1158" s="248">
        <v>1750000</v>
      </c>
      <c r="J1158" s="248">
        <v>1</v>
      </c>
      <c r="K1158" s="249">
        <v>2012</v>
      </c>
      <c r="L1158" s="249">
        <v>2012</v>
      </c>
      <c r="M1158" s="250" t="s">
        <v>1604</v>
      </c>
    </row>
    <row r="1159" spans="4:13" x14ac:dyDescent="0.35">
      <c r="D1159" s="244" t="s">
        <v>1612</v>
      </c>
      <c r="E1159" s="245">
        <v>41109</v>
      </c>
      <c r="F1159" s="245">
        <v>41110</v>
      </c>
      <c r="G1159" s="246" t="s">
        <v>13</v>
      </c>
      <c r="H1159" s="247">
        <v>80000</v>
      </c>
      <c r="I1159" s="248">
        <v>80000</v>
      </c>
      <c r="J1159" s="248">
        <v>1</v>
      </c>
      <c r="K1159" s="249">
        <v>2012</v>
      </c>
      <c r="L1159" s="249">
        <v>2012</v>
      </c>
      <c r="M1159" s="250" t="s">
        <v>1611</v>
      </c>
    </row>
    <row r="1160" spans="4:13" x14ac:dyDescent="0.35">
      <c r="D1160" s="244" t="s">
        <v>1613</v>
      </c>
      <c r="E1160" s="245">
        <v>41114</v>
      </c>
      <c r="F1160" s="245">
        <v>41117</v>
      </c>
      <c r="G1160" s="246" t="s">
        <v>10</v>
      </c>
      <c r="H1160" s="247">
        <v>5800</v>
      </c>
      <c r="I1160" s="248">
        <v>5800</v>
      </c>
      <c r="J1160" s="248">
        <v>1</v>
      </c>
      <c r="K1160" s="249">
        <v>2012</v>
      </c>
      <c r="L1160" s="249">
        <v>2012</v>
      </c>
      <c r="M1160" s="250" t="s">
        <v>1611</v>
      </c>
    </row>
    <row r="1161" spans="4:13" x14ac:dyDescent="0.35">
      <c r="D1161" s="244" t="s">
        <v>1614</v>
      </c>
      <c r="E1161" s="245">
        <v>41110</v>
      </c>
      <c r="F1161" s="245">
        <v>41120</v>
      </c>
      <c r="G1161" s="246" t="s">
        <v>10</v>
      </c>
      <c r="H1161" s="247">
        <v>5800</v>
      </c>
      <c r="I1161" s="248">
        <v>5800</v>
      </c>
      <c r="J1161" s="248">
        <v>1</v>
      </c>
      <c r="K1161" s="249">
        <v>2012</v>
      </c>
      <c r="L1161" s="249">
        <v>2012</v>
      </c>
      <c r="M1161" s="250" t="s">
        <v>1611</v>
      </c>
    </row>
    <row r="1162" spans="4:13" x14ac:dyDescent="0.35">
      <c r="D1162" s="244" t="s">
        <v>1615</v>
      </c>
      <c r="E1162" s="245">
        <v>41116</v>
      </c>
      <c r="F1162" s="245">
        <v>41120</v>
      </c>
      <c r="G1162" s="246" t="s">
        <v>10</v>
      </c>
      <c r="H1162" s="247">
        <v>227726</v>
      </c>
      <c r="I1162" s="248">
        <v>227726</v>
      </c>
      <c r="J1162" s="248">
        <v>1</v>
      </c>
      <c r="K1162" s="249">
        <v>2012</v>
      </c>
      <c r="L1162" s="249">
        <v>2012</v>
      </c>
      <c r="M1162" s="250" t="s">
        <v>1611</v>
      </c>
    </row>
    <row r="1163" spans="4:13" x14ac:dyDescent="0.35">
      <c r="D1163" s="244" t="s">
        <v>1616</v>
      </c>
      <c r="E1163" s="245">
        <v>41112</v>
      </c>
      <c r="F1163" s="245">
        <v>41128</v>
      </c>
      <c r="G1163" s="246" t="s">
        <v>13</v>
      </c>
      <c r="H1163" s="247">
        <v>0</v>
      </c>
      <c r="I1163" s="248">
        <v>-5000</v>
      </c>
      <c r="J1163" s="248">
        <v>1</v>
      </c>
      <c r="K1163" s="249">
        <v>2012</v>
      </c>
      <c r="L1163" s="249">
        <v>2012</v>
      </c>
      <c r="M1163" s="250" t="s">
        <v>1611</v>
      </c>
    </row>
    <row r="1164" spans="4:13" x14ac:dyDescent="0.35">
      <c r="D1164" s="244" t="s">
        <v>1617</v>
      </c>
      <c r="E1164" s="245">
        <v>41129</v>
      </c>
      <c r="F1164" s="245">
        <v>41134</v>
      </c>
      <c r="G1164" s="246" t="s">
        <v>10</v>
      </c>
      <c r="H1164" s="247">
        <v>60000</v>
      </c>
      <c r="I1164" s="248">
        <v>60000</v>
      </c>
      <c r="J1164" s="248">
        <v>1</v>
      </c>
      <c r="K1164" s="249">
        <v>2012</v>
      </c>
      <c r="L1164" s="249">
        <v>2012</v>
      </c>
      <c r="M1164" s="250" t="s">
        <v>1611</v>
      </c>
    </row>
    <row r="1165" spans="4:13" x14ac:dyDescent="0.35">
      <c r="D1165" s="244" t="s">
        <v>1618</v>
      </c>
      <c r="E1165" s="245">
        <v>41137</v>
      </c>
      <c r="F1165" s="245">
        <v>41169</v>
      </c>
      <c r="G1165" s="246" t="s">
        <v>10</v>
      </c>
      <c r="H1165" s="247">
        <v>20000</v>
      </c>
      <c r="I1165" s="248">
        <v>20000</v>
      </c>
      <c r="J1165" s="248">
        <v>1</v>
      </c>
      <c r="K1165" s="249">
        <v>2012</v>
      </c>
      <c r="L1165" s="249">
        <v>2012</v>
      </c>
      <c r="M1165" s="250" t="s">
        <v>1611</v>
      </c>
    </row>
    <row r="1166" spans="4:13" x14ac:dyDescent="0.35">
      <c r="D1166" s="244" t="s">
        <v>1619</v>
      </c>
      <c r="E1166" s="245">
        <v>41157</v>
      </c>
      <c r="F1166" s="245">
        <v>41169</v>
      </c>
      <c r="G1166" s="246" t="s">
        <v>10</v>
      </c>
      <c r="H1166" s="247">
        <v>627591</v>
      </c>
      <c r="I1166" s="248">
        <v>627591</v>
      </c>
      <c r="J1166" s="248">
        <v>1</v>
      </c>
      <c r="K1166" s="249">
        <v>2012</v>
      </c>
      <c r="L1166" s="249">
        <v>2012</v>
      </c>
      <c r="M1166" s="250" t="s">
        <v>1611</v>
      </c>
    </row>
    <row r="1167" spans="4:13" x14ac:dyDescent="0.35">
      <c r="D1167" s="244" t="s">
        <v>1620</v>
      </c>
      <c r="E1167" s="245">
        <v>41176</v>
      </c>
      <c r="F1167" s="245">
        <v>41176</v>
      </c>
      <c r="G1167" s="246" t="s">
        <v>10</v>
      </c>
      <c r="H1167" s="247">
        <v>65000</v>
      </c>
      <c r="I1167" s="248">
        <v>65000</v>
      </c>
      <c r="J1167" s="248">
        <v>1</v>
      </c>
      <c r="K1167" s="249">
        <v>2012</v>
      </c>
      <c r="L1167" s="249">
        <v>2012</v>
      </c>
      <c r="M1167" s="250" t="s">
        <v>1611</v>
      </c>
    </row>
    <row r="1168" spans="4:13" x14ac:dyDescent="0.35">
      <c r="D1168" s="244" t="s">
        <v>1621</v>
      </c>
      <c r="E1168" s="245">
        <v>41188</v>
      </c>
      <c r="F1168" s="245">
        <v>41190</v>
      </c>
      <c r="G1168" s="246" t="s">
        <v>10</v>
      </c>
      <c r="H1168" s="247">
        <v>65000</v>
      </c>
      <c r="I1168" s="248">
        <v>65000</v>
      </c>
      <c r="J1168" s="248">
        <v>1</v>
      </c>
      <c r="K1168" s="249">
        <v>2012</v>
      </c>
      <c r="L1168" s="249">
        <v>2012</v>
      </c>
      <c r="M1168" s="250" t="s">
        <v>45</v>
      </c>
    </row>
    <row r="1169" spans="4:13" x14ac:dyDescent="0.35">
      <c r="D1169" s="244" t="s">
        <v>1623</v>
      </c>
      <c r="E1169" s="245">
        <v>41207</v>
      </c>
      <c r="F1169" s="245">
        <v>41208</v>
      </c>
      <c r="G1169" s="246" t="s">
        <v>13</v>
      </c>
      <c r="H1169" s="247">
        <v>42630</v>
      </c>
      <c r="I1169" s="248">
        <v>42630</v>
      </c>
      <c r="J1169" s="248">
        <v>1</v>
      </c>
      <c r="K1169" s="249">
        <v>2012</v>
      </c>
      <c r="L1169" s="249">
        <v>2012</v>
      </c>
      <c r="M1169" s="250" t="s">
        <v>45</v>
      </c>
    </row>
    <row r="1170" spans="4:13" x14ac:dyDescent="0.35">
      <c r="D1170" s="244" t="s">
        <v>1625</v>
      </c>
      <c r="E1170" s="245">
        <v>41223</v>
      </c>
      <c r="F1170" s="245">
        <v>41227</v>
      </c>
      <c r="G1170" s="246" t="s">
        <v>10</v>
      </c>
      <c r="H1170" s="247">
        <v>60000</v>
      </c>
      <c r="I1170" s="248">
        <v>60000</v>
      </c>
      <c r="J1170" s="248">
        <v>1</v>
      </c>
      <c r="K1170" s="249">
        <v>2012</v>
      </c>
      <c r="L1170" s="249">
        <v>2012</v>
      </c>
      <c r="M1170" s="250" t="s">
        <v>45</v>
      </c>
    </row>
    <row r="1171" spans="4:13" x14ac:dyDescent="0.35">
      <c r="D1171" s="244" t="s">
        <v>1626</v>
      </c>
      <c r="E1171" s="245">
        <v>41228</v>
      </c>
      <c r="F1171" s="245">
        <v>41232</v>
      </c>
      <c r="G1171" s="246" t="s">
        <v>13</v>
      </c>
      <c r="H1171" s="247">
        <v>65000</v>
      </c>
      <c r="I1171" s="248">
        <v>65000</v>
      </c>
      <c r="J1171" s="248">
        <v>1</v>
      </c>
      <c r="K1171" s="249">
        <v>2012</v>
      </c>
      <c r="L1171" s="249">
        <v>2012</v>
      </c>
      <c r="M1171" s="250" t="s">
        <v>45</v>
      </c>
    </row>
    <row r="1172" spans="4:13" x14ac:dyDescent="0.35">
      <c r="D1172" s="244" t="s">
        <v>1627</v>
      </c>
      <c r="E1172" s="245">
        <v>40506</v>
      </c>
      <c r="F1172" s="245">
        <v>41239</v>
      </c>
      <c r="G1172" s="246" t="s">
        <v>658</v>
      </c>
      <c r="H1172" s="247">
        <v>100000</v>
      </c>
      <c r="I1172" s="248">
        <v>100000</v>
      </c>
      <c r="J1172" s="248">
        <v>1</v>
      </c>
      <c r="K1172" s="249">
        <v>2010</v>
      </c>
      <c r="L1172" s="249">
        <v>2012</v>
      </c>
      <c r="M1172" s="250" t="s">
        <v>1560</v>
      </c>
    </row>
    <row r="1173" spans="4:13" x14ac:dyDescent="0.35">
      <c r="D1173" s="244" t="s">
        <v>1628</v>
      </c>
      <c r="E1173" s="245">
        <v>41237</v>
      </c>
      <c r="F1173" s="245">
        <v>41247</v>
      </c>
      <c r="G1173" s="246" t="s">
        <v>10</v>
      </c>
      <c r="H1173" s="247">
        <v>128352</v>
      </c>
      <c r="I1173" s="248">
        <v>128352</v>
      </c>
      <c r="J1173" s="248">
        <v>1</v>
      </c>
      <c r="K1173" s="249">
        <v>2012</v>
      </c>
      <c r="L1173" s="249">
        <v>2012</v>
      </c>
      <c r="M1173" s="250" t="s">
        <v>45</v>
      </c>
    </row>
    <row r="1174" spans="4:13" x14ac:dyDescent="0.35">
      <c r="D1174" s="244" t="s">
        <v>1629</v>
      </c>
      <c r="E1174" s="245">
        <v>41249</v>
      </c>
      <c r="F1174" s="245">
        <v>41256</v>
      </c>
      <c r="G1174" s="246" t="s">
        <v>13</v>
      </c>
      <c r="H1174" s="247">
        <v>243000</v>
      </c>
      <c r="I1174" s="248">
        <v>143555</v>
      </c>
      <c r="J1174" s="248">
        <v>1</v>
      </c>
      <c r="K1174" s="249">
        <v>2012</v>
      </c>
      <c r="L1174" s="249">
        <v>2012</v>
      </c>
      <c r="M1174" s="250" t="s">
        <v>45</v>
      </c>
    </row>
    <row r="1175" spans="4:13" x14ac:dyDescent="0.35">
      <c r="D1175" s="244" t="s">
        <v>1630</v>
      </c>
      <c r="E1175" s="245">
        <v>41262</v>
      </c>
      <c r="F1175" s="245">
        <v>41270</v>
      </c>
      <c r="G1175" s="246" t="s">
        <v>13</v>
      </c>
      <c r="H1175" s="247">
        <v>300000</v>
      </c>
      <c r="I1175" s="248">
        <v>0</v>
      </c>
      <c r="J1175" s="248">
        <v>1</v>
      </c>
      <c r="K1175" s="249">
        <v>2012</v>
      </c>
      <c r="L1175" s="249">
        <v>2012</v>
      </c>
      <c r="M1175" s="250" t="s">
        <v>45</v>
      </c>
    </row>
    <row r="1176" spans="4:13" x14ac:dyDescent="0.35">
      <c r="D1176" s="244" t="s">
        <v>1631</v>
      </c>
      <c r="E1176" s="245">
        <v>41270</v>
      </c>
      <c r="F1176" s="245">
        <v>41276</v>
      </c>
      <c r="G1176" s="246" t="s">
        <v>10</v>
      </c>
      <c r="H1176" s="247">
        <v>65000</v>
      </c>
      <c r="I1176" s="248">
        <v>65000</v>
      </c>
      <c r="J1176" s="248">
        <v>1</v>
      </c>
      <c r="K1176" s="249">
        <v>2012</v>
      </c>
      <c r="L1176" s="249">
        <v>2013</v>
      </c>
      <c r="M1176" s="250" t="s">
        <v>45</v>
      </c>
    </row>
    <row r="1177" spans="4:13" x14ac:dyDescent="0.35">
      <c r="D1177" s="244" t="s">
        <v>1632</v>
      </c>
      <c r="E1177" s="245">
        <v>41286</v>
      </c>
      <c r="F1177" s="245">
        <v>41309</v>
      </c>
      <c r="G1177" s="246" t="s">
        <v>10</v>
      </c>
      <c r="H1177" s="247">
        <v>200000</v>
      </c>
      <c r="I1177" s="248">
        <v>200000</v>
      </c>
      <c r="J1177" s="248">
        <v>1</v>
      </c>
      <c r="K1177" s="249">
        <v>2013</v>
      </c>
      <c r="L1177" s="249">
        <v>2013</v>
      </c>
      <c r="M1177" s="250" t="s">
        <v>1234</v>
      </c>
    </row>
    <row r="1178" spans="4:13" x14ac:dyDescent="0.35">
      <c r="D1178" s="244" t="s">
        <v>1633</v>
      </c>
      <c r="E1178" s="245">
        <v>40534</v>
      </c>
      <c r="F1178" s="245">
        <v>41324</v>
      </c>
      <c r="G1178" s="246" t="s">
        <v>658</v>
      </c>
      <c r="H1178" s="247">
        <v>50000</v>
      </c>
      <c r="I1178" s="248">
        <v>50000</v>
      </c>
      <c r="J1178" s="248">
        <v>1</v>
      </c>
      <c r="K1178" s="249">
        <v>2010</v>
      </c>
      <c r="L1178" s="249">
        <v>2013</v>
      </c>
      <c r="M1178" s="250" t="s">
        <v>1560</v>
      </c>
    </row>
    <row r="1179" spans="4:13" x14ac:dyDescent="0.35">
      <c r="D1179" s="244" t="s">
        <v>1634</v>
      </c>
      <c r="E1179" s="245">
        <v>41332</v>
      </c>
      <c r="F1179" s="245">
        <v>41338</v>
      </c>
      <c r="G1179" s="246" t="s">
        <v>13</v>
      </c>
      <c r="H1179" s="247">
        <v>850313</v>
      </c>
      <c r="I1179" s="248">
        <v>850313</v>
      </c>
      <c r="J1179" s="248">
        <v>1</v>
      </c>
      <c r="K1179" s="249">
        <v>2013</v>
      </c>
      <c r="L1179" s="249">
        <v>2013</v>
      </c>
      <c r="M1179" s="250" t="s">
        <v>1234</v>
      </c>
    </row>
    <row r="1180" spans="4:13" x14ac:dyDescent="0.35">
      <c r="D1180" s="244" t="s">
        <v>1635</v>
      </c>
      <c r="E1180" s="245">
        <v>41342</v>
      </c>
      <c r="F1180" s="245">
        <v>41359</v>
      </c>
      <c r="G1180" s="246" t="s">
        <v>13</v>
      </c>
      <c r="H1180" s="247">
        <v>572755.41799999995</v>
      </c>
      <c r="I1180" s="248">
        <v>572755.41799999995</v>
      </c>
      <c r="J1180" s="248">
        <v>1</v>
      </c>
      <c r="K1180" s="249">
        <v>2013</v>
      </c>
      <c r="L1180" s="249">
        <v>2013</v>
      </c>
      <c r="M1180" s="250" t="s">
        <v>1234</v>
      </c>
    </row>
    <row r="1181" spans="4:13" x14ac:dyDescent="0.35">
      <c r="D1181" s="244" t="s">
        <v>1636</v>
      </c>
      <c r="E1181" s="245">
        <v>41348</v>
      </c>
      <c r="F1181" s="245">
        <v>41386</v>
      </c>
      <c r="G1181" s="246" t="s">
        <v>658</v>
      </c>
      <c r="H1181" s="247">
        <v>184813</v>
      </c>
      <c r="I1181" s="248">
        <v>184813</v>
      </c>
      <c r="J1181" s="248">
        <v>1</v>
      </c>
      <c r="K1181" s="249">
        <v>2013</v>
      </c>
      <c r="L1181" s="249">
        <v>2013</v>
      </c>
      <c r="M1181" s="250" t="s">
        <v>1234</v>
      </c>
    </row>
    <row r="1182" spans="4:13" x14ac:dyDescent="0.35">
      <c r="D1182" s="244" t="s">
        <v>1637</v>
      </c>
      <c r="E1182" s="245">
        <v>41386</v>
      </c>
      <c r="F1182" s="245">
        <v>41397</v>
      </c>
      <c r="G1182" s="246" t="s">
        <v>13</v>
      </c>
      <c r="H1182" s="247">
        <v>300000</v>
      </c>
      <c r="I1182" s="248">
        <v>0</v>
      </c>
      <c r="J1182" s="248">
        <v>1</v>
      </c>
      <c r="K1182" s="249">
        <v>2013</v>
      </c>
      <c r="L1182" s="249">
        <v>2013</v>
      </c>
      <c r="M1182" s="250" t="s">
        <v>1638</v>
      </c>
    </row>
    <row r="1183" spans="4:13" x14ac:dyDescent="0.35">
      <c r="D1183" s="244" t="s">
        <v>1639</v>
      </c>
      <c r="E1183" s="245">
        <v>41405</v>
      </c>
      <c r="F1183" s="245">
        <v>41409</v>
      </c>
      <c r="G1183" s="246" t="s">
        <v>13</v>
      </c>
      <c r="H1183" s="247">
        <v>100000</v>
      </c>
      <c r="I1183" s="248">
        <v>100000</v>
      </c>
      <c r="J1183" s="248">
        <v>1</v>
      </c>
      <c r="K1183" s="249">
        <v>2013</v>
      </c>
      <c r="L1183" s="249">
        <v>2013</v>
      </c>
      <c r="M1183" s="250" t="s">
        <v>1638</v>
      </c>
    </row>
    <row r="1184" spans="4:13" x14ac:dyDescent="0.35">
      <c r="D1184" s="244" t="s">
        <v>1640</v>
      </c>
      <c r="E1184" s="245">
        <v>40982</v>
      </c>
      <c r="F1184" s="245">
        <v>41421</v>
      </c>
      <c r="G1184" s="246" t="s">
        <v>658</v>
      </c>
      <c r="H1184" s="247">
        <v>100000</v>
      </c>
      <c r="I1184" s="248">
        <v>100000</v>
      </c>
      <c r="J1184" s="248">
        <v>1</v>
      </c>
      <c r="K1184" s="249">
        <v>2012</v>
      </c>
      <c r="L1184" s="249">
        <v>2013</v>
      </c>
      <c r="M1184" s="250" t="s">
        <v>1232</v>
      </c>
    </row>
    <row r="1185" spans="4:13" x14ac:dyDescent="0.35">
      <c r="D1185" s="244" t="s">
        <v>1235</v>
      </c>
      <c r="E1185" s="245">
        <v>41252</v>
      </c>
      <c r="F1185" s="245">
        <v>41403</v>
      </c>
      <c r="G1185" s="246" t="s">
        <v>13</v>
      </c>
      <c r="H1185" s="247">
        <v>122000</v>
      </c>
      <c r="I1185" s="248">
        <v>122000</v>
      </c>
      <c r="J1185" s="248">
        <v>1</v>
      </c>
      <c r="K1185" s="249">
        <v>2012</v>
      </c>
      <c r="L1185" s="249">
        <v>2013</v>
      </c>
      <c r="M1185" s="250" t="s">
        <v>45</v>
      </c>
    </row>
    <row r="1186" spans="4:13" x14ac:dyDescent="0.35">
      <c r="D1186" s="244" t="s">
        <v>1642</v>
      </c>
      <c r="E1186" s="245">
        <v>41442</v>
      </c>
      <c r="F1186" s="245">
        <v>41445</v>
      </c>
      <c r="G1186" s="246" t="s">
        <v>13</v>
      </c>
      <c r="H1186" s="247">
        <v>60000</v>
      </c>
      <c r="I1186" s="248">
        <v>60000</v>
      </c>
      <c r="J1186" s="248">
        <v>1</v>
      </c>
      <c r="K1186" s="249">
        <v>2013</v>
      </c>
      <c r="L1186" s="249">
        <v>2013</v>
      </c>
      <c r="M1186" s="250" t="s">
        <v>1638</v>
      </c>
    </row>
    <row r="1187" spans="4:13" x14ac:dyDescent="0.35">
      <c r="D1187" s="244" t="s">
        <v>1645</v>
      </c>
      <c r="E1187" s="245">
        <v>41494</v>
      </c>
      <c r="F1187" s="245">
        <v>41498</v>
      </c>
      <c r="G1187" s="246" t="s">
        <v>13</v>
      </c>
      <c r="H1187" s="247">
        <v>1700000</v>
      </c>
      <c r="I1187" s="248">
        <v>1450000</v>
      </c>
      <c r="J1187" s="248">
        <v>1</v>
      </c>
      <c r="K1187" s="249">
        <v>2013</v>
      </c>
      <c r="L1187" s="249">
        <v>2013</v>
      </c>
      <c r="M1187" s="250" t="s">
        <v>153</v>
      </c>
    </row>
    <row r="1188" spans="4:13" x14ac:dyDescent="0.35">
      <c r="D1188" s="244" t="s">
        <v>1646</v>
      </c>
      <c r="E1188" s="245">
        <v>41377</v>
      </c>
      <c r="F1188" s="245">
        <v>41500</v>
      </c>
      <c r="G1188" s="246" t="s">
        <v>160</v>
      </c>
      <c r="H1188" s="247">
        <v>0</v>
      </c>
      <c r="I1188" s="248">
        <v>-910.6</v>
      </c>
      <c r="J1188" s="248">
        <v>1</v>
      </c>
      <c r="K1188" s="249">
        <v>2013</v>
      </c>
      <c r="L1188" s="249">
        <v>2013</v>
      </c>
      <c r="M1188" s="250" t="s">
        <v>1638</v>
      </c>
    </row>
    <row r="1189" spans="4:13" x14ac:dyDescent="0.35">
      <c r="D1189" s="244" t="s">
        <v>1647</v>
      </c>
      <c r="E1189" s="245">
        <v>41514</v>
      </c>
      <c r="F1189" s="245">
        <v>41516</v>
      </c>
      <c r="G1189" s="246" t="s">
        <v>13</v>
      </c>
      <c r="H1189" s="247">
        <v>50000</v>
      </c>
      <c r="I1189" s="248">
        <v>50000</v>
      </c>
      <c r="J1189" s="248">
        <v>1</v>
      </c>
      <c r="K1189" s="249">
        <v>2013</v>
      </c>
      <c r="L1189" s="249">
        <v>2013</v>
      </c>
      <c r="M1189" s="250" t="s">
        <v>153</v>
      </c>
    </row>
    <row r="1190" spans="4:13" x14ac:dyDescent="0.35">
      <c r="D1190" s="244" t="s">
        <v>1648</v>
      </c>
      <c r="E1190" s="245">
        <v>41505</v>
      </c>
      <c r="F1190" s="245">
        <v>41512</v>
      </c>
      <c r="G1190" s="246" t="s">
        <v>13</v>
      </c>
      <c r="H1190" s="247">
        <v>200000</v>
      </c>
      <c r="I1190" s="248">
        <v>200000</v>
      </c>
      <c r="J1190" s="248">
        <v>1</v>
      </c>
      <c r="K1190" s="249">
        <v>2013</v>
      </c>
      <c r="L1190" s="249">
        <v>2013</v>
      </c>
      <c r="M1190" s="250" t="s">
        <v>153</v>
      </c>
    </row>
    <row r="1191" spans="4:13" x14ac:dyDescent="0.35">
      <c r="D1191" s="244" t="s">
        <v>1649</v>
      </c>
      <c r="E1191" s="245">
        <v>41522</v>
      </c>
      <c r="F1191" s="245">
        <v>41522</v>
      </c>
      <c r="G1191" s="246" t="s">
        <v>10</v>
      </c>
      <c r="H1191" s="247">
        <v>50000</v>
      </c>
      <c r="I1191" s="248">
        <v>50000</v>
      </c>
      <c r="J1191" s="248">
        <v>1</v>
      </c>
      <c r="K1191" s="249">
        <v>2013</v>
      </c>
      <c r="L1191" s="249">
        <v>2013</v>
      </c>
      <c r="M1191" s="250" t="s">
        <v>153</v>
      </c>
    </row>
    <row r="1192" spans="4:13" x14ac:dyDescent="0.35">
      <c r="D1192" s="244" t="s">
        <v>1651</v>
      </c>
      <c r="E1192" s="245">
        <v>41381</v>
      </c>
      <c r="F1192" s="245">
        <v>41534</v>
      </c>
      <c r="G1192" s="246" t="s">
        <v>10</v>
      </c>
      <c r="H1192" s="247">
        <v>40000</v>
      </c>
      <c r="I1192" s="248">
        <v>40000</v>
      </c>
      <c r="J1192" s="248">
        <v>1</v>
      </c>
      <c r="K1192" s="249">
        <v>2013</v>
      </c>
      <c r="L1192" s="249">
        <v>2013</v>
      </c>
      <c r="M1192" s="250" t="s">
        <v>1638</v>
      </c>
    </row>
    <row r="1193" spans="4:13" x14ac:dyDescent="0.35">
      <c r="D1193" s="244" t="s">
        <v>1653</v>
      </c>
      <c r="E1193" s="245">
        <v>41538</v>
      </c>
      <c r="F1193" s="245">
        <v>41565</v>
      </c>
      <c r="G1193" s="246" t="s">
        <v>10</v>
      </c>
      <c r="H1193" s="247">
        <v>50000</v>
      </c>
      <c r="I1193" s="248">
        <v>50000</v>
      </c>
      <c r="J1193" s="248">
        <v>1</v>
      </c>
      <c r="K1193" s="249">
        <v>2013</v>
      </c>
      <c r="L1193" s="249">
        <v>2013</v>
      </c>
      <c r="M1193" s="250" t="s">
        <v>153</v>
      </c>
    </row>
    <row r="1194" spans="4:13" x14ac:dyDescent="0.35">
      <c r="D1194" s="244" t="s">
        <v>1654</v>
      </c>
      <c r="E1194" s="245">
        <v>41561</v>
      </c>
      <c r="F1194" s="245">
        <v>41567</v>
      </c>
      <c r="G1194" s="246" t="s">
        <v>13</v>
      </c>
      <c r="H1194" s="247">
        <v>211776.31580000001</v>
      </c>
      <c r="I1194" s="248">
        <v>211776.31580000001</v>
      </c>
      <c r="J1194" s="248">
        <v>1</v>
      </c>
      <c r="K1194" s="249">
        <v>2013</v>
      </c>
      <c r="L1194" s="249">
        <v>2013</v>
      </c>
      <c r="M1194" s="250" t="s">
        <v>1249</v>
      </c>
    </row>
    <row r="1195" spans="4:13" x14ac:dyDescent="0.35">
      <c r="D1195" s="244" t="s">
        <v>1655</v>
      </c>
      <c r="E1195" s="245">
        <v>41578</v>
      </c>
      <c r="F1195" s="245">
        <v>41582</v>
      </c>
      <c r="G1195" s="246" t="s">
        <v>10</v>
      </c>
      <c r="H1195" s="247">
        <v>50000</v>
      </c>
      <c r="I1195" s="248">
        <v>50000</v>
      </c>
      <c r="J1195" s="248">
        <v>1</v>
      </c>
      <c r="K1195" s="249">
        <v>2013</v>
      </c>
      <c r="L1195" s="249">
        <v>2013</v>
      </c>
      <c r="M1195" s="250" t="s">
        <v>1249</v>
      </c>
    </row>
    <row r="1196" spans="4:13" x14ac:dyDescent="0.35">
      <c r="D1196" s="244" t="s">
        <v>1656</v>
      </c>
      <c r="E1196" s="245">
        <v>41237</v>
      </c>
      <c r="F1196" s="245">
        <v>41572</v>
      </c>
      <c r="G1196" s="246" t="s">
        <v>658</v>
      </c>
      <c r="H1196" s="247">
        <v>50000</v>
      </c>
      <c r="I1196" s="248">
        <v>50000</v>
      </c>
      <c r="J1196" s="248">
        <v>1</v>
      </c>
      <c r="K1196" s="249">
        <v>2012</v>
      </c>
      <c r="L1196" s="249">
        <v>2013</v>
      </c>
      <c r="M1196" s="250" t="s">
        <v>45</v>
      </c>
    </row>
    <row r="1197" spans="4:13" x14ac:dyDescent="0.35">
      <c r="D1197" s="244" t="s">
        <v>1657</v>
      </c>
      <c r="E1197" s="245">
        <v>41619</v>
      </c>
      <c r="F1197" s="245">
        <v>41626</v>
      </c>
      <c r="G1197" s="246" t="s">
        <v>13</v>
      </c>
      <c r="H1197" s="247">
        <v>50000</v>
      </c>
      <c r="I1197" s="248">
        <v>50000</v>
      </c>
      <c r="J1197" s="248">
        <v>1</v>
      </c>
      <c r="K1197" s="249">
        <v>2013</v>
      </c>
      <c r="L1197" s="249">
        <v>2013</v>
      </c>
      <c r="M1197" s="250" t="s">
        <v>1249</v>
      </c>
    </row>
    <row r="1198" spans="4:13" x14ac:dyDescent="0.35">
      <c r="D1198" s="244" t="s">
        <v>1658</v>
      </c>
      <c r="E1198" s="245">
        <v>40901</v>
      </c>
      <c r="F1198" s="245">
        <v>41628</v>
      </c>
      <c r="G1198" s="246" t="s">
        <v>658</v>
      </c>
      <c r="H1198" s="247">
        <v>22332</v>
      </c>
      <c r="I1198" s="248">
        <v>22332</v>
      </c>
      <c r="J1198" s="248">
        <v>1</v>
      </c>
      <c r="K1198" s="249">
        <v>2011</v>
      </c>
      <c r="L1198" s="249">
        <v>2013</v>
      </c>
      <c r="M1198" s="250" t="s">
        <v>1586</v>
      </c>
    </row>
    <row r="1199" spans="4:13" x14ac:dyDescent="0.35">
      <c r="D1199" s="244" t="s">
        <v>1659</v>
      </c>
      <c r="E1199" s="245">
        <v>40506</v>
      </c>
      <c r="F1199" s="245">
        <v>41628</v>
      </c>
      <c r="G1199" s="246" t="s">
        <v>658</v>
      </c>
      <c r="H1199" s="247">
        <v>90874</v>
      </c>
      <c r="I1199" s="248">
        <v>90874</v>
      </c>
      <c r="J1199" s="248">
        <v>1</v>
      </c>
      <c r="K1199" s="249">
        <v>2010</v>
      </c>
      <c r="L1199" s="249">
        <v>2013</v>
      </c>
      <c r="M1199" s="250" t="s">
        <v>1560</v>
      </c>
    </row>
    <row r="1200" spans="4:13" x14ac:dyDescent="0.35">
      <c r="D1200" s="244" t="s">
        <v>1660</v>
      </c>
      <c r="E1200" s="245">
        <v>41641</v>
      </c>
      <c r="F1200" s="245">
        <v>41646</v>
      </c>
      <c r="G1200" s="246" t="s">
        <v>13</v>
      </c>
      <c r="H1200" s="247">
        <v>50000</v>
      </c>
      <c r="I1200" s="248">
        <v>50000</v>
      </c>
      <c r="J1200" s="248">
        <v>1</v>
      </c>
      <c r="K1200" s="249">
        <v>2014</v>
      </c>
      <c r="L1200" s="249">
        <v>2014</v>
      </c>
      <c r="M1200" s="250" t="s">
        <v>1661</v>
      </c>
    </row>
    <row r="1201" spans="4:13" x14ac:dyDescent="0.35">
      <c r="D1201" s="244" t="s">
        <v>1663</v>
      </c>
      <c r="E1201" s="245">
        <v>41316</v>
      </c>
      <c r="F1201" s="245">
        <v>41687</v>
      </c>
      <c r="G1201" s="246" t="s">
        <v>13</v>
      </c>
      <c r="H1201" s="247">
        <v>324561.40350000001</v>
      </c>
      <c r="I1201" s="248">
        <v>324561.40350000001</v>
      </c>
      <c r="J1201" s="248">
        <v>1</v>
      </c>
      <c r="K1201" s="249">
        <v>2013</v>
      </c>
      <c r="L1201" s="249">
        <v>2014</v>
      </c>
      <c r="M1201" s="250" t="s">
        <v>1234</v>
      </c>
    </row>
    <row r="1202" spans="4:13" x14ac:dyDescent="0.35">
      <c r="D1202" s="244" t="s">
        <v>1664</v>
      </c>
      <c r="E1202" s="245">
        <v>41676</v>
      </c>
      <c r="F1202" s="245">
        <v>41696</v>
      </c>
      <c r="G1202" s="246" t="s">
        <v>13</v>
      </c>
      <c r="H1202" s="247">
        <v>100000</v>
      </c>
      <c r="I1202" s="248">
        <v>100000</v>
      </c>
      <c r="J1202" s="248">
        <v>1</v>
      </c>
      <c r="K1202" s="249">
        <v>2014</v>
      </c>
      <c r="L1202" s="249">
        <v>2014</v>
      </c>
      <c r="M1202" s="250" t="s">
        <v>1661</v>
      </c>
    </row>
    <row r="1203" spans="4:13" x14ac:dyDescent="0.35">
      <c r="D1203" s="244" t="s">
        <v>1665</v>
      </c>
      <c r="E1203" s="245">
        <v>41632</v>
      </c>
      <c r="F1203" s="245">
        <v>41710</v>
      </c>
      <c r="G1203" s="246" t="s">
        <v>10</v>
      </c>
      <c r="H1203" s="247">
        <v>300000</v>
      </c>
      <c r="I1203" s="248">
        <v>300000</v>
      </c>
      <c r="J1203" s="248">
        <v>1</v>
      </c>
      <c r="K1203" s="249">
        <v>2013</v>
      </c>
      <c r="L1203" s="249">
        <v>2014</v>
      </c>
      <c r="M1203" s="250" t="s">
        <v>1249</v>
      </c>
    </row>
    <row r="1204" spans="4:13" x14ac:dyDescent="0.35">
      <c r="D1204" s="244" t="s">
        <v>1666</v>
      </c>
      <c r="E1204" s="245">
        <v>41733</v>
      </c>
      <c r="F1204" s="245">
        <v>41736</v>
      </c>
      <c r="G1204" s="246" t="s">
        <v>10</v>
      </c>
      <c r="H1204" s="247">
        <v>50000</v>
      </c>
      <c r="I1204" s="248">
        <v>50000</v>
      </c>
      <c r="J1204" s="248">
        <v>1</v>
      </c>
      <c r="K1204" s="249">
        <v>2014</v>
      </c>
      <c r="L1204" s="249">
        <v>2014</v>
      </c>
      <c r="M1204" s="250" t="s">
        <v>661</v>
      </c>
    </row>
    <row r="1205" spans="4:13" x14ac:dyDescent="0.35">
      <c r="D1205" s="244" t="s">
        <v>1667</v>
      </c>
      <c r="E1205" s="245">
        <v>41712</v>
      </c>
      <c r="F1205" s="245">
        <v>41730</v>
      </c>
      <c r="G1205" s="246" t="s">
        <v>13</v>
      </c>
      <c r="H1205" s="247">
        <v>300000</v>
      </c>
      <c r="I1205" s="248">
        <v>300000</v>
      </c>
      <c r="J1205" s="248">
        <v>1</v>
      </c>
      <c r="K1205" s="249">
        <v>2014</v>
      </c>
      <c r="L1205" s="249">
        <v>2014</v>
      </c>
      <c r="M1205" s="250" t="s">
        <v>1661</v>
      </c>
    </row>
    <row r="1206" spans="4:13" x14ac:dyDescent="0.35">
      <c r="D1206" s="244" t="s">
        <v>1669</v>
      </c>
      <c r="E1206" s="245">
        <v>41764</v>
      </c>
      <c r="F1206" s="245">
        <v>41764</v>
      </c>
      <c r="G1206" s="246" t="s">
        <v>10</v>
      </c>
      <c r="H1206" s="247">
        <v>50000</v>
      </c>
      <c r="I1206" s="248">
        <v>50000</v>
      </c>
      <c r="J1206" s="248">
        <v>1</v>
      </c>
      <c r="K1206" s="249">
        <v>2014</v>
      </c>
      <c r="L1206" s="249">
        <v>2014</v>
      </c>
      <c r="M1206" s="250" t="s">
        <v>661</v>
      </c>
    </row>
    <row r="1207" spans="4:13" x14ac:dyDescent="0.35">
      <c r="D1207" s="244" t="s">
        <v>1236</v>
      </c>
      <c r="E1207" s="245">
        <v>41764</v>
      </c>
      <c r="F1207" s="245">
        <v>41775</v>
      </c>
      <c r="G1207" s="246" t="s">
        <v>13</v>
      </c>
      <c r="H1207" s="247">
        <v>167100</v>
      </c>
      <c r="I1207" s="248">
        <v>167100</v>
      </c>
      <c r="J1207" s="248">
        <v>1</v>
      </c>
      <c r="K1207" s="249">
        <v>2014</v>
      </c>
      <c r="L1207" s="249">
        <v>2014</v>
      </c>
      <c r="M1207" s="250" t="s">
        <v>661</v>
      </c>
    </row>
    <row r="1208" spans="4:13" x14ac:dyDescent="0.35">
      <c r="D1208" s="244" t="s">
        <v>1671</v>
      </c>
      <c r="E1208" s="245">
        <v>41647</v>
      </c>
      <c r="F1208" s="245">
        <v>41743</v>
      </c>
      <c r="G1208" s="246" t="s">
        <v>10</v>
      </c>
      <c r="H1208" s="247">
        <v>50000</v>
      </c>
      <c r="I1208" s="248">
        <v>50000</v>
      </c>
      <c r="J1208" s="248">
        <v>1</v>
      </c>
      <c r="K1208" s="249">
        <v>2014</v>
      </c>
      <c r="L1208" s="249">
        <v>2014</v>
      </c>
      <c r="M1208" s="250" t="s">
        <v>1661</v>
      </c>
    </row>
    <row r="1209" spans="4:13" x14ac:dyDescent="0.35">
      <c r="D1209" s="244" t="s">
        <v>1672</v>
      </c>
      <c r="E1209" s="245">
        <v>41844</v>
      </c>
      <c r="F1209" s="245">
        <v>41848</v>
      </c>
      <c r="G1209" s="246" t="s">
        <v>10</v>
      </c>
      <c r="H1209" s="247">
        <v>20150</v>
      </c>
      <c r="I1209" s="248">
        <v>20150</v>
      </c>
      <c r="J1209" s="248">
        <v>1</v>
      </c>
      <c r="K1209" s="249">
        <v>2014</v>
      </c>
      <c r="L1209" s="249">
        <v>2014</v>
      </c>
      <c r="M1209" s="250" t="s">
        <v>1238</v>
      </c>
    </row>
    <row r="1210" spans="4:13" x14ac:dyDescent="0.35">
      <c r="D1210" s="244" t="s">
        <v>1673</v>
      </c>
      <c r="E1210" s="245">
        <v>41840</v>
      </c>
      <c r="F1210" s="245">
        <v>41842</v>
      </c>
      <c r="G1210" s="246" t="s">
        <v>10</v>
      </c>
      <c r="H1210" s="247">
        <v>10000</v>
      </c>
      <c r="I1210" s="248">
        <v>10000</v>
      </c>
      <c r="J1210" s="248">
        <v>1</v>
      </c>
      <c r="K1210" s="249">
        <v>2014</v>
      </c>
      <c r="L1210" s="249">
        <v>2014</v>
      </c>
      <c r="M1210" s="250" t="s">
        <v>1238</v>
      </c>
    </row>
    <row r="1211" spans="4:13" x14ac:dyDescent="0.35">
      <c r="D1211" s="244" t="s">
        <v>1675</v>
      </c>
      <c r="E1211" s="245">
        <v>41873</v>
      </c>
      <c r="F1211" s="245">
        <v>41880</v>
      </c>
      <c r="G1211" s="246" t="s">
        <v>13</v>
      </c>
      <c r="H1211" s="247">
        <v>50000</v>
      </c>
      <c r="I1211" s="248">
        <v>50000</v>
      </c>
      <c r="J1211" s="248">
        <v>1</v>
      </c>
      <c r="K1211" s="249">
        <v>2014</v>
      </c>
      <c r="L1211" s="249">
        <v>2014</v>
      </c>
      <c r="M1211" s="250" t="s">
        <v>1238</v>
      </c>
    </row>
    <row r="1212" spans="4:13" x14ac:dyDescent="0.35">
      <c r="D1212" s="244" t="s">
        <v>1237</v>
      </c>
      <c r="E1212" s="245">
        <v>41840</v>
      </c>
      <c r="F1212" s="245">
        <v>41870</v>
      </c>
      <c r="G1212" s="246" t="s">
        <v>10</v>
      </c>
      <c r="H1212" s="247">
        <v>200000</v>
      </c>
      <c r="I1212" s="248">
        <v>177140</v>
      </c>
      <c r="J1212" s="248">
        <v>1</v>
      </c>
      <c r="K1212" s="249">
        <v>2014</v>
      </c>
      <c r="L1212" s="249">
        <v>2014</v>
      </c>
      <c r="M1212" s="250" t="s">
        <v>1238</v>
      </c>
    </row>
    <row r="1213" spans="4:13" x14ac:dyDescent="0.35">
      <c r="D1213" s="244" t="s">
        <v>1677</v>
      </c>
      <c r="E1213" s="245">
        <v>41663</v>
      </c>
      <c r="F1213" s="245">
        <v>41942</v>
      </c>
      <c r="G1213" s="246" t="s">
        <v>10</v>
      </c>
      <c r="H1213" s="247">
        <v>15000</v>
      </c>
      <c r="I1213" s="248">
        <v>15000</v>
      </c>
      <c r="J1213" s="248">
        <v>1</v>
      </c>
      <c r="K1213" s="249">
        <v>2014</v>
      </c>
      <c r="L1213" s="249">
        <v>2014</v>
      </c>
      <c r="M1213" s="250" t="s">
        <v>1661</v>
      </c>
    </row>
    <row r="1214" spans="4:13" x14ac:dyDescent="0.35">
      <c r="D1214" s="244" t="s">
        <v>1680</v>
      </c>
      <c r="E1214" s="245">
        <v>41944</v>
      </c>
      <c r="F1214" s="245">
        <v>41953</v>
      </c>
      <c r="G1214" s="246" t="s">
        <v>10</v>
      </c>
      <c r="H1214" s="247">
        <v>300000</v>
      </c>
      <c r="I1214" s="248">
        <v>300000</v>
      </c>
      <c r="J1214" s="248">
        <v>1</v>
      </c>
      <c r="K1214" s="249">
        <v>2014</v>
      </c>
      <c r="L1214" s="249">
        <v>2014</v>
      </c>
      <c r="M1214" s="250" t="s">
        <v>1679</v>
      </c>
    </row>
    <row r="1215" spans="4:13" x14ac:dyDescent="0.35">
      <c r="D1215" s="244" t="s">
        <v>1681</v>
      </c>
      <c r="E1215" s="245">
        <v>41951</v>
      </c>
      <c r="F1215" s="245">
        <v>41954</v>
      </c>
      <c r="G1215" s="246" t="s">
        <v>10</v>
      </c>
      <c r="H1215" s="247">
        <v>50000</v>
      </c>
      <c r="I1215" s="248">
        <v>50000</v>
      </c>
      <c r="J1215" s="248">
        <v>1</v>
      </c>
      <c r="K1215" s="249">
        <v>2014</v>
      </c>
      <c r="L1215" s="249">
        <v>2014</v>
      </c>
      <c r="M1215" s="250" t="s">
        <v>1679</v>
      </c>
    </row>
    <row r="1216" spans="4:13" x14ac:dyDescent="0.35">
      <c r="D1216" s="244" t="s">
        <v>1683</v>
      </c>
      <c r="E1216" s="245">
        <v>41967</v>
      </c>
      <c r="F1216" s="245">
        <v>41971</v>
      </c>
      <c r="G1216" s="246" t="s">
        <v>10</v>
      </c>
      <c r="H1216" s="247">
        <v>5000</v>
      </c>
      <c r="I1216" s="248">
        <v>5000</v>
      </c>
      <c r="J1216" s="248">
        <v>1</v>
      </c>
      <c r="K1216" s="249">
        <v>2014</v>
      </c>
      <c r="L1216" s="249">
        <v>2014</v>
      </c>
      <c r="M1216" s="250" t="s">
        <v>1679</v>
      </c>
    </row>
    <row r="1217" spans="4:13" x14ac:dyDescent="0.35">
      <c r="D1217" s="244" t="s">
        <v>1685</v>
      </c>
      <c r="E1217" s="245">
        <v>42030</v>
      </c>
      <c r="F1217" s="245">
        <v>42031</v>
      </c>
      <c r="G1217" s="246" t="s">
        <v>13</v>
      </c>
      <c r="H1217" s="247">
        <v>120000</v>
      </c>
      <c r="I1217" s="248">
        <v>120000</v>
      </c>
      <c r="J1217" s="248">
        <v>1</v>
      </c>
      <c r="K1217" s="249">
        <v>2015</v>
      </c>
      <c r="L1217" s="249">
        <v>2015</v>
      </c>
      <c r="M1217" s="250" t="s">
        <v>1686</v>
      </c>
    </row>
    <row r="1218" spans="4:13" x14ac:dyDescent="0.35">
      <c r="D1218" s="244" t="s">
        <v>1687</v>
      </c>
      <c r="E1218" s="245">
        <v>42039</v>
      </c>
      <c r="F1218" s="245">
        <v>42047</v>
      </c>
      <c r="G1218" s="246" t="s">
        <v>13</v>
      </c>
      <c r="H1218" s="247">
        <v>300000</v>
      </c>
      <c r="I1218" s="248">
        <v>300000</v>
      </c>
      <c r="J1218" s="248">
        <v>1</v>
      </c>
      <c r="K1218" s="249">
        <v>2015</v>
      </c>
      <c r="L1218" s="249">
        <v>2015</v>
      </c>
      <c r="M1218" s="250" t="s">
        <v>1686</v>
      </c>
    </row>
    <row r="1219" spans="4:13" x14ac:dyDescent="0.35">
      <c r="D1219" s="244" t="s">
        <v>1688</v>
      </c>
      <c r="E1219" s="245">
        <v>42051</v>
      </c>
      <c r="F1219" s="245">
        <v>42052</v>
      </c>
      <c r="G1219" s="246" t="s">
        <v>10</v>
      </c>
      <c r="H1219" s="247">
        <v>100000</v>
      </c>
      <c r="I1219" s="248">
        <v>100000</v>
      </c>
      <c r="J1219" s="248">
        <v>1</v>
      </c>
      <c r="K1219" s="249">
        <v>2015</v>
      </c>
      <c r="L1219" s="249">
        <v>2015</v>
      </c>
      <c r="M1219" s="250" t="s">
        <v>1686</v>
      </c>
    </row>
    <row r="1220" spans="4:13" x14ac:dyDescent="0.35">
      <c r="D1220" s="244" t="s">
        <v>1689</v>
      </c>
      <c r="E1220" s="245">
        <v>42039</v>
      </c>
      <c r="F1220" s="245">
        <v>42052</v>
      </c>
      <c r="G1220" s="246" t="s">
        <v>160</v>
      </c>
      <c r="H1220" s="247">
        <v>20000</v>
      </c>
      <c r="I1220" s="248">
        <v>1500</v>
      </c>
      <c r="J1220" s="248">
        <v>1</v>
      </c>
      <c r="K1220" s="249">
        <v>2015</v>
      </c>
      <c r="L1220" s="249">
        <v>2015</v>
      </c>
      <c r="M1220" s="250" t="s">
        <v>1686</v>
      </c>
    </row>
    <row r="1221" spans="4:13" x14ac:dyDescent="0.35">
      <c r="D1221" s="244" t="s">
        <v>1690</v>
      </c>
      <c r="E1221" s="245">
        <v>42054</v>
      </c>
      <c r="F1221" s="245">
        <v>42059</v>
      </c>
      <c r="G1221" s="246" t="s">
        <v>13</v>
      </c>
      <c r="H1221" s="247">
        <v>146825</v>
      </c>
      <c r="I1221" s="248">
        <v>-1251375</v>
      </c>
      <c r="J1221" s="248">
        <v>1</v>
      </c>
      <c r="K1221" s="249">
        <v>2015</v>
      </c>
      <c r="L1221" s="249">
        <v>2015</v>
      </c>
      <c r="M1221" s="250" t="s">
        <v>1686</v>
      </c>
    </row>
    <row r="1222" spans="4:13" x14ac:dyDescent="0.35">
      <c r="D1222" s="244" t="s">
        <v>1691</v>
      </c>
      <c r="E1222" s="245">
        <v>42066</v>
      </c>
      <c r="F1222" s="245">
        <v>42072</v>
      </c>
      <c r="G1222" s="246" t="s">
        <v>10</v>
      </c>
      <c r="H1222" s="247">
        <v>60000</v>
      </c>
      <c r="I1222" s="248">
        <v>60000</v>
      </c>
      <c r="J1222" s="248">
        <v>1</v>
      </c>
      <c r="K1222" s="249">
        <v>2015</v>
      </c>
      <c r="L1222" s="249">
        <v>2015</v>
      </c>
      <c r="M1222" s="250" t="s">
        <v>1686</v>
      </c>
    </row>
    <row r="1223" spans="4:13" x14ac:dyDescent="0.35">
      <c r="D1223" s="244" t="s">
        <v>1693</v>
      </c>
      <c r="E1223" s="245">
        <v>42078</v>
      </c>
      <c r="F1223" s="245">
        <v>42079</v>
      </c>
      <c r="G1223" s="246" t="s">
        <v>10</v>
      </c>
      <c r="H1223" s="247">
        <v>70000</v>
      </c>
      <c r="I1223" s="248">
        <v>70000</v>
      </c>
      <c r="J1223" s="248">
        <v>1</v>
      </c>
      <c r="K1223" s="249">
        <v>2015</v>
      </c>
      <c r="L1223" s="249">
        <v>2015</v>
      </c>
      <c r="M1223" s="250" t="s">
        <v>1686</v>
      </c>
    </row>
    <row r="1224" spans="4:13" x14ac:dyDescent="0.35">
      <c r="D1224" s="244" t="s">
        <v>1695</v>
      </c>
      <c r="E1224" s="245">
        <v>41592</v>
      </c>
      <c r="F1224" s="245">
        <v>42061</v>
      </c>
      <c r="G1224" s="246" t="s">
        <v>160</v>
      </c>
      <c r="H1224" s="247">
        <v>0</v>
      </c>
      <c r="I1224" s="248">
        <v>-4015</v>
      </c>
      <c r="J1224" s="248">
        <v>1</v>
      </c>
      <c r="K1224" s="249">
        <v>2013</v>
      </c>
      <c r="L1224" s="249">
        <v>2015</v>
      </c>
      <c r="M1224" s="250" t="s">
        <v>1249</v>
      </c>
    </row>
    <row r="1225" spans="4:13" x14ac:dyDescent="0.35">
      <c r="D1225" s="244" t="s">
        <v>1696</v>
      </c>
      <c r="E1225" s="245">
        <v>41866</v>
      </c>
      <c r="F1225" s="245">
        <v>42068</v>
      </c>
      <c r="G1225" s="246" t="s">
        <v>13</v>
      </c>
      <c r="H1225" s="247">
        <v>654919</v>
      </c>
      <c r="I1225" s="248">
        <v>654919</v>
      </c>
      <c r="J1225" s="248">
        <v>1</v>
      </c>
      <c r="K1225" s="249">
        <v>2014</v>
      </c>
      <c r="L1225" s="249">
        <v>2015</v>
      </c>
      <c r="M1225" s="250" t="s">
        <v>1238</v>
      </c>
    </row>
    <row r="1226" spans="4:13" x14ac:dyDescent="0.35">
      <c r="D1226" s="244" t="s">
        <v>1697</v>
      </c>
      <c r="E1226" s="245">
        <v>42070</v>
      </c>
      <c r="F1226" s="245">
        <v>42080</v>
      </c>
      <c r="G1226" s="246" t="s">
        <v>13</v>
      </c>
      <c r="H1226" s="247">
        <v>89000</v>
      </c>
      <c r="I1226" s="248">
        <v>89000</v>
      </c>
      <c r="J1226" s="248">
        <v>1</v>
      </c>
      <c r="K1226" s="249">
        <v>2015</v>
      </c>
      <c r="L1226" s="249">
        <v>2015</v>
      </c>
      <c r="M1226" s="250" t="s">
        <v>1686</v>
      </c>
    </row>
    <row r="1227" spans="4:13" x14ac:dyDescent="0.35">
      <c r="D1227" s="244" t="s">
        <v>1239</v>
      </c>
      <c r="E1227" s="245">
        <v>41881</v>
      </c>
      <c r="F1227" s="245">
        <v>42089</v>
      </c>
      <c r="G1227" s="246" t="s">
        <v>658</v>
      </c>
      <c r="H1227" s="247">
        <v>400000</v>
      </c>
      <c r="I1227" s="248">
        <v>400000</v>
      </c>
      <c r="J1227" s="248">
        <v>1</v>
      </c>
      <c r="K1227" s="249">
        <v>2014</v>
      </c>
      <c r="L1227" s="249">
        <v>2015</v>
      </c>
      <c r="M1227" s="250" t="s">
        <v>1238</v>
      </c>
    </row>
    <row r="1228" spans="4:13" x14ac:dyDescent="0.35">
      <c r="D1228" s="244" t="s">
        <v>1240</v>
      </c>
      <c r="E1228" s="245">
        <v>42102</v>
      </c>
      <c r="F1228" s="245">
        <v>42108</v>
      </c>
      <c r="G1228" s="246" t="s">
        <v>10</v>
      </c>
      <c r="H1228" s="247">
        <v>148200</v>
      </c>
      <c r="I1228" s="248">
        <v>148200</v>
      </c>
      <c r="J1228" s="248">
        <v>1</v>
      </c>
      <c r="K1228" s="249">
        <v>2015</v>
      </c>
      <c r="L1228" s="249">
        <v>2015</v>
      </c>
      <c r="M1228" s="250" t="s">
        <v>1241</v>
      </c>
    </row>
    <row r="1229" spans="4:13" x14ac:dyDescent="0.35">
      <c r="D1229" s="244" t="s">
        <v>1699</v>
      </c>
      <c r="E1229" s="245">
        <v>42104</v>
      </c>
      <c r="F1229" s="245">
        <v>42108</v>
      </c>
      <c r="G1229" s="246" t="s">
        <v>10</v>
      </c>
      <c r="H1229" s="247">
        <v>70000</v>
      </c>
      <c r="I1229" s="248">
        <v>70000</v>
      </c>
      <c r="J1229" s="248">
        <v>1</v>
      </c>
      <c r="K1229" s="249">
        <v>2015</v>
      </c>
      <c r="L1229" s="249">
        <v>2015</v>
      </c>
      <c r="M1229" s="250" t="s">
        <v>1241</v>
      </c>
    </row>
    <row r="1230" spans="4:13" x14ac:dyDescent="0.35">
      <c r="D1230" s="244" t="s">
        <v>1701</v>
      </c>
      <c r="E1230" s="245">
        <v>41632</v>
      </c>
      <c r="F1230" s="245">
        <v>42109</v>
      </c>
      <c r="G1230" s="246" t="s">
        <v>658</v>
      </c>
      <c r="H1230" s="247">
        <v>100000</v>
      </c>
      <c r="I1230" s="248">
        <v>100000</v>
      </c>
      <c r="J1230" s="248">
        <v>1</v>
      </c>
      <c r="K1230" s="249">
        <v>2013</v>
      </c>
      <c r="L1230" s="249">
        <v>2015</v>
      </c>
      <c r="M1230" s="250" t="s">
        <v>1249</v>
      </c>
    </row>
    <row r="1231" spans="4:13" x14ac:dyDescent="0.35">
      <c r="D1231" s="244" t="s">
        <v>1702</v>
      </c>
      <c r="E1231" s="245">
        <v>42110</v>
      </c>
      <c r="F1231" s="245">
        <v>42114</v>
      </c>
      <c r="G1231" s="246" t="s">
        <v>10</v>
      </c>
      <c r="H1231" s="247">
        <v>100000</v>
      </c>
      <c r="I1231" s="248">
        <v>100000</v>
      </c>
      <c r="J1231" s="248">
        <v>1</v>
      </c>
      <c r="K1231" s="249">
        <v>2015</v>
      </c>
      <c r="L1231" s="249">
        <v>2015</v>
      </c>
      <c r="M1231" s="250" t="s">
        <v>1241</v>
      </c>
    </row>
    <row r="1232" spans="4:13" x14ac:dyDescent="0.35">
      <c r="D1232" s="244" t="s">
        <v>1703</v>
      </c>
      <c r="E1232" s="245">
        <v>42107</v>
      </c>
      <c r="F1232" s="245">
        <v>42109</v>
      </c>
      <c r="G1232" s="246" t="s">
        <v>10</v>
      </c>
      <c r="H1232" s="247">
        <v>81000</v>
      </c>
      <c r="I1232" s="248">
        <v>81000</v>
      </c>
      <c r="J1232" s="248">
        <v>1</v>
      </c>
      <c r="K1232" s="249">
        <v>2015</v>
      </c>
      <c r="L1232" s="249">
        <v>2015</v>
      </c>
      <c r="M1232" s="250" t="s">
        <v>1241</v>
      </c>
    </row>
    <row r="1233" spans="4:13" x14ac:dyDescent="0.35">
      <c r="D1233" s="244" t="s">
        <v>1704</v>
      </c>
      <c r="E1233" s="245">
        <v>41858</v>
      </c>
      <c r="F1233" s="245">
        <v>42124</v>
      </c>
      <c r="G1233" s="246" t="s">
        <v>658</v>
      </c>
      <c r="H1233" s="247">
        <v>100000</v>
      </c>
      <c r="I1233" s="248">
        <v>100000</v>
      </c>
      <c r="J1233" s="248">
        <v>1</v>
      </c>
      <c r="K1233" s="249">
        <v>2014</v>
      </c>
      <c r="L1233" s="249">
        <v>2015</v>
      </c>
      <c r="M1233" s="250" t="s">
        <v>1238</v>
      </c>
    </row>
    <row r="1234" spans="4:13" x14ac:dyDescent="0.35">
      <c r="D1234" s="244" t="s">
        <v>1242</v>
      </c>
      <c r="E1234" s="245">
        <v>42125</v>
      </c>
      <c r="F1234" s="245">
        <v>42135</v>
      </c>
      <c r="G1234" s="246" t="s">
        <v>10</v>
      </c>
      <c r="H1234" s="247">
        <v>6270</v>
      </c>
      <c r="I1234" s="248">
        <v>6270</v>
      </c>
      <c r="J1234" s="248">
        <v>1</v>
      </c>
      <c r="K1234" s="249">
        <v>2015</v>
      </c>
      <c r="L1234" s="249">
        <v>2015</v>
      </c>
      <c r="M1234" s="250" t="s">
        <v>1241</v>
      </c>
    </row>
    <row r="1235" spans="4:13" x14ac:dyDescent="0.35">
      <c r="D1235" s="244" t="s">
        <v>1706</v>
      </c>
      <c r="E1235" s="245">
        <v>42138</v>
      </c>
      <c r="F1235" s="245">
        <v>42142</v>
      </c>
      <c r="G1235" s="246" t="s">
        <v>13</v>
      </c>
      <c r="H1235" s="247">
        <v>95360</v>
      </c>
      <c r="I1235" s="248">
        <v>95360</v>
      </c>
      <c r="J1235" s="248">
        <v>1</v>
      </c>
      <c r="K1235" s="249">
        <v>2015</v>
      </c>
      <c r="L1235" s="249">
        <v>2015</v>
      </c>
      <c r="M1235" s="250" t="s">
        <v>1241</v>
      </c>
    </row>
    <row r="1236" spans="4:13" x14ac:dyDescent="0.35">
      <c r="D1236" s="244" t="s">
        <v>1707</v>
      </c>
      <c r="E1236" s="245">
        <v>42134</v>
      </c>
      <c r="F1236" s="245">
        <v>42143</v>
      </c>
      <c r="G1236" s="246" t="s">
        <v>10</v>
      </c>
      <c r="H1236" s="247">
        <v>37000</v>
      </c>
      <c r="I1236" s="248">
        <v>37000</v>
      </c>
      <c r="J1236" s="248">
        <v>1</v>
      </c>
      <c r="K1236" s="249">
        <v>2015</v>
      </c>
      <c r="L1236" s="249">
        <v>2015</v>
      </c>
      <c r="M1236" s="250" t="s">
        <v>1241</v>
      </c>
    </row>
    <row r="1237" spans="4:13" x14ac:dyDescent="0.35">
      <c r="D1237" s="244" t="s">
        <v>1708</v>
      </c>
      <c r="E1237" s="245">
        <v>42135</v>
      </c>
      <c r="F1237" s="245">
        <v>42144</v>
      </c>
      <c r="G1237" s="246" t="s">
        <v>13</v>
      </c>
      <c r="H1237" s="247">
        <v>1622807.0175000001</v>
      </c>
      <c r="I1237" s="248">
        <v>-877192.98250000004</v>
      </c>
      <c r="J1237" s="248">
        <v>1</v>
      </c>
      <c r="K1237" s="249">
        <v>2015</v>
      </c>
      <c r="L1237" s="249">
        <v>2015</v>
      </c>
      <c r="M1237" s="250" t="s">
        <v>1241</v>
      </c>
    </row>
    <row r="1238" spans="4:13" x14ac:dyDescent="0.35">
      <c r="D1238" s="244" t="s">
        <v>1243</v>
      </c>
      <c r="E1238" s="245">
        <v>42141</v>
      </c>
      <c r="F1238" s="245">
        <v>42152</v>
      </c>
      <c r="G1238" s="246" t="s">
        <v>10</v>
      </c>
      <c r="H1238" s="247">
        <v>3176837</v>
      </c>
      <c r="I1238" s="248">
        <v>200000</v>
      </c>
      <c r="J1238" s="248">
        <v>1</v>
      </c>
      <c r="K1238" s="249">
        <v>2015</v>
      </c>
      <c r="L1238" s="249">
        <v>2015</v>
      </c>
      <c r="M1238" s="250" t="s">
        <v>1241</v>
      </c>
    </row>
    <row r="1239" spans="4:13" x14ac:dyDescent="0.35">
      <c r="D1239" s="244" t="s">
        <v>1244</v>
      </c>
      <c r="E1239" s="245">
        <v>42175</v>
      </c>
      <c r="F1239" s="245">
        <v>42178</v>
      </c>
      <c r="G1239" s="246" t="s">
        <v>10</v>
      </c>
      <c r="H1239" s="247">
        <v>2500000</v>
      </c>
      <c r="I1239" s="248">
        <v>1010416</v>
      </c>
      <c r="J1239" s="248">
        <v>1</v>
      </c>
      <c r="K1239" s="249">
        <v>2015</v>
      </c>
      <c r="L1239" s="249">
        <v>2015</v>
      </c>
      <c r="M1239" s="250" t="s">
        <v>1241</v>
      </c>
    </row>
    <row r="1240" spans="4:13" x14ac:dyDescent="0.35">
      <c r="D1240" s="244" t="s">
        <v>1709</v>
      </c>
      <c r="E1240" s="245">
        <v>41872</v>
      </c>
      <c r="F1240" s="245">
        <v>42178</v>
      </c>
      <c r="G1240" s="246" t="s">
        <v>658</v>
      </c>
      <c r="H1240" s="247">
        <v>97710</v>
      </c>
      <c r="I1240" s="248">
        <v>97710</v>
      </c>
      <c r="J1240" s="248">
        <v>1</v>
      </c>
      <c r="K1240" s="249">
        <v>2014</v>
      </c>
      <c r="L1240" s="249">
        <v>2015</v>
      </c>
      <c r="M1240" s="250" t="s">
        <v>1238</v>
      </c>
    </row>
    <row r="1241" spans="4:13" x14ac:dyDescent="0.35">
      <c r="D1241" s="244" t="s">
        <v>1711</v>
      </c>
      <c r="E1241" s="245">
        <v>42159</v>
      </c>
      <c r="F1241" s="245">
        <v>42174</v>
      </c>
      <c r="G1241" s="246" t="s">
        <v>13</v>
      </c>
      <c r="H1241" s="247">
        <v>200000</v>
      </c>
      <c r="I1241" s="248">
        <v>200000</v>
      </c>
      <c r="J1241" s="248">
        <v>1</v>
      </c>
      <c r="K1241" s="249">
        <v>2015</v>
      </c>
      <c r="L1241" s="249">
        <v>2015</v>
      </c>
      <c r="M1241" s="250" t="s">
        <v>1241</v>
      </c>
    </row>
    <row r="1242" spans="4:13" x14ac:dyDescent="0.35">
      <c r="D1242" s="244" t="s">
        <v>1712</v>
      </c>
      <c r="E1242" s="245">
        <v>42193</v>
      </c>
      <c r="F1242" s="245">
        <v>42205</v>
      </c>
      <c r="G1242" s="246" t="s">
        <v>10</v>
      </c>
      <c r="H1242" s="247">
        <v>70000</v>
      </c>
      <c r="I1242" s="248">
        <v>70000</v>
      </c>
      <c r="J1242" s="248">
        <v>1</v>
      </c>
      <c r="K1242" s="249">
        <v>2015</v>
      </c>
      <c r="L1242" s="249">
        <v>2015</v>
      </c>
      <c r="M1242" s="250" t="s">
        <v>1713</v>
      </c>
    </row>
    <row r="1243" spans="4:13" x14ac:dyDescent="0.35">
      <c r="D1243" s="244" t="s">
        <v>1715</v>
      </c>
      <c r="E1243" s="245">
        <v>42211</v>
      </c>
      <c r="F1243" s="245">
        <v>42226</v>
      </c>
      <c r="G1243" s="246" t="s">
        <v>10</v>
      </c>
      <c r="H1243" s="247">
        <v>2567085</v>
      </c>
      <c r="I1243" s="248">
        <v>1695000</v>
      </c>
      <c r="J1243" s="248">
        <v>1</v>
      </c>
      <c r="K1243" s="249">
        <v>2015</v>
      </c>
      <c r="L1243" s="249">
        <v>2015</v>
      </c>
      <c r="M1243" s="250" t="s">
        <v>1713</v>
      </c>
    </row>
    <row r="1244" spans="4:13" x14ac:dyDescent="0.35">
      <c r="D1244" s="244" t="s">
        <v>1716</v>
      </c>
      <c r="E1244" s="245">
        <v>42179</v>
      </c>
      <c r="F1244" s="245">
        <v>42215</v>
      </c>
      <c r="G1244" s="246" t="s">
        <v>10</v>
      </c>
      <c r="H1244" s="247">
        <v>3456000</v>
      </c>
      <c r="I1244" s="248">
        <v>1478160</v>
      </c>
      <c r="J1244" s="248">
        <v>1</v>
      </c>
      <c r="K1244" s="249">
        <v>2015</v>
      </c>
      <c r="L1244" s="249">
        <v>2015</v>
      </c>
      <c r="M1244" s="250" t="s">
        <v>1241</v>
      </c>
    </row>
    <row r="1245" spans="4:13" x14ac:dyDescent="0.35">
      <c r="D1245" s="244" t="s">
        <v>1717</v>
      </c>
      <c r="E1245" s="245">
        <v>42215</v>
      </c>
      <c r="F1245" s="245">
        <v>42226</v>
      </c>
      <c r="G1245" s="246" t="s">
        <v>10</v>
      </c>
      <c r="H1245" s="247">
        <v>2500000</v>
      </c>
      <c r="I1245" s="248">
        <v>1750000</v>
      </c>
      <c r="J1245" s="248">
        <v>1</v>
      </c>
      <c r="K1245" s="249">
        <v>2015</v>
      </c>
      <c r="L1245" s="249">
        <v>2015</v>
      </c>
      <c r="M1245" s="250" t="s">
        <v>1713</v>
      </c>
    </row>
    <row r="1246" spans="4:13" x14ac:dyDescent="0.35">
      <c r="D1246" s="244" t="s">
        <v>1718</v>
      </c>
      <c r="E1246" s="245">
        <v>41716</v>
      </c>
      <c r="F1246" s="245">
        <v>42255</v>
      </c>
      <c r="G1246" s="246" t="s">
        <v>658</v>
      </c>
      <c r="H1246" s="247">
        <v>215974</v>
      </c>
      <c r="I1246" s="248">
        <v>215974</v>
      </c>
      <c r="J1246" s="248">
        <v>1</v>
      </c>
      <c r="K1246" s="249">
        <v>2014</v>
      </c>
      <c r="L1246" s="249">
        <v>2015</v>
      </c>
      <c r="M1246" s="250" t="s">
        <v>1661</v>
      </c>
    </row>
    <row r="1247" spans="4:13" x14ac:dyDescent="0.35">
      <c r="D1247" s="244" t="s">
        <v>1720</v>
      </c>
      <c r="E1247" s="245">
        <v>42259</v>
      </c>
      <c r="F1247" s="245">
        <v>42262</v>
      </c>
      <c r="G1247" s="246" t="s">
        <v>10</v>
      </c>
      <c r="H1247" s="247">
        <v>140700</v>
      </c>
      <c r="I1247" s="248">
        <v>-359300</v>
      </c>
      <c r="J1247" s="248">
        <v>1</v>
      </c>
      <c r="K1247" s="249">
        <v>2015</v>
      </c>
      <c r="L1247" s="249">
        <v>2015</v>
      </c>
      <c r="M1247" s="250" t="s">
        <v>1713</v>
      </c>
    </row>
    <row r="1248" spans="4:13" x14ac:dyDescent="0.35">
      <c r="D1248" s="244" t="s">
        <v>1721</v>
      </c>
      <c r="E1248" s="245">
        <v>41604</v>
      </c>
      <c r="F1248" s="245">
        <v>42258</v>
      </c>
      <c r="G1248" s="246" t="s">
        <v>658</v>
      </c>
      <c r="H1248" s="247">
        <v>259649.12280000001</v>
      </c>
      <c r="I1248" s="248">
        <v>259649.12280000001</v>
      </c>
      <c r="J1248" s="248">
        <v>1</v>
      </c>
      <c r="K1248" s="249">
        <v>2013</v>
      </c>
      <c r="L1248" s="249">
        <v>2015</v>
      </c>
      <c r="M1248" s="250" t="s">
        <v>1249</v>
      </c>
    </row>
    <row r="1249" spans="4:13" x14ac:dyDescent="0.35">
      <c r="D1249" s="244" t="s">
        <v>1722</v>
      </c>
      <c r="E1249" s="245">
        <v>42173</v>
      </c>
      <c r="F1249" s="245">
        <v>42270</v>
      </c>
      <c r="G1249" s="246" t="s">
        <v>10</v>
      </c>
      <c r="H1249" s="247">
        <v>300000</v>
      </c>
      <c r="I1249" s="248">
        <v>300000</v>
      </c>
      <c r="J1249" s="248">
        <v>1</v>
      </c>
      <c r="K1249" s="249">
        <v>2015</v>
      </c>
      <c r="L1249" s="249">
        <v>2015</v>
      </c>
      <c r="M1249" s="250" t="s">
        <v>1241</v>
      </c>
    </row>
    <row r="1250" spans="4:13" x14ac:dyDescent="0.35">
      <c r="D1250" s="244" t="s">
        <v>1724</v>
      </c>
      <c r="E1250" s="245">
        <v>41674</v>
      </c>
      <c r="F1250" s="245">
        <v>42264</v>
      </c>
      <c r="G1250" s="246" t="s">
        <v>658</v>
      </c>
      <c r="H1250" s="247">
        <v>50000</v>
      </c>
      <c r="I1250" s="248">
        <v>50000</v>
      </c>
      <c r="J1250" s="248">
        <v>1</v>
      </c>
      <c r="K1250" s="249">
        <v>2014</v>
      </c>
      <c r="L1250" s="249">
        <v>2015</v>
      </c>
      <c r="M1250" s="250" t="s">
        <v>1661</v>
      </c>
    </row>
    <row r="1251" spans="4:13" x14ac:dyDescent="0.35">
      <c r="D1251" s="244" t="s">
        <v>1725</v>
      </c>
      <c r="E1251" s="245">
        <v>41503</v>
      </c>
      <c r="F1251" s="245">
        <v>42264</v>
      </c>
      <c r="G1251" s="246" t="s">
        <v>658</v>
      </c>
      <c r="H1251" s="247">
        <v>1000</v>
      </c>
      <c r="I1251" s="248">
        <v>1000</v>
      </c>
      <c r="J1251" s="248">
        <v>1</v>
      </c>
      <c r="K1251" s="249">
        <v>2013</v>
      </c>
      <c r="L1251" s="249">
        <v>2015</v>
      </c>
      <c r="M1251" s="250" t="s">
        <v>153</v>
      </c>
    </row>
    <row r="1252" spans="4:13" x14ac:dyDescent="0.35">
      <c r="D1252" s="244" t="s">
        <v>1726</v>
      </c>
      <c r="E1252" s="245">
        <v>41287</v>
      </c>
      <c r="F1252" s="245">
        <v>42266</v>
      </c>
      <c r="G1252" s="246" t="s">
        <v>658</v>
      </c>
      <c r="H1252" s="247">
        <v>50000</v>
      </c>
      <c r="I1252" s="248">
        <v>50000</v>
      </c>
      <c r="J1252" s="248">
        <v>1</v>
      </c>
      <c r="K1252" s="249">
        <v>2013</v>
      </c>
      <c r="L1252" s="249">
        <v>2015</v>
      </c>
      <c r="M1252" s="250" t="s">
        <v>1234</v>
      </c>
    </row>
    <row r="1253" spans="4:13" x14ac:dyDescent="0.35">
      <c r="D1253" s="244" t="s">
        <v>1728</v>
      </c>
      <c r="E1253" s="245">
        <v>42258</v>
      </c>
      <c r="F1253" s="245">
        <v>42272</v>
      </c>
      <c r="G1253" s="246" t="s">
        <v>13</v>
      </c>
      <c r="H1253" s="247">
        <v>496388.02889999998</v>
      </c>
      <c r="I1253" s="248">
        <v>-103611.9711</v>
      </c>
      <c r="J1253" s="248">
        <v>1</v>
      </c>
      <c r="K1253" s="249">
        <v>2015</v>
      </c>
      <c r="L1253" s="249">
        <v>2015</v>
      </c>
      <c r="M1253" s="250" t="s">
        <v>1713</v>
      </c>
    </row>
    <row r="1254" spans="4:13" x14ac:dyDescent="0.35">
      <c r="D1254" s="244" t="s">
        <v>1729</v>
      </c>
      <c r="E1254" s="245">
        <v>41652</v>
      </c>
      <c r="F1254" s="245">
        <v>42278</v>
      </c>
      <c r="G1254" s="246" t="s">
        <v>658</v>
      </c>
      <c r="H1254" s="247">
        <v>50832</v>
      </c>
      <c r="I1254" s="248">
        <v>50832</v>
      </c>
      <c r="J1254" s="248">
        <v>1</v>
      </c>
      <c r="K1254" s="249">
        <v>2014</v>
      </c>
      <c r="L1254" s="249">
        <v>2015</v>
      </c>
      <c r="M1254" s="250" t="s">
        <v>1661</v>
      </c>
    </row>
    <row r="1255" spans="4:13" x14ac:dyDescent="0.35">
      <c r="D1255" s="244" t="s">
        <v>1730</v>
      </c>
      <c r="E1255" s="245">
        <v>41557</v>
      </c>
      <c r="F1255" s="245">
        <v>42279</v>
      </c>
      <c r="G1255" s="246" t="s">
        <v>658</v>
      </c>
      <c r="H1255" s="247">
        <v>50000</v>
      </c>
      <c r="I1255" s="248">
        <v>50000</v>
      </c>
      <c r="J1255" s="248">
        <v>1</v>
      </c>
      <c r="K1255" s="249">
        <v>2013</v>
      </c>
      <c r="L1255" s="249">
        <v>2015</v>
      </c>
      <c r="M1255" s="250" t="s">
        <v>1249</v>
      </c>
    </row>
    <row r="1256" spans="4:13" x14ac:dyDescent="0.35">
      <c r="D1256" s="244" t="s">
        <v>1731</v>
      </c>
      <c r="E1256" s="245">
        <v>42253</v>
      </c>
      <c r="F1256" s="245">
        <v>42279</v>
      </c>
      <c r="G1256" s="246" t="s">
        <v>658</v>
      </c>
      <c r="H1256" s="247">
        <v>50000</v>
      </c>
      <c r="I1256" s="248">
        <v>50000</v>
      </c>
      <c r="J1256" s="248">
        <v>1</v>
      </c>
      <c r="K1256" s="249">
        <v>2015</v>
      </c>
      <c r="L1256" s="249">
        <v>2015</v>
      </c>
      <c r="M1256" s="250" t="s">
        <v>1713</v>
      </c>
    </row>
    <row r="1257" spans="4:13" x14ac:dyDescent="0.35">
      <c r="D1257" s="244" t="s">
        <v>1732</v>
      </c>
      <c r="E1257" s="245">
        <v>42277</v>
      </c>
      <c r="F1257" s="245">
        <v>42289</v>
      </c>
      <c r="G1257" s="246" t="s">
        <v>10</v>
      </c>
      <c r="H1257" s="247">
        <v>2200000</v>
      </c>
      <c r="I1257" s="248">
        <v>792600</v>
      </c>
      <c r="J1257" s="248">
        <v>1</v>
      </c>
      <c r="K1257" s="249">
        <v>2015</v>
      </c>
      <c r="L1257" s="249">
        <v>2015</v>
      </c>
      <c r="M1257" s="250" t="s">
        <v>1713</v>
      </c>
    </row>
    <row r="1258" spans="4:13" x14ac:dyDescent="0.35">
      <c r="D1258" s="244" t="s">
        <v>1733</v>
      </c>
      <c r="E1258" s="245">
        <v>42305</v>
      </c>
      <c r="F1258" s="245">
        <v>42311</v>
      </c>
      <c r="G1258" s="246" t="s">
        <v>10</v>
      </c>
      <c r="H1258" s="247">
        <v>20000</v>
      </c>
      <c r="I1258" s="248">
        <v>20000</v>
      </c>
      <c r="J1258" s="248">
        <v>1</v>
      </c>
      <c r="K1258" s="249">
        <v>2015</v>
      </c>
      <c r="L1258" s="249">
        <v>2015</v>
      </c>
      <c r="M1258" s="250" t="s">
        <v>1734</v>
      </c>
    </row>
    <row r="1259" spans="4:13" x14ac:dyDescent="0.35">
      <c r="D1259" s="244" t="s">
        <v>1735</v>
      </c>
      <c r="E1259" s="245">
        <v>42315</v>
      </c>
      <c r="F1259" s="245">
        <v>42317</v>
      </c>
      <c r="G1259" s="246" t="s">
        <v>13</v>
      </c>
      <c r="H1259" s="247">
        <v>1750000</v>
      </c>
      <c r="I1259" s="248">
        <v>1750000</v>
      </c>
      <c r="J1259" s="248">
        <v>1</v>
      </c>
      <c r="K1259" s="249">
        <v>2015</v>
      </c>
      <c r="L1259" s="249">
        <v>2015</v>
      </c>
      <c r="M1259" s="250" t="s">
        <v>1734</v>
      </c>
    </row>
    <row r="1260" spans="4:13" x14ac:dyDescent="0.35">
      <c r="D1260" s="244" t="s">
        <v>1737</v>
      </c>
      <c r="E1260" s="245">
        <v>41733</v>
      </c>
      <c r="F1260" s="245">
        <v>42332</v>
      </c>
      <c r="G1260" s="246" t="s">
        <v>658</v>
      </c>
      <c r="H1260" s="247">
        <v>50000</v>
      </c>
      <c r="I1260" s="248">
        <v>50000</v>
      </c>
      <c r="J1260" s="248">
        <v>1</v>
      </c>
      <c r="K1260" s="249">
        <v>2014</v>
      </c>
      <c r="L1260" s="249">
        <v>2015</v>
      </c>
      <c r="M1260" s="250" t="s">
        <v>661</v>
      </c>
    </row>
    <row r="1261" spans="4:13" x14ac:dyDescent="0.35">
      <c r="D1261" s="244" t="s">
        <v>1738</v>
      </c>
      <c r="E1261" s="245">
        <v>42335</v>
      </c>
      <c r="F1261" s="245">
        <v>42338</v>
      </c>
      <c r="G1261" s="246" t="s">
        <v>10</v>
      </c>
      <c r="H1261" s="247">
        <v>70000</v>
      </c>
      <c r="I1261" s="248">
        <v>70000</v>
      </c>
      <c r="J1261" s="248">
        <v>1</v>
      </c>
      <c r="K1261" s="249">
        <v>2015</v>
      </c>
      <c r="L1261" s="249">
        <v>2015</v>
      </c>
      <c r="M1261" s="250" t="s">
        <v>1734</v>
      </c>
    </row>
    <row r="1262" spans="4:13" x14ac:dyDescent="0.35">
      <c r="D1262" s="244" t="s">
        <v>1739</v>
      </c>
      <c r="E1262" s="245">
        <v>42345</v>
      </c>
      <c r="F1262" s="245">
        <v>42345</v>
      </c>
      <c r="G1262" s="246" t="s">
        <v>13</v>
      </c>
      <c r="H1262" s="247">
        <v>1440000</v>
      </c>
      <c r="I1262" s="248">
        <v>1440000</v>
      </c>
      <c r="J1262" s="248">
        <v>1</v>
      </c>
      <c r="K1262" s="249">
        <v>2015</v>
      </c>
      <c r="L1262" s="249">
        <v>2015</v>
      </c>
      <c r="M1262" s="250" t="s">
        <v>1734</v>
      </c>
    </row>
    <row r="1263" spans="4:13" x14ac:dyDescent="0.35">
      <c r="D1263" s="244" t="s">
        <v>1740</v>
      </c>
      <c r="E1263" s="245">
        <v>41815</v>
      </c>
      <c r="F1263" s="245">
        <v>42342</v>
      </c>
      <c r="G1263" s="246" t="s">
        <v>658</v>
      </c>
      <c r="H1263" s="247">
        <v>50000</v>
      </c>
      <c r="I1263" s="248">
        <v>50000</v>
      </c>
      <c r="J1263" s="248">
        <v>1</v>
      </c>
      <c r="K1263" s="249">
        <v>2014</v>
      </c>
      <c r="L1263" s="249">
        <v>2015</v>
      </c>
      <c r="M1263" s="250" t="s">
        <v>661</v>
      </c>
    </row>
    <row r="1264" spans="4:13" x14ac:dyDescent="0.35">
      <c r="D1264" s="244" t="s">
        <v>1741</v>
      </c>
      <c r="E1264" s="245">
        <v>42350</v>
      </c>
      <c r="F1264" s="245">
        <v>42352</v>
      </c>
      <c r="G1264" s="246" t="s">
        <v>13</v>
      </c>
      <c r="H1264" s="247">
        <v>70000</v>
      </c>
      <c r="I1264" s="248">
        <v>70000</v>
      </c>
      <c r="J1264" s="248">
        <v>1</v>
      </c>
      <c r="K1264" s="249">
        <v>2015</v>
      </c>
      <c r="L1264" s="249">
        <v>2015</v>
      </c>
      <c r="M1264" s="250" t="s">
        <v>1734</v>
      </c>
    </row>
    <row r="1265" spans="4:13" x14ac:dyDescent="0.35">
      <c r="D1265" s="244" t="s">
        <v>1742</v>
      </c>
      <c r="E1265" s="245">
        <v>42348</v>
      </c>
      <c r="F1265" s="245">
        <v>42349</v>
      </c>
      <c r="G1265" s="246" t="s">
        <v>10</v>
      </c>
      <c r="H1265" s="247">
        <v>80000</v>
      </c>
      <c r="I1265" s="248">
        <v>80000</v>
      </c>
      <c r="J1265" s="248">
        <v>1</v>
      </c>
      <c r="K1265" s="249">
        <v>2015</v>
      </c>
      <c r="L1265" s="249">
        <v>2015</v>
      </c>
      <c r="M1265" s="250" t="s">
        <v>1734</v>
      </c>
    </row>
    <row r="1266" spans="4:13" x14ac:dyDescent="0.35">
      <c r="D1266" s="244" t="s">
        <v>1746</v>
      </c>
      <c r="E1266" s="245">
        <v>42380</v>
      </c>
      <c r="F1266" s="245">
        <v>42383</v>
      </c>
      <c r="G1266" s="246" t="s">
        <v>10</v>
      </c>
      <c r="H1266" s="247">
        <v>100000</v>
      </c>
      <c r="I1266" s="248">
        <v>100000</v>
      </c>
      <c r="J1266" s="248">
        <v>1</v>
      </c>
      <c r="K1266" s="249">
        <v>2016</v>
      </c>
      <c r="L1266" s="249">
        <v>2016</v>
      </c>
      <c r="M1266" s="250" t="s">
        <v>47</v>
      </c>
    </row>
    <row r="1267" spans="4:13" x14ac:dyDescent="0.35">
      <c r="D1267" s="244" t="s">
        <v>1747</v>
      </c>
      <c r="E1267" s="245">
        <v>42380</v>
      </c>
      <c r="F1267" s="245">
        <v>42398</v>
      </c>
      <c r="G1267" s="246" t="s">
        <v>13</v>
      </c>
      <c r="H1267" s="247">
        <v>259649.12280000001</v>
      </c>
      <c r="I1267" s="248">
        <v>259649.12280000001</v>
      </c>
      <c r="J1267" s="248">
        <v>1</v>
      </c>
      <c r="K1267" s="249">
        <v>2016</v>
      </c>
      <c r="L1267" s="249">
        <v>2016</v>
      </c>
      <c r="M1267" s="250" t="s">
        <v>47</v>
      </c>
    </row>
    <row r="1268" spans="4:13" x14ac:dyDescent="0.35">
      <c r="D1268" s="244" t="s">
        <v>1750</v>
      </c>
      <c r="E1268" s="245">
        <v>42207</v>
      </c>
      <c r="F1268" s="245">
        <v>42277</v>
      </c>
      <c r="G1268" s="246" t="s">
        <v>13</v>
      </c>
      <c r="H1268" s="247">
        <v>245622.87719999999</v>
      </c>
      <c r="I1268" s="248">
        <v>245622.87719999999</v>
      </c>
      <c r="J1268" s="248">
        <v>1</v>
      </c>
      <c r="K1268" s="249">
        <v>2015</v>
      </c>
      <c r="L1268" s="249">
        <v>2015</v>
      </c>
      <c r="M1268" s="250" t="s">
        <v>1713</v>
      </c>
    </row>
    <row r="1269" spans="4:13" x14ac:dyDescent="0.35">
      <c r="D1269" s="244" t="s">
        <v>1751</v>
      </c>
      <c r="E1269" s="245">
        <v>42402</v>
      </c>
      <c r="F1269" s="245">
        <v>42424</v>
      </c>
      <c r="G1269" s="246" t="s">
        <v>13</v>
      </c>
      <c r="H1269" s="247">
        <v>500000</v>
      </c>
      <c r="I1269" s="248">
        <v>500000</v>
      </c>
      <c r="J1269" s="248">
        <v>1</v>
      </c>
      <c r="K1269" s="249">
        <v>2016</v>
      </c>
      <c r="L1269" s="249">
        <v>2016</v>
      </c>
      <c r="M1269" s="250" t="s">
        <v>47</v>
      </c>
    </row>
    <row r="1270" spans="4:13" x14ac:dyDescent="0.35">
      <c r="D1270" s="244" t="s">
        <v>1754</v>
      </c>
      <c r="E1270" s="245">
        <v>41889</v>
      </c>
      <c r="F1270" s="245">
        <v>42438</v>
      </c>
      <c r="G1270" s="246" t="s">
        <v>658</v>
      </c>
      <c r="H1270" s="247">
        <v>50000</v>
      </c>
      <c r="I1270" s="248">
        <v>50000</v>
      </c>
      <c r="J1270" s="248">
        <v>1</v>
      </c>
      <c r="K1270" s="249">
        <v>2014</v>
      </c>
      <c r="L1270" s="249">
        <v>2016</v>
      </c>
      <c r="M1270" s="250" t="s">
        <v>1238</v>
      </c>
    </row>
    <row r="1271" spans="4:13" x14ac:dyDescent="0.35">
      <c r="D1271" s="244" t="s">
        <v>1756</v>
      </c>
      <c r="E1271" s="245">
        <v>42460</v>
      </c>
      <c r="F1271" s="245">
        <v>42464</v>
      </c>
      <c r="G1271" s="246" t="s">
        <v>10</v>
      </c>
      <c r="H1271" s="247">
        <v>60000</v>
      </c>
      <c r="I1271" s="248">
        <v>60000</v>
      </c>
      <c r="J1271" s="248">
        <v>1</v>
      </c>
      <c r="K1271" s="249">
        <v>2016</v>
      </c>
      <c r="L1271" s="249">
        <v>2016</v>
      </c>
      <c r="M1271" s="250" t="s">
        <v>47</v>
      </c>
    </row>
    <row r="1272" spans="4:13" x14ac:dyDescent="0.35">
      <c r="D1272" s="244" t="s">
        <v>1758</v>
      </c>
      <c r="E1272" s="245">
        <v>42487</v>
      </c>
      <c r="F1272" s="245">
        <v>42488</v>
      </c>
      <c r="G1272" s="246" t="s">
        <v>10</v>
      </c>
      <c r="H1272" s="247">
        <v>50000</v>
      </c>
      <c r="I1272" s="248">
        <v>50000</v>
      </c>
      <c r="J1272" s="248">
        <v>1</v>
      </c>
      <c r="K1272" s="249">
        <v>2016</v>
      </c>
      <c r="L1272" s="249">
        <v>2016</v>
      </c>
      <c r="M1272" s="250" t="s">
        <v>1485</v>
      </c>
    </row>
    <row r="1273" spans="4:13" x14ac:dyDescent="0.35">
      <c r="D1273" s="244" t="s">
        <v>1760</v>
      </c>
      <c r="E1273" s="245">
        <v>42317</v>
      </c>
      <c r="F1273" s="245">
        <v>42499</v>
      </c>
      <c r="G1273" s="246" t="s">
        <v>10</v>
      </c>
      <c r="H1273" s="247">
        <v>10000</v>
      </c>
      <c r="I1273" s="248">
        <v>10000</v>
      </c>
      <c r="J1273" s="248">
        <v>1</v>
      </c>
      <c r="K1273" s="249">
        <v>2015</v>
      </c>
      <c r="L1273" s="249">
        <v>2016</v>
      </c>
      <c r="M1273" s="250" t="s">
        <v>1734</v>
      </c>
    </row>
    <row r="1274" spans="4:13" x14ac:dyDescent="0.35">
      <c r="D1274" s="244" t="s">
        <v>1761</v>
      </c>
      <c r="E1274" s="245">
        <v>42515</v>
      </c>
      <c r="F1274" s="245">
        <v>42527</v>
      </c>
      <c r="G1274" s="246" t="s">
        <v>10</v>
      </c>
      <c r="H1274" s="247">
        <v>65000</v>
      </c>
      <c r="I1274" s="248">
        <v>65000</v>
      </c>
      <c r="J1274" s="248">
        <v>1</v>
      </c>
      <c r="K1274" s="249">
        <v>2016</v>
      </c>
      <c r="L1274" s="249">
        <v>2016</v>
      </c>
      <c r="M1274" s="250" t="s">
        <v>1485</v>
      </c>
    </row>
    <row r="1275" spans="4:13" x14ac:dyDescent="0.35">
      <c r="D1275" s="244" t="s">
        <v>1763</v>
      </c>
      <c r="E1275" s="245">
        <v>42207</v>
      </c>
      <c r="F1275" s="245">
        <v>42537</v>
      </c>
      <c r="G1275" s="246" t="s">
        <v>658</v>
      </c>
      <c r="H1275" s="247">
        <v>200000</v>
      </c>
      <c r="I1275" s="248">
        <v>200000</v>
      </c>
      <c r="J1275" s="248">
        <v>1</v>
      </c>
      <c r="K1275" s="249">
        <v>2015</v>
      </c>
      <c r="L1275" s="249">
        <v>2016</v>
      </c>
      <c r="M1275" s="250" t="s">
        <v>1713</v>
      </c>
    </row>
    <row r="1276" spans="4:13" x14ac:dyDescent="0.35">
      <c r="D1276" s="244" t="s">
        <v>1764</v>
      </c>
      <c r="E1276" s="245">
        <v>41451</v>
      </c>
      <c r="F1276" s="245">
        <v>42542</v>
      </c>
      <c r="G1276" s="246" t="s">
        <v>658</v>
      </c>
      <c r="H1276" s="247">
        <v>17625</v>
      </c>
      <c r="I1276" s="248">
        <v>17625</v>
      </c>
      <c r="J1276" s="248">
        <v>1</v>
      </c>
      <c r="K1276" s="249">
        <v>2013</v>
      </c>
      <c r="L1276" s="249">
        <v>2016</v>
      </c>
      <c r="M1276" s="250" t="s">
        <v>1638</v>
      </c>
    </row>
    <row r="1277" spans="4:13" x14ac:dyDescent="0.35">
      <c r="D1277" s="244" t="s">
        <v>1765</v>
      </c>
      <c r="E1277" s="245">
        <v>41588</v>
      </c>
      <c r="F1277" s="245">
        <v>42542</v>
      </c>
      <c r="G1277" s="246" t="s">
        <v>658</v>
      </c>
      <c r="H1277" s="247">
        <v>50000</v>
      </c>
      <c r="I1277" s="248">
        <v>50000</v>
      </c>
      <c r="J1277" s="248">
        <v>1</v>
      </c>
      <c r="K1277" s="249">
        <v>2013</v>
      </c>
      <c r="L1277" s="249">
        <v>2016</v>
      </c>
      <c r="M1277" s="250" t="s">
        <v>1249</v>
      </c>
    </row>
    <row r="1278" spans="4:13" x14ac:dyDescent="0.35">
      <c r="D1278" s="244" t="s">
        <v>1766</v>
      </c>
      <c r="E1278" s="245">
        <v>41122</v>
      </c>
      <c r="F1278" s="245">
        <v>42545</v>
      </c>
      <c r="G1278" s="246" t="s">
        <v>658</v>
      </c>
      <c r="H1278" s="247">
        <v>447894.73680000001</v>
      </c>
      <c r="I1278" s="248">
        <v>447894.73680000001</v>
      </c>
      <c r="J1278" s="248">
        <v>1</v>
      </c>
      <c r="K1278" s="249">
        <v>2012</v>
      </c>
      <c r="L1278" s="249">
        <v>2016</v>
      </c>
      <c r="M1278" s="250" t="s">
        <v>1611</v>
      </c>
    </row>
    <row r="1279" spans="4:13" x14ac:dyDescent="0.35">
      <c r="D1279" s="244" t="s">
        <v>1767</v>
      </c>
      <c r="E1279" s="245">
        <v>42524</v>
      </c>
      <c r="F1279" s="245">
        <v>42527</v>
      </c>
      <c r="G1279" s="246" t="s">
        <v>13</v>
      </c>
      <c r="H1279" s="247">
        <v>1500000</v>
      </c>
      <c r="I1279" s="248">
        <v>1500000</v>
      </c>
      <c r="J1279" s="248">
        <v>1</v>
      </c>
      <c r="K1279" s="249">
        <v>2016</v>
      </c>
      <c r="L1279" s="249">
        <v>2016</v>
      </c>
      <c r="M1279" s="250" t="s">
        <v>1485</v>
      </c>
    </row>
    <row r="1280" spans="4:13" x14ac:dyDescent="0.35">
      <c r="D1280" s="244" t="s">
        <v>1768</v>
      </c>
      <c r="E1280" s="245">
        <v>42558</v>
      </c>
      <c r="F1280" s="245">
        <v>42562</v>
      </c>
      <c r="G1280" s="246" t="s">
        <v>10</v>
      </c>
      <c r="H1280" s="247">
        <v>1710</v>
      </c>
      <c r="I1280" s="248">
        <v>1710</v>
      </c>
      <c r="J1280" s="248">
        <v>1</v>
      </c>
      <c r="K1280" s="249">
        <v>2016</v>
      </c>
      <c r="L1280" s="249">
        <v>2016</v>
      </c>
      <c r="M1280" s="250" t="s">
        <v>667</v>
      </c>
    </row>
    <row r="1281" spans="4:13" x14ac:dyDescent="0.35">
      <c r="D1281" s="244" t="s">
        <v>1770</v>
      </c>
      <c r="E1281" s="245">
        <v>42545</v>
      </c>
      <c r="F1281" s="245">
        <v>42571</v>
      </c>
      <c r="G1281" s="246" t="s">
        <v>152</v>
      </c>
      <c r="H1281" s="247">
        <v>60000</v>
      </c>
      <c r="I1281" s="248">
        <v>33336</v>
      </c>
      <c r="J1281" s="248">
        <v>1</v>
      </c>
      <c r="K1281" s="249">
        <v>2016</v>
      </c>
      <c r="L1281" s="249">
        <v>2016</v>
      </c>
      <c r="M1281" s="250" t="s">
        <v>1485</v>
      </c>
    </row>
    <row r="1282" spans="4:13" x14ac:dyDescent="0.35">
      <c r="D1282" s="244" t="s">
        <v>1771</v>
      </c>
      <c r="E1282" s="245">
        <v>42450</v>
      </c>
      <c r="F1282" s="245">
        <v>42583</v>
      </c>
      <c r="G1282" s="246" t="s">
        <v>658</v>
      </c>
      <c r="H1282" s="247">
        <v>200000</v>
      </c>
      <c r="I1282" s="248">
        <v>200000</v>
      </c>
      <c r="J1282" s="248">
        <v>1</v>
      </c>
      <c r="K1282" s="249">
        <v>2016</v>
      </c>
      <c r="L1282" s="249">
        <v>2016</v>
      </c>
      <c r="M1282" s="250" t="s">
        <v>47</v>
      </c>
    </row>
    <row r="1283" spans="4:13" x14ac:dyDescent="0.35">
      <c r="D1283" s="244" t="s">
        <v>1772</v>
      </c>
      <c r="E1283" s="245">
        <v>42591</v>
      </c>
      <c r="F1283" s="245">
        <v>42593</v>
      </c>
      <c r="G1283" s="246" t="s">
        <v>10</v>
      </c>
      <c r="H1283" s="247">
        <v>50000</v>
      </c>
      <c r="I1283" s="248">
        <v>50000</v>
      </c>
      <c r="J1283" s="248">
        <v>1</v>
      </c>
      <c r="K1283" s="249">
        <v>2016</v>
      </c>
      <c r="L1283" s="249">
        <v>2016</v>
      </c>
      <c r="M1283" s="250" t="s">
        <v>667</v>
      </c>
    </row>
    <row r="1284" spans="4:13" x14ac:dyDescent="0.35">
      <c r="D1284" s="244" t="s">
        <v>1773</v>
      </c>
      <c r="E1284" s="245">
        <v>42569</v>
      </c>
      <c r="F1284" s="245">
        <v>42591</v>
      </c>
      <c r="G1284" s="246" t="s">
        <v>10</v>
      </c>
      <c r="H1284" s="247">
        <v>163234</v>
      </c>
      <c r="I1284" s="248">
        <v>163234</v>
      </c>
      <c r="J1284" s="248">
        <v>1</v>
      </c>
      <c r="K1284" s="249">
        <v>2016</v>
      </c>
      <c r="L1284" s="249">
        <v>2016</v>
      </c>
      <c r="M1284" s="250" t="s">
        <v>667</v>
      </c>
    </row>
    <row r="1285" spans="4:13" x14ac:dyDescent="0.35">
      <c r="D1285" s="244" t="s">
        <v>1774</v>
      </c>
      <c r="E1285" s="245">
        <v>42548</v>
      </c>
      <c r="F1285" s="245">
        <v>42598</v>
      </c>
      <c r="G1285" s="246" t="s">
        <v>658</v>
      </c>
      <c r="H1285" s="247">
        <v>259649.12280000001</v>
      </c>
      <c r="I1285" s="248">
        <v>259649.12280000001</v>
      </c>
      <c r="J1285" s="248">
        <v>1</v>
      </c>
      <c r="K1285" s="249">
        <v>2016</v>
      </c>
      <c r="L1285" s="249">
        <v>2016</v>
      </c>
      <c r="M1285" s="250" t="s">
        <v>1485</v>
      </c>
    </row>
    <row r="1286" spans="4:13" x14ac:dyDescent="0.35">
      <c r="D1286" s="244" t="s">
        <v>1777</v>
      </c>
      <c r="E1286" s="245">
        <v>42334</v>
      </c>
      <c r="F1286" s="245">
        <v>42614</v>
      </c>
      <c r="G1286" s="246" t="s">
        <v>10</v>
      </c>
      <c r="H1286" s="247">
        <v>250000</v>
      </c>
      <c r="I1286" s="248">
        <v>250000</v>
      </c>
      <c r="J1286" s="248">
        <v>1</v>
      </c>
      <c r="K1286" s="249">
        <v>2015</v>
      </c>
      <c r="L1286" s="249">
        <v>2016</v>
      </c>
      <c r="M1286" s="250" t="s">
        <v>1734</v>
      </c>
    </row>
    <row r="1287" spans="4:13" x14ac:dyDescent="0.35">
      <c r="D1287" s="244" t="s">
        <v>1778</v>
      </c>
      <c r="E1287" s="245">
        <v>42484</v>
      </c>
      <c r="F1287" s="245">
        <v>42628</v>
      </c>
      <c r="G1287" s="246" t="s">
        <v>10</v>
      </c>
      <c r="H1287" s="247">
        <v>100000</v>
      </c>
      <c r="I1287" s="248">
        <v>100000</v>
      </c>
      <c r="J1287" s="248">
        <v>1</v>
      </c>
      <c r="K1287" s="249">
        <v>2016</v>
      </c>
      <c r="L1287" s="249">
        <v>2016</v>
      </c>
      <c r="M1287" s="250" t="s">
        <v>1485</v>
      </c>
    </row>
    <row r="1288" spans="4:13" x14ac:dyDescent="0.35">
      <c r="D1288" s="244" t="s">
        <v>1779</v>
      </c>
      <c r="E1288" s="245">
        <v>42106</v>
      </c>
      <c r="F1288" s="245">
        <v>42634</v>
      </c>
      <c r="G1288" s="246" t="s">
        <v>658</v>
      </c>
      <c r="H1288" s="247">
        <v>50000</v>
      </c>
      <c r="I1288" s="248">
        <v>50000</v>
      </c>
      <c r="J1288" s="248">
        <v>1</v>
      </c>
      <c r="K1288" s="249">
        <v>2015</v>
      </c>
      <c r="L1288" s="249">
        <v>2016</v>
      </c>
      <c r="M1288" s="250" t="s">
        <v>1241</v>
      </c>
    </row>
    <row r="1289" spans="4:13" x14ac:dyDescent="0.35">
      <c r="D1289" s="244" t="s">
        <v>3897</v>
      </c>
      <c r="E1289" s="245">
        <v>42633</v>
      </c>
      <c r="F1289" s="245">
        <v>42640</v>
      </c>
      <c r="G1289" s="246" t="s">
        <v>10</v>
      </c>
      <c r="H1289" s="247">
        <v>522</v>
      </c>
      <c r="I1289" s="248">
        <v>522</v>
      </c>
      <c r="J1289" s="248">
        <v>1</v>
      </c>
      <c r="K1289" s="249">
        <v>2016</v>
      </c>
      <c r="L1289" s="249">
        <v>2016</v>
      </c>
      <c r="M1289" s="250" t="s">
        <v>667</v>
      </c>
    </row>
    <row r="1290" spans="4:13" x14ac:dyDescent="0.35">
      <c r="D1290" s="244" t="s">
        <v>1781</v>
      </c>
      <c r="E1290" s="245">
        <v>41985</v>
      </c>
      <c r="F1290" s="245">
        <v>42646</v>
      </c>
      <c r="G1290" s="246" t="s">
        <v>658</v>
      </c>
      <c r="H1290" s="247">
        <v>17625</v>
      </c>
      <c r="I1290" s="248">
        <v>17625</v>
      </c>
      <c r="J1290" s="248">
        <v>1</v>
      </c>
      <c r="K1290" s="249">
        <v>2014</v>
      </c>
      <c r="L1290" s="249">
        <v>2016</v>
      </c>
      <c r="M1290" s="250" t="s">
        <v>1679</v>
      </c>
    </row>
    <row r="1291" spans="4:13" x14ac:dyDescent="0.35">
      <c r="D1291" s="244" t="s">
        <v>1783</v>
      </c>
      <c r="E1291" s="245">
        <v>42641</v>
      </c>
      <c r="F1291" s="245">
        <v>42649</v>
      </c>
      <c r="G1291" s="246" t="s">
        <v>10</v>
      </c>
      <c r="H1291" s="247">
        <v>201150</v>
      </c>
      <c r="I1291" s="248">
        <v>201150</v>
      </c>
      <c r="J1291" s="248">
        <v>1</v>
      </c>
      <c r="K1291" s="249">
        <v>2016</v>
      </c>
      <c r="L1291" s="249">
        <v>2016</v>
      </c>
      <c r="M1291" s="250" t="s">
        <v>667</v>
      </c>
    </row>
    <row r="1292" spans="4:13" x14ac:dyDescent="0.35">
      <c r="D1292" s="244" t="s">
        <v>1784</v>
      </c>
      <c r="E1292" s="245">
        <v>42648</v>
      </c>
      <c r="F1292" s="245">
        <v>42649</v>
      </c>
      <c r="G1292" s="246" t="s">
        <v>10</v>
      </c>
      <c r="H1292" s="247">
        <v>272805</v>
      </c>
      <c r="I1292" s="248">
        <v>-10800</v>
      </c>
      <c r="J1292" s="248">
        <v>1</v>
      </c>
      <c r="K1292" s="249">
        <v>2016</v>
      </c>
      <c r="L1292" s="249">
        <v>2016</v>
      </c>
      <c r="M1292" s="250" t="s">
        <v>1491</v>
      </c>
    </row>
    <row r="1293" spans="4:13" x14ac:dyDescent="0.35">
      <c r="D1293" s="244" t="s">
        <v>1785</v>
      </c>
      <c r="E1293" s="245">
        <v>42450</v>
      </c>
      <c r="F1293" s="245">
        <v>42654</v>
      </c>
      <c r="G1293" s="246" t="s">
        <v>13</v>
      </c>
      <c r="H1293" s="247">
        <v>50000</v>
      </c>
      <c r="I1293" s="248">
        <v>50000</v>
      </c>
      <c r="J1293" s="248">
        <v>1</v>
      </c>
      <c r="K1293" s="249">
        <v>2016</v>
      </c>
      <c r="L1293" s="249">
        <v>2016</v>
      </c>
      <c r="M1293" s="250" t="s">
        <v>47</v>
      </c>
    </row>
    <row r="1294" spans="4:13" x14ac:dyDescent="0.35">
      <c r="D1294" s="244" t="s">
        <v>1788</v>
      </c>
      <c r="E1294" s="245">
        <v>42632</v>
      </c>
      <c r="F1294" s="245">
        <v>42650</v>
      </c>
      <c r="G1294" s="246" t="s">
        <v>10</v>
      </c>
      <c r="H1294" s="247">
        <v>300000</v>
      </c>
      <c r="I1294" s="248">
        <v>300000</v>
      </c>
      <c r="J1294" s="248">
        <v>1</v>
      </c>
      <c r="K1294" s="249">
        <v>2016</v>
      </c>
      <c r="L1294" s="249">
        <v>2016</v>
      </c>
      <c r="M1294" s="250" t="s">
        <v>667</v>
      </c>
    </row>
    <row r="1295" spans="4:13" x14ac:dyDescent="0.35">
      <c r="D1295" s="244" t="s">
        <v>1789</v>
      </c>
      <c r="E1295" s="245">
        <v>42666</v>
      </c>
      <c r="F1295" s="245">
        <v>42671</v>
      </c>
      <c r="G1295" s="246" t="s">
        <v>13</v>
      </c>
      <c r="H1295" s="247">
        <v>1738948</v>
      </c>
      <c r="I1295" s="248">
        <v>1711052</v>
      </c>
      <c r="J1295" s="248">
        <v>1</v>
      </c>
      <c r="K1295" s="249">
        <v>2016</v>
      </c>
      <c r="L1295" s="249">
        <v>2016</v>
      </c>
      <c r="M1295" s="250" t="s">
        <v>1491</v>
      </c>
    </row>
    <row r="1296" spans="4:13" x14ac:dyDescent="0.35">
      <c r="D1296" s="244" t="s">
        <v>1791</v>
      </c>
      <c r="E1296" s="245">
        <v>42673</v>
      </c>
      <c r="F1296" s="245">
        <v>42674</v>
      </c>
      <c r="G1296" s="246" t="s">
        <v>10</v>
      </c>
      <c r="H1296" s="247">
        <v>100000</v>
      </c>
      <c r="I1296" s="248">
        <v>100000</v>
      </c>
      <c r="J1296" s="248">
        <v>1</v>
      </c>
      <c r="K1296" s="249">
        <v>2016</v>
      </c>
      <c r="L1296" s="249">
        <v>2016</v>
      </c>
      <c r="M1296" s="250" t="s">
        <v>1491</v>
      </c>
    </row>
    <row r="1297" spans="4:13" x14ac:dyDescent="0.35">
      <c r="D1297" s="244" t="s">
        <v>1792</v>
      </c>
      <c r="E1297" s="245">
        <v>42047</v>
      </c>
      <c r="F1297" s="245">
        <v>42688</v>
      </c>
      <c r="G1297" s="246" t="s">
        <v>658</v>
      </c>
      <c r="H1297" s="247">
        <v>2383425</v>
      </c>
      <c r="I1297" s="248">
        <v>1750000</v>
      </c>
      <c r="J1297" s="248">
        <v>1</v>
      </c>
      <c r="K1297" s="249">
        <v>2015</v>
      </c>
      <c r="L1297" s="249">
        <v>2016</v>
      </c>
      <c r="M1297" s="250" t="s">
        <v>1686</v>
      </c>
    </row>
    <row r="1298" spans="4:13" x14ac:dyDescent="0.35">
      <c r="D1298" s="244" t="s">
        <v>1797</v>
      </c>
      <c r="E1298" s="245">
        <v>42737</v>
      </c>
      <c r="F1298" s="245">
        <v>42746</v>
      </c>
      <c r="G1298" s="246" t="s">
        <v>10</v>
      </c>
      <c r="H1298" s="247">
        <v>70000</v>
      </c>
      <c r="I1298" s="248">
        <v>70000</v>
      </c>
      <c r="J1298" s="248">
        <v>1</v>
      </c>
      <c r="K1298" s="249">
        <v>2017</v>
      </c>
      <c r="L1298" s="249">
        <v>2017</v>
      </c>
      <c r="M1298" s="250" t="s">
        <v>1272</v>
      </c>
    </row>
    <row r="1299" spans="4:13" x14ac:dyDescent="0.35">
      <c r="D1299" s="244" t="s">
        <v>1246</v>
      </c>
      <c r="E1299" s="245">
        <v>42574</v>
      </c>
      <c r="F1299" s="245">
        <v>42711</v>
      </c>
      <c r="G1299" s="246" t="s">
        <v>13</v>
      </c>
      <c r="H1299" s="247">
        <v>103330</v>
      </c>
      <c r="I1299" s="248">
        <v>103330</v>
      </c>
      <c r="J1299" s="248">
        <v>1</v>
      </c>
      <c r="K1299" s="249">
        <v>2016</v>
      </c>
      <c r="L1299" s="249">
        <v>2016</v>
      </c>
      <c r="M1299" s="250" t="s">
        <v>667</v>
      </c>
    </row>
    <row r="1300" spans="4:13" x14ac:dyDescent="0.35">
      <c r="D1300" s="244" t="s">
        <v>1247</v>
      </c>
      <c r="E1300" s="245">
        <v>42441</v>
      </c>
      <c r="F1300" s="245">
        <v>42780</v>
      </c>
      <c r="G1300" s="246" t="s">
        <v>13</v>
      </c>
      <c r="H1300" s="247">
        <v>764000</v>
      </c>
      <c r="I1300" s="248">
        <v>-622000</v>
      </c>
      <c r="J1300" s="248">
        <v>1</v>
      </c>
      <c r="K1300" s="249">
        <v>2016</v>
      </c>
      <c r="L1300" s="249">
        <v>2017</v>
      </c>
      <c r="M1300" s="250" t="s">
        <v>47</v>
      </c>
    </row>
    <row r="1301" spans="4:13" x14ac:dyDescent="0.35">
      <c r="D1301" s="244" t="s">
        <v>1800</v>
      </c>
      <c r="E1301" s="245">
        <v>42755</v>
      </c>
      <c r="F1301" s="245">
        <v>42788</v>
      </c>
      <c r="G1301" s="246" t="s">
        <v>10</v>
      </c>
      <c r="H1301" s="247">
        <v>300000</v>
      </c>
      <c r="I1301" s="248">
        <v>300000</v>
      </c>
      <c r="J1301" s="248">
        <v>1</v>
      </c>
      <c r="K1301" s="249">
        <v>2017</v>
      </c>
      <c r="L1301" s="249">
        <v>2017</v>
      </c>
      <c r="M1301" s="250" t="s">
        <v>1272</v>
      </c>
    </row>
    <row r="1302" spans="4:13" x14ac:dyDescent="0.35">
      <c r="D1302" s="244" t="s">
        <v>1801</v>
      </c>
      <c r="E1302" s="245">
        <v>42777</v>
      </c>
      <c r="F1302" s="245">
        <v>42793</v>
      </c>
      <c r="G1302" s="246" t="s">
        <v>10</v>
      </c>
      <c r="H1302" s="247">
        <v>50000</v>
      </c>
      <c r="I1302" s="248">
        <v>50000</v>
      </c>
      <c r="J1302" s="248">
        <v>1</v>
      </c>
      <c r="K1302" s="249">
        <v>2017</v>
      </c>
      <c r="L1302" s="249">
        <v>2017</v>
      </c>
      <c r="M1302" s="250" t="s">
        <v>1272</v>
      </c>
    </row>
    <row r="1303" spans="4:13" x14ac:dyDescent="0.35">
      <c r="D1303" s="244" t="s">
        <v>1802</v>
      </c>
      <c r="E1303" s="245">
        <v>42625</v>
      </c>
      <c r="F1303" s="245">
        <v>42797</v>
      </c>
      <c r="G1303" s="246" t="s">
        <v>152</v>
      </c>
      <c r="H1303" s="247">
        <v>227192.98250000001</v>
      </c>
      <c r="I1303" s="248">
        <v>146832.98250000001</v>
      </c>
      <c r="J1303" s="248">
        <v>1</v>
      </c>
      <c r="K1303" s="249">
        <v>2016</v>
      </c>
      <c r="L1303" s="249">
        <v>2017</v>
      </c>
      <c r="M1303" s="250" t="s">
        <v>667</v>
      </c>
    </row>
    <row r="1304" spans="4:13" x14ac:dyDescent="0.35">
      <c r="D1304" s="244" t="s">
        <v>1803</v>
      </c>
      <c r="E1304" s="245">
        <v>42625</v>
      </c>
      <c r="F1304" s="245">
        <v>42797</v>
      </c>
      <c r="G1304" s="246" t="s">
        <v>152</v>
      </c>
      <c r="H1304" s="247">
        <v>227192.98250000001</v>
      </c>
      <c r="I1304" s="248">
        <v>146832.98250000001</v>
      </c>
      <c r="J1304" s="248">
        <v>1</v>
      </c>
      <c r="K1304" s="249">
        <v>2016</v>
      </c>
      <c r="L1304" s="249">
        <v>2017</v>
      </c>
      <c r="M1304" s="250" t="s">
        <v>667</v>
      </c>
    </row>
    <row r="1305" spans="4:13" x14ac:dyDescent="0.35">
      <c r="D1305" s="244" t="s">
        <v>1804</v>
      </c>
      <c r="E1305" s="245">
        <v>41669</v>
      </c>
      <c r="F1305" s="245">
        <v>42432</v>
      </c>
      <c r="G1305" s="246" t="s">
        <v>658</v>
      </c>
      <c r="H1305" s="247">
        <v>50000</v>
      </c>
      <c r="I1305" s="248">
        <v>50000</v>
      </c>
      <c r="J1305" s="248">
        <v>1</v>
      </c>
      <c r="K1305" s="249">
        <v>2014</v>
      </c>
      <c r="L1305" s="249">
        <v>2016</v>
      </c>
      <c r="M1305" s="250" t="s">
        <v>1661</v>
      </c>
    </row>
    <row r="1306" spans="4:13" x14ac:dyDescent="0.35">
      <c r="D1306" s="244" t="s">
        <v>1806</v>
      </c>
      <c r="E1306" s="245">
        <v>42811</v>
      </c>
      <c r="F1306" s="245">
        <v>42821</v>
      </c>
      <c r="G1306" s="246" t="s">
        <v>10</v>
      </c>
      <c r="H1306" s="247">
        <v>60000</v>
      </c>
      <c r="I1306" s="248">
        <v>60000</v>
      </c>
      <c r="J1306" s="248">
        <v>1</v>
      </c>
      <c r="K1306" s="249">
        <v>2017</v>
      </c>
      <c r="L1306" s="249">
        <v>2017</v>
      </c>
      <c r="M1306" s="250" t="s">
        <v>1272</v>
      </c>
    </row>
    <row r="1307" spans="4:13" x14ac:dyDescent="0.35">
      <c r="D1307" s="244" t="s">
        <v>1248</v>
      </c>
      <c r="E1307" s="245">
        <v>41609</v>
      </c>
      <c r="F1307" s="245">
        <v>42821</v>
      </c>
      <c r="G1307" s="246" t="s">
        <v>658</v>
      </c>
      <c r="H1307" s="247">
        <v>500000</v>
      </c>
      <c r="I1307" s="248">
        <v>500000</v>
      </c>
      <c r="J1307" s="248">
        <v>1</v>
      </c>
      <c r="K1307" s="249">
        <v>2013</v>
      </c>
      <c r="L1307" s="249">
        <v>2017</v>
      </c>
      <c r="M1307" s="250" t="s">
        <v>1249</v>
      </c>
    </row>
    <row r="1308" spans="4:13" x14ac:dyDescent="0.35">
      <c r="D1308" s="244" t="s">
        <v>1808</v>
      </c>
      <c r="E1308" s="245">
        <v>42809</v>
      </c>
      <c r="F1308" s="245">
        <v>42830</v>
      </c>
      <c r="G1308" s="246" t="s">
        <v>152</v>
      </c>
      <c r="H1308" s="247">
        <v>531.08000000000004</v>
      </c>
      <c r="I1308" s="248">
        <v>531.08000000000004</v>
      </c>
      <c r="J1308" s="248">
        <v>1</v>
      </c>
      <c r="K1308" s="249">
        <v>2017</v>
      </c>
      <c r="L1308" s="249">
        <v>2017</v>
      </c>
      <c r="M1308" s="250" t="s">
        <v>1272</v>
      </c>
    </row>
    <row r="1309" spans="4:13" x14ac:dyDescent="0.35">
      <c r="D1309" s="244" t="s">
        <v>1809</v>
      </c>
      <c r="E1309" s="245">
        <v>42822</v>
      </c>
      <c r="F1309" s="245">
        <v>42832</v>
      </c>
      <c r="G1309" s="246" t="s">
        <v>10</v>
      </c>
      <c r="H1309" s="247">
        <v>6380</v>
      </c>
      <c r="I1309" s="248">
        <v>6380</v>
      </c>
      <c r="J1309" s="248">
        <v>1</v>
      </c>
      <c r="K1309" s="249">
        <v>2017</v>
      </c>
      <c r="L1309" s="249">
        <v>2017</v>
      </c>
      <c r="M1309" s="250" t="s">
        <v>1272</v>
      </c>
    </row>
    <row r="1310" spans="4:13" x14ac:dyDescent="0.35">
      <c r="D1310" s="244" t="s">
        <v>1250</v>
      </c>
      <c r="E1310" s="245">
        <v>42833</v>
      </c>
      <c r="F1310" s="245">
        <v>42836</v>
      </c>
      <c r="G1310" s="246" t="s">
        <v>10</v>
      </c>
      <c r="H1310" s="247">
        <v>507597</v>
      </c>
      <c r="I1310" s="248">
        <v>0</v>
      </c>
      <c r="J1310" s="248">
        <v>1</v>
      </c>
      <c r="K1310" s="249">
        <v>2017</v>
      </c>
      <c r="L1310" s="249">
        <v>2017</v>
      </c>
      <c r="M1310" s="250" t="s">
        <v>1251</v>
      </c>
    </row>
    <row r="1311" spans="4:13" x14ac:dyDescent="0.35">
      <c r="D1311" s="244" t="s">
        <v>1811</v>
      </c>
      <c r="E1311" s="245">
        <v>42808</v>
      </c>
      <c r="F1311" s="245">
        <v>42849</v>
      </c>
      <c r="G1311" s="246" t="s">
        <v>10</v>
      </c>
      <c r="H1311" s="247">
        <v>298596.49119999999</v>
      </c>
      <c r="I1311" s="248">
        <v>298596.49119999999</v>
      </c>
      <c r="J1311" s="248">
        <v>1</v>
      </c>
      <c r="K1311" s="249">
        <v>2017</v>
      </c>
      <c r="L1311" s="249">
        <v>2017</v>
      </c>
      <c r="M1311" s="250" t="s">
        <v>1272</v>
      </c>
    </row>
    <row r="1312" spans="4:13" x14ac:dyDescent="0.35">
      <c r="D1312" s="244" t="s">
        <v>1812</v>
      </c>
      <c r="E1312" s="245">
        <v>42847</v>
      </c>
      <c r="F1312" s="245">
        <v>42857</v>
      </c>
      <c r="G1312" s="246" t="s">
        <v>10</v>
      </c>
      <c r="H1312" s="247">
        <v>0</v>
      </c>
      <c r="I1312" s="248">
        <v>-3000</v>
      </c>
      <c r="J1312" s="248">
        <v>1</v>
      </c>
      <c r="K1312" s="249">
        <v>2017</v>
      </c>
      <c r="L1312" s="249">
        <v>2017</v>
      </c>
      <c r="M1312" s="250" t="s">
        <v>1251</v>
      </c>
    </row>
    <row r="1313" spans="4:13" x14ac:dyDescent="0.35">
      <c r="D1313" s="244" t="s">
        <v>1815</v>
      </c>
      <c r="E1313" s="245">
        <v>42856</v>
      </c>
      <c r="F1313" s="245">
        <v>42888</v>
      </c>
      <c r="G1313" s="246" t="s">
        <v>152</v>
      </c>
      <c r="H1313" s="247">
        <v>2800000</v>
      </c>
      <c r="I1313" s="248">
        <v>-549306.46620000002</v>
      </c>
      <c r="J1313" s="248">
        <v>1</v>
      </c>
      <c r="K1313" s="249">
        <v>2017</v>
      </c>
      <c r="L1313" s="249">
        <v>2017</v>
      </c>
      <c r="M1313" s="250" t="s">
        <v>1251</v>
      </c>
    </row>
    <row r="1314" spans="4:13" x14ac:dyDescent="0.35">
      <c r="D1314" s="244" t="s">
        <v>1817</v>
      </c>
      <c r="E1314" s="245">
        <v>42729</v>
      </c>
      <c r="F1314" s="245">
        <v>42884</v>
      </c>
      <c r="G1314" s="246" t="s">
        <v>10</v>
      </c>
      <c r="H1314" s="247">
        <v>200000</v>
      </c>
      <c r="I1314" s="248">
        <v>200000</v>
      </c>
      <c r="J1314" s="248">
        <v>1</v>
      </c>
      <c r="K1314" s="249">
        <v>2016</v>
      </c>
      <c r="L1314" s="249">
        <v>2017</v>
      </c>
      <c r="M1314" s="250" t="s">
        <v>1491</v>
      </c>
    </row>
    <row r="1315" spans="4:13" x14ac:dyDescent="0.35">
      <c r="D1315" s="244" t="s">
        <v>1818</v>
      </c>
      <c r="E1315" s="245">
        <v>42763</v>
      </c>
      <c r="F1315" s="245">
        <v>42892</v>
      </c>
      <c r="G1315" s="246" t="s">
        <v>13</v>
      </c>
      <c r="H1315" s="247">
        <v>1500000</v>
      </c>
      <c r="I1315" s="248">
        <v>1500000</v>
      </c>
      <c r="J1315" s="248">
        <v>1</v>
      </c>
      <c r="K1315" s="249">
        <v>2017</v>
      </c>
      <c r="L1315" s="249">
        <v>2017</v>
      </c>
      <c r="M1315" s="250" t="s">
        <v>1272</v>
      </c>
    </row>
    <row r="1316" spans="4:13" x14ac:dyDescent="0.35">
      <c r="D1316" s="244" t="s">
        <v>1819</v>
      </c>
      <c r="E1316" s="245">
        <v>42898</v>
      </c>
      <c r="F1316" s="245">
        <v>42900</v>
      </c>
      <c r="G1316" s="246" t="s">
        <v>10</v>
      </c>
      <c r="H1316" s="247">
        <v>70000</v>
      </c>
      <c r="I1316" s="248">
        <v>70000</v>
      </c>
      <c r="J1316" s="248">
        <v>1</v>
      </c>
      <c r="K1316" s="249">
        <v>2017</v>
      </c>
      <c r="L1316" s="249">
        <v>2017</v>
      </c>
      <c r="M1316" s="250" t="s">
        <v>1251</v>
      </c>
    </row>
    <row r="1317" spans="4:13" x14ac:dyDescent="0.35">
      <c r="D1317" s="244" t="s">
        <v>1820</v>
      </c>
      <c r="E1317" s="245">
        <v>42896</v>
      </c>
      <c r="F1317" s="245">
        <v>42913</v>
      </c>
      <c r="G1317" s="246" t="s">
        <v>10</v>
      </c>
      <c r="H1317" s="247">
        <v>800000</v>
      </c>
      <c r="I1317" s="248">
        <v>0</v>
      </c>
      <c r="J1317" s="248">
        <v>1</v>
      </c>
      <c r="K1317" s="249">
        <v>2017</v>
      </c>
      <c r="L1317" s="249">
        <v>2017</v>
      </c>
      <c r="M1317" s="250" t="s">
        <v>1251</v>
      </c>
    </row>
    <row r="1318" spans="4:13" x14ac:dyDescent="0.35">
      <c r="D1318" s="244" t="s">
        <v>1821</v>
      </c>
      <c r="E1318" s="245">
        <v>42916</v>
      </c>
      <c r="F1318" s="245">
        <v>42920</v>
      </c>
      <c r="G1318" s="246" t="s">
        <v>10</v>
      </c>
      <c r="H1318" s="247">
        <v>9400</v>
      </c>
      <c r="I1318" s="248">
        <v>9400</v>
      </c>
      <c r="J1318" s="248">
        <v>1</v>
      </c>
      <c r="K1318" s="249">
        <v>2017</v>
      </c>
      <c r="L1318" s="249">
        <v>2017</v>
      </c>
      <c r="M1318" s="250" t="s">
        <v>1251</v>
      </c>
    </row>
    <row r="1319" spans="4:13" x14ac:dyDescent="0.35">
      <c r="D1319" s="244" t="s">
        <v>1822</v>
      </c>
      <c r="E1319" s="245">
        <v>42931</v>
      </c>
      <c r="F1319" s="245">
        <v>42933</v>
      </c>
      <c r="G1319" s="246" t="s">
        <v>10</v>
      </c>
      <c r="H1319" s="247">
        <v>70000</v>
      </c>
      <c r="I1319" s="248">
        <v>70000</v>
      </c>
      <c r="J1319" s="248">
        <v>1</v>
      </c>
      <c r="K1319" s="249">
        <v>2017</v>
      </c>
      <c r="L1319" s="249">
        <v>2017</v>
      </c>
      <c r="M1319" s="250" t="s">
        <v>669</v>
      </c>
    </row>
    <row r="1320" spans="4:13" x14ac:dyDescent="0.35">
      <c r="D1320" s="244" t="s">
        <v>1823</v>
      </c>
      <c r="E1320" s="245">
        <v>42934</v>
      </c>
      <c r="F1320" s="245">
        <v>42941</v>
      </c>
      <c r="G1320" s="246" t="s">
        <v>658</v>
      </c>
      <c r="H1320" s="247">
        <v>224968</v>
      </c>
      <c r="I1320" s="248">
        <v>224968</v>
      </c>
      <c r="J1320" s="248">
        <v>1</v>
      </c>
      <c r="K1320" s="249">
        <v>2017</v>
      </c>
      <c r="L1320" s="249">
        <v>2017</v>
      </c>
      <c r="M1320" s="250" t="s">
        <v>669</v>
      </c>
    </row>
    <row r="1321" spans="4:13" x14ac:dyDescent="0.35">
      <c r="D1321" s="244" t="s">
        <v>1825</v>
      </c>
      <c r="E1321" s="245">
        <v>41672</v>
      </c>
      <c r="F1321" s="245">
        <v>42944</v>
      </c>
      <c r="G1321" s="246" t="s">
        <v>13</v>
      </c>
      <c r="H1321" s="247">
        <v>900000</v>
      </c>
      <c r="I1321" s="248">
        <v>900000</v>
      </c>
      <c r="J1321" s="248">
        <v>1</v>
      </c>
      <c r="K1321" s="249">
        <v>2014</v>
      </c>
      <c r="L1321" s="249">
        <v>2017</v>
      </c>
      <c r="M1321" s="250" t="s">
        <v>1661</v>
      </c>
    </row>
    <row r="1322" spans="4:13" x14ac:dyDescent="0.35">
      <c r="D1322" s="244" t="s">
        <v>1826</v>
      </c>
      <c r="E1322" s="245">
        <v>42826</v>
      </c>
      <c r="F1322" s="245">
        <v>42943</v>
      </c>
      <c r="G1322" s="246" t="s">
        <v>658</v>
      </c>
      <c r="H1322" s="247">
        <v>200000</v>
      </c>
      <c r="I1322" s="248">
        <v>200000</v>
      </c>
      <c r="J1322" s="248">
        <v>1</v>
      </c>
      <c r="K1322" s="249">
        <v>2017</v>
      </c>
      <c r="L1322" s="249">
        <v>2017</v>
      </c>
      <c r="M1322" s="250" t="s">
        <v>1251</v>
      </c>
    </row>
    <row r="1323" spans="4:13" x14ac:dyDescent="0.35">
      <c r="D1323" s="244" t="s">
        <v>1827</v>
      </c>
      <c r="E1323" s="245">
        <v>42979</v>
      </c>
      <c r="F1323" s="245">
        <v>42983</v>
      </c>
      <c r="G1323" s="246" t="s">
        <v>10</v>
      </c>
      <c r="H1323" s="247">
        <v>1000000</v>
      </c>
      <c r="I1323" s="248">
        <v>1000000</v>
      </c>
      <c r="J1323" s="248">
        <v>1</v>
      </c>
      <c r="K1323" s="249">
        <v>2017</v>
      </c>
      <c r="L1323" s="249">
        <v>2017</v>
      </c>
      <c r="M1323" s="250" t="s">
        <v>669</v>
      </c>
    </row>
    <row r="1324" spans="4:13" x14ac:dyDescent="0.35">
      <c r="D1324" s="244" t="s">
        <v>1828</v>
      </c>
      <c r="E1324" s="245">
        <v>41927</v>
      </c>
      <c r="F1324" s="245">
        <v>42978</v>
      </c>
      <c r="G1324" s="246" t="s">
        <v>658</v>
      </c>
      <c r="H1324" s="247">
        <v>50000</v>
      </c>
      <c r="I1324" s="248">
        <v>50000</v>
      </c>
      <c r="J1324" s="248">
        <v>1</v>
      </c>
      <c r="K1324" s="249">
        <v>2014</v>
      </c>
      <c r="L1324" s="249">
        <v>2017</v>
      </c>
      <c r="M1324" s="250" t="s">
        <v>1679</v>
      </c>
    </row>
    <row r="1325" spans="4:13" x14ac:dyDescent="0.35">
      <c r="D1325" s="244" t="s">
        <v>1830</v>
      </c>
      <c r="E1325" s="245">
        <v>42982</v>
      </c>
      <c r="F1325" s="245">
        <v>42987</v>
      </c>
      <c r="G1325" s="246" t="s">
        <v>10</v>
      </c>
      <c r="H1325" s="247">
        <v>13006</v>
      </c>
      <c r="I1325" s="248">
        <v>13006</v>
      </c>
      <c r="J1325" s="248">
        <v>1</v>
      </c>
      <c r="K1325" s="249">
        <v>2017</v>
      </c>
      <c r="L1325" s="249">
        <v>2017</v>
      </c>
      <c r="M1325" s="250" t="s">
        <v>669</v>
      </c>
    </row>
    <row r="1326" spans="4:13" x14ac:dyDescent="0.35">
      <c r="D1326" s="244" t="s">
        <v>1831</v>
      </c>
      <c r="E1326" s="245">
        <v>42989</v>
      </c>
      <c r="F1326" s="245">
        <v>42990</v>
      </c>
      <c r="G1326" s="246" t="s">
        <v>10</v>
      </c>
      <c r="H1326" s="247">
        <v>24605</v>
      </c>
      <c r="I1326" s="248">
        <v>24605</v>
      </c>
      <c r="J1326" s="248">
        <v>1</v>
      </c>
      <c r="K1326" s="249">
        <v>2017</v>
      </c>
      <c r="L1326" s="249">
        <v>2017</v>
      </c>
      <c r="M1326" s="250" t="s">
        <v>669</v>
      </c>
    </row>
    <row r="1327" spans="4:13" x14ac:dyDescent="0.35">
      <c r="D1327" s="244" t="s">
        <v>1834</v>
      </c>
      <c r="E1327" s="245">
        <v>43015</v>
      </c>
      <c r="F1327" s="245">
        <v>43017</v>
      </c>
      <c r="G1327" s="246" t="s">
        <v>10</v>
      </c>
      <c r="H1327" s="247">
        <v>120000</v>
      </c>
      <c r="I1327" s="248">
        <v>120000</v>
      </c>
      <c r="J1327" s="248">
        <v>1</v>
      </c>
      <c r="K1327" s="249">
        <v>2017</v>
      </c>
      <c r="L1327" s="249">
        <v>2017</v>
      </c>
      <c r="M1327" s="250" t="s">
        <v>671</v>
      </c>
    </row>
    <row r="1328" spans="4:13" x14ac:dyDescent="0.35">
      <c r="D1328" s="244" t="s">
        <v>1840</v>
      </c>
      <c r="E1328" s="245">
        <v>41222</v>
      </c>
      <c r="F1328" s="245">
        <v>43048</v>
      </c>
      <c r="G1328" s="246" t="s">
        <v>13</v>
      </c>
      <c r="H1328" s="247">
        <v>200000</v>
      </c>
      <c r="I1328" s="248">
        <v>200000</v>
      </c>
      <c r="J1328" s="248">
        <v>1</v>
      </c>
      <c r="K1328" s="249">
        <v>2012</v>
      </c>
      <c r="L1328" s="249">
        <v>2017</v>
      </c>
      <c r="M1328" s="250" t="s">
        <v>45</v>
      </c>
    </row>
    <row r="1329" spans="4:13" x14ac:dyDescent="0.35">
      <c r="D1329" s="244" t="s">
        <v>1841</v>
      </c>
      <c r="E1329" s="245">
        <v>43050</v>
      </c>
      <c r="F1329" s="245">
        <v>43052</v>
      </c>
      <c r="G1329" s="246" t="s">
        <v>10</v>
      </c>
      <c r="H1329" s="247">
        <v>70000</v>
      </c>
      <c r="I1329" s="248">
        <v>70000</v>
      </c>
      <c r="J1329" s="248">
        <v>1</v>
      </c>
      <c r="K1329" s="249">
        <v>2017</v>
      </c>
      <c r="L1329" s="249">
        <v>2017</v>
      </c>
      <c r="M1329" s="250" t="s">
        <v>671</v>
      </c>
    </row>
    <row r="1330" spans="4:13" x14ac:dyDescent="0.35">
      <c r="D1330" s="244" t="s">
        <v>1842</v>
      </c>
      <c r="E1330" s="245">
        <v>43005</v>
      </c>
      <c r="F1330" s="245">
        <v>43046</v>
      </c>
      <c r="G1330" s="246" t="s">
        <v>13</v>
      </c>
      <c r="H1330" s="247">
        <v>300000</v>
      </c>
      <c r="I1330" s="248">
        <v>300000</v>
      </c>
      <c r="J1330" s="248">
        <v>1</v>
      </c>
      <c r="K1330" s="249">
        <v>2017</v>
      </c>
      <c r="L1330" s="249">
        <v>2017</v>
      </c>
      <c r="M1330" s="250" t="s">
        <v>669</v>
      </c>
    </row>
    <row r="1331" spans="4:13" x14ac:dyDescent="0.35">
      <c r="D1331" s="244" t="s">
        <v>1843</v>
      </c>
      <c r="E1331" s="245">
        <v>43029</v>
      </c>
      <c r="F1331" s="245">
        <v>43032</v>
      </c>
      <c r="G1331" s="246" t="s">
        <v>10</v>
      </c>
      <c r="H1331" s="247">
        <v>578602</v>
      </c>
      <c r="I1331" s="248">
        <v>578602</v>
      </c>
      <c r="J1331" s="248">
        <v>1</v>
      </c>
      <c r="K1331" s="249">
        <v>2017</v>
      </c>
      <c r="L1331" s="249">
        <v>2017</v>
      </c>
      <c r="M1331" s="250" t="s">
        <v>671</v>
      </c>
    </row>
    <row r="1332" spans="4:13" x14ac:dyDescent="0.35">
      <c r="D1332" s="244" t="s">
        <v>1844</v>
      </c>
      <c r="E1332" s="245">
        <v>41966</v>
      </c>
      <c r="F1332" s="245">
        <v>43073</v>
      </c>
      <c r="G1332" s="246" t="s">
        <v>658</v>
      </c>
      <c r="H1332" s="247">
        <v>3000000</v>
      </c>
      <c r="I1332" s="248">
        <v>1750000</v>
      </c>
      <c r="J1332" s="248">
        <v>1</v>
      </c>
      <c r="K1332" s="249">
        <v>2014</v>
      </c>
      <c r="L1332" s="249">
        <v>2017</v>
      </c>
      <c r="M1332" s="250" t="s">
        <v>1679</v>
      </c>
    </row>
    <row r="1333" spans="4:13" x14ac:dyDescent="0.35">
      <c r="D1333" s="244" t="s">
        <v>1845</v>
      </c>
      <c r="E1333" s="245">
        <v>43088</v>
      </c>
      <c r="F1333" s="245">
        <v>43091</v>
      </c>
      <c r="G1333" s="246" t="s">
        <v>13</v>
      </c>
      <c r="H1333" s="247">
        <v>34000</v>
      </c>
      <c r="I1333" s="248">
        <v>0</v>
      </c>
      <c r="J1333" s="248">
        <v>1</v>
      </c>
      <c r="K1333" s="249">
        <v>2017</v>
      </c>
      <c r="L1333" s="249">
        <v>2017</v>
      </c>
      <c r="M1333" s="250" t="s">
        <v>671</v>
      </c>
    </row>
    <row r="1334" spans="4:13" x14ac:dyDescent="0.35">
      <c r="D1334" s="244" t="s">
        <v>1847</v>
      </c>
      <c r="E1334" s="245">
        <v>43070</v>
      </c>
      <c r="F1334" s="245">
        <v>43074</v>
      </c>
      <c r="G1334" s="246" t="s">
        <v>160</v>
      </c>
      <c r="H1334" s="247">
        <v>143</v>
      </c>
      <c r="I1334" s="248">
        <v>143</v>
      </c>
      <c r="J1334" s="248">
        <v>1</v>
      </c>
      <c r="K1334" s="249">
        <v>2017</v>
      </c>
      <c r="L1334" s="249">
        <v>2017</v>
      </c>
      <c r="M1334" s="250" t="s">
        <v>671</v>
      </c>
    </row>
    <row r="1335" spans="4:13" x14ac:dyDescent="0.35">
      <c r="D1335" s="244" t="s">
        <v>1848</v>
      </c>
      <c r="E1335" s="245">
        <v>43110</v>
      </c>
      <c r="F1335" s="245">
        <v>43113</v>
      </c>
      <c r="G1335" s="246" t="s">
        <v>13</v>
      </c>
      <c r="H1335" s="247">
        <v>200000</v>
      </c>
      <c r="I1335" s="248">
        <v>200000</v>
      </c>
      <c r="J1335" s="248">
        <v>1</v>
      </c>
      <c r="K1335" s="249">
        <v>2018</v>
      </c>
      <c r="L1335" s="249">
        <v>2018</v>
      </c>
      <c r="M1335" s="250" t="s">
        <v>674</v>
      </c>
    </row>
    <row r="1336" spans="4:13" x14ac:dyDescent="0.35">
      <c r="D1336" s="244" t="s">
        <v>1850</v>
      </c>
      <c r="E1336" s="245">
        <v>43114</v>
      </c>
      <c r="F1336" s="245">
        <v>43117</v>
      </c>
      <c r="G1336" s="246" t="s">
        <v>10</v>
      </c>
      <c r="H1336" s="247">
        <v>2492894</v>
      </c>
      <c r="I1336" s="248">
        <v>0</v>
      </c>
      <c r="J1336" s="248">
        <v>1</v>
      </c>
      <c r="K1336" s="249">
        <v>2018</v>
      </c>
      <c r="L1336" s="249">
        <v>2018</v>
      </c>
      <c r="M1336" s="250" t="s">
        <v>674</v>
      </c>
    </row>
    <row r="1337" spans="4:13" x14ac:dyDescent="0.35">
      <c r="D1337" s="244" t="s">
        <v>1853</v>
      </c>
      <c r="E1337" s="245">
        <v>43052</v>
      </c>
      <c r="F1337" s="245">
        <v>43137</v>
      </c>
      <c r="G1337" s="246" t="s">
        <v>10</v>
      </c>
      <c r="H1337" s="247">
        <v>344965</v>
      </c>
      <c r="I1337" s="248">
        <v>344965</v>
      </c>
      <c r="J1337" s="248">
        <v>1</v>
      </c>
      <c r="K1337" s="249">
        <v>2017</v>
      </c>
      <c r="L1337" s="249">
        <v>2018</v>
      </c>
      <c r="M1337" s="250" t="s">
        <v>671</v>
      </c>
    </row>
    <row r="1338" spans="4:13" x14ac:dyDescent="0.35">
      <c r="D1338" s="244" t="s">
        <v>1854</v>
      </c>
      <c r="E1338" s="245">
        <v>43137</v>
      </c>
      <c r="F1338" s="245">
        <v>43138</v>
      </c>
      <c r="G1338" s="246" t="s">
        <v>160</v>
      </c>
      <c r="H1338" s="247">
        <v>233.3</v>
      </c>
      <c r="I1338" s="248">
        <v>233.3</v>
      </c>
      <c r="J1338" s="248">
        <v>1</v>
      </c>
      <c r="K1338" s="249">
        <v>2018</v>
      </c>
      <c r="L1338" s="249">
        <v>2018</v>
      </c>
      <c r="M1338" s="250" t="s">
        <v>674</v>
      </c>
    </row>
    <row r="1339" spans="4:13" x14ac:dyDescent="0.35">
      <c r="D1339" s="244" t="s">
        <v>1858</v>
      </c>
      <c r="E1339" s="245">
        <v>43083</v>
      </c>
      <c r="F1339" s="245">
        <v>43154</v>
      </c>
      <c r="G1339" s="246" t="s">
        <v>658</v>
      </c>
      <c r="H1339" s="247">
        <v>1000</v>
      </c>
      <c r="I1339" s="248">
        <v>1000</v>
      </c>
      <c r="J1339" s="248">
        <v>1</v>
      </c>
      <c r="K1339" s="249">
        <v>2017</v>
      </c>
      <c r="L1339" s="249">
        <v>2018</v>
      </c>
      <c r="M1339" s="250" t="s">
        <v>671</v>
      </c>
    </row>
    <row r="1340" spans="4:13" x14ac:dyDescent="0.35">
      <c r="D1340" s="244" t="s">
        <v>1863</v>
      </c>
      <c r="E1340" s="245">
        <v>43175</v>
      </c>
      <c r="F1340" s="245">
        <v>43181</v>
      </c>
      <c r="G1340" s="246" t="s">
        <v>10</v>
      </c>
      <c r="H1340" s="247">
        <v>185000</v>
      </c>
      <c r="I1340" s="248">
        <v>185000</v>
      </c>
      <c r="J1340" s="248">
        <v>1</v>
      </c>
      <c r="K1340" s="249">
        <v>2018</v>
      </c>
      <c r="L1340" s="249">
        <v>2018</v>
      </c>
      <c r="M1340" s="250" t="s">
        <v>674</v>
      </c>
    </row>
    <row r="1341" spans="4:13" x14ac:dyDescent="0.35">
      <c r="D1341" s="244" t="s">
        <v>1864</v>
      </c>
      <c r="E1341" s="245">
        <v>43009</v>
      </c>
      <c r="F1341" s="245">
        <v>43171</v>
      </c>
      <c r="G1341" s="246" t="s">
        <v>10</v>
      </c>
      <c r="H1341" s="247">
        <v>300000</v>
      </c>
      <c r="I1341" s="248">
        <v>300000</v>
      </c>
      <c r="J1341" s="248">
        <v>1</v>
      </c>
      <c r="K1341" s="249">
        <v>2017</v>
      </c>
      <c r="L1341" s="249">
        <v>2018</v>
      </c>
      <c r="M1341" s="250" t="s">
        <v>671</v>
      </c>
    </row>
    <row r="1342" spans="4:13" x14ac:dyDescent="0.35">
      <c r="D1342" s="244" t="s">
        <v>1865</v>
      </c>
      <c r="E1342" s="245">
        <v>42548</v>
      </c>
      <c r="F1342" s="245">
        <v>43187</v>
      </c>
      <c r="G1342" s="246" t="s">
        <v>658</v>
      </c>
      <c r="H1342" s="247">
        <v>1000000</v>
      </c>
      <c r="I1342" s="248">
        <v>1000000</v>
      </c>
      <c r="J1342" s="248">
        <v>1</v>
      </c>
      <c r="K1342" s="249">
        <v>2016</v>
      </c>
      <c r="L1342" s="249">
        <v>2018</v>
      </c>
      <c r="M1342" s="250" t="s">
        <v>1485</v>
      </c>
    </row>
    <row r="1343" spans="4:13" x14ac:dyDescent="0.35">
      <c r="D1343" s="244" t="s">
        <v>1869</v>
      </c>
      <c r="E1343" s="245">
        <v>43198</v>
      </c>
      <c r="F1343" s="245">
        <v>43206</v>
      </c>
      <c r="G1343" s="246" t="s">
        <v>10</v>
      </c>
      <c r="H1343" s="247">
        <v>8700</v>
      </c>
      <c r="I1343" s="248">
        <v>8700</v>
      </c>
      <c r="J1343" s="248">
        <v>1</v>
      </c>
      <c r="K1343" s="249">
        <v>2018</v>
      </c>
      <c r="L1343" s="249">
        <v>2018</v>
      </c>
      <c r="M1343" s="250" t="s">
        <v>49</v>
      </c>
    </row>
    <row r="1344" spans="4:13" x14ac:dyDescent="0.35">
      <c r="D1344" s="244" t="s">
        <v>1870</v>
      </c>
      <c r="E1344" s="245">
        <v>43013</v>
      </c>
      <c r="F1344" s="245">
        <v>43207</v>
      </c>
      <c r="G1344" s="246" t="s">
        <v>658</v>
      </c>
      <c r="H1344" s="247">
        <v>519298.24560000002</v>
      </c>
      <c r="I1344" s="248">
        <v>519298.24560000002</v>
      </c>
      <c r="J1344" s="248">
        <v>1</v>
      </c>
      <c r="K1344" s="249">
        <v>2017</v>
      </c>
      <c r="L1344" s="249">
        <v>2018</v>
      </c>
      <c r="M1344" s="250" t="s">
        <v>671</v>
      </c>
    </row>
    <row r="1345" spans="4:13" x14ac:dyDescent="0.35">
      <c r="D1345" s="244" t="s">
        <v>1872</v>
      </c>
      <c r="E1345" s="245">
        <v>43017</v>
      </c>
      <c r="F1345" s="245">
        <v>43210</v>
      </c>
      <c r="G1345" s="246" t="s">
        <v>658</v>
      </c>
      <c r="H1345" s="247">
        <v>150000</v>
      </c>
      <c r="I1345" s="248">
        <v>150000</v>
      </c>
      <c r="J1345" s="248">
        <v>1</v>
      </c>
      <c r="K1345" s="249">
        <v>2017</v>
      </c>
      <c r="L1345" s="249">
        <v>2018</v>
      </c>
      <c r="M1345" s="250" t="s">
        <v>671</v>
      </c>
    </row>
    <row r="1346" spans="4:13" x14ac:dyDescent="0.35">
      <c r="D1346" s="244" t="s">
        <v>1873</v>
      </c>
      <c r="E1346" s="245">
        <v>42585</v>
      </c>
      <c r="F1346" s="245">
        <v>43210</v>
      </c>
      <c r="G1346" s="246" t="s">
        <v>658</v>
      </c>
      <c r="H1346" s="247">
        <v>200000</v>
      </c>
      <c r="I1346" s="248">
        <v>200000</v>
      </c>
      <c r="J1346" s="248">
        <v>1</v>
      </c>
      <c r="K1346" s="249">
        <v>2016</v>
      </c>
      <c r="L1346" s="249">
        <v>2018</v>
      </c>
      <c r="M1346" s="250" t="s">
        <v>667</v>
      </c>
    </row>
    <row r="1347" spans="4:13" x14ac:dyDescent="0.35">
      <c r="D1347" s="244" t="s">
        <v>1874</v>
      </c>
      <c r="E1347" s="245">
        <v>43184</v>
      </c>
      <c r="F1347" s="245">
        <v>43206</v>
      </c>
      <c r="G1347" s="246" t="s">
        <v>10</v>
      </c>
      <c r="H1347" s="247">
        <v>1000000</v>
      </c>
      <c r="I1347" s="248">
        <v>1000000</v>
      </c>
      <c r="J1347" s="248">
        <v>1</v>
      </c>
      <c r="K1347" s="249">
        <v>2018</v>
      </c>
      <c r="L1347" s="249">
        <v>2018</v>
      </c>
      <c r="M1347" s="250" t="s">
        <v>674</v>
      </c>
    </row>
    <row r="1348" spans="4:13" x14ac:dyDescent="0.35">
      <c r="D1348" s="244" t="s">
        <v>1876</v>
      </c>
      <c r="E1348" s="245">
        <v>43140</v>
      </c>
      <c r="F1348" s="245">
        <v>43217</v>
      </c>
      <c r="G1348" s="246" t="s">
        <v>658</v>
      </c>
      <c r="H1348" s="247">
        <v>100000</v>
      </c>
      <c r="I1348" s="248">
        <v>100000</v>
      </c>
      <c r="J1348" s="248">
        <v>1</v>
      </c>
      <c r="K1348" s="249">
        <v>2018</v>
      </c>
      <c r="L1348" s="249">
        <v>2018</v>
      </c>
      <c r="M1348" s="250" t="s">
        <v>674</v>
      </c>
    </row>
    <row r="1349" spans="4:13" x14ac:dyDescent="0.35">
      <c r="D1349" s="244" t="s">
        <v>1877</v>
      </c>
      <c r="E1349" s="245">
        <v>43148</v>
      </c>
      <c r="F1349" s="245">
        <v>43217</v>
      </c>
      <c r="G1349" s="246" t="s">
        <v>658</v>
      </c>
      <c r="H1349" s="247">
        <v>1000</v>
      </c>
      <c r="I1349" s="248">
        <v>1000</v>
      </c>
      <c r="J1349" s="248">
        <v>1</v>
      </c>
      <c r="K1349" s="249">
        <v>2018</v>
      </c>
      <c r="L1349" s="249">
        <v>2018</v>
      </c>
      <c r="M1349" s="250" t="s">
        <v>674</v>
      </c>
    </row>
    <row r="1350" spans="4:13" x14ac:dyDescent="0.35">
      <c r="D1350" s="244" t="s">
        <v>1878</v>
      </c>
      <c r="E1350" s="245">
        <v>43137</v>
      </c>
      <c r="F1350" s="245">
        <v>43217</v>
      </c>
      <c r="G1350" s="246" t="s">
        <v>658</v>
      </c>
      <c r="H1350" s="247">
        <v>300000</v>
      </c>
      <c r="I1350" s="248">
        <v>300000</v>
      </c>
      <c r="J1350" s="248">
        <v>1</v>
      </c>
      <c r="K1350" s="249">
        <v>2018</v>
      </c>
      <c r="L1350" s="249">
        <v>2018</v>
      </c>
      <c r="M1350" s="250" t="s">
        <v>674</v>
      </c>
    </row>
    <row r="1351" spans="4:13" x14ac:dyDescent="0.35">
      <c r="D1351" s="244" t="s">
        <v>1879</v>
      </c>
      <c r="E1351" s="245">
        <v>43060</v>
      </c>
      <c r="F1351" s="245">
        <v>43217</v>
      </c>
      <c r="G1351" s="246" t="s">
        <v>658</v>
      </c>
      <c r="H1351" s="247">
        <v>100000</v>
      </c>
      <c r="I1351" s="248">
        <v>100000</v>
      </c>
      <c r="J1351" s="248">
        <v>1</v>
      </c>
      <c r="K1351" s="249">
        <v>2017</v>
      </c>
      <c r="L1351" s="249">
        <v>2018</v>
      </c>
      <c r="M1351" s="250" t="s">
        <v>671</v>
      </c>
    </row>
    <row r="1352" spans="4:13" x14ac:dyDescent="0.35">
      <c r="D1352" s="244" t="s">
        <v>1882</v>
      </c>
      <c r="E1352" s="245">
        <v>43097</v>
      </c>
      <c r="F1352" s="245">
        <v>43129</v>
      </c>
      <c r="G1352" s="246" t="s">
        <v>160</v>
      </c>
      <c r="H1352" s="247">
        <v>75.599999999999994</v>
      </c>
      <c r="I1352" s="248">
        <v>75.599999999999994</v>
      </c>
      <c r="J1352" s="248">
        <v>1</v>
      </c>
      <c r="K1352" s="249">
        <v>2017</v>
      </c>
      <c r="L1352" s="249">
        <v>2018</v>
      </c>
      <c r="M1352" s="250" t="s">
        <v>671</v>
      </c>
    </row>
    <row r="1353" spans="4:13" x14ac:dyDescent="0.35">
      <c r="D1353" s="244" t="s">
        <v>1883</v>
      </c>
      <c r="E1353" s="245">
        <v>43069</v>
      </c>
      <c r="F1353" s="245">
        <v>43074</v>
      </c>
      <c r="G1353" s="246" t="s">
        <v>160</v>
      </c>
      <c r="H1353" s="247">
        <v>14.3</v>
      </c>
      <c r="I1353" s="248">
        <v>14.3</v>
      </c>
      <c r="J1353" s="248">
        <v>1</v>
      </c>
      <c r="K1353" s="249">
        <v>2017</v>
      </c>
      <c r="L1353" s="249">
        <v>2017</v>
      </c>
      <c r="M1353" s="250" t="s">
        <v>671</v>
      </c>
    </row>
    <row r="1354" spans="4:13" x14ac:dyDescent="0.35">
      <c r="D1354" s="244" t="s">
        <v>1887</v>
      </c>
      <c r="E1354" s="245">
        <v>42649</v>
      </c>
      <c r="F1354" s="245">
        <v>43245</v>
      </c>
      <c r="G1354" s="246" t="s">
        <v>160</v>
      </c>
      <c r="H1354" s="247">
        <v>46881</v>
      </c>
      <c r="I1354" s="248">
        <v>3459.82</v>
      </c>
      <c r="J1354" s="248">
        <v>1</v>
      </c>
      <c r="K1354" s="249">
        <v>2016</v>
      </c>
      <c r="L1354" s="249">
        <v>2018</v>
      </c>
      <c r="M1354" s="250" t="s">
        <v>1491</v>
      </c>
    </row>
    <row r="1355" spans="4:13" x14ac:dyDescent="0.35">
      <c r="D1355" s="244" t="s">
        <v>1889</v>
      </c>
      <c r="E1355" s="245">
        <v>42060</v>
      </c>
      <c r="F1355" s="245">
        <v>43251</v>
      </c>
      <c r="G1355" s="246" t="s">
        <v>658</v>
      </c>
      <c r="H1355" s="247">
        <v>50000</v>
      </c>
      <c r="I1355" s="248">
        <v>50000</v>
      </c>
      <c r="J1355" s="248">
        <v>1</v>
      </c>
      <c r="K1355" s="249">
        <v>2015</v>
      </c>
      <c r="L1355" s="249">
        <v>2018</v>
      </c>
      <c r="M1355" s="250" t="s">
        <v>1686</v>
      </c>
    </row>
    <row r="1356" spans="4:13" x14ac:dyDescent="0.35">
      <c r="D1356" s="244" t="s">
        <v>1254</v>
      </c>
      <c r="E1356" s="245">
        <v>43254</v>
      </c>
      <c r="F1356" s="245">
        <v>43257</v>
      </c>
      <c r="G1356" s="246" t="s">
        <v>10</v>
      </c>
      <c r="H1356" s="247">
        <v>478000</v>
      </c>
      <c r="I1356" s="248">
        <v>478000</v>
      </c>
      <c r="J1356" s="248">
        <v>1</v>
      </c>
      <c r="K1356" s="249">
        <v>2018</v>
      </c>
      <c r="L1356" s="249">
        <v>2018</v>
      </c>
      <c r="M1356" s="250" t="s">
        <v>49</v>
      </c>
    </row>
    <row r="1357" spans="4:13" x14ac:dyDescent="0.35">
      <c r="D1357" s="244" t="s">
        <v>1890</v>
      </c>
      <c r="E1357" s="245">
        <v>43259</v>
      </c>
      <c r="F1357" s="245">
        <v>43262</v>
      </c>
      <c r="G1357" s="246" t="s">
        <v>10</v>
      </c>
      <c r="H1357" s="247">
        <v>6380</v>
      </c>
      <c r="I1357" s="248">
        <v>6380</v>
      </c>
      <c r="J1357" s="248">
        <v>1</v>
      </c>
      <c r="K1357" s="249">
        <v>2018</v>
      </c>
      <c r="L1357" s="249">
        <v>2018</v>
      </c>
      <c r="M1357" s="250" t="s">
        <v>49</v>
      </c>
    </row>
    <row r="1358" spans="4:13" x14ac:dyDescent="0.35">
      <c r="D1358" s="244" t="s">
        <v>1255</v>
      </c>
      <c r="E1358" s="245">
        <v>43256</v>
      </c>
      <c r="F1358" s="245">
        <v>43263</v>
      </c>
      <c r="G1358" s="246" t="s">
        <v>10</v>
      </c>
      <c r="H1358" s="247">
        <v>0</v>
      </c>
      <c r="I1358" s="248">
        <v>-50000</v>
      </c>
      <c r="J1358" s="248">
        <v>1</v>
      </c>
      <c r="K1358" s="249">
        <v>2018</v>
      </c>
      <c r="L1358" s="249">
        <v>2018</v>
      </c>
      <c r="M1358" s="250" t="s">
        <v>49</v>
      </c>
    </row>
    <row r="1359" spans="4:13" x14ac:dyDescent="0.35">
      <c r="D1359" s="244" t="s">
        <v>1894</v>
      </c>
      <c r="E1359" s="245">
        <v>43271</v>
      </c>
      <c r="F1359" s="245">
        <v>43286</v>
      </c>
      <c r="G1359" s="246" t="s">
        <v>10</v>
      </c>
      <c r="H1359" s="247">
        <v>324561.40350000001</v>
      </c>
      <c r="I1359" s="248">
        <v>324561.40350000001</v>
      </c>
      <c r="J1359" s="248">
        <v>1</v>
      </c>
      <c r="K1359" s="249">
        <v>2018</v>
      </c>
      <c r="L1359" s="249">
        <v>2018</v>
      </c>
      <c r="M1359" s="250" t="s">
        <v>49</v>
      </c>
    </row>
    <row r="1360" spans="4:13" x14ac:dyDescent="0.35">
      <c r="D1360" s="244" t="s">
        <v>1896</v>
      </c>
      <c r="E1360" s="245">
        <v>43280</v>
      </c>
      <c r="F1360" s="245">
        <v>43291</v>
      </c>
      <c r="G1360" s="246" t="s">
        <v>160</v>
      </c>
      <c r="H1360" s="247">
        <v>14.3</v>
      </c>
      <c r="I1360" s="248">
        <v>14.3</v>
      </c>
      <c r="J1360" s="248">
        <v>1</v>
      </c>
      <c r="K1360" s="249">
        <v>2018</v>
      </c>
      <c r="L1360" s="249">
        <v>2018</v>
      </c>
      <c r="M1360" s="250" t="s">
        <v>49</v>
      </c>
    </row>
    <row r="1361" spans="4:13" x14ac:dyDescent="0.35">
      <c r="D1361" s="244" t="s">
        <v>1897</v>
      </c>
      <c r="E1361" s="245">
        <v>43296</v>
      </c>
      <c r="F1361" s="245">
        <v>43298</v>
      </c>
      <c r="G1361" s="246" t="s">
        <v>10</v>
      </c>
      <c r="H1361" s="247">
        <v>0</v>
      </c>
      <c r="I1361" s="248">
        <v>-50000</v>
      </c>
      <c r="J1361" s="248">
        <v>1</v>
      </c>
      <c r="K1361" s="249">
        <v>2018</v>
      </c>
      <c r="L1361" s="249">
        <v>2018</v>
      </c>
      <c r="M1361" s="250" t="s">
        <v>1257</v>
      </c>
    </row>
    <row r="1362" spans="4:13" x14ac:dyDescent="0.35">
      <c r="D1362" s="244" t="s">
        <v>1898</v>
      </c>
      <c r="E1362" s="245">
        <v>43296</v>
      </c>
      <c r="F1362" s="245">
        <v>43298</v>
      </c>
      <c r="G1362" s="246" t="s">
        <v>10</v>
      </c>
      <c r="H1362" s="247">
        <v>703995</v>
      </c>
      <c r="I1362" s="248">
        <v>-1588345.8647</v>
      </c>
      <c r="J1362" s="248">
        <v>1</v>
      </c>
      <c r="K1362" s="249">
        <v>2018</v>
      </c>
      <c r="L1362" s="249">
        <v>2018</v>
      </c>
      <c r="M1362" s="250" t="s">
        <v>1257</v>
      </c>
    </row>
    <row r="1363" spans="4:13" x14ac:dyDescent="0.35">
      <c r="D1363" s="244" t="s">
        <v>1899</v>
      </c>
      <c r="E1363" s="245">
        <v>43273</v>
      </c>
      <c r="F1363" s="245">
        <v>43294</v>
      </c>
      <c r="G1363" s="246" t="s">
        <v>10</v>
      </c>
      <c r="H1363" s="247">
        <v>50000</v>
      </c>
      <c r="I1363" s="248">
        <v>50000</v>
      </c>
      <c r="J1363" s="248">
        <v>1</v>
      </c>
      <c r="K1363" s="249">
        <v>2018</v>
      </c>
      <c r="L1363" s="249">
        <v>2018</v>
      </c>
      <c r="M1363" s="250" t="s">
        <v>49</v>
      </c>
    </row>
    <row r="1364" spans="4:13" x14ac:dyDescent="0.35">
      <c r="D1364" s="244" t="s">
        <v>1900</v>
      </c>
      <c r="E1364" s="245">
        <v>43279</v>
      </c>
      <c r="F1364" s="245">
        <v>43301</v>
      </c>
      <c r="G1364" s="246" t="s">
        <v>13</v>
      </c>
      <c r="H1364" s="247">
        <v>119828</v>
      </c>
      <c r="I1364" s="248">
        <v>119828</v>
      </c>
      <c r="J1364" s="248">
        <v>1</v>
      </c>
      <c r="K1364" s="249">
        <v>2018</v>
      </c>
      <c r="L1364" s="249">
        <v>2018</v>
      </c>
      <c r="M1364" s="250" t="s">
        <v>49</v>
      </c>
    </row>
    <row r="1365" spans="4:13" x14ac:dyDescent="0.35">
      <c r="D1365" s="244" t="s">
        <v>1901</v>
      </c>
      <c r="E1365" s="245">
        <v>43313</v>
      </c>
      <c r="F1365" s="245">
        <v>43315</v>
      </c>
      <c r="G1365" s="246" t="s">
        <v>160</v>
      </c>
      <c r="H1365" s="247">
        <v>14.3</v>
      </c>
      <c r="I1365" s="248">
        <v>14.3</v>
      </c>
      <c r="J1365" s="248">
        <v>1</v>
      </c>
      <c r="K1365" s="249">
        <v>2018</v>
      </c>
      <c r="L1365" s="249">
        <v>2018</v>
      </c>
      <c r="M1365" s="250" t="s">
        <v>1257</v>
      </c>
    </row>
    <row r="1366" spans="4:13" x14ac:dyDescent="0.35">
      <c r="D1366" s="244" t="s">
        <v>1904</v>
      </c>
      <c r="E1366" s="245">
        <v>43282</v>
      </c>
      <c r="F1366" s="245">
        <v>43332</v>
      </c>
      <c r="G1366" s="246" t="s">
        <v>160</v>
      </c>
      <c r="H1366" s="247">
        <v>1000</v>
      </c>
      <c r="I1366" s="248">
        <v>1000</v>
      </c>
      <c r="J1366" s="248">
        <v>1</v>
      </c>
      <c r="K1366" s="249">
        <v>2018</v>
      </c>
      <c r="L1366" s="249">
        <v>2018</v>
      </c>
      <c r="M1366" s="250" t="s">
        <v>1257</v>
      </c>
    </row>
    <row r="1367" spans="4:13" x14ac:dyDescent="0.35">
      <c r="D1367" s="244" t="s">
        <v>1906</v>
      </c>
      <c r="E1367" s="245">
        <v>43335</v>
      </c>
      <c r="F1367" s="245">
        <v>43341</v>
      </c>
      <c r="G1367" s="246" t="s">
        <v>160</v>
      </c>
      <c r="H1367" s="247">
        <v>14.3</v>
      </c>
      <c r="I1367" s="248">
        <v>14.3</v>
      </c>
      <c r="J1367" s="248">
        <v>1</v>
      </c>
      <c r="K1367" s="249">
        <v>2018</v>
      </c>
      <c r="L1367" s="249">
        <v>2018</v>
      </c>
      <c r="M1367" s="250" t="s">
        <v>1257</v>
      </c>
    </row>
    <row r="1368" spans="4:13" x14ac:dyDescent="0.35">
      <c r="D1368" s="244" t="s">
        <v>1910</v>
      </c>
      <c r="E1368" s="245">
        <v>43351</v>
      </c>
      <c r="F1368" s="245">
        <v>43355</v>
      </c>
      <c r="G1368" s="246" t="s">
        <v>10</v>
      </c>
      <c r="H1368" s="247">
        <v>3000000</v>
      </c>
      <c r="I1368" s="248">
        <v>1187730.7143000001</v>
      </c>
      <c r="J1368" s="248">
        <v>1</v>
      </c>
      <c r="K1368" s="249">
        <v>2018</v>
      </c>
      <c r="L1368" s="249">
        <v>2018</v>
      </c>
      <c r="M1368" s="250" t="s">
        <v>1257</v>
      </c>
    </row>
    <row r="1369" spans="4:13" x14ac:dyDescent="0.35">
      <c r="D1369" s="244" t="s">
        <v>1911</v>
      </c>
      <c r="E1369" s="245">
        <v>43049</v>
      </c>
      <c r="F1369" s="245">
        <v>43329</v>
      </c>
      <c r="G1369" s="246" t="s">
        <v>152</v>
      </c>
      <c r="H1369" s="247">
        <v>314972.37589999998</v>
      </c>
      <c r="I1369" s="248">
        <v>-170255.33840000001</v>
      </c>
      <c r="J1369" s="248">
        <v>1</v>
      </c>
      <c r="K1369" s="249">
        <v>2017</v>
      </c>
      <c r="L1369" s="249">
        <v>2018</v>
      </c>
      <c r="M1369" s="250" t="s">
        <v>671</v>
      </c>
    </row>
    <row r="1370" spans="4:13" x14ac:dyDescent="0.35">
      <c r="D1370" s="244" t="s">
        <v>1914</v>
      </c>
      <c r="E1370" s="245">
        <v>43366</v>
      </c>
      <c r="F1370" s="245">
        <v>43367</v>
      </c>
      <c r="G1370" s="246" t="s">
        <v>160</v>
      </c>
      <c r="H1370" s="247">
        <v>841.38</v>
      </c>
      <c r="I1370" s="248">
        <v>841.38</v>
      </c>
      <c r="J1370" s="248">
        <v>1</v>
      </c>
      <c r="K1370" s="249">
        <v>2018</v>
      </c>
      <c r="L1370" s="249">
        <v>2018</v>
      </c>
      <c r="M1370" s="250" t="s">
        <v>1257</v>
      </c>
    </row>
    <row r="1371" spans="4:13" x14ac:dyDescent="0.35">
      <c r="D1371" s="244" t="s">
        <v>3898</v>
      </c>
      <c r="E1371" s="245">
        <v>43218</v>
      </c>
      <c r="F1371" s="245">
        <v>43222</v>
      </c>
      <c r="G1371" s="246" t="s">
        <v>160</v>
      </c>
      <c r="H1371" s="247">
        <v>1785</v>
      </c>
      <c r="I1371" s="248">
        <v>1785</v>
      </c>
      <c r="J1371" s="248">
        <v>1</v>
      </c>
      <c r="K1371" s="249">
        <v>2018</v>
      </c>
      <c r="L1371" s="249">
        <v>2018</v>
      </c>
      <c r="M1371" s="250" t="s">
        <v>49</v>
      </c>
    </row>
    <row r="1372" spans="4:13" x14ac:dyDescent="0.35">
      <c r="D1372" s="244" t="s">
        <v>1917</v>
      </c>
      <c r="E1372" s="245">
        <v>43196</v>
      </c>
      <c r="F1372" s="245">
        <v>43251</v>
      </c>
      <c r="G1372" s="246" t="s">
        <v>177</v>
      </c>
      <c r="H1372" s="247">
        <v>1000</v>
      </c>
      <c r="I1372" s="248">
        <v>1000</v>
      </c>
      <c r="J1372" s="248">
        <v>1</v>
      </c>
      <c r="K1372" s="249">
        <v>2018</v>
      </c>
      <c r="L1372" s="249">
        <v>2018</v>
      </c>
      <c r="M1372" s="250" t="s">
        <v>49</v>
      </c>
    </row>
    <row r="1373" spans="4:13" x14ac:dyDescent="0.35">
      <c r="D1373" s="244" t="s">
        <v>1256</v>
      </c>
      <c r="E1373" s="245">
        <v>43342</v>
      </c>
      <c r="F1373" s="245">
        <v>43371</v>
      </c>
      <c r="G1373" s="246" t="s">
        <v>13</v>
      </c>
      <c r="H1373" s="247">
        <v>1585010</v>
      </c>
      <c r="I1373" s="248">
        <v>1335010</v>
      </c>
      <c r="J1373" s="248">
        <v>1</v>
      </c>
      <c r="K1373" s="249">
        <v>2018</v>
      </c>
      <c r="L1373" s="249">
        <v>2018</v>
      </c>
      <c r="M1373" s="250" t="s">
        <v>1257</v>
      </c>
    </row>
    <row r="1374" spans="4:13" x14ac:dyDescent="0.35">
      <c r="D1374" s="244" t="s">
        <v>1258</v>
      </c>
      <c r="E1374" s="245">
        <v>43276</v>
      </c>
      <c r="F1374" s="245">
        <v>43334</v>
      </c>
      <c r="G1374" s="246" t="s">
        <v>10</v>
      </c>
      <c r="H1374" s="247">
        <v>969600</v>
      </c>
      <c r="I1374" s="248">
        <v>719600</v>
      </c>
      <c r="J1374" s="248">
        <v>1</v>
      </c>
      <c r="K1374" s="249">
        <v>2018</v>
      </c>
      <c r="L1374" s="249">
        <v>2018</v>
      </c>
      <c r="M1374" s="250" t="s">
        <v>49</v>
      </c>
    </row>
    <row r="1375" spans="4:13" x14ac:dyDescent="0.35">
      <c r="D1375" s="244" t="s">
        <v>1920</v>
      </c>
      <c r="E1375" s="245">
        <v>43373</v>
      </c>
      <c r="F1375" s="245">
        <v>43375</v>
      </c>
      <c r="G1375" s="246" t="s">
        <v>10</v>
      </c>
      <c r="H1375" s="247">
        <v>1000</v>
      </c>
      <c r="I1375" s="248">
        <v>1000</v>
      </c>
      <c r="J1375" s="248">
        <v>1</v>
      </c>
      <c r="K1375" s="249">
        <v>2018</v>
      </c>
      <c r="L1375" s="249">
        <v>2018</v>
      </c>
      <c r="M1375" s="250" t="s">
        <v>1257</v>
      </c>
    </row>
    <row r="1376" spans="4:13" x14ac:dyDescent="0.35">
      <c r="D1376" s="244" t="s">
        <v>1921</v>
      </c>
      <c r="E1376" s="245">
        <v>43374</v>
      </c>
      <c r="F1376" s="245">
        <v>43376</v>
      </c>
      <c r="G1376" s="246" t="s">
        <v>10</v>
      </c>
      <c r="H1376" s="247">
        <v>200000</v>
      </c>
      <c r="I1376" s="248">
        <v>200000</v>
      </c>
      <c r="J1376" s="248">
        <v>1</v>
      </c>
      <c r="K1376" s="249">
        <v>2018</v>
      </c>
      <c r="L1376" s="249">
        <v>2018</v>
      </c>
      <c r="M1376" s="250" t="s">
        <v>684</v>
      </c>
    </row>
    <row r="1377" spans="4:13" x14ac:dyDescent="0.35">
      <c r="D1377" s="244" t="s">
        <v>1924</v>
      </c>
      <c r="E1377" s="245">
        <v>43359</v>
      </c>
      <c r="F1377" s="245">
        <v>43376</v>
      </c>
      <c r="G1377" s="246" t="s">
        <v>13</v>
      </c>
      <c r="H1377" s="247">
        <v>391820</v>
      </c>
      <c r="I1377" s="248">
        <v>391820</v>
      </c>
      <c r="J1377" s="248">
        <v>1</v>
      </c>
      <c r="K1377" s="249">
        <v>2018</v>
      </c>
      <c r="L1377" s="249">
        <v>2018</v>
      </c>
      <c r="M1377" s="250" t="s">
        <v>1257</v>
      </c>
    </row>
    <row r="1378" spans="4:13" x14ac:dyDescent="0.35">
      <c r="D1378" s="244" t="s">
        <v>1925</v>
      </c>
      <c r="E1378" s="245">
        <v>43110</v>
      </c>
      <c r="F1378" s="245">
        <v>43388</v>
      </c>
      <c r="G1378" s="246" t="s">
        <v>13</v>
      </c>
      <c r="H1378" s="247">
        <v>630000</v>
      </c>
      <c r="I1378" s="248">
        <v>630000</v>
      </c>
      <c r="J1378" s="248">
        <v>1</v>
      </c>
      <c r="K1378" s="249">
        <v>2018</v>
      </c>
      <c r="L1378" s="249">
        <v>2018</v>
      </c>
      <c r="M1378" s="250" t="s">
        <v>674</v>
      </c>
    </row>
    <row r="1379" spans="4:13" x14ac:dyDescent="0.35">
      <c r="D1379" s="244" t="s">
        <v>1926</v>
      </c>
      <c r="E1379" s="245">
        <v>42259</v>
      </c>
      <c r="F1379" s="245">
        <v>43395</v>
      </c>
      <c r="G1379" s="246" t="s">
        <v>658</v>
      </c>
      <c r="H1379" s="247">
        <v>50000</v>
      </c>
      <c r="I1379" s="248">
        <v>50000</v>
      </c>
      <c r="J1379" s="248">
        <v>1</v>
      </c>
      <c r="K1379" s="249">
        <v>2015</v>
      </c>
      <c r="L1379" s="249">
        <v>2018</v>
      </c>
      <c r="M1379" s="250" t="s">
        <v>1713</v>
      </c>
    </row>
    <row r="1380" spans="4:13" x14ac:dyDescent="0.35">
      <c r="D1380" s="244" t="s">
        <v>1927</v>
      </c>
      <c r="E1380" s="245">
        <v>43369</v>
      </c>
      <c r="F1380" s="245">
        <v>43390</v>
      </c>
      <c r="G1380" s="246" t="s">
        <v>10</v>
      </c>
      <c r="H1380" s="247">
        <v>5000</v>
      </c>
      <c r="I1380" s="248">
        <v>5000</v>
      </c>
      <c r="J1380" s="248">
        <v>1</v>
      </c>
      <c r="K1380" s="249">
        <v>2018</v>
      </c>
      <c r="L1380" s="249">
        <v>2018</v>
      </c>
      <c r="M1380" s="250" t="s">
        <v>1257</v>
      </c>
    </row>
    <row r="1381" spans="4:13" x14ac:dyDescent="0.35">
      <c r="D1381" s="244" t="s">
        <v>1928</v>
      </c>
      <c r="E1381" s="245">
        <v>43392</v>
      </c>
      <c r="F1381" s="245">
        <v>43402</v>
      </c>
      <c r="G1381" s="246" t="s">
        <v>13</v>
      </c>
      <c r="H1381" s="247">
        <v>7500</v>
      </c>
      <c r="I1381" s="248">
        <v>7500</v>
      </c>
      <c r="J1381" s="248">
        <v>1</v>
      </c>
      <c r="K1381" s="249">
        <v>2018</v>
      </c>
      <c r="L1381" s="249">
        <v>2018</v>
      </c>
      <c r="M1381" s="250" t="s">
        <v>684</v>
      </c>
    </row>
    <row r="1382" spans="4:13" x14ac:dyDescent="0.35">
      <c r="D1382" s="244" t="s">
        <v>1259</v>
      </c>
      <c r="E1382" s="245">
        <v>43404</v>
      </c>
      <c r="F1382" s="245">
        <v>43406</v>
      </c>
      <c r="G1382" s="246" t="s">
        <v>152</v>
      </c>
      <c r="H1382" s="247">
        <v>0</v>
      </c>
      <c r="I1382" s="248">
        <v>-612</v>
      </c>
      <c r="J1382" s="248">
        <v>1</v>
      </c>
      <c r="K1382" s="249">
        <v>2018</v>
      </c>
      <c r="L1382" s="249">
        <v>2018</v>
      </c>
      <c r="M1382" s="250" t="s">
        <v>684</v>
      </c>
    </row>
    <row r="1383" spans="4:13" x14ac:dyDescent="0.35">
      <c r="D1383" s="244" t="s">
        <v>1929</v>
      </c>
      <c r="E1383" s="245">
        <v>43364</v>
      </c>
      <c r="F1383" s="245">
        <v>43391</v>
      </c>
      <c r="G1383" s="246" t="s">
        <v>10</v>
      </c>
      <c r="H1383" s="247">
        <v>20000</v>
      </c>
      <c r="I1383" s="248">
        <v>20000</v>
      </c>
      <c r="J1383" s="248">
        <v>1</v>
      </c>
      <c r="K1383" s="249">
        <v>2018</v>
      </c>
      <c r="L1383" s="249">
        <v>2018</v>
      </c>
      <c r="M1383" s="250" t="s">
        <v>1257</v>
      </c>
    </row>
    <row r="1384" spans="4:13" x14ac:dyDescent="0.35">
      <c r="D1384" s="244" t="s">
        <v>1933</v>
      </c>
      <c r="E1384" s="245">
        <v>43277</v>
      </c>
      <c r="F1384" s="245">
        <v>43334</v>
      </c>
      <c r="G1384" s="246" t="s">
        <v>10</v>
      </c>
      <c r="H1384" s="247">
        <v>50000</v>
      </c>
      <c r="I1384" s="248">
        <v>50000</v>
      </c>
      <c r="J1384" s="248">
        <v>1</v>
      </c>
      <c r="K1384" s="249">
        <v>2018</v>
      </c>
      <c r="L1384" s="249">
        <v>2018</v>
      </c>
      <c r="M1384" s="250" t="s">
        <v>49</v>
      </c>
    </row>
    <row r="1385" spans="4:13" x14ac:dyDescent="0.35">
      <c r="D1385" s="244" t="s">
        <v>1935</v>
      </c>
      <c r="E1385" s="245">
        <v>43415</v>
      </c>
      <c r="F1385" s="245">
        <v>43426</v>
      </c>
      <c r="G1385" s="246" t="s">
        <v>10</v>
      </c>
      <c r="H1385" s="247">
        <v>916408.66870000004</v>
      </c>
      <c r="I1385" s="248">
        <v>666408.66870000004</v>
      </c>
      <c r="J1385" s="248">
        <v>1</v>
      </c>
      <c r="K1385" s="249">
        <v>2018</v>
      </c>
      <c r="L1385" s="249">
        <v>2018</v>
      </c>
      <c r="M1385" s="250" t="s">
        <v>684</v>
      </c>
    </row>
    <row r="1386" spans="4:13" x14ac:dyDescent="0.35">
      <c r="D1386" s="244" t="s">
        <v>1936</v>
      </c>
      <c r="E1386" s="245">
        <v>43413</v>
      </c>
      <c r="F1386" s="245">
        <v>43426</v>
      </c>
      <c r="G1386" s="246" t="s">
        <v>160</v>
      </c>
      <c r="H1386" s="247">
        <v>0</v>
      </c>
      <c r="I1386" s="248">
        <v>-49385</v>
      </c>
      <c r="J1386" s="248">
        <v>1</v>
      </c>
      <c r="K1386" s="249">
        <v>2018</v>
      </c>
      <c r="L1386" s="249">
        <v>2018</v>
      </c>
      <c r="M1386" s="250" t="s">
        <v>684</v>
      </c>
    </row>
    <row r="1387" spans="4:13" x14ac:dyDescent="0.35">
      <c r="D1387" s="244" t="s">
        <v>1260</v>
      </c>
      <c r="E1387" s="245">
        <v>43441</v>
      </c>
      <c r="F1387" s="245">
        <v>43445</v>
      </c>
      <c r="G1387" s="246" t="s">
        <v>10</v>
      </c>
      <c r="H1387" s="247">
        <v>898362</v>
      </c>
      <c r="I1387" s="248">
        <v>898362</v>
      </c>
      <c r="J1387" s="248">
        <v>1</v>
      </c>
      <c r="K1387" s="249">
        <v>2018</v>
      </c>
      <c r="L1387" s="249">
        <v>2018</v>
      </c>
      <c r="M1387" s="250" t="s">
        <v>684</v>
      </c>
    </row>
    <row r="1388" spans="4:13" x14ac:dyDescent="0.35">
      <c r="D1388" s="244" t="s">
        <v>1261</v>
      </c>
      <c r="E1388" s="245">
        <v>43091</v>
      </c>
      <c r="F1388" s="245">
        <v>43438</v>
      </c>
      <c r="G1388" s="246" t="s">
        <v>13</v>
      </c>
      <c r="H1388" s="247">
        <v>1250000</v>
      </c>
      <c r="I1388" s="248">
        <v>1250000</v>
      </c>
      <c r="J1388" s="248">
        <v>1</v>
      </c>
      <c r="K1388" s="249">
        <v>2017</v>
      </c>
      <c r="L1388" s="249">
        <v>2018</v>
      </c>
      <c r="M1388" s="250" t="s">
        <v>671</v>
      </c>
    </row>
    <row r="1389" spans="4:13" x14ac:dyDescent="0.35">
      <c r="D1389" s="244" t="s">
        <v>1939</v>
      </c>
      <c r="E1389" s="245">
        <v>43320</v>
      </c>
      <c r="F1389" s="245">
        <v>43329</v>
      </c>
      <c r="G1389" s="246" t="s">
        <v>658</v>
      </c>
      <c r="H1389" s="247">
        <v>96620</v>
      </c>
      <c r="I1389" s="248">
        <v>96620</v>
      </c>
      <c r="J1389" s="248">
        <v>1</v>
      </c>
      <c r="K1389" s="249">
        <v>2018</v>
      </c>
      <c r="L1389" s="249">
        <v>2018</v>
      </c>
      <c r="M1389" s="250" t="s">
        <v>1257</v>
      </c>
    </row>
    <row r="1390" spans="4:13" x14ac:dyDescent="0.35">
      <c r="D1390" s="244" t="s">
        <v>1941</v>
      </c>
      <c r="E1390" s="245">
        <v>43428</v>
      </c>
      <c r="F1390" s="245">
        <v>43468</v>
      </c>
      <c r="G1390" s="246" t="s">
        <v>13</v>
      </c>
      <c r="H1390" s="247">
        <v>250000</v>
      </c>
      <c r="I1390" s="248">
        <v>250000</v>
      </c>
      <c r="J1390" s="248">
        <v>1</v>
      </c>
      <c r="K1390" s="249">
        <v>2018</v>
      </c>
      <c r="L1390" s="249">
        <v>2019</v>
      </c>
      <c r="M1390" s="250" t="s">
        <v>684</v>
      </c>
    </row>
    <row r="1391" spans="4:13" x14ac:dyDescent="0.35">
      <c r="D1391" s="244" t="s">
        <v>1942</v>
      </c>
      <c r="E1391" s="245">
        <v>43422</v>
      </c>
      <c r="F1391" s="245">
        <v>43473</v>
      </c>
      <c r="G1391" s="246" t="s">
        <v>10</v>
      </c>
      <c r="H1391" s="247">
        <v>2800000</v>
      </c>
      <c r="I1391" s="248">
        <v>950000</v>
      </c>
      <c r="J1391" s="248">
        <v>1</v>
      </c>
      <c r="K1391" s="249">
        <v>2018</v>
      </c>
      <c r="L1391" s="249">
        <v>2019</v>
      </c>
      <c r="M1391" s="250" t="s">
        <v>684</v>
      </c>
    </row>
    <row r="1392" spans="4:13" x14ac:dyDescent="0.35">
      <c r="D1392" s="244" t="s">
        <v>1945</v>
      </c>
      <c r="E1392" s="245">
        <v>43443</v>
      </c>
      <c r="F1392" s="245">
        <v>43453</v>
      </c>
      <c r="G1392" s="246" t="s">
        <v>10</v>
      </c>
      <c r="H1392" s="247">
        <v>2370317.6000999999</v>
      </c>
      <c r="I1392" s="248">
        <v>-1281252.757</v>
      </c>
      <c r="J1392" s="248">
        <v>1</v>
      </c>
      <c r="K1392" s="249">
        <v>2018</v>
      </c>
      <c r="L1392" s="249">
        <v>2018</v>
      </c>
      <c r="M1392" s="250" t="s">
        <v>684</v>
      </c>
    </row>
    <row r="1393" spans="4:13" x14ac:dyDescent="0.35">
      <c r="D1393" s="244" t="s">
        <v>3899</v>
      </c>
      <c r="E1393" s="245">
        <v>43480</v>
      </c>
      <c r="F1393" s="245">
        <v>43482</v>
      </c>
      <c r="G1393" s="246" t="s">
        <v>160</v>
      </c>
      <c r="H1393" s="247">
        <v>431.29</v>
      </c>
      <c r="I1393" s="248">
        <v>431.29</v>
      </c>
      <c r="J1393" s="248">
        <v>1</v>
      </c>
      <c r="K1393" s="249">
        <v>2019</v>
      </c>
      <c r="L1393" s="249">
        <v>2019</v>
      </c>
      <c r="M1393" s="250" t="s">
        <v>681</v>
      </c>
    </row>
    <row r="1394" spans="4:13" x14ac:dyDescent="0.35">
      <c r="D1394" s="244" t="s">
        <v>1949</v>
      </c>
      <c r="E1394" s="245">
        <v>43468</v>
      </c>
      <c r="F1394" s="245">
        <v>43483</v>
      </c>
      <c r="G1394" s="246" t="s">
        <v>10</v>
      </c>
      <c r="H1394" s="247">
        <v>40000</v>
      </c>
      <c r="I1394" s="248">
        <v>40000</v>
      </c>
      <c r="J1394" s="248">
        <v>1</v>
      </c>
      <c r="K1394" s="249">
        <v>2019</v>
      </c>
      <c r="L1394" s="249">
        <v>2019</v>
      </c>
      <c r="M1394" s="250" t="s">
        <v>681</v>
      </c>
    </row>
    <row r="1395" spans="4:13" x14ac:dyDescent="0.35">
      <c r="D1395" s="244" t="s">
        <v>1264</v>
      </c>
      <c r="E1395" s="245">
        <v>43456</v>
      </c>
      <c r="F1395" s="245">
        <v>43486</v>
      </c>
      <c r="G1395" s="246" t="s">
        <v>10</v>
      </c>
      <c r="H1395" s="247">
        <v>96400</v>
      </c>
      <c r="I1395" s="248">
        <v>96400</v>
      </c>
      <c r="J1395" s="248">
        <v>1</v>
      </c>
      <c r="K1395" s="249">
        <v>2018</v>
      </c>
      <c r="L1395" s="249">
        <v>2019</v>
      </c>
      <c r="M1395" s="250" t="s">
        <v>684</v>
      </c>
    </row>
    <row r="1396" spans="4:13" x14ac:dyDescent="0.35">
      <c r="D1396" s="244" t="s">
        <v>1265</v>
      </c>
      <c r="E1396" s="245">
        <v>43518</v>
      </c>
      <c r="F1396" s="245">
        <v>43528</v>
      </c>
      <c r="G1396" s="246" t="s">
        <v>13</v>
      </c>
      <c r="H1396" s="247">
        <v>594035</v>
      </c>
      <c r="I1396" s="248">
        <v>594035</v>
      </c>
      <c r="J1396" s="248">
        <v>1</v>
      </c>
      <c r="K1396" s="249">
        <v>2019</v>
      </c>
      <c r="L1396" s="249">
        <v>2019</v>
      </c>
      <c r="M1396" s="250" t="s">
        <v>681</v>
      </c>
    </row>
    <row r="1397" spans="4:13" x14ac:dyDescent="0.35">
      <c r="D1397" s="244" t="s">
        <v>1950</v>
      </c>
      <c r="E1397" s="245">
        <v>43525</v>
      </c>
      <c r="F1397" s="245">
        <v>43530</v>
      </c>
      <c r="G1397" s="246" t="s">
        <v>13</v>
      </c>
      <c r="H1397" s="247">
        <v>7540</v>
      </c>
      <c r="I1397" s="248">
        <v>7540</v>
      </c>
      <c r="J1397" s="248">
        <v>1</v>
      </c>
      <c r="K1397" s="249">
        <v>2019</v>
      </c>
      <c r="L1397" s="249">
        <v>2019</v>
      </c>
      <c r="M1397" s="250" t="s">
        <v>681</v>
      </c>
    </row>
    <row r="1398" spans="4:13" x14ac:dyDescent="0.35">
      <c r="D1398" s="244" t="s">
        <v>1955</v>
      </c>
      <c r="E1398" s="245">
        <v>43414</v>
      </c>
      <c r="F1398" s="245">
        <v>43518</v>
      </c>
      <c r="G1398" s="246" t="s">
        <v>13</v>
      </c>
      <c r="H1398" s="247">
        <v>250000</v>
      </c>
      <c r="I1398" s="248">
        <v>250000</v>
      </c>
      <c r="J1398" s="248">
        <v>1</v>
      </c>
      <c r="K1398" s="249">
        <v>2018</v>
      </c>
      <c r="L1398" s="249">
        <v>2019</v>
      </c>
      <c r="M1398" s="250" t="s">
        <v>684</v>
      </c>
    </row>
    <row r="1399" spans="4:13" x14ac:dyDescent="0.35">
      <c r="D1399" s="244" t="s">
        <v>1956</v>
      </c>
      <c r="E1399" s="245">
        <v>42930</v>
      </c>
      <c r="F1399" s="245">
        <v>43543</v>
      </c>
      <c r="G1399" s="246" t="s">
        <v>152</v>
      </c>
      <c r="H1399" s="247">
        <v>30.4</v>
      </c>
      <c r="I1399" s="248">
        <v>30.4</v>
      </c>
      <c r="J1399" s="248">
        <v>1</v>
      </c>
      <c r="K1399" s="249">
        <v>2017</v>
      </c>
      <c r="L1399" s="249">
        <v>2019</v>
      </c>
      <c r="M1399" s="250" t="s">
        <v>669</v>
      </c>
    </row>
    <row r="1400" spans="4:13" x14ac:dyDescent="0.35">
      <c r="D1400" s="244" t="s">
        <v>1959</v>
      </c>
      <c r="E1400" s="245">
        <v>43455</v>
      </c>
      <c r="F1400" s="245">
        <v>43553</v>
      </c>
      <c r="G1400" s="246" t="s">
        <v>10</v>
      </c>
      <c r="H1400" s="247">
        <v>353602</v>
      </c>
      <c r="I1400" s="248">
        <v>353602</v>
      </c>
      <c r="J1400" s="248">
        <v>1</v>
      </c>
      <c r="K1400" s="249">
        <v>2018</v>
      </c>
      <c r="L1400" s="249">
        <v>2019</v>
      </c>
      <c r="M1400" s="250" t="s">
        <v>684</v>
      </c>
    </row>
    <row r="1401" spans="4:13" x14ac:dyDescent="0.35">
      <c r="D1401" s="244" t="s">
        <v>1961</v>
      </c>
      <c r="E1401" s="245">
        <v>43154</v>
      </c>
      <c r="F1401" s="245">
        <v>43578</v>
      </c>
      <c r="G1401" s="246" t="s">
        <v>13</v>
      </c>
      <c r="H1401" s="247">
        <v>1500000</v>
      </c>
      <c r="I1401" s="248">
        <v>1500000</v>
      </c>
      <c r="J1401" s="248">
        <v>1</v>
      </c>
      <c r="K1401" s="249">
        <v>2018</v>
      </c>
      <c r="L1401" s="249">
        <v>2019</v>
      </c>
      <c r="M1401" s="250" t="s">
        <v>674</v>
      </c>
    </row>
    <row r="1402" spans="4:13" x14ac:dyDescent="0.35">
      <c r="D1402" s="244" t="s">
        <v>1963</v>
      </c>
      <c r="E1402" s="245">
        <v>43561</v>
      </c>
      <c r="F1402" s="245">
        <v>43584</v>
      </c>
      <c r="G1402" s="246" t="s">
        <v>658</v>
      </c>
      <c r="H1402" s="247">
        <v>40490</v>
      </c>
      <c r="I1402" s="248">
        <v>40490</v>
      </c>
      <c r="J1402" s="248">
        <v>1</v>
      </c>
      <c r="K1402" s="249">
        <v>2019</v>
      </c>
      <c r="L1402" s="249">
        <v>2019</v>
      </c>
      <c r="M1402" s="250" t="s">
        <v>51</v>
      </c>
    </row>
    <row r="1403" spans="4:13" x14ac:dyDescent="0.35">
      <c r="D1403" s="244" t="s">
        <v>1966</v>
      </c>
      <c r="E1403" s="245">
        <v>43581</v>
      </c>
      <c r="F1403" s="245">
        <v>43585</v>
      </c>
      <c r="G1403" s="246" t="s">
        <v>10</v>
      </c>
      <c r="H1403" s="247">
        <v>6380</v>
      </c>
      <c r="I1403" s="248">
        <v>6380</v>
      </c>
      <c r="J1403" s="248">
        <v>1</v>
      </c>
      <c r="K1403" s="249">
        <v>2019</v>
      </c>
      <c r="L1403" s="249">
        <v>2019</v>
      </c>
      <c r="M1403" s="250" t="s">
        <v>51</v>
      </c>
    </row>
    <row r="1404" spans="4:13" x14ac:dyDescent="0.35">
      <c r="D1404" s="244" t="s">
        <v>1967</v>
      </c>
      <c r="E1404" s="245">
        <v>43585</v>
      </c>
      <c r="F1404" s="245">
        <v>43588</v>
      </c>
      <c r="G1404" s="246" t="s">
        <v>160</v>
      </c>
      <c r="H1404" s="247">
        <v>6.1499999999995998</v>
      </c>
      <c r="I1404" s="248">
        <v>6.1499999999995998</v>
      </c>
      <c r="J1404" s="248">
        <v>1</v>
      </c>
      <c r="K1404" s="249">
        <v>2019</v>
      </c>
      <c r="L1404" s="249">
        <v>2019</v>
      </c>
      <c r="M1404" s="250" t="s">
        <v>51</v>
      </c>
    </row>
    <row r="1405" spans="4:13" x14ac:dyDescent="0.35">
      <c r="D1405" s="244" t="s">
        <v>1969</v>
      </c>
      <c r="E1405" s="245">
        <v>43535</v>
      </c>
      <c r="F1405" s="245">
        <v>43556</v>
      </c>
      <c r="G1405" s="246" t="s">
        <v>10</v>
      </c>
      <c r="H1405" s="247">
        <v>909465</v>
      </c>
      <c r="I1405" s="248">
        <v>909465</v>
      </c>
      <c r="J1405" s="248">
        <v>1</v>
      </c>
      <c r="K1405" s="249">
        <v>2019</v>
      </c>
      <c r="L1405" s="249">
        <v>2019</v>
      </c>
      <c r="M1405" s="250" t="s">
        <v>681</v>
      </c>
    </row>
    <row r="1406" spans="4:13" x14ac:dyDescent="0.35">
      <c r="D1406" s="244" t="s">
        <v>1972</v>
      </c>
      <c r="E1406" s="245">
        <v>43598</v>
      </c>
      <c r="F1406" s="245">
        <v>43605</v>
      </c>
      <c r="G1406" s="246" t="s">
        <v>10</v>
      </c>
      <c r="H1406" s="247">
        <v>6150</v>
      </c>
      <c r="I1406" s="248">
        <v>6150</v>
      </c>
      <c r="J1406" s="248">
        <v>1</v>
      </c>
      <c r="K1406" s="249">
        <v>2019</v>
      </c>
      <c r="L1406" s="249">
        <v>2019</v>
      </c>
      <c r="M1406" s="250" t="s">
        <v>51</v>
      </c>
    </row>
    <row r="1407" spans="4:13" x14ac:dyDescent="0.35">
      <c r="D1407" s="244" t="s">
        <v>1267</v>
      </c>
      <c r="E1407" s="245">
        <v>43585</v>
      </c>
      <c r="F1407" s="245">
        <v>43614</v>
      </c>
      <c r="G1407" s="246" t="s">
        <v>13</v>
      </c>
      <c r="H1407" s="247">
        <v>91800</v>
      </c>
      <c r="I1407" s="248">
        <v>-200000</v>
      </c>
      <c r="J1407" s="248">
        <v>1</v>
      </c>
      <c r="K1407" s="249">
        <v>2019</v>
      </c>
      <c r="L1407" s="249">
        <v>2019</v>
      </c>
      <c r="M1407" s="250" t="s">
        <v>51</v>
      </c>
    </row>
    <row r="1408" spans="4:13" x14ac:dyDescent="0.35">
      <c r="D1408" s="244" t="s">
        <v>1976</v>
      </c>
      <c r="E1408" s="245">
        <v>43618</v>
      </c>
      <c r="F1408" s="245">
        <v>43620</v>
      </c>
      <c r="G1408" s="246" t="s">
        <v>10</v>
      </c>
      <c r="H1408" s="247">
        <v>6380</v>
      </c>
      <c r="I1408" s="248">
        <v>6380</v>
      </c>
      <c r="J1408" s="248">
        <v>1</v>
      </c>
      <c r="K1408" s="249">
        <v>2019</v>
      </c>
      <c r="L1408" s="249">
        <v>2019</v>
      </c>
      <c r="M1408" s="250" t="s">
        <v>51</v>
      </c>
    </row>
    <row r="1409" spans="4:13" x14ac:dyDescent="0.35">
      <c r="D1409" s="244" t="s">
        <v>1979</v>
      </c>
      <c r="E1409" s="245">
        <v>43549</v>
      </c>
      <c r="F1409" s="245">
        <v>43616</v>
      </c>
      <c r="G1409" s="246" t="s">
        <v>10</v>
      </c>
      <c r="H1409" s="247">
        <v>1200000</v>
      </c>
      <c r="I1409" s="248">
        <v>1200000</v>
      </c>
      <c r="J1409" s="248">
        <v>1</v>
      </c>
      <c r="K1409" s="249">
        <v>2019</v>
      </c>
      <c r="L1409" s="249">
        <v>2019</v>
      </c>
      <c r="M1409" s="250" t="s">
        <v>681</v>
      </c>
    </row>
    <row r="1410" spans="4:13" x14ac:dyDescent="0.35">
      <c r="D1410" s="244" t="s">
        <v>1982</v>
      </c>
      <c r="E1410" s="245">
        <v>43411</v>
      </c>
      <c r="F1410" s="245">
        <v>43578</v>
      </c>
      <c r="G1410" s="246" t="s">
        <v>152</v>
      </c>
      <c r="H1410" s="247">
        <v>3026706.05</v>
      </c>
      <c r="I1410" s="248">
        <v>3026706.05</v>
      </c>
      <c r="J1410" s="248">
        <v>1</v>
      </c>
      <c r="K1410" s="249">
        <v>2018</v>
      </c>
      <c r="L1410" s="249">
        <v>2019</v>
      </c>
      <c r="M1410" s="250" t="s">
        <v>684</v>
      </c>
    </row>
    <row r="1411" spans="4:13" x14ac:dyDescent="0.35">
      <c r="D1411" s="244" t="s">
        <v>1268</v>
      </c>
      <c r="E1411" s="245">
        <v>43645</v>
      </c>
      <c r="F1411" s="245">
        <v>43650</v>
      </c>
      <c r="G1411" s="246" t="s">
        <v>10</v>
      </c>
      <c r="H1411" s="247">
        <v>337115</v>
      </c>
      <c r="I1411" s="248">
        <v>337115</v>
      </c>
      <c r="J1411" s="248">
        <v>1</v>
      </c>
      <c r="K1411" s="249">
        <v>2019</v>
      </c>
      <c r="L1411" s="249">
        <v>2019</v>
      </c>
      <c r="M1411" s="250" t="s">
        <v>51</v>
      </c>
    </row>
    <row r="1412" spans="4:13" x14ac:dyDescent="0.35">
      <c r="D1412" s="244" t="s">
        <v>1987</v>
      </c>
      <c r="E1412" s="245">
        <v>43666</v>
      </c>
      <c r="F1412" s="245">
        <v>43668</v>
      </c>
      <c r="G1412" s="246" t="s">
        <v>10</v>
      </c>
      <c r="H1412" s="247">
        <v>500000</v>
      </c>
      <c r="I1412" s="248">
        <v>500000</v>
      </c>
      <c r="J1412" s="248">
        <v>1</v>
      </c>
      <c r="K1412" s="249">
        <v>2019</v>
      </c>
      <c r="L1412" s="249">
        <v>2019</v>
      </c>
      <c r="M1412" s="250" t="s">
        <v>140</v>
      </c>
    </row>
    <row r="1413" spans="4:13" x14ac:dyDescent="0.35">
      <c r="D1413" s="244" t="s">
        <v>1990</v>
      </c>
      <c r="E1413" s="245">
        <v>43117</v>
      </c>
      <c r="F1413" s="245">
        <v>43671</v>
      </c>
      <c r="G1413" s="246" t="s">
        <v>658</v>
      </c>
      <c r="H1413" s="247">
        <v>25063</v>
      </c>
      <c r="I1413" s="248">
        <v>25063</v>
      </c>
      <c r="J1413" s="248">
        <v>1</v>
      </c>
      <c r="K1413" s="249">
        <v>2018</v>
      </c>
      <c r="L1413" s="249">
        <v>2019</v>
      </c>
      <c r="M1413" s="250" t="s">
        <v>674</v>
      </c>
    </row>
    <row r="1414" spans="4:13" x14ac:dyDescent="0.35">
      <c r="D1414" s="244" t="s">
        <v>1993</v>
      </c>
      <c r="E1414" s="245">
        <v>42934</v>
      </c>
      <c r="F1414" s="245">
        <v>43661</v>
      </c>
      <c r="G1414" s="246" t="s">
        <v>658</v>
      </c>
      <c r="H1414" s="247">
        <v>519298.24560000002</v>
      </c>
      <c r="I1414" s="248">
        <v>519298.24560000002</v>
      </c>
      <c r="J1414" s="248">
        <v>1</v>
      </c>
      <c r="K1414" s="249">
        <v>2017</v>
      </c>
      <c r="L1414" s="249">
        <v>2019</v>
      </c>
      <c r="M1414" s="250" t="s">
        <v>669</v>
      </c>
    </row>
    <row r="1415" spans="4:13" x14ac:dyDescent="0.35">
      <c r="D1415" s="244" t="s">
        <v>1994</v>
      </c>
      <c r="E1415" s="245">
        <v>43514</v>
      </c>
      <c r="F1415" s="245">
        <v>43679</v>
      </c>
      <c r="G1415" s="246" t="s">
        <v>658</v>
      </c>
      <c r="H1415" s="247">
        <v>591805</v>
      </c>
      <c r="I1415" s="248">
        <v>591805</v>
      </c>
      <c r="J1415" s="248">
        <v>1</v>
      </c>
      <c r="K1415" s="249">
        <v>2019</v>
      </c>
      <c r="L1415" s="249">
        <v>2019</v>
      </c>
      <c r="M1415" s="250" t="s">
        <v>681</v>
      </c>
    </row>
    <row r="1416" spans="4:13" x14ac:dyDescent="0.35">
      <c r="D1416" s="244" t="s">
        <v>1999</v>
      </c>
      <c r="E1416" s="245">
        <v>43620</v>
      </c>
      <c r="F1416" s="245">
        <v>43683</v>
      </c>
      <c r="G1416" s="246" t="s">
        <v>658</v>
      </c>
      <c r="H1416" s="247">
        <v>5000</v>
      </c>
      <c r="I1416" s="248">
        <v>5000</v>
      </c>
      <c r="J1416" s="248">
        <v>1</v>
      </c>
      <c r="K1416" s="249">
        <v>2019</v>
      </c>
      <c r="L1416" s="249">
        <v>2019</v>
      </c>
      <c r="M1416" s="250" t="s">
        <v>51</v>
      </c>
    </row>
    <row r="1417" spans="4:13" x14ac:dyDescent="0.35">
      <c r="D1417" s="244" t="s">
        <v>2001</v>
      </c>
      <c r="E1417" s="245">
        <v>43688</v>
      </c>
      <c r="F1417" s="245">
        <v>43691</v>
      </c>
      <c r="G1417" s="246" t="s">
        <v>10</v>
      </c>
      <c r="H1417" s="247">
        <v>585019</v>
      </c>
      <c r="I1417" s="248">
        <v>585019</v>
      </c>
      <c r="J1417" s="248">
        <v>1</v>
      </c>
      <c r="K1417" s="249">
        <v>2019</v>
      </c>
      <c r="L1417" s="249">
        <v>2019</v>
      </c>
      <c r="M1417" s="250" t="s">
        <v>140</v>
      </c>
    </row>
    <row r="1418" spans="4:13" x14ac:dyDescent="0.35">
      <c r="D1418" s="244" t="s">
        <v>2002</v>
      </c>
      <c r="E1418" s="245">
        <v>43682</v>
      </c>
      <c r="F1418" s="245">
        <v>43691</v>
      </c>
      <c r="G1418" s="246" t="s">
        <v>744</v>
      </c>
      <c r="H1418" s="247">
        <v>40000</v>
      </c>
      <c r="I1418" s="248">
        <v>40000</v>
      </c>
      <c r="J1418" s="248">
        <v>1</v>
      </c>
      <c r="K1418" s="249">
        <v>2019</v>
      </c>
      <c r="L1418" s="249">
        <v>2019</v>
      </c>
      <c r="M1418" s="250" t="s">
        <v>140</v>
      </c>
    </row>
    <row r="1419" spans="4:13" x14ac:dyDescent="0.35">
      <c r="D1419" s="244" t="s">
        <v>2006</v>
      </c>
      <c r="E1419" s="245">
        <v>43653</v>
      </c>
      <c r="F1419" s="245">
        <v>43696</v>
      </c>
      <c r="G1419" s="246" t="s">
        <v>10</v>
      </c>
      <c r="H1419" s="247">
        <v>559868.42110000004</v>
      </c>
      <c r="I1419" s="248">
        <v>559868.42110000004</v>
      </c>
      <c r="J1419" s="248">
        <v>1</v>
      </c>
      <c r="K1419" s="249">
        <v>2019</v>
      </c>
      <c r="L1419" s="249">
        <v>2019</v>
      </c>
      <c r="M1419" s="250" t="s">
        <v>140</v>
      </c>
    </row>
    <row r="1420" spans="4:13" x14ac:dyDescent="0.35">
      <c r="D1420" s="244" t="s">
        <v>2008</v>
      </c>
      <c r="E1420" s="245">
        <v>43087</v>
      </c>
      <c r="F1420" s="245">
        <v>43700</v>
      </c>
      <c r="G1420" s="246" t="s">
        <v>658</v>
      </c>
      <c r="H1420" s="247">
        <v>250000</v>
      </c>
      <c r="I1420" s="248">
        <v>250000</v>
      </c>
      <c r="J1420" s="248">
        <v>1</v>
      </c>
      <c r="K1420" s="249">
        <v>2017</v>
      </c>
      <c r="L1420" s="249">
        <v>2019</v>
      </c>
      <c r="M1420" s="250" t="s">
        <v>671</v>
      </c>
    </row>
    <row r="1421" spans="4:13" x14ac:dyDescent="0.35">
      <c r="D1421" s="244" t="s">
        <v>2015</v>
      </c>
      <c r="E1421" s="245">
        <v>43722</v>
      </c>
      <c r="F1421" s="245">
        <v>43732</v>
      </c>
      <c r="G1421" s="246" t="s">
        <v>197</v>
      </c>
      <c r="H1421" s="247">
        <v>12576.5</v>
      </c>
      <c r="I1421" s="248">
        <v>12576.5</v>
      </c>
      <c r="J1421" s="248">
        <v>1</v>
      </c>
      <c r="K1421" s="249">
        <v>2019</v>
      </c>
      <c r="L1421" s="249">
        <v>2019</v>
      </c>
      <c r="M1421" s="250" t="s">
        <v>140</v>
      </c>
    </row>
    <row r="1422" spans="4:13" x14ac:dyDescent="0.35">
      <c r="D1422" s="244" t="s">
        <v>2016</v>
      </c>
      <c r="E1422" s="245">
        <v>42884</v>
      </c>
      <c r="F1422" s="245">
        <v>43724</v>
      </c>
      <c r="G1422" s="246" t="s">
        <v>658</v>
      </c>
      <c r="H1422" s="247">
        <v>2208</v>
      </c>
      <c r="I1422" s="248">
        <v>2208</v>
      </c>
      <c r="J1422" s="248">
        <v>1</v>
      </c>
      <c r="K1422" s="249">
        <v>2017</v>
      </c>
      <c r="L1422" s="249">
        <v>2019</v>
      </c>
      <c r="M1422" s="250" t="s">
        <v>1251</v>
      </c>
    </row>
    <row r="1423" spans="4:13" x14ac:dyDescent="0.35">
      <c r="D1423" s="244" t="s">
        <v>2019</v>
      </c>
      <c r="E1423" s="245">
        <v>43709</v>
      </c>
      <c r="F1423" s="245">
        <v>43734</v>
      </c>
      <c r="G1423" s="246" t="s">
        <v>10</v>
      </c>
      <c r="H1423" s="247">
        <v>9580</v>
      </c>
      <c r="I1423" s="248">
        <v>9580</v>
      </c>
      <c r="J1423" s="248">
        <v>1</v>
      </c>
      <c r="K1423" s="249">
        <v>2019</v>
      </c>
      <c r="L1423" s="249">
        <v>2019</v>
      </c>
      <c r="M1423" s="250" t="s">
        <v>140</v>
      </c>
    </row>
    <row r="1424" spans="4:13" x14ac:dyDescent="0.35">
      <c r="D1424" s="244" t="s">
        <v>2027</v>
      </c>
      <c r="E1424" s="245">
        <v>43647</v>
      </c>
      <c r="F1424" s="245">
        <v>43760</v>
      </c>
      <c r="G1424" s="246" t="s">
        <v>160</v>
      </c>
      <c r="H1424" s="247">
        <v>337795.72930000001</v>
      </c>
      <c r="I1424" s="248">
        <v>337795.72930000001</v>
      </c>
      <c r="J1424" s="248">
        <v>1</v>
      </c>
      <c r="K1424" s="249">
        <v>2019</v>
      </c>
      <c r="L1424" s="249">
        <v>2019</v>
      </c>
      <c r="M1424" s="250" t="s">
        <v>140</v>
      </c>
    </row>
    <row r="1425" spans="4:13" x14ac:dyDescent="0.35">
      <c r="D1425" s="244" t="s">
        <v>2029</v>
      </c>
      <c r="E1425" s="245">
        <v>43763</v>
      </c>
      <c r="F1425" s="245">
        <v>43763</v>
      </c>
      <c r="G1425" s="246" t="s">
        <v>744</v>
      </c>
      <c r="H1425" s="247">
        <v>165080</v>
      </c>
      <c r="I1425" s="248">
        <v>165080</v>
      </c>
      <c r="J1425" s="248">
        <v>1</v>
      </c>
      <c r="K1425" s="249">
        <v>2019</v>
      </c>
      <c r="L1425" s="249">
        <v>2019</v>
      </c>
      <c r="M1425" s="250" t="s">
        <v>25</v>
      </c>
    </row>
    <row r="1426" spans="4:13" x14ac:dyDescent="0.35">
      <c r="D1426" s="244" t="s">
        <v>2030</v>
      </c>
      <c r="E1426" s="245">
        <v>42700</v>
      </c>
      <c r="F1426" s="245">
        <v>43763</v>
      </c>
      <c r="G1426" s="246" t="s">
        <v>10</v>
      </c>
      <c r="H1426" s="247">
        <v>543225.39910000004</v>
      </c>
      <c r="I1426" s="248">
        <v>543225.39910000004</v>
      </c>
      <c r="J1426" s="248">
        <v>1</v>
      </c>
      <c r="K1426" s="249">
        <v>2016</v>
      </c>
      <c r="L1426" s="249">
        <v>2019</v>
      </c>
      <c r="M1426" s="250" t="s">
        <v>1491</v>
      </c>
    </row>
    <row r="1427" spans="4:13" x14ac:dyDescent="0.35">
      <c r="D1427" s="244" t="s">
        <v>2032</v>
      </c>
      <c r="E1427" s="245">
        <v>43757</v>
      </c>
      <c r="F1427" s="245">
        <v>43776</v>
      </c>
      <c r="G1427" s="246" t="s">
        <v>177</v>
      </c>
      <c r="H1427" s="247">
        <v>321200</v>
      </c>
      <c r="I1427" s="248">
        <v>321200</v>
      </c>
      <c r="J1427" s="248">
        <v>1</v>
      </c>
      <c r="K1427" s="249">
        <v>2019</v>
      </c>
      <c r="L1427" s="249">
        <v>2019</v>
      </c>
      <c r="M1427" s="250" t="s">
        <v>25</v>
      </c>
    </row>
    <row r="1428" spans="4:13" x14ac:dyDescent="0.35">
      <c r="D1428" s="244" t="s">
        <v>1271</v>
      </c>
      <c r="E1428" s="245">
        <v>43780</v>
      </c>
      <c r="F1428" s="245">
        <v>43781</v>
      </c>
      <c r="G1428" s="246" t="s">
        <v>10</v>
      </c>
      <c r="H1428" s="247">
        <v>5800</v>
      </c>
      <c r="I1428" s="248">
        <v>5800</v>
      </c>
      <c r="J1428" s="248">
        <v>1</v>
      </c>
      <c r="K1428" s="249">
        <v>2019</v>
      </c>
      <c r="L1428" s="249">
        <v>2019</v>
      </c>
      <c r="M1428" s="250" t="s">
        <v>25</v>
      </c>
    </row>
    <row r="1429" spans="4:13" x14ac:dyDescent="0.35">
      <c r="D1429" s="244" t="s">
        <v>2035</v>
      </c>
      <c r="E1429" s="245">
        <v>43782</v>
      </c>
      <c r="F1429" s="245">
        <v>43783</v>
      </c>
      <c r="G1429" s="246" t="s">
        <v>658</v>
      </c>
      <c r="H1429" s="247">
        <v>5000</v>
      </c>
      <c r="I1429" s="248">
        <v>5000</v>
      </c>
      <c r="J1429" s="248">
        <v>1</v>
      </c>
      <c r="K1429" s="249">
        <v>2019</v>
      </c>
      <c r="L1429" s="249">
        <v>2019</v>
      </c>
      <c r="M1429" s="250" t="s">
        <v>25</v>
      </c>
    </row>
    <row r="1430" spans="4:13" x14ac:dyDescent="0.35">
      <c r="D1430" s="244" t="s">
        <v>2037</v>
      </c>
      <c r="E1430" s="245">
        <v>43735</v>
      </c>
      <c r="F1430" s="245">
        <v>43790</v>
      </c>
      <c r="G1430" s="246" t="s">
        <v>10</v>
      </c>
      <c r="H1430" s="247">
        <v>324561.40350000001</v>
      </c>
      <c r="I1430" s="248">
        <v>324561.40350000001</v>
      </c>
      <c r="J1430" s="248">
        <v>1</v>
      </c>
      <c r="K1430" s="249">
        <v>2019</v>
      </c>
      <c r="L1430" s="249">
        <v>2019</v>
      </c>
      <c r="M1430" s="250" t="s">
        <v>140</v>
      </c>
    </row>
    <row r="1431" spans="4:13" x14ac:dyDescent="0.35">
      <c r="D1431" s="244" t="s">
        <v>2039</v>
      </c>
      <c r="E1431" s="245">
        <v>43743</v>
      </c>
      <c r="F1431" s="245">
        <v>43794</v>
      </c>
      <c r="G1431" s="246" t="s">
        <v>10</v>
      </c>
      <c r="H1431" s="247">
        <v>10000</v>
      </c>
      <c r="I1431" s="248">
        <v>10000</v>
      </c>
      <c r="J1431" s="248">
        <v>1</v>
      </c>
      <c r="K1431" s="249">
        <v>2019</v>
      </c>
      <c r="L1431" s="249">
        <v>2019</v>
      </c>
      <c r="M1431" s="250" t="s">
        <v>25</v>
      </c>
    </row>
    <row r="1432" spans="4:13" x14ac:dyDescent="0.35">
      <c r="D1432" s="244" t="s">
        <v>2045</v>
      </c>
      <c r="E1432" s="245">
        <v>43803</v>
      </c>
      <c r="F1432" s="245">
        <v>43805</v>
      </c>
      <c r="G1432" s="246" t="s">
        <v>664</v>
      </c>
      <c r="H1432" s="247">
        <v>23000</v>
      </c>
      <c r="I1432" s="248">
        <v>23000</v>
      </c>
      <c r="J1432" s="248">
        <v>1</v>
      </c>
      <c r="K1432" s="249">
        <v>2019</v>
      </c>
      <c r="L1432" s="249">
        <v>2019</v>
      </c>
      <c r="M1432" s="250" t="s">
        <v>25</v>
      </c>
    </row>
    <row r="1433" spans="4:13" x14ac:dyDescent="0.35">
      <c r="D1433" s="244" t="s">
        <v>2046</v>
      </c>
      <c r="E1433" s="245">
        <v>43803</v>
      </c>
      <c r="F1433" s="245">
        <v>43805</v>
      </c>
      <c r="G1433" s="246" t="s">
        <v>744</v>
      </c>
      <c r="H1433" s="247">
        <v>148540</v>
      </c>
      <c r="I1433" s="248">
        <v>148540</v>
      </c>
      <c r="J1433" s="248">
        <v>1</v>
      </c>
      <c r="K1433" s="249">
        <v>2019</v>
      </c>
      <c r="L1433" s="249">
        <v>2019</v>
      </c>
      <c r="M1433" s="250" t="s">
        <v>25</v>
      </c>
    </row>
    <row r="1434" spans="4:13" x14ac:dyDescent="0.35">
      <c r="D1434" s="244" t="s">
        <v>2047</v>
      </c>
      <c r="E1434" s="245">
        <v>43812</v>
      </c>
      <c r="F1434" s="245">
        <v>43812</v>
      </c>
      <c r="G1434" s="246" t="s">
        <v>160</v>
      </c>
      <c r="H1434" s="247">
        <v>69540</v>
      </c>
      <c r="I1434" s="248">
        <v>69540</v>
      </c>
      <c r="J1434" s="248">
        <v>1</v>
      </c>
      <c r="K1434" s="249">
        <v>2019</v>
      </c>
      <c r="L1434" s="249">
        <v>2019</v>
      </c>
      <c r="M1434" s="250" t="s">
        <v>25</v>
      </c>
    </row>
    <row r="1435" spans="4:13" x14ac:dyDescent="0.35">
      <c r="D1435" s="244" t="s">
        <v>1273</v>
      </c>
      <c r="E1435" s="245">
        <v>43835</v>
      </c>
      <c r="F1435" s="245">
        <v>43837</v>
      </c>
      <c r="G1435" s="246" t="s">
        <v>10</v>
      </c>
      <c r="H1435" s="247">
        <v>100400</v>
      </c>
      <c r="I1435" s="248">
        <v>100400</v>
      </c>
      <c r="J1435" s="248">
        <v>1</v>
      </c>
      <c r="K1435" s="249">
        <v>2020</v>
      </c>
      <c r="L1435" s="249">
        <v>2020</v>
      </c>
      <c r="M1435" s="250" t="s">
        <v>28</v>
      </c>
    </row>
    <row r="1436" spans="4:13" x14ac:dyDescent="0.35">
      <c r="D1436" s="244" t="s">
        <v>2055</v>
      </c>
      <c r="E1436" s="245">
        <v>43826</v>
      </c>
      <c r="F1436" s="245">
        <v>43832</v>
      </c>
      <c r="G1436" s="246" t="s">
        <v>10</v>
      </c>
      <c r="H1436" s="247">
        <v>6380</v>
      </c>
      <c r="I1436" s="248">
        <v>6380</v>
      </c>
      <c r="J1436" s="248">
        <v>1</v>
      </c>
      <c r="K1436" s="249">
        <v>2019</v>
      </c>
      <c r="L1436" s="249">
        <v>2020</v>
      </c>
      <c r="M1436" s="250" t="s">
        <v>25</v>
      </c>
    </row>
    <row r="1437" spans="4:13" x14ac:dyDescent="0.35">
      <c r="D1437" s="244" t="s">
        <v>2056</v>
      </c>
      <c r="E1437" s="245">
        <v>43834</v>
      </c>
      <c r="F1437" s="245">
        <v>43837</v>
      </c>
      <c r="G1437" s="246" t="s">
        <v>177</v>
      </c>
      <c r="H1437" s="247">
        <v>14000</v>
      </c>
      <c r="I1437" s="248">
        <v>14000</v>
      </c>
      <c r="J1437" s="248">
        <v>1</v>
      </c>
      <c r="K1437" s="249">
        <v>2020</v>
      </c>
      <c r="L1437" s="249">
        <v>2020</v>
      </c>
      <c r="M1437" s="250" t="s">
        <v>28</v>
      </c>
    </row>
    <row r="1438" spans="4:13" x14ac:dyDescent="0.35">
      <c r="D1438" s="244" t="s">
        <v>2057</v>
      </c>
      <c r="E1438" s="245">
        <v>43794</v>
      </c>
      <c r="F1438" s="245">
        <v>43797</v>
      </c>
      <c r="G1438" s="246" t="s">
        <v>664</v>
      </c>
      <c r="H1438" s="247">
        <v>22646</v>
      </c>
      <c r="I1438" s="248">
        <v>22646</v>
      </c>
      <c r="J1438" s="248">
        <v>1</v>
      </c>
      <c r="K1438" s="249">
        <v>2019</v>
      </c>
      <c r="L1438" s="249">
        <v>2019</v>
      </c>
      <c r="M1438" s="250" t="s">
        <v>25</v>
      </c>
    </row>
    <row r="1439" spans="4:13" x14ac:dyDescent="0.35">
      <c r="D1439" s="244" t="s">
        <v>2058</v>
      </c>
      <c r="E1439" s="245">
        <v>43839</v>
      </c>
      <c r="F1439" s="245">
        <v>43840</v>
      </c>
      <c r="G1439" s="246" t="s">
        <v>160</v>
      </c>
      <c r="H1439" s="247">
        <v>0</v>
      </c>
      <c r="I1439" s="248">
        <v>-597514</v>
      </c>
      <c r="J1439" s="248">
        <v>1</v>
      </c>
      <c r="K1439" s="249">
        <v>2020</v>
      </c>
      <c r="L1439" s="249">
        <v>2020</v>
      </c>
      <c r="M1439" s="250" t="s">
        <v>28</v>
      </c>
    </row>
    <row r="1440" spans="4:13" x14ac:dyDescent="0.35">
      <c r="D1440" s="244" t="s">
        <v>2059</v>
      </c>
      <c r="E1440" s="245">
        <v>42974</v>
      </c>
      <c r="F1440" s="245">
        <v>43417</v>
      </c>
      <c r="G1440" s="246" t="s">
        <v>13</v>
      </c>
      <c r="H1440" s="247">
        <v>800000</v>
      </c>
      <c r="I1440" s="248">
        <v>800000</v>
      </c>
      <c r="J1440" s="248">
        <v>1</v>
      </c>
      <c r="K1440" s="249">
        <v>2017</v>
      </c>
      <c r="L1440" s="249">
        <v>2018</v>
      </c>
      <c r="M1440" s="250" t="s">
        <v>669</v>
      </c>
    </row>
    <row r="1441" spans="4:13" x14ac:dyDescent="0.35">
      <c r="D1441" s="244" t="s">
        <v>2062</v>
      </c>
      <c r="E1441" s="245">
        <v>43598</v>
      </c>
      <c r="F1441" s="245">
        <v>43853</v>
      </c>
      <c r="G1441" s="246" t="s">
        <v>10</v>
      </c>
      <c r="H1441" s="247">
        <v>200000</v>
      </c>
      <c r="I1441" s="248">
        <v>200000</v>
      </c>
      <c r="J1441" s="248">
        <v>1</v>
      </c>
      <c r="K1441" s="249">
        <v>2019</v>
      </c>
      <c r="L1441" s="249">
        <v>2020</v>
      </c>
      <c r="M1441" s="250" t="s">
        <v>51</v>
      </c>
    </row>
    <row r="1442" spans="4:13" x14ac:dyDescent="0.35">
      <c r="D1442" s="244" t="s">
        <v>2063</v>
      </c>
      <c r="E1442" s="245">
        <v>43861</v>
      </c>
      <c r="F1442" s="245">
        <v>43866</v>
      </c>
      <c r="G1442" s="246" t="s">
        <v>13</v>
      </c>
      <c r="H1442" s="247">
        <v>1000</v>
      </c>
      <c r="I1442" s="248">
        <v>1000</v>
      </c>
      <c r="J1442" s="248">
        <v>1</v>
      </c>
      <c r="K1442" s="249">
        <v>2020</v>
      </c>
      <c r="L1442" s="249">
        <v>2020</v>
      </c>
      <c r="M1442" s="250" t="s">
        <v>28</v>
      </c>
    </row>
    <row r="1443" spans="4:13" x14ac:dyDescent="0.35">
      <c r="D1443" s="244" t="s">
        <v>1274</v>
      </c>
      <c r="E1443" s="245">
        <v>43858</v>
      </c>
      <c r="F1443" s="245">
        <v>43866</v>
      </c>
      <c r="G1443" s="246" t="s">
        <v>177</v>
      </c>
      <c r="H1443" s="247">
        <v>80</v>
      </c>
      <c r="I1443" s="248">
        <v>80</v>
      </c>
      <c r="J1443" s="248">
        <v>1</v>
      </c>
      <c r="K1443" s="249">
        <v>2020</v>
      </c>
      <c r="L1443" s="249">
        <v>2020</v>
      </c>
      <c r="M1443" s="250" t="s">
        <v>28</v>
      </c>
    </row>
    <row r="1444" spans="4:13" x14ac:dyDescent="0.35">
      <c r="D1444" s="244" t="s">
        <v>2064</v>
      </c>
      <c r="E1444" s="245">
        <v>43868</v>
      </c>
      <c r="F1444" s="245">
        <v>43868</v>
      </c>
      <c r="G1444" s="246" t="s">
        <v>10</v>
      </c>
      <c r="H1444" s="247">
        <v>7000</v>
      </c>
      <c r="I1444" s="248">
        <v>7000</v>
      </c>
      <c r="J1444" s="248">
        <v>1</v>
      </c>
      <c r="K1444" s="249">
        <v>2020</v>
      </c>
      <c r="L1444" s="249">
        <v>2020</v>
      </c>
      <c r="M1444" s="250" t="s">
        <v>28</v>
      </c>
    </row>
    <row r="1445" spans="4:13" x14ac:dyDescent="0.35">
      <c r="D1445" s="244" t="s">
        <v>2065</v>
      </c>
      <c r="E1445" s="245">
        <v>43863</v>
      </c>
      <c r="F1445" s="245">
        <v>43868</v>
      </c>
      <c r="G1445" s="246" t="s">
        <v>13</v>
      </c>
      <c r="H1445" s="247">
        <v>3500</v>
      </c>
      <c r="I1445" s="248">
        <v>3500</v>
      </c>
      <c r="J1445" s="248">
        <v>1</v>
      </c>
      <c r="K1445" s="249">
        <v>2020</v>
      </c>
      <c r="L1445" s="249">
        <v>2020</v>
      </c>
      <c r="M1445" s="250" t="s">
        <v>28</v>
      </c>
    </row>
    <row r="1446" spans="4:13" x14ac:dyDescent="0.35">
      <c r="D1446" s="244" t="s">
        <v>1275</v>
      </c>
      <c r="E1446" s="245">
        <v>43863</v>
      </c>
      <c r="F1446" s="245">
        <v>43865</v>
      </c>
      <c r="G1446" s="246" t="s">
        <v>152</v>
      </c>
      <c r="H1446" s="247">
        <v>124260</v>
      </c>
      <c r="I1446" s="248">
        <v>546.74399999996001</v>
      </c>
      <c r="J1446" s="248">
        <v>1</v>
      </c>
      <c r="K1446" s="249">
        <v>2020</v>
      </c>
      <c r="L1446" s="249">
        <v>2020</v>
      </c>
      <c r="M1446" s="250" t="s">
        <v>28</v>
      </c>
    </row>
    <row r="1447" spans="4:13" x14ac:dyDescent="0.35">
      <c r="D1447" s="244" t="s">
        <v>2066</v>
      </c>
      <c r="E1447" s="245">
        <v>43869</v>
      </c>
      <c r="F1447" s="245">
        <v>43874</v>
      </c>
      <c r="G1447" s="246" t="s">
        <v>10</v>
      </c>
      <c r="H1447" s="247">
        <v>22000</v>
      </c>
      <c r="I1447" s="248">
        <v>22000</v>
      </c>
      <c r="J1447" s="248">
        <v>1</v>
      </c>
      <c r="K1447" s="249">
        <v>2020</v>
      </c>
      <c r="L1447" s="249">
        <v>2020</v>
      </c>
      <c r="M1447" s="250" t="s">
        <v>28</v>
      </c>
    </row>
    <row r="1448" spans="4:13" x14ac:dyDescent="0.35">
      <c r="D1448" s="244" t="s">
        <v>2067</v>
      </c>
      <c r="E1448" s="245">
        <v>43861</v>
      </c>
      <c r="F1448" s="245">
        <v>43881</v>
      </c>
      <c r="G1448" s="246" t="s">
        <v>13</v>
      </c>
      <c r="H1448" s="247">
        <v>50000</v>
      </c>
      <c r="I1448" s="248">
        <v>50000</v>
      </c>
      <c r="J1448" s="248">
        <v>1</v>
      </c>
      <c r="K1448" s="249">
        <v>2020</v>
      </c>
      <c r="L1448" s="249">
        <v>2020</v>
      </c>
      <c r="M1448" s="250" t="s">
        <v>28</v>
      </c>
    </row>
    <row r="1449" spans="4:13" x14ac:dyDescent="0.35">
      <c r="D1449" s="244" t="s">
        <v>2068</v>
      </c>
      <c r="E1449" s="245">
        <v>43872</v>
      </c>
      <c r="F1449" s="245">
        <v>43885</v>
      </c>
      <c r="G1449" s="246" t="s">
        <v>152</v>
      </c>
      <c r="H1449" s="247">
        <v>103512</v>
      </c>
      <c r="I1449" s="248">
        <v>51756</v>
      </c>
      <c r="J1449" s="248">
        <v>1</v>
      </c>
      <c r="K1449" s="249">
        <v>2020</v>
      </c>
      <c r="L1449" s="249">
        <v>2020</v>
      </c>
      <c r="M1449" s="250" t="s">
        <v>28</v>
      </c>
    </row>
    <row r="1450" spans="4:13" x14ac:dyDescent="0.35">
      <c r="D1450" s="244" t="s">
        <v>2069</v>
      </c>
      <c r="E1450" s="245">
        <v>43857</v>
      </c>
      <c r="F1450" s="245">
        <v>43887</v>
      </c>
      <c r="G1450" s="246" t="s">
        <v>664</v>
      </c>
      <c r="H1450" s="247">
        <v>185000</v>
      </c>
      <c r="I1450" s="248">
        <v>185000</v>
      </c>
      <c r="J1450" s="248">
        <v>1</v>
      </c>
      <c r="K1450" s="249">
        <v>2020</v>
      </c>
      <c r="L1450" s="249">
        <v>2020</v>
      </c>
      <c r="M1450" s="250" t="s">
        <v>28</v>
      </c>
    </row>
    <row r="1451" spans="4:13" x14ac:dyDescent="0.35">
      <c r="D1451" s="244" t="s">
        <v>2070</v>
      </c>
      <c r="E1451" s="245">
        <v>43875</v>
      </c>
      <c r="F1451" s="245">
        <v>43887</v>
      </c>
      <c r="G1451" s="246" t="s">
        <v>664</v>
      </c>
      <c r="H1451" s="247">
        <v>230000</v>
      </c>
      <c r="I1451" s="248">
        <v>230000</v>
      </c>
      <c r="J1451" s="248">
        <v>1</v>
      </c>
      <c r="K1451" s="249">
        <v>2020</v>
      </c>
      <c r="L1451" s="249">
        <v>2020</v>
      </c>
      <c r="M1451" s="250" t="s">
        <v>28</v>
      </c>
    </row>
    <row r="1452" spans="4:13" x14ac:dyDescent="0.35">
      <c r="D1452" s="244" t="s">
        <v>2071</v>
      </c>
      <c r="E1452" s="245">
        <v>43880</v>
      </c>
      <c r="F1452" s="245">
        <v>43907</v>
      </c>
      <c r="G1452" s="246" t="s">
        <v>10</v>
      </c>
      <c r="H1452" s="247">
        <v>20000</v>
      </c>
      <c r="I1452" s="248">
        <v>20000</v>
      </c>
      <c r="J1452" s="248">
        <v>1</v>
      </c>
      <c r="K1452" s="249">
        <v>2020</v>
      </c>
      <c r="L1452" s="249">
        <v>2020</v>
      </c>
      <c r="M1452" s="250" t="s">
        <v>28</v>
      </c>
    </row>
    <row r="1453" spans="4:13" x14ac:dyDescent="0.35">
      <c r="D1453" s="244" t="s">
        <v>2072</v>
      </c>
      <c r="E1453" s="245">
        <v>43911</v>
      </c>
      <c r="F1453" s="245">
        <v>43913</v>
      </c>
      <c r="G1453" s="246" t="s">
        <v>664</v>
      </c>
      <c r="H1453" s="247">
        <v>76300</v>
      </c>
      <c r="I1453" s="248">
        <v>0</v>
      </c>
      <c r="J1453" s="248">
        <v>1</v>
      </c>
      <c r="K1453" s="249">
        <v>2020</v>
      </c>
      <c r="L1453" s="249">
        <v>2020</v>
      </c>
      <c r="M1453" s="250" t="s">
        <v>28</v>
      </c>
    </row>
    <row r="1454" spans="4:13" x14ac:dyDescent="0.35">
      <c r="D1454" s="244" t="s">
        <v>1277</v>
      </c>
      <c r="E1454" s="245">
        <v>43809</v>
      </c>
      <c r="F1454" s="245">
        <v>43875</v>
      </c>
      <c r="G1454" s="246" t="s">
        <v>177</v>
      </c>
      <c r="H1454" s="247">
        <v>150560</v>
      </c>
      <c r="I1454" s="248">
        <v>150560</v>
      </c>
      <c r="J1454" s="248">
        <v>1</v>
      </c>
      <c r="K1454" s="249">
        <v>2019</v>
      </c>
      <c r="L1454" s="249">
        <v>2020</v>
      </c>
      <c r="M1454" s="250" t="s">
        <v>25</v>
      </c>
    </row>
    <row r="1455" spans="4:13" x14ac:dyDescent="0.35">
      <c r="D1455" s="244" t="s">
        <v>2073</v>
      </c>
      <c r="E1455" s="245">
        <v>43911</v>
      </c>
      <c r="F1455" s="245">
        <v>43912</v>
      </c>
      <c r="G1455" s="246" t="s">
        <v>658</v>
      </c>
      <c r="H1455" s="247">
        <v>2000</v>
      </c>
      <c r="I1455" s="248">
        <v>2000</v>
      </c>
      <c r="J1455" s="248">
        <v>1</v>
      </c>
      <c r="K1455" s="249">
        <v>2020</v>
      </c>
      <c r="L1455" s="249">
        <v>2020</v>
      </c>
      <c r="M1455" s="250" t="s">
        <v>28</v>
      </c>
    </row>
    <row r="1456" spans="4:13" x14ac:dyDescent="0.35">
      <c r="D1456" s="244" t="s">
        <v>2074</v>
      </c>
      <c r="E1456" s="245">
        <v>43927</v>
      </c>
      <c r="F1456" s="245">
        <v>43928</v>
      </c>
      <c r="G1456" s="246" t="s">
        <v>10</v>
      </c>
      <c r="H1456" s="247">
        <v>25000</v>
      </c>
      <c r="I1456" s="248">
        <v>25000</v>
      </c>
      <c r="J1456" s="248">
        <v>1</v>
      </c>
      <c r="K1456" s="249">
        <v>2020</v>
      </c>
      <c r="L1456" s="249">
        <v>2020</v>
      </c>
      <c r="M1456" s="250" t="s">
        <v>33</v>
      </c>
    </row>
    <row r="1457" spans="4:13" x14ac:dyDescent="0.35">
      <c r="D1457" s="244" t="s">
        <v>2076</v>
      </c>
      <c r="E1457" s="245">
        <v>43929</v>
      </c>
      <c r="F1457" s="245">
        <v>43929</v>
      </c>
      <c r="G1457" s="246" t="s">
        <v>664</v>
      </c>
      <c r="H1457" s="247">
        <v>319924.81209999998</v>
      </c>
      <c r="I1457" s="248">
        <v>319924.81209999998</v>
      </c>
      <c r="J1457" s="248">
        <v>1</v>
      </c>
      <c r="K1457" s="249">
        <v>2020</v>
      </c>
      <c r="L1457" s="249">
        <v>2020</v>
      </c>
      <c r="M1457" s="250" t="s">
        <v>33</v>
      </c>
    </row>
    <row r="1458" spans="4:13" x14ac:dyDescent="0.35">
      <c r="D1458" s="244" t="s">
        <v>2077</v>
      </c>
      <c r="E1458" s="245">
        <v>43929</v>
      </c>
      <c r="F1458" s="245">
        <v>43929</v>
      </c>
      <c r="G1458" s="246" t="s">
        <v>658</v>
      </c>
      <c r="H1458" s="247">
        <v>2000</v>
      </c>
      <c r="I1458" s="248">
        <v>2000</v>
      </c>
      <c r="J1458" s="248">
        <v>1</v>
      </c>
      <c r="K1458" s="249">
        <v>2020</v>
      </c>
      <c r="L1458" s="249">
        <v>2020</v>
      </c>
      <c r="M1458" s="250" t="s">
        <v>33</v>
      </c>
    </row>
    <row r="1459" spans="4:13" x14ac:dyDescent="0.35">
      <c r="D1459" s="244" t="s">
        <v>2079</v>
      </c>
      <c r="E1459" s="245">
        <v>43938</v>
      </c>
      <c r="F1459" s="245">
        <v>43939</v>
      </c>
      <c r="G1459" s="246" t="s">
        <v>658</v>
      </c>
      <c r="H1459" s="247">
        <v>1000</v>
      </c>
      <c r="I1459" s="248">
        <v>1000</v>
      </c>
      <c r="J1459" s="248">
        <v>1</v>
      </c>
      <c r="K1459" s="249">
        <v>2020</v>
      </c>
      <c r="L1459" s="249">
        <v>2020</v>
      </c>
      <c r="M1459" s="250" t="s">
        <v>33</v>
      </c>
    </row>
    <row r="1460" spans="4:13" x14ac:dyDescent="0.35">
      <c r="D1460" s="244" t="s">
        <v>2080</v>
      </c>
      <c r="E1460" s="245">
        <v>43911</v>
      </c>
      <c r="F1460" s="245">
        <v>43913</v>
      </c>
      <c r="G1460" s="246" t="s">
        <v>744</v>
      </c>
      <c r="H1460" s="247">
        <v>50000</v>
      </c>
      <c r="I1460" s="248">
        <v>50000</v>
      </c>
      <c r="J1460" s="248">
        <v>1</v>
      </c>
      <c r="K1460" s="249">
        <v>2020</v>
      </c>
      <c r="L1460" s="249">
        <v>2020</v>
      </c>
      <c r="M1460" s="250" t="s">
        <v>28</v>
      </c>
    </row>
    <row r="1461" spans="4:13" x14ac:dyDescent="0.35">
      <c r="D1461" s="244" t="s">
        <v>2081</v>
      </c>
      <c r="E1461" s="245">
        <v>43909</v>
      </c>
      <c r="F1461" s="245">
        <v>43944</v>
      </c>
      <c r="G1461" s="246" t="s">
        <v>658</v>
      </c>
      <c r="H1461" s="247">
        <v>500</v>
      </c>
      <c r="I1461" s="248">
        <v>500</v>
      </c>
      <c r="J1461" s="248">
        <v>1</v>
      </c>
      <c r="K1461" s="249">
        <v>2020</v>
      </c>
      <c r="L1461" s="249">
        <v>2020</v>
      </c>
      <c r="M1461" s="250" t="s">
        <v>28</v>
      </c>
    </row>
    <row r="1462" spans="4:13" x14ac:dyDescent="0.35">
      <c r="D1462" s="244" t="s">
        <v>2082</v>
      </c>
      <c r="E1462" s="245">
        <v>43946</v>
      </c>
      <c r="F1462" s="245">
        <v>43948</v>
      </c>
      <c r="G1462" s="246" t="s">
        <v>744</v>
      </c>
      <c r="H1462" s="247">
        <v>84360</v>
      </c>
      <c r="I1462" s="248">
        <v>84360</v>
      </c>
      <c r="J1462" s="248">
        <v>1</v>
      </c>
      <c r="K1462" s="249">
        <v>2020</v>
      </c>
      <c r="L1462" s="249">
        <v>2020</v>
      </c>
      <c r="M1462" s="250" t="s">
        <v>33</v>
      </c>
    </row>
    <row r="1463" spans="4:13" x14ac:dyDescent="0.35">
      <c r="D1463" s="244" t="s">
        <v>2083</v>
      </c>
      <c r="E1463" s="245">
        <v>43946</v>
      </c>
      <c r="F1463" s="245">
        <v>43948</v>
      </c>
      <c r="G1463" s="246" t="s">
        <v>658</v>
      </c>
      <c r="H1463" s="247">
        <v>1000</v>
      </c>
      <c r="I1463" s="248">
        <v>1000</v>
      </c>
      <c r="J1463" s="248">
        <v>1</v>
      </c>
      <c r="K1463" s="249">
        <v>2020</v>
      </c>
      <c r="L1463" s="249">
        <v>2020</v>
      </c>
      <c r="M1463" s="250" t="s">
        <v>33</v>
      </c>
    </row>
    <row r="1464" spans="4:13" x14ac:dyDescent="0.35">
      <c r="D1464" s="244" t="s">
        <v>2086</v>
      </c>
      <c r="E1464" s="245">
        <v>43867</v>
      </c>
      <c r="F1464" s="245">
        <v>43899</v>
      </c>
      <c r="G1464" s="246" t="s">
        <v>177</v>
      </c>
      <c r="H1464" s="247">
        <v>280000</v>
      </c>
      <c r="I1464" s="248">
        <v>280000</v>
      </c>
      <c r="J1464" s="248">
        <v>1</v>
      </c>
      <c r="K1464" s="249">
        <v>2020</v>
      </c>
      <c r="L1464" s="249">
        <v>2020</v>
      </c>
      <c r="M1464" s="250" t="s">
        <v>28</v>
      </c>
    </row>
    <row r="1465" spans="4:13" x14ac:dyDescent="0.35">
      <c r="D1465" s="244" t="s">
        <v>2089</v>
      </c>
      <c r="E1465" s="245">
        <v>43983</v>
      </c>
      <c r="F1465" s="245">
        <v>43984</v>
      </c>
      <c r="G1465" s="246" t="s">
        <v>664</v>
      </c>
      <c r="H1465" s="247">
        <v>10000</v>
      </c>
      <c r="I1465" s="248">
        <v>10000</v>
      </c>
      <c r="J1465" s="248">
        <v>1</v>
      </c>
      <c r="K1465" s="249">
        <v>2020</v>
      </c>
      <c r="L1465" s="249">
        <v>2020</v>
      </c>
      <c r="M1465" s="250" t="s">
        <v>33</v>
      </c>
    </row>
    <row r="1466" spans="4:13" x14ac:dyDescent="0.35">
      <c r="D1466" s="244" t="s">
        <v>1278</v>
      </c>
      <c r="E1466" s="245">
        <v>43997</v>
      </c>
      <c r="F1466" s="245">
        <v>43997</v>
      </c>
      <c r="G1466" s="246" t="s">
        <v>160</v>
      </c>
      <c r="H1466" s="247">
        <v>84300</v>
      </c>
      <c r="I1466" s="248">
        <v>-6030</v>
      </c>
      <c r="J1466" s="248">
        <v>1</v>
      </c>
      <c r="K1466" s="249">
        <v>2020</v>
      </c>
      <c r="L1466" s="249">
        <v>2020</v>
      </c>
      <c r="M1466" s="250" t="s">
        <v>33</v>
      </c>
    </row>
    <row r="1467" spans="4:13" x14ac:dyDescent="0.35">
      <c r="D1467" s="244" t="s">
        <v>2091</v>
      </c>
      <c r="E1467" s="245">
        <v>43995</v>
      </c>
      <c r="F1467" s="245">
        <v>44004</v>
      </c>
      <c r="G1467" s="246" t="s">
        <v>13</v>
      </c>
      <c r="H1467" s="247">
        <v>1000</v>
      </c>
      <c r="I1467" s="248">
        <v>1000</v>
      </c>
      <c r="J1467" s="248">
        <v>1</v>
      </c>
      <c r="K1467" s="249">
        <v>2020</v>
      </c>
      <c r="L1467" s="249">
        <v>2020</v>
      </c>
      <c r="M1467" s="250" t="s">
        <v>33</v>
      </c>
    </row>
    <row r="1468" spans="4:13" x14ac:dyDescent="0.35">
      <c r="D1468" s="244" t="s">
        <v>2093</v>
      </c>
      <c r="E1468" s="245">
        <v>44021</v>
      </c>
      <c r="F1468" s="245">
        <v>44025</v>
      </c>
      <c r="G1468" s="246" t="s">
        <v>152</v>
      </c>
      <c r="H1468" s="247">
        <v>348.7</v>
      </c>
      <c r="I1468" s="248">
        <v>348.7</v>
      </c>
      <c r="J1468" s="248">
        <v>1</v>
      </c>
      <c r="K1468" s="249">
        <v>2020</v>
      </c>
      <c r="L1468" s="249">
        <v>2020</v>
      </c>
      <c r="M1468" s="250" t="s">
        <v>35</v>
      </c>
    </row>
    <row r="1469" spans="4:13" x14ac:dyDescent="0.35">
      <c r="D1469" s="244" t="s">
        <v>1279</v>
      </c>
      <c r="E1469" s="245">
        <v>44012</v>
      </c>
      <c r="F1469" s="245">
        <v>44028</v>
      </c>
      <c r="G1469" s="246" t="s">
        <v>658</v>
      </c>
      <c r="H1469" s="247">
        <v>22600</v>
      </c>
      <c r="I1469" s="248">
        <v>22600</v>
      </c>
      <c r="J1469" s="248">
        <v>1</v>
      </c>
      <c r="K1469" s="249">
        <v>2020</v>
      </c>
      <c r="L1469" s="249">
        <v>2020</v>
      </c>
      <c r="M1469" s="250" t="s">
        <v>33</v>
      </c>
    </row>
    <row r="1470" spans="4:13" x14ac:dyDescent="0.35">
      <c r="D1470" s="244" t="s">
        <v>2094</v>
      </c>
      <c r="E1470" s="245">
        <v>44044</v>
      </c>
      <c r="F1470" s="245">
        <v>44046</v>
      </c>
      <c r="G1470" s="246" t="s">
        <v>160</v>
      </c>
      <c r="H1470" s="247">
        <v>49300</v>
      </c>
      <c r="I1470" s="248">
        <v>8675.1440000000002</v>
      </c>
      <c r="J1470" s="248">
        <v>1</v>
      </c>
      <c r="K1470" s="249">
        <v>2020</v>
      </c>
      <c r="L1470" s="249">
        <v>2020</v>
      </c>
      <c r="M1470" s="250" t="s">
        <v>35</v>
      </c>
    </row>
    <row r="1471" spans="4:13" x14ac:dyDescent="0.35">
      <c r="D1471" s="244" t="s">
        <v>1280</v>
      </c>
      <c r="E1471" s="245">
        <v>43881</v>
      </c>
      <c r="F1471" s="245">
        <v>44050</v>
      </c>
      <c r="G1471" s="246" t="s">
        <v>177</v>
      </c>
      <c r="H1471" s="247">
        <v>314</v>
      </c>
      <c r="I1471" s="248">
        <v>314</v>
      </c>
      <c r="J1471" s="248">
        <v>1</v>
      </c>
      <c r="K1471" s="249">
        <v>2020</v>
      </c>
      <c r="L1471" s="249">
        <v>2020</v>
      </c>
      <c r="M1471" s="250" t="s">
        <v>28</v>
      </c>
    </row>
    <row r="1472" spans="4:13" x14ac:dyDescent="0.35">
      <c r="D1472" s="244" t="s">
        <v>1281</v>
      </c>
      <c r="E1472" s="245">
        <v>44044</v>
      </c>
      <c r="F1472" s="245">
        <v>44060</v>
      </c>
      <c r="G1472" s="246" t="s">
        <v>152</v>
      </c>
      <c r="H1472" s="247">
        <v>151080</v>
      </c>
      <c r="I1472" s="248">
        <v>151080</v>
      </c>
      <c r="J1472" s="248">
        <v>1</v>
      </c>
      <c r="K1472" s="249">
        <v>2020</v>
      </c>
      <c r="L1472" s="249">
        <v>2020</v>
      </c>
      <c r="M1472" s="250" t="s">
        <v>35</v>
      </c>
    </row>
    <row r="1473" spans="4:13" x14ac:dyDescent="0.35">
      <c r="D1473" s="244" t="s">
        <v>1282</v>
      </c>
      <c r="E1473" s="245">
        <v>44061</v>
      </c>
      <c r="F1473" s="245">
        <v>44061</v>
      </c>
      <c r="G1473" s="246" t="s">
        <v>10</v>
      </c>
      <c r="H1473" s="247">
        <v>6270</v>
      </c>
      <c r="I1473" s="248">
        <v>6000</v>
      </c>
      <c r="J1473" s="248">
        <v>1</v>
      </c>
      <c r="K1473" s="249">
        <v>2020</v>
      </c>
      <c r="L1473" s="249">
        <v>2020</v>
      </c>
      <c r="M1473" s="250" t="s">
        <v>35</v>
      </c>
    </row>
    <row r="1474" spans="4:13" x14ac:dyDescent="0.35">
      <c r="D1474" s="244" t="s">
        <v>1283</v>
      </c>
      <c r="E1474" s="245">
        <v>44062</v>
      </c>
      <c r="F1474" s="245">
        <v>44064</v>
      </c>
      <c r="G1474" s="246" t="s">
        <v>10</v>
      </c>
      <c r="H1474" s="247">
        <v>50</v>
      </c>
      <c r="I1474" s="248">
        <v>50</v>
      </c>
      <c r="J1474" s="248">
        <v>1</v>
      </c>
      <c r="K1474" s="249">
        <v>2020</v>
      </c>
      <c r="L1474" s="249">
        <v>2020</v>
      </c>
      <c r="M1474" s="250" t="s">
        <v>35</v>
      </c>
    </row>
    <row r="1475" spans="4:13" x14ac:dyDescent="0.35">
      <c r="D1475" s="244" t="s">
        <v>1284</v>
      </c>
      <c r="E1475" s="245">
        <v>43807</v>
      </c>
      <c r="F1475" s="245">
        <v>44070</v>
      </c>
      <c r="G1475" s="246" t="s">
        <v>744</v>
      </c>
      <c r="H1475" s="247">
        <v>2925</v>
      </c>
      <c r="I1475" s="248">
        <v>-137635</v>
      </c>
      <c r="J1475" s="248">
        <v>1</v>
      </c>
      <c r="K1475" s="249">
        <v>2019</v>
      </c>
      <c r="L1475" s="249">
        <v>2020</v>
      </c>
      <c r="M1475" s="250" t="s">
        <v>25</v>
      </c>
    </row>
    <row r="1476" spans="4:13" x14ac:dyDescent="0.35">
      <c r="D1476" s="244" t="s">
        <v>2095</v>
      </c>
      <c r="E1476" s="245">
        <v>44007</v>
      </c>
      <c r="F1476" s="245">
        <v>44076</v>
      </c>
      <c r="G1476" s="246" t="s">
        <v>152</v>
      </c>
      <c r="H1476" s="247">
        <v>12390</v>
      </c>
      <c r="I1476" s="248">
        <v>12390</v>
      </c>
      <c r="J1476" s="248">
        <v>1</v>
      </c>
      <c r="K1476" s="249">
        <v>2020</v>
      </c>
      <c r="L1476" s="249">
        <v>2020</v>
      </c>
      <c r="M1476" s="250" t="s">
        <v>33</v>
      </c>
    </row>
    <row r="1477" spans="4:13" x14ac:dyDescent="0.35">
      <c r="D1477" s="244" t="s">
        <v>2096</v>
      </c>
      <c r="E1477" s="245">
        <v>44083</v>
      </c>
      <c r="F1477" s="245">
        <v>44084</v>
      </c>
      <c r="G1477" s="246" t="s">
        <v>160</v>
      </c>
      <c r="H1477" s="247">
        <v>29070</v>
      </c>
      <c r="I1477" s="248">
        <v>3735.4949999999999</v>
      </c>
      <c r="J1477" s="248">
        <v>1</v>
      </c>
      <c r="K1477" s="249">
        <v>2020</v>
      </c>
      <c r="L1477" s="249">
        <v>2020</v>
      </c>
      <c r="M1477" s="250" t="s">
        <v>35</v>
      </c>
    </row>
    <row r="1478" spans="4:13" x14ac:dyDescent="0.35">
      <c r="D1478" s="244" t="s">
        <v>2097</v>
      </c>
      <c r="E1478" s="245">
        <v>44058</v>
      </c>
      <c r="F1478" s="245">
        <v>44096</v>
      </c>
      <c r="G1478" s="246" t="s">
        <v>658</v>
      </c>
      <c r="H1478" s="247">
        <v>45000</v>
      </c>
      <c r="I1478" s="248">
        <v>45000</v>
      </c>
      <c r="J1478" s="248">
        <v>1</v>
      </c>
      <c r="K1478" s="249">
        <v>2020</v>
      </c>
      <c r="L1478" s="249">
        <v>2020</v>
      </c>
      <c r="M1478" s="250" t="s">
        <v>35</v>
      </c>
    </row>
    <row r="1479" spans="4:13" x14ac:dyDescent="0.35">
      <c r="D1479" s="244" t="s">
        <v>2098</v>
      </c>
      <c r="E1479" s="245">
        <v>44080</v>
      </c>
      <c r="F1479" s="245">
        <v>44097</v>
      </c>
      <c r="G1479" s="246" t="s">
        <v>13</v>
      </c>
      <c r="H1479" s="247">
        <v>20000</v>
      </c>
      <c r="I1479" s="248">
        <v>20000</v>
      </c>
      <c r="J1479" s="248">
        <v>1</v>
      </c>
      <c r="K1479" s="249">
        <v>2020</v>
      </c>
      <c r="L1479" s="249">
        <v>2020</v>
      </c>
      <c r="M1479" s="250" t="s">
        <v>35</v>
      </c>
    </row>
    <row r="1480" spans="4:13" x14ac:dyDescent="0.35">
      <c r="D1480" s="244" t="s">
        <v>1285</v>
      </c>
      <c r="E1480" s="245">
        <v>43632</v>
      </c>
      <c r="F1480" s="245">
        <v>44102</v>
      </c>
      <c r="G1480" s="246" t="s">
        <v>177</v>
      </c>
      <c r="H1480" s="247">
        <v>0</v>
      </c>
      <c r="I1480" s="248">
        <v>-2626</v>
      </c>
      <c r="J1480" s="248">
        <v>1</v>
      </c>
      <c r="K1480" s="249">
        <v>2019</v>
      </c>
      <c r="L1480" s="249">
        <v>2020</v>
      </c>
      <c r="M1480" s="250" t="s">
        <v>51</v>
      </c>
    </row>
    <row r="1481" spans="4:13" x14ac:dyDescent="0.35">
      <c r="D1481" s="244" t="s">
        <v>2099</v>
      </c>
      <c r="E1481" s="245">
        <v>43915</v>
      </c>
      <c r="F1481" s="245">
        <v>44102</v>
      </c>
      <c r="G1481" s="246" t="s">
        <v>177</v>
      </c>
      <c r="H1481" s="247">
        <v>287800.92979999998</v>
      </c>
      <c r="I1481" s="248">
        <v>287800.92979999998</v>
      </c>
      <c r="J1481" s="248">
        <v>1</v>
      </c>
      <c r="K1481" s="249">
        <v>2020</v>
      </c>
      <c r="L1481" s="249">
        <v>2020</v>
      </c>
      <c r="M1481" s="250" t="s">
        <v>28</v>
      </c>
    </row>
    <row r="1482" spans="4:13" x14ac:dyDescent="0.35">
      <c r="D1482" s="244" t="s">
        <v>2100</v>
      </c>
      <c r="E1482" s="245">
        <v>43933</v>
      </c>
      <c r="F1482" s="245">
        <v>44102</v>
      </c>
      <c r="G1482" s="246" t="s">
        <v>177</v>
      </c>
      <c r="H1482" s="247">
        <v>9654</v>
      </c>
      <c r="I1482" s="248">
        <v>9654</v>
      </c>
      <c r="J1482" s="248">
        <v>1</v>
      </c>
      <c r="K1482" s="249">
        <v>2020</v>
      </c>
      <c r="L1482" s="249">
        <v>2020</v>
      </c>
      <c r="M1482" s="250" t="s">
        <v>33</v>
      </c>
    </row>
    <row r="1483" spans="4:13" x14ac:dyDescent="0.35">
      <c r="D1483" s="244" t="s">
        <v>2102</v>
      </c>
      <c r="E1483" s="245">
        <v>44093</v>
      </c>
      <c r="F1483" s="245">
        <v>44109</v>
      </c>
      <c r="G1483" s="246" t="s">
        <v>152</v>
      </c>
      <c r="H1483" s="247">
        <v>10510</v>
      </c>
      <c r="I1483" s="248">
        <v>3139.8688999999999</v>
      </c>
      <c r="J1483" s="248">
        <v>1</v>
      </c>
      <c r="K1483" s="249">
        <v>2020</v>
      </c>
      <c r="L1483" s="249">
        <v>2020</v>
      </c>
      <c r="M1483" s="250" t="s">
        <v>35</v>
      </c>
    </row>
    <row r="1484" spans="4:13" x14ac:dyDescent="0.35">
      <c r="D1484" s="244" t="s">
        <v>2103</v>
      </c>
      <c r="E1484" s="245">
        <v>43846</v>
      </c>
      <c r="F1484" s="245">
        <v>44111</v>
      </c>
      <c r="G1484" s="246" t="s">
        <v>658</v>
      </c>
      <c r="H1484" s="247">
        <v>20000</v>
      </c>
      <c r="I1484" s="248">
        <v>20000</v>
      </c>
      <c r="J1484" s="248">
        <v>1</v>
      </c>
      <c r="K1484" s="249">
        <v>2020</v>
      </c>
      <c r="L1484" s="249">
        <v>2020</v>
      </c>
      <c r="M1484" s="250" t="s">
        <v>28</v>
      </c>
    </row>
    <row r="1485" spans="4:13" x14ac:dyDescent="0.35">
      <c r="D1485" s="244" t="s">
        <v>1286</v>
      </c>
      <c r="E1485" s="245">
        <v>44097</v>
      </c>
      <c r="F1485" s="245">
        <v>44098</v>
      </c>
      <c r="G1485" s="246" t="s">
        <v>152</v>
      </c>
      <c r="H1485" s="247">
        <v>627.19700000004002</v>
      </c>
      <c r="I1485" s="248">
        <v>627.19700000004002</v>
      </c>
      <c r="J1485" s="248">
        <v>1</v>
      </c>
      <c r="K1485" s="249">
        <v>2020</v>
      </c>
      <c r="L1485" s="249">
        <v>2020</v>
      </c>
      <c r="M1485" s="250" t="s">
        <v>35</v>
      </c>
    </row>
    <row r="1486" spans="4:13" x14ac:dyDescent="0.35">
      <c r="D1486" s="244" t="s">
        <v>1287</v>
      </c>
      <c r="E1486" s="245">
        <v>43990</v>
      </c>
      <c r="F1486" s="245">
        <v>44139</v>
      </c>
      <c r="G1486" s="246" t="s">
        <v>177</v>
      </c>
      <c r="H1486" s="247">
        <v>41521</v>
      </c>
      <c r="I1486" s="248">
        <v>41521</v>
      </c>
      <c r="J1486" s="248">
        <v>1</v>
      </c>
      <c r="K1486" s="249">
        <v>2020</v>
      </c>
      <c r="L1486" s="249">
        <v>2020</v>
      </c>
      <c r="M1486" s="250" t="s">
        <v>33</v>
      </c>
    </row>
    <row r="1487" spans="4:13" x14ac:dyDescent="0.35">
      <c r="D1487" s="244" t="s">
        <v>1288</v>
      </c>
      <c r="E1487" s="245">
        <v>44143</v>
      </c>
      <c r="F1487" s="245">
        <v>44144</v>
      </c>
      <c r="G1487" s="246" t="s">
        <v>10</v>
      </c>
      <c r="H1487" s="247">
        <v>2320</v>
      </c>
      <c r="I1487" s="248">
        <v>2320</v>
      </c>
      <c r="J1487" s="248">
        <v>1</v>
      </c>
      <c r="K1487" s="249">
        <v>2020</v>
      </c>
      <c r="L1487" s="249">
        <v>2020</v>
      </c>
      <c r="M1487" s="250" t="s">
        <v>11</v>
      </c>
    </row>
    <row r="1488" spans="4:13" x14ac:dyDescent="0.35">
      <c r="D1488" s="244" t="s">
        <v>2105</v>
      </c>
      <c r="E1488" s="245">
        <v>44156</v>
      </c>
      <c r="F1488" s="245">
        <v>44158</v>
      </c>
      <c r="G1488" s="246" t="s">
        <v>13</v>
      </c>
      <c r="H1488" s="247">
        <v>100000</v>
      </c>
      <c r="I1488" s="248">
        <v>100000</v>
      </c>
      <c r="J1488" s="248">
        <v>1</v>
      </c>
      <c r="K1488" s="249">
        <v>2020</v>
      </c>
      <c r="L1488" s="249">
        <v>2020</v>
      </c>
      <c r="M1488" s="250" t="s">
        <v>11</v>
      </c>
    </row>
    <row r="1489" spans="4:13" x14ac:dyDescent="0.35">
      <c r="D1489" s="244" t="s">
        <v>2106</v>
      </c>
      <c r="E1489" s="245">
        <v>44162</v>
      </c>
      <c r="F1489" s="245">
        <v>44168</v>
      </c>
      <c r="G1489" s="246" t="s">
        <v>10</v>
      </c>
      <c r="H1489" s="247">
        <v>1000</v>
      </c>
      <c r="I1489" s="248">
        <v>1000</v>
      </c>
      <c r="J1489" s="248">
        <v>1</v>
      </c>
      <c r="K1489" s="249">
        <v>2020</v>
      </c>
      <c r="L1489" s="249">
        <v>2020</v>
      </c>
      <c r="M1489" s="250" t="s">
        <v>11</v>
      </c>
    </row>
    <row r="1490" spans="4:13" x14ac:dyDescent="0.35">
      <c r="D1490" s="244" t="s">
        <v>1290</v>
      </c>
      <c r="E1490" s="245">
        <v>44183</v>
      </c>
      <c r="F1490" s="245">
        <v>44183</v>
      </c>
      <c r="G1490" s="246" t="s">
        <v>13</v>
      </c>
      <c r="H1490" s="247">
        <v>109410</v>
      </c>
      <c r="I1490" s="248">
        <v>109410</v>
      </c>
      <c r="J1490" s="248">
        <v>1</v>
      </c>
      <c r="K1490" s="249">
        <v>2020</v>
      </c>
      <c r="L1490" s="249">
        <v>2020</v>
      </c>
      <c r="M1490" s="250" t="s">
        <v>11</v>
      </c>
    </row>
    <row r="1491" spans="4:13" x14ac:dyDescent="0.35">
      <c r="D1491" s="244" t="s">
        <v>2107</v>
      </c>
      <c r="E1491" s="245">
        <v>44174</v>
      </c>
      <c r="F1491" s="245">
        <v>44179</v>
      </c>
      <c r="G1491" s="246" t="s">
        <v>658</v>
      </c>
      <c r="H1491" s="247">
        <v>150000</v>
      </c>
      <c r="I1491" s="248">
        <v>150000</v>
      </c>
      <c r="J1491" s="248">
        <v>1</v>
      </c>
      <c r="K1491" s="249">
        <v>2020</v>
      </c>
      <c r="L1491" s="249">
        <v>2020</v>
      </c>
      <c r="M1491" s="250" t="s">
        <v>11</v>
      </c>
    </row>
    <row r="1492" spans="4:13" x14ac:dyDescent="0.35">
      <c r="D1492" s="244" t="s">
        <v>1291</v>
      </c>
      <c r="E1492" s="245">
        <v>44194</v>
      </c>
      <c r="F1492" s="245">
        <v>44200</v>
      </c>
      <c r="G1492" s="246" t="s">
        <v>10</v>
      </c>
      <c r="H1492" s="247">
        <v>21800</v>
      </c>
      <c r="I1492" s="248">
        <v>21800</v>
      </c>
      <c r="J1492" s="248">
        <v>1</v>
      </c>
      <c r="K1492" s="249">
        <v>2020</v>
      </c>
      <c r="L1492" s="249">
        <v>2021</v>
      </c>
      <c r="M1492" s="250" t="s">
        <v>11</v>
      </c>
    </row>
    <row r="1493" spans="4:13" x14ac:dyDescent="0.35">
      <c r="D1493" s="244" t="s">
        <v>1292</v>
      </c>
      <c r="E1493" s="245">
        <v>44190</v>
      </c>
      <c r="F1493" s="245">
        <v>44204</v>
      </c>
      <c r="G1493" s="246" t="s">
        <v>10</v>
      </c>
      <c r="H1493" s="247">
        <v>417200</v>
      </c>
      <c r="I1493" s="248">
        <v>301300</v>
      </c>
      <c r="J1493" s="248">
        <v>1</v>
      </c>
      <c r="K1493" s="249">
        <v>2020</v>
      </c>
      <c r="L1493" s="249">
        <v>2021</v>
      </c>
      <c r="M1493" s="250" t="s">
        <v>11</v>
      </c>
    </row>
    <row r="1494" spans="4:13" x14ac:dyDescent="0.35">
      <c r="D1494" s="244" t="s">
        <v>1293</v>
      </c>
      <c r="E1494" s="245">
        <v>44185</v>
      </c>
      <c r="F1494" s="245">
        <v>44202</v>
      </c>
      <c r="G1494" s="246" t="s">
        <v>10</v>
      </c>
      <c r="H1494" s="247">
        <v>1369110</v>
      </c>
      <c r="I1494" s="248">
        <v>533750</v>
      </c>
      <c r="J1494" s="248">
        <v>1</v>
      </c>
      <c r="K1494" s="249">
        <v>2020</v>
      </c>
      <c r="L1494" s="249">
        <v>2021</v>
      </c>
      <c r="M1494" s="250" t="s">
        <v>11</v>
      </c>
    </row>
    <row r="1495" spans="4:13" x14ac:dyDescent="0.35">
      <c r="D1495" s="244" t="s">
        <v>1294</v>
      </c>
      <c r="E1495" s="245">
        <v>44169</v>
      </c>
      <c r="F1495" s="245">
        <v>44201</v>
      </c>
      <c r="G1495" s="246" t="s">
        <v>10</v>
      </c>
      <c r="H1495" s="247">
        <v>6000</v>
      </c>
      <c r="I1495" s="248">
        <v>6000</v>
      </c>
      <c r="J1495" s="248">
        <v>1</v>
      </c>
      <c r="K1495" s="249">
        <v>2020</v>
      </c>
      <c r="L1495" s="249">
        <v>2021</v>
      </c>
      <c r="M1495" s="250" t="s">
        <v>11</v>
      </c>
    </row>
    <row r="1496" spans="4:13" x14ac:dyDescent="0.35">
      <c r="D1496" s="244" t="s">
        <v>2109</v>
      </c>
      <c r="E1496" s="245">
        <v>44179</v>
      </c>
      <c r="F1496" s="245">
        <v>44180</v>
      </c>
      <c r="G1496" s="246" t="s">
        <v>10</v>
      </c>
      <c r="H1496" s="247">
        <v>16000</v>
      </c>
      <c r="I1496" s="248">
        <v>16000</v>
      </c>
      <c r="J1496" s="248">
        <v>1</v>
      </c>
      <c r="K1496" s="249">
        <v>2020</v>
      </c>
      <c r="L1496" s="249">
        <v>2020</v>
      </c>
      <c r="M1496" s="250" t="s">
        <v>11</v>
      </c>
    </row>
    <row r="1497" spans="4:13" x14ac:dyDescent="0.35">
      <c r="D1497" s="244" t="s">
        <v>1295</v>
      </c>
      <c r="E1497" s="245">
        <v>44196</v>
      </c>
      <c r="F1497" s="245">
        <v>44202</v>
      </c>
      <c r="G1497" s="246" t="s">
        <v>10</v>
      </c>
      <c r="H1497" s="247">
        <v>15484</v>
      </c>
      <c r="I1497" s="248">
        <v>15484</v>
      </c>
      <c r="J1497" s="248">
        <v>1</v>
      </c>
      <c r="K1497" s="249">
        <v>2020</v>
      </c>
      <c r="L1497" s="249">
        <v>2021</v>
      </c>
      <c r="M1497" s="250" t="s">
        <v>11</v>
      </c>
    </row>
    <row r="1498" spans="4:13" x14ac:dyDescent="0.35">
      <c r="D1498" s="244" t="s">
        <v>2110</v>
      </c>
      <c r="E1498" s="245">
        <v>44115</v>
      </c>
      <c r="F1498" s="245">
        <v>44202</v>
      </c>
      <c r="G1498" s="246" t="s">
        <v>10</v>
      </c>
      <c r="H1498" s="247">
        <v>10000</v>
      </c>
      <c r="I1498" s="248">
        <v>10000</v>
      </c>
      <c r="J1498" s="248">
        <v>1</v>
      </c>
      <c r="K1498" s="249">
        <v>2020</v>
      </c>
      <c r="L1498" s="249">
        <v>2021</v>
      </c>
      <c r="M1498" s="250" t="s">
        <v>11</v>
      </c>
    </row>
    <row r="1499" spans="4:13" x14ac:dyDescent="0.35">
      <c r="D1499" s="244" t="s">
        <v>2111</v>
      </c>
      <c r="E1499" s="245">
        <v>44191</v>
      </c>
      <c r="F1499" s="245">
        <v>44201</v>
      </c>
      <c r="G1499" s="246" t="s">
        <v>13</v>
      </c>
      <c r="H1499" s="247">
        <v>20000</v>
      </c>
      <c r="I1499" s="248">
        <v>20000</v>
      </c>
      <c r="J1499" s="248">
        <v>1</v>
      </c>
      <c r="K1499" s="249">
        <v>2020</v>
      </c>
      <c r="L1499" s="249">
        <v>2021</v>
      </c>
      <c r="M1499" s="250" t="s">
        <v>11</v>
      </c>
    </row>
    <row r="1500" spans="4:13" x14ac:dyDescent="0.35">
      <c r="D1500" s="244" t="s">
        <v>2112</v>
      </c>
      <c r="E1500" s="245">
        <v>44170</v>
      </c>
      <c r="F1500" s="245">
        <v>44200</v>
      </c>
      <c r="G1500" s="246" t="s">
        <v>13</v>
      </c>
      <c r="H1500" s="247">
        <v>120000</v>
      </c>
      <c r="I1500" s="248">
        <v>120000</v>
      </c>
      <c r="J1500" s="248">
        <v>1</v>
      </c>
      <c r="K1500" s="249">
        <v>2020</v>
      </c>
      <c r="L1500" s="249">
        <v>2021</v>
      </c>
      <c r="M1500" s="250" t="s">
        <v>11</v>
      </c>
    </row>
    <row r="1501" spans="4:13" x14ac:dyDescent="0.35">
      <c r="D1501" s="244" t="s">
        <v>1296</v>
      </c>
      <c r="E1501" s="245">
        <v>44196</v>
      </c>
      <c r="F1501" s="245">
        <v>44202</v>
      </c>
      <c r="G1501" s="246" t="s">
        <v>13</v>
      </c>
      <c r="H1501" s="247">
        <v>17400</v>
      </c>
      <c r="I1501" s="248">
        <v>11428</v>
      </c>
      <c r="J1501" s="248">
        <v>1</v>
      </c>
      <c r="K1501" s="249">
        <v>2020</v>
      </c>
      <c r="L1501" s="249">
        <v>2021</v>
      </c>
      <c r="M1501" s="250" t="s">
        <v>11</v>
      </c>
    </row>
    <row r="1502" spans="4:13" x14ac:dyDescent="0.35">
      <c r="D1502" s="244" t="s">
        <v>1297</v>
      </c>
      <c r="E1502" s="245">
        <v>44190</v>
      </c>
      <c r="F1502" s="245">
        <v>44209</v>
      </c>
      <c r="G1502" s="246" t="s">
        <v>13</v>
      </c>
      <c r="H1502" s="247">
        <v>2460208</v>
      </c>
      <c r="I1502" s="248">
        <v>850000</v>
      </c>
      <c r="J1502" s="248">
        <v>1</v>
      </c>
      <c r="K1502" s="249">
        <v>2020</v>
      </c>
      <c r="L1502" s="249">
        <v>2021</v>
      </c>
      <c r="M1502" s="250" t="s">
        <v>11</v>
      </c>
    </row>
    <row r="1503" spans="4:13" x14ac:dyDescent="0.35">
      <c r="D1503" s="244" t="s">
        <v>2113</v>
      </c>
      <c r="E1503" s="245">
        <v>44088</v>
      </c>
      <c r="F1503" s="245">
        <v>44225</v>
      </c>
      <c r="G1503" s="246" t="s">
        <v>13</v>
      </c>
      <c r="H1503" s="247">
        <v>173550</v>
      </c>
      <c r="I1503" s="248">
        <v>173550</v>
      </c>
      <c r="J1503" s="248">
        <v>1</v>
      </c>
      <c r="K1503" s="249">
        <v>2020</v>
      </c>
      <c r="L1503" s="249">
        <v>2021</v>
      </c>
      <c r="M1503" s="250" t="s">
        <v>35</v>
      </c>
    </row>
    <row r="1504" spans="4:13" x14ac:dyDescent="0.35">
      <c r="D1504" s="244" t="s">
        <v>5225</v>
      </c>
      <c r="E1504" s="245">
        <v>44228</v>
      </c>
      <c r="F1504" s="245">
        <v>44228</v>
      </c>
      <c r="G1504" s="246" t="s">
        <v>13</v>
      </c>
      <c r="H1504" s="247">
        <v>1543000</v>
      </c>
      <c r="I1504" s="248">
        <v>884139</v>
      </c>
      <c r="J1504" s="248">
        <v>1</v>
      </c>
      <c r="K1504" s="249">
        <v>2021</v>
      </c>
      <c r="L1504" s="249">
        <v>2021</v>
      </c>
      <c r="M1504" s="250" t="s">
        <v>21</v>
      </c>
    </row>
    <row r="1505" spans="4:13" x14ac:dyDescent="0.35">
      <c r="D1505" s="244" t="s">
        <v>5227</v>
      </c>
      <c r="E1505" s="245">
        <v>44225</v>
      </c>
      <c r="F1505" s="245">
        <v>44228</v>
      </c>
      <c r="G1505" s="246" t="s">
        <v>10</v>
      </c>
      <c r="H1505" s="247">
        <v>8700</v>
      </c>
      <c r="I1505" s="248">
        <v>8700</v>
      </c>
      <c r="J1505" s="248">
        <v>1</v>
      </c>
      <c r="K1505" s="249">
        <v>2021</v>
      </c>
      <c r="L1505" s="249">
        <v>2021</v>
      </c>
      <c r="M1505" s="250" t="s">
        <v>21</v>
      </c>
    </row>
    <row r="1506" spans="4:13" x14ac:dyDescent="0.35">
      <c r="D1506" s="244" t="s">
        <v>2114</v>
      </c>
      <c r="E1506" s="245">
        <v>44224</v>
      </c>
      <c r="F1506" s="245">
        <v>44225</v>
      </c>
      <c r="G1506" s="246" t="s">
        <v>10</v>
      </c>
      <c r="H1506" s="247">
        <v>8700</v>
      </c>
      <c r="I1506" s="248">
        <v>8700</v>
      </c>
      <c r="J1506" s="248">
        <v>1</v>
      </c>
      <c r="K1506" s="249">
        <v>2021</v>
      </c>
      <c r="L1506" s="249">
        <v>2021</v>
      </c>
      <c r="M1506" s="250" t="s">
        <v>21</v>
      </c>
    </row>
    <row r="1507" spans="4:13" x14ac:dyDescent="0.35">
      <c r="D1507" s="244" t="s">
        <v>5228</v>
      </c>
      <c r="E1507" s="245">
        <v>44195</v>
      </c>
      <c r="F1507" s="245">
        <v>44207</v>
      </c>
      <c r="G1507" s="246" t="s">
        <v>10</v>
      </c>
      <c r="H1507" s="247">
        <v>53170</v>
      </c>
      <c r="I1507" s="248">
        <v>53170</v>
      </c>
      <c r="J1507" s="248">
        <v>1</v>
      </c>
      <c r="K1507" s="249">
        <v>2020</v>
      </c>
      <c r="L1507" s="249">
        <v>2021</v>
      </c>
      <c r="M1507" s="250" t="s">
        <v>11</v>
      </c>
    </row>
    <row r="1508" spans="4:13" x14ac:dyDescent="0.35">
      <c r="D1508" s="244" t="s">
        <v>1304</v>
      </c>
      <c r="E1508" s="245">
        <v>44192</v>
      </c>
      <c r="F1508" s="245">
        <v>44194</v>
      </c>
      <c r="G1508" s="246" t="s">
        <v>10</v>
      </c>
      <c r="H1508" s="247">
        <v>12348</v>
      </c>
      <c r="I1508" s="248">
        <v>12348</v>
      </c>
      <c r="J1508" s="248">
        <v>1</v>
      </c>
      <c r="K1508" s="249">
        <v>2020</v>
      </c>
      <c r="L1508" s="249">
        <v>2020</v>
      </c>
      <c r="M1508" s="250" t="s">
        <v>11</v>
      </c>
    </row>
    <row r="1509" spans="4:13" x14ac:dyDescent="0.35">
      <c r="D1509" s="244" t="s">
        <v>1305</v>
      </c>
      <c r="E1509" s="245">
        <v>44202</v>
      </c>
      <c r="F1509" s="245">
        <v>44208</v>
      </c>
      <c r="G1509" s="246" t="s">
        <v>10</v>
      </c>
      <c r="H1509" s="247">
        <v>15080</v>
      </c>
      <c r="I1509" s="248">
        <v>15080</v>
      </c>
      <c r="J1509" s="248">
        <v>1</v>
      </c>
      <c r="K1509" s="249">
        <v>2021</v>
      </c>
      <c r="L1509" s="249">
        <v>2021</v>
      </c>
      <c r="M1509" s="250" t="s">
        <v>21</v>
      </c>
    </row>
    <row r="1510" spans="4:13" x14ac:dyDescent="0.35">
      <c r="D1510" s="244" t="s">
        <v>1306</v>
      </c>
      <c r="E1510" s="245">
        <v>44208</v>
      </c>
      <c r="F1510" s="245">
        <v>44228</v>
      </c>
      <c r="G1510" s="246" t="s">
        <v>10</v>
      </c>
      <c r="H1510" s="247">
        <v>82400</v>
      </c>
      <c r="I1510" s="248">
        <v>82400</v>
      </c>
      <c r="J1510" s="248">
        <v>1</v>
      </c>
      <c r="K1510" s="249">
        <v>2021</v>
      </c>
      <c r="L1510" s="249">
        <v>2021</v>
      </c>
      <c r="M1510" s="250" t="s">
        <v>21</v>
      </c>
    </row>
    <row r="1511" spans="4:13" x14ac:dyDescent="0.35">
      <c r="D1511" s="244" t="s">
        <v>1307</v>
      </c>
      <c r="E1511" s="245">
        <v>44222</v>
      </c>
      <c r="F1511" s="245">
        <v>44230</v>
      </c>
      <c r="G1511" s="246" t="s">
        <v>10</v>
      </c>
      <c r="H1511" s="247">
        <v>60000</v>
      </c>
      <c r="I1511" s="248">
        <v>60000</v>
      </c>
      <c r="J1511" s="248">
        <v>1</v>
      </c>
      <c r="K1511" s="249">
        <v>2021</v>
      </c>
      <c r="L1511" s="249">
        <v>2021</v>
      </c>
      <c r="M1511" s="250" t="s">
        <v>21</v>
      </c>
    </row>
    <row r="1512" spans="4:13" x14ac:dyDescent="0.35">
      <c r="D1512" s="244" t="s">
        <v>2116</v>
      </c>
      <c r="E1512" s="245">
        <v>44205</v>
      </c>
      <c r="F1512" s="245">
        <v>44217</v>
      </c>
      <c r="G1512" s="246" t="s">
        <v>10</v>
      </c>
      <c r="H1512" s="247">
        <v>163610</v>
      </c>
      <c r="I1512" s="248">
        <v>163610</v>
      </c>
      <c r="J1512" s="248">
        <v>1</v>
      </c>
      <c r="K1512" s="249">
        <v>2021</v>
      </c>
      <c r="L1512" s="249">
        <v>2021</v>
      </c>
      <c r="M1512" s="250" t="s">
        <v>21</v>
      </c>
    </row>
    <row r="1513" spans="4:13" x14ac:dyDescent="0.35">
      <c r="D1513" s="244" t="s">
        <v>2117</v>
      </c>
      <c r="E1513" s="245">
        <v>44222</v>
      </c>
      <c r="F1513" s="245">
        <v>44230</v>
      </c>
      <c r="G1513" s="246" t="s">
        <v>10</v>
      </c>
      <c r="H1513" s="247">
        <v>14380</v>
      </c>
      <c r="I1513" s="248">
        <v>14380</v>
      </c>
      <c r="J1513" s="248">
        <v>1</v>
      </c>
      <c r="K1513" s="249">
        <v>2021</v>
      </c>
      <c r="L1513" s="249">
        <v>2021</v>
      </c>
      <c r="M1513" s="250" t="s">
        <v>21</v>
      </c>
    </row>
    <row r="1514" spans="4:13" x14ac:dyDescent="0.35">
      <c r="D1514" s="244" t="s">
        <v>1311</v>
      </c>
      <c r="E1514" s="245">
        <v>44213</v>
      </c>
      <c r="F1514" s="245">
        <v>44230</v>
      </c>
      <c r="G1514" s="246" t="s">
        <v>10</v>
      </c>
      <c r="H1514" s="247">
        <v>8700</v>
      </c>
      <c r="I1514" s="248">
        <v>8700</v>
      </c>
      <c r="J1514" s="248">
        <v>1</v>
      </c>
      <c r="K1514" s="249">
        <v>2021</v>
      </c>
      <c r="L1514" s="249">
        <v>2021</v>
      </c>
      <c r="M1514" s="250" t="s">
        <v>21</v>
      </c>
    </row>
    <row r="1515" spans="4:13" x14ac:dyDescent="0.35">
      <c r="D1515" s="244" t="s">
        <v>2118</v>
      </c>
      <c r="E1515" s="245">
        <v>44186</v>
      </c>
      <c r="F1515" s="245">
        <v>44228</v>
      </c>
      <c r="G1515" s="246" t="s">
        <v>10</v>
      </c>
      <c r="H1515" s="247">
        <v>50000</v>
      </c>
      <c r="I1515" s="248">
        <v>50000</v>
      </c>
      <c r="J1515" s="248">
        <v>1</v>
      </c>
      <c r="K1515" s="249">
        <v>2020</v>
      </c>
      <c r="L1515" s="249">
        <v>2021</v>
      </c>
      <c r="M1515" s="250" t="s">
        <v>11</v>
      </c>
    </row>
    <row r="1516" spans="4:13" x14ac:dyDescent="0.35">
      <c r="D1516" s="244" t="s">
        <v>1313</v>
      </c>
      <c r="E1516" s="245">
        <v>44196</v>
      </c>
      <c r="F1516" s="245">
        <v>44229</v>
      </c>
      <c r="G1516" s="246" t="s">
        <v>13</v>
      </c>
      <c r="H1516" s="247">
        <v>488</v>
      </c>
      <c r="I1516" s="248">
        <v>488</v>
      </c>
      <c r="J1516" s="248">
        <v>1</v>
      </c>
      <c r="K1516" s="249">
        <v>2020</v>
      </c>
      <c r="L1516" s="249">
        <v>2021</v>
      </c>
      <c r="M1516" s="250" t="s">
        <v>11</v>
      </c>
    </row>
    <row r="1517" spans="4:13" x14ac:dyDescent="0.35">
      <c r="D1517" s="244" t="s">
        <v>1314</v>
      </c>
      <c r="E1517" s="245">
        <v>44218</v>
      </c>
      <c r="F1517" s="245">
        <v>44221</v>
      </c>
      <c r="G1517" s="246" t="s">
        <v>10</v>
      </c>
      <c r="H1517" s="247">
        <v>7000</v>
      </c>
      <c r="I1517" s="248">
        <v>7000</v>
      </c>
      <c r="J1517" s="248">
        <v>1</v>
      </c>
      <c r="K1517" s="249">
        <v>2021</v>
      </c>
      <c r="L1517" s="249">
        <v>2021</v>
      </c>
      <c r="M1517" s="250" t="s">
        <v>21</v>
      </c>
    </row>
    <row r="1518" spans="4:13" x14ac:dyDescent="0.35">
      <c r="D1518" s="244" t="s">
        <v>1316</v>
      </c>
      <c r="E1518" s="245">
        <v>44224</v>
      </c>
      <c r="F1518" s="245">
        <v>44228</v>
      </c>
      <c r="G1518" s="246" t="s">
        <v>13</v>
      </c>
      <c r="H1518" s="247">
        <v>34280</v>
      </c>
      <c r="I1518" s="248">
        <v>34280</v>
      </c>
      <c r="J1518" s="248">
        <v>1</v>
      </c>
      <c r="K1518" s="249">
        <v>2021</v>
      </c>
      <c r="L1518" s="249">
        <v>2021</v>
      </c>
      <c r="M1518" s="250" t="s">
        <v>21</v>
      </c>
    </row>
    <row r="1519" spans="4:13" x14ac:dyDescent="0.35">
      <c r="D1519" s="244" t="s">
        <v>2119</v>
      </c>
      <c r="E1519" s="245">
        <v>44224</v>
      </c>
      <c r="F1519" s="245">
        <v>44228</v>
      </c>
      <c r="G1519" s="246" t="s">
        <v>10</v>
      </c>
      <c r="H1519" s="247">
        <v>15700</v>
      </c>
      <c r="I1519" s="248">
        <v>15700</v>
      </c>
      <c r="J1519" s="248">
        <v>1</v>
      </c>
      <c r="K1519" s="249">
        <v>2021</v>
      </c>
      <c r="L1519" s="249">
        <v>2021</v>
      </c>
      <c r="M1519" s="250" t="s">
        <v>21</v>
      </c>
    </row>
    <row r="1520" spans="4:13" x14ac:dyDescent="0.35">
      <c r="D1520" s="244" t="s">
        <v>1318</v>
      </c>
      <c r="E1520" s="245">
        <v>44227</v>
      </c>
      <c r="F1520" s="245">
        <v>44228</v>
      </c>
      <c r="G1520" s="246" t="s">
        <v>10</v>
      </c>
      <c r="H1520" s="247">
        <v>15700</v>
      </c>
      <c r="I1520" s="248">
        <v>15700</v>
      </c>
      <c r="J1520" s="248">
        <v>1</v>
      </c>
      <c r="K1520" s="249">
        <v>2021</v>
      </c>
      <c r="L1520" s="249">
        <v>2021</v>
      </c>
      <c r="M1520" s="250" t="s">
        <v>21</v>
      </c>
    </row>
    <row r="1521" spans="4:13" x14ac:dyDescent="0.35">
      <c r="D1521" s="244" t="s">
        <v>1319</v>
      </c>
      <c r="E1521" s="245">
        <v>44223</v>
      </c>
      <c r="F1521" s="245">
        <v>44229</v>
      </c>
      <c r="G1521" s="246" t="s">
        <v>10</v>
      </c>
      <c r="H1521" s="247">
        <v>668550</v>
      </c>
      <c r="I1521" s="248">
        <v>668550</v>
      </c>
      <c r="J1521" s="248">
        <v>1</v>
      </c>
      <c r="K1521" s="249">
        <v>2021</v>
      </c>
      <c r="L1521" s="249">
        <v>2021</v>
      </c>
      <c r="M1521" s="250" t="s">
        <v>21</v>
      </c>
    </row>
    <row r="1522" spans="4:13" x14ac:dyDescent="0.35">
      <c r="D1522" s="244" t="s">
        <v>1320</v>
      </c>
      <c r="E1522" s="245">
        <v>44229</v>
      </c>
      <c r="F1522" s="245">
        <v>44230</v>
      </c>
      <c r="G1522" s="246" t="s">
        <v>10</v>
      </c>
      <c r="H1522" s="247">
        <v>15700</v>
      </c>
      <c r="I1522" s="248">
        <v>15700</v>
      </c>
      <c r="J1522" s="248">
        <v>1</v>
      </c>
      <c r="K1522" s="249">
        <v>2021</v>
      </c>
      <c r="L1522" s="249">
        <v>2021</v>
      </c>
      <c r="M1522" s="250" t="s">
        <v>21</v>
      </c>
    </row>
    <row r="1523" spans="4:13" x14ac:dyDescent="0.35">
      <c r="D1523" s="244" t="s">
        <v>2120</v>
      </c>
      <c r="E1523" s="245">
        <v>44221</v>
      </c>
      <c r="F1523" s="245">
        <v>44229</v>
      </c>
      <c r="G1523" s="246" t="s">
        <v>10</v>
      </c>
      <c r="H1523" s="247">
        <v>15700</v>
      </c>
      <c r="I1523" s="248">
        <v>15700</v>
      </c>
      <c r="J1523" s="248">
        <v>1</v>
      </c>
      <c r="K1523" s="249">
        <v>2021</v>
      </c>
      <c r="L1523" s="249">
        <v>2021</v>
      </c>
      <c r="M1523" s="250" t="s">
        <v>21</v>
      </c>
    </row>
    <row r="1524" spans="4:13" x14ac:dyDescent="0.35">
      <c r="D1524" s="244" t="s">
        <v>1322</v>
      </c>
      <c r="E1524" s="245">
        <v>44228</v>
      </c>
      <c r="F1524" s="245">
        <v>44231</v>
      </c>
      <c r="G1524" s="246" t="s">
        <v>10</v>
      </c>
      <c r="H1524" s="247">
        <v>72760</v>
      </c>
      <c r="I1524" s="248">
        <v>72760</v>
      </c>
      <c r="J1524" s="248">
        <v>1</v>
      </c>
      <c r="K1524" s="249">
        <v>2021</v>
      </c>
      <c r="L1524" s="249">
        <v>2021</v>
      </c>
      <c r="M1524" s="250" t="s">
        <v>21</v>
      </c>
    </row>
    <row r="1525" spans="4:13" x14ac:dyDescent="0.35">
      <c r="D1525" s="244" t="s">
        <v>1323</v>
      </c>
      <c r="E1525" s="245">
        <v>44198</v>
      </c>
      <c r="F1525" s="245">
        <v>44200</v>
      </c>
      <c r="G1525" s="246" t="s">
        <v>10</v>
      </c>
      <c r="H1525" s="247">
        <v>7000</v>
      </c>
      <c r="I1525" s="248">
        <v>7000</v>
      </c>
      <c r="J1525" s="248">
        <v>1</v>
      </c>
      <c r="K1525" s="249">
        <v>2021</v>
      </c>
      <c r="L1525" s="249">
        <v>2021</v>
      </c>
      <c r="M1525" s="250" t="s">
        <v>21</v>
      </c>
    </row>
    <row r="1526" spans="4:13" x14ac:dyDescent="0.35">
      <c r="D1526" s="244" t="s">
        <v>1324</v>
      </c>
      <c r="E1526" s="245">
        <v>44228</v>
      </c>
      <c r="F1526" s="245">
        <v>44228</v>
      </c>
      <c r="G1526" s="246" t="s">
        <v>13</v>
      </c>
      <c r="H1526" s="247">
        <v>106200</v>
      </c>
      <c r="I1526" s="248">
        <v>106200</v>
      </c>
      <c r="J1526" s="248">
        <v>1</v>
      </c>
      <c r="K1526" s="249">
        <v>2021</v>
      </c>
      <c r="L1526" s="249">
        <v>2021</v>
      </c>
      <c r="M1526" s="250" t="s">
        <v>21</v>
      </c>
    </row>
    <row r="1527" spans="4:13" x14ac:dyDescent="0.35">
      <c r="D1527" s="244" t="s">
        <v>1325</v>
      </c>
      <c r="E1527" s="245">
        <v>44223</v>
      </c>
      <c r="F1527" s="245">
        <v>44232</v>
      </c>
      <c r="G1527" s="246" t="s">
        <v>10</v>
      </c>
      <c r="H1527" s="247">
        <v>4180</v>
      </c>
      <c r="I1527" s="248">
        <v>4180</v>
      </c>
      <c r="J1527" s="248">
        <v>1</v>
      </c>
      <c r="K1527" s="249">
        <v>2021</v>
      </c>
      <c r="L1527" s="249">
        <v>2021</v>
      </c>
      <c r="M1527" s="250" t="s">
        <v>21</v>
      </c>
    </row>
    <row r="1528" spans="4:13" x14ac:dyDescent="0.35">
      <c r="D1528" s="244" t="s">
        <v>1326</v>
      </c>
      <c r="E1528" s="245">
        <v>44229</v>
      </c>
      <c r="F1528" s="245">
        <v>44233</v>
      </c>
      <c r="G1528" s="246" t="s">
        <v>10</v>
      </c>
      <c r="H1528" s="247">
        <v>59050</v>
      </c>
      <c r="I1528" s="248">
        <v>59050</v>
      </c>
      <c r="J1528" s="248">
        <v>1</v>
      </c>
      <c r="K1528" s="249">
        <v>2021</v>
      </c>
      <c r="L1528" s="249">
        <v>2021</v>
      </c>
      <c r="M1528" s="250" t="s">
        <v>21</v>
      </c>
    </row>
    <row r="1529" spans="4:13" x14ac:dyDescent="0.35">
      <c r="D1529" s="244" t="s">
        <v>2123</v>
      </c>
      <c r="E1529" s="245">
        <v>44227</v>
      </c>
      <c r="F1529" s="245">
        <v>44229</v>
      </c>
      <c r="G1529" s="246" t="s">
        <v>10</v>
      </c>
      <c r="H1529" s="247">
        <v>17400</v>
      </c>
      <c r="I1529" s="248">
        <v>17400</v>
      </c>
      <c r="J1529" s="248">
        <v>1</v>
      </c>
      <c r="K1529" s="249">
        <v>2021</v>
      </c>
      <c r="L1529" s="249">
        <v>2021</v>
      </c>
      <c r="M1529" s="250" t="s">
        <v>21</v>
      </c>
    </row>
    <row r="1530" spans="4:13" x14ac:dyDescent="0.35">
      <c r="D1530" s="244" t="s">
        <v>1327</v>
      </c>
      <c r="E1530" s="245">
        <v>44211</v>
      </c>
      <c r="F1530" s="245">
        <v>44231</v>
      </c>
      <c r="G1530" s="246" t="s">
        <v>10</v>
      </c>
      <c r="H1530" s="247">
        <v>10920</v>
      </c>
      <c r="I1530" s="248">
        <v>10920</v>
      </c>
      <c r="J1530" s="248">
        <v>1</v>
      </c>
      <c r="K1530" s="249">
        <v>2021</v>
      </c>
      <c r="L1530" s="249">
        <v>2021</v>
      </c>
      <c r="M1530" s="250" t="s">
        <v>21</v>
      </c>
    </row>
    <row r="1531" spans="4:13" x14ac:dyDescent="0.35">
      <c r="D1531" s="244" t="s">
        <v>5236</v>
      </c>
      <c r="E1531" s="245">
        <v>44233</v>
      </c>
      <c r="F1531" s="245">
        <v>44235</v>
      </c>
      <c r="G1531" s="246" t="s">
        <v>13</v>
      </c>
      <c r="H1531" s="247">
        <v>12760</v>
      </c>
      <c r="I1531" s="248">
        <v>12760</v>
      </c>
      <c r="J1531" s="248">
        <v>1</v>
      </c>
      <c r="K1531" s="249">
        <v>2021</v>
      </c>
      <c r="L1531" s="249">
        <v>2021</v>
      </c>
      <c r="M1531" s="250" t="s">
        <v>21</v>
      </c>
    </row>
    <row r="1532" spans="4:13" x14ac:dyDescent="0.35">
      <c r="D1532" s="244" t="s">
        <v>1328</v>
      </c>
      <c r="E1532" s="245">
        <v>44233</v>
      </c>
      <c r="F1532" s="245">
        <v>44235</v>
      </c>
      <c r="G1532" s="246" t="s">
        <v>10</v>
      </c>
      <c r="H1532" s="247">
        <v>7000</v>
      </c>
      <c r="I1532" s="248">
        <v>7000</v>
      </c>
      <c r="J1532" s="248">
        <v>1</v>
      </c>
      <c r="K1532" s="249">
        <v>2021</v>
      </c>
      <c r="L1532" s="249">
        <v>2021</v>
      </c>
      <c r="M1532" s="250" t="s">
        <v>21</v>
      </c>
    </row>
    <row r="1533" spans="4:13" x14ac:dyDescent="0.35">
      <c r="D1533" s="244" t="s">
        <v>2124</v>
      </c>
      <c r="E1533" s="245">
        <v>44115</v>
      </c>
      <c r="F1533" s="245">
        <v>44224</v>
      </c>
      <c r="G1533" s="246" t="s">
        <v>177</v>
      </c>
      <c r="H1533" s="247">
        <v>10000</v>
      </c>
      <c r="I1533" s="248">
        <v>10000</v>
      </c>
      <c r="J1533" s="248">
        <v>1</v>
      </c>
      <c r="K1533" s="249">
        <v>2020</v>
      </c>
      <c r="L1533" s="249">
        <v>2021</v>
      </c>
      <c r="M1533" s="250" t="s">
        <v>11</v>
      </c>
    </row>
    <row r="1534" spans="4:13" x14ac:dyDescent="0.35">
      <c r="D1534" s="244" t="s">
        <v>2125</v>
      </c>
      <c r="E1534" s="245">
        <v>44119</v>
      </c>
      <c r="F1534" s="245">
        <v>44201</v>
      </c>
      <c r="G1534" s="246" t="s">
        <v>664</v>
      </c>
      <c r="H1534" s="247">
        <v>138234</v>
      </c>
      <c r="I1534" s="248">
        <v>138234</v>
      </c>
      <c r="J1534" s="248">
        <v>1</v>
      </c>
      <c r="K1534" s="249">
        <v>2020</v>
      </c>
      <c r="L1534" s="249">
        <v>2021</v>
      </c>
      <c r="M1534" s="250" t="s">
        <v>11</v>
      </c>
    </row>
    <row r="1535" spans="4:13" x14ac:dyDescent="0.35">
      <c r="D1535" s="244" t="s">
        <v>1329</v>
      </c>
      <c r="E1535" s="245">
        <v>44232</v>
      </c>
      <c r="F1535" s="245">
        <v>44235</v>
      </c>
      <c r="G1535" s="246" t="s">
        <v>10</v>
      </c>
      <c r="H1535" s="247">
        <v>30180</v>
      </c>
      <c r="I1535" s="248">
        <v>30180</v>
      </c>
      <c r="J1535" s="248">
        <v>1</v>
      </c>
      <c r="K1535" s="249">
        <v>2021</v>
      </c>
      <c r="L1535" s="249">
        <v>2021</v>
      </c>
      <c r="M1535" s="250" t="s">
        <v>21</v>
      </c>
    </row>
    <row r="1536" spans="4:13" x14ac:dyDescent="0.35">
      <c r="D1536" s="244" t="s">
        <v>1330</v>
      </c>
      <c r="E1536" s="245">
        <v>44223</v>
      </c>
      <c r="F1536" s="245">
        <v>44231</v>
      </c>
      <c r="G1536" s="246" t="s">
        <v>10</v>
      </c>
      <c r="H1536" s="247">
        <v>144647</v>
      </c>
      <c r="I1536" s="248">
        <v>144647</v>
      </c>
      <c r="J1536" s="248">
        <v>1</v>
      </c>
      <c r="K1536" s="249">
        <v>2021</v>
      </c>
      <c r="L1536" s="249">
        <v>2021</v>
      </c>
      <c r="M1536" s="250" t="s">
        <v>21</v>
      </c>
    </row>
    <row r="1537" spans="4:13" x14ac:dyDescent="0.35">
      <c r="D1537" s="244" t="s">
        <v>1331</v>
      </c>
      <c r="E1537" s="245">
        <v>44214</v>
      </c>
      <c r="F1537" s="245">
        <v>44223</v>
      </c>
      <c r="G1537" s="246" t="s">
        <v>13</v>
      </c>
      <c r="H1537" s="247">
        <v>121660</v>
      </c>
      <c r="I1537" s="248">
        <v>121660</v>
      </c>
      <c r="J1537" s="248">
        <v>1</v>
      </c>
      <c r="K1537" s="249">
        <v>2021</v>
      </c>
      <c r="L1537" s="249">
        <v>2021</v>
      </c>
      <c r="M1537" s="250" t="s">
        <v>21</v>
      </c>
    </row>
    <row r="1538" spans="4:13" x14ac:dyDescent="0.35">
      <c r="D1538" s="244" t="s">
        <v>2126</v>
      </c>
      <c r="E1538" s="245">
        <v>44230</v>
      </c>
      <c r="F1538" s="245">
        <v>44235</v>
      </c>
      <c r="G1538" s="246" t="s">
        <v>10</v>
      </c>
      <c r="H1538" s="247">
        <v>7000</v>
      </c>
      <c r="I1538" s="248">
        <v>7000</v>
      </c>
      <c r="J1538" s="248">
        <v>1</v>
      </c>
      <c r="K1538" s="249">
        <v>2021</v>
      </c>
      <c r="L1538" s="249">
        <v>2021</v>
      </c>
      <c r="M1538" s="250" t="s">
        <v>21</v>
      </c>
    </row>
    <row r="1539" spans="4:13" x14ac:dyDescent="0.35">
      <c r="D1539" s="244" t="s">
        <v>1332</v>
      </c>
      <c r="E1539" s="245">
        <v>44203</v>
      </c>
      <c r="F1539" s="245">
        <v>44212</v>
      </c>
      <c r="G1539" s="246" t="s">
        <v>13</v>
      </c>
      <c r="H1539" s="247">
        <v>52919</v>
      </c>
      <c r="I1539" s="248">
        <v>52919</v>
      </c>
      <c r="J1539" s="248">
        <v>1</v>
      </c>
      <c r="K1539" s="249">
        <v>2021</v>
      </c>
      <c r="L1539" s="249">
        <v>2021</v>
      </c>
      <c r="M1539" s="250" t="s">
        <v>21</v>
      </c>
    </row>
    <row r="1540" spans="4:13" x14ac:dyDescent="0.35">
      <c r="D1540" s="244" t="s">
        <v>2127</v>
      </c>
      <c r="E1540" s="245">
        <v>44212</v>
      </c>
      <c r="F1540" s="245">
        <v>44221</v>
      </c>
      <c r="G1540" s="246" t="s">
        <v>10</v>
      </c>
      <c r="H1540" s="247">
        <v>7000</v>
      </c>
      <c r="I1540" s="248">
        <v>7000</v>
      </c>
      <c r="J1540" s="248">
        <v>1</v>
      </c>
      <c r="K1540" s="249">
        <v>2021</v>
      </c>
      <c r="L1540" s="249">
        <v>2021</v>
      </c>
      <c r="M1540" s="250" t="s">
        <v>21</v>
      </c>
    </row>
    <row r="1541" spans="4:13" x14ac:dyDescent="0.35">
      <c r="D1541" s="244" t="s">
        <v>1333</v>
      </c>
      <c r="E1541" s="245">
        <v>44234</v>
      </c>
      <c r="F1541" s="245">
        <v>44236</v>
      </c>
      <c r="G1541" s="246" t="s">
        <v>13</v>
      </c>
      <c r="H1541" s="247">
        <v>27000</v>
      </c>
      <c r="I1541" s="248">
        <v>27000</v>
      </c>
      <c r="J1541" s="248">
        <v>1</v>
      </c>
      <c r="K1541" s="249">
        <v>2021</v>
      </c>
      <c r="L1541" s="249">
        <v>2021</v>
      </c>
      <c r="M1541" s="250" t="s">
        <v>21</v>
      </c>
    </row>
    <row r="1542" spans="4:13" x14ac:dyDescent="0.35">
      <c r="D1542" s="244" t="s">
        <v>1334</v>
      </c>
      <c r="E1542" s="245">
        <v>44223</v>
      </c>
      <c r="F1542" s="245">
        <v>44236</v>
      </c>
      <c r="G1542" s="246" t="s">
        <v>13</v>
      </c>
      <c r="H1542" s="247">
        <v>494356</v>
      </c>
      <c r="I1542" s="248">
        <v>494356</v>
      </c>
      <c r="J1542" s="248">
        <v>1</v>
      </c>
      <c r="K1542" s="249">
        <v>2021</v>
      </c>
      <c r="L1542" s="249">
        <v>2021</v>
      </c>
      <c r="M1542" s="250" t="s">
        <v>21</v>
      </c>
    </row>
    <row r="1543" spans="4:13" x14ac:dyDescent="0.35">
      <c r="D1543" s="244" t="s">
        <v>1335</v>
      </c>
      <c r="E1543" s="245">
        <v>44229</v>
      </c>
      <c r="F1543" s="245">
        <v>44236</v>
      </c>
      <c r="G1543" s="246" t="s">
        <v>10</v>
      </c>
      <c r="H1543" s="247">
        <v>1310</v>
      </c>
      <c r="I1543" s="248">
        <v>1310</v>
      </c>
      <c r="J1543" s="248">
        <v>1</v>
      </c>
      <c r="K1543" s="249">
        <v>2021</v>
      </c>
      <c r="L1543" s="249">
        <v>2021</v>
      </c>
      <c r="M1543" s="250" t="s">
        <v>21</v>
      </c>
    </row>
    <row r="1544" spans="4:13" x14ac:dyDescent="0.35">
      <c r="D1544" s="244" t="s">
        <v>1336</v>
      </c>
      <c r="E1544" s="245">
        <v>44230</v>
      </c>
      <c r="F1544" s="245">
        <v>44235</v>
      </c>
      <c r="G1544" s="246" t="s">
        <v>10</v>
      </c>
      <c r="H1544" s="247">
        <v>7000</v>
      </c>
      <c r="I1544" s="248">
        <v>7000</v>
      </c>
      <c r="J1544" s="248">
        <v>1</v>
      </c>
      <c r="K1544" s="249">
        <v>2021</v>
      </c>
      <c r="L1544" s="249">
        <v>2021</v>
      </c>
      <c r="M1544" s="250" t="s">
        <v>21</v>
      </c>
    </row>
    <row r="1545" spans="4:13" x14ac:dyDescent="0.35">
      <c r="D1545" s="244" t="s">
        <v>2128</v>
      </c>
      <c r="E1545" s="245">
        <v>44187</v>
      </c>
      <c r="F1545" s="245">
        <v>44236</v>
      </c>
      <c r="G1545" s="246" t="s">
        <v>10</v>
      </c>
      <c r="H1545" s="247">
        <v>530000</v>
      </c>
      <c r="I1545" s="248">
        <v>530000</v>
      </c>
      <c r="J1545" s="248">
        <v>1</v>
      </c>
      <c r="K1545" s="249">
        <v>2020</v>
      </c>
      <c r="L1545" s="249">
        <v>2021</v>
      </c>
      <c r="M1545" s="250" t="s">
        <v>11</v>
      </c>
    </row>
    <row r="1546" spans="4:13" x14ac:dyDescent="0.35">
      <c r="D1546" s="244" t="s">
        <v>1337</v>
      </c>
      <c r="E1546" s="245">
        <v>44216</v>
      </c>
      <c r="F1546" s="245">
        <v>44236</v>
      </c>
      <c r="G1546" s="246" t="s">
        <v>10</v>
      </c>
      <c r="H1546" s="247">
        <v>50000</v>
      </c>
      <c r="I1546" s="248">
        <v>50000</v>
      </c>
      <c r="J1546" s="248">
        <v>1</v>
      </c>
      <c r="K1546" s="249">
        <v>2021</v>
      </c>
      <c r="L1546" s="249">
        <v>2021</v>
      </c>
      <c r="M1546" s="250" t="s">
        <v>21</v>
      </c>
    </row>
    <row r="1547" spans="4:13" x14ac:dyDescent="0.35">
      <c r="D1547" s="244" t="s">
        <v>2129</v>
      </c>
      <c r="E1547" s="245">
        <v>44231</v>
      </c>
      <c r="F1547" s="245">
        <v>44236</v>
      </c>
      <c r="G1547" s="246" t="s">
        <v>13</v>
      </c>
      <c r="H1547" s="247">
        <v>238300</v>
      </c>
      <c r="I1547" s="248">
        <v>238300</v>
      </c>
      <c r="J1547" s="248">
        <v>1</v>
      </c>
      <c r="K1547" s="249">
        <v>2021</v>
      </c>
      <c r="L1547" s="249">
        <v>2021</v>
      </c>
      <c r="M1547" s="250" t="s">
        <v>21</v>
      </c>
    </row>
    <row r="1548" spans="4:13" x14ac:dyDescent="0.35">
      <c r="D1548" s="244" t="s">
        <v>2130</v>
      </c>
      <c r="E1548" s="245">
        <v>44227</v>
      </c>
      <c r="F1548" s="245">
        <v>44228</v>
      </c>
      <c r="G1548" s="246" t="s">
        <v>10</v>
      </c>
      <c r="H1548" s="247">
        <v>159000</v>
      </c>
      <c r="I1548" s="248">
        <v>159000</v>
      </c>
      <c r="J1548" s="248">
        <v>1</v>
      </c>
      <c r="K1548" s="249">
        <v>2021</v>
      </c>
      <c r="L1548" s="249">
        <v>2021</v>
      </c>
      <c r="M1548" s="250" t="s">
        <v>21</v>
      </c>
    </row>
    <row r="1549" spans="4:13" x14ac:dyDescent="0.35">
      <c r="D1549" s="244" t="s">
        <v>1340</v>
      </c>
      <c r="E1549" s="245">
        <v>43960</v>
      </c>
      <c r="F1549" s="245">
        <v>43972</v>
      </c>
      <c r="G1549" s="246" t="s">
        <v>160</v>
      </c>
      <c r="H1549" s="247">
        <v>984020</v>
      </c>
      <c r="I1549" s="248">
        <v>0</v>
      </c>
      <c r="J1549" s="248">
        <v>1</v>
      </c>
      <c r="K1549" s="249">
        <v>2020</v>
      </c>
      <c r="L1549" s="249">
        <v>2020</v>
      </c>
      <c r="M1549" s="250" t="s">
        <v>33</v>
      </c>
    </row>
    <row r="1550" spans="4:13" x14ac:dyDescent="0.35">
      <c r="D1550" s="244" t="s">
        <v>1341</v>
      </c>
      <c r="E1550" s="245">
        <v>44192</v>
      </c>
      <c r="F1550" s="245">
        <v>44193</v>
      </c>
      <c r="G1550" s="246" t="s">
        <v>10</v>
      </c>
      <c r="H1550" s="247">
        <v>1872</v>
      </c>
      <c r="I1550" s="248">
        <v>1872</v>
      </c>
      <c r="J1550" s="248">
        <v>1</v>
      </c>
      <c r="K1550" s="249">
        <v>2020</v>
      </c>
      <c r="L1550" s="249">
        <v>2020</v>
      </c>
      <c r="M1550" s="250" t="s">
        <v>11</v>
      </c>
    </row>
    <row r="1551" spans="4:13" x14ac:dyDescent="0.35">
      <c r="D1551" s="244" t="s">
        <v>1342</v>
      </c>
      <c r="E1551" s="245">
        <v>44232</v>
      </c>
      <c r="F1551" s="245">
        <v>44236</v>
      </c>
      <c r="G1551" s="246" t="s">
        <v>10</v>
      </c>
      <c r="H1551" s="247">
        <v>7000</v>
      </c>
      <c r="I1551" s="248">
        <v>7000</v>
      </c>
      <c r="J1551" s="248">
        <v>1</v>
      </c>
      <c r="K1551" s="249">
        <v>2021</v>
      </c>
      <c r="L1551" s="249">
        <v>2021</v>
      </c>
      <c r="M1551" s="250" t="s">
        <v>21</v>
      </c>
    </row>
    <row r="1552" spans="4:13" x14ac:dyDescent="0.35">
      <c r="D1552" s="244" t="s">
        <v>1343</v>
      </c>
      <c r="E1552" s="245">
        <v>44187</v>
      </c>
      <c r="F1552" s="245">
        <v>44199</v>
      </c>
      <c r="G1552" s="246" t="s">
        <v>10</v>
      </c>
      <c r="H1552" s="247">
        <v>4354659</v>
      </c>
      <c r="I1552" s="248">
        <v>230000</v>
      </c>
      <c r="J1552" s="248">
        <v>1</v>
      </c>
      <c r="K1552" s="249">
        <v>2020</v>
      </c>
      <c r="L1552" s="249">
        <v>2021</v>
      </c>
      <c r="M1552" s="250" t="s">
        <v>11</v>
      </c>
    </row>
    <row r="1553" spans="4:13" x14ac:dyDescent="0.35">
      <c r="D1553" s="244" t="s">
        <v>2131</v>
      </c>
      <c r="E1553" s="245">
        <v>44213</v>
      </c>
      <c r="F1553" s="245">
        <v>44236</v>
      </c>
      <c r="G1553" s="246" t="s">
        <v>10</v>
      </c>
      <c r="H1553" s="247">
        <v>24600</v>
      </c>
      <c r="I1553" s="248">
        <v>24600</v>
      </c>
      <c r="J1553" s="248">
        <v>1</v>
      </c>
      <c r="K1553" s="249">
        <v>2021</v>
      </c>
      <c r="L1553" s="249">
        <v>2021</v>
      </c>
      <c r="M1553" s="250" t="s">
        <v>21</v>
      </c>
    </row>
    <row r="1554" spans="4:13" x14ac:dyDescent="0.35">
      <c r="D1554" s="244" t="s">
        <v>3900</v>
      </c>
      <c r="E1554" s="245">
        <v>44203</v>
      </c>
      <c r="F1554" s="245">
        <v>44236</v>
      </c>
      <c r="G1554" s="246" t="s">
        <v>13</v>
      </c>
      <c r="H1554" s="247">
        <v>20880</v>
      </c>
      <c r="I1554" s="248">
        <v>20880</v>
      </c>
      <c r="J1554" s="248">
        <v>1</v>
      </c>
      <c r="K1554" s="249">
        <v>2021</v>
      </c>
      <c r="L1554" s="249">
        <v>2021</v>
      </c>
      <c r="M1554" s="250" t="s">
        <v>21</v>
      </c>
    </row>
    <row r="1555" spans="4:13" x14ac:dyDescent="0.35">
      <c r="D1555" s="244" t="s">
        <v>3901</v>
      </c>
      <c r="E1555" s="245">
        <v>44156</v>
      </c>
      <c r="F1555" s="245">
        <v>44204</v>
      </c>
      <c r="G1555" s="246" t="s">
        <v>13</v>
      </c>
      <c r="H1555" s="247">
        <v>22800</v>
      </c>
      <c r="I1555" s="248">
        <v>22800</v>
      </c>
      <c r="J1555" s="248">
        <v>1</v>
      </c>
      <c r="K1555" s="249">
        <v>2020</v>
      </c>
      <c r="L1555" s="249">
        <v>2021</v>
      </c>
      <c r="M1555" s="250" t="s">
        <v>11</v>
      </c>
    </row>
    <row r="1556" spans="4:13" x14ac:dyDescent="0.35">
      <c r="D1556" s="244" t="s">
        <v>1344</v>
      </c>
      <c r="E1556" s="245">
        <v>44238</v>
      </c>
      <c r="F1556" s="245">
        <v>44238</v>
      </c>
      <c r="G1556" s="246" t="s">
        <v>13</v>
      </c>
      <c r="H1556" s="247">
        <v>329558</v>
      </c>
      <c r="I1556" s="248">
        <v>0</v>
      </c>
      <c r="J1556" s="248">
        <v>1</v>
      </c>
      <c r="K1556" s="249">
        <v>2021</v>
      </c>
      <c r="L1556" s="249">
        <v>2021</v>
      </c>
      <c r="M1556" s="250" t="s">
        <v>21</v>
      </c>
    </row>
    <row r="1557" spans="4:13" x14ac:dyDescent="0.35">
      <c r="D1557" s="244" t="s">
        <v>2133</v>
      </c>
      <c r="E1557" s="245">
        <v>44230</v>
      </c>
      <c r="F1557" s="245">
        <v>44235</v>
      </c>
      <c r="G1557" s="246" t="s">
        <v>10</v>
      </c>
      <c r="H1557" s="247">
        <v>8700</v>
      </c>
      <c r="I1557" s="248">
        <v>8700</v>
      </c>
      <c r="J1557" s="248">
        <v>1</v>
      </c>
      <c r="K1557" s="249">
        <v>2021</v>
      </c>
      <c r="L1557" s="249">
        <v>2021</v>
      </c>
      <c r="M1557" s="250" t="s">
        <v>21</v>
      </c>
    </row>
    <row r="1558" spans="4:13" x14ac:dyDescent="0.35">
      <c r="D1558" s="244" t="s">
        <v>1345</v>
      </c>
      <c r="E1558" s="245">
        <v>44233</v>
      </c>
      <c r="F1558" s="245">
        <v>44235</v>
      </c>
      <c r="G1558" s="246" t="s">
        <v>10</v>
      </c>
      <c r="H1558" s="247">
        <v>17400</v>
      </c>
      <c r="I1558" s="248">
        <v>17400</v>
      </c>
      <c r="J1558" s="248">
        <v>1</v>
      </c>
      <c r="K1558" s="249">
        <v>2021</v>
      </c>
      <c r="L1558" s="249">
        <v>2021</v>
      </c>
      <c r="M1558" s="250" t="s">
        <v>21</v>
      </c>
    </row>
    <row r="1559" spans="4:13" x14ac:dyDescent="0.35">
      <c r="D1559" s="244" t="s">
        <v>1346</v>
      </c>
      <c r="E1559" s="245">
        <v>44236</v>
      </c>
      <c r="F1559" s="245">
        <v>44236</v>
      </c>
      <c r="G1559" s="246" t="s">
        <v>10</v>
      </c>
      <c r="H1559" s="247">
        <v>10440</v>
      </c>
      <c r="I1559" s="248">
        <v>10440</v>
      </c>
      <c r="J1559" s="248">
        <v>1</v>
      </c>
      <c r="K1559" s="249">
        <v>2021</v>
      </c>
      <c r="L1559" s="249">
        <v>2021</v>
      </c>
      <c r="M1559" s="250" t="s">
        <v>21</v>
      </c>
    </row>
    <row r="1560" spans="4:13" x14ac:dyDescent="0.35">
      <c r="D1560" s="244" t="s">
        <v>2134</v>
      </c>
      <c r="E1560" s="245">
        <v>43310</v>
      </c>
      <c r="F1560" s="245">
        <v>44237</v>
      </c>
      <c r="G1560" s="246" t="s">
        <v>10</v>
      </c>
      <c r="H1560" s="247">
        <v>2037260.294</v>
      </c>
      <c r="I1560" s="248">
        <v>287260.29399999999</v>
      </c>
      <c r="J1560" s="248">
        <v>1</v>
      </c>
      <c r="K1560" s="249">
        <v>2018</v>
      </c>
      <c r="L1560" s="249">
        <v>2021</v>
      </c>
      <c r="M1560" s="250" t="s">
        <v>1257</v>
      </c>
    </row>
    <row r="1561" spans="4:13" x14ac:dyDescent="0.35">
      <c r="D1561" s="244" t="s">
        <v>2135</v>
      </c>
      <c r="E1561" s="245">
        <v>44235</v>
      </c>
      <c r="F1561" s="245">
        <v>44236</v>
      </c>
      <c r="G1561" s="246" t="s">
        <v>10</v>
      </c>
      <c r="H1561" s="247">
        <v>150000</v>
      </c>
      <c r="I1561" s="248">
        <v>150000</v>
      </c>
      <c r="J1561" s="248">
        <v>1</v>
      </c>
      <c r="K1561" s="249">
        <v>2021</v>
      </c>
      <c r="L1561" s="249">
        <v>2021</v>
      </c>
      <c r="M1561" s="250" t="s">
        <v>21</v>
      </c>
    </row>
    <row r="1562" spans="4:13" x14ac:dyDescent="0.35">
      <c r="D1562" s="244" t="s">
        <v>2136</v>
      </c>
      <c r="E1562" s="245">
        <v>44227</v>
      </c>
      <c r="F1562" s="245">
        <v>44237</v>
      </c>
      <c r="G1562" s="246" t="s">
        <v>10</v>
      </c>
      <c r="H1562" s="247">
        <v>32400</v>
      </c>
      <c r="I1562" s="248">
        <v>32400</v>
      </c>
      <c r="J1562" s="248">
        <v>1</v>
      </c>
      <c r="K1562" s="249">
        <v>2021</v>
      </c>
      <c r="L1562" s="249">
        <v>2021</v>
      </c>
      <c r="M1562" s="250" t="s">
        <v>21</v>
      </c>
    </row>
    <row r="1563" spans="4:13" x14ac:dyDescent="0.35">
      <c r="D1563" s="244" t="s">
        <v>2137</v>
      </c>
      <c r="E1563" s="245">
        <v>44227</v>
      </c>
      <c r="F1563" s="245">
        <v>44237</v>
      </c>
      <c r="G1563" s="246" t="s">
        <v>10</v>
      </c>
      <c r="H1563" s="247">
        <v>28840</v>
      </c>
      <c r="I1563" s="248">
        <v>28840</v>
      </c>
      <c r="J1563" s="248">
        <v>1</v>
      </c>
      <c r="K1563" s="249">
        <v>2021</v>
      </c>
      <c r="L1563" s="249">
        <v>2021</v>
      </c>
      <c r="M1563" s="250" t="s">
        <v>21</v>
      </c>
    </row>
    <row r="1564" spans="4:13" x14ac:dyDescent="0.35">
      <c r="D1564" s="244" t="s">
        <v>5243</v>
      </c>
      <c r="E1564" s="245">
        <v>44236</v>
      </c>
      <c r="F1564" s="245">
        <v>44236</v>
      </c>
      <c r="G1564" s="246" t="s">
        <v>10</v>
      </c>
      <c r="H1564" s="247">
        <v>241440</v>
      </c>
      <c r="I1564" s="248">
        <v>241440</v>
      </c>
      <c r="J1564" s="248">
        <v>1</v>
      </c>
      <c r="K1564" s="249">
        <v>2021</v>
      </c>
      <c r="L1564" s="249">
        <v>2021</v>
      </c>
      <c r="M1564" s="250" t="s">
        <v>21</v>
      </c>
    </row>
    <row r="1565" spans="4:13" x14ac:dyDescent="0.35">
      <c r="D1565" s="244" t="s">
        <v>1349</v>
      </c>
      <c r="E1565" s="245">
        <v>44237</v>
      </c>
      <c r="F1565" s="245">
        <v>44238</v>
      </c>
      <c r="G1565" s="246" t="s">
        <v>13</v>
      </c>
      <c r="H1565" s="247">
        <v>556892</v>
      </c>
      <c r="I1565" s="248">
        <v>556892</v>
      </c>
      <c r="J1565" s="248">
        <v>1</v>
      </c>
      <c r="K1565" s="249">
        <v>2021</v>
      </c>
      <c r="L1565" s="249">
        <v>2021</v>
      </c>
      <c r="M1565" s="250" t="s">
        <v>21</v>
      </c>
    </row>
    <row r="1566" spans="4:13" x14ac:dyDescent="0.35">
      <c r="D1566" s="244" t="s">
        <v>1350</v>
      </c>
      <c r="E1566" s="245">
        <v>44235</v>
      </c>
      <c r="F1566" s="245">
        <v>44238</v>
      </c>
      <c r="G1566" s="246" t="s">
        <v>13</v>
      </c>
      <c r="H1566" s="247">
        <v>158000</v>
      </c>
      <c r="I1566" s="248">
        <v>158000</v>
      </c>
      <c r="J1566" s="248">
        <v>1</v>
      </c>
      <c r="K1566" s="249">
        <v>2021</v>
      </c>
      <c r="L1566" s="249">
        <v>2021</v>
      </c>
      <c r="M1566" s="250" t="s">
        <v>21</v>
      </c>
    </row>
    <row r="1567" spans="4:13" x14ac:dyDescent="0.35">
      <c r="D1567" s="244" t="s">
        <v>2138</v>
      </c>
      <c r="E1567" s="245">
        <v>44233</v>
      </c>
      <c r="F1567" s="245">
        <v>44239</v>
      </c>
      <c r="G1567" s="246" t="s">
        <v>10</v>
      </c>
      <c r="H1567" s="247">
        <v>6380</v>
      </c>
      <c r="I1567" s="248">
        <v>6380</v>
      </c>
      <c r="J1567" s="248">
        <v>1</v>
      </c>
      <c r="K1567" s="249">
        <v>2021</v>
      </c>
      <c r="L1567" s="249">
        <v>2021</v>
      </c>
      <c r="M1567" s="250" t="s">
        <v>21</v>
      </c>
    </row>
    <row r="1568" spans="4:13" x14ac:dyDescent="0.35">
      <c r="D1568" s="244" t="s">
        <v>2139</v>
      </c>
      <c r="E1568" s="245">
        <v>44226</v>
      </c>
      <c r="F1568" s="245">
        <v>44235</v>
      </c>
      <c r="G1568" s="246" t="s">
        <v>10</v>
      </c>
      <c r="H1568" s="247">
        <v>17400</v>
      </c>
      <c r="I1568" s="248">
        <v>17400</v>
      </c>
      <c r="J1568" s="248">
        <v>1</v>
      </c>
      <c r="K1568" s="249">
        <v>2021</v>
      </c>
      <c r="L1568" s="249">
        <v>2021</v>
      </c>
      <c r="M1568" s="250" t="s">
        <v>21</v>
      </c>
    </row>
    <row r="1569" spans="4:13" x14ac:dyDescent="0.35">
      <c r="D1569" s="244" t="s">
        <v>1352</v>
      </c>
      <c r="E1569" s="245">
        <v>44223</v>
      </c>
      <c r="F1569" s="245">
        <v>44239</v>
      </c>
      <c r="G1569" s="246" t="s">
        <v>13</v>
      </c>
      <c r="H1569" s="247">
        <v>7000</v>
      </c>
      <c r="I1569" s="248">
        <v>0</v>
      </c>
      <c r="J1569" s="248">
        <v>1</v>
      </c>
      <c r="K1569" s="249">
        <v>2021</v>
      </c>
      <c r="L1569" s="249">
        <v>2021</v>
      </c>
      <c r="M1569" s="250" t="s">
        <v>21</v>
      </c>
    </row>
    <row r="1570" spans="4:13" x14ac:dyDescent="0.35">
      <c r="D1570" s="244" t="s">
        <v>2140</v>
      </c>
      <c r="E1570" s="245">
        <v>44230</v>
      </c>
      <c r="F1570" s="245">
        <v>44232</v>
      </c>
      <c r="G1570" s="246" t="s">
        <v>10</v>
      </c>
      <c r="H1570" s="247">
        <v>9640</v>
      </c>
      <c r="I1570" s="248">
        <v>9640</v>
      </c>
      <c r="J1570" s="248">
        <v>1</v>
      </c>
      <c r="K1570" s="249">
        <v>2021</v>
      </c>
      <c r="L1570" s="249">
        <v>2021</v>
      </c>
      <c r="M1570" s="250" t="s">
        <v>21</v>
      </c>
    </row>
    <row r="1571" spans="4:13" x14ac:dyDescent="0.35">
      <c r="D1571" s="244" t="s">
        <v>2141</v>
      </c>
      <c r="E1571" s="245">
        <v>44151</v>
      </c>
      <c r="F1571" s="245">
        <v>44242</v>
      </c>
      <c r="G1571" s="246" t="s">
        <v>13</v>
      </c>
      <c r="H1571" s="247">
        <v>87300</v>
      </c>
      <c r="I1571" s="248">
        <v>87300</v>
      </c>
      <c r="J1571" s="248">
        <v>1</v>
      </c>
      <c r="K1571" s="249">
        <v>2020</v>
      </c>
      <c r="L1571" s="249">
        <v>2021</v>
      </c>
      <c r="M1571" s="250" t="s">
        <v>11</v>
      </c>
    </row>
    <row r="1572" spans="4:13" x14ac:dyDescent="0.35">
      <c r="D1572" s="244" t="s">
        <v>1355</v>
      </c>
      <c r="E1572" s="245">
        <v>44233</v>
      </c>
      <c r="F1572" s="245">
        <v>44239</v>
      </c>
      <c r="G1572" s="246" t="s">
        <v>13</v>
      </c>
      <c r="H1572" s="247">
        <v>6380</v>
      </c>
      <c r="I1572" s="248">
        <v>6380</v>
      </c>
      <c r="J1572" s="248">
        <v>1</v>
      </c>
      <c r="K1572" s="249">
        <v>2021</v>
      </c>
      <c r="L1572" s="249">
        <v>2021</v>
      </c>
      <c r="M1572" s="250" t="s">
        <v>21</v>
      </c>
    </row>
    <row r="1573" spans="4:13" x14ac:dyDescent="0.35">
      <c r="D1573" s="244" t="s">
        <v>1356</v>
      </c>
      <c r="E1573" s="245">
        <v>44236</v>
      </c>
      <c r="F1573" s="245">
        <v>44236</v>
      </c>
      <c r="G1573" s="246" t="s">
        <v>10</v>
      </c>
      <c r="H1573" s="247">
        <v>17400</v>
      </c>
      <c r="I1573" s="248">
        <v>17400</v>
      </c>
      <c r="J1573" s="248">
        <v>1</v>
      </c>
      <c r="K1573" s="249">
        <v>2021</v>
      </c>
      <c r="L1573" s="249">
        <v>2021</v>
      </c>
      <c r="M1573" s="250" t="s">
        <v>21</v>
      </c>
    </row>
    <row r="1574" spans="4:13" x14ac:dyDescent="0.35">
      <c r="D1574" s="244" t="s">
        <v>1357</v>
      </c>
      <c r="E1574" s="245">
        <v>44219</v>
      </c>
      <c r="F1574" s="245">
        <v>44239</v>
      </c>
      <c r="G1574" s="246" t="s">
        <v>10</v>
      </c>
      <c r="H1574" s="247">
        <v>2885269.6471000002</v>
      </c>
      <c r="I1574" s="248">
        <v>1685269.6470999999</v>
      </c>
      <c r="J1574" s="248">
        <v>1</v>
      </c>
      <c r="K1574" s="249">
        <v>2021</v>
      </c>
      <c r="L1574" s="249">
        <v>2021</v>
      </c>
      <c r="M1574" s="250" t="s">
        <v>21</v>
      </c>
    </row>
    <row r="1575" spans="4:13" x14ac:dyDescent="0.35">
      <c r="D1575" s="244" t="s">
        <v>5246</v>
      </c>
      <c r="E1575" s="245">
        <v>44215</v>
      </c>
      <c r="F1575" s="245">
        <v>44239</v>
      </c>
      <c r="G1575" s="246" t="s">
        <v>10</v>
      </c>
      <c r="H1575" s="247">
        <v>2200000</v>
      </c>
      <c r="I1575" s="248">
        <v>2200000</v>
      </c>
      <c r="J1575" s="248">
        <v>1</v>
      </c>
      <c r="K1575" s="249">
        <v>2021</v>
      </c>
      <c r="L1575" s="249">
        <v>2021</v>
      </c>
      <c r="M1575" s="250" t="s">
        <v>21</v>
      </c>
    </row>
    <row r="1576" spans="4:13" x14ac:dyDescent="0.35">
      <c r="D1576" s="244" t="s">
        <v>1359</v>
      </c>
      <c r="E1576" s="245">
        <v>44216</v>
      </c>
      <c r="F1576" s="245">
        <v>44218</v>
      </c>
      <c r="G1576" s="246" t="s">
        <v>10</v>
      </c>
      <c r="H1576" s="247">
        <v>35654</v>
      </c>
      <c r="I1576" s="248">
        <v>35654</v>
      </c>
      <c r="J1576" s="248">
        <v>1</v>
      </c>
      <c r="K1576" s="249">
        <v>2021</v>
      </c>
      <c r="L1576" s="249">
        <v>2021</v>
      </c>
      <c r="M1576" s="250" t="s">
        <v>21</v>
      </c>
    </row>
    <row r="1577" spans="4:13" x14ac:dyDescent="0.35">
      <c r="D1577" s="244" t="s">
        <v>1360</v>
      </c>
      <c r="E1577" s="245">
        <v>43794</v>
      </c>
      <c r="F1577" s="245">
        <v>44166</v>
      </c>
      <c r="G1577" s="246" t="s">
        <v>152</v>
      </c>
      <c r="H1577" s="247">
        <v>375093.2966</v>
      </c>
      <c r="I1577" s="248">
        <v>375093.2966</v>
      </c>
      <c r="J1577" s="248">
        <v>1</v>
      </c>
      <c r="K1577" s="249">
        <v>2019</v>
      </c>
      <c r="L1577" s="249">
        <v>2020</v>
      </c>
      <c r="M1577" s="250" t="s">
        <v>25</v>
      </c>
    </row>
    <row r="1578" spans="4:13" x14ac:dyDescent="0.35">
      <c r="D1578" s="244" t="s">
        <v>5247</v>
      </c>
      <c r="E1578" s="245">
        <v>44225</v>
      </c>
      <c r="F1578" s="245">
        <v>44242</v>
      </c>
      <c r="G1578" s="246" t="s">
        <v>13</v>
      </c>
      <c r="H1578" s="247">
        <v>2000000</v>
      </c>
      <c r="I1578" s="248">
        <v>2000000</v>
      </c>
      <c r="J1578" s="248">
        <v>1</v>
      </c>
      <c r="K1578" s="249">
        <v>2021</v>
      </c>
      <c r="L1578" s="249">
        <v>2021</v>
      </c>
      <c r="M1578" s="250" t="s">
        <v>21</v>
      </c>
    </row>
    <row r="1579" spans="4:13" x14ac:dyDescent="0.35">
      <c r="D1579" s="244" t="s">
        <v>2142</v>
      </c>
      <c r="E1579" s="245">
        <v>44240</v>
      </c>
      <c r="F1579" s="245">
        <v>44243</v>
      </c>
      <c r="G1579" s="246" t="s">
        <v>10</v>
      </c>
      <c r="H1579" s="247">
        <v>231400</v>
      </c>
      <c r="I1579" s="248">
        <v>231400</v>
      </c>
      <c r="J1579" s="248">
        <v>1</v>
      </c>
      <c r="K1579" s="249">
        <v>2021</v>
      </c>
      <c r="L1579" s="249">
        <v>2021</v>
      </c>
      <c r="M1579" s="250" t="s">
        <v>21</v>
      </c>
    </row>
    <row r="1580" spans="4:13" x14ac:dyDescent="0.35">
      <c r="D1580" s="244" t="s">
        <v>2143</v>
      </c>
      <c r="E1580" s="245">
        <v>44235</v>
      </c>
      <c r="F1580" s="245">
        <v>44237</v>
      </c>
      <c r="G1580" s="246" t="s">
        <v>10</v>
      </c>
      <c r="H1580" s="247">
        <v>6380</v>
      </c>
      <c r="I1580" s="248">
        <v>6380</v>
      </c>
      <c r="J1580" s="248">
        <v>1</v>
      </c>
      <c r="K1580" s="249">
        <v>2021</v>
      </c>
      <c r="L1580" s="249">
        <v>2021</v>
      </c>
      <c r="M1580" s="250" t="s">
        <v>21</v>
      </c>
    </row>
    <row r="1581" spans="4:13" x14ac:dyDescent="0.35">
      <c r="D1581" s="244" t="s">
        <v>5250</v>
      </c>
      <c r="E1581" s="245">
        <v>44235</v>
      </c>
      <c r="F1581" s="245">
        <v>44238</v>
      </c>
      <c r="G1581" s="246" t="s">
        <v>658</v>
      </c>
      <c r="H1581" s="247">
        <v>2000000</v>
      </c>
      <c r="I1581" s="248">
        <v>2000000</v>
      </c>
      <c r="J1581" s="248">
        <v>1</v>
      </c>
      <c r="K1581" s="249">
        <v>2021</v>
      </c>
      <c r="L1581" s="249">
        <v>2021</v>
      </c>
      <c r="M1581" s="250" t="s">
        <v>21</v>
      </c>
    </row>
    <row r="1582" spans="4:13" x14ac:dyDescent="0.35">
      <c r="D1582" s="244" t="s">
        <v>1361</v>
      </c>
      <c r="E1582" s="245">
        <v>44214</v>
      </c>
      <c r="F1582" s="245">
        <v>44230</v>
      </c>
      <c r="G1582" s="246" t="s">
        <v>13</v>
      </c>
      <c r="H1582" s="247">
        <v>8740</v>
      </c>
      <c r="I1582" s="248">
        <v>8740</v>
      </c>
      <c r="J1582" s="248">
        <v>1</v>
      </c>
      <c r="K1582" s="249">
        <v>2021</v>
      </c>
      <c r="L1582" s="249">
        <v>2021</v>
      </c>
      <c r="M1582" s="250" t="s">
        <v>21</v>
      </c>
    </row>
    <row r="1583" spans="4:13" x14ac:dyDescent="0.35">
      <c r="D1583" s="244" t="s">
        <v>1362</v>
      </c>
      <c r="E1583" s="245">
        <v>44233</v>
      </c>
      <c r="F1583" s="245">
        <v>44242</v>
      </c>
      <c r="G1583" s="246" t="s">
        <v>10</v>
      </c>
      <c r="H1583" s="247">
        <v>17400</v>
      </c>
      <c r="I1583" s="248">
        <v>17400</v>
      </c>
      <c r="J1583" s="248">
        <v>1</v>
      </c>
      <c r="K1583" s="249">
        <v>2021</v>
      </c>
      <c r="L1583" s="249">
        <v>2021</v>
      </c>
      <c r="M1583" s="250" t="s">
        <v>21</v>
      </c>
    </row>
    <row r="1584" spans="4:13" x14ac:dyDescent="0.35">
      <c r="D1584" s="244" t="s">
        <v>1363</v>
      </c>
      <c r="E1584" s="245">
        <v>44238</v>
      </c>
      <c r="F1584" s="245">
        <v>44239</v>
      </c>
      <c r="G1584" s="246" t="s">
        <v>10</v>
      </c>
      <c r="H1584" s="247">
        <v>6380</v>
      </c>
      <c r="I1584" s="248">
        <v>6380</v>
      </c>
      <c r="J1584" s="248">
        <v>1</v>
      </c>
      <c r="K1584" s="249">
        <v>2021</v>
      </c>
      <c r="L1584" s="249">
        <v>2021</v>
      </c>
      <c r="M1584" s="250" t="s">
        <v>21</v>
      </c>
    </row>
    <row r="1585" spans="4:13" x14ac:dyDescent="0.35">
      <c r="D1585" s="244" t="s">
        <v>2145</v>
      </c>
      <c r="E1585" s="245">
        <v>44239</v>
      </c>
      <c r="F1585" s="245">
        <v>44241</v>
      </c>
      <c r="G1585" s="246" t="s">
        <v>10</v>
      </c>
      <c r="H1585" s="247">
        <v>67000</v>
      </c>
      <c r="I1585" s="248">
        <v>67000</v>
      </c>
      <c r="J1585" s="248">
        <v>1</v>
      </c>
      <c r="K1585" s="249">
        <v>2021</v>
      </c>
      <c r="L1585" s="249">
        <v>2021</v>
      </c>
      <c r="M1585" s="250" t="s">
        <v>21</v>
      </c>
    </row>
    <row r="1586" spans="4:13" x14ac:dyDescent="0.35">
      <c r="D1586" s="244" t="s">
        <v>2146</v>
      </c>
      <c r="E1586" s="245">
        <v>44225</v>
      </c>
      <c r="F1586" s="245">
        <v>44242</v>
      </c>
      <c r="G1586" s="246" t="s">
        <v>13</v>
      </c>
      <c r="H1586" s="247">
        <v>7000</v>
      </c>
      <c r="I1586" s="248">
        <v>7000</v>
      </c>
      <c r="J1586" s="248">
        <v>1</v>
      </c>
      <c r="K1586" s="249">
        <v>2021</v>
      </c>
      <c r="L1586" s="249">
        <v>2021</v>
      </c>
      <c r="M1586" s="250" t="s">
        <v>21</v>
      </c>
    </row>
    <row r="1587" spans="4:13" x14ac:dyDescent="0.35">
      <c r="D1587" s="244" t="s">
        <v>1364</v>
      </c>
      <c r="E1587" s="245">
        <v>44236</v>
      </c>
      <c r="F1587" s="245">
        <v>44239</v>
      </c>
      <c r="G1587" s="246" t="s">
        <v>10</v>
      </c>
      <c r="H1587" s="247">
        <v>17400</v>
      </c>
      <c r="I1587" s="248">
        <v>17400</v>
      </c>
      <c r="J1587" s="248">
        <v>1</v>
      </c>
      <c r="K1587" s="249">
        <v>2021</v>
      </c>
      <c r="L1587" s="249">
        <v>2021</v>
      </c>
      <c r="M1587" s="250" t="s">
        <v>21</v>
      </c>
    </row>
    <row r="1588" spans="4:13" x14ac:dyDescent="0.35">
      <c r="D1588" s="244" t="s">
        <v>1365</v>
      </c>
      <c r="E1588" s="245">
        <v>44234</v>
      </c>
      <c r="F1588" s="245">
        <v>44242</v>
      </c>
      <c r="G1588" s="246" t="s">
        <v>10</v>
      </c>
      <c r="H1588" s="247">
        <v>17400</v>
      </c>
      <c r="I1588" s="248">
        <v>17400</v>
      </c>
      <c r="J1588" s="248">
        <v>1</v>
      </c>
      <c r="K1588" s="249">
        <v>2021</v>
      </c>
      <c r="L1588" s="249">
        <v>2021</v>
      </c>
      <c r="M1588" s="250" t="s">
        <v>21</v>
      </c>
    </row>
    <row r="1589" spans="4:13" x14ac:dyDescent="0.35">
      <c r="D1589" s="244" t="s">
        <v>2147</v>
      </c>
      <c r="E1589" s="245">
        <v>44221</v>
      </c>
      <c r="F1589" s="245">
        <v>44243</v>
      </c>
      <c r="G1589" s="246" t="s">
        <v>10</v>
      </c>
      <c r="H1589" s="247">
        <v>4600</v>
      </c>
      <c r="I1589" s="248">
        <v>4600</v>
      </c>
      <c r="J1589" s="248">
        <v>1</v>
      </c>
      <c r="K1589" s="249">
        <v>2021</v>
      </c>
      <c r="L1589" s="249">
        <v>2021</v>
      </c>
      <c r="M1589" s="250" t="s">
        <v>21</v>
      </c>
    </row>
    <row r="1590" spans="4:13" x14ac:dyDescent="0.35">
      <c r="D1590" s="244" t="s">
        <v>2148</v>
      </c>
      <c r="E1590" s="245">
        <v>44241</v>
      </c>
      <c r="F1590" s="245">
        <v>44243</v>
      </c>
      <c r="G1590" s="246" t="s">
        <v>10</v>
      </c>
      <c r="H1590" s="247">
        <v>7500</v>
      </c>
      <c r="I1590" s="248">
        <v>7500</v>
      </c>
      <c r="J1590" s="248">
        <v>1</v>
      </c>
      <c r="K1590" s="249">
        <v>2021</v>
      </c>
      <c r="L1590" s="249">
        <v>2021</v>
      </c>
      <c r="M1590" s="250" t="s">
        <v>21</v>
      </c>
    </row>
    <row r="1591" spans="4:13" x14ac:dyDescent="0.35">
      <c r="D1591" s="244" t="s">
        <v>1367</v>
      </c>
      <c r="E1591" s="245">
        <v>44240</v>
      </c>
      <c r="F1591" s="245">
        <v>44243</v>
      </c>
      <c r="G1591" s="246" t="s">
        <v>10</v>
      </c>
      <c r="H1591" s="247">
        <v>3500</v>
      </c>
      <c r="I1591" s="248">
        <v>3500</v>
      </c>
      <c r="J1591" s="248">
        <v>1</v>
      </c>
      <c r="K1591" s="249">
        <v>2021</v>
      </c>
      <c r="L1591" s="249">
        <v>2021</v>
      </c>
      <c r="M1591" s="250" t="s">
        <v>21</v>
      </c>
    </row>
    <row r="1592" spans="4:13" x14ac:dyDescent="0.35">
      <c r="D1592" s="244" t="s">
        <v>5253</v>
      </c>
      <c r="E1592" s="245">
        <v>44239</v>
      </c>
      <c r="F1592" s="245">
        <v>44243</v>
      </c>
      <c r="G1592" s="246" t="s">
        <v>10</v>
      </c>
      <c r="H1592" s="247">
        <v>67860</v>
      </c>
      <c r="I1592" s="248">
        <v>67860</v>
      </c>
      <c r="J1592" s="248">
        <v>1</v>
      </c>
      <c r="K1592" s="249">
        <v>2021</v>
      </c>
      <c r="L1592" s="249">
        <v>2021</v>
      </c>
      <c r="M1592" s="250" t="s">
        <v>21</v>
      </c>
    </row>
    <row r="1593" spans="4:13" x14ac:dyDescent="0.35">
      <c r="D1593" s="244" t="s">
        <v>1370</v>
      </c>
      <c r="E1593" s="245">
        <v>44239</v>
      </c>
      <c r="F1593" s="245">
        <v>44243</v>
      </c>
      <c r="G1593" s="246" t="s">
        <v>10</v>
      </c>
      <c r="H1593" s="247">
        <v>12760</v>
      </c>
      <c r="I1593" s="248">
        <v>12760</v>
      </c>
      <c r="J1593" s="248">
        <v>1</v>
      </c>
      <c r="K1593" s="249">
        <v>2021</v>
      </c>
      <c r="L1593" s="249">
        <v>2021</v>
      </c>
      <c r="M1593" s="250" t="s">
        <v>21</v>
      </c>
    </row>
    <row r="1594" spans="4:13" x14ac:dyDescent="0.35">
      <c r="D1594" s="244" t="s">
        <v>5255</v>
      </c>
      <c r="E1594" s="245">
        <v>44240</v>
      </c>
      <c r="F1594" s="245">
        <v>44242</v>
      </c>
      <c r="G1594" s="246" t="s">
        <v>10</v>
      </c>
      <c r="H1594" s="247">
        <v>6860</v>
      </c>
      <c r="I1594" s="248">
        <v>6860</v>
      </c>
      <c r="J1594" s="248">
        <v>1</v>
      </c>
      <c r="K1594" s="249">
        <v>2021</v>
      </c>
      <c r="L1594" s="249">
        <v>2021</v>
      </c>
      <c r="M1594" s="250" t="s">
        <v>21</v>
      </c>
    </row>
    <row r="1595" spans="4:13" x14ac:dyDescent="0.35">
      <c r="D1595" s="244" t="s">
        <v>1372</v>
      </c>
      <c r="E1595" s="245">
        <v>44188</v>
      </c>
      <c r="F1595" s="245">
        <v>44207</v>
      </c>
      <c r="G1595" s="246" t="s">
        <v>10</v>
      </c>
      <c r="H1595" s="247">
        <v>340</v>
      </c>
      <c r="I1595" s="248">
        <v>340</v>
      </c>
      <c r="J1595" s="248">
        <v>1</v>
      </c>
      <c r="K1595" s="249">
        <v>2020</v>
      </c>
      <c r="L1595" s="249">
        <v>2021</v>
      </c>
      <c r="M1595" s="250" t="s">
        <v>11</v>
      </c>
    </row>
    <row r="1596" spans="4:13" x14ac:dyDescent="0.35">
      <c r="D1596" s="244" t="s">
        <v>2149</v>
      </c>
      <c r="E1596" s="245">
        <v>44228</v>
      </c>
      <c r="F1596" s="245">
        <v>44244</v>
      </c>
      <c r="G1596" s="246" t="s">
        <v>13</v>
      </c>
      <c r="H1596" s="247">
        <v>1557000</v>
      </c>
      <c r="I1596" s="248">
        <v>892161</v>
      </c>
      <c r="J1596" s="248">
        <v>1</v>
      </c>
      <c r="K1596" s="249">
        <v>2021</v>
      </c>
      <c r="L1596" s="249">
        <v>2021</v>
      </c>
      <c r="M1596" s="250" t="s">
        <v>21</v>
      </c>
    </row>
    <row r="1597" spans="4:13" x14ac:dyDescent="0.35">
      <c r="D1597" s="244" t="s">
        <v>1373</v>
      </c>
      <c r="E1597" s="245">
        <v>44240</v>
      </c>
      <c r="F1597" s="245">
        <v>44244</v>
      </c>
      <c r="G1597" s="246" t="s">
        <v>10</v>
      </c>
      <c r="H1597" s="247">
        <v>17400</v>
      </c>
      <c r="I1597" s="248">
        <v>17400</v>
      </c>
      <c r="J1597" s="248">
        <v>1</v>
      </c>
      <c r="K1597" s="249">
        <v>2021</v>
      </c>
      <c r="L1597" s="249">
        <v>2021</v>
      </c>
      <c r="M1597" s="250" t="s">
        <v>21</v>
      </c>
    </row>
    <row r="1598" spans="4:13" x14ac:dyDescent="0.35">
      <c r="D1598" s="244" t="s">
        <v>1374</v>
      </c>
      <c r="E1598" s="245">
        <v>44242</v>
      </c>
      <c r="F1598" s="245">
        <v>44244</v>
      </c>
      <c r="G1598" s="246" t="s">
        <v>10</v>
      </c>
      <c r="H1598" s="247">
        <v>-314520</v>
      </c>
      <c r="I1598" s="248">
        <v>-314520</v>
      </c>
      <c r="J1598" s="248">
        <v>1</v>
      </c>
      <c r="K1598" s="249">
        <v>2021</v>
      </c>
      <c r="L1598" s="249">
        <v>2021</v>
      </c>
      <c r="M1598" s="250" t="s">
        <v>21</v>
      </c>
    </row>
    <row r="1599" spans="4:13" x14ac:dyDescent="0.35">
      <c r="D1599" s="244" t="s">
        <v>1375</v>
      </c>
      <c r="E1599" s="245">
        <v>44234</v>
      </c>
      <c r="F1599" s="245">
        <v>44244</v>
      </c>
      <c r="G1599" s="246" t="s">
        <v>10</v>
      </c>
      <c r="H1599" s="247">
        <v>12760</v>
      </c>
      <c r="I1599" s="248">
        <v>12760</v>
      </c>
      <c r="J1599" s="248">
        <v>1</v>
      </c>
      <c r="K1599" s="249">
        <v>2021</v>
      </c>
      <c r="L1599" s="249">
        <v>2021</v>
      </c>
      <c r="M1599" s="250" t="s">
        <v>21</v>
      </c>
    </row>
    <row r="1600" spans="4:13" x14ac:dyDescent="0.35">
      <c r="D1600" s="244" t="s">
        <v>1376</v>
      </c>
      <c r="E1600" s="245">
        <v>44240</v>
      </c>
      <c r="F1600" s="245">
        <v>44244</v>
      </c>
      <c r="G1600" s="246" t="s">
        <v>10</v>
      </c>
      <c r="H1600" s="247">
        <v>17400</v>
      </c>
      <c r="I1600" s="248">
        <v>17400</v>
      </c>
      <c r="J1600" s="248">
        <v>1</v>
      </c>
      <c r="K1600" s="249">
        <v>2021</v>
      </c>
      <c r="L1600" s="249">
        <v>2021</v>
      </c>
      <c r="M1600" s="250" t="s">
        <v>21</v>
      </c>
    </row>
    <row r="1601" spans="4:13" x14ac:dyDescent="0.35">
      <c r="D1601" s="244" t="s">
        <v>1377</v>
      </c>
      <c r="E1601" s="245">
        <v>44207</v>
      </c>
      <c r="F1601" s="245">
        <v>44210</v>
      </c>
      <c r="G1601" s="246" t="s">
        <v>10</v>
      </c>
      <c r="H1601" s="247">
        <v>8700</v>
      </c>
      <c r="I1601" s="248">
        <v>8700</v>
      </c>
      <c r="J1601" s="248">
        <v>1</v>
      </c>
      <c r="K1601" s="249">
        <v>2021</v>
      </c>
      <c r="L1601" s="249">
        <v>2021</v>
      </c>
      <c r="M1601" s="250" t="s">
        <v>21</v>
      </c>
    </row>
    <row r="1602" spans="4:13" x14ac:dyDescent="0.35">
      <c r="D1602" s="244" t="s">
        <v>1378</v>
      </c>
      <c r="E1602" s="245">
        <v>44189</v>
      </c>
      <c r="F1602" s="245">
        <v>44242</v>
      </c>
      <c r="G1602" s="246" t="s">
        <v>13</v>
      </c>
      <c r="H1602" s="247">
        <v>590000</v>
      </c>
      <c r="I1602" s="248">
        <v>557647.05882000003</v>
      </c>
      <c r="J1602" s="248">
        <v>1</v>
      </c>
      <c r="K1602" s="249">
        <v>2020</v>
      </c>
      <c r="L1602" s="249">
        <v>2021</v>
      </c>
      <c r="M1602" s="250" t="s">
        <v>11</v>
      </c>
    </row>
    <row r="1603" spans="4:13" x14ac:dyDescent="0.35">
      <c r="D1603" s="244" t="s">
        <v>2150</v>
      </c>
      <c r="E1603" s="245">
        <v>44232</v>
      </c>
      <c r="F1603" s="245">
        <v>44242</v>
      </c>
      <c r="G1603" s="246" t="s">
        <v>10</v>
      </c>
      <c r="H1603" s="247">
        <v>30000</v>
      </c>
      <c r="I1603" s="248">
        <v>30000</v>
      </c>
      <c r="J1603" s="248">
        <v>1</v>
      </c>
      <c r="K1603" s="249">
        <v>2021</v>
      </c>
      <c r="L1603" s="249">
        <v>2021</v>
      </c>
      <c r="M1603" s="250" t="s">
        <v>21</v>
      </c>
    </row>
    <row r="1604" spans="4:13" x14ac:dyDescent="0.35">
      <c r="D1604" s="244" t="s">
        <v>5257</v>
      </c>
      <c r="E1604" s="245">
        <v>44182</v>
      </c>
      <c r="F1604" s="245">
        <v>44206</v>
      </c>
      <c r="G1604" s="246" t="s">
        <v>13</v>
      </c>
      <c r="H1604" s="247">
        <v>27588</v>
      </c>
      <c r="I1604" s="248">
        <v>27588</v>
      </c>
      <c r="J1604" s="248">
        <v>1</v>
      </c>
      <c r="K1604" s="249">
        <v>2020</v>
      </c>
      <c r="L1604" s="249">
        <v>2021</v>
      </c>
      <c r="M1604" s="250" t="s">
        <v>11</v>
      </c>
    </row>
    <row r="1605" spans="4:13" x14ac:dyDescent="0.35">
      <c r="D1605" s="244" t="s">
        <v>2151</v>
      </c>
      <c r="E1605" s="245">
        <v>44215</v>
      </c>
      <c r="F1605" s="245">
        <v>44245</v>
      </c>
      <c r="G1605" s="246" t="s">
        <v>13</v>
      </c>
      <c r="H1605" s="247">
        <v>88160</v>
      </c>
      <c r="I1605" s="248">
        <v>88160</v>
      </c>
      <c r="J1605" s="248">
        <v>1</v>
      </c>
      <c r="K1605" s="249">
        <v>2021</v>
      </c>
      <c r="L1605" s="249">
        <v>2021</v>
      </c>
      <c r="M1605" s="250" t="s">
        <v>21</v>
      </c>
    </row>
    <row r="1606" spans="4:13" x14ac:dyDescent="0.35">
      <c r="D1606" s="244" t="s">
        <v>1380</v>
      </c>
      <c r="E1606" s="245">
        <v>44232</v>
      </c>
      <c r="F1606" s="245">
        <v>44235</v>
      </c>
      <c r="G1606" s="246" t="s">
        <v>10</v>
      </c>
      <c r="H1606" s="247">
        <v>17400</v>
      </c>
      <c r="I1606" s="248">
        <v>17400</v>
      </c>
      <c r="J1606" s="248">
        <v>1</v>
      </c>
      <c r="K1606" s="249">
        <v>2021</v>
      </c>
      <c r="L1606" s="249">
        <v>2021</v>
      </c>
      <c r="M1606" s="250" t="s">
        <v>21</v>
      </c>
    </row>
    <row r="1607" spans="4:13" x14ac:dyDescent="0.35">
      <c r="D1607" s="244" t="s">
        <v>3902</v>
      </c>
      <c r="E1607" s="245">
        <v>44151</v>
      </c>
      <c r="F1607" s="245">
        <v>44238</v>
      </c>
      <c r="G1607" s="246" t="s">
        <v>13</v>
      </c>
      <c r="H1607" s="247">
        <v>22800</v>
      </c>
      <c r="I1607" s="248">
        <v>22800</v>
      </c>
      <c r="J1607" s="248">
        <v>1</v>
      </c>
      <c r="K1607" s="249">
        <v>2020</v>
      </c>
      <c r="L1607" s="249">
        <v>2021</v>
      </c>
      <c r="M1607" s="250" t="s">
        <v>11</v>
      </c>
    </row>
    <row r="1608" spans="4:13" x14ac:dyDescent="0.35">
      <c r="D1608" s="244" t="s">
        <v>2153</v>
      </c>
      <c r="E1608" s="245">
        <v>44223</v>
      </c>
      <c r="F1608" s="245">
        <v>44235</v>
      </c>
      <c r="G1608" s="246" t="s">
        <v>13</v>
      </c>
      <c r="H1608" s="247">
        <v>12760</v>
      </c>
      <c r="I1608" s="248">
        <v>12760</v>
      </c>
      <c r="J1608" s="248">
        <v>1</v>
      </c>
      <c r="K1608" s="249">
        <v>2021</v>
      </c>
      <c r="L1608" s="249">
        <v>2021</v>
      </c>
      <c r="M1608" s="250" t="s">
        <v>21</v>
      </c>
    </row>
    <row r="1609" spans="4:13" x14ac:dyDescent="0.35">
      <c r="D1609" s="244" t="s">
        <v>2154</v>
      </c>
      <c r="E1609" s="245">
        <v>37189</v>
      </c>
      <c r="F1609" s="245">
        <v>37200</v>
      </c>
      <c r="G1609" s="246" t="s">
        <v>10</v>
      </c>
      <c r="H1609" s="247">
        <v>900000</v>
      </c>
      <c r="I1609" s="248">
        <v>900000</v>
      </c>
      <c r="J1609" s="248">
        <v>1</v>
      </c>
      <c r="K1609" s="249">
        <v>2001</v>
      </c>
      <c r="L1609" s="249">
        <v>2001</v>
      </c>
      <c r="M1609" s="250" t="s">
        <v>2155</v>
      </c>
    </row>
    <row r="1610" spans="4:13" x14ac:dyDescent="0.35">
      <c r="D1610" s="244" t="s">
        <v>2156</v>
      </c>
      <c r="E1610" s="245">
        <v>37849</v>
      </c>
      <c r="F1610" s="245">
        <v>37897</v>
      </c>
      <c r="G1610" s="246" t="s">
        <v>10</v>
      </c>
      <c r="H1610" s="247">
        <v>518448</v>
      </c>
      <c r="I1610" s="248">
        <v>273738</v>
      </c>
      <c r="J1610" s="248">
        <v>1</v>
      </c>
      <c r="K1610" s="249">
        <v>2003</v>
      </c>
      <c r="L1610" s="249">
        <v>2003</v>
      </c>
      <c r="M1610" s="250" t="s">
        <v>2157</v>
      </c>
    </row>
    <row r="1611" spans="4:13" x14ac:dyDescent="0.35">
      <c r="D1611" s="244" t="s">
        <v>2158</v>
      </c>
      <c r="E1611" s="245">
        <v>38177</v>
      </c>
      <c r="F1611" s="245">
        <v>38181</v>
      </c>
      <c r="G1611" s="246" t="s">
        <v>13</v>
      </c>
      <c r="H1611" s="247">
        <v>125445</v>
      </c>
      <c r="I1611" s="248">
        <v>-537555</v>
      </c>
      <c r="J1611" s="248">
        <v>1</v>
      </c>
      <c r="K1611" s="249">
        <v>2004</v>
      </c>
      <c r="L1611" s="249">
        <v>2004</v>
      </c>
      <c r="M1611" s="250" t="s">
        <v>2159</v>
      </c>
    </row>
    <row r="1612" spans="4:13" x14ac:dyDescent="0.35">
      <c r="D1612" s="244" t="s">
        <v>2160</v>
      </c>
      <c r="E1612" s="245">
        <v>38372</v>
      </c>
      <c r="F1612" s="245">
        <v>38401</v>
      </c>
      <c r="G1612" s="246" t="s">
        <v>13</v>
      </c>
      <c r="H1612" s="247">
        <v>174520</v>
      </c>
      <c r="I1612" s="248">
        <v>174520</v>
      </c>
      <c r="J1612" s="248">
        <v>1</v>
      </c>
      <c r="K1612" s="249">
        <v>2005</v>
      </c>
      <c r="L1612" s="249">
        <v>2005</v>
      </c>
      <c r="M1612" s="250" t="s">
        <v>2161</v>
      </c>
    </row>
    <row r="1613" spans="4:13" x14ac:dyDescent="0.35">
      <c r="D1613" s="244" t="s">
        <v>2162</v>
      </c>
      <c r="E1613" s="245">
        <v>38681</v>
      </c>
      <c r="F1613" s="245">
        <v>38729</v>
      </c>
      <c r="G1613" s="246" t="s">
        <v>13</v>
      </c>
      <c r="H1613" s="247">
        <v>52798</v>
      </c>
      <c r="I1613" s="248">
        <v>52798</v>
      </c>
      <c r="J1613" s="248">
        <v>1</v>
      </c>
      <c r="K1613" s="249">
        <v>2005</v>
      </c>
      <c r="L1613" s="249">
        <v>2006</v>
      </c>
      <c r="M1613" s="250" t="s">
        <v>1383</v>
      </c>
    </row>
    <row r="1614" spans="4:13" x14ac:dyDescent="0.35">
      <c r="D1614" s="244" t="s">
        <v>2163</v>
      </c>
      <c r="E1614" s="245">
        <v>39239</v>
      </c>
      <c r="F1614" s="245">
        <v>39245</v>
      </c>
      <c r="G1614" s="246" t="s">
        <v>13</v>
      </c>
      <c r="H1614" s="247">
        <v>34500</v>
      </c>
      <c r="I1614" s="248">
        <v>34500</v>
      </c>
      <c r="J1614" s="248">
        <v>1</v>
      </c>
      <c r="K1614" s="249">
        <v>2007</v>
      </c>
      <c r="L1614" s="249">
        <v>2007</v>
      </c>
      <c r="M1614" s="250" t="s">
        <v>2164</v>
      </c>
    </row>
    <row r="1615" spans="4:13" x14ac:dyDescent="0.35">
      <c r="D1615" s="244" t="s">
        <v>2165</v>
      </c>
      <c r="E1615" s="245">
        <v>39437</v>
      </c>
      <c r="F1615" s="245">
        <v>39440</v>
      </c>
      <c r="G1615" s="246" t="s">
        <v>10</v>
      </c>
      <c r="H1615" s="247">
        <v>510000</v>
      </c>
      <c r="I1615" s="248">
        <v>510000</v>
      </c>
      <c r="J1615" s="248">
        <v>1</v>
      </c>
      <c r="K1615" s="249">
        <v>2007</v>
      </c>
      <c r="L1615" s="249">
        <v>2007</v>
      </c>
      <c r="M1615" s="250" t="s">
        <v>2166</v>
      </c>
    </row>
    <row r="1616" spans="4:13" x14ac:dyDescent="0.35">
      <c r="D1616" s="244" t="s">
        <v>2167</v>
      </c>
      <c r="E1616" s="245">
        <v>39434</v>
      </c>
      <c r="F1616" s="245">
        <v>39436</v>
      </c>
      <c r="G1616" s="246" t="s">
        <v>13</v>
      </c>
      <c r="H1616" s="247">
        <v>506001</v>
      </c>
      <c r="I1616" s="248">
        <v>506001</v>
      </c>
      <c r="J1616" s="248">
        <v>1</v>
      </c>
      <c r="K1616" s="249">
        <v>2007</v>
      </c>
      <c r="L1616" s="249">
        <v>2007</v>
      </c>
      <c r="M1616" s="250" t="s">
        <v>2166</v>
      </c>
    </row>
    <row r="1617" spans="4:13" x14ac:dyDescent="0.35">
      <c r="D1617" s="244" t="s">
        <v>2168</v>
      </c>
      <c r="E1617" s="245">
        <v>39714</v>
      </c>
      <c r="F1617" s="245">
        <v>39749</v>
      </c>
      <c r="G1617" s="246" t="s">
        <v>13</v>
      </c>
      <c r="H1617" s="247">
        <v>157650</v>
      </c>
      <c r="I1617" s="248">
        <v>157650</v>
      </c>
      <c r="J1617" s="248">
        <v>1</v>
      </c>
      <c r="K1617" s="249">
        <v>2008</v>
      </c>
      <c r="L1617" s="249">
        <v>2008</v>
      </c>
      <c r="M1617" s="250" t="s">
        <v>2169</v>
      </c>
    </row>
    <row r="1618" spans="4:13" x14ac:dyDescent="0.35">
      <c r="D1618" s="244" t="s">
        <v>2170</v>
      </c>
      <c r="E1618" s="245">
        <v>39825</v>
      </c>
      <c r="F1618" s="245">
        <v>39840</v>
      </c>
      <c r="G1618" s="246" t="s">
        <v>10</v>
      </c>
      <c r="H1618" s="247">
        <v>70800</v>
      </c>
      <c r="I1618" s="248">
        <v>70800</v>
      </c>
      <c r="J1618" s="248">
        <v>1</v>
      </c>
      <c r="K1618" s="249">
        <v>2009</v>
      </c>
      <c r="L1618" s="249">
        <v>2009</v>
      </c>
      <c r="M1618" s="250" t="s">
        <v>2171</v>
      </c>
    </row>
    <row r="1619" spans="4:13" x14ac:dyDescent="0.35">
      <c r="D1619" s="244" t="s">
        <v>2172</v>
      </c>
      <c r="E1619" s="245">
        <v>39984</v>
      </c>
      <c r="F1619" s="245">
        <v>40002</v>
      </c>
      <c r="G1619" s="246" t="s">
        <v>13</v>
      </c>
      <c r="H1619" s="247">
        <v>321000</v>
      </c>
      <c r="I1619" s="248">
        <v>321000</v>
      </c>
      <c r="J1619" s="248">
        <v>1</v>
      </c>
      <c r="K1619" s="249">
        <v>2009</v>
      </c>
      <c r="L1619" s="249">
        <v>2009</v>
      </c>
      <c r="M1619" s="250" t="s">
        <v>2173</v>
      </c>
    </row>
    <row r="1620" spans="4:13" x14ac:dyDescent="0.35">
      <c r="D1620" s="244" t="s">
        <v>2174</v>
      </c>
      <c r="E1620" s="245">
        <v>40046</v>
      </c>
      <c r="F1620" s="245">
        <v>40053</v>
      </c>
      <c r="G1620" s="246" t="s">
        <v>10</v>
      </c>
      <c r="H1620" s="247">
        <v>156600</v>
      </c>
      <c r="I1620" s="248">
        <v>-43400</v>
      </c>
      <c r="J1620" s="248">
        <v>1</v>
      </c>
      <c r="K1620" s="249">
        <v>2009</v>
      </c>
      <c r="L1620" s="249">
        <v>2009</v>
      </c>
      <c r="M1620" s="250" t="s">
        <v>43</v>
      </c>
    </row>
    <row r="1621" spans="4:13" x14ac:dyDescent="0.35">
      <c r="D1621" s="244" t="s">
        <v>2175</v>
      </c>
      <c r="E1621" s="245">
        <v>40066</v>
      </c>
      <c r="F1621" s="245">
        <v>40070</v>
      </c>
      <c r="G1621" s="246" t="s">
        <v>10</v>
      </c>
      <c r="H1621" s="247">
        <v>56848</v>
      </c>
      <c r="I1621" s="248">
        <v>56848</v>
      </c>
      <c r="J1621" s="248">
        <v>1</v>
      </c>
      <c r="K1621" s="249">
        <v>2009</v>
      </c>
      <c r="L1621" s="249">
        <v>2009</v>
      </c>
      <c r="M1621" s="250" t="s">
        <v>43</v>
      </c>
    </row>
    <row r="1622" spans="4:13" x14ac:dyDescent="0.35">
      <c r="D1622" s="244" t="s">
        <v>2176</v>
      </c>
      <c r="E1622" s="245">
        <v>40132</v>
      </c>
      <c r="F1622" s="245">
        <v>40143</v>
      </c>
      <c r="G1622" s="246" t="s">
        <v>13</v>
      </c>
      <c r="H1622" s="247">
        <v>330000</v>
      </c>
      <c r="I1622" s="248">
        <v>330000</v>
      </c>
      <c r="J1622" s="248">
        <v>1</v>
      </c>
      <c r="K1622" s="249">
        <v>2009</v>
      </c>
      <c r="L1622" s="249">
        <v>2009</v>
      </c>
      <c r="M1622" s="250" t="s">
        <v>551</v>
      </c>
    </row>
    <row r="1623" spans="4:13" x14ac:dyDescent="0.35">
      <c r="D1623" s="244" t="s">
        <v>2177</v>
      </c>
      <c r="E1623" s="245">
        <v>40204</v>
      </c>
      <c r="F1623" s="245">
        <v>40206</v>
      </c>
      <c r="G1623" s="246" t="s">
        <v>13</v>
      </c>
      <c r="H1623" s="247">
        <v>336155</v>
      </c>
      <c r="I1623" s="248">
        <v>0</v>
      </c>
      <c r="J1623" s="248">
        <v>1</v>
      </c>
      <c r="K1623" s="249">
        <v>2010</v>
      </c>
      <c r="L1623" s="249">
        <v>2010</v>
      </c>
      <c r="M1623" s="250" t="s">
        <v>1225</v>
      </c>
    </row>
    <row r="1624" spans="4:13" x14ac:dyDescent="0.35">
      <c r="D1624" s="244" t="s">
        <v>2178</v>
      </c>
      <c r="E1624" s="245">
        <v>41362</v>
      </c>
      <c r="F1624" s="245">
        <v>41368</v>
      </c>
      <c r="G1624" s="246" t="s">
        <v>10</v>
      </c>
      <c r="H1624" s="247">
        <v>116538</v>
      </c>
      <c r="I1624" s="248">
        <v>116538</v>
      </c>
      <c r="J1624" s="248">
        <v>1</v>
      </c>
      <c r="K1624" s="249">
        <v>2013</v>
      </c>
      <c r="L1624" s="249">
        <v>2013</v>
      </c>
      <c r="M1624" s="250" t="s">
        <v>1234</v>
      </c>
    </row>
    <row r="1625" spans="4:13" x14ac:dyDescent="0.35">
      <c r="D1625" s="244" t="s">
        <v>1385</v>
      </c>
      <c r="E1625" s="245">
        <v>44232</v>
      </c>
      <c r="F1625" s="245">
        <v>44249</v>
      </c>
      <c r="G1625" s="246" t="s">
        <v>13</v>
      </c>
      <c r="H1625" s="247">
        <v>990820</v>
      </c>
      <c r="I1625" s="248">
        <v>990820</v>
      </c>
      <c r="J1625" s="248">
        <v>1</v>
      </c>
      <c r="K1625" s="249">
        <v>2021</v>
      </c>
      <c r="L1625" s="249">
        <v>2021</v>
      </c>
      <c r="M1625" s="250" t="s">
        <v>21</v>
      </c>
    </row>
    <row r="1626" spans="4:13" x14ac:dyDescent="0.35">
      <c r="D1626" s="244" t="s">
        <v>2179</v>
      </c>
      <c r="E1626" s="245">
        <v>44237</v>
      </c>
      <c r="F1626" s="245">
        <v>44243</v>
      </c>
      <c r="G1626" s="246" t="s">
        <v>10</v>
      </c>
      <c r="H1626" s="247">
        <v>591300</v>
      </c>
      <c r="I1626" s="248">
        <v>591300</v>
      </c>
      <c r="J1626" s="248">
        <v>1</v>
      </c>
      <c r="K1626" s="249">
        <v>2021</v>
      </c>
      <c r="L1626" s="249">
        <v>2021</v>
      </c>
      <c r="M1626" s="250" t="s">
        <v>21</v>
      </c>
    </row>
    <row r="1627" spans="4:13" x14ac:dyDescent="0.35">
      <c r="D1627" s="244" t="s">
        <v>1386</v>
      </c>
      <c r="E1627" s="245">
        <v>44245</v>
      </c>
      <c r="F1627" s="245">
        <v>44249</v>
      </c>
      <c r="G1627" s="246" t="s">
        <v>13</v>
      </c>
      <c r="H1627" s="247">
        <v>42000</v>
      </c>
      <c r="I1627" s="248">
        <v>42000</v>
      </c>
      <c r="J1627" s="248">
        <v>1</v>
      </c>
      <c r="K1627" s="249">
        <v>2021</v>
      </c>
      <c r="L1627" s="249">
        <v>2021</v>
      </c>
      <c r="M1627" s="250" t="s">
        <v>21</v>
      </c>
    </row>
    <row r="1628" spans="4:13" x14ac:dyDescent="0.35">
      <c r="D1628" s="244" t="s">
        <v>1388</v>
      </c>
      <c r="E1628" s="245">
        <v>44247</v>
      </c>
      <c r="F1628" s="245">
        <v>44249</v>
      </c>
      <c r="G1628" s="246" t="s">
        <v>10</v>
      </c>
      <c r="H1628" s="247">
        <v>178700</v>
      </c>
      <c r="I1628" s="248">
        <v>178700</v>
      </c>
      <c r="J1628" s="248">
        <v>1</v>
      </c>
      <c r="K1628" s="249">
        <v>2021</v>
      </c>
      <c r="L1628" s="249">
        <v>2021</v>
      </c>
      <c r="M1628" s="250" t="s">
        <v>21</v>
      </c>
    </row>
    <row r="1629" spans="4:13" x14ac:dyDescent="0.35">
      <c r="D1629" s="244" t="s">
        <v>2181</v>
      </c>
      <c r="E1629" s="245">
        <v>44034</v>
      </c>
      <c r="F1629" s="245">
        <v>44249</v>
      </c>
      <c r="G1629" s="246" t="s">
        <v>744</v>
      </c>
      <c r="H1629" s="247">
        <v>82638</v>
      </c>
      <c r="I1629" s="248">
        <v>82638</v>
      </c>
      <c r="J1629" s="248">
        <v>1</v>
      </c>
      <c r="K1629" s="249">
        <v>2020</v>
      </c>
      <c r="L1629" s="249">
        <v>2021</v>
      </c>
      <c r="M1629" s="250" t="s">
        <v>35</v>
      </c>
    </row>
    <row r="1630" spans="4:13" x14ac:dyDescent="0.35">
      <c r="D1630" s="244" t="s">
        <v>2182</v>
      </c>
      <c r="E1630" s="245">
        <v>44223</v>
      </c>
      <c r="F1630" s="245">
        <v>44229</v>
      </c>
      <c r="G1630" s="246" t="s">
        <v>177</v>
      </c>
      <c r="H1630" s="247">
        <v>100000</v>
      </c>
      <c r="I1630" s="248">
        <v>100000</v>
      </c>
      <c r="J1630" s="248">
        <v>1</v>
      </c>
      <c r="K1630" s="249">
        <v>2021</v>
      </c>
      <c r="L1630" s="249">
        <v>2021</v>
      </c>
      <c r="M1630" s="250" t="s">
        <v>21</v>
      </c>
    </row>
    <row r="1631" spans="4:13" x14ac:dyDescent="0.35">
      <c r="D1631" s="244" t="s">
        <v>1392</v>
      </c>
      <c r="E1631" s="245">
        <v>44223</v>
      </c>
      <c r="F1631" s="245">
        <v>44224</v>
      </c>
      <c r="G1631" s="246" t="s">
        <v>10</v>
      </c>
      <c r="H1631" s="247">
        <v>17400</v>
      </c>
      <c r="I1631" s="248">
        <v>17400</v>
      </c>
      <c r="J1631" s="248">
        <v>1</v>
      </c>
      <c r="K1631" s="249">
        <v>2021</v>
      </c>
      <c r="L1631" s="249">
        <v>2021</v>
      </c>
      <c r="M1631" s="250" t="s">
        <v>21</v>
      </c>
    </row>
    <row r="1632" spans="4:13" x14ac:dyDescent="0.35">
      <c r="D1632" s="244" t="s">
        <v>1393</v>
      </c>
      <c r="E1632" s="245">
        <v>44241</v>
      </c>
      <c r="F1632" s="245">
        <v>44250</v>
      </c>
      <c r="G1632" s="246" t="s">
        <v>10</v>
      </c>
      <c r="H1632" s="247">
        <v>2500</v>
      </c>
      <c r="I1632" s="248">
        <v>2500</v>
      </c>
      <c r="J1632" s="248">
        <v>1</v>
      </c>
      <c r="K1632" s="249">
        <v>2021</v>
      </c>
      <c r="L1632" s="249">
        <v>2021</v>
      </c>
      <c r="M1632" s="250" t="s">
        <v>21</v>
      </c>
    </row>
    <row r="1633" spans="4:13" x14ac:dyDescent="0.35">
      <c r="D1633" s="244" t="s">
        <v>1394</v>
      </c>
      <c r="E1633" s="245">
        <v>44247</v>
      </c>
      <c r="F1633" s="245">
        <v>44249</v>
      </c>
      <c r="G1633" s="246" t="s">
        <v>10</v>
      </c>
      <c r="H1633" s="247">
        <v>6380</v>
      </c>
      <c r="I1633" s="248">
        <v>6380</v>
      </c>
      <c r="J1633" s="248">
        <v>1</v>
      </c>
      <c r="K1633" s="249">
        <v>2021</v>
      </c>
      <c r="L1633" s="249">
        <v>2021</v>
      </c>
      <c r="M1633" s="250" t="s">
        <v>21</v>
      </c>
    </row>
    <row r="1634" spans="4:13" x14ac:dyDescent="0.35">
      <c r="D1634" s="244" t="s">
        <v>2183</v>
      </c>
      <c r="E1634" s="245">
        <v>44245</v>
      </c>
      <c r="F1634" s="245">
        <v>44250</v>
      </c>
      <c r="G1634" s="246" t="s">
        <v>10</v>
      </c>
      <c r="H1634" s="247">
        <v>1560</v>
      </c>
      <c r="I1634" s="248">
        <v>1560</v>
      </c>
      <c r="J1634" s="248">
        <v>1</v>
      </c>
      <c r="K1634" s="249">
        <v>2021</v>
      </c>
      <c r="L1634" s="249">
        <v>2021</v>
      </c>
      <c r="M1634" s="250" t="s">
        <v>21</v>
      </c>
    </row>
    <row r="1635" spans="4:13" x14ac:dyDescent="0.35">
      <c r="D1635" s="244" t="s">
        <v>2184</v>
      </c>
      <c r="E1635" s="245">
        <v>44239</v>
      </c>
      <c r="F1635" s="245">
        <v>44245</v>
      </c>
      <c r="G1635" s="246" t="s">
        <v>10</v>
      </c>
      <c r="H1635" s="247">
        <v>800000</v>
      </c>
      <c r="I1635" s="248">
        <v>800000</v>
      </c>
      <c r="J1635" s="248">
        <v>1</v>
      </c>
      <c r="K1635" s="249">
        <v>2021</v>
      </c>
      <c r="L1635" s="249">
        <v>2021</v>
      </c>
      <c r="M1635" s="250" t="s">
        <v>21</v>
      </c>
    </row>
    <row r="1636" spans="4:13" x14ac:dyDescent="0.35">
      <c r="D1636" s="244" t="s">
        <v>1395</v>
      </c>
      <c r="E1636" s="245">
        <v>44205</v>
      </c>
      <c r="F1636" s="245">
        <v>44244</v>
      </c>
      <c r="G1636" s="246" t="s">
        <v>10</v>
      </c>
      <c r="H1636" s="247">
        <v>500000</v>
      </c>
      <c r="I1636" s="248">
        <v>500000</v>
      </c>
      <c r="J1636" s="248">
        <v>1</v>
      </c>
      <c r="K1636" s="249">
        <v>2021</v>
      </c>
      <c r="L1636" s="249">
        <v>2021</v>
      </c>
      <c r="M1636" s="250" t="s">
        <v>21</v>
      </c>
    </row>
    <row r="1637" spans="4:13" x14ac:dyDescent="0.35">
      <c r="D1637" s="244" t="s">
        <v>1396</v>
      </c>
      <c r="E1637" s="245">
        <v>43973</v>
      </c>
      <c r="F1637" s="245">
        <v>44249</v>
      </c>
      <c r="G1637" s="246" t="s">
        <v>13</v>
      </c>
      <c r="H1637" s="247">
        <v>449500</v>
      </c>
      <c r="I1637" s="248">
        <v>449500</v>
      </c>
      <c r="J1637" s="248">
        <v>1</v>
      </c>
      <c r="K1637" s="249">
        <v>2020</v>
      </c>
      <c r="L1637" s="249">
        <v>2021</v>
      </c>
      <c r="M1637" s="250" t="s">
        <v>33</v>
      </c>
    </row>
    <row r="1638" spans="4:13" x14ac:dyDescent="0.35">
      <c r="D1638" s="244" t="s">
        <v>2185</v>
      </c>
      <c r="E1638" s="245">
        <v>44123</v>
      </c>
      <c r="F1638" s="245">
        <v>44250</v>
      </c>
      <c r="G1638" s="246" t="s">
        <v>10</v>
      </c>
      <c r="H1638" s="247">
        <v>680000</v>
      </c>
      <c r="I1638" s="248">
        <v>680000</v>
      </c>
      <c r="J1638" s="248">
        <v>1</v>
      </c>
      <c r="K1638" s="249">
        <v>2020</v>
      </c>
      <c r="L1638" s="249">
        <v>2021</v>
      </c>
      <c r="M1638" s="250" t="s">
        <v>11</v>
      </c>
    </row>
    <row r="1639" spans="4:13" x14ac:dyDescent="0.35">
      <c r="D1639" s="244" t="s">
        <v>1397</v>
      </c>
      <c r="E1639" s="245">
        <v>44247</v>
      </c>
      <c r="F1639" s="245">
        <v>44250</v>
      </c>
      <c r="G1639" s="246" t="s">
        <v>10</v>
      </c>
      <c r="H1639" s="247">
        <v>17400</v>
      </c>
      <c r="I1639" s="248">
        <v>17400</v>
      </c>
      <c r="J1639" s="248">
        <v>1</v>
      </c>
      <c r="K1639" s="249">
        <v>2021</v>
      </c>
      <c r="L1639" s="249">
        <v>2021</v>
      </c>
      <c r="M1639" s="250" t="s">
        <v>21</v>
      </c>
    </row>
    <row r="1640" spans="4:13" x14ac:dyDescent="0.35">
      <c r="D1640" s="244" t="s">
        <v>2186</v>
      </c>
      <c r="E1640" s="245">
        <v>44231</v>
      </c>
      <c r="F1640" s="245">
        <v>44231</v>
      </c>
      <c r="G1640" s="246" t="s">
        <v>10</v>
      </c>
      <c r="H1640" s="247">
        <v>1179500</v>
      </c>
      <c r="I1640" s="248">
        <v>1179500</v>
      </c>
      <c r="J1640" s="248">
        <v>1</v>
      </c>
      <c r="K1640" s="249">
        <v>2021</v>
      </c>
      <c r="L1640" s="249">
        <v>2021</v>
      </c>
      <c r="M1640" s="250" t="s">
        <v>21</v>
      </c>
    </row>
    <row r="1641" spans="4:13" x14ac:dyDescent="0.35">
      <c r="D1641" s="244" t="s">
        <v>2187</v>
      </c>
      <c r="E1641" s="245">
        <v>44249</v>
      </c>
      <c r="F1641" s="245">
        <v>44250</v>
      </c>
      <c r="G1641" s="246" t="s">
        <v>13</v>
      </c>
      <c r="H1641" s="247">
        <v>163952</v>
      </c>
      <c r="I1641" s="248">
        <v>163952</v>
      </c>
      <c r="J1641" s="248">
        <v>1</v>
      </c>
      <c r="K1641" s="249">
        <v>2021</v>
      </c>
      <c r="L1641" s="249">
        <v>2021</v>
      </c>
      <c r="M1641" s="250" t="s">
        <v>21</v>
      </c>
    </row>
    <row r="1642" spans="4:13" x14ac:dyDescent="0.35">
      <c r="D1642" s="244" t="s">
        <v>2188</v>
      </c>
      <c r="E1642" s="245">
        <v>44127</v>
      </c>
      <c r="F1642" s="245">
        <v>44250</v>
      </c>
      <c r="G1642" s="246" t="s">
        <v>10</v>
      </c>
      <c r="H1642" s="247">
        <v>3190</v>
      </c>
      <c r="I1642" s="248">
        <v>3190</v>
      </c>
      <c r="J1642" s="248">
        <v>1</v>
      </c>
      <c r="K1642" s="249">
        <v>2020</v>
      </c>
      <c r="L1642" s="249">
        <v>2021</v>
      </c>
      <c r="M1642" s="250" t="s">
        <v>11</v>
      </c>
    </row>
    <row r="1643" spans="4:13" x14ac:dyDescent="0.35">
      <c r="D1643" s="244" t="s">
        <v>1400</v>
      </c>
      <c r="E1643" s="245">
        <v>44207</v>
      </c>
      <c r="F1643" s="245">
        <v>44236</v>
      </c>
      <c r="G1643" s="246" t="s">
        <v>10</v>
      </c>
      <c r="H1643" s="247">
        <v>3415510</v>
      </c>
      <c r="I1643" s="248">
        <v>0</v>
      </c>
      <c r="J1643" s="248">
        <v>1</v>
      </c>
      <c r="K1643" s="249">
        <v>2021</v>
      </c>
      <c r="L1643" s="249">
        <v>2021</v>
      </c>
      <c r="M1643" s="250" t="s">
        <v>21</v>
      </c>
    </row>
    <row r="1644" spans="4:13" x14ac:dyDescent="0.35">
      <c r="D1644" s="244" t="s">
        <v>2190</v>
      </c>
      <c r="E1644" s="245">
        <v>44243</v>
      </c>
      <c r="F1644" s="245">
        <v>44250</v>
      </c>
      <c r="G1644" s="246" t="s">
        <v>13</v>
      </c>
      <c r="H1644" s="247">
        <v>10000</v>
      </c>
      <c r="I1644" s="248">
        <v>10000</v>
      </c>
      <c r="J1644" s="248">
        <v>1</v>
      </c>
      <c r="K1644" s="249">
        <v>2021</v>
      </c>
      <c r="L1644" s="249">
        <v>2021</v>
      </c>
      <c r="M1644" s="250" t="s">
        <v>21</v>
      </c>
    </row>
    <row r="1645" spans="4:13" x14ac:dyDescent="0.35">
      <c r="D1645" s="244" t="s">
        <v>2191</v>
      </c>
      <c r="E1645" s="245">
        <v>44249</v>
      </c>
      <c r="F1645" s="245">
        <v>44250</v>
      </c>
      <c r="G1645" s="246" t="s">
        <v>10</v>
      </c>
      <c r="H1645" s="247">
        <v>180000</v>
      </c>
      <c r="I1645" s="248">
        <v>180000</v>
      </c>
      <c r="J1645" s="248">
        <v>1</v>
      </c>
      <c r="K1645" s="249">
        <v>2021</v>
      </c>
      <c r="L1645" s="249">
        <v>2021</v>
      </c>
      <c r="M1645" s="250" t="s">
        <v>21</v>
      </c>
    </row>
    <row r="1646" spans="4:13" x14ac:dyDescent="0.35">
      <c r="D1646" s="244" t="s">
        <v>1402</v>
      </c>
      <c r="E1646" s="245">
        <v>44235</v>
      </c>
      <c r="F1646" s="245">
        <v>44253</v>
      </c>
      <c r="G1646" s="246" t="s">
        <v>10</v>
      </c>
      <c r="H1646" s="247">
        <v>144900</v>
      </c>
      <c r="I1646" s="248">
        <v>144900</v>
      </c>
      <c r="J1646" s="248">
        <v>1</v>
      </c>
      <c r="K1646" s="249">
        <v>2021</v>
      </c>
      <c r="L1646" s="249">
        <v>2021</v>
      </c>
      <c r="M1646" s="250" t="s">
        <v>21</v>
      </c>
    </row>
    <row r="1647" spans="4:13" x14ac:dyDescent="0.35">
      <c r="D1647" s="244" t="s">
        <v>1403</v>
      </c>
      <c r="E1647" s="245">
        <v>44249</v>
      </c>
      <c r="F1647" s="245">
        <v>44250</v>
      </c>
      <c r="G1647" s="246" t="s">
        <v>10</v>
      </c>
      <c r="H1647" s="247">
        <v>30000</v>
      </c>
      <c r="I1647" s="248">
        <v>30000</v>
      </c>
      <c r="J1647" s="248">
        <v>1</v>
      </c>
      <c r="K1647" s="249">
        <v>2021</v>
      </c>
      <c r="L1647" s="249">
        <v>2021</v>
      </c>
      <c r="M1647" s="250" t="s">
        <v>21</v>
      </c>
    </row>
    <row r="1648" spans="4:13" x14ac:dyDescent="0.35">
      <c r="D1648" s="244" t="s">
        <v>5300</v>
      </c>
      <c r="E1648" s="245">
        <v>44188</v>
      </c>
      <c r="F1648" s="245">
        <v>44252</v>
      </c>
      <c r="G1648" s="246" t="s">
        <v>13</v>
      </c>
      <c r="H1648" s="247">
        <v>164705.8824</v>
      </c>
      <c r="I1648" s="248">
        <v>164705.8824</v>
      </c>
      <c r="J1648" s="248">
        <v>1</v>
      </c>
      <c r="K1648" s="249">
        <v>2020</v>
      </c>
      <c r="L1648" s="249">
        <v>2021</v>
      </c>
      <c r="M1648" s="250" t="s">
        <v>11</v>
      </c>
    </row>
    <row r="1649" spans="4:13" x14ac:dyDescent="0.35">
      <c r="D1649" s="244" t="s">
        <v>1404</v>
      </c>
      <c r="E1649" s="245">
        <v>44237</v>
      </c>
      <c r="F1649" s="245">
        <v>44251</v>
      </c>
      <c r="G1649" s="246" t="s">
        <v>10</v>
      </c>
      <c r="H1649" s="247">
        <v>450200</v>
      </c>
      <c r="I1649" s="248">
        <v>450200</v>
      </c>
      <c r="J1649" s="248">
        <v>1</v>
      </c>
      <c r="K1649" s="249">
        <v>2021</v>
      </c>
      <c r="L1649" s="249">
        <v>2021</v>
      </c>
      <c r="M1649" s="250" t="s">
        <v>21</v>
      </c>
    </row>
    <row r="1650" spans="4:13" x14ac:dyDescent="0.35">
      <c r="D1650" s="244" t="s">
        <v>5302</v>
      </c>
      <c r="E1650" s="245">
        <v>44250</v>
      </c>
      <c r="F1650" s="245">
        <v>44251</v>
      </c>
      <c r="G1650" s="246" t="s">
        <v>10</v>
      </c>
      <c r="H1650" s="247">
        <v>223040</v>
      </c>
      <c r="I1650" s="248">
        <v>223040</v>
      </c>
      <c r="J1650" s="248">
        <v>1</v>
      </c>
      <c r="K1650" s="249">
        <v>2021</v>
      </c>
      <c r="L1650" s="249">
        <v>2021</v>
      </c>
      <c r="M1650" s="250" t="s">
        <v>21</v>
      </c>
    </row>
    <row r="1651" spans="4:13" x14ac:dyDescent="0.35">
      <c r="D1651" s="244" t="s">
        <v>7365</v>
      </c>
      <c r="E1651" s="245">
        <v>44136</v>
      </c>
      <c r="F1651" s="245">
        <v>44155</v>
      </c>
      <c r="G1651" s="246" t="s">
        <v>13</v>
      </c>
      <c r="H1651" s="247">
        <v>1000</v>
      </c>
      <c r="I1651" s="248">
        <v>0</v>
      </c>
      <c r="J1651" s="248">
        <v>1</v>
      </c>
      <c r="K1651" s="249">
        <v>2020</v>
      </c>
      <c r="L1651" s="249">
        <v>2020</v>
      </c>
      <c r="M1651" s="250" t="s">
        <v>11</v>
      </c>
    </row>
    <row r="1652" spans="4:13" x14ac:dyDescent="0.35">
      <c r="D1652" s="244" t="s">
        <v>2192</v>
      </c>
      <c r="E1652" s="245">
        <v>44247</v>
      </c>
      <c r="F1652" s="245">
        <v>44251</v>
      </c>
      <c r="G1652" s="246" t="s">
        <v>10</v>
      </c>
      <c r="H1652" s="247">
        <v>17400</v>
      </c>
      <c r="I1652" s="248">
        <v>17400</v>
      </c>
      <c r="J1652" s="248">
        <v>1</v>
      </c>
      <c r="K1652" s="249">
        <v>2021</v>
      </c>
      <c r="L1652" s="249">
        <v>2021</v>
      </c>
      <c r="M1652" s="250" t="s">
        <v>21</v>
      </c>
    </row>
    <row r="1653" spans="4:13" x14ac:dyDescent="0.35">
      <c r="D1653" s="244" t="s">
        <v>7213</v>
      </c>
      <c r="E1653" s="245">
        <v>44237</v>
      </c>
      <c r="F1653" s="245">
        <v>44252</v>
      </c>
      <c r="G1653" s="246" t="s">
        <v>13</v>
      </c>
      <c r="H1653" s="247">
        <v>9500</v>
      </c>
      <c r="I1653" s="248">
        <v>9500</v>
      </c>
      <c r="J1653" s="248">
        <v>1</v>
      </c>
      <c r="K1653" s="249">
        <v>2021</v>
      </c>
      <c r="L1653" s="249">
        <v>2021</v>
      </c>
      <c r="M1653" s="250" t="s">
        <v>21</v>
      </c>
    </row>
    <row r="1654" spans="4:13" x14ac:dyDescent="0.35">
      <c r="D1654" s="244" t="s">
        <v>1407</v>
      </c>
      <c r="E1654" s="245">
        <v>44252</v>
      </c>
      <c r="F1654" s="245">
        <v>44252</v>
      </c>
      <c r="G1654" s="246" t="s">
        <v>10</v>
      </c>
      <c r="H1654" s="247">
        <v>17400</v>
      </c>
      <c r="I1654" s="248">
        <v>17400</v>
      </c>
      <c r="J1654" s="248">
        <v>1</v>
      </c>
      <c r="K1654" s="249">
        <v>2021</v>
      </c>
      <c r="L1654" s="249">
        <v>2021</v>
      </c>
      <c r="M1654" s="250" t="s">
        <v>21</v>
      </c>
    </row>
    <row r="1655" spans="4:13" x14ac:dyDescent="0.35">
      <c r="D1655" s="244" t="s">
        <v>1409</v>
      </c>
      <c r="E1655" s="245">
        <v>44251</v>
      </c>
      <c r="F1655" s="245">
        <v>44253</v>
      </c>
      <c r="G1655" s="246" t="s">
        <v>10</v>
      </c>
      <c r="H1655" s="247">
        <v>8700</v>
      </c>
      <c r="I1655" s="248">
        <v>8700</v>
      </c>
      <c r="J1655" s="248">
        <v>1</v>
      </c>
      <c r="K1655" s="249">
        <v>2021</v>
      </c>
      <c r="L1655" s="249">
        <v>2021</v>
      </c>
      <c r="M1655" s="250" t="s">
        <v>21</v>
      </c>
    </row>
    <row r="1656" spans="4:13" x14ac:dyDescent="0.35">
      <c r="D1656" s="244" t="s">
        <v>2193</v>
      </c>
      <c r="E1656" s="245">
        <v>44247</v>
      </c>
      <c r="F1656" s="245">
        <v>44253</v>
      </c>
      <c r="G1656" s="246" t="s">
        <v>10</v>
      </c>
      <c r="H1656" s="247">
        <v>381836.94530000002</v>
      </c>
      <c r="I1656" s="248">
        <v>381836.94530000002</v>
      </c>
      <c r="J1656" s="248">
        <v>1</v>
      </c>
      <c r="K1656" s="249">
        <v>2021</v>
      </c>
      <c r="L1656" s="249">
        <v>2021</v>
      </c>
      <c r="M1656" s="250" t="s">
        <v>21</v>
      </c>
    </row>
    <row r="1657" spans="4:13" x14ac:dyDescent="0.35">
      <c r="D1657" s="244" t="s">
        <v>2194</v>
      </c>
      <c r="E1657" s="245">
        <v>37719</v>
      </c>
      <c r="F1657" s="245">
        <v>38883</v>
      </c>
      <c r="G1657" s="246" t="s">
        <v>658</v>
      </c>
      <c r="H1657" s="247">
        <v>133200</v>
      </c>
      <c r="I1657" s="248">
        <v>133200</v>
      </c>
      <c r="J1657" s="248">
        <v>1</v>
      </c>
      <c r="K1657" s="249">
        <v>2003</v>
      </c>
      <c r="L1657" s="249">
        <v>2006</v>
      </c>
      <c r="M1657" s="250" t="s">
        <v>2195</v>
      </c>
    </row>
    <row r="1658" spans="4:13" x14ac:dyDescent="0.35">
      <c r="D1658" s="244" t="s">
        <v>2196</v>
      </c>
      <c r="E1658" s="245">
        <v>38892</v>
      </c>
      <c r="F1658" s="245">
        <v>38903</v>
      </c>
      <c r="G1658" s="246" t="s">
        <v>10</v>
      </c>
      <c r="H1658" s="247">
        <v>2490000</v>
      </c>
      <c r="I1658" s="248">
        <v>690685</v>
      </c>
      <c r="J1658" s="248">
        <v>1</v>
      </c>
      <c r="K1658" s="249">
        <v>2006</v>
      </c>
      <c r="L1658" s="249">
        <v>2006</v>
      </c>
      <c r="M1658" s="250" t="s">
        <v>2197</v>
      </c>
    </row>
    <row r="1659" spans="4:13" x14ac:dyDescent="0.35">
      <c r="D1659" s="244" t="s">
        <v>2198</v>
      </c>
      <c r="E1659" s="245">
        <v>39052</v>
      </c>
      <c r="F1659" s="245">
        <v>39064</v>
      </c>
      <c r="G1659" s="246" t="s">
        <v>13</v>
      </c>
      <c r="H1659" s="247">
        <v>1000000</v>
      </c>
      <c r="I1659" s="248">
        <v>555150</v>
      </c>
      <c r="J1659" s="248">
        <v>1</v>
      </c>
      <c r="K1659" s="249">
        <v>2006</v>
      </c>
      <c r="L1659" s="249">
        <v>2006</v>
      </c>
      <c r="M1659" s="250" t="s">
        <v>2199</v>
      </c>
    </row>
    <row r="1660" spans="4:13" x14ac:dyDescent="0.35">
      <c r="D1660" s="244" t="s">
        <v>2200</v>
      </c>
      <c r="E1660" s="245">
        <v>44062</v>
      </c>
      <c r="F1660" s="245">
        <v>44168</v>
      </c>
      <c r="G1660" s="246" t="s">
        <v>658</v>
      </c>
      <c r="H1660" s="247">
        <v>90000</v>
      </c>
      <c r="I1660" s="248">
        <v>90000</v>
      </c>
      <c r="J1660" s="248">
        <v>1</v>
      </c>
      <c r="K1660" s="249">
        <v>2020</v>
      </c>
      <c r="L1660" s="249">
        <v>2020</v>
      </c>
      <c r="M1660" s="250" t="s">
        <v>35</v>
      </c>
    </row>
    <row r="1661" spans="4:13" x14ac:dyDescent="0.35">
      <c r="D1661" s="244" t="s">
        <v>7214</v>
      </c>
      <c r="E1661" s="245">
        <v>44247</v>
      </c>
      <c r="F1661" s="245">
        <v>44251</v>
      </c>
      <c r="G1661" s="246" t="s">
        <v>10</v>
      </c>
      <c r="H1661" s="247">
        <v>250000</v>
      </c>
      <c r="I1661" s="248">
        <v>250000</v>
      </c>
      <c r="J1661" s="248">
        <v>1</v>
      </c>
      <c r="K1661" s="249">
        <v>2021</v>
      </c>
      <c r="L1661" s="249">
        <v>2021</v>
      </c>
      <c r="M1661" s="250" t="s">
        <v>21</v>
      </c>
    </row>
    <row r="1662" spans="4:13" x14ac:dyDescent="0.35">
      <c r="D1662" s="244" t="s">
        <v>1410</v>
      </c>
      <c r="E1662" s="245">
        <v>44251</v>
      </c>
      <c r="F1662" s="245">
        <v>44252</v>
      </c>
      <c r="G1662" s="246" t="s">
        <v>10</v>
      </c>
      <c r="H1662" s="247">
        <v>13000</v>
      </c>
      <c r="I1662" s="248">
        <v>13000</v>
      </c>
      <c r="J1662" s="248">
        <v>1</v>
      </c>
      <c r="K1662" s="249">
        <v>2021</v>
      </c>
      <c r="L1662" s="249">
        <v>2021</v>
      </c>
      <c r="M1662" s="250" t="s">
        <v>21</v>
      </c>
    </row>
    <row r="1663" spans="4:13" x14ac:dyDescent="0.35">
      <c r="D1663" s="244" t="s">
        <v>2201</v>
      </c>
      <c r="E1663" s="245">
        <v>44252</v>
      </c>
      <c r="F1663" s="245">
        <v>44256</v>
      </c>
      <c r="G1663" s="246" t="s">
        <v>10</v>
      </c>
      <c r="H1663" s="247">
        <v>386648</v>
      </c>
      <c r="I1663" s="248">
        <v>386648</v>
      </c>
      <c r="J1663" s="248">
        <v>1</v>
      </c>
      <c r="K1663" s="249">
        <v>2021</v>
      </c>
      <c r="L1663" s="249">
        <v>2021</v>
      </c>
      <c r="M1663" s="250" t="s">
        <v>21</v>
      </c>
    </row>
    <row r="1664" spans="4:13" x14ac:dyDescent="0.35">
      <c r="D1664" s="244" t="s">
        <v>1411</v>
      </c>
      <c r="E1664" s="245">
        <v>44254</v>
      </c>
      <c r="F1664" s="245">
        <v>44256</v>
      </c>
      <c r="G1664" s="246" t="s">
        <v>13</v>
      </c>
      <c r="H1664" s="247">
        <v>26960</v>
      </c>
      <c r="I1664" s="248">
        <v>0</v>
      </c>
      <c r="J1664" s="248">
        <v>1</v>
      </c>
      <c r="K1664" s="249">
        <v>2021</v>
      </c>
      <c r="L1664" s="249">
        <v>2021</v>
      </c>
      <c r="M1664" s="250" t="s">
        <v>21</v>
      </c>
    </row>
    <row r="1665" spans="4:13" x14ac:dyDescent="0.35">
      <c r="D1665" s="244" t="s">
        <v>1412</v>
      </c>
      <c r="E1665" s="245">
        <v>44250</v>
      </c>
      <c r="F1665" s="245">
        <v>44251</v>
      </c>
      <c r="G1665" s="246" t="s">
        <v>10</v>
      </c>
      <c r="H1665" s="247">
        <v>12760</v>
      </c>
      <c r="I1665" s="248">
        <v>12760</v>
      </c>
      <c r="J1665" s="248">
        <v>1</v>
      </c>
      <c r="K1665" s="249">
        <v>2021</v>
      </c>
      <c r="L1665" s="249">
        <v>2021</v>
      </c>
      <c r="M1665" s="250" t="s">
        <v>21</v>
      </c>
    </row>
    <row r="1666" spans="4:13" x14ac:dyDescent="0.35">
      <c r="D1666" s="244" t="s">
        <v>1413</v>
      </c>
      <c r="E1666" s="245">
        <v>44253</v>
      </c>
      <c r="F1666" s="245">
        <v>44256</v>
      </c>
      <c r="G1666" s="246" t="s">
        <v>10</v>
      </c>
      <c r="H1666" s="247">
        <v>17400</v>
      </c>
      <c r="I1666" s="248">
        <v>17400</v>
      </c>
      <c r="J1666" s="248">
        <v>1</v>
      </c>
      <c r="K1666" s="249">
        <v>2021</v>
      </c>
      <c r="L1666" s="249">
        <v>2021</v>
      </c>
      <c r="M1666" s="250" t="s">
        <v>21</v>
      </c>
    </row>
    <row r="1667" spans="4:13" x14ac:dyDescent="0.35">
      <c r="D1667" s="244" t="s">
        <v>1414</v>
      </c>
      <c r="E1667" s="245">
        <v>44255</v>
      </c>
      <c r="F1667" s="245">
        <v>44257</v>
      </c>
      <c r="G1667" s="246" t="s">
        <v>10</v>
      </c>
      <c r="H1667" s="247">
        <v>8700</v>
      </c>
      <c r="I1667" s="248">
        <v>8700</v>
      </c>
      <c r="J1667" s="248">
        <v>1</v>
      </c>
      <c r="K1667" s="249">
        <v>2021</v>
      </c>
      <c r="L1667" s="249">
        <v>2021</v>
      </c>
      <c r="M1667" s="250" t="s">
        <v>21</v>
      </c>
    </row>
    <row r="1668" spans="4:13" x14ac:dyDescent="0.35">
      <c r="D1668" s="244" t="s">
        <v>2202</v>
      </c>
      <c r="E1668" s="245">
        <v>44254</v>
      </c>
      <c r="F1668" s="245">
        <v>44256</v>
      </c>
      <c r="G1668" s="246" t="s">
        <v>10</v>
      </c>
      <c r="H1668" s="247">
        <v>155440</v>
      </c>
      <c r="I1668" s="248">
        <v>155440</v>
      </c>
      <c r="J1668" s="248">
        <v>1</v>
      </c>
      <c r="K1668" s="249">
        <v>2021</v>
      </c>
      <c r="L1668" s="249">
        <v>2021</v>
      </c>
      <c r="M1668" s="250" t="s">
        <v>21</v>
      </c>
    </row>
    <row r="1669" spans="4:13" x14ac:dyDescent="0.35">
      <c r="D1669" s="244" t="s">
        <v>1415</v>
      </c>
      <c r="E1669" s="245">
        <v>44215</v>
      </c>
      <c r="F1669" s="245">
        <v>44229</v>
      </c>
      <c r="G1669" s="246" t="s">
        <v>13</v>
      </c>
      <c r="H1669" s="247">
        <v>11380</v>
      </c>
      <c r="I1669" s="248">
        <v>11380</v>
      </c>
      <c r="J1669" s="248">
        <v>1</v>
      </c>
      <c r="K1669" s="249">
        <v>2021</v>
      </c>
      <c r="L1669" s="249">
        <v>2021</v>
      </c>
      <c r="M1669" s="250" t="s">
        <v>21</v>
      </c>
    </row>
    <row r="1670" spans="4:13" x14ac:dyDescent="0.35">
      <c r="D1670" s="244" t="s">
        <v>1416</v>
      </c>
      <c r="E1670" s="245">
        <v>44196</v>
      </c>
      <c r="F1670" s="245">
        <v>44203</v>
      </c>
      <c r="G1670" s="246" t="s">
        <v>10</v>
      </c>
      <c r="H1670" s="247">
        <v>654068</v>
      </c>
      <c r="I1670" s="248">
        <v>154068</v>
      </c>
      <c r="J1670" s="248">
        <v>1</v>
      </c>
      <c r="K1670" s="249">
        <v>2020</v>
      </c>
      <c r="L1670" s="249">
        <v>2021</v>
      </c>
      <c r="M1670" s="250" t="s">
        <v>11</v>
      </c>
    </row>
    <row r="1671" spans="4:13" x14ac:dyDescent="0.35">
      <c r="D1671" s="244" t="s">
        <v>1417</v>
      </c>
      <c r="E1671" s="245">
        <v>44225</v>
      </c>
      <c r="F1671" s="245">
        <v>44257</v>
      </c>
      <c r="G1671" s="246" t="s">
        <v>10</v>
      </c>
      <c r="H1671" s="247">
        <v>126000</v>
      </c>
      <c r="I1671" s="248">
        <v>126000</v>
      </c>
      <c r="J1671" s="248">
        <v>1</v>
      </c>
      <c r="K1671" s="249">
        <v>2021</v>
      </c>
      <c r="L1671" s="249">
        <v>2021</v>
      </c>
      <c r="M1671" s="250" t="s">
        <v>21</v>
      </c>
    </row>
    <row r="1672" spans="4:13" x14ac:dyDescent="0.35">
      <c r="D1672" s="244" t="s">
        <v>1419</v>
      </c>
      <c r="E1672" s="245">
        <v>44255</v>
      </c>
      <c r="F1672" s="245">
        <v>44257</v>
      </c>
      <c r="G1672" s="246" t="s">
        <v>10</v>
      </c>
      <c r="H1672" s="247">
        <v>339300</v>
      </c>
      <c r="I1672" s="248">
        <v>339300</v>
      </c>
      <c r="J1672" s="248">
        <v>1</v>
      </c>
      <c r="K1672" s="249">
        <v>2021</v>
      </c>
      <c r="L1672" s="249">
        <v>2021</v>
      </c>
      <c r="M1672" s="250" t="s">
        <v>21</v>
      </c>
    </row>
    <row r="1673" spans="4:13" x14ac:dyDescent="0.35">
      <c r="D1673" s="244" t="s">
        <v>1421</v>
      </c>
      <c r="E1673" s="245">
        <v>44256</v>
      </c>
      <c r="F1673" s="245">
        <v>44257</v>
      </c>
      <c r="G1673" s="246" t="s">
        <v>13</v>
      </c>
      <c r="H1673" s="247">
        <v>8700</v>
      </c>
      <c r="I1673" s="248">
        <v>8700</v>
      </c>
      <c r="J1673" s="248">
        <v>1</v>
      </c>
      <c r="K1673" s="249">
        <v>2021</v>
      </c>
      <c r="L1673" s="249">
        <v>2021</v>
      </c>
      <c r="M1673" s="250" t="s">
        <v>21</v>
      </c>
    </row>
    <row r="1674" spans="4:13" x14ac:dyDescent="0.35">
      <c r="D1674" s="244" t="s">
        <v>2204</v>
      </c>
      <c r="E1674" s="245">
        <v>44240</v>
      </c>
      <c r="F1674" s="245">
        <v>44244</v>
      </c>
      <c r="G1674" s="246" t="s">
        <v>10</v>
      </c>
      <c r="H1674" s="247">
        <v>189000</v>
      </c>
      <c r="I1674" s="248">
        <v>189000</v>
      </c>
      <c r="J1674" s="248">
        <v>1</v>
      </c>
      <c r="K1674" s="249">
        <v>2021</v>
      </c>
      <c r="L1674" s="249">
        <v>2021</v>
      </c>
      <c r="M1674" s="250" t="s">
        <v>21</v>
      </c>
    </row>
    <row r="1675" spans="4:13" x14ac:dyDescent="0.35">
      <c r="D1675" s="244" t="s">
        <v>1422</v>
      </c>
      <c r="E1675" s="245">
        <v>44255</v>
      </c>
      <c r="F1675" s="245">
        <v>44257</v>
      </c>
      <c r="G1675" s="246" t="s">
        <v>10</v>
      </c>
      <c r="H1675" s="247">
        <v>352200</v>
      </c>
      <c r="I1675" s="248">
        <v>352200</v>
      </c>
      <c r="J1675" s="248">
        <v>1</v>
      </c>
      <c r="K1675" s="249">
        <v>2021</v>
      </c>
      <c r="L1675" s="249">
        <v>2021</v>
      </c>
      <c r="M1675" s="250" t="s">
        <v>21</v>
      </c>
    </row>
    <row r="1676" spans="4:13" x14ac:dyDescent="0.35">
      <c r="D1676" s="244" t="s">
        <v>1424</v>
      </c>
      <c r="E1676" s="245">
        <v>44228</v>
      </c>
      <c r="F1676" s="245">
        <v>44258</v>
      </c>
      <c r="G1676" s="246" t="s">
        <v>10</v>
      </c>
      <c r="H1676" s="247">
        <v>6380</v>
      </c>
      <c r="I1676" s="248">
        <v>6380</v>
      </c>
      <c r="J1676" s="248">
        <v>1</v>
      </c>
      <c r="K1676" s="249">
        <v>2021</v>
      </c>
      <c r="L1676" s="249">
        <v>2021</v>
      </c>
      <c r="M1676" s="250" t="s">
        <v>21</v>
      </c>
    </row>
    <row r="1677" spans="4:13" x14ac:dyDescent="0.35">
      <c r="D1677" s="244" t="s">
        <v>5314</v>
      </c>
      <c r="E1677" s="245">
        <v>44066</v>
      </c>
      <c r="F1677" s="245">
        <v>44257</v>
      </c>
      <c r="G1677" s="246" t="s">
        <v>13</v>
      </c>
      <c r="H1677" s="247">
        <v>223176.4706</v>
      </c>
      <c r="I1677" s="248">
        <v>223176.4706</v>
      </c>
      <c r="J1677" s="248">
        <v>1</v>
      </c>
      <c r="K1677" s="249">
        <v>2020</v>
      </c>
      <c r="L1677" s="249">
        <v>2021</v>
      </c>
      <c r="M1677" s="250" t="s">
        <v>35</v>
      </c>
    </row>
    <row r="1678" spans="4:13" x14ac:dyDescent="0.35">
      <c r="D1678" s="244" t="s">
        <v>1425</v>
      </c>
      <c r="E1678" s="245">
        <v>44239</v>
      </c>
      <c r="F1678" s="245">
        <v>44250</v>
      </c>
      <c r="G1678" s="246" t="s">
        <v>10</v>
      </c>
      <c r="H1678" s="247">
        <v>12760</v>
      </c>
      <c r="I1678" s="248">
        <v>12760</v>
      </c>
      <c r="J1678" s="248">
        <v>1</v>
      </c>
      <c r="K1678" s="249">
        <v>2021</v>
      </c>
      <c r="L1678" s="249">
        <v>2021</v>
      </c>
      <c r="M1678" s="250" t="s">
        <v>21</v>
      </c>
    </row>
    <row r="1679" spans="4:13" x14ac:dyDescent="0.35">
      <c r="D1679" s="244" t="s">
        <v>1426</v>
      </c>
      <c r="E1679" s="245">
        <v>44059</v>
      </c>
      <c r="F1679" s="245">
        <v>44258</v>
      </c>
      <c r="G1679" s="246" t="s">
        <v>10</v>
      </c>
      <c r="H1679" s="247">
        <v>32100</v>
      </c>
      <c r="I1679" s="248">
        <v>32100</v>
      </c>
      <c r="J1679" s="248">
        <v>1</v>
      </c>
      <c r="K1679" s="249">
        <v>2020</v>
      </c>
      <c r="L1679" s="249">
        <v>2021</v>
      </c>
      <c r="M1679" s="250" t="s">
        <v>35</v>
      </c>
    </row>
    <row r="1680" spans="4:13" x14ac:dyDescent="0.35">
      <c r="D1680" s="244" t="s">
        <v>2205</v>
      </c>
      <c r="E1680" s="245">
        <v>44191</v>
      </c>
      <c r="F1680" s="245">
        <v>44256</v>
      </c>
      <c r="G1680" s="246" t="s">
        <v>13</v>
      </c>
      <c r="H1680" s="247">
        <v>720529.4118</v>
      </c>
      <c r="I1680" s="248">
        <v>720529.4118</v>
      </c>
      <c r="J1680" s="248">
        <v>1</v>
      </c>
      <c r="K1680" s="249">
        <v>2020</v>
      </c>
      <c r="L1680" s="249">
        <v>2021</v>
      </c>
      <c r="M1680" s="250" t="s">
        <v>11</v>
      </c>
    </row>
    <row r="1681" spans="4:13" x14ac:dyDescent="0.35">
      <c r="D1681" s="244" t="s">
        <v>1427</v>
      </c>
      <c r="E1681" s="245">
        <v>44233</v>
      </c>
      <c r="F1681" s="245">
        <v>44258</v>
      </c>
      <c r="G1681" s="246" t="s">
        <v>10</v>
      </c>
      <c r="H1681" s="247">
        <v>849345</v>
      </c>
      <c r="I1681" s="248">
        <v>849345</v>
      </c>
      <c r="J1681" s="248">
        <v>1</v>
      </c>
      <c r="K1681" s="249">
        <v>2021</v>
      </c>
      <c r="L1681" s="249">
        <v>2021</v>
      </c>
      <c r="M1681" s="250" t="s">
        <v>21</v>
      </c>
    </row>
    <row r="1682" spans="4:13" x14ac:dyDescent="0.35">
      <c r="D1682" s="244" t="s">
        <v>1429</v>
      </c>
      <c r="E1682" s="245">
        <v>44258</v>
      </c>
      <c r="F1682" s="245">
        <v>44259</v>
      </c>
      <c r="G1682" s="246" t="s">
        <v>10</v>
      </c>
      <c r="H1682" s="247">
        <v>347500</v>
      </c>
      <c r="I1682" s="248">
        <v>347500</v>
      </c>
      <c r="J1682" s="248">
        <v>1</v>
      </c>
      <c r="K1682" s="249">
        <v>2021</v>
      </c>
      <c r="L1682" s="249">
        <v>2021</v>
      </c>
      <c r="M1682" s="250" t="s">
        <v>21</v>
      </c>
    </row>
    <row r="1683" spans="4:13" x14ac:dyDescent="0.35">
      <c r="D1683" s="244" t="s">
        <v>1430</v>
      </c>
      <c r="E1683" s="245">
        <v>44234</v>
      </c>
      <c r="F1683" s="245">
        <v>44258</v>
      </c>
      <c r="G1683" s="246" t="s">
        <v>10</v>
      </c>
      <c r="H1683" s="247">
        <v>120880</v>
      </c>
      <c r="I1683" s="248">
        <v>120880</v>
      </c>
      <c r="J1683" s="248">
        <v>1</v>
      </c>
      <c r="K1683" s="249">
        <v>2021</v>
      </c>
      <c r="L1683" s="249">
        <v>2021</v>
      </c>
      <c r="M1683" s="250" t="s">
        <v>21</v>
      </c>
    </row>
    <row r="1684" spans="4:13" x14ac:dyDescent="0.35">
      <c r="D1684" s="244" t="s">
        <v>1431</v>
      </c>
      <c r="E1684" s="245">
        <v>44253</v>
      </c>
      <c r="F1684" s="245">
        <v>44257</v>
      </c>
      <c r="G1684" s="246" t="s">
        <v>10</v>
      </c>
      <c r="H1684" s="247">
        <v>15080</v>
      </c>
      <c r="I1684" s="248">
        <v>15080</v>
      </c>
      <c r="J1684" s="248">
        <v>1</v>
      </c>
      <c r="K1684" s="249">
        <v>2021</v>
      </c>
      <c r="L1684" s="249">
        <v>2021</v>
      </c>
      <c r="M1684" s="250" t="s">
        <v>21</v>
      </c>
    </row>
    <row r="1685" spans="4:13" x14ac:dyDescent="0.35">
      <c r="D1685" s="244" t="s">
        <v>2208</v>
      </c>
      <c r="E1685" s="245">
        <v>44043</v>
      </c>
      <c r="F1685" s="245">
        <v>44258</v>
      </c>
      <c r="G1685" s="246" t="s">
        <v>13</v>
      </c>
      <c r="H1685" s="247">
        <v>20460</v>
      </c>
      <c r="I1685" s="248">
        <v>20460</v>
      </c>
      <c r="J1685" s="248">
        <v>1</v>
      </c>
      <c r="K1685" s="249">
        <v>2020</v>
      </c>
      <c r="L1685" s="249">
        <v>2021</v>
      </c>
      <c r="M1685" s="250" t="s">
        <v>35</v>
      </c>
    </row>
    <row r="1686" spans="4:13" x14ac:dyDescent="0.35">
      <c r="D1686" s="244" t="s">
        <v>1432</v>
      </c>
      <c r="E1686" s="245">
        <v>44258</v>
      </c>
      <c r="F1686" s="245">
        <v>44259</v>
      </c>
      <c r="G1686" s="246" t="s">
        <v>10</v>
      </c>
      <c r="H1686" s="247">
        <v>12760</v>
      </c>
      <c r="I1686" s="248">
        <v>12760</v>
      </c>
      <c r="J1686" s="248">
        <v>1</v>
      </c>
      <c r="K1686" s="249">
        <v>2021</v>
      </c>
      <c r="L1686" s="249">
        <v>2021</v>
      </c>
      <c r="M1686" s="250" t="s">
        <v>21</v>
      </c>
    </row>
    <row r="1687" spans="4:13" x14ac:dyDescent="0.35">
      <c r="D1687" s="244" t="s">
        <v>7411</v>
      </c>
      <c r="E1687" s="245">
        <v>44182</v>
      </c>
      <c r="F1687" s="245">
        <v>44257</v>
      </c>
      <c r="G1687" s="246" t="s">
        <v>658</v>
      </c>
      <c r="H1687" s="247">
        <v>42461</v>
      </c>
      <c r="I1687" s="248">
        <v>0</v>
      </c>
      <c r="J1687" s="248">
        <v>1</v>
      </c>
      <c r="K1687" s="249">
        <v>2020</v>
      </c>
      <c r="L1687" s="249">
        <v>2021</v>
      </c>
      <c r="M1687" s="250" t="s">
        <v>11</v>
      </c>
    </row>
    <row r="1688" spans="4:13" x14ac:dyDescent="0.35">
      <c r="D1688" s="244" t="s">
        <v>5317</v>
      </c>
      <c r="E1688" s="245">
        <v>44233</v>
      </c>
      <c r="F1688" s="245">
        <v>44256</v>
      </c>
      <c r="G1688" s="246" t="s">
        <v>10</v>
      </c>
      <c r="H1688" s="247">
        <v>6860</v>
      </c>
      <c r="I1688" s="248">
        <v>6860</v>
      </c>
      <c r="J1688" s="248">
        <v>1</v>
      </c>
      <c r="K1688" s="249">
        <v>2021</v>
      </c>
      <c r="L1688" s="249">
        <v>2021</v>
      </c>
      <c r="M1688" s="250" t="s">
        <v>21</v>
      </c>
    </row>
    <row r="1689" spans="4:13" x14ac:dyDescent="0.35">
      <c r="D1689" s="244" t="s">
        <v>1435</v>
      </c>
      <c r="E1689" s="245">
        <v>44256</v>
      </c>
      <c r="F1689" s="245">
        <v>44259</v>
      </c>
      <c r="G1689" s="246" t="s">
        <v>10</v>
      </c>
      <c r="H1689" s="247">
        <v>8700</v>
      </c>
      <c r="I1689" s="248">
        <v>8700</v>
      </c>
      <c r="J1689" s="248">
        <v>1</v>
      </c>
      <c r="K1689" s="249">
        <v>2021</v>
      </c>
      <c r="L1689" s="249">
        <v>2021</v>
      </c>
      <c r="M1689" s="250" t="s">
        <v>21</v>
      </c>
    </row>
    <row r="1690" spans="4:13" x14ac:dyDescent="0.35">
      <c r="D1690" s="244" t="s">
        <v>1436</v>
      </c>
      <c r="E1690" s="245">
        <v>44254</v>
      </c>
      <c r="F1690" s="245">
        <v>44259</v>
      </c>
      <c r="G1690" s="246" t="s">
        <v>10</v>
      </c>
      <c r="H1690" s="247">
        <v>6380</v>
      </c>
      <c r="I1690" s="248">
        <v>6380</v>
      </c>
      <c r="J1690" s="248">
        <v>1</v>
      </c>
      <c r="K1690" s="249">
        <v>2021</v>
      </c>
      <c r="L1690" s="249">
        <v>2021</v>
      </c>
      <c r="M1690" s="250" t="s">
        <v>21</v>
      </c>
    </row>
    <row r="1691" spans="4:13" x14ac:dyDescent="0.35">
      <c r="D1691" s="244" t="s">
        <v>2209</v>
      </c>
      <c r="E1691" s="245">
        <v>44240</v>
      </c>
      <c r="F1691" s="245">
        <v>44242</v>
      </c>
      <c r="G1691" s="246" t="s">
        <v>13</v>
      </c>
      <c r="H1691" s="247">
        <v>53240</v>
      </c>
      <c r="I1691" s="248">
        <v>53240</v>
      </c>
      <c r="J1691" s="248">
        <v>1</v>
      </c>
      <c r="K1691" s="249">
        <v>2021</v>
      </c>
      <c r="L1691" s="249">
        <v>2021</v>
      </c>
      <c r="M1691" s="250" t="s">
        <v>21</v>
      </c>
    </row>
    <row r="1692" spans="4:13" x14ac:dyDescent="0.35">
      <c r="D1692" s="244" t="s">
        <v>2210</v>
      </c>
      <c r="E1692" s="245">
        <v>44235</v>
      </c>
      <c r="F1692" s="245">
        <v>44260</v>
      </c>
      <c r="G1692" s="246" t="s">
        <v>10</v>
      </c>
      <c r="H1692" s="247">
        <v>12760</v>
      </c>
      <c r="I1692" s="248">
        <v>12760</v>
      </c>
      <c r="J1692" s="248">
        <v>1</v>
      </c>
      <c r="K1692" s="249">
        <v>2021</v>
      </c>
      <c r="L1692" s="249">
        <v>2021</v>
      </c>
      <c r="M1692" s="250" t="s">
        <v>21</v>
      </c>
    </row>
    <row r="1693" spans="4:13" x14ac:dyDescent="0.35">
      <c r="D1693" s="244" t="s">
        <v>1440</v>
      </c>
      <c r="E1693" s="245">
        <v>44258</v>
      </c>
      <c r="F1693" s="245">
        <v>44263</v>
      </c>
      <c r="G1693" s="246" t="s">
        <v>13</v>
      </c>
      <c r="H1693" s="247">
        <v>8700</v>
      </c>
      <c r="I1693" s="248">
        <v>8700</v>
      </c>
      <c r="J1693" s="248">
        <v>1</v>
      </c>
      <c r="K1693" s="249">
        <v>2021</v>
      </c>
      <c r="L1693" s="249">
        <v>2021</v>
      </c>
      <c r="M1693" s="250" t="s">
        <v>21</v>
      </c>
    </row>
    <row r="1694" spans="4:13" x14ac:dyDescent="0.35">
      <c r="D1694" s="244" t="s">
        <v>2211</v>
      </c>
      <c r="E1694" s="245">
        <v>44242</v>
      </c>
      <c r="F1694" s="245">
        <v>44259</v>
      </c>
      <c r="G1694" s="246" t="s">
        <v>13</v>
      </c>
      <c r="H1694" s="247">
        <v>30000</v>
      </c>
      <c r="I1694" s="248">
        <v>30000</v>
      </c>
      <c r="J1694" s="248">
        <v>1</v>
      </c>
      <c r="K1694" s="249">
        <v>2021</v>
      </c>
      <c r="L1694" s="249">
        <v>2021</v>
      </c>
      <c r="M1694" s="250" t="s">
        <v>21</v>
      </c>
    </row>
    <row r="1695" spans="4:13" x14ac:dyDescent="0.35">
      <c r="D1695" s="244" t="s">
        <v>2212</v>
      </c>
      <c r="E1695" s="245">
        <v>44258</v>
      </c>
      <c r="F1695" s="245">
        <v>44260</v>
      </c>
      <c r="G1695" s="246" t="s">
        <v>13</v>
      </c>
      <c r="H1695" s="247">
        <v>143123</v>
      </c>
      <c r="I1695" s="248">
        <v>143123</v>
      </c>
      <c r="J1695" s="248">
        <v>1</v>
      </c>
      <c r="K1695" s="249">
        <v>2021</v>
      </c>
      <c r="L1695" s="249">
        <v>2021</v>
      </c>
      <c r="M1695" s="250" t="s">
        <v>21</v>
      </c>
    </row>
    <row r="1696" spans="4:13" x14ac:dyDescent="0.35">
      <c r="D1696" s="244" t="s">
        <v>1441</v>
      </c>
      <c r="E1696" s="245">
        <v>44237</v>
      </c>
      <c r="F1696" s="245">
        <v>44263</v>
      </c>
      <c r="G1696" s="246" t="s">
        <v>10</v>
      </c>
      <c r="H1696" s="247">
        <v>249700</v>
      </c>
      <c r="I1696" s="248">
        <v>249700</v>
      </c>
      <c r="J1696" s="248">
        <v>1</v>
      </c>
      <c r="K1696" s="249">
        <v>2021</v>
      </c>
      <c r="L1696" s="249">
        <v>2021</v>
      </c>
      <c r="M1696" s="250" t="s">
        <v>21</v>
      </c>
    </row>
    <row r="1697" spans="4:13" x14ac:dyDescent="0.35">
      <c r="D1697" s="244" t="s">
        <v>2213</v>
      </c>
      <c r="E1697" s="245">
        <v>44260</v>
      </c>
      <c r="F1697" s="245">
        <v>44263</v>
      </c>
      <c r="G1697" s="246" t="s">
        <v>10</v>
      </c>
      <c r="H1697" s="247">
        <v>6380</v>
      </c>
      <c r="I1697" s="248">
        <v>6380</v>
      </c>
      <c r="J1697" s="248">
        <v>1</v>
      </c>
      <c r="K1697" s="249">
        <v>2021</v>
      </c>
      <c r="L1697" s="249">
        <v>2021</v>
      </c>
      <c r="M1697" s="250" t="s">
        <v>21</v>
      </c>
    </row>
    <row r="1698" spans="4:13" x14ac:dyDescent="0.35">
      <c r="D1698" s="244" t="s">
        <v>1442</v>
      </c>
      <c r="E1698" s="245">
        <v>44253</v>
      </c>
      <c r="F1698" s="245">
        <v>44260</v>
      </c>
      <c r="G1698" s="246" t="s">
        <v>10</v>
      </c>
      <c r="H1698" s="247">
        <v>12760</v>
      </c>
      <c r="I1698" s="248">
        <v>12760</v>
      </c>
      <c r="J1698" s="248">
        <v>1</v>
      </c>
      <c r="K1698" s="249">
        <v>2021</v>
      </c>
      <c r="L1698" s="249">
        <v>2021</v>
      </c>
      <c r="M1698" s="250" t="s">
        <v>21</v>
      </c>
    </row>
    <row r="1699" spans="4:13" x14ac:dyDescent="0.35">
      <c r="D1699" s="244" t="s">
        <v>1443</v>
      </c>
      <c r="E1699" s="245">
        <v>44262</v>
      </c>
      <c r="F1699" s="245">
        <v>44263</v>
      </c>
      <c r="G1699" s="246" t="s">
        <v>13</v>
      </c>
      <c r="H1699" s="247">
        <v>31600</v>
      </c>
      <c r="I1699" s="248">
        <v>31600</v>
      </c>
      <c r="J1699" s="248">
        <v>1</v>
      </c>
      <c r="K1699" s="249">
        <v>2021</v>
      </c>
      <c r="L1699" s="249">
        <v>2021</v>
      </c>
      <c r="M1699" s="250" t="s">
        <v>21</v>
      </c>
    </row>
    <row r="1700" spans="4:13" x14ac:dyDescent="0.35">
      <c r="D1700" s="244" t="s">
        <v>1445</v>
      </c>
      <c r="E1700" s="245">
        <v>44261</v>
      </c>
      <c r="F1700" s="245">
        <v>44264</v>
      </c>
      <c r="G1700" s="246" t="s">
        <v>10</v>
      </c>
      <c r="H1700" s="247">
        <v>12760</v>
      </c>
      <c r="I1700" s="248">
        <v>12760</v>
      </c>
      <c r="J1700" s="248">
        <v>1</v>
      </c>
      <c r="K1700" s="249">
        <v>2021</v>
      </c>
      <c r="L1700" s="249">
        <v>2021</v>
      </c>
      <c r="M1700" s="250" t="s">
        <v>21</v>
      </c>
    </row>
    <row r="1701" spans="4:13" x14ac:dyDescent="0.35">
      <c r="D1701" s="244" t="s">
        <v>2215</v>
      </c>
      <c r="E1701" s="245">
        <v>44254</v>
      </c>
      <c r="F1701" s="245">
        <v>44263</v>
      </c>
      <c r="G1701" s="246" t="s">
        <v>10</v>
      </c>
      <c r="H1701" s="247">
        <v>7000</v>
      </c>
      <c r="I1701" s="248">
        <v>7000</v>
      </c>
      <c r="J1701" s="248">
        <v>1</v>
      </c>
      <c r="K1701" s="249">
        <v>2021</v>
      </c>
      <c r="L1701" s="249">
        <v>2021</v>
      </c>
      <c r="M1701" s="250" t="s">
        <v>21</v>
      </c>
    </row>
    <row r="1702" spans="4:13" x14ac:dyDescent="0.35">
      <c r="D1702" s="244" t="s">
        <v>2216</v>
      </c>
      <c r="E1702" s="245">
        <v>44252</v>
      </c>
      <c r="F1702" s="245">
        <v>44260</v>
      </c>
      <c r="G1702" s="246" t="s">
        <v>10</v>
      </c>
      <c r="H1702" s="247">
        <v>58520</v>
      </c>
      <c r="I1702" s="248">
        <v>58520</v>
      </c>
      <c r="J1702" s="248">
        <v>1</v>
      </c>
      <c r="K1702" s="249">
        <v>2021</v>
      </c>
      <c r="L1702" s="249">
        <v>2021</v>
      </c>
      <c r="M1702" s="250" t="s">
        <v>21</v>
      </c>
    </row>
    <row r="1703" spans="4:13" x14ac:dyDescent="0.35">
      <c r="D1703" s="244" t="s">
        <v>1448</v>
      </c>
      <c r="E1703" s="245">
        <v>44257</v>
      </c>
      <c r="F1703" s="245">
        <v>44263</v>
      </c>
      <c r="G1703" s="246" t="s">
        <v>13</v>
      </c>
      <c r="H1703" s="247">
        <v>15384</v>
      </c>
      <c r="I1703" s="248">
        <v>15384</v>
      </c>
      <c r="J1703" s="248">
        <v>1</v>
      </c>
      <c r="K1703" s="249">
        <v>2021</v>
      </c>
      <c r="L1703" s="249">
        <v>2021</v>
      </c>
      <c r="M1703" s="250" t="s">
        <v>21</v>
      </c>
    </row>
    <row r="1704" spans="4:13" x14ac:dyDescent="0.35">
      <c r="D1704" s="244" t="s">
        <v>1449</v>
      </c>
      <c r="E1704" s="245">
        <v>44246</v>
      </c>
      <c r="F1704" s="245">
        <v>44251</v>
      </c>
      <c r="G1704" s="246" t="s">
        <v>10</v>
      </c>
      <c r="H1704" s="247">
        <v>12680</v>
      </c>
      <c r="I1704" s="248">
        <v>12680</v>
      </c>
      <c r="J1704" s="248">
        <v>1</v>
      </c>
      <c r="K1704" s="249">
        <v>2021</v>
      </c>
      <c r="L1704" s="249">
        <v>2021</v>
      </c>
      <c r="M1704" s="250" t="s">
        <v>21</v>
      </c>
    </row>
    <row r="1705" spans="4:13" x14ac:dyDescent="0.35">
      <c r="D1705" s="244" t="s">
        <v>1450</v>
      </c>
      <c r="E1705" s="245">
        <v>44263</v>
      </c>
      <c r="F1705" s="245">
        <v>44264</v>
      </c>
      <c r="G1705" s="246" t="s">
        <v>13</v>
      </c>
      <c r="H1705" s="247">
        <v>139760</v>
      </c>
      <c r="I1705" s="248">
        <v>139760</v>
      </c>
      <c r="J1705" s="248">
        <v>1</v>
      </c>
      <c r="K1705" s="249">
        <v>2021</v>
      </c>
      <c r="L1705" s="249">
        <v>2021</v>
      </c>
      <c r="M1705" s="250" t="s">
        <v>21</v>
      </c>
    </row>
    <row r="1706" spans="4:13" x14ac:dyDescent="0.35">
      <c r="D1706" s="244" t="s">
        <v>2217</v>
      </c>
      <c r="E1706" s="245">
        <v>44155</v>
      </c>
      <c r="F1706" s="245">
        <v>44231</v>
      </c>
      <c r="G1706" s="246" t="s">
        <v>10</v>
      </c>
      <c r="H1706" s="247">
        <v>1535.625</v>
      </c>
      <c r="I1706" s="248">
        <v>1535.625</v>
      </c>
      <c r="J1706" s="248">
        <v>1</v>
      </c>
      <c r="K1706" s="249">
        <v>2020</v>
      </c>
      <c r="L1706" s="249">
        <v>2021</v>
      </c>
      <c r="M1706" s="250" t="s">
        <v>11</v>
      </c>
    </row>
    <row r="1707" spans="4:13" x14ac:dyDescent="0.35">
      <c r="D1707" s="244" t="s">
        <v>1451</v>
      </c>
      <c r="E1707" s="245">
        <v>44259</v>
      </c>
      <c r="F1707" s="245">
        <v>44265</v>
      </c>
      <c r="G1707" s="246" t="s">
        <v>10</v>
      </c>
      <c r="H1707" s="247">
        <v>6380</v>
      </c>
      <c r="I1707" s="248">
        <v>6380</v>
      </c>
      <c r="J1707" s="248">
        <v>1</v>
      </c>
      <c r="K1707" s="249">
        <v>2021</v>
      </c>
      <c r="L1707" s="249">
        <v>2021</v>
      </c>
      <c r="M1707" s="250" t="s">
        <v>21</v>
      </c>
    </row>
    <row r="1708" spans="4:13" x14ac:dyDescent="0.35">
      <c r="D1708" s="244" t="s">
        <v>2218</v>
      </c>
      <c r="E1708" s="245">
        <v>44162</v>
      </c>
      <c r="F1708" s="245">
        <v>44256</v>
      </c>
      <c r="G1708" s="246" t="s">
        <v>10</v>
      </c>
      <c r="H1708" s="247">
        <v>2555294.1176</v>
      </c>
      <c r="I1708" s="248">
        <v>1255294.1176</v>
      </c>
      <c r="J1708" s="248">
        <v>1</v>
      </c>
      <c r="K1708" s="249">
        <v>2020</v>
      </c>
      <c r="L1708" s="249">
        <v>2021</v>
      </c>
      <c r="M1708" s="250" t="s">
        <v>11</v>
      </c>
    </row>
    <row r="1709" spans="4:13" x14ac:dyDescent="0.35">
      <c r="D1709" s="244" t="s">
        <v>1452</v>
      </c>
      <c r="E1709" s="245">
        <v>44260</v>
      </c>
      <c r="F1709" s="245">
        <v>44264</v>
      </c>
      <c r="G1709" s="246" t="s">
        <v>10</v>
      </c>
      <c r="H1709" s="247">
        <v>17400</v>
      </c>
      <c r="I1709" s="248">
        <v>17400</v>
      </c>
      <c r="J1709" s="248">
        <v>1</v>
      </c>
      <c r="K1709" s="249">
        <v>2021</v>
      </c>
      <c r="L1709" s="249">
        <v>2021</v>
      </c>
      <c r="M1709" s="250" t="s">
        <v>21</v>
      </c>
    </row>
    <row r="1710" spans="4:13" x14ac:dyDescent="0.35">
      <c r="D1710" s="244" t="s">
        <v>2219</v>
      </c>
      <c r="E1710" s="245">
        <v>44231</v>
      </c>
      <c r="F1710" s="245">
        <v>44246</v>
      </c>
      <c r="G1710" s="246" t="s">
        <v>13</v>
      </c>
      <c r="H1710" s="247">
        <v>103000</v>
      </c>
      <c r="I1710" s="248">
        <v>103000</v>
      </c>
      <c r="J1710" s="248">
        <v>1</v>
      </c>
      <c r="K1710" s="249">
        <v>2021</v>
      </c>
      <c r="L1710" s="249">
        <v>2021</v>
      </c>
      <c r="M1710" s="250" t="s">
        <v>21</v>
      </c>
    </row>
    <row r="1711" spans="4:13" x14ac:dyDescent="0.35">
      <c r="D1711" s="244" t="s">
        <v>2220</v>
      </c>
      <c r="E1711" s="245">
        <v>44265</v>
      </c>
      <c r="F1711" s="245">
        <v>44265</v>
      </c>
      <c r="G1711" s="246" t="s">
        <v>10</v>
      </c>
      <c r="H1711" s="247">
        <v>12760</v>
      </c>
      <c r="I1711" s="248">
        <v>12760</v>
      </c>
      <c r="J1711" s="248">
        <v>1</v>
      </c>
      <c r="K1711" s="249">
        <v>2021</v>
      </c>
      <c r="L1711" s="249">
        <v>2021</v>
      </c>
      <c r="M1711" s="250" t="s">
        <v>21</v>
      </c>
    </row>
    <row r="1712" spans="4:13" x14ac:dyDescent="0.35">
      <c r="D1712" s="244" t="s">
        <v>1454</v>
      </c>
      <c r="E1712" s="245">
        <v>44261</v>
      </c>
      <c r="F1712" s="245">
        <v>44264</v>
      </c>
      <c r="G1712" s="246" t="s">
        <v>10</v>
      </c>
      <c r="H1712" s="247">
        <v>17400</v>
      </c>
      <c r="I1712" s="248">
        <v>17400</v>
      </c>
      <c r="J1712" s="248">
        <v>1</v>
      </c>
      <c r="K1712" s="249">
        <v>2021</v>
      </c>
      <c r="L1712" s="249">
        <v>2021</v>
      </c>
      <c r="M1712" s="250" t="s">
        <v>21</v>
      </c>
    </row>
    <row r="1713" spans="4:13" x14ac:dyDescent="0.35">
      <c r="D1713" s="244" t="s">
        <v>2222</v>
      </c>
      <c r="E1713" s="245">
        <v>44248</v>
      </c>
      <c r="F1713" s="245">
        <v>44265</v>
      </c>
      <c r="G1713" s="246" t="s">
        <v>13</v>
      </c>
      <c r="H1713" s="247">
        <v>300000</v>
      </c>
      <c r="I1713" s="248">
        <v>300000</v>
      </c>
      <c r="J1713" s="248">
        <v>1</v>
      </c>
      <c r="K1713" s="249">
        <v>2021</v>
      </c>
      <c r="L1713" s="249">
        <v>2021</v>
      </c>
      <c r="M1713" s="250" t="s">
        <v>21</v>
      </c>
    </row>
    <row r="1714" spans="4:13" x14ac:dyDescent="0.35">
      <c r="D1714" s="244" t="s">
        <v>1455</v>
      </c>
      <c r="E1714" s="245">
        <v>44090</v>
      </c>
      <c r="F1714" s="245">
        <v>44265</v>
      </c>
      <c r="G1714" s="246" t="s">
        <v>10</v>
      </c>
      <c r="H1714" s="247">
        <v>3000000</v>
      </c>
      <c r="I1714" s="248">
        <v>473700</v>
      </c>
      <c r="J1714" s="248">
        <v>1</v>
      </c>
      <c r="K1714" s="249">
        <v>2020</v>
      </c>
      <c r="L1714" s="249">
        <v>2021</v>
      </c>
      <c r="M1714" s="250" t="s">
        <v>35</v>
      </c>
    </row>
    <row r="1715" spans="4:13" x14ac:dyDescent="0.35">
      <c r="D1715" s="244" t="s">
        <v>1456</v>
      </c>
      <c r="E1715" s="245">
        <v>44011</v>
      </c>
      <c r="F1715" s="245">
        <v>44265</v>
      </c>
      <c r="G1715" s="246" t="s">
        <v>658</v>
      </c>
      <c r="H1715" s="247">
        <v>2</v>
      </c>
      <c r="I1715" s="248">
        <v>2</v>
      </c>
      <c r="J1715" s="248">
        <v>1</v>
      </c>
      <c r="K1715" s="249">
        <v>2020</v>
      </c>
      <c r="L1715" s="249">
        <v>2021</v>
      </c>
      <c r="M1715" s="250" t="s">
        <v>33</v>
      </c>
    </row>
    <row r="1716" spans="4:13" x14ac:dyDescent="0.35">
      <c r="D1716" s="244" t="s">
        <v>1457</v>
      </c>
      <c r="E1716" s="245">
        <v>44263</v>
      </c>
      <c r="F1716" s="245">
        <v>44264</v>
      </c>
      <c r="G1716" s="246" t="s">
        <v>10</v>
      </c>
      <c r="H1716" s="247">
        <v>17400</v>
      </c>
      <c r="I1716" s="248">
        <v>17400</v>
      </c>
      <c r="J1716" s="248">
        <v>1</v>
      </c>
      <c r="K1716" s="249">
        <v>2021</v>
      </c>
      <c r="L1716" s="249">
        <v>2021</v>
      </c>
      <c r="M1716" s="250" t="s">
        <v>21</v>
      </c>
    </row>
    <row r="1717" spans="4:13" x14ac:dyDescent="0.35">
      <c r="D1717" s="244" t="s">
        <v>1458</v>
      </c>
      <c r="E1717" s="245">
        <v>44263</v>
      </c>
      <c r="F1717" s="245">
        <v>44264</v>
      </c>
      <c r="G1717" s="246" t="s">
        <v>10</v>
      </c>
      <c r="H1717" s="247">
        <v>6380</v>
      </c>
      <c r="I1717" s="248">
        <v>6380</v>
      </c>
      <c r="J1717" s="248">
        <v>1</v>
      </c>
      <c r="K1717" s="249">
        <v>2021</v>
      </c>
      <c r="L1717" s="249">
        <v>2021</v>
      </c>
      <c r="M1717" s="250" t="s">
        <v>21</v>
      </c>
    </row>
    <row r="1718" spans="4:13" x14ac:dyDescent="0.35">
      <c r="D1718" s="244" t="s">
        <v>1459</v>
      </c>
      <c r="E1718" s="245">
        <v>44086</v>
      </c>
      <c r="F1718" s="245">
        <v>44265</v>
      </c>
      <c r="G1718" s="246" t="s">
        <v>658</v>
      </c>
      <c r="H1718" s="247">
        <v>1110</v>
      </c>
      <c r="I1718" s="248">
        <v>1110</v>
      </c>
      <c r="J1718" s="248">
        <v>1</v>
      </c>
      <c r="K1718" s="249">
        <v>2020</v>
      </c>
      <c r="L1718" s="249">
        <v>2021</v>
      </c>
      <c r="M1718" s="250" t="s">
        <v>35</v>
      </c>
    </row>
    <row r="1719" spans="4:13" x14ac:dyDescent="0.35">
      <c r="D1719" s="244" t="s">
        <v>1460</v>
      </c>
      <c r="E1719" s="245">
        <v>44265</v>
      </c>
      <c r="F1719" s="245">
        <v>44266</v>
      </c>
      <c r="G1719" s="246" t="s">
        <v>13</v>
      </c>
      <c r="H1719" s="247">
        <v>17400</v>
      </c>
      <c r="I1719" s="248">
        <v>17400</v>
      </c>
      <c r="J1719" s="248">
        <v>1</v>
      </c>
      <c r="K1719" s="249">
        <v>2021</v>
      </c>
      <c r="L1719" s="249">
        <v>2021</v>
      </c>
      <c r="M1719" s="250" t="s">
        <v>21</v>
      </c>
    </row>
    <row r="1720" spans="4:13" x14ac:dyDescent="0.35">
      <c r="D1720" s="244" t="s">
        <v>2223</v>
      </c>
      <c r="E1720" s="245">
        <v>44265</v>
      </c>
      <c r="F1720" s="245">
        <v>44266</v>
      </c>
      <c r="G1720" s="246" t="s">
        <v>13</v>
      </c>
      <c r="H1720" s="247">
        <v>17400</v>
      </c>
      <c r="I1720" s="248">
        <v>17400</v>
      </c>
      <c r="J1720" s="248">
        <v>1</v>
      </c>
      <c r="K1720" s="249">
        <v>2021</v>
      </c>
      <c r="L1720" s="249">
        <v>2021</v>
      </c>
      <c r="M1720" s="250" t="s">
        <v>21</v>
      </c>
    </row>
    <row r="1721" spans="4:13" x14ac:dyDescent="0.35">
      <c r="D1721" s="244" t="s">
        <v>5327</v>
      </c>
      <c r="E1721" s="245">
        <v>44187</v>
      </c>
      <c r="F1721" s="245">
        <v>44266</v>
      </c>
      <c r="G1721" s="246" t="s">
        <v>13</v>
      </c>
      <c r="H1721" s="247">
        <v>39680</v>
      </c>
      <c r="I1721" s="248">
        <v>39680</v>
      </c>
      <c r="J1721" s="248">
        <v>1</v>
      </c>
      <c r="K1721" s="249">
        <v>2020</v>
      </c>
      <c r="L1721" s="249">
        <v>2021</v>
      </c>
      <c r="M1721" s="250" t="s">
        <v>11</v>
      </c>
    </row>
    <row r="1722" spans="4:13" x14ac:dyDescent="0.35">
      <c r="D1722" s="244" t="s">
        <v>1461</v>
      </c>
      <c r="E1722" s="245">
        <v>44207</v>
      </c>
      <c r="F1722" s="245">
        <v>44246</v>
      </c>
      <c r="G1722" s="246" t="s">
        <v>10</v>
      </c>
      <c r="H1722" s="247">
        <v>6380</v>
      </c>
      <c r="I1722" s="248">
        <v>6380</v>
      </c>
      <c r="J1722" s="248">
        <v>1</v>
      </c>
      <c r="K1722" s="249">
        <v>2021</v>
      </c>
      <c r="L1722" s="249">
        <v>2021</v>
      </c>
      <c r="M1722" s="250" t="s">
        <v>21</v>
      </c>
    </row>
    <row r="1723" spans="4:13" x14ac:dyDescent="0.35">
      <c r="D1723" s="244" t="s">
        <v>5328</v>
      </c>
      <c r="E1723" s="245">
        <v>44236</v>
      </c>
      <c r="F1723" s="245">
        <v>44266</v>
      </c>
      <c r="G1723" s="246" t="s">
        <v>13</v>
      </c>
      <c r="H1723" s="247">
        <v>284117.6471</v>
      </c>
      <c r="I1723" s="248">
        <v>284117.6471</v>
      </c>
      <c r="J1723" s="248">
        <v>1</v>
      </c>
      <c r="K1723" s="249">
        <v>2021</v>
      </c>
      <c r="L1723" s="249">
        <v>2021</v>
      </c>
      <c r="M1723" s="250" t="s">
        <v>21</v>
      </c>
    </row>
    <row r="1724" spans="4:13" x14ac:dyDescent="0.35">
      <c r="D1724" s="244" t="s">
        <v>2224</v>
      </c>
      <c r="E1724" s="245">
        <v>44260</v>
      </c>
      <c r="F1724" s="245">
        <v>44263</v>
      </c>
      <c r="G1724" s="246" t="s">
        <v>10</v>
      </c>
      <c r="H1724" s="247">
        <v>17400</v>
      </c>
      <c r="I1724" s="248">
        <v>17400</v>
      </c>
      <c r="J1724" s="248">
        <v>1</v>
      </c>
      <c r="K1724" s="249">
        <v>2021</v>
      </c>
      <c r="L1724" s="249">
        <v>2021</v>
      </c>
      <c r="M1724" s="250" t="s">
        <v>21</v>
      </c>
    </row>
    <row r="1725" spans="4:13" x14ac:dyDescent="0.35">
      <c r="D1725" s="244" t="s">
        <v>2225</v>
      </c>
      <c r="E1725" s="245">
        <v>44258</v>
      </c>
      <c r="F1725" s="245">
        <v>44265</v>
      </c>
      <c r="G1725" s="246" t="s">
        <v>10</v>
      </c>
      <c r="H1725" s="247">
        <v>6380</v>
      </c>
      <c r="I1725" s="248">
        <v>6380</v>
      </c>
      <c r="J1725" s="248">
        <v>1</v>
      </c>
      <c r="K1725" s="249">
        <v>2021</v>
      </c>
      <c r="L1725" s="249">
        <v>2021</v>
      </c>
      <c r="M1725" s="250" t="s">
        <v>21</v>
      </c>
    </row>
    <row r="1726" spans="4:13" x14ac:dyDescent="0.35">
      <c r="D1726" s="244" t="s">
        <v>1462</v>
      </c>
      <c r="E1726" s="245">
        <v>44261</v>
      </c>
      <c r="F1726" s="245">
        <v>44264</v>
      </c>
      <c r="G1726" s="246" t="s">
        <v>10</v>
      </c>
      <c r="H1726" s="247">
        <v>8880</v>
      </c>
      <c r="I1726" s="248">
        <v>8880</v>
      </c>
      <c r="J1726" s="248">
        <v>1</v>
      </c>
      <c r="K1726" s="249">
        <v>2021</v>
      </c>
      <c r="L1726" s="249">
        <v>2021</v>
      </c>
      <c r="M1726" s="250" t="s">
        <v>21</v>
      </c>
    </row>
    <row r="1727" spans="4:13" x14ac:dyDescent="0.35">
      <c r="D1727" s="244" t="s">
        <v>2227</v>
      </c>
      <c r="E1727" s="245">
        <v>43892</v>
      </c>
      <c r="F1727" s="245">
        <v>44257</v>
      </c>
      <c r="G1727" s="246" t="s">
        <v>13</v>
      </c>
      <c r="H1727" s="247">
        <v>2134936.4117999999</v>
      </c>
      <c r="I1727" s="248">
        <v>1134936.4117999999</v>
      </c>
      <c r="J1727" s="248">
        <v>1</v>
      </c>
      <c r="K1727" s="249">
        <v>2020</v>
      </c>
      <c r="L1727" s="249">
        <v>2021</v>
      </c>
      <c r="M1727" s="250" t="s">
        <v>28</v>
      </c>
    </row>
    <row r="1728" spans="4:13" x14ac:dyDescent="0.35">
      <c r="D1728" s="244" t="s">
        <v>2228</v>
      </c>
      <c r="E1728" s="245">
        <v>44268</v>
      </c>
      <c r="F1728" s="245">
        <v>44271</v>
      </c>
      <c r="G1728" s="246" t="s">
        <v>13</v>
      </c>
      <c r="H1728" s="247">
        <v>25056</v>
      </c>
      <c r="I1728" s="248">
        <v>25056</v>
      </c>
      <c r="J1728" s="248">
        <v>1</v>
      </c>
      <c r="K1728" s="249">
        <v>2021</v>
      </c>
      <c r="L1728" s="249">
        <v>2021</v>
      </c>
      <c r="M1728" s="250" t="s">
        <v>21</v>
      </c>
    </row>
    <row r="1729" spans="4:13" x14ac:dyDescent="0.35">
      <c r="D1729" s="244" t="s">
        <v>2230</v>
      </c>
      <c r="E1729" s="245">
        <v>44260</v>
      </c>
      <c r="F1729" s="245">
        <v>44271</v>
      </c>
      <c r="G1729" s="246" t="s">
        <v>13</v>
      </c>
      <c r="H1729" s="247">
        <v>19500</v>
      </c>
      <c r="I1729" s="248">
        <v>-18634</v>
      </c>
      <c r="J1729" s="248">
        <v>1</v>
      </c>
      <c r="K1729" s="249">
        <v>2021</v>
      </c>
      <c r="L1729" s="249">
        <v>2021</v>
      </c>
      <c r="M1729" s="250" t="s">
        <v>21</v>
      </c>
    </row>
    <row r="1730" spans="4:13" x14ac:dyDescent="0.35">
      <c r="D1730" s="244" t="s">
        <v>1463</v>
      </c>
      <c r="E1730" s="245">
        <v>44253</v>
      </c>
      <c r="F1730" s="245">
        <v>44271</v>
      </c>
      <c r="G1730" s="246" t="s">
        <v>10</v>
      </c>
      <c r="H1730" s="247">
        <v>12760</v>
      </c>
      <c r="I1730" s="248">
        <v>12760</v>
      </c>
      <c r="J1730" s="248">
        <v>1</v>
      </c>
      <c r="K1730" s="249">
        <v>2021</v>
      </c>
      <c r="L1730" s="249">
        <v>2021</v>
      </c>
      <c r="M1730" s="250" t="s">
        <v>21</v>
      </c>
    </row>
    <row r="1731" spans="4:13" x14ac:dyDescent="0.35">
      <c r="D1731" s="244" t="s">
        <v>2231</v>
      </c>
      <c r="E1731" s="245">
        <v>43875</v>
      </c>
      <c r="F1731" s="245">
        <v>44247</v>
      </c>
      <c r="G1731" s="246" t="s">
        <v>177</v>
      </c>
      <c r="H1731" s="247">
        <v>13525</v>
      </c>
      <c r="I1731" s="248">
        <v>13525</v>
      </c>
      <c r="J1731" s="248">
        <v>1</v>
      </c>
      <c r="K1731" s="249">
        <v>2020</v>
      </c>
      <c r="L1731" s="249">
        <v>2021</v>
      </c>
      <c r="M1731" s="250" t="s">
        <v>28</v>
      </c>
    </row>
    <row r="1732" spans="4:13" x14ac:dyDescent="0.35">
      <c r="D1732" s="244" t="s">
        <v>2233</v>
      </c>
      <c r="E1732" s="245">
        <v>43951</v>
      </c>
      <c r="F1732" s="245">
        <v>44247</v>
      </c>
      <c r="G1732" s="246" t="s">
        <v>177</v>
      </c>
      <c r="H1732" s="247">
        <v>4000</v>
      </c>
      <c r="I1732" s="248">
        <v>4000</v>
      </c>
      <c r="J1732" s="248">
        <v>1</v>
      </c>
      <c r="K1732" s="249">
        <v>2020</v>
      </c>
      <c r="L1732" s="249">
        <v>2021</v>
      </c>
      <c r="M1732" s="250" t="s">
        <v>33</v>
      </c>
    </row>
    <row r="1733" spans="4:13" x14ac:dyDescent="0.35">
      <c r="D1733" s="244" t="s">
        <v>5334</v>
      </c>
      <c r="E1733" s="245">
        <v>40755</v>
      </c>
      <c r="F1733" s="245">
        <v>40759</v>
      </c>
      <c r="G1733" s="246" t="s">
        <v>10</v>
      </c>
      <c r="H1733" s="247">
        <v>1740</v>
      </c>
      <c r="I1733" s="248">
        <v>1740</v>
      </c>
      <c r="J1733" s="248">
        <v>1</v>
      </c>
      <c r="K1733" s="249">
        <v>2011</v>
      </c>
      <c r="L1733" s="249">
        <v>2011</v>
      </c>
      <c r="M1733" s="250" t="s">
        <v>1230</v>
      </c>
    </row>
    <row r="1734" spans="4:13" x14ac:dyDescent="0.35">
      <c r="D1734" s="244" t="s">
        <v>5337</v>
      </c>
      <c r="E1734" s="245">
        <v>40859</v>
      </c>
      <c r="F1734" s="245">
        <v>40869</v>
      </c>
      <c r="G1734" s="246" t="s">
        <v>10</v>
      </c>
      <c r="H1734" s="247">
        <v>3480</v>
      </c>
      <c r="I1734" s="248">
        <v>3480</v>
      </c>
      <c r="J1734" s="248">
        <v>1</v>
      </c>
      <c r="K1734" s="249">
        <v>2011</v>
      </c>
      <c r="L1734" s="249">
        <v>2011</v>
      </c>
      <c r="M1734" s="250" t="s">
        <v>1586</v>
      </c>
    </row>
    <row r="1735" spans="4:13" x14ac:dyDescent="0.35">
      <c r="D1735" s="244" t="s">
        <v>2234</v>
      </c>
      <c r="E1735" s="245">
        <v>40325</v>
      </c>
      <c r="F1735" s="245">
        <v>40963</v>
      </c>
      <c r="G1735" s="246" t="s">
        <v>13</v>
      </c>
      <c r="H1735" s="247">
        <v>100000</v>
      </c>
      <c r="I1735" s="248">
        <v>0</v>
      </c>
      <c r="J1735" s="248">
        <v>1</v>
      </c>
      <c r="K1735" s="249">
        <v>2010</v>
      </c>
      <c r="L1735" s="249">
        <v>2012</v>
      </c>
      <c r="M1735" s="250" t="s">
        <v>1227</v>
      </c>
    </row>
    <row r="1736" spans="4:13" x14ac:dyDescent="0.35">
      <c r="D1736" s="244" t="s">
        <v>5343</v>
      </c>
      <c r="E1736" s="245">
        <v>41223</v>
      </c>
      <c r="F1736" s="245">
        <v>41227</v>
      </c>
      <c r="G1736" s="246" t="s">
        <v>10</v>
      </c>
      <c r="H1736" s="247">
        <v>6600</v>
      </c>
      <c r="I1736" s="248">
        <v>6600</v>
      </c>
      <c r="J1736" s="248">
        <v>1</v>
      </c>
      <c r="K1736" s="249">
        <v>2012</v>
      </c>
      <c r="L1736" s="249">
        <v>2012</v>
      </c>
      <c r="M1736" s="250" t="s">
        <v>45</v>
      </c>
    </row>
    <row r="1737" spans="4:13" x14ac:dyDescent="0.35">
      <c r="D1737" s="244" t="s">
        <v>2239</v>
      </c>
      <c r="E1737" s="245">
        <v>44268</v>
      </c>
      <c r="F1737" s="245">
        <v>44271</v>
      </c>
      <c r="G1737" s="246" t="s">
        <v>13</v>
      </c>
      <c r="H1737" s="247">
        <v>147784</v>
      </c>
      <c r="I1737" s="248">
        <v>147784</v>
      </c>
      <c r="J1737" s="248">
        <v>1</v>
      </c>
      <c r="K1737" s="249">
        <v>2021</v>
      </c>
      <c r="L1737" s="249">
        <v>2021</v>
      </c>
      <c r="M1737" s="250" t="s">
        <v>21</v>
      </c>
    </row>
    <row r="1738" spans="4:13" x14ac:dyDescent="0.35">
      <c r="D1738" s="244" t="s">
        <v>2235</v>
      </c>
      <c r="E1738" s="245">
        <v>44267</v>
      </c>
      <c r="F1738" s="245">
        <v>44272</v>
      </c>
      <c r="G1738" s="246" t="s">
        <v>10</v>
      </c>
      <c r="H1738" s="247">
        <v>420</v>
      </c>
      <c r="I1738" s="248">
        <v>420</v>
      </c>
      <c r="J1738" s="248">
        <v>1</v>
      </c>
      <c r="K1738" s="249">
        <v>2021</v>
      </c>
      <c r="L1738" s="249">
        <v>2021</v>
      </c>
      <c r="M1738" s="250" t="s">
        <v>21</v>
      </c>
    </row>
    <row r="1739" spans="4:13" x14ac:dyDescent="0.35">
      <c r="D1739" s="244" t="s">
        <v>2236</v>
      </c>
      <c r="E1739" s="245">
        <v>44263</v>
      </c>
      <c r="F1739" s="245">
        <v>44263</v>
      </c>
      <c r="G1739" s="246" t="s">
        <v>10</v>
      </c>
      <c r="H1739" s="247">
        <v>19356</v>
      </c>
      <c r="I1739" s="248">
        <v>19356</v>
      </c>
      <c r="J1739" s="248">
        <v>1</v>
      </c>
      <c r="K1739" s="249">
        <v>2021</v>
      </c>
      <c r="L1739" s="249">
        <v>2021</v>
      </c>
      <c r="M1739" s="250" t="s">
        <v>21</v>
      </c>
    </row>
    <row r="1740" spans="4:13" x14ac:dyDescent="0.35">
      <c r="D1740" s="244" t="s">
        <v>5346</v>
      </c>
      <c r="E1740" s="245">
        <v>44266</v>
      </c>
      <c r="F1740" s="245">
        <v>44267</v>
      </c>
      <c r="G1740" s="246" t="s">
        <v>13</v>
      </c>
      <c r="H1740" s="247">
        <v>18700</v>
      </c>
      <c r="I1740" s="248">
        <v>18700</v>
      </c>
      <c r="J1740" s="248">
        <v>1</v>
      </c>
      <c r="K1740" s="249">
        <v>2021</v>
      </c>
      <c r="L1740" s="249">
        <v>2021</v>
      </c>
      <c r="M1740" s="250" t="s">
        <v>21</v>
      </c>
    </row>
    <row r="1741" spans="4:13" x14ac:dyDescent="0.35">
      <c r="D1741" s="244" t="s">
        <v>2237</v>
      </c>
      <c r="E1741" s="245">
        <v>44221</v>
      </c>
      <c r="F1741" s="245">
        <v>44257</v>
      </c>
      <c r="G1741" s="246" t="s">
        <v>10</v>
      </c>
      <c r="H1741" s="247">
        <v>42760</v>
      </c>
      <c r="I1741" s="248">
        <v>42760</v>
      </c>
      <c r="J1741" s="248">
        <v>1</v>
      </c>
      <c r="K1741" s="249">
        <v>2021</v>
      </c>
      <c r="L1741" s="249">
        <v>2021</v>
      </c>
      <c r="M1741" s="250" t="s">
        <v>21</v>
      </c>
    </row>
    <row r="1742" spans="4:13" x14ac:dyDescent="0.35">
      <c r="D1742" s="244" t="s">
        <v>5347</v>
      </c>
      <c r="E1742" s="245">
        <v>41603</v>
      </c>
      <c r="F1742" s="245">
        <v>41604</v>
      </c>
      <c r="G1742" s="246" t="s">
        <v>10</v>
      </c>
      <c r="H1742" s="247">
        <v>8200</v>
      </c>
      <c r="I1742" s="248">
        <v>8200</v>
      </c>
      <c r="J1742" s="248">
        <v>1</v>
      </c>
      <c r="K1742" s="249">
        <v>2013</v>
      </c>
      <c r="L1742" s="249">
        <v>2013</v>
      </c>
      <c r="M1742" s="250" t="s">
        <v>1249</v>
      </c>
    </row>
    <row r="1743" spans="4:13" x14ac:dyDescent="0.35">
      <c r="D1743" s="244" t="s">
        <v>2238</v>
      </c>
      <c r="E1743" s="245">
        <v>44253</v>
      </c>
      <c r="F1743" s="245">
        <v>44266</v>
      </c>
      <c r="G1743" s="246" t="s">
        <v>10</v>
      </c>
      <c r="H1743" s="247">
        <v>10440</v>
      </c>
      <c r="I1743" s="248">
        <v>10440</v>
      </c>
      <c r="J1743" s="248">
        <v>1</v>
      </c>
      <c r="K1743" s="249">
        <v>2021</v>
      </c>
      <c r="L1743" s="249">
        <v>2021</v>
      </c>
      <c r="M1743" s="250" t="s">
        <v>21</v>
      </c>
    </row>
    <row r="1744" spans="4:13" x14ac:dyDescent="0.35">
      <c r="D1744" s="244" t="s">
        <v>5349</v>
      </c>
      <c r="E1744" s="245">
        <v>42045</v>
      </c>
      <c r="F1744" s="245">
        <v>42048</v>
      </c>
      <c r="G1744" s="246" t="s">
        <v>10</v>
      </c>
      <c r="H1744" s="247">
        <v>2320</v>
      </c>
      <c r="I1744" s="248">
        <v>2320</v>
      </c>
      <c r="J1744" s="248">
        <v>1</v>
      </c>
      <c r="K1744" s="249">
        <v>2015</v>
      </c>
      <c r="L1744" s="249">
        <v>2015</v>
      </c>
      <c r="M1744" s="250" t="s">
        <v>1686</v>
      </c>
    </row>
    <row r="1745" spans="4:13" x14ac:dyDescent="0.35">
      <c r="D1745" s="244" t="s">
        <v>2240</v>
      </c>
      <c r="E1745" s="245">
        <v>44254</v>
      </c>
      <c r="F1745" s="245">
        <v>44266</v>
      </c>
      <c r="G1745" s="246" t="s">
        <v>13</v>
      </c>
      <c r="H1745" s="247">
        <v>406311</v>
      </c>
      <c r="I1745" s="248">
        <v>406311</v>
      </c>
      <c r="J1745" s="248">
        <v>1</v>
      </c>
      <c r="K1745" s="249">
        <v>2021</v>
      </c>
      <c r="L1745" s="249">
        <v>2021</v>
      </c>
      <c r="M1745" s="250" t="s">
        <v>21</v>
      </c>
    </row>
    <row r="1746" spans="4:13" x14ac:dyDescent="0.35">
      <c r="D1746" s="244" t="s">
        <v>5352</v>
      </c>
      <c r="E1746" s="245">
        <v>42177</v>
      </c>
      <c r="F1746" s="245">
        <v>42192</v>
      </c>
      <c r="G1746" s="246" t="s">
        <v>10</v>
      </c>
      <c r="H1746" s="247">
        <v>6100</v>
      </c>
      <c r="I1746" s="248">
        <v>6100</v>
      </c>
      <c r="J1746" s="248">
        <v>1</v>
      </c>
      <c r="K1746" s="249">
        <v>2015</v>
      </c>
      <c r="L1746" s="249">
        <v>2015</v>
      </c>
      <c r="M1746" s="250" t="s">
        <v>1241</v>
      </c>
    </row>
    <row r="1747" spans="4:13" x14ac:dyDescent="0.35">
      <c r="D1747" s="244" t="s">
        <v>5355</v>
      </c>
      <c r="E1747" s="245">
        <v>42385</v>
      </c>
      <c r="F1747" s="245">
        <v>42391</v>
      </c>
      <c r="G1747" s="246" t="s">
        <v>10</v>
      </c>
      <c r="H1747" s="247">
        <v>2320</v>
      </c>
      <c r="I1747" s="248">
        <v>2320</v>
      </c>
      <c r="J1747" s="248">
        <v>1</v>
      </c>
      <c r="K1747" s="249">
        <v>2016</v>
      </c>
      <c r="L1747" s="249">
        <v>2016</v>
      </c>
      <c r="M1747" s="250" t="s">
        <v>47</v>
      </c>
    </row>
    <row r="1748" spans="4:13" x14ac:dyDescent="0.35">
      <c r="D1748" s="244" t="s">
        <v>2241</v>
      </c>
      <c r="E1748" s="245">
        <v>42313</v>
      </c>
      <c r="F1748" s="245">
        <v>42565</v>
      </c>
      <c r="G1748" s="246" t="s">
        <v>10</v>
      </c>
      <c r="H1748" s="247">
        <v>110400</v>
      </c>
      <c r="I1748" s="248">
        <v>110400</v>
      </c>
      <c r="J1748" s="248">
        <v>1</v>
      </c>
      <c r="K1748" s="249">
        <v>2015</v>
      </c>
      <c r="L1748" s="249">
        <v>2016</v>
      </c>
      <c r="M1748" s="250" t="s">
        <v>1734</v>
      </c>
    </row>
    <row r="1749" spans="4:13" x14ac:dyDescent="0.35">
      <c r="D1749" s="244" t="s">
        <v>2246</v>
      </c>
      <c r="E1749" s="245">
        <v>42909</v>
      </c>
      <c r="F1749" s="245">
        <v>42913</v>
      </c>
      <c r="G1749" s="246" t="s">
        <v>177</v>
      </c>
      <c r="H1749" s="247">
        <v>13295</v>
      </c>
      <c r="I1749" s="248">
        <v>13295</v>
      </c>
      <c r="J1749" s="248">
        <v>1</v>
      </c>
      <c r="K1749" s="249">
        <v>2017</v>
      </c>
      <c r="L1749" s="249">
        <v>2017</v>
      </c>
      <c r="M1749" s="250" t="s">
        <v>1251</v>
      </c>
    </row>
    <row r="1750" spans="4:13" x14ac:dyDescent="0.35">
      <c r="D1750" s="244" t="s">
        <v>5365</v>
      </c>
      <c r="E1750" s="245">
        <v>42945</v>
      </c>
      <c r="F1750" s="245">
        <v>42950</v>
      </c>
      <c r="G1750" s="246" t="s">
        <v>10</v>
      </c>
      <c r="H1750" s="247">
        <v>250000</v>
      </c>
      <c r="I1750" s="248">
        <v>250000</v>
      </c>
      <c r="J1750" s="248">
        <v>1</v>
      </c>
      <c r="K1750" s="249">
        <v>2017</v>
      </c>
      <c r="L1750" s="249">
        <v>2017</v>
      </c>
      <c r="M1750" s="250" t="s">
        <v>669</v>
      </c>
    </row>
    <row r="1751" spans="4:13" x14ac:dyDescent="0.35">
      <c r="D1751" s="244" t="s">
        <v>5374</v>
      </c>
      <c r="E1751" s="245">
        <v>43553</v>
      </c>
      <c r="F1751" s="245">
        <v>43553</v>
      </c>
      <c r="G1751" s="246" t="s">
        <v>10</v>
      </c>
      <c r="H1751" s="247">
        <v>55200</v>
      </c>
      <c r="I1751" s="248">
        <v>55200</v>
      </c>
      <c r="J1751" s="248">
        <v>1</v>
      </c>
      <c r="K1751" s="249">
        <v>2019</v>
      </c>
      <c r="L1751" s="249">
        <v>2019</v>
      </c>
      <c r="M1751" s="250" t="s">
        <v>681</v>
      </c>
    </row>
    <row r="1752" spans="4:13" x14ac:dyDescent="0.35">
      <c r="D1752" s="244" t="s">
        <v>2245</v>
      </c>
      <c r="E1752" s="245">
        <v>44243</v>
      </c>
      <c r="F1752" s="245">
        <v>44265</v>
      </c>
      <c r="G1752" s="246" t="s">
        <v>13</v>
      </c>
      <c r="H1752" s="247">
        <v>280700</v>
      </c>
      <c r="I1752" s="248">
        <v>280700</v>
      </c>
      <c r="J1752" s="248">
        <v>1</v>
      </c>
      <c r="K1752" s="249">
        <v>2021</v>
      </c>
      <c r="L1752" s="249">
        <v>2021</v>
      </c>
      <c r="M1752" s="250" t="s">
        <v>21</v>
      </c>
    </row>
    <row r="1753" spans="4:13" x14ac:dyDescent="0.35">
      <c r="D1753" s="244" t="s">
        <v>7215</v>
      </c>
      <c r="E1753" s="245">
        <v>43589</v>
      </c>
      <c r="F1753" s="245">
        <v>43599</v>
      </c>
      <c r="G1753" s="246" t="s">
        <v>10</v>
      </c>
      <c r="H1753" s="247">
        <v>223245</v>
      </c>
      <c r="I1753" s="248">
        <v>223245</v>
      </c>
      <c r="J1753" s="248">
        <v>1</v>
      </c>
      <c r="K1753" s="249">
        <v>2019</v>
      </c>
      <c r="L1753" s="249">
        <v>2019</v>
      </c>
      <c r="M1753" s="250" t="s">
        <v>51</v>
      </c>
    </row>
    <row r="1754" spans="4:13" x14ac:dyDescent="0.35">
      <c r="D1754" s="244" t="s">
        <v>5375</v>
      </c>
      <c r="E1754" s="245">
        <v>43633</v>
      </c>
      <c r="F1754" s="245">
        <v>43637</v>
      </c>
      <c r="G1754" s="246" t="s">
        <v>10</v>
      </c>
      <c r="H1754" s="247">
        <v>2320</v>
      </c>
      <c r="I1754" s="248">
        <v>2320</v>
      </c>
      <c r="J1754" s="248">
        <v>1</v>
      </c>
      <c r="K1754" s="249">
        <v>2019</v>
      </c>
      <c r="L1754" s="249">
        <v>2019</v>
      </c>
      <c r="M1754" s="250" t="s">
        <v>51</v>
      </c>
    </row>
    <row r="1755" spans="4:13" x14ac:dyDescent="0.35">
      <c r="D1755" s="244" t="s">
        <v>5376</v>
      </c>
      <c r="E1755" s="245">
        <v>43270</v>
      </c>
      <c r="F1755" s="245">
        <v>43636</v>
      </c>
      <c r="G1755" s="246" t="s">
        <v>10</v>
      </c>
      <c r="H1755" s="247">
        <v>100000</v>
      </c>
      <c r="I1755" s="248">
        <v>100000</v>
      </c>
      <c r="J1755" s="248">
        <v>1</v>
      </c>
      <c r="K1755" s="249">
        <v>2018</v>
      </c>
      <c r="L1755" s="249">
        <v>2019</v>
      </c>
      <c r="M1755" s="250" t="s">
        <v>49</v>
      </c>
    </row>
    <row r="1756" spans="4:13" x14ac:dyDescent="0.35">
      <c r="D1756" s="244" t="s">
        <v>2586</v>
      </c>
      <c r="E1756" s="245">
        <v>43731</v>
      </c>
      <c r="F1756" s="245">
        <v>43733</v>
      </c>
      <c r="G1756" s="246" t="s">
        <v>13</v>
      </c>
      <c r="H1756" s="247">
        <v>170000</v>
      </c>
      <c r="I1756" s="248">
        <v>170000</v>
      </c>
      <c r="J1756" s="248">
        <v>1</v>
      </c>
      <c r="K1756" s="249">
        <v>2019</v>
      </c>
      <c r="L1756" s="249">
        <v>2019</v>
      </c>
      <c r="M1756" s="250" t="s">
        <v>140</v>
      </c>
    </row>
    <row r="1757" spans="4:13" x14ac:dyDescent="0.35">
      <c r="D1757" s="244" t="s">
        <v>7216</v>
      </c>
      <c r="E1757" s="245">
        <v>43729</v>
      </c>
      <c r="F1757" s="245">
        <v>43731</v>
      </c>
      <c r="G1757" s="246" t="s">
        <v>13</v>
      </c>
      <c r="H1757" s="247">
        <v>200000</v>
      </c>
      <c r="I1757" s="248">
        <v>200000</v>
      </c>
      <c r="J1757" s="248">
        <v>1</v>
      </c>
      <c r="K1757" s="249">
        <v>2019</v>
      </c>
      <c r="L1757" s="249">
        <v>2019</v>
      </c>
      <c r="M1757" s="250" t="s">
        <v>140</v>
      </c>
    </row>
    <row r="1758" spans="4:13" x14ac:dyDescent="0.35">
      <c r="D1758" s="244" t="s">
        <v>5381</v>
      </c>
      <c r="E1758" s="245">
        <v>43898</v>
      </c>
      <c r="F1758" s="245">
        <v>43900</v>
      </c>
      <c r="G1758" s="246" t="s">
        <v>10</v>
      </c>
      <c r="H1758" s="247">
        <v>6000</v>
      </c>
      <c r="I1758" s="248">
        <v>6000</v>
      </c>
      <c r="J1758" s="248">
        <v>1</v>
      </c>
      <c r="K1758" s="249">
        <v>2020</v>
      </c>
      <c r="L1758" s="249">
        <v>2020</v>
      </c>
      <c r="M1758" s="250" t="s">
        <v>28</v>
      </c>
    </row>
    <row r="1759" spans="4:13" x14ac:dyDescent="0.35">
      <c r="D1759" s="244" t="s">
        <v>5382</v>
      </c>
      <c r="E1759" s="245">
        <v>43966</v>
      </c>
      <c r="F1759" s="245">
        <v>43969</v>
      </c>
      <c r="G1759" s="246" t="s">
        <v>13</v>
      </c>
      <c r="H1759" s="247">
        <v>100000</v>
      </c>
      <c r="I1759" s="248">
        <v>100000</v>
      </c>
      <c r="J1759" s="248">
        <v>1</v>
      </c>
      <c r="K1759" s="249">
        <v>2020</v>
      </c>
      <c r="L1759" s="249">
        <v>2020</v>
      </c>
      <c r="M1759" s="250" t="s">
        <v>33</v>
      </c>
    </row>
    <row r="1760" spans="4:13" x14ac:dyDescent="0.35">
      <c r="D1760" s="244" t="s">
        <v>2588</v>
      </c>
      <c r="E1760" s="245">
        <v>43967</v>
      </c>
      <c r="F1760" s="245">
        <v>43970</v>
      </c>
      <c r="G1760" s="246" t="s">
        <v>10</v>
      </c>
      <c r="H1760" s="247">
        <v>100</v>
      </c>
      <c r="I1760" s="248">
        <v>100</v>
      </c>
      <c r="J1760" s="248">
        <v>1</v>
      </c>
      <c r="K1760" s="249">
        <v>2020</v>
      </c>
      <c r="L1760" s="249">
        <v>2020</v>
      </c>
      <c r="M1760" s="250" t="s">
        <v>33</v>
      </c>
    </row>
    <row r="1761" spans="4:13" x14ac:dyDescent="0.35">
      <c r="D1761" s="244" t="s">
        <v>5384</v>
      </c>
      <c r="E1761" s="245">
        <v>44004</v>
      </c>
      <c r="F1761" s="245">
        <v>44006</v>
      </c>
      <c r="G1761" s="246" t="s">
        <v>10</v>
      </c>
      <c r="H1761" s="247">
        <v>15000</v>
      </c>
      <c r="I1761" s="248">
        <v>15000</v>
      </c>
      <c r="J1761" s="248">
        <v>1</v>
      </c>
      <c r="K1761" s="249">
        <v>2020</v>
      </c>
      <c r="L1761" s="249">
        <v>2020</v>
      </c>
      <c r="M1761" s="250" t="s">
        <v>33</v>
      </c>
    </row>
    <row r="1762" spans="4:13" x14ac:dyDescent="0.35">
      <c r="D1762" s="244" t="s">
        <v>2589</v>
      </c>
      <c r="E1762" s="245">
        <v>44083</v>
      </c>
      <c r="F1762" s="245">
        <v>44085</v>
      </c>
      <c r="G1762" s="246" t="s">
        <v>10</v>
      </c>
      <c r="H1762" s="247">
        <v>6270</v>
      </c>
      <c r="I1762" s="248">
        <v>6270</v>
      </c>
      <c r="J1762" s="248">
        <v>1</v>
      </c>
      <c r="K1762" s="249">
        <v>2020</v>
      </c>
      <c r="L1762" s="249">
        <v>2020</v>
      </c>
      <c r="M1762" s="250" t="s">
        <v>35</v>
      </c>
    </row>
    <row r="1763" spans="4:13" x14ac:dyDescent="0.35">
      <c r="D1763" s="244" t="s">
        <v>2590</v>
      </c>
      <c r="E1763" s="245">
        <v>44053</v>
      </c>
      <c r="F1763" s="245">
        <v>44103</v>
      </c>
      <c r="G1763" s="246" t="s">
        <v>664</v>
      </c>
      <c r="H1763" s="247">
        <v>70000</v>
      </c>
      <c r="I1763" s="248">
        <v>70000</v>
      </c>
      <c r="J1763" s="248">
        <v>1</v>
      </c>
      <c r="K1763" s="249">
        <v>2020</v>
      </c>
      <c r="L1763" s="249">
        <v>2020</v>
      </c>
      <c r="M1763" s="250" t="s">
        <v>35</v>
      </c>
    </row>
    <row r="1764" spans="4:13" x14ac:dyDescent="0.35">
      <c r="D1764" s="244" t="s">
        <v>2591</v>
      </c>
      <c r="E1764" s="245">
        <v>44134</v>
      </c>
      <c r="F1764" s="245">
        <v>44135</v>
      </c>
      <c r="G1764" s="246" t="s">
        <v>13</v>
      </c>
      <c r="H1764" s="247">
        <v>279934.21049999999</v>
      </c>
      <c r="I1764" s="248">
        <v>279934.21049999999</v>
      </c>
      <c r="J1764" s="248">
        <v>1</v>
      </c>
      <c r="K1764" s="249">
        <v>2020</v>
      </c>
      <c r="L1764" s="249">
        <v>2020</v>
      </c>
      <c r="M1764" s="250" t="s">
        <v>11</v>
      </c>
    </row>
    <row r="1765" spans="4:13" x14ac:dyDescent="0.35">
      <c r="D1765" s="244" t="s">
        <v>2592</v>
      </c>
      <c r="E1765" s="245">
        <v>44157</v>
      </c>
      <c r="F1765" s="245">
        <v>44161</v>
      </c>
      <c r="G1765" s="246" t="s">
        <v>13</v>
      </c>
      <c r="H1765" s="247">
        <v>227192.98250000001</v>
      </c>
      <c r="I1765" s="248">
        <v>227192.98250000001</v>
      </c>
      <c r="J1765" s="248">
        <v>1</v>
      </c>
      <c r="K1765" s="249">
        <v>2020</v>
      </c>
      <c r="L1765" s="249">
        <v>2020</v>
      </c>
      <c r="M1765" s="250" t="s">
        <v>11</v>
      </c>
    </row>
    <row r="1766" spans="4:13" x14ac:dyDescent="0.35">
      <c r="D1766" s="244" t="s">
        <v>2593</v>
      </c>
      <c r="E1766" s="245">
        <v>39262</v>
      </c>
      <c r="F1766" s="245">
        <v>39274</v>
      </c>
      <c r="G1766" s="246" t="s">
        <v>13</v>
      </c>
      <c r="H1766" s="247">
        <v>-1.1641532182692999E-10</v>
      </c>
      <c r="I1766" s="248">
        <v>-1228885.8929000001</v>
      </c>
      <c r="J1766" s="248">
        <v>1</v>
      </c>
      <c r="K1766" s="249">
        <v>2007</v>
      </c>
      <c r="L1766" s="249">
        <v>2007</v>
      </c>
      <c r="M1766" s="250" t="s">
        <v>2164</v>
      </c>
    </row>
    <row r="1767" spans="4:13" x14ac:dyDescent="0.35">
      <c r="D1767" s="244" t="s">
        <v>2283</v>
      </c>
      <c r="E1767" s="245">
        <v>44268</v>
      </c>
      <c r="F1767" s="245">
        <v>44271</v>
      </c>
      <c r="G1767" s="246" t="s">
        <v>13</v>
      </c>
      <c r="H1767" s="247">
        <v>38700</v>
      </c>
      <c r="I1767" s="248">
        <v>38700</v>
      </c>
      <c r="J1767" s="248">
        <v>1</v>
      </c>
      <c r="K1767" s="249">
        <v>2021</v>
      </c>
      <c r="L1767" s="249">
        <v>2021</v>
      </c>
      <c r="M1767" s="250" t="s">
        <v>21</v>
      </c>
    </row>
    <row r="1768" spans="4:13" x14ac:dyDescent="0.35">
      <c r="D1768" s="244" t="s">
        <v>2594</v>
      </c>
      <c r="E1768" s="245">
        <v>44257</v>
      </c>
      <c r="F1768" s="245">
        <v>44264</v>
      </c>
      <c r="G1768" s="246" t="s">
        <v>10</v>
      </c>
      <c r="H1768" s="247">
        <v>15700</v>
      </c>
      <c r="I1768" s="248">
        <v>15700</v>
      </c>
      <c r="J1768" s="248">
        <v>1</v>
      </c>
      <c r="K1768" s="249">
        <v>2021</v>
      </c>
      <c r="L1768" s="249">
        <v>2021</v>
      </c>
      <c r="M1768" s="250" t="s">
        <v>21</v>
      </c>
    </row>
    <row r="1769" spans="4:13" x14ac:dyDescent="0.35">
      <c r="D1769" s="244" t="s">
        <v>2285</v>
      </c>
      <c r="E1769" s="245">
        <v>44260</v>
      </c>
      <c r="F1769" s="245">
        <v>44270</v>
      </c>
      <c r="G1769" s="246" t="s">
        <v>10</v>
      </c>
      <c r="H1769" s="247">
        <v>19140</v>
      </c>
      <c r="I1769" s="248">
        <v>19140</v>
      </c>
      <c r="J1769" s="248">
        <v>1</v>
      </c>
      <c r="K1769" s="249">
        <v>2021</v>
      </c>
      <c r="L1769" s="249">
        <v>2021</v>
      </c>
      <c r="M1769" s="250" t="s">
        <v>21</v>
      </c>
    </row>
    <row r="1770" spans="4:13" x14ac:dyDescent="0.35">
      <c r="D1770" s="244" t="s">
        <v>2595</v>
      </c>
      <c r="E1770" s="245">
        <v>44272</v>
      </c>
      <c r="F1770" s="245">
        <v>44272</v>
      </c>
      <c r="G1770" s="246" t="s">
        <v>10</v>
      </c>
      <c r="H1770" s="247">
        <v>221560</v>
      </c>
      <c r="I1770" s="248">
        <v>221560</v>
      </c>
      <c r="J1770" s="248">
        <v>1</v>
      </c>
      <c r="K1770" s="249">
        <v>2021</v>
      </c>
      <c r="L1770" s="249">
        <v>2021</v>
      </c>
      <c r="M1770" s="250" t="s">
        <v>21</v>
      </c>
    </row>
    <row r="1771" spans="4:13" x14ac:dyDescent="0.35">
      <c r="D1771" s="244" t="s">
        <v>5389</v>
      </c>
      <c r="E1771" s="245">
        <v>44213</v>
      </c>
      <c r="F1771" s="245">
        <v>44235</v>
      </c>
      <c r="G1771" s="246" t="s">
        <v>177</v>
      </c>
      <c r="H1771" s="247">
        <v>50000</v>
      </c>
      <c r="I1771" s="248">
        <v>50000</v>
      </c>
      <c r="J1771" s="248">
        <v>1</v>
      </c>
      <c r="K1771" s="249">
        <v>2021</v>
      </c>
      <c r="L1771" s="249">
        <v>2021</v>
      </c>
      <c r="M1771" s="250" t="s">
        <v>21</v>
      </c>
    </row>
    <row r="1772" spans="4:13" x14ac:dyDescent="0.35">
      <c r="D1772" s="244" t="s">
        <v>2288</v>
      </c>
      <c r="E1772" s="245">
        <v>44272</v>
      </c>
      <c r="F1772" s="245">
        <v>44273</v>
      </c>
      <c r="G1772" s="246" t="s">
        <v>10</v>
      </c>
      <c r="H1772" s="247">
        <v>15700</v>
      </c>
      <c r="I1772" s="248">
        <v>15700</v>
      </c>
      <c r="J1772" s="248">
        <v>1</v>
      </c>
      <c r="K1772" s="249">
        <v>2021</v>
      </c>
      <c r="L1772" s="249">
        <v>2021</v>
      </c>
      <c r="M1772" s="250" t="s">
        <v>21</v>
      </c>
    </row>
    <row r="1773" spans="4:13" x14ac:dyDescent="0.35">
      <c r="D1773" s="244" t="s">
        <v>2596</v>
      </c>
      <c r="E1773" s="245">
        <v>44265</v>
      </c>
      <c r="F1773" s="245">
        <v>44267</v>
      </c>
      <c r="G1773" s="246" t="s">
        <v>10</v>
      </c>
      <c r="H1773" s="247">
        <v>117160</v>
      </c>
      <c r="I1773" s="248">
        <v>117160</v>
      </c>
      <c r="J1773" s="248">
        <v>1</v>
      </c>
      <c r="K1773" s="249">
        <v>2021</v>
      </c>
      <c r="L1773" s="249">
        <v>2021</v>
      </c>
      <c r="M1773" s="250" t="s">
        <v>21</v>
      </c>
    </row>
    <row r="1774" spans="4:13" x14ac:dyDescent="0.35">
      <c r="D1774" s="244" t="s">
        <v>2597</v>
      </c>
      <c r="E1774" s="245">
        <v>44263</v>
      </c>
      <c r="F1774" s="245">
        <v>44273</v>
      </c>
      <c r="G1774" s="246" t="s">
        <v>13</v>
      </c>
      <c r="H1774" s="247">
        <v>66000</v>
      </c>
      <c r="I1774" s="248">
        <v>66000</v>
      </c>
      <c r="J1774" s="248">
        <v>1</v>
      </c>
      <c r="K1774" s="249">
        <v>2021</v>
      </c>
      <c r="L1774" s="249">
        <v>2021</v>
      </c>
      <c r="M1774" s="250" t="s">
        <v>21</v>
      </c>
    </row>
    <row r="1775" spans="4:13" x14ac:dyDescent="0.35">
      <c r="D1775" s="244" t="s">
        <v>2598</v>
      </c>
      <c r="E1775" s="245">
        <v>44268</v>
      </c>
      <c r="F1775" s="245">
        <v>44273</v>
      </c>
      <c r="G1775" s="246" t="s">
        <v>10</v>
      </c>
      <c r="H1775" s="247">
        <v>302874</v>
      </c>
      <c r="I1775" s="248">
        <v>302874</v>
      </c>
      <c r="J1775" s="248">
        <v>1</v>
      </c>
      <c r="K1775" s="249">
        <v>2021</v>
      </c>
      <c r="L1775" s="249">
        <v>2021</v>
      </c>
      <c r="M1775" s="250" t="s">
        <v>21</v>
      </c>
    </row>
    <row r="1776" spans="4:13" x14ac:dyDescent="0.35">
      <c r="D1776" s="244" t="s">
        <v>2289</v>
      </c>
      <c r="E1776" s="245">
        <v>44268</v>
      </c>
      <c r="F1776" s="245">
        <v>44272</v>
      </c>
      <c r="G1776" s="246" t="s">
        <v>10</v>
      </c>
      <c r="H1776" s="247">
        <v>122400</v>
      </c>
      <c r="I1776" s="248">
        <v>122400</v>
      </c>
      <c r="J1776" s="248">
        <v>1</v>
      </c>
      <c r="K1776" s="249">
        <v>2021</v>
      </c>
      <c r="L1776" s="249">
        <v>2021</v>
      </c>
      <c r="M1776" s="250" t="s">
        <v>21</v>
      </c>
    </row>
    <row r="1777" spans="4:13" x14ac:dyDescent="0.35">
      <c r="D1777" s="244" t="s">
        <v>2599</v>
      </c>
      <c r="E1777" s="245">
        <v>44270</v>
      </c>
      <c r="F1777" s="245">
        <v>44272</v>
      </c>
      <c r="G1777" s="246" t="s">
        <v>10</v>
      </c>
      <c r="H1777" s="247">
        <v>76450</v>
      </c>
      <c r="I1777" s="248">
        <v>76450</v>
      </c>
      <c r="J1777" s="248">
        <v>1</v>
      </c>
      <c r="K1777" s="249">
        <v>2021</v>
      </c>
      <c r="L1777" s="249">
        <v>2021</v>
      </c>
      <c r="M1777" s="250" t="s">
        <v>21</v>
      </c>
    </row>
    <row r="1778" spans="4:13" x14ac:dyDescent="0.35">
      <c r="D1778" s="244" t="s">
        <v>2602</v>
      </c>
      <c r="E1778" s="245">
        <v>44262</v>
      </c>
      <c r="F1778" s="245">
        <v>44264</v>
      </c>
      <c r="G1778" s="246" t="s">
        <v>10</v>
      </c>
      <c r="H1778" s="247">
        <v>15700</v>
      </c>
      <c r="I1778" s="248">
        <v>15700</v>
      </c>
      <c r="J1778" s="248">
        <v>1</v>
      </c>
      <c r="K1778" s="249">
        <v>2021</v>
      </c>
      <c r="L1778" s="249">
        <v>2021</v>
      </c>
      <c r="M1778" s="250" t="s">
        <v>21</v>
      </c>
    </row>
    <row r="1779" spans="4:13" x14ac:dyDescent="0.35">
      <c r="D1779" s="244" t="s">
        <v>2603</v>
      </c>
      <c r="E1779" s="245">
        <v>44271</v>
      </c>
      <c r="F1779" s="245">
        <v>44272</v>
      </c>
      <c r="G1779" s="246" t="s">
        <v>10</v>
      </c>
      <c r="H1779" s="247">
        <v>51187.5</v>
      </c>
      <c r="I1779" s="248">
        <v>51187.5</v>
      </c>
      <c r="J1779" s="248">
        <v>1</v>
      </c>
      <c r="K1779" s="249">
        <v>2021</v>
      </c>
      <c r="L1779" s="249">
        <v>2021</v>
      </c>
      <c r="M1779" s="250" t="s">
        <v>21</v>
      </c>
    </row>
    <row r="1780" spans="4:13" x14ac:dyDescent="0.35">
      <c r="D1780" s="244" t="s">
        <v>2290</v>
      </c>
      <c r="E1780" s="245">
        <v>44271</v>
      </c>
      <c r="F1780" s="245">
        <v>44273</v>
      </c>
      <c r="G1780" s="246" t="s">
        <v>10</v>
      </c>
      <c r="H1780" s="247">
        <v>356000</v>
      </c>
      <c r="I1780" s="248">
        <v>356000</v>
      </c>
      <c r="J1780" s="248">
        <v>1</v>
      </c>
      <c r="K1780" s="249">
        <v>2021</v>
      </c>
      <c r="L1780" s="249">
        <v>2021</v>
      </c>
      <c r="M1780" s="250" t="s">
        <v>21</v>
      </c>
    </row>
    <row r="1781" spans="4:13" x14ac:dyDescent="0.35">
      <c r="D1781" s="244" t="s">
        <v>2605</v>
      </c>
      <c r="E1781" s="245">
        <v>44270</v>
      </c>
      <c r="F1781" s="245">
        <v>44274</v>
      </c>
      <c r="G1781" s="246" t="s">
        <v>10</v>
      </c>
      <c r="H1781" s="247">
        <v>6380</v>
      </c>
      <c r="I1781" s="248">
        <v>6380</v>
      </c>
      <c r="J1781" s="248">
        <v>1</v>
      </c>
      <c r="K1781" s="249">
        <v>2021</v>
      </c>
      <c r="L1781" s="249">
        <v>2021</v>
      </c>
      <c r="M1781" s="250" t="s">
        <v>21</v>
      </c>
    </row>
    <row r="1782" spans="4:13" x14ac:dyDescent="0.35">
      <c r="D1782" s="244" t="s">
        <v>5393</v>
      </c>
      <c r="E1782" s="245">
        <v>44089</v>
      </c>
      <c r="F1782" s="245">
        <v>44147</v>
      </c>
      <c r="G1782" s="246" t="s">
        <v>10</v>
      </c>
      <c r="H1782" s="247">
        <v>77420</v>
      </c>
      <c r="I1782" s="248">
        <v>77420</v>
      </c>
      <c r="J1782" s="248">
        <v>1</v>
      </c>
      <c r="K1782" s="249">
        <v>2020</v>
      </c>
      <c r="L1782" s="249">
        <v>2020</v>
      </c>
      <c r="M1782" s="250" t="s">
        <v>35</v>
      </c>
    </row>
    <row r="1783" spans="4:13" x14ac:dyDescent="0.35">
      <c r="D1783" s="244" t="s">
        <v>2293</v>
      </c>
      <c r="E1783" s="245">
        <v>44272</v>
      </c>
      <c r="F1783" s="245">
        <v>44273</v>
      </c>
      <c r="G1783" s="246" t="s">
        <v>13</v>
      </c>
      <c r="H1783" s="247">
        <v>17400</v>
      </c>
      <c r="I1783" s="248">
        <v>17400</v>
      </c>
      <c r="J1783" s="248">
        <v>1</v>
      </c>
      <c r="K1783" s="249">
        <v>2021</v>
      </c>
      <c r="L1783" s="249">
        <v>2021</v>
      </c>
      <c r="M1783" s="250" t="s">
        <v>21</v>
      </c>
    </row>
    <row r="1784" spans="4:13" x14ac:dyDescent="0.35">
      <c r="D1784" s="244" t="s">
        <v>2606</v>
      </c>
      <c r="E1784" s="245">
        <v>44275</v>
      </c>
      <c r="F1784" s="245">
        <v>44277</v>
      </c>
      <c r="G1784" s="246" t="s">
        <v>13</v>
      </c>
      <c r="H1784" s="247">
        <v>9360</v>
      </c>
      <c r="I1784" s="248">
        <v>9360</v>
      </c>
      <c r="J1784" s="248">
        <v>1</v>
      </c>
      <c r="K1784" s="249">
        <v>2021</v>
      </c>
      <c r="L1784" s="249">
        <v>2021</v>
      </c>
      <c r="M1784" s="250" t="s">
        <v>21</v>
      </c>
    </row>
    <row r="1785" spans="4:13" x14ac:dyDescent="0.35">
      <c r="D1785" s="244" t="s">
        <v>2607</v>
      </c>
      <c r="E1785" s="245">
        <v>44149</v>
      </c>
      <c r="F1785" s="245">
        <v>44274</v>
      </c>
      <c r="G1785" s="246" t="s">
        <v>13</v>
      </c>
      <c r="H1785" s="247">
        <v>600000</v>
      </c>
      <c r="I1785" s="248">
        <v>600000</v>
      </c>
      <c r="J1785" s="248">
        <v>1</v>
      </c>
      <c r="K1785" s="249">
        <v>2020</v>
      </c>
      <c r="L1785" s="249">
        <v>2021</v>
      </c>
      <c r="M1785" s="250" t="s">
        <v>11</v>
      </c>
    </row>
    <row r="1786" spans="4:13" x14ac:dyDescent="0.35">
      <c r="D1786" s="244" t="s">
        <v>2294</v>
      </c>
      <c r="E1786" s="245">
        <v>44272</v>
      </c>
      <c r="F1786" s="245">
        <v>44277</v>
      </c>
      <c r="G1786" s="246" t="s">
        <v>10</v>
      </c>
      <c r="H1786" s="247">
        <v>12760</v>
      </c>
      <c r="I1786" s="248">
        <v>12760</v>
      </c>
      <c r="J1786" s="248">
        <v>1</v>
      </c>
      <c r="K1786" s="249">
        <v>2021</v>
      </c>
      <c r="L1786" s="249">
        <v>2021</v>
      </c>
      <c r="M1786" s="250" t="s">
        <v>21</v>
      </c>
    </row>
    <row r="1787" spans="4:13" x14ac:dyDescent="0.35">
      <c r="D1787" s="244" t="s">
        <v>2608</v>
      </c>
      <c r="E1787" s="245">
        <v>44180</v>
      </c>
      <c r="F1787" s="245">
        <v>44257</v>
      </c>
      <c r="G1787" s="246" t="s">
        <v>10</v>
      </c>
      <c r="H1787" s="247">
        <v>803000</v>
      </c>
      <c r="I1787" s="248">
        <v>803000</v>
      </c>
      <c r="J1787" s="248">
        <v>1</v>
      </c>
      <c r="K1787" s="249">
        <v>2020</v>
      </c>
      <c r="L1787" s="249">
        <v>2021</v>
      </c>
      <c r="M1787" s="250" t="s">
        <v>11</v>
      </c>
    </row>
    <row r="1788" spans="4:13" x14ac:dyDescent="0.35">
      <c r="D1788" s="244" t="s">
        <v>2609</v>
      </c>
      <c r="E1788" s="245">
        <v>44225</v>
      </c>
      <c r="F1788" s="245">
        <v>44274</v>
      </c>
      <c r="G1788" s="246" t="s">
        <v>10</v>
      </c>
      <c r="H1788" s="247">
        <v>100000</v>
      </c>
      <c r="I1788" s="248">
        <v>100000</v>
      </c>
      <c r="J1788" s="248">
        <v>1</v>
      </c>
      <c r="K1788" s="249">
        <v>2021</v>
      </c>
      <c r="L1788" s="249">
        <v>2021</v>
      </c>
      <c r="M1788" s="250" t="s">
        <v>21</v>
      </c>
    </row>
    <row r="1789" spans="4:13" x14ac:dyDescent="0.35">
      <c r="D1789" s="244" t="s">
        <v>2610</v>
      </c>
      <c r="E1789" s="245">
        <v>44244</v>
      </c>
      <c r="F1789" s="245">
        <v>44244</v>
      </c>
      <c r="G1789" s="246" t="s">
        <v>10</v>
      </c>
      <c r="H1789" s="247">
        <v>1270000</v>
      </c>
      <c r="I1789" s="248">
        <v>1270000</v>
      </c>
      <c r="J1789" s="248">
        <v>1</v>
      </c>
      <c r="K1789" s="249">
        <v>2021</v>
      </c>
      <c r="L1789" s="249">
        <v>2021</v>
      </c>
      <c r="M1789" s="250" t="s">
        <v>21</v>
      </c>
    </row>
    <row r="1790" spans="4:13" x14ac:dyDescent="0.35">
      <c r="D1790" s="244" t="s">
        <v>2297</v>
      </c>
      <c r="E1790" s="245">
        <v>44273</v>
      </c>
      <c r="F1790" s="245">
        <v>44277</v>
      </c>
      <c r="G1790" s="246" t="s">
        <v>13</v>
      </c>
      <c r="H1790" s="247">
        <v>6380</v>
      </c>
      <c r="I1790" s="248">
        <v>6380</v>
      </c>
      <c r="J1790" s="248">
        <v>1</v>
      </c>
      <c r="K1790" s="249">
        <v>2021</v>
      </c>
      <c r="L1790" s="249">
        <v>2021</v>
      </c>
      <c r="M1790" s="250" t="s">
        <v>21</v>
      </c>
    </row>
    <row r="1791" spans="4:13" x14ac:dyDescent="0.35">
      <c r="D1791" s="244" t="s">
        <v>2611</v>
      </c>
      <c r="E1791" s="245">
        <v>44266</v>
      </c>
      <c r="F1791" s="245">
        <v>44270</v>
      </c>
      <c r="G1791" s="246" t="s">
        <v>10</v>
      </c>
      <c r="H1791" s="247">
        <v>200846.23319999999</v>
      </c>
      <c r="I1791" s="248">
        <v>200846.23319999999</v>
      </c>
      <c r="J1791" s="248">
        <v>1</v>
      </c>
      <c r="K1791" s="249">
        <v>2021</v>
      </c>
      <c r="L1791" s="249">
        <v>2021</v>
      </c>
      <c r="M1791" s="250" t="s">
        <v>21</v>
      </c>
    </row>
    <row r="1792" spans="4:13" x14ac:dyDescent="0.35">
      <c r="D1792" s="244" t="s">
        <v>2299</v>
      </c>
      <c r="E1792" s="245">
        <v>44276</v>
      </c>
      <c r="F1792" s="245">
        <v>44277</v>
      </c>
      <c r="G1792" s="246" t="s">
        <v>10</v>
      </c>
      <c r="H1792" s="247">
        <v>17400</v>
      </c>
      <c r="I1792" s="248">
        <v>17400</v>
      </c>
      <c r="J1792" s="248">
        <v>1</v>
      </c>
      <c r="K1792" s="249">
        <v>2021</v>
      </c>
      <c r="L1792" s="249">
        <v>2021</v>
      </c>
      <c r="M1792" s="250" t="s">
        <v>21</v>
      </c>
    </row>
    <row r="1793" spans="4:13" x14ac:dyDescent="0.35">
      <c r="D1793" s="244" t="s">
        <v>2304</v>
      </c>
      <c r="E1793" s="245">
        <v>44276</v>
      </c>
      <c r="F1793" s="245">
        <v>44278</v>
      </c>
      <c r="G1793" s="246" t="s">
        <v>10</v>
      </c>
      <c r="H1793" s="247">
        <v>6380</v>
      </c>
      <c r="I1793" s="248">
        <v>6380</v>
      </c>
      <c r="J1793" s="248">
        <v>1</v>
      </c>
      <c r="K1793" s="249">
        <v>2021</v>
      </c>
      <c r="L1793" s="249">
        <v>2021</v>
      </c>
      <c r="M1793" s="250" t="s">
        <v>21</v>
      </c>
    </row>
    <row r="1794" spans="4:13" x14ac:dyDescent="0.35">
      <c r="D1794" s="244" t="s">
        <v>2305</v>
      </c>
      <c r="E1794" s="245">
        <v>44274</v>
      </c>
      <c r="F1794" s="245">
        <v>44279</v>
      </c>
      <c r="G1794" s="246" t="s">
        <v>13</v>
      </c>
      <c r="H1794" s="247">
        <v>12500</v>
      </c>
      <c r="I1794" s="248">
        <v>12500</v>
      </c>
      <c r="J1794" s="248">
        <v>1</v>
      </c>
      <c r="K1794" s="249">
        <v>2021</v>
      </c>
      <c r="L1794" s="249">
        <v>2021</v>
      </c>
      <c r="M1794" s="250" t="s">
        <v>21</v>
      </c>
    </row>
    <row r="1795" spans="4:13" x14ac:dyDescent="0.35">
      <c r="D1795" s="244" t="s">
        <v>2612</v>
      </c>
      <c r="E1795" s="245">
        <v>44078</v>
      </c>
      <c r="F1795" s="245">
        <v>44279</v>
      </c>
      <c r="G1795" s="246" t="s">
        <v>13</v>
      </c>
      <c r="H1795" s="247">
        <v>80000</v>
      </c>
      <c r="I1795" s="248">
        <v>80000</v>
      </c>
      <c r="J1795" s="248">
        <v>1</v>
      </c>
      <c r="K1795" s="249">
        <v>2020</v>
      </c>
      <c r="L1795" s="249">
        <v>2021</v>
      </c>
      <c r="M1795" s="250" t="s">
        <v>35</v>
      </c>
    </row>
    <row r="1796" spans="4:13" x14ac:dyDescent="0.35">
      <c r="D1796" s="244" t="s">
        <v>2613</v>
      </c>
      <c r="E1796" s="245">
        <v>44219</v>
      </c>
      <c r="F1796" s="245">
        <v>44278</v>
      </c>
      <c r="G1796" s="246" t="s">
        <v>13</v>
      </c>
      <c r="H1796" s="247">
        <v>259649.12280000001</v>
      </c>
      <c r="I1796" s="248">
        <v>259649.12280000001</v>
      </c>
      <c r="J1796" s="248">
        <v>1</v>
      </c>
      <c r="K1796" s="249">
        <v>2021</v>
      </c>
      <c r="L1796" s="249">
        <v>2021</v>
      </c>
      <c r="M1796" s="250" t="s">
        <v>21</v>
      </c>
    </row>
    <row r="1797" spans="4:13" x14ac:dyDescent="0.35">
      <c r="D1797" s="244" t="s">
        <v>2614</v>
      </c>
      <c r="E1797" s="245">
        <v>44276</v>
      </c>
      <c r="F1797" s="245">
        <v>44279</v>
      </c>
      <c r="G1797" s="246" t="s">
        <v>13</v>
      </c>
      <c r="H1797" s="247">
        <v>250000</v>
      </c>
      <c r="I1797" s="248">
        <v>250000</v>
      </c>
      <c r="J1797" s="248">
        <v>1</v>
      </c>
      <c r="K1797" s="249">
        <v>2021</v>
      </c>
      <c r="L1797" s="249">
        <v>2021</v>
      </c>
      <c r="M1797" s="250" t="s">
        <v>21</v>
      </c>
    </row>
    <row r="1798" spans="4:13" x14ac:dyDescent="0.35">
      <c r="D1798" s="244" t="s">
        <v>2306</v>
      </c>
      <c r="E1798" s="245">
        <v>44253</v>
      </c>
      <c r="F1798" s="245">
        <v>44279</v>
      </c>
      <c r="G1798" s="246" t="s">
        <v>10</v>
      </c>
      <c r="H1798" s="247">
        <v>34200</v>
      </c>
      <c r="I1798" s="248">
        <v>34200</v>
      </c>
      <c r="J1798" s="248">
        <v>1</v>
      </c>
      <c r="K1798" s="249">
        <v>2021</v>
      </c>
      <c r="L1798" s="249">
        <v>2021</v>
      </c>
      <c r="M1798" s="250" t="s">
        <v>21</v>
      </c>
    </row>
    <row r="1799" spans="4:13" x14ac:dyDescent="0.35">
      <c r="D1799" s="244" t="s">
        <v>5398</v>
      </c>
      <c r="E1799" s="245">
        <v>44273</v>
      </c>
      <c r="F1799" s="245">
        <v>44280</v>
      </c>
      <c r="G1799" s="246" t="s">
        <v>10</v>
      </c>
      <c r="H1799" s="247">
        <v>159211</v>
      </c>
      <c r="I1799" s="248">
        <v>159211</v>
      </c>
      <c r="J1799" s="248">
        <v>1</v>
      </c>
      <c r="K1799" s="249">
        <v>2021</v>
      </c>
      <c r="L1799" s="249">
        <v>2021</v>
      </c>
      <c r="M1799" s="250" t="s">
        <v>21</v>
      </c>
    </row>
    <row r="1800" spans="4:13" x14ac:dyDescent="0.35">
      <c r="D1800" s="244" t="s">
        <v>2307</v>
      </c>
      <c r="E1800" s="245">
        <v>44277</v>
      </c>
      <c r="F1800" s="245">
        <v>44280</v>
      </c>
      <c r="G1800" s="246" t="s">
        <v>10</v>
      </c>
      <c r="H1800" s="247">
        <v>296000</v>
      </c>
      <c r="I1800" s="248">
        <v>296000</v>
      </c>
      <c r="J1800" s="248">
        <v>1</v>
      </c>
      <c r="K1800" s="249">
        <v>2021</v>
      </c>
      <c r="L1800" s="249">
        <v>2021</v>
      </c>
      <c r="M1800" s="250" t="s">
        <v>21</v>
      </c>
    </row>
    <row r="1801" spans="4:13" x14ac:dyDescent="0.35">
      <c r="D1801" s="244" t="s">
        <v>2308</v>
      </c>
      <c r="E1801" s="245">
        <v>44268</v>
      </c>
      <c r="F1801" s="245">
        <v>44273</v>
      </c>
      <c r="G1801" s="246" t="s">
        <v>10</v>
      </c>
      <c r="H1801" s="247">
        <v>17400</v>
      </c>
      <c r="I1801" s="248">
        <v>17400</v>
      </c>
      <c r="J1801" s="248">
        <v>1</v>
      </c>
      <c r="K1801" s="249">
        <v>2021</v>
      </c>
      <c r="L1801" s="249">
        <v>2021</v>
      </c>
      <c r="M1801" s="250" t="s">
        <v>21</v>
      </c>
    </row>
    <row r="1802" spans="4:13" x14ac:dyDescent="0.35">
      <c r="D1802" s="244" t="s">
        <v>2615</v>
      </c>
      <c r="E1802" s="245">
        <v>44275</v>
      </c>
      <c r="F1802" s="245">
        <v>44280</v>
      </c>
      <c r="G1802" s="246" t="s">
        <v>10</v>
      </c>
      <c r="H1802" s="247">
        <v>17400</v>
      </c>
      <c r="I1802" s="248">
        <v>17400</v>
      </c>
      <c r="J1802" s="248">
        <v>1</v>
      </c>
      <c r="K1802" s="249">
        <v>2021</v>
      </c>
      <c r="L1802" s="249">
        <v>2021</v>
      </c>
      <c r="M1802" s="250" t="s">
        <v>21</v>
      </c>
    </row>
    <row r="1803" spans="4:13" x14ac:dyDescent="0.35">
      <c r="D1803" s="244" t="s">
        <v>2616</v>
      </c>
      <c r="E1803" s="245">
        <v>44241</v>
      </c>
      <c r="F1803" s="245">
        <v>44243</v>
      </c>
      <c r="G1803" s="246" t="s">
        <v>10</v>
      </c>
      <c r="H1803" s="247">
        <v>281504</v>
      </c>
      <c r="I1803" s="248">
        <v>281504</v>
      </c>
      <c r="J1803" s="248">
        <v>1</v>
      </c>
      <c r="K1803" s="249">
        <v>2021</v>
      </c>
      <c r="L1803" s="249">
        <v>2021</v>
      </c>
      <c r="M1803" s="250" t="s">
        <v>21</v>
      </c>
    </row>
    <row r="1804" spans="4:13" x14ac:dyDescent="0.35">
      <c r="D1804" s="244" t="s">
        <v>2309</v>
      </c>
      <c r="E1804" s="245">
        <v>44278</v>
      </c>
      <c r="F1804" s="245">
        <v>44280</v>
      </c>
      <c r="G1804" s="246" t="s">
        <v>10</v>
      </c>
      <c r="H1804" s="247">
        <v>17400</v>
      </c>
      <c r="I1804" s="248">
        <v>17400</v>
      </c>
      <c r="J1804" s="248">
        <v>1</v>
      </c>
      <c r="K1804" s="249">
        <v>2021</v>
      </c>
      <c r="L1804" s="249">
        <v>2021</v>
      </c>
      <c r="M1804" s="250" t="s">
        <v>21</v>
      </c>
    </row>
    <row r="1805" spans="4:13" x14ac:dyDescent="0.35">
      <c r="D1805" s="244" t="s">
        <v>2617</v>
      </c>
      <c r="E1805" s="245">
        <v>44277</v>
      </c>
      <c r="F1805" s="245">
        <v>44280</v>
      </c>
      <c r="G1805" s="246" t="s">
        <v>10</v>
      </c>
      <c r="H1805" s="247">
        <v>150000</v>
      </c>
      <c r="I1805" s="248">
        <v>150000</v>
      </c>
      <c r="J1805" s="248">
        <v>1</v>
      </c>
      <c r="K1805" s="249">
        <v>2021</v>
      </c>
      <c r="L1805" s="249">
        <v>2021</v>
      </c>
      <c r="M1805" s="250" t="s">
        <v>21</v>
      </c>
    </row>
    <row r="1806" spans="4:13" x14ac:dyDescent="0.35">
      <c r="D1806" s="244" t="s">
        <v>2618</v>
      </c>
      <c r="E1806" s="245">
        <v>44267</v>
      </c>
      <c r="F1806" s="245">
        <v>44271</v>
      </c>
      <c r="G1806" s="246" t="s">
        <v>10</v>
      </c>
      <c r="H1806" s="247">
        <v>216076</v>
      </c>
      <c r="I1806" s="248">
        <v>216076</v>
      </c>
      <c r="J1806" s="248">
        <v>1</v>
      </c>
      <c r="K1806" s="249">
        <v>2021</v>
      </c>
      <c r="L1806" s="249">
        <v>2021</v>
      </c>
      <c r="M1806" s="250" t="s">
        <v>21</v>
      </c>
    </row>
    <row r="1807" spans="4:13" x14ac:dyDescent="0.35">
      <c r="D1807" s="244" t="s">
        <v>2619</v>
      </c>
      <c r="E1807" s="245">
        <v>44263</v>
      </c>
      <c r="F1807" s="245">
        <v>44280</v>
      </c>
      <c r="G1807" s="246" t="s">
        <v>10</v>
      </c>
      <c r="H1807" s="247">
        <v>10000</v>
      </c>
      <c r="I1807" s="248">
        <v>10000</v>
      </c>
      <c r="J1807" s="248">
        <v>1</v>
      </c>
      <c r="K1807" s="249">
        <v>2021</v>
      </c>
      <c r="L1807" s="249">
        <v>2021</v>
      </c>
      <c r="M1807" s="250" t="s">
        <v>21</v>
      </c>
    </row>
    <row r="1808" spans="4:13" x14ac:dyDescent="0.35">
      <c r="D1808" s="244" t="s">
        <v>5400</v>
      </c>
      <c r="E1808" s="245">
        <v>44257</v>
      </c>
      <c r="F1808" s="245">
        <v>44265</v>
      </c>
      <c r="G1808" s="246" t="s">
        <v>10</v>
      </c>
      <c r="H1808" s="247">
        <v>54000</v>
      </c>
      <c r="I1808" s="248">
        <v>54000</v>
      </c>
      <c r="J1808" s="248">
        <v>1</v>
      </c>
      <c r="K1808" s="249">
        <v>2021</v>
      </c>
      <c r="L1808" s="249">
        <v>2021</v>
      </c>
      <c r="M1808" s="250" t="s">
        <v>21</v>
      </c>
    </row>
    <row r="1809" spans="4:13" x14ac:dyDescent="0.35">
      <c r="D1809" s="244" t="s">
        <v>2620</v>
      </c>
      <c r="E1809" s="245">
        <v>44261</v>
      </c>
      <c r="F1809" s="245">
        <v>44281</v>
      </c>
      <c r="G1809" s="246" t="s">
        <v>13</v>
      </c>
      <c r="H1809" s="247">
        <v>2555200</v>
      </c>
      <c r="I1809" s="248">
        <v>1655200</v>
      </c>
      <c r="J1809" s="248">
        <v>1</v>
      </c>
      <c r="K1809" s="249">
        <v>2021</v>
      </c>
      <c r="L1809" s="249">
        <v>2021</v>
      </c>
      <c r="M1809" s="250" t="s">
        <v>21</v>
      </c>
    </row>
    <row r="1810" spans="4:13" x14ac:dyDescent="0.35">
      <c r="D1810" s="244" t="s">
        <v>2311</v>
      </c>
      <c r="E1810" s="245">
        <v>44252</v>
      </c>
      <c r="F1810" s="245">
        <v>44259</v>
      </c>
      <c r="G1810" s="246" t="s">
        <v>10</v>
      </c>
      <c r="H1810" s="247">
        <v>7000</v>
      </c>
      <c r="I1810" s="248">
        <v>7000</v>
      </c>
      <c r="J1810" s="248">
        <v>1</v>
      </c>
      <c r="K1810" s="249">
        <v>2021</v>
      </c>
      <c r="L1810" s="249">
        <v>2021</v>
      </c>
      <c r="M1810" s="250" t="s">
        <v>21</v>
      </c>
    </row>
    <row r="1811" spans="4:13" x14ac:dyDescent="0.35">
      <c r="D1811" s="244" t="s">
        <v>2312</v>
      </c>
      <c r="E1811" s="245">
        <v>44268</v>
      </c>
      <c r="F1811" s="245">
        <v>44278</v>
      </c>
      <c r="G1811" s="246" t="s">
        <v>10</v>
      </c>
      <c r="H1811" s="247">
        <v>8700</v>
      </c>
      <c r="I1811" s="248">
        <v>8700</v>
      </c>
      <c r="J1811" s="248">
        <v>1</v>
      </c>
      <c r="K1811" s="249">
        <v>2021</v>
      </c>
      <c r="L1811" s="249">
        <v>2021</v>
      </c>
      <c r="M1811" s="250" t="s">
        <v>21</v>
      </c>
    </row>
    <row r="1812" spans="4:13" x14ac:dyDescent="0.35">
      <c r="D1812" s="244" t="s">
        <v>2313</v>
      </c>
      <c r="E1812" s="245">
        <v>44269</v>
      </c>
      <c r="F1812" s="245">
        <v>44273</v>
      </c>
      <c r="G1812" s="246" t="s">
        <v>10</v>
      </c>
      <c r="H1812" s="247">
        <v>6860</v>
      </c>
      <c r="I1812" s="248">
        <v>6860</v>
      </c>
      <c r="J1812" s="248">
        <v>1</v>
      </c>
      <c r="K1812" s="249">
        <v>2021</v>
      </c>
      <c r="L1812" s="249">
        <v>2021</v>
      </c>
      <c r="M1812" s="250" t="s">
        <v>21</v>
      </c>
    </row>
    <row r="1813" spans="4:13" x14ac:dyDescent="0.35">
      <c r="D1813" s="244" t="s">
        <v>5403</v>
      </c>
      <c r="E1813" s="245">
        <v>44259</v>
      </c>
      <c r="F1813" s="245">
        <v>44281</v>
      </c>
      <c r="G1813" s="246" t="s">
        <v>10</v>
      </c>
      <c r="H1813" s="247">
        <v>17400</v>
      </c>
      <c r="I1813" s="248">
        <v>17400</v>
      </c>
      <c r="J1813" s="248">
        <v>1</v>
      </c>
      <c r="K1813" s="249">
        <v>2021</v>
      </c>
      <c r="L1813" s="249">
        <v>2021</v>
      </c>
      <c r="M1813" s="250" t="s">
        <v>21</v>
      </c>
    </row>
    <row r="1814" spans="4:13" x14ac:dyDescent="0.35">
      <c r="D1814" s="244" t="s">
        <v>2316</v>
      </c>
      <c r="E1814" s="245">
        <v>44259</v>
      </c>
      <c r="F1814" s="245">
        <v>44259</v>
      </c>
      <c r="G1814" s="246" t="s">
        <v>10</v>
      </c>
      <c r="H1814" s="247">
        <v>22016</v>
      </c>
      <c r="I1814" s="248">
        <v>22016</v>
      </c>
      <c r="J1814" s="248">
        <v>1</v>
      </c>
      <c r="K1814" s="249">
        <v>2021</v>
      </c>
      <c r="L1814" s="249">
        <v>2021</v>
      </c>
      <c r="M1814" s="250" t="s">
        <v>21</v>
      </c>
    </row>
    <row r="1815" spans="4:13" x14ac:dyDescent="0.35">
      <c r="D1815" s="244" t="s">
        <v>2621</v>
      </c>
      <c r="E1815" s="245">
        <v>44266</v>
      </c>
      <c r="F1815" s="245">
        <v>44267</v>
      </c>
      <c r="G1815" s="246" t="s">
        <v>10</v>
      </c>
      <c r="H1815" s="247">
        <v>51187.5</v>
      </c>
      <c r="I1815" s="248">
        <v>51187.5</v>
      </c>
      <c r="J1815" s="248">
        <v>1</v>
      </c>
      <c r="K1815" s="249">
        <v>2021</v>
      </c>
      <c r="L1815" s="249">
        <v>2021</v>
      </c>
      <c r="M1815" s="250" t="s">
        <v>21</v>
      </c>
    </row>
    <row r="1816" spans="4:13" x14ac:dyDescent="0.35">
      <c r="D1816" s="244" t="s">
        <v>2320</v>
      </c>
      <c r="E1816" s="245">
        <v>44273</v>
      </c>
      <c r="F1816" s="245">
        <v>44281</v>
      </c>
      <c r="G1816" s="246" t="s">
        <v>10</v>
      </c>
      <c r="H1816" s="247">
        <v>7000</v>
      </c>
      <c r="I1816" s="248">
        <v>7000</v>
      </c>
      <c r="J1816" s="248">
        <v>1</v>
      </c>
      <c r="K1816" s="249">
        <v>2021</v>
      </c>
      <c r="L1816" s="249">
        <v>2021</v>
      </c>
      <c r="M1816" s="250" t="s">
        <v>21</v>
      </c>
    </row>
    <row r="1817" spans="4:13" x14ac:dyDescent="0.35">
      <c r="D1817" s="244" t="s">
        <v>2321</v>
      </c>
      <c r="E1817" s="245">
        <v>44269</v>
      </c>
      <c r="F1817" s="245">
        <v>44281</v>
      </c>
      <c r="G1817" s="246" t="s">
        <v>10</v>
      </c>
      <c r="H1817" s="247">
        <v>17400</v>
      </c>
      <c r="I1817" s="248">
        <v>17400</v>
      </c>
      <c r="J1817" s="248">
        <v>1</v>
      </c>
      <c r="K1817" s="249">
        <v>2021</v>
      </c>
      <c r="L1817" s="249">
        <v>2021</v>
      </c>
      <c r="M1817" s="250" t="s">
        <v>21</v>
      </c>
    </row>
    <row r="1818" spans="4:13" x14ac:dyDescent="0.35">
      <c r="D1818" s="244" t="s">
        <v>2323</v>
      </c>
      <c r="E1818" s="245">
        <v>44248</v>
      </c>
      <c r="F1818" s="245">
        <v>44251</v>
      </c>
      <c r="G1818" s="246" t="s">
        <v>10</v>
      </c>
      <c r="H1818" s="247">
        <v>36380</v>
      </c>
      <c r="I1818" s="248">
        <v>36380</v>
      </c>
      <c r="J1818" s="248">
        <v>1</v>
      </c>
      <c r="K1818" s="249">
        <v>2021</v>
      </c>
      <c r="L1818" s="249">
        <v>2021</v>
      </c>
      <c r="M1818" s="250" t="s">
        <v>21</v>
      </c>
    </row>
    <row r="1819" spans="4:13" x14ac:dyDescent="0.35">
      <c r="D1819" s="244" t="s">
        <v>5405</v>
      </c>
      <c r="E1819" s="245">
        <v>44262</v>
      </c>
      <c r="F1819" s="245">
        <v>44284</v>
      </c>
      <c r="G1819" s="246" t="s">
        <v>10</v>
      </c>
      <c r="H1819" s="247">
        <v>736318</v>
      </c>
      <c r="I1819" s="248">
        <v>736318</v>
      </c>
      <c r="J1819" s="248">
        <v>1</v>
      </c>
      <c r="K1819" s="249">
        <v>2021</v>
      </c>
      <c r="L1819" s="249">
        <v>2021</v>
      </c>
      <c r="M1819" s="250" t="s">
        <v>21</v>
      </c>
    </row>
    <row r="1820" spans="4:13" x14ac:dyDescent="0.35">
      <c r="D1820" s="244" t="s">
        <v>2325</v>
      </c>
      <c r="E1820" s="245">
        <v>44275</v>
      </c>
      <c r="F1820" s="245">
        <v>44279</v>
      </c>
      <c r="G1820" s="246" t="s">
        <v>13</v>
      </c>
      <c r="H1820" s="247">
        <v>517370</v>
      </c>
      <c r="I1820" s="248">
        <v>517370</v>
      </c>
      <c r="J1820" s="248">
        <v>1</v>
      </c>
      <c r="K1820" s="249">
        <v>2021</v>
      </c>
      <c r="L1820" s="249">
        <v>2021</v>
      </c>
      <c r="M1820" s="250" t="s">
        <v>21</v>
      </c>
    </row>
    <row r="1821" spans="4:13" x14ac:dyDescent="0.35">
      <c r="D1821" s="244" t="s">
        <v>2326</v>
      </c>
      <c r="E1821" s="245">
        <v>44248</v>
      </c>
      <c r="F1821" s="245">
        <v>44270</v>
      </c>
      <c r="G1821" s="246" t="s">
        <v>10</v>
      </c>
      <c r="H1821" s="247">
        <v>942150</v>
      </c>
      <c r="I1821" s="248">
        <v>121195.8824</v>
      </c>
      <c r="J1821" s="248">
        <v>1</v>
      </c>
      <c r="K1821" s="249">
        <v>2021</v>
      </c>
      <c r="L1821" s="249">
        <v>2021</v>
      </c>
      <c r="M1821" s="250" t="s">
        <v>21</v>
      </c>
    </row>
    <row r="1822" spans="4:13" x14ac:dyDescent="0.35">
      <c r="D1822" s="244" t="s">
        <v>2327</v>
      </c>
      <c r="E1822" s="245">
        <v>44274</v>
      </c>
      <c r="F1822" s="245">
        <v>44280</v>
      </c>
      <c r="G1822" s="246" t="s">
        <v>10</v>
      </c>
      <c r="H1822" s="247">
        <v>17400</v>
      </c>
      <c r="I1822" s="248">
        <v>17400</v>
      </c>
      <c r="J1822" s="248">
        <v>1</v>
      </c>
      <c r="K1822" s="249">
        <v>2021</v>
      </c>
      <c r="L1822" s="249">
        <v>2021</v>
      </c>
      <c r="M1822" s="250" t="s">
        <v>21</v>
      </c>
    </row>
    <row r="1823" spans="4:13" x14ac:dyDescent="0.35">
      <c r="D1823" s="244" t="s">
        <v>5408</v>
      </c>
      <c r="E1823" s="245">
        <v>44268</v>
      </c>
      <c r="F1823" s="245">
        <v>44272</v>
      </c>
      <c r="G1823" s="246" t="s">
        <v>10</v>
      </c>
      <c r="H1823" s="247">
        <v>15000</v>
      </c>
      <c r="I1823" s="248">
        <v>15000</v>
      </c>
      <c r="J1823" s="248">
        <v>1</v>
      </c>
      <c r="K1823" s="249">
        <v>2021</v>
      </c>
      <c r="L1823" s="249">
        <v>2021</v>
      </c>
      <c r="M1823" s="250" t="s">
        <v>21</v>
      </c>
    </row>
    <row r="1824" spans="4:13" x14ac:dyDescent="0.35">
      <c r="D1824" s="244" t="s">
        <v>2328</v>
      </c>
      <c r="E1824" s="245">
        <v>44259</v>
      </c>
      <c r="F1824" s="245">
        <v>44285</v>
      </c>
      <c r="G1824" s="246" t="s">
        <v>10</v>
      </c>
      <c r="H1824" s="247">
        <v>68040</v>
      </c>
      <c r="I1824" s="248">
        <v>68040</v>
      </c>
      <c r="J1824" s="248">
        <v>1</v>
      </c>
      <c r="K1824" s="249">
        <v>2021</v>
      </c>
      <c r="L1824" s="249">
        <v>2021</v>
      </c>
      <c r="M1824" s="250" t="s">
        <v>21</v>
      </c>
    </row>
    <row r="1825" spans="4:13" x14ac:dyDescent="0.35">
      <c r="D1825" s="244" t="s">
        <v>2330</v>
      </c>
      <c r="E1825" s="245">
        <v>44283</v>
      </c>
      <c r="F1825" s="245">
        <v>44286</v>
      </c>
      <c r="G1825" s="246" t="s">
        <v>13</v>
      </c>
      <c r="H1825" s="247">
        <v>6380</v>
      </c>
      <c r="I1825" s="248">
        <v>6380</v>
      </c>
      <c r="J1825" s="248">
        <v>1</v>
      </c>
      <c r="K1825" s="249">
        <v>2021</v>
      </c>
      <c r="L1825" s="249">
        <v>2021</v>
      </c>
      <c r="M1825" s="250" t="s">
        <v>21</v>
      </c>
    </row>
    <row r="1826" spans="4:13" x14ac:dyDescent="0.35">
      <c r="D1826" s="244" t="s">
        <v>5411</v>
      </c>
      <c r="E1826" s="245">
        <v>44280</v>
      </c>
      <c r="F1826" s="245">
        <v>44286</v>
      </c>
      <c r="G1826" s="246" t="s">
        <v>10</v>
      </c>
      <c r="H1826" s="247">
        <v>7200</v>
      </c>
      <c r="I1826" s="248">
        <v>7200</v>
      </c>
      <c r="J1826" s="248">
        <v>1</v>
      </c>
      <c r="K1826" s="249">
        <v>2021</v>
      </c>
      <c r="L1826" s="249">
        <v>2021</v>
      </c>
      <c r="M1826" s="250" t="s">
        <v>21</v>
      </c>
    </row>
    <row r="1827" spans="4:13" x14ac:dyDescent="0.35">
      <c r="D1827" s="244" t="s">
        <v>5412</v>
      </c>
      <c r="E1827" s="245">
        <v>44285</v>
      </c>
      <c r="F1827" s="245">
        <v>44286</v>
      </c>
      <c r="G1827" s="246" t="s">
        <v>13</v>
      </c>
      <c r="H1827" s="247">
        <v>301400</v>
      </c>
      <c r="I1827" s="248">
        <v>301400</v>
      </c>
      <c r="J1827" s="248">
        <v>1</v>
      </c>
      <c r="K1827" s="249">
        <v>2021</v>
      </c>
      <c r="L1827" s="249">
        <v>2021</v>
      </c>
      <c r="M1827" s="250" t="s">
        <v>21</v>
      </c>
    </row>
    <row r="1828" spans="4:13" x14ac:dyDescent="0.35">
      <c r="D1828" s="244" t="s">
        <v>2624</v>
      </c>
      <c r="E1828" s="245">
        <v>44284</v>
      </c>
      <c r="F1828" s="245">
        <v>44286</v>
      </c>
      <c r="G1828" s="246" t="s">
        <v>10</v>
      </c>
      <c r="H1828" s="247">
        <v>1297824</v>
      </c>
      <c r="I1828" s="248">
        <v>1297824</v>
      </c>
      <c r="J1828" s="248">
        <v>1</v>
      </c>
      <c r="K1828" s="249">
        <v>2021</v>
      </c>
      <c r="L1828" s="249">
        <v>2021</v>
      </c>
      <c r="M1828" s="250" t="s">
        <v>21</v>
      </c>
    </row>
    <row r="1829" spans="4:13" x14ac:dyDescent="0.35">
      <c r="D1829" s="244" t="s">
        <v>2331</v>
      </c>
      <c r="E1829" s="245">
        <v>44279</v>
      </c>
      <c r="F1829" s="245">
        <v>44286</v>
      </c>
      <c r="G1829" s="246" t="s">
        <v>13</v>
      </c>
      <c r="H1829" s="247">
        <v>25056</v>
      </c>
      <c r="I1829" s="248">
        <v>25056</v>
      </c>
      <c r="J1829" s="248">
        <v>1</v>
      </c>
      <c r="K1829" s="249">
        <v>2021</v>
      </c>
      <c r="L1829" s="249">
        <v>2021</v>
      </c>
      <c r="M1829" s="250" t="s">
        <v>21</v>
      </c>
    </row>
    <row r="1830" spans="4:13" x14ac:dyDescent="0.35">
      <c r="D1830" s="244" t="s">
        <v>5413</v>
      </c>
      <c r="E1830" s="245">
        <v>44258</v>
      </c>
      <c r="F1830" s="245">
        <v>44286</v>
      </c>
      <c r="G1830" s="246" t="s">
        <v>13</v>
      </c>
      <c r="H1830" s="247">
        <v>1255735.2941000001</v>
      </c>
      <c r="I1830" s="248">
        <v>1255735.2941000001</v>
      </c>
      <c r="J1830" s="248">
        <v>1</v>
      </c>
      <c r="K1830" s="249">
        <v>2021</v>
      </c>
      <c r="L1830" s="249">
        <v>2021</v>
      </c>
      <c r="M1830" s="250" t="s">
        <v>21</v>
      </c>
    </row>
    <row r="1831" spans="4:13" x14ac:dyDescent="0.35">
      <c r="D1831" s="244" t="s">
        <v>2332</v>
      </c>
      <c r="E1831" s="245">
        <v>40051</v>
      </c>
      <c r="F1831" s="245">
        <v>40053</v>
      </c>
      <c r="G1831" s="246" t="s">
        <v>10</v>
      </c>
      <c r="H1831" s="247">
        <v>377502</v>
      </c>
      <c r="I1831" s="248">
        <v>377502</v>
      </c>
      <c r="J1831" s="248">
        <v>1</v>
      </c>
      <c r="K1831" s="249">
        <v>2009</v>
      </c>
      <c r="L1831" s="249">
        <v>2009</v>
      </c>
      <c r="M1831" s="250" t="s">
        <v>43</v>
      </c>
    </row>
    <row r="1832" spans="4:13" x14ac:dyDescent="0.35">
      <c r="D1832" s="244" t="s">
        <v>2333</v>
      </c>
      <c r="E1832" s="245">
        <v>38792</v>
      </c>
      <c r="F1832" s="245">
        <v>38796</v>
      </c>
      <c r="G1832" s="246" t="s">
        <v>10</v>
      </c>
      <c r="H1832" s="247">
        <v>842400</v>
      </c>
      <c r="I1832" s="248">
        <v>500925</v>
      </c>
      <c r="J1832" s="248">
        <v>1</v>
      </c>
      <c r="K1832" s="249">
        <v>2006</v>
      </c>
      <c r="L1832" s="249">
        <v>2006</v>
      </c>
      <c r="M1832" s="250" t="s">
        <v>150</v>
      </c>
    </row>
    <row r="1833" spans="4:13" x14ac:dyDescent="0.35">
      <c r="D1833" s="244" t="s">
        <v>2334</v>
      </c>
      <c r="E1833" s="245">
        <v>39480</v>
      </c>
      <c r="F1833" s="245">
        <v>39484</v>
      </c>
      <c r="G1833" s="246" t="s">
        <v>13</v>
      </c>
      <c r="H1833" s="247">
        <v>702000</v>
      </c>
      <c r="I1833" s="248">
        <v>0</v>
      </c>
      <c r="J1833" s="248">
        <v>1</v>
      </c>
      <c r="K1833" s="249">
        <v>2008</v>
      </c>
      <c r="L1833" s="249">
        <v>2008</v>
      </c>
      <c r="M1833" s="250" t="s">
        <v>2335</v>
      </c>
    </row>
    <row r="1834" spans="4:13" x14ac:dyDescent="0.35">
      <c r="D1834" s="244" t="s">
        <v>2625</v>
      </c>
      <c r="E1834" s="245">
        <v>44281</v>
      </c>
      <c r="F1834" s="245">
        <v>44287</v>
      </c>
      <c r="G1834" s="246" t="s">
        <v>13</v>
      </c>
      <c r="H1834" s="247">
        <v>357700</v>
      </c>
      <c r="I1834" s="248">
        <v>357700</v>
      </c>
      <c r="J1834" s="248">
        <v>1</v>
      </c>
      <c r="K1834" s="249">
        <v>2021</v>
      </c>
      <c r="L1834" s="249">
        <v>2021</v>
      </c>
      <c r="M1834" s="250" t="s">
        <v>21</v>
      </c>
    </row>
    <row r="1835" spans="4:13" x14ac:dyDescent="0.35">
      <c r="D1835" s="244" t="s">
        <v>2336</v>
      </c>
      <c r="E1835" s="245">
        <v>44269</v>
      </c>
      <c r="F1835" s="245">
        <v>44279</v>
      </c>
      <c r="G1835" s="246" t="s">
        <v>13</v>
      </c>
      <c r="H1835" s="247">
        <v>404500</v>
      </c>
      <c r="I1835" s="248">
        <v>404500</v>
      </c>
      <c r="J1835" s="248">
        <v>1</v>
      </c>
      <c r="K1835" s="249">
        <v>2021</v>
      </c>
      <c r="L1835" s="249">
        <v>2021</v>
      </c>
      <c r="M1835" s="250" t="s">
        <v>21</v>
      </c>
    </row>
    <row r="1836" spans="4:13" x14ac:dyDescent="0.35">
      <c r="D1836" s="244" t="s">
        <v>2337</v>
      </c>
      <c r="E1836" s="245">
        <v>44284</v>
      </c>
      <c r="F1836" s="245">
        <v>44292</v>
      </c>
      <c r="G1836" s="246" t="s">
        <v>10</v>
      </c>
      <c r="H1836" s="247">
        <v>6380</v>
      </c>
      <c r="I1836" s="248">
        <v>6380</v>
      </c>
      <c r="J1836" s="248">
        <v>1</v>
      </c>
      <c r="K1836" s="249">
        <v>2021</v>
      </c>
      <c r="L1836" s="249">
        <v>2021</v>
      </c>
      <c r="M1836" s="250" t="s">
        <v>21</v>
      </c>
    </row>
    <row r="1837" spans="4:13" x14ac:dyDescent="0.35">
      <c r="D1837" s="244" t="s">
        <v>2338</v>
      </c>
      <c r="E1837" s="245">
        <v>44277</v>
      </c>
      <c r="F1837" s="245">
        <v>44287</v>
      </c>
      <c r="G1837" s="246" t="s">
        <v>13</v>
      </c>
      <c r="H1837" s="247">
        <v>6380</v>
      </c>
      <c r="I1837" s="248">
        <v>6380</v>
      </c>
      <c r="J1837" s="248">
        <v>1</v>
      </c>
      <c r="K1837" s="249">
        <v>2021</v>
      </c>
      <c r="L1837" s="249">
        <v>2021</v>
      </c>
      <c r="M1837" s="250" t="s">
        <v>21</v>
      </c>
    </row>
    <row r="1838" spans="4:13" x14ac:dyDescent="0.35">
      <c r="D1838" s="244" t="s">
        <v>2626</v>
      </c>
      <c r="E1838" s="245">
        <v>44284</v>
      </c>
      <c r="F1838" s="245">
        <v>44287</v>
      </c>
      <c r="G1838" s="246" t="s">
        <v>10</v>
      </c>
      <c r="H1838" s="247">
        <v>99528</v>
      </c>
      <c r="I1838" s="248">
        <v>99528</v>
      </c>
      <c r="J1838" s="248">
        <v>1</v>
      </c>
      <c r="K1838" s="249">
        <v>2021</v>
      </c>
      <c r="L1838" s="249">
        <v>2021</v>
      </c>
      <c r="M1838" s="250" t="s">
        <v>21</v>
      </c>
    </row>
    <row r="1839" spans="4:13" x14ac:dyDescent="0.35">
      <c r="D1839" s="244" t="s">
        <v>2628</v>
      </c>
      <c r="E1839" s="245">
        <v>44286</v>
      </c>
      <c r="F1839" s="245">
        <v>44292</v>
      </c>
      <c r="G1839" s="246" t="s">
        <v>10</v>
      </c>
      <c r="H1839" s="247">
        <v>191908</v>
      </c>
      <c r="I1839" s="248">
        <v>191908</v>
      </c>
      <c r="J1839" s="248">
        <v>1</v>
      </c>
      <c r="K1839" s="249">
        <v>2021</v>
      </c>
      <c r="L1839" s="249">
        <v>2021</v>
      </c>
      <c r="M1839" s="250" t="s">
        <v>21</v>
      </c>
    </row>
    <row r="1840" spans="4:13" x14ac:dyDescent="0.35">
      <c r="D1840" s="244" t="s">
        <v>2341</v>
      </c>
      <c r="E1840" s="245">
        <v>44282</v>
      </c>
      <c r="F1840" s="245">
        <v>44285</v>
      </c>
      <c r="G1840" s="246" t="s">
        <v>10</v>
      </c>
      <c r="H1840" s="247">
        <v>8700</v>
      </c>
      <c r="I1840" s="248">
        <v>8700</v>
      </c>
      <c r="J1840" s="248">
        <v>1</v>
      </c>
      <c r="K1840" s="249">
        <v>2021</v>
      </c>
      <c r="L1840" s="249">
        <v>2021</v>
      </c>
      <c r="M1840" s="250" t="s">
        <v>21</v>
      </c>
    </row>
    <row r="1841" spans="4:13" x14ac:dyDescent="0.35">
      <c r="D1841" s="244" t="s">
        <v>2342</v>
      </c>
      <c r="E1841" s="245">
        <v>44281</v>
      </c>
      <c r="F1841" s="245">
        <v>44285</v>
      </c>
      <c r="G1841" s="246" t="s">
        <v>10</v>
      </c>
      <c r="H1841" s="247">
        <v>8700</v>
      </c>
      <c r="I1841" s="248">
        <v>8700</v>
      </c>
      <c r="J1841" s="248">
        <v>1</v>
      </c>
      <c r="K1841" s="249">
        <v>2021</v>
      </c>
      <c r="L1841" s="249">
        <v>2021</v>
      </c>
      <c r="M1841" s="250" t="s">
        <v>21</v>
      </c>
    </row>
    <row r="1842" spans="4:13" x14ac:dyDescent="0.35">
      <c r="D1842" s="244" t="s">
        <v>2343</v>
      </c>
      <c r="E1842" s="245">
        <v>44275</v>
      </c>
      <c r="F1842" s="245">
        <v>44293</v>
      </c>
      <c r="G1842" s="246" t="s">
        <v>13</v>
      </c>
      <c r="H1842" s="247">
        <v>145700</v>
      </c>
      <c r="I1842" s="248">
        <v>145700</v>
      </c>
      <c r="J1842" s="248">
        <v>1</v>
      </c>
      <c r="K1842" s="249">
        <v>2021</v>
      </c>
      <c r="L1842" s="249">
        <v>2021</v>
      </c>
      <c r="M1842" s="250" t="s">
        <v>21</v>
      </c>
    </row>
    <row r="1843" spans="4:13" x14ac:dyDescent="0.35">
      <c r="D1843" s="244" t="s">
        <v>2630</v>
      </c>
      <c r="E1843" s="245">
        <v>44285</v>
      </c>
      <c r="F1843" s="245">
        <v>44293</v>
      </c>
      <c r="G1843" s="246" t="s">
        <v>10</v>
      </c>
      <c r="H1843" s="247">
        <v>11500</v>
      </c>
      <c r="I1843" s="248">
        <v>11500</v>
      </c>
      <c r="J1843" s="248">
        <v>1</v>
      </c>
      <c r="K1843" s="249">
        <v>2021</v>
      </c>
      <c r="L1843" s="249">
        <v>2021</v>
      </c>
      <c r="M1843" s="250" t="s">
        <v>21</v>
      </c>
    </row>
    <row r="1844" spans="4:13" x14ac:dyDescent="0.35">
      <c r="D1844" s="244" t="s">
        <v>2345</v>
      </c>
      <c r="E1844" s="245">
        <v>44287</v>
      </c>
      <c r="F1844" s="245">
        <v>44292</v>
      </c>
      <c r="G1844" s="246" t="s">
        <v>10</v>
      </c>
      <c r="H1844" s="247">
        <v>6380</v>
      </c>
      <c r="I1844" s="248">
        <v>6380</v>
      </c>
      <c r="J1844" s="248">
        <v>1</v>
      </c>
      <c r="K1844" s="249">
        <v>2021</v>
      </c>
      <c r="L1844" s="249">
        <v>2021</v>
      </c>
      <c r="M1844" s="250" t="s">
        <v>2250</v>
      </c>
    </row>
    <row r="1845" spans="4:13" x14ac:dyDescent="0.35">
      <c r="D1845" s="244" t="s">
        <v>2631</v>
      </c>
      <c r="E1845" s="245">
        <v>44289</v>
      </c>
      <c r="F1845" s="245">
        <v>44293</v>
      </c>
      <c r="G1845" s="246" t="s">
        <v>13</v>
      </c>
      <c r="H1845" s="247">
        <v>300000</v>
      </c>
      <c r="I1845" s="248">
        <v>300000</v>
      </c>
      <c r="J1845" s="248">
        <v>1</v>
      </c>
      <c r="K1845" s="249">
        <v>2021</v>
      </c>
      <c r="L1845" s="249">
        <v>2021</v>
      </c>
      <c r="M1845" s="250" t="s">
        <v>2250</v>
      </c>
    </row>
    <row r="1846" spans="4:13" x14ac:dyDescent="0.35">
      <c r="D1846" s="244" t="s">
        <v>5423</v>
      </c>
      <c r="E1846" s="245">
        <v>44284</v>
      </c>
      <c r="F1846" s="245">
        <v>44293</v>
      </c>
      <c r="G1846" s="246" t="s">
        <v>10</v>
      </c>
      <c r="H1846" s="247">
        <v>6380</v>
      </c>
      <c r="I1846" s="248">
        <v>6380</v>
      </c>
      <c r="J1846" s="248">
        <v>1</v>
      </c>
      <c r="K1846" s="249">
        <v>2021</v>
      </c>
      <c r="L1846" s="249">
        <v>2021</v>
      </c>
      <c r="M1846" s="250" t="s">
        <v>21</v>
      </c>
    </row>
    <row r="1847" spans="4:13" x14ac:dyDescent="0.35">
      <c r="D1847" s="244" t="s">
        <v>2346</v>
      </c>
      <c r="E1847" s="245">
        <v>44291</v>
      </c>
      <c r="F1847" s="245">
        <v>44293</v>
      </c>
      <c r="G1847" s="246" t="s">
        <v>10</v>
      </c>
      <c r="H1847" s="247">
        <v>6380</v>
      </c>
      <c r="I1847" s="248">
        <v>6380</v>
      </c>
      <c r="J1847" s="248">
        <v>1</v>
      </c>
      <c r="K1847" s="249">
        <v>2021</v>
      </c>
      <c r="L1847" s="249">
        <v>2021</v>
      </c>
      <c r="M1847" s="250" t="s">
        <v>2250</v>
      </c>
    </row>
    <row r="1848" spans="4:13" x14ac:dyDescent="0.35">
      <c r="D1848" s="244" t="s">
        <v>2347</v>
      </c>
      <c r="E1848" s="245">
        <v>44283</v>
      </c>
      <c r="F1848" s="245">
        <v>44294</v>
      </c>
      <c r="G1848" s="246" t="s">
        <v>10</v>
      </c>
      <c r="H1848" s="247">
        <v>5000</v>
      </c>
      <c r="I1848" s="248">
        <v>5000</v>
      </c>
      <c r="J1848" s="248">
        <v>1</v>
      </c>
      <c r="K1848" s="249">
        <v>2021</v>
      </c>
      <c r="L1848" s="249">
        <v>2021</v>
      </c>
      <c r="M1848" s="250" t="s">
        <v>21</v>
      </c>
    </row>
    <row r="1849" spans="4:13" x14ac:dyDescent="0.35">
      <c r="D1849" s="244" t="s">
        <v>2633</v>
      </c>
      <c r="E1849" s="245">
        <v>44283</v>
      </c>
      <c r="F1849" s="245">
        <v>44294</v>
      </c>
      <c r="G1849" s="246" t="s">
        <v>13</v>
      </c>
      <c r="H1849" s="247">
        <v>84100</v>
      </c>
      <c r="I1849" s="248">
        <v>84100</v>
      </c>
      <c r="J1849" s="248">
        <v>1</v>
      </c>
      <c r="K1849" s="249">
        <v>2021</v>
      </c>
      <c r="L1849" s="249">
        <v>2021</v>
      </c>
      <c r="M1849" s="250" t="s">
        <v>21</v>
      </c>
    </row>
    <row r="1850" spans="4:13" x14ac:dyDescent="0.35">
      <c r="D1850" s="244" t="s">
        <v>2634</v>
      </c>
      <c r="E1850" s="245">
        <v>44290</v>
      </c>
      <c r="F1850" s="245">
        <v>44294</v>
      </c>
      <c r="G1850" s="246" t="s">
        <v>10</v>
      </c>
      <c r="H1850" s="247">
        <v>6380</v>
      </c>
      <c r="I1850" s="248">
        <v>6380</v>
      </c>
      <c r="J1850" s="248">
        <v>1</v>
      </c>
      <c r="K1850" s="249">
        <v>2021</v>
      </c>
      <c r="L1850" s="249">
        <v>2021</v>
      </c>
      <c r="M1850" s="250" t="s">
        <v>2250</v>
      </c>
    </row>
    <row r="1851" spans="4:13" x14ac:dyDescent="0.35">
      <c r="D1851" s="244" t="s">
        <v>2635</v>
      </c>
      <c r="E1851" s="245">
        <v>44290</v>
      </c>
      <c r="F1851" s="245">
        <v>44294</v>
      </c>
      <c r="G1851" s="246" t="s">
        <v>10</v>
      </c>
      <c r="H1851" s="247">
        <v>139620</v>
      </c>
      <c r="I1851" s="248">
        <v>139620</v>
      </c>
      <c r="J1851" s="248">
        <v>1</v>
      </c>
      <c r="K1851" s="249">
        <v>2021</v>
      </c>
      <c r="L1851" s="249">
        <v>2021</v>
      </c>
      <c r="M1851" s="250" t="s">
        <v>2250</v>
      </c>
    </row>
    <row r="1852" spans="4:13" x14ac:dyDescent="0.35">
      <c r="D1852" s="244" t="s">
        <v>2348</v>
      </c>
      <c r="E1852" s="245">
        <v>44292</v>
      </c>
      <c r="F1852" s="245">
        <v>44295</v>
      </c>
      <c r="G1852" s="246" t="s">
        <v>10</v>
      </c>
      <c r="H1852" s="247">
        <v>8700</v>
      </c>
      <c r="I1852" s="248">
        <v>8700</v>
      </c>
      <c r="J1852" s="248">
        <v>1</v>
      </c>
      <c r="K1852" s="249">
        <v>2021</v>
      </c>
      <c r="L1852" s="249">
        <v>2021</v>
      </c>
      <c r="M1852" s="250" t="s">
        <v>2250</v>
      </c>
    </row>
    <row r="1853" spans="4:13" x14ac:dyDescent="0.35">
      <c r="D1853" s="244" t="s">
        <v>2636</v>
      </c>
      <c r="E1853" s="245">
        <v>44079</v>
      </c>
      <c r="F1853" s="245">
        <v>44294</v>
      </c>
      <c r="G1853" s="246" t="s">
        <v>177</v>
      </c>
      <c r="H1853" s="247">
        <v>190000</v>
      </c>
      <c r="I1853" s="248">
        <v>190000</v>
      </c>
      <c r="J1853" s="248">
        <v>1</v>
      </c>
      <c r="K1853" s="249">
        <v>2020</v>
      </c>
      <c r="L1853" s="249">
        <v>2021</v>
      </c>
      <c r="M1853" s="250" t="s">
        <v>35</v>
      </c>
    </row>
    <row r="1854" spans="4:13" x14ac:dyDescent="0.35">
      <c r="D1854" s="244" t="s">
        <v>2637</v>
      </c>
      <c r="E1854" s="245">
        <v>44263</v>
      </c>
      <c r="F1854" s="245">
        <v>44295</v>
      </c>
      <c r="G1854" s="246" t="s">
        <v>10</v>
      </c>
      <c r="H1854" s="247">
        <v>580000</v>
      </c>
      <c r="I1854" s="248">
        <v>580000</v>
      </c>
      <c r="J1854" s="248">
        <v>1</v>
      </c>
      <c r="K1854" s="249">
        <v>2021</v>
      </c>
      <c r="L1854" s="249">
        <v>2021</v>
      </c>
      <c r="M1854" s="250" t="s">
        <v>21</v>
      </c>
    </row>
    <row r="1855" spans="4:13" x14ac:dyDescent="0.35">
      <c r="D1855" s="244" t="s">
        <v>2349</v>
      </c>
      <c r="E1855" s="245">
        <v>44101</v>
      </c>
      <c r="F1855" s="245">
        <v>44294</v>
      </c>
      <c r="G1855" s="246" t="s">
        <v>177</v>
      </c>
      <c r="H1855" s="247">
        <v>3528</v>
      </c>
      <c r="I1855" s="248">
        <v>3528</v>
      </c>
      <c r="J1855" s="248">
        <v>1</v>
      </c>
      <c r="K1855" s="249">
        <v>2020</v>
      </c>
      <c r="L1855" s="249">
        <v>2021</v>
      </c>
      <c r="M1855" s="250" t="s">
        <v>35</v>
      </c>
    </row>
    <row r="1856" spans="4:13" x14ac:dyDescent="0.35">
      <c r="D1856" s="244" t="s">
        <v>2638</v>
      </c>
      <c r="E1856" s="245">
        <v>44276</v>
      </c>
      <c r="F1856" s="245">
        <v>44279</v>
      </c>
      <c r="G1856" s="246" t="s">
        <v>13</v>
      </c>
      <c r="H1856" s="247">
        <v>6300</v>
      </c>
      <c r="I1856" s="248">
        <v>6300</v>
      </c>
      <c r="J1856" s="248">
        <v>1</v>
      </c>
      <c r="K1856" s="249">
        <v>2021</v>
      </c>
      <c r="L1856" s="249">
        <v>2021</v>
      </c>
      <c r="M1856" s="250" t="s">
        <v>21</v>
      </c>
    </row>
    <row r="1857" spans="4:13" x14ac:dyDescent="0.35">
      <c r="D1857" s="244" t="s">
        <v>2639</v>
      </c>
      <c r="E1857" s="245">
        <v>44289</v>
      </c>
      <c r="F1857" s="245">
        <v>44295</v>
      </c>
      <c r="G1857" s="246" t="s">
        <v>10</v>
      </c>
      <c r="H1857" s="247">
        <v>35760</v>
      </c>
      <c r="I1857" s="248">
        <v>35760</v>
      </c>
      <c r="J1857" s="248">
        <v>1</v>
      </c>
      <c r="K1857" s="249">
        <v>2021</v>
      </c>
      <c r="L1857" s="249">
        <v>2021</v>
      </c>
      <c r="M1857" s="250" t="s">
        <v>2250</v>
      </c>
    </row>
    <row r="1858" spans="4:13" x14ac:dyDescent="0.35">
      <c r="D1858" s="244" t="s">
        <v>2350</v>
      </c>
      <c r="E1858" s="245">
        <v>44276</v>
      </c>
      <c r="F1858" s="245">
        <v>44294</v>
      </c>
      <c r="G1858" s="246" t="s">
        <v>10</v>
      </c>
      <c r="H1858" s="247">
        <v>14616</v>
      </c>
      <c r="I1858" s="248">
        <v>14616</v>
      </c>
      <c r="J1858" s="248">
        <v>1</v>
      </c>
      <c r="K1858" s="249">
        <v>2021</v>
      </c>
      <c r="L1858" s="249">
        <v>2021</v>
      </c>
      <c r="M1858" s="250" t="s">
        <v>21</v>
      </c>
    </row>
    <row r="1859" spans="4:13" x14ac:dyDescent="0.35">
      <c r="D1859" s="244" t="s">
        <v>2351</v>
      </c>
      <c r="E1859" s="245">
        <v>44278</v>
      </c>
      <c r="F1859" s="245">
        <v>44295</v>
      </c>
      <c r="G1859" s="246" t="s">
        <v>10</v>
      </c>
      <c r="H1859" s="247">
        <v>8700</v>
      </c>
      <c r="I1859" s="248">
        <v>8700</v>
      </c>
      <c r="J1859" s="248">
        <v>1</v>
      </c>
      <c r="K1859" s="249">
        <v>2021</v>
      </c>
      <c r="L1859" s="249">
        <v>2021</v>
      </c>
      <c r="M1859" s="250" t="s">
        <v>21</v>
      </c>
    </row>
    <row r="1860" spans="4:13" x14ac:dyDescent="0.35">
      <c r="D1860" s="244" t="s">
        <v>2640</v>
      </c>
      <c r="E1860" s="245">
        <v>44284</v>
      </c>
      <c r="F1860" s="245">
        <v>44292</v>
      </c>
      <c r="G1860" s="246" t="s">
        <v>10</v>
      </c>
      <c r="H1860" s="247">
        <v>161920</v>
      </c>
      <c r="I1860" s="248">
        <v>161920</v>
      </c>
      <c r="J1860" s="248">
        <v>1</v>
      </c>
      <c r="K1860" s="249">
        <v>2021</v>
      </c>
      <c r="L1860" s="249">
        <v>2021</v>
      </c>
      <c r="M1860" s="250" t="s">
        <v>21</v>
      </c>
    </row>
    <row r="1861" spans="4:13" x14ac:dyDescent="0.35">
      <c r="D1861" s="244" t="s">
        <v>2352</v>
      </c>
      <c r="E1861" s="245">
        <v>44285</v>
      </c>
      <c r="F1861" s="245">
        <v>44295</v>
      </c>
      <c r="G1861" s="246" t="s">
        <v>13</v>
      </c>
      <c r="H1861" s="247">
        <v>15800</v>
      </c>
      <c r="I1861" s="248">
        <v>15800</v>
      </c>
      <c r="J1861" s="248">
        <v>1</v>
      </c>
      <c r="K1861" s="249">
        <v>2021</v>
      </c>
      <c r="L1861" s="249">
        <v>2021</v>
      </c>
      <c r="M1861" s="250" t="s">
        <v>21</v>
      </c>
    </row>
    <row r="1862" spans="4:13" x14ac:dyDescent="0.35">
      <c r="D1862" s="244" t="s">
        <v>2641</v>
      </c>
      <c r="E1862" s="245">
        <v>44279</v>
      </c>
      <c r="F1862" s="245">
        <v>44295</v>
      </c>
      <c r="G1862" s="246" t="s">
        <v>10</v>
      </c>
      <c r="H1862" s="247">
        <v>8700</v>
      </c>
      <c r="I1862" s="248">
        <v>8700</v>
      </c>
      <c r="J1862" s="248">
        <v>1</v>
      </c>
      <c r="K1862" s="249">
        <v>2021</v>
      </c>
      <c r="L1862" s="249">
        <v>2021</v>
      </c>
      <c r="M1862" s="250" t="s">
        <v>21</v>
      </c>
    </row>
    <row r="1863" spans="4:13" x14ac:dyDescent="0.35">
      <c r="D1863" s="244" t="s">
        <v>2642</v>
      </c>
      <c r="E1863" s="245">
        <v>44235</v>
      </c>
      <c r="F1863" s="245">
        <v>44295</v>
      </c>
      <c r="G1863" s="246" t="s">
        <v>10</v>
      </c>
      <c r="H1863" s="247">
        <v>4423691.6469999999</v>
      </c>
      <c r="I1863" s="248">
        <v>-564276</v>
      </c>
      <c r="J1863" s="248">
        <v>1</v>
      </c>
      <c r="K1863" s="249">
        <v>2021</v>
      </c>
      <c r="L1863" s="249">
        <v>2021</v>
      </c>
      <c r="M1863" s="250" t="s">
        <v>21</v>
      </c>
    </row>
    <row r="1864" spans="4:13" x14ac:dyDescent="0.35">
      <c r="D1864" s="244" t="s">
        <v>2354</v>
      </c>
      <c r="E1864" s="245">
        <v>44229</v>
      </c>
      <c r="F1864" s="245">
        <v>44293</v>
      </c>
      <c r="G1864" s="246" t="s">
        <v>10</v>
      </c>
      <c r="H1864" s="247">
        <v>10000</v>
      </c>
      <c r="I1864" s="248">
        <v>10000</v>
      </c>
      <c r="J1864" s="248">
        <v>1</v>
      </c>
      <c r="K1864" s="249">
        <v>2021</v>
      </c>
      <c r="L1864" s="249">
        <v>2021</v>
      </c>
      <c r="M1864" s="250" t="s">
        <v>21</v>
      </c>
    </row>
    <row r="1865" spans="4:13" x14ac:dyDescent="0.35">
      <c r="D1865" s="244" t="s">
        <v>2356</v>
      </c>
      <c r="E1865" s="245">
        <v>44288</v>
      </c>
      <c r="F1865" s="245">
        <v>44296</v>
      </c>
      <c r="G1865" s="246" t="s">
        <v>10</v>
      </c>
      <c r="H1865" s="247">
        <v>738000</v>
      </c>
      <c r="I1865" s="248">
        <v>738000</v>
      </c>
      <c r="J1865" s="248">
        <v>1</v>
      </c>
      <c r="K1865" s="249">
        <v>2021</v>
      </c>
      <c r="L1865" s="249">
        <v>2021</v>
      </c>
      <c r="M1865" s="250" t="s">
        <v>2250</v>
      </c>
    </row>
    <row r="1866" spans="4:13" x14ac:dyDescent="0.35">
      <c r="D1866" s="244" t="s">
        <v>2643</v>
      </c>
      <c r="E1866" s="245">
        <v>44279</v>
      </c>
      <c r="F1866" s="245">
        <v>44293</v>
      </c>
      <c r="G1866" s="246" t="s">
        <v>10</v>
      </c>
      <c r="H1866" s="247">
        <v>6380</v>
      </c>
      <c r="I1866" s="248">
        <v>6380</v>
      </c>
      <c r="J1866" s="248">
        <v>1</v>
      </c>
      <c r="K1866" s="249">
        <v>2021</v>
      </c>
      <c r="L1866" s="249">
        <v>2021</v>
      </c>
      <c r="M1866" s="250" t="s">
        <v>21</v>
      </c>
    </row>
    <row r="1867" spans="4:13" x14ac:dyDescent="0.35">
      <c r="D1867" s="244" t="s">
        <v>2644</v>
      </c>
      <c r="E1867" s="245">
        <v>44275</v>
      </c>
      <c r="F1867" s="245">
        <v>44286</v>
      </c>
      <c r="G1867" s="246" t="s">
        <v>10</v>
      </c>
      <c r="H1867" s="247">
        <v>533352</v>
      </c>
      <c r="I1867" s="248">
        <v>533352</v>
      </c>
      <c r="J1867" s="248">
        <v>1</v>
      </c>
      <c r="K1867" s="249">
        <v>2021</v>
      </c>
      <c r="L1867" s="249">
        <v>2021</v>
      </c>
      <c r="M1867" s="250" t="s">
        <v>21</v>
      </c>
    </row>
    <row r="1868" spans="4:13" x14ac:dyDescent="0.35">
      <c r="D1868" s="244" t="s">
        <v>2645</v>
      </c>
      <c r="E1868" s="245">
        <v>44291</v>
      </c>
      <c r="F1868" s="245">
        <v>44292</v>
      </c>
      <c r="G1868" s="246" t="s">
        <v>10</v>
      </c>
      <c r="H1868" s="247">
        <v>606860</v>
      </c>
      <c r="I1868" s="248">
        <v>606860</v>
      </c>
      <c r="J1868" s="248">
        <v>1</v>
      </c>
      <c r="K1868" s="249">
        <v>2021</v>
      </c>
      <c r="L1868" s="249">
        <v>2021</v>
      </c>
      <c r="M1868" s="250" t="s">
        <v>2250</v>
      </c>
    </row>
    <row r="1869" spans="4:13" x14ac:dyDescent="0.35">
      <c r="D1869" s="244" t="s">
        <v>2358</v>
      </c>
      <c r="E1869" s="245">
        <v>44265</v>
      </c>
      <c r="F1869" s="245">
        <v>44295</v>
      </c>
      <c r="G1869" s="246" t="s">
        <v>13</v>
      </c>
      <c r="H1869" s="247">
        <v>13827</v>
      </c>
      <c r="I1869" s="248">
        <v>13827</v>
      </c>
      <c r="J1869" s="248">
        <v>1</v>
      </c>
      <c r="K1869" s="249">
        <v>2021</v>
      </c>
      <c r="L1869" s="249">
        <v>2021</v>
      </c>
      <c r="M1869" s="250" t="s">
        <v>21</v>
      </c>
    </row>
    <row r="1870" spans="4:13" x14ac:dyDescent="0.35">
      <c r="D1870" s="244" t="s">
        <v>2646</v>
      </c>
      <c r="E1870" s="245">
        <v>44292</v>
      </c>
      <c r="F1870" s="245">
        <v>44298</v>
      </c>
      <c r="G1870" s="246" t="s">
        <v>10</v>
      </c>
      <c r="H1870" s="247">
        <v>74240</v>
      </c>
      <c r="I1870" s="248">
        <v>74240</v>
      </c>
      <c r="J1870" s="248">
        <v>1</v>
      </c>
      <c r="K1870" s="249">
        <v>2021</v>
      </c>
      <c r="L1870" s="249">
        <v>2021</v>
      </c>
      <c r="M1870" s="250" t="s">
        <v>2250</v>
      </c>
    </row>
    <row r="1871" spans="4:13" x14ac:dyDescent="0.35">
      <c r="D1871" s="244" t="s">
        <v>2360</v>
      </c>
      <c r="E1871" s="245">
        <v>44280</v>
      </c>
      <c r="F1871" s="245">
        <v>44298</v>
      </c>
      <c r="G1871" s="246" t="s">
        <v>10</v>
      </c>
      <c r="H1871" s="247">
        <v>146226</v>
      </c>
      <c r="I1871" s="248">
        <v>146226</v>
      </c>
      <c r="J1871" s="248">
        <v>1</v>
      </c>
      <c r="K1871" s="249">
        <v>2021</v>
      </c>
      <c r="L1871" s="249">
        <v>2021</v>
      </c>
      <c r="M1871" s="250" t="s">
        <v>21</v>
      </c>
    </row>
    <row r="1872" spans="4:13" x14ac:dyDescent="0.35">
      <c r="D1872" s="244" t="s">
        <v>2361</v>
      </c>
      <c r="E1872" s="245">
        <v>44294</v>
      </c>
      <c r="F1872" s="245">
        <v>44298</v>
      </c>
      <c r="G1872" s="246" t="s">
        <v>13</v>
      </c>
      <c r="H1872" s="247">
        <v>168700</v>
      </c>
      <c r="I1872" s="248">
        <v>168700</v>
      </c>
      <c r="J1872" s="248">
        <v>1</v>
      </c>
      <c r="K1872" s="249">
        <v>2021</v>
      </c>
      <c r="L1872" s="249">
        <v>2021</v>
      </c>
      <c r="M1872" s="250" t="s">
        <v>2250</v>
      </c>
    </row>
    <row r="1873" spans="4:13" x14ac:dyDescent="0.35">
      <c r="D1873" s="244" t="s">
        <v>2647</v>
      </c>
      <c r="E1873" s="245">
        <v>44295</v>
      </c>
      <c r="F1873" s="245">
        <v>44298</v>
      </c>
      <c r="G1873" s="246" t="s">
        <v>10</v>
      </c>
      <c r="H1873" s="247">
        <v>110250</v>
      </c>
      <c r="I1873" s="248">
        <v>110250</v>
      </c>
      <c r="J1873" s="248">
        <v>1</v>
      </c>
      <c r="K1873" s="249">
        <v>2021</v>
      </c>
      <c r="L1873" s="249">
        <v>2021</v>
      </c>
      <c r="M1873" s="250" t="s">
        <v>2250</v>
      </c>
    </row>
    <row r="1874" spans="4:13" x14ac:dyDescent="0.35">
      <c r="D1874" s="244" t="s">
        <v>2363</v>
      </c>
      <c r="E1874" s="245">
        <v>44280</v>
      </c>
      <c r="F1874" s="245">
        <v>44298</v>
      </c>
      <c r="G1874" s="246" t="s">
        <v>10</v>
      </c>
      <c r="H1874" s="247">
        <v>8700</v>
      </c>
      <c r="I1874" s="248">
        <v>8700</v>
      </c>
      <c r="J1874" s="248">
        <v>1</v>
      </c>
      <c r="K1874" s="249">
        <v>2021</v>
      </c>
      <c r="L1874" s="249">
        <v>2021</v>
      </c>
      <c r="M1874" s="250" t="s">
        <v>21</v>
      </c>
    </row>
    <row r="1875" spans="4:13" x14ac:dyDescent="0.35">
      <c r="D1875" s="244" t="s">
        <v>2365</v>
      </c>
      <c r="E1875" s="245">
        <v>44280</v>
      </c>
      <c r="F1875" s="245">
        <v>44293</v>
      </c>
      <c r="G1875" s="246" t="s">
        <v>10</v>
      </c>
      <c r="H1875" s="247">
        <v>772000</v>
      </c>
      <c r="I1875" s="248">
        <v>772000</v>
      </c>
      <c r="J1875" s="248">
        <v>1</v>
      </c>
      <c r="K1875" s="249">
        <v>2021</v>
      </c>
      <c r="L1875" s="249">
        <v>2021</v>
      </c>
      <c r="M1875" s="250" t="s">
        <v>21</v>
      </c>
    </row>
    <row r="1876" spans="4:13" x14ac:dyDescent="0.35">
      <c r="D1876" s="244" t="s">
        <v>2366</v>
      </c>
      <c r="E1876" s="245">
        <v>44285</v>
      </c>
      <c r="F1876" s="245">
        <v>44299</v>
      </c>
      <c r="G1876" s="246" t="s">
        <v>10</v>
      </c>
      <c r="H1876" s="247">
        <v>6860</v>
      </c>
      <c r="I1876" s="248">
        <v>6860</v>
      </c>
      <c r="J1876" s="248">
        <v>1</v>
      </c>
      <c r="K1876" s="249">
        <v>2021</v>
      </c>
      <c r="L1876" s="249">
        <v>2021</v>
      </c>
      <c r="M1876" s="250" t="s">
        <v>21</v>
      </c>
    </row>
    <row r="1877" spans="4:13" x14ac:dyDescent="0.35">
      <c r="D1877" s="244" t="s">
        <v>2367</v>
      </c>
      <c r="E1877" s="245">
        <v>44277</v>
      </c>
      <c r="F1877" s="245">
        <v>44299</v>
      </c>
      <c r="G1877" s="246" t="s">
        <v>10</v>
      </c>
      <c r="H1877" s="247">
        <v>6380</v>
      </c>
      <c r="I1877" s="248">
        <v>6380</v>
      </c>
      <c r="J1877" s="248">
        <v>1</v>
      </c>
      <c r="K1877" s="249">
        <v>2021</v>
      </c>
      <c r="L1877" s="249">
        <v>2021</v>
      </c>
      <c r="M1877" s="250" t="s">
        <v>21</v>
      </c>
    </row>
    <row r="1878" spans="4:13" x14ac:dyDescent="0.35">
      <c r="D1878" s="244" t="s">
        <v>2368</v>
      </c>
      <c r="E1878" s="245">
        <v>44276</v>
      </c>
      <c r="F1878" s="245">
        <v>44294</v>
      </c>
      <c r="G1878" s="246" t="s">
        <v>10</v>
      </c>
      <c r="H1878" s="247">
        <v>65000</v>
      </c>
      <c r="I1878" s="248">
        <v>65000</v>
      </c>
      <c r="J1878" s="248">
        <v>1</v>
      </c>
      <c r="K1878" s="249">
        <v>2021</v>
      </c>
      <c r="L1878" s="249">
        <v>2021</v>
      </c>
      <c r="M1878" s="250" t="s">
        <v>21</v>
      </c>
    </row>
    <row r="1879" spans="4:13" x14ac:dyDescent="0.35">
      <c r="D1879" s="244" t="s">
        <v>2369</v>
      </c>
      <c r="E1879" s="245">
        <v>44297</v>
      </c>
      <c r="F1879" s="245">
        <v>44299</v>
      </c>
      <c r="G1879" s="246" t="s">
        <v>10</v>
      </c>
      <c r="H1879" s="247">
        <v>164000</v>
      </c>
      <c r="I1879" s="248">
        <v>164000</v>
      </c>
      <c r="J1879" s="248">
        <v>1</v>
      </c>
      <c r="K1879" s="249">
        <v>2021</v>
      </c>
      <c r="L1879" s="249">
        <v>2021</v>
      </c>
      <c r="M1879" s="250" t="s">
        <v>2250</v>
      </c>
    </row>
    <row r="1880" spans="4:13" x14ac:dyDescent="0.35">
      <c r="D1880" s="244" t="s">
        <v>7217</v>
      </c>
      <c r="E1880" s="245">
        <v>44284</v>
      </c>
      <c r="F1880" s="245">
        <v>44299</v>
      </c>
      <c r="G1880" s="246" t="s">
        <v>13</v>
      </c>
      <c r="H1880" s="247">
        <v>10000</v>
      </c>
      <c r="I1880" s="248">
        <v>10000</v>
      </c>
      <c r="J1880" s="248">
        <v>1</v>
      </c>
      <c r="K1880" s="249">
        <v>2021</v>
      </c>
      <c r="L1880" s="249">
        <v>2021</v>
      </c>
      <c r="M1880" s="250" t="s">
        <v>21</v>
      </c>
    </row>
    <row r="1881" spans="4:13" x14ac:dyDescent="0.35">
      <c r="D1881" s="244" t="s">
        <v>2370</v>
      </c>
      <c r="E1881" s="245">
        <v>44288</v>
      </c>
      <c r="F1881" s="245">
        <v>44299</v>
      </c>
      <c r="G1881" s="246" t="s">
        <v>13</v>
      </c>
      <c r="H1881" s="247">
        <v>8700</v>
      </c>
      <c r="I1881" s="248">
        <v>8700</v>
      </c>
      <c r="J1881" s="248">
        <v>1</v>
      </c>
      <c r="K1881" s="249">
        <v>2021</v>
      </c>
      <c r="L1881" s="249">
        <v>2021</v>
      </c>
      <c r="M1881" s="250" t="s">
        <v>2250</v>
      </c>
    </row>
    <row r="1882" spans="4:13" x14ac:dyDescent="0.35">
      <c r="D1882" s="244" t="s">
        <v>2372</v>
      </c>
      <c r="E1882" s="245">
        <v>44287</v>
      </c>
      <c r="F1882" s="245">
        <v>44300</v>
      </c>
      <c r="G1882" s="246" t="s">
        <v>13</v>
      </c>
      <c r="H1882" s="247">
        <v>6380</v>
      </c>
      <c r="I1882" s="248">
        <v>6380</v>
      </c>
      <c r="J1882" s="248">
        <v>1</v>
      </c>
      <c r="K1882" s="249">
        <v>2021</v>
      </c>
      <c r="L1882" s="249">
        <v>2021</v>
      </c>
      <c r="M1882" s="250" t="s">
        <v>2250</v>
      </c>
    </row>
    <row r="1883" spans="4:13" x14ac:dyDescent="0.35">
      <c r="D1883" s="244" t="s">
        <v>2374</v>
      </c>
      <c r="E1883" s="245">
        <v>44293</v>
      </c>
      <c r="F1883" s="245">
        <v>44299</v>
      </c>
      <c r="G1883" s="246" t="s">
        <v>13</v>
      </c>
      <c r="H1883" s="247">
        <v>415000</v>
      </c>
      <c r="I1883" s="248">
        <v>415000</v>
      </c>
      <c r="J1883" s="248">
        <v>1</v>
      </c>
      <c r="K1883" s="249">
        <v>2021</v>
      </c>
      <c r="L1883" s="249">
        <v>2021</v>
      </c>
      <c r="M1883" s="250" t="s">
        <v>2250</v>
      </c>
    </row>
    <row r="1884" spans="4:13" x14ac:dyDescent="0.35">
      <c r="D1884" s="244" t="s">
        <v>2649</v>
      </c>
      <c r="E1884" s="245">
        <v>44288</v>
      </c>
      <c r="F1884" s="245">
        <v>44300</v>
      </c>
      <c r="G1884" s="246" t="s">
        <v>10</v>
      </c>
      <c r="H1884" s="247">
        <v>800000</v>
      </c>
      <c r="I1884" s="248">
        <v>800000</v>
      </c>
      <c r="J1884" s="248">
        <v>1</v>
      </c>
      <c r="K1884" s="249">
        <v>2021</v>
      </c>
      <c r="L1884" s="249">
        <v>2021</v>
      </c>
      <c r="M1884" s="250" t="s">
        <v>2250</v>
      </c>
    </row>
    <row r="1885" spans="4:13" x14ac:dyDescent="0.35">
      <c r="D1885" s="244" t="s">
        <v>2375</v>
      </c>
      <c r="E1885" s="245">
        <v>44293</v>
      </c>
      <c r="F1885" s="245">
        <v>44298</v>
      </c>
      <c r="G1885" s="246" t="s">
        <v>10</v>
      </c>
      <c r="H1885" s="247">
        <v>26500</v>
      </c>
      <c r="I1885" s="248">
        <v>26500</v>
      </c>
      <c r="J1885" s="248">
        <v>1</v>
      </c>
      <c r="K1885" s="249">
        <v>2021</v>
      </c>
      <c r="L1885" s="249">
        <v>2021</v>
      </c>
      <c r="M1885" s="250" t="s">
        <v>2250</v>
      </c>
    </row>
    <row r="1886" spans="4:13" x14ac:dyDescent="0.35">
      <c r="D1886" s="244" t="s">
        <v>2650</v>
      </c>
      <c r="E1886" s="245">
        <v>44296</v>
      </c>
      <c r="F1886" s="245">
        <v>44300</v>
      </c>
      <c r="G1886" s="246" t="s">
        <v>13</v>
      </c>
      <c r="H1886" s="247">
        <v>6380</v>
      </c>
      <c r="I1886" s="248">
        <v>6380</v>
      </c>
      <c r="J1886" s="248">
        <v>1</v>
      </c>
      <c r="K1886" s="249">
        <v>2021</v>
      </c>
      <c r="L1886" s="249">
        <v>2021</v>
      </c>
      <c r="M1886" s="250" t="s">
        <v>2250</v>
      </c>
    </row>
    <row r="1887" spans="4:13" x14ac:dyDescent="0.35">
      <c r="D1887" s="244" t="s">
        <v>5435</v>
      </c>
      <c r="E1887" s="245">
        <v>44292</v>
      </c>
      <c r="F1887" s="245">
        <v>44298</v>
      </c>
      <c r="G1887" s="246" t="s">
        <v>10</v>
      </c>
      <c r="H1887" s="247">
        <v>481114.5514</v>
      </c>
      <c r="I1887" s="248">
        <v>481114.5514</v>
      </c>
      <c r="J1887" s="248">
        <v>1</v>
      </c>
      <c r="K1887" s="249">
        <v>2021</v>
      </c>
      <c r="L1887" s="249">
        <v>2021</v>
      </c>
      <c r="M1887" s="250" t="s">
        <v>2250</v>
      </c>
    </row>
    <row r="1888" spans="4:13" x14ac:dyDescent="0.35">
      <c r="D1888" s="244" t="s">
        <v>2651</v>
      </c>
      <c r="E1888" s="245">
        <v>36177</v>
      </c>
      <c r="F1888" s="245">
        <v>36179</v>
      </c>
      <c r="G1888" s="246" t="s">
        <v>10</v>
      </c>
      <c r="H1888" s="247">
        <v>60000</v>
      </c>
      <c r="I1888" s="248">
        <v>60000</v>
      </c>
      <c r="J1888" s="248">
        <v>1</v>
      </c>
      <c r="K1888" s="249">
        <v>1999</v>
      </c>
      <c r="L1888" s="249">
        <v>1999</v>
      </c>
      <c r="M1888" s="250" t="s">
        <v>2652</v>
      </c>
    </row>
    <row r="1889" spans="4:13" x14ac:dyDescent="0.35">
      <c r="D1889" s="244" t="s">
        <v>2653</v>
      </c>
      <c r="E1889" s="245">
        <v>36399</v>
      </c>
      <c r="F1889" s="245">
        <v>36409</v>
      </c>
      <c r="G1889" s="246" t="s">
        <v>10</v>
      </c>
      <c r="H1889" s="247">
        <v>50000</v>
      </c>
      <c r="I1889" s="248">
        <v>47500</v>
      </c>
      <c r="J1889" s="248">
        <v>1</v>
      </c>
      <c r="K1889" s="249">
        <v>1999</v>
      </c>
      <c r="L1889" s="249">
        <v>1999</v>
      </c>
      <c r="M1889" s="250" t="s">
        <v>2654</v>
      </c>
    </row>
    <row r="1890" spans="4:13" x14ac:dyDescent="0.35">
      <c r="D1890" s="244" t="s">
        <v>2655</v>
      </c>
      <c r="E1890" s="245">
        <v>36089</v>
      </c>
      <c r="F1890" s="245">
        <v>36336</v>
      </c>
      <c r="G1890" s="246" t="s">
        <v>10</v>
      </c>
      <c r="H1890" s="247">
        <v>0</v>
      </c>
      <c r="I1890" s="248">
        <v>-5600</v>
      </c>
      <c r="J1890" s="248">
        <v>1</v>
      </c>
      <c r="K1890" s="249">
        <v>1998</v>
      </c>
      <c r="L1890" s="249">
        <v>1999</v>
      </c>
      <c r="M1890" s="250" t="s">
        <v>2656</v>
      </c>
    </row>
    <row r="1891" spans="4:13" x14ac:dyDescent="0.35">
      <c r="D1891" s="244" t="s">
        <v>2657</v>
      </c>
      <c r="E1891" s="245">
        <v>36546</v>
      </c>
      <c r="F1891" s="245">
        <v>36549</v>
      </c>
      <c r="G1891" s="246" t="s">
        <v>10</v>
      </c>
      <c r="H1891" s="247">
        <v>0</v>
      </c>
      <c r="I1891" s="248">
        <v>-2161.15</v>
      </c>
      <c r="J1891" s="248">
        <v>1</v>
      </c>
      <c r="K1891" s="249">
        <v>2000</v>
      </c>
      <c r="L1891" s="249">
        <v>2000</v>
      </c>
      <c r="M1891" s="250" t="s">
        <v>2658</v>
      </c>
    </row>
    <row r="1892" spans="4:13" x14ac:dyDescent="0.35">
      <c r="D1892" s="244" t="s">
        <v>2659</v>
      </c>
      <c r="E1892" s="245">
        <v>36670</v>
      </c>
      <c r="F1892" s="245">
        <v>36670</v>
      </c>
      <c r="G1892" s="246" t="s">
        <v>10</v>
      </c>
      <c r="H1892" s="247">
        <v>0</v>
      </c>
      <c r="I1892" s="248">
        <v>-2500</v>
      </c>
      <c r="J1892" s="248">
        <v>1</v>
      </c>
      <c r="K1892" s="249">
        <v>2000</v>
      </c>
      <c r="L1892" s="249">
        <v>2000</v>
      </c>
      <c r="M1892" s="250" t="s">
        <v>2660</v>
      </c>
    </row>
    <row r="1893" spans="4:13" x14ac:dyDescent="0.35">
      <c r="D1893" s="244" t="s">
        <v>2661</v>
      </c>
      <c r="E1893" s="245">
        <v>36722</v>
      </c>
      <c r="F1893" s="245">
        <v>36727</v>
      </c>
      <c r="G1893" s="246" t="s">
        <v>10</v>
      </c>
      <c r="H1893" s="247">
        <v>40000</v>
      </c>
      <c r="I1893" s="248">
        <v>38000</v>
      </c>
      <c r="J1893" s="248">
        <v>1</v>
      </c>
      <c r="K1893" s="249">
        <v>2000</v>
      </c>
      <c r="L1893" s="249">
        <v>2000</v>
      </c>
      <c r="M1893" s="250" t="s">
        <v>2662</v>
      </c>
    </row>
    <row r="1894" spans="4:13" x14ac:dyDescent="0.35">
      <c r="D1894" s="244" t="s">
        <v>2663</v>
      </c>
      <c r="E1894" s="245">
        <v>36858</v>
      </c>
      <c r="F1894" s="245">
        <v>36859</v>
      </c>
      <c r="G1894" s="246" t="s">
        <v>13</v>
      </c>
      <c r="H1894" s="247">
        <v>29000</v>
      </c>
      <c r="I1894" s="248">
        <v>29000</v>
      </c>
      <c r="J1894" s="248">
        <v>1</v>
      </c>
      <c r="K1894" s="249">
        <v>2000</v>
      </c>
      <c r="L1894" s="249">
        <v>2000</v>
      </c>
      <c r="M1894" s="250" t="s">
        <v>2664</v>
      </c>
    </row>
    <row r="1895" spans="4:13" x14ac:dyDescent="0.35">
      <c r="D1895" s="244" t="s">
        <v>2667</v>
      </c>
      <c r="E1895" s="245">
        <v>37148</v>
      </c>
      <c r="F1895" s="245">
        <v>37183</v>
      </c>
      <c r="G1895" s="246" t="s">
        <v>10</v>
      </c>
      <c r="H1895" s="247">
        <v>10000</v>
      </c>
      <c r="I1895" s="248">
        <v>10000</v>
      </c>
      <c r="J1895" s="248">
        <v>1</v>
      </c>
      <c r="K1895" s="249">
        <v>2001</v>
      </c>
      <c r="L1895" s="249">
        <v>2001</v>
      </c>
      <c r="M1895" s="250" t="s">
        <v>2668</v>
      </c>
    </row>
    <row r="1896" spans="4:13" x14ac:dyDescent="0.35">
      <c r="D1896" s="244" t="s">
        <v>2669</v>
      </c>
      <c r="E1896" s="245">
        <v>37229</v>
      </c>
      <c r="F1896" s="245">
        <v>37231</v>
      </c>
      <c r="G1896" s="246" t="s">
        <v>13</v>
      </c>
      <c r="H1896" s="247">
        <v>20000</v>
      </c>
      <c r="I1896" s="248">
        <v>20000</v>
      </c>
      <c r="J1896" s="248">
        <v>1</v>
      </c>
      <c r="K1896" s="249">
        <v>2001</v>
      </c>
      <c r="L1896" s="249">
        <v>2001</v>
      </c>
      <c r="M1896" s="250" t="s">
        <v>2155</v>
      </c>
    </row>
    <row r="1897" spans="4:13" x14ac:dyDescent="0.35">
      <c r="D1897" s="244" t="s">
        <v>2670</v>
      </c>
      <c r="E1897" s="245">
        <v>37275</v>
      </c>
      <c r="F1897" s="245">
        <v>37329</v>
      </c>
      <c r="G1897" s="246" t="s">
        <v>10</v>
      </c>
      <c r="H1897" s="247">
        <v>10000</v>
      </c>
      <c r="I1897" s="248">
        <v>10000</v>
      </c>
      <c r="J1897" s="248">
        <v>1</v>
      </c>
      <c r="K1897" s="249">
        <v>2002</v>
      </c>
      <c r="L1897" s="249">
        <v>2002</v>
      </c>
      <c r="M1897" s="250" t="s">
        <v>2671</v>
      </c>
    </row>
    <row r="1898" spans="4:13" x14ac:dyDescent="0.35">
      <c r="D1898" s="244" t="s">
        <v>2672</v>
      </c>
      <c r="E1898" s="245">
        <v>37346</v>
      </c>
      <c r="F1898" s="245">
        <v>37348</v>
      </c>
      <c r="G1898" s="246" t="s">
        <v>10</v>
      </c>
      <c r="H1898" s="247">
        <v>55360</v>
      </c>
      <c r="I1898" s="248">
        <v>55360</v>
      </c>
      <c r="J1898" s="248">
        <v>1</v>
      </c>
      <c r="K1898" s="249">
        <v>2002</v>
      </c>
      <c r="L1898" s="249">
        <v>2002</v>
      </c>
      <c r="M1898" s="250" t="s">
        <v>2671</v>
      </c>
    </row>
    <row r="1899" spans="4:13" x14ac:dyDescent="0.35">
      <c r="D1899" s="244" t="s">
        <v>2673</v>
      </c>
      <c r="E1899" s="245">
        <v>37358</v>
      </c>
      <c r="F1899" s="245">
        <v>37363</v>
      </c>
      <c r="G1899" s="246" t="s">
        <v>10</v>
      </c>
      <c r="H1899" s="247">
        <v>28620</v>
      </c>
      <c r="I1899" s="248">
        <v>28620</v>
      </c>
      <c r="J1899" s="248">
        <v>1</v>
      </c>
      <c r="K1899" s="249">
        <v>2002</v>
      </c>
      <c r="L1899" s="249">
        <v>2002</v>
      </c>
      <c r="M1899" s="250" t="s">
        <v>2674</v>
      </c>
    </row>
    <row r="1900" spans="4:13" x14ac:dyDescent="0.35">
      <c r="D1900" s="244" t="s">
        <v>2675</v>
      </c>
      <c r="E1900" s="245">
        <v>37338</v>
      </c>
      <c r="F1900" s="245">
        <v>37343</v>
      </c>
      <c r="G1900" s="246" t="s">
        <v>10</v>
      </c>
      <c r="H1900" s="247">
        <v>39340</v>
      </c>
      <c r="I1900" s="248">
        <v>39340</v>
      </c>
      <c r="J1900" s="248">
        <v>1</v>
      </c>
      <c r="K1900" s="249">
        <v>2002</v>
      </c>
      <c r="L1900" s="249">
        <v>2002</v>
      </c>
      <c r="M1900" s="250" t="s">
        <v>2671</v>
      </c>
    </row>
    <row r="1901" spans="4:13" x14ac:dyDescent="0.35">
      <c r="D1901" s="244" t="s">
        <v>2676</v>
      </c>
      <c r="E1901" s="245">
        <v>37410</v>
      </c>
      <c r="F1901" s="245">
        <v>37431</v>
      </c>
      <c r="G1901" s="246" t="s">
        <v>10</v>
      </c>
      <c r="H1901" s="247">
        <v>5000</v>
      </c>
      <c r="I1901" s="248">
        <v>5000</v>
      </c>
      <c r="J1901" s="248">
        <v>1</v>
      </c>
      <c r="K1901" s="249">
        <v>2002</v>
      </c>
      <c r="L1901" s="249">
        <v>2002</v>
      </c>
      <c r="M1901" s="250" t="s">
        <v>2674</v>
      </c>
    </row>
    <row r="1902" spans="4:13" x14ac:dyDescent="0.35">
      <c r="D1902" s="244" t="s">
        <v>2677</v>
      </c>
      <c r="E1902" s="245">
        <v>37567</v>
      </c>
      <c r="F1902" s="245">
        <v>37568</v>
      </c>
      <c r="G1902" s="246" t="s">
        <v>10</v>
      </c>
      <c r="H1902" s="247">
        <v>10000</v>
      </c>
      <c r="I1902" s="248">
        <v>10000</v>
      </c>
      <c r="J1902" s="248">
        <v>1</v>
      </c>
      <c r="K1902" s="249">
        <v>2002</v>
      </c>
      <c r="L1902" s="249">
        <v>2002</v>
      </c>
      <c r="M1902" s="250" t="s">
        <v>2678</v>
      </c>
    </row>
    <row r="1903" spans="4:13" x14ac:dyDescent="0.35">
      <c r="D1903" s="244" t="s">
        <v>2681</v>
      </c>
      <c r="E1903" s="245">
        <v>37731</v>
      </c>
      <c r="F1903" s="245">
        <v>37753</v>
      </c>
      <c r="G1903" s="246" t="s">
        <v>13</v>
      </c>
      <c r="H1903" s="247">
        <v>63630</v>
      </c>
      <c r="I1903" s="248">
        <v>63630</v>
      </c>
      <c r="J1903" s="248">
        <v>1</v>
      </c>
      <c r="K1903" s="249">
        <v>2003</v>
      </c>
      <c r="L1903" s="249">
        <v>2003</v>
      </c>
      <c r="M1903" s="250" t="s">
        <v>2195</v>
      </c>
    </row>
    <row r="1904" spans="4:13" x14ac:dyDescent="0.35">
      <c r="D1904" s="244" t="s">
        <v>2682</v>
      </c>
      <c r="E1904" s="245">
        <v>37807</v>
      </c>
      <c r="F1904" s="245">
        <v>37809</v>
      </c>
      <c r="G1904" s="246" t="s">
        <v>10</v>
      </c>
      <c r="H1904" s="247">
        <v>27522</v>
      </c>
      <c r="I1904" s="248">
        <v>27522</v>
      </c>
      <c r="J1904" s="248">
        <v>1</v>
      </c>
      <c r="K1904" s="249">
        <v>2003</v>
      </c>
      <c r="L1904" s="249">
        <v>2003</v>
      </c>
      <c r="M1904" s="250" t="s">
        <v>2157</v>
      </c>
    </row>
    <row r="1905" spans="4:13" x14ac:dyDescent="0.35">
      <c r="D1905" s="244" t="s">
        <v>2684</v>
      </c>
      <c r="E1905" s="245">
        <v>37944</v>
      </c>
      <c r="F1905" s="245">
        <v>37949</v>
      </c>
      <c r="G1905" s="246" t="s">
        <v>10</v>
      </c>
      <c r="H1905" s="247">
        <v>-15000</v>
      </c>
      <c r="I1905" s="248">
        <v>-15000</v>
      </c>
      <c r="J1905" s="248">
        <v>1</v>
      </c>
      <c r="K1905" s="249">
        <v>2003</v>
      </c>
      <c r="L1905" s="249">
        <v>2003</v>
      </c>
      <c r="M1905" s="250" t="s">
        <v>2685</v>
      </c>
    </row>
    <row r="1906" spans="4:13" x14ac:dyDescent="0.35">
      <c r="D1906" s="244" t="s">
        <v>2690</v>
      </c>
      <c r="E1906" s="245">
        <v>38164</v>
      </c>
      <c r="F1906" s="245">
        <v>38175</v>
      </c>
      <c r="G1906" s="246" t="s">
        <v>10</v>
      </c>
      <c r="H1906" s="247">
        <v>80000</v>
      </c>
      <c r="I1906" s="248">
        <v>80000</v>
      </c>
      <c r="J1906" s="248">
        <v>1</v>
      </c>
      <c r="K1906" s="249">
        <v>2004</v>
      </c>
      <c r="L1906" s="249">
        <v>2004</v>
      </c>
      <c r="M1906" s="250" t="s">
        <v>2689</v>
      </c>
    </row>
    <row r="1907" spans="4:13" x14ac:dyDescent="0.35">
      <c r="D1907" s="244" t="s">
        <v>2692</v>
      </c>
      <c r="E1907" s="245">
        <v>38205</v>
      </c>
      <c r="F1907" s="245">
        <v>38218</v>
      </c>
      <c r="G1907" s="246" t="s">
        <v>10</v>
      </c>
      <c r="H1907" s="247">
        <v>0</v>
      </c>
      <c r="I1907" s="248">
        <v>-300000</v>
      </c>
      <c r="J1907" s="248">
        <v>1</v>
      </c>
      <c r="K1907" s="249">
        <v>2004</v>
      </c>
      <c r="L1907" s="249">
        <v>2004</v>
      </c>
      <c r="M1907" s="250" t="s">
        <v>2159</v>
      </c>
    </row>
    <row r="1908" spans="4:13" x14ac:dyDescent="0.35">
      <c r="D1908" s="244" t="s">
        <v>2694</v>
      </c>
      <c r="E1908" s="245">
        <v>38220</v>
      </c>
      <c r="F1908" s="245">
        <v>38226</v>
      </c>
      <c r="G1908" s="246" t="s">
        <v>10</v>
      </c>
      <c r="H1908" s="247">
        <v>38625</v>
      </c>
      <c r="I1908" s="248">
        <v>38625</v>
      </c>
      <c r="J1908" s="248">
        <v>1</v>
      </c>
      <c r="K1908" s="249">
        <v>2004</v>
      </c>
      <c r="L1908" s="249">
        <v>2004</v>
      </c>
      <c r="M1908" s="250" t="s">
        <v>2159</v>
      </c>
    </row>
    <row r="1909" spans="4:13" x14ac:dyDescent="0.35">
      <c r="D1909" s="244" t="s">
        <v>2695</v>
      </c>
      <c r="E1909" s="245">
        <v>38252</v>
      </c>
      <c r="F1909" s="245">
        <v>38253</v>
      </c>
      <c r="G1909" s="246" t="s">
        <v>10</v>
      </c>
      <c r="H1909" s="247">
        <v>80000</v>
      </c>
      <c r="I1909" s="248">
        <v>80000</v>
      </c>
      <c r="J1909" s="248">
        <v>1</v>
      </c>
      <c r="K1909" s="249">
        <v>2004</v>
      </c>
      <c r="L1909" s="249">
        <v>2004</v>
      </c>
      <c r="M1909" s="250" t="s">
        <v>2159</v>
      </c>
    </row>
    <row r="1910" spans="4:13" x14ac:dyDescent="0.35">
      <c r="D1910" s="244" t="s">
        <v>2696</v>
      </c>
      <c r="E1910" s="245">
        <v>38253</v>
      </c>
      <c r="F1910" s="245">
        <v>38261</v>
      </c>
      <c r="G1910" s="246" t="s">
        <v>13</v>
      </c>
      <c r="H1910" s="247">
        <v>37950</v>
      </c>
      <c r="I1910" s="248">
        <v>37950</v>
      </c>
      <c r="J1910" s="248">
        <v>1</v>
      </c>
      <c r="K1910" s="249">
        <v>2004</v>
      </c>
      <c r="L1910" s="249">
        <v>2004</v>
      </c>
      <c r="M1910" s="250" t="s">
        <v>2159</v>
      </c>
    </row>
    <row r="1911" spans="4:13" x14ac:dyDescent="0.35">
      <c r="D1911" s="244" t="s">
        <v>2700</v>
      </c>
      <c r="E1911" s="245">
        <v>38350</v>
      </c>
      <c r="F1911" s="245">
        <v>38351</v>
      </c>
      <c r="G1911" s="246" t="s">
        <v>10</v>
      </c>
      <c r="H1911" s="247">
        <v>50000</v>
      </c>
      <c r="I1911" s="248">
        <v>50000</v>
      </c>
      <c r="J1911" s="248">
        <v>1</v>
      </c>
      <c r="K1911" s="249">
        <v>2004</v>
      </c>
      <c r="L1911" s="249">
        <v>2004</v>
      </c>
      <c r="M1911" s="250" t="s">
        <v>2699</v>
      </c>
    </row>
    <row r="1912" spans="4:13" x14ac:dyDescent="0.35">
      <c r="D1912" s="244" t="s">
        <v>2701</v>
      </c>
      <c r="E1912" s="245">
        <v>38355</v>
      </c>
      <c r="F1912" s="245">
        <v>38356</v>
      </c>
      <c r="G1912" s="246" t="s">
        <v>10</v>
      </c>
      <c r="H1912" s="247">
        <v>10000</v>
      </c>
      <c r="I1912" s="248">
        <v>10000</v>
      </c>
      <c r="J1912" s="248">
        <v>1</v>
      </c>
      <c r="K1912" s="249">
        <v>2005</v>
      </c>
      <c r="L1912" s="249">
        <v>2005</v>
      </c>
      <c r="M1912" s="250" t="s">
        <v>2161</v>
      </c>
    </row>
    <row r="1913" spans="4:13" x14ac:dyDescent="0.35">
      <c r="D1913" s="244" t="s">
        <v>2702</v>
      </c>
      <c r="E1913" s="245">
        <v>38371</v>
      </c>
      <c r="F1913" s="245">
        <v>38371</v>
      </c>
      <c r="G1913" s="246" t="s">
        <v>10</v>
      </c>
      <c r="H1913" s="247">
        <v>50000</v>
      </c>
      <c r="I1913" s="248">
        <v>50000</v>
      </c>
      <c r="J1913" s="248">
        <v>1</v>
      </c>
      <c r="K1913" s="249">
        <v>2005</v>
      </c>
      <c r="L1913" s="249">
        <v>2005</v>
      </c>
      <c r="M1913" s="250" t="s">
        <v>2161</v>
      </c>
    </row>
    <row r="1914" spans="4:13" x14ac:dyDescent="0.35">
      <c r="D1914" s="244" t="s">
        <v>2703</v>
      </c>
      <c r="E1914" s="245">
        <v>38399</v>
      </c>
      <c r="F1914" s="245">
        <v>38400</v>
      </c>
      <c r="G1914" s="246" t="s">
        <v>10</v>
      </c>
      <c r="H1914" s="247">
        <v>60000</v>
      </c>
      <c r="I1914" s="248">
        <v>60000</v>
      </c>
      <c r="J1914" s="248">
        <v>1</v>
      </c>
      <c r="K1914" s="249">
        <v>2005</v>
      </c>
      <c r="L1914" s="249">
        <v>2005</v>
      </c>
      <c r="M1914" s="250" t="s">
        <v>2161</v>
      </c>
    </row>
    <row r="1915" spans="4:13" x14ac:dyDescent="0.35">
      <c r="D1915" s="244" t="s">
        <v>2704</v>
      </c>
      <c r="E1915" s="245">
        <v>38415</v>
      </c>
      <c r="F1915" s="245">
        <v>38425</v>
      </c>
      <c r="G1915" s="246" t="s">
        <v>10</v>
      </c>
      <c r="H1915" s="247">
        <v>25000</v>
      </c>
      <c r="I1915" s="248">
        <v>25000</v>
      </c>
      <c r="J1915" s="248">
        <v>1</v>
      </c>
      <c r="K1915" s="249">
        <v>2005</v>
      </c>
      <c r="L1915" s="249">
        <v>2005</v>
      </c>
      <c r="M1915" s="250" t="s">
        <v>2161</v>
      </c>
    </row>
    <row r="1916" spans="4:13" x14ac:dyDescent="0.35">
      <c r="D1916" s="244" t="s">
        <v>2705</v>
      </c>
      <c r="E1916" s="245">
        <v>38444</v>
      </c>
      <c r="F1916" s="245">
        <v>38448</v>
      </c>
      <c r="G1916" s="246" t="s">
        <v>13</v>
      </c>
      <c r="H1916" s="247">
        <v>0</v>
      </c>
      <c r="I1916" s="248">
        <v>-435</v>
      </c>
      <c r="J1916" s="248">
        <v>1</v>
      </c>
      <c r="K1916" s="249">
        <v>2005</v>
      </c>
      <c r="L1916" s="249">
        <v>2005</v>
      </c>
      <c r="M1916" s="250" t="s">
        <v>2706</v>
      </c>
    </row>
    <row r="1917" spans="4:13" x14ac:dyDescent="0.35">
      <c r="D1917" s="244" t="s">
        <v>2707</v>
      </c>
      <c r="E1917" s="245">
        <v>38491</v>
      </c>
      <c r="F1917" s="245">
        <v>38495</v>
      </c>
      <c r="G1917" s="246" t="s">
        <v>13</v>
      </c>
      <c r="H1917" s="247">
        <v>35352</v>
      </c>
      <c r="I1917" s="248">
        <v>0</v>
      </c>
      <c r="J1917" s="248">
        <v>1</v>
      </c>
      <c r="K1917" s="249">
        <v>2005</v>
      </c>
      <c r="L1917" s="249">
        <v>2005</v>
      </c>
      <c r="M1917" s="250" t="s">
        <v>2706</v>
      </c>
    </row>
    <row r="1918" spans="4:13" x14ac:dyDescent="0.35">
      <c r="D1918" s="244" t="s">
        <v>2710</v>
      </c>
      <c r="E1918" s="245">
        <v>37391</v>
      </c>
      <c r="F1918" s="245">
        <v>38622</v>
      </c>
      <c r="G1918" s="246" t="s">
        <v>658</v>
      </c>
      <c r="H1918" s="247">
        <v>50000</v>
      </c>
      <c r="I1918" s="248">
        <v>50000</v>
      </c>
      <c r="J1918" s="248">
        <v>1</v>
      </c>
      <c r="K1918" s="249">
        <v>2002</v>
      </c>
      <c r="L1918" s="249">
        <v>2005</v>
      </c>
      <c r="M1918" s="250" t="s">
        <v>2674</v>
      </c>
    </row>
    <row r="1919" spans="4:13" x14ac:dyDescent="0.35">
      <c r="D1919" s="244" t="s">
        <v>2711</v>
      </c>
      <c r="E1919" s="245">
        <v>38392</v>
      </c>
      <c r="F1919" s="245">
        <v>38762</v>
      </c>
      <c r="G1919" s="246" t="s">
        <v>658</v>
      </c>
      <c r="H1919" s="247">
        <v>15418</v>
      </c>
      <c r="I1919" s="248">
        <v>15418</v>
      </c>
      <c r="J1919" s="248">
        <v>1</v>
      </c>
      <c r="K1919" s="249">
        <v>2005</v>
      </c>
      <c r="L1919" s="249">
        <v>2006</v>
      </c>
      <c r="M1919" s="250" t="s">
        <v>2161</v>
      </c>
    </row>
    <row r="1920" spans="4:13" x14ac:dyDescent="0.35">
      <c r="D1920" s="244" t="s">
        <v>2712</v>
      </c>
      <c r="E1920" s="245">
        <v>38681</v>
      </c>
      <c r="F1920" s="245">
        <v>38826</v>
      </c>
      <c r="G1920" s="246" t="s">
        <v>658</v>
      </c>
      <c r="H1920" s="247">
        <v>17995</v>
      </c>
      <c r="I1920" s="248">
        <v>17995</v>
      </c>
      <c r="J1920" s="248">
        <v>1</v>
      </c>
      <c r="K1920" s="249">
        <v>2005</v>
      </c>
      <c r="L1920" s="249">
        <v>2006</v>
      </c>
      <c r="M1920" s="250" t="s">
        <v>1383</v>
      </c>
    </row>
    <row r="1921" spans="4:13" x14ac:dyDescent="0.35">
      <c r="D1921" s="244" t="s">
        <v>2713</v>
      </c>
      <c r="E1921" s="245">
        <v>38541</v>
      </c>
      <c r="F1921" s="245">
        <v>38902</v>
      </c>
      <c r="G1921" s="246" t="s">
        <v>658</v>
      </c>
      <c r="H1921" s="247">
        <v>50000</v>
      </c>
      <c r="I1921" s="248">
        <v>50000</v>
      </c>
      <c r="J1921" s="248">
        <v>1</v>
      </c>
      <c r="K1921" s="249">
        <v>2005</v>
      </c>
      <c r="L1921" s="249">
        <v>2006</v>
      </c>
      <c r="M1921" s="250" t="s">
        <v>2714</v>
      </c>
    </row>
    <row r="1922" spans="4:13" x14ac:dyDescent="0.35">
      <c r="D1922" s="244" t="s">
        <v>2715</v>
      </c>
      <c r="E1922" s="245">
        <v>38484</v>
      </c>
      <c r="F1922" s="245">
        <v>38952</v>
      </c>
      <c r="G1922" s="246" t="s">
        <v>658</v>
      </c>
      <c r="H1922" s="247">
        <v>50000</v>
      </c>
      <c r="I1922" s="248">
        <v>50000</v>
      </c>
      <c r="J1922" s="248">
        <v>1</v>
      </c>
      <c r="K1922" s="249">
        <v>2005</v>
      </c>
      <c r="L1922" s="249">
        <v>2006</v>
      </c>
      <c r="M1922" s="250" t="s">
        <v>2706</v>
      </c>
    </row>
    <row r="1923" spans="4:13" x14ac:dyDescent="0.35">
      <c r="D1923" s="244" t="s">
        <v>2716</v>
      </c>
      <c r="E1923" s="245">
        <v>39121</v>
      </c>
      <c r="F1923" s="245">
        <v>39128</v>
      </c>
      <c r="G1923" s="246" t="s">
        <v>13</v>
      </c>
      <c r="H1923" s="247">
        <v>85545</v>
      </c>
      <c r="I1923" s="248">
        <v>85545</v>
      </c>
      <c r="J1923" s="248">
        <v>1</v>
      </c>
      <c r="K1923" s="249">
        <v>2007</v>
      </c>
      <c r="L1923" s="249">
        <v>2007</v>
      </c>
      <c r="M1923" s="250" t="s">
        <v>38</v>
      </c>
    </row>
    <row r="1924" spans="4:13" x14ac:dyDescent="0.35">
      <c r="D1924" s="244" t="s">
        <v>2717</v>
      </c>
      <c r="E1924" s="245">
        <v>39129</v>
      </c>
      <c r="F1924" s="245">
        <v>39132</v>
      </c>
      <c r="G1924" s="246" t="s">
        <v>782</v>
      </c>
      <c r="H1924" s="247">
        <v>1599624.0601999999</v>
      </c>
      <c r="I1924" s="248">
        <v>0</v>
      </c>
      <c r="J1924" s="248">
        <v>1</v>
      </c>
      <c r="K1924" s="249">
        <v>2007</v>
      </c>
      <c r="L1924" s="249">
        <v>2007</v>
      </c>
      <c r="M1924" s="250" t="s">
        <v>38</v>
      </c>
    </row>
    <row r="1925" spans="4:13" x14ac:dyDescent="0.35">
      <c r="D1925" s="244" t="s">
        <v>2718</v>
      </c>
      <c r="E1925" s="245">
        <v>39171</v>
      </c>
      <c r="F1925" s="245">
        <v>39183</v>
      </c>
      <c r="G1925" s="246" t="s">
        <v>13</v>
      </c>
      <c r="H1925" s="247">
        <v>35000</v>
      </c>
      <c r="I1925" s="248">
        <v>35000</v>
      </c>
      <c r="J1925" s="248">
        <v>1</v>
      </c>
      <c r="K1925" s="249">
        <v>2007</v>
      </c>
      <c r="L1925" s="249">
        <v>2007</v>
      </c>
      <c r="M1925" s="250" t="s">
        <v>38</v>
      </c>
    </row>
    <row r="1926" spans="4:13" x14ac:dyDescent="0.35">
      <c r="D1926" s="244" t="s">
        <v>2720</v>
      </c>
      <c r="E1926" s="245">
        <v>39262</v>
      </c>
      <c r="F1926" s="245">
        <v>39265</v>
      </c>
      <c r="G1926" s="246" t="s">
        <v>10</v>
      </c>
      <c r="H1926" s="247">
        <v>15000</v>
      </c>
      <c r="I1926" s="248">
        <v>15000</v>
      </c>
      <c r="J1926" s="248">
        <v>1</v>
      </c>
      <c r="K1926" s="249">
        <v>2007</v>
      </c>
      <c r="L1926" s="249">
        <v>2007</v>
      </c>
      <c r="M1926" s="250" t="s">
        <v>2164</v>
      </c>
    </row>
    <row r="1927" spans="4:13" x14ac:dyDescent="0.35">
      <c r="D1927" s="244" t="s">
        <v>2721</v>
      </c>
      <c r="E1927" s="245">
        <v>38770</v>
      </c>
      <c r="F1927" s="245">
        <v>39230</v>
      </c>
      <c r="G1927" s="246" t="s">
        <v>13</v>
      </c>
      <c r="H1927" s="247">
        <v>50000</v>
      </c>
      <c r="I1927" s="248">
        <v>50000</v>
      </c>
      <c r="J1927" s="248">
        <v>1</v>
      </c>
      <c r="K1927" s="249">
        <v>2006</v>
      </c>
      <c r="L1927" s="249">
        <v>2007</v>
      </c>
      <c r="M1927" s="250" t="s">
        <v>150</v>
      </c>
    </row>
    <row r="1928" spans="4:13" x14ac:dyDescent="0.35">
      <c r="D1928" s="244" t="s">
        <v>2722</v>
      </c>
      <c r="E1928" s="245">
        <v>39270</v>
      </c>
      <c r="F1928" s="245">
        <v>39272</v>
      </c>
      <c r="G1928" s="246" t="s">
        <v>10</v>
      </c>
      <c r="H1928" s="247">
        <v>60000</v>
      </c>
      <c r="I1928" s="248">
        <v>60000</v>
      </c>
      <c r="J1928" s="248">
        <v>1</v>
      </c>
      <c r="K1928" s="249">
        <v>2007</v>
      </c>
      <c r="L1928" s="249">
        <v>2007</v>
      </c>
      <c r="M1928" s="250" t="s">
        <v>2723</v>
      </c>
    </row>
    <row r="1929" spans="4:13" x14ac:dyDescent="0.35">
      <c r="D1929" s="244" t="s">
        <v>2724</v>
      </c>
      <c r="E1929" s="245">
        <v>39214</v>
      </c>
      <c r="F1929" s="245">
        <v>39218</v>
      </c>
      <c r="G1929" s="246" t="s">
        <v>10</v>
      </c>
      <c r="H1929" s="247">
        <v>324561.40350000001</v>
      </c>
      <c r="I1929" s="248">
        <v>324561.40350000001</v>
      </c>
      <c r="J1929" s="248">
        <v>1</v>
      </c>
      <c r="K1929" s="249">
        <v>2007</v>
      </c>
      <c r="L1929" s="249">
        <v>2007</v>
      </c>
      <c r="M1929" s="250" t="s">
        <v>2164</v>
      </c>
    </row>
    <row r="1930" spans="4:13" x14ac:dyDescent="0.35">
      <c r="D1930" s="244" t="s">
        <v>2725</v>
      </c>
      <c r="E1930" s="245">
        <v>39240</v>
      </c>
      <c r="F1930" s="245">
        <v>39318</v>
      </c>
      <c r="G1930" s="246" t="s">
        <v>782</v>
      </c>
      <c r="H1930" s="247">
        <v>5912.58</v>
      </c>
      <c r="I1930" s="248">
        <v>4434.33</v>
      </c>
      <c r="J1930" s="248">
        <v>1</v>
      </c>
      <c r="K1930" s="249">
        <v>2007</v>
      </c>
      <c r="L1930" s="249">
        <v>2007</v>
      </c>
      <c r="M1930" s="250" t="s">
        <v>2164</v>
      </c>
    </row>
    <row r="1931" spans="4:13" x14ac:dyDescent="0.35">
      <c r="D1931" s="244" t="s">
        <v>2726</v>
      </c>
      <c r="E1931" s="245">
        <v>38628</v>
      </c>
      <c r="F1931" s="245">
        <v>39337</v>
      </c>
      <c r="G1931" s="246" t="s">
        <v>658</v>
      </c>
      <c r="H1931" s="247">
        <v>50000</v>
      </c>
      <c r="I1931" s="248">
        <v>50000</v>
      </c>
      <c r="J1931" s="248">
        <v>1</v>
      </c>
      <c r="K1931" s="249">
        <v>2005</v>
      </c>
      <c r="L1931" s="249">
        <v>2007</v>
      </c>
      <c r="M1931" s="250" t="s">
        <v>1383</v>
      </c>
    </row>
    <row r="1932" spans="4:13" x14ac:dyDescent="0.35">
      <c r="D1932" s="244" t="s">
        <v>2727</v>
      </c>
      <c r="E1932" s="245">
        <v>39342</v>
      </c>
      <c r="F1932" s="245">
        <v>39344</v>
      </c>
      <c r="G1932" s="246" t="s">
        <v>10</v>
      </c>
      <c r="H1932" s="247">
        <v>50000</v>
      </c>
      <c r="I1932" s="248">
        <v>50000</v>
      </c>
      <c r="J1932" s="248">
        <v>1</v>
      </c>
      <c r="K1932" s="249">
        <v>2007</v>
      </c>
      <c r="L1932" s="249">
        <v>2007</v>
      </c>
      <c r="M1932" s="250" t="s">
        <v>2723</v>
      </c>
    </row>
    <row r="1933" spans="4:13" x14ac:dyDescent="0.35">
      <c r="D1933" s="244" t="s">
        <v>2729</v>
      </c>
      <c r="E1933" s="245">
        <v>39369</v>
      </c>
      <c r="F1933" s="245">
        <v>39371</v>
      </c>
      <c r="G1933" s="246" t="s">
        <v>10</v>
      </c>
      <c r="H1933" s="247">
        <v>100000</v>
      </c>
      <c r="I1933" s="248">
        <v>100000</v>
      </c>
      <c r="J1933" s="248">
        <v>1</v>
      </c>
      <c r="K1933" s="249">
        <v>2007</v>
      </c>
      <c r="L1933" s="249">
        <v>2007</v>
      </c>
      <c r="M1933" s="250" t="s">
        <v>2166</v>
      </c>
    </row>
    <row r="1934" spans="4:13" x14ac:dyDescent="0.35">
      <c r="D1934" s="244" t="s">
        <v>2730</v>
      </c>
      <c r="E1934" s="245">
        <v>39390</v>
      </c>
      <c r="F1934" s="245">
        <v>39406</v>
      </c>
      <c r="G1934" s="246" t="s">
        <v>13</v>
      </c>
      <c r="H1934" s="247">
        <v>80000</v>
      </c>
      <c r="I1934" s="248">
        <v>80000</v>
      </c>
      <c r="J1934" s="248">
        <v>1</v>
      </c>
      <c r="K1934" s="249">
        <v>2007</v>
      </c>
      <c r="L1934" s="249">
        <v>2007</v>
      </c>
      <c r="M1934" s="250" t="s">
        <v>2166</v>
      </c>
    </row>
    <row r="1935" spans="4:13" x14ac:dyDescent="0.35">
      <c r="D1935" s="244" t="s">
        <v>2731</v>
      </c>
      <c r="E1935" s="245">
        <v>39374</v>
      </c>
      <c r="F1935" s="245">
        <v>39482</v>
      </c>
      <c r="G1935" s="246" t="s">
        <v>13</v>
      </c>
      <c r="H1935" s="247">
        <v>18977</v>
      </c>
      <c r="I1935" s="248">
        <v>18977</v>
      </c>
      <c r="J1935" s="248">
        <v>1</v>
      </c>
      <c r="K1935" s="249">
        <v>2007</v>
      </c>
      <c r="L1935" s="249">
        <v>2008</v>
      </c>
      <c r="M1935" s="250" t="s">
        <v>2166</v>
      </c>
    </row>
    <row r="1936" spans="4:13" x14ac:dyDescent="0.35">
      <c r="D1936" s="244" t="s">
        <v>2732</v>
      </c>
      <c r="E1936" s="245">
        <v>38841</v>
      </c>
      <c r="F1936" s="245">
        <v>39499</v>
      </c>
      <c r="G1936" s="246" t="s">
        <v>177</v>
      </c>
      <c r="H1936" s="247">
        <v>0</v>
      </c>
      <c r="I1936" s="248">
        <v>-98000</v>
      </c>
      <c r="J1936" s="248">
        <v>1</v>
      </c>
      <c r="K1936" s="249">
        <v>2006</v>
      </c>
      <c r="L1936" s="249">
        <v>2008</v>
      </c>
      <c r="M1936" s="250" t="s">
        <v>2197</v>
      </c>
    </row>
    <row r="1937" spans="4:13" x14ac:dyDescent="0.35">
      <c r="D1937" s="244" t="s">
        <v>2734</v>
      </c>
      <c r="E1937" s="245">
        <v>39428</v>
      </c>
      <c r="F1937" s="245">
        <v>39429</v>
      </c>
      <c r="G1937" s="246" t="s">
        <v>10</v>
      </c>
      <c r="H1937" s="247">
        <v>2500000</v>
      </c>
      <c r="I1937" s="248">
        <v>762830</v>
      </c>
      <c r="J1937" s="248">
        <v>1</v>
      </c>
      <c r="K1937" s="249">
        <v>2007</v>
      </c>
      <c r="L1937" s="249">
        <v>2007</v>
      </c>
      <c r="M1937" s="250" t="s">
        <v>2166</v>
      </c>
    </row>
    <row r="1938" spans="4:13" x14ac:dyDescent="0.35">
      <c r="D1938" s="244" t="s">
        <v>2735</v>
      </c>
      <c r="E1938" s="245">
        <v>39534</v>
      </c>
      <c r="F1938" s="245">
        <v>39534</v>
      </c>
      <c r="G1938" s="246" t="s">
        <v>10</v>
      </c>
      <c r="H1938" s="247">
        <v>50000</v>
      </c>
      <c r="I1938" s="248">
        <v>50000</v>
      </c>
      <c r="J1938" s="248">
        <v>1</v>
      </c>
      <c r="K1938" s="249">
        <v>2008</v>
      </c>
      <c r="L1938" s="249">
        <v>2008</v>
      </c>
      <c r="M1938" s="250" t="s">
        <v>2335</v>
      </c>
    </row>
    <row r="1939" spans="4:13" x14ac:dyDescent="0.35">
      <c r="D1939" s="244" t="s">
        <v>2737</v>
      </c>
      <c r="E1939" s="245">
        <v>39597</v>
      </c>
      <c r="F1939" s="245">
        <v>39603</v>
      </c>
      <c r="G1939" s="246" t="s">
        <v>13</v>
      </c>
      <c r="H1939" s="247">
        <v>60000</v>
      </c>
      <c r="I1939" s="248">
        <v>60000</v>
      </c>
      <c r="J1939" s="248">
        <v>1</v>
      </c>
      <c r="K1939" s="249">
        <v>2008</v>
      </c>
      <c r="L1939" s="249">
        <v>2008</v>
      </c>
      <c r="M1939" s="250" t="s">
        <v>41</v>
      </c>
    </row>
    <row r="1940" spans="4:13" x14ac:dyDescent="0.35">
      <c r="D1940" s="244" t="s">
        <v>2738</v>
      </c>
      <c r="E1940" s="245">
        <v>39609</v>
      </c>
      <c r="F1940" s="245">
        <v>39617</v>
      </c>
      <c r="G1940" s="246" t="s">
        <v>13</v>
      </c>
      <c r="H1940" s="247">
        <v>324561.40350000001</v>
      </c>
      <c r="I1940" s="248">
        <v>324561.40350000001</v>
      </c>
      <c r="J1940" s="248">
        <v>1</v>
      </c>
      <c r="K1940" s="249">
        <v>2008</v>
      </c>
      <c r="L1940" s="249">
        <v>2008</v>
      </c>
      <c r="M1940" s="250" t="s">
        <v>41</v>
      </c>
    </row>
    <row r="1941" spans="4:13" x14ac:dyDescent="0.35">
      <c r="D1941" s="244" t="s">
        <v>2739</v>
      </c>
      <c r="E1941" s="245">
        <v>39616</v>
      </c>
      <c r="F1941" s="245">
        <v>39618</v>
      </c>
      <c r="G1941" s="246" t="s">
        <v>10</v>
      </c>
      <c r="H1941" s="247">
        <v>0</v>
      </c>
      <c r="I1941" s="248">
        <v>-100000</v>
      </c>
      <c r="J1941" s="248">
        <v>1</v>
      </c>
      <c r="K1941" s="249">
        <v>2008</v>
      </c>
      <c r="L1941" s="249">
        <v>2008</v>
      </c>
      <c r="M1941" s="250" t="s">
        <v>41</v>
      </c>
    </row>
    <row r="1942" spans="4:13" x14ac:dyDescent="0.35">
      <c r="D1942" s="244" t="s">
        <v>2741</v>
      </c>
      <c r="E1942" s="245">
        <v>39630</v>
      </c>
      <c r="F1942" s="245">
        <v>39639</v>
      </c>
      <c r="G1942" s="246" t="s">
        <v>10</v>
      </c>
      <c r="H1942" s="247">
        <v>10000</v>
      </c>
      <c r="I1942" s="248">
        <v>10000</v>
      </c>
      <c r="J1942" s="248">
        <v>1</v>
      </c>
      <c r="K1942" s="249">
        <v>2008</v>
      </c>
      <c r="L1942" s="249">
        <v>2008</v>
      </c>
      <c r="M1942" s="250" t="s">
        <v>2169</v>
      </c>
    </row>
    <row r="1943" spans="4:13" x14ac:dyDescent="0.35">
      <c r="D1943" s="244" t="s">
        <v>2742</v>
      </c>
      <c r="E1943" s="245">
        <v>39639</v>
      </c>
      <c r="F1943" s="245">
        <v>39643</v>
      </c>
      <c r="G1943" s="246" t="s">
        <v>10</v>
      </c>
      <c r="H1943" s="247">
        <v>10000</v>
      </c>
      <c r="I1943" s="248">
        <v>10000</v>
      </c>
      <c r="J1943" s="248">
        <v>1</v>
      </c>
      <c r="K1943" s="249">
        <v>2008</v>
      </c>
      <c r="L1943" s="249">
        <v>2008</v>
      </c>
      <c r="M1943" s="250" t="s">
        <v>2169</v>
      </c>
    </row>
    <row r="1944" spans="4:13" x14ac:dyDescent="0.35">
      <c r="D1944" s="244" t="s">
        <v>2743</v>
      </c>
      <c r="E1944" s="245">
        <v>39630</v>
      </c>
      <c r="F1944" s="245">
        <v>39654</v>
      </c>
      <c r="G1944" s="246" t="s">
        <v>10</v>
      </c>
      <c r="H1944" s="247">
        <v>512270</v>
      </c>
      <c r="I1944" s="248">
        <v>512270</v>
      </c>
      <c r="J1944" s="248">
        <v>1</v>
      </c>
      <c r="K1944" s="249">
        <v>2008</v>
      </c>
      <c r="L1944" s="249">
        <v>2008</v>
      </c>
      <c r="M1944" s="250" t="s">
        <v>2169</v>
      </c>
    </row>
    <row r="1945" spans="4:13" x14ac:dyDescent="0.35">
      <c r="D1945" s="244" t="s">
        <v>2744</v>
      </c>
      <c r="E1945" s="245">
        <v>39185</v>
      </c>
      <c r="F1945" s="245">
        <v>39689</v>
      </c>
      <c r="G1945" s="246" t="s">
        <v>13</v>
      </c>
      <c r="H1945" s="247">
        <v>93080</v>
      </c>
      <c r="I1945" s="248">
        <v>93080</v>
      </c>
      <c r="J1945" s="248">
        <v>1</v>
      </c>
      <c r="K1945" s="249">
        <v>2007</v>
      </c>
      <c r="L1945" s="249">
        <v>2008</v>
      </c>
      <c r="M1945" s="250" t="s">
        <v>2164</v>
      </c>
    </row>
    <row r="1946" spans="4:13" x14ac:dyDescent="0.35">
      <c r="D1946" s="244" t="s">
        <v>2745</v>
      </c>
      <c r="E1946" s="245">
        <v>39704</v>
      </c>
      <c r="F1946" s="245">
        <v>39710</v>
      </c>
      <c r="G1946" s="246" t="s">
        <v>10</v>
      </c>
      <c r="H1946" s="247">
        <v>50000</v>
      </c>
      <c r="I1946" s="248">
        <v>50000</v>
      </c>
      <c r="J1946" s="248">
        <v>1</v>
      </c>
      <c r="K1946" s="249">
        <v>2008</v>
      </c>
      <c r="L1946" s="249">
        <v>2008</v>
      </c>
      <c r="M1946" s="250" t="s">
        <v>2169</v>
      </c>
    </row>
    <row r="1947" spans="4:13" x14ac:dyDescent="0.35">
      <c r="D1947" s="244" t="s">
        <v>2746</v>
      </c>
      <c r="E1947" s="245">
        <v>39744</v>
      </c>
      <c r="F1947" s="245">
        <v>39751</v>
      </c>
      <c r="G1947" s="246" t="s">
        <v>10</v>
      </c>
      <c r="H1947" s="247">
        <v>10000</v>
      </c>
      <c r="I1947" s="248">
        <v>10000</v>
      </c>
      <c r="J1947" s="248">
        <v>1</v>
      </c>
      <c r="K1947" s="249">
        <v>2008</v>
      </c>
      <c r="L1947" s="249">
        <v>2008</v>
      </c>
      <c r="M1947" s="250" t="s">
        <v>2747</v>
      </c>
    </row>
    <row r="1948" spans="4:13" x14ac:dyDescent="0.35">
      <c r="D1948" s="244" t="s">
        <v>2748</v>
      </c>
      <c r="E1948" s="245">
        <v>39742</v>
      </c>
      <c r="F1948" s="245">
        <v>39752</v>
      </c>
      <c r="G1948" s="246" t="s">
        <v>13</v>
      </c>
      <c r="H1948" s="247">
        <v>100000</v>
      </c>
      <c r="I1948" s="248">
        <v>100000</v>
      </c>
      <c r="J1948" s="248">
        <v>1</v>
      </c>
      <c r="K1948" s="249">
        <v>2008</v>
      </c>
      <c r="L1948" s="249">
        <v>2008</v>
      </c>
      <c r="M1948" s="250" t="s">
        <v>2747</v>
      </c>
    </row>
    <row r="1949" spans="4:13" x14ac:dyDescent="0.35">
      <c r="D1949" s="244" t="s">
        <v>2749</v>
      </c>
      <c r="E1949" s="245">
        <v>39761</v>
      </c>
      <c r="F1949" s="245">
        <v>39769</v>
      </c>
      <c r="G1949" s="246" t="s">
        <v>10</v>
      </c>
      <c r="H1949" s="247">
        <v>10000</v>
      </c>
      <c r="I1949" s="248">
        <v>10000</v>
      </c>
      <c r="J1949" s="248">
        <v>1</v>
      </c>
      <c r="K1949" s="249">
        <v>2008</v>
      </c>
      <c r="L1949" s="249">
        <v>2008</v>
      </c>
      <c r="M1949" s="250" t="s">
        <v>2747</v>
      </c>
    </row>
    <row r="1950" spans="4:13" x14ac:dyDescent="0.35">
      <c r="D1950" s="244" t="s">
        <v>2750</v>
      </c>
      <c r="E1950" s="245">
        <v>39775</v>
      </c>
      <c r="F1950" s="245">
        <v>39777</v>
      </c>
      <c r="G1950" s="246" t="s">
        <v>10</v>
      </c>
      <c r="H1950" s="247">
        <v>80000</v>
      </c>
      <c r="I1950" s="248">
        <v>80000</v>
      </c>
      <c r="J1950" s="248">
        <v>1</v>
      </c>
      <c r="K1950" s="249">
        <v>2008</v>
      </c>
      <c r="L1950" s="249">
        <v>2008</v>
      </c>
      <c r="M1950" s="250" t="s">
        <v>2747</v>
      </c>
    </row>
    <row r="1951" spans="4:13" x14ac:dyDescent="0.35">
      <c r="D1951" s="244" t="s">
        <v>2751</v>
      </c>
      <c r="E1951" s="245">
        <v>39784</v>
      </c>
      <c r="F1951" s="245">
        <v>39799</v>
      </c>
      <c r="G1951" s="246" t="s">
        <v>10</v>
      </c>
      <c r="H1951" s="247">
        <v>1066416.0401000001</v>
      </c>
      <c r="I1951" s="248">
        <v>-206093.95989999999</v>
      </c>
      <c r="J1951" s="248">
        <v>1</v>
      </c>
      <c r="K1951" s="249">
        <v>2008</v>
      </c>
      <c r="L1951" s="249">
        <v>2008</v>
      </c>
      <c r="M1951" s="250" t="s">
        <v>2747</v>
      </c>
    </row>
    <row r="1952" spans="4:13" x14ac:dyDescent="0.35">
      <c r="D1952" s="244" t="s">
        <v>2752</v>
      </c>
      <c r="E1952" s="245">
        <v>39807</v>
      </c>
      <c r="F1952" s="245">
        <v>39811</v>
      </c>
      <c r="G1952" s="246" t="s">
        <v>10</v>
      </c>
      <c r="H1952" s="247">
        <v>60000</v>
      </c>
      <c r="I1952" s="248">
        <v>60000</v>
      </c>
      <c r="J1952" s="248">
        <v>1</v>
      </c>
      <c r="K1952" s="249">
        <v>2008</v>
      </c>
      <c r="L1952" s="249">
        <v>2008</v>
      </c>
      <c r="M1952" s="250" t="s">
        <v>2747</v>
      </c>
    </row>
    <row r="1953" spans="4:13" x14ac:dyDescent="0.35">
      <c r="D1953" s="244" t="s">
        <v>2753</v>
      </c>
      <c r="E1953" s="245">
        <v>39800</v>
      </c>
      <c r="F1953" s="245">
        <v>39818</v>
      </c>
      <c r="G1953" s="246" t="s">
        <v>10</v>
      </c>
      <c r="H1953" s="247">
        <v>80000</v>
      </c>
      <c r="I1953" s="248">
        <v>80000</v>
      </c>
      <c r="J1953" s="248">
        <v>1</v>
      </c>
      <c r="K1953" s="249">
        <v>2008</v>
      </c>
      <c r="L1953" s="249">
        <v>2009</v>
      </c>
      <c r="M1953" s="250" t="s">
        <v>2747</v>
      </c>
    </row>
    <row r="1954" spans="4:13" x14ac:dyDescent="0.35">
      <c r="D1954" s="244" t="s">
        <v>2377</v>
      </c>
      <c r="E1954" s="245">
        <v>39859</v>
      </c>
      <c r="F1954" s="245">
        <v>39860</v>
      </c>
      <c r="G1954" s="246" t="s">
        <v>10</v>
      </c>
      <c r="H1954" s="247">
        <v>86000</v>
      </c>
      <c r="I1954" s="248">
        <v>86000</v>
      </c>
      <c r="J1954" s="248">
        <v>1</v>
      </c>
      <c r="K1954" s="249">
        <v>2009</v>
      </c>
      <c r="L1954" s="249">
        <v>2009</v>
      </c>
      <c r="M1954" s="250" t="s">
        <v>2171</v>
      </c>
    </row>
    <row r="1955" spans="4:13" x14ac:dyDescent="0.35">
      <c r="D1955" s="244" t="s">
        <v>2756</v>
      </c>
      <c r="E1955" s="245">
        <v>39880</v>
      </c>
      <c r="F1955" s="245">
        <v>39882</v>
      </c>
      <c r="G1955" s="246" t="s">
        <v>10</v>
      </c>
      <c r="H1955" s="247">
        <v>37955</v>
      </c>
      <c r="I1955" s="248">
        <v>37955</v>
      </c>
      <c r="J1955" s="248">
        <v>1</v>
      </c>
      <c r="K1955" s="249">
        <v>2009</v>
      </c>
      <c r="L1955" s="249">
        <v>2009</v>
      </c>
      <c r="M1955" s="250" t="s">
        <v>2171</v>
      </c>
    </row>
    <row r="1956" spans="4:13" x14ac:dyDescent="0.35">
      <c r="D1956" s="244" t="s">
        <v>2762</v>
      </c>
      <c r="E1956" s="245">
        <v>39961</v>
      </c>
      <c r="F1956" s="245">
        <v>39966</v>
      </c>
      <c r="G1956" s="246" t="s">
        <v>10</v>
      </c>
      <c r="H1956" s="247">
        <v>30000</v>
      </c>
      <c r="I1956" s="248">
        <v>30000</v>
      </c>
      <c r="J1956" s="248">
        <v>1</v>
      </c>
      <c r="K1956" s="249">
        <v>2009</v>
      </c>
      <c r="L1956" s="249">
        <v>2009</v>
      </c>
      <c r="M1956" s="250" t="s">
        <v>2173</v>
      </c>
    </row>
    <row r="1957" spans="4:13" x14ac:dyDescent="0.35">
      <c r="D1957" s="244" t="s">
        <v>2378</v>
      </c>
      <c r="E1957" s="245">
        <v>39978</v>
      </c>
      <c r="F1957" s="245">
        <v>39979</v>
      </c>
      <c r="G1957" s="246" t="s">
        <v>10</v>
      </c>
      <c r="H1957" s="247">
        <v>1244658</v>
      </c>
      <c r="I1957" s="248">
        <v>1244658</v>
      </c>
      <c r="J1957" s="248">
        <v>1</v>
      </c>
      <c r="K1957" s="249">
        <v>2009</v>
      </c>
      <c r="L1957" s="249">
        <v>2009</v>
      </c>
      <c r="M1957" s="250" t="s">
        <v>2173</v>
      </c>
    </row>
    <row r="1958" spans="4:13" x14ac:dyDescent="0.35">
      <c r="D1958" s="244" t="s">
        <v>2765</v>
      </c>
      <c r="E1958" s="245">
        <v>40045</v>
      </c>
      <c r="F1958" s="245">
        <v>40045</v>
      </c>
      <c r="G1958" s="246" t="s">
        <v>10</v>
      </c>
      <c r="H1958" s="247">
        <v>11400</v>
      </c>
      <c r="I1958" s="248">
        <v>11400</v>
      </c>
      <c r="J1958" s="248">
        <v>1</v>
      </c>
      <c r="K1958" s="249">
        <v>2009</v>
      </c>
      <c r="L1958" s="249">
        <v>2009</v>
      </c>
      <c r="M1958" s="250" t="s">
        <v>43</v>
      </c>
    </row>
    <row r="1959" spans="4:13" x14ac:dyDescent="0.35">
      <c r="D1959" s="244" t="s">
        <v>2766</v>
      </c>
      <c r="E1959" s="245">
        <v>40090</v>
      </c>
      <c r="F1959" s="245">
        <v>40092</v>
      </c>
      <c r="G1959" s="246" t="s">
        <v>10</v>
      </c>
      <c r="H1959" s="247">
        <v>10000</v>
      </c>
      <c r="I1959" s="248">
        <v>10000</v>
      </c>
      <c r="J1959" s="248">
        <v>1</v>
      </c>
      <c r="K1959" s="249">
        <v>2009</v>
      </c>
      <c r="L1959" s="249">
        <v>2009</v>
      </c>
      <c r="M1959" s="250" t="s">
        <v>551</v>
      </c>
    </row>
    <row r="1960" spans="4:13" x14ac:dyDescent="0.35">
      <c r="D1960" s="244" t="s">
        <v>2767</v>
      </c>
      <c r="E1960" s="245">
        <v>40095</v>
      </c>
      <c r="F1960" s="245">
        <v>40098</v>
      </c>
      <c r="G1960" s="246" t="s">
        <v>13</v>
      </c>
      <c r="H1960" s="247">
        <v>50000</v>
      </c>
      <c r="I1960" s="248">
        <v>50000</v>
      </c>
      <c r="J1960" s="248">
        <v>1</v>
      </c>
      <c r="K1960" s="249">
        <v>2009</v>
      </c>
      <c r="L1960" s="249">
        <v>2009</v>
      </c>
      <c r="M1960" s="250" t="s">
        <v>551</v>
      </c>
    </row>
    <row r="1961" spans="4:13" x14ac:dyDescent="0.35">
      <c r="D1961" s="244" t="s">
        <v>2769</v>
      </c>
      <c r="E1961" s="245">
        <v>40103</v>
      </c>
      <c r="F1961" s="245">
        <v>40108</v>
      </c>
      <c r="G1961" s="246" t="s">
        <v>782</v>
      </c>
      <c r="H1961" s="247">
        <v>5800</v>
      </c>
      <c r="I1961" s="248">
        <v>5800</v>
      </c>
      <c r="J1961" s="248">
        <v>1</v>
      </c>
      <c r="K1961" s="249">
        <v>2009</v>
      </c>
      <c r="L1961" s="249">
        <v>2009</v>
      </c>
      <c r="M1961" s="250" t="s">
        <v>551</v>
      </c>
    </row>
    <row r="1962" spans="4:13" x14ac:dyDescent="0.35">
      <c r="D1962" s="244" t="s">
        <v>2770</v>
      </c>
      <c r="E1962" s="245">
        <v>40105</v>
      </c>
      <c r="F1962" s="245">
        <v>40108</v>
      </c>
      <c r="G1962" s="246" t="s">
        <v>13</v>
      </c>
      <c r="H1962" s="247">
        <v>200000</v>
      </c>
      <c r="I1962" s="248">
        <v>200000</v>
      </c>
      <c r="J1962" s="248">
        <v>1</v>
      </c>
      <c r="K1962" s="249">
        <v>2009</v>
      </c>
      <c r="L1962" s="249">
        <v>2009</v>
      </c>
      <c r="M1962" s="250" t="s">
        <v>551</v>
      </c>
    </row>
    <row r="1963" spans="4:13" x14ac:dyDescent="0.35">
      <c r="D1963" s="244" t="s">
        <v>2771</v>
      </c>
      <c r="E1963" s="245">
        <v>40061</v>
      </c>
      <c r="F1963" s="245">
        <v>40113</v>
      </c>
      <c r="G1963" s="246" t="s">
        <v>10</v>
      </c>
      <c r="H1963" s="247">
        <v>50000</v>
      </c>
      <c r="I1963" s="248">
        <v>50000</v>
      </c>
      <c r="J1963" s="248">
        <v>1</v>
      </c>
      <c r="K1963" s="249">
        <v>2009</v>
      </c>
      <c r="L1963" s="249">
        <v>2009</v>
      </c>
      <c r="M1963" s="250" t="s">
        <v>43</v>
      </c>
    </row>
    <row r="1964" spans="4:13" x14ac:dyDescent="0.35">
      <c r="D1964" s="244" t="s">
        <v>2772</v>
      </c>
      <c r="E1964" s="245">
        <v>40102</v>
      </c>
      <c r="F1964" s="245">
        <v>40126</v>
      </c>
      <c r="G1964" s="246" t="s">
        <v>10</v>
      </c>
      <c r="H1964" s="247">
        <v>100000</v>
      </c>
      <c r="I1964" s="248">
        <v>100000</v>
      </c>
      <c r="J1964" s="248">
        <v>1</v>
      </c>
      <c r="K1964" s="249">
        <v>2009</v>
      </c>
      <c r="L1964" s="249">
        <v>2009</v>
      </c>
      <c r="M1964" s="250" t="s">
        <v>551</v>
      </c>
    </row>
    <row r="1965" spans="4:13" x14ac:dyDescent="0.35">
      <c r="D1965" s="244" t="s">
        <v>2773</v>
      </c>
      <c r="E1965" s="245">
        <v>40122</v>
      </c>
      <c r="F1965" s="245">
        <v>40129</v>
      </c>
      <c r="G1965" s="246" t="s">
        <v>10</v>
      </c>
      <c r="H1965" s="247">
        <v>11400</v>
      </c>
      <c r="I1965" s="248">
        <v>11400</v>
      </c>
      <c r="J1965" s="248">
        <v>1</v>
      </c>
      <c r="K1965" s="249">
        <v>2009</v>
      </c>
      <c r="L1965" s="249">
        <v>2009</v>
      </c>
      <c r="M1965" s="250" t="s">
        <v>551</v>
      </c>
    </row>
    <row r="1966" spans="4:13" x14ac:dyDescent="0.35">
      <c r="D1966" s="244" t="s">
        <v>2774</v>
      </c>
      <c r="E1966" s="245">
        <v>40133</v>
      </c>
      <c r="F1966" s="245">
        <v>40133</v>
      </c>
      <c r="G1966" s="246" t="s">
        <v>10</v>
      </c>
      <c r="H1966" s="247">
        <v>15000</v>
      </c>
      <c r="I1966" s="248">
        <v>15000</v>
      </c>
      <c r="J1966" s="248">
        <v>1</v>
      </c>
      <c r="K1966" s="249">
        <v>2009</v>
      </c>
      <c r="L1966" s="249">
        <v>2009</v>
      </c>
      <c r="M1966" s="250" t="s">
        <v>551</v>
      </c>
    </row>
    <row r="1967" spans="4:13" x14ac:dyDescent="0.35">
      <c r="D1967" s="244" t="s">
        <v>2776</v>
      </c>
      <c r="E1967" s="245">
        <v>40175</v>
      </c>
      <c r="F1967" s="245">
        <v>40177</v>
      </c>
      <c r="G1967" s="246" t="s">
        <v>10</v>
      </c>
      <c r="H1967" s="247">
        <v>60000</v>
      </c>
      <c r="I1967" s="248">
        <v>60000</v>
      </c>
      <c r="J1967" s="248">
        <v>1</v>
      </c>
      <c r="K1967" s="249">
        <v>2009</v>
      </c>
      <c r="L1967" s="249">
        <v>2009</v>
      </c>
      <c r="M1967" s="250" t="s">
        <v>551</v>
      </c>
    </row>
    <row r="1968" spans="4:13" x14ac:dyDescent="0.35">
      <c r="D1968" s="244" t="s">
        <v>2777</v>
      </c>
      <c r="E1968" s="245">
        <v>40187</v>
      </c>
      <c r="F1968" s="245">
        <v>40189</v>
      </c>
      <c r="G1968" s="246" t="s">
        <v>13</v>
      </c>
      <c r="H1968" s="247">
        <v>400000</v>
      </c>
      <c r="I1968" s="248">
        <v>-495356.03720000002</v>
      </c>
      <c r="J1968" s="248">
        <v>1</v>
      </c>
      <c r="K1968" s="249">
        <v>2010</v>
      </c>
      <c r="L1968" s="249">
        <v>2010</v>
      </c>
      <c r="M1968" s="250" t="s">
        <v>1225</v>
      </c>
    </row>
    <row r="1969" spans="4:13" x14ac:dyDescent="0.35">
      <c r="D1969" s="244" t="s">
        <v>2778</v>
      </c>
      <c r="E1969" s="245">
        <v>40215</v>
      </c>
      <c r="F1969" s="245">
        <v>40218</v>
      </c>
      <c r="G1969" s="246" t="s">
        <v>13</v>
      </c>
      <c r="H1969" s="247">
        <v>1199850</v>
      </c>
      <c r="I1969" s="248">
        <v>912011.85710000002</v>
      </c>
      <c r="J1969" s="248">
        <v>1</v>
      </c>
      <c r="K1969" s="249">
        <v>2010</v>
      </c>
      <c r="L1969" s="249">
        <v>2010</v>
      </c>
      <c r="M1969" s="250" t="s">
        <v>1225</v>
      </c>
    </row>
    <row r="1970" spans="4:13" x14ac:dyDescent="0.35">
      <c r="D1970" s="244" t="s">
        <v>2779</v>
      </c>
      <c r="E1970" s="245">
        <v>40212</v>
      </c>
      <c r="F1970" s="245">
        <v>40249</v>
      </c>
      <c r="G1970" s="246" t="s">
        <v>10</v>
      </c>
      <c r="H1970" s="247">
        <v>139200</v>
      </c>
      <c r="I1970" s="248">
        <v>139200</v>
      </c>
      <c r="J1970" s="248">
        <v>1</v>
      </c>
      <c r="K1970" s="249">
        <v>2010</v>
      </c>
      <c r="L1970" s="249">
        <v>2010</v>
      </c>
      <c r="M1970" s="250" t="s">
        <v>1225</v>
      </c>
    </row>
    <row r="1971" spans="4:13" x14ac:dyDescent="0.35">
      <c r="D1971" s="244" t="s">
        <v>2780</v>
      </c>
      <c r="E1971" s="245">
        <v>40270</v>
      </c>
      <c r="F1971" s="245">
        <v>40276</v>
      </c>
      <c r="G1971" s="246" t="s">
        <v>13</v>
      </c>
      <c r="H1971" s="247">
        <v>862500</v>
      </c>
      <c r="I1971" s="248">
        <v>862500</v>
      </c>
      <c r="J1971" s="248">
        <v>1</v>
      </c>
      <c r="K1971" s="249">
        <v>2010</v>
      </c>
      <c r="L1971" s="249">
        <v>2010</v>
      </c>
      <c r="M1971" s="250" t="s">
        <v>1227</v>
      </c>
    </row>
    <row r="1972" spans="4:13" x14ac:dyDescent="0.35">
      <c r="D1972" s="244" t="s">
        <v>2781</v>
      </c>
      <c r="E1972" s="245">
        <v>40291</v>
      </c>
      <c r="F1972" s="245">
        <v>40294</v>
      </c>
      <c r="G1972" s="246" t="s">
        <v>10</v>
      </c>
      <c r="H1972" s="247">
        <v>60000</v>
      </c>
      <c r="I1972" s="248">
        <v>60000</v>
      </c>
      <c r="J1972" s="248">
        <v>1</v>
      </c>
      <c r="K1972" s="249">
        <v>2010</v>
      </c>
      <c r="L1972" s="249">
        <v>2010</v>
      </c>
      <c r="M1972" s="250" t="s">
        <v>1227</v>
      </c>
    </row>
    <row r="1973" spans="4:13" x14ac:dyDescent="0.35">
      <c r="D1973" s="244" t="s">
        <v>2782</v>
      </c>
      <c r="E1973" s="245">
        <v>40308</v>
      </c>
      <c r="F1973" s="245">
        <v>40311</v>
      </c>
      <c r="G1973" s="246" t="s">
        <v>13</v>
      </c>
      <c r="H1973" s="247">
        <v>100000</v>
      </c>
      <c r="I1973" s="248">
        <v>100000</v>
      </c>
      <c r="J1973" s="248">
        <v>1</v>
      </c>
      <c r="K1973" s="249">
        <v>2010</v>
      </c>
      <c r="L1973" s="249">
        <v>2010</v>
      </c>
      <c r="M1973" s="250" t="s">
        <v>1227</v>
      </c>
    </row>
    <row r="1974" spans="4:13" x14ac:dyDescent="0.35">
      <c r="D1974" s="244" t="s">
        <v>2783</v>
      </c>
      <c r="E1974" s="245">
        <v>40324</v>
      </c>
      <c r="F1974" s="245">
        <v>40326</v>
      </c>
      <c r="G1974" s="246" t="s">
        <v>13</v>
      </c>
      <c r="H1974" s="247">
        <v>200000</v>
      </c>
      <c r="I1974" s="248">
        <v>200000</v>
      </c>
      <c r="J1974" s="248">
        <v>1</v>
      </c>
      <c r="K1974" s="249">
        <v>2010</v>
      </c>
      <c r="L1974" s="249">
        <v>2010</v>
      </c>
      <c r="M1974" s="250" t="s">
        <v>1227</v>
      </c>
    </row>
    <row r="1975" spans="4:13" x14ac:dyDescent="0.35">
      <c r="D1975" s="244" t="s">
        <v>2784</v>
      </c>
      <c r="E1975" s="245">
        <v>40067</v>
      </c>
      <c r="F1975" s="245">
        <v>40428</v>
      </c>
      <c r="G1975" s="246" t="s">
        <v>10</v>
      </c>
      <c r="H1975" s="247">
        <v>300000</v>
      </c>
      <c r="I1975" s="248">
        <v>300000</v>
      </c>
      <c r="J1975" s="248">
        <v>1</v>
      </c>
      <c r="K1975" s="249">
        <v>2009</v>
      </c>
      <c r="L1975" s="249">
        <v>2010</v>
      </c>
      <c r="M1975" s="250" t="s">
        <v>43</v>
      </c>
    </row>
    <row r="1976" spans="4:13" x14ac:dyDescent="0.35">
      <c r="D1976" s="244" t="s">
        <v>2785</v>
      </c>
      <c r="E1976" s="245">
        <v>39645</v>
      </c>
      <c r="F1976" s="245">
        <v>40430</v>
      </c>
      <c r="G1976" s="246" t="s">
        <v>658</v>
      </c>
      <c r="H1976" s="247">
        <v>50000</v>
      </c>
      <c r="I1976" s="248">
        <v>50000</v>
      </c>
      <c r="J1976" s="248">
        <v>1</v>
      </c>
      <c r="K1976" s="249">
        <v>2008</v>
      </c>
      <c r="L1976" s="249">
        <v>2010</v>
      </c>
      <c r="M1976" s="250" t="s">
        <v>2169</v>
      </c>
    </row>
    <row r="1977" spans="4:13" x14ac:dyDescent="0.35">
      <c r="D1977" s="244" t="s">
        <v>2786</v>
      </c>
      <c r="E1977" s="245">
        <v>40505</v>
      </c>
      <c r="F1977" s="245">
        <v>40508</v>
      </c>
      <c r="G1977" s="246" t="s">
        <v>13</v>
      </c>
      <c r="H1977" s="247">
        <v>360</v>
      </c>
      <c r="I1977" s="248">
        <v>360</v>
      </c>
      <c r="J1977" s="248">
        <v>1</v>
      </c>
      <c r="K1977" s="249">
        <v>2010</v>
      </c>
      <c r="L1977" s="249">
        <v>2010</v>
      </c>
      <c r="M1977" s="250" t="s">
        <v>1560</v>
      </c>
    </row>
    <row r="1978" spans="4:13" x14ac:dyDescent="0.35">
      <c r="D1978" s="244" t="s">
        <v>2787</v>
      </c>
      <c r="E1978" s="245">
        <v>40546</v>
      </c>
      <c r="F1978" s="245">
        <v>40549</v>
      </c>
      <c r="G1978" s="246" t="s">
        <v>10</v>
      </c>
      <c r="H1978" s="247">
        <v>60000</v>
      </c>
      <c r="I1978" s="248">
        <v>60000</v>
      </c>
      <c r="J1978" s="248">
        <v>1</v>
      </c>
      <c r="K1978" s="249">
        <v>2011</v>
      </c>
      <c r="L1978" s="249">
        <v>2011</v>
      </c>
      <c r="M1978" s="250" t="s">
        <v>1569</v>
      </c>
    </row>
    <row r="1979" spans="4:13" x14ac:dyDescent="0.35">
      <c r="D1979" s="244" t="s">
        <v>2788</v>
      </c>
      <c r="E1979" s="245">
        <v>40259</v>
      </c>
      <c r="F1979" s="245">
        <v>40577</v>
      </c>
      <c r="G1979" s="246" t="s">
        <v>658</v>
      </c>
      <c r="H1979" s="247">
        <v>150000</v>
      </c>
      <c r="I1979" s="248">
        <v>150000</v>
      </c>
      <c r="J1979" s="248">
        <v>1</v>
      </c>
      <c r="K1979" s="249">
        <v>2010</v>
      </c>
      <c r="L1979" s="249">
        <v>2011</v>
      </c>
      <c r="M1979" s="250" t="s">
        <v>1225</v>
      </c>
    </row>
    <row r="1980" spans="4:13" x14ac:dyDescent="0.35">
      <c r="D1980" s="244" t="s">
        <v>2790</v>
      </c>
      <c r="E1980" s="245">
        <v>40577</v>
      </c>
      <c r="F1980" s="245">
        <v>40589</v>
      </c>
      <c r="G1980" s="246" t="s">
        <v>13</v>
      </c>
      <c r="H1980" s="247">
        <v>120000</v>
      </c>
      <c r="I1980" s="248">
        <v>120000</v>
      </c>
      <c r="J1980" s="248">
        <v>1</v>
      </c>
      <c r="K1980" s="249">
        <v>2011</v>
      </c>
      <c r="L1980" s="249">
        <v>2011</v>
      </c>
      <c r="M1980" s="250" t="s">
        <v>1569</v>
      </c>
    </row>
    <row r="1981" spans="4:13" x14ac:dyDescent="0.35">
      <c r="D1981" s="244" t="s">
        <v>2791</v>
      </c>
      <c r="E1981" s="245">
        <v>40076</v>
      </c>
      <c r="F1981" s="245">
        <v>40616</v>
      </c>
      <c r="G1981" s="246" t="s">
        <v>13</v>
      </c>
      <c r="H1981" s="247">
        <v>298596.49119999999</v>
      </c>
      <c r="I1981" s="248">
        <v>298596.49119999999</v>
      </c>
      <c r="J1981" s="248">
        <v>1</v>
      </c>
      <c r="K1981" s="249">
        <v>2009</v>
      </c>
      <c r="L1981" s="249">
        <v>2011</v>
      </c>
      <c r="M1981" s="250" t="s">
        <v>43</v>
      </c>
    </row>
    <row r="1982" spans="4:13" x14ac:dyDescent="0.35">
      <c r="D1982" s="244" t="s">
        <v>2793</v>
      </c>
      <c r="E1982" s="245">
        <v>39381</v>
      </c>
      <c r="F1982" s="245">
        <v>41081</v>
      </c>
      <c r="G1982" s="246" t="s">
        <v>658</v>
      </c>
      <c r="H1982" s="247">
        <v>50000</v>
      </c>
      <c r="I1982" s="248">
        <v>50000</v>
      </c>
      <c r="J1982" s="248">
        <v>1</v>
      </c>
      <c r="K1982" s="249">
        <v>2007</v>
      </c>
      <c r="L1982" s="249">
        <v>2012</v>
      </c>
      <c r="M1982" s="250" t="s">
        <v>2166</v>
      </c>
    </row>
    <row r="1983" spans="4:13" x14ac:dyDescent="0.35">
      <c r="D1983" s="244" t="s">
        <v>2795</v>
      </c>
      <c r="E1983" s="245">
        <v>39592</v>
      </c>
      <c r="F1983" s="245">
        <v>41081</v>
      </c>
      <c r="G1983" s="246" t="s">
        <v>658</v>
      </c>
      <c r="H1983" s="247">
        <v>50000</v>
      </c>
      <c r="I1983" s="248">
        <v>50000</v>
      </c>
      <c r="J1983" s="248">
        <v>1</v>
      </c>
      <c r="K1983" s="249">
        <v>2008</v>
      </c>
      <c r="L1983" s="249">
        <v>2012</v>
      </c>
      <c r="M1983" s="250" t="s">
        <v>41</v>
      </c>
    </row>
    <row r="1984" spans="4:13" x14ac:dyDescent="0.35">
      <c r="D1984" s="244" t="s">
        <v>2797</v>
      </c>
      <c r="E1984" s="245">
        <v>41150</v>
      </c>
      <c r="F1984" s="245">
        <v>41156</v>
      </c>
      <c r="G1984" s="246" t="s">
        <v>10</v>
      </c>
      <c r="H1984" s="247">
        <v>60000</v>
      </c>
      <c r="I1984" s="248">
        <v>60000</v>
      </c>
      <c r="J1984" s="248">
        <v>1</v>
      </c>
      <c r="K1984" s="249">
        <v>2012</v>
      </c>
      <c r="L1984" s="249">
        <v>2012</v>
      </c>
      <c r="M1984" s="250" t="s">
        <v>1611</v>
      </c>
    </row>
    <row r="1985" spans="4:13" x14ac:dyDescent="0.35">
      <c r="D1985" s="244" t="s">
        <v>2798</v>
      </c>
      <c r="E1985" s="245">
        <v>40443</v>
      </c>
      <c r="F1985" s="245">
        <v>41739</v>
      </c>
      <c r="G1985" s="246" t="s">
        <v>13</v>
      </c>
      <c r="H1985" s="247">
        <v>300000</v>
      </c>
      <c r="I1985" s="248">
        <v>300000</v>
      </c>
      <c r="J1985" s="248">
        <v>1</v>
      </c>
      <c r="K1985" s="249">
        <v>2010</v>
      </c>
      <c r="L1985" s="249">
        <v>2014</v>
      </c>
      <c r="M1985" s="250" t="s">
        <v>1557</v>
      </c>
    </row>
    <row r="1986" spans="4:13" x14ac:dyDescent="0.35">
      <c r="D1986" s="244" t="s">
        <v>2799</v>
      </c>
      <c r="E1986" s="245">
        <v>41750</v>
      </c>
      <c r="F1986" s="245">
        <v>41754</v>
      </c>
      <c r="G1986" s="246" t="s">
        <v>10</v>
      </c>
      <c r="H1986" s="247">
        <v>250000</v>
      </c>
      <c r="I1986" s="248">
        <v>29200</v>
      </c>
      <c r="J1986" s="248">
        <v>1</v>
      </c>
      <c r="K1986" s="249">
        <v>2014</v>
      </c>
      <c r="L1986" s="249">
        <v>2014</v>
      </c>
      <c r="M1986" s="250" t="s">
        <v>661</v>
      </c>
    </row>
    <row r="1987" spans="4:13" x14ac:dyDescent="0.35">
      <c r="D1987" s="244" t="s">
        <v>2801</v>
      </c>
      <c r="E1987" s="245">
        <v>41477</v>
      </c>
      <c r="F1987" s="245">
        <v>42222</v>
      </c>
      <c r="G1987" s="246" t="s">
        <v>658</v>
      </c>
      <c r="H1987" s="247">
        <v>100000</v>
      </c>
      <c r="I1987" s="248">
        <v>100000</v>
      </c>
      <c r="J1987" s="248">
        <v>1</v>
      </c>
      <c r="K1987" s="249">
        <v>2013</v>
      </c>
      <c r="L1987" s="249">
        <v>2015</v>
      </c>
      <c r="M1987" s="250" t="s">
        <v>153</v>
      </c>
    </row>
    <row r="1988" spans="4:13" x14ac:dyDescent="0.35">
      <c r="D1988" s="244" t="s">
        <v>2802</v>
      </c>
      <c r="E1988" s="245">
        <v>42669</v>
      </c>
      <c r="F1988" s="245">
        <v>42675</v>
      </c>
      <c r="G1988" s="246" t="s">
        <v>10</v>
      </c>
      <c r="H1988" s="247">
        <v>6220</v>
      </c>
      <c r="I1988" s="248">
        <v>6220</v>
      </c>
      <c r="J1988" s="248">
        <v>1</v>
      </c>
      <c r="K1988" s="249">
        <v>2016</v>
      </c>
      <c r="L1988" s="249">
        <v>2016</v>
      </c>
      <c r="M1988" s="250" t="s">
        <v>1491</v>
      </c>
    </row>
    <row r="1989" spans="4:13" x14ac:dyDescent="0.35">
      <c r="D1989" s="244" t="s">
        <v>2804</v>
      </c>
      <c r="E1989" s="245">
        <v>44053</v>
      </c>
      <c r="F1989" s="245">
        <v>44057</v>
      </c>
      <c r="G1989" s="246" t="s">
        <v>10</v>
      </c>
      <c r="H1989" s="247">
        <v>22000</v>
      </c>
      <c r="I1989" s="248">
        <v>22000</v>
      </c>
      <c r="J1989" s="248">
        <v>1</v>
      </c>
      <c r="K1989" s="249">
        <v>2020</v>
      </c>
      <c r="L1989" s="249">
        <v>2020</v>
      </c>
      <c r="M1989" s="250" t="s">
        <v>35</v>
      </c>
    </row>
    <row r="1990" spans="4:13" x14ac:dyDescent="0.35">
      <c r="D1990" s="244" t="s">
        <v>2805</v>
      </c>
      <c r="E1990" s="245">
        <v>44286</v>
      </c>
      <c r="F1990" s="245">
        <v>44300</v>
      </c>
      <c r="G1990" s="246" t="s">
        <v>10</v>
      </c>
      <c r="H1990" s="247">
        <v>15750</v>
      </c>
      <c r="I1990" s="248">
        <v>15750</v>
      </c>
      <c r="J1990" s="248">
        <v>1</v>
      </c>
      <c r="K1990" s="249">
        <v>2021</v>
      </c>
      <c r="L1990" s="249">
        <v>2021</v>
      </c>
      <c r="M1990" s="250" t="s">
        <v>21</v>
      </c>
    </row>
    <row r="1991" spans="4:13" x14ac:dyDescent="0.35">
      <c r="D1991" s="244" t="s">
        <v>2806</v>
      </c>
      <c r="E1991" s="245">
        <v>36162</v>
      </c>
      <c r="F1991" s="245">
        <v>36166</v>
      </c>
      <c r="G1991" s="246" t="s">
        <v>10</v>
      </c>
      <c r="H1991" s="247">
        <v>3000</v>
      </c>
      <c r="I1991" s="248">
        <v>2700</v>
      </c>
      <c r="J1991" s="248">
        <v>1</v>
      </c>
      <c r="K1991" s="249">
        <v>1999</v>
      </c>
      <c r="L1991" s="249">
        <v>1999</v>
      </c>
      <c r="M1991" s="250" t="s">
        <v>2652</v>
      </c>
    </row>
    <row r="1992" spans="4:13" x14ac:dyDescent="0.35">
      <c r="D1992" s="244" t="s">
        <v>2807</v>
      </c>
      <c r="E1992" s="245">
        <v>36474</v>
      </c>
      <c r="F1992" s="245">
        <v>36479</v>
      </c>
      <c r="G1992" s="246" t="s">
        <v>10</v>
      </c>
      <c r="H1992" s="247">
        <v>20000</v>
      </c>
      <c r="I1992" s="248">
        <v>19000</v>
      </c>
      <c r="J1992" s="248">
        <v>1</v>
      </c>
      <c r="K1992" s="249">
        <v>1999</v>
      </c>
      <c r="L1992" s="249">
        <v>1999</v>
      </c>
      <c r="M1992" s="250" t="s">
        <v>2808</v>
      </c>
    </row>
    <row r="1993" spans="4:13" x14ac:dyDescent="0.35">
      <c r="D1993" s="244" t="s">
        <v>2810</v>
      </c>
      <c r="E1993" s="245">
        <v>35931</v>
      </c>
      <c r="F1993" s="245">
        <v>35964</v>
      </c>
      <c r="G1993" s="246" t="s">
        <v>658</v>
      </c>
      <c r="H1993" s="247">
        <v>0</v>
      </c>
      <c r="I1993" s="248">
        <v>-10500</v>
      </c>
      <c r="J1993" s="248">
        <v>1</v>
      </c>
      <c r="K1993" s="249">
        <v>1998</v>
      </c>
      <c r="L1993" s="249">
        <v>1998</v>
      </c>
      <c r="M1993" s="250" t="s">
        <v>2811</v>
      </c>
    </row>
    <row r="1994" spans="4:13" x14ac:dyDescent="0.35">
      <c r="D1994" s="244" t="s">
        <v>2813</v>
      </c>
      <c r="E1994" s="245">
        <v>38290</v>
      </c>
      <c r="F1994" s="245">
        <v>38294</v>
      </c>
      <c r="G1994" s="246" t="s">
        <v>10</v>
      </c>
      <c r="H1994" s="247">
        <v>100000</v>
      </c>
      <c r="I1994" s="248">
        <v>100000</v>
      </c>
      <c r="J1994" s="248">
        <v>1</v>
      </c>
      <c r="K1994" s="249">
        <v>2004</v>
      </c>
      <c r="L1994" s="249">
        <v>2004</v>
      </c>
      <c r="M1994" s="250" t="s">
        <v>2699</v>
      </c>
    </row>
    <row r="1995" spans="4:13" x14ac:dyDescent="0.35">
      <c r="D1995" s="244" t="s">
        <v>2814</v>
      </c>
      <c r="E1995" s="245">
        <v>39286</v>
      </c>
      <c r="F1995" s="245">
        <v>39286</v>
      </c>
      <c r="G1995" s="246" t="s">
        <v>10</v>
      </c>
      <c r="H1995" s="247">
        <v>100000</v>
      </c>
      <c r="I1995" s="248">
        <v>100000</v>
      </c>
      <c r="J1995" s="248">
        <v>1</v>
      </c>
      <c r="K1995" s="249">
        <v>2007</v>
      </c>
      <c r="L1995" s="249">
        <v>2007</v>
      </c>
      <c r="M1995" s="250" t="s">
        <v>2723</v>
      </c>
    </row>
    <row r="1996" spans="4:13" x14ac:dyDescent="0.35">
      <c r="D1996" s="244" t="s">
        <v>2816</v>
      </c>
      <c r="E1996" s="245">
        <v>39905</v>
      </c>
      <c r="F1996" s="245">
        <v>39909</v>
      </c>
      <c r="G1996" s="246" t="s">
        <v>10</v>
      </c>
      <c r="H1996" s="247">
        <v>300000</v>
      </c>
      <c r="I1996" s="248">
        <v>300000</v>
      </c>
      <c r="J1996" s="248">
        <v>1</v>
      </c>
      <c r="K1996" s="249">
        <v>2009</v>
      </c>
      <c r="L1996" s="249">
        <v>2009</v>
      </c>
      <c r="M1996" s="250" t="s">
        <v>2173</v>
      </c>
    </row>
    <row r="1997" spans="4:13" x14ac:dyDescent="0.35">
      <c r="D1997" s="244" t="s">
        <v>2380</v>
      </c>
      <c r="E1997" s="245">
        <v>44144</v>
      </c>
      <c r="F1997" s="245">
        <v>44145</v>
      </c>
      <c r="G1997" s="246" t="s">
        <v>10</v>
      </c>
      <c r="H1997" s="247">
        <v>10550</v>
      </c>
      <c r="I1997" s="248">
        <v>10550</v>
      </c>
      <c r="J1997" s="248">
        <v>1</v>
      </c>
      <c r="K1997" s="249">
        <v>2020</v>
      </c>
      <c r="L1997" s="249">
        <v>2020</v>
      </c>
      <c r="M1997" s="250" t="s">
        <v>11</v>
      </c>
    </row>
    <row r="1998" spans="4:13" x14ac:dyDescent="0.35">
      <c r="D1998" s="244" t="s">
        <v>2381</v>
      </c>
      <c r="E1998" s="245">
        <v>44156</v>
      </c>
      <c r="F1998" s="245">
        <v>44161</v>
      </c>
      <c r="G1998" s="246" t="s">
        <v>10</v>
      </c>
      <c r="H1998" s="247">
        <v>149526</v>
      </c>
      <c r="I1998" s="248">
        <v>149526</v>
      </c>
      <c r="J1998" s="248">
        <v>1</v>
      </c>
      <c r="K1998" s="249">
        <v>2020</v>
      </c>
      <c r="L1998" s="249">
        <v>2020</v>
      </c>
      <c r="M1998" s="250" t="s">
        <v>11</v>
      </c>
    </row>
    <row r="1999" spans="4:13" x14ac:dyDescent="0.35">
      <c r="D1999" s="244" t="s">
        <v>2817</v>
      </c>
      <c r="E1999" s="245">
        <v>44178</v>
      </c>
      <c r="F1999" s="245">
        <v>44186</v>
      </c>
      <c r="G1999" s="246" t="s">
        <v>13</v>
      </c>
      <c r="H1999" s="247">
        <v>62300</v>
      </c>
      <c r="I1999" s="248">
        <v>62300</v>
      </c>
      <c r="J1999" s="248">
        <v>1</v>
      </c>
      <c r="K1999" s="249">
        <v>2020</v>
      </c>
      <c r="L1999" s="249">
        <v>2020</v>
      </c>
      <c r="M1999" s="250" t="s">
        <v>11</v>
      </c>
    </row>
    <row r="2000" spans="4:13" x14ac:dyDescent="0.35">
      <c r="D2000" s="244" t="s">
        <v>2382</v>
      </c>
      <c r="E2000" s="245">
        <v>44297</v>
      </c>
      <c r="F2000" s="245">
        <v>44300</v>
      </c>
      <c r="G2000" s="246" t="s">
        <v>10</v>
      </c>
      <c r="H2000" s="247">
        <v>133387.5</v>
      </c>
      <c r="I2000" s="248">
        <v>133387.5</v>
      </c>
      <c r="J2000" s="248">
        <v>1</v>
      </c>
      <c r="K2000" s="249">
        <v>2021</v>
      </c>
      <c r="L2000" s="249">
        <v>2021</v>
      </c>
      <c r="M2000" s="250" t="s">
        <v>2250</v>
      </c>
    </row>
    <row r="2001" spans="4:13" x14ac:dyDescent="0.35">
      <c r="D2001" s="244" t="s">
        <v>2818</v>
      </c>
      <c r="E2001" s="245">
        <v>38759</v>
      </c>
      <c r="F2001" s="245">
        <v>38761</v>
      </c>
      <c r="G2001" s="246" t="s">
        <v>10</v>
      </c>
      <c r="H2001" s="247">
        <v>50000</v>
      </c>
      <c r="I2001" s="248">
        <v>50000</v>
      </c>
      <c r="J2001" s="248">
        <v>1</v>
      </c>
      <c r="K2001" s="249">
        <v>2006</v>
      </c>
      <c r="L2001" s="249">
        <v>2006</v>
      </c>
      <c r="M2001" s="250" t="s">
        <v>150</v>
      </c>
    </row>
    <row r="2002" spans="4:13" x14ac:dyDescent="0.35">
      <c r="D2002" s="244" t="s">
        <v>2819</v>
      </c>
      <c r="E2002" s="245">
        <v>38903</v>
      </c>
      <c r="F2002" s="245">
        <v>38904</v>
      </c>
      <c r="G2002" s="246" t="s">
        <v>13</v>
      </c>
      <c r="H2002" s="247">
        <v>60000</v>
      </c>
      <c r="I2002" s="248">
        <v>60000</v>
      </c>
      <c r="J2002" s="248">
        <v>1</v>
      </c>
      <c r="K2002" s="249">
        <v>2006</v>
      </c>
      <c r="L2002" s="249">
        <v>2006</v>
      </c>
      <c r="M2002" s="250" t="s">
        <v>2820</v>
      </c>
    </row>
    <row r="2003" spans="4:13" x14ac:dyDescent="0.35">
      <c r="D2003" s="244" t="s">
        <v>2821</v>
      </c>
      <c r="E2003" s="245">
        <v>34365</v>
      </c>
      <c r="F2003" s="245">
        <v>34409</v>
      </c>
      <c r="G2003" s="246" t="s">
        <v>13</v>
      </c>
      <c r="H2003" s="247">
        <v>10000</v>
      </c>
      <c r="I2003" s="248">
        <v>-15000</v>
      </c>
      <c r="J2003" s="248">
        <v>1</v>
      </c>
      <c r="K2003" s="249">
        <v>1994</v>
      </c>
      <c r="L2003" s="249">
        <v>1994</v>
      </c>
      <c r="M2003" s="250" t="s">
        <v>2822</v>
      </c>
    </row>
    <row r="2004" spans="4:13" x14ac:dyDescent="0.35">
      <c r="D2004" s="244" t="s">
        <v>2823</v>
      </c>
      <c r="E2004" s="245">
        <v>34601</v>
      </c>
      <c r="F2004" s="245">
        <v>34604</v>
      </c>
      <c r="G2004" s="246" t="s">
        <v>10</v>
      </c>
      <c r="H2004" s="247">
        <v>0</v>
      </c>
      <c r="I2004" s="248">
        <v>-37500</v>
      </c>
      <c r="J2004" s="248">
        <v>1</v>
      </c>
      <c r="K2004" s="249">
        <v>1994</v>
      </c>
      <c r="L2004" s="249">
        <v>1994</v>
      </c>
      <c r="M2004" s="250" t="s">
        <v>2824</v>
      </c>
    </row>
    <row r="2005" spans="4:13" x14ac:dyDescent="0.35">
      <c r="D2005" s="244" t="s">
        <v>2825</v>
      </c>
      <c r="E2005" s="245">
        <v>34351</v>
      </c>
      <c r="F2005" s="245">
        <v>34360</v>
      </c>
      <c r="G2005" s="246" t="s">
        <v>10</v>
      </c>
      <c r="H2005" s="247">
        <v>0</v>
      </c>
      <c r="I2005" s="248">
        <v>-290304</v>
      </c>
      <c r="J2005" s="248">
        <v>1</v>
      </c>
      <c r="K2005" s="249">
        <v>1994</v>
      </c>
      <c r="L2005" s="249">
        <v>1994</v>
      </c>
      <c r="M2005" s="250" t="s">
        <v>2822</v>
      </c>
    </row>
    <row r="2006" spans="4:13" x14ac:dyDescent="0.35">
      <c r="D2006" s="244" t="s">
        <v>2826</v>
      </c>
      <c r="E2006" s="245">
        <v>34536</v>
      </c>
      <c r="F2006" s="245">
        <v>34564</v>
      </c>
      <c r="G2006" s="246" t="s">
        <v>13</v>
      </c>
      <c r="H2006" s="247">
        <v>90000</v>
      </c>
      <c r="I2006" s="248">
        <v>52500</v>
      </c>
      <c r="J2006" s="248">
        <v>1</v>
      </c>
      <c r="K2006" s="249">
        <v>1994</v>
      </c>
      <c r="L2006" s="249">
        <v>1994</v>
      </c>
      <c r="M2006" s="250" t="s">
        <v>2824</v>
      </c>
    </row>
    <row r="2007" spans="4:13" x14ac:dyDescent="0.35">
      <c r="D2007" s="244" t="s">
        <v>2827</v>
      </c>
      <c r="E2007" s="245">
        <v>34555</v>
      </c>
      <c r="F2007" s="245">
        <v>34584</v>
      </c>
      <c r="G2007" s="246" t="s">
        <v>13</v>
      </c>
      <c r="H2007" s="247">
        <v>100000</v>
      </c>
      <c r="I2007" s="248">
        <v>0</v>
      </c>
      <c r="J2007" s="248">
        <v>1</v>
      </c>
      <c r="K2007" s="249">
        <v>1994</v>
      </c>
      <c r="L2007" s="249">
        <v>1994</v>
      </c>
      <c r="M2007" s="250" t="s">
        <v>2824</v>
      </c>
    </row>
    <row r="2008" spans="4:13" x14ac:dyDescent="0.35">
      <c r="D2008" s="244" t="s">
        <v>2828</v>
      </c>
      <c r="E2008" s="245">
        <v>34431</v>
      </c>
      <c r="F2008" s="245">
        <v>34466</v>
      </c>
      <c r="G2008" s="246" t="s">
        <v>13</v>
      </c>
      <c r="H2008" s="247">
        <v>0</v>
      </c>
      <c r="I2008" s="248">
        <v>-30000</v>
      </c>
      <c r="J2008" s="248">
        <v>1</v>
      </c>
      <c r="K2008" s="249">
        <v>1994</v>
      </c>
      <c r="L2008" s="249">
        <v>1994</v>
      </c>
      <c r="M2008" s="250" t="s">
        <v>2829</v>
      </c>
    </row>
    <row r="2009" spans="4:13" x14ac:dyDescent="0.35">
      <c r="D2009" s="244" t="s">
        <v>2830</v>
      </c>
      <c r="E2009" s="245">
        <v>38508</v>
      </c>
      <c r="F2009" s="245">
        <v>38516</v>
      </c>
      <c r="G2009" s="246" t="s">
        <v>13</v>
      </c>
      <c r="H2009" s="247">
        <v>200000</v>
      </c>
      <c r="I2009" s="248">
        <v>200000</v>
      </c>
      <c r="J2009" s="248">
        <v>1</v>
      </c>
      <c r="K2009" s="249">
        <v>2005</v>
      </c>
      <c r="L2009" s="249">
        <v>2005</v>
      </c>
      <c r="M2009" s="250" t="s">
        <v>2706</v>
      </c>
    </row>
    <row r="2010" spans="4:13" x14ac:dyDescent="0.35">
      <c r="D2010" s="244" t="s">
        <v>2831</v>
      </c>
      <c r="E2010" s="245">
        <v>38542</v>
      </c>
      <c r="F2010" s="245">
        <v>38544</v>
      </c>
      <c r="G2010" s="246" t="s">
        <v>10</v>
      </c>
      <c r="H2010" s="247">
        <v>33000</v>
      </c>
      <c r="I2010" s="248">
        <v>33000</v>
      </c>
      <c r="J2010" s="248">
        <v>1</v>
      </c>
      <c r="K2010" s="249">
        <v>2005</v>
      </c>
      <c r="L2010" s="249">
        <v>2005</v>
      </c>
      <c r="M2010" s="250" t="s">
        <v>2714</v>
      </c>
    </row>
    <row r="2011" spans="4:13" x14ac:dyDescent="0.35">
      <c r="D2011" s="244" t="s">
        <v>2832</v>
      </c>
      <c r="E2011" s="245">
        <v>38584</v>
      </c>
      <c r="F2011" s="245">
        <v>38589</v>
      </c>
      <c r="G2011" s="246" t="s">
        <v>10</v>
      </c>
      <c r="H2011" s="247">
        <v>30000</v>
      </c>
      <c r="I2011" s="248">
        <v>30000</v>
      </c>
      <c r="J2011" s="248">
        <v>1</v>
      </c>
      <c r="K2011" s="249">
        <v>2005</v>
      </c>
      <c r="L2011" s="249">
        <v>2005</v>
      </c>
      <c r="M2011" s="250" t="s">
        <v>2714</v>
      </c>
    </row>
    <row r="2012" spans="4:13" x14ac:dyDescent="0.35">
      <c r="D2012" s="244" t="s">
        <v>2833</v>
      </c>
      <c r="E2012" s="245">
        <v>38579</v>
      </c>
      <c r="F2012" s="245">
        <v>38580</v>
      </c>
      <c r="G2012" s="246" t="s">
        <v>10</v>
      </c>
      <c r="H2012" s="247">
        <v>26985</v>
      </c>
      <c r="I2012" s="248">
        <v>26985</v>
      </c>
      <c r="J2012" s="248">
        <v>1</v>
      </c>
      <c r="K2012" s="249">
        <v>2005</v>
      </c>
      <c r="L2012" s="249">
        <v>2005</v>
      </c>
      <c r="M2012" s="250" t="s">
        <v>2714</v>
      </c>
    </row>
    <row r="2013" spans="4:13" x14ac:dyDescent="0.35">
      <c r="D2013" s="244" t="s">
        <v>2838</v>
      </c>
      <c r="E2013" s="245">
        <v>38759</v>
      </c>
      <c r="F2013" s="245">
        <v>38761</v>
      </c>
      <c r="G2013" s="246" t="s">
        <v>10</v>
      </c>
      <c r="H2013" s="247">
        <v>50000</v>
      </c>
      <c r="I2013" s="248">
        <v>50000</v>
      </c>
      <c r="J2013" s="248">
        <v>1</v>
      </c>
      <c r="K2013" s="249">
        <v>2006</v>
      </c>
      <c r="L2013" s="249">
        <v>2006</v>
      </c>
      <c r="M2013" s="250" t="s">
        <v>150</v>
      </c>
    </row>
    <row r="2014" spans="4:13" x14ac:dyDescent="0.35">
      <c r="D2014" s="244" t="s">
        <v>2839</v>
      </c>
      <c r="E2014" s="245">
        <v>38726</v>
      </c>
      <c r="F2014" s="245">
        <v>38762</v>
      </c>
      <c r="G2014" s="246" t="s">
        <v>10</v>
      </c>
      <c r="H2014" s="247">
        <v>10000</v>
      </c>
      <c r="I2014" s="248">
        <v>10000</v>
      </c>
      <c r="J2014" s="248">
        <v>1</v>
      </c>
      <c r="K2014" s="249">
        <v>2006</v>
      </c>
      <c r="L2014" s="249">
        <v>2006</v>
      </c>
      <c r="M2014" s="250" t="s">
        <v>150</v>
      </c>
    </row>
    <row r="2015" spans="4:13" x14ac:dyDescent="0.35">
      <c r="D2015" s="244" t="s">
        <v>2840</v>
      </c>
      <c r="E2015" s="245">
        <v>38820</v>
      </c>
      <c r="F2015" s="245">
        <v>38820</v>
      </c>
      <c r="G2015" s="246" t="s">
        <v>10</v>
      </c>
      <c r="H2015" s="247">
        <v>30000</v>
      </c>
      <c r="I2015" s="248">
        <v>30000</v>
      </c>
      <c r="J2015" s="248">
        <v>1</v>
      </c>
      <c r="K2015" s="249">
        <v>2006</v>
      </c>
      <c r="L2015" s="249">
        <v>2006</v>
      </c>
      <c r="M2015" s="250" t="s">
        <v>2197</v>
      </c>
    </row>
    <row r="2016" spans="4:13" x14ac:dyDescent="0.35">
      <c r="D2016" s="244" t="s">
        <v>2841</v>
      </c>
      <c r="E2016" s="245">
        <v>38896</v>
      </c>
      <c r="F2016" s="245">
        <v>38897</v>
      </c>
      <c r="G2016" s="246" t="s">
        <v>10</v>
      </c>
      <c r="H2016" s="247">
        <v>10000</v>
      </c>
      <c r="I2016" s="248">
        <v>10000</v>
      </c>
      <c r="J2016" s="248">
        <v>1</v>
      </c>
      <c r="K2016" s="249">
        <v>2006</v>
      </c>
      <c r="L2016" s="249">
        <v>2006</v>
      </c>
      <c r="M2016" s="250" t="s">
        <v>2197</v>
      </c>
    </row>
    <row r="2017" spans="4:13" x14ac:dyDescent="0.35">
      <c r="D2017" s="244" t="s">
        <v>2843</v>
      </c>
      <c r="E2017" s="245">
        <v>38903</v>
      </c>
      <c r="F2017" s="245">
        <v>38905</v>
      </c>
      <c r="G2017" s="246" t="s">
        <v>13</v>
      </c>
      <c r="H2017" s="247">
        <v>0</v>
      </c>
      <c r="I2017" s="248">
        <v>-200000</v>
      </c>
      <c r="J2017" s="248">
        <v>1</v>
      </c>
      <c r="K2017" s="249">
        <v>2006</v>
      </c>
      <c r="L2017" s="249">
        <v>2006</v>
      </c>
      <c r="M2017" s="250" t="s">
        <v>2820</v>
      </c>
    </row>
    <row r="2018" spans="4:13" x14ac:dyDescent="0.35">
      <c r="D2018" s="244" t="s">
        <v>2844</v>
      </c>
      <c r="E2018" s="245">
        <v>38936</v>
      </c>
      <c r="F2018" s="245">
        <v>38946</v>
      </c>
      <c r="G2018" s="246" t="s">
        <v>10</v>
      </c>
      <c r="H2018" s="247">
        <v>20840</v>
      </c>
      <c r="I2018" s="248">
        <v>20840</v>
      </c>
      <c r="J2018" s="248">
        <v>1</v>
      </c>
      <c r="K2018" s="249">
        <v>2006</v>
      </c>
      <c r="L2018" s="249">
        <v>2006</v>
      </c>
      <c r="M2018" s="250" t="s">
        <v>2820</v>
      </c>
    </row>
    <row r="2019" spans="4:13" x14ac:dyDescent="0.35">
      <c r="D2019" s="244" t="s">
        <v>2845</v>
      </c>
      <c r="E2019" s="245">
        <v>38952</v>
      </c>
      <c r="F2019" s="245">
        <v>38953</v>
      </c>
      <c r="G2019" s="246" t="s">
        <v>10</v>
      </c>
      <c r="H2019" s="247">
        <v>30000</v>
      </c>
      <c r="I2019" s="248">
        <v>30000</v>
      </c>
      <c r="J2019" s="248">
        <v>1</v>
      </c>
      <c r="K2019" s="249">
        <v>2006</v>
      </c>
      <c r="L2019" s="249">
        <v>2006</v>
      </c>
      <c r="M2019" s="250" t="s">
        <v>2820</v>
      </c>
    </row>
    <row r="2020" spans="4:13" x14ac:dyDescent="0.35">
      <c r="D2020" s="244" t="s">
        <v>2847</v>
      </c>
      <c r="E2020" s="245">
        <v>39035</v>
      </c>
      <c r="F2020" s="245">
        <v>39036</v>
      </c>
      <c r="G2020" s="246" t="s">
        <v>13</v>
      </c>
      <c r="H2020" s="247">
        <v>190000</v>
      </c>
      <c r="I2020" s="248">
        <v>0</v>
      </c>
      <c r="J2020" s="248">
        <v>1</v>
      </c>
      <c r="K2020" s="249">
        <v>2006</v>
      </c>
      <c r="L2020" s="249">
        <v>2006</v>
      </c>
      <c r="M2020" s="250" t="s">
        <v>2199</v>
      </c>
    </row>
    <row r="2021" spans="4:13" x14ac:dyDescent="0.35">
      <c r="D2021" s="244" t="s">
        <v>2848</v>
      </c>
      <c r="E2021" s="245">
        <v>39007</v>
      </c>
      <c r="F2021" s="245">
        <v>39023</v>
      </c>
      <c r="G2021" s="246" t="s">
        <v>13</v>
      </c>
      <c r="H2021" s="247">
        <v>500000</v>
      </c>
      <c r="I2021" s="248">
        <v>500000</v>
      </c>
      <c r="J2021" s="248">
        <v>1</v>
      </c>
      <c r="K2021" s="249">
        <v>2006</v>
      </c>
      <c r="L2021" s="249">
        <v>2006</v>
      </c>
      <c r="M2021" s="250" t="s">
        <v>2199</v>
      </c>
    </row>
    <row r="2022" spans="4:13" x14ac:dyDescent="0.35">
      <c r="D2022" s="244" t="s">
        <v>2849</v>
      </c>
      <c r="E2022" s="245">
        <v>39034</v>
      </c>
      <c r="F2022" s="245">
        <v>39035</v>
      </c>
      <c r="G2022" s="246" t="s">
        <v>13</v>
      </c>
      <c r="H2022" s="247">
        <v>529555.89</v>
      </c>
      <c r="I2022" s="248">
        <v>529555.89</v>
      </c>
      <c r="J2022" s="248">
        <v>1</v>
      </c>
      <c r="K2022" s="249">
        <v>2006</v>
      </c>
      <c r="L2022" s="249">
        <v>2006</v>
      </c>
      <c r="M2022" s="250" t="s">
        <v>2199</v>
      </c>
    </row>
    <row r="2023" spans="4:13" x14ac:dyDescent="0.35">
      <c r="D2023" s="244" t="s">
        <v>2850</v>
      </c>
      <c r="E2023" s="245">
        <v>39061</v>
      </c>
      <c r="F2023" s="245">
        <v>39061</v>
      </c>
      <c r="G2023" s="246" t="s">
        <v>10</v>
      </c>
      <c r="H2023" s="247">
        <v>294712.78950000001</v>
      </c>
      <c r="I2023" s="248">
        <v>294712.78950000001</v>
      </c>
      <c r="J2023" s="248">
        <v>1</v>
      </c>
      <c r="K2023" s="249">
        <v>2006</v>
      </c>
      <c r="L2023" s="249">
        <v>2006</v>
      </c>
      <c r="M2023" s="250" t="s">
        <v>2199</v>
      </c>
    </row>
    <row r="2024" spans="4:13" x14ac:dyDescent="0.35">
      <c r="D2024" s="244" t="s">
        <v>5744</v>
      </c>
      <c r="E2024" s="245">
        <v>44297</v>
      </c>
      <c r="F2024" s="245">
        <v>44301</v>
      </c>
      <c r="G2024" s="246" t="s">
        <v>13</v>
      </c>
      <c r="H2024" s="247">
        <v>8700</v>
      </c>
      <c r="I2024" s="248">
        <v>8700</v>
      </c>
      <c r="J2024" s="248">
        <v>1</v>
      </c>
      <c r="K2024" s="249">
        <v>2021</v>
      </c>
      <c r="L2024" s="249">
        <v>2021</v>
      </c>
      <c r="M2024" s="250" t="s">
        <v>2250</v>
      </c>
    </row>
    <row r="2025" spans="4:13" x14ac:dyDescent="0.35">
      <c r="D2025" s="244" t="s">
        <v>2384</v>
      </c>
      <c r="E2025" s="245">
        <v>44293</v>
      </c>
      <c r="F2025" s="245">
        <v>44295</v>
      </c>
      <c r="G2025" s="246" t="s">
        <v>13</v>
      </c>
      <c r="H2025" s="247">
        <v>172500</v>
      </c>
      <c r="I2025" s="248">
        <v>172500</v>
      </c>
      <c r="J2025" s="248">
        <v>1</v>
      </c>
      <c r="K2025" s="249">
        <v>2021</v>
      </c>
      <c r="L2025" s="249">
        <v>2021</v>
      </c>
      <c r="M2025" s="250" t="s">
        <v>2250</v>
      </c>
    </row>
    <row r="2026" spans="4:13" x14ac:dyDescent="0.35">
      <c r="D2026" s="244" t="s">
        <v>2851</v>
      </c>
      <c r="E2026" s="245">
        <v>44289</v>
      </c>
      <c r="F2026" s="245">
        <v>44302</v>
      </c>
      <c r="G2026" s="246" t="s">
        <v>13</v>
      </c>
      <c r="H2026" s="247">
        <v>600000</v>
      </c>
      <c r="I2026" s="248">
        <v>600000</v>
      </c>
      <c r="J2026" s="248">
        <v>1</v>
      </c>
      <c r="K2026" s="249">
        <v>2021</v>
      </c>
      <c r="L2026" s="249">
        <v>2021</v>
      </c>
      <c r="M2026" s="250" t="s">
        <v>2250</v>
      </c>
    </row>
    <row r="2027" spans="4:13" x14ac:dyDescent="0.35">
      <c r="D2027" s="244" t="s">
        <v>2852</v>
      </c>
      <c r="E2027" s="245">
        <v>44295</v>
      </c>
      <c r="F2027" s="245">
        <v>44302</v>
      </c>
      <c r="G2027" s="246" t="s">
        <v>13</v>
      </c>
      <c r="H2027" s="247">
        <v>22736</v>
      </c>
      <c r="I2027" s="248">
        <v>22736</v>
      </c>
      <c r="J2027" s="248">
        <v>1</v>
      </c>
      <c r="K2027" s="249">
        <v>2021</v>
      </c>
      <c r="L2027" s="249">
        <v>2021</v>
      </c>
      <c r="M2027" s="250" t="s">
        <v>2250</v>
      </c>
    </row>
    <row r="2028" spans="4:13" x14ac:dyDescent="0.35">
      <c r="D2028" s="244" t="s">
        <v>2856</v>
      </c>
      <c r="E2028" s="245">
        <v>44294</v>
      </c>
      <c r="F2028" s="245">
        <v>44305</v>
      </c>
      <c r="G2028" s="246" t="s">
        <v>13</v>
      </c>
      <c r="H2028" s="247">
        <v>19880</v>
      </c>
      <c r="I2028" s="248">
        <v>19880</v>
      </c>
      <c r="J2028" s="248">
        <v>1</v>
      </c>
      <c r="K2028" s="249">
        <v>2021</v>
      </c>
      <c r="L2028" s="249">
        <v>2021</v>
      </c>
      <c r="M2028" s="250" t="s">
        <v>2250</v>
      </c>
    </row>
    <row r="2029" spans="4:13" x14ac:dyDescent="0.35">
      <c r="D2029" s="244" t="s">
        <v>2386</v>
      </c>
      <c r="E2029" s="245">
        <v>44290</v>
      </c>
      <c r="F2029" s="245">
        <v>44305</v>
      </c>
      <c r="G2029" s="246" t="s">
        <v>10</v>
      </c>
      <c r="H2029" s="247">
        <v>6380</v>
      </c>
      <c r="I2029" s="248">
        <v>6380</v>
      </c>
      <c r="J2029" s="248">
        <v>1</v>
      </c>
      <c r="K2029" s="249">
        <v>2021</v>
      </c>
      <c r="L2029" s="249">
        <v>2021</v>
      </c>
      <c r="M2029" s="250" t="s">
        <v>2250</v>
      </c>
    </row>
    <row r="2030" spans="4:13" x14ac:dyDescent="0.35">
      <c r="D2030" s="244" t="s">
        <v>2857</v>
      </c>
      <c r="E2030" s="245">
        <v>44284</v>
      </c>
      <c r="F2030" s="245">
        <v>44293</v>
      </c>
      <c r="G2030" s="246" t="s">
        <v>10</v>
      </c>
      <c r="H2030" s="247">
        <v>18000</v>
      </c>
      <c r="I2030" s="248">
        <v>18000</v>
      </c>
      <c r="J2030" s="248">
        <v>1</v>
      </c>
      <c r="K2030" s="249">
        <v>2021</v>
      </c>
      <c r="L2030" s="249">
        <v>2021</v>
      </c>
      <c r="M2030" s="250" t="s">
        <v>21</v>
      </c>
    </row>
    <row r="2031" spans="4:13" x14ac:dyDescent="0.35">
      <c r="D2031" s="244" t="s">
        <v>5747</v>
      </c>
      <c r="E2031" s="245">
        <v>44195</v>
      </c>
      <c r="F2031" s="245">
        <v>44299</v>
      </c>
      <c r="G2031" s="246" t="s">
        <v>10</v>
      </c>
      <c r="H2031" s="247">
        <v>1.7905676941154999E-12</v>
      </c>
      <c r="I2031" s="248">
        <v>1.7905676941154999E-12</v>
      </c>
      <c r="J2031" s="248">
        <v>1</v>
      </c>
      <c r="K2031" s="249">
        <v>2020</v>
      </c>
      <c r="L2031" s="249">
        <v>2021</v>
      </c>
      <c r="M2031" s="250" t="s">
        <v>11</v>
      </c>
    </row>
    <row r="2032" spans="4:13" x14ac:dyDescent="0.35">
      <c r="D2032" s="244" t="s">
        <v>2859</v>
      </c>
      <c r="E2032" s="245">
        <v>44287</v>
      </c>
      <c r="F2032" s="245">
        <v>44305</v>
      </c>
      <c r="G2032" s="246" t="s">
        <v>13</v>
      </c>
      <c r="H2032" s="247">
        <v>8700</v>
      </c>
      <c r="I2032" s="248">
        <v>8700</v>
      </c>
      <c r="J2032" s="248">
        <v>1</v>
      </c>
      <c r="K2032" s="249">
        <v>2021</v>
      </c>
      <c r="L2032" s="249">
        <v>2021</v>
      </c>
      <c r="M2032" s="250" t="s">
        <v>2250</v>
      </c>
    </row>
    <row r="2033" spans="4:13" x14ac:dyDescent="0.35">
      <c r="D2033" s="244" t="s">
        <v>2860</v>
      </c>
      <c r="E2033" s="245">
        <v>44285</v>
      </c>
      <c r="F2033" s="245">
        <v>44305</v>
      </c>
      <c r="G2033" s="246" t="s">
        <v>10</v>
      </c>
      <c r="H2033" s="247">
        <v>287514</v>
      </c>
      <c r="I2033" s="248">
        <v>287514</v>
      </c>
      <c r="J2033" s="248">
        <v>1</v>
      </c>
      <c r="K2033" s="249">
        <v>2021</v>
      </c>
      <c r="L2033" s="249">
        <v>2021</v>
      </c>
      <c r="M2033" s="250" t="s">
        <v>21</v>
      </c>
    </row>
    <row r="2034" spans="4:13" x14ac:dyDescent="0.35">
      <c r="D2034" s="244" t="s">
        <v>2861</v>
      </c>
      <c r="E2034" s="245">
        <v>44300</v>
      </c>
      <c r="F2034" s="245">
        <v>44305</v>
      </c>
      <c r="G2034" s="246" t="s">
        <v>10</v>
      </c>
      <c r="H2034" s="247">
        <v>2515441.1765000001</v>
      </c>
      <c r="I2034" s="248">
        <v>2015441.1765000001</v>
      </c>
      <c r="J2034" s="248">
        <v>1</v>
      </c>
      <c r="K2034" s="249">
        <v>2021</v>
      </c>
      <c r="L2034" s="249">
        <v>2021</v>
      </c>
      <c r="M2034" s="250" t="s">
        <v>2250</v>
      </c>
    </row>
    <row r="2035" spans="4:13" x14ac:dyDescent="0.35">
      <c r="D2035" s="244" t="s">
        <v>2862</v>
      </c>
      <c r="E2035" s="245">
        <v>44284</v>
      </c>
      <c r="F2035" s="245">
        <v>44295</v>
      </c>
      <c r="G2035" s="246" t="s">
        <v>13</v>
      </c>
      <c r="H2035" s="247">
        <v>48000</v>
      </c>
      <c r="I2035" s="248">
        <v>48000</v>
      </c>
      <c r="J2035" s="248">
        <v>1</v>
      </c>
      <c r="K2035" s="249">
        <v>2021</v>
      </c>
      <c r="L2035" s="249">
        <v>2021</v>
      </c>
      <c r="M2035" s="250" t="s">
        <v>21</v>
      </c>
    </row>
    <row r="2036" spans="4:13" x14ac:dyDescent="0.35">
      <c r="D2036" s="244" t="s">
        <v>2863</v>
      </c>
      <c r="E2036" s="245">
        <v>44296</v>
      </c>
      <c r="F2036" s="245">
        <v>44305</v>
      </c>
      <c r="G2036" s="246" t="s">
        <v>10</v>
      </c>
      <c r="H2036" s="247">
        <v>55200</v>
      </c>
      <c r="I2036" s="248">
        <v>55200</v>
      </c>
      <c r="J2036" s="248">
        <v>1</v>
      </c>
      <c r="K2036" s="249">
        <v>2021</v>
      </c>
      <c r="L2036" s="249">
        <v>2021</v>
      </c>
      <c r="M2036" s="250" t="s">
        <v>2250</v>
      </c>
    </row>
    <row r="2037" spans="4:13" x14ac:dyDescent="0.35">
      <c r="D2037" s="244" t="s">
        <v>2387</v>
      </c>
      <c r="E2037" s="245">
        <v>44301</v>
      </c>
      <c r="F2037" s="245">
        <v>44305</v>
      </c>
      <c r="G2037" s="246" t="s">
        <v>10</v>
      </c>
      <c r="H2037" s="247">
        <v>148000</v>
      </c>
      <c r="I2037" s="248">
        <v>148000</v>
      </c>
      <c r="J2037" s="248">
        <v>1</v>
      </c>
      <c r="K2037" s="249">
        <v>2021</v>
      </c>
      <c r="L2037" s="249">
        <v>2021</v>
      </c>
      <c r="M2037" s="250" t="s">
        <v>2250</v>
      </c>
    </row>
    <row r="2038" spans="4:13" x14ac:dyDescent="0.35">
      <c r="D2038" s="244" t="s">
        <v>2388</v>
      </c>
      <c r="E2038" s="245">
        <v>44304</v>
      </c>
      <c r="F2038" s="245">
        <v>44305</v>
      </c>
      <c r="G2038" s="246" t="s">
        <v>10</v>
      </c>
      <c r="H2038" s="247">
        <v>473643</v>
      </c>
      <c r="I2038" s="248">
        <v>473643</v>
      </c>
      <c r="J2038" s="248">
        <v>1</v>
      </c>
      <c r="K2038" s="249">
        <v>2021</v>
      </c>
      <c r="L2038" s="249">
        <v>2021</v>
      </c>
      <c r="M2038" s="250" t="s">
        <v>2250</v>
      </c>
    </row>
    <row r="2039" spans="4:13" x14ac:dyDescent="0.35">
      <c r="D2039" s="244" t="s">
        <v>5749</v>
      </c>
      <c r="E2039" s="245">
        <v>44301</v>
      </c>
      <c r="F2039" s="245">
        <v>44305</v>
      </c>
      <c r="G2039" s="246" t="s">
        <v>10</v>
      </c>
      <c r="H2039" s="247">
        <v>8700</v>
      </c>
      <c r="I2039" s="248">
        <v>8700</v>
      </c>
      <c r="J2039" s="248">
        <v>1</v>
      </c>
      <c r="K2039" s="249">
        <v>2021</v>
      </c>
      <c r="L2039" s="249">
        <v>2021</v>
      </c>
      <c r="M2039" s="250" t="s">
        <v>2250</v>
      </c>
    </row>
    <row r="2040" spans="4:13" x14ac:dyDescent="0.35">
      <c r="D2040" s="244" t="s">
        <v>5750</v>
      </c>
      <c r="E2040" s="245">
        <v>44300</v>
      </c>
      <c r="F2040" s="245">
        <v>44302</v>
      </c>
      <c r="G2040" s="246" t="s">
        <v>10</v>
      </c>
      <c r="H2040" s="247">
        <v>6380</v>
      </c>
      <c r="I2040" s="248">
        <v>6380</v>
      </c>
      <c r="J2040" s="248">
        <v>1</v>
      </c>
      <c r="K2040" s="249">
        <v>2021</v>
      </c>
      <c r="L2040" s="249">
        <v>2021</v>
      </c>
      <c r="M2040" s="250" t="s">
        <v>2250</v>
      </c>
    </row>
    <row r="2041" spans="4:13" x14ac:dyDescent="0.35">
      <c r="D2041" s="244" t="s">
        <v>2389</v>
      </c>
      <c r="E2041" s="245">
        <v>44291</v>
      </c>
      <c r="F2041" s="245">
        <v>44306</v>
      </c>
      <c r="G2041" s="246" t="s">
        <v>10</v>
      </c>
      <c r="H2041" s="247">
        <v>6380</v>
      </c>
      <c r="I2041" s="248">
        <v>6380</v>
      </c>
      <c r="J2041" s="248">
        <v>1</v>
      </c>
      <c r="K2041" s="249">
        <v>2021</v>
      </c>
      <c r="L2041" s="249">
        <v>2021</v>
      </c>
      <c r="M2041" s="250" t="s">
        <v>2250</v>
      </c>
    </row>
    <row r="2042" spans="4:13" x14ac:dyDescent="0.35">
      <c r="D2042" s="244" t="s">
        <v>2390</v>
      </c>
      <c r="E2042" s="245">
        <v>44303</v>
      </c>
      <c r="F2042" s="245">
        <v>44306</v>
      </c>
      <c r="G2042" s="246" t="s">
        <v>10</v>
      </c>
      <c r="H2042" s="247">
        <v>8700</v>
      </c>
      <c r="I2042" s="248">
        <v>8700</v>
      </c>
      <c r="J2042" s="248">
        <v>1</v>
      </c>
      <c r="K2042" s="249">
        <v>2021</v>
      </c>
      <c r="L2042" s="249">
        <v>2021</v>
      </c>
      <c r="M2042" s="250" t="s">
        <v>2250</v>
      </c>
    </row>
    <row r="2043" spans="4:13" x14ac:dyDescent="0.35">
      <c r="D2043" s="244" t="s">
        <v>2392</v>
      </c>
      <c r="E2043" s="245">
        <v>44303</v>
      </c>
      <c r="F2043" s="245">
        <v>44306</v>
      </c>
      <c r="G2043" s="246" t="s">
        <v>10</v>
      </c>
      <c r="H2043" s="247">
        <v>148060</v>
      </c>
      <c r="I2043" s="248">
        <v>148060</v>
      </c>
      <c r="J2043" s="248">
        <v>1</v>
      </c>
      <c r="K2043" s="249">
        <v>2021</v>
      </c>
      <c r="L2043" s="249">
        <v>2021</v>
      </c>
      <c r="M2043" s="250" t="s">
        <v>2250</v>
      </c>
    </row>
    <row r="2044" spans="4:13" x14ac:dyDescent="0.35">
      <c r="D2044" s="244" t="s">
        <v>2393</v>
      </c>
      <c r="E2044" s="245">
        <v>44302</v>
      </c>
      <c r="F2044" s="245">
        <v>44306</v>
      </c>
      <c r="G2044" s="246" t="s">
        <v>10</v>
      </c>
      <c r="H2044" s="247">
        <v>41020</v>
      </c>
      <c r="I2044" s="248">
        <v>41020</v>
      </c>
      <c r="J2044" s="248">
        <v>1</v>
      </c>
      <c r="K2044" s="249">
        <v>2021</v>
      </c>
      <c r="L2044" s="249">
        <v>2021</v>
      </c>
      <c r="M2044" s="250" t="s">
        <v>2250</v>
      </c>
    </row>
    <row r="2045" spans="4:13" x14ac:dyDescent="0.35">
      <c r="D2045" s="244" t="s">
        <v>2394</v>
      </c>
      <c r="E2045" s="245">
        <v>44305</v>
      </c>
      <c r="F2045" s="245">
        <v>44307</v>
      </c>
      <c r="G2045" s="246" t="s">
        <v>10</v>
      </c>
      <c r="H2045" s="247">
        <v>21684</v>
      </c>
      <c r="I2045" s="248">
        <v>21684</v>
      </c>
      <c r="J2045" s="248">
        <v>1</v>
      </c>
      <c r="K2045" s="249">
        <v>2021</v>
      </c>
      <c r="L2045" s="249">
        <v>2021</v>
      </c>
      <c r="M2045" s="250" t="s">
        <v>2250</v>
      </c>
    </row>
    <row r="2046" spans="4:13" x14ac:dyDescent="0.35">
      <c r="D2046" s="244" t="s">
        <v>2866</v>
      </c>
      <c r="E2046" s="245">
        <v>44305</v>
      </c>
      <c r="F2046" s="245">
        <v>44307</v>
      </c>
      <c r="G2046" s="246" t="s">
        <v>10</v>
      </c>
      <c r="H2046" s="247">
        <v>6380</v>
      </c>
      <c r="I2046" s="248">
        <v>6380</v>
      </c>
      <c r="J2046" s="248">
        <v>1</v>
      </c>
      <c r="K2046" s="249">
        <v>2021</v>
      </c>
      <c r="L2046" s="249">
        <v>2021</v>
      </c>
      <c r="M2046" s="250" t="s">
        <v>2250</v>
      </c>
    </row>
    <row r="2047" spans="4:13" x14ac:dyDescent="0.35">
      <c r="D2047" s="244" t="s">
        <v>2395</v>
      </c>
      <c r="E2047" s="245">
        <v>44303</v>
      </c>
      <c r="F2047" s="245">
        <v>44307</v>
      </c>
      <c r="G2047" s="246" t="s">
        <v>10</v>
      </c>
      <c r="H2047" s="247">
        <v>56380</v>
      </c>
      <c r="I2047" s="248">
        <v>56380</v>
      </c>
      <c r="J2047" s="248">
        <v>1</v>
      </c>
      <c r="K2047" s="249">
        <v>2021</v>
      </c>
      <c r="L2047" s="249">
        <v>2021</v>
      </c>
      <c r="M2047" s="250" t="s">
        <v>2250</v>
      </c>
    </row>
    <row r="2048" spans="4:13" x14ac:dyDescent="0.35">
      <c r="D2048" s="244" t="s">
        <v>2396</v>
      </c>
      <c r="E2048" s="245">
        <v>44306</v>
      </c>
      <c r="F2048" s="245">
        <v>44307</v>
      </c>
      <c r="G2048" s="246" t="s">
        <v>10</v>
      </c>
      <c r="H2048" s="247">
        <v>6380</v>
      </c>
      <c r="I2048" s="248">
        <v>6380</v>
      </c>
      <c r="J2048" s="248">
        <v>1</v>
      </c>
      <c r="K2048" s="249">
        <v>2021</v>
      </c>
      <c r="L2048" s="249">
        <v>2021</v>
      </c>
      <c r="M2048" s="250" t="s">
        <v>2250</v>
      </c>
    </row>
    <row r="2049" spans="4:13" x14ac:dyDescent="0.35">
      <c r="D2049" s="244" t="s">
        <v>2867</v>
      </c>
      <c r="E2049" s="245">
        <v>43270</v>
      </c>
      <c r="F2049" s="245">
        <v>44307</v>
      </c>
      <c r="G2049" s="246" t="s">
        <v>10</v>
      </c>
      <c r="H2049" s="247">
        <v>200000</v>
      </c>
      <c r="I2049" s="248">
        <v>200000</v>
      </c>
      <c r="J2049" s="248">
        <v>1</v>
      </c>
      <c r="K2049" s="249">
        <v>2018</v>
      </c>
      <c r="L2049" s="249">
        <v>2021</v>
      </c>
      <c r="M2049" s="250" t="s">
        <v>49</v>
      </c>
    </row>
    <row r="2050" spans="4:13" x14ac:dyDescent="0.35">
      <c r="D2050" s="244" t="s">
        <v>2397</v>
      </c>
      <c r="E2050" s="245">
        <v>44304</v>
      </c>
      <c r="F2050" s="245">
        <v>44308</v>
      </c>
      <c r="G2050" s="246" t="s">
        <v>13</v>
      </c>
      <c r="H2050" s="247">
        <v>156716</v>
      </c>
      <c r="I2050" s="248">
        <v>156716</v>
      </c>
      <c r="J2050" s="248">
        <v>1</v>
      </c>
      <c r="K2050" s="249">
        <v>2021</v>
      </c>
      <c r="L2050" s="249">
        <v>2021</v>
      </c>
      <c r="M2050" s="250" t="s">
        <v>2250</v>
      </c>
    </row>
    <row r="2051" spans="4:13" x14ac:dyDescent="0.35">
      <c r="D2051" s="244" t="s">
        <v>2868</v>
      </c>
      <c r="E2051" s="245">
        <v>44307</v>
      </c>
      <c r="F2051" s="245">
        <v>44308</v>
      </c>
      <c r="G2051" s="246" t="s">
        <v>10</v>
      </c>
      <c r="H2051" s="247">
        <v>1068985</v>
      </c>
      <c r="I2051" s="248">
        <v>1068985</v>
      </c>
      <c r="J2051" s="248">
        <v>1</v>
      </c>
      <c r="K2051" s="249">
        <v>2021</v>
      </c>
      <c r="L2051" s="249">
        <v>2021</v>
      </c>
      <c r="M2051" s="250" t="s">
        <v>2250</v>
      </c>
    </row>
    <row r="2052" spans="4:13" x14ac:dyDescent="0.35">
      <c r="D2052" s="244" t="s">
        <v>2399</v>
      </c>
      <c r="E2052" s="245">
        <v>44306</v>
      </c>
      <c r="F2052" s="245">
        <v>44308</v>
      </c>
      <c r="G2052" s="246" t="s">
        <v>13</v>
      </c>
      <c r="H2052" s="247">
        <v>165580</v>
      </c>
      <c r="I2052" s="248">
        <v>165580</v>
      </c>
      <c r="J2052" s="248">
        <v>1</v>
      </c>
      <c r="K2052" s="249">
        <v>2021</v>
      </c>
      <c r="L2052" s="249">
        <v>2021</v>
      </c>
      <c r="M2052" s="250" t="s">
        <v>2250</v>
      </c>
    </row>
    <row r="2053" spans="4:13" x14ac:dyDescent="0.35">
      <c r="D2053" s="244" t="s">
        <v>2400</v>
      </c>
      <c r="E2053" s="245">
        <v>44307</v>
      </c>
      <c r="F2053" s="245">
        <v>44309</v>
      </c>
      <c r="G2053" s="246" t="s">
        <v>10</v>
      </c>
      <c r="H2053" s="247">
        <v>14256</v>
      </c>
      <c r="I2053" s="248">
        <v>14256</v>
      </c>
      <c r="J2053" s="248">
        <v>1</v>
      </c>
      <c r="K2053" s="249">
        <v>2021</v>
      </c>
      <c r="L2053" s="249">
        <v>2021</v>
      </c>
      <c r="M2053" s="250" t="s">
        <v>2250</v>
      </c>
    </row>
    <row r="2054" spans="4:13" x14ac:dyDescent="0.35">
      <c r="D2054" s="244" t="s">
        <v>2869</v>
      </c>
      <c r="E2054" s="245">
        <v>44299</v>
      </c>
      <c r="F2054" s="245">
        <v>44308</v>
      </c>
      <c r="G2054" s="246" t="s">
        <v>10</v>
      </c>
      <c r="H2054" s="247">
        <v>4380</v>
      </c>
      <c r="I2054" s="248">
        <v>4380</v>
      </c>
      <c r="J2054" s="248">
        <v>1</v>
      </c>
      <c r="K2054" s="249">
        <v>2021</v>
      </c>
      <c r="L2054" s="249">
        <v>2021</v>
      </c>
      <c r="M2054" s="250" t="s">
        <v>2250</v>
      </c>
    </row>
    <row r="2055" spans="4:13" x14ac:dyDescent="0.35">
      <c r="D2055" s="244" t="s">
        <v>2401</v>
      </c>
      <c r="E2055" s="245">
        <v>44302</v>
      </c>
      <c r="F2055" s="245">
        <v>44308</v>
      </c>
      <c r="G2055" s="246" t="s">
        <v>10</v>
      </c>
      <c r="H2055" s="247">
        <v>8700</v>
      </c>
      <c r="I2055" s="248">
        <v>8700</v>
      </c>
      <c r="J2055" s="248">
        <v>1</v>
      </c>
      <c r="K2055" s="249">
        <v>2021</v>
      </c>
      <c r="L2055" s="249">
        <v>2021</v>
      </c>
      <c r="M2055" s="250" t="s">
        <v>2250</v>
      </c>
    </row>
    <row r="2056" spans="4:13" x14ac:dyDescent="0.35">
      <c r="D2056" s="244" t="s">
        <v>2402</v>
      </c>
      <c r="E2056" s="245">
        <v>44302</v>
      </c>
      <c r="F2056" s="245">
        <v>44305</v>
      </c>
      <c r="G2056" s="246" t="s">
        <v>10</v>
      </c>
      <c r="H2056" s="247">
        <v>1818858.5882000001</v>
      </c>
      <c r="I2056" s="248">
        <v>1818858.5882000001</v>
      </c>
      <c r="J2056" s="248">
        <v>1</v>
      </c>
      <c r="K2056" s="249">
        <v>2021</v>
      </c>
      <c r="L2056" s="249">
        <v>2021</v>
      </c>
      <c r="M2056" s="250" t="s">
        <v>2250</v>
      </c>
    </row>
    <row r="2057" spans="4:13" x14ac:dyDescent="0.35">
      <c r="D2057" s="244" t="s">
        <v>2871</v>
      </c>
      <c r="E2057" s="245">
        <v>44278</v>
      </c>
      <c r="F2057" s="245">
        <v>44307</v>
      </c>
      <c r="G2057" s="246" t="s">
        <v>10</v>
      </c>
      <c r="H2057" s="247">
        <v>242210</v>
      </c>
      <c r="I2057" s="248">
        <v>242210</v>
      </c>
      <c r="J2057" s="248">
        <v>1</v>
      </c>
      <c r="K2057" s="249">
        <v>2021</v>
      </c>
      <c r="L2057" s="249">
        <v>2021</v>
      </c>
      <c r="M2057" s="250" t="s">
        <v>21</v>
      </c>
    </row>
    <row r="2058" spans="4:13" x14ac:dyDescent="0.35">
      <c r="D2058" s="244" t="s">
        <v>2403</v>
      </c>
      <c r="E2058" s="245">
        <v>44302</v>
      </c>
      <c r="F2058" s="245">
        <v>44308</v>
      </c>
      <c r="G2058" s="246" t="s">
        <v>10</v>
      </c>
      <c r="H2058" s="247">
        <v>13644</v>
      </c>
      <c r="I2058" s="248">
        <v>13644</v>
      </c>
      <c r="J2058" s="248">
        <v>1</v>
      </c>
      <c r="K2058" s="249">
        <v>2021</v>
      </c>
      <c r="L2058" s="249">
        <v>2021</v>
      </c>
      <c r="M2058" s="250" t="s">
        <v>2250</v>
      </c>
    </row>
    <row r="2059" spans="4:13" x14ac:dyDescent="0.35">
      <c r="D2059" s="244" t="s">
        <v>2872</v>
      </c>
      <c r="E2059" s="245">
        <v>44292</v>
      </c>
      <c r="F2059" s="245">
        <v>44309</v>
      </c>
      <c r="G2059" s="246" t="s">
        <v>13</v>
      </c>
      <c r="H2059" s="247">
        <v>20000</v>
      </c>
      <c r="I2059" s="248">
        <v>20000</v>
      </c>
      <c r="J2059" s="248">
        <v>1</v>
      </c>
      <c r="K2059" s="249">
        <v>2021</v>
      </c>
      <c r="L2059" s="249">
        <v>2021</v>
      </c>
      <c r="M2059" s="250" t="s">
        <v>2250</v>
      </c>
    </row>
    <row r="2060" spans="4:13" x14ac:dyDescent="0.35">
      <c r="D2060" s="244" t="s">
        <v>2404</v>
      </c>
      <c r="E2060" s="245">
        <v>44303</v>
      </c>
      <c r="F2060" s="245">
        <v>44309</v>
      </c>
      <c r="G2060" s="246" t="s">
        <v>10</v>
      </c>
      <c r="H2060" s="247">
        <v>5000</v>
      </c>
      <c r="I2060" s="248">
        <v>5000</v>
      </c>
      <c r="J2060" s="248">
        <v>1</v>
      </c>
      <c r="K2060" s="249">
        <v>2021</v>
      </c>
      <c r="L2060" s="249">
        <v>2021</v>
      </c>
      <c r="M2060" s="250" t="s">
        <v>2250</v>
      </c>
    </row>
    <row r="2061" spans="4:13" x14ac:dyDescent="0.35">
      <c r="D2061" s="244" t="s">
        <v>2873</v>
      </c>
      <c r="E2061" s="245">
        <v>44291</v>
      </c>
      <c r="F2061" s="245">
        <v>44292</v>
      </c>
      <c r="G2061" s="246" t="s">
        <v>10</v>
      </c>
      <c r="H2061" s="247">
        <v>14000</v>
      </c>
      <c r="I2061" s="248">
        <v>14000</v>
      </c>
      <c r="J2061" s="248">
        <v>1</v>
      </c>
      <c r="K2061" s="249">
        <v>2021</v>
      </c>
      <c r="L2061" s="249">
        <v>2021</v>
      </c>
      <c r="M2061" s="250" t="s">
        <v>2250</v>
      </c>
    </row>
    <row r="2062" spans="4:13" x14ac:dyDescent="0.35">
      <c r="D2062" s="244" t="s">
        <v>2405</v>
      </c>
      <c r="E2062" s="245">
        <v>44309</v>
      </c>
      <c r="F2062" s="245">
        <v>44309</v>
      </c>
      <c r="G2062" s="246" t="s">
        <v>10</v>
      </c>
      <c r="H2062" s="247">
        <v>6380</v>
      </c>
      <c r="I2062" s="248">
        <v>6380</v>
      </c>
      <c r="J2062" s="248">
        <v>1</v>
      </c>
      <c r="K2062" s="249">
        <v>2021</v>
      </c>
      <c r="L2062" s="249">
        <v>2021</v>
      </c>
      <c r="M2062" s="250" t="s">
        <v>2250</v>
      </c>
    </row>
    <row r="2063" spans="4:13" x14ac:dyDescent="0.35">
      <c r="D2063" s="244" t="s">
        <v>2874</v>
      </c>
      <c r="E2063" s="245">
        <v>44283</v>
      </c>
      <c r="F2063" s="245">
        <v>44290</v>
      </c>
      <c r="G2063" s="246" t="s">
        <v>10</v>
      </c>
      <c r="H2063" s="247">
        <v>157688</v>
      </c>
      <c r="I2063" s="248">
        <v>157688</v>
      </c>
      <c r="J2063" s="248">
        <v>1</v>
      </c>
      <c r="K2063" s="249">
        <v>2021</v>
      </c>
      <c r="L2063" s="249">
        <v>2021</v>
      </c>
      <c r="M2063" s="250" t="s">
        <v>21</v>
      </c>
    </row>
    <row r="2064" spans="4:13" x14ac:dyDescent="0.35">
      <c r="D2064" s="244" t="s">
        <v>2406</v>
      </c>
      <c r="E2064" s="245">
        <v>44298</v>
      </c>
      <c r="F2064" s="245">
        <v>44306</v>
      </c>
      <c r="G2064" s="246" t="s">
        <v>10</v>
      </c>
      <c r="H2064" s="247">
        <v>6380</v>
      </c>
      <c r="I2064" s="248">
        <v>6380</v>
      </c>
      <c r="J2064" s="248">
        <v>1</v>
      </c>
      <c r="K2064" s="249">
        <v>2021</v>
      </c>
      <c r="L2064" s="249">
        <v>2021</v>
      </c>
      <c r="M2064" s="250" t="s">
        <v>2250</v>
      </c>
    </row>
    <row r="2065" spans="4:13" x14ac:dyDescent="0.35">
      <c r="D2065" s="244" t="s">
        <v>2407</v>
      </c>
      <c r="E2065" s="245">
        <v>44307</v>
      </c>
      <c r="F2065" s="245">
        <v>44312</v>
      </c>
      <c r="G2065" s="246" t="s">
        <v>10</v>
      </c>
      <c r="H2065" s="247">
        <v>8500</v>
      </c>
      <c r="I2065" s="248">
        <v>8500</v>
      </c>
      <c r="J2065" s="248">
        <v>1</v>
      </c>
      <c r="K2065" s="249">
        <v>2021</v>
      </c>
      <c r="L2065" s="249">
        <v>2021</v>
      </c>
      <c r="M2065" s="250" t="s">
        <v>2250</v>
      </c>
    </row>
    <row r="2066" spans="4:13" x14ac:dyDescent="0.35">
      <c r="D2066" s="244" t="s">
        <v>7218</v>
      </c>
      <c r="E2066" s="245">
        <v>44267</v>
      </c>
      <c r="F2066" s="245">
        <v>44284</v>
      </c>
      <c r="G2066" s="246" t="s">
        <v>10</v>
      </c>
      <c r="H2066" s="247">
        <v>240592</v>
      </c>
      <c r="I2066" s="248">
        <v>240592</v>
      </c>
      <c r="J2066" s="248">
        <v>1</v>
      </c>
      <c r="K2066" s="249">
        <v>2021</v>
      </c>
      <c r="L2066" s="249">
        <v>2021</v>
      </c>
      <c r="M2066" s="250" t="s">
        <v>21</v>
      </c>
    </row>
    <row r="2067" spans="4:13" x14ac:dyDescent="0.35">
      <c r="D2067" s="244" t="s">
        <v>2876</v>
      </c>
      <c r="E2067" s="245">
        <v>44311</v>
      </c>
      <c r="F2067" s="245">
        <v>44312</v>
      </c>
      <c r="G2067" s="246" t="s">
        <v>13</v>
      </c>
      <c r="H2067" s="247">
        <v>894359</v>
      </c>
      <c r="I2067" s="248">
        <v>894359</v>
      </c>
      <c r="J2067" s="248">
        <v>1</v>
      </c>
      <c r="K2067" s="249">
        <v>2021</v>
      </c>
      <c r="L2067" s="249">
        <v>2021</v>
      </c>
      <c r="M2067" s="250" t="s">
        <v>2250</v>
      </c>
    </row>
    <row r="2068" spans="4:13" x14ac:dyDescent="0.35">
      <c r="D2068" s="244" t="s">
        <v>2877</v>
      </c>
      <c r="E2068" s="245">
        <v>44308</v>
      </c>
      <c r="F2068" s="245">
        <v>44312</v>
      </c>
      <c r="G2068" s="246" t="s">
        <v>13</v>
      </c>
      <c r="H2068" s="247">
        <v>32100</v>
      </c>
      <c r="I2068" s="248">
        <v>32100</v>
      </c>
      <c r="J2068" s="248">
        <v>1</v>
      </c>
      <c r="K2068" s="249">
        <v>2021</v>
      </c>
      <c r="L2068" s="249">
        <v>2021</v>
      </c>
      <c r="M2068" s="250" t="s">
        <v>2250</v>
      </c>
    </row>
    <row r="2069" spans="4:13" x14ac:dyDescent="0.35">
      <c r="D2069" s="244" t="s">
        <v>2408</v>
      </c>
      <c r="E2069" s="245">
        <v>44308</v>
      </c>
      <c r="F2069" s="245">
        <v>44313</v>
      </c>
      <c r="G2069" s="246" t="s">
        <v>13</v>
      </c>
      <c r="H2069" s="247">
        <v>8700</v>
      </c>
      <c r="I2069" s="248">
        <v>8700</v>
      </c>
      <c r="J2069" s="248">
        <v>1</v>
      </c>
      <c r="K2069" s="249">
        <v>2021</v>
      </c>
      <c r="L2069" s="249">
        <v>2021</v>
      </c>
      <c r="M2069" s="250" t="s">
        <v>2250</v>
      </c>
    </row>
    <row r="2070" spans="4:13" x14ac:dyDescent="0.35">
      <c r="D2070" s="244" t="s">
        <v>2409</v>
      </c>
      <c r="E2070" s="245">
        <v>44302</v>
      </c>
      <c r="F2070" s="245">
        <v>44313</v>
      </c>
      <c r="G2070" s="246" t="s">
        <v>10</v>
      </c>
      <c r="H2070" s="247">
        <v>6380</v>
      </c>
      <c r="I2070" s="248">
        <v>6380</v>
      </c>
      <c r="J2070" s="248">
        <v>1</v>
      </c>
      <c r="K2070" s="249">
        <v>2021</v>
      </c>
      <c r="L2070" s="249">
        <v>2021</v>
      </c>
      <c r="M2070" s="250" t="s">
        <v>2250</v>
      </c>
    </row>
    <row r="2071" spans="4:13" x14ac:dyDescent="0.35">
      <c r="D2071" s="244" t="s">
        <v>2878</v>
      </c>
      <c r="E2071" s="245">
        <v>44299</v>
      </c>
      <c r="F2071" s="245">
        <v>44313</v>
      </c>
      <c r="G2071" s="246" t="s">
        <v>10</v>
      </c>
      <c r="H2071" s="247">
        <v>8700</v>
      </c>
      <c r="I2071" s="248">
        <v>8700</v>
      </c>
      <c r="J2071" s="248">
        <v>1</v>
      </c>
      <c r="K2071" s="249">
        <v>2021</v>
      </c>
      <c r="L2071" s="249">
        <v>2021</v>
      </c>
      <c r="M2071" s="250" t="s">
        <v>2250</v>
      </c>
    </row>
    <row r="2072" spans="4:13" x14ac:dyDescent="0.35">
      <c r="D2072" s="244" t="s">
        <v>2411</v>
      </c>
      <c r="E2072" s="245">
        <v>44312</v>
      </c>
      <c r="F2072" s="245">
        <v>44313</v>
      </c>
      <c r="G2072" s="246" t="s">
        <v>10</v>
      </c>
      <c r="H2072" s="247">
        <v>5700</v>
      </c>
      <c r="I2072" s="248">
        <v>5700</v>
      </c>
      <c r="J2072" s="248">
        <v>1</v>
      </c>
      <c r="K2072" s="249">
        <v>2021</v>
      </c>
      <c r="L2072" s="249">
        <v>2021</v>
      </c>
      <c r="M2072" s="250" t="s">
        <v>2250</v>
      </c>
    </row>
    <row r="2073" spans="4:13" x14ac:dyDescent="0.35">
      <c r="D2073" s="244" t="s">
        <v>2879</v>
      </c>
      <c r="E2073" s="245">
        <v>44310</v>
      </c>
      <c r="F2073" s="245">
        <v>44312</v>
      </c>
      <c r="G2073" s="246" t="s">
        <v>13</v>
      </c>
      <c r="H2073" s="247">
        <v>9132</v>
      </c>
      <c r="I2073" s="248">
        <v>9132</v>
      </c>
      <c r="J2073" s="248">
        <v>1</v>
      </c>
      <c r="K2073" s="249">
        <v>2021</v>
      </c>
      <c r="L2073" s="249">
        <v>2021</v>
      </c>
      <c r="M2073" s="250" t="s">
        <v>2250</v>
      </c>
    </row>
    <row r="2074" spans="4:13" x14ac:dyDescent="0.35">
      <c r="D2074" s="244" t="s">
        <v>2413</v>
      </c>
      <c r="E2074" s="245">
        <v>44307</v>
      </c>
      <c r="F2074" s="245">
        <v>44312</v>
      </c>
      <c r="G2074" s="246" t="s">
        <v>13</v>
      </c>
      <c r="H2074" s="247">
        <v>6380</v>
      </c>
      <c r="I2074" s="248">
        <v>6380</v>
      </c>
      <c r="J2074" s="248">
        <v>1</v>
      </c>
      <c r="K2074" s="249">
        <v>2021</v>
      </c>
      <c r="L2074" s="249">
        <v>2021</v>
      </c>
      <c r="M2074" s="250" t="s">
        <v>2250</v>
      </c>
    </row>
    <row r="2075" spans="4:13" x14ac:dyDescent="0.35">
      <c r="D2075" s="244" t="s">
        <v>2414</v>
      </c>
      <c r="E2075" s="245">
        <v>44303</v>
      </c>
      <c r="F2075" s="245">
        <v>44314</v>
      </c>
      <c r="G2075" s="246" t="s">
        <v>10</v>
      </c>
      <c r="H2075" s="247">
        <v>8700</v>
      </c>
      <c r="I2075" s="248">
        <v>8700</v>
      </c>
      <c r="J2075" s="248">
        <v>1</v>
      </c>
      <c r="K2075" s="249">
        <v>2021</v>
      </c>
      <c r="L2075" s="249">
        <v>2021</v>
      </c>
      <c r="M2075" s="250" t="s">
        <v>2250</v>
      </c>
    </row>
    <row r="2076" spans="4:13" x14ac:dyDescent="0.35">
      <c r="D2076" s="244" t="s">
        <v>2881</v>
      </c>
      <c r="E2076" s="245">
        <v>44311</v>
      </c>
      <c r="F2076" s="245">
        <v>44314</v>
      </c>
      <c r="G2076" s="246" t="s">
        <v>10</v>
      </c>
      <c r="H2076" s="247">
        <v>573380</v>
      </c>
      <c r="I2076" s="248">
        <v>573380</v>
      </c>
      <c r="J2076" s="248">
        <v>1</v>
      </c>
      <c r="K2076" s="249">
        <v>2021</v>
      </c>
      <c r="L2076" s="249">
        <v>2021</v>
      </c>
      <c r="M2076" s="250" t="s">
        <v>2250</v>
      </c>
    </row>
    <row r="2077" spans="4:13" x14ac:dyDescent="0.35">
      <c r="D2077" s="244" t="s">
        <v>2417</v>
      </c>
      <c r="E2077" s="245">
        <v>44309</v>
      </c>
      <c r="F2077" s="245">
        <v>44314</v>
      </c>
      <c r="G2077" s="246" t="s">
        <v>10</v>
      </c>
      <c r="H2077" s="247">
        <v>6380</v>
      </c>
      <c r="I2077" s="248">
        <v>6380</v>
      </c>
      <c r="J2077" s="248">
        <v>1</v>
      </c>
      <c r="K2077" s="249">
        <v>2021</v>
      </c>
      <c r="L2077" s="249">
        <v>2021</v>
      </c>
      <c r="M2077" s="250" t="s">
        <v>2250</v>
      </c>
    </row>
    <row r="2078" spans="4:13" x14ac:dyDescent="0.35">
      <c r="D2078" s="244" t="s">
        <v>5761</v>
      </c>
      <c r="E2078" s="245">
        <v>44185</v>
      </c>
      <c r="F2078" s="245">
        <v>44292</v>
      </c>
      <c r="G2078" s="246" t="s">
        <v>10</v>
      </c>
      <c r="H2078" s="247">
        <v>228600</v>
      </c>
      <c r="I2078" s="248">
        <v>228600</v>
      </c>
      <c r="J2078" s="248">
        <v>1</v>
      </c>
      <c r="K2078" s="249">
        <v>2020</v>
      </c>
      <c r="L2078" s="249">
        <v>2021</v>
      </c>
      <c r="M2078" s="250" t="s">
        <v>11</v>
      </c>
    </row>
    <row r="2079" spans="4:13" x14ac:dyDescent="0.35">
      <c r="D2079" s="244" t="s">
        <v>2882</v>
      </c>
      <c r="E2079" s="245">
        <v>44212</v>
      </c>
      <c r="F2079" s="245">
        <v>44299</v>
      </c>
      <c r="G2079" s="246" t="s">
        <v>13</v>
      </c>
      <c r="H2079" s="247">
        <v>68697</v>
      </c>
      <c r="I2079" s="248">
        <v>68697</v>
      </c>
      <c r="J2079" s="248">
        <v>1</v>
      </c>
      <c r="K2079" s="249">
        <v>2021</v>
      </c>
      <c r="L2079" s="249">
        <v>2021</v>
      </c>
      <c r="M2079" s="250" t="s">
        <v>21</v>
      </c>
    </row>
    <row r="2080" spans="4:13" x14ac:dyDescent="0.35">
      <c r="D2080" s="244" t="s">
        <v>2883</v>
      </c>
      <c r="E2080" s="245">
        <v>44305</v>
      </c>
      <c r="F2080" s="245">
        <v>44312</v>
      </c>
      <c r="G2080" s="246" t="s">
        <v>13</v>
      </c>
      <c r="H2080" s="247">
        <v>120000</v>
      </c>
      <c r="I2080" s="248">
        <v>120000</v>
      </c>
      <c r="J2080" s="248">
        <v>1</v>
      </c>
      <c r="K2080" s="249">
        <v>2021</v>
      </c>
      <c r="L2080" s="249">
        <v>2021</v>
      </c>
      <c r="M2080" s="250" t="s">
        <v>2250</v>
      </c>
    </row>
    <row r="2081" spans="4:13" x14ac:dyDescent="0.35">
      <c r="D2081" s="244" t="s">
        <v>2884</v>
      </c>
      <c r="E2081" s="245">
        <v>44229</v>
      </c>
      <c r="F2081" s="245">
        <v>44244</v>
      </c>
      <c r="G2081" s="246" t="s">
        <v>13</v>
      </c>
      <c r="H2081" s="247">
        <v>1459600</v>
      </c>
      <c r="I2081" s="248">
        <v>1459600</v>
      </c>
      <c r="J2081" s="248">
        <v>1</v>
      </c>
      <c r="K2081" s="249">
        <v>2021</v>
      </c>
      <c r="L2081" s="249">
        <v>2021</v>
      </c>
      <c r="M2081" s="250" t="s">
        <v>21</v>
      </c>
    </row>
    <row r="2082" spans="4:13" x14ac:dyDescent="0.35">
      <c r="D2082" s="244" t="s">
        <v>2885</v>
      </c>
      <c r="E2082" s="245">
        <v>44289</v>
      </c>
      <c r="F2082" s="245">
        <v>44314</v>
      </c>
      <c r="G2082" s="246" t="s">
        <v>10</v>
      </c>
      <c r="H2082" s="247">
        <v>6380</v>
      </c>
      <c r="I2082" s="248">
        <v>6380</v>
      </c>
      <c r="J2082" s="248">
        <v>1</v>
      </c>
      <c r="K2082" s="249">
        <v>2021</v>
      </c>
      <c r="L2082" s="249">
        <v>2021</v>
      </c>
      <c r="M2082" s="250" t="s">
        <v>2250</v>
      </c>
    </row>
    <row r="2083" spans="4:13" x14ac:dyDescent="0.35">
      <c r="D2083" s="244" t="s">
        <v>2419</v>
      </c>
      <c r="E2083" s="245">
        <v>44314</v>
      </c>
      <c r="F2083" s="245">
        <v>44315</v>
      </c>
      <c r="G2083" s="246" t="s">
        <v>10</v>
      </c>
      <c r="H2083" s="247">
        <v>6380</v>
      </c>
      <c r="I2083" s="248">
        <v>6380</v>
      </c>
      <c r="J2083" s="248">
        <v>1</v>
      </c>
      <c r="K2083" s="249">
        <v>2021</v>
      </c>
      <c r="L2083" s="249">
        <v>2021</v>
      </c>
      <c r="M2083" s="250" t="s">
        <v>2250</v>
      </c>
    </row>
    <row r="2084" spans="4:13" x14ac:dyDescent="0.35">
      <c r="D2084" s="244" t="s">
        <v>2420</v>
      </c>
      <c r="E2084" s="245">
        <v>44300</v>
      </c>
      <c r="F2084" s="245">
        <v>44315</v>
      </c>
      <c r="G2084" s="246" t="s">
        <v>10</v>
      </c>
      <c r="H2084" s="247">
        <v>6380</v>
      </c>
      <c r="I2084" s="248">
        <v>6380</v>
      </c>
      <c r="J2084" s="248">
        <v>1</v>
      </c>
      <c r="K2084" s="249">
        <v>2021</v>
      </c>
      <c r="L2084" s="249">
        <v>2021</v>
      </c>
      <c r="M2084" s="250" t="s">
        <v>2250</v>
      </c>
    </row>
    <row r="2085" spans="4:13" x14ac:dyDescent="0.35">
      <c r="D2085" s="244" t="s">
        <v>2421</v>
      </c>
      <c r="E2085" s="245">
        <v>44282</v>
      </c>
      <c r="F2085" s="245">
        <v>44315</v>
      </c>
      <c r="G2085" s="246" t="s">
        <v>10</v>
      </c>
      <c r="H2085" s="247">
        <v>770204</v>
      </c>
      <c r="I2085" s="248">
        <v>770204</v>
      </c>
      <c r="J2085" s="248">
        <v>1</v>
      </c>
      <c r="K2085" s="249">
        <v>2021</v>
      </c>
      <c r="L2085" s="249">
        <v>2021</v>
      </c>
      <c r="M2085" s="250" t="s">
        <v>21</v>
      </c>
    </row>
    <row r="2086" spans="4:13" x14ac:dyDescent="0.35">
      <c r="D2086" s="244" t="s">
        <v>2422</v>
      </c>
      <c r="E2086" s="245">
        <v>44312</v>
      </c>
      <c r="F2086" s="245">
        <v>44315</v>
      </c>
      <c r="G2086" s="246" t="s">
        <v>13</v>
      </c>
      <c r="H2086" s="247">
        <v>6380</v>
      </c>
      <c r="I2086" s="248">
        <v>6380</v>
      </c>
      <c r="J2086" s="248">
        <v>1</v>
      </c>
      <c r="K2086" s="249">
        <v>2021</v>
      </c>
      <c r="L2086" s="249">
        <v>2021</v>
      </c>
      <c r="M2086" s="250" t="s">
        <v>2250</v>
      </c>
    </row>
    <row r="2087" spans="4:13" x14ac:dyDescent="0.35">
      <c r="D2087" s="244" t="s">
        <v>2886</v>
      </c>
      <c r="E2087" s="245">
        <v>44311</v>
      </c>
      <c r="F2087" s="245">
        <v>44313</v>
      </c>
      <c r="G2087" s="246" t="s">
        <v>10</v>
      </c>
      <c r="H2087" s="247">
        <v>182876</v>
      </c>
      <c r="I2087" s="248">
        <v>182876</v>
      </c>
      <c r="J2087" s="248">
        <v>1</v>
      </c>
      <c r="K2087" s="249">
        <v>2021</v>
      </c>
      <c r="L2087" s="249">
        <v>2021</v>
      </c>
      <c r="M2087" s="250" t="s">
        <v>2250</v>
      </c>
    </row>
    <row r="2088" spans="4:13" x14ac:dyDescent="0.35">
      <c r="D2088" s="244" t="s">
        <v>2423</v>
      </c>
      <c r="E2088" s="245">
        <v>44307</v>
      </c>
      <c r="F2088" s="245">
        <v>44309</v>
      </c>
      <c r="G2088" s="246" t="s">
        <v>13</v>
      </c>
      <c r="H2088" s="247">
        <v>6380</v>
      </c>
      <c r="I2088" s="248">
        <v>6380</v>
      </c>
      <c r="J2088" s="248">
        <v>1</v>
      </c>
      <c r="K2088" s="249">
        <v>2021</v>
      </c>
      <c r="L2088" s="249">
        <v>2021</v>
      </c>
      <c r="M2088" s="250" t="s">
        <v>2250</v>
      </c>
    </row>
    <row r="2089" spans="4:13" x14ac:dyDescent="0.35">
      <c r="D2089" s="244" t="s">
        <v>2887</v>
      </c>
      <c r="E2089" s="245">
        <v>44306</v>
      </c>
      <c r="F2089" s="245">
        <v>44316</v>
      </c>
      <c r="G2089" s="246" t="s">
        <v>10</v>
      </c>
      <c r="H2089" s="247">
        <v>20475</v>
      </c>
      <c r="I2089" s="248">
        <v>20475</v>
      </c>
      <c r="J2089" s="248">
        <v>1</v>
      </c>
      <c r="K2089" s="249">
        <v>2021</v>
      </c>
      <c r="L2089" s="249">
        <v>2021</v>
      </c>
      <c r="M2089" s="250" t="s">
        <v>2250</v>
      </c>
    </row>
    <row r="2090" spans="4:13" x14ac:dyDescent="0.35">
      <c r="D2090" s="244" t="s">
        <v>2888</v>
      </c>
      <c r="E2090" s="245">
        <v>44298</v>
      </c>
      <c r="F2090" s="245">
        <v>44316</v>
      </c>
      <c r="G2090" s="246" t="s">
        <v>10</v>
      </c>
      <c r="H2090" s="247">
        <v>3190</v>
      </c>
      <c r="I2090" s="248">
        <v>3190</v>
      </c>
      <c r="J2090" s="248">
        <v>1</v>
      </c>
      <c r="K2090" s="249">
        <v>2021</v>
      </c>
      <c r="L2090" s="249">
        <v>2021</v>
      </c>
      <c r="M2090" s="250" t="s">
        <v>2250</v>
      </c>
    </row>
    <row r="2091" spans="4:13" x14ac:dyDescent="0.35">
      <c r="D2091" s="244" t="s">
        <v>2425</v>
      </c>
      <c r="E2091" s="245">
        <v>44311</v>
      </c>
      <c r="F2091" s="245">
        <v>44316</v>
      </c>
      <c r="G2091" s="246" t="s">
        <v>13</v>
      </c>
      <c r="H2091" s="247">
        <v>30000</v>
      </c>
      <c r="I2091" s="248">
        <v>30000</v>
      </c>
      <c r="J2091" s="248">
        <v>1</v>
      </c>
      <c r="K2091" s="249">
        <v>2021</v>
      </c>
      <c r="L2091" s="249">
        <v>2021</v>
      </c>
      <c r="M2091" s="250" t="s">
        <v>2250</v>
      </c>
    </row>
    <row r="2092" spans="4:13" x14ac:dyDescent="0.35">
      <c r="D2092" s="244" t="s">
        <v>2426</v>
      </c>
      <c r="E2092" s="245">
        <v>44299</v>
      </c>
      <c r="F2092" s="245">
        <v>44316</v>
      </c>
      <c r="G2092" s="246" t="s">
        <v>10</v>
      </c>
      <c r="H2092" s="247">
        <v>423940</v>
      </c>
      <c r="I2092" s="248">
        <v>423940</v>
      </c>
      <c r="J2092" s="248">
        <v>1</v>
      </c>
      <c r="K2092" s="249">
        <v>2021</v>
      </c>
      <c r="L2092" s="249">
        <v>2021</v>
      </c>
      <c r="M2092" s="250" t="s">
        <v>2250</v>
      </c>
    </row>
    <row r="2093" spans="4:13" x14ac:dyDescent="0.35">
      <c r="D2093" s="244" t="s">
        <v>2427</v>
      </c>
      <c r="E2093" s="245">
        <v>44314</v>
      </c>
      <c r="F2093" s="245">
        <v>44315</v>
      </c>
      <c r="G2093" s="246" t="s">
        <v>10</v>
      </c>
      <c r="H2093" s="247">
        <v>4380</v>
      </c>
      <c r="I2093" s="248">
        <v>4380</v>
      </c>
      <c r="J2093" s="248">
        <v>1</v>
      </c>
      <c r="K2093" s="249">
        <v>2021</v>
      </c>
      <c r="L2093" s="249">
        <v>2021</v>
      </c>
      <c r="M2093" s="250" t="s">
        <v>2250</v>
      </c>
    </row>
    <row r="2094" spans="4:13" x14ac:dyDescent="0.35">
      <c r="D2094" s="244" t="s">
        <v>2429</v>
      </c>
      <c r="E2094" s="245">
        <v>44316</v>
      </c>
      <c r="F2094" s="245">
        <v>44320</v>
      </c>
      <c r="G2094" s="246" t="s">
        <v>10</v>
      </c>
      <c r="H2094" s="247">
        <v>6380</v>
      </c>
      <c r="I2094" s="248">
        <v>6380</v>
      </c>
      <c r="J2094" s="248">
        <v>1</v>
      </c>
      <c r="K2094" s="249">
        <v>2021</v>
      </c>
      <c r="L2094" s="249">
        <v>2021</v>
      </c>
      <c r="M2094" s="250" t="s">
        <v>2250</v>
      </c>
    </row>
    <row r="2095" spans="4:13" x14ac:dyDescent="0.35">
      <c r="D2095" s="244" t="s">
        <v>2431</v>
      </c>
      <c r="E2095" s="245">
        <v>44215</v>
      </c>
      <c r="F2095" s="245">
        <v>44292</v>
      </c>
      <c r="G2095" s="246" t="s">
        <v>10</v>
      </c>
      <c r="H2095" s="247">
        <v>212800</v>
      </c>
      <c r="I2095" s="248">
        <v>212800</v>
      </c>
      <c r="J2095" s="248">
        <v>1</v>
      </c>
      <c r="K2095" s="249">
        <v>2021</v>
      </c>
      <c r="L2095" s="249">
        <v>2021</v>
      </c>
      <c r="M2095" s="250" t="s">
        <v>21</v>
      </c>
    </row>
    <row r="2096" spans="4:13" x14ac:dyDescent="0.35">
      <c r="D2096" s="244" t="s">
        <v>2432</v>
      </c>
      <c r="E2096" s="245">
        <v>44318</v>
      </c>
      <c r="F2096" s="245">
        <v>44319</v>
      </c>
      <c r="G2096" s="246" t="s">
        <v>10</v>
      </c>
      <c r="H2096" s="247">
        <v>25000</v>
      </c>
      <c r="I2096" s="248">
        <v>25000</v>
      </c>
      <c r="J2096" s="248">
        <v>1</v>
      </c>
      <c r="K2096" s="249">
        <v>2021</v>
      </c>
      <c r="L2096" s="249">
        <v>2021</v>
      </c>
      <c r="M2096" s="250" t="s">
        <v>2250</v>
      </c>
    </row>
    <row r="2097" spans="4:13" x14ac:dyDescent="0.35">
      <c r="D2097" s="244" t="s">
        <v>2894</v>
      </c>
      <c r="E2097" s="245">
        <v>44311</v>
      </c>
      <c r="F2097" s="245">
        <v>44320</v>
      </c>
      <c r="G2097" s="246" t="s">
        <v>10</v>
      </c>
      <c r="H2097" s="247">
        <v>8000</v>
      </c>
      <c r="I2097" s="248">
        <v>8000</v>
      </c>
      <c r="J2097" s="248">
        <v>1</v>
      </c>
      <c r="K2097" s="249">
        <v>2021</v>
      </c>
      <c r="L2097" s="249">
        <v>2021</v>
      </c>
      <c r="M2097" s="250" t="s">
        <v>2250</v>
      </c>
    </row>
    <row r="2098" spans="4:13" x14ac:dyDescent="0.35">
      <c r="D2098" s="244" t="s">
        <v>2895</v>
      </c>
      <c r="E2098" s="245">
        <v>44289</v>
      </c>
      <c r="F2098" s="245">
        <v>44316</v>
      </c>
      <c r="G2098" s="246" t="s">
        <v>10</v>
      </c>
      <c r="H2098" s="247">
        <v>6380</v>
      </c>
      <c r="I2098" s="248">
        <v>6380</v>
      </c>
      <c r="J2098" s="248">
        <v>1</v>
      </c>
      <c r="K2098" s="249">
        <v>2021</v>
      </c>
      <c r="L2098" s="249">
        <v>2021</v>
      </c>
      <c r="M2098" s="250" t="s">
        <v>2250</v>
      </c>
    </row>
    <row r="2099" spans="4:13" x14ac:dyDescent="0.35">
      <c r="D2099" s="244" t="s">
        <v>2433</v>
      </c>
      <c r="E2099" s="245">
        <v>44277</v>
      </c>
      <c r="F2099" s="245">
        <v>44281</v>
      </c>
      <c r="G2099" s="246" t="s">
        <v>10</v>
      </c>
      <c r="H2099" s="247">
        <v>6380</v>
      </c>
      <c r="I2099" s="248">
        <v>6380</v>
      </c>
      <c r="J2099" s="248">
        <v>1</v>
      </c>
      <c r="K2099" s="249">
        <v>2021</v>
      </c>
      <c r="L2099" s="249">
        <v>2021</v>
      </c>
      <c r="M2099" s="250" t="s">
        <v>21</v>
      </c>
    </row>
    <row r="2100" spans="4:13" x14ac:dyDescent="0.35">
      <c r="D2100" s="244" t="s">
        <v>2897</v>
      </c>
      <c r="E2100" s="245">
        <v>44217</v>
      </c>
      <c r="F2100" s="245">
        <v>44265</v>
      </c>
      <c r="G2100" s="246" t="s">
        <v>10</v>
      </c>
      <c r="H2100" s="247">
        <v>1195000</v>
      </c>
      <c r="I2100" s="248">
        <v>1195000</v>
      </c>
      <c r="J2100" s="248">
        <v>1</v>
      </c>
      <c r="K2100" s="249">
        <v>2021</v>
      </c>
      <c r="L2100" s="249">
        <v>2021</v>
      </c>
      <c r="M2100" s="250" t="s">
        <v>21</v>
      </c>
    </row>
    <row r="2101" spans="4:13" x14ac:dyDescent="0.35">
      <c r="D2101" s="244" t="s">
        <v>2435</v>
      </c>
      <c r="E2101" s="245">
        <v>44306</v>
      </c>
      <c r="F2101" s="245">
        <v>44312</v>
      </c>
      <c r="G2101" s="246" t="s">
        <v>10</v>
      </c>
      <c r="H2101" s="247">
        <v>113700</v>
      </c>
      <c r="I2101" s="248">
        <v>113700</v>
      </c>
      <c r="J2101" s="248">
        <v>1</v>
      </c>
      <c r="K2101" s="249">
        <v>2021</v>
      </c>
      <c r="L2101" s="249">
        <v>2021</v>
      </c>
      <c r="M2101" s="250" t="s">
        <v>2250</v>
      </c>
    </row>
    <row r="2102" spans="4:13" x14ac:dyDescent="0.35">
      <c r="D2102" s="244" t="s">
        <v>2898</v>
      </c>
      <c r="E2102" s="245">
        <v>44318</v>
      </c>
      <c r="F2102" s="245">
        <v>44320</v>
      </c>
      <c r="G2102" s="246" t="s">
        <v>13</v>
      </c>
      <c r="H2102" s="247">
        <v>8000</v>
      </c>
      <c r="I2102" s="248">
        <v>8000</v>
      </c>
      <c r="J2102" s="248">
        <v>1</v>
      </c>
      <c r="K2102" s="249">
        <v>2021</v>
      </c>
      <c r="L2102" s="249">
        <v>2021</v>
      </c>
      <c r="M2102" s="250" t="s">
        <v>2250</v>
      </c>
    </row>
    <row r="2103" spans="4:13" x14ac:dyDescent="0.35">
      <c r="D2103" s="244" t="s">
        <v>2899</v>
      </c>
      <c r="E2103" s="245">
        <v>44284</v>
      </c>
      <c r="F2103" s="245">
        <v>44321</v>
      </c>
      <c r="G2103" s="246" t="s">
        <v>10</v>
      </c>
      <c r="H2103" s="247">
        <v>80000</v>
      </c>
      <c r="I2103" s="248">
        <v>80000</v>
      </c>
      <c r="J2103" s="248">
        <v>1</v>
      </c>
      <c r="K2103" s="249">
        <v>2021</v>
      </c>
      <c r="L2103" s="249">
        <v>2021</v>
      </c>
      <c r="M2103" s="250" t="s">
        <v>21</v>
      </c>
    </row>
    <row r="2104" spans="4:13" x14ac:dyDescent="0.35">
      <c r="D2104" s="244" t="s">
        <v>2436</v>
      </c>
      <c r="E2104" s="245">
        <v>44321</v>
      </c>
      <c r="F2104" s="245">
        <v>44321</v>
      </c>
      <c r="G2104" s="246" t="s">
        <v>13</v>
      </c>
      <c r="H2104" s="247">
        <v>196852</v>
      </c>
      <c r="I2104" s="248">
        <v>196852</v>
      </c>
      <c r="J2104" s="248">
        <v>1</v>
      </c>
      <c r="K2104" s="249">
        <v>2021</v>
      </c>
      <c r="L2104" s="249">
        <v>2021</v>
      </c>
      <c r="M2104" s="250" t="s">
        <v>2250</v>
      </c>
    </row>
    <row r="2105" spans="4:13" x14ac:dyDescent="0.35">
      <c r="D2105" s="244" t="s">
        <v>2437</v>
      </c>
      <c r="E2105" s="245">
        <v>44316</v>
      </c>
      <c r="F2105" s="245">
        <v>44321</v>
      </c>
      <c r="G2105" s="246" t="s">
        <v>10</v>
      </c>
      <c r="H2105" s="247">
        <v>9980</v>
      </c>
      <c r="I2105" s="248">
        <v>9980</v>
      </c>
      <c r="J2105" s="248">
        <v>1</v>
      </c>
      <c r="K2105" s="249">
        <v>2021</v>
      </c>
      <c r="L2105" s="249">
        <v>2021</v>
      </c>
      <c r="M2105" s="250" t="s">
        <v>2250</v>
      </c>
    </row>
    <row r="2106" spans="4:13" x14ac:dyDescent="0.35">
      <c r="D2106" s="244" t="s">
        <v>2438</v>
      </c>
      <c r="E2106" s="245">
        <v>44243</v>
      </c>
      <c r="F2106" s="245">
        <v>44321</v>
      </c>
      <c r="G2106" s="246" t="s">
        <v>10</v>
      </c>
      <c r="H2106" s="247">
        <v>180000</v>
      </c>
      <c r="I2106" s="248">
        <v>180000</v>
      </c>
      <c r="J2106" s="248">
        <v>1</v>
      </c>
      <c r="K2106" s="249">
        <v>2021</v>
      </c>
      <c r="L2106" s="249">
        <v>2021</v>
      </c>
      <c r="M2106" s="250" t="s">
        <v>21</v>
      </c>
    </row>
    <row r="2107" spans="4:13" x14ac:dyDescent="0.35">
      <c r="D2107" s="244" t="s">
        <v>2439</v>
      </c>
      <c r="E2107" s="245">
        <v>44314</v>
      </c>
      <c r="F2107" s="245">
        <v>44319</v>
      </c>
      <c r="G2107" s="246" t="s">
        <v>13</v>
      </c>
      <c r="H2107" s="247">
        <v>6380</v>
      </c>
      <c r="I2107" s="248">
        <v>6380</v>
      </c>
      <c r="J2107" s="248">
        <v>1</v>
      </c>
      <c r="K2107" s="249">
        <v>2021</v>
      </c>
      <c r="L2107" s="249">
        <v>2021</v>
      </c>
      <c r="M2107" s="250" t="s">
        <v>2250</v>
      </c>
    </row>
    <row r="2108" spans="4:13" x14ac:dyDescent="0.35">
      <c r="D2108" s="244" t="s">
        <v>2901</v>
      </c>
      <c r="E2108" s="245">
        <v>44320</v>
      </c>
      <c r="F2108" s="245">
        <v>44320</v>
      </c>
      <c r="G2108" s="246" t="s">
        <v>13</v>
      </c>
      <c r="H2108" s="247">
        <v>10000</v>
      </c>
      <c r="I2108" s="248">
        <v>10000</v>
      </c>
      <c r="J2108" s="248">
        <v>1</v>
      </c>
      <c r="K2108" s="249">
        <v>2021</v>
      </c>
      <c r="L2108" s="249">
        <v>2021</v>
      </c>
      <c r="M2108" s="250" t="s">
        <v>2250</v>
      </c>
    </row>
    <row r="2109" spans="4:13" x14ac:dyDescent="0.35">
      <c r="D2109" s="244" t="s">
        <v>2440</v>
      </c>
      <c r="E2109" s="245">
        <v>44309</v>
      </c>
      <c r="F2109" s="245">
        <v>44315</v>
      </c>
      <c r="G2109" s="246" t="s">
        <v>10</v>
      </c>
      <c r="H2109" s="247">
        <v>375000</v>
      </c>
      <c r="I2109" s="248">
        <v>375000</v>
      </c>
      <c r="J2109" s="248">
        <v>1</v>
      </c>
      <c r="K2109" s="249">
        <v>2021</v>
      </c>
      <c r="L2109" s="249">
        <v>2021</v>
      </c>
      <c r="M2109" s="250" t="s">
        <v>2250</v>
      </c>
    </row>
    <row r="2110" spans="4:13" x14ac:dyDescent="0.35">
      <c r="D2110" s="244" t="s">
        <v>2441</v>
      </c>
      <c r="E2110" s="245">
        <v>44318</v>
      </c>
      <c r="F2110" s="245">
        <v>44322</v>
      </c>
      <c r="G2110" s="246" t="s">
        <v>13</v>
      </c>
      <c r="H2110" s="247">
        <v>118400</v>
      </c>
      <c r="I2110" s="248">
        <v>118400</v>
      </c>
      <c r="J2110" s="248">
        <v>1</v>
      </c>
      <c r="K2110" s="249">
        <v>2021</v>
      </c>
      <c r="L2110" s="249">
        <v>2021</v>
      </c>
      <c r="M2110" s="250" t="s">
        <v>2250</v>
      </c>
    </row>
    <row r="2111" spans="4:13" x14ac:dyDescent="0.35">
      <c r="D2111" s="244" t="s">
        <v>2905</v>
      </c>
      <c r="E2111" s="245">
        <v>44316</v>
      </c>
      <c r="F2111" s="245">
        <v>44322</v>
      </c>
      <c r="G2111" s="246" t="s">
        <v>10</v>
      </c>
      <c r="H2111" s="247">
        <v>6380</v>
      </c>
      <c r="I2111" s="248">
        <v>6380</v>
      </c>
      <c r="J2111" s="248">
        <v>1</v>
      </c>
      <c r="K2111" s="249">
        <v>2021</v>
      </c>
      <c r="L2111" s="249">
        <v>2021</v>
      </c>
      <c r="M2111" s="250" t="s">
        <v>2250</v>
      </c>
    </row>
    <row r="2112" spans="4:13" x14ac:dyDescent="0.35">
      <c r="D2112" s="244" t="s">
        <v>2906</v>
      </c>
      <c r="E2112" s="245">
        <v>44316</v>
      </c>
      <c r="F2112" s="245">
        <v>44322</v>
      </c>
      <c r="G2112" s="246" t="s">
        <v>10</v>
      </c>
      <c r="H2112" s="247">
        <v>6380</v>
      </c>
      <c r="I2112" s="248">
        <v>6380</v>
      </c>
      <c r="J2112" s="248">
        <v>1</v>
      </c>
      <c r="K2112" s="249">
        <v>2021</v>
      </c>
      <c r="L2112" s="249">
        <v>2021</v>
      </c>
      <c r="M2112" s="250" t="s">
        <v>2250</v>
      </c>
    </row>
    <row r="2113" spans="4:13" x14ac:dyDescent="0.35">
      <c r="D2113" s="244" t="s">
        <v>2442</v>
      </c>
      <c r="E2113" s="245">
        <v>44318</v>
      </c>
      <c r="F2113" s="245">
        <v>44322</v>
      </c>
      <c r="G2113" s="246" t="s">
        <v>10</v>
      </c>
      <c r="H2113" s="247">
        <v>4380</v>
      </c>
      <c r="I2113" s="248">
        <v>4380</v>
      </c>
      <c r="J2113" s="248">
        <v>1</v>
      </c>
      <c r="K2113" s="249">
        <v>2021</v>
      </c>
      <c r="L2113" s="249">
        <v>2021</v>
      </c>
      <c r="M2113" s="250" t="s">
        <v>2250</v>
      </c>
    </row>
    <row r="2114" spans="4:13" x14ac:dyDescent="0.35">
      <c r="D2114" s="244" t="s">
        <v>2443</v>
      </c>
      <c r="E2114" s="245">
        <v>44311</v>
      </c>
      <c r="F2114" s="245">
        <v>44322</v>
      </c>
      <c r="G2114" s="246" t="s">
        <v>10</v>
      </c>
      <c r="H2114" s="247">
        <v>6380</v>
      </c>
      <c r="I2114" s="248">
        <v>6380</v>
      </c>
      <c r="J2114" s="248">
        <v>1</v>
      </c>
      <c r="K2114" s="249">
        <v>2021</v>
      </c>
      <c r="L2114" s="249">
        <v>2021</v>
      </c>
      <c r="M2114" s="250" t="s">
        <v>2250</v>
      </c>
    </row>
    <row r="2115" spans="4:13" x14ac:dyDescent="0.35">
      <c r="D2115" s="244" t="s">
        <v>2444</v>
      </c>
      <c r="E2115" s="245">
        <v>44319</v>
      </c>
      <c r="F2115" s="245">
        <v>44323</v>
      </c>
      <c r="G2115" s="246" t="s">
        <v>10</v>
      </c>
      <c r="H2115" s="247">
        <v>179000</v>
      </c>
      <c r="I2115" s="248">
        <v>179000</v>
      </c>
      <c r="J2115" s="248">
        <v>1</v>
      </c>
      <c r="K2115" s="249">
        <v>2021</v>
      </c>
      <c r="L2115" s="249">
        <v>2021</v>
      </c>
      <c r="M2115" s="250" t="s">
        <v>2250</v>
      </c>
    </row>
    <row r="2116" spans="4:13" x14ac:dyDescent="0.35">
      <c r="D2116" s="244" t="s">
        <v>2908</v>
      </c>
      <c r="E2116" s="245">
        <v>44317</v>
      </c>
      <c r="F2116" s="245">
        <v>44323</v>
      </c>
      <c r="G2116" s="246" t="s">
        <v>13</v>
      </c>
      <c r="H2116" s="247">
        <v>93380</v>
      </c>
      <c r="I2116" s="248">
        <v>93380</v>
      </c>
      <c r="J2116" s="248">
        <v>1</v>
      </c>
      <c r="K2116" s="249">
        <v>2021</v>
      </c>
      <c r="L2116" s="249">
        <v>2021</v>
      </c>
      <c r="M2116" s="250" t="s">
        <v>2250</v>
      </c>
    </row>
    <row r="2117" spans="4:13" x14ac:dyDescent="0.35">
      <c r="D2117" s="244" t="s">
        <v>2445</v>
      </c>
      <c r="E2117" s="245">
        <v>44319</v>
      </c>
      <c r="F2117" s="245">
        <v>44321</v>
      </c>
      <c r="G2117" s="246" t="s">
        <v>10</v>
      </c>
      <c r="H2117" s="247">
        <v>163000</v>
      </c>
      <c r="I2117" s="248">
        <v>163000</v>
      </c>
      <c r="J2117" s="248">
        <v>1</v>
      </c>
      <c r="K2117" s="249">
        <v>2021</v>
      </c>
      <c r="L2117" s="249">
        <v>2021</v>
      </c>
      <c r="M2117" s="250" t="s">
        <v>2250</v>
      </c>
    </row>
    <row r="2118" spans="4:13" x14ac:dyDescent="0.35">
      <c r="D2118" s="244" t="s">
        <v>2446</v>
      </c>
      <c r="E2118" s="245">
        <v>44298</v>
      </c>
      <c r="F2118" s="245">
        <v>44302</v>
      </c>
      <c r="G2118" s="246" t="s">
        <v>10</v>
      </c>
      <c r="H2118" s="247">
        <v>115500</v>
      </c>
      <c r="I2118" s="248">
        <v>115500</v>
      </c>
      <c r="J2118" s="248">
        <v>1</v>
      </c>
      <c r="K2118" s="249">
        <v>2021</v>
      </c>
      <c r="L2118" s="249">
        <v>2021</v>
      </c>
      <c r="M2118" s="250" t="s">
        <v>2250</v>
      </c>
    </row>
    <row r="2119" spans="4:13" x14ac:dyDescent="0.35">
      <c r="D2119" s="244" t="s">
        <v>2447</v>
      </c>
      <c r="E2119" s="245">
        <v>44304</v>
      </c>
      <c r="F2119" s="245">
        <v>44309</v>
      </c>
      <c r="G2119" s="246" t="s">
        <v>10</v>
      </c>
      <c r="H2119" s="247">
        <v>14120</v>
      </c>
      <c r="I2119" s="248">
        <v>14120</v>
      </c>
      <c r="J2119" s="248">
        <v>1</v>
      </c>
      <c r="K2119" s="249">
        <v>2021</v>
      </c>
      <c r="L2119" s="249">
        <v>2021</v>
      </c>
      <c r="M2119" s="250" t="s">
        <v>2250</v>
      </c>
    </row>
    <row r="2120" spans="4:13" x14ac:dyDescent="0.35">
      <c r="D2120" s="244" t="s">
        <v>2910</v>
      </c>
      <c r="E2120" s="245">
        <v>44317</v>
      </c>
      <c r="F2120" s="245">
        <v>44326</v>
      </c>
      <c r="G2120" s="246" t="s">
        <v>10</v>
      </c>
      <c r="H2120" s="247">
        <v>350000</v>
      </c>
      <c r="I2120" s="248">
        <v>350000</v>
      </c>
      <c r="J2120" s="248">
        <v>1</v>
      </c>
      <c r="K2120" s="249">
        <v>2021</v>
      </c>
      <c r="L2120" s="249">
        <v>2021</v>
      </c>
      <c r="M2120" s="250" t="s">
        <v>2250</v>
      </c>
    </row>
    <row r="2121" spans="4:13" x14ac:dyDescent="0.35">
      <c r="D2121" s="244" t="s">
        <v>2448</v>
      </c>
      <c r="E2121" s="245">
        <v>44305</v>
      </c>
      <c r="F2121" s="245">
        <v>44319</v>
      </c>
      <c r="G2121" s="246" t="s">
        <v>10</v>
      </c>
      <c r="H2121" s="247">
        <v>8700</v>
      </c>
      <c r="I2121" s="248">
        <v>8700</v>
      </c>
      <c r="J2121" s="248">
        <v>1</v>
      </c>
      <c r="K2121" s="249">
        <v>2021</v>
      </c>
      <c r="L2121" s="249">
        <v>2021</v>
      </c>
      <c r="M2121" s="250" t="s">
        <v>2250</v>
      </c>
    </row>
    <row r="2122" spans="4:13" x14ac:dyDescent="0.35">
      <c r="D2122" s="244" t="s">
        <v>2911</v>
      </c>
      <c r="E2122" s="245">
        <v>44313</v>
      </c>
      <c r="F2122" s="245">
        <v>44314</v>
      </c>
      <c r="G2122" s="246" t="s">
        <v>13</v>
      </c>
      <c r="H2122" s="247">
        <v>8700</v>
      </c>
      <c r="I2122" s="248">
        <v>8700</v>
      </c>
      <c r="J2122" s="248">
        <v>1</v>
      </c>
      <c r="K2122" s="249">
        <v>2021</v>
      </c>
      <c r="L2122" s="249">
        <v>2021</v>
      </c>
      <c r="M2122" s="250" t="s">
        <v>2250</v>
      </c>
    </row>
    <row r="2123" spans="4:13" x14ac:dyDescent="0.35">
      <c r="D2123" s="244" t="s">
        <v>2912</v>
      </c>
      <c r="E2123" s="245">
        <v>44316</v>
      </c>
      <c r="F2123" s="245">
        <v>44324</v>
      </c>
      <c r="G2123" s="246" t="s">
        <v>13</v>
      </c>
      <c r="H2123" s="247">
        <v>12980</v>
      </c>
      <c r="I2123" s="248">
        <v>12980</v>
      </c>
      <c r="J2123" s="248">
        <v>1</v>
      </c>
      <c r="K2123" s="249">
        <v>2021</v>
      </c>
      <c r="L2123" s="249">
        <v>2021</v>
      </c>
      <c r="M2123" s="250" t="s">
        <v>2250</v>
      </c>
    </row>
    <row r="2124" spans="4:13" x14ac:dyDescent="0.35">
      <c r="D2124" s="244" t="s">
        <v>2449</v>
      </c>
      <c r="E2124" s="245">
        <v>44288</v>
      </c>
      <c r="F2124" s="245">
        <v>44326</v>
      </c>
      <c r="G2124" s="246" t="s">
        <v>13</v>
      </c>
      <c r="H2124" s="247">
        <v>6380</v>
      </c>
      <c r="I2124" s="248">
        <v>6380</v>
      </c>
      <c r="J2124" s="248">
        <v>1</v>
      </c>
      <c r="K2124" s="249">
        <v>2021</v>
      </c>
      <c r="L2124" s="249">
        <v>2021</v>
      </c>
      <c r="M2124" s="250" t="s">
        <v>2250</v>
      </c>
    </row>
    <row r="2125" spans="4:13" x14ac:dyDescent="0.35">
      <c r="D2125" s="244" t="s">
        <v>2451</v>
      </c>
      <c r="E2125" s="245">
        <v>44309</v>
      </c>
      <c r="F2125" s="245">
        <v>44310</v>
      </c>
      <c r="G2125" s="246" t="s">
        <v>13</v>
      </c>
      <c r="H2125" s="247">
        <v>6430</v>
      </c>
      <c r="I2125" s="248">
        <v>6430</v>
      </c>
      <c r="J2125" s="248">
        <v>1</v>
      </c>
      <c r="K2125" s="249">
        <v>2021</v>
      </c>
      <c r="L2125" s="249">
        <v>2021</v>
      </c>
      <c r="M2125" s="250" t="s">
        <v>2250</v>
      </c>
    </row>
    <row r="2126" spans="4:13" x14ac:dyDescent="0.35">
      <c r="D2126" s="244" t="s">
        <v>2452</v>
      </c>
      <c r="E2126" s="245">
        <v>44324</v>
      </c>
      <c r="F2126" s="245">
        <v>44326</v>
      </c>
      <c r="G2126" s="246" t="s">
        <v>10</v>
      </c>
      <c r="H2126" s="247">
        <v>6380</v>
      </c>
      <c r="I2126" s="248">
        <v>6380</v>
      </c>
      <c r="J2126" s="248">
        <v>1</v>
      </c>
      <c r="K2126" s="249">
        <v>2021</v>
      </c>
      <c r="L2126" s="249">
        <v>2021</v>
      </c>
      <c r="M2126" s="250" t="s">
        <v>2250</v>
      </c>
    </row>
    <row r="2127" spans="4:13" x14ac:dyDescent="0.35">
      <c r="D2127" s="244" t="s">
        <v>2914</v>
      </c>
      <c r="E2127" s="245">
        <v>44310</v>
      </c>
      <c r="F2127" s="245">
        <v>44326</v>
      </c>
      <c r="G2127" s="246" t="s">
        <v>10</v>
      </c>
      <c r="H2127" s="247">
        <v>7000</v>
      </c>
      <c r="I2127" s="248">
        <v>7000</v>
      </c>
      <c r="J2127" s="248">
        <v>1</v>
      </c>
      <c r="K2127" s="249">
        <v>2021</v>
      </c>
      <c r="L2127" s="249">
        <v>2021</v>
      </c>
      <c r="M2127" s="250" t="s">
        <v>2250</v>
      </c>
    </row>
    <row r="2128" spans="4:13" x14ac:dyDescent="0.35">
      <c r="D2128" s="244" t="s">
        <v>2453</v>
      </c>
      <c r="E2128" s="245">
        <v>44325</v>
      </c>
      <c r="F2128" s="245">
        <v>44326</v>
      </c>
      <c r="G2128" s="246" t="s">
        <v>10</v>
      </c>
      <c r="H2128" s="247">
        <v>6380</v>
      </c>
      <c r="I2128" s="248">
        <v>6380</v>
      </c>
      <c r="J2128" s="248">
        <v>1</v>
      </c>
      <c r="K2128" s="249">
        <v>2021</v>
      </c>
      <c r="L2128" s="249">
        <v>2021</v>
      </c>
      <c r="M2128" s="250" t="s">
        <v>2250</v>
      </c>
    </row>
    <row r="2129" spans="4:13" x14ac:dyDescent="0.35">
      <c r="D2129" s="244" t="s">
        <v>2916</v>
      </c>
      <c r="E2129" s="245">
        <v>44304</v>
      </c>
      <c r="F2129" s="245">
        <v>44309</v>
      </c>
      <c r="G2129" s="246" t="s">
        <v>10</v>
      </c>
      <c r="H2129" s="247">
        <v>8700</v>
      </c>
      <c r="I2129" s="248">
        <v>8700</v>
      </c>
      <c r="J2129" s="248">
        <v>1</v>
      </c>
      <c r="K2129" s="249">
        <v>2021</v>
      </c>
      <c r="L2129" s="249">
        <v>2021</v>
      </c>
      <c r="M2129" s="250" t="s">
        <v>2250</v>
      </c>
    </row>
    <row r="2130" spans="4:13" x14ac:dyDescent="0.35">
      <c r="D2130" s="244" t="s">
        <v>2454</v>
      </c>
      <c r="E2130" s="245">
        <v>44248</v>
      </c>
      <c r="F2130" s="245">
        <v>44269</v>
      </c>
      <c r="G2130" s="246" t="s">
        <v>10</v>
      </c>
      <c r="H2130" s="247">
        <v>36380</v>
      </c>
      <c r="I2130" s="248">
        <v>36380</v>
      </c>
      <c r="J2130" s="248">
        <v>1</v>
      </c>
      <c r="K2130" s="249">
        <v>2021</v>
      </c>
      <c r="L2130" s="249">
        <v>2021</v>
      </c>
      <c r="M2130" s="250" t="s">
        <v>21</v>
      </c>
    </row>
    <row r="2131" spans="4:13" x14ac:dyDescent="0.35">
      <c r="D2131" s="244" t="s">
        <v>2917</v>
      </c>
      <c r="E2131" s="245">
        <v>44320</v>
      </c>
      <c r="F2131" s="245">
        <v>44326</v>
      </c>
      <c r="G2131" s="246" t="s">
        <v>13</v>
      </c>
      <c r="H2131" s="247">
        <v>6380</v>
      </c>
      <c r="I2131" s="248">
        <v>6380</v>
      </c>
      <c r="J2131" s="248">
        <v>1</v>
      </c>
      <c r="K2131" s="249">
        <v>2021</v>
      </c>
      <c r="L2131" s="249">
        <v>2021</v>
      </c>
      <c r="M2131" s="250" t="s">
        <v>2250</v>
      </c>
    </row>
    <row r="2132" spans="4:13" x14ac:dyDescent="0.35">
      <c r="D2132" s="244" t="s">
        <v>2455</v>
      </c>
      <c r="E2132" s="245">
        <v>44322</v>
      </c>
      <c r="F2132" s="245">
        <v>44326</v>
      </c>
      <c r="G2132" s="246" t="s">
        <v>10</v>
      </c>
      <c r="H2132" s="247">
        <v>6380</v>
      </c>
      <c r="I2132" s="248">
        <v>6380</v>
      </c>
      <c r="J2132" s="248">
        <v>1</v>
      </c>
      <c r="K2132" s="249">
        <v>2021</v>
      </c>
      <c r="L2132" s="249">
        <v>2021</v>
      </c>
      <c r="M2132" s="250" t="s">
        <v>2250</v>
      </c>
    </row>
    <row r="2133" spans="4:13" x14ac:dyDescent="0.35">
      <c r="D2133" s="244" t="s">
        <v>2456</v>
      </c>
      <c r="E2133" s="245">
        <v>44324</v>
      </c>
      <c r="F2133" s="245">
        <v>44327</v>
      </c>
      <c r="G2133" s="246" t="s">
        <v>10</v>
      </c>
      <c r="H2133" s="247">
        <v>17200</v>
      </c>
      <c r="I2133" s="248">
        <v>17200</v>
      </c>
      <c r="J2133" s="248">
        <v>1</v>
      </c>
      <c r="K2133" s="249">
        <v>2021</v>
      </c>
      <c r="L2133" s="249">
        <v>2021</v>
      </c>
      <c r="M2133" s="250" t="s">
        <v>2250</v>
      </c>
    </row>
    <row r="2134" spans="4:13" x14ac:dyDescent="0.35">
      <c r="D2134" s="244" t="s">
        <v>2918</v>
      </c>
      <c r="E2134" s="245">
        <v>44321</v>
      </c>
      <c r="F2134" s="245">
        <v>44327</v>
      </c>
      <c r="G2134" s="246" t="s">
        <v>10</v>
      </c>
      <c r="H2134" s="247">
        <v>8700</v>
      </c>
      <c r="I2134" s="248">
        <v>8700</v>
      </c>
      <c r="J2134" s="248">
        <v>1</v>
      </c>
      <c r="K2134" s="249">
        <v>2021</v>
      </c>
      <c r="L2134" s="249">
        <v>2021</v>
      </c>
      <c r="M2134" s="250" t="s">
        <v>2250</v>
      </c>
    </row>
    <row r="2135" spans="4:13" x14ac:dyDescent="0.35">
      <c r="D2135" s="244" t="s">
        <v>2921</v>
      </c>
      <c r="E2135" s="245">
        <v>44310</v>
      </c>
      <c r="F2135" s="245">
        <v>44327</v>
      </c>
      <c r="G2135" s="246" t="s">
        <v>10</v>
      </c>
      <c r="H2135" s="247">
        <v>6380</v>
      </c>
      <c r="I2135" s="248">
        <v>6380</v>
      </c>
      <c r="J2135" s="248">
        <v>1</v>
      </c>
      <c r="K2135" s="249">
        <v>2021</v>
      </c>
      <c r="L2135" s="249">
        <v>2021</v>
      </c>
      <c r="M2135" s="250" t="s">
        <v>2250</v>
      </c>
    </row>
    <row r="2136" spans="4:13" x14ac:dyDescent="0.35">
      <c r="D2136" s="244" t="s">
        <v>2922</v>
      </c>
      <c r="E2136" s="245">
        <v>44324</v>
      </c>
      <c r="F2136" s="245">
        <v>44327</v>
      </c>
      <c r="G2136" s="246" t="s">
        <v>10</v>
      </c>
      <c r="H2136" s="247">
        <v>185250</v>
      </c>
      <c r="I2136" s="248">
        <v>185250</v>
      </c>
      <c r="J2136" s="248">
        <v>1</v>
      </c>
      <c r="K2136" s="249">
        <v>2021</v>
      </c>
      <c r="L2136" s="249">
        <v>2021</v>
      </c>
      <c r="M2136" s="250" t="s">
        <v>2250</v>
      </c>
    </row>
    <row r="2137" spans="4:13" x14ac:dyDescent="0.35">
      <c r="D2137" s="244" t="s">
        <v>2457</v>
      </c>
      <c r="E2137" s="245">
        <v>44324</v>
      </c>
      <c r="F2137" s="245">
        <v>44327</v>
      </c>
      <c r="G2137" s="246" t="s">
        <v>13</v>
      </c>
      <c r="H2137" s="247">
        <v>-10868</v>
      </c>
      <c r="I2137" s="248">
        <v>-30436</v>
      </c>
      <c r="J2137" s="248">
        <v>1</v>
      </c>
      <c r="K2137" s="249">
        <v>2021</v>
      </c>
      <c r="L2137" s="249">
        <v>2021</v>
      </c>
      <c r="M2137" s="250" t="s">
        <v>2250</v>
      </c>
    </row>
    <row r="2138" spans="4:13" x14ac:dyDescent="0.35">
      <c r="D2138" s="244" t="s">
        <v>2923</v>
      </c>
      <c r="E2138" s="245">
        <v>44300</v>
      </c>
      <c r="F2138" s="245">
        <v>44327</v>
      </c>
      <c r="G2138" s="246" t="s">
        <v>10</v>
      </c>
      <c r="H2138" s="247">
        <v>400000</v>
      </c>
      <c r="I2138" s="248">
        <v>400000</v>
      </c>
      <c r="J2138" s="248">
        <v>1</v>
      </c>
      <c r="K2138" s="249">
        <v>2021</v>
      </c>
      <c r="L2138" s="249">
        <v>2021</v>
      </c>
      <c r="M2138" s="250" t="s">
        <v>2250</v>
      </c>
    </row>
    <row r="2139" spans="4:13" x14ac:dyDescent="0.35">
      <c r="D2139" s="244" t="s">
        <v>2458</v>
      </c>
      <c r="E2139" s="245">
        <v>44324</v>
      </c>
      <c r="F2139" s="245">
        <v>44327</v>
      </c>
      <c r="G2139" s="246" t="s">
        <v>10</v>
      </c>
      <c r="H2139" s="247">
        <v>8700</v>
      </c>
      <c r="I2139" s="248">
        <v>8700</v>
      </c>
      <c r="J2139" s="248">
        <v>1</v>
      </c>
      <c r="K2139" s="249">
        <v>2021</v>
      </c>
      <c r="L2139" s="249">
        <v>2021</v>
      </c>
      <c r="M2139" s="250" t="s">
        <v>2250</v>
      </c>
    </row>
    <row r="2140" spans="4:13" x14ac:dyDescent="0.35">
      <c r="D2140" s="244" t="s">
        <v>2924</v>
      </c>
      <c r="E2140" s="245">
        <v>44304</v>
      </c>
      <c r="F2140" s="245">
        <v>44323</v>
      </c>
      <c r="G2140" s="246" t="s">
        <v>10</v>
      </c>
      <c r="H2140" s="247">
        <v>8700</v>
      </c>
      <c r="I2140" s="248">
        <v>8700</v>
      </c>
      <c r="J2140" s="248">
        <v>1</v>
      </c>
      <c r="K2140" s="249">
        <v>2021</v>
      </c>
      <c r="L2140" s="249">
        <v>2021</v>
      </c>
      <c r="M2140" s="250" t="s">
        <v>2250</v>
      </c>
    </row>
    <row r="2141" spans="4:13" x14ac:dyDescent="0.35">
      <c r="D2141" s="244" t="s">
        <v>2925</v>
      </c>
      <c r="E2141" s="245">
        <v>44295</v>
      </c>
      <c r="F2141" s="245">
        <v>44328</v>
      </c>
      <c r="G2141" s="246" t="s">
        <v>10</v>
      </c>
      <c r="H2141" s="247">
        <v>9280</v>
      </c>
      <c r="I2141" s="248">
        <v>9280</v>
      </c>
      <c r="J2141" s="248">
        <v>1</v>
      </c>
      <c r="K2141" s="249">
        <v>2021</v>
      </c>
      <c r="L2141" s="249">
        <v>2021</v>
      </c>
      <c r="M2141" s="250" t="s">
        <v>2250</v>
      </c>
    </row>
    <row r="2142" spans="4:13" x14ac:dyDescent="0.35">
      <c r="D2142" s="244" t="s">
        <v>2459</v>
      </c>
      <c r="E2142" s="245">
        <v>44325</v>
      </c>
      <c r="F2142" s="245">
        <v>44328</v>
      </c>
      <c r="G2142" s="246" t="s">
        <v>10</v>
      </c>
      <c r="H2142" s="247">
        <v>8700</v>
      </c>
      <c r="I2142" s="248">
        <v>8700</v>
      </c>
      <c r="J2142" s="248">
        <v>1</v>
      </c>
      <c r="K2142" s="249">
        <v>2021</v>
      </c>
      <c r="L2142" s="249">
        <v>2021</v>
      </c>
      <c r="M2142" s="250" t="s">
        <v>2250</v>
      </c>
    </row>
    <row r="2143" spans="4:13" x14ac:dyDescent="0.35">
      <c r="D2143" s="244" t="s">
        <v>2926</v>
      </c>
      <c r="E2143" s="245">
        <v>44301</v>
      </c>
      <c r="F2143" s="245">
        <v>44307</v>
      </c>
      <c r="G2143" s="246" t="s">
        <v>13</v>
      </c>
      <c r="H2143" s="247">
        <v>12760</v>
      </c>
      <c r="I2143" s="248">
        <v>12760</v>
      </c>
      <c r="J2143" s="248">
        <v>1</v>
      </c>
      <c r="K2143" s="249">
        <v>2021</v>
      </c>
      <c r="L2143" s="249">
        <v>2021</v>
      </c>
      <c r="M2143" s="250" t="s">
        <v>2250</v>
      </c>
    </row>
    <row r="2144" spans="4:13" x14ac:dyDescent="0.35">
      <c r="D2144" s="244" t="s">
        <v>2927</v>
      </c>
      <c r="E2144" s="245">
        <v>44322</v>
      </c>
      <c r="F2144" s="245">
        <v>44328</v>
      </c>
      <c r="G2144" s="246" t="s">
        <v>10</v>
      </c>
      <c r="H2144" s="247">
        <v>31000</v>
      </c>
      <c r="I2144" s="248">
        <v>31000</v>
      </c>
      <c r="J2144" s="248">
        <v>1</v>
      </c>
      <c r="K2144" s="249">
        <v>2021</v>
      </c>
      <c r="L2144" s="249">
        <v>2021</v>
      </c>
      <c r="M2144" s="250" t="s">
        <v>2250</v>
      </c>
    </row>
    <row r="2145" spans="4:13" x14ac:dyDescent="0.35">
      <c r="D2145" s="244" t="s">
        <v>2928</v>
      </c>
      <c r="E2145" s="245">
        <v>44326</v>
      </c>
      <c r="F2145" s="245">
        <v>44328</v>
      </c>
      <c r="G2145" s="246" t="s">
        <v>10</v>
      </c>
      <c r="H2145" s="247">
        <v>7000</v>
      </c>
      <c r="I2145" s="248">
        <v>7000</v>
      </c>
      <c r="J2145" s="248">
        <v>1</v>
      </c>
      <c r="K2145" s="249">
        <v>2021</v>
      </c>
      <c r="L2145" s="249">
        <v>2021</v>
      </c>
      <c r="M2145" s="250" t="s">
        <v>2250</v>
      </c>
    </row>
    <row r="2146" spans="4:13" x14ac:dyDescent="0.35">
      <c r="D2146" s="244" t="s">
        <v>2460</v>
      </c>
      <c r="E2146" s="245">
        <v>44324</v>
      </c>
      <c r="F2146" s="245">
        <v>44327</v>
      </c>
      <c r="G2146" s="246" t="s">
        <v>13</v>
      </c>
      <c r="H2146" s="247">
        <v>187040</v>
      </c>
      <c r="I2146" s="248">
        <v>187040</v>
      </c>
      <c r="J2146" s="248">
        <v>1</v>
      </c>
      <c r="K2146" s="249">
        <v>2021</v>
      </c>
      <c r="L2146" s="249">
        <v>2021</v>
      </c>
      <c r="M2146" s="250" t="s">
        <v>2250</v>
      </c>
    </row>
    <row r="2147" spans="4:13" x14ac:dyDescent="0.35">
      <c r="D2147" s="244" t="s">
        <v>2929</v>
      </c>
      <c r="E2147" s="245">
        <v>44323</v>
      </c>
      <c r="F2147" s="245">
        <v>44327</v>
      </c>
      <c r="G2147" s="246" t="s">
        <v>10</v>
      </c>
      <c r="H2147" s="247">
        <v>4380</v>
      </c>
      <c r="I2147" s="248">
        <v>4380</v>
      </c>
      <c r="J2147" s="248">
        <v>1</v>
      </c>
      <c r="K2147" s="249">
        <v>2021</v>
      </c>
      <c r="L2147" s="249">
        <v>2021</v>
      </c>
      <c r="M2147" s="250" t="s">
        <v>2250</v>
      </c>
    </row>
    <row r="2148" spans="4:13" x14ac:dyDescent="0.35">
      <c r="D2148" s="244" t="s">
        <v>2930</v>
      </c>
      <c r="E2148" s="245">
        <v>44316</v>
      </c>
      <c r="F2148" s="245">
        <v>44327</v>
      </c>
      <c r="G2148" s="246" t="s">
        <v>13</v>
      </c>
      <c r="H2148" s="247">
        <v>53910</v>
      </c>
      <c r="I2148" s="248">
        <v>53910</v>
      </c>
      <c r="J2148" s="248">
        <v>1</v>
      </c>
      <c r="K2148" s="249">
        <v>2021</v>
      </c>
      <c r="L2148" s="249">
        <v>2021</v>
      </c>
      <c r="M2148" s="250" t="s">
        <v>2250</v>
      </c>
    </row>
    <row r="2149" spans="4:13" x14ac:dyDescent="0.35">
      <c r="D2149" s="244" t="s">
        <v>2931</v>
      </c>
      <c r="E2149" s="245">
        <v>44293</v>
      </c>
      <c r="F2149" s="245">
        <v>44329</v>
      </c>
      <c r="G2149" s="246" t="s">
        <v>10</v>
      </c>
      <c r="H2149" s="247">
        <v>4095</v>
      </c>
      <c r="I2149" s="248">
        <v>4095</v>
      </c>
      <c r="J2149" s="248">
        <v>1</v>
      </c>
      <c r="K2149" s="249">
        <v>2021</v>
      </c>
      <c r="L2149" s="249">
        <v>2021</v>
      </c>
      <c r="M2149" s="250" t="s">
        <v>2250</v>
      </c>
    </row>
    <row r="2150" spans="4:13" x14ac:dyDescent="0.35">
      <c r="D2150" s="244" t="s">
        <v>2932</v>
      </c>
      <c r="E2150" s="245">
        <v>44326</v>
      </c>
      <c r="F2150" s="245">
        <v>44328</v>
      </c>
      <c r="G2150" s="246" t="s">
        <v>13</v>
      </c>
      <c r="H2150" s="247">
        <v>12760</v>
      </c>
      <c r="I2150" s="248">
        <v>12760</v>
      </c>
      <c r="J2150" s="248">
        <v>1</v>
      </c>
      <c r="K2150" s="249">
        <v>2021</v>
      </c>
      <c r="L2150" s="249">
        <v>2021</v>
      </c>
      <c r="M2150" s="250" t="s">
        <v>2250</v>
      </c>
    </row>
    <row r="2151" spans="4:13" x14ac:dyDescent="0.35">
      <c r="D2151" s="244" t="s">
        <v>2933</v>
      </c>
      <c r="E2151" s="245">
        <v>44324</v>
      </c>
      <c r="F2151" s="245">
        <v>44328</v>
      </c>
      <c r="G2151" s="246" t="s">
        <v>10</v>
      </c>
      <c r="H2151" s="247">
        <v>38700</v>
      </c>
      <c r="I2151" s="248">
        <v>38700</v>
      </c>
      <c r="J2151" s="248">
        <v>1</v>
      </c>
      <c r="K2151" s="249">
        <v>2021</v>
      </c>
      <c r="L2151" s="249">
        <v>2021</v>
      </c>
      <c r="M2151" s="250" t="s">
        <v>2250</v>
      </c>
    </row>
    <row r="2152" spans="4:13" x14ac:dyDescent="0.35">
      <c r="D2152" s="244" t="s">
        <v>2934</v>
      </c>
      <c r="E2152" s="245">
        <v>44324</v>
      </c>
      <c r="F2152" s="245">
        <v>44328</v>
      </c>
      <c r="G2152" s="246" t="s">
        <v>10</v>
      </c>
      <c r="H2152" s="247">
        <v>193500</v>
      </c>
      <c r="I2152" s="248">
        <v>193500</v>
      </c>
      <c r="J2152" s="248">
        <v>1</v>
      </c>
      <c r="K2152" s="249">
        <v>2021</v>
      </c>
      <c r="L2152" s="249">
        <v>2021</v>
      </c>
      <c r="M2152" s="250" t="s">
        <v>2250</v>
      </c>
    </row>
    <row r="2153" spans="4:13" x14ac:dyDescent="0.35">
      <c r="D2153" s="244" t="s">
        <v>2935</v>
      </c>
      <c r="E2153" s="245">
        <v>44326</v>
      </c>
      <c r="F2153" s="245">
        <v>44329</v>
      </c>
      <c r="G2153" s="246" t="s">
        <v>10</v>
      </c>
      <c r="H2153" s="247">
        <v>14380</v>
      </c>
      <c r="I2153" s="248">
        <v>14380</v>
      </c>
      <c r="J2153" s="248">
        <v>1</v>
      </c>
      <c r="K2153" s="249">
        <v>2021</v>
      </c>
      <c r="L2153" s="249">
        <v>2021</v>
      </c>
      <c r="M2153" s="250" t="s">
        <v>2250</v>
      </c>
    </row>
    <row r="2154" spans="4:13" x14ac:dyDescent="0.35">
      <c r="D2154" s="244" t="s">
        <v>2936</v>
      </c>
      <c r="E2154" s="245">
        <v>44328</v>
      </c>
      <c r="F2154" s="245">
        <v>44329</v>
      </c>
      <c r="G2154" s="246" t="s">
        <v>13</v>
      </c>
      <c r="H2154" s="247">
        <v>8700</v>
      </c>
      <c r="I2154" s="248">
        <v>8700</v>
      </c>
      <c r="J2154" s="248">
        <v>1</v>
      </c>
      <c r="K2154" s="249">
        <v>2021</v>
      </c>
      <c r="L2154" s="249">
        <v>2021</v>
      </c>
      <c r="M2154" s="250" t="s">
        <v>2250</v>
      </c>
    </row>
    <row r="2155" spans="4:13" x14ac:dyDescent="0.35">
      <c r="D2155" s="244" t="s">
        <v>2937</v>
      </c>
      <c r="E2155" s="245">
        <v>44329</v>
      </c>
      <c r="F2155" s="245">
        <v>44331</v>
      </c>
      <c r="G2155" s="246" t="s">
        <v>10</v>
      </c>
      <c r="H2155" s="247">
        <v>76312.5</v>
      </c>
      <c r="I2155" s="248">
        <v>76312.5</v>
      </c>
      <c r="J2155" s="248">
        <v>1</v>
      </c>
      <c r="K2155" s="249">
        <v>2021</v>
      </c>
      <c r="L2155" s="249">
        <v>2021</v>
      </c>
      <c r="M2155" s="250" t="s">
        <v>2250</v>
      </c>
    </row>
    <row r="2156" spans="4:13" x14ac:dyDescent="0.35">
      <c r="D2156" s="244" t="s">
        <v>2938</v>
      </c>
      <c r="E2156" s="245">
        <v>44328</v>
      </c>
      <c r="F2156" s="245">
        <v>44333</v>
      </c>
      <c r="G2156" s="246" t="s">
        <v>10</v>
      </c>
      <c r="H2156" s="247">
        <v>7300</v>
      </c>
      <c r="I2156" s="248">
        <v>7300</v>
      </c>
      <c r="J2156" s="248">
        <v>1</v>
      </c>
      <c r="K2156" s="249">
        <v>2021</v>
      </c>
      <c r="L2156" s="249">
        <v>2021</v>
      </c>
      <c r="M2156" s="250" t="s">
        <v>2250</v>
      </c>
    </row>
    <row r="2157" spans="4:13" x14ac:dyDescent="0.35">
      <c r="D2157" s="244" t="s">
        <v>2939</v>
      </c>
      <c r="E2157" s="245">
        <v>44328</v>
      </c>
      <c r="F2157" s="245">
        <v>44333</v>
      </c>
      <c r="G2157" s="246" t="s">
        <v>10</v>
      </c>
      <c r="H2157" s="247">
        <v>227380</v>
      </c>
      <c r="I2157" s="248">
        <v>227380</v>
      </c>
      <c r="J2157" s="248">
        <v>1</v>
      </c>
      <c r="K2157" s="249">
        <v>2021</v>
      </c>
      <c r="L2157" s="249">
        <v>2021</v>
      </c>
      <c r="M2157" s="250" t="s">
        <v>2250</v>
      </c>
    </row>
    <row r="2158" spans="4:13" x14ac:dyDescent="0.35">
      <c r="D2158" s="244" t="s">
        <v>2940</v>
      </c>
      <c r="E2158" s="245">
        <v>44317</v>
      </c>
      <c r="F2158" s="245">
        <v>44333</v>
      </c>
      <c r="G2158" s="246" t="s">
        <v>10</v>
      </c>
      <c r="H2158" s="247">
        <v>6380</v>
      </c>
      <c r="I2158" s="248">
        <v>6380</v>
      </c>
      <c r="J2158" s="248">
        <v>1</v>
      </c>
      <c r="K2158" s="249">
        <v>2021</v>
      </c>
      <c r="L2158" s="249">
        <v>2021</v>
      </c>
      <c r="M2158" s="250" t="s">
        <v>2250</v>
      </c>
    </row>
    <row r="2159" spans="4:13" x14ac:dyDescent="0.35">
      <c r="D2159" s="244" t="s">
        <v>2941</v>
      </c>
      <c r="E2159" s="245">
        <v>44324</v>
      </c>
      <c r="F2159" s="245">
        <v>44333</v>
      </c>
      <c r="G2159" s="246" t="s">
        <v>13</v>
      </c>
      <c r="H2159" s="247">
        <v>50000</v>
      </c>
      <c r="I2159" s="248">
        <v>50000</v>
      </c>
      <c r="J2159" s="248">
        <v>1</v>
      </c>
      <c r="K2159" s="249">
        <v>2021</v>
      </c>
      <c r="L2159" s="249">
        <v>2021</v>
      </c>
      <c r="M2159" s="250" t="s">
        <v>2250</v>
      </c>
    </row>
    <row r="2160" spans="4:13" x14ac:dyDescent="0.35">
      <c r="D2160" s="244" t="s">
        <v>2462</v>
      </c>
      <c r="E2160" s="245">
        <v>44328</v>
      </c>
      <c r="F2160" s="245">
        <v>44333</v>
      </c>
      <c r="G2160" s="246" t="s">
        <v>13</v>
      </c>
      <c r="H2160" s="247">
        <v>6380</v>
      </c>
      <c r="I2160" s="248">
        <v>6380</v>
      </c>
      <c r="J2160" s="248">
        <v>1</v>
      </c>
      <c r="K2160" s="249">
        <v>2021</v>
      </c>
      <c r="L2160" s="249">
        <v>2021</v>
      </c>
      <c r="M2160" s="250" t="s">
        <v>2250</v>
      </c>
    </row>
    <row r="2161" spans="4:13" x14ac:dyDescent="0.35">
      <c r="D2161" s="244" t="s">
        <v>2463</v>
      </c>
      <c r="E2161" s="245">
        <v>44329</v>
      </c>
      <c r="F2161" s="245">
        <v>44333</v>
      </c>
      <c r="G2161" s="246" t="s">
        <v>13</v>
      </c>
      <c r="H2161" s="247">
        <v>8700</v>
      </c>
      <c r="I2161" s="248">
        <v>8700</v>
      </c>
      <c r="J2161" s="248">
        <v>1</v>
      </c>
      <c r="K2161" s="249">
        <v>2021</v>
      </c>
      <c r="L2161" s="249">
        <v>2021</v>
      </c>
      <c r="M2161" s="250" t="s">
        <v>2250</v>
      </c>
    </row>
    <row r="2162" spans="4:13" x14ac:dyDescent="0.35">
      <c r="D2162" s="244" t="s">
        <v>2943</v>
      </c>
      <c r="E2162" s="245">
        <v>44328</v>
      </c>
      <c r="F2162" s="245">
        <v>44329</v>
      </c>
      <c r="G2162" s="246" t="s">
        <v>13</v>
      </c>
      <c r="H2162" s="247">
        <v>8700</v>
      </c>
      <c r="I2162" s="248">
        <v>8700</v>
      </c>
      <c r="J2162" s="248">
        <v>1</v>
      </c>
      <c r="K2162" s="249">
        <v>2021</v>
      </c>
      <c r="L2162" s="249">
        <v>2021</v>
      </c>
      <c r="M2162" s="250" t="s">
        <v>2250</v>
      </c>
    </row>
    <row r="2163" spans="4:13" x14ac:dyDescent="0.35">
      <c r="D2163" s="244" t="s">
        <v>2944</v>
      </c>
      <c r="E2163" s="245">
        <v>44310</v>
      </c>
      <c r="F2163" s="245">
        <v>44333</v>
      </c>
      <c r="G2163" s="246" t="s">
        <v>10</v>
      </c>
      <c r="H2163" s="247">
        <v>163252.94117999999</v>
      </c>
      <c r="I2163" s="248">
        <v>163252.94117999999</v>
      </c>
      <c r="J2163" s="248">
        <v>1</v>
      </c>
      <c r="K2163" s="249">
        <v>2021</v>
      </c>
      <c r="L2163" s="249">
        <v>2021</v>
      </c>
      <c r="M2163" s="250" t="s">
        <v>2250</v>
      </c>
    </row>
    <row r="2164" spans="4:13" x14ac:dyDescent="0.35">
      <c r="D2164" s="244" t="s">
        <v>2945</v>
      </c>
      <c r="E2164" s="245">
        <v>44325</v>
      </c>
      <c r="F2164" s="245">
        <v>44334</v>
      </c>
      <c r="G2164" s="246" t="s">
        <v>10</v>
      </c>
      <c r="H2164" s="247">
        <v>8700</v>
      </c>
      <c r="I2164" s="248">
        <v>8700</v>
      </c>
      <c r="J2164" s="248">
        <v>1</v>
      </c>
      <c r="K2164" s="249">
        <v>2021</v>
      </c>
      <c r="L2164" s="249">
        <v>2021</v>
      </c>
      <c r="M2164" s="250" t="s">
        <v>2250</v>
      </c>
    </row>
    <row r="2165" spans="4:13" x14ac:dyDescent="0.35">
      <c r="D2165" s="244" t="s">
        <v>2464</v>
      </c>
      <c r="E2165" s="245">
        <v>44329</v>
      </c>
      <c r="F2165" s="245">
        <v>44334</v>
      </c>
      <c r="G2165" s="246" t="s">
        <v>10</v>
      </c>
      <c r="H2165" s="247">
        <v>578812</v>
      </c>
      <c r="I2165" s="248">
        <v>578812</v>
      </c>
      <c r="J2165" s="248">
        <v>1</v>
      </c>
      <c r="K2165" s="249">
        <v>2021</v>
      </c>
      <c r="L2165" s="249">
        <v>2021</v>
      </c>
      <c r="M2165" s="250" t="s">
        <v>2250</v>
      </c>
    </row>
    <row r="2166" spans="4:13" x14ac:dyDescent="0.35">
      <c r="D2166" s="244" t="s">
        <v>2947</v>
      </c>
      <c r="E2166" s="245">
        <v>44329</v>
      </c>
      <c r="F2166" s="245">
        <v>44334</v>
      </c>
      <c r="G2166" s="246" t="s">
        <v>10</v>
      </c>
      <c r="H2166" s="247">
        <v>21380</v>
      </c>
      <c r="I2166" s="248">
        <v>21380</v>
      </c>
      <c r="J2166" s="248">
        <v>1</v>
      </c>
      <c r="K2166" s="249">
        <v>2021</v>
      </c>
      <c r="L2166" s="249">
        <v>2021</v>
      </c>
      <c r="M2166" s="250" t="s">
        <v>2250</v>
      </c>
    </row>
    <row r="2167" spans="4:13" x14ac:dyDescent="0.35">
      <c r="D2167" s="244" t="s">
        <v>2465</v>
      </c>
      <c r="E2167" s="245">
        <v>44331</v>
      </c>
      <c r="F2167" s="245">
        <v>44334</v>
      </c>
      <c r="G2167" s="246" t="s">
        <v>10</v>
      </c>
      <c r="H2167" s="247">
        <v>6380</v>
      </c>
      <c r="I2167" s="248">
        <v>6380</v>
      </c>
      <c r="J2167" s="248">
        <v>1</v>
      </c>
      <c r="K2167" s="249">
        <v>2021</v>
      </c>
      <c r="L2167" s="249">
        <v>2021</v>
      </c>
      <c r="M2167" s="250" t="s">
        <v>2250</v>
      </c>
    </row>
    <row r="2168" spans="4:13" x14ac:dyDescent="0.35">
      <c r="D2168" s="244" t="s">
        <v>2948</v>
      </c>
      <c r="E2168" s="245">
        <v>44324</v>
      </c>
      <c r="F2168" s="245">
        <v>44334</v>
      </c>
      <c r="G2168" s="246" t="s">
        <v>10</v>
      </c>
      <c r="H2168" s="247">
        <v>8700</v>
      </c>
      <c r="I2168" s="248">
        <v>8700</v>
      </c>
      <c r="J2168" s="248">
        <v>1</v>
      </c>
      <c r="K2168" s="249">
        <v>2021</v>
      </c>
      <c r="L2168" s="249">
        <v>2021</v>
      </c>
      <c r="M2168" s="250" t="s">
        <v>2250</v>
      </c>
    </row>
    <row r="2169" spans="4:13" x14ac:dyDescent="0.35">
      <c r="D2169" s="244" t="s">
        <v>2949</v>
      </c>
      <c r="E2169" s="245">
        <v>44252</v>
      </c>
      <c r="F2169" s="245">
        <v>44334</v>
      </c>
      <c r="G2169" s="246" t="s">
        <v>664</v>
      </c>
      <c r="H2169" s="247">
        <v>100000</v>
      </c>
      <c r="I2169" s="248">
        <v>100000</v>
      </c>
      <c r="J2169" s="248">
        <v>1</v>
      </c>
      <c r="K2169" s="249">
        <v>2021</v>
      </c>
      <c r="L2169" s="249">
        <v>2021</v>
      </c>
      <c r="M2169" s="250" t="s">
        <v>21</v>
      </c>
    </row>
    <row r="2170" spans="4:13" x14ac:dyDescent="0.35">
      <c r="D2170" s="244" t="s">
        <v>2950</v>
      </c>
      <c r="E2170" s="245">
        <v>44333</v>
      </c>
      <c r="F2170" s="245">
        <v>44334</v>
      </c>
      <c r="G2170" s="246" t="s">
        <v>13</v>
      </c>
      <c r="H2170" s="247">
        <v>1112430</v>
      </c>
      <c r="I2170" s="248">
        <v>1112430</v>
      </c>
      <c r="J2170" s="248">
        <v>1</v>
      </c>
      <c r="K2170" s="249">
        <v>2021</v>
      </c>
      <c r="L2170" s="249">
        <v>2021</v>
      </c>
      <c r="M2170" s="250" t="s">
        <v>2250</v>
      </c>
    </row>
    <row r="2171" spans="4:13" x14ac:dyDescent="0.35">
      <c r="D2171" s="244" t="s">
        <v>2951</v>
      </c>
      <c r="E2171" s="245">
        <v>44314</v>
      </c>
      <c r="F2171" s="245">
        <v>44334</v>
      </c>
      <c r="G2171" s="246" t="s">
        <v>10</v>
      </c>
      <c r="H2171" s="247">
        <v>8700</v>
      </c>
      <c r="I2171" s="248">
        <v>8700</v>
      </c>
      <c r="J2171" s="248">
        <v>1</v>
      </c>
      <c r="K2171" s="249">
        <v>2021</v>
      </c>
      <c r="L2171" s="249">
        <v>2021</v>
      </c>
      <c r="M2171" s="250" t="s">
        <v>2250</v>
      </c>
    </row>
    <row r="2172" spans="4:13" x14ac:dyDescent="0.35">
      <c r="D2172" s="244" t="s">
        <v>2466</v>
      </c>
      <c r="E2172" s="245">
        <v>44333</v>
      </c>
      <c r="F2172" s="245">
        <v>44334</v>
      </c>
      <c r="G2172" s="246" t="s">
        <v>10</v>
      </c>
      <c r="H2172" s="247">
        <v>6380</v>
      </c>
      <c r="I2172" s="248">
        <v>6380</v>
      </c>
      <c r="J2172" s="248">
        <v>1</v>
      </c>
      <c r="K2172" s="249">
        <v>2021</v>
      </c>
      <c r="L2172" s="249">
        <v>2021</v>
      </c>
      <c r="M2172" s="250" t="s">
        <v>2250</v>
      </c>
    </row>
    <row r="2173" spans="4:13" x14ac:dyDescent="0.35">
      <c r="D2173" s="244" t="s">
        <v>2952</v>
      </c>
      <c r="E2173" s="245">
        <v>44332</v>
      </c>
      <c r="F2173" s="245">
        <v>44333</v>
      </c>
      <c r="G2173" s="246" t="s">
        <v>197</v>
      </c>
      <c r="H2173" s="247">
        <v>36366</v>
      </c>
      <c r="I2173" s="248">
        <v>36366</v>
      </c>
      <c r="J2173" s="248">
        <v>1</v>
      </c>
      <c r="K2173" s="249">
        <v>2021</v>
      </c>
      <c r="L2173" s="249">
        <v>2021</v>
      </c>
      <c r="M2173" s="250" t="s">
        <v>2250</v>
      </c>
    </row>
    <row r="2174" spans="4:13" x14ac:dyDescent="0.35">
      <c r="D2174" s="244" t="s">
        <v>2953</v>
      </c>
      <c r="E2174" s="245">
        <v>44229</v>
      </c>
      <c r="F2174" s="245">
        <v>44285</v>
      </c>
      <c r="G2174" s="246" t="s">
        <v>13</v>
      </c>
      <c r="H2174" s="247">
        <v>459100</v>
      </c>
      <c r="I2174" s="248">
        <v>459100</v>
      </c>
      <c r="J2174" s="248">
        <v>1</v>
      </c>
      <c r="K2174" s="249">
        <v>2021</v>
      </c>
      <c r="L2174" s="249">
        <v>2021</v>
      </c>
      <c r="M2174" s="250" t="s">
        <v>21</v>
      </c>
    </row>
    <row r="2175" spans="4:13" x14ac:dyDescent="0.35">
      <c r="D2175" s="244" t="s">
        <v>2954</v>
      </c>
      <c r="E2175" s="245">
        <v>44333</v>
      </c>
      <c r="F2175" s="245">
        <v>44335</v>
      </c>
      <c r="G2175" s="246" t="s">
        <v>10</v>
      </c>
      <c r="H2175" s="247">
        <v>6380</v>
      </c>
      <c r="I2175" s="248">
        <v>6380</v>
      </c>
      <c r="J2175" s="248">
        <v>1</v>
      </c>
      <c r="K2175" s="249">
        <v>2021</v>
      </c>
      <c r="L2175" s="249">
        <v>2021</v>
      </c>
      <c r="M2175" s="250" t="s">
        <v>2250</v>
      </c>
    </row>
    <row r="2176" spans="4:13" x14ac:dyDescent="0.35">
      <c r="D2176" s="244" t="s">
        <v>2955</v>
      </c>
      <c r="E2176" s="245">
        <v>44312</v>
      </c>
      <c r="F2176" s="245">
        <v>44327</v>
      </c>
      <c r="G2176" s="246" t="s">
        <v>658</v>
      </c>
      <c r="H2176" s="247">
        <v>76355</v>
      </c>
      <c r="I2176" s="248">
        <v>76355</v>
      </c>
      <c r="J2176" s="248">
        <v>1</v>
      </c>
      <c r="K2176" s="249">
        <v>2021</v>
      </c>
      <c r="L2176" s="249">
        <v>2021</v>
      </c>
      <c r="M2176" s="250" t="s">
        <v>2250</v>
      </c>
    </row>
    <row r="2177" spans="4:13" x14ac:dyDescent="0.35">
      <c r="D2177" s="244" t="s">
        <v>2956</v>
      </c>
      <c r="E2177" s="245">
        <v>44329</v>
      </c>
      <c r="F2177" s="245">
        <v>44334</v>
      </c>
      <c r="G2177" s="246" t="s">
        <v>10</v>
      </c>
      <c r="H2177" s="247">
        <v>6380</v>
      </c>
      <c r="I2177" s="248">
        <v>6380</v>
      </c>
      <c r="J2177" s="248">
        <v>1</v>
      </c>
      <c r="K2177" s="249">
        <v>2021</v>
      </c>
      <c r="L2177" s="249">
        <v>2021</v>
      </c>
      <c r="M2177" s="250" t="s">
        <v>2250</v>
      </c>
    </row>
    <row r="2178" spans="4:13" x14ac:dyDescent="0.35">
      <c r="D2178" s="244" t="s">
        <v>2957</v>
      </c>
      <c r="E2178" s="245">
        <v>44313</v>
      </c>
      <c r="F2178" s="245">
        <v>44335</v>
      </c>
      <c r="G2178" s="246" t="s">
        <v>10</v>
      </c>
      <c r="H2178" s="247">
        <v>11000</v>
      </c>
      <c r="I2178" s="248">
        <v>11000</v>
      </c>
      <c r="J2178" s="248">
        <v>1</v>
      </c>
      <c r="K2178" s="249">
        <v>2021</v>
      </c>
      <c r="L2178" s="249">
        <v>2021</v>
      </c>
      <c r="M2178" s="250" t="s">
        <v>2250</v>
      </c>
    </row>
    <row r="2179" spans="4:13" x14ac:dyDescent="0.35">
      <c r="D2179" s="244" t="s">
        <v>2959</v>
      </c>
      <c r="E2179" s="245">
        <v>44324</v>
      </c>
      <c r="F2179" s="245">
        <v>44335</v>
      </c>
      <c r="G2179" s="246" t="s">
        <v>13</v>
      </c>
      <c r="H2179" s="247">
        <v>12900</v>
      </c>
      <c r="I2179" s="248">
        <v>12900</v>
      </c>
      <c r="J2179" s="248">
        <v>1</v>
      </c>
      <c r="K2179" s="249">
        <v>2021</v>
      </c>
      <c r="L2179" s="249">
        <v>2021</v>
      </c>
      <c r="M2179" s="250" t="s">
        <v>2250</v>
      </c>
    </row>
    <row r="2180" spans="4:13" x14ac:dyDescent="0.35">
      <c r="D2180" s="244" t="s">
        <v>2960</v>
      </c>
      <c r="E2180" s="245">
        <v>44330</v>
      </c>
      <c r="F2180" s="245">
        <v>44335</v>
      </c>
      <c r="G2180" s="246" t="s">
        <v>13</v>
      </c>
      <c r="H2180" s="247">
        <v>130941.1765</v>
      </c>
      <c r="I2180" s="248">
        <v>130941.1765</v>
      </c>
      <c r="J2180" s="248">
        <v>1</v>
      </c>
      <c r="K2180" s="249">
        <v>2021</v>
      </c>
      <c r="L2180" s="249">
        <v>2021</v>
      </c>
      <c r="M2180" s="250" t="s">
        <v>2250</v>
      </c>
    </row>
    <row r="2181" spans="4:13" x14ac:dyDescent="0.35">
      <c r="D2181" s="244" t="s">
        <v>2961</v>
      </c>
      <c r="E2181" s="245">
        <v>44329</v>
      </c>
      <c r="F2181" s="245">
        <v>44335</v>
      </c>
      <c r="G2181" s="246" t="s">
        <v>10</v>
      </c>
      <c r="H2181" s="247">
        <v>13500</v>
      </c>
      <c r="I2181" s="248">
        <v>13500</v>
      </c>
      <c r="J2181" s="248">
        <v>1</v>
      </c>
      <c r="K2181" s="249">
        <v>2021</v>
      </c>
      <c r="L2181" s="249">
        <v>2021</v>
      </c>
      <c r="M2181" s="250" t="s">
        <v>2250</v>
      </c>
    </row>
    <row r="2182" spans="4:13" x14ac:dyDescent="0.35">
      <c r="D2182" s="244" t="s">
        <v>2962</v>
      </c>
      <c r="E2182" s="245">
        <v>44331</v>
      </c>
      <c r="F2182" s="245">
        <v>44335</v>
      </c>
      <c r="G2182" s="246" t="s">
        <v>13</v>
      </c>
      <c r="H2182" s="247">
        <v>450000</v>
      </c>
      <c r="I2182" s="248">
        <v>450000</v>
      </c>
      <c r="J2182" s="248">
        <v>1</v>
      </c>
      <c r="K2182" s="249">
        <v>2021</v>
      </c>
      <c r="L2182" s="249">
        <v>2021</v>
      </c>
      <c r="M2182" s="250" t="s">
        <v>2250</v>
      </c>
    </row>
    <row r="2183" spans="4:13" x14ac:dyDescent="0.35">
      <c r="D2183" s="244" t="s">
        <v>2963</v>
      </c>
      <c r="E2183" s="245">
        <v>44028</v>
      </c>
      <c r="F2183" s="245">
        <v>44319</v>
      </c>
      <c r="G2183" s="246" t="s">
        <v>160</v>
      </c>
      <c r="H2183" s="247">
        <v>972856</v>
      </c>
      <c r="I2183" s="248">
        <v>972856</v>
      </c>
      <c r="J2183" s="248">
        <v>1</v>
      </c>
      <c r="K2183" s="249">
        <v>2020</v>
      </c>
      <c r="L2183" s="249">
        <v>2021</v>
      </c>
      <c r="M2183" s="250" t="s">
        <v>35</v>
      </c>
    </row>
    <row r="2184" spans="4:13" x14ac:dyDescent="0.35">
      <c r="D2184" s="244" t="s">
        <v>2964</v>
      </c>
      <c r="E2184" s="245">
        <v>44111</v>
      </c>
      <c r="F2184" s="245">
        <v>44317</v>
      </c>
      <c r="G2184" s="246" t="s">
        <v>658</v>
      </c>
      <c r="H2184" s="247">
        <v>15000</v>
      </c>
      <c r="I2184" s="248">
        <v>15000</v>
      </c>
      <c r="J2184" s="248">
        <v>1</v>
      </c>
      <c r="K2184" s="249">
        <v>2020</v>
      </c>
      <c r="L2184" s="249">
        <v>2021</v>
      </c>
      <c r="M2184" s="250" t="s">
        <v>11</v>
      </c>
    </row>
    <row r="2185" spans="4:13" x14ac:dyDescent="0.35">
      <c r="D2185" s="244" t="s">
        <v>2965</v>
      </c>
      <c r="E2185" s="245">
        <v>44154</v>
      </c>
      <c r="F2185" s="245">
        <v>44328</v>
      </c>
      <c r="G2185" s="246" t="s">
        <v>13</v>
      </c>
      <c r="H2185" s="247">
        <v>1055800</v>
      </c>
      <c r="I2185" s="248">
        <v>1055800</v>
      </c>
      <c r="J2185" s="248">
        <v>1</v>
      </c>
      <c r="K2185" s="249">
        <v>2020</v>
      </c>
      <c r="L2185" s="249">
        <v>2021</v>
      </c>
      <c r="M2185" s="250" t="s">
        <v>11</v>
      </c>
    </row>
    <row r="2186" spans="4:13" x14ac:dyDescent="0.35">
      <c r="D2186" s="244" t="s">
        <v>2468</v>
      </c>
      <c r="E2186" s="245">
        <v>44246</v>
      </c>
      <c r="F2186" s="245">
        <v>44334</v>
      </c>
      <c r="G2186" s="246" t="s">
        <v>10</v>
      </c>
      <c r="H2186" s="247">
        <v>207255.8824</v>
      </c>
      <c r="I2186" s="248">
        <v>207255.8824</v>
      </c>
      <c r="J2186" s="248">
        <v>1</v>
      </c>
      <c r="K2186" s="249">
        <v>2021</v>
      </c>
      <c r="L2186" s="249">
        <v>2021</v>
      </c>
      <c r="M2186" s="250" t="s">
        <v>21</v>
      </c>
    </row>
    <row r="2187" spans="4:13" x14ac:dyDescent="0.35">
      <c r="D2187" s="244" t="s">
        <v>2967</v>
      </c>
      <c r="E2187" s="245">
        <v>44262</v>
      </c>
      <c r="F2187" s="245">
        <v>44314</v>
      </c>
      <c r="G2187" s="246" t="s">
        <v>13</v>
      </c>
      <c r="H2187" s="247">
        <v>995000</v>
      </c>
      <c r="I2187" s="248">
        <v>995000</v>
      </c>
      <c r="J2187" s="248">
        <v>1</v>
      </c>
      <c r="K2187" s="249">
        <v>2021</v>
      </c>
      <c r="L2187" s="249">
        <v>2021</v>
      </c>
      <c r="M2187" s="250" t="s">
        <v>21</v>
      </c>
    </row>
    <row r="2188" spans="4:13" x14ac:dyDescent="0.35">
      <c r="D2188" s="244" t="s">
        <v>2469</v>
      </c>
      <c r="E2188" s="245">
        <v>44295</v>
      </c>
      <c r="F2188" s="245">
        <v>44333</v>
      </c>
      <c r="G2188" s="246" t="s">
        <v>10</v>
      </c>
      <c r="H2188" s="247">
        <v>1001835.2941000001</v>
      </c>
      <c r="I2188" s="248">
        <v>1001835.2941000001</v>
      </c>
      <c r="J2188" s="248">
        <v>1</v>
      </c>
      <c r="K2188" s="249">
        <v>2021</v>
      </c>
      <c r="L2188" s="249">
        <v>2021</v>
      </c>
      <c r="M2188" s="250" t="s">
        <v>2250</v>
      </c>
    </row>
    <row r="2189" spans="4:13" x14ac:dyDescent="0.35">
      <c r="D2189" s="244" t="s">
        <v>2968</v>
      </c>
      <c r="E2189" s="245">
        <v>44314</v>
      </c>
      <c r="F2189" s="245">
        <v>44333</v>
      </c>
      <c r="G2189" s="246" t="s">
        <v>10</v>
      </c>
      <c r="H2189" s="247">
        <v>12780</v>
      </c>
      <c r="I2189" s="248">
        <v>12780</v>
      </c>
      <c r="J2189" s="248">
        <v>1</v>
      </c>
      <c r="K2189" s="249">
        <v>2021</v>
      </c>
      <c r="L2189" s="249">
        <v>2021</v>
      </c>
      <c r="M2189" s="250" t="s">
        <v>2250</v>
      </c>
    </row>
    <row r="2190" spans="4:13" x14ac:dyDescent="0.35">
      <c r="D2190" s="244" t="s">
        <v>2470</v>
      </c>
      <c r="E2190" s="245">
        <v>44331</v>
      </c>
      <c r="F2190" s="245">
        <v>44336</v>
      </c>
      <c r="G2190" s="246" t="s">
        <v>13</v>
      </c>
      <c r="H2190" s="247">
        <v>6380</v>
      </c>
      <c r="I2190" s="248">
        <v>6380</v>
      </c>
      <c r="J2190" s="248">
        <v>1</v>
      </c>
      <c r="K2190" s="249">
        <v>2021</v>
      </c>
      <c r="L2190" s="249">
        <v>2021</v>
      </c>
      <c r="M2190" s="250" t="s">
        <v>2250</v>
      </c>
    </row>
    <row r="2191" spans="4:13" x14ac:dyDescent="0.35">
      <c r="D2191" s="244" t="s">
        <v>2969</v>
      </c>
      <c r="E2191" s="245">
        <v>44110</v>
      </c>
      <c r="F2191" s="245">
        <v>44335</v>
      </c>
      <c r="G2191" s="246" t="s">
        <v>13</v>
      </c>
      <c r="H2191" s="247">
        <v>1050000</v>
      </c>
      <c r="I2191" s="248">
        <v>542852.9412</v>
      </c>
      <c r="J2191" s="248">
        <v>1</v>
      </c>
      <c r="K2191" s="249">
        <v>2020</v>
      </c>
      <c r="L2191" s="249">
        <v>2021</v>
      </c>
      <c r="M2191" s="250" t="s">
        <v>11</v>
      </c>
    </row>
    <row r="2192" spans="4:13" x14ac:dyDescent="0.35">
      <c r="D2192" s="244" t="s">
        <v>2970</v>
      </c>
      <c r="E2192" s="245">
        <v>44325</v>
      </c>
      <c r="F2192" s="245">
        <v>44328</v>
      </c>
      <c r="G2192" s="246" t="s">
        <v>10</v>
      </c>
      <c r="H2192" s="247">
        <v>303500</v>
      </c>
      <c r="I2192" s="248">
        <v>303500</v>
      </c>
      <c r="J2192" s="248">
        <v>1</v>
      </c>
      <c r="K2192" s="249">
        <v>2021</v>
      </c>
      <c r="L2192" s="249">
        <v>2021</v>
      </c>
      <c r="M2192" s="250" t="s">
        <v>2250</v>
      </c>
    </row>
    <row r="2193" spans="4:13" x14ac:dyDescent="0.35">
      <c r="D2193" s="244" t="s">
        <v>2971</v>
      </c>
      <c r="E2193" s="245">
        <v>44327</v>
      </c>
      <c r="F2193" s="245">
        <v>44336</v>
      </c>
      <c r="G2193" s="246" t="s">
        <v>10</v>
      </c>
      <c r="H2193" s="247">
        <v>25000</v>
      </c>
      <c r="I2193" s="248">
        <v>25000</v>
      </c>
      <c r="J2193" s="248">
        <v>1</v>
      </c>
      <c r="K2193" s="249">
        <v>2021</v>
      </c>
      <c r="L2193" s="249">
        <v>2021</v>
      </c>
      <c r="M2193" s="250" t="s">
        <v>2250</v>
      </c>
    </row>
    <row r="2194" spans="4:13" x14ac:dyDescent="0.35">
      <c r="D2194" s="244" t="s">
        <v>2972</v>
      </c>
      <c r="E2194" s="245">
        <v>44294</v>
      </c>
      <c r="F2194" s="245">
        <v>44336</v>
      </c>
      <c r="G2194" s="246" t="s">
        <v>10</v>
      </c>
      <c r="H2194" s="247">
        <v>12980</v>
      </c>
      <c r="I2194" s="248">
        <v>12980</v>
      </c>
      <c r="J2194" s="248">
        <v>1</v>
      </c>
      <c r="K2194" s="249">
        <v>2021</v>
      </c>
      <c r="L2194" s="249">
        <v>2021</v>
      </c>
      <c r="M2194" s="250" t="s">
        <v>2250</v>
      </c>
    </row>
    <row r="2195" spans="4:13" x14ac:dyDescent="0.35">
      <c r="D2195" s="244" t="s">
        <v>2471</v>
      </c>
      <c r="E2195" s="245">
        <v>44335</v>
      </c>
      <c r="F2195" s="245">
        <v>44336</v>
      </c>
      <c r="G2195" s="246" t="s">
        <v>13</v>
      </c>
      <c r="H2195" s="247">
        <v>20500</v>
      </c>
      <c r="I2195" s="248">
        <v>20500</v>
      </c>
      <c r="J2195" s="248">
        <v>1</v>
      </c>
      <c r="K2195" s="249">
        <v>2021</v>
      </c>
      <c r="L2195" s="249">
        <v>2021</v>
      </c>
      <c r="M2195" s="250" t="s">
        <v>2250</v>
      </c>
    </row>
    <row r="2196" spans="4:13" x14ac:dyDescent="0.35">
      <c r="D2196" s="244" t="s">
        <v>2973</v>
      </c>
      <c r="E2196" s="245">
        <v>44328</v>
      </c>
      <c r="F2196" s="245">
        <v>44336</v>
      </c>
      <c r="G2196" s="246" t="s">
        <v>152</v>
      </c>
      <c r="H2196" s="247">
        <v>13000000</v>
      </c>
      <c r="I2196" s="248">
        <v>-95068.421061350004</v>
      </c>
      <c r="J2196" s="248">
        <v>1</v>
      </c>
      <c r="K2196" s="249">
        <v>2021</v>
      </c>
      <c r="L2196" s="249">
        <v>2021</v>
      </c>
      <c r="M2196" s="250" t="s">
        <v>2250</v>
      </c>
    </row>
    <row r="2197" spans="4:13" x14ac:dyDescent="0.35">
      <c r="D2197" s="244" t="s">
        <v>2974</v>
      </c>
      <c r="E2197" s="245">
        <v>44335</v>
      </c>
      <c r="F2197" s="245">
        <v>44336</v>
      </c>
      <c r="G2197" s="246" t="s">
        <v>10</v>
      </c>
      <c r="H2197" s="247">
        <v>130000</v>
      </c>
      <c r="I2197" s="248">
        <v>130000</v>
      </c>
      <c r="J2197" s="248">
        <v>1</v>
      </c>
      <c r="K2197" s="249">
        <v>2021</v>
      </c>
      <c r="L2197" s="249">
        <v>2021</v>
      </c>
      <c r="M2197" s="250" t="s">
        <v>2250</v>
      </c>
    </row>
    <row r="2198" spans="4:13" x14ac:dyDescent="0.35">
      <c r="D2198" s="244" t="s">
        <v>2975</v>
      </c>
      <c r="E2198" s="245">
        <v>44336</v>
      </c>
      <c r="F2198" s="245">
        <v>44337</v>
      </c>
      <c r="G2198" s="246" t="s">
        <v>13</v>
      </c>
      <c r="H2198" s="247">
        <v>13500</v>
      </c>
      <c r="I2198" s="248">
        <v>13500</v>
      </c>
      <c r="J2198" s="248">
        <v>1</v>
      </c>
      <c r="K2198" s="249">
        <v>2021</v>
      </c>
      <c r="L2198" s="249">
        <v>2021</v>
      </c>
      <c r="M2198" s="250" t="s">
        <v>2250</v>
      </c>
    </row>
    <row r="2199" spans="4:13" x14ac:dyDescent="0.35">
      <c r="D2199" s="244" t="s">
        <v>2472</v>
      </c>
      <c r="E2199" s="245">
        <v>44331</v>
      </c>
      <c r="F2199" s="245">
        <v>44337</v>
      </c>
      <c r="G2199" s="246" t="s">
        <v>10</v>
      </c>
      <c r="H2199" s="247">
        <v>10820</v>
      </c>
      <c r="I2199" s="248">
        <v>10820</v>
      </c>
      <c r="J2199" s="248">
        <v>1</v>
      </c>
      <c r="K2199" s="249">
        <v>2021</v>
      </c>
      <c r="L2199" s="249">
        <v>2021</v>
      </c>
      <c r="M2199" s="250" t="s">
        <v>2250</v>
      </c>
    </row>
    <row r="2200" spans="4:13" x14ac:dyDescent="0.35">
      <c r="D2200" s="244" t="s">
        <v>2473</v>
      </c>
      <c r="E2200" s="245">
        <v>44334</v>
      </c>
      <c r="F2200" s="245">
        <v>44335</v>
      </c>
      <c r="G2200" s="246" t="s">
        <v>13</v>
      </c>
      <c r="H2200" s="247">
        <v>6380</v>
      </c>
      <c r="I2200" s="248">
        <v>6380</v>
      </c>
      <c r="J2200" s="248">
        <v>1</v>
      </c>
      <c r="K2200" s="249">
        <v>2021</v>
      </c>
      <c r="L2200" s="249">
        <v>2021</v>
      </c>
      <c r="M2200" s="250" t="s">
        <v>2250</v>
      </c>
    </row>
    <row r="2201" spans="4:13" x14ac:dyDescent="0.35">
      <c r="D2201" s="244" t="s">
        <v>2474</v>
      </c>
      <c r="E2201" s="245">
        <v>44329</v>
      </c>
      <c r="F2201" s="245">
        <v>44337</v>
      </c>
      <c r="G2201" s="246" t="s">
        <v>13</v>
      </c>
      <c r="H2201" s="247">
        <v>1990407.294</v>
      </c>
      <c r="I2201" s="248">
        <v>1490407.294</v>
      </c>
      <c r="J2201" s="248">
        <v>1</v>
      </c>
      <c r="K2201" s="249">
        <v>2021</v>
      </c>
      <c r="L2201" s="249">
        <v>2021</v>
      </c>
      <c r="M2201" s="250" t="s">
        <v>2250</v>
      </c>
    </row>
    <row r="2202" spans="4:13" x14ac:dyDescent="0.35">
      <c r="D2202" s="244" t="s">
        <v>2475</v>
      </c>
      <c r="E2202" s="245">
        <v>44313</v>
      </c>
      <c r="F2202" s="245">
        <v>44335</v>
      </c>
      <c r="G2202" s="246" t="s">
        <v>13</v>
      </c>
      <c r="H2202" s="247">
        <v>2550000</v>
      </c>
      <c r="I2202" s="248">
        <v>2550000</v>
      </c>
      <c r="J2202" s="248">
        <v>1</v>
      </c>
      <c r="K2202" s="249">
        <v>2021</v>
      </c>
      <c r="L2202" s="249">
        <v>2021</v>
      </c>
      <c r="M2202" s="250" t="s">
        <v>2250</v>
      </c>
    </row>
    <row r="2203" spans="4:13" x14ac:dyDescent="0.35">
      <c r="D2203" s="244" t="s">
        <v>2976</v>
      </c>
      <c r="E2203" s="245">
        <v>44327</v>
      </c>
      <c r="F2203" s="245">
        <v>44337</v>
      </c>
      <c r="G2203" s="246" t="s">
        <v>10</v>
      </c>
      <c r="H2203" s="247">
        <v>682500</v>
      </c>
      <c r="I2203" s="248">
        <v>682500</v>
      </c>
      <c r="J2203" s="248">
        <v>1</v>
      </c>
      <c r="K2203" s="249">
        <v>2021</v>
      </c>
      <c r="L2203" s="249">
        <v>2021</v>
      </c>
      <c r="M2203" s="250" t="s">
        <v>2250</v>
      </c>
    </row>
    <row r="2204" spans="4:13" x14ac:dyDescent="0.35">
      <c r="D2204" s="244" t="s">
        <v>3903</v>
      </c>
      <c r="E2204" s="245">
        <v>44353</v>
      </c>
      <c r="F2204" s="245">
        <v>44357</v>
      </c>
      <c r="G2204" s="246" t="s">
        <v>13</v>
      </c>
      <c r="H2204" s="247">
        <v>2375</v>
      </c>
      <c r="I2204" s="248">
        <v>2375</v>
      </c>
      <c r="J2204" s="248">
        <v>1</v>
      </c>
      <c r="K2204" s="249">
        <v>2021</v>
      </c>
      <c r="L2204" s="249">
        <v>2021</v>
      </c>
      <c r="M2204" s="250" t="s">
        <v>2250</v>
      </c>
    </row>
    <row r="2205" spans="4:13" x14ac:dyDescent="0.35">
      <c r="D2205" s="244" t="s">
        <v>2511</v>
      </c>
      <c r="E2205" s="245">
        <v>44327</v>
      </c>
      <c r="F2205" s="245">
        <v>44361</v>
      </c>
      <c r="G2205" s="246" t="s">
        <v>10</v>
      </c>
      <c r="H2205" s="247">
        <v>82128</v>
      </c>
      <c r="I2205" s="248">
        <v>82128</v>
      </c>
      <c r="J2205" s="248">
        <v>1</v>
      </c>
      <c r="K2205" s="249">
        <v>2021</v>
      </c>
      <c r="L2205" s="249">
        <v>2021</v>
      </c>
      <c r="M2205" s="250" t="s">
        <v>2250</v>
      </c>
    </row>
    <row r="2206" spans="4:13" x14ac:dyDescent="0.35">
      <c r="D2206" s="244" t="s">
        <v>2249</v>
      </c>
      <c r="E2206" s="245">
        <v>44359</v>
      </c>
      <c r="F2206" s="245">
        <v>44362</v>
      </c>
      <c r="G2206" s="246" t="s">
        <v>13</v>
      </c>
      <c r="H2206" s="247">
        <v>2668</v>
      </c>
      <c r="I2206" s="248">
        <v>2668</v>
      </c>
      <c r="J2206" s="248">
        <v>1</v>
      </c>
      <c r="K2206" s="249">
        <v>2021</v>
      </c>
      <c r="L2206" s="249">
        <v>2021</v>
      </c>
      <c r="M2206" s="250" t="s">
        <v>2250</v>
      </c>
    </row>
    <row r="2207" spans="4:13" x14ac:dyDescent="0.35">
      <c r="D2207" s="244" t="s">
        <v>2513</v>
      </c>
      <c r="E2207" s="245">
        <v>44360</v>
      </c>
      <c r="F2207" s="245">
        <v>44361</v>
      </c>
      <c r="G2207" s="246" t="s">
        <v>10</v>
      </c>
      <c r="H2207" s="247">
        <v>24380</v>
      </c>
      <c r="I2207" s="248">
        <v>24380</v>
      </c>
      <c r="J2207" s="248">
        <v>1</v>
      </c>
      <c r="K2207" s="249">
        <v>2021</v>
      </c>
      <c r="L2207" s="249">
        <v>2021</v>
      </c>
      <c r="M2207" s="250" t="s">
        <v>2250</v>
      </c>
    </row>
    <row r="2208" spans="4:13" x14ac:dyDescent="0.35">
      <c r="D2208" s="244" t="s">
        <v>2251</v>
      </c>
      <c r="E2208" s="245">
        <v>44344</v>
      </c>
      <c r="F2208" s="245">
        <v>44348</v>
      </c>
      <c r="G2208" s="246" t="s">
        <v>13</v>
      </c>
      <c r="H2208" s="247">
        <v>6380</v>
      </c>
      <c r="I2208" s="248">
        <v>6380</v>
      </c>
      <c r="J2208" s="248">
        <v>1</v>
      </c>
      <c r="K2208" s="249">
        <v>2021</v>
      </c>
      <c r="L2208" s="249">
        <v>2021</v>
      </c>
      <c r="M2208" s="250" t="s">
        <v>2250</v>
      </c>
    </row>
    <row r="2209" spans="4:13" x14ac:dyDescent="0.35">
      <c r="D2209" s="244" t="s">
        <v>2515</v>
      </c>
      <c r="E2209" s="245">
        <v>44316</v>
      </c>
      <c r="F2209" s="245">
        <v>44362</v>
      </c>
      <c r="G2209" s="246" t="s">
        <v>10</v>
      </c>
      <c r="H2209" s="247">
        <v>349980</v>
      </c>
      <c r="I2209" s="248">
        <v>349980</v>
      </c>
      <c r="J2209" s="248">
        <v>1</v>
      </c>
      <c r="K2209" s="249">
        <v>2021</v>
      </c>
      <c r="L2209" s="249">
        <v>2021</v>
      </c>
      <c r="M2209" s="250" t="s">
        <v>2250</v>
      </c>
    </row>
    <row r="2210" spans="4:13" x14ac:dyDescent="0.35">
      <c r="D2210" s="244" t="s">
        <v>2518</v>
      </c>
      <c r="E2210" s="245">
        <v>44278</v>
      </c>
      <c r="F2210" s="245">
        <v>44362</v>
      </c>
      <c r="G2210" s="246" t="s">
        <v>10</v>
      </c>
      <c r="H2210" s="247">
        <v>751102</v>
      </c>
      <c r="I2210" s="248">
        <v>751102</v>
      </c>
      <c r="J2210" s="248">
        <v>1</v>
      </c>
      <c r="K2210" s="249">
        <v>2021</v>
      </c>
      <c r="L2210" s="249">
        <v>2021</v>
      </c>
      <c r="M2210" s="250" t="s">
        <v>21</v>
      </c>
    </row>
    <row r="2211" spans="4:13" x14ac:dyDescent="0.35">
      <c r="D2211" s="244" t="s">
        <v>2519</v>
      </c>
      <c r="E2211" s="245">
        <v>44356</v>
      </c>
      <c r="F2211" s="245">
        <v>44361</v>
      </c>
      <c r="G2211" s="246" t="s">
        <v>13</v>
      </c>
      <c r="H2211" s="247">
        <v>7000</v>
      </c>
      <c r="I2211" s="248">
        <v>7000</v>
      </c>
      <c r="J2211" s="248">
        <v>1</v>
      </c>
      <c r="K2211" s="249">
        <v>2021</v>
      </c>
      <c r="L2211" s="249">
        <v>2021</v>
      </c>
      <c r="M2211" s="250" t="s">
        <v>2250</v>
      </c>
    </row>
    <row r="2212" spans="4:13" x14ac:dyDescent="0.35">
      <c r="D2212" s="244" t="s">
        <v>2520</v>
      </c>
      <c r="E2212" s="245">
        <v>44347</v>
      </c>
      <c r="F2212" s="245">
        <v>44354</v>
      </c>
      <c r="G2212" s="246" t="s">
        <v>10</v>
      </c>
      <c r="H2212" s="247">
        <v>1006380</v>
      </c>
      <c r="I2212" s="248">
        <v>1006380</v>
      </c>
      <c r="J2212" s="248">
        <v>1</v>
      </c>
      <c r="K2212" s="249">
        <v>2021</v>
      </c>
      <c r="L2212" s="249">
        <v>2021</v>
      </c>
      <c r="M2212" s="250" t="s">
        <v>2250</v>
      </c>
    </row>
    <row r="2213" spans="4:13" x14ac:dyDescent="0.35">
      <c r="D2213" s="244" t="s">
        <v>2253</v>
      </c>
      <c r="E2213" s="245">
        <v>44356</v>
      </c>
      <c r="F2213" s="245">
        <v>44362</v>
      </c>
      <c r="G2213" s="246" t="s">
        <v>13</v>
      </c>
      <c r="H2213" s="247">
        <v>6380</v>
      </c>
      <c r="I2213" s="248">
        <v>6380</v>
      </c>
      <c r="J2213" s="248">
        <v>1</v>
      </c>
      <c r="K2213" s="249">
        <v>2021</v>
      </c>
      <c r="L2213" s="249">
        <v>2021</v>
      </c>
      <c r="M2213" s="250" t="s">
        <v>2250</v>
      </c>
    </row>
    <row r="2214" spans="4:13" x14ac:dyDescent="0.35">
      <c r="D2214" s="244" t="s">
        <v>2526</v>
      </c>
      <c r="E2214" s="245">
        <v>44345</v>
      </c>
      <c r="F2214" s="245">
        <v>44364</v>
      </c>
      <c r="G2214" s="246" t="s">
        <v>10</v>
      </c>
      <c r="H2214" s="247">
        <v>4060</v>
      </c>
      <c r="I2214" s="248">
        <v>4060</v>
      </c>
      <c r="J2214" s="248">
        <v>1</v>
      </c>
      <c r="K2214" s="249">
        <v>2021</v>
      </c>
      <c r="L2214" s="249">
        <v>2021</v>
      </c>
      <c r="M2214" s="250" t="s">
        <v>2250</v>
      </c>
    </row>
    <row r="2215" spans="4:13" x14ac:dyDescent="0.35">
      <c r="D2215" s="244" t="s">
        <v>2254</v>
      </c>
      <c r="E2215" s="245">
        <v>44363</v>
      </c>
      <c r="F2215" s="245">
        <v>44364</v>
      </c>
      <c r="G2215" s="246" t="s">
        <v>10</v>
      </c>
      <c r="H2215" s="247">
        <v>6380</v>
      </c>
      <c r="I2215" s="248">
        <v>6380</v>
      </c>
      <c r="J2215" s="248">
        <v>1</v>
      </c>
      <c r="K2215" s="249">
        <v>2021</v>
      </c>
      <c r="L2215" s="249">
        <v>2021</v>
      </c>
      <c r="M2215" s="250" t="s">
        <v>2250</v>
      </c>
    </row>
    <row r="2216" spans="4:13" x14ac:dyDescent="0.35">
      <c r="D2216" s="244" t="s">
        <v>2527</v>
      </c>
      <c r="E2216" s="245">
        <v>44298</v>
      </c>
      <c r="F2216" s="245">
        <v>44364</v>
      </c>
      <c r="G2216" s="246" t="s">
        <v>10</v>
      </c>
      <c r="H2216" s="247">
        <v>40950</v>
      </c>
      <c r="I2216" s="248">
        <v>40950</v>
      </c>
      <c r="J2216" s="248">
        <v>1</v>
      </c>
      <c r="K2216" s="249">
        <v>2021</v>
      </c>
      <c r="L2216" s="249">
        <v>2021</v>
      </c>
      <c r="M2216" s="250" t="s">
        <v>2250</v>
      </c>
    </row>
    <row r="2217" spans="4:13" x14ac:dyDescent="0.35">
      <c r="D2217" s="244" t="s">
        <v>2255</v>
      </c>
      <c r="E2217" s="245">
        <v>44357</v>
      </c>
      <c r="F2217" s="245">
        <v>44365</v>
      </c>
      <c r="G2217" s="246" t="s">
        <v>13</v>
      </c>
      <c r="H2217" s="247">
        <v>6380</v>
      </c>
      <c r="I2217" s="248">
        <v>6380</v>
      </c>
      <c r="J2217" s="248">
        <v>1</v>
      </c>
      <c r="K2217" s="249">
        <v>2021</v>
      </c>
      <c r="L2217" s="249">
        <v>2021</v>
      </c>
      <c r="M2217" s="250" t="s">
        <v>2250</v>
      </c>
    </row>
    <row r="2218" spans="4:13" x14ac:dyDescent="0.35">
      <c r="D2218" s="244" t="s">
        <v>2256</v>
      </c>
      <c r="E2218" s="245">
        <v>44355</v>
      </c>
      <c r="F2218" s="245">
        <v>44364</v>
      </c>
      <c r="G2218" s="246" t="s">
        <v>10</v>
      </c>
      <c r="H2218" s="247">
        <v>322162</v>
      </c>
      <c r="I2218" s="248">
        <v>322162</v>
      </c>
      <c r="J2218" s="248">
        <v>1</v>
      </c>
      <c r="K2218" s="249">
        <v>2021</v>
      </c>
      <c r="L2218" s="249">
        <v>2021</v>
      </c>
      <c r="M2218" s="250" t="s">
        <v>2250</v>
      </c>
    </row>
    <row r="2219" spans="4:13" x14ac:dyDescent="0.35">
      <c r="D2219" s="244" t="s">
        <v>2529</v>
      </c>
      <c r="E2219" s="245">
        <v>44360</v>
      </c>
      <c r="F2219" s="245">
        <v>44368</v>
      </c>
      <c r="G2219" s="246" t="s">
        <v>13</v>
      </c>
      <c r="H2219" s="247">
        <v>6380</v>
      </c>
      <c r="I2219" s="248">
        <v>6380</v>
      </c>
      <c r="J2219" s="248">
        <v>1</v>
      </c>
      <c r="K2219" s="249">
        <v>2021</v>
      </c>
      <c r="L2219" s="249">
        <v>2021</v>
      </c>
      <c r="M2219" s="250" t="s">
        <v>2250</v>
      </c>
    </row>
    <row r="2220" spans="4:13" x14ac:dyDescent="0.35">
      <c r="D2220" s="244" t="s">
        <v>2530</v>
      </c>
      <c r="E2220" s="245">
        <v>44344</v>
      </c>
      <c r="F2220" s="245">
        <v>44364</v>
      </c>
      <c r="G2220" s="246" t="s">
        <v>10</v>
      </c>
      <c r="H2220" s="247">
        <v>6380</v>
      </c>
      <c r="I2220" s="248">
        <v>6380</v>
      </c>
      <c r="J2220" s="248">
        <v>1</v>
      </c>
      <c r="K2220" s="249">
        <v>2021</v>
      </c>
      <c r="L2220" s="249">
        <v>2021</v>
      </c>
      <c r="M2220" s="250" t="s">
        <v>2250</v>
      </c>
    </row>
    <row r="2221" spans="4:13" x14ac:dyDescent="0.35">
      <c r="D2221" s="244" t="s">
        <v>2257</v>
      </c>
      <c r="E2221" s="245">
        <v>44360</v>
      </c>
      <c r="F2221" s="245">
        <v>44364</v>
      </c>
      <c r="G2221" s="246" t="s">
        <v>10</v>
      </c>
      <c r="H2221" s="247">
        <v>281708</v>
      </c>
      <c r="I2221" s="248">
        <v>281708</v>
      </c>
      <c r="J2221" s="248">
        <v>1</v>
      </c>
      <c r="K2221" s="249">
        <v>2021</v>
      </c>
      <c r="L2221" s="249">
        <v>2021</v>
      </c>
      <c r="M2221" s="250" t="s">
        <v>2250</v>
      </c>
    </row>
    <row r="2222" spans="4:13" x14ac:dyDescent="0.35">
      <c r="D2222" s="244" t="s">
        <v>2258</v>
      </c>
      <c r="E2222" s="245">
        <v>44358</v>
      </c>
      <c r="F2222" s="245">
        <v>44363</v>
      </c>
      <c r="G2222" s="246" t="s">
        <v>10</v>
      </c>
      <c r="H2222" s="247">
        <v>6380</v>
      </c>
      <c r="I2222" s="248">
        <v>6380</v>
      </c>
      <c r="J2222" s="248">
        <v>1</v>
      </c>
      <c r="K2222" s="249">
        <v>2021</v>
      </c>
      <c r="L2222" s="249">
        <v>2021</v>
      </c>
      <c r="M2222" s="250" t="s">
        <v>2250</v>
      </c>
    </row>
    <row r="2223" spans="4:13" x14ac:dyDescent="0.35">
      <c r="D2223" s="244" t="s">
        <v>2531</v>
      </c>
      <c r="E2223" s="245">
        <v>44366</v>
      </c>
      <c r="F2223" s="245">
        <v>44368</v>
      </c>
      <c r="G2223" s="246" t="s">
        <v>13</v>
      </c>
      <c r="H2223" s="247">
        <v>33846.156000000003</v>
      </c>
      <c r="I2223" s="248">
        <v>33846.156000000003</v>
      </c>
      <c r="J2223" s="248">
        <v>1</v>
      </c>
      <c r="K2223" s="249">
        <v>2021</v>
      </c>
      <c r="L2223" s="249">
        <v>2021</v>
      </c>
      <c r="M2223" s="250" t="s">
        <v>2250</v>
      </c>
    </row>
    <row r="2224" spans="4:13" x14ac:dyDescent="0.35">
      <c r="D2224" s="244" t="s">
        <v>2532</v>
      </c>
      <c r="E2224" s="245">
        <v>44206</v>
      </c>
      <c r="F2224" s="245">
        <v>44368</v>
      </c>
      <c r="G2224" s="246" t="s">
        <v>13</v>
      </c>
      <c r="H2224" s="247">
        <v>16960</v>
      </c>
      <c r="I2224" s="248">
        <v>16960</v>
      </c>
      <c r="J2224" s="248">
        <v>1</v>
      </c>
      <c r="K2224" s="249">
        <v>2021</v>
      </c>
      <c r="L2224" s="249">
        <v>2021</v>
      </c>
      <c r="M2224" s="250" t="s">
        <v>21</v>
      </c>
    </row>
    <row r="2225" spans="4:13" x14ac:dyDescent="0.35">
      <c r="D2225" s="244" t="s">
        <v>2259</v>
      </c>
      <c r="E2225" s="245">
        <v>44363</v>
      </c>
      <c r="F2225" s="245">
        <v>44368</v>
      </c>
      <c r="G2225" s="246" t="s">
        <v>10</v>
      </c>
      <c r="H2225" s="247">
        <v>81500</v>
      </c>
      <c r="I2225" s="248">
        <v>81500</v>
      </c>
      <c r="J2225" s="248">
        <v>1</v>
      </c>
      <c r="K2225" s="249">
        <v>2021</v>
      </c>
      <c r="L2225" s="249">
        <v>2021</v>
      </c>
      <c r="M2225" s="250" t="s">
        <v>2250</v>
      </c>
    </row>
    <row r="2226" spans="4:13" x14ac:dyDescent="0.35">
      <c r="D2226" s="244" t="s">
        <v>2533</v>
      </c>
      <c r="E2226" s="245">
        <v>44359</v>
      </c>
      <c r="F2226" s="245">
        <v>44368</v>
      </c>
      <c r="G2226" s="246" t="s">
        <v>10</v>
      </c>
      <c r="H2226" s="247">
        <v>650000</v>
      </c>
      <c r="I2226" s="248">
        <v>650000</v>
      </c>
      <c r="J2226" s="248">
        <v>1</v>
      </c>
      <c r="K2226" s="249">
        <v>2021</v>
      </c>
      <c r="L2226" s="249">
        <v>2021</v>
      </c>
      <c r="M2226" s="250" t="s">
        <v>2250</v>
      </c>
    </row>
    <row r="2227" spans="4:13" x14ac:dyDescent="0.35">
      <c r="D2227" s="244" t="s">
        <v>2534</v>
      </c>
      <c r="E2227" s="245">
        <v>44325</v>
      </c>
      <c r="F2227" s="245">
        <v>44368</v>
      </c>
      <c r="G2227" s="246" t="s">
        <v>10</v>
      </c>
      <c r="H2227" s="247">
        <v>6380</v>
      </c>
      <c r="I2227" s="248">
        <v>6380</v>
      </c>
      <c r="J2227" s="248">
        <v>1</v>
      </c>
      <c r="K2227" s="249">
        <v>2021</v>
      </c>
      <c r="L2227" s="249">
        <v>2021</v>
      </c>
      <c r="M2227" s="250" t="s">
        <v>2250</v>
      </c>
    </row>
    <row r="2228" spans="4:13" x14ac:dyDescent="0.35">
      <c r="D2228" s="244" t="s">
        <v>2535</v>
      </c>
      <c r="E2228" s="245">
        <v>44350</v>
      </c>
      <c r="F2228" s="245">
        <v>44368</v>
      </c>
      <c r="G2228" s="246" t="s">
        <v>10</v>
      </c>
      <c r="H2228" s="247">
        <v>1343007.1765000001</v>
      </c>
      <c r="I2228" s="248">
        <v>1343007.1765000001</v>
      </c>
      <c r="J2228" s="248">
        <v>1</v>
      </c>
      <c r="K2228" s="249">
        <v>2021</v>
      </c>
      <c r="L2228" s="249">
        <v>2021</v>
      </c>
      <c r="M2228" s="250" t="s">
        <v>2250</v>
      </c>
    </row>
    <row r="2229" spans="4:13" x14ac:dyDescent="0.35">
      <c r="D2229" s="244" t="s">
        <v>2260</v>
      </c>
      <c r="E2229" s="245">
        <v>44304</v>
      </c>
      <c r="F2229" s="245">
        <v>44333</v>
      </c>
      <c r="G2229" s="246" t="s">
        <v>10</v>
      </c>
      <c r="H2229" s="247">
        <v>8700</v>
      </c>
      <c r="I2229" s="248">
        <v>8700</v>
      </c>
      <c r="J2229" s="248">
        <v>1</v>
      </c>
      <c r="K2229" s="249">
        <v>2021</v>
      </c>
      <c r="L2229" s="249">
        <v>2021</v>
      </c>
      <c r="M2229" s="250" t="s">
        <v>2250</v>
      </c>
    </row>
    <row r="2230" spans="4:13" x14ac:dyDescent="0.35">
      <c r="D2230" s="244" t="s">
        <v>2536</v>
      </c>
      <c r="E2230" s="245">
        <v>44344</v>
      </c>
      <c r="F2230" s="245">
        <v>44369</v>
      </c>
      <c r="G2230" s="246" t="s">
        <v>10</v>
      </c>
      <c r="H2230" s="247">
        <v>6380</v>
      </c>
      <c r="I2230" s="248">
        <v>6380</v>
      </c>
      <c r="J2230" s="248">
        <v>1</v>
      </c>
      <c r="K2230" s="249">
        <v>2021</v>
      </c>
      <c r="L2230" s="249">
        <v>2021</v>
      </c>
      <c r="M2230" s="250" t="s">
        <v>2250</v>
      </c>
    </row>
    <row r="2231" spans="4:13" x14ac:dyDescent="0.35">
      <c r="D2231" s="244" t="s">
        <v>2261</v>
      </c>
      <c r="E2231" s="245">
        <v>44363</v>
      </c>
      <c r="F2231" s="245">
        <v>44369</v>
      </c>
      <c r="G2231" s="246" t="s">
        <v>13</v>
      </c>
      <c r="H2231" s="247">
        <v>19140</v>
      </c>
      <c r="I2231" s="248">
        <v>19140</v>
      </c>
      <c r="J2231" s="248">
        <v>1</v>
      </c>
      <c r="K2231" s="249">
        <v>2021</v>
      </c>
      <c r="L2231" s="249">
        <v>2021</v>
      </c>
      <c r="M2231" s="250" t="s">
        <v>2250</v>
      </c>
    </row>
    <row r="2232" spans="4:13" x14ac:dyDescent="0.35">
      <c r="D2232" s="244" t="s">
        <v>2262</v>
      </c>
      <c r="E2232" s="245">
        <v>44365</v>
      </c>
      <c r="F2232" s="245">
        <v>44369</v>
      </c>
      <c r="G2232" s="246" t="s">
        <v>10</v>
      </c>
      <c r="H2232" s="247">
        <v>6380</v>
      </c>
      <c r="I2232" s="248">
        <v>6380</v>
      </c>
      <c r="J2232" s="248">
        <v>1</v>
      </c>
      <c r="K2232" s="249">
        <v>2021</v>
      </c>
      <c r="L2232" s="249">
        <v>2021</v>
      </c>
      <c r="M2232" s="250" t="s">
        <v>2250</v>
      </c>
    </row>
    <row r="2233" spans="4:13" x14ac:dyDescent="0.35">
      <c r="D2233" s="244" t="s">
        <v>2537</v>
      </c>
      <c r="E2233" s="245">
        <v>44359</v>
      </c>
      <c r="F2233" s="245">
        <v>44361</v>
      </c>
      <c r="G2233" s="246" t="s">
        <v>13</v>
      </c>
      <c r="H2233" s="247">
        <v>6380</v>
      </c>
      <c r="I2233" s="248">
        <v>6380</v>
      </c>
      <c r="J2233" s="248">
        <v>1</v>
      </c>
      <c r="K2233" s="249">
        <v>2021</v>
      </c>
      <c r="L2233" s="249">
        <v>2021</v>
      </c>
      <c r="M2233" s="250" t="s">
        <v>2250</v>
      </c>
    </row>
    <row r="2234" spans="4:13" x14ac:dyDescent="0.35">
      <c r="D2234" s="244" t="s">
        <v>2263</v>
      </c>
      <c r="E2234" s="245">
        <v>44360</v>
      </c>
      <c r="F2234" s="245">
        <v>44364</v>
      </c>
      <c r="G2234" s="246" t="s">
        <v>13</v>
      </c>
      <c r="H2234" s="247">
        <v>6380</v>
      </c>
      <c r="I2234" s="248">
        <v>-11256</v>
      </c>
      <c r="J2234" s="248">
        <v>1</v>
      </c>
      <c r="K2234" s="249">
        <v>2021</v>
      </c>
      <c r="L2234" s="249">
        <v>2021</v>
      </c>
      <c r="M2234" s="250" t="s">
        <v>2250</v>
      </c>
    </row>
    <row r="2235" spans="4:13" x14ac:dyDescent="0.35">
      <c r="D2235" s="244" t="s">
        <v>2264</v>
      </c>
      <c r="E2235" s="245">
        <v>44345</v>
      </c>
      <c r="F2235" s="245">
        <v>44347</v>
      </c>
      <c r="G2235" s="246" t="s">
        <v>10</v>
      </c>
      <c r="H2235" s="247">
        <v>6380</v>
      </c>
      <c r="I2235" s="248">
        <v>6380</v>
      </c>
      <c r="J2235" s="248">
        <v>1</v>
      </c>
      <c r="K2235" s="249">
        <v>2021</v>
      </c>
      <c r="L2235" s="249">
        <v>2021</v>
      </c>
      <c r="M2235" s="250" t="s">
        <v>2250</v>
      </c>
    </row>
    <row r="2236" spans="4:13" x14ac:dyDescent="0.35">
      <c r="D2236" s="244" t="s">
        <v>2538</v>
      </c>
      <c r="E2236" s="245">
        <v>44360</v>
      </c>
      <c r="F2236" s="245">
        <v>44369</v>
      </c>
      <c r="G2236" s="246" t="s">
        <v>10</v>
      </c>
      <c r="H2236" s="247">
        <v>6380</v>
      </c>
      <c r="I2236" s="248">
        <v>6380</v>
      </c>
      <c r="J2236" s="248">
        <v>1</v>
      </c>
      <c r="K2236" s="249">
        <v>2021</v>
      </c>
      <c r="L2236" s="249">
        <v>2021</v>
      </c>
      <c r="M2236" s="250" t="s">
        <v>2250</v>
      </c>
    </row>
    <row r="2237" spans="4:13" x14ac:dyDescent="0.35">
      <c r="D2237" s="244" t="s">
        <v>2539</v>
      </c>
      <c r="E2237" s="245">
        <v>44367</v>
      </c>
      <c r="F2237" s="245">
        <v>44369</v>
      </c>
      <c r="G2237" s="246" t="s">
        <v>10</v>
      </c>
      <c r="H2237" s="247">
        <v>6380</v>
      </c>
      <c r="I2237" s="248">
        <v>6380</v>
      </c>
      <c r="J2237" s="248">
        <v>1</v>
      </c>
      <c r="K2237" s="249">
        <v>2021</v>
      </c>
      <c r="L2237" s="249">
        <v>2021</v>
      </c>
      <c r="M2237" s="250" t="s">
        <v>2250</v>
      </c>
    </row>
    <row r="2238" spans="4:13" x14ac:dyDescent="0.35">
      <c r="D2238" s="244" t="s">
        <v>2540</v>
      </c>
      <c r="E2238" s="245">
        <v>44363</v>
      </c>
      <c r="F2238" s="245">
        <v>44369</v>
      </c>
      <c r="G2238" s="246" t="s">
        <v>13</v>
      </c>
      <c r="H2238" s="247">
        <v>1410208</v>
      </c>
      <c r="I2238" s="248">
        <v>910208</v>
      </c>
      <c r="J2238" s="248">
        <v>1</v>
      </c>
      <c r="K2238" s="249">
        <v>2021</v>
      </c>
      <c r="L2238" s="249">
        <v>2021</v>
      </c>
      <c r="M2238" s="250" t="s">
        <v>2250</v>
      </c>
    </row>
    <row r="2239" spans="4:13" x14ac:dyDescent="0.35">
      <c r="D2239" s="244" t="s">
        <v>2541</v>
      </c>
      <c r="E2239" s="245">
        <v>44364</v>
      </c>
      <c r="F2239" s="245">
        <v>44369</v>
      </c>
      <c r="G2239" s="246" t="s">
        <v>10</v>
      </c>
      <c r="H2239" s="247">
        <v>79460</v>
      </c>
      <c r="I2239" s="248">
        <v>79460</v>
      </c>
      <c r="J2239" s="248">
        <v>1</v>
      </c>
      <c r="K2239" s="249">
        <v>2021</v>
      </c>
      <c r="L2239" s="249">
        <v>2021</v>
      </c>
      <c r="M2239" s="250" t="s">
        <v>2250</v>
      </c>
    </row>
    <row r="2240" spans="4:13" x14ac:dyDescent="0.35">
      <c r="D2240" s="244" t="s">
        <v>2542</v>
      </c>
      <c r="E2240" s="245">
        <v>44241</v>
      </c>
      <c r="F2240" s="245">
        <v>44369</v>
      </c>
      <c r="G2240" s="246" t="s">
        <v>10</v>
      </c>
      <c r="H2240" s="247">
        <v>12000</v>
      </c>
      <c r="I2240" s="248">
        <v>12000</v>
      </c>
      <c r="J2240" s="248">
        <v>1</v>
      </c>
      <c r="K2240" s="249">
        <v>2021</v>
      </c>
      <c r="L2240" s="249">
        <v>2021</v>
      </c>
      <c r="M2240" s="250" t="s">
        <v>21</v>
      </c>
    </row>
    <row r="2241" spans="4:13" x14ac:dyDescent="0.35">
      <c r="D2241" s="244" t="s">
        <v>2543</v>
      </c>
      <c r="E2241" s="245">
        <v>44360</v>
      </c>
      <c r="F2241" s="245">
        <v>44369</v>
      </c>
      <c r="G2241" s="246" t="s">
        <v>10</v>
      </c>
      <c r="H2241" s="247">
        <v>175380</v>
      </c>
      <c r="I2241" s="248">
        <v>175380</v>
      </c>
      <c r="J2241" s="248">
        <v>1</v>
      </c>
      <c r="K2241" s="249">
        <v>2021</v>
      </c>
      <c r="L2241" s="249">
        <v>2021</v>
      </c>
      <c r="M2241" s="250" t="s">
        <v>2250</v>
      </c>
    </row>
    <row r="2242" spans="4:13" x14ac:dyDescent="0.35">
      <c r="D2242" s="244" t="s">
        <v>2265</v>
      </c>
      <c r="E2242" s="245">
        <v>44359</v>
      </c>
      <c r="F2242" s="245">
        <v>44369</v>
      </c>
      <c r="G2242" s="246" t="s">
        <v>13</v>
      </c>
      <c r="H2242" s="247">
        <v>6380</v>
      </c>
      <c r="I2242" s="248">
        <v>6380</v>
      </c>
      <c r="J2242" s="248">
        <v>1</v>
      </c>
      <c r="K2242" s="249">
        <v>2021</v>
      </c>
      <c r="L2242" s="249">
        <v>2021</v>
      </c>
      <c r="M2242" s="250" t="s">
        <v>2250</v>
      </c>
    </row>
    <row r="2243" spans="4:13" x14ac:dyDescent="0.35">
      <c r="D2243" s="244" t="s">
        <v>2544</v>
      </c>
      <c r="E2243" s="245">
        <v>43894</v>
      </c>
      <c r="F2243" s="245">
        <v>44369</v>
      </c>
      <c r="G2243" s="246" t="s">
        <v>13</v>
      </c>
      <c r="H2243" s="247">
        <v>50000</v>
      </c>
      <c r="I2243" s="248">
        <v>50000</v>
      </c>
      <c r="J2243" s="248">
        <v>1</v>
      </c>
      <c r="K2243" s="249">
        <v>2020</v>
      </c>
      <c r="L2243" s="249">
        <v>2021</v>
      </c>
      <c r="M2243" s="250" t="s">
        <v>28</v>
      </c>
    </row>
    <row r="2244" spans="4:13" x14ac:dyDescent="0.35">
      <c r="D2244" s="244" t="s">
        <v>2545</v>
      </c>
      <c r="E2244" s="245">
        <v>44326</v>
      </c>
      <c r="F2244" s="245">
        <v>44340</v>
      </c>
      <c r="G2244" s="246" t="s">
        <v>658</v>
      </c>
      <c r="H2244" s="247">
        <v>50000</v>
      </c>
      <c r="I2244" s="248">
        <v>50000</v>
      </c>
      <c r="J2244" s="248">
        <v>1</v>
      </c>
      <c r="K2244" s="249">
        <v>2021</v>
      </c>
      <c r="L2244" s="249">
        <v>2021</v>
      </c>
      <c r="M2244" s="250" t="s">
        <v>2250</v>
      </c>
    </row>
    <row r="2245" spans="4:13" x14ac:dyDescent="0.35">
      <c r="D2245" s="244" t="s">
        <v>2267</v>
      </c>
      <c r="E2245" s="245">
        <v>44355</v>
      </c>
      <c r="F2245" s="245">
        <v>44370</v>
      </c>
      <c r="G2245" s="246" t="s">
        <v>13</v>
      </c>
      <c r="H2245" s="247">
        <v>7540</v>
      </c>
      <c r="I2245" s="248">
        <v>7540</v>
      </c>
      <c r="J2245" s="248">
        <v>1</v>
      </c>
      <c r="K2245" s="249">
        <v>2021</v>
      </c>
      <c r="L2245" s="249">
        <v>2021</v>
      </c>
      <c r="M2245" s="250" t="s">
        <v>2250</v>
      </c>
    </row>
    <row r="2246" spans="4:13" x14ac:dyDescent="0.35">
      <c r="D2246" s="244" t="s">
        <v>2268</v>
      </c>
      <c r="E2246" s="245">
        <v>44366</v>
      </c>
      <c r="F2246" s="245">
        <v>44370</v>
      </c>
      <c r="G2246" s="246" t="s">
        <v>10</v>
      </c>
      <c r="H2246" s="247">
        <v>6380</v>
      </c>
      <c r="I2246" s="248">
        <v>6380</v>
      </c>
      <c r="J2246" s="248">
        <v>1</v>
      </c>
      <c r="K2246" s="249">
        <v>2021</v>
      </c>
      <c r="L2246" s="249">
        <v>2021</v>
      </c>
      <c r="M2246" s="250" t="s">
        <v>2250</v>
      </c>
    </row>
    <row r="2247" spans="4:13" x14ac:dyDescent="0.35">
      <c r="D2247" s="244" t="s">
        <v>2548</v>
      </c>
      <c r="E2247" s="245">
        <v>44136</v>
      </c>
      <c r="F2247" s="245">
        <v>44370</v>
      </c>
      <c r="G2247" s="246" t="s">
        <v>13</v>
      </c>
      <c r="H2247" s="247">
        <v>2465650</v>
      </c>
      <c r="I2247" s="248">
        <v>1965650</v>
      </c>
      <c r="J2247" s="248">
        <v>1</v>
      </c>
      <c r="K2247" s="249">
        <v>2020</v>
      </c>
      <c r="L2247" s="249">
        <v>2021</v>
      </c>
      <c r="M2247" s="250" t="s">
        <v>11</v>
      </c>
    </row>
    <row r="2248" spans="4:13" x14ac:dyDescent="0.35">
      <c r="D2248" s="244" t="s">
        <v>2549</v>
      </c>
      <c r="E2248" s="245">
        <v>44369</v>
      </c>
      <c r="F2248" s="245">
        <v>44370</v>
      </c>
      <c r="G2248" s="246" t="s">
        <v>13</v>
      </c>
      <c r="H2248" s="247">
        <v>7000</v>
      </c>
      <c r="I2248" s="248">
        <v>7000</v>
      </c>
      <c r="J2248" s="248">
        <v>1</v>
      </c>
      <c r="K2248" s="249">
        <v>2021</v>
      </c>
      <c r="L2248" s="249">
        <v>2021</v>
      </c>
      <c r="M2248" s="250" t="s">
        <v>2250</v>
      </c>
    </row>
    <row r="2249" spans="4:13" x14ac:dyDescent="0.35">
      <c r="D2249" s="244" t="s">
        <v>2269</v>
      </c>
      <c r="E2249" s="245">
        <v>44368</v>
      </c>
      <c r="F2249" s="245">
        <v>44370</v>
      </c>
      <c r="G2249" s="246" t="s">
        <v>10</v>
      </c>
      <c r="H2249" s="247">
        <v>6380</v>
      </c>
      <c r="I2249" s="248">
        <v>6380</v>
      </c>
      <c r="J2249" s="248">
        <v>1</v>
      </c>
      <c r="K2249" s="249">
        <v>2021</v>
      </c>
      <c r="L2249" s="249">
        <v>2021</v>
      </c>
      <c r="M2249" s="250" t="s">
        <v>2250</v>
      </c>
    </row>
    <row r="2250" spans="4:13" x14ac:dyDescent="0.35">
      <c r="D2250" s="244" t="s">
        <v>2550</v>
      </c>
      <c r="E2250" s="245">
        <v>44358</v>
      </c>
      <c r="F2250" s="245">
        <v>44370</v>
      </c>
      <c r="G2250" s="246" t="s">
        <v>10</v>
      </c>
      <c r="H2250" s="247">
        <v>6380</v>
      </c>
      <c r="I2250" s="248">
        <v>6380</v>
      </c>
      <c r="J2250" s="248">
        <v>1</v>
      </c>
      <c r="K2250" s="249">
        <v>2021</v>
      </c>
      <c r="L2250" s="249">
        <v>2021</v>
      </c>
      <c r="M2250" s="250" t="s">
        <v>2250</v>
      </c>
    </row>
    <row r="2251" spans="4:13" x14ac:dyDescent="0.35">
      <c r="D2251" s="244" t="s">
        <v>2551</v>
      </c>
      <c r="E2251" s="245">
        <v>44348</v>
      </c>
      <c r="F2251" s="245">
        <v>44369</v>
      </c>
      <c r="G2251" s="246" t="s">
        <v>10</v>
      </c>
      <c r="H2251" s="247">
        <v>-2814149.8820000002</v>
      </c>
      <c r="I2251" s="248">
        <v>-2814149.8820000002</v>
      </c>
      <c r="J2251" s="248">
        <v>1</v>
      </c>
      <c r="K2251" s="249">
        <v>2021</v>
      </c>
      <c r="L2251" s="249">
        <v>2021</v>
      </c>
      <c r="M2251" s="250" t="s">
        <v>2250</v>
      </c>
    </row>
    <row r="2252" spans="4:13" x14ac:dyDescent="0.35">
      <c r="D2252" s="244" t="s">
        <v>2552</v>
      </c>
      <c r="E2252" s="245">
        <v>44363</v>
      </c>
      <c r="F2252" s="245">
        <v>44370</v>
      </c>
      <c r="G2252" s="246" t="s">
        <v>10</v>
      </c>
      <c r="H2252" s="247">
        <v>6860</v>
      </c>
      <c r="I2252" s="248">
        <v>6860</v>
      </c>
      <c r="J2252" s="248">
        <v>1</v>
      </c>
      <c r="K2252" s="249">
        <v>2021</v>
      </c>
      <c r="L2252" s="249">
        <v>2021</v>
      </c>
      <c r="M2252" s="250" t="s">
        <v>2250</v>
      </c>
    </row>
    <row r="2253" spans="4:13" x14ac:dyDescent="0.35">
      <c r="D2253" s="244" t="s">
        <v>2554</v>
      </c>
      <c r="E2253" s="245">
        <v>44345</v>
      </c>
      <c r="F2253" s="245">
        <v>44369</v>
      </c>
      <c r="G2253" s="246" t="s">
        <v>10</v>
      </c>
      <c r="H2253" s="247">
        <v>30380</v>
      </c>
      <c r="I2253" s="248">
        <v>30380</v>
      </c>
      <c r="J2253" s="248">
        <v>1</v>
      </c>
      <c r="K2253" s="249">
        <v>2021</v>
      </c>
      <c r="L2253" s="249">
        <v>2021</v>
      </c>
      <c r="M2253" s="250" t="s">
        <v>2250</v>
      </c>
    </row>
    <row r="2254" spans="4:13" x14ac:dyDescent="0.35">
      <c r="D2254" s="244" t="s">
        <v>2555</v>
      </c>
      <c r="E2254" s="245">
        <v>44366</v>
      </c>
      <c r="F2254" s="245">
        <v>44371</v>
      </c>
      <c r="G2254" s="246" t="s">
        <v>13</v>
      </c>
      <c r="H2254" s="247">
        <v>71355</v>
      </c>
      <c r="I2254" s="248">
        <v>71355</v>
      </c>
      <c r="J2254" s="248">
        <v>1</v>
      </c>
      <c r="K2254" s="249">
        <v>2021</v>
      </c>
      <c r="L2254" s="249">
        <v>2021</v>
      </c>
      <c r="M2254" s="250" t="s">
        <v>2250</v>
      </c>
    </row>
    <row r="2255" spans="4:13" x14ac:dyDescent="0.35">
      <c r="D2255" s="244" t="s">
        <v>2556</v>
      </c>
      <c r="E2255" s="245">
        <v>44366</v>
      </c>
      <c r="F2255" s="245">
        <v>44371</v>
      </c>
      <c r="G2255" s="246" t="s">
        <v>10</v>
      </c>
      <c r="H2255" s="247">
        <v>6380</v>
      </c>
      <c r="I2255" s="248">
        <v>6380</v>
      </c>
      <c r="J2255" s="248">
        <v>1</v>
      </c>
      <c r="K2255" s="249">
        <v>2021</v>
      </c>
      <c r="L2255" s="249">
        <v>2021</v>
      </c>
      <c r="M2255" s="250" t="s">
        <v>2250</v>
      </c>
    </row>
    <row r="2256" spans="4:13" x14ac:dyDescent="0.35">
      <c r="D2256" s="244" t="s">
        <v>2557</v>
      </c>
      <c r="E2256" s="245">
        <v>44369</v>
      </c>
      <c r="F2256" s="245">
        <v>44371</v>
      </c>
      <c r="G2256" s="246" t="s">
        <v>10</v>
      </c>
      <c r="H2256" s="247">
        <v>6380</v>
      </c>
      <c r="I2256" s="248">
        <v>6380</v>
      </c>
      <c r="J2256" s="248">
        <v>1</v>
      </c>
      <c r="K2256" s="249">
        <v>2021</v>
      </c>
      <c r="L2256" s="249">
        <v>2021</v>
      </c>
      <c r="M2256" s="250" t="s">
        <v>2250</v>
      </c>
    </row>
    <row r="2257" spans="4:13" x14ac:dyDescent="0.35">
      <c r="D2257" s="244" t="s">
        <v>2558</v>
      </c>
      <c r="E2257" s="245">
        <v>44328</v>
      </c>
      <c r="F2257" s="245">
        <v>44371</v>
      </c>
      <c r="G2257" s="246" t="s">
        <v>13</v>
      </c>
      <c r="H2257" s="247">
        <v>10000</v>
      </c>
      <c r="I2257" s="248">
        <v>10000</v>
      </c>
      <c r="J2257" s="248">
        <v>1</v>
      </c>
      <c r="K2257" s="249">
        <v>2021</v>
      </c>
      <c r="L2257" s="249">
        <v>2021</v>
      </c>
      <c r="M2257" s="250" t="s">
        <v>2250</v>
      </c>
    </row>
    <row r="2258" spans="4:13" x14ac:dyDescent="0.35">
      <c r="D2258" s="244" t="s">
        <v>2559</v>
      </c>
      <c r="E2258" s="245">
        <v>44360</v>
      </c>
      <c r="F2258" s="245">
        <v>44371</v>
      </c>
      <c r="G2258" s="246" t="s">
        <v>10</v>
      </c>
      <c r="H2258" s="247">
        <v>150000</v>
      </c>
      <c r="I2258" s="248">
        <v>150000</v>
      </c>
      <c r="J2258" s="248">
        <v>1</v>
      </c>
      <c r="K2258" s="249">
        <v>2021</v>
      </c>
      <c r="L2258" s="249">
        <v>2021</v>
      </c>
      <c r="M2258" s="250" t="s">
        <v>2250</v>
      </c>
    </row>
    <row r="2259" spans="4:13" x14ac:dyDescent="0.35">
      <c r="D2259" s="244" t="s">
        <v>2270</v>
      </c>
      <c r="E2259" s="245">
        <v>44368</v>
      </c>
      <c r="F2259" s="245">
        <v>44371</v>
      </c>
      <c r="G2259" s="246" t="s">
        <v>10</v>
      </c>
      <c r="H2259" s="247">
        <v>6380</v>
      </c>
      <c r="I2259" s="248">
        <v>6380</v>
      </c>
      <c r="J2259" s="248">
        <v>1</v>
      </c>
      <c r="K2259" s="249">
        <v>2021</v>
      </c>
      <c r="L2259" s="249">
        <v>2021</v>
      </c>
      <c r="M2259" s="250" t="s">
        <v>2250</v>
      </c>
    </row>
    <row r="2260" spans="4:13" x14ac:dyDescent="0.35">
      <c r="D2260" s="244" t="s">
        <v>2271</v>
      </c>
      <c r="E2260" s="245">
        <v>44361</v>
      </c>
      <c r="F2260" s="245">
        <v>44365</v>
      </c>
      <c r="G2260" s="246" t="s">
        <v>10</v>
      </c>
      <c r="H2260" s="247">
        <v>6380</v>
      </c>
      <c r="I2260" s="248">
        <v>6380</v>
      </c>
      <c r="J2260" s="248">
        <v>1</v>
      </c>
      <c r="K2260" s="249">
        <v>2021</v>
      </c>
      <c r="L2260" s="249">
        <v>2021</v>
      </c>
      <c r="M2260" s="250" t="s">
        <v>2250</v>
      </c>
    </row>
    <row r="2261" spans="4:13" x14ac:dyDescent="0.35">
      <c r="D2261" s="244" t="s">
        <v>2561</v>
      </c>
      <c r="E2261" s="245">
        <v>44358</v>
      </c>
      <c r="F2261" s="245">
        <v>44362</v>
      </c>
      <c r="G2261" s="246" t="s">
        <v>10</v>
      </c>
      <c r="H2261" s="247">
        <v>6380</v>
      </c>
      <c r="I2261" s="248">
        <v>6380</v>
      </c>
      <c r="J2261" s="248">
        <v>1</v>
      </c>
      <c r="K2261" s="249">
        <v>2021</v>
      </c>
      <c r="L2261" s="249">
        <v>2021</v>
      </c>
      <c r="M2261" s="250" t="s">
        <v>2250</v>
      </c>
    </row>
    <row r="2262" spans="4:13" x14ac:dyDescent="0.35">
      <c r="D2262" s="244" t="s">
        <v>2562</v>
      </c>
      <c r="E2262" s="245">
        <v>44323</v>
      </c>
      <c r="F2262" s="245">
        <v>44361</v>
      </c>
      <c r="G2262" s="246" t="s">
        <v>13</v>
      </c>
      <c r="H2262" s="247">
        <v>6380</v>
      </c>
      <c r="I2262" s="248">
        <v>6380</v>
      </c>
      <c r="J2262" s="248">
        <v>1</v>
      </c>
      <c r="K2262" s="249">
        <v>2021</v>
      </c>
      <c r="L2262" s="249">
        <v>2021</v>
      </c>
      <c r="M2262" s="250" t="s">
        <v>2250</v>
      </c>
    </row>
    <row r="2263" spans="4:13" x14ac:dyDescent="0.35">
      <c r="D2263" s="244" t="s">
        <v>2272</v>
      </c>
      <c r="E2263" s="245">
        <v>44360</v>
      </c>
      <c r="F2263" s="245">
        <v>44371</v>
      </c>
      <c r="G2263" s="246" t="s">
        <v>10</v>
      </c>
      <c r="H2263" s="247">
        <v>10976</v>
      </c>
      <c r="I2263" s="248">
        <v>10976</v>
      </c>
      <c r="J2263" s="248">
        <v>1</v>
      </c>
      <c r="K2263" s="249">
        <v>2021</v>
      </c>
      <c r="L2263" s="249">
        <v>2021</v>
      </c>
      <c r="M2263" s="250" t="s">
        <v>2250</v>
      </c>
    </row>
    <row r="2264" spans="4:13" x14ac:dyDescent="0.35">
      <c r="D2264" s="244" t="s">
        <v>2564</v>
      </c>
      <c r="E2264" s="245">
        <v>44370</v>
      </c>
      <c r="F2264" s="245">
        <v>44371</v>
      </c>
      <c r="G2264" s="246" t="s">
        <v>10</v>
      </c>
      <c r="H2264" s="247">
        <v>214844</v>
      </c>
      <c r="I2264" s="248">
        <v>214844</v>
      </c>
      <c r="J2264" s="248">
        <v>1</v>
      </c>
      <c r="K2264" s="249">
        <v>2021</v>
      </c>
      <c r="L2264" s="249">
        <v>2021</v>
      </c>
      <c r="M2264" s="250" t="s">
        <v>2250</v>
      </c>
    </row>
    <row r="2265" spans="4:13" x14ac:dyDescent="0.35">
      <c r="D2265" s="244" t="s">
        <v>3904</v>
      </c>
      <c r="E2265" s="245">
        <v>44203</v>
      </c>
      <c r="F2265" s="245">
        <v>44362</v>
      </c>
      <c r="G2265" s="246" t="s">
        <v>10</v>
      </c>
      <c r="H2265" s="247">
        <v>5700</v>
      </c>
      <c r="I2265" s="248">
        <v>5700</v>
      </c>
      <c r="J2265" s="248">
        <v>1</v>
      </c>
      <c r="K2265" s="249">
        <v>2021</v>
      </c>
      <c r="L2265" s="249">
        <v>2021</v>
      </c>
      <c r="M2265" s="250" t="s">
        <v>21</v>
      </c>
    </row>
    <row r="2266" spans="4:13" x14ac:dyDescent="0.35">
      <c r="D2266" s="244" t="s">
        <v>2567</v>
      </c>
      <c r="E2266" s="245">
        <v>44366</v>
      </c>
      <c r="F2266" s="245">
        <v>44370</v>
      </c>
      <c r="G2266" s="246" t="s">
        <v>10</v>
      </c>
      <c r="H2266" s="247">
        <v>6380</v>
      </c>
      <c r="I2266" s="248">
        <v>6380</v>
      </c>
      <c r="J2266" s="248">
        <v>1</v>
      </c>
      <c r="K2266" s="249">
        <v>2021</v>
      </c>
      <c r="L2266" s="249">
        <v>2021</v>
      </c>
      <c r="M2266" s="250" t="s">
        <v>2250</v>
      </c>
    </row>
    <row r="2267" spans="4:13" x14ac:dyDescent="0.35">
      <c r="D2267" s="244" t="s">
        <v>2568</v>
      </c>
      <c r="E2267" s="245">
        <v>44229</v>
      </c>
      <c r="F2267" s="245">
        <v>44369</v>
      </c>
      <c r="G2267" s="246" t="s">
        <v>13</v>
      </c>
      <c r="H2267" s="247">
        <v>68235</v>
      </c>
      <c r="I2267" s="248">
        <v>68235</v>
      </c>
      <c r="J2267" s="248">
        <v>1</v>
      </c>
      <c r="K2267" s="249">
        <v>2021</v>
      </c>
      <c r="L2267" s="249">
        <v>2021</v>
      </c>
      <c r="M2267" s="250" t="s">
        <v>21</v>
      </c>
    </row>
    <row r="2268" spans="4:13" x14ac:dyDescent="0.35">
      <c r="D2268" s="244" t="s">
        <v>2569</v>
      </c>
      <c r="E2268" s="245">
        <v>44357</v>
      </c>
      <c r="F2268" s="245">
        <v>44369</v>
      </c>
      <c r="G2268" s="246" t="s">
        <v>10</v>
      </c>
      <c r="H2268" s="247">
        <v>6380</v>
      </c>
      <c r="I2268" s="248">
        <v>6380</v>
      </c>
      <c r="J2268" s="248">
        <v>1</v>
      </c>
      <c r="K2268" s="249">
        <v>2021</v>
      </c>
      <c r="L2268" s="249">
        <v>2021</v>
      </c>
      <c r="M2268" s="250" t="s">
        <v>2250</v>
      </c>
    </row>
    <row r="2269" spans="4:13" x14ac:dyDescent="0.35">
      <c r="D2269" s="244" t="s">
        <v>2570</v>
      </c>
      <c r="E2269" s="245">
        <v>44368</v>
      </c>
      <c r="F2269" s="245">
        <v>44372</v>
      </c>
      <c r="G2269" s="246" t="s">
        <v>10</v>
      </c>
      <c r="H2269" s="247">
        <v>6380</v>
      </c>
      <c r="I2269" s="248">
        <v>6380</v>
      </c>
      <c r="J2269" s="248">
        <v>1</v>
      </c>
      <c r="K2269" s="249">
        <v>2021</v>
      </c>
      <c r="L2269" s="249">
        <v>2021</v>
      </c>
      <c r="M2269" s="250" t="s">
        <v>2250</v>
      </c>
    </row>
    <row r="2270" spans="4:13" x14ac:dyDescent="0.35">
      <c r="D2270" s="244" t="s">
        <v>2571</v>
      </c>
      <c r="E2270" s="245">
        <v>44371</v>
      </c>
      <c r="F2270" s="245">
        <v>44372</v>
      </c>
      <c r="G2270" s="246" t="s">
        <v>10</v>
      </c>
      <c r="H2270" s="247">
        <v>6380</v>
      </c>
      <c r="I2270" s="248">
        <v>6380</v>
      </c>
      <c r="J2270" s="248">
        <v>1</v>
      </c>
      <c r="K2270" s="249">
        <v>2021</v>
      </c>
      <c r="L2270" s="249">
        <v>2021</v>
      </c>
      <c r="M2270" s="250" t="s">
        <v>2250</v>
      </c>
    </row>
    <row r="2271" spans="4:13" x14ac:dyDescent="0.35">
      <c r="D2271" s="244" t="s">
        <v>2572</v>
      </c>
      <c r="E2271" s="245">
        <v>44369</v>
      </c>
      <c r="F2271" s="245">
        <v>44372</v>
      </c>
      <c r="G2271" s="246" t="s">
        <v>10</v>
      </c>
      <c r="H2271" s="247">
        <v>6380</v>
      </c>
      <c r="I2271" s="248">
        <v>6380</v>
      </c>
      <c r="J2271" s="248">
        <v>1</v>
      </c>
      <c r="K2271" s="249">
        <v>2021</v>
      </c>
      <c r="L2271" s="249">
        <v>2021</v>
      </c>
      <c r="M2271" s="250" t="s">
        <v>2250</v>
      </c>
    </row>
    <row r="2272" spans="4:13" x14ac:dyDescent="0.35">
      <c r="D2272" s="244" t="s">
        <v>2574</v>
      </c>
      <c r="E2272" s="245">
        <v>44361</v>
      </c>
      <c r="F2272" s="245">
        <v>44369</v>
      </c>
      <c r="G2272" s="246" t="s">
        <v>13</v>
      </c>
      <c r="H2272" s="247">
        <v>6380</v>
      </c>
      <c r="I2272" s="248">
        <v>6380</v>
      </c>
      <c r="J2272" s="248">
        <v>1</v>
      </c>
      <c r="K2272" s="249">
        <v>2021</v>
      </c>
      <c r="L2272" s="249">
        <v>2021</v>
      </c>
      <c r="M2272" s="250" t="s">
        <v>2250</v>
      </c>
    </row>
    <row r="2273" spans="4:13" x14ac:dyDescent="0.35">
      <c r="D2273" s="244" t="s">
        <v>2273</v>
      </c>
      <c r="E2273" s="245">
        <v>44366</v>
      </c>
      <c r="F2273" s="245">
        <v>44372</v>
      </c>
      <c r="G2273" s="246" t="s">
        <v>10</v>
      </c>
      <c r="H2273" s="247">
        <v>246000</v>
      </c>
      <c r="I2273" s="248">
        <v>246000</v>
      </c>
      <c r="J2273" s="248">
        <v>1</v>
      </c>
      <c r="K2273" s="249">
        <v>2021</v>
      </c>
      <c r="L2273" s="249">
        <v>2021</v>
      </c>
      <c r="M2273" s="250" t="s">
        <v>2250</v>
      </c>
    </row>
    <row r="2274" spans="4:13" x14ac:dyDescent="0.35">
      <c r="D2274" s="244" t="s">
        <v>2575</v>
      </c>
      <c r="E2274" s="245">
        <v>44353</v>
      </c>
      <c r="F2274" s="245">
        <v>44371</v>
      </c>
      <c r="G2274" s="246" t="s">
        <v>10</v>
      </c>
      <c r="H2274" s="247">
        <v>596380</v>
      </c>
      <c r="I2274" s="248">
        <v>592760</v>
      </c>
      <c r="J2274" s="248">
        <v>1</v>
      </c>
      <c r="K2274" s="249">
        <v>2021</v>
      </c>
      <c r="L2274" s="249">
        <v>2021</v>
      </c>
      <c r="M2274" s="250" t="s">
        <v>2250</v>
      </c>
    </row>
    <row r="2275" spans="4:13" x14ac:dyDescent="0.35">
      <c r="D2275" s="244" t="s">
        <v>2576</v>
      </c>
      <c r="E2275" s="245">
        <v>44360</v>
      </c>
      <c r="F2275" s="245">
        <v>44375</v>
      </c>
      <c r="G2275" s="246" t="s">
        <v>10</v>
      </c>
      <c r="H2275" s="247">
        <v>6380</v>
      </c>
      <c r="I2275" s="248">
        <v>6380</v>
      </c>
      <c r="J2275" s="248">
        <v>1</v>
      </c>
      <c r="K2275" s="249">
        <v>2021</v>
      </c>
      <c r="L2275" s="249">
        <v>2021</v>
      </c>
      <c r="M2275" s="250" t="s">
        <v>2250</v>
      </c>
    </row>
    <row r="2276" spans="4:13" x14ac:dyDescent="0.35">
      <c r="D2276" s="244" t="s">
        <v>2274</v>
      </c>
      <c r="E2276" s="245">
        <v>44370</v>
      </c>
      <c r="F2276" s="245">
        <v>44371</v>
      </c>
      <c r="G2276" s="246" t="s">
        <v>13</v>
      </c>
      <c r="H2276" s="247">
        <v>6380</v>
      </c>
      <c r="I2276" s="248">
        <v>6380</v>
      </c>
      <c r="J2276" s="248">
        <v>1</v>
      </c>
      <c r="K2276" s="249">
        <v>2021</v>
      </c>
      <c r="L2276" s="249">
        <v>2021</v>
      </c>
      <c r="M2276" s="250" t="s">
        <v>2250</v>
      </c>
    </row>
    <row r="2277" spans="4:13" x14ac:dyDescent="0.35">
      <c r="D2277" s="244" t="s">
        <v>2275</v>
      </c>
      <c r="E2277" s="245">
        <v>44373</v>
      </c>
      <c r="F2277" s="245">
        <v>44375</v>
      </c>
      <c r="G2277" s="246" t="s">
        <v>13</v>
      </c>
      <c r="H2277" s="247">
        <v>6380</v>
      </c>
      <c r="I2277" s="248">
        <v>6380</v>
      </c>
      <c r="J2277" s="248">
        <v>1</v>
      </c>
      <c r="K2277" s="249">
        <v>2021</v>
      </c>
      <c r="L2277" s="249">
        <v>2021</v>
      </c>
      <c r="M2277" s="250" t="s">
        <v>2250</v>
      </c>
    </row>
    <row r="2278" spans="4:13" x14ac:dyDescent="0.35">
      <c r="D2278" s="244" t="s">
        <v>2578</v>
      </c>
      <c r="E2278" s="245">
        <v>44365</v>
      </c>
      <c r="F2278" s="245">
        <v>44375</v>
      </c>
      <c r="G2278" s="246" t="s">
        <v>10</v>
      </c>
      <c r="H2278" s="247">
        <v>6380</v>
      </c>
      <c r="I2278" s="248">
        <v>6380</v>
      </c>
      <c r="J2278" s="248">
        <v>1</v>
      </c>
      <c r="K2278" s="249">
        <v>2021</v>
      </c>
      <c r="L2278" s="249">
        <v>2021</v>
      </c>
      <c r="M2278" s="250" t="s">
        <v>2250</v>
      </c>
    </row>
    <row r="2279" spans="4:13" x14ac:dyDescent="0.35">
      <c r="D2279" s="244" t="s">
        <v>2579</v>
      </c>
      <c r="E2279" s="245">
        <v>44336</v>
      </c>
      <c r="F2279" s="245">
        <v>44375</v>
      </c>
      <c r="G2279" s="246" t="s">
        <v>13</v>
      </c>
      <c r="H2279" s="247">
        <v>100000</v>
      </c>
      <c r="I2279" s="248">
        <v>100000</v>
      </c>
      <c r="J2279" s="248">
        <v>1</v>
      </c>
      <c r="K2279" s="249">
        <v>2021</v>
      </c>
      <c r="L2279" s="249">
        <v>2021</v>
      </c>
      <c r="M2279" s="250" t="s">
        <v>2250</v>
      </c>
    </row>
    <row r="2280" spans="4:13" x14ac:dyDescent="0.35">
      <c r="D2280" s="244" t="s">
        <v>2276</v>
      </c>
      <c r="E2280" s="245">
        <v>44365</v>
      </c>
      <c r="F2280" s="245">
        <v>44372</v>
      </c>
      <c r="G2280" s="246" t="s">
        <v>10</v>
      </c>
      <c r="H2280" s="247">
        <v>192380</v>
      </c>
      <c r="I2280" s="248">
        <v>192380</v>
      </c>
      <c r="J2280" s="248">
        <v>1</v>
      </c>
      <c r="K2280" s="249">
        <v>2021</v>
      </c>
      <c r="L2280" s="249">
        <v>2021</v>
      </c>
      <c r="M2280" s="250" t="s">
        <v>2250</v>
      </c>
    </row>
    <row r="2281" spans="4:13" x14ac:dyDescent="0.35">
      <c r="D2281" s="244" t="s">
        <v>2581</v>
      </c>
      <c r="E2281" s="245">
        <v>44338</v>
      </c>
      <c r="F2281" s="245">
        <v>44376</v>
      </c>
      <c r="G2281" s="246" t="s">
        <v>10</v>
      </c>
      <c r="H2281" s="247">
        <v>835000</v>
      </c>
      <c r="I2281" s="248">
        <v>835000</v>
      </c>
      <c r="J2281" s="248">
        <v>1</v>
      </c>
      <c r="K2281" s="249">
        <v>2021</v>
      </c>
      <c r="L2281" s="249">
        <v>2021</v>
      </c>
      <c r="M2281" s="250" t="s">
        <v>2250</v>
      </c>
    </row>
    <row r="2282" spans="4:13" x14ac:dyDescent="0.35">
      <c r="D2282" s="244" t="s">
        <v>2582</v>
      </c>
      <c r="E2282" s="245">
        <v>44375</v>
      </c>
      <c r="F2282" s="245">
        <v>44376</v>
      </c>
      <c r="G2282" s="246" t="s">
        <v>10</v>
      </c>
      <c r="H2282" s="247">
        <v>500000</v>
      </c>
      <c r="I2282" s="248">
        <v>500000</v>
      </c>
      <c r="J2282" s="248">
        <v>1</v>
      </c>
      <c r="K2282" s="249">
        <v>2021</v>
      </c>
      <c r="L2282" s="249">
        <v>2021</v>
      </c>
      <c r="M2282" s="250" t="s">
        <v>2250</v>
      </c>
    </row>
    <row r="2283" spans="4:13" x14ac:dyDescent="0.35">
      <c r="D2283" s="244" t="s">
        <v>2277</v>
      </c>
      <c r="E2283" s="245">
        <v>44375</v>
      </c>
      <c r="F2283" s="245">
        <v>44377</v>
      </c>
      <c r="G2283" s="246" t="s">
        <v>10</v>
      </c>
      <c r="H2283" s="247">
        <v>6380</v>
      </c>
      <c r="I2283" s="248">
        <v>6380</v>
      </c>
      <c r="J2283" s="248">
        <v>1</v>
      </c>
      <c r="K2283" s="249">
        <v>2021</v>
      </c>
      <c r="L2283" s="249">
        <v>2021</v>
      </c>
      <c r="M2283" s="250" t="s">
        <v>2250</v>
      </c>
    </row>
    <row r="2284" spans="4:13" x14ac:dyDescent="0.35">
      <c r="D2284" s="244" t="s">
        <v>2584</v>
      </c>
      <c r="E2284" s="245">
        <v>44374</v>
      </c>
      <c r="F2284" s="245">
        <v>44377</v>
      </c>
      <c r="G2284" s="246" t="s">
        <v>10</v>
      </c>
      <c r="H2284" s="247">
        <v>1030580</v>
      </c>
      <c r="I2284" s="248">
        <v>1030580</v>
      </c>
      <c r="J2284" s="248">
        <v>1</v>
      </c>
      <c r="K2284" s="249">
        <v>2021</v>
      </c>
      <c r="L2284" s="249">
        <v>2021</v>
      </c>
      <c r="M2284" s="250" t="s">
        <v>2250</v>
      </c>
    </row>
    <row r="2285" spans="4:13" x14ac:dyDescent="0.35">
      <c r="D2285" s="244" t="s">
        <v>2278</v>
      </c>
      <c r="E2285" s="245">
        <v>44373</v>
      </c>
      <c r="F2285" s="245">
        <v>44377</v>
      </c>
      <c r="G2285" s="246" t="s">
        <v>10</v>
      </c>
      <c r="H2285" s="247">
        <v>11380</v>
      </c>
      <c r="I2285" s="248">
        <v>11380</v>
      </c>
      <c r="J2285" s="248">
        <v>1</v>
      </c>
      <c r="K2285" s="249">
        <v>2021</v>
      </c>
      <c r="L2285" s="249">
        <v>2021</v>
      </c>
      <c r="M2285" s="250" t="s">
        <v>2250</v>
      </c>
    </row>
    <row r="2286" spans="4:13" x14ac:dyDescent="0.35">
      <c r="D2286" s="244" t="s">
        <v>5820</v>
      </c>
      <c r="E2286" s="245">
        <v>44363</v>
      </c>
      <c r="F2286" s="245">
        <v>44376</v>
      </c>
      <c r="G2286" s="246" t="s">
        <v>13</v>
      </c>
      <c r="H2286" s="247">
        <v>500000</v>
      </c>
      <c r="I2286" s="248">
        <v>500000</v>
      </c>
      <c r="J2286" s="248">
        <v>1</v>
      </c>
      <c r="K2286" s="249">
        <v>2021</v>
      </c>
      <c r="L2286" s="249">
        <v>2021</v>
      </c>
      <c r="M2286" s="250" t="s">
        <v>2250</v>
      </c>
    </row>
    <row r="2287" spans="4:13" x14ac:dyDescent="0.35">
      <c r="D2287" s="244" t="s">
        <v>2279</v>
      </c>
      <c r="E2287" s="245">
        <v>44374</v>
      </c>
      <c r="F2287" s="245">
        <v>44377</v>
      </c>
      <c r="G2287" s="246" t="s">
        <v>13</v>
      </c>
      <c r="H2287" s="247">
        <v>830813</v>
      </c>
      <c r="I2287" s="248">
        <v>830813</v>
      </c>
      <c r="J2287" s="248">
        <v>1</v>
      </c>
      <c r="K2287" s="249">
        <v>2021</v>
      </c>
      <c r="L2287" s="249">
        <v>2021</v>
      </c>
      <c r="M2287" s="250" t="s">
        <v>2250</v>
      </c>
    </row>
    <row r="2288" spans="4:13" x14ac:dyDescent="0.35">
      <c r="D2288" s="244" t="s">
        <v>2280</v>
      </c>
      <c r="E2288" s="245">
        <v>44375</v>
      </c>
      <c r="F2288" s="245">
        <v>44377</v>
      </c>
      <c r="G2288" s="246" t="s">
        <v>10</v>
      </c>
      <c r="H2288" s="247">
        <v>6380</v>
      </c>
      <c r="I2288" s="248">
        <v>6380</v>
      </c>
      <c r="J2288" s="248">
        <v>1</v>
      </c>
      <c r="K2288" s="249">
        <v>2021</v>
      </c>
      <c r="L2288" s="249">
        <v>2021</v>
      </c>
      <c r="M2288" s="250" t="s">
        <v>2250</v>
      </c>
    </row>
    <row r="2289" spans="4:13" x14ac:dyDescent="0.35">
      <c r="D2289" s="244" t="s">
        <v>2585</v>
      </c>
      <c r="E2289" s="245">
        <v>44376</v>
      </c>
      <c r="F2289" s="245">
        <v>44378</v>
      </c>
      <c r="G2289" s="246" t="s">
        <v>10</v>
      </c>
      <c r="H2289" s="247">
        <v>6380</v>
      </c>
      <c r="I2289" s="248">
        <v>6380</v>
      </c>
      <c r="J2289" s="248">
        <v>1</v>
      </c>
      <c r="K2289" s="249">
        <v>2021</v>
      </c>
      <c r="L2289" s="249">
        <v>2021</v>
      </c>
      <c r="M2289" s="250" t="s">
        <v>2250</v>
      </c>
    </row>
    <row r="2290" spans="4:13" x14ac:dyDescent="0.35">
      <c r="D2290" s="244" t="s">
        <v>2281</v>
      </c>
      <c r="E2290" s="245">
        <v>44368</v>
      </c>
      <c r="F2290" s="245">
        <v>44378</v>
      </c>
      <c r="G2290" s="246" t="s">
        <v>10</v>
      </c>
      <c r="H2290" s="247">
        <v>6380</v>
      </c>
      <c r="I2290" s="248">
        <v>6380</v>
      </c>
      <c r="J2290" s="248">
        <v>1</v>
      </c>
      <c r="K2290" s="249">
        <v>2021</v>
      </c>
      <c r="L2290" s="249">
        <v>2021</v>
      </c>
      <c r="M2290" s="250" t="s">
        <v>2250</v>
      </c>
    </row>
    <row r="2291" spans="4:13" x14ac:dyDescent="0.35">
      <c r="D2291" s="244" t="s">
        <v>3143</v>
      </c>
      <c r="E2291" s="245">
        <v>44164</v>
      </c>
      <c r="F2291" s="245">
        <v>44378</v>
      </c>
      <c r="G2291" s="246" t="s">
        <v>10</v>
      </c>
      <c r="H2291" s="247">
        <v>259649.12280000001</v>
      </c>
      <c r="I2291" s="248">
        <v>259649.12280000001</v>
      </c>
      <c r="J2291" s="248">
        <v>1</v>
      </c>
      <c r="K2291" s="249">
        <v>2020</v>
      </c>
      <c r="L2291" s="249">
        <v>2021</v>
      </c>
      <c r="M2291" s="250" t="s">
        <v>11</v>
      </c>
    </row>
    <row r="2292" spans="4:13" x14ac:dyDescent="0.35">
      <c r="D2292" s="244" t="s">
        <v>3144</v>
      </c>
      <c r="E2292" s="245">
        <v>44003</v>
      </c>
      <c r="F2292" s="245">
        <v>44378</v>
      </c>
      <c r="G2292" s="246" t="s">
        <v>13</v>
      </c>
      <c r="H2292" s="247">
        <v>1775541.7959</v>
      </c>
      <c r="I2292" s="248">
        <v>-724458.20409999997</v>
      </c>
      <c r="J2292" s="248">
        <v>1</v>
      </c>
      <c r="K2292" s="249">
        <v>2020</v>
      </c>
      <c r="L2292" s="249">
        <v>2021</v>
      </c>
      <c r="M2292" s="250" t="s">
        <v>33</v>
      </c>
    </row>
    <row r="2293" spans="4:13" x14ac:dyDescent="0.35">
      <c r="D2293" s="244" t="s">
        <v>3071</v>
      </c>
      <c r="E2293" s="245">
        <v>44372</v>
      </c>
      <c r="F2293" s="245">
        <v>44378</v>
      </c>
      <c r="G2293" s="246" t="s">
        <v>10</v>
      </c>
      <c r="H2293" s="247">
        <v>6380</v>
      </c>
      <c r="I2293" s="248">
        <v>6380</v>
      </c>
      <c r="J2293" s="248">
        <v>1</v>
      </c>
      <c r="K2293" s="249">
        <v>2021</v>
      </c>
      <c r="L2293" s="249">
        <v>2021</v>
      </c>
      <c r="M2293" s="250" t="s">
        <v>2250</v>
      </c>
    </row>
    <row r="2294" spans="4:13" x14ac:dyDescent="0.35">
      <c r="D2294" s="244" t="s">
        <v>3145</v>
      </c>
      <c r="E2294" s="245">
        <v>44378</v>
      </c>
      <c r="F2294" s="245">
        <v>44379</v>
      </c>
      <c r="G2294" s="246" t="s">
        <v>13</v>
      </c>
      <c r="H2294" s="247">
        <v>6380</v>
      </c>
      <c r="I2294" s="248">
        <v>6380</v>
      </c>
      <c r="J2294" s="248">
        <v>1</v>
      </c>
      <c r="K2294" s="249">
        <v>2021</v>
      </c>
      <c r="L2294" s="249">
        <v>2021</v>
      </c>
      <c r="M2294" s="250" t="s">
        <v>3073</v>
      </c>
    </row>
    <row r="2295" spans="4:13" x14ac:dyDescent="0.35">
      <c r="D2295" s="244" t="s">
        <v>3146</v>
      </c>
      <c r="E2295" s="245">
        <v>44377</v>
      </c>
      <c r="F2295" s="245">
        <v>44379</v>
      </c>
      <c r="G2295" s="246" t="s">
        <v>10</v>
      </c>
      <c r="H2295" s="247">
        <v>23880</v>
      </c>
      <c r="I2295" s="248">
        <v>23880</v>
      </c>
      <c r="J2295" s="248">
        <v>1</v>
      </c>
      <c r="K2295" s="249">
        <v>2021</v>
      </c>
      <c r="L2295" s="249">
        <v>2021</v>
      </c>
      <c r="M2295" s="250" t="s">
        <v>2250</v>
      </c>
    </row>
    <row r="2296" spans="4:13" x14ac:dyDescent="0.35">
      <c r="D2296" s="244" t="s">
        <v>3147</v>
      </c>
      <c r="E2296" s="245">
        <v>43948</v>
      </c>
      <c r="F2296" s="245">
        <v>44382</v>
      </c>
      <c r="G2296" s="246" t="s">
        <v>13</v>
      </c>
      <c r="H2296" s="247">
        <v>110000</v>
      </c>
      <c r="I2296" s="248">
        <v>110000</v>
      </c>
      <c r="J2296" s="248">
        <v>1</v>
      </c>
      <c r="K2296" s="249">
        <v>2020</v>
      </c>
      <c r="L2296" s="249">
        <v>2021</v>
      </c>
      <c r="M2296" s="250" t="s">
        <v>33</v>
      </c>
    </row>
    <row r="2297" spans="4:13" x14ac:dyDescent="0.35">
      <c r="D2297" s="244" t="s">
        <v>3148</v>
      </c>
      <c r="E2297" s="245">
        <v>44371</v>
      </c>
      <c r="F2297" s="245">
        <v>44382</v>
      </c>
      <c r="G2297" s="246" t="s">
        <v>10</v>
      </c>
      <c r="H2297" s="247">
        <v>16780</v>
      </c>
      <c r="I2297" s="248">
        <v>16780</v>
      </c>
      <c r="J2297" s="248">
        <v>1</v>
      </c>
      <c r="K2297" s="249">
        <v>2021</v>
      </c>
      <c r="L2297" s="249">
        <v>2021</v>
      </c>
      <c r="M2297" s="250" t="s">
        <v>2250</v>
      </c>
    </row>
    <row r="2298" spans="4:13" x14ac:dyDescent="0.35">
      <c r="D2298" s="244" t="s">
        <v>3149</v>
      </c>
      <c r="E2298" s="245">
        <v>44372</v>
      </c>
      <c r="F2298" s="245">
        <v>44382</v>
      </c>
      <c r="G2298" s="246" t="s">
        <v>13</v>
      </c>
      <c r="H2298" s="247">
        <v>1693156</v>
      </c>
      <c r="I2298" s="248">
        <v>1693156</v>
      </c>
      <c r="J2298" s="248">
        <v>1</v>
      </c>
      <c r="K2298" s="249">
        <v>2021</v>
      </c>
      <c r="L2298" s="249">
        <v>2021</v>
      </c>
      <c r="M2298" s="250" t="s">
        <v>2250</v>
      </c>
    </row>
    <row r="2299" spans="4:13" x14ac:dyDescent="0.35">
      <c r="D2299" s="244" t="s">
        <v>3072</v>
      </c>
      <c r="E2299" s="245">
        <v>44381</v>
      </c>
      <c r="F2299" s="245">
        <v>44383</v>
      </c>
      <c r="G2299" s="246" t="s">
        <v>13</v>
      </c>
      <c r="H2299" s="247">
        <v>17820</v>
      </c>
      <c r="I2299" s="248">
        <v>17820</v>
      </c>
      <c r="J2299" s="248">
        <v>1</v>
      </c>
      <c r="K2299" s="249">
        <v>2021</v>
      </c>
      <c r="L2299" s="249">
        <v>2021</v>
      </c>
      <c r="M2299" s="250" t="s">
        <v>3073</v>
      </c>
    </row>
    <row r="2300" spans="4:13" x14ac:dyDescent="0.35">
      <c r="D2300" s="244" t="s">
        <v>3152</v>
      </c>
      <c r="E2300" s="245">
        <v>44309</v>
      </c>
      <c r="F2300" s="245">
        <v>44319</v>
      </c>
      <c r="G2300" s="246" t="s">
        <v>10</v>
      </c>
      <c r="H2300" s="247">
        <v>6380</v>
      </c>
      <c r="I2300" s="248">
        <v>6380</v>
      </c>
      <c r="J2300" s="248">
        <v>1</v>
      </c>
      <c r="K2300" s="249">
        <v>2021</v>
      </c>
      <c r="L2300" s="249">
        <v>2021</v>
      </c>
      <c r="M2300" s="250" t="s">
        <v>2250</v>
      </c>
    </row>
    <row r="2301" spans="4:13" x14ac:dyDescent="0.35">
      <c r="D2301" s="244" t="s">
        <v>3153</v>
      </c>
      <c r="E2301" s="245">
        <v>44330</v>
      </c>
      <c r="F2301" s="245">
        <v>44382</v>
      </c>
      <c r="G2301" s="246" t="s">
        <v>10</v>
      </c>
      <c r="H2301" s="247">
        <v>-1720</v>
      </c>
      <c r="I2301" s="248">
        <v>-51580</v>
      </c>
      <c r="J2301" s="248">
        <v>1</v>
      </c>
      <c r="K2301" s="249">
        <v>2021</v>
      </c>
      <c r="L2301" s="249">
        <v>2021</v>
      </c>
      <c r="M2301" s="250" t="s">
        <v>2250</v>
      </c>
    </row>
    <row r="2302" spans="4:13" x14ac:dyDescent="0.35">
      <c r="D2302" s="244" t="s">
        <v>3074</v>
      </c>
      <c r="E2302" s="245">
        <v>44374</v>
      </c>
      <c r="F2302" s="245">
        <v>44382</v>
      </c>
      <c r="G2302" s="246" t="s">
        <v>10</v>
      </c>
      <c r="H2302" s="247">
        <v>-669560</v>
      </c>
      <c r="I2302" s="248">
        <v>-669560</v>
      </c>
      <c r="J2302" s="248">
        <v>1</v>
      </c>
      <c r="K2302" s="249">
        <v>2021</v>
      </c>
      <c r="L2302" s="249">
        <v>2021</v>
      </c>
      <c r="M2302" s="250" t="s">
        <v>2250</v>
      </c>
    </row>
    <row r="2303" spans="4:13" x14ac:dyDescent="0.35">
      <c r="D2303" s="244" t="s">
        <v>3154</v>
      </c>
      <c r="E2303" s="245">
        <v>44374</v>
      </c>
      <c r="F2303" s="245">
        <v>44382</v>
      </c>
      <c r="G2303" s="246" t="s">
        <v>10</v>
      </c>
      <c r="H2303" s="247">
        <v>6380</v>
      </c>
      <c r="I2303" s="248">
        <v>6380</v>
      </c>
      <c r="J2303" s="248">
        <v>1</v>
      </c>
      <c r="K2303" s="249">
        <v>2021</v>
      </c>
      <c r="L2303" s="249">
        <v>2021</v>
      </c>
      <c r="M2303" s="250" t="s">
        <v>2250</v>
      </c>
    </row>
    <row r="2304" spans="4:13" x14ac:dyDescent="0.35">
      <c r="D2304" s="244" t="s">
        <v>3156</v>
      </c>
      <c r="E2304" s="245">
        <v>44362</v>
      </c>
      <c r="F2304" s="245">
        <v>44382</v>
      </c>
      <c r="G2304" s="246" t="s">
        <v>10</v>
      </c>
      <c r="H2304" s="247">
        <v>6380</v>
      </c>
      <c r="I2304" s="248">
        <v>6380</v>
      </c>
      <c r="J2304" s="248">
        <v>1</v>
      </c>
      <c r="K2304" s="249">
        <v>2021</v>
      </c>
      <c r="L2304" s="249">
        <v>2021</v>
      </c>
      <c r="M2304" s="250" t="s">
        <v>2250</v>
      </c>
    </row>
    <row r="2305" spans="4:13" x14ac:dyDescent="0.35">
      <c r="D2305" s="244" t="s">
        <v>3158</v>
      </c>
      <c r="E2305" s="245">
        <v>44382</v>
      </c>
      <c r="F2305" s="245">
        <v>44383</v>
      </c>
      <c r="G2305" s="246" t="s">
        <v>13</v>
      </c>
      <c r="H2305" s="247">
        <v>217880</v>
      </c>
      <c r="I2305" s="248">
        <v>217880</v>
      </c>
      <c r="J2305" s="248">
        <v>1</v>
      </c>
      <c r="K2305" s="249">
        <v>2021</v>
      </c>
      <c r="L2305" s="249">
        <v>2021</v>
      </c>
      <c r="M2305" s="250" t="s">
        <v>3073</v>
      </c>
    </row>
    <row r="2306" spans="4:13" x14ac:dyDescent="0.35">
      <c r="D2306" s="244" t="s">
        <v>3159</v>
      </c>
      <c r="E2306" s="245">
        <v>44344</v>
      </c>
      <c r="F2306" s="245">
        <v>44383</v>
      </c>
      <c r="G2306" s="246" t="s">
        <v>13</v>
      </c>
      <c r="H2306" s="247">
        <v>24000</v>
      </c>
      <c r="I2306" s="248">
        <v>24000</v>
      </c>
      <c r="J2306" s="248">
        <v>1</v>
      </c>
      <c r="K2306" s="249">
        <v>2021</v>
      </c>
      <c r="L2306" s="249">
        <v>2021</v>
      </c>
      <c r="M2306" s="250" t="s">
        <v>2250</v>
      </c>
    </row>
    <row r="2307" spans="4:13" x14ac:dyDescent="0.35">
      <c r="D2307" s="244" t="s">
        <v>3075</v>
      </c>
      <c r="E2307" s="245">
        <v>44380</v>
      </c>
      <c r="F2307" s="245">
        <v>44384</v>
      </c>
      <c r="G2307" s="246" t="s">
        <v>13</v>
      </c>
      <c r="H2307" s="247">
        <v>6380</v>
      </c>
      <c r="I2307" s="248">
        <v>6380</v>
      </c>
      <c r="J2307" s="248">
        <v>1</v>
      </c>
      <c r="K2307" s="249">
        <v>2021</v>
      </c>
      <c r="L2307" s="249">
        <v>2021</v>
      </c>
      <c r="M2307" s="250" t="s">
        <v>3073</v>
      </c>
    </row>
    <row r="2308" spans="4:13" x14ac:dyDescent="0.35">
      <c r="D2308" s="244" t="s">
        <v>3076</v>
      </c>
      <c r="E2308" s="245">
        <v>44376</v>
      </c>
      <c r="F2308" s="245">
        <v>44384</v>
      </c>
      <c r="G2308" s="246" t="s">
        <v>10</v>
      </c>
      <c r="H2308" s="247">
        <v>10440</v>
      </c>
      <c r="I2308" s="248">
        <v>10440</v>
      </c>
      <c r="J2308" s="248">
        <v>1</v>
      </c>
      <c r="K2308" s="249">
        <v>2021</v>
      </c>
      <c r="L2308" s="249">
        <v>2021</v>
      </c>
      <c r="M2308" s="250" t="s">
        <v>2250</v>
      </c>
    </row>
    <row r="2309" spans="4:13" x14ac:dyDescent="0.35">
      <c r="D2309" s="244" t="s">
        <v>3161</v>
      </c>
      <c r="E2309" s="245">
        <v>44367</v>
      </c>
      <c r="F2309" s="245">
        <v>44384</v>
      </c>
      <c r="G2309" s="246" t="s">
        <v>13</v>
      </c>
      <c r="H2309" s="247">
        <v>23000</v>
      </c>
      <c r="I2309" s="248">
        <v>23000</v>
      </c>
      <c r="J2309" s="248">
        <v>1</v>
      </c>
      <c r="K2309" s="249">
        <v>2021</v>
      </c>
      <c r="L2309" s="249">
        <v>2021</v>
      </c>
      <c r="M2309" s="250" t="s">
        <v>2250</v>
      </c>
    </row>
    <row r="2310" spans="4:13" x14ac:dyDescent="0.35">
      <c r="D2310" s="244" t="s">
        <v>3162</v>
      </c>
      <c r="E2310" s="245">
        <v>44377</v>
      </c>
      <c r="F2310" s="245">
        <v>44384</v>
      </c>
      <c r="G2310" s="246" t="s">
        <v>13</v>
      </c>
      <c r="H2310" s="247">
        <v>95000</v>
      </c>
      <c r="I2310" s="248">
        <v>95000</v>
      </c>
      <c r="J2310" s="248">
        <v>1</v>
      </c>
      <c r="K2310" s="249">
        <v>2021</v>
      </c>
      <c r="L2310" s="249">
        <v>2021</v>
      </c>
      <c r="M2310" s="250" t="s">
        <v>2250</v>
      </c>
    </row>
    <row r="2311" spans="4:13" x14ac:dyDescent="0.35">
      <c r="D2311" s="244" t="s">
        <v>3077</v>
      </c>
      <c r="E2311" s="245">
        <v>44347</v>
      </c>
      <c r="F2311" s="245">
        <v>44382</v>
      </c>
      <c r="G2311" s="246" t="s">
        <v>10</v>
      </c>
      <c r="H2311" s="247">
        <v>39440</v>
      </c>
      <c r="I2311" s="248">
        <v>39440</v>
      </c>
      <c r="J2311" s="248">
        <v>1</v>
      </c>
      <c r="K2311" s="249">
        <v>2021</v>
      </c>
      <c r="L2311" s="249">
        <v>2021</v>
      </c>
      <c r="M2311" s="250" t="s">
        <v>2250</v>
      </c>
    </row>
    <row r="2312" spans="4:13" x14ac:dyDescent="0.35">
      <c r="D2312" s="244" t="s">
        <v>3163</v>
      </c>
      <c r="E2312" s="245">
        <v>44375</v>
      </c>
      <c r="F2312" s="245">
        <v>44382</v>
      </c>
      <c r="G2312" s="246" t="s">
        <v>10</v>
      </c>
      <c r="H2312" s="247">
        <v>416000</v>
      </c>
      <c r="I2312" s="248">
        <v>416000</v>
      </c>
      <c r="J2312" s="248">
        <v>1</v>
      </c>
      <c r="K2312" s="249">
        <v>2021</v>
      </c>
      <c r="L2312" s="249">
        <v>2021</v>
      </c>
      <c r="M2312" s="250" t="s">
        <v>2250</v>
      </c>
    </row>
    <row r="2313" spans="4:13" x14ac:dyDescent="0.35">
      <c r="D2313" s="244" t="s">
        <v>3164</v>
      </c>
      <c r="E2313" s="245">
        <v>44377</v>
      </c>
      <c r="F2313" s="245">
        <v>44385</v>
      </c>
      <c r="G2313" s="246" t="s">
        <v>13</v>
      </c>
      <c r="H2313" s="247">
        <v>6380</v>
      </c>
      <c r="I2313" s="248">
        <v>6380</v>
      </c>
      <c r="J2313" s="248">
        <v>1</v>
      </c>
      <c r="K2313" s="249">
        <v>2021</v>
      </c>
      <c r="L2313" s="249">
        <v>2021</v>
      </c>
      <c r="M2313" s="250" t="s">
        <v>2250</v>
      </c>
    </row>
    <row r="2314" spans="4:13" x14ac:dyDescent="0.35">
      <c r="D2314" s="244" t="s">
        <v>3166</v>
      </c>
      <c r="E2314" s="245">
        <v>44379</v>
      </c>
      <c r="F2314" s="245">
        <v>44385</v>
      </c>
      <c r="G2314" s="246" t="s">
        <v>10</v>
      </c>
      <c r="H2314" s="247">
        <v>472060</v>
      </c>
      <c r="I2314" s="248">
        <v>472060</v>
      </c>
      <c r="J2314" s="248">
        <v>1</v>
      </c>
      <c r="K2314" s="249">
        <v>2021</v>
      </c>
      <c r="L2314" s="249">
        <v>2021</v>
      </c>
      <c r="M2314" s="250" t="s">
        <v>3073</v>
      </c>
    </row>
    <row r="2315" spans="4:13" x14ac:dyDescent="0.35">
      <c r="D2315" s="244" t="s">
        <v>3080</v>
      </c>
      <c r="E2315" s="245">
        <v>44347</v>
      </c>
      <c r="F2315" s="245">
        <v>44383</v>
      </c>
      <c r="G2315" s="246" t="s">
        <v>10</v>
      </c>
      <c r="H2315" s="247">
        <v>50000</v>
      </c>
      <c r="I2315" s="248">
        <v>50000</v>
      </c>
      <c r="J2315" s="248">
        <v>1</v>
      </c>
      <c r="K2315" s="249">
        <v>2021</v>
      </c>
      <c r="L2315" s="249">
        <v>2021</v>
      </c>
      <c r="M2315" s="250" t="s">
        <v>2250</v>
      </c>
    </row>
    <row r="2316" spans="4:13" x14ac:dyDescent="0.35">
      <c r="D2316" s="244" t="s">
        <v>3171</v>
      </c>
      <c r="E2316" s="245">
        <v>44385</v>
      </c>
      <c r="F2316" s="245">
        <v>44386</v>
      </c>
      <c r="G2316" s="246" t="s">
        <v>10</v>
      </c>
      <c r="H2316" s="247">
        <v>5000</v>
      </c>
      <c r="I2316" s="248">
        <v>5000</v>
      </c>
      <c r="J2316" s="248">
        <v>1</v>
      </c>
      <c r="K2316" s="249">
        <v>2021</v>
      </c>
      <c r="L2316" s="249">
        <v>2021</v>
      </c>
      <c r="M2316" s="250" t="s">
        <v>3073</v>
      </c>
    </row>
    <row r="2317" spans="4:13" x14ac:dyDescent="0.35">
      <c r="D2317" s="244" t="s">
        <v>3172</v>
      </c>
      <c r="E2317" s="245">
        <v>44378</v>
      </c>
      <c r="F2317" s="245">
        <v>44385</v>
      </c>
      <c r="G2317" s="246" t="s">
        <v>13</v>
      </c>
      <c r="H2317" s="247">
        <v>5000</v>
      </c>
      <c r="I2317" s="248">
        <v>5000</v>
      </c>
      <c r="J2317" s="248">
        <v>1</v>
      </c>
      <c r="K2317" s="249">
        <v>2021</v>
      </c>
      <c r="L2317" s="249">
        <v>2021</v>
      </c>
      <c r="M2317" s="250" t="s">
        <v>3073</v>
      </c>
    </row>
    <row r="2318" spans="4:13" x14ac:dyDescent="0.35">
      <c r="D2318" s="244" t="s">
        <v>3082</v>
      </c>
      <c r="E2318" s="245">
        <v>44371</v>
      </c>
      <c r="F2318" s="245">
        <v>44375</v>
      </c>
      <c r="G2318" s="246" t="s">
        <v>13</v>
      </c>
      <c r="H2318" s="247">
        <v>11000</v>
      </c>
      <c r="I2318" s="248">
        <v>11000</v>
      </c>
      <c r="J2318" s="248">
        <v>1</v>
      </c>
      <c r="K2318" s="249">
        <v>2021</v>
      </c>
      <c r="L2318" s="249">
        <v>2021</v>
      </c>
      <c r="M2318" s="250" t="s">
        <v>2250</v>
      </c>
    </row>
    <row r="2319" spans="4:13" x14ac:dyDescent="0.35">
      <c r="D2319" s="244" t="s">
        <v>3175</v>
      </c>
      <c r="E2319" s="245">
        <v>44320</v>
      </c>
      <c r="F2319" s="245">
        <v>44385</v>
      </c>
      <c r="G2319" s="246" t="s">
        <v>177</v>
      </c>
      <c r="H2319" s="247">
        <v>76795</v>
      </c>
      <c r="I2319" s="248">
        <v>76795</v>
      </c>
      <c r="J2319" s="248">
        <v>1</v>
      </c>
      <c r="K2319" s="249">
        <v>2021</v>
      </c>
      <c r="L2319" s="249">
        <v>2021</v>
      </c>
      <c r="M2319" s="250" t="s">
        <v>2250</v>
      </c>
    </row>
    <row r="2320" spans="4:13" x14ac:dyDescent="0.35">
      <c r="D2320" s="244" t="s">
        <v>3177</v>
      </c>
      <c r="E2320" s="245">
        <v>44376</v>
      </c>
      <c r="F2320" s="245">
        <v>44389</v>
      </c>
      <c r="G2320" s="246" t="s">
        <v>10</v>
      </c>
      <c r="H2320" s="247">
        <v>172040</v>
      </c>
      <c r="I2320" s="248">
        <v>172040</v>
      </c>
      <c r="J2320" s="248">
        <v>1</v>
      </c>
      <c r="K2320" s="249">
        <v>2021</v>
      </c>
      <c r="L2320" s="249">
        <v>2021</v>
      </c>
      <c r="M2320" s="250" t="s">
        <v>2250</v>
      </c>
    </row>
    <row r="2321" spans="4:13" x14ac:dyDescent="0.35">
      <c r="D2321" s="244" t="s">
        <v>3179</v>
      </c>
      <c r="E2321" s="245">
        <v>44378</v>
      </c>
      <c r="F2321" s="245">
        <v>44390</v>
      </c>
      <c r="G2321" s="246" t="s">
        <v>10</v>
      </c>
      <c r="H2321" s="247">
        <v>110760</v>
      </c>
      <c r="I2321" s="248">
        <v>110760</v>
      </c>
      <c r="J2321" s="248">
        <v>1</v>
      </c>
      <c r="K2321" s="249">
        <v>2021</v>
      </c>
      <c r="L2321" s="249">
        <v>2021</v>
      </c>
      <c r="M2321" s="250" t="s">
        <v>3073</v>
      </c>
    </row>
    <row r="2322" spans="4:13" x14ac:dyDescent="0.35">
      <c r="D2322" s="244" t="s">
        <v>3085</v>
      </c>
      <c r="E2322" s="245">
        <v>44385</v>
      </c>
      <c r="F2322" s="245">
        <v>44390</v>
      </c>
      <c r="G2322" s="246" t="s">
        <v>10</v>
      </c>
      <c r="H2322" s="247">
        <v>32700</v>
      </c>
      <c r="I2322" s="248">
        <v>32700</v>
      </c>
      <c r="J2322" s="248">
        <v>1</v>
      </c>
      <c r="K2322" s="249">
        <v>2021</v>
      </c>
      <c r="L2322" s="249">
        <v>2021</v>
      </c>
      <c r="M2322" s="250" t="s">
        <v>3073</v>
      </c>
    </row>
    <row r="2323" spans="4:13" x14ac:dyDescent="0.35">
      <c r="D2323" s="244" t="s">
        <v>3181</v>
      </c>
      <c r="E2323" s="245">
        <v>44360</v>
      </c>
      <c r="F2323" s="245">
        <v>44390</v>
      </c>
      <c r="G2323" s="246" t="s">
        <v>10</v>
      </c>
      <c r="H2323" s="247">
        <v>1000000</v>
      </c>
      <c r="I2323" s="248">
        <v>1000000</v>
      </c>
      <c r="J2323" s="248">
        <v>1</v>
      </c>
      <c r="K2323" s="249">
        <v>2021</v>
      </c>
      <c r="L2323" s="249">
        <v>2021</v>
      </c>
      <c r="M2323" s="250" t="s">
        <v>2250</v>
      </c>
    </row>
    <row r="2324" spans="4:13" x14ac:dyDescent="0.35">
      <c r="D2324" s="244" t="s">
        <v>3184</v>
      </c>
      <c r="E2324" s="245">
        <v>44260</v>
      </c>
      <c r="F2324" s="245">
        <v>44377</v>
      </c>
      <c r="G2324" s="246" t="s">
        <v>664</v>
      </c>
      <c r="H2324" s="247">
        <v>176001</v>
      </c>
      <c r="I2324" s="248">
        <v>176001</v>
      </c>
      <c r="J2324" s="248">
        <v>1</v>
      </c>
      <c r="K2324" s="249">
        <v>2021</v>
      </c>
      <c r="L2324" s="249">
        <v>2021</v>
      </c>
      <c r="M2324" s="250" t="s">
        <v>21</v>
      </c>
    </row>
    <row r="2325" spans="4:13" x14ac:dyDescent="0.35">
      <c r="D2325" s="244" t="s">
        <v>3086</v>
      </c>
      <c r="E2325" s="245">
        <v>44387</v>
      </c>
      <c r="F2325" s="245">
        <v>44391</v>
      </c>
      <c r="G2325" s="246" t="s">
        <v>13</v>
      </c>
      <c r="H2325" s="247">
        <v>24660</v>
      </c>
      <c r="I2325" s="248">
        <v>24660</v>
      </c>
      <c r="J2325" s="248">
        <v>1</v>
      </c>
      <c r="K2325" s="249">
        <v>2021</v>
      </c>
      <c r="L2325" s="249">
        <v>2021</v>
      </c>
      <c r="M2325" s="250" t="s">
        <v>3073</v>
      </c>
    </row>
    <row r="2326" spans="4:13" x14ac:dyDescent="0.35">
      <c r="D2326" s="244" t="s">
        <v>3186</v>
      </c>
      <c r="E2326" s="245">
        <v>44375</v>
      </c>
      <c r="F2326" s="245">
        <v>44389</v>
      </c>
      <c r="G2326" s="246" t="s">
        <v>13</v>
      </c>
      <c r="H2326" s="247">
        <v>52980</v>
      </c>
      <c r="I2326" s="248">
        <v>52980</v>
      </c>
      <c r="J2326" s="248">
        <v>1</v>
      </c>
      <c r="K2326" s="249">
        <v>2021</v>
      </c>
      <c r="L2326" s="249">
        <v>2021</v>
      </c>
      <c r="M2326" s="250" t="s">
        <v>2250</v>
      </c>
    </row>
    <row r="2327" spans="4:13" x14ac:dyDescent="0.35">
      <c r="D2327" s="244" t="s">
        <v>3187</v>
      </c>
      <c r="E2327" s="245">
        <v>44389</v>
      </c>
      <c r="F2327" s="245">
        <v>44391</v>
      </c>
      <c r="G2327" s="246" t="s">
        <v>10</v>
      </c>
      <c r="H2327" s="247">
        <v>535080</v>
      </c>
      <c r="I2327" s="248">
        <v>535080</v>
      </c>
      <c r="J2327" s="248">
        <v>1</v>
      </c>
      <c r="K2327" s="249">
        <v>2021</v>
      </c>
      <c r="L2327" s="249">
        <v>2021</v>
      </c>
      <c r="M2327" s="250" t="s">
        <v>3073</v>
      </c>
    </row>
    <row r="2328" spans="4:13" x14ac:dyDescent="0.35">
      <c r="D2328" s="244" t="s">
        <v>3188</v>
      </c>
      <c r="E2328" s="245">
        <v>44386</v>
      </c>
      <c r="F2328" s="245">
        <v>44391</v>
      </c>
      <c r="G2328" s="246" t="s">
        <v>10</v>
      </c>
      <c r="H2328" s="247">
        <v>9500</v>
      </c>
      <c r="I2328" s="248">
        <v>9500</v>
      </c>
      <c r="J2328" s="248">
        <v>1</v>
      </c>
      <c r="K2328" s="249">
        <v>2021</v>
      </c>
      <c r="L2328" s="249">
        <v>2021</v>
      </c>
      <c r="M2328" s="250" t="s">
        <v>3073</v>
      </c>
    </row>
    <row r="2329" spans="4:13" x14ac:dyDescent="0.35">
      <c r="D2329" s="244" t="s">
        <v>3190</v>
      </c>
      <c r="E2329" s="245">
        <v>44310</v>
      </c>
      <c r="F2329" s="245">
        <v>44382</v>
      </c>
      <c r="G2329" s="246" t="s">
        <v>10</v>
      </c>
      <c r="H2329" s="247">
        <v>961150</v>
      </c>
      <c r="I2329" s="248">
        <v>961150</v>
      </c>
      <c r="J2329" s="248">
        <v>1</v>
      </c>
      <c r="K2329" s="249">
        <v>2021</v>
      </c>
      <c r="L2329" s="249">
        <v>2021</v>
      </c>
      <c r="M2329" s="250" t="s">
        <v>2250</v>
      </c>
    </row>
    <row r="2330" spans="4:13" x14ac:dyDescent="0.35">
      <c r="D2330" s="244" t="s">
        <v>3192</v>
      </c>
      <c r="E2330" s="245">
        <v>44384</v>
      </c>
      <c r="F2330" s="245">
        <v>44392</v>
      </c>
      <c r="G2330" s="246" t="s">
        <v>10</v>
      </c>
      <c r="H2330" s="247">
        <v>200000</v>
      </c>
      <c r="I2330" s="248">
        <v>200000</v>
      </c>
      <c r="J2330" s="248">
        <v>1</v>
      </c>
      <c r="K2330" s="249">
        <v>2021</v>
      </c>
      <c r="L2330" s="249">
        <v>2021</v>
      </c>
      <c r="M2330" s="250" t="s">
        <v>3073</v>
      </c>
    </row>
    <row r="2331" spans="4:13" x14ac:dyDescent="0.35">
      <c r="D2331" s="244" t="s">
        <v>3193</v>
      </c>
      <c r="E2331" s="245">
        <v>44376</v>
      </c>
      <c r="F2331" s="245">
        <v>44383</v>
      </c>
      <c r="G2331" s="246" t="s">
        <v>10</v>
      </c>
      <c r="H2331" s="247">
        <v>6380</v>
      </c>
      <c r="I2331" s="248">
        <v>6380</v>
      </c>
      <c r="J2331" s="248">
        <v>1</v>
      </c>
      <c r="K2331" s="249">
        <v>2021</v>
      </c>
      <c r="L2331" s="249">
        <v>2021</v>
      </c>
      <c r="M2331" s="250" t="s">
        <v>2250</v>
      </c>
    </row>
    <row r="2332" spans="4:13" x14ac:dyDescent="0.35">
      <c r="D2332" s="244" t="s">
        <v>3194</v>
      </c>
      <c r="E2332" s="245">
        <v>44386</v>
      </c>
      <c r="F2332" s="245">
        <v>44389</v>
      </c>
      <c r="G2332" s="246" t="s">
        <v>10</v>
      </c>
      <c r="H2332" s="247">
        <v>12780</v>
      </c>
      <c r="I2332" s="248">
        <v>12780</v>
      </c>
      <c r="J2332" s="248">
        <v>1</v>
      </c>
      <c r="K2332" s="249">
        <v>2021</v>
      </c>
      <c r="L2332" s="249">
        <v>2021</v>
      </c>
      <c r="M2332" s="250" t="s">
        <v>3073</v>
      </c>
    </row>
    <row r="2333" spans="4:13" x14ac:dyDescent="0.35">
      <c r="D2333" s="244" t="s">
        <v>3087</v>
      </c>
      <c r="E2333" s="245">
        <v>44391</v>
      </c>
      <c r="F2333" s="245">
        <v>44393</v>
      </c>
      <c r="G2333" s="246" t="s">
        <v>13</v>
      </c>
      <c r="H2333" s="247">
        <v>234636</v>
      </c>
      <c r="I2333" s="248">
        <v>234636</v>
      </c>
      <c r="J2333" s="248">
        <v>1</v>
      </c>
      <c r="K2333" s="249">
        <v>2021</v>
      </c>
      <c r="L2333" s="249">
        <v>2021</v>
      </c>
      <c r="M2333" s="250" t="s">
        <v>3073</v>
      </c>
    </row>
    <row r="2334" spans="4:13" x14ac:dyDescent="0.35">
      <c r="D2334" s="244" t="s">
        <v>3197</v>
      </c>
      <c r="E2334" s="245">
        <v>44384</v>
      </c>
      <c r="F2334" s="245">
        <v>44393</v>
      </c>
      <c r="G2334" s="246" t="s">
        <v>10</v>
      </c>
      <c r="H2334" s="247">
        <v>669440</v>
      </c>
      <c r="I2334" s="248">
        <v>669440</v>
      </c>
      <c r="J2334" s="248">
        <v>1</v>
      </c>
      <c r="K2334" s="249">
        <v>2021</v>
      </c>
      <c r="L2334" s="249">
        <v>2021</v>
      </c>
      <c r="M2334" s="250" t="s">
        <v>3073</v>
      </c>
    </row>
    <row r="2335" spans="4:13" x14ac:dyDescent="0.35">
      <c r="D2335" s="244" t="s">
        <v>3200</v>
      </c>
      <c r="E2335" s="245">
        <v>44382</v>
      </c>
      <c r="F2335" s="245">
        <v>44396</v>
      </c>
      <c r="G2335" s="246" t="s">
        <v>13</v>
      </c>
      <c r="H2335" s="247">
        <v>34900</v>
      </c>
      <c r="I2335" s="248">
        <v>34900</v>
      </c>
      <c r="J2335" s="248">
        <v>1</v>
      </c>
      <c r="K2335" s="249">
        <v>2021</v>
      </c>
      <c r="L2335" s="249">
        <v>2021</v>
      </c>
      <c r="M2335" s="250" t="s">
        <v>3073</v>
      </c>
    </row>
    <row r="2336" spans="4:13" x14ac:dyDescent="0.35">
      <c r="D2336" s="244" t="s">
        <v>3202</v>
      </c>
      <c r="E2336" s="245">
        <v>44388</v>
      </c>
      <c r="F2336" s="245">
        <v>44393</v>
      </c>
      <c r="G2336" s="246" t="s">
        <v>10</v>
      </c>
      <c r="H2336" s="247">
        <v>890264</v>
      </c>
      <c r="I2336" s="248">
        <v>890264</v>
      </c>
      <c r="J2336" s="248">
        <v>1</v>
      </c>
      <c r="K2336" s="249">
        <v>2021</v>
      </c>
      <c r="L2336" s="249">
        <v>2021</v>
      </c>
      <c r="M2336" s="250" t="s">
        <v>3073</v>
      </c>
    </row>
    <row r="2337" spans="4:13" x14ac:dyDescent="0.35">
      <c r="D2337" s="244" t="s">
        <v>3203</v>
      </c>
      <c r="E2337" s="245">
        <v>44096</v>
      </c>
      <c r="F2337" s="245">
        <v>44393</v>
      </c>
      <c r="G2337" s="246" t="s">
        <v>13</v>
      </c>
      <c r="H2337" s="247">
        <v>80000</v>
      </c>
      <c r="I2337" s="248">
        <v>80000</v>
      </c>
      <c r="J2337" s="248">
        <v>1</v>
      </c>
      <c r="K2337" s="249">
        <v>2020</v>
      </c>
      <c r="L2337" s="249">
        <v>2021</v>
      </c>
      <c r="M2337" s="250" t="s">
        <v>35</v>
      </c>
    </row>
    <row r="2338" spans="4:13" x14ac:dyDescent="0.35">
      <c r="D2338" s="244" t="s">
        <v>3204</v>
      </c>
      <c r="E2338" s="245">
        <v>44392</v>
      </c>
      <c r="F2338" s="245">
        <v>44396</v>
      </c>
      <c r="G2338" s="246" t="s">
        <v>10</v>
      </c>
      <c r="H2338" s="247">
        <v>30000</v>
      </c>
      <c r="I2338" s="248">
        <v>30000</v>
      </c>
      <c r="J2338" s="248">
        <v>1</v>
      </c>
      <c r="K2338" s="249">
        <v>2021</v>
      </c>
      <c r="L2338" s="249">
        <v>2021</v>
      </c>
      <c r="M2338" s="250" t="s">
        <v>3073</v>
      </c>
    </row>
    <row r="2339" spans="4:13" x14ac:dyDescent="0.35">
      <c r="D2339" s="244" t="s">
        <v>3205</v>
      </c>
      <c r="E2339" s="245">
        <v>44392</v>
      </c>
      <c r="F2339" s="245">
        <v>44396</v>
      </c>
      <c r="G2339" s="246" t="s">
        <v>13</v>
      </c>
      <c r="H2339" s="247">
        <v>210000</v>
      </c>
      <c r="I2339" s="248">
        <v>210000</v>
      </c>
      <c r="J2339" s="248">
        <v>1</v>
      </c>
      <c r="K2339" s="249">
        <v>2021</v>
      </c>
      <c r="L2339" s="249">
        <v>2021</v>
      </c>
      <c r="M2339" s="250" t="s">
        <v>3073</v>
      </c>
    </row>
    <row r="2340" spans="4:13" x14ac:dyDescent="0.35">
      <c r="D2340" s="244" t="s">
        <v>3206</v>
      </c>
      <c r="E2340" s="245">
        <v>44391</v>
      </c>
      <c r="F2340" s="245">
        <v>44396</v>
      </c>
      <c r="G2340" s="246" t="s">
        <v>10</v>
      </c>
      <c r="H2340" s="247">
        <v>8000</v>
      </c>
      <c r="I2340" s="248">
        <v>8000</v>
      </c>
      <c r="J2340" s="248">
        <v>1</v>
      </c>
      <c r="K2340" s="249">
        <v>2021</v>
      </c>
      <c r="L2340" s="249">
        <v>2021</v>
      </c>
      <c r="M2340" s="250" t="s">
        <v>3073</v>
      </c>
    </row>
    <row r="2341" spans="4:13" x14ac:dyDescent="0.35">
      <c r="D2341" s="244" t="s">
        <v>3089</v>
      </c>
      <c r="E2341" s="245">
        <v>44381</v>
      </c>
      <c r="F2341" s="245">
        <v>44396</v>
      </c>
      <c r="G2341" s="246" t="s">
        <v>10</v>
      </c>
      <c r="H2341" s="247">
        <v>6380</v>
      </c>
      <c r="I2341" s="248">
        <v>6380</v>
      </c>
      <c r="J2341" s="248">
        <v>1</v>
      </c>
      <c r="K2341" s="249">
        <v>2021</v>
      </c>
      <c r="L2341" s="249">
        <v>2021</v>
      </c>
      <c r="M2341" s="250" t="s">
        <v>3073</v>
      </c>
    </row>
    <row r="2342" spans="4:13" x14ac:dyDescent="0.35">
      <c r="D2342" s="244" t="s">
        <v>3208</v>
      </c>
      <c r="E2342" s="245">
        <v>44384</v>
      </c>
      <c r="F2342" s="245">
        <v>44386</v>
      </c>
      <c r="G2342" s="246" t="s">
        <v>10</v>
      </c>
      <c r="H2342" s="247">
        <v>4380</v>
      </c>
      <c r="I2342" s="248">
        <v>4380</v>
      </c>
      <c r="J2342" s="248">
        <v>1</v>
      </c>
      <c r="K2342" s="249">
        <v>2021</v>
      </c>
      <c r="L2342" s="249">
        <v>2021</v>
      </c>
      <c r="M2342" s="250" t="s">
        <v>3073</v>
      </c>
    </row>
    <row r="2343" spans="4:13" x14ac:dyDescent="0.35">
      <c r="D2343" s="244" t="s">
        <v>3210</v>
      </c>
      <c r="E2343" s="245">
        <v>44297</v>
      </c>
      <c r="F2343" s="245">
        <v>44396</v>
      </c>
      <c r="G2343" s="246" t="s">
        <v>10</v>
      </c>
      <c r="H2343" s="247">
        <v>11069</v>
      </c>
      <c r="I2343" s="248">
        <v>11069</v>
      </c>
      <c r="J2343" s="248">
        <v>1</v>
      </c>
      <c r="K2343" s="249">
        <v>2021</v>
      </c>
      <c r="L2343" s="249">
        <v>2021</v>
      </c>
      <c r="M2343" s="250" t="s">
        <v>2250</v>
      </c>
    </row>
    <row r="2344" spans="4:13" x14ac:dyDescent="0.35">
      <c r="D2344" s="244" t="s">
        <v>3211</v>
      </c>
      <c r="E2344" s="245">
        <v>44350</v>
      </c>
      <c r="F2344" s="245">
        <v>44398</v>
      </c>
      <c r="G2344" s="246" t="s">
        <v>13</v>
      </c>
      <c r="H2344" s="247">
        <v>990000</v>
      </c>
      <c r="I2344" s="248">
        <v>990000</v>
      </c>
      <c r="J2344" s="248">
        <v>1</v>
      </c>
      <c r="K2344" s="249">
        <v>2021</v>
      </c>
      <c r="L2344" s="249">
        <v>2021</v>
      </c>
      <c r="M2344" s="250" t="s">
        <v>2250</v>
      </c>
    </row>
    <row r="2345" spans="4:13" x14ac:dyDescent="0.35">
      <c r="D2345" s="244" t="s">
        <v>3213</v>
      </c>
      <c r="E2345" s="245">
        <v>44396</v>
      </c>
      <c r="F2345" s="245">
        <v>44399</v>
      </c>
      <c r="G2345" s="246" t="s">
        <v>10</v>
      </c>
      <c r="H2345" s="247">
        <v>173756</v>
      </c>
      <c r="I2345" s="248">
        <v>173756</v>
      </c>
      <c r="J2345" s="248">
        <v>1</v>
      </c>
      <c r="K2345" s="249">
        <v>2021</v>
      </c>
      <c r="L2345" s="249">
        <v>2021</v>
      </c>
      <c r="M2345" s="250" t="s">
        <v>3073</v>
      </c>
    </row>
    <row r="2346" spans="4:13" x14ac:dyDescent="0.35">
      <c r="D2346" s="244" t="s">
        <v>3214</v>
      </c>
      <c r="E2346" s="245">
        <v>44392</v>
      </c>
      <c r="F2346" s="245">
        <v>44399</v>
      </c>
      <c r="G2346" s="246" t="s">
        <v>13</v>
      </c>
      <c r="H2346" s="247">
        <v>2195000</v>
      </c>
      <c r="I2346" s="248">
        <v>0</v>
      </c>
      <c r="J2346" s="248">
        <v>1</v>
      </c>
      <c r="K2346" s="249">
        <v>2021</v>
      </c>
      <c r="L2346" s="249">
        <v>2021</v>
      </c>
      <c r="M2346" s="250" t="s">
        <v>3073</v>
      </c>
    </row>
    <row r="2347" spans="4:13" x14ac:dyDescent="0.35">
      <c r="D2347" s="244" t="s">
        <v>3215</v>
      </c>
      <c r="E2347" s="245">
        <v>44390</v>
      </c>
      <c r="F2347" s="245">
        <v>44399</v>
      </c>
      <c r="G2347" s="246" t="s">
        <v>13</v>
      </c>
      <c r="H2347" s="247">
        <v>14920</v>
      </c>
      <c r="I2347" s="248">
        <v>14920</v>
      </c>
      <c r="J2347" s="248">
        <v>1</v>
      </c>
      <c r="K2347" s="249">
        <v>2021</v>
      </c>
      <c r="L2347" s="249">
        <v>2021</v>
      </c>
      <c r="M2347" s="250" t="s">
        <v>3073</v>
      </c>
    </row>
    <row r="2348" spans="4:13" x14ac:dyDescent="0.35">
      <c r="D2348" s="244" t="s">
        <v>3216</v>
      </c>
      <c r="E2348" s="245">
        <v>44395</v>
      </c>
      <c r="F2348" s="245">
        <v>44399</v>
      </c>
      <c r="G2348" s="246" t="s">
        <v>10</v>
      </c>
      <c r="H2348" s="247">
        <v>480000</v>
      </c>
      <c r="I2348" s="248">
        <v>480000</v>
      </c>
      <c r="J2348" s="248">
        <v>1</v>
      </c>
      <c r="K2348" s="249">
        <v>2021</v>
      </c>
      <c r="L2348" s="249">
        <v>2021</v>
      </c>
      <c r="M2348" s="250" t="s">
        <v>3073</v>
      </c>
    </row>
    <row r="2349" spans="4:13" x14ac:dyDescent="0.35">
      <c r="D2349" s="244" t="s">
        <v>3217</v>
      </c>
      <c r="E2349" s="245">
        <v>44363</v>
      </c>
      <c r="F2349" s="245">
        <v>44398</v>
      </c>
      <c r="G2349" s="246" t="s">
        <v>13</v>
      </c>
      <c r="H2349" s="247">
        <v>150000</v>
      </c>
      <c r="I2349" s="248">
        <v>150000</v>
      </c>
      <c r="J2349" s="248">
        <v>1</v>
      </c>
      <c r="K2349" s="249">
        <v>2021</v>
      </c>
      <c r="L2349" s="249">
        <v>2021</v>
      </c>
      <c r="M2349" s="250" t="s">
        <v>2250</v>
      </c>
    </row>
    <row r="2350" spans="4:13" x14ac:dyDescent="0.35">
      <c r="D2350" s="244" t="s">
        <v>3219</v>
      </c>
      <c r="E2350" s="245">
        <v>44387</v>
      </c>
      <c r="F2350" s="245">
        <v>44399</v>
      </c>
      <c r="G2350" s="246" t="s">
        <v>10</v>
      </c>
      <c r="H2350" s="247">
        <v>1750000</v>
      </c>
      <c r="I2350" s="248">
        <v>1750000</v>
      </c>
      <c r="J2350" s="248">
        <v>1</v>
      </c>
      <c r="K2350" s="249">
        <v>2021</v>
      </c>
      <c r="L2350" s="249">
        <v>2021</v>
      </c>
      <c r="M2350" s="250" t="s">
        <v>3073</v>
      </c>
    </row>
    <row r="2351" spans="4:13" x14ac:dyDescent="0.35">
      <c r="D2351" s="244" t="s">
        <v>3220</v>
      </c>
      <c r="E2351" s="245">
        <v>44397</v>
      </c>
      <c r="F2351" s="245">
        <v>44399</v>
      </c>
      <c r="G2351" s="246" t="s">
        <v>13</v>
      </c>
      <c r="H2351" s="247">
        <v>243992</v>
      </c>
      <c r="I2351" s="248">
        <v>243992</v>
      </c>
      <c r="J2351" s="248">
        <v>1</v>
      </c>
      <c r="K2351" s="249">
        <v>2021</v>
      </c>
      <c r="L2351" s="249">
        <v>2021</v>
      </c>
      <c r="M2351" s="250" t="s">
        <v>3073</v>
      </c>
    </row>
    <row r="2352" spans="4:13" x14ac:dyDescent="0.35">
      <c r="D2352" s="244" t="s">
        <v>3222</v>
      </c>
      <c r="E2352" s="245">
        <v>44389</v>
      </c>
      <c r="F2352" s="245">
        <v>44398</v>
      </c>
      <c r="G2352" s="246" t="s">
        <v>10</v>
      </c>
      <c r="H2352" s="247">
        <v>620000</v>
      </c>
      <c r="I2352" s="248">
        <v>620000</v>
      </c>
      <c r="J2352" s="248">
        <v>1</v>
      </c>
      <c r="K2352" s="249">
        <v>2021</v>
      </c>
      <c r="L2352" s="249">
        <v>2021</v>
      </c>
      <c r="M2352" s="250" t="s">
        <v>3073</v>
      </c>
    </row>
    <row r="2353" spans="4:13" x14ac:dyDescent="0.35">
      <c r="D2353" s="244" t="s">
        <v>3095</v>
      </c>
      <c r="E2353" s="245">
        <v>44397</v>
      </c>
      <c r="F2353" s="245">
        <v>44403</v>
      </c>
      <c r="G2353" s="246" t="s">
        <v>10</v>
      </c>
      <c r="H2353" s="247">
        <v>7500</v>
      </c>
      <c r="I2353" s="248">
        <v>7500</v>
      </c>
      <c r="J2353" s="248">
        <v>1</v>
      </c>
      <c r="K2353" s="249">
        <v>2021</v>
      </c>
      <c r="L2353" s="249">
        <v>2021</v>
      </c>
      <c r="M2353" s="250" t="s">
        <v>3073</v>
      </c>
    </row>
    <row r="2354" spans="4:13" x14ac:dyDescent="0.35">
      <c r="D2354" s="244" t="s">
        <v>3096</v>
      </c>
      <c r="E2354" s="245">
        <v>44394</v>
      </c>
      <c r="F2354" s="245">
        <v>44401</v>
      </c>
      <c r="G2354" s="246" t="s">
        <v>13</v>
      </c>
      <c r="H2354" s="247">
        <v>4000</v>
      </c>
      <c r="I2354" s="248">
        <v>4000</v>
      </c>
      <c r="J2354" s="248">
        <v>1</v>
      </c>
      <c r="K2354" s="249">
        <v>2021</v>
      </c>
      <c r="L2354" s="249">
        <v>2021</v>
      </c>
      <c r="M2354" s="250" t="s">
        <v>3073</v>
      </c>
    </row>
    <row r="2355" spans="4:13" x14ac:dyDescent="0.35">
      <c r="D2355" s="244" t="s">
        <v>3097</v>
      </c>
      <c r="E2355" s="245">
        <v>44394</v>
      </c>
      <c r="F2355" s="245">
        <v>44403</v>
      </c>
      <c r="G2355" s="246" t="s">
        <v>10</v>
      </c>
      <c r="H2355" s="247">
        <v>334000</v>
      </c>
      <c r="I2355" s="248">
        <v>334000</v>
      </c>
      <c r="J2355" s="248">
        <v>1</v>
      </c>
      <c r="K2355" s="249">
        <v>2021</v>
      </c>
      <c r="L2355" s="249">
        <v>2021</v>
      </c>
      <c r="M2355" s="250" t="s">
        <v>3073</v>
      </c>
    </row>
    <row r="2356" spans="4:13" x14ac:dyDescent="0.35">
      <c r="D2356" s="244" t="s">
        <v>3229</v>
      </c>
      <c r="E2356" s="245">
        <v>44384</v>
      </c>
      <c r="F2356" s="245">
        <v>44403</v>
      </c>
      <c r="G2356" s="246" t="s">
        <v>10</v>
      </c>
      <c r="H2356" s="247">
        <v>6860</v>
      </c>
      <c r="I2356" s="248">
        <v>6860</v>
      </c>
      <c r="J2356" s="248">
        <v>1</v>
      </c>
      <c r="K2356" s="249">
        <v>2021</v>
      </c>
      <c r="L2356" s="249">
        <v>2021</v>
      </c>
      <c r="M2356" s="250" t="s">
        <v>3073</v>
      </c>
    </row>
    <row r="2357" spans="4:13" x14ac:dyDescent="0.35">
      <c r="D2357" s="244" t="s">
        <v>3232</v>
      </c>
      <c r="E2357" s="245">
        <v>44393</v>
      </c>
      <c r="F2357" s="245">
        <v>44404</v>
      </c>
      <c r="G2357" s="246" t="s">
        <v>10</v>
      </c>
      <c r="H2357" s="247">
        <v>373773</v>
      </c>
      <c r="I2357" s="248">
        <v>373773</v>
      </c>
      <c r="J2357" s="248">
        <v>1</v>
      </c>
      <c r="K2357" s="249">
        <v>2021</v>
      </c>
      <c r="L2357" s="249">
        <v>2021</v>
      </c>
      <c r="M2357" s="250" t="s">
        <v>3073</v>
      </c>
    </row>
    <row r="2358" spans="4:13" x14ac:dyDescent="0.35">
      <c r="D2358" s="244" t="s">
        <v>3233</v>
      </c>
      <c r="E2358" s="245">
        <v>44379</v>
      </c>
      <c r="F2358" s="245">
        <v>44404</v>
      </c>
      <c r="G2358" s="246" t="s">
        <v>13</v>
      </c>
      <c r="H2358" s="247">
        <v>597705</v>
      </c>
      <c r="I2358" s="248">
        <v>597705</v>
      </c>
      <c r="J2358" s="248">
        <v>1</v>
      </c>
      <c r="K2358" s="249">
        <v>2021</v>
      </c>
      <c r="L2358" s="249">
        <v>2021</v>
      </c>
      <c r="M2358" s="250" t="s">
        <v>3073</v>
      </c>
    </row>
    <row r="2359" spans="4:13" x14ac:dyDescent="0.35">
      <c r="D2359" s="244" t="s">
        <v>3236</v>
      </c>
      <c r="E2359" s="245">
        <v>44376</v>
      </c>
      <c r="F2359" s="245">
        <v>44404</v>
      </c>
      <c r="G2359" s="246" t="s">
        <v>10</v>
      </c>
      <c r="H2359" s="247">
        <v>9360</v>
      </c>
      <c r="I2359" s="248">
        <v>9360</v>
      </c>
      <c r="J2359" s="248">
        <v>1</v>
      </c>
      <c r="K2359" s="249">
        <v>2021</v>
      </c>
      <c r="L2359" s="249">
        <v>2021</v>
      </c>
      <c r="M2359" s="250" t="s">
        <v>2250</v>
      </c>
    </row>
    <row r="2360" spans="4:13" x14ac:dyDescent="0.35">
      <c r="D2360" s="244" t="s">
        <v>3240</v>
      </c>
      <c r="E2360" s="245">
        <v>44356</v>
      </c>
      <c r="F2360" s="245">
        <v>44392</v>
      </c>
      <c r="G2360" s="246" t="s">
        <v>13</v>
      </c>
      <c r="H2360" s="247">
        <v>48024</v>
      </c>
      <c r="I2360" s="248">
        <v>48024</v>
      </c>
      <c r="J2360" s="248">
        <v>1</v>
      </c>
      <c r="K2360" s="249">
        <v>2021</v>
      </c>
      <c r="L2360" s="249">
        <v>2021</v>
      </c>
      <c r="M2360" s="250" t="s">
        <v>2250</v>
      </c>
    </row>
    <row r="2361" spans="4:13" x14ac:dyDescent="0.35">
      <c r="D2361" s="244" t="s">
        <v>3242</v>
      </c>
      <c r="E2361" s="245">
        <v>44380</v>
      </c>
      <c r="F2361" s="245">
        <v>44406</v>
      </c>
      <c r="G2361" s="246" t="s">
        <v>10</v>
      </c>
      <c r="H2361" s="247">
        <v>3157</v>
      </c>
      <c r="I2361" s="248">
        <v>0</v>
      </c>
      <c r="J2361" s="248">
        <v>1</v>
      </c>
      <c r="K2361" s="249">
        <v>2021</v>
      </c>
      <c r="L2361" s="249">
        <v>2021</v>
      </c>
      <c r="M2361" s="250" t="s">
        <v>3073</v>
      </c>
    </row>
    <row r="2362" spans="4:13" x14ac:dyDescent="0.35">
      <c r="D2362" s="244" t="s">
        <v>3243</v>
      </c>
      <c r="E2362" s="245">
        <v>44354</v>
      </c>
      <c r="F2362" s="245">
        <v>44406</v>
      </c>
      <c r="G2362" s="246" t="s">
        <v>13</v>
      </c>
      <c r="H2362" s="247">
        <v>20000</v>
      </c>
      <c r="I2362" s="248">
        <v>20000</v>
      </c>
      <c r="J2362" s="248">
        <v>1</v>
      </c>
      <c r="K2362" s="249">
        <v>2021</v>
      </c>
      <c r="L2362" s="249">
        <v>2021</v>
      </c>
      <c r="M2362" s="250" t="s">
        <v>2250</v>
      </c>
    </row>
    <row r="2363" spans="4:13" x14ac:dyDescent="0.35">
      <c r="D2363" s="244" t="s">
        <v>3244</v>
      </c>
      <c r="E2363" s="245">
        <v>44403</v>
      </c>
      <c r="F2363" s="245">
        <v>44406</v>
      </c>
      <c r="G2363" s="246" t="s">
        <v>10</v>
      </c>
      <c r="H2363" s="247">
        <v>9360</v>
      </c>
      <c r="I2363" s="248">
        <v>9360</v>
      </c>
      <c r="J2363" s="248">
        <v>1</v>
      </c>
      <c r="K2363" s="249">
        <v>2021</v>
      </c>
      <c r="L2363" s="249">
        <v>2021</v>
      </c>
      <c r="M2363" s="250" t="s">
        <v>3073</v>
      </c>
    </row>
    <row r="2364" spans="4:13" x14ac:dyDescent="0.35">
      <c r="D2364" s="244" t="s">
        <v>3245</v>
      </c>
      <c r="E2364" s="245">
        <v>44389</v>
      </c>
      <c r="F2364" s="245">
        <v>44392</v>
      </c>
      <c r="G2364" s="246" t="s">
        <v>10</v>
      </c>
      <c r="H2364" s="247">
        <v>264354</v>
      </c>
      <c r="I2364" s="248">
        <v>264354</v>
      </c>
      <c r="J2364" s="248">
        <v>1</v>
      </c>
      <c r="K2364" s="249">
        <v>2021</v>
      </c>
      <c r="L2364" s="249">
        <v>2021</v>
      </c>
      <c r="M2364" s="250" t="s">
        <v>3073</v>
      </c>
    </row>
    <row r="2365" spans="4:13" x14ac:dyDescent="0.35">
      <c r="D2365" s="244" t="s">
        <v>3246</v>
      </c>
      <c r="E2365" s="245">
        <v>44401</v>
      </c>
      <c r="F2365" s="245">
        <v>44406</v>
      </c>
      <c r="G2365" s="246" t="s">
        <v>10</v>
      </c>
      <c r="H2365" s="247">
        <v>573530.70180000004</v>
      </c>
      <c r="I2365" s="248">
        <v>573530.70180000004</v>
      </c>
      <c r="J2365" s="248">
        <v>1</v>
      </c>
      <c r="K2365" s="249">
        <v>2021</v>
      </c>
      <c r="L2365" s="249">
        <v>2021</v>
      </c>
      <c r="M2365" s="250" t="s">
        <v>3073</v>
      </c>
    </row>
    <row r="2366" spans="4:13" x14ac:dyDescent="0.35">
      <c r="D2366" s="244" t="s">
        <v>3102</v>
      </c>
      <c r="E2366" s="245">
        <v>44380</v>
      </c>
      <c r="F2366" s="245">
        <v>44406</v>
      </c>
      <c r="G2366" s="246" t="s">
        <v>10</v>
      </c>
      <c r="H2366" s="247">
        <v>96800</v>
      </c>
      <c r="I2366" s="248">
        <v>96800</v>
      </c>
      <c r="J2366" s="248">
        <v>1</v>
      </c>
      <c r="K2366" s="249">
        <v>2021</v>
      </c>
      <c r="L2366" s="249">
        <v>2021</v>
      </c>
      <c r="M2366" s="250" t="s">
        <v>3073</v>
      </c>
    </row>
    <row r="2367" spans="4:13" x14ac:dyDescent="0.35">
      <c r="D2367" s="244" t="s">
        <v>3248</v>
      </c>
      <c r="E2367" s="245">
        <v>44390</v>
      </c>
      <c r="F2367" s="245">
        <v>44407</v>
      </c>
      <c r="G2367" s="246" t="s">
        <v>10</v>
      </c>
      <c r="H2367" s="247">
        <v>98100</v>
      </c>
      <c r="I2367" s="248">
        <v>98100</v>
      </c>
      <c r="J2367" s="248">
        <v>1</v>
      </c>
      <c r="K2367" s="249">
        <v>2021</v>
      </c>
      <c r="L2367" s="249">
        <v>2021</v>
      </c>
      <c r="M2367" s="250" t="s">
        <v>3073</v>
      </c>
    </row>
    <row r="2368" spans="4:13" x14ac:dyDescent="0.35">
      <c r="D2368" s="244" t="s">
        <v>3249</v>
      </c>
      <c r="E2368" s="245">
        <v>44402</v>
      </c>
      <c r="F2368" s="245">
        <v>44407</v>
      </c>
      <c r="G2368" s="246" t="s">
        <v>10</v>
      </c>
      <c r="H2368" s="247">
        <v>1088320</v>
      </c>
      <c r="I2368" s="248">
        <v>1088320</v>
      </c>
      <c r="J2368" s="248">
        <v>1</v>
      </c>
      <c r="K2368" s="249">
        <v>2021</v>
      </c>
      <c r="L2368" s="249">
        <v>2021</v>
      </c>
      <c r="M2368" s="250" t="s">
        <v>3073</v>
      </c>
    </row>
    <row r="2369" spans="4:13" x14ac:dyDescent="0.35">
      <c r="D2369" s="244" t="s">
        <v>3250</v>
      </c>
      <c r="E2369" s="245">
        <v>44401</v>
      </c>
      <c r="F2369" s="245">
        <v>44407</v>
      </c>
      <c r="G2369" s="246" t="s">
        <v>10</v>
      </c>
      <c r="H2369" s="247">
        <v>6740</v>
      </c>
      <c r="I2369" s="248">
        <v>6740</v>
      </c>
      <c r="J2369" s="248">
        <v>1</v>
      </c>
      <c r="K2369" s="249">
        <v>2021</v>
      </c>
      <c r="L2369" s="249">
        <v>2021</v>
      </c>
      <c r="M2369" s="250" t="s">
        <v>3073</v>
      </c>
    </row>
    <row r="2370" spans="4:13" x14ac:dyDescent="0.35">
      <c r="D2370" s="244" t="s">
        <v>3103</v>
      </c>
      <c r="E2370" s="245">
        <v>44401</v>
      </c>
      <c r="F2370" s="245">
        <v>44407</v>
      </c>
      <c r="G2370" s="246" t="s">
        <v>10</v>
      </c>
      <c r="H2370" s="247">
        <v>500000</v>
      </c>
      <c r="I2370" s="248">
        <v>500000</v>
      </c>
      <c r="J2370" s="248">
        <v>1</v>
      </c>
      <c r="K2370" s="249">
        <v>2021</v>
      </c>
      <c r="L2370" s="249">
        <v>2021</v>
      </c>
      <c r="M2370" s="250" t="s">
        <v>3073</v>
      </c>
    </row>
    <row r="2371" spans="4:13" x14ac:dyDescent="0.35">
      <c r="D2371" s="244" t="s">
        <v>3252</v>
      </c>
      <c r="E2371" s="245">
        <v>44306</v>
      </c>
      <c r="F2371" s="245">
        <v>44360</v>
      </c>
      <c r="G2371" s="246" t="s">
        <v>10</v>
      </c>
      <c r="H2371" s="247">
        <v>33190</v>
      </c>
      <c r="I2371" s="248">
        <v>33190</v>
      </c>
      <c r="J2371" s="248">
        <v>1</v>
      </c>
      <c r="K2371" s="249">
        <v>2021</v>
      </c>
      <c r="L2371" s="249">
        <v>2021</v>
      </c>
      <c r="M2371" s="250" t="s">
        <v>2250</v>
      </c>
    </row>
    <row r="2372" spans="4:13" x14ac:dyDescent="0.35">
      <c r="D2372" s="244" t="s">
        <v>3255</v>
      </c>
      <c r="E2372" s="245">
        <v>44406</v>
      </c>
      <c r="F2372" s="245">
        <v>44407</v>
      </c>
      <c r="G2372" s="246" t="s">
        <v>13</v>
      </c>
      <c r="H2372" s="247">
        <v>491000</v>
      </c>
      <c r="I2372" s="248">
        <v>491000</v>
      </c>
      <c r="J2372" s="248">
        <v>1</v>
      </c>
      <c r="K2372" s="249">
        <v>2021</v>
      </c>
      <c r="L2372" s="249">
        <v>2021</v>
      </c>
      <c r="M2372" s="250" t="s">
        <v>3073</v>
      </c>
    </row>
    <row r="2373" spans="4:13" x14ac:dyDescent="0.35">
      <c r="D2373" s="244" t="s">
        <v>3261</v>
      </c>
      <c r="E2373" s="245">
        <v>44385</v>
      </c>
      <c r="F2373" s="245">
        <v>44406</v>
      </c>
      <c r="G2373" s="246" t="s">
        <v>10</v>
      </c>
      <c r="H2373" s="247">
        <v>29000</v>
      </c>
      <c r="I2373" s="248">
        <v>29000</v>
      </c>
      <c r="J2373" s="248">
        <v>1</v>
      </c>
      <c r="K2373" s="249">
        <v>2021</v>
      </c>
      <c r="L2373" s="249">
        <v>2021</v>
      </c>
      <c r="M2373" s="250" t="s">
        <v>3073</v>
      </c>
    </row>
    <row r="2374" spans="4:13" x14ac:dyDescent="0.35">
      <c r="D2374" s="244" t="s">
        <v>3262</v>
      </c>
      <c r="E2374" s="245">
        <v>44409</v>
      </c>
      <c r="F2374" s="245">
        <v>44410</v>
      </c>
      <c r="G2374" s="246" t="s">
        <v>10</v>
      </c>
      <c r="H2374" s="247">
        <v>30960</v>
      </c>
      <c r="I2374" s="248">
        <v>30960</v>
      </c>
      <c r="J2374" s="248">
        <v>1</v>
      </c>
      <c r="K2374" s="249">
        <v>2021</v>
      </c>
      <c r="L2374" s="249">
        <v>2021</v>
      </c>
      <c r="M2374" s="250" t="s">
        <v>3073</v>
      </c>
    </row>
    <row r="2375" spans="4:13" x14ac:dyDescent="0.35">
      <c r="D2375" s="244" t="s">
        <v>3263</v>
      </c>
      <c r="E2375" s="245">
        <v>44403</v>
      </c>
      <c r="F2375" s="245">
        <v>44410</v>
      </c>
      <c r="G2375" s="246" t="s">
        <v>10</v>
      </c>
      <c r="H2375" s="247">
        <v>13560</v>
      </c>
      <c r="I2375" s="248">
        <v>13560</v>
      </c>
      <c r="J2375" s="248">
        <v>1</v>
      </c>
      <c r="K2375" s="249">
        <v>2021</v>
      </c>
      <c r="L2375" s="249">
        <v>2021</v>
      </c>
      <c r="M2375" s="250" t="s">
        <v>3073</v>
      </c>
    </row>
    <row r="2376" spans="4:13" x14ac:dyDescent="0.35">
      <c r="D2376" s="244" t="s">
        <v>3264</v>
      </c>
      <c r="E2376" s="245">
        <v>44403</v>
      </c>
      <c r="F2376" s="245">
        <v>44410</v>
      </c>
      <c r="G2376" s="246" t="s">
        <v>10</v>
      </c>
      <c r="H2376" s="247">
        <v>6740</v>
      </c>
      <c r="I2376" s="248">
        <v>6740</v>
      </c>
      <c r="J2376" s="248">
        <v>1</v>
      </c>
      <c r="K2376" s="249">
        <v>2021</v>
      </c>
      <c r="L2376" s="249">
        <v>2021</v>
      </c>
      <c r="M2376" s="250" t="s">
        <v>3073</v>
      </c>
    </row>
    <row r="2377" spans="4:13" x14ac:dyDescent="0.35">
      <c r="D2377" s="244" t="s">
        <v>3265</v>
      </c>
      <c r="E2377" s="245">
        <v>44408</v>
      </c>
      <c r="F2377" s="245">
        <v>44410</v>
      </c>
      <c r="G2377" s="246" t="s">
        <v>10</v>
      </c>
      <c r="H2377" s="247">
        <v>240120</v>
      </c>
      <c r="I2377" s="248">
        <v>240120</v>
      </c>
      <c r="J2377" s="248">
        <v>1</v>
      </c>
      <c r="K2377" s="249">
        <v>2021</v>
      </c>
      <c r="L2377" s="249">
        <v>2021</v>
      </c>
      <c r="M2377" s="250" t="s">
        <v>3073</v>
      </c>
    </row>
    <row r="2378" spans="4:13" x14ac:dyDescent="0.35">
      <c r="D2378" s="244" t="s">
        <v>3267</v>
      </c>
      <c r="E2378" s="245">
        <v>44387</v>
      </c>
      <c r="F2378" s="245">
        <v>44411</v>
      </c>
      <c r="G2378" s="246" t="s">
        <v>10</v>
      </c>
      <c r="H2378" s="247">
        <v>1200000</v>
      </c>
      <c r="I2378" s="248">
        <v>1200000</v>
      </c>
      <c r="J2378" s="248">
        <v>1</v>
      </c>
      <c r="K2378" s="249">
        <v>2021</v>
      </c>
      <c r="L2378" s="249">
        <v>2021</v>
      </c>
      <c r="M2378" s="250" t="s">
        <v>3073</v>
      </c>
    </row>
    <row r="2379" spans="4:13" x14ac:dyDescent="0.35">
      <c r="D2379" s="244" t="s">
        <v>3268</v>
      </c>
      <c r="E2379" s="245">
        <v>44407</v>
      </c>
      <c r="F2379" s="245">
        <v>44411</v>
      </c>
      <c r="G2379" s="246" t="s">
        <v>10</v>
      </c>
      <c r="H2379" s="247">
        <v>106500</v>
      </c>
      <c r="I2379" s="248">
        <v>106500</v>
      </c>
      <c r="J2379" s="248">
        <v>1</v>
      </c>
      <c r="K2379" s="249">
        <v>2021</v>
      </c>
      <c r="L2379" s="249">
        <v>2021</v>
      </c>
      <c r="M2379" s="250" t="s">
        <v>3073</v>
      </c>
    </row>
    <row r="2380" spans="4:13" x14ac:dyDescent="0.35">
      <c r="D2380" s="244" t="s">
        <v>3270</v>
      </c>
      <c r="E2380" s="245">
        <v>44385</v>
      </c>
      <c r="F2380" s="245">
        <v>44398</v>
      </c>
      <c r="G2380" s="246" t="s">
        <v>10</v>
      </c>
      <c r="H2380" s="247">
        <v>275152</v>
      </c>
      <c r="I2380" s="248">
        <v>275152</v>
      </c>
      <c r="J2380" s="248">
        <v>1</v>
      </c>
      <c r="K2380" s="249">
        <v>2021</v>
      </c>
      <c r="L2380" s="249">
        <v>2021</v>
      </c>
      <c r="M2380" s="250" t="s">
        <v>3073</v>
      </c>
    </row>
    <row r="2381" spans="4:13" x14ac:dyDescent="0.35">
      <c r="D2381" s="244" t="s">
        <v>3109</v>
      </c>
      <c r="E2381" s="245">
        <v>44399</v>
      </c>
      <c r="F2381" s="245">
        <v>44413</v>
      </c>
      <c r="G2381" s="246" t="s">
        <v>10</v>
      </c>
      <c r="H2381" s="247">
        <v>9360</v>
      </c>
      <c r="I2381" s="248">
        <v>9360</v>
      </c>
      <c r="J2381" s="248">
        <v>1</v>
      </c>
      <c r="K2381" s="249">
        <v>2021</v>
      </c>
      <c r="L2381" s="249">
        <v>2021</v>
      </c>
      <c r="M2381" s="250" t="s">
        <v>3073</v>
      </c>
    </row>
    <row r="2382" spans="4:13" x14ac:dyDescent="0.35">
      <c r="D2382" s="244" t="s">
        <v>3272</v>
      </c>
      <c r="E2382" s="245">
        <v>44406</v>
      </c>
      <c r="F2382" s="245">
        <v>44413</v>
      </c>
      <c r="G2382" s="246" t="s">
        <v>10</v>
      </c>
      <c r="H2382" s="247">
        <v>743357.45609999995</v>
      </c>
      <c r="I2382" s="248">
        <v>743357.45609999995</v>
      </c>
      <c r="J2382" s="248">
        <v>1</v>
      </c>
      <c r="K2382" s="249">
        <v>2021</v>
      </c>
      <c r="L2382" s="249">
        <v>2021</v>
      </c>
      <c r="M2382" s="250" t="s">
        <v>3073</v>
      </c>
    </row>
    <row r="2383" spans="4:13" x14ac:dyDescent="0.35">
      <c r="D2383" s="244" t="s">
        <v>3274</v>
      </c>
      <c r="E2383" s="245">
        <v>44385</v>
      </c>
      <c r="F2383" s="245">
        <v>44403</v>
      </c>
      <c r="G2383" s="246" t="s">
        <v>13</v>
      </c>
      <c r="H2383" s="247">
        <v>995000</v>
      </c>
      <c r="I2383" s="248">
        <v>995000</v>
      </c>
      <c r="J2383" s="248">
        <v>1</v>
      </c>
      <c r="K2383" s="249">
        <v>2021</v>
      </c>
      <c r="L2383" s="249">
        <v>2021</v>
      </c>
      <c r="M2383" s="250" t="s">
        <v>3073</v>
      </c>
    </row>
    <row r="2384" spans="4:13" x14ac:dyDescent="0.35">
      <c r="D2384" s="244" t="s">
        <v>3112</v>
      </c>
      <c r="E2384" s="245">
        <v>44409</v>
      </c>
      <c r="F2384" s="245">
        <v>44413</v>
      </c>
      <c r="G2384" s="246" t="s">
        <v>13</v>
      </c>
      <c r="H2384" s="247">
        <v>61200</v>
      </c>
      <c r="I2384" s="248">
        <v>61200</v>
      </c>
      <c r="J2384" s="248">
        <v>1</v>
      </c>
      <c r="K2384" s="249">
        <v>2021</v>
      </c>
      <c r="L2384" s="249">
        <v>2021</v>
      </c>
      <c r="M2384" s="250" t="s">
        <v>3073</v>
      </c>
    </row>
    <row r="2385" spans="4:13" x14ac:dyDescent="0.35">
      <c r="D2385" s="244" t="s">
        <v>3276</v>
      </c>
      <c r="E2385" s="245">
        <v>44313</v>
      </c>
      <c r="F2385" s="245">
        <v>44414</v>
      </c>
      <c r="G2385" s="246" t="s">
        <v>10</v>
      </c>
      <c r="H2385" s="247">
        <v>376000</v>
      </c>
      <c r="I2385" s="248">
        <v>376000</v>
      </c>
      <c r="J2385" s="248">
        <v>1</v>
      </c>
      <c r="K2385" s="249">
        <v>2021</v>
      </c>
      <c r="L2385" s="249">
        <v>2021</v>
      </c>
      <c r="M2385" s="250" t="s">
        <v>2250</v>
      </c>
    </row>
    <row r="2386" spans="4:13" x14ac:dyDescent="0.35">
      <c r="D2386" s="244" t="s">
        <v>3277</v>
      </c>
      <c r="E2386" s="245">
        <v>44408</v>
      </c>
      <c r="F2386" s="245">
        <v>44410</v>
      </c>
      <c r="G2386" s="246" t="s">
        <v>10</v>
      </c>
      <c r="H2386" s="247">
        <v>4640</v>
      </c>
      <c r="I2386" s="248">
        <v>4640</v>
      </c>
      <c r="J2386" s="248">
        <v>1</v>
      </c>
      <c r="K2386" s="249">
        <v>2021</v>
      </c>
      <c r="L2386" s="249">
        <v>2021</v>
      </c>
      <c r="M2386" s="250" t="s">
        <v>3073</v>
      </c>
    </row>
    <row r="2387" spans="4:13" x14ac:dyDescent="0.35">
      <c r="D2387" s="244" t="s">
        <v>3278</v>
      </c>
      <c r="E2387" s="245">
        <v>44395</v>
      </c>
      <c r="F2387" s="245">
        <v>44414</v>
      </c>
      <c r="G2387" s="246" t="s">
        <v>10</v>
      </c>
      <c r="H2387" s="247">
        <v>9000</v>
      </c>
      <c r="I2387" s="248">
        <v>9000</v>
      </c>
      <c r="J2387" s="248">
        <v>1</v>
      </c>
      <c r="K2387" s="249">
        <v>2021</v>
      </c>
      <c r="L2387" s="249">
        <v>2021</v>
      </c>
      <c r="M2387" s="250" t="s">
        <v>3073</v>
      </c>
    </row>
    <row r="2388" spans="4:13" x14ac:dyDescent="0.35">
      <c r="D2388" s="244" t="s">
        <v>3281</v>
      </c>
      <c r="E2388" s="245">
        <v>44406</v>
      </c>
      <c r="F2388" s="245">
        <v>44414</v>
      </c>
      <c r="G2388" s="246" t="s">
        <v>13</v>
      </c>
      <c r="H2388" s="247">
        <v>130900</v>
      </c>
      <c r="I2388" s="248">
        <v>130900</v>
      </c>
      <c r="J2388" s="248">
        <v>1</v>
      </c>
      <c r="K2388" s="249">
        <v>2021</v>
      </c>
      <c r="L2388" s="249">
        <v>2021</v>
      </c>
      <c r="M2388" s="250" t="s">
        <v>3073</v>
      </c>
    </row>
    <row r="2389" spans="4:13" x14ac:dyDescent="0.35">
      <c r="D2389" s="244" t="s">
        <v>3115</v>
      </c>
      <c r="E2389" s="245">
        <v>44406</v>
      </c>
      <c r="F2389" s="245">
        <v>44413</v>
      </c>
      <c r="G2389" s="246" t="s">
        <v>10</v>
      </c>
      <c r="H2389" s="247">
        <v>1120000</v>
      </c>
      <c r="I2389" s="248">
        <v>1120000</v>
      </c>
      <c r="J2389" s="248">
        <v>1</v>
      </c>
      <c r="K2389" s="249">
        <v>2021</v>
      </c>
      <c r="L2389" s="249">
        <v>2021</v>
      </c>
      <c r="M2389" s="250" t="s">
        <v>3073</v>
      </c>
    </row>
    <row r="2390" spans="4:13" x14ac:dyDescent="0.35">
      <c r="D2390" s="244" t="s">
        <v>3290</v>
      </c>
      <c r="E2390" s="245">
        <v>44408</v>
      </c>
      <c r="F2390" s="245">
        <v>44417</v>
      </c>
      <c r="G2390" s="246" t="s">
        <v>13</v>
      </c>
      <c r="H2390" s="247">
        <v>243316</v>
      </c>
      <c r="I2390" s="248">
        <v>243316</v>
      </c>
      <c r="J2390" s="248">
        <v>1</v>
      </c>
      <c r="K2390" s="249">
        <v>2021</v>
      </c>
      <c r="L2390" s="249">
        <v>2021</v>
      </c>
      <c r="M2390" s="250" t="s">
        <v>3073</v>
      </c>
    </row>
    <row r="2391" spans="4:13" x14ac:dyDescent="0.35">
      <c r="D2391" s="244" t="s">
        <v>3293</v>
      </c>
      <c r="E2391" s="245">
        <v>44374</v>
      </c>
      <c r="F2391" s="245">
        <v>44413</v>
      </c>
      <c r="G2391" s="246" t="s">
        <v>13</v>
      </c>
      <c r="H2391" s="247">
        <v>151476</v>
      </c>
      <c r="I2391" s="248">
        <v>151476</v>
      </c>
      <c r="J2391" s="248">
        <v>1</v>
      </c>
      <c r="K2391" s="249">
        <v>2021</v>
      </c>
      <c r="L2391" s="249">
        <v>2021</v>
      </c>
      <c r="M2391" s="250" t="s">
        <v>2250</v>
      </c>
    </row>
    <row r="2392" spans="4:13" x14ac:dyDescent="0.35">
      <c r="D2392" s="244" t="s">
        <v>3116</v>
      </c>
      <c r="E2392" s="245">
        <v>44405</v>
      </c>
      <c r="F2392" s="245">
        <v>44406</v>
      </c>
      <c r="G2392" s="246" t="s">
        <v>13</v>
      </c>
      <c r="H2392" s="247">
        <v>6000</v>
      </c>
      <c r="I2392" s="248">
        <v>6000</v>
      </c>
      <c r="J2392" s="248">
        <v>1</v>
      </c>
      <c r="K2392" s="249">
        <v>2021</v>
      </c>
      <c r="L2392" s="249">
        <v>2021</v>
      </c>
      <c r="M2392" s="250" t="s">
        <v>3073</v>
      </c>
    </row>
    <row r="2393" spans="4:13" x14ac:dyDescent="0.35">
      <c r="D2393" s="244" t="s">
        <v>3294</v>
      </c>
      <c r="E2393" s="245">
        <v>44415</v>
      </c>
      <c r="F2393" s="245">
        <v>44418</v>
      </c>
      <c r="G2393" s="246" t="s">
        <v>10</v>
      </c>
      <c r="H2393" s="247">
        <v>213064</v>
      </c>
      <c r="I2393" s="248">
        <v>213064</v>
      </c>
      <c r="J2393" s="248">
        <v>1</v>
      </c>
      <c r="K2393" s="249">
        <v>2021</v>
      </c>
      <c r="L2393" s="249">
        <v>2021</v>
      </c>
      <c r="M2393" s="250" t="s">
        <v>3073</v>
      </c>
    </row>
    <row r="2394" spans="4:13" x14ac:dyDescent="0.35">
      <c r="D2394" s="244" t="s">
        <v>3295</v>
      </c>
      <c r="E2394" s="245">
        <v>44352</v>
      </c>
      <c r="F2394" s="245">
        <v>44417</v>
      </c>
      <c r="G2394" s="246" t="s">
        <v>13</v>
      </c>
      <c r="H2394" s="247">
        <v>95000</v>
      </c>
      <c r="I2394" s="248">
        <v>95000</v>
      </c>
      <c r="J2394" s="248">
        <v>1</v>
      </c>
      <c r="K2394" s="249">
        <v>2021</v>
      </c>
      <c r="L2394" s="249">
        <v>2021</v>
      </c>
      <c r="M2394" s="250" t="s">
        <v>2250</v>
      </c>
    </row>
    <row r="2395" spans="4:13" x14ac:dyDescent="0.35">
      <c r="D2395" s="244" t="s">
        <v>3300</v>
      </c>
      <c r="E2395" s="245">
        <v>44336</v>
      </c>
      <c r="F2395" s="245">
        <v>44418</v>
      </c>
      <c r="G2395" s="246" t="s">
        <v>10</v>
      </c>
      <c r="H2395" s="247">
        <v>7437</v>
      </c>
      <c r="I2395" s="248">
        <v>7437</v>
      </c>
      <c r="J2395" s="248">
        <v>1</v>
      </c>
      <c r="K2395" s="249">
        <v>2021</v>
      </c>
      <c r="L2395" s="249">
        <v>2021</v>
      </c>
      <c r="M2395" s="250" t="s">
        <v>2250</v>
      </c>
    </row>
    <row r="2396" spans="4:13" x14ac:dyDescent="0.35">
      <c r="D2396" s="244" t="s">
        <v>3301</v>
      </c>
      <c r="E2396" s="245">
        <v>44401</v>
      </c>
      <c r="F2396" s="245">
        <v>44419</v>
      </c>
      <c r="G2396" s="246" t="s">
        <v>10</v>
      </c>
      <c r="H2396" s="247">
        <v>12000</v>
      </c>
      <c r="I2396" s="248">
        <v>12000</v>
      </c>
      <c r="J2396" s="248">
        <v>1</v>
      </c>
      <c r="K2396" s="249">
        <v>2021</v>
      </c>
      <c r="L2396" s="249">
        <v>2021</v>
      </c>
      <c r="M2396" s="250" t="s">
        <v>3073</v>
      </c>
    </row>
    <row r="2397" spans="4:13" x14ac:dyDescent="0.35">
      <c r="D2397" s="244" t="s">
        <v>3118</v>
      </c>
      <c r="E2397" s="245">
        <v>44388</v>
      </c>
      <c r="F2397" s="245">
        <v>44410</v>
      </c>
      <c r="G2397" s="246" t="s">
        <v>13</v>
      </c>
      <c r="H2397" s="247">
        <v>4060</v>
      </c>
      <c r="I2397" s="248">
        <v>4060</v>
      </c>
      <c r="J2397" s="248">
        <v>1</v>
      </c>
      <c r="K2397" s="249">
        <v>2021</v>
      </c>
      <c r="L2397" s="249">
        <v>2021</v>
      </c>
      <c r="M2397" s="250" t="s">
        <v>3073</v>
      </c>
    </row>
    <row r="2398" spans="4:13" x14ac:dyDescent="0.35">
      <c r="D2398" s="244" t="s">
        <v>3305</v>
      </c>
      <c r="E2398" s="245">
        <v>44387</v>
      </c>
      <c r="F2398" s="245">
        <v>44419</v>
      </c>
      <c r="G2398" s="246" t="s">
        <v>13</v>
      </c>
      <c r="H2398" s="247">
        <v>18820</v>
      </c>
      <c r="I2398" s="248">
        <v>-215318.1176</v>
      </c>
      <c r="J2398" s="248">
        <v>1</v>
      </c>
      <c r="K2398" s="249">
        <v>2021</v>
      </c>
      <c r="L2398" s="249">
        <v>2021</v>
      </c>
      <c r="M2398" s="250" t="s">
        <v>3073</v>
      </c>
    </row>
    <row r="2399" spans="4:13" x14ac:dyDescent="0.35">
      <c r="D2399" s="244" t="s">
        <v>3306</v>
      </c>
      <c r="E2399" s="245">
        <v>44408</v>
      </c>
      <c r="F2399" s="245">
        <v>44418</v>
      </c>
      <c r="G2399" s="246" t="s">
        <v>10</v>
      </c>
      <c r="H2399" s="247">
        <v>5000</v>
      </c>
      <c r="I2399" s="248">
        <v>5000</v>
      </c>
      <c r="J2399" s="248">
        <v>1</v>
      </c>
      <c r="K2399" s="249">
        <v>2021</v>
      </c>
      <c r="L2399" s="249">
        <v>2021</v>
      </c>
      <c r="M2399" s="250" t="s">
        <v>3073</v>
      </c>
    </row>
    <row r="2400" spans="4:13" x14ac:dyDescent="0.35">
      <c r="D2400" s="244" t="s">
        <v>3307</v>
      </c>
      <c r="E2400" s="245">
        <v>44416</v>
      </c>
      <c r="F2400" s="245">
        <v>44419</v>
      </c>
      <c r="G2400" s="246" t="s">
        <v>10</v>
      </c>
      <c r="H2400" s="247">
        <v>314120</v>
      </c>
      <c r="I2400" s="248">
        <v>314120</v>
      </c>
      <c r="J2400" s="248">
        <v>1</v>
      </c>
      <c r="K2400" s="249">
        <v>2021</v>
      </c>
      <c r="L2400" s="249">
        <v>2021</v>
      </c>
      <c r="M2400" s="250" t="s">
        <v>3073</v>
      </c>
    </row>
    <row r="2401" spans="4:13" x14ac:dyDescent="0.35">
      <c r="D2401" s="244" t="s">
        <v>3119</v>
      </c>
      <c r="E2401" s="245">
        <v>44396</v>
      </c>
      <c r="F2401" s="245">
        <v>44419</v>
      </c>
      <c r="G2401" s="246" t="s">
        <v>10</v>
      </c>
      <c r="H2401" s="247">
        <v>30380</v>
      </c>
      <c r="I2401" s="248">
        <v>30380</v>
      </c>
      <c r="J2401" s="248">
        <v>1</v>
      </c>
      <c r="K2401" s="249">
        <v>2021</v>
      </c>
      <c r="L2401" s="249">
        <v>2021</v>
      </c>
      <c r="M2401" s="250" t="s">
        <v>3073</v>
      </c>
    </row>
    <row r="2402" spans="4:13" x14ac:dyDescent="0.35">
      <c r="D2402" s="244" t="s">
        <v>3308</v>
      </c>
      <c r="E2402" s="245">
        <v>44162</v>
      </c>
      <c r="F2402" s="245">
        <v>44419</v>
      </c>
      <c r="G2402" s="246" t="s">
        <v>13</v>
      </c>
      <c r="H2402" s="247">
        <v>1050051.5996000001</v>
      </c>
      <c r="I2402" s="248">
        <v>550051.59959999996</v>
      </c>
      <c r="J2402" s="248">
        <v>1</v>
      </c>
      <c r="K2402" s="249">
        <v>2020</v>
      </c>
      <c r="L2402" s="249">
        <v>2021</v>
      </c>
      <c r="M2402" s="250" t="s">
        <v>11</v>
      </c>
    </row>
    <row r="2403" spans="4:13" x14ac:dyDescent="0.35">
      <c r="D2403" s="244" t="s">
        <v>3309</v>
      </c>
      <c r="E2403" s="245">
        <v>44389</v>
      </c>
      <c r="F2403" s="245">
        <v>44419</v>
      </c>
      <c r="G2403" s="246" t="s">
        <v>13</v>
      </c>
      <c r="H2403" s="247">
        <v>11960</v>
      </c>
      <c r="I2403" s="248">
        <v>11960</v>
      </c>
      <c r="J2403" s="248">
        <v>1</v>
      </c>
      <c r="K2403" s="249">
        <v>2021</v>
      </c>
      <c r="L2403" s="249">
        <v>2021</v>
      </c>
      <c r="M2403" s="250" t="s">
        <v>3073</v>
      </c>
    </row>
    <row r="2404" spans="4:13" x14ac:dyDescent="0.35">
      <c r="D2404" s="244" t="s">
        <v>3310</v>
      </c>
      <c r="E2404" s="245">
        <v>44416</v>
      </c>
      <c r="F2404" s="245">
        <v>44419</v>
      </c>
      <c r="G2404" s="246" t="s">
        <v>10</v>
      </c>
      <c r="H2404" s="247">
        <v>9380</v>
      </c>
      <c r="I2404" s="248">
        <v>9380</v>
      </c>
      <c r="J2404" s="248">
        <v>1</v>
      </c>
      <c r="K2404" s="249">
        <v>2021</v>
      </c>
      <c r="L2404" s="249">
        <v>2021</v>
      </c>
      <c r="M2404" s="250" t="s">
        <v>3073</v>
      </c>
    </row>
    <row r="2405" spans="4:13" x14ac:dyDescent="0.35">
      <c r="D2405" s="244" t="s">
        <v>3311</v>
      </c>
      <c r="E2405" s="245">
        <v>44397</v>
      </c>
      <c r="F2405" s="245">
        <v>44417</v>
      </c>
      <c r="G2405" s="246" t="s">
        <v>10</v>
      </c>
      <c r="H2405" s="247">
        <v>501360</v>
      </c>
      <c r="I2405" s="248">
        <v>501360</v>
      </c>
      <c r="J2405" s="248">
        <v>1</v>
      </c>
      <c r="K2405" s="249">
        <v>2021</v>
      </c>
      <c r="L2405" s="249">
        <v>2021</v>
      </c>
      <c r="M2405" s="250" t="s">
        <v>3073</v>
      </c>
    </row>
    <row r="2406" spans="4:13" x14ac:dyDescent="0.35">
      <c r="D2406" s="244" t="s">
        <v>3312</v>
      </c>
      <c r="E2406" s="245">
        <v>44416</v>
      </c>
      <c r="F2406" s="245">
        <v>44417</v>
      </c>
      <c r="G2406" s="246" t="s">
        <v>10</v>
      </c>
      <c r="H2406" s="247">
        <v>200000</v>
      </c>
      <c r="I2406" s="248">
        <v>200000</v>
      </c>
      <c r="J2406" s="248">
        <v>1</v>
      </c>
      <c r="K2406" s="249">
        <v>2021</v>
      </c>
      <c r="L2406" s="249">
        <v>2021</v>
      </c>
      <c r="M2406" s="250" t="s">
        <v>3073</v>
      </c>
    </row>
    <row r="2407" spans="4:13" x14ac:dyDescent="0.35">
      <c r="D2407" s="244" t="s">
        <v>3313</v>
      </c>
      <c r="E2407" s="245">
        <v>44401</v>
      </c>
      <c r="F2407" s="245">
        <v>44419</v>
      </c>
      <c r="G2407" s="246" t="s">
        <v>10</v>
      </c>
      <c r="H2407" s="247">
        <v>461256</v>
      </c>
      <c r="I2407" s="248">
        <v>461256</v>
      </c>
      <c r="J2407" s="248">
        <v>1</v>
      </c>
      <c r="K2407" s="249">
        <v>2021</v>
      </c>
      <c r="L2407" s="249">
        <v>2021</v>
      </c>
      <c r="M2407" s="250" t="s">
        <v>3073</v>
      </c>
    </row>
    <row r="2408" spans="4:13" x14ac:dyDescent="0.35">
      <c r="D2408" s="244" t="s">
        <v>3316</v>
      </c>
      <c r="E2408" s="245">
        <v>44404</v>
      </c>
      <c r="F2408" s="245">
        <v>44421</v>
      </c>
      <c r="G2408" s="246" t="s">
        <v>10</v>
      </c>
      <c r="H2408" s="247">
        <v>400000</v>
      </c>
      <c r="I2408" s="248">
        <v>400000</v>
      </c>
      <c r="J2408" s="248">
        <v>1</v>
      </c>
      <c r="K2408" s="249">
        <v>2021</v>
      </c>
      <c r="L2408" s="249">
        <v>2021</v>
      </c>
      <c r="M2408" s="250" t="s">
        <v>3073</v>
      </c>
    </row>
    <row r="2409" spans="4:13" x14ac:dyDescent="0.35">
      <c r="D2409" s="244" t="s">
        <v>3317</v>
      </c>
      <c r="E2409" s="245">
        <v>44414</v>
      </c>
      <c r="F2409" s="245">
        <v>44421</v>
      </c>
      <c r="G2409" s="246" t="s">
        <v>10</v>
      </c>
      <c r="H2409" s="247">
        <v>12000</v>
      </c>
      <c r="I2409" s="248">
        <v>12000</v>
      </c>
      <c r="J2409" s="248">
        <v>1</v>
      </c>
      <c r="K2409" s="249">
        <v>2021</v>
      </c>
      <c r="L2409" s="249">
        <v>2021</v>
      </c>
      <c r="M2409" s="250" t="s">
        <v>3073</v>
      </c>
    </row>
    <row r="2410" spans="4:13" x14ac:dyDescent="0.35">
      <c r="D2410" s="244" t="s">
        <v>3318</v>
      </c>
      <c r="E2410" s="245">
        <v>44414</v>
      </c>
      <c r="F2410" s="245">
        <v>44421</v>
      </c>
      <c r="G2410" s="246" t="s">
        <v>10</v>
      </c>
      <c r="H2410" s="247">
        <v>426000</v>
      </c>
      <c r="I2410" s="248">
        <v>426000</v>
      </c>
      <c r="J2410" s="248">
        <v>1</v>
      </c>
      <c r="K2410" s="249">
        <v>2021</v>
      </c>
      <c r="L2410" s="249">
        <v>2021</v>
      </c>
      <c r="M2410" s="250" t="s">
        <v>3073</v>
      </c>
    </row>
    <row r="2411" spans="4:13" x14ac:dyDescent="0.35">
      <c r="D2411" s="244" t="s">
        <v>3321</v>
      </c>
      <c r="E2411" s="245">
        <v>44406</v>
      </c>
      <c r="F2411" s="245">
        <v>44417</v>
      </c>
      <c r="G2411" s="246" t="s">
        <v>10</v>
      </c>
      <c r="H2411" s="247">
        <v>0</v>
      </c>
      <c r="I2411" s="248">
        <v>-6860</v>
      </c>
      <c r="J2411" s="248">
        <v>1</v>
      </c>
      <c r="K2411" s="249">
        <v>2021</v>
      </c>
      <c r="L2411" s="249">
        <v>2021</v>
      </c>
      <c r="M2411" s="250" t="s">
        <v>3073</v>
      </c>
    </row>
    <row r="2412" spans="4:13" x14ac:dyDescent="0.35">
      <c r="D2412" s="244" t="s">
        <v>3322</v>
      </c>
      <c r="E2412" s="245">
        <v>44391</v>
      </c>
      <c r="F2412" s="245">
        <v>44422</v>
      </c>
      <c r="G2412" s="246" t="s">
        <v>10</v>
      </c>
      <c r="H2412" s="247">
        <v>45000</v>
      </c>
      <c r="I2412" s="248">
        <v>45000</v>
      </c>
      <c r="J2412" s="248">
        <v>1</v>
      </c>
      <c r="K2412" s="249">
        <v>2021</v>
      </c>
      <c r="L2412" s="249">
        <v>2021</v>
      </c>
      <c r="M2412" s="250" t="s">
        <v>3073</v>
      </c>
    </row>
    <row r="2413" spans="4:13" x14ac:dyDescent="0.35">
      <c r="D2413" s="244" t="s">
        <v>3323</v>
      </c>
      <c r="E2413" s="245">
        <v>44357</v>
      </c>
      <c r="F2413" s="245">
        <v>44417</v>
      </c>
      <c r="G2413" s="246" t="s">
        <v>10</v>
      </c>
      <c r="H2413" s="247">
        <v>20000</v>
      </c>
      <c r="I2413" s="248">
        <v>20000</v>
      </c>
      <c r="J2413" s="248">
        <v>1</v>
      </c>
      <c r="K2413" s="249">
        <v>2021</v>
      </c>
      <c r="L2413" s="249">
        <v>2021</v>
      </c>
      <c r="M2413" s="250" t="s">
        <v>2250</v>
      </c>
    </row>
    <row r="2414" spans="4:13" x14ac:dyDescent="0.35">
      <c r="D2414" s="244" t="s">
        <v>3324</v>
      </c>
      <c r="E2414" s="245">
        <v>44391</v>
      </c>
      <c r="F2414" s="245">
        <v>44420</v>
      </c>
      <c r="G2414" s="246" t="s">
        <v>13</v>
      </c>
      <c r="H2414" s="247">
        <v>1416900</v>
      </c>
      <c r="I2414" s="248">
        <v>1416900</v>
      </c>
      <c r="J2414" s="248">
        <v>1</v>
      </c>
      <c r="K2414" s="249">
        <v>2021</v>
      </c>
      <c r="L2414" s="249">
        <v>2021</v>
      </c>
      <c r="M2414" s="250" t="s">
        <v>3073</v>
      </c>
    </row>
    <row r="2415" spans="4:13" x14ac:dyDescent="0.35">
      <c r="D2415" s="244" t="s">
        <v>3325</v>
      </c>
      <c r="E2415" s="245">
        <v>44415</v>
      </c>
      <c r="F2415" s="245">
        <v>44422</v>
      </c>
      <c r="G2415" s="246" t="s">
        <v>10</v>
      </c>
      <c r="H2415" s="247">
        <v>150000</v>
      </c>
      <c r="I2415" s="248">
        <v>150000</v>
      </c>
      <c r="J2415" s="248">
        <v>1</v>
      </c>
      <c r="K2415" s="249">
        <v>2021</v>
      </c>
      <c r="L2415" s="249">
        <v>2021</v>
      </c>
      <c r="M2415" s="250" t="s">
        <v>3073</v>
      </c>
    </row>
    <row r="2416" spans="4:13" x14ac:dyDescent="0.35">
      <c r="D2416" s="244" t="s">
        <v>3327</v>
      </c>
      <c r="E2416" s="245">
        <v>44418</v>
      </c>
      <c r="F2416" s="245">
        <v>44425</v>
      </c>
      <c r="G2416" s="246" t="s">
        <v>10</v>
      </c>
      <c r="H2416" s="247">
        <v>4640</v>
      </c>
      <c r="I2416" s="248">
        <v>4640</v>
      </c>
      <c r="J2416" s="248">
        <v>1</v>
      </c>
      <c r="K2416" s="249">
        <v>2021</v>
      </c>
      <c r="L2416" s="249">
        <v>2021</v>
      </c>
      <c r="M2416" s="250" t="s">
        <v>3073</v>
      </c>
    </row>
    <row r="2417" spans="4:13" x14ac:dyDescent="0.35">
      <c r="D2417" s="244" t="s">
        <v>5869</v>
      </c>
      <c r="E2417" s="245">
        <v>44417</v>
      </c>
      <c r="F2417" s="245">
        <v>44419</v>
      </c>
      <c r="G2417" s="246" t="s">
        <v>13</v>
      </c>
      <c r="H2417" s="247">
        <v>260000</v>
      </c>
      <c r="I2417" s="248">
        <v>260000</v>
      </c>
      <c r="J2417" s="248">
        <v>1</v>
      </c>
      <c r="K2417" s="249">
        <v>2021</v>
      </c>
      <c r="L2417" s="249">
        <v>2021</v>
      </c>
      <c r="M2417" s="250" t="s">
        <v>3073</v>
      </c>
    </row>
    <row r="2418" spans="4:13" x14ac:dyDescent="0.35">
      <c r="D2418" s="244" t="s">
        <v>3122</v>
      </c>
      <c r="E2418" s="245">
        <v>44423</v>
      </c>
      <c r="F2418" s="245">
        <v>44426</v>
      </c>
      <c r="G2418" s="246" t="s">
        <v>10</v>
      </c>
      <c r="H2418" s="247">
        <v>119097</v>
      </c>
      <c r="I2418" s="248">
        <v>119097</v>
      </c>
      <c r="J2418" s="248">
        <v>1</v>
      </c>
      <c r="K2418" s="249">
        <v>2021</v>
      </c>
      <c r="L2418" s="249">
        <v>2021</v>
      </c>
      <c r="M2418" s="250" t="s">
        <v>3073</v>
      </c>
    </row>
    <row r="2419" spans="4:13" x14ac:dyDescent="0.35">
      <c r="D2419" s="244" t="s">
        <v>3329</v>
      </c>
      <c r="E2419" s="245">
        <v>44412</v>
      </c>
      <c r="F2419" s="245">
        <v>44426</v>
      </c>
      <c r="G2419" s="246" t="s">
        <v>10</v>
      </c>
      <c r="H2419" s="247">
        <v>6860</v>
      </c>
      <c r="I2419" s="248">
        <v>6860</v>
      </c>
      <c r="J2419" s="248">
        <v>1</v>
      </c>
      <c r="K2419" s="249">
        <v>2021</v>
      </c>
      <c r="L2419" s="249">
        <v>2021</v>
      </c>
      <c r="M2419" s="250" t="s">
        <v>3073</v>
      </c>
    </row>
    <row r="2420" spans="4:13" x14ac:dyDescent="0.35">
      <c r="D2420" s="244" t="s">
        <v>3330</v>
      </c>
      <c r="E2420" s="245">
        <v>44411</v>
      </c>
      <c r="F2420" s="245">
        <v>44420</v>
      </c>
      <c r="G2420" s="246" t="s">
        <v>10</v>
      </c>
      <c r="H2420" s="247">
        <v>708</v>
      </c>
      <c r="I2420" s="248">
        <v>708</v>
      </c>
      <c r="J2420" s="248">
        <v>1</v>
      </c>
      <c r="K2420" s="249">
        <v>2021</v>
      </c>
      <c r="L2420" s="249">
        <v>2021</v>
      </c>
      <c r="M2420" s="250" t="s">
        <v>3073</v>
      </c>
    </row>
    <row r="2421" spans="4:13" x14ac:dyDescent="0.35">
      <c r="D2421" s="244" t="s">
        <v>3335</v>
      </c>
      <c r="E2421" s="245">
        <v>44417</v>
      </c>
      <c r="F2421" s="245">
        <v>44429</v>
      </c>
      <c r="G2421" s="246" t="s">
        <v>13</v>
      </c>
      <c r="H2421" s="247">
        <v>90000</v>
      </c>
      <c r="I2421" s="248">
        <v>90000</v>
      </c>
      <c r="J2421" s="248">
        <v>1</v>
      </c>
      <c r="K2421" s="249">
        <v>2021</v>
      </c>
      <c r="L2421" s="249">
        <v>2021</v>
      </c>
      <c r="M2421" s="250" t="s">
        <v>3073</v>
      </c>
    </row>
    <row r="2422" spans="4:13" x14ac:dyDescent="0.35">
      <c r="D2422" s="244" t="s">
        <v>3336</v>
      </c>
      <c r="E2422" s="245">
        <v>44418</v>
      </c>
      <c r="F2422" s="245">
        <v>44429</v>
      </c>
      <c r="G2422" s="246" t="s">
        <v>13</v>
      </c>
      <c r="H2422" s="247">
        <v>2930</v>
      </c>
      <c r="I2422" s="248">
        <v>2930</v>
      </c>
      <c r="J2422" s="248">
        <v>1</v>
      </c>
      <c r="K2422" s="249">
        <v>2021</v>
      </c>
      <c r="L2422" s="249">
        <v>2021</v>
      </c>
      <c r="M2422" s="250" t="s">
        <v>3073</v>
      </c>
    </row>
    <row r="2423" spans="4:13" x14ac:dyDescent="0.35">
      <c r="D2423" s="244" t="s">
        <v>3338</v>
      </c>
      <c r="E2423" s="245">
        <v>44408</v>
      </c>
      <c r="F2423" s="245">
        <v>44427</v>
      </c>
      <c r="G2423" s="246" t="s">
        <v>10</v>
      </c>
      <c r="H2423" s="247">
        <v>710000</v>
      </c>
      <c r="I2423" s="248">
        <v>710000</v>
      </c>
      <c r="J2423" s="248">
        <v>1</v>
      </c>
      <c r="K2423" s="249">
        <v>2021</v>
      </c>
      <c r="L2423" s="249">
        <v>2021</v>
      </c>
      <c r="M2423" s="250" t="s">
        <v>3073</v>
      </c>
    </row>
    <row r="2424" spans="4:13" x14ac:dyDescent="0.35">
      <c r="D2424" s="244" t="s">
        <v>3339</v>
      </c>
      <c r="E2424" s="245">
        <v>44415</v>
      </c>
      <c r="F2424" s="245">
        <v>44427</v>
      </c>
      <c r="G2424" s="246" t="s">
        <v>13</v>
      </c>
      <c r="H2424" s="247">
        <v>1500000</v>
      </c>
      <c r="I2424" s="248">
        <v>1500000</v>
      </c>
      <c r="J2424" s="248">
        <v>1</v>
      </c>
      <c r="K2424" s="249">
        <v>2021</v>
      </c>
      <c r="L2424" s="249">
        <v>2021</v>
      </c>
      <c r="M2424" s="250" t="s">
        <v>3073</v>
      </c>
    </row>
    <row r="2425" spans="4:13" x14ac:dyDescent="0.35">
      <c r="D2425" s="244" t="s">
        <v>3342</v>
      </c>
      <c r="E2425" s="245">
        <v>44411</v>
      </c>
      <c r="F2425" s="245">
        <v>44426</v>
      </c>
      <c r="G2425" s="246" t="s">
        <v>10</v>
      </c>
      <c r="H2425" s="247">
        <v>70254</v>
      </c>
      <c r="I2425" s="248">
        <v>70254</v>
      </c>
      <c r="J2425" s="248">
        <v>1</v>
      </c>
      <c r="K2425" s="249">
        <v>2021</v>
      </c>
      <c r="L2425" s="249">
        <v>2021</v>
      </c>
      <c r="M2425" s="250" t="s">
        <v>3073</v>
      </c>
    </row>
    <row r="2426" spans="4:13" x14ac:dyDescent="0.35">
      <c r="D2426" s="244" t="s">
        <v>3343</v>
      </c>
      <c r="E2426" s="245">
        <v>44373</v>
      </c>
      <c r="F2426" s="245">
        <v>44425</v>
      </c>
      <c r="G2426" s="246" t="s">
        <v>13</v>
      </c>
      <c r="H2426" s="247">
        <v>105000</v>
      </c>
      <c r="I2426" s="248">
        <v>105000</v>
      </c>
      <c r="J2426" s="248">
        <v>1</v>
      </c>
      <c r="K2426" s="249">
        <v>2021</v>
      </c>
      <c r="L2426" s="249">
        <v>2021</v>
      </c>
      <c r="M2426" s="250" t="s">
        <v>2250</v>
      </c>
    </row>
    <row r="2427" spans="4:13" x14ac:dyDescent="0.35">
      <c r="D2427" s="244" t="s">
        <v>3348</v>
      </c>
      <c r="E2427" s="245">
        <v>44388</v>
      </c>
      <c r="F2427" s="245">
        <v>44433</v>
      </c>
      <c r="G2427" s="246" t="s">
        <v>10</v>
      </c>
      <c r="H2427" s="247">
        <v>10760</v>
      </c>
      <c r="I2427" s="248">
        <v>10760</v>
      </c>
      <c r="J2427" s="248">
        <v>1</v>
      </c>
      <c r="K2427" s="249">
        <v>2021</v>
      </c>
      <c r="L2427" s="249">
        <v>2021</v>
      </c>
      <c r="M2427" s="250" t="s">
        <v>3073</v>
      </c>
    </row>
    <row r="2428" spans="4:13" x14ac:dyDescent="0.35">
      <c r="D2428" s="244" t="s">
        <v>3349</v>
      </c>
      <c r="E2428" s="245">
        <v>44406</v>
      </c>
      <c r="F2428" s="245">
        <v>44433</v>
      </c>
      <c r="G2428" s="246" t="s">
        <v>10</v>
      </c>
      <c r="H2428" s="247">
        <v>500</v>
      </c>
      <c r="I2428" s="248">
        <v>-10000</v>
      </c>
      <c r="J2428" s="248">
        <v>1</v>
      </c>
      <c r="K2428" s="249">
        <v>2021</v>
      </c>
      <c r="L2428" s="249">
        <v>2021</v>
      </c>
      <c r="M2428" s="250" t="s">
        <v>3073</v>
      </c>
    </row>
    <row r="2429" spans="4:13" x14ac:dyDescent="0.35">
      <c r="D2429" s="244" t="s">
        <v>3351</v>
      </c>
      <c r="E2429" s="245">
        <v>44222</v>
      </c>
      <c r="F2429" s="245">
        <v>44431</v>
      </c>
      <c r="G2429" s="246" t="s">
        <v>13</v>
      </c>
      <c r="H2429" s="247">
        <v>800000</v>
      </c>
      <c r="I2429" s="248">
        <v>800000</v>
      </c>
      <c r="J2429" s="248">
        <v>1</v>
      </c>
      <c r="K2429" s="249">
        <v>2021</v>
      </c>
      <c r="L2429" s="249">
        <v>2021</v>
      </c>
      <c r="M2429" s="250" t="s">
        <v>21</v>
      </c>
    </row>
    <row r="2430" spans="4:13" x14ac:dyDescent="0.35">
      <c r="D2430" s="244" t="s">
        <v>3352</v>
      </c>
      <c r="E2430" s="245">
        <v>44428</v>
      </c>
      <c r="F2430" s="245">
        <v>44433</v>
      </c>
      <c r="G2430" s="246" t="s">
        <v>10</v>
      </c>
      <c r="H2430" s="247">
        <v>12000</v>
      </c>
      <c r="I2430" s="248">
        <v>12000</v>
      </c>
      <c r="J2430" s="248">
        <v>1</v>
      </c>
      <c r="K2430" s="249">
        <v>2021</v>
      </c>
      <c r="L2430" s="249">
        <v>2021</v>
      </c>
      <c r="M2430" s="250" t="s">
        <v>3073</v>
      </c>
    </row>
    <row r="2431" spans="4:13" x14ac:dyDescent="0.35">
      <c r="D2431" s="244" t="s">
        <v>3353</v>
      </c>
      <c r="E2431" s="245">
        <v>44427</v>
      </c>
      <c r="F2431" s="245">
        <v>44433</v>
      </c>
      <c r="G2431" s="246" t="s">
        <v>10</v>
      </c>
      <c r="H2431" s="247">
        <v>220500</v>
      </c>
      <c r="I2431" s="248">
        <v>220500</v>
      </c>
      <c r="J2431" s="248">
        <v>1</v>
      </c>
      <c r="K2431" s="249">
        <v>2021</v>
      </c>
      <c r="L2431" s="249">
        <v>2021</v>
      </c>
      <c r="M2431" s="250" t="s">
        <v>3073</v>
      </c>
    </row>
    <row r="2432" spans="4:13" x14ac:dyDescent="0.35">
      <c r="D2432" s="244" t="s">
        <v>3125</v>
      </c>
      <c r="E2432" s="245">
        <v>44426</v>
      </c>
      <c r="F2432" s="245">
        <v>44433</v>
      </c>
      <c r="G2432" s="246" t="s">
        <v>13</v>
      </c>
      <c r="H2432" s="247">
        <v>5000</v>
      </c>
      <c r="I2432" s="248">
        <v>5000</v>
      </c>
      <c r="J2432" s="248">
        <v>1</v>
      </c>
      <c r="K2432" s="249">
        <v>2021</v>
      </c>
      <c r="L2432" s="249">
        <v>2021</v>
      </c>
      <c r="M2432" s="250" t="s">
        <v>3073</v>
      </c>
    </row>
    <row r="2433" spans="4:13" x14ac:dyDescent="0.35">
      <c r="D2433" s="244" t="s">
        <v>3356</v>
      </c>
      <c r="E2433" s="245">
        <v>44428</v>
      </c>
      <c r="F2433" s="245">
        <v>44433</v>
      </c>
      <c r="G2433" s="246" t="s">
        <v>10</v>
      </c>
      <c r="H2433" s="247">
        <v>173000</v>
      </c>
      <c r="I2433" s="248">
        <v>173000</v>
      </c>
      <c r="J2433" s="248">
        <v>1</v>
      </c>
      <c r="K2433" s="249">
        <v>2021</v>
      </c>
      <c r="L2433" s="249">
        <v>2021</v>
      </c>
      <c r="M2433" s="250" t="s">
        <v>3073</v>
      </c>
    </row>
    <row r="2434" spans="4:13" x14ac:dyDescent="0.35">
      <c r="D2434" s="244" t="s">
        <v>3358</v>
      </c>
      <c r="E2434" s="245">
        <v>44428</v>
      </c>
      <c r="F2434" s="245">
        <v>44432</v>
      </c>
      <c r="G2434" s="246" t="s">
        <v>10</v>
      </c>
      <c r="H2434" s="247">
        <v>373245.614</v>
      </c>
      <c r="I2434" s="248">
        <v>373245.614</v>
      </c>
      <c r="J2434" s="248">
        <v>1</v>
      </c>
      <c r="K2434" s="249">
        <v>2021</v>
      </c>
      <c r="L2434" s="249">
        <v>2021</v>
      </c>
      <c r="M2434" s="250" t="s">
        <v>3073</v>
      </c>
    </row>
    <row r="2435" spans="4:13" x14ac:dyDescent="0.35">
      <c r="D2435" s="244" t="s">
        <v>3359</v>
      </c>
      <c r="E2435" s="245">
        <v>44260</v>
      </c>
      <c r="F2435" s="245">
        <v>44407</v>
      </c>
      <c r="G2435" s="246" t="s">
        <v>13</v>
      </c>
      <c r="H2435" s="247">
        <v>80000</v>
      </c>
      <c r="I2435" s="248">
        <v>80000</v>
      </c>
      <c r="J2435" s="248">
        <v>1</v>
      </c>
      <c r="K2435" s="249">
        <v>2021</v>
      </c>
      <c r="L2435" s="249">
        <v>2021</v>
      </c>
      <c r="M2435" s="250" t="s">
        <v>21</v>
      </c>
    </row>
    <row r="2436" spans="4:13" x14ac:dyDescent="0.35">
      <c r="D2436" s="244" t="s">
        <v>3360</v>
      </c>
      <c r="E2436" s="245">
        <v>44415</v>
      </c>
      <c r="F2436" s="245">
        <v>44415</v>
      </c>
      <c r="G2436" s="246" t="s">
        <v>10</v>
      </c>
      <c r="H2436" s="247">
        <v>35000</v>
      </c>
      <c r="I2436" s="248">
        <v>35000</v>
      </c>
      <c r="J2436" s="248">
        <v>1</v>
      </c>
      <c r="K2436" s="249">
        <v>2021</v>
      </c>
      <c r="L2436" s="249">
        <v>2021</v>
      </c>
      <c r="M2436" s="250" t="s">
        <v>3073</v>
      </c>
    </row>
    <row r="2437" spans="4:13" x14ac:dyDescent="0.35">
      <c r="D2437" s="244" t="s">
        <v>3362</v>
      </c>
      <c r="E2437" s="245">
        <v>44428</v>
      </c>
      <c r="F2437" s="245">
        <v>44434</v>
      </c>
      <c r="G2437" s="246" t="s">
        <v>10</v>
      </c>
      <c r="H2437" s="247">
        <v>95000</v>
      </c>
      <c r="I2437" s="248">
        <v>95000</v>
      </c>
      <c r="J2437" s="248">
        <v>1</v>
      </c>
      <c r="K2437" s="249">
        <v>2021</v>
      </c>
      <c r="L2437" s="249">
        <v>2021</v>
      </c>
      <c r="M2437" s="250" t="s">
        <v>3073</v>
      </c>
    </row>
    <row r="2438" spans="4:13" x14ac:dyDescent="0.35">
      <c r="D2438" s="244" t="s">
        <v>3364</v>
      </c>
      <c r="E2438" s="245">
        <v>44334</v>
      </c>
      <c r="F2438" s="245">
        <v>44434</v>
      </c>
      <c r="G2438" s="246" t="s">
        <v>10</v>
      </c>
      <c r="H2438" s="247">
        <v>12000</v>
      </c>
      <c r="I2438" s="248">
        <v>12000</v>
      </c>
      <c r="J2438" s="248">
        <v>1</v>
      </c>
      <c r="K2438" s="249">
        <v>2021</v>
      </c>
      <c r="L2438" s="249">
        <v>2021</v>
      </c>
      <c r="M2438" s="250" t="s">
        <v>2250</v>
      </c>
    </row>
    <row r="2439" spans="4:13" x14ac:dyDescent="0.35">
      <c r="D2439" s="244" t="s">
        <v>3365</v>
      </c>
      <c r="E2439" s="245">
        <v>44132</v>
      </c>
      <c r="F2439" s="245">
        <v>44434</v>
      </c>
      <c r="G2439" s="246" t="s">
        <v>10</v>
      </c>
      <c r="H2439" s="247">
        <v>80000</v>
      </c>
      <c r="I2439" s="248">
        <v>80000</v>
      </c>
      <c r="J2439" s="248">
        <v>1</v>
      </c>
      <c r="K2439" s="249">
        <v>2020</v>
      </c>
      <c r="L2439" s="249">
        <v>2021</v>
      </c>
      <c r="M2439" s="250" t="s">
        <v>11</v>
      </c>
    </row>
    <row r="2440" spans="4:13" x14ac:dyDescent="0.35">
      <c r="D2440" s="244" t="s">
        <v>3366</v>
      </c>
      <c r="E2440" s="245">
        <v>44431</v>
      </c>
      <c r="F2440" s="245">
        <v>44434</v>
      </c>
      <c r="G2440" s="246" t="s">
        <v>10</v>
      </c>
      <c r="H2440" s="247">
        <v>27032</v>
      </c>
      <c r="I2440" s="248">
        <v>27032</v>
      </c>
      <c r="J2440" s="248">
        <v>1</v>
      </c>
      <c r="K2440" s="249">
        <v>2021</v>
      </c>
      <c r="L2440" s="249">
        <v>2021</v>
      </c>
      <c r="M2440" s="250" t="s">
        <v>3073</v>
      </c>
    </row>
    <row r="2441" spans="4:13" x14ac:dyDescent="0.35">
      <c r="D2441" s="244" t="s">
        <v>3368</v>
      </c>
      <c r="E2441" s="245">
        <v>44430</v>
      </c>
      <c r="F2441" s="245">
        <v>44434</v>
      </c>
      <c r="G2441" s="246" t="s">
        <v>10</v>
      </c>
      <c r="H2441" s="247">
        <v>17000</v>
      </c>
      <c r="I2441" s="248">
        <v>17000</v>
      </c>
      <c r="J2441" s="248">
        <v>1</v>
      </c>
      <c r="K2441" s="249">
        <v>2021</v>
      </c>
      <c r="L2441" s="249">
        <v>2021</v>
      </c>
      <c r="M2441" s="250" t="s">
        <v>3073</v>
      </c>
    </row>
    <row r="2442" spans="4:13" x14ac:dyDescent="0.35">
      <c r="D2442" s="244" t="s">
        <v>3369</v>
      </c>
      <c r="E2442" s="245">
        <v>44433</v>
      </c>
      <c r="F2442" s="245">
        <v>44436</v>
      </c>
      <c r="G2442" s="246" t="s">
        <v>10</v>
      </c>
      <c r="H2442" s="247">
        <v>100000</v>
      </c>
      <c r="I2442" s="248">
        <v>100000</v>
      </c>
      <c r="J2442" s="248">
        <v>1</v>
      </c>
      <c r="K2442" s="249">
        <v>2021</v>
      </c>
      <c r="L2442" s="249">
        <v>2021</v>
      </c>
      <c r="M2442" s="250" t="s">
        <v>3073</v>
      </c>
    </row>
    <row r="2443" spans="4:13" x14ac:dyDescent="0.35">
      <c r="D2443" s="244" t="s">
        <v>3372</v>
      </c>
      <c r="E2443" s="245">
        <v>44432</v>
      </c>
      <c r="F2443" s="245">
        <v>44435</v>
      </c>
      <c r="G2443" s="246" t="s">
        <v>13</v>
      </c>
      <c r="H2443" s="247">
        <v>95000</v>
      </c>
      <c r="I2443" s="248">
        <v>95000</v>
      </c>
      <c r="J2443" s="248">
        <v>1</v>
      </c>
      <c r="K2443" s="249">
        <v>2021</v>
      </c>
      <c r="L2443" s="249">
        <v>2021</v>
      </c>
      <c r="M2443" s="250" t="s">
        <v>3073</v>
      </c>
    </row>
    <row r="2444" spans="4:13" x14ac:dyDescent="0.35">
      <c r="D2444" s="244" t="s">
        <v>3374</v>
      </c>
      <c r="E2444" s="245">
        <v>44408</v>
      </c>
      <c r="F2444" s="245">
        <v>44435</v>
      </c>
      <c r="G2444" s="246" t="s">
        <v>10</v>
      </c>
      <c r="H2444" s="247">
        <v>14120</v>
      </c>
      <c r="I2444" s="248">
        <v>14120</v>
      </c>
      <c r="J2444" s="248">
        <v>1</v>
      </c>
      <c r="K2444" s="249">
        <v>2021</v>
      </c>
      <c r="L2444" s="249">
        <v>2021</v>
      </c>
      <c r="M2444" s="250" t="s">
        <v>3073</v>
      </c>
    </row>
    <row r="2445" spans="4:13" x14ac:dyDescent="0.35">
      <c r="D2445" s="244" t="s">
        <v>3376</v>
      </c>
      <c r="E2445" s="245">
        <v>44427</v>
      </c>
      <c r="F2445" s="245">
        <v>44434</v>
      </c>
      <c r="G2445" s="246" t="s">
        <v>10</v>
      </c>
      <c r="H2445" s="247">
        <v>6860</v>
      </c>
      <c r="I2445" s="248">
        <v>6860</v>
      </c>
      <c r="J2445" s="248">
        <v>1</v>
      </c>
      <c r="K2445" s="249">
        <v>2021</v>
      </c>
      <c r="L2445" s="249">
        <v>2021</v>
      </c>
      <c r="M2445" s="250" t="s">
        <v>3073</v>
      </c>
    </row>
    <row r="2446" spans="4:13" x14ac:dyDescent="0.35">
      <c r="D2446" s="244" t="s">
        <v>3378</v>
      </c>
      <c r="E2446" s="245">
        <v>44434</v>
      </c>
      <c r="F2446" s="245">
        <v>44438</v>
      </c>
      <c r="G2446" s="246" t="s">
        <v>10</v>
      </c>
      <c r="H2446" s="247">
        <v>37000</v>
      </c>
      <c r="I2446" s="248">
        <v>37000</v>
      </c>
      <c r="J2446" s="248">
        <v>1</v>
      </c>
      <c r="K2446" s="249">
        <v>2021</v>
      </c>
      <c r="L2446" s="249">
        <v>2021</v>
      </c>
      <c r="M2446" s="250" t="s">
        <v>3073</v>
      </c>
    </row>
    <row r="2447" spans="4:13" x14ac:dyDescent="0.35">
      <c r="D2447" s="244" t="s">
        <v>3379</v>
      </c>
      <c r="E2447" s="245">
        <v>44436</v>
      </c>
      <c r="F2447" s="245">
        <v>44438</v>
      </c>
      <c r="G2447" s="246" t="s">
        <v>10</v>
      </c>
      <c r="H2447" s="247">
        <v>2500</v>
      </c>
      <c r="I2447" s="248">
        <v>2500</v>
      </c>
      <c r="J2447" s="248">
        <v>1</v>
      </c>
      <c r="K2447" s="249">
        <v>2021</v>
      </c>
      <c r="L2447" s="249">
        <v>2021</v>
      </c>
      <c r="M2447" s="250" t="s">
        <v>3073</v>
      </c>
    </row>
    <row r="2448" spans="4:13" x14ac:dyDescent="0.35">
      <c r="D2448" s="244" t="s">
        <v>3380</v>
      </c>
      <c r="E2448" s="245">
        <v>44438</v>
      </c>
      <c r="F2448" s="245">
        <v>44438</v>
      </c>
      <c r="G2448" s="246" t="s">
        <v>13</v>
      </c>
      <c r="H2448" s="247">
        <v>95000</v>
      </c>
      <c r="I2448" s="248">
        <v>95000</v>
      </c>
      <c r="J2448" s="248">
        <v>1</v>
      </c>
      <c r="K2448" s="249">
        <v>2021</v>
      </c>
      <c r="L2448" s="249">
        <v>2021</v>
      </c>
      <c r="M2448" s="250" t="s">
        <v>3073</v>
      </c>
    </row>
    <row r="2449" spans="4:13" x14ac:dyDescent="0.35">
      <c r="D2449" s="244" t="s">
        <v>3386</v>
      </c>
      <c r="E2449" s="245">
        <v>44437</v>
      </c>
      <c r="F2449" s="245">
        <v>44439</v>
      </c>
      <c r="G2449" s="246" t="s">
        <v>10</v>
      </c>
      <c r="H2449" s="247">
        <v>30460</v>
      </c>
      <c r="I2449" s="248">
        <v>30460</v>
      </c>
      <c r="J2449" s="248">
        <v>1</v>
      </c>
      <c r="K2449" s="249">
        <v>2021</v>
      </c>
      <c r="L2449" s="249">
        <v>2021</v>
      </c>
      <c r="M2449" s="250" t="s">
        <v>3073</v>
      </c>
    </row>
    <row r="2450" spans="4:13" x14ac:dyDescent="0.35">
      <c r="D2450" s="244" t="s">
        <v>3387</v>
      </c>
      <c r="E2450" s="245">
        <v>44434</v>
      </c>
      <c r="F2450" s="245">
        <v>44439</v>
      </c>
      <c r="G2450" s="246" t="s">
        <v>10</v>
      </c>
      <c r="H2450" s="247">
        <v>619060</v>
      </c>
      <c r="I2450" s="248">
        <v>619060</v>
      </c>
      <c r="J2450" s="248">
        <v>1</v>
      </c>
      <c r="K2450" s="249">
        <v>2021</v>
      </c>
      <c r="L2450" s="249">
        <v>2021</v>
      </c>
      <c r="M2450" s="250" t="s">
        <v>3073</v>
      </c>
    </row>
    <row r="2451" spans="4:13" x14ac:dyDescent="0.35">
      <c r="D2451" s="244" t="s">
        <v>3389</v>
      </c>
      <c r="E2451" s="245">
        <v>40470</v>
      </c>
      <c r="F2451" s="245">
        <v>40528</v>
      </c>
      <c r="G2451" s="246" t="s">
        <v>10</v>
      </c>
      <c r="H2451" s="247">
        <v>115576</v>
      </c>
      <c r="I2451" s="248">
        <v>0</v>
      </c>
      <c r="J2451" s="248">
        <v>1</v>
      </c>
      <c r="K2451" s="249">
        <v>2010</v>
      </c>
      <c r="L2451" s="249">
        <v>2010</v>
      </c>
      <c r="M2451" s="250" t="s">
        <v>1560</v>
      </c>
    </row>
    <row r="2452" spans="4:13" x14ac:dyDescent="0.35">
      <c r="D2452" s="244" t="s">
        <v>3390</v>
      </c>
      <c r="E2452" s="245">
        <v>44438</v>
      </c>
      <c r="F2452" s="245">
        <v>44440</v>
      </c>
      <c r="G2452" s="246" t="s">
        <v>10</v>
      </c>
      <c r="H2452" s="247">
        <v>71000</v>
      </c>
      <c r="I2452" s="248">
        <v>71000</v>
      </c>
      <c r="J2452" s="248">
        <v>1</v>
      </c>
      <c r="K2452" s="249">
        <v>2021</v>
      </c>
      <c r="L2452" s="249">
        <v>2021</v>
      </c>
      <c r="M2452" s="250" t="s">
        <v>3073</v>
      </c>
    </row>
    <row r="2453" spans="4:13" x14ac:dyDescent="0.35">
      <c r="D2453" s="244" t="s">
        <v>3392</v>
      </c>
      <c r="E2453" s="245">
        <v>44434</v>
      </c>
      <c r="F2453" s="245">
        <v>44441</v>
      </c>
      <c r="G2453" s="246" t="s">
        <v>10</v>
      </c>
      <c r="H2453" s="247">
        <v>101060</v>
      </c>
      <c r="I2453" s="248">
        <v>101060</v>
      </c>
      <c r="J2453" s="248">
        <v>1</v>
      </c>
      <c r="K2453" s="249">
        <v>2021</v>
      </c>
      <c r="L2453" s="249">
        <v>2021</v>
      </c>
      <c r="M2453" s="250" t="s">
        <v>3073</v>
      </c>
    </row>
    <row r="2454" spans="4:13" x14ac:dyDescent="0.35">
      <c r="D2454" s="244" t="s">
        <v>3395</v>
      </c>
      <c r="E2454" s="245">
        <v>44402</v>
      </c>
      <c r="F2454" s="245">
        <v>44428</v>
      </c>
      <c r="G2454" s="246" t="s">
        <v>10</v>
      </c>
      <c r="H2454" s="247">
        <v>350000</v>
      </c>
      <c r="I2454" s="248">
        <v>350000</v>
      </c>
      <c r="J2454" s="248">
        <v>1</v>
      </c>
      <c r="K2454" s="249">
        <v>2021</v>
      </c>
      <c r="L2454" s="249">
        <v>2021</v>
      </c>
      <c r="M2454" s="250" t="s">
        <v>3073</v>
      </c>
    </row>
    <row r="2455" spans="4:13" x14ac:dyDescent="0.35">
      <c r="D2455" s="244" t="s">
        <v>3396</v>
      </c>
      <c r="E2455" s="245">
        <v>44436</v>
      </c>
      <c r="F2455" s="245">
        <v>44438</v>
      </c>
      <c r="G2455" s="246" t="s">
        <v>10</v>
      </c>
      <c r="H2455" s="247">
        <v>3524192</v>
      </c>
      <c r="I2455" s="248">
        <v>-5000</v>
      </c>
      <c r="J2455" s="248">
        <v>1</v>
      </c>
      <c r="K2455" s="249">
        <v>2021</v>
      </c>
      <c r="L2455" s="249">
        <v>2021</v>
      </c>
      <c r="M2455" s="250" t="s">
        <v>3073</v>
      </c>
    </row>
    <row r="2456" spans="4:13" x14ac:dyDescent="0.35">
      <c r="D2456" s="244" t="s">
        <v>3397</v>
      </c>
      <c r="E2456" s="245">
        <v>44432</v>
      </c>
      <c r="F2456" s="245">
        <v>44441</v>
      </c>
      <c r="G2456" s="246" t="s">
        <v>10</v>
      </c>
      <c r="H2456" s="247">
        <v>605000</v>
      </c>
      <c r="I2456" s="248">
        <v>605000</v>
      </c>
      <c r="J2456" s="248">
        <v>1</v>
      </c>
      <c r="K2456" s="249">
        <v>2021</v>
      </c>
      <c r="L2456" s="249">
        <v>2021</v>
      </c>
      <c r="M2456" s="250" t="s">
        <v>3073</v>
      </c>
    </row>
    <row r="2457" spans="4:13" x14ac:dyDescent="0.35">
      <c r="D2457" s="244" t="s">
        <v>3399</v>
      </c>
      <c r="E2457" s="245">
        <v>44385</v>
      </c>
      <c r="F2457" s="245">
        <v>44441</v>
      </c>
      <c r="G2457" s="246" t="s">
        <v>10</v>
      </c>
      <c r="H2457" s="247">
        <v>314117.64705999999</v>
      </c>
      <c r="I2457" s="248">
        <v>314117.64705999999</v>
      </c>
      <c r="J2457" s="248">
        <v>1</v>
      </c>
      <c r="K2457" s="249">
        <v>2021</v>
      </c>
      <c r="L2457" s="249">
        <v>2021</v>
      </c>
      <c r="M2457" s="250" t="s">
        <v>3073</v>
      </c>
    </row>
    <row r="2458" spans="4:13" x14ac:dyDescent="0.35">
      <c r="D2458" s="244" t="s">
        <v>3401</v>
      </c>
      <c r="E2458" s="245">
        <v>44436</v>
      </c>
      <c r="F2458" s="245">
        <v>44441</v>
      </c>
      <c r="G2458" s="246" t="s">
        <v>10</v>
      </c>
      <c r="H2458" s="247">
        <v>95000</v>
      </c>
      <c r="I2458" s="248">
        <v>95000</v>
      </c>
      <c r="J2458" s="248">
        <v>1</v>
      </c>
      <c r="K2458" s="249">
        <v>2021</v>
      </c>
      <c r="L2458" s="249">
        <v>2021</v>
      </c>
      <c r="M2458" s="250" t="s">
        <v>3073</v>
      </c>
    </row>
    <row r="2459" spans="4:13" x14ac:dyDescent="0.35">
      <c r="D2459" s="244" t="s">
        <v>3403</v>
      </c>
      <c r="E2459" s="245">
        <v>44432</v>
      </c>
      <c r="F2459" s="245">
        <v>44442</v>
      </c>
      <c r="G2459" s="246" t="s">
        <v>10</v>
      </c>
      <c r="H2459" s="247">
        <v>45000</v>
      </c>
      <c r="I2459" s="248">
        <v>45000</v>
      </c>
      <c r="J2459" s="248">
        <v>1</v>
      </c>
      <c r="K2459" s="249">
        <v>2021</v>
      </c>
      <c r="L2459" s="249">
        <v>2021</v>
      </c>
      <c r="M2459" s="250" t="s">
        <v>3073</v>
      </c>
    </row>
    <row r="2460" spans="4:13" x14ac:dyDescent="0.35">
      <c r="D2460" s="244" t="s">
        <v>3404</v>
      </c>
      <c r="E2460" s="245">
        <v>44388</v>
      </c>
      <c r="F2460" s="245">
        <v>44440</v>
      </c>
      <c r="G2460" s="246" t="s">
        <v>10</v>
      </c>
      <c r="H2460" s="247">
        <v>705000</v>
      </c>
      <c r="I2460" s="248">
        <v>705000</v>
      </c>
      <c r="J2460" s="248">
        <v>1</v>
      </c>
      <c r="K2460" s="249">
        <v>2021</v>
      </c>
      <c r="L2460" s="249">
        <v>2021</v>
      </c>
      <c r="M2460" s="250" t="s">
        <v>3073</v>
      </c>
    </row>
    <row r="2461" spans="4:13" x14ac:dyDescent="0.35">
      <c r="D2461" s="244" t="s">
        <v>3407</v>
      </c>
      <c r="E2461" s="245">
        <v>44369</v>
      </c>
      <c r="F2461" s="245">
        <v>44442</v>
      </c>
      <c r="G2461" s="246" t="s">
        <v>10</v>
      </c>
      <c r="H2461" s="247">
        <v>11000</v>
      </c>
      <c r="I2461" s="248">
        <v>11000</v>
      </c>
      <c r="J2461" s="248">
        <v>1</v>
      </c>
      <c r="K2461" s="249">
        <v>2021</v>
      </c>
      <c r="L2461" s="249">
        <v>2021</v>
      </c>
      <c r="M2461" s="250" t="s">
        <v>2250</v>
      </c>
    </row>
    <row r="2462" spans="4:13" x14ac:dyDescent="0.35">
      <c r="D2462" s="244" t="s">
        <v>3127</v>
      </c>
      <c r="E2462" s="245">
        <v>44383</v>
      </c>
      <c r="F2462" s="245">
        <v>44403</v>
      </c>
      <c r="G2462" s="246" t="s">
        <v>10</v>
      </c>
      <c r="H2462" s="247">
        <v>6920</v>
      </c>
      <c r="I2462" s="248">
        <v>6920</v>
      </c>
      <c r="J2462" s="248">
        <v>1</v>
      </c>
      <c r="K2462" s="249">
        <v>2021</v>
      </c>
      <c r="L2462" s="249">
        <v>2021</v>
      </c>
      <c r="M2462" s="250" t="s">
        <v>3073</v>
      </c>
    </row>
    <row r="2463" spans="4:13" x14ac:dyDescent="0.35">
      <c r="D2463" s="244" t="s">
        <v>3128</v>
      </c>
      <c r="E2463" s="245">
        <v>44436</v>
      </c>
      <c r="F2463" s="245">
        <v>44445</v>
      </c>
      <c r="G2463" s="246" t="s">
        <v>10</v>
      </c>
      <c r="H2463" s="247">
        <v>200000</v>
      </c>
      <c r="I2463" s="248">
        <v>200000</v>
      </c>
      <c r="J2463" s="248">
        <v>1</v>
      </c>
      <c r="K2463" s="249">
        <v>2021</v>
      </c>
      <c r="L2463" s="249">
        <v>2021</v>
      </c>
      <c r="M2463" s="250" t="s">
        <v>3073</v>
      </c>
    </row>
    <row r="2464" spans="4:13" x14ac:dyDescent="0.35">
      <c r="D2464" s="244" t="s">
        <v>3411</v>
      </c>
      <c r="E2464" s="245">
        <v>44443</v>
      </c>
      <c r="F2464" s="245">
        <v>44445</v>
      </c>
      <c r="G2464" s="246" t="s">
        <v>10</v>
      </c>
      <c r="H2464" s="247">
        <v>166200</v>
      </c>
      <c r="I2464" s="248">
        <v>166200</v>
      </c>
      <c r="J2464" s="248">
        <v>1</v>
      </c>
      <c r="K2464" s="249">
        <v>2021</v>
      </c>
      <c r="L2464" s="249">
        <v>2021</v>
      </c>
      <c r="M2464" s="250" t="s">
        <v>3073</v>
      </c>
    </row>
    <row r="2465" spans="4:13" x14ac:dyDescent="0.35">
      <c r="D2465" s="244" t="s">
        <v>3412</v>
      </c>
      <c r="E2465" s="245">
        <v>44441</v>
      </c>
      <c r="F2465" s="245">
        <v>44445</v>
      </c>
      <c r="G2465" s="246" t="s">
        <v>13</v>
      </c>
      <c r="H2465" s="247">
        <v>500</v>
      </c>
      <c r="I2465" s="248">
        <v>500</v>
      </c>
      <c r="J2465" s="248">
        <v>1</v>
      </c>
      <c r="K2465" s="249">
        <v>2021</v>
      </c>
      <c r="L2465" s="249">
        <v>2021</v>
      </c>
      <c r="M2465" s="250" t="s">
        <v>3073</v>
      </c>
    </row>
    <row r="2466" spans="4:13" x14ac:dyDescent="0.35">
      <c r="D2466" s="244" t="s">
        <v>3413</v>
      </c>
      <c r="E2466" s="245">
        <v>44440</v>
      </c>
      <c r="F2466" s="245">
        <v>44446</v>
      </c>
      <c r="G2466" s="246" t="s">
        <v>10</v>
      </c>
      <c r="H2466" s="247">
        <v>6500</v>
      </c>
      <c r="I2466" s="248">
        <v>6500</v>
      </c>
      <c r="J2466" s="248">
        <v>1</v>
      </c>
      <c r="K2466" s="249">
        <v>2021</v>
      </c>
      <c r="L2466" s="249">
        <v>2021</v>
      </c>
      <c r="M2466" s="250" t="s">
        <v>3073</v>
      </c>
    </row>
    <row r="2467" spans="4:13" x14ac:dyDescent="0.35">
      <c r="D2467" s="244" t="s">
        <v>3415</v>
      </c>
      <c r="E2467" s="245">
        <v>44441</v>
      </c>
      <c r="F2467" s="245">
        <v>44445</v>
      </c>
      <c r="G2467" s="246" t="s">
        <v>10</v>
      </c>
      <c r="H2467" s="247">
        <v>19000</v>
      </c>
      <c r="I2467" s="248">
        <v>19000</v>
      </c>
      <c r="J2467" s="248">
        <v>1</v>
      </c>
      <c r="K2467" s="249">
        <v>2021</v>
      </c>
      <c r="L2467" s="249">
        <v>2021</v>
      </c>
      <c r="M2467" s="250" t="s">
        <v>3073</v>
      </c>
    </row>
    <row r="2468" spans="4:13" x14ac:dyDescent="0.35">
      <c r="D2468" s="244" t="s">
        <v>3416</v>
      </c>
      <c r="E2468" s="245">
        <v>44444</v>
      </c>
      <c r="F2468" s="245">
        <v>44445</v>
      </c>
      <c r="G2468" s="246" t="s">
        <v>10</v>
      </c>
      <c r="H2468" s="247">
        <v>20000</v>
      </c>
      <c r="I2468" s="248">
        <v>20000</v>
      </c>
      <c r="J2468" s="248">
        <v>1</v>
      </c>
      <c r="K2468" s="249">
        <v>2021</v>
      </c>
      <c r="L2468" s="249">
        <v>2021</v>
      </c>
      <c r="M2468" s="250" t="s">
        <v>3073</v>
      </c>
    </row>
    <row r="2469" spans="4:13" x14ac:dyDescent="0.35">
      <c r="D2469" s="244" t="s">
        <v>3417</v>
      </c>
      <c r="E2469" s="245">
        <v>44444</v>
      </c>
      <c r="F2469" s="245">
        <v>44446</v>
      </c>
      <c r="G2469" s="246" t="s">
        <v>10</v>
      </c>
      <c r="H2469" s="247">
        <v>80776</v>
      </c>
      <c r="I2469" s="248">
        <v>80776</v>
      </c>
      <c r="J2469" s="248">
        <v>1</v>
      </c>
      <c r="K2469" s="249">
        <v>2021</v>
      </c>
      <c r="L2469" s="249">
        <v>2021</v>
      </c>
      <c r="M2469" s="250" t="s">
        <v>3073</v>
      </c>
    </row>
    <row r="2470" spans="4:13" x14ac:dyDescent="0.35">
      <c r="D2470" s="244" t="s">
        <v>3419</v>
      </c>
      <c r="E2470" s="245">
        <v>44436</v>
      </c>
      <c r="F2470" s="245">
        <v>44446</v>
      </c>
      <c r="G2470" s="246" t="s">
        <v>10</v>
      </c>
      <c r="H2470" s="247">
        <v>402679</v>
      </c>
      <c r="I2470" s="248">
        <v>402679</v>
      </c>
      <c r="J2470" s="248">
        <v>1</v>
      </c>
      <c r="K2470" s="249">
        <v>2021</v>
      </c>
      <c r="L2470" s="249">
        <v>2021</v>
      </c>
      <c r="M2470" s="250" t="s">
        <v>3073</v>
      </c>
    </row>
    <row r="2471" spans="4:13" x14ac:dyDescent="0.35">
      <c r="D2471" s="244" t="s">
        <v>3129</v>
      </c>
      <c r="E2471" s="245">
        <v>44443</v>
      </c>
      <c r="F2471" s="245">
        <v>44446</v>
      </c>
      <c r="G2471" s="246" t="s">
        <v>10</v>
      </c>
      <c r="H2471" s="247">
        <v>13000</v>
      </c>
      <c r="I2471" s="248">
        <v>13000</v>
      </c>
      <c r="J2471" s="248">
        <v>1</v>
      </c>
      <c r="K2471" s="249">
        <v>2021</v>
      </c>
      <c r="L2471" s="249">
        <v>2021</v>
      </c>
      <c r="M2471" s="250" t="s">
        <v>3073</v>
      </c>
    </row>
    <row r="2472" spans="4:13" x14ac:dyDescent="0.35">
      <c r="D2472" s="244" t="s">
        <v>3420</v>
      </c>
      <c r="E2472" s="245">
        <v>44434</v>
      </c>
      <c r="F2472" s="245">
        <v>44446</v>
      </c>
      <c r="G2472" s="246" t="s">
        <v>10</v>
      </c>
      <c r="H2472" s="247">
        <v>200000</v>
      </c>
      <c r="I2472" s="248">
        <v>200000</v>
      </c>
      <c r="J2472" s="248">
        <v>1</v>
      </c>
      <c r="K2472" s="249">
        <v>2021</v>
      </c>
      <c r="L2472" s="249">
        <v>2021</v>
      </c>
      <c r="M2472" s="250" t="s">
        <v>3073</v>
      </c>
    </row>
    <row r="2473" spans="4:13" x14ac:dyDescent="0.35">
      <c r="D2473" s="244" t="s">
        <v>3424</v>
      </c>
      <c r="E2473" s="245">
        <v>44444</v>
      </c>
      <c r="F2473" s="245">
        <v>44446</v>
      </c>
      <c r="G2473" s="246" t="s">
        <v>13</v>
      </c>
      <c r="H2473" s="247">
        <v>102936</v>
      </c>
      <c r="I2473" s="248">
        <v>102936</v>
      </c>
      <c r="J2473" s="248">
        <v>1</v>
      </c>
      <c r="K2473" s="249">
        <v>2021</v>
      </c>
      <c r="L2473" s="249">
        <v>2021</v>
      </c>
      <c r="M2473" s="250" t="s">
        <v>3073</v>
      </c>
    </row>
    <row r="2474" spans="4:13" x14ac:dyDescent="0.35">
      <c r="D2474" s="244" t="s">
        <v>3425</v>
      </c>
      <c r="E2474" s="245">
        <v>44446</v>
      </c>
      <c r="F2474" s="245">
        <v>44447</v>
      </c>
      <c r="G2474" s="246" t="s">
        <v>13</v>
      </c>
      <c r="H2474" s="247">
        <v>15000</v>
      </c>
      <c r="I2474" s="248">
        <v>15000</v>
      </c>
      <c r="J2474" s="248">
        <v>1</v>
      </c>
      <c r="K2474" s="249">
        <v>2021</v>
      </c>
      <c r="L2474" s="249">
        <v>2021</v>
      </c>
      <c r="M2474" s="250" t="s">
        <v>3073</v>
      </c>
    </row>
    <row r="2475" spans="4:13" x14ac:dyDescent="0.35">
      <c r="D2475" s="244" t="s">
        <v>3426</v>
      </c>
      <c r="E2475" s="245">
        <v>44419</v>
      </c>
      <c r="F2475" s="245">
        <v>44447</v>
      </c>
      <c r="G2475" s="246" t="s">
        <v>10</v>
      </c>
      <c r="H2475" s="247">
        <v>211000</v>
      </c>
      <c r="I2475" s="248">
        <v>211000</v>
      </c>
      <c r="J2475" s="248">
        <v>1</v>
      </c>
      <c r="K2475" s="249">
        <v>2021</v>
      </c>
      <c r="L2475" s="249">
        <v>2021</v>
      </c>
      <c r="M2475" s="250" t="s">
        <v>3073</v>
      </c>
    </row>
    <row r="2476" spans="4:13" x14ac:dyDescent="0.35">
      <c r="D2476" s="244" t="s">
        <v>3428</v>
      </c>
      <c r="E2476" s="245">
        <v>44369</v>
      </c>
      <c r="F2476" s="245">
        <v>44446</v>
      </c>
      <c r="G2476" s="246" t="s">
        <v>10</v>
      </c>
      <c r="H2476" s="247">
        <v>1100000</v>
      </c>
      <c r="I2476" s="248">
        <v>1100000</v>
      </c>
      <c r="J2476" s="248">
        <v>1</v>
      </c>
      <c r="K2476" s="249">
        <v>2021</v>
      </c>
      <c r="L2476" s="249">
        <v>2021</v>
      </c>
      <c r="M2476" s="250" t="s">
        <v>2250</v>
      </c>
    </row>
    <row r="2477" spans="4:13" x14ac:dyDescent="0.35">
      <c r="D2477" s="244" t="s">
        <v>3431</v>
      </c>
      <c r="E2477" s="245">
        <v>44351</v>
      </c>
      <c r="F2477" s="245">
        <v>44447</v>
      </c>
      <c r="G2477" s="246" t="s">
        <v>10</v>
      </c>
      <c r="H2477" s="247">
        <v>2150000</v>
      </c>
      <c r="I2477" s="248">
        <v>2150000</v>
      </c>
      <c r="J2477" s="248">
        <v>1</v>
      </c>
      <c r="K2477" s="249">
        <v>2021</v>
      </c>
      <c r="L2477" s="249">
        <v>2021</v>
      </c>
      <c r="M2477" s="250" t="s">
        <v>2250</v>
      </c>
    </row>
    <row r="2478" spans="4:13" x14ac:dyDescent="0.35">
      <c r="D2478" s="244" t="s">
        <v>3434</v>
      </c>
      <c r="E2478" s="245">
        <v>44184</v>
      </c>
      <c r="F2478" s="245">
        <v>44449</v>
      </c>
      <c r="G2478" s="246" t="s">
        <v>13</v>
      </c>
      <c r="H2478" s="247">
        <v>908000</v>
      </c>
      <c r="I2478" s="248">
        <v>560000</v>
      </c>
      <c r="J2478" s="248">
        <v>1</v>
      </c>
      <c r="K2478" s="249">
        <v>2020</v>
      </c>
      <c r="L2478" s="249">
        <v>2021</v>
      </c>
      <c r="M2478" s="250" t="s">
        <v>11</v>
      </c>
    </row>
    <row r="2479" spans="4:13" x14ac:dyDescent="0.35">
      <c r="D2479" s="244" t="s">
        <v>3435</v>
      </c>
      <c r="E2479" s="245">
        <v>44425</v>
      </c>
      <c r="F2479" s="245">
        <v>44449</v>
      </c>
      <c r="G2479" s="246" t="s">
        <v>10</v>
      </c>
      <c r="H2479" s="247">
        <v>1000</v>
      </c>
      <c r="I2479" s="248">
        <v>1000</v>
      </c>
      <c r="J2479" s="248">
        <v>1</v>
      </c>
      <c r="K2479" s="249">
        <v>2021</v>
      </c>
      <c r="L2479" s="249">
        <v>2021</v>
      </c>
      <c r="M2479" s="250" t="s">
        <v>3073</v>
      </c>
    </row>
    <row r="2480" spans="4:13" x14ac:dyDescent="0.35">
      <c r="D2480" s="244" t="s">
        <v>3436</v>
      </c>
      <c r="E2480" s="245">
        <v>43981</v>
      </c>
      <c r="F2480" s="245">
        <v>44449</v>
      </c>
      <c r="G2480" s="246" t="s">
        <v>10</v>
      </c>
      <c r="H2480" s="247">
        <v>50000</v>
      </c>
      <c r="I2480" s="248">
        <v>50000</v>
      </c>
      <c r="J2480" s="248">
        <v>1</v>
      </c>
      <c r="K2480" s="249">
        <v>2020</v>
      </c>
      <c r="L2480" s="249">
        <v>2021</v>
      </c>
      <c r="M2480" s="250" t="s">
        <v>33</v>
      </c>
    </row>
    <row r="2481" spans="4:13" x14ac:dyDescent="0.35">
      <c r="D2481" s="244" t="s">
        <v>3437</v>
      </c>
      <c r="E2481" s="245">
        <v>44398</v>
      </c>
      <c r="F2481" s="245">
        <v>44447</v>
      </c>
      <c r="G2481" s="246" t="s">
        <v>10</v>
      </c>
      <c r="H2481" s="247">
        <v>100000</v>
      </c>
      <c r="I2481" s="248">
        <v>100000</v>
      </c>
      <c r="J2481" s="248">
        <v>1</v>
      </c>
      <c r="K2481" s="249">
        <v>2021</v>
      </c>
      <c r="L2481" s="249">
        <v>2021</v>
      </c>
      <c r="M2481" s="250" t="s">
        <v>3073</v>
      </c>
    </row>
    <row r="2482" spans="4:13" x14ac:dyDescent="0.35">
      <c r="D2482" s="244" t="s">
        <v>3439</v>
      </c>
      <c r="E2482" s="245">
        <v>44449</v>
      </c>
      <c r="F2482" s="245">
        <v>44453</v>
      </c>
      <c r="G2482" s="246" t="s">
        <v>13</v>
      </c>
      <c r="H2482" s="247">
        <v>137200</v>
      </c>
      <c r="I2482" s="248">
        <v>137200</v>
      </c>
      <c r="J2482" s="248">
        <v>1</v>
      </c>
      <c r="K2482" s="249">
        <v>2021</v>
      </c>
      <c r="L2482" s="249">
        <v>2021</v>
      </c>
      <c r="M2482" s="250" t="s">
        <v>3073</v>
      </c>
    </row>
    <row r="2483" spans="4:13" x14ac:dyDescent="0.35">
      <c r="D2483" s="244" t="s">
        <v>3440</v>
      </c>
      <c r="E2483" s="245">
        <v>44145</v>
      </c>
      <c r="F2483" s="245">
        <v>44148</v>
      </c>
      <c r="G2483" s="246" t="s">
        <v>10</v>
      </c>
      <c r="H2483" s="247">
        <v>7800</v>
      </c>
      <c r="I2483" s="248">
        <v>7800</v>
      </c>
      <c r="J2483" s="248">
        <v>1</v>
      </c>
      <c r="K2483" s="249">
        <v>2020</v>
      </c>
      <c r="L2483" s="249">
        <v>2020</v>
      </c>
      <c r="M2483" s="250" t="s">
        <v>11</v>
      </c>
    </row>
    <row r="2484" spans="4:13" x14ac:dyDescent="0.35">
      <c r="D2484" s="244" t="s">
        <v>3441</v>
      </c>
      <c r="E2484" s="245">
        <v>44451</v>
      </c>
      <c r="F2484" s="245">
        <v>44451</v>
      </c>
      <c r="G2484" s="246" t="s">
        <v>10</v>
      </c>
      <c r="H2484" s="247">
        <v>7888</v>
      </c>
      <c r="I2484" s="248">
        <v>7888</v>
      </c>
      <c r="J2484" s="248">
        <v>1</v>
      </c>
      <c r="K2484" s="249">
        <v>2021</v>
      </c>
      <c r="L2484" s="249">
        <v>2021</v>
      </c>
      <c r="M2484" s="250" t="s">
        <v>3073</v>
      </c>
    </row>
    <row r="2485" spans="4:13" x14ac:dyDescent="0.35">
      <c r="D2485" s="244" t="s">
        <v>3442</v>
      </c>
      <c r="E2485" s="245">
        <v>44445</v>
      </c>
      <c r="F2485" s="245">
        <v>44448</v>
      </c>
      <c r="G2485" s="246" t="s">
        <v>10</v>
      </c>
      <c r="H2485" s="247">
        <v>100000</v>
      </c>
      <c r="I2485" s="248">
        <v>100000</v>
      </c>
      <c r="J2485" s="248">
        <v>1</v>
      </c>
      <c r="K2485" s="249">
        <v>2021</v>
      </c>
      <c r="L2485" s="249">
        <v>2021</v>
      </c>
      <c r="M2485" s="250" t="s">
        <v>3073</v>
      </c>
    </row>
    <row r="2486" spans="4:13" x14ac:dyDescent="0.35">
      <c r="D2486" s="244" t="s">
        <v>3443</v>
      </c>
      <c r="E2486" s="245">
        <v>44345</v>
      </c>
      <c r="F2486" s="245">
        <v>44358</v>
      </c>
      <c r="G2486" s="246" t="s">
        <v>13</v>
      </c>
      <c r="H2486" s="247">
        <v>295000</v>
      </c>
      <c r="I2486" s="248">
        <v>295000</v>
      </c>
      <c r="J2486" s="248">
        <v>1</v>
      </c>
      <c r="K2486" s="249">
        <v>2021</v>
      </c>
      <c r="L2486" s="249">
        <v>2021</v>
      </c>
      <c r="M2486" s="250" t="s">
        <v>2250</v>
      </c>
    </row>
    <row r="2487" spans="4:13" x14ac:dyDescent="0.35">
      <c r="D2487" s="244" t="s">
        <v>3444</v>
      </c>
      <c r="E2487" s="245">
        <v>44332</v>
      </c>
      <c r="F2487" s="245">
        <v>44362</v>
      </c>
      <c r="G2487" s="246" t="s">
        <v>10</v>
      </c>
      <c r="H2487" s="247">
        <v>50000</v>
      </c>
      <c r="I2487" s="248">
        <v>50000</v>
      </c>
      <c r="J2487" s="248">
        <v>1</v>
      </c>
      <c r="K2487" s="249">
        <v>2021</v>
      </c>
      <c r="L2487" s="249">
        <v>2021</v>
      </c>
      <c r="M2487" s="250" t="s">
        <v>2250</v>
      </c>
    </row>
    <row r="2488" spans="4:13" x14ac:dyDescent="0.35">
      <c r="D2488" s="244" t="s">
        <v>3446</v>
      </c>
      <c r="E2488" s="245">
        <v>44072</v>
      </c>
      <c r="F2488" s="245">
        <v>44440</v>
      </c>
      <c r="G2488" s="246" t="s">
        <v>10</v>
      </c>
      <c r="H2488" s="247">
        <v>300000</v>
      </c>
      <c r="I2488" s="248">
        <v>300000</v>
      </c>
      <c r="J2488" s="248">
        <v>1</v>
      </c>
      <c r="K2488" s="249">
        <v>2020</v>
      </c>
      <c r="L2488" s="249">
        <v>2021</v>
      </c>
      <c r="M2488" s="250" t="s">
        <v>35</v>
      </c>
    </row>
    <row r="2489" spans="4:13" x14ac:dyDescent="0.35">
      <c r="D2489" s="244" t="s">
        <v>3447</v>
      </c>
      <c r="E2489" s="245">
        <v>44435</v>
      </c>
      <c r="F2489" s="245">
        <v>44454</v>
      </c>
      <c r="G2489" s="246" t="s">
        <v>10</v>
      </c>
      <c r="H2489" s="247">
        <v>248860</v>
      </c>
      <c r="I2489" s="248">
        <v>248860</v>
      </c>
      <c r="J2489" s="248">
        <v>1</v>
      </c>
      <c r="K2489" s="249">
        <v>2021</v>
      </c>
      <c r="L2489" s="249">
        <v>2021</v>
      </c>
      <c r="M2489" s="250" t="s">
        <v>3073</v>
      </c>
    </row>
    <row r="2490" spans="4:13" x14ac:dyDescent="0.35">
      <c r="D2490" s="244" t="s">
        <v>3448</v>
      </c>
      <c r="E2490" s="245">
        <v>44453</v>
      </c>
      <c r="F2490" s="245">
        <v>44454</v>
      </c>
      <c r="G2490" s="246" t="s">
        <v>10</v>
      </c>
      <c r="H2490" s="247">
        <v>25000</v>
      </c>
      <c r="I2490" s="248">
        <v>25000</v>
      </c>
      <c r="J2490" s="248">
        <v>1</v>
      </c>
      <c r="K2490" s="249">
        <v>2021</v>
      </c>
      <c r="L2490" s="249">
        <v>2021</v>
      </c>
      <c r="M2490" s="250" t="s">
        <v>3073</v>
      </c>
    </row>
    <row r="2491" spans="4:13" x14ac:dyDescent="0.35">
      <c r="D2491" s="244" t="s">
        <v>3133</v>
      </c>
      <c r="E2491" s="245">
        <v>44446</v>
      </c>
      <c r="F2491" s="245">
        <v>44452</v>
      </c>
      <c r="G2491" s="246" t="s">
        <v>10</v>
      </c>
      <c r="H2491" s="247">
        <v>607944</v>
      </c>
      <c r="I2491" s="248">
        <v>607944</v>
      </c>
      <c r="J2491" s="248">
        <v>1</v>
      </c>
      <c r="K2491" s="249">
        <v>2021</v>
      </c>
      <c r="L2491" s="249">
        <v>2021</v>
      </c>
      <c r="M2491" s="250" t="s">
        <v>3073</v>
      </c>
    </row>
    <row r="2492" spans="4:13" x14ac:dyDescent="0.35">
      <c r="D2492" s="244" t="s">
        <v>3452</v>
      </c>
      <c r="E2492" s="245">
        <v>44450</v>
      </c>
      <c r="F2492" s="245">
        <v>44454</v>
      </c>
      <c r="G2492" s="246" t="s">
        <v>10</v>
      </c>
      <c r="H2492" s="247">
        <v>2041011.7646999999</v>
      </c>
      <c r="I2492" s="248">
        <v>2041011.7646999999</v>
      </c>
      <c r="J2492" s="248">
        <v>1</v>
      </c>
      <c r="K2492" s="249">
        <v>2021</v>
      </c>
      <c r="L2492" s="249">
        <v>2021</v>
      </c>
      <c r="M2492" s="250" t="s">
        <v>3073</v>
      </c>
    </row>
    <row r="2493" spans="4:13" x14ac:dyDescent="0.35">
      <c r="D2493" s="244" t="s">
        <v>3453</v>
      </c>
      <c r="E2493" s="245">
        <v>44352</v>
      </c>
      <c r="F2493" s="245">
        <v>44454</v>
      </c>
      <c r="G2493" s="246" t="s">
        <v>13</v>
      </c>
      <c r="H2493" s="247">
        <v>900000</v>
      </c>
      <c r="I2493" s="248">
        <v>900000</v>
      </c>
      <c r="J2493" s="248">
        <v>1</v>
      </c>
      <c r="K2493" s="249">
        <v>2021</v>
      </c>
      <c r="L2493" s="249">
        <v>2021</v>
      </c>
      <c r="M2493" s="250" t="s">
        <v>2250</v>
      </c>
    </row>
    <row r="2494" spans="4:13" x14ac:dyDescent="0.35">
      <c r="D2494" s="244" t="s">
        <v>3454</v>
      </c>
      <c r="E2494" s="245">
        <v>44398</v>
      </c>
      <c r="F2494" s="245">
        <v>44454</v>
      </c>
      <c r="G2494" s="246" t="s">
        <v>10</v>
      </c>
      <c r="H2494" s="247">
        <v>3152</v>
      </c>
      <c r="I2494" s="248">
        <v>3152</v>
      </c>
      <c r="J2494" s="248">
        <v>1</v>
      </c>
      <c r="K2494" s="249">
        <v>2021</v>
      </c>
      <c r="L2494" s="249">
        <v>2021</v>
      </c>
      <c r="M2494" s="250" t="s">
        <v>3073</v>
      </c>
    </row>
    <row r="2495" spans="4:13" x14ac:dyDescent="0.35">
      <c r="D2495" s="244" t="s">
        <v>3455</v>
      </c>
      <c r="E2495" s="245">
        <v>44452</v>
      </c>
      <c r="F2495" s="245">
        <v>44453</v>
      </c>
      <c r="G2495" s="246" t="s">
        <v>13</v>
      </c>
      <c r="H2495" s="247">
        <v>39000</v>
      </c>
      <c r="I2495" s="248">
        <v>39000</v>
      </c>
      <c r="J2495" s="248">
        <v>1</v>
      </c>
      <c r="K2495" s="249">
        <v>2021</v>
      </c>
      <c r="L2495" s="249">
        <v>2021</v>
      </c>
      <c r="M2495" s="250" t="s">
        <v>3073</v>
      </c>
    </row>
    <row r="2496" spans="4:13" x14ac:dyDescent="0.35">
      <c r="D2496" s="244" t="s">
        <v>3458</v>
      </c>
      <c r="E2496" s="245">
        <v>44450</v>
      </c>
      <c r="F2496" s="245">
        <v>44455</v>
      </c>
      <c r="G2496" s="246" t="s">
        <v>13</v>
      </c>
      <c r="H2496" s="247">
        <v>0</v>
      </c>
      <c r="I2496" s="248">
        <v>-50000</v>
      </c>
      <c r="J2496" s="248">
        <v>1</v>
      </c>
      <c r="K2496" s="249">
        <v>2021</v>
      </c>
      <c r="L2496" s="249">
        <v>2021</v>
      </c>
      <c r="M2496" s="250" t="s">
        <v>3073</v>
      </c>
    </row>
    <row r="2497" spans="4:13" x14ac:dyDescent="0.35">
      <c r="D2497" s="244" t="s">
        <v>3459</v>
      </c>
      <c r="E2497" s="245">
        <v>44434</v>
      </c>
      <c r="F2497" s="245">
        <v>44455</v>
      </c>
      <c r="G2497" s="246" t="s">
        <v>13</v>
      </c>
      <c r="H2497" s="247">
        <v>15500</v>
      </c>
      <c r="I2497" s="248">
        <v>15500</v>
      </c>
      <c r="J2497" s="248">
        <v>1</v>
      </c>
      <c r="K2497" s="249">
        <v>2021</v>
      </c>
      <c r="L2497" s="249">
        <v>2021</v>
      </c>
      <c r="M2497" s="250" t="s">
        <v>3073</v>
      </c>
    </row>
    <row r="2498" spans="4:13" x14ac:dyDescent="0.35">
      <c r="D2498" s="244" t="s">
        <v>3461</v>
      </c>
      <c r="E2498" s="245">
        <v>44448</v>
      </c>
      <c r="F2498" s="245">
        <v>44455</v>
      </c>
      <c r="G2498" s="246" t="s">
        <v>10</v>
      </c>
      <c r="H2498" s="247">
        <v>13000</v>
      </c>
      <c r="I2498" s="248">
        <v>13000</v>
      </c>
      <c r="J2498" s="248">
        <v>1</v>
      </c>
      <c r="K2498" s="249">
        <v>2021</v>
      </c>
      <c r="L2498" s="249">
        <v>2021</v>
      </c>
      <c r="M2498" s="250" t="s">
        <v>3073</v>
      </c>
    </row>
    <row r="2499" spans="4:13" x14ac:dyDescent="0.35">
      <c r="D2499" s="244" t="s">
        <v>3462</v>
      </c>
      <c r="E2499" s="245">
        <v>44400</v>
      </c>
      <c r="F2499" s="245">
        <v>44455</v>
      </c>
      <c r="G2499" s="246" t="s">
        <v>10</v>
      </c>
      <c r="H2499" s="247">
        <v>12180</v>
      </c>
      <c r="I2499" s="248">
        <v>12180</v>
      </c>
      <c r="J2499" s="248">
        <v>1</v>
      </c>
      <c r="K2499" s="249">
        <v>2021</v>
      </c>
      <c r="L2499" s="249">
        <v>2021</v>
      </c>
      <c r="M2499" s="250" t="s">
        <v>3073</v>
      </c>
    </row>
    <row r="2500" spans="4:13" x14ac:dyDescent="0.35">
      <c r="D2500" s="244" t="s">
        <v>3463</v>
      </c>
      <c r="E2500" s="245">
        <v>44440</v>
      </c>
      <c r="F2500" s="245">
        <v>44455</v>
      </c>
      <c r="G2500" s="246" t="s">
        <v>10</v>
      </c>
      <c r="H2500" s="247">
        <v>30000</v>
      </c>
      <c r="I2500" s="248">
        <v>30000</v>
      </c>
      <c r="J2500" s="248">
        <v>1</v>
      </c>
      <c r="K2500" s="249">
        <v>2021</v>
      </c>
      <c r="L2500" s="249">
        <v>2021</v>
      </c>
      <c r="M2500" s="250" t="s">
        <v>3073</v>
      </c>
    </row>
    <row r="2501" spans="4:13" x14ac:dyDescent="0.35">
      <c r="D2501" s="244" t="s">
        <v>3464</v>
      </c>
      <c r="E2501" s="245">
        <v>44450</v>
      </c>
      <c r="F2501" s="245">
        <v>44455</v>
      </c>
      <c r="G2501" s="246" t="s">
        <v>10</v>
      </c>
      <c r="H2501" s="247">
        <v>76000</v>
      </c>
      <c r="I2501" s="248">
        <v>76000</v>
      </c>
      <c r="J2501" s="248">
        <v>1</v>
      </c>
      <c r="K2501" s="249">
        <v>2021</v>
      </c>
      <c r="L2501" s="249">
        <v>2021</v>
      </c>
      <c r="M2501" s="250" t="s">
        <v>3073</v>
      </c>
    </row>
    <row r="2502" spans="4:13" x14ac:dyDescent="0.35">
      <c r="D2502" s="244" t="s">
        <v>3465</v>
      </c>
      <c r="E2502" s="245">
        <v>44360</v>
      </c>
      <c r="F2502" s="245">
        <v>44425</v>
      </c>
      <c r="G2502" s="246" t="s">
        <v>10</v>
      </c>
      <c r="H2502" s="247">
        <v>4060</v>
      </c>
      <c r="I2502" s="248">
        <v>4060</v>
      </c>
      <c r="J2502" s="248">
        <v>1</v>
      </c>
      <c r="K2502" s="249">
        <v>2021</v>
      </c>
      <c r="L2502" s="249">
        <v>2021</v>
      </c>
      <c r="M2502" s="250" t="s">
        <v>2250</v>
      </c>
    </row>
    <row r="2503" spans="4:13" x14ac:dyDescent="0.35">
      <c r="D2503" s="244" t="s">
        <v>3466</v>
      </c>
      <c r="E2503" s="245">
        <v>44442</v>
      </c>
      <c r="F2503" s="245">
        <v>44453</v>
      </c>
      <c r="G2503" s="246" t="s">
        <v>10</v>
      </c>
      <c r="H2503" s="247">
        <v>100000</v>
      </c>
      <c r="I2503" s="248">
        <v>100000</v>
      </c>
      <c r="J2503" s="248">
        <v>1</v>
      </c>
      <c r="K2503" s="249">
        <v>2021</v>
      </c>
      <c r="L2503" s="249">
        <v>2021</v>
      </c>
      <c r="M2503" s="250" t="s">
        <v>3073</v>
      </c>
    </row>
    <row r="2504" spans="4:13" x14ac:dyDescent="0.35">
      <c r="D2504" s="244" t="s">
        <v>3468</v>
      </c>
      <c r="E2504" s="245">
        <v>44423</v>
      </c>
      <c r="F2504" s="245">
        <v>44448</v>
      </c>
      <c r="G2504" s="246" t="s">
        <v>10</v>
      </c>
      <c r="H2504" s="247">
        <v>83000</v>
      </c>
      <c r="I2504" s="248">
        <v>83000</v>
      </c>
      <c r="J2504" s="248">
        <v>1</v>
      </c>
      <c r="K2504" s="249">
        <v>2021</v>
      </c>
      <c r="L2504" s="249">
        <v>2021</v>
      </c>
      <c r="M2504" s="250" t="s">
        <v>3073</v>
      </c>
    </row>
    <row r="2505" spans="4:13" x14ac:dyDescent="0.35">
      <c r="D2505" s="244" t="s">
        <v>3134</v>
      </c>
      <c r="E2505" s="245">
        <v>44449</v>
      </c>
      <c r="F2505" s="245">
        <v>44456</v>
      </c>
      <c r="G2505" s="246" t="s">
        <v>10</v>
      </c>
      <c r="H2505" s="247">
        <v>47364</v>
      </c>
      <c r="I2505" s="248">
        <v>47364</v>
      </c>
      <c r="J2505" s="248">
        <v>1</v>
      </c>
      <c r="K2505" s="249">
        <v>2021</v>
      </c>
      <c r="L2505" s="249">
        <v>2021</v>
      </c>
      <c r="M2505" s="250" t="s">
        <v>3073</v>
      </c>
    </row>
    <row r="2506" spans="4:13" x14ac:dyDescent="0.35">
      <c r="D2506" s="244" t="s">
        <v>3471</v>
      </c>
      <c r="E2506" s="245">
        <v>44309</v>
      </c>
      <c r="F2506" s="245">
        <v>44456</v>
      </c>
      <c r="G2506" s="246" t="s">
        <v>13</v>
      </c>
      <c r="H2506" s="247">
        <v>16008</v>
      </c>
      <c r="I2506" s="248">
        <v>16008</v>
      </c>
      <c r="J2506" s="248">
        <v>1</v>
      </c>
      <c r="K2506" s="249">
        <v>2021</v>
      </c>
      <c r="L2506" s="249">
        <v>2021</v>
      </c>
      <c r="M2506" s="250" t="s">
        <v>2250</v>
      </c>
    </row>
    <row r="2507" spans="4:13" x14ac:dyDescent="0.35">
      <c r="D2507" s="244" t="s">
        <v>3472</v>
      </c>
      <c r="E2507" s="245">
        <v>44455</v>
      </c>
      <c r="F2507" s="245">
        <v>44456</v>
      </c>
      <c r="G2507" s="246" t="s">
        <v>13</v>
      </c>
      <c r="H2507" s="247">
        <v>1225332</v>
      </c>
      <c r="I2507" s="248">
        <v>1225332</v>
      </c>
      <c r="J2507" s="248">
        <v>1</v>
      </c>
      <c r="K2507" s="249">
        <v>2021</v>
      </c>
      <c r="L2507" s="249">
        <v>2021</v>
      </c>
      <c r="M2507" s="250" t="s">
        <v>3073</v>
      </c>
    </row>
    <row r="2508" spans="4:13" x14ac:dyDescent="0.35">
      <c r="D2508" s="244" t="s">
        <v>3473</v>
      </c>
      <c r="E2508" s="245">
        <v>44456</v>
      </c>
      <c r="F2508" s="245">
        <v>44456</v>
      </c>
      <c r="G2508" s="246" t="s">
        <v>10</v>
      </c>
      <c r="H2508" s="247">
        <v>6860</v>
      </c>
      <c r="I2508" s="248">
        <v>6860</v>
      </c>
      <c r="J2508" s="248">
        <v>1</v>
      </c>
      <c r="K2508" s="249">
        <v>2021</v>
      </c>
      <c r="L2508" s="249">
        <v>2021</v>
      </c>
      <c r="M2508" s="250" t="s">
        <v>3073</v>
      </c>
    </row>
    <row r="2509" spans="4:13" x14ac:dyDescent="0.35">
      <c r="D2509" s="244" t="s">
        <v>3474</v>
      </c>
      <c r="E2509" s="245">
        <v>44455</v>
      </c>
      <c r="F2509" s="245">
        <v>44456</v>
      </c>
      <c r="G2509" s="246" t="s">
        <v>10</v>
      </c>
      <c r="H2509" s="247">
        <v>254000</v>
      </c>
      <c r="I2509" s="248">
        <v>254000</v>
      </c>
      <c r="J2509" s="248">
        <v>1</v>
      </c>
      <c r="K2509" s="249">
        <v>2021</v>
      </c>
      <c r="L2509" s="249">
        <v>2021</v>
      </c>
      <c r="M2509" s="250" t="s">
        <v>3073</v>
      </c>
    </row>
    <row r="2510" spans="4:13" x14ac:dyDescent="0.35">
      <c r="D2510" s="244" t="s">
        <v>3475</v>
      </c>
      <c r="E2510" s="245">
        <v>44352</v>
      </c>
      <c r="F2510" s="245">
        <v>44459</v>
      </c>
      <c r="G2510" s="246" t="s">
        <v>10</v>
      </c>
      <c r="H2510" s="247">
        <v>5000</v>
      </c>
      <c r="I2510" s="248">
        <v>-70000</v>
      </c>
      <c r="J2510" s="248">
        <v>1</v>
      </c>
      <c r="K2510" s="249">
        <v>2021</v>
      </c>
      <c r="L2510" s="249">
        <v>2021</v>
      </c>
      <c r="M2510" s="250" t="s">
        <v>2250</v>
      </c>
    </row>
    <row r="2511" spans="4:13" x14ac:dyDescent="0.35">
      <c r="D2511" s="244" t="s">
        <v>3477</v>
      </c>
      <c r="E2511" s="245">
        <v>44396</v>
      </c>
      <c r="F2511" s="245">
        <v>44459</v>
      </c>
      <c r="G2511" s="246" t="s">
        <v>13</v>
      </c>
      <c r="H2511" s="247">
        <v>17000</v>
      </c>
      <c r="I2511" s="248">
        <v>17000</v>
      </c>
      <c r="J2511" s="248">
        <v>1</v>
      </c>
      <c r="K2511" s="249">
        <v>2021</v>
      </c>
      <c r="L2511" s="249">
        <v>2021</v>
      </c>
      <c r="M2511" s="250" t="s">
        <v>3073</v>
      </c>
    </row>
    <row r="2512" spans="4:13" x14ac:dyDescent="0.35">
      <c r="D2512" s="244" t="s">
        <v>3478</v>
      </c>
      <c r="E2512" s="245">
        <v>44354</v>
      </c>
      <c r="F2512" s="245">
        <v>44459</v>
      </c>
      <c r="G2512" s="246" t="s">
        <v>10</v>
      </c>
      <c r="H2512" s="247">
        <v>10000</v>
      </c>
      <c r="I2512" s="248">
        <v>10000</v>
      </c>
      <c r="J2512" s="248">
        <v>1</v>
      </c>
      <c r="K2512" s="249">
        <v>2021</v>
      </c>
      <c r="L2512" s="249">
        <v>2021</v>
      </c>
      <c r="M2512" s="250" t="s">
        <v>2250</v>
      </c>
    </row>
    <row r="2513" spans="4:13" x14ac:dyDescent="0.35">
      <c r="D2513" s="244" t="s">
        <v>3479</v>
      </c>
      <c r="E2513" s="245">
        <v>44433</v>
      </c>
      <c r="F2513" s="245">
        <v>44459</v>
      </c>
      <c r="G2513" s="246" t="s">
        <v>10</v>
      </c>
      <c r="H2513" s="247">
        <v>27500</v>
      </c>
      <c r="I2513" s="248">
        <v>27500</v>
      </c>
      <c r="J2513" s="248">
        <v>1</v>
      </c>
      <c r="K2513" s="249">
        <v>2021</v>
      </c>
      <c r="L2513" s="249">
        <v>2021</v>
      </c>
      <c r="M2513" s="250" t="s">
        <v>3073</v>
      </c>
    </row>
    <row r="2514" spans="4:13" x14ac:dyDescent="0.35">
      <c r="D2514" s="244" t="s">
        <v>3481</v>
      </c>
      <c r="E2514" s="245">
        <v>43385</v>
      </c>
      <c r="F2514" s="245">
        <v>44454</v>
      </c>
      <c r="G2514" s="246" t="s">
        <v>658</v>
      </c>
      <c r="H2514" s="247">
        <v>0</v>
      </c>
      <c r="I2514" s="248">
        <v>-250000</v>
      </c>
      <c r="J2514" s="248">
        <v>1</v>
      </c>
      <c r="K2514" s="249">
        <v>2018</v>
      </c>
      <c r="L2514" s="249">
        <v>2021</v>
      </c>
      <c r="M2514" s="250" t="s">
        <v>684</v>
      </c>
    </row>
    <row r="2515" spans="4:13" x14ac:dyDescent="0.35">
      <c r="D2515" s="244" t="s">
        <v>3482</v>
      </c>
      <c r="E2515" s="245">
        <v>44458</v>
      </c>
      <c r="F2515" s="245">
        <v>44460</v>
      </c>
      <c r="G2515" s="246" t="s">
        <v>10</v>
      </c>
      <c r="H2515" s="247">
        <v>25500</v>
      </c>
      <c r="I2515" s="248">
        <v>25500</v>
      </c>
      <c r="J2515" s="248">
        <v>1</v>
      </c>
      <c r="K2515" s="249">
        <v>2021</v>
      </c>
      <c r="L2515" s="249">
        <v>2021</v>
      </c>
      <c r="M2515" s="250" t="s">
        <v>3073</v>
      </c>
    </row>
    <row r="2516" spans="4:13" x14ac:dyDescent="0.35">
      <c r="D2516" s="244" t="s">
        <v>3135</v>
      </c>
      <c r="E2516" s="245">
        <v>44439</v>
      </c>
      <c r="F2516" s="245">
        <v>44461</v>
      </c>
      <c r="G2516" s="246" t="s">
        <v>10</v>
      </c>
      <c r="H2516" s="247">
        <v>31408</v>
      </c>
      <c r="I2516" s="248">
        <v>31408</v>
      </c>
      <c r="J2516" s="248">
        <v>1</v>
      </c>
      <c r="K2516" s="249">
        <v>2021</v>
      </c>
      <c r="L2516" s="249">
        <v>2021</v>
      </c>
      <c r="M2516" s="250" t="s">
        <v>3073</v>
      </c>
    </row>
    <row r="2517" spans="4:13" x14ac:dyDescent="0.35">
      <c r="D2517" s="244" t="s">
        <v>3483</v>
      </c>
      <c r="E2517" s="245">
        <v>44450</v>
      </c>
      <c r="F2517" s="245">
        <v>44461</v>
      </c>
      <c r="G2517" s="246" t="s">
        <v>10</v>
      </c>
      <c r="H2517" s="247">
        <v>43000</v>
      </c>
      <c r="I2517" s="248">
        <v>43000</v>
      </c>
      <c r="J2517" s="248">
        <v>1</v>
      </c>
      <c r="K2517" s="249">
        <v>2021</v>
      </c>
      <c r="L2517" s="249">
        <v>2021</v>
      </c>
      <c r="M2517" s="250" t="s">
        <v>3073</v>
      </c>
    </row>
    <row r="2518" spans="4:13" x14ac:dyDescent="0.35">
      <c r="D2518" s="244" t="s">
        <v>3484</v>
      </c>
      <c r="E2518" s="245">
        <v>44446</v>
      </c>
      <c r="F2518" s="245">
        <v>44461</v>
      </c>
      <c r="G2518" s="246" t="s">
        <v>10</v>
      </c>
      <c r="H2518" s="247">
        <v>405000</v>
      </c>
      <c r="I2518" s="248">
        <v>405000</v>
      </c>
      <c r="J2518" s="248">
        <v>1</v>
      </c>
      <c r="K2518" s="249">
        <v>2021</v>
      </c>
      <c r="L2518" s="249">
        <v>2021</v>
      </c>
      <c r="M2518" s="250" t="s">
        <v>3073</v>
      </c>
    </row>
    <row r="2519" spans="4:13" x14ac:dyDescent="0.35">
      <c r="D2519" s="244" t="s">
        <v>3485</v>
      </c>
      <c r="E2519" s="245">
        <v>44450</v>
      </c>
      <c r="F2519" s="245">
        <v>44454</v>
      </c>
      <c r="G2519" s="246" t="s">
        <v>13</v>
      </c>
      <c r="H2519" s="247">
        <v>17500</v>
      </c>
      <c r="I2519" s="248">
        <v>7500</v>
      </c>
      <c r="J2519" s="248">
        <v>1</v>
      </c>
      <c r="K2519" s="249">
        <v>2021</v>
      </c>
      <c r="L2519" s="249">
        <v>2021</v>
      </c>
      <c r="M2519" s="250" t="s">
        <v>3073</v>
      </c>
    </row>
    <row r="2520" spans="4:13" x14ac:dyDescent="0.35">
      <c r="D2520" s="244" t="s">
        <v>3486</v>
      </c>
      <c r="E2520" s="245">
        <v>44458</v>
      </c>
      <c r="F2520" s="245">
        <v>44461</v>
      </c>
      <c r="G2520" s="246" t="s">
        <v>10</v>
      </c>
      <c r="H2520" s="247">
        <v>700000</v>
      </c>
      <c r="I2520" s="248">
        <v>700000</v>
      </c>
      <c r="J2520" s="248">
        <v>1</v>
      </c>
      <c r="K2520" s="249">
        <v>2021</v>
      </c>
      <c r="L2520" s="249">
        <v>2021</v>
      </c>
      <c r="M2520" s="250" t="s">
        <v>3073</v>
      </c>
    </row>
    <row r="2521" spans="4:13" x14ac:dyDescent="0.35">
      <c r="D2521" s="244" t="s">
        <v>3492</v>
      </c>
      <c r="E2521" s="245">
        <v>44457</v>
      </c>
      <c r="F2521" s="245">
        <v>44461</v>
      </c>
      <c r="G2521" s="246" t="s">
        <v>10</v>
      </c>
      <c r="H2521" s="247">
        <v>5000</v>
      </c>
      <c r="I2521" s="248">
        <v>5000</v>
      </c>
      <c r="J2521" s="248">
        <v>1</v>
      </c>
      <c r="K2521" s="249">
        <v>2021</v>
      </c>
      <c r="L2521" s="249">
        <v>2021</v>
      </c>
      <c r="M2521" s="250" t="s">
        <v>3073</v>
      </c>
    </row>
    <row r="2522" spans="4:13" x14ac:dyDescent="0.35">
      <c r="D2522" s="244" t="s">
        <v>3493</v>
      </c>
      <c r="E2522" s="245">
        <v>44444</v>
      </c>
      <c r="F2522" s="245">
        <v>44461</v>
      </c>
      <c r="G2522" s="246" t="s">
        <v>10</v>
      </c>
      <c r="H2522" s="247">
        <v>610000</v>
      </c>
      <c r="I2522" s="248">
        <v>610000</v>
      </c>
      <c r="J2522" s="248">
        <v>1</v>
      </c>
      <c r="K2522" s="249">
        <v>2021</v>
      </c>
      <c r="L2522" s="249">
        <v>2021</v>
      </c>
      <c r="M2522" s="250" t="s">
        <v>3073</v>
      </c>
    </row>
    <row r="2523" spans="4:13" x14ac:dyDescent="0.35">
      <c r="D2523" s="244" t="s">
        <v>3494</v>
      </c>
      <c r="E2523" s="245">
        <v>44440</v>
      </c>
      <c r="F2523" s="245">
        <v>44461</v>
      </c>
      <c r="G2523" s="246" t="s">
        <v>10</v>
      </c>
      <c r="H2523" s="247">
        <v>9360</v>
      </c>
      <c r="I2523" s="248">
        <v>9360</v>
      </c>
      <c r="J2523" s="248">
        <v>1</v>
      </c>
      <c r="K2523" s="249">
        <v>2021</v>
      </c>
      <c r="L2523" s="249">
        <v>2021</v>
      </c>
      <c r="M2523" s="250" t="s">
        <v>3073</v>
      </c>
    </row>
    <row r="2524" spans="4:13" x14ac:dyDescent="0.35">
      <c r="D2524" s="244" t="s">
        <v>3495</v>
      </c>
      <c r="E2524" s="245">
        <v>44007</v>
      </c>
      <c r="F2524" s="245">
        <v>44453</v>
      </c>
      <c r="G2524" s="246" t="s">
        <v>177</v>
      </c>
      <c r="H2524" s="247">
        <v>1298245.6140000001</v>
      </c>
      <c r="I2524" s="248">
        <v>1298245.6140000001</v>
      </c>
      <c r="J2524" s="248">
        <v>1</v>
      </c>
      <c r="K2524" s="249">
        <v>2020</v>
      </c>
      <c r="L2524" s="249">
        <v>2021</v>
      </c>
      <c r="M2524" s="250" t="s">
        <v>33</v>
      </c>
    </row>
    <row r="2525" spans="4:13" x14ac:dyDescent="0.35">
      <c r="D2525" s="244" t="s">
        <v>3496</v>
      </c>
      <c r="E2525" s="245">
        <v>44421</v>
      </c>
      <c r="F2525" s="245">
        <v>44452</v>
      </c>
      <c r="G2525" s="246" t="s">
        <v>160</v>
      </c>
      <c r="H2525" s="247">
        <v>58348</v>
      </c>
      <c r="I2525" s="248">
        <v>26527.728137613001</v>
      </c>
      <c r="J2525" s="248">
        <v>1</v>
      </c>
      <c r="K2525" s="249">
        <v>2021</v>
      </c>
      <c r="L2525" s="249">
        <v>2021</v>
      </c>
      <c r="M2525" s="250" t="s">
        <v>3073</v>
      </c>
    </row>
    <row r="2526" spans="4:13" x14ac:dyDescent="0.35">
      <c r="D2526" s="244" t="s">
        <v>3498</v>
      </c>
      <c r="E2526" s="245">
        <v>44456</v>
      </c>
      <c r="F2526" s="245">
        <v>44462</v>
      </c>
      <c r="G2526" s="246" t="s">
        <v>10</v>
      </c>
      <c r="H2526" s="247">
        <v>200000</v>
      </c>
      <c r="I2526" s="248">
        <v>200000</v>
      </c>
      <c r="J2526" s="248">
        <v>1</v>
      </c>
      <c r="K2526" s="249">
        <v>2021</v>
      </c>
      <c r="L2526" s="249">
        <v>2021</v>
      </c>
      <c r="M2526" s="250" t="s">
        <v>3073</v>
      </c>
    </row>
    <row r="2527" spans="4:13" x14ac:dyDescent="0.35">
      <c r="D2527" s="244" t="s">
        <v>3502</v>
      </c>
      <c r="E2527" s="245">
        <v>44455</v>
      </c>
      <c r="F2527" s="245">
        <v>44463</v>
      </c>
      <c r="G2527" s="246" t="s">
        <v>10</v>
      </c>
      <c r="H2527" s="247">
        <v>7000</v>
      </c>
      <c r="I2527" s="248">
        <v>7000</v>
      </c>
      <c r="J2527" s="248">
        <v>1</v>
      </c>
      <c r="K2527" s="249">
        <v>2021</v>
      </c>
      <c r="L2527" s="249">
        <v>2021</v>
      </c>
      <c r="M2527" s="250" t="s">
        <v>3073</v>
      </c>
    </row>
    <row r="2528" spans="4:13" x14ac:dyDescent="0.35">
      <c r="D2528" s="244" t="s">
        <v>3503</v>
      </c>
      <c r="E2528" s="245">
        <v>44458</v>
      </c>
      <c r="F2528" s="245">
        <v>44459</v>
      </c>
      <c r="G2528" s="246" t="s">
        <v>10</v>
      </c>
      <c r="H2528" s="247">
        <v>1425000</v>
      </c>
      <c r="I2528" s="248">
        <v>1425000</v>
      </c>
      <c r="J2528" s="248">
        <v>1</v>
      </c>
      <c r="K2528" s="249">
        <v>2021</v>
      </c>
      <c r="L2528" s="249">
        <v>2021</v>
      </c>
      <c r="M2528" s="250" t="s">
        <v>3073</v>
      </c>
    </row>
    <row r="2529" spans="4:13" x14ac:dyDescent="0.35">
      <c r="D2529" s="244" t="s">
        <v>3504</v>
      </c>
      <c r="E2529" s="245">
        <v>44403</v>
      </c>
      <c r="F2529" s="245">
        <v>44459</v>
      </c>
      <c r="G2529" s="246" t="s">
        <v>13</v>
      </c>
      <c r="H2529" s="247">
        <v>500000</v>
      </c>
      <c r="I2529" s="248">
        <v>500000</v>
      </c>
      <c r="J2529" s="248">
        <v>1</v>
      </c>
      <c r="K2529" s="249">
        <v>2021</v>
      </c>
      <c r="L2529" s="249">
        <v>2021</v>
      </c>
      <c r="M2529" s="250" t="s">
        <v>3073</v>
      </c>
    </row>
    <row r="2530" spans="4:13" x14ac:dyDescent="0.35">
      <c r="D2530" s="244" t="s">
        <v>3505</v>
      </c>
      <c r="E2530" s="245">
        <v>44453</v>
      </c>
      <c r="F2530" s="245">
        <v>44463</v>
      </c>
      <c r="G2530" s="246" t="s">
        <v>10</v>
      </c>
      <c r="H2530" s="247">
        <v>394338</v>
      </c>
      <c r="I2530" s="248">
        <v>394338</v>
      </c>
      <c r="J2530" s="248">
        <v>1</v>
      </c>
      <c r="K2530" s="249">
        <v>2021</v>
      </c>
      <c r="L2530" s="249">
        <v>2021</v>
      </c>
      <c r="M2530" s="250" t="s">
        <v>3073</v>
      </c>
    </row>
    <row r="2531" spans="4:13" x14ac:dyDescent="0.35">
      <c r="D2531" s="244" t="s">
        <v>3506</v>
      </c>
      <c r="E2531" s="245">
        <v>44450</v>
      </c>
      <c r="F2531" s="245">
        <v>44462</v>
      </c>
      <c r="G2531" s="246" t="s">
        <v>10</v>
      </c>
      <c r="H2531" s="247">
        <v>45000</v>
      </c>
      <c r="I2531" s="248">
        <v>45000</v>
      </c>
      <c r="J2531" s="248">
        <v>1</v>
      </c>
      <c r="K2531" s="249">
        <v>2021</v>
      </c>
      <c r="L2531" s="249">
        <v>2021</v>
      </c>
      <c r="M2531" s="250" t="s">
        <v>3073</v>
      </c>
    </row>
    <row r="2532" spans="4:13" x14ac:dyDescent="0.35">
      <c r="D2532" s="244" t="s">
        <v>3507</v>
      </c>
      <c r="E2532" s="245">
        <v>44458</v>
      </c>
      <c r="F2532" s="245">
        <v>44462</v>
      </c>
      <c r="G2532" s="246" t="s">
        <v>10</v>
      </c>
      <c r="H2532" s="247">
        <v>600000</v>
      </c>
      <c r="I2532" s="248">
        <v>600000</v>
      </c>
      <c r="J2532" s="248">
        <v>1</v>
      </c>
      <c r="K2532" s="249">
        <v>2021</v>
      </c>
      <c r="L2532" s="249">
        <v>2021</v>
      </c>
      <c r="M2532" s="250" t="s">
        <v>3073</v>
      </c>
    </row>
    <row r="2533" spans="4:13" x14ac:dyDescent="0.35">
      <c r="D2533" s="244" t="s">
        <v>3508</v>
      </c>
      <c r="E2533" s="245">
        <v>44444</v>
      </c>
      <c r="F2533" s="245">
        <v>44462</v>
      </c>
      <c r="G2533" s="246" t="s">
        <v>10</v>
      </c>
      <c r="H2533" s="247">
        <v>39400</v>
      </c>
      <c r="I2533" s="248">
        <v>39400</v>
      </c>
      <c r="J2533" s="248">
        <v>1</v>
      </c>
      <c r="K2533" s="249">
        <v>2021</v>
      </c>
      <c r="L2533" s="249">
        <v>2021</v>
      </c>
      <c r="M2533" s="250" t="s">
        <v>3073</v>
      </c>
    </row>
    <row r="2534" spans="4:13" x14ac:dyDescent="0.35">
      <c r="D2534" s="244" t="s">
        <v>3509</v>
      </c>
      <c r="E2534" s="245">
        <v>44439</v>
      </c>
      <c r="F2534" s="245">
        <v>44462</v>
      </c>
      <c r="G2534" s="246" t="s">
        <v>13</v>
      </c>
      <c r="H2534" s="247">
        <v>1000000</v>
      </c>
      <c r="I2534" s="248">
        <v>1000000</v>
      </c>
      <c r="J2534" s="248">
        <v>1</v>
      </c>
      <c r="K2534" s="249">
        <v>2021</v>
      </c>
      <c r="L2534" s="249">
        <v>2021</v>
      </c>
      <c r="M2534" s="250" t="s">
        <v>3073</v>
      </c>
    </row>
    <row r="2535" spans="4:13" x14ac:dyDescent="0.35">
      <c r="D2535" s="244" t="s">
        <v>3510</v>
      </c>
      <c r="E2535" s="245">
        <v>44190</v>
      </c>
      <c r="F2535" s="245">
        <v>44463</v>
      </c>
      <c r="G2535" s="246" t="s">
        <v>10</v>
      </c>
      <c r="H2535" s="247">
        <v>120000</v>
      </c>
      <c r="I2535" s="248">
        <v>120000</v>
      </c>
      <c r="J2535" s="248">
        <v>1</v>
      </c>
      <c r="K2535" s="249">
        <v>2020</v>
      </c>
      <c r="L2535" s="249">
        <v>2021</v>
      </c>
      <c r="M2535" s="250" t="s">
        <v>11</v>
      </c>
    </row>
    <row r="2536" spans="4:13" x14ac:dyDescent="0.35">
      <c r="D2536" s="244" t="s">
        <v>3513</v>
      </c>
      <c r="E2536" s="245">
        <v>44444</v>
      </c>
      <c r="F2536" s="245">
        <v>44452</v>
      </c>
      <c r="G2536" s="246" t="s">
        <v>10</v>
      </c>
      <c r="H2536" s="247">
        <v>93000</v>
      </c>
      <c r="I2536" s="248">
        <v>93000</v>
      </c>
      <c r="J2536" s="248">
        <v>1</v>
      </c>
      <c r="K2536" s="249">
        <v>2021</v>
      </c>
      <c r="L2536" s="249">
        <v>2021</v>
      </c>
      <c r="M2536" s="250" t="s">
        <v>3073</v>
      </c>
    </row>
    <row r="2537" spans="4:13" x14ac:dyDescent="0.35">
      <c r="D2537" s="244" t="s">
        <v>3514</v>
      </c>
      <c r="E2537" s="245">
        <v>44464</v>
      </c>
      <c r="F2537" s="245">
        <v>44466</v>
      </c>
      <c r="G2537" s="246" t="s">
        <v>10</v>
      </c>
      <c r="H2537" s="247">
        <v>9360</v>
      </c>
      <c r="I2537" s="248">
        <v>9360</v>
      </c>
      <c r="J2537" s="248">
        <v>1</v>
      </c>
      <c r="K2537" s="249">
        <v>2021</v>
      </c>
      <c r="L2537" s="249">
        <v>2021</v>
      </c>
      <c r="M2537" s="250" t="s">
        <v>3073</v>
      </c>
    </row>
    <row r="2538" spans="4:13" x14ac:dyDescent="0.35">
      <c r="D2538" s="244" t="s">
        <v>3517</v>
      </c>
      <c r="E2538" s="245">
        <v>44434</v>
      </c>
      <c r="F2538" s="245">
        <v>44466</v>
      </c>
      <c r="G2538" s="246" t="s">
        <v>13</v>
      </c>
      <c r="H2538" s="247">
        <v>842656</v>
      </c>
      <c r="I2538" s="248">
        <v>842656</v>
      </c>
      <c r="J2538" s="248">
        <v>1</v>
      </c>
      <c r="K2538" s="249">
        <v>2021</v>
      </c>
      <c r="L2538" s="249">
        <v>2021</v>
      </c>
      <c r="M2538" s="250" t="s">
        <v>3073</v>
      </c>
    </row>
    <row r="2539" spans="4:13" x14ac:dyDescent="0.35">
      <c r="D2539" s="244" t="s">
        <v>3524</v>
      </c>
      <c r="E2539" s="245">
        <v>44461</v>
      </c>
      <c r="F2539" s="245">
        <v>44467</v>
      </c>
      <c r="G2539" s="246" t="s">
        <v>13</v>
      </c>
      <c r="H2539" s="247">
        <v>100000</v>
      </c>
      <c r="I2539" s="248">
        <v>100000</v>
      </c>
      <c r="J2539" s="248">
        <v>1</v>
      </c>
      <c r="K2539" s="249">
        <v>2021</v>
      </c>
      <c r="L2539" s="249">
        <v>2021</v>
      </c>
      <c r="M2539" s="250" t="s">
        <v>3073</v>
      </c>
    </row>
    <row r="2540" spans="4:13" x14ac:dyDescent="0.35">
      <c r="D2540" s="244" t="s">
        <v>3525</v>
      </c>
      <c r="E2540" s="245">
        <v>44464</v>
      </c>
      <c r="F2540" s="245">
        <v>44466</v>
      </c>
      <c r="G2540" s="246" t="s">
        <v>13</v>
      </c>
      <c r="H2540" s="247">
        <v>170780</v>
      </c>
      <c r="I2540" s="248">
        <v>170780</v>
      </c>
      <c r="J2540" s="248">
        <v>1</v>
      </c>
      <c r="K2540" s="249">
        <v>2021</v>
      </c>
      <c r="L2540" s="249">
        <v>2021</v>
      </c>
      <c r="M2540" s="250" t="s">
        <v>3073</v>
      </c>
    </row>
    <row r="2541" spans="4:13" x14ac:dyDescent="0.35">
      <c r="D2541" s="244" t="s">
        <v>3526</v>
      </c>
      <c r="E2541" s="245">
        <v>44460</v>
      </c>
      <c r="F2541" s="245">
        <v>44467</v>
      </c>
      <c r="G2541" s="246" t="s">
        <v>10</v>
      </c>
      <c r="H2541" s="247">
        <v>9760</v>
      </c>
      <c r="I2541" s="248">
        <v>9760</v>
      </c>
      <c r="J2541" s="248">
        <v>1</v>
      </c>
      <c r="K2541" s="249">
        <v>2021</v>
      </c>
      <c r="L2541" s="249">
        <v>2021</v>
      </c>
      <c r="M2541" s="250" t="s">
        <v>3073</v>
      </c>
    </row>
    <row r="2542" spans="4:13" x14ac:dyDescent="0.35">
      <c r="D2542" s="244" t="s">
        <v>3532</v>
      </c>
      <c r="E2542" s="245">
        <v>44460</v>
      </c>
      <c r="F2542" s="245">
        <v>44465</v>
      </c>
      <c r="G2542" s="246" t="s">
        <v>13</v>
      </c>
      <c r="H2542" s="247">
        <v>11500</v>
      </c>
      <c r="I2542" s="248">
        <v>11500</v>
      </c>
      <c r="J2542" s="248">
        <v>1</v>
      </c>
      <c r="K2542" s="249">
        <v>2021</v>
      </c>
      <c r="L2542" s="249">
        <v>2021</v>
      </c>
      <c r="M2542" s="250" t="s">
        <v>3073</v>
      </c>
    </row>
    <row r="2543" spans="4:13" x14ac:dyDescent="0.35">
      <c r="D2543" s="244" t="s">
        <v>3533</v>
      </c>
      <c r="E2543" s="245">
        <v>44465</v>
      </c>
      <c r="F2543" s="245">
        <v>44466</v>
      </c>
      <c r="G2543" s="246" t="s">
        <v>10</v>
      </c>
      <c r="H2543" s="247">
        <v>231960</v>
      </c>
      <c r="I2543" s="248">
        <v>231960</v>
      </c>
      <c r="J2543" s="248">
        <v>1</v>
      </c>
      <c r="K2543" s="249">
        <v>2021</v>
      </c>
      <c r="L2543" s="249">
        <v>2021</v>
      </c>
      <c r="M2543" s="250" t="s">
        <v>3073</v>
      </c>
    </row>
    <row r="2544" spans="4:13" x14ac:dyDescent="0.35">
      <c r="D2544" s="244" t="s">
        <v>3535</v>
      </c>
      <c r="E2544" s="245">
        <v>44443</v>
      </c>
      <c r="F2544" s="245">
        <v>44462</v>
      </c>
      <c r="G2544" s="246" t="s">
        <v>10</v>
      </c>
      <c r="H2544" s="247">
        <v>842807.01749999996</v>
      </c>
      <c r="I2544" s="248">
        <v>842807.01749999996</v>
      </c>
      <c r="J2544" s="248">
        <v>1</v>
      </c>
      <c r="K2544" s="249">
        <v>2021</v>
      </c>
      <c r="L2544" s="249">
        <v>2021</v>
      </c>
      <c r="M2544" s="250" t="s">
        <v>3073</v>
      </c>
    </row>
    <row r="2545" spans="4:13" x14ac:dyDescent="0.35">
      <c r="D2545" s="244" t="s">
        <v>3536</v>
      </c>
      <c r="E2545" s="245">
        <v>44450</v>
      </c>
      <c r="F2545" s="245">
        <v>44456</v>
      </c>
      <c r="G2545" s="246" t="s">
        <v>10</v>
      </c>
      <c r="H2545" s="247">
        <v>6860</v>
      </c>
      <c r="I2545" s="248">
        <v>6860</v>
      </c>
      <c r="J2545" s="248">
        <v>1</v>
      </c>
      <c r="K2545" s="249">
        <v>2021</v>
      </c>
      <c r="L2545" s="249">
        <v>2021</v>
      </c>
      <c r="M2545" s="250" t="s">
        <v>3073</v>
      </c>
    </row>
    <row r="2546" spans="4:13" x14ac:dyDescent="0.35">
      <c r="D2546" s="244" t="s">
        <v>3538</v>
      </c>
      <c r="E2546" s="245">
        <v>44466</v>
      </c>
      <c r="F2546" s="245">
        <v>44467</v>
      </c>
      <c r="G2546" s="246" t="s">
        <v>10</v>
      </c>
      <c r="H2546" s="247">
        <v>204000</v>
      </c>
      <c r="I2546" s="248">
        <v>204000</v>
      </c>
      <c r="J2546" s="248">
        <v>1</v>
      </c>
      <c r="K2546" s="249">
        <v>2021</v>
      </c>
      <c r="L2546" s="249">
        <v>2021</v>
      </c>
      <c r="M2546" s="250" t="s">
        <v>3073</v>
      </c>
    </row>
    <row r="2547" spans="4:13" x14ac:dyDescent="0.35">
      <c r="D2547" s="244" t="s">
        <v>3539</v>
      </c>
      <c r="E2547" s="245">
        <v>44469</v>
      </c>
      <c r="F2547" s="245">
        <v>44470</v>
      </c>
      <c r="G2547" s="246" t="s">
        <v>10</v>
      </c>
      <c r="H2547" s="247">
        <v>90000</v>
      </c>
      <c r="I2547" s="248">
        <v>90000</v>
      </c>
      <c r="J2547" s="248">
        <v>1</v>
      </c>
      <c r="K2547" s="249">
        <v>2021</v>
      </c>
      <c r="L2547" s="249">
        <v>2021</v>
      </c>
      <c r="M2547" s="250" t="s">
        <v>3073</v>
      </c>
    </row>
    <row r="2548" spans="4:13" x14ac:dyDescent="0.35">
      <c r="D2548" s="244" t="s">
        <v>3543</v>
      </c>
      <c r="E2548" s="245">
        <v>44433</v>
      </c>
      <c r="F2548" s="245">
        <v>44469</v>
      </c>
      <c r="G2548" s="246" t="s">
        <v>13</v>
      </c>
      <c r="H2548" s="247">
        <v>10688</v>
      </c>
      <c r="I2548" s="248">
        <v>10688</v>
      </c>
      <c r="J2548" s="248">
        <v>1</v>
      </c>
      <c r="K2548" s="249">
        <v>2021</v>
      </c>
      <c r="L2548" s="249">
        <v>2021</v>
      </c>
      <c r="M2548" s="250" t="s">
        <v>3073</v>
      </c>
    </row>
    <row r="2549" spans="4:13" x14ac:dyDescent="0.35">
      <c r="D2549" s="244" t="s">
        <v>3544</v>
      </c>
      <c r="E2549" s="245">
        <v>44467</v>
      </c>
      <c r="F2549" s="245">
        <v>44470</v>
      </c>
      <c r="G2549" s="246" t="s">
        <v>10</v>
      </c>
      <c r="H2549" s="247">
        <v>119600</v>
      </c>
      <c r="I2549" s="248">
        <v>119600</v>
      </c>
      <c r="J2549" s="248">
        <v>1</v>
      </c>
      <c r="K2549" s="249">
        <v>2021</v>
      </c>
      <c r="L2549" s="249">
        <v>2021</v>
      </c>
      <c r="M2549" s="250" t="s">
        <v>3073</v>
      </c>
    </row>
    <row r="2550" spans="4:13" x14ac:dyDescent="0.35">
      <c r="D2550" s="244" t="s">
        <v>3136</v>
      </c>
      <c r="E2550" s="245">
        <v>44269</v>
      </c>
      <c r="F2550" s="245">
        <v>44277</v>
      </c>
      <c r="G2550" s="246" t="s">
        <v>10</v>
      </c>
      <c r="H2550" s="247">
        <v>8700</v>
      </c>
      <c r="I2550" s="248">
        <v>8700</v>
      </c>
      <c r="J2550" s="248">
        <v>1</v>
      </c>
      <c r="K2550" s="249">
        <v>2021</v>
      </c>
      <c r="L2550" s="249">
        <v>2021</v>
      </c>
      <c r="M2550" s="250" t="s">
        <v>21</v>
      </c>
    </row>
    <row r="2551" spans="4:13" x14ac:dyDescent="0.35">
      <c r="D2551" s="244" t="s">
        <v>3546</v>
      </c>
      <c r="E2551" s="245">
        <v>44472</v>
      </c>
      <c r="F2551" s="245">
        <v>44474</v>
      </c>
      <c r="G2551" s="246" t="s">
        <v>10</v>
      </c>
      <c r="H2551" s="247">
        <v>380</v>
      </c>
      <c r="I2551" s="248">
        <v>380</v>
      </c>
      <c r="J2551" s="248">
        <v>1</v>
      </c>
      <c r="K2551" s="249">
        <v>2021</v>
      </c>
      <c r="L2551" s="249">
        <v>2021</v>
      </c>
      <c r="M2551" s="250" t="s">
        <v>3138</v>
      </c>
    </row>
    <row r="2552" spans="4:13" x14ac:dyDescent="0.35">
      <c r="D2552" s="244" t="s">
        <v>3547</v>
      </c>
      <c r="E2552" s="245">
        <v>44452</v>
      </c>
      <c r="F2552" s="245">
        <v>44461</v>
      </c>
      <c r="G2552" s="246" t="s">
        <v>13</v>
      </c>
      <c r="H2552" s="247">
        <v>10000</v>
      </c>
      <c r="I2552" s="248">
        <v>10000</v>
      </c>
      <c r="J2552" s="248">
        <v>1</v>
      </c>
      <c r="K2552" s="249">
        <v>2021</v>
      </c>
      <c r="L2552" s="249">
        <v>2021</v>
      </c>
      <c r="M2552" s="250" t="s">
        <v>3073</v>
      </c>
    </row>
    <row r="2553" spans="4:13" x14ac:dyDescent="0.35">
      <c r="D2553" s="244" t="s">
        <v>3548</v>
      </c>
      <c r="E2553" s="245">
        <v>44474</v>
      </c>
      <c r="F2553" s="245">
        <v>44474</v>
      </c>
      <c r="G2553" s="246" t="s">
        <v>13</v>
      </c>
      <c r="H2553" s="247">
        <v>4000</v>
      </c>
      <c r="I2553" s="248">
        <v>4000</v>
      </c>
      <c r="J2553" s="248">
        <v>1</v>
      </c>
      <c r="K2553" s="249">
        <v>2021</v>
      </c>
      <c r="L2553" s="249">
        <v>2021</v>
      </c>
      <c r="M2553" s="250" t="s">
        <v>3138</v>
      </c>
    </row>
    <row r="2554" spans="4:13" x14ac:dyDescent="0.35">
      <c r="D2554" s="244" t="s">
        <v>3549</v>
      </c>
      <c r="E2554" s="245">
        <v>44447</v>
      </c>
      <c r="F2554" s="245">
        <v>44466</v>
      </c>
      <c r="G2554" s="246" t="s">
        <v>10</v>
      </c>
      <c r="H2554" s="247">
        <v>5000</v>
      </c>
      <c r="I2554" s="248">
        <v>5000</v>
      </c>
      <c r="J2554" s="248">
        <v>1</v>
      </c>
      <c r="K2554" s="249">
        <v>2021</v>
      </c>
      <c r="L2554" s="249">
        <v>2021</v>
      </c>
      <c r="M2554" s="250" t="s">
        <v>3073</v>
      </c>
    </row>
    <row r="2555" spans="4:13" x14ac:dyDescent="0.35">
      <c r="D2555" s="244" t="s">
        <v>3551</v>
      </c>
      <c r="E2555" s="245">
        <v>44474</v>
      </c>
      <c r="F2555" s="245">
        <v>44475</v>
      </c>
      <c r="G2555" s="246" t="s">
        <v>10</v>
      </c>
      <c r="H2555" s="247">
        <v>306178.5882</v>
      </c>
      <c r="I2555" s="248">
        <v>306178.5882</v>
      </c>
      <c r="J2555" s="248">
        <v>1</v>
      </c>
      <c r="K2555" s="249">
        <v>2021</v>
      </c>
      <c r="L2555" s="249">
        <v>2021</v>
      </c>
      <c r="M2555" s="250" t="s">
        <v>3138</v>
      </c>
    </row>
    <row r="2556" spans="4:13" x14ac:dyDescent="0.35">
      <c r="D2556" s="244" t="s">
        <v>3552</v>
      </c>
      <c r="E2556" s="245">
        <v>44466</v>
      </c>
      <c r="F2556" s="245">
        <v>44475</v>
      </c>
      <c r="G2556" s="246" t="s">
        <v>10</v>
      </c>
      <c r="H2556" s="247">
        <v>20000</v>
      </c>
      <c r="I2556" s="248">
        <v>20000</v>
      </c>
      <c r="J2556" s="248">
        <v>1</v>
      </c>
      <c r="K2556" s="249">
        <v>2021</v>
      </c>
      <c r="L2556" s="249">
        <v>2021</v>
      </c>
      <c r="M2556" s="250" t="s">
        <v>3073</v>
      </c>
    </row>
    <row r="2557" spans="4:13" x14ac:dyDescent="0.35">
      <c r="D2557" s="244" t="s">
        <v>3553</v>
      </c>
      <c r="E2557" s="245">
        <v>44471</v>
      </c>
      <c r="F2557" s="245">
        <v>44474</v>
      </c>
      <c r="G2557" s="246" t="s">
        <v>10</v>
      </c>
      <c r="H2557" s="247">
        <v>6860</v>
      </c>
      <c r="I2557" s="248">
        <v>6860</v>
      </c>
      <c r="J2557" s="248">
        <v>1</v>
      </c>
      <c r="K2557" s="249">
        <v>2021</v>
      </c>
      <c r="L2557" s="249">
        <v>2021</v>
      </c>
      <c r="M2557" s="250" t="s">
        <v>3138</v>
      </c>
    </row>
    <row r="2558" spans="4:13" x14ac:dyDescent="0.35">
      <c r="D2558" s="244" t="s">
        <v>3555</v>
      </c>
      <c r="E2558" s="245">
        <v>44416</v>
      </c>
      <c r="F2558" s="245">
        <v>44474</v>
      </c>
      <c r="G2558" s="246" t="s">
        <v>744</v>
      </c>
      <c r="H2558" s="247">
        <v>38280</v>
      </c>
      <c r="I2558" s="248">
        <v>38280</v>
      </c>
      <c r="J2558" s="248">
        <v>1</v>
      </c>
      <c r="K2558" s="249">
        <v>2021</v>
      </c>
      <c r="L2558" s="249">
        <v>2021</v>
      </c>
      <c r="M2558" s="250" t="s">
        <v>3073</v>
      </c>
    </row>
    <row r="2559" spans="4:13" x14ac:dyDescent="0.35">
      <c r="D2559" s="244" t="s">
        <v>3556</v>
      </c>
      <c r="E2559" s="245">
        <v>44442</v>
      </c>
      <c r="F2559" s="245">
        <v>44474</v>
      </c>
      <c r="G2559" s="246" t="s">
        <v>10</v>
      </c>
      <c r="H2559" s="247">
        <v>81800</v>
      </c>
      <c r="I2559" s="248">
        <v>81800</v>
      </c>
      <c r="J2559" s="248">
        <v>1</v>
      </c>
      <c r="K2559" s="249">
        <v>2021</v>
      </c>
      <c r="L2559" s="249">
        <v>2021</v>
      </c>
      <c r="M2559" s="250" t="s">
        <v>3073</v>
      </c>
    </row>
    <row r="2560" spans="4:13" x14ac:dyDescent="0.35">
      <c r="D2560" s="244" t="s">
        <v>3559</v>
      </c>
      <c r="E2560" s="245">
        <v>44473</v>
      </c>
      <c r="F2560" s="245">
        <v>44474</v>
      </c>
      <c r="G2560" s="246" t="s">
        <v>10</v>
      </c>
      <c r="H2560" s="247">
        <v>115000</v>
      </c>
      <c r="I2560" s="248">
        <v>115000</v>
      </c>
      <c r="J2560" s="248">
        <v>1</v>
      </c>
      <c r="K2560" s="249">
        <v>2021</v>
      </c>
      <c r="L2560" s="249">
        <v>2021</v>
      </c>
      <c r="M2560" s="250" t="s">
        <v>3138</v>
      </c>
    </row>
    <row r="2561" spans="4:13" x14ac:dyDescent="0.35">
      <c r="D2561" s="244" t="s">
        <v>3563</v>
      </c>
      <c r="E2561" s="245">
        <v>44450</v>
      </c>
      <c r="F2561" s="245">
        <v>44460</v>
      </c>
      <c r="G2561" s="246" t="s">
        <v>10</v>
      </c>
      <c r="H2561" s="247">
        <v>1000000</v>
      </c>
      <c r="I2561" s="248">
        <v>1000000</v>
      </c>
      <c r="J2561" s="248">
        <v>1</v>
      </c>
      <c r="K2561" s="249">
        <v>2021</v>
      </c>
      <c r="L2561" s="249">
        <v>2021</v>
      </c>
      <c r="M2561" s="250" t="s">
        <v>3073</v>
      </c>
    </row>
    <row r="2562" spans="4:13" x14ac:dyDescent="0.35">
      <c r="D2562" s="244" t="s">
        <v>3566</v>
      </c>
      <c r="E2562" s="245">
        <v>44476</v>
      </c>
      <c r="F2562" s="245">
        <v>44477</v>
      </c>
      <c r="G2562" s="246" t="s">
        <v>10</v>
      </c>
      <c r="H2562" s="247">
        <v>75000</v>
      </c>
      <c r="I2562" s="248">
        <v>75000</v>
      </c>
      <c r="J2562" s="248">
        <v>1</v>
      </c>
      <c r="K2562" s="249">
        <v>2021</v>
      </c>
      <c r="L2562" s="249">
        <v>2021</v>
      </c>
      <c r="M2562" s="250" t="s">
        <v>3138</v>
      </c>
    </row>
    <row r="2563" spans="4:13" x14ac:dyDescent="0.35">
      <c r="D2563" s="244" t="s">
        <v>3568</v>
      </c>
      <c r="E2563" s="245">
        <v>44472</v>
      </c>
      <c r="F2563" s="245">
        <v>44481</v>
      </c>
      <c r="G2563" s="246" t="s">
        <v>10</v>
      </c>
      <c r="H2563" s="247">
        <v>17000</v>
      </c>
      <c r="I2563" s="248">
        <v>17000</v>
      </c>
      <c r="J2563" s="248">
        <v>1</v>
      </c>
      <c r="K2563" s="249">
        <v>2021</v>
      </c>
      <c r="L2563" s="249">
        <v>2021</v>
      </c>
      <c r="M2563" s="250" t="s">
        <v>3138</v>
      </c>
    </row>
    <row r="2564" spans="4:13" x14ac:dyDescent="0.35">
      <c r="D2564" s="244" t="s">
        <v>3569</v>
      </c>
      <c r="E2564" s="245">
        <v>44458</v>
      </c>
      <c r="F2564" s="245">
        <v>44481</v>
      </c>
      <c r="G2564" s="246" t="s">
        <v>10</v>
      </c>
      <c r="H2564" s="247">
        <v>650000</v>
      </c>
      <c r="I2564" s="248">
        <v>650000</v>
      </c>
      <c r="J2564" s="248">
        <v>1</v>
      </c>
      <c r="K2564" s="249">
        <v>2021</v>
      </c>
      <c r="L2564" s="249">
        <v>2021</v>
      </c>
      <c r="M2564" s="250" t="s">
        <v>3073</v>
      </c>
    </row>
    <row r="2565" spans="4:13" x14ac:dyDescent="0.35">
      <c r="D2565" s="244" t="s">
        <v>3570</v>
      </c>
      <c r="E2565" s="245">
        <v>44469</v>
      </c>
      <c r="F2565" s="245">
        <v>44481</v>
      </c>
      <c r="G2565" s="246" t="s">
        <v>10</v>
      </c>
      <c r="H2565" s="247">
        <v>150000</v>
      </c>
      <c r="I2565" s="248">
        <v>150000</v>
      </c>
      <c r="J2565" s="248">
        <v>1</v>
      </c>
      <c r="K2565" s="249">
        <v>2021</v>
      </c>
      <c r="L2565" s="249">
        <v>2021</v>
      </c>
      <c r="M2565" s="250" t="s">
        <v>3073</v>
      </c>
    </row>
    <row r="2566" spans="4:13" x14ac:dyDescent="0.35">
      <c r="D2566" s="244" t="s">
        <v>3571</v>
      </c>
      <c r="E2566" s="245">
        <v>44478</v>
      </c>
      <c r="F2566" s="245">
        <v>44481</v>
      </c>
      <c r="G2566" s="246" t="s">
        <v>13</v>
      </c>
      <c r="H2566" s="247">
        <v>2925000</v>
      </c>
      <c r="I2566" s="248">
        <v>2425000</v>
      </c>
      <c r="J2566" s="248">
        <v>1</v>
      </c>
      <c r="K2566" s="249">
        <v>2021</v>
      </c>
      <c r="L2566" s="249">
        <v>2021</v>
      </c>
      <c r="M2566" s="250" t="s">
        <v>3138</v>
      </c>
    </row>
    <row r="2567" spans="4:13" x14ac:dyDescent="0.35">
      <c r="D2567" s="244" t="s">
        <v>3573</v>
      </c>
      <c r="E2567" s="245">
        <v>44472</v>
      </c>
      <c r="F2567" s="245">
        <v>44476</v>
      </c>
      <c r="G2567" s="246" t="s">
        <v>13</v>
      </c>
      <c r="H2567" s="247">
        <v>392504</v>
      </c>
      <c r="I2567" s="248">
        <v>392504</v>
      </c>
      <c r="J2567" s="248">
        <v>1</v>
      </c>
      <c r="K2567" s="249">
        <v>2021</v>
      </c>
      <c r="L2567" s="249">
        <v>2021</v>
      </c>
      <c r="M2567" s="250" t="s">
        <v>3138</v>
      </c>
    </row>
    <row r="2568" spans="4:13" x14ac:dyDescent="0.35">
      <c r="D2568" s="244" t="s">
        <v>3574</v>
      </c>
      <c r="E2568" s="245">
        <v>44474</v>
      </c>
      <c r="F2568" s="245">
        <v>44481</v>
      </c>
      <c r="G2568" s="246" t="s">
        <v>10</v>
      </c>
      <c r="H2568" s="247">
        <v>34500</v>
      </c>
      <c r="I2568" s="248">
        <v>34500</v>
      </c>
      <c r="J2568" s="248">
        <v>1</v>
      </c>
      <c r="K2568" s="249">
        <v>2021</v>
      </c>
      <c r="L2568" s="249">
        <v>2021</v>
      </c>
      <c r="M2568" s="250" t="s">
        <v>3138</v>
      </c>
    </row>
    <row r="2569" spans="4:13" x14ac:dyDescent="0.35">
      <c r="D2569" s="244" t="s">
        <v>3575</v>
      </c>
      <c r="E2569" s="245">
        <v>43814</v>
      </c>
      <c r="F2569" s="245">
        <v>44482</v>
      </c>
      <c r="G2569" s="246" t="s">
        <v>10</v>
      </c>
      <c r="H2569" s="247">
        <v>800000</v>
      </c>
      <c r="I2569" s="248">
        <v>800000</v>
      </c>
      <c r="J2569" s="248">
        <v>1</v>
      </c>
      <c r="K2569" s="249">
        <v>2019</v>
      </c>
      <c r="L2569" s="249">
        <v>2021</v>
      </c>
      <c r="M2569" s="250" t="s">
        <v>25</v>
      </c>
    </row>
    <row r="2570" spans="4:13" x14ac:dyDescent="0.35">
      <c r="D2570" s="244" t="s">
        <v>3576</v>
      </c>
      <c r="E2570" s="245">
        <v>44458</v>
      </c>
      <c r="F2570" s="245">
        <v>44466</v>
      </c>
      <c r="G2570" s="246" t="s">
        <v>10</v>
      </c>
      <c r="H2570" s="247">
        <v>95000</v>
      </c>
      <c r="I2570" s="248">
        <v>95000</v>
      </c>
      <c r="J2570" s="248">
        <v>1</v>
      </c>
      <c r="K2570" s="249">
        <v>2021</v>
      </c>
      <c r="L2570" s="249">
        <v>2021</v>
      </c>
      <c r="M2570" s="250" t="s">
        <v>3073</v>
      </c>
    </row>
    <row r="2571" spans="4:13" x14ac:dyDescent="0.35">
      <c r="D2571" s="244" t="s">
        <v>3578</v>
      </c>
      <c r="E2571" s="245">
        <v>44346</v>
      </c>
      <c r="F2571" s="245">
        <v>44481</v>
      </c>
      <c r="G2571" s="246" t="s">
        <v>10</v>
      </c>
      <c r="H2571" s="247">
        <v>1140700</v>
      </c>
      <c r="I2571" s="248">
        <v>1140700</v>
      </c>
      <c r="J2571" s="248">
        <v>1</v>
      </c>
      <c r="K2571" s="249">
        <v>2021</v>
      </c>
      <c r="L2571" s="249">
        <v>2021</v>
      </c>
      <c r="M2571" s="250" t="s">
        <v>2250</v>
      </c>
    </row>
    <row r="2572" spans="4:13" x14ac:dyDescent="0.35">
      <c r="D2572" s="244" t="s">
        <v>3579</v>
      </c>
      <c r="E2572" s="245">
        <v>44479</v>
      </c>
      <c r="F2572" s="245">
        <v>44480</v>
      </c>
      <c r="G2572" s="246" t="s">
        <v>13</v>
      </c>
      <c r="H2572" s="247">
        <v>495600</v>
      </c>
      <c r="I2572" s="248">
        <v>495600</v>
      </c>
      <c r="J2572" s="248">
        <v>1</v>
      </c>
      <c r="K2572" s="249">
        <v>2021</v>
      </c>
      <c r="L2572" s="249">
        <v>2021</v>
      </c>
      <c r="M2572" s="250" t="s">
        <v>3138</v>
      </c>
    </row>
    <row r="2573" spans="4:13" x14ac:dyDescent="0.35">
      <c r="D2573" s="244" t="s">
        <v>3580</v>
      </c>
      <c r="E2573" s="245">
        <v>44473</v>
      </c>
      <c r="F2573" s="245">
        <v>44482</v>
      </c>
      <c r="G2573" s="246" t="s">
        <v>10</v>
      </c>
      <c r="H2573" s="247">
        <v>8500</v>
      </c>
      <c r="I2573" s="248">
        <v>8500</v>
      </c>
      <c r="J2573" s="248">
        <v>1</v>
      </c>
      <c r="K2573" s="249">
        <v>2021</v>
      </c>
      <c r="L2573" s="249">
        <v>2021</v>
      </c>
      <c r="M2573" s="250" t="s">
        <v>3138</v>
      </c>
    </row>
    <row r="2574" spans="4:13" x14ac:dyDescent="0.35">
      <c r="D2574" s="244" t="s">
        <v>3582</v>
      </c>
      <c r="E2574" s="245">
        <v>44481</v>
      </c>
      <c r="F2574" s="245">
        <v>44482</v>
      </c>
      <c r="G2574" s="246" t="s">
        <v>10</v>
      </c>
      <c r="H2574" s="247">
        <v>8960</v>
      </c>
      <c r="I2574" s="248">
        <v>8960</v>
      </c>
      <c r="J2574" s="248">
        <v>1</v>
      </c>
      <c r="K2574" s="249">
        <v>2021</v>
      </c>
      <c r="L2574" s="249">
        <v>2021</v>
      </c>
      <c r="M2574" s="250" t="s">
        <v>3138</v>
      </c>
    </row>
    <row r="2575" spans="4:13" x14ac:dyDescent="0.35">
      <c r="D2575" s="244" t="s">
        <v>3584</v>
      </c>
      <c r="E2575" s="245">
        <v>44479</v>
      </c>
      <c r="F2575" s="245">
        <v>44482</v>
      </c>
      <c r="G2575" s="246" t="s">
        <v>10</v>
      </c>
      <c r="H2575" s="247">
        <v>389473.68420000002</v>
      </c>
      <c r="I2575" s="248">
        <v>389473.68420000002</v>
      </c>
      <c r="J2575" s="248">
        <v>1</v>
      </c>
      <c r="K2575" s="249">
        <v>2021</v>
      </c>
      <c r="L2575" s="249">
        <v>2021</v>
      </c>
      <c r="M2575" s="250" t="s">
        <v>3138</v>
      </c>
    </row>
    <row r="2576" spans="4:13" x14ac:dyDescent="0.35">
      <c r="D2576" s="244" t="s">
        <v>3585</v>
      </c>
      <c r="E2576" s="245">
        <v>44462</v>
      </c>
      <c r="F2576" s="245">
        <v>44483</v>
      </c>
      <c r="G2576" s="246" t="s">
        <v>10</v>
      </c>
      <c r="H2576" s="247">
        <v>945000</v>
      </c>
      <c r="I2576" s="248">
        <v>945000</v>
      </c>
      <c r="J2576" s="248">
        <v>1</v>
      </c>
      <c r="K2576" s="249">
        <v>2021</v>
      </c>
      <c r="L2576" s="249">
        <v>2021</v>
      </c>
      <c r="M2576" s="250" t="s">
        <v>3073</v>
      </c>
    </row>
    <row r="2577" spans="4:13" x14ac:dyDescent="0.35">
      <c r="D2577" s="244" t="s">
        <v>3586</v>
      </c>
      <c r="E2577" s="245">
        <v>44481</v>
      </c>
      <c r="F2577" s="245">
        <v>44483</v>
      </c>
      <c r="G2577" s="246" t="s">
        <v>10</v>
      </c>
      <c r="H2577" s="247">
        <v>300000</v>
      </c>
      <c r="I2577" s="248">
        <v>300000</v>
      </c>
      <c r="J2577" s="248">
        <v>1</v>
      </c>
      <c r="K2577" s="249">
        <v>2021</v>
      </c>
      <c r="L2577" s="249">
        <v>2021</v>
      </c>
      <c r="M2577" s="250" t="s">
        <v>3138</v>
      </c>
    </row>
    <row r="2578" spans="4:13" x14ac:dyDescent="0.35">
      <c r="D2578" s="244" t="s">
        <v>3587</v>
      </c>
      <c r="E2578" s="245">
        <v>44474</v>
      </c>
      <c r="F2578" s="245">
        <v>44483</v>
      </c>
      <c r="G2578" s="246" t="s">
        <v>10</v>
      </c>
      <c r="H2578" s="247">
        <v>122736</v>
      </c>
      <c r="I2578" s="248">
        <v>122736</v>
      </c>
      <c r="J2578" s="248">
        <v>1</v>
      </c>
      <c r="K2578" s="249">
        <v>2021</v>
      </c>
      <c r="L2578" s="249">
        <v>2021</v>
      </c>
      <c r="M2578" s="250" t="s">
        <v>3138</v>
      </c>
    </row>
    <row r="2579" spans="4:13" x14ac:dyDescent="0.35">
      <c r="D2579" s="244" t="s">
        <v>3588</v>
      </c>
      <c r="E2579" s="245">
        <v>44480</v>
      </c>
      <c r="F2579" s="245">
        <v>44483</v>
      </c>
      <c r="G2579" s="246" t="s">
        <v>10</v>
      </c>
      <c r="H2579" s="247">
        <v>195000</v>
      </c>
      <c r="I2579" s="248">
        <v>195000</v>
      </c>
      <c r="J2579" s="248">
        <v>1</v>
      </c>
      <c r="K2579" s="249">
        <v>2021</v>
      </c>
      <c r="L2579" s="249">
        <v>2021</v>
      </c>
      <c r="M2579" s="250" t="s">
        <v>3138</v>
      </c>
    </row>
    <row r="2580" spans="4:13" x14ac:dyDescent="0.35">
      <c r="D2580" s="244" t="s">
        <v>3594</v>
      </c>
      <c r="E2580" s="245">
        <v>44404</v>
      </c>
      <c r="F2580" s="245">
        <v>44483</v>
      </c>
      <c r="G2580" s="246" t="s">
        <v>10</v>
      </c>
      <c r="H2580" s="247">
        <v>110000</v>
      </c>
      <c r="I2580" s="248">
        <v>110000</v>
      </c>
      <c r="J2580" s="248">
        <v>1</v>
      </c>
      <c r="K2580" s="249">
        <v>2021</v>
      </c>
      <c r="L2580" s="249">
        <v>2021</v>
      </c>
      <c r="M2580" s="250" t="s">
        <v>3073</v>
      </c>
    </row>
    <row r="2581" spans="4:13" x14ac:dyDescent="0.35">
      <c r="D2581" s="244" t="s">
        <v>3596</v>
      </c>
      <c r="E2581" s="245">
        <v>44469</v>
      </c>
      <c r="F2581" s="245">
        <v>44484</v>
      </c>
      <c r="G2581" s="246" t="s">
        <v>10</v>
      </c>
      <c r="H2581" s="247">
        <v>3000</v>
      </c>
      <c r="I2581" s="248">
        <v>3000</v>
      </c>
      <c r="J2581" s="248">
        <v>1</v>
      </c>
      <c r="K2581" s="249">
        <v>2021</v>
      </c>
      <c r="L2581" s="249">
        <v>2021</v>
      </c>
      <c r="M2581" s="250" t="s">
        <v>3073</v>
      </c>
    </row>
    <row r="2582" spans="4:13" x14ac:dyDescent="0.35">
      <c r="D2582" s="244" t="s">
        <v>3597</v>
      </c>
      <c r="E2582" s="245">
        <v>44477</v>
      </c>
      <c r="F2582" s="245">
        <v>44487</v>
      </c>
      <c r="G2582" s="246" t="s">
        <v>10</v>
      </c>
      <c r="H2582" s="247">
        <v>43556</v>
      </c>
      <c r="I2582" s="248">
        <v>43556</v>
      </c>
      <c r="J2582" s="248">
        <v>1</v>
      </c>
      <c r="K2582" s="249">
        <v>2021</v>
      </c>
      <c r="L2582" s="249">
        <v>2021</v>
      </c>
      <c r="M2582" s="250" t="s">
        <v>3138</v>
      </c>
    </row>
    <row r="2583" spans="4:13" x14ac:dyDescent="0.35">
      <c r="D2583" s="244" t="s">
        <v>3598</v>
      </c>
      <c r="E2583" s="245">
        <v>44441</v>
      </c>
      <c r="F2583" s="245">
        <v>44477</v>
      </c>
      <c r="G2583" s="246" t="s">
        <v>10</v>
      </c>
      <c r="H2583" s="247">
        <v>476950</v>
      </c>
      <c r="I2583" s="248">
        <v>476950</v>
      </c>
      <c r="J2583" s="248">
        <v>1</v>
      </c>
      <c r="K2583" s="249">
        <v>2021</v>
      </c>
      <c r="L2583" s="249">
        <v>2021</v>
      </c>
      <c r="M2583" s="250" t="s">
        <v>3073</v>
      </c>
    </row>
    <row r="2584" spans="4:13" x14ac:dyDescent="0.35">
      <c r="D2584" s="244" t="s">
        <v>3599</v>
      </c>
      <c r="E2584" s="245">
        <v>44472</v>
      </c>
      <c r="F2584" s="245">
        <v>44488</v>
      </c>
      <c r="G2584" s="246" t="s">
        <v>10</v>
      </c>
      <c r="H2584" s="247">
        <v>454060</v>
      </c>
      <c r="I2584" s="248">
        <v>454060</v>
      </c>
      <c r="J2584" s="248">
        <v>1</v>
      </c>
      <c r="K2584" s="249">
        <v>2021</v>
      </c>
      <c r="L2584" s="249">
        <v>2021</v>
      </c>
      <c r="M2584" s="250" t="s">
        <v>3138</v>
      </c>
    </row>
    <row r="2585" spans="4:13" x14ac:dyDescent="0.35">
      <c r="D2585" s="244" t="s">
        <v>3601</v>
      </c>
      <c r="E2585" s="245">
        <v>44485</v>
      </c>
      <c r="F2585" s="245">
        <v>44488</v>
      </c>
      <c r="G2585" s="246" t="s">
        <v>10</v>
      </c>
      <c r="H2585" s="247">
        <v>71660</v>
      </c>
      <c r="I2585" s="248">
        <v>71660</v>
      </c>
      <c r="J2585" s="248">
        <v>1</v>
      </c>
      <c r="K2585" s="249">
        <v>2021</v>
      </c>
      <c r="L2585" s="249">
        <v>2021</v>
      </c>
      <c r="M2585" s="250" t="s">
        <v>3138</v>
      </c>
    </row>
    <row r="2586" spans="4:13" x14ac:dyDescent="0.35">
      <c r="D2586" s="244" t="s">
        <v>3602</v>
      </c>
      <c r="E2586" s="245">
        <v>44399</v>
      </c>
      <c r="F2586" s="245">
        <v>44487</v>
      </c>
      <c r="G2586" s="246" t="s">
        <v>13</v>
      </c>
      <c r="H2586" s="247">
        <v>500000</v>
      </c>
      <c r="I2586" s="248">
        <v>288461.5</v>
      </c>
      <c r="J2586" s="248">
        <v>1</v>
      </c>
      <c r="K2586" s="249">
        <v>2021</v>
      </c>
      <c r="L2586" s="249">
        <v>2021</v>
      </c>
      <c r="M2586" s="250" t="s">
        <v>3073</v>
      </c>
    </row>
    <row r="2587" spans="4:13" x14ac:dyDescent="0.35">
      <c r="D2587" s="244" t="s">
        <v>3606</v>
      </c>
      <c r="E2587" s="245">
        <v>43968</v>
      </c>
      <c r="F2587" s="245">
        <v>44490</v>
      </c>
      <c r="G2587" s="246" t="s">
        <v>658</v>
      </c>
      <c r="H2587" s="247">
        <v>285920</v>
      </c>
      <c r="I2587" s="248">
        <v>285920</v>
      </c>
      <c r="J2587" s="248">
        <v>1</v>
      </c>
      <c r="K2587" s="249">
        <v>2020</v>
      </c>
      <c r="L2587" s="249">
        <v>2021</v>
      </c>
      <c r="M2587" s="250" t="s">
        <v>33</v>
      </c>
    </row>
    <row r="2588" spans="4:13" x14ac:dyDescent="0.35">
      <c r="D2588" s="244" t="s">
        <v>3607</v>
      </c>
      <c r="E2588" s="245">
        <v>44480</v>
      </c>
      <c r="F2588" s="245">
        <v>44484</v>
      </c>
      <c r="G2588" s="246" t="s">
        <v>10</v>
      </c>
      <c r="H2588" s="247">
        <v>10760</v>
      </c>
      <c r="I2588" s="248">
        <v>10760</v>
      </c>
      <c r="J2588" s="248">
        <v>1</v>
      </c>
      <c r="K2588" s="249">
        <v>2021</v>
      </c>
      <c r="L2588" s="249">
        <v>2021</v>
      </c>
      <c r="M2588" s="250" t="s">
        <v>3138</v>
      </c>
    </row>
    <row r="2589" spans="4:13" x14ac:dyDescent="0.35">
      <c r="D2589" s="244" t="s">
        <v>3612</v>
      </c>
      <c r="E2589" s="245">
        <v>44483</v>
      </c>
      <c r="F2589" s="245">
        <v>44494</v>
      </c>
      <c r="G2589" s="246" t="s">
        <v>10</v>
      </c>
      <c r="H2589" s="247">
        <v>2124000</v>
      </c>
      <c r="I2589" s="248">
        <v>2124000</v>
      </c>
      <c r="J2589" s="248">
        <v>1</v>
      </c>
      <c r="K2589" s="249">
        <v>2021</v>
      </c>
      <c r="L2589" s="249">
        <v>2021</v>
      </c>
      <c r="M2589" s="250" t="s">
        <v>3138</v>
      </c>
    </row>
    <row r="2590" spans="4:13" x14ac:dyDescent="0.35">
      <c r="D2590" s="244" t="s">
        <v>3613</v>
      </c>
      <c r="E2590" s="245">
        <v>44464</v>
      </c>
      <c r="F2590" s="245">
        <v>44494</v>
      </c>
      <c r="G2590" s="246" t="s">
        <v>10</v>
      </c>
      <c r="H2590" s="247">
        <v>130000</v>
      </c>
      <c r="I2590" s="248">
        <v>130000</v>
      </c>
      <c r="J2590" s="248">
        <v>1</v>
      </c>
      <c r="K2590" s="249">
        <v>2021</v>
      </c>
      <c r="L2590" s="249">
        <v>2021</v>
      </c>
      <c r="M2590" s="250" t="s">
        <v>3073</v>
      </c>
    </row>
    <row r="2591" spans="4:13" x14ac:dyDescent="0.35">
      <c r="D2591" s="244" t="s">
        <v>3618</v>
      </c>
      <c r="E2591" s="245">
        <v>44480</v>
      </c>
      <c r="F2591" s="245">
        <v>44494</v>
      </c>
      <c r="G2591" s="246" t="s">
        <v>10</v>
      </c>
      <c r="H2591" s="247">
        <v>30000</v>
      </c>
      <c r="I2591" s="248">
        <v>30000</v>
      </c>
      <c r="J2591" s="248">
        <v>1</v>
      </c>
      <c r="K2591" s="249">
        <v>2021</v>
      </c>
      <c r="L2591" s="249">
        <v>2021</v>
      </c>
      <c r="M2591" s="250" t="s">
        <v>3138</v>
      </c>
    </row>
    <row r="2592" spans="4:13" x14ac:dyDescent="0.35">
      <c r="D2592" s="244" t="s">
        <v>3619</v>
      </c>
      <c r="E2592" s="245">
        <v>44355</v>
      </c>
      <c r="F2592" s="245">
        <v>44491</v>
      </c>
      <c r="G2592" s="246" t="s">
        <v>13</v>
      </c>
      <c r="H2592" s="247">
        <v>414835.91330000001</v>
      </c>
      <c r="I2592" s="248">
        <v>414835.91330000001</v>
      </c>
      <c r="J2592" s="248">
        <v>1</v>
      </c>
      <c r="K2592" s="249">
        <v>2021</v>
      </c>
      <c r="L2592" s="249">
        <v>2021</v>
      </c>
      <c r="M2592" s="250" t="s">
        <v>2250</v>
      </c>
    </row>
    <row r="2593" spans="4:13" x14ac:dyDescent="0.35">
      <c r="D2593" s="244" t="s">
        <v>3620</v>
      </c>
      <c r="E2593" s="245">
        <v>44488</v>
      </c>
      <c r="F2593" s="245">
        <v>44491</v>
      </c>
      <c r="G2593" s="246" t="s">
        <v>13</v>
      </c>
      <c r="H2593" s="247">
        <v>8176</v>
      </c>
      <c r="I2593" s="248">
        <v>8176</v>
      </c>
      <c r="J2593" s="248">
        <v>1</v>
      </c>
      <c r="K2593" s="249">
        <v>2021</v>
      </c>
      <c r="L2593" s="249">
        <v>2021</v>
      </c>
      <c r="M2593" s="250" t="s">
        <v>3138</v>
      </c>
    </row>
    <row r="2594" spans="4:13" x14ac:dyDescent="0.35">
      <c r="D2594" s="244" t="s">
        <v>3622</v>
      </c>
      <c r="E2594" s="245">
        <v>44490</v>
      </c>
      <c r="F2594" s="245">
        <v>44494</v>
      </c>
      <c r="G2594" s="246" t="s">
        <v>10</v>
      </c>
      <c r="H2594" s="247">
        <v>50000</v>
      </c>
      <c r="I2594" s="248">
        <v>50000</v>
      </c>
      <c r="J2594" s="248">
        <v>1</v>
      </c>
      <c r="K2594" s="249">
        <v>2021</v>
      </c>
      <c r="L2594" s="249">
        <v>2021</v>
      </c>
      <c r="M2594" s="250" t="s">
        <v>3138</v>
      </c>
    </row>
    <row r="2595" spans="4:13" x14ac:dyDescent="0.35">
      <c r="D2595" s="244" t="s">
        <v>3624</v>
      </c>
      <c r="E2595" s="245">
        <v>44427</v>
      </c>
      <c r="F2595" s="245">
        <v>44494</v>
      </c>
      <c r="G2595" s="246" t="s">
        <v>13</v>
      </c>
      <c r="H2595" s="247">
        <v>360240</v>
      </c>
      <c r="I2595" s="248">
        <v>360240</v>
      </c>
      <c r="J2595" s="248">
        <v>1</v>
      </c>
      <c r="K2595" s="249">
        <v>2021</v>
      </c>
      <c r="L2595" s="249">
        <v>2021</v>
      </c>
      <c r="M2595" s="250" t="s">
        <v>3073</v>
      </c>
    </row>
    <row r="2596" spans="4:13" x14ac:dyDescent="0.35">
      <c r="D2596" s="244" t="s">
        <v>3625</v>
      </c>
      <c r="E2596" s="245">
        <v>44258</v>
      </c>
      <c r="F2596" s="245">
        <v>44494</v>
      </c>
      <c r="G2596" s="246" t="s">
        <v>13</v>
      </c>
      <c r="H2596" s="247">
        <v>3500000</v>
      </c>
      <c r="I2596" s="248">
        <v>1717313.3219906001</v>
      </c>
      <c r="J2596" s="248">
        <v>1</v>
      </c>
      <c r="K2596" s="249">
        <v>2021</v>
      </c>
      <c r="L2596" s="249">
        <v>2021</v>
      </c>
      <c r="M2596" s="250" t="s">
        <v>21</v>
      </c>
    </row>
    <row r="2597" spans="4:13" x14ac:dyDescent="0.35">
      <c r="D2597" s="244" t="s">
        <v>3626</v>
      </c>
      <c r="E2597" s="245">
        <v>44221</v>
      </c>
      <c r="F2597" s="245">
        <v>44491</v>
      </c>
      <c r="G2597" s="246" t="s">
        <v>13</v>
      </c>
      <c r="H2597" s="247">
        <v>1100000</v>
      </c>
      <c r="I2597" s="248">
        <v>1100000</v>
      </c>
      <c r="J2597" s="248">
        <v>1</v>
      </c>
      <c r="K2597" s="249">
        <v>2021</v>
      </c>
      <c r="L2597" s="249">
        <v>2021</v>
      </c>
      <c r="M2597" s="250" t="s">
        <v>21</v>
      </c>
    </row>
    <row r="2598" spans="4:13" x14ac:dyDescent="0.35">
      <c r="D2598" s="244" t="s">
        <v>3628</v>
      </c>
      <c r="E2598" s="245">
        <v>44489</v>
      </c>
      <c r="F2598" s="245">
        <v>44491</v>
      </c>
      <c r="G2598" s="246" t="s">
        <v>10</v>
      </c>
      <c r="H2598" s="247">
        <v>66000</v>
      </c>
      <c r="I2598" s="248">
        <v>66000</v>
      </c>
      <c r="J2598" s="248">
        <v>1</v>
      </c>
      <c r="K2598" s="249">
        <v>2021</v>
      </c>
      <c r="L2598" s="249">
        <v>2021</v>
      </c>
      <c r="M2598" s="250" t="s">
        <v>3138</v>
      </c>
    </row>
    <row r="2599" spans="4:13" x14ac:dyDescent="0.35">
      <c r="D2599" s="244" t="s">
        <v>3630</v>
      </c>
      <c r="E2599" s="245">
        <v>44486</v>
      </c>
      <c r="F2599" s="245">
        <v>44495</v>
      </c>
      <c r="G2599" s="246" t="s">
        <v>10</v>
      </c>
      <c r="H2599" s="247">
        <v>35000</v>
      </c>
      <c r="I2599" s="248">
        <v>35000</v>
      </c>
      <c r="J2599" s="248">
        <v>1</v>
      </c>
      <c r="K2599" s="249">
        <v>2021</v>
      </c>
      <c r="L2599" s="249">
        <v>2021</v>
      </c>
      <c r="M2599" s="250" t="s">
        <v>3138</v>
      </c>
    </row>
    <row r="2600" spans="4:13" x14ac:dyDescent="0.35">
      <c r="D2600" s="244" t="s">
        <v>3631</v>
      </c>
      <c r="E2600" s="245">
        <v>44487</v>
      </c>
      <c r="F2600" s="245">
        <v>44495</v>
      </c>
      <c r="G2600" s="246" t="s">
        <v>10</v>
      </c>
      <c r="H2600" s="247">
        <v>252866</v>
      </c>
      <c r="I2600" s="248">
        <v>252866</v>
      </c>
      <c r="J2600" s="248">
        <v>1</v>
      </c>
      <c r="K2600" s="249">
        <v>2021</v>
      </c>
      <c r="L2600" s="249">
        <v>2021</v>
      </c>
      <c r="M2600" s="250" t="s">
        <v>3138</v>
      </c>
    </row>
    <row r="2601" spans="4:13" x14ac:dyDescent="0.35">
      <c r="D2601" s="244" t="s">
        <v>3139</v>
      </c>
      <c r="E2601" s="245">
        <v>44493</v>
      </c>
      <c r="F2601" s="245">
        <v>44495</v>
      </c>
      <c r="G2601" s="246" t="s">
        <v>10</v>
      </c>
      <c r="H2601" s="247">
        <v>9000</v>
      </c>
      <c r="I2601" s="248">
        <v>9000</v>
      </c>
      <c r="J2601" s="248">
        <v>1</v>
      </c>
      <c r="K2601" s="249">
        <v>2021</v>
      </c>
      <c r="L2601" s="249">
        <v>2021</v>
      </c>
      <c r="M2601" s="250" t="s">
        <v>3138</v>
      </c>
    </row>
    <row r="2602" spans="4:13" x14ac:dyDescent="0.35">
      <c r="D2602" s="244" t="s">
        <v>3633</v>
      </c>
      <c r="E2602" s="245">
        <v>44482</v>
      </c>
      <c r="F2602" s="245">
        <v>44494</v>
      </c>
      <c r="G2602" s="246" t="s">
        <v>13</v>
      </c>
      <c r="H2602" s="247">
        <v>250000</v>
      </c>
      <c r="I2602" s="248">
        <v>250000</v>
      </c>
      <c r="J2602" s="248">
        <v>1</v>
      </c>
      <c r="K2602" s="249">
        <v>2021</v>
      </c>
      <c r="L2602" s="249">
        <v>2021</v>
      </c>
      <c r="M2602" s="250" t="s">
        <v>3138</v>
      </c>
    </row>
    <row r="2603" spans="4:13" x14ac:dyDescent="0.35">
      <c r="D2603" s="244" t="s">
        <v>3634</v>
      </c>
      <c r="E2603" s="245">
        <v>44478</v>
      </c>
      <c r="F2603" s="245">
        <v>44496</v>
      </c>
      <c r="G2603" s="246" t="s">
        <v>13</v>
      </c>
      <c r="H2603" s="247">
        <v>1500000</v>
      </c>
      <c r="I2603" s="248">
        <v>1500000</v>
      </c>
      <c r="J2603" s="248">
        <v>1</v>
      </c>
      <c r="K2603" s="249">
        <v>2021</v>
      </c>
      <c r="L2603" s="249">
        <v>2021</v>
      </c>
      <c r="M2603" s="250" t="s">
        <v>3138</v>
      </c>
    </row>
    <row r="2604" spans="4:13" x14ac:dyDescent="0.35">
      <c r="D2604" s="244" t="s">
        <v>3636</v>
      </c>
      <c r="E2604" s="245">
        <v>44478</v>
      </c>
      <c r="F2604" s="245">
        <v>44496</v>
      </c>
      <c r="G2604" s="246" t="s">
        <v>10</v>
      </c>
      <c r="H2604" s="247">
        <v>238500</v>
      </c>
      <c r="I2604" s="248">
        <v>238500</v>
      </c>
      <c r="J2604" s="248">
        <v>1</v>
      </c>
      <c r="K2604" s="249">
        <v>2021</v>
      </c>
      <c r="L2604" s="249">
        <v>2021</v>
      </c>
      <c r="M2604" s="250" t="s">
        <v>3138</v>
      </c>
    </row>
    <row r="2605" spans="4:13" x14ac:dyDescent="0.35">
      <c r="D2605" s="244" t="s">
        <v>3638</v>
      </c>
      <c r="E2605" s="245">
        <v>44497</v>
      </c>
      <c r="F2605" s="245">
        <v>44497</v>
      </c>
      <c r="G2605" s="246" t="s">
        <v>10</v>
      </c>
      <c r="H2605" s="247">
        <v>18000</v>
      </c>
      <c r="I2605" s="248">
        <v>18000</v>
      </c>
      <c r="J2605" s="248">
        <v>1</v>
      </c>
      <c r="K2605" s="249">
        <v>2021</v>
      </c>
      <c r="L2605" s="249">
        <v>2021</v>
      </c>
      <c r="M2605" s="250" t="s">
        <v>3138</v>
      </c>
    </row>
    <row r="2606" spans="4:13" x14ac:dyDescent="0.35">
      <c r="D2606" s="244" t="s">
        <v>3640</v>
      </c>
      <c r="E2606" s="245">
        <v>44494</v>
      </c>
      <c r="F2606" s="245">
        <v>44496</v>
      </c>
      <c r="G2606" s="246" t="s">
        <v>13</v>
      </c>
      <c r="H2606" s="247">
        <v>590000</v>
      </c>
      <c r="I2606" s="248">
        <v>590000</v>
      </c>
      <c r="J2606" s="248">
        <v>1</v>
      </c>
      <c r="K2606" s="249">
        <v>2021</v>
      </c>
      <c r="L2606" s="249">
        <v>2021</v>
      </c>
      <c r="M2606" s="250" t="s">
        <v>3138</v>
      </c>
    </row>
    <row r="2607" spans="4:13" x14ac:dyDescent="0.35">
      <c r="D2607" s="244" t="s">
        <v>3642</v>
      </c>
      <c r="E2607" s="245">
        <v>44492</v>
      </c>
      <c r="F2607" s="245">
        <v>44496</v>
      </c>
      <c r="G2607" s="246" t="s">
        <v>10</v>
      </c>
      <c r="H2607" s="247">
        <v>520</v>
      </c>
      <c r="I2607" s="248">
        <v>520</v>
      </c>
      <c r="J2607" s="248">
        <v>1</v>
      </c>
      <c r="K2607" s="249">
        <v>2021</v>
      </c>
      <c r="L2607" s="249">
        <v>2021</v>
      </c>
      <c r="M2607" s="250" t="s">
        <v>3138</v>
      </c>
    </row>
    <row r="2608" spans="4:13" x14ac:dyDescent="0.35">
      <c r="D2608" s="244" t="s">
        <v>3644</v>
      </c>
      <c r="E2608" s="245">
        <v>44498</v>
      </c>
      <c r="F2608" s="245">
        <v>44501</v>
      </c>
      <c r="G2608" s="246" t="s">
        <v>13</v>
      </c>
      <c r="H2608" s="247">
        <v>642000</v>
      </c>
      <c r="I2608" s="248">
        <v>642000</v>
      </c>
      <c r="J2608" s="248">
        <v>1</v>
      </c>
      <c r="K2608" s="249">
        <v>2021</v>
      </c>
      <c r="L2608" s="249">
        <v>2021</v>
      </c>
      <c r="M2608" s="250" t="s">
        <v>3138</v>
      </c>
    </row>
    <row r="2609" spans="4:13" x14ac:dyDescent="0.35">
      <c r="D2609" s="244" t="s">
        <v>3645</v>
      </c>
      <c r="E2609" s="245">
        <v>44486</v>
      </c>
      <c r="F2609" s="245">
        <v>44501</v>
      </c>
      <c r="G2609" s="246" t="s">
        <v>10</v>
      </c>
      <c r="H2609" s="247">
        <v>5000</v>
      </c>
      <c r="I2609" s="248">
        <v>5000</v>
      </c>
      <c r="J2609" s="248">
        <v>1</v>
      </c>
      <c r="K2609" s="249">
        <v>2021</v>
      </c>
      <c r="L2609" s="249">
        <v>2021</v>
      </c>
      <c r="M2609" s="250" t="s">
        <v>3138</v>
      </c>
    </row>
    <row r="2610" spans="4:13" x14ac:dyDescent="0.35">
      <c r="D2610" s="244" t="s">
        <v>3647</v>
      </c>
      <c r="E2610" s="245">
        <v>44485</v>
      </c>
      <c r="F2610" s="245">
        <v>44501</v>
      </c>
      <c r="G2610" s="246" t="s">
        <v>13</v>
      </c>
      <c r="H2610" s="247">
        <v>266911.7647</v>
      </c>
      <c r="I2610" s="248">
        <v>266911.7647</v>
      </c>
      <c r="J2610" s="248">
        <v>1</v>
      </c>
      <c r="K2610" s="249">
        <v>2021</v>
      </c>
      <c r="L2610" s="249">
        <v>2021</v>
      </c>
      <c r="M2610" s="250" t="s">
        <v>3138</v>
      </c>
    </row>
    <row r="2611" spans="4:13" x14ac:dyDescent="0.35">
      <c r="D2611" s="244" t="s">
        <v>3648</v>
      </c>
      <c r="E2611" s="245">
        <v>44482</v>
      </c>
      <c r="F2611" s="245">
        <v>44501</v>
      </c>
      <c r="G2611" s="246" t="s">
        <v>10</v>
      </c>
      <c r="H2611" s="247">
        <v>14500</v>
      </c>
      <c r="I2611" s="248">
        <v>14500</v>
      </c>
      <c r="J2611" s="248">
        <v>1</v>
      </c>
      <c r="K2611" s="249">
        <v>2021</v>
      </c>
      <c r="L2611" s="249">
        <v>2021</v>
      </c>
      <c r="M2611" s="250" t="s">
        <v>3138</v>
      </c>
    </row>
    <row r="2612" spans="4:13" x14ac:dyDescent="0.35">
      <c r="D2612" s="244" t="s">
        <v>3649</v>
      </c>
      <c r="E2612" s="245">
        <v>44459</v>
      </c>
      <c r="F2612" s="245">
        <v>44459</v>
      </c>
      <c r="G2612" s="246" t="s">
        <v>13</v>
      </c>
      <c r="H2612" s="247">
        <v>4648258.824</v>
      </c>
      <c r="I2612" s="248">
        <v>648258.82400000002</v>
      </c>
      <c r="J2612" s="248">
        <v>1</v>
      </c>
      <c r="K2612" s="249">
        <v>2021</v>
      </c>
      <c r="L2612" s="249">
        <v>2021</v>
      </c>
      <c r="M2612" s="250" t="s">
        <v>3073</v>
      </c>
    </row>
    <row r="2613" spans="4:13" x14ac:dyDescent="0.35">
      <c r="D2613" s="244" t="s">
        <v>3651</v>
      </c>
      <c r="E2613" s="245">
        <v>43942</v>
      </c>
      <c r="F2613" s="245">
        <v>44497</v>
      </c>
      <c r="G2613" s="246" t="s">
        <v>658</v>
      </c>
      <c r="H2613" s="247">
        <v>5865</v>
      </c>
      <c r="I2613" s="248">
        <v>5865</v>
      </c>
      <c r="J2613" s="248">
        <v>1</v>
      </c>
      <c r="K2613" s="249">
        <v>2020</v>
      </c>
      <c r="L2613" s="249">
        <v>2021</v>
      </c>
      <c r="M2613" s="250" t="s">
        <v>33</v>
      </c>
    </row>
    <row r="2614" spans="4:13" x14ac:dyDescent="0.35">
      <c r="D2614" s="244" t="s">
        <v>3652</v>
      </c>
      <c r="E2614" s="245">
        <v>44478</v>
      </c>
      <c r="F2614" s="245">
        <v>44502</v>
      </c>
      <c r="G2614" s="246" t="s">
        <v>13</v>
      </c>
      <c r="H2614" s="247">
        <v>147941.1765</v>
      </c>
      <c r="I2614" s="248">
        <v>147941.1765</v>
      </c>
      <c r="J2614" s="248">
        <v>1</v>
      </c>
      <c r="K2614" s="249">
        <v>2021</v>
      </c>
      <c r="L2614" s="249">
        <v>2021</v>
      </c>
      <c r="M2614" s="250" t="s">
        <v>3138</v>
      </c>
    </row>
    <row r="2615" spans="4:13" x14ac:dyDescent="0.35">
      <c r="D2615" s="244" t="s">
        <v>3655</v>
      </c>
      <c r="E2615" s="245">
        <v>44496</v>
      </c>
      <c r="F2615" s="245">
        <v>44498</v>
      </c>
      <c r="G2615" s="246" t="s">
        <v>10</v>
      </c>
      <c r="H2615" s="247">
        <v>40</v>
      </c>
      <c r="I2615" s="248">
        <v>40</v>
      </c>
      <c r="J2615" s="248">
        <v>1</v>
      </c>
      <c r="K2615" s="249">
        <v>2021</v>
      </c>
      <c r="L2615" s="249">
        <v>2021</v>
      </c>
      <c r="M2615" s="250" t="s">
        <v>3138</v>
      </c>
    </row>
    <row r="2616" spans="4:13" x14ac:dyDescent="0.35">
      <c r="D2616" s="244" t="s">
        <v>3656</v>
      </c>
      <c r="E2616" s="245">
        <v>44492</v>
      </c>
      <c r="F2616" s="245">
        <v>44502</v>
      </c>
      <c r="G2616" s="246" t="s">
        <v>10</v>
      </c>
      <c r="H2616" s="247">
        <v>5006860</v>
      </c>
      <c r="I2616" s="248">
        <v>416470.58799999999</v>
      </c>
      <c r="J2616" s="248">
        <v>1</v>
      </c>
      <c r="K2616" s="249">
        <v>2021</v>
      </c>
      <c r="L2616" s="249">
        <v>2021</v>
      </c>
      <c r="M2616" s="250" t="s">
        <v>3138</v>
      </c>
    </row>
    <row r="2617" spans="4:13" x14ac:dyDescent="0.35">
      <c r="D2617" s="244" t="s">
        <v>3657</v>
      </c>
      <c r="E2617" s="245">
        <v>44497</v>
      </c>
      <c r="F2617" s="245">
        <v>44502</v>
      </c>
      <c r="G2617" s="246" t="s">
        <v>10</v>
      </c>
      <c r="H2617" s="247">
        <v>20000</v>
      </c>
      <c r="I2617" s="248">
        <v>20000</v>
      </c>
      <c r="J2617" s="248">
        <v>1</v>
      </c>
      <c r="K2617" s="249">
        <v>2021</v>
      </c>
      <c r="L2617" s="249">
        <v>2021</v>
      </c>
      <c r="M2617" s="250" t="s">
        <v>3138</v>
      </c>
    </row>
    <row r="2618" spans="4:13" x14ac:dyDescent="0.35">
      <c r="D2618" s="244" t="s">
        <v>3658</v>
      </c>
      <c r="E2618" s="245">
        <v>44482</v>
      </c>
      <c r="F2618" s="245">
        <v>44491</v>
      </c>
      <c r="G2618" s="246" t="s">
        <v>10</v>
      </c>
      <c r="H2618" s="247">
        <v>12620</v>
      </c>
      <c r="I2618" s="248">
        <v>12620</v>
      </c>
      <c r="J2618" s="248">
        <v>1</v>
      </c>
      <c r="K2618" s="249">
        <v>2021</v>
      </c>
      <c r="L2618" s="249">
        <v>2021</v>
      </c>
      <c r="M2618" s="250" t="s">
        <v>3138</v>
      </c>
    </row>
    <row r="2619" spans="4:13" x14ac:dyDescent="0.35">
      <c r="D2619" s="244" t="s">
        <v>3661</v>
      </c>
      <c r="E2619" s="245">
        <v>44490</v>
      </c>
      <c r="F2619" s="245">
        <v>44491</v>
      </c>
      <c r="G2619" s="246" t="s">
        <v>10</v>
      </c>
      <c r="H2619" s="247">
        <v>100000</v>
      </c>
      <c r="I2619" s="248">
        <v>100000</v>
      </c>
      <c r="J2619" s="248">
        <v>1</v>
      </c>
      <c r="K2619" s="249">
        <v>2021</v>
      </c>
      <c r="L2619" s="249">
        <v>2021</v>
      </c>
      <c r="M2619" s="250" t="s">
        <v>3138</v>
      </c>
    </row>
    <row r="2620" spans="4:13" x14ac:dyDescent="0.35">
      <c r="D2620" s="244" t="s">
        <v>3662</v>
      </c>
      <c r="E2620" s="245">
        <v>44413</v>
      </c>
      <c r="F2620" s="245">
        <v>44502</v>
      </c>
      <c r="G2620" s="246" t="s">
        <v>13</v>
      </c>
      <c r="H2620" s="247">
        <v>255294.1176</v>
      </c>
      <c r="I2620" s="248">
        <v>255294.1176</v>
      </c>
      <c r="J2620" s="248">
        <v>1</v>
      </c>
      <c r="K2620" s="249">
        <v>2021</v>
      </c>
      <c r="L2620" s="249">
        <v>2021</v>
      </c>
      <c r="M2620" s="250" t="s">
        <v>3073</v>
      </c>
    </row>
    <row r="2621" spans="4:13" x14ac:dyDescent="0.35">
      <c r="D2621" s="244" t="s">
        <v>3663</v>
      </c>
      <c r="E2621" s="245">
        <v>44473</v>
      </c>
      <c r="F2621" s="245">
        <v>44474</v>
      </c>
      <c r="G2621" s="246" t="s">
        <v>13</v>
      </c>
      <c r="H2621" s="247">
        <v>7000</v>
      </c>
      <c r="I2621" s="248">
        <v>7000</v>
      </c>
      <c r="J2621" s="248">
        <v>1</v>
      </c>
      <c r="K2621" s="249">
        <v>2021</v>
      </c>
      <c r="L2621" s="249">
        <v>2021</v>
      </c>
      <c r="M2621" s="250" t="s">
        <v>3138</v>
      </c>
    </row>
    <row r="2622" spans="4:13" x14ac:dyDescent="0.35">
      <c r="D2622" s="244" t="s">
        <v>3664</v>
      </c>
      <c r="E2622" s="245">
        <v>44459</v>
      </c>
      <c r="F2622" s="245">
        <v>44503</v>
      </c>
      <c r="G2622" s="246" t="s">
        <v>160</v>
      </c>
      <c r="H2622" s="247">
        <v>572256</v>
      </c>
      <c r="I2622" s="248">
        <v>-155379.38196959</v>
      </c>
      <c r="J2622" s="248">
        <v>1</v>
      </c>
      <c r="K2622" s="249">
        <v>2021</v>
      </c>
      <c r="L2622" s="249">
        <v>2021</v>
      </c>
      <c r="M2622" s="250" t="s">
        <v>3073</v>
      </c>
    </row>
    <row r="2623" spans="4:13" x14ac:dyDescent="0.35">
      <c r="D2623" s="244" t="s">
        <v>3666</v>
      </c>
      <c r="E2623" s="245">
        <v>44447</v>
      </c>
      <c r="F2623" s="245">
        <v>44459</v>
      </c>
      <c r="G2623" s="246" t="s">
        <v>10</v>
      </c>
      <c r="H2623" s="247">
        <v>95000</v>
      </c>
      <c r="I2623" s="248">
        <v>95000</v>
      </c>
      <c r="J2623" s="248">
        <v>1</v>
      </c>
      <c r="K2623" s="249">
        <v>2021</v>
      </c>
      <c r="L2623" s="249">
        <v>2021</v>
      </c>
      <c r="M2623" s="250" t="s">
        <v>3073</v>
      </c>
    </row>
    <row r="2624" spans="4:13" x14ac:dyDescent="0.35">
      <c r="D2624" s="244" t="s">
        <v>3667</v>
      </c>
      <c r="E2624" s="245">
        <v>44501</v>
      </c>
      <c r="F2624" s="245">
        <v>44502</v>
      </c>
      <c r="G2624" s="246" t="s">
        <v>13</v>
      </c>
      <c r="H2624" s="247">
        <v>258567</v>
      </c>
      <c r="I2624" s="248">
        <v>258567</v>
      </c>
      <c r="J2624" s="248">
        <v>1</v>
      </c>
      <c r="K2624" s="249">
        <v>2021</v>
      </c>
      <c r="L2624" s="249">
        <v>2021</v>
      </c>
      <c r="M2624" s="250" t="s">
        <v>3138</v>
      </c>
    </row>
    <row r="2625" spans="4:13" x14ac:dyDescent="0.35">
      <c r="D2625" s="244" t="s">
        <v>3668</v>
      </c>
      <c r="E2625" s="245">
        <v>44501</v>
      </c>
      <c r="F2625" s="245">
        <v>44502</v>
      </c>
      <c r="G2625" s="246" t="s">
        <v>10</v>
      </c>
      <c r="H2625" s="247">
        <v>95000</v>
      </c>
      <c r="I2625" s="248">
        <v>95000</v>
      </c>
      <c r="J2625" s="248">
        <v>1</v>
      </c>
      <c r="K2625" s="249">
        <v>2021</v>
      </c>
      <c r="L2625" s="249">
        <v>2021</v>
      </c>
      <c r="M2625" s="250" t="s">
        <v>3138</v>
      </c>
    </row>
    <row r="2626" spans="4:13" x14ac:dyDescent="0.35">
      <c r="D2626" s="244" t="s">
        <v>3669</v>
      </c>
      <c r="E2626" s="245">
        <v>44484</v>
      </c>
      <c r="F2626" s="245">
        <v>44487</v>
      </c>
      <c r="G2626" s="246" t="s">
        <v>13</v>
      </c>
      <c r="H2626" s="247">
        <v>4000</v>
      </c>
      <c r="I2626" s="248">
        <v>4000</v>
      </c>
      <c r="J2626" s="248">
        <v>1</v>
      </c>
      <c r="K2626" s="249">
        <v>2021</v>
      </c>
      <c r="L2626" s="249">
        <v>2021</v>
      </c>
      <c r="M2626" s="250" t="s">
        <v>3138</v>
      </c>
    </row>
    <row r="2627" spans="4:13" x14ac:dyDescent="0.35">
      <c r="D2627" s="244" t="s">
        <v>3670</v>
      </c>
      <c r="E2627" s="245">
        <v>44488</v>
      </c>
      <c r="F2627" s="245">
        <v>44504</v>
      </c>
      <c r="G2627" s="246" t="s">
        <v>10</v>
      </c>
      <c r="H2627" s="247">
        <v>1000</v>
      </c>
      <c r="I2627" s="248">
        <v>1000</v>
      </c>
      <c r="J2627" s="248">
        <v>1</v>
      </c>
      <c r="K2627" s="249">
        <v>2021</v>
      </c>
      <c r="L2627" s="249">
        <v>2021</v>
      </c>
      <c r="M2627" s="250" t="s">
        <v>3138</v>
      </c>
    </row>
    <row r="2628" spans="4:13" x14ac:dyDescent="0.35">
      <c r="D2628" s="244" t="s">
        <v>3671</v>
      </c>
      <c r="E2628" s="245">
        <v>44474</v>
      </c>
      <c r="F2628" s="245">
        <v>44501</v>
      </c>
      <c r="G2628" s="246" t="s">
        <v>13</v>
      </c>
      <c r="H2628" s="247">
        <v>50000</v>
      </c>
      <c r="I2628" s="248">
        <v>50000</v>
      </c>
      <c r="J2628" s="248">
        <v>1</v>
      </c>
      <c r="K2628" s="249">
        <v>2021</v>
      </c>
      <c r="L2628" s="249">
        <v>2021</v>
      </c>
      <c r="M2628" s="250" t="s">
        <v>3138</v>
      </c>
    </row>
    <row r="2629" spans="4:13" x14ac:dyDescent="0.35">
      <c r="D2629" s="244" t="s">
        <v>3672</v>
      </c>
      <c r="E2629" s="245">
        <v>44496</v>
      </c>
      <c r="F2629" s="245">
        <v>44501</v>
      </c>
      <c r="G2629" s="246" t="s">
        <v>13</v>
      </c>
      <c r="H2629" s="247">
        <v>40500</v>
      </c>
      <c r="I2629" s="248">
        <v>40500</v>
      </c>
      <c r="J2629" s="248">
        <v>1</v>
      </c>
      <c r="K2629" s="249">
        <v>2021</v>
      </c>
      <c r="L2629" s="249">
        <v>2021</v>
      </c>
      <c r="M2629" s="250" t="s">
        <v>3138</v>
      </c>
    </row>
    <row r="2630" spans="4:13" x14ac:dyDescent="0.35">
      <c r="D2630" s="244" t="s">
        <v>3674</v>
      </c>
      <c r="E2630" s="245">
        <v>44498</v>
      </c>
      <c r="F2630" s="245">
        <v>44501</v>
      </c>
      <c r="G2630" s="246" t="s">
        <v>10</v>
      </c>
      <c r="H2630" s="247">
        <v>95000</v>
      </c>
      <c r="I2630" s="248">
        <v>95000</v>
      </c>
      <c r="J2630" s="248">
        <v>1</v>
      </c>
      <c r="K2630" s="249">
        <v>2021</v>
      </c>
      <c r="L2630" s="249">
        <v>2021</v>
      </c>
      <c r="M2630" s="250" t="s">
        <v>3138</v>
      </c>
    </row>
    <row r="2631" spans="4:13" x14ac:dyDescent="0.35">
      <c r="D2631" s="244" t="s">
        <v>3675</v>
      </c>
      <c r="E2631" s="245">
        <v>44492</v>
      </c>
      <c r="F2631" s="245">
        <v>44501</v>
      </c>
      <c r="G2631" s="246" t="s">
        <v>10</v>
      </c>
      <c r="H2631" s="247">
        <v>13046</v>
      </c>
      <c r="I2631" s="248">
        <v>13046</v>
      </c>
      <c r="J2631" s="248">
        <v>1</v>
      </c>
      <c r="K2631" s="249">
        <v>2021</v>
      </c>
      <c r="L2631" s="249">
        <v>2021</v>
      </c>
      <c r="M2631" s="250" t="s">
        <v>3138</v>
      </c>
    </row>
    <row r="2632" spans="4:13" x14ac:dyDescent="0.35">
      <c r="D2632" s="244" t="s">
        <v>3676</v>
      </c>
      <c r="E2632" s="245">
        <v>44499</v>
      </c>
      <c r="F2632" s="245">
        <v>44504</v>
      </c>
      <c r="G2632" s="246" t="s">
        <v>10</v>
      </c>
      <c r="H2632" s="247">
        <v>106831</v>
      </c>
      <c r="I2632" s="248">
        <v>106831</v>
      </c>
      <c r="J2632" s="248">
        <v>1</v>
      </c>
      <c r="K2632" s="249">
        <v>2021</v>
      </c>
      <c r="L2632" s="249">
        <v>2021</v>
      </c>
      <c r="M2632" s="250" t="s">
        <v>3138</v>
      </c>
    </row>
    <row r="2633" spans="4:13" x14ac:dyDescent="0.35">
      <c r="D2633" s="244" t="s">
        <v>3678</v>
      </c>
      <c r="E2633" s="245">
        <v>44505</v>
      </c>
      <c r="F2633" s="245">
        <v>44508</v>
      </c>
      <c r="G2633" s="246" t="s">
        <v>13</v>
      </c>
      <c r="H2633" s="247">
        <v>10000</v>
      </c>
      <c r="I2633" s="248">
        <v>10000</v>
      </c>
      <c r="J2633" s="248">
        <v>1</v>
      </c>
      <c r="K2633" s="249">
        <v>2021</v>
      </c>
      <c r="L2633" s="249">
        <v>2021</v>
      </c>
      <c r="M2633" s="250" t="s">
        <v>3138</v>
      </c>
    </row>
    <row r="2634" spans="4:13" x14ac:dyDescent="0.35">
      <c r="D2634" s="244" t="s">
        <v>3679</v>
      </c>
      <c r="E2634" s="245">
        <v>44373</v>
      </c>
      <c r="F2634" s="245">
        <v>44490</v>
      </c>
      <c r="G2634" s="246" t="s">
        <v>10</v>
      </c>
      <c r="H2634" s="247">
        <v>6900</v>
      </c>
      <c r="I2634" s="248">
        <v>6900</v>
      </c>
      <c r="J2634" s="248">
        <v>1</v>
      </c>
      <c r="K2634" s="249">
        <v>2021</v>
      </c>
      <c r="L2634" s="249">
        <v>2021</v>
      </c>
      <c r="M2634" s="250" t="s">
        <v>2250</v>
      </c>
    </row>
    <row r="2635" spans="4:13" x14ac:dyDescent="0.35">
      <c r="D2635" s="244" t="s">
        <v>3680</v>
      </c>
      <c r="E2635" s="245">
        <v>44482</v>
      </c>
      <c r="F2635" s="245">
        <v>44487</v>
      </c>
      <c r="G2635" s="246" t="s">
        <v>10</v>
      </c>
      <c r="H2635" s="247">
        <v>3000</v>
      </c>
      <c r="I2635" s="248">
        <v>3000</v>
      </c>
      <c r="J2635" s="248">
        <v>1</v>
      </c>
      <c r="K2635" s="249">
        <v>2021</v>
      </c>
      <c r="L2635" s="249">
        <v>2021</v>
      </c>
      <c r="M2635" s="250" t="s">
        <v>3138</v>
      </c>
    </row>
    <row r="2636" spans="4:13" x14ac:dyDescent="0.35">
      <c r="D2636" s="244" t="s">
        <v>3681</v>
      </c>
      <c r="E2636" s="245">
        <v>44500</v>
      </c>
      <c r="F2636" s="245">
        <v>44501</v>
      </c>
      <c r="G2636" s="246" t="s">
        <v>10</v>
      </c>
      <c r="H2636" s="247">
        <v>100000</v>
      </c>
      <c r="I2636" s="248">
        <v>100000</v>
      </c>
      <c r="J2636" s="248">
        <v>1</v>
      </c>
      <c r="K2636" s="249">
        <v>2021</v>
      </c>
      <c r="L2636" s="249">
        <v>2021</v>
      </c>
      <c r="M2636" s="250" t="s">
        <v>3138</v>
      </c>
    </row>
    <row r="2637" spans="4:13" x14ac:dyDescent="0.35">
      <c r="D2637" s="244" t="s">
        <v>3682</v>
      </c>
      <c r="E2637" s="245">
        <v>44473</v>
      </c>
      <c r="F2637" s="245">
        <v>44474</v>
      </c>
      <c r="G2637" s="246" t="s">
        <v>10</v>
      </c>
      <c r="H2637" s="247">
        <v>10000</v>
      </c>
      <c r="I2637" s="248">
        <v>10000</v>
      </c>
      <c r="J2637" s="248">
        <v>1</v>
      </c>
      <c r="K2637" s="249">
        <v>2021</v>
      </c>
      <c r="L2637" s="249">
        <v>2021</v>
      </c>
      <c r="M2637" s="250" t="s">
        <v>3138</v>
      </c>
    </row>
    <row r="2638" spans="4:13" x14ac:dyDescent="0.35">
      <c r="D2638" s="244" t="s">
        <v>3683</v>
      </c>
      <c r="E2638" s="245">
        <v>44475</v>
      </c>
      <c r="F2638" s="245">
        <v>44488</v>
      </c>
      <c r="G2638" s="246" t="s">
        <v>10</v>
      </c>
      <c r="H2638" s="247">
        <v>202823.52940999999</v>
      </c>
      <c r="I2638" s="248">
        <v>202823.52940999999</v>
      </c>
      <c r="J2638" s="248">
        <v>1</v>
      </c>
      <c r="K2638" s="249">
        <v>2021</v>
      </c>
      <c r="L2638" s="249">
        <v>2021</v>
      </c>
      <c r="M2638" s="250" t="s">
        <v>3138</v>
      </c>
    </row>
    <row r="2639" spans="4:13" x14ac:dyDescent="0.35">
      <c r="D2639" s="244" t="s">
        <v>3684</v>
      </c>
      <c r="E2639" s="245">
        <v>44487</v>
      </c>
      <c r="F2639" s="245">
        <v>44509</v>
      </c>
      <c r="G2639" s="246" t="s">
        <v>10</v>
      </c>
      <c r="H2639" s="247">
        <v>100000</v>
      </c>
      <c r="I2639" s="248">
        <v>100000</v>
      </c>
      <c r="J2639" s="248">
        <v>1</v>
      </c>
      <c r="K2639" s="249">
        <v>2021</v>
      </c>
      <c r="L2639" s="249">
        <v>2021</v>
      </c>
      <c r="M2639" s="250" t="s">
        <v>3138</v>
      </c>
    </row>
    <row r="2640" spans="4:13" x14ac:dyDescent="0.35">
      <c r="D2640" s="244" t="s">
        <v>3685</v>
      </c>
      <c r="E2640" s="245">
        <v>44454</v>
      </c>
      <c r="F2640" s="245">
        <v>44508</v>
      </c>
      <c r="G2640" s="246" t="s">
        <v>10</v>
      </c>
      <c r="H2640" s="247">
        <v>347704</v>
      </c>
      <c r="I2640" s="248">
        <v>347704</v>
      </c>
      <c r="J2640" s="248">
        <v>1</v>
      </c>
      <c r="K2640" s="249">
        <v>2021</v>
      </c>
      <c r="L2640" s="249">
        <v>2021</v>
      </c>
      <c r="M2640" s="250" t="s">
        <v>3073</v>
      </c>
    </row>
    <row r="2641" spans="4:13" x14ac:dyDescent="0.35">
      <c r="D2641" s="244" t="s">
        <v>3686</v>
      </c>
      <c r="E2641" s="245">
        <v>44501</v>
      </c>
      <c r="F2641" s="245">
        <v>44510</v>
      </c>
      <c r="G2641" s="246" t="s">
        <v>10</v>
      </c>
      <c r="H2641" s="247">
        <v>10000</v>
      </c>
      <c r="I2641" s="248">
        <v>10000</v>
      </c>
      <c r="J2641" s="248">
        <v>1</v>
      </c>
      <c r="K2641" s="249">
        <v>2021</v>
      </c>
      <c r="L2641" s="249">
        <v>2021</v>
      </c>
      <c r="M2641" s="250" t="s">
        <v>3138</v>
      </c>
    </row>
    <row r="2642" spans="4:13" x14ac:dyDescent="0.35">
      <c r="D2642" s="244" t="s">
        <v>3687</v>
      </c>
      <c r="E2642" s="245">
        <v>44500</v>
      </c>
      <c r="F2642" s="245">
        <v>44501</v>
      </c>
      <c r="G2642" s="246" t="s">
        <v>13</v>
      </c>
      <c r="H2642" s="247">
        <v>4254600</v>
      </c>
      <c r="I2642" s="248">
        <v>2254600</v>
      </c>
      <c r="J2642" s="248">
        <v>1</v>
      </c>
      <c r="K2642" s="249">
        <v>2021</v>
      </c>
      <c r="L2642" s="249">
        <v>2021</v>
      </c>
      <c r="M2642" s="250" t="s">
        <v>3138</v>
      </c>
    </row>
    <row r="2643" spans="4:13" x14ac:dyDescent="0.35">
      <c r="D2643" s="244" t="s">
        <v>3690</v>
      </c>
      <c r="E2643" s="245">
        <v>44493</v>
      </c>
      <c r="F2643" s="245">
        <v>44504</v>
      </c>
      <c r="G2643" s="246" t="s">
        <v>10</v>
      </c>
      <c r="H2643" s="247">
        <v>50000</v>
      </c>
      <c r="I2643" s="248">
        <v>50000</v>
      </c>
      <c r="J2643" s="248">
        <v>1</v>
      </c>
      <c r="K2643" s="249">
        <v>2021</v>
      </c>
      <c r="L2643" s="249">
        <v>2021</v>
      </c>
      <c r="M2643" s="250" t="s">
        <v>3138</v>
      </c>
    </row>
    <row r="2644" spans="4:13" x14ac:dyDescent="0.35">
      <c r="D2644" s="244" t="s">
        <v>3691</v>
      </c>
      <c r="E2644" s="245">
        <v>44459</v>
      </c>
      <c r="F2644" s="245">
        <v>44470</v>
      </c>
      <c r="G2644" s="246" t="s">
        <v>13</v>
      </c>
      <c r="H2644" s="247">
        <v>5000</v>
      </c>
      <c r="I2644" s="248">
        <v>5000</v>
      </c>
      <c r="J2644" s="248">
        <v>1</v>
      </c>
      <c r="K2644" s="249">
        <v>2021</v>
      </c>
      <c r="L2644" s="249">
        <v>2021</v>
      </c>
      <c r="M2644" s="250" t="s">
        <v>3073</v>
      </c>
    </row>
    <row r="2645" spans="4:13" x14ac:dyDescent="0.35">
      <c r="D2645" s="244" t="s">
        <v>3693</v>
      </c>
      <c r="E2645" s="245">
        <v>44332</v>
      </c>
      <c r="F2645" s="245">
        <v>44467</v>
      </c>
      <c r="G2645" s="246" t="s">
        <v>13</v>
      </c>
      <c r="H2645" s="247">
        <v>249882.3529</v>
      </c>
      <c r="I2645" s="248">
        <v>249882.3529</v>
      </c>
      <c r="J2645" s="248">
        <v>1</v>
      </c>
      <c r="K2645" s="249">
        <v>2021</v>
      </c>
      <c r="L2645" s="249">
        <v>2021</v>
      </c>
      <c r="M2645" s="250" t="s">
        <v>2250</v>
      </c>
    </row>
    <row r="2646" spans="4:13" x14ac:dyDescent="0.35">
      <c r="D2646" s="244" t="s">
        <v>3696</v>
      </c>
      <c r="E2646" s="245">
        <v>44476</v>
      </c>
      <c r="F2646" s="245">
        <v>44510</v>
      </c>
      <c r="G2646" s="246" t="s">
        <v>10</v>
      </c>
      <c r="H2646" s="247">
        <v>6380</v>
      </c>
      <c r="I2646" s="248">
        <v>6380</v>
      </c>
      <c r="J2646" s="248">
        <v>1</v>
      </c>
      <c r="K2646" s="249">
        <v>2021</v>
      </c>
      <c r="L2646" s="249">
        <v>2021</v>
      </c>
      <c r="M2646" s="250" t="s">
        <v>3138</v>
      </c>
    </row>
    <row r="2647" spans="4:13" x14ac:dyDescent="0.35">
      <c r="D2647" s="244" t="s">
        <v>3698</v>
      </c>
      <c r="E2647" s="245">
        <v>44510</v>
      </c>
      <c r="F2647" s="245">
        <v>44510</v>
      </c>
      <c r="G2647" s="246" t="s">
        <v>10</v>
      </c>
      <c r="H2647" s="247">
        <v>7000</v>
      </c>
      <c r="I2647" s="248">
        <v>7000</v>
      </c>
      <c r="J2647" s="248">
        <v>1</v>
      </c>
      <c r="K2647" s="249">
        <v>2021</v>
      </c>
      <c r="L2647" s="249">
        <v>2021</v>
      </c>
      <c r="M2647" s="250" t="s">
        <v>3138</v>
      </c>
    </row>
    <row r="2648" spans="4:13" x14ac:dyDescent="0.35">
      <c r="D2648" s="244" t="s">
        <v>3705</v>
      </c>
      <c r="E2648" s="245">
        <v>44511</v>
      </c>
      <c r="F2648" s="245">
        <v>44512</v>
      </c>
      <c r="G2648" s="246" t="s">
        <v>10</v>
      </c>
      <c r="H2648" s="247">
        <v>14120</v>
      </c>
      <c r="I2648" s="248">
        <v>14120</v>
      </c>
      <c r="J2648" s="248">
        <v>1</v>
      </c>
      <c r="K2648" s="249">
        <v>2021</v>
      </c>
      <c r="L2648" s="249">
        <v>2021</v>
      </c>
      <c r="M2648" s="250" t="s">
        <v>3138</v>
      </c>
    </row>
    <row r="2649" spans="4:13" x14ac:dyDescent="0.35">
      <c r="D2649" s="244" t="s">
        <v>3708</v>
      </c>
      <c r="E2649" s="245">
        <v>44492</v>
      </c>
      <c r="F2649" s="245">
        <v>44512</v>
      </c>
      <c r="G2649" s="246" t="s">
        <v>10</v>
      </c>
      <c r="H2649" s="247">
        <v>6860</v>
      </c>
      <c r="I2649" s="248">
        <v>6860</v>
      </c>
      <c r="J2649" s="248">
        <v>1</v>
      </c>
      <c r="K2649" s="249">
        <v>2021</v>
      </c>
      <c r="L2649" s="249">
        <v>2021</v>
      </c>
      <c r="M2649" s="250" t="s">
        <v>3138</v>
      </c>
    </row>
    <row r="2650" spans="4:13" x14ac:dyDescent="0.35">
      <c r="D2650" s="244" t="s">
        <v>3711</v>
      </c>
      <c r="E2650" s="245">
        <v>44459</v>
      </c>
      <c r="F2650" s="245">
        <v>44491</v>
      </c>
      <c r="G2650" s="246" t="s">
        <v>658</v>
      </c>
      <c r="H2650" s="247">
        <v>23905</v>
      </c>
      <c r="I2650" s="248">
        <v>23905</v>
      </c>
      <c r="J2650" s="248">
        <v>1</v>
      </c>
      <c r="K2650" s="249">
        <v>2021</v>
      </c>
      <c r="L2650" s="249">
        <v>2021</v>
      </c>
      <c r="M2650" s="250" t="s">
        <v>3073</v>
      </c>
    </row>
    <row r="2651" spans="4:13" x14ac:dyDescent="0.35">
      <c r="D2651" s="244" t="s">
        <v>3712</v>
      </c>
      <c r="E2651" s="245">
        <v>44504</v>
      </c>
      <c r="F2651" s="245">
        <v>44515</v>
      </c>
      <c r="G2651" s="246" t="s">
        <v>10</v>
      </c>
      <c r="H2651" s="247">
        <v>139316</v>
      </c>
      <c r="I2651" s="248">
        <v>139316</v>
      </c>
      <c r="J2651" s="248">
        <v>1</v>
      </c>
      <c r="K2651" s="249">
        <v>2021</v>
      </c>
      <c r="L2651" s="249">
        <v>2021</v>
      </c>
      <c r="M2651" s="250" t="s">
        <v>3138</v>
      </c>
    </row>
    <row r="2652" spans="4:13" x14ac:dyDescent="0.35">
      <c r="D2652" s="244" t="s">
        <v>3713</v>
      </c>
      <c r="E2652" s="245">
        <v>44327</v>
      </c>
      <c r="F2652" s="245">
        <v>44515</v>
      </c>
      <c r="G2652" s="246" t="s">
        <v>177</v>
      </c>
      <c r="H2652" s="247">
        <v>0.40000000002328001</v>
      </c>
      <c r="I2652" s="248">
        <v>0.40000000002328001</v>
      </c>
      <c r="J2652" s="248">
        <v>1</v>
      </c>
      <c r="K2652" s="249">
        <v>2021</v>
      </c>
      <c r="L2652" s="249">
        <v>2021</v>
      </c>
      <c r="M2652" s="250" t="s">
        <v>2250</v>
      </c>
    </row>
    <row r="2653" spans="4:13" x14ac:dyDescent="0.35">
      <c r="D2653" s="244" t="s">
        <v>3715</v>
      </c>
      <c r="E2653" s="245">
        <v>44276</v>
      </c>
      <c r="F2653" s="245">
        <v>44515</v>
      </c>
      <c r="G2653" s="246" t="s">
        <v>177</v>
      </c>
      <c r="H2653" s="247">
        <v>0.39999999999418001</v>
      </c>
      <c r="I2653" s="248">
        <v>0.39999999999418001</v>
      </c>
      <c r="J2653" s="248">
        <v>1</v>
      </c>
      <c r="K2653" s="249">
        <v>2021</v>
      </c>
      <c r="L2653" s="249">
        <v>2021</v>
      </c>
      <c r="M2653" s="250" t="s">
        <v>21</v>
      </c>
    </row>
    <row r="2654" spans="4:13" x14ac:dyDescent="0.35">
      <c r="D2654" s="244" t="s">
        <v>3716</v>
      </c>
      <c r="E2654" s="245">
        <v>44296</v>
      </c>
      <c r="F2654" s="245">
        <v>44515</v>
      </c>
      <c r="G2654" s="246" t="s">
        <v>177</v>
      </c>
      <c r="H2654" s="247">
        <v>0.20000000001164001</v>
      </c>
      <c r="I2654" s="248">
        <v>0.20000000001164001</v>
      </c>
      <c r="J2654" s="248">
        <v>1</v>
      </c>
      <c r="K2654" s="249">
        <v>2021</v>
      </c>
      <c r="L2654" s="249">
        <v>2021</v>
      </c>
      <c r="M2654" s="250" t="s">
        <v>2250</v>
      </c>
    </row>
    <row r="2655" spans="4:13" x14ac:dyDescent="0.35">
      <c r="D2655" s="244" t="s">
        <v>3720</v>
      </c>
      <c r="E2655" s="245">
        <v>44508</v>
      </c>
      <c r="F2655" s="245">
        <v>44516</v>
      </c>
      <c r="G2655" s="246" t="s">
        <v>13</v>
      </c>
      <c r="H2655" s="247">
        <v>569800</v>
      </c>
      <c r="I2655" s="248">
        <v>569800</v>
      </c>
      <c r="J2655" s="248">
        <v>1</v>
      </c>
      <c r="K2655" s="249">
        <v>2021</v>
      </c>
      <c r="L2655" s="249">
        <v>2021</v>
      </c>
      <c r="M2655" s="250" t="s">
        <v>3138</v>
      </c>
    </row>
    <row r="2656" spans="4:13" x14ac:dyDescent="0.35">
      <c r="D2656" s="244" t="s">
        <v>3722</v>
      </c>
      <c r="E2656" s="245">
        <v>43991</v>
      </c>
      <c r="F2656" s="245">
        <v>44516</v>
      </c>
      <c r="G2656" s="246" t="s">
        <v>177</v>
      </c>
      <c r="H2656" s="247">
        <v>100000</v>
      </c>
      <c r="I2656" s="248">
        <v>100000</v>
      </c>
      <c r="J2656" s="248">
        <v>1</v>
      </c>
      <c r="K2656" s="249">
        <v>2020</v>
      </c>
      <c r="L2656" s="249">
        <v>2021</v>
      </c>
      <c r="M2656" s="250" t="s">
        <v>33</v>
      </c>
    </row>
    <row r="2657" spans="4:13" x14ac:dyDescent="0.35">
      <c r="D2657" s="244" t="s">
        <v>3724</v>
      </c>
      <c r="E2657" s="245">
        <v>44514</v>
      </c>
      <c r="F2657" s="245">
        <v>44517</v>
      </c>
      <c r="G2657" s="246" t="s">
        <v>13</v>
      </c>
      <c r="H2657" s="247">
        <v>27960</v>
      </c>
      <c r="I2657" s="248">
        <v>27960</v>
      </c>
      <c r="J2657" s="248">
        <v>1</v>
      </c>
      <c r="K2657" s="249">
        <v>2021</v>
      </c>
      <c r="L2657" s="249">
        <v>2021</v>
      </c>
      <c r="M2657" s="250" t="s">
        <v>3138</v>
      </c>
    </row>
    <row r="2658" spans="4:13" x14ac:dyDescent="0.35">
      <c r="D2658" s="244" t="s">
        <v>3725</v>
      </c>
      <c r="E2658" s="245">
        <v>44515</v>
      </c>
      <c r="F2658" s="245">
        <v>44517</v>
      </c>
      <c r="G2658" s="246" t="s">
        <v>10</v>
      </c>
      <c r="H2658" s="247">
        <v>23500</v>
      </c>
      <c r="I2658" s="248">
        <v>23500</v>
      </c>
      <c r="J2658" s="248">
        <v>1</v>
      </c>
      <c r="K2658" s="249">
        <v>2021</v>
      </c>
      <c r="L2658" s="249">
        <v>2021</v>
      </c>
      <c r="M2658" s="250" t="s">
        <v>3138</v>
      </c>
    </row>
    <row r="2659" spans="4:13" x14ac:dyDescent="0.35">
      <c r="D2659" s="244" t="s">
        <v>5969</v>
      </c>
      <c r="E2659" s="245">
        <v>44440</v>
      </c>
      <c r="F2659" s="245">
        <v>44517</v>
      </c>
      <c r="G2659" s="246" t="s">
        <v>658</v>
      </c>
      <c r="H2659" s="247">
        <v>121774</v>
      </c>
      <c r="I2659" s="248">
        <v>121774</v>
      </c>
      <c r="J2659" s="248">
        <v>1</v>
      </c>
      <c r="K2659" s="249">
        <v>2021</v>
      </c>
      <c r="L2659" s="249">
        <v>2021</v>
      </c>
      <c r="M2659" s="250" t="s">
        <v>3073</v>
      </c>
    </row>
    <row r="2660" spans="4:13" x14ac:dyDescent="0.35">
      <c r="D2660" s="244" t="s">
        <v>3726</v>
      </c>
      <c r="E2660" s="245">
        <v>44513</v>
      </c>
      <c r="F2660" s="245">
        <v>44517</v>
      </c>
      <c r="G2660" s="246" t="s">
        <v>10</v>
      </c>
      <c r="H2660" s="247">
        <v>3000</v>
      </c>
      <c r="I2660" s="248">
        <v>3000</v>
      </c>
      <c r="J2660" s="248">
        <v>1</v>
      </c>
      <c r="K2660" s="249">
        <v>2021</v>
      </c>
      <c r="L2660" s="249">
        <v>2021</v>
      </c>
      <c r="M2660" s="250" t="s">
        <v>3138</v>
      </c>
    </row>
    <row r="2661" spans="4:13" x14ac:dyDescent="0.35">
      <c r="D2661" s="244" t="s">
        <v>3728</v>
      </c>
      <c r="E2661" s="245">
        <v>44512</v>
      </c>
      <c r="F2661" s="245">
        <v>44517</v>
      </c>
      <c r="G2661" s="246" t="s">
        <v>10</v>
      </c>
      <c r="H2661" s="247">
        <v>749160</v>
      </c>
      <c r="I2661" s="248">
        <v>749160</v>
      </c>
      <c r="J2661" s="248">
        <v>1</v>
      </c>
      <c r="K2661" s="249">
        <v>2021</v>
      </c>
      <c r="L2661" s="249">
        <v>2021</v>
      </c>
      <c r="M2661" s="250" t="s">
        <v>3138</v>
      </c>
    </row>
    <row r="2662" spans="4:13" x14ac:dyDescent="0.35">
      <c r="D2662" s="244" t="s">
        <v>5971</v>
      </c>
      <c r="E2662" s="245">
        <v>44422</v>
      </c>
      <c r="F2662" s="245">
        <v>44547</v>
      </c>
      <c r="G2662" s="246" t="s">
        <v>658</v>
      </c>
      <c r="H2662" s="247">
        <v>331969</v>
      </c>
      <c r="I2662" s="248">
        <v>331969</v>
      </c>
      <c r="J2662" s="248">
        <v>1</v>
      </c>
      <c r="K2662" s="249">
        <v>2021</v>
      </c>
      <c r="L2662" s="249">
        <v>2021</v>
      </c>
      <c r="M2662" s="250" t="s">
        <v>3073</v>
      </c>
    </row>
    <row r="2663" spans="4:13" x14ac:dyDescent="0.35">
      <c r="D2663" s="244" t="s">
        <v>3731</v>
      </c>
      <c r="E2663" s="245">
        <v>44504</v>
      </c>
      <c r="F2663" s="245">
        <v>44518</v>
      </c>
      <c r="G2663" s="246" t="s">
        <v>10</v>
      </c>
      <c r="H2663" s="247">
        <v>25555</v>
      </c>
      <c r="I2663" s="248">
        <v>25555</v>
      </c>
      <c r="J2663" s="248">
        <v>1</v>
      </c>
      <c r="K2663" s="249">
        <v>2021</v>
      </c>
      <c r="L2663" s="249">
        <v>2021</v>
      </c>
      <c r="M2663" s="250" t="s">
        <v>3138</v>
      </c>
    </row>
    <row r="2664" spans="4:13" x14ac:dyDescent="0.35">
      <c r="D2664" s="244" t="s">
        <v>3732</v>
      </c>
      <c r="E2664" s="245">
        <v>44429</v>
      </c>
      <c r="F2664" s="245">
        <v>44518</v>
      </c>
      <c r="G2664" s="246" t="s">
        <v>13</v>
      </c>
      <c r="H2664" s="247">
        <v>43500</v>
      </c>
      <c r="I2664" s="248">
        <v>43500</v>
      </c>
      <c r="J2664" s="248">
        <v>1</v>
      </c>
      <c r="K2664" s="249">
        <v>2021</v>
      </c>
      <c r="L2664" s="249">
        <v>2021</v>
      </c>
      <c r="M2664" s="250" t="s">
        <v>3073</v>
      </c>
    </row>
    <row r="2665" spans="4:13" x14ac:dyDescent="0.35">
      <c r="D2665" s="244" t="s">
        <v>3735</v>
      </c>
      <c r="E2665" s="245">
        <v>44513</v>
      </c>
      <c r="F2665" s="245">
        <v>44515</v>
      </c>
      <c r="G2665" s="246" t="s">
        <v>10</v>
      </c>
      <c r="H2665" s="247">
        <v>270976</v>
      </c>
      <c r="I2665" s="248">
        <v>270976</v>
      </c>
      <c r="J2665" s="248">
        <v>1</v>
      </c>
      <c r="K2665" s="249">
        <v>2021</v>
      </c>
      <c r="L2665" s="249">
        <v>2021</v>
      </c>
      <c r="M2665" s="250" t="s">
        <v>3138</v>
      </c>
    </row>
    <row r="2666" spans="4:13" x14ac:dyDescent="0.35">
      <c r="D2666" s="244" t="s">
        <v>3737</v>
      </c>
      <c r="E2666" s="245">
        <v>44512</v>
      </c>
      <c r="F2666" s="245">
        <v>44519</v>
      </c>
      <c r="G2666" s="246" t="s">
        <v>13</v>
      </c>
      <c r="H2666" s="247">
        <v>170000</v>
      </c>
      <c r="I2666" s="248">
        <v>170000</v>
      </c>
      <c r="J2666" s="248">
        <v>1</v>
      </c>
      <c r="K2666" s="249">
        <v>2021</v>
      </c>
      <c r="L2666" s="249">
        <v>2021</v>
      </c>
      <c r="M2666" s="250" t="s">
        <v>3138</v>
      </c>
    </row>
    <row r="2667" spans="4:13" x14ac:dyDescent="0.35">
      <c r="D2667" s="244" t="s">
        <v>3738</v>
      </c>
      <c r="E2667" s="245">
        <v>44512</v>
      </c>
      <c r="F2667" s="245">
        <v>44519</v>
      </c>
      <c r="G2667" s="246" t="s">
        <v>10</v>
      </c>
      <c r="H2667" s="247">
        <v>302942</v>
      </c>
      <c r="I2667" s="248">
        <v>302942</v>
      </c>
      <c r="J2667" s="248">
        <v>1</v>
      </c>
      <c r="K2667" s="249">
        <v>2021</v>
      </c>
      <c r="L2667" s="249">
        <v>2021</v>
      </c>
      <c r="M2667" s="250" t="s">
        <v>3138</v>
      </c>
    </row>
    <row r="2668" spans="4:13" x14ac:dyDescent="0.35">
      <c r="D2668" s="244" t="s">
        <v>3740</v>
      </c>
      <c r="E2668" s="245">
        <v>44477</v>
      </c>
      <c r="F2668" s="245">
        <v>44510</v>
      </c>
      <c r="G2668" s="246" t="s">
        <v>13</v>
      </c>
      <c r="H2668" s="247">
        <v>5000</v>
      </c>
      <c r="I2668" s="248">
        <v>5000</v>
      </c>
      <c r="J2668" s="248">
        <v>1</v>
      </c>
      <c r="K2668" s="249">
        <v>2021</v>
      </c>
      <c r="L2668" s="249">
        <v>2021</v>
      </c>
      <c r="M2668" s="250" t="s">
        <v>3138</v>
      </c>
    </row>
    <row r="2669" spans="4:13" x14ac:dyDescent="0.35">
      <c r="D2669" s="244" t="s">
        <v>3742</v>
      </c>
      <c r="E2669" s="245">
        <v>44520</v>
      </c>
      <c r="F2669" s="245">
        <v>44520</v>
      </c>
      <c r="G2669" s="246" t="s">
        <v>10</v>
      </c>
      <c r="H2669" s="247">
        <v>1811060</v>
      </c>
      <c r="I2669" s="248">
        <v>1811060</v>
      </c>
      <c r="J2669" s="248">
        <v>1</v>
      </c>
      <c r="K2669" s="249">
        <v>2021</v>
      </c>
      <c r="L2669" s="249">
        <v>2021</v>
      </c>
      <c r="M2669" s="250" t="s">
        <v>3138</v>
      </c>
    </row>
    <row r="2670" spans="4:13" x14ac:dyDescent="0.35">
      <c r="D2670" s="244" t="s">
        <v>3743</v>
      </c>
      <c r="E2670" s="245">
        <v>44519</v>
      </c>
      <c r="F2670" s="245">
        <v>44522</v>
      </c>
      <c r="G2670" s="246" t="s">
        <v>13</v>
      </c>
      <c r="H2670" s="247">
        <v>332000</v>
      </c>
      <c r="I2670" s="248">
        <v>332000</v>
      </c>
      <c r="J2670" s="248">
        <v>1</v>
      </c>
      <c r="K2670" s="249">
        <v>2021</v>
      </c>
      <c r="L2670" s="249">
        <v>2021</v>
      </c>
      <c r="M2670" s="250" t="s">
        <v>3138</v>
      </c>
    </row>
    <row r="2671" spans="4:13" x14ac:dyDescent="0.35">
      <c r="D2671" s="244" t="s">
        <v>3745</v>
      </c>
      <c r="E2671" s="245">
        <v>44509</v>
      </c>
      <c r="F2671" s="245">
        <v>44512</v>
      </c>
      <c r="G2671" s="246" t="s">
        <v>10</v>
      </c>
      <c r="H2671" s="247">
        <v>470000</v>
      </c>
      <c r="I2671" s="248">
        <v>470000</v>
      </c>
      <c r="J2671" s="248">
        <v>1</v>
      </c>
      <c r="K2671" s="249">
        <v>2021</v>
      </c>
      <c r="L2671" s="249">
        <v>2021</v>
      </c>
      <c r="M2671" s="250" t="s">
        <v>3138</v>
      </c>
    </row>
    <row r="2672" spans="4:13" x14ac:dyDescent="0.35">
      <c r="D2672" s="244" t="s">
        <v>3747</v>
      </c>
      <c r="E2672" s="245">
        <v>44518</v>
      </c>
      <c r="F2672" s="245">
        <v>44522</v>
      </c>
      <c r="G2672" s="246" t="s">
        <v>10</v>
      </c>
      <c r="H2672" s="247">
        <v>20000</v>
      </c>
      <c r="I2672" s="248">
        <v>20000</v>
      </c>
      <c r="J2672" s="248">
        <v>1</v>
      </c>
      <c r="K2672" s="249">
        <v>2021</v>
      </c>
      <c r="L2672" s="249">
        <v>2021</v>
      </c>
      <c r="M2672" s="250" t="s">
        <v>3138</v>
      </c>
    </row>
    <row r="2673" spans="4:13" x14ac:dyDescent="0.35">
      <c r="D2673" s="244" t="s">
        <v>3749</v>
      </c>
      <c r="E2673" s="245">
        <v>44430</v>
      </c>
      <c r="F2673" s="245">
        <v>44439</v>
      </c>
      <c r="G2673" s="246" t="s">
        <v>10</v>
      </c>
      <c r="H2673" s="247">
        <v>406868</v>
      </c>
      <c r="I2673" s="248">
        <v>406868</v>
      </c>
      <c r="J2673" s="248">
        <v>1</v>
      </c>
      <c r="K2673" s="249">
        <v>2021</v>
      </c>
      <c r="L2673" s="249">
        <v>2021</v>
      </c>
      <c r="M2673" s="250" t="s">
        <v>3073</v>
      </c>
    </row>
    <row r="2674" spans="4:13" x14ac:dyDescent="0.35">
      <c r="D2674" s="244" t="s">
        <v>3750</v>
      </c>
      <c r="E2674" s="245">
        <v>44519</v>
      </c>
      <c r="F2674" s="245">
        <v>44520</v>
      </c>
      <c r="G2674" s="246" t="s">
        <v>10</v>
      </c>
      <c r="H2674" s="247">
        <v>165800</v>
      </c>
      <c r="I2674" s="248">
        <v>165800</v>
      </c>
      <c r="J2674" s="248">
        <v>1</v>
      </c>
      <c r="K2674" s="249">
        <v>2021</v>
      </c>
      <c r="L2674" s="249">
        <v>2021</v>
      </c>
      <c r="M2674" s="250" t="s">
        <v>3138</v>
      </c>
    </row>
    <row r="2675" spans="4:13" x14ac:dyDescent="0.35">
      <c r="D2675" s="244" t="s">
        <v>3752</v>
      </c>
      <c r="E2675" s="245">
        <v>44509</v>
      </c>
      <c r="F2675" s="245">
        <v>44510</v>
      </c>
      <c r="G2675" s="246" t="s">
        <v>10</v>
      </c>
      <c r="H2675" s="247">
        <v>580760</v>
      </c>
      <c r="I2675" s="248">
        <v>580760</v>
      </c>
      <c r="J2675" s="248">
        <v>1</v>
      </c>
      <c r="K2675" s="249">
        <v>2021</v>
      </c>
      <c r="L2675" s="249">
        <v>2021</v>
      </c>
      <c r="M2675" s="250" t="s">
        <v>3138</v>
      </c>
    </row>
    <row r="2676" spans="4:13" x14ac:dyDescent="0.35">
      <c r="D2676" s="244" t="s">
        <v>3753</v>
      </c>
      <c r="E2676" s="245">
        <v>44514</v>
      </c>
      <c r="F2676" s="245">
        <v>44523</v>
      </c>
      <c r="G2676" s="246" t="s">
        <v>13</v>
      </c>
      <c r="H2676" s="247">
        <v>130000</v>
      </c>
      <c r="I2676" s="248">
        <v>130000</v>
      </c>
      <c r="J2676" s="248">
        <v>1</v>
      </c>
      <c r="K2676" s="249">
        <v>2021</v>
      </c>
      <c r="L2676" s="249">
        <v>2021</v>
      </c>
      <c r="M2676" s="250" t="s">
        <v>3138</v>
      </c>
    </row>
    <row r="2677" spans="4:13" x14ac:dyDescent="0.35">
      <c r="D2677" s="244" t="s">
        <v>3758</v>
      </c>
      <c r="E2677" s="245">
        <v>44262</v>
      </c>
      <c r="F2677" s="245">
        <v>44517</v>
      </c>
      <c r="G2677" s="246" t="s">
        <v>13</v>
      </c>
      <c r="H2677" s="247">
        <v>179024.61300000001</v>
      </c>
      <c r="I2677" s="248">
        <v>179024.61300000001</v>
      </c>
      <c r="J2677" s="248">
        <v>1</v>
      </c>
      <c r="K2677" s="249">
        <v>2021</v>
      </c>
      <c r="L2677" s="249">
        <v>2021</v>
      </c>
      <c r="M2677" s="250" t="s">
        <v>21</v>
      </c>
    </row>
    <row r="2678" spans="4:13" x14ac:dyDescent="0.35">
      <c r="D2678" s="244" t="s">
        <v>3759</v>
      </c>
      <c r="E2678" s="245">
        <v>44463</v>
      </c>
      <c r="F2678" s="245">
        <v>44524</v>
      </c>
      <c r="G2678" s="246" t="s">
        <v>10</v>
      </c>
      <c r="H2678" s="247">
        <v>630879.4118</v>
      </c>
      <c r="I2678" s="248">
        <v>630879.4118</v>
      </c>
      <c r="J2678" s="248">
        <v>1</v>
      </c>
      <c r="K2678" s="249">
        <v>2021</v>
      </c>
      <c r="L2678" s="249">
        <v>2021</v>
      </c>
      <c r="M2678" s="250" t="s">
        <v>3073</v>
      </c>
    </row>
    <row r="2679" spans="4:13" x14ac:dyDescent="0.35">
      <c r="D2679" s="244" t="s">
        <v>3760</v>
      </c>
      <c r="E2679" s="245">
        <v>44436</v>
      </c>
      <c r="F2679" s="245">
        <v>44523</v>
      </c>
      <c r="G2679" s="246" t="s">
        <v>10</v>
      </c>
      <c r="H2679" s="247">
        <v>7500</v>
      </c>
      <c r="I2679" s="248">
        <v>7500</v>
      </c>
      <c r="J2679" s="248">
        <v>1</v>
      </c>
      <c r="K2679" s="249">
        <v>2021</v>
      </c>
      <c r="L2679" s="249">
        <v>2021</v>
      </c>
      <c r="M2679" s="250" t="s">
        <v>3073</v>
      </c>
    </row>
    <row r="2680" spans="4:13" x14ac:dyDescent="0.35">
      <c r="D2680" s="244" t="s">
        <v>3761</v>
      </c>
      <c r="E2680" s="245">
        <v>44408</v>
      </c>
      <c r="F2680" s="245">
        <v>44475</v>
      </c>
      <c r="G2680" s="246" t="s">
        <v>10</v>
      </c>
      <c r="H2680" s="247">
        <v>60000</v>
      </c>
      <c r="I2680" s="248">
        <v>60000</v>
      </c>
      <c r="J2680" s="248">
        <v>1</v>
      </c>
      <c r="K2680" s="249">
        <v>2021</v>
      </c>
      <c r="L2680" s="249">
        <v>2021</v>
      </c>
      <c r="M2680" s="250" t="s">
        <v>3073</v>
      </c>
    </row>
    <row r="2681" spans="4:13" x14ac:dyDescent="0.35">
      <c r="D2681" s="244" t="s">
        <v>3763</v>
      </c>
      <c r="E2681" s="245">
        <v>44513</v>
      </c>
      <c r="F2681" s="245">
        <v>44523</v>
      </c>
      <c r="G2681" s="246" t="s">
        <v>10</v>
      </c>
      <c r="H2681" s="247">
        <v>32520</v>
      </c>
      <c r="I2681" s="248">
        <v>15520</v>
      </c>
      <c r="J2681" s="248">
        <v>1</v>
      </c>
      <c r="K2681" s="249">
        <v>2021</v>
      </c>
      <c r="L2681" s="249">
        <v>2021</v>
      </c>
      <c r="M2681" s="250" t="s">
        <v>3138</v>
      </c>
    </row>
    <row r="2682" spans="4:13" x14ac:dyDescent="0.35">
      <c r="D2682" s="244" t="s">
        <v>5983</v>
      </c>
      <c r="E2682" s="245">
        <v>44520</v>
      </c>
      <c r="F2682" s="245">
        <v>44525</v>
      </c>
      <c r="G2682" s="246" t="s">
        <v>10</v>
      </c>
      <c r="H2682" s="247">
        <v>11060</v>
      </c>
      <c r="I2682" s="248">
        <v>11060</v>
      </c>
      <c r="J2682" s="248">
        <v>1</v>
      </c>
      <c r="K2682" s="249">
        <v>2021</v>
      </c>
      <c r="L2682" s="249">
        <v>2021</v>
      </c>
      <c r="M2682" s="250" t="s">
        <v>3138</v>
      </c>
    </row>
    <row r="2683" spans="4:13" x14ac:dyDescent="0.35">
      <c r="D2683" s="244" t="s">
        <v>3766</v>
      </c>
      <c r="E2683" s="245">
        <v>44519</v>
      </c>
      <c r="F2683" s="245">
        <v>44525</v>
      </c>
      <c r="G2683" s="246" t="s">
        <v>10</v>
      </c>
      <c r="H2683" s="247">
        <v>24000</v>
      </c>
      <c r="I2683" s="248">
        <v>24000</v>
      </c>
      <c r="J2683" s="248">
        <v>1</v>
      </c>
      <c r="K2683" s="249">
        <v>2021</v>
      </c>
      <c r="L2683" s="249">
        <v>2021</v>
      </c>
      <c r="M2683" s="250" t="s">
        <v>3138</v>
      </c>
    </row>
    <row r="2684" spans="4:13" x14ac:dyDescent="0.35">
      <c r="D2684" s="244" t="s">
        <v>3768</v>
      </c>
      <c r="E2684" s="245">
        <v>44520</v>
      </c>
      <c r="F2684" s="245">
        <v>44525</v>
      </c>
      <c r="G2684" s="246" t="s">
        <v>13</v>
      </c>
      <c r="H2684" s="247">
        <v>6500</v>
      </c>
      <c r="I2684" s="248">
        <v>6500</v>
      </c>
      <c r="J2684" s="248">
        <v>1</v>
      </c>
      <c r="K2684" s="249">
        <v>2021</v>
      </c>
      <c r="L2684" s="249">
        <v>2021</v>
      </c>
      <c r="M2684" s="250" t="s">
        <v>3138</v>
      </c>
    </row>
    <row r="2685" spans="4:13" x14ac:dyDescent="0.35">
      <c r="D2685" s="244" t="s">
        <v>3769</v>
      </c>
      <c r="E2685" s="245">
        <v>44495</v>
      </c>
      <c r="F2685" s="245">
        <v>44525</v>
      </c>
      <c r="G2685" s="246" t="s">
        <v>13</v>
      </c>
      <c r="H2685" s="247">
        <v>5000</v>
      </c>
      <c r="I2685" s="248">
        <v>5000</v>
      </c>
      <c r="J2685" s="248">
        <v>1</v>
      </c>
      <c r="K2685" s="249">
        <v>2021</v>
      </c>
      <c r="L2685" s="249">
        <v>2021</v>
      </c>
      <c r="M2685" s="250" t="s">
        <v>3138</v>
      </c>
    </row>
    <row r="2686" spans="4:13" x14ac:dyDescent="0.35">
      <c r="D2686" s="244" t="s">
        <v>3770</v>
      </c>
      <c r="E2686" s="245">
        <v>44525</v>
      </c>
      <c r="F2686" s="245">
        <v>44526</v>
      </c>
      <c r="G2686" s="246" t="s">
        <v>10</v>
      </c>
      <c r="H2686" s="247">
        <v>126500</v>
      </c>
      <c r="I2686" s="248">
        <v>126500</v>
      </c>
      <c r="J2686" s="248">
        <v>1</v>
      </c>
      <c r="K2686" s="249">
        <v>2021</v>
      </c>
      <c r="L2686" s="249">
        <v>2021</v>
      </c>
      <c r="M2686" s="250" t="s">
        <v>3138</v>
      </c>
    </row>
    <row r="2687" spans="4:13" x14ac:dyDescent="0.35">
      <c r="D2687" s="244" t="s">
        <v>3773</v>
      </c>
      <c r="E2687" s="245">
        <v>44417</v>
      </c>
      <c r="F2687" s="245">
        <v>44439</v>
      </c>
      <c r="G2687" s="246" t="s">
        <v>160</v>
      </c>
      <c r="H2687" s="247">
        <v>181696</v>
      </c>
      <c r="I2687" s="248">
        <v>-25066.134815780999</v>
      </c>
      <c r="J2687" s="248">
        <v>1</v>
      </c>
      <c r="K2687" s="249">
        <v>2021</v>
      </c>
      <c r="L2687" s="249">
        <v>2021</v>
      </c>
      <c r="M2687" s="250" t="s">
        <v>3073</v>
      </c>
    </row>
    <row r="2688" spans="4:13" x14ac:dyDescent="0.35">
      <c r="D2688" s="244" t="s">
        <v>3774</v>
      </c>
      <c r="E2688" s="245">
        <v>44216</v>
      </c>
      <c r="F2688" s="245">
        <v>44407</v>
      </c>
      <c r="G2688" s="246" t="s">
        <v>160</v>
      </c>
      <c r="H2688" s="247">
        <v>50000</v>
      </c>
      <c r="I2688" s="248">
        <v>-133102.70983335</v>
      </c>
      <c r="J2688" s="248">
        <v>1</v>
      </c>
      <c r="K2688" s="249">
        <v>2021</v>
      </c>
      <c r="L2688" s="249">
        <v>2021</v>
      </c>
      <c r="M2688" s="250" t="s">
        <v>21</v>
      </c>
    </row>
    <row r="2689" spans="4:13" x14ac:dyDescent="0.35">
      <c r="D2689" s="244" t="s">
        <v>3775</v>
      </c>
      <c r="E2689" s="245">
        <v>44471</v>
      </c>
      <c r="F2689" s="245">
        <v>44488</v>
      </c>
      <c r="G2689" s="246" t="s">
        <v>10</v>
      </c>
      <c r="H2689" s="247">
        <v>1258638.2350000001</v>
      </c>
      <c r="I2689" s="248">
        <v>1258638.2350000001</v>
      </c>
      <c r="J2689" s="248">
        <v>1</v>
      </c>
      <c r="K2689" s="249">
        <v>2021</v>
      </c>
      <c r="L2689" s="249">
        <v>2021</v>
      </c>
      <c r="M2689" s="250" t="s">
        <v>3138</v>
      </c>
    </row>
    <row r="2690" spans="4:13" x14ac:dyDescent="0.35">
      <c r="D2690" s="244" t="s">
        <v>3776</v>
      </c>
      <c r="E2690" s="245">
        <v>44439</v>
      </c>
      <c r="F2690" s="245">
        <v>44455</v>
      </c>
      <c r="G2690" s="246" t="s">
        <v>13</v>
      </c>
      <c r="H2690" s="247">
        <v>1325751</v>
      </c>
      <c r="I2690" s="248">
        <v>1325751</v>
      </c>
      <c r="J2690" s="248">
        <v>1</v>
      </c>
      <c r="K2690" s="249">
        <v>2021</v>
      </c>
      <c r="L2690" s="249">
        <v>2021</v>
      </c>
      <c r="M2690" s="250" t="s">
        <v>3073</v>
      </c>
    </row>
    <row r="2691" spans="4:13" x14ac:dyDescent="0.35">
      <c r="D2691" s="244" t="s">
        <v>3777</v>
      </c>
      <c r="E2691" s="245">
        <v>44408</v>
      </c>
      <c r="F2691" s="245">
        <v>44515</v>
      </c>
      <c r="G2691" s="246" t="s">
        <v>13</v>
      </c>
      <c r="H2691" s="247">
        <v>600000</v>
      </c>
      <c r="I2691" s="248">
        <v>573898.19999999995</v>
      </c>
      <c r="J2691" s="248">
        <v>1</v>
      </c>
      <c r="K2691" s="249">
        <v>2021</v>
      </c>
      <c r="L2691" s="249">
        <v>2021</v>
      </c>
      <c r="M2691" s="250" t="s">
        <v>3073</v>
      </c>
    </row>
    <row r="2692" spans="4:13" x14ac:dyDescent="0.35">
      <c r="D2692" s="244" t="s">
        <v>3778</v>
      </c>
      <c r="E2692" s="245">
        <v>44112</v>
      </c>
      <c r="F2692" s="245">
        <v>44372</v>
      </c>
      <c r="G2692" s="246" t="s">
        <v>10</v>
      </c>
      <c r="H2692" s="247">
        <v>20000</v>
      </c>
      <c r="I2692" s="248">
        <v>20000</v>
      </c>
      <c r="J2692" s="248">
        <v>1</v>
      </c>
      <c r="K2692" s="249">
        <v>2020</v>
      </c>
      <c r="L2692" s="249">
        <v>2021</v>
      </c>
      <c r="M2692" s="250" t="s">
        <v>11</v>
      </c>
    </row>
    <row r="2693" spans="4:13" x14ac:dyDescent="0.35">
      <c r="D2693" s="244" t="s">
        <v>3779</v>
      </c>
      <c r="E2693" s="245">
        <v>44528</v>
      </c>
      <c r="F2693" s="245">
        <v>44530</v>
      </c>
      <c r="G2693" s="246" t="s">
        <v>13</v>
      </c>
      <c r="H2693" s="247">
        <v>4060</v>
      </c>
      <c r="I2693" s="248">
        <v>4060</v>
      </c>
      <c r="J2693" s="248">
        <v>1</v>
      </c>
      <c r="K2693" s="249">
        <v>2021</v>
      </c>
      <c r="L2693" s="249">
        <v>2021</v>
      </c>
      <c r="M2693" s="250" t="s">
        <v>3138</v>
      </c>
    </row>
    <row r="2694" spans="4:13" x14ac:dyDescent="0.35">
      <c r="D2694" s="244" t="s">
        <v>3780</v>
      </c>
      <c r="E2694" s="245">
        <v>44513</v>
      </c>
      <c r="F2694" s="245">
        <v>44530</v>
      </c>
      <c r="G2694" s="246" t="s">
        <v>10</v>
      </c>
      <c r="H2694" s="247">
        <v>550000</v>
      </c>
      <c r="I2694" s="248">
        <v>550000</v>
      </c>
      <c r="J2694" s="248">
        <v>1</v>
      </c>
      <c r="K2694" s="249">
        <v>2021</v>
      </c>
      <c r="L2694" s="249">
        <v>2021</v>
      </c>
      <c r="M2694" s="250" t="s">
        <v>3138</v>
      </c>
    </row>
    <row r="2695" spans="4:13" x14ac:dyDescent="0.35">
      <c r="D2695" s="244" t="s">
        <v>3783</v>
      </c>
      <c r="E2695" s="245">
        <v>44469</v>
      </c>
      <c r="F2695" s="245">
        <v>44530</v>
      </c>
      <c r="G2695" s="246" t="s">
        <v>10</v>
      </c>
      <c r="H2695" s="247">
        <v>515292</v>
      </c>
      <c r="I2695" s="248">
        <v>515292</v>
      </c>
      <c r="J2695" s="248">
        <v>1</v>
      </c>
      <c r="K2695" s="249">
        <v>2021</v>
      </c>
      <c r="L2695" s="249">
        <v>2021</v>
      </c>
      <c r="M2695" s="250" t="s">
        <v>3073</v>
      </c>
    </row>
    <row r="2696" spans="4:13" x14ac:dyDescent="0.35">
      <c r="D2696" s="244" t="s">
        <v>3784</v>
      </c>
      <c r="E2696" s="245">
        <v>44474</v>
      </c>
      <c r="F2696" s="245">
        <v>44531</v>
      </c>
      <c r="G2696" s="246" t="s">
        <v>13</v>
      </c>
      <c r="H2696" s="247">
        <v>1440000</v>
      </c>
      <c r="I2696" s="248">
        <v>1440000</v>
      </c>
      <c r="J2696" s="248">
        <v>1</v>
      </c>
      <c r="K2696" s="249">
        <v>2021</v>
      </c>
      <c r="L2696" s="249">
        <v>2021</v>
      </c>
      <c r="M2696" s="250" t="s">
        <v>3138</v>
      </c>
    </row>
    <row r="2697" spans="4:13" x14ac:dyDescent="0.35">
      <c r="D2697" s="244" t="s">
        <v>3786</v>
      </c>
      <c r="E2697" s="245">
        <v>44526</v>
      </c>
      <c r="F2697" s="245">
        <v>44529</v>
      </c>
      <c r="G2697" s="246" t="s">
        <v>10</v>
      </c>
      <c r="H2697" s="247">
        <v>4000</v>
      </c>
      <c r="I2697" s="248">
        <v>4000</v>
      </c>
      <c r="J2697" s="248">
        <v>1</v>
      </c>
      <c r="K2697" s="249">
        <v>2021</v>
      </c>
      <c r="L2697" s="249">
        <v>2021</v>
      </c>
      <c r="M2697" s="250" t="s">
        <v>3138</v>
      </c>
    </row>
    <row r="2698" spans="4:13" x14ac:dyDescent="0.35">
      <c r="D2698" s="244" t="s">
        <v>3790</v>
      </c>
      <c r="E2698" s="245">
        <v>44527</v>
      </c>
      <c r="F2698" s="245">
        <v>44532</v>
      </c>
      <c r="G2698" s="246" t="s">
        <v>10</v>
      </c>
      <c r="H2698" s="247">
        <v>197529</v>
      </c>
      <c r="I2698" s="248">
        <v>197529</v>
      </c>
      <c r="J2698" s="248">
        <v>1</v>
      </c>
      <c r="K2698" s="249">
        <v>2021</v>
      </c>
      <c r="L2698" s="249">
        <v>2021</v>
      </c>
      <c r="M2698" s="250" t="s">
        <v>3138</v>
      </c>
    </row>
    <row r="2699" spans="4:13" x14ac:dyDescent="0.35">
      <c r="D2699" s="244" t="s">
        <v>3791</v>
      </c>
      <c r="E2699" s="245">
        <v>44411</v>
      </c>
      <c r="F2699" s="245">
        <v>44436</v>
      </c>
      <c r="G2699" s="246" t="s">
        <v>10</v>
      </c>
      <c r="H2699" s="247">
        <v>22000</v>
      </c>
      <c r="I2699" s="248">
        <v>22000</v>
      </c>
      <c r="J2699" s="248">
        <v>1</v>
      </c>
      <c r="K2699" s="249">
        <v>2021</v>
      </c>
      <c r="L2699" s="249">
        <v>2021</v>
      </c>
      <c r="M2699" s="250" t="s">
        <v>3073</v>
      </c>
    </row>
    <row r="2700" spans="4:13" x14ac:dyDescent="0.35">
      <c r="D2700" s="244" t="s">
        <v>3792</v>
      </c>
      <c r="E2700" s="245">
        <v>44519</v>
      </c>
      <c r="F2700" s="245">
        <v>44532</v>
      </c>
      <c r="G2700" s="246" t="s">
        <v>10</v>
      </c>
      <c r="H2700" s="247">
        <v>1434860</v>
      </c>
      <c r="I2700" s="248">
        <v>1434860</v>
      </c>
      <c r="J2700" s="248">
        <v>1</v>
      </c>
      <c r="K2700" s="249">
        <v>2021</v>
      </c>
      <c r="L2700" s="249">
        <v>2021</v>
      </c>
      <c r="M2700" s="250" t="s">
        <v>3138</v>
      </c>
    </row>
    <row r="2701" spans="4:13" x14ac:dyDescent="0.35">
      <c r="D2701" s="244" t="s">
        <v>3797</v>
      </c>
      <c r="E2701" s="245">
        <v>44472</v>
      </c>
      <c r="F2701" s="245">
        <v>44533</v>
      </c>
      <c r="G2701" s="246" t="s">
        <v>13</v>
      </c>
      <c r="H2701" s="247">
        <v>489540</v>
      </c>
      <c r="I2701" s="248">
        <v>489540</v>
      </c>
      <c r="J2701" s="248">
        <v>1</v>
      </c>
      <c r="K2701" s="249">
        <v>2021</v>
      </c>
      <c r="L2701" s="249">
        <v>2021</v>
      </c>
      <c r="M2701" s="250" t="s">
        <v>3138</v>
      </c>
    </row>
    <row r="2702" spans="4:13" x14ac:dyDescent="0.35">
      <c r="D2702" s="244" t="s">
        <v>5994</v>
      </c>
      <c r="E2702" s="245">
        <v>44504</v>
      </c>
      <c r="F2702" s="245">
        <v>44504</v>
      </c>
      <c r="G2702" s="246" t="s">
        <v>13</v>
      </c>
      <c r="H2702" s="247">
        <v>20</v>
      </c>
      <c r="I2702" s="248">
        <v>20</v>
      </c>
      <c r="J2702" s="248">
        <v>1</v>
      </c>
      <c r="K2702" s="249">
        <v>2021</v>
      </c>
      <c r="L2702" s="249">
        <v>2021</v>
      </c>
      <c r="M2702" s="250" t="s">
        <v>3138</v>
      </c>
    </row>
    <row r="2703" spans="4:13" x14ac:dyDescent="0.35">
      <c r="D2703" s="244" t="s">
        <v>3801</v>
      </c>
      <c r="E2703" s="245">
        <v>44530</v>
      </c>
      <c r="F2703" s="245">
        <v>44534</v>
      </c>
      <c r="G2703" s="246" t="s">
        <v>10</v>
      </c>
      <c r="H2703" s="247">
        <v>22000</v>
      </c>
      <c r="I2703" s="248">
        <v>22000</v>
      </c>
      <c r="J2703" s="248">
        <v>1</v>
      </c>
      <c r="K2703" s="249">
        <v>2021</v>
      </c>
      <c r="L2703" s="249">
        <v>2021</v>
      </c>
      <c r="M2703" s="250" t="s">
        <v>3138</v>
      </c>
    </row>
    <row r="2704" spans="4:13" x14ac:dyDescent="0.35">
      <c r="D2704" s="244" t="s">
        <v>3802</v>
      </c>
      <c r="E2704" s="245">
        <v>44493</v>
      </c>
      <c r="F2704" s="245">
        <v>44516</v>
      </c>
      <c r="G2704" s="246" t="s">
        <v>10</v>
      </c>
      <c r="H2704" s="247">
        <v>95000</v>
      </c>
      <c r="I2704" s="248">
        <v>95000</v>
      </c>
      <c r="J2704" s="248">
        <v>1</v>
      </c>
      <c r="K2704" s="249">
        <v>2021</v>
      </c>
      <c r="L2704" s="249">
        <v>2021</v>
      </c>
      <c r="M2704" s="250" t="s">
        <v>3138</v>
      </c>
    </row>
    <row r="2705" spans="4:13" x14ac:dyDescent="0.35">
      <c r="D2705" s="244" t="s">
        <v>3803</v>
      </c>
      <c r="E2705" s="245">
        <v>44531</v>
      </c>
      <c r="F2705" s="245">
        <v>44533</v>
      </c>
      <c r="G2705" s="246" t="s">
        <v>13</v>
      </c>
      <c r="H2705" s="247">
        <v>23000</v>
      </c>
      <c r="I2705" s="248">
        <v>23000</v>
      </c>
      <c r="J2705" s="248">
        <v>1</v>
      </c>
      <c r="K2705" s="249">
        <v>2021</v>
      </c>
      <c r="L2705" s="249">
        <v>2021</v>
      </c>
      <c r="M2705" s="250" t="s">
        <v>3138</v>
      </c>
    </row>
    <row r="2706" spans="4:13" x14ac:dyDescent="0.35">
      <c r="D2706" s="244" t="s">
        <v>3142</v>
      </c>
      <c r="E2706" s="245">
        <v>44415</v>
      </c>
      <c r="F2706" s="245">
        <v>44463</v>
      </c>
      <c r="G2706" s="246" t="s">
        <v>10</v>
      </c>
      <c r="H2706" s="247">
        <v>19000</v>
      </c>
      <c r="I2706" s="248">
        <v>19000</v>
      </c>
      <c r="J2706" s="248">
        <v>1</v>
      </c>
      <c r="K2706" s="249">
        <v>2021</v>
      </c>
      <c r="L2706" s="249">
        <v>2021</v>
      </c>
      <c r="M2706" s="250" t="s">
        <v>3073</v>
      </c>
    </row>
    <row r="2707" spans="4:13" x14ac:dyDescent="0.35">
      <c r="D2707" s="244" t="s">
        <v>3805</v>
      </c>
      <c r="E2707" s="245">
        <v>44530</v>
      </c>
      <c r="F2707" s="245">
        <v>44536</v>
      </c>
      <c r="G2707" s="246" t="s">
        <v>10</v>
      </c>
      <c r="H2707" s="247">
        <v>62568</v>
      </c>
      <c r="I2707" s="248">
        <v>62568</v>
      </c>
      <c r="J2707" s="248">
        <v>1</v>
      </c>
      <c r="K2707" s="249">
        <v>2021</v>
      </c>
      <c r="L2707" s="249">
        <v>2021</v>
      </c>
      <c r="M2707" s="250" t="s">
        <v>3138</v>
      </c>
    </row>
    <row r="2708" spans="4:13" x14ac:dyDescent="0.35">
      <c r="D2708" s="244" t="s">
        <v>3807</v>
      </c>
      <c r="E2708" s="245">
        <v>44523</v>
      </c>
      <c r="F2708" s="245">
        <v>44536</v>
      </c>
      <c r="G2708" s="246" t="s">
        <v>10</v>
      </c>
      <c r="H2708" s="247">
        <v>6776</v>
      </c>
      <c r="I2708" s="248">
        <v>6776</v>
      </c>
      <c r="J2708" s="248">
        <v>1</v>
      </c>
      <c r="K2708" s="249">
        <v>2021</v>
      </c>
      <c r="L2708" s="249">
        <v>2021</v>
      </c>
      <c r="M2708" s="250" t="s">
        <v>3138</v>
      </c>
    </row>
    <row r="2709" spans="4:13" x14ac:dyDescent="0.35">
      <c r="D2709" s="244" t="s">
        <v>3809</v>
      </c>
      <c r="E2709" s="245">
        <v>44536</v>
      </c>
      <c r="F2709" s="245">
        <v>44537</v>
      </c>
      <c r="G2709" s="246" t="s">
        <v>10</v>
      </c>
      <c r="H2709" s="247">
        <v>0</v>
      </c>
      <c r="I2709" s="248">
        <v>-10000</v>
      </c>
      <c r="J2709" s="248">
        <v>1</v>
      </c>
      <c r="K2709" s="249">
        <v>2021</v>
      </c>
      <c r="L2709" s="249">
        <v>2021</v>
      </c>
      <c r="M2709" s="250" t="s">
        <v>3138</v>
      </c>
    </row>
    <row r="2710" spans="4:13" x14ac:dyDescent="0.35">
      <c r="D2710" s="244" t="s">
        <v>3810</v>
      </c>
      <c r="E2710" s="245">
        <v>44536</v>
      </c>
      <c r="F2710" s="245">
        <v>44537</v>
      </c>
      <c r="G2710" s="246" t="s">
        <v>13</v>
      </c>
      <c r="H2710" s="247">
        <v>26000</v>
      </c>
      <c r="I2710" s="248">
        <v>26000</v>
      </c>
      <c r="J2710" s="248">
        <v>1</v>
      </c>
      <c r="K2710" s="249">
        <v>2021</v>
      </c>
      <c r="L2710" s="249">
        <v>2021</v>
      </c>
      <c r="M2710" s="250" t="s">
        <v>3138</v>
      </c>
    </row>
    <row r="2711" spans="4:13" x14ac:dyDescent="0.35">
      <c r="D2711" s="244" t="s">
        <v>3811</v>
      </c>
      <c r="E2711" s="245">
        <v>44535</v>
      </c>
      <c r="F2711" s="245">
        <v>44537</v>
      </c>
      <c r="G2711" s="246" t="s">
        <v>10</v>
      </c>
      <c r="H2711" s="247">
        <v>425000</v>
      </c>
      <c r="I2711" s="248">
        <v>425000</v>
      </c>
      <c r="J2711" s="248">
        <v>1</v>
      </c>
      <c r="K2711" s="249">
        <v>2021</v>
      </c>
      <c r="L2711" s="249">
        <v>2021</v>
      </c>
      <c r="M2711" s="250" t="s">
        <v>3138</v>
      </c>
    </row>
    <row r="2712" spans="4:13" x14ac:dyDescent="0.35">
      <c r="D2712" s="244" t="s">
        <v>3814</v>
      </c>
      <c r="E2712" s="245">
        <v>44467</v>
      </c>
      <c r="F2712" s="245">
        <v>44514</v>
      </c>
      <c r="G2712" s="246" t="s">
        <v>10</v>
      </c>
      <c r="H2712" s="247">
        <v>3550</v>
      </c>
      <c r="I2712" s="248">
        <v>3550</v>
      </c>
      <c r="J2712" s="248">
        <v>1</v>
      </c>
      <c r="K2712" s="249">
        <v>2021</v>
      </c>
      <c r="L2712" s="249">
        <v>2021</v>
      </c>
      <c r="M2712" s="250" t="s">
        <v>3073</v>
      </c>
    </row>
    <row r="2713" spans="4:13" x14ac:dyDescent="0.35">
      <c r="D2713" s="244" t="s">
        <v>3815</v>
      </c>
      <c r="E2713" s="245">
        <v>44523</v>
      </c>
      <c r="F2713" s="245">
        <v>44538</v>
      </c>
      <c r="G2713" s="246" t="s">
        <v>10</v>
      </c>
      <c r="H2713" s="247">
        <v>43040</v>
      </c>
      <c r="I2713" s="248">
        <v>43040</v>
      </c>
      <c r="J2713" s="248">
        <v>1</v>
      </c>
      <c r="K2713" s="249">
        <v>2021</v>
      </c>
      <c r="L2713" s="249">
        <v>2021</v>
      </c>
      <c r="M2713" s="250" t="s">
        <v>3138</v>
      </c>
    </row>
    <row r="2714" spans="4:13" x14ac:dyDescent="0.35">
      <c r="D2714" s="244" t="s">
        <v>3816</v>
      </c>
      <c r="E2714" s="245">
        <v>44525</v>
      </c>
      <c r="F2714" s="245">
        <v>44538</v>
      </c>
      <c r="G2714" s="246" t="s">
        <v>13</v>
      </c>
      <c r="H2714" s="247">
        <v>20000</v>
      </c>
      <c r="I2714" s="248">
        <v>20000</v>
      </c>
      <c r="J2714" s="248">
        <v>1</v>
      </c>
      <c r="K2714" s="249">
        <v>2021</v>
      </c>
      <c r="L2714" s="249">
        <v>2021</v>
      </c>
      <c r="M2714" s="250" t="s">
        <v>3138</v>
      </c>
    </row>
    <row r="2715" spans="4:13" x14ac:dyDescent="0.35">
      <c r="D2715" s="244" t="s">
        <v>3817</v>
      </c>
      <c r="E2715" s="245">
        <v>44513</v>
      </c>
      <c r="F2715" s="245">
        <v>44532</v>
      </c>
      <c r="G2715" s="246" t="s">
        <v>10</v>
      </c>
      <c r="H2715" s="247">
        <v>1000</v>
      </c>
      <c r="I2715" s="248">
        <v>1000</v>
      </c>
      <c r="J2715" s="248">
        <v>1</v>
      </c>
      <c r="K2715" s="249">
        <v>2021</v>
      </c>
      <c r="L2715" s="249">
        <v>2021</v>
      </c>
      <c r="M2715" s="250" t="s">
        <v>3138</v>
      </c>
    </row>
    <row r="2716" spans="4:13" x14ac:dyDescent="0.35">
      <c r="D2716" s="244" t="s">
        <v>3818</v>
      </c>
      <c r="E2716" s="245">
        <v>44498</v>
      </c>
      <c r="F2716" s="245">
        <v>44533</v>
      </c>
      <c r="G2716" s="246" t="s">
        <v>10</v>
      </c>
      <c r="H2716" s="247">
        <v>76860</v>
      </c>
      <c r="I2716" s="248">
        <v>76860</v>
      </c>
      <c r="J2716" s="248">
        <v>1</v>
      </c>
      <c r="K2716" s="249">
        <v>2021</v>
      </c>
      <c r="L2716" s="249">
        <v>2021</v>
      </c>
      <c r="M2716" s="250" t="s">
        <v>3138</v>
      </c>
    </row>
    <row r="2717" spans="4:13" x14ac:dyDescent="0.35">
      <c r="D2717" s="244" t="s">
        <v>3819</v>
      </c>
      <c r="E2717" s="245">
        <v>44252</v>
      </c>
      <c r="F2717" s="245">
        <v>44463</v>
      </c>
      <c r="G2717" s="246" t="s">
        <v>10</v>
      </c>
      <c r="H2717" s="247">
        <v>523529.4118</v>
      </c>
      <c r="I2717" s="248">
        <v>523529.4118</v>
      </c>
      <c r="J2717" s="248">
        <v>1</v>
      </c>
      <c r="K2717" s="249">
        <v>2021</v>
      </c>
      <c r="L2717" s="249">
        <v>2021</v>
      </c>
      <c r="M2717" s="250" t="s">
        <v>21</v>
      </c>
    </row>
    <row r="2718" spans="4:13" x14ac:dyDescent="0.35">
      <c r="D2718" s="244" t="s">
        <v>3820</v>
      </c>
      <c r="E2718" s="245">
        <v>44346</v>
      </c>
      <c r="F2718" s="245">
        <v>44491</v>
      </c>
      <c r="G2718" s="246" t="s">
        <v>10</v>
      </c>
      <c r="H2718" s="247">
        <v>800000</v>
      </c>
      <c r="I2718" s="248">
        <v>800000</v>
      </c>
      <c r="J2718" s="248">
        <v>1</v>
      </c>
      <c r="K2718" s="249">
        <v>2021</v>
      </c>
      <c r="L2718" s="249">
        <v>2021</v>
      </c>
      <c r="M2718" s="250" t="s">
        <v>2250</v>
      </c>
    </row>
    <row r="2719" spans="4:13" x14ac:dyDescent="0.35">
      <c r="D2719" s="244" t="s">
        <v>3821</v>
      </c>
      <c r="E2719" s="245">
        <v>44381</v>
      </c>
      <c r="F2719" s="245">
        <v>44413</v>
      </c>
      <c r="G2719" s="246" t="s">
        <v>10</v>
      </c>
      <c r="H2719" s="247">
        <v>8000</v>
      </c>
      <c r="I2719" s="248">
        <v>8000</v>
      </c>
      <c r="J2719" s="248">
        <v>1</v>
      </c>
      <c r="K2719" s="249">
        <v>2021</v>
      </c>
      <c r="L2719" s="249">
        <v>2021</v>
      </c>
      <c r="M2719" s="250" t="s">
        <v>3073</v>
      </c>
    </row>
    <row r="2720" spans="4:13" x14ac:dyDescent="0.35">
      <c r="D2720" s="244" t="s">
        <v>3825</v>
      </c>
      <c r="E2720" s="245">
        <v>44506</v>
      </c>
      <c r="F2720" s="245">
        <v>44538</v>
      </c>
      <c r="G2720" s="246" t="s">
        <v>10</v>
      </c>
      <c r="H2720" s="247">
        <v>1700000</v>
      </c>
      <c r="I2720" s="248">
        <v>1700000</v>
      </c>
      <c r="J2720" s="248">
        <v>1</v>
      </c>
      <c r="K2720" s="249">
        <v>2021</v>
      </c>
      <c r="L2720" s="249">
        <v>2021</v>
      </c>
      <c r="M2720" s="250" t="s">
        <v>3138</v>
      </c>
    </row>
    <row r="2721" spans="4:13" x14ac:dyDescent="0.35">
      <c r="D2721" s="244" t="s">
        <v>3826</v>
      </c>
      <c r="E2721" s="245">
        <v>44535</v>
      </c>
      <c r="F2721" s="245">
        <v>44537</v>
      </c>
      <c r="G2721" s="246" t="s">
        <v>10</v>
      </c>
      <c r="H2721" s="247">
        <v>11060</v>
      </c>
      <c r="I2721" s="248">
        <v>11060</v>
      </c>
      <c r="J2721" s="248">
        <v>1</v>
      </c>
      <c r="K2721" s="249">
        <v>2021</v>
      </c>
      <c r="L2721" s="249">
        <v>2021</v>
      </c>
      <c r="M2721" s="250" t="s">
        <v>3138</v>
      </c>
    </row>
    <row r="2722" spans="4:13" x14ac:dyDescent="0.35">
      <c r="D2722" s="244" t="s">
        <v>3829</v>
      </c>
      <c r="E2722" s="245">
        <v>44541</v>
      </c>
      <c r="F2722" s="245">
        <v>44543</v>
      </c>
      <c r="G2722" s="246" t="s">
        <v>10</v>
      </c>
      <c r="H2722" s="247">
        <v>175624</v>
      </c>
      <c r="I2722" s="248">
        <v>175624</v>
      </c>
      <c r="J2722" s="248">
        <v>1</v>
      </c>
      <c r="K2722" s="249">
        <v>2021</v>
      </c>
      <c r="L2722" s="249">
        <v>2021</v>
      </c>
      <c r="M2722" s="250" t="s">
        <v>3138</v>
      </c>
    </row>
    <row r="2723" spans="4:13" x14ac:dyDescent="0.35">
      <c r="D2723" s="244" t="s">
        <v>3831</v>
      </c>
      <c r="E2723" s="245">
        <v>44015</v>
      </c>
      <c r="F2723" s="245">
        <v>44547</v>
      </c>
      <c r="G2723" s="246" t="s">
        <v>10</v>
      </c>
      <c r="H2723" s="247">
        <v>400000</v>
      </c>
      <c r="I2723" s="248">
        <v>400000</v>
      </c>
      <c r="J2723" s="248">
        <v>1</v>
      </c>
      <c r="K2723" s="249">
        <v>2020</v>
      </c>
      <c r="L2723" s="249">
        <v>2021</v>
      </c>
      <c r="M2723" s="250" t="s">
        <v>35</v>
      </c>
    </row>
    <row r="2724" spans="4:13" x14ac:dyDescent="0.35">
      <c r="D2724" s="244" t="s">
        <v>3835</v>
      </c>
      <c r="E2724" s="245">
        <v>44409</v>
      </c>
      <c r="F2724" s="245">
        <v>44550</v>
      </c>
      <c r="G2724" s="246" t="s">
        <v>13</v>
      </c>
      <c r="H2724" s="247">
        <v>2500000</v>
      </c>
      <c r="I2724" s="248">
        <v>2500000</v>
      </c>
      <c r="J2724" s="248">
        <v>1</v>
      </c>
      <c r="K2724" s="249">
        <v>2021</v>
      </c>
      <c r="L2724" s="249">
        <v>2021</v>
      </c>
      <c r="M2724" s="250" t="s">
        <v>3073</v>
      </c>
    </row>
    <row r="2725" spans="4:13" x14ac:dyDescent="0.35">
      <c r="D2725" s="244" t="s">
        <v>3836</v>
      </c>
      <c r="E2725" s="245">
        <v>44528</v>
      </c>
      <c r="F2725" s="245">
        <v>44534</v>
      </c>
      <c r="G2725" s="246" t="s">
        <v>13</v>
      </c>
      <c r="H2725" s="247">
        <v>505047</v>
      </c>
      <c r="I2725" s="248">
        <v>505047</v>
      </c>
      <c r="J2725" s="248">
        <v>1</v>
      </c>
      <c r="K2725" s="249">
        <v>2021</v>
      </c>
      <c r="L2725" s="249">
        <v>2021</v>
      </c>
      <c r="M2725" s="250" t="s">
        <v>3138</v>
      </c>
    </row>
    <row r="2726" spans="4:13" x14ac:dyDescent="0.35">
      <c r="D2726" s="244" t="s">
        <v>3837</v>
      </c>
      <c r="E2726" s="245">
        <v>43675</v>
      </c>
      <c r="F2726" s="245">
        <v>43677</v>
      </c>
      <c r="G2726" s="246" t="s">
        <v>658</v>
      </c>
      <c r="H2726" s="247">
        <v>5000</v>
      </c>
      <c r="I2726" s="248">
        <v>5000</v>
      </c>
      <c r="J2726" s="248">
        <v>1</v>
      </c>
      <c r="K2726" s="249">
        <v>2019</v>
      </c>
      <c r="L2726" s="249">
        <v>2019</v>
      </c>
      <c r="M2726" s="250" t="s">
        <v>140</v>
      </c>
    </row>
    <row r="2727" spans="4:13" x14ac:dyDescent="0.35">
      <c r="D2727" s="244" t="s">
        <v>3842</v>
      </c>
      <c r="E2727" s="245">
        <v>44538</v>
      </c>
      <c r="F2727" s="245">
        <v>44552</v>
      </c>
      <c r="G2727" s="246" t="s">
        <v>10</v>
      </c>
      <c r="H2727" s="247">
        <v>1343794</v>
      </c>
      <c r="I2727" s="248">
        <v>1343794</v>
      </c>
      <c r="J2727" s="248">
        <v>1</v>
      </c>
      <c r="K2727" s="249">
        <v>2021</v>
      </c>
      <c r="L2727" s="249">
        <v>2021</v>
      </c>
      <c r="M2727" s="250" t="s">
        <v>3138</v>
      </c>
    </row>
    <row r="2728" spans="4:13" x14ac:dyDescent="0.35">
      <c r="D2728" s="244" t="s">
        <v>3844</v>
      </c>
      <c r="E2728" s="245">
        <v>44439</v>
      </c>
      <c r="F2728" s="245">
        <v>44553</v>
      </c>
      <c r="G2728" s="246" t="s">
        <v>658</v>
      </c>
      <c r="H2728" s="247">
        <v>30636</v>
      </c>
      <c r="I2728" s="248">
        <v>30636</v>
      </c>
      <c r="J2728" s="248">
        <v>1</v>
      </c>
      <c r="K2728" s="249">
        <v>2021</v>
      </c>
      <c r="L2728" s="249">
        <v>2021</v>
      </c>
      <c r="M2728" s="250" t="s">
        <v>3073</v>
      </c>
    </row>
    <row r="2729" spans="4:13" x14ac:dyDescent="0.35">
      <c r="D2729" s="244" t="s">
        <v>3845</v>
      </c>
      <c r="E2729" s="245">
        <v>44543</v>
      </c>
      <c r="F2729" s="245">
        <v>44553</v>
      </c>
      <c r="G2729" s="246" t="s">
        <v>10</v>
      </c>
      <c r="H2729" s="247">
        <v>95048</v>
      </c>
      <c r="I2729" s="248">
        <v>95048</v>
      </c>
      <c r="J2729" s="248">
        <v>1</v>
      </c>
      <c r="K2729" s="249">
        <v>2021</v>
      </c>
      <c r="L2729" s="249">
        <v>2021</v>
      </c>
      <c r="M2729" s="250" t="s">
        <v>3138</v>
      </c>
    </row>
    <row r="2730" spans="4:13" x14ac:dyDescent="0.35">
      <c r="D2730" s="244" t="s">
        <v>6008</v>
      </c>
      <c r="E2730" s="245">
        <v>44553</v>
      </c>
      <c r="F2730" s="245">
        <v>44555</v>
      </c>
      <c r="G2730" s="246" t="s">
        <v>10</v>
      </c>
      <c r="H2730" s="247">
        <v>107346</v>
      </c>
      <c r="I2730" s="248">
        <v>107346</v>
      </c>
      <c r="J2730" s="248">
        <v>1</v>
      </c>
      <c r="K2730" s="249">
        <v>2021</v>
      </c>
      <c r="L2730" s="249">
        <v>2021</v>
      </c>
      <c r="M2730" s="250" t="s">
        <v>3138</v>
      </c>
    </row>
    <row r="2731" spans="4:13" x14ac:dyDescent="0.35">
      <c r="D2731" s="244" t="s">
        <v>3851</v>
      </c>
      <c r="E2731" s="245">
        <v>44556</v>
      </c>
      <c r="F2731" s="245">
        <v>44558</v>
      </c>
      <c r="G2731" s="246" t="s">
        <v>13</v>
      </c>
      <c r="H2731" s="247">
        <v>56694</v>
      </c>
      <c r="I2731" s="248">
        <v>56694</v>
      </c>
      <c r="J2731" s="248">
        <v>1</v>
      </c>
      <c r="K2731" s="249">
        <v>2021</v>
      </c>
      <c r="L2731" s="249">
        <v>2021</v>
      </c>
      <c r="M2731" s="250" t="s">
        <v>3138</v>
      </c>
    </row>
    <row r="2732" spans="4:13" x14ac:dyDescent="0.35">
      <c r="D2732" s="244" t="s">
        <v>3852</v>
      </c>
      <c r="E2732" s="245">
        <v>44553</v>
      </c>
      <c r="F2732" s="245">
        <v>44558</v>
      </c>
      <c r="G2732" s="246" t="s">
        <v>10</v>
      </c>
      <c r="H2732" s="247">
        <v>7000</v>
      </c>
      <c r="I2732" s="248">
        <v>7000</v>
      </c>
      <c r="J2732" s="248">
        <v>1</v>
      </c>
      <c r="K2732" s="249">
        <v>2021</v>
      </c>
      <c r="L2732" s="249">
        <v>2021</v>
      </c>
      <c r="M2732" s="250" t="s">
        <v>3138</v>
      </c>
    </row>
    <row r="2733" spans="4:13" x14ac:dyDescent="0.35">
      <c r="D2733" s="244" t="s">
        <v>3853</v>
      </c>
      <c r="E2733" s="245">
        <v>44551</v>
      </c>
      <c r="F2733" s="245">
        <v>44559</v>
      </c>
      <c r="G2733" s="246" t="s">
        <v>10</v>
      </c>
      <c r="H2733" s="247">
        <v>98136</v>
      </c>
      <c r="I2733" s="248">
        <v>98136</v>
      </c>
      <c r="J2733" s="248">
        <v>1</v>
      </c>
      <c r="K2733" s="249">
        <v>2021</v>
      </c>
      <c r="L2733" s="249">
        <v>2021</v>
      </c>
      <c r="M2733" s="250" t="s">
        <v>3138</v>
      </c>
    </row>
    <row r="2734" spans="4:13" x14ac:dyDescent="0.35">
      <c r="D2734" s="244" t="s">
        <v>3854</v>
      </c>
      <c r="E2734" s="245">
        <v>44536</v>
      </c>
      <c r="F2734" s="245">
        <v>44559</v>
      </c>
      <c r="G2734" s="246" t="s">
        <v>13</v>
      </c>
      <c r="H2734" s="247">
        <v>251709</v>
      </c>
      <c r="I2734" s="248">
        <v>251709</v>
      </c>
      <c r="J2734" s="248">
        <v>1</v>
      </c>
      <c r="K2734" s="249">
        <v>2021</v>
      </c>
      <c r="L2734" s="249">
        <v>2021</v>
      </c>
      <c r="M2734" s="250" t="s">
        <v>3138</v>
      </c>
    </row>
    <row r="2735" spans="4:13" x14ac:dyDescent="0.35">
      <c r="D2735" s="244" t="s">
        <v>3857</v>
      </c>
      <c r="E2735" s="245">
        <v>44544</v>
      </c>
      <c r="F2735" s="245">
        <v>44560</v>
      </c>
      <c r="G2735" s="246" t="s">
        <v>13</v>
      </c>
      <c r="H2735" s="247">
        <v>163808</v>
      </c>
      <c r="I2735" s="248">
        <v>163808</v>
      </c>
      <c r="J2735" s="248">
        <v>1</v>
      </c>
      <c r="K2735" s="249">
        <v>2021</v>
      </c>
      <c r="L2735" s="249">
        <v>2021</v>
      </c>
      <c r="M2735" s="250" t="s">
        <v>3138</v>
      </c>
    </row>
    <row r="2736" spans="4:13" x14ac:dyDescent="0.35">
      <c r="D2736" s="244" t="s">
        <v>3858</v>
      </c>
      <c r="E2736" s="245">
        <v>44533</v>
      </c>
      <c r="F2736" s="245">
        <v>44560</v>
      </c>
      <c r="G2736" s="246" t="s">
        <v>13</v>
      </c>
      <c r="H2736" s="247">
        <v>15000</v>
      </c>
      <c r="I2736" s="248">
        <v>15000</v>
      </c>
      <c r="J2736" s="248">
        <v>1</v>
      </c>
      <c r="K2736" s="249">
        <v>2021</v>
      </c>
      <c r="L2736" s="249">
        <v>2021</v>
      </c>
      <c r="M2736" s="250" t="s">
        <v>3138</v>
      </c>
    </row>
    <row r="2737" spans="4:13" x14ac:dyDescent="0.35">
      <c r="D2737" s="244" t="s">
        <v>3862</v>
      </c>
      <c r="E2737" s="245">
        <v>44559</v>
      </c>
      <c r="F2737" s="245">
        <v>44560</v>
      </c>
      <c r="G2737" s="246" t="s">
        <v>10</v>
      </c>
      <c r="H2737" s="247">
        <v>236648</v>
      </c>
      <c r="I2737" s="248">
        <v>236648</v>
      </c>
      <c r="J2737" s="248">
        <v>1</v>
      </c>
      <c r="K2737" s="249">
        <v>2021</v>
      </c>
      <c r="L2737" s="249">
        <v>2021</v>
      </c>
      <c r="M2737" s="250" t="s">
        <v>3138</v>
      </c>
    </row>
    <row r="2738" spans="4:13" x14ac:dyDescent="0.35">
      <c r="D2738" s="244" t="s">
        <v>6016</v>
      </c>
      <c r="E2738" s="245">
        <v>44519</v>
      </c>
      <c r="F2738" s="245">
        <v>44564</v>
      </c>
      <c r="G2738" s="246" t="s">
        <v>10</v>
      </c>
      <c r="H2738" s="247">
        <v>6860</v>
      </c>
      <c r="I2738" s="248">
        <v>6860</v>
      </c>
      <c r="J2738" s="248">
        <v>1</v>
      </c>
      <c r="K2738" s="249">
        <v>2021</v>
      </c>
      <c r="L2738" s="249">
        <v>2022</v>
      </c>
      <c r="M2738" s="250" t="s">
        <v>3138</v>
      </c>
    </row>
    <row r="2739" spans="4:13" x14ac:dyDescent="0.35">
      <c r="D2739" s="244" t="s">
        <v>6018</v>
      </c>
      <c r="E2739" s="245">
        <v>44506</v>
      </c>
      <c r="F2739" s="245">
        <v>44509</v>
      </c>
      <c r="G2739" s="246" t="s">
        <v>10</v>
      </c>
      <c r="H2739" s="247">
        <v>1613920</v>
      </c>
      <c r="I2739" s="248">
        <v>1613920</v>
      </c>
      <c r="J2739" s="248">
        <v>1</v>
      </c>
      <c r="K2739" s="249">
        <v>2021</v>
      </c>
      <c r="L2739" s="249">
        <v>2021</v>
      </c>
      <c r="M2739" s="250" t="s">
        <v>3138</v>
      </c>
    </row>
    <row r="2740" spans="4:13" x14ac:dyDescent="0.35">
      <c r="D2740" s="244" t="s">
        <v>6019</v>
      </c>
      <c r="E2740" s="245">
        <v>44563</v>
      </c>
      <c r="F2740" s="245">
        <v>44564</v>
      </c>
      <c r="G2740" s="246" t="s">
        <v>10</v>
      </c>
      <c r="H2740" s="247">
        <v>1000</v>
      </c>
      <c r="I2740" s="248">
        <v>1000</v>
      </c>
      <c r="J2740" s="248">
        <v>1</v>
      </c>
      <c r="K2740" s="249">
        <v>2022</v>
      </c>
      <c r="L2740" s="249">
        <v>2022</v>
      </c>
      <c r="M2740" s="250" t="s">
        <v>6021</v>
      </c>
    </row>
    <row r="2741" spans="4:13" x14ac:dyDescent="0.35">
      <c r="D2741" s="244" t="s">
        <v>6022</v>
      </c>
      <c r="E2741" s="245">
        <v>44526</v>
      </c>
      <c r="F2741" s="245">
        <v>44564</v>
      </c>
      <c r="G2741" s="246" t="s">
        <v>13</v>
      </c>
      <c r="H2741" s="247">
        <v>100000</v>
      </c>
      <c r="I2741" s="248">
        <v>100000</v>
      </c>
      <c r="J2741" s="248">
        <v>1</v>
      </c>
      <c r="K2741" s="249">
        <v>2021</v>
      </c>
      <c r="L2741" s="249">
        <v>2022</v>
      </c>
      <c r="M2741" s="250" t="s">
        <v>3138</v>
      </c>
    </row>
    <row r="2742" spans="4:13" x14ac:dyDescent="0.35">
      <c r="D2742" s="244" t="s">
        <v>6023</v>
      </c>
      <c r="E2742" s="245">
        <v>44511</v>
      </c>
      <c r="F2742" s="245">
        <v>44564</v>
      </c>
      <c r="G2742" s="246" t="s">
        <v>13</v>
      </c>
      <c r="H2742" s="247">
        <v>6626</v>
      </c>
      <c r="I2742" s="248">
        <v>6626</v>
      </c>
      <c r="J2742" s="248">
        <v>1</v>
      </c>
      <c r="K2742" s="249">
        <v>2021</v>
      </c>
      <c r="L2742" s="249">
        <v>2022</v>
      </c>
      <c r="M2742" s="250" t="s">
        <v>3138</v>
      </c>
    </row>
    <row r="2743" spans="4:13" x14ac:dyDescent="0.35">
      <c r="D2743" s="244" t="s">
        <v>6024</v>
      </c>
      <c r="E2743" s="245">
        <v>44531</v>
      </c>
      <c r="F2743" s="245">
        <v>44550</v>
      </c>
      <c r="G2743" s="246" t="s">
        <v>10</v>
      </c>
      <c r="H2743" s="247">
        <v>848860</v>
      </c>
      <c r="I2743" s="248">
        <v>848860</v>
      </c>
      <c r="J2743" s="248">
        <v>1</v>
      </c>
      <c r="K2743" s="249">
        <v>2021</v>
      </c>
      <c r="L2743" s="249">
        <v>2021</v>
      </c>
      <c r="M2743" s="250" t="s">
        <v>3138</v>
      </c>
    </row>
    <row r="2744" spans="4:13" x14ac:dyDescent="0.35">
      <c r="D2744" s="244" t="s">
        <v>6025</v>
      </c>
      <c r="E2744" s="245">
        <v>44537</v>
      </c>
      <c r="F2744" s="245">
        <v>44564</v>
      </c>
      <c r="G2744" s="246" t="s">
        <v>13</v>
      </c>
      <c r="H2744" s="247">
        <v>949448.4</v>
      </c>
      <c r="I2744" s="248">
        <v>949448.4</v>
      </c>
      <c r="J2744" s="248">
        <v>1</v>
      </c>
      <c r="K2744" s="249">
        <v>2021</v>
      </c>
      <c r="L2744" s="249">
        <v>2022</v>
      </c>
      <c r="M2744" s="250" t="s">
        <v>3138</v>
      </c>
    </row>
    <row r="2745" spans="4:13" x14ac:dyDescent="0.35">
      <c r="D2745" s="244" t="s">
        <v>6026</v>
      </c>
      <c r="E2745" s="245">
        <v>44538</v>
      </c>
      <c r="F2745" s="245">
        <v>44564</v>
      </c>
      <c r="G2745" s="246" t="s">
        <v>10</v>
      </c>
      <c r="H2745" s="247">
        <v>828185</v>
      </c>
      <c r="I2745" s="248">
        <v>639200</v>
      </c>
      <c r="J2745" s="248">
        <v>1</v>
      </c>
      <c r="K2745" s="249">
        <v>2021</v>
      </c>
      <c r="L2745" s="249">
        <v>2022</v>
      </c>
      <c r="M2745" s="250" t="s">
        <v>3138</v>
      </c>
    </row>
    <row r="2746" spans="4:13" x14ac:dyDescent="0.35">
      <c r="D2746" s="244" t="s">
        <v>6029</v>
      </c>
      <c r="E2746" s="245">
        <v>44564</v>
      </c>
      <c r="F2746" s="245">
        <v>44565</v>
      </c>
      <c r="G2746" s="246" t="s">
        <v>10</v>
      </c>
      <c r="H2746" s="247">
        <v>100000</v>
      </c>
      <c r="I2746" s="248">
        <v>100000</v>
      </c>
      <c r="J2746" s="248">
        <v>1</v>
      </c>
      <c r="K2746" s="249">
        <v>2022</v>
      </c>
      <c r="L2746" s="249">
        <v>2022</v>
      </c>
      <c r="M2746" s="250" t="s">
        <v>6021</v>
      </c>
    </row>
    <row r="2747" spans="4:13" x14ac:dyDescent="0.35">
      <c r="D2747" s="244" t="s">
        <v>6030</v>
      </c>
      <c r="E2747" s="245">
        <v>44540</v>
      </c>
      <c r="F2747" s="245">
        <v>44565</v>
      </c>
      <c r="G2747" s="246" t="s">
        <v>10</v>
      </c>
      <c r="H2747" s="247">
        <v>11360</v>
      </c>
      <c r="I2747" s="248">
        <v>11360</v>
      </c>
      <c r="J2747" s="248">
        <v>1</v>
      </c>
      <c r="K2747" s="249">
        <v>2021</v>
      </c>
      <c r="L2747" s="249">
        <v>2022</v>
      </c>
      <c r="M2747" s="250" t="s">
        <v>3138</v>
      </c>
    </row>
    <row r="2748" spans="4:13" x14ac:dyDescent="0.35">
      <c r="D2748" s="244" t="s">
        <v>6031</v>
      </c>
      <c r="E2748" s="245">
        <v>44551</v>
      </c>
      <c r="F2748" s="245">
        <v>44553</v>
      </c>
      <c r="G2748" s="246" t="s">
        <v>10</v>
      </c>
      <c r="H2748" s="247">
        <v>184026</v>
      </c>
      <c r="I2748" s="248">
        <v>184026</v>
      </c>
      <c r="J2748" s="248">
        <v>1</v>
      </c>
      <c r="K2748" s="249">
        <v>2021</v>
      </c>
      <c r="L2748" s="249">
        <v>2021</v>
      </c>
      <c r="M2748" s="250" t="s">
        <v>3138</v>
      </c>
    </row>
    <row r="2749" spans="4:13" x14ac:dyDescent="0.35">
      <c r="D2749" s="244" t="s">
        <v>6036</v>
      </c>
      <c r="E2749" s="245">
        <v>44537</v>
      </c>
      <c r="F2749" s="245">
        <v>44545</v>
      </c>
      <c r="G2749" s="246" t="s">
        <v>13</v>
      </c>
      <c r="H2749" s="247">
        <v>-90000</v>
      </c>
      <c r="I2749" s="248">
        <v>-185000</v>
      </c>
      <c r="J2749" s="248">
        <v>1</v>
      </c>
      <c r="K2749" s="249">
        <v>2021</v>
      </c>
      <c r="L2749" s="249">
        <v>2021</v>
      </c>
      <c r="M2749" s="250" t="s">
        <v>3138</v>
      </c>
    </row>
    <row r="2750" spans="4:13" x14ac:dyDescent="0.35">
      <c r="D2750" s="244" t="s">
        <v>6040</v>
      </c>
      <c r="E2750" s="245">
        <v>44523</v>
      </c>
      <c r="F2750" s="245">
        <v>44566</v>
      </c>
      <c r="G2750" s="246" t="s">
        <v>10</v>
      </c>
      <c r="H2750" s="247">
        <v>6960</v>
      </c>
      <c r="I2750" s="248">
        <v>6960</v>
      </c>
      <c r="J2750" s="248">
        <v>1</v>
      </c>
      <c r="K2750" s="249">
        <v>2021</v>
      </c>
      <c r="L2750" s="249">
        <v>2022</v>
      </c>
      <c r="M2750" s="250" t="s">
        <v>3138</v>
      </c>
    </row>
    <row r="2751" spans="4:13" x14ac:dyDescent="0.35">
      <c r="D2751" s="244" t="s">
        <v>6042</v>
      </c>
      <c r="E2751" s="245">
        <v>44558</v>
      </c>
      <c r="F2751" s="245">
        <v>44566</v>
      </c>
      <c r="G2751" s="246" t="s">
        <v>10</v>
      </c>
      <c r="H2751" s="247">
        <v>36000</v>
      </c>
      <c r="I2751" s="248">
        <v>36000</v>
      </c>
      <c r="J2751" s="248">
        <v>1</v>
      </c>
      <c r="K2751" s="249">
        <v>2021</v>
      </c>
      <c r="L2751" s="249">
        <v>2022</v>
      </c>
      <c r="M2751" s="250" t="s">
        <v>3138</v>
      </c>
    </row>
    <row r="2752" spans="4:13" x14ac:dyDescent="0.35">
      <c r="D2752" s="244" t="s">
        <v>6045</v>
      </c>
      <c r="E2752" s="245">
        <v>44530</v>
      </c>
      <c r="F2752" s="245">
        <v>44567</v>
      </c>
      <c r="G2752" s="246" t="s">
        <v>10</v>
      </c>
      <c r="H2752" s="247">
        <v>100000</v>
      </c>
      <c r="I2752" s="248">
        <v>100000</v>
      </c>
      <c r="J2752" s="248">
        <v>1</v>
      </c>
      <c r="K2752" s="249">
        <v>2021</v>
      </c>
      <c r="L2752" s="249">
        <v>2022</v>
      </c>
      <c r="M2752" s="250" t="s">
        <v>3138</v>
      </c>
    </row>
    <row r="2753" spans="4:13" x14ac:dyDescent="0.35">
      <c r="D2753" s="244" t="s">
        <v>6047</v>
      </c>
      <c r="E2753" s="245">
        <v>44566</v>
      </c>
      <c r="F2753" s="245">
        <v>44568</v>
      </c>
      <c r="G2753" s="246" t="s">
        <v>10</v>
      </c>
      <c r="H2753" s="247">
        <v>303000</v>
      </c>
      <c r="I2753" s="248">
        <v>303000</v>
      </c>
      <c r="J2753" s="248">
        <v>1</v>
      </c>
      <c r="K2753" s="249">
        <v>2022</v>
      </c>
      <c r="L2753" s="249">
        <v>2022</v>
      </c>
      <c r="M2753" s="250" t="s">
        <v>6021</v>
      </c>
    </row>
    <row r="2754" spans="4:13" x14ac:dyDescent="0.35">
      <c r="D2754" s="244" t="s">
        <v>6049</v>
      </c>
      <c r="E2754" s="245">
        <v>44557</v>
      </c>
      <c r="F2754" s="245">
        <v>44568</v>
      </c>
      <c r="G2754" s="246" t="s">
        <v>10</v>
      </c>
      <c r="H2754" s="247">
        <v>14500</v>
      </c>
      <c r="I2754" s="248">
        <v>14500</v>
      </c>
      <c r="J2754" s="248">
        <v>1</v>
      </c>
      <c r="K2754" s="249">
        <v>2021</v>
      </c>
      <c r="L2754" s="249">
        <v>2022</v>
      </c>
      <c r="M2754" s="250" t="s">
        <v>3138</v>
      </c>
    </row>
    <row r="2755" spans="4:13" x14ac:dyDescent="0.35">
      <c r="D2755" s="244" t="s">
        <v>6051</v>
      </c>
      <c r="E2755" s="245">
        <v>44567</v>
      </c>
      <c r="F2755" s="245">
        <v>44568</v>
      </c>
      <c r="G2755" s="246" t="s">
        <v>13</v>
      </c>
      <c r="H2755" s="247">
        <v>45000</v>
      </c>
      <c r="I2755" s="248">
        <v>5000</v>
      </c>
      <c r="J2755" s="248">
        <v>1</v>
      </c>
      <c r="K2755" s="249">
        <v>2022</v>
      </c>
      <c r="L2755" s="249">
        <v>2022</v>
      </c>
      <c r="M2755" s="250" t="s">
        <v>6021</v>
      </c>
    </row>
    <row r="2756" spans="4:13" x14ac:dyDescent="0.35">
      <c r="D2756" s="244" t="s">
        <v>6052</v>
      </c>
      <c r="E2756" s="245">
        <v>44562</v>
      </c>
      <c r="F2756" s="245">
        <v>44567</v>
      </c>
      <c r="G2756" s="246" t="s">
        <v>10</v>
      </c>
      <c r="H2756" s="247">
        <v>217000</v>
      </c>
      <c r="I2756" s="248">
        <v>217000</v>
      </c>
      <c r="J2756" s="248">
        <v>1</v>
      </c>
      <c r="K2756" s="249">
        <v>2022</v>
      </c>
      <c r="L2756" s="249">
        <v>2022</v>
      </c>
      <c r="M2756" s="250" t="s">
        <v>6021</v>
      </c>
    </row>
    <row r="2757" spans="4:13" x14ac:dyDescent="0.35">
      <c r="D2757" s="244" t="s">
        <v>6054</v>
      </c>
      <c r="E2757" s="245">
        <v>44564</v>
      </c>
      <c r="F2757" s="245">
        <v>44568</v>
      </c>
      <c r="G2757" s="246" t="s">
        <v>10</v>
      </c>
      <c r="H2757" s="247">
        <v>95162.941200000001</v>
      </c>
      <c r="I2757" s="248">
        <v>95162.941200000001</v>
      </c>
      <c r="J2757" s="248">
        <v>1</v>
      </c>
      <c r="K2757" s="249">
        <v>2022</v>
      </c>
      <c r="L2757" s="249">
        <v>2022</v>
      </c>
      <c r="M2757" s="250" t="s">
        <v>6021</v>
      </c>
    </row>
    <row r="2758" spans="4:13" x14ac:dyDescent="0.35">
      <c r="D2758" s="244" t="s">
        <v>6055</v>
      </c>
      <c r="E2758" s="245">
        <v>44568</v>
      </c>
      <c r="F2758" s="245">
        <v>44571</v>
      </c>
      <c r="G2758" s="246" t="s">
        <v>10</v>
      </c>
      <c r="H2758" s="247">
        <v>96000</v>
      </c>
      <c r="I2758" s="248">
        <v>51000</v>
      </c>
      <c r="J2758" s="248">
        <v>1</v>
      </c>
      <c r="K2758" s="249">
        <v>2022</v>
      </c>
      <c r="L2758" s="249">
        <v>2022</v>
      </c>
      <c r="M2758" s="250" t="s">
        <v>6021</v>
      </c>
    </row>
    <row r="2759" spans="4:13" x14ac:dyDescent="0.35">
      <c r="D2759" s="244" t="s">
        <v>6061</v>
      </c>
      <c r="E2759" s="245">
        <v>44568</v>
      </c>
      <c r="F2759" s="245">
        <v>44572</v>
      </c>
      <c r="G2759" s="246" t="s">
        <v>10</v>
      </c>
      <c r="H2759" s="247">
        <v>184500</v>
      </c>
      <c r="I2759" s="248">
        <v>184500</v>
      </c>
      <c r="J2759" s="248">
        <v>1</v>
      </c>
      <c r="K2759" s="249">
        <v>2022</v>
      </c>
      <c r="L2759" s="249">
        <v>2022</v>
      </c>
      <c r="M2759" s="250" t="s">
        <v>6021</v>
      </c>
    </row>
    <row r="2760" spans="4:13" x14ac:dyDescent="0.35">
      <c r="D2760" s="244" t="s">
        <v>6062</v>
      </c>
      <c r="E2760" s="245">
        <v>44571</v>
      </c>
      <c r="F2760" s="245">
        <v>44573</v>
      </c>
      <c r="G2760" s="246" t="s">
        <v>10</v>
      </c>
      <c r="H2760" s="247">
        <v>87470.588239999997</v>
      </c>
      <c r="I2760" s="248">
        <v>87470.588239999997</v>
      </c>
      <c r="J2760" s="248">
        <v>1</v>
      </c>
      <c r="K2760" s="249">
        <v>2022</v>
      </c>
      <c r="L2760" s="249">
        <v>2022</v>
      </c>
      <c r="M2760" s="250" t="s">
        <v>6021</v>
      </c>
    </row>
    <row r="2761" spans="4:13" x14ac:dyDescent="0.35">
      <c r="D2761" s="244" t="s">
        <v>6064</v>
      </c>
      <c r="E2761" s="245">
        <v>44572</v>
      </c>
      <c r="F2761" s="245">
        <v>44573</v>
      </c>
      <c r="G2761" s="246" t="s">
        <v>10</v>
      </c>
      <c r="H2761" s="247">
        <v>15000</v>
      </c>
      <c r="I2761" s="248">
        <v>15000</v>
      </c>
      <c r="J2761" s="248">
        <v>1</v>
      </c>
      <c r="K2761" s="249">
        <v>2022</v>
      </c>
      <c r="L2761" s="249">
        <v>2022</v>
      </c>
      <c r="M2761" s="250" t="s">
        <v>6021</v>
      </c>
    </row>
    <row r="2762" spans="4:13" x14ac:dyDescent="0.35">
      <c r="D2762" s="244" t="s">
        <v>6068</v>
      </c>
      <c r="E2762" s="245">
        <v>44573</v>
      </c>
      <c r="F2762" s="245">
        <v>44573</v>
      </c>
      <c r="G2762" s="246" t="s">
        <v>658</v>
      </c>
      <c r="H2762" s="247">
        <v>50000</v>
      </c>
      <c r="I2762" s="248">
        <v>50000</v>
      </c>
      <c r="J2762" s="248">
        <v>1</v>
      </c>
      <c r="K2762" s="249">
        <v>2022</v>
      </c>
      <c r="L2762" s="249">
        <v>2022</v>
      </c>
      <c r="M2762" s="250" t="s">
        <v>6021</v>
      </c>
    </row>
    <row r="2763" spans="4:13" x14ac:dyDescent="0.35">
      <c r="D2763" s="244" t="s">
        <v>6069</v>
      </c>
      <c r="E2763" s="245">
        <v>44565</v>
      </c>
      <c r="F2763" s="245">
        <v>44568</v>
      </c>
      <c r="G2763" s="246" t="s">
        <v>10</v>
      </c>
      <c r="H2763" s="247">
        <v>96000</v>
      </c>
      <c r="I2763" s="248">
        <v>96000</v>
      </c>
      <c r="J2763" s="248">
        <v>1</v>
      </c>
      <c r="K2763" s="249">
        <v>2022</v>
      </c>
      <c r="L2763" s="249">
        <v>2022</v>
      </c>
      <c r="M2763" s="250" t="s">
        <v>6021</v>
      </c>
    </row>
    <row r="2764" spans="4:13" x14ac:dyDescent="0.35">
      <c r="D2764" s="244" t="s">
        <v>6070</v>
      </c>
      <c r="E2764" s="245">
        <v>44569</v>
      </c>
      <c r="F2764" s="245">
        <v>44571</v>
      </c>
      <c r="G2764" s="246" t="s">
        <v>10</v>
      </c>
      <c r="H2764" s="247">
        <v>201884</v>
      </c>
      <c r="I2764" s="248">
        <v>201884</v>
      </c>
      <c r="J2764" s="248">
        <v>1</v>
      </c>
      <c r="K2764" s="249">
        <v>2022</v>
      </c>
      <c r="L2764" s="249">
        <v>2022</v>
      </c>
      <c r="M2764" s="250" t="s">
        <v>6021</v>
      </c>
    </row>
    <row r="2765" spans="4:13" x14ac:dyDescent="0.35">
      <c r="D2765" s="244" t="s">
        <v>6072</v>
      </c>
      <c r="E2765" s="245">
        <v>44569</v>
      </c>
      <c r="F2765" s="245">
        <v>44572</v>
      </c>
      <c r="G2765" s="246" t="s">
        <v>10</v>
      </c>
      <c r="H2765" s="247">
        <v>162000</v>
      </c>
      <c r="I2765" s="248">
        <v>55176.470589999997</v>
      </c>
      <c r="J2765" s="248">
        <v>1</v>
      </c>
      <c r="K2765" s="249">
        <v>2022</v>
      </c>
      <c r="L2765" s="249">
        <v>2022</v>
      </c>
      <c r="M2765" s="250" t="s">
        <v>6021</v>
      </c>
    </row>
    <row r="2766" spans="4:13" x14ac:dyDescent="0.35">
      <c r="D2766" s="244" t="s">
        <v>6073</v>
      </c>
      <c r="E2766" s="245">
        <v>44453</v>
      </c>
      <c r="F2766" s="245">
        <v>44543</v>
      </c>
      <c r="G2766" s="246" t="s">
        <v>744</v>
      </c>
      <c r="H2766" s="247">
        <v>3.9872247725725E-9</v>
      </c>
      <c r="I2766" s="248">
        <v>3.9872247725725E-9</v>
      </c>
      <c r="J2766" s="248">
        <v>1</v>
      </c>
      <c r="K2766" s="249">
        <v>2021</v>
      </c>
      <c r="L2766" s="249">
        <v>2021</v>
      </c>
      <c r="M2766" s="250" t="s">
        <v>3073</v>
      </c>
    </row>
    <row r="2767" spans="4:13" x14ac:dyDescent="0.35">
      <c r="D2767" s="244" t="s">
        <v>6074</v>
      </c>
      <c r="E2767" s="245">
        <v>44529</v>
      </c>
      <c r="F2767" s="245">
        <v>44573</v>
      </c>
      <c r="G2767" s="246" t="s">
        <v>13</v>
      </c>
      <c r="H2767" s="247">
        <v>218474</v>
      </c>
      <c r="I2767" s="248">
        <v>218474</v>
      </c>
      <c r="J2767" s="248">
        <v>1</v>
      </c>
      <c r="K2767" s="249">
        <v>2021</v>
      </c>
      <c r="L2767" s="249">
        <v>2022</v>
      </c>
      <c r="M2767" s="250" t="s">
        <v>3138</v>
      </c>
    </row>
    <row r="2768" spans="4:13" x14ac:dyDescent="0.35">
      <c r="D2768" s="244" t="s">
        <v>6075</v>
      </c>
      <c r="E2768" s="245">
        <v>44505</v>
      </c>
      <c r="F2768" s="245">
        <v>44574</v>
      </c>
      <c r="G2768" s="246" t="s">
        <v>10</v>
      </c>
      <c r="H2768" s="247">
        <v>610410</v>
      </c>
      <c r="I2768" s="248">
        <v>610410</v>
      </c>
      <c r="J2768" s="248">
        <v>1</v>
      </c>
      <c r="K2768" s="249">
        <v>2021</v>
      </c>
      <c r="L2768" s="249">
        <v>2022</v>
      </c>
      <c r="M2768" s="250" t="s">
        <v>3138</v>
      </c>
    </row>
    <row r="2769" spans="4:13" x14ac:dyDescent="0.35">
      <c r="D2769" s="244" t="s">
        <v>6077</v>
      </c>
      <c r="E2769" s="245">
        <v>44557</v>
      </c>
      <c r="F2769" s="245">
        <v>44575</v>
      </c>
      <c r="G2769" s="246" t="s">
        <v>160</v>
      </c>
      <c r="H2769" s="247">
        <v>215860.62846176</v>
      </c>
      <c r="I2769" s="248">
        <v>215860.62846176</v>
      </c>
      <c r="J2769" s="248">
        <v>1</v>
      </c>
      <c r="K2769" s="249">
        <v>2021</v>
      </c>
      <c r="L2769" s="249">
        <v>2022</v>
      </c>
      <c r="M2769" s="250" t="s">
        <v>3138</v>
      </c>
    </row>
    <row r="2770" spans="4:13" x14ac:dyDescent="0.35">
      <c r="D2770" s="244" t="s">
        <v>6084</v>
      </c>
      <c r="E2770" s="245">
        <v>44559</v>
      </c>
      <c r="F2770" s="245">
        <v>44578</v>
      </c>
      <c r="G2770" s="246" t="s">
        <v>10</v>
      </c>
      <c r="H2770" s="247">
        <v>177500</v>
      </c>
      <c r="I2770" s="248">
        <v>177500</v>
      </c>
      <c r="J2770" s="248">
        <v>1</v>
      </c>
      <c r="K2770" s="249">
        <v>2021</v>
      </c>
      <c r="L2770" s="249">
        <v>2022</v>
      </c>
      <c r="M2770" s="250" t="s">
        <v>3138</v>
      </c>
    </row>
    <row r="2771" spans="4:13" x14ac:dyDescent="0.35">
      <c r="D2771" s="244" t="s">
        <v>6086</v>
      </c>
      <c r="E2771" s="245">
        <v>44571</v>
      </c>
      <c r="F2771" s="245">
        <v>44578</v>
      </c>
      <c r="G2771" s="246" t="s">
        <v>10</v>
      </c>
      <c r="H2771" s="247">
        <v>10680</v>
      </c>
      <c r="I2771" s="248">
        <v>10680</v>
      </c>
      <c r="J2771" s="248">
        <v>1</v>
      </c>
      <c r="K2771" s="249">
        <v>2022</v>
      </c>
      <c r="L2771" s="249">
        <v>2022</v>
      </c>
      <c r="M2771" s="250" t="s">
        <v>6021</v>
      </c>
    </row>
    <row r="2772" spans="4:13" x14ac:dyDescent="0.35">
      <c r="D2772" s="244" t="s">
        <v>6087</v>
      </c>
      <c r="E2772" s="245">
        <v>44574</v>
      </c>
      <c r="F2772" s="245">
        <v>44578</v>
      </c>
      <c r="G2772" s="246" t="s">
        <v>10</v>
      </c>
      <c r="H2772" s="247">
        <v>7000</v>
      </c>
      <c r="I2772" s="248">
        <v>7000</v>
      </c>
      <c r="J2772" s="248">
        <v>1</v>
      </c>
      <c r="K2772" s="249">
        <v>2022</v>
      </c>
      <c r="L2772" s="249">
        <v>2022</v>
      </c>
      <c r="M2772" s="250" t="s">
        <v>6021</v>
      </c>
    </row>
    <row r="2773" spans="4:13" x14ac:dyDescent="0.35">
      <c r="D2773" s="244" t="s">
        <v>6088</v>
      </c>
      <c r="E2773" s="245">
        <v>44576</v>
      </c>
      <c r="F2773" s="245">
        <v>44578</v>
      </c>
      <c r="G2773" s="246" t="s">
        <v>10</v>
      </c>
      <c r="H2773" s="247">
        <v>10000</v>
      </c>
      <c r="I2773" s="248">
        <v>10000</v>
      </c>
      <c r="J2773" s="248">
        <v>1</v>
      </c>
      <c r="K2773" s="249">
        <v>2022</v>
      </c>
      <c r="L2773" s="249">
        <v>2022</v>
      </c>
      <c r="M2773" s="250" t="s">
        <v>6021</v>
      </c>
    </row>
    <row r="2774" spans="4:13" x14ac:dyDescent="0.35">
      <c r="D2774" s="244" t="s">
        <v>6090</v>
      </c>
      <c r="E2774" s="245">
        <v>44569</v>
      </c>
      <c r="F2774" s="245">
        <v>44578</v>
      </c>
      <c r="G2774" s="246" t="s">
        <v>10</v>
      </c>
      <c r="H2774" s="247">
        <v>14000</v>
      </c>
      <c r="I2774" s="248">
        <v>14000</v>
      </c>
      <c r="J2774" s="248">
        <v>1</v>
      </c>
      <c r="K2774" s="249">
        <v>2022</v>
      </c>
      <c r="L2774" s="249">
        <v>2022</v>
      </c>
      <c r="M2774" s="250" t="s">
        <v>6021</v>
      </c>
    </row>
    <row r="2775" spans="4:13" x14ac:dyDescent="0.35">
      <c r="D2775" s="244" t="s">
        <v>6091</v>
      </c>
      <c r="E2775" s="245">
        <v>44577</v>
      </c>
      <c r="F2775" s="245">
        <v>44578</v>
      </c>
      <c r="G2775" s="246" t="s">
        <v>10</v>
      </c>
      <c r="H2775" s="247">
        <v>5000</v>
      </c>
      <c r="I2775" s="248">
        <v>5000</v>
      </c>
      <c r="J2775" s="248">
        <v>1</v>
      </c>
      <c r="K2775" s="249">
        <v>2022</v>
      </c>
      <c r="L2775" s="249">
        <v>2022</v>
      </c>
      <c r="M2775" s="250" t="s">
        <v>6021</v>
      </c>
    </row>
    <row r="2776" spans="4:13" x14ac:dyDescent="0.35">
      <c r="D2776" s="244" t="s">
        <v>6093</v>
      </c>
      <c r="E2776" s="245">
        <v>44559</v>
      </c>
      <c r="F2776" s="245">
        <v>44578</v>
      </c>
      <c r="G2776" s="246" t="s">
        <v>10</v>
      </c>
      <c r="H2776" s="247">
        <v>15000</v>
      </c>
      <c r="I2776" s="248">
        <v>15000</v>
      </c>
      <c r="J2776" s="248">
        <v>1</v>
      </c>
      <c r="K2776" s="249">
        <v>2021</v>
      </c>
      <c r="L2776" s="249">
        <v>2022</v>
      </c>
      <c r="M2776" s="250" t="s">
        <v>3138</v>
      </c>
    </row>
    <row r="2777" spans="4:13" x14ac:dyDescent="0.35">
      <c r="D2777" s="244" t="s">
        <v>6094</v>
      </c>
      <c r="E2777" s="245">
        <v>44491</v>
      </c>
      <c r="F2777" s="245">
        <v>44578</v>
      </c>
      <c r="G2777" s="246" t="s">
        <v>10</v>
      </c>
      <c r="H2777" s="247">
        <v>6860</v>
      </c>
      <c r="I2777" s="248">
        <v>6860</v>
      </c>
      <c r="J2777" s="248">
        <v>1</v>
      </c>
      <c r="K2777" s="249">
        <v>2021</v>
      </c>
      <c r="L2777" s="249">
        <v>2022</v>
      </c>
      <c r="M2777" s="250" t="s">
        <v>3138</v>
      </c>
    </row>
    <row r="2778" spans="4:13" x14ac:dyDescent="0.35">
      <c r="D2778" s="244" t="s">
        <v>6095</v>
      </c>
      <c r="E2778" s="245">
        <v>44573</v>
      </c>
      <c r="F2778" s="245">
        <v>44578</v>
      </c>
      <c r="G2778" s="246" t="s">
        <v>10</v>
      </c>
      <c r="H2778" s="247">
        <v>17000</v>
      </c>
      <c r="I2778" s="248">
        <v>17000</v>
      </c>
      <c r="J2778" s="248">
        <v>1</v>
      </c>
      <c r="K2778" s="249">
        <v>2022</v>
      </c>
      <c r="L2778" s="249">
        <v>2022</v>
      </c>
      <c r="M2778" s="250" t="s">
        <v>6021</v>
      </c>
    </row>
    <row r="2779" spans="4:13" x14ac:dyDescent="0.35">
      <c r="D2779" s="244" t="s">
        <v>6096</v>
      </c>
      <c r="E2779" s="245">
        <v>44540</v>
      </c>
      <c r="F2779" s="245">
        <v>44578</v>
      </c>
      <c r="G2779" s="246" t="s">
        <v>13</v>
      </c>
      <c r="H2779" s="247">
        <v>10000</v>
      </c>
      <c r="I2779" s="248">
        <v>10000</v>
      </c>
      <c r="J2779" s="248">
        <v>1</v>
      </c>
      <c r="K2779" s="249">
        <v>2021</v>
      </c>
      <c r="L2779" s="249">
        <v>2022</v>
      </c>
      <c r="M2779" s="250" t="s">
        <v>3138</v>
      </c>
    </row>
    <row r="2780" spans="4:13" x14ac:dyDescent="0.35">
      <c r="D2780" s="244" t="s">
        <v>6099</v>
      </c>
      <c r="E2780" s="245">
        <v>44073</v>
      </c>
      <c r="F2780" s="245">
        <v>44439</v>
      </c>
      <c r="G2780" s="246" t="s">
        <v>10</v>
      </c>
      <c r="H2780" s="247">
        <v>417647.0588</v>
      </c>
      <c r="I2780" s="248">
        <v>417647.0588</v>
      </c>
      <c r="J2780" s="248">
        <v>1</v>
      </c>
      <c r="K2780" s="249">
        <v>2020</v>
      </c>
      <c r="L2780" s="249">
        <v>2021</v>
      </c>
      <c r="M2780" s="250" t="s">
        <v>35</v>
      </c>
    </row>
    <row r="2781" spans="4:13" x14ac:dyDescent="0.35">
      <c r="D2781" s="244" t="s">
        <v>6100</v>
      </c>
      <c r="E2781" s="245">
        <v>44529</v>
      </c>
      <c r="F2781" s="245">
        <v>44539</v>
      </c>
      <c r="G2781" s="246" t="s">
        <v>10</v>
      </c>
      <c r="H2781" s="247">
        <v>19000</v>
      </c>
      <c r="I2781" s="248">
        <v>19000</v>
      </c>
      <c r="J2781" s="248">
        <v>1</v>
      </c>
      <c r="K2781" s="249">
        <v>2021</v>
      </c>
      <c r="L2781" s="249">
        <v>2021</v>
      </c>
      <c r="M2781" s="250" t="s">
        <v>3138</v>
      </c>
    </row>
    <row r="2782" spans="4:13" x14ac:dyDescent="0.35">
      <c r="D2782" s="244" t="s">
        <v>6101</v>
      </c>
      <c r="E2782" s="245">
        <v>44560</v>
      </c>
      <c r="F2782" s="245">
        <v>44578</v>
      </c>
      <c r="G2782" s="246" t="s">
        <v>10</v>
      </c>
      <c r="H2782" s="247">
        <v>215000</v>
      </c>
      <c r="I2782" s="248">
        <v>215000</v>
      </c>
      <c r="J2782" s="248">
        <v>1</v>
      </c>
      <c r="K2782" s="249">
        <v>2021</v>
      </c>
      <c r="L2782" s="249">
        <v>2022</v>
      </c>
      <c r="M2782" s="250" t="s">
        <v>3138</v>
      </c>
    </row>
    <row r="2783" spans="4:13" x14ac:dyDescent="0.35">
      <c r="D2783" s="244" t="s">
        <v>6103</v>
      </c>
      <c r="E2783" s="245">
        <v>44487</v>
      </c>
      <c r="F2783" s="245">
        <v>44490</v>
      </c>
      <c r="G2783" s="246" t="s">
        <v>160</v>
      </c>
      <c r="H2783" s="247">
        <v>79228</v>
      </c>
      <c r="I2783" s="248">
        <v>3.1450452297577001E-5</v>
      </c>
      <c r="J2783" s="248">
        <v>1</v>
      </c>
      <c r="K2783" s="249">
        <v>2021</v>
      </c>
      <c r="L2783" s="249">
        <v>2021</v>
      </c>
      <c r="M2783" s="250" t="s">
        <v>3138</v>
      </c>
    </row>
    <row r="2784" spans="4:13" x14ac:dyDescent="0.35">
      <c r="D2784" s="244" t="s">
        <v>6106</v>
      </c>
      <c r="E2784" s="245">
        <v>44571</v>
      </c>
      <c r="F2784" s="245">
        <v>44580</v>
      </c>
      <c r="G2784" s="246" t="s">
        <v>10</v>
      </c>
      <c r="H2784" s="247">
        <v>90000</v>
      </c>
      <c r="I2784" s="248">
        <v>90000</v>
      </c>
      <c r="J2784" s="248">
        <v>1</v>
      </c>
      <c r="K2784" s="249">
        <v>2022</v>
      </c>
      <c r="L2784" s="249">
        <v>2022</v>
      </c>
      <c r="M2784" s="250" t="s">
        <v>6021</v>
      </c>
    </row>
    <row r="2785" spans="4:13" x14ac:dyDescent="0.35">
      <c r="D2785" s="244" t="s">
        <v>6108</v>
      </c>
      <c r="E2785" s="245">
        <v>44578</v>
      </c>
      <c r="F2785" s="245">
        <v>44580</v>
      </c>
      <c r="G2785" s="246" t="s">
        <v>13</v>
      </c>
      <c r="H2785" s="247">
        <v>310000</v>
      </c>
      <c r="I2785" s="248">
        <v>205882.3529</v>
      </c>
      <c r="J2785" s="248">
        <v>1</v>
      </c>
      <c r="K2785" s="249">
        <v>2022</v>
      </c>
      <c r="L2785" s="249">
        <v>2022</v>
      </c>
      <c r="M2785" s="250" t="s">
        <v>6021</v>
      </c>
    </row>
    <row r="2786" spans="4:13" x14ac:dyDescent="0.35">
      <c r="D2786" s="244" t="s">
        <v>6109</v>
      </c>
      <c r="E2786" s="245">
        <v>44569</v>
      </c>
      <c r="F2786" s="245">
        <v>44581</v>
      </c>
      <c r="G2786" s="246" t="s">
        <v>10</v>
      </c>
      <c r="H2786" s="247">
        <v>109200</v>
      </c>
      <c r="I2786" s="248">
        <v>109200</v>
      </c>
      <c r="J2786" s="248">
        <v>1</v>
      </c>
      <c r="K2786" s="249">
        <v>2022</v>
      </c>
      <c r="L2786" s="249">
        <v>2022</v>
      </c>
      <c r="M2786" s="250" t="s">
        <v>6021</v>
      </c>
    </row>
    <row r="2787" spans="4:13" x14ac:dyDescent="0.35">
      <c r="D2787" s="244" t="s">
        <v>6111</v>
      </c>
      <c r="E2787" s="245">
        <v>44561</v>
      </c>
      <c r="F2787" s="245">
        <v>44581</v>
      </c>
      <c r="G2787" s="246" t="s">
        <v>10</v>
      </c>
      <c r="H2787" s="247">
        <v>160000</v>
      </c>
      <c r="I2787" s="248">
        <v>160000</v>
      </c>
      <c r="J2787" s="248">
        <v>1</v>
      </c>
      <c r="K2787" s="249">
        <v>2021</v>
      </c>
      <c r="L2787" s="249">
        <v>2022</v>
      </c>
      <c r="M2787" s="250" t="s">
        <v>3138</v>
      </c>
    </row>
    <row r="2788" spans="4:13" x14ac:dyDescent="0.35">
      <c r="D2788" s="244" t="s">
        <v>6112</v>
      </c>
      <c r="E2788" s="245">
        <v>44555</v>
      </c>
      <c r="F2788" s="245">
        <v>44581</v>
      </c>
      <c r="G2788" s="246" t="s">
        <v>13</v>
      </c>
      <c r="H2788" s="247">
        <v>1421500</v>
      </c>
      <c r="I2788" s="248">
        <v>1421500</v>
      </c>
      <c r="J2788" s="248">
        <v>1</v>
      </c>
      <c r="K2788" s="249">
        <v>2021</v>
      </c>
      <c r="L2788" s="249">
        <v>2022</v>
      </c>
      <c r="M2788" s="250" t="s">
        <v>3138</v>
      </c>
    </row>
    <row r="2789" spans="4:13" x14ac:dyDescent="0.35">
      <c r="D2789" s="244" t="s">
        <v>6113</v>
      </c>
      <c r="E2789" s="245">
        <v>44575</v>
      </c>
      <c r="F2789" s="245">
        <v>44580</v>
      </c>
      <c r="G2789" s="246" t="s">
        <v>10</v>
      </c>
      <c r="H2789" s="247">
        <v>428948.23528999998</v>
      </c>
      <c r="I2789" s="248">
        <v>428948.23528999998</v>
      </c>
      <c r="J2789" s="248">
        <v>1</v>
      </c>
      <c r="K2789" s="249">
        <v>2022</v>
      </c>
      <c r="L2789" s="249">
        <v>2022</v>
      </c>
      <c r="M2789" s="250" t="s">
        <v>6021</v>
      </c>
    </row>
    <row r="2790" spans="4:13" x14ac:dyDescent="0.35">
      <c r="D2790" s="244" t="s">
        <v>6114</v>
      </c>
      <c r="E2790" s="245">
        <v>44554</v>
      </c>
      <c r="F2790" s="245">
        <v>44581</v>
      </c>
      <c r="G2790" s="246" t="s">
        <v>10</v>
      </c>
      <c r="H2790" s="247">
        <v>60300</v>
      </c>
      <c r="I2790" s="248">
        <v>60300</v>
      </c>
      <c r="J2790" s="248">
        <v>1</v>
      </c>
      <c r="K2790" s="249">
        <v>2021</v>
      </c>
      <c r="L2790" s="249">
        <v>2022</v>
      </c>
      <c r="M2790" s="250" t="s">
        <v>3138</v>
      </c>
    </row>
    <row r="2791" spans="4:13" x14ac:dyDescent="0.35">
      <c r="D2791" s="244" t="s">
        <v>6119</v>
      </c>
      <c r="E2791" s="245">
        <v>44533</v>
      </c>
      <c r="F2791" s="245">
        <v>44582</v>
      </c>
      <c r="G2791" s="246" t="s">
        <v>10</v>
      </c>
      <c r="H2791" s="247">
        <v>232235</v>
      </c>
      <c r="I2791" s="248">
        <v>232235</v>
      </c>
      <c r="J2791" s="248">
        <v>1</v>
      </c>
      <c r="K2791" s="249">
        <v>2021</v>
      </c>
      <c r="L2791" s="249">
        <v>2022</v>
      </c>
      <c r="M2791" s="250" t="s">
        <v>3138</v>
      </c>
    </row>
    <row r="2792" spans="4:13" x14ac:dyDescent="0.35">
      <c r="D2792" s="244" t="s">
        <v>6124</v>
      </c>
      <c r="E2792" s="245">
        <v>44577</v>
      </c>
      <c r="F2792" s="245">
        <v>44585</v>
      </c>
      <c r="G2792" s="246" t="s">
        <v>10</v>
      </c>
      <c r="H2792" s="247">
        <v>3044</v>
      </c>
      <c r="I2792" s="248">
        <v>3044</v>
      </c>
      <c r="J2792" s="248">
        <v>1</v>
      </c>
      <c r="K2792" s="249">
        <v>2022</v>
      </c>
      <c r="L2792" s="249">
        <v>2022</v>
      </c>
      <c r="M2792" s="250" t="s">
        <v>6021</v>
      </c>
    </row>
    <row r="2793" spans="4:13" x14ac:dyDescent="0.35">
      <c r="D2793" s="244" t="s">
        <v>6126</v>
      </c>
      <c r="E2793" s="245">
        <v>44563</v>
      </c>
      <c r="F2793" s="245">
        <v>44579</v>
      </c>
      <c r="G2793" s="246" t="s">
        <v>13</v>
      </c>
      <c r="H2793" s="247">
        <v>100000</v>
      </c>
      <c r="I2793" s="248">
        <v>100000</v>
      </c>
      <c r="J2793" s="248">
        <v>1</v>
      </c>
      <c r="K2793" s="249">
        <v>2022</v>
      </c>
      <c r="L2793" s="249">
        <v>2022</v>
      </c>
      <c r="M2793" s="250" t="s">
        <v>6021</v>
      </c>
    </row>
    <row r="2794" spans="4:13" x14ac:dyDescent="0.35">
      <c r="D2794" s="244" t="s">
        <v>6127</v>
      </c>
      <c r="E2794" s="245">
        <v>44585</v>
      </c>
      <c r="F2794" s="245">
        <v>44585</v>
      </c>
      <c r="G2794" s="246" t="s">
        <v>13</v>
      </c>
      <c r="H2794" s="247">
        <v>10000</v>
      </c>
      <c r="I2794" s="248">
        <v>10000</v>
      </c>
      <c r="J2794" s="248">
        <v>1</v>
      </c>
      <c r="K2794" s="249">
        <v>2022</v>
      </c>
      <c r="L2794" s="249">
        <v>2022</v>
      </c>
      <c r="M2794" s="250" t="s">
        <v>6021</v>
      </c>
    </row>
    <row r="2795" spans="4:13" x14ac:dyDescent="0.35">
      <c r="D2795" s="244" t="s">
        <v>6128</v>
      </c>
      <c r="E2795" s="245">
        <v>44580</v>
      </c>
      <c r="F2795" s="245">
        <v>44585</v>
      </c>
      <c r="G2795" s="246" t="s">
        <v>10</v>
      </c>
      <c r="H2795" s="247">
        <v>4000</v>
      </c>
      <c r="I2795" s="248">
        <v>4000</v>
      </c>
      <c r="J2795" s="248">
        <v>1</v>
      </c>
      <c r="K2795" s="249">
        <v>2022</v>
      </c>
      <c r="L2795" s="249">
        <v>2022</v>
      </c>
      <c r="M2795" s="250" t="s">
        <v>6021</v>
      </c>
    </row>
    <row r="2796" spans="4:13" x14ac:dyDescent="0.35">
      <c r="D2796" s="244" t="s">
        <v>6129</v>
      </c>
      <c r="E2796" s="245">
        <v>44583</v>
      </c>
      <c r="F2796" s="245">
        <v>44585</v>
      </c>
      <c r="G2796" s="246" t="s">
        <v>13</v>
      </c>
      <c r="H2796" s="247">
        <v>15000</v>
      </c>
      <c r="I2796" s="248">
        <v>15000</v>
      </c>
      <c r="J2796" s="248">
        <v>1</v>
      </c>
      <c r="K2796" s="249">
        <v>2022</v>
      </c>
      <c r="L2796" s="249">
        <v>2022</v>
      </c>
      <c r="M2796" s="250" t="s">
        <v>6021</v>
      </c>
    </row>
    <row r="2797" spans="4:13" x14ac:dyDescent="0.35">
      <c r="D2797" s="244" t="s">
        <v>6132</v>
      </c>
      <c r="E2797" s="245">
        <v>44582</v>
      </c>
      <c r="F2797" s="245">
        <v>44586</v>
      </c>
      <c r="G2797" s="246" t="s">
        <v>10</v>
      </c>
      <c r="H2797" s="247">
        <v>11864</v>
      </c>
      <c r="I2797" s="248">
        <v>11864</v>
      </c>
      <c r="J2797" s="248">
        <v>1</v>
      </c>
      <c r="K2797" s="249">
        <v>2022</v>
      </c>
      <c r="L2797" s="249">
        <v>2022</v>
      </c>
      <c r="M2797" s="250" t="s">
        <v>6021</v>
      </c>
    </row>
    <row r="2798" spans="4:13" x14ac:dyDescent="0.35">
      <c r="D2798" s="244" t="s">
        <v>6134</v>
      </c>
      <c r="E2798" s="245">
        <v>44582</v>
      </c>
      <c r="F2798" s="245">
        <v>44586</v>
      </c>
      <c r="G2798" s="246" t="s">
        <v>13</v>
      </c>
      <c r="H2798" s="247">
        <v>49824</v>
      </c>
      <c r="I2798" s="248">
        <v>49823.529410000003</v>
      </c>
      <c r="J2798" s="248">
        <v>1</v>
      </c>
      <c r="K2798" s="249">
        <v>2022</v>
      </c>
      <c r="L2798" s="249">
        <v>2022</v>
      </c>
      <c r="M2798" s="250" t="s">
        <v>6021</v>
      </c>
    </row>
    <row r="2799" spans="4:13" x14ac:dyDescent="0.35">
      <c r="D2799" s="244" t="s">
        <v>6135</v>
      </c>
      <c r="E2799" s="245">
        <v>44583</v>
      </c>
      <c r="F2799" s="245">
        <v>44584</v>
      </c>
      <c r="G2799" s="246" t="s">
        <v>10</v>
      </c>
      <c r="H2799" s="247">
        <v>17720</v>
      </c>
      <c r="I2799" s="248">
        <v>17720</v>
      </c>
      <c r="J2799" s="248">
        <v>1</v>
      </c>
      <c r="K2799" s="249">
        <v>2022</v>
      </c>
      <c r="L2799" s="249">
        <v>2022</v>
      </c>
      <c r="M2799" s="250" t="s">
        <v>6021</v>
      </c>
    </row>
    <row r="2800" spans="4:13" x14ac:dyDescent="0.35">
      <c r="D2800" s="244" t="s">
        <v>6138</v>
      </c>
      <c r="E2800" s="245">
        <v>43524</v>
      </c>
      <c r="F2800" s="245">
        <v>44587</v>
      </c>
      <c r="G2800" s="246" t="s">
        <v>13</v>
      </c>
      <c r="H2800" s="247">
        <v>160000</v>
      </c>
      <c r="I2800" s="248">
        <v>160000</v>
      </c>
      <c r="J2800" s="248">
        <v>1</v>
      </c>
      <c r="K2800" s="249">
        <v>2019</v>
      </c>
      <c r="L2800" s="249">
        <v>2022</v>
      </c>
      <c r="M2800" s="250" t="s">
        <v>681</v>
      </c>
    </row>
    <row r="2801" spans="4:13" x14ac:dyDescent="0.35">
      <c r="D2801" s="244" t="s">
        <v>6141</v>
      </c>
      <c r="E2801" s="245">
        <v>44573</v>
      </c>
      <c r="F2801" s="245">
        <v>44587</v>
      </c>
      <c r="G2801" s="246" t="s">
        <v>10</v>
      </c>
      <c r="H2801" s="247">
        <v>2000</v>
      </c>
      <c r="I2801" s="248">
        <v>2000</v>
      </c>
      <c r="J2801" s="248">
        <v>1</v>
      </c>
      <c r="K2801" s="249">
        <v>2022</v>
      </c>
      <c r="L2801" s="249">
        <v>2022</v>
      </c>
      <c r="M2801" s="250" t="s">
        <v>6021</v>
      </c>
    </row>
    <row r="2802" spans="4:13" x14ac:dyDescent="0.35">
      <c r="D2802" s="244" t="s">
        <v>6142</v>
      </c>
      <c r="E2802" s="245">
        <v>44576</v>
      </c>
      <c r="F2802" s="245">
        <v>44587</v>
      </c>
      <c r="G2802" s="246" t="s">
        <v>10</v>
      </c>
      <c r="H2802" s="247">
        <v>49411.764710000003</v>
      </c>
      <c r="I2802" s="248">
        <v>49411.764710000003</v>
      </c>
      <c r="J2802" s="248">
        <v>1</v>
      </c>
      <c r="K2802" s="249">
        <v>2022</v>
      </c>
      <c r="L2802" s="249">
        <v>2022</v>
      </c>
      <c r="M2802" s="250" t="s">
        <v>6021</v>
      </c>
    </row>
    <row r="2803" spans="4:13" x14ac:dyDescent="0.35">
      <c r="D2803" s="244" t="s">
        <v>6143</v>
      </c>
      <c r="E2803" s="245">
        <v>44583</v>
      </c>
      <c r="F2803" s="245">
        <v>44587</v>
      </c>
      <c r="G2803" s="246" t="s">
        <v>10</v>
      </c>
      <c r="H2803" s="247">
        <v>115500</v>
      </c>
      <c r="I2803" s="248">
        <v>115500</v>
      </c>
      <c r="J2803" s="248">
        <v>1</v>
      </c>
      <c r="K2803" s="249">
        <v>2022</v>
      </c>
      <c r="L2803" s="249">
        <v>2022</v>
      </c>
      <c r="M2803" s="250" t="s">
        <v>6021</v>
      </c>
    </row>
    <row r="2804" spans="4:13" x14ac:dyDescent="0.35">
      <c r="D2804" s="244" t="s">
        <v>6144</v>
      </c>
      <c r="E2804" s="245">
        <v>44583</v>
      </c>
      <c r="F2804" s="245">
        <v>44587</v>
      </c>
      <c r="G2804" s="246" t="s">
        <v>10</v>
      </c>
      <c r="H2804" s="247">
        <v>10000</v>
      </c>
      <c r="I2804" s="248">
        <v>10000</v>
      </c>
      <c r="J2804" s="248">
        <v>1</v>
      </c>
      <c r="K2804" s="249">
        <v>2022</v>
      </c>
      <c r="L2804" s="249">
        <v>2022</v>
      </c>
      <c r="M2804" s="250" t="s">
        <v>6021</v>
      </c>
    </row>
    <row r="2805" spans="4:13" x14ac:dyDescent="0.35">
      <c r="D2805" s="244" t="s">
        <v>6145</v>
      </c>
      <c r="E2805" s="245">
        <v>44572</v>
      </c>
      <c r="F2805" s="245">
        <v>44587</v>
      </c>
      <c r="G2805" s="246" t="s">
        <v>10</v>
      </c>
      <c r="H2805" s="247">
        <v>505000</v>
      </c>
      <c r="I2805" s="248">
        <v>505000</v>
      </c>
      <c r="J2805" s="248">
        <v>1</v>
      </c>
      <c r="K2805" s="249">
        <v>2022</v>
      </c>
      <c r="L2805" s="249">
        <v>2022</v>
      </c>
      <c r="M2805" s="250" t="s">
        <v>6021</v>
      </c>
    </row>
    <row r="2806" spans="4:13" x14ac:dyDescent="0.35">
      <c r="D2806" s="244" t="s">
        <v>6146</v>
      </c>
      <c r="E2806" s="245">
        <v>44580</v>
      </c>
      <c r="F2806" s="245">
        <v>44587</v>
      </c>
      <c r="G2806" s="246" t="s">
        <v>10</v>
      </c>
      <c r="H2806" s="247">
        <v>13000</v>
      </c>
      <c r="I2806" s="248">
        <v>13000</v>
      </c>
      <c r="J2806" s="248">
        <v>1</v>
      </c>
      <c r="K2806" s="249">
        <v>2022</v>
      </c>
      <c r="L2806" s="249">
        <v>2022</v>
      </c>
      <c r="M2806" s="250" t="s">
        <v>6021</v>
      </c>
    </row>
    <row r="2807" spans="4:13" x14ac:dyDescent="0.35">
      <c r="D2807" s="244" t="s">
        <v>6147</v>
      </c>
      <c r="E2807" s="245">
        <v>44399</v>
      </c>
      <c r="F2807" s="245">
        <v>44511</v>
      </c>
      <c r="G2807" s="246" t="s">
        <v>10</v>
      </c>
      <c r="H2807" s="247">
        <v>2000000</v>
      </c>
      <c r="I2807" s="248">
        <v>500000</v>
      </c>
      <c r="J2807" s="248">
        <v>1</v>
      </c>
      <c r="K2807" s="249">
        <v>2021</v>
      </c>
      <c r="L2807" s="249">
        <v>2021</v>
      </c>
      <c r="M2807" s="250" t="s">
        <v>3073</v>
      </c>
    </row>
    <row r="2808" spans="4:13" x14ac:dyDescent="0.35">
      <c r="D2808" s="244" t="s">
        <v>6149</v>
      </c>
      <c r="E2808" s="245">
        <v>44391</v>
      </c>
      <c r="F2808" s="245">
        <v>44586</v>
      </c>
      <c r="G2808" s="246" t="s">
        <v>10</v>
      </c>
      <c r="H2808" s="247">
        <v>668214.65449999995</v>
      </c>
      <c r="I2808" s="248">
        <v>668214.65449999995</v>
      </c>
      <c r="J2808" s="248">
        <v>1</v>
      </c>
      <c r="K2808" s="249">
        <v>2021</v>
      </c>
      <c r="L2808" s="249">
        <v>2022</v>
      </c>
      <c r="M2808" s="250" t="s">
        <v>3073</v>
      </c>
    </row>
    <row r="2809" spans="4:13" x14ac:dyDescent="0.35">
      <c r="D2809" s="244" t="s">
        <v>6152</v>
      </c>
      <c r="E2809" s="245">
        <v>44556</v>
      </c>
      <c r="F2809" s="245">
        <v>44588</v>
      </c>
      <c r="G2809" s="246" t="s">
        <v>10</v>
      </c>
      <c r="H2809" s="247">
        <v>10000</v>
      </c>
      <c r="I2809" s="248">
        <v>10000</v>
      </c>
      <c r="J2809" s="248">
        <v>1</v>
      </c>
      <c r="K2809" s="249">
        <v>2021</v>
      </c>
      <c r="L2809" s="249">
        <v>2022</v>
      </c>
      <c r="M2809" s="250" t="s">
        <v>3138</v>
      </c>
    </row>
    <row r="2810" spans="4:13" x14ac:dyDescent="0.35">
      <c r="D2810" s="244" t="s">
        <v>6154</v>
      </c>
      <c r="E2810" s="245">
        <v>44559</v>
      </c>
      <c r="F2810" s="245">
        <v>44581</v>
      </c>
      <c r="G2810" s="246" t="s">
        <v>152</v>
      </c>
      <c r="H2810" s="247">
        <v>119024</v>
      </c>
      <c r="I2810" s="248">
        <v>20140.472932102999</v>
      </c>
      <c r="J2810" s="248">
        <v>1</v>
      </c>
      <c r="K2810" s="249">
        <v>2021</v>
      </c>
      <c r="L2810" s="249">
        <v>2022</v>
      </c>
      <c r="M2810" s="250" t="s">
        <v>3138</v>
      </c>
    </row>
    <row r="2811" spans="4:13" x14ac:dyDescent="0.35">
      <c r="D2811" s="244" t="s">
        <v>6155</v>
      </c>
      <c r="E2811" s="245">
        <v>44569</v>
      </c>
      <c r="F2811" s="245">
        <v>44589</v>
      </c>
      <c r="G2811" s="246" t="s">
        <v>10</v>
      </c>
      <c r="H2811" s="247">
        <v>58189</v>
      </c>
      <c r="I2811" s="248">
        <v>58189</v>
      </c>
      <c r="J2811" s="248">
        <v>1</v>
      </c>
      <c r="K2811" s="249">
        <v>2022</v>
      </c>
      <c r="L2811" s="249">
        <v>2022</v>
      </c>
      <c r="M2811" s="250" t="s">
        <v>6021</v>
      </c>
    </row>
    <row r="2812" spans="4:13" x14ac:dyDescent="0.35">
      <c r="D2812" s="244" t="s">
        <v>6157</v>
      </c>
      <c r="E2812" s="245">
        <v>44559</v>
      </c>
      <c r="F2812" s="245">
        <v>44581</v>
      </c>
      <c r="G2812" s="246" t="s">
        <v>152</v>
      </c>
      <c r="H2812" s="247">
        <v>5000</v>
      </c>
      <c r="I2812" s="248">
        <v>-42483.769748662999</v>
      </c>
      <c r="J2812" s="248">
        <v>1</v>
      </c>
      <c r="K2812" s="249">
        <v>2021</v>
      </c>
      <c r="L2812" s="249">
        <v>2022</v>
      </c>
      <c r="M2812" s="250" t="s">
        <v>3138</v>
      </c>
    </row>
    <row r="2813" spans="4:13" x14ac:dyDescent="0.35">
      <c r="D2813" s="244" t="s">
        <v>6158</v>
      </c>
      <c r="E2813" s="245">
        <v>44579</v>
      </c>
      <c r="F2813" s="245">
        <v>44585</v>
      </c>
      <c r="G2813" s="246" t="s">
        <v>658</v>
      </c>
      <c r="H2813" s="247">
        <v>100000</v>
      </c>
      <c r="I2813" s="248">
        <v>100000</v>
      </c>
      <c r="J2813" s="248">
        <v>1</v>
      </c>
      <c r="K2813" s="249">
        <v>2022</v>
      </c>
      <c r="L2813" s="249">
        <v>2022</v>
      </c>
      <c r="M2813" s="250" t="s">
        <v>6021</v>
      </c>
    </row>
    <row r="2814" spans="4:13" x14ac:dyDescent="0.35">
      <c r="D2814" s="244" t="s">
        <v>6159</v>
      </c>
      <c r="E2814" s="245">
        <v>44565</v>
      </c>
      <c r="F2814" s="245">
        <v>44566</v>
      </c>
      <c r="G2814" s="246" t="s">
        <v>197</v>
      </c>
      <c r="H2814" s="247">
        <v>236960.43956048999</v>
      </c>
      <c r="I2814" s="248">
        <v>236960.43956048999</v>
      </c>
      <c r="J2814" s="248">
        <v>1</v>
      </c>
      <c r="K2814" s="249">
        <v>2022</v>
      </c>
      <c r="L2814" s="249">
        <v>2022</v>
      </c>
      <c r="M2814" s="250" t="s">
        <v>6021</v>
      </c>
    </row>
    <row r="2815" spans="4:13" x14ac:dyDescent="0.35">
      <c r="D2815" s="244" t="s">
        <v>6160</v>
      </c>
      <c r="E2815" s="245">
        <v>44583</v>
      </c>
      <c r="F2815" s="245">
        <v>44592</v>
      </c>
      <c r="G2815" s="246" t="s">
        <v>10</v>
      </c>
      <c r="H2815" s="247">
        <v>50000</v>
      </c>
      <c r="I2815" s="248">
        <v>50000</v>
      </c>
      <c r="J2815" s="248">
        <v>1</v>
      </c>
      <c r="K2815" s="249">
        <v>2022</v>
      </c>
      <c r="L2815" s="249">
        <v>2022</v>
      </c>
      <c r="M2815" s="250" t="s">
        <v>6021</v>
      </c>
    </row>
    <row r="2816" spans="4:13" x14ac:dyDescent="0.35">
      <c r="D2816" s="244" t="s">
        <v>6164</v>
      </c>
      <c r="E2816" s="245">
        <v>44581</v>
      </c>
      <c r="F2816" s="245">
        <v>44588</v>
      </c>
      <c r="G2816" s="246" t="s">
        <v>10</v>
      </c>
      <c r="H2816" s="247">
        <v>173000</v>
      </c>
      <c r="I2816" s="248">
        <v>173000</v>
      </c>
      <c r="J2816" s="248">
        <v>1</v>
      </c>
      <c r="K2816" s="249">
        <v>2022</v>
      </c>
      <c r="L2816" s="249">
        <v>2022</v>
      </c>
      <c r="M2816" s="250" t="s">
        <v>6021</v>
      </c>
    </row>
    <row r="2817" spans="4:13" x14ac:dyDescent="0.35">
      <c r="D2817" s="244" t="s">
        <v>6165</v>
      </c>
      <c r="E2817" s="245">
        <v>44128</v>
      </c>
      <c r="F2817" s="245">
        <v>44592</v>
      </c>
      <c r="G2817" s="246" t="s">
        <v>10</v>
      </c>
      <c r="H2817" s="247">
        <v>50000</v>
      </c>
      <c r="I2817" s="248">
        <v>50000</v>
      </c>
      <c r="J2817" s="248">
        <v>1</v>
      </c>
      <c r="K2817" s="249">
        <v>2020</v>
      </c>
      <c r="L2817" s="249">
        <v>2022</v>
      </c>
      <c r="M2817" s="250" t="s">
        <v>11</v>
      </c>
    </row>
    <row r="2818" spans="4:13" x14ac:dyDescent="0.35">
      <c r="D2818" s="244" t="s">
        <v>6166</v>
      </c>
      <c r="E2818" s="245">
        <v>44565</v>
      </c>
      <c r="F2818" s="245">
        <v>44593</v>
      </c>
      <c r="G2818" s="246" t="s">
        <v>10</v>
      </c>
      <c r="H2818" s="247">
        <v>150460.4706</v>
      </c>
      <c r="I2818" s="248">
        <v>150460.4706</v>
      </c>
      <c r="J2818" s="248">
        <v>1</v>
      </c>
      <c r="K2818" s="249">
        <v>2022</v>
      </c>
      <c r="L2818" s="249">
        <v>2022</v>
      </c>
      <c r="M2818" s="250" t="s">
        <v>6021</v>
      </c>
    </row>
    <row r="2819" spans="4:13" x14ac:dyDescent="0.35">
      <c r="D2819" s="244" t="s">
        <v>6169</v>
      </c>
      <c r="E2819" s="245">
        <v>44589</v>
      </c>
      <c r="F2819" s="245">
        <v>44594</v>
      </c>
      <c r="G2819" s="246" t="s">
        <v>10</v>
      </c>
      <c r="H2819" s="247">
        <v>24000</v>
      </c>
      <c r="I2819" s="248">
        <v>24000</v>
      </c>
      <c r="J2819" s="248">
        <v>1</v>
      </c>
      <c r="K2819" s="249">
        <v>2022</v>
      </c>
      <c r="L2819" s="249">
        <v>2022</v>
      </c>
      <c r="M2819" s="250" t="s">
        <v>6021</v>
      </c>
    </row>
    <row r="2820" spans="4:13" x14ac:dyDescent="0.35">
      <c r="D2820" s="244" t="s">
        <v>6171</v>
      </c>
      <c r="E2820" s="245">
        <v>44423</v>
      </c>
      <c r="F2820" s="245">
        <v>44449</v>
      </c>
      <c r="G2820" s="246" t="s">
        <v>13</v>
      </c>
      <c r="H2820" s="247">
        <v>5000</v>
      </c>
      <c r="I2820" s="248">
        <v>5000</v>
      </c>
      <c r="J2820" s="248">
        <v>1</v>
      </c>
      <c r="K2820" s="249">
        <v>2021</v>
      </c>
      <c r="L2820" s="249">
        <v>2021</v>
      </c>
      <c r="M2820" s="250" t="s">
        <v>3073</v>
      </c>
    </row>
    <row r="2821" spans="4:13" x14ac:dyDescent="0.35">
      <c r="D2821" s="244" t="s">
        <v>6172</v>
      </c>
      <c r="E2821" s="245">
        <v>44591</v>
      </c>
      <c r="F2821" s="245">
        <v>44594</v>
      </c>
      <c r="G2821" s="246" t="s">
        <v>10</v>
      </c>
      <c r="H2821" s="247">
        <v>120500</v>
      </c>
      <c r="I2821" s="248">
        <v>120500</v>
      </c>
      <c r="J2821" s="248">
        <v>1</v>
      </c>
      <c r="K2821" s="249">
        <v>2022</v>
      </c>
      <c r="L2821" s="249">
        <v>2022</v>
      </c>
      <c r="M2821" s="250" t="s">
        <v>6021</v>
      </c>
    </row>
    <row r="2822" spans="4:13" x14ac:dyDescent="0.35">
      <c r="D2822" s="244" t="s">
        <v>6173</v>
      </c>
      <c r="E2822" s="245">
        <v>44356</v>
      </c>
      <c r="F2822" s="245">
        <v>44595</v>
      </c>
      <c r="G2822" s="246" t="s">
        <v>10</v>
      </c>
      <c r="H2822" s="247">
        <v>100000</v>
      </c>
      <c r="I2822" s="248">
        <v>100000</v>
      </c>
      <c r="J2822" s="248">
        <v>1</v>
      </c>
      <c r="K2822" s="249">
        <v>2021</v>
      </c>
      <c r="L2822" s="249">
        <v>2022</v>
      </c>
      <c r="M2822" s="250" t="s">
        <v>2250</v>
      </c>
    </row>
    <row r="2823" spans="4:13" x14ac:dyDescent="0.35">
      <c r="D2823" s="244" t="s">
        <v>6175</v>
      </c>
      <c r="E2823" s="245">
        <v>44391</v>
      </c>
      <c r="F2823" s="245">
        <v>44595</v>
      </c>
      <c r="G2823" s="246" t="s">
        <v>10</v>
      </c>
      <c r="H2823" s="247">
        <v>50000</v>
      </c>
      <c r="I2823" s="248">
        <v>50000</v>
      </c>
      <c r="J2823" s="248">
        <v>1</v>
      </c>
      <c r="K2823" s="249">
        <v>2021</v>
      </c>
      <c r="L2823" s="249">
        <v>2022</v>
      </c>
      <c r="M2823" s="250" t="s">
        <v>3073</v>
      </c>
    </row>
    <row r="2824" spans="4:13" x14ac:dyDescent="0.35">
      <c r="D2824" s="244" t="s">
        <v>6177</v>
      </c>
      <c r="E2824" s="245">
        <v>44578</v>
      </c>
      <c r="F2824" s="245">
        <v>44595</v>
      </c>
      <c r="G2824" s="246" t="s">
        <v>10</v>
      </c>
      <c r="H2824" s="247">
        <v>133000</v>
      </c>
      <c r="I2824" s="248">
        <v>133000</v>
      </c>
      <c r="J2824" s="248">
        <v>1</v>
      </c>
      <c r="K2824" s="249">
        <v>2022</v>
      </c>
      <c r="L2824" s="249">
        <v>2022</v>
      </c>
      <c r="M2824" s="250" t="s">
        <v>6021</v>
      </c>
    </row>
    <row r="2825" spans="4:13" x14ac:dyDescent="0.35">
      <c r="D2825" s="244" t="s">
        <v>6178</v>
      </c>
      <c r="E2825" s="245">
        <v>44490</v>
      </c>
      <c r="F2825" s="245">
        <v>44497</v>
      </c>
      <c r="G2825" s="246" t="s">
        <v>10</v>
      </c>
      <c r="H2825" s="247">
        <v>2090600</v>
      </c>
      <c r="I2825" s="248">
        <v>-904400</v>
      </c>
      <c r="J2825" s="248">
        <v>1</v>
      </c>
      <c r="K2825" s="249">
        <v>2021</v>
      </c>
      <c r="L2825" s="249">
        <v>2021</v>
      </c>
      <c r="M2825" s="250" t="s">
        <v>3138</v>
      </c>
    </row>
    <row r="2826" spans="4:13" x14ac:dyDescent="0.35">
      <c r="D2826" s="244" t="s">
        <v>6179</v>
      </c>
      <c r="E2826" s="245">
        <v>44498</v>
      </c>
      <c r="F2826" s="245">
        <v>44592</v>
      </c>
      <c r="G2826" s="246" t="s">
        <v>10</v>
      </c>
      <c r="H2826" s="247">
        <v>48500</v>
      </c>
      <c r="I2826" s="248">
        <v>48500</v>
      </c>
      <c r="J2826" s="248">
        <v>1</v>
      </c>
      <c r="K2826" s="249">
        <v>2021</v>
      </c>
      <c r="L2826" s="249">
        <v>2022</v>
      </c>
      <c r="M2826" s="250" t="s">
        <v>3138</v>
      </c>
    </row>
    <row r="2827" spans="4:13" x14ac:dyDescent="0.35">
      <c r="D2827" s="244" t="s">
        <v>6180</v>
      </c>
      <c r="E2827" s="245">
        <v>44565</v>
      </c>
      <c r="F2827" s="245">
        <v>44595</v>
      </c>
      <c r="G2827" s="246" t="s">
        <v>13</v>
      </c>
      <c r="H2827" s="247">
        <v>500000</v>
      </c>
      <c r="I2827" s="248">
        <v>500000</v>
      </c>
      <c r="J2827" s="248">
        <v>1</v>
      </c>
      <c r="K2827" s="249">
        <v>2022</v>
      </c>
      <c r="L2827" s="249">
        <v>2022</v>
      </c>
      <c r="M2827" s="250" t="s">
        <v>6021</v>
      </c>
    </row>
    <row r="2828" spans="4:13" x14ac:dyDescent="0.35">
      <c r="D2828" s="244" t="s">
        <v>6181</v>
      </c>
      <c r="E2828" s="245">
        <v>44512</v>
      </c>
      <c r="F2828" s="245">
        <v>44533</v>
      </c>
      <c r="G2828" s="246" t="s">
        <v>10</v>
      </c>
      <c r="H2828" s="247">
        <v>100000</v>
      </c>
      <c r="I2828" s="248">
        <v>100000</v>
      </c>
      <c r="J2828" s="248">
        <v>1</v>
      </c>
      <c r="K2828" s="249">
        <v>2021</v>
      </c>
      <c r="L2828" s="249">
        <v>2021</v>
      </c>
      <c r="M2828" s="250" t="s">
        <v>3138</v>
      </c>
    </row>
    <row r="2829" spans="4:13" x14ac:dyDescent="0.35">
      <c r="D2829" s="244" t="s">
        <v>6182</v>
      </c>
      <c r="E2829" s="245">
        <v>44553</v>
      </c>
      <c r="F2829" s="245">
        <v>44596</v>
      </c>
      <c r="G2829" s="246" t="s">
        <v>10</v>
      </c>
      <c r="H2829" s="247">
        <v>44114</v>
      </c>
      <c r="I2829" s="248">
        <v>44114</v>
      </c>
      <c r="J2829" s="248">
        <v>1</v>
      </c>
      <c r="K2829" s="249">
        <v>2021</v>
      </c>
      <c r="L2829" s="249">
        <v>2022</v>
      </c>
      <c r="M2829" s="250" t="s">
        <v>3138</v>
      </c>
    </row>
    <row r="2830" spans="4:13" x14ac:dyDescent="0.35">
      <c r="D2830" s="244" t="s">
        <v>6184</v>
      </c>
      <c r="E2830" s="245">
        <v>44594</v>
      </c>
      <c r="F2830" s="245">
        <v>44596</v>
      </c>
      <c r="G2830" s="246" t="s">
        <v>10</v>
      </c>
      <c r="H2830" s="247">
        <v>35000</v>
      </c>
      <c r="I2830" s="248">
        <v>35000</v>
      </c>
      <c r="J2830" s="248">
        <v>1</v>
      </c>
      <c r="K2830" s="249">
        <v>2022</v>
      </c>
      <c r="L2830" s="249">
        <v>2022</v>
      </c>
      <c r="M2830" s="250" t="s">
        <v>6021</v>
      </c>
    </row>
    <row r="2831" spans="4:13" x14ac:dyDescent="0.35">
      <c r="D2831" s="244" t="s">
        <v>6185</v>
      </c>
      <c r="E2831" s="245">
        <v>44518</v>
      </c>
      <c r="F2831" s="245">
        <v>44596</v>
      </c>
      <c r="G2831" s="246" t="s">
        <v>13</v>
      </c>
      <c r="H2831" s="247">
        <v>255294.1176</v>
      </c>
      <c r="I2831" s="248">
        <v>255294.1176</v>
      </c>
      <c r="J2831" s="248">
        <v>1</v>
      </c>
      <c r="K2831" s="249">
        <v>2021</v>
      </c>
      <c r="L2831" s="249">
        <v>2022</v>
      </c>
      <c r="M2831" s="250" t="s">
        <v>3138</v>
      </c>
    </row>
    <row r="2832" spans="4:13" x14ac:dyDescent="0.35">
      <c r="D2832" s="244" t="s">
        <v>6186</v>
      </c>
      <c r="E2832" s="245">
        <v>44565</v>
      </c>
      <c r="F2832" s="245">
        <v>44567</v>
      </c>
      <c r="G2832" s="246" t="s">
        <v>10</v>
      </c>
      <c r="H2832" s="247">
        <v>18036</v>
      </c>
      <c r="I2832" s="248">
        <v>18036</v>
      </c>
      <c r="J2832" s="248">
        <v>1</v>
      </c>
      <c r="K2832" s="249">
        <v>2022</v>
      </c>
      <c r="L2832" s="249">
        <v>2022</v>
      </c>
      <c r="M2832" s="250" t="s">
        <v>6021</v>
      </c>
    </row>
    <row r="2833" spans="4:13" x14ac:dyDescent="0.35">
      <c r="D2833" s="244" t="s">
        <v>6189</v>
      </c>
      <c r="E2833" s="245">
        <v>44595</v>
      </c>
      <c r="F2833" s="245">
        <v>44597</v>
      </c>
      <c r="G2833" s="246" t="s">
        <v>10</v>
      </c>
      <c r="H2833" s="247">
        <v>10760</v>
      </c>
      <c r="I2833" s="248">
        <v>10760</v>
      </c>
      <c r="J2833" s="248">
        <v>1</v>
      </c>
      <c r="K2833" s="249">
        <v>2022</v>
      </c>
      <c r="L2833" s="249">
        <v>2022</v>
      </c>
      <c r="M2833" s="250" t="s">
        <v>6021</v>
      </c>
    </row>
    <row r="2834" spans="4:13" x14ac:dyDescent="0.35">
      <c r="D2834" s="244" t="s">
        <v>6190</v>
      </c>
      <c r="E2834" s="245">
        <v>44597</v>
      </c>
      <c r="F2834" s="245">
        <v>44597</v>
      </c>
      <c r="G2834" s="246" t="s">
        <v>10</v>
      </c>
      <c r="H2834" s="247">
        <v>10000</v>
      </c>
      <c r="I2834" s="248">
        <v>10000</v>
      </c>
      <c r="J2834" s="248">
        <v>1</v>
      </c>
      <c r="K2834" s="249">
        <v>2022</v>
      </c>
      <c r="L2834" s="249">
        <v>2022</v>
      </c>
      <c r="M2834" s="250" t="s">
        <v>6021</v>
      </c>
    </row>
    <row r="2835" spans="4:13" x14ac:dyDescent="0.35">
      <c r="D2835" s="244" t="s">
        <v>6191</v>
      </c>
      <c r="E2835" s="245">
        <v>44586</v>
      </c>
      <c r="F2835" s="245">
        <v>44599</v>
      </c>
      <c r="G2835" s="246" t="s">
        <v>10</v>
      </c>
      <c r="H2835" s="247">
        <v>1280676.4709999999</v>
      </c>
      <c r="I2835" s="248">
        <v>1280676.4709999999</v>
      </c>
      <c r="J2835" s="248">
        <v>1</v>
      </c>
      <c r="K2835" s="249">
        <v>2022</v>
      </c>
      <c r="L2835" s="249">
        <v>2022</v>
      </c>
      <c r="M2835" s="250" t="s">
        <v>6021</v>
      </c>
    </row>
    <row r="2836" spans="4:13" x14ac:dyDescent="0.35">
      <c r="D2836" s="244" t="s">
        <v>6193</v>
      </c>
      <c r="E2836" s="245">
        <v>44598</v>
      </c>
      <c r="F2836" s="245">
        <v>44600</v>
      </c>
      <c r="G2836" s="246" t="s">
        <v>10</v>
      </c>
      <c r="H2836" s="247">
        <v>100000</v>
      </c>
      <c r="I2836" s="248">
        <v>100000</v>
      </c>
      <c r="J2836" s="248">
        <v>1</v>
      </c>
      <c r="K2836" s="249">
        <v>2022</v>
      </c>
      <c r="L2836" s="249">
        <v>2022</v>
      </c>
      <c r="M2836" s="250" t="s">
        <v>6021</v>
      </c>
    </row>
    <row r="2837" spans="4:13" x14ac:dyDescent="0.35">
      <c r="D2837" s="244" t="s">
        <v>6196</v>
      </c>
      <c r="E2837" s="245">
        <v>44597</v>
      </c>
      <c r="F2837" s="245">
        <v>44600</v>
      </c>
      <c r="G2837" s="246" t="s">
        <v>10</v>
      </c>
      <c r="H2837" s="247">
        <v>30000</v>
      </c>
      <c r="I2837" s="248">
        <v>30000</v>
      </c>
      <c r="J2837" s="248">
        <v>1</v>
      </c>
      <c r="K2837" s="249">
        <v>2022</v>
      </c>
      <c r="L2837" s="249">
        <v>2022</v>
      </c>
      <c r="M2837" s="250" t="s">
        <v>6021</v>
      </c>
    </row>
    <row r="2838" spans="4:13" x14ac:dyDescent="0.35">
      <c r="D2838" s="244" t="s">
        <v>6197</v>
      </c>
      <c r="E2838" s="245">
        <v>44594</v>
      </c>
      <c r="F2838" s="245">
        <v>44600</v>
      </c>
      <c r="G2838" s="246" t="s">
        <v>10</v>
      </c>
      <c r="H2838" s="247">
        <v>385611.76471000002</v>
      </c>
      <c r="I2838" s="248">
        <v>385611.76471000002</v>
      </c>
      <c r="J2838" s="248">
        <v>1</v>
      </c>
      <c r="K2838" s="249">
        <v>2022</v>
      </c>
      <c r="L2838" s="249">
        <v>2022</v>
      </c>
      <c r="M2838" s="250" t="s">
        <v>6021</v>
      </c>
    </row>
    <row r="2839" spans="4:13" x14ac:dyDescent="0.35">
      <c r="D2839" s="244" t="s">
        <v>6198</v>
      </c>
      <c r="E2839" s="245">
        <v>44594</v>
      </c>
      <c r="F2839" s="245">
        <v>44600</v>
      </c>
      <c r="G2839" s="246" t="s">
        <v>13</v>
      </c>
      <c r="H2839" s="247">
        <v>220000</v>
      </c>
      <c r="I2839" s="248">
        <v>220000</v>
      </c>
      <c r="J2839" s="248">
        <v>1</v>
      </c>
      <c r="K2839" s="249">
        <v>2022</v>
      </c>
      <c r="L2839" s="249">
        <v>2022</v>
      </c>
      <c r="M2839" s="250" t="s">
        <v>6021</v>
      </c>
    </row>
    <row r="2840" spans="4:13" x14ac:dyDescent="0.35">
      <c r="D2840" s="244" t="s">
        <v>6201</v>
      </c>
      <c r="E2840" s="245">
        <v>44588</v>
      </c>
      <c r="F2840" s="245">
        <v>44601</v>
      </c>
      <c r="G2840" s="246" t="s">
        <v>10</v>
      </c>
      <c r="H2840" s="247">
        <v>14744</v>
      </c>
      <c r="I2840" s="248">
        <v>14744</v>
      </c>
      <c r="J2840" s="248">
        <v>1</v>
      </c>
      <c r="K2840" s="249">
        <v>2022</v>
      </c>
      <c r="L2840" s="249">
        <v>2022</v>
      </c>
      <c r="M2840" s="250" t="s">
        <v>6021</v>
      </c>
    </row>
    <row r="2841" spans="4:13" x14ac:dyDescent="0.35">
      <c r="D2841" s="244" t="s">
        <v>6203</v>
      </c>
      <c r="E2841" s="245">
        <v>44589</v>
      </c>
      <c r="F2841" s="245">
        <v>44601</v>
      </c>
      <c r="G2841" s="246" t="s">
        <v>10</v>
      </c>
      <c r="H2841" s="247">
        <v>85000</v>
      </c>
      <c r="I2841" s="248">
        <v>85000</v>
      </c>
      <c r="J2841" s="248">
        <v>1</v>
      </c>
      <c r="K2841" s="249">
        <v>2022</v>
      </c>
      <c r="L2841" s="249">
        <v>2022</v>
      </c>
      <c r="M2841" s="250" t="s">
        <v>6021</v>
      </c>
    </row>
    <row r="2842" spans="4:13" x14ac:dyDescent="0.35">
      <c r="D2842" s="244" t="s">
        <v>6204</v>
      </c>
      <c r="E2842" s="245">
        <v>44593</v>
      </c>
      <c r="F2842" s="245">
        <v>44602</v>
      </c>
      <c r="G2842" s="246" t="s">
        <v>10</v>
      </c>
      <c r="H2842" s="247">
        <v>9500</v>
      </c>
      <c r="I2842" s="248">
        <v>9500</v>
      </c>
      <c r="J2842" s="248">
        <v>1</v>
      </c>
      <c r="K2842" s="249">
        <v>2022</v>
      </c>
      <c r="L2842" s="249">
        <v>2022</v>
      </c>
      <c r="M2842" s="250" t="s">
        <v>6021</v>
      </c>
    </row>
    <row r="2843" spans="4:13" x14ac:dyDescent="0.35">
      <c r="D2843" s="244" t="s">
        <v>6206</v>
      </c>
      <c r="E2843" s="245">
        <v>44593</v>
      </c>
      <c r="F2843" s="245">
        <v>44602</v>
      </c>
      <c r="G2843" s="246" t="s">
        <v>13</v>
      </c>
      <c r="H2843" s="247">
        <v>100000</v>
      </c>
      <c r="I2843" s="248">
        <v>13240</v>
      </c>
      <c r="J2843" s="248">
        <v>1</v>
      </c>
      <c r="K2843" s="249">
        <v>2022</v>
      </c>
      <c r="L2843" s="249">
        <v>2022</v>
      </c>
      <c r="M2843" s="250" t="s">
        <v>6021</v>
      </c>
    </row>
    <row r="2844" spans="4:13" x14ac:dyDescent="0.35">
      <c r="D2844" s="244" t="s">
        <v>6207</v>
      </c>
      <c r="E2844" s="245">
        <v>44575</v>
      </c>
      <c r="F2844" s="245">
        <v>44582</v>
      </c>
      <c r="G2844" s="246" t="s">
        <v>10</v>
      </c>
      <c r="H2844" s="247">
        <v>68000</v>
      </c>
      <c r="I2844" s="248">
        <v>68000</v>
      </c>
      <c r="J2844" s="248">
        <v>1</v>
      </c>
      <c r="K2844" s="249">
        <v>2022</v>
      </c>
      <c r="L2844" s="249">
        <v>2022</v>
      </c>
      <c r="M2844" s="250" t="s">
        <v>6021</v>
      </c>
    </row>
    <row r="2845" spans="4:13" x14ac:dyDescent="0.35">
      <c r="D2845" s="244" t="s">
        <v>6208</v>
      </c>
      <c r="E2845" s="245">
        <v>44600</v>
      </c>
      <c r="F2845" s="245">
        <v>44606</v>
      </c>
      <c r="G2845" s="246" t="s">
        <v>10</v>
      </c>
      <c r="H2845" s="247">
        <v>163000</v>
      </c>
      <c r="I2845" s="248">
        <v>163000</v>
      </c>
      <c r="J2845" s="248">
        <v>1</v>
      </c>
      <c r="K2845" s="249">
        <v>2022</v>
      </c>
      <c r="L2845" s="249">
        <v>2022</v>
      </c>
      <c r="M2845" s="250" t="s">
        <v>6021</v>
      </c>
    </row>
    <row r="2846" spans="4:13" x14ac:dyDescent="0.35">
      <c r="D2846" s="244" t="s">
        <v>6210</v>
      </c>
      <c r="E2846" s="245">
        <v>44588</v>
      </c>
      <c r="F2846" s="245">
        <v>44606</v>
      </c>
      <c r="G2846" s="246" t="s">
        <v>10</v>
      </c>
      <c r="H2846" s="247">
        <v>45000</v>
      </c>
      <c r="I2846" s="248">
        <v>45000</v>
      </c>
      <c r="J2846" s="248">
        <v>1</v>
      </c>
      <c r="K2846" s="249">
        <v>2022</v>
      </c>
      <c r="L2846" s="249">
        <v>2022</v>
      </c>
      <c r="M2846" s="250" t="s">
        <v>6021</v>
      </c>
    </row>
    <row r="2847" spans="4:13" x14ac:dyDescent="0.35">
      <c r="D2847" s="244" t="s">
        <v>6211</v>
      </c>
      <c r="E2847" s="245">
        <v>44597</v>
      </c>
      <c r="F2847" s="245">
        <v>44606</v>
      </c>
      <c r="G2847" s="246" t="s">
        <v>10</v>
      </c>
      <c r="H2847" s="247">
        <v>113000</v>
      </c>
      <c r="I2847" s="248">
        <v>113000</v>
      </c>
      <c r="J2847" s="248">
        <v>1</v>
      </c>
      <c r="K2847" s="249">
        <v>2022</v>
      </c>
      <c r="L2847" s="249">
        <v>2022</v>
      </c>
      <c r="M2847" s="250" t="s">
        <v>6021</v>
      </c>
    </row>
    <row r="2848" spans="4:13" x14ac:dyDescent="0.35">
      <c r="D2848" s="244" t="s">
        <v>6212</v>
      </c>
      <c r="E2848" s="245">
        <v>44606</v>
      </c>
      <c r="F2848" s="245">
        <v>44606</v>
      </c>
      <c r="G2848" s="246" t="s">
        <v>10</v>
      </c>
      <c r="H2848" s="247">
        <v>86000</v>
      </c>
      <c r="I2848" s="248">
        <v>86000</v>
      </c>
      <c r="J2848" s="248">
        <v>1</v>
      </c>
      <c r="K2848" s="249">
        <v>2022</v>
      </c>
      <c r="L2848" s="249">
        <v>2022</v>
      </c>
      <c r="M2848" s="250" t="s">
        <v>6021</v>
      </c>
    </row>
    <row r="2849" spans="4:13" x14ac:dyDescent="0.35">
      <c r="D2849" s="244" t="s">
        <v>6213</v>
      </c>
      <c r="E2849" s="245">
        <v>44596</v>
      </c>
      <c r="F2849" s="245">
        <v>44606</v>
      </c>
      <c r="G2849" s="246" t="s">
        <v>10</v>
      </c>
      <c r="H2849" s="247">
        <v>208500</v>
      </c>
      <c r="I2849" s="248">
        <v>208500</v>
      </c>
      <c r="J2849" s="248">
        <v>1</v>
      </c>
      <c r="K2849" s="249">
        <v>2022</v>
      </c>
      <c r="L2849" s="249">
        <v>2022</v>
      </c>
      <c r="M2849" s="250" t="s">
        <v>6021</v>
      </c>
    </row>
    <row r="2850" spans="4:13" x14ac:dyDescent="0.35">
      <c r="D2850" s="244" t="s">
        <v>6214</v>
      </c>
      <c r="E2850" s="245">
        <v>44575</v>
      </c>
      <c r="F2850" s="245">
        <v>44593</v>
      </c>
      <c r="G2850" s="246" t="s">
        <v>10</v>
      </c>
      <c r="H2850" s="247">
        <v>100000</v>
      </c>
      <c r="I2850" s="248">
        <v>100000</v>
      </c>
      <c r="J2850" s="248">
        <v>1</v>
      </c>
      <c r="K2850" s="249">
        <v>2022</v>
      </c>
      <c r="L2850" s="249">
        <v>2022</v>
      </c>
      <c r="M2850" s="250" t="s">
        <v>6021</v>
      </c>
    </row>
    <row r="2851" spans="4:13" x14ac:dyDescent="0.35">
      <c r="D2851" s="244" t="s">
        <v>6215</v>
      </c>
      <c r="E2851" s="245">
        <v>44601</v>
      </c>
      <c r="F2851" s="245">
        <v>44606</v>
      </c>
      <c r="G2851" s="246" t="s">
        <v>10</v>
      </c>
      <c r="H2851" s="247">
        <v>207529.4118</v>
      </c>
      <c r="I2851" s="248">
        <v>207529.4118</v>
      </c>
      <c r="J2851" s="248">
        <v>1</v>
      </c>
      <c r="K2851" s="249">
        <v>2022</v>
      </c>
      <c r="L2851" s="249">
        <v>2022</v>
      </c>
      <c r="M2851" s="250" t="s">
        <v>6021</v>
      </c>
    </row>
    <row r="2852" spans="4:13" x14ac:dyDescent="0.35">
      <c r="D2852" s="244" t="s">
        <v>6216</v>
      </c>
      <c r="E2852" s="245">
        <v>44597</v>
      </c>
      <c r="F2852" s="245">
        <v>44607</v>
      </c>
      <c r="G2852" s="246" t="s">
        <v>13</v>
      </c>
      <c r="H2852" s="247">
        <v>230588.2353</v>
      </c>
      <c r="I2852" s="248">
        <v>230588.2353</v>
      </c>
      <c r="J2852" s="248">
        <v>1</v>
      </c>
      <c r="K2852" s="249">
        <v>2022</v>
      </c>
      <c r="L2852" s="249">
        <v>2022</v>
      </c>
      <c r="M2852" s="250" t="s">
        <v>6021</v>
      </c>
    </row>
    <row r="2853" spans="4:13" x14ac:dyDescent="0.35">
      <c r="D2853" s="244" t="s">
        <v>6218</v>
      </c>
      <c r="E2853" s="245">
        <v>44496</v>
      </c>
      <c r="F2853" s="245">
        <v>44596</v>
      </c>
      <c r="G2853" s="246" t="s">
        <v>658</v>
      </c>
      <c r="H2853" s="247">
        <v>35532</v>
      </c>
      <c r="I2853" s="248">
        <v>35532</v>
      </c>
      <c r="J2853" s="248">
        <v>1</v>
      </c>
      <c r="K2853" s="249">
        <v>2021</v>
      </c>
      <c r="L2853" s="249">
        <v>2022</v>
      </c>
      <c r="M2853" s="250" t="s">
        <v>3138</v>
      </c>
    </row>
    <row r="2854" spans="4:13" x14ac:dyDescent="0.35">
      <c r="D2854" s="244" t="s">
        <v>6219</v>
      </c>
      <c r="E2854" s="245">
        <v>44588</v>
      </c>
      <c r="F2854" s="245">
        <v>44608</v>
      </c>
      <c r="G2854" s="246" t="s">
        <v>13</v>
      </c>
      <c r="H2854" s="247">
        <v>100000</v>
      </c>
      <c r="I2854" s="248">
        <v>100000</v>
      </c>
      <c r="J2854" s="248">
        <v>1</v>
      </c>
      <c r="K2854" s="249">
        <v>2022</v>
      </c>
      <c r="L2854" s="249">
        <v>2022</v>
      </c>
      <c r="M2854" s="250" t="s">
        <v>6021</v>
      </c>
    </row>
    <row r="2855" spans="4:13" x14ac:dyDescent="0.35">
      <c r="D2855" s="244" t="s">
        <v>6221</v>
      </c>
      <c r="E2855" s="245">
        <v>44606</v>
      </c>
      <c r="F2855" s="245">
        <v>44609</v>
      </c>
      <c r="G2855" s="246" t="s">
        <v>10</v>
      </c>
      <c r="H2855" s="247">
        <v>67000</v>
      </c>
      <c r="I2855" s="248">
        <v>67000</v>
      </c>
      <c r="J2855" s="248">
        <v>1</v>
      </c>
      <c r="K2855" s="249">
        <v>2022</v>
      </c>
      <c r="L2855" s="249">
        <v>2022</v>
      </c>
      <c r="M2855" s="250" t="s">
        <v>6021</v>
      </c>
    </row>
    <row r="2856" spans="4:13" x14ac:dyDescent="0.35">
      <c r="D2856" s="244" t="s">
        <v>6223</v>
      </c>
      <c r="E2856" s="245">
        <v>44599</v>
      </c>
      <c r="F2856" s="245">
        <v>44609</v>
      </c>
      <c r="G2856" s="246" t="s">
        <v>10</v>
      </c>
      <c r="H2856" s="247">
        <v>1015000</v>
      </c>
      <c r="I2856" s="248">
        <v>1015000</v>
      </c>
      <c r="J2856" s="248">
        <v>1</v>
      </c>
      <c r="K2856" s="249">
        <v>2022</v>
      </c>
      <c r="L2856" s="249">
        <v>2022</v>
      </c>
      <c r="M2856" s="250" t="s">
        <v>6021</v>
      </c>
    </row>
    <row r="2857" spans="4:13" x14ac:dyDescent="0.35">
      <c r="D2857" s="244" t="s">
        <v>6224</v>
      </c>
      <c r="E2857" s="245">
        <v>44606</v>
      </c>
      <c r="F2857" s="245">
        <v>44608</v>
      </c>
      <c r="G2857" s="246" t="s">
        <v>13</v>
      </c>
      <c r="H2857" s="247">
        <v>18500</v>
      </c>
      <c r="I2857" s="248">
        <v>18500</v>
      </c>
      <c r="J2857" s="248">
        <v>1</v>
      </c>
      <c r="K2857" s="249">
        <v>2022</v>
      </c>
      <c r="L2857" s="249">
        <v>2022</v>
      </c>
      <c r="M2857" s="250" t="s">
        <v>6021</v>
      </c>
    </row>
    <row r="2858" spans="4:13" x14ac:dyDescent="0.35">
      <c r="D2858" s="244" t="s">
        <v>6225</v>
      </c>
      <c r="E2858" s="245">
        <v>44599</v>
      </c>
      <c r="F2858" s="245">
        <v>44609</v>
      </c>
      <c r="G2858" s="246" t="s">
        <v>10</v>
      </c>
      <c r="H2858" s="247">
        <v>187500</v>
      </c>
      <c r="I2858" s="248">
        <v>187500</v>
      </c>
      <c r="J2858" s="248">
        <v>1</v>
      </c>
      <c r="K2858" s="249">
        <v>2022</v>
      </c>
      <c r="L2858" s="249">
        <v>2022</v>
      </c>
      <c r="M2858" s="250" t="s">
        <v>6021</v>
      </c>
    </row>
    <row r="2859" spans="4:13" x14ac:dyDescent="0.35">
      <c r="D2859" s="244" t="s">
        <v>6226</v>
      </c>
      <c r="E2859" s="245">
        <v>44488</v>
      </c>
      <c r="F2859" s="245">
        <v>44497</v>
      </c>
      <c r="G2859" s="246" t="s">
        <v>152</v>
      </c>
      <c r="H2859" s="247">
        <v>0</v>
      </c>
      <c r="I2859" s="248">
        <v>-617953.72745705</v>
      </c>
      <c r="J2859" s="248">
        <v>1</v>
      </c>
      <c r="K2859" s="249">
        <v>2021</v>
      </c>
      <c r="L2859" s="249">
        <v>2021</v>
      </c>
      <c r="M2859" s="250" t="s">
        <v>3138</v>
      </c>
    </row>
    <row r="2860" spans="4:13" x14ac:dyDescent="0.35">
      <c r="D2860" s="244" t="s">
        <v>6227</v>
      </c>
      <c r="E2860" s="245">
        <v>44358</v>
      </c>
      <c r="F2860" s="245">
        <v>44595</v>
      </c>
      <c r="G2860" s="246" t="s">
        <v>664</v>
      </c>
      <c r="H2860" s="247">
        <v>6551</v>
      </c>
      <c r="I2860" s="248">
        <v>6551</v>
      </c>
      <c r="J2860" s="248">
        <v>1</v>
      </c>
      <c r="K2860" s="249">
        <v>2021</v>
      </c>
      <c r="L2860" s="249">
        <v>2022</v>
      </c>
      <c r="M2860" s="250" t="s">
        <v>2250</v>
      </c>
    </row>
    <row r="2861" spans="4:13" x14ac:dyDescent="0.35">
      <c r="D2861" s="244" t="s">
        <v>6228</v>
      </c>
      <c r="E2861" s="245">
        <v>44357</v>
      </c>
      <c r="F2861" s="245">
        <v>44595</v>
      </c>
      <c r="G2861" s="246" t="s">
        <v>664</v>
      </c>
      <c r="H2861" s="247">
        <v>6551</v>
      </c>
      <c r="I2861" s="248">
        <v>6551</v>
      </c>
      <c r="J2861" s="248">
        <v>1</v>
      </c>
      <c r="K2861" s="249">
        <v>2021</v>
      </c>
      <c r="L2861" s="249">
        <v>2022</v>
      </c>
      <c r="M2861" s="250" t="s">
        <v>2250</v>
      </c>
    </row>
    <row r="2862" spans="4:13" x14ac:dyDescent="0.35">
      <c r="D2862" s="244" t="s">
        <v>6229</v>
      </c>
      <c r="E2862" s="245">
        <v>44599</v>
      </c>
      <c r="F2862" s="245">
        <v>44610</v>
      </c>
      <c r="G2862" s="246" t="s">
        <v>13</v>
      </c>
      <c r="H2862" s="247">
        <v>10000</v>
      </c>
      <c r="I2862" s="248">
        <v>10000</v>
      </c>
      <c r="J2862" s="248">
        <v>1</v>
      </c>
      <c r="K2862" s="249">
        <v>2022</v>
      </c>
      <c r="L2862" s="249">
        <v>2022</v>
      </c>
      <c r="M2862" s="250" t="s">
        <v>6021</v>
      </c>
    </row>
    <row r="2863" spans="4:13" x14ac:dyDescent="0.35">
      <c r="D2863" s="244" t="s">
        <v>6231</v>
      </c>
      <c r="E2863" s="245">
        <v>44601</v>
      </c>
      <c r="F2863" s="245">
        <v>44611</v>
      </c>
      <c r="G2863" s="246" t="s">
        <v>10</v>
      </c>
      <c r="H2863" s="247">
        <v>81000</v>
      </c>
      <c r="I2863" s="248">
        <v>81000</v>
      </c>
      <c r="J2863" s="248">
        <v>1</v>
      </c>
      <c r="K2863" s="249">
        <v>2022</v>
      </c>
      <c r="L2863" s="249">
        <v>2022</v>
      </c>
      <c r="M2863" s="250" t="s">
        <v>6021</v>
      </c>
    </row>
    <row r="2864" spans="4:13" x14ac:dyDescent="0.35">
      <c r="D2864" s="244" t="s">
        <v>6233</v>
      </c>
      <c r="E2864" s="245">
        <v>44613</v>
      </c>
      <c r="F2864" s="245">
        <v>44614</v>
      </c>
      <c r="G2864" s="246" t="s">
        <v>10</v>
      </c>
      <c r="H2864" s="247">
        <v>15000</v>
      </c>
      <c r="I2864" s="248">
        <v>15000</v>
      </c>
      <c r="J2864" s="248">
        <v>1</v>
      </c>
      <c r="K2864" s="249">
        <v>2022</v>
      </c>
      <c r="L2864" s="249">
        <v>2022</v>
      </c>
      <c r="M2864" s="250" t="s">
        <v>6021</v>
      </c>
    </row>
    <row r="2865" spans="4:13" x14ac:dyDescent="0.35">
      <c r="D2865" s="244" t="s">
        <v>6236</v>
      </c>
      <c r="E2865" s="245">
        <v>44611</v>
      </c>
      <c r="F2865" s="245">
        <v>44614</v>
      </c>
      <c r="G2865" s="246" t="s">
        <v>10</v>
      </c>
      <c r="H2865" s="247">
        <v>37500</v>
      </c>
      <c r="I2865" s="248">
        <v>37500</v>
      </c>
      <c r="J2865" s="248">
        <v>1</v>
      </c>
      <c r="K2865" s="249">
        <v>2022</v>
      </c>
      <c r="L2865" s="249">
        <v>2022</v>
      </c>
      <c r="M2865" s="250" t="s">
        <v>6021</v>
      </c>
    </row>
    <row r="2866" spans="4:13" x14ac:dyDescent="0.35">
      <c r="D2866" s="244" t="s">
        <v>6237</v>
      </c>
      <c r="E2866" s="245">
        <v>44111</v>
      </c>
      <c r="F2866" s="245">
        <v>44500</v>
      </c>
      <c r="G2866" s="246" t="s">
        <v>658</v>
      </c>
      <c r="H2866" s="247">
        <v>49411.764710000003</v>
      </c>
      <c r="I2866" s="248">
        <v>49411.764710000003</v>
      </c>
      <c r="J2866" s="248">
        <v>1</v>
      </c>
      <c r="K2866" s="249">
        <v>2020</v>
      </c>
      <c r="L2866" s="249">
        <v>2021</v>
      </c>
      <c r="M2866" s="250" t="s">
        <v>11</v>
      </c>
    </row>
    <row r="2867" spans="4:13" x14ac:dyDescent="0.35">
      <c r="D2867" s="244" t="s">
        <v>6238</v>
      </c>
      <c r="E2867" s="245">
        <v>44076</v>
      </c>
      <c r="F2867" s="245">
        <v>44568</v>
      </c>
      <c r="G2867" s="246" t="s">
        <v>177</v>
      </c>
      <c r="H2867" s="247">
        <v>8557.9500000000007</v>
      </c>
      <c r="I2867" s="248">
        <v>8557.9500000000007</v>
      </c>
      <c r="J2867" s="248">
        <v>1</v>
      </c>
      <c r="K2867" s="249">
        <v>2020</v>
      </c>
      <c r="L2867" s="249">
        <v>2022</v>
      </c>
      <c r="M2867" s="250" t="s">
        <v>35</v>
      </c>
    </row>
    <row r="2868" spans="4:13" x14ac:dyDescent="0.35">
      <c r="D2868" s="244" t="s">
        <v>6239</v>
      </c>
      <c r="E2868" s="245">
        <v>44195</v>
      </c>
      <c r="F2868" s="245">
        <v>44568</v>
      </c>
      <c r="G2868" s="246" t="s">
        <v>177</v>
      </c>
      <c r="H2868" s="247">
        <v>445</v>
      </c>
      <c r="I2868" s="248">
        <v>445</v>
      </c>
      <c r="J2868" s="248">
        <v>1</v>
      </c>
      <c r="K2868" s="249">
        <v>2020</v>
      </c>
      <c r="L2868" s="249">
        <v>2022</v>
      </c>
      <c r="M2868" s="250" t="s">
        <v>11</v>
      </c>
    </row>
    <row r="2869" spans="4:13" x14ac:dyDescent="0.35">
      <c r="D2869" s="244" t="s">
        <v>6240</v>
      </c>
      <c r="E2869" s="245">
        <v>44200</v>
      </c>
      <c r="F2869" s="245">
        <v>44568</v>
      </c>
      <c r="G2869" s="246" t="s">
        <v>177</v>
      </c>
      <c r="H2869" s="247">
        <v>33158</v>
      </c>
      <c r="I2869" s="248">
        <v>33158</v>
      </c>
      <c r="J2869" s="248">
        <v>1</v>
      </c>
      <c r="K2869" s="249">
        <v>2021</v>
      </c>
      <c r="L2869" s="249">
        <v>2022</v>
      </c>
      <c r="M2869" s="250" t="s">
        <v>21</v>
      </c>
    </row>
    <row r="2870" spans="4:13" x14ac:dyDescent="0.35">
      <c r="D2870" s="244" t="s">
        <v>6241</v>
      </c>
      <c r="E2870" s="245">
        <v>44257</v>
      </c>
      <c r="F2870" s="245">
        <v>44568</v>
      </c>
      <c r="G2870" s="246" t="s">
        <v>177</v>
      </c>
      <c r="H2870" s="247">
        <v>200000</v>
      </c>
      <c r="I2870" s="248">
        <v>200000</v>
      </c>
      <c r="J2870" s="248">
        <v>1</v>
      </c>
      <c r="K2870" s="249">
        <v>2021</v>
      </c>
      <c r="L2870" s="249">
        <v>2022</v>
      </c>
      <c r="M2870" s="250" t="s">
        <v>21</v>
      </c>
    </row>
    <row r="2871" spans="4:13" x14ac:dyDescent="0.35">
      <c r="D2871" s="244" t="s">
        <v>6242</v>
      </c>
      <c r="E2871" s="245">
        <v>44322</v>
      </c>
      <c r="F2871" s="245">
        <v>44568</v>
      </c>
      <c r="G2871" s="246" t="s">
        <v>177</v>
      </c>
      <c r="H2871" s="247">
        <v>208000</v>
      </c>
      <c r="I2871" s="248">
        <v>208000</v>
      </c>
      <c r="J2871" s="248">
        <v>1</v>
      </c>
      <c r="K2871" s="249">
        <v>2021</v>
      </c>
      <c r="L2871" s="249">
        <v>2022</v>
      </c>
      <c r="M2871" s="250" t="s">
        <v>2250</v>
      </c>
    </row>
    <row r="2872" spans="4:13" x14ac:dyDescent="0.35">
      <c r="D2872" s="244" t="s">
        <v>6243</v>
      </c>
      <c r="E2872" s="245">
        <v>44582</v>
      </c>
      <c r="F2872" s="245">
        <v>44607</v>
      </c>
      <c r="G2872" s="246" t="s">
        <v>10</v>
      </c>
      <c r="H2872" s="247">
        <v>73294.11765</v>
      </c>
      <c r="I2872" s="248">
        <v>73294.11765</v>
      </c>
      <c r="J2872" s="248">
        <v>1</v>
      </c>
      <c r="K2872" s="249">
        <v>2022</v>
      </c>
      <c r="L2872" s="249">
        <v>2022</v>
      </c>
      <c r="M2872" s="250" t="s">
        <v>6021</v>
      </c>
    </row>
    <row r="2873" spans="4:13" x14ac:dyDescent="0.35">
      <c r="D2873" s="244" t="s">
        <v>6244</v>
      </c>
      <c r="E2873" s="245">
        <v>44614</v>
      </c>
      <c r="F2873" s="245">
        <v>44615</v>
      </c>
      <c r="G2873" s="246" t="s">
        <v>10</v>
      </c>
      <c r="H2873" s="247">
        <v>97029.411760000003</v>
      </c>
      <c r="I2873" s="248">
        <v>97029.411760000003</v>
      </c>
      <c r="J2873" s="248">
        <v>1</v>
      </c>
      <c r="K2873" s="249">
        <v>2022</v>
      </c>
      <c r="L2873" s="249">
        <v>2022</v>
      </c>
      <c r="M2873" s="250" t="s">
        <v>6021</v>
      </c>
    </row>
    <row r="2874" spans="4:13" x14ac:dyDescent="0.35">
      <c r="D2874" s="244" t="s">
        <v>6246</v>
      </c>
      <c r="E2874" s="245">
        <v>44538</v>
      </c>
      <c r="F2874" s="245">
        <v>44603</v>
      </c>
      <c r="G2874" s="246" t="s">
        <v>13</v>
      </c>
      <c r="H2874" s="247">
        <v>30000</v>
      </c>
      <c r="I2874" s="248">
        <v>30000</v>
      </c>
      <c r="J2874" s="248">
        <v>1</v>
      </c>
      <c r="K2874" s="249">
        <v>2021</v>
      </c>
      <c r="L2874" s="249">
        <v>2022</v>
      </c>
      <c r="M2874" s="250" t="s">
        <v>3138</v>
      </c>
    </row>
    <row r="2875" spans="4:13" x14ac:dyDescent="0.35">
      <c r="D2875" s="244" t="s">
        <v>6248</v>
      </c>
      <c r="E2875" s="245">
        <v>44590</v>
      </c>
      <c r="F2875" s="245">
        <v>44592</v>
      </c>
      <c r="G2875" s="246" t="s">
        <v>10</v>
      </c>
      <c r="H2875" s="247">
        <v>32000</v>
      </c>
      <c r="I2875" s="248">
        <v>32000</v>
      </c>
      <c r="J2875" s="248">
        <v>1</v>
      </c>
      <c r="K2875" s="249">
        <v>2022</v>
      </c>
      <c r="L2875" s="249">
        <v>2022</v>
      </c>
      <c r="M2875" s="250" t="s">
        <v>6021</v>
      </c>
    </row>
    <row r="2876" spans="4:13" x14ac:dyDescent="0.35">
      <c r="D2876" s="244" t="s">
        <v>6250</v>
      </c>
      <c r="E2876" s="245">
        <v>44315</v>
      </c>
      <c r="F2876" s="245">
        <v>44343</v>
      </c>
      <c r="G2876" s="246" t="s">
        <v>744</v>
      </c>
      <c r="H2876" s="247">
        <v>153319.34</v>
      </c>
      <c r="I2876" s="248">
        <v>153319.34</v>
      </c>
      <c r="J2876" s="248">
        <v>1</v>
      </c>
      <c r="K2876" s="249">
        <v>2021</v>
      </c>
      <c r="L2876" s="249">
        <v>2021</v>
      </c>
      <c r="M2876" s="250" t="s">
        <v>2250</v>
      </c>
    </row>
    <row r="2877" spans="4:13" x14ac:dyDescent="0.35">
      <c r="D2877" s="244" t="s">
        <v>6251</v>
      </c>
      <c r="E2877" s="245">
        <v>44611</v>
      </c>
      <c r="F2877" s="245">
        <v>44620</v>
      </c>
      <c r="G2877" s="246" t="s">
        <v>13</v>
      </c>
      <c r="H2877" s="247">
        <v>300000</v>
      </c>
      <c r="I2877" s="248">
        <v>300000</v>
      </c>
      <c r="J2877" s="248">
        <v>1</v>
      </c>
      <c r="K2877" s="249">
        <v>2022</v>
      </c>
      <c r="L2877" s="249">
        <v>2022</v>
      </c>
      <c r="M2877" s="250" t="s">
        <v>6021</v>
      </c>
    </row>
    <row r="2878" spans="4:13" x14ac:dyDescent="0.35">
      <c r="D2878" s="244" t="s">
        <v>6253</v>
      </c>
      <c r="E2878" s="245">
        <v>43790</v>
      </c>
      <c r="F2878" s="245">
        <v>44600</v>
      </c>
      <c r="G2878" s="246" t="s">
        <v>13</v>
      </c>
      <c r="H2878" s="247">
        <v>140000</v>
      </c>
      <c r="I2878" s="248">
        <v>140000</v>
      </c>
      <c r="J2878" s="248">
        <v>1</v>
      </c>
      <c r="K2878" s="249">
        <v>2019</v>
      </c>
      <c r="L2878" s="249">
        <v>2022</v>
      </c>
      <c r="M2878" s="250" t="s">
        <v>25</v>
      </c>
    </row>
    <row r="2879" spans="4:13" x14ac:dyDescent="0.35">
      <c r="D2879" s="244" t="s">
        <v>6254</v>
      </c>
      <c r="E2879" s="245">
        <v>44609</v>
      </c>
      <c r="F2879" s="245">
        <v>44621</v>
      </c>
      <c r="G2879" s="246" t="s">
        <v>13</v>
      </c>
      <c r="H2879" s="247">
        <v>20500</v>
      </c>
      <c r="I2879" s="248">
        <v>20500</v>
      </c>
      <c r="J2879" s="248">
        <v>1</v>
      </c>
      <c r="K2879" s="249">
        <v>2022</v>
      </c>
      <c r="L2879" s="249">
        <v>2022</v>
      </c>
      <c r="M2879" s="250" t="s">
        <v>6021</v>
      </c>
    </row>
    <row r="2880" spans="4:13" x14ac:dyDescent="0.35">
      <c r="D2880" s="244" t="s">
        <v>6258</v>
      </c>
      <c r="E2880" s="245">
        <v>44410</v>
      </c>
      <c r="F2880" s="245">
        <v>44523</v>
      </c>
      <c r="G2880" s="246" t="s">
        <v>10</v>
      </c>
      <c r="H2880" s="247">
        <v>5000</v>
      </c>
      <c r="I2880" s="248">
        <v>5000</v>
      </c>
      <c r="J2880" s="248">
        <v>1</v>
      </c>
      <c r="K2880" s="249">
        <v>2021</v>
      </c>
      <c r="L2880" s="249">
        <v>2021</v>
      </c>
      <c r="M2880" s="250" t="s">
        <v>3073</v>
      </c>
    </row>
    <row r="2881" spans="4:13" x14ac:dyDescent="0.35">
      <c r="D2881" s="244" t="s">
        <v>6259</v>
      </c>
      <c r="E2881" s="245">
        <v>44618</v>
      </c>
      <c r="F2881" s="245">
        <v>44621</v>
      </c>
      <c r="G2881" s="246" t="s">
        <v>10</v>
      </c>
      <c r="H2881" s="247">
        <v>201000</v>
      </c>
      <c r="I2881" s="248">
        <v>201000</v>
      </c>
      <c r="J2881" s="248">
        <v>1</v>
      </c>
      <c r="K2881" s="249">
        <v>2022</v>
      </c>
      <c r="L2881" s="249">
        <v>2022</v>
      </c>
      <c r="M2881" s="250" t="s">
        <v>6021</v>
      </c>
    </row>
    <row r="2882" spans="4:13" x14ac:dyDescent="0.35">
      <c r="D2882" s="244" t="s">
        <v>6261</v>
      </c>
      <c r="E2882" s="245">
        <v>44609</v>
      </c>
      <c r="F2882" s="245">
        <v>44621</v>
      </c>
      <c r="G2882" s="246" t="s">
        <v>10</v>
      </c>
      <c r="H2882" s="247">
        <v>30000</v>
      </c>
      <c r="I2882" s="248">
        <v>30000</v>
      </c>
      <c r="J2882" s="248">
        <v>1</v>
      </c>
      <c r="K2882" s="249">
        <v>2022</v>
      </c>
      <c r="L2882" s="249">
        <v>2022</v>
      </c>
      <c r="M2882" s="250" t="s">
        <v>6021</v>
      </c>
    </row>
    <row r="2883" spans="4:13" x14ac:dyDescent="0.35">
      <c r="D2883" s="244" t="s">
        <v>6262</v>
      </c>
      <c r="E2883" s="245">
        <v>44615</v>
      </c>
      <c r="F2883" s="245">
        <v>44617</v>
      </c>
      <c r="G2883" s="246" t="s">
        <v>10</v>
      </c>
      <c r="H2883" s="247">
        <v>87200</v>
      </c>
      <c r="I2883" s="248">
        <v>87200</v>
      </c>
      <c r="J2883" s="248">
        <v>1</v>
      </c>
      <c r="K2883" s="249">
        <v>2022</v>
      </c>
      <c r="L2883" s="249">
        <v>2022</v>
      </c>
      <c r="M2883" s="250" t="s">
        <v>6021</v>
      </c>
    </row>
    <row r="2884" spans="4:13" x14ac:dyDescent="0.35">
      <c r="D2884" s="244" t="s">
        <v>6264</v>
      </c>
      <c r="E2884" s="245">
        <v>44606</v>
      </c>
      <c r="F2884" s="245">
        <v>44609</v>
      </c>
      <c r="G2884" s="246" t="s">
        <v>13</v>
      </c>
      <c r="H2884" s="247">
        <v>1940000</v>
      </c>
      <c r="I2884" s="248">
        <v>374200.20640000002</v>
      </c>
      <c r="J2884" s="248">
        <v>1</v>
      </c>
      <c r="K2884" s="249">
        <v>2022</v>
      </c>
      <c r="L2884" s="249">
        <v>2022</v>
      </c>
      <c r="M2884" s="250" t="s">
        <v>6021</v>
      </c>
    </row>
    <row r="2885" spans="4:13" x14ac:dyDescent="0.35">
      <c r="D2885" s="244" t="s">
        <v>6265</v>
      </c>
      <c r="E2885" s="245">
        <v>44619</v>
      </c>
      <c r="F2885" s="245">
        <v>44623</v>
      </c>
      <c r="G2885" s="246" t="s">
        <v>13</v>
      </c>
      <c r="H2885" s="247">
        <v>23940</v>
      </c>
      <c r="I2885" s="248">
        <v>23940</v>
      </c>
      <c r="J2885" s="248">
        <v>1</v>
      </c>
      <c r="K2885" s="249">
        <v>2022</v>
      </c>
      <c r="L2885" s="249">
        <v>2022</v>
      </c>
      <c r="M2885" s="250" t="s">
        <v>6021</v>
      </c>
    </row>
    <row r="2886" spans="4:13" x14ac:dyDescent="0.35">
      <c r="D2886" s="244" t="s">
        <v>6268</v>
      </c>
      <c r="E2886" s="245">
        <v>44622</v>
      </c>
      <c r="F2886" s="245">
        <v>44623</v>
      </c>
      <c r="G2886" s="246" t="s">
        <v>10</v>
      </c>
      <c r="H2886" s="247">
        <v>243000</v>
      </c>
      <c r="I2886" s="248">
        <v>243000</v>
      </c>
      <c r="J2886" s="248">
        <v>1</v>
      </c>
      <c r="K2886" s="249">
        <v>2022</v>
      </c>
      <c r="L2886" s="249">
        <v>2022</v>
      </c>
      <c r="M2886" s="250" t="s">
        <v>6021</v>
      </c>
    </row>
    <row r="2887" spans="4:13" x14ac:dyDescent="0.35">
      <c r="D2887" s="244" t="s">
        <v>6270</v>
      </c>
      <c r="E2887" s="245">
        <v>44597</v>
      </c>
      <c r="F2887" s="245">
        <v>44602</v>
      </c>
      <c r="G2887" s="246" t="s">
        <v>10</v>
      </c>
      <c r="H2887" s="247">
        <v>50000</v>
      </c>
      <c r="I2887" s="248">
        <v>50000</v>
      </c>
      <c r="J2887" s="248">
        <v>1</v>
      </c>
      <c r="K2887" s="249">
        <v>2022</v>
      </c>
      <c r="L2887" s="249">
        <v>2022</v>
      </c>
      <c r="M2887" s="250" t="s">
        <v>6021</v>
      </c>
    </row>
    <row r="2888" spans="4:13" x14ac:dyDescent="0.35">
      <c r="D2888" s="244" t="s">
        <v>6271</v>
      </c>
      <c r="E2888" s="245">
        <v>44616</v>
      </c>
      <c r="F2888" s="245">
        <v>44621</v>
      </c>
      <c r="G2888" s="246" t="s">
        <v>10</v>
      </c>
      <c r="H2888" s="247">
        <v>25000</v>
      </c>
      <c r="I2888" s="248">
        <v>25000</v>
      </c>
      <c r="J2888" s="248">
        <v>1</v>
      </c>
      <c r="K2888" s="249">
        <v>2022</v>
      </c>
      <c r="L2888" s="249">
        <v>2022</v>
      </c>
      <c r="M2888" s="250" t="s">
        <v>6021</v>
      </c>
    </row>
    <row r="2889" spans="4:13" x14ac:dyDescent="0.35">
      <c r="D2889" s="244" t="s">
        <v>6273</v>
      </c>
      <c r="E2889" s="245">
        <v>44622</v>
      </c>
      <c r="F2889" s="245">
        <v>44623</v>
      </c>
      <c r="G2889" s="246" t="s">
        <v>10</v>
      </c>
      <c r="H2889" s="247">
        <v>10000</v>
      </c>
      <c r="I2889" s="248">
        <v>10000</v>
      </c>
      <c r="J2889" s="248">
        <v>1</v>
      </c>
      <c r="K2889" s="249">
        <v>2022</v>
      </c>
      <c r="L2889" s="249">
        <v>2022</v>
      </c>
      <c r="M2889" s="250" t="s">
        <v>6021</v>
      </c>
    </row>
    <row r="2890" spans="4:13" x14ac:dyDescent="0.35">
      <c r="D2890" s="244" t="s">
        <v>6274</v>
      </c>
      <c r="E2890" s="245">
        <v>44581</v>
      </c>
      <c r="F2890" s="245">
        <v>44621</v>
      </c>
      <c r="G2890" s="246" t="s">
        <v>10</v>
      </c>
      <c r="H2890" s="247">
        <v>10000</v>
      </c>
      <c r="I2890" s="248">
        <v>10000</v>
      </c>
      <c r="J2890" s="248">
        <v>1</v>
      </c>
      <c r="K2890" s="249">
        <v>2022</v>
      </c>
      <c r="L2890" s="249">
        <v>2022</v>
      </c>
      <c r="M2890" s="250" t="s">
        <v>6021</v>
      </c>
    </row>
    <row r="2891" spans="4:13" x14ac:dyDescent="0.35">
      <c r="D2891" s="244" t="s">
        <v>6275</v>
      </c>
      <c r="E2891" s="245">
        <v>44609</v>
      </c>
      <c r="F2891" s="245">
        <v>44624</v>
      </c>
      <c r="G2891" s="246" t="s">
        <v>10</v>
      </c>
      <c r="H2891" s="247">
        <v>17500</v>
      </c>
      <c r="I2891" s="248">
        <v>17500</v>
      </c>
      <c r="J2891" s="248">
        <v>1</v>
      </c>
      <c r="K2891" s="249">
        <v>2022</v>
      </c>
      <c r="L2891" s="249">
        <v>2022</v>
      </c>
      <c r="M2891" s="250" t="s">
        <v>6021</v>
      </c>
    </row>
    <row r="2892" spans="4:13" x14ac:dyDescent="0.35">
      <c r="D2892" s="244" t="s">
        <v>6277</v>
      </c>
      <c r="E2892" s="245">
        <v>44623</v>
      </c>
      <c r="F2892" s="245">
        <v>44624</v>
      </c>
      <c r="G2892" s="246" t="s">
        <v>13</v>
      </c>
      <c r="H2892" s="247">
        <v>28000</v>
      </c>
      <c r="I2892" s="248">
        <v>28000</v>
      </c>
      <c r="J2892" s="248">
        <v>1</v>
      </c>
      <c r="K2892" s="249">
        <v>2022</v>
      </c>
      <c r="L2892" s="249">
        <v>2022</v>
      </c>
      <c r="M2892" s="250" t="s">
        <v>6021</v>
      </c>
    </row>
    <row r="2893" spans="4:13" x14ac:dyDescent="0.35">
      <c r="D2893" s="244" t="s">
        <v>6278</v>
      </c>
      <c r="E2893" s="245">
        <v>44571</v>
      </c>
      <c r="F2893" s="245">
        <v>44621</v>
      </c>
      <c r="G2893" s="246" t="s">
        <v>10</v>
      </c>
      <c r="H2893" s="247">
        <v>10000</v>
      </c>
      <c r="I2893" s="248">
        <v>10000</v>
      </c>
      <c r="J2893" s="248">
        <v>1</v>
      </c>
      <c r="K2893" s="249">
        <v>2022</v>
      </c>
      <c r="L2893" s="249">
        <v>2022</v>
      </c>
      <c r="M2893" s="250" t="s">
        <v>6021</v>
      </c>
    </row>
    <row r="2894" spans="4:13" x14ac:dyDescent="0.35">
      <c r="D2894" s="244" t="s">
        <v>6279</v>
      </c>
      <c r="E2894" s="245">
        <v>44624</v>
      </c>
      <c r="F2894" s="245">
        <v>44627</v>
      </c>
      <c r="G2894" s="246" t="s">
        <v>10</v>
      </c>
      <c r="H2894" s="247">
        <v>930000</v>
      </c>
      <c r="I2894" s="248">
        <v>930000</v>
      </c>
      <c r="J2894" s="248">
        <v>1</v>
      </c>
      <c r="K2894" s="249">
        <v>2022</v>
      </c>
      <c r="L2894" s="249">
        <v>2022</v>
      </c>
      <c r="M2894" s="250" t="s">
        <v>6021</v>
      </c>
    </row>
    <row r="2895" spans="4:13" x14ac:dyDescent="0.35">
      <c r="D2895" s="244" t="s">
        <v>6281</v>
      </c>
      <c r="E2895" s="245">
        <v>44615</v>
      </c>
      <c r="F2895" s="245">
        <v>44627</v>
      </c>
      <c r="G2895" s="246" t="s">
        <v>10</v>
      </c>
      <c r="H2895" s="247">
        <v>14500</v>
      </c>
      <c r="I2895" s="248">
        <v>14500</v>
      </c>
      <c r="J2895" s="248">
        <v>1</v>
      </c>
      <c r="K2895" s="249">
        <v>2022</v>
      </c>
      <c r="L2895" s="249">
        <v>2022</v>
      </c>
      <c r="M2895" s="250" t="s">
        <v>6021</v>
      </c>
    </row>
    <row r="2896" spans="4:13" x14ac:dyDescent="0.35">
      <c r="D2896" s="244" t="s">
        <v>6282</v>
      </c>
      <c r="E2896" s="245">
        <v>44619</v>
      </c>
      <c r="F2896" s="245">
        <v>44627</v>
      </c>
      <c r="G2896" s="246" t="s">
        <v>10</v>
      </c>
      <c r="H2896" s="247">
        <v>100000</v>
      </c>
      <c r="I2896" s="248">
        <v>100000</v>
      </c>
      <c r="J2896" s="248">
        <v>1</v>
      </c>
      <c r="K2896" s="249">
        <v>2022</v>
      </c>
      <c r="L2896" s="249">
        <v>2022</v>
      </c>
      <c r="M2896" s="250" t="s">
        <v>6021</v>
      </c>
    </row>
    <row r="2897" spans="4:13" x14ac:dyDescent="0.35">
      <c r="D2897" s="244" t="s">
        <v>6283</v>
      </c>
      <c r="E2897" s="245">
        <v>44627</v>
      </c>
      <c r="F2897" s="245">
        <v>44628</v>
      </c>
      <c r="G2897" s="246" t="s">
        <v>10</v>
      </c>
      <c r="H2897" s="247">
        <v>20000</v>
      </c>
      <c r="I2897" s="248">
        <v>20000</v>
      </c>
      <c r="J2897" s="248">
        <v>1</v>
      </c>
      <c r="K2897" s="249">
        <v>2022</v>
      </c>
      <c r="L2897" s="249">
        <v>2022</v>
      </c>
      <c r="M2897" s="250" t="s">
        <v>6021</v>
      </c>
    </row>
    <row r="2898" spans="4:13" x14ac:dyDescent="0.35">
      <c r="D2898" s="244" t="s">
        <v>6285</v>
      </c>
      <c r="E2898" s="245">
        <v>44607</v>
      </c>
      <c r="F2898" s="245">
        <v>44628</v>
      </c>
      <c r="G2898" s="246" t="s">
        <v>10</v>
      </c>
      <c r="H2898" s="247">
        <v>7500</v>
      </c>
      <c r="I2898" s="248">
        <v>7500</v>
      </c>
      <c r="J2898" s="248">
        <v>1</v>
      </c>
      <c r="K2898" s="249">
        <v>2022</v>
      </c>
      <c r="L2898" s="249">
        <v>2022</v>
      </c>
      <c r="M2898" s="250" t="s">
        <v>6021</v>
      </c>
    </row>
    <row r="2899" spans="4:13" x14ac:dyDescent="0.35">
      <c r="D2899" s="244" t="s">
        <v>6286</v>
      </c>
      <c r="E2899" s="245">
        <v>44600</v>
      </c>
      <c r="F2899" s="245">
        <v>44601</v>
      </c>
      <c r="G2899" s="246" t="s">
        <v>10</v>
      </c>
      <c r="H2899" s="247">
        <v>100000</v>
      </c>
      <c r="I2899" s="248">
        <v>100000</v>
      </c>
      <c r="J2899" s="248">
        <v>1</v>
      </c>
      <c r="K2899" s="249">
        <v>2022</v>
      </c>
      <c r="L2899" s="249">
        <v>2022</v>
      </c>
      <c r="M2899" s="250" t="s">
        <v>6021</v>
      </c>
    </row>
    <row r="2900" spans="4:13" x14ac:dyDescent="0.35">
      <c r="D2900" s="244" t="s">
        <v>6287</v>
      </c>
      <c r="E2900" s="245">
        <v>44612</v>
      </c>
      <c r="F2900" s="245">
        <v>44623</v>
      </c>
      <c r="G2900" s="246" t="s">
        <v>10</v>
      </c>
      <c r="H2900" s="247">
        <v>10000</v>
      </c>
      <c r="I2900" s="248">
        <v>10000</v>
      </c>
      <c r="J2900" s="248">
        <v>1</v>
      </c>
      <c r="K2900" s="249">
        <v>2022</v>
      </c>
      <c r="L2900" s="249">
        <v>2022</v>
      </c>
      <c r="M2900" s="250" t="s">
        <v>6021</v>
      </c>
    </row>
    <row r="2901" spans="4:13" x14ac:dyDescent="0.35">
      <c r="D2901" s="244" t="s">
        <v>6289</v>
      </c>
      <c r="E2901" s="245">
        <v>44620</v>
      </c>
      <c r="F2901" s="245">
        <v>44628</v>
      </c>
      <c r="G2901" s="246" t="s">
        <v>10</v>
      </c>
      <c r="H2901" s="247">
        <v>36500</v>
      </c>
      <c r="I2901" s="248">
        <v>36500</v>
      </c>
      <c r="J2901" s="248">
        <v>1</v>
      </c>
      <c r="K2901" s="249">
        <v>2022</v>
      </c>
      <c r="L2901" s="249">
        <v>2022</v>
      </c>
      <c r="M2901" s="250" t="s">
        <v>6021</v>
      </c>
    </row>
    <row r="2902" spans="4:13" x14ac:dyDescent="0.35">
      <c r="D2902" s="244" t="s">
        <v>6290</v>
      </c>
      <c r="E2902" s="245">
        <v>44575</v>
      </c>
      <c r="F2902" s="245">
        <v>44603</v>
      </c>
      <c r="G2902" s="246" t="s">
        <v>10</v>
      </c>
      <c r="H2902" s="247">
        <v>100000</v>
      </c>
      <c r="I2902" s="248">
        <v>100000</v>
      </c>
      <c r="J2902" s="248">
        <v>1</v>
      </c>
      <c r="K2902" s="249">
        <v>2022</v>
      </c>
      <c r="L2902" s="249">
        <v>2022</v>
      </c>
      <c r="M2902" s="250" t="s">
        <v>6021</v>
      </c>
    </row>
    <row r="2903" spans="4:13" x14ac:dyDescent="0.35">
      <c r="D2903" s="244" t="s">
        <v>6291</v>
      </c>
      <c r="E2903" s="245">
        <v>44627</v>
      </c>
      <c r="F2903" s="245">
        <v>44628</v>
      </c>
      <c r="G2903" s="246" t="s">
        <v>10</v>
      </c>
      <c r="H2903" s="247">
        <v>10000</v>
      </c>
      <c r="I2903" s="248">
        <v>10000</v>
      </c>
      <c r="J2903" s="248">
        <v>1</v>
      </c>
      <c r="K2903" s="249">
        <v>2022</v>
      </c>
      <c r="L2903" s="249">
        <v>2022</v>
      </c>
      <c r="M2903" s="250" t="s">
        <v>6021</v>
      </c>
    </row>
    <row r="2904" spans="4:13" x14ac:dyDescent="0.35">
      <c r="D2904" s="244" t="s">
        <v>6292</v>
      </c>
      <c r="E2904" s="245">
        <v>44509</v>
      </c>
      <c r="F2904" s="245">
        <v>44623</v>
      </c>
      <c r="G2904" s="246" t="s">
        <v>13</v>
      </c>
      <c r="H2904" s="247">
        <v>10000</v>
      </c>
      <c r="I2904" s="248">
        <v>10000</v>
      </c>
      <c r="J2904" s="248">
        <v>1</v>
      </c>
      <c r="K2904" s="249">
        <v>2021</v>
      </c>
      <c r="L2904" s="249">
        <v>2022</v>
      </c>
      <c r="M2904" s="250" t="s">
        <v>3138</v>
      </c>
    </row>
    <row r="2905" spans="4:13" x14ac:dyDescent="0.35">
      <c r="D2905" s="244" t="s">
        <v>6293</v>
      </c>
      <c r="E2905" s="245">
        <v>44625</v>
      </c>
      <c r="F2905" s="245">
        <v>44629</v>
      </c>
      <c r="G2905" s="246" t="s">
        <v>10</v>
      </c>
      <c r="H2905" s="247">
        <v>25000</v>
      </c>
      <c r="I2905" s="248">
        <v>25000</v>
      </c>
      <c r="J2905" s="248">
        <v>1</v>
      </c>
      <c r="K2905" s="249">
        <v>2022</v>
      </c>
      <c r="L2905" s="249">
        <v>2022</v>
      </c>
      <c r="M2905" s="250" t="s">
        <v>6021</v>
      </c>
    </row>
    <row r="2906" spans="4:13" x14ac:dyDescent="0.35">
      <c r="D2906" s="244" t="s">
        <v>6296</v>
      </c>
      <c r="E2906" s="245">
        <v>44596</v>
      </c>
      <c r="F2906" s="245">
        <v>44601</v>
      </c>
      <c r="G2906" s="246" t="s">
        <v>13</v>
      </c>
      <c r="H2906" s="247">
        <v>50000</v>
      </c>
      <c r="I2906" s="248">
        <v>50000</v>
      </c>
      <c r="J2906" s="248">
        <v>1</v>
      </c>
      <c r="K2906" s="249">
        <v>2022</v>
      </c>
      <c r="L2906" s="249">
        <v>2022</v>
      </c>
      <c r="M2906" s="250" t="s">
        <v>6021</v>
      </c>
    </row>
    <row r="2907" spans="4:13" x14ac:dyDescent="0.35">
      <c r="D2907" s="244" t="s">
        <v>6297</v>
      </c>
      <c r="E2907" s="245">
        <v>44614</v>
      </c>
      <c r="F2907" s="245">
        <v>44623</v>
      </c>
      <c r="G2907" s="246" t="s">
        <v>10</v>
      </c>
      <c r="H2907" s="247">
        <v>22000</v>
      </c>
      <c r="I2907" s="248">
        <v>22000</v>
      </c>
      <c r="J2907" s="248">
        <v>1</v>
      </c>
      <c r="K2907" s="249">
        <v>2022</v>
      </c>
      <c r="L2907" s="249">
        <v>2022</v>
      </c>
      <c r="M2907" s="250" t="s">
        <v>6021</v>
      </c>
    </row>
    <row r="2908" spans="4:13" x14ac:dyDescent="0.35">
      <c r="D2908" s="244" t="s">
        <v>6298</v>
      </c>
      <c r="E2908" s="245">
        <v>44628</v>
      </c>
      <c r="F2908" s="245">
        <v>44629</v>
      </c>
      <c r="G2908" s="246" t="s">
        <v>10</v>
      </c>
      <c r="H2908" s="247">
        <v>50000</v>
      </c>
      <c r="I2908" s="248">
        <v>50000</v>
      </c>
      <c r="J2908" s="248">
        <v>1</v>
      </c>
      <c r="K2908" s="249">
        <v>2022</v>
      </c>
      <c r="L2908" s="249">
        <v>2022</v>
      </c>
      <c r="M2908" s="250" t="s">
        <v>6021</v>
      </c>
    </row>
    <row r="2909" spans="4:13" x14ac:dyDescent="0.35">
      <c r="D2909" s="244" t="s">
        <v>6299</v>
      </c>
      <c r="E2909" s="245">
        <v>44316</v>
      </c>
      <c r="F2909" s="245">
        <v>44615</v>
      </c>
      <c r="G2909" s="246" t="s">
        <v>658</v>
      </c>
      <c r="H2909" s="247">
        <v>520000</v>
      </c>
      <c r="I2909" s="248">
        <v>520000</v>
      </c>
      <c r="J2909" s="248">
        <v>1</v>
      </c>
      <c r="K2909" s="249">
        <v>2021</v>
      </c>
      <c r="L2909" s="249">
        <v>2022</v>
      </c>
      <c r="M2909" s="250" t="s">
        <v>2250</v>
      </c>
    </row>
    <row r="2910" spans="4:13" x14ac:dyDescent="0.35">
      <c r="D2910" s="244" t="s">
        <v>6300</v>
      </c>
      <c r="E2910" s="245">
        <v>44379</v>
      </c>
      <c r="F2910" s="245">
        <v>44504</v>
      </c>
      <c r="G2910" s="246" t="s">
        <v>658</v>
      </c>
      <c r="H2910" s="247">
        <v>10000</v>
      </c>
      <c r="I2910" s="248">
        <v>10000</v>
      </c>
      <c r="J2910" s="248">
        <v>1</v>
      </c>
      <c r="K2910" s="249">
        <v>2021</v>
      </c>
      <c r="L2910" s="249">
        <v>2021</v>
      </c>
      <c r="M2910" s="250" t="s">
        <v>3073</v>
      </c>
    </row>
    <row r="2911" spans="4:13" x14ac:dyDescent="0.35">
      <c r="D2911" s="244" t="s">
        <v>6302</v>
      </c>
      <c r="E2911" s="245">
        <v>44629</v>
      </c>
      <c r="F2911" s="245">
        <v>44630</v>
      </c>
      <c r="G2911" s="246" t="s">
        <v>10</v>
      </c>
      <c r="H2911" s="247">
        <v>53000</v>
      </c>
      <c r="I2911" s="248">
        <v>53000</v>
      </c>
      <c r="J2911" s="248">
        <v>1</v>
      </c>
      <c r="K2911" s="249">
        <v>2022</v>
      </c>
      <c r="L2911" s="249">
        <v>2022</v>
      </c>
      <c r="M2911" s="250" t="s">
        <v>6021</v>
      </c>
    </row>
    <row r="2912" spans="4:13" x14ac:dyDescent="0.35">
      <c r="D2912" s="244" t="s">
        <v>6304</v>
      </c>
      <c r="E2912" s="245">
        <v>44587</v>
      </c>
      <c r="F2912" s="245">
        <v>44634</v>
      </c>
      <c r="G2912" s="246" t="s">
        <v>10</v>
      </c>
      <c r="H2912" s="247">
        <v>10000</v>
      </c>
      <c r="I2912" s="248">
        <v>10000</v>
      </c>
      <c r="J2912" s="248">
        <v>1</v>
      </c>
      <c r="K2912" s="249">
        <v>2022</v>
      </c>
      <c r="L2912" s="249">
        <v>2022</v>
      </c>
      <c r="M2912" s="250" t="s">
        <v>6021</v>
      </c>
    </row>
    <row r="2913" spans="4:13" x14ac:dyDescent="0.35">
      <c r="D2913" s="244" t="s">
        <v>6306</v>
      </c>
      <c r="E2913" s="245">
        <v>44621</v>
      </c>
      <c r="F2913" s="245">
        <v>44634</v>
      </c>
      <c r="G2913" s="246" t="s">
        <v>658</v>
      </c>
      <c r="H2913" s="247">
        <v>50000</v>
      </c>
      <c r="I2913" s="248">
        <v>50000</v>
      </c>
      <c r="J2913" s="248">
        <v>1</v>
      </c>
      <c r="K2913" s="249">
        <v>2022</v>
      </c>
      <c r="L2913" s="249">
        <v>2022</v>
      </c>
      <c r="M2913" s="250" t="s">
        <v>6021</v>
      </c>
    </row>
    <row r="2914" spans="4:13" x14ac:dyDescent="0.35">
      <c r="D2914" s="244" t="s">
        <v>6307</v>
      </c>
      <c r="E2914" s="245">
        <v>44620</v>
      </c>
      <c r="F2914" s="245">
        <v>44634</v>
      </c>
      <c r="G2914" s="246" t="s">
        <v>658</v>
      </c>
      <c r="H2914" s="247">
        <v>50000</v>
      </c>
      <c r="I2914" s="248">
        <v>50000</v>
      </c>
      <c r="J2914" s="248">
        <v>1</v>
      </c>
      <c r="K2914" s="249">
        <v>2022</v>
      </c>
      <c r="L2914" s="249">
        <v>2022</v>
      </c>
      <c r="M2914" s="250" t="s">
        <v>6021</v>
      </c>
    </row>
    <row r="2915" spans="4:13" x14ac:dyDescent="0.35">
      <c r="D2915" s="244" t="s">
        <v>6308</v>
      </c>
      <c r="E2915" s="245">
        <v>44567</v>
      </c>
      <c r="F2915" s="245">
        <v>44623</v>
      </c>
      <c r="G2915" s="246" t="s">
        <v>152</v>
      </c>
      <c r="H2915" s="247">
        <v>50000</v>
      </c>
      <c r="I2915" s="248">
        <v>47279.301559899002</v>
      </c>
      <c r="J2915" s="248">
        <v>1</v>
      </c>
      <c r="K2915" s="249">
        <v>2022</v>
      </c>
      <c r="L2915" s="249">
        <v>2022</v>
      </c>
      <c r="M2915" s="250" t="s">
        <v>6021</v>
      </c>
    </row>
    <row r="2916" spans="4:13" x14ac:dyDescent="0.35">
      <c r="D2916" s="244" t="s">
        <v>6309</v>
      </c>
      <c r="E2916" s="245">
        <v>44352</v>
      </c>
      <c r="F2916" s="245">
        <v>44627</v>
      </c>
      <c r="G2916" s="246" t="s">
        <v>664</v>
      </c>
      <c r="H2916" s="247">
        <v>6551</v>
      </c>
      <c r="I2916" s="248">
        <v>6551</v>
      </c>
      <c r="J2916" s="248">
        <v>1</v>
      </c>
      <c r="K2916" s="249">
        <v>2021</v>
      </c>
      <c r="L2916" s="249">
        <v>2022</v>
      </c>
      <c r="M2916" s="250" t="s">
        <v>2250</v>
      </c>
    </row>
    <row r="2917" spans="4:13" x14ac:dyDescent="0.35">
      <c r="D2917" s="244" t="s">
        <v>6310</v>
      </c>
      <c r="E2917" s="245">
        <v>44622</v>
      </c>
      <c r="F2917" s="245">
        <v>44624</v>
      </c>
      <c r="G2917" s="246" t="s">
        <v>658</v>
      </c>
      <c r="H2917" s="247">
        <v>3906147</v>
      </c>
      <c r="I2917" s="248">
        <v>3000000</v>
      </c>
      <c r="J2917" s="248">
        <v>1</v>
      </c>
      <c r="K2917" s="249">
        <v>2022</v>
      </c>
      <c r="L2917" s="249">
        <v>2022</v>
      </c>
      <c r="M2917" s="250" t="s">
        <v>6021</v>
      </c>
    </row>
    <row r="2918" spans="4:13" x14ac:dyDescent="0.35">
      <c r="D2918" s="244" t="s">
        <v>6311</v>
      </c>
      <c r="E2918" s="245">
        <v>44622</v>
      </c>
      <c r="F2918" s="245">
        <v>44624</v>
      </c>
      <c r="G2918" s="246" t="s">
        <v>658</v>
      </c>
      <c r="H2918" s="247">
        <v>3000000</v>
      </c>
      <c r="I2918" s="248">
        <v>3000000</v>
      </c>
      <c r="J2918" s="248">
        <v>1</v>
      </c>
      <c r="K2918" s="249">
        <v>2022</v>
      </c>
      <c r="L2918" s="249">
        <v>2022</v>
      </c>
      <c r="M2918" s="250" t="s">
        <v>6021</v>
      </c>
    </row>
    <row r="2919" spans="4:13" x14ac:dyDescent="0.35">
      <c r="D2919" s="244" t="s">
        <v>6312</v>
      </c>
      <c r="E2919" s="245">
        <v>44622</v>
      </c>
      <c r="F2919" s="245">
        <v>44629</v>
      </c>
      <c r="G2919" s="246" t="s">
        <v>152</v>
      </c>
      <c r="H2919" s="247">
        <v>152656</v>
      </c>
      <c r="I2919" s="248">
        <v>152656</v>
      </c>
      <c r="J2919" s="248">
        <v>1</v>
      </c>
      <c r="K2919" s="249">
        <v>2022</v>
      </c>
      <c r="L2919" s="249">
        <v>2022</v>
      </c>
      <c r="M2919" s="250" t="s">
        <v>6021</v>
      </c>
    </row>
    <row r="2920" spans="4:13" x14ac:dyDescent="0.35">
      <c r="D2920" s="244" t="s">
        <v>6313</v>
      </c>
      <c r="E2920" s="245">
        <v>44623</v>
      </c>
      <c r="F2920" s="245">
        <v>44631</v>
      </c>
      <c r="G2920" s="246" t="s">
        <v>744</v>
      </c>
      <c r="H2920" s="247">
        <v>4108837</v>
      </c>
      <c r="I2920" s="248">
        <v>1969150</v>
      </c>
      <c r="J2920" s="248">
        <v>1</v>
      </c>
      <c r="K2920" s="249">
        <v>2022</v>
      </c>
      <c r="L2920" s="249">
        <v>2022</v>
      </c>
      <c r="M2920" s="250" t="s">
        <v>6021</v>
      </c>
    </row>
    <row r="2921" spans="4:13" x14ac:dyDescent="0.35">
      <c r="D2921" s="244" t="s">
        <v>6315</v>
      </c>
      <c r="E2921" s="245">
        <v>44627</v>
      </c>
      <c r="F2921" s="245">
        <v>44630</v>
      </c>
      <c r="G2921" s="246" t="s">
        <v>658</v>
      </c>
      <c r="H2921" s="247">
        <v>223713</v>
      </c>
      <c r="I2921" s="248">
        <v>50000</v>
      </c>
      <c r="J2921" s="248">
        <v>1</v>
      </c>
      <c r="K2921" s="249">
        <v>2022</v>
      </c>
      <c r="L2921" s="249">
        <v>2022</v>
      </c>
      <c r="M2921" s="250" t="s">
        <v>6021</v>
      </c>
    </row>
    <row r="2922" spans="4:13" x14ac:dyDescent="0.35">
      <c r="D2922" s="244" t="s">
        <v>6316</v>
      </c>
      <c r="E2922" s="245">
        <v>44603</v>
      </c>
      <c r="F2922" s="245">
        <v>44622</v>
      </c>
      <c r="G2922" s="246" t="s">
        <v>658</v>
      </c>
      <c r="H2922" s="247">
        <v>100000</v>
      </c>
      <c r="I2922" s="248">
        <v>100000</v>
      </c>
      <c r="J2922" s="248">
        <v>1</v>
      </c>
      <c r="K2922" s="249">
        <v>2022</v>
      </c>
      <c r="L2922" s="249">
        <v>2022</v>
      </c>
      <c r="M2922" s="250" t="s">
        <v>6021</v>
      </c>
    </row>
    <row r="2923" spans="4:13" x14ac:dyDescent="0.35">
      <c r="D2923" s="244" t="s">
        <v>6317</v>
      </c>
      <c r="E2923" s="245">
        <v>44633</v>
      </c>
      <c r="F2923" s="245">
        <v>44634</v>
      </c>
      <c r="G2923" s="246" t="s">
        <v>10</v>
      </c>
      <c r="H2923" s="247">
        <v>400</v>
      </c>
      <c r="I2923" s="248">
        <v>400</v>
      </c>
      <c r="J2923" s="248">
        <v>1</v>
      </c>
      <c r="K2923" s="249">
        <v>2022</v>
      </c>
      <c r="L2923" s="249">
        <v>2022</v>
      </c>
      <c r="M2923" s="250" t="s">
        <v>6021</v>
      </c>
    </row>
    <row r="2924" spans="4:13" x14ac:dyDescent="0.35">
      <c r="D2924" s="244" t="s">
        <v>6319</v>
      </c>
      <c r="E2924" s="245">
        <v>44634</v>
      </c>
      <c r="F2924" s="245">
        <v>44635</v>
      </c>
      <c r="G2924" s="246" t="s">
        <v>10</v>
      </c>
      <c r="H2924" s="247">
        <v>15000</v>
      </c>
      <c r="I2924" s="248">
        <v>15000</v>
      </c>
      <c r="J2924" s="248">
        <v>1</v>
      </c>
      <c r="K2924" s="249">
        <v>2022</v>
      </c>
      <c r="L2924" s="249">
        <v>2022</v>
      </c>
      <c r="M2924" s="250" t="s">
        <v>6021</v>
      </c>
    </row>
    <row r="2925" spans="4:13" x14ac:dyDescent="0.35">
      <c r="D2925" s="244" t="s">
        <v>6321</v>
      </c>
      <c r="E2925" s="245">
        <v>44587</v>
      </c>
      <c r="F2925" s="245">
        <v>44622</v>
      </c>
      <c r="G2925" s="246" t="s">
        <v>658</v>
      </c>
      <c r="H2925" s="247">
        <v>100000</v>
      </c>
      <c r="I2925" s="248">
        <v>100000</v>
      </c>
      <c r="J2925" s="248">
        <v>1</v>
      </c>
      <c r="K2925" s="249">
        <v>2022</v>
      </c>
      <c r="L2925" s="249">
        <v>2022</v>
      </c>
      <c r="M2925" s="250" t="s">
        <v>6021</v>
      </c>
    </row>
    <row r="2926" spans="4:13" x14ac:dyDescent="0.35">
      <c r="D2926" s="244" t="s">
        <v>6323</v>
      </c>
      <c r="E2926" s="245">
        <v>44488</v>
      </c>
      <c r="F2926" s="245">
        <v>44488</v>
      </c>
      <c r="G2926" s="246" t="s">
        <v>160</v>
      </c>
      <c r="H2926" s="247">
        <v>29300</v>
      </c>
      <c r="I2926" s="248">
        <v>8365.4532476802997</v>
      </c>
      <c r="J2926" s="248">
        <v>1</v>
      </c>
      <c r="K2926" s="249">
        <v>2021</v>
      </c>
      <c r="L2926" s="249">
        <v>2021</v>
      </c>
      <c r="M2926" s="250" t="s">
        <v>3138</v>
      </c>
    </row>
    <row r="2927" spans="4:13" x14ac:dyDescent="0.35">
      <c r="D2927" s="244" t="s">
        <v>6324</v>
      </c>
      <c r="E2927" s="245">
        <v>44634</v>
      </c>
      <c r="F2927" s="245">
        <v>44635</v>
      </c>
      <c r="G2927" s="246" t="s">
        <v>13</v>
      </c>
      <c r="H2927" s="247">
        <v>79500</v>
      </c>
      <c r="I2927" s="248">
        <v>79500</v>
      </c>
      <c r="J2927" s="248">
        <v>1</v>
      </c>
      <c r="K2927" s="249">
        <v>2022</v>
      </c>
      <c r="L2927" s="249">
        <v>2022</v>
      </c>
      <c r="M2927" s="250" t="s">
        <v>6021</v>
      </c>
    </row>
    <row r="2928" spans="4:13" x14ac:dyDescent="0.35">
      <c r="D2928" s="244" t="s">
        <v>6328</v>
      </c>
      <c r="E2928" s="245">
        <v>44396</v>
      </c>
      <c r="F2928" s="245">
        <v>44637</v>
      </c>
      <c r="G2928" s="246" t="s">
        <v>744</v>
      </c>
      <c r="H2928" s="247">
        <v>66266</v>
      </c>
      <c r="I2928" s="248">
        <v>66266</v>
      </c>
      <c r="J2928" s="248">
        <v>1</v>
      </c>
      <c r="K2928" s="249">
        <v>2021</v>
      </c>
      <c r="L2928" s="249">
        <v>2022</v>
      </c>
      <c r="M2928" s="250" t="s">
        <v>3073</v>
      </c>
    </row>
    <row r="2929" spans="4:13" x14ac:dyDescent="0.35">
      <c r="D2929" s="244" t="s">
        <v>6329</v>
      </c>
      <c r="E2929" s="245">
        <v>44625</v>
      </c>
      <c r="F2929" s="245">
        <v>44634</v>
      </c>
      <c r="G2929" s="246" t="s">
        <v>10</v>
      </c>
      <c r="H2929" s="247">
        <v>12860</v>
      </c>
      <c r="I2929" s="248">
        <v>12860</v>
      </c>
      <c r="J2929" s="248">
        <v>1</v>
      </c>
      <c r="K2929" s="249">
        <v>2022</v>
      </c>
      <c r="L2929" s="249">
        <v>2022</v>
      </c>
      <c r="M2929" s="250" t="s">
        <v>6021</v>
      </c>
    </row>
    <row r="2930" spans="4:13" x14ac:dyDescent="0.35">
      <c r="D2930" s="244" t="s">
        <v>6330</v>
      </c>
      <c r="E2930" s="245">
        <v>44633</v>
      </c>
      <c r="F2930" s="245">
        <v>44637</v>
      </c>
      <c r="G2930" s="246" t="s">
        <v>13</v>
      </c>
      <c r="H2930" s="247">
        <v>30500</v>
      </c>
      <c r="I2930" s="248">
        <v>30500</v>
      </c>
      <c r="J2930" s="248">
        <v>1</v>
      </c>
      <c r="K2930" s="249">
        <v>2022</v>
      </c>
      <c r="L2930" s="249">
        <v>2022</v>
      </c>
      <c r="M2930" s="250" t="s">
        <v>6021</v>
      </c>
    </row>
    <row r="2931" spans="4:13" x14ac:dyDescent="0.35">
      <c r="D2931" s="244" t="s">
        <v>6331</v>
      </c>
      <c r="E2931" s="245">
        <v>44635</v>
      </c>
      <c r="F2931" s="245">
        <v>44636</v>
      </c>
      <c r="G2931" s="246" t="s">
        <v>160</v>
      </c>
      <c r="H2931" s="247">
        <v>700000</v>
      </c>
      <c r="I2931" s="248">
        <v>48831.465898613998</v>
      </c>
      <c r="J2931" s="248">
        <v>1</v>
      </c>
      <c r="K2931" s="249">
        <v>2022</v>
      </c>
      <c r="L2931" s="249">
        <v>2022</v>
      </c>
      <c r="M2931" s="250" t="s">
        <v>6021</v>
      </c>
    </row>
    <row r="2932" spans="4:13" x14ac:dyDescent="0.35">
      <c r="D2932" s="244" t="s">
        <v>6333</v>
      </c>
      <c r="E2932" s="245">
        <v>44625</v>
      </c>
      <c r="F2932" s="245">
        <v>44638</v>
      </c>
      <c r="G2932" s="246" t="s">
        <v>10</v>
      </c>
      <c r="H2932" s="247">
        <v>10000</v>
      </c>
      <c r="I2932" s="248">
        <v>10000</v>
      </c>
      <c r="J2932" s="248">
        <v>1</v>
      </c>
      <c r="K2932" s="249">
        <v>2022</v>
      </c>
      <c r="L2932" s="249">
        <v>2022</v>
      </c>
      <c r="M2932" s="250" t="s">
        <v>6021</v>
      </c>
    </row>
    <row r="2933" spans="4:13" x14ac:dyDescent="0.35">
      <c r="D2933" s="244" t="s">
        <v>6335</v>
      </c>
      <c r="E2933" s="245">
        <v>44615</v>
      </c>
      <c r="F2933" s="245">
        <v>44638</v>
      </c>
      <c r="G2933" s="246" t="s">
        <v>744</v>
      </c>
      <c r="H2933" s="247">
        <v>219556.24350000001</v>
      </c>
      <c r="I2933" s="248">
        <v>-118679.05055441</v>
      </c>
      <c r="J2933" s="248">
        <v>1</v>
      </c>
      <c r="K2933" s="249">
        <v>2022</v>
      </c>
      <c r="L2933" s="249">
        <v>2022</v>
      </c>
      <c r="M2933" s="250" t="s">
        <v>6021</v>
      </c>
    </row>
    <row r="2934" spans="4:13" x14ac:dyDescent="0.35">
      <c r="D2934" s="244" t="s">
        <v>6336</v>
      </c>
      <c r="E2934" s="245">
        <v>44627</v>
      </c>
      <c r="F2934" s="245">
        <v>44635</v>
      </c>
      <c r="G2934" s="246" t="s">
        <v>10</v>
      </c>
      <c r="H2934" s="247">
        <v>220000</v>
      </c>
      <c r="I2934" s="248">
        <v>220000</v>
      </c>
      <c r="J2934" s="248">
        <v>1</v>
      </c>
      <c r="K2934" s="249">
        <v>2022</v>
      </c>
      <c r="L2934" s="249">
        <v>2022</v>
      </c>
      <c r="M2934" s="250" t="s">
        <v>6021</v>
      </c>
    </row>
    <row r="2935" spans="4:13" x14ac:dyDescent="0.35">
      <c r="D2935" s="244" t="s">
        <v>6337</v>
      </c>
      <c r="E2935" s="245">
        <v>44603</v>
      </c>
      <c r="F2935" s="245">
        <v>44638</v>
      </c>
      <c r="G2935" s="246" t="s">
        <v>10</v>
      </c>
      <c r="H2935" s="247">
        <v>29740</v>
      </c>
      <c r="I2935" s="248">
        <v>29740</v>
      </c>
      <c r="J2935" s="248">
        <v>1</v>
      </c>
      <c r="K2935" s="249">
        <v>2022</v>
      </c>
      <c r="L2935" s="249">
        <v>2022</v>
      </c>
      <c r="M2935" s="250" t="s">
        <v>6021</v>
      </c>
    </row>
    <row r="2936" spans="4:13" x14ac:dyDescent="0.35">
      <c r="D2936" s="244" t="s">
        <v>6338</v>
      </c>
      <c r="E2936" s="245">
        <v>44632</v>
      </c>
      <c r="F2936" s="245">
        <v>44637</v>
      </c>
      <c r="G2936" s="246" t="s">
        <v>10</v>
      </c>
      <c r="H2936" s="247">
        <v>10000</v>
      </c>
      <c r="I2936" s="248">
        <v>10000</v>
      </c>
      <c r="J2936" s="248">
        <v>1</v>
      </c>
      <c r="K2936" s="249">
        <v>2022</v>
      </c>
      <c r="L2936" s="249">
        <v>2022</v>
      </c>
      <c r="M2936" s="250" t="s">
        <v>6021</v>
      </c>
    </row>
    <row r="2937" spans="4:13" x14ac:dyDescent="0.35">
      <c r="D2937" s="244" t="s">
        <v>6340</v>
      </c>
      <c r="E2937" s="245">
        <v>44625</v>
      </c>
      <c r="F2937" s="245">
        <v>44635</v>
      </c>
      <c r="G2937" s="246" t="s">
        <v>10</v>
      </c>
      <c r="H2937" s="247">
        <v>415294.1176</v>
      </c>
      <c r="I2937" s="248">
        <v>415294.1176</v>
      </c>
      <c r="J2937" s="248">
        <v>1</v>
      </c>
      <c r="K2937" s="249">
        <v>2022</v>
      </c>
      <c r="L2937" s="249">
        <v>2022</v>
      </c>
      <c r="M2937" s="250" t="s">
        <v>6021</v>
      </c>
    </row>
    <row r="2938" spans="4:13" x14ac:dyDescent="0.35">
      <c r="D2938" s="244" t="s">
        <v>6341</v>
      </c>
      <c r="E2938" s="245">
        <v>44630</v>
      </c>
      <c r="F2938" s="245">
        <v>44636</v>
      </c>
      <c r="G2938" s="246" t="s">
        <v>10</v>
      </c>
      <c r="H2938" s="247">
        <v>13500</v>
      </c>
      <c r="I2938" s="248">
        <v>13500</v>
      </c>
      <c r="J2938" s="248">
        <v>1</v>
      </c>
      <c r="K2938" s="249">
        <v>2022</v>
      </c>
      <c r="L2938" s="249">
        <v>2022</v>
      </c>
      <c r="M2938" s="250" t="s">
        <v>6021</v>
      </c>
    </row>
    <row r="2939" spans="4:13" x14ac:dyDescent="0.35">
      <c r="D2939" s="244" t="s">
        <v>6342</v>
      </c>
      <c r="E2939" s="245">
        <v>44637</v>
      </c>
      <c r="F2939" s="245">
        <v>44639</v>
      </c>
      <c r="G2939" s="246" t="s">
        <v>13</v>
      </c>
      <c r="H2939" s="247">
        <v>100000</v>
      </c>
      <c r="I2939" s="248">
        <v>100000</v>
      </c>
      <c r="J2939" s="248">
        <v>1</v>
      </c>
      <c r="K2939" s="249">
        <v>2022</v>
      </c>
      <c r="L2939" s="249">
        <v>2022</v>
      </c>
      <c r="M2939" s="250" t="s">
        <v>6021</v>
      </c>
    </row>
    <row r="2940" spans="4:13" x14ac:dyDescent="0.35">
      <c r="D2940" s="244" t="s">
        <v>6344</v>
      </c>
      <c r="E2940" s="245">
        <v>44636</v>
      </c>
      <c r="F2940" s="245">
        <v>44642</v>
      </c>
      <c r="G2940" s="246" t="s">
        <v>10</v>
      </c>
      <c r="H2940" s="247">
        <v>10000</v>
      </c>
      <c r="I2940" s="248">
        <v>10000</v>
      </c>
      <c r="J2940" s="248">
        <v>1</v>
      </c>
      <c r="K2940" s="249">
        <v>2022</v>
      </c>
      <c r="L2940" s="249">
        <v>2022</v>
      </c>
      <c r="M2940" s="250" t="s">
        <v>6021</v>
      </c>
    </row>
    <row r="2941" spans="4:13" x14ac:dyDescent="0.35">
      <c r="D2941" s="244" t="s">
        <v>6346</v>
      </c>
      <c r="E2941" s="245">
        <v>44641</v>
      </c>
      <c r="F2941" s="245">
        <v>44642</v>
      </c>
      <c r="G2941" s="246" t="s">
        <v>10</v>
      </c>
      <c r="H2941" s="247">
        <v>261000</v>
      </c>
      <c r="I2941" s="248">
        <v>261000</v>
      </c>
      <c r="J2941" s="248">
        <v>1</v>
      </c>
      <c r="K2941" s="249">
        <v>2022</v>
      </c>
      <c r="L2941" s="249">
        <v>2022</v>
      </c>
      <c r="M2941" s="250" t="s">
        <v>6021</v>
      </c>
    </row>
    <row r="2942" spans="4:13" x14ac:dyDescent="0.35">
      <c r="D2942" s="244" t="s">
        <v>6348</v>
      </c>
      <c r="E2942" s="245">
        <v>44627</v>
      </c>
      <c r="F2942" s="245">
        <v>44643</v>
      </c>
      <c r="G2942" s="246" t="s">
        <v>10</v>
      </c>
      <c r="H2942" s="247">
        <v>100000</v>
      </c>
      <c r="I2942" s="248">
        <v>100000</v>
      </c>
      <c r="J2942" s="248">
        <v>1</v>
      </c>
      <c r="K2942" s="249">
        <v>2022</v>
      </c>
      <c r="L2942" s="249">
        <v>2022</v>
      </c>
      <c r="M2942" s="250" t="s">
        <v>6021</v>
      </c>
    </row>
    <row r="2943" spans="4:13" x14ac:dyDescent="0.35">
      <c r="D2943" s="244" t="s">
        <v>6350</v>
      </c>
      <c r="E2943" s="245">
        <v>44127</v>
      </c>
      <c r="F2943" s="245">
        <v>44250</v>
      </c>
      <c r="G2943" s="246" t="s">
        <v>10</v>
      </c>
      <c r="H2943" s="247">
        <v>3190</v>
      </c>
      <c r="I2943" s="248">
        <v>3190</v>
      </c>
      <c r="J2943" s="248">
        <v>1</v>
      </c>
      <c r="K2943" s="249">
        <v>2020</v>
      </c>
      <c r="L2943" s="249">
        <v>2021</v>
      </c>
      <c r="M2943" s="250" t="s">
        <v>11</v>
      </c>
    </row>
    <row r="2944" spans="4:13" x14ac:dyDescent="0.35">
      <c r="D2944" s="244" t="s">
        <v>6351</v>
      </c>
      <c r="E2944" s="245">
        <v>44642</v>
      </c>
      <c r="F2944" s="245">
        <v>44643</v>
      </c>
      <c r="G2944" s="246" t="s">
        <v>13</v>
      </c>
      <c r="H2944" s="247">
        <v>727750</v>
      </c>
      <c r="I2944" s="248">
        <v>727750</v>
      </c>
      <c r="J2944" s="248">
        <v>1</v>
      </c>
      <c r="K2944" s="249">
        <v>2022</v>
      </c>
      <c r="L2944" s="249">
        <v>2022</v>
      </c>
      <c r="M2944" s="250" t="s">
        <v>6021</v>
      </c>
    </row>
    <row r="2945" spans="4:13" x14ac:dyDescent="0.35">
      <c r="D2945" s="244" t="s">
        <v>6352</v>
      </c>
      <c r="E2945" s="245">
        <v>44462</v>
      </c>
      <c r="F2945" s="245">
        <v>44644</v>
      </c>
      <c r="G2945" s="246" t="s">
        <v>10</v>
      </c>
      <c r="H2945" s="247">
        <v>72550</v>
      </c>
      <c r="I2945" s="248">
        <v>72550</v>
      </c>
      <c r="J2945" s="248">
        <v>1</v>
      </c>
      <c r="K2945" s="249">
        <v>2021</v>
      </c>
      <c r="L2945" s="249">
        <v>2022</v>
      </c>
      <c r="M2945" s="250" t="s">
        <v>3073</v>
      </c>
    </row>
    <row r="2946" spans="4:13" x14ac:dyDescent="0.35">
      <c r="D2946" s="244" t="s">
        <v>6354</v>
      </c>
      <c r="E2946" s="245">
        <v>44325</v>
      </c>
      <c r="F2946" s="245">
        <v>44470</v>
      </c>
      <c r="G2946" s="246" t="s">
        <v>10</v>
      </c>
      <c r="H2946" s="247">
        <v>700000</v>
      </c>
      <c r="I2946" s="248">
        <v>700000</v>
      </c>
      <c r="J2946" s="248">
        <v>1</v>
      </c>
      <c r="K2946" s="249">
        <v>2021</v>
      </c>
      <c r="L2946" s="249">
        <v>2021</v>
      </c>
      <c r="M2946" s="250" t="s">
        <v>2250</v>
      </c>
    </row>
    <row r="2947" spans="4:13" x14ac:dyDescent="0.35">
      <c r="D2947" s="244" t="s">
        <v>6355</v>
      </c>
      <c r="E2947" s="245">
        <v>44638</v>
      </c>
      <c r="F2947" s="245">
        <v>44643</v>
      </c>
      <c r="G2947" s="246" t="s">
        <v>10</v>
      </c>
      <c r="H2947" s="247">
        <v>100000</v>
      </c>
      <c r="I2947" s="248">
        <v>100000</v>
      </c>
      <c r="J2947" s="248">
        <v>1</v>
      </c>
      <c r="K2947" s="249">
        <v>2022</v>
      </c>
      <c r="L2947" s="249">
        <v>2022</v>
      </c>
      <c r="M2947" s="250" t="s">
        <v>6021</v>
      </c>
    </row>
    <row r="2948" spans="4:13" x14ac:dyDescent="0.35">
      <c r="D2948" s="244" t="s">
        <v>6356</v>
      </c>
      <c r="E2948" s="245">
        <v>44542</v>
      </c>
      <c r="F2948" s="245">
        <v>44642</v>
      </c>
      <c r="G2948" s="246" t="s">
        <v>10</v>
      </c>
      <c r="H2948" s="247">
        <v>1454200</v>
      </c>
      <c r="I2948" s="248">
        <v>1454200</v>
      </c>
      <c r="J2948" s="248">
        <v>1</v>
      </c>
      <c r="K2948" s="249">
        <v>2021</v>
      </c>
      <c r="L2948" s="249">
        <v>2022</v>
      </c>
      <c r="M2948" s="250" t="s">
        <v>3138</v>
      </c>
    </row>
    <row r="2949" spans="4:13" x14ac:dyDescent="0.35">
      <c r="D2949" s="244" t="s">
        <v>6358</v>
      </c>
      <c r="E2949" s="245">
        <v>44629</v>
      </c>
      <c r="F2949" s="245">
        <v>44645</v>
      </c>
      <c r="G2949" s="246" t="s">
        <v>13</v>
      </c>
      <c r="H2949" s="247">
        <v>50000</v>
      </c>
      <c r="I2949" s="248">
        <v>50000</v>
      </c>
      <c r="J2949" s="248">
        <v>1</v>
      </c>
      <c r="K2949" s="249">
        <v>2022</v>
      </c>
      <c r="L2949" s="249">
        <v>2022</v>
      </c>
      <c r="M2949" s="250" t="s">
        <v>6021</v>
      </c>
    </row>
    <row r="2950" spans="4:13" x14ac:dyDescent="0.35">
      <c r="D2950" s="244" t="s">
        <v>6360</v>
      </c>
      <c r="E2950" s="245">
        <v>44631</v>
      </c>
      <c r="F2950" s="245">
        <v>44637</v>
      </c>
      <c r="G2950" s="246" t="s">
        <v>10</v>
      </c>
      <c r="H2950" s="247">
        <v>55400</v>
      </c>
      <c r="I2950" s="248">
        <v>55400</v>
      </c>
      <c r="J2950" s="248">
        <v>1</v>
      </c>
      <c r="K2950" s="249">
        <v>2022</v>
      </c>
      <c r="L2950" s="249">
        <v>2022</v>
      </c>
      <c r="M2950" s="250" t="s">
        <v>6021</v>
      </c>
    </row>
    <row r="2951" spans="4:13" x14ac:dyDescent="0.35">
      <c r="D2951" s="244" t="s">
        <v>6361</v>
      </c>
      <c r="E2951" s="245">
        <v>44644</v>
      </c>
      <c r="F2951" s="245">
        <v>44645</v>
      </c>
      <c r="G2951" s="246" t="s">
        <v>160</v>
      </c>
      <c r="H2951" s="247">
        <v>2236200</v>
      </c>
      <c r="I2951" s="248">
        <v>468592.79918586998</v>
      </c>
      <c r="J2951" s="248">
        <v>1</v>
      </c>
      <c r="K2951" s="249">
        <v>2022</v>
      </c>
      <c r="L2951" s="249">
        <v>2022</v>
      </c>
      <c r="M2951" s="250" t="s">
        <v>6021</v>
      </c>
    </row>
    <row r="2952" spans="4:13" x14ac:dyDescent="0.35">
      <c r="D2952" s="244" t="s">
        <v>6362</v>
      </c>
      <c r="E2952" s="245">
        <v>44633</v>
      </c>
      <c r="F2952" s="245">
        <v>44634</v>
      </c>
      <c r="G2952" s="246" t="s">
        <v>10</v>
      </c>
      <c r="H2952" s="247">
        <v>61900</v>
      </c>
      <c r="I2952" s="248">
        <v>61900</v>
      </c>
      <c r="J2952" s="248">
        <v>1</v>
      </c>
      <c r="K2952" s="249">
        <v>2022</v>
      </c>
      <c r="L2952" s="249">
        <v>2022</v>
      </c>
      <c r="M2952" s="250" t="s">
        <v>6021</v>
      </c>
    </row>
    <row r="2953" spans="4:13" x14ac:dyDescent="0.35">
      <c r="D2953" s="244" t="s">
        <v>6363</v>
      </c>
      <c r="E2953" s="245">
        <v>44644</v>
      </c>
      <c r="F2953" s="245">
        <v>44645</v>
      </c>
      <c r="G2953" s="246" t="s">
        <v>10</v>
      </c>
      <c r="H2953" s="247">
        <v>50000</v>
      </c>
      <c r="I2953" s="248">
        <v>50000</v>
      </c>
      <c r="J2953" s="248">
        <v>1</v>
      </c>
      <c r="K2953" s="249">
        <v>2022</v>
      </c>
      <c r="L2953" s="249">
        <v>2022</v>
      </c>
      <c r="M2953" s="250" t="s">
        <v>6021</v>
      </c>
    </row>
    <row r="2954" spans="4:13" x14ac:dyDescent="0.35">
      <c r="D2954" s="244" t="s">
        <v>6366</v>
      </c>
      <c r="E2954" s="245">
        <v>44533</v>
      </c>
      <c r="F2954" s="245">
        <v>44538</v>
      </c>
      <c r="G2954" s="246" t="s">
        <v>10</v>
      </c>
      <c r="H2954" s="247">
        <v>100000</v>
      </c>
      <c r="I2954" s="248">
        <v>100000</v>
      </c>
      <c r="J2954" s="248">
        <v>1</v>
      </c>
      <c r="K2954" s="249">
        <v>2021</v>
      </c>
      <c r="L2954" s="249">
        <v>2021</v>
      </c>
      <c r="M2954" s="250" t="s">
        <v>3138</v>
      </c>
    </row>
    <row r="2955" spans="4:13" x14ac:dyDescent="0.35">
      <c r="D2955" s="244" t="s">
        <v>6367</v>
      </c>
      <c r="E2955" s="245">
        <v>44642</v>
      </c>
      <c r="F2955" s="245">
        <v>44648</v>
      </c>
      <c r="G2955" s="246" t="s">
        <v>10</v>
      </c>
      <c r="H2955" s="247">
        <v>500</v>
      </c>
      <c r="I2955" s="248">
        <v>500</v>
      </c>
      <c r="J2955" s="248">
        <v>1</v>
      </c>
      <c r="K2955" s="249">
        <v>2022</v>
      </c>
      <c r="L2955" s="249">
        <v>2022</v>
      </c>
      <c r="M2955" s="250" t="s">
        <v>6021</v>
      </c>
    </row>
    <row r="2956" spans="4:13" x14ac:dyDescent="0.35">
      <c r="D2956" s="244" t="s">
        <v>6368</v>
      </c>
      <c r="E2956" s="245">
        <v>44643</v>
      </c>
      <c r="F2956" s="245">
        <v>44643</v>
      </c>
      <c r="G2956" s="246" t="s">
        <v>10</v>
      </c>
      <c r="H2956" s="247">
        <v>4700</v>
      </c>
      <c r="I2956" s="248">
        <v>4700</v>
      </c>
      <c r="J2956" s="248">
        <v>1</v>
      </c>
      <c r="K2956" s="249">
        <v>2022</v>
      </c>
      <c r="L2956" s="249">
        <v>2022</v>
      </c>
      <c r="M2956" s="250" t="s">
        <v>6021</v>
      </c>
    </row>
    <row r="2957" spans="4:13" x14ac:dyDescent="0.35">
      <c r="D2957" s="244" t="s">
        <v>6369</v>
      </c>
      <c r="E2957" s="245">
        <v>44624</v>
      </c>
      <c r="F2957" s="245">
        <v>44644</v>
      </c>
      <c r="G2957" s="246" t="s">
        <v>10</v>
      </c>
      <c r="H2957" s="247">
        <v>500000</v>
      </c>
      <c r="I2957" s="248">
        <v>150000</v>
      </c>
      <c r="J2957" s="248">
        <v>1</v>
      </c>
      <c r="K2957" s="249">
        <v>2022</v>
      </c>
      <c r="L2957" s="249">
        <v>2022</v>
      </c>
      <c r="M2957" s="250" t="s">
        <v>6021</v>
      </c>
    </row>
    <row r="2958" spans="4:13" x14ac:dyDescent="0.35">
      <c r="D2958" s="244" t="s">
        <v>6370</v>
      </c>
      <c r="E2958" s="245">
        <v>44090</v>
      </c>
      <c r="F2958" s="245">
        <v>44644</v>
      </c>
      <c r="G2958" s="246" t="s">
        <v>13</v>
      </c>
      <c r="H2958" s="247">
        <v>50000</v>
      </c>
      <c r="I2958" s="248">
        <v>50000</v>
      </c>
      <c r="J2958" s="248">
        <v>1</v>
      </c>
      <c r="K2958" s="249">
        <v>2020</v>
      </c>
      <c r="L2958" s="249">
        <v>2022</v>
      </c>
      <c r="M2958" s="250" t="s">
        <v>35</v>
      </c>
    </row>
    <row r="2959" spans="4:13" x14ac:dyDescent="0.35">
      <c r="D2959" s="244" t="s">
        <v>6371</v>
      </c>
      <c r="E2959" s="245">
        <v>44647</v>
      </c>
      <c r="F2959" s="245">
        <v>44648</v>
      </c>
      <c r="G2959" s="246" t="s">
        <v>10</v>
      </c>
      <c r="H2959" s="247">
        <v>10000</v>
      </c>
      <c r="I2959" s="248">
        <v>10000</v>
      </c>
      <c r="J2959" s="248">
        <v>1</v>
      </c>
      <c r="K2959" s="249">
        <v>2022</v>
      </c>
      <c r="L2959" s="249">
        <v>2022</v>
      </c>
      <c r="M2959" s="250" t="s">
        <v>6021</v>
      </c>
    </row>
    <row r="2960" spans="4:13" x14ac:dyDescent="0.35">
      <c r="D2960" s="244" t="s">
        <v>6373</v>
      </c>
      <c r="E2960" s="245">
        <v>44643</v>
      </c>
      <c r="F2960" s="245">
        <v>44644</v>
      </c>
      <c r="G2960" s="246" t="s">
        <v>10</v>
      </c>
      <c r="H2960" s="247">
        <v>57000</v>
      </c>
      <c r="I2960" s="248">
        <v>57000</v>
      </c>
      <c r="J2960" s="248">
        <v>1</v>
      </c>
      <c r="K2960" s="249">
        <v>2022</v>
      </c>
      <c r="L2960" s="249">
        <v>2022</v>
      </c>
      <c r="M2960" s="250" t="s">
        <v>6021</v>
      </c>
    </row>
    <row r="2961" spans="4:13" x14ac:dyDescent="0.35">
      <c r="D2961" s="244" t="s">
        <v>6374</v>
      </c>
      <c r="E2961" s="245">
        <v>44612</v>
      </c>
      <c r="F2961" s="245">
        <v>44614</v>
      </c>
      <c r="G2961" s="246" t="s">
        <v>10</v>
      </c>
      <c r="H2961" s="247">
        <v>302633</v>
      </c>
      <c r="I2961" s="248">
        <v>194875.8824</v>
      </c>
      <c r="J2961" s="248">
        <v>1</v>
      </c>
      <c r="K2961" s="249">
        <v>2022</v>
      </c>
      <c r="L2961" s="249">
        <v>2022</v>
      </c>
      <c r="M2961" s="250" t="s">
        <v>6021</v>
      </c>
    </row>
    <row r="2962" spans="4:13" x14ac:dyDescent="0.35">
      <c r="D2962" s="244" t="s">
        <v>6377</v>
      </c>
      <c r="E2962" s="245">
        <v>44641</v>
      </c>
      <c r="F2962" s="245">
        <v>44648</v>
      </c>
      <c r="G2962" s="246" t="s">
        <v>10</v>
      </c>
      <c r="H2962" s="247">
        <v>298247.0588</v>
      </c>
      <c r="I2962" s="248">
        <v>298247.0588</v>
      </c>
      <c r="J2962" s="248">
        <v>1</v>
      </c>
      <c r="K2962" s="249">
        <v>2022</v>
      </c>
      <c r="L2962" s="249">
        <v>2022</v>
      </c>
      <c r="M2962" s="250" t="s">
        <v>6021</v>
      </c>
    </row>
    <row r="2963" spans="4:13" x14ac:dyDescent="0.35">
      <c r="D2963" s="244" t="s">
        <v>6378</v>
      </c>
      <c r="E2963" s="245">
        <v>44642</v>
      </c>
      <c r="F2963" s="245">
        <v>44644</v>
      </c>
      <c r="G2963" s="246" t="s">
        <v>10</v>
      </c>
      <c r="H2963" s="247">
        <v>10000</v>
      </c>
      <c r="I2963" s="248">
        <v>10000</v>
      </c>
      <c r="J2963" s="248">
        <v>1</v>
      </c>
      <c r="K2963" s="249">
        <v>2022</v>
      </c>
      <c r="L2963" s="249">
        <v>2022</v>
      </c>
      <c r="M2963" s="250" t="s">
        <v>6021</v>
      </c>
    </row>
    <row r="2964" spans="4:13" x14ac:dyDescent="0.35">
      <c r="D2964" s="244" t="s">
        <v>6379</v>
      </c>
      <c r="E2964" s="245">
        <v>44648</v>
      </c>
      <c r="F2964" s="245">
        <v>44648</v>
      </c>
      <c r="G2964" s="246" t="s">
        <v>10</v>
      </c>
      <c r="H2964" s="247">
        <v>85500</v>
      </c>
      <c r="I2964" s="248">
        <v>85500</v>
      </c>
      <c r="J2964" s="248">
        <v>1</v>
      </c>
      <c r="K2964" s="249">
        <v>2022</v>
      </c>
      <c r="L2964" s="249">
        <v>2022</v>
      </c>
      <c r="M2964" s="250" t="s">
        <v>6021</v>
      </c>
    </row>
    <row r="2965" spans="4:13" x14ac:dyDescent="0.35">
      <c r="D2965" s="244" t="s">
        <v>6380</v>
      </c>
      <c r="E2965" s="245">
        <v>44638</v>
      </c>
      <c r="F2965" s="245">
        <v>44650</v>
      </c>
      <c r="G2965" s="246" t="s">
        <v>10</v>
      </c>
      <c r="H2965" s="247">
        <v>39592</v>
      </c>
      <c r="I2965" s="248">
        <v>39592</v>
      </c>
      <c r="J2965" s="248">
        <v>1</v>
      </c>
      <c r="K2965" s="249">
        <v>2022</v>
      </c>
      <c r="L2965" s="249">
        <v>2022</v>
      </c>
      <c r="M2965" s="250" t="s">
        <v>6021</v>
      </c>
    </row>
    <row r="2966" spans="4:13" x14ac:dyDescent="0.35">
      <c r="D2966" s="244" t="s">
        <v>6387</v>
      </c>
      <c r="E2966" s="245">
        <v>44646</v>
      </c>
      <c r="F2966" s="245">
        <v>44649</v>
      </c>
      <c r="G2966" s="246" t="s">
        <v>10</v>
      </c>
      <c r="H2966" s="247">
        <v>43500</v>
      </c>
      <c r="I2966" s="248">
        <v>43500</v>
      </c>
      <c r="J2966" s="248">
        <v>1</v>
      </c>
      <c r="K2966" s="249">
        <v>2022</v>
      </c>
      <c r="L2966" s="249">
        <v>2022</v>
      </c>
      <c r="M2966" s="250" t="s">
        <v>6021</v>
      </c>
    </row>
    <row r="2967" spans="4:13" x14ac:dyDescent="0.35">
      <c r="D2967" s="244" t="s">
        <v>6389</v>
      </c>
      <c r="E2967" s="245">
        <v>44604</v>
      </c>
      <c r="F2967" s="245">
        <v>44652</v>
      </c>
      <c r="G2967" s="246" t="s">
        <v>10</v>
      </c>
      <c r="H2967" s="247">
        <v>48750</v>
      </c>
      <c r="I2967" s="248">
        <v>48750</v>
      </c>
      <c r="J2967" s="248">
        <v>1</v>
      </c>
      <c r="K2967" s="249">
        <v>2022</v>
      </c>
      <c r="L2967" s="249">
        <v>2022</v>
      </c>
      <c r="M2967" s="250" t="s">
        <v>6021</v>
      </c>
    </row>
    <row r="2968" spans="4:13" x14ac:dyDescent="0.35">
      <c r="D2968" s="244" t="s">
        <v>2978</v>
      </c>
      <c r="E2968" s="245">
        <v>44313</v>
      </c>
      <c r="F2968" s="245">
        <v>44337</v>
      </c>
      <c r="G2968" s="246" t="s">
        <v>10</v>
      </c>
      <c r="H2968" s="247">
        <v>9280</v>
      </c>
      <c r="I2968" s="248">
        <v>9280</v>
      </c>
      <c r="J2968" s="248">
        <v>1</v>
      </c>
      <c r="K2968" s="249">
        <v>2021</v>
      </c>
      <c r="L2968" s="249">
        <v>2021</v>
      </c>
      <c r="M2968" s="250" t="s">
        <v>2250</v>
      </c>
    </row>
    <row r="2969" spans="4:13" x14ac:dyDescent="0.35">
      <c r="D2969" s="244" t="s">
        <v>2477</v>
      </c>
      <c r="E2969" s="245">
        <v>44327</v>
      </c>
      <c r="F2969" s="245">
        <v>44337</v>
      </c>
      <c r="G2969" s="246" t="s">
        <v>10</v>
      </c>
      <c r="H2969" s="247">
        <v>1804662.3529999999</v>
      </c>
      <c r="I2969" s="248">
        <v>1704662.3529999999</v>
      </c>
      <c r="J2969" s="248">
        <v>1</v>
      </c>
      <c r="K2969" s="249">
        <v>2021</v>
      </c>
      <c r="L2969" s="249">
        <v>2021</v>
      </c>
      <c r="M2969" s="250" t="s">
        <v>2250</v>
      </c>
    </row>
    <row r="2970" spans="4:13" x14ac:dyDescent="0.35">
      <c r="D2970" s="244" t="s">
        <v>2478</v>
      </c>
      <c r="E2970" s="245">
        <v>44335</v>
      </c>
      <c r="F2970" s="245">
        <v>44338</v>
      </c>
      <c r="G2970" s="246" t="s">
        <v>10</v>
      </c>
      <c r="H2970" s="247">
        <v>4380</v>
      </c>
      <c r="I2970" s="248">
        <v>4380</v>
      </c>
      <c r="J2970" s="248">
        <v>1</v>
      </c>
      <c r="K2970" s="249">
        <v>2021</v>
      </c>
      <c r="L2970" s="249">
        <v>2021</v>
      </c>
      <c r="M2970" s="250" t="s">
        <v>2250</v>
      </c>
    </row>
    <row r="2971" spans="4:13" x14ac:dyDescent="0.35">
      <c r="D2971" s="244" t="s">
        <v>2479</v>
      </c>
      <c r="E2971" s="245">
        <v>44337</v>
      </c>
      <c r="F2971" s="245">
        <v>44340</v>
      </c>
      <c r="G2971" s="246" t="s">
        <v>13</v>
      </c>
      <c r="H2971" s="247">
        <v>6380</v>
      </c>
      <c r="I2971" s="248">
        <v>6380</v>
      </c>
      <c r="J2971" s="248">
        <v>1</v>
      </c>
      <c r="K2971" s="249">
        <v>2021</v>
      </c>
      <c r="L2971" s="249">
        <v>2021</v>
      </c>
      <c r="M2971" s="250" t="s">
        <v>2250</v>
      </c>
    </row>
    <row r="2972" spans="4:13" x14ac:dyDescent="0.35">
      <c r="D2972" s="244" t="s">
        <v>2979</v>
      </c>
      <c r="E2972" s="245">
        <v>44335</v>
      </c>
      <c r="F2972" s="245">
        <v>44337</v>
      </c>
      <c r="G2972" s="246" t="s">
        <v>13</v>
      </c>
      <c r="H2972" s="247">
        <v>5510</v>
      </c>
      <c r="I2972" s="248">
        <v>5510</v>
      </c>
      <c r="J2972" s="248">
        <v>1</v>
      </c>
      <c r="K2972" s="249">
        <v>2021</v>
      </c>
      <c r="L2972" s="249">
        <v>2021</v>
      </c>
      <c r="M2972" s="250" t="s">
        <v>2250</v>
      </c>
    </row>
    <row r="2973" spans="4:13" x14ac:dyDescent="0.35">
      <c r="D2973" s="244" t="s">
        <v>2980</v>
      </c>
      <c r="E2973" s="245">
        <v>44331</v>
      </c>
      <c r="F2973" s="245">
        <v>44340</v>
      </c>
      <c r="G2973" s="246" t="s">
        <v>13</v>
      </c>
      <c r="H2973" s="247">
        <v>166380</v>
      </c>
      <c r="I2973" s="248">
        <v>166380</v>
      </c>
      <c r="J2973" s="248">
        <v>1</v>
      </c>
      <c r="K2973" s="249">
        <v>2021</v>
      </c>
      <c r="L2973" s="249">
        <v>2021</v>
      </c>
      <c r="M2973" s="250" t="s">
        <v>2250</v>
      </c>
    </row>
    <row r="2974" spans="4:13" x14ac:dyDescent="0.35">
      <c r="D2974" s="244" t="s">
        <v>2981</v>
      </c>
      <c r="E2974" s="245">
        <v>44334</v>
      </c>
      <c r="F2974" s="245">
        <v>44340</v>
      </c>
      <c r="G2974" s="246" t="s">
        <v>10</v>
      </c>
      <c r="H2974" s="247">
        <v>8700</v>
      </c>
      <c r="I2974" s="248">
        <v>8700</v>
      </c>
      <c r="J2974" s="248">
        <v>1</v>
      </c>
      <c r="K2974" s="249">
        <v>2021</v>
      </c>
      <c r="L2974" s="249">
        <v>2021</v>
      </c>
      <c r="M2974" s="250" t="s">
        <v>2250</v>
      </c>
    </row>
    <row r="2975" spans="4:13" x14ac:dyDescent="0.35">
      <c r="D2975" s="244" t="s">
        <v>2982</v>
      </c>
      <c r="E2975" s="245">
        <v>43982</v>
      </c>
      <c r="F2975" s="245">
        <v>44336</v>
      </c>
      <c r="G2975" s="246" t="s">
        <v>10</v>
      </c>
      <c r="H2975" s="247">
        <v>995000</v>
      </c>
      <c r="I2975" s="248">
        <v>850000</v>
      </c>
      <c r="J2975" s="248">
        <v>1</v>
      </c>
      <c r="K2975" s="249">
        <v>2020</v>
      </c>
      <c r="L2975" s="249">
        <v>2021</v>
      </c>
      <c r="M2975" s="250" t="s">
        <v>33</v>
      </c>
    </row>
    <row r="2976" spans="4:13" x14ac:dyDescent="0.35">
      <c r="D2976" s="244" t="s">
        <v>2480</v>
      </c>
      <c r="E2976" s="245">
        <v>44336</v>
      </c>
      <c r="F2976" s="245">
        <v>44341</v>
      </c>
      <c r="G2976" s="246" t="s">
        <v>10</v>
      </c>
      <c r="H2976" s="247">
        <v>7000</v>
      </c>
      <c r="I2976" s="248">
        <v>7000</v>
      </c>
      <c r="J2976" s="248">
        <v>1</v>
      </c>
      <c r="K2976" s="249">
        <v>2021</v>
      </c>
      <c r="L2976" s="249">
        <v>2021</v>
      </c>
      <c r="M2976" s="250" t="s">
        <v>2250</v>
      </c>
    </row>
    <row r="2977" spans="4:13" x14ac:dyDescent="0.35">
      <c r="D2977" s="244" t="s">
        <v>2983</v>
      </c>
      <c r="E2977" s="245">
        <v>44324</v>
      </c>
      <c r="F2977" s="245">
        <v>44341</v>
      </c>
      <c r="G2977" s="246" t="s">
        <v>10</v>
      </c>
      <c r="H2977" s="247">
        <v>720000</v>
      </c>
      <c r="I2977" s="248">
        <v>720000</v>
      </c>
      <c r="J2977" s="248">
        <v>1</v>
      </c>
      <c r="K2977" s="249">
        <v>2021</v>
      </c>
      <c r="L2977" s="249">
        <v>2021</v>
      </c>
      <c r="M2977" s="250" t="s">
        <v>2250</v>
      </c>
    </row>
    <row r="2978" spans="4:13" x14ac:dyDescent="0.35">
      <c r="D2978" s="244" t="s">
        <v>2986</v>
      </c>
      <c r="E2978" s="245">
        <v>44293</v>
      </c>
      <c r="F2978" s="245">
        <v>44337</v>
      </c>
      <c r="G2978" s="246" t="s">
        <v>10</v>
      </c>
      <c r="H2978" s="247">
        <v>300000</v>
      </c>
      <c r="I2978" s="248">
        <v>300000</v>
      </c>
      <c r="J2978" s="248">
        <v>1</v>
      </c>
      <c r="K2978" s="249">
        <v>2021</v>
      </c>
      <c r="L2978" s="249">
        <v>2021</v>
      </c>
      <c r="M2978" s="250" t="s">
        <v>2250</v>
      </c>
    </row>
    <row r="2979" spans="4:13" x14ac:dyDescent="0.35">
      <c r="D2979" s="244" t="s">
        <v>2988</v>
      </c>
      <c r="E2979" s="245">
        <v>44278</v>
      </c>
      <c r="F2979" s="245">
        <v>44341</v>
      </c>
      <c r="G2979" s="246" t="s">
        <v>13</v>
      </c>
      <c r="H2979" s="247">
        <v>10208</v>
      </c>
      <c r="I2979" s="248">
        <v>10208</v>
      </c>
      <c r="J2979" s="248">
        <v>1</v>
      </c>
      <c r="K2979" s="249">
        <v>2021</v>
      </c>
      <c r="L2979" s="249">
        <v>2021</v>
      </c>
      <c r="M2979" s="250" t="s">
        <v>21</v>
      </c>
    </row>
    <row r="2980" spans="4:13" x14ac:dyDescent="0.35">
      <c r="D2980" s="244" t="s">
        <v>2989</v>
      </c>
      <c r="E2980" s="245">
        <v>44317</v>
      </c>
      <c r="F2980" s="245">
        <v>44340</v>
      </c>
      <c r="G2980" s="246" t="s">
        <v>10</v>
      </c>
      <c r="H2980" s="247">
        <v>6380</v>
      </c>
      <c r="I2980" s="248">
        <v>6380</v>
      </c>
      <c r="J2980" s="248">
        <v>1</v>
      </c>
      <c r="K2980" s="249">
        <v>2021</v>
      </c>
      <c r="L2980" s="249">
        <v>2021</v>
      </c>
      <c r="M2980" s="250" t="s">
        <v>2250</v>
      </c>
    </row>
    <row r="2981" spans="4:13" x14ac:dyDescent="0.35">
      <c r="D2981" s="244" t="s">
        <v>2481</v>
      </c>
      <c r="E2981" s="245">
        <v>44334</v>
      </c>
      <c r="F2981" s="245">
        <v>44341</v>
      </c>
      <c r="G2981" s="246" t="s">
        <v>10</v>
      </c>
      <c r="H2981" s="247">
        <v>4000</v>
      </c>
      <c r="I2981" s="248">
        <v>4000</v>
      </c>
      <c r="J2981" s="248">
        <v>1</v>
      </c>
      <c r="K2981" s="249">
        <v>2021</v>
      </c>
      <c r="L2981" s="249">
        <v>2021</v>
      </c>
      <c r="M2981" s="250" t="s">
        <v>2250</v>
      </c>
    </row>
    <row r="2982" spans="4:13" x14ac:dyDescent="0.35">
      <c r="D2982" s="244" t="s">
        <v>2990</v>
      </c>
      <c r="E2982" s="245">
        <v>44329</v>
      </c>
      <c r="F2982" s="245">
        <v>44342</v>
      </c>
      <c r="G2982" s="246" t="s">
        <v>10</v>
      </c>
      <c r="H2982" s="247">
        <v>40950</v>
      </c>
      <c r="I2982" s="248">
        <v>40950</v>
      </c>
      <c r="J2982" s="248">
        <v>1</v>
      </c>
      <c r="K2982" s="249">
        <v>2021</v>
      </c>
      <c r="L2982" s="249">
        <v>2021</v>
      </c>
      <c r="M2982" s="250" t="s">
        <v>2250</v>
      </c>
    </row>
    <row r="2983" spans="4:13" x14ac:dyDescent="0.35">
      <c r="D2983" s="244" t="s">
        <v>2991</v>
      </c>
      <c r="E2983" s="245">
        <v>44333</v>
      </c>
      <c r="F2983" s="245">
        <v>44337</v>
      </c>
      <c r="G2983" s="246" t="s">
        <v>10</v>
      </c>
      <c r="H2983" s="247">
        <v>7000</v>
      </c>
      <c r="I2983" s="248">
        <v>7000</v>
      </c>
      <c r="J2983" s="248">
        <v>1</v>
      </c>
      <c r="K2983" s="249">
        <v>2021</v>
      </c>
      <c r="L2983" s="249">
        <v>2021</v>
      </c>
      <c r="M2983" s="250" t="s">
        <v>2250</v>
      </c>
    </row>
    <row r="2984" spans="4:13" x14ac:dyDescent="0.35">
      <c r="D2984" s="244" t="s">
        <v>2992</v>
      </c>
      <c r="E2984" s="245">
        <v>44334</v>
      </c>
      <c r="F2984" s="245">
        <v>44341</v>
      </c>
      <c r="G2984" s="246" t="s">
        <v>13</v>
      </c>
      <c r="H2984" s="247">
        <v>5700</v>
      </c>
      <c r="I2984" s="248">
        <v>5700</v>
      </c>
      <c r="J2984" s="248">
        <v>1</v>
      </c>
      <c r="K2984" s="249">
        <v>2021</v>
      </c>
      <c r="L2984" s="249">
        <v>2021</v>
      </c>
      <c r="M2984" s="250" t="s">
        <v>2250</v>
      </c>
    </row>
    <row r="2985" spans="4:13" x14ac:dyDescent="0.35">
      <c r="D2985" s="244" t="s">
        <v>2482</v>
      </c>
      <c r="E2985" s="245">
        <v>44065</v>
      </c>
      <c r="F2985" s="245">
        <v>44342</v>
      </c>
      <c r="G2985" s="246" t="s">
        <v>10</v>
      </c>
      <c r="H2985" s="247">
        <v>400000</v>
      </c>
      <c r="I2985" s="248">
        <v>400000</v>
      </c>
      <c r="J2985" s="248">
        <v>1</v>
      </c>
      <c r="K2985" s="249">
        <v>2020</v>
      </c>
      <c r="L2985" s="249">
        <v>2021</v>
      </c>
      <c r="M2985" s="250" t="s">
        <v>35</v>
      </c>
    </row>
    <row r="2986" spans="4:13" x14ac:dyDescent="0.35">
      <c r="D2986" s="244" t="s">
        <v>2993</v>
      </c>
      <c r="E2986" s="245">
        <v>44342</v>
      </c>
      <c r="F2986" s="245">
        <v>44342</v>
      </c>
      <c r="G2986" s="246" t="s">
        <v>10</v>
      </c>
      <c r="H2986" s="247">
        <v>13500</v>
      </c>
      <c r="I2986" s="248">
        <v>13500</v>
      </c>
      <c r="J2986" s="248">
        <v>1</v>
      </c>
      <c r="K2986" s="249">
        <v>2021</v>
      </c>
      <c r="L2986" s="249">
        <v>2021</v>
      </c>
      <c r="M2986" s="250" t="s">
        <v>2250</v>
      </c>
    </row>
    <row r="2987" spans="4:13" x14ac:dyDescent="0.35">
      <c r="D2987" s="244" t="s">
        <v>2994</v>
      </c>
      <c r="E2987" s="245">
        <v>44082</v>
      </c>
      <c r="F2987" s="245">
        <v>44326</v>
      </c>
      <c r="G2987" s="246" t="s">
        <v>10</v>
      </c>
      <c r="H2987" s="247">
        <v>37537.5</v>
      </c>
      <c r="I2987" s="248">
        <v>37537.5</v>
      </c>
      <c r="J2987" s="248">
        <v>1</v>
      </c>
      <c r="K2987" s="249">
        <v>2020</v>
      </c>
      <c r="L2987" s="249">
        <v>2021</v>
      </c>
      <c r="M2987" s="250" t="s">
        <v>35</v>
      </c>
    </row>
    <row r="2988" spans="4:13" x14ac:dyDescent="0.35">
      <c r="D2988" s="244" t="s">
        <v>2483</v>
      </c>
      <c r="E2988" s="245">
        <v>44321</v>
      </c>
      <c r="F2988" s="245">
        <v>44322</v>
      </c>
      <c r="G2988" s="246" t="s">
        <v>13</v>
      </c>
      <c r="H2988" s="247">
        <v>12760</v>
      </c>
      <c r="I2988" s="248">
        <v>12760</v>
      </c>
      <c r="J2988" s="248">
        <v>1</v>
      </c>
      <c r="K2988" s="249">
        <v>2021</v>
      </c>
      <c r="L2988" s="249">
        <v>2021</v>
      </c>
      <c r="M2988" s="250" t="s">
        <v>2250</v>
      </c>
    </row>
    <row r="2989" spans="4:13" x14ac:dyDescent="0.35">
      <c r="D2989" s="244" t="s">
        <v>2997</v>
      </c>
      <c r="E2989" s="245">
        <v>44338</v>
      </c>
      <c r="F2989" s="245">
        <v>44342</v>
      </c>
      <c r="G2989" s="246" t="s">
        <v>10</v>
      </c>
      <c r="H2989" s="247">
        <v>7000</v>
      </c>
      <c r="I2989" s="248">
        <v>7000</v>
      </c>
      <c r="J2989" s="248">
        <v>1</v>
      </c>
      <c r="K2989" s="249">
        <v>2021</v>
      </c>
      <c r="L2989" s="249">
        <v>2021</v>
      </c>
      <c r="M2989" s="250" t="s">
        <v>2250</v>
      </c>
    </row>
    <row r="2990" spans="4:13" x14ac:dyDescent="0.35">
      <c r="D2990" s="244" t="s">
        <v>2484</v>
      </c>
      <c r="E2990" s="245">
        <v>44336</v>
      </c>
      <c r="F2990" s="245">
        <v>44343</v>
      </c>
      <c r="G2990" s="246" t="s">
        <v>10</v>
      </c>
      <c r="H2990" s="247">
        <v>120000</v>
      </c>
      <c r="I2990" s="248">
        <v>120000</v>
      </c>
      <c r="J2990" s="248">
        <v>1</v>
      </c>
      <c r="K2990" s="249">
        <v>2021</v>
      </c>
      <c r="L2990" s="249">
        <v>2021</v>
      </c>
      <c r="M2990" s="250" t="s">
        <v>2250</v>
      </c>
    </row>
    <row r="2991" spans="4:13" x14ac:dyDescent="0.35">
      <c r="D2991" s="244" t="s">
        <v>2485</v>
      </c>
      <c r="E2991" s="245">
        <v>44338</v>
      </c>
      <c r="F2991" s="245">
        <v>44343</v>
      </c>
      <c r="G2991" s="246" t="s">
        <v>13</v>
      </c>
      <c r="H2991" s="247">
        <v>7540</v>
      </c>
      <c r="I2991" s="248">
        <v>7540</v>
      </c>
      <c r="J2991" s="248">
        <v>1</v>
      </c>
      <c r="K2991" s="249">
        <v>2021</v>
      </c>
      <c r="L2991" s="249">
        <v>2021</v>
      </c>
      <c r="M2991" s="250" t="s">
        <v>2250</v>
      </c>
    </row>
    <row r="2992" spans="4:13" x14ac:dyDescent="0.35">
      <c r="D2992" s="244" t="s">
        <v>2998</v>
      </c>
      <c r="E2992" s="245">
        <v>44240</v>
      </c>
      <c r="F2992" s="245">
        <v>44242</v>
      </c>
      <c r="G2992" s="246" t="s">
        <v>744</v>
      </c>
      <c r="H2992" s="247">
        <v>957983</v>
      </c>
      <c r="I2992" s="248">
        <v>957983</v>
      </c>
      <c r="J2992" s="248">
        <v>1</v>
      </c>
      <c r="K2992" s="249">
        <v>2021</v>
      </c>
      <c r="L2992" s="249">
        <v>2021</v>
      </c>
      <c r="M2992" s="250" t="s">
        <v>21</v>
      </c>
    </row>
    <row r="2993" spans="4:13" x14ac:dyDescent="0.35">
      <c r="D2993" s="244" t="s">
        <v>2486</v>
      </c>
      <c r="E2993" s="245">
        <v>44342</v>
      </c>
      <c r="F2993" s="245">
        <v>44343</v>
      </c>
      <c r="G2993" s="246" t="s">
        <v>13</v>
      </c>
      <c r="H2993" s="247">
        <v>6380</v>
      </c>
      <c r="I2993" s="248">
        <v>6380</v>
      </c>
      <c r="J2993" s="248">
        <v>1</v>
      </c>
      <c r="K2993" s="249">
        <v>2021</v>
      </c>
      <c r="L2993" s="249">
        <v>2021</v>
      </c>
      <c r="M2993" s="250" t="s">
        <v>2250</v>
      </c>
    </row>
    <row r="2994" spans="4:13" x14ac:dyDescent="0.35">
      <c r="D2994" s="244" t="s">
        <v>2999</v>
      </c>
      <c r="E2994" s="245">
        <v>44298</v>
      </c>
      <c r="F2994" s="245">
        <v>44344</v>
      </c>
      <c r="G2994" s="246" t="s">
        <v>13</v>
      </c>
      <c r="H2994" s="247">
        <v>16402</v>
      </c>
      <c r="I2994" s="248">
        <v>16402</v>
      </c>
      <c r="J2994" s="248">
        <v>1</v>
      </c>
      <c r="K2994" s="249">
        <v>2021</v>
      </c>
      <c r="L2994" s="249">
        <v>2021</v>
      </c>
      <c r="M2994" s="250" t="s">
        <v>2250</v>
      </c>
    </row>
    <row r="2995" spans="4:13" x14ac:dyDescent="0.35">
      <c r="D2995" s="244" t="s">
        <v>3000</v>
      </c>
      <c r="E2995" s="245">
        <v>44338</v>
      </c>
      <c r="F2995" s="245">
        <v>44344</v>
      </c>
      <c r="G2995" s="246" t="s">
        <v>10</v>
      </c>
      <c r="H2995" s="247">
        <v>6380</v>
      </c>
      <c r="I2995" s="248">
        <v>6380</v>
      </c>
      <c r="J2995" s="248">
        <v>1</v>
      </c>
      <c r="K2995" s="249">
        <v>2021</v>
      </c>
      <c r="L2995" s="249">
        <v>2021</v>
      </c>
      <c r="M2995" s="250" t="s">
        <v>2250</v>
      </c>
    </row>
    <row r="2996" spans="4:13" x14ac:dyDescent="0.35">
      <c r="D2996" s="244" t="s">
        <v>3001</v>
      </c>
      <c r="E2996" s="245">
        <v>44334</v>
      </c>
      <c r="F2996" s="245">
        <v>44344</v>
      </c>
      <c r="G2996" s="246" t="s">
        <v>10</v>
      </c>
      <c r="H2996" s="247">
        <v>6380</v>
      </c>
      <c r="I2996" s="248">
        <v>6380</v>
      </c>
      <c r="J2996" s="248">
        <v>1</v>
      </c>
      <c r="K2996" s="249">
        <v>2021</v>
      </c>
      <c r="L2996" s="249">
        <v>2021</v>
      </c>
      <c r="M2996" s="250" t="s">
        <v>2250</v>
      </c>
    </row>
    <row r="2997" spans="4:13" x14ac:dyDescent="0.35">
      <c r="D2997" s="244" t="s">
        <v>3003</v>
      </c>
      <c r="E2997" s="245">
        <v>44341</v>
      </c>
      <c r="F2997" s="245">
        <v>44344</v>
      </c>
      <c r="G2997" s="246" t="s">
        <v>13</v>
      </c>
      <c r="H2997" s="247">
        <v>5487000</v>
      </c>
      <c r="I2997" s="248">
        <v>1715282.8570999999</v>
      </c>
      <c r="J2997" s="248">
        <v>1</v>
      </c>
      <c r="K2997" s="249">
        <v>2021</v>
      </c>
      <c r="L2997" s="249">
        <v>2021</v>
      </c>
      <c r="M2997" s="250" t="s">
        <v>2250</v>
      </c>
    </row>
    <row r="2998" spans="4:13" x14ac:dyDescent="0.35">
      <c r="D2998" s="244" t="s">
        <v>3004</v>
      </c>
      <c r="E2998" s="245">
        <v>44339</v>
      </c>
      <c r="F2998" s="245">
        <v>44344</v>
      </c>
      <c r="G2998" s="246" t="s">
        <v>10</v>
      </c>
      <c r="H2998" s="247">
        <v>2500</v>
      </c>
      <c r="I2998" s="248">
        <v>2500</v>
      </c>
      <c r="J2998" s="248">
        <v>1</v>
      </c>
      <c r="K2998" s="249">
        <v>2021</v>
      </c>
      <c r="L2998" s="249">
        <v>2021</v>
      </c>
      <c r="M2998" s="250" t="s">
        <v>2250</v>
      </c>
    </row>
    <row r="2999" spans="4:13" x14ac:dyDescent="0.35">
      <c r="D2999" s="244" t="s">
        <v>2488</v>
      </c>
      <c r="E2999" s="245">
        <v>44322</v>
      </c>
      <c r="F2999" s="245">
        <v>44340</v>
      </c>
      <c r="G2999" s="246" t="s">
        <v>13</v>
      </c>
      <c r="H2999" s="247">
        <v>1411764.7058999999</v>
      </c>
      <c r="I2999" s="248">
        <v>1411764.7058999999</v>
      </c>
      <c r="J2999" s="248">
        <v>1</v>
      </c>
      <c r="K2999" s="249">
        <v>2021</v>
      </c>
      <c r="L2999" s="249">
        <v>2021</v>
      </c>
      <c r="M2999" s="250" t="s">
        <v>2250</v>
      </c>
    </row>
    <row r="3000" spans="4:13" x14ac:dyDescent="0.35">
      <c r="D3000" s="244" t="s">
        <v>3905</v>
      </c>
      <c r="E3000" s="245">
        <v>44326</v>
      </c>
      <c r="F3000" s="245">
        <v>44344</v>
      </c>
      <c r="G3000" s="246" t="s">
        <v>13</v>
      </c>
      <c r="H3000" s="247">
        <v>5076.924</v>
      </c>
      <c r="I3000" s="248">
        <v>5076.924</v>
      </c>
      <c r="J3000" s="248">
        <v>1</v>
      </c>
      <c r="K3000" s="249">
        <v>2021</v>
      </c>
      <c r="L3000" s="249">
        <v>2021</v>
      </c>
      <c r="M3000" s="250" t="s">
        <v>2250</v>
      </c>
    </row>
    <row r="3001" spans="4:13" x14ac:dyDescent="0.35">
      <c r="D3001" s="244" t="s">
        <v>3005</v>
      </c>
      <c r="E3001" s="245">
        <v>44341</v>
      </c>
      <c r="F3001" s="245">
        <v>44344</v>
      </c>
      <c r="G3001" s="246" t="s">
        <v>10</v>
      </c>
      <c r="H3001" s="247">
        <v>6380</v>
      </c>
      <c r="I3001" s="248">
        <v>6380</v>
      </c>
      <c r="J3001" s="248">
        <v>1</v>
      </c>
      <c r="K3001" s="249">
        <v>2021</v>
      </c>
      <c r="L3001" s="249">
        <v>2021</v>
      </c>
      <c r="M3001" s="250" t="s">
        <v>2250</v>
      </c>
    </row>
    <row r="3002" spans="4:13" x14ac:dyDescent="0.35">
      <c r="D3002" s="244" t="s">
        <v>2489</v>
      </c>
      <c r="E3002" s="245">
        <v>44343</v>
      </c>
      <c r="F3002" s="245">
        <v>44344</v>
      </c>
      <c r="G3002" s="246" t="s">
        <v>13</v>
      </c>
      <c r="H3002" s="247">
        <v>6380</v>
      </c>
      <c r="I3002" s="248">
        <v>6380</v>
      </c>
      <c r="J3002" s="248">
        <v>1</v>
      </c>
      <c r="K3002" s="249">
        <v>2021</v>
      </c>
      <c r="L3002" s="249">
        <v>2021</v>
      </c>
      <c r="M3002" s="250" t="s">
        <v>2250</v>
      </c>
    </row>
    <row r="3003" spans="4:13" x14ac:dyDescent="0.35">
      <c r="D3003" s="244" t="s">
        <v>2490</v>
      </c>
      <c r="E3003" s="245">
        <v>44329</v>
      </c>
      <c r="F3003" s="245">
        <v>44337</v>
      </c>
      <c r="G3003" s="246" t="s">
        <v>10</v>
      </c>
      <c r="H3003" s="247">
        <v>6380</v>
      </c>
      <c r="I3003" s="248">
        <v>6380</v>
      </c>
      <c r="J3003" s="248">
        <v>1</v>
      </c>
      <c r="K3003" s="249">
        <v>2021</v>
      </c>
      <c r="L3003" s="249">
        <v>2021</v>
      </c>
      <c r="M3003" s="250" t="s">
        <v>2250</v>
      </c>
    </row>
    <row r="3004" spans="4:13" x14ac:dyDescent="0.35">
      <c r="D3004" s="244" t="s">
        <v>3006</v>
      </c>
      <c r="E3004" s="245">
        <v>44298</v>
      </c>
      <c r="F3004" s="245">
        <v>44347</v>
      </c>
      <c r="G3004" s="246" t="s">
        <v>658</v>
      </c>
      <c r="H3004" s="247">
        <v>4000</v>
      </c>
      <c r="I3004" s="248">
        <v>4000</v>
      </c>
      <c r="J3004" s="248">
        <v>1</v>
      </c>
      <c r="K3004" s="249">
        <v>2021</v>
      </c>
      <c r="L3004" s="249">
        <v>2021</v>
      </c>
      <c r="M3004" s="250" t="s">
        <v>2250</v>
      </c>
    </row>
    <row r="3005" spans="4:13" x14ac:dyDescent="0.35">
      <c r="D3005" s="244" t="s">
        <v>2491</v>
      </c>
      <c r="E3005" s="245">
        <v>44340</v>
      </c>
      <c r="F3005" s="245">
        <v>44347</v>
      </c>
      <c r="G3005" s="246" t="s">
        <v>13</v>
      </c>
      <c r="H3005" s="247">
        <v>189520</v>
      </c>
      <c r="I3005" s="248">
        <v>189520</v>
      </c>
      <c r="J3005" s="248">
        <v>1</v>
      </c>
      <c r="K3005" s="249">
        <v>2021</v>
      </c>
      <c r="L3005" s="249">
        <v>2021</v>
      </c>
      <c r="M3005" s="250" t="s">
        <v>2250</v>
      </c>
    </row>
    <row r="3006" spans="4:13" x14ac:dyDescent="0.35">
      <c r="D3006" s="244" t="s">
        <v>3007</v>
      </c>
      <c r="E3006" s="245">
        <v>44336</v>
      </c>
      <c r="F3006" s="245">
        <v>44343</v>
      </c>
      <c r="G3006" s="246" t="s">
        <v>13</v>
      </c>
      <c r="H3006" s="247">
        <v>8700</v>
      </c>
      <c r="I3006" s="248">
        <v>8700</v>
      </c>
      <c r="J3006" s="248">
        <v>1</v>
      </c>
      <c r="K3006" s="249">
        <v>2021</v>
      </c>
      <c r="L3006" s="249">
        <v>2021</v>
      </c>
      <c r="M3006" s="250" t="s">
        <v>2250</v>
      </c>
    </row>
    <row r="3007" spans="4:13" x14ac:dyDescent="0.35">
      <c r="D3007" s="244" t="s">
        <v>2492</v>
      </c>
      <c r="E3007" s="245">
        <v>44343</v>
      </c>
      <c r="F3007" s="245">
        <v>44347</v>
      </c>
      <c r="G3007" s="246" t="s">
        <v>10</v>
      </c>
      <c r="H3007" s="247">
        <v>6380</v>
      </c>
      <c r="I3007" s="248">
        <v>6380</v>
      </c>
      <c r="J3007" s="248">
        <v>1</v>
      </c>
      <c r="K3007" s="249">
        <v>2021</v>
      </c>
      <c r="L3007" s="249">
        <v>2021</v>
      </c>
      <c r="M3007" s="250" t="s">
        <v>2250</v>
      </c>
    </row>
    <row r="3008" spans="4:13" x14ac:dyDescent="0.35">
      <c r="D3008" s="244" t="s">
        <v>3009</v>
      </c>
      <c r="E3008" s="245">
        <v>44342</v>
      </c>
      <c r="F3008" s="245">
        <v>44345</v>
      </c>
      <c r="G3008" s="246" t="s">
        <v>10</v>
      </c>
      <c r="H3008" s="247">
        <v>63580</v>
      </c>
      <c r="I3008" s="248">
        <v>63580</v>
      </c>
      <c r="J3008" s="248">
        <v>1</v>
      </c>
      <c r="K3008" s="249">
        <v>2021</v>
      </c>
      <c r="L3008" s="249">
        <v>2021</v>
      </c>
      <c r="M3008" s="250" t="s">
        <v>2250</v>
      </c>
    </row>
    <row r="3009" spans="4:13" x14ac:dyDescent="0.35">
      <c r="D3009" s="244" t="s">
        <v>3010</v>
      </c>
      <c r="E3009" s="245">
        <v>44334</v>
      </c>
      <c r="F3009" s="245">
        <v>44335</v>
      </c>
      <c r="G3009" s="246" t="s">
        <v>10</v>
      </c>
      <c r="H3009" s="247">
        <v>7000</v>
      </c>
      <c r="I3009" s="248">
        <v>7000</v>
      </c>
      <c r="J3009" s="248">
        <v>1</v>
      </c>
      <c r="K3009" s="249">
        <v>2021</v>
      </c>
      <c r="L3009" s="249">
        <v>2021</v>
      </c>
      <c r="M3009" s="250" t="s">
        <v>2250</v>
      </c>
    </row>
    <row r="3010" spans="4:13" x14ac:dyDescent="0.35">
      <c r="D3010" s="244" t="s">
        <v>3011</v>
      </c>
      <c r="E3010" s="245">
        <v>44343</v>
      </c>
      <c r="F3010" s="245">
        <v>44347</v>
      </c>
      <c r="G3010" s="246" t="s">
        <v>10</v>
      </c>
      <c r="H3010" s="247">
        <v>6380</v>
      </c>
      <c r="I3010" s="248">
        <v>6380</v>
      </c>
      <c r="J3010" s="248">
        <v>1</v>
      </c>
      <c r="K3010" s="249">
        <v>2021</v>
      </c>
      <c r="L3010" s="249">
        <v>2021</v>
      </c>
      <c r="M3010" s="250" t="s">
        <v>2250</v>
      </c>
    </row>
    <row r="3011" spans="4:13" x14ac:dyDescent="0.35">
      <c r="D3011" s="244" t="s">
        <v>3012</v>
      </c>
      <c r="E3011" s="245">
        <v>44347</v>
      </c>
      <c r="F3011" s="245">
        <v>44349</v>
      </c>
      <c r="G3011" s="246" t="s">
        <v>10</v>
      </c>
      <c r="H3011" s="247">
        <v>8700</v>
      </c>
      <c r="I3011" s="248">
        <v>8700</v>
      </c>
      <c r="J3011" s="248">
        <v>1</v>
      </c>
      <c r="K3011" s="249">
        <v>2021</v>
      </c>
      <c r="L3011" s="249">
        <v>2021</v>
      </c>
      <c r="M3011" s="250" t="s">
        <v>2250</v>
      </c>
    </row>
    <row r="3012" spans="4:13" x14ac:dyDescent="0.35">
      <c r="D3012" s="244" t="s">
        <v>2493</v>
      </c>
      <c r="E3012" s="245">
        <v>44347</v>
      </c>
      <c r="F3012" s="245">
        <v>44349</v>
      </c>
      <c r="G3012" s="246" t="s">
        <v>10</v>
      </c>
      <c r="H3012" s="247">
        <v>110708</v>
      </c>
      <c r="I3012" s="248">
        <v>110708</v>
      </c>
      <c r="J3012" s="248">
        <v>1</v>
      </c>
      <c r="K3012" s="249">
        <v>2021</v>
      </c>
      <c r="L3012" s="249">
        <v>2021</v>
      </c>
      <c r="M3012" s="250" t="s">
        <v>2250</v>
      </c>
    </row>
    <row r="3013" spans="4:13" x14ac:dyDescent="0.35">
      <c r="D3013" s="244" t="s">
        <v>2494</v>
      </c>
      <c r="E3013" s="245">
        <v>44325</v>
      </c>
      <c r="F3013" s="245">
        <v>44349</v>
      </c>
      <c r="G3013" s="246" t="s">
        <v>10</v>
      </c>
      <c r="H3013" s="247">
        <v>750000</v>
      </c>
      <c r="I3013" s="248">
        <v>178945</v>
      </c>
      <c r="J3013" s="248">
        <v>1</v>
      </c>
      <c r="K3013" s="249">
        <v>2021</v>
      </c>
      <c r="L3013" s="249">
        <v>2021</v>
      </c>
      <c r="M3013" s="250" t="s">
        <v>2250</v>
      </c>
    </row>
    <row r="3014" spans="4:13" x14ac:dyDescent="0.35">
      <c r="D3014" s="244" t="s">
        <v>2495</v>
      </c>
      <c r="E3014" s="245">
        <v>44343</v>
      </c>
      <c r="F3014" s="245">
        <v>44350</v>
      </c>
      <c r="G3014" s="246" t="s">
        <v>10</v>
      </c>
      <c r="H3014" s="247">
        <v>7000</v>
      </c>
      <c r="I3014" s="248">
        <v>7000</v>
      </c>
      <c r="J3014" s="248">
        <v>1</v>
      </c>
      <c r="K3014" s="249">
        <v>2021</v>
      </c>
      <c r="L3014" s="249">
        <v>2021</v>
      </c>
      <c r="M3014" s="250" t="s">
        <v>2250</v>
      </c>
    </row>
    <row r="3015" spans="4:13" x14ac:dyDescent="0.35">
      <c r="D3015" s="244" t="s">
        <v>3014</v>
      </c>
      <c r="E3015" s="245">
        <v>44346</v>
      </c>
      <c r="F3015" s="245">
        <v>44350</v>
      </c>
      <c r="G3015" s="246" t="s">
        <v>10</v>
      </c>
      <c r="H3015" s="247">
        <v>36377</v>
      </c>
      <c r="I3015" s="248">
        <v>36377</v>
      </c>
      <c r="J3015" s="248">
        <v>1</v>
      </c>
      <c r="K3015" s="249">
        <v>2021</v>
      </c>
      <c r="L3015" s="249">
        <v>2021</v>
      </c>
      <c r="M3015" s="250" t="s">
        <v>2250</v>
      </c>
    </row>
    <row r="3016" spans="4:13" x14ac:dyDescent="0.35">
      <c r="D3016" s="244" t="s">
        <v>3015</v>
      </c>
      <c r="E3016" s="245">
        <v>44344</v>
      </c>
      <c r="F3016" s="245">
        <v>44349</v>
      </c>
      <c r="G3016" s="246" t="s">
        <v>10</v>
      </c>
      <c r="H3016" s="247">
        <v>158333.8235</v>
      </c>
      <c r="I3016" s="248">
        <v>158333.8235</v>
      </c>
      <c r="J3016" s="248">
        <v>1</v>
      </c>
      <c r="K3016" s="249">
        <v>2021</v>
      </c>
      <c r="L3016" s="249">
        <v>2021</v>
      </c>
      <c r="M3016" s="250" t="s">
        <v>2250</v>
      </c>
    </row>
    <row r="3017" spans="4:13" x14ac:dyDescent="0.35">
      <c r="D3017" s="244" t="s">
        <v>3016</v>
      </c>
      <c r="E3017" s="245">
        <v>44283</v>
      </c>
      <c r="F3017" s="245">
        <v>44347</v>
      </c>
      <c r="G3017" s="246" t="s">
        <v>10</v>
      </c>
      <c r="H3017" s="247">
        <v>2641866.824</v>
      </c>
      <c r="I3017" s="248">
        <v>641866.82400000002</v>
      </c>
      <c r="J3017" s="248">
        <v>1</v>
      </c>
      <c r="K3017" s="249">
        <v>2021</v>
      </c>
      <c r="L3017" s="249">
        <v>2021</v>
      </c>
      <c r="M3017" s="250" t="s">
        <v>21</v>
      </c>
    </row>
    <row r="3018" spans="4:13" x14ac:dyDescent="0.35">
      <c r="D3018" s="244" t="s">
        <v>3017</v>
      </c>
      <c r="E3018" s="245">
        <v>44295</v>
      </c>
      <c r="F3018" s="245">
        <v>44347</v>
      </c>
      <c r="G3018" s="246" t="s">
        <v>10</v>
      </c>
      <c r="H3018" s="247">
        <v>3400000</v>
      </c>
      <c r="I3018" s="248">
        <v>3000000</v>
      </c>
      <c r="J3018" s="248">
        <v>1</v>
      </c>
      <c r="K3018" s="249">
        <v>2021</v>
      </c>
      <c r="L3018" s="249">
        <v>2021</v>
      </c>
      <c r="M3018" s="250" t="s">
        <v>2250</v>
      </c>
    </row>
    <row r="3019" spans="4:13" x14ac:dyDescent="0.35">
      <c r="D3019" s="244" t="s">
        <v>3020</v>
      </c>
      <c r="E3019" s="245">
        <v>44334</v>
      </c>
      <c r="F3019" s="245">
        <v>44340</v>
      </c>
      <c r="G3019" s="246" t="s">
        <v>13</v>
      </c>
      <c r="H3019" s="247">
        <v>50000</v>
      </c>
      <c r="I3019" s="248">
        <v>50000</v>
      </c>
      <c r="J3019" s="248">
        <v>1</v>
      </c>
      <c r="K3019" s="249">
        <v>2021</v>
      </c>
      <c r="L3019" s="249">
        <v>2021</v>
      </c>
      <c r="M3019" s="250" t="s">
        <v>2250</v>
      </c>
    </row>
    <row r="3020" spans="4:13" x14ac:dyDescent="0.35">
      <c r="D3020" s="244" t="s">
        <v>3021</v>
      </c>
      <c r="E3020" s="245">
        <v>44348</v>
      </c>
      <c r="F3020" s="245">
        <v>44351</v>
      </c>
      <c r="G3020" s="246" t="s">
        <v>10</v>
      </c>
      <c r="H3020" s="247">
        <v>36380</v>
      </c>
      <c r="I3020" s="248">
        <v>36380</v>
      </c>
      <c r="J3020" s="248">
        <v>1</v>
      </c>
      <c r="K3020" s="249">
        <v>2021</v>
      </c>
      <c r="L3020" s="249">
        <v>2021</v>
      </c>
      <c r="M3020" s="250" t="s">
        <v>2250</v>
      </c>
    </row>
    <row r="3021" spans="4:13" x14ac:dyDescent="0.35">
      <c r="D3021" s="244" t="s">
        <v>3022</v>
      </c>
      <c r="E3021" s="245">
        <v>44349</v>
      </c>
      <c r="F3021" s="245">
        <v>44351</v>
      </c>
      <c r="G3021" s="246" t="s">
        <v>10</v>
      </c>
      <c r="H3021" s="247">
        <v>6380</v>
      </c>
      <c r="I3021" s="248">
        <v>6380</v>
      </c>
      <c r="J3021" s="248">
        <v>1</v>
      </c>
      <c r="K3021" s="249">
        <v>2021</v>
      </c>
      <c r="L3021" s="249">
        <v>2021</v>
      </c>
      <c r="M3021" s="250" t="s">
        <v>2250</v>
      </c>
    </row>
    <row r="3022" spans="4:13" x14ac:dyDescent="0.35">
      <c r="D3022" s="244" t="s">
        <v>2496</v>
      </c>
      <c r="E3022" s="245">
        <v>44345</v>
      </c>
      <c r="F3022" s="245">
        <v>44349</v>
      </c>
      <c r="G3022" s="246" t="s">
        <v>10</v>
      </c>
      <c r="H3022" s="247">
        <v>6380</v>
      </c>
      <c r="I3022" s="248">
        <v>6380</v>
      </c>
      <c r="J3022" s="248">
        <v>1</v>
      </c>
      <c r="K3022" s="249">
        <v>2021</v>
      </c>
      <c r="L3022" s="249">
        <v>2021</v>
      </c>
      <c r="M3022" s="250" t="s">
        <v>2250</v>
      </c>
    </row>
    <row r="3023" spans="4:13" x14ac:dyDescent="0.35">
      <c r="D3023" s="244" t="s">
        <v>2497</v>
      </c>
      <c r="E3023" s="245">
        <v>44334</v>
      </c>
      <c r="F3023" s="245">
        <v>44351</v>
      </c>
      <c r="G3023" s="246" t="s">
        <v>10</v>
      </c>
      <c r="H3023" s="247">
        <v>6380</v>
      </c>
      <c r="I3023" s="248">
        <v>6380</v>
      </c>
      <c r="J3023" s="248">
        <v>1</v>
      </c>
      <c r="K3023" s="249">
        <v>2021</v>
      </c>
      <c r="L3023" s="249">
        <v>2021</v>
      </c>
      <c r="M3023" s="250" t="s">
        <v>2250</v>
      </c>
    </row>
    <row r="3024" spans="4:13" x14ac:dyDescent="0.35">
      <c r="D3024" s="244" t="s">
        <v>3025</v>
      </c>
      <c r="E3024" s="245">
        <v>44320</v>
      </c>
      <c r="F3024" s="245">
        <v>44351</v>
      </c>
      <c r="G3024" s="246" t="s">
        <v>10</v>
      </c>
      <c r="H3024" s="247">
        <v>113356</v>
      </c>
      <c r="I3024" s="248">
        <v>113356</v>
      </c>
      <c r="J3024" s="248">
        <v>1</v>
      </c>
      <c r="K3024" s="249">
        <v>2021</v>
      </c>
      <c r="L3024" s="249">
        <v>2021</v>
      </c>
      <c r="M3024" s="250" t="s">
        <v>2250</v>
      </c>
    </row>
    <row r="3025" spans="4:13" x14ac:dyDescent="0.35">
      <c r="D3025" s="244" t="s">
        <v>3026</v>
      </c>
      <c r="E3025" s="245">
        <v>44350</v>
      </c>
      <c r="F3025" s="245">
        <v>44354</v>
      </c>
      <c r="G3025" s="246" t="s">
        <v>10</v>
      </c>
      <c r="H3025" s="247">
        <v>6380</v>
      </c>
      <c r="I3025" s="248">
        <v>6380</v>
      </c>
      <c r="J3025" s="248">
        <v>1</v>
      </c>
      <c r="K3025" s="249">
        <v>2021</v>
      </c>
      <c r="L3025" s="249">
        <v>2021</v>
      </c>
      <c r="M3025" s="250" t="s">
        <v>2250</v>
      </c>
    </row>
    <row r="3026" spans="4:13" x14ac:dyDescent="0.35">
      <c r="D3026" s="244" t="s">
        <v>3027</v>
      </c>
      <c r="E3026" s="245">
        <v>44321</v>
      </c>
      <c r="F3026" s="245">
        <v>44323</v>
      </c>
      <c r="G3026" s="246" t="s">
        <v>10</v>
      </c>
      <c r="H3026" s="247">
        <v>8700</v>
      </c>
      <c r="I3026" s="248">
        <v>8700</v>
      </c>
      <c r="J3026" s="248">
        <v>1</v>
      </c>
      <c r="K3026" s="249">
        <v>2021</v>
      </c>
      <c r="L3026" s="249">
        <v>2021</v>
      </c>
      <c r="M3026" s="250" t="s">
        <v>2250</v>
      </c>
    </row>
    <row r="3027" spans="4:13" x14ac:dyDescent="0.35">
      <c r="D3027" s="244" t="s">
        <v>3031</v>
      </c>
      <c r="E3027" s="245">
        <v>44120</v>
      </c>
      <c r="F3027" s="245">
        <v>44354</v>
      </c>
      <c r="G3027" s="246" t="s">
        <v>13</v>
      </c>
      <c r="H3027" s="247">
        <v>17062.5</v>
      </c>
      <c r="I3027" s="248">
        <v>17062.5</v>
      </c>
      <c r="J3027" s="248">
        <v>1</v>
      </c>
      <c r="K3027" s="249">
        <v>2020</v>
      </c>
      <c r="L3027" s="249">
        <v>2021</v>
      </c>
      <c r="M3027" s="250" t="s">
        <v>11</v>
      </c>
    </row>
    <row r="3028" spans="4:13" x14ac:dyDescent="0.35">
      <c r="D3028" s="244" t="s">
        <v>3032</v>
      </c>
      <c r="E3028" s="245">
        <v>44346</v>
      </c>
      <c r="F3028" s="245">
        <v>44347</v>
      </c>
      <c r="G3028" s="246" t="s">
        <v>13</v>
      </c>
      <c r="H3028" s="247">
        <v>71250</v>
      </c>
      <c r="I3028" s="248">
        <v>71250</v>
      </c>
      <c r="J3028" s="248">
        <v>1</v>
      </c>
      <c r="K3028" s="249">
        <v>2021</v>
      </c>
      <c r="L3028" s="249">
        <v>2021</v>
      </c>
      <c r="M3028" s="250" t="s">
        <v>2250</v>
      </c>
    </row>
    <row r="3029" spans="4:13" x14ac:dyDescent="0.35">
      <c r="D3029" s="244" t="s">
        <v>3033</v>
      </c>
      <c r="E3029" s="245">
        <v>44352</v>
      </c>
      <c r="F3029" s="245">
        <v>44354</v>
      </c>
      <c r="G3029" s="246" t="s">
        <v>13</v>
      </c>
      <c r="H3029" s="247">
        <v>8700</v>
      </c>
      <c r="I3029" s="248">
        <v>8700</v>
      </c>
      <c r="J3029" s="248">
        <v>1</v>
      </c>
      <c r="K3029" s="249">
        <v>2021</v>
      </c>
      <c r="L3029" s="249">
        <v>2021</v>
      </c>
      <c r="M3029" s="250" t="s">
        <v>2250</v>
      </c>
    </row>
    <row r="3030" spans="4:13" x14ac:dyDescent="0.35">
      <c r="D3030" s="244" t="s">
        <v>3035</v>
      </c>
      <c r="E3030" s="245">
        <v>44346</v>
      </c>
      <c r="F3030" s="245">
        <v>44354</v>
      </c>
      <c r="G3030" s="246" t="s">
        <v>13</v>
      </c>
      <c r="H3030" s="247">
        <v>105000</v>
      </c>
      <c r="I3030" s="248">
        <v>105000</v>
      </c>
      <c r="J3030" s="248">
        <v>1</v>
      </c>
      <c r="K3030" s="249">
        <v>2021</v>
      </c>
      <c r="L3030" s="249">
        <v>2021</v>
      </c>
      <c r="M3030" s="250" t="s">
        <v>2250</v>
      </c>
    </row>
    <row r="3031" spans="4:13" x14ac:dyDescent="0.35">
      <c r="D3031" s="244" t="s">
        <v>3037</v>
      </c>
      <c r="E3031" s="245">
        <v>44190</v>
      </c>
      <c r="F3031" s="245">
        <v>44354</v>
      </c>
      <c r="G3031" s="246" t="s">
        <v>10</v>
      </c>
      <c r="H3031" s="247">
        <v>34125</v>
      </c>
      <c r="I3031" s="248">
        <v>34125</v>
      </c>
      <c r="J3031" s="248">
        <v>1</v>
      </c>
      <c r="K3031" s="249">
        <v>2020</v>
      </c>
      <c r="L3031" s="249">
        <v>2021</v>
      </c>
      <c r="M3031" s="250" t="s">
        <v>11</v>
      </c>
    </row>
    <row r="3032" spans="4:13" x14ac:dyDescent="0.35">
      <c r="D3032" s="244" t="s">
        <v>3038</v>
      </c>
      <c r="E3032" s="245">
        <v>44192</v>
      </c>
      <c r="F3032" s="245">
        <v>44355</v>
      </c>
      <c r="G3032" s="246" t="s">
        <v>10</v>
      </c>
      <c r="H3032" s="247">
        <v>170000</v>
      </c>
      <c r="I3032" s="248">
        <v>170000</v>
      </c>
      <c r="J3032" s="248">
        <v>1</v>
      </c>
      <c r="K3032" s="249">
        <v>2020</v>
      </c>
      <c r="L3032" s="249">
        <v>2021</v>
      </c>
      <c r="M3032" s="250" t="s">
        <v>11</v>
      </c>
    </row>
    <row r="3033" spans="4:13" x14ac:dyDescent="0.35">
      <c r="D3033" s="244" t="s">
        <v>2498</v>
      </c>
      <c r="E3033" s="245">
        <v>44345</v>
      </c>
      <c r="F3033" s="245">
        <v>44354</v>
      </c>
      <c r="G3033" s="246" t="s">
        <v>10</v>
      </c>
      <c r="H3033" s="247">
        <v>6380</v>
      </c>
      <c r="I3033" s="248">
        <v>6380</v>
      </c>
      <c r="J3033" s="248">
        <v>1</v>
      </c>
      <c r="K3033" s="249">
        <v>2021</v>
      </c>
      <c r="L3033" s="249">
        <v>2021</v>
      </c>
      <c r="M3033" s="250" t="s">
        <v>2250</v>
      </c>
    </row>
    <row r="3034" spans="4:13" x14ac:dyDescent="0.35">
      <c r="D3034" s="244" t="s">
        <v>3040</v>
      </c>
      <c r="E3034" s="245">
        <v>44349</v>
      </c>
      <c r="F3034" s="245">
        <v>44355</v>
      </c>
      <c r="G3034" s="246" t="s">
        <v>13</v>
      </c>
      <c r="H3034" s="247">
        <v>110280</v>
      </c>
      <c r="I3034" s="248">
        <v>110280</v>
      </c>
      <c r="J3034" s="248">
        <v>1</v>
      </c>
      <c r="K3034" s="249">
        <v>2021</v>
      </c>
      <c r="L3034" s="249">
        <v>2021</v>
      </c>
      <c r="M3034" s="250" t="s">
        <v>2250</v>
      </c>
    </row>
    <row r="3035" spans="4:13" x14ac:dyDescent="0.35">
      <c r="D3035" s="244" t="s">
        <v>2499</v>
      </c>
      <c r="E3035" s="245">
        <v>44341</v>
      </c>
      <c r="F3035" s="245">
        <v>44355</v>
      </c>
      <c r="G3035" s="246" t="s">
        <v>10</v>
      </c>
      <c r="H3035" s="247">
        <v>50000</v>
      </c>
      <c r="I3035" s="248">
        <v>50000</v>
      </c>
      <c r="J3035" s="248">
        <v>1</v>
      </c>
      <c r="K3035" s="249">
        <v>2021</v>
      </c>
      <c r="L3035" s="249">
        <v>2021</v>
      </c>
      <c r="M3035" s="250" t="s">
        <v>2250</v>
      </c>
    </row>
    <row r="3036" spans="4:13" x14ac:dyDescent="0.35">
      <c r="D3036" s="244" t="s">
        <v>2500</v>
      </c>
      <c r="E3036" s="245">
        <v>44346</v>
      </c>
      <c r="F3036" s="245">
        <v>44355</v>
      </c>
      <c r="G3036" s="246" t="s">
        <v>10</v>
      </c>
      <c r="H3036" s="247">
        <v>6380</v>
      </c>
      <c r="I3036" s="248">
        <v>6380</v>
      </c>
      <c r="J3036" s="248">
        <v>1</v>
      </c>
      <c r="K3036" s="249">
        <v>2021</v>
      </c>
      <c r="L3036" s="249">
        <v>2021</v>
      </c>
      <c r="M3036" s="250" t="s">
        <v>2250</v>
      </c>
    </row>
    <row r="3037" spans="4:13" x14ac:dyDescent="0.35">
      <c r="D3037" s="244" t="s">
        <v>3042</v>
      </c>
      <c r="E3037" s="245">
        <v>44325</v>
      </c>
      <c r="F3037" s="245">
        <v>44350</v>
      </c>
      <c r="G3037" s="246" t="s">
        <v>13</v>
      </c>
      <c r="H3037" s="247">
        <v>407000</v>
      </c>
      <c r="I3037" s="248">
        <v>407000</v>
      </c>
      <c r="J3037" s="248">
        <v>1</v>
      </c>
      <c r="K3037" s="249">
        <v>2021</v>
      </c>
      <c r="L3037" s="249">
        <v>2021</v>
      </c>
      <c r="M3037" s="250" t="s">
        <v>2250</v>
      </c>
    </row>
    <row r="3038" spans="4:13" x14ac:dyDescent="0.35">
      <c r="D3038" s="244" t="s">
        <v>3044</v>
      </c>
      <c r="E3038" s="245">
        <v>44349</v>
      </c>
      <c r="F3038" s="245">
        <v>44355</v>
      </c>
      <c r="G3038" s="246" t="s">
        <v>10</v>
      </c>
      <c r="H3038" s="247">
        <v>300000</v>
      </c>
      <c r="I3038" s="248">
        <v>300000</v>
      </c>
      <c r="J3038" s="248">
        <v>1</v>
      </c>
      <c r="K3038" s="249">
        <v>2021</v>
      </c>
      <c r="L3038" s="249">
        <v>2021</v>
      </c>
      <c r="M3038" s="250" t="s">
        <v>2250</v>
      </c>
    </row>
    <row r="3039" spans="4:13" x14ac:dyDescent="0.35">
      <c r="D3039" s="244" t="s">
        <v>6385</v>
      </c>
      <c r="E3039" s="245">
        <v>44298</v>
      </c>
      <c r="F3039" s="245">
        <v>44308</v>
      </c>
      <c r="G3039" s="246" t="s">
        <v>152</v>
      </c>
      <c r="H3039" s="247">
        <v>73400</v>
      </c>
      <c r="I3039" s="248">
        <v>12654.496295208</v>
      </c>
      <c r="J3039" s="248">
        <v>1</v>
      </c>
      <c r="K3039" s="249">
        <v>2021</v>
      </c>
      <c r="L3039" s="249">
        <v>2021</v>
      </c>
      <c r="M3039" s="250" t="s">
        <v>2250</v>
      </c>
    </row>
    <row r="3040" spans="4:13" x14ac:dyDescent="0.35">
      <c r="D3040" s="244" t="s">
        <v>3047</v>
      </c>
      <c r="E3040" s="245">
        <v>44354</v>
      </c>
      <c r="F3040" s="245">
        <v>44356</v>
      </c>
      <c r="G3040" s="246" t="s">
        <v>10</v>
      </c>
      <c r="H3040" s="247">
        <v>9280</v>
      </c>
      <c r="I3040" s="248">
        <v>9280</v>
      </c>
      <c r="J3040" s="248">
        <v>1</v>
      </c>
      <c r="K3040" s="249">
        <v>2021</v>
      </c>
      <c r="L3040" s="249">
        <v>2021</v>
      </c>
      <c r="M3040" s="250" t="s">
        <v>2250</v>
      </c>
    </row>
    <row r="3041" spans="4:13" x14ac:dyDescent="0.35">
      <c r="D3041" s="244" t="s">
        <v>3048</v>
      </c>
      <c r="E3041" s="245">
        <v>44352</v>
      </c>
      <c r="F3041" s="245">
        <v>44356</v>
      </c>
      <c r="G3041" s="246" t="s">
        <v>10</v>
      </c>
      <c r="H3041" s="247">
        <v>6380</v>
      </c>
      <c r="I3041" s="248">
        <v>6380</v>
      </c>
      <c r="J3041" s="248">
        <v>1</v>
      </c>
      <c r="K3041" s="249">
        <v>2021</v>
      </c>
      <c r="L3041" s="249">
        <v>2021</v>
      </c>
      <c r="M3041" s="250" t="s">
        <v>2250</v>
      </c>
    </row>
    <row r="3042" spans="4:13" x14ac:dyDescent="0.35">
      <c r="D3042" s="244" t="s">
        <v>3050</v>
      </c>
      <c r="E3042" s="245">
        <v>44344</v>
      </c>
      <c r="F3042" s="245">
        <v>44353</v>
      </c>
      <c r="G3042" s="246" t="s">
        <v>658</v>
      </c>
      <c r="H3042" s="247">
        <v>110000</v>
      </c>
      <c r="I3042" s="248">
        <v>110000</v>
      </c>
      <c r="J3042" s="248">
        <v>1</v>
      </c>
      <c r="K3042" s="249">
        <v>2021</v>
      </c>
      <c r="L3042" s="249">
        <v>2021</v>
      </c>
      <c r="M3042" s="250" t="s">
        <v>2250</v>
      </c>
    </row>
    <row r="3043" spans="4:13" x14ac:dyDescent="0.35">
      <c r="D3043" s="244" t="s">
        <v>2502</v>
      </c>
      <c r="E3043" s="245">
        <v>44352</v>
      </c>
      <c r="F3043" s="245">
        <v>44354</v>
      </c>
      <c r="G3043" s="246" t="s">
        <v>10</v>
      </c>
      <c r="H3043" s="247">
        <v>1088</v>
      </c>
      <c r="I3043" s="248">
        <v>1088</v>
      </c>
      <c r="J3043" s="248">
        <v>1</v>
      </c>
      <c r="K3043" s="249">
        <v>2021</v>
      </c>
      <c r="L3043" s="249">
        <v>2021</v>
      </c>
      <c r="M3043" s="250" t="s">
        <v>2250</v>
      </c>
    </row>
    <row r="3044" spans="4:13" x14ac:dyDescent="0.35">
      <c r="D3044" s="244" t="s">
        <v>3053</v>
      </c>
      <c r="E3044" s="245">
        <v>44298</v>
      </c>
      <c r="F3044" s="245">
        <v>44356</v>
      </c>
      <c r="G3044" s="246" t="s">
        <v>13</v>
      </c>
      <c r="H3044" s="247">
        <v>1000</v>
      </c>
      <c r="I3044" s="248">
        <v>1000</v>
      </c>
      <c r="J3044" s="248">
        <v>1</v>
      </c>
      <c r="K3044" s="249">
        <v>2021</v>
      </c>
      <c r="L3044" s="249">
        <v>2021</v>
      </c>
      <c r="M3044" s="250" t="s">
        <v>2250</v>
      </c>
    </row>
    <row r="3045" spans="4:13" x14ac:dyDescent="0.35">
      <c r="D3045" s="244" t="s">
        <v>2503</v>
      </c>
      <c r="E3045" s="245">
        <v>44352</v>
      </c>
      <c r="F3045" s="245">
        <v>44357</v>
      </c>
      <c r="G3045" s="246" t="s">
        <v>13</v>
      </c>
      <c r="H3045" s="247">
        <v>45275</v>
      </c>
      <c r="I3045" s="248">
        <v>45275</v>
      </c>
      <c r="J3045" s="248">
        <v>1</v>
      </c>
      <c r="K3045" s="249">
        <v>2021</v>
      </c>
      <c r="L3045" s="249">
        <v>2021</v>
      </c>
      <c r="M3045" s="250" t="s">
        <v>2250</v>
      </c>
    </row>
    <row r="3046" spans="4:13" x14ac:dyDescent="0.35">
      <c r="D3046" s="244" t="s">
        <v>3055</v>
      </c>
      <c r="E3046" s="245">
        <v>44355</v>
      </c>
      <c r="F3046" s="245">
        <v>44357</v>
      </c>
      <c r="G3046" s="246" t="s">
        <v>10</v>
      </c>
      <c r="H3046" s="247">
        <v>6380</v>
      </c>
      <c r="I3046" s="248">
        <v>6380</v>
      </c>
      <c r="J3046" s="248">
        <v>1</v>
      </c>
      <c r="K3046" s="249">
        <v>2021</v>
      </c>
      <c r="L3046" s="249">
        <v>2021</v>
      </c>
      <c r="M3046" s="250" t="s">
        <v>2250</v>
      </c>
    </row>
    <row r="3047" spans="4:13" x14ac:dyDescent="0.35">
      <c r="D3047" s="244" t="s">
        <v>3056</v>
      </c>
      <c r="E3047" s="245">
        <v>44343</v>
      </c>
      <c r="F3047" s="245">
        <v>44357</v>
      </c>
      <c r="G3047" s="246" t="s">
        <v>10</v>
      </c>
      <c r="H3047" s="247">
        <v>27300</v>
      </c>
      <c r="I3047" s="248">
        <v>27300</v>
      </c>
      <c r="J3047" s="248">
        <v>1</v>
      </c>
      <c r="K3047" s="249">
        <v>2021</v>
      </c>
      <c r="L3047" s="249">
        <v>2021</v>
      </c>
      <c r="M3047" s="250" t="s">
        <v>2250</v>
      </c>
    </row>
    <row r="3048" spans="4:13" x14ac:dyDescent="0.35">
      <c r="D3048" s="244" t="s">
        <v>2504</v>
      </c>
      <c r="E3048" s="245">
        <v>44341</v>
      </c>
      <c r="F3048" s="245">
        <v>44356</v>
      </c>
      <c r="G3048" s="246" t="s">
        <v>10</v>
      </c>
      <c r="H3048" s="247">
        <v>7000</v>
      </c>
      <c r="I3048" s="248">
        <v>7000</v>
      </c>
      <c r="J3048" s="248">
        <v>1</v>
      </c>
      <c r="K3048" s="249">
        <v>2021</v>
      </c>
      <c r="L3048" s="249">
        <v>2021</v>
      </c>
      <c r="M3048" s="250" t="s">
        <v>2250</v>
      </c>
    </row>
    <row r="3049" spans="4:13" x14ac:dyDescent="0.35">
      <c r="D3049" s="244" t="s">
        <v>3057</v>
      </c>
      <c r="E3049" s="245">
        <v>44324</v>
      </c>
      <c r="F3049" s="245">
        <v>44354</v>
      </c>
      <c r="G3049" s="246" t="s">
        <v>10</v>
      </c>
      <c r="H3049" s="247">
        <v>9980</v>
      </c>
      <c r="I3049" s="248">
        <v>-990020</v>
      </c>
      <c r="J3049" s="248">
        <v>1</v>
      </c>
      <c r="K3049" s="249">
        <v>2021</v>
      </c>
      <c r="L3049" s="249">
        <v>2021</v>
      </c>
      <c r="M3049" s="250" t="s">
        <v>2250</v>
      </c>
    </row>
    <row r="3050" spans="4:13" x14ac:dyDescent="0.35">
      <c r="D3050" s="244" t="s">
        <v>3059</v>
      </c>
      <c r="E3050" s="245">
        <v>44327</v>
      </c>
      <c r="F3050" s="245">
        <v>44357</v>
      </c>
      <c r="G3050" s="246" t="s">
        <v>10</v>
      </c>
      <c r="H3050" s="247">
        <v>9460</v>
      </c>
      <c r="I3050" s="248">
        <v>9460</v>
      </c>
      <c r="J3050" s="248">
        <v>1</v>
      </c>
      <c r="K3050" s="249">
        <v>2021</v>
      </c>
      <c r="L3050" s="249">
        <v>2021</v>
      </c>
      <c r="M3050" s="250" t="s">
        <v>2250</v>
      </c>
    </row>
    <row r="3051" spans="4:13" x14ac:dyDescent="0.35">
      <c r="D3051" s="244" t="s">
        <v>2505</v>
      </c>
      <c r="E3051" s="245">
        <v>44350</v>
      </c>
      <c r="F3051" s="245">
        <v>44357</v>
      </c>
      <c r="G3051" s="246" t="s">
        <v>10</v>
      </c>
      <c r="H3051" s="247">
        <v>12540</v>
      </c>
      <c r="I3051" s="248">
        <v>12540</v>
      </c>
      <c r="J3051" s="248">
        <v>1</v>
      </c>
      <c r="K3051" s="249">
        <v>2021</v>
      </c>
      <c r="L3051" s="249">
        <v>2021</v>
      </c>
      <c r="M3051" s="250" t="s">
        <v>2250</v>
      </c>
    </row>
    <row r="3052" spans="4:13" x14ac:dyDescent="0.35">
      <c r="D3052" s="244" t="s">
        <v>3061</v>
      </c>
      <c r="E3052" s="245">
        <v>44341</v>
      </c>
      <c r="F3052" s="245">
        <v>44350</v>
      </c>
      <c r="G3052" s="246" t="s">
        <v>10</v>
      </c>
      <c r="H3052" s="247">
        <v>113448</v>
      </c>
      <c r="I3052" s="248">
        <v>113448</v>
      </c>
      <c r="J3052" s="248">
        <v>1</v>
      </c>
      <c r="K3052" s="249">
        <v>2021</v>
      </c>
      <c r="L3052" s="249">
        <v>2021</v>
      </c>
      <c r="M3052" s="250" t="s">
        <v>2250</v>
      </c>
    </row>
    <row r="3053" spans="4:13" x14ac:dyDescent="0.35">
      <c r="D3053" s="244" t="s">
        <v>3062</v>
      </c>
      <c r="E3053" s="245">
        <v>44321</v>
      </c>
      <c r="F3053" s="245">
        <v>44358</v>
      </c>
      <c r="G3053" s="246" t="s">
        <v>13</v>
      </c>
      <c r="H3053" s="247">
        <v>7000</v>
      </c>
      <c r="I3053" s="248">
        <v>7000</v>
      </c>
      <c r="J3053" s="248">
        <v>1</v>
      </c>
      <c r="K3053" s="249">
        <v>2021</v>
      </c>
      <c r="L3053" s="249">
        <v>2021</v>
      </c>
      <c r="M3053" s="250" t="s">
        <v>2250</v>
      </c>
    </row>
    <row r="3054" spans="4:13" x14ac:dyDescent="0.35">
      <c r="D3054" s="244" t="s">
        <v>3063</v>
      </c>
      <c r="E3054" s="245">
        <v>44351</v>
      </c>
      <c r="F3054" s="245">
        <v>44358</v>
      </c>
      <c r="G3054" s="246" t="s">
        <v>10</v>
      </c>
      <c r="H3054" s="247">
        <v>28130</v>
      </c>
      <c r="I3054" s="248">
        <v>28130</v>
      </c>
      <c r="J3054" s="248">
        <v>1</v>
      </c>
      <c r="K3054" s="249">
        <v>2021</v>
      </c>
      <c r="L3054" s="249">
        <v>2021</v>
      </c>
      <c r="M3054" s="250" t="s">
        <v>2250</v>
      </c>
    </row>
    <row r="3055" spans="4:13" x14ac:dyDescent="0.35">
      <c r="D3055" s="244" t="s">
        <v>3064</v>
      </c>
      <c r="E3055" s="245">
        <v>44357</v>
      </c>
      <c r="F3055" s="245">
        <v>44358</v>
      </c>
      <c r="G3055" s="246" t="s">
        <v>13</v>
      </c>
      <c r="H3055" s="247">
        <v>6380</v>
      </c>
      <c r="I3055" s="248">
        <v>6380</v>
      </c>
      <c r="J3055" s="248">
        <v>1</v>
      </c>
      <c r="K3055" s="249">
        <v>2021</v>
      </c>
      <c r="L3055" s="249">
        <v>2021</v>
      </c>
      <c r="M3055" s="250" t="s">
        <v>2250</v>
      </c>
    </row>
    <row r="3056" spans="4:13" x14ac:dyDescent="0.35">
      <c r="D3056" s="244" t="s">
        <v>3065</v>
      </c>
      <c r="E3056" s="245">
        <v>44350</v>
      </c>
      <c r="F3056" s="245">
        <v>44361</v>
      </c>
      <c r="G3056" s="246" t="s">
        <v>10</v>
      </c>
      <c r="H3056" s="247">
        <v>8700</v>
      </c>
      <c r="I3056" s="248">
        <v>8700</v>
      </c>
      <c r="J3056" s="248">
        <v>1</v>
      </c>
      <c r="K3056" s="249">
        <v>2021</v>
      </c>
      <c r="L3056" s="249">
        <v>2021</v>
      </c>
      <c r="M3056" s="250" t="s">
        <v>2250</v>
      </c>
    </row>
    <row r="3057" spans="4:13" x14ac:dyDescent="0.35">
      <c r="D3057" s="244" t="s">
        <v>2506</v>
      </c>
      <c r="E3057" s="245">
        <v>44327</v>
      </c>
      <c r="F3057" s="245">
        <v>44337</v>
      </c>
      <c r="G3057" s="246" t="s">
        <v>10</v>
      </c>
      <c r="H3057" s="247">
        <v>43200</v>
      </c>
      <c r="I3057" s="248">
        <v>43200</v>
      </c>
      <c r="J3057" s="248">
        <v>1</v>
      </c>
      <c r="K3057" s="249">
        <v>2021</v>
      </c>
      <c r="L3057" s="249">
        <v>2021</v>
      </c>
      <c r="M3057" s="250" t="s">
        <v>2250</v>
      </c>
    </row>
    <row r="3058" spans="4:13" x14ac:dyDescent="0.35">
      <c r="D3058" s="244" t="s">
        <v>3066</v>
      </c>
      <c r="E3058" s="245">
        <v>44357</v>
      </c>
      <c r="F3058" s="245">
        <v>44361</v>
      </c>
      <c r="G3058" s="246" t="s">
        <v>13</v>
      </c>
      <c r="H3058" s="247">
        <v>34125</v>
      </c>
      <c r="I3058" s="248">
        <v>34125</v>
      </c>
      <c r="J3058" s="248">
        <v>1</v>
      </c>
      <c r="K3058" s="249">
        <v>2021</v>
      </c>
      <c r="L3058" s="249">
        <v>2021</v>
      </c>
      <c r="M3058" s="250" t="s">
        <v>2250</v>
      </c>
    </row>
    <row r="3059" spans="4:13" x14ac:dyDescent="0.35">
      <c r="D3059" s="244" t="s">
        <v>2507</v>
      </c>
      <c r="E3059" s="245">
        <v>44349</v>
      </c>
      <c r="F3059" s="245">
        <v>44361</v>
      </c>
      <c r="G3059" s="246" t="s">
        <v>10</v>
      </c>
      <c r="H3059" s="247">
        <v>13340</v>
      </c>
      <c r="I3059" s="248">
        <v>13340</v>
      </c>
      <c r="J3059" s="248">
        <v>1</v>
      </c>
      <c r="K3059" s="249">
        <v>2021</v>
      </c>
      <c r="L3059" s="249">
        <v>2021</v>
      </c>
      <c r="M3059" s="250" t="s">
        <v>2250</v>
      </c>
    </row>
    <row r="3060" spans="4:13" x14ac:dyDescent="0.35">
      <c r="D3060" s="244" t="s">
        <v>2508</v>
      </c>
      <c r="E3060" s="245">
        <v>44360</v>
      </c>
      <c r="F3060" s="245">
        <v>44361</v>
      </c>
      <c r="G3060" s="246" t="s">
        <v>10</v>
      </c>
      <c r="H3060" s="247">
        <v>6380</v>
      </c>
      <c r="I3060" s="248">
        <v>6380</v>
      </c>
      <c r="J3060" s="248">
        <v>1</v>
      </c>
      <c r="K3060" s="249">
        <v>2021</v>
      </c>
      <c r="L3060" s="249">
        <v>2021</v>
      </c>
      <c r="M3060" s="250" t="s">
        <v>2250</v>
      </c>
    </row>
    <row r="3061" spans="4:13" x14ac:dyDescent="0.35">
      <c r="D3061" s="244" t="s">
        <v>3069</v>
      </c>
      <c r="E3061" s="245">
        <v>44352</v>
      </c>
      <c r="F3061" s="245">
        <v>44357</v>
      </c>
      <c r="G3061" s="246" t="s">
        <v>10</v>
      </c>
      <c r="H3061" s="247">
        <v>20000</v>
      </c>
      <c r="I3061" s="248">
        <v>20000</v>
      </c>
      <c r="J3061" s="248">
        <v>1</v>
      </c>
      <c r="K3061" s="249">
        <v>2021</v>
      </c>
      <c r="L3061" s="249">
        <v>2021</v>
      </c>
      <c r="M3061" s="250" t="s">
        <v>2250</v>
      </c>
    </row>
    <row r="3062" spans="4:13" x14ac:dyDescent="0.35">
      <c r="D3062" s="244" t="s">
        <v>6392</v>
      </c>
      <c r="E3062" s="245">
        <v>44640</v>
      </c>
      <c r="F3062" s="245">
        <v>44652</v>
      </c>
      <c r="G3062" s="246" t="s">
        <v>10</v>
      </c>
      <c r="H3062" s="247">
        <v>50000</v>
      </c>
      <c r="I3062" s="248">
        <v>50000</v>
      </c>
      <c r="J3062" s="248">
        <v>1</v>
      </c>
      <c r="K3062" s="249">
        <v>2022</v>
      </c>
      <c r="L3062" s="249">
        <v>2022</v>
      </c>
      <c r="M3062" s="250" t="s">
        <v>6021</v>
      </c>
    </row>
    <row r="3063" spans="4:13" x14ac:dyDescent="0.35">
      <c r="D3063" s="244" t="s">
        <v>6394</v>
      </c>
      <c r="E3063" s="245">
        <v>44647</v>
      </c>
      <c r="F3063" s="245">
        <v>44652</v>
      </c>
      <c r="G3063" s="246" t="s">
        <v>10</v>
      </c>
      <c r="H3063" s="247">
        <v>167500</v>
      </c>
      <c r="I3063" s="248">
        <v>167500</v>
      </c>
      <c r="J3063" s="248">
        <v>1</v>
      </c>
      <c r="K3063" s="249">
        <v>2022</v>
      </c>
      <c r="L3063" s="249">
        <v>2022</v>
      </c>
      <c r="M3063" s="250" t="s">
        <v>6021</v>
      </c>
    </row>
    <row r="3064" spans="4:13" x14ac:dyDescent="0.35">
      <c r="D3064" s="244" t="s">
        <v>6395</v>
      </c>
      <c r="E3064" s="245">
        <v>44612</v>
      </c>
      <c r="F3064" s="245">
        <v>44655</v>
      </c>
      <c r="G3064" s="246" t="s">
        <v>10</v>
      </c>
      <c r="H3064" s="247">
        <v>90000</v>
      </c>
      <c r="I3064" s="248">
        <v>90000</v>
      </c>
      <c r="J3064" s="248">
        <v>1</v>
      </c>
      <c r="K3064" s="249">
        <v>2022</v>
      </c>
      <c r="L3064" s="249">
        <v>2022</v>
      </c>
      <c r="M3064" s="250" t="s">
        <v>6021</v>
      </c>
    </row>
    <row r="3065" spans="4:13" x14ac:dyDescent="0.35">
      <c r="D3065" s="244" t="s">
        <v>6398</v>
      </c>
      <c r="E3065" s="245">
        <v>44645</v>
      </c>
      <c r="F3065" s="245">
        <v>44656</v>
      </c>
      <c r="G3065" s="246" t="s">
        <v>10</v>
      </c>
      <c r="H3065" s="247">
        <v>243000</v>
      </c>
      <c r="I3065" s="248">
        <v>243000</v>
      </c>
      <c r="J3065" s="248">
        <v>1</v>
      </c>
      <c r="K3065" s="249">
        <v>2022</v>
      </c>
      <c r="L3065" s="249">
        <v>2022</v>
      </c>
      <c r="M3065" s="250" t="s">
        <v>6021</v>
      </c>
    </row>
    <row r="3066" spans="4:13" x14ac:dyDescent="0.35">
      <c r="D3066" s="244" t="s">
        <v>6400</v>
      </c>
      <c r="E3066" s="245">
        <v>44092</v>
      </c>
      <c r="F3066" s="245">
        <v>44648</v>
      </c>
      <c r="G3066" s="246" t="s">
        <v>177</v>
      </c>
      <c r="H3066" s="247">
        <v>200000</v>
      </c>
      <c r="I3066" s="248">
        <v>200000</v>
      </c>
      <c r="J3066" s="248">
        <v>1</v>
      </c>
      <c r="K3066" s="249">
        <v>2020</v>
      </c>
      <c r="L3066" s="249">
        <v>2022</v>
      </c>
      <c r="M3066" s="250" t="s">
        <v>35</v>
      </c>
    </row>
    <row r="3067" spans="4:13" x14ac:dyDescent="0.35">
      <c r="D3067" s="244" t="s">
        <v>6401</v>
      </c>
      <c r="E3067" s="245">
        <v>44436</v>
      </c>
      <c r="F3067" s="245">
        <v>44648</v>
      </c>
      <c r="G3067" s="246" t="s">
        <v>177</v>
      </c>
      <c r="H3067" s="247">
        <v>156296</v>
      </c>
      <c r="I3067" s="248">
        <v>156296</v>
      </c>
      <c r="J3067" s="248">
        <v>1</v>
      </c>
      <c r="K3067" s="249">
        <v>2021</v>
      </c>
      <c r="L3067" s="249">
        <v>2022</v>
      </c>
      <c r="M3067" s="250" t="s">
        <v>3073</v>
      </c>
    </row>
    <row r="3068" spans="4:13" x14ac:dyDescent="0.35">
      <c r="D3068" s="244" t="s">
        <v>6402</v>
      </c>
      <c r="E3068" s="245">
        <v>44646</v>
      </c>
      <c r="F3068" s="245">
        <v>44657</v>
      </c>
      <c r="G3068" s="246" t="s">
        <v>10</v>
      </c>
      <c r="H3068" s="247">
        <v>50000</v>
      </c>
      <c r="I3068" s="248">
        <v>50000</v>
      </c>
      <c r="J3068" s="248">
        <v>1</v>
      </c>
      <c r="K3068" s="249">
        <v>2022</v>
      </c>
      <c r="L3068" s="249">
        <v>2022</v>
      </c>
      <c r="M3068" s="250" t="s">
        <v>6021</v>
      </c>
    </row>
    <row r="3069" spans="4:13" x14ac:dyDescent="0.35">
      <c r="D3069" s="244" t="s">
        <v>6404</v>
      </c>
      <c r="E3069" s="245">
        <v>44653</v>
      </c>
      <c r="F3069" s="245">
        <v>44657</v>
      </c>
      <c r="G3069" s="246" t="s">
        <v>10</v>
      </c>
      <c r="H3069" s="247">
        <v>50000</v>
      </c>
      <c r="I3069" s="248">
        <v>50000</v>
      </c>
      <c r="J3069" s="248">
        <v>1</v>
      </c>
      <c r="K3069" s="249">
        <v>2022</v>
      </c>
      <c r="L3069" s="249">
        <v>2022</v>
      </c>
      <c r="M3069" s="250" t="s">
        <v>6406</v>
      </c>
    </row>
    <row r="3070" spans="4:13" x14ac:dyDescent="0.35">
      <c r="D3070" s="244" t="s">
        <v>6407</v>
      </c>
      <c r="E3070" s="245">
        <v>44495</v>
      </c>
      <c r="F3070" s="245">
        <v>44657</v>
      </c>
      <c r="G3070" s="246" t="s">
        <v>13</v>
      </c>
      <c r="H3070" s="247">
        <v>15000</v>
      </c>
      <c r="I3070" s="248">
        <v>15000</v>
      </c>
      <c r="J3070" s="248">
        <v>1</v>
      </c>
      <c r="K3070" s="249">
        <v>2021</v>
      </c>
      <c r="L3070" s="249">
        <v>2022</v>
      </c>
      <c r="M3070" s="250" t="s">
        <v>3138</v>
      </c>
    </row>
    <row r="3071" spans="4:13" x14ac:dyDescent="0.35">
      <c r="D3071" s="244" t="s">
        <v>6408</v>
      </c>
      <c r="E3071" s="245">
        <v>44533</v>
      </c>
      <c r="F3071" s="245">
        <v>44658</v>
      </c>
      <c r="G3071" s="246" t="s">
        <v>13</v>
      </c>
      <c r="H3071" s="247">
        <v>100000</v>
      </c>
      <c r="I3071" s="248">
        <v>57692.3</v>
      </c>
      <c r="J3071" s="248">
        <v>1</v>
      </c>
      <c r="K3071" s="249">
        <v>2021</v>
      </c>
      <c r="L3071" s="249">
        <v>2022</v>
      </c>
      <c r="M3071" s="250" t="s">
        <v>3138</v>
      </c>
    </row>
    <row r="3072" spans="4:13" x14ac:dyDescent="0.35">
      <c r="D3072" s="244" t="s">
        <v>6410</v>
      </c>
      <c r="E3072" s="245">
        <v>44657</v>
      </c>
      <c r="F3072" s="245">
        <v>44658</v>
      </c>
      <c r="G3072" s="246" t="s">
        <v>10</v>
      </c>
      <c r="H3072" s="247">
        <v>88500</v>
      </c>
      <c r="I3072" s="248">
        <v>88500</v>
      </c>
      <c r="J3072" s="248">
        <v>1</v>
      </c>
      <c r="K3072" s="249">
        <v>2022</v>
      </c>
      <c r="L3072" s="249">
        <v>2022</v>
      </c>
      <c r="M3072" s="250" t="s">
        <v>6406</v>
      </c>
    </row>
    <row r="3073" spans="4:13" x14ac:dyDescent="0.35">
      <c r="D3073" s="244" t="s">
        <v>6411</v>
      </c>
      <c r="E3073" s="245">
        <v>44657</v>
      </c>
      <c r="F3073" s="245">
        <v>44658</v>
      </c>
      <c r="G3073" s="246" t="s">
        <v>10</v>
      </c>
      <c r="H3073" s="247">
        <v>5000</v>
      </c>
      <c r="I3073" s="248">
        <v>5000</v>
      </c>
      <c r="J3073" s="248">
        <v>1</v>
      </c>
      <c r="K3073" s="249">
        <v>2022</v>
      </c>
      <c r="L3073" s="249">
        <v>2022</v>
      </c>
      <c r="M3073" s="250" t="s">
        <v>6406</v>
      </c>
    </row>
    <row r="3074" spans="4:13" x14ac:dyDescent="0.35">
      <c r="D3074" s="244" t="s">
        <v>6412</v>
      </c>
      <c r="E3074" s="245">
        <v>44553</v>
      </c>
      <c r="F3074" s="245">
        <v>44638</v>
      </c>
      <c r="G3074" s="246" t="s">
        <v>10</v>
      </c>
      <c r="H3074" s="247">
        <v>600000</v>
      </c>
      <c r="I3074" s="248">
        <v>600000</v>
      </c>
      <c r="J3074" s="248">
        <v>1</v>
      </c>
      <c r="K3074" s="249">
        <v>2021</v>
      </c>
      <c r="L3074" s="249">
        <v>2022</v>
      </c>
      <c r="M3074" s="250" t="s">
        <v>3138</v>
      </c>
    </row>
    <row r="3075" spans="4:13" x14ac:dyDescent="0.35">
      <c r="D3075" s="244" t="s">
        <v>6413</v>
      </c>
      <c r="E3075" s="245">
        <v>44648</v>
      </c>
      <c r="F3075" s="245">
        <v>44656</v>
      </c>
      <c r="G3075" s="246" t="s">
        <v>10</v>
      </c>
      <c r="H3075" s="247">
        <v>11000</v>
      </c>
      <c r="I3075" s="248">
        <v>11000</v>
      </c>
      <c r="J3075" s="248">
        <v>1</v>
      </c>
      <c r="K3075" s="249">
        <v>2022</v>
      </c>
      <c r="L3075" s="249">
        <v>2022</v>
      </c>
      <c r="M3075" s="250" t="s">
        <v>6021</v>
      </c>
    </row>
    <row r="3076" spans="4:13" x14ac:dyDescent="0.35">
      <c r="D3076" s="244" t="s">
        <v>6414</v>
      </c>
      <c r="E3076" s="245">
        <v>44613</v>
      </c>
      <c r="F3076" s="245">
        <v>44655</v>
      </c>
      <c r="G3076" s="246" t="s">
        <v>10</v>
      </c>
      <c r="H3076" s="247">
        <v>100000</v>
      </c>
      <c r="I3076" s="248">
        <v>100000</v>
      </c>
      <c r="J3076" s="248">
        <v>1</v>
      </c>
      <c r="K3076" s="249">
        <v>2022</v>
      </c>
      <c r="L3076" s="249">
        <v>2022</v>
      </c>
      <c r="M3076" s="250" t="s">
        <v>6021</v>
      </c>
    </row>
    <row r="3077" spans="4:13" x14ac:dyDescent="0.35">
      <c r="D3077" s="244" t="s">
        <v>6415</v>
      </c>
      <c r="E3077" s="245">
        <v>44618</v>
      </c>
      <c r="F3077" s="245">
        <v>44657</v>
      </c>
      <c r="G3077" s="246" t="s">
        <v>658</v>
      </c>
      <c r="H3077" s="247">
        <v>266111.72840000002</v>
      </c>
      <c r="I3077" s="248">
        <v>266111.72840000002</v>
      </c>
      <c r="J3077" s="248">
        <v>1</v>
      </c>
      <c r="K3077" s="249">
        <v>2022</v>
      </c>
      <c r="L3077" s="249">
        <v>2022</v>
      </c>
      <c r="M3077" s="250" t="s">
        <v>6021</v>
      </c>
    </row>
    <row r="3078" spans="4:13" x14ac:dyDescent="0.35">
      <c r="D3078" s="244" t="s">
        <v>6416</v>
      </c>
      <c r="E3078" s="245">
        <v>44441</v>
      </c>
      <c r="F3078" s="245">
        <v>44655</v>
      </c>
      <c r="G3078" s="246" t="s">
        <v>13</v>
      </c>
      <c r="H3078" s="247">
        <v>50000</v>
      </c>
      <c r="I3078" s="248">
        <v>50000</v>
      </c>
      <c r="J3078" s="248">
        <v>1</v>
      </c>
      <c r="K3078" s="249">
        <v>2021</v>
      </c>
      <c r="L3078" s="249">
        <v>2022</v>
      </c>
      <c r="M3078" s="250" t="s">
        <v>3073</v>
      </c>
    </row>
    <row r="3079" spans="4:13" x14ac:dyDescent="0.35">
      <c r="D3079" s="244" t="s">
        <v>6417</v>
      </c>
      <c r="E3079" s="245">
        <v>44625</v>
      </c>
      <c r="F3079" s="245">
        <v>44657</v>
      </c>
      <c r="G3079" s="246" t="s">
        <v>10</v>
      </c>
      <c r="H3079" s="247">
        <v>10000</v>
      </c>
      <c r="I3079" s="248">
        <v>10000</v>
      </c>
      <c r="J3079" s="248">
        <v>1</v>
      </c>
      <c r="K3079" s="249">
        <v>2022</v>
      </c>
      <c r="L3079" s="249">
        <v>2022</v>
      </c>
      <c r="M3079" s="250" t="s">
        <v>6021</v>
      </c>
    </row>
    <row r="3080" spans="4:13" x14ac:dyDescent="0.35">
      <c r="D3080" s="244" t="s">
        <v>6418</v>
      </c>
      <c r="E3080" s="245">
        <v>44606</v>
      </c>
      <c r="F3080" s="245">
        <v>44610</v>
      </c>
      <c r="G3080" s="246" t="s">
        <v>10</v>
      </c>
      <c r="H3080" s="247">
        <v>5080</v>
      </c>
      <c r="I3080" s="248">
        <v>5080</v>
      </c>
      <c r="J3080" s="248">
        <v>1</v>
      </c>
      <c r="K3080" s="249">
        <v>2022</v>
      </c>
      <c r="L3080" s="249">
        <v>2022</v>
      </c>
      <c r="M3080" s="250" t="s">
        <v>6021</v>
      </c>
    </row>
    <row r="3081" spans="4:13" x14ac:dyDescent="0.35">
      <c r="D3081" s="244" t="s">
        <v>6421</v>
      </c>
      <c r="E3081" s="245">
        <v>44661</v>
      </c>
      <c r="F3081" s="245">
        <v>44662</v>
      </c>
      <c r="G3081" s="246" t="s">
        <v>10</v>
      </c>
      <c r="H3081" s="247">
        <v>257000</v>
      </c>
      <c r="I3081" s="248">
        <v>257000</v>
      </c>
      <c r="J3081" s="248">
        <v>1</v>
      </c>
      <c r="K3081" s="249">
        <v>2022</v>
      </c>
      <c r="L3081" s="249">
        <v>2022</v>
      </c>
      <c r="M3081" s="250" t="s">
        <v>6406</v>
      </c>
    </row>
    <row r="3082" spans="4:13" x14ac:dyDescent="0.35">
      <c r="D3082" s="244" t="s">
        <v>6424</v>
      </c>
      <c r="E3082" s="245">
        <v>44657</v>
      </c>
      <c r="F3082" s="245">
        <v>44662</v>
      </c>
      <c r="G3082" s="246" t="s">
        <v>10</v>
      </c>
      <c r="H3082" s="247">
        <v>216000</v>
      </c>
      <c r="I3082" s="248">
        <v>216000</v>
      </c>
      <c r="J3082" s="248">
        <v>1</v>
      </c>
      <c r="K3082" s="249">
        <v>2022</v>
      </c>
      <c r="L3082" s="249">
        <v>2022</v>
      </c>
      <c r="M3082" s="250" t="s">
        <v>6406</v>
      </c>
    </row>
    <row r="3083" spans="4:13" x14ac:dyDescent="0.35">
      <c r="D3083" s="244" t="s">
        <v>6425</v>
      </c>
      <c r="E3083" s="245">
        <v>44644</v>
      </c>
      <c r="F3083" s="245">
        <v>44662</v>
      </c>
      <c r="G3083" s="246" t="s">
        <v>13</v>
      </c>
      <c r="H3083" s="247">
        <v>100000</v>
      </c>
      <c r="I3083" s="248">
        <v>100000</v>
      </c>
      <c r="J3083" s="248">
        <v>1</v>
      </c>
      <c r="K3083" s="249">
        <v>2022</v>
      </c>
      <c r="L3083" s="249">
        <v>2022</v>
      </c>
      <c r="M3083" s="250" t="s">
        <v>6021</v>
      </c>
    </row>
    <row r="3084" spans="4:13" x14ac:dyDescent="0.35">
      <c r="D3084" s="244" t="s">
        <v>6426</v>
      </c>
      <c r="E3084" s="245">
        <v>44659</v>
      </c>
      <c r="F3084" s="245">
        <v>44662</v>
      </c>
      <c r="G3084" s="246" t="s">
        <v>10</v>
      </c>
      <c r="H3084" s="247">
        <v>100000</v>
      </c>
      <c r="I3084" s="248">
        <v>100000</v>
      </c>
      <c r="J3084" s="248">
        <v>1</v>
      </c>
      <c r="K3084" s="249">
        <v>2022</v>
      </c>
      <c r="L3084" s="249">
        <v>2022</v>
      </c>
      <c r="M3084" s="250" t="s">
        <v>6406</v>
      </c>
    </row>
    <row r="3085" spans="4:13" x14ac:dyDescent="0.35">
      <c r="D3085" s="244" t="s">
        <v>6427</v>
      </c>
      <c r="E3085" s="245">
        <v>44567</v>
      </c>
      <c r="F3085" s="245">
        <v>44602</v>
      </c>
      <c r="G3085" s="246" t="s">
        <v>10</v>
      </c>
      <c r="H3085" s="247">
        <v>50000</v>
      </c>
      <c r="I3085" s="248">
        <v>50000</v>
      </c>
      <c r="J3085" s="248">
        <v>1</v>
      </c>
      <c r="K3085" s="249">
        <v>2022</v>
      </c>
      <c r="L3085" s="249">
        <v>2022</v>
      </c>
      <c r="M3085" s="250" t="s">
        <v>6021</v>
      </c>
    </row>
    <row r="3086" spans="4:13" x14ac:dyDescent="0.35">
      <c r="D3086" s="244" t="s">
        <v>6428</v>
      </c>
      <c r="E3086" s="245">
        <v>44653</v>
      </c>
      <c r="F3086" s="245">
        <v>44659</v>
      </c>
      <c r="G3086" s="246" t="s">
        <v>10</v>
      </c>
      <c r="H3086" s="247">
        <v>62200</v>
      </c>
      <c r="I3086" s="248">
        <v>62200</v>
      </c>
      <c r="J3086" s="248">
        <v>1</v>
      </c>
      <c r="K3086" s="249">
        <v>2022</v>
      </c>
      <c r="L3086" s="249">
        <v>2022</v>
      </c>
      <c r="M3086" s="250" t="s">
        <v>6406</v>
      </c>
    </row>
    <row r="3087" spans="4:13" x14ac:dyDescent="0.35">
      <c r="D3087" s="244" t="s">
        <v>6429</v>
      </c>
      <c r="E3087" s="245">
        <v>44646</v>
      </c>
      <c r="F3087" s="245">
        <v>44663</v>
      </c>
      <c r="G3087" s="246" t="s">
        <v>10</v>
      </c>
      <c r="H3087" s="247">
        <v>331500</v>
      </c>
      <c r="I3087" s="248">
        <v>82352.941200000001</v>
      </c>
      <c r="J3087" s="248">
        <v>1</v>
      </c>
      <c r="K3087" s="249">
        <v>2022</v>
      </c>
      <c r="L3087" s="249">
        <v>2022</v>
      </c>
      <c r="M3087" s="250" t="s">
        <v>6021</v>
      </c>
    </row>
    <row r="3088" spans="4:13" x14ac:dyDescent="0.35">
      <c r="D3088" s="244" t="s">
        <v>6431</v>
      </c>
      <c r="E3088" s="245">
        <v>44248</v>
      </c>
      <c r="F3088" s="245">
        <v>44585</v>
      </c>
      <c r="G3088" s="246" t="s">
        <v>160</v>
      </c>
      <c r="H3088" s="247">
        <v>0</v>
      </c>
      <c r="I3088" s="248">
        <v>-206866.435688</v>
      </c>
      <c r="J3088" s="248">
        <v>1</v>
      </c>
      <c r="K3088" s="249">
        <v>2021</v>
      </c>
      <c r="L3088" s="249">
        <v>2022</v>
      </c>
      <c r="M3088" s="250" t="s">
        <v>21</v>
      </c>
    </row>
    <row r="3089" spans="4:13" x14ac:dyDescent="0.35">
      <c r="D3089" s="244" t="s">
        <v>6432</v>
      </c>
      <c r="E3089" s="245">
        <v>44272</v>
      </c>
      <c r="F3089" s="245">
        <v>44585</v>
      </c>
      <c r="G3089" s="246" t="s">
        <v>160</v>
      </c>
      <c r="H3089" s="247">
        <v>1376703</v>
      </c>
      <c r="I3089" s="248">
        <v>598068.886956</v>
      </c>
      <c r="J3089" s="248">
        <v>1</v>
      </c>
      <c r="K3089" s="249">
        <v>2021</v>
      </c>
      <c r="L3089" s="249">
        <v>2022</v>
      </c>
      <c r="M3089" s="250" t="s">
        <v>21</v>
      </c>
    </row>
    <row r="3090" spans="4:13" x14ac:dyDescent="0.35">
      <c r="D3090" s="244" t="s">
        <v>6433</v>
      </c>
      <c r="E3090" s="245">
        <v>44274</v>
      </c>
      <c r="F3090" s="245">
        <v>44613</v>
      </c>
      <c r="G3090" s="246" t="s">
        <v>160</v>
      </c>
      <c r="H3090" s="247">
        <v>1259187</v>
      </c>
      <c r="I3090" s="248">
        <v>50367.48</v>
      </c>
      <c r="J3090" s="248">
        <v>1</v>
      </c>
      <c r="K3090" s="249">
        <v>2021</v>
      </c>
      <c r="L3090" s="249">
        <v>2022</v>
      </c>
      <c r="M3090" s="250" t="s">
        <v>21</v>
      </c>
    </row>
    <row r="3091" spans="4:13" x14ac:dyDescent="0.35">
      <c r="D3091" s="244" t="s">
        <v>6434</v>
      </c>
      <c r="E3091" s="245">
        <v>44323</v>
      </c>
      <c r="F3091" s="245">
        <v>44613</v>
      </c>
      <c r="G3091" s="246" t="s">
        <v>160</v>
      </c>
      <c r="H3091" s="247">
        <v>487598</v>
      </c>
      <c r="I3091" s="248">
        <v>19503.919999999998</v>
      </c>
      <c r="J3091" s="248">
        <v>1</v>
      </c>
      <c r="K3091" s="249">
        <v>2021</v>
      </c>
      <c r="L3091" s="249">
        <v>2022</v>
      </c>
      <c r="M3091" s="250" t="s">
        <v>2250</v>
      </c>
    </row>
    <row r="3092" spans="4:13" x14ac:dyDescent="0.35">
      <c r="D3092" s="244" t="s">
        <v>6435</v>
      </c>
      <c r="E3092" s="245">
        <v>44429</v>
      </c>
      <c r="F3092" s="245">
        <v>44659</v>
      </c>
      <c r="G3092" s="246" t="s">
        <v>160</v>
      </c>
      <c r="H3092" s="247">
        <v>0</v>
      </c>
      <c r="I3092" s="248">
        <v>-751289.98968</v>
      </c>
      <c r="J3092" s="248">
        <v>1</v>
      </c>
      <c r="K3092" s="249">
        <v>2021</v>
      </c>
      <c r="L3092" s="249">
        <v>2022</v>
      </c>
      <c r="M3092" s="250" t="s">
        <v>3073</v>
      </c>
    </row>
    <row r="3093" spans="4:13" x14ac:dyDescent="0.35">
      <c r="D3093" s="244" t="s">
        <v>6436</v>
      </c>
      <c r="E3093" s="245">
        <v>44279</v>
      </c>
      <c r="F3093" s="245">
        <v>44462</v>
      </c>
      <c r="G3093" s="246" t="s">
        <v>13</v>
      </c>
      <c r="H3093" s="247">
        <v>5000</v>
      </c>
      <c r="I3093" s="248">
        <v>5000</v>
      </c>
      <c r="J3093" s="248">
        <v>1</v>
      </c>
      <c r="K3093" s="249">
        <v>2021</v>
      </c>
      <c r="L3093" s="249">
        <v>2021</v>
      </c>
      <c r="M3093" s="250" t="s">
        <v>21</v>
      </c>
    </row>
    <row r="3094" spans="4:13" x14ac:dyDescent="0.35">
      <c r="D3094" s="244" t="s">
        <v>6437</v>
      </c>
      <c r="E3094" s="245">
        <v>44662</v>
      </c>
      <c r="F3094" s="245">
        <v>44665</v>
      </c>
      <c r="G3094" s="246" t="s">
        <v>10</v>
      </c>
      <c r="H3094" s="247">
        <v>121500</v>
      </c>
      <c r="I3094" s="248">
        <v>121500</v>
      </c>
      <c r="J3094" s="248">
        <v>1</v>
      </c>
      <c r="K3094" s="249">
        <v>2022</v>
      </c>
      <c r="L3094" s="249">
        <v>2022</v>
      </c>
      <c r="M3094" s="250" t="s">
        <v>6406</v>
      </c>
    </row>
    <row r="3095" spans="4:13" x14ac:dyDescent="0.35">
      <c r="D3095" s="244" t="s">
        <v>6439</v>
      </c>
      <c r="E3095" s="245">
        <v>44662</v>
      </c>
      <c r="F3095" s="245">
        <v>44670</v>
      </c>
      <c r="G3095" s="246" t="s">
        <v>10</v>
      </c>
      <c r="H3095" s="247">
        <v>66408</v>
      </c>
      <c r="I3095" s="248">
        <v>66408</v>
      </c>
      <c r="J3095" s="248">
        <v>1</v>
      </c>
      <c r="K3095" s="249">
        <v>2022</v>
      </c>
      <c r="L3095" s="249">
        <v>2022</v>
      </c>
      <c r="M3095" s="250" t="s">
        <v>6406</v>
      </c>
    </row>
    <row r="3096" spans="4:13" x14ac:dyDescent="0.35">
      <c r="D3096" s="244" t="s">
        <v>6441</v>
      </c>
      <c r="E3096" s="245">
        <v>44662</v>
      </c>
      <c r="F3096" s="245">
        <v>44670</v>
      </c>
      <c r="G3096" s="246" t="s">
        <v>10</v>
      </c>
      <c r="H3096" s="247">
        <v>12500</v>
      </c>
      <c r="I3096" s="248">
        <v>12500</v>
      </c>
      <c r="J3096" s="248">
        <v>1</v>
      </c>
      <c r="K3096" s="249">
        <v>2022</v>
      </c>
      <c r="L3096" s="249">
        <v>2022</v>
      </c>
      <c r="M3096" s="250" t="s">
        <v>6406</v>
      </c>
    </row>
    <row r="3097" spans="4:13" x14ac:dyDescent="0.35">
      <c r="D3097" s="244" t="s">
        <v>6444</v>
      </c>
      <c r="E3097" s="245">
        <v>44651</v>
      </c>
      <c r="F3097" s="245">
        <v>44672</v>
      </c>
      <c r="G3097" s="246" t="s">
        <v>10</v>
      </c>
      <c r="H3097" s="247">
        <v>44500</v>
      </c>
      <c r="I3097" s="248">
        <v>44500</v>
      </c>
      <c r="J3097" s="248">
        <v>1</v>
      </c>
      <c r="K3097" s="249">
        <v>2022</v>
      </c>
      <c r="L3097" s="249">
        <v>2022</v>
      </c>
      <c r="M3097" s="250" t="s">
        <v>6021</v>
      </c>
    </row>
    <row r="3098" spans="4:13" x14ac:dyDescent="0.35">
      <c r="D3098" s="244" t="s">
        <v>6447</v>
      </c>
      <c r="E3098" s="245">
        <v>44668</v>
      </c>
      <c r="F3098" s="245">
        <v>44672</v>
      </c>
      <c r="G3098" s="246" t="s">
        <v>10</v>
      </c>
      <c r="H3098" s="247">
        <v>1400000</v>
      </c>
      <c r="I3098" s="248">
        <v>100000</v>
      </c>
      <c r="J3098" s="248">
        <v>1</v>
      </c>
      <c r="K3098" s="249">
        <v>2022</v>
      </c>
      <c r="L3098" s="249">
        <v>2022</v>
      </c>
      <c r="M3098" s="250" t="s">
        <v>6406</v>
      </c>
    </row>
    <row r="3099" spans="4:13" x14ac:dyDescent="0.35">
      <c r="D3099" s="244" t="s">
        <v>6449</v>
      </c>
      <c r="E3099" s="245">
        <v>44646</v>
      </c>
      <c r="F3099" s="245">
        <v>44672</v>
      </c>
      <c r="G3099" s="246" t="s">
        <v>10</v>
      </c>
      <c r="H3099" s="247">
        <v>50000</v>
      </c>
      <c r="I3099" s="248">
        <v>50000</v>
      </c>
      <c r="J3099" s="248">
        <v>1</v>
      </c>
      <c r="K3099" s="249">
        <v>2022</v>
      </c>
      <c r="L3099" s="249">
        <v>2022</v>
      </c>
      <c r="M3099" s="250" t="s">
        <v>6021</v>
      </c>
    </row>
    <row r="3100" spans="4:13" x14ac:dyDescent="0.35">
      <c r="D3100" s="244" t="s">
        <v>6450</v>
      </c>
      <c r="E3100" s="245">
        <v>44220</v>
      </c>
      <c r="F3100" s="245">
        <v>44671</v>
      </c>
      <c r="G3100" s="246" t="s">
        <v>13</v>
      </c>
      <c r="H3100" s="247">
        <v>1467350</v>
      </c>
      <c r="I3100" s="248">
        <v>1467350</v>
      </c>
      <c r="J3100" s="248">
        <v>1</v>
      </c>
      <c r="K3100" s="249">
        <v>2021</v>
      </c>
      <c r="L3100" s="249">
        <v>2022</v>
      </c>
      <c r="M3100" s="250" t="s">
        <v>21</v>
      </c>
    </row>
    <row r="3101" spans="4:13" x14ac:dyDescent="0.35">
      <c r="D3101" s="244" t="s">
        <v>6451</v>
      </c>
      <c r="E3101" s="245">
        <v>44666</v>
      </c>
      <c r="F3101" s="245">
        <v>44670</v>
      </c>
      <c r="G3101" s="246" t="s">
        <v>10</v>
      </c>
      <c r="H3101" s="247">
        <v>39000</v>
      </c>
      <c r="I3101" s="248">
        <v>39000</v>
      </c>
      <c r="J3101" s="248">
        <v>1</v>
      </c>
      <c r="K3101" s="249">
        <v>2022</v>
      </c>
      <c r="L3101" s="249">
        <v>2022</v>
      </c>
      <c r="M3101" s="250" t="s">
        <v>6406</v>
      </c>
    </row>
    <row r="3102" spans="4:13" x14ac:dyDescent="0.35">
      <c r="D3102" s="244" t="s">
        <v>6453</v>
      </c>
      <c r="E3102" s="245">
        <v>44483</v>
      </c>
      <c r="F3102" s="245">
        <v>44641</v>
      </c>
      <c r="G3102" s="246" t="s">
        <v>160</v>
      </c>
      <c r="H3102" s="247">
        <v>0</v>
      </c>
      <c r="I3102" s="248">
        <v>-5.6843418860808002E-14</v>
      </c>
      <c r="J3102" s="248">
        <v>1</v>
      </c>
      <c r="K3102" s="249">
        <v>2021</v>
      </c>
      <c r="L3102" s="249">
        <v>2022</v>
      </c>
      <c r="M3102" s="250" t="s">
        <v>3138</v>
      </c>
    </row>
    <row r="3103" spans="4:13" x14ac:dyDescent="0.35">
      <c r="D3103" s="244" t="s">
        <v>6454</v>
      </c>
      <c r="E3103" s="245">
        <v>44673</v>
      </c>
      <c r="F3103" s="245">
        <v>44674</v>
      </c>
      <c r="G3103" s="246" t="s">
        <v>10</v>
      </c>
      <c r="H3103" s="247">
        <v>100000</v>
      </c>
      <c r="I3103" s="248">
        <v>100000</v>
      </c>
      <c r="J3103" s="248">
        <v>1</v>
      </c>
      <c r="K3103" s="249">
        <v>2022</v>
      </c>
      <c r="L3103" s="249">
        <v>2022</v>
      </c>
      <c r="M3103" s="250" t="s">
        <v>6406</v>
      </c>
    </row>
    <row r="3104" spans="4:13" x14ac:dyDescent="0.35">
      <c r="D3104" s="244" t="s">
        <v>6457</v>
      </c>
      <c r="E3104" s="245">
        <v>44667</v>
      </c>
      <c r="F3104" s="245">
        <v>44673</v>
      </c>
      <c r="G3104" s="246" t="s">
        <v>10</v>
      </c>
      <c r="H3104" s="247">
        <v>209000</v>
      </c>
      <c r="I3104" s="248">
        <v>209000</v>
      </c>
      <c r="J3104" s="248">
        <v>1</v>
      </c>
      <c r="K3104" s="249">
        <v>2022</v>
      </c>
      <c r="L3104" s="249">
        <v>2022</v>
      </c>
      <c r="M3104" s="250" t="s">
        <v>6406</v>
      </c>
    </row>
    <row r="3105" spans="4:13" x14ac:dyDescent="0.35">
      <c r="D3105" s="244" t="s">
        <v>6459</v>
      </c>
      <c r="E3105" s="245">
        <v>44675</v>
      </c>
      <c r="F3105" s="245">
        <v>44676</v>
      </c>
      <c r="G3105" s="246" t="s">
        <v>10</v>
      </c>
      <c r="H3105" s="247">
        <v>165500</v>
      </c>
      <c r="I3105" s="248">
        <v>165500</v>
      </c>
      <c r="J3105" s="248">
        <v>1</v>
      </c>
      <c r="K3105" s="249">
        <v>2022</v>
      </c>
      <c r="L3105" s="249">
        <v>2022</v>
      </c>
      <c r="M3105" s="250" t="s">
        <v>6406</v>
      </c>
    </row>
    <row r="3106" spans="4:13" x14ac:dyDescent="0.35">
      <c r="D3106" s="244" t="s">
        <v>6462</v>
      </c>
      <c r="E3106" s="245">
        <v>44669</v>
      </c>
      <c r="F3106" s="245">
        <v>44676</v>
      </c>
      <c r="G3106" s="246" t="s">
        <v>10</v>
      </c>
      <c r="H3106" s="247">
        <v>436000</v>
      </c>
      <c r="I3106" s="248">
        <v>436000</v>
      </c>
      <c r="J3106" s="248">
        <v>1</v>
      </c>
      <c r="K3106" s="249">
        <v>2022</v>
      </c>
      <c r="L3106" s="249">
        <v>2022</v>
      </c>
      <c r="M3106" s="250" t="s">
        <v>6406</v>
      </c>
    </row>
    <row r="3107" spans="4:13" x14ac:dyDescent="0.35">
      <c r="D3107" s="244" t="s">
        <v>6464</v>
      </c>
      <c r="E3107" s="245">
        <v>44668</v>
      </c>
      <c r="F3107" s="245">
        <v>44676</v>
      </c>
      <c r="G3107" s="246" t="s">
        <v>10</v>
      </c>
      <c r="H3107" s="247">
        <v>72000</v>
      </c>
      <c r="I3107" s="248">
        <v>72000</v>
      </c>
      <c r="J3107" s="248">
        <v>1</v>
      </c>
      <c r="K3107" s="249">
        <v>2022</v>
      </c>
      <c r="L3107" s="249">
        <v>2022</v>
      </c>
      <c r="M3107" s="250" t="s">
        <v>6406</v>
      </c>
    </row>
    <row r="3108" spans="4:13" x14ac:dyDescent="0.35">
      <c r="D3108" s="244" t="s">
        <v>6465</v>
      </c>
      <c r="E3108" s="245">
        <v>44661</v>
      </c>
      <c r="F3108" s="245">
        <v>44676</v>
      </c>
      <c r="G3108" s="246" t="s">
        <v>13</v>
      </c>
      <c r="H3108" s="247">
        <v>247058.8235</v>
      </c>
      <c r="I3108" s="248">
        <v>247058.8235</v>
      </c>
      <c r="J3108" s="248">
        <v>1</v>
      </c>
      <c r="K3108" s="249">
        <v>2022</v>
      </c>
      <c r="L3108" s="249">
        <v>2022</v>
      </c>
      <c r="M3108" s="250" t="s">
        <v>6406</v>
      </c>
    </row>
    <row r="3109" spans="4:13" x14ac:dyDescent="0.35">
      <c r="D3109" s="244" t="s">
        <v>6466</v>
      </c>
      <c r="E3109" s="245">
        <v>44675</v>
      </c>
      <c r="F3109" s="245">
        <v>44677</v>
      </c>
      <c r="G3109" s="246" t="s">
        <v>10</v>
      </c>
      <c r="H3109" s="247">
        <v>18000</v>
      </c>
      <c r="I3109" s="248">
        <v>18000</v>
      </c>
      <c r="J3109" s="248">
        <v>1</v>
      </c>
      <c r="K3109" s="249">
        <v>2022</v>
      </c>
      <c r="L3109" s="249">
        <v>2022</v>
      </c>
      <c r="M3109" s="250" t="s">
        <v>6406</v>
      </c>
    </row>
    <row r="3110" spans="4:13" x14ac:dyDescent="0.35">
      <c r="D3110" s="244" t="s">
        <v>6468</v>
      </c>
      <c r="E3110" s="245">
        <v>44675</v>
      </c>
      <c r="F3110" s="245">
        <v>44677</v>
      </c>
      <c r="G3110" s="246" t="s">
        <v>10</v>
      </c>
      <c r="H3110" s="247">
        <v>16500</v>
      </c>
      <c r="I3110" s="248">
        <v>16500</v>
      </c>
      <c r="J3110" s="248">
        <v>1</v>
      </c>
      <c r="K3110" s="249">
        <v>2022</v>
      </c>
      <c r="L3110" s="249">
        <v>2022</v>
      </c>
      <c r="M3110" s="250" t="s">
        <v>6406</v>
      </c>
    </row>
    <row r="3111" spans="4:13" x14ac:dyDescent="0.35">
      <c r="D3111" s="244" t="s">
        <v>6469</v>
      </c>
      <c r="E3111" s="245">
        <v>44678</v>
      </c>
      <c r="F3111" s="245">
        <v>44679</v>
      </c>
      <c r="G3111" s="246" t="s">
        <v>10</v>
      </c>
      <c r="H3111" s="247">
        <v>8378</v>
      </c>
      <c r="I3111" s="248">
        <v>8378</v>
      </c>
      <c r="J3111" s="248">
        <v>1</v>
      </c>
      <c r="K3111" s="249">
        <v>2022</v>
      </c>
      <c r="L3111" s="249">
        <v>2022</v>
      </c>
      <c r="M3111" s="250" t="s">
        <v>6406</v>
      </c>
    </row>
    <row r="3112" spans="4:13" x14ac:dyDescent="0.35">
      <c r="D3112" s="244" t="s">
        <v>6472</v>
      </c>
      <c r="E3112" s="245">
        <v>44671</v>
      </c>
      <c r="F3112" s="245">
        <v>44677</v>
      </c>
      <c r="G3112" s="246" t="s">
        <v>10</v>
      </c>
      <c r="H3112" s="247">
        <v>220500</v>
      </c>
      <c r="I3112" s="248">
        <v>220500</v>
      </c>
      <c r="J3112" s="248">
        <v>1</v>
      </c>
      <c r="K3112" s="249">
        <v>2022</v>
      </c>
      <c r="L3112" s="249">
        <v>2022</v>
      </c>
      <c r="M3112" s="250" t="s">
        <v>6406</v>
      </c>
    </row>
    <row r="3113" spans="4:13" x14ac:dyDescent="0.35">
      <c r="D3113" s="244" t="s">
        <v>6473</v>
      </c>
      <c r="E3113" s="245">
        <v>44671</v>
      </c>
      <c r="F3113" s="245">
        <v>44679</v>
      </c>
      <c r="G3113" s="246" t="s">
        <v>10</v>
      </c>
      <c r="H3113" s="247">
        <v>88700</v>
      </c>
      <c r="I3113" s="248">
        <v>88700</v>
      </c>
      <c r="J3113" s="248">
        <v>1</v>
      </c>
      <c r="K3113" s="249">
        <v>2022</v>
      </c>
      <c r="L3113" s="249">
        <v>2022</v>
      </c>
      <c r="M3113" s="250" t="s">
        <v>6406</v>
      </c>
    </row>
    <row r="3114" spans="4:13" x14ac:dyDescent="0.35">
      <c r="D3114" s="244" t="s">
        <v>6474</v>
      </c>
      <c r="E3114" s="245">
        <v>44674</v>
      </c>
      <c r="F3114" s="245">
        <v>44679</v>
      </c>
      <c r="G3114" s="246" t="s">
        <v>10</v>
      </c>
      <c r="H3114" s="247">
        <v>14500</v>
      </c>
      <c r="I3114" s="248">
        <v>14500</v>
      </c>
      <c r="J3114" s="248">
        <v>1</v>
      </c>
      <c r="K3114" s="249">
        <v>2022</v>
      </c>
      <c r="L3114" s="249">
        <v>2022</v>
      </c>
      <c r="M3114" s="250" t="s">
        <v>6406</v>
      </c>
    </row>
    <row r="3115" spans="4:13" x14ac:dyDescent="0.35">
      <c r="D3115" s="244" t="s">
        <v>6475</v>
      </c>
      <c r="E3115" s="245">
        <v>44634</v>
      </c>
      <c r="F3115" s="245">
        <v>44678</v>
      </c>
      <c r="G3115" s="246" t="s">
        <v>10</v>
      </c>
      <c r="H3115" s="247">
        <v>500</v>
      </c>
      <c r="I3115" s="248">
        <v>500</v>
      </c>
      <c r="J3115" s="248">
        <v>1</v>
      </c>
      <c r="K3115" s="249">
        <v>2022</v>
      </c>
      <c r="L3115" s="249">
        <v>2022</v>
      </c>
      <c r="M3115" s="250" t="s">
        <v>6021</v>
      </c>
    </row>
    <row r="3116" spans="4:13" x14ac:dyDescent="0.35">
      <c r="D3116" s="244" t="s">
        <v>6477</v>
      </c>
      <c r="E3116" s="245">
        <v>44542</v>
      </c>
      <c r="F3116" s="245">
        <v>44547</v>
      </c>
      <c r="G3116" s="246" t="s">
        <v>13</v>
      </c>
      <c r="H3116" s="247">
        <v>4500</v>
      </c>
      <c r="I3116" s="248">
        <v>4500</v>
      </c>
      <c r="J3116" s="248">
        <v>1</v>
      </c>
      <c r="K3116" s="249">
        <v>2021</v>
      </c>
      <c r="L3116" s="249">
        <v>2021</v>
      </c>
      <c r="M3116" s="250" t="s">
        <v>3138</v>
      </c>
    </row>
    <row r="3117" spans="4:13" x14ac:dyDescent="0.35">
      <c r="D3117" s="244" t="s">
        <v>6478</v>
      </c>
      <c r="E3117" s="245">
        <v>44685</v>
      </c>
      <c r="F3117" s="245">
        <v>44686</v>
      </c>
      <c r="G3117" s="246" t="s">
        <v>10</v>
      </c>
      <c r="H3117" s="247">
        <v>8200</v>
      </c>
      <c r="I3117" s="248">
        <v>8200</v>
      </c>
      <c r="J3117" s="248">
        <v>1</v>
      </c>
      <c r="K3117" s="249">
        <v>2022</v>
      </c>
      <c r="L3117" s="249">
        <v>2022</v>
      </c>
      <c r="M3117" s="250" t="s">
        <v>6406</v>
      </c>
    </row>
    <row r="3118" spans="4:13" x14ac:dyDescent="0.35">
      <c r="D3118" s="244" t="s">
        <v>6481</v>
      </c>
      <c r="E3118" s="245">
        <v>44667</v>
      </c>
      <c r="F3118" s="245">
        <v>44687</v>
      </c>
      <c r="G3118" s="246" t="s">
        <v>10</v>
      </c>
      <c r="H3118" s="247">
        <v>9000</v>
      </c>
      <c r="I3118" s="248">
        <v>9000</v>
      </c>
      <c r="J3118" s="248">
        <v>1</v>
      </c>
      <c r="K3118" s="249">
        <v>2022</v>
      </c>
      <c r="L3118" s="249">
        <v>2022</v>
      </c>
      <c r="M3118" s="250" t="s">
        <v>6406</v>
      </c>
    </row>
    <row r="3119" spans="4:13" x14ac:dyDescent="0.35">
      <c r="D3119" s="244" t="s">
        <v>6483</v>
      </c>
      <c r="E3119" s="245">
        <v>44683</v>
      </c>
      <c r="F3119" s="245">
        <v>44686</v>
      </c>
      <c r="G3119" s="246" t="s">
        <v>10</v>
      </c>
      <c r="H3119" s="247">
        <v>200000</v>
      </c>
      <c r="I3119" s="248">
        <v>200000</v>
      </c>
      <c r="J3119" s="248">
        <v>1</v>
      </c>
      <c r="K3119" s="249">
        <v>2022</v>
      </c>
      <c r="L3119" s="249">
        <v>2022</v>
      </c>
      <c r="M3119" s="250" t="s">
        <v>6406</v>
      </c>
    </row>
    <row r="3120" spans="4:13" x14ac:dyDescent="0.35">
      <c r="D3120" s="244" t="s">
        <v>6485</v>
      </c>
      <c r="E3120" s="245">
        <v>44651</v>
      </c>
      <c r="F3120" s="245">
        <v>44673</v>
      </c>
      <c r="G3120" s="246" t="s">
        <v>10</v>
      </c>
      <c r="H3120" s="247">
        <v>31000</v>
      </c>
      <c r="I3120" s="248">
        <v>31000</v>
      </c>
      <c r="J3120" s="248">
        <v>1</v>
      </c>
      <c r="K3120" s="249">
        <v>2022</v>
      </c>
      <c r="L3120" s="249">
        <v>2022</v>
      </c>
      <c r="M3120" s="250" t="s">
        <v>6021</v>
      </c>
    </row>
    <row r="3121" spans="4:13" x14ac:dyDescent="0.35">
      <c r="D3121" s="244" t="s">
        <v>6486</v>
      </c>
      <c r="E3121" s="245">
        <v>44668</v>
      </c>
      <c r="F3121" s="245">
        <v>44673</v>
      </c>
      <c r="G3121" s="246" t="s">
        <v>10</v>
      </c>
      <c r="H3121" s="247">
        <v>303825</v>
      </c>
      <c r="I3121" s="248">
        <v>12700</v>
      </c>
      <c r="J3121" s="248">
        <v>1</v>
      </c>
      <c r="K3121" s="249">
        <v>2022</v>
      </c>
      <c r="L3121" s="249">
        <v>2022</v>
      </c>
      <c r="M3121" s="250" t="s">
        <v>6406</v>
      </c>
    </row>
    <row r="3122" spans="4:13" x14ac:dyDescent="0.35">
      <c r="D3122" s="244" t="s">
        <v>6487</v>
      </c>
      <c r="E3122" s="245">
        <v>44685</v>
      </c>
      <c r="F3122" s="245">
        <v>44687</v>
      </c>
      <c r="G3122" s="246" t="s">
        <v>10</v>
      </c>
      <c r="H3122" s="247">
        <v>10000</v>
      </c>
      <c r="I3122" s="248">
        <v>10000</v>
      </c>
      <c r="J3122" s="248">
        <v>1</v>
      </c>
      <c r="K3122" s="249">
        <v>2022</v>
      </c>
      <c r="L3122" s="249">
        <v>2022</v>
      </c>
      <c r="M3122" s="250" t="s">
        <v>6406</v>
      </c>
    </row>
    <row r="3123" spans="4:13" x14ac:dyDescent="0.35">
      <c r="D3123" s="244" t="s">
        <v>6488</v>
      </c>
      <c r="E3123" s="245">
        <v>44677</v>
      </c>
      <c r="F3123" s="245">
        <v>44687</v>
      </c>
      <c r="G3123" s="246" t="s">
        <v>10</v>
      </c>
      <c r="H3123" s="247">
        <v>323529.4118</v>
      </c>
      <c r="I3123" s="248">
        <v>323529.4118</v>
      </c>
      <c r="J3123" s="248">
        <v>1</v>
      </c>
      <c r="K3123" s="249">
        <v>2022</v>
      </c>
      <c r="L3123" s="249">
        <v>2022</v>
      </c>
      <c r="M3123" s="250" t="s">
        <v>6406</v>
      </c>
    </row>
    <row r="3124" spans="4:13" x14ac:dyDescent="0.35">
      <c r="D3124" s="244" t="s">
        <v>6489</v>
      </c>
      <c r="E3124" s="245">
        <v>44682</v>
      </c>
      <c r="F3124" s="245">
        <v>44688</v>
      </c>
      <c r="G3124" s="246" t="s">
        <v>10</v>
      </c>
      <c r="H3124" s="247">
        <v>100000</v>
      </c>
      <c r="I3124" s="248">
        <v>100000</v>
      </c>
      <c r="J3124" s="248">
        <v>1</v>
      </c>
      <c r="K3124" s="249">
        <v>2022</v>
      </c>
      <c r="L3124" s="249">
        <v>2022</v>
      </c>
      <c r="M3124" s="250" t="s">
        <v>6406</v>
      </c>
    </row>
    <row r="3125" spans="4:13" x14ac:dyDescent="0.35">
      <c r="D3125" s="244" t="s">
        <v>6492</v>
      </c>
      <c r="E3125" s="245">
        <v>44451</v>
      </c>
      <c r="F3125" s="245">
        <v>44452</v>
      </c>
      <c r="G3125" s="246" t="s">
        <v>744</v>
      </c>
      <c r="H3125" s="247">
        <v>1579047</v>
      </c>
      <c r="I3125" s="248">
        <v>45915.803987182</v>
      </c>
      <c r="J3125" s="248">
        <v>1</v>
      </c>
      <c r="K3125" s="249">
        <v>2021</v>
      </c>
      <c r="L3125" s="249">
        <v>2021</v>
      </c>
      <c r="M3125" s="250" t="s">
        <v>3073</v>
      </c>
    </row>
    <row r="3126" spans="4:13" x14ac:dyDescent="0.35">
      <c r="D3126" s="244" t="s">
        <v>6493</v>
      </c>
      <c r="E3126" s="245">
        <v>44688</v>
      </c>
      <c r="F3126" s="245">
        <v>44691</v>
      </c>
      <c r="G3126" s="246" t="s">
        <v>10</v>
      </c>
      <c r="H3126" s="247">
        <v>54000</v>
      </c>
      <c r="I3126" s="248">
        <v>54000</v>
      </c>
      <c r="J3126" s="248">
        <v>1</v>
      </c>
      <c r="K3126" s="249">
        <v>2022</v>
      </c>
      <c r="L3126" s="249">
        <v>2022</v>
      </c>
      <c r="M3126" s="250" t="s">
        <v>6406</v>
      </c>
    </row>
    <row r="3127" spans="4:13" x14ac:dyDescent="0.35">
      <c r="D3127" s="244" t="s">
        <v>6495</v>
      </c>
      <c r="E3127" s="245">
        <v>44673</v>
      </c>
      <c r="F3127" s="245">
        <v>44691</v>
      </c>
      <c r="G3127" s="246" t="s">
        <v>10</v>
      </c>
      <c r="H3127" s="247">
        <v>353020</v>
      </c>
      <c r="I3127" s="248">
        <v>80000</v>
      </c>
      <c r="J3127" s="248">
        <v>1</v>
      </c>
      <c r="K3127" s="249">
        <v>2022</v>
      </c>
      <c r="L3127" s="249">
        <v>2022</v>
      </c>
      <c r="M3127" s="250" t="s">
        <v>6406</v>
      </c>
    </row>
    <row r="3128" spans="4:13" x14ac:dyDescent="0.35">
      <c r="D3128" s="244" t="s">
        <v>6496</v>
      </c>
      <c r="E3128" s="245">
        <v>44685</v>
      </c>
      <c r="F3128" s="245">
        <v>44692</v>
      </c>
      <c r="G3128" s="246" t="s">
        <v>10</v>
      </c>
      <c r="H3128" s="247">
        <v>17400</v>
      </c>
      <c r="I3128" s="248">
        <v>17400</v>
      </c>
      <c r="J3128" s="248">
        <v>1</v>
      </c>
      <c r="K3128" s="249">
        <v>2022</v>
      </c>
      <c r="L3128" s="249">
        <v>2022</v>
      </c>
      <c r="M3128" s="250" t="s">
        <v>6406</v>
      </c>
    </row>
    <row r="3129" spans="4:13" x14ac:dyDescent="0.35">
      <c r="D3129" s="244" t="s">
        <v>6498</v>
      </c>
      <c r="E3129" s="245">
        <v>44647</v>
      </c>
      <c r="F3129" s="245">
        <v>44656</v>
      </c>
      <c r="G3129" s="246" t="s">
        <v>664</v>
      </c>
      <c r="H3129" s="247">
        <v>100000</v>
      </c>
      <c r="I3129" s="248">
        <v>100000</v>
      </c>
      <c r="J3129" s="248">
        <v>1</v>
      </c>
      <c r="K3129" s="249">
        <v>2022</v>
      </c>
      <c r="L3129" s="249">
        <v>2022</v>
      </c>
      <c r="M3129" s="250" t="s">
        <v>6021</v>
      </c>
    </row>
    <row r="3130" spans="4:13" x14ac:dyDescent="0.35">
      <c r="D3130" s="244" t="s">
        <v>6499</v>
      </c>
      <c r="E3130" s="245">
        <v>44690</v>
      </c>
      <c r="F3130" s="245">
        <v>44692</v>
      </c>
      <c r="G3130" s="246" t="s">
        <v>13</v>
      </c>
      <c r="H3130" s="247">
        <v>10000</v>
      </c>
      <c r="I3130" s="248">
        <v>10000</v>
      </c>
      <c r="J3130" s="248">
        <v>1</v>
      </c>
      <c r="K3130" s="249">
        <v>2022</v>
      </c>
      <c r="L3130" s="249">
        <v>2022</v>
      </c>
      <c r="M3130" s="250" t="s">
        <v>6406</v>
      </c>
    </row>
    <row r="3131" spans="4:13" x14ac:dyDescent="0.35">
      <c r="D3131" s="244" t="s">
        <v>6501</v>
      </c>
      <c r="E3131" s="245">
        <v>44579</v>
      </c>
      <c r="F3131" s="245">
        <v>44580</v>
      </c>
      <c r="G3131" s="246" t="s">
        <v>658</v>
      </c>
      <c r="H3131" s="247">
        <v>1412400</v>
      </c>
      <c r="I3131" s="248">
        <v>1412400</v>
      </c>
      <c r="J3131" s="248">
        <v>1</v>
      </c>
      <c r="K3131" s="249">
        <v>2022</v>
      </c>
      <c r="L3131" s="249">
        <v>2022</v>
      </c>
      <c r="M3131" s="250" t="s">
        <v>6021</v>
      </c>
    </row>
    <row r="3132" spans="4:13" x14ac:dyDescent="0.35">
      <c r="D3132" s="244" t="s">
        <v>6502</v>
      </c>
      <c r="E3132" s="245">
        <v>44684</v>
      </c>
      <c r="F3132" s="245">
        <v>44693</v>
      </c>
      <c r="G3132" s="246" t="s">
        <v>10</v>
      </c>
      <c r="H3132" s="247">
        <v>775850</v>
      </c>
      <c r="I3132" s="248">
        <v>775850</v>
      </c>
      <c r="J3132" s="248">
        <v>1</v>
      </c>
      <c r="K3132" s="249">
        <v>2022</v>
      </c>
      <c r="L3132" s="249">
        <v>2022</v>
      </c>
      <c r="M3132" s="250" t="s">
        <v>6406</v>
      </c>
    </row>
    <row r="3133" spans="4:13" x14ac:dyDescent="0.35">
      <c r="D3133" s="244" t="s">
        <v>6505</v>
      </c>
      <c r="E3133" s="245">
        <v>44691</v>
      </c>
      <c r="F3133" s="245">
        <v>44692</v>
      </c>
      <c r="G3133" s="246" t="s">
        <v>10</v>
      </c>
      <c r="H3133" s="247">
        <v>44000</v>
      </c>
      <c r="I3133" s="248">
        <v>44000</v>
      </c>
      <c r="J3133" s="248">
        <v>1</v>
      </c>
      <c r="K3133" s="249">
        <v>2022</v>
      </c>
      <c r="L3133" s="249">
        <v>2022</v>
      </c>
      <c r="M3133" s="250" t="s">
        <v>6406</v>
      </c>
    </row>
    <row r="3134" spans="4:13" x14ac:dyDescent="0.35">
      <c r="D3134" s="244" t="s">
        <v>6506</v>
      </c>
      <c r="E3134" s="245">
        <v>44692</v>
      </c>
      <c r="F3134" s="245">
        <v>44693</v>
      </c>
      <c r="G3134" s="246" t="s">
        <v>658</v>
      </c>
      <c r="H3134" s="247">
        <v>50000</v>
      </c>
      <c r="I3134" s="248">
        <v>10000</v>
      </c>
      <c r="J3134" s="248">
        <v>1</v>
      </c>
      <c r="K3134" s="249">
        <v>2022</v>
      </c>
      <c r="L3134" s="249">
        <v>2022</v>
      </c>
      <c r="M3134" s="250" t="s">
        <v>6406</v>
      </c>
    </row>
    <row r="3135" spans="4:13" x14ac:dyDescent="0.35">
      <c r="D3135" s="244" t="s">
        <v>6507</v>
      </c>
      <c r="E3135" s="245">
        <v>44658</v>
      </c>
      <c r="F3135" s="245">
        <v>44673</v>
      </c>
      <c r="G3135" s="246" t="s">
        <v>10</v>
      </c>
      <c r="H3135" s="247">
        <v>10000</v>
      </c>
      <c r="I3135" s="248">
        <v>10000</v>
      </c>
      <c r="J3135" s="248">
        <v>1</v>
      </c>
      <c r="K3135" s="249">
        <v>2022</v>
      </c>
      <c r="L3135" s="249">
        <v>2022</v>
      </c>
      <c r="M3135" s="250" t="s">
        <v>6406</v>
      </c>
    </row>
    <row r="3136" spans="4:13" x14ac:dyDescent="0.35">
      <c r="D3136" s="244" t="s">
        <v>6508</v>
      </c>
      <c r="E3136" s="245">
        <v>44672</v>
      </c>
      <c r="F3136" s="245">
        <v>44697</v>
      </c>
      <c r="G3136" s="246" t="s">
        <v>10</v>
      </c>
      <c r="H3136" s="247">
        <v>272933.61200000002</v>
      </c>
      <c r="I3136" s="248">
        <v>272933.61200000002</v>
      </c>
      <c r="J3136" s="248">
        <v>1</v>
      </c>
      <c r="K3136" s="249">
        <v>2022</v>
      </c>
      <c r="L3136" s="249">
        <v>2022</v>
      </c>
      <c r="M3136" s="250" t="s">
        <v>6406</v>
      </c>
    </row>
    <row r="3137" spans="4:13" x14ac:dyDescent="0.35">
      <c r="D3137" s="244" t="s">
        <v>6510</v>
      </c>
      <c r="E3137" s="245">
        <v>44585</v>
      </c>
      <c r="F3137" s="245">
        <v>44697</v>
      </c>
      <c r="G3137" s="246" t="s">
        <v>13</v>
      </c>
      <c r="H3137" s="247">
        <v>1806326.4709999999</v>
      </c>
      <c r="I3137" s="248">
        <v>456326.47100000002</v>
      </c>
      <c r="J3137" s="248">
        <v>1</v>
      </c>
      <c r="K3137" s="249">
        <v>2022</v>
      </c>
      <c r="L3137" s="249">
        <v>2022</v>
      </c>
      <c r="M3137" s="250" t="s">
        <v>6021</v>
      </c>
    </row>
    <row r="3138" spans="4:13" x14ac:dyDescent="0.35">
      <c r="D3138" s="244" t="s">
        <v>6511</v>
      </c>
      <c r="E3138" s="245">
        <v>44680</v>
      </c>
      <c r="F3138" s="245">
        <v>44698</v>
      </c>
      <c r="G3138" s="246" t="s">
        <v>10</v>
      </c>
      <c r="H3138" s="247">
        <v>18380</v>
      </c>
      <c r="I3138" s="248">
        <v>18380</v>
      </c>
      <c r="J3138" s="248">
        <v>1</v>
      </c>
      <c r="K3138" s="249">
        <v>2022</v>
      </c>
      <c r="L3138" s="249">
        <v>2022</v>
      </c>
      <c r="M3138" s="250" t="s">
        <v>6406</v>
      </c>
    </row>
    <row r="3139" spans="4:13" x14ac:dyDescent="0.35">
      <c r="D3139" s="244" t="s">
        <v>6514</v>
      </c>
      <c r="E3139" s="245">
        <v>44666</v>
      </c>
      <c r="F3139" s="245">
        <v>44697</v>
      </c>
      <c r="G3139" s="246" t="s">
        <v>10</v>
      </c>
      <c r="H3139" s="247">
        <v>80000</v>
      </c>
      <c r="I3139" s="248">
        <v>80000</v>
      </c>
      <c r="J3139" s="248">
        <v>1</v>
      </c>
      <c r="K3139" s="249">
        <v>2022</v>
      </c>
      <c r="L3139" s="249">
        <v>2022</v>
      </c>
      <c r="M3139" s="250" t="s">
        <v>6406</v>
      </c>
    </row>
    <row r="3140" spans="4:13" x14ac:dyDescent="0.35">
      <c r="D3140" s="244" t="s">
        <v>6515</v>
      </c>
      <c r="E3140" s="245">
        <v>43836</v>
      </c>
      <c r="F3140" s="245">
        <v>44698</v>
      </c>
      <c r="G3140" s="246" t="s">
        <v>10</v>
      </c>
      <c r="H3140" s="247">
        <v>5000</v>
      </c>
      <c r="I3140" s="248">
        <v>5000</v>
      </c>
      <c r="J3140" s="248">
        <v>1</v>
      </c>
      <c r="K3140" s="249">
        <v>2020</v>
      </c>
      <c r="L3140" s="249">
        <v>2022</v>
      </c>
      <c r="M3140" s="250" t="s">
        <v>28</v>
      </c>
    </row>
    <row r="3141" spans="4:13" x14ac:dyDescent="0.35">
      <c r="D3141" s="244" t="s">
        <v>6516</v>
      </c>
      <c r="E3141" s="245">
        <v>44594</v>
      </c>
      <c r="F3141" s="245">
        <v>44700</v>
      </c>
      <c r="G3141" s="246" t="s">
        <v>13</v>
      </c>
      <c r="H3141" s="247">
        <v>18000</v>
      </c>
      <c r="I3141" s="248">
        <v>18000</v>
      </c>
      <c r="J3141" s="248">
        <v>1</v>
      </c>
      <c r="K3141" s="249">
        <v>2022</v>
      </c>
      <c r="L3141" s="249">
        <v>2022</v>
      </c>
      <c r="M3141" s="250" t="s">
        <v>6021</v>
      </c>
    </row>
    <row r="3142" spans="4:13" x14ac:dyDescent="0.35">
      <c r="D3142" s="244" t="s">
        <v>6518</v>
      </c>
      <c r="E3142" s="245">
        <v>44170</v>
      </c>
      <c r="F3142" s="245">
        <v>44664</v>
      </c>
      <c r="G3142" s="246" t="s">
        <v>10</v>
      </c>
      <c r="H3142" s="247">
        <v>585000</v>
      </c>
      <c r="I3142" s="248">
        <v>305882.3529</v>
      </c>
      <c r="J3142" s="248">
        <v>1</v>
      </c>
      <c r="K3142" s="249">
        <v>2020</v>
      </c>
      <c r="L3142" s="249">
        <v>2022</v>
      </c>
      <c r="M3142" s="250" t="s">
        <v>11</v>
      </c>
    </row>
    <row r="3143" spans="4:13" x14ac:dyDescent="0.35">
      <c r="D3143" s="244" t="s">
        <v>6520</v>
      </c>
      <c r="E3143" s="245">
        <v>44695</v>
      </c>
      <c r="F3143" s="245">
        <v>44700</v>
      </c>
      <c r="G3143" s="246" t="s">
        <v>10</v>
      </c>
      <c r="H3143" s="247">
        <v>5000</v>
      </c>
      <c r="I3143" s="248">
        <v>5000</v>
      </c>
      <c r="J3143" s="248">
        <v>1</v>
      </c>
      <c r="K3143" s="249">
        <v>2022</v>
      </c>
      <c r="L3143" s="249">
        <v>2022</v>
      </c>
      <c r="M3143" s="250" t="s">
        <v>6406</v>
      </c>
    </row>
    <row r="3144" spans="4:13" x14ac:dyDescent="0.35">
      <c r="D3144" s="244" t="s">
        <v>6522</v>
      </c>
      <c r="E3144" s="245">
        <v>44531</v>
      </c>
      <c r="F3144" s="245">
        <v>44700</v>
      </c>
      <c r="G3144" s="246" t="s">
        <v>10</v>
      </c>
      <c r="H3144" s="247">
        <v>5000</v>
      </c>
      <c r="I3144" s="248">
        <v>5000</v>
      </c>
      <c r="J3144" s="248">
        <v>1</v>
      </c>
      <c r="K3144" s="249">
        <v>2021</v>
      </c>
      <c r="L3144" s="249">
        <v>2022</v>
      </c>
      <c r="M3144" s="250" t="s">
        <v>3138</v>
      </c>
    </row>
    <row r="3145" spans="4:13" x14ac:dyDescent="0.35">
      <c r="D3145" s="244" t="s">
        <v>6523</v>
      </c>
      <c r="E3145" s="245">
        <v>44697</v>
      </c>
      <c r="F3145" s="245">
        <v>44699</v>
      </c>
      <c r="G3145" s="246" t="s">
        <v>10</v>
      </c>
      <c r="H3145" s="247">
        <v>39832</v>
      </c>
      <c r="I3145" s="248">
        <v>39832</v>
      </c>
      <c r="J3145" s="248">
        <v>1</v>
      </c>
      <c r="K3145" s="249">
        <v>2022</v>
      </c>
      <c r="L3145" s="249">
        <v>2022</v>
      </c>
      <c r="M3145" s="250" t="s">
        <v>6406</v>
      </c>
    </row>
    <row r="3146" spans="4:13" x14ac:dyDescent="0.35">
      <c r="D3146" s="244" t="s">
        <v>6525</v>
      </c>
      <c r="E3146" s="245">
        <v>44682</v>
      </c>
      <c r="F3146" s="245">
        <v>44700</v>
      </c>
      <c r="G3146" s="246" t="s">
        <v>10</v>
      </c>
      <c r="H3146" s="247">
        <v>100000</v>
      </c>
      <c r="I3146" s="248">
        <v>100000</v>
      </c>
      <c r="J3146" s="248">
        <v>1</v>
      </c>
      <c r="K3146" s="249">
        <v>2022</v>
      </c>
      <c r="L3146" s="249">
        <v>2022</v>
      </c>
      <c r="M3146" s="250" t="s">
        <v>6406</v>
      </c>
    </row>
    <row r="3147" spans="4:13" x14ac:dyDescent="0.35">
      <c r="D3147" s="244" t="s">
        <v>6527</v>
      </c>
      <c r="E3147" s="245">
        <v>44698</v>
      </c>
      <c r="F3147" s="245">
        <v>44700</v>
      </c>
      <c r="G3147" s="246" t="s">
        <v>10</v>
      </c>
      <c r="H3147" s="247">
        <v>34200</v>
      </c>
      <c r="I3147" s="248">
        <v>34200</v>
      </c>
      <c r="J3147" s="248">
        <v>1</v>
      </c>
      <c r="K3147" s="249">
        <v>2022</v>
      </c>
      <c r="L3147" s="249">
        <v>2022</v>
      </c>
      <c r="M3147" s="250" t="s">
        <v>6406</v>
      </c>
    </row>
    <row r="3148" spans="4:13" x14ac:dyDescent="0.35">
      <c r="D3148" s="244" t="s">
        <v>6529</v>
      </c>
      <c r="E3148" s="245">
        <v>44625</v>
      </c>
      <c r="F3148" s="245">
        <v>44691</v>
      </c>
      <c r="G3148" s="246" t="s">
        <v>10</v>
      </c>
      <c r="H3148" s="247">
        <v>10000</v>
      </c>
      <c r="I3148" s="248">
        <v>10000</v>
      </c>
      <c r="J3148" s="248">
        <v>1</v>
      </c>
      <c r="K3148" s="249">
        <v>2022</v>
      </c>
      <c r="L3148" s="249">
        <v>2022</v>
      </c>
      <c r="M3148" s="250" t="s">
        <v>6021</v>
      </c>
    </row>
    <row r="3149" spans="4:13" x14ac:dyDescent="0.35">
      <c r="D3149" s="244" t="s">
        <v>6530</v>
      </c>
      <c r="E3149" s="245">
        <v>44396</v>
      </c>
      <c r="F3149" s="245">
        <v>44686</v>
      </c>
      <c r="G3149" s="246" t="s">
        <v>10</v>
      </c>
      <c r="H3149" s="247">
        <v>150000</v>
      </c>
      <c r="I3149" s="248">
        <v>150000</v>
      </c>
      <c r="J3149" s="248">
        <v>1</v>
      </c>
      <c r="K3149" s="249">
        <v>2021</v>
      </c>
      <c r="L3149" s="249">
        <v>2022</v>
      </c>
      <c r="M3149" s="250" t="s">
        <v>3073</v>
      </c>
    </row>
    <row r="3150" spans="4:13" x14ac:dyDescent="0.35">
      <c r="D3150" s="244" t="s">
        <v>6531</v>
      </c>
      <c r="E3150" s="245">
        <v>44671</v>
      </c>
      <c r="F3150" s="245">
        <v>44702</v>
      </c>
      <c r="G3150" s="246" t="s">
        <v>13</v>
      </c>
      <c r="H3150" s="247">
        <v>121100</v>
      </c>
      <c r="I3150" s="248">
        <v>121100</v>
      </c>
      <c r="J3150" s="248">
        <v>1</v>
      </c>
      <c r="K3150" s="249">
        <v>2022</v>
      </c>
      <c r="L3150" s="249">
        <v>2022</v>
      </c>
      <c r="M3150" s="250" t="s">
        <v>6406</v>
      </c>
    </row>
    <row r="3151" spans="4:13" x14ac:dyDescent="0.35">
      <c r="D3151" s="244" t="s">
        <v>6534</v>
      </c>
      <c r="E3151" s="245">
        <v>44659</v>
      </c>
      <c r="F3151" s="245">
        <v>44659</v>
      </c>
      <c r="G3151" s="246" t="s">
        <v>13</v>
      </c>
      <c r="H3151" s="247">
        <v>10000</v>
      </c>
      <c r="I3151" s="248">
        <v>10000</v>
      </c>
      <c r="J3151" s="248">
        <v>1</v>
      </c>
      <c r="K3151" s="249">
        <v>2022</v>
      </c>
      <c r="L3151" s="249">
        <v>2022</v>
      </c>
      <c r="M3151" s="250" t="s">
        <v>6406</v>
      </c>
    </row>
    <row r="3152" spans="4:13" x14ac:dyDescent="0.35">
      <c r="D3152" s="244" t="s">
        <v>6535</v>
      </c>
      <c r="E3152" s="245">
        <v>44678</v>
      </c>
      <c r="F3152" s="245">
        <v>44679</v>
      </c>
      <c r="G3152" s="246" t="s">
        <v>658</v>
      </c>
      <c r="H3152" s="247">
        <v>44960</v>
      </c>
      <c r="I3152" s="248">
        <v>44960</v>
      </c>
      <c r="J3152" s="248">
        <v>1</v>
      </c>
      <c r="K3152" s="249">
        <v>2022</v>
      </c>
      <c r="L3152" s="249">
        <v>2022</v>
      </c>
      <c r="M3152" s="250" t="s">
        <v>6406</v>
      </c>
    </row>
    <row r="3153" spans="4:13" x14ac:dyDescent="0.35">
      <c r="D3153" s="244" t="s">
        <v>6536</v>
      </c>
      <c r="E3153" s="245">
        <v>44555</v>
      </c>
      <c r="F3153" s="245">
        <v>44567</v>
      </c>
      <c r="G3153" s="246" t="s">
        <v>10</v>
      </c>
      <c r="H3153" s="247">
        <v>30000</v>
      </c>
      <c r="I3153" s="248">
        <v>30000</v>
      </c>
      <c r="J3153" s="248">
        <v>1</v>
      </c>
      <c r="K3153" s="249">
        <v>2021</v>
      </c>
      <c r="L3153" s="249">
        <v>2022</v>
      </c>
      <c r="M3153" s="250" t="s">
        <v>3138</v>
      </c>
    </row>
    <row r="3154" spans="4:13" x14ac:dyDescent="0.35">
      <c r="D3154" s="244" t="s">
        <v>6537</v>
      </c>
      <c r="E3154" s="245">
        <v>44693</v>
      </c>
      <c r="F3154" s="245">
        <v>44701</v>
      </c>
      <c r="G3154" s="246" t="s">
        <v>10</v>
      </c>
      <c r="H3154" s="247">
        <v>46180</v>
      </c>
      <c r="I3154" s="248">
        <v>46180</v>
      </c>
      <c r="J3154" s="248">
        <v>1</v>
      </c>
      <c r="K3154" s="249">
        <v>2022</v>
      </c>
      <c r="L3154" s="249">
        <v>2022</v>
      </c>
      <c r="M3154" s="250" t="s">
        <v>6406</v>
      </c>
    </row>
    <row r="3155" spans="4:13" x14ac:dyDescent="0.35">
      <c r="D3155" s="244" t="s">
        <v>6539</v>
      </c>
      <c r="E3155" s="245">
        <v>44702</v>
      </c>
      <c r="F3155" s="245">
        <v>44705</v>
      </c>
      <c r="G3155" s="246" t="s">
        <v>10</v>
      </c>
      <c r="H3155" s="247">
        <v>918647.0588</v>
      </c>
      <c r="I3155" s="248">
        <v>918647.0588</v>
      </c>
      <c r="J3155" s="248">
        <v>1</v>
      </c>
      <c r="K3155" s="249">
        <v>2022</v>
      </c>
      <c r="L3155" s="249">
        <v>2022</v>
      </c>
      <c r="M3155" s="250" t="s">
        <v>6406</v>
      </c>
    </row>
    <row r="3156" spans="4:13" x14ac:dyDescent="0.35">
      <c r="D3156" s="244" t="s">
        <v>6541</v>
      </c>
      <c r="E3156" s="245">
        <v>44698</v>
      </c>
      <c r="F3156" s="245">
        <v>44704</v>
      </c>
      <c r="G3156" s="246" t="s">
        <v>10</v>
      </c>
      <c r="H3156" s="247">
        <v>500000</v>
      </c>
      <c r="I3156" s="248">
        <v>500000</v>
      </c>
      <c r="J3156" s="248">
        <v>1</v>
      </c>
      <c r="K3156" s="249">
        <v>2022</v>
      </c>
      <c r="L3156" s="249">
        <v>2022</v>
      </c>
      <c r="M3156" s="250" t="s">
        <v>6406</v>
      </c>
    </row>
    <row r="3157" spans="4:13" x14ac:dyDescent="0.35">
      <c r="D3157" s="244" t="s">
        <v>6543</v>
      </c>
      <c r="E3157" s="245">
        <v>44706</v>
      </c>
      <c r="F3157" s="245">
        <v>44708</v>
      </c>
      <c r="G3157" s="246" t="s">
        <v>13</v>
      </c>
      <c r="H3157" s="247">
        <v>10000</v>
      </c>
      <c r="I3157" s="248">
        <v>10000</v>
      </c>
      <c r="J3157" s="248">
        <v>1</v>
      </c>
      <c r="K3157" s="249">
        <v>2022</v>
      </c>
      <c r="L3157" s="249">
        <v>2022</v>
      </c>
      <c r="M3157" s="250" t="s">
        <v>6406</v>
      </c>
    </row>
    <row r="3158" spans="4:13" x14ac:dyDescent="0.35">
      <c r="D3158" s="244" t="s">
        <v>6546</v>
      </c>
      <c r="E3158" s="245">
        <v>44685</v>
      </c>
      <c r="F3158" s="245">
        <v>44693</v>
      </c>
      <c r="G3158" s="246" t="s">
        <v>10</v>
      </c>
      <c r="H3158" s="247">
        <v>100000</v>
      </c>
      <c r="I3158" s="248">
        <v>100000</v>
      </c>
      <c r="J3158" s="248">
        <v>1</v>
      </c>
      <c r="K3158" s="249">
        <v>2022</v>
      </c>
      <c r="L3158" s="249">
        <v>2022</v>
      </c>
      <c r="M3158" s="250" t="s">
        <v>6406</v>
      </c>
    </row>
    <row r="3159" spans="4:13" x14ac:dyDescent="0.35">
      <c r="D3159" s="244" t="s">
        <v>6547</v>
      </c>
      <c r="E3159" s="245">
        <v>44689</v>
      </c>
      <c r="F3159" s="245">
        <v>44701</v>
      </c>
      <c r="G3159" s="246" t="s">
        <v>13</v>
      </c>
      <c r="H3159" s="247">
        <v>10000</v>
      </c>
      <c r="I3159" s="248">
        <v>10000</v>
      </c>
      <c r="J3159" s="248">
        <v>1</v>
      </c>
      <c r="K3159" s="249">
        <v>2022</v>
      </c>
      <c r="L3159" s="249">
        <v>2022</v>
      </c>
      <c r="M3159" s="250" t="s">
        <v>6406</v>
      </c>
    </row>
    <row r="3160" spans="4:13" x14ac:dyDescent="0.35">
      <c r="D3160" s="244" t="s">
        <v>6549</v>
      </c>
      <c r="E3160" s="245">
        <v>44180</v>
      </c>
      <c r="F3160" s="245">
        <v>44701</v>
      </c>
      <c r="G3160" s="246" t="s">
        <v>10</v>
      </c>
      <c r="H3160" s="247">
        <v>1411588</v>
      </c>
      <c r="I3160" s="248">
        <v>543611.76470000006</v>
      </c>
      <c r="J3160" s="248">
        <v>1</v>
      </c>
      <c r="K3160" s="249">
        <v>2020</v>
      </c>
      <c r="L3160" s="249">
        <v>2022</v>
      </c>
      <c r="M3160" s="250" t="s">
        <v>11</v>
      </c>
    </row>
    <row r="3161" spans="4:13" x14ac:dyDescent="0.35">
      <c r="D3161" s="244" t="s">
        <v>6550</v>
      </c>
      <c r="E3161" s="245">
        <v>44684</v>
      </c>
      <c r="F3161" s="245">
        <v>44711</v>
      </c>
      <c r="G3161" s="246" t="s">
        <v>13</v>
      </c>
      <c r="H3161" s="247">
        <v>144320</v>
      </c>
      <c r="I3161" s="248">
        <v>82601.647100000002</v>
      </c>
      <c r="J3161" s="248">
        <v>1</v>
      </c>
      <c r="K3161" s="249">
        <v>2022</v>
      </c>
      <c r="L3161" s="249">
        <v>2022</v>
      </c>
      <c r="M3161" s="250" t="s">
        <v>6406</v>
      </c>
    </row>
    <row r="3162" spans="4:13" x14ac:dyDescent="0.35">
      <c r="D3162" s="244" t="s">
        <v>6552</v>
      </c>
      <c r="E3162" s="245">
        <v>44629</v>
      </c>
      <c r="F3162" s="245">
        <v>44631</v>
      </c>
      <c r="G3162" s="246" t="s">
        <v>10</v>
      </c>
      <c r="H3162" s="247">
        <v>10000</v>
      </c>
      <c r="I3162" s="248">
        <v>10000</v>
      </c>
      <c r="J3162" s="248">
        <v>1</v>
      </c>
      <c r="K3162" s="249">
        <v>2022</v>
      </c>
      <c r="L3162" s="249">
        <v>2022</v>
      </c>
      <c r="M3162" s="250" t="s">
        <v>6021</v>
      </c>
    </row>
    <row r="3163" spans="4:13" x14ac:dyDescent="0.35">
      <c r="D3163" s="244" t="s">
        <v>6553</v>
      </c>
      <c r="E3163" s="245">
        <v>44591</v>
      </c>
      <c r="F3163" s="245">
        <v>44707</v>
      </c>
      <c r="G3163" s="246" t="s">
        <v>10</v>
      </c>
      <c r="H3163" s="247">
        <v>280000</v>
      </c>
      <c r="I3163" s="248">
        <v>280000</v>
      </c>
      <c r="J3163" s="248">
        <v>1</v>
      </c>
      <c r="K3163" s="249">
        <v>2022</v>
      </c>
      <c r="L3163" s="249">
        <v>2022</v>
      </c>
      <c r="M3163" s="250" t="s">
        <v>6021</v>
      </c>
    </row>
    <row r="3164" spans="4:13" x14ac:dyDescent="0.35">
      <c r="D3164" s="244" t="s">
        <v>6555</v>
      </c>
      <c r="E3164" s="245">
        <v>44705</v>
      </c>
      <c r="F3164" s="245">
        <v>44705</v>
      </c>
      <c r="G3164" s="246" t="s">
        <v>658</v>
      </c>
      <c r="H3164" s="247">
        <v>94907</v>
      </c>
      <c r="I3164" s="248">
        <v>94907</v>
      </c>
      <c r="J3164" s="248">
        <v>1</v>
      </c>
      <c r="K3164" s="249">
        <v>2022</v>
      </c>
      <c r="L3164" s="249">
        <v>2022</v>
      </c>
      <c r="M3164" s="250" t="s">
        <v>6406</v>
      </c>
    </row>
    <row r="3165" spans="4:13" x14ac:dyDescent="0.35">
      <c r="D3165" s="244" t="s">
        <v>6556</v>
      </c>
      <c r="E3165" s="245">
        <v>44687</v>
      </c>
      <c r="F3165" s="245">
        <v>44714</v>
      </c>
      <c r="G3165" s="246" t="s">
        <v>10</v>
      </c>
      <c r="H3165" s="247">
        <v>58780</v>
      </c>
      <c r="I3165" s="248">
        <v>58780</v>
      </c>
      <c r="J3165" s="248">
        <v>1</v>
      </c>
      <c r="K3165" s="249">
        <v>2022</v>
      </c>
      <c r="L3165" s="249">
        <v>2022</v>
      </c>
      <c r="M3165" s="250" t="s">
        <v>6406</v>
      </c>
    </row>
    <row r="3166" spans="4:13" x14ac:dyDescent="0.35">
      <c r="D3166" s="244" t="s">
        <v>6558</v>
      </c>
      <c r="E3166" s="245">
        <v>44704</v>
      </c>
      <c r="F3166" s="245">
        <v>44714</v>
      </c>
      <c r="G3166" s="246" t="s">
        <v>10</v>
      </c>
      <c r="H3166" s="247">
        <v>100882.3529</v>
      </c>
      <c r="I3166" s="248">
        <v>100882.3529</v>
      </c>
      <c r="J3166" s="248">
        <v>1</v>
      </c>
      <c r="K3166" s="249">
        <v>2022</v>
      </c>
      <c r="L3166" s="249">
        <v>2022</v>
      </c>
      <c r="M3166" s="250" t="s">
        <v>6406</v>
      </c>
    </row>
    <row r="3167" spans="4:13" x14ac:dyDescent="0.35">
      <c r="D3167" s="244" t="s">
        <v>6559</v>
      </c>
      <c r="E3167" s="245">
        <v>44694</v>
      </c>
      <c r="F3167" s="245">
        <v>44701</v>
      </c>
      <c r="G3167" s="246" t="s">
        <v>10</v>
      </c>
      <c r="H3167" s="247">
        <v>100000</v>
      </c>
      <c r="I3167" s="248">
        <v>100000</v>
      </c>
      <c r="J3167" s="248">
        <v>1</v>
      </c>
      <c r="K3167" s="249">
        <v>2022</v>
      </c>
      <c r="L3167" s="249">
        <v>2022</v>
      </c>
      <c r="M3167" s="250" t="s">
        <v>6406</v>
      </c>
    </row>
    <row r="3168" spans="4:13" x14ac:dyDescent="0.35">
      <c r="D3168" s="244" t="s">
        <v>6561</v>
      </c>
      <c r="E3168" s="245">
        <v>44712</v>
      </c>
      <c r="F3168" s="245">
        <v>44714</v>
      </c>
      <c r="G3168" s="246" t="s">
        <v>10</v>
      </c>
      <c r="H3168" s="247">
        <v>50000</v>
      </c>
      <c r="I3168" s="248">
        <v>50000</v>
      </c>
      <c r="J3168" s="248">
        <v>1</v>
      </c>
      <c r="K3168" s="249">
        <v>2022</v>
      </c>
      <c r="L3168" s="249">
        <v>2022</v>
      </c>
      <c r="M3168" s="250" t="s">
        <v>6406</v>
      </c>
    </row>
    <row r="3169" spans="4:13" x14ac:dyDescent="0.35">
      <c r="D3169" s="244" t="s">
        <v>6563</v>
      </c>
      <c r="E3169" s="245">
        <v>44663</v>
      </c>
      <c r="F3169" s="245">
        <v>44715</v>
      </c>
      <c r="G3169" s="246" t="s">
        <v>10</v>
      </c>
      <c r="H3169" s="247">
        <v>10000</v>
      </c>
      <c r="I3169" s="248">
        <v>10000</v>
      </c>
      <c r="J3169" s="248">
        <v>1</v>
      </c>
      <c r="K3169" s="249">
        <v>2022</v>
      </c>
      <c r="L3169" s="249">
        <v>2022</v>
      </c>
      <c r="M3169" s="250" t="s">
        <v>6406</v>
      </c>
    </row>
    <row r="3170" spans="4:13" x14ac:dyDescent="0.35">
      <c r="D3170" s="244" t="s">
        <v>6565</v>
      </c>
      <c r="E3170" s="245">
        <v>44672</v>
      </c>
      <c r="F3170" s="245">
        <v>44714</v>
      </c>
      <c r="G3170" s="246" t="s">
        <v>10</v>
      </c>
      <c r="H3170" s="247">
        <v>10070</v>
      </c>
      <c r="I3170" s="248">
        <v>10070</v>
      </c>
      <c r="J3170" s="248">
        <v>1</v>
      </c>
      <c r="K3170" s="249">
        <v>2022</v>
      </c>
      <c r="L3170" s="249">
        <v>2022</v>
      </c>
      <c r="M3170" s="250" t="s">
        <v>6406</v>
      </c>
    </row>
    <row r="3171" spans="4:13" x14ac:dyDescent="0.35">
      <c r="D3171" s="244" t="s">
        <v>6566</v>
      </c>
      <c r="E3171" s="245">
        <v>44657</v>
      </c>
      <c r="F3171" s="245">
        <v>44673</v>
      </c>
      <c r="G3171" s="246" t="s">
        <v>160</v>
      </c>
      <c r="H3171" s="247">
        <v>97486</v>
      </c>
      <c r="I3171" s="248">
        <v>42178.907517574</v>
      </c>
      <c r="J3171" s="248">
        <v>1</v>
      </c>
      <c r="K3171" s="249">
        <v>2022</v>
      </c>
      <c r="L3171" s="249">
        <v>2022</v>
      </c>
      <c r="M3171" s="250" t="s">
        <v>6406</v>
      </c>
    </row>
    <row r="3172" spans="4:13" x14ac:dyDescent="0.35">
      <c r="D3172" s="244" t="s">
        <v>6567</v>
      </c>
      <c r="E3172" s="245">
        <v>44700</v>
      </c>
      <c r="F3172" s="245">
        <v>44709</v>
      </c>
      <c r="G3172" s="246" t="s">
        <v>10</v>
      </c>
      <c r="H3172" s="247">
        <v>30000</v>
      </c>
      <c r="I3172" s="248">
        <v>30000</v>
      </c>
      <c r="J3172" s="248">
        <v>1</v>
      </c>
      <c r="K3172" s="249">
        <v>2022</v>
      </c>
      <c r="L3172" s="249">
        <v>2022</v>
      </c>
      <c r="M3172" s="250" t="s">
        <v>6406</v>
      </c>
    </row>
    <row r="3173" spans="4:13" x14ac:dyDescent="0.35">
      <c r="D3173" s="244" t="s">
        <v>6570</v>
      </c>
      <c r="E3173" s="245">
        <v>44546</v>
      </c>
      <c r="F3173" s="245">
        <v>44718</v>
      </c>
      <c r="G3173" s="246" t="s">
        <v>10</v>
      </c>
      <c r="H3173" s="247">
        <v>15000</v>
      </c>
      <c r="I3173" s="248">
        <v>15000</v>
      </c>
      <c r="J3173" s="248">
        <v>1</v>
      </c>
      <c r="K3173" s="249">
        <v>2021</v>
      </c>
      <c r="L3173" s="249">
        <v>2022</v>
      </c>
      <c r="M3173" s="250" t="s">
        <v>3138</v>
      </c>
    </row>
    <row r="3174" spans="4:13" x14ac:dyDescent="0.35">
      <c r="D3174" s="244" t="s">
        <v>6572</v>
      </c>
      <c r="E3174" s="245">
        <v>44673</v>
      </c>
      <c r="F3174" s="245">
        <v>44698</v>
      </c>
      <c r="G3174" s="246" t="s">
        <v>658</v>
      </c>
      <c r="H3174" s="247">
        <v>50000</v>
      </c>
      <c r="I3174" s="248">
        <v>50000</v>
      </c>
      <c r="J3174" s="248">
        <v>1</v>
      </c>
      <c r="K3174" s="249">
        <v>2022</v>
      </c>
      <c r="L3174" s="249">
        <v>2022</v>
      </c>
      <c r="M3174" s="250" t="s">
        <v>6406</v>
      </c>
    </row>
    <row r="3175" spans="4:13" x14ac:dyDescent="0.35">
      <c r="D3175" s="244" t="s">
        <v>6573</v>
      </c>
      <c r="E3175" s="245">
        <v>43936</v>
      </c>
      <c r="F3175" s="245">
        <v>44719</v>
      </c>
      <c r="G3175" s="246" t="s">
        <v>10</v>
      </c>
      <c r="H3175" s="247">
        <v>45294.11765</v>
      </c>
      <c r="I3175" s="248">
        <v>45294.11765</v>
      </c>
      <c r="J3175" s="248">
        <v>1</v>
      </c>
      <c r="K3175" s="249">
        <v>2020</v>
      </c>
      <c r="L3175" s="249">
        <v>2022</v>
      </c>
      <c r="M3175" s="250" t="s">
        <v>33</v>
      </c>
    </row>
    <row r="3176" spans="4:13" x14ac:dyDescent="0.35">
      <c r="D3176" s="244" t="s">
        <v>6575</v>
      </c>
      <c r="E3176" s="245">
        <v>44715</v>
      </c>
      <c r="F3176" s="245">
        <v>44719</v>
      </c>
      <c r="G3176" s="246" t="s">
        <v>13</v>
      </c>
      <c r="H3176" s="247">
        <v>2000</v>
      </c>
      <c r="I3176" s="248">
        <v>2000</v>
      </c>
      <c r="J3176" s="248">
        <v>1</v>
      </c>
      <c r="K3176" s="249">
        <v>2022</v>
      </c>
      <c r="L3176" s="249">
        <v>2022</v>
      </c>
      <c r="M3176" s="250" t="s">
        <v>6406</v>
      </c>
    </row>
    <row r="3177" spans="4:13" x14ac:dyDescent="0.35">
      <c r="D3177" s="244" t="s">
        <v>6576</v>
      </c>
      <c r="E3177" s="245">
        <v>44718</v>
      </c>
      <c r="F3177" s="245">
        <v>44719</v>
      </c>
      <c r="G3177" s="246" t="s">
        <v>10</v>
      </c>
      <c r="H3177" s="247">
        <v>20000</v>
      </c>
      <c r="I3177" s="248">
        <v>20000</v>
      </c>
      <c r="J3177" s="248">
        <v>1</v>
      </c>
      <c r="K3177" s="249">
        <v>2022</v>
      </c>
      <c r="L3177" s="249">
        <v>2022</v>
      </c>
      <c r="M3177" s="250" t="s">
        <v>6406</v>
      </c>
    </row>
    <row r="3178" spans="4:13" x14ac:dyDescent="0.35">
      <c r="D3178" s="244" t="s">
        <v>6577</v>
      </c>
      <c r="E3178" s="245">
        <v>44705</v>
      </c>
      <c r="F3178" s="245">
        <v>44719</v>
      </c>
      <c r="G3178" s="246" t="s">
        <v>10</v>
      </c>
      <c r="H3178" s="247">
        <v>22000</v>
      </c>
      <c r="I3178" s="248">
        <v>22000</v>
      </c>
      <c r="J3178" s="248">
        <v>1</v>
      </c>
      <c r="K3178" s="249">
        <v>2022</v>
      </c>
      <c r="L3178" s="249">
        <v>2022</v>
      </c>
      <c r="M3178" s="250" t="s">
        <v>6406</v>
      </c>
    </row>
    <row r="3179" spans="4:13" x14ac:dyDescent="0.35">
      <c r="D3179" s="244" t="s">
        <v>6578</v>
      </c>
      <c r="E3179" s="245">
        <v>44397</v>
      </c>
      <c r="F3179" s="245">
        <v>44714</v>
      </c>
      <c r="G3179" s="246" t="s">
        <v>13</v>
      </c>
      <c r="H3179" s="247">
        <v>8700</v>
      </c>
      <c r="I3179" s="248">
        <v>8700</v>
      </c>
      <c r="J3179" s="248">
        <v>1</v>
      </c>
      <c r="K3179" s="249">
        <v>2021</v>
      </c>
      <c r="L3179" s="249">
        <v>2022</v>
      </c>
      <c r="M3179" s="250" t="s">
        <v>3073</v>
      </c>
    </row>
    <row r="3180" spans="4:13" x14ac:dyDescent="0.35">
      <c r="D3180" s="244" t="s">
        <v>6579</v>
      </c>
      <c r="E3180" s="245">
        <v>44450</v>
      </c>
      <c r="F3180" s="245">
        <v>44711</v>
      </c>
      <c r="G3180" s="246" t="s">
        <v>10</v>
      </c>
      <c r="H3180" s="247">
        <v>50000</v>
      </c>
      <c r="I3180" s="248">
        <v>50000</v>
      </c>
      <c r="J3180" s="248">
        <v>1</v>
      </c>
      <c r="K3180" s="249">
        <v>2021</v>
      </c>
      <c r="L3180" s="249">
        <v>2022</v>
      </c>
      <c r="M3180" s="250" t="s">
        <v>3073</v>
      </c>
    </row>
    <row r="3181" spans="4:13" x14ac:dyDescent="0.35">
      <c r="D3181" s="244" t="s">
        <v>6580</v>
      </c>
      <c r="E3181" s="245">
        <v>44568</v>
      </c>
      <c r="F3181" s="245">
        <v>44708</v>
      </c>
      <c r="G3181" s="246" t="s">
        <v>10</v>
      </c>
      <c r="H3181" s="247">
        <v>1158100</v>
      </c>
      <c r="I3181" s="248">
        <v>1158100</v>
      </c>
      <c r="J3181" s="248">
        <v>1</v>
      </c>
      <c r="K3181" s="249">
        <v>2022</v>
      </c>
      <c r="L3181" s="249">
        <v>2022</v>
      </c>
      <c r="M3181" s="250" t="s">
        <v>6021</v>
      </c>
    </row>
    <row r="3182" spans="4:13" x14ac:dyDescent="0.35">
      <c r="D3182" s="244" t="s">
        <v>6581</v>
      </c>
      <c r="E3182" s="245">
        <v>44602</v>
      </c>
      <c r="F3182" s="245">
        <v>44707</v>
      </c>
      <c r="G3182" s="246" t="s">
        <v>10</v>
      </c>
      <c r="H3182" s="247">
        <v>347941.1765</v>
      </c>
      <c r="I3182" s="248">
        <v>347941.1765</v>
      </c>
      <c r="J3182" s="248">
        <v>1</v>
      </c>
      <c r="K3182" s="249">
        <v>2022</v>
      </c>
      <c r="L3182" s="249">
        <v>2022</v>
      </c>
      <c r="M3182" s="250" t="s">
        <v>6021</v>
      </c>
    </row>
    <row r="3183" spans="4:13" x14ac:dyDescent="0.35">
      <c r="D3183" s="244" t="s">
        <v>6582</v>
      </c>
      <c r="E3183" s="245">
        <v>44709</v>
      </c>
      <c r="F3183" s="245">
        <v>44719</v>
      </c>
      <c r="G3183" s="246" t="s">
        <v>10</v>
      </c>
      <c r="H3183" s="247">
        <v>250000</v>
      </c>
      <c r="I3183" s="248">
        <v>250000</v>
      </c>
      <c r="J3183" s="248">
        <v>1</v>
      </c>
      <c r="K3183" s="249">
        <v>2022</v>
      </c>
      <c r="L3183" s="249">
        <v>2022</v>
      </c>
      <c r="M3183" s="250" t="s">
        <v>6406</v>
      </c>
    </row>
    <row r="3184" spans="4:13" x14ac:dyDescent="0.35">
      <c r="D3184" s="244" t="s">
        <v>6583</v>
      </c>
      <c r="E3184" s="245">
        <v>44684</v>
      </c>
      <c r="F3184" s="245">
        <v>44692</v>
      </c>
      <c r="G3184" s="246" t="s">
        <v>10</v>
      </c>
      <c r="H3184" s="247">
        <v>23200</v>
      </c>
      <c r="I3184" s="248">
        <v>23200</v>
      </c>
      <c r="J3184" s="248">
        <v>1</v>
      </c>
      <c r="K3184" s="249">
        <v>2022</v>
      </c>
      <c r="L3184" s="249">
        <v>2022</v>
      </c>
      <c r="M3184" s="250" t="s">
        <v>6406</v>
      </c>
    </row>
    <row r="3185" spans="4:13" x14ac:dyDescent="0.35">
      <c r="D3185" s="244" t="s">
        <v>6585</v>
      </c>
      <c r="E3185" s="245">
        <v>44588</v>
      </c>
      <c r="F3185" s="245">
        <v>44671</v>
      </c>
      <c r="G3185" s="246" t="s">
        <v>13</v>
      </c>
      <c r="H3185" s="247">
        <v>1941150</v>
      </c>
      <c r="I3185" s="248">
        <v>875091.17599999998</v>
      </c>
      <c r="J3185" s="248">
        <v>1</v>
      </c>
      <c r="K3185" s="249">
        <v>2022</v>
      </c>
      <c r="L3185" s="249">
        <v>2022</v>
      </c>
      <c r="M3185" s="250" t="s">
        <v>6021</v>
      </c>
    </row>
    <row r="3186" spans="4:13" x14ac:dyDescent="0.35">
      <c r="D3186" s="244" t="s">
        <v>6586</v>
      </c>
      <c r="E3186" s="245">
        <v>44335</v>
      </c>
      <c r="F3186" s="245">
        <v>44406</v>
      </c>
      <c r="G3186" s="246" t="s">
        <v>10</v>
      </c>
      <c r="H3186" s="247">
        <v>409000</v>
      </c>
      <c r="I3186" s="248">
        <v>409000</v>
      </c>
      <c r="J3186" s="248">
        <v>1</v>
      </c>
      <c r="K3186" s="249">
        <v>2021</v>
      </c>
      <c r="L3186" s="249">
        <v>2021</v>
      </c>
      <c r="M3186" s="250" t="s">
        <v>2250</v>
      </c>
    </row>
    <row r="3187" spans="4:13" x14ac:dyDescent="0.35">
      <c r="D3187" s="244" t="s">
        <v>6587</v>
      </c>
      <c r="E3187" s="245">
        <v>44671</v>
      </c>
      <c r="F3187" s="245">
        <v>44698</v>
      </c>
      <c r="G3187" s="246" t="s">
        <v>658</v>
      </c>
      <c r="H3187" s="247">
        <v>39000</v>
      </c>
      <c r="I3187" s="248">
        <v>39000</v>
      </c>
      <c r="J3187" s="248">
        <v>1</v>
      </c>
      <c r="K3187" s="249">
        <v>2022</v>
      </c>
      <c r="L3187" s="249">
        <v>2022</v>
      </c>
      <c r="M3187" s="250" t="s">
        <v>6406</v>
      </c>
    </row>
    <row r="3188" spans="4:13" x14ac:dyDescent="0.35">
      <c r="D3188" s="244" t="s">
        <v>7001</v>
      </c>
      <c r="E3188" s="245">
        <v>44592</v>
      </c>
      <c r="F3188" s="245">
        <v>44698</v>
      </c>
      <c r="G3188" s="246" t="s">
        <v>782</v>
      </c>
      <c r="H3188" s="247">
        <v>80463</v>
      </c>
      <c r="I3188" s="248">
        <v>80463</v>
      </c>
      <c r="J3188" s="248">
        <v>1</v>
      </c>
      <c r="K3188" s="249">
        <v>2022</v>
      </c>
      <c r="L3188" s="249">
        <v>2022</v>
      </c>
      <c r="M3188" s="250" t="s">
        <v>6021</v>
      </c>
    </row>
    <row r="3189" spans="4:13" x14ac:dyDescent="0.35">
      <c r="D3189" s="244" t="s">
        <v>6588</v>
      </c>
      <c r="E3189" s="245">
        <v>44727</v>
      </c>
      <c r="F3189" s="245">
        <v>44728</v>
      </c>
      <c r="G3189" s="246" t="s">
        <v>10</v>
      </c>
      <c r="H3189" s="247">
        <v>300000</v>
      </c>
      <c r="I3189" s="248">
        <v>300000</v>
      </c>
      <c r="J3189" s="248">
        <v>1</v>
      </c>
      <c r="K3189" s="249">
        <v>2022</v>
      </c>
      <c r="L3189" s="249">
        <v>2022</v>
      </c>
      <c r="M3189" s="250" t="s">
        <v>6406</v>
      </c>
    </row>
    <row r="3190" spans="4:13" x14ac:dyDescent="0.35">
      <c r="D3190" s="244" t="s">
        <v>6591</v>
      </c>
      <c r="E3190" s="245">
        <v>44515</v>
      </c>
      <c r="F3190" s="245">
        <v>44659</v>
      </c>
      <c r="G3190" s="246" t="s">
        <v>664</v>
      </c>
      <c r="H3190" s="247">
        <v>54800</v>
      </c>
      <c r="I3190" s="248">
        <v>54800</v>
      </c>
      <c r="J3190" s="248">
        <v>1</v>
      </c>
      <c r="K3190" s="249">
        <v>2021</v>
      </c>
      <c r="L3190" s="249">
        <v>2022</v>
      </c>
      <c r="M3190" s="250" t="s">
        <v>3138</v>
      </c>
    </row>
    <row r="3191" spans="4:13" x14ac:dyDescent="0.35">
      <c r="D3191" s="244" t="s">
        <v>6592</v>
      </c>
      <c r="E3191" s="245">
        <v>44726</v>
      </c>
      <c r="F3191" s="245">
        <v>44728</v>
      </c>
      <c r="G3191" s="246" t="s">
        <v>10</v>
      </c>
      <c r="H3191" s="247">
        <v>20000</v>
      </c>
      <c r="I3191" s="248">
        <v>20000</v>
      </c>
      <c r="J3191" s="248">
        <v>1</v>
      </c>
      <c r="K3191" s="249">
        <v>2022</v>
      </c>
      <c r="L3191" s="249">
        <v>2022</v>
      </c>
      <c r="M3191" s="250" t="s">
        <v>6406</v>
      </c>
    </row>
    <row r="3192" spans="4:13" x14ac:dyDescent="0.35">
      <c r="D3192" s="244" t="s">
        <v>6594</v>
      </c>
      <c r="E3192" s="245">
        <v>44700</v>
      </c>
      <c r="F3192" s="245">
        <v>44726</v>
      </c>
      <c r="G3192" s="246" t="s">
        <v>10</v>
      </c>
      <c r="H3192" s="247">
        <v>267285.86170000001</v>
      </c>
      <c r="I3192" s="248">
        <v>267285.86170000001</v>
      </c>
      <c r="J3192" s="248">
        <v>1</v>
      </c>
      <c r="K3192" s="249">
        <v>2022</v>
      </c>
      <c r="L3192" s="249">
        <v>2022</v>
      </c>
      <c r="M3192" s="250" t="s">
        <v>6406</v>
      </c>
    </row>
    <row r="3193" spans="4:13" x14ac:dyDescent="0.35">
      <c r="D3193" s="244" t="s">
        <v>6595</v>
      </c>
      <c r="E3193" s="245">
        <v>44672</v>
      </c>
      <c r="F3193" s="245">
        <v>44678</v>
      </c>
      <c r="G3193" s="246" t="s">
        <v>160</v>
      </c>
      <c r="H3193" s="247">
        <v>148132</v>
      </c>
      <c r="I3193" s="248">
        <v>10131.699941778001</v>
      </c>
      <c r="J3193" s="248">
        <v>1</v>
      </c>
      <c r="K3193" s="249">
        <v>2022</v>
      </c>
      <c r="L3193" s="249">
        <v>2022</v>
      </c>
      <c r="M3193" s="250" t="s">
        <v>6406</v>
      </c>
    </row>
    <row r="3194" spans="4:13" x14ac:dyDescent="0.35">
      <c r="D3194" s="244" t="s">
        <v>6596</v>
      </c>
      <c r="E3194" s="245">
        <v>44676</v>
      </c>
      <c r="F3194" s="245">
        <v>44698</v>
      </c>
      <c r="G3194" s="246" t="s">
        <v>10</v>
      </c>
      <c r="H3194" s="247">
        <v>90400</v>
      </c>
      <c r="I3194" s="248">
        <v>90400</v>
      </c>
      <c r="J3194" s="248">
        <v>1</v>
      </c>
      <c r="K3194" s="249">
        <v>2022</v>
      </c>
      <c r="L3194" s="249">
        <v>2022</v>
      </c>
      <c r="M3194" s="250" t="s">
        <v>6406</v>
      </c>
    </row>
    <row r="3195" spans="4:13" x14ac:dyDescent="0.35">
      <c r="D3195" s="244" t="s">
        <v>6597</v>
      </c>
      <c r="E3195" s="245">
        <v>44601</v>
      </c>
      <c r="F3195" s="245">
        <v>44725</v>
      </c>
      <c r="G3195" s="246" t="s">
        <v>10</v>
      </c>
      <c r="H3195" s="247">
        <v>500000</v>
      </c>
      <c r="I3195" s="248">
        <v>205882.3529</v>
      </c>
      <c r="J3195" s="248">
        <v>1</v>
      </c>
      <c r="K3195" s="249">
        <v>2022</v>
      </c>
      <c r="L3195" s="249">
        <v>2022</v>
      </c>
      <c r="M3195" s="250" t="s">
        <v>6021</v>
      </c>
    </row>
    <row r="3196" spans="4:13" x14ac:dyDescent="0.35">
      <c r="D3196" s="244" t="s">
        <v>6599</v>
      </c>
      <c r="E3196" s="245">
        <v>44720</v>
      </c>
      <c r="F3196" s="245">
        <v>44729</v>
      </c>
      <c r="G3196" s="246" t="s">
        <v>10</v>
      </c>
      <c r="H3196" s="247">
        <v>125000</v>
      </c>
      <c r="I3196" s="248">
        <v>125000</v>
      </c>
      <c r="J3196" s="248">
        <v>1</v>
      </c>
      <c r="K3196" s="249">
        <v>2022</v>
      </c>
      <c r="L3196" s="249">
        <v>2022</v>
      </c>
      <c r="M3196" s="250" t="s">
        <v>6406</v>
      </c>
    </row>
    <row r="3197" spans="4:13" x14ac:dyDescent="0.35">
      <c r="D3197" s="244" t="s">
        <v>6602</v>
      </c>
      <c r="E3197" s="245">
        <v>44720</v>
      </c>
      <c r="F3197" s="245">
        <v>44722</v>
      </c>
      <c r="G3197" s="246" t="s">
        <v>10</v>
      </c>
      <c r="H3197" s="247">
        <v>78360</v>
      </c>
      <c r="I3197" s="248">
        <v>78360</v>
      </c>
      <c r="J3197" s="248">
        <v>1</v>
      </c>
      <c r="K3197" s="249">
        <v>2022</v>
      </c>
      <c r="L3197" s="249">
        <v>2022</v>
      </c>
      <c r="M3197" s="250" t="s">
        <v>6406</v>
      </c>
    </row>
    <row r="3198" spans="4:13" x14ac:dyDescent="0.35">
      <c r="D3198" s="244" t="s">
        <v>6605</v>
      </c>
      <c r="E3198" s="245">
        <v>44071</v>
      </c>
      <c r="F3198" s="245">
        <v>44729</v>
      </c>
      <c r="G3198" s="246" t="s">
        <v>10</v>
      </c>
      <c r="H3198" s="247">
        <v>50000</v>
      </c>
      <c r="I3198" s="248">
        <v>50000</v>
      </c>
      <c r="J3198" s="248">
        <v>1</v>
      </c>
      <c r="K3198" s="249">
        <v>2020</v>
      </c>
      <c r="L3198" s="249">
        <v>2022</v>
      </c>
      <c r="M3198" s="250" t="s">
        <v>35</v>
      </c>
    </row>
    <row r="3199" spans="4:13" x14ac:dyDescent="0.35">
      <c r="D3199" s="244" t="s">
        <v>6606</v>
      </c>
      <c r="E3199" s="245">
        <v>44605</v>
      </c>
      <c r="F3199" s="245">
        <v>44732</v>
      </c>
      <c r="G3199" s="246" t="s">
        <v>10</v>
      </c>
      <c r="H3199" s="247">
        <v>800000</v>
      </c>
      <c r="I3199" s="248">
        <v>800000</v>
      </c>
      <c r="J3199" s="248">
        <v>1</v>
      </c>
      <c r="K3199" s="249">
        <v>2022</v>
      </c>
      <c r="L3199" s="249">
        <v>2022</v>
      </c>
      <c r="M3199" s="250" t="s">
        <v>6021</v>
      </c>
    </row>
    <row r="3200" spans="4:13" x14ac:dyDescent="0.35">
      <c r="D3200" s="244" t="s">
        <v>6609</v>
      </c>
      <c r="E3200" s="245">
        <v>44724</v>
      </c>
      <c r="F3200" s="245">
        <v>44732</v>
      </c>
      <c r="G3200" s="246" t="s">
        <v>10</v>
      </c>
      <c r="H3200" s="247">
        <v>5000</v>
      </c>
      <c r="I3200" s="248">
        <v>5000</v>
      </c>
      <c r="J3200" s="248">
        <v>1</v>
      </c>
      <c r="K3200" s="249">
        <v>2022</v>
      </c>
      <c r="L3200" s="249">
        <v>2022</v>
      </c>
      <c r="M3200" s="250" t="s">
        <v>6406</v>
      </c>
    </row>
    <row r="3201" spans="4:13" x14ac:dyDescent="0.35">
      <c r="D3201" s="244" t="s">
        <v>6613</v>
      </c>
      <c r="E3201" s="245">
        <v>44728</v>
      </c>
      <c r="F3201" s="245">
        <v>44729</v>
      </c>
      <c r="G3201" s="246" t="s">
        <v>13</v>
      </c>
      <c r="H3201" s="247">
        <v>213000</v>
      </c>
      <c r="I3201" s="248">
        <v>213000</v>
      </c>
      <c r="J3201" s="248">
        <v>1</v>
      </c>
      <c r="K3201" s="249">
        <v>2022</v>
      </c>
      <c r="L3201" s="249">
        <v>2022</v>
      </c>
      <c r="M3201" s="250" t="s">
        <v>6406</v>
      </c>
    </row>
    <row r="3202" spans="4:13" x14ac:dyDescent="0.35">
      <c r="D3202" s="244" t="s">
        <v>6614</v>
      </c>
      <c r="E3202" s="245">
        <v>44731</v>
      </c>
      <c r="F3202" s="245">
        <v>44733</v>
      </c>
      <c r="G3202" s="246" t="s">
        <v>10</v>
      </c>
      <c r="H3202" s="247">
        <v>100000</v>
      </c>
      <c r="I3202" s="248">
        <v>100000</v>
      </c>
      <c r="J3202" s="248">
        <v>1</v>
      </c>
      <c r="K3202" s="249">
        <v>2022</v>
      </c>
      <c r="L3202" s="249">
        <v>2022</v>
      </c>
      <c r="M3202" s="250" t="s">
        <v>6406</v>
      </c>
    </row>
    <row r="3203" spans="4:13" x14ac:dyDescent="0.35">
      <c r="D3203" s="244" t="s">
        <v>6617</v>
      </c>
      <c r="E3203" s="245">
        <v>44193</v>
      </c>
      <c r="F3203" s="245">
        <v>44426</v>
      </c>
      <c r="G3203" s="246" t="s">
        <v>152</v>
      </c>
      <c r="H3203" s="247">
        <v>845691</v>
      </c>
      <c r="I3203" s="248">
        <v>845691</v>
      </c>
      <c r="J3203" s="248">
        <v>1</v>
      </c>
      <c r="K3203" s="249">
        <v>2020</v>
      </c>
      <c r="L3203" s="249">
        <v>2021</v>
      </c>
      <c r="M3203" s="250" t="s">
        <v>11</v>
      </c>
    </row>
    <row r="3204" spans="4:13" x14ac:dyDescent="0.35">
      <c r="D3204" s="244" t="s">
        <v>6618</v>
      </c>
      <c r="E3204" s="245">
        <v>44725</v>
      </c>
      <c r="F3204" s="245">
        <v>44736</v>
      </c>
      <c r="G3204" s="246" t="s">
        <v>10</v>
      </c>
      <c r="H3204" s="247">
        <v>100000</v>
      </c>
      <c r="I3204" s="248">
        <v>100000</v>
      </c>
      <c r="J3204" s="248">
        <v>1</v>
      </c>
      <c r="K3204" s="249">
        <v>2022</v>
      </c>
      <c r="L3204" s="249">
        <v>2022</v>
      </c>
      <c r="M3204" s="250" t="s">
        <v>6406</v>
      </c>
    </row>
    <row r="3205" spans="4:13" x14ac:dyDescent="0.35">
      <c r="D3205" s="244" t="s">
        <v>6620</v>
      </c>
      <c r="E3205" s="245">
        <v>44733</v>
      </c>
      <c r="F3205" s="245">
        <v>44735</v>
      </c>
      <c r="G3205" s="246" t="s">
        <v>10</v>
      </c>
      <c r="H3205" s="247">
        <v>16000</v>
      </c>
      <c r="I3205" s="248">
        <v>16000</v>
      </c>
      <c r="J3205" s="248">
        <v>1</v>
      </c>
      <c r="K3205" s="249">
        <v>2022</v>
      </c>
      <c r="L3205" s="249">
        <v>2022</v>
      </c>
      <c r="M3205" s="250" t="s">
        <v>6406</v>
      </c>
    </row>
    <row r="3206" spans="4:13" x14ac:dyDescent="0.35">
      <c r="D3206" s="244" t="s">
        <v>6622</v>
      </c>
      <c r="E3206" s="245">
        <v>44638</v>
      </c>
      <c r="F3206" s="245">
        <v>44736</v>
      </c>
      <c r="G3206" s="246" t="s">
        <v>10</v>
      </c>
      <c r="H3206" s="247">
        <v>208375</v>
      </c>
      <c r="I3206" s="248">
        <v>94811.705900000001</v>
      </c>
      <c r="J3206" s="248">
        <v>1</v>
      </c>
      <c r="K3206" s="249">
        <v>2022</v>
      </c>
      <c r="L3206" s="249">
        <v>2022</v>
      </c>
      <c r="M3206" s="250" t="s">
        <v>6021</v>
      </c>
    </row>
    <row r="3207" spans="4:13" x14ac:dyDescent="0.35">
      <c r="D3207" s="244" t="s">
        <v>6623</v>
      </c>
      <c r="E3207" s="245">
        <v>44721</v>
      </c>
      <c r="F3207" s="245">
        <v>44734</v>
      </c>
      <c r="G3207" s="246" t="s">
        <v>10</v>
      </c>
      <c r="H3207" s="247">
        <v>82500</v>
      </c>
      <c r="I3207" s="248">
        <v>82500</v>
      </c>
      <c r="J3207" s="248">
        <v>1</v>
      </c>
      <c r="K3207" s="249">
        <v>2022</v>
      </c>
      <c r="L3207" s="249">
        <v>2022</v>
      </c>
      <c r="M3207" s="250" t="s">
        <v>6406</v>
      </c>
    </row>
    <row r="3208" spans="4:13" x14ac:dyDescent="0.35">
      <c r="D3208" s="244" t="s">
        <v>6628</v>
      </c>
      <c r="E3208" s="245">
        <v>44734</v>
      </c>
      <c r="F3208" s="245">
        <v>44739</v>
      </c>
      <c r="G3208" s="246" t="s">
        <v>10</v>
      </c>
      <c r="H3208" s="247">
        <v>20000</v>
      </c>
      <c r="I3208" s="248">
        <v>20000</v>
      </c>
      <c r="J3208" s="248">
        <v>1</v>
      </c>
      <c r="K3208" s="249">
        <v>2022</v>
      </c>
      <c r="L3208" s="249">
        <v>2022</v>
      </c>
      <c r="M3208" s="250" t="s">
        <v>6406</v>
      </c>
    </row>
    <row r="3209" spans="4:13" x14ac:dyDescent="0.35">
      <c r="D3209" s="244" t="s">
        <v>6630</v>
      </c>
      <c r="E3209" s="245">
        <v>44729</v>
      </c>
      <c r="F3209" s="245">
        <v>44734</v>
      </c>
      <c r="G3209" s="246" t="s">
        <v>13</v>
      </c>
      <c r="H3209" s="247">
        <v>210000</v>
      </c>
      <c r="I3209" s="248">
        <v>210000</v>
      </c>
      <c r="J3209" s="248">
        <v>1</v>
      </c>
      <c r="K3209" s="249">
        <v>2022</v>
      </c>
      <c r="L3209" s="249">
        <v>2022</v>
      </c>
      <c r="M3209" s="250" t="s">
        <v>6406</v>
      </c>
    </row>
    <row r="3210" spans="4:13" x14ac:dyDescent="0.35">
      <c r="D3210" s="244" t="s">
        <v>6631</v>
      </c>
      <c r="E3210" s="245">
        <v>44738</v>
      </c>
      <c r="F3210" s="245">
        <v>44739</v>
      </c>
      <c r="G3210" s="246" t="s">
        <v>13</v>
      </c>
      <c r="H3210" s="247">
        <v>245000</v>
      </c>
      <c r="I3210" s="248">
        <v>80000</v>
      </c>
      <c r="J3210" s="248">
        <v>1</v>
      </c>
      <c r="K3210" s="249">
        <v>2022</v>
      </c>
      <c r="L3210" s="249">
        <v>2022</v>
      </c>
      <c r="M3210" s="250" t="s">
        <v>6406</v>
      </c>
    </row>
    <row r="3211" spans="4:13" x14ac:dyDescent="0.35">
      <c r="D3211" s="244" t="s">
        <v>6632</v>
      </c>
      <c r="E3211" s="245">
        <v>44738</v>
      </c>
      <c r="F3211" s="245">
        <v>44740</v>
      </c>
      <c r="G3211" s="246" t="s">
        <v>10</v>
      </c>
      <c r="H3211" s="247">
        <v>7100</v>
      </c>
      <c r="I3211" s="248">
        <v>7100</v>
      </c>
      <c r="J3211" s="248">
        <v>1</v>
      </c>
      <c r="K3211" s="249">
        <v>2022</v>
      </c>
      <c r="L3211" s="249">
        <v>2022</v>
      </c>
      <c r="M3211" s="250" t="s">
        <v>6406</v>
      </c>
    </row>
    <row r="3212" spans="4:13" x14ac:dyDescent="0.35">
      <c r="D3212" s="244" t="s">
        <v>6634</v>
      </c>
      <c r="E3212" s="245">
        <v>44736</v>
      </c>
      <c r="F3212" s="245">
        <v>44740</v>
      </c>
      <c r="G3212" s="246" t="s">
        <v>10</v>
      </c>
      <c r="H3212" s="247">
        <v>9000</v>
      </c>
      <c r="I3212" s="248">
        <v>9000</v>
      </c>
      <c r="J3212" s="248">
        <v>1</v>
      </c>
      <c r="K3212" s="249">
        <v>2022</v>
      </c>
      <c r="L3212" s="249">
        <v>2022</v>
      </c>
      <c r="M3212" s="250" t="s">
        <v>6406</v>
      </c>
    </row>
    <row r="3213" spans="4:13" x14ac:dyDescent="0.35">
      <c r="D3213" s="244" t="s">
        <v>6635</v>
      </c>
      <c r="E3213" s="245">
        <v>44571</v>
      </c>
      <c r="F3213" s="245">
        <v>44736</v>
      </c>
      <c r="G3213" s="246" t="s">
        <v>658</v>
      </c>
      <c r="H3213" s="247">
        <v>100000</v>
      </c>
      <c r="I3213" s="248">
        <v>100000</v>
      </c>
      <c r="J3213" s="248">
        <v>1</v>
      </c>
      <c r="K3213" s="249">
        <v>2022</v>
      </c>
      <c r="L3213" s="249">
        <v>2022</v>
      </c>
      <c r="M3213" s="250" t="s">
        <v>6021</v>
      </c>
    </row>
    <row r="3214" spans="4:13" x14ac:dyDescent="0.35">
      <c r="D3214" s="244" t="s">
        <v>6636</v>
      </c>
      <c r="E3214" s="245">
        <v>44552</v>
      </c>
      <c r="F3214" s="245">
        <v>44736</v>
      </c>
      <c r="G3214" s="246" t="s">
        <v>658</v>
      </c>
      <c r="H3214" s="247">
        <v>10000</v>
      </c>
      <c r="I3214" s="248">
        <v>10000</v>
      </c>
      <c r="J3214" s="248">
        <v>1</v>
      </c>
      <c r="K3214" s="249">
        <v>2021</v>
      </c>
      <c r="L3214" s="249">
        <v>2022</v>
      </c>
      <c r="M3214" s="250" t="s">
        <v>3138</v>
      </c>
    </row>
    <row r="3215" spans="4:13" x14ac:dyDescent="0.35">
      <c r="D3215" s="244" t="s">
        <v>6637</v>
      </c>
      <c r="E3215" s="245">
        <v>44340</v>
      </c>
      <c r="F3215" s="245">
        <v>44732</v>
      </c>
      <c r="G3215" s="246" t="s">
        <v>13</v>
      </c>
      <c r="H3215" s="247">
        <v>142453</v>
      </c>
      <c r="I3215" s="248">
        <v>142453</v>
      </c>
      <c r="J3215" s="248">
        <v>1</v>
      </c>
      <c r="K3215" s="249">
        <v>2021</v>
      </c>
      <c r="L3215" s="249">
        <v>2022</v>
      </c>
      <c r="M3215" s="250" t="s">
        <v>2250</v>
      </c>
    </row>
    <row r="3216" spans="4:13" x14ac:dyDescent="0.35">
      <c r="D3216" s="244" t="s">
        <v>6638</v>
      </c>
      <c r="E3216" s="245">
        <v>44710</v>
      </c>
      <c r="F3216" s="245">
        <v>44735</v>
      </c>
      <c r="G3216" s="246" t="s">
        <v>664</v>
      </c>
      <c r="H3216" s="247">
        <v>61764.705880000001</v>
      </c>
      <c r="I3216" s="248">
        <v>61764.705880000001</v>
      </c>
      <c r="J3216" s="248">
        <v>1</v>
      </c>
      <c r="K3216" s="249">
        <v>2022</v>
      </c>
      <c r="L3216" s="249">
        <v>2022</v>
      </c>
      <c r="M3216" s="250" t="s">
        <v>6406</v>
      </c>
    </row>
    <row r="3217" spans="4:13" x14ac:dyDescent="0.35">
      <c r="D3217" s="244" t="s">
        <v>6640</v>
      </c>
      <c r="E3217" s="245">
        <v>44744</v>
      </c>
      <c r="F3217" s="245">
        <v>44747</v>
      </c>
      <c r="G3217" s="246" t="s">
        <v>13</v>
      </c>
      <c r="H3217" s="247">
        <v>101843.52941</v>
      </c>
      <c r="I3217" s="248">
        <v>101843.52941</v>
      </c>
      <c r="J3217" s="248">
        <v>1</v>
      </c>
      <c r="K3217" s="249">
        <v>2022</v>
      </c>
      <c r="L3217" s="249">
        <v>2022</v>
      </c>
      <c r="M3217" s="250" t="s">
        <v>6643</v>
      </c>
    </row>
    <row r="3218" spans="4:13" x14ac:dyDescent="0.35">
      <c r="D3218" s="244" t="s">
        <v>6644</v>
      </c>
      <c r="E3218" s="245">
        <v>44746</v>
      </c>
      <c r="F3218" s="245">
        <v>44749</v>
      </c>
      <c r="G3218" s="246" t="s">
        <v>10</v>
      </c>
      <c r="H3218" s="247">
        <v>300000</v>
      </c>
      <c r="I3218" s="248">
        <v>300000</v>
      </c>
      <c r="J3218" s="248">
        <v>1</v>
      </c>
      <c r="K3218" s="249">
        <v>2022</v>
      </c>
      <c r="L3218" s="249">
        <v>2022</v>
      </c>
      <c r="M3218" s="250" t="s">
        <v>6643</v>
      </c>
    </row>
    <row r="3219" spans="4:13" x14ac:dyDescent="0.35">
      <c r="D3219" s="244" t="s">
        <v>6647</v>
      </c>
      <c r="E3219" s="245">
        <v>44741</v>
      </c>
      <c r="F3219" s="245">
        <v>44743</v>
      </c>
      <c r="G3219" s="246" t="s">
        <v>10</v>
      </c>
      <c r="H3219" s="247">
        <v>9000</v>
      </c>
      <c r="I3219" s="248">
        <v>9000</v>
      </c>
      <c r="J3219" s="248">
        <v>1</v>
      </c>
      <c r="K3219" s="249">
        <v>2022</v>
      </c>
      <c r="L3219" s="249">
        <v>2022</v>
      </c>
      <c r="M3219" s="250" t="s">
        <v>6406</v>
      </c>
    </row>
    <row r="3220" spans="4:13" x14ac:dyDescent="0.35">
      <c r="D3220" s="244" t="s">
        <v>6650</v>
      </c>
      <c r="E3220" s="245">
        <v>44706</v>
      </c>
      <c r="F3220" s="245">
        <v>44736</v>
      </c>
      <c r="G3220" s="246" t="s">
        <v>13</v>
      </c>
      <c r="H3220" s="247">
        <v>50000</v>
      </c>
      <c r="I3220" s="248">
        <v>50000</v>
      </c>
      <c r="J3220" s="248">
        <v>1</v>
      </c>
      <c r="K3220" s="249">
        <v>2022</v>
      </c>
      <c r="L3220" s="249">
        <v>2022</v>
      </c>
      <c r="M3220" s="250" t="s">
        <v>6406</v>
      </c>
    </row>
    <row r="3221" spans="4:13" x14ac:dyDescent="0.35">
      <c r="D3221" s="244" t="s">
        <v>6651</v>
      </c>
      <c r="E3221" s="245">
        <v>44734</v>
      </c>
      <c r="F3221" s="245">
        <v>44747</v>
      </c>
      <c r="G3221" s="246" t="s">
        <v>10</v>
      </c>
      <c r="H3221" s="247">
        <v>3000000</v>
      </c>
      <c r="I3221" s="248">
        <v>3000000</v>
      </c>
      <c r="J3221" s="248">
        <v>1</v>
      </c>
      <c r="K3221" s="249">
        <v>2022</v>
      </c>
      <c r="L3221" s="249">
        <v>2022</v>
      </c>
      <c r="M3221" s="250" t="s">
        <v>6406</v>
      </c>
    </row>
    <row r="3222" spans="4:13" x14ac:dyDescent="0.35">
      <c r="D3222" s="244" t="s">
        <v>6435</v>
      </c>
      <c r="E3222" s="245">
        <v>44417</v>
      </c>
      <c r="F3222" s="245">
        <v>44737</v>
      </c>
      <c r="G3222" s="246" t="s">
        <v>160</v>
      </c>
      <c r="H3222" s="247">
        <v>1000000</v>
      </c>
      <c r="I3222" s="248">
        <v>40000</v>
      </c>
      <c r="J3222" s="248">
        <v>0</v>
      </c>
      <c r="K3222" s="249">
        <v>2021</v>
      </c>
      <c r="L3222" s="249">
        <v>2022</v>
      </c>
      <c r="M3222" s="250" t="s">
        <v>3073</v>
      </c>
    </row>
    <row r="3223" spans="4:13" x14ac:dyDescent="0.35">
      <c r="D3223" s="244" t="s">
        <v>6653</v>
      </c>
      <c r="E3223" s="245">
        <v>44318</v>
      </c>
      <c r="F3223" s="245">
        <v>44715</v>
      </c>
      <c r="G3223" s="246" t="s">
        <v>152</v>
      </c>
      <c r="H3223" s="247">
        <v>103807</v>
      </c>
      <c r="I3223" s="248">
        <v>103807</v>
      </c>
      <c r="J3223" s="248">
        <v>1</v>
      </c>
      <c r="K3223" s="249">
        <v>2021</v>
      </c>
      <c r="L3223" s="249">
        <v>2022</v>
      </c>
      <c r="M3223" s="250" t="s">
        <v>2250</v>
      </c>
    </row>
    <row r="3224" spans="4:13" x14ac:dyDescent="0.35">
      <c r="D3224" s="244" t="s">
        <v>6654</v>
      </c>
      <c r="E3224" s="245">
        <v>44740</v>
      </c>
      <c r="F3224" s="245">
        <v>44747</v>
      </c>
      <c r="G3224" s="246" t="s">
        <v>10</v>
      </c>
      <c r="H3224" s="247">
        <v>95000</v>
      </c>
      <c r="I3224" s="248">
        <v>95000</v>
      </c>
      <c r="J3224" s="248">
        <v>1</v>
      </c>
      <c r="K3224" s="249">
        <v>2022</v>
      </c>
      <c r="L3224" s="249">
        <v>2022</v>
      </c>
      <c r="M3224" s="250" t="s">
        <v>6406</v>
      </c>
    </row>
    <row r="3225" spans="4:13" x14ac:dyDescent="0.35">
      <c r="D3225" s="244" t="s">
        <v>6655</v>
      </c>
      <c r="E3225" s="245">
        <v>44730</v>
      </c>
      <c r="F3225" s="245">
        <v>44747</v>
      </c>
      <c r="G3225" s="246" t="s">
        <v>658</v>
      </c>
      <c r="H3225" s="247">
        <v>18750</v>
      </c>
      <c r="I3225" s="248">
        <v>18750</v>
      </c>
      <c r="J3225" s="248">
        <v>1</v>
      </c>
      <c r="K3225" s="249">
        <v>2022</v>
      </c>
      <c r="L3225" s="249">
        <v>2022</v>
      </c>
      <c r="M3225" s="250" t="s">
        <v>6406</v>
      </c>
    </row>
    <row r="3226" spans="4:13" x14ac:dyDescent="0.35">
      <c r="D3226" s="244" t="s">
        <v>6657</v>
      </c>
      <c r="E3226" s="245">
        <v>42794</v>
      </c>
      <c r="F3226" s="245">
        <v>44749</v>
      </c>
      <c r="G3226" s="246" t="s">
        <v>13</v>
      </c>
      <c r="H3226" s="247">
        <v>100000</v>
      </c>
      <c r="I3226" s="248">
        <v>100000</v>
      </c>
      <c r="J3226" s="248">
        <v>1</v>
      </c>
      <c r="K3226" s="249">
        <v>2017</v>
      </c>
      <c r="L3226" s="249">
        <v>2022</v>
      </c>
      <c r="M3226" s="250" t="s">
        <v>1272</v>
      </c>
    </row>
    <row r="3227" spans="4:13" x14ac:dyDescent="0.35">
      <c r="D3227" s="244" t="s">
        <v>6659</v>
      </c>
      <c r="E3227" s="245">
        <v>44723</v>
      </c>
      <c r="F3227" s="245">
        <v>44739</v>
      </c>
      <c r="G3227" s="246" t="s">
        <v>10</v>
      </c>
      <c r="H3227" s="247">
        <v>247058.8235</v>
      </c>
      <c r="I3227" s="248">
        <v>247058.8235</v>
      </c>
      <c r="J3227" s="248">
        <v>1</v>
      </c>
      <c r="K3227" s="249">
        <v>2022</v>
      </c>
      <c r="L3227" s="249">
        <v>2022</v>
      </c>
      <c r="M3227" s="250" t="s">
        <v>6406</v>
      </c>
    </row>
    <row r="3228" spans="4:13" x14ac:dyDescent="0.35">
      <c r="D3228" s="244" t="s">
        <v>6661</v>
      </c>
      <c r="E3228" s="245">
        <v>44711</v>
      </c>
      <c r="F3228" s="245">
        <v>44749</v>
      </c>
      <c r="G3228" s="246" t="s">
        <v>658</v>
      </c>
      <c r="H3228" s="247">
        <v>50000</v>
      </c>
      <c r="I3228" s="248">
        <v>50000</v>
      </c>
      <c r="J3228" s="248">
        <v>1</v>
      </c>
      <c r="K3228" s="249">
        <v>2022</v>
      </c>
      <c r="L3228" s="249">
        <v>2022</v>
      </c>
      <c r="M3228" s="250" t="s">
        <v>6406</v>
      </c>
    </row>
    <row r="3229" spans="4:13" x14ac:dyDescent="0.35">
      <c r="D3229" s="244" t="s">
        <v>6664</v>
      </c>
      <c r="E3229" s="245">
        <v>44747</v>
      </c>
      <c r="F3229" s="245">
        <v>44755</v>
      </c>
      <c r="G3229" s="246" t="s">
        <v>10</v>
      </c>
      <c r="H3229" s="247">
        <v>325000</v>
      </c>
      <c r="I3229" s="248">
        <v>325000</v>
      </c>
      <c r="J3229" s="248">
        <v>1</v>
      </c>
      <c r="K3229" s="249">
        <v>2022</v>
      </c>
      <c r="L3229" s="249">
        <v>2022</v>
      </c>
      <c r="M3229" s="250" t="s">
        <v>6643</v>
      </c>
    </row>
    <row r="3230" spans="4:13" x14ac:dyDescent="0.35">
      <c r="D3230" s="244" t="s">
        <v>6666</v>
      </c>
      <c r="E3230" s="245">
        <v>44647</v>
      </c>
      <c r="F3230" s="245">
        <v>44756</v>
      </c>
      <c r="G3230" s="246" t="s">
        <v>13</v>
      </c>
      <c r="H3230" s="247">
        <v>50000</v>
      </c>
      <c r="I3230" s="248">
        <v>50000</v>
      </c>
      <c r="J3230" s="248">
        <v>1</v>
      </c>
      <c r="K3230" s="249">
        <v>2022</v>
      </c>
      <c r="L3230" s="249">
        <v>2022</v>
      </c>
      <c r="M3230" s="250" t="s">
        <v>6021</v>
      </c>
    </row>
    <row r="3231" spans="4:13" x14ac:dyDescent="0.35">
      <c r="D3231" s="244" t="s">
        <v>6668</v>
      </c>
      <c r="E3231" s="245">
        <v>44751</v>
      </c>
      <c r="F3231" s="245">
        <v>44756</v>
      </c>
      <c r="G3231" s="246" t="s">
        <v>10</v>
      </c>
      <c r="H3231" s="247">
        <v>200000</v>
      </c>
      <c r="I3231" s="248">
        <v>200000</v>
      </c>
      <c r="J3231" s="248">
        <v>1</v>
      </c>
      <c r="K3231" s="249">
        <v>2022</v>
      </c>
      <c r="L3231" s="249">
        <v>2022</v>
      </c>
      <c r="M3231" s="250" t="s">
        <v>6643</v>
      </c>
    </row>
    <row r="3232" spans="4:13" x14ac:dyDescent="0.35">
      <c r="D3232" s="244" t="s">
        <v>6670</v>
      </c>
      <c r="E3232" s="245">
        <v>44756</v>
      </c>
      <c r="F3232" s="245">
        <v>44756</v>
      </c>
      <c r="G3232" s="246" t="s">
        <v>10</v>
      </c>
      <c r="H3232" s="247">
        <v>14000</v>
      </c>
      <c r="I3232" s="248">
        <v>14000</v>
      </c>
      <c r="J3232" s="248">
        <v>1</v>
      </c>
      <c r="K3232" s="249">
        <v>2022</v>
      </c>
      <c r="L3232" s="249">
        <v>2022</v>
      </c>
      <c r="M3232" s="250" t="s">
        <v>6643</v>
      </c>
    </row>
    <row r="3233" spans="4:13" x14ac:dyDescent="0.35">
      <c r="D3233" s="244" t="s">
        <v>6671</v>
      </c>
      <c r="E3233" s="245">
        <v>44758</v>
      </c>
      <c r="F3233" s="245">
        <v>44760</v>
      </c>
      <c r="G3233" s="246" t="s">
        <v>13</v>
      </c>
      <c r="H3233" s="247">
        <v>10000</v>
      </c>
      <c r="I3233" s="248">
        <v>10000</v>
      </c>
      <c r="J3233" s="248">
        <v>1</v>
      </c>
      <c r="K3233" s="249">
        <v>2022</v>
      </c>
      <c r="L3233" s="249">
        <v>2022</v>
      </c>
      <c r="M3233" s="250" t="s">
        <v>6643</v>
      </c>
    </row>
    <row r="3234" spans="4:13" x14ac:dyDescent="0.35">
      <c r="D3234" s="244" t="s">
        <v>6674</v>
      </c>
      <c r="E3234" s="245">
        <v>44759</v>
      </c>
      <c r="F3234" s="245">
        <v>44760</v>
      </c>
      <c r="G3234" s="246" t="s">
        <v>10</v>
      </c>
      <c r="H3234" s="247">
        <v>1818000</v>
      </c>
      <c r="I3234" s="248">
        <v>223200</v>
      </c>
      <c r="J3234" s="248">
        <v>1</v>
      </c>
      <c r="K3234" s="249">
        <v>2022</v>
      </c>
      <c r="L3234" s="249">
        <v>2022</v>
      </c>
      <c r="M3234" s="250" t="s">
        <v>6643</v>
      </c>
    </row>
    <row r="3235" spans="4:13" x14ac:dyDescent="0.35">
      <c r="D3235" s="244" t="s">
        <v>6676</v>
      </c>
      <c r="E3235" s="245">
        <v>44740</v>
      </c>
      <c r="F3235" s="245">
        <v>44761</v>
      </c>
      <c r="G3235" s="246" t="s">
        <v>10</v>
      </c>
      <c r="H3235" s="247">
        <v>22364</v>
      </c>
      <c r="I3235" s="248">
        <v>22364</v>
      </c>
      <c r="J3235" s="248">
        <v>1</v>
      </c>
      <c r="K3235" s="249">
        <v>2022</v>
      </c>
      <c r="L3235" s="249">
        <v>2022</v>
      </c>
      <c r="M3235" s="250" t="s">
        <v>6406</v>
      </c>
    </row>
    <row r="3236" spans="4:13" x14ac:dyDescent="0.35">
      <c r="D3236" s="244" t="s">
        <v>6678</v>
      </c>
      <c r="E3236" s="245">
        <v>44745</v>
      </c>
      <c r="F3236" s="245">
        <v>44762</v>
      </c>
      <c r="G3236" s="246" t="s">
        <v>10</v>
      </c>
      <c r="H3236" s="247">
        <v>480000</v>
      </c>
      <c r="I3236" s="248">
        <v>480000</v>
      </c>
      <c r="J3236" s="248">
        <v>1</v>
      </c>
      <c r="K3236" s="249">
        <v>2022</v>
      </c>
      <c r="L3236" s="249">
        <v>2022</v>
      </c>
      <c r="M3236" s="250" t="s">
        <v>6643</v>
      </c>
    </row>
    <row r="3237" spans="4:13" x14ac:dyDescent="0.35">
      <c r="D3237" s="244" t="s">
        <v>6681</v>
      </c>
      <c r="E3237" s="245">
        <v>44755</v>
      </c>
      <c r="F3237" s="245">
        <v>44763</v>
      </c>
      <c r="G3237" s="246" t="s">
        <v>13</v>
      </c>
      <c r="H3237" s="247">
        <v>100000</v>
      </c>
      <c r="I3237" s="248">
        <v>100000</v>
      </c>
      <c r="J3237" s="248">
        <v>1</v>
      </c>
      <c r="K3237" s="249">
        <v>2022</v>
      </c>
      <c r="L3237" s="249">
        <v>2022</v>
      </c>
      <c r="M3237" s="250" t="s">
        <v>6643</v>
      </c>
    </row>
    <row r="3238" spans="4:13" x14ac:dyDescent="0.35">
      <c r="D3238" s="244" t="s">
        <v>6683</v>
      </c>
      <c r="E3238" s="245">
        <v>44757</v>
      </c>
      <c r="F3238" s="245">
        <v>44763</v>
      </c>
      <c r="G3238" s="246" t="s">
        <v>10</v>
      </c>
      <c r="H3238" s="247">
        <v>220000</v>
      </c>
      <c r="I3238" s="248">
        <v>220000</v>
      </c>
      <c r="J3238" s="248">
        <v>1</v>
      </c>
      <c r="K3238" s="249">
        <v>2022</v>
      </c>
      <c r="L3238" s="249">
        <v>2022</v>
      </c>
      <c r="M3238" s="250" t="s">
        <v>6643</v>
      </c>
    </row>
    <row r="3239" spans="4:13" x14ac:dyDescent="0.35">
      <c r="D3239" s="244" t="s">
        <v>6685</v>
      </c>
      <c r="E3239" s="245">
        <v>44754</v>
      </c>
      <c r="F3239" s="245">
        <v>44763</v>
      </c>
      <c r="G3239" s="246" t="s">
        <v>10</v>
      </c>
      <c r="H3239" s="247">
        <v>22500</v>
      </c>
      <c r="I3239" s="248">
        <v>22500</v>
      </c>
      <c r="J3239" s="248">
        <v>1</v>
      </c>
      <c r="K3239" s="249">
        <v>2022</v>
      </c>
      <c r="L3239" s="249">
        <v>2022</v>
      </c>
      <c r="M3239" s="250" t="s">
        <v>6643</v>
      </c>
    </row>
    <row r="3240" spans="4:13" x14ac:dyDescent="0.35">
      <c r="D3240" s="244" t="s">
        <v>6687</v>
      </c>
      <c r="E3240" s="245">
        <v>44754</v>
      </c>
      <c r="F3240" s="245">
        <v>44763</v>
      </c>
      <c r="G3240" s="246" t="s">
        <v>10</v>
      </c>
      <c r="H3240" s="247">
        <v>600000</v>
      </c>
      <c r="I3240" s="248">
        <v>213828.6894</v>
      </c>
      <c r="J3240" s="248">
        <v>1</v>
      </c>
      <c r="K3240" s="249">
        <v>2022</v>
      </c>
      <c r="L3240" s="249">
        <v>2022</v>
      </c>
      <c r="M3240" s="250" t="s">
        <v>6643</v>
      </c>
    </row>
    <row r="3241" spans="4:13" x14ac:dyDescent="0.35">
      <c r="D3241" s="244" t="s">
        <v>6688</v>
      </c>
      <c r="E3241" s="245">
        <v>44629</v>
      </c>
      <c r="F3241" s="245">
        <v>44764</v>
      </c>
      <c r="G3241" s="246" t="s">
        <v>13</v>
      </c>
      <c r="H3241" s="247">
        <v>100000</v>
      </c>
      <c r="I3241" s="248">
        <v>100000</v>
      </c>
      <c r="J3241" s="248">
        <v>1</v>
      </c>
      <c r="K3241" s="249">
        <v>2022</v>
      </c>
      <c r="L3241" s="249">
        <v>2022</v>
      </c>
      <c r="M3241" s="250" t="s">
        <v>6021</v>
      </c>
    </row>
    <row r="3242" spans="4:13" x14ac:dyDescent="0.35">
      <c r="D3242" s="244" t="s">
        <v>6690</v>
      </c>
      <c r="E3242" s="245">
        <v>44629</v>
      </c>
      <c r="F3242" s="245">
        <v>44764</v>
      </c>
      <c r="G3242" s="246" t="s">
        <v>13</v>
      </c>
      <c r="H3242" s="247">
        <v>50000</v>
      </c>
      <c r="I3242" s="248">
        <v>50000</v>
      </c>
      <c r="J3242" s="248">
        <v>1</v>
      </c>
      <c r="K3242" s="249">
        <v>2022</v>
      </c>
      <c r="L3242" s="249">
        <v>2022</v>
      </c>
      <c r="M3242" s="250" t="s">
        <v>6021</v>
      </c>
    </row>
    <row r="3243" spans="4:13" x14ac:dyDescent="0.35">
      <c r="D3243" s="244" t="s">
        <v>6691</v>
      </c>
      <c r="E3243" s="245">
        <v>44760</v>
      </c>
      <c r="F3243" s="245">
        <v>44764</v>
      </c>
      <c r="G3243" s="246" t="s">
        <v>10</v>
      </c>
      <c r="H3243" s="247">
        <v>97617.647060000003</v>
      </c>
      <c r="I3243" s="248">
        <v>97617.647060000003</v>
      </c>
      <c r="J3243" s="248">
        <v>1</v>
      </c>
      <c r="K3243" s="249">
        <v>2022</v>
      </c>
      <c r="L3243" s="249">
        <v>2022</v>
      </c>
      <c r="M3243" s="250" t="s">
        <v>6643</v>
      </c>
    </row>
    <row r="3244" spans="4:13" x14ac:dyDescent="0.35">
      <c r="D3244" s="244" t="s">
        <v>6692</v>
      </c>
      <c r="E3244" s="245">
        <v>44736</v>
      </c>
      <c r="F3244" s="245">
        <v>44765</v>
      </c>
      <c r="G3244" s="246" t="s">
        <v>13</v>
      </c>
      <c r="H3244" s="247">
        <v>25500</v>
      </c>
      <c r="I3244" s="248">
        <v>25500</v>
      </c>
      <c r="J3244" s="248">
        <v>1</v>
      </c>
      <c r="K3244" s="249">
        <v>2022</v>
      </c>
      <c r="L3244" s="249">
        <v>2022</v>
      </c>
      <c r="M3244" s="250" t="s">
        <v>6406</v>
      </c>
    </row>
    <row r="3245" spans="4:13" x14ac:dyDescent="0.35">
      <c r="D3245" s="244" t="s">
        <v>6694</v>
      </c>
      <c r="E3245" s="245">
        <v>44744</v>
      </c>
      <c r="F3245" s="245">
        <v>44764</v>
      </c>
      <c r="G3245" s="246" t="s">
        <v>10</v>
      </c>
      <c r="H3245" s="247">
        <v>100000</v>
      </c>
      <c r="I3245" s="248">
        <v>100000</v>
      </c>
      <c r="J3245" s="248">
        <v>1</v>
      </c>
      <c r="K3245" s="249">
        <v>2022</v>
      </c>
      <c r="L3245" s="249">
        <v>2022</v>
      </c>
      <c r="M3245" s="250" t="s">
        <v>6643</v>
      </c>
    </row>
    <row r="3246" spans="4:13" x14ac:dyDescent="0.35">
      <c r="D3246" s="244" t="s">
        <v>6700</v>
      </c>
      <c r="E3246" s="245">
        <v>44721</v>
      </c>
      <c r="F3246" s="245">
        <v>44767</v>
      </c>
      <c r="G3246" s="246" t="s">
        <v>744</v>
      </c>
      <c r="H3246" s="247">
        <v>50000</v>
      </c>
      <c r="I3246" s="248">
        <v>50000</v>
      </c>
      <c r="J3246" s="248">
        <v>1</v>
      </c>
      <c r="K3246" s="249">
        <v>2022</v>
      </c>
      <c r="L3246" s="249">
        <v>2022</v>
      </c>
      <c r="M3246" s="250" t="s">
        <v>6406</v>
      </c>
    </row>
    <row r="3247" spans="4:13" x14ac:dyDescent="0.35">
      <c r="D3247" s="244" t="s">
        <v>6702</v>
      </c>
      <c r="E3247" s="245">
        <v>44659</v>
      </c>
      <c r="F3247" s="245">
        <v>44767</v>
      </c>
      <c r="G3247" s="246" t="s">
        <v>744</v>
      </c>
      <c r="H3247" s="247">
        <v>50000</v>
      </c>
      <c r="I3247" s="248">
        <v>50000</v>
      </c>
      <c r="J3247" s="248">
        <v>1</v>
      </c>
      <c r="K3247" s="249">
        <v>2022</v>
      </c>
      <c r="L3247" s="249">
        <v>2022</v>
      </c>
      <c r="M3247" s="250" t="s">
        <v>6406</v>
      </c>
    </row>
    <row r="3248" spans="4:13" x14ac:dyDescent="0.35">
      <c r="D3248" s="244" t="s">
        <v>6703</v>
      </c>
      <c r="E3248" s="245">
        <v>44697</v>
      </c>
      <c r="F3248" s="245">
        <v>44767</v>
      </c>
      <c r="G3248" s="246" t="s">
        <v>744</v>
      </c>
      <c r="H3248" s="247">
        <v>50000</v>
      </c>
      <c r="I3248" s="248">
        <v>50000</v>
      </c>
      <c r="J3248" s="248">
        <v>1</v>
      </c>
      <c r="K3248" s="249">
        <v>2022</v>
      </c>
      <c r="L3248" s="249">
        <v>2022</v>
      </c>
      <c r="M3248" s="250" t="s">
        <v>6406</v>
      </c>
    </row>
    <row r="3249" spans="4:13" x14ac:dyDescent="0.35">
      <c r="D3249" s="244" t="s">
        <v>6704</v>
      </c>
      <c r="E3249" s="245">
        <v>44750</v>
      </c>
      <c r="F3249" s="245">
        <v>44768</v>
      </c>
      <c r="G3249" s="246" t="s">
        <v>10</v>
      </c>
      <c r="H3249" s="247">
        <v>100000</v>
      </c>
      <c r="I3249" s="248">
        <v>100000</v>
      </c>
      <c r="J3249" s="248">
        <v>1</v>
      </c>
      <c r="K3249" s="249">
        <v>2022</v>
      </c>
      <c r="L3249" s="249">
        <v>2022</v>
      </c>
      <c r="M3249" s="250" t="s">
        <v>6643</v>
      </c>
    </row>
    <row r="3250" spans="4:13" x14ac:dyDescent="0.35">
      <c r="D3250" s="244" t="s">
        <v>6706</v>
      </c>
      <c r="E3250" s="245">
        <v>44767</v>
      </c>
      <c r="F3250" s="245">
        <v>44768</v>
      </c>
      <c r="G3250" s="246" t="s">
        <v>10</v>
      </c>
      <c r="H3250" s="247">
        <v>100000</v>
      </c>
      <c r="I3250" s="248">
        <v>100000</v>
      </c>
      <c r="J3250" s="248">
        <v>1</v>
      </c>
      <c r="K3250" s="249">
        <v>2022</v>
      </c>
      <c r="L3250" s="249">
        <v>2022</v>
      </c>
      <c r="M3250" s="250" t="s">
        <v>6643</v>
      </c>
    </row>
    <row r="3251" spans="4:13" x14ac:dyDescent="0.35">
      <c r="D3251" s="244" t="s">
        <v>6707</v>
      </c>
      <c r="E3251" s="245">
        <v>44766</v>
      </c>
      <c r="F3251" s="245">
        <v>44768</v>
      </c>
      <c r="G3251" s="246" t="s">
        <v>10</v>
      </c>
      <c r="H3251" s="247">
        <v>17000</v>
      </c>
      <c r="I3251" s="248">
        <v>17000</v>
      </c>
      <c r="J3251" s="248">
        <v>1</v>
      </c>
      <c r="K3251" s="249">
        <v>2022</v>
      </c>
      <c r="L3251" s="249">
        <v>2022</v>
      </c>
      <c r="M3251" s="250" t="s">
        <v>6643</v>
      </c>
    </row>
    <row r="3252" spans="4:13" x14ac:dyDescent="0.35">
      <c r="D3252" s="244" t="s">
        <v>6709</v>
      </c>
      <c r="E3252" s="245">
        <v>44319</v>
      </c>
      <c r="F3252" s="245">
        <v>44749</v>
      </c>
      <c r="G3252" s="246" t="s">
        <v>13</v>
      </c>
      <c r="H3252" s="247">
        <v>50000</v>
      </c>
      <c r="I3252" s="248">
        <v>50000</v>
      </c>
      <c r="J3252" s="248">
        <v>1</v>
      </c>
      <c r="K3252" s="249">
        <v>2021</v>
      </c>
      <c r="L3252" s="249">
        <v>2022</v>
      </c>
      <c r="M3252" s="250" t="s">
        <v>2250</v>
      </c>
    </row>
    <row r="3253" spans="4:13" x14ac:dyDescent="0.35">
      <c r="D3253" s="244" t="s">
        <v>6710</v>
      </c>
      <c r="E3253" s="245">
        <v>43872</v>
      </c>
      <c r="F3253" s="245">
        <v>44767</v>
      </c>
      <c r="G3253" s="246" t="s">
        <v>152</v>
      </c>
      <c r="H3253" s="247">
        <v>6764800</v>
      </c>
      <c r="I3253" s="248">
        <v>504654.08000000002</v>
      </c>
      <c r="J3253" s="248">
        <v>1</v>
      </c>
      <c r="K3253" s="249">
        <v>2020</v>
      </c>
      <c r="L3253" s="249">
        <v>2022</v>
      </c>
      <c r="M3253" s="250" t="s">
        <v>28</v>
      </c>
    </row>
    <row r="3254" spans="4:13" x14ac:dyDescent="0.35">
      <c r="D3254" s="244" t="s">
        <v>6711</v>
      </c>
      <c r="E3254" s="245">
        <v>44759</v>
      </c>
      <c r="F3254" s="245">
        <v>44769</v>
      </c>
      <c r="G3254" s="246" t="s">
        <v>10</v>
      </c>
      <c r="H3254" s="247">
        <v>50000</v>
      </c>
      <c r="I3254" s="248">
        <v>50000</v>
      </c>
      <c r="J3254" s="248">
        <v>1</v>
      </c>
      <c r="K3254" s="249">
        <v>2022</v>
      </c>
      <c r="L3254" s="249">
        <v>2022</v>
      </c>
      <c r="M3254" s="250" t="s">
        <v>6643</v>
      </c>
    </row>
    <row r="3255" spans="4:13" x14ac:dyDescent="0.35">
      <c r="D3255" s="244" t="s">
        <v>6713</v>
      </c>
      <c r="E3255" s="245">
        <v>44763</v>
      </c>
      <c r="F3255" s="245">
        <v>44769</v>
      </c>
      <c r="G3255" s="246" t="s">
        <v>10</v>
      </c>
      <c r="H3255" s="247">
        <v>18760</v>
      </c>
      <c r="I3255" s="248">
        <v>18760</v>
      </c>
      <c r="J3255" s="248">
        <v>1</v>
      </c>
      <c r="K3255" s="249">
        <v>2022</v>
      </c>
      <c r="L3255" s="249">
        <v>2022</v>
      </c>
      <c r="M3255" s="250" t="s">
        <v>6643</v>
      </c>
    </row>
    <row r="3256" spans="4:13" x14ac:dyDescent="0.35">
      <c r="D3256" s="244" t="s">
        <v>6714</v>
      </c>
      <c r="E3256" s="245">
        <v>44750</v>
      </c>
      <c r="F3256" s="245">
        <v>44769</v>
      </c>
      <c r="G3256" s="246" t="s">
        <v>10</v>
      </c>
      <c r="H3256" s="247">
        <v>100000</v>
      </c>
      <c r="I3256" s="248">
        <v>100000</v>
      </c>
      <c r="J3256" s="248">
        <v>1</v>
      </c>
      <c r="K3256" s="249">
        <v>2022</v>
      </c>
      <c r="L3256" s="249">
        <v>2022</v>
      </c>
      <c r="M3256" s="250" t="s">
        <v>6643</v>
      </c>
    </row>
    <row r="3257" spans="4:13" x14ac:dyDescent="0.35">
      <c r="D3257" s="244" t="s">
        <v>6715</v>
      </c>
      <c r="E3257" s="245">
        <v>44757</v>
      </c>
      <c r="F3257" s="245">
        <v>44770</v>
      </c>
      <c r="G3257" s="246" t="s">
        <v>10</v>
      </c>
      <c r="H3257" s="247">
        <v>100000</v>
      </c>
      <c r="I3257" s="248">
        <v>100000</v>
      </c>
      <c r="J3257" s="248">
        <v>1</v>
      </c>
      <c r="K3257" s="249">
        <v>2022</v>
      </c>
      <c r="L3257" s="249">
        <v>2022</v>
      </c>
      <c r="M3257" s="250" t="s">
        <v>6643</v>
      </c>
    </row>
    <row r="3258" spans="4:13" x14ac:dyDescent="0.35">
      <c r="D3258" s="244" t="s">
        <v>6717</v>
      </c>
      <c r="E3258" s="245">
        <v>44583</v>
      </c>
      <c r="F3258" s="245">
        <v>44733</v>
      </c>
      <c r="G3258" s="246" t="s">
        <v>10</v>
      </c>
      <c r="H3258" s="247">
        <v>100000</v>
      </c>
      <c r="I3258" s="248">
        <v>100000</v>
      </c>
      <c r="J3258" s="248">
        <v>1</v>
      </c>
      <c r="K3258" s="249">
        <v>2022</v>
      </c>
      <c r="L3258" s="249">
        <v>2022</v>
      </c>
      <c r="M3258" s="250" t="s">
        <v>6021</v>
      </c>
    </row>
    <row r="3259" spans="4:13" x14ac:dyDescent="0.35">
      <c r="D3259" s="244" t="s">
        <v>6718</v>
      </c>
      <c r="E3259" s="245">
        <v>44773</v>
      </c>
      <c r="F3259" s="245">
        <v>44775</v>
      </c>
      <c r="G3259" s="246" t="s">
        <v>10</v>
      </c>
      <c r="H3259" s="247">
        <v>100000</v>
      </c>
      <c r="I3259" s="248">
        <v>100000</v>
      </c>
      <c r="J3259" s="248">
        <v>1</v>
      </c>
      <c r="K3259" s="249">
        <v>2022</v>
      </c>
      <c r="L3259" s="249">
        <v>2022</v>
      </c>
      <c r="M3259" s="250" t="s">
        <v>6643</v>
      </c>
    </row>
    <row r="3260" spans="4:13" x14ac:dyDescent="0.35">
      <c r="D3260" s="244" t="s">
        <v>6722</v>
      </c>
      <c r="E3260" s="245">
        <v>44512</v>
      </c>
      <c r="F3260" s="245">
        <v>44592</v>
      </c>
      <c r="G3260" s="246" t="s">
        <v>658</v>
      </c>
      <c r="H3260" s="247">
        <v>5000</v>
      </c>
      <c r="I3260" s="248">
        <v>5000</v>
      </c>
      <c r="J3260" s="248">
        <v>1</v>
      </c>
      <c r="K3260" s="249">
        <v>2021</v>
      </c>
      <c r="L3260" s="249">
        <v>2022</v>
      </c>
      <c r="M3260" s="250" t="s">
        <v>3138</v>
      </c>
    </row>
    <row r="3261" spans="4:13" x14ac:dyDescent="0.35">
      <c r="D3261" s="244" t="s">
        <v>6723</v>
      </c>
      <c r="E3261" s="245">
        <v>44776</v>
      </c>
      <c r="F3261" s="245">
        <v>44777</v>
      </c>
      <c r="G3261" s="246" t="s">
        <v>658</v>
      </c>
      <c r="H3261" s="247">
        <v>50000</v>
      </c>
      <c r="I3261" s="248">
        <v>50000</v>
      </c>
      <c r="J3261" s="248">
        <v>1</v>
      </c>
      <c r="K3261" s="249">
        <v>2022</v>
      </c>
      <c r="L3261" s="249">
        <v>2022</v>
      </c>
      <c r="M3261" s="250" t="s">
        <v>6643</v>
      </c>
    </row>
    <row r="3262" spans="4:13" x14ac:dyDescent="0.35">
      <c r="D3262" s="244" t="s">
        <v>6726</v>
      </c>
      <c r="E3262" s="245">
        <v>44754</v>
      </c>
      <c r="F3262" s="245">
        <v>44777</v>
      </c>
      <c r="G3262" s="246" t="s">
        <v>13</v>
      </c>
      <c r="H3262" s="247">
        <v>630055.29410000006</v>
      </c>
      <c r="I3262" s="248">
        <v>630055.29410000006</v>
      </c>
      <c r="J3262" s="248">
        <v>1</v>
      </c>
      <c r="K3262" s="249">
        <v>2022</v>
      </c>
      <c r="L3262" s="249">
        <v>2022</v>
      </c>
      <c r="M3262" s="250" t="s">
        <v>6643</v>
      </c>
    </row>
    <row r="3263" spans="4:13" x14ac:dyDescent="0.35">
      <c r="D3263" s="244" t="s">
        <v>6727</v>
      </c>
      <c r="E3263" s="245">
        <v>44533</v>
      </c>
      <c r="F3263" s="245">
        <v>44578</v>
      </c>
      <c r="G3263" s="246" t="s">
        <v>13</v>
      </c>
      <c r="H3263" s="247">
        <v>28850</v>
      </c>
      <c r="I3263" s="248">
        <v>28850</v>
      </c>
      <c r="J3263" s="248">
        <v>1</v>
      </c>
      <c r="K3263" s="249">
        <v>2021</v>
      </c>
      <c r="L3263" s="249">
        <v>2022</v>
      </c>
      <c r="M3263" s="250" t="s">
        <v>3138</v>
      </c>
    </row>
    <row r="3264" spans="4:13" x14ac:dyDescent="0.35">
      <c r="D3264" s="244" t="s">
        <v>6728</v>
      </c>
      <c r="E3264" s="245">
        <v>44760</v>
      </c>
      <c r="F3264" s="245">
        <v>44778</v>
      </c>
      <c r="G3264" s="246" t="s">
        <v>10</v>
      </c>
      <c r="H3264" s="247">
        <v>16000</v>
      </c>
      <c r="I3264" s="248">
        <v>16000</v>
      </c>
      <c r="J3264" s="248">
        <v>1</v>
      </c>
      <c r="K3264" s="249">
        <v>2022</v>
      </c>
      <c r="L3264" s="249">
        <v>2022</v>
      </c>
      <c r="M3264" s="250" t="s">
        <v>6643</v>
      </c>
    </row>
    <row r="3265" spans="4:13" x14ac:dyDescent="0.35">
      <c r="D3265" s="244" t="s">
        <v>6731</v>
      </c>
      <c r="E3265" s="245">
        <v>44381</v>
      </c>
      <c r="F3265" s="245">
        <v>44767</v>
      </c>
      <c r="G3265" s="246" t="s">
        <v>10</v>
      </c>
      <c r="H3265" s="247">
        <v>170470.5882</v>
      </c>
      <c r="I3265" s="248">
        <v>170470.5882</v>
      </c>
      <c r="J3265" s="248">
        <v>1</v>
      </c>
      <c r="K3265" s="249">
        <v>2021</v>
      </c>
      <c r="L3265" s="249">
        <v>2022</v>
      </c>
      <c r="M3265" s="250" t="s">
        <v>3073</v>
      </c>
    </row>
    <row r="3266" spans="4:13" x14ac:dyDescent="0.35">
      <c r="D3266" s="244" t="s">
        <v>6732</v>
      </c>
      <c r="E3266" s="245">
        <v>44756</v>
      </c>
      <c r="F3266" s="245">
        <v>44784</v>
      </c>
      <c r="G3266" s="246" t="s">
        <v>10</v>
      </c>
      <c r="H3266" s="247">
        <v>145000</v>
      </c>
      <c r="I3266" s="248">
        <v>100000</v>
      </c>
      <c r="J3266" s="248">
        <v>1</v>
      </c>
      <c r="K3266" s="249">
        <v>2022</v>
      </c>
      <c r="L3266" s="249">
        <v>2022</v>
      </c>
      <c r="M3266" s="250" t="s">
        <v>6643</v>
      </c>
    </row>
    <row r="3267" spans="4:13" x14ac:dyDescent="0.35">
      <c r="D3267" s="244" t="s">
        <v>6734</v>
      </c>
      <c r="E3267" s="245">
        <v>44777</v>
      </c>
      <c r="F3267" s="245">
        <v>44784</v>
      </c>
      <c r="G3267" s="246" t="s">
        <v>10</v>
      </c>
      <c r="H3267" s="247">
        <v>1286521</v>
      </c>
      <c r="I3267" s="248">
        <v>582220.58799999999</v>
      </c>
      <c r="J3267" s="248">
        <v>1</v>
      </c>
      <c r="K3267" s="249">
        <v>2022</v>
      </c>
      <c r="L3267" s="249">
        <v>2022</v>
      </c>
      <c r="M3267" s="250" t="s">
        <v>6643</v>
      </c>
    </row>
    <row r="3268" spans="4:13" x14ac:dyDescent="0.35">
      <c r="D3268" s="244" t="s">
        <v>6735</v>
      </c>
      <c r="E3268" s="245">
        <v>44789</v>
      </c>
      <c r="F3268" s="245">
        <v>44790</v>
      </c>
      <c r="G3268" s="246" t="s">
        <v>13</v>
      </c>
      <c r="H3268" s="247">
        <v>20000</v>
      </c>
      <c r="I3268" s="248">
        <v>20000</v>
      </c>
      <c r="J3268" s="248">
        <v>1</v>
      </c>
      <c r="K3268" s="249">
        <v>2022</v>
      </c>
      <c r="L3268" s="249">
        <v>2022</v>
      </c>
      <c r="M3268" s="250" t="s">
        <v>6643</v>
      </c>
    </row>
    <row r="3269" spans="4:13" x14ac:dyDescent="0.35">
      <c r="D3269" s="244" t="s">
        <v>6738</v>
      </c>
      <c r="E3269" s="245">
        <v>44777</v>
      </c>
      <c r="F3269" s="245">
        <v>44791</v>
      </c>
      <c r="G3269" s="246" t="s">
        <v>10</v>
      </c>
      <c r="H3269" s="247">
        <v>95000</v>
      </c>
      <c r="I3269" s="248">
        <v>50000</v>
      </c>
      <c r="J3269" s="248">
        <v>1</v>
      </c>
      <c r="K3269" s="249">
        <v>2022</v>
      </c>
      <c r="L3269" s="249">
        <v>2022</v>
      </c>
      <c r="M3269" s="250" t="s">
        <v>6643</v>
      </c>
    </row>
    <row r="3270" spans="4:13" x14ac:dyDescent="0.35">
      <c r="D3270" s="244" t="s">
        <v>6740</v>
      </c>
      <c r="E3270" s="245">
        <v>44757</v>
      </c>
      <c r="F3270" s="245">
        <v>44791</v>
      </c>
      <c r="G3270" s="246" t="s">
        <v>10</v>
      </c>
      <c r="H3270" s="247">
        <v>22000</v>
      </c>
      <c r="I3270" s="248">
        <v>22000</v>
      </c>
      <c r="J3270" s="248">
        <v>1</v>
      </c>
      <c r="K3270" s="249">
        <v>2022</v>
      </c>
      <c r="L3270" s="249">
        <v>2022</v>
      </c>
      <c r="M3270" s="250" t="s">
        <v>6643</v>
      </c>
    </row>
    <row r="3271" spans="4:13" x14ac:dyDescent="0.35">
      <c r="D3271" s="244" t="s">
        <v>6741</v>
      </c>
      <c r="E3271" s="245">
        <v>44777</v>
      </c>
      <c r="F3271" s="245">
        <v>44791</v>
      </c>
      <c r="G3271" s="246" t="s">
        <v>10</v>
      </c>
      <c r="H3271" s="247">
        <v>17000</v>
      </c>
      <c r="I3271" s="248">
        <v>17000</v>
      </c>
      <c r="J3271" s="248">
        <v>1</v>
      </c>
      <c r="K3271" s="249">
        <v>2022</v>
      </c>
      <c r="L3271" s="249">
        <v>2022</v>
      </c>
      <c r="M3271" s="250" t="s">
        <v>6643</v>
      </c>
    </row>
    <row r="3272" spans="4:13" x14ac:dyDescent="0.35">
      <c r="D3272" s="244" t="s">
        <v>6742</v>
      </c>
      <c r="E3272" s="245">
        <v>44783</v>
      </c>
      <c r="F3272" s="245">
        <v>44791</v>
      </c>
      <c r="G3272" s="246" t="s">
        <v>10</v>
      </c>
      <c r="H3272" s="247">
        <v>400000</v>
      </c>
      <c r="I3272" s="248">
        <v>100000</v>
      </c>
      <c r="J3272" s="248">
        <v>1</v>
      </c>
      <c r="K3272" s="249">
        <v>2022</v>
      </c>
      <c r="L3272" s="249">
        <v>2022</v>
      </c>
      <c r="M3272" s="250" t="s">
        <v>6643</v>
      </c>
    </row>
    <row r="3273" spans="4:13" x14ac:dyDescent="0.35">
      <c r="D3273" s="244" t="s">
        <v>6744</v>
      </c>
      <c r="E3273" s="245">
        <v>44778</v>
      </c>
      <c r="F3273" s="245">
        <v>44795</v>
      </c>
      <c r="G3273" s="246" t="s">
        <v>10</v>
      </c>
      <c r="H3273" s="247">
        <v>50000</v>
      </c>
      <c r="I3273" s="248">
        <v>50000</v>
      </c>
      <c r="J3273" s="248">
        <v>1</v>
      </c>
      <c r="K3273" s="249">
        <v>2022</v>
      </c>
      <c r="L3273" s="249">
        <v>2022</v>
      </c>
      <c r="M3273" s="250" t="s">
        <v>6643</v>
      </c>
    </row>
    <row r="3274" spans="4:13" x14ac:dyDescent="0.35">
      <c r="D3274" s="244" t="s">
        <v>6746</v>
      </c>
      <c r="E3274" s="245">
        <v>44783</v>
      </c>
      <c r="F3274" s="245">
        <v>44795</v>
      </c>
      <c r="G3274" s="246" t="s">
        <v>10</v>
      </c>
      <c r="H3274" s="247">
        <v>589120</v>
      </c>
      <c r="I3274" s="248">
        <v>100000</v>
      </c>
      <c r="J3274" s="248">
        <v>1</v>
      </c>
      <c r="K3274" s="249">
        <v>2022</v>
      </c>
      <c r="L3274" s="249">
        <v>2022</v>
      </c>
      <c r="M3274" s="250" t="s">
        <v>6643</v>
      </c>
    </row>
    <row r="3275" spans="4:13" x14ac:dyDescent="0.35">
      <c r="D3275" s="244" t="s">
        <v>6747</v>
      </c>
      <c r="E3275" s="245">
        <v>44794</v>
      </c>
      <c r="F3275" s="245">
        <v>44796</v>
      </c>
      <c r="G3275" s="246" t="s">
        <v>10</v>
      </c>
      <c r="H3275" s="247">
        <v>20000</v>
      </c>
      <c r="I3275" s="248">
        <v>20000</v>
      </c>
      <c r="J3275" s="248">
        <v>1</v>
      </c>
      <c r="K3275" s="249">
        <v>2022</v>
      </c>
      <c r="L3275" s="249">
        <v>2022</v>
      </c>
      <c r="M3275" s="250" t="s">
        <v>6643</v>
      </c>
    </row>
    <row r="3276" spans="4:13" x14ac:dyDescent="0.35">
      <c r="D3276" s="244" t="s">
        <v>6750</v>
      </c>
      <c r="E3276" s="245">
        <v>44794</v>
      </c>
      <c r="F3276" s="245">
        <v>44796</v>
      </c>
      <c r="G3276" s="246" t="s">
        <v>10</v>
      </c>
      <c r="H3276" s="247">
        <v>100000</v>
      </c>
      <c r="I3276" s="248">
        <v>100000</v>
      </c>
      <c r="J3276" s="248">
        <v>1</v>
      </c>
      <c r="K3276" s="249">
        <v>2022</v>
      </c>
      <c r="L3276" s="249">
        <v>2022</v>
      </c>
      <c r="M3276" s="250" t="s">
        <v>6643</v>
      </c>
    </row>
    <row r="3277" spans="4:13" x14ac:dyDescent="0.35">
      <c r="D3277" s="244" t="s">
        <v>6751</v>
      </c>
      <c r="E3277" s="245">
        <v>44795</v>
      </c>
      <c r="F3277" s="245">
        <v>44796</v>
      </c>
      <c r="G3277" s="246" t="s">
        <v>10</v>
      </c>
      <c r="H3277" s="247">
        <v>100000</v>
      </c>
      <c r="I3277" s="248">
        <v>100000</v>
      </c>
      <c r="J3277" s="248">
        <v>1</v>
      </c>
      <c r="K3277" s="249">
        <v>2022</v>
      </c>
      <c r="L3277" s="249">
        <v>2022</v>
      </c>
      <c r="M3277" s="250" t="s">
        <v>6643</v>
      </c>
    </row>
    <row r="3278" spans="4:13" x14ac:dyDescent="0.35">
      <c r="D3278" s="244" t="s">
        <v>6752</v>
      </c>
      <c r="E3278" s="245">
        <v>44771</v>
      </c>
      <c r="F3278" s="245">
        <v>44795</v>
      </c>
      <c r="G3278" s="246" t="s">
        <v>10</v>
      </c>
      <c r="H3278" s="247">
        <v>3400</v>
      </c>
      <c r="I3278" s="248">
        <v>3400</v>
      </c>
      <c r="J3278" s="248">
        <v>1</v>
      </c>
      <c r="K3278" s="249">
        <v>2022</v>
      </c>
      <c r="L3278" s="249">
        <v>2022</v>
      </c>
      <c r="M3278" s="250" t="s">
        <v>6643</v>
      </c>
    </row>
    <row r="3279" spans="4:13" x14ac:dyDescent="0.35">
      <c r="D3279" s="244" t="s">
        <v>6754</v>
      </c>
      <c r="E3279" s="245">
        <v>43695</v>
      </c>
      <c r="F3279" s="245">
        <v>44790</v>
      </c>
      <c r="G3279" s="246" t="s">
        <v>13</v>
      </c>
      <c r="H3279" s="247">
        <v>10000</v>
      </c>
      <c r="I3279" s="248">
        <v>10000</v>
      </c>
      <c r="J3279" s="248">
        <v>1</v>
      </c>
      <c r="K3279" s="249">
        <v>2019</v>
      </c>
      <c r="L3279" s="249">
        <v>2022</v>
      </c>
      <c r="M3279" s="250" t="s">
        <v>140</v>
      </c>
    </row>
    <row r="3280" spans="4:13" x14ac:dyDescent="0.35">
      <c r="D3280" s="244" t="s">
        <v>6756</v>
      </c>
      <c r="E3280" s="245">
        <v>44762</v>
      </c>
      <c r="F3280" s="245">
        <v>44799</v>
      </c>
      <c r="G3280" s="246" t="s">
        <v>744</v>
      </c>
      <c r="H3280" s="247">
        <v>500000</v>
      </c>
      <c r="I3280" s="248">
        <v>500000</v>
      </c>
      <c r="J3280" s="248">
        <v>1</v>
      </c>
      <c r="K3280" s="249">
        <v>2022</v>
      </c>
      <c r="L3280" s="249">
        <v>2022</v>
      </c>
      <c r="M3280" s="250" t="s">
        <v>6643</v>
      </c>
    </row>
    <row r="3281" spans="4:13" x14ac:dyDescent="0.35">
      <c r="D3281" s="244" t="s">
        <v>6758</v>
      </c>
      <c r="E3281" s="245">
        <v>44764</v>
      </c>
      <c r="F3281" s="245">
        <v>44799</v>
      </c>
      <c r="G3281" s="246" t="s">
        <v>10</v>
      </c>
      <c r="H3281" s="247">
        <v>50000</v>
      </c>
      <c r="I3281" s="248">
        <v>50000</v>
      </c>
      <c r="J3281" s="248">
        <v>1</v>
      </c>
      <c r="K3281" s="249">
        <v>2022</v>
      </c>
      <c r="L3281" s="249">
        <v>2022</v>
      </c>
      <c r="M3281" s="250" t="s">
        <v>6643</v>
      </c>
    </row>
    <row r="3282" spans="4:13" x14ac:dyDescent="0.35">
      <c r="D3282" s="244" t="s">
        <v>6759</v>
      </c>
      <c r="E3282" s="245">
        <v>44799</v>
      </c>
      <c r="F3282" s="245">
        <v>44799</v>
      </c>
      <c r="G3282" s="246" t="s">
        <v>10</v>
      </c>
      <c r="H3282" s="247">
        <v>10000</v>
      </c>
      <c r="I3282" s="248">
        <v>10000</v>
      </c>
      <c r="J3282" s="248">
        <v>1</v>
      </c>
      <c r="K3282" s="249">
        <v>2022</v>
      </c>
      <c r="L3282" s="249">
        <v>2022</v>
      </c>
      <c r="M3282" s="250" t="s">
        <v>6643</v>
      </c>
    </row>
    <row r="3283" spans="4:13" x14ac:dyDescent="0.35">
      <c r="D3283" s="244" t="s">
        <v>6760</v>
      </c>
      <c r="E3283" s="245">
        <v>44720</v>
      </c>
      <c r="F3283" s="245">
        <v>44802</v>
      </c>
      <c r="G3283" s="246" t="s">
        <v>10</v>
      </c>
      <c r="H3283" s="247">
        <v>50000</v>
      </c>
      <c r="I3283" s="248">
        <v>50000</v>
      </c>
      <c r="J3283" s="248">
        <v>1</v>
      </c>
      <c r="K3283" s="249">
        <v>2022</v>
      </c>
      <c r="L3283" s="249">
        <v>2022</v>
      </c>
      <c r="M3283" s="250" t="s">
        <v>6406</v>
      </c>
    </row>
    <row r="3284" spans="4:13" x14ac:dyDescent="0.35">
      <c r="D3284" s="244" t="s">
        <v>6762</v>
      </c>
      <c r="E3284" s="245">
        <v>44800</v>
      </c>
      <c r="F3284" s="245">
        <v>44803</v>
      </c>
      <c r="G3284" s="246" t="s">
        <v>10</v>
      </c>
      <c r="H3284" s="247">
        <v>14624</v>
      </c>
      <c r="I3284" s="248">
        <v>14624</v>
      </c>
      <c r="J3284" s="248">
        <v>1</v>
      </c>
      <c r="K3284" s="249">
        <v>2022</v>
      </c>
      <c r="L3284" s="249">
        <v>2022</v>
      </c>
      <c r="M3284" s="250" t="s">
        <v>6643</v>
      </c>
    </row>
    <row r="3285" spans="4:13" x14ac:dyDescent="0.35">
      <c r="D3285" s="244" t="s">
        <v>6765</v>
      </c>
      <c r="E3285" s="245">
        <v>44799</v>
      </c>
      <c r="F3285" s="245">
        <v>44803</v>
      </c>
      <c r="G3285" s="246" t="s">
        <v>10</v>
      </c>
      <c r="H3285" s="247">
        <v>100000</v>
      </c>
      <c r="I3285" s="248">
        <v>100000</v>
      </c>
      <c r="J3285" s="248">
        <v>1</v>
      </c>
      <c r="K3285" s="249">
        <v>2022</v>
      </c>
      <c r="L3285" s="249">
        <v>2022</v>
      </c>
      <c r="M3285" s="250" t="s">
        <v>6643</v>
      </c>
    </row>
    <row r="3286" spans="4:13" x14ac:dyDescent="0.35">
      <c r="D3286" s="244" t="s">
        <v>6766</v>
      </c>
      <c r="E3286" s="245">
        <v>44801</v>
      </c>
      <c r="F3286" s="245">
        <v>44804</v>
      </c>
      <c r="G3286" s="246" t="s">
        <v>10</v>
      </c>
      <c r="H3286" s="247">
        <v>44500</v>
      </c>
      <c r="I3286" s="248">
        <v>44500</v>
      </c>
      <c r="J3286" s="248">
        <v>1</v>
      </c>
      <c r="K3286" s="249">
        <v>2022</v>
      </c>
      <c r="L3286" s="249">
        <v>2022</v>
      </c>
      <c r="M3286" s="250" t="s">
        <v>6643</v>
      </c>
    </row>
    <row r="3287" spans="4:13" x14ac:dyDescent="0.35">
      <c r="D3287" s="244" t="s">
        <v>6769</v>
      </c>
      <c r="E3287" s="245">
        <v>44781</v>
      </c>
      <c r="F3287" s="245">
        <v>44802</v>
      </c>
      <c r="G3287" s="246" t="s">
        <v>13</v>
      </c>
      <c r="H3287" s="247">
        <v>5000</v>
      </c>
      <c r="I3287" s="248">
        <v>5000</v>
      </c>
      <c r="J3287" s="248">
        <v>1</v>
      </c>
      <c r="K3287" s="249">
        <v>2022</v>
      </c>
      <c r="L3287" s="249">
        <v>2022</v>
      </c>
      <c r="M3287" s="250" t="s">
        <v>6643</v>
      </c>
    </row>
    <row r="3288" spans="4:13" x14ac:dyDescent="0.35">
      <c r="D3288" s="244" t="s">
        <v>6771</v>
      </c>
      <c r="E3288" s="245">
        <v>44804</v>
      </c>
      <c r="F3288" s="245">
        <v>44805</v>
      </c>
      <c r="G3288" s="246" t="s">
        <v>10</v>
      </c>
      <c r="H3288" s="247">
        <v>9500</v>
      </c>
      <c r="I3288" s="248">
        <v>9500</v>
      </c>
      <c r="J3288" s="248">
        <v>1</v>
      </c>
      <c r="K3288" s="249">
        <v>2022</v>
      </c>
      <c r="L3288" s="249">
        <v>2022</v>
      </c>
      <c r="M3288" s="250" t="s">
        <v>6643</v>
      </c>
    </row>
    <row r="3289" spans="4:13" x14ac:dyDescent="0.35">
      <c r="D3289" s="244" t="s">
        <v>6773</v>
      </c>
      <c r="E3289" s="245">
        <v>44801</v>
      </c>
      <c r="F3289" s="245">
        <v>44806</v>
      </c>
      <c r="G3289" s="246" t="s">
        <v>10</v>
      </c>
      <c r="H3289" s="247">
        <v>8000</v>
      </c>
      <c r="I3289" s="248">
        <v>8000</v>
      </c>
      <c r="J3289" s="248">
        <v>1</v>
      </c>
      <c r="K3289" s="249">
        <v>2022</v>
      </c>
      <c r="L3289" s="249">
        <v>2022</v>
      </c>
      <c r="M3289" s="250" t="s">
        <v>6643</v>
      </c>
    </row>
    <row r="3290" spans="4:13" x14ac:dyDescent="0.35">
      <c r="D3290" s="244" t="s">
        <v>6775</v>
      </c>
      <c r="E3290" s="245">
        <v>44797</v>
      </c>
      <c r="F3290" s="245">
        <v>44809</v>
      </c>
      <c r="G3290" s="246" t="s">
        <v>10</v>
      </c>
      <c r="H3290" s="247">
        <v>6860</v>
      </c>
      <c r="I3290" s="248">
        <v>6860</v>
      </c>
      <c r="J3290" s="248">
        <v>1</v>
      </c>
      <c r="K3290" s="249">
        <v>2022</v>
      </c>
      <c r="L3290" s="249">
        <v>2022</v>
      </c>
      <c r="M3290" s="250" t="s">
        <v>6643</v>
      </c>
    </row>
    <row r="3291" spans="4:13" x14ac:dyDescent="0.35">
      <c r="D3291" s="244" t="s">
        <v>6778</v>
      </c>
      <c r="E3291" s="245">
        <v>44311</v>
      </c>
      <c r="F3291" s="245">
        <v>44809</v>
      </c>
      <c r="G3291" s="246" t="s">
        <v>10</v>
      </c>
      <c r="H3291" s="247">
        <v>135294.1176</v>
      </c>
      <c r="I3291" s="248">
        <v>135294.1176</v>
      </c>
      <c r="J3291" s="248">
        <v>1</v>
      </c>
      <c r="K3291" s="249">
        <v>2021</v>
      </c>
      <c r="L3291" s="249">
        <v>2022</v>
      </c>
      <c r="M3291" s="250" t="s">
        <v>2250</v>
      </c>
    </row>
    <row r="3292" spans="4:13" x14ac:dyDescent="0.35">
      <c r="D3292" s="244" t="s">
        <v>6779</v>
      </c>
      <c r="E3292" s="245">
        <v>44804</v>
      </c>
      <c r="F3292" s="245">
        <v>44806</v>
      </c>
      <c r="G3292" s="246" t="s">
        <v>10</v>
      </c>
      <c r="H3292" s="247">
        <v>17000</v>
      </c>
      <c r="I3292" s="248">
        <v>17000</v>
      </c>
      <c r="J3292" s="248">
        <v>1</v>
      </c>
      <c r="K3292" s="249">
        <v>2022</v>
      </c>
      <c r="L3292" s="249">
        <v>2022</v>
      </c>
      <c r="M3292" s="250" t="s">
        <v>6643</v>
      </c>
    </row>
    <row r="3293" spans="4:13" x14ac:dyDescent="0.35">
      <c r="D3293" s="244" t="s">
        <v>6780</v>
      </c>
      <c r="E3293" s="245">
        <v>44255</v>
      </c>
      <c r="F3293" s="245">
        <v>44620</v>
      </c>
      <c r="G3293" s="246" t="s">
        <v>160</v>
      </c>
      <c r="H3293" s="247">
        <v>102080</v>
      </c>
      <c r="I3293" s="248">
        <v>102080</v>
      </c>
      <c r="J3293" s="248">
        <v>1</v>
      </c>
      <c r="K3293" s="249">
        <v>2021</v>
      </c>
      <c r="L3293" s="249">
        <v>2022</v>
      </c>
      <c r="M3293" s="250" t="s">
        <v>21</v>
      </c>
    </row>
    <row r="3294" spans="4:13" x14ac:dyDescent="0.35">
      <c r="D3294" s="244" t="s">
        <v>6781</v>
      </c>
      <c r="E3294" s="245">
        <v>44801</v>
      </c>
      <c r="F3294" s="245">
        <v>44806</v>
      </c>
      <c r="G3294" s="246" t="s">
        <v>10</v>
      </c>
      <c r="H3294" s="247">
        <v>186470.5882</v>
      </c>
      <c r="I3294" s="248">
        <v>186470.5882</v>
      </c>
      <c r="J3294" s="248">
        <v>1</v>
      </c>
      <c r="K3294" s="249">
        <v>2022</v>
      </c>
      <c r="L3294" s="249">
        <v>2022</v>
      </c>
      <c r="M3294" s="250" t="s">
        <v>6643</v>
      </c>
    </row>
    <row r="3295" spans="4:13" x14ac:dyDescent="0.35">
      <c r="D3295" s="244" t="s">
        <v>6782</v>
      </c>
      <c r="E3295" s="245">
        <v>44810</v>
      </c>
      <c r="F3295" s="245">
        <v>44811</v>
      </c>
      <c r="G3295" s="246" t="s">
        <v>10</v>
      </c>
      <c r="H3295" s="247">
        <v>955000</v>
      </c>
      <c r="I3295" s="248">
        <v>255257.99789999999</v>
      </c>
      <c r="J3295" s="248">
        <v>1</v>
      </c>
      <c r="K3295" s="249">
        <v>2022</v>
      </c>
      <c r="L3295" s="249">
        <v>2022</v>
      </c>
      <c r="M3295" s="250" t="s">
        <v>6643</v>
      </c>
    </row>
    <row r="3296" spans="4:13" x14ac:dyDescent="0.35">
      <c r="D3296" s="244" t="s">
        <v>6785</v>
      </c>
      <c r="E3296" s="245">
        <v>44809</v>
      </c>
      <c r="F3296" s="245">
        <v>44811</v>
      </c>
      <c r="G3296" s="246" t="s">
        <v>10</v>
      </c>
      <c r="H3296" s="247">
        <v>100000</v>
      </c>
      <c r="I3296" s="248">
        <v>100000</v>
      </c>
      <c r="J3296" s="248">
        <v>1</v>
      </c>
      <c r="K3296" s="249">
        <v>2022</v>
      </c>
      <c r="L3296" s="249">
        <v>2022</v>
      </c>
      <c r="M3296" s="250" t="s">
        <v>6643</v>
      </c>
    </row>
    <row r="3297" spans="4:13" x14ac:dyDescent="0.35">
      <c r="D3297" s="244" t="s">
        <v>6786</v>
      </c>
      <c r="E3297" s="245">
        <v>44525</v>
      </c>
      <c r="F3297" s="245">
        <v>44806</v>
      </c>
      <c r="G3297" s="246" t="s">
        <v>10</v>
      </c>
      <c r="H3297" s="247">
        <v>100000</v>
      </c>
      <c r="I3297" s="248">
        <v>100000</v>
      </c>
      <c r="J3297" s="248">
        <v>1</v>
      </c>
      <c r="K3297" s="249">
        <v>2021</v>
      </c>
      <c r="L3297" s="249">
        <v>2022</v>
      </c>
      <c r="M3297" s="250" t="s">
        <v>3138</v>
      </c>
    </row>
    <row r="3298" spans="4:13" x14ac:dyDescent="0.35">
      <c r="D3298" s="244" t="s">
        <v>6787</v>
      </c>
      <c r="E3298" s="245">
        <v>44816</v>
      </c>
      <c r="F3298" s="245">
        <v>44818</v>
      </c>
      <c r="G3298" s="246" t="s">
        <v>10</v>
      </c>
      <c r="H3298" s="247">
        <v>25000</v>
      </c>
      <c r="I3298" s="248">
        <v>25000</v>
      </c>
      <c r="J3298" s="248">
        <v>1</v>
      </c>
      <c r="K3298" s="249">
        <v>2022</v>
      </c>
      <c r="L3298" s="249">
        <v>2022</v>
      </c>
      <c r="M3298" s="250" t="s">
        <v>6643</v>
      </c>
    </row>
    <row r="3299" spans="4:13" x14ac:dyDescent="0.35">
      <c r="D3299" s="244" t="s">
        <v>6790</v>
      </c>
      <c r="E3299" s="245">
        <v>44650</v>
      </c>
      <c r="F3299" s="245">
        <v>44743</v>
      </c>
      <c r="G3299" s="246" t="s">
        <v>658</v>
      </c>
      <c r="H3299" s="247">
        <v>1350000</v>
      </c>
      <c r="I3299" s="248">
        <v>100000</v>
      </c>
      <c r="J3299" s="248">
        <v>1</v>
      </c>
      <c r="K3299" s="249">
        <v>2022</v>
      </c>
      <c r="L3299" s="249">
        <v>2022</v>
      </c>
      <c r="M3299" s="250" t="s">
        <v>6021</v>
      </c>
    </row>
    <row r="3300" spans="4:13" x14ac:dyDescent="0.35">
      <c r="D3300" s="244" t="s">
        <v>6791</v>
      </c>
      <c r="E3300" s="245">
        <v>44659</v>
      </c>
      <c r="F3300" s="245">
        <v>44763</v>
      </c>
      <c r="G3300" s="246" t="s">
        <v>658</v>
      </c>
      <c r="H3300" s="247">
        <v>1350000</v>
      </c>
      <c r="I3300" s="248">
        <v>100000</v>
      </c>
      <c r="J3300" s="248">
        <v>1</v>
      </c>
      <c r="K3300" s="249">
        <v>2022</v>
      </c>
      <c r="L3300" s="249">
        <v>2022</v>
      </c>
      <c r="M3300" s="250" t="s">
        <v>6406</v>
      </c>
    </row>
    <row r="3301" spans="4:13" x14ac:dyDescent="0.35">
      <c r="D3301" s="244" t="s">
        <v>6792</v>
      </c>
      <c r="E3301" s="245">
        <v>44816</v>
      </c>
      <c r="F3301" s="245">
        <v>44819</v>
      </c>
      <c r="G3301" s="246" t="s">
        <v>10</v>
      </c>
      <c r="H3301" s="247">
        <v>10000</v>
      </c>
      <c r="I3301" s="248">
        <v>10000</v>
      </c>
      <c r="J3301" s="248">
        <v>1</v>
      </c>
      <c r="K3301" s="249">
        <v>2022</v>
      </c>
      <c r="L3301" s="249">
        <v>2022</v>
      </c>
      <c r="M3301" s="250" t="s">
        <v>6643</v>
      </c>
    </row>
    <row r="3302" spans="4:13" x14ac:dyDescent="0.35">
      <c r="D3302" s="244" t="s">
        <v>6794</v>
      </c>
      <c r="E3302" s="245">
        <v>44803</v>
      </c>
      <c r="F3302" s="245">
        <v>44812</v>
      </c>
      <c r="G3302" s="246" t="s">
        <v>10</v>
      </c>
      <c r="H3302" s="247">
        <v>9360</v>
      </c>
      <c r="I3302" s="248">
        <v>9360</v>
      </c>
      <c r="J3302" s="248">
        <v>1</v>
      </c>
      <c r="K3302" s="249">
        <v>2022</v>
      </c>
      <c r="L3302" s="249">
        <v>2022</v>
      </c>
      <c r="M3302" s="250" t="s">
        <v>6643</v>
      </c>
    </row>
    <row r="3303" spans="4:13" x14ac:dyDescent="0.35">
      <c r="D3303" s="244" t="s">
        <v>6796</v>
      </c>
      <c r="E3303" s="245">
        <v>44819</v>
      </c>
      <c r="F3303" s="245">
        <v>44820</v>
      </c>
      <c r="G3303" s="246" t="s">
        <v>10</v>
      </c>
      <c r="H3303" s="247">
        <v>16000</v>
      </c>
      <c r="I3303" s="248">
        <v>16000</v>
      </c>
      <c r="J3303" s="248">
        <v>1</v>
      </c>
      <c r="K3303" s="249">
        <v>2022</v>
      </c>
      <c r="L3303" s="249">
        <v>2022</v>
      </c>
      <c r="M3303" s="250" t="s">
        <v>6643</v>
      </c>
    </row>
    <row r="3304" spans="4:13" x14ac:dyDescent="0.35">
      <c r="D3304" s="244" t="s">
        <v>6798</v>
      </c>
      <c r="E3304" s="245">
        <v>44817</v>
      </c>
      <c r="F3304" s="245">
        <v>44820</v>
      </c>
      <c r="G3304" s="246" t="s">
        <v>10</v>
      </c>
      <c r="H3304" s="247">
        <v>17000</v>
      </c>
      <c r="I3304" s="248">
        <v>17000</v>
      </c>
      <c r="J3304" s="248">
        <v>1</v>
      </c>
      <c r="K3304" s="249">
        <v>2022</v>
      </c>
      <c r="L3304" s="249">
        <v>2022</v>
      </c>
      <c r="M3304" s="250" t="s">
        <v>6643</v>
      </c>
    </row>
    <row r="3305" spans="4:13" x14ac:dyDescent="0.35">
      <c r="D3305" s="244" t="s">
        <v>6800</v>
      </c>
      <c r="E3305" s="245">
        <v>44821</v>
      </c>
      <c r="F3305" s="245">
        <v>44823</v>
      </c>
      <c r="G3305" s="246" t="s">
        <v>10</v>
      </c>
      <c r="H3305" s="247">
        <v>25000</v>
      </c>
      <c r="I3305" s="248">
        <v>25000</v>
      </c>
      <c r="J3305" s="248">
        <v>1</v>
      </c>
      <c r="K3305" s="249">
        <v>2022</v>
      </c>
      <c r="L3305" s="249">
        <v>2022</v>
      </c>
      <c r="M3305" s="250" t="s">
        <v>6643</v>
      </c>
    </row>
    <row r="3306" spans="4:13" x14ac:dyDescent="0.35">
      <c r="D3306" s="244" t="s">
        <v>6803</v>
      </c>
      <c r="E3306" s="245">
        <v>44818</v>
      </c>
      <c r="F3306" s="245">
        <v>44823</v>
      </c>
      <c r="G3306" s="246" t="s">
        <v>10</v>
      </c>
      <c r="H3306" s="247">
        <v>100000</v>
      </c>
      <c r="I3306" s="248">
        <v>100000</v>
      </c>
      <c r="J3306" s="248">
        <v>1</v>
      </c>
      <c r="K3306" s="249">
        <v>2022</v>
      </c>
      <c r="L3306" s="249">
        <v>2022</v>
      </c>
      <c r="M3306" s="250" t="s">
        <v>6643</v>
      </c>
    </row>
    <row r="3307" spans="4:13" x14ac:dyDescent="0.35">
      <c r="D3307" s="244" t="s">
        <v>6804</v>
      </c>
      <c r="E3307" s="245">
        <v>44819</v>
      </c>
      <c r="F3307" s="245">
        <v>44823</v>
      </c>
      <c r="G3307" s="246" t="s">
        <v>13</v>
      </c>
      <c r="H3307" s="247">
        <v>112500</v>
      </c>
      <c r="I3307" s="248">
        <v>100000</v>
      </c>
      <c r="J3307" s="248">
        <v>1</v>
      </c>
      <c r="K3307" s="249">
        <v>2022</v>
      </c>
      <c r="L3307" s="249">
        <v>2022</v>
      </c>
      <c r="M3307" s="250" t="s">
        <v>6643</v>
      </c>
    </row>
    <row r="3308" spans="4:13" x14ac:dyDescent="0.35">
      <c r="D3308" s="244" t="s">
        <v>6805</v>
      </c>
      <c r="E3308" s="245">
        <v>44816</v>
      </c>
      <c r="F3308" s="245">
        <v>44823</v>
      </c>
      <c r="G3308" s="246" t="s">
        <v>10</v>
      </c>
      <c r="H3308" s="247">
        <v>17000</v>
      </c>
      <c r="I3308" s="248">
        <v>17000</v>
      </c>
      <c r="J3308" s="248">
        <v>1</v>
      </c>
      <c r="K3308" s="249">
        <v>2022</v>
      </c>
      <c r="L3308" s="249">
        <v>2022</v>
      </c>
      <c r="M3308" s="250" t="s">
        <v>6643</v>
      </c>
    </row>
    <row r="3309" spans="4:13" x14ac:dyDescent="0.35">
      <c r="D3309" s="244" t="s">
        <v>6806</v>
      </c>
      <c r="E3309" s="245">
        <v>44814</v>
      </c>
      <c r="F3309" s="245">
        <v>44820</v>
      </c>
      <c r="G3309" s="246" t="s">
        <v>10</v>
      </c>
      <c r="H3309" s="247">
        <v>15000</v>
      </c>
      <c r="I3309" s="248">
        <v>15000</v>
      </c>
      <c r="J3309" s="248">
        <v>1</v>
      </c>
      <c r="K3309" s="249">
        <v>2022</v>
      </c>
      <c r="L3309" s="249">
        <v>2022</v>
      </c>
      <c r="M3309" s="250" t="s">
        <v>6643</v>
      </c>
    </row>
    <row r="3310" spans="4:13" x14ac:dyDescent="0.35">
      <c r="D3310" s="244" t="s">
        <v>6808</v>
      </c>
      <c r="E3310" s="245">
        <v>44823</v>
      </c>
      <c r="F3310" s="245">
        <v>44825</v>
      </c>
      <c r="G3310" s="246" t="s">
        <v>10</v>
      </c>
      <c r="H3310" s="247">
        <v>206764.7059</v>
      </c>
      <c r="I3310" s="248">
        <v>206764.7059</v>
      </c>
      <c r="J3310" s="248">
        <v>1</v>
      </c>
      <c r="K3310" s="249">
        <v>2022</v>
      </c>
      <c r="L3310" s="249">
        <v>2022</v>
      </c>
      <c r="M3310" s="250" t="s">
        <v>6643</v>
      </c>
    </row>
    <row r="3311" spans="4:13" x14ac:dyDescent="0.35">
      <c r="D3311" s="244" t="s">
        <v>6810</v>
      </c>
      <c r="E3311" s="245">
        <v>44817</v>
      </c>
      <c r="F3311" s="245">
        <v>44824</v>
      </c>
      <c r="G3311" s="246" t="s">
        <v>13</v>
      </c>
      <c r="H3311" s="247">
        <v>177470.5882</v>
      </c>
      <c r="I3311" s="248">
        <v>177470.5882</v>
      </c>
      <c r="J3311" s="248">
        <v>1</v>
      </c>
      <c r="K3311" s="249">
        <v>2022</v>
      </c>
      <c r="L3311" s="249">
        <v>2022</v>
      </c>
      <c r="M3311" s="250" t="s">
        <v>6643</v>
      </c>
    </row>
    <row r="3312" spans="4:13" x14ac:dyDescent="0.35">
      <c r="D3312" s="244" t="s">
        <v>6812</v>
      </c>
      <c r="E3312" s="245">
        <v>44827</v>
      </c>
      <c r="F3312" s="245">
        <v>44830</v>
      </c>
      <c r="G3312" s="246" t="s">
        <v>10</v>
      </c>
      <c r="H3312" s="247">
        <v>20000</v>
      </c>
      <c r="I3312" s="248">
        <v>20000</v>
      </c>
      <c r="J3312" s="248">
        <v>1</v>
      </c>
      <c r="K3312" s="249">
        <v>2022</v>
      </c>
      <c r="L3312" s="249">
        <v>2022</v>
      </c>
      <c r="M3312" s="250" t="s">
        <v>6643</v>
      </c>
    </row>
    <row r="3313" spans="4:13" x14ac:dyDescent="0.35">
      <c r="D3313" s="244" t="s">
        <v>6815</v>
      </c>
      <c r="E3313" s="245">
        <v>44826</v>
      </c>
      <c r="F3313" s="245">
        <v>44827</v>
      </c>
      <c r="G3313" s="246" t="s">
        <v>10</v>
      </c>
      <c r="H3313" s="247">
        <v>100000</v>
      </c>
      <c r="I3313" s="248">
        <v>100000</v>
      </c>
      <c r="J3313" s="248">
        <v>1</v>
      </c>
      <c r="K3313" s="249">
        <v>2022</v>
      </c>
      <c r="L3313" s="249">
        <v>2022</v>
      </c>
      <c r="M3313" s="250" t="s">
        <v>6643</v>
      </c>
    </row>
    <row r="3314" spans="4:13" x14ac:dyDescent="0.35">
      <c r="D3314" s="244" t="s">
        <v>6817</v>
      </c>
      <c r="E3314" s="245">
        <v>44831</v>
      </c>
      <c r="F3314" s="245">
        <v>44833</v>
      </c>
      <c r="G3314" s="246" t="s">
        <v>10</v>
      </c>
      <c r="H3314" s="247">
        <v>320000</v>
      </c>
      <c r="I3314" s="248">
        <v>320000</v>
      </c>
      <c r="J3314" s="248">
        <v>1</v>
      </c>
      <c r="K3314" s="249">
        <v>2022</v>
      </c>
      <c r="L3314" s="249">
        <v>2022</v>
      </c>
      <c r="M3314" s="250" t="s">
        <v>6643</v>
      </c>
    </row>
    <row r="3315" spans="4:13" x14ac:dyDescent="0.35">
      <c r="D3315" s="244" t="s">
        <v>6820</v>
      </c>
      <c r="E3315" s="245">
        <v>44832</v>
      </c>
      <c r="F3315" s="245">
        <v>44837</v>
      </c>
      <c r="G3315" s="246" t="s">
        <v>13</v>
      </c>
      <c r="H3315" s="247">
        <v>30000</v>
      </c>
      <c r="I3315" s="248">
        <v>30000</v>
      </c>
      <c r="J3315" s="248">
        <v>1</v>
      </c>
      <c r="K3315" s="249">
        <v>2022</v>
      </c>
      <c r="L3315" s="249">
        <v>2022</v>
      </c>
      <c r="M3315" s="250" t="s">
        <v>6643</v>
      </c>
    </row>
    <row r="3316" spans="4:13" x14ac:dyDescent="0.35">
      <c r="D3316" s="244" t="s">
        <v>6823</v>
      </c>
      <c r="E3316" s="245">
        <v>44836</v>
      </c>
      <c r="F3316" s="245">
        <v>44837</v>
      </c>
      <c r="G3316" s="246" t="s">
        <v>10</v>
      </c>
      <c r="H3316" s="247">
        <v>100000</v>
      </c>
      <c r="I3316" s="248">
        <v>100000</v>
      </c>
      <c r="J3316" s="248">
        <v>1</v>
      </c>
      <c r="K3316" s="249">
        <v>2022</v>
      </c>
      <c r="L3316" s="249">
        <v>2022</v>
      </c>
      <c r="M3316" s="250" t="s">
        <v>6825</v>
      </c>
    </row>
    <row r="3317" spans="4:13" x14ac:dyDescent="0.35">
      <c r="D3317" s="244" t="s">
        <v>6826</v>
      </c>
      <c r="E3317" s="245">
        <v>44825</v>
      </c>
      <c r="F3317" s="245">
        <v>44838</v>
      </c>
      <c r="G3317" s="246" t="s">
        <v>10</v>
      </c>
      <c r="H3317" s="247">
        <v>87400</v>
      </c>
      <c r="I3317" s="248">
        <v>87400</v>
      </c>
      <c r="J3317" s="248">
        <v>1</v>
      </c>
      <c r="K3317" s="249">
        <v>2022</v>
      </c>
      <c r="L3317" s="249">
        <v>2022</v>
      </c>
      <c r="M3317" s="250" t="s">
        <v>6643</v>
      </c>
    </row>
    <row r="3318" spans="4:13" x14ac:dyDescent="0.35">
      <c r="D3318" s="244" t="s">
        <v>6828</v>
      </c>
      <c r="E3318" s="245">
        <v>44837</v>
      </c>
      <c r="F3318" s="245">
        <v>44837</v>
      </c>
      <c r="G3318" s="246" t="s">
        <v>744</v>
      </c>
      <c r="H3318" s="247">
        <v>100000</v>
      </c>
      <c r="I3318" s="248">
        <v>100000</v>
      </c>
      <c r="J3318" s="248">
        <v>1</v>
      </c>
      <c r="K3318" s="249">
        <v>2022</v>
      </c>
      <c r="L3318" s="249">
        <v>2022</v>
      </c>
      <c r="M3318" s="250" t="s">
        <v>6825</v>
      </c>
    </row>
    <row r="3319" spans="4:13" x14ac:dyDescent="0.35">
      <c r="D3319" s="244" t="s">
        <v>6829</v>
      </c>
      <c r="E3319" s="245">
        <v>44837</v>
      </c>
      <c r="F3319" s="245">
        <v>44838</v>
      </c>
      <c r="G3319" s="246" t="s">
        <v>10</v>
      </c>
      <c r="H3319" s="247">
        <v>20000</v>
      </c>
      <c r="I3319" s="248">
        <v>20000</v>
      </c>
      <c r="J3319" s="248">
        <v>1</v>
      </c>
      <c r="K3319" s="249">
        <v>2022</v>
      </c>
      <c r="L3319" s="249">
        <v>2022</v>
      </c>
      <c r="M3319" s="250" t="s">
        <v>6825</v>
      </c>
    </row>
    <row r="3320" spans="4:13" x14ac:dyDescent="0.35">
      <c r="D3320" s="244" t="s">
        <v>6830</v>
      </c>
      <c r="E3320" s="245">
        <v>44679</v>
      </c>
      <c r="F3320" s="245">
        <v>44838</v>
      </c>
      <c r="G3320" s="246" t="s">
        <v>10</v>
      </c>
      <c r="H3320" s="247">
        <v>935500.51630000002</v>
      </c>
      <c r="I3320" s="248">
        <v>435500.51630000002</v>
      </c>
      <c r="J3320" s="248">
        <v>1</v>
      </c>
      <c r="K3320" s="249">
        <v>2022</v>
      </c>
      <c r="L3320" s="249">
        <v>2022</v>
      </c>
      <c r="M3320" s="250" t="s">
        <v>6406</v>
      </c>
    </row>
    <row r="3321" spans="4:13" x14ac:dyDescent="0.35">
      <c r="D3321" s="244" t="s">
        <v>6831</v>
      </c>
      <c r="E3321" s="245">
        <v>44835</v>
      </c>
      <c r="F3321" s="245">
        <v>44841</v>
      </c>
      <c r="G3321" s="246" t="s">
        <v>10</v>
      </c>
      <c r="H3321" s="247">
        <v>18000</v>
      </c>
      <c r="I3321" s="248">
        <v>18000</v>
      </c>
      <c r="J3321" s="248">
        <v>1</v>
      </c>
      <c r="K3321" s="249">
        <v>2022</v>
      </c>
      <c r="L3321" s="249">
        <v>2022</v>
      </c>
      <c r="M3321" s="250" t="s">
        <v>6825</v>
      </c>
    </row>
    <row r="3322" spans="4:13" x14ac:dyDescent="0.35">
      <c r="D3322" s="244" t="s">
        <v>6834</v>
      </c>
      <c r="E3322" s="245">
        <v>44833</v>
      </c>
      <c r="F3322" s="245">
        <v>44841</v>
      </c>
      <c r="G3322" s="246" t="s">
        <v>10</v>
      </c>
      <c r="H3322" s="247">
        <v>10000</v>
      </c>
      <c r="I3322" s="248">
        <v>10000</v>
      </c>
      <c r="J3322" s="248">
        <v>1</v>
      </c>
      <c r="K3322" s="249">
        <v>2022</v>
      </c>
      <c r="L3322" s="249">
        <v>2022</v>
      </c>
      <c r="M3322" s="250" t="s">
        <v>6643</v>
      </c>
    </row>
    <row r="3323" spans="4:13" x14ac:dyDescent="0.35">
      <c r="D3323" s="244" t="s">
        <v>6835</v>
      </c>
      <c r="E3323" s="245">
        <v>44838</v>
      </c>
      <c r="F3323" s="245">
        <v>44841</v>
      </c>
      <c r="G3323" s="246" t="s">
        <v>10</v>
      </c>
      <c r="H3323" s="247">
        <v>250000</v>
      </c>
      <c r="I3323" s="248">
        <v>250000</v>
      </c>
      <c r="J3323" s="248">
        <v>1</v>
      </c>
      <c r="K3323" s="249">
        <v>2022</v>
      </c>
      <c r="L3323" s="249">
        <v>2022</v>
      </c>
      <c r="M3323" s="250" t="s">
        <v>6825</v>
      </c>
    </row>
    <row r="3324" spans="4:13" x14ac:dyDescent="0.35">
      <c r="D3324" s="244" t="s">
        <v>6836</v>
      </c>
      <c r="E3324" s="245">
        <v>44827</v>
      </c>
      <c r="F3324" s="245">
        <v>44834</v>
      </c>
      <c r="G3324" s="246" t="s">
        <v>744</v>
      </c>
      <c r="H3324" s="247">
        <v>41412</v>
      </c>
      <c r="I3324" s="248">
        <v>41412</v>
      </c>
      <c r="J3324" s="248">
        <v>1</v>
      </c>
      <c r="K3324" s="249">
        <v>2022</v>
      </c>
      <c r="L3324" s="249">
        <v>2022</v>
      </c>
      <c r="M3324" s="250" t="s">
        <v>6643</v>
      </c>
    </row>
    <row r="3325" spans="4:13" x14ac:dyDescent="0.35">
      <c r="D3325" s="244" t="s">
        <v>6838</v>
      </c>
      <c r="E3325" s="245">
        <v>44816</v>
      </c>
      <c r="F3325" s="245">
        <v>44845</v>
      </c>
      <c r="G3325" s="246" t="s">
        <v>700</v>
      </c>
      <c r="H3325" s="247">
        <v>10000</v>
      </c>
      <c r="I3325" s="248">
        <v>10000</v>
      </c>
      <c r="J3325" s="248">
        <v>1</v>
      </c>
      <c r="K3325" s="249">
        <v>2022</v>
      </c>
      <c r="L3325" s="249">
        <v>2022</v>
      </c>
      <c r="M3325" s="250" t="s">
        <v>6643</v>
      </c>
    </row>
    <row r="3326" spans="4:13" x14ac:dyDescent="0.35">
      <c r="D3326" s="244" t="s">
        <v>6840</v>
      </c>
      <c r="E3326" s="245">
        <v>44836</v>
      </c>
      <c r="F3326" s="245">
        <v>44845</v>
      </c>
      <c r="G3326" s="246" t="s">
        <v>10</v>
      </c>
      <c r="H3326" s="247">
        <v>100000</v>
      </c>
      <c r="I3326" s="248">
        <v>100000</v>
      </c>
      <c r="J3326" s="248">
        <v>1</v>
      </c>
      <c r="K3326" s="249">
        <v>2022</v>
      </c>
      <c r="L3326" s="249">
        <v>2022</v>
      </c>
      <c r="M3326" s="250" t="s">
        <v>6825</v>
      </c>
    </row>
    <row r="3327" spans="4:13" x14ac:dyDescent="0.35">
      <c r="D3327" s="244" t="s">
        <v>6841</v>
      </c>
      <c r="E3327" s="245">
        <v>44814</v>
      </c>
      <c r="F3327" s="245">
        <v>44845</v>
      </c>
      <c r="G3327" s="246" t="s">
        <v>10</v>
      </c>
      <c r="H3327" s="247">
        <v>18000</v>
      </c>
      <c r="I3327" s="248">
        <v>18000</v>
      </c>
      <c r="J3327" s="248">
        <v>1</v>
      </c>
      <c r="K3327" s="249">
        <v>2022</v>
      </c>
      <c r="L3327" s="249">
        <v>2022</v>
      </c>
      <c r="M3327" s="250" t="s">
        <v>6643</v>
      </c>
    </row>
    <row r="3328" spans="4:13" x14ac:dyDescent="0.35">
      <c r="D3328" s="244" t="s">
        <v>6842</v>
      </c>
      <c r="E3328" s="245">
        <v>44841</v>
      </c>
      <c r="F3328" s="245">
        <v>44846</v>
      </c>
      <c r="G3328" s="246" t="s">
        <v>10</v>
      </c>
      <c r="H3328" s="247">
        <v>435658.8235</v>
      </c>
      <c r="I3328" s="248">
        <v>435658.8235</v>
      </c>
      <c r="J3328" s="248">
        <v>1</v>
      </c>
      <c r="K3328" s="249">
        <v>2022</v>
      </c>
      <c r="L3328" s="249">
        <v>2022</v>
      </c>
      <c r="M3328" s="250" t="s">
        <v>6825</v>
      </c>
    </row>
    <row r="3329" spans="4:13" x14ac:dyDescent="0.35">
      <c r="D3329" s="244" t="s">
        <v>6844</v>
      </c>
      <c r="E3329" s="245">
        <v>44842</v>
      </c>
      <c r="F3329" s="245">
        <v>44846</v>
      </c>
      <c r="G3329" s="246" t="s">
        <v>13</v>
      </c>
      <c r="H3329" s="247">
        <v>18000</v>
      </c>
      <c r="I3329" s="248">
        <v>18000</v>
      </c>
      <c r="J3329" s="248">
        <v>1</v>
      </c>
      <c r="K3329" s="249">
        <v>2022</v>
      </c>
      <c r="L3329" s="249">
        <v>2022</v>
      </c>
      <c r="M3329" s="250" t="s">
        <v>6825</v>
      </c>
    </row>
    <row r="3330" spans="4:13" x14ac:dyDescent="0.35">
      <c r="D3330" s="244" t="s">
        <v>6846</v>
      </c>
      <c r="E3330" s="245">
        <v>44812</v>
      </c>
      <c r="F3330" s="245">
        <v>44845</v>
      </c>
      <c r="G3330" s="246" t="s">
        <v>744</v>
      </c>
      <c r="H3330" s="247">
        <v>100000</v>
      </c>
      <c r="I3330" s="248">
        <v>100000</v>
      </c>
      <c r="J3330" s="248">
        <v>1</v>
      </c>
      <c r="K3330" s="249">
        <v>2022</v>
      </c>
      <c r="L3330" s="249">
        <v>2022</v>
      </c>
      <c r="M3330" s="250" t="s">
        <v>6643</v>
      </c>
    </row>
    <row r="3331" spans="4:13" x14ac:dyDescent="0.35">
      <c r="D3331" s="244" t="s">
        <v>6847</v>
      </c>
      <c r="E3331" s="245">
        <v>44762</v>
      </c>
      <c r="F3331" s="245">
        <v>44848</v>
      </c>
      <c r="G3331" s="246" t="s">
        <v>10</v>
      </c>
      <c r="H3331" s="247">
        <v>10000</v>
      </c>
      <c r="I3331" s="248">
        <v>10000</v>
      </c>
      <c r="J3331" s="248">
        <v>1</v>
      </c>
      <c r="K3331" s="249">
        <v>2022</v>
      </c>
      <c r="L3331" s="249">
        <v>2022</v>
      </c>
      <c r="M3331" s="250" t="s">
        <v>6643</v>
      </c>
    </row>
    <row r="3332" spans="4:13" x14ac:dyDescent="0.35">
      <c r="D3332" s="244" t="s">
        <v>6849</v>
      </c>
      <c r="E3332" s="245">
        <v>44812</v>
      </c>
      <c r="F3332" s="245">
        <v>44848</v>
      </c>
      <c r="G3332" s="246" t="s">
        <v>10</v>
      </c>
      <c r="H3332" s="247">
        <v>20000</v>
      </c>
      <c r="I3332" s="248">
        <v>20000</v>
      </c>
      <c r="J3332" s="248">
        <v>1</v>
      </c>
      <c r="K3332" s="249">
        <v>2022</v>
      </c>
      <c r="L3332" s="249">
        <v>2022</v>
      </c>
      <c r="M3332" s="250" t="s">
        <v>6643</v>
      </c>
    </row>
    <row r="3333" spans="4:13" x14ac:dyDescent="0.35">
      <c r="D3333" s="244" t="s">
        <v>6850</v>
      </c>
      <c r="E3333" s="245">
        <v>44834</v>
      </c>
      <c r="F3333" s="245">
        <v>44846</v>
      </c>
      <c r="G3333" s="246" t="s">
        <v>782</v>
      </c>
      <c r="H3333" s="247">
        <v>50000</v>
      </c>
      <c r="I3333" s="248">
        <v>50000</v>
      </c>
      <c r="J3333" s="248">
        <v>1</v>
      </c>
      <c r="K3333" s="249">
        <v>2022</v>
      </c>
      <c r="L3333" s="249">
        <v>2022</v>
      </c>
      <c r="M3333" s="250" t="s">
        <v>6643</v>
      </c>
    </row>
    <row r="3334" spans="4:13" x14ac:dyDescent="0.35">
      <c r="D3334" s="244" t="s">
        <v>6851</v>
      </c>
      <c r="E3334" s="245">
        <v>44848</v>
      </c>
      <c r="F3334" s="245">
        <v>44852</v>
      </c>
      <c r="G3334" s="246" t="s">
        <v>10</v>
      </c>
      <c r="H3334" s="247">
        <v>263500</v>
      </c>
      <c r="I3334" s="248">
        <v>208000</v>
      </c>
      <c r="J3334" s="248">
        <v>1</v>
      </c>
      <c r="K3334" s="249">
        <v>2022</v>
      </c>
      <c r="L3334" s="249">
        <v>2022</v>
      </c>
      <c r="M3334" s="250" t="s">
        <v>6825</v>
      </c>
    </row>
    <row r="3335" spans="4:13" x14ac:dyDescent="0.35">
      <c r="D3335" s="244" t="s">
        <v>6853</v>
      </c>
      <c r="E3335" s="245">
        <v>44852</v>
      </c>
      <c r="F3335" s="245">
        <v>44853</v>
      </c>
      <c r="G3335" s="246" t="s">
        <v>10</v>
      </c>
      <c r="H3335" s="247">
        <v>169941.1765</v>
      </c>
      <c r="I3335" s="248">
        <v>169941.1765</v>
      </c>
      <c r="J3335" s="248">
        <v>1</v>
      </c>
      <c r="K3335" s="249">
        <v>2022</v>
      </c>
      <c r="L3335" s="249">
        <v>2022</v>
      </c>
      <c r="M3335" s="250" t="s">
        <v>6825</v>
      </c>
    </row>
    <row r="3336" spans="4:13" x14ac:dyDescent="0.35">
      <c r="D3336" s="244" t="s">
        <v>6855</v>
      </c>
      <c r="E3336" s="245">
        <v>44679</v>
      </c>
      <c r="F3336" s="245">
        <v>44853</v>
      </c>
      <c r="G3336" s="246" t="s">
        <v>10</v>
      </c>
      <c r="H3336" s="247">
        <v>102941.1765</v>
      </c>
      <c r="I3336" s="248">
        <v>102941.1765</v>
      </c>
      <c r="J3336" s="248">
        <v>1</v>
      </c>
      <c r="K3336" s="249">
        <v>2022</v>
      </c>
      <c r="L3336" s="249">
        <v>2022</v>
      </c>
      <c r="M3336" s="250" t="s">
        <v>6406</v>
      </c>
    </row>
    <row r="3337" spans="4:13" x14ac:dyDescent="0.35">
      <c r="D3337" s="244" t="s">
        <v>6856</v>
      </c>
      <c r="E3337" s="245">
        <v>44680</v>
      </c>
      <c r="F3337" s="245">
        <v>44688</v>
      </c>
      <c r="G3337" s="246" t="s">
        <v>197</v>
      </c>
      <c r="H3337" s="247">
        <v>205882.3529</v>
      </c>
      <c r="I3337" s="248">
        <v>-3.8900179788469997E-6</v>
      </c>
      <c r="J3337" s="248">
        <v>1</v>
      </c>
      <c r="K3337" s="249">
        <v>2022</v>
      </c>
      <c r="L3337" s="249">
        <v>2022</v>
      </c>
      <c r="M3337" s="250" t="s">
        <v>6406</v>
      </c>
    </row>
    <row r="3338" spans="4:13" x14ac:dyDescent="0.35">
      <c r="D3338" s="244" t="s">
        <v>6857</v>
      </c>
      <c r="E3338" s="245">
        <v>44853</v>
      </c>
      <c r="F3338" s="245">
        <v>44855</v>
      </c>
      <c r="G3338" s="246" t="s">
        <v>10</v>
      </c>
      <c r="H3338" s="247">
        <v>150000</v>
      </c>
      <c r="I3338" s="248">
        <v>150000</v>
      </c>
      <c r="J3338" s="248">
        <v>1</v>
      </c>
      <c r="K3338" s="249">
        <v>2022</v>
      </c>
      <c r="L3338" s="249">
        <v>2022</v>
      </c>
      <c r="M3338" s="250" t="s">
        <v>6825</v>
      </c>
    </row>
    <row r="3339" spans="4:13" x14ac:dyDescent="0.35">
      <c r="D3339" s="244" t="s">
        <v>6859</v>
      </c>
      <c r="E3339" s="245">
        <v>44850</v>
      </c>
      <c r="F3339" s="245">
        <v>44853</v>
      </c>
      <c r="G3339" s="246" t="s">
        <v>10</v>
      </c>
      <c r="H3339" s="247">
        <v>50000</v>
      </c>
      <c r="I3339" s="248">
        <v>50000</v>
      </c>
      <c r="J3339" s="248">
        <v>1</v>
      </c>
      <c r="K3339" s="249">
        <v>2022</v>
      </c>
      <c r="L3339" s="249">
        <v>2022</v>
      </c>
      <c r="M3339" s="250" t="s">
        <v>6825</v>
      </c>
    </row>
    <row r="3340" spans="4:13" x14ac:dyDescent="0.35">
      <c r="D3340" s="244" t="s">
        <v>6862</v>
      </c>
      <c r="E3340" s="245">
        <v>44857</v>
      </c>
      <c r="F3340" s="245">
        <v>44859</v>
      </c>
      <c r="G3340" s="246" t="s">
        <v>10</v>
      </c>
      <c r="H3340" s="247">
        <v>100000</v>
      </c>
      <c r="I3340" s="248">
        <v>100000</v>
      </c>
      <c r="J3340" s="248">
        <v>1</v>
      </c>
      <c r="K3340" s="249">
        <v>2022</v>
      </c>
      <c r="L3340" s="249">
        <v>2022</v>
      </c>
      <c r="M3340" s="250" t="s">
        <v>6825</v>
      </c>
    </row>
    <row r="3341" spans="4:13" x14ac:dyDescent="0.35">
      <c r="D3341" s="244" t="s">
        <v>6865</v>
      </c>
      <c r="E3341" s="245">
        <v>44624</v>
      </c>
      <c r="F3341" s="245">
        <v>44636</v>
      </c>
      <c r="G3341" s="246" t="s">
        <v>160</v>
      </c>
      <c r="H3341" s="247">
        <v>50000</v>
      </c>
      <c r="I3341" s="248">
        <v>9389.6713615030003</v>
      </c>
      <c r="J3341" s="248">
        <v>1</v>
      </c>
      <c r="K3341" s="249">
        <v>2022</v>
      </c>
      <c r="L3341" s="249">
        <v>2022</v>
      </c>
      <c r="M3341" s="250" t="s">
        <v>6021</v>
      </c>
    </row>
    <row r="3342" spans="4:13" x14ac:dyDescent="0.35">
      <c r="D3342" s="244" t="s">
        <v>6866</v>
      </c>
      <c r="E3342" s="245">
        <v>44633</v>
      </c>
      <c r="F3342" s="245">
        <v>44636</v>
      </c>
      <c r="G3342" s="246" t="s">
        <v>160</v>
      </c>
      <c r="H3342" s="247">
        <v>2681619</v>
      </c>
      <c r="I3342" s="248">
        <v>503590.42253520997</v>
      </c>
      <c r="J3342" s="248">
        <v>1</v>
      </c>
      <c r="K3342" s="249">
        <v>2022</v>
      </c>
      <c r="L3342" s="249">
        <v>2022</v>
      </c>
      <c r="M3342" s="250" t="s">
        <v>6021</v>
      </c>
    </row>
    <row r="3343" spans="4:13" x14ac:dyDescent="0.35">
      <c r="D3343" s="244" t="s">
        <v>6867</v>
      </c>
      <c r="E3343" s="245">
        <v>44668</v>
      </c>
      <c r="F3343" s="245">
        <v>44860</v>
      </c>
      <c r="G3343" s="246" t="s">
        <v>152</v>
      </c>
      <c r="H3343" s="247">
        <v>34564</v>
      </c>
      <c r="I3343" s="248">
        <v>2764.0612952381998</v>
      </c>
      <c r="J3343" s="248">
        <v>1</v>
      </c>
      <c r="K3343" s="249">
        <v>2022</v>
      </c>
      <c r="L3343" s="249">
        <v>2022</v>
      </c>
      <c r="M3343" s="250" t="s">
        <v>6406</v>
      </c>
    </row>
    <row r="3344" spans="4:13" x14ac:dyDescent="0.35">
      <c r="D3344" s="244" t="s">
        <v>6869</v>
      </c>
      <c r="E3344" s="245">
        <v>44857</v>
      </c>
      <c r="F3344" s="245">
        <v>44858</v>
      </c>
      <c r="G3344" s="246" t="s">
        <v>10</v>
      </c>
      <c r="H3344" s="247">
        <v>125000</v>
      </c>
      <c r="I3344" s="248">
        <v>125000</v>
      </c>
      <c r="J3344" s="248">
        <v>1</v>
      </c>
      <c r="K3344" s="249">
        <v>2022</v>
      </c>
      <c r="L3344" s="249">
        <v>2022</v>
      </c>
      <c r="M3344" s="250" t="s">
        <v>6825</v>
      </c>
    </row>
    <row r="3345" spans="4:13" x14ac:dyDescent="0.35">
      <c r="D3345" s="244" t="s">
        <v>6871</v>
      </c>
      <c r="E3345" s="245">
        <v>44808</v>
      </c>
      <c r="F3345" s="245">
        <v>44858</v>
      </c>
      <c r="G3345" s="246" t="s">
        <v>13</v>
      </c>
      <c r="H3345" s="247">
        <v>100000</v>
      </c>
      <c r="I3345" s="248">
        <v>100000</v>
      </c>
      <c r="J3345" s="248">
        <v>1</v>
      </c>
      <c r="K3345" s="249">
        <v>2022</v>
      </c>
      <c r="L3345" s="249">
        <v>2022</v>
      </c>
      <c r="M3345" s="250" t="s">
        <v>6643</v>
      </c>
    </row>
    <row r="3346" spans="4:13" x14ac:dyDescent="0.35">
      <c r="D3346" s="244" t="s">
        <v>6873</v>
      </c>
      <c r="E3346" s="245">
        <v>44848</v>
      </c>
      <c r="F3346" s="245">
        <v>44860</v>
      </c>
      <c r="G3346" s="246" t="s">
        <v>10</v>
      </c>
      <c r="H3346" s="247">
        <v>80000</v>
      </c>
      <c r="I3346" s="248">
        <v>80000</v>
      </c>
      <c r="J3346" s="248">
        <v>1</v>
      </c>
      <c r="K3346" s="249">
        <v>2022</v>
      </c>
      <c r="L3346" s="249">
        <v>2022</v>
      </c>
      <c r="M3346" s="250" t="s">
        <v>6825</v>
      </c>
    </row>
    <row r="3347" spans="4:13" x14ac:dyDescent="0.35">
      <c r="D3347" s="244" t="s">
        <v>6874</v>
      </c>
      <c r="E3347" s="245">
        <v>44367</v>
      </c>
      <c r="F3347" s="245">
        <v>44861</v>
      </c>
      <c r="G3347" s="246" t="s">
        <v>10</v>
      </c>
      <c r="H3347" s="247">
        <v>363600</v>
      </c>
      <c r="I3347" s="248">
        <v>363600</v>
      </c>
      <c r="J3347" s="248">
        <v>1</v>
      </c>
      <c r="K3347" s="249">
        <v>2021</v>
      </c>
      <c r="L3347" s="249">
        <v>2022</v>
      </c>
      <c r="M3347" s="250" t="s">
        <v>2250</v>
      </c>
    </row>
    <row r="3348" spans="4:13" x14ac:dyDescent="0.35">
      <c r="D3348" s="244" t="s">
        <v>6876</v>
      </c>
      <c r="E3348" s="245">
        <v>44850</v>
      </c>
      <c r="F3348" s="245">
        <v>44861</v>
      </c>
      <c r="G3348" s="246" t="s">
        <v>10</v>
      </c>
      <c r="H3348" s="247">
        <v>100000</v>
      </c>
      <c r="I3348" s="248">
        <v>100000</v>
      </c>
      <c r="J3348" s="248">
        <v>1</v>
      </c>
      <c r="K3348" s="249">
        <v>2022</v>
      </c>
      <c r="L3348" s="249">
        <v>2022</v>
      </c>
      <c r="M3348" s="250" t="s">
        <v>6825</v>
      </c>
    </row>
    <row r="3349" spans="4:13" x14ac:dyDescent="0.35">
      <c r="D3349" s="244" t="s">
        <v>6877</v>
      </c>
      <c r="E3349" s="245">
        <v>44853</v>
      </c>
      <c r="F3349" s="245">
        <v>44861</v>
      </c>
      <c r="G3349" s="246" t="s">
        <v>10</v>
      </c>
      <c r="H3349" s="247">
        <v>100000</v>
      </c>
      <c r="I3349" s="248">
        <v>100000</v>
      </c>
      <c r="J3349" s="248">
        <v>1</v>
      </c>
      <c r="K3349" s="249">
        <v>2022</v>
      </c>
      <c r="L3349" s="249">
        <v>2022</v>
      </c>
      <c r="M3349" s="250" t="s">
        <v>6825</v>
      </c>
    </row>
    <row r="3350" spans="4:13" x14ac:dyDescent="0.35">
      <c r="D3350" s="244" t="s">
        <v>6878</v>
      </c>
      <c r="E3350" s="245">
        <v>43849</v>
      </c>
      <c r="F3350" s="245">
        <v>44062</v>
      </c>
      <c r="G3350" s="246" t="s">
        <v>658</v>
      </c>
      <c r="H3350" s="247">
        <v>205882.3529</v>
      </c>
      <c r="I3350" s="248">
        <v>205882.3529</v>
      </c>
      <c r="J3350" s="248">
        <v>1</v>
      </c>
      <c r="K3350" s="249">
        <v>2020</v>
      </c>
      <c r="L3350" s="249">
        <v>2020</v>
      </c>
      <c r="M3350" s="250" t="s">
        <v>28</v>
      </c>
    </row>
    <row r="3351" spans="4:13" x14ac:dyDescent="0.35">
      <c r="D3351" s="244" t="s">
        <v>6879</v>
      </c>
      <c r="E3351" s="245">
        <v>44865</v>
      </c>
      <c r="F3351" s="245">
        <v>44866</v>
      </c>
      <c r="G3351" s="246" t="s">
        <v>10</v>
      </c>
      <c r="H3351" s="247">
        <v>445000</v>
      </c>
      <c r="I3351" s="248">
        <v>80000</v>
      </c>
      <c r="J3351" s="248">
        <v>1</v>
      </c>
      <c r="K3351" s="249">
        <v>2022</v>
      </c>
      <c r="L3351" s="249">
        <v>2022</v>
      </c>
      <c r="M3351" s="250" t="s">
        <v>6825</v>
      </c>
    </row>
    <row r="3352" spans="4:13" x14ac:dyDescent="0.35">
      <c r="D3352" s="244" t="s">
        <v>6882</v>
      </c>
      <c r="E3352" s="245">
        <v>44860</v>
      </c>
      <c r="F3352" s="245">
        <v>44861</v>
      </c>
      <c r="G3352" s="246" t="s">
        <v>10</v>
      </c>
      <c r="H3352" s="247">
        <v>100000</v>
      </c>
      <c r="I3352" s="248">
        <v>100000</v>
      </c>
      <c r="J3352" s="248">
        <v>1</v>
      </c>
      <c r="K3352" s="249">
        <v>2022</v>
      </c>
      <c r="L3352" s="249">
        <v>2022</v>
      </c>
      <c r="M3352" s="250" t="s">
        <v>6825</v>
      </c>
    </row>
    <row r="3353" spans="4:13" x14ac:dyDescent="0.35">
      <c r="D3353" s="244" t="s">
        <v>6883</v>
      </c>
      <c r="E3353" s="245">
        <v>44675</v>
      </c>
      <c r="F3353" s="245">
        <v>44865</v>
      </c>
      <c r="G3353" s="246" t="s">
        <v>10</v>
      </c>
      <c r="H3353" s="247">
        <v>801857.58539999998</v>
      </c>
      <c r="I3353" s="248">
        <v>801857.58539999998</v>
      </c>
      <c r="J3353" s="248">
        <v>1</v>
      </c>
      <c r="K3353" s="249">
        <v>2022</v>
      </c>
      <c r="L3353" s="249">
        <v>2022</v>
      </c>
      <c r="M3353" s="250" t="s">
        <v>6406</v>
      </c>
    </row>
    <row r="3354" spans="4:13" x14ac:dyDescent="0.35">
      <c r="D3354" s="244" t="s">
        <v>6884</v>
      </c>
      <c r="E3354" s="245">
        <v>44858</v>
      </c>
      <c r="F3354" s="245">
        <v>44866</v>
      </c>
      <c r="G3354" s="246" t="s">
        <v>10</v>
      </c>
      <c r="H3354" s="247">
        <v>100000</v>
      </c>
      <c r="I3354" s="248">
        <v>100000</v>
      </c>
      <c r="J3354" s="248">
        <v>1</v>
      </c>
      <c r="K3354" s="249">
        <v>2022</v>
      </c>
      <c r="L3354" s="249">
        <v>2022</v>
      </c>
      <c r="M3354" s="250" t="s">
        <v>6825</v>
      </c>
    </row>
    <row r="3355" spans="4:13" x14ac:dyDescent="0.35">
      <c r="D3355" s="244" t="s">
        <v>6885</v>
      </c>
      <c r="E3355" s="245">
        <v>44865</v>
      </c>
      <c r="F3355" s="245">
        <v>44866</v>
      </c>
      <c r="G3355" s="246" t="s">
        <v>10</v>
      </c>
      <c r="H3355" s="247">
        <v>80000</v>
      </c>
      <c r="I3355" s="248">
        <v>80000</v>
      </c>
      <c r="J3355" s="248">
        <v>1</v>
      </c>
      <c r="K3355" s="249">
        <v>2022</v>
      </c>
      <c r="L3355" s="249">
        <v>2022</v>
      </c>
      <c r="M3355" s="250" t="s">
        <v>6825</v>
      </c>
    </row>
    <row r="3356" spans="4:13" x14ac:dyDescent="0.35">
      <c r="D3356" s="244" t="s">
        <v>6886</v>
      </c>
      <c r="E3356" s="245">
        <v>44842</v>
      </c>
      <c r="F3356" s="245">
        <v>44867</v>
      </c>
      <c r="G3356" s="246" t="s">
        <v>10</v>
      </c>
      <c r="H3356" s="247">
        <v>20000</v>
      </c>
      <c r="I3356" s="248">
        <v>20000</v>
      </c>
      <c r="J3356" s="248">
        <v>1</v>
      </c>
      <c r="K3356" s="249">
        <v>2022</v>
      </c>
      <c r="L3356" s="249">
        <v>2022</v>
      </c>
      <c r="M3356" s="250" t="s">
        <v>6825</v>
      </c>
    </row>
    <row r="3357" spans="4:13" x14ac:dyDescent="0.35">
      <c r="D3357" s="244" t="s">
        <v>6888</v>
      </c>
      <c r="E3357" s="245">
        <v>44864</v>
      </c>
      <c r="F3357" s="245">
        <v>44868</v>
      </c>
      <c r="G3357" s="246" t="s">
        <v>10</v>
      </c>
      <c r="H3357" s="247">
        <v>100000</v>
      </c>
      <c r="I3357" s="248">
        <v>100000</v>
      </c>
      <c r="J3357" s="248">
        <v>1</v>
      </c>
      <c r="K3357" s="249">
        <v>2022</v>
      </c>
      <c r="L3357" s="249">
        <v>2022</v>
      </c>
      <c r="M3357" s="250" t="s">
        <v>6825</v>
      </c>
    </row>
    <row r="3358" spans="4:13" x14ac:dyDescent="0.35">
      <c r="D3358" s="244" t="s">
        <v>6891</v>
      </c>
      <c r="E3358" s="245">
        <v>44788</v>
      </c>
      <c r="F3358" s="245">
        <v>44865</v>
      </c>
      <c r="G3358" s="246" t="s">
        <v>177</v>
      </c>
      <c r="H3358" s="247">
        <v>100000</v>
      </c>
      <c r="I3358" s="248">
        <v>100000</v>
      </c>
      <c r="J3358" s="248">
        <v>1</v>
      </c>
      <c r="K3358" s="249">
        <v>2022</v>
      </c>
      <c r="L3358" s="249">
        <v>2022</v>
      </c>
      <c r="M3358" s="250" t="s">
        <v>6643</v>
      </c>
    </row>
    <row r="3359" spans="4:13" x14ac:dyDescent="0.35">
      <c r="D3359" s="244" t="s">
        <v>6893</v>
      </c>
      <c r="E3359" s="245">
        <v>44846</v>
      </c>
      <c r="F3359" s="245">
        <v>44848</v>
      </c>
      <c r="G3359" s="246" t="s">
        <v>10</v>
      </c>
      <c r="H3359" s="247">
        <v>100000</v>
      </c>
      <c r="I3359" s="248">
        <v>100000</v>
      </c>
      <c r="J3359" s="248">
        <v>1</v>
      </c>
      <c r="K3359" s="249">
        <v>2022</v>
      </c>
      <c r="L3359" s="249">
        <v>2022</v>
      </c>
      <c r="M3359" s="250" t="s">
        <v>6825</v>
      </c>
    </row>
    <row r="3360" spans="4:13" x14ac:dyDescent="0.35">
      <c r="D3360" s="244" t="s">
        <v>6894</v>
      </c>
      <c r="E3360" s="245">
        <v>44867</v>
      </c>
      <c r="F3360" s="245">
        <v>44869</v>
      </c>
      <c r="G3360" s="246" t="s">
        <v>13</v>
      </c>
      <c r="H3360" s="247">
        <v>10000</v>
      </c>
      <c r="I3360" s="248">
        <v>10000</v>
      </c>
      <c r="J3360" s="248">
        <v>1</v>
      </c>
      <c r="K3360" s="249">
        <v>2022</v>
      </c>
      <c r="L3360" s="249">
        <v>2022</v>
      </c>
      <c r="M3360" s="250" t="s">
        <v>6825</v>
      </c>
    </row>
    <row r="3361" spans="4:13" x14ac:dyDescent="0.35">
      <c r="D3361" s="244" t="s">
        <v>6896</v>
      </c>
      <c r="E3361" s="245">
        <v>44859</v>
      </c>
      <c r="F3361" s="245">
        <v>44860</v>
      </c>
      <c r="G3361" s="246" t="s">
        <v>13</v>
      </c>
      <c r="H3361" s="247">
        <v>368000</v>
      </c>
      <c r="I3361" s="248">
        <v>100000</v>
      </c>
      <c r="J3361" s="248">
        <v>1</v>
      </c>
      <c r="K3361" s="249">
        <v>2022</v>
      </c>
      <c r="L3361" s="249">
        <v>2022</v>
      </c>
      <c r="M3361" s="250" t="s">
        <v>6825</v>
      </c>
    </row>
    <row r="3362" spans="4:13" x14ac:dyDescent="0.35">
      <c r="D3362" s="244" t="s">
        <v>6897</v>
      </c>
      <c r="E3362" s="245">
        <v>44836</v>
      </c>
      <c r="F3362" s="245">
        <v>44870</v>
      </c>
      <c r="G3362" s="246" t="s">
        <v>10</v>
      </c>
      <c r="H3362" s="247">
        <v>100000</v>
      </c>
      <c r="I3362" s="248">
        <v>100000</v>
      </c>
      <c r="J3362" s="248">
        <v>1</v>
      </c>
      <c r="K3362" s="249">
        <v>2022</v>
      </c>
      <c r="L3362" s="249">
        <v>2022</v>
      </c>
      <c r="M3362" s="250" t="s">
        <v>6825</v>
      </c>
    </row>
    <row r="3363" spans="4:13" x14ac:dyDescent="0.35">
      <c r="D3363" s="244" t="s">
        <v>7220</v>
      </c>
      <c r="E3363" s="245">
        <v>44420</v>
      </c>
      <c r="F3363" s="245">
        <v>44873</v>
      </c>
      <c r="G3363" s="246" t="s">
        <v>658</v>
      </c>
      <c r="H3363" s="247">
        <v>10000</v>
      </c>
      <c r="I3363" s="248">
        <v>10000</v>
      </c>
      <c r="J3363" s="248">
        <v>1</v>
      </c>
      <c r="K3363" s="249">
        <v>2021</v>
      </c>
      <c r="L3363" s="249">
        <v>2022</v>
      </c>
      <c r="M3363" s="250" t="s">
        <v>3073</v>
      </c>
    </row>
    <row r="3364" spans="4:13" x14ac:dyDescent="0.35">
      <c r="D3364" s="244" t="s">
        <v>6899</v>
      </c>
      <c r="E3364" s="245">
        <v>44850</v>
      </c>
      <c r="F3364" s="245">
        <v>44851</v>
      </c>
      <c r="G3364" s="246" t="s">
        <v>160</v>
      </c>
      <c r="H3364" s="247">
        <v>141128</v>
      </c>
      <c r="I3364" s="248">
        <v>26502.910798122</v>
      </c>
      <c r="J3364" s="248">
        <v>1</v>
      </c>
      <c r="K3364" s="249">
        <v>2022</v>
      </c>
      <c r="L3364" s="249">
        <v>2022</v>
      </c>
      <c r="M3364" s="250" t="s">
        <v>6825</v>
      </c>
    </row>
    <row r="3365" spans="4:13" x14ac:dyDescent="0.35">
      <c r="D3365" s="244" t="s">
        <v>6901</v>
      </c>
      <c r="E3365" s="245">
        <v>44656</v>
      </c>
      <c r="F3365" s="245">
        <v>44656</v>
      </c>
      <c r="G3365" s="246" t="s">
        <v>152</v>
      </c>
      <c r="H3365" s="247">
        <v>400928.79259999999</v>
      </c>
      <c r="I3365" s="248">
        <v>-216718.26624329999</v>
      </c>
      <c r="J3365" s="248">
        <v>1</v>
      </c>
      <c r="K3365" s="249">
        <v>2022</v>
      </c>
      <c r="L3365" s="249">
        <v>2022</v>
      </c>
      <c r="M3365" s="250" t="s">
        <v>6406</v>
      </c>
    </row>
    <row r="3366" spans="4:13" x14ac:dyDescent="0.35">
      <c r="D3366" s="244" t="s">
        <v>6902</v>
      </c>
      <c r="E3366" s="245">
        <v>44778</v>
      </c>
      <c r="F3366" s="245">
        <v>44874</v>
      </c>
      <c r="G3366" s="246" t="s">
        <v>10</v>
      </c>
      <c r="H3366" s="247">
        <v>15000</v>
      </c>
      <c r="I3366" s="248">
        <v>15000</v>
      </c>
      <c r="J3366" s="248">
        <v>1</v>
      </c>
      <c r="K3366" s="249">
        <v>2022</v>
      </c>
      <c r="L3366" s="249">
        <v>2022</v>
      </c>
      <c r="M3366" s="250" t="s">
        <v>6643</v>
      </c>
    </row>
    <row r="3367" spans="4:13" x14ac:dyDescent="0.35">
      <c r="D3367" s="244" t="s">
        <v>6904</v>
      </c>
      <c r="E3367" s="245">
        <v>44835</v>
      </c>
      <c r="F3367" s="245">
        <v>44874</v>
      </c>
      <c r="G3367" s="246" t="s">
        <v>197</v>
      </c>
      <c r="H3367" s="247">
        <v>23880</v>
      </c>
      <c r="I3367" s="248">
        <v>5027.3684210535002</v>
      </c>
      <c r="J3367" s="248">
        <v>1</v>
      </c>
      <c r="K3367" s="249">
        <v>2022</v>
      </c>
      <c r="L3367" s="249">
        <v>2022</v>
      </c>
      <c r="M3367" s="250" t="s">
        <v>6825</v>
      </c>
    </row>
    <row r="3368" spans="4:13" x14ac:dyDescent="0.35">
      <c r="D3368" s="244" t="s">
        <v>6905</v>
      </c>
      <c r="E3368" s="245">
        <v>44837</v>
      </c>
      <c r="F3368" s="245">
        <v>44874</v>
      </c>
      <c r="G3368" s="246" t="s">
        <v>10</v>
      </c>
      <c r="H3368" s="247">
        <v>15000</v>
      </c>
      <c r="I3368" s="248">
        <v>15000</v>
      </c>
      <c r="J3368" s="248">
        <v>1</v>
      </c>
      <c r="K3368" s="249">
        <v>2022</v>
      </c>
      <c r="L3368" s="249">
        <v>2022</v>
      </c>
      <c r="M3368" s="250" t="s">
        <v>6825</v>
      </c>
    </row>
    <row r="3369" spans="4:13" x14ac:dyDescent="0.35">
      <c r="D3369" s="244" t="s">
        <v>6906</v>
      </c>
      <c r="E3369" s="245">
        <v>44865</v>
      </c>
      <c r="F3369" s="245">
        <v>44875</v>
      </c>
      <c r="G3369" s="246" t="s">
        <v>664</v>
      </c>
      <c r="H3369" s="247">
        <v>83005</v>
      </c>
      <c r="I3369" s="248">
        <v>83005</v>
      </c>
      <c r="J3369" s="248">
        <v>1</v>
      </c>
      <c r="K3369" s="249">
        <v>2022</v>
      </c>
      <c r="L3369" s="249">
        <v>2022</v>
      </c>
      <c r="M3369" s="250" t="s">
        <v>6825</v>
      </c>
    </row>
    <row r="3370" spans="4:13" x14ac:dyDescent="0.35">
      <c r="D3370" s="244" t="s">
        <v>6908</v>
      </c>
      <c r="E3370" s="245">
        <v>44852</v>
      </c>
      <c r="F3370" s="245">
        <v>44865</v>
      </c>
      <c r="G3370" s="246" t="s">
        <v>10</v>
      </c>
      <c r="H3370" s="247">
        <v>50000</v>
      </c>
      <c r="I3370" s="248">
        <v>50000</v>
      </c>
      <c r="J3370" s="248">
        <v>1</v>
      </c>
      <c r="K3370" s="249">
        <v>2022</v>
      </c>
      <c r="L3370" s="249">
        <v>2022</v>
      </c>
      <c r="M3370" s="250" t="s">
        <v>6825</v>
      </c>
    </row>
    <row r="3371" spans="4:13" x14ac:dyDescent="0.35">
      <c r="D3371" s="244" t="s">
        <v>6909</v>
      </c>
      <c r="E3371" s="245">
        <v>44514</v>
      </c>
      <c r="F3371" s="245">
        <v>44882</v>
      </c>
      <c r="G3371" s="246" t="s">
        <v>10</v>
      </c>
      <c r="H3371" s="247">
        <v>534571.72360000003</v>
      </c>
      <c r="I3371" s="248">
        <v>534571.72360000003</v>
      </c>
      <c r="J3371" s="248">
        <v>1</v>
      </c>
      <c r="K3371" s="249">
        <v>2021</v>
      </c>
      <c r="L3371" s="249">
        <v>2022</v>
      </c>
      <c r="M3371" s="250" t="s">
        <v>3138</v>
      </c>
    </row>
    <row r="3372" spans="4:13" x14ac:dyDescent="0.35">
      <c r="D3372" s="244" t="s">
        <v>6911</v>
      </c>
      <c r="E3372" s="245">
        <v>44596</v>
      </c>
      <c r="F3372" s="245">
        <v>44882</v>
      </c>
      <c r="G3372" s="246" t="s">
        <v>10</v>
      </c>
      <c r="H3372" s="247">
        <v>208823.5294</v>
      </c>
      <c r="I3372" s="248">
        <v>208823.5294</v>
      </c>
      <c r="J3372" s="248">
        <v>1</v>
      </c>
      <c r="K3372" s="249">
        <v>2022</v>
      </c>
      <c r="L3372" s="249">
        <v>2022</v>
      </c>
      <c r="M3372" s="250" t="s">
        <v>6021</v>
      </c>
    </row>
    <row r="3373" spans="4:13" x14ac:dyDescent="0.35">
      <c r="D3373" s="244" t="s">
        <v>6912</v>
      </c>
      <c r="E3373" s="245">
        <v>44878</v>
      </c>
      <c r="F3373" s="245">
        <v>44881</v>
      </c>
      <c r="G3373" s="246" t="s">
        <v>10</v>
      </c>
      <c r="H3373" s="247">
        <v>2011000</v>
      </c>
      <c r="I3373" s="248">
        <v>668214.65449999995</v>
      </c>
      <c r="J3373" s="248">
        <v>1</v>
      </c>
      <c r="K3373" s="249">
        <v>2022</v>
      </c>
      <c r="L3373" s="249">
        <v>2022</v>
      </c>
      <c r="M3373" s="250" t="s">
        <v>6825</v>
      </c>
    </row>
    <row r="3374" spans="4:13" x14ac:dyDescent="0.35">
      <c r="D3374" s="244" t="s">
        <v>6915</v>
      </c>
      <c r="E3374" s="245">
        <v>44294</v>
      </c>
      <c r="F3374" s="245">
        <v>44883</v>
      </c>
      <c r="G3374" s="246" t="s">
        <v>13</v>
      </c>
      <c r="H3374" s="247">
        <v>800000</v>
      </c>
      <c r="I3374" s="248">
        <v>800000</v>
      </c>
      <c r="J3374" s="248">
        <v>1</v>
      </c>
      <c r="K3374" s="249">
        <v>2021</v>
      </c>
      <c r="L3374" s="249">
        <v>2022</v>
      </c>
      <c r="M3374" s="250" t="s">
        <v>2250</v>
      </c>
    </row>
    <row r="3375" spans="4:13" x14ac:dyDescent="0.35">
      <c r="D3375" s="244" t="s">
        <v>6917</v>
      </c>
      <c r="E3375" s="245">
        <v>44882</v>
      </c>
      <c r="F3375" s="245">
        <v>44886</v>
      </c>
      <c r="G3375" s="246" t="s">
        <v>10</v>
      </c>
      <c r="H3375" s="247">
        <v>165000</v>
      </c>
      <c r="I3375" s="248">
        <v>165000</v>
      </c>
      <c r="J3375" s="248">
        <v>1</v>
      </c>
      <c r="K3375" s="249">
        <v>2022</v>
      </c>
      <c r="L3375" s="249">
        <v>2022</v>
      </c>
      <c r="M3375" s="250" t="s">
        <v>6825</v>
      </c>
    </row>
    <row r="3376" spans="4:13" x14ac:dyDescent="0.35">
      <c r="D3376" s="244" t="s">
        <v>7221</v>
      </c>
      <c r="E3376" s="245">
        <v>44880</v>
      </c>
      <c r="F3376" s="245">
        <v>44886</v>
      </c>
      <c r="G3376" s="246" t="s">
        <v>10</v>
      </c>
      <c r="H3376" s="247">
        <v>252500</v>
      </c>
      <c r="I3376" s="248">
        <v>252500</v>
      </c>
      <c r="J3376" s="248">
        <v>1</v>
      </c>
      <c r="K3376" s="249">
        <v>2022</v>
      </c>
      <c r="L3376" s="249">
        <v>2022</v>
      </c>
      <c r="M3376" s="250" t="s">
        <v>6825</v>
      </c>
    </row>
    <row r="3377" spans="4:13" x14ac:dyDescent="0.35">
      <c r="D3377" s="244" t="s">
        <v>6919</v>
      </c>
      <c r="E3377" s="245">
        <v>43832</v>
      </c>
      <c r="F3377" s="245">
        <v>44887</v>
      </c>
      <c r="G3377" s="246" t="s">
        <v>13</v>
      </c>
      <c r="H3377" s="247">
        <v>60000</v>
      </c>
      <c r="I3377" s="248">
        <v>60000</v>
      </c>
      <c r="J3377" s="248">
        <v>1</v>
      </c>
      <c r="K3377" s="249">
        <v>2020</v>
      </c>
      <c r="L3377" s="249">
        <v>2022</v>
      </c>
      <c r="M3377" s="250" t="s">
        <v>28</v>
      </c>
    </row>
    <row r="3378" spans="4:13" x14ac:dyDescent="0.35">
      <c r="D3378" s="244" t="s">
        <v>6921</v>
      </c>
      <c r="E3378" s="245">
        <v>44869</v>
      </c>
      <c r="F3378" s="245">
        <v>44890</v>
      </c>
      <c r="G3378" s="246" t="s">
        <v>10</v>
      </c>
      <c r="H3378" s="247">
        <v>65882.352939999997</v>
      </c>
      <c r="I3378" s="248">
        <v>65882.352939999997</v>
      </c>
      <c r="J3378" s="248">
        <v>1</v>
      </c>
      <c r="K3378" s="249">
        <v>2022</v>
      </c>
      <c r="L3378" s="249">
        <v>2022</v>
      </c>
      <c r="M3378" s="250" t="s">
        <v>6825</v>
      </c>
    </row>
    <row r="3379" spans="4:13" x14ac:dyDescent="0.35">
      <c r="D3379" s="244" t="s">
        <v>6923</v>
      </c>
      <c r="E3379" s="245">
        <v>44888</v>
      </c>
      <c r="F3379" s="245">
        <v>44890</v>
      </c>
      <c r="G3379" s="246" t="s">
        <v>10</v>
      </c>
      <c r="H3379" s="247">
        <v>100000</v>
      </c>
      <c r="I3379" s="248">
        <v>100000</v>
      </c>
      <c r="J3379" s="248">
        <v>1</v>
      </c>
      <c r="K3379" s="249">
        <v>2022</v>
      </c>
      <c r="L3379" s="249">
        <v>2022</v>
      </c>
      <c r="M3379" s="250" t="s">
        <v>6825</v>
      </c>
    </row>
    <row r="3380" spans="4:13" x14ac:dyDescent="0.35">
      <c r="D3380" s="244" t="s">
        <v>6925</v>
      </c>
      <c r="E3380" s="245">
        <v>44889</v>
      </c>
      <c r="F3380" s="245">
        <v>44894</v>
      </c>
      <c r="G3380" s="246" t="s">
        <v>13</v>
      </c>
      <c r="H3380" s="247">
        <v>100000</v>
      </c>
      <c r="I3380" s="248">
        <v>100000</v>
      </c>
      <c r="J3380" s="248">
        <v>1</v>
      </c>
      <c r="K3380" s="249">
        <v>2022</v>
      </c>
      <c r="L3380" s="249">
        <v>2022</v>
      </c>
      <c r="M3380" s="250" t="s">
        <v>6825</v>
      </c>
    </row>
    <row r="3381" spans="4:13" x14ac:dyDescent="0.35">
      <c r="D3381" s="244" t="s">
        <v>6928</v>
      </c>
      <c r="E3381" s="245">
        <v>44688</v>
      </c>
      <c r="F3381" s="245">
        <v>44894</v>
      </c>
      <c r="G3381" s="246" t="s">
        <v>744</v>
      </c>
      <c r="H3381" s="247">
        <v>208436</v>
      </c>
      <c r="I3381" s="248">
        <v>208436</v>
      </c>
      <c r="J3381" s="248">
        <v>1</v>
      </c>
      <c r="K3381" s="249">
        <v>2022</v>
      </c>
      <c r="L3381" s="249">
        <v>2022</v>
      </c>
      <c r="M3381" s="250" t="s">
        <v>6406</v>
      </c>
    </row>
    <row r="3382" spans="4:13" x14ac:dyDescent="0.35">
      <c r="D3382" s="244" t="s">
        <v>6929</v>
      </c>
      <c r="E3382" s="245">
        <v>44741</v>
      </c>
      <c r="F3382" s="245">
        <v>44894</v>
      </c>
      <c r="G3382" s="246" t="s">
        <v>744</v>
      </c>
      <c r="H3382" s="247">
        <v>615830</v>
      </c>
      <c r="I3382" s="248">
        <v>615830</v>
      </c>
      <c r="J3382" s="248">
        <v>1</v>
      </c>
      <c r="K3382" s="249">
        <v>2022</v>
      </c>
      <c r="L3382" s="249">
        <v>2022</v>
      </c>
      <c r="M3382" s="250" t="s">
        <v>6406</v>
      </c>
    </row>
    <row r="3383" spans="4:13" x14ac:dyDescent="0.35">
      <c r="D3383" s="244" t="s">
        <v>6930</v>
      </c>
      <c r="E3383" s="245">
        <v>44733</v>
      </c>
      <c r="F3383" s="245">
        <v>44894</v>
      </c>
      <c r="G3383" s="246" t="s">
        <v>744</v>
      </c>
      <c r="H3383" s="247">
        <v>17460</v>
      </c>
      <c r="I3383" s="248">
        <v>17460</v>
      </c>
      <c r="J3383" s="248">
        <v>1</v>
      </c>
      <c r="K3383" s="249">
        <v>2022</v>
      </c>
      <c r="L3383" s="249">
        <v>2022</v>
      </c>
      <c r="M3383" s="250" t="s">
        <v>6406</v>
      </c>
    </row>
    <row r="3384" spans="4:13" x14ac:dyDescent="0.35">
      <c r="D3384" s="244" t="s">
        <v>6932</v>
      </c>
      <c r="E3384" s="245">
        <v>44892</v>
      </c>
      <c r="F3384" s="245">
        <v>44894</v>
      </c>
      <c r="G3384" s="246" t="s">
        <v>10</v>
      </c>
      <c r="H3384" s="247">
        <v>820000</v>
      </c>
      <c r="I3384" s="248">
        <v>820000</v>
      </c>
      <c r="J3384" s="248">
        <v>1</v>
      </c>
      <c r="K3384" s="249">
        <v>2022</v>
      </c>
      <c r="L3384" s="249">
        <v>2022</v>
      </c>
      <c r="M3384" s="250" t="s">
        <v>6825</v>
      </c>
    </row>
    <row r="3385" spans="4:13" x14ac:dyDescent="0.35">
      <c r="D3385" s="244" t="s">
        <v>6934</v>
      </c>
      <c r="E3385" s="245">
        <v>44693</v>
      </c>
      <c r="F3385" s="245">
        <v>44894</v>
      </c>
      <c r="G3385" s="246" t="s">
        <v>744</v>
      </c>
      <c r="H3385" s="247">
        <v>44592</v>
      </c>
      <c r="I3385" s="248">
        <v>44592</v>
      </c>
      <c r="J3385" s="248">
        <v>1</v>
      </c>
      <c r="K3385" s="249">
        <v>2022</v>
      </c>
      <c r="L3385" s="249">
        <v>2022</v>
      </c>
      <c r="M3385" s="250" t="s">
        <v>6406</v>
      </c>
    </row>
    <row r="3386" spans="4:13" x14ac:dyDescent="0.35">
      <c r="D3386" s="244" t="s">
        <v>6935</v>
      </c>
      <c r="E3386" s="245">
        <v>44723</v>
      </c>
      <c r="F3386" s="245">
        <v>44894</v>
      </c>
      <c r="G3386" s="246" t="s">
        <v>744</v>
      </c>
      <c r="H3386" s="247">
        <v>104198</v>
      </c>
      <c r="I3386" s="248">
        <v>104198</v>
      </c>
      <c r="J3386" s="248">
        <v>1</v>
      </c>
      <c r="K3386" s="249">
        <v>2022</v>
      </c>
      <c r="L3386" s="249">
        <v>2022</v>
      </c>
      <c r="M3386" s="250" t="s">
        <v>6406</v>
      </c>
    </row>
    <row r="3387" spans="4:13" x14ac:dyDescent="0.35">
      <c r="D3387" s="244" t="s">
        <v>6936</v>
      </c>
      <c r="E3387" s="245">
        <v>44414</v>
      </c>
      <c r="F3387" s="245">
        <v>44894</v>
      </c>
      <c r="G3387" s="246" t="s">
        <v>744</v>
      </c>
      <c r="H3387" s="247">
        <v>10000</v>
      </c>
      <c r="I3387" s="248">
        <v>10000</v>
      </c>
      <c r="J3387" s="248">
        <v>1</v>
      </c>
      <c r="K3387" s="249">
        <v>2021</v>
      </c>
      <c r="L3387" s="249">
        <v>2022</v>
      </c>
      <c r="M3387" s="250" t="s">
        <v>3073</v>
      </c>
    </row>
    <row r="3388" spans="4:13" x14ac:dyDescent="0.35">
      <c r="D3388" s="244" t="s">
        <v>6937</v>
      </c>
      <c r="E3388" s="245">
        <v>44669</v>
      </c>
      <c r="F3388" s="245">
        <v>44894</v>
      </c>
      <c r="G3388" s="246" t="s">
        <v>744</v>
      </c>
      <c r="H3388" s="247">
        <v>110477</v>
      </c>
      <c r="I3388" s="248">
        <v>110477</v>
      </c>
      <c r="J3388" s="248">
        <v>1</v>
      </c>
      <c r="K3388" s="249">
        <v>2022</v>
      </c>
      <c r="L3388" s="249">
        <v>2022</v>
      </c>
      <c r="M3388" s="250" t="s">
        <v>6406</v>
      </c>
    </row>
    <row r="3389" spans="4:13" x14ac:dyDescent="0.35">
      <c r="D3389" s="244" t="s">
        <v>6938</v>
      </c>
      <c r="E3389" s="245">
        <v>44732</v>
      </c>
      <c r="F3389" s="245">
        <v>44894</v>
      </c>
      <c r="G3389" s="246" t="s">
        <v>744</v>
      </c>
      <c r="H3389" s="247">
        <v>40477</v>
      </c>
      <c r="I3389" s="248">
        <v>40477</v>
      </c>
      <c r="J3389" s="248">
        <v>1</v>
      </c>
      <c r="K3389" s="249">
        <v>2022</v>
      </c>
      <c r="L3389" s="249">
        <v>2022</v>
      </c>
      <c r="M3389" s="250" t="s">
        <v>6406</v>
      </c>
    </row>
    <row r="3390" spans="4:13" x14ac:dyDescent="0.35">
      <c r="D3390" s="244" t="s">
        <v>6939</v>
      </c>
      <c r="E3390" s="245">
        <v>44602</v>
      </c>
      <c r="F3390" s="245">
        <v>44894</v>
      </c>
      <c r="G3390" s="246" t="s">
        <v>744</v>
      </c>
      <c r="H3390" s="247">
        <v>257754</v>
      </c>
      <c r="I3390" s="248">
        <v>257754</v>
      </c>
      <c r="J3390" s="248">
        <v>1</v>
      </c>
      <c r="K3390" s="249">
        <v>2022</v>
      </c>
      <c r="L3390" s="249">
        <v>2022</v>
      </c>
      <c r="M3390" s="250" t="s">
        <v>6021</v>
      </c>
    </row>
    <row r="3391" spans="4:13" x14ac:dyDescent="0.35">
      <c r="D3391" s="244" t="s">
        <v>6940</v>
      </c>
      <c r="E3391" s="245">
        <v>44558</v>
      </c>
      <c r="F3391" s="245">
        <v>44894</v>
      </c>
      <c r="G3391" s="246" t="s">
        <v>744</v>
      </c>
      <c r="H3391" s="247">
        <v>91218</v>
      </c>
      <c r="I3391" s="248">
        <v>91218</v>
      </c>
      <c r="J3391" s="248">
        <v>1</v>
      </c>
      <c r="K3391" s="249">
        <v>2021</v>
      </c>
      <c r="L3391" s="249">
        <v>2022</v>
      </c>
      <c r="M3391" s="250" t="s">
        <v>3138</v>
      </c>
    </row>
    <row r="3392" spans="4:13" x14ac:dyDescent="0.35">
      <c r="D3392" s="244" t="s">
        <v>6941</v>
      </c>
      <c r="E3392" s="245">
        <v>44897</v>
      </c>
      <c r="F3392" s="245">
        <v>44897</v>
      </c>
      <c r="G3392" s="246" t="s">
        <v>10</v>
      </c>
      <c r="H3392" s="247">
        <v>165000</v>
      </c>
      <c r="I3392" s="248">
        <v>165000</v>
      </c>
      <c r="J3392" s="248">
        <v>1</v>
      </c>
      <c r="K3392" s="249">
        <v>2022</v>
      </c>
      <c r="L3392" s="249">
        <v>2022</v>
      </c>
      <c r="M3392" s="250" t="s">
        <v>6825</v>
      </c>
    </row>
    <row r="3393" spans="4:13" x14ac:dyDescent="0.35">
      <c r="D3393" s="244" t="s">
        <v>6943</v>
      </c>
      <c r="E3393" s="245">
        <v>44895</v>
      </c>
      <c r="F3393" s="245">
        <v>44900</v>
      </c>
      <c r="G3393" s="246" t="s">
        <v>10</v>
      </c>
      <c r="H3393" s="247">
        <v>100000</v>
      </c>
      <c r="I3393" s="248">
        <v>100000</v>
      </c>
      <c r="J3393" s="248">
        <v>1</v>
      </c>
      <c r="K3393" s="249">
        <v>2022</v>
      </c>
      <c r="L3393" s="249">
        <v>2022</v>
      </c>
      <c r="M3393" s="250" t="s">
        <v>6825</v>
      </c>
    </row>
    <row r="3394" spans="4:13" x14ac:dyDescent="0.35">
      <c r="D3394" s="244" t="s">
        <v>6946</v>
      </c>
      <c r="E3394" s="245">
        <v>44890</v>
      </c>
      <c r="F3394" s="245">
        <v>44900</v>
      </c>
      <c r="G3394" s="246" t="s">
        <v>10</v>
      </c>
      <c r="H3394" s="247">
        <v>20000</v>
      </c>
      <c r="I3394" s="248">
        <v>20000</v>
      </c>
      <c r="J3394" s="248">
        <v>1</v>
      </c>
      <c r="K3394" s="249">
        <v>2022</v>
      </c>
      <c r="L3394" s="249">
        <v>2022</v>
      </c>
      <c r="M3394" s="250" t="s">
        <v>6825</v>
      </c>
    </row>
    <row r="3395" spans="4:13" x14ac:dyDescent="0.35">
      <c r="D3395" s="244" t="s">
        <v>6947</v>
      </c>
      <c r="E3395" s="245">
        <v>44898</v>
      </c>
      <c r="F3395" s="245">
        <v>44901</v>
      </c>
      <c r="G3395" s="246" t="s">
        <v>10</v>
      </c>
      <c r="H3395" s="247">
        <v>12000</v>
      </c>
      <c r="I3395" s="248">
        <v>12000</v>
      </c>
      <c r="J3395" s="248">
        <v>1</v>
      </c>
      <c r="K3395" s="249">
        <v>2022</v>
      </c>
      <c r="L3395" s="249">
        <v>2022</v>
      </c>
      <c r="M3395" s="250" t="s">
        <v>6825</v>
      </c>
    </row>
    <row r="3396" spans="4:13" x14ac:dyDescent="0.35">
      <c r="D3396" s="244" t="s">
        <v>6952</v>
      </c>
      <c r="E3396" s="245">
        <v>44881</v>
      </c>
      <c r="F3396" s="245">
        <v>44909</v>
      </c>
      <c r="G3396" s="246" t="s">
        <v>782</v>
      </c>
      <c r="H3396" s="247">
        <v>50000</v>
      </c>
      <c r="I3396" s="248">
        <v>50000</v>
      </c>
      <c r="J3396" s="248">
        <v>1</v>
      </c>
      <c r="K3396" s="249">
        <v>2022</v>
      </c>
      <c r="L3396" s="249">
        <v>2022</v>
      </c>
      <c r="M3396" s="250" t="s">
        <v>6825</v>
      </c>
    </row>
    <row r="3397" spans="4:13" x14ac:dyDescent="0.35">
      <c r="D3397" s="244" t="s">
        <v>6954</v>
      </c>
      <c r="E3397" s="245">
        <v>44801</v>
      </c>
      <c r="F3397" s="245">
        <v>44848</v>
      </c>
      <c r="G3397" s="246" t="s">
        <v>13</v>
      </c>
      <c r="H3397" s="247">
        <v>50000</v>
      </c>
      <c r="I3397" s="248">
        <v>50000</v>
      </c>
      <c r="J3397" s="248">
        <v>1</v>
      </c>
      <c r="K3397" s="249">
        <v>2022</v>
      </c>
      <c r="L3397" s="249">
        <v>2022</v>
      </c>
      <c r="M3397" s="250" t="s">
        <v>6643</v>
      </c>
    </row>
    <row r="3398" spans="4:13" x14ac:dyDescent="0.35">
      <c r="D3398" s="244" t="s">
        <v>6955</v>
      </c>
      <c r="E3398" s="245">
        <v>44903</v>
      </c>
      <c r="F3398" s="245">
        <v>44904</v>
      </c>
      <c r="G3398" s="246" t="s">
        <v>10</v>
      </c>
      <c r="H3398" s="247">
        <v>100000</v>
      </c>
      <c r="I3398" s="248">
        <v>100000</v>
      </c>
      <c r="J3398" s="248">
        <v>1</v>
      </c>
      <c r="K3398" s="249">
        <v>2022</v>
      </c>
      <c r="L3398" s="249">
        <v>2022</v>
      </c>
      <c r="M3398" s="250" t="s">
        <v>6825</v>
      </c>
    </row>
    <row r="3399" spans="4:13" x14ac:dyDescent="0.35">
      <c r="D3399" s="244" t="s">
        <v>6958</v>
      </c>
      <c r="E3399" s="245">
        <v>44912</v>
      </c>
      <c r="F3399" s="245">
        <v>44914</v>
      </c>
      <c r="G3399" s="246" t="s">
        <v>10</v>
      </c>
      <c r="H3399" s="247">
        <v>100000</v>
      </c>
      <c r="I3399" s="248">
        <v>100000</v>
      </c>
      <c r="J3399" s="248">
        <v>1</v>
      </c>
      <c r="K3399" s="249">
        <v>2022</v>
      </c>
      <c r="L3399" s="249">
        <v>2022</v>
      </c>
      <c r="M3399" s="250" t="s">
        <v>6825</v>
      </c>
    </row>
    <row r="3400" spans="4:13" x14ac:dyDescent="0.35">
      <c r="D3400" s="244" t="s">
        <v>6963</v>
      </c>
      <c r="E3400" s="245">
        <v>44914</v>
      </c>
      <c r="F3400" s="245">
        <v>44916</v>
      </c>
      <c r="G3400" s="246" t="s">
        <v>10</v>
      </c>
      <c r="H3400" s="247">
        <v>100000</v>
      </c>
      <c r="I3400" s="248">
        <v>100000</v>
      </c>
      <c r="J3400" s="248">
        <v>1</v>
      </c>
      <c r="K3400" s="249">
        <v>2022</v>
      </c>
      <c r="L3400" s="249">
        <v>2022</v>
      </c>
      <c r="M3400" s="250" t="s">
        <v>6825</v>
      </c>
    </row>
    <row r="3401" spans="4:13" x14ac:dyDescent="0.35">
      <c r="D3401" s="244" t="s">
        <v>6964</v>
      </c>
      <c r="E3401" s="245">
        <v>44915</v>
      </c>
      <c r="F3401" s="245">
        <v>44917</v>
      </c>
      <c r="G3401" s="246" t="s">
        <v>10</v>
      </c>
      <c r="H3401" s="247">
        <v>8000</v>
      </c>
      <c r="I3401" s="248">
        <v>8000</v>
      </c>
      <c r="J3401" s="248">
        <v>1</v>
      </c>
      <c r="K3401" s="249">
        <v>2022</v>
      </c>
      <c r="L3401" s="249">
        <v>2022</v>
      </c>
      <c r="M3401" s="250" t="s">
        <v>6825</v>
      </c>
    </row>
    <row r="3402" spans="4:13" x14ac:dyDescent="0.35">
      <c r="D3402" s="244" t="s">
        <v>6967</v>
      </c>
      <c r="E3402" s="245">
        <v>44915</v>
      </c>
      <c r="F3402" s="245">
        <v>44918</v>
      </c>
      <c r="G3402" s="246" t="s">
        <v>10</v>
      </c>
      <c r="H3402" s="247">
        <v>105560</v>
      </c>
      <c r="I3402" s="248">
        <v>100000</v>
      </c>
      <c r="J3402" s="248">
        <v>1</v>
      </c>
      <c r="K3402" s="249">
        <v>2022</v>
      </c>
      <c r="L3402" s="249">
        <v>2022</v>
      </c>
      <c r="M3402" s="250" t="s">
        <v>6825</v>
      </c>
    </row>
    <row r="3403" spans="4:13" x14ac:dyDescent="0.35">
      <c r="D3403" s="244" t="s">
        <v>6969</v>
      </c>
      <c r="E3403" s="245">
        <v>44913</v>
      </c>
      <c r="F3403" s="245">
        <v>44917</v>
      </c>
      <c r="G3403" s="246" t="s">
        <v>10</v>
      </c>
      <c r="H3403" s="247">
        <v>30000</v>
      </c>
      <c r="I3403" s="248">
        <v>30000</v>
      </c>
      <c r="J3403" s="248">
        <v>1</v>
      </c>
      <c r="K3403" s="249">
        <v>2022</v>
      </c>
      <c r="L3403" s="249">
        <v>2022</v>
      </c>
      <c r="M3403" s="250" t="s">
        <v>6825</v>
      </c>
    </row>
    <row r="3404" spans="4:13" x14ac:dyDescent="0.35">
      <c r="D3404" s="244" t="s">
        <v>6971</v>
      </c>
      <c r="E3404" s="245">
        <v>44908</v>
      </c>
      <c r="F3404" s="245">
        <v>44909</v>
      </c>
      <c r="G3404" s="246" t="s">
        <v>664</v>
      </c>
      <c r="H3404" s="247">
        <v>82352.941200000001</v>
      </c>
      <c r="I3404" s="248">
        <v>82352.941200000001</v>
      </c>
      <c r="J3404" s="248">
        <v>1</v>
      </c>
      <c r="K3404" s="249">
        <v>2022</v>
      </c>
      <c r="L3404" s="249">
        <v>2022</v>
      </c>
      <c r="M3404" s="250" t="s">
        <v>6825</v>
      </c>
    </row>
    <row r="3405" spans="4:13" x14ac:dyDescent="0.35">
      <c r="D3405" s="244" t="s">
        <v>7203</v>
      </c>
      <c r="E3405" s="245">
        <v>44925</v>
      </c>
      <c r="F3405" s="245">
        <v>44925</v>
      </c>
      <c r="G3405" s="246" t="s">
        <v>10</v>
      </c>
      <c r="H3405" s="247">
        <v>14000</v>
      </c>
      <c r="I3405" s="248">
        <v>14000</v>
      </c>
      <c r="J3405" s="248">
        <v>1</v>
      </c>
      <c r="K3405" s="249">
        <v>2022</v>
      </c>
      <c r="L3405" s="249">
        <v>2022</v>
      </c>
      <c r="M3405" s="250" t="s">
        <v>6825</v>
      </c>
    </row>
    <row r="3406" spans="4:13" x14ac:dyDescent="0.35">
      <c r="D3406" s="244" t="s">
        <v>7199</v>
      </c>
      <c r="E3406" s="245">
        <v>44913</v>
      </c>
      <c r="F3406" s="245">
        <v>44918</v>
      </c>
      <c r="G3406" s="246" t="s">
        <v>10</v>
      </c>
      <c r="H3406" s="247">
        <v>25000</v>
      </c>
      <c r="I3406" s="248">
        <v>25000</v>
      </c>
      <c r="J3406" s="248">
        <v>1</v>
      </c>
      <c r="K3406" s="249">
        <v>2022</v>
      </c>
      <c r="L3406" s="249">
        <v>2022</v>
      </c>
      <c r="M3406" s="250" t="s">
        <v>6825</v>
      </c>
    </row>
    <row r="3407" spans="4:13" x14ac:dyDescent="0.35">
      <c r="D3407" s="244" t="s">
        <v>7222</v>
      </c>
      <c r="E3407" s="245">
        <v>44929</v>
      </c>
      <c r="F3407" s="245">
        <v>44931</v>
      </c>
      <c r="G3407" s="246" t="s">
        <v>10</v>
      </c>
      <c r="H3407" s="247">
        <v>50000</v>
      </c>
      <c r="I3407" s="248">
        <v>50000</v>
      </c>
      <c r="J3407" s="248">
        <v>1</v>
      </c>
      <c r="K3407" s="249">
        <v>2023</v>
      </c>
      <c r="L3407" s="249">
        <v>2023</v>
      </c>
      <c r="M3407" s="250" t="s">
        <v>7201</v>
      </c>
    </row>
    <row r="3408" spans="4:13" x14ac:dyDescent="0.35">
      <c r="D3408" s="244" t="s">
        <v>7223</v>
      </c>
      <c r="E3408" s="245">
        <v>44919</v>
      </c>
      <c r="F3408" s="245">
        <v>44930</v>
      </c>
      <c r="G3408" s="246" t="s">
        <v>10</v>
      </c>
      <c r="H3408" s="247">
        <v>100000</v>
      </c>
      <c r="I3408" s="248">
        <v>100000</v>
      </c>
      <c r="J3408" s="248">
        <v>1</v>
      </c>
      <c r="K3408" s="249">
        <v>2022</v>
      </c>
      <c r="L3408" s="249">
        <v>2023</v>
      </c>
      <c r="M3408" s="250" t="s">
        <v>6825</v>
      </c>
    </row>
    <row r="3409" spans="4:13" x14ac:dyDescent="0.35">
      <c r="D3409" s="244" t="s">
        <v>7204</v>
      </c>
      <c r="E3409" s="245">
        <v>44928</v>
      </c>
      <c r="F3409" s="245">
        <v>44930</v>
      </c>
      <c r="G3409" s="246" t="s">
        <v>10</v>
      </c>
      <c r="H3409" s="247">
        <v>10500</v>
      </c>
      <c r="I3409" s="248">
        <v>10500</v>
      </c>
      <c r="J3409" s="248">
        <v>1</v>
      </c>
      <c r="K3409" s="249">
        <v>2023</v>
      </c>
      <c r="L3409" s="249">
        <v>2023</v>
      </c>
      <c r="M3409" s="250" t="s">
        <v>7201</v>
      </c>
    </row>
    <row r="3410" spans="4:13" x14ac:dyDescent="0.35">
      <c r="D3410" s="244" t="s">
        <v>7195</v>
      </c>
      <c r="E3410" s="245">
        <v>44921</v>
      </c>
      <c r="F3410" s="245">
        <v>44930</v>
      </c>
      <c r="G3410" s="246" t="s">
        <v>10</v>
      </c>
      <c r="H3410" s="247">
        <v>100000</v>
      </c>
      <c r="I3410" s="248">
        <v>100000</v>
      </c>
      <c r="J3410" s="248">
        <v>1</v>
      </c>
      <c r="K3410" s="249">
        <v>2022</v>
      </c>
      <c r="L3410" s="249">
        <v>2023</v>
      </c>
      <c r="M3410" s="250" t="s">
        <v>6825</v>
      </c>
    </row>
    <row r="3411" spans="4:13" x14ac:dyDescent="0.35">
      <c r="D3411" s="244" t="s">
        <v>7205</v>
      </c>
      <c r="E3411" s="245">
        <v>44918</v>
      </c>
      <c r="F3411" s="245">
        <v>44935</v>
      </c>
      <c r="G3411" s="246" t="s">
        <v>10</v>
      </c>
      <c r="H3411" s="247">
        <v>10000</v>
      </c>
      <c r="I3411" s="248">
        <v>10000</v>
      </c>
      <c r="J3411" s="248">
        <v>1</v>
      </c>
      <c r="K3411" s="249">
        <v>2022</v>
      </c>
      <c r="L3411" s="249">
        <v>2023</v>
      </c>
      <c r="M3411" s="250" t="s">
        <v>6825</v>
      </c>
    </row>
    <row r="3412" spans="4:13" x14ac:dyDescent="0.35">
      <c r="D3412" s="244" t="s">
        <v>7224</v>
      </c>
      <c r="E3412" s="245">
        <v>44931</v>
      </c>
      <c r="F3412" s="245">
        <v>44936</v>
      </c>
      <c r="G3412" s="246" t="s">
        <v>10</v>
      </c>
      <c r="H3412" s="247">
        <v>100000</v>
      </c>
      <c r="I3412" s="248">
        <v>100000</v>
      </c>
      <c r="J3412" s="248">
        <v>1</v>
      </c>
      <c r="K3412" s="249">
        <v>2023</v>
      </c>
      <c r="L3412" s="249">
        <v>2023</v>
      </c>
      <c r="M3412" s="250" t="s">
        <v>7201</v>
      </c>
    </row>
    <row r="3413" spans="4:13" x14ac:dyDescent="0.35">
      <c r="D3413" s="244" t="s">
        <v>7502</v>
      </c>
      <c r="E3413" s="245">
        <v>44916</v>
      </c>
      <c r="F3413" s="245">
        <v>44936</v>
      </c>
      <c r="G3413" s="246" t="s">
        <v>160</v>
      </c>
      <c r="H3413" s="247">
        <v>207227</v>
      </c>
      <c r="I3413" s="248">
        <v>38915.868544602003</v>
      </c>
      <c r="J3413" s="248">
        <v>1</v>
      </c>
      <c r="K3413" s="249">
        <v>2022</v>
      </c>
      <c r="L3413" s="249">
        <v>2023</v>
      </c>
      <c r="M3413" s="250" t="s">
        <v>6825</v>
      </c>
    </row>
    <row r="3414" spans="4:13" x14ac:dyDescent="0.35">
      <c r="D3414" s="244" t="s">
        <v>7530</v>
      </c>
      <c r="E3414" s="245">
        <v>44811</v>
      </c>
      <c r="F3414" s="245">
        <v>44936</v>
      </c>
      <c r="G3414" s="246" t="s">
        <v>160</v>
      </c>
      <c r="H3414" s="247">
        <v>923413</v>
      </c>
      <c r="I3414" s="248">
        <v>173410.89201879001</v>
      </c>
      <c r="J3414" s="248">
        <v>1</v>
      </c>
      <c r="K3414" s="249">
        <v>2022</v>
      </c>
      <c r="L3414" s="249">
        <v>2023</v>
      </c>
      <c r="M3414" s="250" t="s">
        <v>6643</v>
      </c>
    </row>
    <row r="3415" spans="4:13" x14ac:dyDescent="0.35">
      <c r="D3415" s="244" t="s">
        <v>7196</v>
      </c>
      <c r="E3415" s="245">
        <v>44912</v>
      </c>
      <c r="F3415" s="245">
        <v>44917</v>
      </c>
      <c r="G3415" s="246" t="s">
        <v>13</v>
      </c>
      <c r="H3415" s="247">
        <v>100000</v>
      </c>
      <c r="I3415" s="248">
        <v>100000</v>
      </c>
      <c r="J3415" s="248">
        <v>1</v>
      </c>
      <c r="K3415" s="249">
        <v>2022</v>
      </c>
      <c r="L3415" s="249">
        <v>2022</v>
      </c>
      <c r="M3415" s="250" t="s">
        <v>6825</v>
      </c>
    </row>
    <row r="3416" spans="4:13" x14ac:dyDescent="0.35">
      <c r="D3416" s="244" t="s">
        <v>7212</v>
      </c>
      <c r="E3416" s="245">
        <v>44911</v>
      </c>
      <c r="F3416" s="245">
        <v>44937</v>
      </c>
      <c r="G3416" s="246" t="s">
        <v>13</v>
      </c>
      <c r="H3416" s="247">
        <v>500</v>
      </c>
      <c r="I3416" s="248">
        <v>500</v>
      </c>
      <c r="J3416" s="248">
        <v>1</v>
      </c>
      <c r="K3416" s="249">
        <v>2022</v>
      </c>
      <c r="L3416" s="249">
        <v>2023</v>
      </c>
      <c r="M3416" s="250" t="s">
        <v>6825</v>
      </c>
    </row>
    <row r="3417" spans="4:13" x14ac:dyDescent="0.35">
      <c r="D3417" s="244" t="s">
        <v>7531</v>
      </c>
      <c r="E3417" s="245">
        <v>44918</v>
      </c>
      <c r="F3417" s="245">
        <v>44937</v>
      </c>
      <c r="G3417" s="246" t="s">
        <v>10</v>
      </c>
      <c r="H3417" s="247">
        <v>904608</v>
      </c>
      <c r="I3417" s="248">
        <v>120000</v>
      </c>
      <c r="J3417" s="248">
        <v>1</v>
      </c>
      <c r="K3417" s="249">
        <v>2022</v>
      </c>
      <c r="L3417" s="249">
        <v>2023</v>
      </c>
      <c r="M3417" s="250" t="s">
        <v>6825</v>
      </c>
    </row>
    <row r="3418" spans="4:13" x14ac:dyDescent="0.35">
      <c r="D3418" s="244" t="s">
        <v>7211</v>
      </c>
      <c r="E3418" s="245">
        <v>44144</v>
      </c>
      <c r="F3418" s="245">
        <v>44936</v>
      </c>
      <c r="G3418" s="246" t="s">
        <v>658</v>
      </c>
      <c r="H3418" s="247">
        <v>11864</v>
      </c>
      <c r="I3418" s="248">
        <v>11864</v>
      </c>
      <c r="J3418" s="248">
        <v>1</v>
      </c>
      <c r="K3418" s="249">
        <v>2020</v>
      </c>
      <c r="L3418" s="249">
        <v>2023</v>
      </c>
      <c r="M3418" s="250" t="s">
        <v>11</v>
      </c>
    </row>
    <row r="3419" spans="4:13" x14ac:dyDescent="0.35">
      <c r="D3419" s="244" t="s">
        <v>7376</v>
      </c>
      <c r="E3419" s="245">
        <v>44935</v>
      </c>
      <c r="F3419" s="245">
        <v>44935</v>
      </c>
      <c r="G3419" s="246" t="s">
        <v>10</v>
      </c>
      <c r="H3419" s="247">
        <v>10000</v>
      </c>
      <c r="I3419" s="248">
        <v>0</v>
      </c>
      <c r="J3419" s="248">
        <v>1</v>
      </c>
      <c r="K3419" s="249">
        <v>2023</v>
      </c>
      <c r="L3419" s="249">
        <v>2023</v>
      </c>
      <c r="M3419" s="250" t="s">
        <v>7201</v>
      </c>
    </row>
    <row r="3420" spans="4:13" x14ac:dyDescent="0.35">
      <c r="D3420" s="244" t="s">
        <v>7206</v>
      </c>
      <c r="E3420" s="245">
        <v>44930</v>
      </c>
      <c r="F3420" s="245">
        <v>44932</v>
      </c>
      <c r="G3420" s="246" t="s">
        <v>10</v>
      </c>
      <c r="H3420" s="247">
        <v>10000</v>
      </c>
      <c r="I3420" s="248">
        <v>10000</v>
      </c>
      <c r="J3420" s="248">
        <v>1</v>
      </c>
      <c r="K3420" s="249">
        <v>2023</v>
      </c>
      <c r="L3420" s="249">
        <v>2023</v>
      </c>
      <c r="M3420" s="250" t="s">
        <v>7201</v>
      </c>
    </row>
    <row r="3421" spans="4:13" x14ac:dyDescent="0.35">
      <c r="D3421" s="244" t="s">
        <v>7200</v>
      </c>
      <c r="E3421" s="245">
        <v>44934</v>
      </c>
      <c r="F3421" s="245">
        <v>44943</v>
      </c>
      <c r="G3421" s="246" t="s">
        <v>10</v>
      </c>
      <c r="H3421" s="247">
        <v>20000</v>
      </c>
      <c r="I3421" s="248">
        <v>20000</v>
      </c>
      <c r="J3421" s="248">
        <v>1</v>
      </c>
      <c r="K3421" s="249">
        <v>2023</v>
      </c>
      <c r="L3421" s="249">
        <v>2023</v>
      </c>
      <c r="M3421" s="250" t="s">
        <v>7201</v>
      </c>
    </row>
    <row r="3422" spans="4:13" x14ac:dyDescent="0.35">
      <c r="D3422" s="244" t="s">
        <v>7193</v>
      </c>
      <c r="E3422" s="245">
        <v>44663</v>
      </c>
      <c r="F3422" s="245">
        <v>44664</v>
      </c>
      <c r="G3422" s="246" t="s">
        <v>658</v>
      </c>
      <c r="H3422" s="247">
        <v>2767699</v>
      </c>
      <c r="I3422" s="248">
        <v>2767699</v>
      </c>
      <c r="J3422" s="248">
        <v>1</v>
      </c>
      <c r="K3422" s="249">
        <v>2022</v>
      </c>
      <c r="L3422" s="249">
        <v>2022</v>
      </c>
      <c r="M3422" s="250" t="s">
        <v>6406</v>
      </c>
    </row>
    <row r="3423" spans="4:13" x14ac:dyDescent="0.35">
      <c r="D3423" s="244" t="s">
        <v>7225</v>
      </c>
      <c r="E3423" s="245">
        <v>44944</v>
      </c>
      <c r="F3423" s="245">
        <v>44945</v>
      </c>
      <c r="G3423" s="246" t="s">
        <v>10</v>
      </c>
      <c r="H3423" s="247">
        <v>153000</v>
      </c>
      <c r="I3423" s="248">
        <v>153000</v>
      </c>
      <c r="J3423" s="248">
        <v>1</v>
      </c>
      <c r="K3423" s="249">
        <v>2023</v>
      </c>
      <c r="L3423" s="249">
        <v>2023</v>
      </c>
      <c r="M3423" s="250" t="s">
        <v>7201</v>
      </c>
    </row>
    <row r="3424" spans="4:13" x14ac:dyDescent="0.35">
      <c r="D3424" s="244" t="s">
        <v>7532</v>
      </c>
      <c r="E3424" s="245">
        <v>44946</v>
      </c>
      <c r="F3424" s="245">
        <v>44946</v>
      </c>
      <c r="G3424" s="246" t="s">
        <v>10</v>
      </c>
      <c r="H3424" s="247">
        <v>1000000</v>
      </c>
      <c r="I3424" s="248">
        <v>68181.8</v>
      </c>
      <c r="J3424" s="248">
        <v>1</v>
      </c>
      <c r="K3424" s="249">
        <v>2023</v>
      </c>
      <c r="L3424" s="249">
        <v>2023</v>
      </c>
      <c r="M3424" s="250" t="s">
        <v>7201</v>
      </c>
    </row>
    <row r="3425" spans="4:13" x14ac:dyDescent="0.35">
      <c r="D3425" s="244" t="s">
        <v>7226</v>
      </c>
      <c r="E3425" s="245">
        <v>44949</v>
      </c>
      <c r="F3425" s="245">
        <v>44950</v>
      </c>
      <c r="G3425" s="246" t="s">
        <v>10</v>
      </c>
      <c r="H3425" s="247">
        <v>500</v>
      </c>
      <c r="I3425" s="248">
        <v>500</v>
      </c>
      <c r="J3425" s="248">
        <v>1</v>
      </c>
      <c r="K3425" s="249">
        <v>2023</v>
      </c>
      <c r="L3425" s="249">
        <v>2023</v>
      </c>
      <c r="M3425" s="250" t="s">
        <v>7201</v>
      </c>
    </row>
    <row r="3426" spans="4:13" x14ac:dyDescent="0.35">
      <c r="D3426" s="244" t="s">
        <v>7227</v>
      </c>
      <c r="E3426" s="245">
        <v>44828</v>
      </c>
      <c r="F3426" s="245">
        <v>44951</v>
      </c>
      <c r="G3426" s="246" t="s">
        <v>13</v>
      </c>
      <c r="H3426" s="247">
        <v>50000</v>
      </c>
      <c r="I3426" s="248">
        <v>50000</v>
      </c>
      <c r="J3426" s="248">
        <v>1</v>
      </c>
      <c r="K3426" s="249">
        <v>2022</v>
      </c>
      <c r="L3426" s="249">
        <v>2023</v>
      </c>
      <c r="M3426" s="250" t="s">
        <v>6643</v>
      </c>
    </row>
    <row r="3427" spans="4:13" x14ac:dyDescent="0.35">
      <c r="D3427" s="244" t="s">
        <v>7504</v>
      </c>
      <c r="E3427" s="245">
        <v>44944</v>
      </c>
      <c r="F3427" s="245">
        <v>44952</v>
      </c>
      <c r="G3427" s="246" t="s">
        <v>10</v>
      </c>
      <c r="H3427" s="247">
        <v>80000</v>
      </c>
      <c r="I3427" s="248">
        <v>-100000</v>
      </c>
      <c r="J3427" s="248">
        <v>1</v>
      </c>
      <c r="K3427" s="249">
        <v>2023</v>
      </c>
      <c r="L3427" s="249">
        <v>2023</v>
      </c>
      <c r="M3427" s="250" t="s">
        <v>7201</v>
      </c>
    </row>
    <row r="3428" spans="4:13" x14ac:dyDescent="0.35">
      <c r="D3428" s="244" t="s">
        <v>7194</v>
      </c>
      <c r="E3428" s="245">
        <v>44634</v>
      </c>
      <c r="F3428" s="245">
        <v>44953</v>
      </c>
      <c r="G3428" s="246" t="s">
        <v>744</v>
      </c>
      <c r="H3428" s="247">
        <v>240198</v>
      </c>
      <c r="I3428" s="248">
        <v>240198</v>
      </c>
      <c r="J3428" s="248">
        <v>1</v>
      </c>
      <c r="K3428" s="249">
        <v>2022</v>
      </c>
      <c r="L3428" s="249">
        <v>2023</v>
      </c>
      <c r="M3428" s="250" t="s">
        <v>6021</v>
      </c>
    </row>
    <row r="3429" spans="4:13" x14ac:dyDescent="0.35">
      <c r="D3429" s="244" t="s">
        <v>7448</v>
      </c>
      <c r="E3429" s="245">
        <v>44951</v>
      </c>
      <c r="F3429" s="245">
        <v>44952</v>
      </c>
      <c r="G3429" s="246" t="s">
        <v>10</v>
      </c>
      <c r="H3429" s="247">
        <v>1500</v>
      </c>
      <c r="I3429" s="248">
        <v>-98500</v>
      </c>
      <c r="J3429" s="248">
        <v>1</v>
      </c>
      <c r="K3429" s="249">
        <v>2023</v>
      </c>
      <c r="L3429" s="249">
        <v>2023</v>
      </c>
      <c r="M3429" s="250" t="s">
        <v>7201</v>
      </c>
    </row>
    <row r="3430" spans="4:13" x14ac:dyDescent="0.35">
      <c r="D3430" s="244" t="s">
        <v>7197</v>
      </c>
      <c r="E3430" s="245">
        <v>44655</v>
      </c>
      <c r="F3430" s="245">
        <v>44953</v>
      </c>
      <c r="G3430" s="246" t="s">
        <v>658</v>
      </c>
      <c r="H3430" s="247">
        <v>50000</v>
      </c>
      <c r="I3430" s="248">
        <v>50000</v>
      </c>
      <c r="J3430" s="248">
        <v>1</v>
      </c>
      <c r="K3430" s="249">
        <v>2022</v>
      </c>
      <c r="L3430" s="249">
        <v>2023</v>
      </c>
      <c r="M3430" s="250" t="s">
        <v>6406</v>
      </c>
    </row>
    <row r="3431" spans="4:13" x14ac:dyDescent="0.35">
      <c r="D3431" s="244" t="s">
        <v>7198</v>
      </c>
      <c r="E3431" s="245">
        <v>44907</v>
      </c>
      <c r="F3431" s="245">
        <v>44953</v>
      </c>
      <c r="G3431" s="246" t="s">
        <v>10</v>
      </c>
      <c r="H3431" s="247">
        <v>40909.08</v>
      </c>
      <c r="I3431" s="248">
        <v>40909.08</v>
      </c>
      <c r="J3431" s="248">
        <v>1</v>
      </c>
      <c r="K3431" s="249">
        <v>2022</v>
      </c>
      <c r="L3431" s="249">
        <v>2023</v>
      </c>
      <c r="M3431" s="250" t="s">
        <v>6825</v>
      </c>
    </row>
    <row r="3432" spans="4:13" x14ac:dyDescent="0.35">
      <c r="D3432" s="244" t="s">
        <v>7449</v>
      </c>
      <c r="E3432" s="245">
        <v>44934</v>
      </c>
      <c r="F3432" s="245">
        <v>44957</v>
      </c>
      <c r="G3432" s="246" t="s">
        <v>10</v>
      </c>
      <c r="H3432" s="247">
        <v>73600</v>
      </c>
      <c r="I3432" s="248">
        <v>-26400</v>
      </c>
      <c r="J3432" s="248">
        <v>1</v>
      </c>
      <c r="K3432" s="249">
        <v>2023</v>
      </c>
      <c r="L3432" s="249">
        <v>2023</v>
      </c>
      <c r="M3432" s="250" t="s">
        <v>7201</v>
      </c>
    </row>
    <row r="3433" spans="4:13" x14ac:dyDescent="0.35">
      <c r="D3433" s="244" t="s">
        <v>7228</v>
      </c>
      <c r="E3433" s="245">
        <v>44909</v>
      </c>
      <c r="F3433" s="245">
        <v>44959</v>
      </c>
      <c r="G3433" s="246" t="s">
        <v>10</v>
      </c>
      <c r="H3433" s="247">
        <v>100000</v>
      </c>
      <c r="I3433" s="248">
        <v>100000</v>
      </c>
      <c r="J3433" s="248">
        <v>1</v>
      </c>
      <c r="K3433" s="249">
        <v>2022</v>
      </c>
      <c r="L3433" s="249">
        <v>2023</v>
      </c>
      <c r="M3433" s="250" t="s">
        <v>6825</v>
      </c>
    </row>
    <row r="3434" spans="4:13" x14ac:dyDescent="0.35">
      <c r="D3434" s="244" t="s">
        <v>7407</v>
      </c>
      <c r="E3434" s="245">
        <v>44624</v>
      </c>
      <c r="F3434" s="245">
        <v>44959</v>
      </c>
      <c r="G3434" s="246" t="s">
        <v>658</v>
      </c>
      <c r="H3434" s="247">
        <v>78967</v>
      </c>
      <c r="I3434" s="248">
        <v>50000</v>
      </c>
      <c r="J3434" s="248">
        <v>1</v>
      </c>
      <c r="K3434" s="249">
        <v>2022</v>
      </c>
      <c r="L3434" s="249">
        <v>2023</v>
      </c>
      <c r="M3434" s="250" t="s">
        <v>6021</v>
      </c>
    </row>
    <row r="3435" spans="4:13" x14ac:dyDescent="0.35">
      <c r="D3435" s="244" t="s">
        <v>7229</v>
      </c>
      <c r="E3435" s="245">
        <v>44394</v>
      </c>
      <c r="F3435" s="245">
        <v>44963</v>
      </c>
      <c r="G3435" s="246" t="s">
        <v>10</v>
      </c>
      <c r="H3435" s="247">
        <v>220000</v>
      </c>
      <c r="I3435" s="248">
        <v>220000</v>
      </c>
      <c r="J3435" s="248">
        <v>1</v>
      </c>
      <c r="K3435" s="249">
        <v>2021</v>
      </c>
      <c r="L3435" s="249">
        <v>2023</v>
      </c>
      <c r="M3435" s="250" t="s">
        <v>3073</v>
      </c>
    </row>
    <row r="3436" spans="4:13" x14ac:dyDescent="0.35">
      <c r="D3436" s="244" t="s">
        <v>7433</v>
      </c>
      <c r="E3436" s="245">
        <v>44959</v>
      </c>
      <c r="F3436" s="245">
        <v>44963</v>
      </c>
      <c r="G3436" s="246" t="s">
        <v>10</v>
      </c>
      <c r="H3436" s="247">
        <v>53000</v>
      </c>
      <c r="I3436" s="248">
        <v>0</v>
      </c>
      <c r="J3436" s="248">
        <v>1</v>
      </c>
      <c r="K3436" s="249">
        <v>2023</v>
      </c>
      <c r="L3436" s="249">
        <v>2023</v>
      </c>
      <c r="M3436" s="250" t="s">
        <v>7201</v>
      </c>
    </row>
    <row r="3437" spans="4:13" x14ac:dyDescent="0.35">
      <c r="D3437" s="244" t="s">
        <v>7514</v>
      </c>
      <c r="E3437" s="245">
        <v>44964</v>
      </c>
      <c r="F3437" s="245">
        <v>44965</v>
      </c>
      <c r="G3437" s="246" t="s">
        <v>10</v>
      </c>
      <c r="H3437" s="247">
        <v>0</v>
      </c>
      <c r="I3437" s="248">
        <v>-310000</v>
      </c>
      <c r="J3437" s="248">
        <v>1</v>
      </c>
      <c r="K3437" s="249">
        <v>2023</v>
      </c>
      <c r="L3437" s="249">
        <v>2023</v>
      </c>
      <c r="M3437" s="250" t="s">
        <v>7201</v>
      </c>
    </row>
    <row r="3438" spans="4:13" x14ac:dyDescent="0.35">
      <c r="D3438" s="244" t="s">
        <v>7369</v>
      </c>
      <c r="E3438" s="245">
        <v>44702</v>
      </c>
      <c r="F3438" s="245">
        <v>44734</v>
      </c>
      <c r="G3438" s="246" t="s">
        <v>782</v>
      </c>
      <c r="H3438" s="247">
        <v>75286</v>
      </c>
      <c r="I3438" s="248">
        <v>72286</v>
      </c>
      <c r="J3438" s="248">
        <v>1</v>
      </c>
      <c r="K3438" s="249">
        <v>2022</v>
      </c>
      <c r="L3438" s="249">
        <v>2022</v>
      </c>
      <c r="M3438" s="250" t="s">
        <v>6406</v>
      </c>
    </row>
    <row r="3439" spans="4:13" x14ac:dyDescent="0.35">
      <c r="D3439" s="244" t="s">
        <v>7230</v>
      </c>
      <c r="E3439" s="245">
        <v>44702</v>
      </c>
      <c r="F3439" s="245">
        <v>44734</v>
      </c>
      <c r="G3439" s="246" t="s">
        <v>782</v>
      </c>
      <c r="H3439" s="247">
        <v>22341</v>
      </c>
      <c r="I3439" s="248">
        <v>22341</v>
      </c>
      <c r="J3439" s="248">
        <v>1</v>
      </c>
      <c r="K3439" s="249">
        <v>2022</v>
      </c>
      <c r="L3439" s="249">
        <v>2022</v>
      </c>
      <c r="M3439" s="250" t="s">
        <v>6406</v>
      </c>
    </row>
    <row r="3440" spans="4:13" x14ac:dyDescent="0.35">
      <c r="D3440" s="244" t="s">
        <v>7450</v>
      </c>
      <c r="E3440" s="245">
        <v>44934</v>
      </c>
      <c r="F3440" s="245">
        <v>44965</v>
      </c>
      <c r="G3440" s="246" t="s">
        <v>10</v>
      </c>
      <c r="H3440" s="247">
        <v>100000</v>
      </c>
      <c r="I3440" s="248">
        <v>0</v>
      </c>
      <c r="J3440" s="248">
        <v>1</v>
      </c>
      <c r="K3440" s="249">
        <v>2023</v>
      </c>
      <c r="L3440" s="249">
        <v>2023</v>
      </c>
      <c r="M3440" s="250" t="s">
        <v>7201</v>
      </c>
    </row>
    <row r="3441" spans="4:13" x14ac:dyDescent="0.35">
      <c r="D3441" s="244" t="s">
        <v>7538</v>
      </c>
      <c r="E3441" s="245">
        <v>44969</v>
      </c>
      <c r="F3441" s="245">
        <v>44973</v>
      </c>
      <c r="G3441" s="246" t="s">
        <v>10</v>
      </c>
      <c r="H3441" s="247">
        <v>1645000</v>
      </c>
      <c r="I3441" s="248">
        <v>0</v>
      </c>
      <c r="J3441" s="248">
        <v>1</v>
      </c>
      <c r="K3441" s="249">
        <v>2023</v>
      </c>
      <c r="L3441" s="249">
        <v>2023</v>
      </c>
      <c r="M3441" s="250" t="s">
        <v>7201</v>
      </c>
    </row>
    <row r="3442" spans="4:13" x14ac:dyDescent="0.35">
      <c r="D3442" s="244" t="s">
        <v>7518</v>
      </c>
      <c r="E3442" s="245">
        <v>44965</v>
      </c>
      <c r="F3442" s="245">
        <v>44966</v>
      </c>
      <c r="G3442" s="246" t="s">
        <v>160</v>
      </c>
      <c r="H3442" s="247">
        <v>500000</v>
      </c>
      <c r="I3442" s="248">
        <v>142755.17487508999</v>
      </c>
      <c r="J3442" s="248">
        <v>1</v>
      </c>
      <c r="K3442" s="249">
        <v>2023</v>
      </c>
      <c r="L3442" s="249">
        <v>2023</v>
      </c>
      <c r="M3442" s="250" t="s">
        <v>7201</v>
      </c>
    </row>
    <row r="3443" spans="4:13" x14ac:dyDescent="0.35">
      <c r="D3443" s="244" t="s">
        <v>7231</v>
      </c>
      <c r="E3443" s="245">
        <v>44909</v>
      </c>
      <c r="F3443" s="245">
        <v>44909</v>
      </c>
      <c r="G3443" s="246" t="s">
        <v>13</v>
      </c>
      <c r="H3443" s="247">
        <v>100000</v>
      </c>
      <c r="I3443" s="248">
        <v>100000</v>
      </c>
      <c r="J3443" s="248">
        <v>1</v>
      </c>
      <c r="K3443" s="249">
        <v>2022</v>
      </c>
      <c r="L3443" s="249">
        <v>2022</v>
      </c>
      <c r="M3443" s="250" t="s">
        <v>6825</v>
      </c>
    </row>
    <row r="3444" spans="4:13" x14ac:dyDescent="0.35">
      <c r="D3444" s="244" t="s">
        <v>7540</v>
      </c>
      <c r="E3444" s="245">
        <v>44941</v>
      </c>
      <c r="F3444" s="245">
        <v>44978</v>
      </c>
      <c r="G3444" s="246" t="s">
        <v>13</v>
      </c>
      <c r="H3444" s="247">
        <v>3000000</v>
      </c>
      <c r="I3444" s="248">
        <v>0</v>
      </c>
      <c r="J3444" s="248">
        <v>1</v>
      </c>
      <c r="K3444" s="249">
        <v>2023</v>
      </c>
      <c r="L3444" s="249">
        <v>2023</v>
      </c>
      <c r="M3444" s="250" t="s">
        <v>7201</v>
      </c>
    </row>
    <row r="3445" spans="4:13" x14ac:dyDescent="0.35">
      <c r="D3445" s="244" t="s">
        <v>7232</v>
      </c>
      <c r="E3445" s="245">
        <v>44265</v>
      </c>
      <c r="F3445" s="245">
        <v>44979</v>
      </c>
      <c r="G3445" s="246" t="s">
        <v>658</v>
      </c>
      <c r="H3445" s="247">
        <v>100000</v>
      </c>
      <c r="I3445" s="248">
        <v>100000</v>
      </c>
      <c r="J3445" s="248">
        <v>1</v>
      </c>
      <c r="K3445" s="249">
        <v>2021</v>
      </c>
      <c r="L3445" s="249">
        <v>2023</v>
      </c>
      <c r="M3445" s="250" t="s">
        <v>21</v>
      </c>
    </row>
    <row r="3446" spans="4:13" x14ac:dyDescent="0.35">
      <c r="D3446" s="244" t="s">
        <v>7413</v>
      </c>
      <c r="E3446" s="245">
        <v>44935</v>
      </c>
      <c r="F3446" s="245">
        <v>44959</v>
      </c>
      <c r="G3446" s="246" t="s">
        <v>658</v>
      </c>
      <c r="H3446" s="247">
        <v>50000</v>
      </c>
      <c r="I3446" s="248">
        <v>0</v>
      </c>
      <c r="J3446" s="248">
        <v>1</v>
      </c>
      <c r="K3446" s="249">
        <v>2023</v>
      </c>
      <c r="L3446" s="249">
        <v>2023</v>
      </c>
      <c r="M3446" s="250" t="s">
        <v>7201</v>
      </c>
    </row>
    <row r="3447" spans="4:13" x14ac:dyDescent="0.35">
      <c r="D3447" s="244" t="s">
        <v>7371</v>
      </c>
      <c r="E3447" s="245">
        <v>44977</v>
      </c>
      <c r="F3447" s="245">
        <v>44981</v>
      </c>
      <c r="G3447" s="246" t="s">
        <v>10</v>
      </c>
      <c r="H3447" s="247">
        <v>0</v>
      </c>
      <c r="I3447" s="248">
        <v>-5000</v>
      </c>
      <c r="J3447" s="248">
        <v>1</v>
      </c>
      <c r="K3447" s="249">
        <v>2023</v>
      </c>
      <c r="L3447" s="249">
        <v>2023</v>
      </c>
      <c r="M3447" s="250" t="s">
        <v>7201</v>
      </c>
    </row>
    <row r="3448" spans="4:13" x14ac:dyDescent="0.35">
      <c r="D3448" s="244" t="s">
        <v>7368</v>
      </c>
      <c r="E3448" s="245">
        <v>44964</v>
      </c>
      <c r="F3448" s="245">
        <v>44985</v>
      </c>
      <c r="G3448" s="246" t="s">
        <v>658</v>
      </c>
      <c r="H3448" s="247">
        <v>1725</v>
      </c>
      <c r="I3448" s="248">
        <v>0</v>
      </c>
      <c r="J3448" s="248">
        <v>1</v>
      </c>
      <c r="K3448" s="249">
        <v>2023</v>
      </c>
      <c r="L3448" s="249">
        <v>2023</v>
      </c>
      <c r="M3448" s="250" t="s">
        <v>7201</v>
      </c>
    </row>
    <row r="3449" spans="4:13" x14ac:dyDescent="0.35">
      <c r="D3449" s="244" t="s">
        <v>7233</v>
      </c>
      <c r="E3449" s="245">
        <v>44655</v>
      </c>
      <c r="F3449" s="245">
        <v>44887</v>
      </c>
      <c r="G3449" s="246" t="s">
        <v>10</v>
      </c>
      <c r="H3449" s="247">
        <v>20000</v>
      </c>
      <c r="I3449" s="248">
        <v>20000</v>
      </c>
      <c r="J3449" s="248">
        <v>1</v>
      </c>
      <c r="K3449" s="249">
        <v>2022</v>
      </c>
      <c r="L3449" s="249">
        <v>2022</v>
      </c>
      <c r="M3449" s="250" t="s">
        <v>6406</v>
      </c>
    </row>
    <row r="3450" spans="4:13" x14ac:dyDescent="0.35">
      <c r="D3450" s="244" t="s">
        <v>7399</v>
      </c>
      <c r="E3450" s="245">
        <v>44968</v>
      </c>
      <c r="F3450" s="245">
        <v>44986</v>
      </c>
      <c r="G3450" s="246" t="s">
        <v>10</v>
      </c>
      <c r="H3450" s="247">
        <v>0</v>
      </c>
      <c r="I3450" s="248">
        <v>-20000</v>
      </c>
      <c r="J3450" s="248">
        <v>1</v>
      </c>
      <c r="K3450" s="249">
        <v>2023</v>
      </c>
      <c r="L3450" s="249">
        <v>2023</v>
      </c>
      <c r="M3450" s="250" t="s">
        <v>7201</v>
      </c>
    </row>
    <row r="3451" spans="4:13" x14ac:dyDescent="0.35">
      <c r="D3451" s="244" t="s">
        <v>7202</v>
      </c>
      <c r="E3451" s="245">
        <v>44296</v>
      </c>
      <c r="F3451" s="245">
        <v>44987</v>
      </c>
      <c r="G3451" s="246" t="s">
        <v>10</v>
      </c>
      <c r="H3451" s="247">
        <v>17421.049422</v>
      </c>
      <c r="I3451" s="248">
        <v>17421.049422</v>
      </c>
      <c r="J3451" s="248">
        <v>1</v>
      </c>
      <c r="K3451" s="249">
        <v>2021</v>
      </c>
      <c r="L3451" s="249">
        <v>2023</v>
      </c>
      <c r="M3451" s="250" t="s">
        <v>2250</v>
      </c>
    </row>
    <row r="3452" spans="4:13" x14ac:dyDescent="0.35">
      <c r="D3452" s="244" t="s">
        <v>7451</v>
      </c>
      <c r="E3452" s="245">
        <v>44984</v>
      </c>
      <c r="F3452" s="245">
        <v>44987</v>
      </c>
      <c r="G3452" s="246" t="s">
        <v>10</v>
      </c>
      <c r="H3452" s="247">
        <v>95000</v>
      </c>
      <c r="I3452" s="248">
        <v>-5000</v>
      </c>
      <c r="J3452" s="248">
        <v>1</v>
      </c>
      <c r="K3452" s="249">
        <v>2023</v>
      </c>
      <c r="L3452" s="249">
        <v>2023</v>
      </c>
      <c r="M3452" s="250" t="s">
        <v>7201</v>
      </c>
    </row>
    <row r="3453" spans="4:13" x14ac:dyDescent="0.35">
      <c r="D3453" s="244" t="s">
        <v>7452</v>
      </c>
      <c r="E3453" s="245">
        <v>44986</v>
      </c>
      <c r="F3453" s="245">
        <v>44987</v>
      </c>
      <c r="G3453" s="246" t="s">
        <v>10</v>
      </c>
      <c r="H3453" s="247">
        <v>100000</v>
      </c>
      <c r="I3453" s="248">
        <v>0</v>
      </c>
      <c r="J3453" s="248">
        <v>1</v>
      </c>
      <c r="K3453" s="249">
        <v>2023</v>
      </c>
      <c r="L3453" s="249">
        <v>2023</v>
      </c>
      <c r="M3453" s="250" t="s">
        <v>7201</v>
      </c>
    </row>
    <row r="3454" spans="4:13" x14ac:dyDescent="0.35">
      <c r="D3454" s="244" t="s">
        <v>7377</v>
      </c>
      <c r="E3454" s="245">
        <v>44982</v>
      </c>
      <c r="F3454" s="245">
        <v>44988</v>
      </c>
      <c r="G3454" s="246" t="s">
        <v>13</v>
      </c>
      <c r="H3454" s="247">
        <v>10000</v>
      </c>
      <c r="I3454" s="248">
        <v>0</v>
      </c>
      <c r="J3454" s="248">
        <v>1</v>
      </c>
      <c r="K3454" s="249">
        <v>2023</v>
      </c>
      <c r="L3454" s="249">
        <v>2023</v>
      </c>
      <c r="M3454" s="250" t="s">
        <v>7201</v>
      </c>
    </row>
    <row r="3455" spans="4:13" x14ac:dyDescent="0.35">
      <c r="D3455" s="244" t="s">
        <v>7453</v>
      </c>
      <c r="E3455" s="245">
        <v>44983</v>
      </c>
      <c r="F3455" s="245">
        <v>44988</v>
      </c>
      <c r="G3455" s="246" t="s">
        <v>10</v>
      </c>
      <c r="H3455" s="247">
        <v>791900</v>
      </c>
      <c r="I3455" s="248">
        <v>691900</v>
      </c>
      <c r="J3455" s="248">
        <v>1</v>
      </c>
      <c r="K3455" s="249">
        <v>2023</v>
      </c>
      <c r="L3455" s="249">
        <v>2023</v>
      </c>
      <c r="M3455" s="250" t="s">
        <v>7201</v>
      </c>
    </row>
    <row r="3456" spans="4:13" x14ac:dyDescent="0.35">
      <c r="D3456" s="244" t="s">
        <v>7454</v>
      </c>
      <c r="E3456" s="245">
        <v>44987</v>
      </c>
      <c r="F3456" s="245">
        <v>44991</v>
      </c>
      <c r="G3456" s="246" t="s">
        <v>10</v>
      </c>
      <c r="H3456" s="247">
        <v>433000</v>
      </c>
      <c r="I3456" s="248">
        <v>333000</v>
      </c>
      <c r="J3456" s="248">
        <v>1</v>
      </c>
      <c r="K3456" s="249">
        <v>2023</v>
      </c>
      <c r="L3456" s="249">
        <v>2023</v>
      </c>
      <c r="M3456" s="250" t="s">
        <v>7201</v>
      </c>
    </row>
    <row r="3457" spans="4:13" x14ac:dyDescent="0.35">
      <c r="D3457" s="244" t="s">
        <v>7515</v>
      </c>
      <c r="E3457" s="245">
        <v>44989</v>
      </c>
      <c r="F3457" s="245">
        <v>44992</v>
      </c>
      <c r="G3457" s="246" t="s">
        <v>10</v>
      </c>
      <c r="H3457" s="247">
        <v>3000</v>
      </c>
      <c r="I3457" s="248">
        <v>-307000</v>
      </c>
      <c r="J3457" s="248">
        <v>1</v>
      </c>
      <c r="K3457" s="249">
        <v>2023</v>
      </c>
      <c r="L3457" s="249">
        <v>2023</v>
      </c>
      <c r="M3457" s="250" t="s">
        <v>7201</v>
      </c>
    </row>
    <row r="3458" spans="4:13" x14ac:dyDescent="0.35">
      <c r="D3458" s="244" t="s">
        <v>7517</v>
      </c>
      <c r="E3458" s="245">
        <v>44987</v>
      </c>
      <c r="F3458" s="245">
        <v>44992</v>
      </c>
      <c r="G3458" s="246" t="s">
        <v>10</v>
      </c>
      <c r="H3458" s="247">
        <v>251000</v>
      </c>
      <c r="I3458" s="248">
        <v>-75000</v>
      </c>
      <c r="J3458" s="248">
        <v>1</v>
      </c>
      <c r="K3458" s="249">
        <v>2023</v>
      </c>
      <c r="L3458" s="249">
        <v>2023</v>
      </c>
      <c r="M3458" s="250" t="s">
        <v>7201</v>
      </c>
    </row>
    <row r="3459" spans="4:13" x14ac:dyDescent="0.35">
      <c r="D3459" s="244" t="s">
        <v>7434</v>
      </c>
      <c r="E3459" s="245">
        <v>44986</v>
      </c>
      <c r="F3459" s="245">
        <v>44992</v>
      </c>
      <c r="G3459" s="246" t="s">
        <v>10</v>
      </c>
      <c r="H3459" s="247">
        <v>68000</v>
      </c>
      <c r="I3459" s="248">
        <v>0</v>
      </c>
      <c r="J3459" s="248">
        <v>1</v>
      </c>
      <c r="K3459" s="249">
        <v>2023</v>
      </c>
      <c r="L3459" s="249">
        <v>2023</v>
      </c>
      <c r="M3459" s="250" t="s">
        <v>7201</v>
      </c>
    </row>
    <row r="3460" spans="4:13" x14ac:dyDescent="0.35">
      <c r="D3460" s="244" t="s">
        <v>7455</v>
      </c>
      <c r="E3460" s="245">
        <v>44964</v>
      </c>
      <c r="F3460" s="245">
        <v>44992</v>
      </c>
      <c r="G3460" s="246" t="s">
        <v>10</v>
      </c>
      <c r="H3460" s="247">
        <v>100000</v>
      </c>
      <c r="I3460" s="248">
        <v>0</v>
      </c>
      <c r="J3460" s="248">
        <v>1</v>
      </c>
      <c r="K3460" s="249">
        <v>2023</v>
      </c>
      <c r="L3460" s="249">
        <v>2023</v>
      </c>
      <c r="M3460" s="250" t="s">
        <v>7201</v>
      </c>
    </row>
    <row r="3461" spans="4:13" x14ac:dyDescent="0.35">
      <c r="D3461" s="244" t="s">
        <v>7400</v>
      </c>
      <c r="E3461" s="245">
        <v>44993</v>
      </c>
      <c r="F3461" s="245">
        <v>44994</v>
      </c>
      <c r="G3461" s="246" t="s">
        <v>13</v>
      </c>
      <c r="H3461" s="247">
        <v>20000</v>
      </c>
      <c r="I3461" s="248">
        <v>0</v>
      </c>
      <c r="J3461" s="248">
        <v>1</v>
      </c>
      <c r="K3461" s="249">
        <v>2023</v>
      </c>
      <c r="L3461" s="249">
        <v>2023</v>
      </c>
      <c r="M3461" s="250" t="s">
        <v>7201</v>
      </c>
    </row>
    <row r="3462" spans="4:13" x14ac:dyDescent="0.35">
      <c r="D3462" s="244" t="s">
        <v>7401</v>
      </c>
      <c r="E3462" s="245">
        <v>44967</v>
      </c>
      <c r="F3462" s="245">
        <v>44970</v>
      </c>
      <c r="G3462" s="246" t="s">
        <v>10</v>
      </c>
      <c r="H3462" s="247">
        <v>20000</v>
      </c>
      <c r="I3462" s="248">
        <v>0</v>
      </c>
      <c r="J3462" s="248">
        <v>1</v>
      </c>
      <c r="K3462" s="249">
        <v>2023</v>
      </c>
      <c r="L3462" s="249">
        <v>2023</v>
      </c>
      <c r="M3462" s="250" t="s">
        <v>7201</v>
      </c>
    </row>
    <row r="3463" spans="4:13" x14ac:dyDescent="0.35">
      <c r="D3463" s="244" t="s">
        <v>7414</v>
      </c>
      <c r="E3463" s="245">
        <v>44966</v>
      </c>
      <c r="F3463" s="245">
        <v>44995</v>
      </c>
      <c r="G3463" s="246" t="s">
        <v>13</v>
      </c>
      <c r="H3463" s="247">
        <v>50000</v>
      </c>
      <c r="I3463" s="248">
        <v>0</v>
      </c>
      <c r="J3463" s="248">
        <v>1</v>
      </c>
      <c r="K3463" s="249">
        <v>2023</v>
      </c>
      <c r="L3463" s="249">
        <v>2023</v>
      </c>
      <c r="M3463" s="250" t="s">
        <v>7201</v>
      </c>
    </row>
    <row r="3464" spans="4:13" x14ac:dyDescent="0.35">
      <c r="D3464" s="244" t="s">
        <v>7456</v>
      </c>
      <c r="E3464" s="245">
        <v>44693</v>
      </c>
      <c r="F3464" s="245">
        <v>44831</v>
      </c>
      <c r="G3464" s="246" t="s">
        <v>658</v>
      </c>
      <c r="H3464" s="247">
        <v>100000</v>
      </c>
      <c r="I3464" s="248">
        <v>0</v>
      </c>
      <c r="J3464" s="248">
        <v>1</v>
      </c>
      <c r="K3464" s="249">
        <v>2022</v>
      </c>
      <c r="L3464" s="249">
        <v>2022</v>
      </c>
      <c r="M3464" s="250" t="s">
        <v>6406</v>
      </c>
    </row>
    <row r="3465" spans="4:13" x14ac:dyDescent="0.35">
      <c r="D3465" s="244" t="s">
        <v>7506</v>
      </c>
      <c r="E3465" s="245">
        <v>44993</v>
      </c>
      <c r="F3465" s="245">
        <v>44998</v>
      </c>
      <c r="G3465" s="246" t="s">
        <v>10</v>
      </c>
      <c r="H3465" s="247">
        <v>105500</v>
      </c>
      <c r="I3465" s="248">
        <v>-94500</v>
      </c>
      <c r="J3465" s="248">
        <v>1</v>
      </c>
      <c r="K3465" s="249">
        <v>2023</v>
      </c>
      <c r="L3465" s="249">
        <v>2023</v>
      </c>
      <c r="M3465" s="250" t="s">
        <v>7201</v>
      </c>
    </row>
    <row r="3466" spans="4:13" x14ac:dyDescent="0.35">
      <c r="D3466" s="244" t="s">
        <v>7457</v>
      </c>
      <c r="E3466" s="245">
        <v>44993</v>
      </c>
      <c r="F3466" s="245">
        <v>44998</v>
      </c>
      <c r="G3466" s="246" t="s">
        <v>10</v>
      </c>
      <c r="H3466" s="247">
        <v>31500</v>
      </c>
      <c r="I3466" s="248">
        <v>-68500</v>
      </c>
      <c r="J3466" s="248">
        <v>1</v>
      </c>
      <c r="K3466" s="249">
        <v>2023</v>
      </c>
      <c r="L3466" s="249">
        <v>2023</v>
      </c>
      <c r="M3466" s="250" t="s">
        <v>7201</v>
      </c>
    </row>
    <row r="3467" spans="4:13" x14ac:dyDescent="0.35">
      <c r="D3467" s="244" t="s">
        <v>7406</v>
      </c>
      <c r="E3467" s="245">
        <v>44992</v>
      </c>
      <c r="F3467" s="245">
        <v>44998</v>
      </c>
      <c r="G3467" s="246" t="s">
        <v>10</v>
      </c>
      <c r="H3467" s="247">
        <v>21500</v>
      </c>
      <c r="I3467" s="248">
        <v>0</v>
      </c>
      <c r="J3467" s="248">
        <v>1</v>
      </c>
      <c r="K3467" s="249">
        <v>2023</v>
      </c>
      <c r="L3467" s="249">
        <v>2023</v>
      </c>
      <c r="M3467" s="250" t="s">
        <v>7201</v>
      </c>
    </row>
    <row r="3468" spans="4:13" x14ac:dyDescent="0.35">
      <c r="D3468" s="244" t="s">
        <v>7533</v>
      </c>
      <c r="E3468" s="245">
        <v>44135</v>
      </c>
      <c r="F3468" s="245">
        <v>44986</v>
      </c>
      <c r="G3468" s="246" t="s">
        <v>13</v>
      </c>
      <c r="H3468" s="247">
        <v>1000000</v>
      </c>
      <c r="I3468" s="248">
        <v>0</v>
      </c>
      <c r="J3468" s="248">
        <v>1</v>
      </c>
      <c r="K3468" s="249">
        <v>2020</v>
      </c>
      <c r="L3468" s="249">
        <v>2023</v>
      </c>
      <c r="M3468" s="250" t="s">
        <v>11</v>
      </c>
    </row>
    <row r="3469" spans="4:13" x14ac:dyDescent="0.35">
      <c r="D3469" s="244" t="s">
        <v>7234</v>
      </c>
      <c r="E3469" s="245">
        <v>43760</v>
      </c>
      <c r="F3469" s="245">
        <v>45000</v>
      </c>
      <c r="G3469" s="246" t="s">
        <v>13</v>
      </c>
      <c r="H3469" s="247">
        <v>257020</v>
      </c>
      <c r="I3469" s="248">
        <v>257020</v>
      </c>
      <c r="J3469" s="248">
        <v>1</v>
      </c>
      <c r="K3469" s="249">
        <v>2019</v>
      </c>
      <c r="L3469" s="249">
        <v>2023</v>
      </c>
      <c r="M3469" s="250" t="s">
        <v>25</v>
      </c>
    </row>
    <row r="3470" spans="4:13" x14ac:dyDescent="0.35">
      <c r="D3470" s="244" t="s">
        <v>7501</v>
      </c>
      <c r="E3470" s="245">
        <v>44999</v>
      </c>
      <c r="F3470" s="245">
        <v>45000</v>
      </c>
      <c r="G3470" s="246" t="s">
        <v>10</v>
      </c>
      <c r="H3470" s="247">
        <v>0</v>
      </c>
      <c r="I3470" s="248">
        <v>-166000</v>
      </c>
      <c r="J3470" s="248">
        <v>1</v>
      </c>
      <c r="K3470" s="249">
        <v>2023</v>
      </c>
      <c r="L3470" s="249">
        <v>2023</v>
      </c>
      <c r="M3470" s="250" t="s">
        <v>7201</v>
      </c>
    </row>
    <row r="3471" spans="4:13" x14ac:dyDescent="0.35">
      <c r="D3471" s="244" t="s">
        <v>7522</v>
      </c>
      <c r="E3471" s="245">
        <v>44985</v>
      </c>
      <c r="F3471" s="245">
        <v>44999</v>
      </c>
      <c r="G3471" s="246" t="s">
        <v>10</v>
      </c>
      <c r="H3471" s="247">
        <v>500000</v>
      </c>
      <c r="I3471" s="248">
        <v>0</v>
      </c>
      <c r="J3471" s="248">
        <v>1</v>
      </c>
      <c r="K3471" s="249">
        <v>2023</v>
      </c>
      <c r="L3471" s="249">
        <v>2023</v>
      </c>
      <c r="M3471" s="250" t="s">
        <v>7201</v>
      </c>
    </row>
    <row r="3472" spans="4:13" x14ac:dyDescent="0.35">
      <c r="D3472" s="244" t="s">
        <v>7528</v>
      </c>
      <c r="E3472" s="245">
        <v>44999</v>
      </c>
      <c r="F3472" s="245">
        <v>45006</v>
      </c>
      <c r="G3472" s="246" t="s">
        <v>10</v>
      </c>
      <c r="H3472" s="247">
        <v>46010</v>
      </c>
      <c r="I3472" s="248">
        <v>-574490</v>
      </c>
      <c r="J3472" s="248">
        <v>1</v>
      </c>
      <c r="K3472" s="249">
        <v>2023</v>
      </c>
      <c r="L3472" s="249">
        <v>2023</v>
      </c>
      <c r="M3472" s="250" t="s">
        <v>7201</v>
      </c>
    </row>
    <row r="3473" spans="4:13" x14ac:dyDescent="0.35">
      <c r="D3473" s="244" t="s">
        <v>7510</v>
      </c>
      <c r="E3473" s="245">
        <v>45004</v>
      </c>
      <c r="F3473" s="245">
        <v>45006</v>
      </c>
      <c r="G3473" s="246" t="s">
        <v>10</v>
      </c>
      <c r="H3473" s="247">
        <v>3200</v>
      </c>
      <c r="I3473" s="248">
        <v>-218800</v>
      </c>
      <c r="J3473" s="248">
        <v>1</v>
      </c>
      <c r="K3473" s="249">
        <v>2023</v>
      </c>
      <c r="L3473" s="249">
        <v>2023</v>
      </c>
      <c r="M3473" s="250" t="s">
        <v>7201</v>
      </c>
    </row>
    <row r="3474" spans="4:13" x14ac:dyDescent="0.35">
      <c r="D3474" s="244" t="s">
        <v>7458</v>
      </c>
      <c r="E3474" s="245">
        <v>44987</v>
      </c>
      <c r="F3474" s="245">
        <v>45007</v>
      </c>
      <c r="G3474" s="246" t="s">
        <v>10</v>
      </c>
      <c r="H3474" s="247">
        <v>100000</v>
      </c>
      <c r="I3474" s="248">
        <v>0</v>
      </c>
      <c r="J3474" s="248">
        <v>1</v>
      </c>
      <c r="K3474" s="249">
        <v>2023</v>
      </c>
      <c r="L3474" s="249">
        <v>2023</v>
      </c>
      <c r="M3474" s="250" t="s">
        <v>7201</v>
      </c>
    </row>
    <row r="3475" spans="4:13" x14ac:dyDescent="0.35">
      <c r="D3475" s="244" t="s">
        <v>7535</v>
      </c>
      <c r="E3475" s="245">
        <v>45000</v>
      </c>
      <c r="F3475" s="245">
        <v>45008</v>
      </c>
      <c r="G3475" s="246" t="s">
        <v>10</v>
      </c>
      <c r="H3475" s="247">
        <v>1401697</v>
      </c>
      <c r="I3475" s="248">
        <v>191697</v>
      </c>
      <c r="J3475" s="248">
        <v>1</v>
      </c>
      <c r="K3475" s="249">
        <v>2023</v>
      </c>
      <c r="L3475" s="249">
        <v>2023</v>
      </c>
      <c r="M3475" s="250" t="s">
        <v>7201</v>
      </c>
    </row>
    <row r="3476" spans="4:13" x14ac:dyDescent="0.35">
      <c r="D3476" s="244" t="s">
        <v>7408</v>
      </c>
      <c r="E3476" s="245">
        <v>44975</v>
      </c>
      <c r="F3476" s="245">
        <v>45008</v>
      </c>
      <c r="G3476" s="246" t="s">
        <v>10</v>
      </c>
      <c r="H3476" s="247">
        <v>29704</v>
      </c>
      <c r="I3476" s="248">
        <v>0</v>
      </c>
      <c r="J3476" s="248">
        <v>1</v>
      </c>
      <c r="K3476" s="249">
        <v>2023</v>
      </c>
      <c r="L3476" s="249">
        <v>2023</v>
      </c>
      <c r="M3476" s="250" t="s">
        <v>7201</v>
      </c>
    </row>
    <row r="3477" spans="4:13" x14ac:dyDescent="0.35">
      <c r="D3477" s="244" t="s">
        <v>7378</v>
      </c>
      <c r="E3477" s="245">
        <v>45003</v>
      </c>
      <c r="F3477" s="245">
        <v>45012</v>
      </c>
      <c r="G3477" s="246" t="s">
        <v>10</v>
      </c>
      <c r="H3477" s="247">
        <v>10000</v>
      </c>
      <c r="I3477" s="248">
        <v>0</v>
      </c>
      <c r="J3477" s="248">
        <v>1</v>
      </c>
      <c r="K3477" s="249">
        <v>2023</v>
      </c>
      <c r="L3477" s="249">
        <v>2023</v>
      </c>
      <c r="M3477" s="250" t="s">
        <v>7201</v>
      </c>
    </row>
    <row r="3478" spans="4:13" x14ac:dyDescent="0.35">
      <c r="D3478" s="244" t="s">
        <v>7459</v>
      </c>
      <c r="E3478" s="245">
        <v>45007</v>
      </c>
      <c r="F3478" s="245">
        <v>45014</v>
      </c>
      <c r="G3478" s="246" t="s">
        <v>10</v>
      </c>
      <c r="H3478" s="247">
        <v>100000</v>
      </c>
      <c r="I3478" s="248">
        <v>0</v>
      </c>
      <c r="J3478" s="248">
        <v>1</v>
      </c>
      <c r="K3478" s="249">
        <v>2023</v>
      </c>
      <c r="L3478" s="249">
        <v>2023</v>
      </c>
      <c r="M3478" s="250" t="s">
        <v>7201</v>
      </c>
    </row>
    <row r="3479" spans="4:13" x14ac:dyDescent="0.35">
      <c r="D3479" s="244" t="s">
        <v>7460</v>
      </c>
      <c r="E3479" s="245">
        <v>45013</v>
      </c>
      <c r="F3479" s="245">
        <v>45014</v>
      </c>
      <c r="G3479" s="246" t="s">
        <v>13</v>
      </c>
      <c r="H3479" s="247">
        <v>560650</v>
      </c>
      <c r="I3479" s="248">
        <v>460650</v>
      </c>
      <c r="J3479" s="248">
        <v>1</v>
      </c>
      <c r="K3479" s="249">
        <v>2023</v>
      </c>
      <c r="L3479" s="249">
        <v>2023</v>
      </c>
      <c r="M3479" s="250" t="s">
        <v>7201</v>
      </c>
    </row>
    <row r="3480" spans="4:13" x14ac:dyDescent="0.35">
      <c r="D3480" s="244" t="s">
        <v>7461</v>
      </c>
      <c r="E3480" s="245">
        <v>44997</v>
      </c>
      <c r="F3480" s="245">
        <v>45016</v>
      </c>
      <c r="G3480" s="246" t="s">
        <v>10</v>
      </c>
      <c r="H3480" s="247">
        <v>95000</v>
      </c>
      <c r="I3480" s="248">
        <v>-5000</v>
      </c>
      <c r="J3480" s="248">
        <v>1</v>
      </c>
      <c r="K3480" s="249">
        <v>2023</v>
      </c>
      <c r="L3480" s="249">
        <v>2023</v>
      </c>
      <c r="M3480" s="250" t="s">
        <v>7201</v>
      </c>
    </row>
    <row r="3481" spans="4:13" x14ac:dyDescent="0.35">
      <c r="D3481" s="244" t="s">
        <v>7462</v>
      </c>
      <c r="E3481" s="245">
        <v>44998</v>
      </c>
      <c r="F3481" s="245">
        <v>45020</v>
      </c>
      <c r="G3481" s="246" t="s">
        <v>10</v>
      </c>
      <c r="H3481" s="247">
        <v>100000</v>
      </c>
      <c r="I3481" s="248">
        <v>0</v>
      </c>
      <c r="J3481" s="248">
        <v>1</v>
      </c>
      <c r="K3481" s="249">
        <v>2023</v>
      </c>
      <c r="L3481" s="249">
        <v>2023</v>
      </c>
      <c r="M3481" s="250" t="s">
        <v>7201</v>
      </c>
    </row>
    <row r="3482" spans="4:13" x14ac:dyDescent="0.35">
      <c r="D3482" s="244" t="s">
        <v>7463</v>
      </c>
      <c r="E3482" s="245">
        <v>44999</v>
      </c>
      <c r="F3482" s="245">
        <v>45020</v>
      </c>
      <c r="G3482" s="246" t="s">
        <v>10</v>
      </c>
      <c r="H3482" s="247">
        <v>100000</v>
      </c>
      <c r="I3482" s="248">
        <v>0</v>
      </c>
      <c r="J3482" s="248">
        <v>1</v>
      </c>
      <c r="K3482" s="249">
        <v>2023</v>
      </c>
      <c r="L3482" s="249">
        <v>2023</v>
      </c>
      <c r="M3482" s="250" t="s">
        <v>7201</v>
      </c>
    </row>
    <row r="3483" spans="4:13" x14ac:dyDescent="0.35">
      <c r="D3483" s="244" t="s">
        <v>7235</v>
      </c>
      <c r="E3483" s="245">
        <v>44406</v>
      </c>
      <c r="F3483" s="245">
        <v>44686</v>
      </c>
      <c r="G3483" s="246" t="s">
        <v>10</v>
      </c>
      <c r="H3483" s="247">
        <v>477600</v>
      </c>
      <c r="I3483" s="248">
        <v>477600</v>
      </c>
      <c r="J3483" s="248">
        <v>1</v>
      </c>
      <c r="K3483" s="249">
        <v>2021</v>
      </c>
      <c r="L3483" s="249">
        <v>2022</v>
      </c>
      <c r="M3483" s="250" t="s">
        <v>3073</v>
      </c>
    </row>
    <row r="3484" spans="4:13" x14ac:dyDescent="0.35">
      <c r="D3484" s="244" t="s">
        <v>7503</v>
      </c>
      <c r="E3484" s="245">
        <v>45022</v>
      </c>
      <c r="F3484" s="245">
        <v>45027</v>
      </c>
      <c r="G3484" s="246" t="s">
        <v>10</v>
      </c>
      <c r="H3484" s="247">
        <v>170000</v>
      </c>
      <c r="I3484" s="248">
        <v>0</v>
      </c>
      <c r="J3484" s="248">
        <v>1</v>
      </c>
      <c r="K3484" s="249">
        <v>2023</v>
      </c>
      <c r="L3484" s="249">
        <v>2023</v>
      </c>
      <c r="M3484" s="250" t="s">
        <v>7246</v>
      </c>
    </row>
    <row r="3485" spans="4:13" x14ac:dyDescent="0.35">
      <c r="D3485" s="244" t="s">
        <v>7464</v>
      </c>
      <c r="E3485" s="245">
        <v>45012</v>
      </c>
      <c r="F3485" s="245">
        <v>45022</v>
      </c>
      <c r="G3485" s="246" t="s">
        <v>658</v>
      </c>
      <c r="H3485" s="247">
        <v>100000</v>
      </c>
      <c r="I3485" s="248">
        <v>0</v>
      </c>
      <c r="J3485" s="248">
        <v>1</v>
      </c>
      <c r="K3485" s="249">
        <v>2023</v>
      </c>
      <c r="L3485" s="249">
        <v>2023</v>
      </c>
      <c r="M3485" s="250" t="s">
        <v>7201</v>
      </c>
    </row>
    <row r="3486" spans="4:13" x14ac:dyDescent="0.35">
      <c r="D3486" s="244" t="s">
        <v>7465</v>
      </c>
      <c r="E3486" s="245">
        <v>45026</v>
      </c>
      <c r="F3486" s="245">
        <v>45027</v>
      </c>
      <c r="G3486" s="246" t="s">
        <v>10</v>
      </c>
      <c r="H3486" s="247">
        <v>275450</v>
      </c>
      <c r="I3486" s="248">
        <v>175450</v>
      </c>
      <c r="J3486" s="248">
        <v>1</v>
      </c>
      <c r="K3486" s="249">
        <v>2023</v>
      </c>
      <c r="L3486" s="249">
        <v>2023</v>
      </c>
      <c r="M3486" s="250" t="s">
        <v>7246</v>
      </c>
    </row>
    <row r="3487" spans="4:13" x14ac:dyDescent="0.35">
      <c r="D3487" s="244" t="s">
        <v>7415</v>
      </c>
      <c r="E3487" s="245">
        <v>45016</v>
      </c>
      <c r="F3487" s="245">
        <v>45027</v>
      </c>
      <c r="G3487" s="246" t="s">
        <v>10</v>
      </c>
      <c r="H3487" s="247">
        <v>1200</v>
      </c>
      <c r="I3487" s="248">
        <v>-48800</v>
      </c>
      <c r="J3487" s="248">
        <v>1</v>
      </c>
      <c r="K3487" s="249">
        <v>2023</v>
      </c>
      <c r="L3487" s="249">
        <v>2023</v>
      </c>
      <c r="M3487" s="250" t="s">
        <v>7201</v>
      </c>
    </row>
    <row r="3488" spans="4:13" x14ac:dyDescent="0.35">
      <c r="D3488" s="244" t="s">
        <v>7466</v>
      </c>
      <c r="E3488" s="245">
        <v>45009</v>
      </c>
      <c r="F3488" s="245">
        <v>45027</v>
      </c>
      <c r="G3488" s="246" t="s">
        <v>10</v>
      </c>
      <c r="H3488" s="247">
        <v>100000</v>
      </c>
      <c r="I3488" s="248">
        <v>0</v>
      </c>
      <c r="J3488" s="248">
        <v>1</v>
      </c>
      <c r="K3488" s="249">
        <v>2023</v>
      </c>
      <c r="L3488" s="249">
        <v>2023</v>
      </c>
      <c r="M3488" s="250" t="s">
        <v>7201</v>
      </c>
    </row>
    <row r="3489" spans="4:13" x14ac:dyDescent="0.35">
      <c r="D3489" s="244" t="s">
        <v>7236</v>
      </c>
      <c r="E3489" s="245">
        <v>44549</v>
      </c>
      <c r="F3489" s="245">
        <v>44991</v>
      </c>
      <c r="G3489" s="246" t="s">
        <v>152</v>
      </c>
      <c r="H3489" s="247">
        <v>616805</v>
      </c>
      <c r="I3489" s="248">
        <v>616805</v>
      </c>
      <c r="J3489" s="248">
        <v>1</v>
      </c>
      <c r="K3489" s="249">
        <v>2021</v>
      </c>
      <c r="L3489" s="249">
        <v>2023</v>
      </c>
      <c r="M3489" s="250" t="s">
        <v>3138</v>
      </c>
    </row>
    <row r="3490" spans="4:13" x14ac:dyDescent="0.35">
      <c r="D3490" s="244" t="s">
        <v>7467</v>
      </c>
      <c r="E3490" s="245">
        <v>45026</v>
      </c>
      <c r="F3490" s="245">
        <v>45029</v>
      </c>
      <c r="G3490" s="246" t="s">
        <v>13</v>
      </c>
      <c r="H3490" s="247">
        <v>93000</v>
      </c>
      <c r="I3490" s="248">
        <v>-7000</v>
      </c>
      <c r="J3490" s="248">
        <v>1</v>
      </c>
      <c r="K3490" s="249">
        <v>2023</v>
      </c>
      <c r="L3490" s="249">
        <v>2023</v>
      </c>
      <c r="M3490" s="250" t="s">
        <v>7246</v>
      </c>
    </row>
    <row r="3491" spans="4:13" x14ac:dyDescent="0.35">
      <c r="D3491" s="244" t="s">
        <v>7520</v>
      </c>
      <c r="E3491" s="245">
        <v>44887</v>
      </c>
      <c r="F3491" s="245">
        <v>44901</v>
      </c>
      <c r="G3491" s="246" t="s">
        <v>664</v>
      </c>
      <c r="H3491" s="247">
        <v>400000</v>
      </c>
      <c r="I3491" s="248">
        <v>0</v>
      </c>
      <c r="J3491" s="248">
        <v>1</v>
      </c>
      <c r="K3491" s="249">
        <v>2022</v>
      </c>
      <c r="L3491" s="249">
        <v>2022</v>
      </c>
      <c r="M3491" s="250" t="s">
        <v>6825</v>
      </c>
    </row>
    <row r="3492" spans="4:13" x14ac:dyDescent="0.35">
      <c r="D3492" s="244" t="s">
        <v>7402</v>
      </c>
      <c r="E3492" s="245">
        <v>44798</v>
      </c>
      <c r="F3492" s="245">
        <v>44799</v>
      </c>
      <c r="G3492" s="246" t="s">
        <v>658</v>
      </c>
      <c r="H3492" s="247">
        <v>20000</v>
      </c>
      <c r="I3492" s="248">
        <v>0</v>
      </c>
      <c r="J3492" s="248">
        <v>1</v>
      </c>
      <c r="K3492" s="249">
        <v>2022</v>
      </c>
      <c r="L3492" s="249">
        <v>2022</v>
      </c>
      <c r="M3492" s="250" t="s">
        <v>6643</v>
      </c>
    </row>
    <row r="3493" spans="4:13" x14ac:dyDescent="0.35">
      <c r="D3493" s="244" t="s">
        <v>7364</v>
      </c>
      <c r="E3493" s="245">
        <v>45028</v>
      </c>
      <c r="F3493" s="245">
        <v>45029</v>
      </c>
      <c r="G3493" s="246" t="s">
        <v>10</v>
      </c>
      <c r="H3493" s="247">
        <v>0</v>
      </c>
      <c r="I3493" s="248">
        <v>-500</v>
      </c>
      <c r="J3493" s="248">
        <v>1</v>
      </c>
      <c r="K3493" s="249">
        <v>2023</v>
      </c>
      <c r="L3493" s="249">
        <v>2023</v>
      </c>
      <c r="M3493" s="250" t="s">
        <v>7246</v>
      </c>
    </row>
    <row r="3494" spans="4:13" x14ac:dyDescent="0.35">
      <c r="D3494" s="244" t="s">
        <v>7526</v>
      </c>
      <c r="E3494" s="245">
        <v>45026</v>
      </c>
      <c r="F3494" s="245">
        <v>45034</v>
      </c>
      <c r="G3494" s="246" t="s">
        <v>10</v>
      </c>
      <c r="H3494" s="247">
        <v>552640</v>
      </c>
      <c r="I3494" s="248">
        <v>-360</v>
      </c>
      <c r="J3494" s="248">
        <v>1</v>
      </c>
      <c r="K3494" s="249">
        <v>2023</v>
      </c>
      <c r="L3494" s="249">
        <v>2023</v>
      </c>
      <c r="M3494" s="250" t="s">
        <v>7246</v>
      </c>
    </row>
    <row r="3495" spans="4:13" x14ac:dyDescent="0.35">
      <c r="D3495" s="244" t="s">
        <v>7379</v>
      </c>
      <c r="E3495" s="245">
        <v>44813</v>
      </c>
      <c r="F3495" s="245">
        <v>45034</v>
      </c>
      <c r="G3495" s="246" t="s">
        <v>658</v>
      </c>
      <c r="H3495" s="247">
        <v>10000</v>
      </c>
      <c r="I3495" s="248">
        <v>0</v>
      </c>
      <c r="J3495" s="248">
        <v>1</v>
      </c>
      <c r="K3495" s="249">
        <v>2022</v>
      </c>
      <c r="L3495" s="249">
        <v>2023</v>
      </c>
      <c r="M3495" s="250" t="s">
        <v>6643</v>
      </c>
    </row>
    <row r="3496" spans="4:13" x14ac:dyDescent="0.35">
      <c r="D3496" s="244" t="s">
        <v>7416</v>
      </c>
      <c r="E3496" s="245">
        <v>45029</v>
      </c>
      <c r="F3496" s="245">
        <v>45035</v>
      </c>
      <c r="G3496" s="246" t="s">
        <v>10</v>
      </c>
      <c r="H3496" s="247">
        <v>50000</v>
      </c>
      <c r="I3496" s="248">
        <v>0</v>
      </c>
      <c r="J3496" s="248">
        <v>1</v>
      </c>
      <c r="K3496" s="249">
        <v>2023</v>
      </c>
      <c r="L3496" s="249">
        <v>2023</v>
      </c>
      <c r="M3496" s="250" t="s">
        <v>7246</v>
      </c>
    </row>
    <row r="3497" spans="4:13" x14ac:dyDescent="0.35">
      <c r="D3497" s="244" t="s">
        <v>7237</v>
      </c>
      <c r="E3497" s="245">
        <v>38733</v>
      </c>
      <c r="F3497" s="245">
        <v>38733</v>
      </c>
      <c r="G3497" s="246" t="s">
        <v>13</v>
      </c>
      <c r="H3497" s="247">
        <v>42350</v>
      </c>
      <c r="I3497" s="248">
        <v>42350</v>
      </c>
      <c r="J3497" s="248">
        <v>1</v>
      </c>
      <c r="K3497" s="249">
        <v>2006</v>
      </c>
      <c r="L3497" s="249">
        <v>2006</v>
      </c>
      <c r="M3497" s="250" t="s">
        <v>150</v>
      </c>
    </row>
    <row r="3498" spans="4:13" x14ac:dyDescent="0.35">
      <c r="D3498" s="244" t="s">
        <v>7398</v>
      </c>
      <c r="E3498" s="245">
        <v>45032</v>
      </c>
      <c r="F3498" s="245">
        <v>45035</v>
      </c>
      <c r="G3498" s="246" t="s">
        <v>10</v>
      </c>
      <c r="H3498" s="247">
        <v>18000</v>
      </c>
      <c r="I3498" s="248">
        <v>0</v>
      </c>
      <c r="J3498" s="248">
        <v>1</v>
      </c>
      <c r="K3498" s="249">
        <v>2023</v>
      </c>
      <c r="L3498" s="249">
        <v>2023</v>
      </c>
      <c r="M3498" s="250" t="s">
        <v>7246</v>
      </c>
    </row>
    <row r="3499" spans="4:13" x14ac:dyDescent="0.35">
      <c r="D3499" s="244" t="s">
        <v>7468</v>
      </c>
      <c r="E3499" s="245">
        <v>45027</v>
      </c>
      <c r="F3499" s="245">
        <v>45027</v>
      </c>
      <c r="G3499" s="246" t="s">
        <v>10</v>
      </c>
      <c r="H3499" s="247">
        <v>100000</v>
      </c>
      <c r="I3499" s="248">
        <v>0</v>
      </c>
      <c r="J3499" s="248">
        <v>1</v>
      </c>
      <c r="K3499" s="249">
        <v>2023</v>
      </c>
      <c r="L3499" s="249">
        <v>2023</v>
      </c>
      <c r="M3499" s="250" t="s">
        <v>7246</v>
      </c>
    </row>
    <row r="3500" spans="4:13" x14ac:dyDescent="0.35">
      <c r="D3500" s="244" t="s">
        <v>7523</v>
      </c>
      <c r="E3500" s="245">
        <v>45039</v>
      </c>
      <c r="F3500" s="245">
        <v>45041</v>
      </c>
      <c r="G3500" s="246" t="s">
        <v>10</v>
      </c>
      <c r="H3500" s="247">
        <v>196124</v>
      </c>
      <c r="I3500" s="248">
        <v>-303876</v>
      </c>
      <c r="J3500" s="248">
        <v>1</v>
      </c>
      <c r="K3500" s="249">
        <v>2023</v>
      </c>
      <c r="L3500" s="249">
        <v>2023</v>
      </c>
      <c r="M3500" s="250" t="s">
        <v>7246</v>
      </c>
    </row>
    <row r="3501" spans="4:13" x14ac:dyDescent="0.35">
      <c r="D3501" s="244" t="s">
        <v>7525</v>
      </c>
      <c r="E3501" s="245">
        <v>45033</v>
      </c>
      <c r="F3501" s="245">
        <v>45040</v>
      </c>
      <c r="G3501" s="246" t="s">
        <v>10</v>
      </c>
      <c r="H3501" s="247">
        <v>516860</v>
      </c>
      <c r="I3501" s="248">
        <v>0</v>
      </c>
      <c r="J3501" s="248">
        <v>1</v>
      </c>
      <c r="K3501" s="249">
        <v>2023</v>
      </c>
      <c r="L3501" s="249">
        <v>2023</v>
      </c>
      <c r="M3501" s="250" t="s">
        <v>7246</v>
      </c>
    </row>
    <row r="3502" spans="4:13" x14ac:dyDescent="0.35">
      <c r="D3502" s="244" t="s">
        <v>7469</v>
      </c>
      <c r="E3502" s="245">
        <v>45038</v>
      </c>
      <c r="F3502" s="245">
        <v>45044</v>
      </c>
      <c r="G3502" s="246" t="s">
        <v>10</v>
      </c>
      <c r="H3502" s="247">
        <v>100000</v>
      </c>
      <c r="I3502" s="248">
        <v>0</v>
      </c>
      <c r="J3502" s="248">
        <v>1</v>
      </c>
      <c r="K3502" s="249">
        <v>2023</v>
      </c>
      <c r="L3502" s="249">
        <v>2023</v>
      </c>
      <c r="M3502" s="250" t="s">
        <v>7246</v>
      </c>
    </row>
    <row r="3503" spans="4:13" x14ac:dyDescent="0.35">
      <c r="D3503" s="244" t="s">
        <v>7417</v>
      </c>
      <c r="E3503" s="245">
        <v>45047</v>
      </c>
      <c r="F3503" s="245">
        <v>45050</v>
      </c>
      <c r="G3503" s="246" t="s">
        <v>13</v>
      </c>
      <c r="H3503" s="247">
        <v>50000</v>
      </c>
      <c r="I3503" s="248">
        <v>0</v>
      </c>
      <c r="J3503" s="248">
        <v>1</v>
      </c>
      <c r="K3503" s="249">
        <v>2023</v>
      </c>
      <c r="L3503" s="249">
        <v>2023</v>
      </c>
      <c r="M3503" s="250" t="s">
        <v>7246</v>
      </c>
    </row>
    <row r="3504" spans="4:13" x14ac:dyDescent="0.35">
      <c r="D3504" s="244" t="s">
        <v>7418</v>
      </c>
      <c r="E3504" s="245">
        <v>45031</v>
      </c>
      <c r="F3504" s="245">
        <v>45050</v>
      </c>
      <c r="G3504" s="246" t="s">
        <v>10</v>
      </c>
      <c r="H3504" s="247">
        <v>50000</v>
      </c>
      <c r="I3504" s="248">
        <v>0</v>
      </c>
      <c r="J3504" s="248">
        <v>1</v>
      </c>
      <c r="K3504" s="249">
        <v>2023</v>
      </c>
      <c r="L3504" s="249">
        <v>2023</v>
      </c>
      <c r="M3504" s="250" t="s">
        <v>7246</v>
      </c>
    </row>
    <row r="3505" spans="4:13" x14ac:dyDescent="0.35">
      <c r="D3505" s="244" t="s">
        <v>7499</v>
      </c>
      <c r="E3505" s="245">
        <v>43872</v>
      </c>
      <c r="F3505" s="245">
        <v>44390</v>
      </c>
      <c r="G3505" s="246" t="s">
        <v>152</v>
      </c>
      <c r="H3505" s="247">
        <v>142006</v>
      </c>
      <c r="I3505" s="248">
        <v>20193.253199999999</v>
      </c>
      <c r="J3505" s="248">
        <v>1</v>
      </c>
      <c r="K3505" s="249">
        <v>2020</v>
      </c>
      <c r="L3505" s="249">
        <v>2021</v>
      </c>
      <c r="M3505" s="250" t="s">
        <v>28</v>
      </c>
    </row>
    <row r="3506" spans="4:13" x14ac:dyDescent="0.35">
      <c r="D3506" s="244" t="s">
        <v>7238</v>
      </c>
      <c r="E3506" s="245">
        <v>44965</v>
      </c>
      <c r="F3506" s="245">
        <v>44966</v>
      </c>
      <c r="G3506" s="246" t="s">
        <v>160</v>
      </c>
      <c r="H3506" s="247">
        <v>1500000</v>
      </c>
      <c r="I3506" s="248">
        <v>1500000</v>
      </c>
      <c r="J3506" s="248">
        <v>1</v>
      </c>
      <c r="K3506" s="249">
        <v>2023</v>
      </c>
      <c r="L3506" s="249">
        <v>2023</v>
      </c>
      <c r="M3506" s="250" t="s">
        <v>7201</v>
      </c>
    </row>
    <row r="3507" spans="4:13" x14ac:dyDescent="0.35">
      <c r="D3507" s="244" t="s">
        <v>7470</v>
      </c>
      <c r="E3507" s="245">
        <v>45036</v>
      </c>
      <c r="F3507" s="245">
        <v>45051</v>
      </c>
      <c r="G3507" s="246" t="s">
        <v>10</v>
      </c>
      <c r="H3507" s="247">
        <v>100000</v>
      </c>
      <c r="I3507" s="248">
        <v>0</v>
      </c>
      <c r="J3507" s="248">
        <v>1</v>
      </c>
      <c r="K3507" s="249">
        <v>2023</v>
      </c>
      <c r="L3507" s="249">
        <v>2023</v>
      </c>
      <c r="M3507" s="250" t="s">
        <v>7246</v>
      </c>
    </row>
    <row r="3508" spans="4:13" x14ac:dyDescent="0.35">
      <c r="D3508" s="244" t="s">
        <v>7471</v>
      </c>
      <c r="E3508" s="245">
        <v>45047</v>
      </c>
      <c r="F3508" s="245">
        <v>45051</v>
      </c>
      <c r="G3508" s="246" t="s">
        <v>10</v>
      </c>
      <c r="H3508" s="247">
        <v>9360</v>
      </c>
      <c r="I3508" s="248">
        <v>-90640</v>
      </c>
      <c r="J3508" s="248">
        <v>1</v>
      </c>
      <c r="K3508" s="249">
        <v>2023</v>
      </c>
      <c r="L3508" s="249">
        <v>2023</v>
      </c>
      <c r="M3508" s="250" t="s">
        <v>7246</v>
      </c>
    </row>
    <row r="3509" spans="4:13" x14ac:dyDescent="0.35">
      <c r="D3509" s="244" t="s">
        <v>7419</v>
      </c>
      <c r="E3509" s="245">
        <v>45039</v>
      </c>
      <c r="F3509" s="245">
        <v>45054</v>
      </c>
      <c r="G3509" s="246" t="s">
        <v>10</v>
      </c>
      <c r="H3509" s="247">
        <v>50000</v>
      </c>
      <c r="I3509" s="248">
        <v>0</v>
      </c>
      <c r="J3509" s="248">
        <v>1</v>
      </c>
      <c r="K3509" s="249">
        <v>2023</v>
      </c>
      <c r="L3509" s="249">
        <v>2023</v>
      </c>
      <c r="M3509" s="250" t="s">
        <v>7246</v>
      </c>
    </row>
    <row r="3510" spans="4:13" x14ac:dyDescent="0.35">
      <c r="D3510" s="244" t="s">
        <v>7541</v>
      </c>
      <c r="E3510" s="245">
        <v>43872</v>
      </c>
      <c r="F3510" s="245">
        <v>43872</v>
      </c>
      <c r="G3510" s="246" t="s">
        <v>152</v>
      </c>
      <c r="H3510" s="247">
        <v>22549208</v>
      </c>
      <c r="I3510" s="248">
        <v>403630.82319999998</v>
      </c>
      <c r="J3510" s="248">
        <v>1</v>
      </c>
      <c r="K3510" s="249">
        <v>2020</v>
      </c>
      <c r="L3510" s="249">
        <v>2020</v>
      </c>
      <c r="M3510" s="250" t="s">
        <v>28</v>
      </c>
    </row>
    <row r="3511" spans="4:13" x14ac:dyDescent="0.35">
      <c r="D3511" s="244" t="s">
        <v>7521</v>
      </c>
      <c r="E3511" s="245">
        <v>43872</v>
      </c>
      <c r="F3511" s="245">
        <v>44764</v>
      </c>
      <c r="G3511" s="246" t="s">
        <v>152</v>
      </c>
      <c r="H3511" s="247">
        <v>473355</v>
      </c>
      <c r="I3511" s="248">
        <v>11644.532999999999</v>
      </c>
      <c r="J3511" s="248">
        <v>1</v>
      </c>
      <c r="K3511" s="249">
        <v>2020</v>
      </c>
      <c r="L3511" s="249">
        <v>2022</v>
      </c>
      <c r="M3511" s="250" t="s">
        <v>28</v>
      </c>
    </row>
    <row r="3512" spans="4:13" x14ac:dyDescent="0.35">
      <c r="D3512" s="244" t="s">
        <v>7403</v>
      </c>
      <c r="E3512" s="245">
        <v>45053</v>
      </c>
      <c r="F3512" s="245">
        <v>45056</v>
      </c>
      <c r="G3512" s="246" t="s">
        <v>13</v>
      </c>
      <c r="H3512" s="247">
        <v>0</v>
      </c>
      <c r="I3512" s="248">
        <v>-20000</v>
      </c>
      <c r="J3512" s="248">
        <v>1</v>
      </c>
      <c r="K3512" s="249">
        <v>2023</v>
      </c>
      <c r="L3512" s="249">
        <v>2023</v>
      </c>
      <c r="M3512" s="250" t="s">
        <v>7246</v>
      </c>
    </row>
    <row r="3513" spans="4:13" x14ac:dyDescent="0.35">
      <c r="D3513" s="244" t="s">
        <v>7375</v>
      </c>
      <c r="E3513" s="245">
        <v>45051</v>
      </c>
      <c r="F3513" s="245">
        <v>45056</v>
      </c>
      <c r="G3513" s="246" t="s">
        <v>10</v>
      </c>
      <c r="H3513" s="247">
        <v>9320</v>
      </c>
      <c r="I3513" s="248">
        <v>0</v>
      </c>
      <c r="J3513" s="248">
        <v>1</v>
      </c>
      <c r="K3513" s="249">
        <v>2023</v>
      </c>
      <c r="L3513" s="249">
        <v>2023</v>
      </c>
      <c r="M3513" s="250" t="s">
        <v>7246</v>
      </c>
    </row>
    <row r="3514" spans="4:13" x14ac:dyDescent="0.35">
      <c r="D3514" s="244" t="s">
        <v>7404</v>
      </c>
      <c r="E3514" s="245">
        <v>45042</v>
      </c>
      <c r="F3514" s="245">
        <v>45056</v>
      </c>
      <c r="G3514" s="246" t="s">
        <v>10</v>
      </c>
      <c r="H3514" s="247">
        <v>20000</v>
      </c>
      <c r="I3514" s="248">
        <v>0</v>
      </c>
      <c r="J3514" s="248">
        <v>1</v>
      </c>
      <c r="K3514" s="249">
        <v>2023</v>
      </c>
      <c r="L3514" s="249">
        <v>2023</v>
      </c>
      <c r="M3514" s="250" t="s">
        <v>7246</v>
      </c>
    </row>
    <row r="3515" spans="4:13" x14ac:dyDescent="0.35">
      <c r="D3515" s="244" t="s">
        <v>7472</v>
      </c>
      <c r="E3515" s="245">
        <v>45050</v>
      </c>
      <c r="F3515" s="245">
        <v>45051</v>
      </c>
      <c r="G3515" s="246" t="s">
        <v>10</v>
      </c>
      <c r="H3515" s="247">
        <v>3000</v>
      </c>
      <c r="I3515" s="248">
        <v>-97000</v>
      </c>
      <c r="J3515" s="248">
        <v>1</v>
      </c>
      <c r="K3515" s="249">
        <v>2023</v>
      </c>
      <c r="L3515" s="249">
        <v>2023</v>
      </c>
      <c r="M3515" s="250" t="s">
        <v>7246</v>
      </c>
    </row>
    <row r="3516" spans="4:13" x14ac:dyDescent="0.35">
      <c r="D3516" s="244" t="s">
        <v>7505</v>
      </c>
      <c r="E3516" s="245">
        <v>45047</v>
      </c>
      <c r="F3516" s="245">
        <v>45057</v>
      </c>
      <c r="G3516" s="246" t="s">
        <v>10</v>
      </c>
      <c r="H3516" s="247">
        <v>7000</v>
      </c>
      <c r="I3516" s="248">
        <v>-184000</v>
      </c>
      <c r="J3516" s="248">
        <v>1</v>
      </c>
      <c r="K3516" s="249">
        <v>2023</v>
      </c>
      <c r="L3516" s="249">
        <v>2023</v>
      </c>
      <c r="M3516" s="250" t="s">
        <v>7246</v>
      </c>
    </row>
    <row r="3517" spans="4:13" x14ac:dyDescent="0.35">
      <c r="D3517" s="244" t="s">
        <v>7435</v>
      </c>
      <c r="E3517" s="245">
        <v>45051</v>
      </c>
      <c r="F3517" s="245">
        <v>45058</v>
      </c>
      <c r="G3517" s="246" t="s">
        <v>10</v>
      </c>
      <c r="H3517" s="247">
        <v>69500</v>
      </c>
      <c r="I3517" s="248">
        <v>0</v>
      </c>
      <c r="J3517" s="248">
        <v>1</v>
      </c>
      <c r="K3517" s="249">
        <v>2023</v>
      </c>
      <c r="L3517" s="249">
        <v>2023</v>
      </c>
      <c r="M3517" s="250" t="s">
        <v>7246</v>
      </c>
    </row>
    <row r="3518" spans="4:13" x14ac:dyDescent="0.35">
      <c r="D3518" s="244" t="s">
        <v>7392</v>
      </c>
      <c r="E3518" s="245">
        <v>45055</v>
      </c>
      <c r="F3518" s="245">
        <v>45058</v>
      </c>
      <c r="G3518" s="246" t="s">
        <v>10</v>
      </c>
      <c r="H3518" s="247">
        <v>0</v>
      </c>
      <c r="I3518" s="248">
        <v>-12000</v>
      </c>
      <c r="J3518" s="248">
        <v>1</v>
      </c>
      <c r="K3518" s="249">
        <v>2023</v>
      </c>
      <c r="L3518" s="249">
        <v>2023</v>
      </c>
      <c r="M3518" s="250" t="s">
        <v>7246</v>
      </c>
    </row>
    <row r="3519" spans="4:13" x14ac:dyDescent="0.35">
      <c r="D3519" s="244" t="s">
        <v>7420</v>
      </c>
      <c r="E3519" s="245">
        <v>45028</v>
      </c>
      <c r="F3519" s="245">
        <v>45057</v>
      </c>
      <c r="G3519" s="246" t="s">
        <v>10</v>
      </c>
      <c r="H3519" s="247">
        <v>50000</v>
      </c>
      <c r="I3519" s="248">
        <v>0</v>
      </c>
      <c r="J3519" s="248">
        <v>1</v>
      </c>
      <c r="K3519" s="249">
        <v>2023</v>
      </c>
      <c r="L3519" s="249">
        <v>2023</v>
      </c>
      <c r="M3519" s="250" t="s">
        <v>7246</v>
      </c>
    </row>
    <row r="3520" spans="4:13" x14ac:dyDescent="0.35">
      <c r="D3520" s="244" t="s">
        <v>7507</v>
      </c>
      <c r="E3520" s="245">
        <v>45050</v>
      </c>
      <c r="F3520" s="245">
        <v>45058</v>
      </c>
      <c r="G3520" s="246" t="s">
        <v>10</v>
      </c>
      <c r="H3520" s="247">
        <v>546100</v>
      </c>
      <c r="I3520" s="248">
        <v>346100</v>
      </c>
      <c r="J3520" s="248">
        <v>1</v>
      </c>
      <c r="K3520" s="249">
        <v>2023</v>
      </c>
      <c r="L3520" s="249">
        <v>2023</v>
      </c>
      <c r="M3520" s="250" t="s">
        <v>7246</v>
      </c>
    </row>
    <row r="3521" spans="4:13" x14ac:dyDescent="0.35">
      <c r="D3521" s="244" t="s">
        <v>7421</v>
      </c>
      <c r="E3521" s="245">
        <v>45032</v>
      </c>
      <c r="F3521" s="245">
        <v>45062</v>
      </c>
      <c r="G3521" s="246" t="s">
        <v>13</v>
      </c>
      <c r="H3521" s="247">
        <v>2000000</v>
      </c>
      <c r="I3521" s="248">
        <v>1950000</v>
      </c>
      <c r="J3521" s="248">
        <v>1</v>
      </c>
      <c r="K3521" s="249">
        <v>2023</v>
      </c>
      <c r="L3521" s="249">
        <v>2023</v>
      </c>
      <c r="M3521" s="250" t="s">
        <v>7246</v>
      </c>
    </row>
    <row r="3522" spans="4:13" x14ac:dyDescent="0.35">
      <c r="D3522" s="244" t="s">
        <v>7473</v>
      </c>
      <c r="E3522" s="245">
        <v>45054</v>
      </c>
      <c r="F3522" s="245">
        <v>45063</v>
      </c>
      <c r="G3522" s="246" t="s">
        <v>10</v>
      </c>
      <c r="H3522" s="247">
        <v>100000</v>
      </c>
      <c r="I3522" s="248">
        <v>0</v>
      </c>
      <c r="J3522" s="248">
        <v>1</v>
      </c>
      <c r="K3522" s="249">
        <v>2023</v>
      </c>
      <c r="L3522" s="249">
        <v>2023</v>
      </c>
      <c r="M3522" s="250" t="s">
        <v>7246</v>
      </c>
    </row>
    <row r="3523" spans="4:13" x14ac:dyDescent="0.35">
      <c r="D3523" s="244" t="s">
        <v>7239</v>
      </c>
      <c r="E3523" s="245">
        <v>44475</v>
      </c>
      <c r="F3523" s="245">
        <v>45064</v>
      </c>
      <c r="G3523" s="246" t="s">
        <v>160</v>
      </c>
      <c r="H3523" s="247">
        <v>3620050</v>
      </c>
      <c r="I3523" s="248">
        <v>3620050</v>
      </c>
      <c r="J3523" s="248">
        <v>1</v>
      </c>
      <c r="K3523" s="249">
        <v>2021</v>
      </c>
      <c r="L3523" s="249">
        <v>2023</v>
      </c>
      <c r="M3523" s="250" t="s">
        <v>3138</v>
      </c>
    </row>
    <row r="3524" spans="4:13" x14ac:dyDescent="0.35">
      <c r="D3524" s="244" t="s">
        <v>7536</v>
      </c>
      <c r="E3524" s="245">
        <v>43833</v>
      </c>
      <c r="F3524" s="245">
        <v>45057</v>
      </c>
      <c r="G3524" s="246" t="s">
        <v>160</v>
      </c>
      <c r="H3524" s="247">
        <v>1419593</v>
      </c>
      <c r="I3524" s="248">
        <v>52666.900300000001</v>
      </c>
      <c r="J3524" s="248">
        <v>1</v>
      </c>
      <c r="K3524" s="249">
        <v>2020</v>
      </c>
      <c r="L3524" s="249">
        <v>2023</v>
      </c>
      <c r="M3524" s="250" t="s">
        <v>28</v>
      </c>
    </row>
    <row r="3525" spans="4:13" x14ac:dyDescent="0.35">
      <c r="D3525" s="244" t="s">
        <v>7513</v>
      </c>
      <c r="E3525" s="245">
        <v>45059</v>
      </c>
      <c r="F3525" s="245">
        <v>45065</v>
      </c>
      <c r="G3525" s="246" t="s">
        <v>10</v>
      </c>
      <c r="H3525" s="247">
        <v>0</v>
      </c>
      <c r="I3525" s="248">
        <v>-304578</v>
      </c>
      <c r="J3525" s="248">
        <v>1</v>
      </c>
      <c r="K3525" s="249">
        <v>2023</v>
      </c>
      <c r="L3525" s="249">
        <v>2023</v>
      </c>
      <c r="M3525" s="250" t="s">
        <v>7246</v>
      </c>
    </row>
    <row r="3526" spans="4:13" x14ac:dyDescent="0.35">
      <c r="D3526" s="244" t="s">
        <v>7366</v>
      </c>
      <c r="E3526" s="245">
        <v>43880</v>
      </c>
      <c r="F3526" s="245">
        <v>45040</v>
      </c>
      <c r="G3526" s="246" t="s">
        <v>10</v>
      </c>
      <c r="H3526" s="247">
        <v>1000</v>
      </c>
      <c r="I3526" s="248">
        <v>0</v>
      </c>
      <c r="J3526" s="248">
        <v>1</v>
      </c>
      <c r="K3526" s="249">
        <v>2020</v>
      </c>
      <c r="L3526" s="249">
        <v>2023</v>
      </c>
      <c r="M3526" s="250" t="s">
        <v>28</v>
      </c>
    </row>
    <row r="3527" spans="4:13" x14ac:dyDescent="0.35">
      <c r="D3527" s="244" t="s">
        <v>7474</v>
      </c>
      <c r="E3527" s="245">
        <v>45067</v>
      </c>
      <c r="F3527" s="245">
        <v>45068</v>
      </c>
      <c r="G3527" s="246" t="s">
        <v>10</v>
      </c>
      <c r="H3527" s="247">
        <v>300</v>
      </c>
      <c r="I3527" s="248">
        <v>-99700</v>
      </c>
      <c r="J3527" s="248">
        <v>1</v>
      </c>
      <c r="K3527" s="249">
        <v>2023</v>
      </c>
      <c r="L3527" s="249">
        <v>2023</v>
      </c>
      <c r="M3527" s="250" t="s">
        <v>7246</v>
      </c>
    </row>
    <row r="3528" spans="4:13" x14ac:dyDescent="0.35">
      <c r="D3528" s="244" t="s">
        <v>7475</v>
      </c>
      <c r="E3528" s="245">
        <v>45051</v>
      </c>
      <c r="F3528" s="245">
        <v>45069</v>
      </c>
      <c r="G3528" s="246" t="s">
        <v>10</v>
      </c>
      <c r="H3528" s="247">
        <v>600000</v>
      </c>
      <c r="I3528" s="248">
        <v>500000</v>
      </c>
      <c r="J3528" s="248">
        <v>1</v>
      </c>
      <c r="K3528" s="249">
        <v>2023</v>
      </c>
      <c r="L3528" s="249">
        <v>2023</v>
      </c>
      <c r="M3528" s="250" t="s">
        <v>7246</v>
      </c>
    </row>
    <row r="3529" spans="4:13" x14ac:dyDescent="0.35">
      <c r="D3529" s="244" t="s">
        <v>7476</v>
      </c>
      <c r="E3529" s="245">
        <v>45066</v>
      </c>
      <c r="F3529" s="245">
        <v>45069</v>
      </c>
      <c r="G3529" s="246" t="s">
        <v>10</v>
      </c>
      <c r="H3529" s="247">
        <v>100000</v>
      </c>
      <c r="I3529" s="248">
        <v>0</v>
      </c>
      <c r="J3529" s="248">
        <v>1</v>
      </c>
      <c r="K3529" s="249">
        <v>2023</v>
      </c>
      <c r="L3529" s="249">
        <v>2023</v>
      </c>
      <c r="M3529" s="250" t="s">
        <v>7246</v>
      </c>
    </row>
    <row r="3530" spans="4:13" x14ac:dyDescent="0.35">
      <c r="D3530" s="244" t="s">
        <v>7409</v>
      </c>
      <c r="E3530" s="245">
        <v>45030</v>
      </c>
      <c r="F3530" s="245">
        <v>45068</v>
      </c>
      <c r="G3530" s="246" t="s">
        <v>10</v>
      </c>
      <c r="H3530" s="247">
        <v>0</v>
      </c>
      <c r="I3530" s="248">
        <v>-30000</v>
      </c>
      <c r="J3530" s="248">
        <v>1</v>
      </c>
      <c r="K3530" s="249">
        <v>2023</v>
      </c>
      <c r="L3530" s="249">
        <v>2023</v>
      </c>
      <c r="M3530" s="250" t="s">
        <v>7246</v>
      </c>
    </row>
    <row r="3531" spans="4:13" x14ac:dyDescent="0.35">
      <c r="D3531" s="244" t="s">
        <v>7380</v>
      </c>
      <c r="E3531" s="245">
        <v>45058</v>
      </c>
      <c r="F3531" s="245">
        <v>45069</v>
      </c>
      <c r="G3531" s="246" t="s">
        <v>10</v>
      </c>
      <c r="H3531" s="247">
        <v>0</v>
      </c>
      <c r="I3531" s="248">
        <v>-10000</v>
      </c>
      <c r="J3531" s="248">
        <v>1</v>
      </c>
      <c r="K3531" s="249">
        <v>2023</v>
      </c>
      <c r="L3531" s="249">
        <v>2023</v>
      </c>
      <c r="M3531" s="250" t="s">
        <v>7246</v>
      </c>
    </row>
    <row r="3532" spans="4:13" x14ac:dyDescent="0.35">
      <c r="D3532" s="244" t="s">
        <v>7477</v>
      </c>
      <c r="E3532" s="245">
        <v>45067</v>
      </c>
      <c r="F3532" s="245">
        <v>45070</v>
      </c>
      <c r="G3532" s="246" t="s">
        <v>10</v>
      </c>
      <c r="H3532" s="247">
        <v>0</v>
      </c>
      <c r="I3532" s="248">
        <v>-100000</v>
      </c>
      <c r="J3532" s="248">
        <v>1</v>
      </c>
      <c r="K3532" s="249">
        <v>2023</v>
      </c>
      <c r="L3532" s="249">
        <v>2023</v>
      </c>
      <c r="M3532" s="250" t="s">
        <v>7246</v>
      </c>
    </row>
    <row r="3533" spans="4:13" x14ac:dyDescent="0.35">
      <c r="D3533" s="244" t="s">
        <v>7478</v>
      </c>
      <c r="E3533" s="245">
        <v>45071</v>
      </c>
      <c r="F3533" s="245">
        <v>45072</v>
      </c>
      <c r="G3533" s="246" t="s">
        <v>10</v>
      </c>
      <c r="H3533" s="247">
        <v>2200</v>
      </c>
      <c r="I3533" s="248">
        <v>-97800</v>
      </c>
      <c r="J3533" s="248">
        <v>1</v>
      </c>
      <c r="K3533" s="249">
        <v>2023</v>
      </c>
      <c r="L3533" s="249">
        <v>2023</v>
      </c>
      <c r="M3533" s="250" t="s">
        <v>7246</v>
      </c>
    </row>
    <row r="3534" spans="4:13" x14ac:dyDescent="0.35">
      <c r="D3534" s="244" t="s">
        <v>7381</v>
      </c>
      <c r="E3534" s="245">
        <v>45059</v>
      </c>
      <c r="F3534" s="245">
        <v>45070</v>
      </c>
      <c r="G3534" s="246" t="s">
        <v>10</v>
      </c>
      <c r="H3534" s="247">
        <v>10000</v>
      </c>
      <c r="I3534" s="248">
        <v>0</v>
      </c>
      <c r="J3534" s="248">
        <v>1</v>
      </c>
      <c r="K3534" s="249">
        <v>2023</v>
      </c>
      <c r="L3534" s="249">
        <v>2023</v>
      </c>
      <c r="M3534" s="250" t="s">
        <v>7246</v>
      </c>
    </row>
    <row r="3535" spans="4:13" x14ac:dyDescent="0.35">
      <c r="D3535" s="244" t="s">
        <v>7479</v>
      </c>
      <c r="E3535" s="245">
        <v>45061</v>
      </c>
      <c r="F3535" s="245">
        <v>45075</v>
      </c>
      <c r="G3535" s="246" t="s">
        <v>10</v>
      </c>
      <c r="H3535" s="247">
        <v>100000</v>
      </c>
      <c r="I3535" s="248">
        <v>0</v>
      </c>
      <c r="J3535" s="248">
        <v>1</v>
      </c>
      <c r="K3535" s="249">
        <v>2023</v>
      </c>
      <c r="L3535" s="249">
        <v>2023</v>
      </c>
      <c r="M3535" s="250" t="s">
        <v>7246</v>
      </c>
    </row>
    <row r="3536" spans="4:13" x14ac:dyDescent="0.35">
      <c r="D3536" s="244" t="s">
        <v>7382</v>
      </c>
      <c r="E3536" s="245">
        <v>45058</v>
      </c>
      <c r="F3536" s="245">
        <v>45075</v>
      </c>
      <c r="G3536" s="246" t="s">
        <v>10</v>
      </c>
      <c r="H3536" s="247">
        <v>10000</v>
      </c>
      <c r="I3536" s="248">
        <v>0</v>
      </c>
      <c r="J3536" s="248">
        <v>1</v>
      </c>
      <c r="K3536" s="249">
        <v>2023</v>
      </c>
      <c r="L3536" s="249">
        <v>2023</v>
      </c>
      <c r="M3536" s="250" t="s">
        <v>7246</v>
      </c>
    </row>
    <row r="3537" spans="4:13" x14ac:dyDescent="0.35">
      <c r="D3537" s="244" t="s">
        <v>7240</v>
      </c>
      <c r="E3537" s="245">
        <v>44526</v>
      </c>
      <c r="F3537" s="245">
        <v>44530</v>
      </c>
      <c r="G3537" s="246" t="s">
        <v>10</v>
      </c>
      <c r="H3537" s="247">
        <v>9000</v>
      </c>
      <c r="I3537" s="248">
        <v>9000</v>
      </c>
      <c r="J3537" s="248">
        <v>1</v>
      </c>
      <c r="K3537" s="249">
        <v>2021</v>
      </c>
      <c r="L3537" s="249">
        <v>2021</v>
      </c>
      <c r="M3537" s="250" t="s">
        <v>3138</v>
      </c>
    </row>
    <row r="3538" spans="4:13" x14ac:dyDescent="0.35">
      <c r="D3538" s="244" t="s">
        <v>7480</v>
      </c>
      <c r="E3538" s="245">
        <v>45078</v>
      </c>
      <c r="F3538" s="245">
        <v>45082</v>
      </c>
      <c r="G3538" s="246" t="s">
        <v>10</v>
      </c>
      <c r="H3538" s="247">
        <v>100000</v>
      </c>
      <c r="I3538" s="248">
        <v>0</v>
      </c>
      <c r="J3538" s="248">
        <v>1</v>
      </c>
      <c r="K3538" s="249">
        <v>2023</v>
      </c>
      <c r="L3538" s="249">
        <v>2023</v>
      </c>
      <c r="M3538" s="250" t="s">
        <v>7246</v>
      </c>
    </row>
    <row r="3539" spans="4:13" x14ac:dyDescent="0.35">
      <c r="D3539" s="244" t="s">
        <v>7509</v>
      </c>
      <c r="E3539" s="245">
        <v>45078</v>
      </c>
      <c r="F3539" s="245">
        <v>45082</v>
      </c>
      <c r="G3539" s="246" t="s">
        <v>10</v>
      </c>
      <c r="H3539" s="247">
        <v>209496</v>
      </c>
      <c r="I3539" s="248">
        <v>-7000</v>
      </c>
      <c r="J3539" s="248">
        <v>1</v>
      </c>
      <c r="K3539" s="249">
        <v>2023</v>
      </c>
      <c r="L3539" s="249">
        <v>2023</v>
      </c>
      <c r="M3539" s="250" t="s">
        <v>7246</v>
      </c>
    </row>
    <row r="3540" spans="4:13" x14ac:dyDescent="0.35">
      <c r="D3540" s="244" t="s">
        <v>7422</v>
      </c>
      <c r="E3540" s="245">
        <v>45079</v>
      </c>
      <c r="F3540" s="245">
        <v>45082</v>
      </c>
      <c r="G3540" s="246" t="s">
        <v>10</v>
      </c>
      <c r="H3540" s="247">
        <v>230000</v>
      </c>
      <c r="I3540" s="248">
        <v>180000</v>
      </c>
      <c r="J3540" s="248">
        <v>1</v>
      </c>
      <c r="K3540" s="249">
        <v>2023</v>
      </c>
      <c r="L3540" s="249">
        <v>2023</v>
      </c>
      <c r="M3540" s="250" t="s">
        <v>7246</v>
      </c>
    </row>
    <row r="3541" spans="4:13" x14ac:dyDescent="0.35">
      <c r="D3541" s="244" t="s">
        <v>7423</v>
      </c>
      <c r="E3541" s="245">
        <v>44959</v>
      </c>
      <c r="F3541" s="245">
        <v>45079</v>
      </c>
      <c r="G3541" s="246" t="s">
        <v>13</v>
      </c>
      <c r="H3541" s="247">
        <v>50000</v>
      </c>
      <c r="I3541" s="248">
        <v>0</v>
      </c>
      <c r="J3541" s="248">
        <v>1</v>
      </c>
      <c r="K3541" s="249">
        <v>2023</v>
      </c>
      <c r="L3541" s="249">
        <v>2023</v>
      </c>
      <c r="M3541" s="250" t="s">
        <v>7201</v>
      </c>
    </row>
    <row r="3542" spans="4:13" x14ac:dyDescent="0.35">
      <c r="D3542" s="244" t="s">
        <v>7481</v>
      </c>
      <c r="E3542" s="245">
        <v>45079</v>
      </c>
      <c r="F3542" s="245">
        <v>45083</v>
      </c>
      <c r="G3542" s="246" t="s">
        <v>10</v>
      </c>
      <c r="H3542" s="247">
        <v>100000</v>
      </c>
      <c r="I3542" s="248">
        <v>0</v>
      </c>
      <c r="J3542" s="248">
        <v>1</v>
      </c>
      <c r="K3542" s="249">
        <v>2023</v>
      </c>
      <c r="L3542" s="249">
        <v>2023</v>
      </c>
      <c r="M3542" s="250" t="s">
        <v>7246</v>
      </c>
    </row>
    <row r="3543" spans="4:13" x14ac:dyDescent="0.35">
      <c r="D3543" s="244" t="s">
        <v>7394</v>
      </c>
      <c r="E3543" s="245">
        <v>45072</v>
      </c>
      <c r="F3543" s="245">
        <v>45079</v>
      </c>
      <c r="G3543" s="246" t="s">
        <v>10</v>
      </c>
      <c r="H3543" s="247">
        <v>0</v>
      </c>
      <c r="I3543" s="248">
        <v>-15000</v>
      </c>
      <c r="J3543" s="248">
        <v>1</v>
      </c>
      <c r="K3543" s="249">
        <v>2023</v>
      </c>
      <c r="L3543" s="249">
        <v>2023</v>
      </c>
      <c r="M3543" s="250" t="s">
        <v>7246</v>
      </c>
    </row>
    <row r="3544" spans="4:13" x14ac:dyDescent="0.35">
      <c r="D3544" s="244" t="s">
        <v>7482</v>
      </c>
      <c r="E3544" s="245">
        <v>45081</v>
      </c>
      <c r="F3544" s="245">
        <v>45085</v>
      </c>
      <c r="G3544" s="246" t="s">
        <v>10</v>
      </c>
      <c r="H3544" s="247">
        <v>1206860</v>
      </c>
      <c r="I3544" s="248">
        <v>1106860</v>
      </c>
      <c r="J3544" s="248">
        <v>1</v>
      </c>
      <c r="K3544" s="249">
        <v>2023</v>
      </c>
      <c r="L3544" s="249">
        <v>2023</v>
      </c>
      <c r="M3544" s="250" t="s">
        <v>7246</v>
      </c>
    </row>
    <row r="3545" spans="4:13" x14ac:dyDescent="0.35">
      <c r="D3545" s="244" t="s">
        <v>7483</v>
      </c>
      <c r="E3545" s="245">
        <v>45081</v>
      </c>
      <c r="F3545" s="245">
        <v>45082</v>
      </c>
      <c r="G3545" s="246" t="s">
        <v>10</v>
      </c>
      <c r="H3545" s="247">
        <v>29000</v>
      </c>
      <c r="I3545" s="248">
        <v>-71000</v>
      </c>
      <c r="J3545" s="248">
        <v>1</v>
      </c>
      <c r="K3545" s="249">
        <v>2023</v>
      </c>
      <c r="L3545" s="249">
        <v>2023</v>
      </c>
      <c r="M3545" s="250" t="s">
        <v>7246</v>
      </c>
    </row>
    <row r="3546" spans="4:13" x14ac:dyDescent="0.35">
      <c r="D3546" s="244" t="s">
        <v>7534</v>
      </c>
      <c r="E3546" s="245">
        <v>45078</v>
      </c>
      <c r="F3546" s="245">
        <v>45086</v>
      </c>
      <c r="G3546" s="246" t="s">
        <v>10</v>
      </c>
      <c r="H3546" s="247">
        <v>1000000</v>
      </c>
      <c r="I3546" s="248">
        <v>0</v>
      </c>
      <c r="J3546" s="248">
        <v>1</v>
      </c>
      <c r="K3546" s="249">
        <v>2023</v>
      </c>
      <c r="L3546" s="249">
        <v>2023</v>
      </c>
      <c r="M3546" s="250" t="s">
        <v>7246</v>
      </c>
    </row>
    <row r="3547" spans="4:13" x14ac:dyDescent="0.35">
      <c r="D3547" s="244" t="s">
        <v>7437</v>
      </c>
      <c r="E3547" s="245">
        <v>45048</v>
      </c>
      <c r="F3547" s="245">
        <v>45087</v>
      </c>
      <c r="G3547" s="246" t="s">
        <v>10</v>
      </c>
      <c r="H3547" s="247">
        <v>110556</v>
      </c>
      <c r="I3547" s="248">
        <v>30556</v>
      </c>
      <c r="J3547" s="248">
        <v>1</v>
      </c>
      <c r="K3547" s="249">
        <v>2023</v>
      </c>
      <c r="L3547" s="249">
        <v>2023</v>
      </c>
      <c r="M3547" s="250" t="s">
        <v>7246</v>
      </c>
    </row>
    <row r="3548" spans="4:13" x14ac:dyDescent="0.35">
      <c r="D3548" s="244" t="s">
        <v>7383</v>
      </c>
      <c r="E3548" s="245">
        <v>45079</v>
      </c>
      <c r="F3548" s="245">
        <v>45085</v>
      </c>
      <c r="G3548" s="246" t="s">
        <v>10</v>
      </c>
      <c r="H3548" s="247">
        <v>10000</v>
      </c>
      <c r="I3548" s="248">
        <v>0</v>
      </c>
      <c r="J3548" s="248">
        <v>1</v>
      </c>
      <c r="K3548" s="249">
        <v>2023</v>
      </c>
      <c r="L3548" s="249">
        <v>2023</v>
      </c>
      <c r="M3548" s="250" t="s">
        <v>7246</v>
      </c>
    </row>
    <row r="3549" spans="4:13" x14ac:dyDescent="0.35">
      <c r="D3549" s="244" t="s">
        <v>7438</v>
      </c>
      <c r="E3549" s="245">
        <v>45046</v>
      </c>
      <c r="F3549" s="245">
        <v>45085</v>
      </c>
      <c r="G3549" s="246" t="s">
        <v>10</v>
      </c>
      <c r="H3549" s="247">
        <v>80000</v>
      </c>
      <c r="I3549" s="248">
        <v>0</v>
      </c>
      <c r="J3549" s="248">
        <v>1</v>
      </c>
      <c r="K3549" s="249">
        <v>2023</v>
      </c>
      <c r="L3549" s="249">
        <v>2023</v>
      </c>
      <c r="M3549" s="250" t="s">
        <v>7246</v>
      </c>
    </row>
    <row r="3550" spans="4:13" x14ac:dyDescent="0.35">
      <c r="D3550" s="244" t="s">
        <v>7241</v>
      </c>
      <c r="E3550" s="245">
        <v>44269</v>
      </c>
      <c r="F3550" s="245">
        <v>45090</v>
      </c>
      <c r="G3550" s="246" t="s">
        <v>13</v>
      </c>
      <c r="H3550" s="247">
        <v>1029350</v>
      </c>
      <c r="I3550" s="248">
        <v>1029350</v>
      </c>
      <c r="J3550" s="248">
        <v>1</v>
      </c>
      <c r="K3550" s="249">
        <v>2021</v>
      </c>
      <c r="L3550" s="249">
        <v>2023</v>
      </c>
      <c r="M3550" s="250" t="s">
        <v>21</v>
      </c>
    </row>
    <row r="3551" spans="4:13" x14ac:dyDescent="0.35">
      <c r="D3551" s="244" t="s">
        <v>7519</v>
      </c>
      <c r="E3551" s="245">
        <v>45084</v>
      </c>
      <c r="F3551" s="245">
        <v>45091</v>
      </c>
      <c r="G3551" s="246" t="s">
        <v>10</v>
      </c>
      <c r="H3551" s="247">
        <v>372000</v>
      </c>
      <c r="I3551" s="248">
        <v>-3300</v>
      </c>
      <c r="J3551" s="248">
        <v>1</v>
      </c>
      <c r="K3551" s="249">
        <v>2023</v>
      </c>
      <c r="L3551" s="249">
        <v>2023</v>
      </c>
      <c r="M3551" s="250" t="s">
        <v>7246</v>
      </c>
    </row>
    <row r="3552" spans="4:13" x14ac:dyDescent="0.35">
      <c r="D3552" s="244" t="s">
        <v>7484</v>
      </c>
      <c r="E3552" s="245">
        <v>45090</v>
      </c>
      <c r="F3552" s="245">
        <v>45091</v>
      </c>
      <c r="G3552" s="246" t="s">
        <v>10</v>
      </c>
      <c r="H3552" s="247">
        <v>550000</v>
      </c>
      <c r="I3552" s="248">
        <v>450000</v>
      </c>
      <c r="J3552" s="248">
        <v>1</v>
      </c>
      <c r="K3552" s="249">
        <v>2023</v>
      </c>
      <c r="L3552" s="249">
        <v>2023</v>
      </c>
      <c r="M3552" s="250" t="s">
        <v>7246</v>
      </c>
    </row>
    <row r="3553" spans="4:13" x14ac:dyDescent="0.35">
      <c r="D3553" s="244" t="s">
        <v>7242</v>
      </c>
      <c r="E3553" s="245">
        <v>42978</v>
      </c>
      <c r="F3553" s="245">
        <v>45092</v>
      </c>
      <c r="G3553" s="246" t="s">
        <v>658</v>
      </c>
      <c r="H3553" s="247">
        <v>50000</v>
      </c>
      <c r="I3553" s="248">
        <v>50000</v>
      </c>
      <c r="J3553" s="248">
        <v>1</v>
      </c>
      <c r="K3553" s="249">
        <v>2017</v>
      </c>
      <c r="L3553" s="249">
        <v>2023</v>
      </c>
      <c r="M3553" s="250" t="s">
        <v>669</v>
      </c>
    </row>
    <row r="3554" spans="4:13" x14ac:dyDescent="0.35">
      <c r="D3554" s="244" t="s">
        <v>7439</v>
      </c>
      <c r="E3554" s="245">
        <v>45089</v>
      </c>
      <c r="F3554" s="245">
        <v>45092</v>
      </c>
      <c r="G3554" s="246" t="s">
        <v>10</v>
      </c>
      <c r="H3554" s="247">
        <v>80000</v>
      </c>
      <c r="I3554" s="248">
        <v>0</v>
      </c>
      <c r="J3554" s="248">
        <v>1</v>
      </c>
      <c r="K3554" s="249">
        <v>2023</v>
      </c>
      <c r="L3554" s="249">
        <v>2023</v>
      </c>
      <c r="M3554" s="250" t="s">
        <v>7246</v>
      </c>
    </row>
    <row r="3555" spans="4:13" x14ac:dyDescent="0.35">
      <c r="D3555" s="244" t="s">
        <v>7243</v>
      </c>
      <c r="E3555" s="245">
        <v>44447</v>
      </c>
      <c r="F3555" s="245">
        <v>45093</v>
      </c>
      <c r="G3555" s="246" t="s">
        <v>13</v>
      </c>
      <c r="H3555" s="247">
        <v>100000</v>
      </c>
      <c r="I3555" s="248">
        <v>100000</v>
      </c>
      <c r="J3555" s="248">
        <v>1</v>
      </c>
      <c r="K3555" s="249">
        <v>2021</v>
      </c>
      <c r="L3555" s="249">
        <v>2023</v>
      </c>
      <c r="M3555" s="250" t="s">
        <v>3073</v>
      </c>
    </row>
    <row r="3556" spans="4:13" x14ac:dyDescent="0.35">
      <c r="D3556" s="244" t="s">
        <v>7485</v>
      </c>
      <c r="E3556" s="245">
        <v>45095</v>
      </c>
      <c r="F3556" s="245">
        <v>45098</v>
      </c>
      <c r="G3556" s="246" t="s">
        <v>10</v>
      </c>
      <c r="H3556" s="247">
        <v>9280</v>
      </c>
      <c r="I3556" s="248">
        <v>-90720</v>
      </c>
      <c r="J3556" s="248">
        <v>1</v>
      </c>
      <c r="K3556" s="249">
        <v>2023</v>
      </c>
      <c r="L3556" s="249">
        <v>2023</v>
      </c>
      <c r="M3556" s="250" t="s">
        <v>7246</v>
      </c>
    </row>
    <row r="3557" spans="4:13" x14ac:dyDescent="0.35">
      <c r="D3557" s="244" t="s">
        <v>7527</v>
      </c>
      <c r="E3557" s="245">
        <v>45084</v>
      </c>
      <c r="F3557" s="245">
        <v>45098</v>
      </c>
      <c r="G3557" s="246" t="s">
        <v>10</v>
      </c>
      <c r="H3557" s="247">
        <v>301001</v>
      </c>
      <c r="I3557" s="248">
        <v>-255380</v>
      </c>
      <c r="J3557" s="248">
        <v>1</v>
      </c>
      <c r="K3557" s="249">
        <v>2023</v>
      </c>
      <c r="L3557" s="249">
        <v>2023</v>
      </c>
      <c r="M3557" s="250" t="s">
        <v>7246</v>
      </c>
    </row>
    <row r="3558" spans="4:13" x14ac:dyDescent="0.35">
      <c r="D3558" s="244" t="s">
        <v>7486</v>
      </c>
      <c r="E3558" s="245">
        <v>45077</v>
      </c>
      <c r="F3558" s="245">
        <v>45099</v>
      </c>
      <c r="G3558" s="246" t="s">
        <v>10</v>
      </c>
      <c r="H3558" s="247">
        <v>154000</v>
      </c>
      <c r="I3558" s="248">
        <v>54000</v>
      </c>
      <c r="J3558" s="248">
        <v>1</v>
      </c>
      <c r="K3558" s="249">
        <v>2023</v>
      </c>
      <c r="L3558" s="249">
        <v>2023</v>
      </c>
      <c r="M3558" s="250" t="s">
        <v>7246</v>
      </c>
    </row>
    <row r="3559" spans="4:13" x14ac:dyDescent="0.35">
      <c r="D3559" s="244" t="s">
        <v>7244</v>
      </c>
      <c r="E3559" s="245">
        <v>44962</v>
      </c>
      <c r="F3559" s="245">
        <v>44966</v>
      </c>
      <c r="G3559" s="246" t="s">
        <v>160</v>
      </c>
      <c r="H3559" s="247">
        <v>833184</v>
      </c>
      <c r="I3559" s="248">
        <v>833184</v>
      </c>
      <c r="J3559" s="248">
        <v>1</v>
      </c>
      <c r="K3559" s="249">
        <v>2023</v>
      </c>
      <c r="L3559" s="249">
        <v>2023</v>
      </c>
      <c r="M3559" s="250" t="s">
        <v>7201</v>
      </c>
    </row>
    <row r="3560" spans="4:13" x14ac:dyDescent="0.35">
      <c r="D3560" s="244" t="s">
        <v>7245</v>
      </c>
      <c r="E3560" s="245">
        <v>45059</v>
      </c>
      <c r="F3560" s="245">
        <v>45098</v>
      </c>
      <c r="G3560" s="246" t="s">
        <v>744</v>
      </c>
      <c r="H3560" s="247">
        <v>1941500</v>
      </c>
      <c r="I3560" s="248">
        <v>1941500</v>
      </c>
      <c r="J3560" s="248">
        <v>1</v>
      </c>
      <c r="K3560" s="249">
        <v>2023</v>
      </c>
      <c r="L3560" s="249">
        <v>2023</v>
      </c>
      <c r="M3560" s="250" t="s">
        <v>7246</v>
      </c>
    </row>
    <row r="3561" spans="4:13" x14ac:dyDescent="0.35">
      <c r="D3561" s="244" t="s">
        <v>7440</v>
      </c>
      <c r="E3561" s="245">
        <v>45088</v>
      </c>
      <c r="F3561" s="245">
        <v>45103</v>
      </c>
      <c r="G3561" s="246" t="s">
        <v>13</v>
      </c>
      <c r="H3561" s="247">
        <v>80000</v>
      </c>
      <c r="I3561" s="248">
        <v>0</v>
      </c>
      <c r="J3561" s="248">
        <v>1</v>
      </c>
      <c r="K3561" s="249">
        <v>2023</v>
      </c>
      <c r="L3561" s="249">
        <v>2023</v>
      </c>
      <c r="M3561" s="250" t="s">
        <v>7246</v>
      </c>
    </row>
    <row r="3562" spans="4:13" x14ac:dyDescent="0.35">
      <c r="D3562" s="244" t="s">
        <v>7524</v>
      </c>
      <c r="E3562" s="245">
        <v>44625</v>
      </c>
      <c r="F3562" s="245">
        <v>45098</v>
      </c>
      <c r="G3562" s="246" t="s">
        <v>13</v>
      </c>
      <c r="H3562" s="247">
        <v>500000</v>
      </c>
      <c r="I3562" s="248">
        <v>0</v>
      </c>
      <c r="J3562" s="248">
        <v>1</v>
      </c>
      <c r="K3562" s="249">
        <v>2022</v>
      </c>
      <c r="L3562" s="249">
        <v>2023</v>
      </c>
      <c r="M3562" s="250" t="s">
        <v>6021</v>
      </c>
    </row>
    <row r="3563" spans="4:13" x14ac:dyDescent="0.35">
      <c r="D3563" s="244" t="s">
        <v>7363</v>
      </c>
      <c r="E3563" s="245">
        <v>44876</v>
      </c>
      <c r="F3563" s="245">
        <v>45104</v>
      </c>
      <c r="G3563" s="246" t="s">
        <v>10</v>
      </c>
      <c r="H3563" s="247">
        <v>1</v>
      </c>
      <c r="I3563" s="248">
        <v>0</v>
      </c>
      <c r="J3563" s="248">
        <v>1</v>
      </c>
      <c r="K3563" s="249">
        <v>2022</v>
      </c>
      <c r="L3563" s="249">
        <v>2023</v>
      </c>
      <c r="M3563" s="250" t="s">
        <v>6825</v>
      </c>
    </row>
    <row r="3564" spans="4:13" x14ac:dyDescent="0.35">
      <c r="D3564" s="244" t="s">
        <v>7424</v>
      </c>
      <c r="E3564" s="245">
        <v>45094</v>
      </c>
      <c r="F3564" s="245">
        <v>45104</v>
      </c>
      <c r="G3564" s="246" t="s">
        <v>10</v>
      </c>
      <c r="H3564" s="247">
        <v>50000</v>
      </c>
      <c r="I3564" s="248">
        <v>0</v>
      </c>
      <c r="J3564" s="248">
        <v>1</v>
      </c>
      <c r="K3564" s="249">
        <v>2023</v>
      </c>
      <c r="L3564" s="249">
        <v>2023</v>
      </c>
      <c r="M3564" s="250" t="s">
        <v>7246</v>
      </c>
    </row>
    <row r="3565" spans="4:13" x14ac:dyDescent="0.35">
      <c r="D3565" s="244" t="s">
        <v>7367</v>
      </c>
      <c r="E3565" s="245">
        <v>45094</v>
      </c>
      <c r="F3565" s="245">
        <v>45103</v>
      </c>
      <c r="G3565" s="246" t="s">
        <v>10</v>
      </c>
      <c r="H3565" s="247">
        <v>0</v>
      </c>
      <c r="I3565" s="248">
        <v>-1655</v>
      </c>
      <c r="J3565" s="248">
        <v>1</v>
      </c>
      <c r="K3565" s="249">
        <v>2023</v>
      </c>
      <c r="L3565" s="249">
        <v>2023</v>
      </c>
      <c r="M3565" s="250" t="s">
        <v>7246</v>
      </c>
    </row>
    <row r="3566" spans="4:13" x14ac:dyDescent="0.35">
      <c r="D3566" s="244" t="s">
        <v>7516</v>
      </c>
      <c r="E3566" s="245">
        <v>45093</v>
      </c>
      <c r="F3566" s="245">
        <v>45110</v>
      </c>
      <c r="G3566" s="246" t="s">
        <v>10</v>
      </c>
      <c r="H3566" s="247">
        <v>286625</v>
      </c>
      <c r="I3566" s="248">
        <v>-26700</v>
      </c>
      <c r="J3566" s="248">
        <v>1</v>
      </c>
      <c r="K3566" s="249">
        <v>2023</v>
      </c>
      <c r="L3566" s="249">
        <v>2023</v>
      </c>
      <c r="M3566" s="250" t="s">
        <v>7246</v>
      </c>
    </row>
    <row r="3567" spans="4:13" x14ac:dyDescent="0.35">
      <c r="D3567" s="244" t="s">
        <v>7487</v>
      </c>
      <c r="E3567" s="245">
        <v>45100</v>
      </c>
      <c r="F3567" s="245">
        <v>45104</v>
      </c>
      <c r="G3567" s="246" t="s">
        <v>10</v>
      </c>
      <c r="H3567" s="247">
        <v>100000</v>
      </c>
      <c r="I3567" s="248">
        <v>0</v>
      </c>
      <c r="J3567" s="248">
        <v>1</v>
      </c>
      <c r="K3567" s="249">
        <v>2023</v>
      </c>
      <c r="L3567" s="249">
        <v>2023</v>
      </c>
      <c r="M3567" s="250" t="s">
        <v>7246</v>
      </c>
    </row>
    <row r="3568" spans="4:13" x14ac:dyDescent="0.35">
      <c r="D3568" s="244" t="s">
        <v>7488</v>
      </c>
      <c r="E3568" s="245">
        <v>45108</v>
      </c>
      <c r="F3568" s="245">
        <v>45111</v>
      </c>
      <c r="G3568" s="246" t="s">
        <v>10</v>
      </c>
      <c r="H3568" s="247">
        <v>245000</v>
      </c>
      <c r="I3568" s="248">
        <v>145000</v>
      </c>
      <c r="J3568" s="248">
        <v>1</v>
      </c>
      <c r="K3568" s="249">
        <v>2023</v>
      </c>
      <c r="L3568" s="249">
        <v>2023</v>
      </c>
      <c r="M3568" s="250" t="s">
        <v>7210</v>
      </c>
    </row>
    <row r="3569" spans="4:13" x14ac:dyDescent="0.35">
      <c r="D3569" s="244" t="s">
        <v>7384</v>
      </c>
      <c r="E3569" s="245">
        <v>45100</v>
      </c>
      <c r="F3569" s="245">
        <v>45107</v>
      </c>
      <c r="G3569" s="246" t="s">
        <v>10</v>
      </c>
      <c r="H3569" s="247">
        <v>10000</v>
      </c>
      <c r="I3569" s="248">
        <v>0</v>
      </c>
      <c r="J3569" s="248">
        <v>1</v>
      </c>
      <c r="K3569" s="249">
        <v>2023</v>
      </c>
      <c r="L3569" s="249">
        <v>2023</v>
      </c>
      <c r="M3569" s="250" t="s">
        <v>7246</v>
      </c>
    </row>
    <row r="3570" spans="4:13" x14ac:dyDescent="0.35">
      <c r="D3570" s="244" t="s">
        <v>7508</v>
      </c>
      <c r="E3570" s="245">
        <v>45106</v>
      </c>
      <c r="F3570" s="245">
        <v>45107</v>
      </c>
      <c r="G3570" s="246" t="s">
        <v>10</v>
      </c>
      <c r="H3570" s="247">
        <v>0</v>
      </c>
      <c r="I3570" s="248">
        <v>-202800</v>
      </c>
      <c r="J3570" s="248">
        <v>1</v>
      </c>
      <c r="K3570" s="249">
        <v>2023</v>
      </c>
      <c r="L3570" s="249">
        <v>2023</v>
      </c>
      <c r="M3570" s="250" t="s">
        <v>7246</v>
      </c>
    </row>
    <row r="3571" spans="4:13" x14ac:dyDescent="0.35">
      <c r="D3571" s="244" t="s">
        <v>7489</v>
      </c>
      <c r="E3571" s="245">
        <v>45091</v>
      </c>
      <c r="F3571" s="245">
        <v>45112</v>
      </c>
      <c r="G3571" s="246" t="s">
        <v>10</v>
      </c>
      <c r="H3571" s="247">
        <v>100000</v>
      </c>
      <c r="I3571" s="248">
        <v>0</v>
      </c>
      <c r="J3571" s="248">
        <v>1</v>
      </c>
      <c r="K3571" s="249">
        <v>2023</v>
      </c>
      <c r="L3571" s="249">
        <v>2023</v>
      </c>
      <c r="M3571" s="250" t="s">
        <v>7246</v>
      </c>
    </row>
    <row r="3572" spans="4:13" x14ac:dyDescent="0.35">
      <c r="D3572" s="244" t="s">
        <v>7441</v>
      </c>
      <c r="E3572" s="245">
        <v>45106</v>
      </c>
      <c r="F3572" s="245">
        <v>45107</v>
      </c>
      <c r="G3572" s="246" t="s">
        <v>10</v>
      </c>
      <c r="H3572" s="247">
        <v>175000</v>
      </c>
      <c r="I3572" s="248">
        <v>95000</v>
      </c>
      <c r="J3572" s="248">
        <v>1</v>
      </c>
      <c r="K3572" s="249">
        <v>2023</v>
      </c>
      <c r="L3572" s="249">
        <v>2023</v>
      </c>
      <c r="M3572" s="250" t="s">
        <v>7246</v>
      </c>
    </row>
    <row r="3573" spans="4:13" x14ac:dyDescent="0.35">
      <c r="D3573" s="244" t="s">
        <v>7442</v>
      </c>
      <c r="E3573" s="245">
        <v>45106</v>
      </c>
      <c r="F3573" s="245">
        <v>45112</v>
      </c>
      <c r="G3573" s="246" t="s">
        <v>10</v>
      </c>
      <c r="H3573" s="247">
        <v>170000</v>
      </c>
      <c r="I3573" s="248">
        <v>90000</v>
      </c>
      <c r="J3573" s="248">
        <v>1</v>
      </c>
      <c r="K3573" s="249">
        <v>2023</v>
      </c>
      <c r="L3573" s="249">
        <v>2023</v>
      </c>
      <c r="M3573" s="250" t="s">
        <v>7246</v>
      </c>
    </row>
    <row r="3574" spans="4:13" x14ac:dyDescent="0.35">
      <c r="D3574" s="244" t="s">
        <v>7490</v>
      </c>
      <c r="E3574" s="245">
        <v>45029</v>
      </c>
      <c r="F3574" s="245">
        <v>45110</v>
      </c>
      <c r="G3574" s="246" t="s">
        <v>13</v>
      </c>
      <c r="H3574" s="247">
        <v>100000</v>
      </c>
      <c r="I3574" s="248">
        <v>0</v>
      </c>
      <c r="J3574" s="248">
        <v>1</v>
      </c>
      <c r="K3574" s="249">
        <v>2023</v>
      </c>
      <c r="L3574" s="249">
        <v>2023</v>
      </c>
      <c r="M3574" s="250" t="s">
        <v>7246</v>
      </c>
    </row>
    <row r="3575" spans="4:13" x14ac:dyDescent="0.35">
      <c r="D3575" s="244" t="s">
        <v>7491</v>
      </c>
      <c r="E3575" s="245">
        <v>45105</v>
      </c>
      <c r="F3575" s="245">
        <v>45106</v>
      </c>
      <c r="G3575" s="246" t="s">
        <v>10</v>
      </c>
      <c r="H3575" s="247">
        <v>1240700</v>
      </c>
      <c r="I3575" s="248">
        <v>1140700</v>
      </c>
      <c r="J3575" s="248">
        <v>1</v>
      </c>
      <c r="K3575" s="249">
        <v>2023</v>
      </c>
      <c r="L3575" s="249">
        <v>2023</v>
      </c>
      <c r="M3575" s="250" t="s">
        <v>7246</v>
      </c>
    </row>
    <row r="3576" spans="4:13" x14ac:dyDescent="0.35">
      <c r="D3576" s="244" t="s">
        <v>7492</v>
      </c>
      <c r="E3576" s="245">
        <v>45097</v>
      </c>
      <c r="F3576" s="245">
        <v>45100</v>
      </c>
      <c r="G3576" s="246" t="s">
        <v>10</v>
      </c>
      <c r="H3576" s="247">
        <v>2000</v>
      </c>
      <c r="I3576" s="248">
        <v>-98000</v>
      </c>
      <c r="J3576" s="248">
        <v>1</v>
      </c>
      <c r="K3576" s="249">
        <v>2023</v>
      </c>
      <c r="L3576" s="249">
        <v>2023</v>
      </c>
      <c r="M3576" s="250" t="s">
        <v>7246</v>
      </c>
    </row>
    <row r="3577" spans="4:13" x14ac:dyDescent="0.35">
      <c r="D3577" s="244" t="s">
        <v>7537</v>
      </c>
      <c r="E3577" s="245">
        <v>45103</v>
      </c>
      <c r="F3577" s="245">
        <v>45104</v>
      </c>
      <c r="G3577" s="246" t="s">
        <v>160</v>
      </c>
      <c r="H3577" s="247">
        <v>1500000</v>
      </c>
      <c r="I3577" s="248">
        <v>23151.105451784999</v>
      </c>
      <c r="J3577" s="248">
        <v>1</v>
      </c>
      <c r="K3577" s="249">
        <v>2023</v>
      </c>
      <c r="L3577" s="249">
        <v>2023</v>
      </c>
      <c r="M3577" s="250" t="s">
        <v>7246</v>
      </c>
    </row>
    <row r="3578" spans="4:13" x14ac:dyDescent="0.35">
      <c r="D3578" s="244" t="s">
        <v>7500</v>
      </c>
      <c r="E3578" s="245">
        <v>45102</v>
      </c>
      <c r="F3578" s="245">
        <v>45105</v>
      </c>
      <c r="G3578" s="246" t="s">
        <v>10</v>
      </c>
      <c r="H3578" s="247">
        <v>50000</v>
      </c>
      <c r="I3578" s="248">
        <v>-100000</v>
      </c>
      <c r="J3578" s="248">
        <v>1</v>
      </c>
      <c r="K3578" s="249">
        <v>2023</v>
      </c>
      <c r="L3578" s="249">
        <v>2023</v>
      </c>
      <c r="M3578" s="250" t="s">
        <v>7246</v>
      </c>
    </row>
    <row r="3579" spans="4:13" x14ac:dyDescent="0.35">
      <c r="D3579" s="244" t="s">
        <v>7443</v>
      </c>
      <c r="E3579" s="245">
        <v>45100</v>
      </c>
      <c r="F3579" s="245">
        <v>45112</v>
      </c>
      <c r="G3579" s="246" t="s">
        <v>10</v>
      </c>
      <c r="H3579" s="247">
        <v>600000</v>
      </c>
      <c r="I3579" s="248">
        <v>520000</v>
      </c>
      <c r="J3579" s="248">
        <v>1</v>
      </c>
      <c r="K3579" s="249">
        <v>2023</v>
      </c>
      <c r="L3579" s="249">
        <v>2023</v>
      </c>
      <c r="M3579" s="250" t="s">
        <v>7246</v>
      </c>
    </row>
    <row r="3580" spans="4:13" x14ac:dyDescent="0.35">
      <c r="D3580" s="244" t="s">
        <v>7493</v>
      </c>
      <c r="E3580" s="245">
        <v>44703</v>
      </c>
      <c r="F3580" s="245">
        <v>45118</v>
      </c>
      <c r="G3580" s="246" t="s">
        <v>10</v>
      </c>
      <c r="H3580" s="247">
        <v>100000</v>
      </c>
      <c r="I3580" s="248">
        <v>0</v>
      </c>
      <c r="J3580" s="248">
        <v>1</v>
      </c>
      <c r="K3580" s="249">
        <v>2022</v>
      </c>
      <c r="L3580" s="249">
        <v>2023</v>
      </c>
      <c r="M3580" s="250" t="s">
        <v>6406</v>
      </c>
    </row>
    <row r="3581" spans="4:13" x14ac:dyDescent="0.35">
      <c r="D3581" s="244" t="s">
        <v>7494</v>
      </c>
      <c r="E3581" s="245">
        <v>45110</v>
      </c>
      <c r="F3581" s="245">
        <v>45113</v>
      </c>
      <c r="G3581" s="246" t="s">
        <v>10</v>
      </c>
      <c r="H3581" s="247">
        <v>265000</v>
      </c>
      <c r="I3581" s="248">
        <v>165000</v>
      </c>
      <c r="J3581" s="248">
        <v>1</v>
      </c>
      <c r="K3581" s="249">
        <v>2023</v>
      </c>
      <c r="L3581" s="249">
        <v>2023</v>
      </c>
      <c r="M3581" s="250" t="s">
        <v>7210</v>
      </c>
    </row>
    <row r="3582" spans="4:13" x14ac:dyDescent="0.35">
      <c r="D3582" s="244" t="s">
        <v>7495</v>
      </c>
      <c r="E3582" s="245">
        <v>45096</v>
      </c>
      <c r="F3582" s="245">
        <v>45120</v>
      </c>
      <c r="G3582" s="246" t="s">
        <v>10</v>
      </c>
      <c r="H3582" s="247">
        <v>100000</v>
      </c>
      <c r="I3582" s="248">
        <v>0</v>
      </c>
      <c r="J3582" s="248">
        <v>1</v>
      </c>
      <c r="K3582" s="249">
        <v>2023</v>
      </c>
      <c r="L3582" s="249">
        <v>2023</v>
      </c>
      <c r="M3582" s="250" t="s">
        <v>7246</v>
      </c>
    </row>
    <row r="3583" spans="4:13" x14ac:dyDescent="0.35">
      <c r="D3583" s="244" t="s">
        <v>7410</v>
      </c>
      <c r="E3583" s="245">
        <v>45082</v>
      </c>
      <c r="F3583" s="245">
        <v>45113</v>
      </c>
      <c r="G3583" s="246" t="s">
        <v>782</v>
      </c>
      <c r="H3583" s="247">
        <v>0</v>
      </c>
      <c r="I3583" s="248">
        <v>-40000</v>
      </c>
      <c r="J3583" s="248">
        <v>1</v>
      </c>
      <c r="K3583" s="249">
        <v>2023</v>
      </c>
      <c r="L3583" s="249">
        <v>2023</v>
      </c>
      <c r="M3583" s="250" t="s">
        <v>7246</v>
      </c>
    </row>
    <row r="3584" spans="4:13" x14ac:dyDescent="0.35">
      <c r="D3584" s="244" t="s">
        <v>7385</v>
      </c>
      <c r="E3584" s="245">
        <v>45098</v>
      </c>
      <c r="F3584" s="245">
        <v>45128</v>
      </c>
      <c r="G3584" s="246" t="s">
        <v>10</v>
      </c>
      <c r="H3584" s="247">
        <v>0</v>
      </c>
      <c r="I3584" s="248">
        <v>-10000</v>
      </c>
      <c r="J3584" s="248">
        <v>1</v>
      </c>
      <c r="K3584" s="249">
        <v>2023</v>
      </c>
      <c r="L3584" s="249">
        <v>2023</v>
      </c>
      <c r="M3584" s="250" t="s">
        <v>7246</v>
      </c>
    </row>
    <row r="3585" spans="4:13" x14ac:dyDescent="0.35">
      <c r="D3585" s="244" t="s">
        <v>7425</v>
      </c>
      <c r="E3585" s="245">
        <v>44150</v>
      </c>
      <c r="F3585" s="245">
        <v>45103</v>
      </c>
      <c r="G3585" s="246" t="s">
        <v>10</v>
      </c>
      <c r="H3585" s="247">
        <v>50000</v>
      </c>
      <c r="I3585" s="248">
        <v>0</v>
      </c>
      <c r="J3585" s="248">
        <v>1</v>
      </c>
      <c r="K3585" s="249">
        <v>2020</v>
      </c>
      <c r="L3585" s="249">
        <v>2023</v>
      </c>
      <c r="M3585" s="250" t="s">
        <v>11</v>
      </c>
    </row>
    <row r="3586" spans="4:13" x14ac:dyDescent="0.35">
      <c r="D3586" s="244" t="s">
        <v>7426</v>
      </c>
      <c r="E3586" s="245">
        <v>44091</v>
      </c>
      <c r="F3586" s="245">
        <v>45103</v>
      </c>
      <c r="G3586" s="246" t="s">
        <v>10</v>
      </c>
      <c r="H3586" s="247">
        <v>50000</v>
      </c>
      <c r="I3586" s="248">
        <v>0</v>
      </c>
      <c r="J3586" s="248">
        <v>1</v>
      </c>
      <c r="K3586" s="249">
        <v>2020</v>
      </c>
      <c r="L3586" s="249">
        <v>2023</v>
      </c>
      <c r="M3586" s="250" t="s">
        <v>35</v>
      </c>
    </row>
    <row r="3587" spans="4:13" x14ac:dyDescent="0.35">
      <c r="D3587" s="244" t="s">
        <v>7427</v>
      </c>
      <c r="E3587" s="245">
        <v>44109</v>
      </c>
      <c r="F3587" s="245">
        <v>45103</v>
      </c>
      <c r="G3587" s="246" t="s">
        <v>13</v>
      </c>
      <c r="H3587" s="247">
        <v>50000</v>
      </c>
      <c r="I3587" s="248">
        <v>0</v>
      </c>
      <c r="J3587" s="248">
        <v>1</v>
      </c>
      <c r="K3587" s="249">
        <v>2020</v>
      </c>
      <c r="L3587" s="249">
        <v>2023</v>
      </c>
      <c r="M3587" s="250" t="s">
        <v>11</v>
      </c>
    </row>
    <row r="3588" spans="4:13" x14ac:dyDescent="0.35">
      <c r="D3588" s="244" t="s">
        <v>7247</v>
      </c>
      <c r="E3588" s="245">
        <v>44216</v>
      </c>
      <c r="F3588" s="245">
        <v>45103</v>
      </c>
      <c r="G3588" s="246" t="s">
        <v>13</v>
      </c>
      <c r="H3588" s="247">
        <v>50000</v>
      </c>
      <c r="I3588" s="248">
        <v>50000</v>
      </c>
      <c r="J3588" s="248">
        <v>1</v>
      </c>
      <c r="K3588" s="249">
        <v>2021</v>
      </c>
      <c r="L3588" s="249">
        <v>2023</v>
      </c>
      <c r="M3588" s="250" t="s">
        <v>21</v>
      </c>
    </row>
    <row r="3589" spans="4:13" x14ac:dyDescent="0.35">
      <c r="D3589" s="244" t="s">
        <v>7496</v>
      </c>
      <c r="E3589" s="245">
        <v>45123</v>
      </c>
      <c r="F3589" s="245">
        <v>45131</v>
      </c>
      <c r="G3589" s="246" t="s">
        <v>10</v>
      </c>
      <c r="H3589" s="247">
        <v>143500</v>
      </c>
      <c r="I3589" s="248">
        <v>43500</v>
      </c>
      <c r="J3589" s="248">
        <v>1</v>
      </c>
      <c r="K3589" s="249">
        <v>2023</v>
      </c>
      <c r="L3589" s="249">
        <v>2023</v>
      </c>
      <c r="M3589" s="250" t="s">
        <v>7210</v>
      </c>
    </row>
    <row r="3590" spans="4:13" x14ac:dyDescent="0.35">
      <c r="D3590" s="244" t="s">
        <v>7497</v>
      </c>
      <c r="E3590" s="245">
        <v>45129</v>
      </c>
      <c r="F3590" s="245">
        <v>45130</v>
      </c>
      <c r="G3590" s="246" t="s">
        <v>13</v>
      </c>
      <c r="H3590" s="247">
        <v>100000</v>
      </c>
      <c r="I3590" s="248">
        <v>0</v>
      </c>
      <c r="J3590" s="248">
        <v>1</v>
      </c>
      <c r="K3590" s="249">
        <v>2023</v>
      </c>
      <c r="L3590" s="249">
        <v>2023</v>
      </c>
      <c r="M3590" s="250" t="s">
        <v>7210</v>
      </c>
    </row>
    <row r="3591" spans="4:13" x14ac:dyDescent="0.35">
      <c r="D3591" s="244" t="s">
        <v>7498</v>
      </c>
      <c r="E3591" s="245">
        <v>45118</v>
      </c>
      <c r="F3591" s="245">
        <v>45131</v>
      </c>
      <c r="G3591" s="246" t="s">
        <v>13</v>
      </c>
      <c r="H3591" s="247">
        <v>258000</v>
      </c>
      <c r="I3591" s="248">
        <v>158000</v>
      </c>
      <c r="J3591" s="248">
        <v>1</v>
      </c>
      <c r="K3591" s="249">
        <v>2023</v>
      </c>
      <c r="L3591" s="249">
        <v>2023</v>
      </c>
      <c r="M3591" s="250" t="s">
        <v>7210</v>
      </c>
    </row>
    <row r="3592" spans="4:13" x14ac:dyDescent="0.35">
      <c r="D3592" s="244" t="s">
        <v>7395</v>
      </c>
      <c r="E3592" s="245">
        <v>45121</v>
      </c>
      <c r="F3592" s="245">
        <v>45131</v>
      </c>
      <c r="G3592" s="246" t="s">
        <v>10</v>
      </c>
      <c r="H3592" s="247">
        <v>0</v>
      </c>
      <c r="I3592" s="248">
        <v>-15000</v>
      </c>
      <c r="J3592" s="248">
        <v>1</v>
      </c>
      <c r="K3592" s="249">
        <v>2023</v>
      </c>
      <c r="L3592" s="249">
        <v>2023</v>
      </c>
      <c r="M3592" s="250" t="s">
        <v>7210</v>
      </c>
    </row>
    <row r="3593" spans="4:13" x14ac:dyDescent="0.35">
      <c r="D3593" s="244" t="s">
        <v>7428</v>
      </c>
      <c r="E3593" s="245">
        <v>44062</v>
      </c>
      <c r="F3593" s="245">
        <v>45124</v>
      </c>
      <c r="G3593" s="246" t="s">
        <v>13</v>
      </c>
      <c r="H3593" s="247">
        <v>50000</v>
      </c>
      <c r="I3593" s="248">
        <v>0</v>
      </c>
      <c r="J3593" s="248">
        <v>1</v>
      </c>
      <c r="K3593" s="249">
        <v>2020</v>
      </c>
      <c r="L3593" s="249">
        <v>2023</v>
      </c>
      <c r="M3593" s="250" t="s">
        <v>35</v>
      </c>
    </row>
    <row r="3594" spans="4:13" x14ac:dyDescent="0.35">
      <c r="D3594" s="244" t="s">
        <v>7444</v>
      </c>
      <c r="E3594" s="245">
        <v>45112</v>
      </c>
      <c r="F3594" s="245">
        <v>45119</v>
      </c>
      <c r="G3594" s="246" t="s">
        <v>10</v>
      </c>
      <c r="H3594" s="247">
        <v>7000</v>
      </c>
      <c r="I3594" s="248">
        <v>-73000</v>
      </c>
      <c r="J3594" s="248">
        <v>1</v>
      </c>
      <c r="K3594" s="249">
        <v>2023</v>
      </c>
      <c r="L3594" s="249">
        <v>2023</v>
      </c>
      <c r="M3594" s="250" t="s">
        <v>7210</v>
      </c>
    </row>
    <row r="3595" spans="4:13" x14ac:dyDescent="0.35">
      <c r="D3595" s="244" t="s">
        <v>7386</v>
      </c>
      <c r="E3595" s="245">
        <v>45130</v>
      </c>
      <c r="F3595" s="245">
        <v>45133</v>
      </c>
      <c r="G3595" s="246" t="s">
        <v>10</v>
      </c>
      <c r="H3595" s="247">
        <v>0</v>
      </c>
      <c r="I3595" s="248">
        <v>-10000</v>
      </c>
      <c r="J3595" s="248">
        <v>1</v>
      </c>
      <c r="K3595" s="249">
        <v>2023</v>
      </c>
      <c r="L3595" s="249">
        <v>2023</v>
      </c>
      <c r="M3595" s="250" t="s">
        <v>7210</v>
      </c>
    </row>
    <row r="3596" spans="4:13" x14ac:dyDescent="0.35">
      <c r="D3596" s="244" t="s">
        <v>7396</v>
      </c>
      <c r="E3596" s="245">
        <v>45082</v>
      </c>
      <c r="F3596" s="245">
        <v>45112</v>
      </c>
      <c r="G3596" s="246" t="s">
        <v>10</v>
      </c>
      <c r="H3596" s="247">
        <v>15000</v>
      </c>
      <c r="I3596" s="248">
        <v>0</v>
      </c>
      <c r="J3596" s="248">
        <v>1</v>
      </c>
      <c r="K3596" s="249">
        <v>2023</v>
      </c>
      <c r="L3596" s="249">
        <v>2023</v>
      </c>
      <c r="M3596" s="250" t="s">
        <v>7246</v>
      </c>
    </row>
    <row r="3597" spans="4:13" x14ac:dyDescent="0.35">
      <c r="D3597" s="244" t="s">
        <v>7248</v>
      </c>
      <c r="E3597" s="245">
        <v>45125</v>
      </c>
      <c r="F3597" s="245">
        <v>45127</v>
      </c>
      <c r="G3597" s="246" t="s">
        <v>10</v>
      </c>
      <c r="H3597" s="247">
        <v>239800</v>
      </c>
      <c r="I3597" s="248">
        <v>239800</v>
      </c>
      <c r="J3597" s="248">
        <v>1</v>
      </c>
      <c r="K3597" s="249">
        <v>2023</v>
      </c>
      <c r="L3597" s="249">
        <v>2023</v>
      </c>
      <c r="M3597" s="250" t="s">
        <v>7210</v>
      </c>
    </row>
    <row r="3598" spans="4:13" x14ac:dyDescent="0.35">
      <c r="D3598" s="244" t="s">
        <v>7249</v>
      </c>
      <c r="E3598" s="245">
        <v>45127</v>
      </c>
      <c r="F3598" s="245">
        <v>45128</v>
      </c>
      <c r="G3598" s="246" t="s">
        <v>10</v>
      </c>
      <c r="H3598" s="247">
        <v>1800000</v>
      </c>
      <c r="I3598" s="248">
        <v>1800000</v>
      </c>
      <c r="J3598" s="248">
        <v>1</v>
      </c>
      <c r="K3598" s="249">
        <v>2023</v>
      </c>
      <c r="L3598" s="249">
        <v>2023</v>
      </c>
      <c r="M3598" s="250" t="s">
        <v>7210</v>
      </c>
    </row>
    <row r="3599" spans="4:13" x14ac:dyDescent="0.35">
      <c r="D3599" s="244" t="s">
        <v>7250</v>
      </c>
      <c r="E3599" s="245">
        <v>45117</v>
      </c>
      <c r="F3599" s="245">
        <v>45139</v>
      </c>
      <c r="G3599" s="246" t="s">
        <v>10</v>
      </c>
      <c r="H3599" s="247">
        <v>420406</v>
      </c>
      <c r="I3599" s="248">
        <v>420406</v>
      </c>
      <c r="J3599" s="248">
        <v>1</v>
      </c>
      <c r="K3599" s="249">
        <v>2023</v>
      </c>
      <c r="L3599" s="249">
        <v>2023</v>
      </c>
      <c r="M3599" s="250" t="s">
        <v>7210</v>
      </c>
    </row>
    <row r="3600" spans="4:13" x14ac:dyDescent="0.35">
      <c r="D3600" s="244" t="s">
        <v>7251</v>
      </c>
      <c r="E3600" s="245">
        <v>45135</v>
      </c>
      <c r="F3600" s="245">
        <v>45141</v>
      </c>
      <c r="G3600" s="246" t="s">
        <v>10</v>
      </c>
      <c r="H3600" s="247">
        <v>100000</v>
      </c>
      <c r="I3600" s="248">
        <v>100000</v>
      </c>
      <c r="J3600" s="248">
        <v>1</v>
      </c>
      <c r="K3600" s="249">
        <v>2023</v>
      </c>
      <c r="L3600" s="249">
        <v>2023</v>
      </c>
      <c r="M3600" s="250" t="s">
        <v>7210</v>
      </c>
    </row>
    <row r="3601" spans="4:13" x14ac:dyDescent="0.35">
      <c r="D3601" s="244" t="s">
        <v>7252</v>
      </c>
      <c r="E3601" s="245">
        <v>45132</v>
      </c>
      <c r="F3601" s="245">
        <v>45133</v>
      </c>
      <c r="G3601" s="246" t="s">
        <v>10</v>
      </c>
      <c r="H3601" s="247">
        <v>10000</v>
      </c>
      <c r="I3601" s="248">
        <v>10000</v>
      </c>
      <c r="J3601" s="248">
        <v>1</v>
      </c>
      <c r="K3601" s="249">
        <v>2023</v>
      </c>
      <c r="L3601" s="249">
        <v>2023</v>
      </c>
      <c r="M3601" s="250" t="s">
        <v>7210</v>
      </c>
    </row>
    <row r="3602" spans="4:13" x14ac:dyDescent="0.35">
      <c r="D3602" s="244" t="s">
        <v>7253</v>
      </c>
      <c r="E3602" s="245">
        <v>45133</v>
      </c>
      <c r="F3602" s="245">
        <v>45139</v>
      </c>
      <c r="G3602" s="246" t="s">
        <v>10</v>
      </c>
      <c r="H3602" s="247">
        <v>100000</v>
      </c>
      <c r="I3602" s="248">
        <v>100000</v>
      </c>
      <c r="J3602" s="248">
        <v>1</v>
      </c>
      <c r="K3602" s="249">
        <v>2023</v>
      </c>
      <c r="L3602" s="249">
        <v>2023</v>
      </c>
      <c r="M3602" s="250" t="s">
        <v>7210</v>
      </c>
    </row>
    <row r="3603" spans="4:13" x14ac:dyDescent="0.35">
      <c r="D3603" s="244" t="s">
        <v>7254</v>
      </c>
      <c r="E3603" s="245">
        <v>45144</v>
      </c>
      <c r="F3603" s="245">
        <v>45145</v>
      </c>
      <c r="G3603" s="246" t="s">
        <v>10</v>
      </c>
      <c r="H3603" s="247">
        <v>729300</v>
      </c>
      <c r="I3603" s="248">
        <v>729300</v>
      </c>
      <c r="J3603" s="248">
        <v>1</v>
      </c>
      <c r="K3603" s="249">
        <v>2023</v>
      </c>
      <c r="L3603" s="249">
        <v>2023</v>
      </c>
      <c r="M3603" s="250" t="s">
        <v>7210</v>
      </c>
    </row>
    <row r="3604" spans="4:13" x14ac:dyDescent="0.35">
      <c r="D3604" s="244" t="s">
        <v>7372</v>
      </c>
      <c r="E3604" s="245">
        <v>44072</v>
      </c>
      <c r="F3604" s="245">
        <v>45135</v>
      </c>
      <c r="G3604" s="246" t="s">
        <v>10</v>
      </c>
      <c r="H3604" s="247">
        <v>5000</v>
      </c>
      <c r="I3604" s="248">
        <v>0</v>
      </c>
      <c r="J3604" s="248">
        <v>1</v>
      </c>
      <c r="K3604" s="249">
        <v>2020</v>
      </c>
      <c r="L3604" s="249">
        <v>2023</v>
      </c>
      <c r="M3604" s="250" t="s">
        <v>35</v>
      </c>
    </row>
    <row r="3605" spans="4:13" x14ac:dyDescent="0.35">
      <c r="D3605" s="244" t="s">
        <v>7255</v>
      </c>
      <c r="E3605" s="245">
        <v>45142</v>
      </c>
      <c r="F3605" s="245">
        <v>45149</v>
      </c>
      <c r="G3605" s="246" t="s">
        <v>10</v>
      </c>
      <c r="H3605" s="247">
        <v>100000</v>
      </c>
      <c r="I3605" s="248">
        <v>100000</v>
      </c>
      <c r="J3605" s="248">
        <v>1</v>
      </c>
      <c r="K3605" s="249">
        <v>2023</v>
      </c>
      <c r="L3605" s="249">
        <v>2023</v>
      </c>
      <c r="M3605" s="250" t="s">
        <v>7210</v>
      </c>
    </row>
    <row r="3606" spans="4:13" x14ac:dyDescent="0.35">
      <c r="D3606" s="244" t="s">
        <v>7256</v>
      </c>
      <c r="E3606" s="245">
        <v>45145</v>
      </c>
      <c r="F3606" s="245">
        <v>45152</v>
      </c>
      <c r="G3606" s="246" t="s">
        <v>10</v>
      </c>
      <c r="H3606" s="247">
        <v>100000</v>
      </c>
      <c r="I3606" s="248">
        <v>100000</v>
      </c>
      <c r="J3606" s="248">
        <v>1</v>
      </c>
      <c r="K3606" s="249">
        <v>2023</v>
      </c>
      <c r="L3606" s="249">
        <v>2023</v>
      </c>
      <c r="M3606" s="250" t="s">
        <v>7210</v>
      </c>
    </row>
    <row r="3607" spans="4:13" x14ac:dyDescent="0.35">
      <c r="D3607" s="244" t="s">
        <v>7257</v>
      </c>
      <c r="E3607" s="245">
        <v>45152</v>
      </c>
      <c r="F3607" s="245">
        <v>45153</v>
      </c>
      <c r="G3607" s="246" t="s">
        <v>10</v>
      </c>
      <c r="H3607" s="247">
        <v>9500</v>
      </c>
      <c r="I3607" s="248">
        <v>9500</v>
      </c>
      <c r="J3607" s="248">
        <v>1</v>
      </c>
      <c r="K3607" s="249">
        <v>2023</v>
      </c>
      <c r="L3607" s="249">
        <v>2023</v>
      </c>
      <c r="M3607" s="250" t="s">
        <v>7210</v>
      </c>
    </row>
    <row r="3608" spans="4:13" x14ac:dyDescent="0.35">
      <c r="D3608" s="244" t="s">
        <v>7258</v>
      </c>
      <c r="E3608" s="245">
        <v>45114</v>
      </c>
      <c r="F3608" s="245">
        <v>45115</v>
      </c>
      <c r="G3608" s="246" t="s">
        <v>10</v>
      </c>
      <c r="H3608" s="247">
        <v>100000</v>
      </c>
      <c r="I3608" s="248">
        <v>100000</v>
      </c>
      <c r="J3608" s="248">
        <v>1</v>
      </c>
      <c r="K3608" s="249">
        <v>2023</v>
      </c>
      <c r="L3608" s="249">
        <v>2023</v>
      </c>
      <c r="M3608" s="250" t="s">
        <v>7210</v>
      </c>
    </row>
    <row r="3609" spans="4:13" x14ac:dyDescent="0.35">
      <c r="D3609" s="244" t="s">
        <v>7259</v>
      </c>
      <c r="E3609" s="245">
        <v>45155</v>
      </c>
      <c r="F3609" s="245">
        <v>45159</v>
      </c>
      <c r="G3609" s="246" t="s">
        <v>10</v>
      </c>
      <c r="H3609" s="247">
        <v>7000</v>
      </c>
      <c r="I3609" s="248">
        <v>7000</v>
      </c>
      <c r="J3609" s="248">
        <v>1</v>
      </c>
      <c r="K3609" s="249">
        <v>2023</v>
      </c>
      <c r="L3609" s="249">
        <v>2023</v>
      </c>
      <c r="M3609" s="250" t="s">
        <v>7210</v>
      </c>
    </row>
    <row r="3610" spans="4:13" x14ac:dyDescent="0.35">
      <c r="D3610" s="244" t="s">
        <v>7260</v>
      </c>
      <c r="E3610" s="245">
        <v>45153</v>
      </c>
      <c r="F3610" s="245">
        <v>45161</v>
      </c>
      <c r="G3610" s="246" t="s">
        <v>10</v>
      </c>
      <c r="H3610" s="247">
        <v>100000</v>
      </c>
      <c r="I3610" s="248">
        <v>100000</v>
      </c>
      <c r="J3610" s="248">
        <v>1</v>
      </c>
      <c r="K3610" s="249">
        <v>2023</v>
      </c>
      <c r="L3610" s="249">
        <v>2023</v>
      </c>
      <c r="M3610" s="250" t="s">
        <v>7210</v>
      </c>
    </row>
    <row r="3611" spans="4:13" x14ac:dyDescent="0.35">
      <c r="D3611" s="244" t="s">
        <v>7261</v>
      </c>
      <c r="E3611" s="245">
        <v>45156</v>
      </c>
      <c r="F3611" s="245">
        <v>45159</v>
      </c>
      <c r="G3611" s="246" t="s">
        <v>10</v>
      </c>
      <c r="H3611" s="247">
        <v>329875</v>
      </c>
      <c r="I3611" s="248">
        <v>329875</v>
      </c>
      <c r="J3611" s="248">
        <v>1</v>
      </c>
      <c r="K3611" s="249">
        <v>2023</v>
      </c>
      <c r="L3611" s="249">
        <v>2023</v>
      </c>
      <c r="M3611" s="250" t="s">
        <v>7210</v>
      </c>
    </row>
    <row r="3612" spans="4:13" x14ac:dyDescent="0.35">
      <c r="D3612" s="244" t="s">
        <v>7436</v>
      </c>
      <c r="E3612" s="245">
        <v>45154</v>
      </c>
      <c r="F3612" s="245">
        <v>45159</v>
      </c>
      <c r="G3612" s="246" t="s">
        <v>13</v>
      </c>
      <c r="H3612" s="247">
        <v>30000</v>
      </c>
      <c r="I3612" s="248">
        <v>-40000</v>
      </c>
      <c r="J3612" s="248">
        <v>1</v>
      </c>
      <c r="K3612" s="249">
        <v>2023</v>
      </c>
      <c r="L3612" s="249">
        <v>2023</v>
      </c>
      <c r="M3612" s="250" t="s">
        <v>7210</v>
      </c>
    </row>
    <row r="3613" spans="4:13" x14ac:dyDescent="0.35">
      <c r="D3613" s="244" t="s">
        <v>7405</v>
      </c>
      <c r="E3613" s="245">
        <v>45150</v>
      </c>
      <c r="F3613" s="245">
        <v>45161</v>
      </c>
      <c r="G3613" s="246" t="s">
        <v>782</v>
      </c>
      <c r="H3613" s="247">
        <v>89389</v>
      </c>
      <c r="I3613" s="248">
        <v>72669.443704999998</v>
      </c>
      <c r="J3613" s="248">
        <v>1</v>
      </c>
      <c r="K3613" s="249">
        <v>2023</v>
      </c>
      <c r="L3613" s="249">
        <v>2023</v>
      </c>
      <c r="M3613" s="250" t="s">
        <v>7210</v>
      </c>
    </row>
    <row r="3614" spans="4:13" x14ac:dyDescent="0.35">
      <c r="D3614" s="244" t="s">
        <v>7262</v>
      </c>
      <c r="E3614" s="245">
        <v>45164</v>
      </c>
      <c r="F3614" s="245">
        <v>45166</v>
      </c>
      <c r="G3614" s="246" t="s">
        <v>160</v>
      </c>
      <c r="H3614" s="247">
        <v>100000</v>
      </c>
      <c r="I3614" s="248">
        <v>100000</v>
      </c>
      <c r="J3614" s="248">
        <v>1</v>
      </c>
      <c r="K3614" s="249">
        <v>2023</v>
      </c>
      <c r="L3614" s="249">
        <v>2023</v>
      </c>
      <c r="M3614" s="250" t="s">
        <v>7210</v>
      </c>
    </row>
    <row r="3615" spans="4:13" x14ac:dyDescent="0.35">
      <c r="D3615" s="244" t="s">
        <v>7263</v>
      </c>
      <c r="E3615" s="245">
        <v>45141</v>
      </c>
      <c r="F3615" s="245">
        <v>45167</v>
      </c>
      <c r="G3615" s="246" t="s">
        <v>10</v>
      </c>
      <c r="H3615" s="247">
        <v>89000</v>
      </c>
      <c r="I3615" s="248">
        <v>89000</v>
      </c>
      <c r="J3615" s="248">
        <v>1</v>
      </c>
      <c r="K3615" s="249">
        <v>2023</v>
      </c>
      <c r="L3615" s="249">
        <v>2023</v>
      </c>
      <c r="M3615" s="250" t="s">
        <v>7210</v>
      </c>
    </row>
    <row r="3616" spans="4:13" x14ac:dyDescent="0.35">
      <c r="D3616" s="244" t="s">
        <v>7264</v>
      </c>
      <c r="E3616" s="245">
        <v>44527</v>
      </c>
      <c r="F3616" s="245">
        <v>45103</v>
      </c>
      <c r="G3616" s="246" t="s">
        <v>13</v>
      </c>
      <c r="H3616" s="247">
        <v>290000</v>
      </c>
      <c r="I3616" s="248">
        <v>290000</v>
      </c>
      <c r="J3616" s="248">
        <v>1</v>
      </c>
      <c r="K3616" s="249">
        <v>2021</v>
      </c>
      <c r="L3616" s="249">
        <v>2023</v>
      </c>
      <c r="M3616" s="250" t="s">
        <v>3138</v>
      </c>
    </row>
    <row r="3617" spans="4:13" x14ac:dyDescent="0.35">
      <c r="D3617" s="244" t="s">
        <v>7265</v>
      </c>
      <c r="E3617" s="245">
        <v>45166</v>
      </c>
      <c r="F3617" s="245">
        <v>45169</v>
      </c>
      <c r="G3617" s="246" t="s">
        <v>10</v>
      </c>
      <c r="H3617" s="247">
        <v>7000</v>
      </c>
      <c r="I3617" s="248">
        <v>7000</v>
      </c>
      <c r="J3617" s="248">
        <v>1</v>
      </c>
      <c r="K3617" s="249">
        <v>2023</v>
      </c>
      <c r="L3617" s="249">
        <v>2023</v>
      </c>
      <c r="M3617" s="250" t="s">
        <v>7210</v>
      </c>
    </row>
    <row r="3618" spans="4:13" x14ac:dyDescent="0.35">
      <c r="D3618" s="244" t="s">
        <v>7267</v>
      </c>
      <c r="E3618" s="245">
        <v>45174</v>
      </c>
      <c r="F3618" s="245">
        <v>45177</v>
      </c>
      <c r="G3618" s="246" t="s">
        <v>10</v>
      </c>
      <c r="H3618" s="247">
        <v>8800</v>
      </c>
      <c r="I3618" s="248">
        <v>8800</v>
      </c>
      <c r="J3618" s="248">
        <v>1</v>
      </c>
      <c r="K3618" s="249">
        <v>2023</v>
      </c>
      <c r="L3618" s="249">
        <v>2023</v>
      </c>
      <c r="M3618" s="250" t="s">
        <v>7210</v>
      </c>
    </row>
    <row r="3619" spans="4:13" x14ac:dyDescent="0.35">
      <c r="D3619" s="244" t="s">
        <v>7268</v>
      </c>
      <c r="E3619" s="245">
        <v>45177</v>
      </c>
      <c r="F3619" s="245">
        <v>45178</v>
      </c>
      <c r="G3619" s="246" t="s">
        <v>10</v>
      </c>
      <c r="H3619" s="247">
        <v>80000</v>
      </c>
      <c r="I3619" s="248">
        <v>80000</v>
      </c>
      <c r="J3619" s="248">
        <v>1</v>
      </c>
      <c r="K3619" s="249">
        <v>2023</v>
      </c>
      <c r="L3619" s="249">
        <v>2023</v>
      </c>
      <c r="M3619" s="250" t="s">
        <v>7210</v>
      </c>
    </row>
    <row r="3620" spans="4:13" x14ac:dyDescent="0.35">
      <c r="D3620" s="244" t="s">
        <v>7269</v>
      </c>
      <c r="E3620" s="245">
        <v>45177</v>
      </c>
      <c r="F3620" s="245">
        <v>45181</v>
      </c>
      <c r="G3620" s="246" t="s">
        <v>10</v>
      </c>
      <c r="H3620" s="247">
        <v>70000</v>
      </c>
      <c r="I3620" s="248">
        <v>70000</v>
      </c>
      <c r="J3620" s="248">
        <v>1</v>
      </c>
      <c r="K3620" s="249">
        <v>2023</v>
      </c>
      <c r="L3620" s="249">
        <v>2023</v>
      </c>
      <c r="M3620" s="250" t="s">
        <v>7210</v>
      </c>
    </row>
    <row r="3621" spans="4:13" x14ac:dyDescent="0.35">
      <c r="D3621" s="244" t="s">
        <v>7270</v>
      </c>
      <c r="E3621" s="245">
        <v>45172</v>
      </c>
      <c r="F3621" s="245">
        <v>45181</v>
      </c>
      <c r="G3621" s="246" t="s">
        <v>10</v>
      </c>
      <c r="H3621" s="247">
        <v>50000</v>
      </c>
      <c r="I3621" s="248">
        <v>50000</v>
      </c>
      <c r="J3621" s="248">
        <v>1</v>
      </c>
      <c r="K3621" s="249">
        <v>2023</v>
      </c>
      <c r="L3621" s="249">
        <v>2023</v>
      </c>
      <c r="M3621" s="250" t="s">
        <v>7210</v>
      </c>
    </row>
    <row r="3622" spans="4:13" x14ac:dyDescent="0.35">
      <c r="D3622" s="244" t="s">
        <v>7271</v>
      </c>
      <c r="E3622" s="245">
        <v>45175</v>
      </c>
      <c r="F3622" s="245">
        <v>45178</v>
      </c>
      <c r="G3622" s="246" t="s">
        <v>10</v>
      </c>
      <c r="H3622" s="247">
        <v>100000</v>
      </c>
      <c r="I3622" s="248">
        <v>100000</v>
      </c>
      <c r="J3622" s="248">
        <v>1</v>
      </c>
      <c r="K3622" s="249">
        <v>2023</v>
      </c>
      <c r="L3622" s="249">
        <v>2023</v>
      </c>
      <c r="M3622" s="250" t="s">
        <v>7210</v>
      </c>
    </row>
    <row r="3623" spans="4:13" x14ac:dyDescent="0.35">
      <c r="D3623" s="244" t="s">
        <v>7272</v>
      </c>
      <c r="E3623" s="245">
        <v>45177</v>
      </c>
      <c r="F3623" s="245">
        <v>45183</v>
      </c>
      <c r="G3623" s="246" t="s">
        <v>10</v>
      </c>
      <c r="H3623" s="247">
        <v>50000</v>
      </c>
      <c r="I3623" s="248">
        <v>50000</v>
      </c>
      <c r="J3623" s="248">
        <v>1</v>
      </c>
      <c r="K3623" s="249">
        <v>2023</v>
      </c>
      <c r="L3623" s="249">
        <v>2023</v>
      </c>
      <c r="M3623" s="250" t="s">
        <v>7210</v>
      </c>
    </row>
    <row r="3624" spans="4:13" x14ac:dyDescent="0.35">
      <c r="D3624" s="244" t="s">
        <v>7275</v>
      </c>
      <c r="E3624" s="245">
        <v>45164</v>
      </c>
      <c r="F3624" s="245">
        <v>45184</v>
      </c>
      <c r="G3624" s="246" t="s">
        <v>10</v>
      </c>
      <c r="H3624" s="247">
        <v>100000</v>
      </c>
      <c r="I3624" s="248">
        <v>100000</v>
      </c>
      <c r="J3624" s="248">
        <v>1</v>
      </c>
      <c r="K3624" s="249">
        <v>2023</v>
      </c>
      <c r="L3624" s="249">
        <v>2023</v>
      </c>
      <c r="M3624" s="250" t="s">
        <v>7210</v>
      </c>
    </row>
    <row r="3625" spans="4:13" x14ac:dyDescent="0.35">
      <c r="D3625" s="244" t="s">
        <v>7276</v>
      </c>
      <c r="E3625" s="245">
        <v>45185</v>
      </c>
      <c r="F3625" s="245">
        <v>45187</v>
      </c>
      <c r="G3625" s="246" t="s">
        <v>10</v>
      </c>
      <c r="H3625" s="247">
        <v>770300</v>
      </c>
      <c r="I3625" s="248">
        <v>770300</v>
      </c>
      <c r="J3625" s="248">
        <v>1</v>
      </c>
      <c r="K3625" s="249">
        <v>2023</v>
      </c>
      <c r="L3625" s="249">
        <v>2023</v>
      </c>
      <c r="M3625" s="250" t="s">
        <v>7210</v>
      </c>
    </row>
    <row r="3626" spans="4:13" x14ac:dyDescent="0.35">
      <c r="D3626" s="244" t="s">
        <v>7277</v>
      </c>
      <c r="E3626" s="245">
        <v>45136</v>
      </c>
      <c r="F3626" s="245">
        <v>45189</v>
      </c>
      <c r="G3626" s="246" t="s">
        <v>13</v>
      </c>
      <c r="H3626" s="247">
        <v>50000</v>
      </c>
      <c r="I3626" s="248">
        <v>50000</v>
      </c>
      <c r="J3626" s="248">
        <v>1</v>
      </c>
      <c r="K3626" s="249">
        <v>2023</v>
      </c>
      <c r="L3626" s="249">
        <v>2023</v>
      </c>
      <c r="M3626" s="250" t="s">
        <v>7210</v>
      </c>
    </row>
    <row r="3627" spans="4:13" x14ac:dyDescent="0.35">
      <c r="D3627" s="244" t="s">
        <v>7278</v>
      </c>
      <c r="E3627" s="245">
        <v>45182</v>
      </c>
      <c r="F3627" s="245">
        <v>45189</v>
      </c>
      <c r="G3627" s="246" t="s">
        <v>10</v>
      </c>
      <c r="H3627" s="247">
        <v>5000</v>
      </c>
      <c r="I3627" s="248">
        <v>5000</v>
      </c>
      <c r="J3627" s="248">
        <v>1</v>
      </c>
      <c r="K3627" s="249">
        <v>2023</v>
      </c>
      <c r="L3627" s="249">
        <v>2023</v>
      </c>
      <c r="M3627" s="250" t="s">
        <v>7210</v>
      </c>
    </row>
    <row r="3628" spans="4:13" x14ac:dyDescent="0.35">
      <c r="D3628" s="244" t="s">
        <v>7279</v>
      </c>
      <c r="E3628" s="245">
        <v>45185</v>
      </c>
      <c r="F3628" s="245">
        <v>45188</v>
      </c>
      <c r="G3628" s="246" t="s">
        <v>10</v>
      </c>
      <c r="H3628" s="247">
        <v>620000</v>
      </c>
      <c r="I3628" s="248">
        <v>620000</v>
      </c>
      <c r="J3628" s="248">
        <v>1</v>
      </c>
      <c r="K3628" s="249">
        <v>2023</v>
      </c>
      <c r="L3628" s="249">
        <v>2023</v>
      </c>
      <c r="M3628" s="250" t="s">
        <v>7210</v>
      </c>
    </row>
    <row r="3629" spans="4:13" x14ac:dyDescent="0.35">
      <c r="D3629" s="244" t="s">
        <v>7280</v>
      </c>
      <c r="E3629" s="245">
        <v>45180</v>
      </c>
      <c r="F3629" s="245">
        <v>45190</v>
      </c>
      <c r="G3629" s="246" t="s">
        <v>10</v>
      </c>
      <c r="H3629" s="247">
        <v>20000</v>
      </c>
      <c r="I3629" s="248">
        <v>20000</v>
      </c>
      <c r="J3629" s="248">
        <v>1</v>
      </c>
      <c r="K3629" s="249">
        <v>2023</v>
      </c>
      <c r="L3629" s="249">
        <v>2023</v>
      </c>
      <c r="M3629" s="250" t="s">
        <v>7210</v>
      </c>
    </row>
    <row r="3630" spans="4:13" x14ac:dyDescent="0.35">
      <c r="D3630" s="244" t="s">
        <v>7281</v>
      </c>
      <c r="E3630" s="245">
        <v>45058</v>
      </c>
      <c r="F3630" s="245">
        <v>45091</v>
      </c>
      <c r="G3630" s="246" t="s">
        <v>658</v>
      </c>
      <c r="H3630" s="247">
        <v>50000</v>
      </c>
      <c r="I3630" s="248">
        <v>50000</v>
      </c>
      <c r="J3630" s="248">
        <v>1</v>
      </c>
      <c r="K3630" s="249">
        <v>2023</v>
      </c>
      <c r="L3630" s="249">
        <v>2023</v>
      </c>
      <c r="M3630" s="250" t="s">
        <v>7246</v>
      </c>
    </row>
    <row r="3631" spans="4:13" x14ac:dyDescent="0.35">
      <c r="D3631" s="244" t="s">
        <v>7282</v>
      </c>
      <c r="E3631" s="245">
        <v>45058</v>
      </c>
      <c r="F3631" s="245">
        <v>45091</v>
      </c>
      <c r="G3631" s="246" t="s">
        <v>658</v>
      </c>
      <c r="H3631" s="247">
        <v>50000</v>
      </c>
      <c r="I3631" s="248">
        <v>50000</v>
      </c>
      <c r="J3631" s="248">
        <v>1</v>
      </c>
      <c r="K3631" s="249">
        <v>2023</v>
      </c>
      <c r="L3631" s="249">
        <v>2023</v>
      </c>
      <c r="M3631" s="250" t="s">
        <v>7246</v>
      </c>
    </row>
    <row r="3632" spans="4:13" x14ac:dyDescent="0.35">
      <c r="D3632" s="244" t="s">
        <v>7283</v>
      </c>
      <c r="E3632" s="245">
        <v>45125</v>
      </c>
      <c r="F3632" s="245">
        <v>45131</v>
      </c>
      <c r="G3632" s="246" t="s">
        <v>10</v>
      </c>
      <c r="H3632" s="247">
        <v>30000</v>
      </c>
      <c r="I3632" s="248">
        <v>30000</v>
      </c>
      <c r="J3632" s="248">
        <v>1</v>
      </c>
      <c r="K3632" s="249">
        <v>2023</v>
      </c>
      <c r="L3632" s="249">
        <v>2023</v>
      </c>
      <c r="M3632" s="250" t="s">
        <v>7210</v>
      </c>
    </row>
    <row r="3633" spans="4:13" x14ac:dyDescent="0.35">
      <c r="D3633" s="244" t="s">
        <v>7284</v>
      </c>
      <c r="E3633" s="245">
        <v>45192</v>
      </c>
      <c r="F3633" s="245">
        <v>45194</v>
      </c>
      <c r="G3633" s="246" t="s">
        <v>10</v>
      </c>
      <c r="H3633" s="247">
        <v>2000</v>
      </c>
      <c r="I3633" s="248">
        <v>2000</v>
      </c>
      <c r="J3633" s="248">
        <v>1</v>
      </c>
      <c r="K3633" s="249">
        <v>2023</v>
      </c>
      <c r="L3633" s="249">
        <v>2023</v>
      </c>
      <c r="M3633" s="250" t="s">
        <v>7210</v>
      </c>
    </row>
    <row r="3634" spans="4:13" x14ac:dyDescent="0.35">
      <c r="D3634" s="244" t="s">
        <v>7285</v>
      </c>
      <c r="E3634" s="245">
        <v>45191</v>
      </c>
      <c r="F3634" s="245">
        <v>45194</v>
      </c>
      <c r="G3634" s="246" t="s">
        <v>10</v>
      </c>
      <c r="H3634" s="247">
        <v>10000</v>
      </c>
      <c r="I3634" s="248">
        <v>10000</v>
      </c>
      <c r="J3634" s="248">
        <v>1</v>
      </c>
      <c r="K3634" s="249">
        <v>2023</v>
      </c>
      <c r="L3634" s="249">
        <v>2023</v>
      </c>
      <c r="M3634" s="250" t="s">
        <v>7210</v>
      </c>
    </row>
    <row r="3635" spans="4:13" x14ac:dyDescent="0.35">
      <c r="D3635" s="244" t="s">
        <v>7286</v>
      </c>
      <c r="E3635" s="245">
        <v>45195</v>
      </c>
      <c r="F3635" s="245">
        <v>45195</v>
      </c>
      <c r="G3635" s="246" t="s">
        <v>10</v>
      </c>
      <c r="H3635" s="247">
        <v>80000</v>
      </c>
      <c r="I3635" s="248">
        <v>80000</v>
      </c>
      <c r="J3635" s="248">
        <v>1</v>
      </c>
      <c r="K3635" s="249">
        <v>2023</v>
      </c>
      <c r="L3635" s="249">
        <v>2023</v>
      </c>
      <c r="M3635" s="250" t="s">
        <v>7210</v>
      </c>
    </row>
    <row r="3636" spans="4:13" x14ac:dyDescent="0.35">
      <c r="D3636" s="244" t="s">
        <v>7287</v>
      </c>
      <c r="E3636" s="245">
        <v>45185</v>
      </c>
      <c r="F3636" s="245">
        <v>45195</v>
      </c>
      <c r="G3636" s="246" t="s">
        <v>10</v>
      </c>
      <c r="H3636" s="247">
        <v>25000</v>
      </c>
      <c r="I3636" s="248">
        <v>25000</v>
      </c>
      <c r="J3636" s="248">
        <v>1</v>
      </c>
      <c r="K3636" s="249">
        <v>2023</v>
      </c>
      <c r="L3636" s="249">
        <v>2023</v>
      </c>
      <c r="M3636" s="250" t="s">
        <v>7210</v>
      </c>
    </row>
    <row r="3637" spans="4:13" x14ac:dyDescent="0.35">
      <c r="D3637" s="244" t="s">
        <v>7288</v>
      </c>
      <c r="E3637" s="245">
        <v>45192</v>
      </c>
      <c r="F3637" s="245">
        <v>45195</v>
      </c>
      <c r="G3637" s="246" t="s">
        <v>10</v>
      </c>
      <c r="H3637" s="247">
        <v>691450</v>
      </c>
      <c r="I3637" s="248">
        <v>691450</v>
      </c>
      <c r="J3637" s="248">
        <v>1</v>
      </c>
      <c r="K3637" s="249">
        <v>2023</v>
      </c>
      <c r="L3637" s="249">
        <v>2023</v>
      </c>
      <c r="M3637" s="250" t="s">
        <v>7210</v>
      </c>
    </row>
    <row r="3638" spans="4:13" x14ac:dyDescent="0.35">
      <c r="D3638" s="244" t="s">
        <v>7289</v>
      </c>
      <c r="E3638" s="245">
        <v>45196</v>
      </c>
      <c r="F3638" s="245">
        <v>45198</v>
      </c>
      <c r="G3638" s="246" t="s">
        <v>13</v>
      </c>
      <c r="H3638" s="247">
        <v>80000</v>
      </c>
      <c r="I3638" s="248">
        <v>80000</v>
      </c>
      <c r="J3638" s="248">
        <v>1</v>
      </c>
      <c r="K3638" s="249">
        <v>2023</v>
      </c>
      <c r="L3638" s="249">
        <v>2023</v>
      </c>
      <c r="M3638" s="250" t="s">
        <v>7210</v>
      </c>
    </row>
    <row r="3639" spans="4:13" x14ac:dyDescent="0.35">
      <c r="D3639" s="244" t="s">
        <v>7209</v>
      </c>
      <c r="E3639" s="245">
        <v>45196</v>
      </c>
      <c r="F3639" s="245">
        <v>45196</v>
      </c>
      <c r="G3639" s="246" t="s">
        <v>197</v>
      </c>
      <c r="H3639" s="247">
        <v>15000</v>
      </c>
      <c r="I3639" s="248">
        <v>15000</v>
      </c>
      <c r="J3639" s="248">
        <v>1</v>
      </c>
      <c r="K3639" s="249">
        <v>2023</v>
      </c>
      <c r="L3639" s="249">
        <v>2023</v>
      </c>
      <c r="M3639" s="250" t="s">
        <v>7210</v>
      </c>
    </row>
    <row r="3640" spans="4:13" x14ac:dyDescent="0.35">
      <c r="D3640" s="244" t="s">
        <v>7387</v>
      </c>
      <c r="E3640" s="245">
        <v>45183</v>
      </c>
      <c r="F3640" s="245">
        <v>45195</v>
      </c>
      <c r="G3640" s="246" t="s">
        <v>664</v>
      </c>
      <c r="H3640" s="247">
        <v>0</v>
      </c>
      <c r="I3640" s="248">
        <v>-10000</v>
      </c>
      <c r="J3640" s="248">
        <v>1</v>
      </c>
      <c r="K3640" s="249">
        <v>2023</v>
      </c>
      <c r="L3640" s="249">
        <v>2023</v>
      </c>
      <c r="M3640" s="250" t="s">
        <v>7210</v>
      </c>
    </row>
    <row r="3641" spans="4:13" x14ac:dyDescent="0.35">
      <c r="D3641" s="244" t="s">
        <v>7290</v>
      </c>
      <c r="E3641" s="245">
        <v>45111</v>
      </c>
      <c r="F3641" s="245">
        <v>45197</v>
      </c>
      <c r="G3641" s="246" t="s">
        <v>658</v>
      </c>
      <c r="H3641" s="247">
        <v>266040</v>
      </c>
      <c r="I3641" s="248">
        <v>266040</v>
      </c>
      <c r="J3641" s="248">
        <v>1</v>
      </c>
      <c r="K3641" s="249">
        <v>2023</v>
      </c>
      <c r="L3641" s="249">
        <v>2023</v>
      </c>
      <c r="M3641" s="250" t="s">
        <v>7210</v>
      </c>
    </row>
    <row r="3642" spans="4:13" x14ac:dyDescent="0.35">
      <c r="D3642" s="244" t="s">
        <v>7293</v>
      </c>
      <c r="E3642" s="245">
        <v>45015</v>
      </c>
      <c r="F3642" s="245">
        <v>45042</v>
      </c>
      <c r="G3642" s="246" t="s">
        <v>782</v>
      </c>
      <c r="H3642" s="247">
        <v>50000</v>
      </c>
      <c r="I3642" s="248">
        <v>50000</v>
      </c>
      <c r="J3642" s="248">
        <v>1</v>
      </c>
      <c r="K3642" s="249">
        <v>2023</v>
      </c>
      <c r="L3642" s="249">
        <v>2023</v>
      </c>
      <c r="M3642" s="250" t="s">
        <v>7201</v>
      </c>
    </row>
    <row r="3643" spans="4:13" x14ac:dyDescent="0.35">
      <c r="D3643" s="244" t="s">
        <v>7294</v>
      </c>
      <c r="E3643" s="245">
        <v>45203</v>
      </c>
      <c r="F3643" s="245">
        <v>45205</v>
      </c>
      <c r="G3643" s="246" t="s">
        <v>664</v>
      </c>
      <c r="H3643" s="247">
        <v>50000</v>
      </c>
      <c r="I3643" s="248">
        <v>50000</v>
      </c>
      <c r="J3643" s="248">
        <v>1</v>
      </c>
      <c r="K3643" s="249">
        <v>2023</v>
      </c>
      <c r="L3643" s="249">
        <v>2023</v>
      </c>
      <c r="M3643" s="250" t="s">
        <v>7295</v>
      </c>
    </row>
    <row r="3644" spans="4:13" x14ac:dyDescent="0.35">
      <c r="D3644" s="244" t="s">
        <v>7296</v>
      </c>
      <c r="E3644" s="245">
        <v>45200</v>
      </c>
      <c r="F3644" s="245">
        <v>45210</v>
      </c>
      <c r="G3644" s="246" t="s">
        <v>10</v>
      </c>
      <c r="H3644" s="247">
        <v>50000</v>
      </c>
      <c r="I3644" s="248">
        <v>50000</v>
      </c>
      <c r="J3644" s="248">
        <v>1</v>
      </c>
      <c r="K3644" s="249">
        <v>2023</v>
      </c>
      <c r="L3644" s="249">
        <v>2023</v>
      </c>
      <c r="M3644" s="250" t="s">
        <v>7295</v>
      </c>
    </row>
    <row r="3645" spans="4:13" x14ac:dyDescent="0.35">
      <c r="D3645" s="244" t="s">
        <v>7297</v>
      </c>
      <c r="E3645" s="245">
        <v>45161</v>
      </c>
      <c r="F3645" s="245">
        <v>45177</v>
      </c>
      <c r="G3645" s="246" t="s">
        <v>10</v>
      </c>
      <c r="H3645" s="247">
        <v>40500</v>
      </c>
      <c r="I3645" s="248">
        <v>40500</v>
      </c>
      <c r="J3645" s="248">
        <v>1</v>
      </c>
      <c r="K3645" s="249">
        <v>2023</v>
      </c>
      <c r="L3645" s="249">
        <v>2023</v>
      </c>
      <c r="M3645" s="250" t="s">
        <v>7210</v>
      </c>
    </row>
    <row r="3646" spans="4:13" x14ac:dyDescent="0.35">
      <c r="D3646" s="244" t="s">
        <v>7298</v>
      </c>
      <c r="E3646" s="245">
        <v>45162</v>
      </c>
      <c r="F3646" s="245">
        <v>45208</v>
      </c>
      <c r="G3646" s="246" t="s">
        <v>10</v>
      </c>
      <c r="H3646" s="247">
        <v>16000</v>
      </c>
      <c r="I3646" s="248">
        <v>16000</v>
      </c>
      <c r="J3646" s="248">
        <v>1</v>
      </c>
      <c r="K3646" s="249">
        <v>2023</v>
      </c>
      <c r="L3646" s="249">
        <v>2023</v>
      </c>
      <c r="M3646" s="250" t="s">
        <v>7210</v>
      </c>
    </row>
    <row r="3647" spans="4:13" x14ac:dyDescent="0.35">
      <c r="D3647" s="244" t="s">
        <v>7299</v>
      </c>
      <c r="E3647" s="245">
        <v>45211</v>
      </c>
      <c r="F3647" s="245">
        <v>45212</v>
      </c>
      <c r="G3647" s="246" t="s">
        <v>10</v>
      </c>
      <c r="H3647" s="247">
        <v>626700</v>
      </c>
      <c r="I3647" s="248">
        <v>626700</v>
      </c>
      <c r="J3647" s="248">
        <v>1</v>
      </c>
      <c r="K3647" s="249">
        <v>2023</v>
      </c>
      <c r="L3647" s="249">
        <v>2023</v>
      </c>
      <c r="M3647" s="250" t="s">
        <v>7295</v>
      </c>
    </row>
    <row r="3648" spans="4:13" x14ac:dyDescent="0.35">
      <c r="D3648" s="244" t="s">
        <v>7300</v>
      </c>
      <c r="E3648" s="245">
        <v>45210</v>
      </c>
      <c r="F3648" s="245">
        <v>45217</v>
      </c>
      <c r="G3648" s="246" t="s">
        <v>13</v>
      </c>
      <c r="H3648" s="247">
        <v>36366</v>
      </c>
      <c r="I3648" s="248">
        <v>36366</v>
      </c>
      <c r="J3648" s="248">
        <v>1</v>
      </c>
      <c r="K3648" s="249">
        <v>2023</v>
      </c>
      <c r="L3648" s="249">
        <v>2023</v>
      </c>
      <c r="M3648" s="250" t="s">
        <v>7295</v>
      </c>
    </row>
    <row r="3649" spans="4:13" x14ac:dyDescent="0.35">
      <c r="D3649" s="244" t="s">
        <v>7301</v>
      </c>
      <c r="E3649" s="245">
        <v>45191</v>
      </c>
      <c r="F3649" s="245">
        <v>45216</v>
      </c>
      <c r="G3649" s="246" t="s">
        <v>13</v>
      </c>
      <c r="H3649" s="247">
        <v>80000</v>
      </c>
      <c r="I3649" s="248">
        <v>80000</v>
      </c>
      <c r="J3649" s="248">
        <v>1</v>
      </c>
      <c r="K3649" s="249">
        <v>2023</v>
      </c>
      <c r="L3649" s="249">
        <v>2023</v>
      </c>
      <c r="M3649" s="250" t="s">
        <v>7210</v>
      </c>
    </row>
    <row r="3650" spans="4:13" x14ac:dyDescent="0.35">
      <c r="D3650" s="244" t="s">
        <v>7302</v>
      </c>
      <c r="E3650" s="245">
        <v>45216</v>
      </c>
      <c r="F3650" s="245">
        <v>45217</v>
      </c>
      <c r="G3650" s="246" t="s">
        <v>10</v>
      </c>
      <c r="H3650" s="247">
        <v>150000</v>
      </c>
      <c r="I3650" s="248">
        <v>150000</v>
      </c>
      <c r="J3650" s="248">
        <v>1</v>
      </c>
      <c r="K3650" s="249">
        <v>2023</v>
      </c>
      <c r="L3650" s="249">
        <v>2023</v>
      </c>
      <c r="M3650" s="250" t="s">
        <v>7295</v>
      </c>
    </row>
    <row r="3651" spans="4:13" x14ac:dyDescent="0.35">
      <c r="D3651" s="244" t="s">
        <v>7303</v>
      </c>
      <c r="E3651" s="245">
        <v>45174</v>
      </c>
      <c r="F3651" s="245">
        <v>45210</v>
      </c>
      <c r="G3651" s="246" t="s">
        <v>10</v>
      </c>
      <c r="H3651" s="247">
        <v>50000</v>
      </c>
      <c r="I3651" s="248">
        <v>50000</v>
      </c>
      <c r="J3651" s="248">
        <v>1</v>
      </c>
      <c r="K3651" s="249">
        <v>2023</v>
      </c>
      <c r="L3651" s="249">
        <v>2023</v>
      </c>
      <c r="M3651" s="250" t="s">
        <v>7210</v>
      </c>
    </row>
    <row r="3652" spans="4:13" x14ac:dyDescent="0.35">
      <c r="D3652" s="244" t="s">
        <v>7304</v>
      </c>
      <c r="E3652" s="245">
        <v>45213</v>
      </c>
      <c r="F3652" s="245">
        <v>45217</v>
      </c>
      <c r="G3652" s="246" t="s">
        <v>658</v>
      </c>
      <c r="H3652" s="247">
        <v>50000</v>
      </c>
      <c r="I3652" s="248">
        <v>50000</v>
      </c>
      <c r="J3652" s="248">
        <v>1</v>
      </c>
      <c r="K3652" s="249">
        <v>2023</v>
      </c>
      <c r="L3652" s="249">
        <v>2023</v>
      </c>
      <c r="M3652" s="250" t="s">
        <v>7295</v>
      </c>
    </row>
    <row r="3653" spans="4:13" x14ac:dyDescent="0.35">
      <c r="D3653" s="244" t="s">
        <v>7388</v>
      </c>
      <c r="E3653" s="245">
        <v>45189</v>
      </c>
      <c r="F3653" s="245">
        <v>45189</v>
      </c>
      <c r="G3653" s="246" t="s">
        <v>782</v>
      </c>
      <c r="H3653" s="247">
        <v>50000</v>
      </c>
      <c r="I3653" s="248">
        <v>40000</v>
      </c>
      <c r="J3653" s="248">
        <v>1</v>
      </c>
      <c r="K3653" s="249">
        <v>2023</v>
      </c>
      <c r="L3653" s="249">
        <v>2023</v>
      </c>
      <c r="M3653" s="250" t="s">
        <v>7210</v>
      </c>
    </row>
    <row r="3654" spans="4:13" x14ac:dyDescent="0.35">
      <c r="D3654" s="244" t="s">
        <v>7429</v>
      </c>
      <c r="E3654" s="245">
        <v>44686</v>
      </c>
      <c r="F3654" s="245">
        <v>45135</v>
      </c>
      <c r="G3654" s="246" t="s">
        <v>658</v>
      </c>
      <c r="H3654" s="247">
        <v>50000</v>
      </c>
      <c r="I3654" s="248">
        <v>0</v>
      </c>
      <c r="J3654" s="248">
        <v>1</v>
      </c>
      <c r="K3654" s="249">
        <v>2022</v>
      </c>
      <c r="L3654" s="249">
        <v>2023</v>
      </c>
      <c r="M3654" s="250" t="s">
        <v>6406</v>
      </c>
    </row>
    <row r="3655" spans="4:13" x14ac:dyDescent="0.35">
      <c r="D3655" s="244" t="s">
        <v>7306</v>
      </c>
      <c r="E3655" s="245">
        <v>45215</v>
      </c>
      <c r="F3655" s="245">
        <v>45218</v>
      </c>
      <c r="G3655" s="246" t="s">
        <v>10</v>
      </c>
      <c r="H3655" s="247">
        <v>100000</v>
      </c>
      <c r="I3655" s="248">
        <v>100000</v>
      </c>
      <c r="J3655" s="248">
        <v>1</v>
      </c>
      <c r="K3655" s="249">
        <v>2023</v>
      </c>
      <c r="L3655" s="249">
        <v>2023</v>
      </c>
      <c r="M3655" s="250" t="s">
        <v>7295</v>
      </c>
    </row>
    <row r="3656" spans="4:13" x14ac:dyDescent="0.35">
      <c r="D3656" s="244" t="s">
        <v>7430</v>
      </c>
      <c r="E3656" s="245">
        <v>44645</v>
      </c>
      <c r="F3656" s="245">
        <v>45135</v>
      </c>
      <c r="G3656" s="246" t="s">
        <v>658</v>
      </c>
      <c r="H3656" s="247">
        <v>50000</v>
      </c>
      <c r="I3656" s="248">
        <v>0</v>
      </c>
      <c r="J3656" s="248">
        <v>1</v>
      </c>
      <c r="K3656" s="249">
        <v>2022</v>
      </c>
      <c r="L3656" s="249">
        <v>2023</v>
      </c>
      <c r="M3656" s="250" t="s">
        <v>6021</v>
      </c>
    </row>
    <row r="3657" spans="4:13" x14ac:dyDescent="0.35">
      <c r="D3657" s="244" t="s">
        <v>7307</v>
      </c>
      <c r="E3657" s="245">
        <v>45202</v>
      </c>
      <c r="F3657" s="245">
        <v>45218</v>
      </c>
      <c r="G3657" s="246" t="s">
        <v>10</v>
      </c>
      <c r="H3657" s="247">
        <v>150000</v>
      </c>
      <c r="I3657" s="248">
        <v>150000</v>
      </c>
      <c r="J3657" s="248">
        <v>1</v>
      </c>
      <c r="K3657" s="249">
        <v>2023</v>
      </c>
      <c r="L3657" s="249">
        <v>2023</v>
      </c>
      <c r="M3657" s="250" t="s">
        <v>7295</v>
      </c>
    </row>
    <row r="3658" spans="4:13" x14ac:dyDescent="0.35">
      <c r="D3658" s="244" t="s">
        <v>7308</v>
      </c>
      <c r="E3658" s="245">
        <v>45221</v>
      </c>
      <c r="F3658" s="245">
        <v>45222</v>
      </c>
      <c r="G3658" s="246" t="s">
        <v>10</v>
      </c>
      <c r="H3658" s="247">
        <v>100000</v>
      </c>
      <c r="I3658" s="248">
        <v>100000</v>
      </c>
      <c r="J3658" s="248">
        <v>1</v>
      </c>
      <c r="K3658" s="249">
        <v>2023</v>
      </c>
      <c r="L3658" s="249">
        <v>2023</v>
      </c>
      <c r="M3658" s="250" t="s">
        <v>7295</v>
      </c>
    </row>
    <row r="3659" spans="4:13" x14ac:dyDescent="0.35">
      <c r="D3659" s="244" t="s">
        <v>7309</v>
      </c>
      <c r="E3659" s="245">
        <v>45213</v>
      </c>
      <c r="F3659" s="245">
        <v>45222</v>
      </c>
      <c r="G3659" s="246" t="s">
        <v>10</v>
      </c>
      <c r="H3659" s="247">
        <v>7000</v>
      </c>
      <c r="I3659" s="248">
        <v>7000</v>
      </c>
      <c r="J3659" s="248">
        <v>1</v>
      </c>
      <c r="K3659" s="249">
        <v>2023</v>
      </c>
      <c r="L3659" s="249">
        <v>2023</v>
      </c>
      <c r="M3659" s="250" t="s">
        <v>7295</v>
      </c>
    </row>
    <row r="3660" spans="4:13" x14ac:dyDescent="0.35">
      <c r="D3660" s="244" t="s">
        <v>7310</v>
      </c>
      <c r="E3660" s="245">
        <v>43592</v>
      </c>
      <c r="F3660" s="245">
        <v>45217</v>
      </c>
      <c r="G3660" s="246" t="s">
        <v>13</v>
      </c>
      <c r="H3660" s="247">
        <v>50000</v>
      </c>
      <c r="I3660" s="248">
        <v>50000</v>
      </c>
      <c r="J3660" s="248">
        <v>1</v>
      </c>
      <c r="K3660" s="249">
        <v>2019</v>
      </c>
      <c r="L3660" s="249">
        <v>2023</v>
      </c>
      <c r="M3660" s="250" t="s">
        <v>51</v>
      </c>
    </row>
    <row r="3661" spans="4:13" x14ac:dyDescent="0.35">
      <c r="D3661" s="244" t="s">
        <v>7311</v>
      </c>
      <c r="E3661" s="245">
        <v>45206</v>
      </c>
      <c r="F3661" s="245">
        <v>45222</v>
      </c>
      <c r="G3661" s="246" t="s">
        <v>10</v>
      </c>
      <c r="H3661" s="247">
        <v>113580</v>
      </c>
      <c r="I3661" s="248">
        <v>113580</v>
      </c>
      <c r="J3661" s="248">
        <v>1</v>
      </c>
      <c r="K3661" s="249">
        <v>2023</v>
      </c>
      <c r="L3661" s="249">
        <v>2023</v>
      </c>
      <c r="M3661" s="250" t="s">
        <v>7295</v>
      </c>
    </row>
    <row r="3662" spans="4:13" x14ac:dyDescent="0.35">
      <c r="D3662" s="244" t="s">
        <v>7312</v>
      </c>
      <c r="E3662" s="245">
        <v>45211</v>
      </c>
      <c r="F3662" s="245">
        <v>45218</v>
      </c>
      <c r="G3662" s="246" t="s">
        <v>782</v>
      </c>
      <c r="H3662" s="247">
        <v>21296</v>
      </c>
      <c r="I3662" s="248">
        <v>21296</v>
      </c>
      <c r="J3662" s="248">
        <v>1</v>
      </c>
      <c r="K3662" s="249">
        <v>2023</v>
      </c>
      <c r="L3662" s="249">
        <v>2023</v>
      </c>
      <c r="M3662" s="250" t="s">
        <v>7295</v>
      </c>
    </row>
    <row r="3663" spans="4:13" x14ac:dyDescent="0.35">
      <c r="D3663" s="244" t="s">
        <v>7313</v>
      </c>
      <c r="E3663" s="245">
        <v>45201</v>
      </c>
      <c r="F3663" s="245">
        <v>45222</v>
      </c>
      <c r="G3663" s="246" t="s">
        <v>10</v>
      </c>
      <c r="H3663" s="247">
        <v>100000</v>
      </c>
      <c r="I3663" s="248">
        <v>100000</v>
      </c>
      <c r="J3663" s="248">
        <v>1</v>
      </c>
      <c r="K3663" s="249">
        <v>2023</v>
      </c>
      <c r="L3663" s="249">
        <v>2023</v>
      </c>
      <c r="M3663" s="250" t="s">
        <v>7295</v>
      </c>
    </row>
    <row r="3664" spans="4:13" x14ac:dyDescent="0.35">
      <c r="D3664" s="244" t="s">
        <v>7315</v>
      </c>
      <c r="E3664" s="245">
        <v>45213</v>
      </c>
      <c r="F3664" s="245">
        <v>45217</v>
      </c>
      <c r="G3664" s="246" t="s">
        <v>10</v>
      </c>
      <c r="H3664" s="247">
        <v>100000</v>
      </c>
      <c r="I3664" s="248">
        <v>100000</v>
      </c>
      <c r="J3664" s="248">
        <v>1</v>
      </c>
      <c r="K3664" s="249">
        <v>2023</v>
      </c>
      <c r="L3664" s="249">
        <v>2023</v>
      </c>
      <c r="M3664" s="250" t="s">
        <v>7295</v>
      </c>
    </row>
    <row r="3665" spans="4:13" x14ac:dyDescent="0.35">
      <c r="D3665" s="244" t="s">
        <v>7316</v>
      </c>
      <c r="E3665" s="245">
        <v>45206</v>
      </c>
      <c r="F3665" s="245">
        <v>45217</v>
      </c>
      <c r="G3665" s="246" t="s">
        <v>10</v>
      </c>
      <c r="H3665" s="247">
        <v>12500</v>
      </c>
      <c r="I3665" s="248">
        <v>12500</v>
      </c>
      <c r="J3665" s="248">
        <v>1</v>
      </c>
      <c r="K3665" s="249">
        <v>2023</v>
      </c>
      <c r="L3665" s="249">
        <v>2023</v>
      </c>
      <c r="M3665" s="250" t="s">
        <v>7295</v>
      </c>
    </row>
    <row r="3666" spans="4:13" x14ac:dyDescent="0.35">
      <c r="D3666" s="244" t="s">
        <v>7317</v>
      </c>
      <c r="E3666" s="245">
        <v>45220</v>
      </c>
      <c r="F3666" s="245">
        <v>45225</v>
      </c>
      <c r="G3666" s="246" t="s">
        <v>10</v>
      </c>
      <c r="H3666" s="247">
        <v>310400</v>
      </c>
      <c r="I3666" s="248">
        <v>310400</v>
      </c>
      <c r="J3666" s="248">
        <v>1</v>
      </c>
      <c r="K3666" s="249">
        <v>2023</v>
      </c>
      <c r="L3666" s="249">
        <v>2023</v>
      </c>
      <c r="M3666" s="250" t="s">
        <v>7295</v>
      </c>
    </row>
    <row r="3667" spans="4:13" x14ac:dyDescent="0.35">
      <c r="D3667" s="244" t="s">
        <v>7318</v>
      </c>
      <c r="E3667" s="245">
        <v>45201</v>
      </c>
      <c r="F3667" s="245">
        <v>45223</v>
      </c>
      <c r="G3667" s="246" t="s">
        <v>10</v>
      </c>
      <c r="H3667" s="247">
        <v>50000</v>
      </c>
      <c r="I3667" s="248">
        <v>50000</v>
      </c>
      <c r="J3667" s="248">
        <v>1</v>
      </c>
      <c r="K3667" s="249">
        <v>2023</v>
      </c>
      <c r="L3667" s="249">
        <v>2023</v>
      </c>
      <c r="M3667" s="250" t="s">
        <v>7295</v>
      </c>
    </row>
    <row r="3668" spans="4:13" x14ac:dyDescent="0.35">
      <c r="D3668" s="244" t="s">
        <v>7373</v>
      </c>
      <c r="E3668" s="245">
        <v>44542</v>
      </c>
      <c r="F3668" s="245">
        <v>45168</v>
      </c>
      <c r="G3668" s="246" t="s">
        <v>160</v>
      </c>
      <c r="H3668" s="247">
        <v>5568</v>
      </c>
      <c r="I3668" s="248">
        <v>222.72</v>
      </c>
      <c r="J3668" s="248">
        <v>1</v>
      </c>
      <c r="K3668" s="249">
        <v>2021</v>
      </c>
      <c r="L3668" s="249">
        <v>2023</v>
      </c>
      <c r="M3668" s="250" t="s">
        <v>3138</v>
      </c>
    </row>
    <row r="3669" spans="4:13" x14ac:dyDescent="0.35">
      <c r="D3669" s="244" t="s">
        <v>7319</v>
      </c>
      <c r="E3669" s="245">
        <v>45222</v>
      </c>
      <c r="F3669" s="245">
        <v>45223</v>
      </c>
      <c r="G3669" s="246" t="s">
        <v>10</v>
      </c>
      <c r="H3669" s="247">
        <v>100000</v>
      </c>
      <c r="I3669" s="248">
        <v>100000</v>
      </c>
      <c r="J3669" s="248">
        <v>1</v>
      </c>
      <c r="K3669" s="249">
        <v>2023</v>
      </c>
      <c r="L3669" s="249">
        <v>2023</v>
      </c>
      <c r="M3669" s="250" t="s">
        <v>7295</v>
      </c>
    </row>
    <row r="3670" spans="4:13" x14ac:dyDescent="0.35">
      <c r="D3670" s="244" t="s">
        <v>7320</v>
      </c>
      <c r="E3670" s="245">
        <v>44337</v>
      </c>
      <c r="F3670" s="245">
        <v>45051</v>
      </c>
      <c r="G3670" s="246" t="s">
        <v>10</v>
      </c>
      <c r="H3670" s="247">
        <v>50000</v>
      </c>
      <c r="I3670" s="248">
        <v>50000</v>
      </c>
      <c r="J3670" s="248">
        <v>1</v>
      </c>
      <c r="K3670" s="249">
        <v>2021</v>
      </c>
      <c r="L3670" s="249">
        <v>2023</v>
      </c>
      <c r="M3670" s="250" t="s">
        <v>2250</v>
      </c>
    </row>
    <row r="3671" spans="4:13" x14ac:dyDescent="0.35">
      <c r="D3671" s="244" t="s">
        <v>7321</v>
      </c>
      <c r="E3671" s="245">
        <v>45230</v>
      </c>
      <c r="F3671" s="245">
        <v>45230</v>
      </c>
      <c r="G3671" s="246" t="s">
        <v>10</v>
      </c>
      <c r="H3671" s="247">
        <v>100000</v>
      </c>
      <c r="I3671" s="248">
        <v>100000</v>
      </c>
      <c r="J3671" s="248">
        <v>1</v>
      </c>
      <c r="K3671" s="249">
        <v>2023</v>
      </c>
      <c r="L3671" s="249">
        <v>2023</v>
      </c>
      <c r="M3671" s="250" t="s">
        <v>7295</v>
      </c>
    </row>
    <row r="3672" spans="4:13" x14ac:dyDescent="0.35">
      <c r="D3672" s="244" t="s">
        <v>7322</v>
      </c>
      <c r="E3672" s="245">
        <v>45229</v>
      </c>
      <c r="F3672" s="245">
        <v>45231</v>
      </c>
      <c r="G3672" s="246" t="s">
        <v>658</v>
      </c>
      <c r="H3672" s="247">
        <v>50000</v>
      </c>
      <c r="I3672" s="248">
        <v>50000</v>
      </c>
      <c r="J3672" s="248">
        <v>1</v>
      </c>
      <c r="K3672" s="249">
        <v>2023</v>
      </c>
      <c r="L3672" s="249">
        <v>2023</v>
      </c>
      <c r="M3672" s="250" t="s">
        <v>7295</v>
      </c>
    </row>
    <row r="3673" spans="4:13" x14ac:dyDescent="0.35">
      <c r="D3673" s="244" t="s">
        <v>7323</v>
      </c>
      <c r="E3673" s="245">
        <v>45236</v>
      </c>
      <c r="F3673" s="245">
        <v>45237</v>
      </c>
      <c r="G3673" s="246" t="s">
        <v>10</v>
      </c>
      <c r="H3673" s="247">
        <v>11120</v>
      </c>
      <c r="I3673" s="248">
        <v>11120</v>
      </c>
      <c r="J3673" s="248">
        <v>1</v>
      </c>
      <c r="K3673" s="249">
        <v>2023</v>
      </c>
      <c r="L3673" s="249">
        <v>2023</v>
      </c>
      <c r="M3673" s="250" t="s">
        <v>7295</v>
      </c>
    </row>
    <row r="3674" spans="4:13" x14ac:dyDescent="0.35">
      <c r="D3674" s="244" t="s">
        <v>7324</v>
      </c>
      <c r="E3674" s="245">
        <v>45224</v>
      </c>
      <c r="F3674" s="245">
        <v>45237</v>
      </c>
      <c r="G3674" s="246" t="s">
        <v>10</v>
      </c>
      <c r="H3674" s="247">
        <v>50000</v>
      </c>
      <c r="I3674" s="248">
        <v>50000</v>
      </c>
      <c r="J3674" s="248">
        <v>1</v>
      </c>
      <c r="K3674" s="249">
        <v>2023</v>
      </c>
      <c r="L3674" s="249">
        <v>2023</v>
      </c>
      <c r="M3674" s="250" t="s">
        <v>7295</v>
      </c>
    </row>
    <row r="3675" spans="4:13" x14ac:dyDescent="0.35">
      <c r="D3675" s="244" t="s">
        <v>7325</v>
      </c>
      <c r="E3675" s="245">
        <v>45222</v>
      </c>
      <c r="F3675" s="245">
        <v>45229</v>
      </c>
      <c r="G3675" s="246" t="s">
        <v>10</v>
      </c>
      <c r="H3675" s="247">
        <v>10000</v>
      </c>
      <c r="I3675" s="248">
        <v>10000</v>
      </c>
      <c r="J3675" s="248">
        <v>1</v>
      </c>
      <c r="K3675" s="249">
        <v>2023</v>
      </c>
      <c r="L3675" s="249">
        <v>2023</v>
      </c>
      <c r="M3675" s="250" t="s">
        <v>7295</v>
      </c>
    </row>
    <row r="3676" spans="4:13" x14ac:dyDescent="0.35">
      <c r="D3676" s="244" t="s">
        <v>7326</v>
      </c>
      <c r="E3676" s="245">
        <v>45238</v>
      </c>
      <c r="F3676" s="245">
        <v>45238</v>
      </c>
      <c r="G3676" s="246" t="s">
        <v>10</v>
      </c>
      <c r="H3676" s="247">
        <v>15000</v>
      </c>
      <c r="I3676" s="248">
        <v>15000</v>
      </c>
      <c r="J3676" s="248">
        <v>1</v>
      </c>
      <c r="K3676" s="249">
        <v>2023</v>
      </c>
      <c r="L3676" s="249">
        <v>2023</v>
      </c>
      <c r="M3676" s="250" t="s">
        <v>7295</v>
      </c>
    </row>
    <row r="3677" spans="4:13" x14ac:dyDescent="0.35">
      <c r="D3677" s="244" t="s">
        <v>7327</v>
      </c>
      <c r="E3677" s="245">
        <v>45240</v>
      </c>
      <c r="F3677" s="245">
        <v>45244</v>
      </c>
      <c r="G3677" s="246" t="s">
        <v>10</v>
      </c>
      <c r="H3677" s="247">
        <v>100000</v>
      </c>
      <c r="I3677" s="248">
        <v>100000</v>
      </c>
      <c r="J3677" s="248">
        <v>1</v>
      </c>
      <c r="K3677" s="249">
        <v>2023</v>
      </c>
      <c r="L3677" s="249">
        <v>2023</v>
      </c>
      <c r="M3677" s="250" t="s">
        <v>7295</v>
      </c>
    </row>
    <row r="3678" spans="4:13" x14ac:dyDescent="0.35">
      <c r="D3678" s="244" t="s">
        <v>7389</v>
      </c>
      <c r="E3678" s="245">
        <v>45226</v>
      </c>
      <c r="F3678" s="245">
        <v>45244</v>
      </c>
      <c r="G3678" s="246" t="s">
        <v>782</v>
      </c>
      <c r="H3678" s="247">
        <v>50000</v>
      </c>
      <c r="I3678" s="248">
        <v>40000</v>
      </c>
      <c r="J3678" s="248">
        <v>1</v>
      </c>
      <c r="K3678" s="249">
        <v>2023</v>
      </c>
      <c r="L3678" s="249">
        <v>2023</v>
      </c>
      <c r="M3678" s="250" t="s">
        <v>7295</v>
      </c>
    </row>
    <row r="3679" spans="4:13" x14ac:dyDescent="0.35">
      <c r="D3679" s="244" t="s">
        <v>7412</v>
      </c>
      <c r="E3679" s="245">
        <v>44323</v>
      </c>
      <c r="F3679" s="245">
        <v>44370</v>
      </c>
      <c r="G3679" s="246" t="s">
        <v>152</v>
      </c>
      <c r="H3679" s="247">
        <v>48488</v>
      </c>
      <c r="I3679" s="248">
        <v>4317.8482995729</v>
      </c>
      <c r="J3679" s="248">
        <v>1</v>
      </c>
      <c r="K3679" s="249">
        <v>2021</v>
      </c>
      <c r="L3679" s="249">
        <v>2021</v>
      </c>
      <c r="M3679" s="250" t="s">
        <v>2250</v>
      </c>
    </row>
    <row r="3680" spans="4:13" x14ac:dyDescent="0.35">
      <c r="D3680" s="244" t="s">
        <v>7331</v>
      </c>
      <c r="E3680" s="245">
        <v>45248</v>
      </c>
      <c r="F3680" s="245">
        <v>45250</v>
      </c>
      <c r="G3680" s="246" t="s">
        <v>10</v>
      </c>
      <c r="H3680" s="247">
        <v>100000</v>
      </c>
      <c r="I3680" s="248">
        <v>100000</v>
      </c>
      <c r="J3680" s="248">
        <v>1</v>
      </c>
      <c r="K3680" s="249">
        <v>2023</v>
      </c>
      <c r="L3680" s="249">
        <v>2023</v>
      </c>
      <c r="M3680" s="250" t="s">
        <v>7295</v>
      </c>
    </row>
    <row r="3681" spans="4:13" x14ac:dyDescent="0.35">
      <c r="D3681" s="244" t="s">
        <v>7332</v>
      </c>
      <c r="E3681" s="245">
        <v>45233</v>
      </c>
      <c r="F3681" s="245">
        <v>45239</v>
      </c>
      <c r="G3681" s="246" t="s">
        <v>10</v>
      </c>
      <c r="H3681" s="247">
        <v>100000</v>
      </c>
      <c r="I3681" s="248">
        <v>100000</v>
      </c>
      <c r="J3681" s="248">
        <v>1</v>
      </c>
      <c r="K3681" s="249">
        <v>2023</v>
      </c>
      <c r="L3681" s="249">
        <v>2023</v>
      </c>
      <c r="M3681" s="250" t="s">
        <v>7295</v>
      </c>
    </row>
    <row r="3682" spans="4:13" x14ac:dyDescent="0.35">
      <c r="D3682" s="244" t="s">
        <v>7333</v>
      </c>
      <c r="E3682" s="245">
        <v>45254</v>
      </c>
      <c r="F3682" s="245">
        <v>45257</v>
      </c>
      <c r="G3682" s="246" t="s">
        <v>10</v>
      </c>
      <c r="H3682" s="247">
        <v>260500</v>
      </c>
      <c r="I3682" s="248">
        <v>260500</v>
      </c>
      <c r="J3682" s="248">
        <v>1</v>
      </c>
      <c r="K3682" s="249">
        <v>2023</v>
      </c>
      <c r="L3682" s="249">
        <v>2023</v>
      </c>
      <c r="M3682" s="250" t="s">
        <v>7295</v>
      </c>
    </row>
    <row r="3683" spans="4:13" x14ac:dyDescent="0.35">
      <c r="D3683" s="244" t="s">
        <v>7334</v>
      </c>
      <c r="E3683" s="245">
        <v>45254</v>
      </c>
      <c r="F3683" s="245">
        <v>45257</v>
      </c>
      <c r="G3683" s="246" t="s">
        <v>13</v>
      </c>
      <c r="H3683" s="247">
        <v>400000</v>
      </c>
      <c r="I3683" s="248">
        <v>400000</v>
      </c>
      <c r="J3683" s="248">
        <v>1</v>
      </c>
      <c r="K3683" s="249">
        <v>2023</v>
      </c>
      <c r="L3683" s="249">
        <v>2023</v>
      </c>
      <c r="M3683" s="250" t="s">
        <v>7295</v>
      </c>
    </row>
    <row r="3684" spans="4:13" x14ac:dyDescent="0.35">
      <c r="D3684" s="244" t="s">
        <v>7391</v>
      </c>
      <c r="E3684" s="245">
        <v>45233</v>
      </c>
      <c r="F3684" s="245">
        <v>45252</v>
      </c>
      <c r="G3684" s="246" t="s">
        <v>197</v>
      </c>
      <c r="H3684" s="247">
        <v>7.5669959187508002E-10</v>
      </c>
      <c r="I3684" s="248">
        <v>7.5669959187508002E-10</v>
      </c>
      <c r="J3684" s="248">
        <v>1</v>
      </c>
      <c r="K3684" s="249">
        <v>2023</v>
      </c>
      <c r="L3684" s="249">
        <v>2023</v>
      </c>
      <c r="M3684" s="250" t="s">
        <v>7295</v>
      </c>
    </row>
    <row r="3685" spans="4:13" x14ac:dyDescent="0.35">
      <c r="D3685" s="244" t="s">
        <v>7335</v>
      </c>
      <c r="E3685" s="245">
        <v>45238</v>
      </c>
      <c r="F3685" s="245">
        <v>45245</v>
      </c>
      <c r="G3685" s="246" t="s">
        <v>10</v>
      </c>
      <c r="H3685" s="247">
        <v>700</v>
      </c>
      <c r="I3685" s="248">
        <v>700</v>
      </c>
      <c r="J3685" s="248">
        <v>1</v>
      </c>
      <c r="K3685" s="249">
        <v>2023</v>
      </c>
      <c r="L3685" s="249">
        <v>2023</v>
      </c>
      <c r="M3685" s="250" t="s">
        <v>7295</v>
      </c>
    </row>
    <row r="3686" spans="4:13" x14ac:dyDescent="0.35">
      <c r="D3686" s="244" t="s">
        <v>7337</v>
      </c>
      <c r="E3686" s="245">
        <v>45258</v>
      </c>
      <c r="F3686" s="245">
        <v>45260</v>
      </c>
      <c r="G3686" s="246" t="s">
        <v>10</v>
      </c>
      <c r="H3686" s="247">
        <v>35300</v>
      </c>
      <c r="I3686" s="248">
        <v>35300</v>
      </c>
      <c r="J3686" s="248">
        <v>1</v>
      </c>
      <c r="K3686" s="249">
        <v>2023</v>
      </c>
      <c r="L3686" s="249">
        <v>2023</v>
      </c>
      <c r="M3686" s="250" t="s">
        <v>7295</v>
      </c>
    </row>
    <row r="3687" spans="4:13" x14ac:dyDescent="0.35">
      <c r="D3687" s="244" t="s">
        <v>7338</v>
      </c>
      <c r="E3687" s="245">
        <v>45236</v>
      </c>
      <c r="F3687" s="245">
        <v>45245</v>
      </c>
      <c r="G3687" s="246" t="s">
        <v>152</v>
      </c>
      <c r="H3687" s="247">
        <v>100000</v>
      </c>
      <c r="I3687" s="248">
        <v>100000</v>
      </c>
      <c r="J3687" s="248">
        <v>1</v>
      </c>
      <c r="K3687" s="249">
        <v>2023</v>
      </c>
      <c r="L3687" s="249">
        <v>2023</v>
      </c>
      <c r="M3687" s="250" t="s">
        <v>7295</v>
      </c>
    </row>
    <row r="3688" spans="4:13" x14ac:dyDescent="0.35">
      <c r="D3688" s="244" t="s">
        <v>7339</v>
      </c>
      <c r="E3688" s="245">
        <v>45235</v>
      </c>
      <c r="F3688" s="245">
        <v>45261</v>
      </c>
      <c r="G3688" s="246" t="s">
        <v>10</v>
      </c>
      <c r="H3688" s="247">
        <v>10000</v>
      </c>
      <c r="I3688" s="248">
        <v>10000</v>
      </c>
      <c r="J3688" s="248">
        <v>1</v>
      </c>
      <c r="K3688" s="249">
        <v>2023</v>
      </c>
      <c r="L3688" s="249">
        <v>2023</v>
      </c>
      <c r="M3688" s="250" t="s">
        <v>7295</v>
      </c>
    </row>
    <row r="3689" spans="4:13" x14ac:dyDescent="0.35">
      <c r="D3689" s="244" t="s">
        <v>7397</v>
      </c>
      <c r="E3689" s="245">
        <v>45256</v>
      </c>
      <c r="F3689" s="245">
        <v>45261</v>
      </c>
      <c r="G3689" s="246" t="s">
        <v>10</v>
      </c>
      <c r="H3689" s="247">
        <v>16000</v>
      </c>
      <c r="I3689" s="248">
        <v>924.8</v>
      </c>
      <c r="J3689" s="248">
        <v>1</v>
      </c>
      <c r="K3689" s="249">
        <v>2023</v>
      </c>
      <c r="L3689" s="249">
        <v>2023</v>
      </c>
      <c r="M3689" s="250" t="s">
        <v>7295</v>
      </c>
    </row>
    <row r="3690" spans="4:13" x14ac:dyDescent="0.35">
      <c r="D3690" s="244" t="s">
        <v>7590</v>
      </c>
      <c r="E3690" s="245">
        <v>45064</v>
      </c>
      <c r="F3690" s="245">
        <v>45251</v>
      </c>
      <c r="G3690" s="246" t="s">
        <v>658</v>
      </c>
      <c r="H3690" s="247">
        <v>50000</v>
      </c>
      <c r="I3690" s="248">
        <v>50000</v>
      </c>
      <c r="J3690" s="248">
        <v>1</v>
      </c>
      <c r="K3690" s="249">
        <v>2023</v>
      </c>
      <c r="L3690" s="249">
        <v>2023</v>
      </c>
      <c r="M3690" s="250" t="s">
        <v>7246</v>
      </c>
    </row>
    <row r="3691" spans="4:13" x14ac:dyDescent="0.35">
      <c r="D3691" s="244" t="s">
        <v>7445</v>
      </c>
      <c r="E3691" s="245">
        <v>45264</v>
      </c>
      <c r="F3691" s="245">
        <v>45265</v>
      </c>
      <c r="G3691" s="246" t="s">
        <v>10</v>
      </c>
      <c r="H3691" s="247">
        <v>100000</v>
      </c>
      <c r="I3691" s="248">
        <v>5780</v>
      </c>
      <c r="J3691" s="248">
        <v>1</v>
      </c>
      <c r="K3691" s="249">
        <v>2023</v>
      </c>
      <c r="L3691" s="249">
        <v>2023</v>
      </c>
      <c r="M3691" s="250" t="s">
        <v>7295</v>
      </c>
    </row>
    <row r="3692" spans="4:13" x14ac:dyDescent="0.35">
      <c r="D3692" s="244" t="s">
        <v>7340</v>
      </c>
      <c r="E3692" s="245">
        <v>45262</v>
      </c>
      <c r="F3692" s="245">
        <v>45264</v>
      </c>
      <c r="G3692" s="246" t="s">
        <v>13</v>
      </c>
      <c r="H3692" s="247">
        <v>14000</v>
      </c>
      <c r="I3692" s="248">
        <v>14000</v>
      </c>
      <c r="J3692" s="248">
        <v>1</v>
      </c>
      <c r="K3692" s="249">
        <v>2023</v>
      </c>
      <c r="L3692" s="249">
        <v>2023</v>
      </c>
      <c r="M3692" s="250" t="s">
        <v>7295</v>
      </c>
    </row>
    <row r="3693" spans="4:13" x14ac:dyDescent="0.35">
      <c r="D3693" s="244" t="s">
        <v>7341</v>
      </c>
      <c r="E3693" s="245">
        <v>45266</v>
      </c>
      <c r="F3693" s="245">
        <v>45266</v>
      </c>
      <c r="G3693" s="246" t="s">
        <v>10</v>
      </c>
      <c r="H3693" s="247">
        <v>300510</v>
      </c>
      <c r="I3693" s="248">
        <v>300510</v>
      </c>
      <c r="J3693" s="248">
        <v>1</v>
      </c>
      <c r="K3693" s="249">
        <v>2023</v>
      </c>
      <c r="L3693" s="249">
        <v>2023</v>
      </c>
      <c r="M3693" s="250" t="s">
        <v>7295</v>
      </c>
    </row>
    <row r="3694" spans="4:13" x14ac:dyDescent="0.35">
      <c r="D3694" s="244" t="s">
        <v>7342</v>
      </c>
      <c r="E3694" s="245">
        <v>45261</v>
      </c>
      <c r="F3694" s="245">
        <v>45268</v>
      </c>
      <c r="G3694" s="246" t="s">
        <v>10</v>
      </c>
      <c r="H3694" s="247">
        <v>121000</v>
      </c>
      <c r="I3694" s="248">
        <v>121000</v>
      </c>
      <c r="J3694" s="248">
        <v>1</v>
      </c>
      <c r="K3694" s="249">
        <v>2023</v>
      </c>
      <c r="L3694" s="249">
        <v>2023</v>
      </c>
      <c r="M3694" s="250" t="s">
        <v>7295</v>
      </c>
    </row>
    <row r="3695" spans="4:13" x14ac:dyDescent="0.35">
      <c r="D3695" s="244" t="s">
        <v>7343</v>
      </c>
      <c r="E3695" s="245">
        <v>45266</v>
      </c>
      <c r="F3695" s="245">
        <v>45269</v>
      </c>
      <c r="G3695" s="246" t="s">
        <v>13</v>
      </c>
      <c r="H3695" s="247">
        <v>50000</v>
      </c>
      <c r="I3695" s="248">
        <v>50000</v>
      </c>
      <c r="J3695" s="248">
        <v>1</v>
      </c>
      <c r="K3695" s="249">
        <v>2023</v>
      </c>
      <c r="L3695" s="249">
        <v>2023</v>
      </c>
      <c r="M3695" s="250" t="s">
        <v>7295</v>
      </c>
    </row>
    <row r="3696" spans="4:13" x14ac:dyDescent="0.35">
      <c r="D3696" s="244" t="s">
        <v>7344</v>
      </c>
      <c r="E3696" s="245">
        <v>45246</v>
      </c>
      <c r="F3696" s="245">
        <v>45268</v>
      </c>
      <c r="G3696" s="246" t="s">
        <v>10</v>
      </c>
      <c r="H3696" s="247">
        <v>3409</v>
      </c>
      <c r="I3696" s="248">
        <v>3409</v>
      </c>
      <c r="J3696" s="248">
        <v>1</v>
      </c>
      <c r="K3696" s="249">
        <v>2023</v>
      </c>
      <c r="L3696" s="249">
        <v>2023</v>
      </c>
      <c r="M3696" s="250" t="s">
        <v>7295</v>
      </c>
    </row>
    <row r="3697" spans="4:13" x14ac:dyDescent="0.35">
      <c r="D3697" s="244" t="s">
        <v>7345</v>
      </c>
      <c r="E3697" s="245">
        <v>45250</v>
      </c>
      <c r="F3697" s="245">
        <v>45269</v>
      </c>
      <c r="G3697" s="246" t="s">
        <v>10</v>
      </c>
      <c r="H3697" s="247">
        <v>100000</v>
      </c>
      <c r="I3697" s="248">
        <v>100000</v>
      </c>
      <c r="J3697" s="248">
        <v>1</v>
      </c>
      <c r="K3697" s="249">
        <v>2023</v>
      </c>
      <c r="L3697" s="249">
        <v>2023</v>
      </c>
      <c r="M3697" s="250" t="s">
        <v>7295</v>
      </c>
    </row>
    <row r="3698" spans="4:13" x14ac:dyDescent="0.35">
      <c r="D3698" s="244" t="s">
        <v>7346</v>
      </c>
      <c r="E3698" s="245">
        <v>45269</v>
      </c>
      <c r="F3698" s="245">
        <v>45273</v>
      </c>
      <c r="G3698" s="246" t="s">
        <v>10</v>
      </c>
      <c r="H3698" s="247">
        <v>931860</v>
      </c>
      <c r="I3698" s="248">
        <v>931860</v>
      </c>
      <c r="J3698" s="248">
        <v>1</v>
      </c>
      <c r="K3698" s="249">
        <v>2023</v>
      </c>
      <c r="L3698" s="249">
        <v>2023</v>
      </c>
      <c r="M3698" s="250" t="s">
        <v>7295</v>
      </c>
    </row>
    <row r="3699" spans="4:13" x14ac:dyDescent="0.35">
      <c r="D3699" s="244" t="s">
        <v>7347</v>
      </c>
      <c r="E3699" s="245">
        <v>45267</v>
      </c>
      <c r="F3699" s="245">
        <v>45271</v>
      </c>
      <c r="G3699" s="246" t="s">
        <v>10</v>
      </c>
      <c r="H3699" s="247">
        <v>12000</v>
      </c>
      <c r="I3699" s="248">
        <v>12000</v>
      </c>
      <c r="J3699" s="248">
        <v>1</v>
      </c>
      <c r="K3699" s="249">
        <v>2023</v>
      </c>
      <c r="L3699" s="249">
        <v>2023</v>
      </c>
      <c r="M3699" s="250" t="s">
        <v>7295</v>
      </c>
    </row>
    <row r="3700" spans="4:13" x14ac:dyDescent="0.35">
      <c r="D3700" s="244" t="s">
        <v>7393</v>
      </c>
      <c r="E3700" s="245">
        <v>45270</v>
      </c>
      <c r="F3700" s="245">
        <v>45273</v>
      </c>
      <c r="G3700" s="246" t="s">
        <v>10</v>
      </c>
      <c r="H3700" s="247">
        <v>18000</v>
      </c>
      <c r="I3700" s="248">
        <v>3867</v>
      </c>
      <c r="J3700" s="248">
        <v>1</v>
      </c>
      <c r="K3700" s="249">
        <v>2023</v>
      </c>
      <c r="L3700" s="249">
        <v>2023</v>
      </c>
      <c r="M3700" s="250" t="s">
        <v>7295</v>
      </c>
    </row>
    <row r="3701" spans="4:13" x14ac:dyDescent="0.35">
      <c r="D3701" s="244" t="s">
        <v>7349</v>
      </c>
      <c r="E3701" s="245">
        <v>45225</v>
      </c>
      <c r="F3701" s="245">
        <v>45237</v>
      </c>
      <c r="G3701" s="246" t="s">
        <v>658</v>
      </c>
      <c r="H3701" s="247">
        <v>50000</v>
      </c>
      <c r="I3701" s="248">
        <v>50000</v>
      </c>
      <c r="J3701" s="248">
        <v>1</v>
      </c>
      <c r="K3701" s="249">
        <v>2023</v>
      </c>
      <c r="L3701" s="249">
        <v>2023</v>
      </c>
      <c r="M3701" s="250" t="s">
        <v>7295</v>
      </c>
    </row>
    <row r="3702" spans="4:13" x14ac:dyDescent="0.35">
      <c r="D3702" s="244" t="s">
        <v>7350</v>
      </c>
      <c r="E3702" s="245">
        <v>45272</v>
      </c>
      <c r="F3702" s="245">
        <v>45273</v>
      </c>
      <c r="G3702" s="246" t="s">
        <v>10</v>
      </c>
      <c r="H3702" s="247">
        <v>197300</v>
      </c>
      <c r="I3702" s="248">
        <v>197300</v>
      </c>
      <c r="J3702" s="248">
        <v>1</v>
      </c>
      <c r="K3702" s="249">
        <v>2023</v>
      </c>
      <c r="L3702" s="249">
        <v>2023</v>
      </c>
      <c r="M3702" s="250" t="s">
        <v>7295</v>
      </c>
    </row>
    <row r="3703" spans="4:13" x14ac:dyDescent="0.35">
      <c r="D3703" s="244" t="s">
        <v>7351</v>
      </c>
      <c r="E3703" s="245">
        <v>45265</v>
      </c>
      <c r="F3703" s="245">
        <v>45266</v>
      </c>
      <c r="G3703" s="246" t="s">
        <v>10</v>
      </c>
      <c r="H3703" s="247">
        <v>848900</v>
      </c>
      <c r="I3703" s="248">
        <v>848900</v>
      </c>
      <c r="J3703" s="248">
        <v>1</v>
      </c>
      <c r="K3703" s="249">
        <v>2023</v>
      </c>
      <c r="L3703" s="249">
        <v>2023</v>
      </c>
      <c r="M3703" s="250" t="s">
        <v>7295</v>
      </c>
    </row>
    <row r="3704" spans="4:13" x14ac:dyDescent="0.35">
      <c r="D3704" s="244" t="s">
        <v>7390</v>
      </c>
      <c r="E3704" s="245">
        <v>45265</v>
      </c>
      <c r="F3704" s="245">
        <v>45274</v>
      </c>
      <c r="G3704" s="246" t="s">
        <v>782</v>
      </c>
      <c r="H3704" s="247">
        <v>50000</v>
      </c>
      <c r="I3704" s="248">
        <v>40000</v>
      </c>
      <c r="J3704" s="248">
        <v>1</v>
      </c>
      <c r="K3704" s="249">
        <v>2023</v>
      </c>
      <c r="L3704" s="249">
        <v>2023</v>
      </c>
      <c r="M3704" s="250" t="s">
        <v>7295</v>
      </c>
    </row>
    <row r="3705" spans="4:13" x14ac:dyDescent="0.35">
      <c r="D3705" s="244" t="s">
        <v>7352</v>
      </c>
      <c r="E3705" s="245">
        <v>45255</v>
      </c>
      <c r="F3705" s="245">
        <v>45265</v>
      </c>
      <c r="G3705" s="246" t="s">
        <v>658</v>
      </c>
      <c r="H3705" s="247">
        <v>50000</v>
      </c>
      <c r="I3705" s="248">
        <v>50000</v>
      </c>
      <c r="J3705" s="248">
        <v>1</v>
      </c>
      <c r="K3705" s="249">
        <v>2023</v>
      </c>
      <c r="L3705" s="249">
        <v>2023</v>
      </c>
      <c r="M3705" s="250" t="s">
        <v>7295</v>
      </c>
    </row>
    <row r="3706" spans="4:13" x14ac:dyDescent="0.35">
      <c r="D3706" s="244" t="s">
        <v>7353</v>
      </c>
      <c r="E3706" s="245">
        <v>45054</v>
      </c>
      <c r="F3706" s="245">
        <v>45131</v>
      </c>
      <c r="G3706" s="246" t="s">
        <v>658</v>
      </c>
      <c r="H3706" s="247">
        <v>50000</v>
      </c>
      <c r="I3706" s="248">
        <v>50000</v>
      </c>
      <c r="J3706" s="248">
        <v>1</v>
      </c>
      <c r="K3706" s="249">
        <v>2023</v>
      </c>
      <c r="L3706" s="249">
        <v>2023</v>
      </c>
      <c r="M3706" s="250" t="s">
        <v>7246</v>
      </c>
    </row>
    <row r="3707" spans="4:13" x14ac:dyDescent="0.35">
      <c r="D3707" s="244" t="s">
        <v>7431</v>
      </c>
      <c r="E3707" s="245">
        <v>44642</v>
      </c>
      <c r="F3707" s="245">
        <v>44659</v>
      </c>
      <c r="G3707" s="246" t="s">
        <v>658</v>
      </c>
      <c r="H3707" s="247">
        <v>50000</v>
      </c>
      <c r="I3707" s="248">
        <v>0</v>
      </c>
      <c r="J3707" s="248">
        <v>1</v>
      </c>
      <c r="K3707" s="249">
        <v>2022</v>
      </c>
      <c r="L3707" s="249">
        <v>2022</v>
      </c>
      <c r="M3707" s="250" t="s">
        <v>6021</v>
      </c>
    </row>
    <row r="3708" spans="4:13" x14ac:dyDescent="0.35">
      <c r="D3708" s="244" t="s">
        <v>7354</v>
      </c>
      <c r="E3708" s="245">
        <v>45275</v>
      </c>
      <c r="F3708" s="245">
        <v>45275</v>
      </c>
      <c r="G3708" s="246" t="s">
        <v>10</v>
      </c>
      <c r="H3708" s="247">
        <v>53000</v>
      </c>
      <c r="I3708" s="248">
        <v>53000</v>
      </c>
      <c r="J3708" s="248">
        <v>1</v>
      </c>
      <c r="K3708" s="249">
        <v>2023</v>
      </c>
      <c r="L3708" s="249">
        <v>2023</v>
      </c>
      <c r="M3708" s="250" t="s">
        <v>7295</v>
      </c>
    </row>
    <row r="3709" spans="4:13" x14ac:dyDescent="0.35">
      <c r="D3709" s="244" t="s">
        <v>7355</v>
      </c>
      <c r="E3709" s="245">
        <v>45135</v>
      </c>
      <c r="F3709" s="245">
        <v>45176</v>
      </c>
      <c r="G3709" s="246" t="s">
        <v>658</v>
      </c>
      <c r="H3709" s="247">
        <v>50000</v>
      </c>
      <c r="I3709" s="248">
        <v>50000</v>
      </c>
      <c r="J3709" s="248">
        <v>1</v>
      </c>
      <c r="K3709" s="249">
        <v>2023</v>
      </c>
      <c r="L3709" s="249">
        <v>2023</v>
      </c>
      <c r="M3709" s="250" t="s">
        <v>7210</v>
      </c>
    </row>
    <row r="3710" spans="4:13" x14ac:dyDescent="0.35">
      <c r="D3710" s="244" t="s">
        <v>7356</v>
      </c>
      <c r="E3710" s="245">
        <v>45145</v>
      </c>
      <c r="F3710" s="245">
        <v>45176</v>
      </c>
      <c r="G3710" s="246" t="s">
        <v>658</v>
      </c>
      <c r="H3710" s="247">
        <v>5000</v>
      </c>
      <c r="I3710" s="248">
        <v>5000</v>
      </c>
      <c r="J3710" s="248">
        <v>1</v>
      </c>
      <c r="K3710" s="249">
        <v>2023</v>
      </c>
      <c r="L3710" s="249">
        <v>2023</v>
      </c>
      <c r="M3710" s="250" t="s">
        <v>7210</v>
      </c>
    </row>
    <row r="3711" spans="4:13" x14ac:dyDescent="0.35">
      <c r="D3711" s="244" t="s">
        <v>7357</v>
      </c>
      <c r="E3711" s="245">
        <v>44994</v>
      </c>
      <c r="F3711" s="245">
        <v>45149</v>
      </c>
      <c r="G3711" s="246" t="s">
        <v>658</v>
      </c>
      <c r="H3711" s="247">
        <v>5000</v>
      </c>
      <c r="I3711" s="248">
        <v>5000</v>
      </c>
      <c r="J3711" s="248">
        <v>1</v>
      </c>
      <c r="K3711" s="249">
        <v>2023</v>
      </c>
      <c r="L3711" s="249">
        <v>2023</v>
      </c>
      <c r="M3711" s="250" t="s">
        <v>7201</v>
      </c>
    </row>
    <row r="3712" spans="4:13" x14ac:dyDescent="0.35">
      <c r="D3712" s="244" t="s">
        <v>7358</v>
      </c>
      <c r="E3712" s="245">
        <v>44980</v>
      </c>
      <c r="F3712" s="245">
        <v>45149</v>
      </c>
      <c r="G3712" s="246" t="s">
        <v>658</v>
      </c>
      <c r="H3712" s="247">
        <v>5000</v>
      </c>
      <c r="I3712" s="248">
        <v>5000</v>
      </c>
      <c r="J3712" s="248">
        <v>1</v>
      </c>
      <c r="K3712" s="249">
        <v>2023</v>
      </c>
      <c r="L3712" s="249">
        <v>2023</v>
      </c>
      <c r="M3712" s="250" t="s">
        <v>7201</v>
      </c>
    </row>
    <row r="3713" spans="4:13" x14ac:dyDescent="0.35">
      <c r="D3713" s="244" t="s">
        <v>7359</v>
      </c>
      <c r="E3713" s="245">
        <v>45269</v>
      </c>
      <c r="F3713" s="245">
        <v>45278</v>
      </c>
      <c r="G3713" s="246" t="s">
        <v>10</v>
      </c>
      <c r="H3713" s="247">
        <v>100140</v>
      </c>
      <c r="I3713" s="248">
        <v>100140</v>
      </c>
      <c r="J3713" s="248">
        <v>1</v>
      </c>
      <c r="K3713" s="249">
        <v>2023</v>
      </c>
      <c r="L3713" s="249">
        <v>2023</v>
      </c>
      <c r="M3713" s="250" t="s">
        <v>7295</v>
      </c>
    </row>
    <row r="3714" spans="4:13" x14ac:dyDescent="0.35">
      <c r="D3714" s="244" t="s">
        <v>7446</v>
      </c>
      <c r="E3714" s="245">
        <v>45278</v>
      </c>
      <c r="F3714" s="245">
        <v>45280</v>
      </c>
      <c r="G3714" s="246" t="s">
        <v>10</v>
      </c>
      <c r="H3714" s="247">
        <v>130500</v>
      </c>
      <c r="I3714" s="248">
        <v>36280</v>
      </c>
      <c r="J3714" s="248">
        <v>1</v>
      </c>
      <c r="K3714" s="249">
        <v>2023</v>
      </c>
      <c r="L3714" s="249">
        <v>2023</v>
      </c>
      <c r="M3714" s="250" t="s">
        <v>7295</v>
      </c>
    </row>
    <row r="3715" spans="4:13" x14ac:dyDescent="0.35">
      <c r="D3715" s="244" t="s">
        <v>7511</v>
      </c>
      <c r="E3715" s="245">
        <v>44185</v>
      </c>
      <c r="F3715" s="245">
        <v>45267</v>
      </c>
      <c r="G3715" s="246" t="s">
        <v>10</v>
      </c>
      <c r="H3715" s="247">
        <v>273000</v>
      </c>
      <c r="I3715" s="248">
        <v>0</v>
      </c>
      <c r="J3715" s="248">
        <v>1</v>
      </c>
      <c r="K3715" s="249">
        <v>2020</v>
      </c>
      <c r="L3715" s="249">
        <v>2023</v>
      </c>
      <c r="M3715" s="250" t="s">
        <v>11</v>
      </c>
    </row>
    <row r="3716" spans="4:13" x14ac:dyDescent="0.35">
      <c r="D3716" s="244" t="s">
        <v>7447</v>
      </c>
      <c r="E3716" s="245">
        <v>45289</v>
      </c>
      <c r="F3716" s="245">
        <v>45290</v>
      </c>
      <c r="G3716" s="246" t="s">
        <v>10</v>
      </c>
      <c r="H3716" s="247">
        <v>225000</v>
      </c>
      <c r="I3716" s="248">
        <v>55404</v>
      </c>
      <c r="J3716" s="248">
        <v>1</v>
      </c>
      <c r="K3716" s="249">
        <v>2023</v>
      </c>
      <c r="L3716" s="249">
        <v>2023</v>
      </c>
      <c r="M3716" s="250" t="s">
        <v>7295</v>
      </c>
    </row>
    <row r="3717" spans="4:13" x14ac:dyDescent="0.35">
      <c r="D3717" s="244" t="s">
        <v>7360</v>
      </c>
      <c r="E3717" s="245">
        <v>45281</v>
      </c>
      <c r="F3717" s="245">
        <v>45281</v>
      </c>
      <c r="G3717" s="246" t="s">
        <v>10</v>
      </c>
      <c r="H3717" s="247">
        <v>10000</v>
      </c>
      <c r="I3717" s="248">
        <v>10000</v>
      </c>
      <c r="J3717" s="248">
        <v>1</v>
      </c>
      <c r="K3717" s="249">
        <v>2023</v>
      </c>
      <c r="L3717" s="249">
        <v>2023</v>
      </c>
      <c r="M3717" s="250" t="s">
        <v>7295</v>
      </c>
    </row>
    <row r="3718" spans="4:13" x14ac:dyDescent="0.35">
      <c r="D3718" s="244" t="s">
        <v>7361</v>
      </c>
      <c r="E3718" s="245">
        <v>45271</v>
      </c>
      <c r="F3718" s="245">
        <v>45294</v>
      </c>
      <c r="G3718" s="246" t="s">
        <v>10</v>
      </c>
      <c r="H3718" s="247">
        <v>106000</v>
      </c>
      <c r="I3718" s="248">
        <v>106000</v>
      </c>
      <c r="J3718" s="248">
        <v>1</v>
      </c>
      <c r="K3718" s="249">
        <v>2023</v>
      </c>
      <c r="L3718" s="249">
        <v>2024</v>
      </c>
      <c r="M3718" s="250" t="s">
        <v>7295</v>
      </c>
    </row>
    <row r="3719" spans="4:13" x14ac:dyDescent="0.35">
      <c r="D3719" s="244" t="s">
        <v>7362</v>
      </c>
      <c r="E3719" s="245">
        <v>44475</v>
      </c>
      <c r="F3719" s="245">
        <v>45064</v>
      </c>
      <c r="G3719" s="246" t="s">
        <v>160</v>
      </c>
      <c r="H3719" s="247">
        <v>1000000</v>
      </c>
      <c r="I3719" s="248">
        <v>1000000</v>
      </c>
      <c r="J3719" s="248">
        <v>1</v>
      </c>
      <c r="K3719" s="249">
        <v>2021</v>
      </c>
      <c r="L3719" s="249">
        <v>2023</v>
      </c>
      <c r="M3719" s="250" t="s">
        <v>3138</v>
      </c>
    </row>
    <row r="3720" spans="4:13" x14ac:dyDescent="0.35">
      <c r="D3720" s="244" t="s">
        <v>7374</v>
      </c>
      <c r="E3720" s="245">
        <v>44534</v>
      </c>
      <c r="F3720" s="245">
        <v>45168</v>
      </c>
      <c r="G3720" s="246" t="s">
        <v>160</v>
      </c>
      <c r="H3720" s="247">
        <v>5568</v>
      </c>
      <c r="I3720" s="248">
        <v>222.72</v>
      </c>
      <c r="J3720" s="248">
        <v>1</v>
      </c>
      <c r="K3720" s="249">
        <v>2021</v>
      </c>
      <c r="L3720" s="249">
        <v>2023</v>
      </c>
      <c r="M3720" s="250" t="s">
        <v>3138</v>
      </c>
    </row>
    <row r="3721" spans="4:13" x14ac:dyDescent="0.35">
      <c r="D3721" s="244" t="s">
        <v>7591</v>
      </c>
      <c r="E3721" s="245">
        <v>45206</v>
      </c>
      <c r="F3721" s="245">
        <v>45293</v>
      </c>
      <c r="G3721" s="246" t="s">
        <v>10</v>
      </c>
      <c r="H3721" s="247">
        <v>50000</v>
      </c>
      <c r="I3721" s="248">
        <v>50000</v>
      </c>
      <c r="J3721" s="248">
        <v>1</v>
      </c>
      <c r="K3721" s="249">
        <v>2023</v>
      </c>
      <c r="L3721" s="249">
        <v>2024</v>
      </c>
      <c r="M3721" s="250" t="s">
        <v>7295</v>
      </c>
    </row>
    <row r="3722" spans="4:13" x14ac:dyDescent="0.35">
      <c r="D3722" s="244" t="s">
        <v>7592</v>
      </c>
      <c r="E3722" s="245">
        <v>45237</v>
      </c>
      <c r="F3722" s="245">
        <v>45237</v>
      </c>
      <c r="G3722" s="246" t="s">
        <v>744</v>
      </c>
      <c r="H3722" s="247">
        <v>21150</v>
      </c>
      <c r="I3722" s="248">
        <v>21150</v>
      </c>
      <c r="J3722" s="248">
        <v>1</v>
      </c>
      <c r="K3722" s="249">
        <v>2023</v>
      </c>
      <c r="L3722" s="249">
        <v>2023</v>
      </c>
      <c r="M3722" s="250" t="s">
        <v>7295</v>
      </c>
    </row>
    <row r="3723" spans="4:13" x14ac:dyDescent="0.35">
      <c r="D3723" s="244" t="s">
        <v>7432</v>
      </c>
      <c r="E3723" s="245">
        <v>44880</v>
      </c>
      <c r="F3723" s="245">
        <v>44880</v>
      </c>
      <c r="G3723" s="246" t="s">
        <v>658</v>
      </c>
      <c r="H3723" s="247">
        <v>50000</v>
      </c>
      <c r="I3723" s="248">
        <v>0</v>
      </c>
      <c r="J3723" s="248">
        <v>1</v>
      </c>
      <c r="K3723" s="249">
        <v>2022</v>
      </c>
      <c r="L3723" s="249">
        <v>2022</v>
      </c>
      <c r="M3723" s="250" t="s">
        <v>6825</v>
      </c>
    </row>
    <row r="3724" spans="4:13" x14ac:dyDescent="0.35">
      <c r="D3724" s="244" t="s">
        <v>7207</v>
      </c>
      <c r="E3724" s="245">
        <v>45293</v>
      </c>
      <c r="F3724" s="245">
        <v>45300</v>
      </c>
      <c r="G3724" s="246" t="s">
        <v>10</v>
      </c>
      <c r="H3724" s="247">
        <v>44000</v>
      </c>
      <c r="I3724" s="248">
        <v>44000</v>
      </c>
      <c r="J3724" s="248">
        <v>1</v>
      </c>
      <c r="K3724" s="249">
        <v>2024</v>
      </c>
      <c r="L3724" s="249">
        <v>2024</v>
      </c>
      <c r="M3724" s="250" t="s">
        <v>7208</v>
      </c>
    </row>
    <row r="3725" spans="4:13" x14ac:dyDescent="0.35">
      <c r="D3725" s="244" t="s">
        <v>7593</v>
      </c>
      <c r="E3725" s="245">
        <v>45268</v>
      </c>
      <c r="F3725" s="245">
        <v>45302</v>
      </c>
      <c r="G3725" s="246" t="s">
        <v>10</v>
      </c>
      <c r="H3725" s="247">
        <v>100000</v>
      </c>
      <c r="I3725" s="248">
        <v>100000</v>
      </c>
      <c r="J3725" s="248">
        <v>1</v>
      </c>
      <c r="K3725" s="249">
        <v>2023</v>
      </c>
      <c r="L3725" s="249">
        <v>2024</v>
      </c>
      <c r="M3725" s="250" t="s">
        <v>7295</v>
      </c>
    </row>
    <row r="3726" spans="4:13" x14ac:dyDescent="0.35">
      <c r="D3726" s="244" t="s">
        <v>7594</v>
      </c>
      <c r="E3726" s="245">
        <v>44202</v>
      </c>
      <c r="F3726" s="245">
        <v>45279</v>
      </c>
      <c r="G3726" s="246" t="s">
        <v>10</v>
      </c>
      <c r="H3726" s="247">
        <v>50000</v>
      </c>
      <c r="I3726" s="248">
        <v>50000</v>
      </c>
      <c r="J3726" s="248">
        <v>1</v>
      </c>
      <c r="K3726" s="249">
        <v>2021</v>
      </c>
      <c r="L3726" s="249">
        <v>2023</v>
      </c>
      <c r="M3726" s="250" t="s">
        <v>21</v>
      </c>
    </row>
    <row r="3727" spans="4:13" x14ac:dyDescent="0.35">
      <c r="D3727" s="244" t="s">
        <v>7595</v>
      </c>
      <c r="E3727" s="245">
        <v>45303</v>
      </c>
      <c r="F3727" s="245">
        <v>45310</v>
      </c>
      <c r="G3727" s="246" t="s">
        <v>10</v>
      </c>
      <c r="H3727" s="247">
        <v>295000</v>
      </c>
      <c r="I3727" s="248">
        <v>295000</v>
      </c>
      <c r="J3727" s="248">
        <v>1</v>
      </c>
      <c r="K3727" s="249">
        <v>2024</v>
      </c>
      <c r="L3727" s="249">
        <v>2024</v>
      </c>
      <c r="M3727" s="250" t="s">
        <v>7208</v>
      </c>
    </row>
    <row r="3728" spans="4:13" x14ac:dyDescent="0.35">
      <c r="D3728" s="244" t="s">
        <v>7596</v>
      </c>
      <c r="E3728" s="245">
        <v>45307</v>
      </c>
      <c r="F3728" s="245">
        <v>45310</v>
      </c>
      <c r="G3728" s="246" t="s">
        <v>10</v>
      </c>
      <c r="H3728" s="247">
        <v>50000</v>
      </c>
      <c r="I3728" s="248">
        <v>50000</v>
      </c>
      <c r="J3728" s="248">
        <v>1</v>
      </c>
      <c r="K3728" s="249">
        <v>2024</v>
      </c>
      <c r="L3728" s="249">
        <v>2024</v>
      </c>
      <c r="M3728" s="250" t="s">
        <v>7208</v>
      </c>
    </row>
    <row r="3729" spans="4:13" x14ac:dyDescent="0.35">
      <c r="D3729" s="244" t="s">
        <v>7597</v>
      </c>
      <c r="E3729" s="245">
        <v>45281</v>
      </c>
      <c r="F3729" s="245">
        <v>45310</v>
      </c>
      <c r="G3729" s="246" t="s">
        <v>10</v>
      </c>
      <c r="H3729" s="247">
        <v>40000</v>
      </c>
      <c r="I3729" s="248">
        <v>40000</v>
      </c>
      <c r="J3729" s="248">
        <v>1</v>
      </c>
      <c r="K3729" s="249">
        <v>2023</v>
      </c>
      <c r="L3729" s="249">
        <v>2024</v>
      </c>
      <c r="M3729" s="250" t="s">
        <v>7295</v>
      </c>
    </row>
    <row r="3730" spans="4:13" x14ac:dyDescent="0.35">
      <c r="D3730" s="244" t="s">
        <v>7598</v>
      </c>
      <c r="E3730" s="245">
        <v>45310</v>
      </c>
      <c r="F3730" s="245">
        <v>45314</v>
      </c>
      <c r="G3730" s="246" t="s">
        <v>10</v>
      </c>
      <c r="H3730" s="247">
        <v>281500</v>
      </c>
      <c r="I3730" s="248">
        <v>281500</v>
      </c>
      <c r="J3730" s="248">
        <v>1</v>
      </c>
      <c r="K3730" s="249">
        <v>2024</v>
      </c>
      <c r="L3730" s="249">
        <v>2024</v>
      </c>
      <c r="M3730" s="250" t="s">
        <v>7208</v>
      </c>
    </row>
    <row r="3731" spans="4:13" x14ac:dyDescent="0.35">
      <c r="D3731" s="244" t="s">
        <v>7599</v>
      </c>
      <c r="E3731" s="245">
        <v>45266</v>
      </c>
      <c r="F3731" s="245">
        <v>45267</v>
      </c>
      <c r="G3731" s="246" t="s">
        <v>197</v>
      </c>
      <c r="H3731" s="247">
        <v>29000</v>
      </c>
      <c r="I3731" s="248">
        <v>7532.4675324675</v>
      </c>
      <c r="J3731" s="248">
        <v>1</v>
      </c>
      <c r="K3731" s="249">
        <v>2023</v>
      </c>
      <c r="L3731" s="249">
        <v>2023</v>
      </c>
      <c r="M3731" s="250" t="s">
        <v>7295</v>
      </c>
    </row>
    <row r="3732" spans="4:13" x14ac:dyDescent="0.35">
      <c r="D3732" s="244" t="s">
        <v>7600</v>
      </c>
      <c r="E3732" s="245">
        <v>45310</v>
      </c>
      <c r="F3732" s="245">
        <v>45314</v>
      </c>
      <c r="G3732" s="246" t="s">
        <v>10</v>
      </c>
      <c r="H3732" s="247">
        <v>336012</v>
      </c>
      <c r="I3732" s="248">
        <v>336012</v>
      </c>
      <c r="J3732" s="248">
        <v>1</v>
      </c>
      <c r="K3732" s="249">
        <v>2024</v>
      </c>
      <c r="L3732" s="249">
        <v>2024</v>
      </c>
      <c r="M3732" s="250" t="s">
        <v>7208</v>
      </c>
    </row>
    <row r="3733" spans="4:13" x14ac:dyDescent="0.35">
      <c r="D3733" s="244" t="s">
        <v>7601</v>
      </c>
      <c r="E3733" s="245">
        <v>45310</v>
      </c>
      <c r="F3733" s="245">
        <v>45314</v>
      </c>
      <c r="G3733" s="246" t="s">
        <v>10</v>
      </c>
      <c r="H3733" s="247">
        <v>22000</v>
      </c>
      <c r="I3733" s="248">
        <v>22000</v>
      </c>
      <c r="J3733" s="248">
        <v>1</v>
      </c>
      <c r="K3733" s="249">
        <v>2024</v>
      </c>
      <c r="L3733" s="249">
        <v>2024</v>
      </c>
      <c r="M3733" s="250" t="s">
        <v>7208</v>
      </c>
    </row>
    <row r="3734" spans="4:13" x14ac:dyDescent="0.35">
      <c r="D3734" s="244" t="s">
        <v>7602</v>
      </c>
      <c r="E3734" s="245">
        <v>45303</v>
      </c>
      <c r="F3734" s="245">
        <v>45307</v>
      </c>
      <c r="G3734" s="246" t="s">
        <v>10</v>
      </c>
      <c r="H3734" s="247">
        <v>100000</v>
      </c>
      <c r="I3734" s="248">
        <v>100000</v>
      </c>
      <c r="J3734" s="248">
        <v>1</v>
      </c>
      <c r="K3734" s="249">
        <v>2024</v>
      </c>
      <c r="L3734" s="249">
        <v>2024</v>
      </c>
      <c r="M3734" s="250" t="s">
        <v>7208</v>
      </c>
    </row>
    <row r="3735" spans="4:13" x14ac:dyDescent="0.35">
      <c r="D3735" s="244" t="s">
        <v>7603</v>
      </c>
      <c r="E3735" s="245">
        <v>44217</v>
      </c>
      <c r="F3735" s="245">
        <v>45316</v>
      </c>
      <c r="G3735" s="246" t="s">
        <v>10</v>
      </c>
      <c r="H3735" s="247">
        <v>20000</v>
      </c>
      <c r="I3735" s="248">
        <v>20000</v>
      </c>
      <c r="J3735" s="248">
        <v>1</v>
      </c>
      <c r="K3735" s="249">
        <v>2021</v>
      </c>
      <c r="L3735" s="249">
        <v>2024</v>
      </c>
      <c r="M3735" s="250" t="s">
        <v>21</v>
      </c>
    </row>
    <row r="3736" spans="4:13" x14ac:dyDescent="0.35">
      <c r="D3736" s="244" t="s">
        <v>7604</v>
      </c>
      <c r="E3736" s="245">
        <v>45314</v>
      </c>
      <c r="F3736" s="245">
        <v>45318</v>
      </c>
      <c r="G3736" s="246" t="s">
        <v>658</v>
      </c>
      <c r="H3736" s="247">
        <v>100000</v>
      </c>
      <c r="I3736" s="248">
        <v>100000</v>
      </c>
      <c r="J3736" s="248">
        <v>1</v>
      </c>
      <c r="K3736" s="249">
        <v>2024</v>
      </c>
      <c r="L3736" s="249">
        <v>2024</v>
      </c>
      <c r="M3736" s="250" t="s">
        <v>7208</v>
      </c>
    </row>
    <row r="3737" spans="4:13" x14ac:dyDescent="0.35">
      <c r="D3737" s="244" t="s">
        <v>7605</v>
      </c>
      <c r="E3737" s="245">
        <v>45317</v>
      </c>
      <c r="F3737" s="245">
        <v>45320</v>
      </c>
      <c r="G3737" s="246" t="s">
        <v>10</v>
      </c>
      <c r="H3737" s="247">
        <v>632150</v>
      </c>
      <c r="I3737" s="248">
        <v>36538.269999999997</v>
      </c>
      <c r="J3737" s="248">
        <v>1</v>
      </c>
      <c r="K3737" s="249">
        <v>2024</v>
      </c>
      <c r="L3737" s="249">
        <v>2024</v>
      </c>
      <c r="M3737" s="250" t="s">
        <v>7208</v>
      </c>
    </row>
    <row r="3738" spans="4:13" x14ac:dyDescent="0.35">
      <c r="D3738" s="244" t="s">
        <v>7606</v>
      </c>
      <c r="E3738" s="245">
        <v>45323</v>
      </c>
      <c r="F3738" s="245">
        <v>45323</v>
      </c>
      <c r="G3738" s="246" t="s">
        <v>10</v>
      </c>
      <c r="H3738" s="247">
        <v>50000</v>
      </c>
      <c r="I3738" s="248">
        <v>50000</v>
      </c>
      <c r="J3738" s="248">
        <v>1</v>
      </c>
      <c r="K3738" s="249">
        <v>2024</v>
      </c>
      <c r="L3738" s="249">
        <v>2024</v>
      </c>
      <c r="M3738" s="250" t="s">
        <v>7208</v>
      </c>
    </row>
    <row r="3739" spans="4:13" x14ac:dyDescent="0.35">
      <c r="D3739" s="244" t="s">
        <v>7607</v>
      </c>
      <c r="E3739" s="245">
        <v>45305</v>
      </c>
      <c r="F3739" s="245">
        <v>45308</v>
      </c>
      <c r="G3739" s="246" t="s">
        <v>152</v>
      </c>
      <c r="H3739" s="247">
        <v>50000</v>
      </c>
      <c r="I3739" s="248">
        <v>50000</v>
      </c>
      <c r="J3739" s="248">
        <v>1</v>
      </c>
      <c r="K3739" s="249">
        <v>2024</v>
      </c>
      <c r="L3739" s="249">
        <v>2024</v>
      </c>
      <c r="M3739" s="250" t="s">
        <v>7208</v>
      </c>
    </row>
    <row r="3740" spans="4:13" x14ac:dyDescent="0.35">
      <c r="D3740" s="244" t="s">
        <v>7608</v>
      </c>
      <c r="E3740" s="245">
        <v>45324</v>
      </c>
      <c r="F3740" s="245">
        <v>45325</v>
      </c>
      <c r="G3740" s="246" t="s">
        <v>10</v>
      </c>
      <c r="H3740" s="247">
        <v>100000</v>
      </c>
      <c r="I3740" s="248">
        <v>100000</v>
      </c>
      <c r="J3740" s="248">
        <v>1</v>
      </c>
      <c r="K3740" s="249">
        <v>2024</v>
      </c>
      <c r="L3740" s="249">
        <v>2024</v>
      </c>
      <c r="M3740" s="250" t="s">
        <v>7208</v>
      </c>
    </row>
    <row r="3741" spans="4:13" x14ac:dyDescent="0.35">
      <c r="D3741" s="244" t="s">
        <v>7609</v>
      </c>
      <c r="E3741" s="245">
        <v>44305</v>
      </c>
      <c r="F3741" s="245">
        <v>45328</v>
      </c>
      <c r="G3741" s="246" t="s">
        <v>10</v>
      </c>
      <c r="H3741" s="247">
        <v>20000</v>
      </c>
      <c r="I3741" s="248">
        <v>20000</v>
      </c>
      <c r="J3741" s="248">
        <v>1</v>
      </c>
      <c r="K3741" s="249">
        <v>2021</v>
      </c>
      <c r="L3741" s="249">
        <v>2024</v>
      </c>
      <c r="M3741" s="250" t="s">
        <v>2250</v>
      </c>
    </row>
    <row r="3742" spans="4:13" x14ac:dyDescent="0.35">
      <c r="D3742" s="244" t="s">
        <v>7610</v>
      </c>
      <c r="E3742" s="245">
        <v>44309</v>
      </c>
      <c r="F3742" s="245">
        <v>45328</v>
      </c>
      <c r="G3742" s="246" t="s">
        <v>13</v>
      </c>
      <c r="H3742" s="247">
        <v>20000</v>
      </c>
      <c r="I3742" s="248">
        <v>20000</v>
      </c>
      <c r="J3742" s="248">
        <v>1</v>
      </c>
      <c r="K3742" s="249">
        <v>2021</v>
      </c>
      <c r="L3742" s="249">
        <v>2024</v>
      </c>
      <c r="M3742" s="250" t="s">
        <v>2250</v>
      </c>
    </row>
    <row r="3743" spans="4:13" x14ac:dyDescent="0.35">
      <c r="D3743" s="244" t="s">
        <v>7611</v>
      </c>
      <c r="E3743" s="245">
        <v>44316</v>
      </c>
      <c r="F3743" s="245">
        <v>45328</v>
      </c>
      <c r="G3743" s="246" t="s">
        <v>10</v>
      </c>
      <c r="H3743" s="247">
        <v>10000</v>
      </c>
      <c r="I3743" s="248">
        <v>10000</v>
      </c>
      <c r="J3743" s="248">
        <v>1</v>
      </c>
      <c r="K3743" s="249">
        <v>2021</v>
      </c>
      <c r="L3743" s="249">
        <v>2024</v>
      </c>
      <c r="M3743" s="250" t="s">
        <v>2250</v>
      </c>
    </row>
    <row r="3744" spans="4:13" x14ac:dyDescent="0.35">
      <c r="D3744" s="244" t="s">
        <v>7612</v>
      </c>
      <c r="E3744" s="245">
        <v>44338</v>
      </c>
      <c r="F3744" s="245">
        <v>45328</v>
      </c>
      <c r="G3744" s="246" t="s">
        <v>10</v>
      </c>
      <c r="H3744" s="247">
        <v>10000</v>
      </c>
      <c r="I3744" s="248">
        <v>10000</v>
      </c>
      <c r="J3744" s="248">
        <v>1</v>
      </c>
      <c r="K3744" s="249">
        <v>2021</v>
      </c>
      <c r="L3744" s="249">
        <v>2024</v>
      </c>
      <c r="M3744" s="250" t="s">
        <v>2250</v>
      </c>
    </row>
    <row r="3745" spans="4:13" x14ac:dyDescent="0.35">
      <c r="D3745" s="244" t="s">
        <v>7613</v>
      </c>
      <c r="E3745" s="245">
        <v>44396</v>
      </c>
      <c r="F3745" s="245">
        <v>45328</v>
      </c>
      <c r="G3745" s="246" t="s">
        <v>10</v>
      </c>
      <c r="H3745" s="247">
        <v>10000</v>
      </c>
      <c r="I3745" s="248">
        <v>10000</v>
      </c>
      <c r="J3745" s="248">
        <v>1</v>
      </c>
      <c r="K3745" s="249">
        <v>2021</v>
      </c>
      <c r="L3745" s="249">
        <v>2024</v>
      </c>
      <c r="M3745" s="250" t="s">
        <v>3073</v>
      </c>
    </row>
    <row r="3746" spans="4:13" x14ac:dyDescent="0.35">
      <c r="D3746" s="244" t="s">
        <v>7614</v>
      </c>
      <c r="E3746" s="245">
        <v>45324</v>
      </c>
      <c r="F3746" s="245">
        <v>45328</v>
      </c>
      <c r="G3746" s="246" t="s">
        <v>10</v>
      </c>
      <c r="H3746" s="247">
        <v>50000</v>
      </c>
      <c r="I3746" s="248">
        <v>50000</v>
      </c>
      <c r="J3746" s="248">
        <v>1</v>
      </c>
      <c r="K3746" s="249">
        <v>2024</v>
      </c>
      <c r="L3746" s="249">
        <v>2024</v>
      </c>
      <c r="M3746" s="250" t="s">
        <v>7208</v>
      </c>
    </row>
    <row r="3747" spans="4:13" x14ac:dyDescent="0.35">
      <c r="D3747" s="244" t="s">
        <v>7615</v>
      </c>
      <c r="E3747" s="245">
        <v>44313</v>
      </c>
      <c r="F3747" s="245">
        <v>45328</v>
      </c>
      <c r="G3747" s="246" t="s">
        <v>10</v>
      </c>
      <c r="H3747" s="247">
        <v>5000</v>
      </c>
      <c r="I3747" s="248">
        <v>5000</v>
      </c>
      <c r="J3747" s="248">
        <v>1</v>
      </c>
      <c r="K3747" s="249">
        <v>2021</v>
      </c>
      <c r="L3747" s="249">
        <v>2024</v>
      </c>
      <c r="M3747" s="250" t="s">
        <v>2250</v>
      </c>
    </row>
    <row r="3748" spans="4:13" x14ac:dyDescent="0.35">
      <c r="D3748" s="244" t="s">
        <v>7616</v>
      </c>
      <c r="E3748" s="245">
        <v>44541</v>
      </c>
      <c r="F3748" s="245">
        <v>45329</v>
      </c>
      <c r="G3748" s="246" t="s">
        <v>13</v>
      </c>
      <c r="H3748" s="247">
        <v>10000</v>
      </c>
      <c r="I3748" s="248">
        <v>10000</v>
      </c>
      <c r="J3748" s="248">
        <v>1</v>
      </c>
      <c r="K3748" s="249">
        <v>2021</v>
      </c>
      <c r="L3748" s="249">
        <v>2024</v>
      </c>
      <c r="M3748" s="250" t="s">
        <v>3138</v>
      </c>
    </row>
    <row r="3749" spans="4:13" x14ac:dyDescent="0.35">
      <c r="D3749" s="244" t="s">
        <v>7617</v>
      </c>
      <c r="E3749" s="245">
        <v>45327</v>
      </c>
      <c r="F3749" s="245">
        <v>45328</v>
      </c>
      <c r="G3749" s="246" t="s">
        <v>10</v>
      </c>
      <c r="H3749" s="247">
        <v>189000</v>
      </c>
      <c r="I3749" s="248">
        <v>189000</v>
      </c>
      <c r="J3749" s="248">
        <v>1</v>
      </c>
      <c r="K3749" s="249">
        <v>2024</v>
      </c>
      <c r="L3749" s="249">
        <v>2024</v>
      </c>
      <c r="M3749" s="250" t="s">
        <v>7208</v>
      </c>
    </row>
    <row r="3750" spans="4:13" x14ac:dyDescent="0.35">
      <c r="D3750" s="244" t="s">
        <v>7618</v>
      </c>
      <c r="E3750" s="245">
        <v>44681</v>
      </c>
      <c r="F3750" s="245">
        <v>45329</v>
      </c>
      <c r="G3750" s="246" t="s">
        <v>10</v>
      </c>
      <c r="H3750" s="247">
        <v>10000</v>
      </c>
      <c r="I3750" s="248">
        <v>0</v>
      </c>
      <c r="J3750" s="248">
        <v>1</v>
      </c>
      <c r="K3750" s="249">
        <v>2022</v>
      </c>
      <c r="L3750" s="249">
        <v>2024</v>
      </c>
      <c r="M3750" s="250" t="s">
        <v>6406</v>
      </c>
    </row>
    <row r="3751" spans="4:13" x14ac:dyDescent="0.35">
      <c r="D3751" s="244" t="s">
        <v>7619</v>
      </c>
      <c r="E3751" s="245">
        <v>44809</v>
      </c>
      <c r="F3751" s="245">
        <v>45330</v>
      </c>
      <c r="G3751" s="246" t="s">
        <v>10</v>
      </c>
      <c r="H3751" s="247">
        <v>5000</v>
      </c>
      <c r="I3751" s="248">
        <v>5000</v>
      </c>
      <c r="J3751" s="248">
        <v>1</v>
      </c>
      <c r="K3751" s="249">
        <v>2022</v>
      </c>
      <c r="L3751" s="249">
        <v>2024</v>
      </c>
      <c r="M3751" s="250" t="s">
        <v>6643</v>
      </c>
    </row>
    <row r="3752" spans="4:13" x14ac:dyDescent="0.35">
      <c r="D3752" s="244" t="s">
        <v>7620</v>
      </c>
      <c r="E3752" s="245">
        <v>45316</v>
      </c>
      <c r="F3752" s="245">
        <v>45324</v>
      </c>
      <c r="G3752" s="246" t="s">
        <v>10</v>
      </c>
      <c r="H3752" s="247">
        <v>100000</v>
      </c>
      <c r="I3752" s="248">
        <v>100000</v>
      </c>
      <c r="J3752" s="248">
        <v>1</v>
      </c>
      <c r="K3752" s="249">
        <v>2024</v>
      </c>
      <c r="L3752" s="249">
        <v>2024</v>
      </c>
      <c r="M3752" s="250" t="s">
        <v>7208</v>
      </c>
    </row>
    <row r="3753" spans="4:13" x14ac:dyDescent="0.35">
      <c r="D3753" s="244" t="s">
        <v>7621</v>
      </c>
      <c r="E3753" s="245">
        <v>45295</v>
      </c>
      <c r="F3753" s="245">
        <v>45323</v>
      </c>
      <c r="G3753" s="246" t="s">
        <v>10</v>
      </c>
      <c r="H3753" s="247">
        <v>16000</v>
      </c>
      <c r="I3753" s="248">
        <v>16000</v>
      </c>
      <c r="J3753" s="248">
        <v>1</v>
      </c>
      <c r="K3753" s="249">
        <v>2024</v>
      </c>
      <c r="L3753" s="249">
        <v>2024</v>
      </c>
      <c r="M3753" s="250" t="s">
        <v>7208</v>
      </c>
    </row>
    <row r="3754" spans="4:13" x14ac:dyDescent="0.35">
      <c r="D3754" s="244" t="s">
        <v>7622</v>
      </c>
      <c r="E3754" s="245">
        <v>45329</v>
      </c>
      <c r="F3754" s="245">
        <v>45331</v>
      </c>
      <c r="G3754" s="246" t="s">
        <v>10</v>
      </c>
      <c r="H3754" s="247">
        <v>14500</v>
      </c>
      <c r="I3754" s="248">
        <v>14500</v>
      </c>
      <c r="J3754" s="248">
        <v>1</v>
      </c>
      <c r="K3754" s="249">
        <v>2024</v>
      </c>
      <c r="L3754" s="249">
        <v>2024</v>
      </c>
      <c r="M3754" s="250" t="s">
        <v>7208</v>
      </c>
    </row>
    <row r="3755" spans="4:13" x14ac:dyDescent="0.35">
      <c r="D3755" s="244" t="s">
        <v>7623</v>
      </c>
      <c r="E3755" s="245">
        <v>45329</v>
      </c>
      <c r="F3755" s="245">
        <v>45330</v>
      </c>
      <c r="G3755" s="246" t="s">
        <v>10</v>
      </c>
      <c r="H3755" s="247">
        <v>215000</v>
      </c>
      <c r="I3755" s="248">
        <v>215000</v>
      </c>
      <c r="J3755" s="248">
        <v>1</v>
      </c>
      <c r="K3755" s="249">
        <v>2024</v>
      </c>
      <c r="L3755" s="249">
        <v>2024</v>
      </c>
      <c r="M3755" s="250" t="s">
        <v>7208</v>
      </c>
    </row>
    <row r="3756" spans="4:13" x14ac:dyDescent="0.35">
      <c r="D3756" s="244" t="s">
        <v>7624</v>
      </c>
      <c r="E3756" s="245">
        <v>45320</v>
      </c>
      <c r="F3756" s="245">
        <v>45328</v>
      </c>
      <c r="G3756" s="246" t="s">
        <v>10</v>
      </c>
      <c r="H3756" s="247">
        <v>25000</v>
      </c>
      <c r="I3756" s="248">
        <v>25000</v>
      </c>
      <c r="J3756" s="248">
        <v>1</v>
      </c>
      <c r="K3756" s="249">
        <v>2024</v>
      </c>
      <c r="L3756" s="249">
        <v>2024</v>
      </c>
      <c r="M3756" s="250" t="s">
        <v>7208</v>
      </c>
    </row>
    <row r="3757" spans="4:13" x14ac:dyDescent="0.35">
      <c r="D3757" s="244" t="s">
        <v>7625</v>
      </c>
      <c r="E3757" s="245">
        <v>45190</v>
      </c>
      <c r="F3757" s="245">
        <v>45194</v>
      </c>
      <c r="G3757" s="246" t="s">
        <v>782</v>
      </c>
      <c r="H3757" s="247">
        <v>103158</v>
      </c>
      <c r="I3757" s="248">
        <v>76723.938510000007</v>
      </c>
      <c r="J3757" s="248">
        <v>1</v>
      </c>
      <c r="K3757" s="249">
        <v>2023</v>
      </c>
      <c r="L3757" s="249">
        <v>2023</v>
      </c>
      <c r="M3757" s="250" t="s">
        <v>7210</v>
      </c>
    </row>
    <row r="3758" spans="4:13" x14ac:dyDescent="0.35">
      <c r="D3758" s="244" t="s">
        <v>7626</v>
      </c>
      <c r="E3758" s="245">
        <v>45310</v>
      </c>
      <c r="F3758" s="245">
        <v>45317</v>
      </c>
      <c r="G3758" s="246" t="s">
        <v>10</v>
      </c>
      <c r="H3758" s="247">
        <v>183500</v>
      </c>
      <c r="I3758" s="248">
        <v>183500</v>
      </c>
      <c r="J3758" s="248">
        <v>1</v>
      </c>
      <c r="K3758" s="249">
        <v>2024</v>
      </c>
      <c r="L3758" s="249">
        <v>2024</v>
      </c>
      <c r="M3758" s="250" t="s">
        <v>7208</v>
      </c>
    </row>
    <row r="3759" spans="4:13" x14ac:dyDescent="0.35">
      <c r="D3759" s="244" t="s">
        <v>7627</v>
      </c>
      <c r="E3759" s="245">
        <v>45335</v>
      </c>
      <c r="F3759" s="245">
        <v>45339</v>
      </c>
      <c r="G3759" s="246" t="s">
        <v>13</v>
      </c>
      <c r="H3759" s="247">
        <v>100000</v>
      </c>
      <c r="I3759" s="248">
        <v>100000</v>
      </c>
      <c r="J3759" s="248">
        <v>1</v>
      </c>
      <c r="K3759" s="249">
        <v>2024</v>
      </c>
      <c r="L3759" s="249">
        <v>2024</v>
      </c>
      <c r="M3759" s="250" t="s">
        <v>7208</v>
      </c>
    </row>
    <row r="3760" spans="4:13" x14ac:dyDescent="0.35">
      <c r="D3760" s="244" t="s">
        <v>7628</v>
      </c>
      <c r="E3760" s="245">
        <v>45338</v>
      </c>
      <c r="F3760" s="245">
        <v>45338</v>
      </c>
      <c r="G3760" s="246" t="s">
        <v>10</v>
      </c>
      <c r="H3760" s="247">
        <v>100000</v>
      </c>
      <c r="I3760" s="248">
        <v>100000</v>
      </c>
      <c r="J3760" s="248">
        <v>1</v>
      </c>
      <c r="K3760" s="249">
        <v>2024</v>
      </c>
      <c r="L3760" s="249">
        <v>2024</v>
      </c>
      <c r="M3760" s="250" t="s">
        <v>7208</v>
      </c>
    </row>
    <row r="3761" spans="4:13" x14ac:dyDescent="0.35">
      <c r="D3761" s="244" t="s">
        <v>7629</v>
      </c>
      <c r="E3761" s="245">
        <v>44232</v>
      </c>
      <c r="F3761" s="245">
        <v>45341</v>
      </c>
      <c r="G3761" s="246" t="s">
        <v>13</v>
      </c>
      <c r="H3761" s="247">
        <v>50000</v>
      </c>
      <c r="I3761" s="248">
        <v>50000</v>
      </c>
      <c r="J3761" s="248">
        <v>1</v>
      </c>
      <c r="K3761" s="249">
        <v>2021</v>
      </c>
      <c r="L3761" s="249">
        <v>2024</v>
      </c>
      <c r="M3761" s="250" t="s">
        <v>21</v>
      </c>
    </row>
    <row r="3762" spans="4:13" x14ac:dyDescent="0.35">
      <c r="D3762" s="244" t="s">
        <v>7630</v>
      </c>
      <c r="E3762" s="245">
        <v>45325</v>
      </c>
      <c r="F3762" s="245">
        <v>45327</v>
      </c>
      <c r="G3762" s="246" t="s">
        <v>152</v>
      </c>
      <c r="H3762" s="247">
        <v>30000</v>
      </c>
      <c r="I3762" s="248">
        <v>30000</v>
      </c>
      <c r="J3762" s="248">
        <v>1</v>
      </c>
      <c r="K3762" s="249">
        <v>2024</v>
      </c>
      <c r="L3762" s="249">
        <v>2024</v>
      </c>
      <c r="M3762" s="250" t="s">
        <v>7208</v>
      </c>
    </row>
    <row r="3763" spans="4:13" x14ac:dyDescent="0.35">
      <c r="D3763" s="244" t="s">
        <v>7631</v>
      </c>
      <c r="E3763" s="245">
        <v>45273</v>
      </c>
      <c r="F3763" s="245">
        <v>45327</v>
      </c>
      <c r="G3763" s="246" t="s">
        <v>782</v>
      </c>
      <c r="H3763" s="247">
        <v>50000</v>
      </c>
      <c r="I3763" s="248">
        <v>40000</v>
      </c>
      <c r="J3763" s="248">
        <v>1</v>
      </c>
      <c r="K3763" s="249">
        <v>2023</v>
      </c>
      <c r="L3763" s="249">
        <v>2024</v>
      </c>
      <c r="M3763" s="250" t="s">
        <v>7295</v>
      </c>
    </row>
    <row r="3764" spans="4:13" x14ac:dyDescent="0.35">
      <c r="D3764" s="244" t="s">
        <v>7632</v>
      </c>
      <c r="E3764" s="245">
        <v>45329</v>
      </c>
      <c r="F3764" s="245">
        <v>45330</v>
      </c>
      <c r="G3764" s="246" t="s">
        <v>664</v>
      </c>
      <c r="H3764" s="247">
        <v>100000</v>
      </c>
      <c r="I3764" s="248">
        <v>100000</v>
      </c>
      <c r="J3764" s="248">
        <v>1</v>
      </c>
      <c r="K3764" s="249">
        <v>2024</v>
      </c>
      <c r="L3764" s="249">
        <v>2024</v>
      </c>
      <c r="M3764" s="250" t="s">
        <v>7208</v>
      </c>
    </row>
    <row r="3765" spans="4:13" x14ac:dyDescent="0.35">
      <c r="D3765" s="244" t="s">
        <v>7633</v>
      </c>
      <c r="E3765" s="245">
        <v>44201</v>
      </c>
      <c r="F3765" s="245">
        <v>45308</v>
      </c>
      <c r="G3765" s="246" t="s">
        <v>13</v>
      </c>
      <c r="H3765" s="247">
        <v>50000</v>
      </c>
      <c r="I3765" s="248">
        <v>50000</v>
      </c>
      <c r="J3765" s="248">
        <v>1</v>
      </c>
      <c r="K3765" s="249">
        <v>2021</v>
      </c>
      <c r="L3765" s="249">
        <v>2024</v>
      </c>
      <c r="M3765" s="250" t="s">
        <v>21</v>
      </c>
    </row>
    <row r="3766" spans="4:13" x14ac:dyDescent="0.35">
      <c r="D3766" s="244" t="s">
        <v>7634</v>
      </c>
      <c r="E3766" s="245">
        <v>45337</v>
      </c>
      <c r="F3766" s="245">
        <v>45337</v>
      </c>
      <c r="G3766" s="246" t="s">
        <v>10</v>
      </c>
      <c r="H3766" s="247">
        <v>20000</v>
      </c>
      <c r="I3766" s="248">
        <v>20000</v>
      </c>
      <c r="J3766" s="248">
        <v>1</v>
      </c>
      <c r="K3766" s="249">
        <v>2024</v>
      </c>
      <c r="L3766" s="249">
        <v>2024</v>
      </c>
      <c r="M3766" s="250" t="s">
        <v>7208</v>
      </c>
    </row>
    <row r="3767" spans="4:13" x14ac:dyDescent="0.35">
      <c r="D3767" s="244" t="s">
        <v>7635</v>
      </c>
      <c r="E3767" s="245">
        <v>45333</v>
      </c>
      <c r="F3767" s="245">
        <v>45338</v>
      </c>
      <c r="G3767" s="246" t="s">
        <v>782</v>
      </c>
      <c r="H3767" s="247">
        <v>50000</v>
      </c>
      <c r="I3767" s="248">
        <v>34542.25</v>
      </c>
      <c r="J3767" s="248">
        <v>1</v>
      </c>
      <c r="K3767" s="249">
        <v>2024</v>
      </c>
      <c r="L3767" s="249">
        <v>2024</v>
      </c>
      <c r="M3767" s="250" t="s">
        <v>7208</v>
      </c>
    </row>
    <row r="3768" spans="4:13" x14ac:dyDescent="0.35">
      <c r="D3768" s="244" t="s">
        <v>7636</v>
      </c>
      <c r="E3768" s="245">
        <v>45346</v>
      </c>
      <c r="F3768" s="245">
        <v>45348</v>
      </c>
      <c r="G3768" s="246" t="s">
        <v>10</v>
      </c>
      <c r="H3768" s="247">
        <v>328000</v>
      </c>
      <c r="I3768" s="248">
        <v>328000</v>
      </c>
      <c r="J3768" s="248">
        <v>1</v>
      </c>
      <c r="K3768" s="249">
        <v>2024</v>
      </c>
      <c r="L3768" s="249">
        <v>2024</v>
      </c>
      <c r="M3768" s="250" t="s">
        <v>7208</v>
      </c>
    </row>
    <row r="3769" spans="4:13" x14ac:dyDescent="0.35">
      <c r="D3769" s="244" t="s">
        <v>7637</v>
      </c>
      <c r="E3769" s="245">
        <v>45232</v>
      </c>
      <c r="F3769" s="245">
        <v>45260</v>
      </c>
      <c r="G3769" s="246" t="s">
        <v>664</v>
      </c>
      <c r="H3769" s="247">
        <v>45000</v>
      </c>
      <c r="I3769" s="248">
        <v>45000</v>
      </c>
      <c r="J3769" s="248">
        <v>1</v>
      </c>
      <c r="K3769" s="249">
        <v>2023</v>
      </c>
      <c r="L3769" s="249">
        <v>2023</v>
      </c>
      <c r="M3769" s="250" t="s">
        <v>7295</v>
      </c>
    </row>
    <row r="3770" spans="4:13" x14ac:dyDescent="0.35">
      <c r="D3770" s="244" t="s">
        <v>7638</v>
      </c>
      <c r="E3770" s="245">
        <v>44197</v>
      </c>
      <c r="F3770" s="245">
        <v>45349</v>
      </c>
      <c r="G3770" s="246" t="s">
        <v>10</v>
      </c>
      <c r="H3770" s="247">
        <v>50000</v>
      </c>
      <c r="I3770" s="248">
        <v>50000</v>
      </c>
      <c r="J3770" s="248">
        <v>1</v>
      </c>
      <c r="K3770" s="249">
        <v>2021</v>
      </c>
      <c r="L3770" s="249">
        <v>2024</v>
      </c>
      <c r="M3770" s="250" t="s">
        <v>21</v>
      </c>
    </row>
    <row r="3771" spans="4:13" x14ac:dyDescent="0.35">
      <c r="D3771" s="244" t="s">
        <v>7639</v>
      </c>
      <c r="E3771" s="245">
        <v>45318</v>
      </c>
      <c r="F3771" s="245">
        <v>45323</v>
      </c>
      <c r="G3771" s="246" t="s">
        <v>658</v>
      </c>
      <c r="H3771" s="247">
        <v>50000</v>
      </c>
      <c r="I3771" s="248">
        <v>50000</v>
      </c>
      <c r="J3771" s="248">
        <v>1</v>
      </c>
      <c r="K3771" s="249">
        <v>2024</v>
      </c>
      <c r="L3771" s="249">
        <v>2024</v>
      </c>
      <c r="M3771" s="250" t="s">
        <v>7208</v>
      </c>
    </row>
    <row r="3772" spans="4:13" x14ac:dyDescent="0.35">
      <c r="D3772" s="244" t="s">
        <v>7640</v>
      </c>
      <c r="E3772" s="245">
        <v>45301</v>
      </c>
      <c r="F3772" s="245">
        <v>45316</v>
      </c>
      <c r="G3772" s="246" t="s">
        <v>10</v>
      </c>
      <c r="H3772" s="247">
        <v>50000</v>
      </c>
      <c r="I3772" s="248">
        <v>50000</v>
      </c>
      <c r="J3772" s="248">
        <v>1</v>
      </c>
      <c r="K3772" s="249">
        <v>2024</v>
      </c>
      <c r="L3772" s="249">
        <v>2024</v>
      </c>
      <c r="M3772" s="250" t="s">
        <v>7208</v>
      </c>
    </row>
    <row r="3773" spans="4:13" x14ac:dyDescent="0.35">
      <c r="D3773" s="244" t="s">
        <v>7641</v>
      </c>
      <c r="E3773" s="245">
        <v>45330</v>
      </c>
      <c r="F3773" s="245">
        <v>45331</v>
      </c>
      <c r="G3773" s="246" t="s">
        <v>10</v>
      </c>
      <c r="H3773" s="247">
        <v>100000</v>
      </c>
      <c r="I3773" s="248">
        <v>100000</v>
      </c>
      <c r="J3773" s="248">
        <v>1</v>
      </c>
      <c r="K3773" s="249">
        <v>2024</v>
      </c>
      <c r="L3773" s="249">
        <v>2024</v>
      </c>
      <c r="M3773" s="250" t="s">
        <v>7208</v>
      </c>
    </row>
    <row r="3774" spans="4:13" x14ac:dyDescent="0.35">
      <c r="D3774" s="244" t="s">
        <v>7642</v>
      </c>
      <c r="E3774" s="245">
        <v>45082</v>
      </c>
      <c r="F3774" s="245">
        <v>45084</v>
      </c>
      <c r="G3774" s="246" t="s">
        <v>658</v>
      </c>
      <c r="H3774" s="247">
        <v>50000</v>
      </c>
      <c r="I3774" s="248">
        <v>50000</v>
      </c>
      <c r="J3774" s="248">
        <v>1</v>
      </c>
      <c r="K3774" s="249">
        <v>2023</v>
      </c>
      <c r="L3774" s="249">
        <v>2023</v>
      </c>
      <c r="M3774" s="250" t="s">
        <v>7246</v>
      </c>
    </row>
    <row r="3775" spans="4:13" x14ac:dyDescent="0.35">
      <c r="D3775" s="244" t="s">
        <v>7643</v>
      </c>
      <c r="E3775" s="245">
        <v>45248</v>
      </c>
      <c r="F3775" s="245">
        <v>45358</v>
      </c>
      <c r="G3775" s="246" t="s">
        <v>782</v>
      </c>
      <c r="H3775" s="247">
        <v>50000</v>
      </c>
      <c r="I3775" s="248">
        <v>50000</v>
      </c>
      <c r="J3775" s="248">
        <v>1</v>
      </c>
      <c r="K3775" s="249">
        <v>2023</v>
      </c>
      <c r="L3775" s="249">
        <v>2024</v>
      </c>
      <c r="M3775" s="250" t="s">
        <v>7295</v>
      </c>
    </row>
    <row r="3776" spans="4:13" x14ac:dyDescent="0.35">
      <c r="D3776" s="244" t="s">
        <v>7644</v>
      </c>
      <c r="E3776" s="245">
        <v>45356</v>
      </c>
      <c r="F3776" s="245">
        <v>45358</v>
      </c>
      <c r="G3776" s="246" t="s">
        <v>10</v>
      </c>
      <c r="H3776" s="247">
        <v>25000</v>
      </c>
      <c r="I3776" s="248">
        <v>25000</v>
      </c>
      <c r="J3776" s="248">
        <v>1</v>
      </c>
      <c r="K3776" s="249">
        <v>2024</v>
      </c>
      <c r="L3776" s="249">
        <v>2024</v>
      </c>
      <c r="M3776" s="250" t="s">
        <v>7208</v>
      </c>
    </row>
    <row r="3777" spans="4:13" x14ac:dyDescent="0.35">
      <c r="D3777" s="244" t="s">
        <v>7645</v>
      </c>
      <c r="E3777" s="245">
        <v>44596</v>
      </c>
      <c r="F3777" s="245">
        <v>45168</v>
      </c>
      <c r="G3777" s="246" t="s">
        <v>160</v>
      </c>
      <c r="H3777" s="247">
        <v>7649</v>
      </c>
      <c r="I3777" s="248">
        <v>1529.8</v>
      </c>
      <c r="J3777" s="248">
        <v>1</v>
      </c>
      <c r="K3777" s="249">
        <v>2022</v>
      </c>
      <c r="L3777" s="249">
        <v>2023</v>
      </c>
      <c r="M3777" s="250" t="s">
        <v>6021</v>
      </c>
    </row>
    <row r="3778" spans="4:13" x14ac:dyDescent="0.35">
      <c r="D3778" s="244" t="s">
        <v>7646</v>
      </c>
      <c r="E3778" s="245">
        <v>45351</v>
      </c>
      <c r="F3778" s="245">
        <v>45359</v>
      </c>
      <c r="G3778" s="246" t="s">
        <v>10</v>
      </c>
      <c r="H3778" s="247">
        <v>150000</v>
      </c>
      <c r="I3778" s="248">
        <v>150000</v>
      </c>
      <c r="J3778" s="248">
        <v>1</v>
      </c>
      <c r="K3778" s="249">
        <v>2024</v>
      </c>
      <c r="L3778" s="249">
        <v>2024</v>
      </c>
      <c r="M3778" s="250" t="s">
        <v>7208</v>
      </c>
    </row>
    <row r="3779" spans="4:13" x14ac:dyDescent="0.35">
      <c r="D3779" s="244" t="s">
        <v>7647</v>
      </c>
      <c r="E3779" s="245">
        <v>45300</v>
      </c>
      <c r="F3779" s="245">
        <v>45355</v>
      </c>
      <c r="G3779" s="246" t="s">
        <v>782</v>
      </c>
      <c r="H3779" s="247">
        <v>100000</v>
      </c>
      <c r="I3779" s="248">
        <v>69084.5</v>
      </c>
      <c r="J3779" s="248">
        <v>1</v>
      </c>
      <c r="K3779" s="249">
        <v>2024</v>
      </c>
      <c r="L3779" s="249">
        <v>2024</v>
      </c>
      <c r="M3779" s="250" t="s">
        <v>7208</v>
      </c>
    </row>
    <row r="3780" spans="4:13" x14ac:dyDescent="0.35">
      <c r="D3780" s="244" t="s">
        <v>7648</v>
      </c>
      <c r="E3780" s="245">
        <v>45344</v>
      </c>
      <c r="F3780" s="245">
        <v>45357</v>
      </c>
      <c r="G3780" s="246" t="s">
        <v>10</v>
      </c>
      <c r="H3780" s="247">
        <v>100000</v>
      </c>
      <c r="I3780" s="248">
        <v>100000</v>
      </c>
      <c r="J3780" s="248">
        <v>1</v>
      </c>
      <c r="K3780" s="249">
        <v>2024</v>
      </c>
      <c r="L3780" s="249">
        <v>2024</v>
      </c>
      <c r="M3780" s="250" t="s">
        <v>7208</v>
      </c>
    </row>
    <row r="3781" spans="4:13" x14ac:dyDescent="0.35">
      <c r="D3781" s="244" t="s">
        <v>7649</v>
      </c>
      <c r="E3781" s="245">
        <v>45351</v>
      </c>
      <c r="F3781" s="245">
        <v>45352</v>
      </c>
      <c r="G3781" s="246" t="s">
        <v>10</v>
      </c>
      <c r="H3781" s="247">
        <v>100000</v>
      </c>
      <c r="I3781" s="248">
        <v>100000</v>
      </c>
      <c r="J3781" s="248">
        <v>1</v>
      </c>
      <c r="K3781" s="249">
        <v>2024</v>
      </c>
      <c r="L3781" s="249">
        <v>2024</v>
      </c>
      <c r="M3781" s="250" t="s">
        <v>7208</v>
      </c>
    </row>
    <row r="3782" spans="4:13" x14ac:dyDescent="0.35">
      <c r="D3782" s="244" t="s">
        <v>7650</v>
      </c>
      <c r="E3782" s="245">
        <v>44634</v>
      </c>
      <c r="F3782" s="245">
        <v>45358</v>
      </c>
      <c r="G3782" s="246" t="s">
        <v>160</v>
      </c>
      <c r="H3782" s="247">
        <v>19420</v>
      </c>
      <c r="I3782" s="248">
        <v>3713.0160916707</v>
      </c>
      <c r="J3782" s="248">
        <v>1</v>
      </c>
      <c r="K3782" s="249">
        <v>2022</v>
      </c>
      <c r="L3782" s="249">
        <v>2024</v>
      </c>
      <c r="M3782" s="250" t="s">
        <v>6021</v>
      </c>
    </row>
    <row r="3783" spans="4:13" x14ac:dyDescent="0.35">
      <c r="D3783" s="244" t="s">
        <v>7651</v>
      </c>
      <c r="E3783" s="245">
        <v>45337</v>
      </c>
      <c r="F3783" s="245">
        <v>45365</v>
      </c>
      <c r="G3783" s="246" t="s">
        <v>782</v>
      </c>
      <c r="H3783" s="247">
        <v>50000</v>
      </c>
      <c r="I3783" s="248">
        <v>34542.25</v>
      </c>
      <c r="J3783" s="248">
        <v>1</v>
      </c>
      <c r="K3783" s="249">
        <v>2024</v>
      </c>
      <c r="L3783" s="249">
        <v>2024</v>
      </c>
      <c r="M3783" s="250" t="s">
        <v>7208</v>
      </c>
    </row>
    <row r="3784" spans="4:13" x14ac:dyDescent="0.35">
      <c r="D3784" s="244" t="s">
        <v>7652</v>
      </c>
      <c r="E3784" s="245">
        <v>45335</v>
      </c>
      <c r="F3784" s="245">
        <v>45365</v>
      </c>
      <c r="G3784" s="246" t="s">
        <v>782</v>
      </c>
      <c r="H3784" s="247">
        <v>50000</v>
      </c>
      <c r="I3784" s="248">
        <v>34542.25</v>
      </c>
      <c r="J3784" s="248">
        <v>1</v>
      </c>
      <c r="K3784" s="249">
        <v>2024</v>
      </c>
      <c r="L3784" s="249">
        <v>2024</v>
      </c>
      <c r="M3784" s="250" t="s">
        <v>7208</v>
      </c>
    </row>
    <row r="3785" spans="4:13" x14ac:dyDescent="0.35">
      <c r="D3785" s="244" t="s">
        <v>7653</v>
      </c>
      <c r="E3785" s="245">
        <v>44791</v>
      </c>
      <c r="F3785" s="245">
        <v>44819</v>
      </c>
      <c r="G3785" s="246" t="s">
        <v>658</v>
      </c>
      <c r="H3785" s="247">
        <v>50000</v>
      </c>
      <c r="I3785" s="248">
        <v>0</v>
      </c>
      <c r="J3785" s="248">
        <v>1</v>
      </c>
      <c r="K3785" s="249">
        <v>2022</v>
      </c>
      <c r="L3785" s="249">
        <v>2022</v>
      </c>
      <c r="M3785" s="250" t="s">
        <v>6643</v>
      </c>
    </row>
    <row r="3786" spans="4:13" x14ac:dyDescent="0.35">
      <c r="D3786" s="244" t="s">
        <v>7654</v>
      </c>
      <c r="E3786" s="245">
        <v>45064</v>
      </c>
      <c r="F3786" s="245">
        <v>45251</v>
      </c>
      <c r="G3786" s="246" t="s">
        <v>658</v>
      </c>
      <c r="H3786" s="247">
        <v>50000</v>
      </c>
      <c r="I3786" s="248">
        <v>50000</v>
      </c>
      <c r="J3786" s="248">
        <v>1</v>
      </c>
      <c r="K3786" s="249">
        <v>2023</v>
      </c>
      <c r="L3786" s="249">
        <v>2023</v>
      </c>
      <c r="M3786" s="250" t="s">
        <v>7246</v>
      </c>
    </row>
    <row r="3787" spans="4:13" x14ac:dyDescent="0.35">
      <c r="D3787" s="244" t="s">
        <v>7655</v>
      </c>
      <c r="E3787" s="245">
        <v>45073</v>
      </c>
      <c r="F3787" s="245">
        <v>45077</v>
      </c>
      <c r="G3787" s="246" t="s">
        <v>658</v>
      </c>
      <c r="H3787" s="247">
        <v>50000</v>
      </c>
      <c r="I3787" s="248">
        <v>50000</v>
      </c>
      <c r="J3787" s="248">
        <v>1</v>
      </c>
      <c r="K3787" s="249">
        <v>2023</v>
      </c>
      <c r="L3787" s="249">
        <v>2023</v>
      </c>
      <c r="M3787" s="250" t="s">
        <v>7246</v>
      </c>
    </row>
    <row r="3788" spans="4:13" x14ac:dyDescent="0.35">
      <c r="D3788" s="244" t="s">
        <v>7656</v>
      </c>
      <c r="E3788" s="245">
        <v>45366</v>
      </c>
      <c r="F3788" s="245">
        <v>45370</v>
      </c>
      <c r="G3788" s="246" t="s">
        <v>152</v>
      </c>
      <c r="H3788" s="247">
        <v>50000</v>
      </c>
      <c r="I3788" s="248">
        <v>50000</v>
      </c>
      <c r="J3788" s="248">
        <v>1</v>
      </c>
      <c r="K3788" s="249">
        <v>2024</v>
      </c>
      <c r="L3788" s="249">
        <v>2024</v>
      </c>
      <c r="M3788" s="250" t="s">
        <v>7208</v>
      </c>
    </row>
    <row r="3789" spans="4:13" x14ac:dyDescent="0.35">
      <c r="D3789" s="244" t="s">
        <v>7657</v>
      </c>
      <c r="E3789" s="245">
        <v>45361</v>
      </c>
      <c r="F3789" s="245">
        <v>45371</v>
      </c>
      <c r="G3789" s="246" t="s">
        <v>10</v>
      </c>
      <c r="H3789" s="247">
        <v>50000</v>
      </c>
      <c r="I3789" s="248">
        <v>50000</v>
      </c>
      <c r="J3789" s="248">
        <v>1</v>
      </c>
      <c r="K3789" s="249">
        <v>2024</v>
      </c>
      <c r="L3789" s="249">
        <v>2024</v>
      </c>
      <c r="M3789" s="250" t="s">
        <v>7208</v>
      </c>
    </row>
    <row r="3790" spans="4:13" x14ac:dyDescent="0.35">
      <c r="D3790" s="244" t="s">
        <v>7658</v>
      </c>
      <c r="E3790" s="245">
        <v>45370</v>
      </c>
      <c r="F3790" s="245">
        <v>45373</v>
      </c>
      <c r="G3790" s="246" t="s">
        <v>10</v>
      </c>
      <c r="H3790" s="247">
        <v>100000</v>
      </c>
      <c r="I3790" s="248">
        <v>100000</v>
      </c>
      <c r="J3790" s="248">
        <v>1</v>
      </c>
      <c r="K3790" s="249">
        <v>2024</v>
      </c>
      <c r="L3790" s="249">
        <v>2024</v>
      </c>
      <c r="M3790" s="250" t="s">
        <v>7208</v>
      </c>
    </row>
    <row r="3791" spans="4:13" x14ac:dyDescent="0.35">
      <c r="D3791" s="244" t="s">
        <v>7659</v>
      </c>
      <c r="E3791" s="245">
        <v>45350</v>
      </c>
      <c r="F3791" s="245">
        <v>45351</v>
      </c>
      <c r="G3791" s="246" t="s">
        <v>10</v>
      </c>
      <c r="H3791" s="247">
        <v>100000</v>
      </c>
      <c r="I3791" s="248">
        <v>100000</v>
      </c>
      <c r="J3791" s="248">
        <v>1</v>
      </c>
      <c r="K3791" s="249">
        <v>2024</v>
      </c>
      <c r="L3791" s="249">
        <v>2024</v>
      </c>
      <c r="M3791" s="250" t="s">
        <v>7208</v>
      </c>
    </row>
    <row r="3792" spans="4:13" x14ac:dyDescent="0.35">
      <c r="D3792" s="244" t="s">
        <v>7660</v>
      </c>
      <c r="E3792" s="245">
        <v>45367</v>
      </c>
      <c r="F3792" s="245">
        <v>45372</v>
      </c>
      <c r="G3792" s="246" t="s">
        <v>10</v>
      </c>
      <c r="H3792" s="247">
        <v>16500</v>
      </c>
      <c r="I3792" s="248">
        <v>16500</v>
      </c>
      <c r="J3792" s="248">
        <v>1</v>
      </c>
      <c r="K3792" s="249">
        <v>2024</v>
      </c>
      <c r="L3792" s="249">
        <v>2024</v>
      </c>
      <c r="M3792" s="250" t="s">
        <v>7208</v>
      </c>
    </row>
    <row r="3793" spans="4:13" x14ac:dyDescent="0.35">
      <c r="D3793" s="244" t="s">
        <v>7661</v>
      </c>
      <c r="E3793" s="245">
        <v>45357</v>
      </c>
      <c r="F3793" s="245">
        <v>45369</v>
      </c>
      <c r="G3793" s="246" t="s">
        <v>10</v>
      </c>
      <c r="H3793" s="247">
        <v>15000</v>
      </c>
      <c r="I3793" s="248">
        <v>15000</v>
      </c>
      <c r="J3793" s="248">
        <v>1</v>
      </c>
      <c r="K3793" s="249">
        <v>2024</v>
      </c>
      <c r="L3793" s="249">
        <v>2024</v>
      </c>
      <c r="M3793" s="250" t="s">
        <v>7208</v>
      </c>
    </row>
    <row r="3794" spans="4:13" x14ac:dyDescent="0.35">
      <c r="D3794" s="244" t="s">
        <v>7662</v>
      </c>
      <c r="E3794" s="245">
        <v>45374</v>
      </c>
      <c r="F3794" s="245">
        <v>45377</v>
      </c>
      <c r="G3794" s="246" t="s">
        <v>10</v>
      </c>
      <c r="H3794" s="247">
        <v>100000</v>
      </c>
      <c r="I3794" s="248">
        <v>100000</v>
      </c>
      <c r="J3794" s="248">
        <v>1</v>
      </c>
      <c r="K3794" s="249">
        <v>2024</v>
      </c>
      <c r="L3794" s="249">
        <v>2024</v>
      </c>
      <c r="M3794" s="250" t="s">
        <v>7208</v>
      </c>
    </row>
    <row r="3795" spans="4:13" x14ac:dyDescent="0.35">
      <c r="D3795" s="244" t="s">
        <v>7663</v>
      </c>
      <c r="E3795" s="245">
        <v>45370</v>
      </c>
      <c r="F3795" s="245">
        <v>45373</v>
      </c>
      <c r="G3795" s="246" t="s">
        <v>10</v>
      </c>
      <c r="H3795" s="247">
        <v>100000</v>
      </c>
      <c r="I3795" s="248">
        <v>100000</v>
      </c>
      <c r="J3795" s="248">
        <v>1</v>
      </c>
      <c r="K3795" s="249">
        <v>2024</v>
      </c>
      <c r="L3795" s="249">
        <v>2024</v>
      </c>
      <c r="M3795" s="250" t="s">
        <v>7208</v>
      </c>
    </row>
    <row r="3796" spans="4:13" x14ac:dyDescent="0.35">
      <c r="D3796" s="244" t="s">
        <v>7664</v>
      </c>
      <c r="E3796" s="245">
        <v>45375</v>
      </c>
      <c r="F3796" s="245">
        <v>45378</v>
      </c>
      <c r="G3796" s="246" t="s">
        <v>10</v>
      </c>
      <c r="H3796" s="247">
        <v>100000</v>
      </c>
      <c r="I3796" s="248">
        <v>100000</v>
      </c>
      <c r="J3796" s="248">
        <v>1</v>
      </c>
      <c r="K3796" s="249">
        <v>2024</v>
      </c>
      <c r="L3796" s="249">
        <v>2024</v>
      </c>
      <c r="M3796" s="250" t="s">
        <v>7208</v>
      </c>
    </row>
    <row r="3797" spans="4:13" x14ac:dyDescent="0.35">
      <c r="D3797" s="244" t="s">
        <v>7665</v>
      </c>
      <c r="E3797" s="245">
        <v>45381</v>
      </c>
      <c r="F3797" s="245">
        <v>45384</v>
      </c>
      <c r="G3797" s="246" t="s">
        <v>10</v>
      </c>
      <c r="H3797" s="247">
        <v>100000</v>
      </c>
      <c r="I3797" s="248">
        <v>100000</v>
      </c>
      <c r="J3797" s="248">
        <v>1</v>
      </c>
      <c r="K3797" s="249">
        <v>2024</v>
      </c>
      <c r="L3797" s="249">
        <v>2024</v>
      </c>
      <c r="M3797" s="250" t="s">
        <v>7208</v>
      </c>
    </row>
    <row r="3798" spans="4:13" x14ac:dyDescent="0.35">
      <c r="D3798" s="244" t="s">
        <v>7666</v>
      </c>
      <c r="E3798" s="245">
        <v>45378</v>
      </c>
      <c r="F3798" s="245">
        <v>45384</v>
      </c>
      <c r="G3798" s="246" t="s">
        <v>10</v>
      </c>
      <c r="H3798" s="247">
        <v>100000</v>
      </c>
      <c r="I3798" s="248">
        <v>100000</v>
      </c>
      <c r="J3798" s="248">
        <v>1</v>
      </c>
      <c r="K3798" s="249">
        <v>2024</v>
      </c>
      <c r="L3798" s="249">
        <v>2024</v>
      </c>
      <c r="M3798" s="250" t="s">
        <v>7208</v>
      </c>
    </row>
    <row r="3799" spans="4:13" x14ac:dyDescent="0.35">
      <c r="D3799" s="244" t="s">
        <v>7667</v>
      </c>
      <c r="E3799" s="245">
        <v>45374</v>
      </c>
      <c r="F3799" s="245">
        <v>45379</v>
      </c>
      <c r="G3799" s="246" t="s">
        <v>10</v>
      </c>
      <c r="H3799" s="247">
        <v>100000</v>
      </c>
      <c r="I3799" s="248">
        <v>100000</v>
      </c>
      <c r="J3799" s="248">
        <v>1</v>
      </c>
      <c r="K3799" s="249">
        <v>2024</v>
      </c>
      <c r="L3799" s="249">
        <v>2024</v>
      </c>
      <c r="M3799" s="250" t="s">
        <v>7208</v>
      </c>
    </row>
    <row r="3800" spans="4:13" x14ac:dyDescent="0.35">
      <c r="D3800" s="244" t="s">
        <v>7668</v>
      </c>
      <c r="E3800" s="245">
        <v>45323</v>
      </c>
      <c r="F3800" s="245">
        <v>45384</v>
      </c>
      <c r="G3800" s="246" t="s">
        <v>152</v>
      </c>
      <c r="H3800" s="247">
        <v>50000</v>
      </c>
      <c r="I3800" s="248">
        <v>50000</v>
      </c>
      <c r="J3800" s="248">
        <v>1</v>
      </c>
      <c r="K3800" s="249">
        <v>2024</v>
      </c>
      <c r="L3800" s="249">
        <v>2024</v>
      </c>
      <c r="M3800" s="250" t="s">
        <v>7208</v>
      </c>
    </row>
    <row r="3801" spans="4:13" x14ac:dyDescent="0.35">
      <c r="D3801" s="244" t="s">
        <v>7669</v>
      </c>
      <c r="E3801" s="245">
        <v>45256</v>
      </c>
      <c r="F3801" s="245">
        <v>45257</v>
      </c>
      <c r="G3801" s="246" t="s">
        <v>664</v>
      </c>
      <c r="H3801" s="247">
        <v>100000</v>
      </c>
      <c r="I3801" s="248">
        <v>100000</v>
      </c>
      <c r="J3801" s="248">
        <v>1</v>
      </c>
      <c r="K3801" s="249">
        <v>2023</v>
      </c>
      <c r="L3801" s="249">
        <v>2023</v>
      </c>
      <c r="M3801" s="250" t="s">
        <v>7295</v>
      </c>
    </row>
    <row r="3802" spans="4:13" x14ac:dyDescent="0.35">
      <c r="D3802" s="244" t="s">
        <v>7670</v>
      </c>
      <c r="E3802" s="245">
        <v>45204</v>
      </c>
      <c r="F3802" s="245">
        <v>45218</v>
      </c>
      <c r="G3802" s="246" t="s">
        <v>152</v>
      </c>
      <c r="H3802" s="247">
        <v>50000</v>
      </c>
      <c r="I3802" s="248">
        <v>50000</v>
      </c>
      <c r="J3802" s="248">
        <v>1</v>
      </c>
      <c r="K3802" s="249">
        <v>2023</v>
      </c>
      <c r="L3802" s="249">
        <v>2023</v>
      </c>
      <c r="M3802" s="250" t="s">
        <v>7295</v>
      </c>
    </row>
    <row r="3803" spans="4:13" x14ac:dyDescent="0.35">
      <c r="D3803" s="244" t="s">
        <v>7671</v>
      </c>
      <c r="E3803" s="245">
        <v>45268</v>
      </c>
      <c r="F3803" s="245">
        <v>45384</v>
      </c>
      <c r="G3803" s="246" t="s">
        <v>152</v>
      </c>
      <c r="H3803" s="247">
        <v>50000</v>
      </c>
      <c r="I3803" s="248">
        <v>50000</v>
      </c>
      <c r="J3803" s="248">
        <v>1</v>
      </c>
      <c r="K3803" s="249">
        <v>2023</v>
      </c>
      <c r="L3803" s="249">
        <v>2024</v>
      </c>
      <c r="M3803" s="250" t="s">
        <v>7295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137A6"/>
  </sheetPr>
  <dimension ref="B3:H32"/>
  <sheetViews>
    <sheetView showGridLines="0" topLeftCell="B15" zoomScale="122" workbookViewId="0">
      <selection activeCell="C7" sqref="C7"/>
    </sheetView>
  </sheetViews>
  <sheetFormatPr defaultColWidth="9.08984375" defaultRowHeight="13" x14ac:dyDescent="0.35"/>
  <cols>
    <col min="1" max="2" width="9.08984375" style="35"/>
    <col min="3" max="3" width="72.6328125" style="35" bestFit="1" customWidth="1"/>
    <col min="4" max="4" width="16.08984375" style="35" bestFit="1" customWidth="1"/>
    <col min="5" max="5" width="18.08984375" style="35" bestFit="1" customWidth="1"/>
    <col min="6" max="6" width="11.6328125" style="35" bestFit="1" customWidth="1"/>
    <col min="7" max="7" width="7.36328125" style="35" bestFit="1" customWidth="1"/>
    <col min="8" max="8" width="11.54296875" style="35" bestFit="1" customWidth="1"/>
    <col min="9" max="16384" width="9.08984375" style="35"/>
  </cols>
  <sheetData>
    <row r="3" spans="2:4" x14ac:dyDescent="0.35">
      <c r="B3" s="268" t="s">
        <v>6986</v>
      </c>
      <c r="C3" s="268"/>
    </row>
    <row r="4" spans="2:4" ht="13.5" thickBot="1" x14ac:dyDescent="0.4">
      <c r="B4" s="36" t="s">
        <v>6975</v>
      </c>
      <c r="C4" s="37" t="s">
        <v>6976</v>
      </c>
    </row>
    <row r="5" spans="2:4" ht="13.5" thickBot="1" x14ac:dyDescent="0.4">
      <c r="B5" s="38" t="s">
        <v>6977</v>
      </c>
      <c r="C5" s="39" t="s">
        <v>6979</v>
      </c>
    </row>
    <row r="6" spans="2:4" ht="13.5" thickBot="1" x14ac:dyDescent="0.4">
      <c r="B6" s="38" t="s">
        <v>6978</v>
      </c>
      <c r="C6" s="39" t="s">
        <v>6981</v>
      </c>
      <c r="D6" s="39"/>
    </row>
    <row r="7" spans="2:4" ht="13.5" thickBot="1" x14ac:dyDescent="0.4">
      <c r="B7" s="38" t="s">
        <v>6982</v>
      </c>
      <c r="C7" s="39" t="s">
        <v>6980</v>
      </c>
    </row>
    <row r="8" spans="2:4" ht="13.5" thickBot="1" x14ac:dyDescent="0.4">
      <c r="B8" s="38" t="s">
        <v>7008</v>
      </c>
      <c r="C8" s="39" t="s">
        <v>6983</v>
      </c>
    </row>
    <row r="9" spans="2:4" ht="13.5" thickBot="1" x14ac:dyDescent="0.4">
      <c r="B9" s="38" t="s">
        <v>7009</v>
      </c>
      <c r="C9" s="39" t="s">
        <v>6985</v>
      </c>
    </row>
    <row r="10" spans="2:4" ht="13.5" thickBot="1" x14ac:dyDescent="0.4">
      <c r="B10" s="38" t="s">
        <v>6984</v>
      </c>
      <c r="C10" s="39" t="s">
        <v>7014</v>
      </c>
    </row>
    <row r="11" spans="2:4" ht="13.5" thickBot="1" x14ac:dyDescent="0.4">
      <c r="B11" s="38" t="s">
        <v>7056</v>
      </c>
      <c r="C11" s="39" t="s">
        <v>7055</v>
      </c>
    </row>
    <row r="12" spans="2:4" ht="13.5" thickBot="1" x14ac:dyDescent="0.4">
      <c r="B12" s="38" t="s">
        <v>7057</v>
      </c>
      <c r="C12" s="39" t="s">
        <v>7058</v>
      </c>
    </row>
    <row r="13" spans="2:4" ht="13.5" thickBot="1" x14ac:dyDescent="0.4">
      <c r="B13" s="38" t="s">
        <v>7016</v>
      </c>
      <c r="C13" s="39" t="s">
        <v>7018</v>
      </c>
    </row>
    <row r="14" spans="2:4" ht="13.5" thickBot="1" x14ac:dyDescent="0.4">
      <c r="B14" s="38" t="s">
        <v>7017</v>
      </c>
      <c r="C14" s="39" t="s">
        <v>7047</v>
      </c>
    </row>
    <row r="15" spans="2:4" ht="13.5" thickBot="1" x14ac:dyDescent="0.4">
      <c r="B15" s="38" t="s">
        <v>7049</v>
      </c>
      <c r="C15" s="39" t="s">
        <v>7048</v>
      </c>
    </row>
    <row r="16" spans="2:4" x14ac:dyDescent="0.35">
      <c r="B16" s="56"/>
      <c r="C16" s="76"/>
    </row>
    <row r="17" spans="2:8" x14ac:dyDescent="0.35">
      <c r="B17" s="56"/>
      <c r="C17" s="76"/>
    </row>
    <row r="20" spans="2:8" x14ac:dyDescent="0.35">
      <c r="B20" s="268" t="s">
        <v>6986</v>
      </c>
      <c r="C20" s="268"/>
      <c r="D20" s="269" t="s">
        <v>6974</v>
      </c>
      <c r="E20" s="270"/>
      <c r="F20" s="269" t="s">
        <v>7003</v>
      </c>
      <c r="G20" s="270"/>
      <c r="H20" s="270"/>
    </row>
    <row r="21" spans="2:8" ht="13.5" thickBot="1" x14ac:dyDescent="0.4">
      <c r="B21" s="36" t="s">
        <v>6975</v>
      </c>
      <c r="C21" s="37" t="s">
        <v>6976</v>
      </c>
      <c r="D21" s="36" t="s">
        <v>6987</v>
      </c>
      <c r="E21" s="36" t="s">
        <v>6988</v>
      </c>
      <c r="F21" s="36" t="s">
        <v>6987</v>
      </c>
      <c r="G21" s="36" t="s">
        <v>7006</v>
      </c>
      <c r="H21" s="36" t="s">
        <v>6988</v>
      </c>
    </row>
    <row r="22" spans="2:8" ht="13.5" thickBot="1" x14ac:dyDescent="0.4">
      <c r="B22" s="38" t="str">
        <f t="shared" ref="B22:B27" si="0">B5</f>
        <v>A</v>
      </c>
      <c r="C22" s="39" t="s">
        <v>6979</v>
      </c>
      <c r="D22" s="39" t="s">
        <v>6989</v>
      </c>
      <c r="E22" s="39" t="s">
        <v>6990</v>
      </c>
      <c r="F22" s="39" t="s">
        <v>7004</v>
      </c>
      <c r="G22" s="39" t="s">
        <v>7005</v>
      </c>
      <c r="H22" s="39" t="s">
        <v>7005</v>
      </c>
    </row>
    <row r="23" spans="2:8" ht="13.5" thickBot="1" x14ac:dyDescent="0.4">
      <c r="B23" s="38" t="str">
        <f t="shared" si="0"/>
        <v>B1</v>
      </c>
      <c r="C23" s="39" t="s">
        <v>6981</v>
      </c>
      <c r="D23" s="39" t="s">
        <v>6989</v>
      </c>
      <c r="E23" s="39" t="s">
        <v>6990</v>
      </c>
      <c r="F23" s="39" t="s">
        <v>7004</v>
      </c>
      <c r="G23" s="39" t="s">
        <v>7005</v>
      </c>
      <c r="H23" s="39" t="s">
        <v>7005</v>
      </c>
    </row>
    <row r="24" spans="2:8" ht="13.5" thickBot="1" x14ac:dyDescent="0.4">
      <c r="B24" s="38" t="str">
        <f t="shared" si="0"/>
        <v>B2</v>
      </c>
      <c r="C24" s="39" t="s">
        <v>6980</v>
      </c>
      <c r="D24" s="39" t="s">
        <v>6989</v>
      </c>
      <c r="E24" s="39" t="s">
        <v>6990</v>
      </c>
      <c r="F24" s="39" t="s">
        <v>7004</v>
      </c>
      <c r="G24" s="39" t="s">
        <v>7005</v>
      </c>
      <c r="H24" s="39" t="s">
        <v>7005</v>
      </c>
    </row>
    <row r="25" spans="2:8" ht="13.5" thickBot="1" x14ac:dyDescent="0.4">
      <c r="B25" s="38" t="str">
        <f t="shared" si="0"/>
        <v>C1</v>
      </c>
      <c r="C25" s="39" t="s">
        <v>6983</v>
      </c>
      <c r="D25" s="39" t="s">
        <v>6991</v>
      </c>
      <c r="E25" s="39" t="s">
        <v>6992</v>
      </c>
      <c r="F25" s="39" t="s">
        <v>7004</v>
      </c>
      <c r="G25" s="39" t="s">
        <v>7005</v>
      </c>
      <c r="H25" s="39" t="s">
        <v>7005</v>
      </c>
    </row>
    <row r="26" spans="2:8" ht="13.5" thickBot="1" x14ac:dyDescent="0.4">
      <c r="B26" s="38" t="str">
        <f t="shared" si="0"/>
        <v>C2</v>
      </c>
      <c r="C26" s="39" t="s">
        <v>6985</v>
      </c>
      <c r="D26" s="39" t="s">
        <v>6991</v>
      </c>
      <c r="E26" s="39" t="s">
        <v>6992</v>
      </c>
      <c r="F26" s="39" t="s">
        <v>7004</v>
      </c>
      <c r="G26" s="39" t="s">
        <v>7005</v>
      </c>
      <c r="H26" s="39" t="s">
        <v>7005</v>
      </c>
    </row>
    <row r="27" spans="2:8" ht="13.5" thickBot="1" x14ac:dyDescent="0.4">
      <c r="B27" s="38" t="str">
        <f t="shared" si="0"/>
        <v>D</v>
      </c>
      <c r="C27" s="39" t="s">
        <v>7014</v>
      </c>
      <c r="D27" s="39" t="s">
        <v>6992</v>
      </c>
      <c r="E27" s="39" t="s">
        <v>7015</v>
      </c>
      <c r="F27" s="39" t="s">
        <v>7005</v>
      </c>
      <c r="G27" s="39" t="s">
        <v>7005</v>
      </c>
      <c r="H27" s="39" t="s">
        <v>7004</v>
      </c>
    </row>
    <row r="28" spans="2:8" ht="13.5" thickBot="1" x14ac:dyDescent="0.4">
      <c r="B28" s="38" t="s">
        <v>7056</v>
      </c>
      <c r="C28" s="39" t="s">
        <v>7055</v>
      </c>
      <c r="D28" s="39" t="s">
        <v>6992</v>
      </c>
      <c r="E28" s="39" t="s">
        <v>7015</v>
      </c>
      <c r="F28" s="39" t="s">
        <v>7005</v>
      </c>
      <c r="G28" s="39" t="s">
        <v>7005</v>
      </c>
      <c r="H28" s="39" t="s">
        <v>7004</v>
      </c>
    </row>
    <row r="29" spans="2:8" ht="13.5" thickBot="1" x14ac:dyDescent="0.4">
      <c r="B29" s="38" t="s">
        <v>7057</v>
      </c>
      <c r="C29" s="39" t="s">
        <v>7058</v>
      </c>
      <c r="D29" s="39" t="s">
        <v>6992</v>
      </c>
      <c r="E29" s="39" t="s">
        <v>6992</v>
      </c>
      <c r="F29" s="39" t="s">
        <v>7005</v>
      </c>
      <c r="G29" s="39" t="s">
        <v>7004</v>
      </c>
      <c r="H29" s="39" t="s">
        <v>7005</v>
      </c>
    </row>
    <row r="30" spans="2:8" ht="13.5" thickBot="1" x14ac:dyDescent="0.4">
      <c r="B30" s="38" t="s">
        <v>7016</v>
      </c>
      <c r="C30" s="39" t="s">
        <v>7018</v>
      </c>
      <c r="D30" s="39" t="s">
        <v>6992</v>
      </c>
      <c r="E30" s="39" t="s">
        <v>6992</v>
      </c>
      <c r="F30" s="39" t="s">
        <v>7005</v>
      </c>
      <c r="G30" s="39" t="s">
        <v>7004</v>
      </c>
      <c r="H30" s="39" t="s">
        <v>7005</v>
      </c>
    </row>
    <row r="31" spans="2:8" ht="13.5" thickBot="1" x14ac:dyDescent="0.4">
      <c r="B31" s="38" t="s">
        <v>7017</v>
      </c>
      <c r="C31" s="39" t="s">
        <v>7019</v>
      </c>
      <c r="D31" s="39" t="s">
        <v>6992</v>
      </c>
      <c r="E31" s="39" t="s">
        <v>6992</v>
      </c>
      <c r="F31" s="39" t="s">
        <v>7005</v>
      </c>
      <c r="G31" s="39" t="s">
        <v>7004</v>
      </c>
      <c r="H31" s="39" t="s">
        <v>7005</v>
      </c>
    </row>
    <row r="32" spans="2:8" ht="13.5" thickBot="1" x14ac:dyDescent="0.4">
      <c r="B32" s="38" t="s">
        <v>7049</v>
      </c>
      <c r="C32" s="39" t="s">
        <v>7048</v>
      </c>
      <c r="D32" s="39" t="s">
        <v>6992</v>
      </c>
      <c r="E32" s="39" t="s">
        <v>6992</v>
      </c>
      <c r="F32" s="39" t="s">
        <v>7005</v>
      </c>
      <c r="G32" s="39" t="s">
        <v>7004</v>
      </c>
      <c r="H32" s="39" t="s">
        <v>7005</v>
      </c>
    </row>
  </sheetData>
  <mergeCells count="4">
    <mergeCell ref="B3:C3"/>
    <mergeCell ref="B20:C20"/>
    <mergeCell ref="D20:E20"/>
    <mergeCell ref="F20:H20"/>
  </mergeCells>
  <conditionalFormatting sqref="F22:H32">
    <cfRule type="cellIs" dxfId="0" priority="1" operator="equal">
      <formula>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C3:J57"/>
  <sheetViews>
    <sheetView showGridLines="0" topLeftCell="A27" workbookViewId="0">
      <selection activeCell="F47" sqref="F47"/>
    </sheetView>
  </sheetViews>
  <sheetFormatPr defaultRowHeight="14.5" x14ac:dyDescent="0.35"/>
  <cols>
    <col min="4" max="4" width="76.453125" bestFit="1" customWidth="1"/>
    <col min="5" max="5" width="3.453125" customWidth="1"/>
    <col min="6" max="7" width="17.08984375" customWidth="1"/>
    <col min="8" max="8" width="14.54296875" bestFit="1" customWidth="1"/>
    <col min="9" max="14" width="13.54296875" bestFit="1" customWidth="1"/>
    <col min="15" max="17" width="12.453125" bestFit="1" customWidth="1"/>
    <col min="18" max="18" width="13.54296875" bestFit="1" customWidth="1"/>
    <col min="19" max="21" width="9.08984375" bestFit="1" customWidth="1"/>
  </cols>
  <sheetData>
    <row r="3" spans="3:8" ht="15" thickBot="1" x14ac:dyDescent="0.4"/>
    <row r="4" spans="3:8" x14ac:dyDescent="0.35">
      <c r="C4" s="108"/>
      <c r="D4" s="109"/>
      <c r="E4" s="109"/>
      <c r="F4" s="109"/>
      <c r="G4" s="110"/>
    </row>
    <row r="5" spans="3:8" x14ac:dyDescent="0.35">
      <c r="C5" s="111"/>
      <c r="D5" t="s">
        <v>7035</v>
      </c>
      <c r="F5" s="16">
        <f>'Raw Data_OS_22'!Y18</f>
        <v>793284870.43280625</v>
      </c>
      <c r="G5" s="112"/>
    </row>
    <row r="6" spans="3:8" x14ac:dyDescent="0.35">
      <c r="C6" s="111"/>
      <c r="D6" t="s">
        <v>7036</v>
      </c>
      <c r="F6" s="16">
        <f>Raw_Data_Paid_23!V9</f>
        <v>163842808</v>
      </c>
      <c r="G6" s="113"/>
    </row>
    <row r="7" spans="3:8" x14ac:dyDescent="0.35">
      <c r="C7" s="111"/>
      <c r="D7" t="s">
        <v>7086</v>
      </c>
      <c r="F7" s="16">
        <f>F8-(F5-F6)</f>
        <v>144521518.53848374</v>
      </c>
      <c r="G7" s="112"/>
    </row>
    <row r="8" spans="3:8" ht="15" thickBot="1" x14ac:dyDescent="0.4">
      <c r="C8" s="111"/>
      <c r="D8" s="117" t="s">
        <v>7037</v>
      </c>
      <c r="E8" s="117"/>
      <c r="F8" s="118">
        <f>F45</f>
        <v>773963580.97128999</v>
      </c>
      <c r="G8" s="112"/>
    </row>
    <row r="9" spans="3:8" ht="15" thickBot="1" x14ac:dyDescent="0.4">
      <c r="C9" s="114"/>
      <c r="D9" s="115"/>
      <c r="E9" s="115"/>
      <c r="F9" s="115"/>
      <c r="G9" s="116"/>
    </row>
    <row r="11" spans="3:8" ht="15" thickBot="1" x14ac:dyDescent="0.4">
      <c r="H11" s="16"/>
    </row>
    <row r="12" spans="3:8" ht="15" thickBot="1" x14ac:dyDescent="0.4">
      <c r="D12" s="104" t="s">
        <v>7035</v>
      </c>
      <c r="E12" s="105"/>
      <c r="F12" s="106">
        <f>F5</f>
        <v>793284870.43280625</v>
      </c>
      <c r="G12" s="105"/>
      <c r="H12" s="107"/>
    </row>
    <row r="13" spans="3:8" x14ac:dyDescent="0.35">
      <c r="F13" s="16"/>
    </row>
    <row r="15" spans="3:8" ht="16.5" thickBot="1" x14ac:dyDescent="0.45">
      <c r="D15" s="79" t="s">
        <v>7060</v>
      </c>
      <c r="F15" s="16"/>
    </row>
    <row r="16" spans="3:8" ht="16" x14ac:dyDescent="0.4">
      <c r="D16" s="80"/>
      <c r="F16" s="16"/>
    </row>
    <row r="17" spans="4:9" x14ac:dyDescent="0.35">
      <c r="D17" t="s">
        <v>7053</v>
      </c>
      <c r="E17" t="s">
        <v>7040</v>
      </c>
      <c r="G17" s="16">
        <f>Raw_Data_Paid_23!V7</f>
        <v>339935</v>
      </c>
      <c r="H17" s="16">
        <f>G17</f>
        <v>339935</v>
      </c>
    </row>
    <row r="18" spans="4:9" x14ac:dyDescent="0.35">
      <c r="D18" t="s">
        <v>7054</v>
      </c>
      <c r="E18" t="s">
        <v>7057</v>
      </c>
      <c r="G18" s="16">
        <f>Raw_Data_Paid_23!V18</f>
        <v>3751317</v>
      </c>
      <c r="H18" s="16">
        <f>G18</f>
        <v>3751317</v>
      </c>
    </row>
    <row r="19" spans="4:9" x14ac:dyDescent="0.35">
      <c r="D19" t="s">
        <v>7061</v>
      </c>
      <c r="E19" t="s">
        <v>7056</v>
      </c>
      <c r="F19" s="16">
        <f>G19</f>
        <v>41929494</v>
      </c>
      <c r="G19" s="16">
        <f>Raw_Data_OS_23!U16</f>
        <v>41929494</v>
      </c>
      <c r="I19" s="16"/>
    </row>
    <row r="20" spans="4:9" ht="16" x14ac:dyDescent="0.4">
      <c r="D20" s="80"/>
      <c r="F20" s="16"/>
    </row>
    <row r="21" spans="4:9" ht="16" x14ac:dyDescent="0.4">
      <c r="D21" s="80"/>
      <c r="F21" s="16"/>
    </row>
    <row r="22" spans="4:9" ht="16.5" thickBot="1" x14ac:dyDescent="0.45">
      <c r="D22" s="79" t="s">
        <v>7062</v>
      </c>
    </row>
    <row r="23" spans="4:9" x14ac:dyDescent="0.35">
      <c r="G23" s="16"/>
    </row>
    <row r="24" spans="4:9" x14ac:dyDescent="0.35">
      <c r="D24" t="s">
        <v>7051</v>
      </c>
      <c r="E24" t="s">
        <v>7017</v>
      </c>
      <c r="G24" s="16">
        <f>Raw_Data_Paid_23!V17</f>
        <v>339935</v>
      </c>
      <c r="H24" s="16">
        <f>G24</f>
        <v>339935</v>
      </c>
      <c r="I24" s="16"/>
    </row>
    <row r="25" spans="4:9" x14ac:dyDescent="0.35">
      <c r="D25" t="s">
        <v>7052</v>
      </c>
      <c r="E25" t="s">
        <v>7049</v>
      </c>
      <c r="G25" s="16">
        <f>Raw_Data_Paid_23!V15</f>
        <v>816834</v>
      </c>
      <c r="H25" s="16">
        <f>G25</f>
        <v>816834</v>
      </c>
      <c r="I25" s="16"/>
    </row>
    <row r="26" spans="4:9" x14ac:dyDescent="0.35">
      <c r="D26" t="s">
        <v>7041</v>
      </c>
      <c r="E26" t="s">
        <v>6984</v>
      </c>
      <c r="F26" s="16">
        <f>G26</f>
        <v>43858922</v>
      </c>
      <c r="G26" s="16">
        <f>Raw_Data_OS_23!U15</f>
        <v>43858922</v>
      </c>
      <c r="I26" s="16"/>
    </row>
    <row r="29" spans="4:9" ht="16.5" thickBot="1" x14ac:dyDescent="0.45">
      <c r="D29" s="79" t="s">
        <v>7063</v>
      </c>
    </row>
    <row r="31" spans="4:9" x14ac:dyDescent="0.35">
      <c r="D31" t="s">
        <v>7038</v>
      </c>
      <c r="E31" t="s">
        <v>7009</v>
      </c>
      <c r="F31" s="16">
        <f>-G31</f>
        <v>-17843666.075679999</v>
      </c>
      <c r="G31" s="16">
        <f>'Raw Data_OS_22'!Y13</f>
        <v>17843666.075679999</v>
      </c>
      <c r="H31" s="16">
        <f>G31</f>
        <v>17843666.075679999</v>
      </c>
    </row>
    <row r="32" spans="4:9" x14ac:dyDescent="0.35">
      <c r="D32" t="s">
        <v>7046</v>
      </c>
      <c r="F32" s="16"/>
      <c r="G32" s="16">
        <f>Raw_Data_Paid_23!V13-'Raw Data_OS_22'!Y13</f>
        <v>-1769031.0756799988</v>
      </c>
      <c r="H32" s="16">
        <f>G32</f>
        <v>-1769031.0756799988</v>
      </c>
    </row>
    <row r="33" spans="4:10" x14ac:dyDescent="0.35">
      <c r="D33" t="s">
        <v>7039</v>
      </c>
      <c r="E33" t="s">
        <v>6982</v>
      </c>
      <c r="F33" s="16"/>
      <c r="G33" s="16">
        <f>Raw_Data_Paid_23!V14</f>
        <v>142274446</v>
      </c>
      <c r="H33" s="16">
        <f>G33</f>
        <v>142274446</v>
      </c>
      <c r="J33" s="16">
        <f>G33+F38</f>
        <v>88293269.675380141</v>
      </c>
    </row>
    <row r="34" spans="4:10" x14ac:dyDescent="0.35">
      <c r="F34" s="16"/>
      <c r="G34" s="16"/>
      <c r="J34" s="16">
        <f>F19</f>
        <v>41929494</v>
      </c>
    </row>
    <row r="35" spans="4:10" ht="16.5" thickBot="1" x14ac:dyDescent="0.45">
      <c r="D35" s="79" t="s">
        <v>7064</v>
      </c>
    </row>
    <row r="37" spans="4:10" x14ac:dyDescent="0.35">
      <c r="D37" t="s">
        <v>7066</v>
      </c>
      <c r="E37" t="s">
        <v>6978</v>
      </c>
      <c r="F37" s="16">
        <f>G37</f>
        <v>7475978.1732934117</v>
      </c>
      <c r="G37" s="16">
        <f>Raw_Data_OS_23!U13-'Raw Data_OS_22'!Y16</f>
        <v>7475978.1732934117</v>
      </c>
      <c r="H37" s="16"/>
      <c r="I37" s="16"/>
    </row>
    <row r="38" spans="4:10" x14ac:dyDescent="0.35">
      <c r="D38" t="s">
        <v>7067</v>
      </c>
      <c r="E38" t="s">
        <v>6982</v>
      </c>
      <c r="F38" s="16">
        <f t="shared" ref="F38" si="0">G38</f>
        <v>-53981176.324619859</v>
      </c>
      <c r="G38" s="16">
        <f>Raw_Data_OS_23!U14-'Raw Data_OS_22'!Y14</f>
        <v>-53981176.324619859</v>
      </c>
      <c r="H38" s="16"/>
      <c r="I38" s="16"/>
    </row>
    <row r="39" spans="4:10" x14ac:dyDescent="0.35">
      <c r="D39" t="s">
        <v>7065</v>
      </c>
      <c r="E39" t="s">
        <v>7008</v>
      </c>
      <c r="F39" s="16">
        <f>-G39</f>
        <v>-40760841.234509982</v>
      </c>
      <c r="G39" s="16">
        <f>'Raw Data_OS_22'!Y17</f>
        <v>40760841.234509982</v>
      </c>
      <c r="H39" s="16"/>
    </row>
    <row r="41" spans="4:10" x14ac:dyDescent="0.35">
      <c r="H41" s="16"/>
      <c r="I41" s="16"/>
    </row>
    <row r="42" spans="4:10" ht="15" thickBot="1" x14ac:dyDescent="0.4"/>
    <row r="43" spans="4:10" ht="15" thickBot="1" x14ac:dyDescent="0.4">
      <c r="D43" s="104" t="s">
        <v>7042</v>
      </c>
      <c r="E43" s="105"/>
      <c r="F43" s="106">
        <f>SUM(F12:F39)</f>
        <v>773963580.97128975</v>
      </c>
      <c r="G43" s="105"/>
      <c r="H43" s="107"/>
    </row>
    <row r="45" spans="4:10" x14ac:dyDescent="0.35">
      <c r="D45" t="s">
        <v>7043</v>
      </c>
      <c r="F45" s="16">
        <f>Raw_Data_OS_23!U19</f>
        <v>773963580.97128999</v>
      </c>
      <c r="I45" s="16"/>
    </row>
    <row r="47" spans="4:10" x14ac:dyDescent="0.35">
      <c r="D47" t="s">
        <v>7044</v>
      </c>
      <c r="F47" s="259">
        <f>F45-F43</f>
        <v>0</v>
      </c>
    </row>
    <row r="48" spans="4:10" x14ac:dyDescent="0.35">
      <c r="J48" s="15"/>
    </row>
    <row r="49" spans="4:8" ht="15" thickBot="1" x14ac:dyDescent="0.4"/>
    <row r="50" spans="4:8" ht="15" thickBot="1" x14ac:dyDescent="0.4">
      <c r="D50" s="104" t="s">
        <v>7068</v>
      </c>
      <c r="E50" s="105"/>
      <c r="F50" s="106"/>
      <c r="G50" s="105"/>
      <c r="H50" s="107">
        <f>SUM(H17:H42)</f>
        <v>163597102</v>
      </c>
    </row>
    <row r="57" spans="4:8" x14ac:dyDescent="0.35">
      <c r="D57">
        <v>2023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DEAD4-1300-4336-95EE-AEA135D9A27D}">
  <sheetPr>
    <tabColor rgb="FFC00000"/>
  </sheetPr>
  <dimension ref="C3:J57"/>
  <sheetViews>
    <sheetView showGridLines="0" topLeftCell="D27" workbookViewId="0">
      <selection activeCell="G17" sqref="G17"/>
    </sheetView>
  </sheetViews>
  <sheetFormatPr defaultRowHeight="14.5" x14ac:dyDescent="0.35"/>
  <cols>
    <col min="4" max="4" width="76.453125" bestFit="1" customWidth="1"/>
    <col min="5" max="5" width="3.453125" customWidth="1"/>
    <col min="6" max="7" width="17.08984375" customWidth="1"/>
    <col min="8" max="8" width="14.54296875" bestFit="1" customWidth="1"/>
    <col min="9" max="14" width="13.54296875" bestFit="1" customWidth="1"/>
    <col min="15" max="17" width="12.453125" bestFit="1" customWidth="1"/>
    <col min="18" max="18" width="13.54296875" bestFit="1" customWidth="1"/>
    <col min="19" max="21" width="9.08984375" bestFit="1" customWidth="1"/>
  </cols>
  <sheetData>
    <row r="3" spans="3:8" ht="15" thickBot="1" x14ac:dyDescent="0.4"/>
    <row r="4" spans="3:8" x14ac:dyDescent="0.35">
      <c r="C4" s="108"/>
      <c r="D4" s="109"/>
      <c r="E4" s="109"/>
      <c r="F4" s="109"/>
      <c r="G4" s="110"/>
    </row>
    <row r="5" spans="3:8" x14ac:dyDescent="0.35">
      <c r="C5" s="111"/>
      <c r="D5" t="s">
        <v>7035</v>
      </c>
      <c r="F5" s="16">
        <v>786754025.39875007</v>
      </c>
      <c r="G5" s="112"/>
    </row>
    <row r="6" spans="3:8" x14ac:dyDescent="0.35">
      <c r="C6" s="111"/>
      <c r="D6" t="s">
        <v>7036</v>
      </c>
      <c r="F6" s="16">
        <v>222759401.80000001</v>
      </c>
      <c r="G6" s="113"/>
    </row>
    <row r="7" spans="3:8" x14ac:dyDescent="0.35">
      <c r="C7" s="111"/>
      <c r="D7" t="s">
        <v>7086</v>
      </c>
      <c r="F7" s="16">
        <v>229290246.83405638</v>
      </c>
      <c r="G7" s="112"/>
    </row>
    <row r="8" spans="3:8" ht="15" thickBot="1" x14ac:dyDescent="0.4">
      <c r="C8" s="111"/>
      <c r="D8" s="117" t="s">
        <v>7037</v>
      </c>
      <c r="E8" s="117"/>
      <c r="F8" s="118">
        <v>793284870.43280649</v>
      </c>
      <c r="G8" s="112"/>
    </row>
    <row r="9" spans="3:8" ht="15" thickBot="1" x14ac:dyDescent="0.4">
      <c r="C9" s="114"/>
      <c r="D9" s="115"/>
      <c r="E9" s="115"/>
      <c r="F9" s="115"/>
      <c r="G9" s="116"/>
    </row>
    <row r="11" spans="3:8" ht="15" thickBot="1" x14ac:dyDescent="0.4">
      <c r="H11" s="16"/>
    </row>
    <row r="12" spans="3:8" ht="15" thickBot="1" x14ac:dyDescent="0.4">
      <c r="D12" s="104" t="s">
        <v>7035</v>
      </c>
      <c r="E12" s="105"/>
      <c r="F12" s="106">
        <v>786754025.39875007</v>
      </c>
      <c r="G12" s="105"/>
      <c r="H12" s="107"/>
    </row>
    <row r="13" spans="3:8" x14ac:dyDescent="0.35">
      <c r="F13" s="16"/>
    </row>
    <row r="15" spans="3:8" ht="16.5" thickBot="1" x14ac:dyDescent="0.45">
      <c r="D15" s="79" t="s">
        <v>7060</v>
      </c>
      <c r="F15" s="16"/>
    </row>
    <row r="16" spans="3:8" ht="16" x14ac:dyDescent="0.4">
      <c r="D16" s="80"/>
      <c r="F16" s="16"/>
    </row>
    <row r="17" spans="4:9" x14ac:dyDescent="0.35">
      <c r="D17" t="s">
        <v>7053</v>
      </c>
      <c r="E17" t="s">
        <v>7040</v>
      </c>
      <c r="G17" s="16">
        <v>4773880</v>
      </c>
      <c r="H17" s="16">
        <v>4773880</v>
      </c>
    </row>
    <row r="18" spans="4:9" x14ac:dyDescent="0.35">
      <c r="D18" t="s">
        <v>7054</v>
      </c>
      <c r="E18" t="s">
        <v>7057</v>
      </c>
      <c r="G18" s="16">
        <v>20727143</v>
      </c>
      <c r="H18" s="16">
        <v>20727143</v>
      </c>
    </row>
    <row r="19" spans="4:9" x14ac:dyDescent="0.35">
      <c r="D19" t="s">
        <v>7061</v>
      </c>
      <c r="E19" t="s">
        <v>7056</v>
      </c>
      <c r="F19" s="16">
        <v>55434463.291299999</v>
      </c>
      <c r="G19" s="16">
        <v>55434463.291299999</v>
      </c>
      <c r="I19" s="16"/>
    </row>
    <row r="20" spans="4:9" ht="16" x14ac:dyDescent="0.4">
      <c r="D20" s="80"/>
      <c r="F20" s="16"/>
    </row>
    <row r="21" spans="4:9" ht="16" x14ac:dyDescent="0.4">
      <c r="D21" s="80"/>
      <c r="F21" s="16"/>
    </row>
    <row r="22" spans="4:9" ht="16.5" thickBot="1" x14ac:dyDescent="0.45">
      <c r="D22" s="79" t="s">
        <v>7062</v>
      </c>
    </row>
    <row r="23" spans="4:9" x14ac:dyDescent="0.35">
      <c r="G23" s="16"/>
    </row>
    <row r="24" spans="4:9" x14ac:dyDescent="0.35">
      <c r="D24" t="s">
        <v>7051</v>
      </c>
      <c r="E24" t="s">
        <v>7017</v>
      </c>
      <c r="G24" s="16">
        <v>4213417</v>
      </c>
      <c r="H24" s="16">
        <v>4213417</v>
      </c>
      <c r="I24" s="16"/>
    </row>
    <row r="25" spans="4:9" x14ac:dyDescent="0.35">
      <c r="D25" t="s">
        <v>7052</v>
      </c>
      <c r="E25" t="s">
        <v>7049</v>
      </c>
      <c r="G25" s="16">
        <v>12467240.449999999</v>
      </c>
      <c r="H25" s="16">
        <v>12467240.449999999</v>
      </c>
      <c r="I25" s="16"/>
    </row>
    <row r="26" spans="4:9" x14ac:dyDescent="0.35">
      <c r="D26" t="s">
        <v>7041</v>
      </c>
      <c r="E26" t="s">
        <v>6984</v>
      </c>
      <c r="F26" s="16">
        <v>53054594.233300015</v>
      </c>
      <c r="G26" s="16">
        <v>53054594.233300015</v>
      </c>
      <c r="I26" s="16"/>
    </row>
    <row r="29" spans="4:9" ht="16.5" thickBot="1" x14ac:dyDescent="0.45">
      <c r="D29" s="79" t="s">
        <v>7063</v>
      </c>
    </row>
    <row r="31" spans="4:9" x14ac:dyDescent="0.35">
      <c r="D31" t="s">
        <v>7038</v>
      </c>
      <c r="E31" t="s">
        <v>7009</v>
      </c>
      <c r="F31" s="16">
        <v>-6377854.75</v>
      </c>
      <c r="G31" s="16">
        <v>6377854.75</v>
      </c>
      <c r="H31" s="16">
        <v>6377854.75</v>
      </c>
    </row>
    <row r="32" spans="4:9" x14ac:dyDescent="0.35">
      <c r="D32" t="s">
        <v>7046</v>
      </c>
      <c r="F32" s="16"/>
      <c r="G32" s="16">
        <v>2185963.25</v>
      </c>
      <c r="H32" s="16">
        <v>2185963.25</v>
      </c>
    </row>
    <row r="33" spans="4:10" x14ac:dyDescent="0.35">
      <c r="D33" t="s">
        <v>7039</v>
      </c>
      <c r="E33" t="s">
        <v>6982</v>
      </c>
      <c r="F33" s="16"/>
      <c r="G33" s="16">
        <v>172013903.34999999</v>
      </c>
      <c r="H33" s="16">
        <v>172013903.34999999</v>
      </c>
      <c r="J33" s="16">
        <v>113527634.29958665</v>
      </c>
    </row>
    <row r="34" spans="4:10" x14ac:dyDescent="0.35">
      <c r="F34" s="16"/>
      <c r="G34" s="16"/>
      <c r="J34" s="16">
        <v>55434463.291299999</v>
      </c>
    </row>
    <row r="35" spans="4:10" ht="16.5" thickBot="1" x14ac:dyDescent="0.45">
      <c r="D35" s="79" t="s">
        <v>7064</v>
      </c>
    </row>
    <row r="37" spans="4:10" x14ac:dyDescent="0.35">
      <c r="D37" t="s">
        <v>7066</v>
      </c>
      <c r="E37" t="s">
        <v>6978</v>
      </c>
      <c r="F37" s="16">
        <v>-30315622.09013018</v>
      </c>
      <c r="G37" s="16">
        <v>-30315622.09013018</v>
      </c>
      <c r="H37" s="16"/>
      <c r="I37" s="16"/>
    </row>
    <row r="38" spans="4:10" x14ac:dyDescent="0.35">
      <c r="D38" t="s">
        <v>7067</v>
      </c>
      <c r="E38" t="s">
        <v>6982</v>
      </c>
      <c r="F38" s="16">
        <v>-58486269.05041334</v>
      </c>
      <c r="G38" s="16">
        <v>-58486269.05041334</v>
      </c>
      <c r="H38" s="16"/>
      <c r="I38" s="16"/>
    </row>
    <row r="39" spans="4:10" x14ac:dyDescent="0.35">
      <c r="D39" t="s">
        <v>7065</v>
      </c>
      <c r="E39" t="s">
        <v>7008</v>
      </c>
      <c r="F39" s="16">
        <v>-6658466.5999999996</v>
      </c>
      <c r="G39" s="16">
        <v>6658466.5999999996</v>
      </c>
      <c r="H39" s="16"/>
    </row>
    <row r="41" spans="4:10" x14ac:dyDescent="0.35">
      <c r="H41" s="16"/>
      <c r="I41" s="16"/>
    </row>
    <row r="42" spans="4:10" ht="15" thickBot="1" x14ac:dyDescent="0.4"/>
    <row r="43" spans="4:10" ht="15" thickBot="1" x14ac:dyDescent="0.4">
      <c r="D43" s="104" t="s">
        <v>7042</v>
      </c>
      <c r="E43" s="105"/>
      <c r="F43" s="106">
        <v>793404870.43280649</v>
      </c>
      <c r="G43" s="105"/>
      <c r="H43" s="107"/>
    </row>
    <row r="45" spans="4:10" x14ac:dyDescent="0.35">
      <c r="D45" t="s">
        <v>7043</v>
      </c>
      <c r="F45" s="16">
        <v>793284870.43280649</v>
      </c>
      <c r="I45" s="16"/>
    </row>
    <row r="47" spans="4:10" x14ac:dyDescent="0.35">
      <c r="D47" t="s">
        <v>7044</v>
      </c>
      <c r="F47" s="51">
        <v>-120000</v>
      </c>
    </row>
    <row r="48" spans="4:10" x14ac:dyDescent="0.35">
      <c r="J48" s="15"/>
    </row>
    <row r="49" spans="4:8" ht="15" thickBot="1" x14ac:dyDescent="0.4"/>
    <row r="50" spans="4:8" ht="15" thickBot="1" x14ac:dyDescent="0.4">
      <c r="D50" s="104" t="s">
        <v>7068</v>
      </c>
      <c r="E50" s="105"/>
      <c r="F50" s="106"/>
      <c r="G50" s="105"/>
      <c r="H50" s="107">
        <v>222759401.80000001</v>
      </c>
    </row>
    <row r="57" spans="4:8" x14ac:dyDescent="0.35">
      <c r="D57">
        <v>2023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B2:AQ28"/>
  <sheetViews>
    <sheetView showGridLines="0" workbookViewId="0">
      <selection activeCell="O1" sqref="O1"/>
    </sheetView>
  </sheetViews>
  <sheetFormatPr defaultRowHeight="14.5" x14ac:dyDescent="0.35"/>
  <sheetData>
    <row r="2" spans="2:43" x14ac:dyDescent="0.35">
      <c r="B2" s="142"/>
      <c r="C2" s="271">
        <v>2021</v>
      </c>
      <c r="D2" s="272"/>
      <c r="E2" s="273"/>
      <c r="F2" s="142"/>
      <c r="G2" s="271">
        <v>2022</v>
      </c>
      <c r="H2" s="272"/>
      <c r="I2" s="273"/>
      <c r="J2" s="142"/>
      <c r="K2" s="271">
        <v>2023</v>
      </c>
      <c r="L2" s="272"/>
      <c r="M2" s="273"/>
      <c r="N2" s="142"/>
      <c r="O2" s="274">
        <v>2024</v>
      </c>
      <c r="P2" s="275"/>
      <c r="Q2" s="276"/>
    </row>
    <row r="3" spans="2:43" ht="26" x14ac:dyDescent="0.35">
      <c r="B3" s="143" t="s">
        <v>7070</v>
      </c>
      <c r="C3" s="144" t="s">
        <v>7094</v>
      </c>
      <c r="D3" s="145" t="s">
        <v>7095</v>
      </c>
      <c r="E3" s="146" t="s">
        <v>7096</v>
      </c>
      <c r="F3" s="143" t="s">
        <v>7070</v>
      </c>
      <c r="G3" s="144" t="s">
        <v>7094</v>
      </c>
      <c r="H3" s="145" t="s">
        <v>7095</v>
      </c>
      <c r="I3" s="146" t="s">
        <v>7096</v>
      </c>
      <c r="J3" s="143" t="s">
        <v>7070</v>
      </c>
      <c r="K3" s="144" t="s">
        <v>7094</v>
      </c>
      <c r="L3" s="145" t="s">
        <v>7095</v>
      </c>
      <c r="M3" s="146" t="s">
        <v>7096</v>
      </c>
      <c r="N3" s="143" t="s">
        <v>7070</v>
      </c>
      <c r="O3" s="144" t="s">
        <v>7094</v>
      </c>
      <c r="P3" s="145" t="s">
        <v>7095</v>
      </c>
      <c r="Q3" s="146" t="s">
        <v>7096</v>
      </c>
      <c r="S3">
        <v>2024</v>
      </c>
    </row>
    <row r="4" spans="2:43" x14ac:dyDescent="0.35">
      <c r="B4" s="147">
        <v>1</v>
      </c>
      <c r="C4" s="149">
        <v>9.5399999999999999E-2</v>
      </c>
      <c r="D4" s="150">
        <v>0</v>
      </c>
      <c r="E4" s="151">
        <f>C4+D4</f>
        <v>9.5399999999999999E-2</v>
      </c>
      <c r="F4" s="147">
        <v>1</v>
      </c>
      <c r="G4" s="149">
        <v>0.10308</v>
      </c>
      <c r="H4" s="150">
        <v>0</v>
      </c>
      <c r="I4" s="151">
        <f>G4+H4</f>
        <v>0.10308</v>
      </c>
      <c r="J4" s="147">
        <v>1</v>
      </c>
      <c r="K4" s="149">
        <v>0.161</v>
      </c>
      <c r="L4" s="150">
        <v>0</v>
      </c>
      <c r="M4" s="151">
        <f>K4+L4</f>
        <v>0.161</v>
      </c>
      <c r="N4" s="147">
        <v>1</v>
      </c>
      <c r="O4" s="149">
        <v>0.16989000000000001</v>
      </c>
      <c r="P4" s="150">
        <v>0</v>
      </c>
      <c r="Q4" s="151">
        <v>0.16989000000000001</v>
      </c>
      <c r="S4">
        <v>1</v>
      </c>
      <c r="T4">
        <v>2</v>
      </c>
      <c r="U4">
        <v>3</v>
      </c>
      <c r="V4">
        <v>4</v>
      </c>
      <c r="W4">
        <v>5</v>
      </c>
      <c r="X4">
        <v>6</v>
      </c>
      <c r="Y4">
        <v>7</v>
      </c>
      <c r="Z4">
        <v>8</v>
      </c>
      <c r="AA4">
        <v>9</v>
      </c>
      <c r="AB4">
        <v>10</v>
      </c>
      <c r="AC4">
        <v>11</v>
      </c>
      <c r="AD4">
        <v>12</v>
      </c>
      <c r="AE4">
        <v>13</v>
      </c>
      <c r="AF4">
        <v>14</v>
      </c>
      <c r="AG4">
        <v>15</v>
      </c>
      <c r="AH4">
        <v>16</v>
      </c>
      <c r="AI4">
        <v>17</v>
      </c>
      <c r="AJ4">
        <v>18</v>
      </c>
      <c r="AK4">
        <v>19</v>
      </c>
      <c r="AL4">
        <v>20</v>
      </c>
      <c r="AM4">
        <v>21</v>
      </c>
      <c r="AN4">
        <v>22</v>
      </c>
      <c r="AO4">
        <v>23</v>
      </c>
      <c r="AP4">
        <v>24</v>
      </c>
      <c r="AQ4">
        <v>25</v>
      </c>
    </row>
    <row r="5" spans="2:43" x14ac:dyDescent="0.35">
      <c r="B5" s="148">
        <v>2</v>
      </c>
      <c r="C5" s="152">
        <v>0.10050000000000001</v>
      </c>
      <c r="D5" s="153">
        <v>0</v>
      </c>
      <c r="E5" s="154">
        <f t="shared" ref="E5:E28" si="0">C5+D5</f>
        <v>0.10050000000000001</v>
      </c>
      <c r="F5" s="148">
        <v>2</v>
      </c>
      <c r="G5" s="152">
        <v>0.121736</v>
      </c>
      <c r="H5" s="153">
        <v>0</v>
      </c>
      <c r="I5" s="154">
        <f t="shared" ref="I5:I28" si="1">G5+H5</f>
        <v>0.121736</v>
      </c>
      <c r="J5" s="148">
        <v>2</v>
      </c>
      <c r="K5" s="152">
        <v>0.17919499999999999</v>
      </c>
      <c r="L5" s="153">
        <v>0</v>
      </c>
      <c r="M5" s="154">
        <f t="shared" ref="M5:M28" si="2">K5+L5</f>
        <v>0.17919499999999999</v>
      </c>
      <c r="N5" s="148">
        <v>2</v>
      </c>
      <c r="O5" s="152">
        <v>0.18140400000000001</v>
      </c>
      <c r="P5" s="153">
        <v>0</v>
      </c>
      <c r="Q5" s="154">
        <v>0.18140400000000001</v>
      </c>
      <c r="S5" s="258">
        <v>0.16989000000000001</v>
      </c>
      <c r="T5" s="258">
        <v>0.18140400000000001</v>
      </c>
      <c r="U5" s="258">
        <v>0.18001600000000001</v>
      </c>
      <c r="V5" s="258">
        <v>0.18340799999999999</v>
      </c>
      <c r="W5" s="258">
        <v>0.17981099999999997</v>
      </c>
      <c r="X5" s="258">
        <v>0.171957</v>
      </c>
      <c r="Y5" s="258">
        <v>0.16637900000000003</v>
      </c>
      <c r="Z5" s="258">
        <v>0.16248899999999999</v>
      </c>
      <c r="AA5" s="258">
        <v>0.15950500000000001</v>
      </c>
      <c r="AB5" s="258">
        <v>0.165024</v>
      </c>
      <c r="AC5" s="258">
        <v>0.15692800000000001</v>
      </c>
      <c r="AD5" s="258">
        <v>0.15706700000000001</v>
      </c>
      <c r="AE5" s="258">
        <v>0.15718399999999999</v>
      </c>
      <c r="AF5" s="258">
        <v>0.157607</v>
      </c>
      <c r="AG5" s="258">
        <v>0.15825400000000001</v>
      </c>
      <c r="AH5" s="258">
        <v>0.15882099999999999</v>
      </c>
      <c r="AI5" s="258">
        <v>0.15931300000000001</v>
      </c>
      <c r="AJ5" s="258">
        <v>0.159694</v>
      </c>
      <c r="AK5" s="258">
        <v>0.16003499999999998</v>
      </c>
      <c r="AL5" s="258">
        <v>0.16040899999999997</v>
      </c>
      <c r="AM5" s="258">
        <v>0.16076599999999999</v>
      </c>
      <c r="AN5" s="258">
        <v>0.16109100000000001</v>
      </c>
      <c r="AO5" s="258">
        <v>0.161387</v>
      </c>
      <c r="AP5" s="258">
        <v>0</v>
      </c>
      <c r="AQ5" s="258">
        <v>0</v>
      </c>
    </row>
    <row r="6" spans="2:43" x14ac:dyDescent="0.35">
      <c r="B6" s="148">
        <v>3</v>
      </c>
      <c r="C6" s="152">
        <v>0.107</v>
      </c>
      <c r="D6" s="153">
        <v>0</v>
      </c>
      <c r="E6" s="154">
        <f t="shared" si="0"/>
        <v>0.107</v>
      </c>
      <c r="F6" s="148">
        <v>3</v>
      </c>
      <c r="G6" s="152">
        <v>0.12689300000000001</v>
      </c>
      <c r="H6" s="153">
        <v>0</v>
      </c>
      <c r="I6" s="154">
        <f t="shared" si="1"/>
        <v>0.12689300000000001</v>
      </c>
      <c r="J6" s="148">
        <v>3</v>
      </c>
      <c r="K6" s="152">
        <v>0.179619</v>
      </c>
      <c r="L6" s="153">
        <v>0</v>
      </c>
      <c r="M6" s="154">
        <f t="shared" si="2"/>
        <v>0.179619</v>
      </c>
      <c r="N6" s="148">
        <v>3</v>
      </c>
      <c r="O6" s="152">
        <v>0.18001600000000001</v>
      </c>
      <c r="P6" s="153">
        <v>0</v>
      </c>
      <c r="Q6" s="154">
        <v>0.18001600000000001</v>
      </c>
    </row>
    <row r="7" spans="2:43" x14ac:dyDescent="0.35">
      <c r="B7" s="148">
        <v>4</v>
      </c>
      <c r="C7" s="152">
        <v>0.11</v>
      </c>
      <c r="D7" s="153">
        <v>0</v>
      </c>
      <c r="E7" s="154">
        <f t="shared" si="0"/>
        <v>0.11</v>
      </c>
      <c r="F7" s="148">
        <v>4</v>
      </c>
      <c r="G7" s="152">
        <v>0.13114899999999999</v>
      </c>
      <c r="H7" s="153">
        <v>0</v>
      </c>
      <c r="I7" s="154">
        <f t="shared" si="1"/>
        <v>0.13114899999999999</v>
      </c>
      <c r="J7" s="148">
        <v>4</v>
      </c>
      <c r="K7" s="152">
        <v>0.178735</v>
      </c>
      <c r="L7" s="153">
        <v>0</v>
      </c>
      <c r="M7" s="154">
        <f t="shared" si="2"/>
        <v>0.178735</v>
      </c>
      <c r="N7" s="148">
        <v>4</v>
      </c>
      <c r="O7" s="152">
        <v>0.18340799999999999</v>
      </c>
      <c r="P7" s="153">
        <v>0</v>
      </c>
      <c r="Q7" s="154">
        <v>0.18340799999999999</v>
      </c>
    </row>
    <row r="8" spans="2:43" x14ac:dyDescent="0.35">
      <c r="B8" s="148">
        <v>5</v>
      </c>
      <c r="C8" s="152">
        <v>0.1128</v>
      </c>
      <c r="D8" s="153">
        <v>0</v>
      </c>
      <c r="E8" s="154">
        <f t="shared" si="0"/>
        <v>0.1128</v>
      </c>
      <c r="F8" s="148">
        <v>5</v>
      </c>
      <c r="G8" s="152">
        <v>0.13528699999999999</v>
      </c>
      <c r="H8" s="153">
        <v>0</v>
      </c>
      <c r="I8" s="154">
        <f t="shared" si="1"/>
        <v>0.13528699999999999</v>
      </c>
      <c r="J8" s="148">
        <v>5</v>
      </c>
      <c r="K8" s="152">
        <v>0.174514</v>
      </c>
      <c r="L8" s="153">
        <v>0</v>
      </c>
      <c r="M8" s="154">
        <f t="shared" si="2"/>
        <v>0.174514</v>
      </c>
      <c r="N8" s="148">
        <v>5</v>
      </c>
      <c r="O8" s="152">
        <v>0.17981099999999997</v>
      </c>
      <c r="P8" s="153">
        <v>0</v>
      </c>
      <c r="Q8" s="154">
        <v>0.17981099999999997</v>
      </c>
    </row>
    <row r="9" spans="2:43" x14ac:dyDescent="0.35">
      <c r="B9" s="148">
        <v>6</v>
      </c>
      <c r="C9" s="152">
        <v>0.1167</v>
      </c>
      <c r="D9" s="153">
        <v>0</v>
      </c>
      <c r="E9" s="154">
        <f t="shared" si="0"/>
        <v>0.1167</v>
      </c>
      <c r="F9" s="148">
        <v>6</v>
      </c>
      <c r="G9" s="152">
        <v>0.13619000000000001</v>
      </c>
      <c r="H9" s="153">
        <v>0</v>
      </c>
      <c r="I9" s="154">
        <f t="shared" si="1"/>
        <v>0.13619000000000001</v>
      </c>
      <c r="J9" s="148">
        <v>6</v>
      </c>
      <c r="K9" s="152">
        <v>0.16786999999999999</v>
      </c>
      <c r="L9" s="153">
        <v>0</v>
      </c>
      <c r="M9" s="154">
        <f t="shared" si="2"/>
        <v>0.16786999999999999</v>
      </c>
      <c r="N9" s="148">
        <v>6</v>
      </c>
      <c r="O9" s="152">
        <v>0.171957</v>
      </c>
      <c r="P9" s="153">
        <v>0</v>
      </c>
      <c r="Q9" s="154">
        <v>0.171957</v>
      </c>
    </row>
    <row r="10" spans="2:43" x14ac:dyDescent="0.35">
      <c r="B10" s="148">
        <v>7</v>
      </c>
      <c r="C10" s="152">
        <v>0.12130000000000001</v>
      </c>
      <c r="D10" s="153">
        <v>0</v>
      </c>
      <c r="E10" s="154">
        <f t="shared" si="0"/>
        <v>0.12130000000000001</v>
      </c>
      <c r="F10" s="148">
        <v>7</v>
      </c>
      <c r="G10" s="152">
        <v>0.13661899999999999</v>
      </c>
      <c r="H10" s="153">
        <v>0</v>
      </c>
      <c r="I10" s="154">
        <f t="shared" si="1"/>
        <v>0.13661899999999999</v>
      </c>
      <c r="J10" s="148">
        <v>7</v>
      </c>
      <c r="K10" s="152">
        <v>0.163212</v>
      </c>
      <c r="L10" s="153">
        <v>0</v>
      </c>
      <c r="M10" s="154">
        <f t="shared" si="2"/>
        <v>0.163212</v>
      </c>
      <c r="N10" s="148">
        <v>7</v>
      </c>
      <c r="O10" s="152">
        <v>0.16637900000000003</v>
      </c>
      <c r="P10" s="153">
        <v>0</v>
      </c>
      <c r="Q10" s="154">
        <v>0.16637900000000003</v>
      </c>
    </row>
    <row r="11" spans="2:43" x14ac:dyDescent="0.35">
      <c r="B11" s="148">
        <v>8</v>
      </c>
      <c r="C11" s="152">
        <v>0.1237</v>
      </c>
      <c r="D11" s="153">
        <v>0</v>
      </c>
      <c r="E11" s="154">
        <f t="shared" si="0"/>
        <v>0.1237</v>
      </c>
      <c r="F11" s="148">
        <v>8</v>
      </c>
      <c r="G11" s="152">
        <v>0.137013</v>
      </c>
      <c r="H11" s="153">
        <v>0</v>
      </c>
      <c r="I11" s="154">
        <f t="shared" si="1"/>
        <v>0.137013</v>
      </c>
      <c r="J11" s="148">
        <v>8</v>
      </c>
      <c r="K11" s="152">
        <v>0.15973100000000001</v>
      </c>
      <c r="L11" s="153">
        <v>0</v>
      </c>
      <c r="M11" s="154">
        <f t="shared" si="2"/>
        <v>0.15973100000000001</v>
      </c>
      <c r="N11" s="148">
        <v>8</v>
      </c>
      <c r="O11" s="152">
        <v>0.16248899999999999</v>
      </c>
      <c r="P11" s="153">
        <v>0</v>
      </c>
      <c r="Q11" s="154">
        <v>0.16248899999999999</v>
      </c>
    </row>
    <row r="12" spans="2:43" x14ac:dyDescent="0.35">
      <c r="B12" s="148">
        <v>9</v>
      </c>
      <c r="C12" s="152">
        <v>0.1237</v>
      </c>
      <c r="D12" s="153">
        <v>0</v>
      </c>
      <c r="E12" s="154">
        <f t="shared" si="0"/>
        <v>0.1237</v>
      </c>
      <c r="F12" s="148">
        <v>9</v>
      </c>
      <c r="G12" s="152">
        <v>0.13732</v>
      </c>
      <c r="H12" s="153">
        <v>0</v>
      </c>
      <c r="I12" s="154">
        <f t="shared" si="1"/>
        <v>0.13732</v>
      </c>
      <c r="J12" s="148">
        <v>9</v>
      </c>
      <c r="K12" s="152">
        <v>0.157301</v>
      </c>
      <c r="L12" s="153">
        <v>0</v>
      </c>
      <c r="M12" s="154">
        <f t="shared" si="2"/>
        <v>0.157301</v>
      </c>
      <c r="N12" s="148">
        <v>9</v>
      </c>
      <c r="O12" s="152">
        <v>0.15950500000000001</v>
      </c>
      <c r="P12" s="153">
        <v>0</v>
      </c>
      <c r="Q12" s="154">
        <v>0.15950500000000001</v>
      </c>
    </row>
    <row r="13" spans="2:43" x14ac:dyDescent="0.35">
      <c r="B13" s="148">
        <v>10</v>
      </c>
      <c r="C13" s="152">
        <v>0.1245</v>
      </c>
      <c r="D13" s="153">
        <v>0</v>
      </c>
      <c r="E13" s="154">
        <f t="shared" si="0"/>
        <v>0.1245</v>
      </c>
      <c r="F13" s="148">
        <v>10</v>
      </c>
      <c r="G13" s="152">
        <v>0.13774600000000001</v>
      </c>
      <c r="H13" s="153">
        <v>0</v>
      </c>
      <c r="I13" s="154">
        <f t="shared" si="1"/>
        <v>0.13774600000000001</v>
      </c>
      <c r="J13" s="148">
        <v>10</v>
      </c>
      <c r="K13" s="152">
        <v>0.15704299999999999</v>
      </c>
      <c r="L13" s="153">
        <v>0</v>
      </c>
      <c r="M13" s="154">
        <f t="shared" si="2"/>
        <v>0.15704299999999999</v>
      </c>
      <c r="N13" s="148">
        <v>10</v>
      </c>
      <c r="O13" s="152">
        <v>0.165024</v>
      </c>
      <c r="P13" s="153">
        <v>0</v>
      </c>
      <c r="Q13" s="154">
        <v>0.165024</v>
      </c>
    </row>
    <row r="14" spans="2:43" x14ac:dyDescent="0.35">
      <c r="B14" s="148">
        <v>11</v>
      </c>
      <c r="C14" s="152">
        <v>0.12529999999999999</v>
      </c>
      <c r="D14" s="153">
        <v>0</v>
      </c>
      <c r="E14" s="154">
        <f t="shared" si="0"/>
        <v>0.12529999999999999</v>
      </c>
      <c r="F14" s="148">
        <v>11</v>
      </c>
      <c r="G14" s="152">
        <v>0.13819300000000001</v>
      </c>
      <c r="H14" s="153">
        <v>0</v>
      </c>
      <c r="I14" s="154">
        <f t="shared" si="1"/>
        <v>0.13819300000000001</v>
      </c>
      <c r="J14" s="148">
        <v>11</v>
      </c>
      <c r="K14" s="152">
        <v>0.15712100000000001</v>
      </c>
      <c r="L14" s="153">
        <v>0</v>
      </c>
      <c r="M14" s="154">
        <f t="shared" si="2"/>
        <v>0.15712100000000001</v>
      </c>
      <c r="N14" s="148">
        <v>11</v>
      </c>
      <c r="O14" s="152">
        <v>0.15692800000000001</v>
      </c>
      <c r="P14" s="153">
        <v>0</v>
      </c>
      <c r="Q14" s="154">
        <v>0.15692800000000001</v>
      </c>
    </row>
    <row r="15" spans="2:43" x14ac:dyDescent="0.35">
      <c r="B15" s="148">
        <v>12</v>
      </c>
      <c r="C15" s="152">
        <v>0.127</v>
      </c>
      <c r="D15" s="153">
        <v>0</v>
      </c>
      <c r="E15" s="154">
        <f t="shared" si="0"/>
        <v>0.127</v>
      </c>
      <c r="F15" s="148">
        <v>12</v>
      </c>
      <c r="G15" s="152">
        <v>0.13852200000000001</v>
      </c>
      <c r="H15" s="153">
        <v>0</v>
      </c>
      <c r="I15" s="154">
        <f t="shared" si="1"/>
        <v>0.13852200000000001</v>
      </c>
      <c r="J15" s="148">
        <v>12</v>
      </c>
      <c r="K15" s="152">
        <v>0.15718499999999999</v>
      </c>
      <c r="L15" s="153">
        <v>0</v>
      </c>
      <c r="M15" s="154">
        <f t="shared" si="2"/>
        <v>0.15718499999999999</v>
      </c>
      <c r="N15" s="148">
        <v>12</v>
      </c>
      <c r="O15" s="152">
        <v>0.15706700000000001</v>
      </c>
      <c r="P15" s="153">
        <v>0</v>
      </c>
      <c r="Q15" s="154">
        <v>0.15706700000000001</v>
      </c>
    </row>
    <row r="16" spans="2:43" x14ac:dyDescent="0.35">
      <c r="B16" s="148">
        <v>13</v>
      </c>
      <c r="C16" s="152">
        <v>0.12759999999999999</v>
      </c>
      <c r="D16" s="153">
        <v>0</v>
      </c>
      <c r="E16" s="154">
        <f t="shared" si="0"/>
        <v>0.12759999999999999</v>
      </c>
      <c r="F16" s="148">
        <v>13</v>
      </c>
      <c r="G16" s="152">
        <v>0.13874900000000001</v>
      </c>
      <c r="H16" s="153">
        <v>0</v>
      </c>
      <c r="I16" s="154">
        <f t="shared" si="1"/>
        <v>0.13874900000000001</v>
      </c>
      <c r="J16" s="148">
        <v>13</v>
      </c>
      <c r="K16" s="152">
        <v>0.15723999999999999</v>
      </c>
      <c r="L16" s="153">
        <v>0</v>
      </c>
      <c r="M16" s="154">
        <f t="shared" si="2"/>
        <v>0.15723999999999999</v>
      </c>
      <c r="N16" s="148">
        <v>13</v>
      </c>
      <c r="O16" s="152">
        <v>0.15718399999999999</v>
      </c>
      <c r="P16" s="153">
        <v>0</v>
      </c>
      <c r="Q16" s="154">
        <v>0.15718399999999999</v>
      </c>
    </row>
    <row r="17" spans="2:17" x14ac:dyDescent="0.35">
      <c r="B17" s="148">
        <v>14</v>
      </c>
      <c r="C17" s="152">
        <v>0.1285</v>
      </c>
      <c r="D17" s="153">
        <v>0</v>
      </c>
      <c r="E17" s="154">
        <f t="shared" si="0"/>
        <v>0.1285</v>
      </c>
      <c r="F17" s="148">
        <v>14</v>
      </c>
      <c r="G17" s="152">
        <v>0.13894400000000001</v>
      </c>
      <c r="H17" s="153">
        <v>0</v>
      </c>
      <c r="I17" s="154">
        <f t="shared" si="1"/>
        <v>0.13894400000000001</v>
      </c>
      <c r="J17" s="148">
        <v>14</v>
      </c>
      <c r="K17" s="152">
        <v>0.157254</v>
      </c>
      <c r="L17" s="153">
        <v>0</v>
      </c>
      <c r="M17" s="154">
        <f t="shared" si="2"/>
        <v>0.157254</v>
      </c>
      <c r="N17" s="148">
        <v>14</v>
      </c>
      <c r="O17" s="152">
        <v>0.157607</v>
      </c>
      <c r="P17" s="153">
        <v>0</v>
      </c>
      <c r="Q17" s="154">
        <v>0.157607</v>
      </c>
    </row>
    <row r="18" spans="2:17" x14ac:dyDescent="0.35">
      <c r="B18" s="148">
        <v>15</v>
      </c>
      <c r="C18" s="152">
        <v>0.1293</v>
      </c>
      <c r="D18" s="153">
        <v>0</v>
      </c>
      <c r="E18" s="154">
        <f t="shared" si="0"/>
        <v>0.1293</v>
      </c>
      <c r="F18" s="148">
        <v>15</v>
      </c>
      <c r="G18" s="152">
        <v>0.139316</v>
      </c>
      <c r="H18" s="153">
        <v>0</v>
      </c>
      <c r="I18" s="154">
        <f t="shared" si="1"/>
        <v>0.139316</v>
      </c>
      <c r="J18" s="148">
        <v>15</v>
      </c>
      <c r="K18" s="152">
        <v>0.157252</v>
      </c>
      <c r="L18" s="153">
        <v>0</v>
      </c>
      <c r="M18" s="154">
        <f t="shared" si="2"/>
        <v>0.157252</v>
      </c>
      <c r="N18" s="148">
        <v>15</v>
      </c>
      <c r="O18" s="152">
        <v>0.158252</v>
      </c>
      <c r="P18" s="153">
        <v>0</v>
      </c>
      <c r="Q18" s="154">
        <v>0.15825400000000001</v>
      </c>
    </row>
    <row r="19" spans="2:17" x14ac:dyDescent="0.35">
      <c r="B19" s="148">
        <v>16</v>
      </c>
      <c r="C19" s="152">
        <v>0.13</v>
      </c>
      <c r="D19" s="153">
        <v>0</v>
      </c>
      <c r="E19" s="154">
        <f t="shared" si="0"/>
        <v>0.13</v>
      </c>
      <c r="F19" s="148">
        <v>16</v>
      </c>
      <c r="G19" s="152">
        <v>0.13972899999999999</v>
      </c>
      <c r="H19" s="153">
        <v>0</v>
      </c>
      <c r="I19" s="154">
        <f t="shared" si="1"/>
        <v>0.13972899999999999</v>
      </c>
      <c r="J19" s="148">
        <v>16</v>
      </c>
      <c r="K19" s="152">
        <v>0.157252</v>
      </c>
      <c r="L19" s="153">
        <v>0</v>
      </c>
      <c r="M19" s="154">
        <f t="shared" si="2"/>
        <v>0.157252</v>
      </c>
      <c r="N19" s="148">
        <v>16</v>
      </c>
      <c r="O19" s="152">
        <v>0.15882099999999999</v>
      </c>
      <c r="P19" s="153">
        <v>0</v>
      </c>
      <c r="Q19" s="154">
        <v>0.15882099999999999</v>
      </c>
    </row>
    <row r="20" spans="2:17" x14ac:dyDescent="0.35">
      <c r="B20" s="148">
        <v>17</v>
      </c>
      <c r="C20" s="152">
        <v>0.13220000000000001</v>
      </c>
      <c r="D20" s="153">
        <v>0</v>
      </c>
      <c r="E20" s="154">
        <f t="shared" si="0"/>
        <v>0.13220000000000001</v>
      </c>
      <c r="F20" s="148">
        <v>17</v>
      </c>
      <c r="G20" s="152">
        <v>0.13997599999999999</v>
      </c>
      <c r="H20" s="153">
        <v>0</v>
      </c>
      <c r="I20" s="154">
        <f t="shared" si="1"/>
        <v>0.13997599999999999</v>
      </c>
      <c r="J20" s="148">
        <v>17</v>
      </c>
      <c r="K20" s="152">
        <v>0.157251</v>
      </c>
      <c r="L20" s="153">
        <v>0</v>
      </c>
      <c r="M20" s="154">
        <f t="shared" si="2"/>
        <v>0.157251</v>
      </c>
      <c r="N20" s="148">
        <v>17</v>
      </c>
      <c r="O20" s="152">
        <v>0.15931300000000001</v>
      </c>
      <c r="P20" s="153">
        <v>0</v>
      </c>
      <c r="Q20" s="154">
        <v>0.15931300000000001</v>
      </c>
    </row>
    <row r="21" spans="2:17" x14ac:dyDescent="0.35">
      <c r="B21" s="148">
        <v>18</v>
      </c>
      <c r="C21" s="152">
        <v>0.1328</v>
      </c>
      <c r="D21" s="153">
        <v>0</v>
      </c>
      <c r="E21" s="154">
        <f t="shared" si="0"/>
        <v>0.1328</v>
      </c>
      <c r="F21" s="148">
        <v>18</v>
      </c>
      <c r="G21" s="152">
        <v>0.140155</v>
      </c>
      <c r="H21" s="153">
        <v>0</v>
      </c>
      <c r="I21" s="154">
        <f t="shared" si="1"/>
        <v>0.140155</v>
      </c>
      <c r="J21" s="148">
        <v>18</v>
      </c>
      <c r="K21" s="152">
        <v>0.157557</v>
      </c>
      <c r="L21" s="153">
        <v>0</v>
      </c>
      <c r="M21" s="154">
        <f t="shared" si="2"/>
        <v>0.157557</v>
      </c>
      <c r="N21" s="148">
        <v>18</v>
      </c>
      <c r="O21" s="152">
        <v>0.159694</v>
      </c>
      <c r="P21" s="153">
        <v>0</v>
      </c>
      <c r="Q21" s="154">
        <v>0.159694</v>
      </c>
    </row>
    <row r="22" spans="2:17" x14ac:dyDescent="0.35">
      <c r="B22" s="148">
        <v>19</v>
      </c>
      <c r="C22" s="152">
        <v>0.13339999999999999</v>
      </c>
      <c r="D22" s="153">
        <v>0</v>
      </c>
      <c r="E22" s="154">
        <f t="shared" si="0"/>
        <v>0.13339999999999999</v>
      </c>
      <c r="F22" s="148">
        <v>19</v>
      </c>
      <c r="G22" s="152">
        <v>0.140315</v>
      </c>
      <c r="H22" s="153">
        <v>0</v>
      </c>
      <c r="I22" s="154">
        <f t="shared" si="1"/>
        <v>0.140315</v>
      </c>
      <c r="J22" s="148">
        <v>19</v>
      </c>
      <c r="K22" s="152">
        <v>0.158303</v>
      </c>
      <c r="L22" s="153">
        <v>0</v>
      </c>
      <c r="M22" s="154">
        <f t="shared" si="2"/>
        <v>0.158303</v>
      </c>
      <c r="N22" s="148">
        <v>19</v>
      </c>
      <c r="O22" s="152">
        <v>0.16040899999999997</v>
      </c>
      <c r="P22" s="153">
        <v>0</v>
      </c>
      <c r="Q22" s="154">
        <v>0.16003499999999998</v>
      </c>
    </row>
    <row r="23" spans="2:17" x14ac:dyDescent="0.35">
      <c r="B23" s="148">
        <v>20</v>
      </c>
      <c r="C23" s="152">
        <v>0.13450000000000001</v>
      </c>
      <c r="D23" s="153">
        <v>0</v>
      </c>
      <c r="E23" s="154">
        <f t="shared" si="0"/>
        <v>0.13450000000000001</v>
      </c>
      <c r="F23" s="148">
        <v>20</v>
      </c>
      <c r="G23" s="152">
        <v>0.140459</v>
      </c>
      <c r="H23" s="153">
        <v>0</v>
      </c>
      <c r="I23" s="154">
        <f t="shared" si="1"/>
        <v>0.140459</v>
      </c>
      <c r="J23" s="148">
        <v>20</v>
      </c>
      <c r="K23" s="152">
        <v>0.158974</v>
      </c>
      <c r="L23" s="153">
        <v>0</v>
      </c>
      <c r="M23" s="154">
        <f t="shared" si="2"/>
        <v>0.158974</v>
      </c>
      <c r="N23" s="148">
        <v>20</v>
      </c>
      <c r="O23" s="152">
        <v>0.16040899999999997</v>
      </c>
      <c r="P23" s="153">
        <v>0</v>
      </c>
      <c r="Q23" s="154">
        <v>0.16040899999999997</v>
      </c>
    </row>
    <row r="24" spans="2:17" x14ac:dyDescent="0.35">
      <c r="B24" s="148">
        <v>21</v>
      </c>
      <c r="C24" s="152">
        <v>0.13550000000000001</v>
      </c>
      <c r="D24" s="153">
        <v>0</v>
      </c>
      <c r="E24" s="154">
        <f t="shared" si="0"/>
        <v>0.13550000000000001</v>
      </c>
      <c r="F24" s="148">
        <v>21</v>
      </c>
      <c r="G24" s="152">
        <v>0.140819</v>
      </c>
      <c r="H24" s="153">
        <v>0</v>
      </c>
      <c r="I24" s="154">
        <f t="shared" si="1"/>
        <v>0.140819</v>
      </c>
      <c r="J24" s="148">
        <v>21</v>
      </c>
      <c r="K24" s="152">
        <v>0.159582</v>
      </c>
      <c r="L24" s="153">
        <v>0</v>
      </c>
      <c r="M24" s="154">
        <f t="shared" si="2"/>
        <v>0.159582</v>
      </c>
      <c r="N24" s="148">
        <v>21</v>
      </c>
      <c r="O24" s="152">
        <v>0.16076599999999999</v>
      </c>
      <c r="P24" s="153">
        <v>0</v>
      </c>
      <c r="Q24" s="154">
        <v>0.16076599999999999</v>
      </c>
    </row>
    <row r="25" spans="2:17" x14ac:dyDescent="0.35">
      <c r="B25" s="148">
        <v>22</v>
      </c>
      <c r="C25" s="152">
        <v>0.1358</v>
      </c>
      <c r="D25" s="153">
        <v>0</v>
      </c>
      <c r="E25" s="154">
        <f t="shared" si="0"/>
        <v>0.1358</v>
      </c>
      <c r="F25" s="148">
        <v>22</v>
      </c>
      <c r="G25" s="152">
        <v>0.14124100000000001</v>
      </c>
      <c r="H25" s="153">
        <v>0</v>
      </c>
      <c r="I25" s="154">
        <f t="shared" si="1"/>
        <v>0.14124100000000001</v>
      </c>
      <c r="J25" s="148">
        <v>22</v>
      </c>
      <c r="K25" s="152">
        <v>0.160135</v>
      </c>
      <c r="L25" s="153">
        <v>0</v>
      </c>
      <c r="M25" s="154">
        <f t="shared" si="2"/>
        <v>0.160135</v>
      </c>
      <c r="N25" s="148">
        <v>22</v>
      </c>
      <c r="O25" s="152">
        <v>0.16109100000000001</v>
      </c>
      <c r="P25" s="153">
        <v>0</v>
      </c>
      <c r="Q25" s="154">
        <v>0.16109100000000001</v>
      </c>
    </row>
    <row r="26" spans="2:17" x14ac:dyDescent="0.35">
      <c r="B26" s="148">
        <v>23</v>
      </c>
      <c r="C26" s="152">
        <v>0.13600000000000001</v>
      </c>
      <c r="D26" s="153">
        <v>0</v>
      </c>
      <c r="E26" s="154">
        <f t="shared" si="0"/>
        <v>0.13600000000000001</v>
      </c>
      <c r="F26" s="148">
        <v>23</v>
      </c>
      <c r="G26" s="152">
        <v>0.141627</v>
      </c>
      <c r="H26" s="153">
        <v>0</v>
      </c>
      <c r="I26" s="154">
        <f t="shared" si="1"/>
        <v>0.141627</v>
      </c>
      <c r="J26" s="148">
        <v>23</v>
      </c>
      <c r="K26" s="152">
        <v>0.16064100000000001</v>
      </c>
      <c r="L26" s="153">
        <v>0</v>
      </c>
      <c r="M26" s="154">
        <f t="shared" si="2"/>
        <v>0.16064100000000001</v>
      </c>
      <c r="N26" s="148">
        <v>23</v>
      </c>
      <c r="O26" s="152">
        <v>0.161387</v>
      </c>
      <c r="P26" s="153">
        <v>0</v>
      </c>
      <c r="Q26" s="154">
        <v>0.161387</v>
      </c>
    </row>
    <row r="27" spans="2:17" x14ac:dyDescent="0.35">
      <c r="B27" s="148">
        <v>24</v>
      </c>
      <c r="C27" s="152">
        <v>0.13650000000000001</v>
      </c>
      <c r="D27" s="153">
        <v>0</v>
      </c>
      <c r="E27" s="154">
        <f t="shared" si="0"/>
        <v>0.13650000000000001</v>
      </c>
      <c r="F27" s="148">
        <v>24</v>
      </c>
      <c r="G27" s="152">
        <v>0.14198</v>
      </c>
      <c r="H27" s="153">
        <v>0</v>
      </c>
      <c r="I27" s="154">
        <f t="shared" si="1"/>
        <v>0.14198</v>
      </c>
      <c r="J27" s="148">
        <v>24</v>
      </c>
      <c r="K27" s="152">
        <v>0.161019</v>
      </c>
      <c r="L27" s="153">
        <v>0</v>
      </c>
      <c r="M27" s="154">
        <f t="shared" si="2"/>
        <v>0.161019</v>
      </c>
      <c r="N27" s="148">
        <v>24</v>
      </c>
      <c r="O27" s="152">
        <v>0.161019</v>
      </c>
      <c r="P27" s="153">
        <v>0</v>
      </c>
      <c r="Q27" s="154">
        <v>0</v>
      </c>
    </row>
    <row r="28" spans="2:17" x14ac:dyDescent="0.35">
      <c r="B28" s="148">
        <v>25</v>
      </c>
      <c r="C28" s="152">
        <v>0.13650000000000001</v>
      </c>
      <c r="D28" s="153">
        <v>0</v>
      </c>
      <c r="E28" s="154">
        <f t="shared" si="0"/>
        <v>0.13650000000000001</v>
      </c>
      <c r="F28" s="148">
        <v>25</v>
      </c>
      <c r="G28" s="152">
        <v>0.14224700000000001</v>
      </c>
      <c r="H28" s="153">
        <v>0</v>
      </c>
      <c r="I28" s="154">
        <f t="shared" si="1"/>
        <v>0.14224700000000001</v>
      </c>
      <c r="J28" s="148">
        <v>25</v>
      </c>
      <c r="K28" s="152">
        <f>K27</f>
        <v>0.161019</v>
      </c>
      <c r="L28" s="153">
        <v>0</v>
      </c>
      <c r="M28" s="154">
        <f t="shared" si="2"/>
        <v>0.161019</v>
      </c>
      <c r="N28" s="148">
        <v>25</v>
      </c>
      <c r="O28" s="152"/>
      <c r="P28" s="153">
        <v>0</v>
      </c>
      <c r="Q28" s="154">
        <v>0</v>
      </c>
    </row>
  </sheetData>
  <mergeCells count="4">
    <mergeCell ref="C2:E2"/>
    <mergeCell ref="G2:I2"/>
    <mergeCell ref="K2:M2"/>
    <mergeCell ref="O2:Q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B2629-76D1-4A69-B4CE-223E590861B9}">
  <sheetPr>
    <tabColor rgb="FF0137A6"/>
  </sheetPr>
  <dimension ref="D3:M3757"/>
  <sheetViews>
    <sheetView showGridLines="0" workbookViewId="0">
      <selection activeCell="D3756" sqref="D3756"/>
    </sheetView>
  </sheetViews>
  <sheetFormatPr defaultRowHeight="14.5" x14ac:dyDescent="0.35"/>
  <cols>
    <col min="5" max="9" width="13.453125" customWidth="1"/>
  </cols>
  <sheetData>
    <row r="3" spans="4:13" x14ac:dyDescent="0.35">
      <c r="H3" s="224">
        <f>SUM(H5:H3757)</f>
        <v>773963580.97128999</v>
      </c>
    </row>
    <row r="4" spans="4:13" x14ac:dyDescent="0.35">
      <c r="D4" s="237" t="s">
        <v>0</v>
      </c>
      <c r="E4" s="238" t="s">
        <v>1</v>
      </c>
      <c r="F4" s="238" t="s">
        <v>2</v>
      </c>
      <c r="G4" s="239" t="s">
        <v>3</v>
      </c>
      <c r="H4" s="240" t="s">
        <v>4</v>
      </c>
      <c r="I4" s="241" t="s">
        <v>8</v>
      </c>
      <c r="J4" s="242" t="s">
        <v>9</v>
      </c>
      <c r="K4" s="243" t="s">
        <v>5</v>
      </c>
      <c r="L4" s="243" t="s">
        <v>6</v>
      </c>
      <c r="M4" s="243" t="s">
        <v>7</v>
      </c>
    </row>
    <row r="5" spans="4:13" x14ac:dyDescent="0.35">
      <c r="D5" s="244" t="s">
        <v>525</v>
      </c>
      <c r="E5" s="245">
        <v>44121</v>
      </c>
      <c r="F5" s="245">
        <v>44127</v>
      </c>
      <c r="G5" s="246" t="s">
        <v>3908</v>
      </c>
      <c r="H5" s="247">
        <v>0</v>
      </c>
      <c r="I5" s="248">
        <v>2000000</v>
      </c>
      <c r="J5" s="248">
        <v>1</v>
      </c>
      <c r="K5" s="249">
        <v>2020</v>
      </c>
      <c r="L5" s="249">
        <v>2020</v>
      </c>
      <c r="M5" s="250" t="s">
        <v>11</v>
      </c>
    </row>
    <row r="6" spans="4:13" x14ac:dyDescent="0.35">
      <c r="D6" s="244" t="s">
        <v>7193</v>
      </c>
      <c r="E6" s="245">
        <v>44663</v>
      </c>
      <c r="F6" s="245">
        <v>44664</v>
      </c>
      <c r="G6" s="246" t="s">
        <v>658</v>
      </c>
      <c r="H6" s="247">
        <v>810000</v>
      </c>
      <c r="I6" s="248">
        <v>2767699</v>
      </c>
      <c r="J6" s="248">
        <v>1</v>
      </c>
      <c r="K6" s="249">
        <v>2022</v>
      </c>
      <c r="L6" s="249">
        <v>2022</v>
      </c>
      <c r="M6" s="250" t="s">
        <v>6406</v>
      </c>
    </row>
    <row r="7" spans="4:13" x14ac:dyDescent="0.35">
      <c r="D7" s="244" t="s">
        <v>304</v>
      </c>
      <c r="E7" s="245">
        <v>44010</v>
      </c>
      <c r="F7" s="245">
        <v>44010</v>
      </c>
      <c r="G7" s="246" t="s">
        <v>3910</v>
      </c>
      <c r="H7" s="247">
        <v>92500</v>
      </c>
      <c r="I7" s="248">
        <v>1968360</v>
      </c>
      <c r="J7" s="248">
        <v>1</v>
      </c>
      <c r="K7" s="249">
        <v>2020</v>
      </c>
      <c r="L7" s="249">
        <v>2020</v>
      </c>
      <c r="M7" s="250" t="s">
        <v>33</v>
      </c>
    </row>
    <row r="8" spans="4:13" x14ac:dyDescent="0.35">
      <c r="D8" s="244" t="s">
        <v>1170</v>
      </c>
      <c r="E8" s="245">
        <v>44027</v>
      </c>
      <c r="F8" s="245">
        <v>44027</v>
      </c>
      <c r="G8" s="246" t="s">
        <v>658</v>
      </c>
      <c r="H8" s="247">
        <v>0</v>
      </c>
      <c r="I8" s="248">
        <v>1750000</v>
      </c>
      <c r="J8" s="248">
        <v>1</v>
      </c>
      <c r="K8" s="249">
        <v>2020</v>
      </c>
      <c r="L8" s="249">
        <v>2020</v>
      </c>
      <c r="M8" s="250" t="s">
        <v>35</v>
      </c>
    </row>
    <row r="9" spans="4:13" x14ac:dyDescent="0.35">
      <c r="D9" s="244" t="s">
        <v>3868</v>
      </c>
      <c r="E9" s="245">
        <v>44001</v>
      </c>
      <c r="F9" s="245">
        <v>44001</v>
      </c>
      <c r="G9" s="246" t="s">
        <v>3908</v>
      </c>
      <c r="H9" s="247">
        <v>0</v>
      </c>
      <c r="I9" s="248">
        <v>1742000</v>
      </c>
      <c r="J9" s="248">
        <v>1</v>
      </c>
      <c r="K9" s="249">
        <v>2020</v>
      </c>
      <c r="L9" s="249">
        <v>2020</v>
      </c>
      <c r="M9" s="250" t="s">
        <v>33</v>
      </c>
    </row>
    <row r="10" spans="4:13" x14ac:dyDescent="0.35">
      <c r="D10" s="244" t="s">
        <v>773</v>
      </c>
      <c r="E10" s="245">
        <v>43969</v>
      </c>
      <c r="F10" s="245">
        <v>43969</v>
      </c>
      <c r="G10" s="246" t="s">
        <v>3908</v>
      </c>
      <c r="H10" s="247">
        <v>12540</v>
      </c>
      <c r="I10" s="248">
        <v>1750000</v>
      </c>
      <c r="J10" s="248">
        <v>1</v>
      </c>
      <c r="K10" s="249">
        <v>2020</v>
      </c>
      <c r="L10" s="249">
        <v>2020</v>
      </c>
      <c r="M10" s="250" t="s">
        <v>33</v>
      </c>
    </row>
    <row r="11" spans="4:13" x14ac:dyDescent="0.35">
      <c r="D11" s="244" t="s">
        <v>6018</v>
      </c>
      <c r="E11" s="245">
        <v>44506</v>
      </c>
      <c r="F11" s="245">
        <v>44509</v>
      </c>
      <c r="G11" s="246" t="s">
        <v>3910</v>
      </c>
      <c r="H11" s="247">
        <v>0</v>
      </c>
      <c r="I11" s="248">
        <v>1613920</v>
      </c>
      <c r="J11" s="248">
        <v>1</v>
      </c>
      <c r="K11" s="249">
        <v>2021</v>
      </c>
      <c r="L11" s="249">
        <v>2021</v>
      </c>
      <c r="M11" s="250" t="s">
        <v>3138</v>
      </c>
    </row>
    <row r="12" spans="4:13" x14ac:dyDescent="0.35">
      <c r="D12" s="244" t="s">
        <v>3792</v>
      </c>
      <c r="E12" s="245">
        <v>44519</v>
      </c>
      <c r="F12" s="245">
        <v>44532</v>
      </c>
      <c r="G12" s="246" t="s">
        <v>3910</v>
      </c>
      <c r="H12" s="247">
        <v>6860</v>
      </c>
      <c r="I12" s="248">
        <v>1434860</v>
      </c>
      <c r="J12" s="248">
        <v>1</v>
      </c>
      <c r="K12" s="249">
        <v>2021</v>
      </c>
      <c r="L12" s="249">
        <v>2021</v>
      </c>
      <c r="M12" s="250" t="s">
        <v>3138</v>
      </c>
    </row>
    <row r="13" spans="4:13" x14ac:dyDescent="0.35">
      <c r="D13" s="244" t="s">
        <v>1735</v>
      </c>
      <c r="E13" s="245">
        <v>42315</v>
      </c>
      <c r="F13" s="245">
        <v>42317</v>
      </c>
      <c r="G13" s="246" t="s">
        <v>3908</v>
      </c>
      <c r="H13" s="247">
        <v>349400</v>
      </c>
      <c r="I13" s="248">
        <v>1750000</v>
      </c>
      <c r="J13" s="248">
        <v>1</v>
      </c>
      <c r="K13" s="249">
        <v>2015</v>
      </c>
      <c r="L13" s="249">
        <v>2015</v>
      </c>
      <c r="M13" s="250" t="s">
        <v>1734</v>
      </c>
    </row>
    <row r="14" spans="4:13" x14ac:dyDescent="0.35">
      <c r="D14" s="244" t="s">
        <v>3495</v>
      </c>
      <c r="E14" s="245">
        <v>44007</v>
      </c>
      <c r="F14" s="245">
        <v>44453</v>
      </c>
      <c r="G14" s="246" t="s">
        <v>4214</v>
      </c>
      <c r="H14" s="247">
        <v>0</v>
      </c>
      <c r="I14" s="248">
        <v>1298245.6140000001</v>
      </c>
      <c r="J14" s="248">
        <v>1</v>
      </c>
      <c r="K14" s="249">
        <v>2020</v>
      </c>
      <c r="L14" s="249">
        <v>2021</v>
      </c>
      <c r="M14" s="250" t="s">
        <v>33</v>
      </c>
    </row>
    <row r="15" spans="4:13" x14ac:dyDescent="0.35">
      <c r="D15" s="244" t="s">
        <v>161</v>
      </c>
      <c r="E15" s="245">
        <v>43912</v>
      </c>
      <c r="F15" s="245">
        <v>43912</v>
      </c>
      <c r="G15" s="246" t="s">
        <v>3908</v>
      </c>
      <c r="H15" s="247">
        <v>87615</v>
      </c>
      <c r="I15" s="248">
        <v>1378800</v>
      </c>
      <c r="J15" s="248">
        <v>1</v>
      </c>
      <c r="K15" s="249">
        <v>2020</v>
      </c>
      <c r="L15" s="249">
        <v>2020</v>
      </c>
      <c r="M15" s="250" t="s">
        <v>28</v>
      </c>
    </row>
    <row r="16" spans="4:13" x14ac:dyDescent="0.35">
      <c r="D16" s="244" t="s">
        <v>456</v>
      </c>
      <c r="E16" s="245">
        <v>43885</v>
      </c>
      <c r="F16" s="245">
        <v>43885</v>
      </c>
      <c r="G16" s="246" t="s">
        <v>3910</v>
      </c>
      <c r="H16" s="247">
        <v>485930</v>
      </c>
      <c r="I16" s="248">
        <v>1715650</v>
      </c>
      <c r="J16" s="248">
        <v>1</v>
      </c>
      <c r="K16" s="249">
        <v>2020</v>
      </c>
      <c r="L16" s="249">
        <v>2020</v>
      </c>
      <c r="M16" s="250" t="s">
        <v>28</v>
      </c>
    </row>
    <row r="17" spans="4:13" x14ac:dyDescent="0.35">
      <c r="D17" s="244" t="s">
        <v>250</v>
      </c>
      <c r="E17" s="245">
        <v>43646</v>
      </c>
      <c r="F17" s="245">
        <v>43646</v>
      </c>
      <c r="G17" s="246" t="s">
        <v>3908</v>
      </c>
      <c r="H17" s="247">
        <v>0</v>
      </c>
      <c r="I17" s="248">
        <v>1145706</v>
      </c>
      <c r="J17" s="248">
        <v>1</v>
      </c>
      <c r="K17" s="249">
        <v>2019</v>
      </c>
      <c r="L17" s="249">
        <v>2019</v>
      </c>
      <c r="M17" s="250" t="s">
        <v>51</v>
      </c>
    </row>
    <row r="18" spans="4:13" x14ac:dyDescent="0.35">
      <c r="D18" s="244" t="s">
        <v>3835</v>
      </c>
      <c r="E18" s="245">
        <v>44409</v>
      </c>
      <c r="F18" s="245">
        <v>44550</v>
      </c>
      <c r="G18" s="246" t="s">
        <v>3908</v>
      </c>
      <c r="H18" s="247">
        <v>1500000</v>
      </c>
      <c r="I18" s="248">
        <v>2500000</v>
      </c>
      <c r="J18" s="248">
        <v>1</v>
      </c>
      <c r="K18" s="249">
        <v>2021</v>
      </c>
      <c r="L18" s="249">
        <v>2021</v>
      </c>
      <c r="M18" s="250" t="s">
        <v>3073</v>
      </c>
    </row>
    <row r="19" spans="4:13" x14ac:dyDescent="0.35">
      <c r="D19" s="244" t="s">
        <v>1026</v>
      </c>
      <c r="E19" s="245">
        <v>44083</v>
      </c>
      <c r="F19" s="245">
        <v>44083</v>
      </c>
      <c r="G19" s="246" t="s">
        <v>3910</v>
      </c>
      <c r="H19" s="247">
        <v>8590</v>
      </c>
      <c r="I19" s="248">
        <v>900000</v>
      </c>
      <c r="J19" s="248">
        <v>1</v>
      </c>
      <c r="K19" s="249">
        <v>2020</v>
      </c>
      <c r="L19" s="249">
        <v>2020</v>
      </c>
      <c r="M19" s="250" t="s">
        <v>35</v>
      </c>
    </row>
    <row r="20" spans="4:13" x14ac:dyDescent="0.35">
      <c r="D20" s="244" t="s">
        <v>1634</v>
      </c>
      <c r="E20" s="245">
        <v>41332</v>
      </c>
      <c r="F20" s="245">
        <v>41338</v>
      </c>
      <c r="G20" s="246" t="s">
        <v>3908</v>
      </c>
      <c r="H20" s="247">
        <v>0</v>
      </c>
      <c r="I20" s="248">
        <v>850313</v>
      </c>
      <c r="J20" s="248">
        <v>1</v>
      </c>
      <c r="K20" s="249">
        <v>2013</v>
      </c>
      <c r="L20" s="249">
        <v>2013</v>
      </c>
      <c r="M20" s="250" t="s">
        <v>1234</v>
      </c>
    </row>
    <row r="21" spans="4:13" x14ac:dyDescent="0.35">
      <c r="D21" s="244" t="s">
        <v>6932</v>
      </c>
      <c r="E21" s="245">
        <v>44892</v>
      </c>
      <c r="F21" s="245">
        <v>44894</v>
      </c>
      <c r="G21" s="246" t="s">
        <v>3910</v>
      </c>
      <c r="H21" s="247">
        <v>4060</v>
      </c>
      <c r="I21" s="248">
        <v>820000</v>
      </c>
      <c r="J21" s="248">
        <v>1</v>
      </c>
      <c r="K21" s="249">
        <v>2022</v>
      </c>
      <c r="L21" s="249">
        <v>2022</v>
      </c>
      <c r="M21" s="250" t="s">
        <v>6825</v>
      </c>
    </row>
    <row r="22" spans="4:13" x14ac:dyDescent="0.35">
      <c r="D22" s="244" t="s">
        <v>93</v>
      </c>
      <c r="E22" s="245">
        <v>43906</v>
      </c>
      <c r="F22" s="245">
        <v>43906</v>
      </c>
      <c r="G22" s="246" t="s">
        <v>3908</v>
      </c>
      <c r="H22" s="247">
        <v>0</v>
      </c>
      <c r="I22" s="248">
        <v>751798</v>
      </c>
      <c r="J22" s="248">
        <v>1</v>
      </c>
      <c r="K22" s="249">
        <v>2020</v>
      </c>
      <c r="L22" s="249">
        <v>2020</v>
      </c>
      <c r="M22" s="250" t="s">
        <v>28</v>
      </c>
    </row>
    <row r="23" spans="4:13" x14ac:dyDescent="0.35">
      <c r="D23" s="244" t="s">
        <v>2963</v>
      </c>
      <c r="E23" s="245">
        <v>44028</v>
      </c>
      <c r="F23" s="245">
        <v>44319</v>
      </c>
      <c r="G23" s="246" t="s">
        <v>4248</v>
      </c>
      <c r="H23" s="247">
        <v>246000</v>
      </c>
      <c r="I23" s="248">
        <v>972856</v>
      </c>
      <c r="J23" s="248">
        <v>1</v>
      </c>
      <c r="K23" s="249">
        <v>2020</v>
      </c>
      <c r="L23" s="249">
        <v>2021</v>
      </c>
      <c r="M23" s="250" t="s">
        <v>35</v>
      </c>
    </row>
    <row r="24" spans="4:13" x14ac:dyDescent="0.35">
      <c r="D24" s="244" t="s">
        <v>3888</v>
      </c>
      <c r="E24" s="245">
        <v>43860</v>
      </c>
      <c r="F24" s="245">
        <v>43860</v>
      </c>
      <c r="G24" s="246" t="s">
        <v>3908</v>
      </c>
      <c r="H24" s="247">
        <v>0</v>
      </c>
      <c r="I24" s="248">
        <v>716280</v>
      </c>
      <c r="J24" s="248">
        <v>1</v>
      </c>
      <c r="K24" s="249">
        <v>2020</v>
      </c>
      <c r="L24" s="249">
        <v>2020</v>
      </c>
      <c r="M24" s="250" t="s">
        <v>28</v>
      </c>
    </row>
    <row r="25" spans="4:13" x14ac:dyDescent="0.35">
      <c r="D25" s="244" t="s">
        <v>3486</v>
      </c>
      <c r="E25" s="245">
        <v>44458</v>
      </c>
      <c r="F25" s="245">
        <v>44461</v>
      </c>
      <c r="G25" s="246" t="s">
        <v>3910</v>
      </c>
      <c r="H25" s="247">
        <v>29875</v>
      </c>
      <c r="I25" s="248">
        <v>700000</v>
      </c>
      <c r="J25" s="248">
        <v>1</v>
      </c>
      <c r="K25" s="249">
        <v>2021</v>
      </c>
      <c r="L25" s="249">
        <v>2021</v>
      </c>
      <c r="M25" s="250" t="s">
        <v>3073</v>
      </c>
    </row>
    <row r="26" spans="4:13" x14ac:dyDescent="0.35">
      <c r="D26" s="244" t="s">
        <v>3870</v>
      </c>
      <c r="E26" s="245">
        <v>43992</v>
      </c>
      <c r="F26" s="245">
        <v>43992</v>
      </c>
      <c r="G26" s="246" t="s">
        <v>3908</v>
      </c>
      <c r="H26" s="247">
        <v>0</v>
      </c>
      <c r="I26" s="248">
        <v>638294</v>
      </c>
      <c r="J26" s="248">
        <v>1</v>
      </c>
      <c r="K26" s="249">
        <v>2020</v>
      </c>
      <c r="L26" s="249">
        <v>2020</v>
      </c>
      <c r="M26" s="250" t="s">
        <v>33</v>
      </c>
    </row>
    <row r="27" spans="4:13" x14ac:dyDescent="0.35">
      <c r="D27" s="244" t="s">
        <v>6112</v>
      </c>
      <c r="E27" s="245">
        <v>44555</v>
      </c>
      <c r="F27" s="245">
        <v>44581</v>
      </c>
      <c r="G27" s="246" t="s">
        <v>3908</v>
      </c>
      <c r="H27" s="247">
        <v>789500</v>
      </c>
      <c r="I27" s="248">
        <v>1421500</v>
      </c>
      <c r="J27" s="248">
        <v>1</v>
      </c>
      <c r="K27" s="249">
        <v>2021</v>
      </c>
      <c r="L27" s="249">
        <v>2022</v>
      </c>
      <c r="M27" s="250" t="s">
        <v>3138</v>
      </c>
    </row>
    <row r="28" spans="4:13" x14ac:dyDescent="0.35">
      <c r="D28" s="244" t="s">
        <v>202</v>
      </c>
      <c r="E28" s="245">
        <v>44117</v>
      </c>
      <c r="F28" s="245">
        <v>44117</v>
      </c>
      <c r="G28" s="246" t="s">
        <v>4195</v>
      </c>
      <c r="H28" s="247">
        <v>242960</v>
      </c>
      <c r="I28" s="248">
        <v>874126.25600000005</v>
      </c>
      <c r="J28" s="248">
        <v>1</v>
      </c>
      <c r="K28" s="249">
        <v>2020</v>
      </c>
      <c r="L28" s="249">
        <v>2020</v>
      </c>
      <c r="M28" s="250" t="s">
        <v>11</v>
      </c>
    </row>
    <row r="29" spans="4:13" x14ac:dyDescent="0.35">
      <c r="D29" s="244" t="s">
        <v>6929</v>
      </c>
      <c r="E29" s="245">
        <v>44741</v>
      </c>
      <c r="F29" s="245">
        <v>44894</v>
      </c>
      <c r="G29" s="246" t="s">
        <v>4244</v>
      </c>
      <c r="H29" s="247">
        <v>0</v>
      </c>
      <c r="I29" s="248">
        <v>615830</v>
      </c>
      <c r="J29" s="248">
        <v>1</v>
      </c>
      <c r="K29" s="249">
        <v>2022</v>
      </c>
      <c r="L29" s="249">
        <v>2022</v>
      </c>
      <c r="M29" s="250" t="s">
        <v>6406</v>
      </c>
    </row>
    <row r="30" spans="4:13" x14ac:dyDescent="0.35">
      <c r="D30" s="244" t="s">
        <v>2780</v>
      </c>
      <c r="E30" s="245">
        <v>40270</v>
      </c>
      <c r="F30" s="245">
        <v>40276</v>
      </c>
      <c r="G30" s="246" t="s">
        <v>3908</v>
      </c>
      <c r="H30" s="247">
        <v>250000</v>
      </c>
      <c r="I30" s="248">
        <v>862500</v>
      </c>
      <c r="J30" s="248">
        <v>1</v>
      </c>
      <c r="K30" s="249">
        <v>2010</v>
      </c>
      <c r="L30" s="249">
        <v>2010</v>
      </c>
      <c r="M30" s="250" t="s">
        <v>1227</v>
      </c>
    </row>
    <row r="31" spans="4:13" x14ac:dyDescent="0.35">
      <c r="D31" s="244" t="s">
        <v>3863</v>
      </c>
      <c r="E31" s="245">
        <v>44082</v>
      </c>
      <c r="F31" s="245">
        <v>44082</v>
      </c>
      <c r="G31" s="246" t="s">
        <v>3908</v>
      </c>
      <c r="H31" s="247">
        <v>0</v>
      </c>
      <c r="I31" s="248">
        <v>600000</v>
      </c>
      <c r="J31" s="248">
        <v>1</v>
      </c>
      <c r="K31" s="249">
        <v>2020</v>
      </c>
      <c r="L31" s="249">
        <v>2020</v>
      </c>
      <c r="M31" s="250" t="s">
        <v>35</v>
      </c>
    </row>
    <row r="32" spans="4:13" x14ac:dyDescent="0.35">
      <c r="D32" s="244" t="s">
        <v>215</v>
      </c>
      <c r="E32" s="245">
        <v>44143</v>
      </c>
      <c r="F32" s="245">
        <v>44143</v>
      </c>
      <c r="G32" s="246" t="s">
        <v>3910</v>
      </c>
      <c r="H32" s="247">
        <v>50000</v>
      </c>
      <c r="I32" s="248">
        <v>635650</v>
      </c>
      <c r="J32" s="248">
        <v>1</v>
      </c>
      <c r="K32" s="249">
        <v>2020</v>
      </c>
      <c r="L32" s="249">
        <v>2020</v>
      </c>
      <c r="M32" s="250" t="s">
        <v>11</v>
      </c>
    </row>
    <row r="33" spans="4:13" x14ac:dyDescent="0.35">
      <c r="D33" s="244" t="s">
        <v>1168</v>
      </c>
      <c r="E33" s="245">
        <v>44157</v>
      </c>
      <c r="F33" s="245">
        <v>44157</v>
      </c>
      <c r="G33" s="246" t="s">
        <v>3908</v>
      </c>
      <c r="H33" s="247">
        <v>241760</v>
      </c>
      <c r="I33" s="248">
        <v>807196</v>
      </c>
      <c r="J33" s="248">
        <v>1</v>
      </c>
      <c r="K33" s="249">
        <v>2020</v>
      </c>
      <c r="L33" s="249">
        <v>2020</v>
      </c>
      <c r="M33" s="250" t="s">
        <v>11</v>
      </c>
    </row>
    <row r="34" spans="4:13" x14ac:dyDescent="0.35">
      <c r="D34" s="244" t="s">
        <v>339</v>
      </c>
      <c r="E34" s="245">
        <v>44086</v>
      </c>
      <c r="F34" s="245">
        <v>44086</v>
      </c>
      <c r="G34" s="246" t="s">
        <v>3908</v>
      </c>
      <c r="H34" s="247">
        <v>639966</v>
      </c>
      <c r="I34" s="248">
        <v>1190120</v>
      </c>
      <c r="J34" s="248">
        <v>1</v>
      </c>
      <c r="K34" s="249">
        <v>2020</v>
      </c>
      <c r="L34" s="249">
        <v>2020</v>
      </c>
      <c r="M34" s="250" t="s">
        <v>35</v>
      </c>
    </row>
    <row r="35" spans="4:13" x14ac:dyDescent="0.35">
      <c r="D35" s="244" t="s">
        <v>824</v>
      </c>
      <c r="E35" s="245">
        <v>43925</v>
      </c>
      <c r="F35" s="245">
        <v>43925</v>
      </c>
      <c r="G35" s="246" t="s">
        <v>3910</v>
      </c>
      <c r="H35" s="247">
        <v>6270</v>
      </c>
      <c r="I35" s="248">
        <v>550000</v>
      </c>
      <c r="J35" s="248">
        <v>1</v>
      </c>
      <c r="K35" s="249">
        <v>2020</v>
      </c>
      <c r="L35" s="249">
        <v>2020</v>
      </c>
      <c r="M35" s="250" t="s">
        <v>33</v>
      </c>
    </row>
    <row r="36" spans="4:13" x14ac:dyDescent="0.35">
      <c r="D36" s="244" t="s">
        <v>794</v>
      </c>
      <c r="E36" s="245">
        <v>44088</v>
      </c>
      <c r="F36" s="245">
        <v>44088</v>
      </c>
      <c r="G36" s="246" t="s">
        <v>3908</v>
      </c>
      <c r="H36" s="247">
        <v>-1.1641532182692999E-10</v>
      </c>
      <c r="I36" s="248">
        <v>541206.14040000003</v>
      </c>
      <c r="J36" s="248">
        <v>1</v>
      </c>
      <c r="K36" s="249">
        <v>2020</v>
      </c>
      <c r="L36" s="249">
        <v>2020</v>
      </c>
      <c r="M36" s="250" t="s">
        <v>35</v>
      </c>
    </row>
    <row r="37" spans="4:13" x14ac:dyDescent="0.35">
      <c r="D37" s="244" t="s">
        <v>6351</v>
      </c>
      <c r="E37" s="245">
        <v>44642</v>
      </c>
      <c r="F37" s="245">
        <v>44643</v>
      </c>
      <c r="G37" s="246" t="s">
        <v>3908</v>
      </c>
      <c r="H37" s="247">
        <v>200000</v>
      </c>
      <c r="I37" s="248">
        <v>727750</v>
      </c>
      <c r="J37" s="248">
        <v>1</v>
      </c>
      <c r="K37" s="249">
        <v>2022</v>
      </c>
      <c r="L37" s="249">
        <v>2022</v>
      </c>
      <c r="M37" s="250" t="s">
        <v>6021</v>
      </c>
    </row>
    <row r="38" spans="4:13" x14ac:dyDescent="0.35">
      <c r="D38" s="244" t="s">
        <v>1153</v>
      </c>
      <c r="E38" s="245">
        <v>44141</v>
      </c>
      <c r="F38" s="245">
        <v>44141</v>
      </c>
      <c r="G38" s="246" t="s">
        <v>658</v>
      </c>
      <c r="H38" s="247">
        <v>0</v>
      </c>
      <c r="I38" s="248">
        <v>517360</v>
      </c>
      <c r="J38" s="248">
        <v>1</v>
      </c>
      <c r="K38" s="249">
        <v>2020</v>
      </c>
      <c r="L38" s="249">
        <v>2020</v>
      </c>
      <c r="M38" s="250" t="s">
        <v>11</v>
      </c>
    </row>
    <row r="39" spans="4:13" x14ac:dyDescent="0.35">
      <c r="D39" s="244" t="s">
        <v>2581</v>
      </c>
      <c r="E39" s="245">
        <v>44338</v>
      </c>
      <c r="F39" s="245">
        <v>44376</v>
      </c>
      <c r="G39" s="246" t="s">
        <v>3910</v>
      </c>
      <c r="H39" s="247">
        <v>327000</v>
      </c>
      <c r="I39" s="248">
        <v>835000</v>
      </c>
      <c r="J39" s="248">
        <v>1</v>
      </c>
      <c r="K39" s="249">
        <v>2021</v>
      </c>
      <c r="L39" s="249">
        <v>2021</v>
      </c>
      <c r="M39" s="250" t="s">
        <v>2250</v>
      </c>
    </row>
    <row r="40" spans="4:13" x14ac:dyDescent="0.35">
      <c r="D40" s="244" t="s">
        <v>6223</v>
      </c>
      <c r="E40" s="245">
        <v>44599</v>
      </c>
      <c r="F40" s="245">
        <v>44609</v>
      </c>
      <c r="G40" s="246" t="s">
        <v>3910</v>
      </c>
      <c r="H40" s="247">
        <v>515000</v>
      </c>
      <c r="I40" s="248">
        <v>1015000</v>
      </c>
      <c r="J40" s="248">
        <v>1</v>
      </c>
      <c r="K40" s="249">
        <v>2022</v>
      </c>
      <c r="L40" s="249">
        <v>2022</v>
      </c>
      <c r="M40" s="250" t="s">
        <v>6021</v>
      </c>
    </row>
    <row r="41" spans="4:13" x14ac:dyDescent="0.35">
      <c r="D41" s="244" t="s">
        <v>6025</v>
      </c>
      <c r="E41" s="245">
        <v>44537</v>
      </c>
      <c r="F41" s="245">
        <v>44564</v>
      </c>
      <c r="G41" s="246" t="s">
        <v>3908</v>
      </c>
      <c r="H41" s="247">
        <v>464828</v>
      </c>
      <c r="I41" s="248">
        <v>949448.4</v>
      </c>
      <c r="J41" s="248">
        <v>1</v>
      </c>
      <c r="K41" s="249">
        <v>2021</v>
      </c>
      <c r="L41" s="249">
        <v>2022</v>
      </c>
      <c r="M41" s="250" t="s">
        <v>3138</v>
      </c>
    </row>
    <row r="42" spans="4:13" x14ac:dyDescent="0.35">
      <c r="D42" s="244" t="s">
        <v>3472</v>
      </c>
      <c r="E42" s="245">
        <v>44455</v>
      </c>
      <c r="F42" s="245">
        <v>44456</v>
      </c>
      <c r="G42" s="246" t="s">
        <v>3908</v>
      </c>
      <c r="H42" s="247">
        <v>745000</v>
      </c>
      <c r="I42" s="248">
        <v>1225332</v>
      </c>
      <c r="J42" s="248">
        <v>1</v>
      </c>
      <c r="K42" s="249">
        <v>2021</v>
      </c>
      <c r="L42" s="249">
        <v>2021</v>
      </c>
      <c r="M42" s="250" t="s">
        <v>3073</v>
      </c>
    </row>
    <row r="43" spans="4:13" x14ac:dyDescent="0.35">
      <c r="D43" s="244" t="s">
        <v>1465</v>
      </c>
      <c r="E43" s="245">
        <v>44164</v>
      </c>
      <c r="F43" s="245">
        <v>44164</v>
      </c>
      <c r="G43" s="246" t="s">
        <v>3908</v>
      </c>
      <c r="H43" s="247">
        <v>0</v>
      </c>
      <c r="I43" s="248">
        <v>465000</v>
      </c>
      <c r="J43" s="248">
        <v>1</v>
      </c>
      <c r="K43" s="249">
        <v>2020</v>
      </c>
      <c r="L43" s="249">
        <v>2020</v>
      </c>
      <c r="M43" s="250" t="s">
        <v>11</v>
      </c>
    </row>
    <row r="44" spans="4:13" x14ac:dyDescent="0.35">
      <c r="D44" s="244" t="s">
        <v>155</v>
      </c>
      <c r="E44" s="245">
        <v>43769</v>
      </c>
      <c r="F44" s="245">
        <v>43769</v>
      </c>
      <c r="G44" s="246" t="s">
        <v>3910</v>
      </c>
      <c r="H44" s="247">
        <v>99600</v>
      </c>
      <c r="I44" s="248">
        <v>561702</v>
      </c>
      <c r="J44" s="248">
        <v>1</v>
      </c>
      <c r="K44" s="249">
        <v>2019</v>
      </c>
      <c r="L44" s="249">
        <v>2019</v>
      </c>
      <c r="M44" s="250" t="s">
        <v>25</v>
      </c>
    </row>
    <row r="45" spans="4:13" x14ac:dyDescent="0.35">
      <c r="D45" s="244" t="s">
        <v>1577</v>
      </c>
      <c r="E45" s="245">
        <v>40578</v>
      </c>
      <c r="F45" s="245">
        <v>40643</v>
      </c>
      <c r="G45" s="246" t="s">
        <v>3908</v>
      </c>
      <c r="H45" s="247">
        <v>613703</v>
      </c>
      <c r="I45" s="248">
        <v>1064984</v>
      </c>
      <c r="J45" s="248">
        <v>1</v>
      </c>
      <c r="K45" s="249">
        <v>2011</v>
      </c>
      <c r="L45" s="249">
        <v>2011</v>
      </c>
      <c r="M45" s="250" t="s">
        <v>1569</v>
      </c>
    </row>
    <row r="46" spans="4:13" x14ac:dyDescent="0.35">
      <c r="D46" s="244" t="s">
        <v>3318</v>
      </c>
      <c r="E46" s="245">
        <v>44414</v>
      </c>
      <c r="F46" s="245">
        <v>44421</v>
      </c>
      <c r="G46" s="246" t="s">
        <v>3910</v>
      </c>
      <c r="H46" s="247">
        <v>0</v>
      </c>
      <c r="I46" s="248">
        <v>426000</v>
      </c>
      <c r="J46" s="248">
        <v>1</v>
      </c>
      <c r="K46" s="249">
        <v>2021</v>
      </c>
      <c r="L46" s="249">
        <v>2021</v>
      </c>
      <c r="M46" s="250" t="s">
        <v>3073</v>
      </c>
    </row>
    <row r="47" spans="4:13" x14ac:dyDescent="0.35">
      <c r="D47" s="244" t="s">
        <v>6462</v>
      </c>
      <c r="E47" s="245">
        <v>44669</v>
      </c>
      <c r="F47" s="245">
        <v>44676</v>
      </c>
      <c r="G47" s="246" t="s">
        <v>3910</v>
      </c>
      <c r="H47" s="247">
        <v>14000</v>
      </c>
      <c r="I47" s="248">
        <v>436000</v>
      </c>
      <c r="J47" s="248">
        <v>1</v>
      </c>
      <c r="K47" s="249">
        <v>2022</v>
      </c>
      <c r="L47" s="249">
        <v>2022</v>
      </c>
      <c r="M47" s="250" t="s">
        <v>6406</v>
      </c>
    </row>
    <row r="48" spans="4:13" x14ac:dyDescent="0.35">
      <c r="D48" s="244" t="s">
        <v>87</v>
      </c>
      <c r="E48" s="245">
        <v>44127</v>
      </c>
      <c r="F48" s="245">
        <v>44130</v>
      </c>
      <c r="G48" s="246" t="s">
        <v>3910</v>
      </c>
      <c r="H48" s="247">
        <v>485277</v>
      </c>
      <c r="I48" s="248">
        <v>893000</v>
      </c>
      <c r="J48" s="248">
        <v>1</v>
      </c>
      <c r="K48" s="249">
        <v>2020</v>
      </c>
      <c r="L48" s="249">
        <v>2020</v>
      </c>
      <c r="M48" s="250" t="s">
        <v>11</v>
      </c>
    </row>
    <row r="49" spans="4:13" x14ac:dyDescent="0.35">
      <c r="D49" s="244" t="s">
        <v>193</v>
      </c>
      <c r="E49" s="245">
        <v>44121</v>
      </c>
      <c r="F49" s="245">
        <v>44121</v>
      </c>
      <c r="G49" s="246" t="s">
        <v>3908</v>
      </c>
      <c r="H49" s="247">
        <v>1343240</v>
      </c>
      <c r="I49" s="248">
        <v>1750000</v>
      </c>
      <c r="J49" s="248">
        <v>1</v>
      </c>
      <c r="K49" s="249">
        <v>2020</v>
      </c>
      <c r="L49" s="249">
        <v>2020</v>
      </c>
      <c r="M49" s="250" t="s">
        <v>11</v>
      </c>
    </row>
    <row r="50" spans="4:13" x14ac:dyDescent="0.35">
      <c r="D50" s="244" t="s">
        <v>467</v>
      </c>
      <c r="E50" s="245">
        <v>44162</v>
      </c>
      <c r="F50" s="245">
        <v>44162</v>
      </c>
      <c r="G50" s="246" t="s">
        <v>3908</v>
      </c>
      <c r="H50" s="247">
        <v>8590</v>
      </c>
      <c r="I50" s="248">
        <v>412500</v>
      </c>
      <c r="J50" s="248">
        <v>1</v>
      </c>
      <c r="K50" s="249">
        <v>2020</v>
      </c>
      <c r="L50" s="249">
        <v>2020</v>
      </c>
      <c r="M50" s="250" t="s">
        <v>11</v>
      </c>
    </row>
    <row r="51" spans="4:13" x14ac:dyDescent="0.35">
      <c r="D51" s="244" t="s">
        <v>1565</v>
      </c>
      <c r="E51" s="245">
        <v>40527</v>
      </c>
      <c r="F51" s="245">
        <v>40532</v>
      </c>
      <c r="G51" s="246" t="s">
        <v>3910</v>
      </c>
      <c r="H51" s="247">
        <v>0</v>
      </c>
      <c r="I51" s="248">
        <v>400000</v>
      </c>
      <c r="J51" s="248">
        <v>1</v>
      </c>
      <c r="K51" s="249">
        <v>2010</v>
      </c>
      <c r="L51" s="249">
        <v>2010</v>
      </c>
      <c r="M51" s="250" t="s">
        <v>1560</v>
      </c>
    </row>
    <row r="52" spans="4:13" x14ac:dyDescent="0.35">
      <c r="D52" s="244" t="s">
        <v>3249</v>
      </c>
      <c r="E52" s="245">
        <v>44402</v>
      </c>
      <c r="F52" s="245">
        <v>44407</v>
      </c>
      <c r="G52" s="246" t="s">
        <v>3910</v>
      </c>
      <c r="H52" s="247">
        <v>689160</v>
      </c>
      <c r="I52" s="248">
        <v>1088320</v>
      </c>
      <c r="J52" s="248">
        <v>1</v>
      </c>
      <c r="K52" s="249">
        <v>2021</v>
      </c>
      <c r="L52" s="249">
        <v>2021</v>
      </c>
      <c r="M52" s="250" t="s">
        <v>3073</v>
      </c>
    </row>
    <row r="53" spans="4:13" x14ac:dyDescent="0.35">
      <c r="D53" s="244" t="s">
        <v>6678</v>
      </c>
      <c r="E53" s="245">
        <v>44745</v>
      </c>
      <c r="F53" s="245">
        <v>44762</v>
      </c>
      <c r="G53" s="246" t="s">
        <v>3910</v>
      </c>
      <c r="H53" s="247">
        <v>83500</v>
      </c>
      <c r="I53" s="248">
        <v>480000</v>
      </c>
      <c r="J53" s="248">
        <v>1</v>
      </c>
      <c r="K53" s="249">
        <v>2022</v>
      </c>
      <c r="L53" s="249">
        <v>2022</v>
      </c>
      <c r="M53" s="250" t="s">
        <v>6643</v>
      </c>
    </row>
    <row r="54" spans="4:13" x14ac:dyDescent="0.35">
      <c r="D54" s="244" t="s">
        <v>2482</v>
      </c>
      <c r="E54" s="245">
        <v>44065</v>
      </c>
      <c r="F54" s="245">
        <v>44342</v>
      </c>
      <c r="G54" s="246" t="s">
        <v>3910</v>
      </c>
      <c r="H54" s="247">
        <v>10000</v>
      </c>
      <c r="I54" s="248">
        <v>400000</v>
      </c>
      <c r="J54" s="248">
        <v>1</v>
      </c>
      <c r="K54" s="249">
        <v>2020</v>
      </c>
      <c r="L54" s="249">
        <v>2021</v>
      </c>
      <c r="M54" s="250" t="s">
        <v>35</v>
      </c>
    </row>
    <row r="55" spans="4:13" x14ac:dyDescent="0.35">
      <c r="D55" s="244" t="s">
        <v>264</v>
      </c>
      <c r="E55" s="245">
        <v>44011</v>
      </c>
      <c r="F55" s="245">
        <v>44011</v>
      </c>
      <c r="G55" s="246" t="s">
        <v>3908</v>
      </c>
      <c r="H55" s="247">
        <v>0</v>
      </c>
      <c r="I55" s="248">
        <v>380000</v>
      </c>
      <c r="J55" s="248">
        <v>1</v>
      </c>
      <c r="K55" s="249">
        <v>2020</v>
      </c>
      <c r="L55" s="249">
        <v>2020</v>
      </c>
      <c r="M55" s="250" t="s">
        <v>33</v>
      </c>
    </row>
    <row r="56" spans="4:13" x14ac:dyDescent="0.35">
      <c r="D56" s="244" t="s">
        <v>1360</v>
      </c>
      <c r="E56" s="245">
        <v>43794</v>
      </c>
      <c r="F56" s="245">
        <v>44166</v>
      </c>
      <c r="G56" s="246" t="s">
        <v>4195</v>
      </c>
      <c r="H56" s="247">
        <v>0</v>
      </c>
      <c r="I56" s="248">
        <v>375093.2966</v>
      </c>
      <c r="J56" s="248">
        <v>1</v>
      </c>
      <c r="K56" s="249">
        <v>2019</v>
      </c>
      <c r="L56" s="249">
        <v>2020</v>
      </c>
      <c r="M56" s="250" t="s">
        <v>25</v>
      </c>
    </row>
    <row r="57" spans="4:13" x14ac:dyDescent="0.35">
      <c r="D57" s="244" t="s">
        <v>59</v>
      </c>
      <c r="E57" s="245">
        <v>44100</v>
      </c>
      <c r="F57" s="245">
        <v>44102</v>
      </c>
      <c r="G57" s="246" t="s">
        <v>3908</v>
      </c>
      <c r="H57" s="247">
        <v>10032</v>
      </c>
      <c r="I57" s="248">
        <v>382968</v>
      </c>
      <c r="J57" s="248">
        <v>1</v>
      </c>
      <c r="K57" s="249">
        <v>2020</v>
      </c>
      <c r="L57" s="249">
        <v>2020</v>
      </c>
      <c r="M57" s="250" t="s">
        <v>35</v>
      </c>
    </row>
    <row r="58" spans="4:13" x14ac:dyDescent="0.35">
      <c r="D58" s="244" t="s">
        <v>363</v>
      </c>
      <c r="E58" s="245">
        <v>44073</v>
      </c>
      <c r="F58" s="245">
        <v>44073</v>
      </c>
      <c r="G58" s="246" t="s">
        <v>3908</v>
      </c>
      <c r="H58" s="247">
        <v>400000</v>
      </c>
      <c r="I58" s="248">
        <v>760966</v>
      </c>
      <c r="J58" s="248">
        <v>1</v>
      </c>
      <c r="K58" s="249">
        <v>2020</v>
      </c>
      <c r="L58" s="249">
        <v>2020</v>
      </c>
      <c r="M58" s="250" t="s">
        <v>35</v>
      </c>
    </row>
    <row r="59" spans="4:13" x14ac:dyDescent="0.35">
      <c r="D59" s="244" t="s">
        <v>625</v>
      </c>
      <c r="E59" s="245">
        <v>43925</v>
      </c>
      <c r="F59" s="245">
        <v>44040</v>
      </c>
      <c r="G59" s="246" t="s">
        <v>3910</v>
      </c>
      <c r="H59" s="247">
        <v>0</v>
      </c>
      <c r="I59" s="248">
        <v>360847.05900000001</v>
      </c>
      <c r="J59" s="248">
        <v>1</v>
      </c>
      <c r="K59" s="249">
        <v>2020</v>
      </c>
      <c r="L59" s="249">
        <v>2020</v>
      </c>
      <c r="M59" s="250" t="s">
        <v>33</v>
      </c>
    </row>
    <row r="60" spans="4:13" x14ac:dyDescent="0.35">
      <c r="D60" s="244" t="s">
        <v>3871</v>
      </c>
      <c r="E60" s="245">
        <v>44091</v>
      </c>
      <c r="F60" s="245">
        <v>44091</v>
      </c>
      <c r="G60" s="246" t="s">
        <v>3908</v>
      </c>
      <c r="H60" s="247">
        <v>0</v>
      </c>
      <c r="I60" s="248">
        <v>347000</v>
      </c>
      <c r="J60" s="248">
        <v>1</v>
      </c>
      <c r="K60" s="249">
        <v>2020</v>
      </c>
      <c r="L60" s="249">
        <v>2020</v>
      </c>
      <c r="M60" s="250" t="s">
        <v>35</v>
      </c>
    </row>
    <row r="61" spans="4:13" x14ac:dyDescent="0.35">
      <c r="D61" s="244" t="s">
        <v>501</v>
      </c>
      <c r="E61" s="245">
        <v>44177</v>
      </c>
      <c r="F61" s="245">
        <v>44177</v>
      </c>
      <c r="G61" s="246" t="s">
        <v>3908</v>
      </c>
      <c r="H61" s="247">
        <v>300000</v>
      </c>
      <c r="I61" s="248">
        <v>635000</v>
      </c>
      <c r="J61" s="248">
        <v>1</v>
      </c>
      <c r="K61" s="249">
        <v>2020</v>
      </c>
      <c r="L61" s="249">
        <v>2020</v>
      </c>
      <c r="M61" s="250" t="s">
        <v>11</v>
      </c>
    </row>
    <row r="62" spans="4:13" x14ac:dyDescent="0.35">
      <c r="D62" s="244" t="s">
        <v>400</v>
      </c>
      <c r="E62" s="245">
        <v>44128</v>
      </c>
      <c r="F62" s="245">
        <v>44128</v>
      </c>
      <c r="G62" s="246" t="s">
        <v>3910</v>
      </c>
      <c r="H62" s="247">
        <v>156500</v>
      </c>
      <c r="I62" s="248">
        <v>485450</v>
      </c>
      <c r="J62" s="248">
        <v>1</v>
      </c>
      <c r="K62" s="249">
        <v>2020</v>
      </c>
      <c r="L62" s="249">
        <v>2020</v>
      </c>
      <c r="M62" s="250" t="s">
        <v>11</v>
      </c>
    </row>
    <row r="63" spans="4:13" x14ac:dyDescent="0.35">
      <c r="D63" s="244" t="s">
        <v>6488</v>
      </c>
      <c r="E63" s="245">
        <v>44677</v>
      </c>
      <c r="F63" s="245">
        <v>44687</v>
      </c>
      <c r="G63" s="246" t="s">
        <v>3910</v>
      </c>
      <c r="H63" s="247">
        <v>0</v>
      </c>
      <c r="I63" s="248">
        <v>323529.4118</v>
      </c>
      <c r="J63" s="248">
        <v>1</v>
      </c>
      <c r="K63" s="249">
        <v>2022</v>
      </c>
      <c r="L63" s="249">
        <v>2022</v>
      </c>
      <c r="M63" s="250" t="s">
        <v>6406</v>
      </c>
    </row>
    <row r="64" spans="4:13" x14ac:dyDescent="0.35">
      <c r="D64" s="244" t="s">
        <v>1100</v>
      </c>
      <c r="E64" s="245">
        <v>44150</v>
      </c>
      <c r="F64" s="245">
        <v>44150</v>
      </c>
      <c r="G64" s="246" t="s">
        <v>3910</v>
      </c>
      <c r="H64" s="247">
        <v>249088</v>
      </c>
      <c r="I64" s="248">
        <v>560000</v>
      </c>
      <c r="J64" s="248">
        <v>1</v>
      </c>
      <c r="K64" s="249">
        <v>2020</v>
      </c>
      <c r="L64" s="249">
        <v>2020</v>
      </c>
      <c r="M64" s="250" t="s">
        <v>11</v>
      </c>
    </row>
    <row r="65" spans="4:13" x14ac:dyDescent="0.35">
      <c r="D65" s="244" t="s">
        <v>6539</v>
      </c>
      <c r="E65" s="245">
        <v>44702</v>
      </c>
      <c r="F65" s="245">
        <v>44705</v>
      </c>
      <c r="G65" s="246" t="s">
        <v>3910</v>
      </c>
      <c r="H65" s="247">
        <v>617647.0588</v>
      </c>
      <c r="I65" s="248">
        <v>918647.0588</v>
      </c>
      <c r="J65" s="248">
        <v>1</v>
      </c>
      <c r="K65" s="249">
        <v>2022</v>
      </c>
      <c r="L65" s="249">
        <v>2022</v>
      </c>
      <c r="M65" s="250" t="s">
        <v>6406</v>
      </c>
    </row>
    <row r="66" spans="4:13" x14ac:dyDescent="0.35">
      <c r="D66" s="244" t="s">
        <v>507</v>
      </c>
      <c r="E66" s="245">
        <v>44129</v>
      </c>
      <c r="F66" s="245">
        <v>44129</v>
      </c>
      <c r="G66" s="246" t="s">
        <v>3908</v>
      </c>
      <c r="H66" s="247">
        <v>200000</v>
      </c>
      <c r="I66" s="248">
        <v>500000</v>
      </c>
      <c r="J66" s="248">
        <v>1</v>
      </c>
      <c r="K66" s="249">
        <v>2020</v>
      </c>
      <c r="L66" s="249">
        <v>2020</v>
      </c>
      <c r="M66" s="250" t="s">
        <v>11</v>
      </c>
    </row>
    <row r="67" spans="4:13" x14ac:dyDescent="0.35">
      <c r="D67" s="244" t="s">
        <v>3586</v>
      </c>
      <c r="E67" s="245">
        <v>44481</v>
      </c>
      <c r="F67" s="245">
        <v>44483</v>
      </c>
      <c r="G67" s="246" t="s">
        <v>3910</v>
      </c>
      <c r="H67" s="247">
        <v>0</v>
      </c>
      <c r="I67" s="248">
        <v>300000</v>
      </c>
      <c r="J67" s="248">
        <v>1</v>
      </c>
      <c r="K67" s="249">
        <v>2021</v>
      </c>
      <c r="L67" s="249">
        <v>2021</v>
      </c>
      <c r="M67" s="250" t="s">
        <v>3138</v>
      </c>
    </row>
    <row r="68" spans="4:13" x14ac:dyDescent="0.35">
      <c r="D68" s="244" t="s">
        <v>6644</v>
      </c>
      <c r="E68" s="245">
        <v>44746</v>
      </c>
      <c r="F68" s="245">
        <v>44749</v>
      </c>
      <c r="G68" s="246" t="s">
        <v>3910</v>
      </c>
      <c r="H68" s="247">
        <v>0</v>
      </c>
      <c r="I68" s="248">
        <v>300000</v>
      </c>
      <c r="J68" s="248">
        <v>1</v>
      </c>
      <c r="K68" s="249">
        <v>2022</v>
      </c>
      <c r="L68" s="249">
        <v>2022</v>
      </c>
      <c r="M68" s="250" t="s">
        <v>6643</v>
      </c>
    </row>
    <row r="69" spans="4:13" x14ac:dyDescent="0.35">
      <c r="D69" s="244" t="s">
        <v>3895</v>
      </c>
      <c r="E69" s="245">
        <v>44181</v>
      </c>
      <c r="F69" s="245">
        <v>44181</v>
      </c>
      <c r="G69" s="246" t="s">
        <v>3908</v>
      </c>
      <c r="H69" s="247">
        <v>0</v>
      </c>
      <c r="I69" s="248">
        <v>296897</v>
      </c>
      <c r="J69" s="248">
        <v>1</v>
      </c>
      <c r="K69" s="249">
        <v>2020</v>
      </c>
      <c r="L69" s="249">
        <v>2020</v>
      </c>
      <c r="M69" s="250" t="s">
        <v>11</v>
      </c>
    </row>
    <row r="70" spans="4:13" x14ac:dyDescent="0.35">
      <c r="D70" s="244" t="s">
        <v>6817</v>
      </c>
      <c r="E70" s="245">
        <v>44831</v>
      </c>
      <c r="F70" s="245">
        <v>44833</v>
      </c>
      <c r="G70" s="246" t="s">
        <v>3910</v>
      </c>
      <c r="H70" s="247">
        <v>24000</v>
      </c>
      <c r="I70" s="248">
        <v>320000</v>
      </c>
      <c r="J70" s="248">
        <v>1</v>
      </c>
      <c r="K70" s="249">
        <v>2022</v>
      </c>
      <c r="L70" s="249">
        <v>2022</v>
      </c>
      <c r="M70" s="250" t="s">
        <v>6643</v>
      </c>
    </row>
    <row r="71" spans="4:13" x14ac:dyDescent="0.35">
      <c r="D71" s="244" t="s">
        <v>474</v>
      </c>
      <c r="E71" s="245">
        <v>44135</v>
      </c>
      <c r="F71" s="245">
        <v>44135</v>
      </c>
      <c r="G71" s="246" t="s">
        <v>3910</v>
      </c>
      <c r="H71" s="247">
        <v>8590</v>
      </c>
      <c r="I71" s="248">
        <v>303960</v>
      </c>
      <c r="J71" s="248">
        <v>1</v>
      </c>
      <c r="K71" s="249">
        <v>2020</v>
      </c>
      <c r="L71" s="249">
        <v>2020</v>
      </c>
      <c r="M71" s="250" t="s">
        <v>11</v>
      </c>
    </row>
    <row r="72" spans="4:13" x14ac:dyDescent="0.35">
      <c r="D72" s="244" t="s">
        <v>978</v>
      </c>
      <c r="E72" s="245">
        <v>44034</v>
      </c>
      <c r="F72" s="245">
        <v>44034</v>
      </c>
      <c r="G72" s="246" t="s">
        <v>3908</v>
      </c>
      <c r="H72" s="247">
        <v>1600000</v>
      </c>
      <c r="I72" s="248">
        <v>1894617.6470999999</v>
      </c>
      <c r="J72" s="248">
        <v>1</v>
      </c>
      <c r="K72" s="249">
        <v>2020</v>
      </c>
      <c r="L72" s="249">
        <v>2020</v>
      </c>
      <c r="M72" s="250" t="s">
        <v>35</v>
      </c>
    </row>
    <row r="73" spans="4:13" x14ac:dyDescent="0.35">
      <c r="D73" s="244" t="s">
        <v>6588</v>
      </c>
      <c r="E73" s="245">
        <v>44727</v>
      </c>
      <c r="F73" s="245">
        <v>44728</v>
      </c>
      <c r="G73" s="246" t="s">
        <v>3910</v>
      </c>
      <c r="H73" s="247">
        <v>7000</v>
      </c>
      <c r="I73" s="248">
        <v>300000</v>
      </c>
      <c r="J73" s="248">
        <v>1</v>
      </c>
      <c r="K73" s="249">
        <v>2022</v>
      </c>
      <c r="L73" s="249">
        <v>2022</v>
      </c>
      <c r="M73" s="250" t="s">
        <v>6406</v>
      </c>
    </row>
    <row r="74" spans="4:13" x14ac:dyDescent="0.35">
      <c r="D74" s="244" t="s">
        <v>277</v>
      </c>
      <c r="E74" s="245">
        <v>44028</v>
      </c>
      <c r="F74" s="245">
        <v>44028</v>
      </c>
      <c r="G74" s="246" t="s">
        <v>3910</v>
      </c>
      <c r="H74" s="247">
        <v>50000</v>
      </c>
      <c r="I74" s="248">
        <v>341450</v>
      </c>
      <c r="J74" s="248">
        <v>1</v>
      </c>
      <c r="K74" s="249">
        <v>2020</v>
      </c>
      <c r="L74" s="249">
        <v>2020</v>
      </c>
      <c r="M74" s="250" t="s">
        <v>35</v>
      </c>
    </row>
    <row r="75" spans="4:13" x14ac:dyDescent="0.35">
      <c r="D75" s="244" t="s">
        <v>508</v>
      </c>
      <c r="E75" s="245">
        <v>43884</v>
      </c>
      <c r="F75" s="245">
        <v>43884</v>
      </c>
      <c r="G75" s="246" t="s">
        <v>3908</v>
      </c>
      <c r="H75" s="247">
        <v>596000</v>
      </c>
      <c r="I75" s="248">
        <v>879200</v>
      </c>
      <c r="J75" s="248">
        <v>1</v>
      </c>
      <c r="K75" s="249">
        <v>2020</v>
      </c>
      <c r="L75" s="249">
        <v>2020</v>
      </c>
      <c r="M75" s="250" t="s">
        <v>28</v>
      </c>
    </row>
    <row r="76" spans="4:13" x14ac:dyDescent="0.35">
      <c r="D76" s="244" t="s">
        <v>985</v>
      </c>
      <c r="E76" s="245">
        <v>44012</v>
      </c>
      <c r="F76" s="245">
        <v>44012</v>
      </c>
      <c r="G76" s="246" t="s">
        <v>3908</v>
      </c>
      <c r="H76" s="247">
        <v>0</v>
      </c>
      <c r="I76" s="248">
        <v>280000</v>
      </c>
      <c r="J76" s="248">
        <v>1</v>
      </c>
      <c r="K76" s="249">
        <v>2020</v>
      </c>
      <c r="L76" s="249">
        <v>2020</v>
      </c>
      <c r="M76" s="250" t="s">
        <v>33</v>
      </c>
    </row>
    <row r="77" spans="4:13" x14ac:dyDescent="0.35">
      <c r="D77" s="244" t="s">
        <v>2591</v>
      </c>
      <c r="E77" s="245">
        <v>44134</v>
      </c>
      <c r="F77" s="245">
        <v>44135</v>
      </c>
      <c r="G77" s="246" t="s">
        <v>3908</v>
      </c>
      <c r="H77" s="247">
        <v>0</v>
      </c>
      <c r="I77" s="248">
        <v>279934.21049999999</v>
      </c>
      <c r="J77" s="248">
        <v>1</v>
      </c>
      <c r="K77" s="249">
        <v>2020</v>
      </c>
      <c r="L77" s="249">
        <v>2020</v>
      </c>
      <c r="M77" s="250" t="s">
        <v>11</v>
      </c>
    </row>
    <row r="78" spans="4:13" x14ac:dyDescent="0.35">
      <c r="D78" s="244" t="s">
        <v>3831</v>
      </c>
      <c r="E78" s="245">
        <v>44015</v>
      </c>
      <c r="F78" s="245">
        <v>44547</v>
      </c>
      <c r="G78" s="246" t="s">
        <v>3910</v>
      </c>
      <c r="H78" s="247">
        <v>120450</v>
      </c>
      <c r="I78" s="248">
        <v>400000</v>
      </c>
      <c r="J78" s="248">
        <v>1</v>
      </c>
      <c r="K78" s="249">
        <v>2020</v>
      </c>
      <c r="L78" s="249">
        <v>2021</v>
      </c>
      <c r="M78" s="250" t="s">
        <v>35</v>
      </c>
    </row>
    <row r="79" spans="4:13" x14ac:dyDescent="0.35">
      <c r="D79" s="244" t="s">
        <v>808</v>
      </c>
      <c r="E79" s="245">
        <v>44110</v>
      </c>
      <c r="F79" s="245">
        <v>44110</v>
      </c>
      <c r="G79" s="246" t="s">
        <v>4199</v>
      </c>
      <c r="H79" s="247">
        <v>5000</v>
      </c>
      <c r="I79" s="248">
        <v>283208.02</v>
      </c>
      <c r="J79" s="248">
        <v>1</v>
      </c>
      <c r="K79" s="249">
        <v>2020</v>
      </c>
      <c r="L79" s="249">
        <v>2020</v>
      </c>
      <c r="M79" s="250" t="s">
        <v>11</v>
      </c>
    </row>
    <row r="80" spans="4:13" x14ac:dyDescent="0.35">
      <c r="D80" s="244" t="s">
        <v>6251</v>
      </c>
      <c r="E80" s="245">
        <v>44611</v>
      </c>
      <c r="F80" s="245">
        <v>44620</v>
      </c>
      <c r="G80" s="246" t="s">
        <v>3908</v>
      </c>
      <c r="H80" s="247">
        <v>23800</v>
      </c>
      <c r="I80" s="248">
        <v>300000</v>
      </c>
      <c r="J80" s="248">
        <v>1</v>
      </c>
      <c r="K80" s="249">
        <v>2022</v>
      </c>
      <c r="L80" s="249">
        <v>2022</v>
      </c>
      <c r="M80" s="250" t="s">
        <v>6021</v>
      </c>
    </row>
    <row r="81" spans="4:13" x14ac:dyDescent="0.35">
      <c r="D81" s="244" t="s">
        <v>2099</v>
      </c>
      <c r="E81" s="245">
        <v>43915</v>
      </c>
      <c r="F81" s="245">
        <v>44102</v>
      </c>
      <c r="G81" s="246" t="s">
        <v>4214</v>
      </c>
      <c r="H81" s="247">
        <v>12199.0702</v>
      </c>
      <c r="I81" s="248">
        <v>287800.92979999998</v>
      </c>
      <c r="J81" s="248">
        <v>1</v>
      </c>
      <c r="K81" s="249">
        <v>2020</v>
      </c>
      <c r="L81" s="249">
        <v>2020</v>
      </c>
      <c r="M81" s="250" t="s">
        <v>28</v>
      </c>
    </row>
    <row r="82" spans="4:13" x14ac:dyDescent="0.35">
      <c r="D82" s="244" t="s">
        <v>336</v>
      </c>
      <c r="E82" s="245">
        <v>44084</v>
      </c>
      <c r="F82" s="245">
        <v>44084</v>
      </c>
      <c r="G82" s="246" t="s">
        <v>3910</v>
      </c>
      <c r="H82" s="247">
        <v>0</v>
      </c>
      <c r="I82" s="248">
        <v>271350</v>
      </c>
      <c r="J82" s="248">
        <v>1</v>
      </c>
      <c r="K82" s="249">
        <v>2020</v>
      </c>
      <c r="L82" s="249">
        <v>2020</v>
      </c>
      <c r="M82" s="250" t="s">
        <v>35</v>
      </c>
    </row>
    <row r="83" spans="4:13" x14ac:dyDescent="0.35">
      <c r="D83" s="244" t="s">
        <v>86</v>
      </c>
      <c r="E83" s="245">
        <v>43896</v>
      </c>
      <c r="F83" s="245">
        <v>43896</v>
      </c>
      <c r="G83" s="246" t="s">
        <v>3910</v>
      </c>
      <c r="H83" s="247">
        <v>8590</v>
      </c>
      <c r="I83" s="248">
        <v>278133</v>
      </c>
      <c r="J83" s="248">
        <v>1</v>
      </c>
      <c r="K83" s="249">
        <v>2020</v>
      </c>
      <c r="L83" s="249">
        <v>2020</v>
      </c>
      <c r="M83" s="250" t="s">
        <v>28</v>
      </c>
    </row>
    <row r="84" spans="4:13" x14ac:dyDescent="0.35">
      <c r="D84" s="244" t="s">
        <v>2086</v>
      </c>
      <c r="E84" s="245">
        <v>43867</v>
      </c>
      <c r="F84" s="245">
        <v>43899</v>
      </c>
      <c r="G84" s="246" t="s">
        <v>4214</v>
      </c>
      <c r="H84" s="247">
        <v>11400</v>
      </c>
      <c r="I84" s="248">
        <v>280000</v>
      </c>
      <c r="J84" s="248">
        <v>1</v>
      </c>
      <c r="K84" s="249">
        <v>2020</v>
      </c>
      <c r="L84" s="249">
        <v>2020</v>
      </c>
      <c r="M84" s="250" t="s">
        <v>28</v>
      </c>
    </row>
    <row r="85" spans="4:13" x14ac:dyDescent="0.35">
      <c r="D85" s="244" t="s">
        <v>1122</v>
      </c>
      <c r="E85" s="245">
        <v>44172</v>
      </c>
      <c r="F85" s="245">
        <v>44172</v>
      </c>
      <c r="G85" s="246" t="s">
        <v>3908</v>
      </c>
      <c r="H85" s="247">
        <v>0</v>
      </c>
      <c r="I85" s="248">
        <v>267680</v>
      </c>
      <c r="J85" s="248">
        <v>1</v>
      </c>
      <c r="K85" s="249">
        <v>2020</v>
      </c>
      <c r="L85" s="249">
        <v>2020</v>
      </c>
      <c r="M85" s="250" t="s">
        <v>11</v>
      </c>
    </row>
    <row r="86" spans="4:13" x14ac:dyDescent="0.35">
      <c r="D86" s="244" t="s">
        <v>6508</v>
      </c>
      <c r="E86" s="245">
        <v>44672</v>
      </c>
      <c r="F86" s="245">
        <v>44697</v>
      </c>
      <c r="G86" s="246" t="s">
        <v>3910</v>
      </c>
      <c r="H86" s="247">
        <v>5370.0000000001</v>
      </c>
      <c r="I86" s="248">
        <v>272933.61200000002</v>
      </c>
      <c r="J86" s="248">
        <v>1</v>
      </c>
      <c r="K86" s="249">
        <v>2022</v>
      </c>
      <c r="L86" s="249">
        <v>2022</v>
      </c>
      <c r="M86" s="250" t="s">
        <v>6406</v>
      </c>
    </row>
    <row r="87" spans="4:13" x14ac:dyDescent="0.35">
      <c r="D87" s="244" t="s">
        <v>6346</v>
      </c>
      <c r="E87" s="245">
        <v>44641</v>
      </c>
      <c r="F87" s="245">
        <v>44642</v>
      </c>
      <c r="G87" s="246" t="s">
        <v>3910</v>
      </c>
      <c r="H87" s="247">
        <v>0</v>
      </c>
      <c r="I87" s="248">
        <v>261000</v>
      </c>
      <c r="J87" s="248">
        <v>1</v>
      </c>
      <c r="K87" s="249">
        <v>2022</v>
      </c>
      <c r="L87" s="249">
        <v>2022</v>
      </c>
      <c r="M87" s="250" t="s">
        <v>6021</v>
      </c>
    </row>
    <row r="88" spans="4:13" x14ac:dyDescent="0.35">
      <c r="D88" s="244" t="s">
        <v>1478</v>
      </c>
      <c r="E88" s="245">
        <v>44187</v>
      </c>
      <c r="F88" s="245">
        <v>44187</v>
      </c>
      <c r="G88" s="246" t="s">
        <v>4214</v>
      </c>
      <c r="H88" s="247">
        <v>0</v>
      </c>
      <c r="I88" s="248">
        <v>260000</v>
      </c>
      <c r="J88" s="248">
        <v>1</v>
      </c>
      <c r="K88" s="249">
        <v>2020</v>
      </c>
      <c r="L88" s="249">
        <v>2020</v>
      </c>
      <c r="M88" s="250" t="s">
        <v>11</v>
      </c>
    </row>
    <row r="89" spans="4:13" x14ac:dyDescent="0.35">
      <c r="D89" s="244" t="s">
        <v>5869</v>
      </c>
      <c r="E89" s="245">
        <v>44417</v>
      </c>
      <c r="F89" s="245">
        <v>44419</v>
      </c>
      <c r="G89" s="246" t="s">
        <v>3908</v>
      </c>
      <c r="H89" s="247">
        <v>0</v>
      </c>
      <c r="I89" s="248">
        <v>260000</v>
      </c>
      <c r="J89" s="248">
        <v>1</v>
      </c>
      <c r="K89" s="249">
        <v>2021</v>
      </c>
      <c r="L89" s="249">
        <v>2021</v>
      </c>
      <c r="M89" s="250" t="s">
        <v>3073</v>
      </c>
    </row>
    <row r="90" spans="4:13" x14ac:dyDescent="0.35">
      <c r="D90" s="244" t="s">
        <v>6180</v>
      </c>
      <c r="E90" s="245">
        <v>44565</v>
      </c>
      <c r="F90" s="245">
        <v>44595</v>
      </c>
      <c r="G90" s="246" t="s">
        <v>3908</v>
      </c>
      <c r="H90" s="247">
        <v>240073</v>
      </c>
      <c r="I90" s="248">
        <v>500000</v>
      </c>
      <c r="J90" s="248">
        <v>1</v>
      </c>
      <c r="K90" s="249">
        <v>2022</v>
      </c>
      <c r="L90" s="249">
        <v>2022</v>
      </c>
      <c r="M90" s="250" t="s">
        <v>6021</v>
      </c>
    </row>
    <row r="91" spans="4:13" x14ac:dyDescent="0.35">
      <c r="D91" s="244" t="s">
        <v>1121</v>
      </c>
      <c r="E91" s="245">
        <v>44138</v>
      </c>
      <c r="F91" s="245">
        <v>44138</v>
      </c>
      <c r="G91" s="246" t="s">
        <v>3908</v>
      </c>
      <c r="H91" s="247">
        <v>0</v>
      </c>
      <c r="I91" s="248">
        <v>259649.12280000001</v>
      </c>
      <c r="J91" s="248">
        <v>1</v>
      </c>
      <c r="K91" s="249">
        <v>2020</v>
      </c>
      <c r="L91" s="249">
        <v>2020</v>
      </c>
      <c r="M91" s="250" t="s">
        <v>11</v>
      </c>
    </row>
    <row r="92" spans="4:13" x14ac:dyDescent="0.35">
      <c r="D92" s="244" t="s">
        <v>6939</v>
      </c>
      <c r="E92" s="245">
        <v>44602</v>
      </c>
      <c r="F92" s="245">
        <v>44894</v>
      </c>
      <c r="G92" s="246" t="s">
        <v>4244</v>
      </c>
      <c r="H92" s="247">
        <v>0</v>
      </c>
      <c r="I92" s="248">
        <v>257754</v>
      </c>
      <c r="J92" s="248">
        <v>1</v>
      </c>
      <c r="K92" s="249">
        <v>2022</v>
      </c>
      <c r="L92" s="249">
        <v>2022</v>
      </c>
      <c r="M92" s="250" t="s">
        <v>6021</v>
      </c>
    </row>
    <row r="93" spans="4:13" x14ac:dyDescent="0.35">
      <c r="D93" s="244" t="s">
        <v>6421</v>
      </c>
      <c r="E93" s="245">
        <v>44661</v>
      </c>
      <c r="F93" s="245">
        <v>44662</v>
      </c>
      <c r="G93" s="246" t="s">
        <v>3910</v>
      </c>
      <c r="H93" s="247">
        <v>0</v>
      </c>
      <c r="I93" s="248">
        <v>257000</v>
      </c>
      <c r="J93" s="248">
        <v>1</v>
      </c>
      <c r="K93" s="249">
        <v>2022</v>
      </c>
      <c r="L93" s="249">
        <v>2022</v>
      </c>
      <c r="M93" s="250" t="s">
        <v>6406</v>
      </c>
    </row>
    <row r="94" spans="4:13" x14ac:dyDescent="0.35">
      <c r="D94" s="244" t="s">
        <v>6502</v>
      </c>
      <c r="E94" s="245">
        <v>44684</v>
      </c>
      <c r="F94" s="245">
        <v>44693</v>
      </c>
      <c r="G94" s="246" t="s">
        <v>3910</v>
      </c>
      <c r="H94" s="247">
        <v>519850</v>
      </c>
      <c r="I94" s="248">
        <v>775850</v>
      </c>
      <c r="J94" s="248">
        <v>1</v>
      </c>
      <c r="K94" s="249">
        <v>2022</v>
      </c>
      <c r="L94" s="249">
        <v>2022</v>
      </c>
      <c r="M94" s="250" t="s">
        <v>6406</v>
      </c>
    </row>
    <row r="95" spans="4:13" x14ac:dyDescent="0.35">
      <c r="D95" s="244" t="s">
        <v>2027</v>
      </c>
      <c r="E95" s="245">
        <v>43647</v>
      </c>
      <c r="F95" s="245">
        <v>43760</v>
      </c>
      <c r="G95" s="246" t="s">
        <v>4248</v>
      </c>
      <c r="H95" s="247">
        <v>87766</v>
      </c>
      <c r="I95" s="248">
        <v>337795.72930000001</v>
      </c>
      <c r="J95" s="248">
        <v>1</v>
      </c>
      <c r="K95" s="249">
        <v>2019</v>
      </c>
      <c r="L95" s="249">
        <v>2019</v>
      </c>
      <c r="M95" s="250" t="s">
        <v>140</v>
      </c>
    </row>
    <row r="96" spans="4:13" x14ac:dyDescent="0.35">
      <c r="D96" s="244" t="s">
        <v>815</v>
      </c>
      <c r="E96" s="245">
        <v>44141</v>
      </c>
      <c r="F96" s="245">
        <v>44141</v>
      </c>
      <c r="G96" s="246" t="s">
        <v>3908</v>
      </c>
      <c r="H96" s="247">
        <v>0</v>
      </c>
      <c r="I96" s="248">
        <v>250000</v>
      </c>
      <c r="J96" s="248">
        <v>1</v>
      </c>
      <c r="K96" s="249">
        <v>2020</v>
      </c>
      <c r="L96" s="249">
        <v>2020</v>
      </c>
      <c r="M96" s="250" t="s">
        <v>11</v>
      </c>
    </row>
    <row r="97" spans="4:13" x14ac:dyDescent="0.35">
      <c r="D97" s="244" t="s">
        <v>1561</v>
      </c>
      <c r="E97" s="245">
        <v>40459</v>
      </c>
      <c r="F97" s="245">
        <v>40487</v>
      </c>
      <c r="G97" s="246" t="s">
        <v>3908</v>
      </c>
      <c r="H97" s="247">
        <v>0</v>
      </c>
      <c r="I97" s="248">
        <v>250000</v>
      </c>
      <c r="J97" s="248">
        <v>1</v>
      </c>
      <c r="K97" s="249">
        <v>2010</v>
      </c>
      <c r="L97" s="249">
        <v>2010</v>
      </c>
      <c r="M97" s="250" t="s">
        <v>1560</v>
      </c>
    </row>
    <row r="98" spans="4:13" x14ac:dyDescent="0.35">
      <c r="D98" s="244" t="s">
        <v>1941</v>
      </c>
      <c r="E98" s="245">
        <v>43428</v>
      </c>
      <c r="F98" s="245">
        <v>43468</v>
      </c>
      <c r="G98" s="246" t="s">
        <v>3908</v>
      </c>
      <c r="H98" s="247">
        <v>0</v>
      </c>
      <c r="I98" s="248">
        <v>250000</v>
      </c>
      <c r="J98" s="248">
        <v>1</v>
      </c>
      <c r="K98" s="249">
        <v>2018</v>
      </c>
      <c r="L98" s="249">
        <v>2019</v>
      </c>
      <c r="M98" s="250" t="s">
        <v>684</v>
      </c>
    </row>
    <row r="99" spans="4:13" x14ac:dyDescent="0.35">
      <c r="D99" s="244" t="s">
        <v>6582</v>
      </c>
      <c r="E99" s="245">
        <v>44709</v>
      </c>
      <c r="F99" s="245">
        <v>44719</v>
      </c>
      <c r="G99" s="246" t="s">
        <v>3910</v>
      </c>
      <c r="H99" s="247">
        <v>0</v>
      </c>
      <c r="I99" s="248">
        <v>250000</v>
      </c>
      <c r="J99" s="248">
        <v>1</v>
      </c>
      <c r="K99" s="249">
        <v>2022</v>
      </c>
      <c r="L99" s="249">
        <v>2022</v>
      </c>
      <c r="M99" s="250" t="s">
        <v>6406</v>
      </c>
    </row>
    <row r="100" spans="4:13" x14ac:dyDescent="0.35">
      <c r="D100" s="244" t="s">
        <v>6191</v>
      </c>
      <c r="E100" s="245">
        <v>44586</v>
      </c>
      <c r="F100" s="245">
        <v>44599</v>
      </c>
      <c r="G100" s="246" t="s">
        <v>3910</v>
      </c>
      <c r="H100" s="247">
        <v>1030926.471</v>
      </c>
      <c r="I100" s="248">
        <v>1280676.4709999999</v>
      </c>
      <c r="J100" s="248">
        <v>1</v>
      </c>
      <c r="K100" s="249">
        <v>2022</v>
      </c>
      <c r="L100" s="249">
        <v>2022</v>
      </c>
      <c r="M100" s="250" t="s">
        <v>6021</v>
      </c>
    </row>
    <row r="101" spans="4:13" x14ac:dyDescent="0.35">
      <c r="D101" s="244" t="s">
        <v>476</v>
      </c>
      <c r="E101" s="245">
        <v>44161</v>
      </c>
      <c r="F101" s="245">
        <v>44161</v>
      </c>
      <c r="G101" s="246" t="s">
        <v>3908</v>
      </c>
      <c r="H101" s="247">
        <v>0</v>
      </c>
      <c r="I101" s="248">
        <v>248166</v>
      </c>
      <c r="J101" s="248">
        <v>1</v>
      </c>
      <c r="K101" s="249">
        <v>2020</v>
      </c>
      <c r="L101" s="249">
        <v>2020</v>
      </c>
      <c r="M101" s="250" t="s">
        <v>11</v>
      </c>
    </row>
    <row r="102" spans="4:13" x14ac:dyDescent="0.35">
      <c r="D102" s="244" t="s">
        <v>2378</v>
      </c>
      <c r="E102" s="245">
        <v>39978</v>
      </c>
      <c r="F102" s="245">
        <v>39979</v>
      </c>
      <c r="G102" s="246" t="s">
        <v>3910</v>
      </c>
      <c r="H102" s="247">
        <v>1000000</v>
      </c>
      <c r="I102" s="248">
        <v>1244658</v>
      </c>
      <c r="J102" s="248">
        <v>1</v>
      </c>
      <c r="K102" s="249">
        <v>2009</v>
      </c>
      <c r="L102" s="249">
        <v>2009</v>
      </c>
      <c r="M102" s="250" t="s">
        <v>2173</v>
      </c>
    </row>
    <row r="103" spans="4:13" x14ac:dyDescent="0.35">
      <c r="D103" s="244" t="s">
        <v>786</v>
      </c>
      <c r="E103" s="245">
        <v>44054</v>
      </c>
      <c r="F103" s="245">
        <v>44054</v>
      </c>
      <c r="G103" s="246" t="s">
        <v>3908</v>
      </c>
      <c r="H103" s="247">
        <v>18810</v>
      </c>
      <c r="I103" s="248">
        <v>263000</v>
      </c>
      <c r="J103" s="248">
        <v>1</v>
      </c>
      <c r="K103" s="249">
        <v>2020</v>
      </c>
      <c r="L103" s="249">
        <v>2020</v>
      </c>
      <c r="M103" s="250" t="s">
        <v>35</v>
      </c>
    </row>
    <row r="104" spans="4:13" x14ac:dyDescent="0.35">
      <c r="D104" s="244" t="s">
        <v>6398</v>
      </c>
      <c r="E104" s="245">
        <v>44645</v>
      </c>
      <c r="F104" s="245">
        <v>44656</v>
      </c>
      <c r="G104" s="246" t="s">
        <v>3910</v>
      </c>
      <c r="H104" s="247">
        <v>0</v>
      </c>
      <c r="I104" s="248">
        <v>243000</v>
      </c>
      <c r="J104" s="248">
        <v>1</v>
      </c>
      <c r="K104" s="249">
        <v>2022</v>
      </c>
      <c r="L104" s="249">
        <v>2022</v>
      </c>
      <c r="M104" s="250" t="s">
        <v>6021</v>
      </c>
    </row>
    <row r="105" spans="4:13" x14ac:dyDescent="0.35">
      <c r="D105" s="244" t="s">
        <v>4169</v>
      </c>
      <c r="E105" s="245">
        <v>44195</v>
      </c>
      <c r="F105" s="245">
        <v>44203</v>
      </c>
      <c r="G105" s="246" t="s">
        <v>3910</v>
      </c>
      <c r="H105" s="247">
        <v>190748</v>
      </c>
      <c r="I105" s="248">
        <v>431300</v>
      </c>
      <c r="J105" s="248">
        <v>1</v>
      </c>
      <c r="K105" s="249">
        <v>2020</v>
      </c>
      <c r="L105" s="249">
        <v>2021</v>
      </c>
      <c r="M105" s="250" t="s">
        <v>11</v>
      </c>
    </row>
    <row r="106" spans="4:13" x14ac:dyDescent="0.35">
      <c r="D106" s="244" t="s">
        <v>7194</v>
      </c>
      <c r="E106" s="245">
        <v>44634</v>
      </c>
      <c r="F106" s="245">
        <v>44953</v>
      </c>
      <c r="G106" s="246" t="s">
        <v>4244</v>
      </c>
      <c r="H106" s="247">
        <v>0</v>
      </c>
      <c r="I106" s="248">
        <v>240198</v>
      </c>
      <c r="J106" s="248">
        <v>1</v>
      </c>
      <c r="K106" s="249">
        <v>2022</v>
      </c>
      <c r="L106" s="249">
        <v>2023</v>
      </c>
      <c r="M106" s="250" t="s">
        <v>6021</v>
      </c>
    </row>
    <row r="107" spans="4:13" x14ac:dyDescent="0.35">
      <c r="D107" s="244" t="s">
        <v>5413</v>
      </c>
      <c r="E107" s="245">
        <v>44258</v>
      </c>
      <c r="F107" s="245">
        <v>44286</v>
      </c>
      <c r="G107" s="246" t="s">
        <v>3908</v>
      </c>
      <c r="H107" s="247">
        <v>1020985.2941000001</v>
      </c>
      <c r="I107" s="248">
        <v>1255735.2941000001</v>
      </c>
      <c r="J107" s="248">
        <v>1</v>
      </c>
      <c r="K107" s="249">
        <v>2021</v>
      </c>
      <c r="L107" s="249">
        <v>2021</v>
      </c>
      <c r="M107" s="250" t="s">
        <v>21</v>
      </c>
    </row>
    <row r="108" spans="4:13" x14ac:dyDescent="0.35">
      <c r="D108" s="244" t="s">
        <v>3087</v>
      </c>
      <c r="E108" s="245">
        <v>44391</v>
      </c>
      <c r="F108" s="245">
        <v>44393</v>
      </c>
      <c r="G108" s="246" t="s">
        <v>3908</v>
      </c>
      <c r="H108" s="247">
        <v>0</v>
      </c>
      <c r="I108" s="248">
        <v>234636</v>
      </c>
      <c r="J108" s="248">
        <v>1</v>
      </c>
      <c r="K108" s="249">
        <v>2021</v>
      </c>
      <c r="L108" s="249">
        <v>2021</v>
      </c>
      <c r="M108" s="250" t="s">
        <v>3073</v>
      </c>
    </row>
    <row r="109" spans="4:13" x14ac:dyDescent="0.35">
      <c r="D109" s="244" t="s">
        <v>1554</v>
      </c>
      <c r="E109" s="245">
        <v>40326</v>
      </c>
      <c r="F109" s="245">
        <v>40331</v>
      </c>
      <c r="G109" s="246" t="s">
        <v>3908</v>
      </c>
      <c r="H109" s="247">
        <v>-2.9103830456734001E-11</v>
      </c>
      <c r="I109" s="248">
        <v>227192.98250000001</v>
      </c>
      <c r="J109" s="248">
        <v>1</v>
      </c>
      <c r="K109" s="249">
        <v>2010</v>
      </c>
      <c r="L109" s="249">
        <v>2010</v>
      </c>
      <c r="M109" s="250" t="s">
        <v>1227</v>
      </c>
    </row>
    <row r="110" spans="4:13" x14ac:dyDescent="0.35">
      <c r="D110" s="244" t="s">
        <v>2592</v>
      </c>
      <c r="E110" s="245">
        <v>44157</v>
      </c>
      <c r="F110" s="245">
        <v>44161</v>
      </c>
      <c r="G110" s="246" t="s">
        <v>3908</v>
      </c>
      <c r="H110" s="247">
        <v>-2.9103830456734001E-11</v>
      </c>
      <c r="I110" s="248">
        <v>227192.98250000001</v>
      </c>
      <c r="J110" s="248">
        <v>1</v>
      </c>
      <c r="K110" s="249">
        <v>2020</v>
      </c>
      <c r="L110" s="249">
        <v>2020</v>
      </c>
      <c r="M110" s="250" t="s">
        <v>11</v>
      </c>
    </row>
    <row r="111" spans="4:13" x14ac:dyDescent="0.35">
      <c r="D111" s="244" t="s">
        <v>5302</v>
      </c>
      <c r="E111" s="245">
        <v>44250</v>
      </c>
      <c r="F111" s="245">
        <v>44251</v>
      </c>
      <c r="G111" s="246" t="s">
        <v>3910</v>
      </c>
      <c r="H111" s="247">
        <v>0</v>
      </c>
      <c r="I111" s="248">
        <v>223040</v>
      </c>
      <c r="J111" s="248">
        <v>1</v>
      </c>
      <c r="K111" s="249">
        <v>2021</v>
      </c>
      <c r="L111" s="249">
        <v>2021</v>
      </c>
      <c r="M111" s="250" t="s">
        <v>21</v>
      </c>
    </row>
    <row r="112" spans="4:13" x14ac:dyDescent="0.35">
      <c r="D112" s="244" t="s">
        <v>6472</v>
      </c>
      <c r="E112" s="245">
        <v>44671</v>
      </c>
      <c r="F112" s="245">
        <v>44677</v>
      </c>
      <c r="G112" s="246" t="s">
        <v>3910</v>
      </c>
      <c r="H112" s="247">
        <v>0</v>
      </c>
      <c r="I112" s="248">
        <v>220500</v>
      </c>
      <c r="J112" s="248">
        <v>1</v>
      </c>
      <c r="K112" s="249">
        <v>2022</v>
      </c>
      <c r="L112" s="249">
        <v>2022</v>
      </c>
      <c r="M112" s="250" t="s">
        <v>6406</v>
      </c>
    </row>
    <row r="113" spans="4:13" x14ac:dyDescent="0.35">
      <c r="D113" s="244" t="s">
        <v>2070</v>
      </c>
      <c r="E113" s="245">
        <v>43875</v>
      </c>
      <c r="F113" s="245">
        <v>43887</v>
      </c>
      <c r="G113" s="246" t="s">
        <v>4199</v>
      </c>
      <c r="H113" s="247">
        <v>10000</v>
      </c>
      <c r="I113" s="248">
        <v>230000</v>
      </c>
      <c r="J113" s="248">
        <v>1</v>
      </c>
      <c r="K113" s="249">
        <v>2020</v>
      </c>
      <c r="L113" s="249">
        <v>2020</v>
      </c>
      <c r="M113" s="250" t="s">
        <v>28</v>
      </c>
    </row>
    <row r="114" spans="4:13" x14ac:dyDescent="0.35">
      <c r="D114" s="244" t="s">
        <v>6683</v>
      </c>
      <c r="E114" s="245">
        <v>44757</v>
      </c>
      <c r="F114" s="245">
        <v>44763</v>
      </c>
      <c r="G114" s="246" t="s">
        <v>3910</v>
      </c>
      <c r="H114" s="247">
        <v>0</v>
      </c>
      <c r="I114" s="248">
        <v>220000</v>
      </c>
      <c r="J114" s="248">
        <v>1</v>
      </c>
      <c r="K114" s="249">
        <v>2022</v>
      </c>
      <c r="L114" s="249">
        <v>2022</v>
      </c>
      <c r="M114" s="250" t="s">
        <v>6643</v>
      </c>
    </row>
    <row r="115" spans="4:13" x14ac:dyDescent="0.35">
      <c r="D115" s="244" t="s">
        <v>6580</v>
      </c>
      <c r="E115" s="245">
        <v>44568</v>
      </c>
      <c r="F115" s="245">
        <v>44708</v>
      </c>
      <c r="G115" s="246" t="s">
        <v>3910</v>
      </c>
      <c r="H115" s="247">
        <v>938233</v>
      </c>
      <c r="I115" s="248">
        <v>1158100</v>
      </c>
      <c r="J115" s="248">
        <v>1</v>
      </c>
      <c r="K115" s="249">
        <v>2022</v>
      </c>
      <c r="L115" s="249">
        <v>2022</v>
      </c>
      <c r="M115" s="250" t="s">
        <v>6021</v>
      </c>
    </row>
    <row r="116" spans="4:13" x14ac:dyDescent="0.35">
      <c r="D116" s="244" t="s">
        <v>6077</v>
      </c>
      <c r="E116" s="245">
        <v>44557</v>
      </c>
      <c r="F116" s="245">
        <v>44575</v>
      </c>
      <c r="G116" s="246" t="s">
        <v>4248</v>
      </c>
      <c r="H116" s="247">
        <v>0</v>
      </c>
      <c r="I116" s="248">
        <v>215860.62846176</v>
      </c>
      <c r="J116" s="248">
        <v>1</v>
      </c>
      <c r="K116" s="249">
        <v>2021</v>
      </c>
      <c r="L116" s="249">
        <v>2022</v>
      </c>
      <c r="M116" s="250" t="s">
        <v>3138</v>
      </c>
    </row>
    <row r="117" spans="4:13" x14ac:dyDescent="0.35">
      <c r="D117" s="244" t="s">
        <v>623</v>
      </c>
      <c r="E117" s="245">
        <v>43949</v>
      </c>
      <c r="F117" s="245">
        <v>43949</v>
      </c>
      <c r="G117" s="246" t="s">
        <v>3910</v>
      </c>
      <c r="H117" s="247">
        <v>0</v>
      </c>
      <c r="I117" s="248">
        <v>215333.50880000001</v>
      </c>
      <c r="J117" s="248">
        <v>1</v>
      </c>
      <c r="K117" s="249">
        <v>2020</v>
      </c>
      <c r="L117" s="249">
        <v>2020</v>
      </c>
      <c r="M117" s="250" t="s">
        <v>33</v>
      </c>
    </row>
    <row r="118" spans="4:13" x14ac:dyDescent="0.35">
      <c r="D118" s="244" t="s">
        <v>3353</v>
      </c>
      <c r="E118" s="245">
        <v>44427</v>
      </c>
      <c r="F118" s="245">
        <v>44433</v>
      </c>
      <c r="G118" s="246" t="s">
        <v>3910</v>
      </c>
      <c r="H118" s="247">
        <v>10500</v>
      </c>
      <c r="I118" s="248">
        <v>220500</v>
      </c>
      <c r="J118" s="248">
        <v>1</v>
      </c>
      <c r="K118" s="249">
        <v>2021</v>
      </c>
      <c r="L118" s="249">
        <v>2021</v>
      </c>
      <c r="M118" s="250" t="s">
        <v>3073</v>
      </c>
    </row>
    <row r="119" spans="4:13" x14ac:dyDescent="0.35">
      <c r="D119" s="244" t="s">
        <v>6457</v>
      </c>
      <c r="E119" s="245">
        <v>44667</v>
      </c>
      <c r="F119" s="245">
        <v>44673</v>
      </c>
      <c r="G119" s="246" t="s">
        <v>3910</v>
      </c>
      <c r="H119" s="247">
        <v>0</v>
      </c>
      <c r="I119" s="248">
        <v>209000</v>
      </c>
      <c r="J119" s="248">
        <v>1</v>
      </c>
      <c r="K119" s="249">
        <v>2022</v>
      </c>
      <c r="L119" s="249">
        <v>2022</v>
      </c>
      <c r="M119" s="250" t="s">
        <v>6406</v>
      </c>
    </row>
    <row r="120" spans="4:13" x14ac:dyDescent="0.35">
      <c r="D120" s="244" t="s">
        <v>6213</v>
      </c>
      <c r="E120" s="245">
        <v>44596</v>
      </c>
      <c r="F120" s="245">
        <v>44606</v>
      </c>
      <c r="G120" s="246" t="s">
        <v>3910</v>
      </c>
      <c r="H120" s="247">
        <v>0</v>
      </c>
      <c r="I120" s="248">
        <v>208500</v>
      </c>
      <c r="J120" s="248">
        <v>1</v>
      </c>
      <c r="K120" s="249">
        <v>2022</v>
      </c>
      <c r="L120" s="249">
        <v>2022</v>
      </c>
      <c r="M120" s="250" t="s">
        <v>6021</v>
      </c>
    </row>
    <row r="121" spans="4:13" x14ac:dyDescent="0.35">
      <c r="D121" s="244" t="s">
        <v>6928</v>
      </c>
      <c r="E121" s="245">
        <v>44688</v>
      </c>
      <c r="F121" s="245">
        <v>44894</v>
      </c>
      <c r="G121" s="246" t="s">
        <v>4244</v>
      </c>
      <c r="H121" s="247">
        <v>0</v>
      </c>
      <c r="I121" s="248">
        <v>208436</v>
      </c>
      <c r="J121" s="248">
        <v>1</v>
      </c>
      <c r="K121" s="249">
        <v>2022</v>
      </c>
      <c r="L121" s="249">
        <v>2022</v>
      </c>
      <c r="M121" s="250" t="s">
        <v>6406</v>
      </c>
    </row>
    <row r="122" spans="4:13" x14ac:dyDescent="0.35">
      <c r="D122" s="244" t="s">
        <v>6835</v>
      </c>
      <c r="E122" s="245">
        <v>44838</v>
      </c>
      <c r="F122" s="245">
        <v>44841</v>
      </c>
      <c r="G122" s="246" t="s">
        <v>3910</v>
      </c>
      <c r="H122" s="247">
        <v>43000</v>
      </c>
      <c r="I122" s="248">
        <v>250000</v>
      </c>
      <c r="J122" s="248">
        <v>1</v>
      </c>
      <c r="K122" s="249">
        <v>2022</v>
      </c>
      <c r="L122" s="249">
        <v>2022</v>
      </c>
      <c r="M122" s="250" t="s">
        <v>6825</v>
      </c>
    </row>
    <row r="123" spans="4:13" x14ac:dyDescent="0.35">
      <c r="D123" s="244" t="s">
        <v>6377</v>
      </c>
      <c r="E123" s="245">
        <v>44641</v>
      </c>
      <c r="F123" s="245">
        <v>44648</v>
      </c>
      <c r="G123" s="246" t="s">
        <v>3910</v>
      </c>
      <c r="H123" s="247">
        <v>93247.058799999999</v>
      </c>
      <c r="I123" s="248">
        <v>298247.0588</v>
      </c>
      <c r="J123" s="248">
        <v>1</v>
      </c>
      <c r="K123" s="249">
        <v>2022</v>
      </c>
      <c r="L123" s="249">
        <v>2022</v>
      </c>
      <c r="M123" s="250" t="s">
        <v>6021</v>
      </c>
    </row>
    <row r="124" spans="4:13" x14ac:dyDescent="0.35">
      <c r="D124" s="244" t="s">
        <v>1068</v>
      </c>
      <c r="E124" s="245">
        <v>44121</v>
      </c>
      <c r="F124" s="245">
        <v>44121</v>
      </c>
      <c r="G124" s="246" t="s">
        <v>3910</v>
      </c>
      <c r="H124" s="247">
        <v>12220</v>
      </c>
      <c r="I124" s="248">
        <v>217000</v>
      </c>
      <c r="J124" s="248">
        <v>1</v>
      </c>
      <c r="K124" s="249">
        <v>2020</v>
      </c>
      <c r="L124" s="249">
        <v>2020</v>
      </c>
      <c r="M124" s="250" t="s">
        <v>11</v>
      </c>
    </row>
    <row r="125" spans="4:13" x14ac:dyDescent="0.35">
      <c r="D125" s="244" t="s">
        <v>1083</v>
      </c>
      <c r="E125" s="245">
        <v>43884</v>
      </c>
      <c r="F125" s="245">
        <v>43884</v>
      </c>
      <c r="G125" s="246" t="s">
        <v>3910</v>
      </c>
      <c r="H125" s="247">
        <v>8000</v>
      </c>
      <c r="I125" s="248">
        <v>210000</v>
      </c>
      <c r="J125" s="248">
        <v>1</v>
      </c>
      <c r="K125" s="249">
        <v>2020</v>
      </c>
      <c r="L125" s="249">
        <v>2020</v>
      </c>
      <c r="M125" s="250" t="s">
        <v>28</v>
      </c>
    </row>
    <row r="126" spans="4:13" x14ac:dyDescent="0.35">
      <c r="D126" s="244" t="s">
        <v>420</v>
      </c>
      <c r="E126" s="245">
        <v>44144</v>
      </c>
      <c r="F126" s="245">
        <v>44144</v>
      </c>
      <c r="G126" s="246" t="s">
        <v>3908</v>
      </c>
      <c r="H126" s="247">
        <v>8550</v>
      </c>
      <c r="I126" s="248">
        <v>210000</v>
      </c>
      <c r="J126" s="248">
        <v>1</v>
      </c>
      <c r="K126" s="249">
        <v>2020</v>
      </c>
      <c r="L126" s="249">
        <v>2020</v>
      </c>
      <c r="M126" s="250" t="s">
        <v>11</v>
      </c>
    </row>
    <row r="127" spans="4:13" x14ac:dyDescent="0.35">
      <c r="D127" s="244" t="s">
        <v>753</v>
      </c>
      <c r="E127" s="245">
        <v>43940</v>
      </c>
      <c r="F127" s="245">
        <v>43940</v>
      </c>
      <c r="G127" s="246" t="s">
        <v>3908</v>
      </c>
      <c r="H127" s="247">
        <v>300000</v>
      </c>
      <c r="I127" s="248">
        <v>500000</v>
      </c>
      <c r="J127" s="248">
        <v>1</v>
      </c>
      <c r="K127" s="249">
        <v>2020</v>
      </c>
      <c r="L127" s="249">
        <v>2020</v>
      </c>
      <c r="M127" s="250" t="s">
        <v>33</v>
      </c>
    </row>
    <row r="128" spans="4:13" x14ac:dyDescent="0.35">
      <c r="D128" s="244" t="s">
        <v>1475</v>
      </c>
      <c r="E128" s="245">
        <v>44176</v>
      </c>
      <c r="F128" s="245">
        <v>44176</v>
      </c>
      <c r="G128" s="246" t="s">
        <v>3908</v>
      </c>
      <c r="H128" s="247">
        <v>100000</v>
      </c>
      <c r="I128" s="248">
        <v>300000</v>
      </c>
      <c r="J128" s="248">
        <v>1</v>
      </c>
      <c r="K128" s="249">
        <v>2020</v>
      </c>
      <c r="L128" s="249">
        <v>2020</v>
      </c>
      <c r="M128" s="250" t="s">
        <v>11</v>
      </c>
    </row>
    <row r="129" spans="4:13" x14ac:dyDescent="0.35">
      <c r="D129" s="244" t="s">
        <v>1261</v>
      </c>
      <c r="E129" s="245">
        <v>43091</v>
      </c>
      <c r="F129" s="245">
        <v>43438</v>
      </c>
      <c r="G129" s="246" t="s">
        <v>3908</v>
      </c>
      <c r="H129" s="247">
        <v>1123695</v>
      </c>
      <c r="I129" s="248">
        <v>1323695</v>
      </c>
      <c r="J129" s="248">
        <v>1</v>
      </c>
      <c r="K129" s="249">
        <v>2017</v>
      </c>
      <c r="L129" s="249">
        <v>2018</v>
      </c>
      <c r="M129" s="250" t="s">
        <v>671</v>
      </c>
    </row>
    <row r="130" spans="4:13" x14ac:dyDescent="0.35">
      <c r="D130" s="244" t="s">
        <v>2783</v>
      </c>
      <c r="E130" s="245">
        <v>40324</v>
      </c>
      <c r="F130" s="245">
        <v>40326</v>
      </c>
      <c r="G130" s="246" t="s">
        <v>3908</v>
      </c>
      <c r="H130" s="247">
        <v>0</v>
      </c>
      <c r="I130" s="248">
        <v>200000</v>
      </c>
      <c r="J130" s="248">
        <v>1</v>
      </c>
      <c r="K130" s="249">
        <v>2010</v>
      </c>
      <c r="L130" s="249">
        <v>2010</v>
      </c>
      <c r="M130" s="250" t="s">
        <v>1227</v>
      </c>
    </row>
    <row r="131" spans="4:13" x14ac:dyDescent="0.35">
      <c r="D131" s="244" t="s">
        <v>2798</v>
      </c>
      <c r="E131" s="245">
        <v>40443</v>
      </c>
      <c r="F131" s="245">
        <v>41739</v>
      </c>
      <c r="G131" s="246" t="s">
        <v>3908</v>
      </c>
      <c r="H131" s="247">
        <v>100000</v>
      </c>
      <c r="I131" s="248">
        <v>300000</v>
      </c>
      <c r="J131" s="248">
        <v>1</v>
      </c>
      <c r="K131" s="249">
        <v>2010</v>
      </c>
      <c r="L131" s="249">
        <v>2014</v>
      </c>
      <c r="M131" s="250" t="s">
        <v>1557</v>
      </c>
    </row>
    <row r="132" spans="4:13" x14ac:dyDescent="0.35">
      <c r="D132" s="244" t="s">
        <v>6483</v>
      </c>
      <c r="E132" s="245">
        <v>44683</v>
      </c>
      <c r="F132" s="245">
        <v>44686</v>
      </c>
      <c r="G132" s="246" t="s">
        <v>3910</v>
      </c>
      <c r="H132" s="247">
        <v>0</v>
      </c>
      <c r="I132" s="248">
        <v>200000</v>
      </c>
      <c r="J132" s="248">
        <v>1</v>
      </c>
      <c r="K132" s="249">
        <v>2022</v>
      </c>
      <c r="L132" s="249">
        <v>2022</v>
      </c>
      <c r="M132" s="250" t="s">
        <v>6406</v>
      </c>
    </row>
    <row r="133" spans="4:13" x14ac:dyDescent="0.35">
      <c r="D133" s="244" t="s">
        <v>6630</v>
      </c>
      <c r="E133" s="245">
        <v>44729</v>
      </c>
      <c r="F133" s="245">
        <v>44734</v>
      </c>
      <c r="G133" s="246" t="s">
        <v>3908</v>
      </c>
      <c r="H133" s="247">
        <v>10000</v>
      </c>
      <c r="I133" s="248">
        <v>210000</v>
      </c>
      <c r="J133" s="248">
        <v>1</v>
      </c>
      <c r="K133" s="249">
        <v>2022</v>
      </c>
      <c r="L133" s="249">
        <v>2022</v>
      </c>
      <c r="M133" s="250" t="s">
        <v>6406</v>
      </c>
    </row>
    <row r="134" spans="4:13" x14ac:dyDescent="0.35">
      <c r="D134" s="244" t="s">
        <v>6668</v>
      </c>
      <c r="E134" s="245">
        <v>44751</v>
      </c>
      <c r="F134" s="245">
        <v>44756</v>
      </c>
      <c r="G134" s="246" t="s">
        <v>3910</v>
      </c>
      <c r="H134" s="247">
        <v>0</v>
      </c>
      <c r="I134" s="248">
        <v>200000</v>
      </c>
      <c r="J134" s="248">
        <v>1</v>
      </c>
      <c r="K134" s="249">
        <v>2022</v>
      </c>
      <c r="L134" s="249">
        <v>2022</v>
      </c>
      <c r="M134" s="250" t="s">
        <v>6643</v>
      </c>
    </row>
    <row r="135" spans="4:13" x14ac:dyDescent="0.35">
      <c r="D135" s="244" t="s">
        <v>6215</v>
      </c>
      <c r="E135" s="245">
        <v>44601</v>
      </c>
      <c r="F135" s="245">
        <v>44606</v>
      </c>
      <c r="G135" s="246" t="s">
        <v>3910</v>
      </c>
      <c r="H135" s="247">
        <v>9060</v>
      </c>
      <c r="I135" s="248">
        <v>207529.4118</v>
      </c>
      <c r="J135" s="248">
        <v>1</v>
      </c>
      <c r="K135" s="249">
        <v>2022</v>
      </c>
      <c r="L135" s="249">
        <v>2022</v>
      </c>
      <c r="M135" s="250" t="s">
        <v>6021</v>
      </c>
    </row>
    <row r="136" spans="4:13" x14ac:dyDescent="0.35">
      <c r="D136" s="244" t="s">
        <v>408</v>
      </c>
      <c r="E136" s="245">
        <v>44130</v>
      </c>
      <c r="F136" s="245">
        <v>44130</v>
      </c>
      <c r="G136" s="246" t="s">
        <v>3910</v>
      </c>
      <c r="H136" s="247">
        <v>0</v>
      </c>
      <c r="I136" s="248">
        <v>196986</v>
      </c>
      <c r="J136" s="248">
        <v>1</v>
      </c>
      <c r="K136" s="249">
        <v>2020</v>
      </c>
      <c r="L136" s="249">
        <v>2020</v>
      </c>
      <c r="M136" s="250" t="s">
        <v>11</v>
      </c>
    </row>
    <row r="137" spans="4:13" x14ac:dyDescent="0.35">
      <c r="D137" s="244" t="s">
        <v>791</v>
      </c>
      <c r="E137" s="245">
        <v>44082</v>
      </c>
      <c r="F137" s="245">
        <v>44082</v>
      </c>
      <c r="G137" s="246" t="s">
        <v>3908</v>
      </c>
      <c r="H137" s="247">
        <v>0</v>
      </c>
      <c r="I137" s="248">
        <v>189000</v>
      </c>
      <c r="J137" s="248">
        <v>1</v>
      </c>
      <c r="K137" s="249">
        <v>2020</v>
      </c>
      <c r="L137" s="249">
        <v>2020</v>
      </c>
      <c r="M137" s="250" t="s">
        <v>35</v>
      </c>
    </row>
    <row r="138" spans="4:13" x14ac:dyDescent="0.35">
      <c r="D138" s="244" t="s">
        <v>1191</v>
      </c>
      <c r="E138" s="245">
        <v>44190</v>
      </c>
      <c r="F138" s="245">
        <v>44218</v>
      </c>
      <c r="G138" s="246" t="s">
        <v>3910</v>
      </c>
      <c r="H138" s="247">
        <v>6380</v>
      </c>
      <c r="I138" s="248">
        <v>195000</v>
      </c>
      <c r="J138" s="248">
        <v>1</v>
      </c>
      <c r="K138" s="249">
        <v>2020</v>
      </c>
      <c r="L138" s="249">
        <v>2021</v>
      </c>
      <c r="M138" s="250" t="s">
        <v>11</v>
      </c>
    </row>
    <row r="139" spans="4:13" x14ac:dyDescent="0.35">
      <c r="D139" s="244" t="s">
        <v>2276</v>
      </c>
      <c r="E139" s="245">
        <v>44365</v>
      </c>
      <c r="F139" s="245">
        <v>44372</v>
      </c>
      <c r="G139" s="246" t="s">
        <v>3910</v>
      </c>
      <c r="H139" s="247">
        <v>6380</v>
      </c>
      <c r="I139" s="248">
        <v>192380</v>
      </c>
      <c r="J139" s="248">
        <v>1</v>
      </c>
      <c r="K139" s="249">
        <v>2021</v>
      </c>
      <c r="L139" s="249">
        <v>2021</v>
      </c>
      <c r="M139" s="250" t="s">
        <v>2250</v>
      </c>
    </row>
    <row r="140" spans="4:13" x14ac:dyDescent="0.35">
      <c r="D140" s="244" t="s">
        <v>2069</v>
      </c>
      <c r="E140" s="245">
        <v>43857</v>
      </c>
      <c r="F140" s="245">
        <v>43887</v>
      </c>
      <c r="G140" s="246" t="s">
        <v>4199</v>
      </c>
      <c r="H140" s="247">
        <v>0</v>
      </c>
      <c r="I140" s="248">
        <v>185000</v>
      </c>
      <c r="J140" s="248">
        <v>1</v>
      </c>
      <c r="K140" s="249">
        <v>2020</v>
      </c>
      <c r="L140" s="249">
        <v>2020</v>
      </c>
      <c r="M140" s="250" t="s">
        <v>28</v>
      </c>
    </row>
    <row r="141" spans="4:13" x14ac:dyDescent="0.35">
      <c r="D141" s="244" t="s">
        <v>6259</v>
      </c>
      <c r="E141" s="245">
        <v>44618</v>
      </c>
      <c r="F141" s="245">
        <v>44621</v>
      </c>
      <c r="G141" s="246" t="s">
        <v>3910</v>
      </c>
      <c r="H141" s="247">
        <v>17500</v>
      </c>
      <c r="I141" s="248">
        <v>201000</v>
      </c>
      <c r="J141" s="248">
        <v>1</v>
      </c>
      <c r="K141" s="249">
        <v>2022</v>
      </c>
      <c r="L141" s="249">
        <v>2022</v>
      </c>
      <c r="M141" s="250" t="s">
        <v>6021</v>
      </c>
    </row>
    <row r="142" spans="4:13" x14ac:dyDescent="0.35">
      <c r="D142" s="244" t="s">
        <v>335</v>
      </c>
      <c r="E142" s="245">
        <v>44075</v>
      </c>
      <c r="F142" s="245">
        <v>44075</v>
      </c>
      <c r="G142" s="246" t="s">
        <v>3908</v>
      </c>
      <c r="H142" s="247">
        <v>0</v>
      </c>
      <c r="I142" s="248">
        <v>183190</v>
      </c>
      <c r="J142" s="248">
        <v>1</v>
      </c>
      <c r="K142" s="249">
        <v>2020</v>
      </c>
      <c r="L142" s="249">
        <v>2020</v>
      </c>
      <c r="M142" s="250" t="s">
        <v>35</v>
      </c>
    </row>
    <row r="143" spans="4:13" x14ac:dyDescent="0.35">
      <c r="D143" s="244" t="s">
        <v>2076</v>
      </c>
      <c r="E143" s="245">
        <v>43929</v>
      </c>
      <c r="F143" s="245">
        <v>43929</v>
      </c>
      <c r="G143" s="246" t="s">
        <v>4199</v>
      </c>
      <c r="H143" s="247">
        <v>138200</v>
      </c>
      <c r="I143" s="248">
        <v>319924.81209999998</v>
      </c>
      <c r="J143" s="248">
        <v>1</v>
      </c>
      <c r="K143" s="249">
        <v>2020</v>
      </c>
      <c r="L143" s="249">
        <v>2020</v>
      </c>
      <c r="M143" s="250" t="s">
        <v>33</v>
      </c>
    </row>
    <row r="144" spans="4:13" x14ac:dyDescent="0.35">
      <c r="D144" s="244" t="s">
        <v>1550</v>
      </c>
      <c r="E144" s="245">
        <v>40262</v>
      </c>
      <c r="F144" s="245">
        <v>40268</v>
      </c>
      <c r="G144" s="246" t="s">
        <v>3908</v>
      </c>
      <c r="H144" s="247">
        <v>0</v>
      </c>
      <c r="I144" s="248">
        <v>180000</v>
      </c>
      <c r="J144" s="248">
        <v>1</v>
      </c>
      <c r="K144" s="249">
        <v>2010</v>
      </c>
      <c r="L144" s="249">
        <v>2010</v>
      </c>
      <c r="M144" s="250" t="s">
        <v>1225</v>
      </c>
    </row>
    <row r="145" spans="4:13" x14ac:dyDescent="0.35">
      <c r="D145" s="244" t="s">
        <v>6810</v>
      </c>
      <c r="E145" s="245">
        <v>44817</v>
      </c>
      <c r="F145" s="245">
        <v>44824</v>
      </c>
      <c r="G145" s="246" t="s">
        <v>3908</v>
      </c>
      <c r="H145" s="247">
        <v>0</v>
      </c>
      <c r="I145" s="248">
        <v>177470.5882</v>
      </c>
      <c r="J145" s="248">
        <v>1</v>
      </c>
      <c r="K145" s="249">
        <v>2022</v>
      </c>
      <c r="L145" s="249">
        <v>2022</v>
      </c>
      <c r="M145" s="250" t="s">
        <v>6643</v>
      </c>
    </row>
    <row r="146" spans="4:13" x14ac:dyDescent="0.35">
      <c r="D146" s="244" t="s">
        <v>332</v>
      </c>
      <c r="E146" s="245">
        <v>44080</v>
      </c>
      <c r="F146" s="245">
        <v>44080</v>
      </c>
      <c r="G146" s="246" t="s">
        <v>3910</v>
      </c>
      <c r="H146" s="247">
        <v>0</v>
      </c>
      <c r="I146" s="248">
        <v>175730</v>
      </c>
      <c r="J146" s="248">
        <v>1</v>
      </c>
      <c r="K146" s="249">
        <v>2020</v>
      </c>
      <c r="L146" s="249">
        <v>2020</v>
      </c>
      <c r="M146" s="250" t="s">
        <v>35</v>
      </c>
    </row>
    <row r="147" spans="4:13" x14ac:dyDescent="0.35">
      <c r="D147" s="244" t="s">
        <v>6268</v>
      </c>
      <c r="E147" s="245">
        <v>44622</v>
      </c>
      <c r="F147" s="245">
        <v>44623</v>
      </c>
      <c r="G147" s="246" t="s">
        <v>3910</v>
      </c>
      <c r="H147" s="247">
        <v>68000</v>
      </c>
      <c r="I147" s="248">
        <v>243000</v>
      </c>
      <c r="J147" s="248">
        <v>1</v>
      </c>
      <c r="K147" s="249">
        <v>2022</v>
      </c>
      <c r="L147" s="249">
        <v>2022</v>
      </c>
      <c r="M147" s="250" t="s">
        <v>6021</v>
      </c>
    </row>
    <row r="148" spans="4:13" x14ac:dyDescent="0.35">
      <c r="D148" s="244" t="s">
        <v>2128</v>
      </c>
      <c r="E148" s="245">
        <v>44187</v>
      </c>
      <c r="F148" s="245">
        <v>44236</v>
      </c>
      <c r="G148" s="246" t="s">
        <v>3910</v>
      </c>
      <c r="H148" s="247">
        <v>361113</v>
      </c>
      <c r="I148" s="248">
        <v>530000</v>
      </c>
      <c r="J148" s="248">
        <v>1</v>
      </c>
      <c r="K148" s="249">
        <v>2020</v>
      </c>
      <c r="L148" s="249">
        <v>2021</v>
      </c>
      <c r="M148" s="250" t="s">
        <v>11</v>
      </c>
    </row>
    <row r="149" spans="4:13" x14ac:dyDescent="0.35">
      <c r="D149" s="244" t="s">
        <v>1099</v>
      </c>
      <c r="E149" s="245">
        <v>44157</v>
      </c>
      <c r="F149" s="245">
        <v>44157</v>
      </c>
      <c r="G149" s="246" t="s">
        <v>3908</v>
      </c>
      <c r="H149" s="247">
        <v>8550</v>
      </c>
      <c r="I149" s="248">
        <v>177000</v>
      </c>
      <c r="J149" s="248">
        <v>1</v>
      </c>
      <c r="K149" s="249">
        <v>2020</v>
      </c>
      <c r="L149" s="249">
        <v>2020</v>
      </c>
      <c r="M149" s="250" t="s">
        <v>11</v>
      </c>
    </row>
    <row r="150" spans="4:13" x14ac:dyDescent="0.35">
      <c r="D150" s="244" t="s">
        <v>6394</v>
      </c>
      <c r="E150" s="245">
        <v>44647</v>
      </c>
      <c r="F150" s="245">
        <v>44652</v>
      </c>
      <c r="G150" s="246" t="s">
        <v>3910</v>
      </c>
      <c r="H150" s="247">
        <v>0</v>
      </c>
      <c r="I150" s="248">
        <v>167500</v>
      </c>
      <c r="J150" s="248">
        <v>1</v>
      </c>
      <c r="K150" s="249">
        <v>2022</v>
      </c>
      <c r="L150" s="249">
        <v>2022</v>
      </c>
      <c r="M150" s="250" t="s">
        <v>6021</v>
      </c>
    </row>
    <row r="151" spans="4:13" x14ac:dyDescent="0.35">
      <c r="D151" s="244" t="s">
        <v>6613</v>
      </c>
      <c r="E151" s="245">
        <v>44728</v>
      </c>
      <c r="F151" s="245">
        <v>44729</v>
      </c>
      <c r="G151" s="246" t="s">
        <v>3908</v>
      </c>
      <c r="H151" s="247">
        <v>46500</v>
      </c>
      <c r="I151" s="248">
        <v>213000</v>
      </c>
      <c r="J151" s="248">
        <v>1</v>
      </c>
      <c r="K151" s="249">
        <v>2022</v>
      </c>
      <c r="L151" s="249">
        <v>2022</v>
      </c>
      <c r="M151" s="250" t="s">
        <v>6406</v>
      </c>
    </row>
    <row r="152" spans="4:13" x14ac:dyDescent="0.35">
      <c r="D152" s="244" t="s">
        <v>6225</v>
      </c>
      <c r="E152" s="245">
        <v>44599</v>
      </c>
      <c r="F152" s="245">
        <v>44609</v>
      </c>
      <c r="G152" s="246" t="s">
        <v>3910</v>
      </c>
      <c r="H152" s="247">
        <v>22000</v>
      </c>
      <c r="I152" s="248">
        <v>187500</v>
      </c>
      <c r="J152" s="248">
        <v>1</v>
      </c>
      <c r="K152" s="249">
        <v>2022</v>
      </c>
      <c r="L152" s="249">
        <v>2022</v>
      </c>
      <c r="M152" s="250" t="s">
        <v>6021</v>
      </c>
    </row>
    <row r="153" spans="4:13" x14ac:dyDescent="0.35">
      <c r="D153" s="244" t="s">
        <v>287</v>
      </c>
      <c r="E153" s="245">
        <v>44049</v>
      </c>
      <c r="F153" s="245">
        <v>44049</v>
      </c>
      <c r="G153" s="246" t="s">
        <v>3910</v>
      </c>
      <c r="H153" s="247">
        <v>0</v>
      </c>
      <c r="I153" s="248">
        <v>165450</v>
      </c>
      <c r="J153" s="248">
        <v>1</v>
      </c>
      <c r="K153" s="249">
        <v>2020</v>
      </c>
      <c r="L153" s="249">
        <v>2020</v>
      </c>
      <c r="M153" s="250" t="s">
        <v>35</v>
      </c>
    </row>
    <row r="154" spans="4:13" x14ac:dyDescent="0.35">
      <c r="D154" s="244" t="s">
        <v>6917</v>
      </c>
      <c r="E154" s="245">
        <v>44882</v>
      </c>
      <c r="F154" s="245">
        <v>44886</v>
      </c>
      <c r="G154" s="246" t="s">
        <v>3910</v>
      </c>
      <c r="H154" s="247">
        <v>0</v>
      </c>
      <c r="I154" s="248">
        <v>165000</v>
      </c>
      <c r="J154" s="248">
        <v>1</v>
      </c>
      <c r="K154" s="249">
        <v>2022</v>
      </c>
      <c r="L154" s="249">
        <v>2022</v>
      </c>
      <c r="M154" s="250" t="s">
        <v>6825</v>
      </c>
    </row>
    <row r="155" spans="4:13" x14ac:dyDescent="0.35">
      <c r="D155" s="244" t="s">
        <v>6941</v>
      </c>
      <c r="E155" s="245">
        <v>44897</v>
      </c>
      <c r="F155" s="245">
        <v>44897</v>
      </c>
      <c r="G155" s="246" t="s">
        <v>3910</v>
      </c>
      <c r="H155" s="247">
        <v>0</v>
      </c>
      <c r="I155" s="248">
        <v>165000</v>
      </c>
      <c r="J155" s="248">
        <v>1</v>
      </c>
      <c r="K155" s="249">
        <v>2022</v>
      </c>
      <c r="L155" s="249">
        <v>2022</v>
      </c>
      <c r="M155" s="250" t="s">
        <v>6825</v>
      </c>
    </row>
    <row r="156" spans="4:13" x14ac:dyDescent="0.35">
      <c r="D156" s="244" t="s">
        <v>3038</v>
      </c>
      <c r="E156" s="245">
        <v>44192</v>
      </c>
      <c r="F156" s="245">
        <v>44355</v>
      </c>
      <c r="G156" s="246" t="s">
        <v>3910</v>
      </c>
      <c r="H156" s="247">
        <v>6380</v>
      </c>
      <c r="I156" s="248">
        <v>170000</v>
      </c>
      <c r="J156" s="248">
        <v>1</v>
      </c>
      <c r="K156" s="249">
        <v>2020</v>
      </c>
      <c r="L156" s="249">
        <v>2021</v>
      </c>
      <c r="M156" s="250" t="s">
        <v>11</v>
      </c>
    </row>
    <row r="157" spans="4:13" x14ac:dyDescent="0.35">
      <c r="D157" s="244" t="s">
        <v>6853</v>
      </c>
      <c r="E157" s="245">
        <v>44852</v>
      </c>
      <c r="F157" s="245">
        <v>44853</v>
      </c>
      <c r="G157" s="246" t="s">
        <v>3910</v>
      </c>
      <c r="H157" s="247">
        <v>7000.0000000001</v>
      </c>
      <c r="I157" s="248">
        <v>169941.1765</v>
      </c>
      <c r="J157" s="248">
        <v>1</v>
      </c>
      <c r="K157" s="249">
        <v>2022</v>
      </c>
      <c r="L157" s="249">
        <v>2022</v>
      </c>
      <c r="M157" s="250" t="s">
        <v>6825</v>
      </c>
    </row>
    <row r="158" spans="4:13" x14ac:dyDescent="0.35">
      <c r="D158" s="244" t="s">
        <v>432</v>
      </c>
      <c r="E158" s="245">
        <v>44124</v>
      </c>
      <c r="F158" s="245">
        <v>44124</v>
      </c>
      <c r="G158" s="246" t="s">
        <v>3910</v>
      </c>
      <c r="H158" s="247">
        <v>99600</v>
      </c>
      <c r="I158" s="248">
        <v>260960</v>
      </c>
      <c r="J158" s="248">
        <v>1</v>
      </c>
      <c r="K158" s="249">
        <v>2020</v>
      </c>
      <c r="L158" s="249">
        <v>2020</v>
      </c>
      <c r="M158" s="250" t="s">
        <v>11</v>
      </c>
    </row>
    <row r="159" spans="4:13" x14ac:dyDescent="0.35">
      <c r="D159" s="244" t="s">
        <v>532</v>
      </c>
      <c r="E159" s="245">
        <v>44183</v>
      </c>
      <c r="F159" s="245">
        <v>44183</v>
      </c>
      <c r="G159" s="246" t="s">
        <v>3910</v>
      </c>
      <c r="H159" s="247">
        <v>0</v>
      </c>
      <c r="I159" s="248">
        <v>160000</v>
      </c>
      <c r="J159" s="248">
        <v>1</v>
      </c>
      <c r="K159" s="249">
        <v>2020</v>
      </c>
      <c r="L159" s="249">
        <v>2020</v>
      </c>
      <c r="M159" s="250" t="s">
        <v>11</v>
      </c>
    </row>
    <row r="160" spans="4:13" x14ac:dyDescent="0.35">
      <c r="D160" s="244" t="s">
        <v>1533</v>
      </c>
      <c r="E160" s="245">
        <v>44183</v>
      </c>
      <c r="F160" s="245">
        <v>44183</v>
      </c>
      <c r="G160" s="246" t="s">
        <v>658</v>
      </c>
      <c r="H160" s="247">
        <v>0</v>
      </c>
      <c r="I160" s="248">
        <v>160000</v>
      </c>
      <c r="J160" s="248">
        <v>1</v>
      </c>
      <c r="K160" s="249">
        <v>2020</v>
      </c>
      <c r="L160" s="249">
        <v>2020</v>
      </c>
      <c r="M160" s="250" t="s">
        <v>11</v>
      </c>
    </row>
    <row r="161" spans="4:13" x14ac:dyDescent="0.35">
      <c r="D161" s="244" t="s">
        <v>3750</v>
      </c>
      <c r="E161" s="245">
        <v>44519</v>
      </c>
      <c r="F161" s="245">
        <v>44520</v>
      </c>
      <c r="G161" s="246" t="s">
        <v>3910</v>
      </c>
      <c r="H161" s="247">
        <v>5800</v>
      </c>
      <c r="I161" s="248">
        <v>165800</v>
      </c>
      <c r="J161" s="248">
        <v>1</v>
      </c>
      <c r="K161" s="249">
        <v>2021</v>
      </c>
      <c r="L161" s="249">
        <v>2021</v>
      </c>
      <c r="M161" s="250" t="s">
        <v>3138</v>
      </c>
    </row>
    <row r="162" spans="4:13" x14ac:dyDescent="0.35">
      <c r="D162" s="244" t="s">
        <v>538</v>
      </c>
      <c r="E162" s="245">
        <v>44193</v>
      </c>
      <c r="F162" s="245">
        <v>44193</v>
      </c>
      <c r="G162" s="246" t="s">
        <v>3908</v>
      </c>
      <c r="H162" s="247">
        <v>0</v>
      </c>
      <c r="I162" s="248">
        <v>159720</v>
      </c>
      <c r="J162" s="248">
        <v>1</v>
      </c>
      <c r="K162" s="249">
        <v>2020</v>
      </c>
      <c r="L162" s="249">
        <v>2020</v>
      </c>
      <c r="M162" s="250" t="s">
        <v>11</v>
      </c>
    </row>
    <row r="163" spans="4:13" x14ac:dyDescent="0.35">
      <c r="D163" s="244" t="s">
        <v>529</v>
      </c>
      <c r="E163" s="245">
        <v>44191</v>
      </c>
      <c r="F163" s="245">
        <v>44191</v>
      </c>
      <c r="G163" s="246" t="s">
        <v>3910</v>
      </c>
      <c r="H163" s="247">
        <v>0</v>
      </c>
      <c r="I163" s="248">
        <v>159000</v>
      </c>
      <c r="J163" s="248">
        <v>1</v>
      </c>
      <c r="K163" s="249">
        <v>2020</v>
      </c>
      <c r="L163" s="249">
        <v>2020</v>
      </c>
      <c r="M163" s="250" t="s">
        <v>11</v>
      </c>
    </row>
    <row r="164" spans="4:13" x14ac:dyDescent="0.35">
      <c r="D164" s="244" t="s">
        <v>3631</v>
      </c>
      <c r="E164" s="245">
        <v>44487</v>
      </c>
      <c r="F164" s="245">
        <v>44495</v>
      </c>
      <c r="G164" s="246" t="s">
        <v>3910</v>
      </c>
      <c r="H164" s="247">
        <v>94466</v>
      </c>
      <c r="I164" s="248">
        <v>252866</v>
      </c>
      <c r="J164" s="248">
        <v>1</v>
      </c>
      <c r="K164" s="249">
        <v>2021</v>
      </c>
      <c r="L164" s="249">
        <v>2021</v>
      </c>
      <c r="M164" s="250" t="s">
        <v>3138</v>
      </c>
    </row>
    <row r="165" spans="4:13" x14ac:dyDescent="0.35">
      <c r="D165" s="244" t="s">
        <v>1536</v>
      </c>
      <c r="E165" s="245">
        <v>44183</v>
      </c>
      <c r="F165" s="245">
        <v>44183</v>
      </c>
      <c r="G165" s="246" t="s">
        <v>4199</v>
      </c>
      <c r="H165" s="247">
        <v>0</v>
      </c>
      <c r="I165" s="248">
        <v>158000</v>
      </c>
      <c r="J165" s="248">
        <v>1</v>
      </c>
      <c r="K165" s="249">
        <v>2020</v>
      </c>
      <c r="L165" s="249">
        <v>2020</v>
      </c>
      <c r="M165" s="250" t="s">
        <v>11</v>
      </c>
    </row>
    <row r="166" spans="4:13" x14ac:dyDescent="0.35">
      <c r="D166" s="244" t="s">
        <v>6340</v>
      </c>
      <c r="E166" s="245">
        <v>44625</v>
      </c>
      <c r="F166" s="245">
        <v>44635</v>
      </c>
      <c r="G166" s="246" t="s">
        <v>3910</v>
      </c>
      <c r="H166" s="247">
        <v>258040</v>
      </c>
      <c r="I166" s="248">
        <v>415294.1176</v>
      </c>
      <c r="J166" s="248">
        <v>1</v>
      </c>
      <c r="K166" s="249">
        <v>2022</v>
      </c>
      <c r="L166" s="249">
        <v>2022</v>
      </c>
      <c r="M166" s="250" t="s">
        <v>6021</v>
      </c>
    </row>
    <row r="167" spans="4:13" x14ac:dyDescent="0.35">
      <c r="D167" s="244" t="s">
        <v>72</v>
      </c>
      <c r="E167" s="245">
        <v>43981</v>
      </c>
      <c r="F167" s="245">
        <v>44019</v>
      </c>
      <c r="G167" s="246" t="s">
        <v>3910</v>
      </c>
      <c r="H167" s="247">
        <v>10000</v>
      </c>
      <c r="I167" s="248">
        <v>166410</v>
      </c>
      <c r="J167" s="248">
        <v>1</v>
      </c>
      <c r="K167" s="249">
        <v>2020</v>
      </c>
      <c r="L167" s="249">
        <v>2020</v>
      </c>
      <c r="M167" s="250" t="s">
        <v>33</v>
      </c>
    </row>
    <row r="168" spans="4:13" x14ac:dyDescent="0.35">
      <c r="D168" s="244" t="s">
        <v>389</v>
      </c>
      <c r="E168" s="245">
        <v>44089</v>
      </c>
      <c r="F168" s="245">
        <v>44089</v>
      </c>
      <c r="G168" s="246" t="s">
        <v>3910</v>
      </c>
      <c r="H168" s="247">
        <v>8700</v>
      </c>
      <c r="I168" s="248">
        <v>165018</v>
      </c>
      <c r="J168" s="248">
        <v>1</v>
      </c>
      <c r="K168" s="249">
        <v>2020</v>
      </c>
      <c r="L168" s="249">
        <v>2020</v>
      </c>
      <c r="M168" s="250" t="s">
        <v>35</v>
      </c>
    </row>
    <row r="169" spans="4:13" x14ac:dyDescent="0.35">
      <c r="D169" s="244" t="s">
        <v>560</v>
      </c>
      <c r="E169" s="245">
        <v>43949</v>
      </c>
      <c r="F169" s="245">
        <v>43997</v>
      </c>
      <c r="G169" s="246" t="s">
        <v>3908</v>
      </c>
      <c r="H169" s="247">
        <v>0</v>
      </c>
      <c r="I169" s="248">
        <v>156180</v>
      </c>
      <c r="J169" s="248">
        <v>1</v>
      </c>
      <c r="K169" s="249">
        <v>2020</v>
      </c>
      <c r="L169" s="249">
        <v>2020</v>
      </c>
      <c r="M169" s="250" t="s">
        <v>33</v>
      </c>
    </row>
    <row r="170" spans="4:13" x14ac:dyDescent="0.35">
      <c r="D170" s="244" t="s">
        <v>6459</v>
      </c>
      <c r="E170" s="245">
        <v>44675</v>
      </c>
      <c r="F170" s="245">
        <v>44676</v>
      </c>
      <c r="G170" s="246" t="s">
        <v>3910</v>
      </c>
      <c r="H170" s="247">
        <v>15080</v>
      </c>
      <c r="I170" s="248">
        <v>165500</v>
      </c>
      <c r="J170" s="248">
        <v>1</v>
      </c>
      <c r="K170" s="249">
        <v>2022</v>
      </c>
      <c r="L170" s="249">
        <v>2022</v>
      </c>
      <c r="M170" s="250" t="s">
        <v>6406</v>
      </c>
    </row>
    <row r="171" spans="4:13" x14ac:dyDescent="0.35">
      <c r="D171" s="244" t="s">
        <v>805</v>
      </c>
      <c r="E171" s="245">
        <v>44092</v>
      </c>
      <c r="F171" s="245">
        <v>44092</v>
      </c>
      <c r="G171" s="246" t="s">
        <v>658</v>
      </c>
      <c r="H171" s="247">
        <v>0</v>
      </c>
      <c r="I171" s="248">
        <v>150000</v>
      </c>
      <c r="J171" s="248">
        <v>1</v>
      </c>
      <c r="K171" s="249">
        <v>2020</v>
      </c>
      <c r="L171" s="249">
        <v>2020</v>
      </c>
      <c r="M171" s="250" t="s">
        <v>35</v>
      </c>
    </row>
    <row r="172" spans="4:13" x14ac:dyDescent="0.35">
      <c r="D172" s="244" t="s">
        <v>1015</v>
      </c>
      <c r="E172" s="245">
        <v>44041</v>
      </c>
      <c r="F172" s="245">
        <v>44041</v>
      </c>
      <c r="G172" s="246" t="s">
        <v>3908</v>
      </c>
      <c r="H172" s="247">
        <v>0</v>
      </c>
      <c r="I172" s="248">
        <v>150000</v>
      </c>
      <c r="J172" s="248">
        <v>1</v>
      </c>
      <c r="K172" s="249">
        <v>2020</v>
      </c>
      <c r="L172" s="249">
        <v>2020</v>
      </c>
      <c r="M172" s="250" t="s">
        <v>35</v>
      </c>
    </row>
    <row r="173" spans="4:13" x14ac:dyDescent="0.35">
      <c r="D173" s="244" t="s">
        <v>470</v>
      </c>
      <c r="E173" s="245">
        <v>44104</v>
      </c>
      <c r="F173" s="245">
        <v>44104</v>
      </c>
      <c r="G173" s="246" t="s">
        <v>3910</v>
      </c>
      <c r="H173" s="247">
        <v>300000</v>
      </c>
      <c r="I173" s="248">
        <v>450000</v>
      </c>
      <c r="J173" s="248">
        <v>1</v>
      </c>
      <c r="K173" s="249">
        <v>2020</v>
      </c>
      <c r="L173" s="249">
        <v>2020</v>
      </c>
      <c r="M173" s="250" t="s">
        <v>35</v>
      </c>
    </row>
    <row r="174" spans="4:13" x14ac:dyDescent="0.35">
      <c r="D174" s="244" t="s">
        <v>1526</v>
      </c>
      <c r="E174" s="245">
        <v>44039</v>
      </c>
      <c r="F174" s="245">
        <v>44039</v>
      </c>
      <c r="G174" s="246" t="s">
        <v>658</v>
      </c>
      <c r="H174" s="247">
        <v>0</v>
      </c>
      <c r="I174" s="248">
        <v>150000</v>
      </c>
      <c r="J174" s="248">
        <v>1</v>
      </c>
      <c r="K174" s="249">
        <v>2020</v>
      </c>
      <c r="L174" s="249">
        <v>2020</v>
      </c>
      <c r="M174" s="250" t="s">
        <v>35</v>
      </c>
    </row>
    <row r="175" spans="4:13" x14ac:dyDescent="0.35">
      <c r="D175" s="244" t="s">
        <v>1544</v>
      </c>
      <c r="E175" s="245">
        <v>44137</v>
      </c>
      <c r="F175" s="245">
        <v>44214</v>
      </c>
      <c r="G175" s="246" t="s">
        <v>658</v>
      </c>
      <c r="H175" s="247">
        <v>0</v>
      </c>
      <c r="I175" s="248">
        <v>150000</v>
      </c>
      <c r="J175" s="248">
        <v>1</v>
      </c>
      <c r="K175" s="249">
        <v>2020</v>
      </c>
      <c r="L175" s="249">
        <v>2021</v>
      </c>
      <c r="M175" s="250" t="s">
        <v>11</v>
      </c>
    </row>
    <row r="176" spans="4:13" x14ac:dyDescent="0.35">
      <c r="D176" s="244" t="s">
        <v>2107</v>
      </c>
      <c r="E176" s="245">
        <v>44174</v>
      </c>
      <c r="F176" s="245">
        <v>44179</v>
      </c>
      <c r="G176" s="246" t="s">
        <v>658</v>
      </c>
      <c r="H176" s="247">
        <v>0</v>
      </c>
      <c r="I176" s="248">
        <v>150000</v>
      </c>
      <c r="J176" s="248">
        <v>1</v>
      </c>
      <c r="K176" s="249">
        <v>2020</v>
      </c>
      <c r="L176" s="249">
        <v>2020</v>
      </c>
      <c r="M176" s="250" t="s">
        <v>11</v>
      </c>
    </row>
    <row r="177" spans="4:13" x14ac:dyDescent="0.35">
      <c r="D177" s="244" t="s">
        <v>6530</v>
      </c>
      <c r="E177" s="245">
        <v>44396</v>
      </c>
      <c r="F177" s="245">
        <v>44686</v>
      </c>
      <c r="G177" s="246" t="s">
        <v>3910</v>
      </c>
      <c r="H177" s="247">
        <v>0</v>
      </c>
      <c r="I177" s="248">
        <v>150000</v>
      </c>
      <c r="J177" s="248">
        <v>1</v>
      </c>
      <c r="K177" s="249">
        <v>2021</v>
      </c>
      <c r="L177" s="249">
        <v>2022</v>
      </c>
      <c r="M177" s="250" t="s">
        <v>3073</v>
      </c>
    </row>
    <row r="178" spans="4:13" x14ac:dyDescent="0.35">
      <c r="D178" s="244" t="s">
        <v>6857</v>
      </c>
      <c r="E178" s="245">
        <v>44853</v>
      </c>
      <c r="F178" s="245">
        <v>44855</v>
      </c>
      <c r="G178" s="246" t="s">
        <v>3910</v>
      </c>
      <c r="H178" s="247">
        <v>0</v>
      </c>
      <c r="I178" s="248">
        <v>150000</v>
      </c>
      <c r="J178" s="248">
        <v>1</v>
      </c>
      <c r="K178" s="249">
        <v>2022</v>
      </c>
      <c r="L178" s="249">
        <v>2022</v>
      </c>
      <c r="M178" s="250" t="s">
        <v>6825</v>
      </c>
    </row>
    <row r="179" spans="4:13" x14ac:dyDescent="0.35">
      <c r="D179" s="244" t="s">
        <v>1093</v>
      </c>
      <c r="E179" s="245">
        <v>44131</v>
      </c>
      <c r="F179" s="245">
        <v>44131</v>
      </c>
      <c r="G179" s="246" t="s">
        <v>3908</v>
      </c>
      <c r="H179" s="247">
        <v>6270</v>
      </c>
      <c r="I179" s="248">
        <v>156000</v>
      </c>
      <c r="J179" s="248">
        <v>1</v>
      </c>
      <c r="K179" s="249">
        <v>2020</v>
      </c>
      <c r="L179" s="249">
        <v>2020</v>
      </c>
      <c r="M179" s="250" t="s">
        <v>11</v>
      </c>
    </row>
    <row r="180" spans="4:13" x14ac:dyDescent="0.35">
      <c r="D180" s="244" t="s">
        <v>2381</v>
      </c>
      <c r="E180" s="245">
        <v>44156</v>
      </c>
      <c r="F180" s="245">
        <v>44161</v>
      </c>
      <c r="G180" s="246" t="s">
        <v>3910</v>
      </c>
      <c r="H180" s="247">
        <v>0</v>
      </c>
      <c r="I180" s="248">
        <v>149526</v>
      </c>
      <c r="J180" s="248">
        <v>1</v>
      </c>
      <c r="K180" s="249">
        <v>2020</v>
      </c>
      <c r="L180" s="249">
        <v>2020</v>
      </c>
      <c r="M180" s="250" t="s">
        <v>11</v>
      </c>
    </row>
    <row r="181" spans="4:13" x14ac:dyDescent="0.35">
      <c r="D181" s="244" t="s">
        <v>1532</v>
      </c>
      <c r="E181" s="245">
        <v>44177</v>
      </c>
      <c r="F181" s="245">
        <v>44177</v>
      </c>
      <c r="G181" s="246" t="s">
        <v>658</v>
      </c>
      <c r="H181" s="247">
        <v>0</v>
      </c>
      <c r="I181" s="248">
        <v>149000</v>
      </c>
      <c r="J181" s="248">
        <v>1</v>
      </c>
      <c r="K181" s="249">
        <v>2020</v>
      </c>
      <c r="L181" s="249">
        <v>2020</v>
      </c>
      <c r="M181" s="250" t="s">
        <v>11</v>
      </c>
    </row>
    <row r="182" spans="4:13" x14ac:dyDescent="0.35">
      <c r="D182" s="244" t="s">
        <v>270</v>
      </c>
      <c r="E182" s="245">
        <v>44021</v>
      </c>
      <c r="F182" s="245">
        <v>44021</v>
      </c>
      <c r="G182" s="246" t="s">
        <v>3910</v>
      </c>
      <c r="H182" s="247">
        <v>8550</v>
      </c>
      <c r="I182" s="248">
        <v>156390</v>
      </c>
      <c r="J182" s="248">
        <v>1</v>
      </c>
      <c r="K182" s="249">
        <v>2020</v>
      </c>
      <c r="L182" s="249">
        <v>2020</v>
      </c>
      <c r="M182" s="250" t="s">
        <v>35</v>
      </c>
    </row>
    <row r="183" spans="4:13" x14ac:dyDescent="0.35">
      <c r="D183" s="244" t="s">
        <v>1146</v>
      </c>
      <c r="E183" s="245">
        <v>44179</v>
      </c>
      <c r="F183" s="245">
        <v>44179</v>
      </c>
      <c r="G183" s="246" t="s">
        <v>3910</v>
      </c>
      <c r="H183" s="247">
        <v>8700</v>
      </c>
      <c r="I183" s="248">
        <v>156000</v>
      </c>
      <c r="J183" s="248">
        <v>1</v>
      </c>
      <c r="K183" s="249">
        <v>2020</v>
      </c>
      <c r="L183" s="249">
        <v>2020</v>
      </c>
      <c r="M183" s="250" t="s">
        <v>11</v>
      </c>
    </row>
    <row r="184" spans="4:13" x14ac:dyDescent="0.35">
      <c r="D184" s="244" t="s">
        <v>6164</v>
      </c>
      <c r="E184" s="245">
        <v>44581</v>
      </c>
      <c r="F184" s="245">
        <v>44588</v>
      </c>
      <c r="G184" s="246" t="s">
        <v>3910</v>
      </c>
      <c r="H184" s="247">
        <v>26000</v>
      </c>
      <c r="I184" s="248">
        <v>173000</v>
      </c>
      <c r="J184" s="248">
        <v>1</v>
      </c>
      <c r="K184" s="249">
        <v>2022</v>
      </c>
      <c r="L184" s="249">
        <v>2022</v>
      </c>
      <c r="M184" s="250" t="s">
        <v>6021</v>
      </c>
    </row>
    <row r="185" spans="4:13" x14ac:dyDescent="0.35">
      <c r="D185" s="244" t="s">
        <v>6159</v>
      </c>
      <c r="E185" s="245">
        <v>44565</v>
      </c>
      <c r="F185" s="245">
        <v>44566</v>
      </c>
      <c r="G185" s="246" t="s">
        <v>4238</v>
      </c>
      <c r="H185" s="247">
        <v>90480</v>
      </c>
      <c r="I185" s="248">
        <v>236960.43956048999</v>
      </c>
      <c r="J185" s="248">
        <v>1</v>
      </c>
      <c r="K185" s="249">
        <v>2022</v>
      </c>
      <c r="L185" s="249">
        <v>2022</v>
      </c>
      <c r="M185" s="250" t="s">
        <v>6021</v>
      </c>
    </row>
    <row r="186" spans="4:13" x14ac:dyDescent="0.35">
      <c r="D186" s="244" t="s">
        <v>1531</v>
      </c>
      <c r="E186" s="245">
        <v>44132</v>
      </c>
      <c r="F186" s="245">
        <v>44132</v>
      </c>
      <c r="G186" s="246" t="s">
        <v>658</v>
      </c>
      <c r="H186" s="247">
        <v>0</v>
      </c>
      <c r="I186" s="248">
        <v>145000</v>
      </c>
      <c r="J186" s="248">
        <v>1</v>
      </c>
      <c r="K186" s="249">
        <v>2020</v>
      </c>
      <c r="L186" s="249">
        <v>2020</v>
      </c>
      <c r="M186" s="250" t="s">
        <v>11</v>
      </c>
    </row>
    <row r="187" spans="4:13" x14ac:dyDescent="0.35">
      <c r="D187" s="244" t="s">
        <v>1534</v>
      </c>
      <c r="E187" s="245">
        <v>44176</v>
      </c>
      <c r="F187" s="245">
        <v>44176</v>
      </c>
      <c r="G187" s="246" t="s">
        <v>4199</v>
      </c>
      <c r="H187" s="247">
        <v>0</v>
      </c>
      <c r="I187" s="248">
        <v>145000</v>
      </c>
      <c r="J187" s="248">
        <v>1</v>
      </c>
      <c r="K187" s="249">
        <v>2020</v>
      </c>
      <c r="L187" s="249">
        <v>2020</v>
      </c>
      <c r="M187" s="250" t="s">
        <v>11</v>
      </c>
    </row>
    <row r="188" spans="4:13" x14ac:dyDescent="0.35">
      <c r="D188" s="244" t="s">
        <v>362</v>
      </c>
      <c r="E188" s="245">
        <v>44091</v>
      </c>
      <c r="F188" s="245">
        <v>44091</v>
      </c>
      <c r="G188" s="246" t="s">
        <v>3908</v>
      </c>
      <c r="H188" s="247">
        <v>0</v>
      </c>
      <c r="I188" s="248">
        <v>144730</v>
      </c>
      <c r="J188" s="248">
        <v>1</v>
      </c>
      <c r="K188" s="249">
        <v>2020</v>
      </c>
      <c r="L188" s="249">
        <v>2020</v>
      </c>
      <c r="M188" s="250" t="s">
        <v>35</v>
      </c>
    </row>
    <row r="189" spans="4:13" x14ac:dyDescent="0.35">
      <c r="D189" s="244" t="s">
        <v>3884</v>
      </c>
      <c r="E189" s="245">
        <v>44070</v>
      </c>
      <c r="F189" s="245">
        <v>44070</v>
      </c>
      <c r="G189" s="246" t="s">
        <v>3908</v>
      </c>
      <c r="H189" s="247">
        <v>8550</v>
      </c>
      <c r="I189" s="248">
        <v>152667</v>
      </c>
      <c r="J189" s="248">
        <v>1</v>
      </c>
      <c r="K189" s="249">
        <v>2020</v>
      </c>
      <c r="L189" s="249">
        <v>2020</v>
      </c>
      <c r="M189" s="250" t="s">
        <v>35</v>
      </c>
    </row>
    <row r="190" spans="4:13" x14ac:dyDescent="0.35">
      <c r="D190" s="244" t="s">
        <v>104</v>
      </c>
      <c r="E190" s="245">
        <v>44140</v>
      </c>
      <c r="F190" s="245">
        <v>44146</v>
      </c>
      <c r="G190" s="246" t="s">
        <v>3910</v>
      </c>
      <c r="H190" s="247">
        <v>0</v>
      </c>
      <c r="I190" s="248">
        <v>143260</v>
      </c>
      <c r="J190" s="248">
        <v>1</v>
      </c>
      <c r="K190" s="249">
        <v>2020</v>
      </c>
      <c r="L190" s="249">
        <v>2020</v>
      </c>
      <c r="M190" s="250" t="s">
        <v>11</v>
      </c>
    </row>
    <row r="191" spans="4:13" x14ac:dyDescent="0.35">
      <c r="D191" s="244" t="s">
        <v>1074</v>
      </c>
      <c r="E191" s="245">
        <v>44132</v>
      </c>
      <c r="F191" s="245">
        <v>44132</v>
      </c>
      <c r="G191" s="246" t="s">
        <v>3908</v>
      </c>
      <c r="H191" s="247">
        <v>9000</v>
      </c>
      <c r="I191" s="248">
        <v>150000</v>
      </c>
      <c r="J191" s="248">
        <v>1</v>
      </c>
      <c r="K191" s="249">
        <v>2020</v>
      </c>
      <c r="L191" s="249">
        <v>2020</v>
      </c>
      <c r="M191" s="250" t="s">
        <v>11</v>
      </c>
    </row>
    <row r="192" spans="4:13" x14ac:dyDescent="0.35">
      <c r="D192" s="244" t="s">
        <v>810</v>
      </c>
      <c r="E192" s="245">
        <v>44116</v>
      </c>
      <c r="F192" s="245">
        <v>44116</v>
      </c>
      <c r="G192" s="246" t="s">
        <v>3910</v>
      </c>
      <c r="H192" s="247">
        <v>8000</v>
      </c>
      <c r="I192" s="248">
        <v>148000</v>
      </c>
      <c r="J192" s="248">
        <v>1</v>
      </c>
      <c r="K192" s="249">
        <v>2020</v>
      </c>
      <c r="L192" s="249">
        <v>2020</v>
      </c>
      <c r="M192" s="250" t="s">
        <v>11</v>
      </c>
    </row>
    <row r="193" spans="4:13" x14ac:dyDescent="0.35">
      <c r="D193" s="244" t="s">
        <v>6424</v>
      </c>
      <c r="E193" s="245">
        <v>44657</v>
      </c>
      <c r="F193" s="245">
        <v>44662</v>
      </c>
      <c r="G193" s="246" t="s">
        <v>3910</v>
      </c>
      <c r="H193" s="247">
        <v>80000</v>
      </c>
      <c r="I193" s="248">
        <v>216000</v>
      </c>
      <c r="J193" s="248">
        <v>1</v>
      </c>
      <c r="K193" s="249">
        <v>2022</v>
      </c>
      <c r="L193" s="249">
        <v>2022</v>
      </c>
      <c r="M193" s="250" t="s">
        <v>6406</v>
      </c>
    </row>
    <row r="194" spans="4:13" x14ac:dyDescent="0.35">
      <c r="D194" s="244" t="s">
        <v>1107</v>
      </c>
      <c r="E194" s="245">
        <v>44156</v>
      </c>
      <c r="F194" s="245">
        <v>44156</v>
      </c>
      <c r="G194" s="246" t="s">
        <v>3910</v>
      </c>
      <c r="H194" s="247">
        <v>0</v>
      </c>
      <c r="I194" s="248">
        <v>135000</v>
      </c>
      <c r="J194" s="248">
        <v>1</v>
      </c>
      <c r="K194" s="249">
        <v>2020</v>
      </c>
      <c r="L194" s="249">
        <v>2020</v>
      </c>
      <c r="M194" s="250" t="s">
        <v>11</v>
      </c>
    </row>
    <row r="195" spans="4:13" x14ac:dyDescent="0.35">
      <c r="D195" s="244" t="s">
        <v>248</v>
      </c>
      <c r="E195" s="245">
        <v>44024</v>
      </c>
      <c r="F195" s="245">
        <v>44024</v>
      </c>
      <c r="G195" s="246" t="s">
        <v>3908</v>
      </c>
      <c r="H195" s="247">
        <v>0</v>
      </c>
      <c r="I195" s="248">
        <v>133450</v>
      </c>
      <c r="J195" s="248">
        <v>1</v>
      </c>
      <c r="K195" s="249">
        <v>2020</v>
      </c>
      <c r="L195" s="249">
        <v>2020</v>
      </c>
      <c r="M195" s="250" t="s">
        <v>35</v>
      </c>
    </row>
    <row r="196" spans="4:13" x14ac:dyDescent="0.35">
      <c r="D196" s="244" t="s">
        <v>542</v>
      </c>
      <c r="E196" s="245">
        <v>44186</v>
      </c>
      <c r="F196" s="245">
        <v>44193</v>
      </c>
      <c r="G196" s="246" t="s">
        <v>3910</v>
      </c>
      <c r="H196" s="247">
        <v>0</v>
      </c>
      <c r="I196" s="248">
        <v>132696</v>
      </c>
      <c r="J196" s="248">
        <v>1</v>
      </c>
      <c r="K196" s="249">
        <v>2020</v>
      </c>
      <c r="L196" s="249">
        <v>2020</v>
      </c>
      <c r="M196" s="250" t="s">
        <v>11</v>
      </c>
    </row>
    <row r="197" spans="4:13" x14ac:dyDescent="0.35">
      <c r="D197" s="244" t="s">
        <v>6208</v>
      </c>
      <c r="E197" s="245">
        <v>44600</v>
      </c>
      <c r="F197" s="245">
        <v>44606</v>
      </c>
      <c r="G197" s="246" t="s">
        <v>3910</v>
      </c>
      <c r="H197" s="247">
        <v>31000</v>
      </c>
      <c r="I197" s="248">
        <v>163000</v>
      </c>
      <c r="J197" s="248">
        <v>1</v>
      </c>
      <c r="K197" s="249">
        <v>2022</v>
      </c>
      <c r="L197" s="249">
        <v>2022</v>
      </c>
      <c r="M197" s="250" t="s">
        <v>6021</v>
      </c>
    </row>
    <row r="198" spans="4:13" x14ac:dyDescent="0.35">
      <c r="D198" s="244" t="s">
        <v>1508</v>
      </c>
      <c r="E198" s="245">
        <v>44027</v>
      </c>
      <c r="F198" s="245">
        <v>44027</v>
      </c>
      <c r="G198" s="246" t="s">
        <v>4199</v>
      </c>
      <c r="H198" s="247">
        <v>0</v>
      </c>
      <c r="I198" s="248">
        <v>130000</v>
      </c>
      <c r="J198" s="248">
        <v>1</v>
      </c>
      <c r="K198" s="249">
        <v>2020</v>
      </c>
      <c r="L198" s="249">
        <v>2020</v>
      </c>
      <c r="M198" s="250" t="s">
        <v>35</v>
      </c>
    </row>
    <row r="199" spans="4:13" x14ac:dyDescent="0.35">
      <c r="D199" s="244" t="s">
        <v>320</v>
      </c>
      <c r="E199" s="245">
        <v>44070</v>
      </c>
      <c r="F199" s="245">
        <v>44070</v>
      </c>
      <c r="G199" s="246" t="s">
        <v>3910</v>
      </c>
      <c r="H199" s="247">
        <v>0</v>
      </c>
      <c r="I199" s="248">
        <v>128730</v>
      </c>
      <c r="J199" s="248">
        <v>1</v>
      </c>
      <c r="K199" s="249">
        <v>2020</v>
      </c>
      <c r="L199" s="249">
        <v>2020</v>
      </c>
      <c r="M199" s="250" t="s">
        <v>35</v>
      </c>
    </row>
    <row r="200" spans="4:13" x14ac:dyDescent="0.35">
      <c r="D200" s="244" t="s">
        <v>73</v>
      </c>
      <c r="E200" s="245">
        <v>44019</v>
      </c>
      <c r="F200" s="245">
        <v>44021</v>
      </c>
      <c r="G200" s="246" t="s">
        <v>3910</v>
      </c>
      <c r="H200" s="247">
        <v>261438</v>
      </c>
      <c r="I200" s="248">
        <v>386438</v>
      </c>
      <c r="J200" s="248">
        <v>1</v>
      </c>
      <c r="K200" s="249">
        <v>2020</v>
      </c>
      <c r="L200" s="249">
        <v>2020</v>
      </c>
      <c r="M200" s="250" t="s">
        <v>35</v>
      </c>
    </row>
    <row r="201" spans="4:13" x14ac:dyDescent="0.35">
      <c r="D201" s="244" t="s">
        <v>2382</v>
      </c>
      <c r="E201" s="245">
        <v>44297</v>
      </c>
      <c r="F201" s="245">
        <v>44300</v>
      </c>
      <c r="G201" s="246" t="s">
        <v>3910</v>
      </c>
      <c r="H201" s="247">
        <v>8700</v>
      </c>
      <c r="I201" s="248">
        <v>133387.5</v>
      </c>
      <c r="J201" s="248">
        <v>1</v>
      </c>
      <c r="K201" s="249">
        <v>2021</v>
      </c>
      <c r="L201" s="249">
        <v>2021</v>
      </c>
      <c r="M201" s="250" t="s">
        <v>2250</v>
      </c>
    </row>
    <row r="202" spans="4:13" x14ac:dyDescent="0.35">
      <c r="D202" s="244" t="s">
        <v>1467</v>
      </c>
      <c r="E202" s="245">
        <v>44163</v>
      </c>
      <c r="F202" s="245">
        <v>44163</v>
      </c>
      <c r="G202" s="246" t="s">
        <v>3908</v>
      </c>
      <c r="H202" s="247">
        <v>0</v>
      </c>
      <c r="I202" s="248">
        <v>124000</v>
      </c>
      <c r="J202" s="248">
        <v>1</v>
      </c>
      <c r="K202" s="249">
        <v>2020</v>
      </c>
      <c r="L202" s="249">
        <v>2020</v>
      </c>
      <c r="M202" s="250" t="s">
        <v>11</v>
      </c>
    </row>
    <row r="203" spans="4:13" x14ac:dyDescent="0.35">
      <c r="D203" s="244" t="s">
        <v>734</v>
      </c>
      <c r="E203" s="245">
        <v>43904</v>
      </c>
      <c r="F203" s="245">
        <v>43904</v>
      </c>
      <c r="G203" s="246" t="s">
        <v>3910</v>
      </c>
      <c r="H203" s="247">
        <v>6380</v>
      </c>
      <c r="I203" s="248">
        <v>130000</v>
      </c>
      <c r="J203" s="248">
        <v>1</v>
      </c>
      <c r="K203" s="249">
        <v>2020</v>
      </c>
      <c r="L203" s="249">
        <v>2020</v>
      </c>
      <c r="M203" s="250" t="s">
        <v>28</v>
      </c>
    </row>
    <row r="204" spans="4:13" x14ac:dyDescent="0.35">
      <c r="D204" s="244" t="s">
        <v>1543</v>
      </c>
      <c r="E204" s="245">
        <v>44188</v>
      </c>
      <c r="F204" s="245">
        <v>44210</v>
      </c>
      <c r="G204" s="246" t="s">
        <v>3908</v>
      </c>
      <c r="H204" s="247">
        <v>0</v>
      </c>
      <c r="I204" s="248">
        <v>123000</v>
      </c>
      <c r="J204" s="248">
        <v>1</v>
      </c>
      <c r="K204" s="249">
        <v>2020</v>
      </c>
      <c r="L204" s="249">
        <v>2021</v>
      </c>
      <c r="M204" s="250" t="s">
        <v>11</v>
      </c>
    </row>
    <row r="205" spans="4:13" x14ac:dyDescent="0.35">
      <c r="D205" s="244" t="s">
        <v>6177</v>
      </c>
      <c r="E205" s="245">
        <v>44578</v>
      </c>
      <c r="F205" s="245">
        <v>44595</v>
      </c>
      <c r="G205" s="246" t="s">
        <v>3910</v>
      </c>
      <c r="H205" s="247">
        <v>11000</v>
      </c>
      <c r="I205" s="248">
        <v>133000</v>
      </c>
      <c r="J205" s="248">
        <v>1</v>
      </c>
      <c r="K205" s="249">
        <v>2022</v>
      </c>
      <c r="L205" s="249">
        <v>2022</v>
      </c>
      <c r="M205" s="250" t="s">
        <v>6021</v>
      </c>
    </row>
    <row r="206" spans="4:13" x14ac:dyDescent="0.35">
      <c r="D206" s="244" t="s">
        <v>6437</v>
      </c>
      <c r="E206" s="245">
        <v>44662</v>
      </c>
      <c r="F206" s="245">
        <v>44665</v>
      </c>
      <c r="G206" s="246" t="s">
        <v>3910</v>
      </c>
      <c r="H206" s="247">
        <v>0</v>
      </c>
      <c r="I206" s="248">
        <v>121500</v>
      </c>
      <c r="J206" s="248">
        <v>1</v>
      </c>
      <c r="K206" s="249">
        <v>2022</v>
      </c>
      <c r="L206" s="249">
        <v>2022</v>
      </c>
      <c r="M206" s="250" t="s">
        <v>6406</v>
      </c>
    </row>
    <row r="207" spans="4:13" x14ac:dyDescent="0.35">
      <c r="D207" s="244" t="s">
        <v>2046</v>
      </c>
      <c r="E207" s="245">
        <v>43803</v>
      </c>
      <c r="F207" s="245">
        <v>43805</v>
      </c>
      <c r="G207" s="246" t="s">
        <v>4244</v>
      </c>
      <c r="H207" s="247">
        <v>27200</v>
      </c>
      <c r="I207" s="248">
        <v>148540</v>
      </c>
      <c r="J207" s="248">
        <v>1</v>
      </c>
      <c r="K207" s="249">
        <v>2019</v>
      </c>
      <c r="L207" s="249">
        <v>2019</v>
      </c>
      <c r="M207" s="250" t="s">
        <v>25</v>
      </c>
    </row>
    <row r="208" spans="4:13" x14ac:dyDescent="0.35">
      <c r="D208" s="244" t="s">
        <v>539</v>
      </c>
      <c r="E208" s="245">
        <v>44194</v>
      </c>
      <c r="F208" s="245">
        <v>44194</v>
      </c>
      <c r="G208" s="246" t="s">
        <v>3908</v>
      </c>
      <c r="H208" s="247">
        <v>0</v>
      </c>
      <c r="I208" s="248">
        <v>120000</v>
      </c>
      <c r="J208" s="248">
        <v>1</v>
      </c>
      <c r="K208" s="249">
        <v>2020</v>
      </c>
      <c r="L208" s="249">
        <v>2020</v>
      </c>
      <c r="M208" s="250" t="s">
        <v>11</v>
      </c>
    </row>
    <row r="209" spans="4:13" x14ac:dyDescent="0.35">
      <c r="D209" s="244" t="s">
        <v>1477</v>
      </c>
      <c r="E209" s="245">
        <v>44174</v>
      </c>
      <c r="F209" s="245">
        <v>44174</v>
      </c>
      <c r="G209" s="246" t="s">
        <v>658</v>
      </c>
      <c r="H209" s="247">
        <v>0</v>
      </c>
      <c r="I209" s="248">
        <v>120000</v>
      </c>
      <c r="J209" s="248">
        <v>1</v>
      </c>
      <c r="K209" s="249">
        <v>2020</v>
      </c>
      <c r="L209" s="249">
        <v>2020</v>
      </c>
      <c r="M209" s="250" t="s">
        <v>11</v>
      </c>
    </row>
    <row r="210" spans="4:13" x14ac:dyDescent="0.35">
      <c r="D210" s="244" t="s">
        <v>2112</v>
      </c>
      <c r="E210" s="245">
        <v>44170</v>
      </c>
      <c r="F210" s="245">
        <v>44200</v>
      </c>
      <c r="G210" s="246" t="s">
        <v>3908</v>
      </c>
      <c r="H210" s="247">
        <v>0</v>
      </c>
      <c r="I210" s="248">
        <v>120000</v>
      </c>
      <c r="J210" s="248">
        <v>1</v>
      </c>
      <c r="K210" s="249">
        <v>2020</v>
      </c>
      <c r="L210" s="249">
        <v>2021</v>
      </c>
      <c r="M210" s="250" t="s">
        <v>11</v>
      </c>
    </row>
    <row r="211" spans="4:13" x14ac:dyDescent="0.35">
      <c r="D211" s="244" t="s">
        <v>6541</v>
      </c>
      <c r="E211" s="245">
        <v>44698</v>
      </c>
      <c r="F211" s="245">
        <v>44704</v>
      </c>
      <c r="G211" s="246" t="s">
        <v>3910</v>
      </c>
      <c r="H211" s="247">
        <v>380716</v>
      </c>
      <c r="I211" s="248">
        <v>500000</v>
      </c>
      <c r="J211" s="248">
        <v>1</v>
      </c>
      <c r="K211" s="249">
        <v>2022</v>
      </c>
      <c r="L211" s="249">
        <v>2022</v>
      </c>
      <c r="M211" s="250" t="s">
        <v>6406</v>
      </c>
    </row>
    <row r="212" spans="4:13" x14ac:dyDescent="0.35">
      <c r="D212" s="244" t="s">
        <v>3879</v>
      </c>
      <c r="E212" s="245">
        <v>44046</v>
      </c>
      <c r="F212" s="245">
        <v>44046</v>
      </c>
      <c r="G212" s="246" t="s">
        <v>3908</v>
      </c>
      <c r="H212" s="247">
        <v>0</v>
      </c>
      <c r="I212" s="248">
        <v>117752</v>
      </c>
      <c r="J212" s="248">
        <v>1</v>
      </c>
      <c r="K212" s="249">
        <v>2020</v>
      </c>
      <c r="L212" s="249">
        <v>2020</v>
      </c>
      <c r="M212" s="250" t="s">
        <v>35</v>
      </c>
    </row>
    <row r="213" spans="4:13" x14ac:dyDescent="0.35">
      <c r="D213" s="244" t="s">
        <v>6599</v>
      </c>
      <c r="E213" s="245">
        <v>44720</v>
      </c>
      <c r="F213" s="245">
        <v>44729</v>
      </c>
      <c r="G213" s="246" t="s">
        <v>3910</v>
      </c>
      <c r="H213" s="247">
        <v>9360</v>
      </c>
      <c r="I213" s="248">
        <v>125000</v>
      </c>
      <c r="J213" s="248">
        <v>1</v>
      </c>
      <c r="K213" s="249">
        <v>2022</v>
      </c>
      <c r="L213" s="249">
        <v>2022</v>
      </c>
      <c r="M213" s="250" t="s">
        <v>6406</v>
      </c>
    </row>
    <row r="214" spans="4:13" x14ac:dyDescent="0.35">
      <c r="D214" s="244" t="s">
        <v>6143</v>
      </c>
      <c r="E214" s="245">
        <v>44583</v>
      </c>
      <c r="F214" s="245">
        <v>44587</v>
      </c>
      <c r="G214" s="246" t="s">
        <v>3910</v>
      </c>
      <c r="H214" s="247">
        <v>0</v>
      </c>
      <c r="I214" s="248">
        <v>115500</v>
      </c>
      <c r="J214" s="248">
        <v>1</v>
      </c>
      <c r="K214" s="249">
        <v>2022</v>
      </c>
      <c r="L214" s="249">
        <v>2022</v>
      </c>
      <c r="M214" s="250" t="s">
        <v>6021</v>
      </c>
    </row>
    <row r="215" spans="4:13" x14ac:dyDescent="0.35">
      <c r="D215" s="244" t="s">
        <v>5314</v>
      </c>
      <c r="E215" s="245">
        <v>44066</v>
      </c>
      <c r="F215" s="245">
        <v>44257</v>
      </c>
      <c r="G215" s="246" t="s">
        <v>3908</v>
      </c>
      <c r="H215" s="247">
        <v>109200</v>
      </c>
      <c r="I215" s="248">
        <v>223176.4706</v>
      </c>
      <c r="J215" s="248">
        <v>1</v>
      </c>
      <c r="K215" s="249">
        <v>2020</v>
      </c>
      <c r="L215" s="249">
        <v>2021</v>
      </c>
      <c r="M215" s="250" t="s">
        <v>35</v>
      </c>
    </row>
    <row r="216" spans="4:13" x14ac:dyDescent="0.35">
      <c r="D216" s="244" t="s">
        <v>3510</v>
      </c>
      <c r="E216" s="245">
        <v>44190</v>
      </c>
      <c r="F216" s="245">
        <v>44463</v>
      </c>
      <c r="G216" s="246" t="s">
        <v>3910</v>
      </c>
      <c r="H216" s="247">
        <v>6830</v>
      </c>
      <c r="I216" s="248">
        <v>120000</v>
      </c>
      <c r="J216" s="248">
        <v>1</v>
      </c>
      <c r="K216" s="249">
        <v>2020</v>
      </c>
      <c r="L216" s="249">
        <v>2021</v>
      </c>
      <c r="M216" s="250" t="s">
        <v>11</v>
      </c>
    </row>
    <row r="217" spans="4:13" x14ac:dyDescent="0.35">
      <c r="D217" s="244" t="s">
        <v>628</v>
      </c>
      <c r="E217" s="245">
        <v>44152</v>
      </c>
      <c r="F217" s="245">
        <v>44152</v>
      </c>
      <c r="G217" s="246" t="s">
        <v>3910</v>
      </c>
      <c r="H217" s="247">
        <v>7000</v>
      </c>
      <c r="I217" s="248">
        <v>120000</v>
      </c>
      <c r="J217" s="248">
        <v>1</v>
      </c>
      <c r="K217" s="249">
        <v>2020</v>
      </c>
      <c r="L217" s="249">
        <v>2020</v>
      </c>
      <c r="M217" s="250" t="s">
        <v>11</v>
      </c>
    </row>
    <row r="218" spans="4:13" x14ac:dyDescent="0.35">
      <c r="D218" s="244" t="s">
        <v>6172</v>
      </c>
      <c r="E218" s="245">
        <v>44591</v>
      </c>
      <c r="F218" s="245">
        <v>44594</v>
      </c>
      <c r="G218" s="246" t="s">
        <v>3910</v>
      </c>
      <c r="H218" s="247">
        <v>9000</v>
      </c>
      <c r="I218" s="248">
        <v>120500</v>
      </c>
      <c r="J218" s="248">
        <v>1</v>
      </c>
      <c r="K218" s="249">
        <v>2022</v>
      </c>
      <c r="L218" s="249">
        <v>2022</v>
      </c>
      <c r="M218" s="250" t="s">
        <v>6021</v>
      </c>
    </row>
    <row r="219" spans="4:13" x14ac:dyDescent="0.35">
      <c r="D219" s="244" t="s">
        <v>36</v>
      </c>
      <c r="E219" s="245">
        <v>44109</v>
      </c>
      <c r="F219" s="245">
        <v>44148</v>
      </c>
      <c r="G219" s="246" t="s">
        <v>3910</v>
      </c>
      <c r="H219" s="247">
        <v>368200</v>
      </c>
      <c r="I219" s="248">
        <v>478900</v>
      </c>
      <c r="J219" s="248">
        <v>1</v>
      </c>
      <c r="K219" s="249">
        <v>2020</v>
      </c>
      <c r="L219" s="249">
        <v>2020</v>
      </c>
      <c r="M219" s="250" t="s">
        <v>11</v>
      </c>
    </row>
    <row r="220" spans="4:13" x14ac:dyDescent="0.35">
      <c r="D220" s="244" t="s">
        <v>6937</v>
      </c>
      <c r="E220" s="245">
        <v>44669</v>
      </c>
      <c r="F220" s="245">
        <v>44894</v>
      </c>
      <c r="G220" s="246" t="s">
        <v>4244</v>
      </c>
      <c r="H220" s="247">
        <v>0</v>
      </c>
      <c r="I220" s="248">
        <v>110477</v>
      </c>
      <c r="J220" s="248">
        <v>1</v>
      </c>
      <c r="K220" s="249">
        <v>2022</v>
      </c>
      <c r="L220" s="249">
        <v>2022</v>
      </c>
      <c r="M220" s="250" t="s">
        <v>6406</v>
      </c>
    </row>
    <row r="221" spans="4:13" x14ac:dyDescent="0.35">
      <c r="D221" s="244" t="s">
        <v>827</v>
      </c>
      <c r="E221" s="245">
        <v>43936</v>
      </c>
      <c r="F221" s="245">
        <v>43936</v>
      </c>
      <c r="G221" s="246" t="s">
        <v>3910</v>
      </c>
      <c r="H221" s="247">
        <v>0</v>
      </c>
      <c r="I221" s="248">
        <v>110000</v>
      </c>
      <c r="J221" s="248">
        <v>1</v>
      </c>
      <c r="K221" s="249">
        <v>2020</v>
      </c>
      <c r="L221" s="249">
        <v>2020</v>
      </c>
      <c r="M221" s="250" t="s">
        <v>33</v>
      </c>
    </row>
    <row r="222" spans="4:13" x14ac:dyDescent="0.35">
      <c r="D222" s="244" t="s">
        <v>1149</v>
      </c>
      <c r="E222" s="245">
        <v>44188</v>
      </c>
      <c r="F222" s="245">
        <v>44188</v>
      </c>
      <c r="G222" s="246" t="s">
        <v>3910</v>
      </c>
      <c r="H222" s="247">
        <v>0</v>
      </c>
      <c r="I222" s="248">
        <v>110000</v>
      </c>
      <c r="J222" s="248">
        <v>1</v>
      </c>
      <c r="K222" s="249">
        <v>2020</v>
      </c>
      <c r="L222" s="249">
        <v>2020</v>
      </c>
      <c r="M222" s="250" t="s">
        <v>11</v>
      </c>
    </row>
    <row r="223" spans="4:13" x14ac:dyDescent="0.35">
      <c r="D223" s="244" t="s">
        <v>3147</v>
      </c>
      <c r="E223" s="245">
        <v>43948</v>
      </c>
      <c r="F223" s="245">
        <v>44382</v>
      </c>
      <c r="G223" s="246" t="s">
        <v>3908</v>
      </c>
      <c r="H223" s="247">
        <v>0</v>
      </c>
      <c r="I223" s="248">
        <v>110000</v>
      </c>
      <c r="J223" s="248">
        <v>1</v>
      </c>
      <c r="K223" s="249">
        <v>2020</v>
      </c>
      <c r="L223" s="249">
        <v>2021</v>
      </c>
      <c r="M223" s="250" t="s">
        <v>33</v>
      </c>
    </row>
    <row r="224" spans="4:13" x14ac:dyDescent="0.35">
      <c r="D224" s="244" t="s">
        <v>1290</v>
      </c>
      <c r="E224" s="245">
        <v>44183</v>
      </c>
      <c r="F224" s="245">
        <v>44183</v>
      </c>
      <c r="G224" s="246" t="s">
        <v>3908</v>
      </c>
      <c r="H224" s="247">
        <v>0</v>
      </c>
      <c r="I224" s="248">
        <v>109410</v>
      </c>
      <c r="J224" s="248">
        <v>1</v>
      </c>
      <c r="K224" s="249">
        <v>2020</v>
      </c>
      <c r="L224" s="249">
        <v>2020</v>
      </c>
      <c r="M224" s="250" t="s">
        <v>11</v>
      </c>
    </row>
    <row r="225" spans="4:13" x14ac:dyDescent="0.35">
      <c r="D225" s="244" t="s">
        <v>460</v>
      </c>
      <c r="E225" s="245">
        <v>44116</v>
      </c>
      <c r="F225" s="245">
        <v>44116</v>
      </c>
      <c r="G225" s="246" t="s">
        <v>3910</v>
      </c>
      <c r="H225" s="247">
        <v>90830</v>
      </c>
      <c r="I225" s="248">
        <v>200000</v>
      </c>
      <c r="J225" s="248">
        <v>1</v>
      </c>
      <c r="K225" s="249">
        <v>2020</v>
      </c>
      <c r="L225" s="249">
        <v>2020</v>
      </c>
      <c r="M225" s="250" t="s">
        <v>11</v>
      </c>
    </row>
    <row r="226" spans="4:13" x14ac:dyDescent="0.35">
      <c r="D226" s="244" t="s">
        <v>234</v>
      </c>
      <c r="E226" s="245">
        <v>43989</v>
      </c>
      <c r="F226" s="245">
        <v>43989</v>
      </c>
      <c r="G226" s="246" t="s">
        <v>3910</v>
      </c>
      <c r="H226" s="247">
        <v>0</v>
      </c>
      <c r="I226" s="248">
        <v>106270</v>
      </c>
      <c r="J226" s="248">
        <v>1</v>
      </c>
      <c r="K226" s="249">
        <v>2020</v>
      </c>
      <c r="L226" s="249">
        <v>2020</v>
      </c>
      <c r="M226" s="250" t="s">
        <v>33</v>
      </c>
    </row>
    <row r="227" spans="4:13" x14ac:dyDescent="0.35">
      <c r="D227" s="244" t="s">
        <v>6878</v>
      </c>
      <c r="E227" s="245">
        <v>43849</v>
      </c>
      <c r="F227" s="245">
        <v>44062</v>
      </c>
      <c r="G227" s="246" t="s">
        <v>658</v>
      </c>
      <c r="H227" s="247">
        <v>100000</v>
      </c>
      <c r="I227" s="248">
        <v>205882.3529</v>
      </c>
      <c r="J227" s="248">
        <v>1</v>
      </c>
      <c r="K227" s="249">
        <v>2020</v>
      </c>
      <c r="L227" s="249">
        <v>2020</v>
      </c>
      <c r="M227" s="250" t="s">
        <v>28</v>
      </c>
    </row>
    <row r="228" spans="4:13" x14ac:dyDescent="0.35">
      <c r="D228" s="244" t="s">
        <v>6935</v>
      </c>
      <c r="E228" s="245">
        <v>44723</v>
      </c>
      <c r="F228" s="245">
        <v>44894</v>
      </c>
      <c r="G228" s="246" t="s">
        <v>4244</v>
      </c>
      <c r="H228" s="247">
        <v>0</v>
      </c>
      <c r="I228" s="248">
        <v>104198</v>
      </c>
      <c r="J228" s="248">
        <v>1</v>
      </c>
      <c r="K228" s="249">
        <v>2022</v>
      </c>
      <c r="L228" s="249">
        <v>2022</v>
      </c>
      <c r="M228" s="250" t="s">
        <v>6406</v>
      </c>
    </row>
    <row r="229" spans="4:13" x14ac:dyDescent="0.35">
      <c r="D229" s="244" t="s">
        <v>318</v>
      </c>
      <c r="E229" s="245">
        <v>44066</v>
      </c>
      <c r="F229" s="245">
        <v>44066</v>
      </c>
      <c r="G229" s="246" t="s">
        <v>3908</v>
      </c>
      <c r="H229" s="247">
        <v>0</v>
      </c>
      <c r="I229" s="248">
        <v>103774</v>
      </c>
      <c r="J229" s="248">
        <v>1</v>
      </c>
      <c r="K229" s="249">
        <v>2020</v>
      </c>
      <c r="L229" s="249">
        <v>2020</v>
      </c>
      <c r="M229" s="250" t="s">
        <v>35</v>
      </c>
    </row>
    <row r="230" spans="4:13" x14ac:dyDescent="0.35">
      <c r="D230" s="244" t="s">
        <v>872</v>
      </c>
      <c r="E230" s="245">
        <v>44007</v>
      </c>
      <c r="F230" s="245">
        <v>44007</v>
      </c>
      <c r="G230" s="246" t="s">
        <v>3910</v>
      </c>
      <c r="H230" s="247">
        <v>0</v>
      </c>
      <c r="I230" s="248">
        <v>101450</v>
      </c>
      <c r="J230" s="248">
        <v>1</v>
      </c>
      <c r="K230" s="249">
        <v>2020</v>
      </c>
      <c r="L230" s="249">
        <v>2020</v>
      </c>
      <c r="M230" s="250" t="s">
        <v>33</v>
      </c>
    </row>
    <row r="231" spans="4:13" x14ac:dyDescent="0.35">
      <c r="D231" s="244" t="s">
        <v>861</v>
      </c>
      <c r="E231" s="245">
        <v>43982</v>
      </c>
      <c r="F231" s="245">
        <v>43982</v>
      </c>
      <c r="G231" s="246" t="s">
        <v>3910</v>
      </c>
      <c r="H231" s="247">
        <v>6270</v>
      </c>
      <c r="I231" s="248">
        <v>107000</v>
      </c>
      <c r="J231" s="248">
        <v>1</v>
      </c>
      <c r="K231" s="249">
        <v>2020</v>
      </c>
      <c r="L231" s="249">
        <v>2020</v>
      </c>
      <c r="M231" s="250" t="s">
        <v>33</v>
      </c>
    </row>
    <row r="232" spans="4:13" x14ac:dyDescent="0.35">
      <c r="D232" s="244" t="s">
        <v>545</v>
      </c>
      <c r="E232" s="245">
        <v>43868</v>
      </c>
      <c r="F232" s="245">
        <v>43868</v>
      </c>
      <c r="G232" s="246" t="s">
        <v>3910</v>
      </c>
      <c r="H232" s="247">
        <v>0</v>
      </c>
      <c r="I232" s="248">
        <v>100000</v>
      </c>
      <c r="J232" s="248">
        <v>1</v>
      </c>
      <c r="K232" s="249">
        <v>2020</v>
      </c>
      <c r="L232" s="249">
        <v>2020</v>
      </c>
      <c r="M232" s="250" t="s">
        <v>28</v>
      </c>
    </row>
    <row r="233" spans="4:13" x14ac:dyDescent="0.35">
      <c r="D233" s="244" t="s">
        <v>567</v>
      </c>
      <c r="E233" s="245">
        <v>44109</v>
      </c>
      <c r="F233" s="245">
        <v>44132</v>
      </c>
      <c r="G233" s="246" t="s">
        <v>3908</v>
      </c>
      <c r="H233" s="247">
        <v>0</v>
      </c>
      <c r="I233" s="248">
        <v>100000</v>
      </c>
      <c r="J233" s="248">
        <v>1</v>
      </c>
      <c r="K233" s="249">
        <v>2020</v>
      </c>
      <c r="L233" s="249">
        <v>2020</v>
      </c>
      <c r="M233" s="250" t="s">
        <v>11</v>
      </c>
    </row>
    <row r="234" spans="4:13" x14ac:dyDescent="0.35">
      <c r="D234" s="244" t="s">
        <v>725</v>
      </c>
      <c r="E234" s="245">
        <v>43822</v>
      </c>
      <c r="F234" s="245">
        <v>43822</v>
      </c>
      <c r="G234" s="246" t="s">
        <v>4238</v>
      </c>
      <c r="H234" s="247">
        <v>0</v>
      </c>
      <c r="I234" s="248">
        <v>100000</v>
      </c>
      <c r="J234" s="248">
        <v>1</v>
      </c>
      <c r="K234" s="249">
        <v>2019</v>
      </c>
      <c r="L234" s="249">
        <v>2019</v>
      </c>
      <c r="M234" s="250" t="s">
        <v>25</v>
      </c>
    </row>
    <row r="235" spans="4:13" x14ac:dyDescent="0.35">
      <c r="D235" s="244" t="s">
        <v>730</v>
      </c>
      <c r="E235" s="245">
        <v>43890</v>
      </c>
      <c r="F235" s="245">
        <v>43890</v>
      </c>
      <c r="G235" s="246" t="s">
        <v>3908</v>
      </c>
      <c r="H235" s="247">
        <v>0</v>
      </c>
      <c r="I235" s="248">
        <v>100000</v>
      </c>
      <c r="J235" s="248">
        <v>1</v>
      </c>
      <c r="K235" s="249">
        <v>2020</v>
      </c>
      <c r="L235" s="249">
        <v>2020</v>
      </c>
      <c r="M235" s="250" t="s">
        <v>28</v>
      </c>
    </row>
    <row r="236" spans="4:13" x14ac:dyDescent="0.35">
      <c r="D236" s="244" t="s">
        <v>759</v>
      </c>
      <c r="E236" s="245">
        <v>43964</v>
      </c>
      <c r="F236" s="245">
        <v>43964</v>
      </c>
      <c r="G236" s="246" t="s">
        <v>4199</v>
      </c>
      <c r="H236" s="247">
        <v>0</v>
      </c>
      <c r="I236" s="248">
        <v>100000</v>
      </c>
      <c r="J236" s="248">
        <v>1</v>
      </c>
      <c r="K236" s="249">
        <v>2020</v>
      </c>
      <c r="L236" s="249">
        <v>2020</v>
      </c>
      <c r="M236" s="250" t="s">
        <v>33</v>
      </c>
    </row>
    <row r="237" spans="4:13" x14ac:dyDescent="0.35">
      <c r="D237" s="244" t="s">
        <v>880</v>
      </c>
      <c r="E237" s="245">
        <v>43886</v>
      </c>
      <c r="F237" s="245">
        <v>43886</v>
      </c>
      <c r="G237" s="246" t="s">
        <v>3908</v>
      </c>
      <c r="H237" s="247">
        <v>0</v>
      </c>
      <c r="I237" s="248">
        <v>100000</v>
      </c>
      <c r="J237" s="248">
        <v>1</v>
      </c>
      <c r="K237" s="249">
        <v>2020</v>
      </c>
      <c r="L237" s="249">
        <v>2020</v>
      </c>
      <c r="M237" s="250" t="s">
        <v>28</v>
      </c>
    </row>
    <row r="238" spans="4:13" x14ac:dyDescent="0.35">
      <c r="D238" s="244" t="s">
        <v>1001</v>
      </c>
      <c r="E238" s="245">
        <v>44017</v>
      </c>
      <c r="F238" s="245">
        <v>44017</v>
      </c>
      <c r="G238" s="246" t="s">
        <v>3908</v>
      </c>
      <c r="H238" s="247">
        <v>0</v>
      </c>
      <c r="I238" s="248">
        <v>100000</v>
      </c>
      <c r="J238" s="248">
        <v>1</v>
      </c>
      <c r="K238" s="249">
        <v>2020</v>
      </c>
      <c r="L238" s="249">
        <v>2020</v>
      </c>
      <c r="M238" s="250" t="s">
        <v>35</v>
      </c>
    </row>
    <row r="239" spans="4:13" x14ac:dyDescent="0.35">
      <c r="D239" s="244" t="s">
        <v>379</v>
      </c>
      <c r="E239" s="245">
        <v>44054</v>
      </c>
      <c r="F239" s="245">
        <v>44054</v>
      </c>
      <c r="G239" s="246" t="s">
        <v>3910</v>
      </c>
      <c r="H239" s="247">
        <v>0</v>
      </c>
      <c r="I239" s="248">
        <v>100000</v>
      </c>
      <c r="J239" s="248">
        <v>1</v>
      </c>
      <c r="K239" s="249">
        <v>2020</v>
      </c>
      <c r="L239" s="249">
        <v>2020</v>
      </c>
      <c r="M239" s="250" t="s">
        <v>35</v>
      </c>
    </row>
    <row r="240" spans="4:13" x14ac:dyDescent="0.35">
      <c r="D240" s="244" t="s">
        <v>1081</v>
      </c>
      <c r="E240" s="245">
        <v>44137</v>
      </c>
      <c r="F240" s="245">
        <v>44137</v>
      </c>
      <c r="G240" s="246" t="s">
        <v>3908</v>
      </c>
      <c r="H240" s="247">
        <v>0</v>
      </c>
      <c r="I240" s="248">
        <v>100000</v>
      </c>
      <c r="J240" s="248">
        <v>1</v>
      </c>
      <c r="K240" s="249">
        <v>2020</v>
      </c>
      <c r="L240" s="249">
        <v>2020</v>
      </c>
      <c r="M240" s="250" t="s">
        <v>11</v>
      </c>
    </row>
    <row r="241" spans="4:13" x14ac:dyDescent="0.35">
      <c r="D241" s="244" t="s">
        <v>1134</v>
      </c>
      <c r="E241" s="245">
        <v>44181</v>
      </c>
      <c r="F241" s="245">
        <v>44181</v>
      </c>
      <c r="G241" s="246" t="s">
        <v>3908</v>
      </c>
      <c r="H241" s="247">
        <v>0</v>
      </c>
      <c r="I241" s="248">
        <v>100000</v>
      </c>
      <c r="J241" s="248">
        <v>1</v>
      </c>
      <c r="K241" s="249">
        <v>2020</v>
      </c>
      <c r="L241" s="249">
        <v>2020</v>
      </c>
      <c r="M241" s="250" t="s">
        <v>11</v>
      </c>
    </row>
    <row r="242" spans="4:13" x14ac:dyDescent="0.35">
      <c r="D242" s="244" t="s">
        <v>1136</v>
      </c>
      <c r="E242" s="245">
        <v>44177</v>
      </c>
      <c r="F242" s="245">
        <v>44177</v>
      </c>
      <c r="G242" s="246" t="s">
        <v>3908</v>
      </c>
      <c r="H242" s="247">
        <v>0</v>
      </c>
      <c r="I242" s="248">
        <v>100000</v>
      </c>
      <c r="J242" s="248">
        <v>1</v>
      </c>
      <c r="K242" s="249">
        <v>2020</v>
      </c>
      <c r="L242" s="249">
        <v>2020</v>
      </c>
      <c r="M242" s="250" t="s">
        <v>11</v>
      </c>
    </row>
    <row r="243" spans="4:13" x14ac:dyDescent="0.35">
      <c r="D243" s="244" t="s">
        <v>812</v>
      </c>
      <c r="E243" s="245">
        <v>44126</v>
      </c>
      <c r="F243" s="245">
        <v>44126</v>
      </c>
      <c r="G243" s="246" t="s">
        <v>3908</v>
      </c>
      <c r="H243" s="247">
        <v>0</v>
      </c>
      <c r="I243" s="248">
        <v>100000</v>
      </c>
      <c r="J243" s="248">
        <v>1</v>
      </c>
      <c r="K243" s="249">
        <v>2020</v>
      </c>
      <c r="L243" s="249">
        <v>2020</v>
      </c>
      <c r="M243" s="250" t="s">
        <v>11</v>
      </c>
    </row>
    <row r="244" spans="4:13" x14ac:dyDescent="0.35">
      <c r="D244" s="244" t="s">
        <v>817</v>
      </c>
      <c r="E244" s="245">
        <v>44136</v>
      </c>
      <c r="F244" s="245">
        <v>44136</v>
      </c>
      <c r="G244" s="246" t="s">
        <v>3908</v>
      </c>
      <c r="H244" s="247">
        <v>0</v>
      </c>
      <c r="I244" s="248">
        <v>100000</v>
      </c>
      <c r="J244" s="248">
        <v>1</v>
      </c>
      <c r="K244" s="249">
        <v>2020</v>
      </c>
      <c r="L244" s="249">
        <v>2020</v>
      </c>
      <c r="M244" s="250" t="s">
        <v>11</v>
      </c>
    </row>
    <row r="245" spans="4:13" x14ac:dyDescent="0.35">
      <c r="D245" s="244" t="s">
        <v>823</v>
      </c>
      <c r="E245" s="245">
        <v>44149</v>
      </c>
      <c r="F245" s="245">
        <v>44149</v>
      </c>
      <c r="G245" s="246" t="s">
        <v>3908</v>
      </c>
      <c r="H245" s="247">
        <v>0</v>
      </c>
      <c r="I245" s="248">
        <v>100000</v>
      </c>
      <c r="J245" s="248">
        <v>1</v>
      </c>
      <c r="K245" s="249">
        <v>2020</v>
      </c>
      <c r="L245" s="249">
        <v>2020</v>
      </c>
      <c r="M245" s="250" t="s">
        <v>11</v>
      </c>
    </row>
    <row r="246" spans="4:13" x14ac:dyDescent="0.35">
      <c r="D246" s="244" t="s">
        <v>1466</v>
      </c>
      <c r="E246" s="245">
        <v>44170</v>
      </c>
      <c r="F246" s="245">
        <v>44170</v>
      </c>
      <c r="G246" s="246" t="s">
        <v>3908</v>
      </c>
      <c r="H246" s="247">
        <v>0</v>
      </c>
      <c r="I246" s="248">
        <v>100000</v>
      </c>
      <c r="J246" s="248">
        <v>1</v>
      </c>
      <c r="K246" s="249">
        <v>2020</v>
      </c>
      <c r="L246" s="249">
        <v>2020</v>
      </c>
      <c r="M246" s="250" t="s">
        <v>11</v>
      </c>
    </row>
    <row r="247" spans="4:13" x14ac:dyDescent="0.35">
      <c r="D247" s="244" t="s">
        <v>1474</v>
      </c>
      <c r="E247" s="245">
        <v>44183</v>
      </c>
      <c r="F247" s="245">
        <v>44183</v>
      </c>
      <c r="G247" s="246" t="s">
        <v>3908</v>
      </c>
      <c r="H247" s="247">
        <v>0</v>
      </c>
      <c r="I247" s="248">
        <v>100000</v>
      </c>
      <c r="J247" s="248">
        <v>1</v>
      </c>
      <c r="K247" s="249">
        <v>2020</v>
      </c>
      <c r="L247" s="249">
        <v>2020</v>
      </c>
      <c r="M247" s="250" t="s">
        <v>11</v>
      </c>
    </row>
    <row r="248" spans="4:13" x14ac:dyDescent="0.35">
      <c r="D248" s="244" t="s">
        <v>1505</v>
      </c>
      <c r="E248" s="245">
        <v>43930</v>
      </c>
      <c r="F248" s="245">
        <v>43930</v>
      </c>
      <c r="G248" s="246" t="s">
        <v>658</v>
      </c>
      <c r="H248" s="247">
        <v>0</v>
      </c>
      <c r="I248" s="248">
        <v>100000</v>
      </c>
      <c r="J248" s="248">
        <v>1</v>
      </c>
      <c r="K248" s="249">
        <v>2020</v>
      </c>
      <c r="L248" s="249">
        <v>2020</v>
      </c>
      <c r="M248" s="250" t="s">
        <v>33</v>
      </c>
    </row>
    <row r="249" spans="4:13" x14ac:dyDescent="0.35">
      <c r="D249" s="244" t="s">
        <v>1510</v>
      </c>
      <c r="E249" s="245">
        <v>44015</v>
      </c>
      <c r="F249" s="245">
        <v>44015</v>
      </c>
      <c r="G249" s="246" t="s">
        <v>658</v>
      </c>
      <c r="H249" s="247">
        <v>0</v>
      </c>
      <c r="I249" s="248">
        <v>100000</v>
      </c>
      <c r="J249" s="248">
        <v>1</v>
      </c>
      <c r="K249" s="249">
        <v>2020</v>
      </c>
      <c r="L249" s="249">
        <v>2020</v>
      </c>
      <c r="M249" s="250" t="s">
        <v>35</v>
      </c>
    </row>
    <row r="250" spans="4:13" x14ac:dyDescent="0.35">
      <c r="D250" s="244" t="s">
        <v>1181</v>
      </c>
      <c r="E250" s="245">
        <v>43994</v>
      </c>
      <c r="F250" s="245">
        <v>44214</v>
      </c>
      <c r="G250" s="246" t="s">
        <v>3910</v>
      </c>
      <c r="H250" s="247">
        <v>0</v>
      </c>
      <c r="I250" s="248">
        <v>100000</v>
      </c>
      <c r="J250" s="248">
        <v>1</v>
      </c>
      <c r="K250" s="249">
        <v>2020</v>
      </c>
      <c r="L250" s="249">
        <v>2021</v>
      </c>
      <c r="M250" s="250" t="s">
        <v>33</v>
      </c>
    </row>
    <row r="251" spans="4:13" x14ac:dyDescent="0.35">
      <c r="D251" s="244" t="s">
        <v>1627</v>
      </c>
      <c r="E251" s="245">
        <v>40506</v>
      </c>
      <c r="F251" s="245">
        <v>41239</v>
      </c>
      <c r="G251" s="246" t="s">
        <v>658</v>
      </c>
      <c r="H251" s="247">
        <v>0</v>
      </c>
      <c r="I251" s="248">
        <v>100000</v>
      </c>
      <c r="J251" s="248">
        <v>1</v>
      </c>
      <c r="K251" s="249">
        <v>2010</v>
      </c>
      <c r="L251" s="249">
        <v>2012</v>
      </c>
      <c r="M251" s="250" t="s">
        <v>1560</v>
      </c>
    </row>
    <row r="252" spans="4:13" x14ac:dyDescent="0.35">
      <c r="D252" s="244" t="s">
        <v>2105</v>
      </c>
      <c r="E252" s="245">
        <v>44156</v>
      </c>
      <c r="F252" s="245">
        <v>44158</v>
      </c>
      <c r="G252" s="246" t="s">
        <v>3908</v>
      </c>
      <c r="H252" s="247">
        <v>0</v>
      </c>
      <c r="I252" s="248">
        <v>100000</v>
      </c>
      <c r="J252" s="248">
        <v>1</v>
      </c>
      <c r="K252" s="249">
        <v>2020</v>
      </c>
      <c r="L252" s="249">
        <v>2020</v>
      </c>
      <c r="M252" s="250" t="s">
        <v>11</v>
      </c>
    </row>
    <row r="253" spans="4:13" x14ac:dyDescent="0.35">
      <c r="D253" s="244" t="s">
        <v>2113</v>
      </c>
      <c r="E253" s="245">
        <v>44088</v>
      </c>
      <c r="F253" s="245">
        <v>44225</v>
      </c>
      <c r="G253" s="246" t="s">
        <v>3908</v>
      </c>
      <c r="H253" s="247">
        <v>73550</v>
      </c>
      <c r="I253" s="248">
        <v>173550</v>
      </c>
      <c r="J253" s="248">
        <v>1</v>
      </c>
      <c r="K253" s="249">
        <v>2020</v>
      </c>
      <c r="L253" s="249">
        <v>2021</v>
      </c>
      <c r="M253" s="250" t="s">
        <v>35</v>
      </c>
    </row>
    <row r="254" spans="4:13" x14ac:dyDescent="0.35">
      <c r="D254" s="244" t="s">
        <v>1396</v>
      </c>
      <c r="E254" s="245">
        <v>43973</v>
      </c>
      <c r="F254" s="245">
        <v>44249</v>
      </c>
      <c r="G254" s="246" t="s">
        <v>3908</v>
      </c>
      <c r="H254" s="247">
        <v>349500</v>
      </c>
      <c r="I254" s="248">
        <v>449500</v>
      </c>
      <c r="J254" s="248">
        <v>1</v>
      </c>
      <c r="K254" s="249">
        <v>2020</v>
      </c>
      <c r="L254" s="249">
        <v>2021</v>
      </c>
      <c r="M254" s="250" t="s">
        <v>33</v>
      </c>
    </row>
    <row r="255" spans="4:13" x14ac:dyDescent="0.35">
      <c r="D255" s="244" t="s">
        <v>5382</v>
      </c>
      <c r="E255" s="245">
        <v>43966</v>
      </c>
      <c r="F255" s="245">
        <v>43969</v>
      </c>
      <c r="G255" s="246" t="s">
        <v>3908</v>
      </c>
      <c r="H255" s="247">
        <v>0</v>
      </c>
      <c r="I255" s="248">
        <v>100000</v>
      </c>
      <c r="J255" s="248">
        <v>1</v>
      </c>
      <c r="K255" s="249">
        <v>2020</v>
      </c>
      <c r="L255" s="249">
        <v>2020</v>
      </c>
      <c r="M255" s="250" t="s">
        <v>33</v>
      </c>
    </row>
    <row r="256" spans="4:13" x14ac:dyDescent="0.35">
      <c r="D256" s="244" t="s">
        <v>2607</v>
      </c>
      <c r="E256" s="245">
        <v>44149</v>
      </c>
      <c r="F256" s="245">
        <v>44274</v>
      </c>
      <c r="G256" s="246" t="s">
        <v>3908</v>
      </c>
      <c r="H256" s="247">
        <v>500000</v>
      </c>
      <c r="I256" s="248">
        <v>600000</v>
      </c>
      <c r="J256" s="248">
        <v>1</v>
      </c>
      <c r="K256" s="249">
        <v>2020</v>
      </c>
      <c r="L256" s="249">
        <v>2021</v>
      </c>
      <c r="M256" s="250" t="s">
        <v>11</v>
      </c>
    </row>
    <row r="257" spans="4:13" x14ac:dyDescent="0.35">
      <c r="D257" s="244" t="s">
        <v>2782</v>
      </c>
      <c r="E257" s="245">
        <v>40308</v>
      </c>
      <c r="F257" s="245">
        <v>40311</v>
      </c>
      <c r="G257" s="246" t="s">
        <v>3908</v>
      </c>
      <c r="H257" s="247">
        <v>0</v>
      </c>
      <c r="I257" s="248">
        <v>100000</v>
      </c>
      <c r="J257" s="248">
        <v>1</v>
      </c>
      <c r="K257" s="249">
        <v>2010</v>
      </c>
      <c r="L257" s="249">
        <v>2010</v>
      </c>
      <c r="M257" s="250" t="s">
        <v>1227</v>
      </c>
    </row>
    <row r="258" spans="4:13" x14ac:dyDescent="0.35">
      <c r="D258" s="244" t="s">
        <v>2788</v>
      </c>
      <c r="E258" s="245">
        <v>40259</v>
      </c>
      <c r="F258" s="245">
        <v>40577</v>
      </c>
      <c r="G258" s="246" t="s">
        <v>658</v>
      </c>
      <c r="H258" s="247">
        <v>50000</v>
      </c>
      <c r="I258" s="248">
        <v>150000</v>
      </c>
      <c r="J258" s="248">
        <v>1</v>
      </c>
      <c r="K258" s="249">
        <v>2010</v>
      </c>
      <c r="L258" s="249">
        <v>2011</v>
      </c>
      <c r="M258" s="250" t="s">
        <v>1225</v>
      </c>
    </row>
    <row r="259" spans="4:13" x14ac:dyDescent="0.35">
      <c r="D259" s="244" t="s">
        <v>3722</v>
      </c>
      <c r="E259" s="245">
        <v>43991</v>
      </c>
      <c r="F259" s="245">
        <v>44516</v>
      </c>
      <c r="G259" s="246" t="s">
        <v>4214</v>
      </c>
      <c r="H259" s="247">
        <v>0</v>
      </c>
      <c r="I259" s="248">
        <v>100000</v>
      </c>
      <c r="J259" s="248">
        <v>1</v>
      </c>
      <c r="K259" s="249">
        <v>2020</v>
      </c>
      <c r="L259" s="249">
        <v>2021</v>
      </c>
      <c r="M259" s="250" t="s">
        <v>33</v>
      </c>
    </row>
    <row r="260" spans="4:13" x14ac:dyDescent="0.35">
      <c r="D260" s="244" t="s">
        <v>5969</v>
      </c>
      <c r="E260" s="245">
        <v>44440</v>
      </c>
      <c r="F260" s="245">
        <v>44517</v>
      </c>
      <c r="G260" s="246" t="s">
        <v>658</v>
      </c>
      <c r="H260" s="247">
        <v>21774</v>
      </c>
      <c r="I260" s="248">
        <v>121774</v>
      </c>
      <c r="J260" s="248">
        <v>1</v>
      </c>
      <c r="K260" s="249">
        <v>2021</v>
      </c>
      <c r="L260" s="249">
        <v>2021</v>
      </c>
      <c r="M260" s="250" t="s">
        <v>3073</v>
      </c>
    </row>
    <row r="261" spans="4:13" x14ac:dyDescent="0.35">
      <c r="D261" s="244" t="s">
        <v>6426</v>
      </c>
      <c r="E261" s="245">
        <v>44659</v>
      </c>
      <c r="F261" s="245">
        <v>44662</v>
      </c>
      <c r="G261" s="246" t="s">
        <v>3910</v>
      </c>
      <c r="H261" s="247">
        <v>0</v>
      </c>
      <c r="I261" s="248">
        <v>100000</v>
      </c>
      <c r="J261" s="248">
        <v>1</v>
      </c>
      <c r="K261" s="249">
        <v>2022</v>
      </c>
      <c r="L261" s="249">
        <v>2022</v>
      </c>
      <c r="M261" s="250" t="s">
        <v>6406</v>
      </c>
    </row>
    <row r="262" spans="4:13" x14ac:dyDescent="0.35">
      <c r="D262" s="244" t="s">
        <v>6531</v>
      </c>
      <c r="E262" s="245">
        <v>44671</v>
      </c>
      <c r="F262" s="245">
        <v>44702</v>
      </c>
      <c r="G262" s="246" t="s">
        <v>3908</v>
      </c>
      <c r="H262" s="247">
        <v>21100</v>
      </c>
      <c r="I262" s="248">
        <v>121100</v>
      </c>
      <c r="J262" s="248">
        <v>1</v>
      </c>
      <c r="K262" s="249">
        <v>2022</v>
      </c>
      <c r="L262" s="249">
        <v>2022</v>
      </c>
      <c r="M262" s="250" t="s">
        <v>6406</v>
      </c>
    </row>
    <row r="263" spans="4:13" x14ac:dyDescent="0.35">
      <c r="D263" s="244" t="s">
        <v>6635</v>
      </c>
      <c r="E263" s="245">
        <v>44571</v>
      </c>
      <c r="F263" s="245">
        <v>44736</v>
      </c>
      <c r="G263" s="246" t="s">
        <v>658</v>
      </c>
      <c r="H263" s="247">
        <v>0</v>
      </c>
      <c r="I263" s="248">
        <v>100000</v>
      </c>
      <c r="J263" s="248">
        <v>1</v>
      </c>
      <c r="K263" s="249">
        <v>2022</v>
      </c>
      <c r="L263" s="249">
        <v>2022</v>
      </c>
      <c r="M263" s="250" t="s">
        <v>6021</v>
      </c>
    </row>
    <row r="264" spans="4:13" x14ac:dyDescent="0.35">
      <c r="D264" s="244" t="s">
        <v>6706</v>
      </c>
      <c r="E264" s="245">
        <v>44767</v>
      </c>
      <c r="F264" s="245">
        <v>44768</v>
      </c>
      <c r="G264" s="246" t="s">
        <v>3910</v>
      </c>
      <c r="H264" s="247">
        <v>0</v>
      </c>
      <c r="I264" s="248">
        <v>100000</v>
      </c>
      <c r="J264" s="248">
        <v>1</v>
      </c>
      <c r="K264" s="249">
        <v>2022</v>
      </c>
      <c r="L264" s="249">
        <v>2022</v>
      </c>
      <c r="M264" s="250" t="s">
        <v>6643</v>
      </c>
    </row>
    <row r="265" spans="4:13" x14ac:dyDescent="0.35">
      <c r="D265" s="244" t="s">
        <v>6714</v>
      </c>
      <c r="E265" s="245">
        <v>44750</v>
      </c>
      <c r="F265" s="245">
        <v>44769</v>
      </c>
      <c r="G265" s="246" t="s">
        <v>3910</v>
      </c>
      <c r="H265" s="247">
        <v>0</v>
      </c>
      <c r="I265" s="248">
        <v>100000</v>
      </c>
      <c r="J265" s="248">
        <v>1</v>
      </c>
      <c r="K265" s="249">
        <v>2022</v>
      </c>
      <c r="L265" s="249">
        <v>2022</v>
      </c>
      <c r="M265" s="250" t="s">
        <v>6643</v>
      </c>
    </row>
    <row r="266" spans="4:13" x14ac:dyDescent="0.35">
      <c r="D266" s="244" t="s">
        <v>6897</v>
      </c>
      <c r="E266" s="245">
        <v>44836</v>
      </c>
      <c r="F266" s="245">
        <v>44870</v>
      </c>
      <c r="G266" s="246" t="s">
        <v>3910</v>
      </c>
      <c r="H266" s="247">
        <v>0</v>
      </c>
      <c r="I266" s="248">
        <v>100000</v>
      </c>
      <c r="J266" s="248">
        <v>1</v>
      </c>
      <c r="K266" s="249">
        <v>2022</v>
      </c>
      <c r="L266" s="249">
        <v>2022</v>
      </c>
      <c r="M266" s="250" t="s">
        <v>6825</v>
      </c>
    </row>
    <row r="267" spans="4:13" x14ac:dyDescent="0.35">
      <c r="D267" s="244" t="s">
        <v>6923</v>
      </c>
      <c r="E267" s="245">
        <v>44888</v>
      </c>
      <c r="F267" s="245">
        <v>44890</v>
      </c>
      <c r="G267" s="246" t="s">
        <v>3910</v>
      </c>
      <c r="H267" s="247">
        <v>0</v>
      </c>
      <c r="I267" s="248">
        <v>100000</v>
      </c>
      <c r="J267" s="248">
        <v>1</v>
      </c>
      <c r="K267" s="249">
        <v>2022</v>
      </c>
      <c r="L267" s="249">
        <v>2022</v>
      </c>
      <c r="M267" s="250" t="s">
        <v>6825</v>
      </c>
    </row>
    <row r="268" spans="4:13" x14ac:dyDescent="0.35">
      <c r="D268" s="244" t="s">
        <v>6958</v>
      </c>
      <c r="E268" s="245">
        <v>44912</v>
      </c>
      <c r="F268" s="245">
        <v>44914</v>
      </c>
      <c r="G268" s="246" t="s">
        <v>3910</v>
      </c>
      <c r="H268" s="247">
        <v>0</v>
      </c>
      <c r="I268" s="248">
        <v>100000</v>
      </c>
      <c r="J268" s="248">
        <v>1</v>
      </c>
      <c r="K268" s="249">
        <v>2022</v>
      </c>
      <c r="L268" s="249">
        <v>2022</v>
      </c>
      <c r="M268" s="250" t="s">
        <v>6825</v>
      </c>
    </row>
    <row r="269" spans="4:13" x14ac:dyDescent="0.35">
      <c r="D269" s="244" t="s">
        <v>7195</v>
      </c>
      <c r="E269" s="245">
        <v>44921</v>
      </c>
      <c r="F269" s="245">
        <v>44930</v>
      </c>
      <c r="G269" s="246" t="s">
        <v>3910</v>
      </c>
      <c r="H269" s="247">
        <v>0</v>
      </c>
      <c r="I269" s="248">
        <v>100000</v>
      </c>
      <c r="J269" s="248">
        <v>1</v>
      </c>
      <c r="K269" s="249">
        <v>2022</v>
      </c>
      <c r="L269" s="249">
        <v>2023</v>
      </c>
      <c r="M269" s="250" t="s">
        <v>6825</v>
      </c>
    </row>
    <row r="270" spans="4:13" x14ac:dyDescent="0.35">
      <c r="D270" s="244" t="s">
        <v>7196</v>
      </c>
      <c r="E270" s="245">
        <v>44912</v>
      </c>
      <c r="F270" s="245">
        <v>44917</v>
      </c>
      <c r="G270" s="246" t="s">
        <v>3908</v>
      </c>
      <c r="H270" s="247">
        <v>0</v>
      </c>
      <c r="I270" s="248">
        <v>100000</v>
      </c>
      <c r="J270" s="248">
        <v>1</v>
      </c>
      <c r="K270" s="249">
        <v>2022</v>
      </c>
      <c r="L270" s="249">
        <v>2022</v>
      </c>
      <c r="M270" s="250" t="s">
        <v>6825</v>
      </c>
    </row>
    <row r="271" spans="4:13" x14ac:dyDescent="0.35">
      <c r="D271" s="244" t="s">
        <v>67</v>
      </c>
      <c r="E271" s="245">
        <v>43924</v>
      </c>
      <c r="F271" s="245">
        <v>43928</v>
      </c>
      <c r="G271" s="246" t="s">
        <v>3910</v>
      </c>
      <c r="H271" s="247">
        <v>0</v>
      </c>
      <c r="I271" s="248">
        <v>99520</v>
      </c>
      <c r="J271" s="248">
        <v>1</v>
      </c>
      <c r="K271" s="249">
        <v>2020</v>
      </c>
      <c r="L271" s="249">
        <v>2020</v>
      </c>
      <c r="M271" s="250" t="s">
        <v>33</v>
      </c>
    </row>
    <row r="272" spans="4:13" x14ac:dyDescent="0.35">
      <c r="D272" s="244" t="s">
        <v>6244</v>
      </c>
      <c r="E272" s="245">
        <v>44614</v>
      </c>
      <c r="F272" s="245">
        <v>44615</v>
      </c>
      <c r="G272" s="246" t="s">
        <v>3910</v>
      </c>
      <c r="H272" s="247">
        <v>0</v>
      </c>
      <c r="I272" s="248">
        <v>97029.411760000003</v>
      </c>
      <c r="J272" s="248">
        <v>1</v>
      </c>
      <c r="K272" s="249">
        <v>2022</v>
      </c>
      <c r="L272" s="249">
        <v>2022</v>
      </c>
      <c r="M272" s="250" t="s">
        <v>6021</v>
      </c>
    </row>
    <row r="273" spans="4:13" x14ac:dyDescent="0.35">
      <c r="D273" s="244" t="s">
        <v>17</v>
      </c>
      <c r="E273" s="245">
        <v>44187</v>
      </c>
      <c r="F273" s="245">
        <v>44187</v>
      </c>
      <c r="G273" s="246" t="s">
        <v>3910</v>
      </c>
      <c r="H273" s="247">
        <v>0</v>
      </c>
      <c r="I273" s="248">
        <v>95220</v>
      </c>
      <c r="J273" s="248">
        <v>1</v>
      </c>
      <c r="K273" s="249">
        <v>2020</v>
      </c>
      <c r="L273" s="249">
        <v>2020</v>
      </c>
      <c r="M273" s="250" t="s">
        <v>11</v>
      </c>
    </row>
    <row r="274" spans="4:13" x14ac:dyDescent="0.35">
      <c r="D274" s="244" t="s">
        <v>99</v>
      </c>
      <c r="E274" s="245">
        <v>44186</v>
      </c>
      <c r="F274" s="245">
        <v>44186</v>
      </c>
      <c r="G274" s="246" t="s">
        <v>3910</v>
      </c>
      <c r="H274" s="247">
        <v>-47500</v>
      </c>
      <c r="I274" s="248">
        <v>47500</v>
      </c>
      <c r="J274" s="248">
        <v>1</v>
      </c>
      <c r="K274" s="249">
        <v>2020</v>
      </c>
      <c r="L274" s="249">
        <v>2020</v>
      </c>
      <c r="M274" s="250" t="s">
        <v>11</v>
      </c>
    </row>
    <row r="275" spans="4:13" x14ac:dyDescent="0.35">
      <c r="D275" s="244" t="s">
        <v>6555</v>
      </c>
      <c r="E275" s="245">
        <v>44705</v>
      </c>
      <c r="F275" s="245">
        <v>44705</v>
      </c>
      <c r="G275" s="246" t="s">
        <v>658</v>
      </c>
      <c r="H275" s="247">
        <v>0</v>
      </c>
      <c r="I275" s="248">
        <v>94907</v>
      </c>
      <c r="J275" s="248">
        <v>1</v>
      </c>
      <c r="K275" s="249">
        <v>2022</v>
      </c>
      <c r="L275" s="249">
        <v>2022</v>
      </c>
      <c r="M275" s="250" t="s">
        <v>6406</v>
      </c>
    </row>
    <row r="276" spans="4:13" x14ac:dyDescent="0.35">
      <c r="D276" s="244" t="s">
        <v>276</v>
      </c>
      <c r="E276" s="245">
        <v>44031</v>
      </c>
      <c r="F276" s="245">
        <v>44031</v>
      </c>
      <c r="G276" s="246" t="s">
        <v>3910</v>
      </c>
      <c r="H276" s="247">
        <v>6810</v>
      </c>
      <c r="I276" s="248">
        <v>100000</v>
      </c>
      <c r="J276" s="248">
        <v>1</v>
      </c>
      <c r="K276" s="249">
        <v>2020</v>
      </c>
      <c r="L276" s="249">
        <v>2020</v>
      </c>
      <c r="M276" s="250" t="s">
        <v>35</v>
      </c>
    </row>
    <row r="277" spans="4:13" x14ac:dyDescent="0.35">
      <c r="D277" s="244" t="s">
        <v>1472</v>
      </c>
      <c r="E277" s="245">
        <v>44176</v>
      </c>
      <c r="F277" s="245">
        <v>44176</v>
      </c>
      <c r="G277" s="246" t="s">
        <v>3908</v>
      </c>
      <c r="H277" s="247">
        <v>7000</v>
      </c>
      <c r="I277" s="248">
        <v>100000</v>
      </c>
      <c r="J277" s="248">
        <v>1</v>
      </c>
      <c r="K277" s="249">
        <v>2020</v>
      </c>
      <c r="L277" s="249">
        <v>2020</v>
      </c>
      <c r="M277" s="250" t="s">
        <v>11</v>
      </c>
    </row>
    <row r="278" spans="4:13" x14ac:dyDescent="0.35">
      <c r="D278" s="244" t="s">
        <v>6803</v>
      </c>
      <c r="E278" s="245">
        <v>44818</v>
      </c>
      <c r="F278" s="245">
        <v>44823</v>
      </c>
      <c r="G278" s="246" t="s">
        <v>3910</v>
      </c>
      <c r="H278" s="247">
        <v>7000</v>
      </c>
      <c r="I278" s="248">
        <v>100000</v>
      </c>
      <c r="J278" s="248">
        <v>1</v>
      </c>
      <c r="K278" s="249">
        <v>2022</v>
      </c>
      <c r="L278" s="249">
        <v>2022</v>
      </c>
      <c r="M278" s="250" t="s">
        <v>6643</v>
      </c>
    </row>
    <row r="279" spans="4:13" x14ac:dyDescent="0.35">
      <c r="D279" s="244" t="s">
        <v>3889</v>
      </c>
      <c r="E279" s="245">
        <v>44087</v>
      </c>
      <c r="F279" s="245">
        <v>44087</v>
      </c>
      <c r="G279" s="246" t="s">
        <v>3910</v>
      </c>
      <c r="H279" s="247">
        <v>0</v>
      </c>
      <c r="I279" s="248">
        <v>92860</v>
      </c>
      <c r="J279" s="248">
        <v>1</v>
      </c>
      <c r="K279" s="249">
        <v>2020</v>
      </c>
      <c r="L279" s="249">
        <v>2020</v>
      </c>
      <c r="M279" s="250" t="s">
        <v>35</v>
      </c>
    </row>
    <row r="280" spans="4:13" x14ac:dyDescent="0.35">
      <c r="D280" s="244" t="s">
        <v>446</v>
      </c>
      <c r="E280" s="245">
        <v>44155</v>
      </c>
      <c r="F280" s="245">
        <v>44155</v>
      </c>
      <c r="G280" s="246" t="s">
        <v>3910</v>
      </c>
      <c r="H280" s="247">
        <v>407284</v>
      </c>
      <c r="I280" s="248">
        <v>500000</v>
      </c>
      <c r="J280" s="248">
        <v>1</v>
      </c>
      <c r="K280" s="249">
        <v>2020</v>
      </c>
      <c r="L280" s="249">
        <v>2020</v>
      </c>
      <c r="M280" s="250" t="s">
        <v>11</v>
      </c>
    </row>
    <row r="281" spans="4:13" x14ac:dyDescent="0.35">
      <c r="D281" s="244" t="s">
        <v>6751</v>
      </c>
      <c r="E281" s="245">
        <v>44795</v>
      </c>
      <c r="F281" s="245">
        <v>44796</v>
      </c>
      <c r="G281" s="246" t="s">
        <v>3910</v>
      </c>
      <c r="H281" s="247">
        <v>7500</v>
      </c>
      <c r="I281" s="248">
        <v>100000</v>
      </c>
      <c r="J281" s="248">
        <v>1</v>
      </c>
      <c r="K281" s="249">
        <v>2022</v>
      </c>
      <c r="L281" s="249">
        <v>2022</v>
      </c>
      <c r="M281" s="250" t="s">
        <v>6643</v>
      </c>
    </row>
    <row r="282" spans="4:13" x14ac:dyDescent="0.35">
      <c r="D282" s="244" t="s">
        <v>393</v>
      </c>
      <c r="E282" s="245">
        <v>44119</v>
      </c>
      <c r="F282" s="245">
        <v>44119</v>
      </c>
      <c r="G282" s="246" t="s">
        <v>3908</v>
      </c>
      <c r="H282" s="247">
        <v>6270</v>
      </c>
      <c r="I282" s="248">
        <v>98400</v>
      </c>
      <c r="J282" s="248">
        <v>1</v>
      </c>
      <c r="K282" s="249">
        <v>2020</v>
      </c>
      <c r="L282" s="249">
        <v>2020</v>
      </c>
      <c r="M282" s="250" t="s">
        <v>11</v>
      </c>
    </row>
    <row r="283" spans="4:13" x14ac:dyDescent="0.35">
      <c r="D283" s="244" t="s">
        <v>6940</v>
      </c>
      <c r="E283" s="245">
        <v>44558</v>
      </c>
      <c r="F283" s="245">
        <v>44894</v>
      </c>
      <c r="G283" s="246" t="s">
        <v>4244</v>
      </c>
      <c r="H283" s="247">
        <v>0</v>
      </c>
      <c r="I283" s="248">
        <v>91218</v>
      </c>
      <c r="J283" s="248">
        <v>1</v>
      </c>
      <c r="K283" s="249">
        <v>2021</v>
      </c>
      <c r="L283" s="249">
        <v>2022</v>
      </c>
      <c r="M283" s="250" t="s">
        <v>3138</v>
      </c>
    </row>
    <row r="284" spans="4:13" x14ac:dyDescent="0.35">
      <c r="D284" s="244" t="s">
        <v>6348</v>
      </c>
      <c r="E284" s="245">
        <v>44627</v>
      </c>
      <c r="F284" s="245">
        <v>44643</v>
      </c>
      <c r="G284" s="246" t="s">
        <v>3910</v>
      </c>
      <c r="H284" s="247">
        <v>9000</v>
      </c>
      <c r="I284" s="248">
        <v>100000</v>
      </c>
      <c r="J284" s="248">
        <v>1</v>
      </c>
      <c r="K284" s="249">
        <v>2022</v>
      </c>
      <c r="L284" s="249">
        <v>2022</v>
      </c>
      <c r="M284" s="250" t="s">
        <v>6021</v>
      </c>
    </row>
    <row r="285" spans="4:13" x14ac:dyDescent="0.35">
      <c r="D285" s="244" t="s">
        <v>1659</v>
      </c>
      <c r="E285" s="245">
        <v>40506</v>
      </c>
      <c r="F285" s="245">
        <v>41628</v>
      </c>
      <c r="G285" s="246" t="s">
        <v>658</v>
      </c>
      <c r="H285" s="247">
        <v>0</v>
      </c>
      <c r="I285" s="248">
        <v>90874</v>
      </c>
      <c r="J285" s="248">
        <v>1</v>
      </c>
      <c r="K285" s="249">
        <v>2010</v>
      </c>
      <c r="L285" s="249">
        <v>2013</v>
      </c>
      <c r="M285" s="250" t="s">
        <v>1560</v>
      </c>
    </row>
    <row r="286" spans="4:13" x14ac:dyDescent="0.35">
      <c r="D286" s="244" t="s">
        <v>6691</v>
      </c>
      <c r="E286" s="245">
        <v>44760</v>
      </c>
      <c r="F286" s="245">
        <v>44764</v>
      </c>
      <c r="G286" s="246" t="s">
        <v>3910</v>
      </c>
      <c r="H286" s="247">
        <v>7000</v>
      </c>
      <c r="I286" s="248">
        <v>97617.647060000003</v>
      </c>
      <c r="J286" s="248">
        <v>1</v>
      </c>
      <c r="K286" s="249">
        <v>2022</v>
      </c>
      <c r="L286" s="249">
        <v>2022</v>
      </c>
      <c r="M286" s="250" t="s">
        <v>6643</v>
      </c>
    </row>
    <row r="287" spans="4:13" x14ac:dyDescent="0.35">
      <c r="D287" s="244" t="s">
        <v>540</v>
      </c>
      <c r="E287" s="245">
        <v>43893</v>
      </c>
      <c r="F287" s="245">
        <v>43893</v>
      </c>
      <c r="G287" s="246" t="s">
        <v>3908</v>
      </c>
      <c r="H287" s="247">
        <v>0</v>
      </c>
      <c r="I287" s="248">
        <v>90000</v>
      </c>
      <c r="J287" s="248">
        <v>1</v>
      </c>
      <c r="K287" s="249">
        <v>2020</v>
      </c>
      <c r="L287" s="249">
        <v>2020</v>
      </c>
      <c r="M287" s="250" t="s">
        <v>28</v>
      </c>
    </row>
    <row r="288" spans="4:13" x14ac:dyDescent="0.35">
      <c r="D288" s="244" t="s">
        <v>1073</v>
      </c>
      <c r="E288" s="245">
        <v>44133</v>
      </c>
      <c r="F288" s="245">
        <v>44133</v>
      </c>
      <c r="G288" s="246" t="s">
        <v>3908</v>
      </c>
      <c r="H288" s="247">
        <v>0</v>
      </c>
      <c r="I288" s="248">
        <v>90000</v>
      </c>
      <c r="J288" s="248">
        <v>1</v>
      </c>
      <c r="K288" s="249">
        <v>2020</v>
      </c>
      <c r="L288" s="249">
        <v>2020</v>
      </c>
      <c r="M288" s="250" t="s">
        <v>11</v>
      </c>
    </row>
    <row r="289" spans="4:13" x14ac:dyDescent="0.35">
      <c r="D289" s="244" t="s">
        <v>6876</v>
      </c>
      <c r="E289" s="245">
        <v>44850</v>
      </c>
      <c r="F289" s="245">
        <v>44861</v>
      </c>
      <c r="G289" s="246" t="s">
        <v>3910</v>
      </c>
      <c r="H289" s="247">
        <v>10500</v>
      </c>
      <c r="I289" s="248">
        <v>100000</v>
      </c>
      <c r="J289" s="248">
        <v>1</v>
      </c>
      <c r="K289" s="249">
        <v>2022</v>
      </c>
      <c r="L289" s="249">
        <v>2022</v>
      </c>
      <c r="M289" s="250" t="s">
        <v>6825</v>
      </c>
    </row>
    <row r="290" spans="4:13" x14ac:dyDescent="0.35">
      <c r="D290" s="244" t="s">
        <v>752</v>
      </c>
      <c r="E290" s="245">
        <v>43952</v>
      </c>
      <c r="F290" s="245">
        <v>43952</v>
      </c>
      <c r="G290" s="246" t="s">
        <v>3910</v>
      </c>
      <c r="H290" s="247">
        <v>1082043</v>
      </c>
      <c r="I290" s="248">
        <v>1171042.8570999999</v>
      </c>
      <c r="J290" s="248">
        <v>1</v>
      </c>
      <c r="K290" s="249">
        <v>2020</v>
      </c>
      <c r="L290" s="249">
        <v>2020</v>
      </c>
      <c r="M290" s="250" t="s">
        <v>33</v>
      </c>
    </row>
    <row r="291" spans="4:13" x14ac:dyDescent="0.35">
      <c r="D291" s="244" t="s">
        <v>6473</v>
      </c>
      <c r="E291" s="245">
        <v>44671</v>
      </c>
      <c r="F291" s="245">
        <v>44679</v>
      </c>
      <c r="G291" s="246" t="s">
        <v>3910</v>
      </c>
      <c r="H291" s="247">
        <v>0</v>
      </c>
      <c r="I291" s="248">
        <v>88700</v>
      </c>
      <c r="J291" s="248">
        <v>1</v>
      </c>
      <c r="K291" s="249">
        <v>2022</v>
      </c>
      <c r="L291" s="249">
        <v>2022</v>
      </c>
      <c r="M291" s="250" t="s">
        <v>6406</v>
      </c>
    </row>
    <row r="292" spans="4:13" x14ac:dyDescent="0.35">
      <c r="D292" s="244" t="s">
        <v>6069</v>
      </c>
      <c r="E292" s="245">
        <v>44565</v>
      </c>
      <c r="F292" s="245">
        <v>44568</v>
      </c>
      <c r="G292" s="246" t="s">
        <v>3910</v>
      </c>
      <c r="H292" s="247">
        <v>8000</v>
      </c>
      <c r="I292" s="248">
        <v>96000</v>
      </c>
      <c r="J292" s="248">
        <v>1</v>
      </c>
      <c r="K292" s="249">
        <v>2022</v>
      </c>
      <c r="L292" s="249">
        <v>2022</v>
      </c>
      <c r="M292" s="250" t="s">
        <v>6021</v>
      </c>
    </row>
    <row r="293" spans="4:13" x14ac:dyDescent="0.35">
      <c r="D293" s="244" t="s">
        <v>2141</v>
      </c>
      <c r="E293" s="245">
        <v>44151</v>
      </c>
      <c r="F293" s="245">
        <v>44242</v>
      </c>
      <c r="G293" s="246" t="s">
        <v>3908</v>
      </c>
      <c r="H293" s="247">
        <v>0</v>
      </c>
      <c r="I293" s="248">
        <v>87300</v>
      </c>
      <c r="J293" s="248">
        <v>1</v>
      </c>
      <c r="K293" s="249">
        <v>2020</v>
      </c>
      <c r="L293" s="249">
        <v>2021</v>
      </c>
      <c r="M293" s="250" t="s">
        <v>11</v>
      </c>
    </row>
    <row r="294" spans="4:13" x14ac:dyDescent="0.35">
      <c r="D294" s="244" t="s">
        <v>3836</v>
      </c>
      <c r="E294" s="245">
        <v>44528</v>
      </c>
      <c r="F294" s="245">
        <v>44534</v>
      </c>
      <c r="G294" s="246" t="s">
        <v>3908</v>
      </c>
      <c r="H294" s="247">
        <v>419033</v>
      </c>
      <c r="I294" s="248">
        <v>505047</v>
      </c>
      <c r="J294" s="248">
        <v>1</v>
      </c>
      <c r="K294" s="249">
        <v>2021</v>
      </c>
      <c r="L294" s="249">
        <v>2021</v>
      </c>
      <c r="M294" s="250" t="s">
        <v>3138</v>
      </c>
    </row>
    <row r="295" spans="4:13" x14ac:dyDescent="0.35">
      <c r="D295" s="244" t="s">
        <v>6654</v>
      </c>
      <c r="E295" s="245">
        <v>44740</v>
      </c>
      <c r="F295" s="245">
        <v>44747</v>
      </c>
      <c r="G295" s="246" t="s">
        <v>3910</v>
      </c>
      <c r="H295" s="247">
        <v>9983</v>
      </c>
      <c r="I295" s="248">
        <v>95000</v>
      </c>
      <c r="J295" s="248">
        <v>1</v>
      </c>
      <c r="K295" s="249">
        <v>2022</v>
      </c>
      <c r="L295" s="249">
        <v>2022</v>
      </c>
      <c r="M295" s="250" t="s">
        <v>6406</v>
      </c>
    </row>
    <row r="296" spans="4:13" x14ac:dyDescent="0.35">
      <c r="D296" s="244" t="s">
        <v>6062</v>
      </c>
      <c r="E296" s="245">
        <v>44571</v>
      </c>
      <c r="F296" s="245">
        <v>44573</v>
      </c>
      <c r="G296" s="246" t="s">
        <v>3910</v>
      </c>
      <c r="H296" s="247">
        <v>3000</v>
      </c>
      <c r="I296" s="248">
        <v>87470.588239999997</v>
      </c>
      <c r="J296" s="248">
        <v>1</v>
      </c>
      <c r="K296" s="249">
        <v>2022</v>
      </c>
      <c r="L296" s="249">
        <v>2022</v>
      </c>
      <c r="M296" s="250" t="s">
        <v>6021</v>
      </c>
    </row>
    <row r="297" spans="4:13" x14ac:dyDescent="0.35">
      <c r="D297" s="244" t="s">
        <v>6906</v>
      </c>
      <c r="E297" s="245">
        <v>44865</v>
      </c>
      <c r="F297" s="245">
        <v>44875</v>
      </c>
      <c r="G297" s="246" t="s">
        <v>4199</v>
      </c>
      <c r="H297" s="247">
        <v>0</v>
      </c>
      <c r="I297" s="248">
        <v>83005</v>
      </c>
      <c r="J297" s="248">
        <v>1</v>
      </c>
      <c r="K297" s="249">
        <v>2022</v>
      </c>
      <c r="L297" s="249">
        <v>2022</v>
      </c>
      <c r="M297" s="250" t="s">
        <v>6825</v>
      </c>
    </row>
    <row r="298" spans="4:13" x14ac:dyDescent="0.35">
      <c r="D298" s="244" t="s">
        <v>176</v>
      </c>
      <c r="E298" s="245">
        <v>44044</v>
      </c>
      <c r="F298" s="245">
        <v>44044</v>
      </c>
      <c r="G298" s="246" t="s">
        <v>4214</v>
      </c>
      <c r="H298" s="247">
        <v>41260</v>
      </c>
      <c r="I298" s="248">
        <v>123578</v>
      </c>
      <c r="J298" s="248">
        <v>1</v>
      </c>
      <c r="K298" s="249">
        <v>2020</v>
      </c>
      <c r="L298" s="249">
        <v>2020</v>
      </c>
      <c r="M298" s="250" t="s">
        <v>35</v>
      </c>
    </row>
    <row r="299" spans="4:13" x14ac:dyDescent="0.35">
      <c r="D299" s="244" t="s">
        <v>6815</v>
      </c>
      <c r="E299" s="245">
        <v>44826</v>
      </c>
      <c r="F299" s="245">
        <v>44827</v>
      </c>
      <c r="G299" s="246" t="s">
        <v>3910</v>
      </c>
      <c r="H299" s="247">
        <v>18500</v>
      </c>
      <c r="I299" s="248">
        <v>100000</v>
      </c>
      <c r="J299" s="248">
        <v>1</v>
      </c>
      <c r="K299" s="249">
        <v>2022</v>
      </c>
      <c r="L299" s="249">
        <v>2022</v>
      </c>
      <c r="M299" s="250" t="s">
        <v>6643</v>
      </c>
    </row>
    <row r="300" spans="4:13" x14ac:dyDescent="0.35">
      <c r="D300" s="244" t="s">
        <v>7001</v>
      </c>
      <c r="E300" s="245">
        <v>44592</v>
      </c>
      <c r="F300" s="245">
        <v>44698</v>
      </c>
      <c r="G300" s="246" t="s">
        <v>4263</v>
      </c>
      <c r="H300" s="247">
        <v>0</v>
      </c>
      <c r="I300" s="248">
        <v>80463</v>
      </c>
      <c r="J300" s="248">
        <v>1</v>
      </c>
      <c r="K300" s="249">
        <v>2022</v>
      </c>
      <c r="L300" s="249">
        <v>2022</v>
      </c>
      <c r="M300" s="250" t="s">
        <v>6021</v>
      </c>
    </row>
    <row r="301" spans="4:13" x14ac:dyDescent="0.35">
      <c r="D301" s="244" t="s">
        <v>1564</v>
      </c>
      <c r="E301" s="245">
        <v>40530</v>
      </c>
      <c r="F301" s="245">
        <v>40532</v>
      </c>
      <c r="G301" s="246" t="s">
        <v>3910</v>
      </c>
      <c r="H301" s="247">
        <v>0</v>
      </c>
      <c r="I301" s="248">
        <v>80000</v>
      </c>
      <c r="J301" s="248">
        <v>1</v>
      </c>
      <c r="K301" s="249">
        <v>2010</v>
      </c>
      <c r="L301" s="249">
        <v>2010</v>
      </c>
      <c r="M301" s="250" t="s">
        <v>1560</v>
      </c>
    </row>
    <row r="302" spans="4:13" x14ac:dyDescent="0.35">
      <c r="D302" s="244" t="s">
        <v>2612</v>
      </c>
      <c r="E302" s="245">
        <v>44078</v>
      </c>
      <c r="F302" s="245">
        <v>44279</v>
      </c>
      <c r="G302" s="246" t="s">
        <v>3908</v>
      </c>
      <c r="H302" s="247">
        <v>0</v>
      </c>
      <c r="I302" s="248">
        <v>80000</v>
      </c>
      <c r="J302" s="248">
        <v>1</v>
      </c>
      <c r="K302" s="249">
        <v>2020</v>
      </c>
      <c r="L302" s="249">
        <v>2021</v>
      </c>
      <c r="M302" s="250" t="s">
        <v>35</v>
      </c>
    </row>
    <row r="303" spans="4:13" x14ac:dyDescent="0.35">
      <c r="D303" s="244" t="s">
        <v>3203</v>
      </c>
      <c r="E303" s="245">
        <v>44096</v>
      </c>
      <c r="F303" s="245">
        <v>44393</v>
      </c>
      <c r="G303" s="246" t="s">
        <v>3908</v>
      </c>
      <c r="H303" s="247">
        <v>0</v>
      </c>
      <c r="I303" s="248">
        <v>80000</v>
      </c>
      <c r="J303" s="248">
        <v>1</v>
      </c>
      <c r="K303" s="249">
        <v>2020</v>
      </c>
      <c r="L303" s="249">
        <v>2021</v>
      </c>
      <c r="M303" s="250" t="s">
        <v>35</v>
      </c>
    </row>
    <row r="304" spans="4:13" x14ac:dyDescent="0.35">
      <c r="D304" s="244" t="s">
        <v>1005</v>
      </c>
      <c r="E304" s="245">
        <v>44058</v>
      </c>
      <c r="F304" s="245">
        <v>44058</v>
      </c>
      <c r="G304" s="246" t="s">
        <v>3910</v>
      </c>
      <c r="H304" s="247">
        <v>6270</v>
      </c>
      <c r="I304" s="248">
        <v>86000</v>
      </c>
      <c r="J304" s="248">
        <v>1</v>
      </c>
      <c r="K304" s="249">
        <v>2020</v>
      </c>
      <c r="L304" s="249">
        <v>2020</v>
      </c>
      <c r="M304" s="250" t="s">
        <v>35</v>
      </c>
    </row>
    <row r="305" spans="4:13" x14ac:dyDescent="0.35">
      <c r="D305" s="244" t="s">
        <v>231</v>
      </c>
      <c r="E305" s="245">
        <v>43992</v>
      </c>
      <c r="F305" s="245">
        <v>43992</v>
      </c>
      <c r="G305" s="246" t="s">
        <v>3910</v>
      </c>
      <c r="H305" s="247">
        <v>1112592</v>
      </c>
      <c r="I305" s="248">
        <v>1190912</v>
      </c>
      <c r="J305" s="248">
        <v>1</v>
      </c>
      <c r="K305" s="249">
        <v>2020</v>
      </c>
      <c r="L305" s="249">
        <v>2020</v>
      </c>
      <c r="M305" s="250" t="s">
        <v>33</v>
      </c>
    </row>
    <row r="306" spans="4:13" x14ac:dyDescent="0.35">
      <c r="D306" s="244" t="s">
        <v>5393</v>
      </c>
      <c r="E306" s="245">
        <v>44089</v>
      </c>
      <c r="F306" s="245">
        <v>44147</v>
      </c>
      <c r="G306" s="246" t="s">
        <v>3910</v>
      </c>
      <c r="H306" s="247">
        <v>0</v>
      </c>
      <c r="I306" s="248">
        <v>77420</v>
      </c>
      <c r="J306" s="248">
        <v>1</v>
      </c>
      <c r="K306" s="249">
        <v>2020</v>
      </c>
      <c r="L306" s="249">
        <v>2020</v>
      </c>
      <c r="M306" s="250" t="s">
        <v>35</v>
      </c>
    </row>
    <row r="307" spans="4:13" x14ac:dyDescent="0.35">
      <c r="D307" s="244" t="s">
        <v>2029</v>
      </c>
      <c r="E307" s="245">
        <v>43763</v>
      </c>
      <c r="F307" s="245">
        <v>43763</v>
      </c>
      <c r="G307" s="246" t="s">
        <v>4244</v>
      </c>
      <c r="H307" s="247">
        <v>88080</v>
      </c>
      <c r="I307" s="248">
        <v>165080</v>
      </c>
      <c r="J307" s="248">
        <v>1</v>
      </c>
      <c r="K307" s="249">
        <v>2019</v>
      </c>
      <c r="L307" s="249">
        <v>2019</v>
      </c>
      <c r="M307" s="250" t="s">
        <v>25</v>
      </c>
    </row>
    <row r="308" spans="4:13" x14ac:dyDescent="0.35">
      <c r="D308" s="244" t="s">
        <v>1106</v>
      </c>
      <c r="E308" s="245">
        <v>44156</v>
      </c>
      <c r="F308" s="245">
        <v>44156</v>
      </c>
      <c r="G308" s="246" t="s">
        <v>3910</v>
      </c>
      <c r="H308" s="247">
        <v>8550</v>
      </c>
      <c r="I308" s="248">
        <v>84983</v>
      </c>
      <c r="J308" s="248">
        <v>1</v>
      </c>
      <c r="K308" s="249">
        <v>2020</v>
      </c>
      <c r="L308" s="249">
        <v>2020</v>
      </c>
      <c r="M308" s="250" t="s">
        <v>11</v>
      </c>
    </row>
    <row r="309" spans="4:13" x14ac:dyDescent="0.35">
      <c r="D309" s="244" t="s">
        <v>454</v>
      </c>
      <c r="E309" s="245">
        <v>44158</v>
      </c>
      <c r="F309" s="245">
        <v>44158</v>
      </c>
      <c r="G309" s="246" t="s">
        <v>3910</v>
      </c>
      <c r="H309" s="247">
        <v>0</v>
      </c>
      <c r="I309" s="248">
        <v>76300</v>
      </c>
      <c r="J309" s="248">
        <v>1</v>
      </c>
      <c r="K309" s="249">
        <v>2020</v>
      </c>
      <c r="L309" s="249">
        <v>2020</v>
      </c>
      <c r="M309" s="250" t="s">
        <v>11</v>
      </c>
    </row>
    <row r="310" spans="4:13" x14ac:dyDescent="0.35">
      <c r="D310" s="244" t="s">
        <v>494</v>
      </c>
      <c r="E310" s="245">
        <v>44174</v>
      </c>
      <c r="F310" s="245">
        <v>44174</v>
      </c>
      <c r="G310" s="246" t="s">
        <v>3910</v>
      </c>
      <c r="H310" s="247">
        <v>36250</v>
      </c>
      <c r="I310" s="248">
        <v>112500</v>
      </c>
      <c r="J310" s="248">
        <v>1</v>
      </c>
      <c r="K310" s="249">
        <v>2020</v>
      </c>
      <c r="L310" s="249">
        <v>2020</v>
      </c>
      <c r="M310" s="250" t="s">
        <v>11</v>
      </c>
    </row>
    <row r="311" spans="4:13" x14ac:dyDescent="0.35">
      <c r="D311" s="244" t="s">
        <v>6781</v>
      </c>
      <c r="E311" s="245">
        <v>44801</v>
      </c>
      <c r="F311" s="245">
        <v>44806</v>
      </c>
      <c r="G311" s="246" t="s">
        <v>3910</v>
      </c>
      <c r="H311" s="247">
        <v>111000</v>
      </c>
      <c r="I311" s="248">
        <v>186470.5882</v>
      </c>
      <c r="J311" s="248">
        <v>1</v>
      </c>
      <c r="K311" s="249">
        <v>2022</v>
      </c>
      <c r="L311" s="249">
        <v>2022</v>
      </c>
      <c r="M311" s="250" t="s">
        <v>6643</v>
      </c>
    </row>
    <row r="312" spans="4:13" x14ac:dyDescent="0.35">
      <c r="D312" s="244" t="s">
        <v>6704</v>
      </c>
      <c r="E312" s="245">
        <v>44750</v>
      </c>
      <c r="F312" s="245">
        <v>44768</v>
      </c>
      <c r="G312" s="246" t="s">
        <v>3910</v>
      </c>
      <c r="H312" s="247">
        <v>25000</v>
      </c>
      <c r="I312" s="248">
        <v>100000</v>
      </c>
      <c r="J312" s="248">
        <v>1</v>
      </c>
      <c r="K312" s="249">
        <v>2022</v>
      </c>
      <c r="L312" s="249">
        <v>2022</v>
      </c>
      <c r="M312" s="250" t="s">
        <v>6643</v>
      </c>
    </row>
    <row r="313" spans="4:13" x14ac:dyDescent="0.35">
      <c r="D313" s="244" t="s">
        <v>6498</v>
      </c>
      <c r="E313" s="245">
        <v>44647</v>
      </c>
      <c r="F313" s="245">
        <v>44656</v>
      </c>
      <c r="G313" s="246" t="s">
        <v>4199</v>
      </c>
      <c r="H313" s="247">
        <v>26680</v>
      </c>
      <c r="I313" s="248">
        <v>100000</v>
      </c>
      <c r="J313" s="248">
        <v>1</v>
      </c>
      <c r="K313" s="249">
        <v>2022</v>
      </c>
      <c r="L313" s="249">
        <v>2022</v>
      </c>
      <c r="M313" s="250" t="s">
        <v>6021</v>
      </c>
    </row>
    <row r="314" spans="4:13" x14ac:dyDescent="0.35">
      <c r="D314" s="244" t="s">
        <v>6243</v>
      </c>
      <c r="E314" s="245">
        <v>44582</v>
      </c>
      <c r="F314" s="245">
        <v>44607</v>
      </c>
      <c r="G314" s="246" t="s">
        <v>3910</v>
      </c>
      <c r="H314" s="247">
        <v>0</v>
      </c>
      <c r="I314" s="248">
        <v>73294.11765</v>
      </c>
      <c r="J314" s="248">
        <v>1</v>
      </c>
      <c r="K314" s="249">
        <v>2022</v>
      </c>
      <c r="L314" s="249">
        <v>2022</v>
      </c>
      <c r="M314" s="250" t="s">
        <v>6021</v>
      </c>
    </row>
    <row r="315" spans="4:13" x14ac:dyDescent="0.35">
      <c r="D315" s="244" t="s">
        <v>1501</v>
      </c>
      <c r="E315" s="245">
        <v>43879</v>
      </c>
      <c r="F315" s="245">
        <v>43879</v>
      </c>
      <c r="G315" s="246" t="s">
        <v>4199</v>
      </c>
      <c r="H315" s="247">
        <v>427234</v>
      </c>
      <c r="I315" s="248">
        <v>500000</v>
      </c>
      <c r="J315" s="248">
        <v>1</v>
      </c>
      <c r="K315" s="249">
        <v>2020</v>
      </c>
      <c r="L315" s="249">
        <v>2020</v>
      </c>
      <c r="M315" s="250" t="s">
        <v>28</v>
      </c>
    </row>
    <row r="316" spans="4:13" x14ac:dyDescent="0.35">
      <c r="D316" s="244" t="s">
        <v>6410</v>
      </c>
      <c r="E316" s="245">
        <v>44657</v>
      </c>
      <c r="F316" s="245">
        <v>44658</v>
      </c>
      <c r="G316" s="246" t="s">
        <v>3910</v>
      </c>
      <c r="H316" s="247">
        <v>17000</v>
      </c>
      <c r="I316" s="248">
        <v>88500</v>
      </c>
      <c r="J316" s="248">
        <v>1</v>
      </c>
      <c r="K316" s="249">
        <v>2022</v>
      </c>
      <c r="L316" s="249">
        <v>2022</v>
      </c>
      <c r="M316" s="250" t="s">
        <v>6406</v>
      </c>
    </row>
    <row r="317" spans="4:13" x14ac:dyDescent="0.35">
      <c r="D317" s="244" t="s">
        <v>6888</v>
      </c>
      <c r="E317" s="245">
        <v>44864</v>
      </c>
      <c r="F317" s="245">
        <v>44868</v>
      </c>
      <c r="G317" s="246" t="s">
        <v>3910</v>
      </c>
      <c r="H317" s="247">
        <v>28500</v>
      </c>
      <c r="I317" s="248">
        <v>100000</v>
      </c>
      <c r="J317" s="248">
        <v>1</v>
      </c>
      <c r="K317" s="249">
        <v>2022</v>
      </c>
      <c r="L317" s="249">
        <v>2022</v>
      </c>
      <c r="M317" s="250" t="s">
        <v>6825</v>
      </c>
    </row>
    <row r="318" spans="4:13" x14ac:dyDescent="0.35">
      <c r="D318" s="244" t="s">
        <v>597</v>
      </c>
      <c r="E318" s="245">
        <v>43906</v>
      </c>
      <c r="F318" s="245">
        <v>43906</v>
      </c>
      <c r="G318" s="246" t="s">
        <v>3910</v>
      </c>
      <c r="H318" s="247">
        <v>0</v>
      </c>
      <c r="I318" s="248">
        <v>71340</v>
      </c>
      <c r="J318" s="248">
        <v>1</v>
      </c>
      <c r="K318" s="249">
        <v>2020</v>
      </c>
      <c r="L318" s="249">
        <v>2020</v>
      </c>
      <c r="M318" s="250" t="s">
        <v>28</v>
      </c>
    </row>
    <row r="319" spans="4:13" x14ac:dyDescent="0.35">
      <c r="D319" s="244" t="s">
        <v>3032</v>
      </c>
      <c r="E319" s="245">
        <v>44346</v>
      </c>
      <c r="F319" s="245">
        <v>44347</v>
      </c>
      <c r="G319" s="246" t="s">
        <v>3908</v>
      </c>
      <c r="H319" s="247">
        <v>0</v>
      </c>
      <c r="I319" s="248">
        <v>71250</v>
      </c>
      <c r="J319" s="248">
        <v>1</v>
      </c>
      <c r="K319" s="249">
        <v>2021</v>
      </c>
      <c r="L319" s="249">
        <v>2021</v>
      </c>
      <c r="M319" s="250" t="s">
        <v>2250</v>
      </c>
    </row>
    <row r="320" spans="4:13" x14ac:dyDescent="0.35">
      <c r="D320" s="244" t="s">
        <v>6231</v>
      </c>
      <c r="E320" s="245">
        <v>44601</v>
      </c>
      <c r="F320" s="245">
        <v>44611</v>
      </c>
      <c r="G320" s="246" t="s">
        <v>3910</v>
      </c>
      <c r="H320" s="247">
        <v>10000</v>
      </c>
      <c r="I320" s="248">
        <v>81000</v>
      </c>
      <c r="J320" s="248">
        <v>1</v>
      </c>
      <c r="K320" s="249">
        <v>2022</v>
      </c>
      <c r="L320" s="249">
        <v>2022</v>
      </c>
      <c r="M320" s="250" t="s">
        <v>6021</v>
      </c>
    </row>
    <row r="321" spans="4:13" x14ac:dyDescent="0.35">
      <c r="D321" s="244" t="s">
        <v>2590</v>
      </c>
      <c r="E321" s="245">
        <v>44053</v>
      </c>
      <c r="F321" s="245">
        <v>44103</v>
      </c>
      <c r="G321" s="246" t="s">
        <v>4199</v>
      </c>
      <c r="H321" s="247">
        <v>0</v>
      </c>
      <c r="I321" s="248">
        <v>70000</v>
      </c>
      <c r="J321" s="248">
        <v>1</v>
      </c>
      <c r="K321" s="249">
        <v>2020</v>
      </c>
      <c r="L321" s="249">
        <v>2020</v>
      </c>
      <c r="M321" s="250" t="s">
        <v>35</v>
      </c>
    </row>
    <row r="322" spans="4:13" x14ac:dyDescent="0.35">
      <c r="D322" s="244" t="s">
        <v>6681</v>
      </c>
      <c r="E322" s="245">
        <v>44755</v>
      </c>
      <c r="F322" s="245">
        <v>44763</v>
      </c>
      <c r="G322" s="246" t="s">
        <v>3908</v>
      </c>
      <c r="H322" s="247">
        <v>30000</v>
      </c>
      <c r="I322" s="248">
        <v>100000</v>
      </c>
      <c r="J322" s="248">
        <v>1</v>
      </c>
      <c r="K322" s="249">
        <v>2022</v>
      </c>
      <c r="L322" s="249">
        <v>2022</v>
      </c>
      <c r="M322" s="250" t="s">
        <v>6643</v>
      </c>
    </row>
    <row r="323" spans="4:13" x14ac:dyDescent="0.35">
      <c r="D323" s="244" t="s">
        <v>1158</v>
      </c>
      <c r="E323" s="245">
        <v>44175</v>
      </c>
      <c r="F323" s="245">
        <v>44175</v>
      </c>
      <c r="G323" s="246" t="s">
        <v>3910</v>
      </c>
      <c r="H323" s="247">
        <v>6270</v>
      </c>
      <c r="I323" s="248">
        <v>76000</v>
      </c>
      <c r="J323" s="248">
        <v>1</v>
      </c>
      <c r="K323" s="249">
        <v>2020</v>
      </c>
      <c r="L323" s="249">
        <v>2020</v>
      </c>
      <c r="M323" s="250" t="s">
        <v>11</v>
      </c>
    </row>
    <row r="324" spans="4:13" x14ac:dyDescent="0.35">
      <c r="D324" s="244" t="s">
        <v>2047</v>
      </c>
      <c r="E324" s="245">
        <v>43812</v>
      </c>
      <c r="F324" s="245">
        <v>43812</v>
      </c>
      <c r="G324" s="246" t="s">
        <v>4248</v>
      </c>
      <c r="H324" s="247">
        <v>0</v>
      </c>
      <c r="I324" s="248">
        <v>69540</v>
      </c>
      <c r="J324" s="248">
        <v>1</v>
      </c>
      <c r="K324" s="249">
        <v>2019</v>
      </c>
      <c r="L324" s="249">
        <v>2019</v>
      </c>
      <c r="M324" s="250" t="s">
        <v>25</v>
      </c>
    </row>
    <row r="325" spans="4:13" x14ac:dyDescent="0.35">
      <c r="D325" s="244" t="s">
        <v>6826</v>
      </c>
      <c r="E325" s="245">
        <v>44825</v>
      </c>
      <c r="F325" s="245">
        <v>44838</v>
      </c>
      <c r="G325" s="246" t="s">
        <v>3910</v>
      </c>
      <c r="H325" s="247">
        <v>18857</v>
      </c>
      <c r="I325" s="248">
        <v>87400</v>
      </c>
      <c r="J325" s="248">
        <v>1</v>
      </c>
      <c r="K325" s="249">
        <v>2022</v>
      </c>
      <c r="L325" s="249">
        <v>2022</v>
      </c>
      <c r="M325" s="250" t="s">
        <v>6643</v>
      </c>
    </row>
    <row r="326" spans="4:13" x14ac:dyDescent="0.35">
      <c r="D326" s="244" t="s">
        <v>106</v>
      </c>
      <c r="E326" s="245">
        <v>44177</v>
      </c>
      <c r="F326" s="245">
        <v>44201</v>
      </c>
      <c r="G326" s="246" t="s">
        <v>3910</v>
      </c>
      <c r="H326" s="247">
        <v>2668</v>
      </c>
      <c r="I326" s="248">
        <v>70957</v>
      </c>
      <c r="J326" s="248">
        <v>1</v>
      </c>
      <c r="K326" s="249">
        <v>2020</v>
      </c>
      <c r="L326" s="249">
        <v>2021</v>
      </c>
      <c r="M326" s="250" t="s">
        <v>11</v>
      </c>
    </row>
    <row r="327" spans="4:13" x14ac:dyDescent="0.35">
      <c r="D327" s="244" t="s">
        <v>6221</v>
      </c>
      <c r="E327" s="245">
        <v>44606</v>
      </c>
      <c r="F327" s="245">
        <v>44609</v>
      </c>
      <c r="G327" s="246" t="s">
        <v>3910</v>
      </c>
      <c r="H327" s="247">
        <v>0</v>
      </c>
      <c r="I327" s="248">
        <v>67000</v>
      </c>
      <c r="J327" s="248">
        <v>1</v>
      </c>
      <c r="K327" s="249">
        <v>2022</v>
      </c>
      <c r="L327" s="249">
        <v>2022</v>
      </c>
      <c r="M327" s="250" t="s">
        <v>6021</v>
      </c>
    </row>
    <row r="328" spans="4:13" x14ac:dyDescent="0.35">
      <c r="D328" s="244" t="s">
        <v>1088</v>
      </c>
      <c r="E328" s="245">
        <v>44146</v>
      </c>
      <c r="F328" s="245">
        <v>44146</v>
      </c>
      <c r="G328" s="246" t="s">
        <v>3910</v>
      </c>
      <c r="H328" s="247">
        <v>8550</v>
      </c>
      <c r="I328" s="248">
        <v>75250</v>
      </c>
      <c r="J328" s="248">
        <v>1</v>
      </c>
      <c r="K328" s="249">
        <v>2020</v>
      </c>
      <c r="L328" s="249">
        <v>2020</v>
      </c>
      <c r="M328" s="250" t="s">
        <v>11</v>
      </c>
    </row>
    <row r="329" spans="4:13" x14ac:dyDescent="0.35">
      <c r="D329" s="244" t="s">
        <v>6594</v>
      </c>
      <c r="E329" s="245">
        <v>44700</v>
      </c>
      <c r="F329" s="245">
        <v>44726</v>
      </c>
      <c r="G329" s="246" t="s">
        <v>3910</v>
      </c>
      <c r="H329" s="247">
        <v>201135.86170000001</v>
      </c>
      <c r="I329" s="248">
        <v>267285.86170000001</v>
      </c>
      <c r="J329" s="248">
        <v>1</v>
      </c>
      <c r="K329" s="249">
        <v>2022</v>
      </c>
      <c r="L329" s="249">
        <v>2022</v>
      </c>
      <c r="M329" s="250" t="s">
        <v>6406</v>
      </c>
    </row>
    <row r="330" spans="4:13" x14ac:dyDescent="0.35">
      <c r="D330" s="244" t="s">
        <v>1924</v>
      </c>
      <c r="E330" s="245">
        <v>43359</v>
      </c>
      <c r="F330" s="245">
        <v>43376</v>
      </c>
      <c r="G330" s="246" t="s">
        <v>3908</v>
      </c>
      <c r="H330" s="247">
        <v>325770</v>
      </c>
      <c r="I330" s="248">
        <v>391820</v>
      </c>
      <c r="J330" s="248">
        <v>1</v>
      </c>
      <c r="K330" s="249">
        <v>2018</v>
      </c>
      <c r="L330" s="249">
        <v>2018</v>
      </c>
      <c r="M330" s="250" t="s">
        <v>1257</v>
      </c>
    </row>
    <row r="331" spans="4:13" x14ac:dyDescent="0.35">
      <c r="D331" s="244" t="s">
        <v>875</v>
      </c>
      <c r="E331" s="245">
        <v>44005</v>
      </c>
      <c r="F331" s="245">
        <v>44005</v>
      </c>
      <c r="G331" s="246" t="s">
        <v>3910</v>
      </c>
      <c r="H331" s="247">
        <v>188844</v>
      </c>
      <c r="I331" s="248">
        <v>254000</v>
      </c>
      <c r="J331" s="248">
        <v>1</v>
      </c>
      <c r="K331" s="249">
        <v>2020</v>
      </c>
      <c r="L331" s="249">
        <v>2020</v>
      </c>
      <c r="M331" s="250" t="s">
        <v>33</v>
      </c>
    </row>
    <row r="332" spans="4:13" x14ac:dyDescent="0.35">
      <c r="D332" s="244" t="s">
        <v>1619</v>
      </c>
      <c r="E332" s="245">
        <v>41157</v>
      </c>
      <c r="F332" s="245">
        <v>41169</v>
      </c>
      <c r="G332" s="246" t="s">
        <v>3910</v>
      </c>
      <c r="H332" s="247">
        <v>565000</v>
      </c>
      <c r="I332" s="248">
        <v>627591</v>
      </c>
      <c r="J332" s="248">
        <v>1</v>
      </c>
      <c r="K332" s="249">
        <v>2012</v>
      </c>
      <c r="L332" s="249">
        <v>2012</v>
      </c>
      <c r="M332" s="250" t="s">
        <v>1611</v>
      </c>
    </row>
    <row r="333" spans="4:13" x14ac:dyDescent="0.35">
      <c r="D333" s="244" t="s">
        <v>1148</v>
      </c>
      <c r="E333" s="245">
        <v>43866</v>
      </c>
      <c r="F333" s="245">
        <v>43866</v>
      </c>
      <c r="G333" s="246" t="s">
        <v>3910</v>
      </c>
      <c r="H333" s="247">
        <v>-7.2759576141834001E-12</v>
      </c>
      <c r="I333" s="248">
        <v>62352.941180000002</v>
      </c>
      <c r="J333" s="248">
        <v>1</v>
      </c>
      <c r="K333" s="249">
        <v>2020</v>
      </c>
      <c r="L333" s="249">
        <v>2020</v>
      </c>
      <c r="M333" s="250" t="s">
        <v>28</v>
      </c>
    </row>
    <row r="334" spans="4:13" x14ac:dyDescent="0.35">
      <c r="D334" s="244" t="s">
        <v>6428</v>
      </c>
      <c r="E334" s="245">
        <v>44653</v>
      </c>
      <c r="F334" s="245">
        <v>44659</v>
      </c>
      <c r="G334" s="246" t="s">
        <v>3910</v>
      </c>
      <c r="H334" s="247">
        <v>0</v>
      </c>
      <c r="I334" s="248">
        <v>62200</v>
      </c>
      <c r="J334" s="248">
        <v>1</v>
      </c>
      <c r="K334" s="249">
        <v>2022</v>
      </c>
      <c r="L334" s="249">
        <v>2022</v>
      </c>
      <c r="M334" s="250" t="s">
        <v>6406</v>
      </c>
    </row>
    <row r="335" spans="4:13" x14ac:dyDescent="0.35">
      <c r="D335" s="244" t="s">
        <v>6362</v>
      </c>
      <c r="E335" s="245">
        <v>44633</v>
      </c>
      <c r="F335" s="245">
        <v>44634</v>
      </c>
      <c r="G335" s="246" t="s">
        <v>3910</v>
      </c>
      <c r="H335" s="247">
        <v>0</v>
      </c>
      <c r="I335" s="248">
        <v>61900</v>
      </c>
      <c r="J335" s="248">
        <v>1</v>
      </c>
      <c r="K335" s="249">
        <v>2022</v>
      </c>
      <c r="L335" s="249">
        <v>2022</v>
      </c>
      <c r="M335" s="250" t="s">
        <v>6021</v>
      </c>
    </row>
    <row r="336" spans="4:13" x14ac:dyDescent="0.35">
      <c r="D336" s="244" t="s">
        <v>6718</v>
      </c>
      <c r="E336" s="245">
        <v>44773</v>
      </c>
      <c r="F336" s="245">
        <v>44775</v>
      </c>
      <c r="G336" s="246" t="s">
        <v>3910</v>
      </c>
      <c r="H336" s="247">
        <v>39500</v>
      </c>
      <c r="I336" s="248">
        <v>100000</v>
      </c>
      <c r="J336" s="248">
        <v>1</v>
      </c>
      <c r="K336" s="249">
        <v>2022</v>
      </c>
      <c r="L336" s="249">
        <v>2022</v>
      </c>
      <c r="M336" s="250" t="s">
        <v>6643</v>
      </c>
    </row>
    <row r="337" spans="4:13" x14ac:dyDescent="0.35">
      <c r="D337" s="244" t="s">
        <v>2974</v>
      </c>
      <c r="E337" s="245">
        <v>44335</v>
      </c>
      <c r="F337" s="245">
        <v>44336</v>
      </c>
      <c r="G337" s="246" t="s">
        <v>3910</v>
      </c>
      <c r="H337" s="247">
        <v>70000</v>
      </c>
      <c r="I337" s="248">
        <v>130000</v>
      </c>
      <c r="J337" s="248">
        <v>1</v>
      </c>
      <c r="K337" s="249">
        <v>2021</v>
      </c>
      <c r="L337" s="249">
        <v>2021</v>
      </c>
      <c r="M337" s="250" t="s">
        <v>2250</v>
      </c>
    </row>
    <row r="338" spans="4:13" x14ac:dyDescent="0.35">
      <c r="D338" s="244" t="s">
        <v>6919</v>
      </c>
      <c r="E338" s="245">
        <v>43832</v>
      </c>
      <c r="F338" s="245">
        <v>44887</v>
      </c>
      <c r="G338" s="246" t="s">
        <v>3908</v>
      </c>
      <c r="H338" s="247">
        <v>0</v>
      </c>
      <c r="I338" s="248">
        <v>60000</v>
      </c>
      <c r="J338" s="248">
        <v>1</v>
      </c>
      <c r="K338" s="249">
        <v>2020</v>
      </c>
      <c r="L338" s="249">
        <v>2022</v>
      </c>
      <c r="M338" s="250" t="s">
        <v>28</v>
      </c>
    </row>
    <row r="339" spans="4:13" x14ac:dyDescent="0.35">
      <c r="D339" s="244" t="s">
        <v>424</v>
      </c>
      <c r="E339" s="245">
        <v>44141</v>
      </c>
      <c r="F339" s="245">
        <v>44141</v>
      </c>
      <c r="G339" s="246" t="s">
        <v>3910</v>
      </c>
      <c r="H339" s="247">
        <v>0</v>
      </c>
      <c r="I339" s="248">
        <v>59700</v>
      </c>
      <c r="J339" s="248">
        <v>1</v>
      </c>
      <c r="K339" s="249">
        <v>2020</v>
      </c>
      <c r="L339" s="249">
        <v>2020</v>
      </c>
      <c r="M339" s="250" t="s">
        <v>11</v>
      </c>
    </row>
    <row r="340" spans="4:13" x14ac:dyDescent="0.35">
      <c r="D340" s="244" t="s">
        <v>6556</v>
      </c>
      <c r="E340" s="245">
        <v>44687</v>
      </c>
      <c r="F340" s="245">
        <v>44714</v>
      </c>
      <c r="G340" s="246" t="s">
        <v>3910</v>
      </c>
      <c r="H340" s="247">
        <v>0</v>
      </c>
      <c r="I340" s="248">
        <v>58780</v>
      </c>
      <c r="J340" s="248">
        <v>1</v>
      </c>
      <c r="K340" s="249">
        <v>2022</v>
      </c>
      <c r="L340" s="249">
        <v>2022</v>
      </c>
      <c r="M340" s="250" t="s">
        <v>6406</v>
      </c>
    </row>
    <row r="341" spans="4:13" x14ac:dyDescent="0.35">
      <c r="D341" s="244" t="s">
        <v>3867</v>
      </c>
      <c r="E341" s="245">
        <v>40881</v>
      </c>
      <c r="F341" s="245">
        <v>40892</v>
      </c>
      <c r="G341" s="246" t="s">
        <v>3910</v>
      </c>
      <c r="H341" s="247">
        <v>0</v>
      </c>
      <c r="I341" s="248">
        <v>58468</v>
      </c>
      <c r="J341" s="248">
        <v>1</v>
      </c>
      <c r="K341" s="249">
        <v>2011</v>
      </c>
      <c r="L341" s="249">
        <v>2011</v>
      </c>
      <c r="M341" s="250" t="s">
        <v>1586</v>
      </c>
    </row>
    <row r="342" spans="4:13" x14ac:dyDescent="0.35">
      <c r="D342" s="244" t="s">
        <v>199</v>
      </c>
      <c r="E342" s="245">
        <v>44129</v>
      </c>
      <c r="F342" s="245">
        <v>44129</v>
      </c>
      <c r="G342" s="246" t="s">
        <v>3910</v>
      </c>
      <c r="H342" s="247">
        <v>116500</v>
      </c>
      <c r="I342" s="248">
        <v>174950</v>
      </c>
      <c r="J342" s="248">
        <v>1</v>
      </c>
      <c r="K342" s="249">
        <v>2020</v>
      </c>
      <c r="L342" s="249">
        <v>2020</v>
      </c>
      <c r="M342" s="250" t="s">
        <v>11</v>
      </c>
    </row>
    <row r="343" spans="4:13" x14ac:dyDescent="0.35">
      <c r="D343" s="244" t="s">
        <v>1982</v>
      </c>
      <c r="E343" s="245">
        <v>43411</v>
      </c>
      <c r="F343" s="245">
        <v>43578</v>
      </c>
      <c r="G343" s="246" t="s">
        <v>4195</v>
      </c>
      <c r="H343" s="247">
        <v>2968345</v>
      </c>
      <c r="I343" s="248">
        <v>3026706.05</v>
      </c>
      <c r="J343" s="248">
        <v>1</v>
      </c>
      <c r="K343" s="249">
        <v>2018</v>
      </c>
      <c r="L343" s="249">
        <v>2019</v>
      </c>
      <c r="M343" s="250" t="s">
        <v>684</v>
      </c>
    </row>
    <row r="344" spans="4:13" x14ac:dyDescent="0.35">
      <c r="D344" s="244" t="s">
        <v>1112</v>
      </c>
      <c r="E344" s="245">
        <v>43889</v>
      </c>
      <c r="F344" s="245">
        <v>43889</v>
      </c>
      <c r="G344" s="246" t="s">
        <v>3910</v>
      </c>
      <c r="H344" s="247">
        <v>0</v>
      </c>
      <c r="I344" s="248">
        <v>58340</v>
      </c>
      <c r="J344" s="248">
        <v>1</v>
      </c>
      <c r="K344" s="249">
        <v>2020</v>
      </c>
      <c r="L344" s="249">
        <v>2020</v>
      </c>
      <c r="M344" s="250" t="s">
        <v>28</v>
      </c>
    </row>
    <row r="345" spans="4:13" x14ac:dyDescent="0.35">
      <c r="D345" s="244" t="s">
        <v>58</v>
      </c>
      <c r="E345" s="245">
        <v>44054</v>
      </c>
      <c r="F345" s="245">
        <v>44055</v>
      </c>
      <c r="G345" s="246" t="s">
        <v>3908</v>
      </c>
      <c r="H345" s="247">
        <v>0</v>
      </c>
      <c r="I345" s="248">
        <v>57970</v>
      </c>
      <c r="J345" s="248">
        <v>1</v>
      </c>
      <c r="K345" s="249">
        <v>2020</v>
      </c>
      <c r="L345" s="249">
        <v>2020</v>
      </c>
      <c r="M345" s="250" t="s">
        <v>35</v>
      </c>
    </row>
    <row r="346" spans="4:13" x14ac:dyDescent="0.35">
      <c r="D346" s="244" t="s">
        <v>6262</v>
      </c>
      <c r="E346" s="245">
        <v>44615</v>
      </c>
      <c r="F346" s="245">
        <v>44617</v>
      </c>
      <c r="G346" s="246" t="s">
        <v>3910</v>
      </c>
      <c r="H346" s="247">
        <v>29700</v>
      </c>
      <c r="I346" s="248">
        <v>87200</v>
      </c>
      <c r="J346" s="248">
        <v>1</v>
      </c>
      <c r="K346" s="249">
        <v>2022</v>
      </c>
      <c r="L346" s="249">
        <v>2022</v>
      </c>
      <c r="M346" s="250" t="s">
        <v>6021</v>
      </c>
    </row>
    <row r="347" spans="4:13" x14ac:dyDescent="0.35">
      <c r="D347" s="244" t="s">
        <v>502</v>
      </c>
      <c r="E347" s="245">
        <v>44169</v>
      </c>
      <c r="F347" s="245">
        <v>44169</v>
      </c>
      <c r="G347" s="246" t="s">
        <v>3908</v>
      </c>
      <c r="H347" s="247">
        <v>2320</v>
      </c>
      <c r="I347" s="248">
        <v>59730</v>
      </c>
      <c r="J347" s="248">
        <v>1</v>
      </c>
      <c r="K347" s="249">
        <v>2020</v>
      </c>
      <c r="L347" s="249">
        <v>2020</v>
      </c>
      <c r="M347" s="250" t="s">
        <v>11</v>
      </c>
    </row>
    <row r="348" spans="4:13" x14ac:dyDescent="0.35">
      <c r="D348" s="244" t="s">
        <v>632</v>
      </c>
      <c r="E348" s="245">
        <v>43911</v>
      </c>
      <c r="F348" s="245">
        <v>43911</v>
      </c>
      <c r="G348" s="246" t="s">
        <v>3908</v>
      </c>
      <c r="H348" s="247">
        <v>0</v>
      </c>
      <c r="I348" s="248">
        <v>57330</v>
      </c>
      <c r="J348" s="248">
        <v>1</v>
      </c>
      <c r="K348" s="249">
        <v>2020</v>
      </c>
      <c r="L348" s="249">
        <v>2020</v>
      </c>
      <c r="M348" s="250" t="s">
        <v>28</v>
      </c>
    </row>
    <row r="349" spans="4:13" x14ac:dyDescent="0.35">
      <c r="D349" s="244" t="s">
        <v>6439</v>
      </c>
      <c r="E349" s="245">
        <v>44662</v>
      </c>
      <c r="F349" s="245">
        <v>44670</v>
      </c>
      <c r="G349" s="246" t="s">
        <v>3910</v>
      </c>
      <c r="H349" s="247">
        <v>10000</v>
      </c>
      <c r="I349" s="248">
        <v>66408</v>
      </c>
      <c r="J349" s="248">
        <v>1</v>
      </c>
      <c r="K349" s="249">
        <v>2022</v>
      </c>
      <c r="L349" s="249">
        <v>2022</v>
      </c>
      <c r="M349" s="250" t="s">
        <v>6406</v>
      </c>
    </row>
    <row r="350" spans="4:13" x14ac:dyDescent="0.35">
      <c r="D350" s="244" t="s">
        <v>208</v>
      </c>
      <c r="E350" s="245">
        <v>44177</v>
      </c>
      <c r="F350" s="245">
        <v>44177</v>
      </c>
      <c r="G350" s="246" t="s">
        <v>3908</v>
      </c>
      <c r="H350" s="247">
        <v>6270</v>
      </c>
      <c r="I350" s="248">
        <v>62500</v>
      </c>
      <c r="J350" s="248">
        <v>1</v>
      </c>
      <c r="K350" s="249">
        <v>2020</v>
      </c>
      <c r="L350" s="249">
        <v>2020</v>
      </c>
      <c r="M350" s="250" t="s">
        <v>11</v>
      </c>
    </row>
    <row r="351" spans="4:13" x14ac:dyDescent="0.35">
      <c r="D351" s="244" t="s">
        <v>399</v>
      </c>
      <c r="E351" s="245">
        <v>44129</v>
      </c>
      <c r="F351" s="245">
        <v>44129</v>
      </c>
      <c r="G351" s="246" t="s">
        <v>3910</v>
      </c>
      <c r="H351" s="247">
        <v>0</v>
      </c>
      <c r="I351" s="248">
        <v>55240</v>
      </c>
      <c r="J351" s="248">
        <v>1</v>
      </c>
      <c r="K351" s="249">
        <v>2020</v>
      </c>
      <c r="L351" s="249">
        <v>2020</v>
      </c>
      <c r="M351" s="250" t="s">
        <v>11</v>
      </c>
    </row>
    <row r="352" spans="4:13" x14ac:dyDescent="0.35">
      <c r="D352" s="244" t="s">
        <v>6893</v>
      </c>
      <c r="E352" s="245">
        <v>44846</v>
      </c>
      <c r="F352" s="245">
        <v>44848</v>
      </c>
      <c r="G352" s="246" t="s">
        <v>3910</v>
      </c>
      <c r="H352" s="247">
        <v>45720</v>
      </c>
      <c r="I352" s="248">
        <v>100000</v>
      </c>
      <c r="J352" s="248">
        <v>1</v>
      </c>
      <c r="K352" s="249">
        <v>2022</v>
      </c>
      <c r="L352" s="249">
        <v>2022</v>
      </c>
      <c r="M352" s="250" t="s">
        <v>6825</v>
      </c>
    </row>
    <row r="353" spans="4:13" x14ac:dyDescent="0.35">
      <c r="D353" s="244" t="s">
        <v>2817</v>
      </c>
      <c r="E353" s="245">
        <v>44178</v>
      </c>
      <c r="F353" s="245">
        <v>44186</v>
      </c>
      <c r="G353" s="246" t="s">
        <v>3908</v>
      </c>
      <c r="H353" s="247">
        <v>8700</v>
      </c>
      <c r="I353" s="248">
        <v>62300</v>
      </c>
      <c r="J353" s="248">
        <v>1</v>
      </c>
      <c r="K353" s="249">
        <v>2020</v>
      </c>
      <c r="L353" s="249">
        <v>2020</v>
      </c>
      <c r="M353" s="250" t="s">
        <v>11</v>
      </c>
    </row>
    <row r="354" spans="4:13" x14ac:dyDescent="0.35">
      <c r="D354" s="244" t="s">
        <v>345</v>
      </c>
      <c r="E354" s="245">
        <v>44093</v>
      </c>
      <c r="F354" s="245">
        <v>44093</v>
      </c>
      <c r="G354" s="246" t="s">
        <v>3908</v>
      </c>
      <c r="H354" s="247">
        <v>0</v>
      </c>
      <c r="I354" s="248">
        <v>51980</v>
      </c>
      <c r="J354" s="248">
        <v>1</v>
      </c>
      <c r="K354" s="249">
        <v>2020</v>
      </c>
      <c r="L354" s="249">
        <v>2020</v>
      </c>
      <c r="M354" s="250" t="s">
        <v>35</v>
      </c>
    </row>
    <row r="355" spans="4:13" x14ac:dyDescent="0.35">
      <c r="D355" s="244" t="s">
        <v>32</v>
      </c>
      <c r="E355" s="245">
        <v>44008</v>
      </c>
      <c r="F355" s="245">
        <v>44009</v>
      </c>
      <c r="G355" s="246" t="s">
        <v>3908</v>
      </c>
      <c r="H355" s="247">
        <v>0</v>
      </c>
      <c r="I355" s="248">
        <v>51790</v>
      </c>
      <c r="J355" s="248">
        <v>1</v>
      </c>
      <c r="K355" s="249">
        <v>2020</v>
      </c>
      <c r="L355" s="249">
        <v>2020</v>
      </c>
      <c r="M355" s="250" t="s">
        <v>33</v>
      </c>
    </row>
    <row r="356" spans="4:13" x14ac:dyDescent="0.35">
      <c r="D356" s="244" t="s">
        <v>1212</v>
      </c>
      <c r="E356" s="245">
        <v>44193</v>
      </c>
      <c r="F356" s="245">
        <v>44203</v>
      </c>
      <c r="G356" s="246" t="s">
        <v>3910</v>
      </c>
      <c r="H356" s="247">
        <v>0</v>
      </c>
      <c r="I356" s="248">
        <v>51620</v>
      </c>
      <c r="J356" s="248">
        <v>1</v>
      </c>
      <c r="K356" s="249">
        <v>2020</v>
      </c>
      <c r="L356" s="249">
        <v>2021</v>
      </c>
      <c r="M356" s="250" t="s">
        <v>11</v>
      </c>
    </row>
    <row r="357" spans="4:13" x14ac:dyDescent="0.35">
      <c r="D357" s="244" t="s">
        <v>969</v>
      </c>
      <c r="E357" s="245">
        <v>44026</v>
      </c>
      <c r="F357" s="245">
        <v>44026</v>
      </c>
      <c r="G357" s="246" t="s">
        <v>3910</v>
      </c>
      <c r="H357" s="247">
        <v>8550</v>
      </c>
      <c r="I357" s="248">
        <v>60000</v>
      </c>
      <c r="J357" s="248">
        <v>1</v>
      </c>
      <c r="K357" s="249">
        <v>2020</v>
      </c>
      <c r="L357" s="249">
        <v>2020</v>
      </c>
      <c r="M357" s="250" t="s">
        <v>35</v>
      </c>
    </row>
    <row r="358" spans="4:13" x14ac:dyDescent="0.35">
      <c r="D358" s="244" t="s">
        <v>5253</v>
      </c>
      <c r="E358" s="245">
        <v>44239</v>
      </c>
      <c r="F358" s="245">
        <v>44243</v>
      </c>
      <c r="G358" s="246" t="s">
        <v>3910</v>
      </c>
      <c r="H358" s="247">
        <v>17400</v>
      </c>
      <c r="I358" s="248">
        <v>67860</v>
      </c>
      <c r="J358" s="248">
        <v>1</v>
      </c>
      <c r="K358" s="249">
        <v>2021</v>
      </c>
      <c r="L358" s="249">
        <v>2021</v>
      </c>
      <c r="M358" s="250" t="s">
        <v>21</v>
      </c>
    </row>
    <row r="359" spans="4:13" x14ac:dyDescent="0.35">
      <c r="D359" s="244" t="s">
        <v>600</v>
      </c>
      <c r="E359" s="245">
        <v>43894</v>
      </c>
      <c r="F359" s="245">
        <v>43894</v>
      </c>
      <c r="G359" s="246" t="s">
        <v>3910</v>
      </c>
      <c r="H359" s="247">
        <v>0</v>
      </c>
      <c r="I359" s="248">
        <v>50340</v>
      </c>
      <c r="J359" s="248">
        <v>1</v>
      </c>
      <c r="K359" s="249">
        <v>2020</v>
      </c>
      <c r="L359" s="249">
        <v>2020</v>
      </c>
      <c r="M359" s="250" t="s">
        <v>28</v>
      </c>
    </row>
    <row r="360" spans="4:13" x14ac:dyDescent="0.35">
      <c r="D360" s="244" t="s">
        <v>765</v>
      </c>
      <c r="E360" s="245">
        <v>43974</v>
      </c>
      <c r="F360" s="245">
        <v>43974</v>
      </c>
      <c r="G360" s="246" t="s">
        <v>3908</v>
      </c>
      <c r="H360" s="247">
        <v>0</v>
      </c>
      <c r="I360" s="248">
        <v>50000</v>
      </c>
      <c r="J360" s="248">
        <v>1</v>
      </c>
      <c r="K360" s="249">
        <v>2020</v>
      </c>
      <c r="L360" s="249">
        <v>2020</v>
      </c>
      <c r="M360" s="250" t="s">
        <v>33</v>
      </c>
    </row>
    <row r="361" spans="4:13" x14ac:dyDescent="0.35">
      <c r="D361" s="244" t="s">
        <v>789</v>
      </c>
      <c r="E361" s="245">
        <v>44079</v>
      </c>
      <c r="F361" s="245">
        <v>44079</v>
      </c>
      <c r="G361" s="246" t="s">
        <v>3908</v>
      </c>
      <c r="H361" s="247">
        <v>0</v>
      </c>
      <c r="I361" s="248">
        <v>50000</v>
      </c>
      <c r="J361" s="248">
        <v>1</v>
      </c>
      <c r="K361" s="249">
        <v>2020</v>
      </c>
      <c r="L361" s="249">
        <v>2020</v>
      </c>
      <c r="M361" s="250" t="s">
        <v>35</v>
      </c>
    </row>
    <row r="362" spans="4:13" x14ac:dyDescent="0.35">
      <c r="D362" s="244" t="s">
        <v>832</v>
      </c>
      <c r="E362" s="245">
        <v>43944</v>
      </c>
      <c r="F362" s="245">
        <v>43944</v>
      </c>
      <c r="G362" s="246" t="s">
        <v>3908</v>
      </c>
      <c r="H362" s="247">
        <v>0</v>
      </c>
      <c r="I362" s="248">
        <v>50000</v>
      </c>
      <c r="J362" s="248">
        <v>1</v>
      </c>
      <c r="K362" s="249">
        <v>2020</v>
      </c>
      <c r="L362" s="249">
        <v>2020</v>
      </c>
      <c r="M362" s="250" t="s">
        <v>33</v>
      </c>
    </row>
    <row r="363" spans="4:13" x14ac:dyDescent="0.35">
      <c r="D363" s="244" t="s">
        <v>841</v>
      </c>
      <c r="E363" s="245">
        <v>43951</v>
      </c>
      <c r="F363" s="245">
        <v>43951</v>
      </c>
      <c r="G363" s="246" t="s">
        <v>3908</v>
      </c>
      <c r="H363" s="247">
        <v>50000</v>
      </c>
      <c r="I363" s="248">
        <v>100000</v>
      </c>
      <c r="J363" s="248">
        <v>1</v>
      </c>
      <c r="K363" s="249">
        <v>2020</v>
      </c>
      <c r="L363" s="249">
        <v>2020</v>
      </c>
      <c r="M363" s="250" t="s">
        <v>33</v>
      </c>
    </row>
    <row r="364" spans="4:13" x14ac:dyDescent="0.35">
      <c r="D364" s="244" t="s">
        <v>860</v>
      </c>
      <c r="E364" s="245">
        <v>43937</v>
      </c>
      <c r="F364" s="245">
        <v>43937</v>
      </c>
      <c r="G364" s="246" t="s">
        <v>3910</v>
      </c>
      <c r="H364" s="247">
        <v>0</v>
      </c>
      <c r="I364" s="248">
        <v>50000</v>
      </c>
      <c r="J364" s="248">
        <v>1</v>
      </c>
      <c r="K364" s="249">
        <v>2020</v>
      </c>
      <c r="L364" s="249">
        <v>2020</v>
      </c>
      <c r="M364" s="250" t="s">
        <v>33</v>
      </c>
    </row>
    <row r="365" spans="4:13" x14ac:dyDescent="0.35">
      <c r="D365" s="244" t="s">
        <v>1000</v>
      </c>
      <c r="E365" s="245">
        <v>44008</v>
      </c>
      <c r="F365" s="245">
        <v>44008</v>
      </c>
      <c r="G365" s="246" t="s">
        <v>3908</v>
      </c>
      <c r="H365" s="247">
        <v>0</v>
      </c>
      <c r="I365" s="248">
        <v>50000</v>
      </c>
      <c r="J365" s="248">
        <v>1</v>
      </c>
      <c r="K365" s="249">
        <v>2020</v>
      </c>
      <c r="L365" s="249">
        <v>2020</v>
      </c>
      <c r="M365" s="250" t="s">
        <v>33</v>
      </c>
    </row>
    <row r="366" spans="4:13" x14ac:dyDescent="0.35">
      <c r="D366" s="244" t="s">
        <v>1037</v>
      </c>
      <c r="E366" s="245">
        <v>44077</v>
      </c>
      <c r="F366" s="245">
        <v>44077</v>
      </c>
      <c r="G366" s="246" t="s">
        <v>3908</v>
      </c>
      <c r="H366" s="247">
        <v>0</v>
      </c>
      <c r="I366" s="248">
        <v>50000</v>
      </c>
      <c r="J366" s="248">
        <v>1</v>
      </c>
      <c r="K366" s="249">
        <v>2020</v>
      </c>
      <c r="L366" s="249">
        <v>2020</v>
      </c>
      <c r="M366" s="250" t="s">
        <v>35</v>
      </c>
    </row>
    <row r="367" spans="4:13" x14ac:dyDescent="0.35">
      <c r="D367" s="244" t="s">
        <v>1040</v>
      </c>
      <c r="E367" s="245">
        <v>44102</v>
      </c>
      <c r="F367" s="245">
        <v>44102</v>
      </c>
      <c r="G367" s="246" t="s">
        <v>3908</v>
      </c>
      <c r="H367" s="247">
        <v>0</v>
      </c>
      <c r="I367" s="248">
        <v>50000</v>
      </c>
      <c r="J367" s="248">
        <v>1</v>
      </c>
      <c r="K367" s="249">
        <v>2020</v>
      </c>
      <c r="L367" s="249">
        <v>2020</v>
      </c>
      <c r="M367" s="250" t="s">
        <v>35</v>
      </c>
    </row>
    <row r="368" spans="4:13" x14ac:dyDescent="0.35">
      <c r="D368" s="244" t="s">
        <v>1058</v>
      </c>
      <c r="E368" s="245">
        <v>44124</v>
      </c>
      <c r="F368" s="245">
        <v>44124</v>
      </c>
      <c r="G368" s="246" t="s">
        <v>3908</v>
      </c>
      <c r="H368" s="247">
        <v>50000</v>
      </c>
      <c r="I368" s="248">
        <v>100000</v>
      </c>
      <c r="J368" s="248">
        <v>1</v>
      </c>
      <c r="K368" s="249">
        <v>2020</v>
      </c>
      <c r="L368" s="249">
        <v>2020</v>
      </c>
      <c r="M368" s="250" t="s">
        <v>11</v>
      </c>
    </row>
    <row r="369" spans="4:13" x14ac:dyDescent="0.35">
      <c r="D369" s="244" t="s">
        <v>1468</v>
      </c>
      <c r="E369" s="245">
        <v>44051</v>
      </c>
      <c r="F369" s="245">
        <v>44051</v>
      </c>
      <c r="G369" s="246" t="s">
        <v>4199</v>
      </c>
      <c r="H369" s="247">
        <v>0</v>
      </c>
      <c r="I369" s="248">
        <v>50000</v>
      </c>
      <c r="J369" s="248">
        <v>1</v>
      </c>
      <c r="K369" s="249">
        <v>2020</v>
      </c>
      <c r="L369" s="249">
        <v>2020</v>
      </c>
      <c r="M369" s="250" t="s">
        <v>35</v>
      </c>
    </row>
    <row r="370" spans="4:13" x14ac:dyDescent="0.35">
      <c r="D370" s="244" t="s">
        <v>1514</v>
      </c>
      <c r="E370" s="245">
        <v>44015</v>
      </c>
      <c r="F370" s="245">
        <v>44015</v>
      </c>
      <c r="G370" s="246" t="s">
        <v>658</v>
      </c>
      <c r="H370" s="247">
        <v>0</v>
      </c>
      <c r="I370" s="248">
        <v>50000</v>
      </c>
      <c r="J370" s="248">
        <v>1</v>
      </c>
      <c r="K370" s="249">
        <v>2020</v>
      </c>
      <c r="L370" s="249">
        <v>2020</v>
      </c>
      <c r="M370" s="250" t="s">
        <v>35</v>
      </c>
    </row>
    <row r="371" spans="4:13" x14ac:dyDescent="0.35">
      <c r="D371" s="244" t="s">
        <v>1517</v>
      </c>
      <c r="E371" s="245">
        <v>43843</v>
      </c>
      <c r="F371" s="245">
        <v>43843</v>
      </c>
      <c r="G371" s="246" t="s">
        <v>658</v>
      </c>
      <c r="H371" s="247">
        <v>0</v>
      </c>
      <c r="I371" s="248">
        <v>50000</v>
      </c>
      <c r="J371" s="248">
        <v>1</v>
      </c>
      <c r="K371" s="249">
        <v>2020</v>
      </c>
      <c r="L371" s="249">
        <v>2020</v>
      </c>
      <c r="M371" s="250" t="s">
        <v>28</v>
      </c>
    </row>
    <row r="372" spans="4:13" x14ac:dyDescent="0.35">
      <c r="D372" s="244" t="s">
        <v>1519</v>
      </c>
      <c r="E372" s="245">
        <v>43945</v>
      </c>
      <c r="F372" s="245">
        <v>43945</v>
      </c>
      <c r="G372" s="246" t="s">
        <v>658</v>
      </c>
      <c r="H372" s="247">
        <v>0</v>
      </c>
      <c r="I372" s="248">
        <v>50000</v>
      </c>
      <c r="J372" s="248">
        <v>1</v>
      </c>
      <c r="K372" s="249">
        <v>2020</v>
      </c>
      <c r="L372" s="249">
        <v>2020</v>
      </c>
      <c r="M372" s="250" t="s">
        <v>33</v>
      </c>
    </row>
    <row r="373" spans="4:13" x14ac:dyDescent="0.35">
      <c r="D373" s="244" t="s">
        <v>1521</v>
      </c>
      <c r="E373" s="245">
        <v>44008</v>
      </c>
      <c r="F373" s="245">
        <v>44008</v>
      </c>
      <c r="G373" s="246" t="s">
        <v>658</v>
      </c>
      <c r="H373" s="247">
        <v>0</v>
      </c>
      <c r="I373" s="248">
        <v>50000</v>
      </c>
      <c r="J373" s="248">
        <v>1</v>
      </c>
      <c r="K373" s="249">
        <v>2020</v>
      </c>
      <c r="L373" s="249">
        <v>2020</v>
      </c>
      <c r="M373" s="250" t="s">
        <v>33</v>
      </c>
    </row>
    <row r="374" spans="4:13" x14ac:dyDescent="0.35">
      <c r="D374" s="244" t="s">
        <v>1530</v>
      </c>
      <c r="E374" s="245">
        <v>44101</v>
      </c>
      <c r="F374" s="245">
        <v>44101</v>
      </c>
      <c r="G374" s="246" t="s">
        <v>658</v>
      </c>
      <c r="H374" s="247">
        <v>0</v>
      </c>
      <c r="I374" s="248">
        <v>50000</v>
      </c>
      <c r="J374" s="248">
        <v>1</v>
      </c>
      <c r="K374" s="249">
        <v>2020</v>
      </c>
      <c r="L374" s="249">
        <v>2020</v>
      </c>
      <c r="M374" s="250" t="s">
        <v>35</v>
      </c>
    </row>
    <row r="375" spans="4:13" x14ac:dyDescent="0.35">
      <c r="D375" s="244" t="s">
        <v>1542</v>
      </c>
      <c r="E375" s="245">
        <v>44122</v>
      </c>
      <c r="F375" s="245">
        <v>44208</v>
      </c>
      <c r="G375" s="246" t="s">
        <v>3910</v>
      </c>
      <c r="H375" s="247">
        <v>0</v>
      </c>
      <c r="I375" s="248">
        <v>50000</v>
      </c>
      <c r="J375" s="248">
        <v>1</v>
      </c>
      <c r="K375" s="249">
        <v>2020</v>
      </c>
      <c r="L375" s="249">
        <v>2021</v>
      </c>
      <c r="M375" s="250" t="s">
        <v>11</v>
      </c>
    </row>
    <row r="376" spans="4:13" x14ac:dyDescent="0.35">
      <c r="D376" s="244" t="s">
        <v>1633</v>
      </c>
      <c r="E376" s="245">
        <v>40534</v>
      </c>
      <c r="F376" s="245">
        <v>41324</v>
      </c>
      <c r="G376" s="246" t="s">
        <v>658</v>
      </c>
      <c r="H376" s="247">
        <v>0</v>
      </c>
      <c r="I376" s="248">
        <v>50000</v>
      </c>
      <c r="J376" s="248">
        <v>1</v>
      </c>
      <c r="K376" s="249">
        <v>2010</v>
      </c>
      <c r="L376" s="249">
        <v>2013</v>
      </c>
      <c r="M376" s="250" t="s">
        <v>1560</v>
      </c>
    </row>
    <row r="377" spans="4:13" x14ac:dyDescent="0.35">
      <c r="D377" s="244" t="s">
        <v>2067</v>
      </c>
      <c r="E377" s="245">
        <v>43861</v>
      </c>
      <c r="F377" s="245">
        <v>43881</v>
      </c>
      <c r="G377" s="246" t="s">
        <v>3908</v>
      </c>
      <c r="H377" s="247">
        <v>0</v>
      </c>
      <c r="I377" s="248">
        <v>50000</v>
      </c>
      <c r="J377" s="248">
        <v>1</v>
      </c>
      <c r="K377" s="249">
        <v>2020</v>
      </c>
      <c r="L377" s="249">
        <v>2020</v>
      </c>
      <c r="M377" s="250" t="s">
        <v>28</v>
      </c>
    </row>
    <row r="378" spans="4:13" x14ac:dyDescent="0.35">
      <c r="D378" s="244" t="s">
        <v>2544</v>
      </c>
      <c r="E378" s="245">
        <v>43894</v>
      </c>
      <c r="F378" s="245">
        <v>44369</v>
      </c>
      <c r="G378" s="246" t="s">
        <v>3908</v>
      </c>
      <c r="H378" s="247">
        <v>0</v>
      </c>
      <c r="I378" s="248">
        <v>50000</v>
      </c>
      <c r="J378" s="248">
        <v>1</v>
      </c>
      <c r="K378" s="249">
        <v>2020</v>
      </c>
      <c r="L378" s="249">
        <v>2021</v>
      </c>
      <c r="M378" s="250" t="s">
        <v>28</v>
      </c>
    </row>
    <row r="379" spans="4:13" x14ac:dyDescent="0.35">
      <c r="D379" s="244" t="s">
        <v>3436</v>
      </c>
      <c r="E379" s="245">
        <v>43981</v>
      </c>
      <c r="F379" s="245">
        <v>44449</v>
      </c>
      <c r="G379" s="246" t="s">
        <v>3910</v>
      </c>
      <c r="H379" s="247">
        <v>0</v>
      </c>
      <c r="I379" s="248">
        <v>50000</v>
      </c>
      <c r="J379" s="248">
        <v>1</v>
      </c>
      <c r="K379" s="249">
        <v>2020</v>
      </c>
      <c r="L379" s="249">
        <v>2021</v>
      </c>
      <c r="M379" s="250" t="s">
        <v>33</v>
      </c>
    </row>
    <row r="380" spans="4:13" x14ac:dyDescent="0.35">
      <c r="D380" s="244" t="s">
        <v>3622</v>
      </c>
      <c r="E380" s="245">
        <v>44490</v>
      </c>
      <c r="F380" s="245">
        <v>44494</v>
      </c>
      <c r="G380" s="246" t="s">
        <v>3910</v>
      </c>
      <c r="H380" s="247">
        <v>0</v>
      </c>
      <c r="I380" s="248">
        <v>50000</v>
      </c>
      <c r="J380" s="248">
        <v>1</v>
      </c>
      <c r="K380" s="249">
        <v>2021</v>
      </c>
      <c r="L380" s="249">
        <v>2021</v>
      </c>
      <c r="M380" s="250" t="s">
        <v>3138</v>
      </c>
    </row>
    <row r="381" spans="4:13" x14ac:dyDescent="0.35">
      <c r="D381" s="244" t="s">
        <v>6068</v>
      </c>
      <c r="E381" s="245">
        <v>44573</v>
      </c>
      <c r="F381" s="245">
        <v>44573</v>
      </c>
      <c r="G381" s="246" t="s">
        <v>658</v>
      </c>
      <c r="H381" s="247">
        <v>0</v>
      </c>
      <c r="I381" s="248">
        <v>50000</v>
      </c>
      <c r="J381" s="248">
        <v>1</v>
      </c>
      <c r="K381" s="249">
        <v>2022</v>
      </c>
      <c r="L381" s="249">
        <v>2022</v>
      </c>
      <c r="M381" s="250" t="s">
        <v>6021</v>
      </c>
    </row>
    <row r="382" spans="4:13" x14ac:dyDescent="0.35">
      <c r="D382" s="244" t="s">
        <v>6106</v>
      </c>
      <c r="E382" s="245">
        <v>44571</v>
      </c>
      <c r="F382" s="245">
        <v>44580</v>
      </c>
      <c r="G382" s="246" t="s">
        <v>3910</v>
      </c>
      <c r="H382" s="247">
        <v>40000</v>
      </c>
      <c r="I382" s="248">
        <v>90000</v>
      </c>
      <c r="J382" s="248">
        <v>1</v>
      </c>
      <c r="K382" s="249">
        <v>2022</v>
      </c>
      <c r="L382" s="249">
        <v>2022</v>
      </c>
      <c r="M382" s="250" t="s">
        <v>6021</v>
      </c>
    </row>
    <row r="383" spans="4:13" x14ac:dyDescent="0.35">
      <c r="D383" s="244" t="s">
        <v>6392</v>
      </c>
      <c r="E383" s="245">
        <v>44640</v>
      </c>
      <c r="F383" s="245">
        <v>44652</v>
      </c>
      <c r="G383" s="246" t="s">
        <v>3910</v>
      </c>
      <c r="H383" s="247">
        <v>0</v>
      </c>
      <c r="I383" s="248">
        <v>50000</v>
      </c>
      <c r="J383" s="248">
        <v>1</v>
      </c>
      <c r="K383" s="249">
        <v>2022</v>
      </c>
      <c r="L383" s="249">
        <v>2022</v>
      </c>
      <c r="M383" s="250" t="s">
        <v>6021</v>
      </c>
    </row>
    <row r="384" spans="4:13" x14ac:dyDescent="0.35">
      <c r="D384" s="244" t="s">
        <v>6427</v>
      </c>
      <c r="E384" s="245">
        <v>44567</v>
      </c>
      <c r="F384" s="245">
        <v>44602</v>
      </c>
      <c r="G384" s="246" t="s">
        <v>3910</v>
      </c>
      <c r="H384" s="247">
        <v>0</v>
      </c>
      <c r="I384" s="248">
        <v>50000</v>
      </c>
      <c r="J384" s="248">
        <v>1</v>
      </c>
      <c r="K384" s="249">
        <v>2022</v>
      </c>
      <c r="L384" s="249">
        <v>2022</v>
      </c>
      <c r="M384" s="250" t="s">
        <v>6021</v>
      </c>
    </row>
    <row r="385" spans="4:13" x14ac:dyDescent="0.35">
      <c r="D385" s="244" t="s">
        <v>6572</v>
      </c>
      <c r="E385" s="245">
        <v>44673</v>
      </c>
      <c r="F385" s="245">
        <v>44698</v>
      </c>
      <c r="G385" s="246" t="s">
        <v>658</v>
      </c>
      <c r="H385" s="247">
        <v>0</v>
      </c>
      <c r="I385" s="248">
        <v>50000</v>
      </c>
      <c r="J385" s="248">
        <v>1</v>
      </c>
      <c r="K385" s="249">
        <v>2022</v>
      </c>
      <c r="L385" s="249">
        <v>2022</v>
      </c>
      <c r="M385" s="250" t="s">
        <v>6406</v>
      </c>
    </row>
    <row r="386" spans="4:13" x14ac:dyDescent="0.35">
      <c r="D386" s="244" t="s">
        <v>6758</v>
      </c>
      <c r="E386" s="245">
        <v>44764</v>
      </c>
      <c r="F386" s="245">
        <v>44799</v>
      </c>
      <c r="G386" s="246" t="s">
        <v>3910</v>
      </c>
      <c r="H386" s="247">
        <v>0</v>
      </c>
      <c r="I386" s="248">
        <v>50000</v>
      </c>
      <c r="J386" s="248">
        <v>1</v>
      </c>
      <c r="K386" s="249">
        <v>2022</v>
      </c>
      <c r="L386" s="249">
        <v>2022</v>
      </c>
      <c r="M386" s="250" t="s">
        <v>6643</v>
      </c>
    </row>
    <row r="387" spans="4:13" x14ac:dyDescent="0.35">
      <c r="D387" s="244" t="s">
        <v>6765</v>
      </c>
      <c r="E387" s="245">
        <v>44799</v>
      </c>
      <c r="F387" s="245">
        <v>44803</v>
      </c>
      <c r="G387" s="246" t="s">
        <v>3910</v>
      </c>
      <c r="H387" s="247">
        <v>50000</v>
      </c>
      <c r="I387" s="248">
        <v>100000</v>
      </c>
      <c r="J387" s="248">
        <v>1</v>
      </c>
      <c r="K387" s="249">
        <v>2022</v>
      </c>
      <c r="L387" s="249">
        <v>2022</v>
      </c>
      <c r="M387" s="250" t="s">
        <v>6643</v>
      </c>
    </row>
    <row r="388" spans="4:13" x14ac:dyDescent="0.35">
      <c r="D388" s="244" t="s">
        <v>7197</v>
      </c>
      <c r="E388" s="245">
        <v>44655</v>
      </c>
      <c r="F388" s="245">
        <v>44953</v>
      </c>
      <c r="G388" s="246" t="s">
        <v>658</v>
      </c>
      <c r="H388" s="247">
        <v>0</v>
      </c>
      <c r="I388" s="248">
        <v>50000</v>
      </c>
      <c r="J388" s="248">
        <v>1</v>
      </c>
      <c r="K388" s="249">
        <v>2022</v>
      </c>
      <c r="L388" s="249">
        <v>2023</v>
      </c>
      <c r="M388" s="250" t="s">
        <v>6406</v>
      </c>
    </row>
    <row r="389" spans="4:13" x14ac:dyDescent="0.35">
      <c r="D389" s="244" t="s">
        <v>97</v>
      </c>
      <c r="E389" s="245">
        <v>44187</v>
      </c>
      <c r="F389" s="245">
        <v>44188</v>
      </c>
      <c r="G389" s="246" t="s">
        <v>3910</v>
      </c>
      <c r="H389" s="247">
        <v>0</v>
      </c>
      <c r="I389" s="248">
        <v>49840</v>
      </c>
      <c r="J389" s="248">
        <v>1</v>
      </c>
      <c r="K389" s="249">
        <v>2020</v>
      </c>
      <c r="L389" s="249">
        <v>2020</v>
      </c>
      <c r="M389" s="250" t="s">
        <v>11</v>
      </c>
    </row>
    <row r="390" spans="4:13" x14ac:dyDescent="0.35">
      <c r="D390" s="244" t="s">
        <v>3894</v>
      </c>
      <c r="E390" s="245">
        <v>44167</v>
      </c>
      <c r="F390" s="245">
        <v>44167</v>
      </c>
      <c r="G390" s="246" t="s">
        <v>3908</v>
      </c>
      <c r="H390" s="247">
        <v>0</v>
      </c>
      <c r="I390" s="248">
        <v>49720</v>
      </c>
      <c r="J390" s="248">
        <v>1</v>
      </c>
      <c r="K390" s="249">
        <v>2020</v>
      </c>
      <c r="L390" s="249">
        <v>2020</v>
      </c>
      <c r="M390" s="250" t="s">
        <v>11</v>
      </c>
    </row>
    <row r="391" spans="4:13" x14ac:dyDescent="0.35">
      <c r="D391" s="244" t="s">
        <v>200</v>
      </c>
      <c r="E391" s="245">
        <v>44137</v>
      </c>
      <c r="F391" s="245">
        <v>44137</v>
      </c>
      <c r="G391" s="246" t="s">
        <v>3908</v>
      </c>
      <c r="H391" s="247">
        <v>8550</v>
      </c>
      <c r="I391" s="248">
        <v>57960</v>
      </c>
      <c r="J391" s="248">
        <v>1</v>
      </c>
      <c r="K391" s="249">
        <v>2020</v>
      </c>
      <c r="L391" s="249">
        <v>2020</v>
      </c>
      <c r="M391" s="250" t="s">
        <v>11</v>
      </c>
    </row>
    <row r="392" spans="4:13" x14ac:dyDescent="0.35">
      <c r="D392" s="244" t="s">
        <v>728</v>
      </c>
      <c r="E392" s="245">
        <v>43889</v>
      </c>
      <c r="F392" s="245">
        <v>43889</v>
      </c>
      <c r="G392" s="246" t="s">
        <v>3908</v>
      </c>
      <c r="H392" s="247">
        <v>1000</v>
      </c>
      <c r="I392" s="248">
        <v>50000</v>
      </c>
      <c r="J392" s="248">
        <v>1</v>
      </c>
      <c r="K392" s="249">
        <v>2020</v>
      </c>
      <c r="L392" s="249">
        <v>2020</v>
      </c>
      <c r="M392" s="250" t="s">
        <v>28</v>
      </c>
    </row>
    <row r="393" spans="4:13" x14ac:dyDescent="0.35">
      <c r="D393" s="244" t="s">
        <v>421</v>
      </c>
      <c r="E393" s="245">
        <v>44142</v>
      </c>
      <c r="F393" s="245">
        <v>44142</v>
      </c>
      <c r="G393" s="246" t="s">
        <v>3908</v>
      </c>
      <c r="H393" s="247">
        <v>0</v>
      </c>
      <c r="I393" s="248">
        <v>48954</v>
      </c>
      <c r="J393" s="248">
        <v>1</v>
      </c>
      <c r="K393" s="249">
        <v>2020</v>
      </c>
      <c r="L393" s="249">
        <v>2020</v>
      </c>
      <c r="M393" s="250" t="s">
        <v>11</v>
      </c>
    </row>
    <row r="394" spans="4:13" x14ac:dyDescent="0.35">
      <c r="D394" s="244" t="s">
        <v>6971</v>
      </c>
      <c r="E394" s="245">
        <v>44908</v>
      </c>
      <c r="F394" s="245">
        <v>44909</v>
      </c>
      <c r="G394" s="246" t="s">
        <v>4199</v>
      </c>
      <c r="H394" s="247">
        <v>33850</v>
      </c>
      <c r="I394" s="248">
        <v>82352.941200000001</v>
      </c>
      <c r="J394" s="248">
        <v>1</v>
      </c>
      <c r="K394" s="249">
        <v>2022</v>
      </c>
      <c r="L394" s="249">
        <v>2022</v>
      </c>
      <c r="M394" s="250" t="s">
        <v>6825</v>
      </c>
    </row>
    <row r="395" spans="4:13" x14ac:dyDescent="0.35">
      <c r="D395" s="244" t="s">
        <v>645</v>
      </c>
      <c r="E395" s="245">
        <v>44187</v>
      </c>
      <c r="F395" s="245">
        <v>44207</v>
      </c>
      <c r="G395" s="246" t="s">
        <v>3910</v>
      </c>
      <c r="H395" s="247">
        <v>0</v>
      </c>
      <c r="I395" s="248">
        <v>47092.5</v>
      </c>
      <c r="J395" s="248">
        <v>1</v>
      </c>
      <c r="K395" s="249">
        <v>2020</v>
      </c>
      <c r="L395" s="249">
        <v>2021</v>
      </c>
      <c r="M395" s="250" t="s">
        <v>11</v>
      </c>
    </row>
    <row r="396" spans="4:13" x14ac:dyDescent="0.35">
      <c r="D396" s="244" t="s">
        <v>416</v>
      </c>
      <c r="E396" s="245">
        <v>44122</v>
      </c>
      <c r="F396" s="245">
        <v>44122</v>
      </c>
      <c r="G396" s="246" t="s">
        <v>3910</v>
      </c>
      <c r="H396" s="247">
        <v>6750</v>
      </c>
      <c r="I396" s="248">
        <v>53817</v>
      </c>
      <c r="J396" s="248">
        <v>1</v>
      </c>
      <c r="K396" s="249">
        <v>2020</v>
      </c>
      <c r="L396" s="249">
        <v>2020</v>
      </c>
      <c r="M396" s="250" t="s">
        <v>11</v>
      </c>
    </row>
    <row r="397" spans="4:13" x14ac:dyDescent="0.35">
      <c r="D397" s="244" t="s">
        <v>6850</v>
      </c>
      <c r="E397" s="245">
        <v>44834</v>
      </c>
      <c r="F397" s="245">
        <v>44846</v>
      </c>
      <c r="G397" s="246" t="s">
        <v>4263</v>
      </c>
      <c r="H397" s="247">
        <v>2988</v>
      </c>
      <c r="I397" s="248">
        <v>50000</v>
      </c>
      <c r="J397" s="248">
        <v>1</v>
      </c>
      <c r="K397" s="249">
        <v>2022</v>
      </c>
      <c r="L397" s="249">
        <v>2022</v>
      </c>
      <c r="M397" s="250" t="s">
        <v>6643</v>
      </c>
    </row>
    <row r="398" spans="4:13" x14ac:dyDescent="0.35">
      <c r="D398" s="244" t="s">
        <v>653</v>
      </c>
      <c r="E398" s="245">
        <v>44163</v>
      </c>
      <c r="F398" s="245">
        <v>44216</v>
      </c>
      <c r="G398" s="246" t="s">
        <v>3910</v>
      </c>
      <c r="H398" s="247">
        <v>6270</v>
      </c>
      <c r="I398" s="248">
        <v>53235</v>
      </c>
      <c r="J398" s="248">
        <v>1</v>
      </c>
      <c r="K398" s="249">
        <v>2020</v>
      </c>
      <c r="L398" s="249">
        <v>2021</v>
      </c>
      <c r="M398" s="250" t="s">
        <v>11</v>
      </c>
    </row>
    <row r="399" spans="4:13" x14ac:dyDescent="0.35">
      <c r="D399" s="244" t="s">
        <v>5228</v>
      </c>
      <c r="E399" s="245">
        <v>44195</v>
      </c>
      <c r="F399" s="245">
        <v>44207</v>
      </c>
      <c r="G399" s="246" t="s">
        <v>3910</v>
      </c>
      <c r="H399" s="247">
        <v>6380</v>
      </c>
      <c r="I399" s="248">
        <v>53170</v>
      </c>
      <c r="J399" s="248">
        <v>1</v>
      </c>
      <c r="K399" s="249">
        <v>2020</v>
      </c>
      <c r="L399" s="249">
        <v>2021</v>
      </c>
      <c r="M399" s="250" t="s">
        <v>11</v>
      </c>
    </row>
    <row r="400" spans="4:13" x14ac:dyDescent="0.35">
      <c r="D400" s="244" t="s">
        <v>382</v>
      </c>
      <c r="E400" s="245">
        <v>44114</v>
      </c>
      <c r="F400" s="245">
        <v>44114</v>
      </c>
      <c r="G400" s="246" t="s">
        <v>3908</v>
      </c>
      <c r="H400" s="247">
        <v>180550</v>
      </c>
      <c r="I400" s="248">
        <v>226950</v>
      </c>
      <c r="J400" s="248">
        <v>1</v>
      </c>
      <c r="K400" s="249">
        <v>2020</v>
      </c>
      <c r="L400" s="249">
        <v>2020</v>
      </c>
      <c r="M400" s="250" t="s">
        <v>11</v>
      </c>
    </row>
    <row r="401" spans="4:13" x14ac:dyDescent="0.35">
      <c r="D401" s="244" t="s">
        <v>6155</v>
      </c>
      <c r="E401" s="245">
        <v>44569</v>
      </c>
      <c r="F401" s="245">
        <v>44589</v>
      </c>
      <c r="G401" s="246" t="s">
        <v>3910</v>
      </c>
      <c r="H401" s="247">
        <v>11789</v>
      </c>
      <c r="I401" s="248">
        <v>58189</v>
      </c>
      <c r="J401" s="248">
        <v>1</v>
      </c>
      <c r="K401" s="249">
        <v>2022</v>
      </c>
      <c r="L401" s="249">
        <v>2022</v>
      </c>
      <c r="M401" s="250" t="s">
        <v>6021</v>
      </c>
    </row>
    <row r="402" spans="4:13" x14ac:dyDescent="0.35">
      <c r="D402" s="244" t="s">
        <v>608</v>
      </c>
      <c r="E402" s="245">
        <v>43910</v>
      </c>
      <c r="F402" s="245">
        <v>43910</v>
      </c>
      <c r="G402" s="246" t="s">
        <v>3908</v>
      </c>
      <c r="H402" s="247">
        <v>0</v>
      </c>
      <c r="I402" s="248">
        <v>46300</v>
      </c>
      <c r="J402" s="248">
        <v>1</v>
      </c>
      <c r="K402" s="249">
        <v>2020</v>
      </c>
      <c r="L402" s="249">
        <v>2020</v>
      </c>
      <c r="M402" s="250" t="s">
        <v>28</v>
      </c>
    </row>
    <row r="403" spans="4:13" x14ac:dyDescent="0.35">
      <c r="D403" s="244" t="s">
        <v>6537</v>
      </c>
      <c r="E403" s="245">
        <v>44693</v>
      </c>
      <c r="F403" s="245">
        <v>44701</v>
      </c>
      <c r="G403" s="246" t="s">
        <v>3910</v>
      </c>
      <c r="H403" s="247">
        <v>0</v>
      </c>
      <c r="I403" s="248">
        <v>46180</v>
      </c>
      <c r="J403" s="248">
        <v>1</v>
      </c>
      <c r="K403" s="249">
        <v>2022</v>
      </c>
      <c r="L403" s="249">
        <v>2022</v>
      </c>
      <c r="M403" s="250" t="s">
        <v>6406</v>
      </c>
    </row>
    <row r="404" spans="4:13" x14ac:dyDescent="0.35">
      <c r="D404" s="244" t="s">
        <v>864</v>
      </c>
      <c r="E404" s="245">
        <v>43994</v>
      </c>
      <c r="F404" s="245">
        <v>43994</v>
      </c>
      <c r="G404" s="246" t="s">
        <v>3910</v>
      </c>
      <c r="H404" s="247">
        <v>0</v>
      </c>
      <c r="I404" s="248">
        <v>45450</v>
      </c>
      <c r="J404" s="248">
        <v>1</v>
      </c>
      <c r="K404" s="249">
        <v>2020</v>
      </c>
      <c r="L404" s="249">
        <v>2020</v>
      </c>
      <c r="M404" s="250" t="s">
        <v>33</v>
      </c>
    </row>
    <row r="405" spans="4:13" x14ac:dyDescent="0.35">
      <c r="D405" s="244" t="s">
        <v>6573</v>
      </c>
      <c r="E405" s="245">
        <v>43936</v>
      </c>
      <c r="F405" s="245">
        <v>44719</v>
      </c>
      <c r="G405" s="246" t="s">
        <v>3910</v>
      </c>
      <c r="H405" s="247">
        <v>0</v>
      </c>
      <c r="I405" s="248">
        <v>45294.11765</v>
      </c>
      <c r="J405" s="248">
        <v>1</v>
      </c>
      <c r="K405" s="249">
        <v>2020</v>
      </c>
      <c r="L405" s="249">
        <v>2022</v>
      </c>
      <c r="M405" s="250" t="s">
        <v>33</v>
      </c>
    </row>
    <row r="406" spans="4:13" x14ac:dyDescent="0.35">
      <c r="D406" s="244" t="s">
        <v>2097</v>
      </c>
      <c r="E406" s="245">
        <v>44058</v>
      </c>
      <c r="F406" s="245">
        <v>44096</v>
      </c>
      <c r="G406" s="246" t="s">
        <v>658</v>
      </c>
      <c r="H406" s="247">
        <v>0</v>
      </c>
      <c r="I406" s="248">
        <v>45000</v>
      </c>
      <c r="J406" s="248">
        <v>1</v>
      </c>
      <c r="K406" s="249">
        <v>2020</v>
      </c>
      <c r="L406" s="249">
        <v>2020</v>
      </c>
      <c r="M406" s="250" t="s">
        <v>35</v>
      </c>
    </row>
    <row r="407" spans="4:13" x14ac:dyDescent="0.35">
      <c r="D407" s="244" t="s">
        <v>6404</v>
      </c>
      <c r="E407" s="245">
        <v>44653</v>
      </c>
      <c r="F407" s="245">
        <v>44657</v>
      </c>
      <c r="G407" s="246" t="s">
        <v>3910</v>
      </c>
      <c r="H407" s="247">
        <v>5000</v>
      </c>
      <c r="I407" s="248">
        <v>50000</v>
      </c>
      <c r="J407" s="248">
        <v>1</v>
      </c>
      <c r="K407" s="249">
        <v>2022</v>
      </c>
      <c r="L407" s="249">
        <v>2022</v>
      </c>
      <c r="M407" s="250" t="s">
        <v>6406</v>
      </c>
    </row>
    <row r="408" spans="4:13" x14ac:dyDescent="0.35">
      <c r="D408" s="244" t="s">
        <v>6561</v>
      </c>
      <c r="E408" s="245">
        <v>44712</v>
      </c>
      <c r="F408" s="245">
        <v>44714</v>
      </c>
      <c r="G408" s="246" t="s">
        <v>3910</v>
      </c>
      <c r="H408" s="247">
        <v>5000</v>
      </c>
      <c r="I408" s="248">
        <v>50000</v>
      </c>
      <c r="J408" s="248">
        <v>1</v>
      </c>
      <c r="K408" s="249">
        <v>2022</v>
      </c>
      <c r="L408" s="249">
        <v>2022</v>
      </c>
      <c r="M408" s="250" t="s">
        <v>6406</v>
      </c>
    </row>
    <row r="409" spans="4:13" x14ac:dyDescent="0.35">
      <c r="D409" s="244" t="s">
        <v>6535</v>
      </c>
      <c r="E409" s="245">
        <v>44678</v>
      </c>
      <c r="F409" s="245">
        <v>44679</v>
      </c>
      <c r="G409" s="246" t="s">
        <v>658</v>
      </c>
      <c r="H409" s="247">
        <v>0</v>
      </c>
      <c r="I409" s="248">
        <v>44960</v>
      </c>
      <c r="J409" s="248">
        <v>1</v>
      </c>
      <c r="K409" s="249">
        <v>2022</v>
      </c>
      <c r="L409" s="249">
        <v>2022</v>
      </c>
      <c r="M409" s="250" t="s">
        <v>6406</v>
      </c>
    </row>
    <row r="410" spans="4:13" x14ac:dyDescent="0.35">
      <c r="D410" s="244" t="s">
        <v>1197</v>
      </c>
      <c r="E410" s="245">
        <v>44183</v>
      </c>
      <c r="F410" s="245">
        <v>44183</v>
      </c>
      <c r="G410" s="246" t="s">
        <v>3910</v>
      </c>
      <c r="H410" s="247">
        <v>0</v>
      </c>
      <c r="I410" s="248">
        <v>44910</v>
      </c>
      <c r="J410" s="248">
        <v>1</v>
      </c>
      <c r="K410" s="249">
        <v>2020</v>
      </c>
      <c r="L410" s="249">
        <v>2020</v>
      </c>
      <c r="M410" s="250" t="s">
        <v>11</v>
      </c>
    </row>
    <row r="411" spans="4:13" x14ac:dyDescent="0.35">
      <c r="D411" s="244" t="s">
        <v>434</v>
      </c>
      <c r="E411" s="245">
        <v>44145</v>
      </c>
      <c r="F411" s="245">
        <v>44145</v>
      </c>
      <c r="G411" s="246" t="s">
        <v>3908</v>
      </c>
      <c r="H411" s="247">
        <v>0</v>
      </c>
      <c r="I411" s="248">
        <v>44690</v>
      </c>
      <c r="J411" s="248">
        <v>1</v>
      </c>
      <c r="K411" s="249">
        <v>2020</v>
      </c>
      <c r="L411" s="249">
        <v>2020</v>
      </c>
      <c r="M411" s="250" t="s">
        <v>11</v>
      </c>
    </row>
    <row r="412" spans="4:13" x14ac:dyDescent="0.35">
      <c r="D412" s="244" t="s">
        <v>6934</v>
      </c>
      <c r="E412" s="245">
        <v>44693</v>
      </c>
      <c r="F412" s="245">
        <v>44894</v>
      </c>
      <c r="G412" s="246" t="s">
        <v>4244</v>
      </c>
      <c r="H412" s="247">
        <v>0</v>
      </c>
      <c r="I412" s="248">
        <v>44592</v>
      </c>
      <c r="J412" s="248">
        <v>1</v>
      </c>
      <c r="K412" s="249">
        <v>2022</v>
      </c>
      <c r="L412" s="249">
        <v>2022</v>
      </c>
      <c r="M412" s="250" t="s">
        <v>6406</v>
      </c>
    </row>
    <row r="413" spans="4:13" x14ac:dyDescent="0.35">
      <c r="D413" s="244" t="s">
        <v>6444</v>
      </c>
      <c r="E413" s="245">
        <v>44651</v>
      </c>
      <c r="F413" s="245">
        <v>44672</v>
      </c>
      <c r="G413" s="246" t="s">
        <v>3910</v>
      </c>
      <c r="H413" s="247">
        <v>0</v>
      </c>
      <c r="I413" s="248">
        <v>44500</v>
      </c>
      <c r="J413" s="248">
        <v>1</v>
      </c>
      <c r="K413" s="249">
        <v>2022</v>
      </c>
      <c r="L413" s="249">
        <v>2022</v>
      </c>
      <c r="M413" s="250" t="s">
        <v>6021</v>
      </c>
    </row>
    <row r="414" spans="4:13" x14ac:dyDescent="0.35">
      <c r="D414" s="244" t="s">
        <v>316</v>
      </c>
      <c r="E414" s="245">
        <v>44060</v>
      </c>
      <c r="F414" s="245">
        <v>44060</v>
      </c>
      <c r="G414" s="246" t="s">
        <v>3908</v>
      </c>
      <c r="H414" s="247">
        <v>10000</v>
      </c>
      <c r="I414" s="248">
        <v>54374</v>
      </c>
      <c r="J414" s="248">
        <v>1</v>
      </c>
      <c r="K414" s="249">
        <v>2020</v>
      </c>
      <c r="L414" s="249">
        <v>2020</v>
      </c>
      <c r="M414" s="250" t="s">
        <v>35</v>
      </c>
    </row>
    <row r="415" spans="4:13" x14ac:dyDescent="0.35">
      <c r="D415" s="244" t="s">
        <v>6606</v>
      </c>
      <c r="E415" s="245">
        <v>44605</v>
      </c>
      <c r="F415" s="245">
        <v>44732</v>
      </c>
      <c r="G415" s="246" t="s">
        <v>3910</v>
      </c>
      <c r="H415" s="247">
        <v>755750</v>
      </c>
      <c r="I415" s="248">
        <v>800000</v>
      </c>
      <c r="J415" s="248">
        <v>1</v>
      </c>
      <c r="K415" s="249">
        <v>2022</v>
      </c>
      <c r="L415" s="249">
        <v>2022</v>
      </c>
      <c r="M415" s="250" t="s">
        <v>6021</v>
      </c>
    </row>
    <row r="416" spans="4:13" x14ac:dyDescent="0.35">
      <c r="D416" s="244" t="s">
        <v>390</v>
      </c>
      <c r="E416" s="245">
        <v>44123</v>
      </c>
      <c r="F416" s="245">
        <v>44123</v>
      </c>
      <c r="G416" s="246" t="s">
        <v>3910</v>
      </c>
      <c r="H416" s="247">
        <v>0</v>
      </c>
      <c r="I416" s="248">
        <v>43730</v>
      </c>
      <c r="J416" s="248">
        <v>1</v>
      </c>
      <c r="K416" s="249">
        <v>2020</v>
      </c>
      <c r="L416" s="249">
        <v>2020</v>
      </c>
      <c r="M416" s="250" t="s">
        <v>11</v>
      </c>
    </row>
    <row r="417" spans="4:13" x14ac:dyDescent="0.35">
      <c r="D417" s="244" t="s">
        <v>6387</v>
      </c>
      <c r="E417" s="245">
        <v>44646</v>
      </c>
      <c r="F417" s="245">
        <v>44649</v>
      </c>
      <c r="G417" s="246" t="s">
        <v>3910</v>
      </c>
      <c r="H417" s="247">
        <v>0</v>
      </c>
      <c r="I417" s="248">
        <v>43500</v>
      </c>
      <c r="J417" s="248">
        <v>1</v>
      </c>
      <c r="K417" s="249">
        <v>2022</v>
      </c>
      <c r="L417" s="249">
        <v>2022</v>
      </c>
      <c r="M417" s="250" t="s">
        <v>6021</v>
      </c>
    </row>
    <row r="418" spans="4:13" x14ac:dyDescent="0.35">
      <c r="D418" s="244" t="s">
        <v>6963</v>
      </c>
      <c r="E418" s="245">
        <v>44914</v>
      </c>
      <c r="F418" s="245">
        <v>44916</v>
      </c>
      <c r="G418" s="246" t="s">
        <v>3910</v>
      </c>
      <c r="H418" s="247">
        <v>57000</v>
      </c>
      <c r="I418" s="248">
        <v>100000</v>
      </c>
      <c r="J418" s="248">
        <v>1</v>
      </c>
      <c r="K418" s="249">
        <v>2022</v>
      </c>
      <c r="L418" s="249">
        <v>2022</v>
      </c>
      <c r="M418" s="250" t="s">
        <v>6825</v>
      </c>
    </row>
    <row r="419" spans="4:13" x14ac:dyDescent="0.35">
      <c r="D419" s="244" t="s">
        <v>6099</v>
      </c>
      <c r="E419" s="245">
        <v>44073</v>
      </c>
      <c r="F419" s="245">
        <v>44439</v>
      </c>
      <c r="G419" s="246" t="s">
        <v>3910</v>
      </c>
      <c r="H419" s="247">
        <v>374747</v>
      </c>
      <c r="I419" s="248">
        <v>417647.0588</v>
      </c>
      <c r="J419" s="248">
        <v>1</v>
      </c>
      <c r="K419" s="249">
        <v>2020</v>
      </c>
      <c r="L419" s="249">
        <v>2021</v>
      </c>
      <c r="M419" s="250" t="s">
        <v>35</v>
      </c>
    </row>
    <row r="420" spans="4:13" x14ac:dyDescent="0.35">
      <c r="D420" s="244" t="s">
        <v>6505</v>
      </c>
      <c r="E420" s="245">
        <v>44691</v>
      </c>
      <c r="F420" s="245">
        <v>44692</v>
      </c>
      <c r="G420" s="246" t="s">
        <v>3910</v>
      </c>
      <c r="H420" s="247">
        <v>2000</v>
      </c>
      <c r="I420" s="248">
        <v>44000</v>
      </c>
      <c r="J420" s="248">
        <v>1</v>
      </c>
      <c r="K420" s="249">
        <v>2022</v>
      </c>
      <c r="L420" s="249">
        <v>2022</v>
      </c>
      <c r="M420" s="250" t="s">
        <v>6406</v>
      </c>
    </row>
    <row r="421" spans="4:13" x14ac:dyDescent="0.35">
      <c r="D421" s="244" t="s">
        <v>646</v>
      </c>
      <c r="E421" s="245">
        <v>44186</v>
      </c>
      <c r="F421" s="245">
        <v>44205</v>
      </c>
      <c r="G421" s="246" t="s">
        <v>3908</v>
      </c>
      <c r="H421" s="247">
        <v>0</v>
      </c>
      <c r="I421" s="248">
        <v>41973.75</v>
      </c>
      <c r="J421" s="248">
        <v>1</v>
      </c>
      <c r="K421" s="249">
        <v>2020</v>
      </c>
      <c r="L421" s="249">
        <v>2021</v>
      </c>
      <c r="M421" s="250" t="s">
        <v>11</v>
      </c>
    </row>
    <row r="422" spans="4:13" x14ac:dyDescent="0.35">
      <c r="D422" s="244" t="s">
        <v>972</v>
      </c>
      <c r="E422" s="245">
        <v>44027</v>
      </c>
      <c r="F422" s="245">
        <v>44027</v>
      </c>
      <c r="G422" s="246" t="s">
        <v>3908</v>
      </c>
      <c r="H422" s="247">
        <v>8151</v>
      </c>
      <c r="I422" s="248">
        <v>50000</v>
      </c>
      <c r="J422" s="248">
        <v>1</v>
      </c>
      <c r="K422" s="249">
        <v>2020</v>
      </c>
      <c r="L422" s="249">
        <v>2020</v>
      </c>
      <c r="M422" s="250" t="s">
        <v>35</v>
      </c>
    </row>
    <row r="423" spans="4:13" x14ac:dyDescent="0.35">
      <c r="D423" s="244" t="s">
        <v>1287</v>
      </c>
      <c r="E423" s="245">
        <v>43990</v>
      </c>
      <c r="F423" s="245">
        <v>44139</v>
      </c>
      <c r="G423" s="246" t="s">
        <v>4214</v>
      </c>
      <c r="H423" s="247">
        <v>0</v>
      </c>
      <c r="I423" s="248">
        <v>41521</v>
      </c>
      <c r="J423" s="248">
        <v>1</v>
      </c>
      <c r="K423" s="249">
        <v>2020</v>
      </c>
      <c r="L423" s="249">
        <v>2020</v>
      </c>
      <c r="M423" s="250" t="s">
        <v>33</v>
      </c>
    </row>
    <row r="424" spans="4:13" x14ac:dyDescent="0.35">
      <c r="D424" s="244" t="s">
        <v>346</v>
      </c>
      <c r="E424" s="245">
        <v>44091</v>
      </c>
      <c r="F424" s="245">
        <v>44091</v>
      </c>
      <c r="G424" s="246" t="s">
        <v>3910</v>
      </c>
      <c r="H424" s="247">
        <v>0</v>
      </c>
      <c r="I424" s="248">
        <v>41504</v>
      </c>
      <c r="J424" s="248">
        <v>1</v>
      </c>
      <c r="K424" s="249">
        <v>2020</v>
      </c>
      <c r="L424" s="249">
        <v>2020</v>
      </c>
      <c r="M424" s="250" t="s">
        <v>35</v>
      </c>
    </row>
    <row r="425" spans="4:13" x14ac:dyDescent="0.35">
      <c r="D425" s="244" t="s">
        <v>7198</v>
      </c>
      <c r="E425" s="245">
        <v>44907</v>
      </c>
      <c r="F425" s="245">
        <v>44953</v>
      </c>
      <c r="G425" s="246" t="s">
        <v>3910</v>
      </c>
      <c r="H425" s="247">
        <v>0</v>
      </c>
      <c r="I425" s="248">
        <v>40909.08</v>
      </c>
      <c r="J425" s="248">
        <v>1</v>
      </c>
      <c r="K425" s="249">
        <v>2022</v>
      </c>
      <c r="L425" s="249">
        <v>2023</v>
      </c>
      <c r="M425" s="250" t="s">
        <v>6825</v>
      </c>
    </row>
    <row r="426" spans="4:13" x14ac:dyDescent="0.35">
      <c r="D426" s="244" t="s">
        <v>89</v>
      </c>
      <c r="E426" s="245">
        <v>44140</v>
      </c>
      <c r="F426" s="245">
        <v>44144</v>
      </c>
      <c r="G426" s="246" t="s">
        <v>3910</v>
      </c>
      <c r="H426" s="247">
        <v>8550</v>
      </c>
      <c r="I426" s="248">
        <v>49440</v>
      </c>
      <c r="J426" s="248">
        <v>1</v>
      </c>
      <c r="K426" s="249">
        <v>2020</v>
      </c>
      <c r="L426" s="249">
        <v>2020</v>
      </c>
      <c r="M426" s="250" t="s">
        <v>11</v>
      </c>
    </row>
    <row r="427" spans="4:13" x14ac:dyDescent="0.35">
      <c r="D427" s="244" t="s">
        <v>6938</v>
      </c>
      <c r="E427" s="245">
        <v>44732</v>
      </c>
      <c r="F427" s="245">
        <v>44894</v>
      </c>
      <c r="G427" s="246" t="s">
        <v>4244</v>
      </c>
      <c r="H427" s="247">
        <v>0</v>
      </c>
      <c r="I427" s="248">
        <v>40477</v>
      </c>
      <c r="J427" s="248">
        <v>1</v>
      </c>
      <c r="K427" s="249">
        <v>2022</v>
      </c>
      <c r="L427" s="249">
        <v>2022</v>
      </c>
      <c r="M427" s="250" t="s">
        <v>6406</v>
      </c>
    </row>
    <row r="428" spans="4:13" x14ac:dyDescent="0.35">
      <c r="D428" s="244" t="s">
        <v>6237</v>
      </c>
      <c r="E428" s="245">
        <v>44111</v>
      </c>
      <c r="F428" s="245">
        <v>44500</v>
      </c>
      <c r="G428" s="246" t="s">
        <v>658</v>
      </c>
      <c r="H428" s="247">
        <v>9138</v>
      </c>
      <c r="I428" s="248">
        <v>49411.764710000003</v>
      </c>
      <c r="J428" s="248">
        <v>1</v>
      </c>
      <c r="K428" s="249">
        <v>2020</v>
      </c>
      <c r="L428" s="249">
        <v>2021</v>
      </c>
      <c r="M428" s="250" t="s">
        <v>11</v>
      </c>
    </row>
    <row r="429" spans="4:13" x14ac:dyDescent="0.35">
      <c r="D429" s="244" t="s">
        <v>821</v>
      </c>
      <c r="E429" s="245">
        <v>44136</v>
      </c>
      <c r="F429" s="245">
        <v>44136</v>
      </c>
      <c r="G429" s="246" t="s">
        <v>3908</v>
      </c>
      <c r="H429" s="247">
        <v>0</v>
      </c>
      <c r="I429" s="248">
        <v>40000</v>
      </c>
      <c r="J429" s="248">
        <v>1</v>
      </c>
      <c r="K429" s="249">
        <v>2020</v>
      </c>
      <c r="L429" s="249">
        <v>2020</v>
      </c>
      <c r="M429" s="250" t="s">
        <v>11</v>
      </c>
    </row>
    <row r="430" spans="4:13" x14ac:dyDescent="0.35">
      <c r="D430" s="244" t="s">
        <v>1522</v>
      </c>
      <c r="E430" s="245">
        <v>44029</v>
      </c>
      <c r="F430" s="245">
        <v>44029</v>
      </c>
      <c r="G430" s="246" t="s">
        <v>658</v>
      </c>
      <c r="H430" s="247">
        <v>0</v>
      </c>
      <c r="I430" s="248">
        <v>40000</v>
      </c>
      <c r="J430" s="248">
        <v>1</v>
      </c>
      <c r="K430" s="249">
        <v>2020</v>
      </c>
      <c r="L430" s="249">
        <v>2020</v>
      </c>
      <c r="M430" s="250" t="s">
        <v>35</v>
      </c>
    </row>
    <row r="431" spans="4:13" x14ac:dyDescent="0.35">
      <c r="D431" s="244" t="s">
        <v>1527</v>
      </c>
      <c r="E431" s="245">
        <v>44089</v>
      </c>
      <c r="F431" s="245">
        <v>44089</v>
      </c>
      <c r="G431" s="246" t="s">
        <v>658</v>
      </c>
      <c r="H431" s="247">
        <v>0</v>
      </c>
      <c r="I431" s="248">
        <v>40000</v>
      </c>
      <c r="J431" s="248">
        <v>1</v>
      </c>
      <c r="K431" s="249">
        <v>2020</v>
      </c>
      <c r="L431" s="249">
        <v>2020</v>
      </c>
      <c r="M431" s="250" t="s">
        <v>35</v>
      </c>
    </row>
    <row r="432" spans="4:13" x14ac:dyDescent="0.35">
      <c r="D432" s="244" t="s">
        <v>2002</v>
      </c>
      <c r="E432" s="245">
        <v>43682</v>
      </c>
      <c r="F432" s="245">
        <v>43691</v>
      </c>
      <c r="G432" s="246" t="s">
        <v>4244</v>
      </c>
      <c r="H432" s="247">
        <v>0</v>
      </c>
      <c r="I432" s="248">
        <v>40000</v>
      </c>
      <c r="J432" s="248">
        <v>1</v>
      </c>
      <c r="K432" s="249">
        <v>2019</v>
      </c>
      <c r="L432" s="249">
        <v>2019</v>
      </c>
      <c r="M432" s="250" t="s">
        <v>140</v>
      </c>
    </row>
    <row r="433" spans="4:13" x14ac:dyDescent="0.35">
      <c r="D433" s="244" t="s">
        <v>6370</v>
      </c>
      <c r="E433" s="245">
        <v>44090</v>
      </c>
      <c r="F433" s="245">
        <v>44644</v>
      </c>
      <c r="G433" s="246" t="s">
        <v>3908</v>
      </c>
      <c r="H433" s="247">
        <v>10000</v>
      </c>
      <c r="I433" s="248">
        <v>50000</v>
      </c>
      <c r="J433" s="248">
        <v>1</v>
      </c>
      <c r="K433" s="249">
        <v>2020</v>
      </c>
      <c r="L433" s="249">
        <v>2022</v>
      </c>
      <c r="M433" s="250" t="s">
        <v>35</v>
      </c>
    </row>
    <row r="434" spans="4:13" x14ac:dyDescent="0.35">
      <c r="D434" s="244" t="s">
        <v>109</v>
      </c>
      <c r="E434" s="245">
        <v>44072</v>
      </c>
      <c r="F434" s="245">
        <v>44081</v>
      </c>
      <c r="G434" s="246" t="s">
        <v>3910</v>
      </c>
      <c r="H434" s="247">
        <v>0</v>
      </c>
      <c r="I434" s="248">
        <v>39968</v>
      </c>
      <c r="J434" s="248">
        <v>1</v>
      </c>
      <c r="K434" s="249">
        <v>2020</v>
      </c>
      <c r="L434" s="249">
        <v>2020</v>
      </c>
      <c r="M434" s="250" t="s">
        <v>35</v>
      </c>
    </row>
    <row r="435" spans="4:13" x14ac:dyDescent="0.35">
      <c r="D435" s="244" t="s">
        <v>6389</v>
      </c>
      <c r="E435" s="245">
        <v>44604</v>
      </c>
      <c r="F435" s="245">
        <v>44652</v>
      </c>
      <c r="G435" s="246" t="s">
        <v>3910</v>
      </c>
      <c r="H435" s="247">
        <v>9360</v>
      </c>
      <c r="I435" s="248">
        <v>48750</v>
      </c>
      <c r="J435" s="248">
        <v>1</v>
      </c>
      <c r="K435" s="249">
        <v>2022</v>
      </c>
      <c r="L435" s="249">
        <v>2022</v>
      </c>
      <c r="M435" s="250" t="s">
        <v>6021</v>
      </c>
    </row>
    <row r="436" spans="4:13" x14ac:dyDescent="0.35">
      <c r="D436" s="244" t="s">
        <v>380</v>
      </c>
      <c r="E436" s="245">
        <v>44114</v>
      </c>
      <c r="F436" s="245">
        <v>44114</v>
      </c>
      <c r="G436" s="246" t="s">
        <v>3910</v>
      </c>
      <c r="H436" s="247">
        <v>10000</v>
      </c>
      <c r="I436" s="248">
        <v>49260</v>
      </c>
      <c r="J436" s="248">
        <v>1</v>
      </c>
      <c r="K436" s="249">
        <v>2020</v>
      </c>
      <c r="L436" s="249">
        <v>2020</v>
      </c>
      <c r="M436" s="250" t="s">
        <v>11</v>
      </c>
    </row>
    <row r="437" spans="4:13" x14ac:dyDescent="0.35">
      <c r="D437" s="244" t="s">
        <v>189</v>
      </c>
      <c r="E437" s="245">
        <v>44097</v>
      </c>
      <c r="F437" s="245">
        <v>44097</v>
      </c>
      <c r="G437" s="246" t="s">
        <v>3908</v>
      </c>
      <c r="H437" s="247">
        <v>0</v>
      </c>
      <c r="I437" s="248">
        <v>39020</v>
      </c>
      <c r="J437" s="248">
        <v>1</v>
      </c>
      <c r="K437" s="249">
        <v>2020</v>
      </c>
      <c r="L437" s="249">
        <v>2020</v>
      </c>
      <c r="M437" s="250" t="s">
        <v>35</v>
      </c>
    </row>
    <row r="438" spans="4:13" x14ac:dyDescent="0.35">
      <c r="D438" s="244" t="s">
        <v>6451</v>
      </c>
      <c r="E438" s="245">
        <v>44666</v>
      </c>
      <c r="F438" s="245">
        <v>44670</v>
      </c>
      <c r="G438" s="246" t="s">
        <v>3910</v>
      </c>
      <c r="H438" s="247">
        <v>0</v>
      </c>
      <c r="I438" s="248">
        <v>39000</v>
      </c>
      <c r="J438" s="248">
        <v>1</v>
      </c>
      <c r="K438" s="249">
        <v>2022</v>
      </c>
      <c r="L438" s="249">
        <v>2022</v>
      </c>
      <c r="M438" s="250" t="s">
        <v>6406</v>
      </c>
    </row>
    <row r="439" spans="4:13" x14ac:dyDescent="0.35">
      <c r="D439" s="244" t="s">
        <v>6587</v>
      </c>
      <c r="E439" s="245">
        <v>44671</v>
      </c>
      <c r="F439" s="245">
        <v>44698</v>
      </c>
      <c r="G439" s="246" t="s">
        <v>658</v>
      </c>
      <c r="H439" s="247">
        <v>0</v>
      </c>
      <c r="I439" s="248">
        <v>39000</v>
      </c>
      <c r="J439" s="248">
        <v>1</v>
      </c>
      <c r="K439" s="249">
        <v>2022</v>
      </c>
      <c r="L439" s="249">
        <v>2022</v>
      </c>
      <c r="M439" s="250" t="s">
        <v>6406</v>
      </c>
    </row>
    <row r="440" spans="4:13" x14ac:dyDescent="0.35">
      <c r="D440" s="244" t="s">
        <v>6454</v>
      </c>
      <c r="E440" s="245">
        <v>44673</v>
      </c>
      <c r="F440" s="245">
        <v>44674</v>
      </c>
      <c r="G440" s="246" t="s">
        <v>3910</v>
      </c>
      <c r="H440" s="247">
        <v>61036</v>
      </c>
      <c r="I440" s="248">
        <v>100000</v>
      </c>
      <c r="J440" s="248">
        <v>1</v>
      </c>
      <c r="K440" s="249">
        <v>2022</v>
      </c>
      <c r="L440" s="249">
        <v>2022</v>
      </c>
      <c r="M440" s="250" t="s">
        <v>6406</v>
      </c>
    </row>
    <row r="441" spans="4:13" x14ac:dyDescent="0.35">
      <c r="D441" s="244" t="s">
        <v>358</v>
      </c>
      <c r="E441" s="245">
        <v>44101</v>
      </c>
      <c r="F441" s="245">
        <v>44101</v>
      </c>
      <c r="G441" s="246" t="s">
        <v>3908</v>
      </c>
      <c r="H441" s="247">
        <v>8550</v>
      </c>
      <c r="I441" s="248">
        <v>47500</v>
      </c>
      <c r="J441" s="248">
        <v>1</v>
      </c>
      <c r="K441" s="249">
        <v>2020</v>
      </c>
      <c r="L441" s="249">
        <v>2020</v>
      </c>
      <c r="M441" s="250" t="s">
        <v>35</v>
      </c>
    </row>
    <row r="442" spans="4:13" x14ac:dyDescent="0.35">
      <c r="D442" s="244" t="s">
        <v>418</v>
      </c>
      <c r="E442" s="245">
        <v>44137</v>
      </c>
      <c r="F442" s="245">
        <v>44137</v>
      </c>
      <c r="G442" s="246" t="s">
        <v>3910</v>
      </c>
      <c r="H442" s="247">
        <v>8550</v>
      </c>
      <c r="I442" s="248">
        <v>46700</v>
      </c>
      <c r="J442" s="248">
        <v>1</v>
      </c>
      <c r="K442" s="249">
        <v>2020</v>
      </c>
      <c r="L442" s="249">
        <v>2020</v>
      </c>
      <c r="M442" s="250" t="s">
        <v>11</v>
      </c>
    </row>
    <row r="443" spans="4:13" x14ac:dyDescent="0.35">
      <c r="D443" s="244" t="s">
        <v>6596</v>
      </c>
      <c r="E443" s="245">
        <v>44676</v>
      </c>
      <c r="F443" s="245">
        <v>44698</v>
      </c>
      <c r="G443" s="246" t="s">
        <v>3910</v>
      </c>
      <c r="H443" s="247">
        <v>52500</v>
      </c>
      <c r="I443" s="248">
        <v>90400</v>
      </c>
      <c r="J443" s="248">
        <v>1</v>
      </c>
      <c r="K443" s="249">
        <v>2022</v>
      </c>
      <c r="L443" s="249">
        <v>2022</v>
      </c>
      <c r="M443" s="250" t="s">
        <v>6406</v>
      </c>
    </row>
    <row r="444" spans="4:13" x14ac:dyDescent="0.35">
      <c r="D444" s="244" t="s">
        <v>642</v>
      </c>
      <c r="E444" s="245">
        <v>44192</v>
      </c>
      <c r="F444" s="245">
        <v>44209</v>
      </c>
      <c r="G444" s="246" t="s">
        <v>3910</v>
      </c>
      <c r="H444" s="247">
        <v>6380</v>
      </c>
      <c r="I444" s="248">
        <v>44021.25</v>
      </c>
      <c r="J444" s="248">
        <v>1</v>
      </c>
      <c r="K444" s="249">
        <v>2020</v>
      </c>
      <c r="L444" s="249">
        <v>2021</v>
      </c>
      <c r="M444" s="250" t="s">
        <v>11</v>
      </c>
    </row>
    <row r="445" spans="4:13" x14ac:dyDescent="0.35">
      <c r="D445" s="244" t="s">
        <v>2994</v>
      </c>
      <c r="E445" s="245">
        <v>44082</v>
      </c>
      <c r="F445" s="245">
        <v>44326</v>
      </c>
      <c r="G445" s="246" t="s">
        <v>3910</v>
      </c>
      <c r="H445" s="247">
        <v>0</v>
      </c>
      <c r="I445" s="248">
        <v>37537.5</v>
      </c>
      <c r="J445" s="248">
        <v>1</v>
      </c>
      <c r="K445" s="249">
        <v>2020</v>
      </c>
      <c r="L445" s="249">
        <v>2021</v>
      </c>
      <c r="M445" s="250" t="s">
        <v>35</v>
      </c>
    </row>
    <row r="446" spans="4:13" x14ac:dyDescent="0.35">
      <c r="D446" s="244" t="s">
        <v>74</v>
      </c>
      <c r="E446" s="245">
        <v>44022</v>
      </c>
      <c r="F446" s="245">
        <v>44025</v>
      </c>
      <c r="G446" s="246" t="s">
        <v>3910</v>
      </c>
      <c r="H446" s="247">
        <v>0</v>
      </c>
      <c r="I446" s="248">
        <v>37180</v>
      </c>
      <c r="J446" s="248">
        <v>1</v>
      </c>
      <c r="K446" s="249">
        <v>2020</v>
      </c>
      <c r="L446" s="249">
        <v>2020</v>
      </c>
      <c r="M446" s="250" t="s">
        <v>35</v>
      </c>
    </row>
    <row r="447" spans="4:13" x14ac:dyDescent="0.35">
      <c r="D447" s="244" t="s">
        <v>1051</v>
      </c>
      <c r="E447" s="245">
        <v>44092</v>
      </c>
      <c r="F447" s="245">
        <v>44092</v>
      </c>
      <c r="G447" s="246" t="s">
        <v>3908</v>
      </c>
      <c r="H447" s="247">
        <v>63000</v>
      </c>
      <c r="I447" s="248">
        <v>100000</v>
      </c>
      <c r="J447" s="248">
        <v>1</v>
      </c>
      <c r="K447" s="249">
        <v>2020</v>
      </c>
      <c r="L447" s="249">
        <v>2020</v>
      </c>
      <c r="M447" s="250" t="s">
        <v>35</v>
      </c>
    </row>
    <row r="448" spans="4:13" x14ac:dyDescent="0.35">
      <c r="D448" s="244" t="s">
        <v>57</v>
      </c>
      <c r="E448" s="245">
        <v>44040</v>
      </c>
      <c r="F448" s="245">
        <v>44043</v>
      </c>
      <c r="G448" s="246" t="s">
        <v>3908</v>
      </c>
      <c r="H448" s="247">
        <v>0</v>
      </c>
      <c r="I448" s="248">
        <v>36200</v>
      </c>
      <c r="J448" s="248">
        <v>1</v>
      </c>
      <c r="K448" s="249">
        <v>2020</v>
      </c>
      <c r="L448" s="249">
        <v>2020</v>
      </c>
      <c r="M448" s="250" t="s">
        <v>35</v>
      </c>
    </row>
    <row r="449" spans="4:13" x14ac:dyDescent="0.35">
      <c r="D449" s="244" t="s">
        <v>2965</v>
      </c>
      <c r="E449" s="245">
        <v>44154</v>
      </c>
      <c r="F449" s="245">
        <v>44328</v>
      </c>
      <c r="G449" s="246" t="s">
        <v>3908</v>
      </c>
      <c r="H449" s="247">
        <v>1019627</v>
      </c>
      <c r="I449" s="248">
        <v>1055800</v>
      </c>
      <c r="J449" s="248">
        <v>1</v>
      </c>
      <c r="K449" s="249">
        <v>2020</v>
      </c>
      <c r="L449" s="249">
        <v>2021</v>
      </c>
      <c r="M449" s="250" t="s">
        <v>11</v>
      </c>
    </row>
    <row r="450" spans="4:13" x14ac:dyDescent="0.35">
      <c r="D450" s="244" t="s">
        <v>3891</v>
      </c>
      <c r="E450" s="245">
        <v>44106</v>
      </c>
      <c r="F450" s="245">
        <v>44106</v>
      </c>
      <c r="G450" s="246" t="s">
        <v>3910</v>
      </c>
      <c r="H450" s="247">
        <v>8550</v>
      </c>
      <c r="I450" s="248">
        <v>44458</v>
      </c>
      <c r="J450" s="248">
        <v>1</v>
      </c>
      <c r="K450" s="249">
        <v>2020</v>
      </c>
      <c r="L450" s="249">
        <v>2020</v>
      </c>
      <c r="M450" s="250" t="s">
        <v>11</v>
      </c>
    </row>
    <row r="451" spans="4:13" x14ac:dyDescent="0.35">
      <c r="D451" s="244" t="s">
        <v>447</v>
      </c>
      <c r="E451" s="245">
        <v>43886</v>
      </c>
      <c r="F451" s="245">
        <v>43886</v>
      </c>
      <c r="G451" s="246" t="s">
        <v>3908</v>
      </c>
      <c r="H451" s="247">
        <v>0</v>
      </c>
      <c r="I451" s="248">
        <v>35614</v>
      </c>
      <c r="J451" s="248">
        <v>1</v>
      </c>
      <c r="K451" s="249">
        <v>2020</v>
      </c>
      <c r="L451" s="249">
        <v>2020</v>
      </c>
      <c r="M451" s="250" t="s">
        <v>28</v>
      </c>
    </row>
    <row r="452" spans="4:13" x14ac:dyDescent="0.35">
      <c r="D452" s="244" t="s">
        <v>6766</v>
      </c>
      <c r="E452" s="245">
        <v>44801</v>
      </c>
      <c r="F452" s="245">
        <v>44804</v>
      </c>
      <c r="G452" s="246" t="s">
        <v>3910</v>
      </c>
      <c r="H452" s="247">
        <v>9000</v>
      </c>
      <c r="I452" s="248">
        <v>44500</v>
      </c>
      <c r="J452" s="248">
        <v>1</v>
      </c>
      <c r="K452" s="249">
        <v>2022</v>
      </c>
      <c r="L452" s="249">
        <v>2022</v>
      </c>
      <c r="M452" s="250" t="s">
        <v>6643</v>
      </c>
    </row>
    <row r="453" spans="4:13" x14ac:dyDescent="0.35">
      <c r="D453" s="244" t="s">
        <v>760</v>
      </c>
      <c r="E453" s="245">
        <v>43982</v>
      </c>
      <c r="F453" s="245">
        <v>43982</v>
      </c>
      <c r="G453" s="246" t="s">
        <v>3908</v>
      </c>
      <c r="H453" s="247">
        <v>342540</v>
      </c>
      <c r="I453" s="248">
        <v>378000</v>
      </c>
      <c r="J453" s="248">
        <v>1</v>
      </c>
      <c r="K453" s="249">
        <v>2020</v>
      </c>
      <c r="L453" s="249">
        <v>2020</v>
      </c>
      <c r="M453" s="250" t="s">
        <v>33</v>
      </c>
    </row>
    <row r="454" spans="4:13" x14ac:dyDescent="0.35">
      <c r="D454" s="244" t="s">
        <v>133</v>
      </c>
      <c r="E454" s="245">
        <v>44183</v>
      </c>
      <c r="F454" s="245">
        <v>44186</v>
      </c>
      <c r="G454" s="246" t="s">
        <v>3910</v>
      </c>
      <c r="H454" s="247">
        <v>0</v>
      </c>
      <c r="I454" s="248">
        <v>35094</v>
      </c>
      <c r="J454" s="248">
        <v>1</v>
      </c>
      <c r="K454" s="249">
        <v>2020</v>
      </c>
      <c r="L454" s="249">
        <v>2020</v>
      </c>
      <c r="M454" s="250" t="s">
        <v>11</v>
      </c>
    </row>
    <row r="455" spans="4:13" x14ac:dyDescent="0.35">
      <c r="D455" s="244" t="s">
        <v>347</v>
      </c>
      <c r="E455" s="245">
        <v>44075</v>
      </c>
      <c r="F455" s="245">
        <v>44075</v>
      </c>
      <c r="G455" s="246" t="s">
        <v>3910</v>
      </c>
      <c r="H455" s="247">
        <v>149950</v>
      </c>
      <c r="I455" s="248">
        <v>184950</v>
      </c>
      <c r="J455" s="248">
        <v>1</v>
      </c>
      <c r="K455" s="249">
        <v>2020</v>
      </c>
      <c r="L455" s="249">
        <v>2020</v>
      </c>
      <c r="M455" s="250" t="s">
        <v>35</v>
      </c>
    </row>
    <row r="456" spans="4:13" x14ac:dyDescent="0.35">
      <c r="D456" s="244" t="s">
        <v>3893</v>
      </c>
      <c r="E456" s="245">
        <v>44124</v>
      </c>
      <c r="F456" s="245">
        <v>44124</v>
      </c>
      <c r="G456" s="246" t="s">
        <v>3910</v>
      </c>
      <c r="H456" s="247">
        <v>0</v>
      </c>
      <c r="I456" s="248">
        <v>35000</v>
      </c>
      <c r="J456" s="248">
        <v>1</v>
      </c>
      <c r="K456" s="249">
        <v>2020</v>
      </c>
      <c r="L456" s="249">
        <v>2020</v>
      </c>
      <c r="M456" s="250" t="s">
        <v>11</v>
      </c>
    </row>
    <row r="457" spans="4:13" x14ac:dyDescent="0.35">
      <c r="D457" s="244" t="s">
        <v>3630</v>
      </c>
      <c r="E457" s="245">
        <v>44486</v>
      </c>
      <c r="F457" s="245">
        <v>44495</v>
      </c>
      <c r="G457" s="246" t="s">
        <v>3910</v>
      </c>
      <c r="H457" s="247">
        <v>0</v>
      </c>
      <c r="I457" s="248">
        <v>35000</v>
      </c>
      <c r="J457" s="248">
        <v>1</v>
      </c>
      <c r="K457" s="249">
        <v>2021</v>
      </c>
      <c r="L457" s="249">
        <v>2021</v>
      </c>
      <c r="M457" s="250" t="s">
        <v>3138</v>
      </c>
    </row>
    <row r="458" spans="4:13" x14ac:dyDescent="0.35">
      <c r="D458" s="244" t="s">
        <v>6184</v>
      </c>
      <c r="E458" s="245">
        <v>44594</v>
      </c>
      <c r="F458" s="245">
        <v>44596</v>
      </c>
      <c r="G458" s="246" t="s">
        <v>3910</v>
      </c>
      <c r="H458" s="247">
        <v>0</v>
      </c>
      <c r="I458" s="248">
        <v>35000</v>
      </c>
      <c r="J458" s="248">
        <v>1</v>
      </c>
      <c r="K458" s="249">
        <v>2022</v>
      </c>
      <c r="L458" s="249">
        <v>2022</v>
      </c>
      <c r="M458" s="250" t="s">
        <v>6021</v>
      </c>
    </row>
    <row r="459" spans="4:13" x14ac:dyDescent="0.35">
      <c r="D459" s="244" t="s">
        <v>1169</v>
      </c>
      <c r="E459" s="245">
        <v>44177</v>
      </c>
      <c r="F459" s="245">
        <v>44177</v>
      </c>
      <c r="G459" s="246" t="s">
        <v>3908</v>
      </c>
      <c r="H459" s="247">
        <v>0</v>
      </c>
      <c r="I459" s="248">
        <v>34900</v>
      </c>
      <c r="J459" s="248">
        <v>1</v>
      </c>
      <c r="K459" s="249">
        <v>2020</v>
      </c>
      <c r="L459" s="249">
        <v>2020</v>
      </c>
      <c r="M459" s="250" t="s">
        <v>11</v>
      </c>
    </row>
    <row r="460" spans="4:13" x14ac:dyDescent="0.35">
      <c r="D460" s="244" t="s">
        <v>3881</v>
      </c>
      <c r="E460" s="245">
        <v>44049</v>
      </c>
      <c r="F460" s="245">
        <v>44049</v>
      </c>
      <c r="G460" s="246" t="s">
        <v>3910</v>
      </c>
      <c r="H460" s="247">
        <v>16754</v>
      </c>
      <c r="I460" s="248">
        <v>51330</v>
      </c>
      <c r="J460" s="248">
        <v>1</v>
      </c>
      <c r="K460" s="249">
        <v>2020</v>
      </c>
      <c r="L460" s="249">
        <v>2020</v>
      </c>
      <c r="M460" s="250" t="s">
        <v>35</v>
      </c>
    </row>
    <row r="461" spans="4:13" x14ac:dyDescent="0.35">
      <c r="D461" s="244" t="s">
        <v>239</v>
      </c>
      <c r="E461" s="245">
        <v>44003</v>
      </c>
      <c r="F461" s="245">
        <v>44003</v>
      </c>
      <c r="G461" s="246" t="s">
        <v>3910</v>
      </c>
      <c r="H461" s="247">
        <v>0</v>
      </c>
      <c r="I461" s="248">
        <v>34271</v>
      </c>
      <c r="J461" s="248">
        <v>1</v>
      </c>
      <c r="K461" s="249">
        <v>2020</v>
      </c>
      <c r="L461" s="249">
        <v>2020</v>
      </c>
      <c r="M461" s="250" t="s">
        <v>33</v>
      </c>
    </row>
    <row r="462" spans="4:13" x14ac:dyDescent="0.35">
      <c r="D462" s="244" t="s">
        <v>1144</v>
      </c>
      <c r="E462" s="245">
        <v>44189</v>
      </c>
      <c r="F462" s="245">
        <v>44189</v>
      </c>
      <c r="G462" s="246" t="s">
        <v>3910</v>
      </c>
      <c r="H462" s="247">
        <v>9000</v>
      </c>
      <c r="I462" s="248">
        <v>42920</v>
      </c>
      <c r="J462" s="248">
        <v>1</v>
      </c>
      <c r="K462" s="249">
        <v>2020</v>
      </c>
      <c r="L462" s="249">
        <v>2020</v>
      </c>
      <c r="M462" s="250" t="s">
        <v>11</v>
      </c>
    </row>
    <row r="463" spans="4:13" x14ac:dyDescent="0.35">
      <c r="D463" s="244" t="s">
        <v>1086</v>
      </c>
      <c r="E463" s="245">
        <v>43885</v>
      </c>
      <c r="F463" s="245">
        <v>43885</v>
      </c>
      <c r="G463" s="246" t="s">
        <v>3910</v>
      </c>
      <c r="H463" s="247">
        <v>1089280</v>
      </c>
      <c r="I463" s="248">
        <v>1122820</v>
      </c>
      <c r="J463" s="248">
        <v>1</v>
      </c>
      <c r="K463" s="249">
        <v>2020</v>
      </c>
      <c r="L463" s="249">
        <v>2020</v>
      </c>
      <c r="M463" s="250" t="s">
        <v>28</v>
      </c>
    </row>
    <row r="464" spans="4:13" x14ac:dyDescent="0.35">
      <c r="D464" s="244" t="s">
        <v>559</v>
      </c>
      <c r="E464" s="245">
        <v>43973</v>
      </c>
      <c r="F464" s="245">
        <v>43977</v>
      </c>
      <c r="G464" s="246" t="s">
        <v>3908</v>
      </c>
      <c r="H464" s="247">
        <v>0</v>
      </c>
      <c r="I464" s="248">
        <v>33000</v>
      </c>
      <c r="J464" s="248">
        <v>1</v>
      </c>
      <c r="K464" s="249">
        <v>2020</v>
      </c>
      <c r="L464" s="249">
        <v>2020</v>
      </c>
      <c r="M464" s="250" t="s">
        <v>33</v>
      </c>
    </row>
    <row r="465" spans="4:13" x14ac:dyDescent="0.35">
      <c r="D465" s="244" t="s">
        <v>386</v>
      </c>
      <c r="E465" s="245">
        <v>44098</v>
      </c>
      <c r="F465" s="245">
        <v>44098</v>
      </c>
      <c r="G465" s="246" t="s">
        <v>3908</v>
      </c>
      <c r="H465" s="247">
        <v>8590</v>
      </c>
      <c r="I465" s="248">
        <v>41108</v>
      </c>
      <c r="J465" s="248">
        <v>1</v>
      </c>
      <c r="K465" s="249">
        <v>2020</v>
      </c>
      <c r="L465" s="249">
        <v>2020</v>
      </c>
      <c r="M465" s="250" t="s">
        <v>35</v>
      </c>
    </row>
    <row r="466" spans="4:13" x14ac:dyDescent="0.35">
      <c r="D466" s="244" t="s">
        <v>224</v>
      </c>
      <c r="E466" s="245">
        <v>43966</v>
      </c>
      <c r="F466" s="245">
        <v>43966</v>
      </c>
      <c r="G466" s="246" t="s">
        <v>3910</v>
      </c>
      <c r="H466" s="247">
        <v>104230</v>
      </c>
      <c r="I466" s="248">
        <v>136730</v>
      </c>
      <c r="J466" s="248">
        <v>1</v>
      </c>
      <c r="K466" s="249">
        <v>2020</v>
      </c>
      <c r="L466" s="249">
        <v>2020</v>
      </c>
      <c r="M466" s="250" t="s">
        <v>33</v>
      </c>
    </row>
    <row r="467" spans="4:13" x14ac:dyDescent="0.35">
      <c r="D467" s="244" t="s">
        <v>822</v>
      </c>
      <c r="E467" s="245">
        <v>44152</v>
      </c>
      <c r="F467" s="245">
        <v>44152</v>
      </c>
      <c r="G467" s="246" t="s">
        <v>3908</v>
      </c>
      <c r="H467" s="247">
        <v>0</v>
      </c>
      <c r="I467" s="248">
        <v>31565</v>
      </c>
      <c r="J467" s="248">
        <v>1</v>
      </c>
      <c r="K467" s="249">
        <v>2020</v>
      </c>
      <c r="L467" s="249">
        <v>2020</v>
      </c>
      <c r="M467" s="250" t="s">
        <v>11</v>
      </c>
    </row>
    <row r="468" spans="4:13" x14ac:dyDescent="0.35">
      <c r="D468" s="244" t="s">
        <v>6464</v>
      </c>
      <c r="E468" s="245">
        <v>44668</v>
      </c>
      <c r="F468" s="245">
        <v>44676</v>
      </c>
      <c r="G468" s="246" t="s">
        <v>3910</v>
      </c>
      <c r="H468" s="247">
        <v>40500</v>
      </c>
      <c r="I468" s="248">
        <v>72000</v>
      </c>
      <c r="J468" s="248">
        <v>1</v>
      </c>
      <c r="K468" s="249">
        <v>2022</v>
      </c>
      <c r="L468" s="249">
        <v>2022</v>
      </c>
      <c r="M468" s="250" t="s">
        <v>6406</v>
      </c>
    </row>
    <row r="469" spans="4:13" x14ac:dyDescent="0.35">
      <c r="D469" s="244" t="s">
        <v>310</v>
      </c>
      <c r="E469" s="245">
        <v>44066</v>
      </c>
      <c r="F469" s="245">
        <v>44066</v>
      </c>
      <c r="G469" s="246" t="s">
        <v>3910</v>
      </c>
      <c r="H469" s="247">
        <v>180120</v>
      </c>
      <c r="I469" s="248">
        <v>211450</v>
      </c>
      <c r="J469" s="248">
        <v>1</v>
      </c>
      <c r="K469" s="249">
        <v>2020</v>
      </c>
      <c r="L469" s="249">
        <v>2020</v>
      </c>
      <c r="M469" s="250" t="s">
        <v>35</v>
      </c>
    </row>
    <row r="470" spans="4:13" x14ac:dyDescent="0.35">
      <c r="D470" s="244" t="s">
        <v>1014</v>
      </c>
      <c r="E470" s="245">
        <v>43847</v>
      </c>
      <c r="F470" s="245">
        <v>43847</v>
      </c>
      <c r="G470" s="246" t="s">
        <v>3910</v>
      </c>
      <c r="H470" s="247">
        <v>-31300</v>
      </c>
      <c r="I470" s="248">
        <v>0</v>
      </c>
      <c r="J470" s="248">
        <v>1</v>
      </c>
      <c r="K470" s="249">
        <v>2020</v>
      </c>
      <c r="L470" s="249">
        <v>2020</v>
      </c>
      <c r="M470" s="250" t="s">
        <v>28</v>
      </c>
    </row>
    <row r="471" spans="4:13" x14ac:dyDescent="0.35">
      <c r="D471" s="244" t="s">
        <v>477</v>
      </c>
      <c r="E471" s="245">
        <v>44166</v>
      </c>
      <c r="F471" s="245">
        <v>44166</v>
      </c>
      <c r="G471" s="246" t="s">
        <v>3908</v>
      </c>
      <c r="H471" s="247">
        <v>8700</v>
      </c>
      <c r="I471" s="248">
        <v>39500</v>
      </c>
      <c r="J471" s="248">
        <v>1</v>
      </c>
      <c r="K471" s="249">
        <v>2020</v>
      </c>
      <c r="L471" s="249">
        <v>2020</v>
      </c>
      <c r="M471" s="250" t="s">
        <v>11</v>
      </c>
    </row>
    <row r="472" spans="4:13" x14ac:dyDescent="0.35">
      <c r="D472" s="244" t="s">
        <v>354</v>
      </c>
      <c r="E472" s="245">
        <v>44100</v>
      </c>
      <c r="F472" s="245">
        <v>44100</v>
      </c>
      <c r="G472" s="246" t="s">
        <v>3910</v>
      </c>
      <c r="H472" s="247">
        <v>0</v>
      </c>
      <c r="I472" s="248">
        <v>30654</v>
      </c>
      <c r="J472" s="248">
        <v>1</v>
      </c>
      <c r="K472" s="249">
        <v>2020</v>
      </c>
      <c r="L472" s="249">
        <v>2020</v>
      </c>
      <c r="M472" s="250" t="s">
        <v>35</v>
      </c>
    </row>
    <row r="473" spans="4:13" x14ac:dyDescent="0.35">
      <c r="D473" s="244" t="s">
        <v>6216</v>
      </c>
      <c r="E473" s="245">
        <v>44597</v>
      </c>
      <c r="F473" s="245">
        <v>44607</v>
      </c>
      <c r="G473" s="246" t="s">
        <v>3908</v>
      </c>
      <c r="H473" s="247">
        <v>199988.2353</v>
      </c>
      <c r="I473" s="248">
        <v>230588.2353</v>
      </c>
      <c r="J473" s="248">
        <v>1</v>
      </c>
      <c r="K473" s="249">
        <v>2022</v>
      </c>
      <c r="L473" s="249">
        <v>2022</v>
      </c>
      <c r="M473" s="250" t="s">
        <v>6021</v>
      </c>
    </row>
    <row r="474" spans="4:13" x14ac:dyDescent="0.35">
      <c r="D474" s="244" t="s">
        <v>6330</v>
      </c>
      <c r="E474" s="245">
        <v>44633</v>
      </c>
      <c r="F474" s="245">
        <v>44637</v>
      </c>
      <c r="G474" s="246" t="s">
        <v>3908</v>
      </c>
      <c r="H474" s="247">
        <v>0</v>
      </c>
      <c r="I474" s="248">
        <v>30500</v>
      </c>
      <c r="J474" s="248">
        <v>1</v>
      </c>
      <c r="K474" s="249">
        <v>2022</v>
      </c>
      <c r="L474" s="249">
        <v>2022</v>
      </c>
      <c r="M474" s="250" t="s">
        <v>6021</v>
      </c>
    </row>
    <row r="475" spans="4:13" x14ac:dyDescent="0.35">
      <c r="D475" s="244" t="s">
        <v>526</v>
      </c>
      <c r="E475" s="245">
        <v>43856</v>
      </c>
      <c r="F475" s="245">
        <v>43856</v>
      </c>
      <c r="G475" s="246" t="s">
        <v>3910</v>
      </c>
      <c r="H475" s="247">
        <v>0</v>
      </c>
      <c r="I475" s="248">
        <v>30000</v>
      </c>
      <c r="J475" s="248">
        <v>1</v>
      </c>
      <c r="K475" s="249">
        <v>2020</v>
      </c>
      <c r="L475" s="249">
        <v>2020</v>
      </c>
      <c r="M475" s="250" t="s">
        <v>28</v>
      </c>
    </row>
    <row r="476" spans="4:13" x14ac:dyDescent="0.35">
      <c r="D476" s="244" t="s">
        <v>76</v>
      </c>
      <c r="E476" s="245">
        <v>44075</v>
      </c>
      <c r="F476" s="245">
        <v>44080</v>
      </c>
      <c r="G476" s="246" t="s">
        <v>3910</v>
      </c>
      <c r="H476" s="247">
        <v>8550</v>
      </c>
      <c r="I476" s="248">
        <v>38550</v>
      </c>
      <c r="J476" s="248">
        <v>1</v>
      </c>
      <c r="K476" s="249">
        <v>2020</v>
      </c>
      <c r="L476" s="249">
        <v>2020</v>
      </c>
      <c r="M476" s="250" t="s">
        <v>35</v>
      </c>
    </row>
    <row r="477" spans="4:13" x14ac:dyDescent="0.35">
      <c r="D477" s="244" t="s">
        <v>796</v>
      </c>
      <c r="E477" s="245">
        <v>44085</v>
      </c>
      <c r="F477" s="245">
        <v>44085</v>
      </c>
      <c r="G477" s="246" t="s">
        <v>658</v>
      </c>
      <c r="H477" s="247">
        <v>0</v>
      </c>
      <c r="I477" s="248">
        <v>30000</v>
      </c>
      <c r="J477" s="248">
        <v>1</v>
      </c>
      <c r="K477" s="249">
        <v>2020</v>
      </c>
      <c r="L477" s="249">
        <v>2020</v>
      </c>
      <c r="M477" s="250" t="s">
        <v>35</v>
      </c>
    </row>
    <row r="478" spans="4:13" x14ac:dyDescent="0.35">
      <c r="D478" s="244" t="s">
        <v>402</v>
      </c>
      <c r="E478" s="245">
        <v>44124</v>
      </c>
      <c r="F478" s="245">
        <v>44124</v>
      </c>
      <c r="G478" s="246" t="s">
        <v>3910</v>
      </c>
      <c r="H478" s="247">
        <v>0</v>
      </c>
      <c r="I478" s="248">
        <v>30000</v>
      </c>
      <c r="J478" s="248">
        <v>1</v>
      </c>
      <c r="K478" s="249">
        <v>2020</v>
      </c>
      <c r="L478" s="249">
        <v>2020</v>
      </c>
      <c r="M478" s="250" t="s">
        <v>11</v>
      </c>
    </row>
    <row r="479" spans="4:13" x14ac:dyDescent="0.35">
      <c r="D479" s="244" t="s">
        <v>1469</v>
      </c>
      <c r="E479" s="245">
        <v>44081</v>
      </c>
      <c r="F479" s="245">
        <v>44081</v>
      </c>
      <c r="G479" s="246" t="s">
        <v>658</v>
      </c>
      <c r="H479" s="247">
        <v>0</v>
      </c>
      <c r="I479" s="248">
        <v>30000</v>
      </c>
      <c r="J479" s="248">
        <v>1</v>
      </c>
      <c r="K479" s="249">
        <v>2020</v>
      </c>
      <c r="L479" s="249">
        <v>2020</v>
      </c>
      <c r="M479" s="250" t="s">
        <v>35</v>
      </c>
    </row>
    <row r="480" spans="4:13" x14ac:dyDescent="0.35">
      <c r="D480" s="244" t="s">
        <v>1507</v>
      </c>
      <c r="E480" s="245">
        <v>43991</v>
      </c>
      <c r="F480" s="245">
        <v>43991</v>
      </c>
      <c r="G480" s="246" t="s">
        <v>658</v>
      </c>
      <c r="H480" s="247">
        <v>0</v>
      </c>
      <c r="I480" s="248">
        <v>30000</v>
      </c>
      <c r="J480" s="248">
        <v>1</v>
      </c>
      <c r="K480" s="249">
        <v>2020</v>
      </c>
      <c r="L480" s="249">
        <v>2020</v>
      </c>
      <c r="M480" s="250" t="s">
        <v>33</v>
      </c>
    </row>
    <row r="481" spans="4:13" x14ac:dyDescent="0.35">
      <c r="D481" s="244" t="s">
        <v>1515</v>
      </c>
      <c r="E481" s="245">
        <v>44003</v>
      </c>
      <c r="F481" s="245">
        <v>44003</v>
      </c>
      <c r="G481" s="246" t="s">
        <v>658</v>
      </c>
      <c r="H481" s="247">
        <v>0</v>
      </c>
      <c r="I481" s="248">
        <v>30000</v>
      </c>
      <c r="J481" s="248">
        <v>1</v>
      </c>
      <c r="K481" s="249">
        <v>2020</v>
      </c>
      <c r="L481" s="249">
        <v>2020</v>
      </c>
      <c r="M481" s="250" t="s">
        <v>33</v>
      </c>
    </row>
    <row r="482" spans="4:13" x14ac:dyDescent="0.35">
      <c r="D482" s="244" t="s">
        <v>1516</v>
      </c>
      <c r="E482" s="245">
        <v>43843</v>
      </c>
      <c r="F482" s="245">
        <v>43843</v>
      </c>
      <c r="G482" s="246" t="s">
        <v>658</v>
      </c>
      <c r="H482" s="247">
        <v>0</v>
      </c>
      <c r="I482" s="248">
        <v>30000</v>
      </c>
      <c r="J482" s="248">
        <v>1</v>
      </c>
      <c r="K482" s="249">
        <v>2020</v>
      </c>
      <c r="L482" s="249">
        <v>2020</v>
      </c>
      <c r="M482" s="250" t="s">
        <v>28</v>
      </c>
    </row>
    <row r="483" spans="4:13" x14ac:dyDescent="0.35">
      <c r="D483" s="244" t="s">
        <v>1523</v>
      </c>
      <c r="E483" s="245">
        <v>44015</v>
      </c>
      <c r="F483" s="245">
        <v>44015</v>
      </c>
      <c r="G483" s="246" t="s">
        <v>658</v>
      </c>
      <c r="H483" s="247">
        <v>0</v>
      </c>
      <c r="I483" s="248">
        <v>30000</v>
      </c>
      <c r="J483" s="248">
        <v>1</v>
      </c>
      <c r="K483" s="249">
        <v>2020</v>
      </c>
      <c r="L483" s="249">
        <v>2020</v>
      </c>
      <c r="M483" s="250" t="s">
        <v>35</v>
      </c>
    </row>
    <row r="484" spans="4:13" x14ac:dyDescent="0.35">
      <c r="D484" s="244" t="s">
        <v>1524</v>
      </c>
      <c r="E484" s="245">
        <v>43963</v>
      </c>
      <c r="F484" s="245">
        <v>43963</v>
      </c>
      <c r="G484" s="246" t="s">
        <v>658</v>
      </c>
      <c r="H484" s="247">
        <v>0</v>
      </c>
      <c r="I484" s="248">
        <v>30000</v>
      </c>
      <c r="J484" s="248">
        <v>1</v>
      </c>
      <c r="K484" s="249">
        <v>2020</v>
      </c>
      <c r="L484" s="249">
        <v>2020</v>
      </c>
      <c r="M484" s="250" t="s">
        <v>33</v>
      </c>
    </row>
    <row r="485" spans="4:13" x14ac:dyDescent="0.35">
      <c r="D485" s="244" t="s">
        <v>2185</v>
      </c>
      <c r="E485" s="245">
        <v>44123</v>
      </c>
      <c r="F485" s="245">
        <v>44250</v>
      </c>
      <c r="G485" s="246" t="s">
        <v>3910</v>
      </c>
      <c r="H485" s="247">
        <v>650000</v>
      </c>
      <c r="I485" s="248">
        <v>680000</v>
      </c>
      <c r="J485" s="248">
        <v>1</v>
      </c>
      <c r="K485" s="249">
        <v>2020</v>
      </c>
      <c r="L485" s="249">
        <v>2021</v>
      </c>
      <c r="M485" s="250" t="s">
        <v>11</v>
      </c>
    </row>
    <row r="486" spans="4:13" x14ac:dyDescent="0.35">
      <c r="D486" s="244" t="s">
        <v>6261</v>
      </c>
      <c r="E486" s="245">
        <v>44609</v>
      </c>
      <c r="F486" s="245">
        <v>44621</v>
      </c>
      <c r="G486" s="246" t="s">
        <v>3910</v>
      </c>
      <c r="H486" s="247">
        <v>0</v>
      </c>
      <c r="I486" s="248">
        <v>30000</v>
      </c>
      <c r="J486" s="248">
        <v>1</v>
      </c>
      <c r="K486" s="249">
        <v>2022</v>
      </c>
      <c r="L486" s="249">
        <v>2022</v>
      </c>
      <c r="M486" s="250" t="s">
        <v>6021</v>
      </c>
    </row>
    <row r="487" spans="4:13" x14ac:dyDescent="0.35">
      <c r="D487" s="244" t="s">
        <v>6567</v>
      </c>
      <c r="E487" s="245">
        <v>44700</v>
      </c>
      <c r="F487" s="245">
        <v>44709</v>
      </c>
      <c r="G487" s="246" t="s">
        <v>3910</v>
      </c>
      <c r="H487" s="247">
        <v>0</v>
      </c>
      <c r="I487" s="248">
        <v>30000</v>
      </c>
      <c r="J487" s="248">
        <v>1</v>
      </c>
      <c r="K487" s="249">
        <v>2022</v>
      </c>
      <c r="L487" s="249">
        <v>2022</v>
      </c>
      <c r="M487" s="250" t="s">
        <v>6406</v>
      </c>
    </row>
    <row r="488" spans="4:13" x14ac:dyDescent="0.35">
      <c r="D488" s="244" t="s">
        <v>440</v>
      </c>
      <c r="E488" s="245">
        <v>44154</v>
      </c>
      <c r="F488" s="245">
        <v>44154</v>
      </c>
      <c r="G488" s="246" t="s">
        <v>3910</v>
      </c>
      <c r="H488" s="247">
        <v>0</v>
      </c>
      <c r="I488" s="248">
        <v>29950</v>
      </c>
      <c r="J488" s="248">
        <v>1</v>
      </c>
      <c r="K488" s="249">
        <v>2020</v>
      </c>
      <c r="L488" s="249">
        <v>2020</v>
      </c>
      <c r="M488" s="250" t="s">
        <v>11</v>
      </c>
    </row>
    <row r="489" spans="4:13" x14ac:dyDescent="0.35">
      <c r="D489" s="244" t="s">
        <v>6553</v>
      </c>
      <c r="E489" s="245">
        <v>44591</v>
      </c>
      <c r="F489" s="245">
        <v>44707</v>
      </c>
      <c r="G489" s="246" t="s">
        <v>3910</v>
      </c>
      <c r="H489" s="247">
        <v>251250</v>
      </c>
      <c r="I489" s="248">
        <v>280000</v>
      </c>
      <c r="J489" s="248">
        <v>1</v>
      </c>
      <c r="K489" s="249">
        <v>2022</v>
      </c>
      <c r="L489" s="249">
        <v>2022</v>
      </c>
      <c r="M489" s="250" t="s">
        <v>6021</v>
      </c>
    </row>
    <row r="490" spans="4:13" x14ac:dyDescent="0.35">
      <c r="D490" s="244" t="s">
        <v>6360</v>
      </c>
      <c r="E490" s="245">
        <v>44631</v>
      </c>
      <c r="F490" s="245">
        <v>44637</v>
      </c>
      <c r="G490" s="246" t="s">
        <v>3910</v>
      </c>
      <c r="H490" s="247">
        <v>27000</v>
      </c>
      <c r="I490" s="248">
        <v>55400</v>
      </c>
      <c r="J490" s="248">
        <v>1</v>
      </c>
      <c r="K490" s="249">
        <v>2022</v>
      </c>
      <c r="L490" s="249">
        <v>2022</v>
      </c>
      <c r="M490" s="250" t="s">
        <v>6021</v>
      </c>
    </row>
    <row r="491" spans="4:13" x14ac:dyDescent="0.35">
      <c r="D491" s="244" t="s">
        <v>537</v>
      </c>
      <c r="E491" s="245">
        <v>44190</v>
      </c>
      <c r="F491" s="245">
        <v>44190</v>
      </c>
      <c r="G491" s="246" t="s">
        <v>3908</v>
      </c>
      <c r="H491" s="247">
        <v>8700</v>
      </c>
      <c r="I491" s="248">
        <v>36620</v>
      </c>
      <c r="J491" s="248">
        <v>1</v>
      </c>
      <c r="K491" s="249">
        <v>2020</v>
      </c>
      <c r="L491" s="249">
        <v>2020</v>
      </c>
      <c r="M491" s="250" t="s">
        <v>11</v>
      </c>
    </row>
    <row r="492" spans="4:13" x14ac:dyDescent="0.35">
      <c r="D492" s="244" t="s">
        <v>6373</v>
      </c>
      <c r="E492" s="245">
        <v>44643</v>
      </c>
      <c r="F492" s="245">
        <v>44644</v>
      </c>
      <c r="G492" s="246" t="s">
        <v>3910</v>
      </c>
      <c r="H492" s="247">
        <v>30000</v>
      </c>
      <c r="I492" s="248">
        <v>57000</v>
      </c>
      <c r="J492" s="248">
        <v>1</v>
      </c>
      <c r="K492" s="249">
        <v>2022</v>
      </c>
      <c r="L492" s="249">
        <v>2022</v>
      </c>
      <c r="M492" s="250" t="s">
        <v>6021</v>
      </c>
    </row>
    <row r="493" spans="4:13" x14ac:dyDescent="0.35">
      <c r="D493" s="244" t="s">
        <v>1173</v>
      </c>
      <c r="E493" s="245">
        <v>44195</v>
      </c>
      <c r="F493" s="245">
        <v>44205</v>
      </c>
      <c r="G493" s="246" t="s">
        <v>3910</v>
      </c>
      <c r="H493" s="247">
        <v>0</v>
      </c>
      <c r="I493" s="248">
        <v>26976</v>
      </c>
      <c r="J493" s="248">
        <v>1</v>
      </c>
      <c r="K493" s="249">
        <v>2020</v>
      </c>
      <c r="L493" s="249">
        <v>2021</v>
      </c>
      <c r="M493" s="250" t="s">
        <v>11</v>
      </c>
    </row>
    <row r="494" spans="4:13" x14ac:dyDescent="0.35">
      <c r="D494" s="244" t="s">
        <v>6485</v>
      </c>
      <c r="E494" s="245">
        <v>44651</v>
      </c>
      <c r="F494" s="245">
        <v>44673</v>
      </c>
      <c r="G494" s="246" t="s">
        <v>3910</v>
      </c>
      <c r="H494" s="247">
        <v>5000</v>
      </c>
      <c r="I494" s="248">
        <v>31000</v>
      </c>
      <c r="J494" s="248">
        <v>1</v>
      </c>
      <c r="K494" s="249">
        <v>2022</v>
      </c>
      <c r="L494" s="249">
        <v>2022</v>
      </c>
      <c r="M494" s="250" t="s">
        <v>6021</v>
      </c>
    </row>
    <row r="495" spans="4:13" x14ac:dyDescent="0.35">
      <c r="D495" s="244" t="s">
        <v>528</v>
      </c>
      <c r="E495" s="245">
        <v>44188</v>
      </c>
      <c r="F495" s="245">
        <v>44188</v>
      </c>
      <c r="G495" s="246" t="s">
        <v>3910</v>
      </c>
      <c r="H495" s="247">
        <v>94888</v>
      </c>
      <c r="I495" s="248">
        <v>120410</v>
      </c>
      <c r="J495" s="248">
        <v>1</v>
      </c>
      <c r="K495" s="249">
        <v>2020</v>
      </c>
      <c r="L495" s="249">
        <v>2020</v>
      </c>
      <c r="M495" s="250" t="s">
        <v>11</v>
      </c>
    </row>
    <row r="496" spans="4:13" x14ac:dyDescent="0.35">
      <c r="D496" s="244" t="s">
        <v>1558</v>
      </c>
      <c r="E496" s="245">
        <v>40446</v>
      </c>
      <c r="F496" s="245">
        <v>40448</v>
      </c>
      <c r="G496" s="246" t="s">
        <v>3910</v>
      </c>
      <c r="H496" s="247">
        <v>0</v>
      </c>
      <c r="I496" s="248">
        <v>25075</v>
      </c>
      <c r="J496" s="248">
        <v>1</v>
      </c>
      <c r="K496" s="249">
        <v>2010</v>
      </c>
      <c r="L496" s="249">
        <v>2010</v>
      </c>
      <c r="M496" s="250" t="s">
        <v>1557</v>
      </c>
    </row>
    <row r="497" spans="4:13" x14ac:dyDescent="0.35">
      <c r="D497" s="244" t="s">
        <v>6271</v>
      </c>
      <c r="E497" s="245">
        <v>44616</v>
      </c>
      <c r="F497" s="245">
        <v>44621</v>
      </c>
      <c r="G497" s="246" t="s">
        <v>3910</v>
      </c>
      <c r="H497" s="247">
        <v>0</v>
      </c>
      <c r="I497" s="248">
        <v>25000</v>
      </c>
      <c r="J497" s="248">
        <v>1</v>
      </c>
      <c r="K497" s="249">
        <v>2022</v>
      </c>
      <c r="L497" s="249">
        <v>2022</v>
      </c>
      <c r="M497" s="250" t="s">
        <v>6021</v>
      </c>
    </row>
    <row r="498" spans="4:13" x14ac:dyDescent="0.35">
      <c r="D498" s="244" t="s">
        <v>6800</v>
      </c>
      <c r="E498" s="245">
        <v>44821</v>
      </c>
      <c r="F498" s="245">
        <v>44823</v>
      </c>
      <c r="G498" s="246" t="s">
        <v>3910</v>
      </c>
      <c r="H498" s="247">
        <v>0</v>
      </c>
      <c r="I498" s="248">
        <v>25000</v>
      </c>
      <c r="J498" s="248">
        <v>1</v>
      </c>
      <c r="K498" s="249">
        <v>2022</v>
      </c>
      <c r="L498" s="249">
        <v>2022</v>
      </c>
      <c r="M498" s="250" t="s">
        <v>6643</v>
      </c>
    </row>
    <row r="499" spans="4:13" x14ac:dyDescent="0.35">
      <c r="D499" s="244" t="s">
        <v>7199</v>
      </c>
      <c r="E499" s="245">
        <v>44913</v>
      </c>
      <c r="F499" s="245">
        <v>44918</v>
      </c>
      <c r="G499" s="246" t="s">
        <v>3910</v>
      </c>
      <c r="H499" s="247">
        <v>0</v>
      </c>
      <c r="I499" s="248">
        <v>25000</v>
      </c>
      <c r="J499" s="248">
        <v>1</v>
      </c>
      <c r="K499" s="249">
        <v>2022</v>
      </c>
      <c r="L499" s="249">
        <v>2022</v>
      </c>
      <c r="M499" s="250" t="s">
        <v>6825</v>
      </c>
    </row>
    <row r="500" spans="4:13" x14ac:dyDescent="0.35">
      <c r="D500" s="244" t="s">
        <v>3766</v>
      </c>
      <c r="E500" s="245">
        <v>44519</v>
      </c>
      <c r="F500" s="245">
        <v>44525</v>
      </c>
      <c r="G500" s="246" t="s">
        <v>3910</v>
      </c>
      <c r="H500" s="247">
        <v>0</v>
      </c>
      <c r="I500" s="248">
        <v>24000</v>
      </c>
      <c r="J500" s="248">
        <v>1</v>
      </c>
      <c r="K500" s="249">
        <v>2021</v>
      </c>
      <c r="L500" s="249">
        <v>2021</v>
      </c>
      <c r="M500" s="250" t="s">
        <v>3138</v>
      </c>
    </row>
    <row r="501" spans="4:13" x14ac:dyDescent="0.35">
      <c r="D501" s="244" t="s">
        <v>596</v>
      </c>
      <c r="E501" s="245">
        <v>43989</v>
      </c>
      <c r="F501" s="245">
        <v>43993</v>
      </c>
      <c r="G501" s="246" t="s">
        <v>3910</v>
      </c>
      <c r="H501" s="247">
        <v>6270</v>
      </c>
      <c r="I501" s="248">
        <v>30000</v>
      </c>
      <c r="J501" s="248">
        <v>1</v>
      </c>
      <c r="K501" s="249">
        <v>2020</v>
      </c>
      <c r="L501" s="249">
        <v>2020</v>
      </c>
      <c r="M501" s="250" t="s">
        <v>33</v>
      </c>
    </row>
    <row r="502" spans="4:13" x14ac:dyDescent="0.35">
      <c r="D502" s="244" t="s">
        <v>348</v>
      </c>
      <c r="E502" s="245">
        <v>44060</v>
      </c>
      <c r="F502" s="245">
        <v>44060</v>
      </c>
      <c r="G502" s="246" t="s">
        <v>3910</v>
      </c>
      <c r="H502" s="247">
        <v>6270</v>
      </c>
      <c r="I502" s="248">
        <v>30000</v>
      </c>
      <c r="J502" s="248">
        <v>1</v>
      </c>
      <c r="K502" s="249">
        <v>2020</v>
      </c>
      <c r="L502" s="249">
        <v>2020</v>
      </c>
      <c r="M502" s="250" t="s">
        <v>35</v>
      </c>
    </row>
    <row r="503" spans="4:13" x14ac:dyDescent="0.35">
      <c r="D503" s="244" t="s">
        <v>521</v>
      </c>
      <c r="E503" s="245">
        <v>44188</v>
      </c>
      <c r="F503" s="245">
        <v>44188</v>
      </c>
      <c r="G503" s="246" t="s">
        <v>3910</v>
      </c>
      <c r="H503" s="247">
        <v>0</v>
      </c>
      <c r="I503" s="248">
        <v>23260</v>
      </c>
      <c r="J503" s="248">
        <v>1</v>
      </c>
      <c r="K503" s="249">
        <v>2020</v>
      </c>
      <c r="L503" s="249">
        <v>2020</v>
      </c>
      <c r="M503" s="250" t="s">
        <v>11</v>
      </c>
    </row>
    <row r="504" spans="4:13" x14ac:dyDescent="0.35">
      <c r="D504" s="244" t="s">
        <v>484</v>
      </c>
      <c r="E504" s="245">
        <v>44168</v>
      </c>
      <c r="F504" s="245">
        <v>44168</v>
      </c>
      <c r="G504" s="246" t="s">
        <v>3910</v>
      </c>
      <c r="H504" s="247">
        <v>6750</v>
      </c>
      <c r="I504" s="248">
        <v>30000</v>
      </c>
      <c r="J504" s="248">
        <v>1</v>
      </c>
      <c r="K504" s="249">
        <v>2020</v>
      </c>
      <c r="L504" s="249">
        <v>2020</v>
      </c>
      <c r="M504" s="250" t="s">
        <v>11</v>
      </c>
    </row>
    <row r="505" spans="4:13" x14ac:dyDescent="0.35">
      <c r="D505" s="244" t="s">
        <v>6583</v>
      </c>
      <c r="E505" s="245">
        <v>44684</v>
      </c>
      <c r="F505" s="245">
        <v>44692</v>
      </c>
      <c r="G505" s="246" t="s">
        <v>3910</v>
      </c>
      <c r="H505" s="247">
        <v>0</v>
      </c>
      <c r="I505" s="248">
        <v>23200</v>
      </c>
      <c r="J505" s="248">
        <v>1</v>
      </c>
      <c r="K505" s="249">
        <v>2022</v>
      </c>
      <c r="L505" s="249">
        <v>2022</v>
      </c>
      <c r="M505" s="250" t="s">
        <v>6406</v>
      </c>
    </row>
    <row r="506" spans="4:13" x14ac:dyDescent="0.35">
      <c r="D506" s="244" t="s">
        <v>350</v>
      </c>
      <c r="E506" s="245">
        <v>44090</v>
      </c>
      <c r="F506" s="245">
        <v>44090</v>
      </c>
      <c r="G506" s="246" t="s">
        <v>3908</v>
      </c>
      <c r="H506" s="247">
        <v>8550</v>
      </c>
      <c r="I506" s="248">
        <v>31450</v>
      </c>
      <c r="J506" s="248">
        <v>1</v>
      </c>
      <c r="K506" s="249">
        <v>2020</v>
      </c>
      <c r="L506" s="249">
        <v>2020</v>
      </c>
      <c r="M506" s="250" t="s">
        <v>35</v>
      </c>
    </row>
    <row r="507" spans="4:13" x14ac:dyDescent="0.35">
      <c r="D507" s="244" t="s">
        <v>3874</v>
      </c>
      <c r="E507" s="245">
        <v>44074</v>
      </c>
      <c r="F507" s="245">
        <v>44173</v>
      </c>
      <c r="G507" s="246" t="s">
        <v>3908</v>
      </c>
      <c r="H507" s="247">
        <v>0</v>
      </c>
      <c r="I507" s="248">
        <v>22800</v>
      </c>
      <c r="J507" s="248">
        <v>1</v>
      </c>
      <c r="K507" s="249">
        <v>2020</v>
      </c>
      <c r="L507" s="249">
        <v>2020</v>
      </c>
      <c r="M507" s="250" t="s">
        <v>35</v>
      </c>
    </row>
    <row r="508" spans="4:13" x14ac:dyDescent="0.35">
      <c r="D508" s="244" t="s">
        <v>3876</v>
      </c>
      <c r="E508" s="245">
        <v>44125</v>
      </c>
      <c r="F508" s="245">
        <v>44173</v>
      </c>
      <c r="G508" s="246" t="s">
        <v>3908</v>
      </c>
      <c r="H508" s="247">
        <v>0</v>
      </c>
      <c r="I508" s="248">
        <v>22800</v>
      </c>
      <c r="J508" s="248">
        <v>1</v>
      </c>
      <c r="K508" s="249">
        <v>2020</v>
      </c>
      <c r="L508" s="249">
        <v>2020</v>
      </c>
      <c r="M508" s="250" t="s">
        <v>11</v>
      </c>
    </row>
    <row r="509" spans="4:13" x14ac:dyDescent="0.35">
      <c r="D509" s="244" t="s">
        <v>3878</v>
      </c>
      <c r="E509" s="245">
        <v>44096</v>
      </c>
      <c r="F509" s="245">
        <v>44173</v>
      </c>
      <c r="G509" s="246" t="s">
        <v>3908</v>
      </c>
      <c r="H509" s="247">
        <v>0</v>
      </c>
      <c r="I509" s="248">
        <v>22800</v>
      </c>
      <c r="J509" s="248">
        <v>1</v>
      </c>
      <c r="K509" s="249">
        <v>2020</v>
      </c>
      <c r="L509" s="249">
        <v>2020</v>
      </c>
      <c r="M509" s="250" t="s">
        <v>35</v>
      </c>
    </row>
    <row r="510" spans="4:13" x14ac:dyDescent="0.35">
      <c r="D510" s="244" t="s">
        <v>3890</v>
      </c>
      <c r="E510" s="245">
        <v>44091</v>
      </c>
      <c r="F510" s="245">
        <v>44173</v>
      </c>
      <c r="G510" s="246" t="s">
        <v>3908</v>
      </c>
      <c r="H510" s="247">
        <v>0</v>
      </c>
      <c r="I510" s="248">
        <v>22800</v>
      </c>
      <c r="J510" s="248">
        <v>1</v>
      </c>
      <c r="K510" s="249">
        <v>2020</v>
      </c>
      <c r="L510" s="249">
        <v>2020</v>
      </c>
      <c r="M510" s="250" t="s">
        <v>35</v>
      </c>
    </row>
    <row r="511" spans="4:13" x14ac:dyDescent="0.35">
      <c r="D511" s="244" t="s">
        <v>3901</v>
      </c>
      <c r="E511" s="245">
        <v>44156</v>
      </c>
      <c r="F511" s="245">
        <v>44204</v>
      </c>
      <c r="G511" s="246" t="s">
        <v>3908</v>
      </c>
      <c r="H511" s="247">
        <v>0</v>
      </c>
      <c r="I511" s="248">
        <v>22800</v>
      </c>
      <c r="J511" s="248">
        <v>1</v>
      </c>
      <c r="K511" s="249">
        <v>2020</v>
      </c>
      <c r="L511" s="249">
        <v>2021</v>
      </c>
      <c r="M511" s="250" t="s">
        <v>11</v>
      </c>
    </row>
    <row r="512" spans="4:13" x14ac:dyDescent="0.35">
      <c r="D512" s="244" t="s">
        <v>3902</v>
      </c>
      <c r="E512" s="245">
        <v>44151</v>
      </c>
      <c r="F512" s="245">
        <v>44238</v>
      </c>
      <c r="G512" s="246" t="s">
        <v>3908</v>
      </c>
      <c r="H512" s="247">
        <v>0</v>
      </c>
      <c r="I512" s="248">
        <v>22800</v>
      </c>
      <c r="J512" s="248">
        <v>1</v>
      </c>
      <c r="K512" s="249">
        <v>2020</v>
      </c>
      <c r="L512" s="249">
        <v>2021</v>
      </c>
      <c r="M512" s="250" t="s">
        <v>11</v>
      </c>
    </row>
    <row r="513" spans="4:13" x14ac:dyDescent="0.35">
      <c r="D513" s="244" t="s">
        <v>1279</v>
      </c>
      <c r="E513" s="245">
        <v>44012</v>
      </c>
      <c r="F513" s="245">
        <v>44028</v>
      </c>
      <c r="G513" s="246" t="s">
        <v>658</v>
      </c>
      <c r="H513" s="247">
        <v>0</v>
      </c>
      <c r="I513" s="248">
        <v>22600</v>
      </c>
      <c r="J513" s="248">
        <v>1</v>
      </c>
      <c r="K513" s="249">
        <v>2020</v>
      </c>
      <c r="L513" s="249">
        <v>2020</v>
      </c>
      <c r="M513" s="250" t="s">
        <v>33</v>
      </c>
    </row>
    <row r="514" spans="4:13" x14ac:dyDescent="0.35">
      <c r="D514" s="244" t="s">
        <v>5327</v>
      </c>
      <c r="E514" s="245">
        <v>44187</v>
      </c>
      <c r="F514" s="245">
        <v>44266</v>
      </c>
      <c r="G514" s="246" t="s">
        <v>3908</v>
      </c>
      <c r="H514" s="247">
        <v>17400</v>
      </c>
      <c r="I514" s="248">
        <v>39680</v>
      </c>
      <c r="J514" s="248">
        <v>1</v>
      </c>
      <c r="K514" s="249">
        <v>2020</v>
      </c>
      <c r="L514" s="249">
        <v>2021</v>
      </c>
      <c r="M514" s="250" t="s">
        <v>11</v>
      </c>
    </row>
    <row r="515" spans="4:13" x14ac:dyDescent="0.35">
      <c r="D515" s="244" t="s">
        <v>2066</v>
      </c>
      <c r="E515" s="245">
        <v>43869</v>
      </c>
      <c r="F515" s="245">
        <v>43874</v>
      </c>
      <c r="G515" s="246" t="s">
        <v>3910</v>
      </c>
      <c r="H515" s="247">
        <v>0</v>
      </c>
      <c r="I515" s="248">
        <v>22000</v>
      </c>
      <c r="J515" s="248">
        <v>1</v>
      </c>
      <c r="K515" s="249">
        <v>2020</v>
      </c>
      <c r="L515" s="249">
        <v>2020</v>
      </c>
      <c r="M515" s="250" t="s">
        <v>28</v>
      </c>
    </row>
    <row r="516" spans="4:13" x14ac:dyDescent="0.35">
      <c r="D516" s="244" t="s">
        <v>6297</v>
      </c>
      <c r="E516" s="245">
        <v>44614</v>
      </c>
      <c r="F516" s="245">
        <v>44623</v>
      </c>
      <c r="G516" s="246" t="s">
        <v>3910</v>
      </c>
      <c r="H516" s="247">
        <v>0</v>
      </c>
      <c r="I516" s="248">
        <v>22000</v>
      </c>
      <c r="J516" s="248">
        <v>1</v>
      </c>
      <c r="K516" s="249">
        <v>2022</v>
      </c>
      <c r="L516" s="249">
        <v>2022</v>
      </c>
      <c r="M516" s="250" t="s">
        <v>6021</v>
      </c>
    </row>
    <row r="517" spans="4:13" x14ac:dyDescent="0.35">
      <c r="D517" s="244" t="s">
        <v>6577</v>
      </c>
      <c r="E517" s="245">
        <v>44705</v>
      </c>
      <c r="F517" s="245">
        <v>44719</v>
      </c>
      <c r="G517" s="246" t="s">
        <v>3910</v>
      </c>
      <c r="H517" s="247">
        <v>0</v>
      </c>
      <c r="I517" s="248">
        <v>22000</v>
      </c>
      <c r="J517" s="248">
        <v>1</v>
      </c>
      <c r="K517" s="249">
        <v>2022</v>
      </c>
      <c r="L517" s="249">
        <v>2022</v>
      </c>
      <c r="M517" s="250" t="s">
        <v>6406</v>
      </c>
    </row>
    <row r="518" spans="4:13" x14ac:dyDescent="0.35">
      <c r="D518" s="244" t="s">
        <v>191</v>
      </c>
      <c r="E518" s="245">
        <v>44121</v>
      </c>
      <c r="F518" s="245">
        <v>44121</v>
      </c>
      <c r="G518" s="246" t="s">
        <v>3910</v>
      </c>
      <c r="H518" s="247">
        <v>2280</v>
      </c>
      <c r="I518" s="248">
        <v>23958</v>
      </c>
      <c r="J518" s="248">
        <v>1</v>
      </c>
      <c r="K518" s="249">
        <v>2020</v>
      </c>
      <c r="L518" s="249">
        <v>2020</v>
      </c>
      <c r="M518" s="250" t="s">
        <v>11</v>
      </c>
    </row>
    <row r="519" spans="4:13" x14ac:dyDescent="0.35">
      <c r="D519" s="244" t="s">
        <v>3900</v>
      </c>
      <c r="E519" s="245">
        <v>44203</v>
      </c>
      <c r="F519" s="245">
        <v>44236</v>
      </c>
      <c r="G519" s="246" t="s">
        <v>3908</v>
      </c>
      <c r="H519" s="247">
        <v>0</v>
      </c>
      <c r="I519" s="248">
        <v>20880</v>
      </c>
      <c r="J519" s="248">
        <v>1</v>
      </c>
      <c r="K519" s="249">
        <v>2021</v>
      </c>
      <c r="L519" s="249">
        <v>2021</v>
      </c>
      <c r="M519" s="250" t="s">
        <v>21</v>
      </c>
    </row>
    <row r="520" spans="4:13" x14ac:dyDescent="0.35">
      <c r="D520" s="244" t="s">
        <v>195</v>
      </c>
      <c r="E520" s="245">
        <v>44127</v>
      </c>
      <c r="F520" s="245">
        <v>44127</v>
      </c>
      <c r="G520" s="246" t="s">
        <v>3908</v>
      </c>
      <c r="H520" s="247">
        <v>6270</v>
      </c>
      <c r="I520" s="248">
        <v>27010</v>
      </c>
      <c r="J520" s="248">
        <v>1</v>
      </c>
      <c r="K520" s="249">
        <v>2020</v>
      </c>
      <c r="L520" s="249">
        <v>2020</v>
      </c>
      <c r="M520" s="250" t="s">
        <v>11</v>
      </c>
    </row>
    <row r="521" spans="4:13" x14ac:dyDescent="0.35">
      <c r="D521" s="244" t="s">
        <v>6400</v>
      </c>
      <c r="E521" s="245">
        <v>44092</v>
      </c>
      <c r="F521" s="245">
        <v>44648</v>
      </c>
      <c r="G521" s="246" t="s">
        <v>4214</v>
      </c>
      <c r="H521" s="247">
        <v>179505</v>
      </c>
      <c r="I521" s="248">
        <v>200000</v>
      </c>
      <c r="J521" s="248">
        <v>1</v>
      </c>
      <c r="K521" s="249">
        <v>2020</v>
      </c>
      <c r="L521" s="249">
        <v>2022</v>
      </c>
      <c r="M521" s="250" t="s">
        <v>35</v>
      </c>
    </row>
    <row r="522" spans="4:13" x14ac:dyDescent="0.35">
      <c r="D522" s="244" t="s">
        <v>6337</v>
      </c>
      <c r="E522" s="245">
        <v>44603</v>
      </c>
      <c r="F522" s="245">
        <v>44638</v>
      </c>
      <c r="G522" s="246" t="s">
        <v>3910</v>
      </c>
      <c r="H522" s="247">
        <v>9360</v>
      </c>
      <c r="I522" s="248">
        <v>29740</v>
      </c>
      <c r="J522" s="248">
        <v>1</v>
      </c>
      <c r="K522" s="249">
        <v>2022</v>
      </c>
      <c r="L522" s="249">
        <v>2022</v>
      </c>
      <c r="M522" s="250" t="s">
        <v>6021</v>
      </c>
    </row>
    <row r="523" spans="4:13" x14ac:dyDescent="0.35">
      <c r="D523" s="244" t="s">
        <v>441</v>
      </c>
      <c r="E523" s="245">
        <v>44144</v>
      </c>
      <c r="F523" s="245">
        <v>44144</v>
      </c>
      <c r="G523" s="246" t="s">
        <v>3908</v>
      </c>
      <c r="H523" s="247">
        <v>6270</v>
      </c>
      <c r="I523" s="248">
        <v>26419</v>
      </c>
      <c r="J523" s="248">
        <v>1</v>
      </c>
      <c r="K523" s="249">
        <v>2020</v>
      </c>
      <c r="L523" s="249">
        <v>2020</v>
      </c>
      <c r="M523" s="250" t="s">
        <v>11</v>
      </c>
    </row>
    <row r="524" spans="4:13" x14ac:dyDescent="0.35">
      <c r="D524" s="244" t="s">
        <v>715</v>
      </c>
      <c r="E524" s="245">
        <v>43814</v>
      </c>
      <c r="F524" s="245">
        <v>43814</v>
      </c>
      <c r="G524" s="246" t="s">
        <v>3908</v>
      </c>
      <c r="H524" s="247">
        <v>150000</v>
      </c>
      <c r="I524" s="248">
        <v>170000</v>
      </c>
      <c r="J524" s="248">
        <v>1</v>
      </c>
      <c r="K524" s="249">
        <v>2019</v>
      </c>
      <c r="L524" s="249">
        <v>2019</v>
      </c>
      <c r="M524" s="250" t="s">
        <v>25</v>
      </c>
    </row>
    <row r="525" spans="4:13" x14ac:dyDescent="0.35">
      <c r="D525" s="244" t="s">
        <v>780</v>
      </c>
      <c r="E525" s="245">
        <v>44038</v>
      </c>
      <c r="F525" s="245">
        <v>44038</v>
      </c>
      <c r="G525" s="246" t="s">
        <v>3908</v>
      </c>
      <c r="H525" s="247">
        <v>0</v>
      </c>
      <c r="I525" s="248">
        <v>20000</v>
      </c>
      <c r="J525" s="248">
        <v>1</v>
      </c>
      <c r="K525" s="249">
        <v>2020</v>
      </c>
      <c r="L525" s="249">
        <v>2020</v>
      </c>
      <c r="M525" s="250" t="s">
        <v>35</v>
      </c>
    </row>
    <row r="526" spans="4:13" x14ac:dyDescent="0.35">
      <c r="D526" s="244" t="s">
        <v>781</v>
      </c>
      <c r="E526" s="245">
        <v>43949</v>
      </c>
      <c r="F526" s="245">
        <v>43949</v>
      </c>
      <c r="G526" s="246" t="s">
        <v>4263</v>
      </c>
      <c r="H526" s="247">
        <v>0</v>
      </c>
      <c r="I526" s="248">
        <v>20000</v>
      </c>
      <c r="J526" s="248">
        <v>1</v>
      </c>
      <c r="K526" s="249">
        <v>2020</v>
      </c>
      <c r="L526" s="249">
        <v>2020</v>
      </c>
      <c r="M526" s="250" t="s">
        <v>33</v>
      </c>
    </row>
    <row r="527" spans="4:13" x14ac:dyDescent="0.35">
      <c r="D527" s="244" t="s">
        <v>792</v>
      </c>
      <c r="E527" s="245">
        <v>44029</v>
      </c>
      <c r="F527" s="245">
        <v>44029</v>
      </c>
      <c r="G527" s="246" t="s">
        <v>658</v>
      </c>
      <c r="H527" s="247">
        <v>0</v>
      </c>
      <c r="I527" s="248">
        <v>20000</v>
      </c>
      <c r="J527" s="248">
        <v>1</v>
      </c>
      <c r="K527" s="249">
        <v>2020</v>
      </c>
      <c r="L527" s="249">
        <v>2020</v>
      </c>
      <c r="M527" s="250" t="s">
        <v>35</v>
      </c>
    </row>
    <row r="528" spans="4:13" x14ac:dyDescent="0.35">
      <c r="D528" s="244" t="s">
        <v>868</v>
      </c>
      <c r="E528" s="245">
        <v>43995</v>
      </c>
      <c r="F528" s="245">
        <v>43995</v>
      </c>
      <c r="G528" s="246" t="s">
        <v>3908</v>
      </c>
      <c r="H528" s="247">
        <v>0</v>
      </c>
      <c r="I528" s="248">
        <v>20000</v>
      </c>
      <c r="J528" s="248">
        <v>1</v>
      </c>
      <c r="K528" s="249">
        <v>2020</v>
      </c>
      <c r="L528" s="249">
        <v>2020</v>
      </c>
      <c r="M528" s="250" t="s">
        <v>33</v>
      </c>
    </row>
    <row r="529" spans="4:13" x14ac:dyDescent="0.35">
      <c r="D529" s="244" t="s">
        <v>1142</v>
      </c>
      <c r="E529" s="245">
        <v>44175</v>
      </c>
      <c r="F529" s="245">
        <v>44175</v>
      </c>
      <c r="G529" s="246" t="s">
        <v>3910</v>
      </c>
      <c r="H529" s="247">
        <v>0</v>
      </c>
      <c r="I529" s="248">
        <v>20000</v>
      </c>
      <c r="J529" s="248">
        <v>1</v>
      </c>
      <c r="K529" s="249">
        <v>2020</v>
      </c>
      <c r="L529" s="249">
        <v>2020</v>
      </c>
      <c r="M529" s="250" t="s">
        <v>11</v>
      </c>
    </row>
    <row r="530" spans="4:13" x14ac:dyDescent="0.35">
      <c r="D530" s="244" t="s">
        <v>1513</v>
      </c>
      <c r="E530" s="245">
        <v>44035</v>
      </c>
      <c r="F530" s="245">
        <v>44035</v>
      </c>
      <c r="G530" s="246" t="s">
        <v>658</v>
      </c>
      <c r="H530" s="247">
        <v>0</v>
      </c>
      <c r="I530" s="248">
        <v>20000</v>
      </c>
      <c r="J530" s="248">
        <v>1</v>
      </c>
      <c r="K530" s="249">
        <v>2020</v>
      </c>
      <c r="L530" s="249">
        <v>2020</v>
      </c>
      <c r="M530" s="250" t="s">
        <v>35</v>
      </c>
    </row>
    <row r="531" spans="4:13" x14ac:dyDescent="0.35">
      <c r="D531" s="244" t="s">
        <v>1520</v>
      </c>
      <c r="E531" s="245">
        <v>43847</v>
      </c>
      <c r="F531" s="245">
        <v>43847</v>
      </c>
      <c r="G531" s="246" t="s">
        <v>658</v>
      </c>
      <c r="H531" s="247">
        <v>0</v>
      </c>
      <c r="I531" s="248">
        <v>20000</v>
      </c>
      <c r="J531" s="248">
        <v>1</v>
      </c>
      <c r="K531" s="249">
        <v>2020</v>
      </c>
      <c r="L531" s="249">
        <v>2020</v>
      </c>
      <c r="M531" s="250" t="s">
        <v>28</v>
      </c>
    </row>
    <row r="532" spans="4:13" x14ac:dyDescent="0.35">
      <c r="D532" s="244" t="s">
        <v>1549</v>
      </c>
      <c r="E532" s="245">
        <v>40222</v>
      </c>
      <c r="F532" s="245">
        <v>40226</v>
      </c>
      <c r="G532" s="246" t="s">
        <v>3908</v>
      </c>
      <c r="H532" s="247">
        <v>60000</v>
      </c>
      <c r="I532" s="248">
        <v>80000</v>
      </c>
      <c r="J532" s="248">
        <v>1</v>
      </c>
      <c r="K532" s="249">
        <v>2010</v>
      </c>
      <c r="L532" s="249">
        <v>2010</v>
      </c>
      <c r="M532" s="250" t="s">
        <v>1225</v>
      </c>
    </row>
    <row r="533" spans="4:13" x14ac:dyDescent="0.35">
      <c r="D533" s="244" t="s">
        <v>2071</v>
      </c>
      <c r="E533" s="245">
        <v>43880</v>
      </c>
      <c r="F533" s="245">
        <v>43907</v>
      </c>
      <c r="G533" s="246" t="s">
        <v>3910</v>
      </c>
      <c r="H533" s="247">
        <v>0</v>
      </c>
      <c r="I533" s="248">
        <v>20000</v>
      </c>
      <c r="J533" s="248">
        <v>1</v>
      </c>
      <c r="K533" s="249">
        <v>2020</v>
      </c>
      <c r="L533" s="249">
        <v>2020</v>
      </c>
      <c r="M533" s="250" t="s">
        <v>28</v>
      </c>
    </row>
    <row r="534" spans="4:13" x14ac:dyDescent="0.35">
      <c r="D534" s="244" t="s">
        <v>2111</v>
      </c>
      <c r="E534" s="245">
        <v>44191</v>
      </c>
      <c r="F534" s="245">
        <v>44201</v>
      </c>
      <c r="G534" s="246" t="s">
        <v>3908</v>
      </c>
      <c r="H534" s="247">
        <v>0</v>
      </c>
      <c r="I534" s="248">
        <v>20000</v>
      </c>
      <c r="J534" s="248">
        <v>1</v>
      </c>
      <c r="K534" s="249">
        <v>2020</v>
      </c>
      <c r="L534" s="249">
        <v>2021</v>
      </c>
      <c r="M534" s="250" t="s">
        <v>11</v>
      </c>
    </row>
    <row r="535" spans="4:13" x14ac:dyDescent="0.35">
      <c r="D535" s="244" t="s">
        <v>6283</v>
      </c>
      <c r="E535" s="245">
        <v>44627</v>
      </c>
      <c r="F535" s="245">
        <v>44628</v>
      </c>
      <c r="G535" s="246" t="s">
        <v>3910</v>
      </c>
      <c r="H535" s="247">
        <v>0</v>
      </c>
      <c r="I535" s="248">
        <v>20000</v>
      </c>
      <c r="J535" s="248">
        <v>1</v>
      </c>
      <c r="K535" s="249">
        <v>2022</v>
      </c>
      <c r="L535" s="249">
        <v>2022</v>
      </c>
      <c r="M535" s="250" t="s">
        <v>6021</v>
      </c>
    </row>
    <row r="536" spans="4:13" x14ac:dyDescent="0.35">
      <c r="D536" s="244" t="s">
        <v>6576</v>
      </c>
      <c r="E536" s="245">
        <v>44718</v>
      </c>
      <c r="F536" s="245">
        <v>44719</v>
      </c>
      <c r="G536" s="246" t="s">
        <v>3910</v>
      </c>
      <c r="H536" s="247">
        <v>0</v>
      </c>
      <c r="I536" s="248">
        <v>20000</v>
      </c>
      <c r="J536" s="248">
        <v>1</v>
      </c>
      <c r="K536" s="249">
        <v>2022</v>
      </c>
      <c r="L536" s="249">
        <v>2022</v>
      </c>
      <c r="M536" s="250" t="s">
        <v>6406</v>
      </c>
    </row>
    <row r="537" spans="4:13" x14ac:dyDescent="0.35">
      <c r="D537" s="244" t="s">
        <v>6628</v>
      </c>
      <c r="E537" s="245">
        <v>44734</v>
      </c>
      <c r="F537" s="245">
        <v>44739</v>
      </c>
      <c r="G537" s="246" t="s">
        <v>3910</v>
      </c>
      <c r="H537" s="247">
        <v>0</v>
      </c>
      <c r="I537" s="248">
        <v>20000</v>
      </c>
      <c r="J537" s="248">
        <v>1</v>
      </c>
      <c r="K537" s="249">
        <v>2022</v>
      </c>
      <c r="L537" s="249">
        <v>2022</v>
      </c>
      <c r="M537" s="250" t="s">
        <v>6406</v>
      </c>
    </row>
    <row r="538" spans="4:13" x14ac:dyDescent="0.35">
      <c r="D538" s="244" t="s">
        <v>6946</v>
      </c>
      <c r="E538" s="245">
        <v>44890</v>
      </c>
      <c r="F538" s="245">
        <v>44900</v>
      </c>
      <c r="G538" s="246" t="s">
        <v>3910</v>
      </c>
      <c r="H538" s="247">
        <v>0</v>
      </c>
      <c r="I538" s="248">
        <v>20000</v>
      </c>
      <c r="J538" s="248">
        <v>1</v>
      </c>
      <c r="K538" s="249">
        <v>2022</v>
      </c>
      <c r="L538" s="249">
        <v>2022</v>
      </c>
      <c r="M538" s="250" t="s">
        <v>6825</v>
      </c>
    </row>
    <row r="539" spans="4:13" x14ac:dyDescent="0.35">
      <c r="D539" s="244" t="s">
        <v>7200</v>
      </c>
      <c r="E539" s="245">
        <v>44934</v>
      </c>
      <c r="F539" s="245">
        <v>44943</v>
      </c>
      <c r="G539" s="246" t="s">
        <v>3910</v>
      </c>
      <c r="H539" s="247">
        <v>0</v>
      </c>
      <c r="I539" s="248">
        <v>20000</v>
      </c>
      <c r="J539" s="248">
        <v>1</v>
      </c>
      <c r="K539" s="249">
        <v>2023</v>
      </c>
      <c r="L539" s="249">
        <v>2023</v>
      </c>
      <c r="M539" s="250" t="s">
        <v>7201</v>
      </c>
    </row>
    <row r="540" spans="4:13" x14ac:dyDescent="0.35">
      <c r="D540" s="244" t="s">
        <v>4161</v>
      </c>
      <c r="E540" s="245">
        <v>44189</v>
      </c>
      <c r="F540" s="245">
        <v>44207</v>
      </c>
      <c r="G540" s="246" t="s">
        <v>3910</v>
      </c>
      <c r="H540" s="247">
        <v>213140</v>
      </c>
      <c r="I540" s="248">
        <v>232360</v>
      </c>
      <c r="J540" s="248">
        <v>1</v>
      </c>
      <c r="K540" s="249">
        <v>2020</v>
      </c>
      <c r="L540" s="249">
        <v>2021</v>
      </c>
      <c r="M540" s="250" t="s">
        <v>11</v>
      </c>
    </row>
    <row r="541" spans="4:13" x14ac:dyDescent="0.35">
      <c r="D541" s="244" t="s">
        <v>1518</v>
      </c>
      <c r="E541" s="245">
        <v>43893</v>
      </c>
      <c r="F541" s="245">
        <v>43893</v>
      </c>
      <c r="G541" s="246" t="s">
        <v>658</v>
      </c>
      <c r="H541" s="247">
        <v>1000</v>
      </c>
      <c r="I541" s="248">
        <v>20000</v>
      </c>
      <c r="J541" s="248">
        <v>1</v>
      </c>
      <c r="K541" s="249">
        <v>2020</v>
      </c>
      <c r="L541" s="249">
        <v>2020</v>
      </c>
      <c r="M541" s="250" t="s">
        <v>28</v>
      </c>
    </row>
    <row r="542" spans="4:13" x14ac:dyDescent="0.35">
      <c r="D542" s="244" t="s">
        <v>2098</v>
      </c>
      <c r="E542" s="245">
        <v>44080</v>
      </c>
      <c r="F542" s="245">
        <v>44097</v>
      </c>
      <c r="G542" s="246" t="s">
        <v>3908</v>
      </c>
      <c r="H542" s="247">
        <v>1000</v>
      </c>
      <c r="I542" s="248">
        <v>20000</v>
      </c>
      <c r="J542" s="248">
        <v>1</v>
      </c>
      <c r="K542" s="249">
        <v>2020</v>
      </c>
      <c r="L542" s="249">
        <v>2020</v>
      </c>
      <c r="M542" s="250" t="s">
        <v>35</v>
      </c>
    </row>
    <row r="543" spans="4:13" x14ac:dyDescent="0.35">
      <c r="D543" s="244" t="s">
        <v>2103</v>
      </c>
      <c r="E543" s="245">
        <v>43846</v>
      </c>
      <c r="F543" s="245">
        <v>44111</v>
      </c>
      <c r="G543" s="246" t="s">
        <v>658</v>
      </c>
      <c r="H543" s="247">
        <v>1000</v>
      </c>
      <c r="I543" s="248">
        <v>20000</v>
      </c>
      <c r="J543" s="248">
        <v>1</v>
      </c>
      <c r="K543" s="249">
        <v>2020</v>
      </c>
      <c r="L543" s="249">
        <v>2020</v>
      </c>
      <c r="M543" s="250" t="s">
        <v>28</v>
      </c>
    </row>
    <row r="544" spans="4:13" x14ac:dyDescent="0.35">
      <c r="D544" s="244" t="s">
        <v>6640</v>
      </c>
      <c r="E544" s="245">
        <v>44744</v>
      </c>
      <c r="F544" s="245">
        <v>44747</v>
      </c>
      <c r="G544" s="246" t="s">
        <v>3908</v>
      </c>
      <c r="H544" s="247">
        <v>82843.529410000003</v>
      </c>
      <c r="I544" s="248">
        <v>101843.52941</v>
      </c>
      <c r="J544" s="248">
        <v>1</v>
      </c>
      <c r="K544" s="249">
        <v>2022</v>
      </c>
      <c r="L544" s="249">
        <v>2022</v>
      </c>
      <c r="M544" s="250" t="s">
        <v>6643</v>
      </c>
    </row>
    <row r="545" spans="4:13" x14ac:dyDescent="0.35">
      <c r="D545" s="244" t="s">
        <v>6655</v>
      </c>
      <c r="E545" s="245">
        <v>44730</v>
      </c>
      <c r="F545" s="245">
        <v>44747</v>
      </c>
      <c r="G545" s="246" t="s">
        <v>658</v>
      </c>
      <c r="H545" s="247">
        <v>0</v>
      </c>
      <c r="I545" s="248">
        <v>18750</v>
      </c>
      <c r="J545" s="248">
        <v>1</v>
      </c>
      <c r="K545" s="249">
        <v>2022</v>
      </c>
      <c r="L545" s="249">
        <v>2022</v>
      </c>
      <c r="M545" s="250" t="s">
        <v>6406</v>
      </c>
    </row>
    <row r="546" spans="4:13" x14ac:dyDescent="0.35">
      <c r="D546" s="244" t="s">
        <v>112</v>
      </c>
      <c r="E546" s="245">
        <v>44072</v>
      </c>
      <c r="F546" s="245">
        <v>44074</v>
      </c>
      <c r="G546" s="246" t="s">
        <v>3908</v>
      </c>
      <c r="H546" s="247">
        <v>10000</v>
      </c>
      <c r="I546" s="248">
        <v>28630</v>
      </c>
      <c r="J546" s="248">
        <v>1</v>
      </c>
      <c r="K546" s="249">
        <v>2020</v>
      </c>
      <c r="L546" s="249">
        <v>2020</v>
      </c>
      <c r="M546" s="250" t="s">
        <v>35</v>
      </c>
    </row>
    <row r="547" spans="4:13" x14ac:dyDescent="0.35">
      <c r="D547" s="244" t="s">
        <v>738</v>
      </c>
      <c r="E547" s="245">
        <v>43911</v>
      </c>
      <c r="F547" s="245">
        <v>43911</v>
      </c>
      <c r="G547" s="246" t="s">
        <v>3910</v>
      </c>
      <c r="H547" s="247">
        <v>16290</v>
      </c>
      <c r="I547" s="248">
        <v>34682</v>
      </c>
      <c r="J547" s="248">
        <v>1</v>
      </c>
      <c r="K547" s="249">
        <v>2020</v>
      </c>
      <c r="L547" s="249">
        <v>2020</v>
      </c>
      <c r="M547" s="250" t="s">
        <v>28</v>
      </c>
    </row>
    <row r="548" spans="4:13" x14ac:dyDescent="0.35">
      <c r="D548" s="244" t="s">
        <v>848</v>
      </c>
      <c r="E548" s="245">
        <v>43967</v>
      </c>
      <c r="F548" s="245">
        <v>43967</v>
      </c>
      <c r="G548" s="246" t="s">
        <v>3910</v>
      </c>
      <c r="H548" s="247">
        <v>32000</v>
      </c>
      <c r="I548" s="248">
        <v>50000</v>
      </c>
      <c r="J548" s="248">
        <v>1</v>
      </c>
      <c r="K548" s="249">
        <v>2020</v>
      </c>
      <c r="L548" s="249">
        <v>2020</v>
      </c>
      <c r="M548" s="250" t="s">
        <v>33</v>
      </c>
    </row>
    <row r="549" spans="4:13" x14ac:dyDescent="0.35">
      <c r="D549" s="244" t="s">
        <v>3638</v>
      </c>
      <c r="E549" s="245">
        <v>44497</v>
      </c>
      <c r="F549" s="245">
        <v>44497</v>
      </c>
      <c r="G549" s="246" t="s">
        <v>3910</v>
      </c>
      <c r="H549" s="247">
        <v>0</v>
      </c>
      <c r="I549" s="248">
        <v>18000</v>
      </c>
      <c r="J549" s="248">
        <v>1</v>
      </c>
      <c r="K549" s="249">
        <v>2021</v>
      </c>
      <c r="L549" s="249">
        <v>2021</v>
      </c>
      <c r="M549" s="250" t="s">
        <v>3138</v>
      </c>
    </row>
    <row r="550" spans="4:13" x14ac:dyDescent="0.35">
      <c r="D550" s="244" t="s">
        <v>6379</v>
      </c>
      <c r="E550" s="245">
        <v>44648</v>
      </c>
      <c r="F550" s="245">
        <v>44648</v>
      </c>
      <c r="G550" s="246" t="s">
        <v>3910</v>
      </c>
      <c r="H550" s="247">
        <v>67500</v>
      </c>
      <c r="I550" s="248">
        <v>85500</v>
      </c>
      <c r="J550" s="248">
        <v>1</v>
      </c>
      <c r="K550" s="249">
        <v>2022</v>
      </c>
      <c r="L550" s="249">
        <v>2022</v>
      </c>
      <c r="M550" s="250" t="s">
        <v>6021</v>
      </c>
    </row>
    <row r="551" spans="4:13" x14ac:dyDescent="0.35">
      <c r="D551" s="244" t="s">
        <v>6516</v>
      </c>
      <c r="E551" s="245">
        <v>44594</v>
      </c>
      <c r="F551" s="245">
        <v>44700</v>
      </c>
      <c r="G551" s="246" t="s">
        <v>3908</v>
      </c>
      <c r="H551" s="247">
        <v>0</v>
      </c>
      <c r="I551" s="248">
        <v>18000</v>
      </c>
      <c r="J551" s="248">
        <v>1</v>
      </c>
      <c r="K551" s="249">
        <v>2022</v>
      </c>
      <c r="L551" s="249">
        <v>2022</v>
      </c>
      <c r="M551" s="250" t="s">
        <v>6021</v>
      </c>
    </row>
    <row r="552" spans="4:13" x14ac:dyDescent="0.35">
      <c r="D552" s="244" t="s">
        <v>450</v>
      </c>
      <c r="E552" s="245">
        <v>44154</v>
      </c>
      <c r="F552" s="245">
        <v>44154</v>
      </c>
      <c r="G552" s="246" t="s">
        <v>3910</v>
      </c>
      <c r="H552" s="247">
        <v>0</v>
      </c>
      <c r="I552" s="248">
        <v>17668</v>
      </c>
      <c r="J552" s="248">
        <v>1</v>
      </c>
      <c r="K552" s="249">
        <v>2020</v>
      </c>
      <c r="L552" s="249">
        <v>2020</v>
      </c>
      <c r="M552" s="250" t="s">
        <v>11</v>
      </c>
    </row>
    <row r="553" spans="4:13" x14ac:dyDescent="0.35">
      <c r="D553" s="244" t="s">
        <v>171</v>
      </c>
      <c r="E553" s="245">
        <v>44074</v>
      </c>
      <c r="F553" s="245">
        <v>44074</v>
      </c>
      <c r="G553" s="246" t="s">
        <v>3910</v>
      </c>
      <c r="H553" s="247">
        <v>8550</v>
      </c>
      <c r="I553" s="248">
        <v>26130</v>
      </c>
      <c r="J553" s="248">
        <v>1</v>
      </c>
      <c r="K553" s="249">
        <v>2020</v>
      </c>
      <c r="L553" s="249">
        <v>2020</v>
      </c>
      <c r="M553" s="250" t="s">
        <v>35</v>
      </c>
    </row>
    <row r="554" spans="4:13" x14ac:dyDescent="0.35">
      <c r="D554" s="244" t="s">
        <v>6275</v>
      </c>
      <c r="E554" s="245">
        <v>44609</v>
      </c>
      <c r="F554" s="245">
        <v>44624</v>
      </c>
      <c r="G554" s="246" t="s">
        <v>3910</v>
      </c>
      <c r="H554" s="247">
        <v>0</v>
      </c>
      <c r="I554" s="248">
        <v>17500</v>
      </c>
      <c r="J554" s="248">
        <v>1</v>
      </c>
      <c r="K554" s="249">
        <v>2022</v>
      </c>
      <c r="L554" s="249">
        <v>2022</v>
      </c>
      <c r="M554" s="250" t="s">
        <v>6021</v>
      </c>
    </row>
    <row r="555" spans="4:13" x14ac:dyDescent="0.35">
      <c r="D555" s="244" t="s">
        <v>6930</v>
      </c>
      <c r="E555" s="245">
        <v>44733</v>
      </c>
      <c r="F555" s="245">
        <v>44894</v>
      </c>
      <c r="G555" s="246" t="s">
        <v>4244</v>
      </c>
      <c r="H555" s="247">
        <v>0</v>
      </c>
      <c r="I555" s="248">
        <v>17460</v>
      </c>
      <c r="J555" s="248">
        <v>1</v>
      </c>
      <c r="K555" s="249">
        <v>2022</v>
      </c>
      <c r="L555" s="249">
        <v>2022</v>
      </c>
      <c r="M555" s="250" t="s">
        <v>6406</v>
      </c>
    </row>
    <row r="556" spans="4:13" x14ac:dyDescent="0.35">
      <c r="D556" s="244" t="s">
        <v>7202</v>
      </c>
      <c r="E556" s="245">
        <v>44296</v>
      </c>
      <c r="F556" s="245">
        <v>44987</v>
      </c>
      <c r="G556" s="246" t="s">
        <v>3910</v>
      </c>
      <c r="H556" s="247">
        <v>0</v>
      </c>
      <c r="I556" s="248">
        <v>17421.049422</v>
      </c>
      <c r="J556" s="248">
        <v>1</v>
      </c>
      <c r="K556" s="249">
        <v>2021</v>
      </c>
      <c r="L556" s="249">
        <v>2023</v>
      </c>
      <c r="M556" s="250" t="s">
        <v>2250</v>
      </c>
    </row>
    <row r="557" spans="4:13" x14ac:dyDescent="0.35">
      <c r="D557" s="244" t="s">
        <v>6496</v>
      </c>
      <c r="E557" s="245">
        <v>44685</v>
      </c>
      <c r="F557" s="245">
        <v>44692</v>
      </c>
      <c r="G557" s="246" t="s">
        <v>3910</v>
      </c>
      <c r="H557" s="247">
        <v>0</v>
      </c>
      <c r="I557" s="248">
        <v>17400</v>
      </c>
      <c r="J557" s="248">
        <v>1</v>
      </c>
      <c r="K557" s="249">
        <v>2022</v>
      </c>
      <c r="L557" s="249">
        <v>2022</v>
      </c>
      <c r="M557" s="250" t="s">
        <v>6406</v>
      </c>
    </row>
    <row r="558" spans="4:13" x14ac:dyDescent="0.35">
      <c r="D558" s="244" t="s">
        <v>3864</v>
      </c>
      <c r="E558" s="245">
        <v>37527</v>
      </c>
      <c r="F558" s="245">
        <v>37588</v>
      </c>
      <c r="G558" s="246" t="s">
        <v>3910</v>
      </c>
      <c r="H558" s="247">
        <v>0</v>
      </c>
      <c r="I558" s="248">
        <v>17257</v>
      </c>
      <c r="J558" s="248">
        <v>1</v>
      </c>
      <c r="K558" s="249">
        <v>2002</v>
      </c>
      <c r="L558" s="249">
        <v>2002</v>
      </c>
      <c r="M558" s="250" t="s">
        <v>3865</v>
      </c>
    </row>
    <row r="559" spans="4:13" x14ac:dyDescent="0.35">
      <c r="D559" s="244" t="s">
        <v>1114</v>
      </c>
      <c r="E559" s="245">
        <v>44168</v>
      </c>
      <c r="F559" s="245">
        <v>44168</v>
      </c>
      <c r="G559" s="246" t="s">
        <v>3910</v>
      </c>
      <c r="H559" s="247">
        <v>6270</v>
      </c>
      <c r="I559" s="248">
        <v>23000</v>
      </c>
      <c r="J559" s="248">
        <v>1</v>
      </c>
      <c r="K559" s="249">
        <v>2020</v>
      </c>
      <c r="L559" s="249">
        <v>2020</v>
      </c>
      <c r="M559" s="250" t="s">
        <v>11</v>
      </c>
    </row>
    <row r="560" spans="4:13" x14ac:dyDescent="0.35">
      <c r="D560" s="244" t="s">
        <v>6270</v>
      </c>
      <c r="E560" s="245">
        <v>44597</v>
      </c>
      <c r="F560" s="245">
        <v>44602</v>
      </c>
      <c r="G560" s="246" t="s">
        <v>3910</v>
      </c>
      <c r="H560" s="247">
        <v>33500</v>
      </c>
      <c r="I560" s="248">
        <v>50000</v>
      </c>
      <c r="J560" s="248">
        <v>1</v>
      </c>
      <c r="K560" s="249">
        <v>2022</v>
      </c>
      <c r="L560" s="249">
        <v>2022</v>
      </c>
      <c r="M560" s="250" t="s">
        <v>6021</v>
      </c>
    </row>
    <row r="561" spans="4:13" x14ac:dyDescent="0.35">
      <c r="D561" s="244" t="s">
        <v>6468</v>
      </c>
      <c r="E561" s="245">
        <v>44675</v>
      </c>
      <c r="F561" s="245">
        <v>44677</v>
      </c>
      <c r="G561" s="246" t="s">
        <v>3910</v>
      </c>
      <c r="H561" s="247">
        <v>0</v>
      </c>
      <c r="I561" s="248">
        <v>16500</v>
      </c>
      <c r="J561" s="248">
        <v>1</v>
      </c>
      <c r="K561" s="249">
        <v>2022</v>
      </c>
      <c r="L561" s="249">
        <v>2022</v>
      </c>
      <c r="M561" s="250" t="s">
        <v>6406</v>
      </c>
    </row>
    <row r="562" spans="4:13" x14ac:dyDescent="0.35">
      <c r="D562" s="244" t="s">
        <v>359</v>
      </c>
      <c r="E562" s="245">
        <v>44103</v>
      </c>
      <c r="F562" s="245">
        <v>44103</v>
      </c>
      <c r="G562" s="246" t="s">
        <v>3910</v>
      </c>
      <c r="H562" s="247">
        <v>8550</v>
      </c>
      <c r="I562" s="248">
        <v>24760</v>
      </c>
      <c r="J562" s="248">
        <v>1</v>
      </c>
      <c r="K562" s="249">
        <v>2020</v>
      </c>
      <c r="L562" s="249">
        <v>2020</v>
      </c>
      <c r="M562" s="250" t="s">
        <v>35</v>
      </c>
    </row>
    <row r="563" spans="4:13" x14ac:dyDescent="0.35">
      <c r="D563" s="244" t="s">
        <v>527</v>
      </c>
      <c r="E563" s="245">
        <v>44154</v>
      </c>
      <c r="F563" s="245">
        <v>44154</v>
      </c>
      <c r="G563" s="246" t="s">
        <v>3908</v>
      </c>
      <c r="H563" s="247">
        <v>-6000</v>
      </c>
      <c r="I563" s="248">
        <v>10000</v>
      </c>
      <c r="J563" s="248">
        <v>1</v>
      </c>
      <c r="K563" s="249">
        <v>2020</v>
      </c>
      <c r="L563" s="249">
        <v>2020</v>
      </c>
      <c r="M563" s="250" t="s">
        <v>11</v>
      </c>
    </row>
    <row r="564" spans="4:13" x14ac:dyDescent="0.35">
      <c r="D564" s="244" t="s">
        <v>2109</v>
      </c>
      <c r="E564" s="245">
        <v>44179</v>
      </c>
      <c r="F564" s="245">
        <v>44180</v>
      </c>
      <c r="G564" s="246" t="s">
        <v>3910</v>
      </c>
      <c r="H564" s="247">
        <v>0</v>
      </c>
      <c r="I564" s="248">
        <v>16000</v>
      </c>
      <c r="J564" s="248">
        <v>1</v>
      </c>
      <c r="K564" s="249">
        <v>2020</v>
      </c>
      <c r="L564" s="249">
        <v>2020</v>
      </c>
      <c r="M564" s="250" t="s">
        <v>11</v>
      </c>
    </row>
    <row r="565" spans="4:13" x14ac:dyDescent="0.35">
      <c r="D565" s="244" t="s">
        <v>1295</v>
      </c>
      <c r="E565" s="245">
        <v>44196</v>
      </c>
      <c r="F565" s="245">
        <v>44202</v>
      </c>
      <c r="G565" s="246" t="s">
        <v>3910</v>
      </c>
      <c r="H565" s="247">
        <v>0</v>
      </c>
      <c r="I565" s="248">
        <v>15484</v>
      </c>
      <c r="J565" s="248">
        <v>1</v>
      </c>
      <c r="K565" s="249">
        <v>2020</v>
      </c>
      <c r="L565" s="249">
        <v>2021</v>
      </c>
      <c r="M565" s="250" t="s">
        <v>11</v>
      </c>
    </row>
    <row r="566" spans="4:13" x14ac:dyDescent="0.35">
      <c r="D566" s="244" t="s">
        <v>611</v>
      </c>
      <c r="E566" s="245">
        <v>44171</v>
      </c>
      <c r="F566" s="245">
        <v>44171</v>
      </c>
      <c r="G566" s="246" t="s">
        <v>3910</v>
      </c>
      <c r="H566" s="247">
        <v>0</v>
      </c>
      <c r="I566" s="248">
        <v>15000</v>
      </c>
      <c r="J566" s="248">
        <v>1</v>
      </c>
      <c r="K566" s="249">
        <v>2020</v>
      </c>
      <c r="L566" s="249">
        <v>2020</v>
      </c>
      <c r="M566" s="250" t="s">
        <v>11</v>
      </c>
    </row>
    <row r="567" spans="4:13" x14ac:dyDescent="0.35">
      <c r="D567" s="244" t="s">
        <v>790</v>
      </c>
      <c r="E567" s="245">
        <v>44080</v>
      </c>
      <c r="F567" s="245">
        <v>44080</v>
      </c>
      <c r="G567" s="246" t="s">
        <v>3910</v>
      </c>
      <c r="H567" s="247">
        <v>0</v>
      </c>
      <c r="I567" s="248">
        <v>15000</v>
      </c>
      <c r="J567" s="248">
        <v>1</v>
      </c>
      <c r="K567" s="249">
        <v>2020</v>
      </c>
      <c r="L567" s="249">
        <v>2020</v>
      </c>
      <c r="M567" s="250" t="s">
        <v>35</v>
      </c>
    </row>
    <row r="568" spans="4:13" x14ac:dyDescent="0.35">
      <c r="D568" s="244" t="s">
        <v>833</v>
      </c>
      <c r="E568" s="245">
        <v>43948</v>
      </c>
      <c r="F568" s="245">
        <v>43948</v>
      </c>
      <c r="G568" s="246" t="s">
        <v>3908</v>
      </c>
      <c r="H568" s="247">
        <v>0</v>
      </c>
      <c r="I568" s="248">
        <v>15000</v>
      </c>
      <c r="J568" s="248">
        <v>1</v>
      </c>
      <c r="K568" s="249">
        <v>2020</v>
      </c>
      <c r="L568" s="249">
        <v>2020</v>
      </c>
      <c r="M568" s="250" t="s">
        <v>33</v>
      </c>
    </row>
    <row r="569" spans="4:13" x14ac:dyDescent="0.35">
      <c r="D569" s="244" t="s">
        <v>844</v>
      </c>
      <c r="E569" s="245">
        <v>43957</v>
      </c>
      <c r="F569" s="245">
        <v>43957</v>
      </c>
      <c r="G569" s="246" t="s">
        <v>3910</v>
      </c>
      <c r="H569" s="247">
        <v>0</v>
      </c>
      <c r="I569" s="248">
        <v>15000</v>
      </c>
      <c r="J569" s="248">
        <v>1</v>
      </c>
      <c r="K569" s="249">
        <v>2020</v>
      </c>
      <c r="L569" s="249">
        <v>2020</v>
      </c>
      <c r="M569" s="250" t="s">
        <v>33</v>
      </c>
    </row>
    <row r="570" spans="4:13" x14ac:dyDescent="0.35">
      <c r="D570" s="244" t="s">
        <v>981</v>
      </c>
      <c r="E570" s="245">
        <v>43836</v>
      </c>
      <c r="F570" s="245">
        <v>43836</v>
      </c>
      <c r="G570" s="246" t="s">
        <v>3910</v>
      </c>
      <c r="H570" s="247">
        <v>0</v>
      </c>
      <c r="I570" s="248">
        <v>15000</v>
      </c>
      <c r="J570" s="248">
        <v>1</v>
      </c>
      <c r="K570" s="249">
        <v>2020</v>
      </c>
      <c r="L570" s="249">
        <v>2020</v>
      </c>
      <c r="M570" s="250" t="s">
        <v>28</v>
      </c>
    </row>
    <row r="571" spans="4:13" x14ac:dyDescent="0.35">
      <c r="D571" s="244" t="s">
        <v>330</v>
      </c>
      <c r="E571" s="245">
        <v>44080</v>
      </c>
      <c r="F571" s="245">
        <v>44080</v>
      </c>
      <c r="G571" s="246" t="s">
        <v>3910</v>
      </c>
      <c r="H571" s="247">
        <v>29950</v>
      </c>
      <c r="I571" s="248">
        <v>44950</v>
      </c>
      <c r="J571" s="248">
        <v>1</v>
      </c>
      <c r="K571" s="249">
        <v>2020</v>
      </c>
      <c r="L571" s="249">
        <v>2020</v>
      </c>
      <c r="M571" s="250" t="s">
        <v>35</v>
      </c>
    </row>
    <row r="572" spans="4:13" x14ac:dyDescent="0.35">
      <c r="D572" s="244" t="s">
        <v>1050</v>
      </c>
      <c r="E572" s="245">
        <v>43873</v>
      </c>
      <c r="F572" s="245">
        <v>43873</v>
      </c>
      <c r="G572" s="246" t="s">
        <v>3910</v>
      </c>
      <c r="H572" s="247">
        <v>0</v>
      </c>
      <c r="I572" s="248">
        <v>15000</v>
      </c>
      <c r="J572" s="248">
        <v>1</v>
      </c>
      <c r="K572" s="249">
        <v>2020</v>
      </c>
      <c r="L572" s="249">
        <v>2020</v>
      </c>
      <c r="M572" s="250" t="s">
        <v>28</v>
      </c>
    </row>
    <row r="573" spans="4:13" x14ac:dyDescent="0.35">
      <c r="D573" s="244" t="s">
        <v>1069</v>
      </c>
      <c r="E573" s="245">
        <v>44127</v>
      </c>
      <c r="F573" s="245">
        <v>44127</v>
      </c>
      <c r="G573" s="246" t="s">
        <v>3908</v>
      </c>
      <c r="H573" s="247">
        <v>0</v>
      </c>
      <c r="I573" s="248">
        <v>15000</v>
      </c>
      <c r="J573" s="248">
        <v>1</v>
      </c>
      <c r="K573" s="249">
        <v>2020</v>
      </c>
      <c r="L573" s="249">
        <v>2020</v>
      </c>
      <c r="M573" s="250" t="s">
        <v>11</v>
      </c>
    </row>
    <row r="574" spans="4:13" x14ac:dyDescent="0.35">
      <c r="D574" s="244" t="s">
        <v>1071</v>
      </c>
      <c r="E574" s="245">
        <v>44114</v>
      </c>
      <c r="F574" s="245">
        <v>44114</v>
      </c>
      <c r="G574" s="246" t="s">
        <v>3910</v>
      </c>
      <c r="H574" s="247">
        <v>0</v>
      </c>
      <c r="I574" s="248">
        <v>15000</v>
      </c>
      <c r="J574" s="248">
        <v>1</v>
      </c>
      <c r="K574" s="249">
        <v>2020</v>
      </c>
      <c r="L574" s="249">
        <v>2020</v>
      </c>
      <c r="M574" s="250" t="s">
        <v>11</v>
      </c>
    </row>
    <row r="575" spans="4:13" x14ac:dyDescent="0.35">
      <c r="D575" s="244" t="s">
        <v>493</v>
      </c>
      <c r="E575" s="245">
        <v>44169</v>
      </c>
      <c r="F575" s="245">
        <v>44172</v>
      </c>
      <c r="G575" s="246" t="s">
        <v>3910</v>
      </c>
      <c r="H575" s="247">
        <v>105000</v>
      </c>
      <c r="I575" s="248">
        <v>120000</v>
      </c>
      <c r="J575" s="248">
        <v>1</v>
      </c>
      <c r="K575" s="249">
        <v>2020</v>
      </c>
      <c r="L575" s="249">
        <v>2020</v>
      </c>
      <c r="M575" s="250" t="s">
        <v>11</v>
      </c>
    </row>
    <row r="576" spans="4:13" x14ac:dyDescent="0.35">
      <c r="D576" s="244" t="s">
        <v>504</v>
      </c>
      <c r="E576" s="245">
        <v>44178</v>
      </c>
      <c r="F576" s="245">
        <v>44178</v>
      </c>
      <c r="G576" s="246" t="s">
        <v>3910</v>
      </c>
      <c r="H576" s="247">
        <v>8700</v>
      </c>
      <c r="I576" s="248">
        <v>23700</v>
      </c>
      <c r="J576" s="248">
        <v>1</v>
      </c>
      <c r="K576" s="249">
        <v>2020</v>
      </c>
      <c r="L576" s="249">
        <v>2020</v>
      </c>
      <c r="M576" s="250" t="s">
        <v>11</v>
      </c>
    </row>
    <row r="577" spans="4:13" x14ac:dyDescent="0.35">
      <c r="D577" s="244" t="s">
        <v>1525</v>
      </c>
      <c r="E577" s="245">
        <v>44052</v>
      </c>
      <c r="F577" s="245">
        <v>44052</v>
      </c>
      <c r="G577" s="246" t="s">
        <v>658</v>
      </c>
      <c r="H577" s="247">
        <v>0</v>
      </c>
      <c r="I577" s="248">
        <v>15000</v>
      </c>
      <c r="J577" s="248">
        <v>1</v>
      </c>
      <c r="K577" s="249">
        <v>2020</v>
      </c>
      <c r="L577" s="249">
        <v>2020</v>
      </c>
      <c r="M577" s="250" t="s">
        <v>35</v>
      </c>
    </row>
    <row r="578" spans="4:13" x14ac:dyDescent="0.35">
      <c r="D578" s="244" t="s">
        <v>5384</v>
      </c>
      <c r="E578" s="245">
        <v>44004</v>
      </c>
      <c r="F578" s="245">
        <v>44006</v>
      </c>
      <c r="G578" s="246" t="s">
        <v>3910</v>
      </c>
      <c r="H578" s="247">
        <v>0</v>
      </c>
      <c r="I578" s="248">
        <v>15000</v>
      </c>
      <c r="J578" s="248">
        <v>1</v>
      </c>
      <c r="K578" s="249">
        <v>2020</v>
      </c>
      <c r="L578" s="249">
        <v>2020</v>
      </c>
      <c r="M578" s="250" t="s">
        <v>33</v>
      </c>
    </row>
    <row r="579" spans="4:13" x14ac:dyDescent="0.35">
      <c r="D579" s="244" t="s">
        <v>2964</v>
      </c>
      <c r="E579" s="245">
        <v>44111</v>
      </c>
      <c r="F579" s="245">
        <v>44317</v>
      </c>
      <c r="G579" s="246" t="s">
        <v>658</v>
      </c>
      <c r="H579" s="247">
        <v>0</v>
      </c>
      <c r="I579" s="248">
        <v>15000</v>
      </c>
      <c r="J579" s="248">
        <v>1</v>
      </c>
      <c r="K579" s="249">
        <v>2020</v>
      </c>
      <c r="L579" s="249">
        <v>2021</v>
      </c>
      <c r="M579" s="250" t="s">
        <v>11</v>
      </c>
    </row>
    <row r="580" spans="4:13" x14ac:dyDescent="0.35">
      <c r="D580" s="244" t="s">
        <v>6233</v>
      </c>
      <c r="E580" s="245">
        <v>44613</v>
      </c>
      <c r="F580" s="245">
        <v>44614</v>
      </c>
      <c r="G580" s="246" t="s">
        <v>3910</v>
      </c>
      <c r="H580" s="247">
        <v>0</v>
      </c>
      <c r="I580" s="248">
        <v>15000</v>
      </c>
      <c r="J580" s="248">
        <v>1</v>
      </c>
      <c r="K580" s="249">
        <v>2022</v>
      </c>
      <c r="L580" s="249">
        <v>2022</v>
      </c>
      <c r="M580" s="250" t="s">
        <v>6021</v>
      </c>
    </row>
    <row r="581" spans="4:13" x14ac:dyDescent="0.35">
      <c r="D581" s="244" t="s">
        <v>6319</v>
      </c>
      <c r="E581" s="245">
        <v>44634</v>
      </c>
      <c r="F581" s="245">
        <v>44635</v>
      </c>
      <c r="G581" s="246" t="s">
        <v>3910</v>
      </c>
      <c r="H581" s="247">
        <v>0</v>
      </c>
      <c r="I581" s="248">
        <v>15000</v>
      </c>
      <c r="J581" s="248">
        <v>1</v>
      </c>
      <c r="K581" s="249">
        <v>2022</v>
      </c>
      <c r="L581" s="249">
        <v>2022</v>
      </c>
      <c r="M581" s="250" t="s">
        <v>6021</v>
      </c>
    </row>
    <row r="582" spans="4:13" x14ac:dyDescent="0.35">
      <c r="D582" s="244" t="s">
        <v>6902</v>
      </c>
      <c r="E582" s="245">
        <v>44778</v>
      </c>
      <c r="F582" s="245">
        <v>44874</v>
      </c>
      <c r="G582" s="246" t="s">
        <v>3910</v>
      </c>
      <c r="H582" s="247">
        <v>0</v>
      </c>
      <c r="I582" s="248">
        <v>15000</v>
      </c>
      <c r="J582" s="248">
        <v>1</v>
      </c>
      <c r="K582" s="249">
        <v>2022</v>
      </c>
      <c r="L582" s="249">
        <v>2022</v>
      </c>
      <c r="M582" s="250" t="s">
        <v>6643</v>
      </c>
    </row>
    <row r="583" spans="4:13" x14ac:dyDescent="0.35">
      <c r="D583" s="244" t="s">
        <v>6905</v>
      </c>
      <c r="E583" s="245">
        <v>44837</v>
      </c>
      <c r="F583" s="245">
        <v>44874</v>
      </c>
      <c r="G583" s="246" t="s">
        <v>3910</v>
      </c>
      <c r="H583" s="247">
        <v>0</v>
      </c>
      <c r="I583" s="248">
        <v>15000</v>
      </c>
      <c r="J583" s="248">
        <v>1</v>
      </c>
      <c r="K583" s="249">
        <v>2022</v>
      </c>
      <c r="L583" s="249">
        <v>2022</v>
      </c>
      <c r="M583" s="250" t="s">
        <v>6825</v>
      </c>
    </row>
    <row r="584" spans="4:13" x14ac:dyDescent="0.35">
      <c r="D584" s="244" t="s">
        <v>210</v>
      </c>
      <c r="E584" s="245">
        <v>44145</v>
      </c>
      <c r="F584" s="245">
        <v>44145</v>
      </c>
      <c r="G584" s="246" t="s">
        <v>3910</v>
      </c>
      <c r="H584" s="247">
        <v>0</v>
      </c>
      <c r="I584" s="248">
        <v>14730</v>
      </c>
      <c r="J584" s="248">
        <v>1</v>
      </c>
      <c r="K584" s="249">
        <v>2020</v>
      </c>
      <c r="L584" s="249">
        <v>2020</v>
      </c>
      <c r="M584" s="250" t="s">
        <v>11</v>
      </c>
    </row>
    <row r="585" spans="4:13" x14ac:dyDescent="0.35">
      <c r="D585" s="244" t="s">
        <v>6070</v>
      </c>
      <c r="E585" s="245">
        <v>44569</v>
      </c>
      <c r="F585" s="245">
        <v>44571</v>
      </c>
      <c r="G585" s="246" t="s">
        <v>3910</v>
      </c>
      <c r="H585" s="247">
        <v>187384</v>
      </c>
      <c r="I585" s="248">
        <v>201884</v>
      </c>
      <c r="J585" s="248">
        <v>1</v>
      </c>
      <c r="K585" s="249">
        <v>2022</v>
      </c>
      <c r="L585" s="249">
        <v>2022</v>
      </c>
      <c r="M585" s="250" t="s">
        <v>6021</v>
      </c>
    </row>
    <row r="586" spans="4:13" x14ac:dyDescent="0.35">
      <c r="D586" s="244" t="s">
        <v>6281</v>
      </c>
      <c r="E586" s="245">
        <v>44615</v>
      </c>
      <c r="F586" s="245">
        <v>44627</v>
      </c>
      <c r="G586" s="246" t="s">
        <v>3910</v>
      </c>
      <c r="H586" s="247">
        <v>0</v>
      </c>
      <c r="I586" s="248">
        <v>14500</v>
      </c>
      <c r="J586" s="248">
        <v>1</v>
      </c>
      <c r="K586" s="249">
        <v>2022</v>
      </c>
      <c r="L586" s="249">
        <v>2022</v>
      </c>
      <c r="M586" s="250" t="s">
        <v>6021</v>
      </c>
    </row>
    <row r="587" spans="4:13" x14ac:dyDescent="0.35">
      <c r="D587" s="244" t="s">
        <v>973</v>
      </c>
      <c r="E587" s="245">
        <v>44022</v>
      </c>
      <c r="F587" s="245">
        <v>44022</v>
      </c>
      <c r="G587" s="246" t="s">
        <v>3910</v>
      </c>
      <c r="H587" s="247">
        <v>0</v>
      </c>
      <c r="I587" s="248">
        <v>14000</v>
      </c>
      <c r="J587" s="248">
        <v>1</v>
      </c>
      <c r="K587" s="249">
        <v>2020</v>
      </c>
      <c r="L587" s="249">
        <v>2020</v>
      </c>
      <c r="M587" s="250" t="s">
        <v>35</v>
      </c>
    </row>
    <row r="588" spans="4:13" x14ac:dyDescent="0.35">
      <c r="D588" s="244" t="s">
        <v>7203</v>
      </c>
      <c r="E588" s="245">
        <v>44925</v>
      </c>
      <c r="F588" s="245">
        <v>44925</v>
      </c>
      <c r="G588" s="246" t="s">
        <v>3910</v>
      </c>
      <c r="H588" s="247">
        <v>0</v>
      </c>
      <c r="I588" s="248">
        <v>14000</v>
      </c>
      <c r="J588" s="248">
        <v>1</v>
      </c>
      <c r="K588" s="249">
        <v>2022</v>
      </c>
      <c r="L588" s="249">
        <v>2022</v>
      </c>
      <c r="M588" s="250" t="s">
        <v>6825</v>
      </c>
    </row>
    <row r="589" spans="4:13" x14ac:dyDescent="0.35">
      <c r="D589" s="244" t="s">
        <v>1291</v>
      </c>
      <c r="E589" s="245">
        <v>44194</v>
      </c>
      <c r="F589" s="245">
        <v>44200</v>
      </c>
      <c r="G589" s="246" t="s">
        <v>3910</v>
      </c>
      <c r="H589" s="247">
        <v>8000</v>
      </c>
      <c r="I589" s="248">
        <v>21800</v>
      </c>
      <c r="J589" s="248">
        <v>1</v>
      </c>
      <c r="K589" s="249">
        <v>2020</v>
      </c>
      <c r="L589" s="249">
        <v>2021</v>
      </c>
      <c r="M589" s="250" t="s">
        <v>11</v>
      </c>
    </row>
    <row r="590" spans="4:13" x14ac:dyDescent="0.35">
      <c r="D590" s="244" t="s">
        <v>343</v>
      </c>
      <c r="E590" s="245">
        <v>44090</v>
      </c>
      <c r="F590" s="245">
        <v>44090</v>
      </c>
      <c r="G590" s="246" t="s">
        <v>3910</v>
      </c>
      <c r="H590" s="247">
        <v>8550</v>
      </c>
      <c r="I590" s="248">
        <v>22281</v>
      </c>
      <c r="J590" s="248">
        <v>1</v>
      </c>
      <c r="K590" s="249">
        <v>2020</v>
      </c>
      <c r="L590" s="249">
        <v>2020</v>
      </c>
      <c r="M590" s="250" t="s">
        <v>35</v>
      </c>
    </row>
    <row r="591" spans="4:13" x14ac:dyDescent="0.35">
      <c r="D591" s="244" t="s">
        <v>998</v>
      </c>
      <c r="E591" s="245">
        <v>44052</v>
      </c>
      <c r="F591" s="245">
        <v>44052</v>
      </c>
      <c r="G591" s="246" t="s">
        <v>3910</v>
      </c>
      <c r="H591" s="247">
        <v>0</v>
      </c>
      <c r="I591" s="248">
        <v>13730</v>
      </c>
      <c r="J591" s="248">
        <v>1</v>
      </c>
      <c r="K591" s="249">
        <v>2020</v>
      </c>
      <c r="L591" s="249">
        <v>2020</v>
      </c>
      <c r="M591" s="250" t="s">
        <v>35</v>
      </c>
    </row>
    <row r="592" spans="4:13" x14ac:dyDescent="0.35">
      <c r="D592" s="244" t="s">
        <v>15</v>
      </c>
      <c r="E592" s="245">
        <v>44190</v>
      </c>
      <c r="F592" s="245">
        <v>44190</v>
      </c>
      <c r="G592" s="246" t="s">
        <v>3910</v>
      </c>
      <c r="H592" s="247">
        <v>8700</v>
      </c>
      <c r="I592" s="248">
        <v>22360</v>
      </c>
      <c r="J592" s="248">
        <v>1</v>
      </c>
      <c r="K592" s="249">
        <v>2020</v>
      </c>
      <c r="L592" s="249">
        <v>2020</v>
      </c>
      <c r="M592" s="250" t="s">
        <v>11</v>
      </c>
    </row>
    <row r="593" spans="4:13" x14ac:dyDescent="0.35">
      <c r="D593" s="244" t="s">
        <v>1013</v>
      </c>
      <c r="E593" s="245">
        <v>44071</v>
      </c>
      <c r="F593" s="245">
        <v>44071</v>
      </c>
      <c r="G593" s="246" t="s">
        <v>3910</v>
      </c>
      <c r="H593" s="247">
        <v>136421</v>
      </c>
      <c r="I593" s="248">
        <v>150000</v>
      </c>
      <c r="J593" s="248">
        <v>1</v>
      </c>
      <c r="K593" s="249">
        <v>2020</v>
      </c>
      <c r="L593" s="249">
        <v>2020</v>
      </c>
      <c r="M593" s="250" t="s">
        <v>35</v>
      </c>
    </row>
    <row r="594" spans="4:13" x14ac:dyDescent="0.35">
      <c r="D594" s="244" t="s">
        <v>2231</v>
      </c>
      <c r="E594" s="245">
        <v>43875</v>
      </c>
      <c r="F594" s="245">
        <v>44247</v>
      </c>
      <c r="G594" s="246" t="s">
        <v>4214</v>
      </c>
      <c r="H594" s="247">
        <v>0</v>
      </c>
      <c r="I594" s="248">
        <v>13525</v>
      </c>
      <c r="J594" s="248">
        <v>1</v>
      </c>
      <c r="K594" s="249">
        <v>2020</v>
      </c>
      <c r="L594" s="249">
        <v>2021</v>
      </c>
      <c r="M594" s="250" t="s">
        <v>28</v>
      </c>
    </row>
    <row r="595" spans="4:13" x14ac:dyDescent="0.35">
      <c r="D595" s="244" t="s">
        <v>100</v>
      </c>
      <c r="E595" s="245">
        <v>44194</v>
      </c>
      <c r="F595" s="245">
        <v>44196</v>
      </c>
      <c r="G595" s="246" t="s">
        <v>3910</v>
      </c>
      <c r="H595" s="247">
        <v>0</v>
      </c>
      <c r="I595" s="248">
        <v>13392</v>
      </c>
      <c r="J595" s="248">
        <v>1</v>
      </c>
      <c r="K595" s="249">
        <v>2020</v>
      </c>
      <c r="L595" s="249">
        <v>2020</v>
      </c>
      <c r="M595" s="250" t="s">
        <v>11</v>
      </c>
    </row>
    <row r="596" spans="4:13" x14ac:dyDescent="0.35">
      <c r="D596" s="244" t="s">
        <v>257</v>
      </c>
      <c r="E596" s="245">
        <v>43836</v>
      </c>
      <c r="F596" s="245">
        <v>43836</v>
      </c>
      <c r="G596" s="246" t="s">
        <v>3910</v>
      </c>
      <c r="H596" s="247">
        <v>0</v>
      </c>
      <c r="I596" s="248">
        <v>13113</v>
      </c>
      <c r="J596" s="248">
        <v>1</v>
      </c>
      <c r="K596" s="249">
        <v>2020</v>
      </c>
      <c r="L596" s="249">
        <v>2020</v>
      </c>
      <c r="M596" s="250" t="s">
        <v>28</v>
      </c>
    </row>
    <row r="597" spans="4:13" x14ac:dyDescent="0.35">
      <c r="D597" s="244" t="s">
        <v>291</v>
      </c>
      <c r="E597" s="245">
        <v>44054</v>
      </c>
      <c r="F597" s="245">
        <v>44054</v>
      </c>
      <c r="G597" s="246" t="s">
        <v>3910</v>
      </c>
      <c r="H597" s="247">
        <v>6270</v>
      </c>
      <c r="I597" s="248">
        <v>19340</v>
      </c>
      <c r="J597" s="248">
        <v>1</v>
      </c>
      <c r="K597" s="249">
        <v>2020</v>
      </c>
      <c r="L597" s="249">
        <v>2020</v>
      </c>
      <c r="M597" s="250" t="s">
        <v>35</v>
      </c>
    </row>
    <row r="598" spans="4:13" x14ac:dyDescent="0.35">
      <c r="D598" s="244" t="s">
        <v>554</v>
      </c>
      <c r="E598" s="245">
        <v>43900</v>
      </c>
      <c r="F598" s="245">
        <v>43900</v>
      </c>
      <c r="G598" s="246" t="s">
        <v>3908</v>
      </c>
      <c r="H598" s="247">
        <v>0</v>
      </c>
      <c r="I598" s="248">
        <v>13000</v>
      </c>
      <c r="J598" s="248">
        <v>1</v>
      </c>
      <c r="K598" s="249">
        <v>2020</v>
      </c>
      <c r="L598" s="249">
        <v>2020</v>
      </c>
      <c r="M598" s="250" t="s">
        <v>28</v>
      </c>
    </row>
    <row r="599" spans="4:13" x14ac:dyDescent="0.35">
      <c r="D599" s="244" t="s">
        <v>295</v>
      </c>
      <c r="E599" s="245">
        <v>44062</v>
      </c>
      <c r="F599" s="245">
        <v>44062</v>
      </c>
      <c r="G599" s="246" t="s">
        <v>3908</v>
      </c>
      <c r="H599" s="247">
        <v>0</v>
      </c>
      <c r="I599" s="248">
        <v>13000</v>
      </c>
      <c r="J599" s="248">
        <v>1</v>
      </c>
      <c r="K599" s="249">
        <v>2020</v>
      </c>
      <c r="L599" s="249">
        <v>2020</v>
      </c>
      <c r="M599" s="250" t="s">
        <v>35</v>
      </c>
    </row>
    <row r="600" spans="4:13" x14ac:dyDescent="0.35">
      <c r="D600" s="244" t="s">
        <v>6146</v>
      </c>
      <c r="E600" s="245">
        <v>44580</v>
      </c>
      <c r="F600" s="245">
        <v>44587</v>
      </c>
      <c r="G600" s="246" t="s">
        <v>3910</v>
      </c>
      <c r="H600" s="247">
        <v>0</v>
      </c>
      <c r="I600" s="248">
        <v>13000</v>
      </c>
      <c r="J600" s="248">
        <v>1</v>
      </c>
      <c r="K600" s="249">
        <v>2022</v>
      </c>
      <c r="L600" s="249">
        <v>2022</v>
      </c>
      <c r="M600" s="250" t="s">
        <v>6021</v>
      </c>
    </row>
    <row r="601" spans="4:13" x14ac:dyDescent="0.35">
      <c r="D601" s="244" t="s">
        <v>333</v>
      </c>
      <c r="E601" s="245">
        <v>44079</v>
      </c>
      <c r="F601" s="245">
        <v>44079</v>
      </c>
      <c r="G601" s="246" t="s">
        <v>3910</v>
      </c>
      <c r="H601" s="247">
        <v>8550</v>
      </c>
      <c r="I601" s="248">
        <v>21270</v>
      </c>
      <c r="J601" s="248">
        <v>1</v>
      </c>
      <c r="K601" s="249">
        <v>2020</v>
      </c>
      <c r="L601" s="249">
        <v>2020</v>
      </c>
      <c r="M601" s="250" t="s">
        <v>35</v>
      </c>
    </row>
    <row r="602" spans="4:13" x14ac:dyDescent="0.35">
      <c r="D602" s="244" t="s">
        <v>2015</v>
      </c>
      <c r="E602" s="245">
        <v>43722</v>
      </c>
      <c r="F602" s="245">
        <v>43732</v>
      </c>
      <c r="G602" s="246" t="s">
        <v>4238</v>
      </c>
      <c r="H602" s="247">
        <v>0</v>
      </c>
      <c r="I602" s="248">
        <v>12576.5</v>
      </c>
      <c r="J602" s="248">
        <v>1</v>
      </c>
      <c r="K602" s="249">
        <v>2019</v>
      </c>
      <c r="L602" s="249">
        <v>2019</v>
      </c>
      <c r="M602" s="250" t="s">
        <v>140</v>
      </c>
    </row>
    <row r="603" spans="4:13" x14ac:dyDescent="0.35">
      <c r="D603" s="244" t="s">
        <v>3885</v>
      </c>
      <c r="E603" s="245">
        <v>44077</v>
      </c>
      <c r="F603" s="245">
        <v>44077</v>
      </c>
      <c r="G603" s="246" t="s">
        <v>3910</v>
      </c>
      <c r="H603" s="247">
        <v>0</v>
      </c>
      <c r="I603" s="248">
        <v>12550</v>
      </c>
      <c r="J603" s="248">
        <v>1</v>
      </c>
      <c r="K603" s="249">
        <v>2020</v>
      </c>
      <c r="L603" s="249">
        <v>2020</v>
      </c>
      <c r="M603" s="250" t="s">
        <v>35</v>
      </c>
    </row>
    <row r="604" spans="4:13" x14ac:dyDescent="0.35">
      <c r="D604" s="244" t="s">
        <v>162</v>
      </c>
      <c r="E604" s="245">
        <v>43911</v>
      </c>
      <c r="F604" s="245">
        <v>43911</v>
      </c>
      <c r="G604" s="246" t="s">
        <v>3910</v>
      </c>
      <c r="H604" s="247">
        <v>0</v>
      </c>
      <c r="I604" s="248">
        <v>12520</v>
      </c>
      <c r="J604" s="248">
        <v>1</v>
      </c>
      <c r="K604" s="249">
        <v>2020</v>
      </c>
      <c r="L604" s="249">
        <v>2020</v>
      </c>
      <c r="M604" s="250" t="s">
        <v>28</v>
      </c>
    </row>
    <row r="605" spans="4:13" x14ac:dyDescent="0.35">
      <c r="D605" s="244" t="s">
        <v>587</v>
      </c>
      <c r="E605" s="245">
        <v>43886</v>
      </c>
      <c r="F605" s="245">
        <v>43886</v>
      </c>
      <c r="G605" s="246" t="s">
        <v>3910</v>
      </c>
      <c r="H605" s="247">
        <v>0</v>
      </c>
      <c r="I605" s="248">
        <v>12500</v>
      </c>
      <c r="J605" s="248">
        <v>1</v>
      </c>
      <c r="K605" s="249">
        <v>2020</v>
      </c>
      <c r="L605" s="249">
        <v>2020</v>
      </c>
      <c r="M605" s="250" t="s">
        <v>28</v>
      </c>
    </row>
    <row r="606" spans="4:13" x14ac:dyDescent="0.35">
      <c r="D606" s="244" t="s">
        <v>6441</v>
      </c>
      <c r="E606" s="245">
        <v>44662</v>
      </c>
      <c r="F606" s="245">
        <v>44670</v>
      </c>
      <c r="G606" s="246" t="s">
        <v>3910</v>
      </c>
      <c r="H606" s="247">
        <v>0</v>
      </c>
      <c r="I606" s="248">
        <v>12500</v>
      </c>
      <c r="J606" s="248">
        <v>1</v>
      </c>
      <c r="K606" s="249">
        <v>2022</v>
      </c>
      <c r="L606" s="249">
        <v>2022</v>
      </c>
      <c r="M606" s="250" t="s">
        <v>6406</v>
      </c>
    </row>
    <row r="607" spans="4:13" x14ac:dyDescent="0.35">
      <c r="D607" s="244" t="s">
        <v>280</v>
      </c>
      <c r="E607" s="245">
        <v>44040</v>
      </c>
      <c r="F607" s="245">
        <v>44040</v>
      </c>
      <c r="G607" s="246" t="s">
        <v>3908</v>
      </c>
      <c r="H607" s="247">
        <v>8550</v>
      </c>
      <c r="I607" s="248">
        <v>20979</v>
      </c>
      <c r="J607" s="248">
        <v>1</v>
      </c>
      <c r="K607" s="249">
        <v>2020</v>
      </c>
      <c r="L607" s="249">
        <v>2020</v>
      </c>
      <c r="M607" s="250" t="s">
        <v>35</v>
      </c>
    </row>
    <row r="608" spans="4:13" x14ac:dyDescent="0.35">
      <c r="D608" s="244" t="s">
        <v>2095</v>
      </c>
      <c r="E608" s="245">
        <v>44007</v>
      </c>
      <c r="F608" s="245">
        <v>44076</v>
      </c>
      <c r="G608" s="246" t="s">
        <v>4195</v>
      </c>
      <c r="H608" s="247">
        <v>0</v>
      </c>
      <c r="I608" s="248">
        <v>12390</v>
      </c>
      <c r="J608" s="248">
        <v>1</v>
      </c>
      <c r="K608" s="249">
        <v>2020</v>
      </c>
      <c r="L608" s="249">
        <v>2020</v>
      </c>
      <c r="M608" s="250" t="s">
        <v>33</v>
      </c>
    </row>
    <row r="609" spans="4:13" x14ac:dyDescent="0.35">
      <c r="D609" s="244" t="s">
        <v>1304</v>
      </c>
      <c r="E609" s="245">
        <v>44192</v>
      </c>
      <c r="F609" s="245">
        <v>44194</v>
      </c>
      <c r="G609" s="246" t="s">
        <v>3910</v>
      </c>
      <c r="H609" s="247">
        <v>0</v>
      </c>
      <c r="I609" s="248">
        <v>12348</v>
      </c>
      <c r="J609" s="248">
        <v>1</v>
      </c>
      <c r="K609" s="249">
        <v>2020</v>
      </c>
      <c r="L609" s="249">
        <v>2020</v>
      </c>
      <c r="M609" s="250" t="s">
        <v>11</v>
      </c>
    </row>
    <row r="610" spans="4:13" x14ac:dyDescent="0.35">
      <c r="D610" s="244" t="s">
        <v>110</v>
      </c>
      <c r="E610" s="245">
        <v>43916</v>
      </c>
      <c r="F610" s="245">
        <v>43971</v>
      </c>
      <c r="G610" s="246" t="s">
        <v>3908</v>
      </c>
      <c r="H610" s="247">
        <v>0</v>
      </c>
      <c r="I610" s="248">
        <v>12312</v>
      </c>
      <c r="J610" s="248">
        <v>1</v>
      </c>
      <c r="K610" s="249">
        <v>2020</v>
      </c>
      <c r="L610" s="249">
        <v>2020</v>
      </c>
      <c r="M610" s="250" t="s">
        <v>28</v>
      </c>
    </row>
    <row r="611" spans="4:13" x14ac:dyDescent="0.35">
      <c r="D611" s="244" t="s">
        <v>498</v>
      </c>
      <c r="E611" s="245">
        <v>44170</v>
      </c>
      <c r="F611" s="245">
        <v>44170</v>
      </c>
      <c r="G611" s="246" t="s">
        <v>3910</v>
      </c>
      <c r="H611" s="247">
        <v>8590</v>
      </c>
      <c r="I611" s="248">
        <v>20860</v>
      </c>
      <c r="J611" s="248">
        <v>1</v>
      </c>
      <c r="K611" s="249">
        <v>2020</v>
      </c>
      <c r="L611" s="249">
        <v>2020</v>
      </c>
      <c r="M611" s="250" t="s">
        <v>11</v>
      </c>
    </row>
    <row r="612" spans="4:13" x14ac:dyDescent="0.35">
      <c r="D612" s="244" t="s">
        <v>1159</v>
      </c>
      <c r="E612" s="245">
        <v>44176</v>
      </c>
      <c r="F612" s="245">
        <v>44176</v>
      </c>
      <c r="G612" s="246" t="s">
        <v>3910</v>
      </c>
      <c r="H612" s="247">
        <v>6380</v>
      </c>
      <c r="I612" s="248">
        <v>18500</v>
      </c>
      <c r="J612" s="248">
        <v>1</v>
      </c>
      <c r="K612" s="249">
        <v>2020</v>
      </c>
      <c r="L612" s="249">
        <v>2020</v>
      </c>
      <c r="M612" s="250" t="s">
        <v>11</v>
      </c>
    </row>
    <row r="613" spans="4:13" x14ac:dyDescent="0.35">
      <c r="D613" s="244" t="s">
        <v>620</v>
      </c>
      <c r="E613" s="245">
        <v>43846</v>
      </c>
      <c r="F613" s="245">
        <v>43848</v>
      </c>
      <c r="G613" s="246" t="s">
        <v>3910</v>
      </c>
      <c r="H613" s="247">
        <v>0</v>
      </c>
      <c r="I613" s="248">
        <v>12000</v>
      </c>
      <c r="J613" s="248">
        <v>1</v>
      </c>
      <c r="K613" s="249">
        <v>2020</v>
      </c>
      <c r="L613" s="249">
        <v>2020</v>
      </c>
      <c r="M613" s="250" t="s">
        <v>28</v>
      </c>
    </row>
    <row r="614" spans="4:13" x14ac:dyDescent="0.35">
      <c r="D614" s="244" t="s">
        <v>395</v>
      </c>
      <c r="E614" s="245">
        <v>44120</v>
      </c>
      <c r="F614" s="245">
        <v>44123</v>
      </c>
      <c r="G614" s="246" t="s">
        <v>3908</v>
      </c>
      <c r="H614" s="247">
        <v>0</v>
      </c>
      <c r="I614" s="248">
        <v>12000</v>
      </c>
      <c r="J614" s="248">
        <v>1</v>
      </c>
      <c r="K614" s="249">
        <v>2020</v>
      </c>
      <c r="L614" s="249">
        <v>2020</v>
      </c>
      <c r="M614" s="250" t="s">
        <v>11</v>
      </c>
    </row>
    <row r="615" spans="4:13" x14ac:dyDescent="0.35">
      <c r="D615" s="244" t="s">
        <v>1139</v>
      </c>
      <c r="E615" s="245">
        <v>44169</v>
      </c>
      <c r="F615" s="245">
        <v>44169</v>
      </c>
      <c r="G615" s="246" t="s">
        <v>3908</v>
      </c>
      <c r="H615" s="247">
        <v>0</v>
      </c>
      <c r="I615" s="248">
        <v>12000</v>
      </c>
      <c r="J615" s="248">
        <v>1</v>
      </c>
      <c r="K615" s="249">
        <v>2020</v>
      </c>
      <c r="L615" s="249">
        <v>2020</v>
      </c>
      <c r="M615" s="250" t="s">
        <v>11</v>
      </c>
    </row>
    <row r="616" spans="4:13" x14ac:dyDescent="0.35">
      <c r="D616" s="244" t="s">
        <v>6947</v>
      </c>
      <c r="E616" s="245">
        <v>44898</v>
      </c>
      <c r="F616" s="245">
        <v>44901</v>
      </c>
      <c r="G616" s="246" t="s">
        <v>3910</v>
      </c>
      <c r="H616" s="247">
        <v>0</v>
      </c>
      <c r="I616" s="248">
        <v>12000</v>
      </c>
      <c r="J616" s="248">
        <v>1</v>
      </c>
      <c r="K616" s="249">
        <v>2022</v>
      </c>
      <c r="L616" s="249">
        <v>2022</v>
      </c>
      <c r="M616" s="250" t="s">
        <v>6825</v>
      </c>
    </row>
    <row r="617" spans="4:13" x14ac:dyDescent="0.35">
      <c r="D617" s="244" t="s">
        <v>2531</v>
      </c>
      <c r="E617" s="245">
        <v>44366</v>
      </c>
      <c r="F617" s="245">
        <v>44368</v>
      </c>
      <c r="G617" s="246" t="s">
        <v>3908</v>
      </c>
      <c r="H617" s="247">
        <v>22000</v>
      </c>
      <c r="I617" s="248">
        <v>33846.156000000003</v>
      </c>
      <c r="J617" s="248">
        <v>1</v>
      </c>
      <c r="K617" s="249">
        <v>2021</v>
      </c>
      <c r="L617" s="249">
        <v>2021</v>
      </c>
      <c r="M617" s="250" t="s">
        <v>2250</v>
      </c>
    </row>
    <row r="618" spans="4:13" x14ac:dyDescent="0.35">
      <c r="D618" s="244" t="s">
        <v>627</v>
      </c>
      <c r="E618" s="245">
        <v>44117</v>
      </c>
      <c r="F618" s="245">
        <v>44125</v>
      </c>
      <c r="G618" s="246" t="s">
        <v>3910</v>
      </c>
      <c r="H618" s="247">
        <v>8550</v>
      </c>
      <c r="I618" s="248">
        <v>20218</v>
      </c>
      <c r="J618" s="248">
        <v>1</v>
      </c>
      <c r="K618" s="249">
        <v>2020</v>
      </c>
      <c r="L618" s="249">
        <v>2020</v>
      </c>
      <c r="M618" s="250" t="s">
        <v>11</v>
      </c>
    </row>
    <row r="619" spans="4:13" x14ac:dyDescent="0.35">
      <c r="D619" s="244" t="s">
        <v>203</v>
      </c>
      <c r="E619" s="245">
        <v>43941</v>
      </c>
      <c r="F619" s="245">
        <v>43941</v>
      </c>
      <c r="G619" s="246" t="s">
        <v>3910</v>
      </c>
      <c r="H619" s="247">
        <v>0</v>
      </c>
      <c r="I619" s="248">
        <v>11450</v>
      </c>
      <c r="J619" s="248">
        <v>1</v>
      </c>
      <c r="K619" s="249">
        <v>2020</v>
      </c>
      <c r="L619" s="249">
        <v>2020</v>
      </c>
      <c r="M619" s="250" t="s">
        <v>33</v>
      </c>
    </row>
    <row r="620" spans="4:13" x14ac:dyDescent="0.35">
      <c r="D620" s="244" t="s">
        <v>1039</v>
      </c>
      <c r="E620" s="245">
        <v>43871</v>
      </c>
      <c r="F620" s="245">
        <v>43871</v>
      </c>
      <c r="G620" s="246" t="s">
        <v>3910</v>
      </c>
      <c r="H620" s="247">
        <v>0</v>
      </c>
      <c r="I620" s="248">
        <v>11300</v>
      </c>
      <c r="J620" s="248">
        <v>1</v>
      </c>
      <c r="K620" s="249">
        <v>2020</v>
      </c>
      <c r="L620" s="249">
        <v>2020</v>
      </c>
      <c r="M620" s="250" t="s">
        <v>28</v>
      </c>
    </row>
    <row r="621" spans="4:13" x14ac:dyDescent="0.35">
      <c r="D621" s="244" t="s">
        <v>1078</v>
      </c>
      <c r="E621" s="245">
        <v>43858</v>
      </c>
      <c r="F621" s="245">
        <v>43858</v>
      </c>
      <c r="G621" s="246" t="s">
        <v>3910</v>
      </c>
      <c r="H621" s="247">
        <v>0</v>
      </c>
      <c r="I621" s="248">
        <v>11300</v>
      </c>
      <c r="J621" s="248">
        <v>1</v>
      </c>
      <c r="K621" s="249">
        <v>2020</v>
      </c>
      <c r="L621" s="249">
        <v>2020</v>
      </c>
      <c r="M621" s="250" t="s">
        <v>28</v>
      </c>
    </row>
    <row r="622" spans="4:13" x14ac:dyDescent="0.35">
      <c r="D622" s="244" t="s">
        <v>1098</v>
      </c>
      <c r="E622" s="245">
        <v>43842</v>
      </c>
      <c r="F622" s="245">
        <v>43842</v>
      </c>
      <c r="G622" s="246" t="s">
        <v>3910</v>
      </c>
      <c r="H622" s="247">
        <v>0</v>
      </c>
      <c r="I622" s="248">
        <v>11300</v>
      </c>
      <c r="J622" s="248">
        <v>1</v>
      </c>
      <c r="K622" s="249">
        <v>2020</v>
      </c>
      <c r="L622" s="249">
        <v>2020</v>
      </c>
      <c r="M622" s="250" t="s">
        <v>28</v>
      </c>
    </row>
    <row r="623" spans="4:13" x14ac:dyDescent="0.35">
      <c r="D623" s="244" t="s">
        <v>854</v>
      </c>
      <c r="E623" s="245">
        <v>43973</v>
      </c>
      <c r="F623" s="245">
        <v>43973</v>
      </c>
      <c r="G623" s="246" t="s">
        <v>3908</v>
      </c>
      <c r="H623" s="247">
        <v>0</v>
      </c>
      <c r="I623" s="248">
        <v>11270</v>
      </c>
      <c r="J623" s="248">
        <v>1</v>
      </c>
      <c r="K623" s="249">
        <v>2020</v>
      </c>
      <c r="L623" s="249">
        <v>2020</v>
      </c>
      <c r="M623" s="250" t="s">
        <v>33</v>
      </c>
    </row>
    <row r="624" spans="4:13" x14ac:dyDescent="0.35">
      <c r="D624" s="244" t="s">
        <v>613</v>
      </c>
      <c r="E624" s="245">
        <v>44175</v>
      </c>
      <c r="F624" s="245">
        <v>44180</v>
      </c>
      <c r="G624" s="246" t="s">
        <v>3910</v>
      </c>
      <c r="H624" s="247">
        <v>188754</v>
      </c>
      <c r="I624" s="248">
        <v>200000</v>
      </c>
      <c r="J624" s="248">
        <v>1</v>
      </c>
      <c r="K624" s="249">
        <v>2020</v>
      </c>
      <c r="L624" s="249">
        <v>2020</v>
      </c>
      <c r="M624" s="250" t="s">
        <v>11</v>
      </c>
    </row>
    <row r="625" spans="4:13" x14ac:dyDescent="0.35">
      <c r="D625" s="244" t="s">
        <v>5257</v>
      </c>
      <c r="E625" s="245">
        <v>44182</v>
      </c>
      <c r="F625" s="245">
        <v>44206</v>
      </c>
      <c r="G625" s="246" t="s">
        <v>3908</v>
      </c>
      <c r="H625" s="247">
        <v>16588</v>
      </c>
      <c r="I625" s="248">
        <v>27588</v>
      </c>
      <c r="J625" s="248">
        <v>1</v>
      </c>
      <c r="K625" s="249">
        <v>2020</v>
      </c>
      <c r="L625" s="249">
        <v>2021</v>
      </c>
      <c r="M625" s="250" t="s">
        <v>11</v>
      </c>
    </row>
    <row r="626" spans="4:13" x14ac:dyDescent="0.35">
      <c r="D626" s="244" t="s">
        <v>6413</v>
      </c>
      <c r="E626" s="245">
        <v>44648</v>
      </c>
      <c r="F626" s="245">
        <v>44656</v>
      </c>
      <c r="G626" s="246" t="s">
        <v>3910</v>
      </c>
      <c r="H626" s="247">
        <v>0</v>
      </c>
      <c r="I626" s="248">
        <v>11000</v>
      </c>
      <c r="J626" s="248">
        <v>1</v>
      </c>
      <c r="K626" s="249">
        <v>2022</v>
      </c>
      <c r="L626" s="249">
        <v>2022</v>
      </c>
      <c r="M626" s="250" t="s">
        <v>6021</v>
      </c>
    </row>
    <row r="627" spans="4:13" x14ac:dyDescent="0.35">
      <c r="D627" s="244" t="s">
        <v>423</v>
      </c>
      <c r="E627" s="245">
        <v>44135</v>
      </c>
      <c r="F627" s="245">
        <v>44135</v>
      </c>
      <c r="G627" s="246" t="s">
        <v>3908</v>
      </c>
      <c r="H627" s="247">
        <v>0</v>
      </c>
      <c r="I627" s="248">
        <v>10872</v>
      </c>
      <c r="J627" s="248">
        <v>1</v>
      </c>
      <c r="K627" s="249">
        <v>2020</v>
      </c>
      <c r="L627" s="249">
        <v>2020</v>
      </c>
      <c r="M627" s="250" t="s">
        <v>11</v>
      </c>
    </row>
    <row r="628" spans="4:13" x14ac:dyDescent="0.35">
      <c r="D628" s="244" t="s">
        <v>455</v>
      </c>
      <c r="E628" s="245">
        <v>44135</v>
      </c>
      <c r="F628" s="245">
        <v>44135</v>
      </c>
      <c r="G628" s="246" t="s">
        <v>3910</v>
      </c>
      <c r="H628" s="247">
        <v>0</v>
      </c>
      <c r="I628" s="248">
        <v>10846</v>
      </c>
      <c r="J628" s="248">
        <v>1</v>
      </c>
      <c r="K628" s="249">
        <v>2020</v>
      </c>
      <c r="L628" s="249">
        <v>2020</v>
      </c>
      <c r="M628" s="250" t="s">
        <v>11</v>
      </c>
    </row>
    <row r="629" spans="4:13" x14ac:dyDescent="0.35">
      <c r="D629" s="244" t="s">
        <v>289</v>
      </c>
      <c r="E629" s="245">
        <v>44050</v>
      </c>
      <c r="F629" s="245">
        <v>44050</v>
      </c>
      <c r="G629" s="246" t="s">
        <v>3908</v>
      </c>
      <c r="H629" s="247">
        <v>0</v>
      </c>
      <c r="I629" s="248">
        <v>10794</v>
      </c>
      <c r="J629" s="248">
        <v>1</v>
      </c>
      <c r="K629" s="249">
        <v>2020</v>
      </c>
      <c r="L629" s="249">
        <v>2020</v>
      </c>
      <c r="M629" s="250" t="s">
        <v>35</v>
      </c>
    </row>
    <row r="630" spans="4:13" x14ac:dyDescent="0.35">
      <c r="D630" s="244" t="s">
        <v>621</v>
      </c>
      <c r="E630" s="245">
        <v>43873</v>
      </c>
      <c r="F630" s="245">
        <v>43887</v>
      </c>
      <c r="G630" s="246" t="s">
        <v>3910</v>
      </c>
      <c r="H630" s="247">
        <v>0</v>
      </c>
      <c r="I630" s="248">
        <v>10500</v>
      </c>
      <c r="J630" s="248">
        <v>1</v>
      </c>
      <c r="K630" s="249">
        <v>2020</v>
      </c>
      <c r="L630" s="249">
        <v>2020</v>
      </c>
      <c r="M630" s="250" t="s">
        <v>28</v>
      </c>
    </row>
    <row r="631" spans="4:13" x14ac:dyDescent="0.35">
      <c r="D631" s="244" t="s">
        <v>438</v>
      </c>
      <c r="E631" s="245">
        <v>44159</v>
      </c>
      <c r="F631" s="245">
        <v>44162</v>
      </c>
      <c r="G631" s="246" t="s">
        <v>3910</v>
      </c>
      <c r="H631" s="247">
        <v>0</v>
      </c>
      <c r="I631" s="248">
        <v>10500</v>
      </c>
      <c r="J631" s="248">
        <v>1</v>
      </c>
      <c r="K631" s="249">
        <v>2020</v>
      </c>
      <c r="L631" s="249">
        <v>2020</v>
      </c>
      <c r="M631" s="250" t="s">
        <v>11</v>
      </c>
    </row>
    <row r="632" spans="4:13" x14ac:dyDescent="0.35">
      <c r="D632" s="244" t="s">
        <v>7204</v>
      </c>
      <c r="E632" s="245">
        <v>44928</v>
      </c>
      <c r="F632" s="245">
        <v>44930</v>
      </c>
      <c r="G632" s="246" t="s">
        <v>3910</v>
      </c>
      <c r="H632" s="247">
        <v>0</v>
      </c>
      <c r="I632" s="248">
        <v>10500</v>
      </c>
      <c r="J632" s="248">
        <v>1</v>
      </c>
      <c r="K632" s="249">
        <v>2023</v>
      </c>
      <c r="L632" s="249">
        <v>2023</v>
      </c>
      <c r="M632" s="250" t="s">
        <v>7201</v>
      </c>
    </row>
    <row r="633" spans="4:13" x14ac:dyDescent="0.35">
      <c r="D633" s="244" t="s">
        <v>268</v>
      </c>
      <c r="E633" s="245">
        <v>44027</v>
      </c>
      <c r="F633" s="245">
        <v>44027</v>
      </c>
      <c r="G633" s="246" t="s">
        <v>3910</v>
      </c>
      <c r="H633" s="247">
        <v>0</v>
      </c>
      <c r="I633" s="248">
        <v>10450</v>
      </c>
      <c r="J633" s="248">
        <v>1</v>
      </c>
      <c r="K633" s="249">
        <v>2020</v>
      </c>
      <c r="L633" s="249">
        <v>2020</v>
      </c>
      <c r="M633" s="250" t="s">
        <v>35</v>
      </c>
    </row>
    <row r="634" spans="4:13" x14ac:dyDescent="0.35">
      <c r="D634" s="244" t="s">
        <v>462</v>
      </c>
      <c r="E634" s="245">
        <v>44157</v>
      </c>
      <c r="F634" s="245">
        <v>44157</v>
      </c>
      <c r="G634" s="246" t="s">
        <v>3910</v>
      </c>
      <c r="H634" s="247">
        <v>0</v>
      </c>
      <c r="I634" s="248">
        <v>10340</v>
      </c>
      <c r="J634" s="248">
        <v>1</v>
      </c>
      <c r="K634" s="249">
        <v>2020</v>
      </c>
      <c r="L634" s="249">
        <v>2020</v>
      </c>
      <c r="M634" s="250" t="s">
        <v>11</v>
      </c>
    </row>
    <row r="635" spans="4:13" x14ac:dyDescent="0.35">
      <c r="D635" s="244" t="s">
        <v>6336</v>
      </c>
      <c r="E635" s="245">
        <v>44627</v>
      </c>
      <c r="F635" s="245">
        <v>44635</v>
      </c>
      <c r="G635" s="246" t="s">
        <v>3910</v>
      </c>
      <c r="H635" s="247">
        <v>209692</v>
      </c>
      <c r="I635" s="248">
        <v>220000</v>
      </c>
      <c r="J635" s="248">
        <v>1</v>
      </c>
      <c r="K635" s="249">
        <v>2022</v>
      </c>
      <c r="L635" s="249">
        <v>2022</v>
      </c>
      <c r="M635" s="250" t="s">
        <v>6021</v>
      </c>
    </row>
    <row r="636" spans="4:13" x14ac:dyDescent="0.35">
      <c r="D636" s="244" t="s">
        <v>384</v>
      </c>
      <c r="E636" s="245">
        <v>44124</v>
      </c>
      <c r="F636" s="245">
        <v>44124</v>
      </c>
      <c r="G636" s="246" t="s">
        <v>3910</v>
      </c>
      <c r="H636" s="247">
        <v>148770</v>
      </c>
      <c r="I636" s="248">
        <v>159000</v>
      </c>
      <c r="J636" s="248">
        <v>1</v>
      </c>
      <c r="K636" s="249">
        <v>2020</v>
      </c>
      <c r="L636" s="249">
        <v>2020</v>
      </c>
      <c r="M636" s="250" t="s">
        <v>11</v>
      </c>
    </row>
    <row r="637" spans="4:13" x14ac:dyDescent="0.35">
      <c r="D637" s="244" t="s">
        <v>547</v>
      </c>
      <c r="E637" s="245">
        <v>44134</v>
      </c>
      <c r="F637" s="245">
        <v>44194</v>
      </c>
      <c r="G637" s="246" t="s">
        <v>3908</v>
      </c>
      <c r="H637" s="247">
        <v>0</v>
      </c>
      <c r="I637" s="248">
        <v>10000</v>
      </c>
      <c r="J637" s="248">
        <v>1</v>
      </c>
      <c r="K637" s="249">
        <v>2020</v>
      </c>
      <c r="L637" s="249">
        <v>2020</v>
      </c>
      <c r="M637" s="250" t="s">
        <v>11</v>
      </c>
    </row>
    <row r="638" spans="4:13" x14ac:dyDescent="0.35">
      <c r="D638" s="244" t="s">
        <v>569</v>
      </c>
      <c r="E638" s="245">
        <v>44127</v>
      </c>
      <c r="F638" s="245">
        <v>44179</v>
      </c>
      <c r="G638" s="246" t="s">
        <v>3908</v>
      </c>
      <c r="H638" s="247">
        <v>0</v>
      </c>
      <c r="I638" s="248">
        <v>10000</v>
      </c>
      <c r="J638" s="248">
        <v>1</v>
      </c>
      <c r="K638" s="249">
        <v>2020</v>
      </c>
      <c r="L638" s="249">
        <v>2020</v>
      </c>
      <c r="M638" s="250" t="s">
        <v>11</v>
      </c>
    </row>
    <row r="639" spans="4:13" x14ac:dyDescent="0.35">
      <c r="D639" s="244" t="s">
        <v>571</v>
      </c>
      <c r="E639" s="245">
        <v>44181</v>
      </c>
      <c r="F639" s="245">
        <v>44182</v>
      </c>
      <c r="G639" s="246" t="s">
        <v>3908</v>
      </c>
      <c r="H639" s="247">
        <v>0</v>
      </c>
      <c r="I639" s="248">
        <v>10000</v>
      </c>
      <c r="J639" s="248">
        <v>1</v>
      </c>
      <c r="K639" s="249">
        <v>2020</v>
      </c>
      <c r="L639" s="249">
        <v>2020</v>
      </c>
      <c r="M639" s="250" t="s">
        <v>11</v>
      </c>
    </row>
    <row r="640" spans="4:13" x14ac:dyDescent="0.35">
      <c r="D640" s="244" t="s">
        <v>755</v>
      </c>
      <c r="E640" s="245">
        <v>43860</v>
      </c>
      <c r="F640" s="245">
        <v>43860</v>
      </c>
      <c r="G640" s="246" t="s">
        <v>3908</v>
      </c>
      <c r="H640" s="247">
        <v>0</v>
      </c>
      <c r="I640" s="248">
        <v>10000</v>
      </c>
      <c r="J640" s="248">
        <v>1</v>
      </c>
      <c r="K640" s="249">
        <v>2020</v>
      </c>
      <c r="L640" s="249">
        <v>2020</v>
      </c>
      <c r="M640" s="250" t="s">
        <v>28</v>
      </c>
    </row>
    <row r="641" spans="4:13" x14ac:dyDescent="0.35">
      <c r="D641" s="244" t="s">
        <v>766</v>
      </c>
      <c r="E641" s="245">
        <v>43843</v>
      </c>
      <c r="F641" s="245">
        <v>43843</v>
      </c>
      <c r="G641" s="246" t="s">
        <v>3910</v>
      </c>
      <c r="H641" s="247">
        <v>0</v>
      </c>
      <c r="I641" s="248">
        <v>10000</v>
      </c>
      <c r="J641" s="248">
        <v>1</v>
      </c>
      <c r="K641" s="249">
        <v>2020</v>
      </c>
      <c r="L641" s="249">
        <v>2020</v>
      </c>
      <c r="M641" s="250" t="s">
        <v>28</v>
      </c>
    </row>
    <row r="642" spans="4:13" x14ac:dyDescent="0.35">
      <c r="D642" s="244" t="s">
        <v>862</v>
      </c>
      <c r="E642" s="245">
        <v>43989</v>
      </c>
      <c r="F642" s="245">
        <v>43989</v>
      </c>
      <c r="G642" s="246" t="s">
        <v>3910</v>
      </c>
      <c r="H642" s="247">
        <v>0</v>
      </c>
      <c r="I642" s="248">
        <v>10000</v>
      </c>
      <c r="J642" s="248">
        <v>1</v>
      </c>
      <c r="K642" s="249">
        <v>2020</v>
      </c>
      <c r="L642" s="249">
        <v>2020</v>
      </c>
      <c r="M642" s="250" t="s">
        <v>33</v>
      </c>
    </row>
    <row r="643" spans="4:13" x14ac:dyDescent="0.35">
      <c r="D643" s="244" t="s">
        <v>982</v>
      </c>
      <c r="E643" s="245">
        <v>44010</v>
      </c>
      <c r="F643" s="245">
        <v>44010</v>
      </c>
      <c r="G643" s="246" t="s">
        <v>3910</v>
      </c>
      <c r="H643" s="247">
        <v>0</v>
      </c>
      <c r="I643" s="248">
        <v>10000</v>
      </c>
      <c r="J643" s="248">
        <v>1</v>
      </c>
      <c r="K643" s="249">
        <v>2020</v>
      </c>
      <c r="L643" s="249">
        <v>2020</v>
      </c>
      <c r="M643" s="250" t="s">
        <v>33</v>
      </c>
    </row>
    <row r="644" spans="4:13" x14ac:dyDescent="0.35">
      <c r="D644" s="244" t="s">
        <v>306</v>
      </c>
      <c r="E644" s="245">
        <v>44066</v>
      </c>
      <c r="F644" s="245">
        <v>44066</v>
      </c>
      <c r="G644" s="246" t="s">
        <v>3910</v>
      </c>
      <c r="H644" s="247">
        <v>0</v>
      </c>
      <c r="I644" s="248">
        <v>10000</v>
      </c>
      <c r="J644" s="248">
        <v>1</v>
      </c>
      <c r="K644" s="249">
        <v>2020</v>
      </c>
      <c r="L644" s="249">
        <v>2020</v>
      </c>
      <c r="M644" s="250" t="s">
        <v>35</v>
      </c>
    </row>
    <row r="645" spans="4:13" x14ac:dyDescent="0.35">
      <c r="D645" s="244" t="s">
        <v>314</v>
      </c>
      <c r="E645" s="245">
        <v>44068</v>
      </c>
      <c r="F645" s="245">
        <v>44068</v>
      </c>
      <c r="G645" s="246" t="s">
        <v>3910</v>
      </c>
      <c r="H645" s="247">
        <v>0</v>
      </c>
      <c r="I645" s="248">
        <v>10000</v>
      </c>
      <c r="J645" s="248">
        <v>1</v>
      </c>
      <c r="K645" s="249">
        <v>2020</v>
      </c>
      <c r="L645" s="249">
        <v>2020</v>
      </c>
      <c r="M645" s="250" t="s">
        <v>35</v>
      </c>
    </row>
    <row r="646" spans="4:13" x14ac:dyDescent="0.35">
      <c r="D646" s="244" t="s">
        <v>1057</v>
      </c>
      <c r="E646" s="245">
        <v>44116</v>
      </c>
      <c r="F646" s="245">
        <v>44116</v>
      </c>
      <c r="G646" s="246" t="s">
        <v>3910</v>
      </c>
      <c r="H646" s="247">
        <v>0</v>
      </c>
      <c r="I646" s="248">
        <v>10000</v>
      </c>
      <c r="J646" s="248">
        <v>1</v>
      </c>
      <c r="K646" s="249">
        <v>2020</v>
      </c>
      <c r="L646" s="249">
        <v>2020</v>
      </c>
      <c r="M646" s="250" t="s">
        <v>11</v>
      </c>
    </row>
    <row r="647" spans="4:13" x14ac:dyDescent="0.35">
      <c r="D647" s="244" t="s">
        <v>1072</v>
      </c>
      <c r="E647" s="245">
        <v>44132</v>
      </c>
      <c r="F647" s="245">
        <v>44132</v>
      </c>
      <c r="G647" s="246" t="s">
        <v>3908</v>
      </c>
      <c r="H647" s="247">
        <v>0</v>
      </c>
      <c r="I647" s="248">
        <v>10000</v>
      </c>
      <c r="J647" s="248">
        <v>1</v>
      </c>
      <c r="K647" s="249">
        <v>2020</v>
      </c>
      <c r="L647" s="249">
        <v>2020</v>
      </c>
      <c r="M647" s="250" t="s">
        <v>11</v>
      </c>
    </row>
    <row r="648" spans="4:13" x14ac:dyDescent="0.35">
      <c r="D648" s="244" t="s">
        <v>1117</v>
      </c>
      <c r="E648" s="245">
        <v>44168</v>
      </c>
      <c r="F648" s="245">
        <v>44168</v>
      </c>
      <c r="G648" s="246" t="s">
        <v>3908</v>
      </c>
      <c r="H648" s="247">
        <v>0</v>
      </c>
      <c r="I648" s="248">
        <v>10000</v>
      </c>
      <c r="J648" s="248">
        <v>1</v>
      </c>
      <c r="K648" s="249">
        <v>2020</v>
      </c>
      <c r="L648" s="249">
        <v>2020</v>
      </c>
      <c r="M648" s="250" t="s">
        <v>11</v>
      </c>
    </row>
    <row r="649" spans="4:13" x14ac:dyDescent="0.35">
      <c r="D649" s="244" t="s">
        <v>1125</v>
      </c>
      <c r="E649" s="245">
        <v>44162</v>
      </c>
      <c r="F649" s="245">
        <v>44162</v>
      </c>
      <c r="G649" s="246" t="s">
        <v>3910</v>
      </c>
      <c r="H649" s="247">
        <v>0</v>
      </c>
      <c r="I649" s="248">
        <v>10000</v>
      </c>
      <c r="J649" s="248">
        <v>1</v>
      </c>
      <c r="K649" s="249">
        <v>2020</v>
      </c>
      <c r="L649" s="249">
        <v>2020</v>
      </c>
      <c r="M649" s="250" t="s">
        <v>11</v>
      </c>
    </row>
    <row r="650" spans="4:13" x14ac:dyDescent="0.35">
      <c r="D650" s="244" t="s">
        <v>1126</v>
      </c>
      <c r="E650" s="245">
        <v>43895</v>
      </c>
      <c r="F650" s="245">
        <v>43895</v>
      </c>
      <c r="G650" s="246" t="s">
        <v>3910</v>
      </c>
      <c r="H650" s="247">
        <v>0</v>
      </c>
      <c r="I650" s="248">
        <v>10000</v>
      </c>
      <c r="J650" s="248">
        <v>1</v>
      </c>
      <c r="K650" s="249">
        <v>2020</v>
      </c>
      <c r="L650" s="249">
        <v>2020</v>
      </c>
      <c r="M650" s="250" t="s">
        <v>28</v>
      </c>
    </row>
    <row r="651" spans="4:13" x14ac:dyDescent="0.35">
      <c r="D651" s="244" t="s">
        <v>1470</v>
      </c>
      <c r="E651" s="245">
        <v>44075</v>
      </c>
      <c r="F651" s="245">
        <v>44075</v>
      </c>
      <c r="G651" s="246" t="s">
        <v>658</v>
      </c>
      <c r="H651" s="247">
        <v>0</v>
      </c>
      <c r="I651" s="248">
        <v>10000</v>
      </c>
      <c r="J651" s="248">
        <v>1</v>
      </c>
      <c r="K651" s="249">
        <v>2020</v>
      </c>
      <c r="L651" s="249">
        <v>2020</v>
      </c>
      <c r="M651" s="250" t="s">
        <v>35</v>
      </c>
    </row>
    <row r="652" spans="4:13" x14ac:dyDescent="0.35">
      <c r="D652" s="244" t="s">
        <v>1504</v>
      </c>
      <c r="E652" s="245">
        <v>43867</v>
      </c>
      <c r="F652" s="245">
        <v>43867</v>
      </c>
      <c r="G652" s="246" t="s">
        <v>658</v>
      </c>
      <c r="H652" s="247">
        <v>0</v>
      </c>
      <c r="I652" s="248">
        <v>10000</v>
      </c>
      <c r="J652" s="248">
        <v>1</v>
      </c>
      <c r="K652" s="249">
        <v>2020</v>
      </c>
      <c r="L652" s="249">
        <v>2020</v>
      </c>
      <c r="M652" s="250" t="s">
        <v>28</v>
      </c>
    </row>
    <row r="653" spans="4:13" x14ac:dyDescent="0.35">
      <c r="D653" s="244" t="s">
        <v>1511</v>
      </c>
      <c r="E653" s="245">
        <v>44025</v>
      </c>
      <c r="F653" s="245">
        <v>44025</v>
      </c>
      <c r="G653" s="246" t="s">
        <v>658</v>
      </c>
      <c r="H653" s="247">
        <v>0</v>
      </c>
      <c r="I653" s="248">
        <v>10000</v>
      </c>
      <c r="J653" s="248">
        <v>1</v>
      </c>
      <c r="K653" s="249">
        <v>2020</v>
      </c>
      <c r="L653" s="249">
        <v>2020</v>
      </c>
      <c r="M653" s="250" t="s">
        <v>35</v>
      </c>
    </row>
    <row r="654" spans="4:13" x14ac:dyDescent="0.35">
      <c r="D654" s="244" t="s">
        <v>1512</v>
      </c>
      <c r="E654" s="245">
        <v>43981</v>
      </c>
      <c r="F654" s="245">
        <v>43981</v>
      </c>
      <c r="G654" s="246" t="s">
        <v>658</v>
      </c>
      <c r="H654" s="247">
        <v>0</v>
      </c>
      <c r="I654" s="248">
        <v>10000</v>
      </c>
      <c r="J654" s="248">
        <v>1</v>
      </c>
      <c r="K654" s="249">
        <v>2020</v>
      </c>
      <c r="L654" s="249">
        <v>2020</v>
      </c>
      <c r="M654" s="250" t="s">
        <v>33</v>
      </c>
    </row>
    <row r="655" spans="4:13" x14ac:dyDescent="0.35">
      <c r="D655" s="244" t="s">
        <v>2110</v>
      </c>
      <c r="E655" s="245">
        <v>44115</v>
      </c>
      <c r="F655" s="245">
        <v>44202</v>
      </c>
      <c r="G655" s="246" t="s">
        <v>3910</v>
      </c>
      <c r="H655" s="247">
        <v>0</v>
      </c>
      <c r="I655" s="248">
        <v>10000</v>
      </c>
      <c r="J655" s="248">
        <v>1</v>
      </c>
      <c r="K655" s="249">
        <v>2020</v>
      </c>
      <c r="L655" s="249">
        <v>2021</v>
      </c>
      <c r="M655" s="250" t="s">
        <v>11</v>
      </c>
    </row>
    <row r="656" spans="4:13" x14ac:dyDescent="0.35">
      <c r="D656" s="244" t="s">
        <v>2124</v>
      </c>
      <c r="E656" s="245">
        <v>44115</v>
      </c>
      <c r="F656" s="245">
        <v>44224</v>
      </c>
      <c r="G656" s="246" t="s">
        <v>4214</v>
      </c>
      <c r="H656" s="247">
        <v>0</v>
      </c>
      <c r="I656" s="248">
        <v>10000</v>
      </c>
      <c r="J656" s="248">
        <v>1</v>
      </c>
      <c r="K656" s="249">
        <v>2020</v>
      </c>
      <c r="L656" s="249">
        <v>2021</v>
      </c>
      <c r="M656" s="250" t="s">
        <v>11</v>
      </c>
    </row>
    <row r="657" spans="4:13" x14ac:dyDescent="0.35">
      <c r="D657" s="244" t="s">
        <v>5346</v>
      </c>
      <c r="E657" s="245">
        <v>44266</v>
      </c>
      <c r="F657" s="245">
        <v>44267</v>
      </c>
      <c r="G657" s="246" t="s">
        <v>3908</v>
      </c>
      <c r="H657" s="247">
        <v>8700</v>
      </c>
      <c r="I657" s="248">
        <v>18700</v>
      </c>
      <c r="J657" s="248">
        <v>1</v>
      </c>
      <c r="K657" s="249">
        <v>2021</v>
      </c>
      <c r="L657" s="249">
        <v>2021</v>
      </c>
      <c r="M657" s="250" t="s">
        <v>21</v>
      </c>
    </row>
    <row r="658" spans="4:13" x14ac:dyDescent="0.35">
      <c r="D658" s="244" t="s">
        <v>6190</v>
      </c>
      <c r="E658" s="245">
        <v>44597</v>
      </c>
      <c r="F658" s="245">
        <v>44597</v>
      </c>
      <c r="G658" s="246" t="s">
        <v>3910</v>
      </c>
      <c r="H658" s="247">
        <v>0</v>
      </c>
      <c r="I658" s="248">
        <v>10000</v>
      </c>
      <c r="J658" s="248">
        <v>1</v>
      </c>
      <c r="K658" s="249">
        <v>2022</v>
      </c>
      <c r="L658" s="249">
        <v>2022</v>
      </c>
      <c r="M658" s="250" t="s">
        <v>6021</v>
      </c>
    </row>
    <row r="659" spans="4:13" x14ac:dyDescent="0.35">
      <c r="D659" s="244" t="s">
        <v>6198</v>
      </c>
      <c r="E659" s="245">
        <v>44594</v>
      </c>
      <c r="F659" s="245">
        <v>44600</v>
      </c>
      <c r="G659" s="246" t="s">
        <v>3908</v>
      </c>
      <c r="H659" s="247">
        <v>210000</v>
      </c>
      <c r="I659" s="248">
        <v>220000</v>
      </c>
      <c r="J659" s="248">
        <v>1</v>
      </c>
      <c r="K659" s="249">
        <v>2022</v>
      </c>
      <c r="L659" s="249">
        <v>2022</v>
      </c>
      <c r="M659" s="250" t="s">
        <v>6021</v>
      </c>
    </row>
    <row r="660" spans="4:13" x14ac:dyDescent="0.35">
      <c r="D660" s="244" t="s">
        <v>6344</v>
      </c>
      <c r="E660" s="245">
        <v>44636</v>
      </c>
      <c r="F660" s="245">
        <v>44642</v>
      </c>
      <c r="G660" s="246" t="s">
        <v>3910</v>
      </c>
      <c r="H660" s="247">
        <v>0</v>
      </c>
      <c r="I660" s="248">
        <v>10000</v>
      </c>
      <c r="J660" s="248">
        <v>1</v>
      </c>
      <c r="K660" s="249">
        <v>2022</v>
      </c>
      <c r="L660" s="249">
        <v>2022</v>
      </c>
      <c r="M660" s="250" t="s">
        <v>6021</v>
      </c>
    </row>
    <row r="661" spans="4:13" x14ac:dyDescent="0.35">
      <c r="D661" s="244" t="s">
        <v>6371</v>
      </c>
      <c r="E661" s="245">
        <v>44647</v>
      </c>
      <c r="F661" s="245">
        <v>44648</v>
      </c>
      <c r="G661" s="246" t="s">
        <v>3910</v>
      </c>
      <c r="H661" s="247">
        <v>0</v>
      </c>
      <c r="I661" s="248">
        <v>10000</v>
      </c>
      <c r="J661" s="248">
        <v>1</v>
      </c>
      <c r="K661" s="249">
        <v>2022</v>
      </c>
      <c r="L661" s="249">
        <v>2022</v>
      </c>
      <c r="M661" s="250" t="s">
        <v>6021</v>
      </c>
    </row>
    <row r="662" spans="4:13" x14ac:dyDescent="0.35">
      <c r="D662" s="244" t="s">
        <v>6378</v>
      </c>
      <c r="E662" s="245">
        <v>44642</v>
      </c>
      <c r="F662" s="245">
        <v>44644</v>
      </c>
      <c r="G662" s="246" t="s">
        <v>3910</v>
      </c>
      <c r="H662" s="247">
        <v>0</v>
      </c>
      <c r="I662" s="248">
        <v>10000</v>
      </c>
      <c r="J662" s="248">
        <v>1</v>
      </c>
      <c r="K662" s="249">
        <v>2022</v>
      </c>
      <c r="L662" s="249">
        <v>2022</v>
      </c>
      <c r="M662" s="250" t="s">
        <v>6021</v>
      </c>
    </row>
    <row r="663" spans="4:13" x14ac:dyDescent="0.35">
      <c r="D663" s="244" t="s">
        <v>6529</v>
      </c>
      <c r="E663" s="245">
        <v>44625</v>
      </c>
      <c r="F663" s="245">
        <v>44691</v>
      </c>
      <c r="G663" s="246" t="s">
        <v>3910</v>
      </c>
      <c r="H663" s="247">
        <v>0</v>
      </c>
      <c r="I663" s="248">
        <v>10000</v>
      </c>
      <c r="J663" s="248">
        <v>1</v>
      </c>
      <c r="K663" s="249">
        <v>2022</v>
      </c>
      <c r="L663" s="249">
        <v>2022</v>
      </c>
      <c r="M663" s="250" t="s">
        <v>6021</v>
      </c>
    </row>
    <row r="664" spans="4:13" x14ac:dyDescent="0.35">
      <c r="D664" s="244" t="s">
        <v>6534</v>
      </c>
      <c r="E664" s="245">
        <v>44659</v>
      </c>
      <c r="F664" s="245">
        <v>44659</v>
      </c>
      <c r="G664" s="246" t="s">
        <v>3908</v>
      </c>
      <c r="H664" s="247">
        <v>0</v>
      </c>
      <c r="I664" s="248">
        <v>10000</v>
      </c>
      <c r="J664" s="248">
        <v>1</v>
      </c>
      <c r="K664" s="249">
        <v>2022</v>
      </c>
      <c r="L664" s="249">
        <v>2022</v>
      </c>
      <c r="M664" s="250" t="s">
        <v>6406</v>
      </c>
    </row>
    <row r="665" spans="4:13" x14ac:dyDescent="0.35">
      <c r="D665" s="244" t="s">
        <v>6547</v>
      </c>
      <c r="E665" s="245">
        <v>44689</v>
      </c>
      <c r="F665" s="245">
        <v>44701</v>
      </c>
      <c r="G665" s="246" t="s">
        <v>3908</v>
      </c>
      <c r="H665" s="247">
        <v>0</v>
      </c>
      <c r="I665" s="248">
        <v>10000</v>
      </c>
      <c r="J665" s="248">
        <v>1</v>
      </c>
      <c r="K665" s="249">
        <v>2022</v>
      </c>
      <c r="L665" s="249">
        <v>2022</v>
      </c>
      <c r="M665" s="250" t="s">
        <v>6406</v>
      </c>
    </row>
    <row r="666" spans="4:13" x14ac:dyDescent="0.35">
      <c r="D666" s="244" t="s">
        <v>6563</v>
      </c>
      <c r="E666" s="245">
        <v>44663</v>
      </c>
      <c r="F666" s="245">
        <v>44715</v>
      </c>
      <c r="G666" s="246" t="s">
        <v>3910</v>
      </c>
      <c r="H666" s="247">
        <v>0</v>
      </c>
      <c r="I666" s="248">
        <v>10000</v>
      </c>
      <c r="J666" s="248">
        <v>1</v>
      </c>
      <c r="K666" s="249">
        <v>2022</v>
      </c>
      <c r="L666" s="249">
        <v>2022</v>
      </c>
      <c r="M666" s="250" t="s">
        <v>6406</v>
      </c>
    </row>
    <row r="667" spans="4:13" x14ac:dyDescent="0.35">
      <c r="D667" s="244" t="s">
        <v>6792</v>
      </c>
      <c r="E667" s="245">
        <v>44816</v>
      </c>
      <c r="F667" s="245">
        <v>44819</v>
      </c>
      <c r="G667" s="246" t="s">
        <v>3910</v>
      </c>
      <c r="H667" s="247">
        <v>0</v>
      </c>
      <c r="I667" s="248">
        <v>10000</v>
      </c>
      <c r="J667" s="248">
        <v>1</v>
      </c>
      <c r="K667" s="249">
        <v>2022</v>
      </c>
      <c r="L667" s="249">
        <v>2022</v>
      </c>
      <c r="M667" s="250" t="s">
        <v>6643</v>
      </c>
    </row>
    <row r="668" spans="4:13" x14ac:dyDescent="0.35">
      <c r="D668" s="244" t="s">
        <v>6820</v>
      </c>
      <c r="E668" s="245">
        <v>44832</v>
      </c>
      <c r="F668" s="245">
        <v>44837</v>
      </c>
      <c r="G668" s="246" t="s">
        <v>3908</v>
      </c>
      <c r="H668" s="247">
        <v>20000</v>
      </c>
      <c r="I668" s="248">
        <v>30000</v>
      </c>
      <c r="J668" s="248">
        <v>1</v>
      </c>
      <c r="K668" s="249">
        <v>2022</v>
      </c>
      <c r="L668" s="249">
        <v>2022</v>
      </c>
      <c r="M668" s="250" t="s">
        <v>6643</v>
      </c>
    </row>
    <row r="669" spans="4:13" x14ac:dyDescent="0.35">
      <c r="D669" s="244" t="s">
        <v>6838</v>
      </c>
      <c r="E669" s="245">
        <v>44816</v>
      </c>
      <c r="F669" s="245">
        <v>44845</v>
      </c>
      <c r="G669" s="246" t="s">
        <v>4224</v>
      </c>
      <c r="H669" s="247">
        <v>0</v>
      </c>
      <c r="I669" s="248">
        <v>10000</v>
      </c>
      <c r="J669" s="248">
        <v>1</v>
      </c>
      <c r="K669" s="249">
        <v>2022</v>
      </c>
      <c r="L669" s="249">
        <v>2022</v>
      </c>
      <c r="M669" s="250" t="s">
        <v>6643</v>
      </c>
    </row>
    <row r="670" spans="4:13" x14ac:dyDescent="0.35">
      <c r="D670" s="244" t="s">
        <v>6847</v>
      </c>
      <c r="E670" s="245">
        <v>44762</v>
      </c>
      <c r="F670" s="245">
        <v>44848</v>
      </c>
      <c r="G670" s="246" t="s">
        <v>3910</v>
      </c>
      <c r="H670" s="247">
        <v>0</v>
      </c>
      <c r="I670" s="248">
        <v>10000</v>
      </c>
      <c r="J670" s="248">
        <v>1</v>
      </c>
      <c r="K670" s="249">
        <v>2022</v>
      </c>
      <c r="L670" s="249">
        <v>2022</v>
      </c>
      <c r="M670" s="250" t="s">
        <v>6643</v>
      </c>
    </row>
    <row r="671" spans="4:13" x14ac:dyDescent="0.35">
      <c r="D671" s="244" t="s">
        <v>7205</v>
      </c>
      <c r="E671" s="245">
        <v>44918</v>
      </c>
      <c r="F671" s="245">
        <v>44935</v>
      </c>
      <c r="G671" s="246" t="s">
        <v>3910</v>
      </c>
      <c r="H671" s="247">
        <v>0</v>
      </c>
      <c r="I671" s="248">
        <v>10000</v>
      </c>
      <c r="J671" s="248">
        <v>1</v>
      </c>
      <c r="K671" s="249">
        <v>2022</v>
      </c>
      <c r="L671" s="249">
        <v>2023</v>
      </c>
      <c r="M671" s="250" t="s">
        <v>6825</v>
      </c>
    </row>
    <row r="672" spans="4:13" x14ac:dyDescent="0.35">
      <c r="D672" s="244" t="s">
        <v>7206</v>
      </c>
      <c r="E672" s="245">
        <v>44930</v>
      </c>
      <c r="F672" s="245">
        <v>44932</v>
      </c>
      <c r="G672" s="246" t="s">
        <v>3910</v>
      </c>
      <c r="H672" s="247">
        <v>0</v>
      </c>
      <c r="I672" s="248">
        <v>10000</v>
      </c>
      <c r="J672" s="248">
        <v>1</v>
      </c>
      <c r="K672" s="249">
        <v>2023</v>
      </c>
      <c r="L672" s="249">
        <v>2023</v>
      </c>
      <c r="M672" s="250" t="s">
        <v>7201</v>
      </c>
    </row>
    <row r="673" spans="4:13" x14ac:dyDescent="0.35">
      <c r="D673" s="244" t="s">
        <v>7207</v>
      </c>
      <c r="E673" s="245">
        <v>45293</v>
      </c>
      <c r="F673" s="245">
        <v>45300</v>
      </c>
      <c r="G673" s="246" t="s">
        <v>3910</v>
      </c>
      <c r="H673" s="247">
        <v>0</v>
      </c>
      <c r="I673" s="248">
        <v>10000</v>
      </c>
      <c r="J673" s="248">
        <v>1</v>
      </c>
      <c r="K673" s="249">
        <v>2024</v>
      </c>
      <c r="L673" s="249">
        <v>2024</v>
      </c>
      <c r="M673" s="250" t="s">
        <v>7208</v>
      </c>
    </row>
    <row r="674" spans="4:13" x14ac:dyDescent="0.35">
      <c r="D674" s="244" t="s">
        <v>3866</v>
      </c>
      <c r="E674" s="245">
        <v>40064</v>
      </c>
      <c r="F674" s="245">
        <v>40073</v>
      </c>
      <c r="G674" s="246" t="s">
        <v>3908</v>
      </c>
      <c r="H674" s="247">
        <v>0</v>
      </c>
      <c r="I674" s="248">
        <v>9924</v>
      </c>
      <c r="J674" s="248">
        <v>1</v>
      </c>
      <c r="K674" s="249">
        <v>2009</v>
      </c>
      <c r="L674" s="249">
        <v>2009</v>
      </c>
      <c r="M674" s="250" t="s">
        <v>43</v>
      </c>
    </row>
    <row r="675" spans="4:13" x14ac:dyDescent="0.35">
      <c r="D675" s="244" t="s">
        <v>190</v>
      </c>
      <c r="E675" s="245">
        <v>44115</v>
      </c>
      <c r="F675" s="245">
        <v>44115</v>
      </c>
      <c r="G675" s="246" t="s">
        <v>3910</v>
      </c>
      <c r="H675" s="247">
        <v>0</v>
      </c>
      <c r="I675" s="248">
        <v>9922</v>
      </c>
      <c r="J675" s="248">
        <v>1</v>
      </c>
      <c r="K675" s="249">
        <v>2020</v>
      </c>
      <c r="L675" s="249">
        <v>2020</v>
      </c>
      <c r="M675" s="250" t="s">
        <v>11</v>
      </c>
    </row>
    <row r="676" spans="4:13" x14ac:dyDescent="0.35">
      <c r="D676" s="244" t="s">
        <v>6523</v>
      </c>
      <c r="E676" s="245">
        <v>44697</v>
      </c>
      <c r="F676" s="245">
        <v>44699</v>
      </c>
      <c r="G676" s="246" t="s">
        <v>3910</v>
      </c>
      <c r="H676" s="247">
        <v>30000</v>
      </c>
      <c r="I676" s="248">
        <v>39832</v>
      </c>
      <c r="J676" s="248">
        <v>1</v>
      </c>
      <c r="K676" s="249">
        <v>2022</v>
      </c>
      <c r="L676" s="249">
        <v>2022</v>
      </c>
      <c r="M676" s="250" t="s">
        <v>6406</v>
      </c>
    </row>
    <row r="677" spans="4:13" x14ac:dyDescent="0.35">
      <c r="D677" s="244" t="s">
        <v>1553</v>
      </c>
      <c r="E677" s="245">
        <v>40317</v>
      </c>
      <c r="F677" s="245">
        <v>40322</v>
      </c>
      <c r="G677" s="246" t="s">
        <v>3908</v>
      </c>
      <c r="H677" s="247">
        <v>70000</v>
      </c>
      <c r="I677" s="248">
        <v>79760</v>
      </c>
      <c r="J677" s="248">
        <v>1</v>
      </c>
      <c r="K677" s="249">
        <v>2010</v>
      </c>
      <c r="L677" s="249">
        <v>2010</v>
      </c>
      <c r="M677" s="250" t="s">
        <v>1227</v>
      </c>
    </row>
    <row r="678" spans="4:13" x14ac:dyDescent="0.35">
      <c r="D678" s="244" t="s">
        <v>2100</v>
      </c>
      <c r="E678" s="245">
        <v>43933</v>
      </c>
      <c r="F678" s="245">
        <v>44102</v>
      </c>
      <c r="G678" s="246" t="s">
        <v>4214</v>
      </c>
      <c r="H678" s="247">
        <v>0</v>
      </c>
      <c r="I678" s="248">
        <v>9654</v>
      </c>
      <c r="J678" s="248">
        <v>1</v>
      </c>
      <c r="K678" s="249">
        <v>2020</v>
      </c>
      <c r="L678" s="249">
        <v>2020</v>
      </c>
      <c r="M678" s="250" t="s">
        <v>33</v>
      </c>
    </row>
    <row r="679" spans="4:13" x14ac:dyDescent="0.35">
      <c r="D679" s="244" t="s">
        <v>3143</v>
      </c>
      <c r="E679" s="245">
        <v>44164</v>
      </c>
      <c r="F679" s="245">
        <v>44378</v>
      </c>
      <c r="G679" s="246" t="s">
        <v>3910</v>
      </c>
      <c r="H679" s="247">
        <v>250000</v>
      </c>
      <c r="I679" s="248">
        <v>259649.12280000001</v>
      </c>
      <c r="J679" s="248">
        <v>1</v>
      </c>
      <c r="K679" s="249">
        <v>2020</v>
      </c>
      <c r="L679" s="249">
        <v>2021</v>
      </c>
      <c r="M679" s="250" t="s">
        <v>11</v>
      </c>
    </row>
    <row r="680" spans="4:13" x14ac:dyDescent="0.35">
      <c r="D680" s="244" t="s">
        <v>2125</v>
      </c>
      <c r="E680" s="245">
        <v>44119</v>
      </c>
      <c r="F680" s="245">
        <v>44201</v>
      </c>
      <c r="G680" s="246" t="s">
        <v>4199</v>
      </c>
      <c r="H680" s="247">
        <v>128740</v>
      </c>
      <c r="I680" s="248">
        <v>138234</v>
      </c>
      <c r="J680" s="248">
        <v>1</v>
      </c>
      <c r="K680" s="249">
        <v>2020</v>
      </c>
      <c r="L680" s="249">
        <v>2021</v>
      </c>
      <c r="M680" s="250" t="s">
        <v>11</v>
      </c>
    </row>
    <row r="681" spans="4:13" x14ac:dyDescent="0.35">
      <c r="D681" s="244" t="s">
        <v>6511</v>
      </c>
      <c r="E681" s="245">
        <v>44680</v>
      </c>
      <c r="F681" s="245">
        <v>44698</v>
      </c>
      <c r="G681" s="246" t="s">
        <v>3910</v>
      </c>
      <c r="H681" s="247">
        <v>9360</v>
      </c>
      <c r="I681" s="248">
        <v>18380</v>
      </c>
      <c r="J681" s="248">
        <v>1</v>
      </c>
      <c r="K681" s="249">
        <v>2022</v>
      </c>
      <c r="L681" s="249">
        <v>2022</v>
      </c>
      <c r="M681" s="250" t="s">
        <v>6406</v>
      </c>
    </row>
    <row r="682" spans="4:13" x14ac:dyDescent="0.35">
      <c r="D682" s="244" t="s">
        <v>549</v>
      </c>
      <c r="E682" s="245">
        <v>44175</v>
      </c>
      <c r="F682" s="245">
        <v>44201</v>
      </c>
      <c r="G682" s="246" t="s">
        <v>3910</v>
      </c>
      <c r="H682" s="247">
        <v>6000</v>
      </c>
      <c r="I682" s="248">
        <v>15000</v>
      </c>
      <c r="J682" s="248">
        <v>1</v>
      </c>
      <c r="K682" s="249">
        <v>2020</v>
      </c>
      <c r="L682" s="249">
        <v>2021</v>
      </c>
      <c r="M682" s="250" t="s">
        <v>11</v>
      </c>
    </row>
    <row r="683" spans="4:13" x14ac:dyDescent="0.35">
      <c r="D683" s="244" t="s">
        <v>561</v>
      </c>
      <c r="E683" s="245">
        <v>44042</v>
      </c>
      <c r="F683" s="245">
        <v>44043</v>
      </c>
      <c r="G683" s="246" t="s">
        <v>3908</v>
      </c>
      <c r="H683" s="247">
        <v>0</v>
      </c>
      <c r="I683" s="248">
        <v>9000</v>
      </c>
      <c r="J683" s="248">
        <v>1</v>
      </c>
      <c r="K683" s="249">
        <v>2020</v>
      </c>
      <c r="L683" s="249">
        <v>2020</v>
      </c>
      <c r="M683" s="250" t="s">
        <v>35</v>
      </c>
    </row>
    <row r="684" spans="4:13" x14ac:dyDescent="0.35">
      <c r="D684" s="244" t="s">
        <v>1108</v>
      </c>
      <c r="E684" s="245">
        <v>44156</v>
      </c>
      <c r="F684" s="245">
        <v>44156</v>
      </c>
      <c r="G684" s="246" t="s">
        <v>3908</v>
      </c>
      <c r="H684" s="247">
        <v>1000</v>
      </c>
      <c r="I684" s="248">
        <v>10000</v>
      </c>
      <c r="J684" s="248">
        <v>1</v>
      </c>
      <c r="K684" s="249">
        <v>2020</v>
      </c>
      <c r="L684" s="249">
        <v>2020</v>
      </c>
      <c r="M684" s="250" t="s">
        <v>11</v>
      </c>
    </row>
    <row r="685" spans="4:13" x14ac:dyDescent="0.35">
      <c r="D685" s="244" t="s">
        <v>1131</v>
      </c>
      <c r="E685" s="245">
        <v>44177</v>
      </c>
      <c r="F685" s="245">
        <v>44177</v>
      </c>
      <c r="G685" s="246" t="s">
        <v>3910</v>
      </c>
      <c r="H685" s="247">
        <v>0</v>
      </c>
      <c r="I685" s="248">
        <v>9000</v>
      </c>
      <c r="J685" s="248">
        <v>1</v>
      </c>
      <c r="K685" s="249">
        <v>2020</v>
      </c>
      <c r="L685" s="249">
        <v>2020</v>
      </c>
      <c r="M685" s="250" t="s">
        <v>11</v>
      </c>
    </row>
    <row r="686" spans="4:13" x14ac:dyDescent="0.35">
      <c r="D686" s="244" t="s">
        <v>6481</v>
      </c>
      <c r="E686" s="245">
        <v>44667</v>
      </c>
      <c r="F686" s="245">
        <v>44687</v>
      </c>
      <c r="G686" s="246" t="s">
        <v>3910</v>
      </c>
      <c r="H686" s="247">
        <v>0</v>
      </c>
      <c r="I686" s="248">
        <v>9000</v>
      </c>
      <c r="J686" s="248">
        <v>1</v>
      </c>
      <c r="K686" s="249">
        <v>2022</v>
      </c>
      <c r="L686" s="249">
        <v>2022</v>
      </c>
      <c r="M686" s="250" t="s">
        <v>6406</v>
      </c>
    </row>
    <row r="687" spans="4:13" x14ac:dyDescent="0.35">
      <c r="D687" s="244" t="s">
        <v>536</v>
      </c>
      <c r="E687" s="245">
        <v>44189</v>
      </c>
      <c r="F687" s="245">
        <v>44189</v>
      </c>
      <c r="G687" s="246" t="s">
        <v>3908</v>
      </c>
      <c r="H687" s="247">
        <v>8700</v>
      </c>
      <c r="I687" s="248">
        <v>17652</v>
      </c>
      <c r="J687" s="248">
        <v>1</v>
      </c>
      <c r="K687" s="249">
        <v>2020</v>
      </c>
      <c r="L687" s="249">
        <v>2020</v>
      </c>
      <c r="M687" s="250" t="s">
        <v>11</v>
      </c>
    </row>
    <row r="688" spans="4:13" x14ac:dyDescent="0.35">
      <c r="D688" s="244" t="s">
        <v>90</v>
      </c>
      <c r="E688" s="245">
        <v>44142</v>
      </c>
      <c r="F688" s="245">
        <v>44144</v>
      </c>
      <c r="G688" s="246" t="s">
        <v>3910</v>
      </c>
      <c r="H688" s="247">
        <v>8550</v>
      </c>
      <c r="I688" s="248">
        <v>17400</v>
      </c>
      <c r="J688" s="248">
        <v>1</v>
      </c>
      <c r="K688" s="249">
        <v>2020</v>
      </c>
      <c r="L688" s="249">
        <v>2020</v>
      </c>
      <c r="M688" s="250" t="s">
        <v>11</v>
      </c>
    </row>
    <row r="689" spans="4:13" x14ac:dyDescent="0.35">
      <c r="D689" s="244" t="s">
        <v>4173</v>
      </c>
      <c r="E689" s="245">
        <v>44206</v>
      </c>
      <c r="F689" s="245">
        <v>44210</v>
      </c>
      <c r="G689" s="246" t="s">
        <v>3910</v>
      </c>
      <c r="H689" s="247">
        <v>0</v>
      </c>
      <c r="I689" s="248">
        <v>8700</v>
      </c>
      <c r="J689" s="248">
        <v>1</v>
      </c>
      <c r="K689" s="249">
        <v>2021</v>
      </c>
      <c r="L689" s="249">
        <v>2021</v>
      </c>
      <c r="M689" s="250" t="s">
        <v>21</v>
      </c>
    </row>
    <row r="690" spans="4:13" x14ac:dyDescent="0.35">
      <c r="D690" s="244" t="s">
        <v>3896</v>
      </c>
      <c r="E690" s="245">
        <v>44211</v>
      </c>
      <c r="F690" s="245">
        <v>44215</v>
      </c>
      <c r="G690" s="246" t="s">
        <v>3910</v>
      </c>
      <c r="H690" s="247">
        <v>41300</v>
      </c>
      <c r="I690" s="248">
        <v>50000</v>
      </c>
      <c r="J690" s="248">
        <v>1</v>
      </c>
      <c r="K690" s="249">
        <v>2021</v>
      </c>
      <c r="L690" s="249">
        <v>2021</v>
      </c>
      <c r="M690" s="250" t="s">
        <v>21</v>
      </c>
    </row>
    <row r="691" spans="4:13" x14ac:dyDescent="0.35">
      <c r="D691" s="244" t="s">
        <v>5227</v>
      </c>
      <c r="E691" s="245">
        <v>44225</v>
      </c>
      <c r="F691" s="245">
        <v>44228</v>
      </c>
      <c r="G691" s="246" t="s">
        <v>3910</v>
      </c>
      <c r="H691" s="247">
        <v>0</v>
      </c>
      <c r="I691" s="248">
        <v>8700</v>
      </c>
      <c r="J691" s="248">
        <v>1</v>
      </c>
      <c r="K691" s="249">
        <v>2021</v>
      </c>
      <c r="L691" s="249">
        <v>2021</v>
      </c>
      <c r="M691" s="250" t="s">
        <v>21</v>
      </c>
    </row>
    <row r="692" spans="4:13" x14ac:dyDescent="0.35">
      <c r="D692" s="244" t="s">
        <v>1113</v>
      </c>
      <c r="E692" s="245">
        <v>44165</v>
      </c>
      <c r="F692" s="245">
        <v>44165</v>
      </c>
      <c r="G692" s="246" t="s">
        <v>3910</v>
      </c>
      <c r="H692" s="247">
        <v>6270</v>
      </c>
      <c r="I692" s="248">
        <v>14900</v>
      </c>
      <c r="J692" s="248">
        <v>1</v>
      </c>
      <c r="K692" s="249">
        <v>2020</v>
      </c>
      <c r="L692" s="249">
        <v>2020</v>
      </c>
      <c r="M692" s="250" t="s">
        <v>11</v>
      </c>
    </row>
    <row r="693" spans="4:13" x14ac:dyDescent="0.35">
      <c r="D693" s="244" t="s">
        <v>1151</v>
      </c>
      <c r="E693" s="245">
        <v>44169</v>
      </c>
      <c r="F693" s="245">
        <v>44169</v>
      </c>
      <c r="G693" s="246" t="s">
        <v>3910</v>
      </c>
      <c r="H693" s="247">
        <v>0</v>
      </c>
      <c r="I693" s="248">
        <v>8590</v>
      </c>
      <c r="J693" s="248">
        <v>1</v>
      </c>
      <c r="K693" s="249">
        <v>2020</v>
      </c>
      <c r="L693" s="249">
        <v>2020</v>
      </c>
      <c r="M693" s="250" t="s">
        <v>11</v>
      </c>
    </row>
    <row r="694" spans="4:13" x14ac:dyDescent="0.35">
      <c r="D694" s="244" t="s">
        <v>6238</v>
      </c>
      <c r="E694" s="245">
        <v>44076</v>
      </c>
      <c r="F694" s="245">
        <v>44568</v>
      </c>
      <c r="G694" s="246" t="s">
        <v>4214</v>
      </c>
      <c r="H694" s="247">
        <v>0</v>
      </c>
      <c r="I694" s="248">
        <v>8557.9500000000007</v>
      </c>
      <c r="J694" s="248">
        <v>1</v>
      </c>
      <c r="K694" s="249">
        <v>2020</v>
      </c>
      <c r="L694" s="249">
        <v>2022</v>
      </c>
      <c r="M694" s="250" t="s">
        <v>35</v>
      </c>
    </row>
    <row r="695" spans="4:13" x14ac:dyDescent="0.35">
      <c r="D695" s="244" t="s">
        <v>273</v>
      </c>
      <c r="E695" s="245">
        <v>44031</v>
      </c>
      <c r="F695" s="245">
        <v>44031</v>
      </c>
      <c r="G695" s="246" t="s">
        <v>3910</v>
      </c>
      <c r="H695" s="247">
        <v>0</v>
      </c>
      <c r="I695" s="248">
        <v>8550</v>
      </c>
      <c r="J695" s="248">
        <v>1</v>
      </c>
      <c r="K695" s="249">
        <v>2020</v>
      </c>
      <c r="L695" s="249">
        <v>2020</v>
      </c>
      <c r="M695" s="250" t="s">
        <v>35</v>
      </c>
    </row>
    <row r="696" spans="4:13" x14ac:dyDescent="0.35">
      <c r="D696" s="244" t="s">
        <v>430</v>
      </c>
      <c r="E696" s="245">
        <v>44144</v>
      </c>
      <c r="F696" s="245">
        <v>44144</v>
      </c>
      <c r="G696" s="246" t="s">
        <v>3910</v>
      </c>
      <c r="H696" s="247">
        <v>0</v>
      </c>
      <c r="I696" s="248">
        <v>8410</v>
      </c>
      <c r="J696" s="248">
        <v>1</v>
      </c>
      <c r="K696" s="249">
        <v>2020</v>
      </c>
      <c r="L696" s="249">
        <v>2020</v>
      </c>
      <c r="M696" s="250" t="s">
        <v>11</v>
      </c>
    </row>
    <row r="697" spans="4:13" x14ac:dyDescent="0.35">
      <c r="D697" s="244" t="s">
        <v>6469</v>
      </c>
      <c r="E697" s="245">
        <v>44678</v>
      </c>
      <c r="F697" s="245">
        <v>44679</v>
      </c>
      <c r="G697" s="246" t="s">
        <v>3910</v>
      </c>
      <c r="H697" s="247">
        <v>0</v>
      </c>
      <c r="I697" s="248">
        <v>8378</v>
      </c>
      <c r="J697" s="248">
        <v>1</v>
      </c>
      <c r="K697" s="249">
        <v>2022</v>
      </c>
      <c r="L697" s="249">
        <v>2022</v>
      </c>
      <c r="M697" s="250" t="s">
        <v>6406</v>
      </c>
    </row>
    <row r="698" spans="4:13" x14ac:dyDescent="0.35">
      <c r="D698" s="244" t="s">
        <v>6478</v>
      </c>
      <c r="E698" s="245">
        <v>44685</v>
      </c>
      <c r="F698" s="245">
        <v>44686</v>
      </c>
      <c r="G698" s="246" t="s">
        <v>3910</v>
      </c>
      <c r="H698" s="247">
        <v>0</v>
      </c>
      <c r="I698" s="248">
        <v>8200</v>
      </c>
      <c r="J698" s="248">
        <v>1</v>
      </c>
      <c r="K698" s="249">
        <v>2022</v>
      </c>
      <c r="L698" s="249">
        <v>2022</v>
      </c>
      <c r="M698" s="250" t="s">
        <v>6406</v>
      </c>
    </row>
    <row r="699" spans="4:13" x14ac:dyDescent="0.35">
      <c r="D699" s="244" t="s">
        <v>7209</v>
      </c>
      <c r="E699" s="245">
        <v>45196</v>
      </c>
      <c r="F699" s="245">
        <v>45196</v>
      </c>
      <c r="G699" s="246" t="s">
        <v>4238</v>
      </c>
      <c r="H699" s="247">
        <v>6815</v>
      </c>
      <c r="I699" s="248">
        <v>15000</v>
      </c>
      <c r="J699" s="248">
        <v>1</v>
      </c>
      <c r="K699" s="249">
        <v>2023</v>
      </c>
      <c r="L699" s="249">
        <v>2023</v>
      </c>
      <c r="M699" s="250" t="s">
        <v>7210</v>
      </c>
    </row>
    <row r="700" spans="4:13" x14ac:dyDescent="0.35">
      <c r="D700" s="244" t="s">
        <v>6964</v>
      </c>
      <c r="E700" s="245">
        <v>44915</v>
      </c>
      <c r="F700" s="245">
        <v>44917</v>
      </c>
      <c r="G700" s="246" t="s">
        <v>3910</v>
      </c>
      <c r="H700" s="247">
        <v>0</v>
      </c>
      <c r="I700" s="248">
        <v>8000</v>
      </c>
      <c r="J700" s="248">
        <v>1</v>
      </c>
      <c r="K700" s="249">
        <v>2022</v>
      </c>
      <c r="L700" s="249">
        <v>2022</v>
      </c>
      <c r="M700" s="250" t="s">
        <v>6825</v>
      </c>
    </row>
    <row r="701" spans="4:13" x14ac:dyDescent="0.35">
      <c r="D701" s="244" t="s">
        <v>69</v>
      </c>
      <c r="E701" s="245">
        <v>43985</v>
      </c>
      <c r="F701" s="245">
        <v>43988</v>
      </c>
      <c r="G701" s="246" t="s">
        <v>3910</v>
      </c>
      <c r="H701" s="247">
        <v>-3930</v>
      </c>
      <c r="I701" s="248">
        <v>3930</v>
      </c>
      <c r="J701" s="248">
        <v>1</v>
      </c>
      <c r="K701" s="249">
        <v>2020</v>
      </c>
      <c r="L701" s="249">
        <v>2020</v>
      </c>
      <c r="M701" s="250" t="s">
        <v>33</v>
      </c>
    </row>
    <row r="702" spans="4:13" x14ac:dyDescent="0.35">
      <c r="D702" s="244" t="s">
        <v>506</v>
      </c>
      <c r="E702" s="245">
        <v>44160</v>
      </c>
      <c r="F702" s="245">
        <v>44160</v>
      </c>
      <c r="G702" s="246" t="s">
        <v>3908</v>
      </c>
      <c r="H702" s="247">
        <v>8590</v>
      </c>
      <c r="I702" s="248">
        <v>16228</v>
      </c>
      <c r="J702" s="248">
        <v>1</v>
      </c>
      <c r="K702" s="249">
        <v>2020</v>
      </c>
      <c r="L702" s="249">
        <v>2020</v>
      </c>
      <c r="M702" s="250" t="s">
        <v>11</v>
      </c>
    </row>
    <row r="703" spans="4:13" x14ac:dyDescent="0.35">
      <c r="D703" s="244" t="s">
        <v>355</v>
      </c>
      <c r="E703" s="245">
        <v>44093</v>
      </c>
      <c r="F703" s="245">
        <v>44093</v>
      </c>
      <c r="G703" s="246" t="s">
        <v>3910</v>
      </c>
      <c r="H703" s="247">
        <v>0</v>
      </c>
      <c r="I703" s="248">
        <v>7596</v>
      </c>
      <c r="J703" s="248">
        <v>1</v>
      </c>
      <c r="K703" s="249">
        <v>2020</v>
      </c>
      <c r="L703" s="249">
        <v>2020</v>
      </c>
      <c r="M703" s="250" t="s">
        <v>35</v>
      </c>
    </row>
    <row r="704" spans="4:13" x14ac:dyDescent="0.35">
      <c r="D704" s="244" t="s">
        <v>1182</v>
      </c>
      <c r="E704" s="245">
        <v>44176</v>
      </c>
      <c r="F704" s="245">
        <v>44213</v>
      </c>
      <c r="G704" s="246" t="s">
        <v>3910</v>
      </c>
      <c r="H704" s="247">
        <v>0</v>
      </c>
      <c r="I704" s="248">
        <v>7520</v>
      </c>
      <c r="J704" s="248">
        <v>1</v>
      </c>
      <c r="K704" s="249">
        <v>2020</v>
      </c>
      <c r="L704" s="249">
        <v>2021</v>
      </c>
      <c r="M704" s="250" t="s">
        <v>11</v>
      </c>
    </row>
    <row r="705" spans="4:13" x14ac:dyDescent="0.35">
      <c r="D705" s="244" t="s">
        <v>6285</v>
      </c>
      <c r="E705" s="245">
        <v>44607</v>
      </c>
      <c r="F705" s="245">
        <v>44628</v>
      </c>
      <c r="G705" s="246" t="s">
        <v>3910</v>
      </c>
      <c r="H705" s="247">
        <v>0</v>
      </c>
      <c r="I705" s="248">
        <v>7500</v>
      </c>
      <c r="J705" s="248">
        <v>1</v>
      </c>
      <c r="K705" s="249">
        <v>2022</v>
      </c>
      <c r="L705" s="249">
        <v>2022</v>
      </c>
      <c r="M705" s="250" t="s">
        <v>6021</v>
      </c>
    </row>
    <row r="706" spans="4:13" x14ac:dyDescent="0.35">
      <c r="D706" s="244" t="s">
        <v>61</v>
      </c>
      <c r="E706" s="245">
        <v>44119</v>
      </c>
      <c r="F706" s="245">
        <v>44125</v>
      </c>
      <c r="G706" s="246" t="s">
        <v>3908</v>
      </c>
      <c r="H706" s="247">
        <v>0</v>
      </c>
      <c r="I706" s="248">
        <v>7430</v>
      </c>
      <c r="J706" s="248">
        <v>1</v>
      </c>
      <c r="K706" s="249">
        <v>2020</v>
      </c>
      <c r="L706" s="249">
        <v>2020</v>
      </c>
      <c r="M706" s="250" t="s">
        <v>11</v>
      </c>
    </row>
    <row r="707" spans="4:13" x14ac:dyDescent="0.35">
      <c r="D707" s="244" t="s">
        <v>1498</v>
      </c>
      <c r="E707" s="245">
        <v>43217</v>
      </c>
      <c r="F707" s="245">
        <v>43217</v>
      </c>
      <c r="G707" s="246" t="s">
        <v>4248</v>
      </c>
      <c r="H707" s="247">
        <v>57000</v>
      </c>
      <c r="I707" s="248">
        <v>64380</v>
      </c>
      <c r="J707" s="248">
        <v>1</v>
      </c>
      <c r="K707" s="249">
        <v>2018</v>
      </c>
      <c r="L707" s="249">
        <v>2018</v>
      </c>
      <c r="M707" s="250" t="s">
        <v>49</v>
      </c>
    </row>
    <row r="708" spans="4:13" x14ac:dyDescent="0.35">
      <c r="D708" s="244" t="s">
        <v>1499</v>
      </c>
      <c r="E708" s="245">
        <v>43029</v>
      </c>
      <c r="F708" s="245">
        <v>43029</v>
      </c>
      <c r="G708" s="246" t="s">
        <v>4248</v>
      </c>
      <c r="H708" s="247">
        <v>0</v>
      </c>
      <c r="I708" s="248">
        <v>7380</v>
      </c>
      <c r="J708" s="248">
        <v>1</v>
      </c>
      <c r="K708" s="249">
        <v>2017</v>
      </c>
      <c r="L708" s="249">
        <v>2017</v>
      </c>
      <c r="M708" s="250" t="s">
        <v>671</v>
      </c>
    </row>
    <row r="709" spans="4:13" x14ac:dyDescent="0.35">
      <c r="D709" s="244" t="s">
        <v>113</v>
      </c>
      <c r="E709" s="245">
        <v>44111</v>
      </c>
      <c r="F709" s="245">
        <v>44112</v>
      </c>
      <c r="G709" s="246" t="s">
        <v>3908</v>
      </c>
      <c r="H709" s="247">
        <v>8590</v>
      </c>
      <c r="I709" s="248">
        <v>15800</v>
      </c>
      <c r="J709" s="248">
        <v>1</v>
      </c>
      <c r="K709" s="249">
        <v>2020</v>
      </c>
      <c r="L709" s="249">
        <v>2020</v>
      </c>
      <c r="M709" s="250" t="s">
        <v>11</v>
      </c>
    </row>
    <row r="710" spans="4:13" x14ac:dyDescent="0.35">
      <c r="D710" s="244" t="s">
        <v>240</v>
      </c>
      <c r="E710" s="245">
        <v>43999</v>
      </c>
      <c r="F710" s="245">
        <v>43999</v>
      </c>
      <c r="G710" s="246" t="s">
        <v>3910</v>
      </c>
      <c r="H710" s="247">
        <v>8550</v>
      </c>
      <c r="I710" s="248">
        <v>15688</v>
      </c>
      <c r="J710" s="248">
        <v>1</v>
      </c>
      <c r="K710" s="249">
        <v>2020</v>
      </c>
      <c r="L710" s="249">
        <v>2020</v>
      </c>
      <c r="M710" s="250" t="s">
        <v>33</v>
      </c>
    </row>
    <row r="711" spans="4:13" x14ac:dyDescent="0.35">
      <c r="D711" s="244" t="s">
        <v>385</v>
      </c>
      <c r="E711" s="245">
        <v>43867</v>
      </c>
      <c r="F711" s="245">
        <v>43867</v>
      </c>
      <c r="G711" s="246" t="s">
        <v>3910</v>
      </c>
      <c r="H711" s="247">
        <v>7000</v>
      </c>
      <c r="I711" s="248">
        <v>14122</v>
      </c>
      <c r="J711" s="248">
        <v>1</v>
      </c>
      <c r="K711" s="249">
        <v>2020</v>
      </c>
      <c r="L711" s="249">
        <v>2020</v>
      </c>
      <c r="M711" s="250" t="s">
        <v>28</v>
      </c>
    </row>
    <row r="712" spans="4:13" x14ac:dyDescent="0.35">
      <c r="D712" s="244" t="s">
        <v>533</v>
      </c>
      <c r="E712" s="245">
        <v>44185</v>
      </c>
      <c r="F712" s="245">
        <v>44185</v>
      </c>
      <c r="G712" s="246" t="s">
        <v>3910</v>
      </c>
      <c r="H712" s="247">
        <v>0</v>
      </c>
      <c r="I712" s="248">
        <v>7052</v>
      </c>
      <c r="J712" s="248">
        <v>1</v>
      </c>
      <c r="K712" s="249">
        <v>2020</v>
      </c>
      <c r="L712" s="249">
        <v>2020</v>
      </c>
      <c r="M712" s="250" t="s">
        <v>11</v>
      </c>
    </row>
    <row r="713" spans="4:13" x14ac:dyDescent="0.35">
      <c r="D713" s="244" t="s">
        <v>120</v>
      </c>
      <c r="E713" s="245">
        <v>44188</v>
      </c>
      <c r="F713" s="245">
        <v>44210</v>
      </c>
      <c r="G713" s="246" t="s">
        <v>3910</v>
      </c>
      <c r="H713" s="247">
        <v>0</v>
      </c>
      <c r="I713" s="248">
        <v>7000</v>
      </c>
      <c r="J713" s="248">
        <v>1</v>
      </c>
      <c r="K713" s="249">
        <v>2020</v>
      </c>
      <c r="L713" s="249">
        <v>2021</v>
      </c>
      <c r="M713" s="250" t="s">
        <v>11</v>
      </c>
    </row>
    <row r="714" spans="4:13" x14ac:dyDescent="0.35">
      <c r="D714" s="244" t="s">
        <v>274</v>
      </c>
      <c r="E714" s="245">
        <v>44031</v>
      </c>
      <c r="F714" s="245">
        <v>44031</v>
      </c>
      <c r="G714" s="246" t="s">
        <v>3910</v>
      </c>
      <c r="H714" s="247">
        <v>0</v>
      </c>
      <c r="I714" s="248">
        <v>7000</v>
      </c>
      <c r="J714" s="248">
        <v>1</v>
      </c>
      <c r="K714" s="249">
        <v>2020</v>
      </c>
      <c r="L714" s="249">
        <v>2020</v>
      </c>
      <c r="M714" s="250" t="s">
        <v>35</v>
      </c>
    </row>
    <row r="715" spans="4:13" x14ac:dyDescent="0.35">
      <c r="D715" s="244" t="s">
        <v>1048</v>
      </c>
      <c r="E715" s="245">
        <v>44047</v>
      </c>
      <c r="F715" s="245">
        <v>44047</v>
      </c>
      <c r="G715" s="246" t="s">
        <v>3908</v>
      </c>
      <c r="H715" s="247">
        <v>0</v>
      </c>
      <c r="I715" s="248">
        <v>7000</v>
      </c>
      <c r="J715" s="248">
        <v>1</v>
      </c>
      <c r="K715" s="249">
        <v>2020</v>
      </c>
      <c r="L715" s="249">
        <v>2020</v>
      </c>
      <c r="M715" s="250" t="s">
        <v>35</v>
      </c>
    </row>
    <row r="716" spans="4:13" x14ac:dyDescent="0.35">
      <c r="D716" s="244" t="s">
        <v>3698</v>
      </c>
      <c r="E716" s="245">
        <v>44510</v>
      </c>
      <c r="F716" s="245">
        <v>44510</v>
      </c>
      <c r="G716" s="246" t="s">
        <v>3910</v>
      </c>
      <c r="H716" s="247">
        <v>0</v>
      </c>
      <c r="I716" s="248">
        <v>7000</v>
      </c>
      <c r="J716" s="248">
        <v>1</v>
      </c>
      <c r="K716" s="249">
        <v>2021</v>
      </c>
      <c r="L716" s="249">
        <v>2021</v>
      </c>
      <c r="M716" s="250" t="s">
        <v>3138</v>
      </c>
    </row>
    <row r="717" spans="4:13" x14ac:dyDescent="0.35">
      <c r="D717" s="244" t="s">
        <v>6132</v>
      </c>
      <c r="E717" s="245">
        <v>44582</v>
      </c>
      <c r="F717" s="245">
        <v>44586</v>
      </c>
      <c r="G717" s="246" t="s">
        <v>3910</v>
      </c>
      <c r="H717" s="247">
        <v>4864</v>
      </c>
      <c r="I717" s="248">
        <v>11864</v>
      </c>
      <c r="J717" s="248">
        <v>1</v>
      </c>
      <c r="K717" s="249">
        <v>2022</v>
      </c>
      <c r="L717" s="249">
        <v>2022</v>
      </c>
      <c r="M717" s="250" t="s">
        <v>6021</v>
      </c>
    </row>
    <row r="718" spans="4:13" x14ac:dyDescent="0.35">
      <c r="D718" s="244" t="s">
        <v>6204</v>
      </c>
      <c r="E718" s="245">
        <v>44593</v>
      </c>
      <c r="F718" s="245">
        <v>44602</v>
      </c>
      <c r="G718" s="246" t="s">
        <v>3910</v>
      </c>
      <c r="H718" s="247">
        <v>2500</v>
      </c>
      <c r="I718" s="248">
        <v>9500</v>
      </c>
      <c r="J718" s="248">
        <v>1</v>
      </c>
      <c r="K718" s="249">
        <v>2022</v>
      </c>
      <c r="L718" s="249">
        <v>2022</v>
      </c>
      <c r="M718" s="250" t="s">
        <v>6021</v>
      </c>
    </row>
    <row r="719" spans="4:13" x14ac:dyDescent="0.35">
      <c r="D719" s="244" t="s">
        <v>6493</v>
      </c>
      <c r="E719" s="245">
        <v>44688</v>
      </c>
      <c r="F719" s="245">
        <v>44691</v>
      </c>
      <c r="G719" s="246" t="s">
        <v>3910</v>
      </c>
      <c r="H719" s="247">
        <v>47000</v>
      </c>
      <c r="I719" s="248">
        <v>54000</v>
      </c>
      <c r="J719" s="248">
        <v>1</v>
      </c>
      <c r="K719" s="249">
        <v>2022</v>
      </c>
      <c r="L719" s="249">
        <v>2022</v>
      </c>
      <c r="M719" s="250" t="s">
        <v>6406</v>
      </c>
    </row>
    <row r="720" spans="4:13" x14ac:dyDescent="0.35">
      <c r="D720" s="244" t="s">
        <v>6762</v>
      </c>
      <c r="E720" s="245">
        <v>44800</v>
      </c>
      <c r="F720" s="245">
        <v>44803</v>
      </c>
      <c r="G720" s="246" t="s">
        <v>3910</v>
      </c>
      <c r="H720" s="247">
        <v>7624</v>
      </c>
      <c r="I720" s="248">
        <v>14624</v>
      </c>
      <c r="J720" s="248">
        <v>1</v>
      </c>
      <c r="K720" s="249">
        <v>2022</v>
      </c>
      <c r="L720" s="249">
        <v>2022</v>
      </c>
      <c r="M720" s="250" t="s">
        <v>6643</v>
      </c>
    </row>
    <row r="721" spans="4:13" x14ac:dyDescent="0.35">
      <c r="D721" s="244" t="s">
        <v>3877</v>
      </c>
      <c r="E721" s="245">
        <v>43753</v>
      </c>
      <c r="F721" s="245">
        <v>43753</v>
      </c>
      <c r="G721" s="246" t="s">
        <v>3910</v>
      </c>
      <c r="H721" s="247">
        <v>0</v>
      </c>
      <c r="I721" s="248">
        <v>6860</v>
      </c>
      <c r="J721" s="248">
        <v>1</v>
      </c>
      <c r="K721" s="249">
        <v>2019</v>
      </c>
      <c r="L721" s="249">
        <v>2019</v>
      </c>
      <c r="M721" s="250" t="s">
        <v>25</v>
      </c>
    </row>
    <row r="722" spans="4:13" x14ac:dyDescent="0.35">
      <c r="D722" s="244" t="s">
        <v>523</v>
      </c>
      <c r="E722" s="245">
        <v>44186</v>
      </c>
      <c r="F722" s="245">
        <v>44186</v>
      </c>
      <c r="G722" s="246" t="s">
        <v>3910</v>
      </c>
      <c r="H722" s="247">
        <v>6380</v>
      </c>
      <c r="I722" s="248">
        <v>13220</v>
      </c>
      <c r="J722" s="248">
        <v>1</v>
      </c>
      <c r="K722" s="249">
        <v>2020</v>
      </c>
      <c r="L722" s="249">
        <v>2020</v>
      </c>
      <c r="M722" s="250" t="s">
        <v>11</v>
      </c>
    </row>
    <row r="723" spans="4:13" x14ac:dyDescent="0.35">
      <c r="D723" s="244" t="s">
        <v>650</v>
      </c>
      <c r="E723" s="245">
        <v>44166</v>
      </c>
      <c r="F723" s="245">
        <v>44166</v>
      </c>
      <c r="G723" s="246" t="s">
        <v>3908</v>
      </c>
      <c r="H723" s="247">
        <v>0</v>
      </c>
      <c r="I723" s="248">
        <v>6825</v>
      </c>
      <c r="J723" s="248">
        <v>1</v>
      </c>
      <c r="K723" s="249">
        <v>2020</v>
      </c>
      <c r="L723" s="249">
        <v>2020</v>
      </c>
      <c r="M723" s="250" t="s">
        <v>11</v>
      </c>
    </row>
    <row r="724" spans="4:13" x14ac:dyDescent="0.35">
      <c r="D724" s="244" t="s">
        <v>721</v>
      </c>
      <c r="E724" s="245">
        <v>43839</v>
      </c>
      <c r="F724" s="245">
        <v>43839</v>
      </c>
      <c r="G724" s="246" t="s">
        <v>3908</v>
      </c>
      <c r="H724" s="247">
        <v>0</v>
      </c>
      <c r="I724" s="248">
        <v>6500</v>
      </c>
      <c r="J724" s="248">
        <v>1</v>
      </c>
      <c r="K724" s="249">
        <v>2020</v>
      </c>
      <c r="L724" s="249">
        <v>2020</v>
      </c>
      <c r="M724" s="250" t="s">
        <v>28</v>
      </c>
    </row>
    <row r="725" spans="4:13" x14ac:dyDescent="0.35">
      <c r="D725" s="244" t="s">
        <v>480</v>
      </c>
      <c r="E725" s="245">
        <v>44166</v>
      </c>
      <c r="F725" s="245">
        <v>44166</v>
      </c>
      <c r="G725" s="246" t="s">
        <v>3908</v>
      </c>
      <c r="H725" s="247">
        <v>0</v>
      </c>
      <c r="I725" s="248">
        <v>6410</v>
      </c>
      <c r="J725" s="248">
        <v>1</v>
      </c>
      <c r="K725" s="249">
        <v>2020</v>
      </c>
      <c r="L725" s="249">
        <v>2020</v>
      </c>
      <c r="M725" s="250" t="s">
        <v>11</v>
      </c>
    </row>
    <row r="726" spans="4:13" x14ac:dyDescent="0.35">
      <c r="D726" s="244" t="s">
        <v>368</v>
      </c>
      <c r="E726" s="245">
        <v>44074</v>
      </c>
      <c r="F726" s="245">
        <v>44074</v>
      </c>
      <c r="G726" s="246" t="s">
        <v>3908</v>
      </c>
      <c r="H726" s="247">
        <v>8550</v>
      </c>
      <c r="I726" s="248">
        <v>14860</v>
      </c>
      <c r="J726" s="248">
        <v>1</v>
      </c>
      <c r="K726" s="249">
        <v>2020</v>
      </c>
      <c r="L726" s="249">
        <v>2020</v>
      </c>
      <c r="M726" s="250" t="s">
        <v>35</v>
      </c>
    </row>
    <row r="727" spans="4:13" x14ac:dyDescent="0.35">
      <c r="D727" s="244" t="s">
        <v>813</v>
      </c>
      <c r="E727" s="245">
        <v>43944</v>
      </c>
      <c r="F727" s="245">
        <v>43944</v>
      </c>
      <c r="G727" s="246" t="s">
        <v>3910</v>
      </c>
      <c r="H727" s="247">
        <v>0</v>
      </c>
      <c r="I727" s="248">
        <v>6300</v>
      </c>
      <c r="J727" s="248">
        <v>1</v>
      </c>
      <c r="K727" s="249">
        <v>2020</v>
      </c>
      <c r="L727" s="249">
        <v>2020</v>
      </c>
      <c r="M727" s="250" t="s">
        <v>33</v>
      </c>
    </row>
    <row r="728" spans="4:13" x14ac:dyDescent="0.35">
      <c r="D728" s="244" t="s">
        <v>3872</v>
      </c>
      <c r="E728" s="245">
        <v>43937</v>
      </c>
      <c r="F728" s="245">
        <v>43937</v>
      </c>
      <c r="G728" s="246" t="s">
        <v>3910</v>
      </c>
      <c r="H728" s="247">
        <v>0</v>
      </c>
      <c r="I728" s="248">
        <v>6270</v>
      </c>
      <c r="J728" s="248">
        <v>1</v>
      </c>
      <c r="K728" s="249">
        <v>2020</v>
      </c>
      <c r="L728" s="249">
        <v>2020</v>
      </c>
      <c r="M728" s="250" t="s">
        <v>33</v>
      </c>
    </row>
    <row r="729" spans="4:13" x14ac:dyDescent="0.35">
      <c r="D729" s="244" t="s">
        <v>3875</v>
      </c>
      <c r="E729" s="245">
        <v>43993</v>
      </c>
      <c r="F729" s="245">
        <v>43993</v>
      </c>
      <c r="G729" s="246" t="s">
        <v>3910</v>
      </c>
      <c r="H729" s="247">
        <v>0</v>
      </c>
      <c r="I729" s="248">
        <v>6270</v>
      </c>
      <c r="J729" s="248">
        <v>1</v>
      </c>
      <c r="K729" s="249">
        <v>2020</v>
      </c>
      <c r="L729" s="249">
        <v>2020</v>
      </c>
      <c r="M729" s="250" t="s">
        <v>33</v>
      </c>
    </row>
    <row r="730" spans="4:13" x14ac:dyDescent="0.35">
      <c r="D730" s="244" t="s">
        <v>294</v>
      </c>
      <c r="E730" s="245">
        <v>44036</v>
      </c>
      <c r="F730" s="245">
        <v>44036</v>
      </c>
      <c r="G730" s="246" t="s">
        <v>3910</v>
      </c>
      <c r="H730" s="247">
        <v>6870</v>
      </c>
      <c r="I730" s="248">
        <v>13000</v>
      </c>
      <c r="J730" s="248">
        <v>1</v>
      </c>
      <c r="K730" s="249">
        <v>2020</v>
      </c>
      <c r="L730" s="249">
        <v>2020</v>
      </c>
      <c r="M730" s="250" t="s">
        <v>35</v>
      </c>
    </row>
    <row r="731" spans="4:13" x14ac:dyDescent="0.35">
      <c r="D731" s="244" t="s">
        <v>401</v>
      </c>
      <c r="E731" s="245">
        <v>44119</v>
      </c>
      <c r="F731" s="245">
        <v>44119</v>
      </c>
      <c r="G731" s="246" t="s">
        <v>3910</v>
      </c>
      <c r="H731" s="247">
        <v>2012</v>
      </c>
      <c r="I731" s="248">
        <v>8118</v>
      </c>
      <c r="J731" s="248">
        <v>1</v>
      </c>
      <c r="K731" s="249">
        <v>2020</v>
      </c>
      <c r="L731" s="249">
        <v>2020</v>
      </c>
      <c r="M731" s="250" t="s">
        <v>11</v>
      </c>
    </row>
    <row r="732" spans="4:13" x14ac:dyDescent="0.35">
      <c r="D732" s="244" t="s">
        <v>85</v>
      </c>
      <c r="E732" s="245">
        <v>44121</v>
      </c>
      <c r="F732" s="245">
        <v>44126</v>
      </c>
      <c r="G732" s="246" t="s">
        <v>3910</v>
      </c>
      <c r="H732" s="247">
        <v>8550</v>
      </c>
      <c r="I732" s="248">
        <v>14620</v>
      </c>
      <c r="J732" s="248">
        <v>1</v>
      </c>
      <c r="K732" s="249">
        <v>2020</v>
      </c>
      <c r="L732" s="249">
        <v>2020</v>
      </c>
      <c r="M732" s="250" t="s">
        <v>11</v>
      </c>
    </row>
    <row r="733" spans="4:13" x14ac:dyDescent="0.35">
      <c r="D733" s="244" t="s">
        <v>522</v>
      </c>
      <c r="E733" s="245">
        <v>44190</v>
      </c>
      <c r="F733" s="245">
        <v>44190</v>
      </c>
      <c r="G733" s="246" t="s">
        <v>3910</v>
      </c>
      <c r="H733" s="247">
        <v>6380</v>
      </c>
      <c r="I733" s="248">
        <v>12448</v>
      </c>
      <c r="J733" s="248">
        <v>1</v>
      </c>
      <c r="K733" s="249">
        <v>2020</v>
      </c>
      <c r="L733" s="249">
        <v>2020</v>
      </c>
      <c r="M733" s="250" t="s">
        <v>11</v>
      </c>
    </row>
    <row r="734" spans="4:13" x14ac:dyDescent="0.35">
      <c r="D734" s="244" t="s">
        <v>1476</v>
      </c>
      <c r="E734" s="245">
        <v>44184</v>
      </c>
      <c r="F734" s="245">
        <v>44184</v>
      </c>
      <c r="G734" s="246" t="s">
        <v>3908</v>
      </c>
      <c r="H734" s="247">
        <v>8590</v>
      </c>
      <c r="I734" s="248">
        <v>14616</v>
      </c>
      <c r="J734" s="248">
        <v>1</v>
      </c>
      <c r="K734" s="249">
        <v>2020</v>
      </c>
      <c r="L734" s="249">
        <v>2020</v>
      </c>
      <c r="M734" s="250" t="s">
        <v>11</v>
      </c>
    </row>
    <row r="735" spans="4:13" x14ac:dyDescent="0.35">
      <c r="D735" s="244" t="s">
        <v>1294</v>
      </c>
      <c r="E735" s="245">
        <v>44169</v>
      </c>
      <c r="F735" s="245">
        <v>44201</v>
      </c>
      <c r="G735" s="246" t="s">
        <v>3910</v>
      </c>
      <c r="H735" s="247">
        <v>0</v>
      </c>
      <c r="I735" s="248">
        <v>6000</v>
      </c>
      <c r="J735" s="248">
        <v>1</v>
      </c>
      <c r="K735" s="249">
        <v>2020</v>
      </c>
      <c r="L735" s="249">
        <v>2021</v>
      </c>
      <c r="M735" s="250" t="s">
        <v>11</v>
      </c>
    </row>
    <row r="736" spans="4:13" x14ac:dyDescent="0.35">
      <c r="D736" s="244" t="s">
        <v>3791</v>
      </c>
      <c r="E736" s="245">
        <v>44411</v>
      </c>
      <c r="F736" s="245">
        <v>44436</v>
      </c>
      <c r="G736" s="246" t="s">
        <v>3910</v>
      </c>
      <c r="H736" s="247">
        <v>16000</v>
      </c>
      <c r="I736" s="248">
        <v>22000</v>
      </c>
      <c r="J736" s="248">
        <v>1</v>
      </c>
      <c r="K736" s="249">
        <v>2021</v>
      </c>
      <c r="L736" s="249">
        <v>2021</v>
      </c>
      <c r="M736" s="250" t="s">
        <v>3073</v>
      </c>
    </row>
    <row r="737" spans="4:13" x14ac:dyDescent="0.35">
      <c r="D737" s="244" t="s">
        <v>7211</v>
      </c>
      <c r="E737" s="245">
        <v>44144</v>
      </c>
      <c r="F737" s="245">
        <v>44936</v>
      </c>
      <c r="G737" s="246" t="s">
        <v>658</v>
      </c>
      <c r="H737" s="247">
        <v>5932</v>
      </c>
      <c r="I737" s="248">
        <v>11864</v>
      </c>
      <c r="J737" s="248">
        <v>1</v>
      </c>
      <c r="K737" s="249">
        <v>2020</v>
      </c>
      <c r="L737" s="249">
        <v>2023</v>
      </c>
      <c r="M737" s="250" t="s">
        <v>11</v>
      </c>
    </row>
    <row r="738" spans="4:13" x14ac:dyDescent="0.35">
      <c r="D738" s="244" t="s">
        <v>174</v>
      </c>
      <c r="E738" s="245">
        <v>43930</v>
      </c>
      <c r="F738" s="245">
        <v>43930</v>
      </c>
      <c r="G738" s="246" t="s">
        <v>3910</v>
      </c>
      <c r="H738" s="247">
        <v>0</v>
      </c>
      <c r="I738" s="248">
        <v>5880</v>
      </c>
      <c r="J738" s="248">
        <v>1</v>
      </c>
      <c r="K738" s="249">
        <v>2020</v>
      </c>
      <c r="L738" s="249">
        <v>2020</v>
      </c>
      <c r="M738" s="250" t="s">
        <v>33</v>
      </c>
    </row>
    <row r="739" spans="4:13" x14ac:dyDescent="0.35">
      <c r="D739" s="244" t="s">
        <v>12</v>
      </c>
      <c r="E739" s="245">
        <v>44184</v>
      </c>
      <c r="F739" s="245">
        <v>44184</v>
      </c>
      <c r="G739" s="246" t="s">
        <v>3908</v>
      </c>
      <c r="H739" s="247">
        <v>8700</v>
      </c>
      <c r="I739" s="248">
        <v>14570</v>
      </c>
      <c r="J739" s="248">
        <v>1</v>
      </c>
      <c r="K739" s="249">
        <v>2020</v>
      </c>
      <c r="L739" s="249">
        <v>2020</v>
      </c>
      <c r="M739" s="250" t="s">
        <v>11</v>
      </c>
    </row>
    <row r="740" spans="4:13" x14ac:dyDescent="0.35">
      <c r="D740" s="244" t="s">
        <v>704</v>
      </c>
      <c r="E740" s="245">
        <v>43855</v>
      </c>
      <c r="F740" s="245">
        <v>43855</v>
      </c>
      <c r="G740" s="246" t="s">
        <v>3908</v>
      </c>
      <c r="H740" s="247">
        <v>0</v>
      </c>
      <c r="I740" s="248">
        <v>5850</v>
      </c>
      <c r="J740" s="248">
        <v>1</v>
      </c>
      <c r="K740" s="249">
        <v>2020</v>
      </c>
      <c r="L740" s="249">
        <v>2020</v>
      </c>
      <c r="M740" s="250" t="s">
        <v>28</v>
      </c>
    </row>
    <row r="741" spans="4:13" x14ac:dyDescent="0.35">
      <c r="D741" s="244" t="s">
        <v>275</v>
      </c>
      <c r="E741" s="245">
        <v>44037</v>
      </c>
      <c r="F741" s="245">
        <v>44037</v>
      </c>
      <c r="G741" s="246" t="s">
        <v>3908</v>
      </c>
      <c r="H741" s="247">
        <v>-2900</v>
      </c>
      <c r="I741" s="248">
        <v>2900</v>
      </c>
      <c r="J741" s="248">
        <v>1</v>
      </c>
      <c r="K741" s="249">
        <v>2020</v>
      </c>
      <c r="L741" s="249">
        <v>2020</v>
      </c>
      <c r="M741" s="250" t="s">
        <v>35</v>
      </c>
    </row>
    <row r="742" spans="4:13" x14ac:dyDescent="0.35">
      <c r="D742" s="244" t="s">
        <v>1128</v>
      </c>
      <c r="E742" s="245">
        <v>44170</v>
      </c>
      <c r="F742" s="245">
        <v>44170</v>
      </c>
      <c r="G742" s="246" t="s">
        <v>3910</v>
      </c>
      <c r="H742" s="247">
        <v>0</v>
      </c>
      <c r="I742" s="248">
        <v>5722</v>
      </c>
      <c r="J742" s="248">
        <v>1</v>
      </c>
      <c r="K742" s="249">
        <v>2020</v>
      </c>
      <c r="L742" s="249">
        <v>2020</v>
      </c>
      <c r="M742" s="250" t="s">
        <v>11</v>
      </c>
    </row>
    <row r="743" spans="4:13" x14ac:dyDescent="0.35">
      <c r="D743" s="244" t="s">
        <v>3904</v>
      </c>
      <c r="E743" s="245">
        <v>44203</v>
      </c>
      <c r="F743" s="245">
        <v>44362</v>
      </c>
      <c r="G743" s="246" t="s">
        <v>3910</v>
      </c>
      <c r="H743" s="247">
        <v>0</v>
      </c>
      <c r="I743" s="248">
        <v>5700</v>
      </c>
      <c r="J743" s="248">
        <v>1</v>
      </c>
      <c r="K743" s="249">
        <v>2021</v>
      </c>
      <c r="L743" s="249">
        <v>2021</v>
      </c>
      <c r="M743" s="250" t="s">
        <v>21</v>
      </c>
    </row>
    <row r="744" spans="4:13" x14ac:dyDescent="0.35">
      <c r="D744" s="244" t="s">
        <v>2992</v>
      </c>
      <c r="E744" s="245">
        <v>44334</v>
      </c>
      <c r="F744" s="245">
        <v>44341</v>
      </c>
      <c r="G744" s="246" t="s">
        <v>3908</v>
      </c>
      <c r="H744" s="247">
        <v>0</v>
      </c>
      <c r="I744" s="248">
        <v>5700</v>
      </c>
      <c r="J744" s="248">
        <v>1</v>
      </c>
      <c r="K744" s="249">
        <v>2021</v>
      </c>
      <c r="L744" s="249">
        <v>2021</v>
      </c>
      <c r="M744" s="250" t="s">
        <v>2250</v>
      </c>
    </row>
    <row r="745" spans="4:13" x14ac:dyDescent="0.35">
      <c r="D745" s="244" t="s">
        <v>207</v>
      </c>
      <c r="E745" s="245">
        <v>44147</v>
      </c>
      <c r="F745" s="245">
        <v>44147</v>
      </c>
      <c r="G745" s="246" t="s">
        <v>3908</v>
      </c>
      <c r="H745" s="247">
        <v>0</v>
      </c>
      <c r="I745" s="248">
        <v>5690</v>
      </c>
      <c r="J745" s="248">
        <v>1</v>
      </c>
      <c r="K745" s="249">
        <v>2020</v>
      </c>
      <c r="L745" s="249">
        <v>2020</v>
      </c>
      <c r="M745" s="250" t="s">
        <v>11</v>
      </c>
    </row>
    <row r="746" spans="4:13" x14ac:dyDescent="0.35">
      <c r="D746" s="244" t="s">
        <v>1003</v>
      </c>
      <c r="E746" s="245">
        <v>44054</v>
      </c>
      <c r="F746" s="245">
        <v>44054</v>
      </c>
      <c r="G746" s="246" t="s">
        <v>3910</v>
      </c>
      <c r="H746" s="247">
        <v>89634</v>
      </c>
      <c r="I746" s="248">
        <v>95000</v>
      </c>
      <c r="J746" s="248">
        <v>1</v>
      </c>
      <c r="K746" s="249">
        <v>2020</v>
      </c>
      <c r="L746" s="249">
        <v>2020</v>
      </c>
      <c r="M746" s="250" t="s">
        <v>35</v>
      </c>
    </row>
    <row r="747" spans="4:13" x14ac:dyDescent="0.35">
      <c r="D747" s="244" t="s">
        <v>839</v>
      </c>
      <c r="E747" s="245">
        <v>43951</v>
      </c>
      <c r="F747" s="245">
        <v>43951</v>
      </c>
      <c r="G747" s="246" t="s">
        <v>3908</v>
      </c>
      <c r="H747" s="247">
        <v>0</v>
      </c>
      <c r="I747" s="248">
        <v>5310</v>
      </c>
      <c r="J747" s="248">
        <v>1</v>
      </c>
      <c r="K747" s="249">
        <v>2020</v>
      </c>
      <c r="L747" s="249">
        <v>2020</v>
      </c>
      <c r="M747" s="250" t="s">
        <v>33</v>
      </c>
    </row>
    <row r="748" spans="4:13" x14ac:dyDescent="0.35">
      <c r="D748" s="244" t="s">
        <v>3892</v>
      </c>
      <c r="E748" s="245">
        <v>44121</v>
      </c>
      <c r="F748" s="245">
        <v>44121</v>
      </c>
      <c r="G748" s="246" t="s">
        <v>3908</v>
      </c>
      <c r="H748" s="247">
        <v>0</v>
      </c>
      <c r="I748" s="248">
        <v>5270</v>
      </c>
      <c r="J748" s="248">
        <v>1</v>
      </c>
      <c r="K748" s="249">
        <v>2020</v>
      </c>
      <c r="L748" s="249">
        <v>2020</v>
      </c>
      <c r="M748" s="250" t="s">
        <v>11</v>
      </c>
    </row>
    <row r="749" spans="4:13" x14ac:dyDescent="0.35">
      <c r="D749" s="244" t="s">
        <v>837</v>
      </c>
      <c r="E749" s="245">
        <v>43951</v>
      </c>
      <c r="F749" s="245">
        <v>43951</v>
      </c>
      <c r="G749" s="246" t="s">
        <v>3910</v>
      </c>
      <c r="H749" s="247">
        <v>0</v>
      </c>
      <c r="I749" s="248">
        <v>5194</v>
      </c>
      <c r="J749" s="248">
        <v>1</v>
      </c>
      <c r="K749" s="249">
        <v>2020</v>
      </c>
      <c r="L749" s="249">
        <v>2020</v>
      </c>
      <c r="M749" s="250" t="s">
        <v>33</v>
      </c>
    </row>
    <row r="750" spans="4:13" x14ac:dyDescent="0.35">
      <c r="D750" s="244" t="s">
        <v>2644</v>
      </c>
      <c r="E750" s="245">
        <v>44275</v>
      </c>
      <c r="F750" s="245">
        <v>44286</v>
      </c>
      <c r="G750" s="246" t="s">
        <v>3910</v>
      </c>
      <c r="H750" s="247">
        <v>528253</v>
      </c>
      <c r="I750" s="248">
        <v>533352</v>
      </c>
      <c r="J750" s="248">
        <v>1</v>
      </c>
      <c r="K750" s="249">
        <v>2021</v>
      </c>
      <c r="L750" s="249">
        <v>2021</v>
      </c>
      <c r="M750" s="250" t="s">
        <v>21</v>
      </c>
    </row>
    <row r="751" spans="4:13" x14ac:dyDescent="0.35">
      <c r="D751" s="244" t="s">
        <v>6418</v>
      </c>
      <c r="E751" s="245">
        <v>44606</v>
      </c>
      <c r="F751" s="245">
        <v>44610</v>
      </c>
      <c r="G751" s="246" t="s">
        <v>3910</v>
      </c>
      <c r="H751" s="247">
        <v>0</v>
      </c>
      <c r="I751" s="248">
        <v>5080</v>
      </c>
      <c r="J751" s="248">
        <v>1</v>
      </c>
      <c r="K751" s="249">
        <v>2022</v>
      </c>
      <c r="L751" s="249">
        <v>2022</v>
      </c>
      <c r="M751" s="250" t="s">
        <v>6021</v>
      </c>
    </row>
    <row r="752" spans="4:13" x14ac:dyDescent="0.35">
      <c r="D752" s="244" t="s">
        <v>3905</v>
      </c>
      <c r="E752" s="245">
        <v>44326</v>
      </c>
      <c r="F752" s="245">
        <v>44344</v>
      </c>
      <c r="G752" s="246" t="s">
        <v>3908</v>
      </c>
      <c r="H752" s="247">
        <v>0</v>
      </c>
      <c r="I752" s="248">
        <v>5076.924</v>
      </c>
      <c r="J752" s="248">
        <v>1</v>
      </c>
      <c r="K752" s="249">
        <v>2021</v>
      </c>
      <c r="L752" s="249">
        <v>2021</v>
      </c>
      <c r="M752" s="250" t="s">
        <v>2250</v>
      </c>
    </row>
    <row r="753" spans="4:13" x14ac:dyDescent="0.35">
      <c r="D753" s="244" t="s">
        <v>552</v>
      </c>
      <c r="E753" s="245">
        <v>43901</v>
      </c>
      <c r="F753" s="245">
        <v>43901</v>
      </c>
      <c r="G753" s="246" t="s">
        <v>3908</v>
      </c>
      <c r="H753" s="247">
        <v>-5000</v>
      </c>
      <c r="I753" s="248">
        <v>0</v>
      </c>
      <c r="J753" s="248">
        <v>1</v>
      </c>
      <c r="K753" s="249">
        <v>2020</v>
      </c>
      <c r="L753" s="249">
        <v>2020</v>
      </c>
      <c r="M753" s="250" t="s">
        <v>28</v>
      </c>
    </row>
    <row r="754" spans="4:13" x14ac:dyDescent="0.35">
      <c r="D754" s="244" t="s">
        <v>566</v>
      </c>
      <c r="E754" s="245">
        <v>44117</v>
      </c>
      <c r="F754" s="245">
        <v>44119</v>
      </c>
      <c r="G754" s="246" t="s">
        <v>3908</v>
      </c>
      <c r="H754" s="247">
        <v>0</v>
      </c>
      <c r="I754" s="248">
        <v>5000</v>
      </c>
      <c r="J754" s="248">
        <v>1</v>
      </c>
      <c r="K754" s="249">
        <v>2020</v>
      </c>
      <c r="L754" s="249">
        <v>2020</v>
      </c>
      <c r="M754" s="250" t="s">
        <v>11</v>
      </c>
    </row>
    <row r="755" spans="4:13" x14ac:dyDescent="0.35">
      <c r="D755" s="244" t="s">
        <v>588</v>
      </c>
      <c r="E755" s="245">
        <v>43886</v>
      </c>
      <c r="F755" s="245">
        <v>43886</v>
      </c>
      <c r="G755" s="246" t="s">
        <v>3910</v>
      </c>
      <c r="H755" s="247">
        <v>0</v>
      </c>
      <c r="I755" s="248">
        <v>5000</v>
      </c>
      <c r="J755" s="248">
        <v>1</v>
      </c>
      <c r="K755" s="249">
        <v>2020</v>
      </c>
      <c r="L755" s="249">
        <v>2020</v>
      </c>
      <c r="M755" s="250" t="s">
        <v>28</v>
      </c>
    </row>
    <row r="756" spans="4:13" x14ac:dyDescent="0.35">
      <c r="D756" s="244" t="s">
        <v>593</v>
      </c>
      <c r="E756" s="245">
        <v>43937</v>
      </c>
      <c r="F756" s="245">
        <v>43945</v>
      </c>
      <c r="G756" s="246" t="s">
        <v>3910</v>
      </c>
      <c r="H756" s="247">
        <v>5000</v>
      </c>
      <c r="I756" s="248">
        <v>10000</v>
      </c>
      <c r="J756" s="248">
        <v>1</v>
      </c>
      <c r="K756" s="249">
        <v>2020</v>
      </c>
      <c r="L756" s="249">
        <v>2020</v>
      </c>
      <c r="M756" s="250" t="s">
        <v>33</v>
      </c>
    </row>
    <row r="757" spans="4:13" x14ac:dyDescent="0.35">
      <c r="D757" s="244" t="s">
        <v>594</v>
      </c>
      <c r="E757" s="245">
        <v>43946</v>
      </c>
      <c r="F757" s="245">
        <v>43948</v>
      </c>
      <c r="G757" s="246" t="s">
        <v>3910</v>
      </c>
      <c r="H757" s="247">
        <v>0</v>
      </c>
      <c r="I757" s="248">
        <v>5000</v>
      </c>
      <c r="J757" s="248">
        <v>1</v>
      </c>
      <c r="K757" s="249">
        <v>2020</v>
      </c>
      <c r="L757" s="249">
        <v>2020</v>
      </c>
      <c r="M757" s="250" t="s">
        <v>33</v>
      </c>
    </row>
    <row r="758" spans="4:13" x14ac:dyDescent="0.35">
      <c r="D758" s="244" t="s">
        <v>599</v>
      </c>
      <c r="E758" s="245">
        <v>44037</v>
      </c>
      <c r="F758" s="245">
        <v>44039</v>
      </c>
      <c r="G758" s="246" t="s">
        <v>3910</v>
      </c>
      <c r="H758" s="247">
        <v>0</v>
      </c>
      <c r="I758" s="248">
        <v>5000</v>
      </c>
      <c r="J758" s="248">
        <v>1</v>
      </c>
      <c r="K758" s="249">
        <v>2020</v>
      </c>
      <c r="L758" s="249">
        <v>2020</v>
      </c>
      <c r="M758" s="250" t="s">
        <v>35</v>
      </c>
    </row>
    <row r="759" spans="4:13" x14ac:dyDescent="0.35">
      <c r="D759" s="244" t="s">
        <v>606</v>
      </c>
      <c r="E759" s="245">
        <v>44004</v>
      </c>
      <c r="F759" s="245">
        <v>44118</v>
      </c>
      <c r="G759" s="246" t="s">
        <v>3910</v>
      </c>
      <c r="H759" s="247">
        <v>0</v>
      </c>
      <c r="I759" s="248">
        <v>5000</v>
      </c>
      <c r="J759" s="248">
        <v>1</v>
      </c>
      <c r="K759" s="249">
        <v>2020</v>
      </c>
      <c r="L759" s="249">
        <v>2020</v>
      </c>
      <c r="M759" s="250" t="s">
        <v>33</v>
      </c>
    </row>
    <row r="760" spans="4:13" x14ac:dyDescent="0.35">
      <c r="D760" s="244" t="s">
        <v>633</v>
      </c>
      <c r="E760" s="245">
        <v>44130</v>
      </c>
      <c r="F760" s="245">
        <v>44132</v>
      </c>
      <c r="G760" s="246" t="s">
        <v>3908</v>
      </c>
      <c r="H760" s="247">
        <v>0</v>
      </c>
      <c r="I760" s="248">
        <v>5000</v>
      </c>
      <c r="J760" s="248">
        <v>1</v>
      </c>
      <c r="K760" s="249">
        <v>2020</v>
      </c>
      <c r="L760" s="249">
        <v>2020</v>
      </c>
      <c r="M760" s="250" t="s">
        <v>11</v>
      </c>
    </row>
    <row r="761" spans="4:13" x14ac:dyDescent="0.35">
      <c r="D761" s="244" t="s">
        <v>634</v>
      </c>
      <c r="E761" s="245">
        <v>44157</v>
      </c>
      <c r="F761" s="245">
        <v>44172</v>
      </c>
      <c r="G761" s="246" t="s">
        <v>3908</v>
      </c>
      <c r="H761" s="247">
        <v>10000</v>
      </c>
      <c r="I761" s="248">
        <v>15000</v>
      </c>
      <c r="J761" s="248">
        <v>1</v>
      </c>
      <c r="K761" s="249">
        <v>2020</v>
      </c>
      <c r="L761" s="249">
        <v>2020</v>
      </c>
      <c r="M761" s="250" t="s">
        <v>11</v>
      </c>
    </row>
    <row r="762" spans="4:13" x14ac:dyDescent="0.35">
      <c r="D762" s="244" t="s">
        <v>656</v>
      </c>
      <c r="E762" s="245">
        <v>43868</v>
      </c>
      <c r="F762" s="245">
        <v>43868</v>
      </c>
      <c r="G762" s="246" t="s">
        <v>3908</v>
      </c>
      <c r="H762" s="247">
        <v>0</v>
      </c>
      <c r="I762" s="248">
        <v>5000</v>
      </c>
      <c r="J762" s="248">
        <v>1</v>
      </c>
      <c r="K762" s="249">
        <v>2020</v>
      </c>
      <c r="L762" s="249">
        <v>2020</v>
      </c>
      <c r="M762" s="250" t="s">
        <v>28</v>
      </c>
    </row>
    <row r="763" spans="4:13" x14ac:dyDescent="0.35">
      <c r="D763" s="244" t="s">
        <v>672</v>
      </c>
      <c r="E763" s="245">
        <v>43907</v>
      </c>
      <c r="F763" s="245">
        <v>43907</v>
      </c>
      <c r="G763" s="246" t="s">
        <v>3910</v>
      </c>
      <c r="H763" s="247">
        <v>0</v>
      </c>
      <c r="I763" s="248">
        <v>5000</v>
      </c>
      <c r="J763" s="248">
        <v>1</v>
      </c>
      <c r="K763" s="249">
        <v>2020</v>
      </c>
      <c r="L763" s="249">
        <v>2020</v>
      </c>
      <c r="M763" s="250" t="s">
        <v>28</v>
      </c>
    </row>
    <row r="764" spans="4:13" x14ac:dyDescent="0.35">
      <c r="D764" s="244" t="s">
        <v>737</v>
      </c>
      <c r="E764" s="245">
        <v>43911</v>
      </c>
      <c r="F764" s="245">
        <v>43911</v>
      </c>
      <c r="G764" s="246" t="s">
        <v>3908</v>
      </c>
      <c r="H764" s="247">
        <v>-5000</v>
      </c>
      <c r="I764" s="248">
        <v>0</v>
      </c>
      <c r="J764" s="248">
        <v>1</v>
      </c>
      <c r="K764" s="249">
        <v>2020</v>
      </c>
      <c r="L764" s="249">
        <v>2020</v>
      </c>
      <c r="M764" s="250" t="s">
        <v>28</v>
      </c>
    </row>
    <row r="765" spans="4:13" x14ac:dyDescent="0.35">
      <c r="D765" s="244" t="s">
        <v>741</v>
      </c>
      <c r="E765" s="245">
        <v>43929</v>
      </c>
      <c r="F765" s="245">
        <v>43929</v>
      </c>
      <c r="G765" s="246" t="s">
        <v>3908</v>
      </c>
      <c r="H765" s="247">
        <v>-5000</v>
      </c>
      <c r="I765" s="248">
        <v>0</v>
      </c>
      <c r="J765" s="248">
        <v>1</v>
      </c>
      <c r="K765" s="249">
        <v>2020</v>
      </c>
      <c r="L765" s="249">
        <v>2020</v>
      </c>
      <c r="M765" s="250" t="s">
        <v>33</v>
      </c>
    </row>
    <row r="766" spans="4:13" x14ac:dyDescent="0.35">
      <c r="D766" s="244" t="s">
        <v>742</v>
      </c>
      <c r="E766" s="245">
        <v>43929</v>
      </c>
      <c r="F766" s="245">
        <v>43929</v>
      </c>
      <c r="G766" s="246" t="s">
        <v>3908</v>
      </c>
      <c r="H766" s="247">
        <v>0</v>
      </c>
      <c r="I766" s="248">
        <v>5000</v>
      </c>
      <c r="J766" s="248">
        <v>1</v>
      </c>
      <c r="K766" s="249">
        <v>2020</v>
      </c>
      <c r="L766" s="249">
        <v>2020</v>
      </c>
      <c r="M766" s="250" t="s">
        <v>33</v>
      </c>
    </row>
    <row r="767" spans="4:13" x14ac:dyDescent="0.35">
      <c r="D767" s="244" t="s">
        <v>751</v>
      </c>
      <c r="E767" s="245">
        <v>43954</v>
      </c>
      <c r="F767" s="245">
        <v>43954</v>
      </c>
      <c r="G767" s="246" t="s">
        <v>3908</v>
      </c>
      <c r="H767" s="247">
        <v>0</v>
      </c>
      <c r="I767" s="248">
        <v>5000</v>
      </c>
      <c r="J767" s="248">
        <v>1</v>
      </c>
      <c r="K767" s="249">
        <v>2020</v>
      </c>
      <c r="L767" s="249">
        <v>2020</v>
      </c>
      <c r="M767" s="250" t="s">
        <v>33</v>
      </c>
    </row>
    <row r="768" spans="4:13" x14ac:dyDescent="0.35">
      <c r="D768" s="244" t="s">
        <v>764</v>
      </c>
      <c r="E768" s="245">
        <v>43984</v>
      </c>
      <c r="F768" s="245">
        <v>43984</v>
      </c>
      <c r="G768" s="246" t="s">
        <v>3908</v>
      </c>
      <c r="H768" s="247">
        <v>0</v>
      </c>
      <c r="I768" s="248">
        <v>5000</v>
      </c>
      <c r="J768" s="248">
        <v>1</v>
      </c>
      <c r="K768" s="249">
        <v>2020</v>
      </c>
      <c r="L768" s="249">
        <v>2020</v>
      </c>
      <c r="M768" s="250" t="s">
        <v>33</v>
      </c>
    </row>
    <row r="769" spans="4:13" x14ac:dyDescent="0.35">
      <c r="D769" s="244" t="s">
        <v>785</v>
      </c>
      <c r="E769" s="245">
        <v>44048</v>
      </c>
      <c r="F769" s="245">
        <v>44048</v>
      </c>
      <c r="G769" s="246" t="s">
        <v>3908</v>
      </c>
      <c r="H769" s="247">
        <v>0</v>
      </c>
      <c r="I769" s="248">
        <v>5000</v>
      </c>
      <c r="J769" s="248">
        <v>1</v>
      </c>
      <c r="K769" s="249">
        <v>2020</v>
      </c>
      <c r="L769" s="249">
        <v>2020</v>
      </c>
      <c r="M769" s="250" t="s">
        <v>35</v>
      </c>
    </row>
    <row r="770" spans="4:13" x14ac:dyDescent="0.35">
      <c r="D770" s="244" t="s">
        <v>797</v>
      </c>
      <c r="E770" s="245">
        <v>44093</v>
      </c>
      <c r="F770" s="245">
        <v>44093</v>
      </c>
      <c r="G770" s="246" t="s">
        <v>3908</v>
      </c>
      <c r="H770" s="247">
        <v>0</v>
      </c>
      <c r="I770" s="248">
        <v>5000</v>
      </c>
      <c r="J770" s="248">
        <v>1</v>
      </c>
      <c r="K770" s="249">
        <v>2020</v>
      </c>
      <c r="L770" s="249">
        <v>2020</v>
      </c>
      <c r="M770" s="250" t="s">
        <v>35</v>
      </c>
    </row>
    <row r="771" spans="4:13" x14ac:dyDescent="0.35">
      <c r="D771" s="244" t="s">
        <v>828</v>
      </c>
      <c r="E771" s="245">
        <v>43922</v>
      </c>
      <c r="F771" s="245">
        <v>43922</v>
      </c>
      <c r="G771" s="246" t="s">
        <v>3910</v>
      </c>
      <c r="H771" s="247">
        <v>0</v>
      </c>
      <c r="I771" s="248">
        <v>5000</v>
      </c>
      <c r="J771" s="248">
        <v>1</v>
      </c>
      <c r="K771" s="249">
        <v>2020</v>
      </c>
      <c r="L771" s="249">
        <v>2020</v>
      </c>
      <c r="M771" s="250" t="s">
        <v>33</v>
      </c>
    </row>
    <row r="772" spans="4:13" x14ac:dyDescent="0.35">
      <c r="D772" s="244" t="s">
        <v>852</v>
      </c>
      <c r="E772" s="245">
        <v>43913</v>
      </c>
      <c r="F772" s="245">
        <v>43913</v>
      </c>
      <c r="G772" s="246" t="s">
        <v>3908</v>
      </c>
      <c r="H772" s="247">
        <v>0</v>
      </c>
      <c r="I772" s="248">
        <v>5000</v>
      </c>
      <c r="J772" s="248">
        <v>1</v>
      </c>
      <c r="K772" s="249">
        <v>2020</v>
      </c>
      <c r="L772" s="249">
        <v>2020</v>
      </c>
      <c r="M772" s="250" t="s">
        <v>28</v>
      </c>
    </row>
    <row r="773" spans="4:13" x14ac:dyDescent="0.35">
      <c r="D773" s="244" t="s">
        <v>857</v>
      </c>
      <c r="E773" s="245">
        <v>43967</v>
      </c>
      <c r="F773" s="245">
        <v>43967</v>
      </c>
      <c r="G773" s="246" t="s">
        <v>3908</v>
      </c>
      <c r="H773" s="247">
        <v>0</v>
      </c>
      <c r="I773" s="248">
        <v>5000</v>
      </c>
      <c r="J773" s="248">
        <v>1</v>
      </c>
      <c r="K773" s="249">
        <v>2020</v>
      </c>
      <c r="L773" s="249">
        <v>2020</v>
      </c>
      <c r="M773" s="250" t="s">
        <v>33</v>
      </c>
    </row>
    <row r="774" spans="4:13" x14ac:dyDescent="0.35">
      <c r="D774" s="244" t="s">
        <v>878</v>
      </c>
      <c r="E774" s="245">
        <v>44007</v>
      </c>
      <c r="F774" s="245">
        <v>44007</v>
      </c>
      <c r="G774" s="246" t="s">
        <v>3908</v>
      </c>
      <c r="H774" s="247">
        <v>0</v>
      </c>
      <c r="I774" s="248">
        <v>5000</v>
      </c>
      <c r="J774" s="248">
        <v>1</v>
      </c>
      <c r="K774" s="249">
        <v>2020</v>
      </c>
      <c r="L774" s="249">
        <v>2020</v>
      </c>
      <c r="M774" s="250" t="s">
        <v>33</v>
      </c>
    </row>
    <row r="775" spans="4:13" x14ac:dyDescent="0.35">
      <c r="D775" s="244" t="s">
        <v>883</v>
      </c>
      <c r="E775" s="245">
        <v>44015</v>
      </c>
      <c r="F775" s="245">
        <v>44015</v>
      </c>
      <c r="G775" s="246" t="s">
        <v>3910</v>
      </c>
      <c r="H775" s="247">
        <v>0</v>
      </c>
      <c r="I775" s="248">
        <v>5000</v>
      </c>
      <c r="J775" s="248">
        <v>1</v>
      </c>
      <c r="K775" s="249">
        <v>2020</v>
      </c>
      <c r="L775" s="249">
        <v>2020</v>
      </c>
      <c r="M775" s="250" t="s">
        <v>35</v>
      </c>
    </row>
    <row r="776" spans="4:13" x14ac:dyDescent="0.35">
      <c r="D776" s="244" t="s">
        <v>963</v>
      </c>
      <c r="E776" s="245">
        <v>44007</v>
      </c>
      <c r="F776" s="245">
        <v>44007</v>
      </c>
      <c r="G776" s="246" t="s">
        <v>3908</v>
      </c>
      <c r="H776" s="247">
        <v>0</v>
      </c>
      <c r="I776" s="248">
        <v>5000</v>
      </c>
      <c r="J776" s="248">
        <v>1</v>
      </c>
      <c r="K776" s="249">
        <v>2020</v>
      </c>
      <c r="L776" s="249">
        <v>2020</v>
      </c>
      <c r="M776" s="250" t="s">
        <v>33</v>
      </c>
    </row>
    <row r="777" spans="4:13" x14ac:dyDescent="0.35">
      <c r="D777" s="244" t="s">
        <v>976</v>
      </c>
      <c r="E777" s="245">
        <v>43966</v>
      </c>
      <c r="F777" s="245">
        <v>43966</v>
      </c>
      <c r="G777" s="246" t="s">
        <v>3908</v>
      </c>
      <c r="H777" s="247">
        <v>0</v>
      </c>
      <c r="I777" s="248">
        <v>5000</v>
      </c>
      <c r="J777" s="248">
        <v>1</v>
      </c>
      <c r="K777" s="249">
        <v>2020</v>
      </c>
      <c r="L777" s="249">
        <v>2020</v>
      </c>
      <c r="M777" s="250" t="s">
        <v>33</v>
      </c>
    </row>
    <row r="778" spans="4:13" x14ac:dyDescent="0.35">
      <c r="D778" s="244" t="s">
        <v>1004</v>
      </c>
      <c r="E778" s="245">
        <v>44025</v>
      </c>
      <c r="F778" s="245">
        <v>44025</v>
      </c>
      <c r="G778" s="246" t="s">
        <v>3908</v>
      </c>
      <c r="H778" s="247">
        <v>0</v>
      </c>
      <c r="I778" s="248">
        <v>5000</v>
      </c>
      <c r="J778" s="248">
        <v>1</v>
      </c>
      <c r="K778" s="249">
        <v>2020</v>
      </c>
      <c r="L778" s="249">
        <v>2020</v>
      </c>
      <c r="M778" s="250" t="s">
        <v>35</v>
      </c>
    </row>
    <row r="779" spans="4:13" x14ac:dyDescent="0.35">
      <c r="D779" s="244" t="s">
        <v>1041</v>
      </c>
      <c r="E779" s="245">
        <v>44107</v>
      </c>
      <c r="F779" s="245">
        <v>44107</v>
      </c>
      <c r="G779" s="246" t="s">
        <v>3908</v>
      </c>
      <c r="H779" s="247">
        <v>0</v>
      </c>
      <c r="I779" s="248">
        <v>5000</v>
      </c>
      <c r="J779" s="248">
        <v>1</v>
      </c>
      <c r="K779" s="249">
        <v>2020</v>
      </c>
      <c r="L779" s="249">
        <v>2020</v>
      </c>
      <c r="M779" s="250" t="s">
        <v>11</v>
      </c>
    </row>
    <row r="780" spans="4:13" x14ac:dyDescent="0.35">
      <c r="D780" s="244" t="s">
        <v>383</v>
      </c>
      <c r="E780" s="245">
        <v>44083</v>
      </c>
      <c r="F780" s="245">
        <v>44083</v>
      </c>
      <c r="G780" s="246" t="s">
        <v>3910</v>
      </c>
      <c r="H780" s="247">
        <v>500000</v>
      </c>
      <c r="I780" s="248">
        <v>505000</v>
      </c>
      <c r="J780" s="248">
        <v>1</v>
      </c>
      <c r="K780" s="249">
        <v>2020</v>
      </c>
      <c r="L780" s="249">
        <v>2020</v>
      </c>
      <c r="M780" s="250" t="s">
        <v>35</v>
      </c>
    </row>
    <row r="781" spans="4:13" x14ac:dyDescent="0.35">
      <c r="D781" s="244" t="s">
        <v>1092</v>
      </c>
      <c r="E781" s="245">
        <v>44081</v>
      </c>
      <c r="F781" s="245">
        <v>44081</v>
      </c>
      <c r="G781" s="246" t="s">
        <v>3908</v>
      </c>
      <c r="H781" s="247">
        <v>995000</v>
      </c>
      <c r="I781" s="248">
        <v>1000000</v>
      </c>
      <c r="J781" s="248">
        <v>1</v>
      </c>
      <c r="K781" s="249">
        <v>2020</v>
      </c>
      <c r="L781" s="249">
        <v>2020</v>
      </c>
      <c r="M781" s="250" t="s">
        <v>35</v>
      </c>
    </row>
    <row r="782" spans="4:13" x14ac:dyDescent="0.35">
      <c r="D782" s="244" t="s">
        <v>1102</v>
      </c>
      <c r="E782" s="245">
        <v>43837</v>
      </c>
      <c r="F782" s="245">
        <v>43837</v>
      </c>
      <c r="G782" s="246" t="s">
        <v>3910</v>
      </c>
      <c r="H782" s="247">
        <v>0</v>
      </c>
      <c r="I782" s="248">
        <v>5000</v>
      </c>
      <c r="J782" s="248">
        <v>1</v>
      </c>
      <c r="K782" s="249">
        <v>2020</v>
      </c>
      <c r="L782" s="249">
        <v>2020</v>
      </c>
      <c r="M782" s="250" t="s">
        <v>28</v>
      </c>
    </row>
    <row r="783" spans="4:13" x14ac:dyDescent="0.35">
      <c r="D783" s="244" t="s">
        <v>1116</v>
      </c>
      <c r="E783" s="245">
        <v>44161</v>
      </c>
      <c r="F783" s="245">
        <v>44161</v>
      </c>
      <c r="G783" s="246" t="s">
        <v>3910</v>
      </c>
      <c r="H783" s="247">
        <v>0</v>
      </c>
      <c r="I783" s="248">
        <v>5000</v>
      </c>
      <c r="J783" s="248">
        <v>1</v>
      </c>
      <c r="K783" s="249">
        <v>2020</v>
      </c>
      <c r="L783" s="249">
        <v>2020</v>
      </c>
      <c r="M783" s="250" t="s">
        <v>11</v>
      </c>
    </row>
    <row r="784" spans="4:13" x14ac:dyDescent="0.35">
      <c r="D784" s="244" t="s">
        <v>473</v>
      </c>
      <c r="E784" s="245">
        <v>44171</v>
      </c>
      <c r="F784" s="245">
        <v>44171</v>
      </c>
      <c r="G784" s="246" t="s">
        <v>3910</v>
      </c>
      <c r="H784" s="247">
        <v>0</v>
      </c>
      <c r="I784" s="248">
        <v>5000</v>
      </c>
      <c r="J784" s="248">
        <v>1</v>
      </c>
      <c r="K784" s="249">
        <v>2020</v>
      </c>
      <c r="L784" s="249">
        <v>2020</v>
      </c>
      <c r="M784" s="250" t="s">
        <v>11</v>
      </c>
    </row>
    <row r="785" spans="4:13" x14ac:dyDescent="0.35">
      <c r="D785" s="244" t="s">
        <v>486</v>
      </c>
      <c r="E785" s="245">
        <v>44163</v>
      </c>
      <c r="F785" s="245">
        <v>44163</v>
      </c>
      <c r="G785" s="246" t="s">
        <v>3910</v>
      </c>
      <c r="H785" s="247">
        <v>90308</v>
      </c>
      <c r="I785" s="248">
        <v>95308</v>
      </c>
      <c r="J785" s="248">
        <v>1</v>
      </c>
      <c r="K785" s="249">
        <v>2020</v>
      </c>
      <c r="L785" s="249">
        <v>2020</v>
      </c>
      <c r="M785" s="250" t="s">
        <v>11</v>
      </c>
    </row>
    <row r="786" spans="4:13" x14ac:dyDescent="0.35">
      <c r="D786" s="244" t="s">
        <v>1502</v>
      </c>
      <c r="E786" s="245">
        <v>43907</v>
      </c>
      <c r="F786" s="245">
        <v>43907</v>
      </c>
      <c r="G786" s="246" t="s">
        <v>658</v>
      </c>
      <c r="H786" s="247">
        <v>0</v>
      </c>
      <c r="I786" s="248">
        <v>5000</v>
      </c>
      <c r="J786" s="248">
        <v>1</v>
      </c>
      <c r="K786" s="249">
        <v>2020</v>
      </c>
      <c r="L786" s="249">
        <v>2020</v>
      </c>
      <c r="M786" s="250" t="s">
        <v>28</v>
      </c>
    </row>
    <row r="787" spans="4:13" x14ac:dyDescent="0.35">
      <c r="D787" s="244" t="s">
        <v>1506</v>
      </c>
      <c r="E787" s="245">
        <v>43950</v>
      </c>
      <c r="F787" s="245">
        <v>43950</v>
      </c>
      <c r="G787" s="246" t="s">
        <v>658</v>
      </c>
      <c r="H787" s="247">
        <v>0</v>
      </c>
      <c r="I787" s="248">
        <v>5000</v>
      </c>
      <c r="J787" s="248">
        <v>1</v>
      </c>
      <c r="K787" s="249">
        <v>2020</v>
      </c>
      <c r="L787" s="249">
        <v>2020</v>
      </c>
      <c r="M787" s="250" t="s">
        <v>33</v>
      </c>
    </row>
    <row r="788" spans="4:13" x14ac:dyDescent="0.35">
      <c r="D788" s="244" t="s">
        <v>2619</v>
      </c>
      <c r="E788" s="245">
        <v>44263</v>
      </c>
      <c r="F788" s="245">
        <v>44280</v>
      </c>
      <c r="G788" s="246" t="s">
        <v>3910</v>
      </c>
      <c r="H788" s="247">
        <v>20000</v>
      </c>
      <c r="I788" s="248">
        <v>25000</v>
      </c>
      <c r="J788" s="248">
        <v>1</v>
      </c>
      <c r="K788" s="249">
        <v>2021</v>
      </c>
      <c r="L788" s="249">
        <v>2021</v>
      </c>
      <c r="M788" s="250" t="s">
        <v>21</v>
      </c>
    </row>
    <row r="789" spans="4:13" x14ac:dyDescent="0.35">
      <c r="D789" s="244" t="s">
        <v>5761</v>
      </c>
      <c r="E789" s="245">
        <v>44185</v>
      </c>
      <c r="F789" s="245">
        <v>44292</v>
      </c>
      <c r="G789" s="246" t="s">
        <v>3910</v>
      </c>
      <c r="H789" s="247">
        <v>223600</v>
      </c>
      <c r="I789" s="248">
        <v>228600</v>
      </c>
      <c r="J789" s="248">
        <v>1</v>
      </c>
      <c r="K789" s="249">
        <v>2020</v>
      </c>
      <c r="L789" s="249">
        <v>2021</v>
      </c>
      <c r="M789" s="250" t="s">
        <v>11</v>
      </c>
    </row>
    <row r="790" spans="4:13" x14ac:dyDescent="0.35">
      <c r="D790" s="244" t="s">
        <v>3747</v>
      </c>
      <c r="E790" s="245">
        <v>44518</v>
      </c>
      <c r="F790" s="245">
        <v>44522</v>
      </c>
      <c r="G790" s="246" t="s">
        <v>3910</v>
      </c>
      <c r="H790" s="247">
        <v>15000</v>
      </c>
      <c r="I790" s="248">
        <v>20000</v>
      </c>
      <c r="J790" s="248">
        <v>1</v>
      </c>
      <c r="K790" s="249">
        <v>2021</v>
      </c>
      <c r="L790" s="249">
        <v>2021</v>
      </c>
      <c r="M790" s="250" t="s">
        <v>3138</v>
      </c>
    </row>
    <row r="791" spans="4:13" x14ac:dyDescent="0.35">
      <c r="D791" s="244" t="s">
        <v>6145</v>
      </c>
      <c r="E791" s="245">
        <v>44572</v>
      </c>
      <c r="F791" s="245">
        <v>44587</v>
      </c>
      <c r="G791" s="246" t="s">
        <v>3910</v>
      </c>
      <c r="H791" s="247">
        <v>500000</v>
      </c>
      <c r="I791" s="248">
        <v>505000</v>
      </c>
      <c r="J791" s="248">
        <v>1</v>
      </c>
      <c r="K791" s="249">
        <v>2022</v>
      </c>
      <c r="L791" s="249">
        <v>2022</v>
      </c>
      <c r="M791" s="250" t="s">
        <v>6021</v>
      </c>
    </row>
    <row r="792" spans="4:13" x14ac:dyDescent="0.35">
      <c r="D792" s="244" t="s">
        <v>6207</v>
      </c>
      <c r="E792" s="245">
        <v>44575</v>
      </c>
      <c r="F792" s="245">
        <v>44582</v>
      </c>
      <c r="G792" s="246" t="s">
        <v>3910</v>
      </c>
      <c r="H792" s="247">
        <v>63000</v>
      </c>
      <c r="I792" s="248">
        <v>68000</v>
      </c>
      <c r="J792" s="248">
        <v>1</v>
      </c>
      <c r="K792" s="249">
        <v>2022</v>
      </c>
      <c r="L792" s="249">
        <v>2022</v>
      </c>
      <c r="M792" s="250" t="s">
        <v>6021</v>
      </c>
    </row>
    <row r="793" spans="4:13" x14ac:dyDescent="0.35">
      <c r="D793" s="244" t="s">
        <v>6212</v>
      </c>
      <c r="E793" s="245">
        <v>44606</v>
      </c>
      <c r="F793" s="245">
        <v>44606</v>
      </c>
      <c r="G793" s="246" t="s">
        <v>3910</v>
      </c>
      <c r="H793" s="247">
        <v>81000</v>
      </c>
      <c r="I793" s="248">
        <v>86000</v>
      </c>
      <c r="J793" s="248">
        <v>1</v>
      </c>
      <c r="K793" s="249">
        <v>2022</v>
      </c>
      <c r="L793" s="249">
        <v>2022</v>
      </c>
      <c r="M793" s="250" t="s">
        <v>6021</v>
      </c>
    </row>
    <row r="794" spans="4:13" x14ac:dyDescent="0.35">
      <c r="D794" s="244" t="s">
        <v>6279</v>
      </c>
      <c r="E794" s="245">
        <v>44624</v>
      </c>
      <c r="F794" s="245">
        <v>44627</v>
      </c>
      <c r="G794" s="246" t="s">
        <v>3910</v>
      </c>
      <c r="H794" s="247">
        <v>925000</v>
      </c>
      <c r="I794" s="248">
        <v>930000</v>
      </c>
      <c r="J794" s="248">
        <v>1</v>
      </c>
      <c r="K794" s="249">
        <v>2022</v>
      </c>
      <c r="L794" s="249">
        <v>2022</v>
      </c>
      <c r="M794" s="250" t="s">
        <v>6021</v>
      </c>
    </row>
    <row r="795" spans="4:13" x14ac:dyDescent="0.35">
      <c r="D795" s="244" t="s">
        <v>6282</v>
      </c>
      <c r="E795" s="245">
        <v>44619</v>
      </c>
      <c r="F795" s="245">
        <v>44627</v>
      </c>
      <c r="G795" s="246" t="s">
        <v>3910</v>
      </c>
      <c r="H795" s="247">
        <v>95000</v>
      </c>
      <c r="I795" s="248">
        <v>100000</v>
      </c>
      <c r="J795" s="248">
        <v>1</v>
      </c>
      <c r="K795" s="249">
        <v>2022</v>
      </c>
      <c r="L795" s="249">
        <v>2022</v>
      </c>
      <c r="M795" s="250" t="s">
        <v>6021</v>
      </c>
    </row>
    <row r="796" spans="4:13" x14ac:dyDescent="0.35">
      <c r="D796" s="244" t="s">
        <v>6363</v>
      </c>
      <c r="E796" s="245">
        <v>44644</v>
      </c>
      <c r="F796" s="245">
        <v>44645</v>
      </c>
      <c r="G796" s="246" t="s">
        <v>3910</v>
      </c>
      <c r="H796" s="247">
        <v>45000</v>
      </c>
      <c r="I796" s="248">
        <v>50000</v>
      </c>
      <c r="J796" s="248">
        <v>1</v>
      </c>
      <c r="K796" s="249">
        <v>2022</v>
      </c>
      <c r="L796" s="249">
        <v>2022</v>
      </c>
      <c r="M796" s="250" t="s">
        <v>6021</v>
      </c>
    </row>
    <row r="797" spans="4:13" x14ac:dyDescent="0.35">
      <c r="D797" s="244" t="s">
        <v>6411</v>
      </c>
      <c r="E797" s="245">
        <v>44657</v>
      </c>
      <c r="F797" s="245">
        <v>44658</v>
      </c>
      <c r="G797" s="246" t="s">
        <v>3910</v>
      </c>
      <c r="H797" s="247">
        <v>0</v>
      </c>
      <c r="I797" s="248">
        <v>5000</v>
      </c>
      <c r="J797" s="248">
        <v>1</v>
      </c>
      <c r="K797" s="249">
        <v>2022</v>
      </c>
      <c r="L797" s="249">
        <v>2022</v>
      </c>
      <c r="M797" s="250" t="s">
        <v>6406</v>
      </c>
    </row>
    <row r="798" spans="4:13" x14ac:dyDescent="0.35">
      <c r="D798" s="244" t="s">
        <v>6515</v>
      </c>
      <c r="E798" s="245">
        <v>43836</v>
      </c>
      <c r="F798" s="245">
        <v>44698</v>
      </c>
      <c r="G798" s="246" t="s">
        <v>3910</v>
      </c>
      <c r="H798" s="247">
        <v>0</v>
      </c>
      <c r="I798" s="248">
        <v>5000</v>
      </c>
      <c r="J798" s="248">
        <v>1</v>
      </c>
      <c r="K798" s="249">
        <v>2020</v>
      </c>
      <c r="L798" s="249">
        <v>2022</v>
      </c>
      <c r="M798" s="250" t="s">
        <v>28</v>
      </c>
    </row>
    <row r="799" spans="4:13" x14ac:dyDescent="0.35">
      <c r="D799" s="244" t="s">
        <v>6634</v>
      </c>
      <c r="E799" s="245">
        <v>44736</v>
      </c>
      <c r="F799" s="245">
        <v>44740</v>
      </c>
      <c r="G799" s="246" t="s">
        <v>3910</v>
      </c>
      <c r="H799" s="247">
        <v>4000</v>
      </c>
      <c r="I799" s="248">
        <v>9000</v>
      </c>
      <c r="J799" s="248">
        <v>1</v>
      </c>
      <c r="K799" s="249">
        <v>2022</v>
      </c>
      <c r="L799" s="249">
        <v>2022</v>
      </c>
      <c r="M799" s="250" t="s">
        <v>6406</v>
      </c>
    </row>
    <row r="800" spans="4:13" x14ac:dyDescent="0.35">
      <c r="D800" s="244" t="s">
        <v>6769</v>
      </c>
      <c r="E800" s="245">
        <v>44781</v>
      </c>
      <c r="F800" s="245">
        <v>44802</v>
      </c>
      <c r="G800" s="246" t="s">
        <v>3908</v>
      </c>
      <c r="H800" s="247">
        <v>0</v>
      </c>
      <c r="I800" s="248">
        <v>5000</v>
      </c>
      <c r="J800" s="248">
        <v>1</v>
      </c>
      <c r="K800" s="249">
        <v>2022</v>
      </c>
      <c r="L800" s="249">
        <v>2022</v>
      </c>
      <c r="M800" s="250" t="s">
        <v>6643</v>
      </c>
    </row>
    <row r="801" spans="4:13" x14ac:dyDescent="0.35">
      <c r="D801" s="244" t="s">
        <v>172</v>
      </c>
      <c r="E801" s="245">
        <v>44072</v>
      </c>
      <c r="F801" s="245">
        <v>44072</v>
      </c>
      <c r="G801" s="246" t="s">
        <v>3910</v>
      </c>
      <c r="H801" s="247">
        <v>10260</v>
      </c>
      <c r="I801" s="248">
        <v>15000</v>
      </c>
      <c r="J801" s="248">
        <v>1</v>
      </c>
      <c r="K801" s="249">
        <v>2020</v>
      </c>
      <c r="L801" s="249">
        <v>2020</v>
      </c>
      <c r="M801" s="250" t="s">
        <v>35</v>
      </c>
    </row>
    <row r="802" spans="4:13" x14ac:dyDescent="0.35">
      <c r="D802" s="244" t="s">
        <v>6368</v>
      </c>
      <c r="E802" s="245">
        <v>44643</v>
      </c>
      <c r="F802" s="245">
        <v>44643</v>
      </c>
      <c r="G802" s="246" t="s">
        <v>3910</v>
      </c>
      <c r="H802" s="247">
        <v>0</v>
      </c>
      <c r="I802" s="248">
        <v>4700</v>
      </c>
      <c r="J802" s="248">
        <v>1</v>
      </c>
      <c r="K802" s="249">
        <v>2022</v>
      </c>
      <c r="L802" s="249">
        <v>2022</v>
      </c>
      <c r="M802" s="250" t="s">
        <v>6021</v>
      </c>
    </row>
    <row r="803" spans="4:13" x14ac:dyDescent="0.35">
      <c r="D803" s="244" t="s">
        <v>218</v>
      </c>
      <c r="E803" s="245">
        <v>43950</v>
      </c>
      <c r="F803" s="245">
        <v>43950</v>
      </c>
      <c r="G803" s="246" t="s">
        <v>3908</v>
      </c>
      <c r="H803" s="247">
        <v>1102050</v>
      </c>
      <c r="I803" s="248">
        <v>1106667.6470999999</v>
      </c>
      <c r="J803" s="248">
        <v>1</v>
      </c>
      <c r="K803" s="249">
        <v>2020</v>
      </c>
      <c r="L803" s="249">
        <v>2020</v>
      </c>
      <c r="M803" s="250" t="s">
        <v>33</v>
      </c>
    </row>
    <row r="804" spans="4:13" x14ac:dyDescent="0.35">
      <c r="D804" s="244" t="s">
        <v>293</v>
      </c>
      <c r="E804" s="245">
        <v>44054</v>
      </c>
      <c r="F804" s="245">
        <v>44054</v>
      </c>
      <c r="G804" s="246" t="s">
        <v>3908</v>
      </c>
      <c r="H804" s="247">
        <v>0</v>
      </c>
      <c r="I804" s="248">
        <v>4530</v>
      </c>
      <c r="J804" s="248">
        <v>1</v>
      </c>
      <c r="K804" s="249">
        <v>2020</v>
      </c>
      <c r="L804" s="249">
        <v>2020</v>
      </c>
      <c r="M804" s="250" t="s">
        <v>35</v>
      </c>
    </row>
    <row r="805" spans="4:13" x14ac:dyDescent="0.35">
      <c r="D805" s="244" t="s">
        <v>6477</v>
      </c>
      <c r="E805" s="245">
        <v>44542</v>
      </c>
      <c r="F805" s="245">
        <v>44547</v>
      </c>
      <c r="G805" s="246" t="s">
        <v>3908</v>
      </c>
      <c r="H805" s="247">
        <v>0</v>
      </c>
      <c r="I805" s="248">
        <v>4500</v>
      </c>
      <c r="J805" s="248">
        <v>1</v>
      </c>
      <c r="K805" s="249">
        <v>2021</v>
      </c>
      <c r="L805" s="249">
        <v>2021</v>
      </c>
      <c r="M805" s="250" t="s">
        <v>3138</v>
      </c>
    </row>
    <row r="806" spans="4:13" x14ac:dyDescent="0.35">
      <c r="D806" s="244" t="s">
        <v>186</v>
      </c>
      <c r="E806" s="245">
        <v>44114</v>
      </c>
      <c r="F806" s="245">
        <v>44114</v>
      </c>
      <c r="G806" s="246" t="s">
        <v>3908</v>
      </c>
      <c r="H806" s="247">
        <v>8550</v>
      </c>
      <c r="I806" s="248">
        <v>13008</v>
      </c>
      <c r="J806" s="248">
        <v>1</v>
      </c>
      <c r="K806" s="249">
        <v>2020</v>
      </c>
      <c r="L806" s="249">
        <v>2020</v>
      </c>
      <c r="M806" s="250" t="s">
        <v>11</v>
      </c>
    </row>
    <row r="807" spans="4:13" x14ac:dyDescent="0.35">
      <c r="D807" s="244" t="s">
        <v>92</v>
      </c>
      <c r="E807" s="245">
        <v>44153</v>
      </c>
      <c r="F807" s="245">
        <v>44158</v>
      </c>
      <c r="G807" s="246" t="s">
        <v>3910</v>
      </c>
      <c r="H807" s="247">
        <v>0</v>
      </c>
      <c r="I807" s="248">
        <v>4424</v>
      </c>
      <c r="J807" s="248">
        <v>1</v>
      </c>
      <c r="K807" s="249">
        <v>2020</v>
      </c>
      <c r="L807" s="249">
        <v>2020</v>
      </c>
      <c r="M807" s="250" t="s">
        <v>11</v>
      </c>
    </row>
    <row r="808" spans="4:13" x14ac:dyDescent="0.35">
      <c r="D808" s="244" t="s">
        <v>1157</v>
      </c>
      <c r="E808" s="245">
        <v>44179</v>
      </c>
      <c r="F808" s="245">
        <v>44179</v>
      </c>
      <c r="G808" s="246" t="s">
        <v>3908</v>
      </c>
      <c r="H808" s="247">
        <v>0</v>
      </c>
      <c r="I808" s="248">
        <v>4390</v>
      </c>
      <c r="J808" s="248">
        <v>1</v>
      </c>
      <c r="K808" s="249">
        <v>2020</v>
      </c>
      <c r="L808" s="249">
        <v>2020</v>
      </c>
      <c r="M808" s="250" t="s">
        <v>11</v>
      </c>
    </row>
    <row r="809" spans="4:13" x14ac:dyDescent="0.35">
      <c r="D809" s="244" t="s">
        <v>297</v>
      </c>
      <c r="E809" s="245">
        <v>44062</v>
      </c>
      <c r="F809" s="245">
        <v>44062</v>
      </c>
      <c r="G809" s="246" t="s">
        <v>3910</v>
      </c>
      <c r="H809" s="247">
        <v>6270</v>
      </c>
      <c r="I809" s="248">
        <v>10578</v>
      </c>
      <c r="J809" s="248">
        <v>1</v>
      </c>
      <c r="K809" s="249">
        <v>2020</v>
      </c>
      <c r="L809" s="249">
        <v>2020</v>
      </c>
      <c r="M809" s="250" t="s">
        <v>35</v>
      </c>
    </row>
    <row r="810" spans="4:13" x14ac:dyDescent="0.35">
      <c r="D810" s="244" t="s">
        <v>503</v>
      </c>
      <c r="E810" s="245">
        <v>44176</v>
      </c>
      <c r="F810" s="245">
        <v>44176</v>
      </c>
      <c r="G810" s="246" t="s">
        <v>3910</v>
      </c>
      <c r="H810" s="247">
        <v>7910</v>
      </c>
      <c r="I810" s="248">
        <v>12210</v>
      </c>
      <c r="J810" s="248">
        <v>1</v>
      </c>
      <c r="K810" s="249">
        <v>2020</v>
      </c>
      <c r="L810" s="249">
        <v>2020</v>
      </c>
      <c r="M810" s="250" t="s">
        <v>11</v>
      </c>
    </row>
    <row r="811" spans="4:13" x14ac:dyDescent="0.35">
      <c r="D811" s="244" t="s">
        <v>1180</v>
      </c>
      <c r="E811" s="245">
        <v>44186</v>
      </c>
      <c r="F811" s="245">
        <v>44216</v>
      </c>
      <c r="G811" s="246" t="s">
        <v>3910</v>
      </c>
      <c r="H811" s="247">
        <v>0</v>
      </c>
      <c r="I811" s="248">
        <v>4200</v>
      </c>
      <c r="J811" s="248">
        <v>1</v>
      </c>
      <c r="K811" s="249">
        <v>2020</v>
      </c>
      <c r="L811" s="249">
        <v>2021</v>
      </c>
      <c r="M811" s="250" t="s">
        <v>11</v>
      </c>
    </row>
    <row r="812" spans="4:13" x14ac:dyDescent="0.35">
      <c r="D812" s="244" t="s">
        <v>326</v>
      </c>
      <c r="E812" s="245">
        <v>44068</v>
      </c>
      <c r="F812" s="245">
        <v>44068</v>
      </c>
      <c r="G812" s="246" t="s">
        <v>3908</v>
      </c>
      <c r="H812" s="247">
        <v>0</v>
      </c>
      <c r="I812" s="248">
        <v>4000</v>
      </c>
      <c r="J812" s="248">
        <v>1</v>
      </c>
      <c r="K812" s="249">
        <v>2020</v>
      </c>
      <c r="L812" s="249">
        <v>2020</v>
      </c>
      <c r="M812" s="250" t="s">
        <v>35</v>
      </c>
    </row>
    <row r="813" spans="4:13" x14ac:dyDescent="0.35">
      <c r="D813" s="244" t="s">
        <v>453</v>
      </c>
      <c r="E813" s="245">
        <v>44134</v>
      </c>
      <c r="F813" s="245">
        <v>44134</v>
      </c>
      <c r="G813" s="246" t="s">
        <v>3910</v>
      </c>
      <c r="H813" s="247">
        <v>0</v>
      </c>
      <c r="I813" s="248">
        <v>4000</v>
      </c>
      <c r="J813" s="248">
        <v>1</v>
      </c>
      <c r="K813" s="249">
        <v>2020</v>
      </c>
      <c r="L813" s="249">
        <v>2020</v>
      </c>
      <c r="M813" s="250" t="s">
        <v>11</v>
      </c>
    </row>
    <row r="814" spans="4:13" x14ac:dyDescent="0.35">
      <c r="D814" s="244" t="s">
        <v>495</v>
      </c>
      <c r="E814" s="245">
        <v>44177</v>
      </c>
      <c r="F814" s="245">
        <v>44177</v>
      </c>
      <c r="G814" s="246" t="s">
        <v>3910</v>
      </c>
      <c r="H814" s="247">
        <v>5000</v>
      </c>
      <c r="I814" s="248">
        <v>9000</v>
      </c>
      <c r="J814" s="248">
        <v>1</v>
      </c>
      <c r="K814" s="249">
        <v>2020</v>
      </c>
      <c r="L814" s="249">
        <v>2020</v>
      </c>
      <c r="M814" s="250" t="s">
        <v>11</v>
      </c>
    </row>
    <row r="815" spans="4:13" x14ac:dyDescent="0.35">
      <c r="D815" s="244" t="s">
        <v>1471</v>
      </c>
      <c r="E815" s="245">
        <v>44105</v>
      </c>
      <c r="F815" s="245">
        <v>44105</v>
      </c>
      <c r="G815" s="246" t="s">
        <v>3908</v>
      </c>
      <c r="H815" s="247">
        <v>36000</v>
      </c>
      <c r="I815" s="248">
        <v>40000</v>
      </c>
      <c r="J815" s="248">
        <v>1</v>
      </c>
      <c r="K815" s="249">
        <v>2020</v>
      </c>
      <c r="L815" s="249">
        <v>2020</v>
      </c>
      <c r="M815" s="250" t="s">
        <v>11</v>
      </c>
    </row>
    <row r="816" spans="4:13" x14ac:dyDescent="0.35">
      <c r="D816" s="244" t="s">
        <v>6169</v>
      </c>
      <c r="E816" s="245">
        <v>44589</v>
      </c>
      <c r="F816" s="245">
        <v>44594</v>
      </c>
      <c r="G816" s="246" t="s">
        <v>3910</v>
      </c>
      <c r="H816" s="247">
        <v>20000</v>
      </c>
      <c r="I816" s="248">
        <v>24000</v>
      </c>
      <c r="J816" s="248">
        <v>1</v>
      </c>
      <c r="K816" s="249">
        <v>2022</v>
      </c>
      <c r="L816" s="249">
        <v>2022</v>
      </c>
      <c r="M816" s="250" t="s">
        <v>6021</v>
      </c>
    </row>
    <row r="817" spans="4:13" x14ac:dyDescent="0.35">
      <c r="D817" s="244" t="s">
        <v>799</v>
      </c>
      <c r="E817" s="245">
        <v>44093</v>
      </c>
      <c r="F817" s="245">
        <v>44093</v>
      </c>
      <c r="G817" s="246" t="s">
        <v>3908</v>
      </c>
      <c r="H817" s="247">
        <v>0</v>
      </c>
      <c r="I817" s="248">
        <v>3996</v>
      </c>
      <c r="J817" s="248">
        <v>1</v>
      </c>
      <c r="K817" s="249">
        <v>2020</v>
      </c>
      <c r="L817" s="249">
        <v>2020</v>
      </c>
      <c r="M817" s="250" t="s">
        <v>35</v>
      </c>
    </row>
    <row r="818" spans="4:13" x14ac:dyDescent="0.35">
      <c r="D818" s="244" t="s">
        <v>18</v>
      </c>
      <c r="E818" s="245">
        <v>44185</v>
      </c>
      <c r="F818" s="245">
        <v>44185</v>
      </c>
      <c r="G818" s="246" t="s">
        <v>3910</v>
      </c>
      <c r="H818" s="247">
        <v>0</v>
      </c>
      <c r="I818" s="248">
        <v>3980</v>
      </c>
      <c r="J818" s="248">
        <v>1</v>
      </c>
      <c r="K818" s="249">
        <v>2020</v>
      </c>
      <c r="L818" s="249">
        <v>2020</v>
      </c>
      <c r="M818" s="250" t="s">
        <v>11</v>
      </c>
    </row>
    <row r="819" spans="4:13" x14ac:dyDescent="0.35">
      <c r="D819" s="244" t="s">
        <v>377</v>
      </c>
      <c r="E819" s="245">
        <v>44115</v>
      </c>
      <c r="F819" s="245">
        <v>44115</v>
      </c>
      <c r="G819" s="246" t="s">
        <v>3908</v>
      </c>
      <c r="H819" s="247">
        <v>0</v>
      </c>
      <c r="I819" s="248">
        <v>3950</v>
      </c>
      <c r="J819" s="248">
        <v>1</v>
      </c>
      <c r="K819" s="249">
        <v>2020</v>
      </c>
      <c r="L819" s="249">
        <v>2020</v>
      </c>
      <c r="M819" s="250" t="s">
        <v>11</v>
      </c>
    </row>
    <row r="820" spans="4:13" x14ac:dyDescent="0.35">
      <c r="D820" s="244" t="s">
        <v>444</v>
      </c>
      <c r="E820" s="245">
        <v>44149</v>
      </c>
      <c r="F820" s="245">
        <v>44149</v>
      </c>
      <c r="G820" s="246" t="s">
        <v>3908</v>
      </c>
      <c r="H820" s="247">
        <v>0</v>
      </c>
      <c r="I820" s="248">
        <v>3930</v>
      </c>
      <c r="J820" s="248">
        <v>1</v>
      </c>
      <c r="K820" s="249">
        <v>2020</v>
      </c>
      <c r="L820" s="249">
        <v>2020</v>
      </c>
      <c r="M820" s="250" t="s">
        <v>11</v>
      </c>
    </row>
    <row r="821" spans="4:13" x14ac:dyDescent="0.35">
      <c r="D821" s="244" t="s">
        <v>19</v>
      </c>
      <c r="E821" s="245">
        <v>44185</v>
      </c>
      <c r="F821" s="245">
        <v>44185</v>
      </c>
      <c r="G821" s="246" t="s">
        <v>3908</v>
      </c>
      <c r="H821" s="247">
        <v>0</v>
      </c>
      <c r="I821" s="248">
        <v>3868</v>
      </c>
      <c r="J821" s="248">
        <v>1</v>
      </c>
      <c r="K821" s="249">
        <v>2020</v>
      </c>
      <c r="L821" s="249">
        <v>2020</v>
      </c>
      <c r="M821" s="250" t="s">
        <v>11</v>
      </c>
    </row>
    <row r="822" spans="4:13" x14ac:dyDescent="0.35">
      <c r="D822" s="244" t="s">
        <v>497</v>
      </c>
      <c r="E822" s="245">
        <v>44178</v>
      </c>
      <c r="F822" s="245">
        <v>44178</v>
      </c>
      <c r="G822" s="246" t="s">
        <v>3910</v>
      </c>
      <c r="H822" s="247">
        <v>8700</v>
      </c>
      <c r="I822" s="248">
        <v>12556</v>
      </c>
      <c r="J822" s="248">
        <v>1</v>
      </c>
      <c r="K822" s="249">
        <v>2020</v>
      </c>
      <c r="L822" s="249">
        <v>2020</v>
      </c>
      <c r="M822" s="250" t="s">
        <v>11</v>
      </c>
    </row>
    <row r="823" spans="4:13" x14ac:dyDescent="0.35">
      <c r="D823" s="244" t="s">
        <v>167</v>
      </c>
      <c r="E823" s="245">
        <v>44032</v>
      </c>
      <c r="F823" s="245">
        <v>44032</v>
      </c>
      <c r="G823" s="246" t="s">
        <v>3910</v>
      </c>
      <c r="H823" s="247">
        <v>0</v>
      </c>
      <c r="I823" s="248">
        <v>3840</v>
      </c>
      <c r="J823" s="248">
        <v>1</v>
      </c>
      <c r="K823" s="249">
        <v>2020</v>
      </c>
      <c r="L823" s="249">
        <v>2020</v>
      </c>
      <c r="M823" s="250" t="s">
        <v>35</v>
      </c>
    </row>
    <row r="824" spans="4:13" x14ac:dyDescent="0.35">
      <c r="D824" s="244" t="s">
        <v>95</v>
      </c>
      <c r="E824" s="245">
        <v>44185</v>
      </c>
      <c r="F824" s="245">
        <v>44186</v>
      </c>
      <c r="G824" s="246" t="s">
        <v>3910</v>
      </c>
      <c r="H824" s="247">
        <v>0</v>
      </c>
      <c r="I824" s="248">
        <v>3740</v>
      </c>
      <c r="J824" s="248">
        <v>1</v>
      </c>
      <c r="K824" s="249">
        <v>2020</v>
      </c>
      <c r="L824" s="249">
        <v>2020</v>
      </c>
      <c r="M824" s="250" t="s">
        <v>11</v>
      </c>
    </row>
    <row r="825" spans="4:13" x14ac:dyDescent="0.35">
      <c r="D825" s="244" t="s">
        <v>175</v>
      </c>
      <c r="E825" s="245">
        <v>44087</v>
      </c>
      <c r="F825" s="245">
        <v>44087</v>
      </c>
      <c r="G825" s="246" t="s">
        <v>3910</v>
      </c>
      <c r="H825" s="247">
        <v>6270</v>
      </c>
      <c r="I825" s="248">
        <v>10000</v>
      </c>
      <c r="J825" s="248">
        <v>1</v>
      </c>
      <c r="K825" s="249">
        <v>2020</v>
      </c>
      <c r="L825" s="249">
        <v>2020</v>
      </c>
      <c r="M825" s="250" t="s">
        <v>35</v>
      </c>
    </row>
    <row r="826" spans="4:13" x14ac:dyDescent="0.35">
      <c r="D826" s="244" t="s">
        <v>284</v>
      </c>
      <c r="E826" s="245">
        <v>44032</v>
      </c>
      <c r="F826" s="245">
        <v>44032</v>
      </c>
      <c r="G826" s="246" t="s">
        <v>3910</v>
      </c>
      <c r="H826" s="247">
        <v>6270</v>
      </c>
      <c r="I826" s="248">
        <v>10000</v>
      </c>
      <c r="J826" s="248">
        <v>1</v>
      </c>
      <c r="K826" s="249">
        <v>2020</v>
      </c>
      <c r="L826" s="249">
        <v>2020</v>
      </c>
      <c r="M826" s="250" t="s">
        <v>35</v>
      </c>
    </row>
    <row r="827" spans="4:13" x14ac:dyDescent="0.35">
      <c r="D827" s="244" t="s">
        <v>286</v>
      </c>
      <c r="E827" s="245">
        <v>44052</v>
      </c>
      <c r="F827" s="245">
        <v>44052</v>
      </c>
      <c r="G827" s="246" t="s">
        <v>3908</v>
      </c>
      <c r="H827" s="247">
        <v>0</v>
      </c>
      <c r="I827" s="248">
        <v>3730</v>
      </c>
      <c r="J827" s="248">
        <v>1</v>
      </c>
      <c r="K827" s="249">
        <v>2020</v>
      </c>
      <c r="L827" s="249">
        <v>2020</v>
      </c>
      <c r="M827" s="250" t="s">
        <v>35</v>
      </c>
    </row>
    <row r="828" spans="4:13" x14ac:dyDescent="0.35">
      <c r="D828" s="244" t="s">
        <v>353</v>
      </c>
      <c r="E828" s="245">
        <v>44096</v>
      </c>
      <c r="F828" s="245">
        <v>44096</v>
      </c>
      <c r="G828" s="246" t="s">
        <v>3910</v>
      </c>
      <c r="H828" s="247">
        <v>6270</v>
      </c>
      <c r="I828" s="248">
        <v>10000</v>
      </c>
      <c r="J828" s="248">
        <v>1</v>
      </c>
      <c r="K828" s="249">
        <v>2020</v>
      </c>
      <c r="L828" s="249">
        <v>2020</v>
      </c>
      <c r="M828" s="250" t="s">
        <v>35</v>
      </c>
    </row>
    <row r="829" spans="4:13" x14ac:dyDescent="0.35">
      <c r="D829" s="244" t="s">
        <v>490</v>
      </c>
      <c r="E829" s="245">
        <v>44171</v>
      </c>
      <c r="F829" s="245">
        <v>44171</v>
      </c>
      <c r="G829" s="246" t="s">
        <v>3908</v>
      </c>
      <c r="H829" s="247">
        <v>0</v>
      </c>
      <c r="I829" s="248">
        <v>3730</v>
      </c>
      <c r="J829" s="248">
        <v>1</v>
      </c>
      <c r="K829" s="249">
        <v>2020</v>
      </c>
      <c r="L829" s="249">
        <v>2020</v>
      </c>
      <c r="M829" s="250" t="s">
        <v>11</v>
      </c>
    </row>
    <row r="830" spans="4:13" x14ac:dyDescent="0.35">
      <c r="D830" s="244" t="s">
        <v>512</v>
      </c>
      <c r="E830" s="245">
        <v>44181</v>
      </c>
      <c r="F830" s="245">
        <v>44181</v>
      </c>
      <c r="G830" s="246" t="s">
        <v>3910</v>
      </c>
      <c r="H830" s="247">
        <v>6270</v>
      </c>
      <c r="I830" s="248">
        <v>10000</v>
      </c>
      <c r="J830" s="248">
        <v>1</v>
      </c>
      <c r="K830" s="249">
        <v>2020</v>
      </c>
      <c r="L830" s="249">
        <v>2020</v>
      </c>
      <c r="M830" s="250" t="s">
        <v>11</v>
      </c>
    </row>
    <row r="831" spans="4:13" x14ac:dyDescent="0.35">
      <c r="D831" s="244" t="s">
        <v>282</v>
      </c>
      <c r="E831" s="245">
        <v>44050</v>
      </c>
      <c r="F831" s="245">
        <v>44050</v>
      </c>
      <c r="G831" s="246" t="s">
        <v>3910</v>
      </c>
      <c r="H831" s="247">
        <v>6270</v>
      </c>
      <c r="I831" s="248">
        <v>9918</v>
      </c>
      <c r="J831" s="248">
        <v>1</v>
      </c>
      <c r="K831" s="249">
        <v>2020</v>
      </c>
      <c r="L831" s="249">
        <v>2020</v>
      </c>
      <c r="M831" s="250" t="s">
        <v>35</v>
      </c>
    </row>
    <row r="832" spans="4:13" x14ac:dyDescent="0.35">
      <c r="D832" s="244" t="s">
        <v>119</v>
      </c>
      <c r="E832" s="245">
        <v>44185</v>
      </c>
      <c r="F832" s="245">
        <v>44210</v>
      </c>
      <c r="G832" s="246" t="s">
        <v>3910</v>
      </c>
      <c r="H832" s="247">
        <v>6380</v>
      </c>
      <c r="I832" s="248">
        <v>10000</v>
      </c>
      <c r="J832" s="248">
        <v>1</v>
      </c>
      <c r="K832" s="249">
        <v>2020</v>
      </c>
      <c r="L832" s="249">
        <v>2021</v>
      </c>
      <c r="M832" s="250" t="s">
        <v>11</v>
      </c>
    </row>
    <row r="833" spans="4:13" x14ac:dyDescent="0.35">
      <c r="D833" s="244" t="s">
        <v>351</v>
      </c>
      <c r="E833" s="245">
        <v>44098</v>
      </c>
      <c r="F833" s="245">
        <v>44098</v>
      </c>
      <c r="G833" s="246" t="s">
        <v>3910</v>
      </c>
      <c r="H833" s="247">
        <v>6380</v>
      </c>
      <c r="I833" s="248">
        <v>10000</v>
      </c>
      <c r="J833" s="248">
        <v>1</v>
      </c>
      <c r="K833" s="249">
        <v>2020</v>
      </c>
      <c r="L833" s="249">
        <v>2020</v>
      </c>
      <c r="M833" s="250" t="s">
        <v>35</v>
      </c>
    </row>
    <row r="834" spans="4:13" x14ac:dyDescent="0.35">
      <c r="D834" s="244" t="s">
        <v>1133</v>
      </c>
      <c r="E834" s="245">
        <v>44177</v>
      </c>
      <c r="F834" s="245">
        <v>44177</v>
      </c>
      <c r="G834" s="246" t="s">
        <v>3910</v>
      </c>
      <c r="H834" s="247">
        <v>6380</v>
      </c>
      <c r="I834" s="248">
        <v>10000</v>
      </c>
      <c r="J834" s="248">
        <v>1</v>
      </c>
      <c r="K834" s="249">
        <v>2020</v>
      </c>
      <c r="L834" s="249">
        <v>2020</v>
      </c>
      <c r="M834" s="250" t="s">
        <v>11</v>
      </c>
    </row>
    <row r="835" spans="4:13" x14ac:dyDescent="0.35">
      <c r="D835" s="244" t="s">
        <v>312</v>
      </c>
      <c r="E835" s="245">
        <v>44058</v>
      </c>
      <c r="F835" s="245">
        <v>44058</v>
      </c>
      <c r="G835" s="246" t="s">
        <v>3910</v>
      </c>
      <c r="H835" s="247">
        <v>0</v>
      </c>
      <c r="I835" s="248">
        <v>3560</v>
      </c>
      <c r="J835" s="248">
        <v>1</v>
      </c>
      <c r="K835" s="249">
        <v>2020</v>
      </c>
      <c r="L835" s="249">
        <v>2020</v>
      </c>
      <c r="M835" s="250" t="s">
        <v>35</v>
      </c>
    </row>
    <row r="836" spans="4:13" x14ac:dyDescent="0.35">
      <c r="D836" s="244" t="s">
        <v>3873</v>
      </c>
      <c r="E836" s="245">
        <v>43960</v>
      </c>
      <c r="F836" s="245">
        <v>43960</v>
      </c>
      <c r="G836" s="246" t="s">
        <v>3910</v>
      </c>
      <c r="H836" s="247">
        <v>0</v>
      </c>
      <c r="I836" s="248">
        <v>3550</v>
      </c>
      <c r="J836" s="248">
        <v>1</v>
      </c>
      <c r="K836" s="249">
        <v>2020</v>
      </c>
      <c r="L836" s="249">
        <v>2020</v>
      </c>
      <c r="M836" s="250" t="s">
        <v>33</v>
      </c>
    </row>
    <row r="837" spans="4:13" x14ac:dyDescent="0.35">
      <c r="D837" s="244" t="s">
        <v>88</v>
      </c>
      <c r="E837" s="245">
        <v>44115</v>
      </c>
      <c r="F837" s="245">
        <v>44121</v>
      </c>
      <c r="G837" s="246" t="s">
        <v>3910</v>
      </c>
      <c r="H837" s="247">
        <v>0</v>
      </c>
      <c r="I837" s="248">
        <v>3534</v>
      </c>
      <c r="J837" s="248">
        <v>1</v>
      </c>
      <c r="K837" s="249">
        <v>2020</v>
      </c>
      <c r="L837" s="249">
        <v>2020</v>
      </c>
      <c r="M837" s="250" t="s">
        <v>11</v>
      </c>
    </row>
    <row r="838" spans="4:13" x14ac:dyDescent="0.35">
      <c r="D838" s="244" t="s">
        <v>1552</v>
      </c>
      <c r="E838" s="245">
        <v>40313</v>
      </c>
      <c r="F838" s="245">
        <v>40315</v>
      </c>
      <c r="G838" s="246" t="s">
        <v>3910</v>
      </c>
      <c r="H838" s="247">
        <v>56472</v>
      </c>
      <c r="I838" s="248">
        <v>60000</v>
      </c>
      <c r="J838" s="248">
        <v>1</v>
      </c>
      <c r="K838" s="249">
        <v>2010</v>
      </c>
      <c r="L838" s="249">
        <v>2010</v>
      </c>
      <c r="M838" s="250" t="s">
        <v>1227</v>
      </c>
    </row>
    <row r="839" spans="4:13" x14ac:dyDescent="0.35">
      <c r="D839" s="244" t="s">
        <v>2349</v>
      </c>
      <c r="E839" s="245">
        <v>44101</v>
      </c>
      <c r="F839" s="245">
        <v>44294</v>
      </c>
      <c r="G839" s="246" t="s">
        <v>4214</v>
      </c>
      <c r="H839" s="247">
        <v>0</v>
      </c>
      <c r="I839" s="248">
        <v>3528</v>
      </c>
      <c r="J839" s="248">
        <v>1</v>
      </c>
      <c r="K839" s="249">
        <v>2020</v>
      </c>
      <c r="L839" s="249">
        <v>2021</v>
      </c>
      <c r="M839" s="250" t="s">
        <v>35</v>
      </c>
    </row>
    <row r="840" spans="4:13" x14ac:dyDescent="0.35">
      <c r="D840" s="244" t="s">
        <v>2065</v>
      </c>
      <c r="E840" s="245">
        <v>43863</v>
      </c>
      <c r="F840" s="245">
        <v>43868</v>
      </c>
      <c r="G840" s="246" t="s">
        <v>3908</v>
      </c>
      <c r="H840" s="247">
        <v>0</v>
      </c>
      <c r="I840" s="248">
        <v>3500</v>
      </c>
      <c r="J840" s="248">
        <v>1</v>
      </c>
      <c r="K840" s="249">
        <v>2020</v>
      </c>
      <c r="L840" s="249">
        <v>2020</v>
      </c>
      <c r="M840" s="250" t="s">
        <v>28</v>
      </c>
    </row>
    <row r="841" spans="4:13" x14ac:dyDescent="0.35">
      <c r="D841" s="244" t="s">
        <v>183</v>
      </c>
      <c r="E841" s="245">
        <v>44111</v>
      </c>
      <c r="F841" s="245">
        <v>44111</v>
      </c>
      <c r="G841" s="246" t="s">
        <v>3910</v>
      </c>
      <c r="H841" s="247">
        <v>0</v>
      </c>
      <c r="I841" s="248">
        <v>3438</v>
      </c>
      <c r="J841" s="248">
        <v>1</v>
      </c>
      <c r="K841" s="249">
        <v>2020</v>
      </c>
      <c r="L841" s="249">
        <v>2020</v>
      </c>
      <c r="M841" s="250" t="s">
        <v>11</v>
      </c>
    </row>
    <row r="842" spans="4:13" x14ac:dyDescent="0.35">
      <c r="D842" s="244" t="s">
        <v>356</v>
      </c>
      <c r="E842" s="245">
        <v>44091</v>
      </c>
      <c r="F842" s="245">
        <v>44091</v>
      </c>
      <c r="G842" s="246" t="s">
        <v>3910</v>
      </c>
      <c r="H842" s="247">
        <v>6270</v>
      </c>
      <c r="I842" s="248">
        <v>9640</v>
      </c>
      <c r="J842" s="248">
        <v>1</v>
      </c>
      <c r="K842" s="249">
        <v>2020</v>
      </c>
      <c r="L842" s="249">
        <v>2020</v>
      </c>
      <c r="M842" s="250" t="s">
        <v>35</v>
      </c>
    </row>
    <row r="843" spans="4:13" x14ac:dyDescent="0.35">
      <c r="D843" s="244" t="s">
        <v>144</v>
      </c>
      <c r="E843" s="245">
        <v>43915</v>
      </c>
      <c r="F843" s="245">
        <v>43916</v>
      </c>
      <c r="G843" s="246" t="s">
        <v>3910</v>
      </c>
      <c r="H843" s="247">
        <v>0</v>
      </c>
      <c r="I843" s="248">
        <v>3300</v>
      </c>
      <c r="J843" s="248">
        <v>1</v>
      </c>
      <c r="K843" s="249">
        <v>2020</v>
      </c>
      <c r="L843" s="249">
        <v>2020</v>
      </c>
      <c r="M843" s="250" t="s">
        <v>28</v>
      </c>
    </row>
    <row r="844" spans="4:13" x14ac:dyDescent="0.35">
      <c r="D844" s="244" t="s">
        <v>300</v>
      </c>
      <c r="E844" s="245">
        <v>44049</v>
      </c>
      <c r="F844" s="245">
        <v>44049</v>
      </c>
      <c r="G844" s="246" t="s">
        <v>3910</v>
      </c>
      <c r="H844" s="247">
        <v>8000</v>
      </c>
      <c r="I844" s="248">
        <v>11300</v>
      </c>
      <c r="J844" s="248">
        <v>1</v>
      </c>
      <c r="K844" s="249">
        <v>2020</v>
      </c>
      <c r="L844" s="249">
        <v>2020</v>
      </c>
      <c r="M844" s="250" t="s">
        <v>35</v>
      </c>
    </row>
    <row r="845" spans="4:13" x14ac:dyDescent="0.35">
      <c r="D845" s="244" t="s">
        <v>365</v>
      </c>
      <c r="E845" s="245">
        <v>44104</v>
      </c>
      <c r="F845" s="245">
        <v>44104</v>
      </c>
      <c r="G845" s="246" t="s">
        <v>3910</v>
      </c>
      <c r="H845" s="247">
        <v>0</v>
      </c>
      <c r="I845" s="248">
        <v>3254</v>
      </c>
      <c r="J845" s="248">
        <v>1</v>
      </c>
      <c r="K845" s="249">
        <v>2020</v>
      </c>
      <c r="L845" s="249">
        <v>2020</v>
      </c>
      <c r="M845" s="250" t="s">
        <v>35</v>
      </c>
    </row>
    <row r="846" spans="4:13" x14ac:dyDescent="0.35">
      <c r="D846" s="244" t="s">
        <v>367</v>
      </c>
      <c r="E846" s="245">
        <v>44086</v>
      </c>
      <c r="F846" s="245">
        <v>44086</v>
      </c>
      <c r="G846" s="246" t="s">
        <v>3910</v>
      </c>
      <c r="H846" s="247">
        <v>0</v>
      </c>
      <c r="I846" s="248">
        <v>3250</v>
      </c>
      <c r="J846" s="248">
        <v>1</v>
      </c>
      <c r="K846" s="249">
        <v>2020</v>
      </c>
      <c r="L846" s="249">
        <v>2020</v>
      </c>
      <c r="M846" s="250" t="s">
        <v>35</v>
      </c>
    </row>
    <row r="847" spans="4:13" x14ac:dyDescent="0.35">
      <c r="D847" s="244" t="s">
        <v>394</v>
      </c>
      <c r="E847" s="245">
        <v>44122</v>
      </c>
      <c r="F847" s="245">
        <v>44122</v>
      </c>
      <c r="G847" s="246" t="s">
        <v>3910</v>
      </c>
      <c r="H847" s="247">
        <v>0</v>
      </c>
      <c r="I847" s="248">
        <v>3150</v>
      </c>
      <c r="J847" s="248">
        <v>1</v>
      </c>
      <c r="K847" s="249">
        <v>2020</v>
      </c>
      <c r="L847" s="249">
        <v>2020</v>
      </c>
      <c r="M847" s="250" t="s">
        <v>11</v>
      </c>
    </row>
    <row r="848" spans="4:13" x14ac:dyDescent="0.35">
      <c r="D848" s="244" t="s">
        <v>126</v>
      </c>
      <c r="E848" s="245">
        <v>44192</v>
      </c>
      <c r="F848" s="245">
        <v>44207</v>
      </c>
      <c r="G848" s="246" t="s">
        <v>3910</v>
      </c>
      <c r="H848" s="247">
        <v>0</v>
      </c>
      <c r="I848" s="248">
        <v>3140</v>
      </c>
      <c r="J848" s="248">
        <v>1</v>
      </c>
      <c r="K848" s="249">
        <v>2020</v>
      </c>
      <c r="L848" s="249">
        <v>2021</v>
      </c>
      <c r="M848" s="250" t="s">
        <v>11</v>
      </c>
    </row>
    <row r="849" spans="4:13" x14ac:dyDescent="0.35">
      <c r="D849" s="244" t="s">
        <v>524</v>
      </c>
      <c r="E849" s="245">
        <v>44189</v>
      </c>
      <c r="F849" s="245">
        <v>44189</v>
      </c>
      <c r="G849" s="246" t="s">
        <v>3910</v>
      </c>
      <c r="H849" s="247">
        <v>0</v>
      </c>
      <c r="I849" s="248">
        <v>3140</v>
      </c>
      <c r="J849" s="248">
        <v>1</v>
      </c>
      <c r="K849" s="249">
        <v>2020</v>
      </c>
      <c r="L849" s="249">
        <v>2020</v>
      </c>
      <c r="M849" s="250" t="s">
        <v>11</v>
      </c>
    </row>
    <row r="850" spans="4:13" x14ac:dyDescent="0.35">
      <c r="D850" s="244" t="s">
        <v>1162</v>
      </c>
      <c r="E850" s="245">
        <v>44179</v>
      </c>
      <c r="F850" s="245">
        <v>44179</v>
      </c>
      <c r="G850" s="246" t="s">
        <v>3908</v>
      </c>
      <c r="H850" s="247">
        <v>0</v>
      </c>
      <c r="I850" s="248">
        <v>3012</v>
      </c>
      <c r="J850" s="248">
        <v>1</v>
      </c>
      <c r="K850" s="249">
        <v>2020</v>
      </c>
      <c r="L850" s="249">
        <v>2020</v>
      </c>
      <c r="M850" s="250" t="s">
        <v>11</v>
      </c>
    </row>
    <row r="851" spans="4:13" x14ac:dyDescent="0.35">
      <c r="D851" s="244" t="s">
        <v>166</v>
      </c>
      <c r="E851" s="245">
        <v>44030</v>
      </c>
      <c r="F851" s="245">
        <v>44030</v>
      </c>
      <c r="G851" s="246" t="s">
        <v>3908</v>
      </c>
      <c r="H851" s="247">
        <v>0</v>
      </c>
      <c r="I851" s="248">
        <v>3010</v>
      </c>
      <c r="J851" s="248">
        <v>1</v>
      </c>
      <c r="K851" s="249">
        <v>2020</v>
      </c>
      <c r="L851" s="249">
        <v>2020</v>
      </c>
      <c r="M851" s="250" t="s">
        <v>35</v>
      </c>
    </row>
    <row r="852" spans="4:13" x14ac:dyDescent="0.35">
      <c r="D852" s="244" t="s">
        <v>79</v>
      </c>
      <c r="E852" s="245">
        <v>44097</v>
      </c>
      <c r="F852" s="245">
        <v>44099</v>
      </c>
      <c r="G852" s="246" t="s">
        <v>3910</v>
      </c>
      <c r="H852" s="247">
        <v>0</v>
      </c>
      <c r="I852" s="248">
        <v>3000</v>
      </c>
      <c r="J852" s="248">
        <v>1</v>
      </c>
      <c r="K852" s="249">
        <v>2020</v>
      </c>
      <c r="L852" s="249">
        <v>2020</v>
      </c>
      <c r="M852" s="250" t="s">
        <v>35</v>
      </c>
    </row>
    <row r="853" spans="4:13" x14ac:dyDescent="0.35">
      <c r="D853" s="244" t="s">
        <v>230</v>
      </c>
      <c r="E853" s="245">
        <v>43989</v>
      </c>
      <c r="F853" s="245">
        <v>43989</v>
      </c>
      <c r="G853" s="246" t="s">
        <v>3910</v>
      </c>
      <c r="H853" s="247">
        <v>-2000</v>
      </c>
      <c r="I853" s="248">
        <v>1000</v>
      </c>
      <c r="J853" s="248">
        <v>1</v>
      </c>
      <c r="K853" s="249">
        <v>2020</v>
      </c>
      <c r="L853" s="249">
        <v>2020</v>
      </c>
      <c r="M853" s="250" t="s">
        <v>33</v>
      </c>
    </row>
    <row r="854" spans="4:13" x14ac:dyDescent="0.35">
      <c r="D854" s="244" t="s">
        <v>451</v>
      </c>
      <c r="E854" s="245">
        <v>44159</v>
      </c>
      <c r="F854" s="245">
        <v>44159</v>
      </c>
      <c r="G854" s="246" t="s">
        <v>3910</v>
      </c>
      <c r="H854" s="247">
        <v>0</v>
      </c>
      <c r="I854" s="248">
        <v>3000</v>
      </c>
      <c r="J854" s="248">
        <v>1</v>
      </c>
      <c r="K854" s="249">
        <v>2020</v>
      </c>
      <c r="L854" s="249">
        <v>2020</v>
      </c>
      <c r="M854" s="250" t="s">
        <v>11</v>
      </c>
    </row>
    <row r="855" spans="4:13" x14ac:dyDescent="0.35">
      <c r="D855" s="244" t="s">
        <v>1147</v>
      </c>
      <c r="E855" s="245">
        <v>44182</v>
      </c>
      <c r="F855" s="245">
        <v>44182</v>
      </c>
      <c r="G855" s="246" t="s">
        <v>3910</v>
      </c>
      <c r="H855" s="247">
        <v>0</v>
      </c>
      <c r="I855" s="248">
        <v>3000</v>
      </c>
      <c r="J855" s="248">
        <v>1</v>
      </c>
      <c r="K855" s="249">
        <v>2020</v>
      </c>
      <c r="L855" s="249">
        <v>2020</v>
      </c>
      <c r="M855" s="250" t="s">
        <v>11</v>
      </c>
    </row>
    <row r="856" spans="4:13" x14ac:dyDescent="0.35">
      <c r="D856" s="244" t="s">
        <v>3726</v>
      </c>
      <c r="E856" s="245">
        <v>44513</v>
      </c>
      <c r="F856" s="245">
        <v>44517</v>
      </c>
      <c r="G856" s="246" t="s">
        <v>3910</v>
      </c>
      <c r="H856" s="247">
        <v>0</v>
      </c>
      <c r="I856" s="248">
        <v>3000</v>
      </c>
      <c r="J856" s="248">
        <v>1</v>
      </c>
      <c r="K856" s="249">
        <v>2021</v>
      </c>
      <c r="L856" s="249">
        <v>2021</v>
      </c>
      <c r="M856" s="250" t="s">
        <v>3138</v>
      </c>
    </row>
    <row r="857" spans="4:13" x14ac:dyDescent="0.35">
      <c r="D857" s="244" t="s">
        <v>954</v>
      </c>
      <c r="E857" s="245">
        <v>43845</v>
      </c>
      <c r="F857" s="245">
        <v>43845</v>
      </c>
      <c r="G857" s="246" t="s">
        <v>3910</v>
      </c>
      <c r="H857" s="247">
        <v>0</v>
      </c>
      <c r="I857" s="248">
        <v>2980</v>
      </c>
      <c r="J857" s="248">
        <v>1</v>
      </c>
      <c r="K857" s="249">
        <v>2020</v>
      </c>
      <c r="L857" s="249">
        <v>2020</v>
      </c>
      <c r="M857" s="250" t="s">
        <v>28</v>
      </c>
    </row>
    <row r="858" spans="4:13" x14ac:dyDescent="0.35">
      <c r="D858" s="244" t="s">
        <v>1198</v>
      </c>
      <c r="E858" s="245">
        <v>44187</v>
      </c>
      <c r="F858" s="245">
        <v>44201</v>
      </c>
      <c r="G858" s="246" t="s">
        <v>3910</v>
      </c>
      <c r="H858" s="247">
        <v>0</v>
      </c>
      <c r="I858" s="248">
        <v>2980</v>
      </c>
      <c r="J858" s="248">
        <v>1</v>
      </c>
      <c r="K858" s="249">
        <v>2020</v>
      </c>
      <c r="L858" s="249">
        <v>2021</v>
      </c>
      <c r="M858" s="250" t="s">
        <v>11</v>
      </c>
    </row>
    <row r="859" spans="4:13" x14ac:dyDescent="0.35">
      <c r="D859" s="244" t="s">
        <v>378</v>
      </c>
      <c r="E859" s="245">
        <v>44114</v>
      </c>
      <c r="F859" s="245">
        <v>44114</v>
      </c>
      <c r="G859" s="246" t="s">
        <v>3910</v>
      </c>
      <c r="H859" s="247">
        <v>146500</v>
      </c>
      <c r="I859" s="248">
        <v>149450</v>
      </c>
      <c r="J859" s="248">
        <v>1</v>
      </c>
      <c r="K859" s="249">
        <v>2020</v>
      </c>
      <c r="L859" s="249">
        <v>2020</v>
      </c>
      <c r="M859" s="250" t="s">
        <v>11</v>
      </c>
    </row>
    <row r="860" spans="4:13" x14ac:dyDescent="0.35">
      <c r="D860" s="244" t="s">
        <v>1426</v>
      </c>
      <c r="E860" s="245">
        <v>44059</v>
      </c>
      <c r="F860" s="245">
        <v>44258</v>
      </c>
      <c r="G860" s="246" t="s">
        <v>3910</v>
      </c>
      <c r="H860" s="247">
        <v>29190</v>
      </c>
      <c r="I860" s="248">
        <v>32100</v>
      </c>
      <c r="J860" s="248">
        <v>1</v>
      </c>
      <c r="K860" s="249">
        <v>2020</v>
      </c>
      <c r="L860" s="249">
        <v>2021</v>
      </c>
      <c r="M860" s="250" t="s">
        <v>35</v>
      </c>
    </row>
    <row r="861" spans="4:13" x14ac:dyDescent="0.35">
      <c r="D861" s="244" t="s">
        <v>1563</v>
      </c>
      <c r="E861" s="245">
        <v>40525</v>
      </c>
      <c r="F861" s="245">
        <v>40526</v>
      </c>
      <c r="G861" s="246" t="s">
        <v>3908</v>
      </c>
      <c r="H861" s="247">
        <v>0</v>
      </c>
      <c r="I861" s="248">
        <v>2900</v>
      </c>
      <c r="J861" s="248">
        <v>1</v>
      </c>
      <c r="K861" s="249">
        <v>2010</v>
      </c>
      <c r="L861" s="249">
        <v>2010</v>
      </c>
      <c r="M861" s="250" t="s">
        <v>1560</v>
      </c>
    </row>
    <row r="862" spans="4:13" x14ac:dyDescent="0.35">
      <c r="D862" s="244" t="s">
        <v>216</v>
      </c>
      <c r="E862" s="245">
        <v>43941</v>
      </c>
      <c r="F862" s="245">
        <v>43941</v>
      </c>
      <c r="G862" s="246" t="s">
        <v>3908</v>
      </c>
      <c r="H862" s="247">
        <v>8550</v>
      </c>
      <c r="I862" s="248">
        <v>11410</v>
      </c>
      <c r="J862" s="248">
        <v>1</v>
      </c>
      <c r="K862" s="249">
        <v>2020</v>
      </c>
      <c r="L862" s="249">
        <v>2020</v>
      </c>
      <c r="M862" s="250" t="s">
        <v>33</v>
      </c>
    </row>
    <row r="863" spans="4:13" x14ac:dyDescent="0.35">
      <c r="D863" s="244" t="s">
        <v>325</v>
      </c>
      <c r="E863" s="245">
        <v>44074</v>
      </c>
      <c r="F863" s="245">
        <v>44074</v>
      </c>
      <c r="G863" s="246" t="s">
        <v>3910</v>
      </c>
      <c r="H863" s="247">
        <v>8550</v>
      </c>
      <c r="I863" s="248">
        <v>11390</v>
      </c>
      <c r="J863" s="248">
        <v>1</v>
      </c>
      <c r="K863" s="249">
        <v>2020</v>
      </c>
      <c r="L863" s="249">
        <v>2020</v>
      </c>
      <c r="M863" s="250" t="s">
        <v>35</v>
      </c>
    </row>
    <row r="864" spans="4:13" x14ac:dyDescent="0.35">
      <c r="D864" s="244" t="s">
        <v>499</v>
      </c>
      <c r="E864" s="245">
        <v>44169</v>
      </c>
      <c r="F864" s="245">
        <v>44169</v>
      </c>
      <c r="G864" s="246" t="s">
        <v>3908</v>
      </c>
      <c r="H864" s="247">
        <v>7000</v>
      </c>
      <c r="I864" s="248">
        <v>9832</v>
      </c>
      <c r="J864" s="248">
        <v>1</v>
      </c>
      <c r="K864" s="249">
        <v>2020</v>
      </c>
      <c r="L864" s="249">
        <v>2020</v>
      </c>
      <c r="M864" s="250" t="s">
        <v>11</v>
      </c>
    </row>
    <row r="865" spans="4:13" x14ac:dyDescent="0.35">
      <c r="D865" s="244" t="s">
        <v>131</v>
      </c>
      <c r="E865" s="245">
        <v>43917</v>
      </c>
      <c r="F865" s="245">
        <v>43917</v>
      </c>
      <c r="G865" s="246" t="s">
        <v>3908</v>
      </c>
      <c r="H865" s="247">
        <v>8550</v>
      </c>
      <c r="I865" s="248">
        <v>11374</v>
      </c>
      <c r="J865" s="248">
        <v>1</v>
      </c>
      <c r="K865" s="249">
        <v>2020</v>
      </c>
      <c r="L865" s="249">
        <v>2020</v>
      </c>
      <c r="M865" s="250" t="s">
        <v>28</v>
      </c>
    </row>
    <row r="866" spans="4:13" x14ac:dyDescent="0.35">
      <c r="D866" s="244" t="s">
        <v>165</v>
      </c>
      <c r="E866" s="245">
        <v>44029</v>
      </c>
      <c r="F866" s="245">
        <v>44029</v>
      </c>
      <c r="G866" s="246" t="s">
        <v>3910</v>
      </c>
      <c r="H866" s="247">
        <v>0</v>
      </c>
      <c r="I866" s="248">
        <v>2730</v>
      </c>
      <c r="J866" s="248">
        <v>1</v>
      </c>
      <c r="K866" s="249">
        <v>2020</v>
      </c>
      <c r="L866" s="249">
        <v>2020</v>
      </c>
      <c r="M866" s="250" t="s">
        <v>35</v>
      </c>
    </row>
    <row r="867" spans="4:13" x14ac:dyDescent="0.35">
      <c r="D867" s="244" t="s">
        <v>489</v>
      </c>
      <c r="E867" s="245">
        <v>44172</v>
      </c>
      <c r="F867" s="245">
        <v>44172</v>
      </c>
      <c r="G867" s="246" t="s">
        <v>3908</v>
      </c>
      <c r="H867" s="247">
        <v>0</v>
      </c>
      <c r="I867" s="248">
        <v>2720</v>
      </c>
      <c r="J867" s="248">
        <v>1</v>
      </c>
      <c r="K867" s="249">
        <v>2020</v>
      </c>
      <c r="L867" s="249">
        <v>2020</v>
      </c>
      <c r="M867" s="250" t="s">
        <v>11</v>
      </c>
    </row>
    <row r="868" spans="4:13" x14ac:dyDescent="0.35">
      <c r="D868" s="244" t="s">
        <v>188</v>
      </c>
      <c r="E868" s="245">
        <v>44119</v>
      </c>
      <c r="F868" s="245">
        <v>44119</v>
      </c>
      <c r="G868" s="246" t="s">
        <v>3908</v>
      </c>
      <c r="H868" s="247">
        <v>0</v>
      </c>
      <c r="I868" s="248">
        <v>2688</v>
      </c>
      <c r="J868" s="248">
        <v>1</v>
      </c>
      <c r="K868" s="249">
        <v>2020</v>
      </c>
      <c r="L868" s="249">
        <v>2020</v>
      </c>
      <c r="M868" s="250" t="s">
        <v>11</v>
      </c>
    </row>
    <row r="869" spans="4:13" x14ac:dyDescent="0.35">
      <c r="D869" s="244" t="s">
        <v>387</v>
      </c>
      <c r="E869" s="245">
        <v>44121</v>
      </c>
      <c r="F869" s="245">
        <v>44121</v>
      </c>
      <c r="G869" s="246" t="s">
        <v>3910</v>
      </c>
      <c r="H869" s="247">
        <v>0</v>
      </c>
      <c r="I869" s="248">
        <v>2630</v>
      </c>
      <c r="J869" s="248">
        <v>1</v>
      </c>
      <c r="K869" s="249">
        <v>2020</v>
      </c>
      <c r="L869" s="249">
        <v>2020</v>
      </c>
      <c r="M869" s="250" t="s">
        <v>11</v>
      </c>
    </row>
    <row r="870" spans="4:13" x14ac:dyDescent="0.35">
      <c r="D870" s="244" t="s">
        <v>1171</v>
      </c>
      <c r="E870" s="245">
        <v>44030</v>
      </c>
      <c r="F870" s="245">
        <v>44030</v>
      </c>
      <c r="G870" s="246" t="s">
        <v>658</v>
      </c>
      <c r="H870" s="247">
        <v>0</v>
      </c>
      <c r="I870" s="248">
        <v>2621</v>
      </c>
      <c r="J870" s="248">
        <v>1</v>
      </c>
      <c r="K870" s="249">
        <v>2020</v>
      </c>
      <c r="L870" s="249">
        <v>2020</v>
      </c>
      <c r="M870" s="250" t="s">
        <v>35</v>
      </c>
    </row>
    <row r="871" spans="4:13" x14ac:dyDescent="0.35">
      <c r="D871" s="244" t="s">
        <v>288</v>
      </c>
      <c r="E871" s="245">
        <v>44036</v>
      </c>
      <c r="F871" s="245">
        <v>44036</v>
      </c>
      <c r="G871" s="246" t="s">
        <v>3910</v>
      </c>
      <c r="H871" s="247">
        <v>0</v>
      </c>
      <c r="I871" s="248">
        <v>2590</v>
      </c>
      <c r="J871" s="248">
        <v>1</v>
      </c>
      <c r="K871" s="249">
        <v>2020</v>
      </c>
      <c r="L871" s="249">
        <v>2020</v>
      </c>
      <c r="M871" s="250" t="s">
        <v>35</v>
      </c>
    </row>
    <row r="872" spans="4:13" x14ac:dyDescent="0.35">
      <c r="D872" s="244" t="s">
        <v>238</v>
      </c>
      <c r="E872" s="245">
        <v>43995</v>
      </c>
      <c r="F872" s="245">
        <v>43995</v>
      </c>
      <c r="G872" s="246" t="s">
        <v>3908</v>
      </c>
      <c r="H872" s="247">
        <v>0</v>
      </c>
      <c r="I872" s="248">
        <v>2581</v>
      </c>
      <c r="J872" s="248">
        <v>1</v>
      </c>
      <c r="K872" s="249">
        <v>2020</v>
      </c>
      <c r="L872" s="249">
        <v>2020</v>
      </c>
      <c r="M872" s="250" t="s">
        <v>33</v>
      </c>
    </row>
    <row r="873" spans="4:13" x14ac:dyDescent="0.35">
      <c r="D873" s="244" t="s">
        <v>1494</v>
      </c>
      <c r="E873" s="245">
        <v>43224</v>
      </c>
      <c r="F873" s="245">
        <v>43224</v>
      </c>
      <c r="G873" s="246" t="s">
        <v>4248</v>
      </c>
      <c r="H873" s="247">
        <v>0</v>
      </c>
      <c r="I873" s="248">
        <v>2509.1999999999998</v>
      </c>
      <c r="J873" s="248">
        <v>1</v>
      </c>
      <c r="K873" s="249">
        <v>2018</v>
      </c>
      <c r="L873" s="249">
        <v>2018</v>
      </c>
      <c r="M873" s="250" t="s">
        <v>49</v>
      </c>
    </row>
    <row r="874" spans="4:13" x14ac:dyDescent="0.35">
      <c r="D874" s="244" t="s">
        <v>6771</v>
      </c>
      <c r="E874" s="245">
        <v>44804</v>
      </c>
      <c r="F874" s="245">
        <v>44805</v>
      </c>
      <c r="G874" s="246" t="s">
        <v>3910</v>
      </c>
      <c r="H874" s="247">
        <v>7000</v>
      </c>
      <c r="I874" s="248">
        <v>9500</v>
      </c>
      <c r="J874" s="248">
        <v>1</v>
      </c>
      <c r="K874" s="249">
        <v>2022</v>
      </c>
      <c r="L874" s="249">
        <v>2022</v>
      </c>
      <c r="M874" s="250" t="s">
        <v>6643</v>
      </c>
    </row>
    <row r="875" spans="4:13" x14ac:dyDescent="0.35">
      <c r="D875" s="244" t="s">
        <v>1047</v>
      </c>
      <c r="E875" s="245">
        <v>43874</v>
      </c>
      <c r="F875" s="245">
        <v>43874</v>
      </c>
      <c r="G875" s="246" t="s">
        <v>3910</v>
      </c>
      <c r="H875" s="247">
        <v>0</v>
      </c>
      <c r="I875" s="248">
        <v>2465</v>
      </c>
      <c r="J875" s="248">
        <v>1</v>
      </c>
      <c r="K875" s="249">
        <v>2020</v>
      </c>
      <c r="L875" s="249">
        <v>2020</v>
      </c>
      <c r="M875" s="250" t="s">
        <v>28</v>
      </c>
    </row>
    <row r="876" spans="4:13" x14ac:dyDescent="0.35">
      <c r="D876" s="244" t="s">
        <v>652</v>
      </c>
      <c r="E876" s="245">
        <v>43924</v>
      </c>
      <c r="F876" s="245">
        <v>43924</v>
      </c>
      <c r="G876" s="246" t="s">
        <v>3908</v>
      </c>
      <c r="H876" s="247">
        <v>0</v>
      </c>
      <c r="I876" s="248">
        <v>2440</v>
      </c>
      <c r="J876" s="248">
        <v>1</v>
      </c>
      <c r="K876" s="249">
        <v>2020</v>
      </c>
      <c r="L876" s="249">
        <v>2020</v>
      </c>
      <c r="M876" s="250" t="s">
        <v>33</v>
      </c>
    </row>
    <row r="877" spans="4:13" x14ac:dyDescent="0.35">
      <c r="D877" s="244" t="s">
        <v>519</v>
      </c>
      <c r="E877" s="245">
        <v>44170</v>
      </c>
      <c r="F877" s="245">
        <v>44170</v>
      </c>
      <c r="G877" s="246" t="s">
        <v>3910</v>
      </c>
      <c r="H877" s="247">
        <v>0</v>
      </c>
      <c r="I877" s="248">
        <v>2410</v>
      </c>
      <c r="J877" s="248">
        <v>1</v>
      </c>
      <c r="K877" s="249">
        <v>2020</v>
      </c>
      <c r="L877" s="249">
        <v>2020</v>
      </c>
      <c r="M877" s="250" t="s">
        <v>11</v>
      </c>
    </row>
    <row r="878" spans="4:13" x14ac:dyDescent="0.35">
      <c r="D878" s="244" t="s">
        <v>666</v>
      </c>
      <c r="E878" s="245">
        <v>42606</v>
      </c>
      <c r="F878" s="245">
        <v>42606</v>
      </c>
      <c r="G878" s="246" t="s">
        <v>4195</v>
      </c>
      <c r="H878" s="247">
        <v>87140</v>
      </c>
      <c r="I878" s="248">
        <v>89518.92</v>
      </c>
      <c r="J878" s="248">
        <v>1</v>
      </c>
      <c r="K878" s="249">
        <v>2016</v>
      </c>
      <c r="L878" s="249">
        <v>2016</v>
      </c>
      <c r="M878" s="250" t="s">
        <v>667</v>
      </c>
    </row>
    <row r="879" spans="4:13" x14ac:dyDescent="0.35">
      <c r="D879" s="244" t="s">
        <v>3903</v>
      </c>
      <c r="E879" s="245">
        <v>44353</v>
      </c>
      <c r="F879" s="245">
        <v>44357</v>
      </c>
      <c r="G879" s="246" t="s">
        <v>3908</v>
      </c>
      <c r="H879" s="247">
        <v>0</v>
      </c>
      <c r="I879" s="248">
        <v>2375</v>
      </c>
      <c r="J879" s="248">
        <v>1</v>
      </c>
      <c r="K879" s="249">
        <v>2021</v>
      </c>
      <c r="L879" s="249">
        <v>2021</v>
      </c>
      <c r="M879" s="250" t="s">
        <v>2250</v>
      </c>
    </row>
    <row r="880" spans="4:13" x14ac:dyDescent="0.35">
      <c r="D880" s="244" t="s">
        <v>849</v>
      </c>
      <c r="E880" s="245">
        <v>43967</v>
      </c>
      <c r="F880" s="245">
        <v>43967</v>
      </c>
      <c r="G880" s="246" t="s">
        <v>3910</v>
      </c>
      <c r="H880" s="247">
        <v>6270</v>
      </c>
      <c r="I880" s="248">
        <v>8610</v>
      </c>
      <c r="J880" s="248">
        <v>1</v>
      </c>
      <c r="K880" s="249">
        <v>2020</v>
      </c>
      <c r="L880" s="249">
        <v>2020</v>
      </c>
      <c r="M880" s="250" t="s">
        <v>33</v>
      </c>
    </row>
    <row r="881" spans="4:13" x14ac:dyDescent="0.35">
      <c r="D881" s="244" t="s">
        <v>6676</v>
      </c>
      <c r="E881" s="245">
        <v>44740</v>
      </c>
      <c r="F881" s="245">
        <v>44761</v>
      </c>
      <c r="G881" s="246" t="s">
        <v>3910</v>
      </c>
      <c r="H881" s="247">
        <v>20044</v>
      </c>
      <c r="I881" s="248">
        <v>22364</v>
      </c>
      <c r="J881" s="248">
        <v>1</v>
      </c>
      <c r="K881" s="249">
        <v>2022</v>
      </c>
      <c r="L881" s="249">
        <v>2022</v>
      </c>
      <c r="M881" s="250" t="s">
        <v>6406</v>
      </c>
    </row>
    <row r="882" spans="4:13" x14ac:dyDescent="0.35">
      <c r="D882" s="244" t="s">
        <v>205</v>
      </c>
      <c r="E882" s="245">
        <v>44079</v>
      </c>
      <c r="F882" s="245">
        <v>44079</v>
      </c>
      <c r="G882" s="246" t="s">
        <v>3908</v>
      </c>
      <c r="H882" s="247">
        <v>236916</v>
      </c>
      <c r="I882" s="248">
        <v>239220</v>
      </c>
      <c r="J882" s="248">
        <v>1</v>
      </c>
      <c r="K882" s="249">
        <v>2020</v>
      </c>
      <c r="L882" s="249">
        <v>2020</v>
      </c>
      <c r="M882" s="250" t="s">
        <v>35</v>
      </c>
    </row>
    <row r="883" spans="4:13" x14ac:dyDescent="0.35">
      <c r="D883" s="244" t="s">
        <v>158</v>
      </c>
      <c r="E883" s="245">
        <v>43896</v>
      </c>
      <c r="F883" s="245">
        <v>43896</v>
      </c>
      <c r="G883" s="246" t="s">
        <v>3910</v>
      </c>
      <c r="H883" s="247">
        <v>0</v>
      </c>
      <c r="I883" s="248">
        <v>2251</v>
      </c>
      <c r="J883" s="248">
        <v>1</v>
      </c>
      <c r="K883" s="249">
        <v>2020</v>
      </c>
      <c r="L883" s="249">
        <v>2020</v>
      </c>
      <c r="M883" s="250" t="s">
        <v>28</v>
      </c>
    </row>
    <row r="884" spans="4:13" x14ac:dyDescent="0.35">
      <c r="D884" s="244" t="s">
        <v>615</v>
      </c>
      <c r="E884" s="245">
        <v>44189</v>
      </c>
      <c r="F884" s="245">
        <v>44195</v>
      </c>
      <c r="G884" s="246" t="s">
        <v>3910</v>
      </c>
      <c r="H884" s="247">
        <v>0</v>
      </c>
      <c r="I884" s="248">
        <v>2220</v>
      </c>
      <c r="J884" s="248">
        <v>1</v>
      </c>
      <c r="K884" s="249">
        <v>2020</v>
      </c>
      <c r="L884" s="249">
        <v>2020</v>
      </c>
      <c r="M884" s="250" t="s">
        <v>11</v>
      </c>
    </row>
    <row r="885" spans="4:13" x14ac:dyDescent="0.35">
      <c r="D885" s="244" t="s">
        <v>1163</v>
      </c>
      <c r="E885" s="245">
        <v>44173</v>
      </c>
      <c r="F885" s="245">
        <v>44173</v>
      </c>
      <c r="G885" s="246" t="s">
        <v>3910</v>
      </c>
      <c r="H885" s="247">
        <v>0</v>
      </c>
      <c r="I885" s="248">
        <v>2189</v>
      </c>
      <c r="J885" s="248">
        <v>1</v>
      </c>
      <c r="K885" s="249">
        <v>2020</v>
      </c>
      <c r="L885" s="249">
        <v>2020</v>
      </c>
      <c r="M885" s="250" t="s">
        <v>11</v>
      </c>
    </row>
    <row r="886" spans="4:13" x14ac:dyDescent="0.35">
      <c r="D886" s="244" t="s">
        <v>2233</v>
      </c>
      <c r="E886" s="245">
        <v>43951</v>
      </c>
      <c r="F886" s="245">
        <v>44247</v>
      </c>
      <c r="G886" s="246" t="s">
        <v>4214</v>
      </c>
      <c r="H886" s="247">
        <v>1894</v>
      </c>
      <c r="I886" s="248">
        <v>4000</v>
      </c>
      <c r="J886" s="248">
        <v>1</v>
      </c>
      <c r="K886" s="249">
        <v>2020</v>
      </c>
      <c r="L886" s="249">
        <v>2021</v>
      </c>
      <c r="M886" s="250" t="s">
        <v>33</v>
      </c>
    </row>
    <row r="887" spans="4:13" x14ac:dyDescent="0.35">
      <c r="D887" s="244" t="s">
        <v>3869</v>
      </c>
      <c r="E887" s="245">
        <v>44080</v>
      </c>
      <c r="F887" s="245">
        <v>44080</v>
      </c>
      <c r="G887" s="246" t="s">
        <v>3908</v>
      </c>
      <c r="H887" s="247">
        <v>0</v>
      </c>
      <c r="I887" s="248">
        <v>2050</v>
      </c>
      <c r="J887" s="248">
        <v>1</v>
      </c>
      <c r="K887" s="249">
        <v>2020</v>
      </c>
      <c r="L887" s="249">
        <v>2020</v>
      </c>
      <c r="M887" s="250" t="s">
        <v>35</v>
      </c>
    </row>
    <row r="888" spans="4:13" x14ac:dyDescent="0.35">
      <c r="D888" s="244" t="s">
        <v>62</v>
      </c>
      <c r="E888" s="245">
        <v>44128</v>
      </c>
      <c r="F888" s="245">
        <v>44130</v>
      </c>
      <c r="G888" s="246" t="s">
        <v>3908</v>
      </c>
      <c r="H888" s="247">
        <v>8000</v>
      </c>
      <c r="I888" s="248">
        <v>10000</v>
      </c>
      <c r="J888" s="248">
        <v>1</v>
      </c>
      <c r="K888" s="249">
        <v>2020</v>
      </c>
      <c r="L888" s="249">
        <v>2020</v>
      </c>
      <c r="M888" s="250" t="s">
        <v>11</v>
      </c>
    </row>
    <row r="889" spans="4:13" x14ac:dyDescent="0.35">
      <c r="D889" s="244" t="s">
        <v>788</v>
      </c>
      <c r="E889" s="245">
        <v>44078</v>
      </c>
      <c r="F889" s="245">
        <v>44078</v>
      </c>
      <c r="G889" s="246" t="s">
        <v>3908</v>
      </c>
      <c r="H889" s="247">
        <v>0</v>
      </c>
      <c r="I889" s="248">
        <v>2000</v>
      </c>
      <c r="J889" s="248">
        <v>1</v>
      </c>
      <c r="K889" s="249">
        <v>2020</v>
      </c>
      <c r="L889" s="249">
        <v>2020</v>
      </c>
      <c r="M889" s="250" t="s">
        <v>35</v>
      </c>
    </row>
    <row r="890" spans="4:13" x14ac:dyDescent="0.35">
      <c r="D890" s="244" t="s">
        <v>992</v>
      </c>
      <c r="E890" s="245">
        <v>44032</v>
      </c>
      <c r="F890" s="245">
        <v>44032</v>
      </c>
      <c r="G890" s="246" t="s">
        <v>3908</v>
      </c>
      <c r="H890" s="247">
        <v>0</v>
      </c>
      <c r="I890" s="248">
        <v>2000</v>
      </c>
      <c r="J890" s="248">
        <v>1</v>
      </c>
      <c r="K890" s="249">
        <v>2020</v>
      </c>
      <c r="L890" s="249">
        <v>2020</v>
      </c>
      <c r="M890" s="250" t="s">
        <v>35</v>
      </c>
    </row>
    <row r="891" spans="4:13" x14ac:dyDescent="0.35">
      <c r="D891" s="244" t="s">
        <v>1066</v>
      </c>
      <c r="E891" s="245">
        <v>44123</v>
      </c>
      <c r="F891" s="245">
        <v>44123</v>
      </c>
      <c r="G891" s="246" t="s">
        <v>3908</v>
      </c>
      <c r="H891" s="247">
        <v>0</v>
      </c>
      <c r="I891" s="248">
        <v>2000</v>
      </c>
      <c r="J891" s="248">
        <v>1</v>
      </c>
      <c r="K891" s="249">
        <v>2020</v>
      </c>
      <c r="L891" s="249">
        <v>2020</v>
      </c>
      <c r="M891" s="250" t="s">
        <v>11</v>
      </c>
    </row>
    <row r="892" spans="4:13" x14ac:dyDescent="0.35">
      <c r="D892" s="244" t="s">
        <v>1101</v>
      </c>
      <c r="E892" s="245">
        <v>44154</v>
      </c>
      <c r="F892" s="245">
        <v>44154</v>
      </c>
      <c r="G892" s="246" t="s">
        <v>3910</v>
      </c>
      <c r="H892" s="247">
        <v>0</v>
      </c>
      <c r="I892" s="248">
        <v>2000</v>
      </c>
      <c r="J892" s="248">
        <v>1</v>
      </c>
      <c r="K892" s="249">
        <v>2020</v>
      </c>
      <c r="L892" s="249">
        <v>2020</v>
      </c>
      <c r="M892" s="250" t="s">
        <v>11</v>
      </c>
    </row>
    <row r="893" spans="4:13" x14ac:dyDescent="0.35">
      <c r="D893" s="244" t="s">
        <v>1137</v>
      </c>
      <c r="E893" s="245">
        <v>44186</v>
      </c>
      <c r="F893" s="245">
        <v>44186</v>
      </c>
      <c r="G893" s="246" t="s">
        <v>3908</v>
      </c>
      <c r="H893" s="247">
        <v>0</v>
      </c>
      <c r="I893" s="248">
        <v>2000</v>
      </c>
      <c r="J893" s="248">
        <v>1</v>
      </c>
      <c r="K893" s="249">
        <v>2020</v>
      </c>
      <c r="L893" s="249">
        <v>2020</v>
      </c>
      <c r="M893" s="250" t="s">
        <v>11</v>
      </c>
    </row>
    <row r="894" spans="4:13" x14ac:dyDescent="0.35">
      <c r="D894" s="244" t="s">
        <v>2073</v>
      </c>
      <c r="E894" s="245">
        <v>43911</v>
      </c>
      <c r="F894" s="245">
        <v>43912</v>
      </c>
      <c r="G894" s="246" t="s">
        <v>658</v>
      </c>
      <c r="H894" s="247">
        <v>0</v>
      </c>
      <c r="I894" s="248">
        <v>2000</v>
      </c>
      <c r="J894" s="248">
        <v>1</v>
      </c>
      <c r="K894" s="249">
        <v>2020</v>
      </c>
      <c r="L894" s="249">
        <v>2020</v>
      </c>
      <c r="M894" s="250" t="s">
        <v>28</v>
      </c>
    </row>
    <row r="895" spans="4:13" x14ac:dyDescent="0.35">
      <c r="D895" s="244" t="s">
        <v>2077</v>
      </c>
      <c r="E895" s="245">
        <v>43929</v>
      </c>
      <c r="F895" s="245">
        <v>43929</v>
      </c>
      <c r="G895" s="246" t="s">
        <v>658</v>
      </c>
      <c r="H895" s="247">
        <v>0</v>
      </c>
      <c r="I895" s="248">
        <v>2000</v>
      </c>
      <c r="J895" s="248">
        <v>1</v>
      </c>
      <c r="K895" s="249">
        <v>2020</v>
      </c>
      <c r="L895" s="249">
        <v>2020</v>
      </c>
      <c r="M895" s="250" t="s">
        <v>33</v>
      </c>
    </row>
    <row r="896" spans="4:13" x14ac:dyDescent="0.35">
      <c r="D896" s="244" t="s">
        <v>2380</v>
      </c>
      <c r="E896" s="245">
        <v>44144</v>
      </c>
      <c r="F896" s="245">
        <v>44145</v>
      </c>
      <c r="G896" s="246" t="s">
        <v>3910</v>
      </c>
      <c r="H896" s="247">
        <v>8550</v>
      </c>
      <c r="I896" s="248">
        <v>10550</v>
      </c>
      <c r="J896" s="248">
        <v>1</v>
      </c>
      <c r="K896" s="249">
        <v>2020</v>
      </c>
      <c r="L896" s="249">
        <v>2020</v>
      </c>
      <c r="M896" s="250" t="s">
        <v>11</v>
      </c>
    </row>
    <row r="897" spans="4:13" x14ac:dyDescent="0.35">
      <c r="D897" s="244" t="s">
        <v>6186</v>
      </c>
      <c r="E897" s="245">
        <v>44565</v>
      </c>
      <c r="F897" s="245">
        <v>44567</v>
      </c>
      <c r="G897" s="246" t="s">
        <v>3910</v>
      </c>
      <c r="H897" s="247">
        <v>16036</v>
      </c>
      <c r="I897" s="248">
        <v>18036</v>
      </c>
      <c r="J897" s="248">
        <v>1</v>
      </c>
      <c r="K897" s="249">
        <v>2022</v>
      </c>
      <c r="L897" s="249">
        <v>2022</v>
      </c>
      <c r="M897" s="250" t="s">
        <v>6021</v>
      </c>
    </row>
    <row r="898" spans="4:13" x14ac:dyDescent="0.35">
      <c r="D898" s="244" t="s">
        <v>6575</v>
      </c>
      <c r="E898" s="245">
        <v>44715</v>
      </c>
      <c r="F898" s="245">
        <v>44719</v>
      </c>
      <c r="G898" s="246" t="s">
        <v>3908</v>
      </c>
      <c r="H898" s="247">
        <v>0</v>
      </c>
      <c r="I898" s="248">
        <v>2000</v>
      </c>
      <c r="J898" s="248">
        <v>1</v>
      </c>
      <c r="K898" s="249">
        <v>2022</v>
      </c>
      <c r="L898" s="249">
        <v>2022</v>
      </c>
      <c r="M898" s="250" t="s">
        <v>6406</v>
      </c>
    </row>
    <row r="899" spans="4:13" x14ac:dyDescent="0.35">
      <c r="D899" s="244" t="s">
        <v>6647</v>
      </c>
      <c r="E899" s="245">
        <v>44741</v>
      </c>
      <c r="F899" s="245">
        <v>44743</v>
      </c>
      <c r="G899" s="246" t="s">
        <v>3910</v>
      </c>
      <c r="H899" s="247">
        <v>7000</v>
      </c>
      <c r="I899" s="248">
        <v>9000</v>
      </c>
      <c r="J899" s="248">
        <v>1</v>
      </c>
      <c r="K899" s="249">
        <v>2022</v>
      </c>
      <c r="L899" s="249">
        <v>2022</v>
      </c>
      <c r="M899" s="250" t="s">
        <v>6406</v>
      </c>
    </row>
    <row r="900" spans="4:13" x14ac:dyDescent="0.35">
      <c r="D900" s="244" t="s">
        <v>660</v>
      </c>
      <c r="E900" s="245">
        <v>41796</v>
      </c>
      <c r="F900" s="245">
        <v>41796</v>
      </c>
      <c r="G900" s="246" t="s">
        <v>4195</v>
      </c>
      <c r="H900" s="247">
        <v>0</v>
      </c>
      <c r="I900" s="248">
        <v>1960</v>
      </c>
      <c r="J900" s="248">
        <v>1</v>
      </c>
      <c r="K900" s="249">
        <v>2014</v>
      </c>
      <c r="L900" s="249">
        <v>2014</v>
      </c>
      <c r="M900" s="250" t="s">
        <v>661</v>
      </c>
    </row>
    <row r="901" spans="4:13" x14ac:dyDescent="0.35">
      <c r="D901" s="244" t="s">
        <v>285</v>
      </c>
      <c r="E901" s="245">
        <v>44042</v>
      </c>
      <c r="F901" s="245">
        <v>44042</v>
      </c>
      <c r="G901" s="246" t="s">
        <v>3910</v>
      </c>
      <c r="H901" s="247">
        <v>69510</v>
      </c>
      <c r="I901" s="248">
        <v>71450</v>
      </c>
      <c r="J901" s="248">
        <v>1</v>
      </c>
      <c r="K901" s="249">
        <v>2020</v>
      </c>
      <c r="L901" s="249">
        <v>2020</v>
      </c>
      <c r="M901" s="250" t="s">
        <v>35</v>
      </c>
    </row>
    <row r="902" spans="4:13" x14ac:dyDescent="0.35">
      <c r="D902" s="244" t="s">
        <v>1341</v>
      </c>
      <c r="E902" s="245">
        <v>44192</v>
      </c>
      <c r="F902" s="245">
        <v>44193</v>
      </c>
      <c r="G902" s="246" t="s">
        <v>3910</v>
      </c>
      <c r="H902" s="247">
        <v>0</v>
      </c>
      <c r="I902" s="248">
        <v>1872</v>
      </c>
      <c r="J902" s="248">
        <v>1</v>
      </c>
      <c r="K902" s="249">
        <v>2020</v>
      </c>
      <c r="L902" s="249">
        <v>2020</v>
      </c>
      <c r="M902" s="250" t="s">
        <v>11</v>
      </c>
    </row>
    <row r="903" spans="4:13" x14ac:dyDescent="0.35">
      <c r="D903" s="244" t="s">
        <v>779</v>
      </c>
      <c r="E903" s="245">
        <v>44030</v>
      </c>
      <c r="F903" s="245">
        <v>44030</v>
      </c>
      <c r="G903" s="246" t="s">
        <v>3908</v>
      </c>
      <c r="H903" s="247">
        <v>0</v>
      </c>
      <c r="I903" s="248">
        <v>1830</v>
      </c>
      <c r="J903" s="248">
        <v>1</v>
      </c>
      <c r="K903" s="249">
        <v>2020</v>
      </c>
      <c r="L903" s="249">
        <v>2020</v>
      </c>
      <c r="M903" s="250" t="s">
        <v>35</v>
      </c>
    </row>
    <row r="904" spans="4:13" x14ac:dyDescent="0.35">
      <c r="D904" s="244" t="s">
        <v>411</v>
      </c>
      <c r="E904" s="245">
        <v>44133</v>
      </c>
      <c r="F904" s="245">
        <v>44133</v>
      </c>
      <c r="G904" s="246" t="s">
        <v>3910</v>
      </c>
      <c r="H904" s="247">
        <v>0</v>
      </c>
      <c r="I904" s="248">
        <v>1810</v>
      </c>
      <c r="J904" s="248">
        <v>1</v>
      </c>
      <c r="K904" s="249">
        <v>2020</v>
      </c>
      <c r="L904" s="249">
        <v>2020</v>
      </c>
      <c r="M904" s="250" t="s">
        <v>11</v>
      </c>
    </row>
    <row r="905" spans="4:13" x14ac:dyDescent="0.35">
      <c r="D905" s="244" t="s">
        <v>247</v>
      </c>
      <c r="E905" s="245">
        <v>44015</v>
      </c>
      <c r="F905" s="245">
        <v>44015</v>
      </c>
      <c r="G905" s="246" t="s">
        <v>3910</v>
      </c>
      <c r="H905" s="247">
        <v>0</v>
      </c>
      <c r="I905" s="248">
        <v>1808</v>
      </c>
      <c r="J905" s="248">
        <v>1</v>
      </c>
      <c r="K905" s="249">
        <v>2020</v>
      </c>
      <c r="L905" s="249">
        <v>2020</v>
      </c>
      <c r="M905" s="250" t="s">
        <v>35</v>
      </c>
    </row>
    <row r="906" spans="4:13" x14ac:dyDescent="0.35">
      <c r="D906" s="244" t="s">
        <v>187</v>
      </c>
      <c r="E906" s="245">
        <v>44120</v>
      </c>
      <c r="F906" s="245">
        <v>44120</v>
      </c>
      <c r="G906" s="246" t="s">
        <v>3910</v>
      </c>
      <c r="H906" s="247">
        <v>0</v>
      </c>
      <c r="I906" s="248">
        <v>1788</v>
      </c>
      <c r="J906" s="248">
        <v>1</v>
      </c>
      <c r="K906" s="249">
        <v>2020</v>
      </c>
      <c r="L906" s="249">
        <v>2020</v>
      </c>
      <c r="M906" s="250" t="s">
        <v>11</v>
      </c>
    </row>
    <row r="907" spans="4:13" x14ac:dyDescent="0.35">
      <c r="D907" s="244" t="s">
        <v>3898</v>
      </c>
      <c r="E907" s="245">
        <v>43218</v>
      </c>
      <c r="F907" s="245">
        <v>43222</v>
      </c>
      <c r="G907" s="246" t="s">
        <v>4248</v>
      </c>
      <c r="H907" s="247">
        <v>0</v>
      </c>
      <c r="I907" s="248">
        <v>1785</v>
      </c>
      <c r="J907" s="248">
        <v>1</v>
      </c>
      <c r="K907" s="249">
        <v>2018</v>
      </c>
      <c r="L907" s="249">
        <v>2018</v>
      </c>
      <c r="M907" s="250" t="s">
        <v>49</v>
      </c>
    </row>
    <row r="908" spans="4:13" x14ac:dyDescent="0.35">
      <c r="D908" s="244" t="s">
        <v>436</v>
      </c>
      <c r="E908" s="245">
        <v>44143</v>
      </c>
      <c r="F908" s="245">
        <v>44143</v>
      </c>
      <c r="G908" s="246" t="s">
        <v>3908</v>
      </c>
      <c r="H908" s="247">
        <v>205682</v>
      </c>
      <c r="I908" s="248">
        <v>207446</v>
      </c>
      <c r="J908" s="248">
        <v>1</v>
      </c>
      <c r="K908" s="249">
        <v>2020</v>
      </c>
      <c r="L908" s="249">
        <v>2020</v>
      </c>
      <c r="M908" s="250" t="s">
        <v>11</v>
      </c>
    </row>
    <row r="909" spans="4:13" x14ac:dyDescent="0.35">
      <c r="D909" s="244" t="s">
        <v>639</v>
      </c>
      <c r="E909" s="245">
        <v>43920</v>
      </c>
      <c r="F909" s="245">
        <v>43920</v>
      </c>
      <c r="G909" s="246" t="s">
        <v>3908</v>
      </c>
      <c r="H909" s="247">
        <v>0</v>
      </c>
      <c r="I909" s="248">
        <v>1760</v>
      </c>
      <c r="J909" s="248">
        <v>1</v>
      </c>
      <c r="K909" s="249">
        <v>2020</v>
      </c>
      <c r="L909" s="249">
        <v>2020</v>
      </c>
      <c r="M909" s="250" t="s">
        <v>28</v>
      </c>
    </row>
    <row r="910" spans="4:13" x14ac:dyDescent="0.35">
      <c r="D910" s="244" t="s">
        <v>417</v>
      </c>
      <c r="E910" s="245">
        <v>44123</v>
      </c>
      <c r="F910" s="245">
        <v>44123</v>
      </c>
      <c r="G910" s="246" t="s">
        <v>3910</v>
      </c>
      <c r="H910" s="247">
        <v>0</v>
      </c>
      <c r="I910" s="248">
        <v>1750</v>
      </c>
      <c r="J910" s="248">
        <v>1</v>
      </c>
      <c r="K910" s="249">
        <v>2020</v>
      </c>
      <c r="L910" s="249">
        <v>2020</v>
      </c>
      <c r="M910" s="250" t="s">
        <v>11</v>
      </c>
    </row>
    <row r="911" spans="4:13" x14ac:dyDescent="0.35">
      <c r="D911" s="244" t="s">
        <v>5337</v>
      </c>
      <c r="E911" s="245">
        <v>40859</v>
      </c>
      <c r="F911" s="245">
        <v>40869</v>
      </c>
      <c r="G911" s="246" t="s">
        <v>3910</v>
      </c>
      <c r="H911" s="247">
        <v>1740</v>
      </c>
      <c r="I911" s="248">
        <v>3480</v>
      </c>
      <c r="J911" s="248">
        <v>1</v>
      </c>
      <c r="K911" s="249">
        <v>2011</v>
      </c>
      <c r="L911" s="249">
        <v>2011</v>
      </c>
      <c r="M911" s="250" t="s">
        <v>1586</v>
      </c>
    </row>
    <row r="912" spans="4:13" x14ac:dyDescent="0.35">
      <c r="D912" s="244" t="s">
        <v>733</v>
      </c>
      <c r="E912" s="245">
        <v>43875</v>
      </c>
      <c r="F912" s="245">
        <v>43875</v>
      </c>
      <c r="G912" s="246" t="s">
        <v>3910</v>
      </c>
      <c r="H912" s="247">
        <v>7000</v>
      </c>
      <c r="I912" s="248">
        <v>8700</v>
      </c>
      <c r="J912" s="248">
        <v>1</v>
      </c>
      <c r="K912" s="249">
        <v>2020</v>
      </c>
      <c r="L912" s="249">
        <v>2020</v>
      </c>
      <c r="M912" s="250" t="s">
        <v>28</v>
      </c>
    </row>
    <row r="913" spans="4:13" x14ac:dyDescent="0.35">
      <c r="D913" s="244" t="s">
        <v>271</v>
      </c>
      <c r="E913" s="245">
        <v>44024</v>
      </c>
      <c r="F913" s="245">
        <v>44024</v>
      </c>
      <c r="G913" s="246" t="s">
        <v>3908</v>
      </c>
      <c r="H913" s="247">
        <v>8920</v>
      </c>
      <c r="I913" s="248">
        <v>10590</v>
      </c>
      <c r="J913" s="248">
        <v>1</v>
      </c>
      <c r="K913" s="249">
        <v>2020</v>
      </c>
      <c r="L913" s="249">
        <v>2020</v>
      </c>
      <c r="M913" s="250" t="s">
        <v>35</v>
      </c>
    </row>
    <row r="914" spans="4:13" x14ac:dyDescent="0.35">
      <c r="D914" s="244" t="s">
        <v>341</v>
      </c>
      <c r="E914" s="245">
        <v>44081</v>
      </c>
      <c r="F914" s="245">
        <v>44081</v>
      </c>
      <c r="G914" s="246" t="s">
        <v>3908</v>
      </c>
      <c r="H914" s="247">
        <v>0</v>
      </c>
      <c r="I914" s="248">
        <v>1620</v>
      </c>
      <c r="J914" s="248">
        <v>1</v>
      </c>
      <c r="K914" s="249">
        <v>2020</v>
      </c>
      <c r="L914" s="249">
        <v>2020</v>
      </c>
      <c r="M914" s="250" t="s">
        <v>35</v>
      </c>
    </row>
    <row r="915" spans="4:13" x14ac:dyDescent="0.35">
      <c r="D915" s="244" t="s">
        <v>2217</v>
      </c>
      <c r="E915" s="245">
        <v>44155</v>
      </c>
      <c r="F915" s="245">
        <v>44231</v>
      </c>
      <c r="G915" s="246" t="s">
        <v>3910</v>
      </c>
      <c r="H915" s="247">
        <v>0</v>
      </c>
      <c r="I915" s="248">
        <v>1535.625</v>
      </c>
      <c r="J915" s="248">
        <v>1</v>
      </c>
      <c r="K915" s="249">
        <v>2020</v>
      </c>
      <c r="L915" s="249">
        <v>2021</v>
      </c>
      <c r="M915" s="250" t="s">
        <v>11</v>
      </c>
    </row>
    <row r="916" spans="4:13" x14ac:dyDescent="0.35">
      <c r="D916" s="244" t="s">
        <v>225</v>
      </c>
      <c r="E916" s="245">
        <v>43958</v>
      </c>
      <c r="F916" s="245">
        <v>43958</v>
      </c>
      <c r="G916" s="246" t="s">
        <v>3910</v>
      </c>
      <c r="H916" s="247">
        <v>0</v>
      </c>
      <c r="I916" s="248">
        <v>1515</v>
      </c>
      <c r="J916" s="248">
        <v>1</v>
      </c>
      <c r="K916" s="249">
        <v>2020</v>
      </c>
      <c r="L916" s="249">
        <v>2020</v>
      </c>
      <c r="M916" s="250" t="s">
        <v>33</v>
      </c>
    </row>
    <row r="917" spans="4:13" x14ac:dyDescent="0.35">
      <c r="D917" s="244" t="s">
        <v>117</v>
      </c>
      <c r="E917" s="245">
        <v>44154</v>
      </c>
      <c r="F917" s="245">
        <v>44155</v>
      </c>
      <c r="G917" s="246" t="s">
        <v>3908</v>
      </c>
      <c r="H917" s="247">
        <v>0</v>
      </c>
      <c r="I917" s="248">
        <v>1510</v>
      </c>
      <c r="J917" s="248">
        <v>1</v>
      </c>
      <c r="K917" s="249">
        <v>2020</v>
      </c>
      <c r="L917" s="249">
        <v>2020</v>
      </c>
      <c r="M917" s="250" t="s">
        <v>11</v>
      </c>
    </row>
    <row r="918" spans="4:13" x14ac:dyDescent="0.35">
      <c r="D918" s="244" t="s">
        <v>180</v>
      </c>
      <c r="E918" s="245">
        <v>44099</v>
      </c>
      <c r="F918" s="245">
        <v>44099</v>
      </c>
      <c r="G918" s="246" t="s">
        <v>3908</v>
      </c>
      <c r="H918" s="247">
        <v>8550</v>
      </c>
      <c r="I918" s="248">
        <v>10006</v>
      </c>
      <c r="J918" s="248">
        <v>1</v>
      </c>
      <c r="K918" s="249">
        <v>2020</v>
      </c>
      <c r="L918" s="249">
        <v>2020</v>
      </c>
      <c r="M918" s="250" t="s">
        <v>35</v>
      </c>
    </row>
    <row r="919" spans="4:13" x14ac:dyDescent="0.35">
      <c r="D919" s="244" t="s">
        <v>770</v>
      </c>
      <c r="E919" s="245">
        <v>44012</v>
      </c>
      <c r="F919" s="245">
        <v>44012</v>
      </c>
      <c r="G919" s="246" t="s">
        <v>3908</v>
      </c>
      <c r="H919" s="247">
        <v>8550</v>
      </c>
      <c r="I919" s="248">
        <v>10000</v>
      </c>
      <c r="J919" s="248">
        <v>1</v>
      </c>
      <c r="K919" s="249">
        <v>2020</v>
      </c>
      <c r="L919" s="249">
        <v>2020</v>
      </c>
      <c r="M919" s="250" t="s">
        <v>33</v>
      </c>
    </row>
    <row r="920" spans="4:13" x14ac:dyDescent="0.35">
      <c r="D920" s="244" t="s">
        <v>977</v>
      </c>
      <c r="E920" s="245">
        <v>44021</v>
      </c>
      <c r="F920" s="245">
        <v>44021</v>
      </c>
      <c r="G920" s="246" t="s">
        <v>3908</v>
      </c>
      <c r="H920" s="247">
        <v>0</v>
      </c>
      <c r="I920" s="248">
        <v>1450</v>
      </c>
      <c r="J920" s="248">
        <v>1</v>
      </c>
      <c r="K920" s="249">
        <v>2020</v>
      </c>
      <c r="L920" s="249">
        <v>2020</v>
      </c>
      <c r="M920" s="250" t="s">
        <v>35</v>
      </c>
    </row>
    <row r="921" spans="4:13" x14ac:dyDescent="0.35">
      <c r="D921" s="244" t="s">
        <v>324</v>
      </c>
      <c r="E921" s="245">
        <v>44073</v>
      </c>
      <c r="F921" s="245">
        <v>44073</v>
      </c>
      <c r="G921" s="246" t="s">
        <v>3910</v>
      </c>
      <c r="H921" s="247">
        <v>8550</v>
      </c>
      <c r="I921" s="248">
        <v>10000</v>
      </c>
      <c r="J921" s="248">
        <v>1</v>
      </c>
      <c r="K921" s="249">
        <v>2020</v>
      </c>
      <c r="L921" s="249">
        <v>2020</v>
      </c>
      <c r="M921" s="250" t="s">
        <v>35</v>
      </c>
    </row>
    <row r="922" spans="4:13" x14ac:dyDescent="0.35">
      <c r="D922" s="244" t="s">
        <v>1119</v>
      </c>
      <c r="E922" s="245">
        <v>44145</v>
      </c>
      <c r="F922" s="245">
        <v>44145</v>
      </c>
      <c r="G922" s="246" t="s">
        <v>3910</v>
      </c>
      <c r="H922" s="247">
        <v>101350</v>
      </c>
      <c r="I922" s="248">
        <v>102800</v>
      </c>
      <c r="J922" s="248">
        <v>1</v>
      </c>
      <c r="K922" s="249">
        <v>2020</v>
      </c>
      <c r="L922" s="249">
        <v>2020</v>
      </c>
      <c r="M922" s="250" t="s">
        <v>11</v>
      </c>
    </row>
    <row r="923" spans="4:13" x14ac:dyDescent="0.35">
      <c r="D923" s="244" t="s">
        <v>63</v>
      </c>
      <c r="E923" s="245">
        <v>44165</v>
      </c>
      <c r="F923" s="245">
        <v>44176</v>
      </c>
      <c r="G923" s="246" t="s">
        <v>3908</v>
      </c>
      <c r="H923" s="247">
        <v>10208</v>
      </c>
      <c r="I923" s="248">
        <v>11650</v>
      </c>
      <c r="J923" s="248">
        <v>1</v>
      </c>
      <c r="K923" s="249">
        <v>2020</v>
      </c>
      <c r="L923" s="249">
        <v>2020</v>
      </c>
      <c r="M923" s="250" t="s">
        <v>11</v>
      </c>
    </row>
    <row r="924" spans="4:13" x14ac:dyDescent="0.35">
      <c r="D924" s="244" t="s">
        <v>643</v>
      </c>
      <c r="E924" s="245">
        <v>43916</v>
      </c>
      <c r="F924" s="245">
        <v>43916</v>
      </c>
      <c r="G924" s="246" t="s">
        <v>3908</v>
      </c>
      <c r="H924" s="247">
        <v>0</v>
      </c>
      <c r="I924" s="248">
        <v>1414</v>
      </c>
      <c r="J924" s="248">
        <v>1</v>
      </c>
      <c r="K924" s="249">
        <v>2020</v>
      </c>
      <c r="L924" s="249">
        <v>2020</v>
      </c>
      <c r="M924" s="250" t="s">
        <v>28</v>
      </c>
    </row>
    <row r="925" spans="4:13" x14ac:dyDescent="0.35">
      <c r="D925" s="244" t="s">
        <v>75</v>
      </c>
      <c r="E925" s="245">
        <v>44054</v>
      </c>
      <c r="F925" s="245">
        <v>44055</v>
      </c>
      <c r="G925" s="246" t="s">
        <v>3910</v>
      </c>
      <c r="H925" s="247">
        <v>8590</v>
      </c>
      <c r="I925" s="248">
        <v>10000</v>
      </c>
      <c r="J925" s="248">
        <v>1</v>
      </c>
      <c r="K925" s="249">
        <v>2020</v>
      </c>
      <c r="L925" s="249">
        <v>2020</v>
      </c>
      <c r="M925" s="250" t="s">
        <v>35</v>
      </c>
    </row>
    <row r="926" spans="4:13" x14ac:dyDescent="0.35">
      <c r="D926" s="244" t="s">
        <v>829</v>
      </c>
      <c r="E926" s="245">
        <v>43943</v>
      </c>
      <c r="F926" s="245">
        <v>43943</v>
      </c>
      <c r="G926" s="246" t="s">
        <v>3908</v>
      </c>
      <c r="H926" s="247">
        <v>2320</v>
      </c>
      <c r="I926" s="248">
        <v>3730</v>
      </c>
      <c r="J926" s="248">
        <v>1</v>
      </c>
      <c r="K926" s="249">
        <v>2020</v>
      </c>
      <c r="L926" s="249">
        <v>2020</v>
      </c>
      <c r="M926" s="250" t="s">
        <v>33</v>
      </c>
    </row>
    <row r="927" spans="4:13" x14ac:dyDescent="0.35">
      <c r="D927" s="244" t="s">
        <v>328</v>
      </c>
      <c r="E927" s="245">
        <v>44076</v>
      </c>
      <c r="F927" s="245">
        <v>44076</v>
      </c>
      <c r="G927" s="246" t="s">
        <v>3910</v>
      </c>
      <c r="H927" s="247">
        <v>0</v>
      </c>
      <c r="I927" s="248">
        <v>1406</v>
      </c>
      <c r="J927" s="248">
        <v>1</v>
      </c>
      <c r="K927" s="249">
        <v>2020</v>
      </c>
      <c r="L927" s="249">
        <v>2020</v>
      </c>
      <c r="M927" s="250" t="s">
        <v>35</v>
      </c>
    </row>
    <row r="928" spans="4:13" x14ac:dyDescent="0.35">
      <c r="D928" s="244" t="s">
        <v>16</v>
      </c>
      <c r="E928" s="245">
        <v>44191</v>
      </c>
      <c r="F928" s="245">
        <v>44191</v>
      </c>
      <c r="G928" s="246" t="s">
        <v>3910</v>
      </c>
      <c r="H928" s="247">
        <v>8700</v>
      </c>
      <c r="I928" s="248">
        <v>10076</v>
      </c>
      <c r="J928" s="248">
        <v>1</v>
      </c>
      <c r="K928" s="249">
        <v>2020</v>
      </c>
      <c r="L928" s="249">
        <v>2020</v>
      </c>
      <c r="M928" s="250" t="s">
        <v>11</v>
      </c>
    </row>
    <row r="929" spans="4:13" x14ac:dyDescent="0.35">
      <c r="D929" s="244" t="s">
        <v>115</v>
      </c>
      <c r="E929" s="245">
        <v>44142</v>
      </c>
      <c r="F929" s="245">
        <v>44144</v>
      </c>
      <c r="G929" s="246" t="s">
        <v>3908</v>
      </c>
      <c r="H929" s="247">
        <v>8550</v>
      </c>
      <c r="I929" s="248">
        <v>9910</v>
      </c>
      <c r="J929" s="248">
        <v>1</v>
      </c>
      <c r="K929" s="249">
        <v>2020</v>
      </c>
      <c r="L929" s="249">
        <v>2020</v>
      </c>
      <c r="M929" s="250" t="s">
        <v>11</v>
      </c>
    </row>
    <row r="930" spans="4:13" x14ac:dyDescent="0.35">
      <c r="D930" s="244" t="s">
        <v>26</v>
      </c>
      <c r="E930" s="245">
        <v>44106</v>
      </c>
      <c r="F930" s="245">
        <v>44114</v>
      </c>
      <c r="G930" s="246" t="s">
        <v>3910</v>
      </c>
      <c r="H930" s="247">
        <v>8550</v>
      </c>
      <c r="I930" s="248">
        <v>9900</v>
      </c>
      <c r="J930" s="248">
        <v>1</v>
      </c>
      <c r="K930" s="249">
        <v>2020</v>
      </c>
      <c r="L930" s="249">
        <v>2020</v>
      </c>
      <c r="M930" s="250" t="s">
        <v>11</v>
      </c>
    </row>
    <row r="931" spans="4:13" x14ac:dyDescent="0.35">
      <c r="D931" s="244" t="s">
        <v>405</v>
      </c>
      <c r="E931" s="245">
        <v>44127</v>
      </c>
      <c r="F931" s="245">
        <v>44127</v>
      </c>
      <c r="G931" s="246" t="s">
        <v>3908</v>
      </c>
      <c r="H931" s="247">
        <v>0</v>
      </c>
      <c r="I931" s="248">
        <v>1308</v>
      </c>
      <c r="J931" s="248">
        <v>1</v>
      </c>
      <c r="K931" s="249">
        <v>2020</v>
      </c>
      <c r="L931" s="249">
        <v>2020</v>
      </c>
      <c r="M931" s="250" t="s">
        <v>11</v>
      </c>
    </row>
    <row r="932" spans="4:13" x14ac:dyDescent="0.35">
      <c r="D932" s="244" t="s">
        <v>1020</v>
      </c>
      <c r="E932" s="245">
        <v>44078</v>
      </c>
      <c r="F932" s="245">
        <v>44078</v>
      </c>
      <c r="G932" s="246" t="s">
        <v>3908</v>
      </c>
      <c r="H932" s="247">
        <v>0</v>
      </c>
      <c r="I932" s="248">
        <v>1300</v>
      </c>
      <c r="J932" s="248">
        <v>1</v>
      </c>
      <c r="K932" s="249">
        <v>2020</v>
      </c>
      <c r="L932" s="249">
        <v>2020</v>
      </c>
      <c r="M932" s="250" t="s">
        <v>35</v>
      </c>
    </row>
    <row r="933" spans="4:13" x14ac:dyDescent="0.35">
      <c r="D933" s="244" t="s">
        <v>485</v>
      </c>
      <c r="E933" s="245">
        <v>44164</v>
      </c>
      <c r="F933" s="245">
        <v>44164</v>
      </c>
      <c r="G933" s="246" t="s">
        <v>3910</v>
      </c>
      <c r="H933" s="247">
        <v>0</v>
      </c>
      <c r="I933" s="248">
        <v>1270</v>
      </c>
      <c r="J933" s="248">
        <v>1</v>
      </c>
      <c r="K933" s="249">
        <v>2020</v>
      </c>
      <c r="L933" s="249">
        <v>2020</v>
      </c>
      <c r="M933" s="250" t="s">
        <v>11</v>
      </c>
    </row>
    <row r="934" spans="4:13" x14ac:dyDescent="0.35">
      <c r="D934" s="244" t="s">
        <v>14</v>
      </c>
      <c r="E934" s="245">
        <v>44191</v>
      </c>
      <c r="F934" s="245">
        <v>44191</v>
      </c>
      <c r="G934" s="246" t="s">
        <v>3910</v>
      </c>
      <c r="H934" s="247">
        <v>0</v>
      </c>
      <c r="I934" s="248">
        <v>1252</v>
      </c>
      <c r="J934" s="248">
        <v>1</v>
      </c>
      <c r="K934" s="249">
        <v>2020</v>
      </c>
      <c r="L934" s="249">
        <v>2020</v>
      </c>
      <c r="M934" s="250" t="s">
        <v>11</v>
      </c>
    </row>
    <row r="935" spans="4:13" x14ac:dyDescent="0.35">
      <c r="D935" s="244" t="s">
        <v>655</v>
      </c>
      <c r="E935" s="245">
        <v>43925</v>
      </c>
      <c r="F935" s="245">
        <v>43929</v>
      </c>
      <c r="G935" s="246" t="s">
        <v>3908</v>
      </c>
      <c r="H935" s="247">
        <v>0</v>
      </c>
      <c r="I935" s="248">
        <v>1236</v>
      </c>
      <c r="J935" s="248">
        <v>1</v>
      </c>
      <c r="K935" s="249">
        <v>2020</v>
      </c>
      <c r="L935" s="249">
        <v>2020</v>
      </c>
      <c r="M935" s="250" t="s">
        <v>33</v>
      </c>
    </row>
    <row r="936" spans="4:13" x14ac:dyDescent="0.35">
      <c r="D936" s="244" t="s">
        <v>319</v>
      </c>
      <c r="E936" s="245">
        <v>44055</v>
      </c>
      <c r="F936" s="245">
        <v>44055</v>
      </c>
      <c r="G936" s="246" t="s">
        <v>3910</v>
      </c>
      <c r="H936" s="247">
        <v>8550</v>
      </c>
      <c r="I936" s="248">
        <v>9770</v>
      </c>
      <c r="J936" s="248">
        <v>1</v>
      </c>
      <c r="K936" s="249">
        <v>2020</v>
      </c>
      <c r="L936" s="249">
        <v>2020</v>
      </c>
      <c r="M936" s="250" t="s">
        <v>35</v>
      </c>
    </row>
    <row r="937" spans="4:13" x14ac:dyDescent="0.35">
      <c r="D937" s="244" t="s">
        <v>993</v>
      </c>
      <c r="E937" s="245">
        <v>44045</v>
      </c>
      <c r="F937" s="245">
        <v>44045</v>
      </c>
      <c r="G937" s="246" t="s">
        <v>3908</v>
      </c>
      <c r="H937" s="247">
        <v>13794</v>
      </c>
      <c r="I937" s="248">
        <v>15000</v>
      </c>
      <c r="J937" s="248">
        <v>1</v>
      </c>
      <c r="K937" s="249">
        <v>2020</v>
      </c>
      <c r="L937" s="249">
        <v>2020</v>
      </c>
      <c r="M937" s="250" t="s">
        <v>35</v>
      </c>
    </row>
    <row r="938" spans="4:13" x14ac:dyDescent="0.35">
      <c r="D938" s="244" t="s">
        <v>322</v>
      </c>
      <c r="E938" s="245">
        <v>44072</v>
      </c>
      <c r="F938" s="245">
        <v>44072</v>
      </c>
      <c r="G938" s="246" t="s">
        <v>3908</v>
      </c>
      <c r="H938" s="247">
        <v>29000</v>
      </c>
      <c r="I938" s="248">
        <v>30187</v>
      </c>
      <c r="J938" s="248">
        <v>1</v>
      </c>
      <c r="K938" s="249">
        <v>2020</v>
      </c>
      <c r="L938" s="249">
        <v>2020</v>
      </c>
      <c r="M938" s="250" t="s">
        <v>35</v>
      </c>
    </row>
    <row r="939" spans="4:13" x14ac:dyDescent="0.35">
      <c r="D939" s="244" t="s">
        <v>505</v>
      </c>
      <c r="E939" s="245">
        <v>44178</v>
      </c>
      <c r="F939" s="245">
        <v>44178</v>
      </c>
      <c r="G939" s="246" t="s">
        <v>3908</v>
      </c>
      <c r="H939" s="247">
        <v>0</v>
      </c>
      <c r="I939" s="248">
        <v>1073</v>
      </c>
      <c r="J939" s="248">
        <v>1</v>
      </c>
      <c r="K939" s="249">
        <v>2020</v>
      </c>
      <c r="L939" s="249">
        <v>2020</v>
      </c>
      <c r="M939" s="250" t="s">
        <v>11</v>
      </c>
    </row>
    <row r="940" spans="4:13" x14ac:dyDescent="0.35">
      <c r="D940" s="244" t="s">
        <v>546</v>
      </c>
      <c r="E940" s="245">
        <v>43891</v>
      </c>
      <c r="F940" s="245">
        <v>44165</v>
      </c>
      <c r="G940" s="246" t="s">
        <v>3908</v>
      </c>
      <c r="H940" s="247">
        <v>6000</v>
      </c>
      <c r="I940" s="248">
        <v>7000</v>
      </c>
      <c r="J940" s="248">
        <v>1</v>
      </c>
      <c r="K940" s="249">
        <v>2020</v>
      </c>
      <c r="L940" s="249">
        <v>2020</v>
      </c>
      <c r="M940" s="250" t="s">
        <v>28</v>
      </c>
    </row>
    <row r="941" spans="4:13" x14ac:dyDescent="0.35">
      <c r="D941" s="244" t="s">
        <v>565</v>
      </c>
      <c r="E941" s="245">
        <v>44118</v>
      </c>
      <c r="F941" s="245">
        <v>44119</v>
      </c>
      <c r="G941" s="246" t="s">
        <v>3908</v>
      </c>
      <c r="H941" s="247">
        <v>0</v>
      </c>
      <c r="I941" s="248">
        <v>1000</v>
      </c>
      <c r="J941" s="248">
        <v>1</v>
      </c>
      <c r="K941" s="249">
        <v>2020</v>
      </c>
      <c r="L941" s="249">
        <v>2020</v>
      </c>
      <c r="M941" s="250" t="s">
        <v>11</v>
      </c>
    </row>
    <row r="942" spans="4:13" x14ac:dyDescent="0.35">
      <c r="D942" s="244" t="s">
        <v>573</v>
      </c>
      <c r="E942" s="245">
        <v>44038</v>
      </c>
      <c r="F942" s="245">
        <v>44061</v>
      </c>
      <c r="G942" s="246" t="s">
        <v>3910</v>
      </c>
      <c r="H942" s="247">
        <v>0</v>
      </c>
      <c r="I942" s="248">
        <v>1000</v>
      </c>
      <c r="J942" s="248">
        <v>1</v>
      </c>
      <c r="K942" s="249">
        <v>2020</v>
      </c>
      <c r="L942" s="249">
        <v>2020</v>
      </c>
      <c r="M942" s="250" t="s">
        <v>35</v>
      </c>
    </row>
    <row r="943" spans="4:13" x14ac:dyDescent="0.35">
      <c r="D943" s="244" t="s">
        <v>592</v>
      </c>
      <c r="E943" s="245">
        <v>43899</v>
      </c>
      <c r="F943" s="245">
        <v>43899</v>
      </c>
      <c r="G943" s="246" t="s">
        <v>3908</v>
      </c>
      <c r="H943" s="247">
        <v>0</v>
      </c>
      <c r="I943" s="248">
        <v>1000</v>
      </c>
      <c r="J943" s="248">
        <v>1</v>
      </c>
      <c r="K943" s="249">
        <v>2020</v>
      </c>
      <c r="L943" s="249">
        <v>2020</v>
      </c>
      <c r="M943" s="250" t="s">
        <v>28</v>
      </c>
    </row>
    <row r="944" spans="4:13" x14ac:dyDescent="0.35">
      <c r="D944" s="244" t="s">
        <v>602</v>
      </c>
      <c r="E944" s="245">
        <v>43908</v>
      </c>
      <c r="F944" s="245">
        <v>43908</v>
      </c>
      <c r="G944" s="246" t="s">
        <v>3910</v>
      </c>
      <c r="H944" s="247">
        <v>0</v>
      </c>
      <c r="I944" s="248">
        <v>1000</v>
      </c>
      <c r="J944" s="248">
        <v>1</v>
      </c>
      <c r="K944" s="249">
        <v>2020</v>
      </c>
      <c r="L944" s="249">
        <v>2020</v>
      </c>
      <c r="M944" s="250" t="s">
        <v>28</v>
      </c>
    </row>
    <row r="945" spans="4:13" x14ac:dyDescent="0.35">
      <c r="D945" s="244" t="s">
        <v>81</v>
      </c>
      <c r="E945" s="245">
        <v>44097</v>
      </c>
      <c r="F945" s="245">
        <v>44102</v>
      </c>
      <c r="G945" s="246" t="s">
        <v>3910</v>
      </c>
      <c r="H945" s="247">
        <v>0</v>
      </c>
      <c r="I945" s="248">
        <v>1000</v>
      </c>
      <c r="J945" s="248">
        <v>1</v>
      </c>
      <c r="K945" s="249">
        <v>2020</v>
      </c>
      <c r="L945" s="249">
        <v>2020</v>
      </c>
      <c r="M945" s="250" t="s">
        <v>35</v>
      </c>
    </row>
    <row r="946" spans="4:13" x14ac:dyDescent="0.35">
      <c r="D946" s="244" t="s">
        <v>603</v>
      </c>
      <c r="E946" s="245">
        <v>44109</v>
      </c>
      <c r="F946" s="245">
        <v>44110</v>
      </c>
      <c r="G946" s="246" t="s">
        <v>3910</v>
      </c>
      <c r="H946" s="247">
        <v>0</v>
      </c>
      <c r="I946" s="248">
        <v>1000</v>
      </c>
      <c r="J946" s="248">
        <v>1</v>
      </c>
      <c r="K946" s="249">
        <v>2020</v>
      </c>
      <c r="L946" s="249">
        <v>2020</v>
      </c>
      <c r="M946" s="250" t="s">
        <v>11</v>
      </c>
    </row>
    <row r="947" spans="4:13" x14ac:dyDescent="0.35">
      <c r="D947" s="244" t="s">
        <v>84</v>
      </c>
      <c r="E947" s="245">
        <v>44118</v>
      </c>
      <c r="F947" s="245">
        <v>44123</v>
      </c>
      <c r="G947" s="246" t="s">
        <v>3910</v>
      </c>
      <c r="H947" s="247">
        <v>0</v>
      </c>
      <c r="I947" s="248">
        <v>1000</v>
      </c>
      <c r="J947" s="248">
        <v>1</v>
      </c>
      <c r="K947" s="249">
        <v>2020</v>
      </c>
      <c r="L947" s="249">
        <v>2020</v>
      </c>
      <c r="M947" s="250" t="s">
        <v>11</v>
      </c>
    </row>
    <row r="948" spans="4:13" x14ac:dyDescent="0.35">
      <c r="D948" s="244" t="s">
        <v>607</v>
      </c>
      <c r="E948" s="245">
        <v>44104</v>
      </c>
      <c r="F948" s="245">
        <v>44139</v>
      </c>
      <c r="G948" s="246" t="s">
        <v>3910</v>
      </c>
      <c r="H948" s="247">
        <v>0</v>
      </c>
      <c r="I948" s="248">
        <v>1000</v>
      </c>
      <c r="J948" s="248">
        <v>1</v>
      </c>
      <c r="K948" s="249">
        <v>2020</v>
      </c>
      <c r="L948" s="249">
        <v>2020</v>
      </c>
      <c r="M948" s="250" t="s">
        <v>35</v>
      </c>
    </row>
    <row r="949" spans="4:13" x14ac:dyDescent="0.35">
      <c r="D949" s="244" t="s">
        <v>610</v>
      </c>
      <c r="E949" s="245">
        <v>44102</v>
      </c>
      <c r="F949" s="245">
        <v>44158</v>
      </c>
      <c r="G949" s="246" t="s">
        <v>3910</v>
      </c>
      <c r="H949" s="247">
        <v>0</v>
      </c>
      <c r="I949" s="248">
        <v>1000</v>
      </c>
      <c r="J949" s="248">
        <v>1</v>
      </c>
      <c r="K949" s="249">
        <v>2020</v>
      </c>
      <c r="L949" s="249">
        <v>2020</v>
      </c>
      <c r="M949" s="250" t="s">
        <v>35</v>
      </c>
    </row>
    <row r="950" spans="4:13" x14ac:dyDescent="0.35">
      <c r="D950" s="244" t="s">
        <v>617</v>
      </c>
      <c r="E950" s="245">
        <v>43938</v>
      </c>
      <c r="F950" s="245">
        <v>43941</v>
      </c>
      <c r="G950" s="246" t="s">
        <v>3910</v>
      </c>
      <c r="H950" s="247">
        <v>0</v>
      </c>
      <c r="I950" s="248">
        <v>1000</v>
      </c>
      <c r="J950" s="248">
        <v>1</v>
      </c>
      <c r="K950" s="249">
        <v>2020</v>
      </c>
      <c r="L950" s="249">
        <v>2020</v>
      </c>
      <c r="M950" s="250" t="s">
        <v>33</v>
      </c>
    </row>
    <row r="951" spans="4:13" x14ac:dyDescent="0.35">
      <c r="D951" s="244" t="s">
        <v>102</v>
      </c>
      <c r="E951" s="245">
        <v>44082</v>
      </c>
      <c r="F951" s="245">
        <v>44102</v>
      </c>
      <c r="G951" s="246" t="s">
        <v>3910</v>
      </c>
      <c r="H951" s="247">
        <v>0</v>
      </c>
      <c r="I951" s="248">
        <v>1000</v>
      </c>
      <c r="J951" s="248">
        <v>1</v>
      </c>
      <c r="K951" s="249">
        <v>2020</v>
      </c>
      <c r="L951" s="249">
        <v>2020</v>
      </c>
      <c r="M951" s="250" t="s">
        <v>35</v>
      </c>
    </row>
    <row r="952" spans="4:13" x14ac:dyDescent="0.35">
      <c r="D952" s="244" t="s">
        <v>626</v>
      </c>
      <c r="E952" s="245">
        <v>44087</v>
      </c>
      <c r="F952" s="245">
        <v>44089</v>
      </c>
      <c r="G952" s="246" t="s">
        <v>3910</v>
      </c>
      <c r="H952" s="247">
        <v>0</v>
      </c>
      <c r="I952" s="248">
        <v>1000</v>
      </c>
      <c r="J952" s="248">
        <v>1</v>
      </c>
      <c r="K952" s="249">
        <v>2020</v>
      </c>
      <c r="L952" s="249">
        <v>2020</v>
      </c>
      <c r="M952" s="250" t="s">
        <v>35</v>
      </c>
    </row>
    <row r="953" spans="4:13" x14ac:dyDescent="0.35">
      <c r="D953" s="244" t="s">
        <v>648</v>
      </c>
      <c r="E953" s="245">
        <v>44192</v>
      </c>
      <c r="F953" s="245">
        <v>44200</v>
      </c>
      <c r="G953" s="246" t="s">
        <v>3910</v>
      </c>
      <c r="H953" s="247">
        <v>12000</v>
      </c>
      <c r="I953" s="248">
        <v>13000</v>
      </c>
      <c r="J953" s="248">
        <v>1</v>
      </c>
      <c r="K953" s="249">
        <v>2020</v>
      </c>
      <c r="L953" s="249">
        <v>2021</v>
      </c>
      <c r="M953" s="250" t="s">
        <v>11</v>
      </c>
    </row>
    <row r="954" spans="4:13" x14ac:dyDescent="0.35">
      <c r="D954" s="244" t="s">
        <v>723</v>
      </c>
      <c r="E954" s="245">
        <v>43864</v>
      </c>
      <c r="F954" s="245">
        <v>43864</v>
      </c>
      <c r="G954" s="246" t="s">
        <v>3908</v>
      </c>
      <c r="H954" s="247">
        <v>0</v>
      </c>
      <c r="I954" s="248">
        <v>1000</v>
      </c>
      <c r="J954" s="248">
        <v>1</v>
      </c>
      <c r="K954" s="249">
        <v>2020</v>
      </c>
      <c r="L954" s="249">
        <v>2020</v>
      </c>
      <c r="M954" s="250" t="s">
        <v>28</v>
      </c>
    </row>
    <row r="955" spans="4:13" x14ac:dyDescent="0.35">
      <c r="D955" s="244" t="s">
        <v>726</v>
      </c>
      <c r="E955" s="245">
        <v>43873</v>
      </c>
      <c r="F955" s="245">
        <v>43873</v>
      </c>
      <c r="G955" s="246" t="s">
        <v>3908</v>
      </c>
      <c r="H955" s="247">
        <v>0</v>
      </c>
      <c r="I955" s="248">
        <v>1000</v>
      </c>
      <c r="J955" s="248">
        <v>1</v>
      </c>
      <c r="K955" s="249">
        <v>2020</v>
      </c>
      <c r="L955" s="249">
        <v>2020</v>
      </c>
      <c r="M955" s="250" t="s">
        <v>28</v>
      </c>
    </row>
    <row r="956" spans="4:13" x14ac:dyDescent="0.35">
      <c r="D956" s="244" t="s">
        <v>735</v>
      </c>
      <c r="E956" s="245">
        <v>43908</v>
      </c>
      <c r="F956" s="245">
        <v>43908</v>
      </c>
      <c r="G956" s="246" t="s">
        <v>3908</v>
      </c>
      <c r="H956" s="247">
        <v>0</v>
      </c>
      <c r="I956" s="248">
        <v>1000</v>
      </c>
      <c r="J956" s="248">
        <v>1</v>
      </c>
      <c r="K956" s="249">
        <v>2020</v>
      </c>
      <c r="L956" s="249">
        <v>2020</v>
      </c>
      <c r="M956" s="250" t="s">
        <v>28</v>
      </c>
    </row>
    <row r="957" spans="4:13" x14ac:dyDescent="0.35">
      <c r="D957" s="244" t="s">
        <v>747</v>
      </c>
      <c r="E957" s="245">
        <v>43946</v>
      </c>
      <c r="F957" s="245">
        <v>43946</v>
      </c>
      <c r="G957" s="246" t="s">
        <v>3908</v>
      </c>
      <c r="H957" s="247">
        <v>0</v>
      </c>
      <c r="I957" s="248">
        <v>1000</v>
      </c>
      <c r="J957" s="248">
        <v>1</v>
      </c>
      <c r="K957" s="249">
        <v>2020</v>
      </c>
      <c r="L957" s="249">
        <v>2020</v>
      </c>
      <c r="M957" s="250" t="s">
        <v>33</v>
      </c>
    </row>
    <row r="958" spans="4:13" x14ac:dyDescent="0.35">
      <c r="D958" s="244" t="s">
        <v>748</v>
      </c>
      <c r="E958" s="245">
        <v>43946</v>
      </c>
      <c r="F958" s="245">
        <v>43946</v>
      </c>
      <c r="G958" s="246" t="s">
        <v>3910</v>
      </c>
      <c r="H958" s="247">
        <v>0</v>
      </c>
      <c r="I958" s="248">
        <v>1000</v>
      </c>
      <c r="J958" s="248">
        <v>1</v>
      </c>
      <c r="K958" s="249">
        <v>2020</v>
      </c>
      <c r="L958" s="249">
        <v>2020</v>
      </c>
      <c r="M958" s="250" t="s">
        <v>33</v>
      </c>
    </row>
    <row r="959" spans="4:13" x14ac:dyDescent="0.35">
      <c r="D959" s="244" t="s">
        <v>749</v>
      </c>
      <c r="E959" s="245">
        <v>43925</v>
      </c>
      <c r="F959" s="245">
        <v>43925</v>
      </c>
      <c r="G959" s="246" t="s">
        <v>3910</v>
      </c>
      <c r="H959" s="247">
        <v>0</v>
      </c>
      <c r="I959" s="248">
        <v>1000</v>
      </c>
      <c r="J959" s="248">
        <v>1</v>
      </c>
      <c r="K959" s="249">
        <v>2020</v>
      </c>
      <c r="L959" s="249">
        <v>2020</v>
      </c>
      <c r="M959" s="250" t="s">
        <v>33</v>
      </c>
    </row>
    <row r="960" spans="4:13" x14ac:dyDescent="0.35">
      <c r="D960" s="244" t="s">
        <v>754</v>
      </c>
      <c r="E960" s="245">
        <v>43964</v>
      </c>
      <c r="F960" s="245">
        <v>43964</v>
      </c>
      <c r="G960" s="246" t="s">
        <v>3908</v>
      </c>
      <c r="H960" s="247">
        <v>0</v>
      </c>
      <c r="I960" s="248">
        <v>1000</v>
      </c>
      <c r="J960" s="248">
        <v>1</v>
      </c>
      <c r="K960" s="249">
        <v>2020</v>
      </c>
      <c r="L960" s="249">
        <v>2020</v>
      </c>
      <c r="M960" s="250" t="s">
        <v>33</v>
      </c>
    </row>
    <row r="961" spans="4:13" x14ac:dyDescent="0.35">
      <c r="D961" s="244" t="s">
        <v>757</v>
      </c>
      <c r="E961" s="245">
        <v>43974</v>
      </c>
      <c r="F961" s="245">
        <v>43974</v>
      </c>
      <c r="G961" s="246" t="s">
        <v>3910</v>
      </c>
      <c r="H961" s="247">
        <v>0</v>
      </c>
      <c r="I961" s="248">
        <v>1000</v>
      </c>
      <c r="J961" s="248">
        <v>1</v>
      </c>
      <c r="K961" s="249">
        <v>2020</v>
      </c>
      <c r="L961" s="249">
        <v>2020</v>
      </c>
      <c r="M961" s="250" t="s">
        <v>33</v>
      </c>
    </row>
    <row r="962" spans="4:13" x14ac:dyDescent="0.35">
      <c r="D962" s="244" t="s">
        <v>763</v>
      </c>
      <c r="E962" s="245">
        <v>43921</v>
      </c>
      <c r="F962" s="245">
        <v>43921</v>
      </c>
      <c r="G962" s="246" t="s">
        <v>3908</v>
      </c>
      <c r="H962" s="247">
        <v>0</v>
      </c>
      <c r="I962" s="248">
        <v>1000</v>
      </c>
      <c r="J962" s="248">
        <v>1</v>
      </c>
      <c r="K962" s="249">
        <v>2020</v>
      </c>
      <c r="L962" s="249">
        <v>2020</v>
      </c>
      <c r="M962" s="250" t="s">
        <v>28</v>
      </c>
    </row>
    <row r="963" spans="4:13" x14ac:dyDescent="0.35">
      <c r="D963" s="244" t="s">
        <v>775</v>
      </c>
      <c r="E963" s="245">
        <v>44020</v>
      </c>
      <c r="F963" s="245">
        <v>44020</v>
      </c>
      <c r="G963" s="246" t="s">
        <v>3908</v>
      </c>
      <c r="H963" s="247">
        <v>0</v>
      </c>
      <c r="I963" s="248">
        <v>1000</v>
      </c>
      <c r="J963" s="248">
        <v>1</v>
      </c>
      <c r="K963" s="249">
        <v>2020</v>
      </c>
      <c r="L963" s="249">
        <v>2020</v>
      </c>
      <c r="M963" s="250" t="s">
        <v>35</v>
      </c>
    </row>
    <row r="964" spans="4:13" x14ac:dyDescent="0.35">
      <c r="D964" s="244" t="s">
        <v>777</v>
      </c>
      <c r="E964" s="245">
        <v>44021</v>
      </c>
      <c r="F964" s="245">
        <v>44021</v>
      </c>
      <c r="G964" s="246" t="s">
        <v>3908</v>
      </c>
      <c r="H964" s="247">
        <v>0</v>
      </c>
      <c r="I964" s="248">
        <v>1000</v>
      </c>
      <c r="J964" s="248">
        <v>1</v>
      </c>
      <c r="K964" s="249">
        <v>2020</v>
      </c>
      <c r="L964" s="249">
        <v>2020</v>
      </c>
      <c r="M964" s="250" t="s">
        <v>35</v>
      </c>
    </row>
    <row r="965" spans="4:13" x14ac:dyDescent="0.35">
      <c r="D965" s="244" t="s">
        <v>793</v>
      </c>
      <c r="E965" s="245">
        <v>44087</v>
      </c>
      <c r="F965" s="245">
        <v>44087</v>
      </c>
      <c r="G965" s="246" t="s">
        <v>3910</v>
      </c>
      <c r="H965" s="247">
        <v>0</v>
      </c>
      <c r="I965" s="248">
        <v>1000</v>
      </c>
      <c r="J965" s="248">
        <v>1</v>
      </c>
      <c r="K965" s="249">
        <v>2020</v>
      </c>
      <c r="L965" s="249">
        <v>2020</v>
      </c>
      <c r="M965" s="250" t="s">
        <v>35</v>
      </c>
    </row>
    <row r="966" spans="4:13" x14ac:dyDescent="0.35">
      <c r="D966" s="244" t="s">
        <v>800</v>
      </c>
      <c r="E966" s="245">
        <v>44091</v>
      </c>
      <c r="F966" s="245">
        <v>44091</v>
      </c>
      <c r="G966" s="246" t="s">
        <v>3908</v>
      </c>
      <c r="H966" s="247">
        <v>0</v>
      </c>
      <c r="I966" s="248">
        <v>1000</v>
      </c>
      <c r="J966" s="248">
        <v>1</v>
      </c>
      <c r="K966" s="249">
        <v>2020</v>
      </c>
      <c r="L966" s="249">
        <v>2020</v>
      </c>
      <c r="M966" s="250" t="s">
        <v>35</v>
      </c>
    </row>
    <row r="967" spans="4:13" x14ac:dyDescent="0.35">
      <c r="D967" s="244" t="s">
        <v>801</v>
      </c>
      <c r="E967" s="245">
        <v>44090</v>
      </c>
      <c r="F967" s="245">
        <v>44090</v>
      </c>
      <c r="G967" s="246" t="s">
        <v>3910</v>
      </c>
      <c r="H967" s="247">
        <v>0</v>
      </c>
      <c r="I967" s="248">
        <v>1000</v>
      </c>
      <c r="J967" s="248">
        <v>1</v>
      </c>
      <c r="K967" s="249">
        <v>2020</v>
      </c>
      <c r="L967" s="249">
        <v>2020</v>
      </c>
      <c r="M967" s="250" t="s">
        <v>35</v>
      </c>
    </row>
    <row r="968" spans="4:13" x14ac:dyDescent="0.35">
      <c r="D968" s="244" t="s">
        <v>804</v>
      </c>
      <c r="E968" s="245">
        <v>44092</v>
      </c>
      <c r="F968" s="245">
        <v>44092</v>
      </c>
      <c r="G968" s="246" t="s">
        <v>3908</v>
      </c>
      <c r="H968" s="247">
        <v>0</v>
      </c>
      <c r="I968" s="248">
        <v>1000</v>
      </c>
      <c r="J968" s="248">
        <v>1</v>
      </c>
      <c r="K968" s="249">
        <v>2020</v>
      </c>
      <c r="L968" s="249">
        <v>2020</v>
      </c>
      <c r="M968" s="250" t="s">
        <v>35</v>
      </c>
    </row>
    <row r="969" spans="4:13" x14ac:dyDescent="0.35">
      <c r="D969" s="244" t="s">
        <v>182</v>
      </c>
      <c r="E969" s="245">
        <v>44109</v>
      </c>
      <c r="F969" s="245">
        <v>44109</v>
      </c>
      <c r="G969" s="246" t="s">
        <v>3910</v>
      </c>
      <c r="H969" s="247">
        <v>0</v>
      </c>
      <c r="I969" s="248">
        <v>1000</v>
      </c>
      <c r="J969" s="248">
        <v>1</v>
      </c>
      <c r="K969" s="249">
        <v>2020</v>
      </c>
      <c r="L969" s="249">
        <v>2020</v>
      </c>
      <c r="M969" s="250" t="s">
        <v>11</v>
      </c>
    </row>
    <row r="970" spans="4:13" x14ac:dyDescent="0.35">
      <c r="D970" s="244" t="s">
        <v>845</v>
      </c>
      <c r="E970" s="245">
        <v>43855</v>
      </c>
      <c r="F970" s="245">
        <v>43855</v>
      </c>
      <c r="G970" s="246" t="s">
        <v>3908</v>
      </c>
      <c r="H970" s="247">
        <v>0</v>
      </c>
      <c r="I970" s="248">
        <v>1000</v>
      </c>
      <c r="J970" s="248">
        <v>1</v>
      </c>
      <c r="K970" s="249">
        <v>2020</v>
      </c>
      <c r="L970" s="249">
        <v>2020</v>
      </c>
      <c r="M970" s="250" t="s">
        <v>28</v>
      </c>
    </row>
    <row r="971" spans="4:13" x14ac:dyDescent="0.35">
      <c r="D971" s="244" t="s">
        <v>846</v>
      </c>
      <c r="E971" s="245">
        <v>43946</v>
      </c>
      <c r="F971" s="245">
        <v>43946</v>
      </c>
      <c r="G971" s="246" t="s">
        <v>3908</v>
      </c>
      <c r="H971" s="247">
        <v>0</v>
      </c>
      <c r="I971" s="248">
        <v>1000</v>
      </c>
      <c r="J971" s="248">
        <v>1</v>
      </c>
      <c r="K971" s="249">
        <v>2020</v>
      </c>
      <c r="L971" s="249">
        <v>2020</v>
      </c>
      <c r="M971" s="250" t="s">
        <v>33</v>
      </c>
    </row>
    <row r="972" spans="4:13" x14ac:dyDescent="0.35">
      <c r="D972" s="244" t="s">
        <v>223</v>
      </c>
      <c r="E972" s="245">
        <v>43964</v>
      </c>
      <c r="F972" s="245">
        <v>43964</v>
      </c>
      <c r="G972" s="246" t="s">
        <v>3910</v>
      </c>
      <c r="H972" s="247">
        <v>0</v>
      </c>
      <c r="I972" s="248">
        <v>1000</v>
      </c>
      <c r="J972" s="248">
        <v>1</v>
      </c>
      <c r="K972" s="249">
        <v>2020</v>
      </c>
      <c r="L972" s="249">
        <v>2020</v>
      </c>
      <c r="M972" s="250" t="s">
        <v>33</v>
      </c>
    </row>
    <row r="973" spans="4:13" x14ac:dyDescent="0.35">
      <c r="D973" s="244" t="s">
        <v>853</v>
      </c>
      <c r="E973" s="245">
        <v>43977</v>
      </c>
      <c r="F973" s="245">
        <v>43977</v>
      </c>
      <c r="G973" s="246" t="s">
        <v>3910</v>
      </c>
      <c r="H973" s="247">
        <v>0</v>
      </c>
      <c r="I973" s="248">
        <v>1000</v>
      </c>
      <c r="J973" s="248">
        <v>1</v>
      </c>
      <c r="K973" s="249">
        <v>2020</v>
      </c>
      <c r="L973" s="249">
        <v>2020</v>
      </c>
      <c r="M973" s="250" t="s">
        <v>33</v>
      </c>
    </row>
    <row r="974" spans="4:13" x14ac:dyDescent="0.35">
      <c r="D974" s="244" t="s">
        <v>233</v>
      </c>
      <c r="E974" s="245">
        <v>43997</v>
      </c>
      <c r="F974" s="245">
        <v>43997</v>
      </c>
      <c r="G974" s="246" t="s">
        <v>3910</v>
      </c>
      <c r="H974" s="247">
        <v>0</v>
      </c>
      <c r="I974" s="248">
        <v>1000</v>
      </c>
      <c r="J974" s="248">
        <v>1</v>
      </c>
      <c r="K974" s="249">
        <v>2020</v>
      </c>
      <c r="L974" s="249">
        <v>2020</v>
      </c>
      <c r="M974" s="250" t="s">
        <v>33</v>
      </c>
    </row>
    <row r="975" spans="4:13" x14ac:dyDescent="0.35">
      <c r="D975" s="244" t="s">
        <v>236</v>
      </c>
      <c r="E975" s="245">
        <v>43998</v>
      </c>
      <c r="F975" s="245">
        <v>43998</v>
      </c>
      <c r="G975" s="246" t="s">
        <v>3910</v>
      </c>
      <c r="H975" s="247">
        <v>0</v>
      </c>
      <c r="I975" s="248">
        <v>1000</v>
      </c>
      <c r="J975" s="248">
        <v>1</v>
      </c>
      <c r="K975" s="249">
        <v>2020</v>
      </c>
      <c r="L975" s="249">
        <v>2020</v>
      </c>
      <c r="M975" s="250" t="s">
        <v>33</v>
      </c>
    </row>
    <row r="976" spans="4:13" x14ac:dyDescent="0.35">
      <c r="D976" s="244" t="s">
        <v>867</v>
      </c>
      <c r="E976" s="245">
        <v>43999</v>
      </c>
      <c r="F976" s="245">
        <v>43999</v>
      </c>
      <c r="G976" s="246" t="s">
        <v>3910</v>
      </c>
      <c r="H976" s="247">
        <v>0</v>
      </c>
      <c r="I976" s="248">
        <v>1000</v>
      </c>
      <c r="J976" s="248">
        <v>1</v>
      </c>
      <c r="K976" s="249">
        <v>2020</v>
      </c>
      <c r="L976" s="249">
        <v>2020</v>
      </c>
      <c r="M976" s="250" t="s">
        <v>33</v>
      </c>
    </row>
    <row r="977" spans="4:13" x14ac:dyDescent="0.35">
      <c r="D977" s="244" t="s">
        <v>873</v>
      </c>
      <c r="E977" s="245">
        <v>44008</v>
      </c>
      <c r="F977" s="245">
        <v>44008</v>
      </c>
      <c r="G977" s="246" t="s">
        <v>3908</v>
      </c>
      <c r="H977" s="247">
        <v>0</v>
      </c>
      <c r="I977" s="248">
        <v>1000</v>
      </c>
      <c r="J977" s="248">
        <v>1</v>
      </c>
      <c r="K977" s="249">
        <v>2020</v>
      </c>
      <c r="L977" s="249">
        <v>2020</v>
      </c>
      <c r="M977" s="250" t="s">
        <v>33</v>
      </c>
    </row>
    <row r="978" spans="4:13" x14ac:dyDescent="0.35">
      <c r="D978" s="244" t="s">
        <v>874</v>
      </c>
      <c r="E978" s="245">
        <v>44002</v>
      </c>
      <c r="F978" s="245">
        <v>44002</v>
      </c>
      <c r="G978" s="246" t="s">
        <v>3908</v>
      </c>
      <c r="H978" s="247">
        <v>0</v>
      </c>
      <c r="I978" s="248">
        <v>1000</v>
      </c>
      <c r="J978" s="248">
        <v>1</v>
      </c>
      <c r="K978" s="249">
        <v>2020</v>
      </c>
      <c r="L978" s="249">
        <v>2020</v>
      </c>
      <c r="M978" s="250" t="s">
        <v>33</v>
      </c>
    </row>
    <row r="979" spans="4:13" x14ac:dyDescent="0.35">
      <c r="D979" s="244" t="s">
        <v>241</v>
      </c>
      <c r="E979" s="245">
        <v>44009</v>
      </c>
      <c r="F979" s="245">
        <v>44009</v>
      </c>
      <c r="G979" s="246" t="s">
        <v>3910</v>
      </c>
      <c r="H979" s="247">
        <v>0</v>
      </c>
      <c r="I979" s="248">
        <v>1000</v>
      </c>
      <c r="J979" s="248">
        <v>1</v>
      </c>
      <c r="K979" s="249">
        <v>2020</v>
      </c>
      <c r="L979" s="249">
        <v>2020</v>
      </c>
      <c r="M979" s="250" t="s">
        <v>33</v>
      </c>
    </row>
    <row r="980" spans="4:13" x14ac:dyDescent="0.35">
      <c r="D980" s="244" t="s">
        <v>245</v>
      </c>
      <c r="E980" s="245">
        <v>44016</v>
      </c>
      <c r="F980" s="245">
        <v>44016</v>
      </c>
      <c r="G980" s="246" t="s">
        <v>3910</v>
      </c>
      <c r="H980" s="247">
        <v>0</v>
      </c>
      <c r="I980" s="248">
        <v>1000</v>
      </c>
      <c r="J980" s="248">
        <v>1</v>
      </c>
      <c r="K980" s="249">
        <v>2020</v>
      </c>
      <c r="L980" s="249">
        <v>2020</v>
      </c>
      <c r="M980" s="250" t="s">
        <v>35</v>
      </c>
    </row>
    <row r="981" spans="4:13" x14ac:dyDescent="0.35">
      <c r="D981" s="244" t="s">
        <v>884</v>
      </c>
      <c r="E981" s="245">
        <v>43953</v>
      </c>
      <c r="F981" s="245">
        <v>43953</v>
      </c>
      <c r="G981" s="246" t="s">
        <v>3910</v>
      </c>
      <c r="H981" s="247">
        <v>0</v>
      </c>
      <c r="I981" s="248">
        <v>1000</v>
      </c>
      <c r="J981" s="248">
        <v>1</v>
      </c>
      <c r="K981" s="249">
        <v>2020</v>
      </c>
      <c r="L981" s="249">
        <v>2020</v>
      </c>
      <c r="M981" s="250" t="s">
        <v>33</v>
      </c>
    </row>
    <row r="982" spans="4:13" x14ac:dyDescent="0.35">
      <c r="D982" s="244" t="s">
        <v>886</v>
      </c>
      <c r="E982" s="245">
        <v>43949</v>
      </c>
      <c r="F982" s="245">
        <v>43949</v>
      </c>
      <c r="G982" s="246" t="s">
        <v>3908</v>
      </c>
      <c r="H982" s="247">
        <v>0</v>
      </c>
      <c r="I982" s="248">
        <v>1000</v>
      </c>
      <c r="J982" s="248">
        <v>1</v>
      </c>
      <c r="K982" s="249">
        <v>2020</v>
      </c>
      <c r="L982" s="249">
        <v>2020</v>
      </c>
      <c r="M982" s="250" t="s">
        <v>33</v>
      </c>
    </row>
    <row r="983" spans="4:13" x14ac:dyDescent="0.35">
      <c r="D983" s="244" t="s">
        <v>964</v>
      </c>
      <c r="E983" s="245">
        <v>44023</v>
      </c>
      <c r="F983" s="245">
        <v>44023</v>
      </c>
      <c r="G983" s="246" t="s">
        <v>3910</v>
      </c>
      <c r="H983" s="247">
        <v>0</v>
      </c>
      <c r="I983" s="248">
        <v>1000</v>
      </c>
      <c r="J983" s="248">
        <v>1</v>
      </c>
      <c r="K983" s="249">
        <v>2020</v>
      </c>
      <c r="L983" s="249">
        <v>2020</v>
      </c>
      <c r="M983" s="250" t="s">
        <v>35</v>
      </c>
    </row>
    <row r="984" spans="4:13" x14ac:dyDescent="0.35">
      <c r="D984" s="244" t="s">
        <v>263</v>
      </c>
      <c r="E984" s="245">
        <v>44024</v>
      </c>
      <c r="F984" s="245">
        <v>44024</v>
      </c>
      <c r="G984" s="246" t="s">
        <v>3910</v>
      </c>
      <c r="H984" s="247">
        <v>0</v>
      </c>
      <c r="I984" s="248">
        <v>1000</v>
      </c>
      <c r="J984" s="248">
        <v>1</v>
      </c>
      <c r="K984" s="249">
        <v>2020</v>
      </c>
      <c r="L984" s="249">
        <v>2020</v>
      </c>
      <c r="M984" s="250" t="s">
        <v>35</v>
      </c>
    </row>
    <row r="985" spans="4:13" x14ac:dyDescent="0.35">
      <c r="D985" s="244" t="s">
        <v>968</v>
      </c>
      <c r="E985" s="245">
        <v>44025</v>
      </c>
      <c r="F985" s="245">
        <v>44025</v>
      </c>
      <c r="G985" s="246" t="s">
        <v>3910</v>
      </c>
      <c r="H985" s="247">
        <v>0</v>
      </c>
      <c r="I985" s="248">
        <v>1000</v>
      </c>
      <c r="J985" s="248">
        <v>1</v>
      </c>
      <c r="K985" s="249">
        <v>2020</v>
      </c>
      <c r="L985" s="249">
        <v>2020</v>
      </c>
      <c r="M985" s="250" t="s">
        <v>35</v>
      </c>
    </row>
    <row r="986" spans="4:13" x14ac:dyDescent="0.35">
      <c r="D986" s="244" t="s">
        <v>970</v>
      </c>
      <c r="E986" s="245">
        <v>44025</v>
      </c>
      <c r="F986" s="245">
        <v>44025</v>
      </c>
      <c r="G986" s="246" t="s">
        <v>3908</v>
      </c>
      <c r="H986" s="247">
        <v>-1000</v>
      </c>
      <c r="I986" s="248">
        <v>0</v>
      </c>
      <c r="J986" s="248">
        <v>1</v>
      </c>
      <c r="K986" s="249">
        <v>2020</v>
      </c>
      <c r="L986" s="249">
        <v>2020</v>
      </c>
      <c r="M986" s="250" t="s">
        <v>35</v>
      </c>
    </row>
    <row r="987" spans="4:13" x14ac:dyDescent="0.35">
      <c r="D987" s="244" t="s">
        <v>265</v>
      </c>
      <c r="E987" s="245">
        <v>44023</v>
      </c>
      <c r="F987" s="245">
        <v>44023</v>
      </c>
      <c r="G987" s="246" t="s">
        <v>3910</v>
      </c>
      <c r="H987" s="247">
        <v>0</v>
      </c>
      <c r="I987" s="248">
        <v>1000</v>
      </c>
      <c r="J987" s="248">
        <v>1</v>
      </c>
      <c r="K987" s="249">
        <v>2020</v>
      </c>
      <c r="L987" s="249">
        <v>2020</v>
      </c>
      <c r="M987" s="250" t="s">
        <v>35</v>
      </c>
    </row>
    <row r="988" spans="4:13" x14ac:dyDescent="0.35">
      <c r="D988" s="244" t="s">
        <v>979</v>
      </c>
      <c r="E988" s="245">
        <v>44019</v>
      </c>
      <c r="F988" s="245">
        <v>44019</v>
      </c>
      <c r="G988" s="246" t="s">
        <v>3910</v>
      </c>
      <c r="H988" s="247">
        <v>0</v>
      </c>
      <c r="I988" s="248">
        <v>1000</v>
      </c>
      <c r="J988" s="248">
        <v>1</v>
      </c>
      <c r="K988" s="249">
        <v>2020</v>
      </c>
      <c r="L988" s="249">
        <v>2020</v>
      </c>
      <c r="M988" s="250" t="s">
        <v>35</v>
      </c>
    </row>
    <row r="989" spans="4:13" x14ac:dyDescent="0.35">
      <c r="D989" s="244" t="s">
        <v>990</v>
      </c>
      <c r="E989" s="245">
        <v>44042</v>
      </c>
      <c r="F989" s="245">
        <v>44042</v>
      </c>
      <c r="G989" s="246" t="s">
        <v>3908</v>
      </c>
      <c r="H989" s="247">
        <v>0</v>
      </c>
      <c r="I989" s="248">
        <v>1000</v>
      </c>
      <c r="J989" s="248">
        <v>1</v>
      </c>
      <c r="K989" s="249">
        <v>2020</v>
      </c>
      <c r="L989" s="249">
        <v>2020</v>
      </c>
      <c r="M989" s="250" t="s">
        <v>35</v>
      </c>
    </row>
    <row r="990" spans="4:13" x14ac:dyDescent="0.35">
      <c r="D990" s="244" t="s">
        <v>313</v>
      </c>
      <c r="E990" s="245">
        <v>44064</v>
      </c>
      <c r="F990" s="245">
        <v>44064</v>
      </c>
      <c r="G990" s="246" t="s">
        <v>3910</v>
      </c>
      <c r="H990" s="247">
        <v>0</v>
      </c>
      <c r="I990" s="248">
        <v>1000</v>
      </c>
      <c r="J990" s="248">
        <v>1</v>
      </c>
      <c r="K990" s="249">
        <v>2020</v>
      </c>
      <c r="L990" s="249">
        <v>2020</v>
      </c>
      <c r="M990" s="250" t="s">
        <v>35</v>
      </c>
    </row>
    <row r="991" spans="4:13" x14ac:dyDescent="0.35">
      <c r="D991" s="244" t="s">
        <v>1008</v>
      </c>
      <c r="E991" s="245">
        <v>44064</v>
      </c>
      <c r="F991" s="245">
        <v>44064</v>
      </c>
      <c r="G991" s="246" t="s">
        <v>3910</v>
      </c>
      <c r="H991" s="247">
        <v>0</v>
      </c>
      <c r="I991" s="248">
        <v>1000</v>
      </c>
      <c r="J991" s="248">
        <v>1</v>
      </c>
      <c r="K991" s="249">
        <v>2020</v>
      </c>
      <c r="L991" s="249">
        <v>2020</v>
      </c>
      <c r="M991" s="250" t="s">
        <v>35</v>
      </c>
    </row>
    <row r="992" spans="4:13" x14ac:dyDescent="0.35">
      <c r="D992" s="244" t="s">
        <v>1010</v>
      </c>
      <c r="E992" s="245">
        <v>44063</v>
      </c>
      <c r="F992" s="245">
        <v>44063</v>
      </c>
      <c r="G992" s="246" t="s">
        <v>3908</v>
      </c>
      <c r="H992" s="247">
        <v>0</v>
      </c>
      <c r="I992" s="248">
        <v>1000</v>
      </c>
      <c r="J992" s="248">
        <v>1</v>
      </c>
      <c r="K992" s="249">
        <v>2020</v>
      </c>
      <c r="L992" s="249">
        <v>2020</v>
      </c>
      <c r="M992" s="250" t="s">
        <v>35</v>
      </c>
    </row>
    <row r="993" spans="4:13" x14ac:dyDescent="0.35">
      <c r="D993" s="244" t="s">
        <v>317</v>
      </c>
      <c r="E993" s="245">
        <v>44057</v>
      </c>
      <c r="F993" s="245">
        <v>44057</v>
      </c>
      <c r="G993" s="246" t="s">
        <v>3908</v>
      </c>
      <c r="H993" s="247">
        <v>0</v>
      </c>
      <c r="I993" s="248">
        <v>1000</v>
      </c>
      <c r="J993" s="248">
        <v>1</v>
      </c>
      <c r="K993" s="249">
        <v>2020</v>
      </c>
      <c r="L993" s="249">
        <v>2020</v>
      </c>
      <c r="M993" s="250" t="s">
        <v>35</v>
      </c>
    </row>
    <row r="994" spans="4:13" x14ac:dyDescent="0.35">
      <c r="D994" s="244" t="s">
        <v>321</v>
      </c>
      <c r="E994" s="245">
        <v>44057</v>
      </c>
      <c r="F994" s="245">
        <v>44057</v>
      </c>
      <c r="G994" s="246" t="s">
        <v>3910</v>
      </c>
      <c r="H994" s="247">
        <v>0</v>
      </c>
      <c r="I994" s="248">
        <v>1000</v>
      </c>
      <c r="J994" s="248">
        <v>1</v>
      </c>
      <c r="K994" s="249">
        <v>2020</v>
      </c>
      <c r="L994" s="249">
        <v>2020</v>
      </c>
      <c r="M994" s="250" t="s">
        <v>35</v>
      </c>
    </row>
    <row r="995" spans="4:13" x14ac:dyDescent="0.35">
      <c r="D995" s="244" t="s">
        <v>1011</v>
      </c>
      <c r="E995" s="245">
        <v>44067</v>
      </c>
      <c r="F995" s="245">
        <v>44067</v>
      </c>
      <c r="G995" s="246" t="s">
        <v>3908</v>
      </c>
      <c r="H995" s="247">
        <v>0</v>
      </c>
      <c r="I995" s="248">
        <v>1000</v>
      </c>
      <c r="J995" s="248">
        <v>1</v>
      </c>
      <c r="K995" s="249">
        <v>2020</v>
      </c>
      <c r="L995" s="249">
        <v>2020</v>
      </c>
      <c r="M995" s="250" t="s">
        <v>35</v>
      </c>
    </row>
    <row r="996" spans="4:13" x14ac:dyDescent="0.35">
      <c r="D996" s="244" t="s">
        <v>1016</v>
      </c>
      <c r="E996" s="245">
        <v>44077</v>
      </c>
      <c r="F996" s="245">
        <v>44077</v>
      </c>
      <c r="G996" s="246" t="s">
        <v>3910</v>
      </c>
      <c r="H996" s="247">
        <v>0</v>
      </c>
      <c r="I996" s="248">
        <v>1000</v>
      </c>
      <c r="J996" s="248">
        <v>1</v>
      </c>
      <c r="K996" s="249">
        <v>2020</v>
      </c>
      <c r="L996" s="249">
        <v>2020</v>
      </c>
      <c r="M996" s="250" t="s">
        <v>35</v>
      </c>
    </row>
    <row r="997" spans="4:13" x14ac:dyDescent="0.35">
      <c r="D997" s="244" t="s">
        <v>1018</v>
      </c>
      <c r="E997" s="245">
        <v>44079</v>
      </c>
      <c r="F997" s="245">
        <v>44079</v>
      </c>
      <c r="G997" s="246" t="s">
        <v>3910</v>
      </c>
      <c r="H997" s="247">
        <v>0</v>
      </c>
      <c r="I997" s="248">
        <v>1000</v>
      </c>
      <c r="J997" s="248">
        <v>1</v>
      </c>
      <c r="K997" s="249">
        <v>2020</v>
      </c>
      <c r="L997" s="249">
        <v>2020</v>
      </c>
      <c r="M997" s="250" t="s">
        <v>35</v>
      </c>
    </row>
    <row r="998" spans="4:13" x14ac:dyDescent="0.35">
      <c r="D998" s="244" t="s">
        <v>1019</v>
      </c>
      <c r="E998" s="245">
        <v>44080</v>
      </c>
      <c r="F998" s="245">
        <v>44080</v>
      </c>
      <c r="G998" s="246" t="s">
        <v>3910</v>
      </c>
      <c r="H998" s="247">
        <v>0</v>
      </c>
      <c r="I998" s="248">
        <v>1000</v>
      </c>
      <c r="J998" s="248">
        <v>1</v>
      </c>
      <c r="K998" s="249">
        <v>2020</v>
      </c>
      <c r="L998" s="249">
        <v>2020</v>
      </c>
      <c r="M998" s="250" t="s">
        <v>35</v>
      </c>
    </row>
    <row r="999" spans="4:13" x14ac:dyDescent="0.35">
      <c r="D999" s="244" t="s">
        <v>1022</v>
      </c>
      <c r="E999" s="245">
        <v>44080</v>
      </c>
      <c r="F999" s="245">
        <v>44080</v>
      </c>
      <c r="G999" s="246" t="s">
        <v>3910</v>
      </c>
      <c r="H999" s="247">
        <v>0</v>
      </c>
      <c r="I999" s="248">
        <v>1000</v>
      </c>
      <c r="J999" s="248">
        <v>1</v>
      </c>
      <c r="K999" s="249">
        <v>2020</v>
      </c>
      <c r="L999" s="249">
        <v>2020</v>
      </c>
      <c r="M999" s="250" t="s">
        <v>35</v>
      </c>
    </row>
    <row r="1000" spans="4:13" x14ac:dyDescent="0.35">
      <c r="D1000" s="244" t="s">
        <v>338</v>
      </c>
      <c r="E1000" s="245">
        <v>44087</v>
      </c>
      <c r="F1000" s="245">
        <v>44087</v>
      </c>
      <c r="G1000" s="246" t="s">
        <v>3910</v>
      </c>
      <c r="H1000" s="247">
        <v>8550</v>
      </c>
      <c r="I1000" s="248">
        <v>9550</v>
      </c>
      <c r="J1000" s="248">
        <v>1</v>
      </c>
      <c r="K1000" s="249">
        <v>2020</v>
      </c>
      <c r="L1000" s="249">
        <v>2020</v>
      </c>
      <c r="M1000" s="250" t="s">
        <v>35</v>
      </c>
    </row>
    <row r="1001" spans="4:13" x14ac:dyDescent="0.35">
      <c r="D1001" s="244" t="s">
        <v>1029</v>
      </c>
      <c r="E1001" s="245">
        <v>44096</v>
      </c>
      <c r="F1001" s="245">
        <v>44096</v>
      </c>
      <c r="G1001" s="246" t="s">
        <v>3910</v>
      </c>
      <c r="H1001" s="247">
        <v>0</v>
      </c>
      <c r="I1001" s="248">
        <v>1000</v>
      </c>
      <c r="J1001" s="248">
        <v>1</v>
      </c>
      <c r="K1001" s="249">
        <v>2020</v>
      </c>
      <c r="L1001" s="249">
        <v>2020</v>
      </c>
      <c r="M1001" s="250" t="s">
        <v>35</v>
      </c>
    </row>
    <row r="1002" spans="4:13" x14ac:dyDescent="0.35">
      <c r="D1002" s="244" t="s">
        <v>1030</v>
      </c>
      <c r="E1002" s="245">
        <v>44098</v>
      </c>
      <c r="F1002" s="245">
        <v>44098</v>
      </c>
      <c r="G1002" s="246" t="s">
        <v>3910</v>
      </c>
      <c r="H1002" s="247">
        <v>0</v>
      </c>
      <c r="I1002" s="248">
        <v>1000</v>
      </c>
      <c r="J1002" s="248">
        <v>1</v>
      </c>
      <c r="K1002" s="249">
        <v>2020</v>
      </c>
      <c r="L1002" s="249">
        <v>2020</v>
      </c>
      <c r="M1002" s="250" t="s">
        <v>35</v>
      </c>
    </row>
    <row r="1003" spans="4:13" x14ac:dyDescent="0.35">
      <c r="D1003" s="244" t="s">
        <v>1031</v>
      </c>
      <c r="E1003" s="245">
        <v>43852</v>
      </c>
      <c r="F1003" s="245">
        <v>43852</v>
      </c>
      <c r="G1003" s="246" t="s">
        <v>3910</v>
      </c>
      <c r="H1003" s="247">
        <v>0</v>
      </c>
      <c r="I1003" s="248">
        <v>1000</v>
      </c>
      <c r="J1003" s="248">
        <v>1</v>
      </c>
      <c r="K1003" s="249">
        <v>2020</v>
      </c>
      <c r="L1003" s="249">
        <v>2020</v>
      </c>
      <c r="M1003" s="250" t="s">
        <v>28</v>
      </c>
    </row>
    <row r="1004" spans="4:13" x14ac:dyDescent="0.35">
      <c r="D1004" s="244" t="s">
        <v>1036</v>
      </c>
      <c r="E1004" s="245">
        <v>44103</v>
      </c>
      <c r="F1004" s="245">
        <v>44103</v>
      </c>
      <c r="G1004" s="246" t="s">
        <v>3910</v>
      </c>
      <c r="H1004" s="247">
        <v>0</v>
      </c>
      <c r="I1004" s="248">
        <v>1000</v>
      </c>
      <c r="J1004" s="248">
        <v>1</v>
      </c>
      <c r="K1004" s="249">
        <v>2020</v>
      </c>
      <c r="L1004" s="249">
        <v>2020</v>
      </c>
      <c r="M1004" s="250" t="s">
        <v>35</v>
      </c>
    </row>
    <row r="1005" spans="4:13" x14ac:dyDescent="0.35">
      <c r="D1005" s="244" t="s">
        <v>1045</v>
      </c>
      <c r="E1005" s="245">
        <v>44115</v>
      </c>
      <c r="F1005" s="245">
        <v>44115</v>
      </c>
      <c r="G1005" s="246" t="s">
        <v>3910</v>
      </c>
      <c r="H1005" s="247">
        <v>6270</v>
      </c>
      <c r="I1005" s="248">
        <v>7270</v>
      </c>
      <c r="J1005" s="248">
        <v>1</v>
      </c>
      <c r="K1005" s="249">
        <v>2020</v>
      </c>
      <c r="L1005" s="249">
        <v>2020</v>
      </c>
      <c r="M1005" s="250" t="s">
        <v>11</v>
      </c>
    </row>
    <row r="1006" spans="4:13" x14ac:dyDescent="0.35">
      <c r="D1006" s="244" t="s">
        <v>1049</v>
      </c>
      <c r="E1006" s="245">
        <v>44079</v>
      </c>
      <c r="F1006" s="245">
        <v>44079</v>
      </c>
      <c r="G1006" s="246" t="s">
        <v>3910</v>
      </c>
      <c r="H1006" s="247">
        <v>0</v>
      </c>
      <c r="I1006" s="248">
        <v>1000</v>
      </c>
      <c r="J1006" s="248">
        <v>1</v>
      </c>
      <c r="K1006" s="249">
        <v>2020</v>
      </c>
      <c r="L1006" s="249">
        <v>2020</v>
      </c>
      <c r="M1006" s="250" t="s">
        <v>35</v>
      </c>
    </row>
    <row r="1007" spans="4:13" x14ac:dyDescent="0.35">
      <c r="D1007" s="244" t="s">
        <v>1052</v>
      </c>
      <c r="E1007" s="245">
        <v>44116</v>
      </c>
      <c r="F1007" s="245">
        <v>44116</v>
      </c>
      <c r="G1007" s="246" t="s">
        <v>3910</v>
      </c>
      <c r="H1007" s="247">
        <v>0</v>
      </c>
      <c r="I1007" s="248">
        <v>1000</v>
      </c>
      <c r="J1007" s="248">
        <v>1</v>
      </c>
      <c r="K1007" s="249">
        <v>2020</v>
      </c>
      <c r="L1007" s="249">
        <v>2020</v>
      </c>
      <c r="M1007" s="250" t="s">
        <v>11</v>
      </c>
    </row>
    <row r="1008" spans="4:13" x14ac:dyDescent="0.35">
      <c r="D1008" s="244" t="s">
        <v>391</v>
      </c>
      <c r="E1008" s="245">
        <v>44116</v>
      </c>
      <c r="F1008" s="245">
        <v>44116</v>
      </c>
      <c r="G1008" s="246" t="s">
        <v>3910</v>
      </c>
      <c r="H1008" s="247">
        <v>12190</v>
      </c>
      <c r="I1008" s="248">
        <v>13190</v>
      </c>
      <c r="J1008" s="248">
        <v>1</v>
      </c>
      <c r="K1008" s="249">
        <v>2020</v>
      </c>
      <c r="L1008" s="249">
        <v>2020</v>
      </c>
      <c r="M1008" s="250" t="s">
        <v>11</v>
      </c>
    </row>
    <row r="1009" spans="4:13" x14ac:dyDescent="0.35">
      <c r="D1009" s="244" t="s">
        <v>1061</v>
      </c>
      <c r="E1009" s="245">
        <v>43866</v>
      </c>
      <c r="F1009" s="245">
        <v>43866</v>
      </c>
      <c r="G1009" s="246" t="s">
        <v>3910</v>
      </c>
      <c r="H1009" s="247">
        <v>0</v>
      </c>
      <c r="I1009" s="248">
        <v>1000</v>
      </c>
      <c r="J1009" s="248">
        <v>1</v>
      </c>
      <c r="K1009" s="249">
        <v>2020</v>
      </c>
      <c r="L1009" s="249">
        <v>2020</v>
      </c>
      <c r="M1009" s="250" t="s">
        <v>28</v>
      </c>
    </row>
    <row r="1010" spans="4:13" x14ac:dyDescent="0.35">
      <c r="D1010" s="244" t="s">
        <v>1070</v>
      </c>
      <c r="E1010" s="245">
        <v>44126</v>
      </c>
      <c r="F1010" s="245">
        <v>44126</v>
      </c>
      <c r="G1010" s="246" t="s">
        <v>3910</v>
      </c>
      <c r="H1010" s="247">
        <v>0</v>
      </c>
      <c r="I1010" s="248">
        <v>1000</v>
      </c>
      <c r="J1010" s="248">
        <v>1</v>
      </c>
      <c r="K1010" s="249">
        <v>2020</v>
      </c>
      <c r="L1010" s="249">
        <v>2020</v>
      </c>
      <c r="M1010" s="250" t="s">
        <v>11</v>
      </c>
    </row>
    <row r="1011" spans="4:13" x14ac:dyDescent="0.35">
      <c r="D1011" s="244" t="s">
        <v>406</v>
      </c>
      <c r="E1011" s="245">
        <v>44123</v>
      </c>
      <c r="F1011" s="245">
        <v>44123</v>
      </c>
      <c r="G1011" s="246" t="s">
        <v>3910</v>
      </c>
      <c r="H1011" s="247">
        <v>0</v>
      </c>
      <c r="I1011" s="248">
        <v>1000</v>
      </c>
      <c r="J1011" s="248">
        <v>1</v>
      </c>
      <c r="K1011" s="249">
        <v>2020</v>
      </c>
      <c r="L1011" s="249">
        <v>2020</v>
      </c>
      <c r="M1011" s="250" t="s">
        <v>11</v>
      </c>
    </row>
    <row r="1012" spans="4:13" x14ac:dyDescent="0.35">
      <c r="D1012" s="244" t="s">
        <v>1075</v>
      </c>
      <c r="E1012" s="245">
        <v>44137</v>
      </c>
      <c r="F1012" s="245">
        <v>44137</v>
      </c>
      <c r="G1012" s="246" t="s">
        <v>3910</v>
      </c>
      <c r="H1012" s="247">
        <v>0</v>
      </c>
      <c r="I1012" s="248">
        <v>1000</v>
      </c>
      <c r="J1012" s="248">
        <v>1</v>
      </c>
      <c r="K1012" s="249">
        <v>2020</v>
      </c>
      <c r="L1012" s="249">
        <v>2020</v>
      </c>
      <c r="M1012" s="250" t="s">
        <v>11</v>
      </c>
    </row>
    <row r="1013" spans="4:13" x14ac:dyDescent="0.35">
      <c r="D1013" s="244" t="s">
        <v>1080</v>
      </c>
      <c r="E1013" s="245">
        <v>44135</v>
      </c>
      <c r="F1013" s="245">
        <v>44135</v>
      </c>
      <c r="G1013" s="246" t="s">
        <v>3910</v>
      </c>
      <c r="H1013" s="247">
        <v>0</v>
      </c>
      <c r="I1013" s="248">
        <v>1000</v>
      </c>
      <c r="J1013" s="248">
        <v>1</v>
      </c>
      <c r="K1013" s="249">
        <v>2020</v>
      </c>
      <c r="L1013" s="249">
        <v>2020</v>
      </c>
      <c r="M1013" s="250" t="s">
        <v>11</v>
      </c>
    </row>
    <row r="1014" spans="4:13" x14ac:dyDescent="0.35">
      <c r="D1014" s="244" t="s">
        <v>429</v>
      </c>
      <c r="E1014" s="245">
        <v>44140</v>
      </c>
      <c r="F1014" s="245">
        <v>44140</v>
      </c>
      <c r="G1014" s="246" t="s">
        <v>3910</v>
      </c>
      <c r="H1014" s="247">
        <v>0</v>
      </c>
      <c r="I1014" s="248">
        <v>1000</v>
      </c>
      <c r="J1014" s="248">
        <v>1</v>
      </c>
      <c r="K1014" s="249">
        <v>2020</v>
      </c>
      <c r="L1014" s="249">
        <v>2020</v>
      </c>
      <c r="M1014" s="250" t="s">
        <v>11</v>
      </c>
    </row>
    <row r="1015" spans="4:13" x14ac:dyDescent="0.35">
      <c r="D1015" s="244" t="s">
        <v>1087</v>
      </c>
      <c r="E1015" s="245">
        <v>44121</v>
      </c>
      <c r="F1015" s="245">
        <v>44121</v>
      </c>
      <c r="G1015" s="246" t="s">
        <v>3910</v>
      </c>
      <c r="H1015" s="247">
        <v>0</v>
      </c>
      <c r="I1015" s="248">
        <v>1000</v>
      </c>
      <c r="J1015" s="248">
        <v>1</v>
      </c>
      <c r="K1015" s="249">
        <v>2020</v>
      </c>
      <c r="L1015" s="249">
        <v>2020</v>
      </c>
      <c r="M1015" s="250" t="s">
        <v>11</v>
      </c>
    </row>
    <row r="1016" spans="4:13" x14ac:dyDescent="0.35">
      <c r="D1016" s="244" t="s">
        <v>437</v>
      </c>
      <c r="E1016" s="245">
        <v>44145</v>
      </c>
      <c r="F1016" s="245">
        <v>44145</v>
      </c>
      <c r="G1016" s="246" t="s">
        <v>3910</v>
      </c>
      <c r="H1016" s="247">
        <v>0</v>
      </c>
      <c r="I1016" s="248">
        <v>1000</v>
      </c>
      <c r="J1016" s="248">
        <v>1</v>
      </c>
      <c r="K1016" s="249">
        <v>2020</v>
      </c>
      <c r="L1016" s="249">
        <v>2020</v>
      </c>
      <c r="M1016" s="250" t="s">
        <v>11</v>
      </c>
    </row>
    <row r="1017" spans="4:13" x14ac:dyDescent="0.35">
      <c r="D1017" s="244" t="s">
        <v>1094</v>
      </c>
      <c r="E1017" s="245">
        <v>43886</v>
      </c>
      <c r="F1017" s="245">
        <v>43886</v>
      </c>
      <c r="G1017" s="246" t="s">
        <v>3908</v>
      </c>
      <c r="H1017" s="247">
        <v>0</v>
      </c>
      <c r="I1017" s="248">
        <v>1000</v>
      </c>
      <c r="J1017" s="248">
        <v>1</v>
      </c>
      <c r="K1017" s="249">
        <v>2020</v>
      </c>
      <c r="L1017" s="249">
        <v>2020</v>
      </c>
      <c r="M1017" s="250" t="s">
        <v>28</v>
      </c>
    </row>
    <row r="1018" spans="4:13" x14ac:dyDescent="0.35">
      <c r="D1018" s="244" t="s">
        <v>1096</v>
      </c>
      <c r="E1018" s="245">
        <v>44135</v>
      </c>
      <c r="F1018" s="245">
        <v>44135</v>
      </c>
      <c r="G1018" s="246" t="s">
        <v>3910</v>
      </c>
      <c r="H1018" s="247">
        <v>0</v>
      </c>
      <c r="I1018" s="248">
        <v>1000</v>
      </c>
      <c r="J1018" s="248">
        <v>1</v>
      </c>
      <c r="K1018" s="249">
        <v>2020</v>
      </c>
      <c r="L1018" s="249">
        <v>2020</v>
      </c>
      <c r="M1018" s="250" t="s">
        <v>11</v>
      </c>
    </row>
    <row r="1019" spans="4:13" x14ac:dyDescent="0.35">
      <c r="D1019" s="244" t="s">
        <v>1103</v>
      </c>
      <c r="E1019" s="245">
        <v>44158</v>
      </c>
      <c r="F1019" s="245">
        <v>44158</v>
      </c>
      <c r="G1019" s="246" t="s">
        <v>3910</v>
      </c>
      <c r="H1019" s="247">
        <v>0</v>
      </c>
      <c r="I1019" s="248">
        <v>1000</v>
      </c>
      <c r="J1019" s="248">
        <v>1</v>
      </c>
      <c r="K1019" s="249">
        <v>2020</v>
      </c>
      <c r="L1019" s="249">
        <v>2020</v>
      </c>
      <c r="M1019" s="250" t="s">
        <v>11</v>
      </c>
    </row>
    <row r="1020" spans="4:13" x14ac:dyDescent="0.35">
      <c r="D1020" s="244" t="s">
        <v>1104</v>
      </c>
      <c r="E1020" s="245">
        <v>44121</v>
      </c>
      <c r="F1020" s="245">
        <v>44121</v>
      </c>
      <c r="G1020" s="246" t="s">
        <v>3910</v>
      </c>
      <c r="H1020" s="247">
        <v>0</v>
      </c>
      <c r="I1020" s="248">
        <v>1000</v>
      </c>
      <c r="J1020" s="248">
        <v>1</v>
      </c>
      <c r="K1020" s="249">
        <v>2020</v>
      </c>
      <c r="L1020" s="249">
        <v>2020</v>
      </c>
      <c r="M1020" s="250" t="s">
        <v>11</v>
      </c>
    </row>
    <row r="1021" spans="4:13" x14ac:dyDescent="0.35">
      <c r="D1021" s="244" t="s">
        <v>1110</v>
      </c>
      <c r="E1021" s="245">
        <v>44036</v>
      </c>
      <c r="F1021" s="245">
        <v>44036</v>
      </c>
      <c r="G1021" s="246" t="s">
        <v>3910</v>
      </c>
      <c r="H1021" s="247">
        <v>0</v>
      </c>
      <c r="I1021" s="248">
        <v>1000</v>
      </c>
      <c r="J1021" s="248">
        <v>1</v>
      </c>
      <c r="K1021" s="249">
        <v>2020</v>
      </c>
      <c r="L1021" s="249">
        <v>2020</v>
      </c>
      <c r="M1021" s="250" t="s">
        <v>35</v>
      </c>
    </row>
    <row r="1022" spans="4:13" x14ac:dyDescent="0.35">
      <c r="D1022" s="244" t="s">
        <v>1124</v>
      </c>
      <c r="E1022" s="245">
        <v>44170</v>
      </c>
      <c r="F1022" s="245">
        <v>44170</v>
      </c>
      <c r="G1022" s="246" t="s">
        <v>3910</v>
      </c>
      <c r="H1022" s="247">
        <v>0</v>
      </c>
      <c r="I1022" s="248">
        <v>1000</v>
      </c>
      <c r="J1022" s="248">
        <v>1</v>
      </c>
      <c r="K1022" s="249">
        <v>2020</v>
      </c>
      <c r="L1022" s="249">
        <v>2020</v>
      </c>
      <c r="M1022" s="250" t="s">
        <v>11</v>
      </c>
    </row>
    <row r="1023" spans="4:13" x14ac:dyDescent="0.35">
      <c r="D1023" s="244" t="s">
        <v>1129</v>
      </c>
      <c r="E1023" s="245">
        <v>44037</v>
      </c>
      <c r="F1023" s="245">
        <v>44037</v>
      </c>
      <c r="G1023" s="246" t="s">
        <v>3910</v>
      </c>
      <c r="H1023" s="247">
        <v>0</v>
      </c>
      <c r="I1023" s="248">
        <v>1000</v>
      </c>
      <c r="J1023" s="248">
        <v>1</v>
      </c>
      <c r="K1023" s="249">
        <v>2020</v>
      </c>
      <c r="L1023" s="249">
        <v>2020</v>
      </c>
      <c r="M1023" s="250" t="s">
        <v>35</v>
      </c>
    </row>
    <row r="1024" spans="4:13" x14ac:dyDescent="0.35">
      <c r="D1024" s="244" t="s">
        <v>1130</v>
      </c>
      <c r="E1024" s="245">
        <v>43899</v>
      </c>
      <c r="F1024" s="245">
        <v>43899</v>
      </c>
      <c r="G1024" s="246" t="s">
        <v>3910</v>
      </c>
      <c r="H1024" s="247">
        <v>0</v>
      </c>
      <c r="I1024" s="248">
        <v>1000</v>
      </c>
      <c r="J1024" s="248">
        <v>1</v>
      </c>
      <c r="K1024" s="249">
        <v>2020</v>
      </c>
      <c r="L1024" s="249">
        <v>2020</v>
      </c>
      <c r="M1024" s="250" t="s">
        <v>28</v>
      </c>
    </row>
    <row r="1025" spans="4:13" x14ac:dyDescent="0.35">
      <c r="D1025" s="244" t="s">
        <v>515</v>
      </c>
      <c r="E1025" s="245">
        <v>44182</v>
      </c>
      <c r="F1025" s="245">
        <v>44182</v>
      </c>
      <c r="G1025" s="246" t="s">
        <v>3910</v>
      </c>
      <c r="H1025" s="247">
        <v>0</v>
      </c>
      <c r="I1025" s="248">
        <v>1000</v>
      </c>
      <c r="J1025" s="248">
        <v>1</v>
      </c>
      <c r="K1025" s="249">
        <v>2020</v>
      </c>
      <c r="L1025" s="249">
        <v>2020</v>
      </c>
      <c r="M1025" s="250" t="s">
        <v>11</v>
      </c>
    </row>
    <row r="1026" spans="4:13" x14ac:dyDescent="0.35">
      <c r="D1026" s="244" t="s">
        <v>192</v>
      </c>
      <c r="E1026" s="245">
        <v>44122</v>
      </c>
      <c r="F1026" s="245">
        <v>44122</v>
      </c>
      <c r="G1026" s="246" t="s">
        <v>3910</v>
      </c>
      <c r="H1026" s="247">
        <v>0</v>
      </c>
      <c r="I1026" s="248">
        <v>1000</v>
      </c>
      <c r="J1026" s="248">
        <v>1</v>
      </c>
      <c r="K1026" s="249">
        <v>2020</v>
      </c>
      <c r="L1026" s="249">
        <v>2020</v>
      </c>
      <c r="M1026" s="250" t="s">
        <v>11</v>
      </c>
    </row>
    <row r="1027" spans="4:13" x14ac:dyDescent="0.35">
      <c r="D1027" s="244" t="s">
        <v>206</v>
      </c>
      <c r="E1027" s="245">
        <v>44152</v>
      </c>
      <c r="F1027" s="245">
        <v>44152</v>
      </c>
      <c r="G1027" s="246" t="s">
        <v>3910</v>
      </c>
      <c r="H1027" s="247">
        <v>0</v>
      </c>
      <c r="I1027" s="248">
        <v>1000</v>
      </c>
      <c r="J1027" s="248">
        <v>1</v>
      </c>
      <c r="K1027" s="249">
        <v>2020</v>
      </c>
      <c r="L1027" s="249">
        <v>2020</v>
      </c>
      <c r="M1027" s="250" t="s">
        <v>11</v>
      </c>
    </row>
    <row r="1028" spans="4:13" x14ac:dyDescent="0.35">
      <c r="D1028" s="244" t="s">
        <v>825</v>
      </c>
      <c r="E1028" s="245">
        <v>44158</v>
      </c>
      <c r="F1028" s="245">
        <v>44158</v>
      </c>
      <c r="G1028" s="246" t="s">
        <v>3910</v>
      </c>
      <c r="H1028" s="247">
        <v>0</v>
      </c>
      <c r="I1028" s="248">
        <v>1000</v>
      </c>
      <c r="J1028" s="248">
        <v>1</v>
      </c>
      <c r="K1028" s="249">
        <v>2020</v>
      </c>
      <c r="L1028" s="249">
        <v>2020</v>
      </c>
      <c r="M1028" s="250" t="s">
        <v>11</v>
      </c>
    </row>
    <row r="1029" spans="4:13" x14ac:dyDescent="0.35">
      <c r="D1029" s="244" t="s">
        <v>211</v>
      </c>
      <c r="E1029" s="245">
        <v>44127</v>
      </c>
      <c r="F1029" s="245">
        <v>44127</v>
      </c>
      <c r="G1029" s="246" t="s">
        <v>3910</v>
      </c>
      <c r="H1029" s="247">
        <v>0</v>
      </c>
      <c r="I1029" s="248">
        <v>1000</v>
      </c>
      <c r="J1029" s="248">
        <v>1</v>
      </c>
      <c r="K1029" s="249">
        <v>2020</v>
      </c>
      <c r="L1029" s="249">
        <v>2020</v>
      </c>
      <c r="M1029" s="250" t="s">
        <v>11</v>
      </c>
    </row>
    <row r="1030" spans="4:13" x14ac:dyDescent="0.35">
      <c r="D1030" s="244" t="s">
        <v>1211</v>
      </c>
      <c r="E1030" s="245">
        <v>44195</v>
      </c>
      <c r="F1030" s="245">
        <v>44222</v>
      </c>
      <c r="G1030" s="246" t="s">
        <v>3910</v>
      </c>
      <c r="H1030" s="247">
        <v>0</v>
      </c>
      <c r="I1030" s="248">
        <v>1000</v>
      </c>
      <c r="J1030" s="248">
        <v>1</v>
      </c>
      <c r="K1030" s="249">
        <v>2020</v>
      </c>
      <c r="L1030" s="249">
        <v>2021</v>
      </c>
      <c r="M1030" s="250" t="s">
        <v>11</v>
      </c>
    </row>
    <row r="1031" spans="4:13" x14ac:dyDescent="0.35">
      <c r="D1031" s="244" t="s">
        <v>1904</v>
      </c>
      <c r="E1031" s="245">
        <v>43282</v>
      </c>
      <c r="F1031" s="245">
        <v>43332</v>
      </c>
      <c r="G1031" s="246" t="s">
        <v>4248</v>
      </c>
      <c r="H1031" s="247">
        <v>0</v>
      </c>
      <c r="I1031" s="248">
        <v>1000</v>
      </c>
      <c r="J1031" s="248">
        <v>1</v>
      </c>
      <c r="K1031" s="249">
        <v>2018</v>
      </c>
      <c r="L1031" s="249">
        <v>2018</v>
      </c>
      <c r="M1031" s="250" t="s">
        <v>1257</v>
      </c>
    </row>
    <row r="1032" spans="4:13" x14ac:dyDescent="0.35">
      <c r="D1032" s="244" t="s">
        <v>2063</v>
      </c>
      <c r="E1032" s="245">
        <v>43861</v>
      </c>
      <c r="F1032" s="245">
        <v>43866</v>
      </c>
      <c r="G1032" s="246" t="s">
        <v>3908</v>
      </c>
      <c r="H1032" s="247">
        <v>0</v>
      </c>
      <c r="I1032" s="248">
        <v>1000</v>
      </c>
      <c r="J1032" s="248">
        <v>1</v>
      </c>
      <c r="K1032" s="249">
        <v>2020</v>
      </c>
      <c r="L1032" s="249">
        <v>2020</v>
      </c>
      <c r="M1032" s="250" t="s">
        <v>28</v>
      </c>
    </row>
    <row r="1033" spans="4:13" x14ac:dyDescent="0.35">
      <c r="D1033" s="244" t="s">
        <v>2079</v>
      </c>
      <c r="E1033" s="245">
        <v>43938</v>
      </c>
      <c r="F1033" s="245">
        <v>43939</v>
      </c>
      <c r="G1033" s="246" t="s">
        <v>658</v>
      </c>
      <c r="H1033" s="247">
        <v>0</v>
      </c>
      <c r="I1033" s="248">
        <v>1000</v>
      </c>
      <c r="J1033" s="248">
        <v>1</v>
      </c>
      <c r="K1033" s="249">
        <v>2020</v>
      </c>
      <c r="L1033" s="249">
        <v>2020</v>
      </c>
      <c r="M1033" s="250" t="s">
        <v>33</v>
      </c>
    </row>
    <row r="1034" spans="4:13" x14ac:dyDescent="0.35">
      <c r="D1034" s="244" t="s">
        <v>2083</v>
      </c>
      <c r="E1034" s="245">
        <v>43946</v>
      </c>
      <c r="F1034" s="245">
        <v>43948</v>
      </c>
      <c r="G1034" s="246" t="s">
        <v>658</v>
      </c>
      <c r="H1034" s="247">
        <v>0</v>
      </c>
      <c r="I1034" s="248">
        <v>1000</v>
      </c>
      <c r="J1034" s="248">
        <v>1</v>
      </c>
      <c r="K1034" s="249">
        <v>2020</v>
      </c>
      <c r="L1034" s="249">
        <v>2020</v>
      </c>
      <c r="M1034" s="250" t="s">
        <v>33</v>
      </c>
    </row>
    <row r="1035" spans="4:13" x14ac:dyDescent="0.35">
      <c r="D1035" s="244" t="s">
        <v>2091</v>
      </c>
      <c r="E1035" s="245">
        <v>43995</v>
      </c>
      <c r="F1035" s="245">
        <v>44004</v>
      </c>
      <c r="G1035" s="246" t="s">
        <v>3908</v>
      </c>
      <c r="H1035" s="247">
        <v>0</v>
      </c>
      <c r="I1035" s="248">
        <v>1000</v>
      </c>
      <c r="J1035" s="248">
        <v>1</v>
      </c>
      <c r="K1035" s="249">
        <v>2020</v>
      </c>
      <c r="L1035" s="249">
        <v>2020</v>
      </c>
      <c r="M1035" s="250" t="s">
        <v>33</v>
      </c>
    </row>
    <row r="1036" spans="4:13" x14ac:dyDescent="0.35">
      <c r="D1036" s="244" t="s">
        <v>2106</v>
      </c>
      <c r="E1036" s="245">
        <v>44162</v>
      </c>
      <c r="F1036" s="245">
        <v>44168</v>
      </c>
      <c r="G1036" s="246" t="s">
        <v>3910</v>
      </c>
      <c r="H1036" s="247">
        <v>0</v>
      </c>
      <c r="I1036" s="248">
        <v>1000</v>
      </c>
      <c r="J1036" s="248">
        <v>1</v>
      </c>
      <c r="K1036" s="249">
        <v>2020</v>
      </c>
      <c r="L1036" s="249">
        <v>2020</v>
      </c>
      <c r="M1036" s="250" t="s">
        <v>11</v>
      </c>
    </row>
    <row r="1037" spans="4:13" x14ac:dyDescent="0.35">
      <c r="D1037" s="244" t="s">
        <v>6019</v>
      </c>
      <c r="E1037" s="245">
        <v>44563</v>
      </c>
      <c r="F1037" s="245">
        <v>44564</v>
      </c>
      <c r="G1037" s="246" t="s">
        <v>3910</v>
      </c>
      <c r="H1037" s="247">
        <v>0</v>
      </c>
      <c r="I1037" s="248">
        <v>1000</v>
      </c>
      <c r="J1037" s="248">
        <v>1</v>
      </c>
      <c r="K1037" s="249">
        <v>2022</v>
      </c>
      <c r="L1037" s="249">
        <v>2022</v>
      </c>
      <c r="M1037" s="250" t="s">
        <v>6021</v>
      </c>
    </row>
    <row r="1038" spans="4:13" x14ac:dyDescent="0.35">
      <c r="D1038" s="244" t="s">
        <v>6773</v>
      </c>
      <c r="E1038" s="245">
        <v>44801</v>
      </c>
      <c r="F1038" s="245">
        <v>44806</v>
      </c>
      <c r="G1038" s="246" t="s">
        <v>3910</v>
      </c>
      <c r="H1038" s="247">
        <v>7000</v>
      </c>
      <c r="I1038" s="248">
        <v>8000</v>
      </c>
      <c r="J1038" s="248">
        <v>1</v>
      </c>
      <c r="K1038" s="249">
        <v>2022</v>
      </c>
      <c r="L1038" s="249">
        <v>2022</v>
      </c>
      <c r="M1038" s="250" t="s">
        <v>6643</v>
      </c>
    </row>
    <row r="1039" spans="4:13" x14ac:dyDescent="0.35">
      <c r="D1039" s="244" t="s">
        <v>1473</v>
      </c>
      <c r="E1039" s="245">
        <v>44150</v>
      </c>
      <c r="F1039" s="245">
        <v>44150</v>
      </c>
      <c r="G1039" s="246" t="s">
        <v>3908</v>
      </c>
      <c r="H1039" s="247">
        <v>8550</v>
      </c>
      <c r="I1039" s="248">
        <v>9536</v>
      </c>
      <c r="J1039" s="248">
        <v>1</v>
      </c>
      <c r="K1039" s="249">
        <v>2020</v>
      </c>
      <c r="L1039" s="249">
        <v>2020</v>
      </c>
      <c r="M1039" s="250" t="s">
        <v>11</v>
      </c>
    </row>
    <row r="1040" spans="4:13" x14ac:dyDescent="0.35">
      <c r="D1040" s="244" t="s">
        <v>762</v>
      </c>
      <c r="E1040" s="245">
        <v>43990</v>
      </c>
      <c r="F1040" s="245">
        <v>43990</v>
      </c>
      <c r="G1040" s="246" t="s">
        <v>3908</v>
      </c>
      <c r="H1040" s="247">
        <v>57500</v>
      </c>
      <c r="I1040" s="248">
        <v>58450</v>
      </c>
      <c r="J1040" s="248">
        <v>1</v>
      </c>
      <c r="K1040" s="249">
        <v>2020</v>
      </c>
      <c r="L1040" s="249">
        <v>2020</v>
      </c>
      <c r="M1040" s="250" t="s">
        <v>33</v>
      </c>
    </row>
    <row r="1041" spans="4:13" x14ac:dyDescent="0.35">
      <c r="D1041" s="244" t="s">
        <v>201</v>
      </c>
      <c r="E1041" s="245">
        <v>44139</v>
      </c>
      <c r="F1041" s="245">
        <v>44139</v>
      </c>
      <c r="G1041" s="246" t="s">
        <v>3908</v>
      </c>
      <c r="H1041" s="247">
        <v>118050</v>
      </c>
      <c r="I1041" s="248">
        <v>119000</v>
      </c>
      <c r="J1041" s="248">
        <v>1</v>
      </c>
      <c r="K1041" s="249">
        <v>2020</v>
      </c>
      <c r="L1041" s="249">
        <v>2020</v>
      </c>
      <c r="M1041" s="250" t="s">
        <v>11</v>
      </c>
    </row>
    <row r="1042" spans="4:13" x14ac:dyDescent="0.35">
      <c r="D1042" s="244" t="s">
        <v>714</v>
      </c>
      <c r="E1042" s="245">
        <v>43924</v>
      </c>
      <c r="F1042" s="245">
        <v>43924</v>
      </c>
      <c r="G1042" s="246" t="s">
        <v>3910</v>
      </c>
      <c r="H1042" s="247">
        <v>0</v>
      </c>
      <c r="I1042" s="248">
        <v>940</v>
      </c>
      <c r="J1042" s="248">
        <v>1</v>
      </c>
      <c r="K1042" s="249">
        <v>2020</v>
      </c>
      <c r="L1042" s="249">
        <v>2020</v>
      </c>
      <c r="M1042" s="250" t="s">
        <v>33</v>
      </c>
    </row>
    <row r="1043" spans="4:13" x14ac:dyDescent="0.35">
      <c r="D1043" s="244" t="s">
        <v>366</v>
      </c>
      <c r="E1043" s="245">
        <v>44104</v>
      </c>
      <c r="F1043" s="245">
        <v>44104</v>
      </c>
      <c r="G1043" s="246" t="s">
        <v>3910</v>
      </c>
      <c r="H1043" s="247">
        <v>12190</v>
      </c>
      <c r="I1043" s="248">
        <v>13130</v>
      </c>
      <c r="J1043" s="248">
        <v>1</v>
      </c>
      <c r="K1043" s="249">
        <v>2020</v>
      </c>
      <c r="L1043" s="249">
        <v>2020</v>
      </c>
      <c r="M1043" s="250" t="s">
        <v>35</v>
      </c>
    </row>
    <row r="1044" spans="4:13" x14ac:dyDescent="0.35">
      <c r="D1044" s="244" t="s">
        <v>479</v>
      </c>
      <c r="E1044" s="245">
        <v>44164</v>
      </c>
      <c r="F1044" s="245">
        <v>44164</v>
      </c>
      <c r="G1044" s="246" t="s">
        <v>3908</v>
      </c>
      <c r="H1044" s="247">
        <v>0</v>
      </c>
      <c r="I1044" s="248">
        <v>924</v>
      </c>
      <c r="J1044" s="248">
        <v>1</v>
      </c>
      <c r="K1044" s="249">
        <v>2020</v>
      </c>
      <c r="L1044" s="249">
        <v>2020</v>
      </c>
      <c r="M1044" s="250" t="s">
        <v>11</v>
      </c>
    </row>
    <row r="1045" spans="4:13" x14ac:dyDescent="0.35">
      <c r="D1045" s="244" t="s">
        <v>1021</v>
      </c>
      <c r="E1045" s="245">
        <v>43864</v>
      </c>
      <c r="F1045" s="245">
        <v>43864</v>
      </c>
      <c r="G1045" s="246" t="s">
        <v>3910</v>
      </c>
      <c r="H1045" s="247">
        <v>0</v>
      </c>
      <c r="I1045" s="248">
        <v>920</v>
      </c>
      <c r="J1045" s="248">
        <v>1</v>
      </c>
      <c r="K1045" s="249">
        <v>2020</v>
      </c>
      <c r="L1045" s="249">
        <v>2020</v>
      </c>
      <c r="M1045" s="250" t="s">
        <v>28</v>
      </c>
    </row>
    <row r="1046" spans="4:13" x14ac:dyDescent="0.35">
      <c r="D1046" s="244" t="s">
        <v>458</v>
      </c>
      <c r="E1046" s="245">
        <v>44159</v>
      </c>
      <c r="F1046" s="245">
        <v>44159</v>
      </c>
      <c r="G1046" s="246" t="s">
        <v>3908</v>
      </c>
      <c r="H1046" s="247">
        <v>0</v>
      </c>
      <c r="I1046" s="248">
        <v>910</v>
      </c>
      <c r="J1046" s="248">
        <v>1</v>
      </c>
      <c r="K1046" s="249">
        <v>2020</v>
      </c>
      <c r="L1046" s="249">
        <v>2020</v>
      </c>
      <c r="M1046" s="250" t="s">
        <v>11</v>
      </c>
    </row>
    <row r="1047" spans="4:13" x14ac:dyDescent="0.35">
      <c r="D1047" s="244" t="s">
        <v>107</v>
      </c>
      <c r="E1047" s="245">
        <v>44190</v>
      </c>
      <c r="F1047" s="245">
        <v>44202</v>
      </c>
      <c r="G1047" s="246" t="s">
        <v>3910</v>
      </c>
      <c r="H1047" s="247">
        <v>14120</v>
      </c>
      <c r="I1047" s="248">
        <v>15000</v>
      </c>
      <c r="J1047" s="248">
        <v>1</v>
      </c>
      <c r="K1047" s="249">
        <v>2020</v>
      </c>
      <c r="L1047" s="249">
        <v>2021</v>
      </c>
      <c r="M1047" s="250" t="s">
        <v>11</v>
      </c>
    </row>
    <row r="1048" spans="4:13" x14ac:dyDescent="0.35">
      <c r="D1048" s="244" t="s">
        <v>3651</v>
      </c>
      <c r="E1048" s="245">
        <v>43942</v>
      </c>
      <c r="F1048" s="245">
        <v>44497</v>
      </c>
      <c r="G1048" s="246" t="s">
        <v>658</v>
      </c>
      <c r="H1048" s="247">
        <v>5000</v>
      </c>
      <c r="I1048" s="248">
        <v>5865</v>
      </c>
      <c r="J1048" s="248">
        <v>1</v>
      </c>
      <c r="K1048" s="249">
        <v>2020</v>
      </c>
      <c r="L1048" s="249">
        <v>2021</v>
      </c>
      <c r="M1048" s="250" t="s">
        <v>33</v>
      </c>
    </row>
    <row r="1049" spans="4:13" x14ac:dyDescent="0.35">
      <c r="D1049" s="244" t="s">
        <v>1209</v>
      </c>
      <c r="E1049" s="245">
        <v>44192</v>
      </c>
      <c r="F1049" s="245">
        <v>44195</v>
      </c>
      <c r="G1049" s="246" t="s">
        <v>3910</v>
      </c>
      <c r="H1049" s="247">
        <v>0</v>
      </c>
      <c r="I1049" s="248">
        <v>852</v>
      </c>
      <c r="J1049" s="248">
        <v>1</v>
      </c>
      <c r="K1049" s="249">
        <v>2020</v>
      </c>
      <c r="L1049" s="249">
        <v>2020</v>
      </c>
      <c r="M1049" s="250" t="s">
        <v>11</v>
      </c>
    </row>
    <row r="1050" spans="4:13" x14ac:dyDescent="0.35">
      <c r="D1050" s="244" t="s">
        <v>967</v>
      </c>
      <c r="E1050" s="245">
        <v>44007</v>
      </c>
      <c r="F1050" s="245">
        <v>44007</v>
      </c>
      <c r="G1050" s="246" t="s">
        <v>3908</v>
      </c>
      <c r="H1050" s="247">
        <v>11151</v>
      </c>
      <c r="I1050" s="248">
        <v>12000</v>
      </c>
      <c r="J1050" s="248">
        <v>1</v>
      </c>
      <c r="K1050" s="249">
        <v>2020</v>
      </c>
      <c r="L1050" s="249">
        <v>2020</v>
      </c>
      <c r="M1050" s="250" t="s">
        <v>33</v>
      </c>
    </row>
    <row r="1051" spans="4:13" x14ac:dyDescent="0.35">
      <c r="D1051" s="244" t="s">
        <v>235</v>
      </c>
      <c r="E1051" s="245">
        <v>43998</v>
      </c>
      <c r="F1051" s="245">
        <v>43998</v>
      </c>
      <c r="G1051" s="246" t="s">
        <v>3910</v>
      </c>
      <c r="H1051" s="247">
        <v>8000</v>
      </c>
      <c r="I1051" s="248">
        <v>8842</v>
      </c>
      <c r="J1051" s="248">
        <v>1</v>
      </c>
      <c r="K1051" s="249">
        <v>2020</v>
      </c>
      <c r="L1051" s="249">
        <v>2020</v>
      </c>
      <c r="M1051" s="250" t="s">
        <v>33</v>
      </c>
    </row>
    <row r="1052" spans="4:13" x14ac:dyDescent="0.35">
      <c r="D1052" s="244" t="s">
        <v>1914</v>
      </c>
      <c r="E1052" s="245">
        <v>43366</v>
      </c>
      <c r="F1052" s="245">
        <v>43367</v>
      </c>
      <c r="G1052" s="246" t="s">
        <v>4248</v>
      </c>
      <c r="H1052" s="247">
        <v>0</v>
      </c>
      <c r="I1052" s="248">
        <v>841.38</v>
      </c>
      <c r="J1052" s="248">
        <v>1</v>
      </c>
      <c r="K1052" s="249">
        <v>2018</v>
      </c>
      <c r="L1052" s="249">
        <v>2018</v>
      </c>
      <c r="M1052" s="250" t="s">
        <v>1257</v>
      </c>
    </row>
    <row r="1053" spans="4:13" x14ac:dyDescent="0.35">
      <c r="D1053" s="244" t="s">
        <v>6565</v>
      </c>
      <c r="E1053" s="245">
        <v>44672</v>
      </c>
      <c r="F1053" s="245">
        <v>44714</v>
      </c>
      <c r="G1053" s="246" t="s">
        <v>3910</v>
      </c>
      <c r="H1053" s="247">
        <v>9240</v>
      </c>
      <c r="I1053" s="248">
        <v>10070</v>
      </c>
      <c r="J1053" s="248">
        <v>1</v>
      </c>
      <c r="K1053" s="249">
        <v>2022</v>
      </c>
      <c r="L1053" s="249">
        <v>2022</v>
      </c>
      <c r="M1053" s="250" t="s">
        <v>6406</v>
      </c>
    </row>
    <row r="1054" spans="4:13" x14ac:dyDescent="0.35">
      <c r="D1054" s="244" t="s">
        <v>170</v>
      </c>
      <c r="E1054" s="245">
        <v>44065</v>
      </c>
      <c r="F1054" s="245">
        <v>44065</v>
      </c>
      <c r="G1054" s="246" t="s">
        <v>3910</v>
      </c>
      <c r="H1054" s="247">
        <v>0</v>
      </c>
      <c r="I1054" s="248">
        <v>820</v>
      </c>
      <c r="J1054" s="248">
        <v>1</v>
      </c>
      <c r="K1054" s="249">
        <v>2020</v>
      </c>
      <c r="L1054" s="249">
        <v>2020</v>
      </c>
      <c r="M1054" s="250" t="s">
        <v>35</v>
      </c>
    </row>
    <row r="1055" spans="4:13" x14ac:dyDescent="0.35">
      <c r="D1055" s="244" t="s">
        <v>148</v>
      </c>
      <c r="E1055" s="245">
        <v>44093</v>
      </c>
      <c r="F1055" s="245">
        <v>44096</v>
      </c>
      <c r="G1055" s="246" t="s">
        <v>3910</v>
      </c>
      <c r="H1055" s="247">
        <v>0</v>
      </c>
      <c r="I1055" s="248">
        <v>810</v>
      </c>
      <c r="J1055" s="248">
        <v>1</v>
      </c>
      <c r="K1055" s="249">
        <v>2020</v>
      </c>
      <c r="L1055" s="249">
        <v>2020</v>
      </c>
      <c r="M1055" s="250" t="s">
        <v>35</v>
      </c>
    </row>
    <row r="1056" spans="4:13" x14ac:dyDescent="0.35">
      <c r="D1056" s="244" t="s">
        <v>1156</v>
      </c>
      <c r="E1056" s="245">
        <v>44172</v>
      </c>
      <c r="F1056" s="245">
        <v>44172</v>
      </c>
      <c r="G1056" s="246" t="s">
        <v>3908</v>
      </c>
      <c r="H1056" s="247">
        <v>0</v>
      </c>
      <c r="I1056" s="248">
        <v>790</v>
      </c>
      <c r="J1056" s="248">
        <v>1</v>
      </c>
      <c r="K1056" s="249">
        <v>2020</v>
      </c>
      <c r="L1056" s="249">
        <v>2020</v>
      </c>
      <c r="M1056" s="250" t="s">
        <v>11</v>
      </c>
    </row>
    <row r="1057" spans="4:13" x14ac:dyDescent="0.35">
      <c r="D1057" s="244" t="s">
        <v>331</v>
      </c>
      <c r="E1057" s="245">
        <v>44078</v>
      </c>
      <c r="F1057" s="245">
        <v>44078</v>
      </c>
      <c r="G1057" s="246" t="s">
        <v>3910</v>
      </c>
      <c r="H1057" s="247">
        <v>0</v>
      </c>
      <c r="I1057" s="248">
        <v>760</v>
      </c>
      <c r="J1057" s="248">
        <v>1</v>
      </c>
      <c r="K1057" s="249">
        <v>2020</v>
      </c>
      <c r="L1057" s="249">
        <v>2020</v>
      </c>
      <c r="M1057" s="250" t="s">
        <v>35</v>
      </c>
    </row>
    <row r="1058" spans="4:13" x14ac:dyDescent="0.35">
      <c r="D1058" s="244" t="s">
        <v>242</v>
      </c>
      <c r="E1058" s="245">
        <v>44008</v>
      </c>
      <c r="F1058" s="245">
        <v>44008</v>
      </c>
      <c r="G1058" s="246" t="s">
        <v>3910</v>
      </c>
      <c r="H1058" s="247">
        <v>8550</v>
      </c>
      <c r="I1058" s="248">
        <v>9290</v>
      </c>
      <c r="J1058" s="248">
        <v>1</v>
      </c>
      <c r="K1058" s="249">
        <v>2020</v>
      </c>
      <c r="L1058" s="249">
        <v>2020</v>
      </c>
      <c r="M1058" s="250" t="s">
        <v>33</v>
      </c>
    </row>
    <row r="1059" spans="4:13" x14ac:dyDescent="0.35">
      <c r="D1059" s="244" t="s">
        <v>988</v>
      </c>
      <c r="E1059" s="245">
        <v>44032</v>
      </c>
      <c r="F1059" s="245">
        <v>44032</v>
      </c>
      <c r="G1059" s="246" t="s">
        <v>3910</v>
      </c>
      <c r="H1059" s="247">
        <v>13260</v>
      </c>
      <c r="I1059" s="248">
        <v>14000</v>
      </c>
      <c r="J1059" s="248">
        <v>1</v>
      </c>
      <c r="K1059" s="249">
        <v>2020</v>
      </c>
      <c r="L1059" s="249">
        <v>2020</v>
      </c>
      <c r="M1059" s="250" t="s">
        <v>35</v>
      </c>
    </row>
    <row r="1060" spans="4:13" x14ac:dyDescent="0.35">
      <c r="D1060" s="244" t="s">
        <v>1481</v>
      </c>
      <c r="E1060" s="245">
        <v>41879</v>
      </c>
      <c r="F1060" s="245">
        <v>41879</v>
      </c>
      <c r="G1060" s="246" t="s">
        <v>4248</v>
      </c>
      <c r="H1060" s="247">
        <v>0</v>
      </c>
      <c r="I1060" s="248">
        <v>739</v>
      </c>
      <c r="J1060" s="248">
        <v>1</v>
      </c>
      <c r="K1060" s="249">
        <v>2014</v>
      </c>
      <c r="L1060" s="249">
        <v>2014</v>
      </c>
      <c r="M1060" s="250" t="s">
        <v>1238</v>
      </c>
    </row>
    <row r="1061" spans="4:13" x14ac:dyDescent="0.35">
      <c r="D1061" s="244" t="s">
        <v>425</v>
      </c>
      <c r="E1061" s="245">
        <v>44132</v>
      </c>
      <c r="F1061" s="245">
        <v>44132</v>
      </c>
      <c r="G1061" s="246" t="s">
        <v>3910</v>
      </c>
      <c r="H1061" s="247">
        <v>8550</v>
      </c>
      <c r="I1061" s="248">
        <v>9284</v>
      </c>
      <c r="J1061" s="248">
        <v>1</v>
      </c>
      <c r="K1061" s="249">
        <v>2020</v>
      </c>
      <c r="L1061" s="249">
        <v>2020</v>
      </c>
      <c r="M1061" s="250" t="s">
        <v>11</v>
      </c>
    </row>
    <row r="1062" spans="4:13" x14ac:dyDescent="0.35">
      <c r="D1062" s="244" t="s">
        <v>598</v>
      </c>
      <c r="E1062" s="245">
        <v>44016</v>
      </c>
      <c r="F1062" s="245">
        <v>44021</v>
      </c>
      <c r="G1062" s="246" t="s">
        <v>3910</v>
      </c>
      <c r="H1062" s="247">
        <v>6270</v>
      </c>
      <c r="I1062" s="248">
        <v>7000</v>
      </c>
      <c r="J1062" s="248">
        <v>1</v>
      </c>
      <c r="K1062" s="249">
        <v>2020</v>
      </c>
      <c r="L1062" s="249">
        <v>2020</v>
      </c>
      <c r="M1062" s="250" t="s">
        <v>35</v>
      </c>
    </row>
    <row r="1063" spans="4:13" x14ac:dyDescent="0.35">
      <c r="D1063" s="244" t="s">
        <v>83</v>
      </c>
      <c r="E1063" s="245">
        <v>44119</v>
      </c>
      <c r="F1063" s="245">
        <v>44125</v>
      </c>
      <c r="G1063" s="246" t="s">
        <v>3910</v>
      </c>
      <c r="H1063" s="247">
        <v>6270</v>
      </c>
      <c r="I1063" s="248">
        <v>7000</v>
      </c>
      <c r="J1063" s="248">
        <v>1</v>
      </c>
      <c r="K1063" s="249">
        <v>2020</v>
      </c>
      <c r="L1063" s="249">
        <v>2020</v>
      </c>
      <c r="M1063" s="250" t="s">
        <v>11</v>
      </c>
    </row>
    <row r="1064" spans="4:13" x14ac:dyDescent="0.35">
      <c r="D1064" s="244" t="s">
        <v>111</v>
      </c>
      <c r="E1064" s="245">
        <v>44054</v>
      </c>
      <c r="F1064" s="245">
        <v>44055</v>
      </c>
      <c r="G1064" s="246" t="s">
        <v>3908</v>
      </c>
      <c r="H1064" s="247">
        <v>0</v>
      </c>
      <c r="I1064" s="248">
        <v>730</v>
      </c>
      <c r="J1064" s="248">
        <v>1</v>
      </c>
      <c r="K1064" s="249">
        <v>2020</v>
      </c>
      <c r="L1064" s="249">
        <v>2020</v>
      </c>
      <c r="M1064" s="250" t="s">
        <v>35</v>
      </c>
    </row>
    <row r="1065" spans="4:13" x14ac:dyDescent="0.35">
      <c r="D1065" s="244" t="s">
        <v>984</v>
      </c>
      <c r="E1065" s="245">
        <v>44020</v>
      </c>
      <c r="F1065" s="245">
        <v>44020</v>
      </c>
      <c r="G1065" s="246" t="s">
        <v>3910</v>
      </c>
      <c r="H1065" s="247">
        <v>6270</v>
      </c>
      <c r="I1065" s="248">
        <v>7000</v>
      </c>
      <c r="J1065" s="248">
        <v>1</v>
      </c>
      <c r="K1065" s="249">
        <v>2020</v>
      </c>
      <c r="L1065" s="249">
        <v>2020</v>
      </c>
      <c r="M1065" s="250" t="s">
        <v>35</v>
      </c>
    </row>
    <row r="1066" spans="4:13" x14ac:dyDescent="0.35">
      <c r="D1066" s="244" t="s">
        <v>1043</v>
      </c>
      <c r="E1066" s="245">
        <v>44107</v>
      </c>
      <c r="F1066" s="245">
        <v>44107</v>
      </c>
      <c r="G1066" s="246" t="s">
        <v>3910</v>
      </c>
      <c r="H1066" s="247">
        <v>6270</v>
      </c>
      <c r="I1066" s="248">
        <v>7000</v>
      </c>
      <c r="J1066" s="248">
        <v>1</v>
      </c>
      <c r="K1066" s="249">
        <v>2020</v>
      </c>
      <c r="L1066" s="249">
        <v>2020</v>
      </c>
      <c r="M1066" s="250" t="s">
        <v>11</v>
      </c>
    </row>
    <row r="1067" spans="4:13" x14ac:dyDescent="0.35">
      <c r="D1067" s="244" t="s">
        <v>375</v>
      </c>
      <c r="E1067" s="245">
        <v>44111</v>
      </c>
      <c r="F1067" s="245">
        <v>44111</v>
      </c>
      <c r="G1067" s="246" t="s">
        <v>3910</v>
      </c>
      <c r="H1067" s="247">
        <v>6270</v>
      </c>
      <c r="I1067" s="248">
        <v>7000</v>
      </c>
      <c r="J1067" s="248">
        <v>1</v>
      </c>
      <c r="K1067" s="249">
        <v>2020</v>
      </c>
      <c r="L1067" s="249">
        <v>2020</v>
      </c>
      <c r="M1067" s="250" t="s">
        <v>11</v>
      </c>
    </row>
    <row r="1068" spans="4:13" x14ac:dyDescent="0.35">
      <c r="D1068" s="244" t="s">
        <v>1067</v>
      </c>
      <c r="E1068" s="245">
        <v>44127</v>
      </c>
      <c r="F1068" s="245">
        <v>44127</v>
      </c>
      <c r="G1068" s="246" t="s">
        <v>3910</v>
      </c>
      <c r="H1068" s="247">
        <v>0</v>
      </c>
      <c r="I1068" s="248">
        <v>730</v>
      </c>
      <c r="J1068" s="248">
        <v>1</v>
      </c>
      <c r="K1068" s="249">
        <v>2020</v>
      </c>
      <c r="L1068" s="249">
        <v>2020</v>
      </c>
      <c r="M1068" s="250" t="s">
        <v>11</v>
      </c>
    </row>
    <row r="1069" spans="4:13" x14ac:dyDescent="0.35">
      <c r="D1069" s="244" t="s">
        <v>403</v>
      </c>
      <c r="E1069" s="245">
        <v>44129</v>
      </c>
      <c r="F1069" s="245">
        <v>44129</v>
      </c>
      <c r="G1069" s="246" t="s">
        <v>3910</v>
      </c>
      <c r="H1069" s="247">
        <v>6270</v>
      </c>
      <c r="I1069" s="248">
        <v>7000</v>
      </c>
      <c r="J1069" s="248">
        <v>1</v>
      </c>
      <c r="K1069" s="249">
        <v>2020</v>
      </c>
      <c r="L1069" s="249">
        <v>2020</v>
      </c>
      <c r="M1069" s="250" t="s">
        <v>11</v>
      </c>
    </row>
    <row r="1070" spans="4:13" x14ac:dyDescent="0.35">
      <c r="D1070" s="244" t="s">
        <v>419</v>
      </c>
      <c r="E1070" s="245">
        <v>44135</v>
      </c>
      <c r="F1070" s="245">
        <v>44135</v>
      </c>
      <c r="G1070" s="246" t="s">
        <v>3908</v>
      </c>
      <c r="H1070" s="247">
        <v>0</v>
      </c>
      <c r="I1070" s="248">
        <v>730</v>
      </c>
      <c r="J1070" s="248">
        <v>1</v>
      </c>
      <c r="K1070" s="249">
        <v>2020</v>
      </c>
      <c r="L1070" s="249">
        <v>2020</v>
      </c>
      <c r="M1070" s="250" t="s">
        <v>11</v>
      </c>
    </row>
    <row r="1071" spans="4:13" x14ac:dyDescent="0.35">
      <c r="D1071" s="244" t="s">
        <v>475</v>
      </c>
      <c r="E1071" s="245">
        <v>44143</v>
      </c>
      <c r="F1071" s="245">
        <v>44143</v>
      </c>
      <c r="G1071" s="246" t="s">
        <v>3908</v>
      </c>
      <c r="H1071" s="247">
        <v>6270</v>
      </c>
      <c r="I1071" s="248">
        <v>7000</v>
      </c>
      <c r="J1071" s="248">
        <v>1</v>
      </c>
      <c r="K1071" s="249">
        <v>2020</v>
      </c>
      <c r="L1071" s="249">
        <v>2020</v>
      </c>
      <c r="M1071" s="250" t="s">
        <v>11</v>
      </c>
    </row>
    <row r="1072" spans="4:13" x14ac:dyDescent="0.35">
      <c r="D1072" s="244" t="s">
        <v>481</v>
      </c>
      <c r="E1072" s="245">
        <v>44169</v>
      </c>
      <c r="F1072" s="245">
        <v>44169</v>
      </c>
      <c r="G1072" s="246" t="s">
        <v>3910</v>
      </c>
      <c r="H1072" s="247">
        <v>0</v>
      </c>
      <c r="I1072" s="248">
        <v>730</v>
      </c>
      <c r="J1072" s="248">
        <v>1</v>
      </c>
      <c r="K1072" s="249">
        <v>2020</v>
      </c>
      <c r="L1072" s="249">
        <v>2020</v>
      </c>
      <c r="M1072" s="250" t="s">
        <v>11</v>
      </c>
    </row>
    <row r="1073" spans="4:13" x14ac:dyDescent="0.35">
      <c r="D1073" s="244" t="s">
        <v>516</v>
      </c>
      <c r="E1073" s="245">
        <v>44174</v>
      </c>
      <c r="F1073" s="245">
        <v>44174</v>
      </c>
      <c r="G1073" s="246" t="s">
        <v>3910</v>
      </c>
      <c r="H1073" s="247">
        <v>6270</v>
      </c>
      <c r="I1073" s="248">
        <v>7000</v>
      </c>
      <c r="J1073" s="248">
        <v>1</v>
      </c>
      <c r="K1073" s="249">
        <v>2020</v>
      </c>
      <c r="L1073" s="249">
        <v>2020</v>
      </c>
      <c r="M1073" s="250" t="s">
        <v>11</v>
      </c>
    </row>
    <row r="1074" spans="4:13" x14ac:dyDescent="0.35">
      <c r="D1074" s="244" t="s">
        <v>1038</v>
      </c>
      <c r="E1074" s="245">
        <v>44100</v>
      </c>
      <c r="F1074" s="245">
        <v>44100</v>
      </c>
      <c r="G1074" s="246" t="s">
        <v>3910</v>
      </c>
      <c r="H1074" s="247">
        <v>6280</v>
      </c>
      <c r="I1074" s="248">
        <v>7000</v>
      </c>
      <c r="J1074" s="248">
        <v>1</v>
      </c>
      <c r="K1074" s="249">
        <v>2020</v>
      </c>
      <c r="L1074" s="249">
        <v>2020</v>
      </c>
      <c r="M1074" s="250" t="s">
        <v>35</v>
      </c>
    </row>
    <row r="1075" spans="4:13" x14ac:dyDescent="0.35">
      <c r="D1075" s="244" t="s">
        <v>443</v>
      </c>
      <c r="E1075" s="245">
        <v>44152</v>
      </c>
      <c r="F1075" s="245">
        <v>44152</v>
      </c>
      <c r="G1075" s="246" t="s">
        <v>3908</v>
      </c>
      <c r="H1075" s="247">
        <v>0</v>
      </c>
      <c r="I1075" s="248">
        <v>720</v>
      </c>
      <c r="J1075" s="248">
        <v>1</v>
      </c>
      <c r="K1075" s="249">
        <v>2020</v>
      </c>
      <c r="L1075" s="249">
        <v>2020</v>
      </c>
      <c r="M1075" s="250" t="s">
        <v>11</v>
      </c>
    </row>
    <row r="1076" spans="4:13" x14ac:dyDescent="0.35">
      <c r="D1076" s="244" t="s">
        <v>105</v>
      </c>
      <c r="E1076" s="245">
        <v>44152</v>
      </c>
      <c r="F1076" s="245">
        <v>44155</v>
      </c>
      <c r="G1076" s="246" t="s">
        <v>3910</v>
      </c>
      <c r="H1076" s="247">
        <v>0</v>
      </c>
      <c r="I1076" s="248">
        <v>700</v>
      </c>
      <c r="J1076" s="248">
        <v>1</v>
      </c>
      <c r="K1076" s="249">
        <v>2020</v>
      </c>
      <c r="L1076" s="249">
        <v>2020</v>
      </c>
      <c r="M1076" s="250" t="s">
        <v>11</v>
      </c>
    </row>
    <row r="1077" spans="4:13" x14ac:dyDescent="0.35">
      <c r="D1077" s="244" t="s">
        <v>360</v>
      </c>
      <c r="E1077" s="245">
        <v>44104</v>
      </c>
      <c r="F1077" s="245">
        <v>44104</v>
      </c>
      <c r="G1077" s="246" t="s">
        <v>3910</v>
      </c>
      <c r="H1077" s="247">
        <v>8590</v>
      </c>
      <c r="I1077" s="248">
        <v>9281</v>
      </c>
      <c r="J1077" s="248">
        <v>1</v>
      </c>
      <c r="K1077" s="249">
        <v>2020</v>
      </c>
      <c r="L1077" s="249">
        <v>2020</v>
      </c>
      <c r="M1077" s="250" t="s">
        <v>35</v>
      </c>
    </row>
    <row r="1078" spans="4:13" x14ac:dyDescent="0.35">
      <c r="D1078" s="244" t="s">
        <v>427</v>
      </c>
      <c r="E1078" s="245">
        <v>44142</v>
      </c>
      <c r="F1078" s="245">
        <v>44142</v>
      </c>
      <c r="G1078" s="246" t="s">
        <v>3910</v>
      </c>
      <c r="H1078" s="247">
        <v>8550</v>
      </c>
      <c r="I1078" s="248">
        <v>9240</v>
      </c>
      <c r="J1078" s="248">
        <v>1</v>
      </c>
      <c r="K1078" s="249">
        <v>2020</v>
      </c>
      <c r="L1078" s="249">
        <v>2020</v>
      </c>
      <c r="M1078" s="250" t="s">
        <v>11</v>
      </c>
    </row>
    <row r="1079" spans="4:13" x14ac:dyDescent="0.35">
      <c r="D1079" s="244" t="s">
        <v>340</v>
      </c>
      <c r="E1079" s="245">
        <v>44088</v>
      </c>
      <c r="F1079" s="245">
        <v>44088</v>
      </c>
      <c r="G1079" s="246" t="s">
        <v>3910</v>
      </c>
      <c r="H1079" s="247">
        <v>6270</v>
      </c>
      <c r="I1079" s="248">
        <v>6950</v>
      </c>
      <c r="J1079" s="248">
        <v>1</v>
      </c>
      <c r="K1079" s="249">
        <v>2020</v>
      </c>
      <c r="L1079" s="249">
        <v>2020</v>
      </c>
      <c r="M1079" s="250" t="s">
        <v>35</v>
      </c>
    </row>
    <row r="1080" spans="4:13" x14ac:dyDescent="0.35">
      <c r="D1080" s="244" t="s">
        <v>834</v>
      </c>
      <c r="E1080" s="245">
        <v>43951</v>
      </c>
      <c r="F1080" s="245">
        <v>43951</v>
      </c>
      <c r="G1080" s="246" t="s">
        <v>3908</v>
      </c>
      <c r="H1080" s="247">
        <v>0</v>
      </c>
      <c r="I1080" s="248">
        <v>650</v>
      </c>
      <c r="J1080" s="248">
        <v>1</v>
      </c>
      <c r="K1080" s="249">
        <v>2020</v>
      </c>
      <c r="L1080" s="249">
        <v>2020</v>
      </c>
      <c r="M1080" s="250" t="s">
        <v>33</v>
      </c>
    </row>
    <row r="1081" spans="4:13" x14ac:dyDescent="0.35">
      <c r="D1081" s="244" t="s">
        <v>342</v>
      </c>
      <c r="E1081" s="245">
        <v>44081</v>
      </c>
      <c r="F1081" s="245">
        <v>44081</v>
      </c>
      <c r="G1081" s="246" t="s">
        <v>3910</v>
      </c>
      <c r="H1081" s="247">
        <v>9210</v>
      </c>
      <c r="I1081" s="248">
        <v>9860</v>
      </c>
      <c r="J1081" s="248">
        <v>1</v>
      </c>
      <c r="K1081" s="249">
        <v>2020</v>
      </c>
      <c r="L1081" s="249">
        <v>2020</v>
      </c>
      <c r="M1081" s="250" t="s">
        <v>35</v>
      </c>
    </row>
    <row r="1082" spans="4:13" x14ac:dyDescent="0.35">
      <c r="D1082" s="244" t="s">
        <v>96</v>
      </c>
      <c r="E1082" s="245">
        <v>44179</v>
      </c>
      <c r="F1082" s="245">
        <v>44180</v>
      </c>
      <c r="G1082" s="246" t="s">
        <v>3910</v>
      </c>
      <c r="H1082" s="247">
        <v>0</v>
      </c>
      <c r="I1082" s="248">
        <v>644</v>
      </c>
      <c r="J1082" s="248">
        <v>1</v>
      </c>
      <c r="K1082" s="249">
        <v>2020</v>
      </c>
      <c r="L1082" s="249">
        <v>2020</v>
      </c>
      <c r="M1082" s="250" t="s">
        <v>11</v>
      </c>
    </row>
    <row r="1083" spans="4:13" x14ac:dyDescent="0.35">
      <c r="D1083" s="244" t="s">
        <v>296</v>
      </c>
      <c r="E1083" s="245">
        <v>44061</v>
      </c>
      <c r="F1083" s="245">
        <v>44061</v>
      </c>
      <c r="G1083" s="246" t="s">
        <v>3910</v>
      </c>
      <c r="H1083" s="247">
        <v>8231</v>
      </c>
      <c r="I1083" s="248">
        <v>8869</v>
      </c>
      <c r="J1083" s="248">
        <v>1</v>
      </c>
      <c r="K1083" s="249">
        <v>2020</v>
      </c>
      <c r="L1083" s="249">
        <v>2020</v>
      </c>
      <c r="M1083" s="250" t="s">
        <v>35</v>
      </c>
    </row>
    <row r="1084" spans="4:13" x14ac:dyDescent="0.35">
      <c r="D1084" s="244" t="s">
        <v>1060</v>
      </c>
      <c r="E1084" s="245">
        <v>44120</v>
      </c>
      <c r="F1084" s="245">
        <v>44120</v>
      </c>
      <c r="G1084" s="246" t="s">
        <v>3910</v>
      </c>
      <c r="H1084" s="247">
        <v>6370</v>
      </c>
      <c r="I1084" s="248">
        <v>7000</v>
      </c>
      <c r="J1084" s="248">
        <v>1</v>
      </c>
      <c r="K1084" s="249">
        <v>2020</v>
      </c>
      <c r="L1084" s="249">
        <v>2020</v>
      </c>
      <c r="M1084" s="250" t="s">
        <v>11</v>
      </c>
    </row>
    <row r="1085" spans="4:13" x14ac:dyDescent="0.35">
      <c r="D1085" s="244" t="s">
        <v>407</v>
      </c>
      <c r="E1085" s="245">
        <v>44133</v>
      </c>
      <c r="F1085" s="245">
        <v>44133</v>
      </c>
      <c r="G1085" s="246" t="s">
        <v>3910</v>
      </c>
      <c r="H1085" s="247">
        <v>2370</v>
      </c>
      <c r="I1085" s="248">
        <v>3000</v>
      </c>
      <c r="J1085" s="248">
        <v>1</v>
      </c>
      <c r="K1085" s="249">
        <v>2020</v>
      </c>
      <c r="L1085" s="249">
        <v>2020</v>
      </c>
      <c r="M1085" s="250" t="s">
        <v>11</v>
      </c>
    </row>
    <row r="1086" spans="4:13" x14ac:dyDescent="0.35">
      <c r="D1086" s="244" t="s">
        <v>1286</v>
      </c>
      <c r="E1086" s="245">
        <v>44097</v>
      </c>
      <c r="F1086" s="245">
        <v>44098</v>
      </c>
      <c r="G1086" s="246" t="s">
        <v>4195</v>
      </c>
      <c r="H1086" s="247">
        <v>0</v>
      </c>
      <c r="I1086" s="248">
        <v>627.19700000004002</v>
      </c>
      <c r="J1086" s="248">
        <v>1</v>
      </c>
      <c r="K1086" s="249">
        <v>2020</v>
      </c>
      <c r="L1086" s="249">
        <v>2020</v>
      </c>
      <c r="M1086" s="250" t="s">
        <v>35</v>
      </c>
    </row>
    <row r="1087" spans="4:13" x14ac:dyDescent="0.35">
      <c r="D1087" s="244" t="s">
        <v>543</v>
      </c>
      <c r="E1087" s="245">
        <v>43895</v>
      </c>
      <c r="F1087" s="245">
        <v>43895</v>
      </c>
      <c r="G1087" s="246" t="s">
        <v>3910</v>
      </c>
      <c r="H1087" s="247">
        <v>0</v>
      </c>
      <c r="I1087" s="248">
        <v>620</v>
      </c>
      <c r="J1087" s="248">
        <v>1</v>
      </c>
      <c r="K1087" s="249">
        <v>2020</v>
      </c>
      <c r="L1087" s="249">
        <v>2020</v>
      </c>
      <c r="M1087" s="250" t="s">
        <v>28</v>
      </c>
    </row>
    <row r="1088" spans="4:13" x14ac:dyDescent="0.35">
      <c r="D1088" s="244" t="s">
        <v>1082</v>
      </c>
      <c r="E1088" s="245">
        <v>43884</v>
      </c>
      <c r="F1088" s="245">
        <v>43884</v>
      </c>
      <c r="G1088" s="246" t="s">
        <v>3908</v>
      </c>
      <c r="H1088" s="247">
        <v>0</v>
      </c>
      <c r="I1088" s="248">
        <v>620</v>
      </c>
      <c r="J1088" s="248">
        <v>1</v>
      </c>
      <c r="K1088" s="249">
        <v>2020</v>
      </c>
      <c r="L1088" s="249">
        <v>2020</v>
      </c>
      <c r="M1088" s="250" t="s">
        <v>28</v>
      </c>
    </row>
    <row r="1089" spans="4:13" x14ac:dyDescent="0.35">
      <c r="D1089" s="244" t="s">
        <v>464</v>
      </c>
      <c r="E1089" s="245">
        <v>44163</v>
      </c>
      <c r="F1089" s="245">
        <v>44163</v>
      </c>
      <c r="G1089" s="246" t="s">
        <v>3910</v>
      </c>
      <c r="H1089" s="247">
        <v>6380</v>
      </c>
      <c r="I1089" s="248">
        <v>7000</v>
      </c>
      <c r="J1089" s="248">
        <v>1</v>
      </c>
      <c r="K1089" s="249">
        <v>2020</v>
      </c>
      <c r="L1089" s="249">
        <v>2020</v>
      </c>
      <c r="M1089" s="250" t="s">
        <v>11</v>
      </c>
    </row>
    <row r="1090" spans="4:13" x14ac:dyDescent="0.35">
      <c r="D1090" s="244" t="s">
        <v>511</v>
      </c>
      <c r="E1090" s="245">
        <v>44184</v>
      </c>
      <c r="F1090" s="245">
        <v>44184</v>
      </c>
      <c r="G1090" s="246" t="s">
        <v>3910</v>
      </c>
      <c r="H1090" s="247">
        <v>6380</v>
      </c>
      <c r="I1090" s="248">
        <v>7000</v>
      </c>
      <c r="J1090" s="248">
        <v>1</v>
      </c>
      <c r="K1090" s="249">
        <v>2020</v>
      </c>
      <c r="L1090" s="249">
        <v>2020</v>
      </c>
      <c r="M1090" s="250" t="s">
        <v>11</v>
      </c>
    </row>
    <row r="1091" spans="4:13" x14ac:dyDescent="0.35">
      <c r="D1091" s="244" t="s">
        <v>1145</v>
      </c>
      <c r="E1091" s="245">
        <v>43898</v>
      </c>
      <c r="F1091" s="245">
        <v>43898</v>
      </c>
      <c r="G1091" s="246" t="s">
        <v>3908</v>
      </c>
      <c r="H1091" s="247">
        <v>0</v>
      </c>
      <c r="I1091" s="248">
        <v>620</v>
      </c>
      <c r="J1091" s="248">
        <v>1</v>
      </c>
      <c r="K1091" s="249">
        <v>2020</v>
      </c>
      <c r="L1091" s="249">
        <v>2020</v>
      </c>
      <c r="M1091" s="250" t="s">
        <v>28</v>
      </c>
    </row>
    <row r="1092" spans="4:13" x14ac:dyDescent="0.35">
      <c r="D1092" s="244" t="s">
        <v>517</v>
      </c>
      <c r="E1092" s="245">
        <v>44171</v>
      </c>
      <c r="F1092" s="245">
        <v>44171</v>
      </c>
      <c r="G1092" s="246" t="s">
        <v>3910</v>
      </c>
      <c r="H1092" s="247">
        <v>6380</v>
      </c>
      <c r="I1092" s="248">
        <v>7000</v>
      </c>
      <c r="J1092" s="248">
        <v>1</v>
      </c>
      <c r="K1092" s="249">
        <v>2020</v>
      </c>
      <c r="L1092" s="249">
        <v>2020</v>
      </c>
      <c r="M1092" s="250" t="s">
        <v>11</v>
      </c>
    </row>
    <row r="1093" spans="4:13" x14ac:dyDescent="0.35">
      <c r="D1093" s="244" t="s">
        <v>1207</v>
      </c>
      <c r="E1093" s="245">
        <v>44189</v>
      </c>
      <c r="F1093" s="245">
        <v>44190</v>
      </c>
      <c r="G1093" s="246" t="s">
        <v>3910</v>
      </c>
      <c r="H1093" s="247">
        <v>0</v>
      </c>
      <c r="I1093" s="248">
        <v>620</v>
      </c>
      <c r="J1093" s="248">
        <v>1</v>
      </c>
      <c r="K1093" s="249">
        <v>2020</v>
      </c>
      <c r="L1093" s="249">
        <v>2020</v>
      </c>
      <c r="M1093" s="250" t="s">
        <v>11</v>
      </c>
    </row>
    <row r="1094" spans="4:13" x14ac:dyDescent="0.35">
      <c r="D1094" s="244" t="s">
        <v>980</v>
      </c>
      <c r="E1094" s="245">
        <v>43850</v>
      </c>
      <c r="F1094" s="245">
        <v>43850</v>
      </c>
      <c r="G1094" s="246" t="s">
        <v>3908</v>
      </c>
      <c r="H1094" s="247">
        <v>0</v>
      </c>
      <c r="I1094" s="248">
        <v>608</v>
      </c>
      <c r="J1094" s="248">
        <v>1</v>
      </c>
      <c r="K1094" s="249">
        <v>2020</v>
      </c>
      <c r="L1094" s="249">
        <v>2020</v>
      </c>
      <c r="M1094" s="250" t="s">
        <v>28</v>
      </c>
    </row>
    <row r="1095" spans="4:13" x14ac:dyDescent="0.35">
      <c r="D1095" s="244" t="s">
        <v>163</v>
      </c>
      <c r="E1095" s="245">
        <v>44018</v>
      </c>
      <c r="F1095" s="245">
        <v>44018</v>
      </c>
      <c r="G1095" s="246" t="s">
        <v>3910</v>
      </c>
      <c r="H1095" s="247">
        <v>60420</v>
      </c>
      <c r="I1095" s="248">
        <v>61000</v>
      </c>
      <c r="J1095" s="248">
        <v>1</v>
      </c>
      <c r="K1095" s="249">
        <v>2020</v>
      </c>
      <c r="L1095" s="249">
        <v>2020</v>
      </c>
      <c r="M1095" s="250" t="s">
        <v>35</v>
      </c>
    </row>
    <row r="1096" spans="4:13" x14ac:dyDescent="0.35">
      <c r="D1096" s="244" t="s">
        <v>1095</v>
      </c>
      <c r="E1096" s="245">
        <v>44144</v>
      </c>
      <c r="F1096" s="245">
        <v>44144</v>
      </c>
      <c r="G1096" s="246" t="s">
        <v>3910</v>
      </c>
      <c r="H1096" s="247">
        <v>15435</v>
      </c>
      <c r="I1096" s="248">
        <v>16000</v>
      </c>
      <c r="J1096" s="248">
        <v>1</v>
      </c>
      <c r="K1096" s="249">
        <v>2020</v>
      </c>
      <c r="L1096" s="249">
        <v>2020</v>
      </c>
      <c r="M1096" s="250" t="s">
        <v>11</v>
      </c>
    </row>
    <row r="1097" spans="4:13" x14ac:dyDescent="0.35">
      <c r="D1097" s="244" t="s">
        <v>971</v>
      </c>
      <c r="E1097" s="245">
        <v>43844</v>
      </c>
      <c r="F1097" s="245">
        <v>43844</v>
      </c>
      <c r="G1097" s="246" t="s">
        <v>3910</v>
      </c>
      <c r="H1097" s="247">
        <v>0</v>
      </c>
      <c r="I1097" s="248">
        <v>552</v>
      </c>
      <c r="J1097" s="248">
        <v>1</v>
      </c>
      <c r="K1097" s="249">
        <v>2020</v>
      </c>
      <c r="L1097" s="249">
        <v>2020</v>
      </c>
      <c r="M1097" s="250" t="s">
        <v>28</v>
      </c>
    </row>
    <row r="1098" spans="4:13" x14ac:dyDescent="0.35">
      <c r="D1098" s="244" t="s">
        <v>327</v>
      </c>
      <c r="E1098" s="245">
        <v>44077</v>
      </c>
      <c r="F1098" s="245">
        <v>44077</v>
      </c>
      <c r="G1098" s="246" t="s">
        <v>3910</v>
      </c>
      <c r="H1098" s="247">
        <v>99500</v>
      </c>
      <c r="I1098" s="248">
        <v>100050</v>
      </c>
      <c r="J1098" s="248">
        <v>1</v>
      </c>
      <c r="K1098" s="249">
        <v>2020</v>
      </c>
      <c r="L1098" s="249">
        <v>2020</v>
      </c>
      <c r="M1098" s="250" t="s">
        <v>35</v>
      </c>
    </row>
    <row r="1099" spans="4:13" x14ac:dyDescent="0.35">
      <c r="D1099" s="244" t="s">
        <v>1808</v>
      </c>
      <c r="E1099" s="245">
        <v>42809</v>
      </c>
      <c r="F1099" s="245">
        <v>42830</v>
      </c>
      <c r="G1099" s="246" t="s">
        <v>4195</v>
      </c>
      <c r="H1099" s="247">
        <v>0</v>
      </c>
      <c r="I1099" s="248">
        <v>531.08000000000004</v>
      </c>
      <c r="J1099" s="248">
        <v>1</v>
      </c>
      <c r="K1099" s="249">
        <v>2017</v>
      </c>
      <c r="L1099" s="249">
        <v>2017</v>
      </c>
      <c r="M1099" s="250" t="s">
        <v>1272</v>
      </c>
    </row>
    <row r="1100" spans="4:13" x14ac:dyDescent="0.35">
      <c r="D1100" s="244" t="s">
        <v>491</v>
      </c>
      <c r="E1100" s="245">
        <v>43888</v>
      </c>
      <c r="F1100" s="245">
        <v>43888</v>
      </c>
      <c r="G1100" s="246" t="s">
        <v>3910</v>
      </c>
      <c r="H1100" s="247">
        <v>4000</v>
      </c>
      <c r="I1100" s="248">
        <v>4528</v>
      </c>
      <c r="J1100" s="248">
        <v>1</v>
      </c>
      <c r="K1100" s="249">
        <v>2020</v>
      </c>
      <c r="L1100" s="249">
        <v>2020</v>
      </c>
      <c r="M1100" s="250" t="s">
        <v>28</v>
      </c>
    </row>
    <row r="1101" spans="4:13" x14ac:dyDescent="0.35">
      <c r="D1101" s="244" t="s">
        <v>3897</v>
      </c>
      <c r="E1101" s="245">
        <v>42633</v>
      </c>
      <c r="F1101" s="245">
        <v>42640</v>
      </c>
      <c r="G1101" s="246" t="s">
        <v>3910</v>
      </c>
      <c r="H1101" s="247">
        <v>0</v>
      </c>
      <c r="I1101" s="248">
        <v>522</v>
      </c>
      <c r="J1101" s="248">
        <v>1</v>
      </c>
      <c r="K1101" s="249">
        <v>2016</v>
      </c>
      <c r="L1101" s="249">
        <v>2016</v>
      </c>
      <c r="M1101" s="250" t="s">
        <v>667</v>
      </c>
    </row>
    <row r="1102" spans="4:13" x14ac:dyDescent="0.35">
      <c r="D1102" s="244" t="s">
        <v>116</v>
      </c>
      <c r="E1102" s="245">
        <v>44145</v>
      </c>
      <c r="F1102" s="245">
        <v>44151</v>
      </c>
      <c r="G1102" s="246" t="s">
        <v>3908</v>
      </c>
      <c r="H1102" s="247">
        <v>0</v>
      </c>
      <c r="I1102" s="248">
        <v>506</v>
      </c>
      <c r="J1102" s="248">
        <v>1</v>
      </c>
      <c r="K1102" s="249">
        <v>2020</v>
      </c>
      <c r="L1102" s="249">
        <v>2020</v>
      </c>
      <c r="M1102" s="250" t="s">
        <v>11</v>
      </c>
    </row>
    <row r="1103" spans="4:13" x14ac:dyDescent="0.35">
      <c r="D1103" s="244" t="s">
        <v>80</v>
      </c>
      <c r="E1103" s="245">
        <v>44102</v>
      </c>
      <c r="F1103" s="245">
        <v>44102</v>
      </c>
      <c r="G1103" s="246" t="s">
        <v>3910</v>
      </c>
      <c r="H1103" s="247">
        <v>0</v>
      </c>
      <c r="I1103" s="248">
        <v>500</v>
      </c>
      <c r="J1103" s="248">
        <v>1</v>
      </c>
      <c r="K1103" s="249">
        <v>2020</v>
      </c>
      <c r="L1103" s="249">
        <v>2020</v>
      </c>
      <c r="M1103" s="250" t="s">
        <v>35</v>
      </c>
    </row>
    <row r="1104" spans="4:13" x14ac:dyDescent="0.35">
      <c r="D1104" s="244" t="s">
        <v>181</v>
      </c>
      <c r="E1104" s="245">
        <v>44103</v>
      </c>
      <c r="F1104" s="245">
        <v>44103</v>
      </c>
      <c r="G1104" s="246" t="s">
        <v>3910</v>
      </c>
      <c r="H1104" s="247">
        <v>120500</v>
      </c>
      <c r="I1104" s="248">
        <v>121000</v>
      </c>
      <c r="J1104" s="248">
        <v>1</v>
      </c>
      <c r="K1104" s="249">
        <v>2020</v>
      </c>
      <c r="L1104" s="249">
        <v>2020</v>
      </c>
      <c r="M1104" s="250" t="s">
        <v>35</v>
      </c>
    </row>
    <row r="1105" spans="4:13" x14ac:dyDescent="0.35">
      <c r="D1105" s="244" t="s">
        <v>2081</v>
      </c>
      <c r="E1105" s="245">
        <v>43909</v>
      </c>
      <c r="F1105" s="245">
        <v>43944</v>
      </c>
      <c r="G1105" s="246" t="s">
        <v>658</v>
      </c>
      <c r="H1105" s="247">
        <v>0</v>
      </c>
      <c r="I1105" s="248">
        <v>500</v>
      </c>
      <c r="J1105" s="248">
        <v>1</v>
      </c>
      <c r="K1105" s="249">
        <v>2020</v>
      </c>
      <c r="L1105" s="249">
        <v>2020</v>
      </c>
      <c r="M1105" s="250" t="s">
        <v>28</v>
      </c>
    </row>
    <row r="1106" spans="4:13" x14ac:dyDescent="0.35">
      <c r="D1106" s="244" t="s">
        <v>5381</v>
      </c>
      <c r="E1106" s="245">
        <v>43898</v>
      </c>
      <c r="F1106" s="245">
        <v>43900</v>
      </c>
      <c r="G1106" s="246" t="s">
        <v>3910</v>
      </c>
      <c r="H1106" s="247">
        <v>5500</v>
      </c>
      <c r="I1106" s="248">
        <v>6000</v>
      </c>
      <c r="J1106" s="248">
        <v>1</v>
      </c>
      <c r="K1106" s="249">
        <v>2020</v>
      </c>
      <c r="L1106" s="249">
        <v>2020</v>
      </c>
      <c r="M1106" s="250" t="s">
        <v>28</v>
      </c>
    </row>
    <row r="1107" spans="4:13" x14ac:dyDescent="0.35">
      <c r="D1107" s="244" t="s">
        <v>6367</v>
      </c>
      <c r="E1107" s="245">
        <v>44642</v>
      </c>
      <c r="F1107" s="245">
        <v>44648</v>
      </c>
      <c r="G1107" s="246" t="s">
        <v>3910</v>
      </c>
      <c r="H1107" s="247">
        <v>0</v>
      </c>
      <c r="I1107" s="248">
        <v>500</v>
      </c>
      <c r="J1107" s="248">
        <v>1</v>
      </c>
      <c r="K1107" s="249">
        <v>2022</v>
      </c>
      <c r="L1107" s="249">
        <v>2022</v>
      </c>
      <c r="M1107" s="250" t="s">
        <v>6021</v>
      </c>
    </row>
    <row r="1108" spans="4:13" x14ac:dyDescent="0.35">
      <c r="D1108" s="244" t="s">
        <v>6475</v>
      </c>
      <c r="E1108" s="245">
        <v>44634</v>
      </c>
      <c r="F1108" s="245">
        <v>44678</v>
      </c>
      <c r="G1108" s="246" t="s">
        <v>3910</v>
      </c>
      <c r="H1108" s="247">
        <v>0</v>
      </c>
      <c r="I1108" s="248">
        <v>500</v>
      </c>
      <c r="J1108" s="248">
        <v>1</v>
      </c>
      <c r="K1108" s="249">
        <v>2022</v>
      </c>
      <c r="L1108" s="249">
        <v>2022</v>
      </c>
      <c r="M1108" s="250" t="s">
        <v>6021</v>
      </c>
    </row>
    <row r="1109" spans="4:13" x14ac:dyDescent="0.35">
      <c r="D1109" s="244" t="s">
        <v>7212</v>
      </c>
      <c r="E1109" s="245">
        <v>44911</v>
      </c>
      <c r="F1109" s="245">
        <v>44937</v>
      </c>
      <c r="G1109" s="246" t="s">
        <v>3908</v>
      </c>
      <c r="H1109" s="247">
        <v>0</v>
      </c>
      <c r="I1109" s="248">
        <v>500</v>
      </c>
      <c r="J1109" s="248">
        <v>1</v>
      </c>
      <c r="K1109" s="249">
        <v>2022</v>
      </c>
      <c r="L1109" s="249">
        <v>2023</v>
      </c>
      <c r="M1109" s="250" t="s">
        <v>6825</v>
      </c>
    </row>
    <row r="1110" spans="4:13" x14ac:dyDescent="0.35">
      <c r="D1110" s="244" t="s">
        <v>629</v>
      </c>
      <c r="E1110" s="245">
        <v>44163</v>
      </c>
      <c r="F1110" s="245">
        <v>44168</v>
      </c>
      <c r="G1110" s="246" t="s">
        <v>3910</v>
      </c>
      <c r="H1110" s="247">
        <v>8590</v>
      </c>
      <c r="I1110" s="248">
        <v>9082</v>
      </c>
      <c r="J1110" s="248">
        <v>1</v>
      </c>
      <c r="K1110" s="249">
        <v>2020</v>
      </c>
      <c r="L1110" s="249">
        <v>2020</v>
      </c>
      <c r="M1110" s="250" t="s">
        <v>11</v>
      </c>
    </row>
    <row r="1111" spans="4:13" x14ac:dyDescent="0.35">
      <c r="D1111" s="244" t="s">
        <v>27</v>
      </c>
      <c r="E1111" s="245">
        <v>43899</v>
      </c>
      <c r="F1111" s="245">
        <v>43899</v>
      </c>
      <c r="G1111" s="246" t="s">
        <v>3910</v>
      </c>
      <c r="H1111" s="247">
        <v>0</v>
      </c>
      <c r="I1111" s="248">
        <v>490</v>
      </c>
      <c r="J1111" s="248">
        <v>1</v>
      </c>
      <c r="K1111" s="249">
        <v>2020</v>
      </c>
      <c r="L1111" s="249">
        <v>2020</v>
      </c>
      <c r="M1111" s="250" t="s">
        <v>28</v>
      </c>
    </row>
    <row r="1112" spans="4:13" x14ac:dyDescent="0.35">
      <c r="D1112" s="244" t="s">
        <v>1313</v>
      </c>
      <c r="E1112" s="245">
        <v>44196</v>
      </c>
      <c r="F1112" s="245">
        <v>44229</v>
      </c>
      <c r="G1112" s="246" t="s">
        <v>3908</v>
      </c>
      <c r="H1112" s="247">
        <v>0</v>
      </c>
      <c r="I1112" s="248">
        <v>488</v>
      </c>
      <c r="J1112" s="248">
        <v>1</v>
      </c>
      <c r="K1112" s="249">
        <v>2020</v>
      </c>
      <c r="L1112" s="249">
        <v>2021</v>
      </c>
      <c r="M1112" s="250" t="s">
        <v>11</v>
      </c>
    </row>
    <row r="1113" spans="4:13" x14ac:dyDescent="0.35">
      <c r="D1113" s="244" t="s">
        <v>722</v>
      </c>
      <c r="E1113" s="245">
        <v>43861</v>
      </c>
      <c r="F1113" s="245">
        <v>43861</v>
      </c>
      <c r="G1113" s="246" t="s">
        <v>3908</v>
      </c>
      <c r="H1113" s="247">
        <v>0</v>
      </c>
      <c r="I1113" s="248">
        <v>472</v>
      </c>
      <c r="J1113" s="248">
        <v>1</v>
      </c>
      <c r="K1113" s="249">
        <v>2020</v>
      </c>
      <c r="L1113" s="249">
        <v>2020</v>
      </c>
      <c r="M1113" s="250" t="s">
        <v>28</v>
      </c>
    </row>
    <row r="1114" spans="4:13" x14ac:dyDescent="0.35">
      <c r="D1114" s="244" t="s">
        <v>562</v>
      </c>
      <c r="E1114" s="245">
        <v>44048</v>
      </c>
      <c r="F1114" s="245">
        <v>44052</v>
      </c>
      <c r="G1114" s="246" t="s">
        <v>3908</v>
      </c>
      <c r="H1114" s="247">
        <v>12540</v>
      </c>
      <c r="I1114" s="248">
        <v>13000</v>
      </c>
      <c r="J1114" s="248">
        <v>1</v>
      </c>
      <c r="K1114" s="249">
        <v>2020</v>
      </c>
      <c r="L1114" s="249">
        <v>2020</v>
      </c>
      <c r="M1114" s="250" t="s">
        <v>35</v>
      </c>
    </row>
    <row r="1115" spans="4:13" x14ac:dyDescent="0.35">
      <c r="D1115" s="244" t="s">
        <v>68</v>
      </c>
      <c r="E1115" s="245">
        <v>43969</v>
      </c>
      <c r="F1115" s="245">
        <v>43969</v>
      </c>
      <c r="G1115" s="246" t="s">
        <v>3910</v>
      </c>
      <c r="H1115" s="247">
        <v>86000</v>
      </c>
      <c r="I1115" s="248">
        <v>86450</v>
      </c>
      <c r="J1115" s="248">
        <v>1</v>
      </c>
      <c r="K1115" s="249">
        <v>2020</v>
      </c>
      <c r="L1115" s="249">
        <v>2020</v>
      </c>
      <c r="M1115" s="250" t="s">
        <v>33</v>
      </c>
    </row>
    <row r="1116" spans="4:13" x14ac:dyDescent="0.35">
      <c r="D1116" s="244" t="s">
        <v>843</v>
      </c>
      <c r="E1116" s="245">
        <v>43875</v>
      </c>
      <c r="F1116" s="245">
        <v>43875</v>
      </c>
      <c r="G1116" s="246" t="s">
        <v>3910</v>
      </c>
      <c r="H1116" s="247">
        <v>0</v>
      </c>
      <c r="I1116" s="248">
        <v>450</v>
      </c>
      <c r="J1116" s="248">
        <v>1</v>
      </c>
      <c r="K1116" s="249">
        <v>2020</v>
      </c>
      <c r="L1116" s="249">
        <v>2020</v>
      </c>
      <c r="M1116" s="250" t="s">
        <v>28</v>
      </c>
    </row>
    <row r="1117" spans="4:13" x14ac:dyDescent="0.35">
      <c r="D1117" s="244" t="s">
        <v>281</v>
      </c>
      <c r="E1117" s="245">
        <v>44033</v>
      </c>
      <c r="F1117" s="245">
        <v>44033</v>
      </c>
      <c r="G1117" s="246" t="s">
        <v>3908</v>
      </c>
      <c r="H1117" s="247">
        <v>18000</v>
      </c>
      <c r="I1117" s="248">
        <v>18450</v>
      </c>
      <c r="J1117" s="248">
        <v>1</v>
      </c>
      <c r="K1117" s="249">
        <v>2020</v>
      </c>
      <c r="L1117" s="249">
        <v>2020</v>
      </c>
      <c r="M1117" s="250" t="s">
        <v>35</v>
      </c>
    </row>
    <row r="1118" spans="4:13" x14ac:dyDescent="0.35">
      <c r="D1118" s="244" t="s">
        <v>439</v>
      </c>
      <c r="E1118" s="245">
        <v>44150</v>
      </c>
      <c r="F1118" s="245">
        <v>44150</v>
      </c>
      <c r="G1118" s="246" t="s">
        <v>3910</v>
      </c>
      <c r="H1118" s="247">
        <v>8550</v>
      </c>
      <c r="I1118" s="248">
        <v>9000</v>
      </c>
      <c r="J1118" s="248">
        <v>1</v>
      </c>
      <c r="K1118" s="249">
        <v>2020</v>
      </c>
      <c r="L1118" s="249">
        <v>2020</v>
      </c>
      <c r="M1118" s="250" t="s">
        <v>11</v>
      </c>
    </row>
    <row r="1119" spans="4:13" x14ac:dyDescent="0.35">
      <c r="D1119" s="244" t="s">
        <v>6239</v>
      </c>
      <c r="E1119" s="245">
        <v>44195</v>
      </c>
      <c r="F1119" s="245">
        <v>44568</v>
      </c>
      <c r="G1119" s="246" t="s">
        <v>4214</v>
      </c>
      <c r="H1119" s="247">
        <v>0</v>
      </c>
      <c r="I1119" s="248">
        <v>445</v>
      </c>
      <c r="J1119" s="248">
        <v>1</v>
      </c>
      <c r="K1119" s="249">
        <v>2020</v>
      </c>
      <c r="L1119" s="249">
        <v>2022</v>
      </c>
      <c r="M1119" s="250" t="s">
        <v>11</v>
      </c>
    </row>
    <row r="1120" spans="4:13" x14ac:dyDescent="0.35">
      <c r="D1120" s="244" t="s">
        <v>3899</v>
      </c>
      <c r="E1120" s="245">
        <v>43480</v>
      </c>
      <c r="F1120" s="245">
        <v>43482</v>
      </c>
      <c r="G1120" s="246" t="s">
        <v>4248</v>
      </c>
      <c r="H1120" s="247">
        <v>0</v>
      </c>
      <c r="I1120" s="248">
        <v>431.29</v>
      </c>
      <c r="J1120" s="248">
        <v>1</v>
      </c>
      <c r="K1120" s="249">
        <v>2019</v>
      </c>
      <c r="L1120" s="249">
        <v>2019</v>
      </c>
      <c r="M1120" s="250" t="s">
        <v>681</v>
      </c>
    </row>
    <row r="1121" spans="4:13" x14ac:dyDescent="0.35">
      <c r="D1121" s="244" t="s">
        <v>487</v>
      </c>
      <c r="E1121" s="245">
        <v>44172</v>
      </c>
      <c r="F1121" s="245">
        <v>44172</v>
      </c>
      <c r="G1121" s="246" t="s">
        <v>3910</v>
      </c>
      <c r="H1121" s="247">
        <v>0</v>
      </c>
      <c r="I1121" s="248">
        <v>430</v>
      </c>
      <c r="J1121" s="248">
        <v>1</v>
      </c>
      <c r="K1121" s="249">
        <v>2020</v>
      </c>
      <c r="L1121" s="249">
        <v>2020</v>
      </c>
      <c r="M1121" s="250" t="s">
        <v>11</v>
      </c>
    </row>
    <row r="1122" spans="4:13" x14ac:dyDescent="0.35">
      <c r="D1122" s="244" t="s">
        <v>727</v>
      </c>
      <c r="E1122" s="245">
        <v>43866</v>
      </c>
      <c r="F1122" s="245">
        <v>43866</v>
      </c>
      <c r="G1122" s="246" t="s">
        <v>3908</v>
      </c>
      <c r="H1122" s="247">
        <v>0</v>
      </c>
      <c r="I1122" s="248">
        <v>420</v>
      </c>
      <c r="J1122" s="248">
        <v>1</v>
      </c>
      <c r="K1122" s="249">
        <v>2020</v>
      </c>
      <c r="L1122" s="249">
        <v>2020</v>
      </c>
      <c r="M1122" s="250" t="s">
        <v>28</v>
      </c>
    </row>
    <row r="1123" spans="4:13" x14ac:dyDescent="0.35">
      <c r="D1123" s="244" t="s">
        <v>6317</v>
      </c>
      <c r="E1123" s="245">
        <v>44633</v>
      </c>
      <c r="F1123" s="245">
        <v>44634</v>
      </c>
      <c r="G1123" s="246" t="s">
        <v>3910</v>
      </c>
      <c r="H1123" s="247">
        <v>0</v>
      </c>
      <c r="I1123" s="248">
        <v>400</v>
      </c>
      <c r="J1123" s="248">
        <v>1</v>
      </c>
      <c r="K1123" s="249">
        <v>2022</v>
      </c>
      <c r="L1123" s="249">
        <v>2022</v>
      </c>
      <c r="M1123" s="250" t="s">
        <v>6021</v>
      </c>
    </row>
    <row r="1124" spans="4:13" x14ac:dyDescent="0.35">
      <c r="D1124" s="244" t="s">
        <v>151</v>
      </c>
      <c r="E1124" s="245">
        <v>41456</v>
      </c>
      <c r="F1124" s="245">
        <v>41456</v>
      </c>
      <c r="G1124" s="246" t="s">
        <v>4195</v>
      </c>
      <c r="H1124" s="247">
        <v>0</v>
      </c>
      <c r="I1124" s="248">
        <v>370</v>
      </c>
      <c r="J1124" s="248">
        <v>1</v>
      </c>
      <c r="K1124" s="249">
        <v>2013</v>
      </c>
      <c r="L1124" s="249">
        <v>2013</v>
      </c>
      <c r="M1124" s="250" t="s">
        <v>153</v>
      </c>
    </row>
    <row r="1125" spans="4:13" x14ac:dyDescent="0.35">
      <c r="D1125" s="244" t="s">
        <v>2786</v>
      </c>
      <c r="E1125" s="245">
        <v>40505</v>
      </c>
      <c r="F1125" s="245">
        <v>40508</v>
      </c>
      <c r="G1125" s="246" t="s">
        <v>3908</v>
      </c>
      <c r="H1125" s="247">
        <v>0</v>
      </c>
      <c r="I1125" s="248">
        <v>360</v>
      </c>
      <c r="J1125" s="248">
        <v>1</v>
      </c>
      <c r="K1125" s="249">
        <v>2010</v>
      </c>
      <c r="L1125" s="249">
        <v>2010</v>
      </c>
      <c r="M1125" s="250" t="s">
        <v>1560</v>
      </c>
    </row>
    <row r="1126" spans="4:13" x14ac:dyDescent="0.35">
      <c r="D1126" s="244" t="s">
        <v>2093</v>
      </c>
      <c r="E1126" s="245">
        <v>44021</v>
      </c>
      <c r="F1126" s="245">
        <v>44025</v>
      </c>
      <c r="G1126" s="246" t="s">
        <v>4195</v>
      </c>
      <c r="H1126" s="247">
        <v>0</v>
      </c>
      <c r="I1126" s="248">
        <v>348.7</v>
      </c>
      <c r="J1126" s="248">
        <v>1</v>
      </c>
      <c r="K1126" s="249">
        <v>2020</v>
      </c>
      <c r="L1126" s="249">
        <v>2020</v>
      </c>
      <c r="M1126" s="250" t="s">
        <v>35</v>
      </c>
    </row>
    <row r="1127" spans="4:13" x14ac:dyDescent="0.35">
      <c r="D1127" s="244" t="s">
        <v>556</v>
      </c>
      <c r="E1127" s="245">
        <v>43901</v>
      </c>
      <c r="F1127" s="245">
        <v>43902</v>
      </c>
      <c r="G1127" s="246" t="s">
        <v>3908</v>
      </c>
      <c r="H1127" s="247">
        <v>0</v>
      </c>
      <c r="I1127" s="248">
        <v>340</v>
      </c>
      <c r="J1127" s="248">
        <v>1</v>
      </c>
      <c r="K1127" s="249">
        <v>2020</v>
      </c>
      <c r="L1127" s="249">
        <v>2020</v>
      </c>
      <c r="M1127" s="250" t="s">
        <v>28</v>
      </c>
    </row>
    <row r="1128" spans="4:13" x14ac:dyDescent="0.35">
      <c r="D1128" s="244" t="s">
        <v>1372</v>
      </c>
      <c r="E1128" s="245">
        <v>44188</v>
      </c>
      <c r="F1128" s="245">
        <v>44207</v>
      </c>
      <c r="G1128" s="246" t="s">
        <v>3910</v>
      </c>
      <c r="H1128" s="247">
        <v>0</v>
      </c>
      <c r="I1128" s="248">
        <v>340</v>
      </c>
      <c r="J1128" s="248">
        <v>1</v>
      </c>
      <c r="K1128" s="249">
        <v>2020</v>
      </c>
      <c r="L1128" s="249">
        <v>2021</v>
      </c>
      <c r="M1128" s="250" t="s">
        <v>11</v>
      </c>
    </row>
    <row r="1129" spans="4:13" x14ac:dyDescent="0.35">
      <c r="D1129" s="244" t="s">
        <v>56</v>
      </c>
      <c r="E1129" s="245">
        <v>44010</v>
      </c>
      <c r="F1129" s="245">
        <v>44013</v>
      </c>
      <c r="G1129" s="246" t="s">
        <v>3908</v>
      </c>
      <c r="H1129" s="247">
        <v>0</v>
      </c>
      <c r="I1129" s="248">
        <v>327</v>
      </c>
      <c r="J1129" s="248">
        <v>1</v>
      </c>
      <c r="K1129" s="249">
        <v>2020</v>
      </c>
      <c r="L1129" s="249">
        <v>2020</v>
      </c>
      <c r="M1129" s="250" t="s">
        <v>33</v>
      </c>
    </row>
    <row r="1130" spans="4:13" x14ac:dyDescent="0.35">
      <c r="D1130" s="244" t="s">
        <v>1280</v>
      </c>
      <c r="E1130" s="245">
        <v>43881</v>
      </c>
      <c r="F1130" s="245">
        <v>44050</v>
      </c>
      <c r="G1130" s="246" t="s">
        <v>4214</v>
      </c>
      <c r="H1130" s="247">
        <v>0</v>
      </c>
      <c r="I1130" s="248">
        <v>314</v>
      </c>
      <c r="J1130" s="248">
        <v>1</v>
      </c>
      <c r="K1130" s="249">
        <v>2020</v>
      </c>
      <c r="L1130" s="249">
        <v>2020</v>
      </c>
      <c r="M1130" s="250" t="s">
        <v>28</v>
      </c>
    </row>
    <row r="1131" spans="4:13" x14ac:dyDescent="0.35">
      <c r="D1131" s="244" t="s">
        <v>214</v>
      </c>
      <c r="E1131" s="245">
        <v>44157</v>
      </c>
      <c r="F1131" s="245">
        <v>44157</v>
      </c>
      <c r="G1131" s="246" t="s">
        <v>3910</v>
      </c>
      <c r="H1131" s="247">
        <v>0</v>
      </c>
      <c r="I1131" s="248">
        <v>310</v>
      </c>
      <c r="J1131" s="248">
        <v>1</v>
      </c>
      <c r="K1131" s="249">
        <v>2020</v>
      </c>
      <c r="L1131" s="249">
        <v>2020</v>
      </c>
      <c r="M1131" s="250" t="s">
        <v>11</v>
      </c>
    </row>
    <row r="1132" spans="4:13" x14ac:dyDescent="0.35">
      <c r="D1132" s="244" t="s">
        <v>1218</v>
      </c>
      <c r="E1132" s="245">
        <v>44183</v>
      </c>
      <c r="F1132" s="245">
        <v>44212</v>
      </c>
      <c r="G1132" s="246" t="s">
        <v>3910</v>
      </c>
      <c r="H1132" s="247">
        <v>0</v>
      </c>
      <c r="I1132" s="248">
        <v>300</v>
      </c>
      <c r="J1132" s="248">
        <v>1</v>
      </c>
      <c r="K1132" s="249">
        <v>2020</v>
      </c>
      <c r="L1132" s="249">
        <v>2021</v>
      </c>
      <c r="M1132" s="250" t="s">
        <v>11</v>
      </c>
    </row>
    <row r="1133" spans="4:13" x14ac:dyDescent="0.35">
      <c r="D1133" s="244" t="s">
        <v>169</v>
      </c>
      <c r="E1133" s="245">
        <v>43918</v>
      </c>
      <c r="F1133" s="245">
        <v>43918</v>
      </c>
      <c r="G1133" s="246" t="s">
        <v>3910</v>
      </c>
      <c r="H1133" s="247">
        <v>0</v>
      </c>
      <c r="I1133" s="248">
        <v>298</v>
      </c>
      <c r="J1133" s="248">
        <v>1</v>
      </c>
      <c r="K1133" s="249">
        <v>2020</v>
      </c>
      <c r="L1133" s="249">
        <v>2020</v>
      </c>
      <c r="M1133" s="250" t="s">
        <v>28</v>
      </c>
    </row>
    <row r="1134" spans="4:13" x14ac:dyDescent="0.35">
      <c r="D1134" s="244" t="s">
        <v>983</v>
      </c>
      <c r="E1134" s="245">
        <v>44039</v>
      </c>
      <c r="F1134" s="245">
        <v>44039</v>
      </c>
      <c r="G1134" s="246" t="s">
        <v>3908</v>
      </c>
      <c r="H1134" s="247">
        <v>6750</v>
      </c>
      <c r="I1134" s="248">
        <v>7000</v>
      </c>
      <c r="J1134" s="248">
        <v>1</v>
      </c>
      <c r="K1134" s="249">
        <v>2020</v>
      </c>
      <c r="L1134" s="249">
        <v>2020</v>
      </c>
      <c r="M1134" s="250" t="s">
        <v>35</v>
      </c>
    </row>
    <row r="1135" spans="4:13" x14ac:dyDescent="0.35">
      <c r="D1135" s="244" t="s">
        <v>555</v>
      </c>
      <c r="E1135" s="245">
        <v>43858</v>
      </c>
      <c r="F1135" s="245">
        <v>43859</v>
      </c>
      <c r="G1135" s="246" t="s">
        <v>3908</v>
      </c>
      <c r="H1135" s="247">
        <v>0</v>
      </c>
      <c r="I1135" s="248">
        <v>240</v>
      </c>
      <c r="J1135" s="248">
        <v>1</v>
      </c>
      <c r="K1135" s="249">
        <v>2020</v>
      </c>
      <c r="L1135" s="249">
        <v>2020</v>
      </c>
      <c r="M1135" s="250" t="s">
        <v>28</v>
      </c>
    </row>
    <row r="1136" spans="4:13" x14ac:dyDescent="0.35">
      <c r="D1136" s="244" t="s">
        <v>361</v>
      </c>
      <c r="E1136" s="245">
        <v>44100</v>
      </c>
      <c r="F1136" s="245">
        <v>44100</v>
      </c>
      <c r="G1136" s="246" t="s">
        <v>3910</v>
      </c>
      <c r="H1136" s="247">
        <v>8270</v>
      </c>
      <c r="I1136" s="248">
        <v>8504</v>
      </c>
      <c r="J1136" s="248">
        <v>1</v>
      </c>
      <c r="K1136" s="249">
        <v>2020</v>
      </c>
      <c r="L1136" s="249">
        <v>2020</v>
      </c>
      <c r="M1136" s="250" t="s">
        <v>35</v>
      </c>
    </row>
    <row r="1137" spans="4:13" x14ac:dyDescent="0.35">
      <c r="D1137" s="244" t="s">
        <v>1854</v>
      </c>
      <c r="E1137" s="245">
        <v>43137</v>
      </c>
      <c r="F1137" s="245">
        <v>43138</v>
      </c>
      <c r="G1137" s="246" t="s">
        <v>4248</v>
      </c>
      <c r="H1137" s="247">
        <v>0</v>
      </c>
      <c r="I1137" s="248">
        <v>233.3</v>
      </c>
      <c r="J1137" s="248">
        <v>1</v>
      </c>
      <c r="K1137" s="249">
        <v>2018</v>
      </c>
      <c r="L1137" s="249">
        <v>2018</v>
      </c>
      <c r="M1137" s="250" t="s">
        <v>674</v>
      </c>
    </row>
    <row r="1138" spans="4:13" x14ac:dyDescent="0.35">
      <c r="D1138" s="244" t="s">
        <v>6380</v>
      </c>
      <c r="E1138" s="245">
        <v>44638</v>
      </c>
      <c r="F1138" s="245">
        <v>44650</v>
      </c>
      <c r="G1138" s="246" t="s">
        <v>3910</v>
      </c>
      <c r="H1138" s="247">
        <v>39360</v>
      </c>
      <c r="I1138" s="248">
        <v>39592</v>
      </c>
      <c r="J1138" s="248">
        <v>1</v>
      </c>
      <c r="K1138" s="249">
        <v>2022</v>
      </c>
      <c r="L1138" s="249">
        <v>2022</v>
      </c>
      <c r="M1138" s="250" t="s">
        <v>6021</v>
      </c>
    </row>
    <row r="1139" spans="4:13" x14ac:dyDescent="0.35">
      <c r="D1139" s="244" t="s">
        <v>686</v>
      </c>
      <c r="E1139" s="245">
        <v>43928</v>
      </c>
      <c r="F1139" s="245">
        <v>43928</v>
      </c>
      <c r="G1139" s="246" t="s">
        <v>3910</v>
      </c>
      <c r="H1139" s="247">
        <v>6270</v>
      </c>
      <c r="I1139" s="248">
        <v>6500</v>
      </c>
      <c r="J1139" s="248">
        <v>1</v>
      </c>
      <c r="K1139" s="249">
        <v>2020</v>
      </c>
      <c r="L1139" s="249">
        <v>2020</v>
      </c>
      <c r="M1139" s="250" t="s">
        <v>33</v>
      </c>
    </row>
    <row r="1140" spans="4:13" x14ac:dyDescent="0.35">
      <c r="D1140" s="244" t="s">
        <v>1054</v>
      </c>
      <c r="E1140" s="245">
        <v>44115</v>
      </c>
      <c r="F1140" s="245">
        <v>44115</v>
      </c>
      <c r="G1140" s="246" t="s">
        <v>3910</v>
      </c>
      <c r="H1140" s="247">
        <v>6270</v>
      </c>
      <c r="I1140" s="248">
        <v>6500</v>
      </c>
      <c r="J1140" s="248">
        <v>1</v>
      </c>
      <c r="K1140" s="249">
        <v>2020</v>
      </c>
      <c r="L1140" s="249">
        <v>2020</v>
      </c>
      <c r="M1140" s="250" t="s">
        <v>11</v>
      </c>
    </row>
    <row r="1141" spans="4:13" x14ac:dyDescent="0.35">
      <c r="D1141" s="244" t="s">
        <v>179</v>
      </c>
      <c r="E1141" s="245">
        <v>44101</v>
      </c>
      <c r="F1141" s="245">
        <v>44101</v>
      </c>
      <c r="G1141" s="246" t="s">
        <v>3908</v>
      </c>
      <c r="H1141" s="247">
        <v>0</v>
      </c>
      <c r="I1141" s="248">
        <v>219</v>
      </c>
      <c r="J1141" s="248">
        <v>1</v>
      </c>
      <c r="K1141" s="249">
        <v>2020</v>
      </c>
      <c r="L1141" s="249">
        <v>2020</v>
      </c>
      <c r="M1141" s="250" t="s">
        <v>35</v>
      </c>
    </row>
    <row r="1142" spans="4:13" x14ac:dyDescent="0.35">
      <c r="D1142" s="244" t="s">
        <v>370</v>
      </c>
      <c r="E1142" s="245">
        <v>44097</v>
      </c>
      <c r="F1142" s="245">
        <v>44097</v>
      </c>
      <c r="G1142" s="246" t="s">
        <v>3910</v>
      </c>
      <c r="H1142" s="247">
        <v>0</v>
      </c>
      <c r="I1142" s="248">
        <v>210</v>
      </c>
      <c r="J1142" s="248">
        <v>1</v>
      </c>
      <c r="K1142" s="249">
        <v>2020</v>
      </c>
      <c r="L1142" s="249">
        <v>2020</v>
      </c>
      <c r="M1142" s="250" t="s">
        <v>35</v>
      </c>
    </row>
    <row r="1143" spans="4:13" x14ac:dyDescent="0.35">
      <c r="D1143" s="244" t="s">
        <v>307</v>
      </c>
      <c r="E1143" s="245">
        <v>44141</v>
      </c>
      <c r="F1143" s="245">
        <v>44173</v>
      </c>
      <c r="G1143" s="246" t="s">
        <v>3908</v>
      </c>
      <c r="H1143" s="247">
        <v>0</v>
      </c>
      <c r="I1143" s="248">
        <v>200</v>
      </c>
      <c r="J1143" s="248">
        <v>1</v>
      </c>
      <c r="K1143" s="249">
        <v>2020</v>
      </c>
      <c r="L1143" s="249">
        <v>2020</v>
      </c>
      <c r="M1143" s="250" t="s">
        <v>11</v>
      </c>
    </row>
    <row r="1144" spans="4:13" x14ac:dyDescent="0.35">
      <c r="D1144" s="244" t="s">
        <v>865</v>
      </c>
      <c r="E1144" s="245">
        <v>43995</v>
      </c>
      <c r="F1144" s="245">
        <v>43995</v>
      </c>
      <c r="G1144" s="246" t="s">
        <v>3908</v>
      </c>
      <c r="H1144" s="247">
        <v>0</v>
      </c>
      <c r="I1144" s="248">
        <v>190</v>
      </c>
      <c r="J1144" s="248">
        <v>1</v>
      </c>
      <c r="K1144" s="249">
        <v>2020</v>
      </c>
      <c r="L1144" s="249">
        <v>2020</v>
      </c>
      <c r="M1144" s="250" t="s">
        <v>33</v>
      </c>
    </row>
    <row r="1145" spans="4:13" x14ac:dyDescent="0.35">
      <c r="D1145" s="244" t="s">
        <v>244</v>
      </c>
      <c r="E1145" s="245">
        <v>44008</v>
      </c>
      <c r="F1145" s="245">
        <v>44008</v>
      </c>
      <c r="G1145" s="246" t="s">
        <v>3908</v>
      </c>
      <c r="H1145" s="247">
        <v>0</v>
      </c>
      <c r="I1145" s="248">
        <v>190</v>
      </c>
      <c r="J1145" s="248">
        <v>1</v>
      </c>
      <c r="K1145" s="249">
        <v>2020</v>
      </c>
      <c r="L1145" s="249">
        <v>2020</v>
      </c>
      <c r="M1145" s="250" t="s">
        <v>33</v>
      </c>
    </row>
    <row r="1146" spans="4:13" x14ac:dyDescent="0.35">
      <c r="D1146" s="244" t="s">
        <v>761</v>
      </c>
      <c r="E1146" s="245">
        <v>43988</v>
      </c>
      <c r="F1146" s="245">
        <v>43988</v>
      </c>
      <c r="G1146" s="246" t="s">
        <v>3908</v>
      </c>
      <c r="H1146" s="247">
        <v>0</v>
      </c>
      <c r="I1146" s="248">
        <v>180</v>
      </c>
      <c r="J1146" s="248">
        <v>1</v>
      </c>
      <c r="K1146" s="249">
        <v>2020</v>
      </c>
      <c r="L1146" s="249">
        <v>2020</v>
      </c>
      <c r="M1146" s="250" t="s">
        <v>33</v>
      </c>
    </row>
    <row r="1147" spans="4:13" x14ac:dyDescent="0.35">
      <c r="D1147" s="244" t="s">
        <v>243</v>
      </c>
      <c r="E1147" s="245">
        <v>44007</v>
      </c>
      <c r="F1147" s="245">
        <v>44007</v>
      </c>
      <c r="G1147" s="246" t="s">
        <v>3910</v>
      </c>
      <c r="H1147" s="247">
        <v>43000</v>
      </c>
      <c r="I1147" s="248">
        <v>43168</v>
      </c>
      <c r="J1147" s="248">
        <v>1</v>
      </c>
      <c r="K1147" s="249">
        <v>2020</v>
      </c>
      <c r="L1147" s="249">
        <v>2020</v>
      </c>
      <c r="M1147" s="250" t="s">
        <v>33</v>
      </c>
    </row>
    <row r="1148" spans="4:13" x14ac:dyDescent="0.35">
      <c r="D1148" s="244" t="s">
        <v>185</v>
      </c>
      <c r="E1148" s="245">
        <v>44107</v>
      </c>
      <c r="F1148" s="245">
        <v>44107</v>
      </c>
      <c r="G1148" s="246" t="s">
        <v>3910</v>
      </c>
      <c r="H1148" s="247">
        <v>0</v>
      </c>
      <c r="I1148" s="248">
        <v>152</v>
      </c>
      <c r="J1148" s="248">
        <v>1</v>
      </c>
      <c r="K1148" s="249">
        <v>2020</v>
      </c>
      <c r="L1148" s="249">
        <v>2020</v>
      </c>
      <c r="M1148" s="250" t="s">
        <v>11</v>
      </c>
    </row>
    <row r="1149" spans="4:13" x14ac:dyDescent="0.35">
      <c r="D1149" s="244" t="s">
        <v>1847</v>
      </c>
      <c r="E1149" s="245">
        <v>43070</v>
      </c>
      <c r="F1149" s="245">
        <v>43074</v>
      </c>
      <c r="G1149" s="246" t="s">
        <v>4248</v>
      </c>
      <c r="H1149" s="247">
        <v>0</v>
      </c>
      <c r="I1149" s="248">
        <v>143</v>
      </c>
      <c r="J1149" s="248">
        <v>1</v>
      </c>
      <c r="K1149" s="249">
        <v>2017</v>
      </c>
      <c r="L1149" s="249">
        <v>2017</v>
      </c>
      <c r="M1149" s="250" t="s">
        <v>671</v>
      </c>
    </row>
    <row r="1150" spans="4:13" x14ac:dyDescent="0.35">
      <c r="D1150" s="244" t="s">
        <v>381</v>
      </c>
      <c r="E1150" s="245">
        <v>44106</v>
      </c>
      <c r="F1150" s="245">
        <v>44106</v>
      </c>
      <c r="G1150" s="246" t="s">
        <v>3908</v>
      </c>
      <c r="H1150" s="247">
        <v>0</v>
      </c>
      <c r="I1150" s="248">
        <v>136</v>
      </c>
      <c r="J1150" s="248">
        <v>1</v>
      </c>
      <c r="K1150" s="249">
        <v>2020</v>
      </c>
      <c r="L1150" s="249">
        <v>2020</v>
      </c>
      <c r="M1150" s="250" t="s">
        <v>11</v>
      </c>
    </row>
    <row r="1151" spans="4:13" x14ac:dyDescent="0.35">
      <c r="D1151" s="244" t="s">
        <v>772</v>
      </c>
      <c r="E1151" s="245">
        <v>43927</v>
      </c>
      <c r="F1151" s="245">
        <v>43927</v>
      </c>
      <c r="G1151" s="246" t="s">
        <v>3908</v>
      </c>
      <c r="H1151" s="247">
        <v>0</v>
      </c>
      <c r="I1151" s="248">
        <v>130</v>
      </c>
      <c r="J1151" s="248">
        <v>1</v>
      </c>
      <c r="K1151" s="249">
        <v>2020</v>
      </c>
      <c r="L1151" s="249">
        <v>2020</v>
      </c>
      <c r="M1151" s="250" t="s">
        <v>33</v>
      </c>
    </row>
    <row r="1152" spans="4:13" x14ac:dyDescent="0.35">
      <c r="D1152" s="244" t="s">
        <v>831</v>
      </c>
      <c r="E1152" s="245">
        <v>43935</v>
      </c>
      <c r="F1152" s="245">
        <v>43935</v>
      </c>
      <c r="G1152" s="246" t="s">
        <v>3908</v>
      </c>
      <c r="H1152" s="247">
        <v>0</v>
      </c>
      <c r="I1152" s="248">
        <v>130</v>
      </c>
      <c r="J1152" s="248">
        <v>1</v>
      </c>
      <c r="K1152" s="249">
        <v>2020</v>
      </c>
      <c r="L1152" s="249">
        <v>2020</v>
      </c>
      <c r="M1152" s="250" t="s">
        <v>33</v>
      </c>
    </row>
    <row r="1153" spans="4:13" x14ac:dyDescent="0.35">
      <c r="D1153" s="244" t="s">
        <v>534</v>
      </c>
      <c r="E1153" s="245">
        <v>43883</v>
      </c>
      <c r="F1153" s="245">
        <v>43883</v>
      </c>
      <c r="G1153" s="246" t="s">
        <v>3908</v>
      </c>
      <c r="H1153" s="247">
        <v>0</v>
      </c>
      <c r="I1153" s="248">
        <v>120</v>
      </c>
      <c r="J1153" s="248">
        <v>1</v>
      </c>
      <c r="K1153" s="249">
        <v>2020</v>
      </c>
      <c r="L1153" s="249">
        <v>2020</v>
      </c>
      <c r="M1153" s="250" t="s">
        <v>28</v>
      </c>
    </row>
    <row r="1154" spans="4:13" x14ac:dyDescent="0.35">
      <c r="D1154" s="244" t="s">
        <v>184</v>
      </c>
      <c r="E1154" s="245">
        <v>44112</v>
      </c>
      <c r="F1154" s="245">
        <v>44112</v>
      </c>
      <c r="G1154" s="246" t="s">
        <v>3910</v>
      </c>
      <c r="H1154" s="247">
        <v>8550</v>
      </c>
      <c r="I1154" s="248">
        <v>8670</v>
      </c>
      <c r="J1154" s="248">
        <v>1</v>
      </c>
      <c r="K1154" s="249">
        <v>2020</v>
      </c>
      <c r="L1154" s="249">
        <v>2020</v>
      </c>
      <c r="M1154" s="250" t="s">
        <v>11</v>
      </c>
    </row>
    <row r="1155" spans="4:13" x14ac:dyDescent="0.35">
      <c r="D1155" s="244" t="s">
        <v>572</v>
      </c>
      <c r="E1155" s="245">
        <v>44030</v>
      </c>
      <c r="F1155" s="245">
        <v>44036</v>
      </c>
      <c r="G1155" s="246" t="s">
        <v>3910</v>
      </c>
      <c r="H1155" s="247">
        <v>0</v>
      </c>
      <c r="I1155" s="248">
        <v>100</v>
      </c>
      <c r="J1155" s="248">
        <v>1</v>
      </c>
      <c r="K1155" s="249">
        <v>2020</v>
      </c>
      <c r="L1155" s="249">
        <v>2020</v>
      </c>
      <c r="M1155" s="250" t="s">
        <v>35</v>
      </c>
    </row>
    <row r="1156" spans="4:13" x14ac:dyDescent="0.35">
      <c r="D1156" s="244" t="s">
        <v>98</v>
      </c>
      <c r="E1156" s="245">
        <v>44188</v>
      </c>
      <c r="F1156" s="245">
        <v>44189</v>
      </c>
      <c r="G1156" s="246" t="s">
        <v>3910</v>
      </c>
      <c r="H1156" s="247">
        <v>0</v>
      </c>
      <c r="I1156" s="248">
        <v>100</v>
      </c>
      <c r="J1156" s="248">
        <v>1</v>
      </c>
      <c r="K1156" s="249">
        <v>2020</v>
      </c>
      <c r="L1156" s="249">
        <v>2020</v>
      </c>
      <c r="M1156" s="250" t="s">
        <v>11</v>
      </c>
    </row>
    <row r="1157" spans="4:13" x14ac:dyDescent="0.35">
      <c r="D1157" s="244" t="s">
        <v>624</v>
      </c>
      <c r="E1157" s="245">
        <v>43915</v>
      </c>
      <c r="F1157" s="245">
        <v>43915</v>
      </c>
      <c r="G1157" s="246" t="s">
        <v>3910</v>
      </c>
      <c r="H1157" s="247">
        <v>0</v>
      </c>
      <c r="I1157" s="248">
        <v>100</v>
      </c>
      <c r="J1157" s="248">
        <v>1</v>
      </c>
      <c r="K1157" s="249">
        <v>2020</v>
      </c>
      <c r="L1157" s="249">
        <v>2020</v>
      </c>
      <c r="M1157" s="250" t="s">
        <v>28</v>
      </c>
    </row>
    <row r="1158" spans="4:13" x14ac:dyDescent="0.35">
      <c r="D1158" s="244" t="s">
        <v>719</v>
      </c>
      <c r="E1158" s="245">
        <v>43849</v>
      </c>
      <c r="F1158" s="245">
        <v>43849</v>
      </c>
      <c r="G1158" s="246" t="s">
        <v>3908</v>
      </c>
      <c r="H1158" s="247">
        <v>0</v>
      </c>
      <c r="I1158" s="248">
        <v>100</v>
      </c>
      <c r="J1158" s="248">
        <v>1</v>
      </c>
      <c r="K1158" s="249">
        <v>2020</v>
      </c>
      <c r="L1158" s="249">
        <v>2020</v>
      </c>
      <c r="M1158" s="250" t="s">
        <v>28</v>
      </c>
    </row>
    <row r="1159" spans="4:13" x14ac:dyDescent="0.35">
      <c r="D1159" s="244" t="s">
        <v>720</v>
      </c>
      <c r="E1159" s="245">
        <v>43857</v>
      </c>
      <c r="F1159" s="245">
        <v>43857</v>
      </c>
      <c r="G1159" s="246" t="s">
        <v>3908</v>
      </c>
      <c r="H1159" s="247">
        <v>0</v>
      </c>
      <c r="I1159" s="248">
        <v>100</v>
      </c>
      <c r="J1159" s="248">
        <v>1</v>
      </c>
      <c r="K1159" s="249">
        <v>2020</v>
      </c>
      <c r="L1159" s="249">
        <v>2020</v>
      </c>
      <c r="M1159" s="250" t="s">
        <v>28</v>
      </c>
    </row>
    <row r="1160" spans="4:13" x14ac:dyDescent="0.35">
      <c r="D1160" s="244" t="s">
        <v>750</v>
      </c>
      <c r="E1160" s="245">
        <v>43955</v>
      </c>
      <c r="F1160" s="245">
        <v>43955</v>
      </c>
      <c r="G1160" s="246" t="s">
        <v>3910</v>
      </c>
      <c r="H1160" s="247">
        <v>0</v>
      </c>
      <c r="I1160" s="248">
        <v>100</v>
      </c>
      <c r="J1160" s="248">
        <v>1</v>
      </c>
      <c r="K1160" s="249">
        <v>2020</v>
      </c>
      <c r="L1160" s="249">
        <v>2020</v>
      </c>
      <c r="M1160" s="250" t="s">
        <v>33</v>
      </c>
    </row>
    <row r="1161" spans="4:13" x14ac:dyDescent="0.35">
      <c r="D1161" s="244" t="s">
        <v>847</v>
      </c>
      <c r="E1161" s="245">
        <v>43961</v>
      </c>
      <c r="F1161" s="245">
        <v>43961</v>
      </c>
      <c r="G1161" s="246" t="s">
        <v>3910</v>
      </c>
      <c r="H1161" s="247">
        <v>0</v>
      </c>
      <c r="I1161" s="248">
        <v>100</v>
      </c>
      <c r="J1161" s="248">
        <v>1</v>
      </c>
      <c r="K1161" s="249">
        <v>2020</v>
      </c>
      <c r="L1161" s="249">
        <v>2020</v>
      </c>
      <c r="M1161" s="250" t="s">
        <v>33</v>
      </c>
    </row>
    <row r="1162" spans="4:13" x14ac:dyDescent="0.35">
      <c r="D1162" s="244" t="s">
        <v>877</v>
      </c>
      <c r="E1162" s="245">
        <v>44012</v>
      </c>
      <c r="F1162" s="245">
        <v>44012</v>
      </c>
      <c r="G1162" s="246" t="s">
        <v>3910</v>
      </c>
      <c r="H1162" s="247">
        <v>0</v>
      </c>
      <c r="I1162" s="248">
        <v>100</v>
      </c>
      <c r="J1162" s="248">
        <v>1</v>
      </c>
      <c r="K1162" s="249">
        <v>2020</v>
      </c>
      <c r="L1162" s="249">
        <v>2020</v>
      </c>
      <c r="M1162" s="250" t="s">
        <v>33</v>
      </c>
    </row>
    <row r="1163" spans="4:13" x14ac:dyDescent="0.35">
      <c r="D1163" s="244" t="s">
        <v>898</v>
      </c>
      <c r="E1163" s="245">
        <v>43836</v>
      </c>
      <c r="F1163" s="245">
        <v>43836</v>
      </c>
      <c r="G1163" s="246" t="s">
        <v>3908</v>
      </c>
      <c r="H1163" s="247">
        <v>0</v>
      </c>
      <c r="I1163" s="248">
        <v>100</v>
      </c>
      <c r="J1163" s="248">
        <v>1</v>
      </c>
      <c r="K1163" s="249">
        <v>2020</v>
      </c>
      <c r="L1163" s="249">
        <v>2020</v>
      </c>
      <c r="M1163" s="250" t="s">
        <v>28</v>
      </c>
    </row>
    <row r="1164" spans="4:13" x14ac:dyDescent="0.35">
      <c r="D1164" s="244" t="s">
        <v>1002</v>
      </c>
      <c r="E1164" s="245">
        <v>43844</v>
      </c>
      <c r="F1164" s="245">
        <v>43844</v>
      </c>
      <c r="G1164" s="246" t="s">
        <v>3910</v>
      </c>
      <c r="H1164" s="247">
        <v>0</v>
      </c>
      <c r="I1164" s="248">
        <v>100</v>
      </c>
      <c r="J1164" s="248">
        <v>1</v>
      </c>
      <c r="K1164" s="249">
        <v>2020</v>
      </c>
      <c r="L1164" s="249">
        <v>2020</v>
      </c>
      <c r="M1164" s="250" t="s">
        <v>28</v>
      </c>
    </row>
    <row r="1165" spans="4:13" x14ac:dyDescent="0.35">
      <c r="D1165" s="244" t="s">
        <v>1044</v>
      </c>
      <c r="E1165" s="245">
        <v>43869</v>
      </c>
      <c r="F1165" s="245">
        <v>43869</v>
      </c>
      <c r="G1165" s="246" t="s">
        <v>3908</v>
      </c>
      <c r="H1165" s="247">
        <v>0</v>
      </c>
      <c r="I1165" s="248">
        <v>100</v>
      </c>
      <c r="J1165" s="248">
        <v>1</v>
      </c>
      <c r="K1165" s="249">
        <v>2020</v>
      </c>
      <c r="L1165" s="249">
        <v>2020</v>
      </c>
      <c r="M1165" s="250" t="s">
        <v>28</v>
      </c>
    </row>
    <row r="1166" spans="4:13" x14ac:dyDescent="0.35">
      <c r="D1166" s="244" t="s">
        <v>2588</v>
      </c>
      <c r="E1166" s="245">
        <v>43967</v>
      </c>
      <c r="F1166" s="245">
        <v>43970</v>
      </c>
      <c r="G1166" s="246" t="s">
        <v>3910</v>
      </c>
      <c r="H1166" s="247">
        <v>0</v>
      </c>
      <c r="I1166" s="248">
        <v>100</v>
      </c>
      <c r="J1166" s="248">
        <v>1</v>
      </c>
      <c r="K1166" s="249">
        <v>2020</v>
      </c>
      <c r="L1166" s="249">
        <v>2020</v>
      </c>
      <c r="M1166" s="250" t="s">
        <v>33</v>
      </c>
    </row>
    <row r="1167" spans="4:13" x14ac:dyDescent="0.35">
      <c r="D1167" s="244" t="s">
        <v>145</v>
      </c>
      <c r="E1167" s="245">
        <v>43938</v>
      </c>
      <c r="F1167" s="245">
        <v>43943</v>
      </c>
      <c r="G1167" s="246" t="s">
        <v>3910</v>
      </c>
      <c r="H1167" s="247">
        <v>0</v>
      </c>
      <c r="I1167" s="248">
        <v>90</v>
      </c>
      <c r="J1167" s="248">
        <v>1</v>
      </c>
      <c r="K1167" s="249">
        <v>2020</v>
      </c>
      <c r="L1167" s="249">
        <v>2020</v>
      </c>
      <c r="M1167" s="250" t="s">
        <v>33</v>
      </c>
    </row>
    <row r="1168" spans="4:13" x14ac:dyDescent="0.35">
      <c r="D1168" s="244" t="s">
        <v>986</v>
      </c>
      <c r="E1168" s="245">
        <v>44036</v>
      </c>
      <c r="F1168" s="245">
        <v>44036</v>
      </c>
      <c r="G1168" s="246" t="s">
        <v>3908</v>
      </c>
      <c r="H1168" s="247">
        <v>7410</v>
      </c>
      <c r="I1168" s="248">
        <v>7500</v>
      </c>
      <c r="J1168" s="248">
        <v>1</v>
      </c>
      <c r="K1168" s="249">
        <v>2020</v>
      </c>
      <c r="L1168" s="249">
        <v>2020</v>
      </c>
      <c r="M1168" s="250" t="s">
        <v>35</v>
      </c>
    </row>
    <row r="1169" spans="4:13" x14ac:dyDescent="0.35">
      <c r="D1169" s="244" t="s">
        <v>448</v>
      </c>
      <c r="E1169" s="245">
        <v>44146</v>
      </c>
      <c r="F1169" s="245">
        <v>44146</v>
      </c>
      <c r="G1169" s="246" t="s">
        <v>3910</v>
      </c>
      <c r="H1169" s="247">
        <v>0</v>
      </c>
      <c r="I1169" s="248">
        <v>90</v>
      </c>
      <c r="J1169" s="248">
        <v>1</v>
      </c>
      <c r="K1169" s="249">
        <v>2020</v>
      </c>
      <c r="L1169" s="249">
        <v>2020</v>
      </c>
      <c r="M1169" s="250" t="s">
        <v>11</v>
      </c>
    </row>
    <row r="1170" spans="4:13" x14ac:dyDescent="0.35">
      <c r="D1170" s="244" t="s">
        <v>496</v>
      </c>
      <c r="E1170" s="245">
        <v>44177</v>
      </c>
      <c r="F1170" s="245">
        <v>44177</v>
      </c>
      <c r="G1170" s="246" t="s">
        <v>3910</v>
      </c>
      <c r="H1170" s="247">
        <v>910</v>
      </c>
      <c r="I1170" s="248">
        <v>1000</v>
      </c>
      <c r="J1170" s="248">
        <v>1</v>
      </c>
      <c r="K1170" s="249">
        <v>2020</v>
      </c>
      <c r="L1170" s="249">
        <v>2020</v>
      </c>
      <c r="M1170" s="250" t="s">
        <v>11</v>
      </c>
    </row>
    <row r="1171" spans="4:13" x14ac:dyDescent="0.35">
      <c r="D1171" s="244" t="s">
        <v>1274</v>
      </c>
      <c r="E1171" s="245">
        <v>43858</v>
      </c>
      <c r="F1171" s="245">
        <v>43866</v>
      </c>
      <c r="G1171" s="246" t="s">
        <v>4214</v>
      </c>
      <c r="H1171" s="247">
        <v>0</v>
      </c>
      <c r="I1171" s="248">
        <v>80</v>
      </c>
      <c r="J1171" s="248">
        <v>1</v>
      </c>
      <c r="K1171" s="249">
        <v>2020</v>
      </c>
      <c r="L1171" s="249">
        <v>2020</v>
      </c>
      <c r="M1171" s="250" t="s">
        <v>28</v>
      </c>
    </row>
    <row r="1172" spans="4:13" x14ac:dyDescent="0.35">
      <c r="D1172" s="244" t="s">
        <v>1882</v>
      </c>
      <c r="E1172" s="245">
        <v>43097</v>
      </c>
      <c r="F1172" s="245">
        <v>43129</v>
      </c>
      <c r="G1172" s="246" t="s">
        <v>4248</v>
      </c>
      <c r="H1172" s="247">
        <v>0</v>
      </c>
      <c r="I1172" s="248">
        <v>75.599999999999994</v>
      </c>
      <c r="J1172" s="248">
        <v>1</v>
      </c>
      <c r="K1172" s="249">
        <v>2017</v>
      </c>
      <c r="L1172" s="249">
        <v>2018</v>
      </c>
      <c r="M1172" s="250" t="s">
        <v>671</v>
      </c>
    </row>
    <row r="1173" spans="4:13" x14ac:dyDescent="0.35">
      <c r="D1173" s="244" t="s">
        <v>94</v>
      </c>
      <c r="E1173" s="245">
        <v>44162</v>
      </c>
      <c r="F1173" s="245">
        <v>44176</v>
      </c>
      <c r="G1173" s="246" t="s">
        <v>3910</v>
      </c>
      <c r="H1173" s="247">
        <v>0</v>
      </c>
      <c r="I1173" s="248">
        <v>70</v>
      </c>
      <c r="J1173" s="248">
        <v>1</v>
      </c>
      <c r="K1173" s="249">
        <v>2020</v>
      </c>
      <c r="L1173" s="249">
        <v>2020</v>
      </c>
      <c r="M1173" s="250" t="s">
        <v>11</v>
      </c>
    </row>
    <row r="1174" spans="4:13" x14ac:dyDescent="0.35">
      <c r="D1174" s="244" t="s">
        <v>219</v>
      </c>
      <c r="E1174" s="245">
        <v>43956</v>
      </c>
      <c r="F1174" s="245">
        <v>43956</v>
      </c>
      <c r="G1174" s="246" t="s">
        <v>3910</v>
      </c>
      <c r="H1174" s="247">
        <v>8550</v>
      </c>
      <c r="I1174" s="248">
        <v>8620</v>
      </c>
      <c r="J1174" s="248">
        <v>1</v>
      </c>
      <c r="K1174" s="249">
        <v>2020</v>
      </c>
      <c r="L1174" s="249">
        <v>2020</v>
      </c>
      <c r="M1174" s="250" t="s">
        <v>33</v>
      </c>
    </row>
    <row r="1175" spans="4:13" x14ac:dyDescent="0.35">
      <c r="D1175" s="244" t="s">
        <v>302</v>
      </c>
      <c r="E1175" s="245">
        <v>44062</v>
      </c>
      <c r="F1175" s="245">
        <v>44062</v>
      </c>
      <c r="G1175" s="246" t="s">
        <v>3908</v>
      </c>
      <c r="H1175" s="247">
        <v>2000</v>
      </c>
      <c r="I1175" s="248">
        <v>2070</v>
      </c>
      <c r="J1175" s="248">
        <v>1</v>
      </c>
      <c r="K1175" s="249">
        <v>2020</v>
      </c>
      <c r="L1175" s="249">
        <v>2020</v>
      </c>
      <c r="M1175" s="250" t="s">
        <v>35</v>
      </c>
    </row>
    <row r="1176" spans="4:13" x14ac:dyDescent="0.35">
      <c r="D1176" s="244" t="s">
        <v>422</v>
      </c>
      <c r="E1176" s="245">
        <v>44141</v>
      </c>
      <c r="F1176" s="245">
        <v>44141</v>
      </c>
      <c r="G1176" s="246" t="s">
        <v>3908</v>
      </c>
      <c r="H1176" s="247">
        <v>8550</v>
      </c>
      <c r="I1176" s="248">
        <v>8620</v>
      </c>
      <c r="J1176" s="248">
        <v>1</v>
      </c>
      <c r="K1176" s="249">
        <v>2020</v>
      </c>
      <c r="L1176" s="249">
        <v>2020</v>
      </c>
      <c r="M1176" s="250" t="s">
        <v>11</v>
      </c>
    </row>
    <row r="1177" spans="4:13" x14ac:dyDescent="0.35">
      <c r="D1177" s="244" t="s">
        <v>879</v>
      </c>
      <c r="E1177" s="245">
        <v>44009</v>
      </c>
      <c r="F1177" s="245">
        <v>44009</v>
      </c>
      <c r="G1177" s="246" t="s">
        <v>3910</v>
      </c>
      <c r="H1177" s="247">
        <v>0</v>
      </c>
      <c r="I1177" s="248">
        <v>62</v>
      </c>
      <c r="J1177" s="248">
        <v>1</v>
      </c>
      <c r="K1177" s="249">
        <v>2020</v>
      </c>
      <c r="L1177" s="249">
        <v>2020</v>
      </c>
      <c r="M1177" s="250" t="s">
        <v>33</v>
      </c>
    </row>
    <row r="1178" spans="4:13" x14ac:dyDescent="0.35">
      <c r="D1178" s="244" t="s">
        <v>637</v>
      </c>
      <c r="E1178" s="245">
        <v>43909</v>
      </c>
      <c r="F1178" s="245">
        <v>43909</v>
      </c>
      <c r="G1178" s="246" t="s">
        <v>3908</v>
      </c>
      <c r="H1178" s="247">
        <v>0</v>
      </c>
      <c r="I1178" s="248">
        <v>60</v>
      </c>
      <c r="J1178" s="248">
        <v>1</v>
      </c>
      <c r="K1178" s="249">
        <v>2020</v>
      </c>
      <c r="L1178" s="249">
        <v>2020</v>
      </c>
      <c r="M1178" s="250" t="s">
        <v>28</v>
      </c>
    </row>
    <row r="1179" spans="4:13" x14ac:dyDescent="0.35">
      <c r="D1179" s="244" t="s">
        <v>991</v>
      </c>
      <c r="E1179" s="245">
        <v>43850</v>
      </c>
      <c r="F1179" s="245">
        <v>43850</v>
      </c>
      <c r="G1179" s="246" t="s">
        <v>3910</v>
      </c>
      <c r="H1179" s="247">
        <v>0</v>
      </c>
      <c r="I1179" s="248">
        <v>60</v>
      </c>
      <c r="J1179" s="248">
        <v>1</v>
      </c>
      <c r="K1179" s="249">
        <v>2020</v>
      </c>
      <c r="L1179" s="249">
        <v>2020</v>
      </c>
      <c r="M1179" s="250" t="s">
        <v>28</v>
      </c>
    </row>
    <row r="1180" spans="4:13" x14ac:dyDescent="0.35">
      <c r="D1180" s="244" t="s">
        <v>1487</v>
      </c>
      <c r="E1180" s="245">
        <v>42116</v>
      </c>
      <c r="F1180" s="245">
        <v>42116</v>
      </c>
      <c r="G1180" s="246" t="s">
        <v>4248</v>
      </c>
      <c r="H1180" s="247">
        <v>0</v>
      </c>
      <c r="I1180" s="248">
        <v>59.39</v>
      </c>
      <c r="J1180" s="248">
        <v>1</v>
      </c>
      <c r="K1180" s="249">
        <v>2015</v>
      </c>
      <c r="L1180" s="249">
        <v>2015</v>
      </c>
      <c r="M1180" s="250" t="s">
        <v>1241</v>
      </c>
    </row>
    <row r="1181" spans="4:13" x14ac:dyDescent="0.35">
      <c r="D1181" s="244" t="s">
        <v>279</v>
      </c>
      <c r="E1181" s="245">
        <v>44036</v>
      </c>
      <c r="F1181" s="245">
        <v>44036</v>
      </c>
      <c r="G1181" s="246" t="s">
        <v>3908</v>
      </c>
      <c r="H1181" s="247">
        <v>0</v>
      </c>
      <c r="I1181" s="248">
        <v>58</v>
      </c>
      <c r="J1181" s="248">
        <v>1</v>
      </c>
      <c r="K1181" s="249">
        <v>2020</v>
      </c>
      <c r="L1181" s="249">
        <v>2020</v>
      </c>
      <c r="M1181" s="250" t="s">
        <v>35</v>
      </c>
    </row>
    <row r="1182" spans="4:13" x14ac:dyDescent="0.35">
      <c r="D1182" s="244" t="s">
        <v>557</v>
      </c>
      <c r="E1182" s="245">
        <v>43948</v>
      </c>
      <c r="F1182" s="245">
        <v>43955</v>
      </c>
      <c r="G1182" s="246" t="s">
        <v>3908</v>
      </c>
      <c r="H1182" s="247">
        <v>0</v>
      </c>
      <c r="I1182" s="248">
        <v>50</v>
      </c>
      <c r="J1182" s="248">
        <v>1</v>
      </c>
      <c r="K1182" s="249">
        <v>2020</v>
      </c>
      <c r="L1182" s="249">
        <v>2020</v>
      </c>
      <c r="M1182" s="250" t="s">
        <v>33</v>
      </c>
    </row>
    <row r="1183" spans="4:13" x14ac:dyDescent="0.35">
      <c r="D1183" s="244" t="s">
        <v>70</v>
      </c>
      <c r="E1183" s="245">
        <v>44012</v>
      </c>
      <c r="F1183" s="245">
        <v>44013</v>
      </c>
      <c r="G1183" s="246" t="s">
        <v>3910</v>
      </c>
      <c r="H1183" s="247">
        <v>8590</v>
      </c>
      <c r="I1183" s="248">
        <v>8640</v>
      </c>
      <c r="J1183" s="248">
        <v>1</v>
      </c>
      <c r="K1183" s="249">
        <v>2020</v>
      </c>
      <c r="L1183" s="249">
        <v>2020</v>
      </c>
      <c r="M1183" s="250" t="s">
        <v>33</v>
      </c>
    </row>
    <row r="1184" spans="4:13" x14ac:dyDescent="0.35">
      <c r="D1184" s="244" t="s">
        <v>147</v>
      </c>
      <c r="E1184" s="245">
        <v>44001</v>
      </c>
      <c r="F1184" s="245">
        <v>44002</v>
      </c>
      <c r="G1184" s="246" t="s">
        <v>3908</v>
      </c>
      <c r="H1184" s="247">
        <v>0</v>
      </c>
      <c r="I1184" s="248">
        <v>50</v>
      </c>
      <c r="J1184" s="248">
        <v>1</v>
      </c>
      <c r="K1184" s="249">
        <v>2020</v>
      </c>
      <c r="L1184" s="249">
        <v>2020</v>
      </c>
      <c r="M1184" s="250" t="s">
        <v>33</v>
      </c>
    </row>
    <row r="1185" spans="4:13" x14ac:dyDescent="0.35">
      <c r="D1185" s="244" t="s">
        <v>746</v>
      </c>
      <c r="E1185" s="245">
        <v>43940</v>
      </c>
      <c r="F1185" s="245">
        <v>43940</v>
      </c>
      <c r="G1185" s="246" t="s">
        <v>3908</v>
      </c>
      <c r="H1185" s="247">
        <v>0</v>
      </c>
      <c r="I1185" s="248">
        <v>50</v>
      </c>
      <c r="J1185" s="248">
        <v>1</v>
      </c>
      <c r="K1185" s="249">
        <v>2020</v>
      </c>
      <c r="L1185" s="249">
        <v>2020</v>
      </c>
      <c r="M1185" s="250" t="s">
        <v>33</v>
      </c>
    </row>
    <row r="1186" spans="4:13" x14ac:dyDescent="0.35">
      <c r="D1186" s="244" t="s">
        <v>769</v>
      </c>
      <c r="E1186" s="245">
        <v>44002</v>
      </c>
      <c r="F1186" s="245">
        <v>44002</v>
      </c>
      <c r="G1186" s="246" t="s">
        <v>3910</v>
      </c>
      <c r="H1186" s="247">
        <v>8550</v>
      </c>
      <c r="I1186" s="248">
        <v>8600</v>
      </c>
      <c r="J1186" s="248">
        <v>1</v>
      </c>
      <c r="K1186" s="249">
        <v>2020</v>
      </c>
      <c r="L1186" s="249">
        <v>2020</v>
      </c>
      <c r="M1186" s="250" t="s">
        <v>33</v>
      </c>
    </row>
    <row r="1187" spans="4:13" x14ac:dyDescent="0.35">
      <c r="D1187" s="244" t="s">
        <v>795</v>
      </c>
      <c r="E1187" s="245">
        <v>44088</v>
      </c>
      <c r="F1187" s="245">
        <v>44088</v>
      </c>
      <c r="G1187" s="246" t="s">
        <v>3910</v>
      </c>
      <c r="H1187" s="247">
        <v>8550</v>
      </c>
      <c r="I1187" s="248">
        <v>8600</v>
      </c>
      <c r="J1187" s="248">
        <v>1</v>
      </c>
      <c r="K1187" s="249">
        <v>2020</v>
      </c>
      <c r="L1187" s="249">
        <v>2020</v>
      </c>
      <c r="M1187" s="250" t="s">
        <v>35</v>
      </c>
    </row>
    <row r="1188" spans="4:13" x14ac:dyDescent="0.35">
      <c r="D1188" s="244" t="s">
        <v>217</v>
      </c>
      <c r="E1188" s="245">
        <v>43944</v>
      </c>
      <c r="F1188" s="245">
        <v>43944</v>
      </c>
      <c r="G1188" s="246" t="s">
        <v>3910</v>
      </c>
      <c r="H1188" s="247">
        <v>0</v>
      </c>
      <c r="I1188" s="248">
        <v>50</v>
      </c>
      <c r="J1188" s="248">
        <v>1</v>
      </c>
      <c r="K1188" s="249">
        <v>2020</v>
      </c>
      <c r="L1188" s="249">
        <v>2020</v>
      </c>
      <c r="M1188" s="250" t="s">
        <v>33</v>
      </c>
    </row>
    <row r="1189" spans="4:13" x14ac:dyDescent="0.35">
      <c r="D1189" s="244" t="s">
        <v>835</v>
      </c>
      <c r="E1189" s="245">
        <v>43944</v>
      </c>
      <c r="F1189" s="245">
        <v>43944</v>
      </c>
      <c r="G1189" s="246" t="s">
        <v>3908</v>
      </c>
      <c r="H1189" s="247">
        <v>-50</v>
      </c>
      <c r="I1189" s="248">
        <v>0</v>
      </c>
      <c r="J1189" s="248">
        <v>1</v>
      </c>
      <c r="K1189" s="249">
        <v>2020</v>
      </c>
      <c r="L1189" s="249">
        <v>2020</v>
      </c>
      <c r="M1189" s="250" t="s">
        <v>33</v>
      </c>
    </row>
    <row r="1190" spans="4:13" x14ac:dyDescent="0.35">
      <c r="D1190" s="244" t="s">
        <v>836</v>
      </c>
      <c r="E1190" s="245">
        <v>43930</v>
      </c>
      <c r="F1190" s="245">
        <v>43930</v>
      </c>
      <c r="G1190" s="246" t="s">
        <v>3908</v>
      </c>
      <c r="H1190" s="247">
        <v>0</v>
      </c>
      <c r="I1190" s="248">
        <v>50</v>
      </c>
      <c r="J1190" s="248">
        <v>1</v>
      </c>
      <c r="K1190" s="249">
        <v>2020</v>
      </c>
      <c r="L1190" s="249">
        <v>2020</v>
      </c>
      <c r="M1190" s="250" t="s">
        <v>33</v>
      </c>
    </row>
    <row r="1191" spans="4:13" x14ac:dyDescent="0.35">
      <c r="D1191" s="244" t="s">
        <v>272</v>
      </c>
      <c r="E1191" s="245">
        <v>44030</v>
      </c>
      <c r="F1191" s="245">
        <v>44030</v>
      </c>
      <c r="G1191" s="246" t="s">
        <v>3908</v>
      </c>
      <c r="H1191" s="247">
        <v>0</v>
      </c>
      <c r="I1191" s="248">
        <v>50</v>
      </c>
      <c r="J1191" s="248">
        <v>1</v>
      </c>
      <c r="K1191" s="249">
        <v>2020</v>
      </c>
      <c r="L1191" s="249">
        <v>2020</v>
      </c>
      <c r="M1191" s="250" t="s">
        <v>35</v>
      </c>
    </row>
    <row r="1192" spans="4:13" x14ac:dyDescent="0.35">
      <c r="D1192" s="244" t="s">
        <v>997</v>
      </c>
      <c r="E1192" s="245">
        <v>44051</v>
      </c>
      <c r="F1192" s="245">
        <v>44051</v>
      </c>
      <c r="G1192" s="246" t="s">
        <v>3910</v>
      </c>
      <c r="H1192" s="247">
        <v>0</v>
      </c>
      <c r="I1192" s="248">
        <v>50</v>
      </c>
      <c r="J1192" s="248">
        <v>1</v>
      </c>
      <c r="K1192" s="249">
        <v>2020</v>
      </c>
      <c r="L1192" s="249">
        <v>2020</v>
      </c>
      <c r="M1192" s="250" t="s">
        <v>35</v>
      </c>
    </row>
    <row r="1193" spans="4:13" x14ac:dyDescent="0.35">
      <c r="D1193" s="244" t="s">
        <v>334</v>
      </c>
      <c r="E1193" s="245">
        <v>44076</v>
      </c>
      <c r="F1193" s="245">
        <v>44076</v>
      </c>
      <c r="G1193" s="246" t="s">
        <v>3908</v>
      </c>
      <c r="H1193" s="247">
        <v>0</v>
      </c>
      <c r="I1193" s="248">
        <v>50</v>
      </c>
      <c r="J1193" s="248">
        <v>1</v>
      </c>
      <c r="K1193" s="249">
        <v>2020</v>
      </c>
      <c r="L1193" s="249">
        <v>2020</v>
      </c>
      <c r="M1193" s="250" t="s">
        <v>35</v>
      </c>
    </row>
    <row r="1194" spans="4:13" x14ac:dyDescent="0.35">
      <c r="D1194" s="244" t="s">
        <v>1283</v>
      </c>
      <c r="E1194" s="245">
        <v>44062</v>
      </c>
      <c r="F1194" s="245">
        <v>44064</v>
      </c>
      <c r="G1194" s="246" t="s">
        <v>3910</v>
      </c>
      <c r="H1194" s="247">
        <v>0</v>
      </c>
      <c r="I1194" s="248">
        <v>50</v>
      </c>
      <c r="J1194" s="248">
        <v>1</v>
      </c>
      <c r="K1194" s="249">
        <v>2020</v>
      </c>
      <c r="L1194" s="249">
        <v>2020</v>
      </c>
      <c r="M1194" s="250" t="s">
        <v>35</v>
      </c>
    </row>
    <row r="1195" spans="4:13" x14ac:dyDescent="0.35">
      <c r="D1195" s="244" t="s">
        <v>855</v>
      </c>
      <c r="E1195" s="245">
        <v>43962</v>
      </c>
      <c r="F1195" s="245">
        <v>43962</v>
      </c>
      <c r="G1195" s="246" t="s">
        <v>3908</v>
      </c>
      <c r="H1195" s="247">
        <v>0</v>
      </c>
      <c r="I1195" s="248">
        <v>49</v>
      </c>
      <c r="J1195" s="248">
        <v>1</v>
      </c>
      <c r="K1195" s="249">
        <v>2020</v>
      </c>
      <c r="L1195" s="249">
        <v>2020</v>
      </c>
      <c r="M1195" s="250" t="s">
        <v>33</v>
      </c>
    </row>
    <row r="1196" spans="4:13" x14ac:dyDescent="0.35">
      <c r="D1196" s="244" t="s">
        <v>662</v>
      </c>
      <c r="E1196" s="245">
        <v>41736</v>
      </c>
      <c r="F1196" s="245">
        <v>41736</v>
      </c>
      <c r="G1196" s="246" t="s">
        <v>4195</v>
      </c>
      <c r="H1196" s="247">
        <v>0</v>
      </c>
      <c r="I1196" s="248">
        <v>43</v>
      </c>
      <c r="J1196" s="248">
        <v>1</v>
      </c>
      <c r="K1196" s="249">
        <v>2014</v>
      </c>
      <c r="L1196" s="249">
        <v>2014</v>
      </c>
      <c r="M1196" s="250" t="s">
        <v>661</v>
      </c>
    </row>
    <row r="1197" spans="4:13" x14ac:dyDescent="0.35">
      <c r="D1197" s="244" t="s">
        <v>60</v>
      </c>
      <c r="E1197" s="245">
        <v>43899</v>
      </c>
      <c r="F1197" s="245">
        <v>43899</v>
      </c>
      <c r="G1197" s="246" t="s">
        <v>3910</v>
      </c>
      <c r="H1197" s="247">
        <v>0</v>
      </c>
      <c r="I1197" s="248">
        <v>40</v>
      </c>
      <c r="J1197" s="248">
        <v>1</v>
      </c>
      <c r="K1197" s="249">
        <v>2020</v>
      </c>
      <c r="L1197" s="249">
        <v>2020</v>
      </c>
      <c r="M1197" s="250" t="s">
        <v>28</v>
      </c>
    </row>
    <row r="1198" spans="4:13" x14ac:dyDescent="0.35">
      <c r="D1198" s="244" t="s">
        <v>619</v>
      </c>
      <c r="E1198" s="245">
        <v>43912</v>
      </c>
      <c r="F1198" s="245">
        <v>43912</v>
      </c>
      <c r="G1198" s="246" t="s">
        <v>3908</v>
      </c>
      <c r="H1198" s="247">
        <v>0</v>
      </c>
      <c r="I1198" s="248">
        <v>40</v>
      </c>
      <c r="J1198" s="248">
        <v>1</v>
      </c>
      <c r="K1198" s="249">
        <v>2020</v>
      </c>
      <c r="L1198" s="249">
        <v>2020</v>
      </c>
      <c r="M1198" s="250" t="s">
        <v>28</v>
      </c>
    </row>
    <row r="1199" spans="4:13" x14ac:dyDescent="0.35">
      <c r="D1199" s="244" t="s">
        <v>732</v>
      </c>
      <c r="E1199" s="245">
        <v>43896</v>
      </c>
      <c r="F1199" s="245">
        <v>43896</v>
      </c>
      <c r="G1199" s="246" t="s">
        <v>3908</v>
      </c>
      <c r="H1199" s="247">
        <v>0</v>
      </c>
      <c r="I1199" s="248">
        <v>40</v>
      </c>
      <c r="J1199" s="248">
        <v>1</v>
      </c>
      <c r="K1199" s="249">
        <v>2020</v>
      </c>
      <c r="L1199" s="249">
        <v>2020</v>
      </c>
      <c r="M1199" s="250" t="s">
        <v>28</v>
      </c>
    </row>
    <row r="1200" spans="4:13" x14ac:dyDescent="0.35">
      <c r="D1200" s="244" t="s">
        <v>232</v>
      </c>
      <c r="E1200" s="245">
        <v>43994</v>
      </c>
      <c r="F1200" s="245">
        <v>43994</v>
      </c>
      <c r="G1200" s="246" t="s">
        <v>3908</v>
      </c>
      <c r="H1200" s="247">
        <v>0</v>
      </c>
      <c r="I1200" s="248">
        <v>40</v>
      </c>
      <c r="J1200" s="248">
        <v>1</v>
      </c>
      <c r="K1200" s="249">
        <v>2020</v>
      </c>
      <c r="L1200" s="249">
        <v>2020</v>
      </c>
      <c r="M1200" s="250" t="s">
        <v>33</v>
      </c>
    </row>
    <row r="1201" spans="4:13" x14ac:dyDescent="0.35">
      <c r="D1201" s="244" t="s">
        <v>412</v>
      </c>
      <c r="E1201" s="245">
        <v>43875</v>
      </c>
      <c r="F1201" s="245">
        <v>43875</v>
      </c>
      <c r="G1201" s="246" t="s">
        <v>3910</v>
      </c>
      <c r="H1201" s="247">
        <v>3080</v>
      </c>
      <c r="I1201" s="248">
        <v>3120</v>
      </c>
      <c r="J1201" s="248">
        <v>1</v>
      </c>
      <c r="K1201" s="249">
        <v>2020</v>
      </c>
      <c r="L1201" s="249">
        <v>2020</v>
      </c>
      <c r="M1201" s="250" t="s">
        <v>28</v>
      </c>
    </row>
    <row r="1202" spans="4:13" x14ac:dyDescent="0.35">
      <c r="D1202" s="244" t="s">
        <v>1111</v>
      </c>
      <c r="E1202" s="245">
        <v>43890</v>
      </c>
      <c r="F1202" s="245">
        <v>43890</v>
      </c>
      <c r="G1202" s="246" t="s">
        <v>3910</v>
      </c>
      <c r="H1202" s="247">
        <v>0</v>
      </c>
      <c r="I1202" s="248">
        <v>40</v>
      </c>
      <c r="J1202" s="248">
        <v>1</v>
      </c>
      <c r="K1202" s="249">
        <v>2020</v>
      </c>
      <c r="L1202" s="249">
        <v>2020</v>
      </c>
      <c r="M1202" s="250" t="s">
        <v>28</v>
      </c>
    </row>
    <row r="1203" spans="4:13" x14ac:dyDescent="0.35">
      <c r="D1203" s="244" t="s">
        <v>478</v>
      </c>
      <c r="E1203" s="245">
        <v>43894</v>
      </c>
      <c r="F1203" s="245">
        <v>43894</v>
      </c>
      <c r="G1203" s="246" t="s">
        <v>3910</v>
      </c>
      <c r="H1203" s="247">
        <v>0</v>
      </c>
      <c r="I1203" s="248">
        <v>40</v>
      </c>
      <c r="J1203" s="248">
        <v>1</v>
      </c>
      <c r="K1203" s="249">
        <v>2020</v>
      </c>
      <c r="L1203" s="249">
        <v>2020</v>
      </c>
      <c r="M1203" s="250" t="s">
        <v>28</v>
      </c>
    </row>
    <row r="1204" spans="4:13" x14ac:dyDescent="0.35">
      <c r="D1204" s="244" t="s">
        <v>118</v>
      </c>
      <c r="E1204" s="245">
        <v>44160</v>
      </c>
      <c r="F1204" s="245">
        <v>44165</v>
      </c>
      <c r="G1204" s="246" t="s">
        <v>3908</v>
      </c>
      <c r="H1204" s="247">
        <v>0</v>
      </c>
      <c r="I1204" s="248">
        <v>36</v>
      </c>
      <c r="J1204" s="248">
        <v>1</v>
      </c>
      <c r="K1204" s="249">
        <v>2020</v>
      </c>
      <c r="L1204" s="249">
        <v>2020</v>
      </c>
      <c r="M1204" s="250" t="s">
        <v>11</v>
      </c>
    </row>
    <row r="1205" spans="4:13" x14ac:dyDescent="0.35">
      <c r="D1205" s="244" t="s">
        <v>2056</v>
      </c>
      <c r="E1205" s="245">
        <v>43834</v>
      </c>
      <c r="F1205" s="245">
        <v>43837</v>
      </c>
      <c r="G1205" s="246" t="s">
        <v>4214</v>
      </c>
      <c r="H1205" s="247">
        <v>13965</v>
      </c>
      <c r="I1205" s="248">
        <v>14000</v>
      </c>
      <c r="J1205" s="248">
        <v>1</v>
      </c>
      <c r="K1205" s="249">
        <v>2020</v>
      </c>
      <c r="L1205" s="249">
        <v>2020</v>
      </c>
      <c r="M1205" s="250" t="s">
        <v>28</v>
      </c>
    </row>
    <row r="1206" spans="4:13" x14ac:dyDescent="0.35">
      <c r="D1206" s="244" t="s">
        <v>1956</v>
      </c>
      <c r="E1206" s="245">
        <v>42930</v>
      </c>
      <c r="F1206" s="245">
        <v>43543</v>
      </c>
      <c r="G1206" s="246" t="s">
        <v>4195</v>
      </c>
      <c r="H1206" s="247">
        <v>0</v>
      </c>
      <c r="I1206" s="248">
        <v>30.4</v>
      </c>
      <c r="J1206" s="248">
        <v>1</v>
      </c>
      <c r="K1206" s="249">
        <v>2017</v>
      </c>
      <c r="L1206" s="249">
        <v>2019</v>
      </c>
      <c r="M1206" s="250" t="s">
        <v>669</v>
      </c>
    </row>
    <row r="1207" spans="4:13" x14ac:dyDescent="0.35">
      <c r="D1207" s="244" t="s">
        <v>591</v>
      </c>
      <c r="E1207" s="245">
        <v>43904</v>
      </c>
      <c r="F1207" s="245">
        <v>43907</v>
      </c>
      <c r="G1207" s="246" t="s">
        <v>3910</v>
      </c>
      <c r="H1207" s="247">
        <v>0</v>
      </c>
      <c r="I1207" s="248">
        <v>30</v>
      </c>
      <c r="J1207" s="248">
        <v>1</v>
      </c>
      <c r="K1207" s="249">
        <v>2020</v>
      </c>
      <c r="L1207" s="249">
        <v>2020</v>
      </c>
      <c r="M1207" s="250" t="s">
        <v>28</v>
      </c>
    </row>
    <row r="1208" spans="4:13" x14ac:dyDescent="0.35">
      <c r="D1208" s="244" t="s">
        <v>114</v>
      </c>
      <c r="E1208" s="245">
        <v>43917</v>
      </c>
      <c r="F1208" s="245">
        <v>43917</v>
      </c>
      <c r="G1208" s="246" t="s">
        <v>3910</v>
      </c>
      <c r="H1208" s="247">
        <v>0</v>
      </c>
      <c r="I1208" s="248">
        <v>30</v>
      </c>
      <c r="J1208" s="248">
        <v>1</v>
      </c>
      <c r="K1208" s="249">
        <v>2020</v>
      </c>
      <c r="L1208" s="249">
        <v>2020</v>
      </c>
      <c r="M1208" s="250" t="s">
        <v>28</v>
      </c>
    </row>
    <row r="1209" spans="4:13" x14ac:dyDescent="0.35">
      <c r="D1209" s="244" t="s">
        <v>756</v>
      </c>
      <c r="E1209" s="245">
        <v>43924</v>
      </c>
      <c r="F1209" s="245">
        <v>43924</v>
      </c>
      <c r="G1209" s="246" t="s">
        <v>3910</v>
      </c>
      <c r="H1209" s="247">
        <v>6270</v>
      </c>
      <c r="I1209" s="248">
        <v>6300</v>
      </c>
      <c r="J1209" s="248">
        <v>1</v>
      </c>
      <c r="K1209" s="249">
        <v>2020</v>
      </c>
      <c r="L1209" s="249">
        <v>2020</v>
      </c>
      <c r="M1209" s="250" t="s">
        <v>33</v>
      </c>
    </row>
    <row r="1210" spans="4:13" x14ac:dyDescent="0.35">
      <c r="D1210" s="244" t="s">
        <v>227</v>
      </c>
      <c r="E1210" s="245">
        <v>43981</v>
      </c>
      <c r="F1210" s="245">
        <v>43981</v>
      </c>
      <c r="G1210" s="246" t="s">
        <v>3910</v>
      </c>
      <c r="H1210" s="247">
        <v>0</v>
      </c>
      <c r="I1210" s="248">
        <v>30</v>
      </c>
      <c r="J1210" s="248">
        <v>1</v>
      </c>
      <c r="K1210" s="249">
        <v>2020</v>
      </c>
      <c r="L1210" s="249">
        <v>2020</v>
      </c>
      <c r="M1210" s="250" t="s">
        <v>33</v>
      </c>
    </row>
    <row r="1211" spans="4:13" x14ac:dyDescent="0.35">
      <c r="D1211" s="244" t="s">
        <v>999</v>
      </c>
      <c r="E1211" s="245">
        <v>44055</v>
      </c>
      <c r="F1211" s="245">
        <v>44055</v>
      </c>
      <c r="G1211" s="246" t="s">
        <v>3908</v>
      </c>
      <c r="H1211" s="247">
        <v>6270</v>
      </c>
      <c r="I1211" s="248">
        <v>6300</v>
      </c>
      <c r="J1211" s="248">
        <v>1</v>
      </c>
      <c r="K1211" s="249">
        <v>2020</v>
      </c>
      <c r="L1211" s="249">
        <v>2020</v>
      </c>
      <c r="M1211" s="250" t="s">
        <v>35</v>
      </c>
    </row>
    <row r="1212" spans="4:13" x14ac:dyDescent="0.35">
      <c r="D1212" s="244" t="s">
        <v>315</v>
      </c>
      <c r="E1212" s="245">
        <v>44064</v>
      </c>
      <c r="F1212" s="245">
        <v>44064</v>
      </c>
      <c r="G1212" s="246" t="s">
        <v>3910</v>
      </c>
      <c r="H1212" s="247">
        <v>0</v>
      </c>
      <c r="I1212" s="248">
        <v>30</v>
      </c>
      <c r="J1212" s="248">
        <v>1</v>
      </c>
      <c r="K1212" s="249">
        <v>2020</v>
      </c>
      <c r="L1212" s="249">
        <v>2020</v>
      </c>
      <c r="M1212" s="250" t="s">
        <v>35</v>
      </c>
    </row>
    <row r="1213" spans="4:13" x14ac:dyDescent="0.35">
      <c r="D1213" s="244" t="s">
        <v>337</v>
      </c>
      <c r="E1213" s="245">
        <v>44085</v>
      </c>
      <c r="F1213" s="245">
        <v>44085</v>
      </c>
      <c r="G1213" s="246" t="s">
        <v>3910</v>
      </c>
      <c r="H1213" s="247">
        <v>0</v>
      </c>
      <c r="I1213" s="248">
        <v>30</v>
      </c>
      <c r="J1213" s="248">
        <v>1</v>
      </c>
      <c r="K1213" s="249">
        <v>2020</v>
      </c>
      <c r="L1213" s="249">
        <v>2020</v>
      </c>
      <c r="M1213" s="250" t="s">
        <v>35</v>
      </c>
    </row>
    <row r="1214" spans="4:13" x14ac:dyDescent="0.35">
      <c r="D1214" s="244" t="s">
        <v>1024</v>
      </c>
      <c r="E1214" s="245">
        <v>44086</v>
      </c>
      <c r="F1214" s="245">
        <v>44086</v>
      </c>
      <c r="G1214" s="246" t="s">
        <v>3910</v>
      </c>
      <c r="H1214" s="247">
        <v>6270</v>
      </c>
      <c r="I1214" s="248">
        <v>6300</v>
      </c>
      <c r="J1214" s="248">
        <v>1</v>
      </c>
      <c r="K1214" s="249">
        <v>2020</v>
      </c>
      <c r="L1214" s="249">
        <v>2020</v>
      </c>
      <c r="M1214" s="250" t="s">
        <v>35</v>
      </c>
    </row>
    <row r="1215" spans="4:13" x14ac:dyDescent="0.35">
      <c r="D1215" s="244" t="s">
        <v>409</v>
      </c>
      <c r="E1215" s="245">
        <v>44134</v>
      </c>
      <c r="F1215" s="245">
        <v>44134</v>
      </c>
      <c r="G1215" s="246" t="s">
        <v>3908</v>
      </c>
      <c r="H1215" s="247">
        <v>0</v>
      </c>
      <c r="I1215" s="248">
        <v>30</v>
      </c>
      <c r="J1215" s="248">
        <v>1</v>
      </c>
      <c r="K1215" s="249">
        <v>2020</v>
      </c>
      <c r="L1215" s="249">
        <v>2020</v>
      </c>
      <c r="M1215" s="250" t="s">
        <v>11</v>
      </c>
    </row>
    <row r="1216" spans="4:13" x14ac:dyDescent="0.35">
      <c r="D1216" s="244" t="s">
        <v>558</v>
      </c>
      <c r="E1216" s="245">
        <v>43905</v>
      </c>
      <c r="F1216" s="245">
        <v>43905</v>
      </c>
      <c r="G1216" s="246" t="s">
        <v>3910</v>
      </c>
      <c r="H1216" s="247">
        <v>0</v>
      </c>
      <c r="I1216" s="248">
        <v>20</v>
      </c>
      <c r="J1216" s="248">
        <v>1</v>
      </c>
      <c r="K1216" s="249">
        <v>2020</v>
      </c>
      <c r="L1216" s="249">
        <v>2020</v>
      </c>
      <c r="M1216" s="250" t="s">
        <v>28</v>
      </c>
    </row>
    <row r="1217" spans="4:13" x14ac:dyDescent="0.35">
      <c r="D1217" s="244" t="s">
        <v>614</v>
      </c>
      <c r="E1217" s="245">
        <v>43910</v>
      </c>
      <c r="F1217" s="245">
        <v>43910</v>
      </c>
      <c r="G1217" s="246" t="s">
        <v>3908</v>
      </c>
      <c r="H1217" s="247">
        <v>0</v>
      </c>
      <c r="I1217" s="248">
        <v>20</v>
      </c>
      <c r="J1217" s="248">
        <v>1</v>
      </c>
      <c r="K1217" s="249">
        <v>2020</v>
      </c>
      <c r="L1217" s="249">
        <v>2020</v>
      </c>
      <c r="M1217" s="250" t="s">
        <v>28</v>
      </c>
    </row>
    <row r="1218" spans="4:13" x14ac:dyDescent="0.35">
      <c r="D1218" s="244" t="s">
        <v>246</v>
      </c>
      <c r="E1218" s="245">
        <v>43833</v>
      </c>
      <c r="F1218" s="245">
        <v>43833</v>
      </c>
      <c r="G1218" s="246" t="s">
        <v>3908</v>
      </c>
      <c r="H1218" s="247">
        <v>0</v>
      </c>
      <c r="I1218" s="248">
        <v>20</v>
      </c>
      <c r="J1218" s="248">
        <v>1</v>
      </c>
      <c r="K1218" s="249">
        <v>2020</v>
      </c>
      <c r="L1218" s="249">
        <v>2020</v>
      </c>
      <c r="M1218" s="250" t="s">
        <v>28</v>
      </c>
    </row>
    <row r="1219" spans="4:13" x14ac:dyDescent="0.35">
      <c r="D1219" s="244" t="s">
        <v>1017</v>
      </c>
      <c r="E1219" s="245">
        <v>43858</v>
      </c>
      <c r="F1219" s="245">
        <v>43858</v>
      </c>
      <c r="G1219" s="246" t="s">
        <v>3908</v>
      </c>
      <c r="H1219" s="247">
        <v>0</v>
      </c>
      <c r="I1219" s="248">
        <v>20</v>
      </c>
      <c r="J1219" s="248">
        <v>1</v>
      </c>
      <c r="K1219" s="249">
        <v>2020</v>
      </c>
      <c r="L1219" s="249">
        <v>2020</v>
      </c>
      <c r="M1219" s="250" t="s">
        <v>28</v>
      </c>
    </row>
    <row r="1220" spans="4:13" x14ac:dyDescent="0.35">
      <c r="D1220" s="244" t="s">
        <v>1141</v>
      </c>
      <c r="E1220" s="245">
        <v>43896</v>
      </c>
      <c r="F1220" s="245">
        <v>43896</v>
      </c>
      <c r="G1220" s="246" t="s">
        <v>3908</v>
      </c>
      <c r="H1220" s="247">
        <v>0</v>
      </c>
      <c r="I1220" s="248">
        <v>20</v>
      </c>
      <c r="J1220" s="248">
        <v>1</v>
      </c>
      <c r="K1220" s="249">
        <v>2020</v>
      </c>
      <c r="L1220" s="249">
        <v>2020</v>
      </c>
      <c r="M1220" s="250" t="s">
        <v>28</v>
      </c>
    </row>
    <row r="1221" spans="4:13" x14ac:dyDescent="0.35">
      <c r="D1221" s="244" t="s">
        <v>1883</v>
      </c>
      <c r="E1221" s="245">
        <v>43069</v>
      </c>
      <c r="F1221" s="245">
        <v>43074</v>
      </c>
      <c r="G1221" s="246" t="s">
        <v>4248</v>
      </c>
      <c r="H1221" s="247">
        <v>0</v>
      </c>
      <c r="I1221" s="248">
        <v>14.3</v>
      </c>
      <c r="J1221" s="248">
        <v>1</v>
      </c>
      <c r="K1221" s="249">
        <v>2017</v>
      </c>
      <c r="L1221" s="249">
        <v>2017</v>
      </c>
      <c r="M1221" s="250" t="s">
        <v>671</v>
      </c>
    </row>
    <row r="1222" spans="4:13" x14ac:dyDescent="0.35">
      <c r="D1222" s="244" t="s">
        <v>1896</v>
      </c>
      <c r="E1222" s="245">
        <v>43280</v>
      </c>
      <c r="F1222" s="245">
        <v>43291</v>
      </c>
      <c r="G1222" s="246" t="s">
        <v>4248</v>
      </c>
      <c r="H1222" s="247">
        <v>0</v>
      </c>
      <c r="I1222" s="248">
        <v>14.3</v>
      </c>
      <c r="J1222" s="248">
        <v>1</v>
      </c>
      <c r="K1222" s="249">
        <v>2018</v>
      </c>
      <c r="L1222" s="249">
        <v>2018</v>
      </c>
      <c r="M1222" s="250" t="s">
        <v>49</v>
      </c>
    </row>
    <row r="1223" spans="4:13" x14ac:dyDescent="0.35">
      <c r="D1223" s="244" t="s">
        <v>1901</v>
      </c>
      <c r="E1223" s="245">
        <v>43313</v>
      </c>
      <c r="F1223" s="245">
        <v>43315</v>
      </c>
      <c r="G1223" s="246" t="s">
        <v>4248</v>
      </c>
      <c r="H1223" s="247">
        <v>0</v>
      </c>
      <c r="I1223" s="248">
        <v>14.3</v>
      </c>
      <c r="J1223" s="248">
        <v>1</v>
      </c>
      <c r="K1223" s="249">
        <v>2018</v>
      </c>
      <c r="L1223" s="249">
        <v>2018</v>
      </c>
      <c r="M1223" s="250" t="s">
        <v>1257</v>
      </c>
    </row>
    <row r="1224" spans="4:13" x14ac:dyDescent="0.35">
      <c r="D1224" s="244" t="s">
        <v>1906</v>
      </c>
      <c r="E1224" s="245">
        <v>43335</v>
      </c>
      <c r="F1224" s="245">
        <v>43341</v>
      </c>
      <c r="G1224" s="246" t="s">
        <v>4248</v>
      </c>
      <c r="H1224" s="247">
        <v>0</v>
      </c>
      <c r="I1224" s="248">
        <v>14.3</v>
      </c>
      <c r="J1224" s="248">
        <v>1</v>
      </c>
      <c r="K1224" s="249">
        <v>2018</v>
      </c>
      <c r="L1224" s="249">
        <v>2018</v>
      </c>
      <c r="M1224" s="250" t="s">
        <v>1257</v>
      </c>
    </row>
    <row r="1225" spans="4:13" x14ac:dyDescent="0.35">
      <c r="D1225" s="244" t="s">
        <v>124</v>
      </c>
      <c r="E1225" s="245">
        <v>44183</v>
      </c>
      <c r="F1225" s="245">
        <v>44208</v>
      </c>
      <c r="G1225" s="246" t="s">
        <v>3908</v>
      </c>
      <c r="H1225" s="247">
        <v>0</v>
      </c>
      <c r="I1225" s="248">
        <v>10</v>
      </c>
      <c r="J1225" s="248">
        <v>1</v>
      </c>
      <c r="K1225" s="249">
        <v>2020</v>
      </c>
      <c r="L1225" s="249">
        <v>2021</v>
      </c>
      <c r="M1225" s="250" t="s">
        <v>11</v>
      </c>
    </row>
    <row r="1226" spans="4:13" x14ac:dyDescent="0.35">
      <c r="D1226" s="244" t="s">
        <v>729</v>
      </c>
      <c r="E1226" s="245">
        <v>43887</v>
      </c>
      <c r="F1226" s="245">
        <v>43887</v>
      </c>
      <c r="G1226" s="246" t="s">
        <v>3910</v>
      </c>
      <c r="H1226" s="247">
        <v>0</v>
      </c>
      <c r="I1226" s="248">
        <v>10</v>
      </c>
      <c r="J1226" s="248">
        <v>1</v>
      </c>
      <c r="K1226" s="249">
        <v>2020</v>
      </c>
      <c r="L1226" s="249">
        <v>2020</v>
      </c>
      <c r="M1226" s="250" t="s">
        <v>28</v>
      </c>
    </row>
    <row r="1227" spans="4:13" x14ac:dyDescent="0.35">
      <c r="D1227" s="244" t="s">
        <v>373</v>
      </c>
      <c r="E1227" s="245">
        <v>44107</v>
      </c>
      <c r="F1227" s="245">
        <v>44107</v>
      </c>
      <c r="G1227" s="246" t="s">
        <v>3910</v>
      </c>
      <c r="H1227" s="247">
        <v>6270</v>
      </c>
      <c r="I1227" s="248">
        <v>6280</v>
      </c>
      <c r="J1227" s="248">
        <v>1</v>
      </c>
      <c r="K1227" s="249">
        <v>2020</v>
      </c>
      <c r="L1227" s="249">
        <v>2020</v>
      </c>
      <c r="M1227" s="250" t="s">
        <v>11</v>
      </c>
    </row>
    <row r="1228" spans="4:13" x14ac:dyDescent="0.35">
      <c r="D1228" s="244" t="s">
        <v>1063</v>
      </c>
      <c r="E1228" s="245">
        <v>44125</v>
      </c>
      <c r="F1228" s="245">
        <v>44125</v>
      </c>
      <c r="G1228" s="246" t="s">
        <v>3910</v>
      </c>
      <c r="H1228" s="247">
        <v>0</v>
      </c>
      <c r="I1228" s="248">
        <v>10</v>
      </c>
      <c r="J1228" s="248">
        <v>1</v>
      </c>
      <c r="K1228" s="249">
        <v>2020</v>
      </c>
      <c r="L1228" s="249">
        <v>2020</v>
      </c>
      <c r="M1228" s="250" t="s">
        <v>11</v>
      </c>
    </row>
    <row r="1229" spans="4:13" x14ac:dyDescent="0.35">
      <c r="D1229" s="244" t="s">
        <v>1967</v>
      </c>
      <c r="E1229" s="245">
        <v>43585</v>
      </c>
      <c r="F1229" s="245">
        <v>43588</v>
      </c>
      <c r="G1229" s="246" t="s">
        <v>4248</v>
      </c>
      <c r="H1229" s="247">
        <v>0</v>
      </c>
      <c r="I1229" s="248">
        <v>6.1499999999995998</v>
      </c>
      <c r="J1229" s="248">
        <v>1</v>
      </c>
      <c r="K1229" s="249">
        <v>2019</v>
      </c>
      <c r="L1229" s="249">
        <v>2019</v>
      </c>
      <c r="M1229" s="250" t="s">
        <v>51</v>
      </c>
    </row>
    <row r="1230" spans="4:13" x14ac:dyDescent="0.35">
      <c r="D1230" s="244" t="s">
        <v>683</v>
      </c>
      <c r="E1230" s="245">
        <v>43388</v>
      </c>
      <c r="F1230" s="245">
        <v>43388</v>
      </c>
      <c r="G1230" s="246" t="s">
        <v>4195</v>
      </c>
      <c r="H1230" s="247">
        <v>0</v>
      </c>
      <c r="I1230" s="248">
        <v>2.88</v>
      </c>
      <c r="J1230" s="248">
        <v>1</v>
      </c>
      <c r="K1230" s="249">
        <v>2018</v>
      </c>
      <c r="L1230" s="249">
        <v>2018</v>
      </c>
      <c r="M1230" s="250" t="s">
        <v>684</v>
      </c>
    </row>
    <row r="1231" spans="4:13" x14ac:dyDescent="0.35">
      <c r="D1231" s="244" t="s">
        <v>1456</v>
      </c>
      <c r="E1231" s="245">
        <v>44011</v>
      </c>
      <c r="F1231" s="245">
        <v>44265</v>
      </c>
      <c r="G1231" s="246" t="s">
        <v>658</v>
      </c>
      <c r="H1231" s="247">
        <v>0</v>
      </c>
      <c r="I1231" s="248">
        <v>2</v>
      </c>
      <c r="J1231" s="248">
        <v>1</v>
      </c>
      <c r="K1231" s="249">
        <v>2020</v>
      </c>
      <c r="L1231" s="249">
        <v>2021</v>
      </c>
      <c r="M1231" s="250" t="s">
        <v>33</v>
      </c>
    </row>
    <row r="1232" spans="4:13" x14ac:dyDescent="0.35">
      <c r="D1232" s="244" t="s">
        <v>452</v>
      </c>
      <c r="E1232" s="245">
        <v>44157</v>
      </c>
      <c r="F1232" s="245">
        <v>44157</v>
      </c>
      <c r="G1232" s="246" t="s">
        <v>3910</v>
      </c>
      <c r="H1232" s="247">
        <v>501358</v>
      </c>
      <c r="I1232" s="248">
        <v>501358.2353</v>
      </c>
      <c r="J1232" s="248">
        <v>1</v>
      </c>
      <c r="K1232" s="249">
        <v>2020</v>
      </c>
      <c r="L1232" s="249">
        <v>2020</v>
      </c>
      <c r="M1232" s="250" t="s">
        <v>11</v>
      </c>
    </row>
    <row r="1233" spans="4:13" x14ac:dyDescent="0.35">
      <c r="D1233" s="244" t="s">
        <v>803</v>
      </c>
      <c r="E1233" s="245">
        <v>44013</v>
      </c>
      <c r="F1233" s="245">
        <v>44013</v>
      </c>
      <c r="G1233" s="246" t="s">
        <v>4248</v>
      </c>
      <c r="H1233" s="247">
        <v>0</v>
      </c>
      <c r="I1233" s="248">
        <v>2.5000000000000998E-3</v>
      </c>
      <c r="J1233" s="248">
        <v>1</v>
      </c>
      <c r="K1233" s="249">
        <v>2020</v>
      </c>
      <c r="L1233" s="249">
        <v>2020</v>
      </c>
      <c r="M1233" s="250" t="s">
        <v>35</v>
      </c>
    </row>
    <row r="1234" spans="4:13" x14ac:dyDescent="0.35">
      <c r="D1234" s="244" t="s">
        <v>6073</v>
      </c>
      <c r="E1234" s="245">
        <v>44453</v>
      </c>
      <c r="F1234" s="245">
        <v>44543</v>
      </c>
      <c r="G1234" s="246" t="s">
        <v>4244</v>
      </c>
      <c r="H1234" s="247">
        <v>0</v>
      </c>
      <c r="I1234" s="248">
        <v>3.9872247725725E-9</v>
      </c>
      <c r="J1234" s="248">
        <v>1</v>
      </c>
      <c r="K1234" s="249">
        <v>2021</v>
      </c>
      <c r="L1234" s="249">
        <v>2021</v>
      </c>
      <c r="M1234" s="250" t="s">
        <v>3073</v>
      </c>
    </row>
    <row r="1235" spans="4:13" x14ac:dyDescent="0.35">
      <c r="D1235" s="244" t="s">
        <v>530</v>
      </c>
      <c r="E1235" s="245">
        <v>44186</v>
      </c>
      <c r="F1235" s="245">
        <v>44186</v>
      </c>
      <c r="G1235" s="246" t="s">
        <v>3910</v>
      </c>
      <c r="H1235" s="247">
        <v>150000</v>
      </c>
      <c r="I1235" s="248">
        <v>150000</v>
      </c>
      <c r="J1235" s="248">
        <v>1</v>
      </c>
      <c r="K1235" s="249">
        <v>2020</v>
      </c>
      <c r="L1235" s="249">
        <v>2020</v>
      </c>
      <c r="M1235" s="250" t="s">
        <v>11</v>
      </c>
    </row>
    <row r="1236" spans="4:13" x14ac:dyDescent="0.35">
      <c r="D1236" s="244" t="s">
        <v>535</v>
      </c>
      <c r="E1236" s="245">
        <v>44188</v>
      </c>
      <c r="F1236" s="245">
        <v>44188</v>
      </c>
      <c r="G1236" s="246" t="s">
        <v>3908</v>
      </c>
      <c r="H1236" s="247">
        <v>150000</v>
      </c>
      <c r="I1236" s="248">
        <v>150000</v>
      </c>
      <c r="J1236" s="248">
        <v>1</v>
      </c>
      <c r="K1236" s="249">
        <v>2020</v>
      </c>
      <c r="L1236" s="249">
        <v>2020</v>
      </c>
      <c r="M1236" s="250" t="s">
        <v>11</v>
      </c>
    </row>
    <row r="1237" spans="4:13" x14ac:dyDescent="0.35">
      <c r="D1237" s="244" t="s">
        <v>541</v>
      </c>
      <c r="E1237" s="245">
        <v>44197</v>
      </c>
      <c r="F1237" s="245">
        <v>44202</v>
      </c>
      <c r="G1237" s="246" t="s">
        <v>3908</v>
      </c>
      <c r="H1237" s="247">
        <v>1383133</v>
      </c>
      <c r="I1237" s="248">
        <v>1383133</v>
      </c>
      <c r="J1237" s="248">
        <v>1</v>
      </c>
      <c r="K1237" s="249">
        <v>2021</v>
      </c>
      <c r="L1237" s="249">
        <v>2021</v>
      </c>
      <c r="M1237" s="250" t="s">
        <v>21</v>
      </c>
    </row>
    <row r="1238" spans="4:13" x14ac:dyDescent="0.35">
      <c r="D1238" s="244" t="s">
        <v>22</v>
      </c>
      <c r="E1238" s="245">
        <v>44197</v>
      </c>
      <c r="F1238" s="245">
        <v>44201</v>
      </c>
      <c r="G1238" s="246" t="s">
        <v>3910</v>
      </c>
      <c r="H1238" s="247">
        <v>1156600</v>
      </c>
      <c r="I1238" s="248">
        <v>1156600</v>
      </c>
      <c r="J1238" s="248">
        <v>1</v>
      </c>
      <c r="K1238" s="249">
        <v>2021</v>
      </c>
      <c r="L1238" s="249">
        <v>2021</v>
      </c>
      <c r="M1238" s="250" t="s">
        <v>21</v>
      </c>
    </row>
    <row r="1239" spans="4:13" x14ac:dyDescent="0.35">
      <c r="D1239" s="244" t="s">
        <v>23</v>
      </c>
      <c r="E1239" s="245">
        <v>44199</v>
      </c>
      <c r="F1239" s="245">
        <v>44204</v>
      </c>
      <c r="G1239" s="246" t="s">
        <v>3910</v>
      </c>
      <c r="H1239" s="247">
        <v>6380</v>
      </c>
      <c r="I1239" s="248">
        <v>6380</v>
      </c>
      <c r="J1239" s="248">
        <v>1</v>
      </c>
      <c r="K1239" s="249">
        <v>2021</v>
      </c>
      <c r="L1239" s="249">
        <v>2021</v>
      </c>
      <c r="M1239" s="250" t="s">
        <v>21</v>
      </c>
    </row>
    <row r="1240" spans="4:13" x14ac:dyDescent="0.35">
      <c r="D1240" s="244" t="s">
        <v>42</v>
      </c>
      <c r="E1240" s="245">
        <v>40006</v>
      </c>
      <c r="F1240" s="245">
        <v>40093</v>
      </c>
      <c r="G1240" s="246" t="s">
        <v>3908</v>
      </c>
      <c r="H1240" s="247">
        <v>419710</v>
      </c>
      <c r="I1240" s="248">
        <v>419710</v>
      </c>
      <c r="J1240" s="248">
        <v>1</v>
      </c>
      <c r="K1240" s="249">
        <v>2009</v>
      </c>
      <c r="L1240" s="249">
        <v>2009</v>
      </c>
      <c r="M1240" s="250" t="s">
        <v>43</v>
      </c>
    </row>
    <row r="1241" spans="4:13" x14ac:dyDescent="0.35">
      <c r="D1241" s="244" t="s">
        <v>550</v>
      </c>
      <c r="E1241" s="245">
        <v>40168</v>
      </c>
      <c r="F1241" s="245">
        <v>40169</v>
      </c>
      <c r="G1241" s="246" t="s">
        <v>3908</v>
      </c>
      <c r="H1241" s="247">
        <v>117110</v>
      </c>
      <c r="I1241" s="248">
        <v>117110</v>
      </c>
      <c r="J1241" s="248">
        <v>1</v>
      </c>
      <c r="K1241" s="249">
        <v>2009</v>
      </c>
      <c r="L1241" s="249">
        <v>2009</v>
      </c>
      <c r="M1241" s="250" t="s">
        <v>551</v>
      </c>
    </row>
    <row r="1242" spans="4:13" x14ac:dyDescent="0.35">
      <c r="D1242" s="244" t="s">
        <v>44</v>
      </c>
      <c r="E1242" s="245">
        <v>41226</v>
      </c>
      <c r="F1242" s="245">
        <v>41403</v>
      </c>
      <c r="G1242" s="246" t="s">
        <v>3910</v>
      </c>
      <c r="H1242" s="247">
        <v>7650</v>
      </c>
      <c r="I1242" s="248">
        <v>7650</v>
      </c>
      <c r="J1242" s="248">
        <v>1</v>
      </c>
      <c r="K1242" s="249">
        <v>2012</v>
      </c>
      <c r="L1242" s="249">
        <v>2013</v>
      </c>
      <c r="M1242" s="250" t="s">
        <v>45</v>
      </c>
    </row>
    <row r="1243" spans="4:13" x14ac:dyDescent="0.35">
      <c r="D1243" s="244" t="s">
        <v>3971</v>
      </c>
      <c r="E1243" s="245">
        <v>43172</v>
      </c>
      <c r="F1243" s="245">
        <v>43173</v>
      </c>
      <c r="G1243" s="246" t="s">
        <v>3910</v>
      </c>
      <c r="H1243" s="247">
        <v>2320</v>
      </c>
      <c r="I1243" s="248">
        <v>2320</v>
      </c>
      <c r="J1243" s="248">
        <v>1</v>
      </c>
      <c r="K1243" s="249">
        <v>2018</v>
      </c>
      <c r="L1243" s="249">
        <v>2018</v>
      </c>
      <c r="M1243" s="250" t="s">
        <v>674</v>
      </c>
    </row>
    <row r="1244" spans="4:13" x14ac:dyDescent="0.35">
      <c r="D1244" s="244" t="s">
        <v>563</v>
      </c>
      <c r="E1244" s="245">
        <v>43980</v>
      </c>
      <c r="F1244" s="245">
        <v>44068</v>
      </c>
      <c r="G1244" s="246" t="s">
        <v>3908</v>
      </c>
      <c r="H1244" s="247">
        <v>300000</v>
      </c>
      <c r="I1244" s="248">
        <v>300000</v>
      </c>
      <c r="J1244" s="248">
        <v>1</v>
      </c>
      <c r="K1244" s="249">
        <v>2020</v>
      </c>
      <c r="L1244" s="249">
        <v>2020</v>
      </c>
      <c r="M1244" s="250" t="s">
        <v>33</v>
      </c>
    </row>
    <row r="1245" spans="4:13" x14ac:dyDescent="0.35">
      <c r="D1245" s="244" t="s">
        <v>585</v>
      </c>
      <c r="E1245" s="245">
        <v>43821</v>
      </c>
      <c r="F1245" s="245">
        <v>43835</v>
      </c>
      <c r="G1245" s="246" t="s">
        <v>3910</v>
      </c>
      <c r="H1245" s="247">
        <v>6380</v>
      </c>
      <c r="I1245" s="248">
        <v>6380</v>
      </c>
      <c r="J1245" s="248">
        <v>1</v>
      </c>
      <c r="K1245" s="249">
        <v>2019</v>
      </c>
      <c r="L1245" s="249">
        <v>2020</v>
      </c>
      <c r="M1245" s="250" t="s">
        <v>25</v>
      </c>
    </row>
    <row r="1246" spans="4:13" x14ac:dyDescent="0.35">
      <c r="D1246" s="244" t="s">
        <v>586</v>
      </c>
      <c r="E1246" s="245">
        <v>43842</v>
      </c>
      <c r="F1246" s="245">
        <v>43845</v>
      </c>
      <c r="G1246" s="246" t="s">
        <v>3910</v>
      </c>
      <c r="H1246" s="247">
        <v>6900</v>
      </c>
      <c r="I1246" s="248">
        <v>6900</v>
      </c>
      <c r="J1246" s="248">
        <v>1</v>
      </c>
      <c r="K1246" s="249">
        <v>2020</v>
      </c>
      <c r="L1246" s="249">
        <v>2020</v>
      </c>
      <c r="M1246" s="250" t="s">
        <v>28</v>
      </c>
    </row>
    <row r="1247" spans="4:13" x14ac:dyDescent="0.35">
      <c r="D1247" s="244" t="s">
        <v>589</v>
      </c>
      <c r="E1247" s="245">
        <v>43889</v>
      </c>
      <c r="F1247" s="245">
        <v>43894</v>
      </c>
      <c r="G1247" s="246" t="s">
        <v>3910</v>
      </c>
      <c r="H1247" s="247">
        <v>100000</v>
      </c>
      <c r="I1247" s="248">
        <v>100000</v>
      </c>
      <c r="J1247" s="248">
        <v>1</v>
      </c>
      <c r="K1247" s="249">
        <v>2020</v>
      </c>
      <c r="L1247" s="249">
        <v>2020</v>
      </c>
      <c r="M1247" s="250" t="s">
        <v>28</v>
      </c>
    </row>
    <row r="1248" spans="4:13" x14ac:dyDescent="0.35">
      <c r="D1248" s="244" t="s">
        <v>82</v>
      </c>
      <c r="E1248" s="245">
        <v>44100</v>
      </c>
      <c r="F1248" s="245">
        <v>44105</v>
      </c>
      <c r="G1248" s="246" t="s">
        <v>3910</v>
      </c>
      <c r="H1248" s="247">
        <v>8550</v>
      </c>
      <c r="I1248" s="248">
        <v>8550</v>
      </c>
      <c r="J1248" s="248">
        <v>1</v>
      </c>
      <c r="K1248" s="249">
        <v>2020</v>
      </c>
      <c r="L1248" s="249">
        <v>2020</v>
      </c>
      <c r="M1248" s="250" t="s">
        <v>35</v>
      </c>
    </row>
    <row r="1249" spans="4:13" x14ac:dyDescent="0.35">
      <c r="D1249" s="244" t="s">
        <v>605</v>
      </c>
      <c r="E1249" s="245">
        <v>44113</v>
      </c>
      <c r="F1249" s="245">
        <v>44117</v>
      </c>
      <c r="G1249" s="246" t="s">
        <v>3910</v>
      </c>
      <c r="H1249" s="247">
        <v>84000</v>
      </c>
      <c r="I1249" s="248">
        <v>84000</v>
      </c>
      <c r="J1249" s="248">
        <v>1</v>
      </c>
      <c r="K1249" s="249">
        <v>2020</v>
      </c>
      <c r="L1249" s="249">
        <v>2020</v>
      </c>
      <c r="M1249" s="250" t="s">
        <v>11</v>
      </c>
    </row>
    <row r="1250" spans="4:13" x14ac:dyDescent="0.35">
      <c r="D1250" s="244" t="s">
        <v>91</v>
      </c>
      <c r="E1250" s="245">
        <v>44147</v>
      </c>
      <c r="F1250" s="245">
        <v>44151</v>
      </c>
      <c r="G1250" s="246" t="s">
        <v>3910</v>
      </c>
      <c r="H1250" s="247">
        <v>6270</v>
      </c>
      <c r="I1250" s="248">
        <v>6270</v>
      </c>
      <c r="J1250" s="248">
        <v>1</v>
      </c>
      <c r="K1250" s="249">
        <v>2020</v>
      </c>
      <c r="L1250" s="249">
        <v>2020</v>
      </c>
      <c r="M1250" s="250" t="s">
        <v>11</v>
      </c>
    </row>
    <row r="1251" spans="4:13" x14ac:dyDescent="0.35">
      <c r="D1251" s="244" t="s">
        <v>609</v>
      </c>
      <c r="E1251" s="245">
        <v>44153</v>
      </c>
      <c r="F1251" s="245">
        <v>44158</v>
      </c>
      <c r="G1251" s="246" t="s">
        <v>3910</v>
      </c>
      <c r="H1251" s="247">
        <v>7000</v>
      </c>
      <c r="I1251" s="248">
        <v>7000</v>
      </c>
      <c r="J1251" s="248">
        <v>1</v>
      </c>
      <c r="K1251" s="249">
        <v>2020</v>
      </c>
      <c r="L1251" s="249">
        <v>2020</v>
      </c>
      <c r="M1251" s="250" t="s">
        <v>11</v>
      </c>
    </row>
    <row r="1252" spans="4:13" x14ac:dyDescent="0.35">
      <c r="D1252" s="244" t="s">
        <v>612</v>
      </c>
      <c r="E1252" s="245">
        <v>43860</v>
      </c>
      <c r="F1252" s="245">
        <v>44106</v>
      </c>
      <c r="G1252" s="246" t="s">
        <v>3910</v>
      </c>
      <c r="H1252" s="247">
        <v>15000</v>
      </c>
      <c r="I1252" s="248">
        <v>15000</v>
      </c>
      <c r="J1252" s="248">
        <v>1</v>
      </c>
      <c r="K1252" s="249">
        <v>2020</v>
      </c>
      <c r="L1252" s="249">
        <v>2020</v>
      </c>
      <c r="M1252" s="250" t="s">
        <v>28</v>
      </c>
    </row>
    <row r="1253" spans="4:13" x14ac:dyDescent="0.35">
      <c r="D1253" s="244" t="s">
        <v>4115</v>
      </c>
      <c r="E1253" s="245">
        <v>43575</v>
      </c>
      <c r="F1253" s="245">
        <v>43584</v>
      </c>
      <c r="G1253" s="246" t="s">
        <v>3910</v>
      </c>
      <c r="H1253" s="247">
        <v>50000</v>
      </c>
      <c r="I1253" s="248">
        <v>50000</v>
      </c>
      <c r="J1253" s="248">
        <v>1</v>
      </c>
      <c r="K1253" s="249">
        <v>2019</v>
      </c>
      <c r="L1253" s="249">
        <v>2019</v>
      </c>
      <c r="M1253" s="250" t="s">
        <v>51</v>
      </c>
    </row>
    <row r="1254" spans="4:13" x14ac:dyDescent="0.35">
      <c r="D1254" s="244" t="s">
        <v>636</v>
      </c>
      <c r="E1254" s="245">
        <v>43681</v>
      </c>
      <c r="F1254" s="245">
        <v>43682</v>
      </c>
      <c r="G1254" s="246" t="s">
        <v>3908</v>
      </c>
      <c r="H1254" s="247">
        <v>7100</v>
      </c>
      <c r="I1254" s="248">
        <v>7100</v>
      </c>
      <c r="J1254" s="248">
        <v>1</v>
      </c>
      <c r="K1254" s="249">
        <v>2019</v>
      </c>
      <c r="L1254" s="249">
        <v>2019</v>
      </c>
      <c r="M1254" s="250" t="s">
        <v>140</v>
      </c>
    </row>
    <row r="1255" spans="4:13" x14ac:dyDescent="0.35">
      <c r="D1255" s="244" t="s">
        <v>641</v>
      </c>
      <c r="E1255" s="245">
        <v>44201</v>
      </c>
      <c r="F1255" s="245">
        <v>44210</v>
      </c>
      <c r="G1255" s="246" t="s">
        <v>3910</v>
      </c>
      <c r="H1255" s="247">
        <v>6380</v>
      </c>
      <c r="I1255" s="248">
        <v>6380</v>
      </c>
      <c r="J1255" s="248">
        <v>1</v>
      </c>
      <c r="K1255" s="249">
        <v>2021</v>
      </c>
      <c r="L1255" s="249">
        <v>2021</v>
      </c>
      <c r="M1255" s="250" t="s">
        <v>21</v>
      </c>
    </row>
    <row r="1256" spans="4:13" x14ac:dyDescent="0.35">
      <c r="D1256" s="244" t="s">
        <v>123</v>
      </c>
      <c r="E1256" s="245">
        <v>44206</v>
      </c>
      <c r="F1256" s="245">
        <v>44209</v>
      </c>
      <c r="G1256" s="246" t="s">
        <v>3910</v>
      </c>
      <c r="H1256" s="247">
        <v>6380</v>
      </c>
      <c r="I1256" s="248">
        <v>6380</v>
      </c>
      <c r="J1256" s="248">
        <v>1</v>
      </c>
      <c r="K1256" s="249">
        <v>2021</v>
      </c>
      <c r="L1256" s="249">
        <v>2021</v>
      </c>
      <c r="M1256" s="250" t="s">
        <v>21</v>
      </c>
    </row>
    <row r="1257" spans="4:13" x14ac:dyDescent="0.35">
      <c r="D1257" s="244" t="s">
        <v>644</v>
      </c>
      <c r="E1257" s="245">
        <v>44202</v>
      </c>
      <c r="F1257" s="245">
        <v>44210</v>
      </c>
      <c r="G1257" s="246" t="s">
        <v>3910</v>
      </c>
      <c r="H1257" s="247">
        <v>6380</v>
      </c>
      <c r="I1257" s="248">
        <v>6380</v>
      </c>
      <c r="J1257" s="248">
        <v>1</v>
      </c>
      <c r="K1257" s="249">
        <v>2021</v>
      </c>
      <c r="L1257" s="249">
        <v>2021</v>
      </c>
      <c r="M1257" s="250" t="s">
        <v>21</v>
      </c>
    </row>
    <row r="1258" spans="4:13" x14ac:dyDescent="0.35">
      <c r="D1258" s="244" t="s">
        <v>647</v>
      </c>
      <c r="E1258" s="245">
        <v>44203</v>
      </c>
      <c r="F1258" s="245">
        <v>44209</v>
      </c>
      <c r="G1258" s="246" t="s">
        <v>3908</v>
      </c>
      <c r="H1258" s="247">
        <v>1089254</v>
      </c>
      <c r="I1258" s="248">
        <v>1089254</v>
      </c>
      <c r="J1258" s="248">
        <v>1</v>
      </c>
      <c r="K1258" s="249">
        <v>2021</v>
      </c>
      <c r="L1258" s="249">
        <v>2021</v>
      </c>
      <c r="M1258" s="250" t="s">
        <v>21</v>
      </c>
    </row>
    <row r="1259" spans="4:13" x14ac:dyDescent="0.35">
      <c r="D1259" s="244" t="s">
        <v>127</v>
      </c>
      <c r="E1259" s="245">
        <v>44187</v>
      </c>
      <c r="F1259" s="245">
        <v>44209</v>
      </c>
      <c r="G1259" s="246" t="s">
        <v>3908</v>
      </c>
      <c r="H1259" s="247">
        <v>612160</v>
      </c>
      <c r="I1259" s="248">
        <v>612160</v>
      </c>
      <c r="J1259" s="248">
        <v>1</v>
      </c>
      <c r="K1259" s="249">
        <v>2020</v>
      </c>
      <c r="L1259" s="249">
        <v>2021</v>
      </c>
      <c r="M1259" s="250" t="s">
        <v>11</v>
      </c>
    </row>
    <row r="1260" spans="4:13" x14ac:dyDescent="0.35">
      <c r="D1260" s="244" t="s">
        <v>128</v>
      </c>
      <c r="E1260" s="245">
        <v>44204</v>
      </c>
      <c r="F1260" s="245">
        <v>44207</v>
      </c>
      <c r="G1260" s="246" t="s">
        <v>3910</v>
      </c>
      <c r="H1260" s="247">
        <v>38120</v>
      </c>
      <c r="I1260" s="248">
        <v>38120</v>
      </c>
      <c r="J1260" s="248">
        <v>1</v>
      </c>
      <c r="K1260" s="249">
        <v>2021</v>
      </c>
      <c r="L1260" s="249">
        <v>2021</v>
      </c>
      <c r="M1260" s="250" t="s">
        <v>21</v>
      </c>
    </row>
    <row r="1261" spans="4:13" x14ac:dyDescent="0.35">
      <c r="D1261" s="244" t="s">
        <v>129</v>
      </c>
      <c r="E1261" s="245">
        <v>44155</v>
      </c>
      <c r="F1261" s="245">
        <v>44211</v>
      </c>
      <c r="G1261" s="246" t="s">
        <v>3910</v>
      </c>
      <c r="H1261" s="247">
        <v>534264.70589999994</v>
      </c>
      <c r="I1261" s="248">
        <v>534264.70589999994</v>
      </c>
      <c r="J1261" s="248">
        <v>1</v>
      </c>
      <c r="K1261" s="249">
        <v>2020</v>
      </c>
      <c r="L1261" s="249">
        <v>2021</v>
      </c>
      <c r="M1261" s="250" t="s">
        <v>11</v>
      </c>
    </row>
    <row r="1262" spans="4:13" x14ac:dyDescent="0.35">
      <c r="D1262" s="244" t="s">
        <v>134</v>
      </c>
      <c r="E1262" s="245">
        <v>44213</v>
      </c>
      <c r="F1262" s="245">
        <v>44214</v>
      </c>
      <c r="G1262" s="246" t="s">
        <v>3910</v>
      </c>
      <c r="H1262" s="247">
        <v>16200</v>
      </c>
      <c r="I1262" s="248">
        <v>16200</v>
      </c>
      <c r="J1262" s="248">
        <v>1</v>
      </c>
      <c r="K1262" s="249">
        <v>2021</v>
      </c>
      <c r="L1262" s="249">
        <v>2021</v>
      </c>
      <c r="M1262" s="250" t="s">
        <v>21</v>
      </c>
    </row>
    <row r="1263" spans="4:13" x14ac:dyDescent="0.35">
      <c r="D1263" s="244" t="s">
        <v>651</v>
      </c>
      <c r="E1263" s="245">
        <v>44148</v>
      </c>
      <c r="F1263" s="245">
        <v>44177</v>
      </c>
      <c r="G1263" s="246" t="s">
        <v>3910</v>
      </c>
      <c r="H1263" s="247">
        <v>7600</v>
      </c>
      <c r="I1263" s="248">
        <v>7600</v>
      </c>
      <c r="J1263" s="248">
        <v>1</v>
      </c>
      <c r="K1263" s="249">
        <v>2020</v>
      </c>
      <c r="L1263" s="249">
        <v>2020</v>
      </c>
      <c r="M1263" s="250" t="s">
        <v>11</v>
      </c>
    </row>
    <row r="1264" spans="4:13" x14ac:dyDescent="0.35">
      <c r="D1264" s="244" t="s">
        <v>135</v>
      </c>
      <c r="E1264" s="245">
        <v>44212</v>
      </c>
      <c r="F1264" s="245">
        <v>44214</v>
      </c>
      <c r="G1264" s="246" t="s">
        <v>3908</v>
      </c>
      <c r="H1264" s="247">
        <v>14800</v>
      </c>
      <c r="I1264" s="248">
        <v>14800</v>
      </c>
      <c r="J1264" s="248">
        <v>1</v>
      </c>
      <c r="K1264" s="249">
        <v>2021</v>
      </c>
      <c r="L1264" s="249">
        <v>2021</v>
      </c>
      <c r="M1264" s="250" t="s">
        <v>21</v>
      </c>
    </row>
    <row r="1265" spans="4:13" x14ac:dyDescent="0.35">
      <c r="D1265" s="244" t="s">
        <v>136</v>
      </c>
      <c r="E1265" s="245">
        <v>44202</v>
      </c>
      <c r="F1265" s="245">
        <v>44214</v>
      </c>
      <c r="G1265" s="246" t="s">
        <v>3908</v>
      </c>
      <c r="H1265" s="247">
        <v>3620</v>
      </c>
      <c r="I1265" s="248">
        <v>3620</v>
      </c>
      <c r="J1265" s="248">
        <v>1</v>
      </c>
      <c r="K1265" s="249">
        <v>2021</v>
      </c>
      <c r="L1265" s="249">
        <v>2021</v>
      </c>
      <c r="M1265" s="250" t="s">
        <v>21</v>
      </c>
    </row>
    <row r="1266" spans="4:13" x14ac:dyDescent="0.35">
      <c r="D1266" s="244" t="s">
        <v>137</v>
      </c>
      <c r="E1266" s="245">
        <v>44202</v>
      </c>
      <c r="F1266" s="245">
        <v>44203</v>
      </c>
      <c r="G1266" s="246" t="s">
        <v>3910</v>
      </c>
      <c r="H1266" s="247">
        <v>6380</v>
      </c>
      <c r="I1266" s="248">
        <v>6380</v>
      </c>
      <c r="J1266" s="248">
        <v>1</v>
      </c>
      <c r="K1266" s="249">
        <v>2021</v>
      </c>
      <c r="L1266" s="249">
        <v>2021</v>
      </c>
      <c r="M1266" s="250" t="s">
        <v>21</v>
      </c>
    </row>
    <row r="1267" spans="4:13" x14ac:dyDescent="0.35">
      <c r="D1267" s="244" t="s">
        <v>654</v>
      </c>
      <c r="E1267" s="245">
        <v>44205</v>
      </c>
      <c r="F1267" s="245">
        <v>44207</v>
      </c>
      <c r="G1267" s="246" t="s">
        <v>3910</v>
      </c>
      <c r="H1267" s="247">
        <v>96860</v>
      </c>
      <c r="I1267" s="248">
        <v>96860</v>
      </c>
      <c r="J1267" s="248">
        <v>1</v>
      </c>
      <c r="K1267" s="249">
        <v>2021</v>
      </c>
      <c r="L1267" s="249">
        <v>2021</v>
      </c>
      <c r="M1267" s="250" t="s">
        <v>21</v>
      </c>
    </row>
    <row r="1268" spans="4:13" x14ac:dyDescent="0.35">
      <c r="D1268" s="244" t="s">
        <v>143</v>
      </c>
      <c r="E1268" s="245">
        <v>43843</v>
      </c>
      <c r="F1268" s="245">
        <v>43847</v>
      </c>
      <c r="G1268" s="246" t="s">
        <v>3910</v>
      </c>
      <c r="H1268" s="247">
        <v>2320</v>
      </c>
      <c r="I1268" s="248">
        <v>2320</v>
      </c>
      <c r="J1268" s="248">
        <v>1</v>
      </c>
      <c r="K1268" s="249">
        <v>2020</v>
      </c>
      <c r="L1268" s="249">
        <v>2020</v>
      </c>
      <c r="M1268" s="250" t="s">
        <v>28</v>
      </c>
    </row>
    <row r="1269" spans="4:13" x14ac:dyDescent="0.35">
      <c r="D1269" s="244" t="s">
        <v>149</v>
      </c>
      <c r="E1269" s="245">
        <v>38781</v>
      </c>
      <c r="F1269" s="245">
        <v>38781</v>
      </c>
      <c r="G1269" s="246" t="s">
        <v>3910</v>
      </c>
      <c r="H1269" s="247">
        <v>7824</v>
      </c>
      <c r="I1269" s="248">
        <v>7824</v>
      </c>
      <c r="J1269" s="248">
        <v>1</v>
      </c>
      <c r="K1269" s="249">
        <v>2006</v>
      </c>
      <c r="L1269" s="249">
        <v>2006</v>
      </c>
      <c r="M1269" s="250" t="s">
        <v>150</v>
      </c>
    </row>
    <row r="1270" spans="4:13" x14ac:dyDescent="0.35">
      <c r="D1270" s="244" t="s">
        <v>663</v>
      </c>
      <c r="E1270" s="245">
        <v>41250</v>
      </c>
      <c r="F1270" s="245">
        <v>41250</v>
      </c>
      <c r="G1270" s="246" t="s">
        <v>4199</v>
      </c>
      <c r="H1270" s="247">
        <v>206250</v>
      </c>
      <c r="I1270" s="248">
        <v>206250</v>
      </c>
      <c r="J1270" s="248">
        <v>1</v>
      </c>
      <c r="K1270" s="249">
        <v>2012</v>
      </c>
      <c r="L1270" s="249">
        <v>2012</v>
      </c>
      <c r="M1270" s="250" t="s">
        <v>45</v>
      </c>
    </row>
    <row r="1271" spans="4:13" x14ac:dyDescent="0.35">
      <c r="D1271" s="244" t="s">
        <v>668</v>
      </c>
      <c r="E1271" s="245">
        <v>42977</v>
      </c>
      <c r="F1271" s="245">
        <v>42977</v>
      </c>
      <c r="G1271" s="246" t="s">
        <v>658</v>
      </c>
      <c r="H1271" s="247">
        <v>50600</v>
      </c>
      <c r="I1271" s="248">
        <v>50600</v>
      </c>
      <c r="J1271" s="248">
        <v>1</v>
      </c>
      <c r="K1271" s="249">
        <v>2017</v>
      </c>
      <c r="L1271" s="249">
        <v>2017</v>
      </c>
      <c r="M1271" s="250" t="s">
        <v>669</v>
      </c>
    </row>
    <row r="1272" spans="4:13" x14ac:dyDescent="0.35">
      <c r="D1272" s="244" t="s">
        <v>687</v>
      </c>
      <c r="E1272" s="245">
        <v>43585</v>
      </c>
      <c r="F1272" s="245">
        <v>43585</v>
      </c>
      <c r="G1272" s="246" t="s">
        <v>658</v>
      </c>
      <c r="H1272" s="247">
        <v>5000</v>
      </c>
      <c r="I1272" s="248">
        <v>5000</v>
      </c>
      <c r="J1272" s="248">
        <v>1</v>
      </c>
      <c r="K1272" s="249">
        <v>2019</v>
      </c>
      <c r="L1272" s="249">
        <v>2019</v>
      </c>
      <c r="M1272" s="250" t="s">
        <v>51</v>
      </c>
    </row>
    <row r="1273" spans="4:13" x14ac:dyDescent="0.35">
      <c r="D1273" s="244" t="s">
        <v>699</v>
      </c>
      <c r="E1273" s="245">
        <v>43736</v>
      </c>
      <c r="F1273" s="245">
        <v>43736</v>
      </c>
      <c r="G1273" s="246" t="s">
        <v>4224</v>
      </c>
      <c r="H1273" s="247">
        <v>100000</v>
      </c>
      <c r="I1273" s="248">
        <v>100000</v>
      </c>
      <c r="J1273" s="248">
        <v>1</v>
      </c>
      <c r="K1273" s="249">
        <v>2019</v>
      </c>
      <c r="L1273" s="249">
        <v>2019</v>
      </c>
      <c r="M1273" s="250" t="s">
        <v>140</v>
      </c>
    </row>
    <row r="1274" spans="4:13" x14ac:dyDescent="0.35">
      <c r="D1274" s="244" t="s">
        <v>702</v>
      </c>
      <c r="E1274" s="245">
        <v>43787</v>
      </c>
      <c r="F1274" s="245">
        <v>43787</v>
      </c>
      <c r="G1274" s="246" t="s">
        <v>4199</v>
      </c>
      <c r="H1274" s="247">
        <v>22040</v>
      </c>
      <c r="I1274" s="248">
        <v>22040</v>
      </c>
      <c r="J1274" s="248">
        <v>1</v>
      </c>
      <c r="K1274" s="249">
        <v>2019</v>
      </c>
      <c r="L1274" s="249">
        <v>2019</v>
      </c>
      <c r="M1274" s="250" t="s">
        <v>25</v>
      </c>
    </row>
    <row r="1275" spans="4:13" x14ac:dyDescent="0.35">
      <c r="D1275" s="244" t="s">
        <v>716</v>
      </c>
      <c r="E1275" s="245">
        <v>43817</v>
      </c>
      <c r="F1275" s="245">
        <v>43817</v>
      </c>
      <c r="G1275" s="246" t="s">
        <v>3910</v>
      </c>
      <c r="H1275" s="247">
        <v>10000</v>
      </c>
      <c r="I1275" s="248">
        <v>10000</v>
      </c>
      <c r="J1275" s="248">
        <v>1</v>
      </c>
      <c r="K1275" s="249">
        <v>2019</v>
      </c>
      <c r="L1275" s="249">
        <v>2019</v>
      </c>
      <c r="M1275" s="250" t="s">
        <v>25</v>
      </c>
    </row>
    <row r="1276" spans="4:13" x14ac:dyDescent="0.35">
      <c r="D1276" s="244" t="s">
        <v>157</v>
      </c>
      <c r="E1276" s="245">
        <v>43912</v>
      </c>
      <c r="F1276" s="245">
        <v>43912</v>
      </c>
      <c r="G1276" s="246" t="s">
        <v>3910</v>
      </c>
      <c r="H1276" s="247">
        <v>8660</v>
      </c>
      <c r="I1276" s="248">
        <v>8660</v>
      </c>
      <c r="J1276" s="248">
        <v>1</v>
      </c>
      <c r="K1276" s="249">
        <v>2020</v>
      </c>
      <c r="L1276" s="249">
        <v>2020</v>
      </c>
      <c r="M1276" s="250" t="s">
        <v>28</v>
      </c>
    </row>
    <row r="1277" spans="4:13" x14ac:dyDescent="0.35">
      <c r="D1277" s="244" t="s">
        <v>739</v>
      </c>
      <c r="E1277" s="245">
        <v>43654</v>
      </c>
      <c r="F1277" s="245">
        <v>43654</v>
      </c>
      <c r="G1277" s="246" t="s">
        <v>3910</v>
      </c>
      <c r="H1277" s="247">
        <v>132353</v>
      </c>
      <c r="I1277" s="248">
        <v>132353</v>
      </c>
      <c r="J1277" s="248">
        <v>1</v>
      </c>
      <c r="K1277" s="249">
        <v>2019</v>
      </c>
      <c r="L1277" s="249">
        <v>2019</v>
      </c>
      <c r="M1277" s="250" t="s">
        <v>140</v>
      </c>
    </row>
    <row r="1278" spans="4:13" x14ac:dyDescent="0.35">
      <c r="D1278" s="244" t="s">
        <v>758</v>
      </c>
      <c r="E1278" s="245">
        <v>43917</v>
      </c>
      <c r="F1278" s="245">
        <v>43917</v>
      </c>
      <c r="G1278" s="246" t="s">
        <v>658</v>
      </c>
      <c r="H1278" s="247">
        <v>5000</v>
      </c>
      <c r="I1278" s="248">
        <v>5000</v>
      </c>
      <c r="J1278" s="248">
        <v>1</v>
      </c>
      <c r="K1278" s="249">
        <v>2020</v>
      </c>
      <c r="L1278" s="249">
        <v>2020</v>
      </c>
      <c r="M1278" s="250" t="s">
        <v>28</v>
      </c>
    </row>
    <row r="1279" spans="4:13" x14ac:dyDescent="0.35">
      <c r="D1279" s="244" t="s">
        <v>768</v>
      </c>
      <c r="E1279" s="245">
        <v>43796</v>
      </c>
      <c r="F1279" s="245">
        <v>43796</v>
      </c>
      <c r="G1279" s="246" t="s">
        <v>3908</v>
      </c>
      <c r="H1279" s="247">
        <v>100000</v>
      </c>
      <c r="I1279" s="248">
        <v>100000</v>
      </c>
      <c r="J1279" s="248">
        <v>1</v>
      </c>
      <c r="K1279" s="249">
        <v>2019</v>
      </c>
      <c r="L1279" s="249">
        <v>2019</v>
      </c>
      <c r="M1279" s="250" t="s">
        <v>25</v>
      </c>
    </row>
    <row r="1280" spans="4:13" x14ac:dyDescent="0.35">
      <c r="D1280" s="244" t="s">
        <v>774</v>
      </c>
      <c r="E1280" s="245">
        <v>44003</v>
      </c>
      <c r="F1280" s="245">
        <v>44003</v>
      </c>
      <c r="G1280" s="246" t="s">
        <v>658</v>
      </c>
      <c r="H1280" s="247">
        <v>25280</v>
      </c>
      <c r="I1280" s="248">
        <v>25280</v>
      </c>
      <c r="J1280" s="248">
        <v>1</v>
      </c>
      <c r="K1280" s="249">
        <v>2020</v>
      </c>
      <c r="L1280" s="249">
        <v>2020</v>
      </c>
      <c r="M1280" s="250" t="s">
        <v>33</v>
      </c>
    </row>
    <row r="1281" spans="4:13" x14ac:dyDescent="0.35">
      <c r="D1281" s="244" t="s">
        <v>776</v>
      </c>
      <c r="E1281" s="245">
        <v>44023</v>
      </c>
      <c r="F1281" s="245">
        <v>44023</v>
      </c>
      <c r="G1281" s="246" t="s">
        <v>3910</v>
      </c>
      <c r="H1281" s="247">
        <v>10000</v>
      </c>
      <c r="I1281" s="248">
        <v>10000</v>
      </c>
      <c r="J1281" s="248">
        <v>1</v>
      </c>
      <c r="K1281" s="249">
        <v>2020</v>
      </c>
      <c r="L1281" s="249">
        <v>2020</v>
      </c>
      <c r="M1281" s="250" t="s">
        <v>35</v>
      </c>
    </row>
    <row r="1282" spans="4:13" x14ac:dyDescent="0.35">
      <c r="D1282" s="244" t="s">
        <v>783</v>
      </c>
      <c r="E1282" s="245">
        <v>44027</v>
      </c>
      <c r="F1282" s="245">
        <v>44027</v>
      </c>
      <c r="G1282" s="246" t="s">
        <v>3910</v>
      </c>
      <c r="H1282" s="247">
        <v>25000</v>
      </c>
      <c r="I1282" s="248">
        <v>25000</v>
      </c>
      <c r="J1282" s="248">
        <v>1</v>
      </c>
      <c r="K1282" s="249">
        <v>2020</v>
      </c>
      <c r="L1282" s="249">
        <v>2020</v>
      </c>
      <c r="M1282" s="250" t="s">
        <v>35</v>
      </c>
    </row>
    <row r="1283" spans="4:13" x14ac:dyDescent="0.35">
      <c r="D1283" s="244" t="s">
        <v>178</v>
      </c>
      <c r="E1283" s="245">
        <v>44070</v>
      </c>
      <c r="F1283" s="245">
        <v>44070</v>
      </c>
      <c r="G1283" s="246" t="s">
        <v>3908</v>
      </c>
      <c r="H1283" s="247">
        <v>61000</v>
      </c>
      <c r="I1283" s="248">
        <v>61000</v>
      </c>
      <c r="J1283" s="248">
        <v>1</v>
      </c>
      <c r="K1283" s="249">
        <v>2020</v>
      </c>
      <c r="L1283" s="249">
        <v>2020</v>
      </c>
      <c r="M1283" s="250" t="s">
        <v>35</v>
      </c>
    </row>
    <row r="1284" spans="4:13" x14ac:dyDescent="0.35">
      <c r="D1284" s="244" t="s">
        <v>802</v>
      </c>
      <c r="E1284" s="245">
        <v>44092</v>
      </c>
      <c r="F1284" s="245">
        <v>44092</v>
      </c>
      <c r="G1284" s="246" t="s">
        <v>4244</v>
      </c>
      <c r="H1284" s="247">
        <v>16240</v>
      </c>
      <c r="I1284" s="248">
        <v>16240</v>
      </c>
      <c r="J1284" s="248">
        <v>1</v>
      </c>
      <c r="K1284" s="249">
        <v>2020</v>
      </c>
      <c r="L1284" s="249">
        <v>2020</v>
      </c>
      <c r="M1284" s="250" t="s">
        <v>35</v>
      </c>
    </row>
    <row r="1285" spans="4:13" x14ac:dyDescent="0.35">
      <c r="D1285" s="244" t="s">
        <v>807</v>
      </c>
      <c r="E1285" s="245">
        <v>44113</v>
      </c>
      <c r="F1285" s="245">
        <v>44113</v>
      </c>
      <c r="G1285" s="246" t="s">
        <v>3910</v>
      </c>
      <c r="H1285" s="247">
        <v>110000</v>
      </c>
      <c r="I1285" s="248">
        <v>110000</v>
      </c>
      <c r="J1285" s="248">
        <v>1</v>
      </c>
      <c r="K1285" s="249">
        <v>2020</v>
      </c>
      <c r="L1285" s="249">
        <v>2020</v>
      </c>
      <c r="M1285" s="250" t="s">
        <v>11</v>
      </c>
    </row>
    <row r="1286" spans="4:13" x14ac:dyDescent="0.35">
      <c r="D1286" s="244" t="s">
        <v>838</v>
      </c>
      <c r="E1286" s="245">
        <v>43811</v>
      </c>
      <c r="F1286" s="245">
        <v>43811</v>
      </c>
      <c r="G1286" s="246" t="s">
        <v>3908</v>
      </c>
      <c r="H1286" s="247">
        <v>445000</v>
      </c>
      <c r="I1286" s="248">
        <v>445000</v>
      </c>
      <c r="J1286" s="248">
        <v>1</v>
      </c>
      <c r="K1286" s="249">
        <v>2019</v>
      </c>
      <c r="L1286" s="249">
        <v>2019</v>
      </c>
      <c r="M1286" s="250" t="s">
        <v>25</v>
      </c>
    </row>
    <row r="1287" spans="4:13" x14ac:dyDescent="0.35">
      <c r="D1287" s="244" t="s">
        <v>842</v>
      </c>
      <c r="E1287" s="245">
        <v>43959</v>
      </c>
      <c r="F1287" s="245">
        <v>43959</v>
      </c>
      <c r="G1287" s="246" t="s">
        <v>3910</v>
      </c>
      <c r="H1287" s="247">
        <v>10500</v>
      </c>
      <c r="I1287" s="248">
        <v>10500</v>
      </c>
      <c r="J1287" s="248">
        <v>1</v>
      </c>
      <c r="K1287" s="249">
        <v>2020</v>
      </c>
      <c r="L1287" s="249">
        <v>2020</v>
      </c>
      <c r="M1287" s="250" t="s">
        <v>33</v>
      </c>
    </row>
    <row r="1288" spans="4:13" x14ac:dyDescent="0.35">
      <c r="D1288" s="244" t="s">
        <v>220</v>
      </c>
      <c r="E1288" s="245">
        <v>43959</v>
      </c>
      <c r="F1288" s="245">
        <v>43959</v>
      </c>
      <c r="G1288" s="246" t="s">
        <v>3910</v>
      </c>
      <c r="H1288" s="247">
        <v>6060</v>
      </c>
      <c r="I1288" s="248">
        <v>6060</v>
      </c>
      <c r="J1288" s="248">
        <v>1</v>
      </c>
      <c r="K1288" s="249">
        <v>2020</v>
      </c>
      <c r="L1288" s="249">
        <v>2020</v>
      </c>
      <c r="M1288" s="250" t="s">
        <v>33</v>
      </c>
    </row>
    <row r="1289" spans="4:13" x14ac:dyDescent="0.35">
      <c r="D1289" s="244" t="s">
        <v>222</v>
      </c>
      <c r="E1289" s="245">
        <v>43951</v>
      </c>
      <c r="F1289" s="245">
        <v>43951</v>
      </c>
      <c r="G1289" s="246" t="s">
        <v>3910</v>
      </c>
      <c r="H1289" s="247">
        <v>85900</v>
      </c>
      <c r="I1289" s="248">
        <v>85900</v>
      </c>
      <c r="J1289" s="248">
        <v>1</v>
      </c>
      <c r="K1289" s="249">
        <v>2020</v>
      </c>
      <c r="L1289" s="249">
        <v>2020</v>
      </c>
      <c r="M1289" s="250" t="s">
        <v>33</v>
      </c>
    </row>
    <row r="1290" spans="4:13" x14ac:dyDescent="0.35">
      <c r="D1290" s="244" t="s">
        <v>856</v>
      </c>
      <c r="E1290" s="245">
        <v>43978</v>
      </c>
      <c r="F1290" s="245">
        <v>43978</v>
      </c>
      <c r="G1290" s="246" t="s">
        <v>3910</v>
      </c>
      <c r="H1290" s="247">
        <v>3135</v>
      </c>
      <c r="I1290" s="248">
        <v>3135</v>
      </c>
      <c r="J1290" s="248">
        <v>1</v>
      </c>
      <c r="K1290" s="249">
        <v>2020</v>
      </c>
      <c r="L1290" s="249">
        <v>2020</v>
      </c>
      <c r="M1290" s="250" t="s">
        <v>33</v>
      </c>
    </row>
    <row r="1291" spans="4:13" x14ac:dyDescent="0.35">
      <c r="D1291" s="244" t="s">
        <v>866</v>
      </c>
      <c r="E1291" s="245">
        <v>43832</v>
      </c>
      <c r="F1291" s="245">
        <v>43832</v>
      </c>
      <c r="G1291" s="246" t="s">
        <v>3910</v>
      </c>
      <c r="H1291" s="247">
        <v>20440</v>
      </c>
      <c r="I1291" s="248">
        <v>20440</v>
      </c>
      <c r="J1291" s="248">
        <v>1</v>
      </c>
      <c r="K1291" s="249">
        <v>2020</v>
      </c>
      <c r="L1291" s="249">
        <v>2020</v>
      </c>
      <c r="M1291" s="250" t="s">
        <v>28</v>
      </c>
    </row>
    <row r="1292" spans="4:13" x14ac:dyDescent="0.35">
      <c r="D1292" s="244" t="s">
        <v>869</v>
      </c>
      <c r="E1292" s="245">
        <v>44002</v>
      </c>
      <c r="F1292" s="245">
        <v>44002</v>
      </c>
      <c r="G1292" s="246" t="s">
        <v>3908</v>
      </c>
      <c r="H1292" s="247">
        <v>1000</v>
      </c>
      <c r="I1292" s="248">
        <v>1000</v>
      </c>
      <c r="J1292" s="248">
        <v>1</v>
      </c>
      <c r="K1292" s="249">
        <v>2020</v>
      </c>
      <c r="L1292" s="249">
        <v>2020</v>
      </c>
      <c r="M1292" s="250" t="s">
        <v>33</v>
      </c>
    </row>
    <row r="1293" spans="4:13" x14ac:dyDescent="0.35">
      <c r="D1293" s="244" t="s">
        <v>870</v>
      </c>
      <c r="E1293" s="245">
        <v>43833</v>
      </c>
      <c r="F1293" s="245">
        <v>43833</v>
      </c>
      <c r="G1293" s="246" t="s">
        <v>3910</v>
      </c>
      <c r="H1293" s="247">
        <v>1000000</v>
      </c>
      <c r="I1293" s="248">
        <v>1000000</v>
      </c>
      <c r="J1293" s="248">
        <v>1</v>
      </c>
      <c r="K1293" s="249">
        <v>2020</v>
      </c>
      <c r="L1293" s="249">
        <v>2020</v>
      </c>
      <c r="M1293" s="250" t="s">
        <v>28</v>
      </c>
    </row>
    <row r="1294" spans="4:13" x14ac:dyDescent="0.35">
      <c r="D1294" s="244" t="s">
        <v>888</v>
      </c>
      <c r="E1294" s="245">
        <v>43542</v>
      </c>
      <c r="F1294" s="245">
        <v>43542</v>
      </c>
      <c r="G1294" s="246" t="s">
        <v>3910</v>
      </c>
      <c r="H1294" s="247">
        <v>124700</v>
      </c>
      <c r="I1294" s="248">
        <v>124700</v>
      </c>
      <c r="J1294" s="248">
        <v>1</v>
      </c>
      <c r="K1294" s="249">
        <v>2019</v>
      </c>
      <c r="L1294" s="249">
        <v>2019</v>
      </c>
      <c r="M1294" s="250" t="s">
        <v>681</v>
      </c>
    </row>
    <row r="1295" spans="4:13" x14ac:dyDescent="0.35">
      <c r="D1295" s="244" t="s">
        <v>894</v>
      </c>
      <c r="E1295" s="245">
        <v>43589</v>
      </c>
      <c r="F1295" s="245">
        <v>43589</v>
      </c>
      <c r="G1295" s="246" t="s">
        <v>3910</v>
      </c>
      <c r="H1295" s="247">
        <v>4000</v>
      </c>
      <c r="I1295" s="248">
        <v>4000</v>
      </c>
      <c r="J1295" s="248">
        <v>1</v>
      </c>
      <c r="K1295" s="249">
        <v>2019</v>
      </c>
      <c r="L1295" s="249">
        <v>2019</v>
      </c>
      <c r="M1295" s="250" t="s">
        <v>51</v>
      </c>
    </row>
    <row r="1296" spans="4:13" x14ac:dyDescent="0.35">
      <c r="D1296" s="244" t="s">
        <v>903</v>
      </c>
      <c r="E1296" s="245">
        <v>43655</v>
      </c>
      <c r="F1296" s="245">
        <v>43655</v>
      </c>
      <c r="G1296" s="246" t="s">
        <v>3910</v>
      </c>
      <c r="H1296" s="247">
        <v>10000</v>
      </c>
      <c r="I1296" s="248">
        <v>10000</v>
      </c>
      <c r="J1296" s="248">
        <v>1</v>
      </c>
      <c r="K1296" s="249">
        <v>2019</v>
      </c>
      <c r="L1296" s="249">
        <v>2019</v>
      </c>
      <c r="M1296" s="250" t="s">
        <v>140</v>
      </c>
    </row>
    <row r="1297" spans="4:13" x14ac:dyDescent="0.35">
      <c r="D1297" s="244" t="s">
        <v>905</v>
      </c>
      <c r="E1297" s="245">
        <v>43659</v>
      </c>
      <c r="F1297" s="245">
        <v>43659</v>
      </c>
      <c r="G1297" s="246" t="s">
        <v>3908</v>
      </c>
      <c r="H1297" s="247">
        <v>6920</v>
      </c>
      <c r="I1297" s="248">
        <v>6920</v>
      </c>
      <c r="J1297" s="248">
        <v>1</v>
      </c>
      <c r="K1297" s="249">
        <v>2019</v>
      </c>
      <c r="L1297" s="249">
        <v>2019</v>
      </c>
      <c r="M1297" s="250" t="s">
        <v>140</v>
      </c>
    </row>
    <row r="1298" spans="4:13" x14ac:dyDescent="0.35">
      <c r="D1298" s="244" t="s">
        <v>906</v>
      </c>
      <c r="E1298" s="245">
        <v>43658</v>
      </c>
      <c r="F1298" s="245">
        <v>43658</v>
      </c>
      <c r="G1298" s="246" t="s">
        <v>3910</v>
      </c>
      <c r="H1298" s="247">
        <v>4.8209120075355997E-24</v>
      </c>
      <c r="I1298" s="248">
        <v>4.8209120075355997E-24</v>
      </c>
      <c r="J1298" s="248">
        <v>1</v>
      </c>
      <c r="K1298" s="249">
        <v>2019</v>
      </c>
      <c r="L1298" s="249">
        <v>2019</v>
      </c>
      <c r="M1298" s="250" t="s">
        <v>140</v>
      </c>
    </row>
    <row r="1299" spans="4:13" x14ac:dyDescent="0.35">
      <c r="D1299" s="244" t="s">
        <v>251</v>
      </c>
      <c r="E1299" s="245">
        <v>43674</v>
      </c>
      <c r="F1299" s="245">
        <v>43674</v>
      </c>
      <c r="G1299" s="246" t="s">
        <v>3910</v>
      </c>
      <c r="H1299" s="247">
        <v>313774</v>
      </c>
      <c r="I1299" s="248">
        <v>313774</v>
      </c>
      <c r="J1299" s="248">
        <v>1</v>
      </c>
      <c r="K1299" s="249">
        <v>2019</v>
      </c>
      <c r="L1299" s="249">
        <v>2019</v>
      </c>
      <c r="M1299" s="250" t="s">
        <v>140</v>
      </c>
    </row>
    <row r="1300" spans="4:13" x14ac:dyDescent="0.35">
      <c r="D1300" s="244" t="s">
        <v>916</v>
      </c>
      <c r="E1300" s="245">
        <v>43839</v>
      </c>
      <c r="F1300" s="245">
        <v>43839</v>
      </c>
      <c r="G1300" s="246" t="s">
        <v>3910</v>
      </c>
      <c r="H1300" s="247">
        <v>9480</v>
      </c>
      <c r="I1300" s="248">
        <v>9480</v>
      </c>
      <c r="J1300" s="248">
        <v>1</v>
      </c>
      <c r="K1300" s="249">
        <v>2020</v>
      </c>
      <c r="L1300" s="249">
        <v>2020</v>
      </c>
      <c r="M1300" s="250" t="s">
        <v>28</v>
      </c>
    </row>
    <row r="1301" spans="4:13" x14ac:dyDescent="0.35">
      <c r="D1301" s="244" t="s">
        <v>920</v>
      </c>
      <c r="E1301" s="245">
        <v>43706</v>
      </c>
      <c r="F1301" s="245">
        <v>43706</v>
      </c>
      <c r="G1301" s="246" t="s">
        <v>3910</v>
      </c>
      <c r="H1301" s="247">
        <v>8700</v>
      </c>
      <c r="I1301" s="248">
        <v>8700</v>
      </c>
      <c r="J1301" s="248">
        <v>1</v>
      </c>
      <c r="K1301" s="249">
        <v>2019</v>
      </c>
      <c r="L1301" s="249">
        <v>2019</v>
      </c>
      <c r="M1301" s="250" t="s">
        <v>140</v>
      </c>
    </row>
    <row r="1302" spans="4:13" x14ac:dyDescent="0.35">
      <c r="D1302" s="244" t="s">
        <v>252</v>
      </c>
      <c r="E1302" s="245">
        <v>43728</v>
      </c>
      <c r="F1302" s="245">
        <v>43728</v>
      </c>
      <c r="G1302" s="246" t="s">
        <v>3910</v>
      </c>
      <c r="H1302" s="247">
        <v>154280</v>
      </c>
      <c r="I1302" s="248">
        <v>154280</v>
      </c>
      <c r="J1302" s="248">
        <v>1</v>
      </c>
      <c r="K1302" s="249">
        <v>2019</v>
      </c>
      <c r="L1302" s="249">
        <v>2019</v>
      </c>
      <c r="M1302" s="250" t="s">
        <v>140</v>
      </c>
    </row>
    <row r="1303" spans="4:13" x14ac:dyDescent="0.35">
      <c r="D1303" s="244" t="s">
        <v>941</v>
      </c>
      <c r="E1303" s="245">
        <v>43755</v>
      </c>
      <c r="F1303" s="245">
        <v>43755</v>
      </c>
      <c r="G1303" s="246" t="s">
        <v>3910</v>
      </c>
      <c r="H1303" s="247">
        <v>10000</v>
      </c>
      <c r="I1303" s="248">
        <v>10000</v>
      </c>
      <c r="J1303" s="248">
        <v>1</v>
      </c>
      <c r="K1303" s="249">
        <v>2019</v>
      </c>
      <c r="L1303" s="249">
        <v>2019</v>
      </c>
      <c r="M1303" s="250" t="s">
        <v>25</v>
      </c>
    </row>
    <row r="1304" spans="4:13" x14ac:dyDescent="0.35">
      <c r="D1304" s="244" t="s">
        <v>256</v>
      </c>
      <c r="E1304" s="245">
        <v>43724</v>
      </c>
      <c r="F1304" s="245">
        <v>43724</v>
      </c>
      <c r="G1304" s="246" t="s">
        <v>3910</v>
      </c>
      <c r="H1304" s="247">
        <v>400820</v>
      </c>
      <c r="I1304" s="248">
        <v>400820</v>
      </c>
      <c r="J1304" s="248">
        <v>1</v>
      </c>
      <c r="K1304" s="249">
        <v>2019</v>
      </c>
      <c r="L1304" s="249">
        <v>2019</v>
      </c>
      <c r="M1304" s="250" t="s">
        <v>140</v>
      </c>
    </row>
    <row r="1305" spans="4:13" x14ac:dyDescent="0.35">
      <c r="D1305" s="244" t="s">
        <v>946</v>
      </c>
      <c r="E1305" s="245">
        <v>43770</v>
      </c>
      <c r="F1305" s="245">
        <v>43770</v>
      </c>
      <c r="G1305" s="246" t="s">
        <v>3908</v>
      </c>
      <c r="H1305" s="247">
        <v>9300</v>
      </c>
      <c r="I1305" s="248">
        <v>9300</v>
      </c>
      <c r="J1305" s="248">
        <v>1</v>
      </c>
      <c r="K1305" s="249">
        <v>2019</v>
      </c>
      <c r="L1305" s="249">
        <v>2019</v>
      </c>
      <c r="M1305" s="250" t="s">
        <v>25</v>
      </c>
    </row>
    <row r="1306" spans="4:13" x14ac:dyDescent="0.35">
      <c r="D1306" s="244" t="s">
        <v>947</v>
      </c>
      <c r="E1306" s="245">
        <v>43765</v>
      </c>
      <c r="F1306" s="245">
        <v>43765</v>
      </c>
      <c r="G1306" s="246" t="s">
        <v>3910</v>
      </c>
      <c r="H1306" s="247">
        <v>860</v>
      </c>
      <c r="I1306" s="248">
        <v>860</v>
      </c>
      <c r="J1306" s="248">
        <v>1</v>
      </c>
      <c r="K1306" s="249">
        <v>2019</v>
      </c>
      <c r="L1306" s="249">
        <v>2019</v>
      </c>
      <c r="M1306" s="250" t="s">
        <v>25</v>
      </c>
    </row>
    <row r="1307" spans="4:13" x14ac:dyDescent="0.35">
      <c r="D1307" s="244" t="s">
        <v>955</v>
      </c>
      <c r="E1307" s="245">
        <v>43793</v>
      </c>
      <c r="F1307" s="245">
        <v>43793</v>
      </c>
      <c r="G1307" s="246" t="s">
        <v>3910</v>
      </c>
      <c r="H1307" s="247">
        <v>7100</v>
      </c>
      <c r="I1307" s="248">
        <v>7100</v>
      </c>
      <c r="J1307" s="248">
        <v>1</v>
      </c>
      <c r="K1307" s="249">
        <v>2019</v>
      </c>
      <c r="L1307" s="249">
        <v>2019</v>
      </c>
      <c r="M1307" s="250" t="s">
        <v>25</v>
      </c>
    </row>
    <row r="1308" spans="4:13" x14ac:dyDescent="0.35">
      <c r="D1308" s="244" t="s">
        <v>956</v>
      </c>
      <c r="E1308" s="245">
        <v>43776</v>
      </c>
      <c r="F1308" s="245">
        <v>43776</v>
      </c>
      <c r="G1308" s="246" t="s">
        <v>3910</v>
      </c>
      <c r="H1308" s="247">
        <v>4500</v>
      </c>
      <c r="I1308" s="248">
        <v>4500</v>
      </c>
      <c r="J1308" s="248">
        <v>1</v>
      </c>
      <c r="K1308" s="249">
        <v>2019</v>
      </c>
      <c r="L1308" s="249">
        <v>2019</v>
      </c>
      <c r="M1308" s="250" t="s">
        <v>25</v>
      </c>
    </row>
    <row r="1309" spans="4:13" x14ac:dyDescent="0.35">
      <c r="D1309" s="244" t="s">
        <v>260</v>
      </c>
      <c r="E1309" s="245">
        <v>43698</v>
      </c>
      <c r="F1309" s="245">
        <v>43698</v>
      </c>
      <c r="G1309" s="246" t="s">
        <v>3910</v>
      </c>
      <c r="H1309" s="247">
        <v>99882</v>
      </c>
      <c r="I1309" s="248">
        <v>99882</v>
      </c>
      <c r="J1309" s="248">
        <v>1</v>
      </c>
      <c r="K1309" s="249">
        <v>2019</v>
      </c>
      <c r="L1309" s="249">
        <v>2019</v>
      </c>
      <c r="M1309" s="250" t="s">
        <v>140</v>
      </c>
    </row>
    <row r="1310" spans="4:13" x14ac:dyDescent="0.35">
      <c r="D1310" s="244" t="s">
        <v>261</v>
      </c>
      <c r="E1310" s="245">
        <v>43807</v>
      </c>
      <c r="F1310" s="245">
        <v>43807</v>
      </c>
      <c r="G1310" s="246" t="s">
        <v>3908</v>
      </c>
      <c r="H1310" s="247">
        <v>6980</v>
      </c>
      <c r="I1310" s="248">
        <v>6980</v>
      </c>
      <c r="J1310" s="248">
        <v>1</v>
      </c>
      <c r="K1310" s="249">
        <v>2019</v>
      </c>
      <c r="L1310" s="249">
        <v>2019</v>
      </c>
      <c r="M1310" s="250" t="s">
        <v>25</v>
      </c>
    </row>
    <row r="1311" spans="4:13" x14ac:dyDescent="0.35">
      <c r="D1311" s="244" t="s">
        <v>262</v>
      </c>
      <c r="E1311" s="245">
        <v>43800</v>
      </c>
      <c r="F1311" s="245">
        <v>43800</v>
      </c>
      <c r="G1311" s="246" t="s">
        <v>3910</v>
      </c>
      <c r="H1311" s="247">
        <v>500000</v>
      </c>
      <c r="I1311" s="248">
        <v>500000</v>
      </c>
      <c r="J1311" s="248">
        <v>1</v>
      </c>
      <c r="K1311" s="249">
        <v>2019</v>
      </c>
      <c r="L1311" s="249">
        <v>2019</v>
      </c>
      <c r="M1311" s="250" t="s">
        <v>25</v>
      </c>
    </row>
    <row r="1312" spans="4:13" x14ac:dyDescent="0.35">
      <c r="D1312" s="244" t="s">
        <v>966</v>
      </c>
      <c r="E1312" s="245">
        <v>44023</v>
      </c>
      <c r="F1312" s="245">
        <v>44023</v>
      </c>
      <c r="G1312" s="246" t="s">
        <v>3908</v>
      </c>
      <c r="H1312" s="247">
        <v>6270</v>
      </c>
      <c r="I1312" s="248">
        <v>6270</v>
      </c>
      <c r="J1312" s="248">
        <v>1</v>
      </c>
      <c r="K1312" s="249">
        <v>2020</v>
      </c>
      <c r="L1312" s="249">
        <v>2020</v>
      </c>
      <c r="M1312" s="250" t="s">
        <v>35</v>
      </c>
    </row>
    <row r="1313" spans="4:13" x14ac:dyDescent="0.35">
      <c r="D1313" s="244" t="s">
        <v>987</v>
      </c>
      <c r="E1313" s="245">
        <v>44002</v>
      </c>
      <c r="F1313" s="245">
        <v>44002</v>
      </c>
      <c r="G1313" s="246" t="s">
        <v>3908</v>
      </c>
      <c r="H1313" s="247">
        <v>15000</v>
      </c>
      <c r="I1313" s="248">
        <v>15000</v>
      </c>
      <c r="J1313" s="248">
        <v>1</v>
      </c>
      <c r="K1313" s="249">
        <v>2020</v>
      </c>
      <c r="L1313" s="249">
        <v>2020</v>
      </c>
      <c r="M1313" s="250" t="s">
        <v>33</v>
      </c>
    </row>
    <row r="1314" spans="4:13" x14ac:dyDescent="0.35">
      <c r="D1314" s="244" t="s">
        <v>994</v>
      </c>
      <c r="E1314" s="245">
        <v>44042</v>
      </c>
      <c r="F1314" s="245">
        <v>44042</v>
      </c>
      <c r="G1314" s="246" t="s">
        <v>3908</v>
      </c>
      <c r="H1314" s="247">
        <v>460050</v>
      </c>
      <c r="I1314" s="248">
        <v>460050</v>
      </c>
      <c r="J1314" s="248">
        <v>1</v>
      </c>
      <c r="K1314" s="249">
        <v>2020</v>
      </c>
      <c r="L1314" s="249">
        <v>2020</v>
      </c>
      <c r="M1314" s="250" t="s">
        <v>35</v>
      </c>
    </row>
    <row r="1315" spans="4:13" x14ac:dyDescent="0.35">
      <c r="D1315" s="244" t="s">
        <v>996</v>
      </c>
      <c r="E1315" s="245">
        <v>44051</v>
      </c>
      <c r="F1315" s="245">
        <v>44051</v>
      </c>
      <c r="G1315" s="246" t="s">
        <v>3910</v>
      </c>
      <c r="H1315" s="247">
        <v>8600</v>
      </c>
      <c r="I1315" s="248">
        <v>8600</v>
      </c>
      <c r="J1315" s="248">
        <v>1</v>
      </c>
      <c r="K1315" s="249">
        <v>2020</v>
      </c>
      <c r="L1315" s="249">
        <v>2020</v>
      </c>
      <c r="M1315" s="250" t="s">
        <v>35</v>
      </c>
    </row>
    <row r="1316" spans="4:13" x14ac:dyDescent="0.35">
      <c r="D1316" s="244" t="s">
        <v>290</v>
      </c>
      <c r="E1316" s="245">
        <v>44054</v>
      </c>
      <c r="F1316" s="245">
        <v>44054</v>
      </c>
      <c r="G1316" s="246" t="s">
        <v>3910</v>
      </c>
      <c r="H1316" s="247">
        <v>2668</v>
      </c>
      <c r="I1316" s="248">
        <v>2668</v>
      </c>
      <c r="J1316" s="248">
        <v>1</v>
      </c>
      <c r="K1316" s="249">
        <v>2020</v>
      </c>
      <c r="L1316" s="249">
        <v>2020</v>
      </c>
      <c r="M1316" s="250" t="s">
        <v>35</v>
      </c>
    </row>
    <row r="1317" spans="4:13" x14ac:dyDescent="0.35">
      <c r="D1317" s="244" t="s">
        <v>298</v>
      </c>
      <c r="E1317" s="245">
        <v>44040</v>
      </c>
      <c r="F1317" s="245">
        <v>44040</v>
      </c>
      <c r="G1317" s="246" t="s">
        <v>3910</v>
      </c>
      <c r="H1317" s="247">
        <v>6270</v>
      </c>
      <c r="I1317" s="248">
        <v>6270</v>
      </c>
      <c r="J1317" s="248">
        <v>1</v>
      </c>
      <c r="K1317" s="249">
        <v>2020</v>
      </c>
      <c r="L1317" s="249">
        <v>2020</v>
      </c>
      <c r="M1317" s="250" t="s">
        <v>35</v>
      </c>
    </row>
    <row r="1318" spans="4:13" x14ac:dyDescent="0.35">
      <c r="D1318" s="244" t="s">
        <v>299</v>
      </c>
      <c r="E1318" s="245">
        <v>44055</v>
      </c>
      <c r="F1318" s="245">
        <v>44055</v>
      </c>
      <c r="G1318" s="246" t="s">
        <v>3910</v>
      </c>
      <c r="H1318" s="247">
        <v>92000</v>
      </c>
      <c r="I1318" s="248">
        <v>92000</v>
      </c>
      <c r="J1318" s="248">
        <v>1</v>
      </c>
      <c r="K1318" s="249">
        <v>2020</v>
      </c>
      <c r="L1318" s="249">
        <v>2020</v>
      </c>
      <c r="M1318" s="250" t="s">
        <v>35</v>
      </c>
    </row>
    <row r="1319" spans="4:13" x14ac:dyDescent="0.35">
      <c r="D1319" s="244" t="s">
        <v>301</v>
      </c>
      <c r="E1319" s="245">
        <v>43975</v>
      </c>
      <c r="F1319" s="245">
        <v>43975</v>
      </c>
      <c r="G1319" s="246" t="s">
        <v>3908</v>
      </c>
      <c r="H1319" s="247">
        <v>897000</v>
      </c>
      <c r="I1319" s="248">
        <v>897000</v>
      </c>
      <c r="J1319" s="248">
        <v>1</v>
      </c>
      <c r="K1319" s="249">
        <v>2020</v>
      </c>
      <c r="L1319" s="249">
        <v>2020</v>
      </c>
      <c r="M1319" s="250" t="s">
        <v>33</v>
      </c>
    </row>
    <row r="1320" spans="4:13" x14ac:dyDescent="0.35">
      <c r="D1320" s="244" t="s">
        <v>308</v>
      </c>
      <c r="E1320" s="245">
        <v>43852</v>
      </c>
      <c r="F1320" s="245">
        <v>43852</v>
      </c>
      <c r="G1320" s="246" t="s">
        <v>3908</v>
      </c>
      <c r="H1320" s="247">
        <v>1000000</v>
      </c>
      <c r="I1320" s="248">
        <v>1000000</v>
      </c>
      <c r="J1320" s="248">
        <v>1</v>
      </c>
      <c r="K1320" s="249">
        <v>2020</v>
      </c>
      <c r="L1320" s="249">
        <v>2020</v>
      </c>
      <c r="M1320" s="250" t="s">
        <v>28</v>
      </c>
    </row>
    <row r="1321" spans="4:13" x14ac:dyDescent="0.35">
      <c r="D1321" s="244" t="s">
        <v>1009</v>
      </c>
      <c r="E1321" s="245">
        <v>43809</v>
      </c>
      <c r="F1321" s="245">
        <v>43809</v>
      </c>
      <c r="G1321" s="246" t="s">
        <v>3910</v>
      </c>
      <c r="H1321" s="247">
        <v>8700</v>
      </c>
      <c r="I1321" s="248">
        <v>8700</v>
      </c>
      <c r="J1321" s="248">
        <v>1</v>
      </c>
      <c r="K1321" s="249">
        <v>2019</v>
      </c>
      <c r="L1321" s="249">
        <v>2019</v>
      </c>
      <c r="M1321" s="250" t="s">
        <v>25</v>
      </c>
    </row>
    <row r="1322" spans="4:13" x14ac:dyDescent="0.35">
      <c r="D1322" s="244" t="s">
        <v>323</v>
      </c>
      <c r="E1322" s="245">
        <v>44062</v>
      </c>
      <c r="F1322" s="245">
        <v>44062</v>
      </c>
      <c r="G1322" s="246" t="s">
        <v>3910</v>
      </c>
      <c r="H1322" s="247">
        <v>72000</v>
      </c>
      <c r="I1322" s="248">
        <v>72000</v>
      </c>
      <c r="J1322" s="248">
        <v>1</v>
      </c>
      <c r="K1322" s="249">
        <v>2020</v>
      </c>
      <c r="L1322" s="249">
        <v>2020</v>
      </c>
      <c r="M1322" s="250" t="s">
        <v>35</v>
      </c>
    </row>
    <row r="1323" spans="4:13" x14ac:dyDescent="0.35">
      <c r="D1323" s="244" t="s">
        <v>1023</v>
      </c>
      <c r="E1323" s="245">
        <v>44072</v>
      </c>
      <c r="F1323" s="245">
        <v>44072</v>
      </c>
      <c r="G1323" s="246" t="s">
        <v>3910</v>
      </c>
      <c r="H1323" s="247">
        <v>7000</v>
      </c>
      <c r="I1323" s="248">
        <v>7000</v>
      </c>
      <c r="J1323" s="248">
        <v>1</v>
      </c>
      <c r="K1323" s="249">
        <v>2020</v>
      </c>
      <c r="L1323" s="249">
        <v>2020</v>
      </c>
      <c r="M1323" s="250" t="s">
        <v>35</v>
      </c>
    </row>
    <row r="1324" spans="4:13" x14ac:dyDescent="0.35">
      <c r="D1324" s="244" t="s">
        <v>1025</v>
      </c>
      <c r="E1324" s="245">
        <v>43763</v>
      </c>
      <c r="F1324" s="245">
        <v>43763</v>
      </c>
      <c r="G1324" s="246" t="s">
        <v>3908</v>
      </c>
      <c r="H1324" s="247">
        <v>50000</v>
      </c>
      <c r="I1324" s="248">
        <v>50000</v>
      </c>
      <c r="J1324" s="248">
        <v>1</v>
      </c>
      <c r="K1324" s="249">
        <v>2019</v>
      </c>
      <c r="L1324" s="249">
        <v>2019</v>
      </c>
      <c r="M1324" s="250" t="s">
        <v>25</v>
      </c>
    </row>
    <row r="1325" spans="4:13" x14ac:dyDescent="0.35">
      <c r="D1325" s="244" t="s">
        <v>344</v>
      </c>
      <c r="E1325" s="245">
        <v>44088</v>
      </c>
      <c r="F1325" s="245">
        <v>44088</v>
      </c>
      <c r="G1325" s="246" t="s">
        <v>3908</v>
      </c>
      <c r="H1325" s="247">
        <v>1130</v>
      </c>
      <c r="I1325" s="248">
        <v>1130</v>
      </c>
      <c r="J1325" s="248">
        <v>1</v>
      </c>
      <c r="K1325" s="249">
        <v>2020</v>
      </c>
      <c r="L1325" s="249">
        <v>2020</v>
      </c>
      <c r="M1325" s="250" t="s">
        <v>35</v>
      </c>
    </row>
    <row r="1326" spans="4:13" x14ac:dyDescent="0.35">
      <c r="D1326" s="244" t="s">
        <v>1028</v>
      </c>
      <c r="E1326" s="245">
        <v>44077</v>
      </c>
      <c r="F1326" s="245">
        <v>44077</v>
      </c>
      <c r="G1326" s="246" t="s">
        <v>3910</v>
      </c>
      <c r="H1326" s="247">
        <v>1000</v>
      </c>
      <c r="I1326" s="248">
        <v>1000</v>
      </c>
      <c r="J1326" s="248">
        <v>1</v>
      </c>
      <c r="K1326" s="249">
        <v>2020</v>
      </c>
      <c r="L1326" s="249">
        <v>2020</v>
      </c>
      <c r="M1326" s="250" t="s">
        <v>35</v>
      </c>
    </row>
    <row r="1327" spans="4:13" x14ac:dyDescent="0.35">
      <c r="D1327" s="244" t="s">
        <v>364</v>
      </c>
      <c r="E1327" s="245">
        <v>44104</v>
      </c>
      <c r="F1327" s="245">
        <v>44104</v>
      </c>
      <c r="G1327" s="246" t="s">
        <v>3908</v>
      </c>
      <c r="H1327" s="247">
        <v>8864</v>
      </c>
      <c r="I1327" s="248">
        <v>8864</v>
      </c>
      <c r="J1327" s="248">
        <v>1</v>
      </c>
      <c r="K1327" s="249">
        <v>2020</v>
      </c>
      <c r="L1327" s="249">
        <v>2020</v>
      </c>
      <c r="M1327" s="250" t="s">
        <v>35</v>
      </c>
    </row>
    <row r="1328" spans="4:13" x14ac:dyDescent="0.35">
      <c r="D1328" s="244" t="s">
        <v>1042</v>
      </c>
      <c r="E1328" s="245">
        <v>44109</v>
      </c>
      <c r="F1328" s="245">
        <v>44109</v>
      </c>
      <c r="G1328" s="246" t="s">
        <v>3908</v>
      </c>
      <c r="H1328" s="247">
        <v>1000</v>
      </c>
      <c r="I1328" s="248">
        <v>1000</v>
      </c>
      <c r="J1328" s="248">
        <v>1</v>
      </c>
      <c r="K1328" s="249">
        <v>2020</v>
      </c>
      <c r="L1328" s="249">
        <v>2020</v>
      </c>
      <c r="M1328" s="250" t="s">
        <v>11</v>
      </c>
    </row>
    <row r="1329" spans="4:13" x14ac:dyDescent="0.35">
      <c r="D1329" s="244" t="s">
        <v>371</v>
      </c>
      <c r="E1329" s="245">
        <v>44104</v>
      </c>
      <c r="F1329" s="245">
        <v>44104</v>
      </c>
      <c r="G1329" s="246" t="s">
        <v>3910</v>
      </c>
      <c r="H1329" s="247">
        <v>8550</v>
      </c>
      <c r="I1329" s="248">
        <v>8550</v>
      </c>
      <c r="J1329" s="248">
        <v>1</v>
      </c>
      <c r="K1329" s="249">
        <v>2020</v>
      </c>
      <c r="L1329" s="249">
        <v>2020</v>
      </c>
      <c r="M1329" s="250" t="s">
        <v>35</v>
      </c>
    </row>
    <row r="1330" spans="4:13" x14ac:dyDescent="0.35">
      <c r="D1330" s="244" t="s">
        <v>374</v>
      </c>
      <c r="E1330" s="245">
        <v>44099</v>
      </c>
      <c r="F1330" s="245">
        <v>44099</v>
      </c>
      <c r="G1330" s="246" t="s">
        <v>3910</v>
      </c>
      <c r="H1330" s="247">
        <v>6270</v>
      </c>
      <c r="I1330" s="248">
        <v>6270</v>
      </c>
      <c r="J1330" s="248">
        <v>1</v>
      </c>
      <c r="K1330" s="249">
        <v>2020</v>
      </c>
      <c r="L1330" s="249">
        <v>2020</v>
      </c>
      <c r="M1330" s="250" t="s">
        <v>35</v>
      </c>
    </row>
    <row r="1331" spans="4:13" x14ac:dyDescent="0.35">
      <c r="D1331" s="244" t="s">
        <v>1046</v>
      </c>
      <c r="E1331" s="245">
        <v>43974</v>
      </c>
      <c r="F1331" s="245">
        <v>43974</v>
      </c>
      <c r="G1331" s="246" t="s">
        <v>3908</v>
      </c>
      <c r="H1331" s="247">
        <v>200000</v>
      </c>
      <c r="I1331" s="248">
        <v>200000</v>
      </c>
      <c r="J1331" s="248">
        <v>1</v>
      </c>
      <c r="K1331" s="249">
        <v>2020</v>
      </c>
      <c r="L1331" s="249">
        <v>2020</v>
      </c>
      <c r="M1331" s="250" t="s">
        <v>33</v>
      </c>
    </row>
    <row r="1332" spans="4:13" x14ac:dyDescent="0.35">
      <c r="D1332" s="244" t="s">
        <v>388</v>
      </c>
      <c r="E1332" s="245">
        <v>44121</v>
      </c>
      <c r="F1332" s="245">
        <v>44121</v>
      </c>
      <c r="G1332" s="246" t="s">
        <v>3910</v>
      </c>
      <c r="H1332" s="247">
        <v>9884</v>
      </c>
      <c r="I1332" s="248">
        <v>9884</v>
      </c>
      <c r="J1332" s="248">
        <v>1</v>
      </c>
      <c r="K1332" s="249">
        <v>2020</v>
      </c>
      <c r="L1332" s="249">
        <v>2020</v>
      </c>
      <c r="M1332" s="250" t="s">
        <v>11</v>
      </c>
    </row>
    <row r="1333" spans="4:13" x14ac:dyDescent="0.35">
      <c r="D1333" s="244" t="s">
        <v>1062</v>
      </c>
      <c r="E1333" s="245">
        <v>44125</v>
      </c>
      <c r="F1333" s="245">
        <v>44125</v>
      </c>
      <c r="G1333" s="246" t="s">
        <v>3910</v>
      </c>
      <c r="H1333" s="247">
        <v>146000</v>
      </c>
      <c r="I1333" s="248">
        <v>146000</v>
      </c>
      <c r="J1333" s="248">
        <v>1</v>
      </c>
      <c r="K1333" s="249">
        <v>2020</v>
      </c>
      <c r="L1333" s="249">
        <v>2020</v>
      </c>
      <c r="M1333" s="250" t="s">
        <v>11</v>
      </c>
    </row>
    <row r="1334" spans="4:13" x14ac:dyDescent="0.35">
      <c r="D1334" s="244" t="s">
        <v>1064</v>
      </c>
      <c r="E1334" s="245">
        <v>44120</v>
      </c>
      <c r="F1334" s="245">
        <v>44120</v>
      </c>
      <c r="G1334" s="246" t="s">
        <v>3910</v>
      </c>
      <c r="H1334" s="247">
        <v>1000</v>
      </c>
      <c r="I1334" s="248">
        <v>1000</v>
      </c>
      <c r="J1334" s="248">
        <v>1</v>
      </c>
      <c r="K1334" s="249">
        <v>2020</v>
      </c>
      <c r="L1334" s="249">
        <v>2020</v>
      </c>
      <c r="M1334" s="250" t="s">
        <v>11</v>
      </c>
    </row>
    <row r="1335" spans="4:13" x14ac:dyDescent="0.35">
      <c r="D1335" s="244" t="s">
        <v>397</v>
      </c>
      <c r="E1335" s="245">
        <v>44029</v>
      </c>
      <c r="F1335" s="245">
        <v>44029</v>
      </c>
      <c r="G1335" s="246" t="s">
        <v>3910</v>
      </c>
      <c r="H1335" s="247">
        <v>6380</v>
      </c>
      <c r="I1335" s="248">
        <v>6380</v>
      </c>
      <c r="J1335" s="248">
        <v>1</v>
      </c>
      <c r="K1335" s="249">
        <v>2020</v>
      </c>
      <c r="L1335" s="249">
        <v>2020</v>
      </c>
      <c r="M1335" s="250" t="s">
        <v>35</v>
      </c>
    </row>
    <row r="1336" spans="4:13" x14ac:dyDescent="0.35">
      <c r="D1336" s="244" t="s">
        <v>398</v>
      </c>
      <c r="E1336" s="245">
        <v>44116</v>
      </c>
      <c r="F1336" s="245">
        <v>44116</v>
      </c>
      <c r="G1336" s="246" t="s">
        <v>3908</v>
      </c>
      <c r="H1336" s="247">
        <v>87750</v>
      </c>
      <c r="I1336" s="248">
        <v>87750</v>
      </c>
      <c r="J1336" s="248">
        <v>1</v>
      </c>
      <c r="K1336" s="249">
        <v>2020</v>
      </c>
      <c r="L1336" s="249">
        <v>2020</v>
      </c>
      <c r="M1336" s="250" t="s">
        <v>11</v>
      </c>
    </row>
    <row r="1337" spans="4:13" x14ac:dyDescent="0.35">
      <c r="D1337" s="244" t="s">
        <v>1065</v>
      </c>
      <c r="E1337" s="245">
        <v>43876</v>
      </c>
      <c r="F1337" s="245">
        <v>43876</v>
      </c>
      <c r="G1337" s="246" t="s">
        <v>3910</v>
      </c>
      <c r="H1337" s="247">
        <v>10000</v>
      </c>
      <c r="I1337" s="248">
        <v>10000</v>
      </c>
      <c r="J1337" s="248">
        <v>1</v>
      </c>
      <c r="K1337" s="249">
        <v>2020</v>
      </c>
      <c r="L1337" s="249">
        <v>2020</v>
      </c>
      <c r="M1337" s="250" t="s">
        <v>28</v>
      </c>
    </row>
    <row r="1338" spans="4:13" x14ac:dyDescent="0.35">
      <c r="D1338" s="244" t="s">
        <v>414</v>
      </c>
      <c r="E1338" s="245">
        <v>44133</v>
      </c>
      <c r="F1338" s="245">
        <v>44133</v>
      </c>
      <c r="G1338" s="246" t="s">
        <v>3910</v>
      </c>
      <c r="H1338" s="247">
        <v>113000</v>
      </c>
      <c r="I1338" s="248">
        <v>113000</v>
      </c>
      <c r="J1338" s="248">
        <v>1</v>
      </c>
      <c r="K1338" s="249">
        <v>2020</v>
      </c>
      <c r="L1338" s="249">
        <v>2020</v>
      </c>
      <c r="M1338" s="250" t="s">
        <v>11</v>
      </c>
    </row>
    <row r="1339" spans="4:13" x14ac:dyDescent="0.35">
      <c r="D1339" s="244" t="s">
        <v>415</v>
      </c>
      <c r="E1339" s="245">
        <v>44134</v>
      </c>
      <c r="F1339" s="245">
        <v>44134</v>
      </c>
      <c r="G1339" s="246" t="s">
        <v>3910</v>
      </c>
      <c r="H1339" s="247">
        <v>6270</v>
      </c>
      <c r="I1339" s="248">
        <v>6270</v>
      </c>
      <c r="J1339" s="248">
        <v>1</v>
      </c>
      <c r="K1339" s="249">
        <v>2020</v>
      </c>
      <c r="L1339" s="249">
        <v>2020</v>
      </c>
      <c r="M1339" s="250" t="s">
        <v>11</v>
      </c>
    </row>
    <row r="1340" spans="4:13" x14ac:dyDescent="0.35">
      <c r="D1340" s="244" t="s">
        <v>1079</v>
      </c>
      <c r="E1340" s="245">
        <v>44130</v>
      </c>
      <c r="F1340" s="245">
        <v>44130</v>
      </c>
      <c r="G1340" s="246" t="s">
        <v>3910</v>
      </c>
      <c r="H1340" s="247">
        <v>200000</v>
      </c>
      <c r="I1340" s="248">
        <v>200000</v>
      </c>
      <c r="J1340" s="248">
        <v>1</v>
      </c>
      <c r="K1340" s="249">
        <v>2020</v>
      </c>
      <c r="L1340" s="249">
        <v>2020</v>
      </c>
      <c r="M1340" s="250" t="s">
        <v>11</v>
      </c>
    </row>
    <row r="1341" spans="4:13" x14ac:dyDescent="0.35">
      <c r="D1341" s="244" t="s">
        <v>426</v>
      </c>
      <c r="E1341" s="245">
        <v>44145</v>
      </c>
      <c r="F1341" s="245">
        <v>44145</v>
      </c>
      <c r="G1341" s="246" t="s">
        <v>3910</v>
      </c>
      <c r="H1341" s="247">
        <v>144000</v>
      </c>
      <c r="I1341" s="248">
        <v>144000</v>
      </c>
      <c r="J1341" s="248">
        <v>1</v>
      </c>
      <c r="K1341" s="249">
        <v>2020</v>
      </c>
      <c r="L1341" s="249">
        <v>2020</v>
      </c>
      <c r="M1341" s="250" t="s">
        <v>11</v>
      </c>
    </row>
    <row r="1342" spans="4:13" x14ac:dyDescent="0.35">
      <c r="D1342" s="244" t="s">
        <v>1084</v>
      </c>
      <c r="E1342" s="245">
        <v>44141</v>
      </c>
      <c r="F1342" s="245">
        <v>44141</v>
      </c>
      <c r="G1342" s="246" t="s">
        <v>3910</v>
      </c>
      <c r="H1342" s="247">
        <v>190000</v>
      </c>
      <c r="I1342" s="248">
        <v>190000</v>
      </c>
      <c r="J1342" s="248">
        <v>1</v>
      </c>
      <c r="K1342" s="249">
        <v>2020</v>
      </c>
      <c r="L1342" s="249">
        <v>2020</v>
      </c>
      <c r="M1342" s="250" t="s">
        <v>11</v>
      </c>
    </row>
    <row r="1343" spans="4:13" x14ac:dyDescent="0.35">
      <c r="D1343" s="244" t="s">
        <v>428</v>
      </c>
      <c r="E1343" s="245">
        <v>44140</v>
      </c>
      <c r="F1343" s="245">
        <v>44140</v>
      </c>
      <c r="G1343" s="246" t="s">
        <v>3910</v>
      </c>
      <c r="H1343" s="247">
        <v>8550</v>
      </c>
      <c r="I1343" s="248">
        <v>8550</v>
      </c>
      <c r="J1343" s="248">
        <v>1</v>
      </c>
      <c r="K1343" s="249">
        <v>2020</v>
      </c>
      <c r="L1343" s="249">
        <v>2020</v>
      </c>
      <c r="M1343" s="250" t="s">
        <v>11</v>
      </c>
    </row>
    <row r="1344" spans="4:13" x14ac:dyDescent="0.35">
      <c r="D1344" s="244" t="s">
        <v>1085</v>
      </c>
      <c r="E1344" s="245">
        <v>44138</v>
      </c>
      <c r="F1344" s="245">
        <v>44138</v>
      </c>
      <c r="G1344" s="246" t="s">
        <v>3910</v>
      </c>
      <c r="H1344" s="247">
        <v>8550</v>
      </c>
      <c r="I1344" s="248">
        <v>8550</v>
      </c>
      <c r="J1344" s="248">
        <v>1</v>
      </c>
      <c r="K1344" s="249">
        <v>2020</v>
      </c>
      <c r="L1344" s="249">
        <v>2020</v>
      </c>
      <c r="M1344" s="250" t="s">
        <v>11</v>
      </c>
    </row>
    <row r="1345" spans="4:13" x14ac:dyDescent="0.35">
      <c r="D1345" s="244" t="s">
        <v>431</v>
      </c>
      <c r="E1345" s="245">
        <v>44146</v>
      </c>
      <c r="F1345" s="245">
        <v>44146</v>
      </c>
      <c r="G1345" s="246" t="s">
        <v>3910</v>
      </c>
      <c r="H1345" s="247">
        <v>8590</v>
      </c>
      <c r="I1345" s="248">
        <v>8590</v>
      </c>
      <c r="J1345" s="248">
        <v>1</v>
      </c>
      <c r="K1345" s="249">
        <v>2020</v>
      </c>
      <c r="L1345" s="249">
        <v>2020</v>
      </c>
      <c r="M1345" s="250" t="s">
        <v>11</v>
      </c>
    </row>
    <row r="1346" spans="4:13" x14ac:dyDescent="0.35">
      <c r="D1346" s="244" t="s">
        <v>433</v>
      </c>
      <c r="E1346" s="245">
        <v>44147</v>
      </c>
      <c r="F1346" s="245">
        <v>44147</v>
      </c>
      <c r="G1346" s="246" t="s">
        <v>3910</v>
      </c>
      <c r="H1346" s="247">
        <v>8780</v>
      </c>
      <c r="I1346" s="248">
        <v>8780</v>
      </c>
      <c r="J1346" s="248">
        <v>1</v>
      </c>
      <c r="K1346" s="249">
        <v>2020</v>
      </c>
      <c r="L1346" s="249">
        <v>2020</v>
      </c>
      <c r="M1346" s="250" t="s">
        <v>11</v>
      </c>
    </row>
    <row r="1347" spans="4:13" x14ac:dyDescent="0.35">
      <c r="D1347" s="244" t="s">
        <v>1089</v>
      </c>
      <c r="E1347" s="245">
        <v>44147</v>
      </c>
      <c r="F1347" s="245">
        <v>44147</v>
      </c>
      <c r="G1347" s="246" t="s">
        <v>3910</v>
      </c>
      <c r="H1347" s="247">
        <v>10374</v>
      </c>
      <c r="I1347" s="248">
        <v>10374</v>
      </c>
      <c r="J1347" s="248">
        <v>1</v>
      </c>
      <c r="K1347" s="249">
        <v>2020</v>
      </c>
      <c r="L1347" s="249">
        <v>2020</v>
      </c>
      <c r="M1347" s="250" t="s">
        <v>11</v>
      </c>
    </row>
    <row r="1348" spans="4:13" x14ac:dyDescent="0.35">
      <c r="D1348" s="244" t="s">
        <v>1091</v>
      </c>
      <c r="E1348" s="245">
        <v>44079</v>
      </c>
      <c r="F1348" s="245">
        <v>44079</v>
      </c>
      <c r="G1348" s="246" t="s">
        <v>3910</v>
      </c>
      <c r="H1348" s="247">
        <v>89000</v>
      </c>
      <c r="I1348" s="248">
        <v>89000</v>
      </c>
      <c r="J1348" s="248">
        <v>1</v>
      </c>
      <c r="K1348" s="249">
        <v>2020</v>
      </c>
      <c r="L1348" s="249">
        <v>2020</v>
      </c>
      <c r="M1348" s="250" t="s">
        <v>35</v>
      </c>
    </row>
    <row r="1349" spans="4:13" x14ac:dyDescent="0.35">
      <c r="D1349" s="244" t="s">
        <v>435</v>
      </c>
      <c r="E1349" s="245">
        <v>44109</v>
      </c>
      <c r="F1349" s="245">
        <v>44109</v>
      </c>
      <c r="G1349" s="246" t="s">
        <v>3908</v>
      </c>
      <c r="H1349" s="247">
        <v>120690</v>
      </c>
      <c r="I1349" s="248">
        <v>120690</v>
      </c>
      <c r="J1349" s="248">
        <v>1</v>
      </c>
      <c r="K1349" s="249">
        <v>2020</v>
      </c>
      <c r="L1349" s="249">
        <v>2020</v>
      </c>
      <c r="M1349" s="250" t="s">
        <v>11</v>
      </c>
    </row>
    <row r="1350" spans="4:13" x14ac:dyDescent="0.35">
      <c r="D1350" s="244" t="s">
        <v>1097</v>
      </c>
      <c r="E1350" s="245">
        <v>44148</v>
      </c>
      <c r="F1350" s="245">
        <v>44148</v>
      </c>
      <c r="G1350" s="246" t="s">
        <v>3910</v>
      </c>
      <c r="H1350" s="247">
        <v>644920</v>
      </c>
      <c r="I1350" s="248">
        <v>644920</v>
      </c>
      <c r="J1350" s="248">
        <v>1</v>
      </c>
      <c r="K1350" s="249">
        <v>2020</v>
      </c>
      <c r="L1350" s="249">
        <v>2020</v>
      </c>
      <c r="M1350" s="250" t="s">
        <v>11</v>
      </c>
    </row>
    <row r="1351" spans="4:13" x14ac:dyDescent="0.35">
      <c r="D1351" s="244" t="s">
        <v>449</v>
      </c>
      <c r="E1351" s="245">
        <v>44150</v>
      </c>
      <c r="F1351" s="245">
        <v>44150</v>
      </c>
      <c r="G1351" s="246" t="s">
        <v>3910</v>
      </c>
      <c r="H1351" s="247">
        <v>9000</v>
      </c>
      <c r="I1351" s="248">
        <v>9000</v>
      </c>
      <c r="J1351" s="248">
        <v>1</v>
      </c>
      <c r="K1351" s="249">
        <v>2020</v>
      </c>
      <c r="L1351" s="249">
        <v>2020</v>
      </c>
      <c r="M1351" s="250" t="s">
        <v>11</v>
      </c>
    </row>
    <row r="1352" spans="4:13" x14ac:dyDescent="0.35">
      <c r="D1352" s="244" t="s">
        <v>1105</v>
      </c>
      <c r="E1352" s="245">
        <v>44153</v>
      </c>
      <c r="F1352" s="245">
        <v>44153</v>
      </c>
      <c r="G1352" s="246" t="s">
        <v>3910</v>
      </c>
      <c r="H1352" s="247">
        <v>7000</v>
      </c>
      <c r="I1352" s="248">
        <v>7000</v>
      </c>
      <c r="J1352" s="248">
        <v>1</v>
      </c>
      <c r="K1352" s="249">
        <v>2020</v>
      </c>
      <c r="L1352" s="249">
        <v>2020</v>
      </c>
      <c r="M1352" s="250" t="s">
        <v>11</v>
      </c>
    </row>
    <row r="1353" spans="4:13" x14ac:dyDescent="0.35">
      <c r="D1353" s="244" t="s">
        <v>457</v>
      </c>
      <c r="E1353" s="245">
        <v>44128</v>
      </c>
      <c r="F1353" s="245">
        <v>44128</v>
      </c>
      <c r="G1353" s="246" t="s">
        <v>3908</v>
      </c>
      <c r="H1353" s="247">
        <v>860077</v>
      </c>
      <c r="I1353" s="248">
        <v>860077</v>
      </c>
      <c r="J1353" s="248">
        <v>1</v>
      </c>
      <c r="K1353" s="249">
        <v>2020</v>
      </c>
      <c r="L1353" s="249">
        <v>2020</v>
      </c>
      <c r="M1353" s="250" t="s">
        <v>11</v>
      </c>
    </row>
    <row r="1354" spans="4:13" x14ac:dyDescent="0.35">
      <c r="D1354" s="244" t="s">
        <v>1109</v>
      </c>
      <c r="E1354" s="245">
        <v>44161</v>
      </c>
      <c r="F1354" s="245">
        <v>44161</v>
      </c>
      <c r="G1354" s="246" t="s">
        <v>3910</v>
      </c>
      <c r="H1354" s="247">
        <v>120000</v>
      </c>
      <c r="I1354" s="248">
        <v>120000</v>
      </c>
      <c r="J1354" s="248">
        <v>1</v>
      </c>
      <c r="K1354" s="249">
        <v>2020</v>
      </c>
      <c r="L1354" s="249">
        <v>2020</v>
      </c>
      <c r="M1354" s="250" t="s">
        <v>11</v>
      </c>
    </row>
    <row r="1355" spans="4:13" x14ac:dyDescent="0.35">
      <c r="D1355" s="244" t="s">
        <v>465</v>
      </c>
      <c r="E1355" s="245">
        <v>44157</v>
      </c>
      <c r="F1355" s="245">
        <v>44157</v>
      </c>
      <c r="G1355" s="246" t="s">
        <v>3910</v>
      </c>
      <c r="H1355" s="247">
        <v>8500</v>
      </c>
      <c r="I1355" s="248">
        <v>8500</v>
      </c>
      <c r="J1355" s="248">
        <v>1</v>
      </c>
      <c r="K1355" s="249">
        <v>2020</v>
      </c>
      <c r="L1355" s="249">
        <v>2020</v>
      </c>
      <c r="M1355" s="250" t="s">
        <v>11</v>
      </c>
    </row>
    <row r="1356" spans="4:13" x14ac:dyDescent="0.35">
      <c r="D1356" s="244" t="s">
        <v>466</v>
      </c>
      <c r="E1356" s="245">
        <v>44164</v>
      </c>
      <c r="F1356" s="245">
        <v>44164</v>
      </c>
      <c r="G1356" s="246" t="s">
        <v>3908</v>
      </c>
      <c r="H1356" s="247">
        <v>366650</v>
      </c>
      <c r="I1356" s="248">
        <v>366650</v>
      </c>
      <c r="J1356" s="248">
        <v>1</v>
      </c>
      <c r="K1356" s="249">
        <v>2020</v>
      </c>
      <c r="L1356" s="249">
        <v>2020</v>
      </c>
      <c r="M1356" s="250" t="s">
        <v>11</v>
      </c>
    </row>
    <row r="1357" spans="4:13" x14ac:dyDescent="0.35">
      <c r="D1357" s="244" t="s">
        <v>468</v>
      </c>
      <c r="E1357" s="245">
        <v>44148</v>
      </c>
      <c r="F1357" s="245">
        <v>44148</v>
      </c>
      <c r="G1357" s="246" t="s">
        <v>3908</v>
      </c>
      <c r="H1357" s="247">
        <v>9880</v>
      </c>
      <c r="I1357" s="248">
        <v>9880</v>
      </c>
      <c r="J1357" s="248">
        <v>1</v>
      </c>
      <c r="K1357" s="249">
        <v>2020</v>
      </c>
      <c r="L1357" s="249">
        <v>2020</v>
      </c>
      <c r="M1357" s="250" t="s">
        <v>11</v>
      </c>
    </row>
    <row r="1358" spans="4:13" x14ac:dyDescent="0.35">
      <c r="D1358" s="244" t="s">
        <v>469</v>
      </c>
      <c r="E1358" s="245">
        <v>44161</v>
      </c>
      <c r="F1358" s="245">
        <v>44161</v>
      </c>
      <c r="G1358" s="246" t="s">
        <v>3910</v>
      </c>
      <c r="H1358" s="247">
        <v>300129</v>
      </c>
      <c r="I1358" s="248">
        <v>300129</v>
      </c>
      <c r="J1358" s="248">
        <v>1</v>
      </c>
      <c r="K1358" s="249">
        <v>2020</v>
      </c>
      <c r="L1358" s="249">
        <v>2020</v>
      </c>
      <c r="M1358" s="250" t="s">
        <v>11</v>
      </c>
    </row>
    <row r="1359" spans="4:13" x14ac:dyDescent="0.35">
      <c r="D1359" s="244" t="s">
        <v>1115</v>
      </c>
      <c r="E1359" s="245">
        <v>44164</v>
      </c>
      <c r="F1359" s="245">
        <v>44164</v>
      </c>
      <c r="G1359" s="246" t="s">
        <v>3910</v>
      </c>
      <c r="H1359" s="247">
        <v>9256</v>
      </c>
      <c r="I1359" s="248">
        <v>9256</v>
      </c>
      <c r="J1359" s="248">
        <v>1</v>
      </c>
      <c r="K1359" s="249">
        <v>2020</v>
      </c>
      <c r="L1359" s="249">
        <v>2020</v>
      </c>
      <c r="M1359" s="250" t="s">
        <v>11</v>
      </c>
    </row>
    <row r="1360" spans="4:13" x14ac:dyDescent="0.35">
      <c r="D1360" s="244" t="s">
        <v>472</v>
      </c>
      <c r="E1360" s="245">
        <v>44169</v>
      </c>
      <c r="F1360" s="245">
        <v>44169</v>
      </c>
      <c r="G1360" s="246" t="s">
        <v>3910</v>
      </c>
      <c r="H1360" s="247">
        <v>120470</v>
      </c>
      <c r="I1360" s="248">
        <v>120470</v>
      </c>
      <c r="J1360" s="248">
        <v>1</v>
      </c>
      <c r="K1360" s="249">
        <v>2020</v>
      </c>
      <c r="L1360" s="249">
        <v>2020</v>
      </c>
      <c r="M1360" s="250" t="s">
        <v>11</v>
      </c>
    </row>
    <row r="1361" spans="4:13" x14ac:dyDescent="0.35">
      <c r="D1361" s="244" t="s">
        <v>1118</v>
      </c>
      <c r="E1361" s="245">
        <v>43792</v>
      </c>
      <c r="F1361" s="245">
        <v>43792</v>
      </c>
      <c r="G1361" s="246" t="s">
        <v>3910</v>
      </c>
      <c r="H1361" s="247">
        <v>139528</v>
      </c>
      <c r="I1361" s="248">
        <v>139528</v>
      </c>
      <c r="J1361" s="248">
        <v>1</v>
      </c>
      <c r="K1361" s="249">
        <v>2019</v>
      </c>
      <c r="L1361" s="249">
        <v>2019</v>
      </c>
      <c r="M1361" s="250" t="s">
        <v>25</v>
      </c>
    </row>
    <row r="1362" spans="4:13" x14ac:dyDescent="0.35">
      <c r="D1362" s="244" t="s">
        <v>493</v>
      </c>
      <c r="E1362" s="245">
        <v>44169</v>
      </c>
      <c r="F1362" s="245">
        <v>44169</v>
      </c>
      <c r="G1362" s="246" t="s">
        <v>3910</v>
      </c>
      <c r="H1362" s="247">
        <v>7270</v>
      </c>
      <c r="I1362" s="248">
        <v>7270</v>
      </c>
      <c r="J1362" s="248">
        <v>0</v>
      </c>
      <c r="K1362" s="249">
        <v>2020</v>
      </c>
      <c r="L1362" s="249">
        <v>2020</v>
      </c>
      <c r="M1362" s="250" t="s">
        <v>11</v>
      </c>
    </row>
    <row r="1363" spans="4:13" x14ac:dyDescent="0.35">
      <c r="D1363" s="244" t="s">
        <v>1123</v>
      </c>
      <c r="E1363" s="245">
        <v>44034</v>
      </c>
      <c r="F1363" s="245">
        <v>44034</v>
      </c>
      <c r="G1363" s="246" t="s">
        <v>3910</v>
      </c>
      <c r="H1363" s="247">
        <v>500000</v>
      </c>
      <c r="I1363" s="248">
        <v>500000</v>
      </c>
      <c r="J1363" s="248">
        <v>1</v>
      </c>
      <c r="K1363" s="249">
        <v>2020</v>
      </c>
      <c r="L1363" s="249">
        <v>2020</v>
      </c>
      <c r="M1363" s="250" t="s">
        <v>35</v>
      </c>
    </row>
    <row r="1364" spans="4:13" x14ac:dyDescent="0.35">
      <c r="D1364" s="244" t="s">
        <v>500</v>
      </c>
      <c r="E1364" s="245">
        <v>44157</v>
      </c>
      <c r="F1364" s="245">
        <v>44157</v>
      </c>
      <c r="G1364" s="246" t="s">
        <v>3908</v>
      </c>
      <c r="H1364" s="247">
        <v>873906</v>
      </c>
      <c r="I1364" s="248">
        <v>873906</v>
      </c>
      <c r="J1364" s="248">
        <v>1</v>
      </c>
      <c r="K1364" s="249">
        <v>2020</v>
      </c>
      <c r="L1364" s="249">
        <v>2020</v>
      </c>
      <c r="M1364" s="250" t="s">
        <v>11</v>
      </c>
    </row>
    <row r="1365" spans="4:13" x14ac:dyDescent="0.35">
      <c r="D1365" s="244" t="s">
        <v>1132</v>
      </c>
      <c r="E1365" s="245">
        <v>44177</v>
      </c>
      <c r="F1365" s="245">
        <v>44177</v>
      </c>
      <c r="G1365" s="246" t="s">
        <v>3910</v>
      </c>
      <c r="H1365" s="247">
        <v>2320</v>
      </c>
      <c r="I1365" s="248">
        <v>2320</v>
      </c>
      <c r="J1365" s="248">
        <v>1</v>
      </c>
      <c r="K1365" s="249">
        <v>2020</v>
      </c>
      <c r="L1365" s="249">
        <v>2020</v>
      </c>
      <c r="M1365" s="250" t="s">
        <v>11</v>
      </c>
    </row>
    <row r="1366" spans="4:13" x14ac:dyDescent="0.35">
      <c r="D1366" s="244" t="s">
        <v>1138</v>
      </c>
      <c r="E1366" s="245">
        <v>44185</v>
      </c>
      <c r="F1366" s="245">
        <v>44185</v>
      </c>
      <c r="G1366" s="246" t="s">
        <v>3908</v>
      </c>
      <c r="H1366" s="247">
        <v>163140</v>
      </c>
      <c r="I1366" s="248">
        <v>163140</v>
      </c>
      <c r="J1366" s="248">
        <v>1</v>
      </c>
      <c r="K1366" s="249">
        <v>2020</v>
      </c>
      <c r="L1366" s="249">
        <v>2020</v>
      </c>
      <c r="M1366" s="250" t="s">
        <v>11</v>
      </c>
    </row>
    <row r="1367" spans="4:13" x14ac:dyDescent="0.35">
      <c r="D1367" s="244" t="s">
        <v>1140</v>
      </c>
      <c r="E1367" s="245">
        <v>44186</v>
      </c>
      <c r="F1367" s="245">
        <v>44186</v>
      </c>
      <c r="G1367" s="246" t="s">
        <v>3908</v>
      </c>
      <c r="H1367" s="247">
        <v>9280</v>
      </c>
      <c r="I1367" s="248">
        <v>9280</v>
      </c>
      <c r="J1367" s="248">
        <v>1</v>
      </c>
      <c r="K1367" s="249">
        <v>2020</v>
      </c>
      <c r="L1367" s="249">
        <v>2020</v>
      </c>
      <c r="M1367" s="250" t="s">
        <v>11</v>
      </c>
    </row>
    <row r="1368" spans="4:13" x14ac:dyDescent="0.35">
      <c r="D1368" s="244" t="s">
        <v>513</v>
      </c>
      <c r="E1368" s="245">
        <v>44192</v>
      </c>
      <c r="F1368" s="245">
        <v>44192</v>
      </c>
      <c r="G1368" s="246" t="s">
        <v>3910</v>
      </c>
      <c r="H1368" s="247">
        <v>6380</v>
      </c>
      <c r="I1368" s="248">
        <v>6380</v>
      </c>
      <c r="J1368" s="248">
        <v>1</v>
      </c>
      <c r="K1368" s="249">
        <v>2020</v>
      </c>
      <c r="L1368" s="249">
        <v>2020</v>
      </c>
      <c r="M1368" s="250" t="s">
        <v>11</v>
      </c>
    </row>
    <row r="1369" spans="4:13" x14ac:dyDescent="0.35">
      <c r="D1369" s="244" t="s">
        <v>514</v>
      </c>
      <c r="E1369" s="245">
        <v>44183</v>
      </c>
      <c r="F1369" s="245">
        <v>44183</v>
      </c>
      <c r="G1369" s="246" t="s">
        <v>3910</v>
      </c>
      <c r="H1369" s="247">
        <v>8590</v>
      </c>
      <c r="I1369" s="248">
        <v>8590</v>
      </c>
      <c r="J1369" s="248">
        <v>1</v>
      </c>
      <c r="K1369" s="249">
        <v>2020</v>
      </c>
      <c r="L1369" s="249">
        <v>2020</v>
      </c>
      <c r="M1369" s="250" t="s">
        <v>11</v>
      </c>
    </row>
    <row r="1370" spans="4:13" x14ac:dyDescent="0.35">
      <c r="D1370" s="244" t="s">
        <v>520</v>
      </c>
      <c r="E1370" s="245">
        <v>44187</v>
      </c>
      <c r="F1370" s="245">
        <v>44187</v>
      </c>
      <c r="G1370" s="246" t="s">
        <v>3910</v>
      </c>
      <c r="H1370" s="247">
        <v>1002020</v>
      </c>
      <c r="I1370" s="248">
        <v>1002020</v>
      </c>
      <c r="J1370" s="248">
        <v>1</v>
      </c>
      <c r="K1370" s="249">
        <v>2020</v>
      </c>
      <c r="L1370" s="249">
        <v>2020</v>
      </c>
      <c r="M1370" s="250" t="s">
        <v>11</v>
      </c>
    </row>
    <row r="1371" spans="4:13" x14ac:dyDescent="0.35">
      <c r="D1371" s="244" t="s">
        <v>196</v>
      </c>
      <c r="E1371" s="245">
        <v>44129</v>
      </c>
      <c r="F1371" s="245">
        <v>44129</v>
      </c>
      <c r="G1371" s="246" t="s">
        <v>4238</v>
      </c>
      <c r="H1371" s="247">
        <v>23768</v>
      </c>
      <c r="I1371" s="248">
        <v>23768</v>
      </c>
      <c r="J1371" s="248">
        <v>1</v>
      </c>
      <c r="K1371" s="249">
        <v>2020</v>
      </c>
      <c r="L1371" s="249">
        <v>2020</v>
      </c>
      <c r="M1371" s="250" t="s">
        <v>11</v>
      </c>
    </row>
    <row r="1372" spans="4:13" x14ac:dyDescent="0.35">
      <c r="D1372" s="244" t="s">
        <v>198</v>
      </c>
      <c r="E1372" s="245">
        <v>44133</v>
      </c>
      <c r="F1372" s="245">
        <v>44133</v>
      </c>
      <c r="G1372" s="246" t="s">
        <v>3910</v>
      </c>
      <c r="H1372" s="247">
        <v>9000</v>
      </c>
      <c r="I1372" s="248">
        <v>9000</v>
      </c>
      <c r="J1372" s="248">
        <v>1</v>
      </c>
      <c r="K1372" s="249">
        <v>2020</v>
      </c>
      <c r="L1372" s="249">
        <v>2020</v>
      </c>
      <c r="M1372" s="250" t="s">
        <v>11</v>
      </c>
    </row>
    <row r="1373" spans="4:13" x14ac:dyDescent="0.35">
      <c r="D1373" s="244" t="s">
        <v>814</v>
      </c>
      <c r="E1373" s="245">
        <v>44135</v>
      </c>
      <c r="F1373" s="245">
        <v>44135</v>
      </c>
      <c r="G1373" s="246" t="s">
        <v>3908</v>
      </c>
      <c r="H1373" s="247">
        <v>150000</v>
      </c>
      <c r="I1373" s="248">
        <v>150000</v>
      </c>
      <c r="J1373" s="248">
        <v>1</v>
      </c>
      <c r="K1373" s="249">
        <v>2020</v>
      </c>
      <c r="L1373" s="249">
        <v>2020</v>
      </c>
      <c r="M1373" s="250" t="s">
        <v>11</v>
      </c>
    </row>
    <row r="1374" spans="4:13" x14ac:dyDescent="0.35">
      <c r="D1374" s="244" t="s">
        <v>819</v>
      </c>
      <c r="E1374" s="245">
        <v>44145</v>
      </c>
      <c r="F1374" s="245">
        <v>44145</v>
      </c>
      <c r="G1374" s="246" t="s">
        <v>3910</v>
      </c>
      <c r="H1374" s="247">
        <v>6270</v>
      </c>
      <c r="I1374" s="248">
        <v>6270</v>
      </c>
      <c r="J1374" s="248">
        <v>1</v>
      </c>
      <c r="K1374" s="249">
        <v>2020</v>
      </c>
      <c r="L1374" s="249">
        <v>2020</v>
      </c>
      <c r="M1374" s="250" t="s">
        <v>11</v>
      </c>
    </row>
    <row r="1375" spans="4:13" x14ac:dyDescent="0.35">
      <c r="D1375" s="244" t="s">
        <v>209</v>
      </c>
      <c r="E1375" s="245">
        <v>44156</v>
      </c>
      <c r="F1375" s="245">
        <v>44156</v>
      </c>
      <c r="G1375" s="246" t="s">
        <v>3908</v>
      </c>
      <c r="H1375" s="247">
        <v>8550</v>
      </c>
      <c r="I1375" s="248">
        <v>8550</v>
      </c>
      <c r="J1375" s="248">
        <v>1</v>
      </c>
      <c r="K1375" s="249">
        <v>2020</v>
      </c>
      <c r="L1375" s="249">
        <v>2020</v>
      </c>
      <c r="M1375" s="250" t="s">
        <v>11</v>
      </c>
    </row>
    <row r="1376" spans="4:13" x14ac:dyDescent="0.35">
      <c r="D1376" s="244" t="s">
        <v>212</v>
      </c>
      <c r="E1376" s="245">
        <v>44160</v>
      </c>
      <c r="F1376" s="245">
        <v>44160</v>
      </c>
      <c r="G1376" s="246" t="s">
        <v>3910</v>
      </c>
      <c r="H1376" s="247">
        <v>27300</v>
      </c>
      <c r="I1376" s="248">
        <v>27300</v>
      </c>
      <c r="J1376" s="248">
        <v>1</v>
      </c>
      <c r="K1376" s="249">
        <v>2020</v>
      </c>
      <c r="L1376" s="249">
        <v>2020</v>
      </c>
      <c r="M1376" s="250" t="s">
        <v>11</v>
      </c>
    </row>
    <row r="1377" spans="4:13" x14ac:dyDescent="0.35">
      <c r="D1377" s="244" t="s">
        <v>213</v>
      </c>
      <c r="E1377" s="245">
        <v>44160</v>
      </c>
      <c r="F1377" s="245">
        <v>44160</v>
      </c>
      <c r="G1377" s="246" t="s">
        <v>3908</v>
      </c>
      <c r="H1377" s="247">
        <v>8590</v>
      </c>
      <c r="I1377" s="248">
        <v>8590</v>
      </c>
      <c r="J1377" s="248">
        <v>1</v>
      </c>
      <c r="K1377" s="249">
        <v>2020</v>
      </c>
      <c r="L1377" s="249">
        <v>2020</v>
      </c>
      <c r="M1377" s="250" t="s">
        <v>11</v>
      </c>
    </row>
    <row r="1378" spans="4:13" x14ac:dyDescent="0.35">
      <c r="D1378" s="244" t="s">
        <v>1150</v>
      </c>
      <c r="E1378" s="245">
        <v>44163</v>
      </c>
      <c r="F1378" s="245">
        <v>44163</v>
      </c>
      <c r="G1378" s="246" t="s">
        <v>3910</v>
      </c>
      <c r="H1378" s="247">
        <v>8590</v>
      </c>
      <c r="I1378" s="248">
        <v>8590</v>
      </c>
      <c r="J1378" s="248">
        <v>1</v>
      </c>
      <c r="K1378" s="249">
        <v>2020</v>
      </c>
      <c r="L1378" s="249">
        <v>2020</v>
      </c>
      <c r="M1378" s="250" t="s">
        <v>11</v>
      </c>
    </row>
    <row r="1379" spans="4:13" x14ac:dyDescent="0.35">
      <c r="D1379" s="244" t="s">
        <v>1464</v>
      </c>
      <c r="E1379" s="245">
        <v>44165</v>
      </c>
      <c r="F1379" s="245">
        <v>44165</v>
      </c>
      <c r="G1379" s="246" t="s">
        <v>3910</v>
      </c>
      <c r="H1379" s="247">
        <v>7000</v>
      </c>
      <c r="I1379" s="248">
        <v>7000</v>
      </c>
      <c r="J1379" s="248">
        <v>1</v>
      </c>
      <c r="K1379" s="249">
        <v>2020</v>
      </c>
      <c r="L1379" s="249">
        <v>2020</v>
      </c>
      <c r="M1379" s="250" t="s">
        <v>11</v>
      </c>
    </row>
    <row r="1380" spans="4:13" x14ac:dyDescent="0.35">
      <c r="D1380" s="244" t="s">
        <v>1152</v>
      </c>
      <c r="E1380" s="245">
        <v>44164</v>
      </c>
      <c r="F1380" s="245">
        <v>44164</v>
      </c>
      <c r="G1380" s="246" t="s">
        <v>3908</v>
      </c>
      <c r="H1380" s="247">
        <v>6312</v>
      </c>
      <c r="I1380" s="248">
        <v>6312</v>
      </c>
      <c r="J1380" s="248">
        <v>1</v>
      </c>
      <c r="K1380" s="249">
        <v>2020</v>
      </c>
      <c r="L1380" s="249">
        <v>2020</v>
      </c>
      <c r="M1380" s="250" t="s">
        <v>11</v>
      </c>
    </row>
    <row r="1381" spans="4:13" x14ac:dyDescent="0.35">
      <c r="D1381" s="244" t="s">
        <v>1154</v>
      </c>
      <c r="E1381" s="245">
        <v>44170</v>
      </c>
      <c r="F1381" s="245">
        <v>44170</v>
      </c>
      <c r="G1381" s="246" t="s">
        <v>3910</v>
      </c>
      <c r="H1381" s="247">
        <v>6270</v>
      </c>
      <c r="I1381" s="248">
        <v>6270</v>
      </c>
      <c r="J1381" s="248">
        <v>1</v>
      </c>
      <c r="K1381" s="249">
        <v>2020</v>
      </c>
      <c r="L1381" s="249">
        <v>2020</v>
      </c>
      <c r="M1381" s="250" t="s">
        <v>11</v>
      </c>
    </row>
    <row r="1382" spans="4:13" x14ac:dyDescent="0.35">
      <c r="D1382" s="244" t="s">
        <v>1160</v>
      </c>
      <c r="E1382" s="245">
        <v>44177</v>
      </c>
      <c r="F1382" s="245">
        <v>44177</v>
      </c>
      <c r="G1382" s="246" t="s">
        <v>3910</v>
      </c>
      <c r="H1382" s="247">
        <v>6380</v>
      </c>
      <c r="I1382" s="248">
        <v>6380</v>
      </c>
      <c r="J1382" s="248">
        <v>1</v>
      </c>
      <c r="K1382" s="249">
        <v>2020</v>
      </c>
      <c r="L1382" s="249">
        <v>2020</v>
      </c>
      <c r="M1382" s="250" t="s">
        <v>11</v>
      </c>
    </row>
    <row r="1383" spans="4:13" x14ac:dyDescent="0.35">
      <c r="D1383" s="244" t="s">
        <v>1164</v>
      </c>
      <c r="E1383" s="245">
        <v>44177</v>
      </c>
      <c r="F1383" s="245">
        <v>44177</v>
      </c>
      <c r="G1383" s="246" t="s">
        <v>3910</v>
      </c>
      <c r="H1383" s="247">
        <v>300000</v>
      </c>
      <c r="I1383" s="248">
        <v>300000</v>
      </c>
      <c r="J1383" s="248">
        <v>1</v>
      </c>
      <c r="K1383" s="249">
        <v>2020</v>
      </c>
      <c r="L1383" s="249">
        <v>2020</v>
      </c>
      <c r="M1383" s="250" t="s">
        <v>11</v>
      </c>
    </row>
    <row r="1384" spans="4:13" x14ac:dyDescent="0.35">
      <c r="D1384" s="244" t="s">
        <v>1165</v>
      </c>
      <c r="E1384" s="245">
        <v>44183</v>
      </c>
      <c r="F1384" s="245">
        <v>44183</v>
      </c>
      <c r="G1384" s="246" t="s">
        <v>3910</v>
      </c>
      <c r="H1384" s="247">
        <v>235500</v>
      </c>
      <c r="I1384" s="248">
        <v>235500</v>
      </c>
      <c r="J1384" s="248">
        <v>1</v>
      </c>
      <c r="K1384" s="249">
        <v>2020</v>
      </c>
      <c r="L1384" s="249">
        <v>2020</v>
      </c>
      <c r="M1384" s="250" t="s">
        <v>11</v>
      </c>
    </row>
    <row r="1385" spans="4:13" x14ac:dyDescent="0.35">
      <c r="D1385" s="244" t="s">
        <v>1166</v>
      </c>
      <c r="E1385" s="245">
        <v>43833</v>
      </c>
      <c r="F1385" s="245">
        <v>43833</v>
      </c>
      <c r="G1385" s="246" t="s">
        <v>3910</v>
      </c>
      <c r="H1385" s="247">
        <v>549581</v>
      </c>
      <c r="I1385" s="248">
        <v>549581</v>
      </c>
      <c r="J1385" s="248">
        <v>1</v>
      </c>
      <c r="K1385" s="249">
        <v>2020</v>
      </c>
      <c r="L1385" s="249">
        <v>2020</v>
      </c>
      <c r="M1385" s="250" t="s">
        <v>28</v>
      </c>
    </row>
    <row r="1386" spans="4:13" x14ac:dyDescent="0.35">
      <c r="D1386" s="244" t="s">
        <v>1483</v>
      </c>
      <c r="E1386" s="245">
        <v>42399</v>
      </c>
      <c r="F1386" s="245">
        <v>42399</v>
      </c>
      <c r="G1386" s="246" t="s">
        <v>658</v>
      </c>
      <c r="H1386" s="247">
        <v>250000</v>
      </c>
      <c r="I1386" s="248">
        <v>250000</v>
      </c>
      <c r="J1386" s="248">
        <v>1</v>
      </c>
      <c r="K1386" s="249">
        <v>2016</v>
      </c>
      <c r="L1386" s="249">
        <v>2016</v>
      </c>
      <c r="M1386" s="250" t="s">
        <v>47</v>
      </c>
    </row>
    <row r="1387" spans="4:13" x14ac:dyDescent="0.35">
      <c r="D1387" s="244" t="s">
        <v>1484</v>
      </c>
      <c r="E1387" s="245">
        <v>42475</v>
      </c>
      <c r="F1387" s="245">
        <v>42475</v>
      </c>
      <c r="G1387" s="246" t="s">
        <v>658</v>
      </c>
      <c r="H1387" s="247">
        <v>50000</v>
      </c>
      <c r="I1387" s="248">
        <v>50000</v>
      </c>
      <c r="J1387" s="248">
        <v>1</v>
      </c>
      <c r="K1387" s="249">
        <v>2016</v>
      </c>
      <c r="L1387" s="249">
        <v>2016</v>
      </c>
      <c r="M1387" s="250" t="s">
        <v>1485</v>
      </c>
    </row>
    <row r="1388" spans="4:13" x14ac:dyDescent="0.35">
      <c r="D1388" s="244" t="s">
        <v>1486</v>
      </c>
      <c r="E1388" s="245">
        <v>42399</v>
      </c>
      <c r="F1388" s="245">
        <v>42399</v>
      </c>
      <c r="G1388" s="246" t="s">
        <v>658</v>
      </c>
      <c r="H1388" s="247">
        <v>22924</v>
      </c>
      <c r="I1388" s="248">
        <v>22924</v>
      </c>
      <c r="J1388" s="248">
        <v>1</v>
      </c>
      <c r="K1388" s="249">
        <v>2016</v>
      </c>
      <c r="L1388" s="249">
        <v>2016</v>
      </c>
      <c r="M1388" s="250" t="s">
        <v>47</v>
      </c>
    </row>
    <row r="1389" spans="4:13" x14ac:dyDescent="0.35">
      <c r="D1389" s="244" t="s">
        <v>1489</v>
      </c>
      <c r="E1389" s="245">
        <v>42430</v>
      </c>
      <c r="F1389" s="245">
        <v>42430</v>
      </c>
      <c r="G1389" s="246" t="s">
        <v>658</v>
      </c>
      <c r="H1389" s="247">
        <v>259649.12280000001</v>
      </c>
      <c r="I1389" s="248">
        <v>259649.12280000001</v>
      </c>
      <c r="J1389" s="248">
        <v>1</v>
      </c>
      <c r="K1389" s="249">
        <v>2016</v>
      </c>
      <c r="L1389" s="249">
        <v>2016</v>
      </c>
      <c r="M1389" s="250" t="s">
        <v>47</v>
      </c>
    </row>
    <row r="1390" spans="4:13" x14ac:dyDescent="0.35">
      <c r="D1390" s="244" t="s">
        <v>1500</v>
      </c>
      <c r="E1390" s="245">
        <v>43710</v>
      </c>
      <c r="F1390" s="245">
        <v>43710</v>
      </c>
      <c r="G1390" s="246" t="s">
        <v>658</v>
      </c>
      <c r="H1390" s="247">
        <v>1061432</v>
      </c>
      <c r="I1390" s="248">
        <v>1061432</v>
      </c>
      <c r="J1390" s="248">
        <v>1</v>
      </c>
      <c r="K1390" s="249">
        <v>2019</v>
      </c>
      <c r="L1390" s="249">
        <v>2019</v>
      </c>
      <c r="M1390" s="250" t="s">
        <v>140</v>
      </c>
    </row>
    <row r="1391" spans="4:13" x14ac:dyDescent="0.35">
      <c r="D1391" s="244" t="s">
        <v>1503</v>
      </c>
      <c r="E1391" s="245">
        <v>43849</v>
      </c>
      <c r="F1391" s="245">
        <v>43849</v>
      </c>
      <c r="G1391" s="246" t="s">
        <v>658</v>
      </c>
      <c r="H1391" s="247">
        <v>379217.54389999999</v>
      </c>
      <c r="I1391" s="248">
        <v>379217.54389999999</v>
      </c>
      <c r="J1391" s="248">
        <v>1</v>
      </c>
      <c r="K1391" s="249">
        <v>2020</v>
      </c>
      <c r="L1391" s="249">
        <v>2020</v>
      </c>
      <c r="M1391" s="250" t="s">
        <v>28</v>
      </c>
    </row>
    <row r="1392" spans="4:13" x14ac:dyDescent="0.35">
      <c r="D1392" s="244" t="s">
        <v>1509</v>
      </c>
      <c r="E1392" s="245">
        <v>44027</v>
      </c>
      <c r="F1392" s="245">
        <v>44027</v>
      </c>
      <c r="G1392" s="246" t="s">
        <v>4244</v>
      </c>
      <c r="H1392" s="247">
        <v>973080</v>
      </c>
      <c r="I1392" s="248">
        <v>973080</v>
      </c>
      <c r="J1392" s="248">
        <v>1</v>
      </c>
      <c r="K1392" s="249">
        <v>2020</v>
      </c>
      <c r="L1392" s="249">
        <v>2020</v>
      </c>
      <c r="M1392" s="250" t="s">
        <v>35</v>
      </c>
    </row>
    <row r="1393" spans="4:13" x14ac:dyDescent="0.35">
      <c r="D1393" s="244" t="s">
        <v>1537</v>
      </c>
      <c r="E1393" s="245">
        <v>44176</v>
      </c>
      <c r="F1393" s="245">
        <v>44176</v>
      </c>
      <c r="G1393" s="246" t="s">
        <v>4244</v>
      </c>
      <c r="H1393" s="247">
        <v>130000</v>
      </c>
      <c r="I1393" s="248">
        <v>130000</v>
      </c>
      <c r="J1393" s="248">
        <v>1</v>
      </c>
      <c r="K1393" s="249">
        <v>2020</v>
      </c>
      <c r="L1393" s="249">
        <v>2020</v>
      </c>
      <c r="M1393" s="250" t="s">
        <v>11</v>
      </c>
    </row>
    <row r="1394" spans="4:13" x14ac:dyDescent="0.35">
      <c r="D1394" s="244" t="s">
        <v>4446</v>
      </c>
      <c r="E1394" s="245">
        <v>44098</v>
      </c>
      <c r="F1394" s="245">
        <v>44193</v>
      </c>
      <c r="G1394" s="246" t="s">
        <v>3908</v>
      </c>
      <c r="H1394" s="247">
        <v>224858.8235</v>
      </c>
      <c r="I1394" s="248">
        <v>224858.8235</v>
      </c>
      <c r="J1394" s="248">
        <v>1</v>
      </c>
      <c r="K1394" s="249">
        <v>2020</v>
      </c>
      <c r="L1394" s="249">
        <v>2020</v>
      </c>
      <c r="M1394" s="250" t="s">
        <v>35</v>
      </c>
    </row>
    <row r="1395" spans="4:13" x14ac:dyDescent="0.35">
      <c r="D1395" s="244" t="s">
        <v>1541</v>
      </c>
      <c r="E1395" s="245">
        <v>44210</v>
      </c>
      <c r="F1395" s="245">
        <v>44216</v>
      </c>
      <c r="G1395" s="246" t="s">
        <v>3908</v>
      </c>
      <c r="H1395" s="247">
        <v>6860</v>
      </c>
      <c r="I1395" s="248">
        <v>6860</v>
      </c>
      <c r="J1395" s="248">
        <v>1</v>
      </c>
      <c r="K1395" s="249">
        <v>2021</v>
      </c>
      <c r="L1395" s="249">
        <v>2021</v>
      </c>
      <c r="M1395" s="250" t="s">
        <v>21</v>
      </c>
    </row>
    <row r="1396" spans="4:13" x14ac:dyDescent="0.35">
      <c r="D1396" s="244" t="s">
        <v>1176</v>
      </c>
      <c r="E1396" s="245">
        <v>44211</v>
      </c>
      <c r="F1396" s="245">
        <v>44215</v>
      </c>
      <c r="G1396" s="246" t="s">
        <v>3910</v>
      </c>
      <c r="H1396" s="247">
        <v>20780</v>
      </c>
      <c r="I1396" s="248">
        <v>20780</v>
      </c>
      <c r="J1396" s="248">
        <v>1</v>
      </c>
      <c r="K1396" s="249">
        <v>2021</v>
      </c>
      <c r="L1396" s="249">
        <v>2021</v>
      </c>
      <c r="M1396" s="250" t="s">
        <v>21</v>
      </c>
    </row>
    <row r="1397" spans="4:13" x14ac:dyDescent="0.35">
      <c r="D1397" s="244" t="s">
        <v>1177</v>
      </c>
      <c r="E1397" s="245">
        <v>44210</v>
      </c>
      <c r="F1397" s="245">
        <v>44214</v>
      </c>
      <c r="G1397" s="246" t="s">
        <v>3910</v>
      </c>
      <c r="H1397" s="247">
        <v>506775</v>
      </c>
      <c r="I1397" s="248">
        <v>506775</v>
      </c>
      <c r="J1397" s="248">
        <v>1</v>
      </c>
      <c r="K1397" s="249">
        <v>2021</v>
      </c>
      <c r="L1397" s="249">
        <v>2021</v>
      </c>
      <c r="M1397" s="250" t="s">
        <v>21</v>
      </c>
    </row>
    <row r="1398" spans="4:13" x14ac:dyDescent="0.35">
      <c r="D1398" s="244" t="s">
        <v>1178</v>
      </c>
      <c r="E1398" s="245">
        <v>44206</v>
      </c>
      <c r="F1398" s="245">
        <v>44215</v>
      </c>
      <c r="G1398" s="246" t="s">
        <v>3910</v>
      </c>
      <c r="H1398" s="247">
        <v>533198</v>
      </c>
      <c r="I1398" s="248">
        <v>533198</v>
      </c>
      <c r="J1398" s="248">
        <v>1</v>
      </c>
      <c r="K1398" s="249">
        <v>2021</v>
      </c>
      <c r="L1398" s="249">
        <v>2021</v>
      </c>
      <c r="M1398" s="250" t="s">
        <v>21</v>
      </c>
    </row>
    <row r="1399" spans="4:13" x14ac:dyDescent="0.35">
      <c r="D1399" s="244" t="s">
        <v>1185</v>
      </c>
      <c r="E1399" s="245">
        <v>44197</v>
      </c>
      <c r="F1399" s="245">
        <v>44217</v>
      </c>
      <c r="G1399" s="246" t="s">
        <v>3910</v>
      </c>
      <c r="H1399" s="247">
        <v>500000</v>
      </c>
      <c r="I1399" s="248">
        <v>500000</v>
      </c>
      <c r="J1399" s="248">
        <v>1</v>
      </c>
      <c r="K1399" s="249">
        <v>2021</v>
      </c>
      <c r="L1399" s="249">
        <v>2021</v>
      </c>
      <c r="M1399" s="250" t="s">
        <v>21</v>
      </c>
    </row>
    <row r="1400" spans="4:13" x14ac:dyDescent="0.35">
      <c r="D1400" s="244" t="s">
        <v>1190</v>
      </c>
      <c r="E1400" s="245">
        <v>44206</v>
      </c>
      <c r="F1400" s="245">
        <v>44208</v>
      </c>
      <c r="G1400" s="246" t="s">
        <v>3910</v>
      </c>
      <c r="H1400" s="247">
        <v>6380</v>
      </c>
      <c r="I1400" s="248">
        <v>6380</v>
      </c>
      <c r="J1400" s="248">
        <v>1</v>
      </c>
      <c r="K1400" s="249">
        <v>2021</v>
      </c>
      <c r="L1400" s="249">
        <v>2021</v>
      </c>
      <c r="M1400" s="250" t="s">
        <v>21</v>
      </c>
    </row>
    <row r="1401" spans="4:13" x14ac:dyDescent="0.35">
      <c r="D1401" s="244" t="s">
        <v>4448</v>
      </c>
      <c r="E1401" s="245">
        <v>44210</v>
      </c>
      <c r="F1401" s="245">
        <v>44216</v>
      </c>
      <c r="G1401" s="246" t="s">
        <v>3910</v>
      </c>
      <c r="H1401" s="247">
        <v>6740</v>
      </c>
      <c r="I1401" s="248">
        <v>6740</v>
      </c>
      <c r="J1401" s="248">
        <v>1</v>
      </c>
      <c r="K1401" s="249">
        <v>2021</v>
      </c>
      <c r="L1401" s="249">
        <v>2021</v>
      </c>
      <c r="M1401" s="250" t="s">
        <v>21</v>
      </c>
    </row>
    <row r="1402" spans="4:13" x14ac:dyDescent="0.35">
      <c r="D1402" s="244" t="s">
        <v>1192</v>
      </c>
      <c r="E1402" s="245">
        <v>44216</v>
      </c>
      <c r="F1402" s="245">
        <v>44216</v>
      </c>
      <c r="G1402" s="246" t="s">
        <v>3910</v>
      </c>
      <c r="H1402" s="247">
        <v>61000</v>
      </c>
      <c r="I1402" s="248">
        <v>61000</v>
      </c>
      <c r="J1402" s="248">
        <v>1</v>
      </c>
      <c r="K1402" s="249">
        <v>2021</v>
      </c>
      <c r="L1402" s="249">
        <v>2021</v>
      </c>
      <c r="M1402" s="250" t="s">
        <v>21</v>
      </c>
    </row>
    <row r="1403" spans="4:13" x14ac:dyDescent="0.35">
      <c r="D1403" s="244" t="s">
        <v>1195</v>
      </c>
      <c r="E1403" s="245">
        <v>44179</v>
      </c>
      <c r="F1403" s="245">
        <v>44219</v>
      </c>
      <c r="G1403" s="246" t="s">
        <v>3910</v>
      </c>
      <c r="H1403" s="247">
        <v>526540</v>
      </c>
      <c r="I1403" s="248">
        <v>526540</v>
      </c>
      <c r="J1403" s="248">
        <v>1</v>
      </c>
      <c r="K1403" s="249">
        <v>2020</v>
      </c>
      <c r="L1403" s="249">
        <v>2021</v>
      </c>
      <c r="M1403" s="250" t="s">
        <v>11</v>
      </c>
    </row>
    <row r="1404" spans="4:13" x14ac:dyDescent="0.35">
      <c r="D1404" s="244" t="s">
        <v>1200</v>
      </c>
      <c r="E1404" s="245">
        <v>44218</v>
      </c>
      <c r="F1404" s="245">
        <v>44220</v>
      </c>
      <c r="G1404" s="246" t="s">
        <v>3908</v>
      </c>
      <c r="H1404" s="247">
        <v>5512</v>
      </c>
      <c r="I1404" s="248">
        <v>5512</v>
      </c>
      <c r="J1404" s="248">
        <v>1</v>
      </c>
      <c r="K1404" s="249">
        <v>2021</v>
      </c>
      <c r="L1404" s="249">
        <v>2021</v>
      </c>
      <c r="M1404" s="250" t="s">
        <v>21</v>
      </c>
    </row>
    <row r="1405" spans="4:13" x14ac:dyDescent="0.35">
      <c r="D1405" s="244" t="s">
        <v>1202</v>
      </c>
      <c r="E1405" s="245">
        <v>44200</v>
      </c>
      <c r="F1405" s="245">
        <v>44221</v>
      </c>
      <c r="G1405" s="246" t="s">
        <v>3910</v>
      </c>
      <c r="H1405" s="247">
        <v>263111</v>
      </c>
      <c r="I1405" s="248">
        <v>263111</v>
      </c>
      <c r="J1405" s="248">
        <v>1</v>
      </c>
      <c r="K1405" s="249">
        <v>2021</v>
      </c>
      <c r="L1405" s="249">
        <v>2021</v>
      </c>
      <c r="M1405" s="250" t="s">
        <v>21</v>
      </c>
    </row>
    <row r="1406" spans="4:13" x14ac:dyDescent="0.35">
      <c r="D1406" s="244" t="s">
        <v>1205</v>
      </c>
      <c r="E1406" s="245">
        <v>44213</v>
      </c>
      <c r="F1406" s="245">
        <v>44221</v>
      </c>
      <c r="G1406" s="246" t="s">
        <v>3910</v>
      </c>
      <c r="H1406" s="247">
        <v>6380</v>
      </c>
      <c r="I1406" s="248">
        <v>6380</v>
      </c>
      <c r="J1406" s="248">
        <v>1</v>
      </c>
      <c r="K1406" s="249">
        <v>2021</v>
      </c>
      <c r="L1406" s="249">
        <v>2021</v>
      </c>
      <c r="M1406" s="250" t="s">
        <v>21</v>
      </c>
    </row>
    <row r="1407" spans="4:13" x14ac:dyDescent="0.35">
      <c r="D1407" s="244" t="s">
        <v>1210</v>
      </c>
      <c r="E1407" s="245">
        <v>44215</v>
      </c>
      <c r="F1407" s="245">
        <v>44218</v>
      </c>
      <c r="G1407" s="246" t="s">
        <v>3910</v>
      </c>
      <c r="H1407" s="247">
        <v>8700</v>
      </c>
      <c r="I1407" s="248">
        <v>8700</v>
      </c>
      <c r="J1407" s="248">
        <v>1</v>
      </c>
      <c r="K1407" s="249">
        <v>2021</v>
      </c>
      <c r="L1407" s="249">
        <v>2021</v>
      </c>
      <c r="M1407" s="250" t="s">
        <v>21</v>
      </c>
    </row>
    <row r="1408" spans="4:13" x14ac:dyDescent="0.35">
      <c r="D1408" s="244" t="s">
        <v>4455</v>
      </c>
      <c r="E1408" s="245">
        <v>44186</v>
      </c>
      <c r="F1408" s="245">
        <v>44188</v>
      </c>
      <c r="G1408" s="246" t="s">
        <v>3908</v>
      </c>
      <c r="H1408" s="247">
        <v>3190</v>
      </c>
      <c r="I1408" s="248">
        <v>3190</v>
      </c>
      <c r="J1408" s="248">
        <v>1</v>
      </c>
      <c r="K1408" s="249">
        <v>2020</v>
      </c>
      <c r="L1408" s="249">
        <v>2020</v>
      </c>
      <c r="M1408" s="250" t="s">
        <v>11</v>
      </c>
    </row>
    <row r="1409" spans="4:13" x14ac:dyDescent="0.35">
      <c r="D1409" s="244" t="s">
        <v>1213</v>
      </c>
      <c r="E1409" s="245">
        <v>43593</v>
      </c>
      <c r="F1409" s="245">
        <v>43635</v>
      </c>
      <c r="G1409" s="246" t="s">
        <v>3908</v>
      </c>
      <c r="H1409" s="247">
        <v>11572</v>
      </c>
      <c r="I1409" s="248">
        <v>11572</v>
      </c>
      <c r="J1409" s="248">
        <v>1</v>
      </c>
      <c r="K1409" s="249">
        <v>2019</v>
      </c>
      <c r="L1409" s="249">
        <v>2019</v>
      </c>
      <c r="M1409" s="250" t="s">
        <v>51</v>
      </c>
    </row>
    <row r="1410" spans="4:13" x14ac:dyDescent="0.35">
      <c r="D1410" s="244" t="s">
        <v>1217</v>
      </c>
      <c r="E1410" s="245">
        <v>44218</v>
      </c>
      <c r="F1410" s="245">
        <v>44222</v>
      </c>
      <c r="G1410" s="246" t="s">
        <v>3910</v>
      </c>
      <c r="H1410" s="247">
        <v>8700</v>
      </c>
      <c r="I1410" s="248">
        <v>8700</v>
      </c>
      <c r="J1410" s="248">
        <v>1</v>
      </c>
      <c r="K1410" s="249">
        <v>2021</v>
      </c>
      <c r="L1410" s="249">
        <v>2021</v>
      </c>
      <c r="M1410" s="250" t="s">
        <v>21</v>
      </c>
    </row>
    <row r="1411" spans="4:13" x14ac:dyDescent="0.35">
      <c r="D1411" s="244" t="s">
        <v>1548</v>
      </c>
      <c r="E1411" s="245">
        <v>44190</v>
      </c>
      <c r="F1411" s="245">
        <v>44210</v>
      </c>
      <c r="G1411" s="246" t="s">
        <v>3910</v>
      </c>
      <c r="H1411" s="247">
        <v>1470160</v>
      </c>
      <c r="I1411" s="248">
        <v>1470160</v>
      </c>
      <c r="J1411" s="248">
        <v>1</v>
      </c>
      <c r="K1411" s="249">
        <v>2020</v>
      </c>
      <c r="L1411" s="249">
        <v>2021</v>
      </c>
      <c r="M1411" s="250" t="s">
        <v>11</v>
      </c>
    </row>
    <row r="1412" spans="4:13" x14ac:dyDescent="0.35">
      <c r="D1412" s="244" t="s">
        <v>1219</v>
      </c>
      <c r="E1412" s="245">
        <v>44211</v>
      </c>
      <c r="F1412" s="245">
        <v>44223</v>
      </c>
      <c r="G1412" s="246" t="s">
        <v>3910</v>
      </c>
      <c r="H1412" s="247">
        <v>1361990</v>
      </c>
      <c r="I1412" s="248">
        <v>1361990</v>
      </c>
      <c r="J1412" s="248">
        <v>1</v>
      </c>
      <c r="K1412" s="249">
        <v>2021</v>
      </c>
      <c r="L1412" s="249">
        <v>2021</v>
      </c>
      <c r="M1412" s="250" t="s">
        <v>21</v>
      </c>
    </row>
    <row r="1413" spans="4:13" x14ac:dyDescent="0.35">
      <c r="D1413" s="244" t="s">
        <v>1222</v>
      </c>
      <c r="E1413" s="245">
        <v>44218</v>
      </c>
      <c r="F1413" s="245">
        <v>44222</v>
      </c>
      <c r="G1413" s="246" t="s">
        <v>3910</v>
      </c>
      <c r="H1413" s="247">
        <v>8700</v>
      </c>
      <c r="I1413" s="248">
        <v>8700</v>
      </c>
      <c r="J1413" s="248">
        <v>1</v>
      </c>
      <c r="K1413" s="249">
        <v>2021</v>
      </c>
      <c r="L1413" s="249">
        <v>2021</v>
      </c>
      <c r="M1413" s="250" t="s">
        <v>21</v>
      </c>
    </row>
    <row r="1414" spans="4:13" x14ac:dyDescent="0.35">
      <c r="D1414" s="244" t="s">
        <v>1551</v>
      </c>
      <c r="E1414" s="245">
        <v>40305</v>
      </c>
      <c r="F1414" s="245">
        <v>40315</v>
      </c>
      <c r="G1414" s="246" t="s">
        <v>3910</v>
      </c>
      <c r="H1414" s="247">
        <v>80000</v>
      </c>
      <c r="I1414" s="248">
        <v>80000</v>
      </c>
      <c r="J1414" s="248">
        <v>1</v>
      </c>
      <c r="K1414" s="249">
        <v>2010</v>
      </c>
      <c r="L1414" s="249">
        <v>2010</v>
      </c>
      <c r="M1414" s="250" t="s">
        <v>1227</v>
      </c>
    </row>
    <row r="1415" spans="4:13" x14ac:dyDescent="0.35">
      <c r="D1415" s="244" t="s">
        <v>1555</v>
      </c>
      <c r="E1415" s="245">
        <v>40303</v>
      </c>
      <c r="F1415" s="245">
        <v>40379</v>
      </c>
      <c r="G1415" s="246" t="s">
        <v>3910</v>
      </c>
      <c r="H1415" s="247">
        <v>410570.17540000001</v>
      </c>
      <c r="I1415" s="248">
        <v>410570.17540000001</v>
      </c>
      <c r="J1415" s="248">
        <v>1</v>
      </c>
      <c r="K1415" s="249">
        <v>2010</v>
      </c>
      <c r="L1415" s="249">
        <v>2010</v>
      </c>
      <c r="M1415" s="250" t="s">
        <v>1227</v>
      </c>
    </row>
    <row r="1416" spans="4:13" x14ac:dyDescent="0.35">
      <c r="D1416" s="244" t="s">
        <v>1562</v>
      </c>
      <c r="E1416" s="245">
        <v>40498</v>
      </c>
      <c r="F1416" s="245">
        <v>40499</v>
      </c>
      <c r="G1416" s="246" t="s">
        <v>3910</v>
      </c>
      <c r="H1416" s="247">
        <v>57740</v>
      </c>
      <c r="I1416" s="248">
        <v>57740</v>
      </c>
      <c r="J1416" s="248">
        <v>1</v>
      </c>
      <c r="K1416" s="249">
        <v>2010</v>
      </c>
      <c r="L1416" s="249">
        <v>2010</v>
      </c>
      <c r="M1416" s="250" t="s">
        <v>1560</v>
      </c>
    </row>
    <row r="1417" spans="4:13" x14ac:dyDescent="0.35">
      <c r="D1417" s="244" t="s">
        <v>1566</v>
      </c>
      <c r="E1417" s="245">
        <v>40528</v>
      </c>
      <c r="F1417" s="245">
        <v>40532</v>
      </c>
      <c r="G1417" s="246" t="s">
        <v>3910</v>
      </c>
      <c r="H1417" s="247">
        <v>150000</v>
      </c>
      <c r="I1417" s="248">
        <v>150000</v>
      </c>
      <c r="J1417" s="248">
        <v>1</v>
      </c>
      <c r="K1417" s="249">
        <v>2010</v>
      </c>
      <c r="L1417" s="249">
        <v>2010</v>
      </c>
      <c r="M1417" s="250" t="s">
        <v>1560</v>
      </c>
    </row>
    <row r="1418" spans="4:13" x14ac:dyDescent="0.35">
      <c r="D1418" s="244" t="s">
        <v>1567</v>
      </c>
      <c r="E1418" s="245">
        <v>40431</v>
      </c>
      <c r="F1418" s="245">
        <v>40534</v>
      </c>
      <c r="G1418" s="246" t="s">
        <v>3910</v>
      </c>
      <c r="H1418" s="247">
        <v>72522</v>
      </c>
      <c r="I1418" s="248">
        <v>72522</v>
      </c>
      <c r="J1418" s="248">
        <v>1</v>
      </c>
      <c r="K1418" s="249">
        <v>2010</v>
      </c>
      <c r="L1418" s="249">
        <v>2010</v>
      </c>
      <c r="M1418" s="250" t="s">
        <v>1557</v>
      </c>
    </row>
    <row r="1419" spans="4:13" x14ac:dyDescent="0.35">
      <c r="D1419" s="244" t="s">
        <v>1573</v>
      </c>
      <c r="E1419" s="245">
        <v>40602</v>
      </c>
      <c r="F1419" s="245">
        <v>40613</v>
      </c>
      <c r="G1419" s="246" t="s">
        <v>3908</v>
      </c>
      <c r="H1419" s="247">
        <v>245400</v>
      </c>
      <c r="I1419" s="248">
        <v>245400</v>
      </c>
      <c r="J1419" s="248">
        <v>1</v>
      </c>
      <c r="K1419" s="249">
        <v>2011</v>
      </c>
      <c r="L1419" s="249">
        <v>2011</v>
      </c>
      <c r="M1419" s="250" t="s">
        <v>1569</v>
      </c>
    </row>
    <row r="1420" spans="4:13" x14ac:dyDescent="0.35">
      <c r="D1420" s="244" t="s">
        <v>1574</v>
      </c>
      <c r="E1420" s="245">
        <v>40642</v>
      </c>
      <c r="F1420" s="245">
        <v>40644</v>
      </c>
      <c r="G1420" s="246" t="s">
        <v>3910</v>
      </c>
      <c r="H1420" s="247">
        <v>65000</v>
      </c>
      <c r="I1420" s="248">
        <v>65000</v>
      </c>
      <c r="J1420" s="248">
        <v>1</v>
      </c>
      <c r="K1420" s="249">
        <v>2011</v>
      </c>
      <c r="L1420" s="249">
        <v>2011</v>
      </c>
      <c r="M1420" s="250" t="s">
        <v>659</v>
      </c>
    </row>
    <row r="1421" spans="4:13" x14ac:dyDescent="0.35">
      <c r="D1421" s="244" t="s">
        <v>1576</v>
      </c>
      <c r="E1421" s="245">
        <v>40643</v>
      </c>
      <c r="F1421" s="245">
        <v>40669</v>
      </c>
      <c r="G1421" s="246" t="s">
        <v>3910</v>
      </c>
      <c r="H1421" s="247">
        <v>319924.81209999998</v>
      </c>
      <c r="I1421" s="248">
        <v>319924.81209999998</v>
      </c>
      <c r="J1421" s="248">
        <v>1</v>
      </c>
      <c r="K1421" s="249">
        <v>2011</v>
      </c>
      <c r="L1421" s="249">
        <v>2011</v>
      </c>
      <c r="M1421" s="250" t="s">
        <v>659</v>
      </c>
    </row>
    <row r="1422" spans="4:13" x14ac:dyDescent="0.35">
      <c r="D1422" s="244" t="s">
        <v>1228</v>
      </c>
      <c r="E1422" s="245">
        <v>40662</v>
      </c>
      <c r="F1422" s="245">
        <v>40709</v>
      </c>
      <c r="G1422" s="246" t="s">
        <v>3908</v>
      </c>
      <c r="H1422" s="247">
        <v>148100</v>
      </c>
      <c r="I1422" s="248">
        <v>148100</v>
      </c>
      <c r="J1422" s="248">
        <v>1</v>
      </c>
      <c r="K1422" s="249">
        <v>2011</v>
      </c>
      <c r="L1422" s="249">
        <v>2011</v>
      </c>
      <c r="M1422" s="250" t="s">
        <v>659</v>
      </c>
    </row>
    <row r="1423" spans="4:13" x14ac:dyDescent="0.35">
      <c r="D1423" s="244" t="s">
        <v>1579</v>
      </c>
      <c r="E1423" s="245">
        <v>40669</v>
      </c>
      <c r="F1423" s="245">
        <v>40725</v>
      </c>
      <c r="G1423" s="246" t="s">
        <v>3910</v>
      </c>
      <c r="H1423" s="247">
        <v>50000</v>
      </c>
      <c r="I1423" s="248">
        <v>50000</v>
      </c>
      <c r="J1423" s="248">
        <v>1</v>
      </c>
      <c r="K1423" s="249">
        <v>2011</v>
      </c>
      <c r="L1423" s="249">
        <v>2011</v>
      </c>
      <c r="M1423" s="250" t="s">
        <v>659</v>
      </c>
    </row>
    <row r="1424" spans="4:13" x14ac:dyDescent="0.35">
      <c r="D1424" s="244" t="s">
        <v>1581</v>
      </c>
      <c r="E1424" s="245">
        <v>40789</v>
      </c>
      <c r="F1424" s="245">
        <v>40791</v>
      </c>
      <c r="G1424" s="246" t="s">
        <v>3910</v>
      </c>
      <c r="H1424" s="247">
        <v>150000</v>
      </c>
      <c r="I1424" s="248">
        <v>150000</v>
      </c>
      <c r="J1424" s="248">
        <v>1</v>
      </c>
      <c r="K1424" s="249">
        <v>2011</v>
      </c>
      <c r="L1424" s="249">
        <v>2011</v>
      </c>
      <c r="M1424" s="250" t="s">
        <v>1230</v>
      </c>
    </row>
    <row r="1425" spans="4:13" x14ac:dyDescent="0.35">
      <c r="D1425" s="244" t="s">
        <v>1584</v>
      </c>
      <c r="E1425" s="245">
        <v>40811</v>
      </c>
      <c r="F1425" s="245">
        <v>40823</v>
      </c>
      <c r="G1425" s="246" t="s">
        <v>3910</v>
      </c>
      <c r="H1425" s="247">
        <v>144472</v>
      </c>
      <c r="I1425" s="248">
        <v>144472</v>
      </c>
      <c r="J1425" s="248">
        <v>1</v>
      </c>
      <c r="K1425" s="249">
        <v>2011</v>
      </c>
      <c r="L1425" s="249">
        <v>2011</v>
      </c>
      <c r="M1425" s="250" t="s">
        <v>1230</v>
      </c>
    </row>
    <row r="1426" spans="4:13" x14ac:dyDescent="0.35">
      <c r="D1426" s="244" t="s">
        <v>1589</v>
      </c>
      <c r="E1426" s="245">
        <v>40896</v>
      </c>
      <c r="F1426" s="245">
        <v>40897</v>
      </c>
      <c r="G1426" s="246" t="s">
        <v>3910</v>
      </c>
      <c r="H1426" s="247">
        <v>80000</v>
      </c>
      <c r="I1426" s="248">
        <v>80000</v>
      </c>
      <c r="J1426" s="248">
        <v>1</v>
      </c>
      <c r="K1426" s="249">
        <v>2011</v>
      </c>
      <c r="L1426" s="249">
        <v>2011</v>
      </c>
      <c r="M1426" s="250" t="s">
        <v>1586</v>
      </c>
    </row>
    <row r="1427" spans="4:13" x14ac:dyDescent="0.35">
      <c r="D1427" s="244" t="s">
        <v>1590</v>
      </c>
      <c r="E1427" s="245">
        <v>40888</v>
      </c>
      <c r="F1427" s="245">
        <v>40896</v>
      </c>
      <c r="G1427" s="246" t="s">
        <v>3910</v>
      </c>
      <c r="H1427" s="247">
        <v>420547</v>
      </c>
      <c r="I1427" s="248">
        <v>420547</v>
      </c>
      <c r="J1427" s="248">
        <v>1</v>
      </c>
      <c r="K1427" s="249">
        <v>2011</v>
      </c>
      <c r="L1427" s="249">
        <v>2011</v>
      </c>
      <c r="M1427" s="250" t="s">
        <v>1586</v>
      </c>
    </row>
    <row r="1428" spans="4:13" x14ac:dyDescent="0.35">
      <c r="D1428" s="244" t="s">
        <v>1593</v>
      </c>
      <c r="E1428" s="245">
        <v>40919</v>
      </c>
      <c r="F1428" s="245">
        <v>40920</v>
      </c>
      <c r="G1428" s="246" t="s">
        <v>3910</v>
      </c>
      <c r="H1428" s="247">
        <v>65000</v>
      </c>
      <c r="I1428" s="248">
        <v>65000</v>
      </c>
      <c r="J1428" s="248">
        <v>1</v>
      </c>
      <c r="K1428" s="249">
        <v>2012</v>
      </c>
      <c r="L1428" s="249">
        <v>2012</v>
      </c>
      <c r="M1428" s="250" t="s">
        <v>1232</v>
      </c>
    </row>
    <row r="1429" spans="4:13" x14ac:dyDescent="0.35">
      <c r="D1429" s="244" t="s">
        <v>1594</v>
      </c>
      <c r="E1429" s="245">
        <v>40934</v>
      </c>
      <c r="F1429" s="245">
        <v>40935</v>
      </c>
      <c r="G1429" s="246" t="s">
        <v>3908</v>
      </c>
      <c r="H1429" s="247">
        <v>60000</v>
      </c>
      <c r="I1429" s="248">
        <v>60000</v>
      </c>
      <c r="J1429" s="248">
        <v>1</v>
      </c>
      <c r="K1429" s="249">
        <v>2012</v>
      </c>
      <c r="L1429" s="249">
        <v>2012</v>
      </c>
      <c r="M1429" s="250" t="s">
        <v>1232</v>
      </c>
    </row>
    <row r="1430" spans="4:13" x14ac:dyDescent="0.35">
      <c r="D1430" s="244" t="s">
        <v>1595</v>
      </c>
      <c r="E1430" s="245">
        <v>40932</v>
      </c>
      <c r="F1430" s="245">
        <v>40933</v>
      </c>
      <c r="G1430" s="246" t="s">
        <v>3910</v>
      </c>
      <c r="H1430" s="247">
        <v>70000</v>
      </c>
      <c r="I1430" s="248">
        <v>70000</v>
      </c>
      <c r="J1430" s="248">
        <v>1</v>
      </c>
      <c r="K1430" s="249">
        <v>2012</v>
      </c>
      <c r="L1430" s="249">
        <v>2012</v>
      </c>
      <c r="M1430" s="250" t="s">
        <v>1232</v>
      </c>
    </row>
    <row r="1431" spans="4:13" x14ac:dyDescent="0.35">
      <c r="D1431" s="244" t="s">
        <v>1597</v>
      </c>
      <c r="E1431" s="245">
        <v>40942</v>
      </c>
      <c r="F1431" s="245">
        <v>40945</v>
      </c>
      <c r="G1431" s="246" t="s">
        <v>3908</v>
      </c>
      <c r="H1431" s="247">
        <v>50000</v>
      </c>
      <c r="I1431" s="248">
        <v>50000</v>
      </c>
      <c r="J1431" s="248">
        <v>1</v>
      </c>
      <c r="K1431" s="249">
        <v>2012</v>
      </c>
      <c r="L1431" s="249">
        <v>2012</v>
      </c>
      <c r="M1431" s="250" t="s">
        <v>1232</v>
      </c>
    </row>
    <row r="1432" spans="4:13" x14ac:dyDescent="0.35">
      <c r="D1432" s="244" t="s">
        <v>1598</v>
      </c>
      <c r="E1432" s="245">
        <v>40800</v>
      </c>
      <c r="F1432" s="245">
        <v>40942</v>
      </c>
      <c r="G1432" s="246" t="s">
        <v>3908</v>
      </c>
      <c r="H1432" s="247">
        <v>300000</v>
      </c>
      <c r="I1432" s="248">
        <v>300000</v>
      </c>
      <c r="J1432" s="248">
        <v>1</v>
      </c>
      <c r="K1432" s="249">
        <v>2011</v>
      </c>
      <c r="L1432" s="249">
        <v>2012</v>
      </c>
      <c r="M1432" s="250" t="s">
        <v>1230</v>
      </c>
    </row>
    <row r="1433" spans="4:13" x14ac:dyDescent="0.35">
      <c r="D1433" s="244" t="s">
        <v>1599</v>
      </c>
      <c r="E1433" s="245">
        <v>40962</v>
      </c>
      <c r="F1433" s="245">
        <v>40970</v>
      </c>
      <c r="G1433" s="246" t="s">
        <v>3910</v>
      </c>
      <c r="H1433" s="247">
        <v>218000</v>
      </c>
      <c r="I1433" s="248">
        <v>218000</v>
      </c>
      <c r="J1433" s="248">
        <v>1</v>
      </c>
      <c r="K1433" s="249">
        <v>2012</v>
      </c>
      <c r="L1433" s="249">
        <v>2012</v>
      </c>
      <c r="M1433" s="250" t="s">
        <v>1232</v>
      </c>
    </row>
    <row r="1434" spans="4:13" x14ac:dyDescent="0.35">
      <c r="D1434" s="244" t="s">
        <v>1600</v>
      </c>
      <c r="E1434" s="245">
        <v>40971</v>
      </c>
      <c r="F1434" s="245">
        <v>40974</v>
      </c>
      <c r="G1434" s="246" t="s">
        <v>3910</v>
      </c>
      <c r="H1434" s="247">
        <v>60000</v>
      </c>
      <c r="I1434" s="248">
        <v>60000</v>
      </c>
      <c r="J1434" s="248">
        <v>1</v>
      </c>
      <c r="K1434" s="249">
        <v>2012</v>
      </c>
      <c r="L1434" s="249">
        <v>2012</v>
      </c>
      <c r="M1434" s="250" t="s">
        <v>1232</v>
      </c>
    </row>
    <row r="1435" spans="4:13" x14ac:dyDescent="0.35">
      <c r="D1435" s="244" t="s">
        <v>1602</v>
      </c>
      <c r="E1435" s="245">
        <v>40998</v>
      </c>
      <c r="F1435" s="245">
        <v>41002</v>
      </c>
      <c r="G1435" s="246" t="s">
        <v>3910</v>
      </c>
      <c r="H1435" s="247">
        <v>60000</v>
      </c>
      <c r="I1435" s="248">
        <v>60000</v>
      </c>
      <c r="J1435" s="248">
        <v>1</v>
      </c>
      <c r="K1435" s="249">
        <v>2012</v>
      </c>
      <c r="L1435" s="249">
        <v>2012</v>
      </c>
      <c r="M1435" s="250" t="s">
        <v>1232</v>
      </c>
    </row>
    <row r="1436" spans="4:13" x14ac:dyDescent="0.35">
      <c r="D1436" s="244" t="s">
        <v>1607</v>
      </c>
      <c r="E1436" s="245">
        <v>41072</v>
      </c>
      <c r="F1436" s="245">
        <v>41073</v>
      </c>
      <c r="G1436" s="246" t="s">
        <v>3910</v>
      </c>
      <c r="H1436" s="247">
        <v>60000</v>
      </c>
      <c r="I1436" s="248">
        <v>60000</v>
      </c>
      <c r="J1436" s="248">
        <v>1</v>
      </c>
      <c r="K1436" s="249">
        <v>2012</v>
      </c>
      <c r="L1436" s="249">
        <v>2012</v>
      </c>
      <c r="M1436" s="250" t="s">
        <v>1604</v>
      </c>
    </row>
    <row r="1437" spans="4:13" x14ac:dyDescent="0.35">
      <c r="D1437" s="244" t="s">
        <v>1612</v>
      </c>
      <c r="E1437" s="245">
        <v>41109</v>
      </c>
      <c r="F1437" s="245">
        <v>41110</v>
      </c>
      <c r="G1437" s="246" t="s">
        <v>3908</v>
      </c>
      <c r="H1437" s="247">
        <v>80000</v>
      </c>
      <c r="I1437" s="248">
        <v>80000</v>
      </c>
      <c r="J1437" s="248">
        <v>1</v>
      </c>
      <c r="K1437" s="249">
        <v>2012</v>
      </c>
      <c r="L1437" s="249">
        <v>2012</v>
      </c>
      <c r="M1437" s="250" t="s">
        <v>1611</v>
      </c>
    </row>
    <row r="1438" spans="4:13" x14ac:dyDescent="0.35">
      <c r="D1438" s="244" t="s">
        <v>1613</v>
      </c>
      <c r="E1438" s="245">
        <v>41114</v>
      </c>
      <c r="F1438" s="245">
        <v>41117</v>
      </c>
      <c r="G1438" s="246" t="s">
        <v>3910</v>
      </c>
      <c r="H1438" s="247">
        <v>5800</v>
      </c>
      <c r="I1438" s="248">
        <v>5800</v>
      </c>
      <c r="J1438" s="248">
        <v>1</v>
      </c>
      <c r="K1438" s="249">
        <v>2012</v>
      </c>
      <c r="L1438" s="249">
        <v>2012</v>
      </c>
      <c r="M1438" s="250" t="s">
        <v>1611</v>
      </c>
    </row>
    <row r="1439" spans="4:13" x14ac:dyDescent="0.35">
      <c r="D1439" s="244" t="s">
        <v>1614</v>
      </c>
      <c r="E1439" s="245">
        <v>41110</v>
      </c>
      <c r="F1439" s="245">
        <v>41120</v>
      </c>
      <c r="G1439" s="246" t="s">
        <v>3910</v>
      </c>
      <c r="H1439" s="247">
        <v>5800</v>
      </c>
      <c r="I1439" s="248">
        <v>5800</v>
      </c>
      <c r="J1439" s="248">
        <v>1</v>
      </c>
      <c r="K1439" s="249">
        <v>2012</v>
      </c>
      <c r="L1439" s="249">
        <v>2012</v>
      </c>
      <c r="M1439" s="250" t="s">
        <v>1611</v>
      </c>
    </row>
    <row r="1440" spans="4:13" x14ac:dyDescent="0.35">
      <c r="D1440" s="244" t="s">
        <v>1615</v>
      </c>
      <c r="E1440" s="245">
        <v>41116</v>
      </c>
      <c r="F1440" s="245">
        <v>41120</v>
      </c>
      <c r="G1440" s="246" t="s">
        <v>3910</v>
      </c>
      <c r="H1440" s="247">
        <v>227726</v>
      </c>
      <c r="I1440" s="248">
        <v>227726</v>
      </c>
      <c r="J1440" s="248">
        <v>1</v>
      </c>
      <c r="K1440" s="249">
        <v>2012</v>
      </c>
      <c r="L1440" s="249">
        <v>2012</v>
      </c>
      <c r="M1440" s="250" t="s">
        <v>1611</v>
      </c>
    </row>
    <row r="1441" spans="4:13" x14ac:dyDescent="0.35">
      <c r="D1441" s="244" t="s">
        <v>1617</v>
      </c>
      <c r="E1441" s="245">
        <v>41129</v>
      </c>
      <c r="F1441" s="245">
        <v>41134</v>
      </c>
      <c r="G1441" s="246" t="s">
        <v>3910</v>
      </c>
      <c r="H1441" s="247">
        <v>60000</v>
      </c>
      <c r="I1441" s="248">
        <v>60000</v>
      </c>
      <c r="J1441" s="248">
        <v>1</v>
      </c>
      <c r="K1441" s="249">
        <v>2012</v>
      </c>
      <c r="L1441" s="249">
        <v>2012</v>
      </c>
      <c r="M1441" s="250" t="s">
        <v>1611</v>
      </c>
    </row>
    <row r="1442" spans="4:13" x14ac:dyDescent="0.35">
      <c r="D1442" s="244" t="s">
        <v>1618</v>
      </c>
      <c r="E1442" s="245">
        <v>41137</v>
      </c>
      <c r="F1442" s="245">
        <v>41169</v>
      </c>
      <c r="G1442" s="246" t="s">
        <v>3910</v>
      </c>
      <c r="H1442" s="247">
        <v>20000</v>
      </c>
      <c r="I1442" s="248">
        <v>20000</v>
      </c>
      <c r="J1442" s="248">
        <v>1</v>
      </c>
      <c r="K1442" s="249">
        <v>2012</v>
      </c>
      <c r="L1442" s="249">
        <v>2012</v>
      </c>
      <c r="M1442" s="250" t="s">
        <v>1611</v>
      </c>
    </row>
    <row r="1443" spans="4:13" x14ac:dyDescent="0.35">
      <c r="D1443" s="244" t="s">
        <v>1620</v>
      </c>
      <c r="E1443" s="245">
        <v>41176</v>
      </c>
      <c r="F1443" s="245">
        <v>41176</v>
      </c>
      <c r="G1443" s="246" t="s">
        <v>3910</v>
      </c>
      <c r="H1443" s="247">
        <v>65000</v>
      </c>
      <c r="I1443" s="248">
        <v>65000</v>
      </c>
      <c r="J1443" s="248">
        <v>1</v>
      </c>
      <c r="K1443" s="249">
        <v>2012</v>
      </c>
      <c r="L1443" s="249">
        <v>2012</v>
      </c>
      <c r="M1443" s="250" t="s">
        <v>1611</v>
      </c>
    </row>
    <row r="1444" spans="4:13" x14ac:dyDescent="0.35">
      <c r="D1444" s="244" t="s">
        <v>1621</v>
      </c>
      <c r="E1444" s="245">
        <v>41188</v>
      </c>
      <c r="F1444" s="245">
        <v>41190</v>
      </c>
      <c r="G1444" s="246" t="s">
        <v>3910</v>
      </c>
      <c r="H1444" s="247">
        <v>65000</v>
      </c>
      <c r="I1444" s="248">
        <v>65000</v>
      </c>
      <c r="J1444" s="248">
        <v>1</v>
      </c>
      <c r="K1444" s="249">
        <v>2012</v>
      </c>
      <c r="L1444" s="249">
        <v>2012</v>
      </c>
      <c r="M1444" s="250" t="s">
        <v>45</v>
      </c>
    </row>
    <row r="1445" spans="4:13" x14ac:dyDescent="0.35">
      <c r="D1445" s="244" t="s">
        <v>1623</v>
      </c>
      <c r="E1445" s="245">
        <v>41207</v>
      </c>
      <c r="F1445" s="245">
        <v>41208</v>
      </c>
      <c r="G1445" s="246" t="s">
        <v>3908</v>
      </c>
      <c r="H1445" s="247">
        <v>42630</v>
      </c>
      <c r="I1445" s="248">
        <v>42630</v>
      </c>
      <c r="J1445" s="248">
        <v>1</v>
      </c>
      <c r="K1445" s="249">
        <v>2012</v>
      </c>
      <c r="L1445" s="249">
        <v>2012</v>
      </c>
      <c r="M1445" s="250" t="s">
        <v>45</v>
      </c>
    </row>
    <row r="1446" spans="4:13" x14ac:dyDescent="0.35">
      <c r="D1446" s="244" t="s">
        <v>1625</v>
      </c>
      <c r="E1446" s="245">
        <v>41223</v>
      </c>
      <c r="F1446" s="245">
        <v>41227</v>
      </c>
      <c r="G1446" s="246" t="s">
        <v>3910</v>
      </c>
      <c r="H1446" s="247">
        <v>60000</v>
      </c>
      <c r="I1446" s="248">
        <v>60000</v>
      </c>
      <c r="J1446" s="248">
        <v>1</v>
      </c>
      <c r="K1446" s="249">
        <v>2012</v>
      </c>
      <c r="L1446" s="249">
        <v>2012</v>
      </c>
      <c r="M1446" s="250" t="s">
        <v>45</v>
      </c>
    </row>
    <row r="1447" spans="4:13" x14ac:dyDescent="0.35">
      <c r="D1447" s="244" t="s">
        <v>1626</v>
      </c>
      <c r="E1447" s="245">
        <v>41228</v>
      </c>
      <c r="F1447" s="245">
        <v>41232</v>
      </c>
      <c r="G1447" s="246" t="s">
        <v>3908</v>
      </c>
      <c r="H1447" s="247">
        <v>65000</v>
      </c>
      <c r="I1447" s="248">
        <v>65000</v>
      </c>
      <c r="J1447" s="248">
        <v>1</v>
      </c>
      <c r="K1447" s="249">
        <v>2012</v>
      </c>
      <c r="L1447" s="249">
        <v>2012</v>
      </c>
      <c r="M1447" s="250" t="s">
        <v>45</v>
      </c>
    </row>
    <row r="1448" spans="4:13" x14ac:dyDescent="0.35">
      <c r="D1448" s="244" t="s">
        <v>1628</v>
      </c>
      <c r="E1448" s="245">
        <v>41237</v>
      </c>
      <c r="F1448" s="245">
        <v>41247</v>
      </c>
      <c r="G1448" s="246" t="s">
        <v>3910</v>
      </c>
      <c r="H1448" s="247">
        <v>128352</v>
      </c>
      <c r="I1448" s="248">
        <v>128352</v>
      </c>
      <c r="J1448" s="248">
        <v>1</v>
      </c>
      <c r="K1448" s="249">
        <v>2012</v>
      </c>
      <c r="L1448" s="249">
        <v>2012</v>
      </c>
      <c r="M1448" s="250" t="s">
        <v>45</v>
      </c>
    </row>
    <row r="1449" spans="4:13" x14ac:dyDescent="0.35">
      <c r="D1449" s="244" t="s">
        <v>1631</v>
      </c>
      <c r="E1449" s="245">
        <v>41270</v>
      </c>
      <c r="F1449" s="245">
        <v>41276</v>
      </c>
      <c r="G1449" s="246" t="s">
        <v>3910</v>
      </c>
      <c r="H1449" s="247">
        <v>65000</v>
      </c>
      <c r="I1449" s="248">
        <v>65000</v>
      </c>
      <c r="J1449" s="248">
        <v>1</v>
      </c>
      <c r="K1449" s="249">
        <v>2012</v>
      </c>
      <c r="L1449" s="249">
        <v>2013</v>
      </c>
      <c r="M1449" s="250" t="s">
        <v>45</v>
      </c>
    </row>
    <row r="1450" spans="4:13" x14ac:dyDescent="0.35">
      <c r="D1450" s="244" t="s">
        <v>1632</v>
      </c>
      <c r="E1450" s="245">
        <v>41286</v>
      </c>
      <c r="F1450" s="245">
        <v>41309</v>
      </c>
      <c r="G1450" s="246" t="s">
        <v>3910</v>
      </c>
      <c r="H1450" s="247">
        <v>200000</v>
      </c>
      <c r="I1450" s="248">
        <v>200000</v>
      </c>
      <c r="J1450" s="248">
        <v>1</v>
      </c>
      <c r="K1450" s="249">
        <v>2013</v>
      </c>
      <c r="L1450" s="249">
        <v>2013</v>
      </c>
      <c r="M1450" s="250" t="s">
        <v>1234</v>
      </c>
    </row>
    <row r="1451" spans="4:13" x14ac:dyDescent="0.35">
      <c r="D1451" s="244" t="s">
        <v>1635</v>
      </c>
      <c r="E1451" s="245">
        <v>41342</v>
      </c>
      <c r="F1451" s="245">
        <v>41359</v>
      </c>
      <c r="G1451" s="246" t="s">
        <v>3908</v>
      </c>
      <c r="H1451" s="247">
        <v>572755.41799999995</v>
      </c>
      <c r="I1451" s="248">
        <v>572755.41799999995</v>
      </c>
      <c r="J1451" s="248">
        <v>1</v>
      </c>
      <c r="K1451" s="249">
        <v>2013</v>
      </c>
      <c r="L1451" s="249">
        <v>2013</v>
      </c>
      <c r="M1451" s="250" t="s">
        <v>1234</v>
      </c>
    </row>
    <row r="1452" spans="4:13" x14ac:dyDescent="0.35">
      <c r="D1452" s="244" t="s">
        <v>1636</v>
      </c>
      <c r="E1452" s="245">
        <v>41348</v>
      </c>
      <c r="F1452" s="245">
        <v>41386</v>
      </c>
      <c r="G1452" s="246" t="s">
        <v>658</v>
      </c>
      <c r="H1452" s="247">
        <v>184813</v>
      </c>
      <c r="I1452" s="248">
        <v>184813</v>
      </c>
      <c r="J1452" s="248">
        <v>1</v>
      </c>
      <c r="K1452" s="249">
        <v>2013</v>
      </c>
      <c r="L1452" s="249">
        <v>2013</v>
      </c>
      <c r="M1452" s="250" t="s">
        <v>1234</v>
      </c>
    </row>
    <row r="1453" spans="4:13" x14ac:dyDescent="0.35">
      <c r="D1453" s="244" t="s">
        <v>1639</v>
      </c>
      <c r="E1453" s="245">
        <v>41405</v>
      </c>
      <c r="F1453" s="245">
        <v>41409</v>
      </c>
      <c r="G1453" s="246" t="s">
        <v>3908</v>
      </c>
      <c r="H1453" s="247">
        <v>100000</v>
      </c>
      <c r="I1453" s="248">
        <v>100000</v>
      </c>
      <c r="J1453" s="248">
        <v>1</v>
      </c>
      <c r="K1453" s="249">
        <v>2013</v>
      </c>
      <c r="L1453" s="249">
        <v>2013</v>
      </c>
      <c r="M1453" s="250" t="s">
        <v>1638</v>
      </c>
    </row>
    <row r="1454" spans="4:13" x14ac:dyDescent="0.35">
      <c r="D1454" s="244" t="s">
        <v>1640</v>
      </c>
      <c r="E1454" s="245">
        <v>40982</v>
      </c>
      <c r="F1454" s="245">
        <v>41421</v>
      </c>
      <c r="G1454" s="246" t="s">
        <v>658</v>
      </c>
      <c r="H1454" s="247">
        <v>100000</v>
      </c>
      <c r="I1454" s="248">
        <v>100000</v>
      </c>
      <c r="J1454" s="248">
        <v>1</v>
      </c>
      <c r="K1454" s="249">
        <v>2012</v>
      </c>
      <c r="L1454" s="249">
        <v>2013</v>
      </c>
      <c r="M1454" s="250" t="s">
        <v>1232</v>
      </c>
    </row>
    <row r="1455" spans="4:13" x14ac:dyDescent="0.35">
      <c r="D1455" s="244" t="s">
        <v>1235</v>
      </c>
      <c r="E1455" s="245">
        <v>41252</v>
      </c>
      <c r="F1455" s="245">
        <v>41403</v>
      </c>
      <c r="G1455" s="246" t="s">
        <v>3908</v>
      </c>
      <c r="H1455" s="247">
        <v>122000</v>
      </c>
      <c r="I1455" s="248">
        <v>122000</v>
      </c>
      <c r="J1455" s="248">
        <v>1</v>
      </c>
      <c r="K1455" s="249">
        <v>2012</v>
      </c>
      <c r="L1455" s="249">
        <v>2013</v>
      </c>
      <c r="M1455" s="250" t="s">
        <v>45</v>
      </c>
    </row>
    <row r="1456" spans="4:13" x14ac:dyDescent="0.35">
      <c r="D1456" s="244" t="s">
        <v>1642</v>
      </c>
      <c r="E1456" s="245">
        <v>41442</v>
      </c>
      <c r="F1456" s="245">
        <v>41445</v>
      </c>
      <c r="G1456" s="246" t="s">
        <v>3908</v>
      </c>
      <c r="H1456" s="247">
        <v>60000</v>
      </c>
      <c r="I1456" s="248">
        <v>60000</v>
      </c>
      <c r="J1456" s="248">
        <v>1</v>
      </c>
      <c r="K1456" s="249">
        <v>2013</v>
      </c>
      <c r="L1456" s="249">
        <v>2013</v>
      </c>
      <c r="M1456" s="250" t="s">
        <v>1638</v>
      </c>
    </row>
    <row r="1457" spans="4:13" x14ac:dyDescent="0.35">
      <c r="D1457" s="244" t="s">
        <v>1647</v>
      </c>
      <c r="E1457" s="245">
        <v>41514</v>
      </c>
      <c r="F1457" s="245">
        <v>41516</v>
      </c>
      <c r="G1457" s="246" t="s">
        <v>3908</v>
      </c>
      <c r="H1457" s="247">
        <v>50000</v>
      </c>
      <c r="I1457" s="248">
        <v>50000</v>
      </c>
      <c r="J1457" s="248">
        <v>1</v>
      </c>
      <c r="K1457" s="249">
        <v>2013</v>
      </c>
      <c r="L1457" s="249">
        <v>2013</v>
      </c>
      <c r="M1457" s="250" t="s">
        <v>153</v>
      </c>
    </row>
    <row r="1458" spans="4:13" x14ac:dyDescent="0.35">
      <c r="D1458" s="244" t="s">
        <v>1648</v>
      </c>
      <c r="E1458" s="245">
        <v>41505</v>
      </c>
      <c r="F1458" s="245">
        <v>41512</v>
      </c>
      <c r="G1458" s="246" t="s">
        <v>3908</v>
      </c>
      <c r="H1458" s="247">
        <v>200000</v>
      </c>
      <c r="I1458" s="248">
        <v>200000</v>
      </c>
      <c r="J1458" s="248">
        <v>1</v>
      </c>
      <c r="K1458" s="249">
        <v>2013</v>
      </c>
      <c r="L1458" s="249">
        <v>2013</v>
      </c>
      <c r="M1458" s="250" t="s">
        <v>153</v>
      </c>
    </row>
    <row r="1459" spans="4:13" x14ac:dyDescent="0.35">
      <c r="D1459" s="244" t="s">
        <v>1649</v>
      </c>
      <c r="E1459" s="245">
        <v>41522</v>
      </c>
      <c r="F1459" s="245">
        <v>41522</v>
      </c>
      <c r="G1459" s="246" t="s">
        <v>3910</v>
      </c>
      <c r="H1459" s="247">
        <v>50000</v>
      </c>
      <c r="I1459" s="248">
        <v>50000</v>
      </c>
      <c r="J1459" s="248">
        <v>1</v>
      </c>
      <c r="K1459" s="249">
        <v>2013</v>
      </c>
      <c r="L1459" s="249">
        <v>2013</v>
      </c>
      <c r="M1459" s="250" t="s">
        <v>153</v>
      </c>
    </row>
    <row r="1460" spans="4:13" x14ac:dyDescent="0.35">
      <c r="D1460" s="244" t="s">
        <v>1651</v>
      </c>
      <c r="E1460" s="245">
        <v>41381</v>
      </c>
      <c r="F1460" s="245">
        <v>41534</v>
      </c>
      <c r="G1460" s="246" t="s">
        <v>3910</v>
      </c>
      <c r="H1460" s="247">
        <v>40000</v>
      </c>
      <c r="I1460" s="248">
        <v>40000</v>
      </c>
      <c r="J1460" s="248">
        <v>1</v>
      </c>
      <c r="K1460" s="249">
        <v>2013</v>
      </c>
      <c r="L1460" s="249">
        <v>2013</v>
      </c>
      <c r="M1460" s="250" t="s">
        <v>1638</v>
      </c>
    </row>
    <row r="1461" spans="4:13" x14ac:dyDescent="0.35">
      <c r="D1461" s="244" t="s">
        <v>1653</v>
      </c>
      <c r="E1461" s="245">
        <v>41538</v>
      </c>
      <c r="F1461" s="245">
        <v>41565</v>
      </c>
      <c r="G1461" s="246" t="s">
        <v>3910</v>
      </c>
      <c r="H1461" s="247">
        <v>50000</v>
      </c>
      <c r="I1461" s="248">
        <v>50000</v>
      </c>
      <c r="J1461" s="248">
        <v>1</v>
      </c>
      <c r="K1461" s="249">
        <v>2013</v>
      </c>
      <c r="L1461" s="249">
        <v>2013</v>
      </c>
      <c r="M1461" s="250" t="s">
        <v>153</v>
      </c>
    </row>
    <row r="1462" spans="4:13" x14ac:dyDescent="0.35">
      <c r="D1462" s="244" t="s">
        <v>1654</v>
      </c>
      <c r="E1462" s="245">
        <v>41561</v>
      </c>
      <c r="F1462" s="245">
        <v>41567</v>
      </c>
      <c r="G1462" s="246" t="s">
        <v>3908</v>
      </c>
      <c r="H1462" s="247">
        <v>211776.31580000001</v>
      </c>
      <c r="I1462" s="248">
        <v>211776.31580000001</v>
      </c>
      <c r="J1462" s="248">
        <v>1</v>
      </c>
      <c r="K1462" s="249">
        <v>2013</v>
      </c>
      <c r="L1462" s="249">
        <v>2013</v>
      </c>
      <c r="M1462" s="250" t="s">
        <v>1249</v>
      </c>
    </row>
    <row r="1463" spans="4:13" x14ac:dyDescent="0.35">
      <c r="D1463" s="244" t="s">
        <v>1655</v>
      </c>
      <c r="E1463" s="245">
        <v>41578</v>
      </c>
      <c r="F1463" s="245">
        <v>41582</v>
      </c>
      <c r="G1463" s="246" t="s">
        <v>3910</v>
      </c>
      <c r="H1463" s="247">
        <v>50000</v>
      </c>
      <c r="I1463" s="248">
        <v>50000</v>
      </c>
      <c r="J1463" s="248">
        <v>1</v>
      </c>
      <c r="K1463" s="249">
        <v>2013</v>
      </c>
      <c r="L1463" s="249">
        <v>2013</v>
      </c>
      <c r="M1463" s="250" t="s">
        <v>1249</v>
      </c>
    </row>
    <row r="1464" spans="4:13" x14ac:dyDescent="0.35">
      <c r="D1464" s="244" t="s">
        <v>1656</v>
      </c>
      <c r="E1464" s="245">
        <v>41237</v>
      </c>
      <c r="F1464" s="245">
        <v>41572</v>
      </c>
      <c r="G1464" s="246" t="s">
        <v>658</v>
      </c>
      <c r="H1464" s="247">
        <v>50000</v>
      </c>
      <c r="I1464" s="248">
        <v>50000</v>
      </c>
      <c r="J1464" s="248">
        <v>1</v>
      </c>
      <c r="K1464" s="249">
        <v>2012</v>
      </c>
      <c r="L1464" s="249">
        <v>2013</v>
      </c>
      <c r="M1464" s="250" t="s">
        <v>45</v>
      </c>
    </row>
    <row r="1465" spans="4:13" x14ac:dyDescent="0.35">
      <c r="D1465" s="244" t="s">
        <v>1657</v>
      </c>
      <c r="E1465" s="245">
        <v>41619</v>
      </c>
      <c r="F1465" s="245">
        <v>41626</v>
      </c>
      <c r="G1465" s="246" t="s">
        <v>3908</v>
      </c>
      <c r="H1465" s="247">
        <v>50000</v>
      </c>
      <c r="I1465" s="248">
        <v>50000</v>
      </c>
      <c r="J1465" s="248">
        <v>1</v>
      </c>
      <c r="K1465" s="249">
        <v>2013</v>
      </c>
      <c r="L1465" s="249">
        <v>2013</v>
      </c>
      <c r="M1465" s="250" t="s">
        <v>1249</v>
      </c>
    </row>
    <row r="1466" spans="4:13" x14ac:dyDescent="0.35">
      <c r="D1466" s="244" t="s">
        <v>1658</v>
      </c>
      <c r="E1466" s="245">
        <v>40901</v>
      </c>
      <c r="F1466" s="245">
        <v>41628</v>
      </c>
      <c r="G1466" s="246" t="s">
        <v>658</v>
      </c>
      <c r="H1466" s="247">
        <v>22332</v>
      </c>
      <c r="I1466" s="248">
        <v>22332</v>
      </c>
      <c r="J1466" s="248">
        <v>1</v>
      </c>
      <c r="K1466" s="249">
        <v>2011</v>
      </c>
      <c r="L1466" s="249">
        <v>2013</v>
      </c>
      <c r="M1466" s="250" t="s">
        <v>1586</v>
      </c>
    </row>
    <row r="1467" spans="4:13" x14ac:dyDescent="0.35">
      <c r="D1467" s="244" t="s">
        <v>1660</v>
      </c>
      <c r="E1467" s="245">
        <v>41641</v>
      </c>
      <c r="F1467" s="245">
        <v>41646</v>
      </c>
      <c r="G1467" s="246" t="s">
        <v>3908</v>
      </c>
      <c r="H1467" s="247">
        <v>50000</v>
      </c>
      <c r="I1467" s="248">
        <v>50000</v>
      </c>
      <c r="J1467" s="248">
        <v>1</v>
      </c>
      <c r="K1467" s="249">
        <v>2014</v>
      </c>
      <c r="L1467" s="249">
        <v>2014</v>
      </c>
      <c r="M1467" s="250" t="s">
        <v>1661</v>
      </c>
    </row>
    <row r="1468" spans="4:13" x14ac:dyDescent="0.35">
      <c r="D1468" s="244" t="s">
        <v>1663</v>
      </c>
      <c r="E1468" s="245">
        <v>41316</v>
      </c>
      <c r="F1468" s="245">
        <v>41687</v>
      </c>
      <c r="G1468" s="246" t="s">
        <v>3908</v>
      </c>
      <c r="H1468" s="247">
        <v>324561.40350000001</v>
      </c>
      <c r="I1468" s="248">
        <v>324561.40350000001</v>
      </c>
      <c r="J1468" s="248">
        <v>1</v>
      </c>
      <c r="K1468" s="249">
        <v>2013</v>
      </c>
      <c r="L1468" s="249">
        <v>2014</v>
      </c>
      <c r="M1468" s="250" t="s">
        <v>1234</v>
      </c>
    </row>
    <row r="1469" spans="4:13" x14ac:dyDescent="0.35">
      <c r="D1469" s="244" t="s">
        <v>1664</v>
      </c>
      <c r="E1469" s="245">
        <v>41676</v>
      </c>
      <c r="F1469" s="245">
        <v>41696</v>
      </c>
      <c r="G1469" s="246" t="s">
        <v>3908</v>
      </c>
      <c r="H1469" s="247">
        <v>100000</v>
      </c>
      <c r="I1469" s="248">
        <v>100000</v>
      </c>
      <c r="J1469" s="248">
        <v>1</v>
      </c>
      <c r="K1469" s="249">
        <v>2014</v>
      </c>
      <c r="L1469" s="249">
        <v>2014</v>
      </c>
      <c r="M1469" s="250" t="s">
        <v>1661</v>
      </c>
    </row>
    <row r="1470" spans="4:13" x14ac:dyDescent="0.35">
      <c r="D1470" s="244" t="s">
        <v>1665</v>
      </c>
      <c r="E1470" s="245">
        <v>41632</v>
      </c>
      <c r="F1470" s="245">
        <v>41710</v>
      </c>
      <c r="G1470" s="246" t="s">
        <v>3910</v>
      </c>
      <c r="H1470" s="247">
        <v>300000</v>
      </c>
      <c r="I1470" s="248">
        <v>300000</v>
      </c>
      <c r="J1470" s="248">
        <v>1</v>
      </c>
      <c r="K1470" s="249">
        <v>2013</v>
      </c>
      <c r="L1470" s="249">
        <v>2014</v>
      </c>
      <c r="M1470" s="250" t="s">
        <v>1249</v>
      </c>
    </row>
    <row r="1471" spans="4:13" x14ac:dyDescent="0.35">
      <c r="D1471" s="244" t="s">
        <v>1666</v>
      </c>
      <c r="E1471" s="245">
        <v>41733</v>
      </c>
      <c r="F1471" s="245">
        <v>41736</v>
      </c>
      <c r="G1471" s="246" t="s">
        <v>3910</v>
      </c>
      <c r="H1471" s="247">
        <v>50000</v>
      </c>
      <c r="I1471" s="248">
        <v>50000</v>
      </c>
      <c r="J1471" s="248">
        <v>1</v>
      </c>
      <c r="K1471" s="249">
        <v>2014</v>
      </c>
      <c r="L1471" s="249">
        <v>2014</v>
      </c>
      <c r="M1471" s="250" t="s">
        <v>661</v>
      </c>
    </row>
    <row r="1472" spans="4:13" x14ac:dyDescent="0.35">
      <c r="D1472" s="244" t="s">
        <v>1667</v>
      </c>
      <c r="E1472" s="245">
        <v>41712</v>
      </c>
      <c r="F1472" s="245">
        <v>41730</v>
      </c>
      <c r="G1472" s="246" t="s">
        <v>3908</v>
      </c>
      <c r="H1472" s="247">
        <v>300000</v>
      </c>
      <c r="I1472" s="248">
        <v>300000</v>
      </c>
      <c r="J1472" s="248">
        <v>1</v>
      </c>
      <c r="K1472" s="249">
        <v>2014</v>
      </c>
      <c r="L1472" s="249">
        <v>2014</v>
      </c>
      <c r="M1472" s="250" t="s">
        <v>1661</v>
      </c>
    </row>
    <row r="1473" spans="4:13" x14ac:dyDescent="0.35">
      <c r="D1473" s="244" t="s">
        <v>1669</v>
      </c>
      <c r="E1473" s="245">
        <v>41764</v>
      </c>
      <c r="F1473" s="245">
        <v>41764</v>
      </c>
      <c r="G1473" s="246" t="s">
        <v>3910</v>
      </c>
      <c r="H1473" s="247">
        <v>50000</v>
      </c>
      <c r="I1473" s="248">
        <v>50000</v>
      </c>
      <c r="J1473" s="248">
        <v>1</v>
      </c>
      <c r="K1473" s="249">
        <v>2014</v>
      </c>
      <c r="L1473" s="249">
        <v>2014</v>
      </c>
      <c r="M1473" s="250" t="s">
        <v>661</v>
      </c>
    </row>
    <row r="1474" spans="4:13" x14ac:dyDescent="0.35">
      <c r="D1474" s="244" t="s">
        <v>1236</v>
      </c>
      <c r="E1474" s="245">
        <v>41764</v>
      </c>
      <c r="F1474" s="245">
        <v>41775</v>
      </c>
      <c r="G1474" s="246" t="s">
        <v>3908</v>
      </c>
      <c r="H1474" s="247">
        <v>167100</v>
      </c>
      <c r="I1474" s="248">
        <v>167100</v>
      </c>
      <c r="J1474" s="248">
        <v>1</v>
      </c>
      <c r="K1474" s="249">
        <v>2014</v>
      </c>
      <c r="L1474" s="249">
        <v>2014</v>
      </c>
      <c r="M1474" s="250" t="s">
        <v>661</v>
      </c>
    </row>
    <row r="1475" spans="4:13" x14ac:dyDescent="0.35">
      <c r="D1475" s="244" t="s">
        <v>1671</v>
      </c>
      <c r="E1475" s="245">
        <v>41647</v>
      </c>
      <c r="F1475" s="245">
        <v>41743</v>
      </c>
      <c r="G1475" s="246" t="s">
        <v>3910</v>
      </c>
      <c r="H1475" s="247">
        <v>50000</v>
      </c>
      <c r="I1475" s="248">
        <v>50000</v>
      </c>
      <c r="J1475" s="248">
        <v>1</v>
      </c>
      <c r="K1475" s="249">
        <v>2014</v>
      </c>
      <c r="L1475" s="249">
        <v>2014</v>
      </c>
      <c r="M1475" s="250" t="s">
        <v>1661</v>
      </c>
    </row>
    <row r="1476" spans="4:13" x14ac:dyDescent="0.35">
      <c r="D1476" s="244" t="s">
        <v>1672</v>
      </c>
      <c r="E1476" s="245">
        <v>41844</v>
      </c>
      <c r="F1476" s="245">
        <v>41848</v>
      </c>
      <c r="G1476" s="246" t="s">
        <v>3910</v>
      </c>
      <c r="H1476" s="247">
        <v>20150</v>
      </c>
      <c r="I1476" s="248">
        <v>20150</v>
      </c>
      <c r="J1476" s="248">
        <v>1</v>
      </c>
      <c r="K1476" s="249">
        <v>2014</v>
      </c>
      <c r="L1476" s="249">
        <v>2014</v>
      </c>
      <c r="M1476" s="250" t="s">
        <v>1238</v>
      </c>
    </row>
    <row r="1477" spans="4:13" x14ac:dyDescent="0.35">
      <c r="D1477" s="244" t="s">
        <v>1673</v>
      </c>
      <c r="E1477" s="245">
        <v>41840</v>
      </c>
      <c r="F1477" s="245">
        <v>41842</v>
      </c>
      <c r="G1477" s="246" t="s">
        <v>3910</v>
      </c>
      <c r="H1477" s="247">
        <v>10000</v>
      </c>
      <c r="I1477" s="248">
        <v>10000</v>
      </c>
      <c r="J1477" s="248">
        <v>1</v>
      </c>
      <c r="K1477" s="249">
        <v>2014</v>
      </c>
      <c r="L1477" s="249">
        <v>2014</v>
      </c>
      <c r="M1477" s="250" t="s">
        <v>1238</v>
      </c>
    </row>
    <row r="1478" spans="4:13" x14ac:dyDescent="0.35">
      <c r="D1478" s="244" t="s">
        <v>1675</v>
      </c>
      <c r="E1478" s="245">
        <v>41873</v>
      </c>
      <c r="F1478" s="245">
        <v>41880</v>
      </c>
      <c r="G1478" s="246" t="s">
        <v>3908</v>
      </c>
      <c r="H1478" s="247">
        <v>50000</v>
      </c>
      <c r="I1478" s="248">
        <v>50000</v>
      </c>
      <c r="J1478" s="248">
        <v>1</v>
      </c>
      <c r="K1478" s="249">
        <v>2014</v>
      </c>
      <c r="L1478" s="249">
        <v>2014</v>
      </c>
      <c r="M1478" s="250" t="s">
        <v>1238</v>
      </c>
    </row>
    <row r="1479" spans="4:13" x14ac:dyDescent="0.35">
      <c r="D1479" s="244" t="s">
        <v>1677</v>
      </c>
      <c r="E1479" s="245">
        <v>41663</v>
      </c>
      <c r="F1479" s="245">
        <v>41942</v>
      </c>
      <c r="G1479" s="246" t="s">
        <v>3910</v>
      </c>
      <c r="H1479" s="247">
        <v>15000</v>
      </c>
      <c r="I1479" s="248">
        <v>15000</v>
      </c>
      <c r="J1479" s="248">
        <v>1</v>
      </c>
      <c r="K1479" s="249">
        <v>2014</v>
      </c>
      <c r="L1479" s="249">
        <v>2014</v>
      </c>
      <c r="M1479" s="250" t="s">
        <v>1661</v>
      </c>
    </row>
    <row r="1480" spans="4:13" x14ac:dyDescent="0.35">
      <c r="D1480" s="244" t="s">
        <v>1680</v>
      </c>
      <c r="E1480" s="245">
        <v>41944</v>
      </c>
      <c r="F1480" s="245">
        <v>41953</v>
      </c>
      <c r="G1480" s="246" t="s">
        <v>3910</v>
      </c>
      <c r="H1480" s="247">
        <v>300000</v>
      </c>
      <c r="I1480" s="248">
        <v>300000</v>
      </c>
      <c r="J1480" s="248">
        <v>1</v>
      </c>
      <c r="K1480" s="249">
        <v>2014</v>
      </c>
      <c r="L1480" s="249">
        <v>2014</v>
      </c>
      <c r="M1480" s="250" t="s">
        <v>1679</v>
      </c>
    </row>
    <row r="1481" spans="4:13" x14ac:dyDescent="0.35">
      <c r="D1481" s="244" t="s">
        <v>1681</v>
      </c>
      <c r="E1481" s="245">
        <v>41951</v>
      </c>
      <c r="F1481" s="245">
        <v>41954</v>
      </c>
      <c r="G1481" s="246" t="s">
        <v>3910</v>
      </c>
      <c r="H1481" s="247">
        <v>50000</v>
      </c>
      <c r="I1481" s="248">
        <v>50000</v>
      </c>
      <c r="J1481" s="248">
        <v>1</v>
      </c>
      <c r="K1481" s="249">
        <v>2014</v>
      </c>
      <c r="L1481" s="249">
        <v>2014</v>
      </c>
      <c r="M1481" s="250" t="s">
        <v>1679</v>
      </c>
    </row>
    <row r="1482" spans="4:13" x14ac:dyDescent="0.35">
      <c r="D1482" s="244" t="s">
        <v>1683</v>
      </c>
      <c r="E1482" s="245">
        <v>41967</v>
      </c>
      <c r="F1482" s="245">
        <v>41971</v>
      </c>
      <c r="G1482" s="246" t="s">
        <v>3910</v>
      </c>
      <c r="H1482" s="247">
        <v>5000</v>
      </c>
      <c r="I1482" s="248">
        <v>5000</v>
      </c>
      <c r="J1482" s="248">
        <v>1</v>
      </c>
      <c r="K1482" s="249">
        <v>2014</v>
      </c>
      <c r="L1482" s="249">
        <v>2014</v>
      </c>
      <c r="M1482" s="250" t="s">
        <v>1679</v>
      </c>
    </row>
    <row r="1483" spans="4:13" x14ac:dyDescent="0.35">
      <c r="D1483" s="244" t="s">
        <v>1685</v>
      </c>
      <c r="E1483" s="245">
        <v>42030</v>
      </c>
      <c r="F1483" s="245">
        <v>42031</v>
      </c>
      <c r="G1483" s="246" t="s">
        <v>3908</v>
      </c>
      <c r="H1483" s="247">
        <v>120000</v>
      </c>
      <c r="I1483" s="248">
        <v>120000</v>
      </c>
      <c r="J1483" s="248">
        <v>1</v>
      </c>
      <c r="K1483" s="249">
        <v>2015</v>
      </c>
      <c r="L1483" s="249">
        <v>2015</v>
      </c>
      <c r="M1483" s="250" t="s">
        <v>1686</v>
      </c>
    </row>
    <row r="1484" spans="4:13" x14ac:dyDescent="0.35">
      <c r="D1484" s="244" t="s">
        <v>1687</v>
      </c>
      <c r="E1484" s="245">
        <v>42039</v>
      </c>
      <c r="F1484" s="245">
        <v>42047</v>
      </c>
      <c r="G1484" s="246" t="s">
        <v>3908</v>
      </c>
      <c r="H1484" s="247">
        <v>300000</v>
      </c>
      <c r="I1484" s="248">
        <v>300000</v>
      </c>
      <c r="J1484" s="248">
        <v>1</v>
      </c>
      <c r="K1484" s="249">
        <v>2015</v>
      </c>
      <c r="L1484" s="249">
        <v>2015</v>
      </c>
      <c r="M1484" s="250" t="s">
        <v>1686</v>
      </c>
    </row>
    <row r="1485" spans="4:13" x14ac:dyDescent="0.35">
      <c r="D1485" s="244" t="s">
        <v>1688</v>
      </c>
      <c r="E1485" s="245">
        <v>42051</v>
      </c>
      <c r="F1485" s="245">
        <v>42052</v>
      </c>
      <c r="G1485" s="246" t="s">
        <v>3910</v>
      </c>
      <c r="H1485" s="247">
        <v>100000</v>
      </c>
      <c r="I1485" s="248">
        <v>100000</v>
      </c>
      <c r="J1485" s="248">
        <v>1</v>
      </c>
      <c r="K1485" s="249">
        <v>2015</v>
      </c>
      <c r="L1485" s="249">
        <v>2015</v>
      </c>
      <c r="M1485" s="250" t="s">
        <v>1686</v>
      </c>
    </row>
    <row r="1486" spans="4:13" x14ac:dyDescent="0.35">
      <c r="D1486" s="244" t="s">
        <v>1691</v>
      </c>
      <c r="E1486" s="245">
        <v>42066</v>
      </c>
      <c r="F1486" s="245">
        <v>42072</v>
      </c>
      <c r="G1486" s="246" t="s">
        <v>3910</v>
      </c>
      <c r="H1486" s="247">
        <v>60000</v>
      </c>
      <c r="I1486" s="248">
        <v>60000</v>
      </c>
      <c r="J1486" s="248">
        <v>1</v>
      </c>
      <c r="K1486" s="249">
        <v>2015</v>
      </c>
      <c r="L1486" s="249">
        <v>2015</v>
      </c>
      <c r="M1486" s="250" t="s">
        <v>1686</v>
      </c>
    </row>
    <row r="1487" spans="4:13" x14ac:dyDescent="0.35">
      <c r="D1487" s="244" t="s">
        <v>1693</v>
      </c>
      <c r="E1487" s="245">
        <v>42078</v>
      </c>
      <c r="F1487" s="245">
        <v>42079</v>
      </c>
      <c r="G1487" s="246" t="s">
        <v>3910</v>
      </c>
      <c r="H1487" s="247">
        <v>70000</v>
      </c>
      <c r="I1487" s="248">
        <v>70000</v>
      </c>
      <c r="J1487" s="248">
        <v>1</v>
      </c>
      <c r="K1487" s="249">
        <v>2015</v>
      </c>
      <c r="L1487" s="249">
        <v>2015</v>
      </c>
      <c r="M1487" s="250" t="s">
        <v>1686</v>
      </c>
    </row>
    <row r="1488" spans="4:13" x14ac:dyDescent="0.35">
      <c r="D1488" s="244" t="s">
        <v>1696</v>
      </c>
      <c r="E1488" s="245">
        <v>41866</v>
      </c>
      <c r="F1488" s="245">
        <v>42068</v>
      </c>
      <c r="G1488" s="246" t="s">
        <v>3908</v>
      </c>
      <c r="H1488" s="247">
        <v>654919</v>
      </c>
      <c r="I1488" s="248">
        <v>654919</v>
      </c>
      <c r="J1488" s="248">
        <v>1</v>
      </c>
      <c r="K1488" s="249">
        <v>2014</v>
      </c>
      <c r="L1488" s="249">
        <v>2015</v>
      </c>
      <c r="M1488" s="250" t="s">
        <v>1238</v>
      </c>
    </row>
    <row r="1489" spans="4:13" x14ac:dyDescent="0.35">
      <c r="D1489" s="244" t="s">
        <v>1697</v>
      </c>
      <c r="E1489" s="245">
        <v>42070</v>
      </c>
      <c r="F1489" s="245">
        <v>42080</v>
      </c>
      <c r="G1489" s="246" t="s">
        <v>3908</v>
      </c>
      <c r="H1489" s="247">
        <v>89000</v>
      </c>
      <c r="I1489" s="248">
        <v>89000</v>
      </c>
      <c r="J1489" s="248">
        <v>1</v>
      </c>
      <c r="K1489" s="249">
        <v>2015</v>
      </c>
      <c r="L1489" s="249">
        <v>2015</v>
      </c>
      <c r="M1489" s="250" t="s">
        <v>1686</v>
      </c>
    </row>
    <row r="1490" spans="4:13" x14ac:dyDescent="0.35">
      <c r="D1490" s="244" t="s">
        <v>1239</v>
      </c>
      <c r="E1490" s="245">
        <v>41881</v>
      </c>
      <c r="F1490" s="245">
        <v>42089</v>
      </c>
      <c r="G1490" s="246" t="s">
        <v>658</v>
      </c>
      <c r="H1490" s="247">
        <v>400000</v>
      </c>
      <c r="I1490" s="248">
        <v>400000</v>
      </c>
      <c r="J1490" s="248">
        <v>1</v>
      </c>
      <c r="K1490" s="249">
        <v>2014</v>
      </c>
      <c r="L1490" s="249">
        <v>2015</v>
      </c>
      <c r="M1490" s="250" t="s">
        <v>1238</v>
      </c>
    </row>
    <row r="1491" spans="4:13" x14ac:dyDescent="0.35">
      <c r="D1491" s="244" t="s">
        <v>1240</v>
      </c>
      <c r="E1491" s="245">
        <v>42102</v>
      </c>
      <c r="F1491" s="245">
        <v>42108</v>
      </c>
      <c r="G1491" s="246" t="s">
        <v>3910</v>
      </c>
      <c r="H1491" s="247">
        <v>148200</v>
      </c>
      <c r="I1491" s="248">
        <v>148200</v>
      </c>
      <c r="J1491" s="248">
        <v>1</v>
      </c>
      <c r="K1491" s="249">
        <v>2015</v>
      </c>
      <c r="L1491" s="249">
        <v>2015</v>
      </c>
      <c r="M1491" s="250" t="s">
        <v>1241</v>
      </c>
    </row>
    <row r="1492" spans="4:13" x14ac:dyDescent="0.35">
      <c r="D1492" s="244" t="s">
        <v>1699</v>
      </c>
      <c r="E1492" s="245">
        <v>42104</v>
      </c>
      <c r="F1492" s="245">
        <v>42108</v>
      </c>
      <c r="G1492" s="246" t="s">
        <v>3910</v>
      </c>
      <c r="H1492" s="247">
        <v>70000</v>
      </c>
      <c r="I1492" s="248">
        <v>70000</v>
      </c>
      <c r="J1492" s="248">
        <v>1</v>
      </c>
      <c r="K1492" s="249">
        <v>2015</v>
      </c>
      <c r="L1492" s="249">
        <v>2015</v>
      </c>
      <c r="M1492" s="250" t="s">
        <v>1241</v>
      </c>
    </row>
    <row r="1493" spans="4:13" x14ac:dyDescent="0.35">
      <c r="D1493" s="244" t="s">
        <v>1701</v>
      </c>
      <c r="E1493" s="245">
        <v>41632</v>
      </c>
      <c r="F1493" s="245">
        <v>42109</v>
      </c>
      <c r="G1493" s="246" t="s">
        <v>658</v>
      </c>
      <c r="H1493" s="247">
        <v>100000</v>
      </c>
      <c r="I1493" s="248">
        <v>100000</v>
      </c>
      <c r="J1493" s="248">
        <v>1</v>
      </c>
      <c r="K1493" s="249">
        <v>2013</v>
      </c>
      <c r="L1493" s="249">
        <v>2015</v>
      </c>
      <c r="M1493" s="250" t="s">
        <v>1249</v>
      </c>
    </row>
    <row r="1494" spans="4:13" x14ac:dyDescent="0.35">
      <c r="D1494" s="244" t="s">
        <v>1702</v>
      </c>
      <c r="E1494" s="245">
        <v>42110</v>
      </c>
      <c r="F1494" s="245">
        <v>42114</v>
      </c>
      <c r="G1494" s="246" t="s">
        <v>3910</v>
      </c>
      <c r="H1494" s="247">
        <v>100000</v>
      </c>
      <c r="I1494" s="248">
        <v>100000</v>
      </c>
      <c r="J1494" s="248">
        <v>1</v>
      </c>
      <c r="K1494" s="249">
        <v>2015</v>
      </c>
      <c r="L1494" s="249">
        <v>2015</v>
      </c>
      <c r="M1494" s="250" t="s">
        <v>1241</v>
      </c>
    </row>
    <row r="1495" spans="4:13" x14ac:dyDescent="0.35">
      <c r="D1495" s="244" t="s">
        <v>1703</v>
      </c>
      <c r="E1495" s="245">
        <v>42107</v>
      </c>
      <c r="F1495" s="245">
        <v>42109</v>
      </c>
      <c r="G1495" s="246" t="s">
        <v>3910</v>
      </c>
      <c r="H1495" s="247">
        <v>81000</v>
      </c>
      <c r="I1495" s="248">
        <v>81000</v>
      </c>
      <c r="J1495" s="248">
        <v>1</v>
      </c>
      <c r="K1495" s="249">
        <v>2015</v>
      </c>
      <c r="L1495" s="249">
        <v>2015</v>
      </c>
      <c r="M1495" s="250" t="s">
        <v>1241</v>
      </c>
    </row>
    <row r="1496" spans="4:13" x14ac:dyDescent="0.35">
      <c r="D1496" s="244" t="s">
        <v>1704</v>
      </c>
      <c r="E1496" s="245">
        <v>41858</v>
      </c>
      <c r="F1496" s="245">
        <v>42124</v>
      </c>
      <c r="G1496" s="246" t="s">
        <v>658</v>
      </c>
      <c r="H1496" s="247">
        <v>100000</v>
      </c>
      <c r="I1496" s="248">
        <v>100000</v>
      </c>
      <c r="J1496" s="248">
        <v>1</v>
      </c>
      <c r="K1496" s="249">
        <v>2014</v>
      </c>
      <c r="L1496" s="249">
        <v>2015</v>
      </c>
      <c r="M1496" s="250" t="s">
        <v>1238</v>
      </c>
    </row>
    <row r="1497" spans="4:13" x14ac:dyDescent="0.35">
      <c r="D1497" s="244" t="s">
        <v>1242</v>
      </c>
      <c r="E1497" s="245">
        <v>42125</v>
      </c>
      <c r="F1497" s="245">
        <v>42135</v>
      </c>
      <c r="G1497" s="246" t="s">
        <v>3910</v>
      </c>
      <c r="H1497" s="247">
        <v>6270</v>
      </c>
      <c r="I1497" s="248">
        <v>6270</v>
      </c>
      <c r="J1497" s="248">
        <v>1</v>
      </c>
      <c r="K1497" s="249">
        <v>2015</v>
      </c>
      <c r="L1497" s="249">
        <v>2015</v>
      </c>
      <c r="M1497" s="250" t="s">
        <v>1241</v>
      </c>
    </row>
    <row r="1498" spans="4:13" x14ac:dyDescent="0.35">
      <c r="D1498" s="244" t="s">
        <v>1706</v>
      </c>
      <c r="E1498" s="245">
        <v>42138</v>
      </c>
      <c r="F1498" s="245">
        <v>42142</v>
      </c>
      <c r="G1498" s="246" t="s">
        <v>3908</v>
      </c>
      <c r="H1498" s="247">
        <v>95360</v>
      </c>
      <c r="I1498" s="248">
        <v>95360</v>
      </c>
      <c r="J1498" s="248">
        <v>1</v>
      </c>
      <c r="K1498" s="249">
        <v>2015</v>
      </c>
      <c r="L1498" s="249">
        <v>2015</v>
      </c>
      <c r="M1498" s="250" t="s">
        <v>1241</v>
      </c>
    </row>
    <row r="1499" spans="4:13" x14ac:dyDescent="0.35">
      <c r="D1499" s="244" t="s">
        <v>1707</v>
      </c>
      <c r="E1499" s="245">
        <v>42134</v>
      </c>
      <c r="F1499" s="245">
        <v>42143</v>
      </c>
      <c r="G1499" s="246" t="s">
        <v>3910</v>
      </c>
      <c r="H1499" s="247">
        <v>37000</v>
      </c>
      <c r="I1499" s="248">
        <v>37000</v>
      </c>
      <c r="J1499" s="248">
        <v>1</v>
      </c>
      <c r="K1499" s="249">
        <v>2015</v>
      </c>
      <c r="L1499" s="249">
        <v>2015</v>
      </c>
      <c r="M1499" s="250" t="s">
        <v>1241</v>
      </c>
    </row>
    <row r="1500" spans="4:13" x14ac:dyDescent="0.35">
      <c r="D1500" s="244" t="s">
        <v>1709</v>
      </c>
      <c r="E1500" s="245">
        <v>41872</v>
      </c>
      <c r="F1500" s="245">
        <v>42178</v>
      </c>
      <c r="G1500" s="246" t="s">
        <v>658</v>
      </c>
      <c r="H1500" s="247">
        <v>97710</v>
      </c>
      <c r="I1500" s="248">
        <v>97710</v>
      </c>
      <c r="J1500" s="248">
        <v>1</v>
      </c>
      <c r="K1500" s="249">
        <v>2014</v>
      </c>
      <c r="L1500" s="249">
        <v>2015</v>
      </c>
      <c r="M1500" s="250" t="s">
        <v>1238</v>
      </c>
    </row>
    <row r="1501" spans="4:13" x14ac:dyDescent="0.35">
      <c r="D1501" s="244" t="s">
        <v>1711</v>
      </c>
      <c r="E1501" s="245">
        <v>42159</v>
      </c>
      <c r="F1501" s="245">
        <v>42174</v>
      </c>
      <c r="G1501" s="246" t="s">
        <v>3908</v>
      </c>
      <c r="H1501" s="247">
        <v>200000</v>
      </c>
      <c r="I1501" s="248">
        <v>200000</v>
      </c>
      <c r="J1501" s="248">
        <v>1</v>
      </c>
      <c r="K1501" s="249">
        <v>2015</v>
      </c>
      <c r="L1501" s="249">
        <v>2015</v>
      </c>
      <c r="M1501" s="250" t="s">
        <v>1241</v>
      </c>
    </row>
    <row r="1502" spans="4:13" x14ac:dyDescent="0.35">
      <c r="D1502" s="244" t="s">
        <v>1712</v>
      </c>
      <c r="E1502" s="245">
        <v>42193</v>
      </c>
      <c r="F1502" s="245">
        <v>42205</v>
      </c>
      <c r="G1502" s="246" t="s">
        <v>3910</v>
      </c>
      <c r="H1502" s="247">
        <v>70000</v>
      </c>
      <c r="I1502" s="248">
        <v>70000</v>
      </c>
      <c r="J1502" s="248">
        <v>1</v>
      </c>
      <c r="K1502" s="249">
        <v>2015</v>
      </c>
      <c r="L1502" s="249">
        <v>2015</v>
      </c>
      <c r="M1502" s="250" t="s">
        <v>1713</v>
      </c>
    </row>
    <row r="1503" spans="4:13" x14ac:dyDescent="0.35">
      <c r="D1503" s="244" t="s">
        <v>1718</v>
      </c>
      <c r="E1503" s="245">
        <v>41716</v>
      </c>
      <c r="F1503" s="245">
        <v>42255</v>
      </c>
      <c r="G1503" s="246" t="s">
        <v>658</v>
      </c>
      <c r="H1503" s="247">
        <v>215974</v>
      </c>
      <c r="I1503" s="248">
        <v>215974</v>
      </c>
      <c r="J1503" s="248">
        <v>1</v>
      </c>
      <c r="K1503" s="249">
        <v>2014</v>
      </c>
      <c r="L1503" s="249">
        <v>2015</v>
      </c>
      <c r="M1503" s="250" t="s">
        <v>1661</v>
      </c>
    </row>
    <row r="1504" spans="4:13" x14ac:dyDescent="0.35">
      <c r="D1504" s="244" t="s">
        <v>1721</v>
      </c>
      <c r="E1504" s="245">
        <v>41604</v>
      </c>
      <c r="F1504" s="245">
        <v>42258</v>
      </c>
      <c r="G1504" s="246" t="s">
        <v>658</v>
      </c>
      <c r="H1504" s="247">
        <v>259649.12280000001</v>
      </c>
      <c r="I1504" s="248">
        <v>259649.12280000001</v>
      </c>
      <c r="J1504" s="248">
        <v>1</v>
      </c>
      <c r="K1504" s="249">
        <v>2013</v>
      </c>
      <c r="L1504" s="249">
        <v>2015</v>
      </c>
      <c r="M1504" s="250" t="s">
        <v>1249</v>
      </c>
    </row>
    <row r="1505" spans="4:13" x14ac:dyDescent="0.35">
      <c r="D1505" s="244" t="s">
        <v>1722</v>
      </c>
      <c r="E1505" s="245">
        <v>42173</v>
      </c>
      <c r="F1505" s="245">
        <v>42270</v>
      </c>
      <c r="G1505" s="246" t="s">
        <v>3910</v>
      </c>
      <c r="H1505" s="247">
        <v>300000</v>
      </c>
      <c r="I1505" s="248">
        <v>300000</v>
      </c>
      <c r="J1505" s="248">
        <v>1</v>
      </c>
      <c r="K1505" s="249">
        <v>2015</v>
      </c>
      <c r="L1505" s="249">
        <v>2015</v>
      </c>
      <c r="M1505" s="250" t="s">
        <v>1241</v>
      </c>
    </row>
    <row r="1506" spans="4:13" x14ac:dyDescent="0.35">
      <c r="D1506" s="244" t="s">
        <v>1724</v>
      </c>
      <c r="E1506" s="245">
        <v>41674</v>
      </c>
      <c r="F1506" s="245">
        <v>42264</v>
      </c>
      <c r="G1506" s="246" t="s">
        <v>658</v>
      </c>
      <c r="H1506" s="247">
        <v>50000</v>
      </c>
      <c r="I1506" s="248">
        <v>50000</v>
      </c>
      <c r="J1506" s="248">
        <v>1</v>
      </c>
      <c r="K1506" s="249">
        <v>2014</v>
      </c>
      <c r="L1506" s="249">
        <v>2015</v>
      </c>
      <c r="M1506" s="250" t="s">
        <v>1661</v>
      </c>
    </row>
    <row r="1507" spans="4:13" x14ac:dyDescent="0.35">
      <c r="D1507" s="244" t="s">
        <v>1725</v>
      </c>
      <c r="E1507" s="245">
        <v>41503</v>
      </c>
      <c r="F1507" s="245">
        <v>42264</v>
      </c>
      <c r="G1507" s="246" t="s">
        <v>658</v>
      </c>
      <c r="H1507" s="247">
        <v>1000</v>
      </c>
      <c r="I1507" s="248">
        <v>1000</v>
      </c>
      <c r="J1507" s="248">
        <v>1</v>
      </c>
      <c r="K1507" s="249">
        <v>2013</v>
      </c>
      <c r="L1507" s="249">
        <v>2015</v>
      </c>
      <c r="M1507" s="250" t="s">
        <v>153</v>
      </c>
    </row>
    <row r="1508" spans="4:13" x14ac:dyDescent="0.35">
      <c r="D1508" s="244" t="s">
        <v>1726</v>
      </c>
      <c r="E1508" s="245">
        <v>41287</v>
      </c>
      <c r="F1508" s="245">
        <v>42266</v>
      </c>
      <c r="G1508" s="246" t="s">
        <v>658</v>
      </c>
      <c r="H1508" s="247">
        <v>50000</v>
      </c>
      <c r="I1508" s="248">
        <v>50000</v>
      </c>
      <c r="J1508" s="248">
        <v>1</v>
      </c>
      <c r="K1508" s="249">
        <v>2013</v>
      </c>
      <c r="L1508" s="249">
        <v>2015</v>
      </c>
      <c r="M1508" s="250" t="s">
        <v>1234</v>
      </c>
    </row>
    <row r="1509" spans="4:13" x14ac:dyDescent="0.35">
      <c r="D1509" s="244" t="s">
        <v>1729</v>
      </c>
      <c r="E1509" s="245">
        <v>41652</v>
      </c>
      <c r="F1509" s="245">
        <v>42278</v>
      </c>
      <c r="G1509" s="246" t="s">
        <v>658</v>
      </c>
      <c r="H1509" s="247">
        <v>50832</v>
      </c>
      <c r="I1509" s="248">
        <v>50832</v>
      </c>
      <c r="J1509" s="248">
        <v>1</v>
      </c>
      <c r="K1509" s="249">
        <v>2014</v>
      </c>
      <c r="L1509" s="249">
        <v>2015</v>
      </c>
      <c r="M1509" s="250" t="s">
        <v>1661</v>
      </c>
    </row>
    <row r="1510" spans="4:13" x14ac:dyDescent="0.35">
      <c r="D1510" s="244" t="s">
        <v>1730</v>
      </c>
      <c r="E1510" s="245">
        <v>41557</v>
      </c>
      <c r="F1510" s="245">
        <v>42279</v>
      </c>
      <c r="G1510" s="246" t="s">
        <v>658</v>
      </c>
      <c r="H1510" s="247">
        <v>50000</v>
      </c>
      <c r="I1510" s="248">
        <v>50000</v>
      </c>
      <c r="J1510" s="248">
        <v>1</v>
      </c>
      <c r="K1510" s="249">
        <v>2013</v>
      </c>
      <c r="L1510" s="249">
        <v>2015</v>
      </c>
      <c r="M1510" s="250" t="s">
        <v>1249</v>
      </c>
    </row>
    <row r="1511" spans="4:13" x14ac:dyDescent="0.35">
      <c r="D1511" s="244" t="s">
        <v>1731</v>
      </c>
      <c r="E1511" s="245">
        <v>42253</v>
      </c>
      <c r="F1511" s="245">
        <v>42279</v>
      </c>
      <c r="G1511" s="246" t="s">
        <v>658</v>
      </c>
      <c r="H1511" s="247">
        <v>50000</v>
      </c>
      <c r="I1511" s="248">
        <v>50000</v>
      </c>
      <c r="J1511" s="248">
        <v>1</v>
      </c>
      <c r="K1511" s="249">
        <v>2015</v>
      </c>
      <c r="L1511" s="249">
        <v>2015</v>
      </c>
      <c r="M1511" s="250" t="s">
        <v>1713</v>
      </c>
    </row>
    <row r="1512" spans="4:13" x14ac:dyDescent="0.35">
      <c r="D1512" s="244" t="s">
        <v>1733</v>
      </c>
      <c r="E1512" s="245">
        <v>42305</v>
      </c>
      <c r="F1512" s="245">
        <v>42311</v>
      </c>
      <c r="G1512" s="246" t="s">
        <v>3910</v>
      </c>
      <c r="H1512" s="247">
        <v>20000</v>
      </c>
      <c r="I1512" s="248">
        <v>20000</v>
      </c>
      <c r="J1512" s="248">
        <v>1</v>
      </c>
      <c r="K1512" s="249">
        <v>2015</v>
      </c>
      <c r="L1512" s="249">
        <v>2015</v>
      </c>
      <c r="M1512" s="250" t="s">
        <v>1734</v>
      </c>
    </row>
    <row r="1513" spans="4:13" x14ac:dyDescent="0.35">
      <c r="D1513" s="244" t="s">
        <v>1737</v>
      </c>
      <c r="E1513" s="245">
        <v>41733</v>
      </c>
      <c r="F1513" s="245">
        <v>42332</v>
      </c>
      <c r="G1513" s="246" t="s">
        <v>658</v>
      </c>
      <c r="H1513" s="247">
        <v>50000</v>
      </c>
      <c r="I1513" s="248">
        <v>50000</v>
      </c>
      <c r="J1513" s="248">
        <v>1</v>
      </c>
      <c r="K1513" s="249">
        <v>2014</v>
      </c>
      <c r="L1513" s="249">
        <v>2015</v>
      </c>
      <c r="M1513" s="250" t="s">
        <v>661</v>
      </c>
    </row>
    <row r="1514" spans="4:13" x14ac:dyDescent="0.35">
      <c r="D1514" s="244" t="s">
        <v>1738</v>
      </c>
      <c r="E1514" s="245">
        <v>42335</v>
      </c>
      <c r="F1514" s="245">
        <v>42338</v>
      </c>
      <c r="G1514" s="246" t="s">
        <v>3910</v>
      </c>
      <c r="H1514" s="247">
        <v>70000</v>
      </c>
      <c r="I1514" s="248">
        <v>70000</v>
      </c>
      <c r="J1514" s="248">
        <v>1</v>
      </c>
      <c r="K1514" s="249">
        <v>2015</v>
      </c>
      <c r="L1514" s="249">
        <v>2015</v>
      </c>
      <c r="M1514" s="250" t="s">
        <v>1734</v>
      </c>
    </row>
    <row r="1515" spans="4:13" x14ac:dyDescent="0.35">
      <c r="D1515" s="244" t="s">
        <v>1739</v>
      </c>
      <c r="E1515" s="245">
        <v>42345</v>
      </c>
      <c r="F1515" s="245">
        <v>42345</v>
      </c>
      <c r="G1515" s="246" t="s">
        <v>3908</v>
      </c>
      <c r="H1515" s="247">
        <v>1440000</v>
      </c>
      <c r="I1515" s="248">
        <v>1440000</v>
      </c>
      <c r="J1515" s="248">
        <v>1</v>
      </c>
      <c r="K1515" s="249">
        <v>2015</v>
      </c>
      <c r="L1515" s="249">
        <v>2015</v>
      </c>
      <c r="M1515" s="250" t="s">
        <v>1734</v>
      </c>
    </row>
    <row r="1516" spans="4:13" x14ac:dyDescent="0.35">
      <c r="D1516" s="244" t="s">
        <v>1740</v>
      </c>
      <c r="E1516" s="245">
        <v>41815</v>
      </c>
      <c r="F1516" s="245">
        <v>42342</v>
      </c>
      <c r="G1516" s="246" t="s">
        <v>658</v>
      </c>
      <c r="H1516" s="247">
        <v>50000</v>
      </c>
      <c r="I1516" s="248">
        <v>50000</v>
      </c>
      <c r="J1516" s="248">
        <v>1</v>
      </c>
      <c r="K1516" s="249">
        <v>2014</v>
      </c>
      <c r="L1516" s="249">
        <v>2015</v>
      </c>
      <c r="M1516" s="250" t="s">
        <v>661</v>
      </c>
    </row>
    <row r="1517" spans="4:13" x14ac:dyDescent="0.35">
      <c r="D1517" s="244" t="s">
        <v>1741</v>
      </c>
      <c r="E1517" s="245">
        <v>42350</v>
      </c>
      <c r="F1517" s="245">
        <v>42352</v>
      </c>
      <c r="G1517" s="246" t="s">
        <v>3908</v>
      </c>
      <c r="H1517" s="247">
        <v>70000</v>
      </c>
      <c r="I1517" s="248">
        <v>70000</v>
      </c>
      <c r="J1517" s="248">
        <v>1</v>
      </c>
      <c r="K1517" s="249">
        <v>2015</v>
      </c>
      <c r="L1517" s="249">
        <v>2015</v>
      </c>
      <c r="M1517" s="250" t="s">
        <v>1734</v>
      </c>
    </row>
    <row r="1518" spans="4:13" x14ac:dyDescent="0.35">
      <c r="D1518" s="244" t="s">
        <v>1742</v>
      </c>
      <c r="E1518" s="245">
        <v>42348</v>
      </c>
      <c r="F1518" s="245">
        <v>42349</v>
      </c>
      <c r="G1518" s="246" t="s">
        <v>3910</v>
      </c>
      <c r="H1518" s="247">
        <v>80000</v>
      </c>
      <c r="I1518" s="248">
        <v>80000</v>
      </c>
      <c r="J1518" s="248">
        <v>1</v>
      </c>
      <c r="K1518" s="249">
        <v>2015</v>
      </c>
      <c r="L1518" s="249">
        <v>2015</v>
      </c>
      <c r="M1518" s="250" t="s">
        <v>1734</v>
      </c>
    </row>
    <row r="1519" spans="4:13" x14ac:dyDescent="0.35">
      <c r="D1519" s="244" t="s">
        <v>1746</v>
      </c>
      <c r="E1519" s="245">
        <v>42380</v>
      </c>
      <c r="F1519" s="245">
        <v>42383</v>
      </c>
      <c r="G1519" s="246" t="s">
        <v>3910</v>
      </c>
      <c r="H1519" s="247">
        <v>100000</v>
      </c>
      <c r="I1519" s="248">
        <v>100000</v>
      </c>
      <c r="J1519" s="248">
        <v>1</v>
      </c>
      <c r="K1519" s="249">
        <v>2016</v>
      </c>
      <c r="L1519" s="249">
        <v>2016</v>
      </c>
      <c r="M1519" s="250" t="s">
        <v>47</v>
      </c>
    </row>
    <row r="1520" spans="4:13" x14ac:dyDescent="0.35">
      <c r="D1520" s="244" t="s">
        <v>1747</v>
      </c>
      <c r="E1520" s="245">
        <v>42380</v>
      </c>
      <c r="F1520" s="245">
        <v>42398</v>
      </c>
      <c r="G1520" s="246" t="s">
        <v>3908</v>
      </c>
      <c r="H1520" s="247">
        <v>259649.12280000001</v>
      </c>
      <c r="I1520" s="248">
        <v>259649.12280000001</v>
      </c>
      <c r="J1520" s="248">
        <v>1</v>
      </c>
      <c r="K1520" s="249">
        <v>2016</v>
      </c>
      <c r="L1520" s="249">
        <v>2016</v>
      </c>
      <c r="M1520" s="250" t="s">
        <v>47</v>
      </c>
    </row>
    <row r="1521" spans="4:13" x14ac:dyDescent="0.35">
      <c r="D1521" s="244" t="s">
        <v>1750</v>
      </c>
      <c r="E1521" s="245">
        <v>42207</v>
      </c>
      <c r="F1521" s="245">
        <v>42277</v>
      </c>
      <c r="G1521" s="246" t="s">
        <v>3908</v>
      </c>
      <c r="H1521" s="247">
        <v>245622.87719999999</v>
      </c>
      <c r="I1521" s="248">
        <v>245622.87719999999</v>
      </c>
      <c r="J1521" s="248">
        <v>1</v>
      </c>
      <c r="K1521" s="249">
        <v>2015</v>
      </c>
      <c r="L1521" s="249">
        <v>2015</v>
      </c>
      <c r="M1521" s="250" t="s">
        <v>1713</v>
      </c>
    </row>
    <row r="1522" spans="4:13" x14ac:dyDescent="0.35">
      <c r="D1522" s="244" t="s">
        <v>1751</v>
      </c>
      <c r="E1522" s="245">
        <v>42402</v>
      </c>
      <c r="F1522" s="245">
        <v>42424</v>
      </c>
      <c r="G1522" s="246" t="s">
        <v>3908</v>
      </c>
      <c r="H1522" s="247">
        <v>500000</v>
      </c>
      <c r="I1522" s="248">
        <v>500000</v>
      </c>
      <c r="J1522" s="248">
        <v>1</v>
      </c>
      <c r="K1522" s="249">
        <v>2016</v>
      </c>
      <c r="L1522" s="249">
        <v>2016</v>
      </c>
      <c r="M1522" s="250" t="s">
        <v>47</v>
      </c>
    </row>
    <row r="1523" spans="4:13" x14ac:dyDescent="0.35">
      <c r="D1523" s="244" t="s">
        <v>1754</v>
      </c>
      <c r="E1523" s="245">
        <v>41889</v>
      </c>
      <c r="F1523" s="245">
        <v>42438</v>
      </c>
      <c r="G1523" s="246" t="s">
        <v>658</v>
      </c>
      <c r="H1523" s="247">
        <v>50000</v>
      </c>
      <c r="I1523" s="248">
        <v>50000</v>
      </c>
      <c r="J1523" s="248">
        <v>1</v>
      </c>
      <c r="K1523" s="249">
        <v>2014</v>
      </c>
      <c r="L1523" s="249">
        <v>2016</v>
      </c>
      <c r="M1523" s="250" t="s">
        <v>1238</v>
      </c>
    </row>
    <row r="1524" spans="4:13" x14ac:dyDescent="0.35">
      <c r="D1524" s="244" t="s">
        <v>1756</v>
      </c>
      <c r="E1524" s="245">
        <v>42460</v>
      </c>
      <c r="F1524" s="245">
        <v>42464</v>
      </c>
      <c r="G1524" s="246" t="s">
        <v>3910</v>
      </c>
      <c r="H1524" s="247">
        <v>60000</v>
      </c>
      <c r="I1524" s="248">
        <v>60000</v>
      </c>
      <c r="J1524" s="248">
        <v>1</v>
      </c>
      <c r="K1524" s="249">
        <v>2016</v>
      </c>
      <c r="L1524" s="249">
        <v>2016</v>
      </c>
      <c r="M1524" s="250" t="s">
        <v>47</v>
      </c>
    </row>
    <row r="1525" spans="4:13" x14ac:dyDescent="0.35">
      <c r="D1525" s="244" t="s">
        <v>1758</v>
      </c>
      <c r="E1525" s="245">
        <v>42487</v>
      </c>
      <c r="F1525" s="245">
        <v>42488</v>
      </c>
      <c r="G1525" s="246" t="s">
        <v>3910</v>
      </c>
      <c r="H1525" s="247">
        <v>50000</v>
      </c>
      <c r="I1525" s="248">
        <v>50000</v>
      </c>
      <c r="J1525" s="248">
        <v>1</v>
      </c>
      <c r="K1525" s="249">
        <v>2016</v>
      </c>
      <c r="L1525" s="249">
        <v>2016</v>
      </c>
      <c r="M1525" s="250" t="s">
        <v>1485</v>
      </c>
    </row>
    <row r="1526" spans="4:13" x14ac:dyDescent="0.35">
      <c r="D1526" s="244" t="s">
        <v>1760</v>
      </c>
      <c r="E1526" s="245">
        <v>42317</v>
      </c>
      <c r="F1526" s="245">
        <v>42499</v>
      </c>
      <c r="G1526" s="246" t="s">
        <v>3910</v>
      </c>
      <c r="H1526" s="247">
        <v>10000</v>
      </c>
      <c r="I1526" s="248">
        <v>10000</v>
      </c>
      <c r="J1526" s="248">
        <v>1</v>
      </c>
      <c r="K1526" s="249">
        <v>2015</v>
      </c>
      <c r="L1526" s="249">
        <v>2016</v>
      </c>
      <c r="M1526" s="250" t="s">
        <v>1734</v>
      </c>
    </row>
    <row r="1527" spans="4:13" x14ac:dyDescent="0.35">
      <c r="D1527" s="244" t="s">
        <v>1761</v>
      </c>
      <c r="E1527" s="245">
        <v>42515</v>
      </c>
      <c r="F1527" s="245">
        <v>42527</v>
      </c>
      <c r="G1527" s="246" t="s">
        <v>3910</v>
      </c>
      <c r="H1527" s="247">
        <v>65000</v>
      </c>
      <c r="I1527" s="248">
        <v>65000</v>
      </c>
      <c r="J1527" s="248">
        <v>1</v>
      </c>
      <c r="K1527" s="249">
        <v>2016</v>
      </c>
      <c r="L1527" s="249">
        <v>2016</v>
      </c>
      <c r="M1527" s="250" t="s">
        <v>1485</v>
      </c>
    </row>
    <row r="1528" spans="4:13" x14ac:dyDescent="0.35">
      <c r="D1528" s="244" t="s">
        <v>1763</v>
      </c>
      <c r="E1528" s="245">
        <v>42207</v>
      </c>
      <c r="F1528" s="245">
        <v>42537</v>
      </c>
      <c r="G1528" s="246" t="s">
        <v>658</v>
      </c>
      <c r="H1528" s="247">
        <v>200000</v>
      </c>
      <c r="I1528" s="248">
        <v>200000</v>
      </c>
      <c r="J1528" s="248">
        <v>1</v>
      </c>
      <c r="K1528" s="249">
        <v>2015</v>
      </c>
      <c r="L1528" s="249">
        <v>2016</v>
      </c>
      <c r="M1528" s="250" t="s">
        <v>1713</v>
      </c>
    </row>
    <row r="1529" spans="4:13" x14ac:dyDescent="0.35">
      <c r="D1529" s="244" t="s">
        <v>1764</v>
      </c>
      <c r="E1529" s="245">
        <v>41451</v>
      </c>
      <c r="F1529" s="245">
        <v>42542</v>
      </c>
      <c r="G1529" s="246" t="s">
        <v>658</v>
      </c>
      <c r="H1529" s="247">
        <v>17625</v>
      </c>
      <c r="I1529" s="248">
        <v>17625</v>
      </c>
      <c r="J1529" s="248">
        <v>1</v>
      </c>
      <c r="K1529" s="249">
        <v>2013</v>
      </c>
      <c r="L1529" s="249">
        <v>2016</v>
      </c>
      <c r="M1529" s="250" t="s">
        <v>1638</v>
      </c>
    </row>
    <row r="1530" spans="4:13" x14ac:dyDescent="0.35">
      <c r="D1530" s="244" t="s">
        <v>1765</v>
      </c>
      <c r="E1530" s="245">
        <v>41588</v>
      </c>
      <c r="F1530" s="245">
        <v>42542</v>
      </c>
      <c r="G1530" s="246" t="s">
        <v>658</v>
      </c>
      <c r="H1530" s="247">
        <v>50000</v>
      </c>
      <c r="I1530" s="248">
        <v>50000</v>
      </c>
      <c r="J1530" s="248">
        <v>1</v>
      </c>
      <c r="K1530" s="249">
        <v>2013</v>
      </c>
      <c r="L1530" s="249">
        <v>2016</v>
      </c>
      <c r="M1530" s="250" t="s">
        <v>1249</v>
      </c>
    </row>
    <row r="1531" spans="4:13" x14ac:dyDescent="0.35">
      <c r="D1531" s="244" t="s">
        <v>1766</v>
      </c>
      <c r="E1531" s="245">
        <v>41122</v>
      </c>
      <c r="F1531" s="245">
        <v>42545</v>
      </c>
      <c r="G1531" s="246" t="s">
        <v>658</v>
      </c>
      <c r="H1531" s="247">
        <v>447894.73680000001</v>
      </c>
      <c r="I1531" s="248">
        <v>447894.73680000001</v>
      </c>
      <c r="J1531" s="248">
        <v>1</v>
      </c>
      <c r="K1531" s="249">
        <v>2012</v>
      </c>
      <c r="L1531" s="249">
        <v>2016</v>
      </c>
      <c r="M1531" s="250" t="s">
        <v>1611</v>
      </c>
    </row>
    <row r="1532" spans="4:13" x14ac:dyDescent="0.35">
      <c r="D1532" s="244" t="s">
        <v>1767</v>
      </c>
      <c r="E1532" s="245">
        <v>42524</v>
      </c>
      <c r="F1532" s="245">
        <v>42527</v>
      </c>
      <c r="G1532" s="246" t="s">
        <v>3908</v>
      </c>
      <c r="H1532" s="247">
        <v>1500000</v>
      </c>
      <c r="I1532" s="248">
        <v>1500000</v>
      </c>
      <c r="J1532" s="248">
        <v>1</v>
      </c>
      <c r="K1532" s="249">
        <v>2016</v>
      </c>
      <c r="L1532" s="249">
        <v>2016</v>
      </c>
      <c r="M1532" s="250" t="s">
        <v>1485</v>
      </c>
    </row>
    <row r="1533" spans="4:13" x14ac:dyDescent="0.35">
      <c r="D1533" s="244" t="s">
        <v>1768</v>
      </c>
      <c r="E1533" s="245">
        <v>42558</v>
      </c>
      <c r="F1533" s="245">
        <v>42562</v>
      </c>
      <c r="G1533" s="246" t="s">
        <v>3910</v>
      </c>
      <c r="H1533" s="247">
        <v>1710</v>
      </c>
      <c r="I1533" s="248">
        <v>1710</v>
      </c>
      <c r="J1533" s="248">
        <v>1</v>
      </c>
      <c r="K1533" s="249">
        <v>2016</v>
      </c>
      <c r="L1533" s="249">
        <v>2016</v>
      </c>
      <c r="M1533" s="250" t="s">
        <v>667</v>
      </c>
    </row>
    <row r="1534" spans="4:13" x14ac:dyDescent="0.35">
      <c r="D1534" s="244" t="s">
        <v>1771</v>
      </c>
      <c r="E1534" s="245">
        <v>42450</v>
      </c>
      <c r="F1534" s="245">
        <v>42583</v>
      </c>
      <c r="G1534" s="246" t="s">
        <v>658</v>
      </c>
      <c r="H1534" s="247">
        <v>200000</v>
      </c>
      <c r="I1534" s="248">
        <v>200000</v>
      </c>
      <c r="J1534" s="248">
        <v>1</v>
      </c>
      <c r="K1534" s="249">
        <v>2016</v>
      </c>
      <c r="L1534" s="249">
        <v>2016</v>
      </c>
      <c r="M1534" s="250" t="s">
        <v>47</v>
      </c>
    </row>
    <row r="1535" spans="4:13" x14ac:dyDescent="0.35">
      <c r="D1535" s="244" t="s">
        <v>1772</v>
      </c>
      <c r="E1535" s="245">
        <v>42591</v>
      </c>
      <c r="F1535" s="245">
        <v>42593</v>
      </c>
      <c r="G1535" s="246" t="s">
        <v>3910</v>
      </c>
      <c r="H1535" s="247">
        <v>50000</v>
      </c>
      <c r="I1535" s="248">
        <v>50000</v>
      </c>
      <c r="J1535" s="248">
        <v>1</v>
      </c>
      <c r="K1535" s="249">
        <v>2016</v>
      </c>
      <c r="L1535" s="249">
        <v>2016</v>
      </c>
      <c r="M1535" s="250" t="s">
        <v>667</v>
      </c>
    </row>
    <row r="1536" spans="4:13" x14ac:dyDescent="0.35">
      <c r="D1536" s="244" t="s">
        <v>1773</v>
      </c>
      <c r="E1536" s="245">
        <v>42569</v>
      </c>
      <c r="F1536" s="245">
        <v>42591</v>
      </c>
      <c r="G1536" s="246" t="s">
        <v>3910</v>
      </c>
      <c r="H1536" s="247">
        <v>163234</v>
      </c>
      <c r="I1536" s="248">
        <v>163234</v>
      </c>
      <c r="J1536" s="248">
        <v>1</v>
      </c>
      <c r="K1536" s="249">
        <v>2016</v>
      </c>
      <c r="L1536" s="249">
        <v>2016</v>
      </c>
      <c r="M1536" s="250" t="s">
        <v>667</v>
      </c>
    </row>
    <row r="1537" spans="4:13" x14ac:dyDescent="0.35">
      <c r="D1537" s="244" t="s">
        <v>1774</v>
      </c>
      <c r="E1537" s="245">
        <v>42548</v>
      </c>
      <c r="F1537" s="245">
        <v>42598</v>
      </c>
      <c r="G1537" s="246" t="s">
        <v>658</v>
      </c>
      <c r="H1537" s="247">
        <v>259649.12280000001</v>
      </c>
      <c r="I1537" s="248">
        <v>259649.12280000001</v>
      </c>
      <c r="J1537" s="248">
        <v>1</v>
      </c>
      <c r="K1537" s="249">
        <v>2016</v>
      </c>
      <c r="L1537" s="249">
        <v>2016</v>
      </c>
      <c r="M1537" s="250" t="s">
        <v>1485</v>
      </c>
    </row>
    <row r="1538" spans="4:13" x14ac:dyDescent="0.35">
      <c r="D1538" s="244" t="s">
        <v>1777</v>
      </c>
      <c r="E1538" s="245">
        <v>42334</v>
      </c>
      <c r="F1538" s="245">
        <v>42614</v>
      </c>
      <c r="G1538" s="246" t="s">
        <v>3910</v>
      </c>
      <c r="H1538" s="247">
        <v>250000</v>
      </c>
      <c r="I1538" s="248">
        <v>250000</v>
      </c>
      <c r="J1538" s="248">
        <v>1</v>
      </c>
      <c r="K1538" s="249">
        <v>2015</v>
      </c>
      <c r="L1538" s="249">
        <v>2016</v>
      </c>
      <c r="M1538" s="250" t="s">
        <v>1734</v>
      </c>
    </row>
    <row r="1539" spans="4:13" x14ac:dyDescent="0.35">
      <c r="D1539" s="244" t="s">
        <v>1778</v>
      </c>
      <c r="E1539" s="245">
        <v>42484</v>
      </c>
      <c r="F1539" s="245">
        <v>42628</v>
      </c>
      <c r="G1539" s="246" t="s">
        <v>3910</v>
      </c>
      <c r="H1539" s="247">
        <v>100000</v>
      </c>
      <c r="I1539" s="248">
        <v>100000</v>
      </c>
      <c r="J1539" s="248">
        <v>1</v>
      </c>
      <c r="K1539" s="249">
        <v>2016</v>
      </c>
      <c r="L1539" s="249">
        <v>2016</v>
      </c>
      <c r="M1539" s="250" t="s">
        <v>1485</v>
      </c>
    </row>
    <row r="1540" spans="4:13" x14ac:dyDescent="0.35">
      <c r="D1540" s="244" t="s">
        <v>1779</v>
      </c>
      <c r="E1540" s="245">
        <v>42106</v>
      </c>
      <c r="F1540" s="245">
        <v>42634</v>
      </c>
      <c r="G1540" s="246" t="s">
        <v>658</v>
      </c>
      <c r="H1540" s="247">
        <v>50000</v>
      </c>
      <c r="I1540" s="248">
        <v>50000</v>
      </c>
      <c r="J1540" s="248">
        <v>1</v>
      </c>
      <c r="K1540" s="249">
        <v>2015</v>
      </c>
      <c r="L1540" s="249">
        <v>2016</v>
      </c>
      <c r="M1540" s="250" t="s">
        <v>1241</v>
      </c>
    </row>
    <row r="1541" spans="4:13" x14ac:dyDescent="0.35">
      <c r="D1541" s="244" t="s">
        <v>1781</v>
      </c>
      <c r="E1541" s="245">
        <v>41985</v>
      </c>
      <c r="F1541" s="245">
        <v>42646</v>
      </c>
      <c r="G1541" s="246" t="s">
        <v>658</v>
      </c>
      <c r="H1541" s="247">
        <v>17625</v>
      </c>
      <c r="I1541" s="248">
        <v>17625</v>
      </c>
      <c r="J1541" s="248">
        <v>1</v>
      </c>
      <c r="K1541" s="249">
        <v>2014</v>
      </c>
      <c r="L1541" s="249">
        <v>2016</v>
      </c>
      <c r="M1541" s="250" t="s">
        <v>1679</v>
      </c>
    </row>
    <row r="1542" spans="4:13" x14ac:dyDescent="0.35">
      <c r="D1542" s="244" t="s">
        <v>1783</v>
      </c>
      <c r="E1542" s="245">
        <v>42641</v>
      </c>
      <c r="F1542" s="245">
        <v>42649</v>
      </c>
      <c r="G1542" s="246" t="s">
        <v>3910</v>
      </c>
      <c r="H1542" s="247">
        <v>201150</v>
      </c>
      <c r="I1542" s="248">
        <v>201150</v>
      </c>
      <c r="J1542" s="248">
        <v>1</v>
      </c>
      <c r="K1542" s="249">
        <v>2016</v>
      </c>
      <c r="L1542" s="249">
        <v>2016</v>
      </c>
      <c r="M1542" s="250" t="s">
        <v>667</v>
      </c>
    </row>
    <row r="1543" spans="4:13" x14ac:dyDescent="0.35">
      <c r="D1543" s="244" t="s">
        <v>1785</v>
      </c>
      <c r="E1543" s="245">
        <v>42450</v>
      </c>
      <c r="F1543" s="245">
        <v>42654</v>
      </c>
      <c r="G1543" s="246" t="s">
        <v>3908</v>
      </c>
      <c r="H1543" s="247">
        <v>50000</v>
      </c>
      <c r="I1543" s="248">
        <v>50000</v>
      </c>
      <c r="J1543" s="248">
        <v>1</v>
      </c>
      <c r="K1543" s="249">
        <v>2016</v>
      </c>
      <c r="L1543" s="249">
        <v>2016</v>
      </c>
      <c r="M1543" s="250" t="s">
        <v>47</v>
      </c>
    </row>
    <row r="1544" spans="4:13" x14ac:dyDescent="0.35">
      <c r="D1544" s="244" t="s">
        <v>1788</v>
      </c>
      <c r="E1544" s="245">
        <v>42632</v>
      </c>
      <c r="F1544" s="245">
        <v>42650</v>
      </c>
      <c r="G1544" s="246" t="s">
        <v>3910</v>
      </c>
      <c r="H1544" s="247">
        <v>300000</v>
      </c>
      <c r="I1544" s="248">
        <v>300000</v>
      </c>
      <c r="J1544" s="248">
        <v>1</v>
      </c>
      <c r="K1544" s="249">
        <v>2016</v>
      </c>
      <c r="L1544" s="249">
        <v>2016</v>
      </c>
      <c r="M1544" s="250" t="s">
        <v>667</v>
      </c>
    </row>
    <row r="1545" spans="4:13" x14ac:dyDescent="0.35">
      <c r="D1545" s="244" t="s">
        <v>1791</v>
      </c>
      <c r="E1545" s="245">
        <v>42673</v>
      </c>
      <c r="F1545" s="245">
        <v>42674</v>
      </c>
      <c r="G1545" s="246" t="s">
        <v>3910</v>
      </c>
      <c r="H1545" s="247">
        <v>100000</v>
      </c>
      <c r="I1545" s="248">
        <v>100000</v>
      </c>
      <c r="J1545" s="248">
        <v>1</v>
      </c>
      <c r="K1545" s="249">
        <v>2016</v>
      </c>
      <c r="L1545" s="249">
        <v>2016</v>
      </c>
      <c r="M1545" s="250" t="s">
        <v>1491</v>
      </c>
    </row>
    <row r="1546" spans="4:13" x14ac:dyDescent="0.35">
      <c r="D1546" s="244" t="s">
        <v>1797</v>
      </c>
      <c r="E1546" s="245">
        <v>42737</v>
      </c>
      <c r="F1546" s="245">
        <v>42746</v>
      </c>
      <c r="G1546" s="246" t="s">
        <v>3910</v>
      </c>
      <c r="H1546" s="247">
        <v>70000</v>
      </c>
      <c r="I1546" s="248">
        <v>70000</v>
      </c>
      <c r="J1546" s="248">
        <v>1</v>
      </c>
      <c r="K1546" s="249">
        <v>2017</v>
      </c>
      <c r="L1546" s="249">
        <v>2017</v>
      </c>
      <c r="M1546" s="250" t="s">
        <v>1272</v>
      </c>
    </row>
    <row r="1547" spans="4:13" x14ac:dyDescent="0.35">
      <c r="D1547" s="244" t="s">
        <v>1246</v>
      </c>
      <c r="E1547" s="245">
        <v>42574</v>
      </c>
      <c r="F1547" s="245">
        <v>42711</v>
      </c>
      <c r="G1547" s="246" t="s">
        <v>3908</v>
      </c>
      <c r="H1547" s="247">
        <v>103330</v>
      </c>
      <c r="I1547" s="248">
        <v>103330</v>
      </c>
      <c r="J1547" s="248">
        <v>1</v>
      </c>
      <c r="K1547" s="249">
        <v>2016</v>
      </c>
      <c r="L1547" s="249">
        <v>2016</v>
      </c>
      <c r="M1547" s="250" t="s">
        <v>667</v>
      </c>
    </row>
    <row r="1548" spans="4:13" x14ac:dyDescent="0.35">
      <c r="D1548" s="244" t="s">
        <v>1800</v>
      </c>
      <c r="E1548" s="245">
        <v>42755</v>
      </c>
      <c r="F1548" s="245">
        <v>42788</v>
      </c>
      <c r="G1548" s="246" t="s">
        <v>3910</v>
      </c>
      <c r="H1548" s="247">
        <v>300000</v>
      </c>
      <c r="I1548" s="248">
        <v>300000</v>
      </c>
      <c r="J1548" s="248">
        <v>1</v>
      </c>
      <c r="K1548" s="249">
        <v>2017</v>
      </c>
      <c r="L1548" s="249">
        <v>2017</v>
      </c>
      <c r="M1548" s="250" t="s">
        <v>1272</v>
      </c>
    </row>
    <row r="1549" spans="4:13" x14ac:dyDescent="0.35">
      <c r="D1549" s="244" t="s">
        <v>1801</v>
      </c>
      <c r="E1549" s="245">
        <v>42777</v>
      </c>
      <c r="F1549" s="245">
        <v>42793</v>
      </c>
      <c r="G1549" s="246" t="s">
        <v>3910</v>
      </c>
      <c r="H1549" s="247">
        <v>50000</v>
      </c>
      <c r="I1549" s="248">
        <v>50000</v>
      </c>
      <c r="J1549" s="248">
        <v>1</v>
      </c>
      <c r="K1549" s="249">
        <v>2017</v>
      </c>
      <c r="L1549" s="249">
        <v>2017</v>
      </c>
      <c r="M1549" s="250" t="s">
        <v>1272</v>
      </c>
    </row>
    <row r="1550" spans="4:13" x14ac:dyDescent="0.35">
      <c r="D1550" s="244" t="s">
        <v>1804</v>
      </c>
      <c r="E1550" s="245">
        <v>41669</v>
      </c>
      <c r="F1550" s="245">
        <v>42432</v>
      </c>
      <c r="G1550" s="246" t="s">
        <v>658</v>
      </c>
      <c r="H1550" s="247">
        <v>50000</v>
      </c>
      <c r="I1550" s="248">
        <v>50000</v>
      </c>
      <c r="J1550" s="248">
        <v>1</v>
      </c>
      <c r="K1550" s="249">
        <v>2014</v>
      </c>
      <c r="L1550" s="249">
        <v>2016</v>
      </c>
      <c r="M1550" s="250" t="s">
        <v>1661</v>
      </c>
    </row>
    <row r="1551" spans="4:13" x14ac:dyDescent="0.35">
      <c r="D1551" s="244" t="s">
        <v>1806</v>
      </c>
      <c r="E1551" s="245">
        <v>42811</v>
      </c>
      <c r="F1551" s="245">
        <v>42821</v>
      </c>
      <c r="G1551" s="246" t="s">
        <v>3910</v>
      </c>
      <c r="H1551" s="247">
        <v>60000</v>
      </c>
      <c r="I1551" s="248">
        <v>60000</v>
      </c>
      <c r="J1551" s="248">
        <v>1</v>
      </c>
      <c r="K1551" s="249">
        <v>2017</v>
      </c>
      <c r="L1551" s="249">
        <v>2017</v>
      </c>
      <c r="M1551" s="250" t="s">
        <v>1272</v>
      </c>
    </row>
    <row r="1552" spans="4:13" x14ac:dyDescent="0.35">
      <c r="D1552" s="244" t="s">
        <v>1248</v>
      </c>
      <c r="E1552" s="245">
        <v>41609</v>
      </c>
      <c r="F1552" s="245">
        <v>42821</v>
      </c>
      <c r="G1552" s="246" t="s">
        <v>658</v>
      </c>
      <c r="H1552" s="247">
        <v>500000</v>
      </c>
      <c r="I1552" s="248">
        <v>500000</v>
      </c>
      <c r="J1552" s="248">
        <v>1</v>
      </c>
      <c r="K1552" s="249">
        <v>2013</v>
      </c>
      <c r="L1552" s="249">
        <v>2017</v>
      </c>
      <c r="M1552" s="250" t="s">
        <v>1249</v>
      </c>
    </row>
    <row r="1553" spans="4:13" x14ac:dyDescent="0.35">
      <c r="D1553" s="244" t="s">
        <v>1809</v>
      </c>
      <c r="E1553" s="245">
        <v>42822</v>
      </c>
      <c r="F1553" s="245">
        <v>42832</v>
      </c>
      <c r="G1553" s="246" t="s">
        <v>3910</v>
      </c>
      <c r="H1553" s="247">
        <v>6380</v>
      </c>
      <c r="I1553" s="248">
        <v>6380</v>
      </c>
      <c r="J1553" s="248">
        <v>1</v>
      </c>
      <c r="K1553" s="249">
        <v>2017</v>
      </c>
      <c r="L1553" s="249">
        <v>2017</v>
      </c>
      <c r="M1553" s="250" t="s">
        <v>1272</v>
      </c>
    </row>
    <row r="1554" spans="4:13" x14ac:dyDescent="0.35">
      <c r="D1554" s="244" t="s">
        <v>1811</v>
      </c>
      <c r="E1554" s="245">
        <v>42808</v>
      </c>
      <c r="F1554" s="245">
        <v>42849</v>
      </c>
      <c r="G1554" s="246" t="s">
        <v>3910</v>
      </c>
      <c r="H1554" s="247">
        <v>298596.49119999999</v>
      </c>
      <c r="I1554" s="248">
        <v>298596.49119999999</v>
      </c>
      <c r="J1554" s="248">
        <v>1</v>
      </c>
      <c r="K1554" s="249">
        <v>2017</v>
      </c>
      <c r="L1554" s="249">
        <v>2017</v>
      </c>
      <c r="M1554" s="250" t="s">
        <v>1272</v>
      </c>
    </row>
    <row r="1555" spans="4:13" x14ac:dyDescent="0.35">
      <c r="D1555" s="244" t="s">
        <v>1817</v>
      </c>
      <c r="E1555" s="245">
        <v>42729</v>
      </c>
      <c r="F1555" s="245">
        <v>42884</v>
      </c>
      <c r="G1555" s="246" t="s">
        <v>3910</v>
      </c>
      <c r="H1555" s="247">
        <v>200000</v>
      </c>
      <c r="I1555" s="248">
        <v>200000</v>
      </c>
      <c r="J1555" s="248">
        <v>1</v>
      </c>
      <c r="K1555" s="249">
        <v>2016</v>
      </c>
      <c r="L1555" s="249">
        <v>2017</v>
      </c>
      <c r="M1555" s="250" t="s">
        <v>1491</v>
      </c>
    </row>
    <row r="1556" spans="4:13" x14ac:dyDescent="0.35">
      <c r="D1556" s="244" t="s">
        <v>1818</v>
      </c>
      <c r="E1556" s="245">
        <v>42763</v>
      </c>
      <c r="F1556" s="245">
        <v>42892</v>
      </c>
      <c r="G1556" s="246" t="s">
        <v>3908</v>
      </c>
      <c r="H1556" s="247">
        <v>1500000</v>
      </c>
      <c r="I1556" s="248">
        <v>1500000</v>
      </c>
      <c r="J1556" s="248">
        <v>1</v>
      </c>
      <c r="K1556" s="249">
        <v>2017</v>
      </c>
      <c r="L1556" s="249">
        <v>2017</v>
      </c>
      <c r="M1556" s="250" t="s">
        <v>1272</v>
      </c>
    </row>
    <row r="1557" spans="4:13" x14ac:dyDescent="0.35">
      <c r="D1557" s="244" t="s">
        <v>1819</v>
      </c>
      <c r="E1557" s="245">
        <v>42898</v>
      </c>
      <c r="F1557" s="245">
        <v>42900</v>
      </c>
      <c r="G1557" s="246" t="s">
        <v>3910</v>
      </c>
      <c r="H1557" s="247">
        <v>70000</v>
      </c>
      <c r="I1557" s="248">
        <v>70000</v>
      </c>
      <c r="J1557" s="248">
        <v>1</v>
      </c>
      <c r="K1557" s="249">
        <v>2017</v>
      </c>
      <c r="L1557" s="249">
        <v>2017</v>
      </c>
      <c r="M1557" s="250" t="s">
        <v>1251</v>
      </c>
    </row>
    <row r="1558" spans="4:13" x14ac:dyDescent="0.35">
      <c r="D1558" s="244" t="s">
        <v>1821</v>
      </c>
      <c r="E1558" s="245">
        <v>42916</v>
      </c>
      <c r="F1558" s="245">
        <v>42920</v>
      </c>
      <c r="G1558" s="246" t="s">
        <v>3910</v>
      </c>
      <c r="H1558" s="247">
        <v>9400</v>
      </c>
      <c r="I1558" s="248">
        <v>9400</v>
      </c>
      <c r="J1558" s="248">
        <v>1</v>
      </c>
      <c r="K1558" s="249">
        <v>2017</v>
      </c>
      <c r="L1558" s="249">
        <v>2017</v>
      </c>
      <c r="M1558" s="250" t="s">
        <v>1251</v>
      </c>
    </row>
    <row r="1559" spans="4:13" x14ac:dyDescent="0.35">
      <c r="D1559" s="244" t="s">
        <v>1822</v>
      </c>
      <c r="E1559" s="245">
        <v>42931</v>
      </c>
      <c r="F1559" s="245">
        <v>42933</v>
      </c>
      <c r="G1559" s="246" t="s">
        <v>3910</v>
      </c>
      <c r="H1559" s="247">
        <v>70000</v>
      </c>
      <c r="I1559" s="248">
        <v>70000</v>
      </c>
      <c r="J1559" s="248">
        <v>1</v>
      </c>
      <c r="K1559" s="249">
        <v>2017</v>
      </c>
      <c r="L1559" s="249">
        <v>2017</v>
      </c>
      <c r="M1559" s="250" t="s">
        <v>669</v>
      </c>
    </row>
    <row r="1560" spans="4:13" x14ac:dyDescent="0.35">
      <c r="D1560" s="244" t="s">
        <v>1823</v>
      </c>
      <c r="E1560" s="245">
        <v>42934</v>
      </c>
      <c r="F1560" s="245">
        <v>42941</v>
      </c>
      <c r="G1560" s="246" t="s">
        <v>658</v>
      </c>
      <c r="H1560" s="247">
        <v>224968</v>
      </c>
      <c r="I1560" s="248">
        <v>224968</v>
      </c>
      <c r="J1560" s="248">
        <v>1</v>
      </c>
      <c r="K1560" s="249">
        <v>2017</v>
      </c>
      <c r="L1560" s="249">
        <v>2017</v>
      </c>
      <c r="M1560" s="250" t="s">
        <v>669</v>
      </c>
    </row>
    <row r="1561" spans="4:13" x14ac:dyDescent="0.35">
      <c r="D1561" s="244" t="s">
        <v>1825</v>
      </c>
      <c r="E1561" s="245">
        <v>41672</v>
      </c>
      <c r="F1561" s="245">
        <v>42944</v>
      </c>
      <c r="G1561" s="246" t="s">
        <v>3908</v>
      </c>
      <c r="H1561" s="247">
        <v>900000</v>
      </c>
      <c r="I1561" s="248">
        <v>900000</v>
      </c>
      <c r="J1561" s="248">
        <v>1</v>
      </c>
      <c r="K1561" s="249">
        <v>2014</v>
      </c>
      <c r="L1561" s="249">
        <v>2017</v>
      </c>
      <c r="M1561" s="250" t="s">
        <v>1661</v>
      </c>
    </row>
    <row r="1562" spans="4:13" x14ac:dyDescent="0.35">
      <c r="D1562" s="244" t="s">
        <v>1826</v>
      </c>
      <c r="E1562" s="245">
        <v>42826</v>
      </c>
      <c r="F1562" s="245">
        <v>42943</v>
      </c>
      <c r="G1562" s="246" t="s">
        <v>658</v>
      </c>
      <c r="H1562" s="247">
        <v>200000</v>
      </c>
      <c r="I1562" s="248">
        <v>200000</v>
      </c>
      <c r="J1562" s="248">
        <v>1</v>
      </c>
      <c r="K1562" s="249">
        <v>2017</v>
      </c>
      <c r="L1562" s="249">
        <v>2017</v>
      </c>
      <c r="M1562" s="250" t="s">
        <v>1251</v>
      </c>
    </row>
    <row r="1563" spans="4:13" x14ac:dyDescent="0.35">
      <c r="D1563" s="244" t="s">
        <v>1827</v>
      </c>
      <c r="E1563" s="245">
        <v>42979</v>
      </c>
      <c r="F1563" s="245">
        <v>42983</v>
      </c>
      <c r="G1563" s="246" t="s">
        <v>3910</v>
      </c>
      <c r="H1563" s="247">
        <v>1000000</v>
      </c>
      <c r="I1563" s="248">
        <v>1000000</v>
      </c>
      <c r="J1563" s="248">
        <v>1</v>
      </c>
      <c r="K1563" s="249">
        <v>2017</v>
      </c>
      <c r="L1563" s="249">
        <v>2017</v>
      </c>
      <c r="M1563" s="250" t="s">
        <v>669</v>
      </c>
    </row>
    <row r="1564" spans="4:13" x14ac:dyDescent="0.35">
      <c r="D1564" s="244" t="s">
        <v>1828</v>
      </c>
      <c r="E1564" s="245">
        <v>41927</v>
      </c>
      <c r="F1564" s="245">
        <v>42978</v>
      </c>
      <c r="G1564" s="246" t="s">
        <v>658</v>
      </c>
      <c r="H1564" s="247">
        <v>50000</v>
      </c>
      <c r="I1564" s="248">
        <v>50000</v>
      </c>
      <c r="J1564" s="248">
        <v>1</v>
      </c>
      <c r="K1564" s="249">
        <v>2014</v>
      </c>
      <c r="L1564" s="249">
        <v>2017</v>
      </c>
      <c r="M1564" s="250" t="s">
        <v>1679</v>
      </c>
    </row>
    <row r="1565" spans="4:13" x14ac:dyDescent="0.35">
      <c r="D1565" s="244" t="s">
        <v>1830</v>
      </c>
      <c r="E1565" s="245">
        <v>42982</v>
      </c>
      <c r="F1565" s="245">
        <v>42987</v>
      </c>
      <c r="G1565" s="246" t="s">
        <v>3910</v>
      </c>
      <c r="H1565" s="247">
        <v>13006</v>
      </c>
      <c r="I1565" s="248">
        <v>13006</v>
      </c>
      <c r="J1565" s="248">
        <v>1</v>
      </c>
      <c r="K1565" s="249">
        <v>2017</v>
      </c>
      <c r="L1565" s="249">
        <v>2017</v>
      </c>
      <c r="M1565" s="250" t="s">
        <v>669</v>
      </c>
    </row>
    <row r="1566" spans="4:13" x14ac:dyDescent="0.35">
      <c r="D1566" s="244" t="s">
        <v>1831</v>
      </c>
      <c r="E1566" s="245">
        <v>42989</v>
      </c>
      <c r="F1566" s="245">
        <v>42990</v>
      </c>
      <c r="G1566" s="246" t="s">
        <v>3910</v>
      </c>
      <c r="H1566" s="247">
        <v>24605</v>
      </c>
      <c r="I1566" s="248">
        <v>24605</v>
      </c>
      <c r="J1566" s="248">
        <v>1</v>
      </c>
      <c r="K1566" s="249">
        <v>2017</v>
      </c>
      <c r="L1566" s="249">
        <v>2017</v>
      </c>
      <c r="M1566" s="250" t="s">
        <v>669</v>
      </c>
    </row>
    <row r="1567" spans="4:13" x14ac:dyDescent="0.35">
      <c r="D1567" s="244" t="s">
        <v>1834</v>
      </c>
      <c r="E1567" s="245">
        <v>43015</v>
      </c>
      <c r="F1567" s="245">
        <v>43017</v>
      </c>
      <c r="G1567" s="246" t="s">
        <v>3910</v>
      </c>
      <c r="H1567" s="247">
        <v>120000</v>
      </c>
      <c r="I1567" s="248">
        <v>120000</v>
      </c>
      <c r="J1567" s="248">
        <v>1</v>
      </c>
      <c r="K1567" s="249">
        <v>2017</v>
      </c>
      <c r="L1567" s="249">
        <v>2017</v>
      </c>
      <c r="M1567" s="250" t="s">
        <v>671</v>
      </c>
    </row>
    <row r="1568" spans="4:13" x14ac:dyDescent="0.35">
      <c r="D1568" s="244" t="s">
        <v>1840</v>
      </c>
      <c r="E1568" s="245">
        <v>41222</v>
      </c>
      <c r="F1568" s="245">
        <v>43048</v>
      </c>
      <c r="G1568" s="246" t="s">
        <v>3908</v>
      </c>
      <c r="H1568" s="247">
        <v>200000</v>
      </c>
      <c r="I1568" s="248">
        <v>200000</v>
      </c>
      <c r="J1568" s="248">
        <v>1</v>
      </c>
      <c r="K1568" s="249">
        <v>2012</v>
      </c>
      <c r="L1568" s="249">
        <v>2017</v>
      </c>
      <c r="M1568" s="250" t="s">
        <v>45</v>
      </c>
    </row>
    <row r="1569" spans="4:13" x14ac:dyDescent="0.35">
      <c r="D1569" s="244" t="s">
        <v>1841</v>
      </c>
      <c r="E1569" s="245">
        <v>43050</v>
      </c>
      <c r="F1569" s="245">
        <v>43052</v>
      </c>
      <c r="G1569" s="246" t="s">
        <v>3910</v>
      </c>
      <c r="H1569" s="247">
        <v>70000</v>
      </c>
      <c r="I1569" s="248">
        <v>70000</v>
      </c>
      <c r="J1569" s="248">
        <v>1</v>
      </c>
      <c r="K1569" s="249">
        <v>2017</v>
      </c>
      <c r="L1569" s="249">
        <v>2017</v>
      </c>
      <c r="M1569" s="250" t="s">
        <v>671</v>
      </c>
    </row>
    <row r="1570" spans="4:13" x14ac:dyDescent="0.35">
      <c r="D1570" s="244" t="s">
        <v>1842</v>
      </c>
      <c r="E1570" s="245">
        <v>43005</v>
      </c>
      <c r="F1570" s="245">
        <v>43046</v>
      </c>
      <c r="G1570" s="246" t="s">
        <v>3908</v>
      </c>
      <c r="H1570" s="247">
        <v>300000</v>
      </c>
      <c r="I1570" s="248">
        <v>300000</v>
      </c>
      <c r="J1570" s="248">
        <v>1</v>
      </c>
      <c r="K1570" s="249">
        <v>2017</v>
      </c>
      <c r="L1570" s="249">
        <v>2017</v>
      </c>
      <c r="M1570" s="250" t="s">
        <v>669</v>
      </c>
    </row>
    <row r="1571" spans="4:13" x14ac:dyDescent="0.35">
      <c r="D1571" s="244" t="s">
        <v>1843</v>
      </c>
      <c r="E1571" s="245">
        <v>43029</v>
      </c>
      <c r="F1571" s="245">
        <v>43032</v>
      </c>
      <c r="G1571" s="246" t="s">
        <v>3910</v>
      </c>
      <c r="H1571" s="247">
        <v>578602</v>
      </c>
      <c r="I1571" s="248">
        <v>578602</v>
      </c>
      <c r="J1571" s="248">
        <v>1</v>
      </c>
      <c r="K1571" s="249">
        <v>2017</v>
      </c>
      <c r="L1571" s="249">
        <v>2017</v>
      </c>
      <c r="M1571" s="250" t="s">
        <v>671</v>
      </c>
    </row>
    <row r="1572" spans="4:13" x14ac:dyDescent="0.35">
      <c r="D1572" s="244" t="s">
        <v>1848</v>
      </c>
      <c r="E1572" s="245">
        <v>43110</v>
      </c>
      <c r="F1572" s="245">
        <v>43113</v>
      </c>
      <c r="G1572" s="246" t="s">
        <v>3908</v>
      </c>
      <c r="H1572" s="247">
        <v>200000</v>
      </c>
      <c r="I1572" s="248">
        <v>200000</v>
      </c>
      <c r="J1572" s="248">
        <v>1</v>
      </c>
      <c r="K1572" s="249">
        <v>2018</v>
      </c>
      <c r="L1572" s="249">
        <v>2018</v>
      </c>
      <c r="M1572" s="250" t="s">
        <v>674</v>
      </c>
    </row>
    <row r="1573" spans="4:13" x14ac:dyDescent="0.35">
      <c r="D1573" s="244" t="s">
        <v>1853</v>
      </c>
      <c r="E1573" s="245">
        <v>43052</v>
      </c>
      <c r="F1573" s="245">
        <v>43137</v>
      </c>
      <c r="G1573" s="246" t="s">
        <v>3910</v>
      </c>
      <c r="H1573" s="247">
        <v>344965</v>
      </c>
      <c r="I1573" s="248">
        <v>344965</v>
      </c>
      <c r="J1573" s="248">
        <v>1</v>
      </c>
      <c r="K1573" s="249">
        <v>2017</v>
      </c>
      <c r="L1573" s="249">
        <v>2018</v>
      </c>
      <c r="M1573" s="250" t="s">
        <v>671</v>
      </c>
    </row>
    <row r="1574" spans="4:13" x14ac:dyDescent="0.35">
      <c r="D1574" s="244" t="s">
        <v>1858</v>
      </c>
      <c r="E1574" s="245">
        <v>43083</v>
      </c>
      <c r="F1574" s="245">
        <v>43154</v>
      </c>
      <c r="G1574" s="246" t="s">
        <v>658</v>
      </c>
      <c r="H1574" s="247">
        <v>1000</v>
      </c>
      <c r="I1574" s="248">
        <v>1000</v>
      </c>
      <c r="J1574" s="248">
        <v>1</v>
      </c>
      <c r="K1574" s="249">
        <v>2017</v>
      </c>
      <c r="L1574" s="249">
        <v>2018</v>
      </c>
      <c r="M1574" s="250" t="s">
        <v>671</v>
      </c>
    </row>
    <row r="1575" spans="4:13" x14ac:dyDescent="0.35">
      <c r="D1575" s="244" t="s">
        <v>1863</v>
      </c>
      <c r="E1575" s="245">
        <v>43175</v>
      </c>
      <c r="F1575" s="245">
        <v>43181</v>
      </c>
      <c r="G1575" s="246" t="s">
        <v>3910</v>
      </c>
      <c r="H1575" s="247">
        <v>185000</v>
      </c>
      <c r="I1575" s="248">
        <v>185000</v>
      </c>
      <c r="J1575" s="248">
        <v>1</v>
      </c>
      <c r="K1575" s="249">
        <v>2018</v>
      </c>
      <c r="L1575" s="249">
        <v>2018</v>
      </c>
      <c r="M1575" s="250" t="s">
        <v>674</v>
      </c>
    </row>
    <row r="1576" spans="4:13" x14ac:dyDescent="0.35">
      <c r="D1576" s="244" t="s">
        <v>1864</v>
      </c>
      <c r="E1576" s="245">
        <v>43009</v>
      </c>
      <c r="F1576" s="245">
        <v>43171</v>
      </c>
      <c r="G1576" s="246" t="s">
        <v>3910</v>
      </c>
      <c r="H1576" s="247">
        <v>300000</v>
      </c>
      <c r="I1576" s="248">
        <v>300000</v>
      </c>
      <c r="J1576" s="248">
        <v>1</v>
      </c>
      <c r="K1576" s="249">
        <v>2017</v>
      </c>
      <c r="L1576" s="249">
        <v>2018</v>
      </c>
      <c r="M1576" s="250" t="s">
        <v>671</v>
      </c>
    </row>
    <row r="1577" spans="4:13" x14ac:dyDescent="0.35">
      <c r="D1577" s="244" t="s">
        <v>1865</v>
      </c>
      <c r="E1577" s="245">
        <v>42548</v>
      </c>
      <c r="F1577" s="245">
        <v>43187</v>
      </c>
      <c r="G1577" s="246" t="s">
        <v>658</v>
      </c>
      <c r="H1577" s="247">
        <v>1000000</v>
      </c>
      <c r="I1577" s="248">
        <v>1000000</v>
      </c>
      <c r="J1577" s="248">
        <v>1</v>
      </c>
      <c r="K1577" s="249">
        <v>2016</v>
      </c>
      <c r="L1577" s="249">
        <v>2018</v>
      </c>
      <c r="M1577" s="250" t="s">
        <v>1485</v>
      </c>
    </row>
    <row r="1578" spans="4:13" x14ac:dyDescent="0.35">
      <c r="D1578" s="244" t="s">
        <v>1869</v>
      </c>
      <c r="E1578" s="245">
        <v>43198</v>
      </c>
      <c r="F1578" s="245">
        <v>43206</v>
      </c>
      <c r="G1578" s="246" t="s">
        <v>3910</v>
      </c>
      <c r="H1578" s="247">
        <v>8700</v>
      </c>
      <c r="I1578" s="248">
        <v>8700</v>
      </c>
      <c r="J1578" s="248">
        <v>1</v>
      </c>
      <c r="K1578" s="249">
        <v>2018</v>
      </c>
      <c r="L1578" s="249">
        <v>2018</v>
      </c>
      <c r="M1578" s="250" t="s">
        <v>49</v>
      </c>
    </row>
    <row r="1579" spans="4:13" x14ac:dyDescent="0.35">
      <c r="D1579" s="244" t="s">
        <v>1870</v>
      </c>
      <c r="E1579" s="245">
        <v>43013</v>
      </c>
      <c r="F1579" s="245">
        <v>43207</v>
      </c>
      <c r="G1579" s="246" t="s">
        <v>658</v>
      </c>
      <c r="H1579" s="247">
        <v>519298.24560000002</v>
      </c>
      <c r="I1579" s="248">
        <v>519298.24560000002</v>
      </c>
      <c r="J1579" s="248">
        <v>1</v>
      </c>
      <c r="K1579" s="249">
        <v>2017</v>
      </c>
      <c r="L1579" s="249">
        <v>2018</v>
      </c>
      <c r="M1579" s="250" t="s">
        <v>671</v>
      </c>
    </row>
    <row r="1580" spans="4:13" x14ac:dyDescent="0.35">
      <c r="D1580" s="244" t="s">
        <v>1872</v>
      </c>
      <c r="E1580" s="245">
        <v>43017</v>
      </c>
      <c r="F1580" s="245">
        <v>43210</v>
      </c>
      <c r="G1580" s="246" t="s">
        <v>658</v>
      </c>
      <c r="H1580" s="247">
        <v>150000</v>
      </c>
      <c r="I1580" s="248">
        <v>150000</v>
      </c>
      <c r="J1580" s="248">
        <v>1</v>
      </c>
      <c r="K1580" s="249">
        <v>2017</v>
      </c>
      <c r="L1580" s="249">
        <v>2018</v>
      </c>
      <c r="M1580" s="250" t="s">
        <v>671</v>
      </c>
    </row>
    <row r="1581" spans="4:13" x14ac:dyDescent="0.35">
      <c r="D1581" s="244" t="s">
        <v>1873</v>
      </c>
      <c r="E1581" s="245">
        <v>42585</v>
      </c>
      <c r="F1581" s="245">
        <v>43210</v>
      </c>
      <c r="G1581" s="246" t="s">
        <v>658</v>
      </c>
      <c r="H1581" s="247">
        <v>200000</v>
      </c>
      <c r="I1581" s="248">
        <v>200000</v>
      </c>
      <c r="J1581" s="248">
        <v>1</v>
      </c>
      <c r="K1581" s="249">
        <v>2016</v>
      </c>
      <c r="L1581" s="249">
        <v>2018</v>
      </c>
      <c r="M1581" s="250" t="s">
        <v>667</v>
      </c>
    </row>
    <row r="1582" spans="4:13" x14ac:dyDescent="0.35">
      <c r="D1582" s="244" t="s">
        <v>1874</v>
      </c>
      <c r="E1582" s="245">
        <v>43184</v>
      </c>
      <c r="F1582" s="245">
        <v>43206</v>
      </c>
      <c r="G1582" s="246" t="s">
        <v>3910</v>
      </c>
      <c r="H1582" s="247">
        <v>1000000</v>
      </c>
      <c r="I1582" s="248">
        <v>1000000</v>
      </c>
      <c r="J1582" s="248">
        <v>1</v>
      </c>
      <c r="K1582" s="249">
        <v>2018</v>
      </c>
      <c r="L1582" s="249">
        <v>2018</v>
      </c>
      <c r="M1582" s="250" t="s">
        <v>674</v>
      </c>
    </row>
    <row r="1583" spans="4:13" x14ac:dyDescent="0.35">
      <c r="D1583" s="244" t="s">
        <v>1876</v>
      </c>
      <c r="E1583" s="245">
        <v>43140</v>
      </c>
      <c r="F1583" s="245">
        <v>43217</v>
      </c>
      <c r="G1583" s="246" t="s">
        <v>658</v>
      </c>
      <c r="H1583" s="247">
        <v>100000</v>
      </c>
      <c r="I1583" s="248">
        <v>100000</v>
      </c>
      <c r="J1583" s="248">
        <v>1</v>
      </c>
      <c r="K1583" s="249">
        <v>2018</v>
      </c>
      <c r="L1583" s="249">
        <v>2018</v>
      </c>
      <c r="M1583" s="250" t="s">
        <v>674</v>
      </c>
    </row>
    <row r="1584" spans="4:13" x14ac:dyDescent="0.35">
      <c r="D1584" s="244" t="s">
        <v>1877</v>
      </c>
      <c r="E1584" s="245">
        <v>43148</v>
      </c>
      <c r="F1584" s="245">
        <v>43217</v>
      </c>
      <c r="G1584" s="246" t="s">
        <v>658</v>
      </c>
      <c r="H1584" s="247">
        <v>1000</v>
      </c>
      <c r="I1584" s="248">
        <v>1000</v>
      </c>
      <c r="J1584" s="248">
        <v>1</v>
      </c>
      <c r="K1584" s="249">
        <v>2018</v>
      </c>
      <c r="L1584" s="249">
        <v>2018</v>
      </c>
      <c r="M1584" s="250" t="s">
        <v>674</v>
      </c>
    </row>
    <row r="1585" spans="4:13" x14ac:dyDescent="0.35">
      <c r="D1585" s="244" t="s">
        <v>1878</v>
      </c>
      <c r="E1585" s="245">
        <v>43137</v>
      </c>
      <c r="F1585" s="245">
        <v>43217</v>
      </c>
      <c r="G1585" s="246" t="s">
        <v>658</v>
      </c>
      <c r="H1585" s="247">
        <v>300000</v>
      </c>
      <c r="I1585" s="248">
        <v>300000</v>
      </c>
      <c r="J1585" s="248">
        <v>1</v>
      </c>
      <c r="K1585" s="249">
        <v>2018</v>
      </c>
      <c r="L1585" s="249">
        <v>2018</v>
      </c>
      <c r="M1585" s="250" t="s">
        <v>674</v>
      </c>
    </row>
    <row r="1586" spans="4:13" x14ac:dyDescent="0.35">
      <c r="D1586" s="244" t="s">
        <v>1879</v>
      </c>
      <c r="E1586" s="245">
        <v>43060</v>
      </c>
      <c r="F1586" s="245">
        <v>43217</v>
      </c>
      <c r="G1586" s="246" t="s">
        <v>658</v>
      </c>
      <c r="H1586" s="247">
        <v>100000</v>
      </c>
      <c r="I1586" s="248">
        <v>100000</v>
      </c>
      <c r="J1586" s="248">
        <v>1</v>
      </c>
      <c r="K1586" s="249">
        <v>2017</v>
      </c>
      <c r="L1586" s="249">
        <v>2018</v>
      </c>
      <c r="M1586" s="250" t="s">
        <v>671</v>
      </c>
    </row>
    <row r="1587" spans="4:13" x14ac:dyDescent="0.35">
      <c r="D1587" s="244" t="s">
        <v>1889</v>
      </c>
      <c r="E1587" s="245">
        <v>42060</v>
      </c>
      <c r="F1587" s="245">
        <v>43251</v>
      </c>
      <c r="G1587" s="246" t="s">
        <v>658</v>
      </c>
      <c r="H1587" s="247">
        <v>50000</v>
      </c>
      <c r="I1587" s="248">
        <v>50000</v>
      </c>
      <c r="J1587" s="248">
        <v>1</v>
      </c>
      <c r="K1587" s="249">
        <v>2015</v>
      </c>
      <c r="L1587" s="249">
        <v>2018</v>
      </c>
      <c r="M1587" s="250" t="s">
        <v>1686</v>
      </c>
    </row>
    <row r="1588" spans="4:13" x14ac:dyDescent="0.35">
      <c r="D1588" s="244" t="s">
        <v>1254</v>
      </c>
      <c r="E1588" s="245">
        <v>43254</v>
      </c>
      <c r="F1588" s="245">
        <v>43257</v>
      </c>
      <c r="G1588" s="246" t="s">
        <v>3910</v>
      </c>
      <c r="H1588" s="247">
        <v>478000</v>
      </c>
      <c r="I1588" s="248">
        <v>478000</v>
      </c>
      <c r="J1588" s="248">
        <v>1</v>
      </c>
      <c r="K1588" s="249">
        <v>2018</v>
      </c>
      <c r="L1588" s="249">
        <v>2018</v>
      </c>
      <c r="M1588" s="250" t="s">
        <v>49</v>
      </c>
    </row>
    <row r="1589" spans="4:13" x14ac:dyDescent="0.35">
      <c r="D1589" s="244" t="s">
        <v>1890</v>
      </c>
      <c r="E1589" s="245">
        <v>43259</v>
      </c>
      <c r="F1589" s="245">
        <v>43262</v>
      </c>
      <c r="G1589" s="246" t="s">
        <v>3910</v>
      </c>
      <c r="H1589" s="247">
        <v>6380</v>
      </c>
      <c r="I1589" s="248">
        <v>6380</v>
      </c>
      <c r="J1589" s="248">
        <v>1</v>
      </c>
      <c r="K1589" s="249">
        <v>2018</v>
      </c>
      <c r="L1589" s="249">
        <v>2018</v>
      </c>
      <c r="M1589" s="250" t="s">
        <v>49</v>
      </c>
    </row>
    <row r="1590" spans="4:13" x14ac:dyDescent="0.35">
      <c r="D1590" s="244" t="s">
        <v>1894</v>
      </c>
      <c r="E1590" s="245">
        <v>43271</v>
      </c>
      <c r="F1590" s="245">
        <v>43286</v>
      </c>
      <c r="G1590" s="246" t="s">
        <v>3910</v>
      </c>
      <c r="H1590" s="247">
        <v>324561.40350000001</v>
      </c>
      <c r="I1590" s="248">
        <v>324561.40350000001</v>
      </c>
      <c r="J1590" s="248">
        <v>1</v>
      </c>
      <c r="K1590" s="249">
        <v>2018</v>
      </c>
      <c r="L1590" s="249">
        <v>2018</v>
      </c>
      <c r="M1590" s="250" t="s">
        <v>49</v>
      </c>
    </row>
    <row r="1591" spans="4:13" x14ac:dyDescent="0.35">
      <c r="D1591" s="244" t="s">
        <v>1899</v>
      </c>
      <c r="E1591" s="245">
        <v>43273</v>
      </c>
      <c r="F1591" s="245">
        <v>43294</v>
      </c>
      <c r="G1591" s="246" t="s">
        <v>3910</v>
      </c>
      <c r="H1591" s="247">
        <v>50000</v>
      </c>
      <c r="I1591" s="248">
        <v>50000</v>
      </c>
      <c r="J1591" s="248">
        <v>1</v>
      </c>
      <c r="K1591" s="249">
        <v>2018</v>
      </c>
      <c r="L1591" s="249">
        <v>2018</v>
      </c>
      <c r="M1591" s="250" t="s">
        <v>49</v>
      </c>
    </row>
    <row r="1592" spans="4:13" x14ac:dyDescent="0.35">
      <c r="D1592" s="244" t="s">
        <v>1900</v>
      </c>
      <c r="E1592" s="245">
        <v>43279</v>
      </c>
      <c r="F1592" s="245">
        <v>43301</v>
      </c>
      <c r="G1592" s="246" t="s">
        <v>3908</v>
      </c>
      <c r="H1592" s="247">
        <v>119828</v>
      </c>
      <c r="I1592" s="248">
        <v>119828</v>
      </c>
      <c r="J1592" s="248">
        <v>1</v>
      </c>
      <c r="K1592" s="249">
        <v>2018</v>
      </c>
      <c r="L1592" s="249">
        <v>2018</v>
      </c>
      <c r="M1592" s="250" t="s">
        <v>49</v>
      </c>
    </row>
    <row r="1593" spans="4:13" x14ac:dyDescent="0.35">
      <c r="D1593" s="244" t="s">
        <v>1917</v>
      </c>
      <c r="E1593" s="245">
        <v>43196</v>
      </c>
      <c r="F1593" s="245">
        <v>43251</v>
      </c>
      <c r="G1593" s="246" t="s">
        <v>4214</v>
      </c>
      <c r="H1593" s="247">
        <v>1000</v>
      </c>
      <c r="I1593" s="248">
        <v>1000</v>
      </c>
      <c r="J1593" s="248">
        <v>1</v>
      </c>
      <c r="K1593" s="249">
        <v>2018</v>
      </c>
      <c r="L1593" s="249">
        <v>2018</v>
      </c>
      <c r="M1593" s="250" t="s">
        <v>49</v>
      </c>
    </row>
    <row r="1594" spans="4:13" x14ac:dyDescent="0.35">
      <c r="D1594" s="244" t="s">
        <v>1258</v>
      </c>
      <c r="E1594" s="245">
        <v>43276</v>
      </c>
      <c r="F1594" s="245">
        <v>43334</v>
      </c>
      <c r="G1594" s="246" t="s">
        <v>3910</v>
      </c>
      <c r="H1594" s="247">
        <v>317175</v>
      </c>
      <c r="I1594" s="248">
        <v>317175</v>
      </c>
      <c r="J1594" s="248">
        <v>1</v>
      </c>
      <c r="K1594" s="249">
        <v>2018</v>
      </c>
      <c r="L1594" s="249">
        <v>2018</v>
      </c>
      <c r="M1594" s="250" t="s">
        <v>49</v>
      </c>
    </row>
    <row r="1595" spans="4:13" x14ac:dyDescent="0.35">
      <c r="D1595" s="244" t="s">
        <v>1920</v>
      </c>
      <c r="E1595" s="245">
        <v>43373</v>
      </c>
      <c r="F1595" s="245">
        <v>43375</v>
      </c>
      <c r="G1595" s="246" t="s">
        <v>3910</v>
      </c>
      <c r="H1595" s="247">
        <v>1000</v>
      </c>
      <c r="I1595" s="248">
        <v>1000</v>
      </c>
      <c r="J1595" s="248">
        <v>1</v>
      </c>
      <c r="K1595" s="249">
        <v>2018</v>
      </c>
      <c r="L1595" s="249">
        <v>2018</v>
      </c>
      <c r="M1595" s="250" t="s">
        <v>1257</v>
      </c>
    </row>
    <row r="1596" spans="4:13" x14ac:dyDescent="0.35">
      <c r="D1596" s="244" t="s">
        <v>1921</v>
      </c>
      <c r="E1596" s="245">
        <v>43374</v>
      </c>
      <c r="F1596" s="245">
        <v>43376</v>
      </c>
      <c r="G1596" s="246" t="s">
        <v>3910</v>
      </c>
      <c r="H1596" s="247">
        <v>200000</v>
      </c>
      <c r="I1596" s="248">
        <v>200000</v>
      </c>
      <c r="J1596" s="248">
        <v>1</v>
      </c>
      <c r="K1596" s="249">
        <v>2018</v>
      </c>
      <c r="L1596" s="249">
        <v>2018</v>
      </c>
      <c r="M1596" s="250" t="s">
        <v>684</v>
      </c>
    </row>
    <row r="1597" spans="4:13" x14ac:dyDescent="0.35">
      <c r="D1597" s="244" t="s">
        <v>1925</v>
      </c>
      <c r="E1597" s="245">
        <v>43110</v>
      </c>
      <c r="F1597" s="245">
        <v>43388</v>
      </c>
      <c r="G1597" s="246" t="s">
        <v>3908</v>
      </c>
      <c r="H1597" s="247">
        <v>600000</v>
      </c>
      <c r="I1597" s="248">
        <v>600000</v>
      </c>
      <c r="J1597" s="248">
        <v>1</v>
      </c>
      <c r="K1597" s="249">
        <v>2018</v>
      </c>
      <c r="L1597" s="249">
        <v>2018</v>
      </c>
      <c r="M1597" s="250" t="s">
        <v>674</v>
      </c>
    </row>
    <row r="1598" spans="4:13" x14ac:dyDescent="0.35">
      <c r="D1598" s="244" t="s">
        <v>1926</v>
      </c>
      <c r="E1598" s="245">
        <v>42259</v>
      </c>
      <c r="F1598" s="245">
        <v>43395</v>
      </c>
      <c r="G1598" s="246" t="s">
        <v>658</v>
      </c>
      <c r="H1598" s="247">
        <v>50000</v>
      </c>
      <c r="I1598" s="248">
        <v>50000</v>
      </c>
      <c r="J1598" s="248">
        <v>1</v>
      </c>
      <c r="K1598" s="249">
        <v>2015</v>
      </c>
      <c r="L1598" s="249">
        <v>2018</v>
      </c>
      <c r="M1598" s="250" t="s">
        <v>1713</v>
      </c>
    </row>
    <row r="1599" spans="4:13" x14ac:dyDescent="0.35">
      <c r="D1599" s="244" t="s">
        <v>1927</v>
      </c>
      <c r="E1599" s="245">
        <v>43369</v>
      </c>
      <c r="F1599" s="245">
        <v>43390</v>
      </c>
      <c r="G1599" s="246" t="s">
        <v>3910</v>
      </c>
      <c r="H1599" s="247">
        <v>5000</v>
      </c>
      <c r="I1599" s="248">
        <v>5000</v>
      </c>
      <c r="J1599" s="248">
        <v>1</v>
      </c>
      <c r="K1599" s="249">
        <v>2018</v>
      </c>
      <c r="L1599" s="249">
        <v>2018</v>
      </c>
      <c r="M1599" s="250" t="s">
        <v>1257</v>
      </c>
    </row>
    <row r="1600" spans="4:13" x14ac:dyDescent="0.35">
      <c r="D1600" s="244" t="s">
        <v>1928</v>
      </c>
      <c r="E1600" s="245">
        <v>43392</v>
      </c>
      <c r="F1600" s="245">
        <v>43402</v>
      </c>
      <c r="G1600" s="246" t="s">
        <v>3908</v>
      </c>
      <c r="H1600" s="247">
        <v>7500</v>
      </c>
      <c r="I1600" s="248">
        <v>7500</v>
      </c>
      <c r="J1600" s="248">
        <v>1</v>
      </c>
      <c r="K1600" s="249">
        <v>2018</v>
      </c>
      <c r="L1600" s="249">
        <v>2018</v>
      </c>
      <c r="M1600" s="250" t="s">
        <v>684</v>
      </c>
    </row>
    <row r="1601" spans="4:13" x14ac:dyDescent="0.35">
      <c r="D1601" s="244" t="s">
        <v>1929</v>
      </c>
      <c r="E1601" s="245">
        <v>43364</v>
      </c>
      <c r="F1601" s="245">
        <v>43391</v>
      </c>
      <c r="G1601" s="246" t="s">
        <v>3910</v>
      </c>
      <c r="H1601" s="247">
        <v>20000</v>
      </c>
      <c r="I1601" s="248">
        <v>20000</v>
      </c>
      <c r="J1601" s="248">
        <v>1</v>
      </c>
      <c r="K1601" s="249">
        <v>2018</v>
      </c>
      <c r="L1601" s="249">
        <v>2018</v>
      </c>
      <c r="M1601" s="250" t="s">
        <v>1257</v>
      </c>
    </row>
    <row r="1602" spans="4:13" x14ac:dyDescent="0.35">
      <c r="D1602" s="244" t="s">
        <v>1933</v>
      </c>
      <c r="E1602" s="245">
        <v>43277</v>
      </c>
      <c r="F1602" s="245">
        <v>43334</v>
      </c>
      <c r="G1602" s="246" t="s">
        <v>3910</v>
      </c>
      <c r="H1602" s="247">
        <v>50000</v>
      </c>
      <c r="I1602" s="248">
        <v>50000</v>
      </c>
      <c r="J1602" s="248">
        <v>1</v>
      </c>
      <c r="K1602" s="249">
        <v>2018</v>
      </c>
      <c r="L1602" s="249">
        <v>2018</v>
      </c>
      <c r="M1602" s="250" t="s">
        <v>49</v>
      </c>
    </row>
    <row r="1603" spans="4:13" x14ac:dyDescent="0.35">
      <c r="D1603" s="244" t="s">
        <v>1260</v>
      </c>
      <c r="E1603" s="245">
        <v>43441</v>
      </c>
      <c r="F1603" s="245">
        <v>43445</v>
      </c>
      <c r="G1603" s="246" t="s">
        <v>3910</v>
      </c>
      <c r="H1603" s="247">
        <v>941362</v>
      </c>
      <c r="I1603" s="248">
        <v>941362</v>
      </c>
      <c r="J1603" s="248">
        <v>1</v>
      </c>
      <c r="K1603" s="249">
        <v>2018</v>
      </c>
      <c r="L1603" s="249">
        <v>2018</v>
      </c>
      <c r="M1603" s="250" t="s">
        <v>684</v>
      </c>
    </row>
    <row r="1604" spans="4:13" x14ac:dyDescent="0.35">
      <c r="D1604" s="244" t="s">
        <v>1939</v>
      </c>
      <c r="E1604" s="245">
        <v>43320</v>
      </c>
      <c r="F1604" s="245">
        <v>43329</v>
      </c>
      <c r="G1604" s="246" t="s">
        <v>658</v>
      </c>
      <c r="H1604" s="247">
        <v>96620</v>
      </c>
      <c r="I1604" s="248">
        <v>96620</v>
      </c>
      <c r="J1604" s="248">
        <v>1</v>
      </c>
      <c r="K1604" s="249">
        <v>2018</v>
      </c>
      <c r="L1604" s="249">
        <v>2018</v>
      </c>
      <c r="M1604" s="250" t="s">
        <v>1257</v>
      </c>
    </row>
    <row r="1605" spans="4:13" x14ac:dyDescent="0.35">
      <c r="D1605" s="244" t="s">
        <v>1949</v>
      </c>
      <c r="E1605" s="245">
        <v>43468</v>
      </c>
      <c r="F1605" s="245">
        <v>43483</v>
      </c>
      <c r="G1605" s="246" t="s">
        <v>3910</v>
      </c>
      <c r="H1605" s="247">
        <v>40000</v>
      </c>
      <c r="I1605" s="248">
        <v>40000</v>
      </c>
      <c r="J1605" s="248">
        <v>1</v>
      </c>
      <c r="K1605" s="249">
        <v>2019</v>
      </c>
      <c r="L1605" s="249">
        <v>2019</v>
      </c>
      <c r="M1605" s="250" t="s">
        <v>681</v>
      </c>
    </row>
    <row r="1606" spans="4:13" x14ac:dyDescent="0.35">
      <c r="D1606" s="244" t="s">
        <v>1264</v>
      </c>
      <c r="E1606" s="245">
        <v>43456</v>
      </c>
      <c r="F1606" s="245">
        <v>43486</v>
      </c>
      <c r="G1606" s="246" t="s">
        <v>3910</v>
      </c>
      <c r="H1606" s="247">
        <v>96400</v>
      </c>
      <c r="I1606" s="248">
        <v>96400</v>
      </c>
      <c r="J1606" s="248">
        <v>1</v>
      </c>
      <c r="K1606" s="249">
        <v>2018</v>
      </c>
      <c r="L1606" s="249">
        <v>2019</v>
      </c>
      <c r="M1606" s="250" t="s">
        <v>684</v>
      </c>
    </row>
    <row r="1607" spans="4:13" x14ac:dyDescent="0.35">
      <c r="D1607" s="244" t="s">
        <v>1265</v>
      </c>
      <c r="E1607" s="245">
        <v>43518</v>
      </c>
      <c r="F1607" s="245">
        <v>43528</v>
      </c>
      <c r="G1607" s="246" t="s">
        <v>3908</v>
      </c>
      <c r="H1607" s="247">
        <v>594035</v>
      </c>
      <c r="I1607" s="248">
        <v>594035</v>
      </c>
      <c r="J1607" s="248">
        <v>1</v>
      </c>
      <c r="K1607" s="249">
        <v>2019</v>
      </c>
      <c r="L1607" s="249">
        <v>2019</v>
      </c>
      <c r="M1607" s="250" t="s">
        <v>681</v>
      </c>
    </row>
    <row r="1608" spans="4:13" x14ac:dyDescent="0.35">
      <c r="D1608" s="244" t="s">
        <v>1950</v>
      </c>
      <c r="E1608" s="245">
        <v>43525</v>
      </c>
      <c r="F1608" s="245">
        <v>43530</v>
      </c>
      <c r="G1608" s="246" t="s">
        <v>3908</v>
      </c>
      <c r="H1608" s="247">
        <v>7540</v>
      </c>
      <c r="I1608" s="248">
        <v>7540</v>
      </c>
      <c r="J1608" s="248">
        <v>1</v>
      </c>
      <c r="K1608" s="249">
        <v>2019</v>
      </c>
      <c r="L1608" s="249">
        <v>2019</v>
      </c>
      <c r="M1608" s="250" t="s">
        <v>681</v>
      </c>
    </row>
    <row r="1609" spans="4:13" x14ac:dyDescent="0.35">
      <c r="D1609" s="244" t="s">
        <v>1955</v>
      </c>
      <c r="E1609" s="245">
        <v>43414</v>
      </c>
      <c r="F1609" s="245">
        <v>43518</v>
      </c>
      <c r="G1609" s="246" t="s">
        <v>3908</v>
      </c>
      <c r="H1609" s="247">
        <v>250000</v>
      </c>
      <c r="I1609" s="248">
        <v>250000</v>
      </c>
      <c r="J1609" s="248">
        <v>1</v>
      </c>
      <c r="K1609" s="249">
        <v>2018</v>
      </c>
      <c r="L1609" s="249">
        <v>2019</v>
      </c>
      <c r="M1609" s="250" t="s">
        <v>684</v>
      </c>
    </row>
    <row r="1610" spans="4:13" x14ac:dyDescent="0.35">
      <c r="D1610" s="244" t="s">
        <v>1959</v>
      </c>
      <c r="E1610" s="245">
        <v>43455</v>
      </c>
      <c r="F1610" s="245">
        <v>43553</v>
      </c>
      <c r="G1610" s="246" t="s">
        <v>3910</v>
      </c>
      <c r="H1610" s="247">
        <v>353602</v>
      </c>
      <c r="I1610" s="248">
        <v>353602</v>
      </c>
      <c r="J1610" s="248">
        <v>1</v>
      </c>
      <c r="K1610" s="249">
        <v>2018</v>
      </c>
      <c r="L1610" s="249">
        <v>2019</v>
      </c>
      <c r="M1610" s="250" t="s">
        <v>684</v>
      </c>
    </row>
    <row r="1611" spans="4:13" x14ac:dyDescent="0.35">
      <c r="D1611" s="244" t="s">
        <v>1961</v>
      </c>
      <c r="E1611" s="245">
        <v>43154</v>
      </c>
      <c r="F1611" s="245">
        <v>43578</v>
      </c>
      <c r="G1611" s="246" t="s">
        <v>3908</v>
      </c>
      <c r="H1611" s="247">
        <v>1500000</v>
      </c>
      <c r="I1611" s="248">
        <v>1500000</v>
      </c>
      <c r="J1611" s="248">
        <v>1</v>
      </c>
      <c r="K1611" s="249">
        <v>2018</v>
      </c>
      <c r="L1611" s="249">
        <v>2019</v>
      </c>
      <c r="M1611" s="250" t="s">
        <v>674</v>
      </c>
    </row>
    <row r="1612" spans="4:13" x14ac:dyDescent="0.35">
      <c r="D1612" s="244" t="s">
        <v>1963</v>
      </c>
      <c r="E1612" s="245">
        <v>43561</v>
      </c>
      <c r="F1612" s="245">
        <v>43584</v>
      </c>
      <c r="G1612" s="246" t="s">
        <v>658</v>
      </c>
      <c r="H1612" s="247">
        <v>40490</v>
      </c>
      <c r="I1612" s="248">
        <v>40490</v>
      </c>
      <c r="J1612" s="248">
        <v>1</v>
      </c>
      <c r="K1612" s="249">
        <v>2019</v>
      </c>
      <c r="L1612" s="249">
        <v>2019</v>
      </c>
      <c r="M1612" s="250" t="s">
        <v>51</v>
      </c>
    </row>
    <row r="1613" spans="4:13" x14ac:dyDescent="0.35">
      <c r="D1613" s="244" t="s">
        <v>1964</v>
      </c>
      <c r="E1613" s="245">
        <v>43584</v>
      </c>
      <c r="F1613" s="245">
        <v>43584</v>
      </c>
      <c r="G1613" s="246" t="s">
        <v>658</v>
      </c>
      <c r="H1613" s="247">
        <v>684491</v>
      </c>
      <c r="I1613" s="248">
        <v>684491</v>
      </c>
      <c r="J1613" s="248">
        <v>1</v>
      </c>
      <c r="K1613" s="249">
        <v>2019</v>
      </c>
      <c r="L1613" s="249">
        <v>2019</v>
      </c>
      <c r="M1613" s="250" t="s">
        <v>51</v>
      </c>
    </row>
    <row r="1614" spans="4:13" x14ac:dyDescent="0.35">
      <c r="D1614" s="244" t="s">
        <v>1966</v>
      </c>
      <c r="E1614" s="245">
        <v>43581</v>
      </c>
      <c r="F1614" s="245">
        <v>43585</v>
      </c>
      <c r="G1614" s="246" t="s">
        <v>3910</v>
      </c>
      <c r="H1614" s="247">
        <v>6380</v>
      </c>
      <c r="I1614" s="248">
        <v>6380</v>
      </c>
      <c r="J1614" s="248">
        <v>1</v>
      </c>
      <c r="K1614" s="249">
        <v>2019</v>
      </c>
      <c r="L1614" s="249">
        <v>2019</v>
      </c>
      <c r="M1614" s="250" t="s">
        <v>51</v>
      </c>
    </row>
    <row r="1615" spans="4:13" x14ac:dyDescent="0.35">
      <c r="D1615" s="244" t="s">
        <v>1969</v>
      </c>
      <c r="E1615" s="245">
        <v>43535</v>
      </c>
      <c r="F1615" s="245">
        <v>43556</v>
      </c>
      <c r="G1615" s="246" t="s">
        <v>3910</v>
      </c>
      <c r="H1615" s="247">
        <v>909465</v>
      </c>
      <c r="I1615" s="248">
        <v>909465</v>
      </c>
      <c r="J1615" s="248">
        <v>1</v>
      </c>
      <c r="K1615" s="249">
        <v>2019</v>
      </c>
      <c r="L1615" s="249">
        <v>2019</v>
      </c>
      <c r="M1615" s="250" t="s">
        <v>681</v>
      </c>
    </row>
    <row r="1616" spans="4:13" x14ac:dyDescent="0.35">
      <c r="D1616" s="244" t="s">
        <v>1972</v>
      </c>
      <c r="E1616" s="245">
        <v>43598</v>
      </c>
      <c r="F1616" s="245">
        <v>43605</v>
      </c>
      <c r="G1616" s="246" t="s">
        <v>3910</v>
      </c>
      <c r="H1616" s="247">
        <v>6150</v>
      </c>
      <c r="I1616" s="248">
        <v>6150</v>
      </c>
      <c r="J1616" s="248">
        <v>1</v>
      </c>
      <c r="K1616" s="249">
        <v>2019</v>
      </c>
      <c r="L1616" s="249">
        <v>2019</v>
      </c>
      <c r="M1616" s="250" t="s">
        <v>51</v>
      </c>
    </row>
    <row r="1617" spans="4:13" x14ac:dyDescent="0.35">
      <c r="D1617" s="244" t="s">
        <v>1976</v>
      </c>
      <c r="E1617" s="245">
        <v>43618</v>
      </c>
      <c r="F1617" s="245">
        <v>43620</v>
      </c>
      <c r="G1617" s="246" t="s">
        <v>3910</v>
      </c>
      <c r="H1617" s="247">
        <v>6380</v>
      </c>
      <c r="I1617" s="248">
        <v>6380</v>
      </c>
      <c r="J1617" s="248">
        <v>1</v>
      </c>
      <c r="K1617" s="249">
        <v>2019</v>
      </c>
      <c r="L1617" s="249">
        <v>2019</v>
      </c>
      <c r="M1617" s="250" t="s">
        <v>51</v>
      </c>
    </row>
    <row r="1618" spans="4:13" x14ac:dyDescent="0.35">
      <c r="D1618" s="244" t="s">
        <v>1979</v>
      </c>
      <c r="E1618" s="245">
        <v>43549</v>
      </c>
      <c r="F1618" s="245">
        <v>43616</v>
      </c>
      <c r="G1618" s="246" t="s">
        <v>3910</v>
      </c>
      <c r="H1618" s="247">
        <v>1200000</v>
      </c>
      <c r="I1618" s="248">
        <v>1200000</v>
      </c>
      <c r="J1618" s="248">
        <v>1</v>
      </c>
      <c r="K1618" s="249">
        <v>2019</v>
      </c>
      <c r="L1618" s="249">
        <v>2019</v>
      </c>
      <c r="M1618" s="250" t="s">
        <v>681</v>
      </c>
    </row>
    <row r="1619" spans="4:13" x14ac:dyDescent="0.35">
      <c r="D1619" s="244" t="s">
        <v>1268</v>
      </c>
      <c r="E1619" s="245">
        <v>43645</v>
      </c>
      <c r="F1619" s="245">
        <v>43650</v>
      </c>
      <c r="G1619" s="246" t="s">
        <v>3910</v>
      </c>
      <c r="H1619" s="247">
        <v>337115</v>
      </c>
      <c r="I1619" s="248">
        <v>337115</v>
      </c>
      <c r="J1619" s="248">
        <v>1</v>
      </c>
      <c r="K1619" s="249">
        <v>2019</v>
      </c>
      <c r="L1619" s="249">
        <v>2019</v>
      </c>
      <c r="M1619" s="250" t="s">
        <v>51</v>
      </c>
    </row>
    <row r="1620" spans="4:13" x14ac:dyDescent="0.35">
      <c r="D1620" s="244" t="s">
        <v>1987</v>
      </c>
      <c r="E1620" s="245">
        <v>43666</v>
      </c>
      <c r="F1620" s="245">
        <v>43668</v>
      </c>
      <c r="G1620" s="246" t="s">
        <v>3910</v>
      </c>
      <c r="H1620" s="247">
        <v>500000</v>
      </c>
      <c r="I1620" s="248">
        <v>500000</v>
      </c>
      <c r="J1620" s="248">
        <v>1</v>
      </c>
      <c r="K1620" s="249">
        <v>2019</v>
      </c>
      <c r="L1620" s="249">
        <v>2019</v>
      </c>
      <c r="M1620" s="250" t="s">
        <v>140</v>
      </c>
    </row>
    <row r="1621" spans="4:13" x14ac:dyDescent="0.35">
      <c r="D1621" s="244" t="s">
        <v>1990</v>
      </c>
      <c r="E1621" s="245">
        <v>43117</v>
      </c>
      <c r="F1621" s="245">
        <v>43671</v>
      </c>
      <c r="G1621" s="246" t="s">
        <v>658</v>
      </c>
      <c r="H1621" s="247">
        <v>25063</v>
      </c>
      <c r="I1621" s="248">
        <v>25063</v>
      </c>
      <c r="J1621" s="248">
        <v>1</v>
      </c>
      <c r="K1621" s="249">
        <v>2018</v>
      </c>
      <c r="L1621" s="249">
        <v>2019</v>
      </c>
      <c r="M1621" s="250" t="s">
        <v>674</v>
      </c>
    </row>
    <row r="1622" spans="4:13" x14ac:dyDescent="0.35">
      <c r="D1622" s="244" t="s">
        <v>1993</v>
      </c>
      <c r="E1622" s="245">
        <v>42934</v>
      </c>
      <c r="F1622" s="245">
        <v>43661</v>
      </c>
      <c r="G1622" s="246" t="s">
        <v>658</v>
      </c>
      <c r="H1622" s="247">
        <v>519298.24560000002</v>
      </c>
      <c r="I1622" s="248">
        <v>519298.24560000002</v>
      </c>
      <c r="J1622" s="248">
        <v>1</v>
      </c>
      <c r="K1622" s="249">
        <v>2017</v>
      </c>
      <c r="L1622" s="249">
        <v>2019</v>
      </c>
      <c r="M1622" s="250" t="s">
        <v>669</v>
      </c>
    </row>
    <row r="1623" spans="4:13" x14ac:dyDescent="0.35">
      <c r="D1623" s="244" t="s">
        <v>1994</v>
      </c>
      <c r="E1623" s="245">
        <v>43514</v>
      </c>
      <c r="F1623" s="245">
        <v>43679</v>
      </c>
      <c r="G1623" s="246" t="s">
        <v>658</v>
      </c>
      <c r="H1623" s="247">
        <v>591805</v>
      </c>
      <c r="I1623" s="248">
        <v>591805</v>
      </c>
      <c r="J1623" s="248">
        <v>1</v>
      </c>
      <c r="K1623" s="249">
        <v>2019</v>
      </c>
      <c r="L1623" s="249">
        <v>2019</v>
      </c>
      <c r="M1623" s="250" t="s">
        <v>681</v>
      </c>
    </row>
    <row r="1624" spans="4:13" x14ac:dyDescent="0.35">
      <c r="D1624" s="244" t="s">
        <v>1999</v>
      </c>
      <c r="E1624" s="245">
        <v>43620</v>
      </c>
      <c r="F1624" s="245">
        <v>43683</v>
      </c>
      <c r="G1624" s="246" t="s">
        <v>658</v>
      </c>
      <c r="H1624" s="247">
        <v>5000</v>
      </c>
      <c r="I1624" s="248">
        <v>5000</v>
      </c>
      <c r="J1624" s="248">
        <v>1</v>
      </c>
      <c r="K1624" s="249">
        <v>2019</v>
      </c>
      <c r="L1624" s="249">
        <v>2019</v>
      </c>
      <c r="M1624" s="250" t="s">
        <v>51</v>
      </c>
    </row>
    <row r="1625" spans="4:13" x14ac:dyDescent="0.35">
      <c r="D1625" s="244" t="s">
        <v>2001</v>
      </c>
      <c r="E1625" s="245">
        <v>43688</v>
      </c>
      <c r="F1625" s="245">
        <v>43691</v>
      </c>
      <c r="G1625" s="246" t="s">
        <v>3910</v>
      </c>
      <c r="H1625" s="247">
        <v>585019</v>
      </c>
      <c r="I1625" s="248">
        <v>585019</v>
      </c>
      <c r="J1625" s="248">
        <v>1</v>
      </c>
      <c r="K1625" s="249">
        <v>2019</v>
      </c>
      <c r="L1625" s="249">
        <v>2019</v>
      </c>
      <c r="M1625" s="250" t="s">
        <v>140</v>
      </c>
    </row>
    <row r="1626" spans="4:13" x14ac:dyDescent="0.35">
      <c r="D1626" s="244" t="s">
        <v>2006</v>
      </c>
      <c r="E1626" s="245">
        <v>43653</v>
      </c>
      <c r="F1626" s="245">
        <v>43696</v>
      </c>
      <c r="G1626" s="246" t="s">
        <v>3910</v>
      </c>
      <c r="H1626" s="247">
        <v>559868.42110000004</v>
      </c>
      <c r="I1626" s="248">
        <v>559868.42110000004</v>
      </c>
      <c r="J1626" s="248">
        <v>1</v>
      </c>
      <c r="K1626" s="249">
        <v>2019</v>
      </c>
      <c r="L1626" s="249">
        <v>2019</v>
      </c>
      <c r="M1626" s="250" t="s">
        <v>140</v>
      </c>
    </row>
    <row r="1627" spans="4:13" x14ac:dyDescent="0.35">
      <c r="D1627" s="244" t="s">
        <v>2008</v>
      </c>
      <c r="E1627" s="245">
        <v>43087</v>
      </c>
      <c r="F1627" s="245">
        <v>43700</v>
      </c>
      <c r="G1627" s="246" t="s">
        <v>658</v>
      </c>
      <c r="H1627" s="247">
        <v>250000</v>
      </c>
      <c r="I1627" s="248">
        <v>250000</v>
      </c>
      <c r="J1627" s="248">
        <v>1</v>
      </c>
      <c r="K1627" s="249">
        <v>2017</v>
      </c>
      <c r="L1627" s="249">
        <v>2019</v>
      </c>
      <c r="M1627" s="250" t="s">
        <v>671</v>
      </c>
    </row>
    <row r="1628" spans="4:13" x14ac:dyDescent="0.35">
      <c r="D1628" s="244" t="s">
        <v>2016</v>
      </c>
      <c r="E1628" s="245">
        <v>42884</v>
      </c>
      <c r="F1628" s="245">
        <v>43724</v>
      </c>
      <c r="G1628" s="246" t="s">
        <v>658</v>
      </c>
      <c r="H1628" s="247">
        <v>2208</v>
      </c>
      <c r="I1628" s="248">
        <v>2208</v>
      </c>
      <c r="J1628" s="248">
        <v>1</v>
      </c>
      <c r="K1628" s="249">
        <v>2017</v>
      </c>
      <c r="L1628" s="249">
        <v>2019</v>
      </c>
      <c r="M1628" s="250" t="s">
        <v>1251</v>
      </c>
    </row>
    <row r="1629" spans="4:13" x14ac:dyDescent="0.35">
      <c r="D1629" s="244" t="s">
        <v>2019</v>
      </c>
      <c r="E1629" s="245">
        <v>43709</v>
      </c>
      <c r="F1629" s="245">
        <v>43734</v>
      </c>
      <c r="G1629" s="246" t="s">
        <v>3910</v>
      </c>
      <c r="H1629" s="247">
        <v>9580</v>
      </c>
      <c r="I1629" s="248">
        <v>9580</v>
      </c>
      <c r="J1629" s="248">
        <v>1</v>
      </c>
      <c r="K1629" s="249">
        <v>2019</v>
      </c>
      <c r="L1629" s="249">
        <v>2019</v>
      </c>
      <c r="M1629" s="250" t="s">
        <v>140</v>
      </c>
    </row>
    <row r="1630" spans="4:13" x14ac:dyDescent="0.35">
      <c r="D1630" s="244" t="s">
        <v>2022</v>
      </c>
      <c r="E1630" s="245">
        <v>43743</v>
      </c>
      <c r="F1630" s="245">
        <v>43746</v>
      </c>
      <c r="G1630" s="246" t="s">
        <v>658</v>
      </c>
      <c r="H1630" s="247">
        <v>100000</v>
      </c>
      <c r="I1630" s="248">
        <v>100000</v>
      </c>
      <c r="J1630" s="248">
        <v>1</v>
      </c>
      <c r="K1630" s="249">
        <v>2019</v>
      </c>
      <c r="L1630" s="249">
        <v>2019</v>
      </c>
      <c r="M1630" s="250" t="s">
        <v>25</v>
      </c>
    </row>
    <row r="1631" spans="4:13" x14ac:dyDescent="0.35">
      <c r="D1631" s="244" t="s">
        <v>2030</v>
      </c>
      <c r="E1631" s="245">
        <v>42700</v>
      </c>
      <c r="F1631" s="245">
        <v>43763</v>
      </c>
      <c r="G1631" s="246" t="s">
        <v>3910</v>
      </c>
      <c r="H1631" s="247">
        <v>543225.39910000004</v>
      </c>
      <c r="I1631" s="248">
        <v>543225.39910000004</v>
      </c>
      <c r="J1631" s="248">
        <v>1</v>
      </c>
      <c r="K1631" s="249">
        <v>2016</v>
      </c>
      <c r="L1631" s="249">
        <v>2019</v>
      </c>
      <c r="M1631" s="250" t="s">
        <v>1491</v>
      </c>
    </row>
    <row r="1632" spans="4:13" x14ac:dyDescent="0.35">
      <c r="D1632" s="244" t="s">
        <v>2032</v>
      </c>
      <c r="E1632" s="245">
        <v>43757</v>
      </c>
      <c r="F1632" s="245">
        <v>43776</v>
      </c>
      <c r="G1632" s="246" t="s">
        <v>4214</v>
      </c>
      <c r="H1632" s="247">
        <v>321200</v>
      </c>
      <c r="I1632" s="248">
        <v>321200</v>
      </c>
      <c r="J1632" s="248">
        <v>1</v>
      </c>
      <c r="K1632" s="249">
        <v>2019</v>
      </c>
      <c r="L1632" s="249">
        <v>2019</v>
      </c>
      <c r="M1632" s="250" t="s">
        <v>25</v>
      </c>
    </row>
    <row r="1633" spans="4:13" x14ac:dyDescent="0.35">
      <c r="D1633" s="244" t="s">
        <v>1271</v>
      </c>
      <c r="E1633" s="245">
        <v>43780</v>
      </c>
      <c r="F1633" s="245">
        <v>43781</v>
      </c>
      <c r="G1633" s="246" t="s">
        <v>3910</v>
      </c>
      <c r="H1633" s="247">
        <v>5800</v>
      </c>
      <c r="I1633" s="248">
        <v>5800</v>
      </c>
      <c r="J1633" s="248">
        <v>1</v>
      </c>
      <c r="K1633" s="249">
        <v>2019</v>
      </c>
      <c r="L1633" s="249">
        <v>2019</v>
      </c>
      <c r="M1633" s="250" t="s">
        <v>25</v>
      </c>
    </row>
    <row r="1634" spans="4:13" x14ac:dyDescent="0.35">
      <c r="D1634" s="244" t="s">
        <v>2035</v>
      </c>
      <c r="E1634" s="245">
        <v>43782</v>
      </c>
      <c r="F1634" s="245">
        <v>43783</v>
      </c>
      <c r="G1634" s="246" t="s">
        <v>658</v>
      </c>
      <c r="H1634" s="247">
        <v>421610</v>
      </c>
      <c r="I1634" s="248">
        <v>421610</v>
      </c>
      <c r="J1634" s="248">
        <v>1</v>
      </c>
      <c r="K1634" s="249">
        <v>2019</v>
      </c>
      <c r="L1634" s="249">
        <v>2019</v>
      </c>
      <c r="M1634" s="250" t="s">
        <v>25</v>
      </c>
    </row>
    <row r="1635" spans="4:13" x14ac:dyDescent="0.35">
      <c r="D1635" s="244" t="s">
        <v>2037</v>
      </c>
      <c r="E1635" s="245">
        <v>43735</v>
      </c>
      <c r="F1635" s="245">
        <v>43790</v>
      </c>
      <c r="G1635" s="246" t="s">
        <v>3910</v>
      </c>
      <c r="H1635" s="247">
        <v>324561.40350000001</v>
      </c>
      <c r="I1635" s="248">
        <v>324561.40350000001</v>
      </c>
      <c r="J1635" s="248">
        <v>1</v>
      </c>
      <c r="K1635" s="249">
        <v>2019</v>
      </c>
      <c r="L1635" s="249">
        <v>2019</v>
      </c>
      <c r="M1635" s="250" t="s">
        <v>140</v>
      </c>
    </row>
    <row r="1636" spans="4:13" x14ac:dyDescent="0.35">
      <c r="D1636" s="244" t="s">
        <v>2039</v>
      </c>
      <c r="E1636" s="245">
        <v>43743</v>
      </c>
      <c r="F1636" s="245">
        <v>43794</v>
      </c>
      <c r="G1636" s="246" t="s">
        <v>3910</v>
      </c>
      <c r="H1636" s="247">
        <v>10000</v>
      </c>
      <c r="I1636" s="248">
        <v>10000</v>
      </c>
      <c r="J1636" s="248">
        <v>1</v>
      </c>
      <c r="K1636" s="249">
        <v>2019</v>
      </c>
      <c r="L1636" s="249">
        <v>2019</v>
      </c>
      <c r="M1636" s="250" t="s">
        <v>25</v>
      </c>
    </row>
    <row r="1637" spans="4:13" x14ac:dyDescent="0.35">
      <c r="D1637" s="244" t="s">
        <v>2045</v>
      </c>
      <c r="E1637" s="245">
        <v>43803</v>
      </c>
      <c r="F1637" s="245">
        <v>43805</v>
      </c>
      <c r="G1637" s="246" t="s">
        <v>4199</v>
      </c>
      <c r="H1637" s="247">
        <v>23000</v>
      </c>
      <c r="I1637" s="248">
        <v>23000</v>
      </c>
      <c r="J1637" s="248">
        <v>1</v>
      </c>
      <c r="K1637" s="249">
        <v>2019</v>
      </c>
      <c r="L1637" s="249">
        <v>2019</v>
      </c>
      <c r="M1637" s="250" t="s">
        <v>25</v>
      </c>
    </row>
    <row r="1638" spans="4:13" x14ac:dyDescent="0.35">
      <c r="D1638" s="244" t="s">
        <v>2050</v>
      </c>
      <c r="E1638" s="245">
        <v>43800</v>
      </c>
      <c r="F1638" s="245">
        <v>43817</v>
      </c>
      <c r="G1638" s="246" t="s">
        <v>658</v>
      </c>
      <c r="H1638" s="247">
        <v>142366</v>
      </c>
      <c r="I1638" s="248">
        <v>142366</v>
      </c>
      <c r="J1638" s="248">
        <v>1</v>
      </c>
      <c r="K1638" s="249">
        <v>2019</v>
      </c>
      <c r="L1638" s="249">
        <v>2019</v>
      </c>
      <c r="M1638" s="250" t="s">
        <v>25</v>
      </c>
    </row>
    <row r="1639" spans="4:13" x14ac:dyDescent="0.35">
      <c r="D1639" s="244" t="s">
        <v>1273</v>
      </c>
      <c r="E1639" s="245">
        <v>43835</v>
      </c>
      <c r="F1639" s="245">
        <v>43837</v>
      </c>
      <c r="G1639" s="246" t="s">
        <v>3910</v>
      </c>
      <c r="H1639" s="247">
        <v>100400</v>
      </c>
      <c r="I1639" s="248">
        <v>100400</v>
      </c>
      <c r="J1639" s="248">
        <v>1</v>
      </c>
      <c r="K1639" s="249">
        <v>2020</v>
      </c>
      <c r="L1639" s="249">
        <v>2020</v>
      </c>
      <c r="M1639" s="250" t="s">
        <v>28</v>
      </c>
    </row>
    <row r="1640" spans="4:13" x14ac:dyDescent="0.35">
      <c r="D1640" s="244" t="s">
        <v>2055</v>
      </c>
      <c r="E1640" s="245">
        <v>43826</v>
      </c>
      <c r="F1640" s="245">
        <v>43832</v>
      </c>
      <c r="G1640" s="246" t="s">
        <v>3910</v>
      </c>
      <c r="H1640" s="247">
        <v>6380</v>
      </c>
      <c r="I1640" s="248">
        <v>6380</v>
      </c>
      <c r="J1640" s="248">
        <v>1</v>
      </c>
      <c r="K1640" s="249">
        <v>2019</v>
      </c>
      <c r="L1640" s="249">
        <v>2020</v>
      </c>
      <c r="M1640" s="250" t="s">
        <v>25</v>
      </c>
    </row>
    <row r="1641" spans="4:13" x14ac:dyDescent="0.35">
      <c r="D1641" s="244" t="s">
        <v>2057</v>
      </c>
      <c r="E1641" s="245">
        <v>43794</v>
      </c>
      <c r="F1641" s="245">
        <v>43797</v>
      </c>
      <c r="G1641" s="246" t="s">
        <v>4199</v>
      </c>
      <c r="H1641" s="247">
        <v>22646</v>
      </c>
      <c r="I1641" s="248">
        <v>22646</v>
      </c>
      <c r="J1641" s="248">
        <v>1</v>
      </c>
      <c r="K1641" s="249">
        <v>2019</v>
      </c>
      <c r="L1641" s="249">
        <v>2019</v>
      </c>
      <c r="M1641" s="250" t="s">
        <v>25</v>
      </c>
    </row>
    <row r="1642" spans="4:13" x14ac:dyDescent="0.35">
      <c r="D1642" s="244" t="s">
        <v>2059</v>
      </c>
      <c r="E1642" s="245">
        <v>42974</v>
      </c>
      <c r="F1642" s="245">
        <v>43417</v>
      </c>
      <c r="G1642" s="246" t="s">
        <v>3908</v>
      </c>
      <c r="H1642" s="247">
        <v>800000</v>
      </c>
      <c r="I1642" s="248">
        <v>800000</v>
      </c>
      <c r="J1642" s="248">
        <v>1</v>
      </c>
      <c r="K1642" s="249">
        <v>2017</v>
      </c>
      <c r="L1642" s="249">
        <v>2018</v>
      </c>
      <c r="M1642" s="250" t="s">
        <v>669</v>
      </c>
    </row>
    <row r="1643" spans="4:13" x14ac:dyDescent="0.35">
      <c r="D1643" s="244" t="s">
        <v>2062</v>
      </c>
      <c r="E1643" s="245">
        <v>43598</v>
      </c>
      <c r="F1643" s="245">
        <v>43853</v>
      </c>
      <c r="G1643" s="246" t="s">
        <v>3910</v>
      </c>
      <c r="H1643" s="247">
        <v>200000</v>
      </c>
      <c r="I1643" s="248">
        <v>200000</v>
      </c>
      <c r="J1643" s="248">
        <v>1</v>
      </c>
      <c r="K1643" s="249">
        <v>2019</v>
      </c>
      <c r="L1643" s="249">
        <v>2020</v>
      </c>
      <c r="M1643" s="250" t="s">
        <v>51</v>
      </c>
    </row>
    <row r="1644" spans="4:13" x14ac:dyDescent="0.35">
      <c r="D1644" s="244" t="s">
        <v>2064</v>
      </c>
      <c r="E1644" s="245">
        <v>43868</v>
      </c>
      <c r="F1644" s="245">
        <v>43868</v>
      </c>
      <c r="G1644" s="246" t="s">
        <v>3910</v>
      </c>
      <c r="H1644" s="247">
        <v>7000</v>
      </c>
      <c r="I1644" s="248">
        <v>7000</v>
      </c>
      <c r="J1644" s="248">
        <v>1</v>
      </c>
      <c r="K1644" s="249">
        <v>2020</v>
      </c>
      <c r="L1644" s="249">
        <v>2020</v>
      </c>
      <c r="M1644" s="250" t="s">
        <v>28</v>
      </c>
    </row>
    <row r="1645" spans="4:13" x14ac:dyDescent="0.35">
      <c r="D1645" s="244" t="s">
        <v>1277</v>
      </c>
      <c r="E1645" s="245">
        <v>43809</v>
      </c>
      <c r="F1645" s="245">
        <v>43875</v>
      </c>
      <c r="G1645" s="246" t="s">
        <v>4214</v>
      </c>
      <c r="H1645" s="247">
        <v>150560</v>
      </c>
      <c r="I1645" s="248">
        <v>150560</v>
      </c>
      <c r="J1645" s="248">
        <v>1</v>
      </c>
      <c r="K1645" s="249">
        <v>2019</v>
      </c>
      <c r="L1645" s="249">
        <v>2020</v>
      </c>
      <c r="M1645" s="250" t="s">
        <v>25</v>
      </c>
    </row>
    <row r="1646" spans="4:13" x14ac:dyDescent="0.35">
      <c r="D1646" s="244" t="s">
        <v>2074</v>
      </c>
      <c r="E1646" s="245">
        <v>43927</v>
      </c>
      <c r="F1646" s="245">
        <v>43928</v>
      </c>
      <c r="G1646" s="246" t="s">
        <v>3910</v>
      </c>
      <c r="H1646" s="247">
        <v>25000</v>
      </c>
      <c r="I1646" s="248">
        <v>25000</v>
      </c>
      <c r="J1646" s="248">
        <v>1</v>
      </c>
      <c r="K1646" s="249">
        <v>2020</v>
      </c>
      <c r="L1646" s="249">
        <v>2020</v>
      </c>
      <c r="M1646" s="250" t="s">
        <v>33</v>
      </c>
    </row>
    <row r="1647" spans="4:13" x14ac:dyDescent="0.35">
      <c r="D1647" s="244" t="s">
        <v>2080</v>
      </c>
      <c r="E1647" s="245">
        <v>43911</v>
      </c>
      <c r="F1647" s="245">
        <v>43913</v>
      </c>
      <c r="G1647" s="246" t="s">
        <v>4244</v>
      </c>
      <c r="H1647" s="247">
        <v>50000</v>
      </c>
      <c r="I1647" s="248">
        <v>50000</v>
      </c>
      <c r="J1647" s="248">
        <v>1</v>
      </c>
      <c r="K1647" s="249">
        <v>2020</v>
      </c>
      <c r="L1647" s="249">
        <v>2020</v>
      </c>
      <c r="M1647" s="250" t="s">
        <v>28</v>
      </c>
    </row>
    <row r="1648" spans="4:13" x14ac:dyDescent="0.35">
      <c r="D1648" s="244" t="s">
        <v>2082</v>
      </c>
      <c r="E1648" s="245">
        <v>43946</v>
      </c>
      <c r="F1648" s="245">
        <v>43948</v>
      </c>
      <c r="G1648" s="246" t="s">
        <v>4244</v>
      </c>
      <c r="H1648" s="247">
        <v>84360</v>
      </c>
      <c r="I1648" s="248">
        <v>84360</v>
      </c>
      <c r="J1648" s="248">
        <v>1</v>
      </c>
      <c r="K1648" s="249">
        <v>2020</v>
      </c>
      <c r="L1648" s="249">
        <v>2020</v>
      </c>
      <c r="M1648" s="250" t="s">
        <v>33</v>
      </c>
    </row>
    <row r="1649" spans="4:13" x14ac:dyDescent="0.35">
      <c r="D1649" s="244" t="s">
        <v>2089</v>
      </c>
      <c r="E1649" s="245">
        <v>43983</v>
      </c>
      <c r="F1649" s="245">
        <v>43984</v>
      </c>
      <c r="G1649" s="246" t="s">
        <v>4199</v>
      </c>
      <c r="H1649" s="247">
        <v>10000</v>
      </c>
      <c r="I1649" s="248">
        <v>10000</v>
      </c>
      <c r="J1649" s="248">
        <v>1</v>
      </c>
      <c r="K1649" s="249">
        <v>2020</v>
      </c>
      <c r="L1649" s="249">
        <v>2020</v>
      </c>
      <c r="M1649" s="250" t="s">
        <v>33</v>
      </c>
    </row>
    <row r="1650" spans="4:13" x14ac:dyDescent="0.35">
      <c r="D1650" s="244" t="s">
        <v>1281</v>
      </c>
      <c r="E1650" s="245">
        <v>44044</v>
      </c>
      <c r="F1650" s="245">
        <v>44060</v>
      </c>
      <c r="G1650" s="246" t="s">
        <v>4195</v>
      </c>
      <c r="H1650" s="247">
        <v>151080</v>
      </c>
      <c r="I1650" s="248">
        <v>151080</v>
      </c>
      <c r="J1650" s="248">
        <v>1</v>
      </c>
      <c r="K1650" s="249">
        <v>2020</v>
      </c>
      <c r="L1650" s="249">
        <v>2020</v>
      </c>
      <c r="M1650" s="250" t="s">
        <v>35</v>
      </c>
    </row>
    <row r="1651" spans="4:13" x14ac:dyDescent="0.35">
      <c r="D1651" s="244" t="s">
        <v>2104</v>
      </c>
      <c r="E1651" s="245">
        <v>43292</v>
      </c>
      <c r="F1651" s="245">
        <v>44133</v>
      </c>
      <c r="G1651" s="246" t="s">
        <v>658</v>
      </c>
      <c r="H1651" s="247">
        <v>78730</v>
      </c>
      <c r="I1651" s="248">
        <v>78730</v>
      </c>
      <c r="J1651" s="248">
        <v>1</v>
      </c>
      <c r="K1651" s="249">
        <v>2018</v>
      </c>
      <c r="L1651" s="249">
        <v>2020</v>
      </c>
      <c r="M1651" s="250" t="s">
        <v>1257</v>
      </c>
    </row>
    <row r="1652" spans="4:13" x14ac:dyDescent="0.35">
      <c r="D1652" s="244" t="s">
        <v>2114</v>
      </c>
      <c r="E1652" s="245">
        <v>44224</v>
      </c>
      <c r="F1652" s="245">
        <v>44225</v>
      </c>
      <c r="G1652" s="246" t="s">
        <v>3910</v>
      </c>
      <c r="H1652" s="247">
        <v>8700</v>
      </c>
      <c r="I1652" s="248">
        <v>8700</v>
      </c>
      <c r="J1652" s="248">
        <v>1</v>
      </c>
      <c r="K1652" s="249">
        <v>2021</v>
      </c>
      <c r="L1652" s="249">
        <v>2021</v>
      </c>
      <c r="M1652" s="250" t="s">
        <v>21</v>
      </c>
    </row>
    <row r="1653" spans="4:13" x14ac:dyDescent="0.35">
      <c r="D1653" s="244" t="s">
        <v>1305</v>
      </c>
      <c r="E1653" s="245">
        <v>44202</v>
      </c>
      <c r="F1653" s="245">
        <v>44208</v>
      </c>
      <c r="G1653" s="246" t="s">
        <v>3910</v>
      </c>
      <c r="H1653" s="247">
        <v>15080</v>
      </c>
      <c r="I1653" s="248">
        <v>15080</v>
      </c>
      <c r="J1653" s="248">
        <v>1</v>
      </c>
      <c r="K1653" s="249">
        <v>2021</v>
      </c>
      <c r="L1653" s="249">
        <v>2021</v>
      </c>
      <c r="M1653" s="250" t="s">
        <v>21</v>
      </c>
    </row>
    <row r="1654" spans="4:13" x14ac:dyDescent="0.35">
      <c r="D1654" s="244" t="s">
        <v>1306</v>
      </c>
      <c r="E1654" s="245">
        <v>44208</v>
      </c>
      <c r="F1654" s="245">
        <v>44228</v>
      </c>
      <c r="G1654" s="246" t="s">
        <v>3910</v>
      </c>
      <c r="H1654" s="247">
        <v>82400</v>
      </c>
      <c r="I1654" s="248">
        <v>82400</v>
      </c>
      <c r="J1654" s="248">
        <v>1</v>
      </c>
      <c r="K1654" s="249">
        <v>2021</v>
      </c>
      <c r="L1654" s="249">
        <v>2021</v>
      </c>
      <c r="M1654" s="250" t="s">
        <v>21</v>
      </c>
    </row>
    <row r="1655" spans="4:13" x14ac:dyDescent="0.35">
      <c r="D1655" s="244" t="s">
        <v>1307</v>
      </c>
      <c r="E1655" s="245">
        <v>44222</v>
      </c>
      <c r="F1655" s="245">
        <v>44230</v>
      </c>
      <c r="G1655" s="246" t="s">
        <v>3910</v>
      </c>
      <c r="H1655" s="247">
        <v>60000</v>
      </c>
      <c r="I1655" s="248">
        <v>60000</v>
      </c>
      <c r="J1655" s="248">
        <v>1</v>
      </c>
      <c r="K1655" s="249">
        <v>2021</v>
      </c>
      <c r="L1655" s="249">
        <v>2021</v>
      </c>
      <c r="M1655" s="250" t="s">
        <v>21</v>
      </c>
    </row>
    <row r="1656" spans="4:13" x14ac:dyDescent="0.35">
      <c r="D1656" s="244" t="s">
        <v>2116</v>
      </c>
      <c r="E1656" s="245">
        <v>44205</v>
      </c>
      <c r="F1656" s="245">
        <v>44217</v>
      </c>
      <c r="G1656" s="246" t="s">
        <v>3910</v>
      </c>
      <c r="H1656" s="247">
        <v>163610</v>
      </c>
      <c r="I1656" s="248">
        <v>163610</v>
      </c>
      <c r="J1656" s="248">
        <v>1</v>
      </c>
      <c r="K1656" s="249">
        <v>2021</v>
      </c>
      <c r="L1656" s="249">
        <v>2021</v>
      </c>
      <c r="M1656" s="250" t="s">
        <v>21</v>
      </c>
    </row>
    <row r="1657" spans="4:13" x14ac:dyDescent="0.35">
      <c r="D1657" s="244" t="s">
        <v>2117</v>
      </c>
      <c r="E1657" s="245">
        <v>44222</v>
      </c>
      <c r="F1657" s="245">
        <v>44230</v>
      </c>
      <c r="G1657" s="246" t="s">
        <v>3910</v>
      </c>
      <c r="H1657" s="247">
        <v>14380</v>
      </c>
      <c r="I1657" s="248">
        <v>14380</v>
      </c>
      <c r="J1657" s="248">
        <v>1</v>
      </c>
      <c r="K1657" s="249">
        <v>2021</v>
      </c>
      <c r="L1657" s="249">
        <v>2021</v>
      </c>
      <c r="M1657" s="250" t="s">
        <v>21</v>
      </c>
    </row>
    <row r="1658" spans="4:13" x14ac:dyDescent="0.35">
      <c r="D1658" s="244" t="s">
        <v>1311</v>
      </c>
      <c r="E1658" s="245">
        <v>44213</v>
      </c>
      <c r="F1658" s="245">
        <v>44230</v>
      </c>
      <c r="G1658" s="246" t="s">
        <v>3910</v>
      </c>
      <c r="H1658" s="247">
        <v>17400</v>
      </c>
      <c r="I1658" s="248">
        <v>17400</v>
      </c>
      <c r="J1658" s="248">
        <v>1</v>
      </c>
      <c r="K1658" s="249">
        <v>2021</v>
      </c>
      <c r="L1658" s="249">
        <v>2021</v>
      </c>
      <c r="M1658" s="250" t="s">
        <v>21</v>
      </c>
    </row>
    <row r="1659" spans="4:13" x14ac:dyDescent="0.35">
      <c r="D1659" s="244" t="s">
        <v>2118</v>
      </c>
      <c r="E1659" s="245">
        <v>44186</v>
      </c>
      <c r="F1659" s="245">
        <v>44228</v>
      </c>
      <c r="G1659" s="246" t="s">
        <v>3910</v>
      </c>
      <c r="H1659" s="247">
        <v>50000</v>
      </c>
      <c r="I1659" s="248">
        <v>50000</v>
      </c>
      <c r="J1659" s="248">
        <v>1</v>
      </c>
      <c r="K1659" s="249">
        <v>2020</v>
      </c>
      <c r="L1659" s="249">
        <v>2021</v>
      </c>
      <c r="M1659" s="250" t="s">
        <v>11</v>
      </c>
    </row>
    <row r="1660" spans="4:13" x14ac:dyDescent="0.35">
      <c r="D1660" s="244" t="s">
        <v>1314</v>
      </c>
      <c r="E1660" s="245">
        <v>44218</v>
      </c>
      <c r="F1660" s="245">
        <v>44221</v>
      </c>
      <c r="G1660" s="246" t="s">
        <v>3910</v>
      </c>
      <c r="H1660" s="247">
        <v>7000</v>
      </c>
      <c r="I1660" s="248">
        <v>7000</v>
      </c>
      <c r="J1660" s="248">
        <v>1</v>
      </c>
      <c r="K1660" s="249">
        <v>2021</v>
      </c>
      <c r="L1660" s="249">
        <v>2021</v>
      </c>
      <c r="M1660" s="250" t="s">
        <v>21</v>
      </c>
    </row>
    <row r="1661" spans="4:13" x14ac:dyDescent="0.35">
      <c r="D1661" s="244" t="s">
        <v>1316</v>
      </c>
      <c r="E1661" s="245">
        <v>44224</v>
      </c>
      <c r="F1661" s="245">
        <v>44228</v>
      </c>
      <c r="G1661" s="246" t="s">
        <v>3908</v>
      </c>
      <c r="H1661" s="247">
        <v>34280</v>
      </c>
      <c r="I1661" s="248">
        <v>34280</v>
      </c>
      <c r="J1661" s="248">
        <v>1</v>
      </c>
      <c r="K1661" s="249">
        <v>2021</v>
      </c>
      <c r="L1661" s="249">
        <v>2021</v>
      </c>
      <c r="M1661" s="250" t="s">
        <v>21</v>
      </c>
    </row>
    <row r="1662" spans="4:13" x14ac:dyDescent="0.35">
      <c r="D1662" s="244" t="s">
        <v>2119</v>
      </c>
      <c r="E1662" s="245">
        <v>44224</v>
      </c>
      <c r="F1662" s="245">
        <v>44228</v>
      </c>
      <c r="G1662" s="246" t="s">
        <v>3910</v>
      </c>
      <c r="H1662" s="247">
        <v>15700</v>
      </c>
      <c r="I1662" s="248">
        <v>15700</v>
      </c>
      <c r="J1662" s="248">
        <v>1</v>
      </c>
      <c r="K1662" s="249">
        <v>2021</v>
      </c>
      <c r="L1662" s="249">
        <v>2021</v>
      </c>
      <c r="M1662" s="250" t="s">
        <v>21</v>
      </c>
    </row>
    <row r="1663" spans="4:13" x14ac:dyDescent="0.35">
      <c r="D1663" s="244" t="s">
        <v>1318</v>
      </c>
      <c r="E1663" s="245">
        <v>44227</v>
      </c>
      <c r="F1663" s="245">
        <v>44228</v>
      </c>
      <c r="G1663" s="246" t="s">
        <v>3910</v>
      </c>
      <c r="H1663" s="247">
        <v>15700</v>
      </c>
      <c r="I1663" s="248">
        <v>15700</v>
      </c>
      <c r="J1663" s="248">
        <v>1</v>
      </c>
      <c r="K1663" s="249">
        <v>2021</v>
      </c>
      <c r="L1663" s="249">
        <v>2021</v>
      </c>
      <c r="M1663" s="250" t="s">
        <v>21</v>
      </c>
    </row>
    <row r="1664" spans="4:13" x14ac:dyDescent="0.35">
      <c r="D1664" s="244" t="s">
        <v>1319</v>
      </c>
      <c r="E1664" s="245">
        <v>44223</v>
      </c>
      <c r="F1664" s="245">
        <v>44229</v>
      </c>
      <c r="G1664" s="246" t="s">
        <v>3910</v>
      </c>
      <c r="H1664" s="247">
        <v>668550</v>
      </c>
      <c r="I1664" s="248">
        <v>668550</v>
      </c>
      <c r="J1664" s="248">
        <v>1</v>
      </c>
      <c r="K1664" s="249">
        <v>2021</v>
      </c>
      <c r="L1664" s="249">
        <v>2021</v>
      </c>
      <c r="M1664" s="250" t="s">
        <v>21</v>
      </c>
    </row>
    <row r="1665" spans="4:13" x14ac:dyDescent="0.35">
      <c r="D1665" s="244" t="s">
        <v>1320</v>
      </c>
      <c r="E1665" s="245">
        <v>44229</v>
      </c>
      <c r="F1665" s="245">
        <v>44230</v>
      </c>
      <c r="G1665" s="246" t="s">
        <v>3910</v>
      </c>
      <c r="H1665" s="247">
        <v>15700</v>
      </c>
      <c r="I1665" s="248">
        <v>15700</v>
      </c>
      <c r="J1665" s="248">
        <v>1</v>
      </c>
      <c r="K1665" s="249">
        <v>2021</v>
      </c>
      <c r="L1665" s="249">
        <v>2021</v>
      </c>
      <c r="M1665" s="250" t="s">
        <v>21</v>
      </c>
    </row>
    <row r="1666" spans="4:13" x14ac:dyDescent="0.35">
      <c r="D1666" s="244" t="s">
        <v>2120</v>
      </c>
      <c r="E1666" s="245">
        <v>44221</v>
      </c>
      <c r="F1666" s="245">
        <v>44229</v>
      </c>
      <c r="G1666" s="246" t="s">
        <v>3910</v>
      </c>
      <c r="H1666" s="247">
        <v>15700</v>
      </c>
      <c r="I1666" s="248">
        <v>15700</v>
      </c>
      <c r="J1666" s="248">
        <v>1</v>
      </c>
      <c r="K1666" s="249">
        <v>2021</v>
      </c>
      <c r="L1666" s="249">
        <v>2021</v>
      </c>
      <c r="M1666" s="250" t="s">
        <v>21</v>
      </c>
    </row>
    <row r="1667" spans="4:13" x14ac:dyDescent="0.35">
      <c r="D1667" s="244" t="s">
        <v>1322</v>
      </c>
      <c r="E1667" s="245">
        <v>44228</v>
      </c>
      <c r="F1667" s="245">
        <v>44231</v>
      </c>
      <c r="G1667" s="246" t="s">
        <v>3910</v>
      </c>
      <c r="H1667" s="247">
        <v>72760</v>
      </c>
      <c r="I1667" s="248">
        <v>72760</v>
      </c>
      <c r="J1667" s="248">
        <v>1</v>
      </c>
      <c r="K1667" s="249">
        <v>2021</v>
      </c>
      <c r="L1667" s="249">
        <v>2021</v>
      </c>
      <c r="M1667" s="250" t="s">
        <v>21</v>
      </c>
    </row>
    <row r="1668" spans="4:13" x14ac:dyDescent="0.35">
      <c r="D1668" s="244" t="s">
        <v>1323</v>
      </c>
      <c r="E1668" s="245">
        <v>44198</v>
      </c>
      <c r="F1668" s="245">
        <v>44200</v>
      </c>
      <c r="G1668" s="246" t="s">
        <v>3910</v>
      </c>
      <c r="H1668" s="247">
        <v>7000</v>
      </c>
      <c r="I1668" s="248">
        <v>7000</v>
      </c>
      <c r="J1668" s="248">
        <v>1</v>
      </c>
      <c r="K1668" s="249">
        <v>2021</v>
      </c>
      <c r="L1668" s="249">
        <v>2021</v>
      </c>
      <c r="M1668" s="250" t="s">
        <v>21</v>
      </c>
    </row>
    <row r="1669" spans="4:13" x14ac:dyDescent="0.35">
      <c r="D1669" s="244" t="s">
        <v>1324</v>
      </c>
      <c r="E1669" s="245">
        <v>44228</v>
      </c>
      <c r="F1669" s="245">
        <v>44228</v>
      </c>
      <c r="G1669" s="246" t="s">
        <v>3908</v>
      </c>
      <c r="H1669" s="247">
        <v>106200</v>
      </c>
      <c r="I1669" s="248">
        <v>106200</v>
      </c>
      <c r="J1669" s="248">
        <v>1</v>
      </c>
      <c r="K1669" s="249">
        <v>2021</v>
      </c>
      <c r="L1669" s="249">
        <v>2021</v>
      </c>
      <c r="M1669" s="250" t="s">
        <v>21</v>
      </c>
    </row>
    <row r="1670" spans="4:13" x14ac:dyDescent="0.35">
      <c r="D1670" s="244" t="s">
        <v>1325</v>
      </c>
      <c r="E1670" s="245">
        <v>44223</v>
      </c>
      <c r="F1670" s="245">
        <v>44232</v>
      </c>
      <c r="G1670" s="246" t="s">
        <v>3910</v>
      </c>
      <c r="H1670" s="247">
        <v>4180</v>
      </c>
      <c r="I1670" s="248">
        <v>4180</v>
      </c>
      <c r="J1670" s="248">
        <v>1</v>
      </c>
      <c r="K1670" s="249">
        <v>2021</v>
      </c>
      <c r="L1670" s="249">
        <v>2021</v>
      </c>
      <c r="M1670" s="250" t="s">
        <v>21</v>
      </c>
    </row>
    <row r="1671" spans="4:13" x14ac:dyDescent="0.35">
      <c r="D1671" s="244" t="s">
        <v>1326</v>
      </c>
      <c r="E1671" s="245">
        <v>44229</v>
      </c>
      <c r="F1671" s="245">
        <v>44233</v>
      </c>
      <c r="G1671" s="246" t="s">
        <v>3910</v>
      </c>
      <c r="H1671" s="247">
        <v>59050</v>
      </c>
      <c r="I1671" s="248">
        <v>59050</v>
      </c>
      <c r="J1671" s="248">
        <v>1</v>
      </c>
      <c r="K1671" s="249">
        <v>2021</v>
      </c>
      <c r="L1671" s="249">
        <v>2021</v>
      </c>
      <c r="M1671" s="250" t="s">
        <v>21</v>
      </c>
    </row>
    <row r="1672" spans="4:13" x14ac:dyDescent="0.35">
      <c r="D1672" s="244" t="s">
        <v>2123</v>
      </c>
      <c r="E1672" s="245">
        <v>44227</v>
      </c>
      <c r="F1672" s="245">
        <v>44229</v>
      </c>
      <c r="G1672" s="246" t="s">
        <v>3910</v>
      </c>
      <c r="H1672" s="247">
        <v>17400</v>
      </c>
      <c r="I1672" s="248">
        <v>17400</v>
      </c>
      <c r="J1672" s="248">
        <v>1</v>
      </c>
      <c r="K1672" s="249">
        <v>2021</v>
      </c>
      <c r="L1672" s="249">
        <v>2021</v>
      </c>
      <c r="M1672" s="250" t="s">
        <v>21</v>
      </c>
    </row>
    <row r="1673" spans="4:13" x14ac:dyDescent="0.35">
      <c r="D1673" s="244" t="s">
        <v>1327</v>
      </c>
      <c r="E1673" s="245">
        <v>44211</v>
      </c>
      <c r="F1673" s="245">
        <v>44231</v>
      </c>
      <c r="G1673" s="246" t="s">
        <v>3910</v>
      </c>
      <c r="H1673" s="247">
        <v>10920</v>
      </c>
      <c r="I1673" s="248">
        <v>10920</v>
      </c>
      <c r="J1673" s="248">
        <v>1</v>
      </c>
      <c r="K1673" s="249">
        <v>2021</v>
      </c>
      <c r="L1673" s="249">
        <v>2021</v>
      </c>
      <c r="M1673" s="250" t="s">
        <v>21</v>
      </c>
    </row>
    <row r="1674" spans="4:13" x14ac:dyDescent="0.35">
      <c r="D1674" s="244" t="s">
        <v>5236</v>
      </c>
      <c r="E1674" s="245">
        <v>44233</v>
      </c>
      <c r="F1674" s="245">
        <v>44235</v>
      </c>
      <c r="G1674" s="246" t="s">
        <v>3908</v>
      </c>
      <c r="H1674" s="247">
        <v>12760</v>
      </c>
      <c r="I1674" s="248">
        <v>12760</v>
      </c>
      <c r="J1674" s="248">
        <v>1</v>
      </c>
      <c r="K1674" s="249">
        <v>2021</v>
      </c>
      <c r="L1674" s="249">
        <v>2021</v>
      </c>
      <c r="M1674" s="250" t="s">
        <v>21</v>
      </c>
    </row>
    <row r="1675" spans="4:13" x14ac:dyDescent="0.35">
      <c r="D1675" s="244" t="s">
        <v>1328</v>
      </c>
      <c r="E1675" s="245">
        <v>44233</v>
      </c>
      <c r="F1675" s="245">
        <v>44235</v>
      </c>
      <c r="G1675" s="246" t="s">
        <v>3910</v>
      </c>
      <c r="H1675" s="247">
        <v>7000</v>
      </c>
      <c r="I1675" s="248">
        <v>7000</v>
      </c>
      <c r="J1675" s="248">
        <v>1</v>
      </c>
      <c r="K1675" s="249">
        <v>2021</v>
      </c>
      <c r="L1675" s="249">
        <v>2021</v>
      </c>
      <c r="M1675" s="250" t="s">
        <v>21</v>
      </c>
    </row>
    <row r="1676" spans="4:13" x14ac:dyDescent="0.35">
      <c r="D1676" s="244" t="s">
        <v>1329</v>
      </c>
      <c r="E1676" s="245">
        <v>44232</v>
      </c>
      <c r="F1676" s="245">
        <v>44235</v>
      </c>
      <c r="G1676" s="246" t="s">
        <v>3910</v>
      </c>
      <c r="H1676" s="247">
        <v>30180</v>
      </c>
      <c r="I1676" s="248">
        <v>30180</v>
      </c>
      <c r="J1676" s="248">
        <v>1</v>
      </c>
      <c r="K1676" s="249">
        <v>2021</v>
      </c>
      <c r="L1676" s="249">
        <v>2021</v>
      </c>
      <c r="M1676" s="250" t="s">
        <v>21</v>
      </c>
    </row>
    <row r="1677" spans="4:13" x14ac:dyDescent="0.35">
      <c r="D1677" s="244" t="s">
        <v>1330</v>
      </c>
      <c r="E1677" s="245">
        <v>44223</v>
      </c>
      <c r="F1677" s="245">
        <v>44231</v>
      </c>
      <c r="G1677" s="246" t="s">
        <v>3910</v>
      </c>
      <c r="H1677" s="247">
        <v>144647</v>
      </c>
      <c r="I1677" s="248">
        <v>144647</v>
      </c>
      <c r="J1677" s="248">
        <v>1</v>
      </c>
      <c r="K1677" s="249">
        <v>2021</v>
      </c>
      <c r="L1677" s="249">
        <v>2021</v>
      </c>
      <c r="M1677" s="250" t="s">
        <v>21</v>
      </c>
    </row>
    <row r="1678" spans="4:13" x14ac:dyDescent="0.35">
      <c r="D1678" s="244" t="s">
        <v>1331</v>
      </c>
      <c r="E1678" s="245">
        <v>44214</v>
      </c>
      <c r="F1678" s="245">
        <v>44223</v>
      </c>
      <c r="G1678" s="246" t="s">
        <v>3908</v>
      </c>
      <c r="H1678" s="247">
        <v>121660</v>
      </c>
      <c r="I1678" s="248">
        <v>121660</v>
      </c>
      <c r="J1678" s="248">
        <v>1</v>
      </c>
      <c r="K1678" s="249">
        <v>2021</v>
      </c>
      <c r="L1678" s="249">
        <v>2021</v>
      </c>
      <c r="M1678" s="250" t="s">
        <v>21</v>
      </c>
    </row>
    <row r="1679" spans="4:13" x14ac:dyDescent="0.35">
      <c r="D1679" s="244" t="s">
        <v>2126</v>
      </c>
      <c r="E1679" s="245">
        <v>44230</v>
      </c>
      <c r="F1679" s="245">
        <v>44235</v>
      </c>
      <c r="G1679" s="246" t="s">
        <v>3910</v>
      </c>
      <c r="H1679" s="247">
        <v>7000</v>
      </c>
      <c r="I1679" s="248">
        <v>7000</v>
      </c>
      <c r="J1679" s="248">
        <v>1</v>
      </c>
      <c r="K1679" s="249">
        <v>2021</v>
      </c>
      <c r="L1679" s="249">
        <v>2021</v>
      </c>
      <c r="M1679" s="250" t="s">
        <v>21</v>
      </c>
    </row>
    <row r="1680" spans="4:13" x14ac:dyDescent="0.35">
      <c r="D1680" s="244" t="s">
        <v>1332</v>
      </c>
      <c r="E1680" s="245">
        <v>44203</v>
      </c>
      <c r="F1680" s="245">
        <v>44212</v>
      </c>
      <c r="G1680" s="246" t="s">
        <v>3908</v>
      </c>
      <c r="H1680" s="247">
        <v>52919</v>
      </c>
      <c r="I1680" s="248">
        <v>52919</v>
      </c>
      <c r="J1680" s="248">
        <v>1</v>
      </c>
      <c r="K1680" s="249">
        <v>2021</v>
      </c>
      <c r="L1680" s="249">
        <v>2021</v>
      </c>
      <c r="M1680" s="250" t="s">
        <v>21</v>
      </c>
    </row>
    <row r="1681" spans="4:13" x14ac:dyDescent="0.35">
      <c r="D1681" s="244" t="s">
        <v>2127</v>
      </c>
      <c r="E1681" s="245">
        <v>44212</v>
      </c>
      <c r="F1681" s="245">
        <v>44221</v>
      </c>
      <c r="G1681" s="246" t="s">
        <v>3910</v>
      </c>
      <c r="H1681" s="247">
        <v>7000</v>
      </c>
      <c r="I1681" s="248">
        <v>7000</v>
      </c>
      <c r="J1681" s="248">
        <v>1</v>
      </c>
      <c r="K1681" s="249">
        <v>2021</v>
      </c>
      <c r="L1681" s="249">
        <v>2021</v>
      </c>
      <c r="M1681" s="250" t="s">
        <v>21</v>
      </c>
    </row>
    <row r="1682" spans="4:13" x14ac:dyDescent="0.35">
      <c r="D1682" s="244" t="s">
        <v>1333</v>
      </c>
      <c r="E1682" s="245">
        <v>44234</v>
      </c>
      <c r="F1682" s="245">
        <v>44236</v>
      </c>
      <c r="G1682" s="246" t="s">
        <v>3908</v>
      </c>
      <c r="H1682" s="247">
        <v>27000</v>
      </c>
      <c r="I1682" s="248">
        <v>27000</v>
      </c>
      <c r="J1682" s="248">
        <v>1</v>
      </c>
      <c r="K1682" s="249">
        <v>2021</v>
      </c>
      <c r="L1682" s="249">
        <v>2021</v>
      </c>
      <c r="M1682" s="250" t="s">
        <v>21</v>
      </c>
    </row>
    <row r="1683" spans="4:13" x14ac:dyDescent="0.35">
      <c r="D1683" s="244" t="s">
        <v>1334</v>
      </c>
      <c r="E1683" s="245">
        <v>44223</v>
      </c>
      <c r="F1683" s="245">
        <v>44236</v>
      </c>
      <c r="G1683" s="246" t="s">
        <v>3908</v>
      </c>
      <c r="H1683" s="247">
        <v>494356</v>
      </c>
      <c r="I1683" s="248">
        <v>494356</v>
      </c>
      <c r="J1683" s="248">
        <v>1</v>
      </c>
      <c r="K1683" s="249">
        <v>2021</v>
      </c>
      <c r="L1683" s="249">
        <v>2021</v>
      </c>
      <c r="M1683" s="250" t="s">
        <v>21</v>
      </c>
    </row>
    <row r="1684" spans="4:13" x14ac:dyDescent="0.35">
      <c r="D1684" s="244" t="s">
        <v>1335</v>
      </c>
      <c r="E1684" s="245">
        <v>44229</v>
      </c>
      <c r="F1684" s="245">
        <v>44236</v>
      </c>
      <c r="G1684" s="246" t="s">
        <v>3910</v>
      </c>
      <c r="H1684" s="247">
        <v>1310</v>
      </c>
      <c r="I1684" s="248">
        <v>1310</v>
      </c>
      <c r="J1684" s="248">
        <v>1</v>
      </c>
      <c r="K1684" s="249">
        <v>2021</v>
      </c>
      <c r="L1684" s="249">
        <v>2021</v>
      </c>
      <c r="M1684" s="250" t="s">
        <v>21</v>
      </c>
    </row>
    <row r="1685" spans="4:13" x14ac:dyDescent="0.35">
      <c r="D1685" s="244" t="s">
        <v>1336</v>
      </c>
      <c r="E1685" s="245">
        <v>44230</v>
      </c>
      <c r="F1685" s="245">
        <v>44235</v>
      </c>
      <c r="G1685" s="246" t="s">
        <v>3910</v>
      </c>
      <c r="H1685" s="247">
        <v>7000</v>
      </c>
      <c r="I1685" s="248">
        <v>7000</v>
      </c>
      <c r="J1685" s="248">
        <v>1</v>
      </c>
      <c r="K1685" s="249">
        <v>2021</v>
      </c>
      <c r="L1685" s="249">
        <v>2021</v>
      </c>
      <c r="M1685" s="250" t="s">
        <v>21</v>
      </c>
    </row>
    <row r="1686" spans="4:13" x14ac:dyDescent="0.35">
      <c r="D1686" s="244" t="s">
        <v>1337</v>
      </c>
      <c r="E1686" s="245">
        <v>44216</v>
      </c>
      <c r="F1686" s="245">
        <v>44236</v>
      </c>
      <c r="G1686" s="246" t="s">
        <v>3910</v>
      </c>
      <c r="H1686" s="247">
        <v>50000</v>
      </c>
      <c r="I1686" s="248">
        <v>50000</v>
      </c>
      <c r="J1686" s="248">
        <v>1</v>
      </c>
      <c r="K1686" s="249">
        <v>2021</v>
      </c>
      <c r="L1686" s="249">
        <v>2021</v>
      </c>
      <c r="M1686" s="250" t="s">
        <v>21</v>
      </c>
    </row>
    <row r="1687" spans="4:13" x14ac:dyDescent="0.35">
      <c r="D1687" s="244" t="s">
        <v>2129</v>
      </c>
      <c r="E1687" s="245">
        <v>44231</v>
      </c>
      <c r="F1687" s="245">
        <v>44236</v>
      </c>
      <c r="G1687" s="246" t="s">
        <v>3908</v>
      </c>
      <c r="H1687" s="247">
        <v>238300</v>
      </c>
      <c r="I1687" s="248">
        <v>238300</v>
      </c>
      <c r="J1687" s="248">
        <v>1</v>
      </c>
      <c r="K1687" s="249">
        <v>2021</v>
      </c>
      <c r="L1687" s="249">
        <v>2021</v>
      </c>
      <c r="M1687" s="250" t="s">
        <v>21</v>
      </c>
    </row>
    <row r="1688" spans="4:13" x14ac:dyDescent="0.35">
      <c r="D1688" s="244" t="s">
        <v>2130</v>
      </c>
      <c r="E1688" s="245">
        <v>44227</v>
      </c>
      <c r="F1688" s="245">
        <v>44228</v>
      </c>
      <c r="G1688" s="246" t="s">
        <v>3910</v>
      </c>
      <c r="H1688" s="247">
        <v>159000</v>
      </c>
      <c r="I1688" s="248">
        <v>159000</v>
      </c>
      <c r="J1688" s="248">
        <v>1</v>
      </c>
      <c r="K1688" s="249">
        <v>2021</v>
      </c>
      <c r="L1688" s="249">
        <v>2021</v>
      </c>
      <c r="M1688" s="250" t="s">
        <v>21</v>
      </c>
    </row>
    <row r="1689" spans="4:13" x14ac:dyDescent="0.35">
      <c r="D1689" s="244" t="s">
        <v>1342</v>
      </c>
      <c r="E1689" s="245">
        <v>44232</v>
      </c>
      <c r="F1689" s="245">
        <v>44236</v>
      </c>
      <c r="G1689" s="246" t="s">
        <v>3910</v>
      </c>
      <c r="H1689" s="247">
        <v>7000</v>
      </c>
      <c r="I1689" s="248">
        <v>7000</v>
      </c>
      <c r="J1689" s="248">
        <v>1</v>
      </c>
      <c r="K1689" s="249">
        <v>2021</v>
      </c>
      <c r="L1689" s="249">
        <v>2021</v>
      </c>
      <c r="M1689" s="250" t="s">
        <v>21</v>
      </c>
    </row>
    <row r="1690" spans="4:13" x14ac:dyDescent="0.35">
      <c r="D1690" s="244" t="s">
        <v>2131</v>
      </c>
      <c r="E1690" s="245">
        <v>44213</v>
      </c>
      <c r="F1690" s="245">
        <v>44236</v>
      </c>
      <c r="G1690" s="246" t="s">
        <v>3910</v>
      </c>
      <c r="H1690" s="247">
        <v>24600</v>
      </c>
      <c r="I1690" s="248">
        <v>24600</v>
      </c>
      <c r="J1690" s="248">
        <v>1</v>
      </c>
      <c r="K1690" s="249">
        <v>2021</v>
      </c>
      <c r="L1690" s="249">
        <v>2021</v>
      </c>
      <c r="M1690" s="250" t="s">
        <v>21</v>
      </c>
    </row>
    <row r="1691" spans="4:13" x14ac:dyDescent="0.35">
      <c r="D1691" s="244" t="s">
        <v>2133</v>
      </c>
      <c r="E1691" s="245">
        <v>44230</v>
      </c>
      <c r="F1691" s="245">
        <v>44235</v>
      </c>
      <c r="G1691" s="246" t="s">
        <v>3910</v>
      </c>
      <c r="H1691" s="247">
        <v>17400</v>
      </c>
      <c r="I1691" s="248">
        <v>17400</v>
      </c>
      <c r="J1691" s="248">
        <v>1</v>
      </c>
      <c r="K1691" s="249">
        <v>2021</v>
      </c>
      <c r="L1691" s="249">
        <v>2021</v>
      </c>
      <c r="M1691" s="250" t="s">
        <v>21</v>
      </c>
    </row>
    <row r="1692" spans="4:13" x14ac:dyDescent="0.35">
      <c r="D1692" s="244" t="s">
        <v>1345</v>
      </c>
      <c r="E1692" s="245">
        <v>44233</v>
      </c>
      <c r="F1692" s="245">
        <v>44235</v>
      </c>
      <c r="G1692" s="246" t="s">
        <v>3910</v>
      </c>
      <c r="H1692" s="247">
        <v>17400</v>
      </c>
      <c r="I1692" s="248">
        <v>17400</v>
      </c>
      <c r="J1692" s="248">
        <v>1</v>
      </c>
      <c r="K1692" s="249">
        <v>2021</v>
      </c>
      <c r="L1692" s="249">
        <v>2021</v>
      </c>
      <c r="M1692" s="250" t="s">
        <v>21</v>
      </c>
    </row>
    <row r="1693" spans="4:13" x14ac:dyDescent="0.35">
      <c r="D1693" s="244" t="s">
        <v>1346</v>
      </c>
      <c r="E1693" s="245">
        <v>44236</v>
      </c>
      <c r="F1693" s="245">
        <v>44236</v>
      </c>
      <c r="G1693" s="246" t="s">
        <v>3910</v>
      </c>
      <c r="H1693" s="247">
        <v>10440</v>
      </c>
      <c r="I1693" s="248">
        <v>10440</v>
      </c>
      <c r="J1693" s="248">
        <v>1</v>
      </c>
      <c r="K1693" s="249">
        <v>2021</v>
      </c>
      <c r="L1693" s="249">
        <v>2021</v>
      </c>
      <c r="M1693" s="250" t="s">
        <v>21</v>
      </c>
    </row>
    <row r="1694" spans="4:13" x14ac:dyDescent="0.35">
      <c r="D1694" s="244" t="s">
        <v>2135</v>
      </c>
      <c r="E1694" s="245">
        <v>44235</v>
      </c>
      <c r="F1694" s="245">
        <v>44236</v>
      </c>
      <c r="G1694" s="246" t="s">
        <v>3910</v>
      </c>
      <c r="H1694" s="247">
        <v>150000</v>
      </c>
      <c r="I1694" s="248">
        <v>150000</v>
      </c>
      <c r="J1694" s="248">
        <v>1</v>
      </c>
      <c r="K1694" s="249">
        <v>2021</v>
      </c>
      <c r="L1694" s="249">
        <v>2021</v>
      </c>
      <c r="M1694" s="250" t="s">
        <v>21</v>
      </c>
    </row>
    <row r="1695" spans="4:13" x14ac:dyDescent="0.35">
      <c r="D1695" s="244" t="s">
        <v>2136</v>
      </c>
      <c r="E1695" s="245">
        <v>44227</v>
      </c>
      <c r="F1695" s="245">
        <v>44237</v>
      </c>
      <c r="G1695" s="246" t="s">
        <v>3910</v>
      </c>
      <c r="H1695" s="247">
        <v>32400</v>
      </c>
      <c r="I1695" s="248">
        <v>32400</v>
      </c>
      <c r="J1695" s="248">
        <v>1</v>
      </c>
      <c r="K1695" s="249">
        <v>2021</v>
      </c>
      <c r="L1695" s="249">
        <v>2021</v>
      </c>
      <c r="M1695" s="250" t="s">
        <v>21</v>
      </c>
    </row>
    <row r="1696" spans="4:13" x14ac:dyDescent="0.35">
      <c r="D1696" s="244" t="s">
        <v>2137</v>
      </c>
      <c r="E1696" s="245">
        <v>44227</v>
      </c>
      <c r="F1696" s="245">
        <v>44237</v>
      </c>
      <c r="G1696" s="246" t="s">
        <v>3910</v>
      </c>
      <c r="H1696" s="247">
        <v>28840</v>
      </c>
      <c r="I1696" s="248">
        <v>28840</v>
      </c>
      <c r="J1696" s="248">
        <v>1</v>
      </c>
      <c r="K1696" s="249">
        <v>2021</v>
      </c>
      <c r="L1696" s="249">
        <v>2021</v>
      </c>
      <c r="M1696" s="250" t="s">
        <v>21</v>
      </c>
    </row>
    <row r="1697" spans="4:13" x14ac:dyDescent="0.35">
      <c r="D1697" s="244" t="s">
        <v>5243</v>
      </c>
      <c r="E1697" s="245">
        <v>44236</v>
      </c>
      <c r="F1697" s="245">
        <v>44236</v>
      </c>
      <c r="G1697" s="246" t="s">
        <v>3910</v>
      </c>
      <c r="H1697" s="247">
        <v>241440</v>
      </c>
      <c r="I1697" s="248">
        <v>241440</v>
      </c>
      <c r="J1697" s="248">
        <v>1</v>
      </c>
      <c r="K1697" s="249">
        <v>2021</v>
      </c>
      <c r="L1697" s="249">
        <v>2021</v>
      </c>
      <c r="M1697" s="250" t="s">
        <v>21</v>
      </c>
    </row>
    <row r="1698" spans="4:13" x14ac:dyDescent="0.35">
      <c r="D1698" s="244" t="s">
        <v>1349</v>
      </c>
      <c r="E1698" s="245">
        <v>44237</v>
      </c>
      <c r="F1698" s="245">
        <v>44238</v>
      </c>
      <c r="G1698" s="246" t="s">
        <v>3908</v>
      </c>
      <c r="H1698" s="247">
        <v>556892</v>
      </c>
      <c r="I1698" s="248">
        <v>556892</v>
      </c>
      <c r="J1698" s="248">
        <v>1</v>
      </c>
      <c r="K1698" s="249">
        <v>2021</v>
      </c>
      <c r="L1698" s="249">
        <v>2021</v>
      </c>
      <c r="M1698" s="250" t="s">
        <v>21</v>
      </c>
    </row>
    <row r="1699" spans="4:13" x14ac:dyDescent="0.35">
      <c r="D1699" s="244" t="s">
        <v>1350</v>
      </c>
      <c r="E1699" s="245">
        <v>44235</v>
      </c>
      <c r="F1699" s="245">
        <v>44238</v>
      </c>
      <c r="G1699" s="246" t="s">
        <v>3908</v>
      </c>
      <c r="H1699" s="247">
        <v>158000</v>
      </c>
      <c r="I1699" s="248">
        <v>158000</v>
      </c>
      <c r="J1699" s="248">
        <v>1</v>
      </c>
      <c r="K1699" s="249">
        <v>2021</v>
      </c>
      <c r="L1699" s="249">
        <v>2021</v>
      </c>
      <c r="M1699" s="250" t="s">
        <v>21</v>
      </c>
    </row>
    <row r="1700" spans="4:13" x14ac:dyDescent="0.35">
      <c r="D1700" s="244" t="s">
        <v>2138</v>
      </c>
      <c r="E1700" s="245">
        <v>44233</v>
      </c>
      <c r="F1700" s="245">
        <v>44239</v>
      </c>
      <c r="G1700" s="246" t="s">
        <v>3910</v>
      </c>
      <c r="H1700" s="247">
        <v>6380</v>
      </c>
      <c r="I1700" s="248">
        <v>6380</v>
      </c>
      <c r="J1700" s="248">
        <v>1</v>
      </c>
      <c r="K1700" s="249">
        <v>2021</v>
      </c>
      <c r="L1700" s="249">
        <v>2021</v>
      </c>
      <c r="M1700" s="250" t="s">
        <v>21</v>
      </c>
    </row>
    <row r="1701" spans="4:13" x14ac:dyDescent="0.35">
      <c r="D1701" s="244" t="s">
        <v>2139</v>
      </c>
      <c r="E1701" s="245">
        <v>44226</v>
      </c>
      <c r="F1701" s="245">
        <v>44235</v>
      </c>
      <c r="G1701" s="246" t="s">
        <v>3910</v>
      </c>
      <c r="H1701" s="247">
        <v>17400</v>
      </c>
      <c r="I1701" s="248">
        <v>17400</v>
      </c>
      <c r="J1701" s="248">
        <v>1</v>
      </c>
      <c r="K1701" s="249">
        <v>2021</v>
      </c>
      <c r="L1701" s="249">
        <v>2021</v>
      </c>
      <c r="M1701" s="250" t="s">
        <v>21</v>
      </c>
    </row>
    <row r="1702" spans="4:13" x14ac:dyDescent="0.35">
      <c r="D1702" s="244" t="s">
        <v>2140</v>
      </c>
      <c r="E1702" s="245">
        <v>44230</v>
      </c>
      <c r="F1702" s="245">
        <v>44232</v>
      </c>
      <c r="G1702" s="246" t="s">
        <v>3910</v>
      </c>
      <c r="H1702" s="247">
        <v>9640</v>
      </c>
      <c r="I1702" s="248">
        <v>9640</v>
      </c>
      <c r="J1702" s="248">
        <v>1</v>
      </c>
      <c r="K1702" s="249">
        <v>2021</v>
      </c>
      <c r="L1702" s="249">
        <v>2021</v>
      </c>
      <c r="M1702" s="250" t="s">
        <v>21</v>
      </c>
    </row>
    <row r="1703" spans="4:13" x14ac:dyDescent="0.35">
      <c r="D1703" s="244" t="s">
        <v>1355</v>
      </c>
      <c r="E1703" s="245">
        <v>44233</v>
      </c>
      <c r="F1703" s="245">
        <v>44239</v>
      </c>
      <c r="G1703" s="246" t="s">
        <v>3908</v>
      </c>
      <c r="H1703" s="247">
        <v>6380</v>
      </c>
      <c r="I1703" s="248">
        <v>6380</v>
      </c>
      <c r="J1703" s="248">
        <v>1</v>
      </c>
      <c r="K1703" s="249">
        <v>2021</v>
      </c>
      <c r="L1703" s="249">
        <v>2021</v>
      </c>
      <c r="M1703" s="250" t="s">
        <v>21</v>
      </c>
    </row>
    <row r="1704" spans="4:13" x14ac:dyDescent="0.35">
      <c r="D1704" s="244" t="s">
        <v>1356</v>
      </c>
      <c r="E1704" s="245">
        <v>44236</v>
      </c>
      <c r="F1704" s="245">
        <v>44236</v>
      </c>
      <c r="G1704" s="246" t="s">
        <v>3910</v>
      </c>
      <c r="H1704" s="247">
        <v>17400</v>
      </c>
      <c r="I1704" s="248">
        <v>17400</v>
      </c>
      <c r="J1704" s="248">
        <v>1</v>
      </c>
      <c r="K1704" s="249">
        <v>2021</v>
      </c>
      <c r="L1704" s="249">
        <v>2021</v>
      </c>
      <c r="M1704" s="250" t="s">
        <v>21</v>
      </c>
    </row>
    <row r="1705" spans="4:13" x14ac:dyDescent="0.35">
      <c r="D1705" s="244" t="s">
        <v>5246</v>
      </c>
      <c r="E1705" s="245">
        <v>44215</v>
      </c>
      <c r="F1705" s="245">
        <v>44239</v>
      </c>
      <c r="G1705" s="246" t="s">
        <v>3910</v>
      </c>
      <c r="H1705" s="247">
        <v>400929</v>
      </c>
      <c r="I1705" s="248">
        <v>400929</v>
      </c>
      <c r="J1705" s="248">
        <v>1</v>
      </c>
      <c r="K1705" s="249">
        <v>2021</v>
      </c>
      <c r="L1705" s="249">
        <v>2021</v>
      </c>
      <c r="M1705" s="250" t="s">
        <v>21</v>
      </c>
    </row>
    <row r="1706" spans="4:13" x14ac:dyDescent="0.35">
      <c r="D1706" s="244" t="s">
        <v>1359</v>
      </c>
      <c r="E1706" s="245">
        <v>44216</v>
      </c>
      <c r="F1706" s="245">
        <v>44218</v>
      </c>
      <c r="G1706" s="246" t="s">
        <v>3910</v>
      </c>
      <c r="H1706" s="247">
        <v>35654</v>
      </c>
      <c r="I1706" s="248">
        <v>35654</v>
      </c>
      <c r="J1706" s="248">
        <v>1</v>
      </c>
      <c r="K1706" s="249">
        <v>2021</v>
      </c>
      <c r="L1706" s="249">
        <v>2021</v>
      </c>
      <c r="M1706" s="250" t="s">
        <v>21</v>
      </c>
    </row>
    <row r="1707" spans="4:13" x14ac:dyDescent="0.35">
      <c r="D1707" s="244" t="s">
        <v>5247</v>
      </c>
      <c r="E1707" s="245">
        <v>44225</v>
      </c>
      <c r="F1707" s="245">
        <v>44242</v>
      </c>
      <c r="G1707" s="246" t="s">
        <v>3908</v>
      </c>
      <c r="H1707" s="247">
        <v>2000000</v>
      </c>
      <c r="I1707" s="248">
        <v>2000000</v>
      </c>
      <c r="J1707" s="248">
        <v>1</v>
      </c>
      <c r="K1707" s="249">
        <v>2021</v>
      </c>
      <c r="L1707" s="249">
        <v>2021</v>
      </c>
      <c r="M1707" s="250" t="s">
        <v>21</v>
      </c>
    </row>
    <row r="1708" spans="4:13" x14ac:dyDescent="0.35">
      <c r="D1708" s="244" t="s">
        <v>2142</v>
      </c>
      <c r="E1708" s="245">
        <v>44240</v>
      </c>
      <c r="F1708" s="245">
        <v>44243</v>
      </c>
      <c r="G1708" s="246" t="s">
        <v>3910</v>
      </c>
      <c r="H1708" s="247">
        <v>231400</v>
      </c>
      <c r="I1708" s="248">
        <v>231400</v>
      </c>
      <c r="J1708" s="248">
        <v>1</v>
      </c>
      <c r="K1708" s="249">
        <v>2021</v>
      </c>
      <c r="L1708" s="249">
        <v>2021</v>
      </c>
      <c r="M1708" s="250" t="s">
        <v>21</v>
      </c>
    </row>
    <row r="1709" spans="4:13" x14ac:dyDescent="0.35">
      <c r="D1709" s="244" t="s">
        <v>2143</v>
      </c>
      <c r="E1709" s="245">
        <v>44235</v>
      </c>
      <c r="F1709" s="245">
        <v>44237</v>
      </c>
      <c r="G1709" s="246" t="s">
        <v>3910</v>
      </c>
      <c r="H1709" s="247">
        <v>6380</v>
      </c>
      <c r="I1709" s="248">
        <v>6380</v>
      </c>
      <c r="J1709" s="248">
        <v>1</v>
      </c>
      <c r="K1709" s="249">
        <v>2021</v>
      </c>
      <c r="L1709" s="249">
        <v>2021</v>
      </c>
      <c r="M1709" s="250" t="s">
        <v>21</v>
      </c>
    </row>
    <row r="1710" spans="4:13" x14ac:dyDescent="0.35">
      <c r="D1710" s="244" t="s">
        <v>1361</v>
      </c>
      <c r="E1710" s="245">
        <v>44214</v>
      </c>
      <c r="F1710" s="245">
        <v>44230</v>
      </c>
      <c r="G1710" s="246" t="s">
        <v>3908</v>
      </c>
      <c r="H1710" s="247">
        <v>8740</v>
      </c>
      <c r="I1710" s="248">
        <v>8740</v>
      </c>
      <c r="J1710" s="248">
        <v>1</v>
      </c>
      <c r="K1710" s="249">
        <v>2021</v>
      </c>
      <c r="L1710" s="249">
        <v>2021</v>
      </c>
      <c r="M1710" s="250" t="s">
        <v>21</v>
      </c>
    </row>
    <row r="1711" spans="4:13" x14ac:dyDescent="0.35">
      <c r="D1711" s="244" t="s">
        <v>1362</v>
      </c>
      <c r="E1711" s="245">
        <v>44233</v>
      </c>
      <c r="F1711" s="245">
        <v>44242</v>
      </c>
      <c r="G1711" s="246" t="s">
        <v>3910</v>
      </c>
      <c r="H1711" s="247">
        <v>17400</v>
      </c>
      <c r="I1711" s="248">
        <v>17400</v>
      </c>
      <c r="J1711" s="248">
        <v>1</v>
      </c>
      <c r="K1711" s="249">
        <v>2021</v>
      </c>
      <c r="L1711" s="249">
        <v>2021</v>
      </c>
      <c r="M1711" s="250" t="s">
        <v>21</v>
      </c>
    </row>
    <row r="1712" spans="4:13" x14ac:dyDescent="0.35">
      <c r="D1712" s="244" t="s">
        <v>1363</v>
      </c>
      <c r="E1712" s="245">
        <v>44238</v>
      </c>
      <c r="F1712" s="245">
        <v>44239</v>
      </c>
      <c r="G1712" s="246" t="s">
        <v>3910</v>
      </c>
      <c r="H1712" s="247">
        <v>6380</v>
      </c>
      <c r="I1712" s="248">
        <v>6380</v>
      </c>
      <c r="J1712" s="248">
        <v>1</v>
      </c>
      <c r="K1712" s="249">
        <v>2021</v>
      </c>
      <c r="L1712" s="249">
        <v>2021</v>
      </c>
      <c r="M1712" s="250" t="s">
        <v>21</v>
      </c>
    </row>
    <row r="1713" spans="4:13" x14ac:dyDescent="0.35">
      <c r="D1713" s="244" t="s">
        <v>2145</v>
      </c>
      <c r="E1713" s="245">
        <v>44239</v>
      </c>
      <c r="F1713" s="245">
        <v>44241</v>
      </c>
      <c r="G1713" s="246" t="s">
        <v>3910</v>
      </c>
      <c r="H1713" s="247">
        <v>75700</v>
      </c>
      <c r="I1713" s="248">
        <v>75700</v>
      </c>
      <c r="J1713" s="248">
        <v>1</v>
      </c>
      <c r="K1713" s="249">
        <v>2021</v>
      </c>
      <c r="L1713" s="249">
        <v>2021</v>
      </c>
      <c r="M1713" s="250" t="s">
        <v>21</v>
      </c>
    </row>
    <row r="1714" spans="4:13" x14ac:dyDescent="0.35">
      <c r="D1714" s="244" t="s">
        <v>2146</v>
      </c>
      <c r="E1714" s="245">
        <v>44225</v>
      </c>
      <c r="F1714" s="245">
        <v>44242</v>
      </c>
      <c r="G1714" s="246" t="s">
        <v>3908</v>
      </c>
      <c r="H1714" s="247">
        <v>7000</v>
      </c>
      <c r="I1714" s="248">
        <v>7000</v>
      </c>
      <c r="J1714" s="248">
        <v>1</v>
      </c>
      <c r="K1714" s="249">
        <v>2021</v>
      </c>
      <c r="L1714" s="249">
        <v>2021</v>
      </c>
      <c r="M1714" s="250" t="s">
        <v>21</v>
      </c>
    </row>
    <row r="1715" spans="4:13" x14ac:dyDescent="0.35">
      <c r="D1715" s="244" t="s">
        <v>1364</v>
      </c>
      <c r="E1715" s="245">
        <v>44236</v>
      </c>
      <c r="F1715" s="245">
        <v>44239</v>
      </c>
      <c r="G1715" s="246" t="s">
        <v>3910</v>
      </c>
      <c r="H1715" s="247">
        <v>17400</v>
      </c>
      <c r="I1715" s="248">
        <v>17400</v>
      </c>
      <c r="J1715" s="248">
        <v>1</v>
      </c>
      <c r="K1715" s="249">
        <v>2021</v>
      </c>
      <c r="L1715" s="249">
        <v>2021</v>
      </c>
      <c r="M1715" s="250" t="s">
        <v>21</v>
      </c>
    </row>
    <row r="1716" spans="4:13" x14ac:dyDescent="0.35">
      <c r="D1716" s="244" t="s">
        <v>1365</v>
      </c>
      <c r="E1716" s="245">
        <v>44234</v>
      </c>
      <c r="F1716" s="245">
        <v>44242</v>
      </c>
      <c r="G1716" s="246" t="s">
        <v>3910</v>
      </c>
      <c r="H1716" s="247">
        <v>17400</v>
      </c>
      <c r="I1716" s="248">
        <v>17400</v>
      </c>
      <c r="J1716" s="248">
        <v>1</v>
      </c>
      <c r="K1716" s="249">
        <v>2021</v>
      </c>
      <c r="L1716" s="249">
        <v>2021</v>
      </c>
      <c r="M1716" s="250" t="s">
        <v>21</v>
      </c>
    </row>
    <row r="1717" spans="4:13" x14ac:dyDescent="0.35">
      <c r="D1717" s="244" t="s">
        <v>2147</v>
      </c>
      <c r="E1717" s="245">
        <v>44221</v>
      </c>
      <c r="F1717" s="245">
        <v>44243</v>
      </c>
      <c r="G1717" s="246" t="s">
        <v>3910</v>
      </c>
      <c r="H1717" s="247">
        <v>4600</v>
      </c>
      <c r="I1717" s="248">
        <v>4600</v>
      </c>
      <c r="J1717" s="248">
        <v>1</v>
      </c>
      <c r="K1717" s="249">
        <v>2021</v>
      </c>
      <c r="L1717" s="249">
        <v>2021</v>
      </c>
      <c r="M1717" s="250" t="s">
        <v>21</v>
      </c>
    </row>
    <row r="1718" spans="4:13" x14ac:dyDescent="0.35">
      <c r="D1718" s="244" t="s">
        <v>2148</v>
      </c>
      <c r="E1718" s="245">
        <v>44241</v>
      </c>
      <c r="F1718" s="245">
        <v>44243</v>
      </c>
      <c r="G1718" s="246" t="s">
        <v>3910</v>
      </c>
      <c r="H1718" s="247">
        <v>7500</v>
      </c>
      <c r="I1718" s="248">
        <v>7500</v>
      </c>
      <c r="J1718" s="248">
        <v>1</v>
      </c>
      <c r="K1718" s="249">
        <v>2021</v>
      </c>
      <c r="L1718" s="249">
        <v>2021</v>
      </c>
      <c r="M1718" s="250" t="s">
        <v>21</v>
      </c>
    </row>
    <row r="1719" spans="4:13" x14ac:dyDescent="0.35">
      <c r="D1719" s="244" t="s">
        <v>1367</v>
      </c>
      <c r="E1719" s="245">
        <v>44240</v>
      </c>
      <c r="F1719" s="245">
        <v>44243</v>
      </c>
      <c r="G1719" s="246" t="s">
        <v>3910</v>
      </c>
      <c r="H1719" s="247">
        <v>3500</v>
      </c>
      <c r="I1719" s="248">
        <v>3500</v>
      </c>
      <c r="J1719" s="248">
        <v>1</v>
      </c>
      <c r="K1719" s="249">
        <v>2021</v>
      </c>
      <c r="L1719" s="249">
        <v>2021</v>
      </c>
      <c r="M1719" s="250" t="s">
        <v>21</v>
      </c>
    </row>
    <row r="1720" spans="4:13" x14ac:dyDescent="0.35">
      <c r="D1720" s="244" t="s">
        <v>1370</v>
      </c>
      <c r="E1720" s="245">
        <v>44239</v>
      </c>
      <c r="F1720" s="245">
        <v>44243</v>
      </c>
      <c r="G1720" s="246" t="s">
        <v>3910</v>
      </c>
      <c r="H1720" s="247">
        <v>12760</v>
      </c>
      <c r="I1720" s="248">
        <v>12760</v>
      </c>
      <c r="J1720" s="248">
        <v>1</v>
      </c>
      <c r="K1720" s="249">
        <v>2021</v>
      </c>
      <c r="L1720" s="249">
        <v>2021</v>
      </c>
      <c r="M1720" s="250" t="s">
        <v>21</v>
      </c>
    </row>
    <row r="1721" spans="4:13" x14ac:dyDescent="0.35">
      <c r="D1721" s="244" t="s">
        <v>5255</v>
      </c>
      <c r="E1721" s="245">
        <v>44240</v>
      </c>
      <c r="F1721" s="245">
        <v>44242</v>
      </c>
      <c r="G1721" s="246" t="s">
        <v>3910</v>
      </c>
      <c r="H1721" s="247">
        <v>13720</v>
      </c>
      <c r="I1721" s="248">
        <v>13720</v>
      </c>
      <c r="J1721" s="248">
        <v>1</v>
      </c>
      <c r="K1721" s="249">
        <v>2021</v>
      </c>
      <c r="L1721" s="249">
        <v>2021</v>
      </c>
      <c r="M1721" s="250" t="s">
        <v>21</v>
      </c>
    </row>
    <row r="1722" spans="4:13" x14ac:dyDescent="0.35">
      <c r="D1722" s="244" t="s">
        <v>1373</v>
      </c>
      <c r="E1722" s="245">
        <v>44240</v>
      </c>
      <c r="F1722" s="245">
        <v>44244</v>
      </c>
      <c r="G1722" s="246" t="s">
        <v>3910</v>
      </c>
      <c r="H1722" s="247">
        <v>17400</v>
      </c>
      <c r="I1722" s="248">
        <v>17400</v>
      </c>
      <c r="J1722" s="248">
        <v>1</v>
      </c>
      <c r="K1722" s="249">
        <v>2021</v>
      </c>
      <c r="L1722" s="249">
        <v>2021</v>
      </c>
      <c r="M1722" s="250" t="s">
        <v>21</v>
      </c>
    </row>
    <row r="1723" spans="4:13" x14ac:dyDescent="0.35">
      <c r="D1723" s="244" t="s">
        <v>1374</v>
      </c>
      <c r="E1723" s="245">
        <v>44242</v>
      </c>
      <c r="F1723" s="245">
        <v>44244</v>
      </c>
      <c r="G1723" s="246" t="s">
        <v>3910</v>
      </c>
      <c r="H1723" s="247">
        <v>-314520</v>
      </c>
      <c r="I1723" s="248">
        <v>-314520</v>
      </c>
      <c r="J1723" s="248">
        <v>1</v>
      </c>
      <c r="K1723" s="249">
        <v>2021</v>
      </c>
      <c r="L1723" s="249">
        <v>2021</v>
      </c>
      <c r="M1723" s="250" t="s">
        <v>21</v>
      </c>
    </row>
    <row r="1724" spans="4:13" x14ac:dyDescent="0.35">
      <c r="D1724" s="244" t="s">
        <v>1375</v>
      </c>
      <c r="E1724" s="245">
        <v>44234</v>
      </c>
      <c r="F1724" s="245">
        <v>44244</v>
      </c>
      <c r="G1724" s="246" t="s">
        <v>3910</v>
      </c>
      <c r="H1724" s="247">
        <v>12760</v>
      </c>
      <c r="I1724" s="248">
        <v>12760</v>
      </c>
      <c r="J1724" s="248">
        <v>1</v>
      </c>
      <c r="K1724" s="249">
        <v>2021</v>
      </c>
      <c r="L1724" s="249">
        <v>2021</v>
      </c>
      <c r="M1724" s="250" t="s">
        <v>21</v>
      </c>
    </row>
    <row r="1725" spans="4:13" x14ac:dyDescent="0.35">
      <c r="D1725" s="244" t="s">
        <v>1376</v>
      </c>
      <c r="E1725" s="245">
        <v>44240</v>
      </c>
      <c r="F1725" s="245">
        <v>44244</v>
      </c>
      <c r="G1725" s="246" t="s">
        <v>3910</v>
      </c>
      <c r="H1725" s="247">
        <v>17400</v>
      </c>
      <c r="I1725" s="248">
        <v>17400</v>
      </c>
      <c r="J1725" s="248">
        <v>1</v>
      </c>
      <c r="K1725" s="249">
        <v>2021</v>
      </c>
      <c r="L1725" s="249">
        <v>2021</v>
      </c>
      <c r="M1725" s="250" t="s">
        <v>21</v>
      </c>
    </row>
    <row r="1726" spans="4:13" x14ac:dyDescent="0.35">
      <c r="D1726" s="244" t="s">
        <v>1377</v>
      </c>
      <c r="E1726" s="245">
        <v>44207</v>
      </c>
      <c r="F1726" s="245">
        <v>44210</v>
      </c>
      <c r="G1726" s="246" t="s">
        <v>3910</v>
      </c>
      <c r="H1726" s="247">
        <v>8700</v>
      </c>
      <c r="I1726" s="248">
        <v>8700</v>
      </c>
      <c r="J1726" s="248">
        <v>1</v>
      </c>
      <c r="K1726" s="249">
        <v>2021</v>
      </c>
      <c r="L1726" s="249">
        <v>2021</v>
      </c>
      <c r="M1726" s="250" t="s">
        <v>21</v>
      </c>
    </row>
    <row r="1727" spans="4:13" x14ac:dyDescent="0.35">
      <c r="D1727" s="244" t="s">
        <v>2150</v>
      </c>
      <c r="E1727" s="245">
        <v>44232</v>
      </c>
      <c r="F1727" s="245">
        <v>44242</v>
      </c>
      <c r="G1727" s="246" t="s">
        <v>3910</v>
      </c>
      <c r="H1727" s="247">
        <v>30000</v>
      </c>
      <c r="I1727" s="248">
        <v>30000</v>
      </c>
      <c r="J1727" s="248">
        <v>1</v>
      </c>
      <c r="K1727" s="249">
        <v>2021</v>
      </c>
      <c r="L1727" s="249">
        <v>2021</v>
      </c>
      <c r="M1727" s="250" t="s">
        <v>21</v>
      </c>
    </row>
    <row r="1728" spans="4:13" x14ac:dyDescent="0.35">
      <c r="D1728" s="244" t="s">
        <v>2151</v>
      </c>
      <c r="E1728" s="245">
        <v>44215</v>
      </c>
      <c r="F1728" s="245">
        <v>44245</v>
      </c>
      <c r="G1728" s="246" t="s">
        <v>3908</v>
      </c>
      <c r="H1728" s="247">
        <v>88160</v>
      </c>
      <c r="I1728" s="248">
        <v>88160</v>
      </c>
      <c r="J1728" s="248">
        <v>1</v>
      </c>
      <c r="K1728" s="249">
        <v>2021</v>
      </c>
      <c r="L1728" s="249">
        <v>2021</v>
      </c>
      <c r="M1728" s="250" t="s">
        <v>21</v>
      </c>
    </row>
    <row r="1729" spans="4:13" x14ac:dyDescent="0.35">
      <c r="D1729" s="244" t="s">
        <v>1380</v>
      </c>
      <c r="E1729" s="245">
        <v>44232</v>
      </c>
      <c r="F1729" s="245">
        <v>44235</v>
      </c>
      <c r="G1729" s="246" t="s">
        <v>3910</v>
      </c>
      <c r="H1729" s="247">
        <v>17400</v>
      </c>
      <c r="I1729" s="248">
        <v>17400</v>
      </c>
      <c r="J1729" s="248">
        <v>1</v>
      </c>
      <c r="K1729" s="249">
        <v>2021</v>
      </c>
      <c r="L1729" s="249">
        <v>2021</v>
      </c>
      <c r="M1729" s="250" t="s">
        <v>21</v>
      </c>
    </row>
    <row r="1730" spans="4:13" x14ac:dyDescent="0.35">
      <c r="D1730" s="244" t="s">
        <v>2153</v>
      </c>
      <c r="E1730" s="245">
        <v>44223</v>
      </c>
      <c r="F1730" s="245">
        <v>44235</v>
      </c>
      <c r="G1730" s="246" t="s">
        <v>3908</v>
      </c>
      <c r="H1730" s="247">
        <v>12760</v>
      </c>
      <c r="I1730" s="248">
        <v>12760</v>
      </c>
      <c r="J1730" s="248">
        <v>1</v>
      </c>
      <c r="K1730" s="249">
        <v>2021</v>
      </c>
      <c r="L1730" s="249">
        <v>2021</v>
      </c>
      <c r="M1730" s="250" t="s">
        <v>21</v>
      </c>
    </row>
    <row r="1731" spans="4:13" x14ac:dyDescent="0.35">
      <c r="D1731" s="244" t="s">
        <v>2154</v>
      </c>
      <c r="E1731" s="245">
        <v>37189</v>
      </c>
      <c r="F1731" s="245">
        <v>37200</v>
      </c>
      <c r="G1731" s="246" t="s">
        <v>3910</v>
      </c>
      <c r="H1731" s="247">
        <v>900000</v>
      </c>
      <c r="I1731" s="248">
        <v>900000</v>
      </c>
      <c r="J1731" s="248">
        <v>1</v>
      </c>
      <c r="K1731" s="249">
        <v>2001</v>
      </c>
      <c r="L1731" s="249">
        <v>2001</v>
      </c>
      <c r="M1731" s="250" t="s">
        <v>2155</v>
      </c>
    </row>
    <row r="1732" spans="4:13" x14ac:dyDescent="0.35">
      <c r="D1732" s="244" t="s">
        <v>2160</v>
      </c>
      <c r="E1732" s="245">
        <v>38372</v>
      </c>
      <c r="F1732" s="245">
        <v>38401</v>
      </c>
      <c r="G1732" s="246" t="s">
        <v>3908</v>
      </c>
      <c r="H1732" s="247">
        <v>174520</v>
      </c>
      <c r="I1732" s="248">
        <v>174520</v>
      </c>
      <c r="J1732" s="248">
        <v>1</v>
      </c>
      <c r="K1732" s="249">
        <v>2005</v>
      </c>
      <c r="L1732" s="249">
        <v>2005</v>
      </c>
      <c r="M1732" s="250" t="s">
        <v>2161</v>
      </c>
    </row>
    <row r="1733" spans="4:13" x14ac:dyDescent="0.35">
      <c r="D1733" s="244" t="s">
        <v>2162</v>
      </c>
      <c r="E1733" s="245">
        <v>38681</v>
      </c>
      <c r="F1733" s="245">
        <v>38729</v>
      </c>
      <c r="G1733" s="246" t="s">
        <v>3908</v>
      </c>
      <c r="H1733" s="247">
        <v>52798</v>
      </c>
      <c r="I1733" s="248">
        <v>52798</v>
      </c>
      <c r="J1733" s="248">
        <v>1</v>
      </c>
      <c r="K1733" s="249">
        <v>2005</v>
      </c>
      <c r="L1733" s="249">
        <v>2006</v>
      </c>
      <c r="M1733" s="250" t="s">
        <v>1383</v>
      </c>
    </row>
    <row r="1734" spans="4:13" x14ac:dyDescent="0.35">
      <c r="D1734" s="244" t="s">
        <v>2163</v>
      </c>
      <c r="E1734" s="245">
        <v>39239</v>
      </c>
      <c r="F1734" s="245">
        <v>39245</v>
      </c>
      <c r="G1734" s="246" t="s">
        <v>3908</v>
      </c>
      <c r="H1734" s="247">
        <v>34500</v>
      </c>
      <c r="I1734" s="248">
        <v>34500</v>
      </c>
      <c r="J1734" s="248">
        <v>1</v>
      </c>
      <c r="K1734" s="249">
        <v>2007</v>
      </c>
      <c r="L1734" s="249">
        <v>2007</v>
      </c>
      <c r="M1734" s="250" t="s">
        <v>2164</v>
      </c>
    </row>
    <row r="1735" spans="4:13" x14ac:dyDescent="0.35">
      <c r="D1735" s="244" t="s">
        <v>2165</v>
      </c>
      <c r="E1735" s="245">
        <v>39437</v>
      </c>
      <c r="F1735" s="245">
        <v>39440</v>
      </c>
      <c r="G1735" s="246" t="s">
        <v>3910</v>
      </c>
      <c r="H1735" s="247">
        <v>510000</v>
      </c>
      <c r="I1735" s="248">
        <v>510000</v>
      </c>
      <c r="J1735" s="248">
        <v>1</v>
      </c>
      <c r="K1735" s="249">
        <v>2007</v>
      </c>
      <c r="L1735" s="249">
        <v>2007</v>
      </c>
      <c r="M1735" s="250" t="s">
        <v>2166</v>
      </c>
    </row>
    <row r="1736" spans="4:13" x14ac:dyDescent="0.35">
      <c r="D1736" s="244" t="s">
        <v>2167</v>
      </c>
      <c r="E1736" s="245">
        <v>39434</v>
      </c>
      <c r="F1736" s="245">
        <v>39436</v>
      </c>
      <c r="G1736" s="246" t="s">
        <v>3908</v>
      </c>
      <c r="H1736" s="247">
        <v>506001</v>
      </c>
      <c r="I1736" s="248">
        <v>506001</v>
      </c>
      <c r="J1736" s="248">
        <v>1</v>
      </c>
      <c r="K1736" s="249">
        <v>2007</v>
      </c>
      <c r="L1736" s="249">
        <v>2007</v>
      </c>
      <c r="M1736" s="250" t="s">
        <v>2166</v>
      </c>
    </row>
    <row r="1737" spans="4:13" x14ac:dyDescent="0.35">
      <c r="D1737" s="244" t="s">
        <v>2168</v>
      </c>
      <c r="E1737" s="245">
        <v>39714</v>
      </c>
      <c r="F1737" s="245">
        <v>39749</v>
      </c>
      <c r="G1737" s="246" t="s">
        <v>3908</v>
      </c>
      <c r="H1737" s="247">
        <v>157650</v>
      </c>
      <c r="I1737" s="248">
        <v>157650</v>
      </c>
      <c r="J1737" s="248">
        <v>1</v>
      </c>
      <c r="K1737" s="249">
        <v>2008</v>
      </c>
      <c r="L1737" s="249">
        <v>2008</v>
      </c>
      <c r="M1737" s="250" t="s">
        <v>2169</v>
      </c>
    </row>
    <row r="1738" spans="4:13" x14ac:dyDescent="0.35">
      <c r="D1738" s="244" t="s">
        <v>2170</v>
      </c>
      <c r="E1738" s="245">
        <v>39825</v>
      </c>
      <c r="F1738" s="245">
        <v>39840</v>
      </c>
      <c r="G1738" s="246" t="s">
        <v>3910</v>
      </c>
      <c r="H1738" s="247">
        <v>70800</v>
      </c>
      <c r="I1738" s="248">
        <v>70800</v>
      </c>
      <c r="J1738" s="248">
        <v>1</v>
      </c>
      <c r="K1738" s="249">
        <v>2009</v>
      </c>
      <c r="L1738" s="249">
        <v>2009</v>
      </c>
      <c r="M1738" s="250" t="s">
        <v>2171</v>
      </c>
    </row>
    <row r="1739" spans="4:13" x14ac:dyDescent="0.35">
      <c r="D1739" s="244" t="s">
        <v>2172</v>
      </c>
      <c r="E1739" s="245">
        <v>39984</v>
      </c>
      <c r="F1739" s="245">
        <v>40002</v>
      </c>
      <c r="G1739" s="246" t="s">
        <v>3908</v>
      </c>
      <c r="H1739" s="247">
        <v>321000</v>
      </c>
      <c r="I1739" s="248">
        <v>321000</v>
      </c>
      <c r="J1739" s="248">
        <v>1</v>
      </c>
      <c r="K1739" s="249">
        <v>2009</v>
      </c>
      <c r="L1739" s="249">
        <v>2009</v>
      </c>
      <c r="M1739" s="250" t="s">
        <v>2173</v>
      </c>
    </row>
    <row r="1740" spans="4:13" x14ac:dyDescent="0.35">
      <c r="D1740" s="244" t="s">
        <v>2175</v>
      </c>
      <c r="E1740" s="245">
        <v>40066</v>
      </c>
      <c r="F1740" s="245">
        <v>40070</v>
      </c>
      <c r="G1740" s="246" t="s">
        <v>3910</v>
      </c>
      <c r="H1740" s="247">
        <v>56848</v>
      </c>
      <c r="I1740" s="248">
        <v>56848</v>
      </c>
      <c r="J1740" s="248">
        <v>1</v>
      </c>
      <c r="K1740" s="249">
        <v>2009</v>
      </c>
      <c r="L1740" s="249">
        <v>2009</v>
      </c>
      <c r="M1740" s="250" t="s">
        <v>43</v>
      </c>
    </row>
    <row r="1741" spans="4:13" x14ac:dyDescent="0.35">
      <c r="D1741" s="244" t="s">
        <v>2176</v>
      </c>
      <c r="E1741" s="245">
        <v>40132</v>
      </c>
      <c r="F1741" s="245">
        <v>40143</v>
      </c>
      <c r="G1741" s="246" t="s">
        <v>3908</v>
      </c>
      <c r="H1741" s="247">
        <v>330000</v>
      </c>
      <c r="I1741" s="248">
        <v>330000</v>
      </c>
      <c r="J1741" s="248">
        <v>1</v>
      </c>
      <c r="K1741" s="249">
        <v>2009</v>
      </c>
      <c r="L1741" s="249">
        <v>2009</v>
      </c>
      <c r="M1741" s="250" t="s">
        <v>551</v>
      </c>
    </row>
    <row r="1742" spans="4:13" x14ac:dyDescent="0.35">
      <c r="D1742" s="244" t="s">
        <v>2178</v>
      </c>
      <c r="E1742" s="245">
        <v>41362</v>
      </c>
      <c r="F1742" s="245">
        <v>41368</v>
      </c>
      <c r="G1742" s="246" t="s">
        <v>3910</v>
      </c>
      <c r="H1742" s="247">
        <v>100000</v>
      </c>
      <c r="I1742" s="248">
        <v>100000</v>
      </c>
      <c r="J1742" s="248">
        <v>1</v>
      </c>
      <c r="K1742" s="249">
        <v>2013</v>
      </c>
      <c r="L1742" s="249">
        <v>2013</v>
      </c>
      <c r="M1742" s="250" t="s">
        <v>1234</v>
      </c>
    </row>
    <row r="1743" spans="4:13" x14ac:dyDescent="0.35">
      <c r="D1743" s="244" t="s">
        <v>1385</v>
      </c>
      <c r="E1743" s="245">
        <v>44232</v>
      </c>
      <c r="F1743" s="245">
        <v>44249</v>
      </c>
      <c r="G1743" s="246" t="s">
        <v>3908</v>
      </c>
      <c r="H1743" s="247">
        <v>990820</v>
      </c>
      <c r="I1743" s="248">
        <v>990820</v>
      </c>
      <c r="J1743" s="248">
        <v>1</v>
      </c>
      <c r="K1743" s="249">
        <v>2021</v>
      </c>
      <c r="L1743" s="249">
        <v>2021</v>
      </c>
      <c r="M1743" s="250" t="s">
        <v>21</v>
      </c>
    </row>
    <row r="1744" spans="4:13" x14ac:dyDescent="0.35">
      <c r="D1744" s="244" t="s">
        <v>2179</v>
      </c>
      <c r="E1744" s="245">
        <v>44237</v>
      </c>
      <c r="F1744" s="245">
        <v>44243</v>
      </c>
      <c r="G1744" s="246" t="s">
        <v>3910</v>
      </c>
      <c r="H1744" s="247">
        <v>600000</v>
      </c>
      <c r="I1744" s="248">
        <v>600000</v>
      </c>
      <c r="J1744" s="248">
        <v>1</v>
      </c>
      <c r="K1744" s="249">
        <v>2021</v>
      </c>
      <c r="L1744" s="249">
        <v>2021</v>
      </c>
      <c r="M1744" s="250" t="s">
        <v>21</v>
      </c>
    </row>
    <row r="1745" spans="4:13" x14ac:dyDescent="0.35">
      <c r="D1745" s="244" t="s">
        <v>1386</v>
      </c>
      <c r="E1745" s="245">
        <v>44245</v>
      </c>
      <c r="F1745" s="245">
        <v>44249</v>
      </c>
      <c r="G1745" s="246" t="s">
        <v>3908</v>
      </c>
      <c r="H1745" s="247">
        <v>42000</v>
      </c>
      <c r="I1745" s="248">
        <v>42000</v>
      </c>
      <c r="J1745" s="248">
        <v>1</v>
      </c>
      <c r="K1745" s="249">
        <v>2021</v>
      </c>
      <c r="L1745" s="249">
        <v>2021</v>
      </c>
      <c r="M1745" s="250" t="s">
        <v>21</v>
      </c>
    </row>
    <row r="1746" spans="4:13" x14ac:dyDescent="0.35">
      <c r="D1746" s="244" t="s">
        <v>1388</v>
      </c>
      <c r="E1746" s="245">
        <v>44247</v>
      </c>
      <c r="F1746" s="245">
        <v>44249</v>
      </c>
      <c r="G1746" s="246" t="s">
        <v>3910</v>
      </c>
      <c r="H1746" s="247">
        <v>178700</v>
      </c>
      <c r="I1746" s="248">
        <v>178700</v>
      </c>
      <c r="J1746" s="248">
        <v>1</v>
      </c>
      <c r="K1746" s="249">
        <v>2021</v>
      </c>
      <c r="L1746" s="249">
        <v>2021</v>
      </c>
      <c r="M1746" s="250" t="s">
        <v>21</v>
      </c>
    </row>
    <row r="1747" spans="4:13" x14ac:dyDescent="0.35">
      <c r="D1747" s="244" t="s">
        <v>2181</v>
      </c>
      <c r="E1747" s="245">
        <v>44034</v>
      </c>
      <c r="F1747" s="245">
        <v>44249</v>
      </c>
      <c r="G1747" s="246" t="s">
        <v>4244</v>
      </c>
      <c r="H1747" s="247">
        <v>82638</v>
      </c>
      <c r="I1747" s="248">
        <v>82638</v>
      </c>
      <c r="J1747" s="248">
        <v>1</v>
      </c>
      <c r="K1747" s="249">
        <v>2020</v>
      </c>
      <c r="L1747" s="249">
        <v>2021</v>
      </c>
      <c r="M1747" s="250" t="s">
        <v>35</v>
      </c>
    </row>
    <row r="1748" spans="4:13" x14ac:dyDescent="0.35">
      <c r="D1748" s="244" t="s">
        <v>2182</v>
      </c>
      <c r="E1748" s="245">
        <v>44223</v>
      </c>
      <c r="F1748" s="245">
        <v>44229</v>
      </c>
      <c r="G1748" s="246" t="s">
        <v>4214</v>
      </c>
      <c r="H1748" s="247">
        <v>100000</v>
      </c>
      <c r="I1748" s="248">
        <v>100000</v>
      </c>
      <c r="J1748" s="248">
        <v>1</v>
      </c>
      <c r="K1748" s="249">
        <v>2021</v>
      </c>
      <c r="L1748" s="249">
        <v>2021</v>
      </c>
      <c r="M1748" s="250" t="s">
        <v>21</v>
      </c>
    </row>
    <row r="1749" spans="4:13" x14ac:dyDescent="0.35">
      <c r="D1749" s="244" t="s">
        <v>1392</v>
      </c>
      <c r="E1749" s="245">
        <v>44223</v>
      </c>
      <c r="F1749" s="245">
        <v>44224</v>
      </c>
      <c r="G1749" s="246" t="s">
        <v>3910</v>
      </c>
      <c r="H1749" s="247">
        <v>17400</v>
      </c>
      <c r="I1749" s="248">
        <v>17400</v>
      </c>
      <c r="J1749" s="248">
        <v>1</v>
      </c>
      <c r="K1749" s="249">
        <v>2021</v>
      </c>
      <c r="L1749" s="249">
        <v>2021</v>
      </c>
      <c r="M1749" s="250" t="s">
        <v>21</v>
      </c>
    </row>
    <row r="1750" spans="4:13" x14ac:dyDescent="0.35">
      <c r="D1750" s="244" t="s">
        <v>1393</v>
      </c>
      <c r="E1750" s="245">
        <v>44241</v>
      </c>
      <c r="F1750" s="245">
        <v>44250</v>
      </c>
      <c r="G1750" s="246" t="s">
        <v>3910</v>
      </c>
      <c r="H1750" s="247">
        <v>2500</v>
      </c>
      <c r="I1750" s="248">
        <v>2500</v>
      </c>
      <c r="J1750" s="248">
        <v>1</v>
      </c>
      <c r="K1750" s="249">
        <v>2021</v>
      </c>
      <c r="L1750" s="249">
        <v>2021</v>
      </c>
      <c r="M1750" s="250" t="s">
        <v>21</v>
      </c>
    </row>
    <row r="1751" spans="4:13" x14ac:dyDescent="0.35">
      <c r="D1751" s="244" t="s">
        <v>1394</v>
      </c>
      <c r="E1751" s="245">
        <v>44247</v>
      </c>
      <c r="F1751" s="245">
        <v>44249</v>
      </c>
      <c r="G1751" s="246" t="s">
        <v>3910</v>
      </c>
      <c r="H1751" s="247">
        <v>6380</v>
      </c>
      <c r="I1751" s="248">
        <v>6380</v>
      </c>
      <c r="J1751" s="248">
        <v>1</v>
      </c>
      <c r="K1751" s="249">
        <v>2021</v>
      </c>
      <c r="L1751" s="249">
        <v>2021</v>
      </c>
      <c r="M1751" s="250" t="s">
        <v>21</v>
      </c>
    </row>
    <row r="1752" spans="4:13" x14ac:dyDescent="0.35">
      <c r="D1752" s="244" t="s">
        <v>2183</v>
      </c>
      <c r="E1752" s="245">
        <v>44245</v>
      </c>
      <c r="F1752" s="245">
        <v>44250</v>
      </c>
      <c r="G1752" s="246" t="s">
        <v>3910</v>
      </c>
      <c r="H1752" s="247">
        <v>1560</v>
      </c>
      <c r="I1752" s="248">
        <v>1560</v>
      </c>
      <c r="J1752" s="248">
        <v>1</v>
      </c>
      <c r="K1752" s="249">
        <v>2021</v>
      </c>
      <c r="L1752" s="249">
        <v>2021</v>
      </c>
      <c r="M1752" s="250" t="s">
        <v>21</v>
      </c>
    </row>
    <row r="1753" spans="4:13" x14ac:dyDescent="0.35">
      <c r="D1753" s="244" t="s">
        <v>2184</v>
      </c>
      <c r="E1753" s="245">
        <v>44239</v>
      </c>
      <c r="F1753" s="245">
        <v>44245</v>
      </c>
      <c r="G1753" s="246" t="s">
        <v>3910</v>
      </c>
      <c r="H1753" s="247">
        <v>800000</v>
      </c>
      <c r="I1753" s="248">
        <v>800000</v>
      </c>
      <c r="J1753" s="248">
        <v>1</v>
      </c>
      <c r="K1753" s="249">
        <v>2021</v>
      </c>
      <c r="L1753" s="249">
        <v>2021</v>
      </c>
      <c r="M1753" s="250" t="s">
        <v>21</v>
      </c>
    </row>
    <row r="1754" spans="4:13" x14ac:dyDescent="0.35">
      <c r="D1754" s="244" t="s">
        <v>1395</v>
      </c>
      <c r="E1754" s="245">
        <v>44205</v>
      </c>
      <c r="F1754" s="245">
        <v>44244</v>
      </c>
      <c r="G1754" s="246" t="s">
        <v>3910</v>
      </c>
      <c r="H1754" s="247">
        <v>500000</v>
      </c>
      <c r="I1754" s="248">
        <v>500000</v>
      </c>
      <c r="J1754" s="248">
        <v>1</v>
      </c>
      <c r="K1754" s="249">
        <v>2021</v>
      </c>
      <c r="L1754" s="249">
        <v>2021</v>
      </c>
      <c r="M1754" s="250" t="s">
        <v>21</v>
      </c>
    </row>
    <row r="1755" spans="4:13" x14ac:dyDescent="0.35">
      <c r="D1755" s="244" t="s">
        <v>1397</v>
      </c>
      <c r="E1755" s="245">
        <v>44247</v>
      </c>
      <c r="F1755" s="245">
        <v>44250</v>
      </c>
      <c r="G1755" s="246" t="s">
        <v>3910</v>
      </c>
      <c r="H1755" s="247">
        <v>17400</v>
      </c>
      <c r="I1755" s="248">
        <v>17400</v>
      </c>
      <c r="J1755" s="248">
        <v>1</v>
      </c>
      <c r="K1755" s="249">
        <v>2021</v>
      </c>
      <c r="L1755" s="249">
        <v>2021</v>
      </c>
      <c r="M1755" s="250" t="s">
        <v>21</v>
      </c>
    </row>
    <row r="1756" spans="4:13" x14ac:dyDescent="0.35">
      <c r="D1756" s="244" t="s">
        <v>2186</v>
      </c>
      <c r="E1756" s="245">
        <v>44231</v>
      </c>
      <c r="F1756" s="245">
        <v>44231</v>
      </c>
      <c r="G1756" s="246" t="s">
        <v>3910</v>
      </c>
      <c r="H1756" s="247">
        <v>1179500</v>
      </c>
      <c r="I1756" s="248">
        <v>1179500</v>
      </c>
      <c r="J1756" s="248">
        <v>1</v>
      </c>
      <c r="K1756" s="249">
        <v>2021</v>
      </c>
      <c r="L1756" s="249">
        <v>2021</v>
      </c>
      <c r="M1756" s="250" t="s">
        <v>21</v>
      </c>
    </row>
    <row r="1757" spans="4:13" x14ac:dyDescent="0.35">
      <c r="D1757" s="244" t="s">
        <v>2187</v>
      </c>
      <c r="E1757" s="245">
        <v>44249</v>
      </c>
      <c r="F1757" s="245">
        <v>44250</v>
      </c>
      <c r="G1757" s="246" t="s">
        <v>3908</v>
      </c>
      <c r="H1757" s="247">
        <v>163952</v>
      </c>
      <c r="I1757" s="248">
        <v>163952</v>
      </c>
      <c r="J1757" s="248">
        <v>1</v>
      </c>
      <c r="K1757" s="249">
        <v>2021</v>
      </c>
      <c r="L1757" s="249">
        <v>2021</v>
      </c>
      <c r="M1757" s="250" t="s">
        <v>21</v>
      </c>
    </row>
    <row r="1758" spans="4:13" x14ac:dyDescent="0.35">
      <c r="D1758" s="244" t="s">
        <v>2188</v>
      </c>
      <c r="E1758" s="245">
        <v>44127</v>
      </c>
      <c r="F1758" s="245">
        <v>44250</v>
      </c>
      <c r="G1758" s="246" t="s">
        <v>3910</v>
      </c>
      <c r="H1758" s="247">
        <v>3190</v>
      </c>
      <c r="I1758" s="248">
        <v>3190</v>
      </c>
      <c r="J1758" s="248">
        <v>1</v>
      </c>
      <c r="K1758" s="249">
        <v>2020</v>
      </c>
      <c r="L1758" s="249">
        <v>2021</v>
      </c>
      <c r="M1758" s="250" t="s">
        <v>11</v>
      </c>
    </row>
    <row r="1759" spans="4:13" x14ac:dyDescent="0.35">
      <c r="D1759" s="244" t="s">
        <v>2190</v>
      </c>
      <c r="E1759" s="245">
        <v>44243</v>
      </c>
      <c r="F1759" s="245">
        <v>44250</v>
      </c>
      <c r="G1759" s="246" t="s">
        <v>3908</v>
      </c>
      <c r="H1759" s="247">
        <v>10000</v>
      </c>
      <c r="I1759" s="248">
        <v>10000</v>
      </c>
      <c r="J1759" s="248">
        <v>1</v>
      </c>
      <c r="K1759" s="249">
        <v>2021</v>
      </c>
      <c r="L1759" s="249">
        <v>2021</v>
      </c>
      <c r="M1759" s="250" t="s">
        <v>21</v>
      </c>
    </row>
    <row r="1760" spans="4:13" x14ac:dyDescent="0.35">
      <c r="D1760" s="244" t="s">
        <v>2191</v>
      </c>
      <c r="E1760" s="245">
        <v>44249</v>
      </c>
      <c r="F1760" s="245">
        <v>44250</v>
      </c>
      <c r="G1760" s="246" t="s">
        <v>3910</v>
      </c>
      <c r="H1760" s="247">
        <v>180000</v>
      </c>
      <c r="I1760" s="248">
        <v>180000</v>
      </c>
      <c r="J1760" s="248">
        <v>1</v>
      </c>
      <c r="K1760" s="249">
        <v>2021</v>
      </c>
      <c r="L1760" s="249">
        <v>2021</v>
      </c>
      <c r="M1760" s="250" t="s">
        <v>21</v>
      </c>
    </row>
    <row r="1761" spans="4:13" x14ac:dyDescent="0.35">
      <c r="D1761" s="244" t="s">
        <v>1402</v>
      </c>
      <c r="E1761" s="245">
        <v>44235</v>
      </c>
      <c r="F1761" s="245">
        <v>44253</v>
      </c>
      <c r="G1761" s="246" t="s">
        <v>3910</v>
      </c>
      <c r="H1761" s="247">
        <v>144900</v>
      </c>
      <c r="I1761" s="248">
        <v>144900</v>
      </c>
      <c r="J1761" s="248">
        <v>1</v>
      </c>
      <c r="K1761" s="249">
        <v>2021</v>
      </c>
      <c r="L1761" s="249">
        <v>2021</v>
      </c>
      <c r="M1761" s="250" t="s">
        <v>21</v>
      </c>
    </row>
    <row r="1762" spans="4:13" x14ac:dyDescent="0.35">
      <c r="D1762" s="244" t="s">
        <v>1403</v>
      </c>
      <c r="E1762" s="245">
        <v>44249</v>
      </c>
      <c r="F1762" s="245">
        <v>44250</v>
      </c>
      <c r="G1762" s="246" t="s">
        <v>3910</v>
      </c>
      <c r="H1762" s="247">
        <v>30000</v>
      </c>
      <c r="I1762" s="248">
        <v>30000</v>
      </c>
      <c r="J1762" s="248">
        <v>1</v>
      </c>
      <c r="K1762" s="249">
        <v>2021</v>
      </c>
      <c r="L1762" s="249">
        <v>2021</v>
      </c>
      <c r="M1762" s="250" t="s">
        <v>21</v>
      </c>
    </row>
    <row r="1763" spans="4:13" x14ac:dyDescent="0.35">
      <c r="D1763" s="244" t="s">
        <v>5300</v>
      </c>
      <c r="E1763" s="245">
        <v>44188</v>
      </c>
      <c r="F1763" s="245">
        <v>44252</v>
      </c>
      <c r="G1763" s="246" t="s">
        <v>3908</v>
      </c>
      <c r="H1763" s="247">
        <v>164705.8824</v>
      </c>
      <c r="I1763" s="248">
        <v>164705.8824</v>
      </c>
      <c r="J1763" s="248">
        <v>1</v>
      </c>
      <c r="K1763" s="249">
        <v>2020</v>
      </c>
      <c r="L1763" s="249">
        <v>2021</v>
      </c>
      <c r="M1763" s="250" t="s">
        <v>11</v>
      </c>
    </row>
    <row r="1764" spans="4:13" x14ac:dyDescent="0.35">
      <c r="D1764" s="244" t="s">
        <v>1404</v>
      </c>
      <c r="E1764" s="245">
        <v>44237</v>
      </c>
      <c r="F1764" s="245">
        <v>44251</v>
      </c>
      <c r="G1764" s="246" t="s">
        <v>3910</v>
      </c>
      <c r="H1764" s="247">
        <v>450200</v>
      </c>
      <c r="I1764" s="248">
        <v>450200</v>
      </c>
      <c r="J1764" s="248">
        <v>1</v>
      </c>
      <c r="K1764" s="249">
        <v>2021</v>
      </c>
      <c r="L1764" s="249">
        <v>2021</v>
      </c>
      <c r="M1764" s="250" t="s">
        <v>21</v>
      </c>
    </row>
    <row r="1765" spans="4:13" x14ac:dyDescent="0.35">
      <c r="D1765" s="244" t="s">
        <v>2192</v>
      </c>
      <c r="E1765" s="245">
        <v>44247</v>
      </c>
      <c r="F1765" s="245">
        <v>44251</v>
      </c>
      <c r="G1765" s="246" t="s">
        <v>3910</v>
      </c>
      <c r="H1765" s="247">
        <v>17400</v>
      </c>
      <c r="I1765" s="248">
        <v>17400</v>
      </c>
      <c r="J1765" s="248">
        <v>1</v>
      </c>
      <c r="K1765" s="249">
        <v>2021</v>
      </c>
      <c r="L1765" s="249">
        <v>2021</v>
      </c>
      <c r="M1765" s="250" t="s">
        <v>21</v>
      </c>
    </row>
    <row r="1766" spans="4:13" x14ac:dyDescent="0.35">
      <c r="D1766" s="244" t="s">
        <v>7213</v>
      </c>
      <c r="E1766" s="245">
        <v>44237</v>
      </c>
      <c r="F1766" s="245">
        <v>44252</v>
      </c>
      <c r="G1766" s="246" t="s">
        <v>3908</v>
      </c>
      <c r="H1766" s="247">
        <v>9500</v>
      </c>
      <c r="I1766" s="248">
        <v>9500</v>
      </c>
      <c r="J1766" s="248">
        <v>1</v>
      </c>
      <c r="K1766" s="249">
        <v>2021</v>
      </c>
      <c r="L1766" s="249">
        <v>2021</v>
      </c>
      <c r="M1766" s="250" t="s">
        <v>21</v>
      </c>
    </row>
    <row r="1767" spans="4:13" x14ac:dyDescent="0.35">
      <c r="D1767" s="244" t="s">
        <v>1407</v>
      </c>
      <c r="E1767" s="245">
        <v>44252</v>
      </c>
      <c r="F1767" s="245">
        <v>44252</v>
      </c>
      <c r="G1767" s="246" t="s">
        <v>3910</v>
      </c>
      <c r="H1767" s="247">
        <v>17400</v>
      </c>
      <c r="I1767" s="248">
        <v>17400</v>
      </c>
      <c r="J1767" s="248">
        <v>1</v>
      </c>
      <c r="K1767" s="249">
        <v>2021</v>
      </c>
      <c r="L1767" s="249">
        <v>2021</v>
      </c>
      <c r="M1767" s="250" t="s">
        <v>21</v>
      </c>
    </row>
    <row r="1768" spans="4:13" x14ac:dyDescent="0.35">
      <c r="D1768" s="244" t="s">
        <v>1409</v>
      </c>
      <c r="E1768" s="245">
        <v>44251</v>
      </c>
      <c r="F1768" s="245">
        <v>44253</v>
      </c>
      <c r="G1768" s="246" t="s">
        <v>3910</v>
      </c>
      <c r="H1768" s="247">
        <v>8700</v>
      </c>
      <c r="I1768" s="248">
        <v>8700</v>
      </c>
      <c r="J1768" s="248">
        <v>1</v>
      </c>
      <c r="K1768" s="249">
        <v>2021</v>
      </c>
      <c r="L1768" s="249">
        <v>2021</v>
      </c>
      <c r="M1768" s="250" t="s">
        <v>21</v>
      </c>
    </row>
    <row r="1769" spans="4:13" x14ac:dyDescent="0.35">
      <c r="D1769" s="244" t="s">
        <v>2193</v>
      </c>
      <c r="E1769" s="245">
        <v>44247</v>
      </c>
      <c r="F1769" s="245">
        <v>44253</v>
      </c>
      <c r="G1769" s="246" t="s">
        <v>3910</v>
      </c>
      <c r="H1769" s="247">
        <v>381836.94530000002</v>
      </c>
      <c r="I1769" s="248">
        <v>381836.94530000002</v>
      </c>
      <c r="J1769" s="248">
        <v>1</v>
      </c>
      <c r="K1769" s="249">
        <v>2021</v>
      </c>
      <c r="L1769" s="249">
        <v>2021</v>
      </c>
      <c r="M1769" s="250" t="s">
        <v>21</v>
      </c>
    </row>
    <row r="1770" spans="4:13" x14ac:dyDescent="0.35">
      <c r="D1770" s="244" t="s">
        <v>2194</v>
      </c>
      <c r="E1770" s="245">
        <v>37719</v>
      </c>
      <c r="F1770" s="245">
        <v>38883</v>
      </c>
      <c r="G1770" s="246" t="s">
        <v>658</v>
      </c>
      <c r="H1770" s="247">
        <v>133200</v>
      </c>
      <c r="I1770" s="248">
        <v>133200</v>
      </c>
      <c r="J1770" s="248">
        <v>1</v>
      </c>
      <c r="K1770" s="249">
        <v>2003</v>
      </c>
      <c r="L1770" s="249">
        <v>2006</v>
      </c>
      <c r="M1770" s="250" t="s">
        <v>2195</v>
      </c>
    </row>
    <row r="1771" spans="4:13" x14ac:dyDescent="0.35">
      <c r="D1771" s="244" t="s">
        <v>2200</v>
      </c>
      <c r="E1771" s="245">
        <v>44062</v>
      </c>
      <c r="F1771" s="245">
        <v>44168</v>
      </c>
      <c r="G1771" s="246" t="s">
        <v>658</v>
      </c>
      <c r="H1771" s="247">
        <v>90000</v>
      </c>
      <c r="I1771" s="248">
        <v>90000</v>
      </c>
      <c r="J1771" s="248">
        <v>1</v>
      </c>
      <c r="K1771" s="249">
        <v>2020</v>
      </c>
      <c r="L1771" s="249">
        <v>2020</v>
      </c>
      <c r="M1771" s="250" t="s">
        <v>35</v>
      </c>
    </row>
    <row r="1772" spans="4:13" x14ac:dyDescent="0.35">
      <c r="D1772" s="244" t="s">
        <v>7214</v>
      </c>
      <c r="E1772" s="245">
        <v>44247</v>
      </c>
      <c r="F1772" s="245">
        <v>44251</v>
      </c>
      <c r="G1772" s="246" t="s">
        <v>3910</v>
      </c>
      <c r="H1772" s="247">
        <v>250000</v>
      </c>
      <c r="I1772" s="248">
        <v>250000</v>
      </c>
      <c r="J1772" s="248">
        <v>1</v>
      </c>
      <c r="K1772" s="249">
        <v>2021</v>
      </c>
      <c r="L1772" s="249">
        <v>2021</v>
      </c>
      <c r="M1772" s="250" t="s">
        <v>21</v>
      </c>
    </row>
    <row r="1773" spans="4:13" x14ac:dyDescent="0.35">
      <c r="D1773" s="244" t="s">
        <v>1410</v>
      </c>
      <c r="E1773" s="245">
        <v>44251</v>
      </c>
      <c r="F1773" s="245">
        <v>44252</v>
      </c>
      <c r="G1773" s="246" t="s">
        <v>3910</v>
      </c>
      <c r="H1773" s="247">
        <v>13000</v>
      </c>
      <c r="I1773" s="248">
        <v>13000</v>
      </c>
      <c r="J1773" s="248">
        <v>1</v>
      </c>
      <c r="K1773" s="249">
        <v>2021</v>
      </c>
      <c r="L1773" s="249">
        <v>2021</v>
      </c>
      <c r="M1773" s="250" t="s">
        <v>21</v>
      </c>
    </row>
    <row r="1774" spans="4:13" x14ac:dyDescent="0.35">
      <c r="D1774" s="244" t="s">
        <v>2201</v>
      </c>
      <c r="E1774" s="245">
        <v>44252</v>
      </c>
      <c r="F1774" s="245">
        <v>44256</v>
      </c>
      <c r="G1774" s="246" t="s">
        <v>3910</v>
      </c>
      <c r="H1774" s="247">
        <v>386648</v>
      </c>
      <c r="I1774" s="248">
        <v>386648</v>
      </c>
      <c r="J1774" s="248">
        <v>1</v>
      </c>
      <c r="K1774" s="249">
        <v>2021</v>
      </c>
      <c r="L1774" s="249">
        <v>2021</v>
      </c>
      <c r="M1774" s="250" t="s">
        <v>21</v>
      </c>
    </row>
    <row r="1775" spans="4:13" x14ac:dyDescent="0.35">
      <c r="D1775" s="244" t="s">
        <v>1412</v>
      </c>
      <c r="E1775" s="245">
        <v>44250</v>
      </c>
      <c r="F1775" s="245">
        <v>44251</v>
      </c>
      <c r="G1775" s="246" t="s">
        <v>3910</v>
      </c>
      <c r="H1775" s="247">
        <v>12760</v>
      </c>
      <c r="I1775" s="248">
        <v>12760</v>
      </c>
      <c r="J1775" s="248">
        <v>1</v>
      </c>
      <c r="K1775" s="249">
        <v>2021</v>
      </c>
      <c r="L1775" s="249">
        <v>2021</v>
      </c>
      <c r="M1775" s="250" t="s">
        <v>21</v>
      </c>
    </row>
    <row r="1776" spans="4:13" x14ac:dyDescent="0.35">
      <c r="D1776" s="244" t="s">
        <v>1413</v>
      </c>
      <c r="E1776" s="245">
        <v>44253</v>
      </c>
      <c r="F1776" s="245">
        <v>44256</v>
      </c>
      <c r="G1776" s="246" t="s">
        <v>3910</v>
      </c>
      <c r="H1776" s="247">
        <v>17400</v>
      </c>
      <c r="I1776" s="248">
        <v>17400</v>
      </c>
      <c r="J1776" s="248">
        <v>1</v>
      </c>
      <c r="K1776" s="249">
        <v>2021</v>
      </c>
      <c r="L1776" s="249">
        <v>2021</v>
      </c>
      <c r="M1776" s="250" t="s">
        <v>21</v>
      </c>
    </row>
    <row r="1777" spans="4:13" x14ac:dyDescent="0.35">
      <c r="D1777" s="244" t="s">
        <v>1414</v>
      </c>
      <c r="E1777" s="245">
        <v>44255</v>
      </c>
      <c r="F1777" s="245">
        <v>44257</v>
      </c>
      <c r="G1777" s="246" t="s">
        <v>3910</v>
      </c>
      <c r="H1777" s="247">
        <v>8700</v>
      </c>
      <c r="I1777" s="248">
        <v>8700</v>
      </c>
      <c r="J1777" s="248">
        <v>1</v>
      </c>
      <c r="K1777" s="249">
        <v>2021</v>
      </c>
      <c r="L1777" s="249">
        <v>2021</v>
      </c>
      <c r="M1777" s="250" t="s">
        <v>21</v>
      </c>
    </row>
    <row r="1778" spans="4:13" x14ac:dyDescent="0.35">
      <c r="D1778" s="244" t="s">
        <v>2202</v>
      </c>
      <c r="E1778" s="245">
        <v>44254</v>
      </c>
      <c r="F1778" s="245">
        <v>44256</v>
      </c>
      <c r="G1778" s="246" t="s">
        <v>3910</v>
      </c>
      <c r="H1778" s="247">
        <v>155440</v>
      </c>
      <c r="I1778" s="248">
        <v>155440</v>
      </c>
      <c r="J1778" s="248">
        <v>1</v>
      </c>
      <c r="K1778" s="249">
        <v>2021</v>
      </c>
      <c r="L1778" s="249">
        <v>2021</v>
      </c>
      <c r="M1778" s="250" t="s">
        <v>21</v>
      </c>
    </row>
    <row r="1779" spans="4:13" x14ac:dyDescent="0.35">
      <c r="D1779" s="244" t="s">
        <v>1415</v>
      </c>
      <c r="E1779" s="245">
        <v>44215</v>
      </c>
      <c r="F1779" s="245">
        <v>44229</v>
      </c>
      <c r="G1779" s="246" t="s">
        <v>3908</v>
      </c>
      <c r="H1779" s="247">
        <v>11380</v>
      </c>
      <c r="I1779" s="248">
        <v>11380</v>
      </c>
      <c r="J1779" s="248">
        <v>1</v>
      </c>
      <c r="K1779" s="249">
        <v>2021</v>
      </c>
      <c r="L1779" s="249">
        <v>2021</v>
      </c>
      <c r="M1779" s="250" t="s">
        <v>21</v>
      </c>
    </row>
    <row r="1780" spans="4:13" x14ac:dyDescent="0.35">
      <c r="D1780" s="244" t="s">
        <v>1417</v>
      </c>
      <c r="E1780" s="245">
        <v>44225</v>
      </c>
      <c r="F1780" s="245">
        <v>44257</v>
      </c>
      <c r="G1780" s="246" t="s">
        <v>3910</v>
      </c>
      <c r="H1780" s="247">
        <v>126000</v>
      </c>
      <c r="I1780" s="248">
        <v>126000</v>
      </c>
      <c r="J1780" s="248">
        <v>1</v>
      </c>
      <c r="K1780" s="249">
        <v>2021</v>
      </c>
      <c r="L1780" s="249">
        <v>2021</v>
      </c>
      <c r="M1780" s="250" t="s">
        <v>21</v>
      </c>
    </row>
    <row r="1781" spans="4:13" x14ac:dyDescent="0.35">
      <c r="D1781" s="244" t="s">
        <v>1419</v>
      </c>
      <c r="E1781" s="245">
        <v>44255</v>
      </c>
      <c r="F1781" s="245">
        <v>44257</v>
      </c>
      <c r="G1781" s="246" t="s">
        <v>3910</v>
      </c>
      <c r="H1781" s="247">
        <v>348000</v>
      </c>
      <c r="I1781" s="248">
        <v>348000</v>
      </c>
      <c r="J1781" s="248">
        <v>1</v>
      </c>
      <c r="K1781" s="249">
        <v>2021</v>
      </c>
      <c r="L1781" s="249">
        <v>2021</v>
      </c>
      <c r="M1781" s="250" t="s">
        <v>21</v>
      </c>
    </row>
    <row r="1782" spans="4:13" x14ac:dyDescent="0.35">
      <c r="D1782" s="244" t="s">
        <v>1421</v>
      </c>
      <c r="E1782" s="245">
        <v>44256</v>
      </c>
      <c r="F1782" s="245">
        <v>44257</v>
      </c>
      <c r="G1782" s="246" t="s">
        <v>3908</v>
      </c>
      <c r="H1782" s="247">
        <v>8700</v>
      </c>
      <c r="I1782" s="248">
        <v>8700</v>
      </c>
      <c r="J1782" s="248">
        <v>1</v>
      </c>
      <c r="K1782" s="249">
        <v>2021</v>
      </c>
      <c r="L1782" s="249">
        <v>2021</v>
      </c>
      <c r="M1782" s="250" t="s">
        <v>21</v>
      </c>
    </row>
    <row r="1783" spans="4:13" x14ac:dyDescent="0.35">
      <c r="D1783" s="244" t="s">
        <v>2204</v>
      </c>
      <c r="E1783" s="245">
        <v>44240</v>
      </c>
      <c r="F1783" s="245">
        <v>44244</v>
      </c>
      <c r="G1783" s="246" t="s">
        <v>3910</v>
      </c>
      <c r="H1783" s="247">
        <v>189000</v>
      </c>
      <c r="I1783" s="248">
        <v>189000</v>
      </c>
      <c r="J1783" s="248">
        <v>1</v>
      </c>
      <c r="K1783" s="249">
        <v>2021</v>
      </c>
      <c r="L1783" s="249">
        <v>2021</v>
      </c>
      <c r="M1783" s="250" t="s">
        <v>21</v>
      </c>
    </row>
    <row r="1784" spans="4:13" x14ac:dyDescent="0.35">
      <c r="D1784" s="244" t="s">
        <v>1422</v>
      </c>
      <c r="E1784" s="245">
        <v>44255</v>
      </c>
      <c r="F1784" s="245">
        <v>44257</v>
      </c>
      <c r="G1784" s="246" t="s">
        <v>3910</v>
      </c>
      <c r="H1784" s="247">
        <v>352200</v>
      </c>
      <c r="I1784" s="248">
        <v>352200</v>
      </c>
      <c r="J1784" s="248">
        <v>1</v>
      </c>
      <c r="K1784" s="249">
        <v>2021</v>
      </c>
      <c r="L1784" s="249">
        <v>2021</v>
      </c>
      <c r="M1784" s="250" t="s">
        <v>21</v>
      </c>
    </row>
    <row r="1785" spans="4:13" x14ac:dyDescent="0.35">
      <c r="D1785" s="244" t="s">
        <v>1424</v>
      </c>
      <c r="E1785" s="245">
        <v>44228</v>
      </c>
      <c r="F1785" s="245">
        <v>44258</v>
      </c>
      <c r="G1785" s="246" t="s">
        <v>3910</v>
      </c>
      <c r="H1785" s="247">
        <v>6380</v>
      </c>
      <c r="I1785" s="248">
        <v>6380</v>
      </c>
      <c r="J1785" s="248">
        <v>1</v>
      </c>
      <c r="K1785" s="249">
        <v>2021</v>
      </c>
      <c r="L1785" s="249">
        <v>2021</v>
      </c>
      <c r="M1785" s="250" t="s">
        <v>21</v>
      </c>
    </row>
    <row r="1786" spans="4:13" x14ac:dyDescent="0.35">
      <c r="D1786" s="244" t="s">
        <v>1425</v>
      </c>
      <c r="E1786" s="245">
        <v>44239</v>
      </c>
      <c r="F1786" s="245">
        <v>44250</v>
      </c>
      <c r="G1786" s="246" t="s">
        <v>3910</v>
      </c>
      <c r="H1786" s="247">
        <v>12760</v>
      </c>
      <c r="I1786" s="248">
        <v>12760</v>
      </c>
      <c r="J1786" s="248">
        <v>1</v>
      </c>
      <c r="K1786" s="249">
        <v>2021</v>
      </c>
      <c r="L1786" s="249">
        <v>2021</v>
      </c>
      <c r="M1786" s="250" t="s">
        <v>21</v>
      </c>
    </row>
    <row r="1787" spans="4:13" x14ac:dyDescent="0.35">
      <c r="D1787" s="244" t="s">
        <v>2205</v>
      </c>
      <c r="E1787" s="245">
        <v>44191</v>
      </c>
      <c r="F1787" s="245">
        <v>44256</v>
      </c>
      <c r="G1787" s="246" t="s">
        <v>3908</v>
      </c>
      <c r="H1787" s="247">
        <v>720529.4118</v>
      </c>
      <c r="I1787" s="248">
        <v>720529.4118</v>
      </c>
      <c r="J1787" s="248">
        <v>1</v>
      </c>
      <c r="K1787" s="249">
        <v>2020</v>
      </c>
      <c r="L1787" s="249">
        <v>2021</v>
      </c>
      <c r="M1787" s="250" t="s">
        <v>11</v>
      </c>
    </row>
    <row r="1788" spans="4:13" x14ac:dyDescent="0.35">
      <c r="D1788" s="244" t="s">
        <v>1427</v>
      </c>
      <c r="E1788" s="245">
        <v>44233</v>
      </c>
      <c r="F1788" s="245">
        <v>44258</v>
      </c>
      <c r="G1788" s="246" t="s">
        <v>3910</v>
      </c>
      <c r="H1788" s="247">
        <v>849345</v>
      </c>
      <c r="I1788" s="248">
        <v>849345</v>
      </c>
      <c r="J1788" s="248">
        <v>1</v>
      </c>
      <c r="K1788" s="249">
        <v>2021</v>
      </c>
      <c r="L1788" s="249">
        <v>2021</v>
      </c>
      <c r="M1788" s="250" t="s">
        <v>21</v>
      </c>
    </row>
    <row r="1789" spans="4:13" x14ac:dyDescent="0.35">
      <c r="D1789" s="244" t="s">
        <v>1429</v>
      </c>
      <c r="E1789" s="245">
        <v>44258</v>
      </c>
      <c r="F1789" s="245">
        <v>44259</v>
      </c>
      <c r="G1789" s="246" t="s">
        <v>3910</v>
      </c>
      <c r="H1789" s="247">
        <v>347500</v>
      </c>
      <c r="I1789" s="248">
        <v>347500</v>
      </c>
      <c r="J1789" s="248">
        <v>1</v>
      </c>
      <c r="K1789" s="249">
        <v>2021</v>
      </c>
      <c r="L1789" s="249">
        <v>2021</v>
      </c>
      <c r="M1789" s="250" t="s">
        <v>21</v>
      </c>
    </row>
    <row r="1790" spans="4:13" x14ac:dyDescent="0.35">
      <c r="D1790" s="244" t="s">
        <v>1430</v>
      </c>
      <c r="E1790" s="245">
        <v>44234</v>
      </c>
      <c r="F1790" s="245">
        <v>44258</v>
      </c>
      <c r="G1790" s="246" t="s">
        <v>3910</v>
      </c>
      <c r="H1790" s="247">
        <v>120880</v>
      </c>
      <c r="I1790" s="248">
        <v>120880</v>
      </c>
      <c r="J1790" s="248">
        <v>1</v>
      </c>
      <c r="K1790" s="249">
        <v>2021</v>
      </c>
      <c r="L1790" s="249">
        <v>2021</v>
      </c>
      <c r="M1790" s="250" t="s">
        <v>21</v>
      </c>
    </row>
    <row r="1791" spans="4:13" x14ac:dyDescent="0.35">
      <c r="D1791" s="244" t="s">
        <v>1431</v>
      </c>
      <c r="E1791" s="245">
        <v>44253</v>
      </c>
      <c r="F1791" s="245">
        <v>44257</v>
      </c>
      <c r="G1791" s="246" t="s">
        <v>3910</v>
      </c>
      <c r="H1791" s="247">
        <v>15080</v>
      </c>
      <c r="I1791" s="248">
        <v>15080</v>
      </c>
      <c r="J1791" s="248">
        <v>1</v>
      </c>
      <c r="K1791" s="249">
        <v>2021</v>
      </c>
      <c r="L1791" s="249">
        <v>2021</v>
      </c>
      <c r="M1791" s="250" t="s">
        <v>21</v>
      </c>
    </row>
    <row r="1792" spans="4:13" x14ac:dyDescent="0.35">
      <c r="D1792" s="244" t="s">
        <v>2208</v>
      </c>
      <c r="E1792" s="245">
        <v>44043</v>
      </c>
      <c r="F1792" s="245">
        <v>44258</v>
      </c>
      <c r="G1792" s="246" t="s">
        <v>3908</v>
      </c>
      <c r="H1792" s="247">
        <v>20460</v>
      </c>
      <c r="I1792" s="248">
        <v>20460</v>
      </c>
      <c r="J1792" s="248">
        <v>1</v>
      </c>
      <c r="K1792" s="249">
        <v>2020</v>
      </c>
      <c r="L1792" s="249">
        <v>2021</v>
      </c>
      <c r="M1792" s="250" t="s">
        <v>35</v>
      </c>
    </row>
    <row r="1793" spans="4:13" x14ac:dyDescent="0.35">
      <c r="D1793" s="244" t="s">
        <v>1432</v>
      </c>
      <c r="E1793" s="245">
        <v>44258</v>
      </c>
      <c r="F1793" s="245">
        <v>44259</v>
      </c>
      <c r="G1793" s="246" t="s">
        <v>3910</v>
      </c>
      <c r="H1793" s="247">
        <v>12760</v>
      </c>
      <c r="I1793" s="248">
        <v>12760</v>
      </c>
      <c r="J1793" s="248">
        <v>1</v>
      </c>
      <c r="K1793" s="249">
        <v>2021</v>
      </c>
      <c r="L1793" s="249">
        <v>2021</v>
      </c>
      <c r="M1793" s="250" t="s">
        <v>21</v>
      </c>
    </row>
    <row r="1794" spans="4:13" x14ac:dyDescent="0.35">
      <c r="D1794" s="244" t="s">
        <v>5317</v>
      </c>
      <c r="E1794" s="245">
        <v>44233</v>
      </c>
      <c r="F1794" s="245">
        <v>44256</v>
      </c>
      <c r="G1794" s="246" t="s">
        <v>3910</v>
      </c>
      <c r="H1794" s="247">
        <v>6860</v>
      </c>
      <c r="I1794" s="248">
        <v>6860</v>
      </c>
      <c r="J1794" s="248">
        <v>1</v>
      </c>
      <c r="K1794" s="249">
        <v>2021</v>
      </c>
      <c r="L1794" s="249">
        <v>2021</v>
      </c>
      <c r="M1794" s="250" t="s">
        <v>21</v>
      </c>
    </row>
    <row r="1795" spans="4:13" x14ac:dyDescent="0.35">
      <c r="D1795" s="244" t="s">
        <v>1435</v>
      </c>
      <c r="E1795" s="245">
        <v>44256</v>
      </c>
      <c r="F1795" s="245">
        <v>44259</v>
      </c>
      <c r="G1795" s="246" t="s">
        <v>3910</v>
      </c>
      <c r="H1795" s="247">
        <v>17400</v>
      </c>
      <c r="I1795" s="248">
        <v>17400</v>
      </c>
      <c r="J1795" s="248">
        <v>1</v>
      </c>
      <c r="K1795" s="249">
        <v>2021</v>
      </c>
      <c r="L1795" s="249">
        <v>2021</v>
      </c>
      <c r="M1795" s="250" t="s">
        <v>21</v>
      </c>
    </row>
    <row r="1796" spans="4:13" x14ac:dyDescent="0.35">
      <c r="D1796" s="244" t="s">
        <v>1436</v>
      </c>
      <c r="E1796" s="245">
        <v>44254</v>
      </c>
      <c r="F1796" s="245">
        <v>44259</v>
      </c>
      <c r="G1796" s="246" t="s">
        <v>3910</v>
      </c>
      <c r="H1796" s="247">
        <v>6380</v>
      </c>
      <c r="I1796" s="248">
        <v>6380</v>
      </c>
      <c r="J1796" s="248">
        <v>1</v>
      </c>
      <c r="K1796" s="249">
        <v>2021</v>
      </c>
      <c r="L1796" s="249">
        <v>2021</v>
      </c>
      <c r="M1796" s="250" t="s">
        <v>21</v>
      </c>
    </row>
    <row r="1797" spans="4:13" x14ac:dyDescent="0.35">
      <c r="D1797" s="244" t="s">
        <v>2209</v>
      </c>
      <c r="E1797" s="245">
        <v>44240</v>
      </c>
      <c r="F1797" s="245">
        <v>44242</v>
      </c>
      <c r="G1797" s="246" t="s">
        <v>3908</v>
      </c>
      <c r="H1797" s="247">
        <v>53240</v>
      </c>
      <c r="I1797" s="248">
        <v>53240</v>
      </c>
      <c r="J1797" s="248">
        <v>1</v>
      </c>
      <c r="K1797" s="249">
        <v>2021</v>
      </c>
      <c r="L1797" s="249">
        <v>2021</v>
      </c>
      <c r="M1797" s="250" t="s">
        <v>21</v>
      </c>
    </row>
    <row r="1798" spans="4:13" x14ac:dyDescent="0.35">
      <c r="D1798" s="244" t="s">
        <v>2210</v>
      </c>
      <c r="E1798" s="245">
        <v>44235</v>
      </c>
      <c r="F1798" s="245">
        <v>44260</v>
      </c>
      <c r="G1798" s="246" t="s">
        <v>3910</v>
      </c>
      <c r="H1798" s="247">
        <v>12760</v>
      </c>
      <c r="I1798" s="248">
        <v>12760</v>
      </c>
      <c r="J1798" s="248">
        <v>1</v>
      </c>
      <c r="K1798" s="249">
        <v>2021</v>
      </c>
      <c r="L1798" s="249">
        <v>2021</v>
      </c>
      <c r="M1798" s="250" t="s">
        <v>21</v>
      </c>
    </row>
    <row r="1799" spans="4:13" x14ac:dyDescent="0.35">
      <c r="D1799" s="244" t="s">
        <v>1440</v>
      </c>
      <c r="E1799" s="245">
        <v>44258</v>
      </c>
      <c r="F1799" s="245">
        <v>44263</v>
      </c>
      <c r="G1799" s="246" t="s">
        <v>3908</v>
      </c>
      <c r="H1799" s="247">
        <v>8700</v>
      </c>
      <c r="I1799" s="248">
        <v>8700</v>
      </c>
      <c r="J1799" s="248">
        <v>1</v>
      </c>
      <c r="K1799" s="249">
        <v>2021</v>
      </c>
      <c r="L1799" s="249">
        <v>2021</v>
      </c>
      <c r="M1799" s="250" t="s">
        <v>21</v>
      </c>
    </row>
    <row r="1800" spans="4:13" x14ac:dyDescent="0.35">
      <c r="D1800" s="244" t="s">
        <v>2211</v>
      </c>
      <c r="E1800" s="245">
        <v>44242</v>
      </c>
      <c r="F1800" s="245">
        <v>44259</v>
      </c>
      <c r="G1800" s="246" t="s">
        <v>3908</v>
      </c>
      <c r="H1800" s="247">
        <v>30000</v>
      </c>
      <c r="I1800" s="248">
        <v>30000</v>
      </c>
      <c r="J1800" s="248">
        <v>1</v>
      </c>
      <c r="K1800" s="249">
        <v>2021</v>
      </c>
      <c r="L1800" s="249">
        <v>2021</v>
      </c>
      <c r="M1800" s="250" t="s">
        <v>21</v>
      </c>
    </row>
    <row r="1801" spans="4:13" x14ac:dyDescent="0.35">
      <c r="D1801" s="244" t="s">
        <v>2212</v>
      </c>
      <c r="E1801" s="245">
        <v>44258</v>
      </c>
      <c r="F1801" s="245">
        <v>44260</v>
      </c>
      <c r="G1801" s="246" t="s">
        <v>3908</v>
      </c>
      <c r="H1801" s="247">
        <v>143123</v>
      </c>
      <c r="I1801" s="248">
        <v>143123</v>
      </c>
      <c r="J1801" s="248">
        <v>1</v>
      </c>
      <c r="K1801" s="249">
        <v>2021</v>
      </c>
      <c r="L1801" s="249">
        <v>2021</v>
      </c>
      <c r="M1801" s="250" t="s">
        <v>21</v>
      </c>
    </row>
    <row r="1802" spans="4:13" x14ac:dyDescent="0.35">
      <c r="D1802" s="244" t="s">
        <v>1441</v>
      </c>
      <c r="E1802" s="245">
        <v>44237</v>
      </c>
      <c r="F1802" s="245">
        <v>44263</v>
      </c>
      <c r="G1802" s="246" t="s">
        <v>3910</v>
      </c>
      <c r="H1802" s="247">
        <v>249700</v>
      </c>
      <c r="I1802" s="248">
        <v>249700</v>
      </c>
      <c r="J1802" s="248">
        <v>1</v>
      </c>
      <c r="K1802" s="249">
        <v>2021</v>
      </c>
      <c r="L1802" s="249">
        <v>2021</v>
      </c>
      <c r="M1802" s="250" t="s">
        <v>21</v>
      </c>
    </row>
    <row r="1803" spans="4:13" x14ac:dyDescent="0.35">
      <c r="D1803" s="244" t="s">
        <v>2213</v>
      </c>
      <c r="E1803" s="245">
        <v>44260</v>
      </c>
      <c r="F1803" s="245">
        <v>44263</v>
      </c>
      <c r="G1803" s="246" t="s">
        <v>3910</v>
      </c>
      <c r="H1803" s="247">
        <v>6380</v>
      </c>
      <c r="I1803" s="248">
        <v>6380</v>
      </c>
      <c r="J1803" s="248">
        <v>1</v>
      </c>
      <c r="K1803" s="249">
        <v>2021</v>
      </c>
      <c r="L1803" s="249">
        <v>2021</v>
      </c>
      <c r="M1803" s="250" t="s">
        <v>21</v>
      </c>
    </row>
    <row r="1804" spans="4:13" x14ac:dyDescent="0.35">
      <c r="D1804" s="244" t="s">
        <v>1442</v>
      </c>
      <c r="E1804" s="245">
        <v>44253</v>
      </c>
      <c r="F1804" s="245">
        <v>44260</v>
      </c>
      <c r="G1804" s="246" t="s">
        <v>3910</v>
      </c>
      <c r="H1804" s="247">
        <v>12760</v>
      </c>
      <c r="I1804" s="248">
        <v>12760</v>
      </c>
      <c r="J1804" s="248">
        <v>1</v>
      </c>
      <c r="K1804" s="249">
        <v>2021</v>
      </c>
      <c r="L1804" s="249">
        <v>2021</v>
      </c>
      <c r="M1804" s="250" t="s">
        <v>21</v>
      </c>
    </row>
    <row r="1805" spans="4:13" x14ac:dyDescent="0.35">
      <c r="D1805" s="244" t="s">
        <v>1443</v>
      </c>
      <c r="E1805" s="245">
        <v>44262</v>
      </c>
      <c r="F1805" s="245">
        <v>44263</v>
      </c>
      <c r="G1805" s="246" t="s">
        <v>3908</v>
      </c>
      <c r="H1805" s="247">
        <v>31600</v>
      </c>
      <c r="I1805" s="248">
        <v>31600</v>
      </c>
      <c r="J1805" s="248">
        <v>1</v>
      </c>
      <c r="K1805" s="249">
        <v>2021</v>
      </c>
      <c r="L1805" s="249">
        <v>2021</v>
      </c>
      <c r="M1805" s="250" t="s">
        <v>21</v>
      </c>
    </row>
    <row r="1806" spans="4:13" x14ac:dyDescent="0.35">
      <c r="D1806" s="244" t="s">
        <v>1445</v>
      </c>
      <c r="E1806" s="245">
        <v>44261</v>
      </c>
      <c r="F1806" s="245">
        <v>44264</v>
      </c>
      <c r="G1806" s="246" t="s">
        <v>3910</v>
      </c>
      <c r="H1806" s="247">
        <v>12760</v>
      </c>
      <c r="I1806" s="248">
        <v>12760</v>
      </c>
      <c r="J1806" s="248">
        <v>1</v>
      </c>
      <c r="K1806" s="249">
        <v>2021</v>
      </c>
      <c r="L1806" s="249">
        <v>2021</v>
      </c>
      <c r="M1806" s="250" t="s">
        <v>21</v>
      </c>
    </row>
    <row r="1807" spans="4:13" x14ac:dyDescent="0.35">
      <c r="D1807" s="244" t="s">
        <v>2215</v>
      </c>
      <c r="E1807" s="245">
        <v>44254</v>
      </c>
      <c r="F1807" s="245">
        <v>44263</v>
      </c>
      <c r="G1807" s="246" t="s">
        <v>3910</v>
      </c>
      <c r="H1807" s="247">
        <v>7000</v>
      </c>
      <c r="I1807" s="248">
        <v>7000</v>
      </c>
      <c r="J1807" s="248">
        <v>1</v>
      </c>
      <c r="K1807" s="249">
        <v>2021</v>
      </c>
      <c r="L1807" s="249">
        <v>2021</v>
      </c>
      <c r="M1807" s="250" t="s">
        <v>21</v>
      </c>
    </row>
    <row r="1808" spans="4:13" x14ac:dyDescent="0.35">
      <c r="D1808" s="244" t="s">
        <v>2216</v>
      </c>
      <c r="E1808" s="245">
        <v>44252</v>
      </c>
      <c r="F1808" s="245">
        <v>44260</v>
      </c>
      <c r="G1808" s="246" t="s">
        <v>3910</v>
      </c>
      <c r="H1808" s="247">
        <v>67220</v>
      </c>
      <c r="I1808" s="248">
        <v>67220</v>
      </c>
      <c r="J1808" s="248">
        <v>1</v>
      </c>
      <c r="K1808" s="249">
        <v>2021</v>
      </c>
      <c r="L1808" s="249">
        <v>2021</v>
      </c>
      <c r="M1808" s="250" t="s">
        <v>21</v>
      </c>
    </row>
    <row r="1809" spans="4:13" x14ac:dyDescent="0.35">
      <c r="D1809" s="244" t="s">
        <v>1448</v>
      </c>
      <c r="E1809" s="245">
        <v>44257</v>
      </c>
      <c r="F1809" s="245">
        <v>44263</v>
      </c>
      <c r="G1809" s="246" t="s">
        <v>3908</v>
      </c>
      <c r="H1809" s="247">
        <v>15384</v>
      </c>
      <c r="I1809" s="248">
        <v>15384</v>
      </c>
      <c r="J1809" s="248">
        <v>1</v>
      </c>
      <c r="K1809" s="249">
        <v>2021</v>
      </c>
      <c r="L1809" s="249">
        <v>2021</v>
      </c>
      <c r="M1809" s="250" t="s">
        <v>21</v>
      </c>
    </row>
    <row r="1810" spans="4:13" x14ac:dyDescent="0.35">
      <c r="D1810" s="244" t="s">
        <v>1449</v>
      </c>
      <c r="E1810" s="245">
        <v>44246</v>
      </c>
      <c r="F1810" s="245">
        <v>44251</v>
      </c>
      <c r="G1810" s="246" t="s">
        <v>3910</v>
      </c>
      <c r="H1810" s="247">
        <v>12680</v>
      </c>
      <c r="I1810" s="248">
        <v>12680</v>
      </c>
      <c r="J1810" s="248">
        <v>1</v>
      </c>
      <c r="K1810" s="249">
        <v>2021</v>
      </c>
      <c r="L1810" s="249">
        <v>2021</v>
      </c>
      <c r="M1810" s="250" t="s">
        <v>21</v>
      </c>
    </row>
    <row r="1811" spans="4:13" x14ac:dyDescent="0.35">
      <c r="D1811" s="244" t="s">
        <v>1450</v>
      </c>
      <c r="E1811" s="245">
        <v>44263</v>
      </c>
      <c r="F1811" s="245">
        <v>44264</v>
      </c>
      <c r="G1811" s="246" t="s">
        <v>3908</v>
      </c>
      <c r="H1811" s="247">
        <v>139760</v>
      </c>
      <c r="I1811" s="248">
        <v>139760</v>
      </c>
      <c r="J1811" s="248">
        <v>1</v>
      </c>
      <c r="K1811" s="249">
        <v>2021</v>
      </c>
      <c r="L1811" s="249">
        <v>2021</v>
      </c>
      <c r="M1811" s="250" t="s">
        <v>21</v>
      </c>
    </row>
    <row r="1812" spans="4:13" x14ac:dyDescent="0.35">
      <c r="D1812" s="244" t="s">
        <v>1451</v>
      </c>
      <c r="E1812" s="245">
        <v>44259</v>
      </c>
      <c r="F1812" s="245">
        <v>44265</v>
      </c>
      <c r="G1812" s="246" t="s">
        <v>3910</v>
      </c>
      <c r="H1812" s="247">
        <v>6380</v>
      </c>
      <c r="I1812" s="248">
        <v>6380</v>
      </c>
      <c r="J1812" s="248">
        <v>1</v>
      </c>
      <c r="K1812" s="249">
        <v>2021</v>
      </c>
      <c r="L1812" s="249">
        <v>2021</v>
      </c>
      <c r="M1812" s="250" t="s">
        <v>21</v>
      </c>
    </row>
    <row r="1813" spans="4:13" x14ac:dyDescent="0.35">
      <c r="D1813" s="244" t="s">
        <v>1452</v>
      </c>
      <c r="E1813" s="245">
        <v>44260</v>
      </c>
      <c r="F1813" s="245">
        <v>44264</v>
      </c>
      <c r="G1813" s="246" t="s">
        <v>3910</v>
      </c>
      <c r="H1813" s="247">
        <v>17400</v>
      </c>
      <c r="I1813" s="248">
        <v>17400</v>
      </c>
      <c r="J1813" s="248">
        <v>1</v>
      </c>
      <c r="K1813" s="249">
        <v>2021</v>
      </c>
      <c r="L1813" s="249">
        <v>2021</v>
      </c>
      <c r="M1813" s="250" t="s">
        <v>21</v>
      </c>
    </row>
    <row r="1814" spans="4:13" x14ac:dyDescent="0.35">
      <c r="D1814" s="244" t="s">
        <v>2219</v>
      </c>
      <c r="E1814" s="245">
        <v>44231</v>
      </c>
      <c r="F1814" s="245">
        <v>44246</v>
      </c>
      <c r="G1814" s="246" t="s">
        <v>3908</v>
      </c>
      <c r="H1814" s="247">
        <v>103000</v>
      </c>
      <c r="I1814" s="248">
        <v>103000</v>
      </c>
      <c r="J1814" s="248">
        <v>1</v>
      </c>
      <c r="K1814" s="249">
        <v>2021</v>
      </c>
      <c r="L1814" s="249">
        <v>2021</v>
      </c>
      <c r="M1814" s="250" t="s">
        <v>21</v>
      </c>
    </row>
    <row r="1815" spans="4:13" x14ac:dyDescent="0.35">
      <c r="D1815" s="244" t="s">
        <v>2220</v>
      </c>
      <c r="E1815" s="245">
        <v>44265</v>
      </c>
      <c r="F1815" s="245">
        <v>44265</v>
      </c>
      <c r="G1815" s="246" t="s">
        <v>3910</v>
      </c>
      <c r="H1815" s="247">
        <v>12760</v>
      </c>
      <c r="I1815" s="248">
        <v>12760</v>
      </c>
      <c r="J1815" s="248">
        <v>1</v>
      </c>
      <c r="K1815" s="249">
        <v>2021</v>
      </c>
      <c r="L1815" s="249">
        <v>2021</v>
      </c>
      <c r="M1815" s="250" t="s">
        <v>21</v>
      </c>
    </row>
    <row r="1816" spans="4:13" x14ac:dyDescent="0.35">
      <c r="D1816" s="244" t="s">
        <v>1454</v>
      </c>
      <c r="E1816" s="245">
        <v>44261</v>
      </c>
      <c r="F1816" s="245">
        <v>44264</v>
      </c>
      <c r="G1816" s="246" t="s">
        <v>3910</v>
      </c>
      <c r="H1816" s="247">
        <v>17400</v>
      </c>
      <c r="I1816" s="248">
        <v>17400</v>
      </c>
      <c r="J1816" s="248">
        <v>1</v>
      </c>
      <c r="K1816" s="249">
        <v>2021</v>
      </c>
      <c r="L1816" s="249">
        <v>2021</v>
      </c>
      <c r="M1816" s="250" t="s">
        <v>21</v>
      </c>
    </row>
    <row r="1817" spans="4:13" x14ac:dyDescent="0.35">
      <c r="D1817" s="244" t="s">
        <v>2222</v>
      </c>
      <c r="E1817" s="245">
        <v>44248</v>
      </c>
      <c r="F1817" s="245">
        <v>44265</v>
      </c>
      <c r="G1817" s="246" t="s">
        <v>3908</v>
      </c>
      <c r="H1817" s="247">
        <v>300000</v>
      </c>
      <c r="I1817" s="248">
        <v>300000</v>
      </c>
      <c r="J1817" s="248">
        <v>1</v>
      </c>
      <c r="K1817" s="249">
        <v>2021</v>
      </c>
      <c r="L1817" s="249">
        <v>2021</v>
      </c>
      <c r="M1817" s="250" t="s">
        <v>21</v>
      </c>
    </row>
    <row r="1818" spans="4:13" x14ac:dyDescent="0.35">
      <c r="D1818" s="244" t="s">
        <v>1455</v>
      </c>
      <c r="E1818" s="245">
        <v>44090</v>
      </c>
      <c r="F1818" s="245">
        <v>44265</v>
      </c>
      <c r="G1818" s="246" t="s">
        <v>3910</v>
      </c>
      <c r="H1818" s="247">
        <v>473700</v>
      </c>
      <c r="I1818" s="248">
        <v>473700</v>
      </c>
      <c r="J1818" s="248">
        <v>1</v>
      </c>
      <c r="K1818" s="249">
        <v>2020</v>
      </c>
      <c r="L1818" s="249">
        <v>2021</v>
      </c>
      <c r="M1818" s="250" t="s">
        <v>35</v>
      </c>
    </row>
    <row r="1819" spans="4:13" x14ac:dyDescent="0.35">
      <c r="D1819" s="244" t="s">
        <v>1457</v>
      </c>
      <c r="E1819" s="245">
        <v>44263</v>
      </c>
      <c r="F1819" s="245">
        <v>44264</v>
      </c>
      <c r="G1819" s="246" t="s">
        <v>3910</v>
      </c>
      <c r="H1819" s="247">
        <v>17400</v>
      </c>
      <c r="I1819" s="248">
        <v>17400</v>
      </c>
      <c r="J1819" s="248">
        <v>1</v>
      </c>
      <c r="K1819" s="249">
        <v>2021</v>
      </c>
      <c r="L1819" s="249">
        <v>2021</v>
      </c>
      <c r="M1819" s="250" t="s">
        <v>21</v>
      </c>
    </row>
    <row r="1820" spans="4:13" x14ac:dyDescent="0.35">
      <c r="D1820" s="244" t="s">
        <v>1458</v>
      </c>
      <c r="E1820" s="245">
        <v>44263</v>
      </c>
      <c r="F1820" s="245">
        <v>44264</v>
      </c>
      <c r="G1820" s="246" t="s">
        <v>3910</v>
      </c>
      <c r="H1820" s="247">
        <v>6380</v>
      </c>
      <c r="I1820" s="248">
        <v>6380</v>
      </c>
      <c r="J1820" s="248">
        <v>1</v>
      </c>
      <c r="K1820" s="249">
        <v>2021</v>
      </c>
      <c r="L1820" s="249">
        <v>2021</v>
      </c>
      <c r="M1820" s="250" t="s">
        <v>21</v>
      </c>
    </row>
    <row r="1821" spans="4:13" x14ac:dyDescent="0.35">
      <c r="D1821" s="244" t="s">
        <v>1459</v>
      </c>
      <c r="E1821" s="245">
        <v>44086</v>
      </c>
      <c r="F1821" s="245">
        <v>44265</v>
      </c>
      <c r="G1821" s="246" t="s">
        <v>658</v>
      </c>
      <c r="H1821" s="247">
        <v>1110</v>
      </c>
      <c r="I1821" s="248">
        <v>1110</v>
      </c>
      <c r="J1821" s="248">
        <v>1</v>
      </c>
      <c r="K1821" s="249">
        <v>2020</v>
      </c>
      <c r="L1821" s="249">
        <v>2021</v>
      </c>
      <c r="M1821" s="250" t="s">
        <v>35</v>
      </c>
    </row>
    <row r="1822" spans="4:13" x14ac:dyDescent="0.35">
      <c r="D1822" s="244" t="s">
        <v>1460</v>
      </c>
      <c r="E1822" s="245">
        <v>44265</v>
      </c>
      <c r="F1822" s="245">
        <v>44266</v>
      </c>
      <c r="G1822" s="246" t="s">
        <v>3908</v>
      </c>
      <c r="H1822" s="247">
        <v>17400</v>
      </c>
      <c r="I1822" s="248">
        <v>17400</v>
      </c>
      <c r="J1822" s="248">
        <v>1</v>
      </c>
      <c r="K1822" s="249">
        <v>2021</v>
      </c>
      <c r="L1822" s="249">
        <v>2021</v>
      </c>
      <c r="M1822" s="250" t="s">
        <v>21</v>
      </c>
    </row>
    <row r="1823" spans="4:13" x14ac:dyDescent="0.35">
      <c r="D1823" s="244" t="s">
        <v>2223</v>
      </c>
      <c r="E1823" s="245">
        <v>44265</v>
      </c>
      <c r="F1823" s="245">
        <v>44266</v>
      </c>
      <c r="G1823" s="246" t="s">
        <v>3908</v>
      </c>
      <c r="H1823" s="247">
        <v>17400</v>
      </c>
      <c r="I1823" s="248">
        <v>17400</v>
      </c>
      <c r="J1823" s="248">
        <v>1</v>
      </c>
      <c r="K1823" s="249">
        <v>2021</v>
      </c>
      <c r="L1823" s="249">
        <v>2021</v>
      </c>
      <c r="M1823" s="250" t="s">
        <v>21</v>
      </c>
    </row>
    <row r="1824" spans="4:13" x14ac:dyDescent="0.35">
      <c r="D1824" s="244" t="s">
        <v>1461</v>
      </c>
      <c r="E1824" s="245">
        <v>44207</v>
      </c>
      <c r="F1824" s="245">
        <v>44246</v>
      </c>
      <c r="G1824" s="246" t="s">
        <v>3910</v>
      </c>
      <c r="H1824" s="247">
        <v>6380</v>
      </c>
      <c r="I1824" s="248">
        <v>6380</v>
      </c>
      <c r="J1824" s="248">
        <v>1</v>
      </c>
      <c r="K1824" s="249">
        <v>2021</v>
      </c>
      <c r="L1824" s="249">
        <v>2021</v>
      </c>
      <c r="M1824" s="250" t="s">
        <v>21</v>
      </c>
    </row>
    <row r="1825" spans="4:13" x14ac:dyDescent="0.35">
      <c r="D1825" s="244" t="s">
        <v>5328</v>
      </c>
      <c r="E1825" s="245">
        <v>44236</v>
      </c>
      <c r="F1825" s="245">
        <v>44266</v>
      </c>
      <c r="G1825" s="246" t="s">
        <v>3908</v>
      </c>
      <c r="H1825" s="247">
        <v>284117.6471</v>
      </c>
      <c r="I1825" s="248">
        <v>284117.6471</v>
      </c>
      <c r="J1825" s="248">
        <v>1</v>
      </c>
      <c r="K1825" s="249">
        <v>2021</v>
      </c>
      <c r="L1825" s="249">
        <v>2021</v>
      </c>
      <c r="M1825" s="250" t="s">
        <v>21</v>
      </c>
    </row>
    <row r="1826" spans="4:13" x14ac:dyDescent="0.35">
      <c r="D1826" s="244" t="s">
        <v>2224</v>
      </c>
      <c r="E1826" s="245">
        <v>44260</v>
      </c>
      <c r="F1826" s="245">
        <v>44263</v>
      </c>
      <c r="G1826" s="246" t="s">
        <v>3910</v>
      </c>
      <c r="H1826" s="247">
        <v>17400</v>
      </c>
      <c r="I1826" s="248">
        <v>17400</v>
      </c>
      <c r="J1826" s="248">
        <v>1</v>
      </c>
      <c r="K1826" s="249">
        <v>2021</v>
      </c>
      <c r="L1826" s="249">
        <v>2021</v>
      </c>
      <c r="M1826" s="250" t="s">
        <v>21</v>
      </c>
    </row>
    <row r="1827" spans="4:13" x14ac:dyDescent="0.35">
      <c r="D1827" s="244" t="s">
        <v>2225</v>
      </c>
      <c r="E1827" s="245">
        <v>44258</v>
      </c>
      <c r="F1827" s="245">
        <v>44265</v>
      </c>
      <c r="G1827" s="246" t="s">
        <v>3910</v>
      </c>
      <c r="H1827" s="247">
        <v>6380</v>
      </c>
      <c r="I1827" s="248">
        <v>6380</v>
      </c>
      <c r="J1827" s="248">
        <v>1</v>
      </c>
      <c r="K1827" s="249">
        <v>2021</v>
      </c>
      <c r="L1827" s="249">
        <v>2021</v>
      </c>
      <c r="M1827" s="250" t="s">
        <v>21</v>
      </c>
    </row>
    <row r="1828" spans="4:13" x14ac:dyDescent="0.35">
      <c r="D1828" s="244" t="s">
        <v>1462</v>
      </c>
      <c r="E1828" s="245">
        <v>44261</v>
      </c>
      <c r="F1828" s="245">
        <v>44264</v>
      </c>
      <c r="G1828" s="246" t="s">
        <v>3910</v>
      </c>
      <c r="H1828" s="247">
        <v>8880</v>
      </c>
      <c r="I1828" s="248">
        <v>8880</v>
      </c>
      <c r="J1828" s="248">
        <v>1</v>
      </c>
      <c r="K1828" s="249">
        <v>2021</v>
      </c>
      <c r="L1828" s="249">
        <v>2021</v>
      </c>
      <c r="M1828" s="250" t="s">
        <v>21</v>
      </c>
    </row>
    <row r="1829" spans="4:13" x14ac:dyDescent="0.35">
      <c r="D1829" s="244" t="s">
        <v>2228</v>
      </c>
      <c r="E1829" s="245">
        <v>44268</v>
      </c>
      <c r="F1829" s="245">
        <v>44271</v>
      </c>
      <c r="G1829" s="246" t="s">
        <v>3908</v>
      </c>
      <c r="H1829" s="247">
        <v>25056</v>
      </c>
      <c r="I1829" s="248">
        <v>25056</v>
      </c>
      <c r="J1829" s="248">
        <v>1</v>
      </c>
      <c r="K1829" s="249">
        <v>2021</v>
      </c>
      <c r="L1829" s="249">
        <v>2021</v>
      </c>
      <c r="M1829" s="250" t="s">
        <v>21</v>
      </c>
    </row>
    <row r="1830" spans="4:13" x14ac:dyDescent="0.35">
      <c r="D1830" s="244" t="s">
        <v>1463</v>
      </c>
      <c r="E1830" s="245">
        <v>44253</v>
      </c>
      <c r="F1830" s="245">
        <v>44271</v>
      </c>
      <c r="G1830" s="246" t="s">
        <v>3910</v>
      </c>
      <c r="H1830" s="247">
        <v>12760</v>
      </c>
      <c r="I1830" s="248">
        <v>12760</v>
      </c>
      <c r="J1830" s="248">
        <v>1</v>
      </c>
      <c r="K1830" s="249">
        <v>2021</v>
      </c>
      <c r="L1830" s="249">
        <v>2021</v>
      </c>
      <c r="M1830" s="250" t="s">
        <v>21</v>
      </c>
    </row>
    <row r="1831" spans="4:13" x14ac:dyDescent="0.35">
      <c r="D1831" s="244" t="s">
        <v>5334</v>
      </c>
      <c r="E1831" s="245">
        <v>40755</v>
      </c>
      <c r="F1831" s="245">
        <v>40759</v>
      </c>
      <c r="G1831" s="246" t="s">
        <v>3910</v>
      </c>
      <c r="H1831" s="247">
        <v>1740</v>
      </c>
      <c r="I1831" s="248">
        <v>1740</v>
      </c>
      <c r="J1831" s="248">
        <v>1</v>
      </c>
      <c r="K1831" s="249">
        <v>2011</v>
      </c>
      <c r="L1831" s="249">
        <v>2011</v>
      </c>
      <c r="M1831" s="250" t="s">
        <v>1230</v>
      </c>
    </row>
    <row r="1832" spans="4:13" x14ac:dyDescent="0.35">
      <c r="D1832" s="244" t="s">
        <v>5343</v>
      </c>
      <c r="E1832" s="245">
        <v>41223</v>
      </c>
      <c r="F1832" s="245">
        <v>41227</v>
      </c>
      <c r="G1832" s="246" t="s">
        <v>3910</v>
      </c>
      <c r="H1832" s="247">
        <v>6600</v>
      </c>
      <c r="I1832" s="248">
        <v>6600</v>
      </c>
      <c r="J1832" s="248">
        <v>1</v>
      </c>
      <c r="K1832" s="249">
        <v>2012</v>
      </c>
      <c r="L1832" s="249">
        <v>2012</v>
      </c>
      <c r="M1832" s="250" t="s">
        <v>45</v>
      </c>
    </row>
    <row r="1833" spans="4:13" x14ac:dyDescent="0.35">
      <c r="D1833" s="244" t="s">
        <v>2239</v>
      </c>
      <c r="E1833" s="245">
        <v>44268</v>
      </c>
      <c r="F1833" s="245">
        <v>44271</v>
      </c>
      <c r="G1833" s="246" t="s">
        <v>3908</v>
      </c>
      <c r="H1833" s="247">
        <v>147784</v>
      </c>
      <c r="I1833" s="248">
        <v>147784</v>
      </c>
      <c r="J1833" s="248">
        <v>1</v>
      </c>
      <c r="K1833" s="249">
        <v>2021</v>
      </c>
      <c r="L1833" s="249">
        <v>2021</v>
      </c>
      <c r="M1833" s="250" t="s">
        <v>21</v>
      </c>
    </row>
    <row r="1834" spans="4:13" x14ac:dyDescent="0.35">
      <c r="D1834" s="244" t="s">
        <v>2235</v>
      </c>
      <c r="E1834" s="245">
        <v>44267</v>
      </c>
      <c r="F1834" s="245">
        <v>44272</v>
      </c>
      <c r="G1834" s="246" t="s">
        <v>3910</v>
      </c>
      <c r="H1834" s="247">
        <v>420</v>
      </c>
      <c r="I1834" s="248">
        <v>420</v>
      </c>
      <c r="J1834" s="248">
        <v>1</v>
      </c>
      <c r="K1834" s="249">
        <v>2021</v>
      </c>
      <c r="L1834" s="249">
        <v>2021</v>
      </c>
      <c r="M1834" s="250" t="s">
        <v>21</v>
      </c>
    </row>
    <row r="1835" spans="4:13" x14ac:dyDescent="0.35">
      <c r="D1835" s="244" t="s">
        <v>2236</v>
      </c>
      <c r="E1835" s="245">
        <v>44263</v>
      </c>
      <c r="F1835" s="245">
        <v>44263</v>
      </c>
      <c r="G1835" s="246" t="s">
        <v>3910</v>
      </c>
      <c r="H1835" s="247">
        <v>19356</v>
      </c>
      <c r="I1835" s="248">
        <v>19356</v>
      </c>
      <c r="J1835" s="248">
        <v>1</v>
      </c>
      <c r="K1835" s="249">
        <v>2021</v>
      </c>
      <c r="L1835" s="249">
        <v>2021</v>
      </c>
      <c r="M1835" s="250" t="s">
        <v>21</v>
      </c>
    </row>
    <row r="1836" spans="4:13" x14ac:dyDescent="0.35">
      <c r="D1836" s="244" t="s">
        <v>2237</v>
      </c>
      <c r="E1836" s="245">
        <v>44221</v>
      </c>
      <c r="F1836" s="245">
        <v>44257</v>
      </c>
      <c r="G1836" s="246" t="s">
        <v>3910</v>
      </c>
      <c r="H1836" s="247">
        <v>42760</v>
      </c>
      <c r="I1836" s="248">
        <v>42760</v>
      </c>
      <c r="J1836" s="248">
        <v>1</v>
      </c>
      <c r="K1836" s="249">
        <v>2021</v>
      </c>
      <c r="L1836" s="249">
        <v>2021</v>
      </c>
      <c r="M1836" s="250" t="s">
        <v>21</v>
      </c>
    </row>
    <row r="1837" spans="4:13" x14ac:dyDescent="0.35">
      <c r="D1837" s="244" t="s">
        <v>5347</v>
      </c>
      <c r="E1837" s="245">
        <v>41603</v>
      </c>
      <c r="F1837" s="245">
        <v>41604</v>
      </c>
      <c r="G1837" s="246" t="s">
        <v>3910</v>
      </c>
      <c r="H1837" s="247">
        <v>8200</v>
      </c>
      <c r="I1837" s="248">
        <v>8200</v>
      </c>
      <c r="J1837" s="248">
        <v>1</v>
      </c>
      <c r="K1837" s="249">
        <v>2013</v>
      </c>
      <c r="L1837" s="249">
        <v>2013</v>
      </c>
      <c r="M1837" s="250" t="s">
        <v>1249</v>
      </c>
    </row>
    <row r="1838" spans="4:13" x14ac:dyDescent="0.35">
      <c r="D1838" s="244" t="s">
        <v>2238</v>
      </c>
      <c r="E1838" s="245">
        <v>44253</v>
      </c>
      <c r="F1838" s="245">
        <v>44266</v>
      </c>
      <c r="G1838" s="246" t="s">
        <v>3910</v>
      </c>
      <c r="H1838" s="247">
        <v>10440</v>
      </c>
      <c r="I1838" s="248">
        <v>10440</v>
      </c>
      <c r="J1838" s="248">
        <v>1</v>
      </c>
      <c r="K1838" s="249">
        <v>2021</v>
      </c>
      <c r="L1838" s="249">
        <v>2021</v>
      </c>
      <c r="M1838" s="250" t="s">
        <v>21</v>
      </c>
    </row>
    <row r="1839" spans="4:13" x14ac:dyDescent="0.35">
      <c r="D1839" s="244" t="s">
        <v>5349</v>
      </c>
      <c r="E1839" s="245">
        <v>42045</v>
      </c>
      <c r="F1839" s="245">
        <v>42048</v>
      </c>
      <c r="G1839" s="246" t="s">
        <v>3910</v>
      </c>
      <c r="H1839" s="247">
        <v>2320</v>
      </c>
      <c r="I1839" s="248">
        <v>2320</v>
      </c>
      <c r="J1839" s="248">
        <v>1</v>
      </c>
      <c r="K1839" s="249">
        <v>2015</v>
      </c>
      <c r="L1839" s="249">
        <v>2015</v>
      </c>
      <c r="M1839" s="250" t="s">
        <v>1686</v>
      </c>
    </row>
    <row r="1840" spans="4:13" x14ac:dyDescent="0.35">
      <c r="D1840" s="244" t="s">
        <v>2240</v>
      </c>
      <c r="E1840" s="245">
        <v>44254</v>
      </c>
      <c r="F1840" s="245">
        <v>44266</v>
      </c>
      <c r="G1840" s="246" t="s">
        <v>3908</v>
      </c>
      <c r="H1840" s="247">
        <v>406311</v>
      </c>
      <c r="I1840" s="248">
        <v>406311</v>
      </c>
      <c r="J1840" s="248">
        <v>1</v>
      </c>
      <c r="K1840" s="249">
        <v>2021</v>
      </c>
      <c r="L1840" s="249">
        <v>2021</v>
      </c>
      <c r="M1840" s="250" t="s">
        <v>21</v>
      </c>
    </row>
    <row r="1841" spans="4:13" x14ac:dyDescent="0.35">
      <c r="D1841" s="244" t="s">
        <v>5352</v>
      </c>
      <c r="E1841" s="245">
        <v>42177</v>
      </c>
      <c r="F1841" s="245">
        <v>42192</v>
      </c>
      <c r="G1841" s="246" t="s">
        <v>3910</v>
      </c>
      <c r="H1841" s="247">
        <v>6100</v>
      </c>
      <c r="I1841" s="248">
        <v>6100</v>
      </c>
      <c r="J1841" s="248">
        <v>1</v>
      </c>
      <c r="K1841" s="249">
        <v>2015</v>
      </c>
      <c r="L1841" s="249">
        <v>2015</v>
      </c>
      <c r="M1841" s="250" t="s">
        <v>1241</v>
      </c>
    </row>
    <row r="1842" spans="4:13" x14ac:dyDescent="0.35">
      <c r="D1842" s="244" t="s">
        <v>5355</v>
      </c>
      <c r="E1842" s="245">
        <v>42385</v>
      </c>
      <c r="F1842" s="245">
        <v>42391</v>
      </c>
      <c r="G1842" s="246" t="s">
        <v>3910</v>
      </c>
      <c r="H1842" s="247">
        <v>2320</v>
      </c>
      <c r="I1842" s="248">
        <v>2320</v>
      </c>
      <c r="J1842" s="248">
        <v>1</v>
      </c>
      <c r="K1842" s="249">
        <v>2016</v>
      </c>
      <c r="L1842" s="249">
        <v>2016</v>
      </c>
      <c r="M1842" s="250" t="s">
        <v>47</v>
      </c>
    </row>
    <row r="1843" spans="4:13" x14ac:dyDescent="0.35">
      <c r="D1843" s="244" t="s">
        <v>2241</v>
      </c>
      <c r="E1843" s="245">
        <v>42313</v>
      </c>
      <c r="F1843" s="245">
        <v>42565</v>
      </c>
      <c r="G1843" s="246" t="s">
        <v>3910</v>
      </c>
      <c r="H1843" s="247">
        <v>110400</v>
      </c>
      <c r="I1843" s="248">
        <v>110400</v>
      </c>
      <c r="J1843" s="248">
        <v>1</v>
      </c>
      <c r="K1843" s="249">
        <v>2015</v>
      </c>
      <c r="L1843" s="249">
        <v>2016</v>
      </c>
      <c r="M1843" s="250" t="s">
        <v>1734</v>
      </c>
    </row>
    <row r="1844" spans="4:13" x14ac:dyDescent="0.35">
      <c r="D1844" s="244" t="s">
        <v>2246</v>
      </c>
      <c r="E1844" s="245">
        <v>42909</v>
      </c>
      <c r="F1844" s="245">
        <v>42913</v>
      </c>
      <c r="G1844" s="246" t="s">
        <v>4214</v>
      </c>
      <c r="H1844" s="247">
        <v>13295</v>
      </c>
      <c r="I1844" s="248">
        <v>13295</v>
      </c>
      <c r="J1844" s="248">
        <v>1</v>
      </c>
      <c r="K1844" s="249">
        <v>2017</v>
      </c>
      <c r="L1844" s="249">
        <v>2017</v>
      </c>
      <c r="M1844" s="250" t="s">
        <v>1251</v>
      </c>
    </row>
    <row r="1845" spans="4:13" x14ac:dyDescent="0.35">
      <c r="D1845" s="244" t="s">
        <v>5365</v>
      </c>
      <c r="E1845" s="245">
        <v>42945</v>
      </c>
      <c r="F1845" s="245">
        <v>42950</v>
      </c>
      <c r="G1845" s="246" t="s">
        <v>3910</v>
      </c>
      <c r="H1845" s="247">
        <v>250000</v>
      </c>
      <c r="I1845" s="248">
        <v>250000</v>
      </c>
      <c r="J1845" s="248">
        <v>1</v>
      </c>
      <c r="K1845" s="249">
        <v>2017</v>
      </c>
      <c r="L1845" s="249">
        <v>2017</v>
      </c>
      <c r="M1845" s="250" t="s">
        <v>669</v>
      </c>
    </row>
    <row r="1846" spans="4:13" x14ac:dyDescent="0.35">
      <c r="D1846" s="244" t="s">
        <v>5374</v>
      </c>
      <c r="E1846" s="245">
        <v>43553</v>
      </c>
      <c r="F1846" s="245">
        <v>43553</v>
      </c>
      <c r="G1846" s="246" t="s">
        <v>3910</v>
      </c>
      <c r="H1846" s="247">
        <v>55200</v>
      </c>
      <c r="I1846" s="248">
        <v>55200</v>
      </c>
      <c r="J1846" s="248">
        <v>1</v>
      </c>
      <c r="K1846" s="249">
        <v>2019</v>
      </c>
      <c r="L1846" s="249">
        <v>2019</v>
      </c>
      <c r="M1846" s="250" t="s">
        <v>681</v>
      </c>
    </row>
    <row r="1847" spans="4:13" x14ac:dyDescent="0.35">
      <c r="D1847" s="244" t="s">
        <v>2245</v>
      </c>
      <c r="E1847" s="245">
        <v>44243</v>
      </c>
      <c r="F1847" s="245">
        <v>44265</v>
      </c>
      <c r="G1847" s="246" t="s">
        <v>3908</v>
      </c>
      <c r="H1847" s="247">
        <v>280700</v>
      </c>
      <c r="I1847" s="248">
        <v>280700</v>
      </c>
      <c r="J1847" s="248">
        <v>1</v>
      </c>
      <c r="K1847" s="249">
        <v>2021</v>
      </c>
      <c r="L1847" s="249">
        <v>2021</v>
      </c>
      <c r="M1847" s="250" t="s">
        <v>21</v>
      </c>
    </row>
    <row r="1848" spans="4:13" x14ac:dyDescent="0.35">
      <c r="D1848" s="244" t="s">
        <v>7215</v>
      </c>
      <c r="E1848" s="245">
        <v>43589</v>
      </c>
      <c r="F1848" s="245">
        <v>43599</v>
      </c>
      <c r="G1848" s="246" t="s">
        <v>3910</v>
      </c>
      <c r="H1848" s="247">
        <v>223245</v>
      </c>
      <c r="I1848" s="248">
        <v>223245</v>
      </c>
      <c r="J1848" s="248">
        <v>1</v>
      </c>
      <c r="K1848" s="249">
        <v>2019</v>
      </c>
      <c r="L1848" s="249">
        <v>2019</v>
      </c>
      <c r="M1848" s="250" t="s">
        <v>51</v>
      </c>
    </row>
    <row r="1849" spans="4:13" x14ac:dyDescent="0.35">
      <c r="D1849" s="244" t="s">
        <v>5375</v>
      </c>
      <c r="E1849" s="245">
        <v>43633</v>
      </c>
      <c r="F1849" s="245">
        <v>43637</v>
      </c>
      <c r="G1849" s="246" t="s">
        <v>3910</v>
      </c>
      <c r="H1849" s="247">
        <v>2320</v>
      </c>
      <c r="I1849" s="248">
        <v>2320</v>
      </c>
      <c r="J1849" s="248">
        <v>1</v>
      </c>
      <c r="K1849" s="249">
        <v>2019</v>
      </c>
      <c r="L1849" s="249">
        <v>2019</v>
      </c>
      <c r="M1849" s="250" t="s">
        <v>51</v>
      </c>
    </row>
    <row r="1850" spans="4:13" x14ac:dyDescent="0.35">
      <c r="D1850" s="244" t="s">
        <v>5376</v>
      </c>
      <c r="E1850" s="245">
        <v>43270</v>
      </c>
      <c r="F1850" s="245">
        <v>43636</v>
      </c>
      <c r="G1850" s="246" t="s">
        <v>3910</v>
      </c>
      <c r="H1850" s="247">
        <v>100000</v>
      </c>
      <c r="I1850" s="248">
        <v>100000</v>
      </c>
      <c r="J1850" s="248">
        <v>1</v>
      </c>
      <c r="K1850" s="249">
        <v>2018</v>
      </c>
      <c r="L1850" s="249">
        <v>2019</v>
      </c>
      <c r="M1850" s="250" t="s">
        <v>49</v>
      </c>
    </row>
    <row r="1851" spans="4:13" x14ac:dyDescent="0.35">
      <c r="D1851" s="244" t="s">
        <v>2586</v>
      </c>
      <c r="E1851" s="245">
        <v>43731</v>
      </c>
      <c r="F1851" s="245">
        <v>43733</v>
      </c>
      <c r="G1851" s="246" t="s">
        <v>3908</v>
      </c>
      <c r="H1851" s="247">
        <v>170000</v>
      </c>
      <c r="I1851" s="248">
        <v>170000</v>
      </c>
      <c r="J1851" s="248">
        <v>1</v>
      </c>
      <c r="K1851" s="249">
        <v>2019</v>
      </c>
      <c r="L1851" s="249">
        <v>2019</v>
      </c>
      <c r="M1851" s="250" t="s">
        <v>140</v>
      </c>
    </row>
    <row r="1852" spans="4:13" x14ac:dyDescent="0.35">
      <c r="D1852" s="244" t="s">
        <v>7216</v>
      </c>
      <c r="E1852" s="245">
        <v>43729</v>
      </c>
      <c r="F1852" s="245">
        <v>43731</v>
      </c>
      <c r="G1852" s="246" t="s">
        <v>3908</v>
      </c>
      <c r="H1852" s="247">
        <v>200000</v>
      </c>
      <c r="I1852" s="248">
        <v>200000</v>
      </c>
      <c r="J1852" s="248">
        <v>1</v>
      </c>
      <c r="K1852" s="249">
        <v>2019</v>
      </c>
      <c r="L1852" s="249">
        <v>2019</v>
      </c>
      <c r="M1852" s="250" t="s">
        <v>140</v>
      </c>
    </row>
    <row r="1853" spans="4:13" x14ac:dyDescent="0.35">
      <c r="D1853" s="244" t="s">
        <v>2589</v>
      </c>
      <c r="E1853" s="245">
        <v>44083</v>
      </c>
      <c r="F1853" s="245">
        <v>44085</v>
      </c>
      <c r="G1853" s="246" t="s">
        <v>3910</v>
      </c>
      <c r="H1853" s="247">
        <v>6270</v>
      </c>
      <c r="I1853" s="248">
        <v>6270</v>
      </c>
      <c r="J1853" s="248">
        <v>1</v>
      </c>
      <c r="K1853" s="249">
        <v>2020</v>
      </c>
      <c r="L1853" s="249">
        <v>2020</v>
      </c>
      <c r="M1853" s="250" t="s">
        <v>35</v>
      </c>
    </row>
    <row r="1854" spans="4:13" x14ac:dyDescent="0.35">
      <c r="D1854" s="244" t="s">
        <v>2283</v>
      </c>
      <c r="E1854" s="245">
        <v>44268</v>
      </c>
      <c r="F1854" s="245">
        <v>44271</v>
      </c>
      <c r="G1854" s="246" t="s">
        <v>3908</v>
      </c>
      <c r="H1854" s="247">
        <v>38700</v>
      </c>
      <c r="I1854" s="248">
        <v>38700</v>
      </c>
      <c r="J1854" s="248">
        <v>1</v>
      </c>
      <c r="K1854" s="249">
        <v>2021</v>
      </c>
      <c r="L1854" s="249">
        <v>2021</v>
      </c>
      <c r="M1854" s="250" t="s">
        <v>21</v>
      </c>
    </row>
    <row r="1855" spans="4:13" x14ac:dyDescent="0.35">
      <c r="D1855" s="244" t="s">
        <v>2594</v>
      </c>
      <c r="E1855" s="245">
        <v>44257</v>
      </c>
      <c r="F1855" s="245">
        <v>44264</v>
      </c>
      <c r="G1855" s="246" t="s">
        <v>3910</v>
      </c>
      <c r="H1855" s="247">
        <v>15700</v>
      </c>
      <c r="I1855" s="248">
        <v>15700</v>
      </c>
      <c r="J1855" s="248">
        <v>1</v>
      </c>
      <c r="K1855" s="249">
        <v>2021</v>
      </c>
      <c r="L1855" s="249">
        <v>2021</v>
      </c>
      <c r="M1855" s="250" t="s">
        <v>21</v>
      </c>
    </row>
    <row r="1856" spans="4:13" x14ac:dyDescent="0.35">
      <c r="D1856" s="244" t="s">
        <v>2285</v>
      </c>
      <c r="E1856" s="245">
        <v>44260</v>
      </c>
      <c r="F1856" s="245">
        <v>44270</v>
      </c>
      <c r="G1856" s="246" t="s">
        <v>3910</v>
      </c>
      <c r="H1856" s="247">
        <v>19140</v>
      </c>
      <c r="I1856" s="248">
        <v>19140</v>
      </c>
      <c r="J1856" s="248">
        <v>1</v>
      </c>
      <c r="K1856" s="249">
        <v>2021</v>
      </c>
      <c r="L1856" s="249">
        <v>2021</v>
      </c>
      <c r="M1856" s="250" t="s">
        <v>21</v>
      </c>
    </row>
    <row r="1857" spans="4:13" x14ac:dyDescent="0.35">
      <c r="D1857" s="244" t="s">
        <v>2595</v>
      </c>
      <c r="E1857" s="245">
        <v>44272</v>
      </c>
      <c r="F1857" s="245">
        <v>44272</v>
      </c>
      <c r="G1857" s="246" t="s">
        <v>3910</v>
      </c>
      <c r="H1857" s="247">
        <v>221560</v>
      </c>
      <c r="I1857" s="248">
        <v>221560</v>
      </c>
      <c r="J1857" s="248">
        <v>1</v>
      </c>
      <c r="K1857" s="249">
        <v>2021</v>
      </c>
      <c r="L1857" s="249">
        <v>2021</v>
      </c>
      <c r="M1857" s="250" t="s">
        <v>21</v>
      </c>
    </row>
    <row r="1858" spans="4:13" x14ac:dyDescent="0.35">
      <c r="D1858" s="244" t="s">
        <v>5389</v>
      </c>
      <c r="E1858" s="245">
        <v>44213</v>
      </c>
      <c r="F1858" s="245">
        <v>44235</v>
      </c>
      <c r="G1858" s="246" t="s">
        <v>4214</v>
      </c>
      <c r="H1858" s="247">
        <v>50000</v>
      </c>
      <c r="I1858" s="248">
        <v>50000</v>
      </c>
      <c r="J1858" s="248">
        <v>1</v>
      </c>
      <c r="K1858" s="249">
        <v>2021</v>
      </c>
      <c r="L1858" s="249">
        <v>2021</v>
      </c>
      <c r="M1858" s="250" t="s">
        <v>21</v>
      </c>
    </row>
    <row r="1859" spans="4:13" x14ac:dyDescent="0.35">
      <c r="D1859" s="244" t="s">
        <v>2288</v>
      </c>
      <c r="E1859" s="245">
        <v>44272</v>
      </c>
      <c r="F1859" s="245">
        <v>44273</v>
      </c>
      <c r="G1859" s="246" t="s">
        <v>3910</v>
      </c>
      <c r="H1859" s="247">
        <v>15700</v>
      </c>
      <c r="I1859" s="248">
        <v>15700</v>
      </c>
      <c r="J1859" s="248">
        <v>1</v>
      </c>
      <c r="K1859" s="249">
        <v>2021</v>
      </c>
      <c r="L1859" s="249">
        <v>2021</v>
      </c>
      <c r="M1859" s="250" t="s">
        <v>21</v>
      </c>
    </row>
    <row r="1860" spans="4:13" x14ac:dyDescent="0.35">
      <c r="D1860" s="244" t="s">
        <v>2596</v>
      </c>
      <c r="E1860" s="245">
        <v>44265</v>
      </c>
      <c r="F1860" s="245">
        <v>44267</v>
      </c>
      <c r="G1860" s="246" t="s">
        <v>3910</v>
      </c>
      <c r="H1860" s="247">
        <v>125860</v>
      </c>
      <c r="I1860" s="248">
        <v>125860</v>
      </c>
      <c r="J1860" s="248">
        <v>1</v>
      </c>
      <c r="K1860" s="249">
        <v>2021</v>
      </c>
      <c r="L1860" s="249">
        <v>2021</v>
      </c>
      <c r="M1860" s="250" t="s">
        <v>21</v>
      </c>
    </row>
    <row r="1861" spans="4:13" x14ac:dyDescent="0.35">
      <c r="D1861" s="244" t="s">
        <v>2597</v>
      </c>
      <c r="E1861" s="245">
        <v>44263</v>
      </c>
      <c r="F1861" s="245">
        <v>44273</v>
      </c>
      <c r="G1861" s="246" t="s">
        <v>3908</v>
      </c>
      <c r="H1861" s="247">
        <v>66000</v>
      </c>
      <c r="I1861" s="248">
        <v>66000</v>
      </c>
      <c r="J1861" s="248">
        <v>1</v>
      </c>
      <c r="K1861" s="249">
        <v>2021</v>
      </c>
      <c r="L1861" s="249">
        <v>2021</v>
      </c>
      <c r="M1861" s="250" t="s">
        <v>21</v>
      </c>
    </row>
    <row r="1862" spans="4:13" x14ac:dyDescent="0.35">
      <c r="D1862" s="244" t="s">
        <v>2598</v>
      </c>
      <c r="E1862" s="245">
        <v>44268</v>
      </c>
      <c r="F1862" s="245">
        <v>44273</v>
      </c>
      <c r="G1862" s="246" t="s">
        <v>3910</v>
      </c>
      <c r="H1862" s="247">
        <v>302874</v>
      </c>
      <c r="I1862" s="248">
        <v>302874</v>
      </c>
      <c r="J1862" s="248">
        <v>1</v>
      </c>
      <c r="K1862" s="249">
        <v>2021</v>
      </c>
      <c r="L1862" s="249">
        <v>2021</v>
      </c>
      <c r="M1862" s="250" t="s">
        <v>21</v>
      </c>
    </row>
    <row r="1863" spans="4:13" x14ac:dyDescent="0.35">
      <c r="D1863" s="244" t="s">
        <v>2289</v>
      </c>
      <c r="E1863" s="245">
        <v>44268</v>
      </c>
      <c r="F1863" s="245">
        <v>44272</v>
      </c>
      <c r="G1863" s="246" t="s">
        <v>3910</v>
      </c>
      <c r="H1863" s="247">
        <v>122400</v>
      </c>
      <c r="I1863" s="248">
        <v>122400</v>
      </c>
      <c r="J1863" s="248">
        <v>1</v>
      </c>
      <c r="K1863" s="249">
        <v>2021</v>
      </c>
      <c r="L1863" s="249">
        <v>2021</v>
      </c>
      <c r="M1863" s="250" t="s">
        <v>21</v>
      </c>
    </row>
    <row r="1864" spans="4:13" x14ac:dyDescent="0.35">
      <c r="D1864" s="244" t="s">
        <v>2599</v>
      </c>
      <c r="E1864" s="245">
        <v>44270</v>
      </c>
      <c r="F1864" s="245">
        <v>44272</v>
      </c>
      <c r="G1864" s="246" t="s">
        <v>3910</v>
      </c>
      <c r="H1864" s="247">
        <v>76450</v>
      </c>
      <c r="I1864" s="248">
        <v>76450</v>
      </c>
      <c r="J1864" s="248">
        <v>1</v>
      </c>
      <c r="K1864" s="249">
        <v>2021</v>
      </c>
      <c r="L1864" s="249">
        <v>2021</v>
      </c>
      <c r="M1864" s="250" t="s">
        <v>21</v>
      </c>
    </row>
    <row r="1865" spans="4:13" x14ac:dyDescent="0.35">
      <c r="D1865" s="244" t="s">
        <v>2602</v>
      </c>
      <c r="E1865" s="245">
        <v>44262</v>
      </c>
      <c r="F1865" s="245">
        <v>44264</v>
      </c>
      <c r="G1865" s="246" t="s">
        <v>3910</v>
      </c>
      <c r="H1865" s="247">
        <v>15700</v>
      </c>
      <c r="I1865" s="248">
        <v>15700</v>
      </c>
      <c r="J1865" s="248">
        <v>1</v>
      </c>
      <c r="K1865" s="249">
        <v>2021</v>
      </c>
      <c r="L1865" s="249">
        <v>2021</v>
      </c>
      <c r="M1865" s="250" t="s">
        <v>21</v>
      </c>
    </row>
    <row r="1866" spans="4:13" x14ac:dyDescent="0.35">
      <c r="D1866" s="244" t="s">
        <v>2603</v>
      </c>
      <c r="E1866" s="245">
        <v>44271</v>
      </c>
      <c r="F1866" s="245">
        <v>44272</v>
      </c>
      <c r="G1866" s="246" t="s">
        <v>3910</v>
      </c>
      <c r="H1866" s="247">
        <v>51187.5</v>
      </c>
      <c r="I1866" s="248">
        <v>51187.5</v>
      </c>
      <c r="J1866" s="248">
        <v>1</v>
      </c>
      <c r="K1866" s="249">
        <v>2021</v>
      </c>
      <c r="L1866" s="249">
        <v>2021</v>
      </c>
      <c r="M1866" s="250" t="s">
        <v>21</v>
      </c>
    </row>
    <row r="1867" spans="4:13" x14ac:dyDescent="0.35">
      <c r="D1867" s="244" t="s">
        <v>2290</v>
      </c>
      <c r="E1867" s="245">
        <v>44271</v>
      </c>
      <c r="F1867" s="245">
        <v>44273</v>
      </c>
      <c r="G1867" s="246" t="s">
        <v>3910</v>
      </c>
      <c r="H1867" s="247">
        <v>356000</v>
      </c>
      <c r="I1867" s="248">
        <v>356000</v>
      </c>
      <c r="J1867" s="248">
        <v>1</v>
      </c>
      <c r="K1867" s="249">
        <v>2021</v>
      </c>
      <c r="L1867" s="249">
        <v>2021</v>
      </c>
      <c r="M1867" s="250" t="s">
        <v>21</v>
      </c>
    </row>
    <row r="1868" spans="4:13" x14ac:dyDescent="0.35">
      <c r="D1868" s="244" t="s">
        <v>2605</v>
      </c>
      <c r="E1868" s="245">
        <v>44270</v>
      </c>
      <c r="F1868" s="245">
        <v>44274</v>
      </c>
      <c r="G1868" s="246" t="s">
        <v>3910</v>
      </c>
      <c r="H1868" s="247">
        <v>6380</v>
      </c>
      <c r="I1868" s="248">
        <v>6380</v>
      </c>
      <c r="J1868" s="248">
        <v>1</v>
      </c>
      <c r="K1868" s="249">
        <v>2021</v>
      </c>
      <c r="L1868" s="249">
        <v>2021</v>
      </c>
      <c r="M1868" s="250" t="s">
        <v>21</v>
      </c>
    </row>
    <row r="1869" spans="4:13" x14ac:dyDescent="0.35">
      <c r="D1869" s="244" t="s">
        <v>2293</v>
      </c>
      <c r="E1869" s="245">
        <v>44272</v>
      </c>
      <c r="F1869" s="245">
        <v>44273</v>
      </c>
      <c r="G1869" s="246" t="s">
        <v>3908</v>
      </c>
      <c r="H1869" s="247">
        <v>17400</v>
      </c>
      <c r="I1869" s="248">
        <v>17400</v>
      </c>
      <c r="J1869" s="248">
        <v>1</v>
      </c>
      <c r="K1869" s="249">
        <v>2021</v>
      </c>
      <c r="L1869" s="249">
        <v>2021</v>
      </c>
      <c r="M1869" s="250" t="s">
        <v>21</v>
      </c>
    </row>
    <row r="1870" spans="4:13" x14ac:dyDescent="0.35">
      <c r="D1870" s="244" t="s">
        <v>2606</v>
      </c>
      <c r="E1870" s="245">
        <v>44275</v>
      </c>
      <c r="F1870" s="245">
        <v>44277</v>
      </c>
      <c r="G1870" s="246" t="s">
        <v>3908</v>
      </c>
      <c r="H1870" s="247">
        <v>9360</v>
      </c>
      <c r="I1870" s="248">
        <v>9360</v>
      </c>
      <c r="J1870" s="248">
        <v>1</v>
      </c>
      <c r="K1870" s="249">
        <v>2021</v>
      </c>
      <c r="L1870" s="249">
        <v>2021</v>
      </c>
      <c r="M1870" s="250" t="s">
        <v>21</v>
      </c>
    </row>
    <row r="1871" spans="4:13" x14ac:dyDescent="0.35">
      <c r="D1871" s="244" t="s">
        <v>2294</v>
      </c>
      <c r="E1871" s="245">
        <v>44272</v>
      </c>
      <c r="F1871" s="245">
        <v>44277</v>
      </c>
      <c r="G1871" s="246" t="s">
        <v>3910</v>
      </c>
      <c r="H1871" s="247">
        <v>12760</v>
      </c>
      <c r="I1871" s="248">
        <v>12760</v>
      </c>
      <c r="J1871" s="248">
        <v>1</v>
      </c>
      <c r="K1871" s="249">
        <v>2021</v>
      </c>
      <c r="L1871" s="249">
        <v>2021</v>
      </c>
      <c r="M1871" s="250" t="s">
        <v>21</v>
      </c>
    </row>
    <row r="1872" spans="4:13" x14ac:dyDescent="0.35">
      <c r="D1872" s="244" t="s">
        <v>2608</v>
      </c>
      <c r="E1872" s="245">
        <v>44180</v>
      </c>
      <c r="F1872" s="245">
        <v>44257</v>
      </c>
      <c r="G1872" s="246" t="s">
        <v>3910</v>
      </c>
      <c r="H1872" s="247">
        <v>803000</v>
      </c>
      <c r="I1872" s="248">
        <v>803000</v>
      </c>
      <c r="J1872" s="248">
        <v>1</v>
      </c>
      <c r="K1872" s="249">
        <v>2020</v>
      </c>
      <c r="L1872" s="249">
        <v>2021</v>
      </c>
      <c r="M1872" s="250" t="s">
        <v>11</v>
      </c>
    </row>
    <row r="1873" spans="4:13" x14ac:dyDescent="0.35">
      <c r="D1873" s="244" t="s">
        <v>2609</v>
      </c>
      <c r="E1873" s="245">
        <v>44225</v>
      </c>
      <c r="F1873" s="245">
        <v>44274</v>
      </c>
      <c r="G1873" s="246" t="s">
        <v>3910</v>
      </c>
      <c r="H1873" s="247">
        <v>100000</v>
      </c>
      <c r="I1873" s="248">
        <v>100000</v>
      </c>
      <c r="J1873" s="248">
        <v>1</v>
      </c>
      <c r="K1873" s="249">
        <v>2021</v>
      </c>
      <c r="L1873" s="249">
        <v>2021</v>
      </c>
      <c r="M1873" s="250" t="s">
        <v>21</v>
      </c>
    </row>
    <row r="1874" spans="4:13" x14ac:dyDescent="0.35">
      <c r="D1874" s="244" t="s">
        <v>2610</v>
      </c>
      <c r="E1874" s="245">
        <v>44244</v>
      </c>
      <c r="F1874" s="245">
        <v>44244</v>
      </c>
      <c r="G1874" s="246" t="s">
        <v>3910</v>
      </c>
      <c r="H1874" s="247">
        <v>1270000</v>
      </c>
      <c r="I1874" s="248">
        <v>1270000</v>
      </c>
      <c r="J1874" s="248">
        <v>1</v>
      </c>
      <c r="K1874" s="249">
        <v>2021</v>
      </c>
      <c r="L1874" s="249">
        <v>2021</v>
      </c>
      <c r="M1874" s="250" t="s">
        <v>21</v>
      </c>
    </row>
    <row r="1875" spans="4:13" x14ac:dyDescent="0.35">
      <c r="D1875" s="244" t="s">
        <v>2297</v>
      </c>
      <c r="E1875" s="245">
        <v>44273</v>
      </c>
      <c r="F1875" s="245">
        <v>44277</v>
      </c>
      <c r="G1875" s="246" t="s">
        <v>3908</v>
      </c>
      <c r="H1875" s="247">
        <v>6380</v>
      </c>
      <c r="I1875" s="248">
        <v>6380</v>
      </c>
      <c r="J1875" s="248">
        <v>1</v>
      </c>
      <c r="K1875" s="249">
        <v>2021</v>
      </c>
      <c r="L1875" s="249">
        <v>2021</v>
      </c>
      <c r="M1875" s="250" t="s">
        <v>21</v>
      </c>
    </row>
    <row r="1876" spans="4:13" x14ac:dyDescent="0.35">
      <c r="D1876" s="244" t="s">
        <v>2611</v>
      </c>
      <c r="E1876" s="245">
        <v>44266</v>
      </c>
      <c r="F1876" s="245">
        <v>44270</v>
      </c>
      <c r="G1876" s="246" t="s">
        <v>3910</v>
      </c>
      <c r="H1876" s="247">
        <v>200846.23319999999</v>
      </c>
      <c r="I1876" s="248">
        <v>200846.23319999999</v>
      </c>
      <c r="J1876" s="248">
        <v>1</v>
      </c>
      <c r="K1876" s="249">
        <v>2021</v>
      </c>
      <c r="L1876" s="249">
        <v>2021</v>
      </c>
      <c r="M1876" s="250" t="s">
        <v>21</v>
      </c>
    </row>
    <row r="1877" spans="4:13" x14ac:dyDescent="0.35">
      <c r="D1877" s="244" t="s">
        <v>2299</v>
      </c>
      <c r="E1877" s="245">
        <v>44276</v>
      </c>
      <c r="F1877" s="245">
        <v>44277</v>
      </c>
      <c r="G1877" s="246" t="s">
        <v>3910</v>
      </c>
      <c r="H1877" s="247">
        <v>17400</v>
      </c>
      <c r="I1877" s="248">
        <v>17400</v>
      </c>
      <c r="J1877" s="248">
        <v>1</v>
      </c>
      <c r="K1877" s="249">
        <v>2021</v>
      </c>
      <c r="L1877" s="249">
        <v>2021</v>
      </c>
      <c r="M1877" s="250" t="s">
        <v>21</v>
      </c>
    </row>
    <row r="1878" spans="4:13" x14ac:dyDescent="0.35">
      <c r="D1878" s="244" t="s">
        <v>2304</v>
      </c>
      <c r="E1878" s="245">
        <v>44276</v>
      </c>
      <c r="F1878" s="245">
        <v>44278</v>
      </c>
      <c r="G1878" s="246" t="s">
        <v>3910</v>
      </c>
      <c r="H1878" s="247">
        <v>6380</v>
      </c>
      <c r="I1878" s="248">
        <v>6380</v>
      </c>
      <c r="J1878" s="248">
        <v>1</v>
      </c>
      <c r="K1878" s="249">
        <v>2021</v>
      </c>
      <c r="L1878" s="249">
        <v>2021</v>
      </c>
      <c r="M1878" s="250" t="s">
        <v>21</v>
      </c>
    </row>
    <row r="1879" spans="4:13" x14ac:dyDescent="0.35">
      <c r="D1879" s="244" t="s">
        <v>2305</v>
      </c>
      <c r="E1879" s="245">
        <v>44274</v>
      </c>
      <c r="F1879" s="245">
        <v>44279</v>
      </c>
      <c r="G1879" s="246" t="s">
        <v>3908</v>
      </c>
      <c r="H1879" s="247">
        <v>12500</v>
      </c>
      <c r="I1879" s="248">
        <v>12500</v>
      </c>
      <c r="J1879" s="248">
        <v>1</v>
      </c>
      <c r="K1879" s="249">
        <v>2021</v>
      </c>
      <c r="L1879" s="249">
        <v>2021</v>
      </c>
      <c r="M1879" s="250" t="s">
        <v>21</v>
      </c>
    </row>
    <row r="1880" spans="4:13" x14ac:dyDescent="0.35">
      <c r="D1880" s="244" t="s">
        <v>2613</v>
      </c>
      <c r="E1880" s="245">
        <v>44219</v>
      </c>
      <c r="F1880" s="245">
        <v>44278</v>
      </c>
      <c r="G1880" s="246" t="s">
        <v>3908</v>
      </c>
      <c r="H1880" s="247">
        <v>259649.12280000001</v>
      </c>
      <c r="I1880" s="248">
        <v>259649.12280000001</v>
      </c>
      <c r="J1880" s="248">
        <v>1</v>
      </c>
      <c r="K1880" s="249">
        <v>2021</v>
      </c>
      <c r="L1880" s="249">
        <v>2021</v>
      </c>
      <c r="M1880" s="250" t="s">
        <v>21</v>
      </c>
    </row>
    <row r="1881" spans="4:13" x14ac:dyDescent="0.35">
      <c r="D1881" s="244" t="s">
        <v>2614</v>
      </c>
      <c r="E1881" s="245">
        <v>44276</v>
      </c>
      <c r="F1881" s="245">
        <v>44279</v>
      </c>
      <c r="G1881" s="246" t="s">
        <v>3908</v>
      </c>
      <c r="H1881" s="247">
        <v>250000</v>
      </c>
      <c r="I1881" s="248">
        <v>250000</v>
      </c>
      <c r="J1881" s="248">
        <v>1</v>
      </c>
      <c r="K1881" s="249">
        <v>2021</v>
      </c>
      <c r="L1881" s="249">
        <v>2021</v>
      </c>
      <c r="M1881" s="250" t="s">
        <v>21</v>
      </c>
    </row>
    <row r="1882" spans="4:13" x14ac:dyDescent="0.35">
      <c r="D1882" s="244" t="s">
        <v>2306</v>
      </c>
      <c r="E1882" s="245">
        <v>44253</v>
      </c>
      <c r="F1882" s="245">
        <v>44279</v>
      </c>
      <c r="G1882" s="246" t="s">
        <v>3910</v>
      </c>
      <c r="H1882" s="247">
        <v>34200</v>
      </c>
      <c r="I1882" s="248">
        <v>34200</v>
      </c>
      <c r="J1882" s="248">
        <v>1</v>
      </c>
      <c r="K1882" s="249">
        <v>2021</v>
      </c>
      <c r="L1882" s="249">
        <v>2021</v>
      </c>
      <c r="M1882" s="250" t="s">
        <v>21</v>
      </c>
    </row>
    <row r="1883" spans="4:13" x14ac:dyDescent="0.35">
      <c r="D1883" s="244" t="s">
        <v>5398</v>
      </c>
      <c r="E1883" s="245">
        <v>44273</v>
      </c>
      <c r="F1883" s="245">
        <v>44280</v>
      </c>
      <c r="G1883" s="246" t="s">
        <v>3910</v>
      </c>
      <c r="H1883" s="247">
        <v>159211</v>
      </c>
      <c r="I1883" s="248">
        <v>159211</v>
      </c>
      <c r="J1883" s="248">
        <v>1</v>
      </c>
      <c r="K1883" s="249">
        <v>2021</v>
      </c>
      <c r="L1883" s="249">
        <v>2021</v>
      </c>
      <c r="M1883" s="250" t="s">
        <v>21</v>
      </c>
    </row>
    <row r="1884" spans="4:13" x14ac:dyDescent="0.35">
      <c r="D1884" s="244" t="s">
        <v>2307</v>
      </c>
      <c r="E1884" s="245">
        <v>44277</v>
      </c>
      <c r="F1884" s="245">
        <v>44280</v>
      </c>
      <c r="G1884" s="246" t="s">
        <v>3910</v>
      </c>
      <c r="H1884" s="247">
        <v>296000</v>
      </c>
      <c r="I1884" s="248">
        <v>296000</v>
      </c>
      <c r="J1884" s="248">
        <v>1</v>
      </c>
      <c r="K1884" s="249">
        <v>2021</v>
      </c>
      <c r="L1884" s="249">
        <v>2021</v>
      </c>
      <c r="M1884" s="250" t="s">
        <v>21</v>
      </c>
    </row>
    <row r="1885" spans="4:13" x14ac:dyDescent="0.35">
      <c r="D1885" s="244" t="s">
        <v>2308</v>
      </c>
      <c r="E1885" s="245">
        <v>44268</v>
      </c>
      <c r="F1885" s="245">
        <v>44273</v>
      </c>
      <c r="G1885" s="246" t="s">
        <v>3910</v>
      </c>
      <c r="H1885" s="247">
        <v>17400</v>
      </c>
      <c r="I1885" s="248">
        <v>17400</v>
      </c>
      <c r="J1885" s="248">
        <v>1</v>
      </c>
      <c r="K1885" s="249">
        <v>2021</v>
      </c>
      <c r="L1885" s="249">
        <v>2021</v>
      </c>
      <c r="M1885" s="250" t="s">
        <v>21</v>
      </c>
    </row>
    <row r="1886" spans="4:13" x14ac:dyDescent="0.35">
      <c r="D1886" s="244" t="s">
        <v>2615</v>
      </c>
      <c r="E1886" s="245">
        <v>44275</v>
      </c>
      <c r="F1886" s="245">
        <v>44280</v>
      </c>
      <c r="G1886" s="246" t="s">
        <v>3910</v>
      </c>
      <c r="H1886" s="247">
        <v>17400</v>
      </c>
      <c r="I1886" s="248">
        <v>17400</v>
      </c>
      <c r="J1886" s="248">
        <v>1</v>
      </c>
      <c r="K1886" s="249">
        <v>2021</v>
      </c>
      <c r="L1886" s="249">
        <v>2021</v>
      </c>
      <c r="M1886" s="250" t="s">
        <v>21</v>
      </c>
    </row>
    <row r="1887" spans="4:13" x14ac:dyDescent="0.35">
      <c r="D1887" s="244" t="s">
        <v>2616</v>
      </c>
      <c r="E1887" s="245">
        <v>44241</v>
      </c>
      <c r="F1887" s="245">
        <v>44243</v>
      </c>
      <c r="G1887" s="246" t="s">
        <v>3910</v>
      </c>
      <c r="H1887" s="247">
        <v>281504</v>
      </c>
      <c r="I1887" s="248">
        <v>281504</v>
      </c>
      <c r="J1887" s="248">
        <v>1</v>
      </c>
      <c r="K1887" s="249">
        <v>2021</v>
      </c>
      <c r="L1887" s="249">
        <v>2021</v>
      </c>
      <c r="M1887" s="250" t="s">
        <v>21</v>
      </c>
    </row>
    <row r="1888" spans="4:13" x14ac:dyDescent="0.35">
      <c r="D1888" s="244" t="s">
        <v>2309</v>
      </c>
      <c r="E1888" s="245">
        <v>44278</v>
      </c>
      <c r="F1888" s="245">
        <v>44280</v>
      </c>
      <c r="G1888" s="246" t="s">
        <v>3910</v>
      </c>
      <c r="H1888" s="247">
        <v>17400</v>
      </c>
      <c r="I1888" s="248">
        <v>17400</v>
      </c>
      <c r="J1888" s="248">
        <v>1</v>
      </c>
      <c r="K1888" s="249">
        <v>2021</v>
      </c>
      <c r="L1888" s="249">
        <v>2021</v>
      </c>
      <c r="M1888" s="250" t="s">
        <v>21</v>
      </c>
    </row>
    <row r="1889" spans="4:13" x14ac:dyDescent="0.35">
      <c r="D1889" s="244" t="s">
        <v>2617</v>
      </c>
      <c r="E1889" s="245">
        <v>44277</v>
      </c>
      <c r="F1889" s="245">
        <v>44280</v>
      </c>
      <c r="G1889" s="246" t="s">
        <v>3910</v>
      </c>
      <c r="H1889" s="247">
        <v>150000</v>
      </c>
      <c r="I1889" s="248">
        <v>150000</v>
      </c>
      <c r="J1889" s="248">
        <v>1</v>
      </c>
      <c r="K1889" s="249">
        <v>2021</v>
      </c>
      <c r="L1889" s="249">
        <v>2021</v>
      </c>
      <c r="M1889" s="250" t="s">
        <v>21</v>
      </c>
    </row>
    <row r="1890" spans="4:13" x14ac:dyDescent="0.35">
      <c r="D1890" s="244" t="s">
        <v>2618</v>
      </c>
      <c r="E1890" s="245">
        <v>44267</v>
      </c>
      <c r="F1890" s="245">
        <v>44271</v>
      </c>
      <c r="G1890" s="246" t="s">
        <v>3910</v>
      </c>
      <c r="H1890" s="247">
        <v>216076</v>
      </c>
      <c r="I1890" s="248">
        <v>216076</v>
      </c>
      <c r="J1890" s="248">
        <v>1</v>
      </c>
      <c r="K1890" s="249">
        <v>2021</v>
      </c>
      <c r="L1890" s="249">
        <v>2021</v>
      </c>
      <c r="M1890" s="250" t="s">
        <v>21</v>
      </c>
    </row>
    <row r="1891" spans="4:13" x14ac:dyDescent="0.35">
      <c r="D1891" s="244" t="s">
        <v>5400</v>
      </c>
      <c r="E1891" s="245">
        <v>44257</v>
      </c>
      <c r="F1891" s="245">
        <v>44265</v>
      </c>
      <c r="G1891" s="246" t="s">
        <v>3910</v>
      </c>
      <c r="H1891" s="247">
        <v>54000</v>
      </c>
      <c r="I1891" s="248">
        <v>54000</v>
      </c>
      <c r="J1891" s="248">
        <v>1</v>
      </c>
      <c r="K1891" s="249">
        <v>2021</v>
      </c>
      <c r="L1891" s="249">
        <v>2021</v>
      </c>
      <c r="M1891" s="250" t="s">
        <v>21</v>
      </c>
    </row>
    <row r="1892" spans="4:13" x14ac:dyDescent="0.35">
      <c r="D1892" s="244" t="s">
        <v>2311</v>
      </c>
      <c r="E1892" s="245">
        <v>44252</v>
      </c>
      <c r="F1892" s="245">
        <v>44259</v>
      </c>
      <c r="G1892" s="246" t="s">
        <v>3910</v>
      </c>
      <c r="H1892" s="247">
        <v>7000</v>
      </c>
      <c r="I1892" s="248">
        <v>7000</v>
      </c>
      <c r="J1892" s="248">
        <v>1</v>
      </c>
      <c r="K1892" s="249">
        <v>2021</v>
      </c>
      <c r="L1892" s="249">
        <v>2021</v>
      </c>
      <c r="M1892" s="250" t="s">
        <v>21</v>
      </c>
    </row>
    <row r="1893" spans="4:13" x14ac:dyDescent="0.35">
      <c r="D1893" s="244" t="s">
        <v>2312</v>
      </c>
      <c r="E1893" s="245">
        <v>44268</v>
      </c>
      <c r="F1893" s="245">
        <v>44278</v>
      </c>
      <c r="G1893" s="246" t="s">
        <v>3910</v>
      </c>
      <c r="H1893" s="247">
        <v>17400</v>
      </c>
      <c r="I1893" s="248">
        <v>17400</v>
      </c>
      <c r="J1893" s="248">
        <v>1</v>
      </c>
      <c r="K1893" s="249">
        <v>2021</v>
      </c>
      <c r="L1893" s="249">
        <v>2021</v>
      </c>
      <c r="M1893" s="250" t="s">
        <v>21</v>
      </c>
    </row>
    <row r="1894" spans="4:13" x14ac:dyDescent="0.35">
      <c r="D1894" s="244" t="s">
        <v>2313</v>
      </c>
      <c r="E1894" s="245">
        <v>44269</v>
      </c>
      <c r="F1894" s="245">
        <v>44273</v>
      </c>
      <c r="G1894" s="246" t="s">
        <v>3910</v>
      </c>
      <c r="H1894" s="247">
        <v>6860</v>
      </c>
      <c r="I1894" s="248">
        <v>6860</v>
      </c>
      <c r="J1894" s="248">
        <v>1</v>
      </c>
      <c r="K1894" s="249">
        <v>2021</v>
      </c>
      <c r="L1894" s="249">
        <v>2021</v>
      </c>
      <c r="M1894" s="250" t="s">
        <v>21</v>
      </c>
    </row>
    <row r="1895" spans="4:13" x14ac:dyDescent="0.35">
      <c r="D1895" s="244" t="s">
        <v>5403</v>
      </c>
      <c r="E1895" s="245">
        <v>44259</v>
      </c>
      <c r="F1895" s="245">
        <v>44281</v>
      </c>
      <c r="G1895" s="246" t="s">
        <v>3910</v>
      </c>
      <c r="H1895" s="247">
        <v>17400</v>
      </c>
      <c r="I1895" s="248">
        <v>17400</v>
      </c>
      <c r="J1895" s="248">
        <v>1</v>
      </c>
      <c r="K1895" s="249">
        <v>2021</v>
      </c>
      <c r="L1895" s="249">
        <v>2021</v>
      </c>
      <c r="M1895" s="250" t="s">
        <v>21</v>
      </c>
    </row>
    <row r="1896" spans="4:13" x14ac:dyDescent="0.35">
      <c r="D1896" s="244" t="s">
        <v>2316</v>
      </c>
      <c r="E1896" s="245">
        <v>44259</v>
      </c>
      <c r="F1896" s="245">
        <v>44259</v>
      </c>
      <c r="G1896" s="246" t="s">
        <v>3910</v>
      </c>
      <c r="H1896" s="247">
        <v>22016</v>
      </c>
      <c r="I1896" s="248">
        <v>22016</v>
      </c>
      <c r="J1896" s="248">
        <v>1</v>
      </c>
      <c r="K1896" s="249">
        <v>2021</v>
      </c>
      <c r="L1896" s="249">
        <v>2021</v>
      </c>
      <c r="M1896" s="250" t="s">
        <v>21</v>
      </c>
    </row>
    <row r="1897" spans="4:13" x14ac:dyDescent="0.35">
      <c r="D1897" s="244" t="s">
        <v>2621</v>
      </c>
      <c r="E1897" s="245">
        <v>44266</v>
      </c>
      <c r="F1897" s="245">
        <v>44267</v>
      </c>
      <c r="G1897" s="246" t="s">
        <v>3910</v>
      </c>
      <c r="H1897" s="247">
        <v>51187.5</v>
      </c>
      <c r="I1897" s="248">
        <v>51187.5</v>
      </c>
      <c r="J1897" s="248">
        <v>1</v>
      </c>
      <c r="K1897" s="249">
        <v>2021</v>
      </c>
      <c r="L1897" s="249">
        <v>2021</v>
      </c>
      <c r="M1897" s="250" t="s">
        <v>21</v>
      </c>
    </row>
    <row r="1898" spans="4:13" x14ac:dyDescent="0.35">
      <c r="D1898" s="244" t="s">
        <v>2320</v>
      </c>
      <c r="E1898" s="245">
        <v>44273</v>
      </c>
      <c r="F1898" s="245">
        <v>44281</v>
      </c>
      <c r="G1898" s="246" t="s">
        <v>3910</v>
      </c>
      <c r="H1898" s="247">
        <v>7000</v>
      </c>
      <c r="I1898" s="248">
        <v>7000</v>
      </c>
      <c r="J1898" s="248">
        <v>1</v>
      </c>
      <c r="K1898" s="249">
        <v>2021</v>
      </c>
      <c r="L1898" s="249">
        <v>2021</v>
      </c>
      <c r="M1898" s="250" t="s">
        <v>21</v>
      </c>
    </row>
    <row r="1899" spans="4:13" x14ac:dyDescent="0.35">
      <c r="D1899" s="244" t="s">
        <v>2321</v>
      </c>
      <c r="E1899" s="245">
        <v>44269</v>
      </c>
      <c r="F1899" s="245">
        <v>44281</v>
      </c>
      <c r="G1899" s="246" t="s">
        <v>3910</v>
      </c>
      <c r="H1899" s="247">
        <v>17400</v>
      </c>
      <c r="I1899" s="248">
        <v>17400</v>
      </c>
      <c r="J1899" s="248">
        <v>1</v>
      </c>
      <c r="K1899" s="249">
        <v>2021</v>
      </c>
      <c r="L1899" s="249">
        <v>2021</v>
      </c>
      <c r="M1899" s="250" t="s">
        <v>21</v>
      </c>
    </row>
    <row r="1900" spans="4:13" x14ac:dyDescent="0.35">
      <c r="D1900" s="244" t="s">
        <v>2323</v>
      </c>
      <c r="E1900" s="245">
        <v>44248</v>
      </c>
      <c r="F1900" s="245">
        <v>44251</v>
      </c>
      <c r="G1900" s="246" t="s">
        <v>3910</v>
      </c>
      <c r="H1900" s="247">
        <v>36380</v>
      </c>
      <c r="I1900" s="248">
        <v>36380</v>
      </c>
      <c r="J1900" s="248">
        <v>1</v>
      </c>
      <c r="K1900" s="249">
        <v>2021</v>
      </c>
      <c r="L1900" s="249">
        <v>2021</v>
      </c>
      <c r="M1900" s="250" t="s">
        <v>21</v>
      </c>
    </row>
    <row r="1901" spans="4:13" x14ac:dyDescent="0.35">
      <c r="D1901" s="244" t="s">
        <v>5405</v>
      </c>
      <c r="E1901" s="245">
        <v>44262</v>
      </c>
      <c r="F1901" s="245">
        <v>44284</v>
      </c>
      <c r="G1901" s="246" t="s">
        <v>3910</v>
      </c>
      <c r="H1901" s="247">
        <v>736318</v>
      </c>
      <c r="I1901" s="248">
        <v>736318</v>
      </c>
      <c r="J1901" s="248">
        <v>1</v>
      </c>
      <c r="K1901" s="249">
        <v>2021</v>
      </c>
      <c r="L1901" s="249">
        <v>2021</v>
      </c>
      <c r="M1901" s="250" t="s">
        <v>21</v>
      </c>
    </row>
    <row r="1902" spans="4:13" x14ac:dyDescent="0.35">
      <c r="D1902" s="244" t="s">
        <v>2325</v>
      </c>
      <c r="E1902" s="245">
        <v>44275</v>
      </c>
      <c r="F1902" s="245">
        <v>44279</v>
      </c>
      <c r="G1902" s="246" t="s">
        <v>3908</v>
      </c>
      <c r="H1902" s="247">
        <v>517370</v>
      </c>
      <c r="I1902" s="248">
        <v>517370</v>
      </c>
      <c r="J1902" s="248">
        <v>1</v>
      </c>
      <c r="K1902" s="249">
        <v>2021</v>
      </c>
      <c r="L1902" s="249">
        <v>2021</v>
      </c>
      <c r="M1902" s="250" t="s">
        <v>21</v>
      </c>
    </row>
    <row r="1903" spans="4:13" x14ac:dyDescent="0.35">
      <c r="D1903" s="244" t="s">
        <v>2327</v>
      </c>
      <c r="E1903" s="245">
        <v>44274</v>
      </c>
      <c r="F1903" s="245">
        <v>44280</v>
      </c>
      <c r="G1903" s="246" t="s">
        <v>3910</v>
      </c>
      <c r="H1903" s="247">
        <v>17400</v>
      </c>
      <c r="I1903" s="248">
        <v>17400</v>
      </c>
      <c r="J1903" s="248">
        <v>1</v>
      </c>
      <c r="K1903" s="249">
        <v>2021</v>
      </c>
      <c r="L1903" s="249">
        <v>2021</v>
      </c>
      <c r="M1903" s="250" t="s">
        <v>21</v>
      </c>
    </row>
    <row r="1904" spans="4:13" x14ac:dyDescent="0.35">
      <c r="D1904" s="244" t="s">
        <v>5408</v>
      </c>
      <c r="E1904" s="245">
        <v>44268</v>
      </c>
      <c r="F1904" s="245">
        <v>44272</v>
      </c>
      <c r="G1904" s="246" t="s">
        <v>3910</v>
      </c>
      <c r="H1904" s="247">
        <v>15000</v>
      </c>
      <c r="I1904" s="248">
        <v>15000</v>
      </c>
      <c r="J1904" s="248">
        <v>1</v>
      </c>
      <c r="K1904" s="249">
        <v>2021</v>
      </c>
      <c r="L1904" s="249">
        <v>2021</v>
      </c>
      <c r="M1904" s="250" t="s">
        <v>21</v>
      </c>
    </row>
    <row r="1905" spans="4:13" x14ac:dyDescent="0.35">
      <c r="D1905" s="244" t="s">
        <v>2328</v>
      </c>
      <c r="E1905" s="245">
        <v>44259</v>
      </c>
      <c r="F1905" s="245">
        <v>44285</v>
      </c>
      <c r="G1905" s="246" t="s">
        <v>3910</v>
      </c>
      <c r="H1905" s="247">
        <v>68040</v>
      </c>
      <c r="I1905" s="248">
        <v>68040</v>
      </c>
      <c r="J1905" s="248">
        <v>1</v>
      </c>
      <c r="K1905" s="249">
        <v>2021</v>
      </c>
      <c r="L1905" s="249">
        <v>2021</v>
      </c>
      <c r="M1905" s="250" t="s">
        <v>21</v>
      </c>
    </row>
    <row r="1906" spans="4:13" x14ac:dyDescent="0.35">
      <c r="D1906" s="244" t="s">
        <v>2330</v>
      </c>
      <c r="E1906" s="245">
        <v>44283</v>
      </c>
      <c r="F1906" s="245">
        <v>44286</v>
      </c>
      <c r="G1906" s="246" t="s">
        <v>3908</v>
      </c>
      <c r="H1906" s="247">
        <v>6380</v>
      </c>
      <c r="I1906" s="248">
        <v>6380</v>
      </c>
      <c r="J1906" s="248">
        <v>1</v>
      </c>
      <c r="K1906" s="249">
        <v>2021</v>
      </c>
      <c r="L1906" s="249">
        <v>2021</v>
      </c>
      <c r="M1906" s="250" t="s">
        <v>21</v>
      </c>
    </row>
    <row r="1907" spans="4:13" x14ac:dyDescent="0.35">
      <c r="D1907" s="244" t="s">
        <v>5411</v>
      </c>
      <c r="E1907" s="245">
        <v>44280</v>
      </c>
      <c r="F1907" s="245">
        <v>44286</v>
      </c>
      <c r="G1907" s="246" t="s">
        <v>3910</v>
      </c>
      <c r="H1907" s="247">
        <v>7200</v>
      </c>
      <c r="I1907" s="248">
        <v>7200</v>
      </c>
      <c r="J1907" s="248">
        <v>1</v>
      </c>
      <c r="K1907" s="249">
        <v>2021</v>
      </c>
      <c r="L1907" s="249">
        <v>2021</v>
      </c>
      <c r="M1907" s="250" t="s">
        <v>21</v>
      </c>
    </row>
    <row r="1908" spans="4:13" x14ac:dyDescent="0.35">
      <c r="D1908" s="244" t="s">
        <v>5412</v>
      </c>
      <c r="E1908" s="245">
        <v>44285</v>
      </c>
      <c r="F1908" s="245">
        <v>44286</v>
      </c>
      <c r="G1908" s="246" t="s">
        <v>3908</v>
      </c>
      <c r="H1908" s="247">
        <v>301400</v>
      </c>
      <c r="I1908" s="248">
        <v>301400</v>
      </c>
      <c r="J1908" s="248">
        <v>1</v>
      </c>
      <c r="K1908" s="249">
        <v>2021</v>
      </c>
      <c r="L1908" s="249">
        <v>2021</v>
      </c>
      <c r="M1908" s="250" t="s">
        <v>21</v>
      </c>
    </row>
    <row r="1909" spans="4:13" x14ac:dyDescent="0.35">
      <c r="D1909" s="244" t="s">
        <v>2624</v>
      </c>
      <c r="E1909" s="245">
        <v>44284</v>
      </c>
      <c r="F1909" s="245">
        <v>44286</v>
      </c>
      <c r="G1909" s="246" t="s">
        <v>3910</v>
      </c>
      <c r="H1909" s="247">
        <v>1297824</v>
      </c>
      <c r="I1909" s="248">
        <v>1297824</v>
      </c>
      <c r="J1909" s="248">
        <v>1</v>
      </c>
      <c r="K1909" s="249">
        <v>2021</v>
      </c>
      <c r="L1909" s="249">
        <v>2021</v>
      </c>
      <c r="M1909" s="250" t="s">
        <v>21</v>
      </c>
    </row>
    <row r="1910" spans="4:13" x14ac:dyDescent="0.35">
      <c r="D1910" s="244" t="s">
        <v>2331</v>
      </c>
      <c r="E1910" s="245">
        <v>44279</v>
      </c>
      <c r="F1910" s="245">
        <v>44286</v>
      </c>
      <c r="G1910" s="246" t="s">
        <v>3908</v>
      </c>
      <c r="H1910" s="247">
        <v>25056</v>
      </c>
      <c r="I1910" s="248">
        <v>25056</v>
      </c>
      <c r="J1910" s="248">
        <v>1</v>
      </c>
      <c r="K1910" s="249">
        <v>2021</v>
      </c>
      <c r="L1910" s="249">
        <v>2021</v>
      </c>
      <c r="M1910" s="250" t="s">
        <v>21</v>
      </c>
    </row>
    <row r="1911" spans="4:13" x14ac:dyDescent="0.35">
      <c r="D1911" s="244" t="s">
        <v>2625</v>
      </c>
      <c r="E1911" s="245">
        <v>44281</v>
      </c>
      <c r="F1911" s="245">
        <v>44287</v>
      </c>
      <c r="G1911" s="246" t="s">
        <v>3908</v>
      </c>
      <c r="H1911" s="247">
        <v>357700</v>
      </c>
      <c r="I1911" s="248">
        <v>357700</v>
      </c>
      <c r="J1911" s="248">
        <v>1</v>
      </c>
      <c r="K1911" s="249">
        <v>2021</v>
      </c>
      <c r="L1911" s="249">
        <v>2021</v>
      </c>
      <c r="M1911" s="250" t="s">
        <v>21</v>
      </c>
    </row>
    <row r="1912" spans="4:13" x14ac:dyDescent="0.35">
      <c r="D1912" s="244" t="s">
        <v>2336</v>
      </c>
      <c r="E1912" s="245">
        <v>44269</v>
      </c>
      <c r="F1912" s="245">
        <v>44279</v>
      </c>
      <c r="G1912" s="246" t="s">
        <v>3908</v>
      </c>
      <c r="H1912" s="247">
        <v>404500</v>
      </c>
      <c r="I1912" s="248">
        <v>404500</v>
      </c>
      <c r="J1912" s="248">
        <v>1</v>
      </c>
      <c r="K1912" s="249">
        <v>2021</v>
      </c>
      <c r="L1912" s="249">
        <v>2021</v>
      </c>
      <c r="M1912" s="250" t="s">
        <v>21</v>
      </c>
    </row>
    <row r="1913" spans="4:13" x14ac:dyDescent="0.35">
      <c r="D1913" s="244" t="s">
        <v>2337</v>
      </c>
      <c r="E1913" s="245">
        <v>44284</v>
      </c>
      <c r="F1913" s="245">
        <v>44292</v>
      </c>
      <c r="G1913" s="246" t="s">
        <v>3910</v>
      </c>
      <c r="H1913" s="247">
        <v>6380</v>
      </c>
      <c r="I1913" s="248">
        <v>6380</v>
      </c>
      <c r="J1913" s="248">
        <v>1</v>
      </c>
      <c r="K1913" s="249">
        <v>2021</v>
      </c>
      <c r="L1913" s="249">
        <v>2021</v>
      </c>
      <c r="M1913" s="250" t="s">
        <v>21</v>
      </c>
    </row>
    <row r="1914" spans="4:13" x14ac:dyDescent="0.35">
      <c r="D1914" s="244" t="s">
        <v>2338</v>
      </c>
      <c r="E1914" s="245">
        <v>44277</v>
      </c>
      <c r="F1914" s="245">
        <v>44287</v>
      </c>
      <c r="G1914" s="246" t="s">
        <v>3908</v>
      </c>
      <c r="H1914" s="247">
        <v>6380</v>
      </c>
      <c r="I1914" s="248">
        <v>6380</v>
      </c>
      <c r="J1914" s="248">
        <v>1</v>
      </c>
      <c r="K1914" s="249">
        <v>2021</v>
      </c>
      <c r="L1914" s="249">
        <v>2021</v>
      </c>
      <c r="M1914" s="250" t="s">
        <v>21</v>
      </c>
    </row>
    <row r="1915" spans="4:13" x14ac:dyDescent="0.35">
      <c r="D1915" s="244" t="s">
        <v>2626</v>
      </c>
      <c r="E1915" s="245">
        <v>44284</v>
      </c>
      <c r="F1915" s="245">
        <v>44287</v>
      </c>
      <c r="G1915" s="246" t="s">
        <v>3910</v>
      </c>
      <c r="H1915" s="247">
        <v>99528</v>
      </c>
      <c r="I1915" s="248">
        <v>99528</v>
      </c>
      <c r="J1915" s="248">
        <v>1</v>
      </c>
      <c r="K1915" s="249">
        <v>2021</v>
      </c>
      <c r="L1915" s="249">
        <v>2021</v>
      </c>
      <c r="M1915" s="250" t="s">
        <v>21</v>
      </c>
    </row>
    <row r="1916" spans="4:13" x14ac:dyDescent="0.35">
      <c r="D1916" s="244" t="s">
        <v>2628</v>
      </c>
      <c r="E1916" s="245">
        <v>44286</v>
      </c>
      <c r="F1916" s="245">
        <v>44292</v>
      </c>
      <c r="G1916" s="246" t="s">
        <v>3910</v>
      </c>
      <c r="H1916" s="247">
        <v>191908</v>
      </c>
      <c r="I1916" s="248">
        <v>191908</v>
      </c>
      <c r="J1916" s="248">
        <v>1</v>
      </c>
      <c r="K1916" s="249">
        <v>2021</v>
      </c>
      <c r="L1916" s="249">
        <v>2021</v>
      </c>
      <c r="M1916" s="250" t="s">
        <v>21</v>
      </c>
    </row>
    <row r="1917" spans="4:13" x14ac:dyDescent="0.35">
      <c r="D1917" s="244" t="s">
        <v>2341</v>
      </c>
      <c r="E1917" s="245">
        <v>44282</v>
      </c>
      <c r="F1917" s="245">
        <v>44285</v>
      </c>
      <c r="G1917" s="246" t="s">
        <v>3910</v>
      </c>
      <c r="H1917" s="247">
        <v>8700</v>
      </c>
      <c r="I1917" s="248">
        <v>8700</v>
      </c>
      <c r="J1917" s="248">
        <v>1</v>
      </c>
      <c r="K1917" s="249">
        <v>2021</v>
      </c>
      <c r="L1917" s="249">
        <v>2021</v>
      </c>
      <c r="M1917" s="250" t="s">
        <v>21</v>
      </c>
    </row>
    <row r="1918" spans="4:13" x14ac:dyDescent="0.35">
      <c r="D1918" s="244" t="s">
        <v>2342</v>
      </c>
      <c r="E1918" s="245">
        <v>44281</v>
      </c>
      <c r="F1918" s="245">
        <v>44285</v>
      </c>
      <c r="G1918" s="246" t="s">
        <v>3910</v>
      </c>
      <c r="H1918" s="247">
        <v>8700</v>
      </c>
      <c r="I1918" s="248">
        <v>8700</v>
      </c>
      <c r="J1918" s="248">
        <v>1</v>
      </c>
      <c r="K1918" s="249">
        <v>2021</v>
      </c>
      <c r="L1918" s="249">
        <v>2021</v>
      </c>
      <c r="M1918" s="250" t="s">
        <v>21</v>
      </c>
    </row>
    <row r="1919" spans="4:13" x14ac:dyDescent="0.35">
      <c r="D1919" s="244" t="s">
        <v>2343</v>
      </c>
      <c r="E1919" s="245">
        <v>44275</v>
      </c>
      <c r="F1919" s="245">
        <v>44293</v>
      </c>
      <c r="G1919" s="246" t="s">
        <v>3908</v>
      </c>
      <c r="H1919" s="247">
        <v>145700</v>
      </c>
      <c r="I1919" s="248">
        <v>145700</v>
      </c>
      <c r="J1919" s="248">
        <v>1</v>
      </c>
      <c r="K1919" s="249">
        <v>2021</v>
      </c>
      <c r="L1919" s="249">
        <v>2021</v>
      </c>
      <c r="M1919" s="250" t="s">
        <v>21</v>
      </c>
    </row>
    <row r="1920" spans="4:13" x14ac:dyDescent="0.35">
      <c r="D1920" s="244" t="s">
        <v>2630</v>
      </c>
      <c r="E1920" s="245">
        <v>44285</v>
      </c>
      <c r="F1920" s="245">
        <v>44293</v>
      </c>
      <c r="G1920" s="246" t="s">
        <v>3910</v>
      </c>
      <c r="H1920" s="247">
        <v>11500</v>
      </c>
      <c r="I1920" s="248">
        <v>11500</v>
      </c>
      <c r="J1920" s="248">
        <v>1</v>
      </c>
      <c r="K1920" s="249">
        <v>2021</v>
      </c>
      <c r="L1920" s="249">
        <v>2021</v>
      </c>
      <c r="M1920" s="250" t="s">
        <v>21</v>
      </c>
    </row>
    <row r="1921" spans="4:13" x14ac:dyDescent="0.35">
      <c r="D1921" s="244" t="s">
        <v>2345</v>
      </c>
      <c r="E1921" s="245">
        <v>44287</v>
      </c>
      <c r="F1921" s="245">
        <v>44292</v>
      </c>
      <c r="G1921" s="246" t="s">
        <v>3910</v>
      </c>
      <c r="H1921" s="247">
        <v>6380</v>
      </c>
      <c r="I1921" s="248">
        <v>6380</v>
      </c>
      <c r="J1921" s="248">
        <v>1</v>
      </c>
      <c r="K1921" s="249">
        <v>2021</v>
      </c>
      <c r="L1921" s="249">
        <v>2021</v>
      </c>
      <c r="M1921" s="250" t="s">
        <v>2250</v>
      </c>
    </row>
    <row r="1922" spans="4:13" x14ac:dyDescent="0.35">
      <c r="D1922" s="244" t="s">
        <v>2631</v>
      </c>
      <c r="E1922" s="245">
        <v>44289</v>
      </c>
      <c r="F1922" s="245">
        <v>44293</v>
      </c>
      <c r="G1922" s="246" t="s">
        <v>3908</v>
      </c>
      <c r="H1922" s="247">
        <v>300000</v>
      </c>
      <c r="I1922" s="248">
        <v>300000</v>
      </c>
      <c r="J1922" s="248">
        <v>1</v>
      </c>
      <c r="K1922" s="249">
        <v>2021</v>
      </c>
      <c r="L1922" s="249">
        <v>2021</v>
      </c>
      <c r="M1922" s="250" t="s">
        <v>2250</v>
      </c>
    </row>
    <row r="1923" spans="4:13" x14ac:dyDescent="0.35">
      <c r="D1923" s="244" t="s">
        <v>5423</v>
      </c>
      <c r="E1923" s="245">
        <v>44284</v>
      </c>
      <c r="F1923" s="245">
        <v>44293</v>
      </c>
      <c r="G1923" s="246" t="s">
        <v>3910</v>
      </c>
      <c r="H1923" s="247">
        <v>6380</v>
      </c>
      <c r="I1923" s="248">
        <v>6380</v>
      </c>
      <c r="J1923" s="248">
        <v>1</v>
      </c>
      <c r="K1923" s="249">
        <v>2021</v>
      </c>
      <c r="L1923" s="249">
        <v>2021</v>
      </c>
      <c r="M1923" s="250" t="s">
        <v>21</v>
      </c>
    </row>
    <row r="1924" spans="4:13" x14ac:dyDescent="0.35">
      <c r="D1924" s="244" t="s">
        <v>2346</v>
      </c>
      <c r="E1924" s="245">
        <v>44291</v>
      </c>
      <c r="F1924" s="245">
        <v>44293</v>
      </c>
      <c r="G1924" s="246" t="s">
        <v>3910</v>
      </c>
      <c r="H1924" s="247">
        <v>6380</v>
      </c>
      <c r="I1924" s="248">
        <v>6380</v>
      </c>
      <c r="J1924" s="248">
        <v>1</v>
      </c>
      <c r="K1924" s="249">
        <v>2021</v>
      </c>
      <c r="L1924" s="249">
        <v>2021</v>
      </c>
      <c r="M1924" s="250" t="s">
        <v>2250</v>
      </c>
    </row>
    <row r="1925" spans="4:13" x14ac:dyDescent="0.35">
      <c r="D1925" s="244" t="s">
        <v>2347</v>
      </c>
      <c r="E1925" s="245">
        <v>44283</v>
      </c>
      <c r="F1925" s="245">
        <v>44294</v>
      </c>
      <c r="G1925" s="246" t="s">
        <v>3910</v>
      </c>
      <c r="H1925" s="247">
        <v>5000</v>
      </c>
      <c r="I1925" s="248">
        <v>5000</v>
      </c>
      <c r="J1925" s="248">
        <v>1</v>
      </c>
      <c r="K1925" s="249">
        <v>2021</v>
      </c>
      <c r="L1925" s="249">
        <v>2021</v>
      </c>
      <c r="M1925" s="250" t="s">
        <v>21</v>
      </c>
    </row>
    <row r="1926" spans="4:13" x14ac:dyDescent="0.35">
      <c r="D1926" s="244" t="s">
        <v>2633</v>
      </c>
      <c r="E1926" s="245">
        <v>44283</v>
      </c>
      <c r="F1926" s="245">
        <v>44294</v>
      </c>
      <c r="G1926" s="246" t="s">
        <v>3908</v>
      </c>
      <c r="H1926" s="247">
        <v>84100</v>
      </c>
      <c r="I1926" s="248">
        <v>84100</v>
      </c>
      <c r="J1926" s="248">
        <v>1</v>
      </c>
      <c r="K1926" s="249">
        <v>2021</v>
      </c>
      <c r="L1926" s="249">
        <v>2021</v>
      </c>
      <c r="M1926" s="250" t="s">
        <v>21</v>
      </c>
    </row>
    <row r="1927" spans="4:13" x14ac:dyDescent="0.35">
      <c r="D1927" s="244" t="s">
        <v>2634</v>
      </c>
      <c r="E1927" s="245">
        <v>44290</v>
      </c>
      <c r="F1927" s="245">
        <v>44294</v>
      </c>
      <c r="G1927" s="246" t="s">
        <v>3910</v>
      </c>
      <c r="H1927" s="247">
        <v>6380</v>
      </c>
      <c r="I1927" s="248">
        <v>6380</v>
      </c>
      <c r="J1927" s="248">
        <v>1</v>
      </c>
      <c r="K1927" s="249">
        <v>2021</v>
      </c>
      <c r="L1927" s="249">
        <v>2021</v>
      </c>
      <c r="M1927" s="250" t="s">
        <v>2250</v>
      </c>
    </row>
    <row r="1928" spans="4:13" x14ac:dyDescent="0.35">
      <c r="D1928" s="244" t="s">
        <v>2635</v>
      </c>
      <c r="E1928" s="245">
        <v>44290</v>
      </c>
      <c r="F1928" s="245">
        <v>44294</v>
      </c>
      <c r="G1928" s="246" t="s">
        <v>3910</v>
      </c>
      <c r="H1928" s="247">
        <v>164620</v>
      </c>
      <c r="I1928" s="248">
        <v>164620</v>
      </c>
      <c r="J1928" s="248">
        <v>1</v>
      </c>
      <c r="K1928" s="249">
        <v>2021</v>
      </c>
      <c r="L1928" s="249">
        <v>2021</v>
      </c>
      <c r="M1928" s="250" t="s">
        <v>2250</v>
      </c>
    </row>
    <row r="1929" spans="4:13" x14ac:dyDescent="0.35">
      <c r="D1929" s="244" t="s">
        <v>2348</v>
      </c>
      <c r="E1929" s="245">
        <v>44292</v>
      </c>
      <c r="F1929" s="245">
        <v>44295</v>
      </c>
      <c r="G1929" s="246" t="s">
        <v>3910</v>
      </c>
      <c r="H1929" s="247">
        <v>8700</v>
      </c>
      <c r="I1929" s="248">
        <v>8700</v>
      </c>
      <c r="J1929" s="248">
        <v>1</v>
      </c>
      <c r="K1929" s="249">
        <v>2021</v>
      </c>
      <c r="L1929" s="249">
        <v>2021</v>
      </c>
      <c r="M1929" s="250" t="s">
        <v>2250</v>
      </c>
    </row>
    <row r="1930" spans="4:13" x14ac:dyDescent="0.35">
      <c r="D1930" s="244" t="s">
        <v>2636</v>
      </c>
      <c r="E1930" s="245">
        <v>44079</v>
      </c>
      <c r="F1930" s="245">
        <v>44294</v>
      </c>
      <c r="G1930" s="246" t="s">
        <v>4214</v>
      </c>
      <c r="H1930" s="247">
        <v>190000</v>
      </c>
      <c r="I1930" s="248">
        <v>190000</v>
      </c>
      <c r="J1930" s="248">
        <v>1</v>
      </c>
      <c r="K1930" s="249">
        <v>2020</v>
      </c>
      <c r="L1930" s="249">
        <v>2021</v>
      </c>
      <c r="M1930" s="250" t="s">
        <v>35</v>
      </c>
    </row>
    <row r="1931" spans="4:13" x14ac:dyDescent="0.35">
      <c r="D1931" s="244" t="s">
        <v>2637</v>
      </c>
      <c r="E1931" s="245">
        <v>44263</v>
      </c>
      <c r="F1931" s="245">
        <v>44295</v>
      </c>
      <c r="G1931" s="246" t="s">
        <v>3910</v>
      </c>
      <c r="H1931" s="247">
        <v>580000</v>
      </c>
      <c r="I1931" s="248">
        <v>580000</v>
      </c>
      <c r="J1931" s="248">
        <v>1</v>
      </c>
      <c r="K1931" s="249">
        <v>2021</v>
      </c>
      <c r="L1931" s="249">
        <v>2021</v>
      </c>
      <c r="M1931" s="250" t="s">
        <v>21</v>
      </c>
    </row>
    <row r="1932" spans="4:13" x14ac:dyDescent="0.35">
      <c r="D1932" s="244" t="s">
        <v>2638</v>
      </c>
      <c r="E1932" s="245">
        <v>44276</v>
      </c>
      <c r="F1932" s="245">
        <v>44279</v>
      </c>
      <c r="G1932" s="246" t="s">
        <v>3908</v>
      </c>
      <c r="H1932" s="247">
        <v>6300</v>
      </c>
      <c r="I1932" s="248">
        <v>6300</v>
      </c>
      <c r="J1932" s="248">
        <v>1</v>
      </c>
      <c r="K1932" s="249">
        <v>2021</v>
      </c>
      <c r="L1932" s="249">
        <v>2021</v>
      </c>
      <c r="M1932" s="250" t="s">
        <v>21</v>
      </c>
    </row>
    <row r="1933" spans="4:13" x14ac:dyDescent="0.35">
      <c r="D1933" s="244" t="s">
        <v>2639</v>
      </c>
      <c r="E1933" s="245">
        <v>44289</v>
      </c>
      <c r="F1933" s="245">
        <v>44295</v>
      </c>
      <c r="G1933" s="246" t="s">
        <v>3910</v>
      </c>
      <c r="H1933" s="247">
        <v>35760</v>
      </c>
      <c r="I1933" s="248">
        <v>35760</v>
      </c>
      <c r="J1933" s="248">
        <v>1</v>
      </c>
      <c r="K1933" s="249">
        <v>2021</v>
      </c>
      <c r="L1933" s="249">
        <v>2021</v>
      </c>
      <c r="M1933" s="250" t="s">
        <v>2250</v>
      </c>
    </row>
    <row r="1934" spans="4:13" x14ac:dyDescent="0.35">
      <c r="D1934" s="244" t="s">
        <v>2350</v>
      </c>
      <c r="E1934" s="245">
        <v>44276</v>
      </c>
      <c r="F1934" s="245">
        <v>44294</v>
      </c>
      <c r="G1934" s="246" t="s">
        <v>3910</v>
      </c>
      <c r="H1934" s="247">
        <v>14616</v>
      </c>
      <c r="I1934" s="248">
        <v>14616</v>
      </c>
      <c r="J1934" s="248">
        <v>1</v>
      </c>
      <c r="K1934" s="249">
        <v>2021</v>
      </c>
      <c r="L1934" s="249">
        <v>2021</v>
      </c>
      <c r="M1934" s="250" t="s">
        <v>21</v>
      </c>
    </row>
    <row r="1935" spans="4:13" x14ac:dyDescent="0.35">
      <c r="D1935" s="244" t="s">
        <v>2351</v>
      </c>
      <c r="E1935" s="245">
        <v>44278</v>
      </c>
      <c r="F1935" s="245">
        <v>44295</v>
      </c>
      <c r="G1935" s="246" t="s">
        <v>3910</v>
      </c>
      <c r="H1935" s="247">
        <v>8700</v>
      </c>
      <c r="I1935" s="248">
        <v>8700</v>
      </c>
      <c r="J1935" s="248">
        <v>1</v>
      </c>
      <c r="K1935" s="249">
        <v>2021</v>
      </c>
      <c r="L1935" s="249">
        <v>2021</v>
      </c>
      <c r="M1935" s="250" t="s">
        <v>21</v>
      </c>
    </row>
    <row r="1936" spans="4:13" x14ac:dyDescent="0.35">
      <c r="D1936" s="244" t="s">
        <v>2640</v>
      </c>
      <c r="E1936" s="245">
        <v>44284</v>
      </c>
      <c r="F1936" s="245">
        <v>44292</v>
      </c>
      <c r="G1936" s="246" t="s">
        <v>3910</v>
      </c>
      <c r="H1936" s="247">
        <v>161920</v>
      </c>
      <c r="I1936" s="248">
        <v>161920</v>
      </c>
      <c r="J1936" s="248">
        <v>1</v>
      </c>
      <c r="K1936" s="249">
        <v>2021</v>
      </c>
      <c r="L1936" s="249">
        <v>2021</v>
      </c>
      <c r="M1936" s="250" t="s">
        <v>21</v>
      </c>
    </row>
    <row r="1937" spans="4:13" x14ac:dyDescent="0.35">
      <c r="D1937" s="244" t="s">
        <v>2352</v>
      </c>
      <c r="E1937" s="245">
        <v>44285</v>
      </c>
      <c r="F1937" s="245">
        <v>44295</v>
      </c>
      <c r="G1937" s="246" t="s">
        <v>3908</v>
      </c>
      <c r="H1937" s="247">
        <v>15800</v>
      </c>
      <c r="I1937" s="248">
        <v>15800</v>
      </c>
      <c r="J1937" s="248">
        <v>1</v>
      </c>
      <c r="K1937" s="249">
        <v>2021</v>
      </c>
      <c r="L1937" s="249">
        <v>2021</v>
      </c>
      <c r="M1937" s="250" t="s">
        <v>21</v>
      </c>
    </row>
    <row r="1938" spans="4:13" x14ac:dyDescent="0.35">
      <c r="D1938" s="244" t="s">
        <v>2641</v>
      </c>
      <c r="E1938" s="245">
        <v>44279</v>
      </c>
      <c r="F1938" s="245">
        <v>44295</v>
      </c>
      <c r="G1938" s="246" t="s">
        <v>3910</v>
      </c>
      <c r="H1938" s="247">
        <v>8700</v>
      </c>
      <c r="I1938" s="248">
        <v>8700</v>
      </c>
      <c r="J1938" s="248">
        <v>1</v>
      </c>
      <c r="K1938" s="249">
        <v>2021</v>
      </c>
      <c r="L1938" s="249">
        <v>2021</v>
      </c>
      <c r="M1938" s="250" t="s">
        <v>21</v>
      </c>
    </row>
    <row r="1939" spans="4:13" x14ac:dyDescent="0.35">
      <c r="D1939" s="244" t="s">
        <v>2354</v>
      </c>
      <c r="E1939" s="245">
        <v>44229</v>
      </c>
      <c r="F1939" s="245">
        <v>44293</v>
      </c>
      <c r="G1939" s="246" t="s">
        <v>3910</v>
      </c>
      <c r="H1939" s="247">
        <v>10000</v>
      </c>
      <c r="I1939" s="248">
        <v>10000</v>
      </c>
      <c r="J1939" s="248">
        <v>1</v>
      </c>
      <c r="K1939" s="249">
        <v>2021</v>
      </c>
      <c r="L1939" s="249">
        <v>2021</v>
      </c>
      <c r="M1939" s="250" t="s">
        <v>21</v>
      </c>
    </row>
    <row r="1940" spans="4:13" x14ac:dyDescent="0.35">
      <c r="D1940" s="244" t="s">
        <v>2356</v>
      </c>
      <c r="E1940" s="245">
        <v>44288</v>
      </c>
      <c r="F1940" s="245">
        <v>44296</v>
      </c>
      <c r="G1940" s="246" t="s">
        <v>3910</v>
      </c>
      <c r="H1940" s="247">
        <v>738000</v>
      </c>
      <c r="I1940" s="248">
        <v>738000</v>
      </c>
      <c r="J1940" s="248">
        <v>1</v>
      </c>
      <c r="K1940" s="249">
        <v>2021</v>
      </c>
      <c r="L1940" s="249">
        <v>2021</v>
      </c>
      <c r="M1940" s="250" t="s">
        <v>2250</v>
      </c>
    </row>
    <row r="1941" spans="4:13" x14ac:dyDescent="0.35">
      <c r="D1941" s="244" t="s">
        <v>2643</v>
      </c>
      <c r="E1941" s="245">
        <v>44279</v>
      </c>
      <c r="F1941" s="245">
        <v>44293</v>
      </c>
      <c r="G1941" s="246" t="s">
        <v>3910</v>
      </c>
      <c r="H1941" s="247">
        <v>6380</v>
      </c>
      <c r="I1941" s="248">
        <v>6380</v>
      </c>
      <c r="J1941" s="248">
        <v>1</v>
      </c>
      <c r="K1941" s="249">
        <v>2021</v>
      </c>
      <c r="L1941" s="249">
        <v>2021</v>
      </c>
      <c r="M1941" s="250" t="s">
        <v>21</v>
      </c>
    </row>
    <row r="1942" spans="4:13" x14ac:dyDescent="0.35">
      <c r="D1942" s="244" t="s">
        <v>2645</v>
      </c>
      <c r="E1942" s="245">
        <v>44291</v>
      </c>
      <c r="F1942" s="245">
        <v>44292</v>
      </c>
      <c r="G1942" s="246" t="s">
        <v>3910</v>
      </c>
      <c r="H1942" s="247">
        <v>606860</v>
      </c>
      <c r="I1942" s="248">
        <v>606860</v>
      </c>
      <c r="J1942" s="248">
        <v>1</v>
      </c>
      <c r="K1942" s="249">
        <v>2021</v>
      </c>
      <c r="L1942" s="249">
        <v>2021</v>
      </c>
      <c r="M1942" s="250" t="s">
        <v>2250</v>
      </c>
    </row>
    <row r="1943" spans="4:13" x14ac:dyDescent="0.35">
      <c r="D1943" s="244" t="s">
        <v>2358</v>
      </c>
      <c r="E1943" s="245">
        <v>44265</v>
      </c>
      <c r="F1943" s="245">
        <v>44295</v>
      </c>
      <c r="G1943" s="246" t="s">
        <v>3908</v>
      </c>
      <c r="H1943" s="247">
        <v>13827</v>
      </c>
      <c r="I1943" s="248">
        <v>13827</v>
      </c>
      <c r="J1943" s="248">
        <v>1</v>
      </c>
      <c r="K1943" s="249">
        <v>2021</v>
      </c>
      <c r="L1943" s="249">
        <v>2021</v>
      </c>
      <c r="M1943" s="250" t="s">
        <v>21</v>
      </c>
    </row>
    <row r="1944" spans="4:13" x14ac:dyDescent="0.35">
      <c r="D1944" s="244" t="s">
        <v>2359</v>
      </c>
      <c r="E1944" s="245">
        <v>44286</v>
      </c>
      <c r="F1944" s="245">
        <v>44293</v>
      </c>
      <c r="G1944" s="246" t="s">
        <v>3910</v>
      </c>
      <c r="H1944" s="247">
        <v>8700</v>
      </c>
      <c r="I1944" s="248">
        <v>8700</v>
      </c>
      <c r="J1944" s="248">
        <v>1</v>
      </c>
      <c r="K1944" s="249">
        <v>2021</v>
      </c>
      <c r="L1944" s="249">
        <v>2021</v>
      </c>
      <c r="M1944" s="250" t="s">
        <v>21</v>
      </c>
    </row>
    <row r="1945" spans="4:13" x14ac:dyDescent="0.35">
      <c r="D1945" s="244" t="s">
        <v>2646</v>
      </c>
      <c r="E1945" s="245">
        <v>44292</v>
      </c>
      <c r="F1945" s="245">
        <v>44298</v>
      </c>
      <c r="G1945" s="246" t="s">
        <v>3910</v>
      </c>
      <c r="H1945" s="247">
        <v>74240</v>
      </c>
      <c r="I1945" s="248">
        <v>74240</v>
      </c>
      <c r="J1945" s="248">
        <v>1</v>
      </c>
      <c r="K1945" s="249">
        <v>2021</v>
      </c>
      <c r="L1945" s="249">
        <v>2021</v>
      </c>
      <c r="M1945" s="250" t="s">
        <v>2250</v>
      </c>
    </row>
    <row r="1946" spans="4:13" x14ac:dyDescent="0.35">
      <c r="D1946" s="244" t="s">
        <v>2360</v>
      </c>
      <c r="E1946" s="245">
        <v>44280</v>
      </c>
      <c r="F1946" s="245">
        <v>44298</v>
      </c>
      <c r="G1946" s="246" t="s">
        <v>3910</v>
      </c>
      <c r="H1946" s="247">
        <v>146226</v>
      </c>
      <c r="I1946" s="248">
        <v>146226</v>
      </c>
      <c r="J1946" s="248">
        <v>1</v>
      </c>
      <c r="K1946" s="249">
        <v>2021</v>
      </c>
      <c r="L1946" s="249">
        <v>2021</v>
      </c>
      <c r="M1946" s="250" t="s">
        <v>21</v>
      </c>
    </row>
    <row r="1947" spans="4:13" x14ac:dyDescent="0.35">
      <c r="D1947" s="244" t="s">
        <v>2361</v>
      </c>
      <c r="E1947" s="245">
        <v>44294</v>
      </c>
      <c r="F1947" s="245">
        <v>44298</v>
      </c>
      <c r="G1947" s="246" t="s">
        <v>3908</v>
      </c>
      <c r="H1947" s="247">
        <v>168700</v>
      </c>
      <c r="I1947" s="248">
        <v>168700</v>
      </c>
      <c r="J1947" s="248">
        <v>1</v>
      </c>
      <c r="K1947" s="249">
        <v>2021</v>
      </c>
      <c r="L1947" s="249">
        <v>2021</v>
      </c>
      <c r="M1947" s="250" t="s">
        <v>2250</v>
      </c>
    </row>
    <row r="1948" spans="4:13" x14ac:dyDescent="0.35">
      <c r="D1948" s="244" t="s">
        <v>2647</v>
      </c>
      <c r="E1948" s="245">
        <v>44295</v>
      </c>
      <c r="F1948" s="245">
        <v>44298</v>
      </c>
      <c r="G1948" s="246" t="s">
        <v>3910</v>
      </c>
      <c r="H1948" s="247">
        <v>110250</v>
      </c>
      <c r="I1948" s="248">
        <v>110250</v>
      </c>
      <c r="J1948" s="248">
        <v>1</v>
      </c>
      <c r="K1948" s="249">
        <v>2021</v>
      </c>
      <c r="L1948" s="249">
        <v>2021</v>
      </c>
      <c r="M1948" s="250" t="s">
        <v>2250</v>
      </c>
    </row>
    <row r="1949" spans="4:13" x14ac:dyDescent="0.35">
      <c r="D1949" s="244" t="s">
        <v>2363</v>
      </c>
      <c r="E1949" s="245">
        <v>44280</v>
      </c>
      <c r="F1949" s="245">
        <v>44298</v>
      </c>
      <c r="G1949" s="246" t="s">
        <v>3910</v>
      </c>
      <c r="H1949" s="247">
        <v>8700</v>
      </c>
      <c r="I1949" s="248">
        <v>8700</v>
      </c>
      <c r="J1949" s="248">
        <v>1</v>
      </c>
      <c r="K1949" s="249">
        <v>2021</v>
      </c>
      <c r="L1949" s="249">
        <v>2021</v>
      </c>
      <c r="M1949" s="250" t="s">
        <v>21</v>
      </c>
    </row>
    <row r="1950" spans="4:13" x14ac:dyDescent="0.35">
      <c r="D1950" s="244" t="s">
        <v>2365</v>
      </c>
      <c r="E1950" s="245">
        <v>44280</v>
      </c>
      <c r="F1950" s="245">
        <v>44293</v>
      </c>
      <c r="G1950" s="246" t="s">
        <v>3910</v>
      </c>
      <c r="H1950" s="247">
        <v>772000</v>
      </c>
      <c r="I1950" s="248">
        <v>772000</v>
      </c>
      <c r="J1950" s="248">
        <v>1</v>
      </c>
      <c r="K1950" s="249">
        <v>2021</v>
      </c>
      <c r="L1950" s="249">
        <v>2021</v>
      </c>
      <c r="M1950" s="250" t="s">
        <v>21</v>
      </c>
    </row>
    <row r="1951" spans="4:13" x14ac:dyDescent="0.35">
      <c r="D1951" s="244" t="s">
        <v>2366</v>
      </c>
      <c r="E1951" s="245">
        <v>44285</v>
      </c>
      <c r="F1951" s="245">
        <v>44299</v>
      </c>
      <c r="G1951" s="246" t="s">
        <v>3910</v>
      </c>
      <c r="H1951" s="247">
        <v>6860</v>
      </c>
      <c r="I1951" s="248">
        <v>6860</v>
      </c>
      <c r="J1951" s="248">
        <v>1</v>
      </c>
      <c r="K1951" s="249">
        <v>2021</v>
      </c>
      <c r="L1951" s="249">
        <v>2021</v>
      </c>
      <c r="M1951" s="250" t="s">
        <v>21</v>
      </c>
    </row>
    <row r="1952" spans="4:13" x14ac:dyDescent="0.35">
      <c r="D1952" s="244" t="s">
        <v>2367</v>
      </c>
      <c r="E1952" s="245">
        <v>44277</v>
      </c>
      <c r="F1952" s="245">
        <v>44299</v>
      </c>
      <c r="G1952" s="246" t="s">
        <v>3910</v>
      </c>
      <c r="H1952" s="247">
        <v>6380</v>
      </c>
      <c r="I1952" s="248">
        <v>6380</v>
      </c>
      <c r="J1952" s="248">
        <v>1</v>
      </c>
      <c r="K1952" s="249">
        <v>2021</v>
      </c>
      <c r="L1952" s="249">
        <v>2021</v>
      </c>
      <c r="M1952" s="250" t="s">
        <v>21</v>
      </c>
    </row>
    <row r="1953" spans="4:13" x14ac:dyDescent="0.35">
      <c r="D1953" s="244" t="s">
        <v>2368</v>
      </c>
      <c r="E1953" s="245">
        <v>44276</v>
      </c>
      <c r="F1953" s="245">
        <v>44294</v>
      </c>
      <c r="G1953" s="246" t="s">
        <v>3910</v>
      </c>
      <c r="H1953" s="247">
        <v>65000</v>
      </c>
      <c r="I1953" s="248">
        <v>65000</v>
      </c>
      <c r="J1953" s="248">
        <v>1</v>
      </c>
      <c r="K1953" s="249">
        <v>2021</v>
      </c>
      <c r="L1953" s="249">
        <v>2021</v>
      </c>
      <c r="M1953" s="250" t="s">
        <v>21</v>
      </c>
    </row>
    <row r="1954" spans="4:13" x14ac:dyDescent="0.35">
      <c r="D1954" s="244" t="s">
        <v>2369</v>
      </c>
      <c r="E1954" s="245">
        <v>44297</v>
      </c>
      <c r="F1954" s="245">
        <v>44299</v>
      </c>
      <c r="G1954" s="246" t="s">
        <v>3910</v>
      </c>
      <c r="H1954" s="247">
        <v>164000</v>
      </c>
      <c r="I1954" s="248">
        <v>164000</v>
      </c>
      <c r="J1954" s="248">
        <v>1</v>
      </c>
      <c r="K1954" s="249">
        <v>2021</v>
      </c>
      <c r="L1954" s="249">
        <v>2021</v>
      </c>
      <c r="M1954" s="250" t="s">
        <v>2250</v>
      </c>
    </row>
    <row r="1955" spans="4:13" x14ac:dyDescent="0.35">
      <c r="D1955" s="244" t="s">
        <v>7217</v>
      </c>
      <c r="E1955" s="245">
        <v>44284</v>
      </c>
      <c r="F1955" s="245">
        <v>44299</v>
      </c>
      <c r="G1955" s="246" t="s">
        <v>3908</v>
      </c>
      <c r="H1955" s="247">
        <v>10000</v>
      </c>
      <c r="I1955" s="248">
        <v>10000</v>
      </c>
      <c r="J1955" s="248">
        <v>1</v>
      </c>
      <c r="K1955" s="249">
        <v>2021</v>
      </c>
      <c r="L1955" s="249">
        <v>2021</v>
      </c>
      <c r="M1955" s="250" t="s">
        <v>21</v>
      </c>
    </row>
    <row r="1956" spans="4:13" x14ac:dyDescent="0.35">
      <c r="D1956" s="244" t="s">
        <v>2370</v>
      </c>
      <c r="E1956" s="245">
        <v>44288</v>
      </c>
      <c r="F1956" s="245">
        <v>44299</v>
      </c>
      <c r="G1956" s="246" t="s">
        <v>3908</v>
      </c>
      <c r="H1956" s="247">
        <v>8700</v>
      </c>
      <c r="I1956" s="248">
        <v>8700</v>
      </c>
      <c r="J1956" s="248">
        <v>1</v>
      </c>
      <c r="K1956" s="249">
        <v>2021</v>
      </c>
      <c r="L1956" s="249">
        <v>2021</v>
      </c>
      <c r="M1956" s="250" t="s">
        <v>2250</v>
      </c>
    </row>
    <row r="1957" spans="4:13" x14ac:dyDescent="0.35">
      <c r="D1957" s="244" t="s">
        <v>2372</v>
      </c>
      <c r="E1957" s="245">
        <v>44287</v>
      </c>
      <c r="F1957" s="245">
        <v>44300</v>
      </c>
      <c r="G1957" s="246" t="s">
        <v>3908</v>
      </c>
      <c r="H1957" s="247">
        <v>6380</v>
      </c>
      <c r="I1957" s="248">
        <v>6380</v>
      </c>
      <c r="J1957" s="248">
        <v>1</v>
      </c>
      <c r="K1957" s="249">
        <v>2021</v>
      </c>
      <c r="L1957" s="249">
        <v>2021</v>
      </c>
      <c r="M1957" s="250" t="s">
        <v>2250</v>
      </c>
    </row>
    <row r="1958" spans="4:13" x14ac:dyDescent="0.35">
      <c r="D1958" s="244" t="s">
        <v>2374</v>
      </c>
      <c r="E1958" s="245">
        <v>44293</v>
      </c>
      <c r="F1958" s="245">
        <v>44299</v>
      </c>
      <c r="G1958" s="246" t="s">
        <v>3908</v>
      </c>
      <c r="H1958" s="247">
        <v>415000</v>
      </c>
      <c r="I1958" s="248">
        <v>415000</v>
      </c>
      <c r="J1958" s="248">
        <v>1</v>
      </c>
      <c r="K1958" s="249">
        <v>2021</v>
      </c>
      <c r="L1958" s="249">
        <v>2021</v>
      </c>
      <c r="M1958" s="250" t="s">
        <v>2250</v>
      </c>
    </row>
    <row r="1959" spans="4:13" x14ac:dyDescent="0.35">
      <c r="D1959" s="244" t="s">
        <v>2649</v>
      </c>
      <c r="E1959" s="245">
        <v>44288</v>
      </c>
      <c r="F1959" s="245">
        <v>44300</v>
      </c>
      <c r="G1959" s="246" t="s">
        <v>3910</v>
      </c>
      <c r="H1959" s="247">
        <v>700000</v>
      </c>
      <c r="I1959" s="248">
        <v>700000</v>
      </c>
      <c r="J1959" s="248">
        <v>1</v>
      </c>
      <c r="K1959" s="249">
        <v>2021</v>
      </c>
      <c r="L1959" s="249">
        <v>2021</v>
      </c>
      <c r="M1959" s="250" t="s">
        <v>2250</v>
      </c>
    </row>
    <row r="1960" spans="4:13" x14ac:dyDescent="0.35">
      <c r="D1960" s="244" t="s">
        <v>2375</v>
      </c>
      <c r="E1960" s="245">
        <v>44293</v>
      </c>
      <c r="F1960" s="245">
        <v>44298</v>
      </c>
      <c r="G1960" s="246" t="s">
        <v>3910</v>
      </c>
      <c r="H1960" s="247">
        <v>8000</v>
      </c>
      <c r="I1960" s="248">
        <v>8000</v>
      </c>
      <c r="J1960" s="248">
        <v>1</v>
      </c>
      <c r="K1960" s="249">
        <v>2021</v>
      </c>
      <c r="L1960" s="249">
        <v>2021</v>
      </c>
      <c r="M1960" s="250" t="s">
        <v>2250</v>
      </c>
    </row>
    <row r="1961" spans="4:13" x14ac:dyDescent="0.35">
      <c r="D1961" s="244" t="s">
        <v>2650</v>
      </c>
      <c r="E1961" s="245">
        <v>44296</v>
      </c>
      <c r="F1961" s="245">
        <v>44300</v>
      </c>
      <c r="G1961" s="246" t="s">
        <v>3908</v>
      </c>
      <c r="H1961" s="247">
        <v>6380</v>
      </c>
      <c r="I1961" s="248">
        <v>6380</v>
      </c>
      <c r="J1961" s="248">
        <v>1</v>
      </c>
      <c r="K1961" s="249">
        <v>2021</v>
      </c>
      <c r="L1961" s="249">
        <v>2021</v>
      </c>
      <c r="M1961" s="250" t="s">
        <v>2250</v>
      </c>
    </row>
    <row r="1962" spans="4:13" x14ac:dyDescent="0.35">
      <c r="D1962" s="244" t="s">
        <v>5435</v>
      </c>
      <c r="E1962" s="245">
        <v>44292</v>
      </c>
      <c r="F1962" s="245">
        <v>44298</v>
      </c>
      <c r="G1962" s="246" t="s">
        <v>3910</v>
      </c>
      <c r="H1962" s="247">
        <v>481114.5514</v>
      </c>
      <c r="I1962" s="248">
        <v>481114.5514</v>
      </c>
      <c r="J1962" s="248">
        <v>1</v>
      </c>
      <c r="K1962" s="249">
        <v>2021</v>
      </c>
      <c r="L1962" s="249">
        <v>2021</v>
      </c>
      <c r="M1962" s="250" t="s">
        <v>2250</v>
      </c>
    </row>
    <row r="1963" spans="4:13" x14ac:dyDescent="0.35">
      <c r="D1963" s="244" t="s">
        <v>2651</v>
      </c>
      <c r="E1963" s="245">
        <v>36177</v>
      </c>
      <c r="F1963" s="245">
        <v>36179</v>
      </c>
      <c r="G1963" s="246" t="s">
        <v>3910</v>
      </c>
      <c r="H1963" s="247">
        <v>60000</v>
      </c>
      <c r="I1963" s="248">
        <v>60000</v>
      </c>
      <c r="J1963" s="248">
        <v>1</v>
      </c>
      <c r="K1963" s="249">
        <v>1999</v>
      </c>
      <c r="L1963" s="249">
        <v>1999</v>
      </c>
      <c r="M1963" s="250" t="s">
        <v>2652</v>
      </c>
    </row>
    <row r="1964" spans="4:13" x14ac:dyDescent="0.35">
      <c r="D1964" s="244" t="s">
        <v>2663</v>
      </c>
      <c r="E1964" s="245">
        <v>36858</v>
      </c>
      <c r="F1964" s="245">
        <v>36859</v>
      </c>
      <c r="G1964" s="246" t="s">
        <v>3908</v>
      </c>
      <c r="H1964" s="247">
        <v>29000</v>
      </c>
      <c r="I1964" s="248">
        <v>29000</v>
      </c>
      <c r="J1964" s="248">
        <v>1</v>
      </c>
      <c r="K1964" s="249">
        <v>2000</v>
      </c>
      <c r="L1964" s="249">
        <v>2000</v>
      </c>
      <c r="M1964" s="250" t="s">
        <v>2664</v>
      </c>
    </row>
    <row r="1965" spans="4:13" x14ac:dyDescent="0.35">
      <c r="D1965" s="244" t="s">
        <v>2667</v>
      </c>
      <c r="E1965" s="245">
        <v>37148</v>
      </c>
      <c r="F1965" s="245">
        <v>37183</v>
      </c>
      <c r="G1965" s="246" t="s">
        <v>3910</v>
      </c>
      <c r="H1965" s="247">
        <v>10000</v>
      </c>
      <c r="I1965" s="248">
        <v>10000</v>
      </c>
      <c r="J1965" s="248">
        <v>1</v>
      </c>
      <c r="K1965" s="249">
        <v>2001</v>
      </c>
      <c r="L1965" s="249">
        <v>2001</v>
      </c>
      <c r="M1965" s="250" t="s">
        <v>2668</v>
      </c>
    </row>
    <row r="1966" spans="4:13" x14ac:dyDescent="0.35">
      <c r="D1966" s="244" t="s">
        <v>2669</v>
      </c>
      <c r="E1966" s="245">
        <v>37229</v>
      </c>
      <c r="F1966" s="245">
        <v>37231</v>
      </c>
      <c r="G1966" s="246" t="s">
        <v>3908</v>
      </c>
      <c r="H1966" s="247">
        <v>20000</v>
      </c>
      <c r="I1966" s="248">
        <v>20000</v>
      </c>
      <c r="J1966" s="248">
        <v>1</v>
      </c>
      <c r="K1966" s="249">
        <v>2001</v>
      </c>
      <c r="L1966" s="249">
        <v>2001</v>
      </c>
      <c r="M1966" s="250" t="s">
        <v>2155</v>
      </c>
    </row>
    <row r="1967" spans="4:13" x14ac:dyDescent="0.35">
      <c r="D1967" s="244" t="s">
        <v>2670</v>
      </c>
      <c r="E1967" s="245">
        <v>37275</v>
      </c>
      <c r="F1967" s="245">
        <v>37329</v>
      </c>
      <c r="G1967" s="246" t="s">
        <v>3910</v>
      </c>
      <c r="H1967" s="247">
        <v>10000</v>
      </c>
      <c r="I1967" s="248">
        <v>10000</v>
      </c>
      <c r="J1967" s="248">
        <v>1</v>
      </c>
      <c r="K1967" s="249">
        <v>2002</v>
      </c>
      <c r="L1967" s="249">
        <v>2002</v>
      </c>
      <c r="M1967" s="250" t="s">
        <v>2671</v>
      </c>
    </row>
    <row r="1968" spans="4:13" x14ac:dyDescent="0.35">
      <c r="D1968" s="244" t="s">
        <v>2672</v>
      </c>
      <c r="E1968" s="245">
        <v>37346</v>
      </c>
      <c r="F1968" s="245">
        <v>37348</v>
      </c>
      <c r="G1968" s="246" t="s">
        <v>3910</v>
      </c>
      <c r="H1968" s="247">
        <v>55360</v>
      </c>
      <c r="I1968" s="248">
        <v>55360</v>
      </c>
      <c r="J1968" s="248">
        <v>1</v>
      </c>
      <c r="K1968" s="249">
        <v>2002</v>
      </c>
      <c r="L1968" s="249">
        <v>2002</v>
      </c>
      <c r="M1968" s="250" t="s">
        <v>2671</v>
      </c>
    </row>
    <row r="1969" spans="4:13" x14ac:dyDescent="0.35">
      <c r="D1969" s="244" t="s">
        <v>2673</v>
      </c>
      <c r="E1969" s="245">
        <v>37358</v>
      </c>
      <c r="F1969" s="245">
        <v>37363</v>
      </c>
      <c r="G1969" s="246" t="s">
        <v>3910</v>
      </c>
      <c r="H1969" s="247">
        <v>28620</v>
      </c>
      <c r="I1969" s="248">
        <v>28620</v>
      </c>
      <c r="J1969" s="248">
        <v>1</v>
      </c>
      <c r="K1969" s="249">
        <v>2002</v>
      </c>
      <c r="L1969" s="249">
        <v>2002</v>
      </c>
      <c r="M1969" s="250" t="s">
        <v>2674</v>
      </c>
    </row>
    <row r="1970" spans="4:13" x14ac:dyDescent="0.35">
      <c r="D1970" s="244" t="s">
        <v>2675</v>
      </c>
      <c r="E1970" s="245">
        <v>37338</v>
      </c>
      <c r="F1970" s="245">
        <v>37343</v>
      </c>
      <c r="G1970" s="246" t="s">
        <v>3910</v>
      </c>
      <c r="H1970" s="247">
        <v>39340</v>
      </c>
      <c r="I1970" s="248">
        <v>39340</v>
      </c>
      <c r="J1970" s="248">
        <v>1</v>
      </c>
      <c r="K1970" s="249">
        <v>2002</v>
      </c>
      <c r="L1970" s="249">
        <v>2002</v>
      </c>
      <c r="M1970" s="250" t="s">
        <v>2671</v>
      </c>
    </row>
    <row r="1971" spans="4:13" x14ac:dyDescent="0.35">
      <c r="D1971" s="244" t="s">
        <v>2676</v>
      </c>
      <c r="E1971" s="245">
        <v>37410</v>
      </c>
      <c r="F1971" s="245">
        <v>37431</v>
      </c>
      <c r="G1971" s="246" t="s">
        <v>3910</v>
      </c>
      <c r="H1971" s="247">
        <v>5000</v>
      </c>
      <c r="I1971" s="248">
        <v>5000</v>
      </c>
      <c r="J1971" s="248">
        <v>1</v>
      </c>
      <c r="K1971" s="249">
        <v>2002</v>
      </c>
      <c r="L1971" s="249">
        <v>2002</v>
      </c>
      <c r="M1971" s="250" t="s">
        <v>2674</v>
      </c>
    </row>
    <row r="1972" spans="4:13" x14ac:dyDescent="0.35">
      <c r="D1972" s="244" t="s">
        <v>2677</v>
      </c>
      <c r="E1972" s="245">
        <v>37567</v>
      </c>
      <c r="F1972" s="245">
        <v>37568</v>
      </c>
      <c r="G1972" s="246" t="s">
        <v>3910</v>
      </c>
      <c r="H1972" s="247">
        <v>10000</v>
      </c>
      <c r="I1972" s="248">
        <v>10000</v>
      </c>
      <c r="J1972" s="248">
        <v>1</v>
      </c>
      <c r="K1972" s="249">
        <v>2002</v>
      </c>
      <c r="L1972" s="249">
        <v>2002</v>
      </c>
      <c r="M1972" s="250" t="s">
        <v>2678</v>
      </c>
    </row>
    <row r="1973" spans="4:13" x14ac:dyDescent="0.35">
      <c r="D1973" s="244" t="s">
        <v>2681</v>
      </c>
      <c r="E1973" s="245">
        <v>37731</v>
      </c>
      <c r="F1973" s="245">
        <v>37753</v>
      </c>
      <c r="G1973" s="246" t="s">
        <v>3908</v>
      </c>
      <c r="H1973" s="247">
        <v>63630</v>
      </c>
      <c r="I1973" s="248">
        <v>63630</v>
      </c>
      <c r="J1973" s="248">
        <v>1</v>
      </c>
      <c r="K1973" s="249">
        <v>2003</v>
      </c>
      <c r="L1973" s="249">
        <v>2003</v>
      </c>
      <c r="M1973" s="250" t="s">
        <v>2195</v>
      </c>
    </row>
    <row r="1974" spans="4:13" x14ac:dyDescent="0.35">
      <c r="D1974" s="244" t="s">
        <v>2682</v>
      </c>
      <c r="E1974" s="245">
        <v>37807</v>
      </c>
      <c r="F1974" s="245">
        <v>37809</v>
      </c>
      <c r="G1974" s="246" t="s">
        <v>3910</v>
      </c>
      <c r="H1974" s="247">
        <v>27522</v>
      </c>
      <c r="I1974" s="248">
        <v>27522</v>
      </c>
      <c r="J1974" s="248">
        <v>1</v>
      </c>
      <c r="K1974" s="249">
        <v>2003</v>
      </c>
      <c r="L1974" s="249">
        <v>2003</v>
      </c>
      <c r="M1974" s="250" t="s">
        <v>2157</v>
      </c>
    </row>
    <row r="1975" spans="4:13" x14ac:dyDescent="0.35">
      <c r="D1975" s="244" t="s">
        <v>2684</v>
      </c>
      <c r="E1975" s="245">
        <v>37944</v>
      </c>
      <c r="F1975" s="245">
        <v>37949</v>
      </c>
      <c r="G1975" s="246" t="s">
        <v>3910</v>
      </c>
      <c r="H1975" s="247">
        <v>-15000</v>
      </c>
      <c r="I1975" s="248">
        <v>-15000</v>
      </c>
      <c r="J1975" s="248">
        <v>1</v>
      </c>
      <c r="K1975" s="249">
        <v>2003</v>
      </c>
      <c r="L1975" s="249">
        <v>2003</v>
      </c>
      <c r="M1975" s="250" t="s">
        <v>2685</v>
      </c>
    </row>
    <row r="1976" spans="4:13" x14ac:dyDescent="0.35">
      <c r="D1976" s="244" t="s">
        <v>2690</v>
      </c>
      <c r="E1976" s="245">
        <v>38164</v>
      </c>
      <c r="F1976" s="245">
        <v>38175</v>
      </c>
      <c r="G1976" s="246" t="s">
        <v>3910</v>
      </c>
      <c r="H1976" s="247">
        <v>80000</v>
      </c>
      <c r="I1976" s="248">
        <v>80000</v>
      </c>
      <c r="J1976" s="248">
        <v>1</v>
      </c>
      <c r="K1976" s="249">
        <v>2004</v>
      </c>
      <c r="L1976" s="249">
        <v>2004</v>
      </c>
      <c r="M1976" s="250" t="s">
        <v>2689</v>
      </c>
    </row>
    <row r="1977" spans="4:13" x14ac:dyDescent="0.35">
      <c r="D1977" s="244" t="s">
        <v>2694</v>
      </c>
      <c r="E1977" s="245">
        <v>38220</v>
      </c>
      <c r="F1977" s="245">
        <v>38226</v>
      </c>
      <c r="G1977" s="246" t="s">
        <v>3910</v>
      </c>
      <c r="H1977" s="247">
        <v>38625</v>
      </c>
      <c r="I1977" s="248">
        <v>38625</v>
      </c>
      <c r="J1977" s="248">
        <v>1</v>
      </c>
      <c r="K1977" s="249">
        <v>2004</v>
      </c>
      <c r="L1977" s="249">
        <v>2004</v>
      </c>
      <c r="M1977" s="250" t="s">
        <v>2159</v>
      </c>
    </row>
    <row r="1978" spans="4:13" x14ac:dyDescent="0.35">
      <c r="D1978" s="244" t="s">
        <v>2695</v>
      </c>
      <c r="E1978" s="245">
        <v>38252</v>
      </c>
      <c r="F1978" s="245">
        <v>38253</v>
      </c>
      <c r="G1978" s="246" t="s">
        <v>3910</v>
      </c>
      <c r="H1978" s="247">
        <v>80000</v>
      </c>
      <c r="I1978" s="248">
        <v>80000</v>
      </c>
      <c r="J1978" s="248">
        <v>1</v>
      </c>
      <c r="K1978" s="249">
        <v>2004</v>
      </c>
      <c r="L1978" s="249">
        <v>2004</v>
      </c>
      <c r="M1978" s="250" t="s">
        <v>2159</v>
      </c>
    </row>
    <row r="1979" spans="4:13" x14ac:dyDescent="0.35">
      <c r="D1979" s="244" t="s">
        <v>2696</v>
      </c>
      <c r="E1979" s="245">
        <v>38253</v>
      </c>
      <c r="F1979" s="245">
        <v>38261</v>
      </c>
      <c r="G1979" s="246" t="s">
        <v>3908</v>
      </c>
      <c r="H1979" s="247">
        <v>37950</v>
      </c>
      <c r="I1979" s="248">
        <v>37950</v>
      </c>
      <c r="J1979" s="248">
        <v>1</v>
      </c>
      <c r="K1979" s="249">
        <v>2004</v>
      </c>
      <c r="L1979" s="249">
        <v>2004</v>
      </c>
      <c r="M1979" s="250" t="s">
        <v>2159</v>
      </c>
    </row>
    <row r="1980" spans="4:13" x14ac:dyDescent="0.35">
      <c r="D1980" s="244" t="s">
        <v>2700</v>
      </c>
      <c r="E1980" s="245">
        <v>38350</v>
      </c>
      <c r="F1980" s="245">
        <v>38351</v>
      </c>
      <c r="G1980" s="246" t="s">
        <v>3910</v>
      </c>
      <c r="H1980" s="247">
        <v>50000</v>
      </c>
      <c r="I1980" s="248">
        <v>50000</v>
      </c>
      <c r="J1980" s="248">
        <v>1</v>
      </c>
      <c r="K1980" s="249">
        <v>2004</v>
      </c>
      <c r="L1980" s="249">
        <v>2004</v>
      </c>
      <c r="M1980" s="250" t="s">
        <v>2699</v>
      </c>
    </row>
    <row r="1981" spans="4:13" x14ac:dyDescent="0.35">
      <c r="D1981" s="244" t="s">
        <v>2701</v>
      </c>
      <c r="E1981" s="245">
        <v>38355</v>
      </c>
      <c r="F1981" s="245">
        <v>38356</v>
      </c>
      <c r="G1981" s="246" t="s">
        <v>3910</v>
      </c>
      <c r="H1981" s="247">
        <v>10000</v>
      </c>
      <c r="I1981" s="248">
        <v>10000</v>
      </c>
      <c r="J1981" s="248">
        <v>1</v>
      </c>
      <c r="K1981" s="249">
        <v>2005</v>
      </c>
      <c r="L1981" s="249">
        <v>2005</v>
      </c>
      <c r="M1981" s="250" t="s">
        <v>2161</v>
      </c>
    </row>
    <row r="1982" spans="4:13" x14ac:dyDescent="0.35">
      <c r="D1982" s="244" t="s">
        <v>2702</v>
      </c>
      <c r="E1982" s="245">
        <v>38371</v>
      </c>
      <c r="F1982" s="245">
        <v>38371</v>
      </c>
      <c r="G1982" s="246" t="s">
        <v>3910</v>
      </c>
      <c r="H1982" s="247">
        <v>50000</v>
      </c>
      <c r="I1982" s="248">
        <v>50000</v>
      </c>
      <c r="J1982" s="248">
        <v>1</v>
      </c>
      <c r="K1982" s="249">
        <v>2005</v>
      </c>
      <c r="L1982" s="249">
        <v>2005</v>
      </c>
      <c r="M1982" s="250" t="s">
        <v>2161</v>
      </c>
    </row>
    <row r="1983" spans="4:13" x14ac:dyDescent="0.35">
      <c r="D1983" s="244" t="s">
        <v>2703</v>
      </c>
      <c r="E1983" s="245">
        <v>38399</v>
      </c>
      <c r="F1983" s="245">
        <v>38400</v>
      </c>
      <c r="G1983" s="246" t="s">
        <v>3910</v>
      </c>
      <c r="H1983" s="247">
        <v>60000</v>
      </c>
      <c r="I1983" s="248">
        <v>60000</v>
      </c>
      <c r="J1983" s="248">
        <v>1</v>
      </c>
      <c r="K1983" s="249">
        <v>2005</v>
      </c>
      <c r="L1983" s="249">
        <v>2005</v>
      </c>
      <c r="M1983" s="250" t="s">
        <v>2161</v>
      </c>
    </row>
    <row r="1984" spans="4:13" x14ac:dyDescent="0.35">
      <c r="D1984" s="244" t="s">
        <v>2704</v>
      </c>
      <c r="E1984" s="245">
        <v>38415</v>
      </c>
      <c r="F1984" s="245">
        <v>38425</v>
      </c>
      <c r="G1984" s="246" t="s">
        <v>3910</v>
      </c>
      <c r="H1984" s="247">
        <v>25000</v>
      </c>
      <c r="I1984" s="248">
        <v>25000</v>
      </c>
      <c r="J1984" s="248">
        <v>1</v>
      </c>
      <c r="K1984" s="249">
        <v>2005</v>
      </c>
      <c r="L1984" s="249">
        <v>2005</v>
      </c>
      <c r="M1984" s="250" t="s">
        <v>2161</v>
      </c>
    </row>
    <row r="1985" spans="4:13" x14ac:dyDescent="0.35">
      <c r="D1985" s="244" t="s">
        <v>2710</v>
      </c>
      <c r="E1985" s="245">
        <v>37391</v>
      </c>
      <c r="F1985" s="245">
        <v>38622</v>
      </c>
      <c r="G1985" s="246" t="s">
        <v>658</v>
      </c>
      <c r="H1985" s="247">
        <v>50000</v>
      </c>
      <c r="I1985" s="248">
        <v>50000</v>
      </c>
      <c r="J1985" s="248">
        <v>1</v>
      </c>
      <c r="K1985" s="249">
        <v>2002</v>
      </c>
      <c r="L1985" s="249">
        <v>2005</v>
      </c>
      <c r="M1985" s="250" t="s">
        <v>2674</v>
      </c>
    </row>
    <row r="1986" spans="4:13" x14ac:dyDescent="0.35">
      <c r="D1986" s="244" t="s">
        <v>2711</v>
      </c>
      <c r="E1986" s="245">
        <v>38392</v>
      </c>
      <c r="F1986" s="245">
        <v>38762</v>
      </c>
      <c r="G1986" s="246" t="s">
        <v>658</v>
      </c>
      <c r="H1986" s="247">
        <v>15418</v>
      </c>
      <c r="I1986" s="248">
        <v>15418</v>
      </c>
      <c r="J1986" s="248">
        <v>1</v>
      </c>
      <c r="K1986" s="249">
        <v>2005</v>
      </c>
      <c r="L1986" s="249">
        <v>2006</v>
      </c>
      <c r="M1986" s="250" t="s">
        <v>2161</v>
      </c>
    </row>
    <row r="1987" spans="4:13" x14ac:dyDescent="0.35">
      <c r="D1987" s="244" t="s">
        <v>2712</v>
      </c>
      <c r="E1987" s="245">
        <v>38681</v>
      </c>
      <c r="F1987" s="245">
        <v>38826</v>
      </c>
      <c r="G1987" s="246" t="s">
        <v>658</v>
      </c>
      <c r="H1987" s="247">
        <v>17995</v>
      </c>
      <c r="I1987" s="248">
        <v>17995</v>
      </c>
      <c r="J1987" s="248">
        <v>1</v>
      </c>
      <c r="K1987" s="249">
        <v>2005</v>
      </c>
      <c r="L1987" s="249">
        <v>2006</v>
      </c>
      <c r="M1987" s="250" t="s">
        <v>1383</v>
      </c>
    </row>
    <row r="1988" spans="4:13" x14ac:dyDescent="0.35">
      <c r="D1988" s="244" t="s">
        <v>2713</v>
      </c>
      <c r="E1988" s="245">
        <v>38541</v>
      </c>
      <c r="F1988" s="245">
        <v>38902</v>
      </c>
      <c r="G1988" s="246" t="s">
        <v>658</v>
      </c>
      <c r="H1988" s="247">
        <v>50000</v>
      </c>
      <c r="I1988" s="248">
        <v>50000</v>
      </c>
      <c r="J1988" s="248">
        <v>1</v>
      </c>
      <c r="K1988" s="249">
        <v>2005</v>
      </c>
      <c r="L1988" s="249">
        <v>2006</v>
      </c>
      <c r="M1988" s="250" t="s">
        <v>2714</v>
      </c>
    </row>
    <row r="1989" spans="4:13" x14ac:dyDescent="0.35">
      <c r="D1989" s="244" t="s">
        <v>2715</v>
      </c>
      <c r="E1989" s="245">
        <v>38484</v>
      </c>
      <c r="F1989" s="245">
        <v>38952</v>
      </c>
      <c r="G1989" s="246" t="s">
        <v>658</v>
      </c>
      <c r="H1989" s="247">
        <v>50000</v>
      </c>
      <c r="I1989" s="248">
        <v>50000</v>
      </c>
      <c r="J1989" s="248">
        <v>1</v>
      </c>
      <c r="K1989" s="249">
        <v>2005</v>
      </c>
      <c r="L1989" s="249">
        <v>2006</v>
      </c>
      <c r="M1989" s="250" t="s">
        <v>2706</v>
      </c>
    </row>
    <row r="1990" spans="4:13" x14ac:dyDescent="0.35">
      <c r="D1990" s="244" t="s">
        <v>2716</v>
      </c>
      <c r="E1990" s="245">
        <v>39121</v>
      </c>
      <c r="F1990" s="245">
        <v>39128</v>
      </c>
      <c r="G1990" s="246" t="s">
        <v>3908</v>
      </c>
      <c r="H1990" s="247">
        <v>85545</v>
      </c>
      <c r="I1990" s="248">
        <v>85545</v>
      </c>
      <c r="J1990" s="248">
        <v>1</v>
      </c>
      <c r="K1990" s="249">
        <v>2007</v>
      </c>
      <c r="L1990" s="249">
        <v>2007</v>
      </c>
      <c r="M1990" s="250" t="s">
        <v>38</v>
      </c>
    </row>
    <row r="1991" spans="4:13" x14ac:dyDescent="0.35">
      <c r="D1991" s="244" t="s">
        <v>2718</v>
      </c>
      <c r="E1991" s="245">
        <v>39171</v>
      </c>
      <c r="F1991" s="245">
        <v>39183</v>
      </c>
      <c r="G1991" s="246" t="s">
        <v>3908</v>
      </c>
      <c r="H1991" s="247">
        <v>35000</v>
      </c>
      <c r="I1991" s="248">
        <v>35000</v>
      </c>
      <c r="J1991" s="248">
        <v>1</v>
      </c>
      <c r="K1991" s="249">
        <v>2007</v>
      </c>
      <c r="L1991" s="249">
        <v>2007</v>
      </c>
      <c r="M1991" s="250" t="s">
        <v>38</v>
      </c>
    </row>
    <row r="1992" spans="4:13" x14ac:dyDescent="0.35">
      <c r="D1992" s="244" t="s">
        <v>2720</v>
      </c>
      <c r="E1992" s="245">
        <v>39262</v>
      </c>
      <c r="F1992" s="245">
        <v>39265</v>
      </c>
      <c r="G1992" s="246" t="s">
        <v>3910</v>
      </c>
      <c r="H1992" s="247">
        <v>15000</v>
      </c>
      <c r="I1992" s="248">
        <v>15000</v>
      </c>
      <c r="J1992" s="248">
        <v>1</v>
      </c>
      <c r="K1992" s="249">
        <v>2007</v>
      </c>
      <c r="L1992" s="249">
        <v>2007</v>
      </c>
      <c r="M1992" s="250" t="s">
        <v>2164</v>
      </c>
    </row>
    <row r="1993" spans="4:13" x14ac:dyDescent="0.35">
      <c r="D1993" s="244" t="s">
        <v>2721</v>
      </c>
      <c r="E1993" s="245">
        <v>38770</v>
      </c>
      <c r="F1993" s="245">
        <v>39230</v>
      </c>
      <c r="G1993" s="246" t="s">
        <v>3908</v>
      </c>
      <c r="H1993" s="247">
        <v>50000</v>
      </c>
      <c r="I1993" s="248">
        <v>50000</v>
      </c>
      <c r="J1993" s="248">
        <v>1</v>
      </c>
      <c r="K1993" s="249">
        <v>2006</v>
      </c>
      <c r="L1993" s="249">
        <v>2007</v>
      </c>
      <c r="M1993" s="250" t="s">
        <v>150</v>
      </c>
    </row>
    <row r="1994" spans="4:13" x14ac:dyDescent="0.35">
      <c r="D1994" s="244" t="s">
        <v>2722</v>
      </c>
      <c r="E1994" s="245">
        <v>39270</v>
      </c>
      <c r="F1994" s="245">
        <v>39272</v>
      </c>
      <c r="G1994" s="246" t="s">
        <v>3910</v>
      </c>
      <c r="H1994" s="247">
        <v>60000</v>
      </c>
      <c r="I1994" s="248">
        <v>60000</v>
      </c>
      <c r="J1994" s="248">
        <v>1</v>
      </c>
      <c r="K1994" s="249">
        <v>2007</v>
      </c>
      <c r="L1994" s="249">
        <v>2007</v>
      </c>
      <c r="M1994" s="250" t="s">
        <v>2723</v>
      </c>
    </row>
    <row r="1995" spans="4:13" x14ac:dyDescent="0.35">
      <c r="D1995" s="244" t="s">
        <v>2724</v>
      </c>
      <c r="E1995" s="245">
        <v>39214</v>
      </c>
      <c r="F1995" s="245">
        <v>39218</v>
      </c>
      <c r="G1995" s="246" t="s">
        <v>3910</v>
      </c>
      <c r="H1995" s="247">
        <v>324561.40350000001</v>
      </c>
      <c r="I1995" s="248">
        <v>324561.40350000001</v>
      </c>
      <c r="J1995" s="248">
        <v>1</v>
      </c>
      <c r="K1995" s="249">
        <v>2007</v>
      </c>
      <c r="L1995" s="249">
        <v>2007</v>
      </c>
      <c r="M1995" s="250" t="s">
        <v>2164</v>
      </c>
    </row>
    <row r="1996" spans="4:13" x14ac:dyDescent="0.35">
      <c r="D1996" s="244" t="s">
        <v>2726</v>
      </c>
      <c r="E1996" s="245">
        <v>38628</v>
      </c>
      <c r="F1996" s="245">
        <v>39337</v>
      </c>
      <c r="G1996" s="246" t="s">
        <v>658</v>
      </c>
      <c r="H1996" s="247">
        <v>50000</v>
      </c>
      <c r="I1996" s="248">
        <v>50000</v>
      </c>
      <c r="J1996" s="248">
        <v>1</v>
      </c>
      <c r="K1996" s="249">
        <v>2005</v>
      </c>
      <c r="L1996" s="249">
        <v>2007</v>
      </c>
      <c r="M1996" s="250" t="s">
        <v>1383</v>
      </c>
    </row>
    <row r="1997" spans="4:13" x14ac:dyDescent="0.35">
      <c r="D1997" s="244" t="s">
        <v>2727</v>
      </c>
      <c r="E1997" s="245">
        <v>39342</v>
      </c>
      <c r="F1997" s="245">
        <v>39344</v>
      </c>
      <c r="G1997" s="246" t="s">
        <v>3910</v>
      </c>
      <c r="H1997" s="247">
        <v>50000</v>
      </c>
      <c r="I1997" s="248">
        <v>50000</v>
      </c>
      <c r="J1997" s="248">
        <v>1</v>
      </c>
      <c r="K1997" s="249">
        <v>2007</v>
      </c>
      <c r="L1997" s="249">
        <v>2007</v>
      </c>
      <c r="M1997" s="250" t="s">
        <v>2723</v>
      </c>
    </row>
    <row r="1998" spans="4:13" x14ac:dyDescent="0.35">
      <c r="D1998" s="244" t="s">
        <v>2729</v>
      </c>
      <c r="E1998" s="245">
        <v>39369</v>
      </c>
      <c r="F1998" s="245">
        <v>39371</v>
      </c>
      <c r="G1998" s="246" t="s">
        <v>3910</v>
      </c>
      <c r="H1998" s="247">
        <v>100000</v>
      </c>
      <c r="I1998" s="248">
        <v>100000</v>
      </c>
      <c r="J1998" s="248">
        <v>1</v>
      </c>
      <c r="K1998" s="249">
        <v>2007</v>
      </c>
      <c r="L1998" s="249">
        <v>2007</v>
      </c>
      <c r="M1998" s="250" t="s">
        <v>2166</v>
      </c>
    </row>
    <row r="1999" spans="4:13" x14ac:dyDescent="0.35">
      <c r="D1999" s="244" t="s">
        <v>2730</v>
      </c>
      <c r="E1999" s="245">
        <v>39390</v>
      </c>
      <c r="F1999" s="245">
        <v>39406</v>
      </c>
      <c r="G1999" s="246" t="s">
        <v>3908</v>
      </c>
      <c r="H1999" s="247">
        <v>80000</v>
      </c>
      <c r="I1999" s="248">
        <v>80000</v>
      </c>
      <c r="J1999" s="248">
        <v>1</v>
      </c>
      <c r="K1999" s="249">
        <v>2007</v>
      </c>
      <c r="L1999" s="249">
        <v>2007</v>
      </c>
      <c r="M1999" s="250" t="s">
        <v>2166</v>
      </c>
    </row>
    <row r="2000" spans="4:13" x14ac:dyDescent="0.35">
      <c r="D2000" s="244" t="s">
        <v>2731</v>
      </c>
      <c r="E2000" s="245">
        <v>39374</v>
      </c>
      <c r="F2000" s="245">
        <v>39482</v>
      </c>
      <c r="G2000" s="246" t="s">
        <v>3908</v>
      </c>
      <c r="H2000" s="247">
        <v>18977</v>
      </c>
      <c r="I2000" s="248">
        <v>18977</v>
      </c>
      <c r="J2000" s="248">
        <v>1</v>
      </c>
      <c r="K2000" s="249">
        <v>2007</v>
      </c>
      <c r="L2000" s="249">
        <v>2008</v>
      </c>
      <c r="M2000" s="250" t="s">
        <v>2166</v>
      </c>
    </row>
    <row r="2001" spans="4:13" x14ac:dyDescent="0.35">
      <c r="D2001" s="244" t="s">
        <v>2735</v>
      </c>
      <c r="E2001" s="245">
        <v>39534</v>
      </c>
      <c r="F2001" s="245">
        <v>39534</v>
      </c>
      <c r="G2001" s="246" t="s">
        <v>3910</v>
      </c>
      <c r="H2001" s="247">
        <v>50000</v>
      </c>
      <c r="I2001" s="248">
        <v>50000</v>
      </c>
      <c r="J2001" s="248">
        <v>1</v>
      </c>
      <c r="K2001" s="249">
        <v>2008</v>
      </c>
      <c r="L2001" s="249">
        <v>2008</v>
      </c>
      <c r="M2001" s="250" t="s">
        <v>2335</v>
      </c>
    </row>
    <row r="2002" spans="4:13" x14ac:dyDescent="0.35">
      <c r="D2002" s="244" t="s">
        <v>2737</v>
      </c>
      <c r="E2002" s="245">
        <v>39597</v>
      </c>
      <c r="F2002" s="245">
        <v>39603</v>
      </c>
      <c r="G2002" s="246" t="s">
        <v>3908</v>
      </c>
      <c r="H2002" s="247">
        <v>60000</v>
      </c>
      <c r="I2002" s="248">
        <v>60000</v>
      </c>
      <c r="J2002" s="248">
        <v>1</v>
      </c>
      <c r="K2002" s="249">
        <v>2008</v>
      </c>
      <c r="L2002" s="249">
        <v>2008</v>
      </c>
      <c r="M2002" s="250" t="s">
        <v>41</v>
      </c>
    </row>
    <row r="2003" spans="4:13" x14ac:dyDescent="0.35">
      <c r="D2003" s="244" t="s">
        <v>2738</v>
      </c>
      <c r="E2003" s="245">
        <v>39609</v>
      </c>
      <c r="F2003" s="245">
        <v>39617</v>
      </c>
      <c r="G2003" s="246" t="s">
        <v>3908</v>
      </c>
      <c r="H2003" s="247">
        <v>324561.40350000001</v>
      </c>
      <c r="I2003" s="248">
        <v>324561.40350000001</v>
      </c>
      <c r="J2003" s="248">
        <v>1</v>
      </c>
      <c r="K2003" s="249">
        <v>2008</v>
      </c>
      <c r="L2003" s="249">
        <v>2008</v>
      </c>
      <c r="M2003" s="250" t="s">
        <v>41</v>
      </c>
    </row>
    <row r="2004" spans="4:13" x14ac:dyDescent="0.35">
      <c r="D2004" s="244" t="s">
        <v>2741</v>
      </c>
      <c r="E2004" s="245">
        <v>39630</v>
      </c>
      <c r="F2004" s="245">
        <v>39639</v>
      </c>
      <c r="G2004" s="246" t="s">
        <v>3910</v>
      </c>
      <c r="H2004" s="247">
        <v>10000</v>
      </c>
      <c r="I2004" s="248">
        <v>10000</v>
      </c>
      <c r="J2004" s="248">
        <v>1</v>
      </c>
      <c r="K2004" s="249">
        <v>2008</v>
      </c>
      <c r="L2004" s="249">
        <v>2008</v>
      </c>
      <c r="M2004" s="250" t="s">
        <v>2169</v>
      </c>
    </row>
    <row r="2005" spans="4:13" x14ac:dyDescent="0.35">
      <c r="D2005" s="244" t="s">
        <v>2742</v>
      </c>
      <c r="E2005" s="245">
        <v>39639</v>
      </c>
      <c r="F2005" s="245">
        <v>39643</v>
      </c>
      <c r="G2005" s="246" t="s">
        <v>3910</v>
      </c>
      <c r="H2005" s="247">
        <v>10000</v>
      </c>
      <c r="I2005" s="248">
        <v>10000</v>
      </c>
      <c r="J2005" s="248">
        <v>1</v>
      </c>
      <c r="K2005" s="249">
        <v>2008</v>
      </c>
      <c r="L2005" s="249">
        <v>2008</v>
      </c>
      <c r="M2005" s="250" t="s">
        <v>2169</v>
      </c>
    </row>
    <row r="2006" spans="4:13" x14ac:dyDescent="0.35">
      <c r="D2006" s="244" t="s">
        <v>2743</v>
      </c>
      <c r="E2006" s="245">
        <v>39630</v>
      </c>
      <c r="F2006" s="245">
        <v>39654</v>
      </c>
      <c r="G2006" s="246" t="s">
        <v>3910</v>
      </c>
      <c r="H2006" s="247">
        <v>512270</v>
      </c>
      <c r="I2006" s="248">
        <v>512270</v>
      </c>
      <c r="J2006" s="248">
        <v>1</v>
      </c>
      <c r="K2006" s="249">
        <v>2008</v>
      </c>
      <c r="L2006" s="249">
        <v>2008</v>
      </c>
      <c r="M2006" s="250" t="s">
        <v>2169</v>
      </c>
    </row>
    <row r="2007" spans="4:13" x14ac:dyDescent="0.35">
      <c r="D2007" s="244" t="s">
        <v>2744</v>
      </c>
      <c r="E2007" s="245">
        <v>39185</v>
      </c>
      <c r="F2007" s="245">
        <v>39689</v>
      </c>
      <c r="G2007" s="246" t="s">
        <v>3908</v>
      </c>
      <c r="H2007" s="247">
        <v>93080</v>
      </c>
      <c r="I2007" s="248">
        <v>93080</v>
      </c>
      <c r="J2007" s="248">
        <v>1</v>
      </c>
      <c r="K2007" s="249">
        <v>2007</v>
      </c>
      <c r="L2007" s="249">
        <v>2008</v>
      </c>
      <c r="M2007" s="250" t="s">
        <v>2164</v>
      </c>
    </row>
    <row r="2008" spans="4:13" x14ac:dyDescent="0.35">
      <c r="D2008" s="244" t="s">
        <v>2745</v>
      </c>
      <c r="E2008" s="245">
        <v>39704</v>
      </c>
      <c r="F2008" s="245">
        <v>39710</v>
      </c>
      <c r="G2008" s="246" t="s">
        <v>3910</v>
      </c>
      <c r="H2008" s="247">
        <v>50000</v>
      </c>
      <c r="I2008" s="248">
        <v>50000</v>
      </c>
      <c r="J2008" s="248">
        <v>1</v>
      </c>
      <c r="K2008" s="249">
        <v>2008</v>
      </c>
      <c r="L2008" s="249">
        <v>2008</v>
      </c>
      <c r="M2008" s="250" t="s">
        <v>2169</v>
      </c>
    </row>
    <row r="2009" spans="4:13" x14ac:dyDescent="0.35">
      <c r="D2009" s="244" t="s">
        <v>2746</v>
      </c>
      <c r="E2009" s="245">
        <v>39744</v>
      </c>
      <c r="F2009" s="245">
        <v>39751</v>
      </c>
      <c r="G2009" s="246" t="s">
        <v>3910</v>
      </c>
      <c r="H2009" s="247">
        <v>10000</v>
      </c>
      <c r="I2009" s="248">
        <v>10000</v>
      </c>
      <c r="J2009" s="248">
        <v>1</v>
      </c>
      <c r="K2009" s="249">
        <v>2008</v>
      </c>
      <c r="L2009" s="249">
        <v>2008</v>
      </c>
      <c r="M2009" s="250" t="s">
        <v>2747</v>
      </c>
    </row>
    <row r="2010" spans="4:13" x14ac:dyDescent="0.35">
      <c r="D2010" s="244" t="s">
        <v>2748</v>
      </c>
      <c r="E2010" s="245">
        <v>39742</v>
      </c>
      <c r="F2010" s="245">
        <v>39752</v>
      </c>
      <c r="G2010" s="246" t="s">
        <v>3908</v>
      </c>
      <c r="H2010" s="247">
        <v>100000</v>
      </c>
      <c r="I2010" s="248">
        <v>100000</v>
      </c>
      <c r="J2010" s="248">
        <v>1</v>
      </c>
      <c r="K2010" s="249">
        <v>2008</v>
      </c>
      <c r="L2010" s="249">
        <v>2008</v>
      </c>
      <c r="M2010" s="250" t="s">
        <v>2747</v>
      </c>
    </row>
    <row r="2011" spans="4:13" x14ac:dyDescent="0.35">
      <c r="D2011" s="244" t="s">
        <v>2749</v>
      </c>
      <c r="E2011" s="245">
        <v>39761</v>
      </c>
      <c r="F2011" s="245">
        <v>39769</v>
      </c>
      <c r="G2011" s="246" t="s">
        <v>3910</v>
      </c>
      <c r="H2011" s="247">
        <v>10000</v>
      </c>
      <c r="I2011" s="248">
        <v>10000</v>
      </c>
      <c r="J2011" s="248">
        <v>1</v>
      </c>
      <c r="K2011" s="249">
        <v>2008</v>
      </c>
      <c r="L2011" s="249">
        <v>2008</v>
      </c>
      <c r="M2011" s="250" t="s">
        <v>2747</v>
      </c>
    </row>
    <row r="2012" spans="4:13" x14ac:dyDescent="0.35">
      <c r="D2012" s="244" t="s">
        <v>2750</v>
      </c>
      <c r="E2012" s="245">
        <v>39775</v>
      </c>
      <c r="F2012" s="245">
        <v>39777</v>
      </c>
      <c r="G2012" s="246" t="s">
        <v>3910</v>
      </c>
      <c r="H2012" s="247">
        <v>80000</v>
      </c>
      <c r="I2012" s="248">
        <v>80000</v>
      </c>
      <c r="J2012" s="248">
        <v>1</v>
      </c>
      <c r="K2012" s="249">
        <v>2008</v>
      </c>
      <c r="L2012" s="249">
        <v>2008</v>
      </c>
      <c r="M2012" s="250" t="s">
        <v>2747</v>
      </c>
    </row>
    <row r="2013" spans="4:13" x14ac:dyDescent="0.35">
      <c r="D2013" s="244" t="s">
        <v>2752</v>
      </c>
      <c r="E2013" s="245">
        <v>39807</v>
      </c>
      <c r="F2013" s="245">
        <v>39811</v>
      </c>
      <c r="G2013" s="246" t="s">
        <v>3910</v>
      </c>
      <c r="H2013" s="247">
        <v>60000</v>
      </c>
      <c r="I2013" s="248">
        <v>60000</v>
      </c>
      <c r="J2013" s="248">
        <v>1</v>
      </c>
      <c r="K2013" s="249">
        <v>2008</v>
      </c>
      <c r="L2013" s="249">
        <v>2008</v>
      </c>
      <c r="M2013" s="250" t="s">
        <v>2747</v>
      </c>
    </row>
    <row r="2014" spans="4:13" x14ac:dyDescent="0.35">
      <c r="D2014" s="244" t="s">
        <v>2753</v>
      </c>
      <c r="E2014" s="245">
        <v>39800</v>
      </c>
      <c r="F2014" s="245">
        <v>39818</v>
      </c>
      <c r="G2014" s="246" t="s">
        <v>3910</v>
      </c>
      <c r="H2014" s="247">
        <v>80000</v>
      </c>
      <c r="I2014" s="248">
        <v>80000</v>
      </c>
      <c r="J2014" s="248">
        <v>1</v>
      </c>
      <c r="K2014" s="249">
        <v>2008</v>
      </c>
      <c r="L2014" s="249">
        <v>2009</v>
      </c>
      <c r="M2014" s="250" t="s">
        <v>2747</v>
      </c>
    </row>
    <row r="2015" spans="4:13" x14ac:dyDescent="0.35">
      <c r="D2015" s="244" t="s">
        <v>2377</v>
      </c>
      <c r="E2015" s="245">
        <v>39859</v>
      </c>
      <c r="F2015" s="245">
        <v>39860</v>
      </c>
      <c r="G2015" s="246" t="s">
        <v>3910</v>
      </c>
      <c r="H2015" s="247">
        <v>86000</v>
      </c>
      <c r="I2015" s="248">
        <v>86000</v>
      </c>
      <c r="J2015" s="248">
        <v>1</v>
      </c>
      <c r="K2015" s="249">
        <v>2009</v>
      </c>
      <c r="L2015" s="249">
        <v>2009</v>
      </c>
      <c r="M2015" s="250" t="s">
        <v>2171</v>
      </c>
    </row>
    <row r="2016" spans="4:13" x14ac:dyDescent="0.35">
      <c r="D2016" s="244" t="s">
        <v>2756</v>
      </c>
      <c r="E2016" s="245">
        <v>39880</v>
      </c>
      <c r="F2016" s="245">
        <v>39882</v>
      </c>
      <c r="G2016" s="246" t="s">
        <v>3910</v>
      </c>
      <c r="H2016" s="247">
        <v>37955</v>
      </c>
      <c r="I2016" s="248">
        <v>37955</v>
      </c>
      <c r="J2016" s="248">
        <v>1</v>
      </c>
      <c r="K2016" s="249">
        <v>2009</v>
      </c>
      <c r="L2016" s="249">
        <v>2009</v>
      </c>
      <c r="M2016" s="250" t="s">
        <v>2171</v>
      </c>
    </row>
    <row r="2017" spans="4:13" x14ac:dyDescent="0.35">
      <c r="D2017" s="244" t="s">
        <v>2762</v>
      </c>
      <c r="E2017" s="245">
        <v>39961</v>
      </c>
      <c r="F2017" s="245">
        <v>39966</v>
      </c>
      <c r="G2017" s="246" t="s">
        <v>3910</v>
      </c>
      <c r="H2017" s="247">
        <v>30000</v>
      </c>
      <c r="I2017" s="248">
        <v>30000</v>
      </c>
      <c r="J2017" s="248">
        <v>1</v>
      </c>
      <c r="K2017" s="249">
        <v>2009</v>
      </c>
      <c r="L2017" s="249">
        <v>2009</v>
      </c>
      <c r="M2017" s="250" t="s">
        <v>2173</v>
      </c>
    </row>
    <row r="2018" spans="4:13" x14ac:dyDescent="0.35">
      <c r="D2018" s="244" t="s">
        <v>2765</v>
      </c>
      <c r="E2018" s="245">
        <v>40045</v>
      </c>
      <c r="F2018" s="245">
        <v>40045</v>
      </c>
      <c r="G2018" s="246" t="s">
        <v>3910</v>
      </c>
      <c r="H2018" s="247">
        <v>11400</v>
      </c>
      <c r="I2018" s="248">
        <v>11400</v>
      </c>
      <c r="J2018" s="248">
        <v>1</v>
      </c>
      <c r="K2018" s="249">
        <v>2009</v>
      </c>
      <c r="L2018" s="249">
        <v>2009</v>
      </c>
      <c r="M2018" s="250" t="s">
        <v>43</v>
      </c>
    </row>
    <row r="2019" spans="4:13" x14ac:dyDescent="0.35">
      <c r="D2019" s="244" t="s">
        <v>2766</v>
      </c>
      <c r="E2019" s="245">
        <v>40090</v>
      </c>
      <c r="F2019" s="245">
        <v>40092</v>
      </c>
      <c r="G2019" s="246" t="s">
        <v>3910</v>
      </c>
      <c r="H2019" s="247">
        <v>10000</v>
      </c>
      <c r="I2019" s="248">
        <v>10000</v>
      </c>
      <c r="J2019" s="248">
        <v>1</v>
      </c>
      <c r="K2019" s="249">
        <v>2009</v>
      </c>
      <c r="L2019" s="249">
        <v>2009</v>
      </c>
      <c r="M2019" s="250" t="s">
        <v>551</v>
      </c>
    </row>
    <row r="2020" spans="4:13" x14ac:dyDescent="0.35">
      <c r="D2020" s="244" t="s">
        <v>2767</v>
      </c>
      <c r="E2020" s="245">
        <v>40095</v>
      </c>
      <c r="F2020" s="245">
        <v>40098</v>
      </c>
      <c r="G2020" s="246" t="s">
        <v>3908</v>
      </c>
      <c r="H2020" s="247">
        <v>50000</v>
      </c>
      <c r="I2020" s="248">
        <v>50000</v>
      </c>
      <c r="J2020" s="248">
        <v>1</v>
      </c>
      <c r="K2020" s="249">
        <v>2009</v>
      </c>
      <c r="L2020" s="249">
        <v>2009</v>
      </c>
      <c r="M2020" s="250" t="s">
        <v>551</v>
      </c>
    </row>
    <row r="2021" spans="4:13" x14ac:dyDescent="0.35">
      <c r="D2021" s="244" t="s">
        <v>2769</v>
      </c>
      <c r="E2021" s="245">
        <v>40103</v>
      </c>
      <c r="F2021" s="245">
        <v>40108</v>
      </c>
      <c r="G2021" s="246" t="s">
        <v>4263</v>
      </c>
      <c r="H2021" s="247">
        <v>5800</v>
      </c>
      <c r="I2021" s="248">
        <v>5800</v>
      </c>
      <c r="J2021" s="248">
        <v>1</v>
      </c>
      <c r="K2021" s="249">
        <v>2009</v>
      </c>
      <c r="L2021" s="249">
        <v>2009</v>
      </c>
      <c r="M2021" s="250" t="s">
        <v>551</v>
      </c>
    </row>
    <row r="2022" spans="4:13" x14ac:dyDescent="0.35">
      <c r="D2022" s="244" t="s">
        <v>2770</v>
      </c>
      <c r="E2022" s="245">
        <v>40105</v>
      </c>
      <c r="F2022" s="245">
        <v>40108</v>
      </c>
      <c r="G2022" s="246" t="s">
        <v>3908</v>
      </c>
      <c r="H2022" s="247">
        <v>200000</v>
      </c>
      <c r="I2022" s="248">
        <v>200000</v>
      </c>
      <c r="J2022" s="248">
        <v>1</v>
      </c>
      <c r="K2022" s="249">
        <v>2009</v>
      </c>
      <c r="L2022" s="249">
        <v>2009</v>
      </c>
      <c r="M2022" s="250" t="s">
        <v>551</v>
      </c>
    </row>
    <row r="2023" spans="4:13" x14ac:dyDescent="0.35">
      <c r="D2023" s="244" t="s">
        <v>2771</v>
      </c>
      <c r="E2023" s="245">
        <v>40061</v>
      </c>
      <c r="F2023" s="245">
        <v>40113</v>
      </c>
      <c r="G2023" s="246" t="s">
        <v>3910</v>
      </c>
      <c r="H2023" s="247">
        <v>50000</v>
      </c>
      <c r="I2023" s="248">
        <v>50000</v>
      </c>
      <c r="J2023" s="248">
        <v>1</v>
      </c>
      <c r="K2023" s="249">
        <v>2009</v>
      </c>
      <c r="L2023" s="249">
        <v>2009</v>
      </c>
      <c r="M2023" s="250" t="s">
        <v>43</v>
      </c>
    </row>
    <row r="2024" spans="4:13" x14ac:dyDescent="0.35">
      <c r="D2024" s="244" t="s">
        <v>2772</v>
      </c>
      <c r="E2024" s="245">
        <v>40102</v>
      </c>
      <c r="F2024" s="245">
        <v>40126</v>
      </c>
      <c r="G2024" s="246" t="s">
        <v>3910</v>
      </c>
      <c r="H2024" s="247">
        <v>100000</v>
      </c>
      <c r="I2024" s="248">
        <v>100000</v>
      </c>
      <c r="J2024" s="248">
        <v>1</v>
      </c>
      <c r="K2024" s="249">
        <v>2009</v>
      </c>
      <c r="L2024" s="249">
        <v>2009</v>
      </c>
      <c r="M2024" s="250" t="s">
        <v>551</v>
      </c>
    </row>
    <row r="2025" spans="4:13" x14ac:dyDescent="0.35">
      <c r="D2025" s="244" t="s">
        <v>2773</v>
      </c>
      <c r="E2025" s="245">
        <v>40122</v>
      </c>
      <c r="F2025" s="245">
        <v>40129</v>
      </c>
      <c r="G2025" s="246" t="s">
        <v>3910</v>
      </c>
      <c r="H2025" s="247">
        <v>11400</v>
      </c>
      <c r="I2025" s="248">
        <v>11400</v>
      </c>
      <c r="J2025" s="248">
        <v>1</v>
      </c>
      <c r="K2025" s="249">
        <v>2009</v>
      </c>
      <c r="L2025" s="249">
        <v>2009</v>
      </c>
      <c r="M2025" s="250" t="s">
        <v>551</v>
      </c>
    </row>
    <row r="2026" spans="4:13" x14ac:dyDescent="0.35">
      <c r="D2026" s="244" t="s">
        <v>2774</v>
      </c>
      <c r="E2026" s="245">
        <v>40133</v>
      </c>
      <c r="F2026" s="245">
        <v>40133</v>
      </c>
      <c r="G2026" s="246" t="s">
        <v>3910</v>
      </c>
      <c r="H2026" s="247">
        <v>15000</v>
      </c>
      <c r="I2026" s="248">
        <v>15000</v>
      </c>
      <c r="J2026" s="248">
        <v>1</v>
      </c>
      <c r="K2026" s="249">
        <v>2009</v>
      </c>
      <c r="L2026" s="249">
        <v>2009</v>
      </c>
      <c r="M2026" s="250" t="s">
        <v>551</v>
      </c>
    </row>
    <row r="2027" spans="4:13" x14ac:dyDescent="0.35">
      <c r="D2027" s="244" t="s">
        <v>2776</v>
      </c>
      <c r="E2027" s="245">
        <v>40175</v>
      </c>
      <c r="F2027" s="245">
        <v>40177</v>
      </c>
      <c r="G2027" s="246" t="s">
        <v>3910</v>
      </c>
      <c r="H2027" s="247">
        <v>60000</v>
      </c>
      <c r="I2027" s="248">
        <v>60000</v>
      </c>
      <c r="J2027" s="248">
        <v>1</v>
      </c>
      <c r="K2027" s="249">
        <v>2009</v>
      </c>
      <c r="L2027" s="249">
        <v>2009</v>
      </c>
      <c r="M2027" s="250" t="s">
        <v>551</v>
      </c>
    </row>
    <row r="2028" spans="4:13" x14ac:dyDescent="0.35">
      <c r="D2028" s="244" t="s">
        <v>2779</v>
      </c>
      <c r="E2028" s="245">
        <v>40212</v>
      </c>
      <c r="F2028" s="245">
        <v>40249</v>
      </c>
      <c r="G2028" s="246" t="s">
        <v>3910</v>
      </c>
      <c r="H2028" s="247">
        <v>139200</v>
      </c>
      <c r="I2028" s="248">
        <v>139200</v>
      </c>
      <c r="J2028" s="248">
        <v>1</v>
      </c>
      <c r="K2028" s="249">
        <v>2010</v>
      </c>
      <c r="L2028" s="249">
        <v>2010</v>
      </c>
      <c r="M2028" s="250" t="s">
        <v>1225</v>
      </c>
    </row>
    <row r="2029" spans="4:13" x14ac:dyDescent="0.35">
      <c r="D2029" s="244" t="s">
        <v>2781</v>
      </c>
      <c r="E2029" s="245">
        <v>40291</v>
      </c>
      <c r="F2029" s="245">
        <v>40294</v>
      </c>
      <c r="G2029" s="246" t="s">
        <v>3910</v>
      </c>
      <c r="H2029" s="247">
        <v>60000</v>
      </c>
      <c r="I2029" s="248">
        <v>60000</v>
      </c>
      <c r="J2029" s="248">
        <v>1</v>
      </c>
      <c r="K2029" s="249">
        <v>2010</v>
      </c>
      <c r="L2029" s="249">
        <v>2010</v>
      </c>
      <c r="M2029" s="250" t="s">
        <v>1227</v>
      </c>
    </row>
    <row r="2030" spans="4:13" x14ac:dyDescent="0.35">
      <c r="D2030" s="244" t="s">
        <v>2784</v>
      </c>
      <c r="E2030" s="245">
        <v>40067</v>
      </c>
      <c r="F2030" s="245">
        <v>40428</v>
      </c>
      <c r="G2030" s="246" t="s">
        <v>3910</v>
      </c>
      <c r="H2030" s="247">
        <v>300000</v>
      </c>
      <c r="I2030" s="248">
        <v>300000</v>
      </c>
      <c r="J2030" s="248">
        <v>1</v>
      </c>
      <c r="K2030" s="249">
        <v>2009</v>
      </c>
      <c r="L2030" s="249">
        <v>2010</v>
      </c>
      <c r="M2030" s="250" t="s">
        <v>43</v>
      </c>
    </row>
    <row r="2031" spans="4:13" x14ac:dyDescent="0.35">
      <c r="D2031" s="244" t="s">
        <v>2785</v>
      </c>
      <c r="E2031" s="245">
        <v>39645</v>
      </c>
      <c r="F2031" s="245">
        <v>40430</v>
      </c>
      <c r="G2031" s="246" t="s">
        <v>658</v>
      </c>
      <c r="H2031" s="247">
        <v>50000</v>
      </c>
      <c r="I2031" s="248">
        <v>50000</v>
      </c>
      <c r="J2031" s="248">
        <v>1</v>
      </c>
      <c r="K2031" s="249">
        <v>2008</v>
      </c>
      <c r="L2031" s="249">
        <v>2010</v>
      </c>
      <c r="M2031" s="250" t="s">
        <v>2169</v>
      </c>
    </row>
    <row r="2032" spans="4:13" x14ac:dyDescent="0.35">
      <c r="D2032" s="244" t="s">
        <v>2787</v>
      </c>
      <c r="E2032" s="245">
        <v>40546</v>
      </c>
      <c r="F2032" s="245">
        <v>40549</v>
      </c>
      <c r="G2032" s="246" t="s">
        <v>3910</v>
      </c>
      <c r="H2032" s="247">
        <v>60000</v>
      </c>
      <c r="I2032" s="248">
        <v>60000</v>
      </c>
      <c r="J2032" s="248">
        <v>1</v>
      </c>
      <c r="K2032" s="249">
        <v>2011</v>
      </c>
      <c r="L2032" s="249">
        <v>2011</v>
      </c>
      <c r="M2032" s="250" t="s">
        <v>1569</v>
      </c>
    </row>
    <row r="2033" spans="4:13" x14ac:dyDescent="0.35">
      <c r="D2033" s="244" t="s">
        <v>2790</v>
      </c>
      <c r="E2033" s="245">
        <v>40577</v>
      </c>
      <c r="F2033" s="245">
        <v>40589</v>
      </c>
      <c r="G2033" s="246" t="s">
        <v>3908</v>
      </c>
      <c r="H2033" s="247">
        <v>120000</v>
      </c>
      <c r="I2033" s="248">
        <v>120000</v>
      </c>
      <c r="J2033" s="248">
        <v>1</v>
      </c>
      <c r="K2033" s="249">
        <v>2011</v>
      </c>
      <c r="L2033" s="249">
        <v>2011</v>
      </c>
      <c r="M2033" s="250" t="s">
        <v>1569</v>
      </c>
    </row>
    <row r="2034" spans="4:13" x14ac:dyDescent="0.35">
      <c r="D2034" s="244" t="s">
        <v>2791</v>
      </c>
      <c r="E2034" s="245">
        <v>40076</v>
      </c>
      <c r="F2034" s="245">
        <v>40616</v>
      </c>
      <c r="G2034" s="246" t="s">
        <v>3908</v>
      </c>
      <c r="H2034" s="247">
        <v>298596.49119999999</v>
      </c>
      <c r="I2034" s="248">
        <v>298596.49119999999</v>
      </c>
      <c r="J2034" s="248">
        <v>1</v>
      </c>
      <c r="K2034" s="249">
        <v>2009</v>
      </c>
      <c r="L2034" s="249">
        <v>2011</v>
      </c>
      <c r="M2034" s="250" t="s">
        <v>43</v>
      </c>
    </row>
    <row r="2035" spans="4:13" x14ac:dyDescent="0.35">
      <c r="D2035" s="244" t="s">
        <v>2793</v>
      </c>
      <c r="E2035" s="245">
        <v>39381</v>
      </c>
      <c r="F2035" s="245">
        <v>41081</v>
      </c>
      <c r="G2035" s="246" t="s">
        <v>658</v>
      </c>
      <c r="H2035" s="247">
        <v>50000</v>
      </c>
      <c r="I2035" s="248">
        <v>50000</v>
      </c>
      <c r="J2035" s="248">
        <v>1</v>
      </c>
      <c r="K2035" s="249">
        <v>2007</v>
      </c>
      <c r="L2035" s="249">
        <v>2012</v>
      </c>
      <c r="M2035" s="250" t="s">
        <v>2166</v>
      </c>
    </row>
    <row r="2036" spans="4:13" x14ac:dyDescent="0.35">
      <c r="D2036" s="244" t="s">
        <v>2795</v>
      </c>
      <c r="E2036" s="245">
        <v>39592</v>
      </c>
      <c r="F2036" s="245">
        <v>41081</v>
      </c>
      <c r="G2036" s="246" t="s">
        <v>658</v>
      </c>
      <c r="H2036" s="247">
        <v>50000</v>
      </c>
      <c r="I2036" s="248">
        <v>50000</v>
      </c>
      <c r="J2036" s="248">
        <v>1</v>
      </c>
      <c r="K2036" s="249">
        <v>2008</v>
      </c>
      <c r="L2036" s="249">
        <v>2012</v>
      </c>
      <c r="M2036" s="250" t="s">
        <v>41</v>
      </c>
    </row>
    <row r="2037" spans="4:13" x14ac:dyDescent="0.35">
      <c r="D2037" s="244" t="s">
        <v>2797</v>
      </c>
      <c r="E2037" s="245">
        <v>41150</v>
      </c>
      <c r="F2037" s="245">
        <v>41156</v>
      </c>
      <c r="G2037" s="246" t="s">
        <v>3910</v>
      </c>
      <c r="H2037" s="247">
        <v>60000</v>
      </c>
      <c r="I2037" s="248">
        <v>60000</v>
      </c>
      <c r="J2037" s="248">
        <v>1</v>
      </c>
      <c r="K2037" s="249">
        <v>2012</v>
      </c>
      <c r="L2037" s="249">
        <v>2012</v>
      </c>
      <c r="M2037" s="250" t="s">
        <v>1611</v>
      </c>
    </row>
    <row r="2038" spans="4:13" x14ac:dyDescent="0.35">
      <c r="D2038" s="244" t="s">
        <v>2801</v>
      </c>
      <c r="E2038" s="245">
        <v>41477</v>
      </c>
      <c r="F2038" s="245">
        <v>42222</v>
      </c>
      <c r="G2038" s="246" t="s">
        <v>658</v>
      </c>
      <c r="H2038" s="247">
        <v>100000</v>
      </c>
      <c r="I2038" s="248">
        <v>100000</v>
      </c>
      <c r="J2038" s="248">
        <v>1</v>
      </c>
      <c r="K2038" s="249">
        <v>2013</v>
      </c>
      <c r="L2038" s="249">
        <v>2015</v>
      </c>
      <c r="M2038" s="250" t="s">
        <v>153</v>
      </c>
    </row>
    <row r="2039" spans="4:13" x14ac:dyDescent="0.35">
      <c r="D2039" s="244" t="s">
        <v>2802</v>
      </c>
      <c r="E2039" s="245">
        <v>42669</v>
      </c>
      <c r="F2039" s="245">
        <v>42675</v>
      </c>
      <c r="G2039" s="246" t="s">
        <v>3910</v>
      </c>
      <c r="H2039" s="247">
        <v>6220</v>
      </c>
      <c r="I2039" s="248">
        <v>6220</v>
      </c>
      <c r="J2039" s="248">
        <v>1</v>
      </c>
      <c r="K2039" s="249">
        <v>2016</v>
      </c>
      <c r="L2039" s="249">
        <v>2016</v>
      </c>
      <c r="M2039" s="250" t="s">
        <v>1491</v>
      </c>
    </row>
    <row r="2040" spans="4:13" x14ac:dyDescent="0.35">
      <c r="D2040" s="244" t="s">
        <v>2804</v>
      </c>
      <c r="E2040" s="245">
        <v>44053</v>
      </c>
      <c r="F2040" s="245">
        <v>44057</v>
      </c>
      <c r="G2040" s="246" t="s">
        <v>3910</v>
      </c>
      <c r="H2040" s="247">
        <v>22000</v>
      </c>
      <c r="I2040" s="248">
        <v>22000</v>
      </c>
      <c r="J2040" s="248">
        <v>1</v>
      </c>
      <c r="K2040" s="249">
        <v>2020</v>
      </c>
      <c r="L2040" s="249">
        <v>2020</v>
      </c>
      <c r="M2040" s="250" t="s">
        <v>35</v>
      </c>
    </row>
    <row r="2041" spans="4:13" x14ac:dyDescent="0.35">
      <c r="D2041" s="244" t="s">
        <v>2805</v>
      </c>
      <c r="E2041" s="245">
        <v>44286</v>
      </c>
      <c r="F2041" s="245">
        <v>44300</v>
      </c>
      <c r="G2041" s="246" t="s">
        <v>3910</v>
      </c>
      <c r="H2041" s="247">
        <v>15750</v>
      </c>
      <c r="I2041" s="248">
        <v>15750</v>
      </c>
      <c r="J2041" s="248">
        <v>1</v>
      </c>
      <c r="K2041" s="249">
        <v>2021</v>
      </c>
      <c r="L2041" s="249">
        <v>2021</v>
      </c>
      <c r="M2041" s="250" t="s">
        <v>21</v>
      </c>
    </row>
    <row r="2042" spans="4:13" x14ac:dyDescent="0.35">
      <c r="D2042" s="244" t="s">
        <v>2813</v>
      </c>
      <c r="E2042" s="245">
        <v>38290</v>
      </c>
      <c r="F2042" s="245">
        <v>38294</v>
      </c>
      <c r="G2042" s="246" t="s">
        <v>3910</v>
      </c>
      <c r="H2042" s="247">
        <v>100000</v>
      </c>
      <c r="I2042" s="248">
        <v>100000</v>
      </c>
      <c r="J2042" s="248">
        <v>1</v>
      </c>
      <c r="K2042" s="249">
        <v>2004</v>
      </c>
      <c r="L2042" s="249">
        <v>2004</v>
      </c>
      <c r="M2042" s="250" t="s">
        <v>2699</v>
      </c>
    </row>
    <row r="2043" spans="4:13" x14ac:dyDescent="0.35">
      <c r="D2043" s="244" t="s">
        <v>2814</v>
      </c>
      <c r="E2043" s="245">
        <v>39286</v>
      </c>
      <c r="F2043" s="245">
        <v>39286</v>
      </c>
      <c r="G2043" s="246" t="s">
        <v>3910</v>
      </c>
      <c r="H2043" s="247">
        <v>100000</v>
      </c>
      <c r="I2043" s="248">
        <v>100000</v>
      </c>
      <c r="J2043" s="248">
        <v>1</v>
      </c>
      <c r="K2043" s="249">
        <v>2007</v>
      </c>
      <c r="L2043" s="249">
        <v>2007</v>
      </c>
      <c r="M2043" s="250" t="s">
        <v>2723</v>
      </c>
    </row>
    <row r="2044" spans="4:13" x14ac:dyDescent="0.35">
      <c r="D2044" s="244" t="s">
        <v>2816</v>
      </c>
      <c r="E2044" s="245">
        <v>39905</v>
      </c>
      <c r="F2044" s="245">
        <v>39909</v>
      </c>
      <c r="G2044" s="246" t="s">
        <v>3910</v>
      </c>
      <c r="H2044" s="247">
        <v>300000</v>
      </c>
      <c r="I2044" s="248">
        <v>300000</v>
      </c>
      <c r="J2044" s="248">
        <v>1</v>
      </c>
      <c r="K2044" s="249">
        <v>2009</v>
      </c>
      <c r="L2044" s="249">
        <v>2009</v>
      </c>
      <c r="M2044" s="250" t="s">
        <v>2173</v>
      </c>
    </row>
    <row r="2045" spans="4:13" x14ac:dyDescent="0.35">
      <c r="D2045" s="244" t="s">
        <v>5697</v>
      </c>
      <c r="E2045" s="245">
        <v>44256</v>
      </c>
      <c r="F2045" s="245">
        <v>44264</v>
      </c>
      <c r="G2045" s="246" t="s">
        <v>3910</v>
      </c>
      <c r="H2045" s="247">
        <v>17000</v>
      </c>
      <c r="I2045" s="248">
        <v>17000</v>
      </c>
      <c r="J2045" s="248">
        <v>1</v>
      </c>
      <c r="K2045" s="249">
        <v>2021</v>
      </c>
      <c r="L2045" s="249">
        <v>2021</v>
      </c>
      <c r="M2045" s="250" t="s">
        <v>21</v>
      </c>
    </row>
    <row r="2046" spans="4:13" x14ac:dyDescent="0.35">
      <c r="D2046" s="244" t="s">
        <v>2818</v>
      </c>
      <c r="E2046" s="245">
        <v>38759</v>
      </c>
      <c r="F2046" s="245">
        <v>38761</v>
      </c>
      <c r="G2046" s="246" t="s">
        <v>3910</v>
      </c>
      <c r="H2046" s="247">
        <v>50000</v>
      </c>
      <c r="I2046" s="248">
        <v>50000</v>
      </c>
      <c r="J2046" s="248">
        <v>1</v>
      </c>
      <c r="K2046" s="249">
        <v>2006</v>
      </c>
      <c r="L2046" s="249">
        <v>2006</v>
      </c>
      <c r="M2046" s="250" t="s">
        <v>150</v>
      </c>
    </row>
    <row r="2047" spans="4:13" x14ac:dyDescent="0.35">
      <c r="D2047" s="244" t="s">
        <v>2819</v>
      </c>
      <c r="E2047" s="245">
        <v>38903</v>
      </c>
      <c r="F2047" s="245">
        <v>38904</v>
      </c>
      <c r="G2047" s="246" t="s">
        <v>3908</v>
      </c>
      <c r="H2047" s="247">
        <v>60000</v>
      </c>
      <c r="I2047" s="248">
        <v>60000</v>
      </c>
      <c r="J2047" s="248">
        <v>1</v>
      </c>
      <c r="K2047" s="249">
        <v>2006</v>
      </c>
      <c r="L2047" s="249">
        <v>2006</v>
      </c>
      <c r="M2047" s="250" t="s">
        <v>2820</v>
      </c>
    </row>
    <row r="2048" spans="4:13" x14ac:dyDescent="0.35">
      <c r="D2048" s="244" t="s">
        <v>2830</v>
      </c>
      <c r="E2048" s="245">
        <v>38508</v>
      </c>
      <c r="F2048" s="245">
        <v>38516</v>
      </c>
      <c r="G2048" s="246" t="s">
        <v>3908</v>
      </c>
      <c r="H2048" s="247">
        <v>200000</v>
      </c>
      <c r="I2048" s="248">
        <v>200000</v>
      </c>
      <c r="J2048" s="248">
        <v>1</v>
      </c>
      <c r="K2048" s="249">
        <v>2005</v>
      </c>
      <c r="L2048" s="249">
        <v>2005</v>
      </c>
      <c r="M2048" s="250" t="s">
        <v>2706</v>
      </c>
    </row>
    <row r="2049" spans="4:13" x14ac:dyDescent="0.35">
      <c r="D2049" s="244" t="s">
        <v>2831</v>
      </c>
      <c r="E2049" s="245">
        <v>38542</v>
      </c>
      <c r="F2049" s="245">
        <v>38544</v>
      </c>
      <c r="G2049" s="246" t="s">
        <v>3910</v>
      </c>
      <c r="H2049" s="247">
        <v>33000</v>
      </c>
      <c r="I2049" s="248">
        <v>33000</v>
      </c>
      <c r="J2049" s="248">
        <v>1</v>
      </c>
      <c r="K2049" s="249">
        <v>2005</v>
      </c>
      <c r="L2049" s="249">
        <v>2005</v>
      </c>
      <c r="M2049" s="250" t="s">
        <v>2714</v>
      </c>
    </row>
    <row r="2050" spans="4:13" x14ac:dyDescent="0.35">
      <c r="D2050" s="244" t="s">
        <v>2832</v>
      </c>
      <c r="E2050" s="245">
        <v>38584</v>
      </c>
      <c r="F2050" s="245">
        <v>38589</v>
      </c>
      <c r="G2050" s="246" t="s">
        <v>3910</v>
      </c>
      <c r="H2050" s="247">
        <v>30000</v>
      </c>
      <c r="I2050" s="248">
        <v>30000</v>
      </c>
      <c r="J2050" s="248">
        <v>1</v>
      </c>
      <c r="K2050" s="249">
        <v>2005</v>
      </c>
      <c r="L2050" s="249">
        <v>2005</v>
      </c>
      <c r="M2050" s="250" t="s">
        <v>2714</v>
      </c>
    </row>
    <row r="2051" spans="4:13" x14ac:dyDescent="0.35">
      <c r="D2051" s="244" t="s">
        <v>2833</v>
      </c>
      <c r="E2051" s="245">
        <v>38579</v>
      </c>
      <c r="F2051" s="245">
        <v>38580</v>
      </c>
      <c r="G2051" s="246" t="s">
        <v>3910</v>
      </c>
      <c r="H2051" s="247">
        <v>26985</v>
      </c>
      <c r="I2051" s="248">
        <v>26985</v>
      </c>
      <c r="J2051" s="248">
        <v>1</v>
      </c>
      <c r="K2051" s="249">
        <v>2005</v>
      </c>
      <c r="L2051" s="249">
        <v>2005</v>
      </c>
      <c r="M2051" s="250" t="s">
        <v>2714</v>
      </c>
    </row>
    <row r="2052" spans="4:13" x14ac:dyDescent="0.35">
      <c r="D2052" s="244" t="s">
        <v>2838</v>
      </c>
      <c r="E2052" s="245">
        <v>38759</v>
      </c>
      <c r="F2052" s="245">
        <v>38761</v>
      </c>
      <c r="G2052" s="246" t="s">
        <v>3910</v>
      </c>
      <c r="H2052" s="247">
        <v>50000</v>
      </c>
      <c r="I2052" s="248">
        <v>50000</v>
      </c>
      <c r="J2052" s="248">
        <v>1</v>
      </c>
      <c r="K2052" s="249">
        <v>2006</v>
      </c>
      <c r="L2052" s="249">
        <v>2006</v>
      </c>
      <c r="M2052" s="250" t="s">
        <v>150</v>
      </c>
    </row>
    <row r="2053" spans="4:13" x14ac:dyDescent="0.35">
      <c r="D2053" s="244" t="s">
        <v>2839</v>
      </c>
      <c r="E2053" s="245">
        <v>38726</v>
      </c>
      <c r="F2053" s="245">
        <v>38762</v>
      </c>
      <c r="G2053" s="246" t="s">
        <v>3910</v>
      </c>
      <c r="H2053" s="247">
        <v>10000</v>
      </c>
      <c r="I2053" s="248">
        <v>10000</v>
      </c>
      <c r="J2053" s="248">
        <v>1</v>
      </c>
      <c r="K2053" s="249">
        <v>2006</v>
      </c>
      <c r="L2053" s="249">
        <v>2006</v>
      </c>
      <c r="M2053" s="250" t="s">
        <v>150</v>
      </c>
    </row>
    <row r="2054" spans="4:13" x14ac:dyDescent="0.35">
      <c r="D2054" s="244" t="s">
        <v>2840</v>
      </c>
      <c r="E2054" s="245">
        <v>38820</v>
      </c>
      <c r="F2054" s="245">
        <v>38820</v>
      </c>
      <c r="G2054" s="246" t="s">
        <v>3910</v>
      </c>
      <c r="H2054" s="247">
        <v>30000</v>
      </c>
      <c r="I2054" s="248">
        <v>30000</v>
      </c>
      <c r="J2054" s="248">
        <v>1</v>
      </c>
      <c r="K2054" s="249">
        <v>2006</v>
      </c>
      <c r="L2054" s="249">
        <v>2006</v>
      </c>
      <c r="M2054" s="250" t="s">
        <v>2197</v>
      </c>
    </row>
    <row r="2055" spans="4:13" x14ac:dyDescent="0.35">
      <c r="D2055" s="244" t="s">
        <v>2841</v>
      </c>
      <c r="E2055" s="245">
        <v>38896</v>
      </c>
      <c r="F2055" s="245">
        <v>38897</v>
      </c>
      <c r="G2055" s="246" t="s">
        <v>3910</v>
      </c>
      <c r="H2055" s="247">
        <v>10000</v>
      </c>
      <c r="I2055" s="248">
        <v>10000</v>
      </c>
      <c r="J2055" s="248">
        <v>1</v>
      </c>
      <c r="K2055" s="249">
        <v>2006</v>
      </c>
      <c r="L2055" s="249">
        <v>2006</v>
      </c>
      <c r="M2055" s="250" t="s">
        <v>2197</v>
      </c>
    </row>
    <row r="2056" spans="4:13" x14ac:dyDescent="0.35">
      <c r="D2056" s="244" t="s">
        <v>2844</v>
      </c>
      <c r="E2056" s="245">
        <v>38936</v>
      </c>
      <c r="F2056" s="245">
        <v>38946</v>
      </c>
      <c r="G2056" s="246" t="s">
        <v>3910</v>
      </c>
      <c r="H2056" s="247">
        <v>20840</v>
      </c>
      <c r="I2056" s="248">
        <v>20840</v>
      </c>
      <c r="J2056" s="248">
        <v>1</v>
      </c>
      <c r="K2056" s="249">
        <v>2006</v>
      </c>
      <c r="L2056" s="249">
        <v>2006</v>
      </c>
      <c r="M2056" s="250" t="s">
        <v>2820</v>
      </c>
    </row>
    <row r="2057" spans="4:13" x14ac:dyDescent="0.35">
      <c r="D2057" s="244" t="s">
        <v>2845</v>
      </c>
      <c r="E2057" s="245">
        <v>38952</v>
      </c>
      <c r="F2057" s="245">
        <v>38953</v>
      </c>
      <c r="G2057" s="246" t="s">
        <v>3910</v>
      </c>
      <c r="H2057" s="247">
        <v>30000</v>
      </c>
      <c r="I2057" s="248">
        <v>30000</v>
      </c>
      <c r="J2057" s="248">
        <v>1</v>
      </c>
      <c r="K2057" s="249">
        <v>2006</v>
      </c>
      <c r="L2057" s="249">
        <v>2006</v>
      </c>
      <c r="M2057" s="250" t="s">
        <v>2820</v>
      </c>
    </row>
    <row r="2058" spans="4:13" x14ac:dyDescent="0.35">
      <c r="D2058" s="244" t="s">
        <v>2848</v>
      </c>
      <c r="E2058" s="245">
        <v>39007</v>
      </c>
      <c r="F2058" s="245">
        <v>39023</v>
      </c>
      <c r="G2058" s="246" t="s">
        <v>3908</v>
      </c>
      <c r="H2058" s="247">
        <v>500000</v>
      </c>
      <c r="I2058" s="248">
        <v>500000</v>
      </c>
      <c r="J2058" s="248">
        <v>1</v>
      </c>
      <c r="K2058" s="249">
        <v>2006</v>
      </c>
      <c r="L2058" s="249">
        <v>2006</v>
      </c>
      <c r="M2058" s="250" t="s">
        <v>2199</v>
      </c>
    </row>
    <row r="2059" spans="4:13" x14ac:dyDescent="0.35">
      <c r="D2059" s="244" t="s">
        <v>2849</v>
      </c>
      <c r="E2059" s="245">
        <v>39034</v>
      </c>
      <c r="F2059" s="245">
        <v>39035</v>
      </c>
      <c r="G2059" s="246" t="s">
        <v>3908</v>
      </c>
      <c r="H2059" s="247">
        <v>529555.89</v>
      </c>
      <c r="I2059" s="248">
        <v>529555.89</v>
      </c>
      <c r="J2059" s="248">
        <v>1</v>
      </c>
      <c r="K2059" s="249">
        <v>2006</v>
      </c>
      <c r="L2059" s="249">
        <v>2006</v>
      </c>
      <c r="M2059" s="250" t="s">
        <v>2199</v>
      </c>
    </row>
    <row r="2060" spans="4:13" x14ac:dyDescent="0.35">
      <c r="D2060" s="244" t="s">
        <v>2850</v>
      </c>
      <c r="E2060" s="245">
        <v>39061</v>
      </c>
      <c r="F2060" s="245">
        <v>39061</v>
      </c>
      <c r="G2060" s="246" t="s">
        <v>3910</v>
      </c>
      <c r="H2060" s="247">
        <v>294712.78950000001</v>
      </c>
      <c r="I2060" s="248">
        <v>294712.78950000001</v>
      </c>
      <c r="J2060" s="248">
        <v>1</v>
      </c>
      <c r="K2060" s="249">
        <v>2006</v>
      </c>
      <c r="L2060" s="249">
        <v>2006</v>
      </c>
      <c r="M2060" s="250" t="s">
        <v>2199</v>
      </c>
    </row>
    <row r="2061" spans="4:13" x14ac:dyDescent="0.35">
      <c r="D2061" s="244" t="s">
        <v>5744</v>
      </c>
      <c r="E2061" s="245">
        <v>44297</v>
      </c>
      <c r="F2061" s="245">
        <v>44301</v>
      </c>
      <c r="G2061" s="246" t="s">
        <v>3908</v>
      </c>
      <c r="H2061" s="247">
        <v>8700</v>
      </c>
      <c r="I2061" s="248">
        <v>8700</v>
      </c>
      <c r="J2061" s="248">
        <v>1</v>
      </c>
      <c r="K2061" s="249">
        <v>2021</v>
      </c>
      <c r="L2061" s="249">
        <v>2021</v>
      </c>
      <c r="M2061" s="250" t="s">
        <v>2250</v>
      </c>
    </row>
    <row r="2062" spans="4:13" x14ac:dyDescent="0.35">
      <c r="D2062" s="244" t="s">
        <v>2384</v>
      </c>
      <c r="E2062" s="245">
        <v>44293</v>
      </c>
      <c r="F2062" s="245">
        <v>44295</v>
      </c>
      <c r="G2062" s="246" t="s">
        <v>3908</v>
      </c>
      <c r="H2062" s="247">
        <v>172500</v>
      </c>
      <c r="I2062" s="248">
        <v>172500</v>
      </c>
      <c r="J2062" s="248">
        <v>1</v>
      </c>
      <c r="K2062" s="249">
        <v>2021</v>
      </c>
      <c r="L2062" s="249">
        <v>2021</v>
      </c>
      <c r="M2062" s="250" t="s">
        <v>2250</v>
      </c>
    </row>
    <row r="2063" spans="4:13" x14ac:dyDescent="0.35">
      <c r="D2063" s="244" t="s">
        <v>2851</v>
      </c>
      <c r="E2063" s="245">
        <v>44289</v>
      </c>
      <c r="F2063" s="245">
        <v>44302</v>
      </c>
      <c r="G2063" s="246" t="s">
        <v>3908</v>
      </c>
      <c r="H2063" s="247">
        <v>600000</v>
      </c>
      <c r="I2063" s="248">
        <v>600000</v>
      </c>
      <c r="J2063" s="248">
        <v>1</v>
      </c>
      <c r="K2063" s="249">
        <v>2021</v>
      </c>
      <c r="L2063" s="249">
        <v>2021</v>
      </c>
      <c r="M2063" s="250" t="s">
        <v>2250</v>
      </c>
    </row>
    <row r="2064" spans="4:13" x14ac:dyDescent="0.35">
      <c r="D2064" s="244" t="s">
        <v>2852</v>
      </c>
      <c r="E2064" s="245">
        <v>44295</v>
      </c>
      <c r="F2064" s="245">
        <v>44302</v>
      </c>
      <c r="G2064" s="246" t="s">
        <v>3908</v>
      </c>
      <c r="H2064" s="247">
        <v>22736</v>
      </c>
      <c r="I2064" s="248">
        <v>22736</v>
      </c>
      <c r="J2064" s="248">
        <v>1</v>
      </c>
      <c r="K2064" s="249">
        <v>2021</v>
      </c>
      <c r="L2064" s="249">
        <v>2021</v>
      </c>
      <c r="M2064" s="250" t="s">
        <v>2250</v>
      </c>
    </row>
    <row r="2065" spans="4:13" x14ac:dyDescent="0.35">
      <c r="D2065" s="244" t="s">
        <v>2856</v>
      </c>
      <c r="E2065" s="245">
        <v>44294</v>
      </c>
      <c r="F2065" s="245">
        <v>44305</v>
      </c>
      <c r="G2065" s="246" t="s">
        <v>3908</v>
      </c>
      <c r="H2065" s="247">
        <v>19880</v>
      </c>
      <c r="I2065" s="248">
        <v>19880</v>
      </c>
      <c r="J2065" s="248">
        <v>1</v>
      </c>
      <c r="K2065" s="249">
        <v>2021</v>
      </c>
      <c r="L2065" s="249">
        <v>2021</v>
      </c>
      <c r="M2065" s="250" t="s">
        <v>2250</v>
      </c>
    </row>
    <row r="2066" spans="4:13" x14ac:dyDescent="0.35">
      <c r="D2066" s="244" t="s">
        <v>2386</v>
      </c>
      <c r="E2066" s="245">
        <v>44290</v>
      </c>
      <c r="F2066" s="245">
        <v>44305</v>
      </c>
      <c r="G2066" s="246" t="s">
        <v>3910</v>
      </c>
      <c r="H2066" s="247">
        <v>6380</v>
      </c>
      <c r="I2066" s="248">
        <v>6380</v>
      </c>
      <c r="J2066" s="248">
        <v>1</v>
      </c>
      <c r="K2066" s="249">
        <v>2021</v>
      </c>
      <c r="L2066" s="249">
        <v>2021</v>
      </c>
      <c r="M2066" s="250" t="s">
        <v>2250</v>
      </c>
    </row>
    <row r="2067" spans="4:13" x14ac:dyDescent="0.35">
      <c r="D2067" s="244" t="s">
        <v>2857</v>
      </c>
      <c r="E2067" s="245">
        <v>44284</v>
      </c>
      <c r="F2067" s="245">
        <v>44293</v>
      </c>
      <c r="G2067" s="246" t="s">
        <v>3910</v>
      </c>
      <c r="H2067" s="247">
        <v>18000</v>
      </c>
      <c r="I2067" s="248">
        <v>18000</v>
      </c>
      <c r="J2067" s="248">
        <v>1</v>
      </c>
      <c r="K2067" s="249">
        <v>2021</v>
      </c>
      <c r="L2067" s="249">
        <v>2021</v>
      </c>
      <c r="M2067" s="250" t="s">
        <v>21</v>
      </c>
    </row>
    <row r="2068" spans="4:13" x14ac:dyDescent="0.35">
      <c r="D2068" s="244" t="s">
        <v>5747</v>
      </c>
      <c r="E2068" s="245">
        <v>44195</v>
      </c>
      <c r="F2068" s="245">
        <v>44299</v>
      </c>
      <c r="G2068" s="246" t="s">
        <v>3910</v>
      </c>
      <c r="H2068" s="247">
        <v>1.7905676941154999E-12</v>
      </c>
      <c r="I2068" s="248">
        <v>1.7905676941154999E-12</v>
      </c>
      <c r="J2068" s="248">
        <v>1</v>
      </c>
      <c r="K2068" s="249">
        <v>2020</v>
      </c>
      <c r="L2068" s="249">
        <v>2021</v>
      </c>
      <c r="M2068" s="250" t="s">
        <v>11</v>
      </c>
    </row>
    <row r="2069" spans="4:13" x14ac:dyDescent="0.35">
      <c r="D2069" s="244" t="s">
        <v>2859</v>
      </c>
      <c r="E2069" s="245">
        <v>44287</v>
      </c>
      <c r="F2069" s="245">
        <v>44305</v>
      </c>
      <c r="G2069" s="246" t="s">
        <v>3908</v>
      </c>
      <c r="H2069" s="247">
        <v>8700</v>
      </c>
      <c r="I2069" s="248">
        <v>8700</v>
      </c>
      <c r="J2069" s="248">
        <v>1</v>
      </c>
      <c r="K2069" s="249">
        <v>2021</v>
      </c>
      <c r="L2069" s="249">
        <v>2021</v>
      </c>
      <c r="M2069" s="250" t="s">
        <v>2250</v>
      </c>
    </row>
    <row r="2070" spans="4:13" x14ac:dyDescent="0.35">
      <c r="D2070" s="244" t="s">
        <v>2860</v>
      </c>
      <c r="E2070" s="245">
        <v>44285</v>
      </c>
      <c r="F2070" s="245">
        <v>44305</v>
      </c>
      <c r="G2070" s="246" t="s">
        <v>3910</v>
      </c>
      <c r="H2070" s="247">
        <v>287514</v>
      </c>
      <c r="I2070" s="248">
        <v>287514</v>
      </c>
      <c r="J2070" s="248">
        <v>1</v>
      </c>
      <c r="K2070" s="249">
        <v>2021</v>
      </c>
      <c r="L2070" s="249">
        <v>2021</v>
      </c>
      <c r="M2070" s="250" t="s">
        <v>21</v>
      </c>
    </row>
    <row r="2071" spans="4:13" x14ac:dyDescent="0.35">
      <c r="D2071" s="244" t="s">
        <v>2862</v>
      </c>
      <c r="E2071" s="245">
        <v>44284</v>
      </c>
      <c r="F2071" s="245">
        <v>44295</v>
      </c>
      <c r="G2071" s="246" t="s">
        <v>3908</v>
      </c>
      <c r="H2071" s="247">
        <v>48000</v>
      </c>
      <c r="I2071" s="248">
        <v>48000</v>
      </c>
      <c r="J2071" s="248">
        <v>1</v>
      </c>
      <c r="K2071" s="249">
        <v>2021</v>
      </c>
      <c r="L2071" s="249">
        <v>2021</v>
      </c>
      <c r="M2071" s="250" t="s">
        <v>21</v>
      </c>
    </row>
    <row r="2072" spans="4:13" x14ac:dyDescent="0.35">
      <c r="D2072" s="244" t="s">
        <v>2387</v>
      </c>
      <c r="E2072" s="245">
        <v>44301</v>
      </c>
      <c r="F2072" s="245">
        <v>44305</v>
      </c>
      <c r="G2072" s="246" t="s">
        <v>3910</v>
      </c>
      <c r="H2072" s="247">
        <v>148000</v>
      </c>
      <c r="I2072" s="248">
        <v>148000</v>
      </c>
      <c r="J2072" s="248">
        <v>1</v>
      </c>
      <c r="K2072" s="249">
        <v>2021</v>
      </c>
      <c r="L2072" s="249">
        <v>2021</v>
      </c>
      <c r="M2072" s="250" t="s">
        <v>2250</v>
      </c>
    </row>
    <row r="2073" spans="4:13" x14ac:dyDescent="0.35">
      <c r="D2073" s="244" t="s">
        <v>2388</v>
      </c>
      <c r="E2073" s="245">
        <v>44304</v>
      </c>
      <c r="F2073" s="245">
        <v>44305</v>
      </c>
      <c r="G2073" s="246" t="s">
        <v>3910</v>
      </c>
      <c r="H2073" s="247">
        <v>473643</v>
      </c>
      <c r="I2073" s="248">
        <v>473643</v>
      </c>
      <c r="J2073" s="248">
        <v>1</v>
      </c>
      <c r="K2073" s="249">
        <v>2021</v>
      </c>
      <c r="L2073" s="249">
        <v>2021</v>
      </c>
      <c r="M2073" s="250" t="s">
        <v>2250</v>
      </c>
    </row>
    <row r="2074" spans="4:13" x14ac:dyDescent="0.35">
      <c r="D2074" s="244" t="s">
        <v>5749</v>
      </c>
      <c r="E2074" s="245">
        <v>44301</v>
      </c>
      <c r="F2074" s="245">
        <v>44305</v>
      </c>
      <c r="G2074" s="246" t="s">
        <v>3910</v>
      </c>
      <c r="H2074" s="247">
        <v>8700</v>
      </c>
      <c r="I2074" s="248">
        <v>8700</v>
      </c>
      <c r="J2074" s="248">
        <v>1</v>
      </c>
      <c r="K2074" s="249">
        <v>2021</v>
      </c>
      <c r="L2074" s="249">
        <v>2021</v>
      </c>
      <c r="M2074" s="250" t="s">
        <v>2250</v>
      </c>
    </row>
    <row r="2075" spans="4:13" x14ac:dyDescent="0.35">
      <c r="D2075" s="244" t="s">
        <v>5750</v>
      </c>
      <c r="E2075" s="245">
        <v>44300</v>
      </c>
      <c r="F2075" s="245">
        <v>44302</v>
      </c>
      <c r="G2075" s="246" t="s">
        <v>3910</v>
      </c>
      <c r="H2075" s="247">
        <v>6380</v>
      </c>
      <c r="I2075" s="248">
        <v>6380</v>
      </c>
      <c r="J2075" s="248">
        <v>1</v>
      </c>
      <c r="K2075" s="249">
        <v>2021</v>
      </c>
      <c r="L2075" s="249">
        <v>2021</v>
      </c>
      <c r="M2075" s="250" t="s">
        <v>2250</v>
      </c>
    </row>
    <row r="2076" spans="4:13" x14ac:dyDescent="0.35">
      <c r="D2076" s="244" t="s">
        <v>2389</v>
      </c>
      <c r="E2076" s="245">
        <v>44291</v>
      </c>
      <c r="F2076" s="245">
        <v>44306</v>
      </c>
      <c r="G2076" s="246" t="s">
        <v>3910</v>
      </c>
      <c r="H2076" s="247">
        <v>6380</v>
      </c>
      <c r="I2076" s="248">
        <v>6380</v>
      </c>
      <c r="J2076" s="248">
        <v>1</v>
      </c>
      <c r="K2076" s="249">
        <v>2021</v>
      </c>
      <c r="L2076" s="249">
        <v>2021</v>
      </c>
      <c r="M2076" s="250" t="s">
        <v>2250</v>
      </c>
    </row>
    <row r="2077" spans="4:13" x14ac:dyDescent="0.35">
      <c r="D2077" s="244" t="s">
        <v>2390</v>
      </c>
      <c r="E2077" s="245">
        <v>44303</v>
      </c>
      <c r="F2077" s="245">
        <v>44306</v>
      </c>
      <c r="G2077" s="246" t="s">
        <v>3910</v>
      </c>
      <c r="H2077" s="247">
        <v>8700</v>
      </c>
      <c r="I2077" s="248">
        <v>8700</v>
      </c>
      <c r="J2077" s="248">
        <v>1</v>
      </c>
      <c r="K2077" s="249">
        <v>2021</v>
      </c>
      <c r="L2077" s="249">
        <v>2021</v>
      </c>
      <c r="M2077" s="250" t="s">
        <v>2250</v>
      </c>
    </row>
    <row r="2078" spans="4:13" x14ac:dyDescent="0.35">
      <c r="D2078" s="244" t="s">
        <v>2392</v>
      </c>
      <c r="E2078" s="245">
        <v>44303</v>
      </c>
      <c r="F2078" s="245">
        <v>44306</v>
      </c>
      <c r="G2078" s="246" t="s">
        <v>3910</v>
      </c>
      <c r="H2078" s="247">
        <v>148060</v>
      </c>
      <c r="I2078" s="248">
        <v>148060</v>
      </c>
      <c r="J2078" s="248">
        <v>1</v>
      </c>
      <c r="K2078" s="249">
        <v>2021</v>
      </c>
      <c r="L2078" s="249">
        <v>2021</v>
      </c>
      <c r="M2078" s="250" t="s">
        <v>2250</v>
      </c>
    </row>
    <row r="2079" spans="4:13" x14ac:dyDescent="0.35">
      <c r="D2079" s="244" t="s">
        <v>2393</v>
      </c>
      <c r="E2079" s="245">
        <v>44302</v>
      </c>
      <c r="F2079" s="245">
        <v>44306</v>
      </c>
      <c r="G2079" s="246" t="s">
        <v>3910</v>
      </c>
      <c r="H2079" s="247">
        <v>41020</v>
      </c>
      <c r="I2079" s="248">
        <v>41020</v>
      </c>
      <c r="J2079" s="248">
        <v>1</v>
      </c>
      <c r="K2079" s="249">
        <v>2021</v>
      </c>
      <c r="L2079" s="249">
        <v>2021</v>
      </c>
      <c r="M2079" s="250" t="s">
        <v>2250</v>
      </c>
    </row>
    <row r="2080" spans="4:13" x14ac:dyDescent="0.35">
      <c r="D2080" s="244" t="s">
        <v>2394</v>
      </c>
      <c r="E2080" s="245">
        <v>44305</v>
      </c>
      <c r="F2080" s="245">
        <v>44307</v>
      </c>
      <c r="G2080" s="246" t="s">
        <v>3910</v>
      </c>
      <c r="H2080" s="247">
        <v>21684</v>
      </c>
      <c r="I2080" s="248">
        <v>21684</v>
      </c>
      <c r="J2080" s="248">
        <v>1</v>
      </c>
      <c r="K2080" s="249">
        <v>2021</v>
      </c>
      <c r="L2080" s="249">
        <v>2021</v>
      </c>
      <c r="M2080" s="250" t="s">
        <v>2250</v>
      </c>
    </row>
    <row r="2081" spans="4:13" x14ac:dyDescent="0.35">
      <c r="D2081" s="244" t="s">
        <v>2866</v>
      </c>
      <c r="E2081" s="245">
        <v>44305</v>
      </c>
      <c r="F2081" s="245">
        <v>44307</v>
      </c>
      <c r="G2081" s="246" t="s">
        <v>3910</v>
      </c>
      <c r="H2081" s="247">
        <v>6380</v>
      </c>
      <c r="I2081" s="248">
        <v>6380</v>
      </c>
      <c r="J2081" s="248">
        <v>1</v>
      </c>
      <c r="K2081" s="249">
        <v>2021</v>
      </c>
      <c r="L2081" s="249">
        <v>2021</v>
      </c>
      <c r="M2081" s="250" t="s">
        <v>2250</v>
      </c>
    </row>
    <row r="2082" spans="4:13" x14ac:dyDescent="0.35">
      <c r="D2082" s="244" t="s">
        <v>2395</v>
      </c>
      <c r="E2082" s="245">
        <v>44303</v>
      </c>
      <c r="F2082" s="245">
        <v>44307</v>
      </c>
      <c r="G2082" s="246" t="s">
        <v>3910</v>
      </c>
      <c r="H2082" s="247">
        <v>56380</v>
      </c>
      <c r="I2082" s="248">
        <v>56380</v>
      </c>
      <c r="J2082" s="248">
        <v>1</v>
      </c>
      <c r="K2082" s="249">
        <v>2021</v>
      </c>
      <c r="L2082" s="249">
        <v>2021</v>
      </c>
      <c r="M2082" s="250" t="s">
        <v>2250</v>
      </c>
    </row>
    <row r="2083" spans="4:13" x14ac:dyDescent="0.35">
      <c r="D2083" s="244" t="s">
        <v>2396</v>
      </c>
      <c r="E2083" s="245">
        <v>44306</v>
      </c>
      <c r="F2083" s="245">
        <v>44307</v>
      </c>
      <c r="G2083" s="246" t="s">
        <v>3910</v>
      </c>
      <c r="H2083" s="247">
        <v>6380</v>
      </c>
      <c r="I2083" s="248">
        <v>6380</v>
      </c>
      <c r="J2083" s="248">
        <v>1</v>
      </c>
      <c r="K2083" s="249">
        <v>2021</v>
      </c>
      <c r="L2083" s="249">
        <v>2021</v>
      </c>
      <c r="M2083" s="250" t="s">
        <v>2250</v>
      </c>
    </row>
    <row r="2084" spans="4:13" x14ac:dyDescent="0.35">
      <c r="D2084" s="244" t="s">
        <v>2867</v>
      </c>
      <c r="E2084" s="245">
        <v>43270</v>
      </c>
      <c r="F2084" s="245">
        <v>44307</v>
      </c>
      <c r="G2084" s="246" t="s">
        <v>3910</v>
      </c>
      <c r="H2084" s="247">
        <v>200000</v>
      </c>
      <c r="I2084" s="248">
        <v>200000</v>
      </c>
      <c r="J2084" s="248">
        <v>1</v>
      </c>
      <c r="K2084" s="249">
        <v>2018</v>
      </c>
      <c r="L2084" s="249">
        <v>2021</v>
      </c>
      <c r="M2084" s="250" t="s">
        <v>49</v>
      </c>
    </row>
    <row r="2085" spans="4:13" x14ac:dyDescent="0.35">
      <c r="D2085" s="244" t="s">
        <v>2397</v>
      </c>
      <c r="E2085" s="245">
        <v>44304</v>
      </c>
      <c r="F2085" s="245">
        <v>44308</v>
      </c>
      <c r="G2085" s="246" t="s">
        <v>3908</v>
      </c>
      <c r="H2085" s="247">
        <v>156716</v>
      </c>
      <c r="I2085" s="248">
        <v>156716</v>
      </c>
      <c r="J2085" s="248">
        <v>1</v>
      </c>
      <c r="K2085" s="249">
        <v>2021</v>
      </c>
      <c r="L2085" s="249">
        <v>2021</v>
      </c>
      <c r="M2085" s="250" t="s">
        <v>2250</v>
      </c>
    </row>
    <row r="2086" spans="4:13" x14ac:dyDescent="0.35">
      <c r="D2086" s="244" t="s">
        <v>2868</v>
      </c>
      <c r="E2086" s="245">
        <v>44307</v>
      </c>
      <c r="F2086" s="245">
        <v>44308</v>
      </c>
      <c r="G2086" s="246" t="s">
        <v>3910</v>
      </c>
      <c r="H2086" s="247">
        <v>1068985</v>
      </c>
      <c r="I2086" s="248">
        <v>1068985</v>
      </c>
      <c r="J2086" s="248">
        <v>1</v>
      </c>
      <c r="K2086" s="249">
        <v>2021</v>
      </c>
      <c r="L2086" s="249">
        <v>2021</v>
      </c>
      <c r="M2086" s="250" t="s">
        <v>2250</v>
      </c>
    </row>
    <row r="2087" spans="4:13" x14ac:dyDescent="0.35">
      <c r="D2087" s="244" t="s">
        <v>2399</v>
      </c>
      <c r="E2087" s="245">
        <v>44306</v>
      </c>
      <c r="F2087" s="245">
        <v>44308</v>
      </c>
      <c r="G2087" s="246" t="s">
        <v>3908</v>
      </c>
      <c r="H2087" s="247">
        <v>165580</v>
      </c>
      <c r="I2087" s="248">
        <v>165580</v>
      </c>
      <c r="J2087" s="248">
        <v>1</v>
      </c>
      <c r="K2087" s="249">
        <v>2021</v>
      </c>
      <c r="L2087" s="249">
        <v>2021</v>
      </c>
      <c r="M2087" s="250" t="s">
        <v>2250</v>
      </c>
    </row>
    <row r="2088" spans="4:13" x14ac:dyDescent="0.35">
      <c r="D2088" s="244" t="s">
        <v>2400</v>
      </c>
      <c r="E2088" s="245">
        <v>44307</v>
      </c>
      <c r="F2088" s="245">
        <v>44309</v>
      </c>
      <c r="G2088" s="246" t="s">
        <v>3910</v>
      </c>
      <c r="H2088" s="247">
        <v>14256</v>
      </c>
      <c r="I2088" s="248">
        <v>14256</v>
      </c>
      <c r="J2088" s="248">
        <v>1</v>
      </c>
      <c r="K2088" s="249">
        <v>2021</v>
      </c>
      <c r="L2088" s="249">
        <v>2021</v>
      </c>
      <c r="M2088" s="250" t="s">
        <v>2250</v>
      </c>
    </row>
    <row r="2089" spans="4:13" x14ac:dyDescent="0.35">
      <c r="D2089" s="244" t="s">
        <v>2869</v>
      </c>
      <c r="E2089" s="245">
        <v>44299</v>
      </c>
      <c r="F2089" s="245">
        <v>44308</v>
      </c>
      <c r="G2089" s="246" t="s">
        <v>3910</v>
      </c>
      <c r="H2089" s="247">
        <v>4380</v>
      </c>
      <c r="I2089" s="248">
        <v>4380</v>
      </c>
      <c r="J2089" s="248">
        <v>1</v>
      </c>
      <c r="K2089" s="249">
        <v>2021</v>
      </c>
      <c r="L2089" s="249">
        <v>2021</v>
      </c>
      <c r="M2089" s="250" t="s">
        <v>2250</v>
      </c>
    </row>
    <row r="2090" spans="4:13" x14ac:dyDescent="0.35">
      <c r="D2090" s="244" t="s">
        <v>2401</v>
      </c>
      <c r="E2090" s="245">
        <v>44302</v>
      </c>
      <c r="F2090" s="245">
        <v>44308</v>
      </c>
      <c r="G2090" s="246" t="s">
        <v>3910</v>
      </c>
      <c r="H2090" s="247">
        <v>8700</v>
      </c>
      <c r="I2090" s="248">
        <v>8700</v>
      </c>
      <c r="J2090" s="248">
        <v>1</v>
      </c>
      <c r="K2090" s="249">
        <v>2021</v>
      </c>
      <c r="L2090" s="249">
        <v>2021</v>
      </c>
      <c r="M2090" s="250" t="s">
        <v>2250</v>
      </c>
    </row>
    <row r="2091" spans="4:13" x14ac:dyDescent="0.35">
      <c r="D2091" s="244" t="s">
        <v>2402</v>
      </c>
      <c r="E2091" s="245">
        <v>44302</v>
      </c>
      <c r="F2091" s="245">
        <v>44305</v>
      </c>
      <c r="G2091" s="246" t="s">
        <v>3910</v>
      </c>
      <c r="H2091" s="247">
        <v>1818858.5882000001</v>
      </c>
      <c r="I2091" s="248">
        <v>1818858.5882000001</v>
      </c>
      <c r="J2091" s="248">
        <v>1</v>
      </c>
      <c r="K2091" s="249">
        <v>2021</v>
      </c>
      <c r="L2091" s="249">
        <v>2021</v>
      </c>
      <c r="M2091" s="250" t="s">
        <v>2250</v>
      </c>
    </row>
    <row r="2092" spans="4:13" x14ac:dyDescent="0.35">
      <c r="D2092" s="244" t="s">
        <v>2871</v>
      </c>
      <c r="E2092" s="245">
        <v>44278</v>
      </c>
      <c r="F2092" s="245">
        <v>44307</v>
      </c>
      <c r="G2092" s="246" t="s">
        <v>3910</v>
      </c>
      <c r="H2092" s="247">
        <v>242210</v>
      </c>
      <c r="I2092" s="248">
        <v>242210</v>
      </c>
      <c r="J2092" s="248">
        <v>1</v>
      </c>
      <c r="K2092" s="249">
        <v>2021</v>
      </c>
      <c r="L2092" s="249">
        <v>2021</v>
      </c>
      <c r="M2092" s="250" t="s">
        <v>21</v>
      </c>
    </row>
    <row r="2093" spans="4:13" x14ac:dyDescent="0.35">
      <c r="D2093" s="244" t="s">
        <v>2403</v>
      </c>
      <c r="E2093" s="245">
        <v>44302</v>
      </c>
      <c r="F2093" s="245">
        <v>44308</v>
      </c>
      <c r="G2093" s="246" t="s">
        <v>3910</v>
      </c>
      <c r="H2093" s="247">
        <v>13644</v>
      </c>
      <c r="I2093" s="248">
        <v>13644</v>
      </c>
      <c r="J2093" s="248">
        <v>1</v>
      </c>
      <c r="K2093" s="249">
        <v>2021</v>
      </c>
      <c r="L2093" s="249">
        <v>2021</v>
      </c>
      <c r="M2093" s="250" t="s">
        <v>2250</v>
      </c>
    </row>
    <row r="2094" spans="4:13" x14ac:dyDescent="0.35">
      <c r="D2094" s="244" t="s">
        <v>2872</v>
      </c>
      <c r="E2094" s="245">
        <v>44292</v>
      </c>
      <c r="F2094" s="245">
        <v>44309</v>
      </c>
      <c r="G2094" s="246" t="s">
        <v>3908</v>
      </c>
      <c r="H2094" s="247">
        <v>20000</v>
      </c>
      <c r="I2094" s="248">
        <v>20000</v>
      </c>
      <c r="J2094" s="248">
        <v>1</v>
      </c>
      <c r="K2094" s="249">
        <v>2021</v>
      </c>
      <c r="L2094" s="249">
        <v>2021</v>
      </c>
      <c r="M2094" s="250" t="s">
        <v>2250</v>
      </c>
    </row>
    <row r="2095" spans="4:13" x14ac:dyDescent="0.35">
      <c r="D2095" s="244" t="s">
        <v>2404</v>
      </c>
      <c r="E2095" s="245">
        <v>44303</v>
      </c>
      <c r="F2095" s="245">
        <v>44309</v>
      </c>
      <c r="G2095" s="246" t="s">
        <v>3910</v>
      </c>
      <c r="H2095" s="247">
        <v>5000</v>
      </c>
      <c r="I2095" s="248">
        <v>5000</v>
      </c>
      <c r="J2095" s="248">
        <v>1</v>
      </c>
      <c r="K2095" s="249">
        <v>2021</v>
      </c>
      <c r="L2095" s="249">
        <v>2021</v>
      </c>
      <c r="M2095" s="250" t="s">
        <v>2250</v>
      </c>
    </row>
    <row r="2096" spans="4:13" x14ac:dyDescent="0.35">
      <c r="D2096" s="244" t="s">
        <v>2873</v>
      </c>
      <c r="E2096" s="245">
        <v>44291</v>
      </c>
      <c r="F2096" s="245">
        <v>44292</v>
      </c>
      <c r="G2096" s="246" t="s">
        <v>3910</v>
      </c>
      <c r="H2096" s="247">
        <v>14000</v>
      </c>
      <c r="I2096" s="248">
        <v>14000</v>
      </c>
      <c r="J2096" s="248">
        <v>1</v>
      </c>
      <c r="K2096" s="249">
        <v>2021</v>
      </c>
      <c r="L2096" s="249">
        <v>2021</v>
      </c>
      <c r="M2096" s="250" t="s">
        <v>2250</v>
      </c>
    </row>
    <row r="2097" spans="4:13" x14ac:dyDescent="0.35">
      <c r="D2097" s="244" t="s">
        <v>2405</v>
      </c>
      <c r="E2097" s="245">
        <v>44309</v>
      </c>
      <c r="F2097" s="245">
        <v>44309</v>
      </c>
      <c r="G2097" s="246" t="s">
        <v>3910</v>
      </c>
      <c r="H2097" s="247">
        <v>6380</v>
      </c>
      <c r="I2097" s="248">
        <v>6380</v>
      </c>
      <c r="J2097" s="248">
        <v>1</v>
      </c>
      <c r="K2097" s="249">
        <v>2021</v>
      </c>
      <c r="L2097" s="249">
        <v>2021</v>
      </c>
      <c r="M2097" s="250" t="s">
        <v>2250</v>
      </c>
    </row>
    <row r="2098" spans="4:13" x14ac:dyDescent="0.35">
      <c r="D2098" s="244" t="s">
        <v>2874</v>
      </c>
      <c r="E2098" s="245">
        <v>44283</v>
      </c>
      <c r="F2098" s="245">
        <v>44290</v>
      </c>
      <c r="G2098" s="246" t="s">
        <v>3910</v>
      </c>
      <c r="H2098" s="247">
        <v>157688</v>
      </c>
      <c r="I2098" s="248">
        <v>157688</v>
      </c>
      <c r="J2098" s="248">
        <v>1</v>
      </c>
      <c r="K2098" s="249">
        <v>2021</v>
      </c>
      <c r="L2098" s="249">
        <v>2021</v>
      </c>
      <c r="M2098" s="250" t="s">
        <v>21</v>
      </c>
    </row>
    <row r="2099" spans="4:13" x14ac:dyDescent="0.35">
      <c r="D2099" s="244" t="s">
        <v>2406</v>
      </c>
      <c r="E2099" s="245">
        <v>44298</v>
      </c>
      <c r="F2099" s="245">
        <v>44306</v>
      </c>
      <c r="G2099" s="246" t="s">
        <v>3910</v>
      </c>
      <c r="H2099" s="247">
        <v>6380</v>
      </c>
      <c r="I2099" s="248">
        <v>6380</v>
      </c>
      <c r="J2099" s="248">
        <v>1</v>
      </c>
      <c r="K2099" s="249">
        <v>2021</v>
      </c>
      <c r="L2099" s="249">
        <v>2021</v>
      </c>
      <c r="M2099" s="250" t="s">
        <v>2250</v>
      </c>
    </row>
    <row r="2100" spans="4:13" x14ac:dyDescent="0.35">
      <c r="D2100" s="244" t="s">
        <v>2875</v>
      </c>
      <c r="E2100" s="245">
        <v>44277</v>
      </c>
      <c r="F2100" s="245">
        <v>44305</v>
      </c>
      <c r="G2100" s="246" t="s">
        <v>3910</v>
      </c>
      <c r="H2100" s="247">
        <v>6860</v>
      </c>
      <c r="I2100" s="248">
        <v>6860</v>
      </c>
      <c r="J2100" s="248">
        <v>1</v>
      </c>
      <c r="K2100" s="249">
        <v>2021</v>
      </c>
      <c r="L2100" s="249">
        <v>2021</v>
      </c>
      <c r="M2100" s="250" t="s">
        <v>21</v>
      </c>
    </row>
    <row r="2101" spans="4:13" x14ac:dyDescent="0.35">
      <c r="D2101" s="244" t="s">
        <v>2407</v>
      </c>
      <c r="E2101" s="245">
        <v>44307</v>
      </c>
      <c r="F2101" s="245">
        <v>44312</v>
      </c>
      <c r="G2101" s="246" t="s">
        <v>3910</v>
      </c>
      <c r="H2101" s="247">
        <v>8500</v>
      </c>
      <c r="I2101" s="248">
        <v>8500</v>
      </c>
      <c r="J2101" s="248">
        <v>1</v>
      </c>
      <c r="K2101" s="249">
        <v>2021</v>
      </c>
      <c r="L2101" s="249">
        <v>2021</v>
      </c>
      <c r="M2101" s="250" t="s">
        <v>2250</v>
      </c>
    </row>
    <row r="2102" spans="4:13" x14ac:dyDescent="0.35">
      <c r="D2102" s="244" t="s">
        <v>7218</v>
      </c>
      <c r="E2102" s="245">
        <v>44267</v>
      </c>
      <c r="F2102" s="245">
        <v>44284</v>
      </c>
      <c r="G2102" s="246" t="s">
        <v>3910</v>
      </c>
      <c r="H2102" s="247">
        <v>240592</v>
      </c>
      <c r="I2102" s="248">
        <v>240592</v>
      </c>
      <c r="J2102" s="248">
        <v>1</v>
      </c>
      <c r="K2102" s="249">
        <v>2021</v>
      </c>
      <c r="L2102" s="249">
        <v>2021</v>
      </c>
      <c r="M2102" s="250" t="s">
        <v>21</v>
      </c>
    </row>
    <row r="2103" spans="4:13" x14ac:dyDescent="0.35">
      <c r="D2103" s="244" t="s">
        <v>2876</v>
      </c>
      <c r="E2103" s="245">
        <v>44311</v>
      </c>
      <c r="F2103" s="245">
        <v>44312</v>
      </c>
      <c r="G2103" s="246" t="s">
        <v>3908</v>
      </c>
      <c r="H2103" s="247">
        <v>894359</v>
      </c>
      <c r="I2103" s="248">
        <v>894359</v>
      </c>
      <c r="J2103" s="248">
        <v>1</v>
      </c>
      <c r="K2103" s="249">
        <v>2021</v>
      </c>
      <c r="L2103" s="249">
        <v>2021</v>
      </c>
      <c r="M2103" s="250" t="s">
        <v>2250</v>
      </c>
    </row>
    <row r="2104" spans="4:13" x14ac:dyDescent="0.35">
      <c r="D2104" s="244" t="s">
        <v>2877</v>
      </c>
      <c r="E2104" s="245">
        <v>44308</v>
      </c>
      <c r="F2104" s="245">
        <v>44312</v>
      </c>
      <c r="G2104" s="246" t="s">
        <v>3908</v>
      </c>
      <c r="H2104" s="247">
        <v>32100</v>
      </c>
      <c r="I2104" s="248">
        <v>32100</v>
      </c>
      <c r="J2104" s="248">
        <v>1</v>
      </c>
      <c r="K2104" s="249">
        <v>2021</v>
      </c>
      <c r="L2104" s="249">
        <v>2021</v>
      </c>
      <c r="M2104" s="250" t="s">
        <v>2250</v>
      </c>
    </row>
    <row r="2105" spans="4:13" x14ac:dyDescent="0.35">
      <c r="D2105" s="244" t="s">
        <v>2408</v>
      </c>
      <c r="E2105" s="245">
        <v>44308</v>
      </c>
      <c r="F2105" s="245">
        <v>44313</v>
      </c>
      <c r="G2105" s="246" t="s">
        <v>3908</v>
      </c>
      <c r="H2105" s="247">
        <v>8700</v>
      </c>
      <c r="I2105" s="248">
        <v>8700</v>
      </c>
      <c r="J2105" s="248">
        <v>1</v>
      </c>
      <c r="K2105" s="249">
        <v>2021</v>
      </c>
      <c r="L2105" s="249">
        <v>2021</v>
      </c>
      <c r="M2105" s="250" t="s">
        <v>2250</v>
      </c>
    </row>
    <row r="2106" spans="4:13" x14ac:dyDescent="0.35">
      <c r="D2106" s="244" t="s">
        <v>2409</v>
      </c>
      <c r="E2106" s="245">
        <v>44302</v>
      </c>
      <c r="F2106" s="245">
        <v>44313</v>
      </c>
      <c r="G2106" s="246" t="s">
        <v>3910</v>
      </c>
      <c r="H2106" s="247">
        <v>6380</v>
      </c>
      <c r="I2106" s="248">
        <v>6380</v>
      </c>
      <c r="J2106" s="248">
        <v>1</v>
      </c>
      <c r="K2106" s="249">
        <v>2021</v>
      </c>
      <c r="L2106" s="249">
        <v>2021</v>
      </c>
      <c r="M2106" s="250" t="s">
        <v>2250</v>
      </c>
    </row>
    <row r="2107" spans="4:13" x14ac:dyDescent="0.35">
      <c r="D2107" s="244" t="s">
        <v>2878</v>
      </c>
      <c r="E2107" s="245">
        <v>44299</v>
      </c>
      <c r="F2107" s="245">
        <v>44313</v>
      </c>
      <c r="G2107" s="246" t="s">
        <v>3910</v>
      </c>
      <c r="H2107" s="247">
        <v>8700</v>
      </c>
      <c r="I2107" s="248">
        <v>8700</v>
      </c>
      <c r="J2107" s="248">
        <v>1</v>
      </c>
      <c r="K2107" s="249">
        <v>2021</v>
      </c>
      <c r="L2107" s="249">
        <v>2021</v>
      </c>
      <c r="M2107" s="250" t="s">
        <v>2250</v>
      </c>
    </row>
    <row r="2108" spans="4:13" x14ac:dyDescent="0.35">
      <c r="D2108" s="244" t="s">
        <v>2411</v>
      </c>
      <c r="E2108" s="245">
        <v>44312</v>
      </c>
      <c r="F2108" s="245">
        <v>44313</v>
      </c>
      <c r="G2108" s="246" t="s">
        <v>3910</v>
      </c>
      <c r="H2108" s="247">
        <v>5700</v>
      </c>
      <c r="I2108" s="248">
        <v>5700</v>
      </c>
      <c r="J2108" s="248">
        <v>1</v>
      </c>
      <c r="K2108" s="249">
        <v>2021</v>
      </c>
      <c r="L2108" s="249">
        <v>2021</v>
      </c>
      <c r="M2108" s="250" t="s">
        <v>2250</v>
      </c>
    </row>
    <row r="2109" spans="4:13" x14ac:dyDescent="0.35">
      <c r="D2109" s="244" t="s">
        <v>2879</v>
      </c>
      <c r="E2109" s="245">
        <v>44310</v>
      </c>
      <c r="F2109" s="245">
        <v>44312</v>
      </c>
      <c r="G2109" s="246" t="s">
        <v>3908</v>
      </c>
      <c r="H2109" s="247">
        <v>9132</v>
      </c>
      <c r="I2109" s="248">
        <v>9132</v>
      </c>
      <c r="J2109" s="248">
        <v>1</v>
      </c>
      <c r="K2109" s="249">
        <v>2021</v>
      </c>
      <c r="L2109" s="249">
        <v>2021</v>
      </c>
      <c r="M2109" s="250" t="s">
        <v>2250</v>
      </c>
    </row>
    <row r="2110" spans="4:13" x14ac:dyDescent="0.35">
      <c r="D2110" s="244" t="s">
        <v>2413</v>
      </c>
      <c r="E2110" s="245">
        <v>44307</v>
      </c>
      <c r="F2110" s="245">
        <v>44312</v>
      </c>
      <c r="G2110" s="246" t="s">
        <v>3908</v>
      </c>
      <c r="H2110" s="247">
        <v>6380</v>
      </c>
      <c r="I2110" s="248">
        <v>6380</v>
      </c>
      <c r="J2110" s="248">
        <v>1</v>
      </c>
      <c r="K2110" s="249">
        <v>2021</v>
      </c>
      <c r="L2110" s="249">
        <v>2021</v>
      </c>
      <c r="M2110" s="250" t="s">
        <v>2250</v>
      </c>
    </row>
    <row r="2111" spans="4:13" x14ac:dyDescent="0.35">
      <c r="D2111" s="244" t="s">
        <v>2414</v>
      </c>
      <c r="E2111" s="245">
        <v>44303</v>
      </c>
      <c r="F2111" s="245">
        <v>44314</v>
      </c>
      <c r="G2111" s="246" t="s">
        <v>3910</v>
      </c>
      <c r="H2111" s="247">
        <v>8700</v>
      </c>
      <c r="I2111" s="248">
        <v>8700</v>
      </c>
      <c r="J2111" s="248">
        <v>1</v>
      </c>
      <c r="K2111" s="249">
        <v>2021</v>
      </c>
      <c r="L2111" s="249">
        <v>2021</v>
      </c>
      <c r="M2111" s="250" t="s">
        <v>2250</v>
      </c>
    </row>
    <row r="2112" spans="4:13" x14ac:dyDescent="0.35">
      <c r="D2112" s="244" t="s">
        <v>2881</v>
      </c>
      <c r="E2112" s="245">
        <v>44311</v>
      </c>
      <c r="F2112" s="245">
        <v>44314</v>
      </c>
      <c r="G2112" s="246" t="s">
        <v>3910</v>
      </c>
      <c r="H2112" s="247">
        <v>573380</v>
      </c>
      <c r="I2112" s="248">
        <v>573380</v>
      </c>
      <c r="J2112" s="248">
        <v>1</v>
      </c>
      <c r="K2112" s="249">
        <v>2021</v>
      </c>
      <c r="L2112" s="249">
        <v>2021</v>
      </c>
      <c r="M2112" s="250" t="s">
        <v>2250</v>
      </c>
    </row>
    <row r="2113" spans="4:13" x14ac:dyDescent="0.35">
      <c r="D2113" s="244" t="s">
        <v>2417</v>
      </c>
      <c r="E2113" s="245">
        <v>44309</v>
      </c>
      <c r="F2113" s="245">
        <v>44314</v>
      </c>
      <c r="G2113" s="246" t="s">
        <v>3910</v>
      </c>
      <c r="H2113" s="247">
        <v>6380</v>
      </c>
      <c r="I2113" s="248">
        <v>6380</v>
      </c>
      <c r="J2113" s="248">
        <v>1</v>
      </c>
      <c r="K2113" s="249">
        <v>2021</v>
      </c>
      <c r="L2113" s="249">
        <v>2021</v>
      </c>
      <c r="M2113" s="250" t="s">
        <v>2250</v>
      </c>
    </row>
    <row r="2114" spans="4:13" x14ac:dyDescent="0.35">
      <c r="D2114" s="244" t="s">
        <v>2882</v>
      </c>
      <c r="E2114" s="245">
        <v>44212</v>
      </c>
      <c r="F2114" s="245">
        <v>44299</v>
      </c>
      <c r="G2114" s="246" t="s">
        <v>3908</v>
      </c>
      <c r="H2114" s="247">
        <v>68697</v>
      </c>
      <c r="I2114" s="248">
        <v>68697</v>
      </c>
      <c r="J2114" s="248">
        <v>1</v>
      </c>
      <c r="K2114" s="249">
        <v>2021</v>
      </c>
      <c r="L2114" s="249">
        <v>2021</v>
      </c>
      <c r="M2114" s="250" t="s">
        <v>21</v>
      </c>
    </row>
    <row r="2115" spans="4:13" x14ac:dyDescent="0.35">
      <c r="D2115" s="244" t="s">
        <v>2883</v>
      </c>
      <c r="E2115" s="245">
        <v>44305</v>
      </c>
      <c r="F2115" s="245">
        <v>44312</v>
      </c>
      <c r="G2115" s="246" t="s">
        <v>3908</v>
      </c>
      <c r="H2115" s="247">
        <v>120000</v>
      </c>
      <c r="I2115" s="248">
        <v>120000</v>
      </c>
      <c r="J2115" s="248">
        <v>1</v>
      </c>
      <c r="K2115" s="249">
        <v>2021</v>
      </c>
      <c r="L2115" s="249">
        <v>2021</v>
      </c>
      <c r="M2115" s="250" t="s">
        <v>2250</v>
      </c>
    </row>
    <row r="2116" spans="4:13" x14ac:dyDescent="0.35">
      <c r="D2116" s="244" t="s">
        <v>2884</v>
      </c>
      <c r="E2116" s="245">
        <v>44229</v>
      </c>
      <c r="F2116" s="245">
        <v>44244</v>
      </c>
      <c r="G2116" s="246" t="s">
        <v>3908</v>
      </c>
      <c r="H2116" s="247">
        <v>1459600</v>
      </c>
      <c r="I2116" s="248">
        <v>1459600</v>
      </c>
      <c r="J2116" s="248">
        <v>1</v>
      </c>
      <c r="K2116" s="249">
        <v>2021</v>
      </c>
      <c r="L2116" s="249">
        <v>2021</v>
      </c>
      <c r="M2116" s="250" t="s">
        <v>21</v>
      </c>
    </row>
    <row r="2117" spans="4:13" x14ac:dyDescent="0.35">
      <c r="D2117" s="244" t="s">
        <v>2885</v>
      </c>
      <c r="E2117" s="245">
        <v>44289</v>
      </c>
      <c r="F2117" s="245">
        <v>44314</v>
      </c>
      <c r="G2117" s="246" t="s">
        <v>3910</v>
      </c>
      <c r="H2117" s="247">
        <v>6380</v>
      </c>
      <c r="I2117" s="248">
        <v>6380</v>
      </c>
      <c r="J2117" s="248">
        <v>1</v>
      </c>
      <c r="K2117" s="249">
        <v>2021</v>
      </c>
      <c r="L2117" s="249">
        <v>2021</v>
      </c>
      <c r="M2117" s="250" t="s">
        <v>2250</v>
      </c>
    </row>
    <row r="2118" spans="4:13" x14ac:dyDescent="0.35">
      <c r="D2118" s="244" t="s">
        <v>2419</v>
      </c>
      <c r="E2118" s="245">
        <v>44314</v>
      </c>
      <c r="F2118" s="245">
        <v>44315</v>
      </c>
      <c r="G2118" s="246" t="s">
        <v>3910</v>
      </c>
      <c r="H2118" s="247">
        <v>6380</v>
      </c>
      <c r="I2118" s="248">
        <v>6380</v>
      </c>
      <c r="J2118" s="248">
        <v>1</v>
      </c>
      <c r="K2118" s="249">
        <v>2021</v>
      </c>
      <c r="L2118" s="249">
        <v>2021</v>
      </c>
      <c r="M2118" s="250" t="s">
        <v>2250</v>
      </c>
    </row>
    <row r="2119" spans="4:13" x14ac:dyDescent="0.35">
      <c r="D2119" s="244" t="s">
        <v>2420</v>
      </c>
      <c r="E2119" s="245">
        <v>44300</v>
      </c>
      <c r="F2119" s="245">
        <v>44315</v>
      </c>
      <c r="G2119" s="246" t="s">
        <v>3910</v>
      </c>
      <c r="H2119" s="247">
        <v>6380</v>
      </c>
      <c r="I2119" s="248">
        <v>6380</v>
      </c>
      <c r="J2119" s="248">
        <v>1</v>
      </c>
      <c r="K2119" s="249">
        <v>2021</v>
      </c>
      <c r="L2119" s="249">
        <v>2021</v>
      </c>
      <c r="M2119" s="250" t="s">
        <v>2250</v>
      </c>
    </row>
    <row r="2120" spans="4:13" x14ac:dyDescent="0.35">
      <c r="D2120" s="244" t="s">
        <v>2421</v>
      </c>
      <c r="E2120" s="245">
        <v>44282</v>
      </c>
      <c r="F2120" s="245">
        <v>44315</v>
      </c>
      <c r="G2120" s="246" t="s">
        <v>3910</v>
      </c>
      <c r="H2120" s="247">
        <v>770204</v>
      </c>
      <c r="I2120" s="248">
        <v>770204</v>
      </c>
      <c r="J2120" s="248">
        <v>1</v>
      </c>
      <c r="K2120" s="249">
        <v>2021</v>
      </c>
      <c r="L2120" s="249">
        <v>2021</v>
      </c>
      <c r="M2120" s="250" t="s">
        <v>21</v>
      </c>
    </row>
    <row r="2121" spans="4:13" x14ac:dyDescent="0.35">
      <c r="D2121" s="244" t="s">
        <v>2422</v>
      </c>
      <c r="E2121" s="245">
        <v>44312</v>
      </c>
      <c r="F2121" s="245">
        <v>44315</v>
      </c>
      <c r="G2121" s="246" t="s">
        <v>3908</v>
      </c>
      <c r="H2121" s="247">
        <v>6380</v>
      </c>
      <c r="I2121" s="248">
        <v>6380</v>
      </c>
      <c r="J2121" s="248">
        <v>1</v>
      </c>
      <c r="K2121" s="249">
        <v>2021</v>
      </c>
      <c r="L2121" s="249">
        <v>2021</v>
      </c>
      <c r="M2121" s="250" t="s">
        <v>2250</v>
      </c>
    </row>
    <row r="2122" spans="4:13" x14ac:dyDescent="0.35">
      <c r="D2122" s="244" t="s">
        <v>2886</v>
      </c>
      <c r="E2122" s="245">
        <v>44311</v>
      </c>
      <c r="F2122" s="245">
        <v>44313</v>
      </c>
      <c r="G2122" s="246" t="s">
        <v>3910</v>
      </c>
      <c r="H2122" s="247">
        <v>182876</v>
      </c>
      <c r="I2122" s="248">
        <v>182876</v>
      </c>
      <c r="J2122" s="248">
        <v>1</v>
      </c>
      <c r="K2122" s="249">
        <v>2021</v>
      </c>
      <c r="L2122" s="249">
        <v>2021</v>
      </c>
      <c r="M2122" s="250" t="s">
        <v>2250</v>
      </c>
    </row>
    <row r="2123" spans="4:13" x14ac:dyDescent="0.35">
      <c r="D2123" s="244" t="s">
        <v>2423</v>
      </c>
      <c r="E2123" s="245">
        <v>44307</v>
      </c>
      <c r="F2123" s="245">
        <v>44309</v>
      </c>
      <c r="G2123" s="246" t="s">
        <v>3908</v>
      </c>
      <c r="H2123" s="247">
        <v>6380</v>
      </c>
      <c r="I2123" s="248">
        <v>6380</v>
      </c>
      <c r="J2123" s="248">
        <v>1</v>
      </c>
      <c r="K2123" s="249">
        <v>2021</v>
      </c>
      <c r="L2123" s="249">
        <v>2021</v>
      </c>
      <c r="M2123" s="250" t="s">
        <v>2250</v>
      </c>
    </row>
    <row r="2124" spans="4:13" x14ac:dyDescent="0.35">
      <c r="D2124" s="244" t="s">
        <v>2887</v>
      </c>
      <c r="E2124" s="245">
        <v>44306</v>
      </c>
      <c r="F2124" s="245">
        <v>44316</v>
      </c>
      <c r="G2124" s="246" t="s">
        <v>3910</v>
      </c>
      <c r="H2124" s="247">
        <v>20475</v>
      </c>
      <c r="I2124" s="248">
        <v>20475</v>
      </c>
      <c r="J2124" s="248">
        <v>1</v>
      </c>
      <c r="K2124" s="249">
        <v>2021</v>
      </c>
      <c r="L2124" s="249">
        <v>2021</v>
      </c>
      <c r="M2124" s="250" t="s">
        <v>2250</v>
      </c>
    </row>
    <row r="2125" spans="4:13" x14ac:dyDescent="0.35">
      <c r="D2125" s="244" t="s">
        <v>2888</v>
      </c>
      <c r="E2125" s="245">
        <v>44298</v>
      </c>
      <c r="F2125" s="245">
        <v>44316</v>
      </c>
      <c r="G2125" s="246" t="s">
        <v>3910</v>
      </c>
      <c r="H2125" s="247">
        <v>3190</v>
      </c>
      <c r="I2125" s="248">
        <v>3190</v>
      </c>
      <c r="J2125" s="248">
        <v>1</v>
      </c>
      <c r="K2125" s="249">
        <v>2021</v>
      </c>
      <c r="L2125" s="249">
        <v>2021</v>
      </c>
      <c r="M2125" s="250" t="s">
        <v>2250</v>
      </c>
    </row>
    <row r="2126" spans="4:13" x14ac:dyDescent="0.35">
      <c r="D2126" s="244" t="s">
        <v>2425</v>
      </c>
      <c r="E2126" s="245">
        <v>44311</v>
      </c>
      <c r="F2126" s="245">
        <v>44316</v>
      </c>
      <c r="G2126" s="246" t="s">
        <v>3908</v>
      </c>
      <c r="H2126" s="247">
        <v>30000</v>
      </c>
      <c r="I2126" s="248">
        <v>30000</v>
      </c>
      <c r="J2126" s="248">
        <v>1</v>
      </c>
      <c r="K2126" s="249">
        <v>2021</v>
      </c>
      <c r="L2126" s="249">
        <v>2021</v>
      </c>
      <c r="M2126" s="250" t="s">
        <v>2250</v>
      </c>
    </row>
    <row r="2127" spans="4:13" x14ac:dyDescent="0.35">
      <c r="D2127" s="244" t="s">
        <v>2426</v>
      </c>
      <c r="E2127" s="245">
        <v>44299</v>
      </c>
      <c r="F2127" s="245">
        <v>44316</v>
      </c>
      <c r="G2127" s="246" t="s">
        <v>3910</v>
      </c>
      <c r="H2127" s="247">
        <v>423940</v>
      </c>
      <c r="I2127" s="248">
        <v>423940</v>
      </c>
      <c r="J2127" s="248">
        <v>1</v>
      </c>
      <c r="K2127" s="249">
        <v>2021</v>
      </c>
      <c r="L2127" s="249">
        <v>2021</v>
      </c>
      <c r="M2127" s="250" t="s">
        <v>2250</v>
      </c>
    </row>
    <row r="2128" spans="4:13" x14ac:dyDescent="0.35">
      <c r="D2128" s="244" t="s">
        <v>2427</v>
      </c>
      <c r="E2128" s="245">
        <v>44314</v>
      </c>
      <c r="F2128" s="245">
        <v>44315</v>
      </c>
      <c r="G2128" s="246" t="s">
        <v>3910</v>
      </c>
      <c r="H2128" s="247">
        <v>4380</v>
      </c>
      <c r="I2128" s="248">
        <v>4380</v>
      </c>
      <c r="J2128" s="248">
        <v>1</v>
      </c>
      <c r="K2128" s="249">
        <v>2021</v>
      </c>
      <c r="L2128" s="249">
        <v>2021</v>
      </c>
      <c r="M2128" s="250" t="s">
        <v>2250</v>
      </c>
    </row>
    <row r="2129" spans="4:13" x14ac:dyDescent="0.35">
      <c r="D2129" s="244" t="s">
        <v>2429</v>
      </c>
      <c r="E2129" s="245">
        <v>44316</v>
      </c>
      <c r="F2129" s="245">
        <v>44320</v>
      </c>
      <c r="G2129" s="246" t="s">
        <v>3910</v>
      </c>
      <c r="H2129" s="247">
        <v>6380</v>
      </c>
      <c r="I2129" s="248">
        <v>6380</v>
      </c>
      <c r="J2129" s="248">
        <v>1</v>
      </c>
      <c r="K2129" s="249">
        <v>2021</v>
      </c>
      <c r="L2129" s="249">
        <v>2021</v>
      </c>
      <c r="M2129" s="250" t="s">
        <v>2250</v>
      </c>
    </row>
    <row r="2130" spans="4:13" x14ac:dyDescent="0.35">
      <c r="D2130" s="244" t="s">
        <v>2431</v>
      </c>
      <c r="E2130" s="245">
        <v>44215</v>
      </c>
      <c r="F2130" s="245">
        <v>44292</v>
      </c>
      <c r="G2130" s="246" t="s">
        <v>3910</v>
      </c>
      <c r="H2130" s="247">
        <v>212800</v>
      </c>
      <c r="I2130" s="248">
        <v>212800</v>
      </c>
      <c r="J2130" s="248">
        <v>1</v>
      </c>
      <c r="K2130" s="249">
        <v>2021</v>
      </c>
      <c r="L2130" s="249">
        <v>2021</v>
      </c>
      <c r="M2130" s="250" t="s">
        <v>21</v>
      </c>
    </row>
    <row r="2131" spans="4:13" x14ac:dyDescent="0.35">
      <c r="D2131" s="244" t="s">
        <v>2432</v>
      </c>
      <c r="E2131" s="245">
        <v>44318</v>
      </c>
      <c r="F2131" s="245">
        <v>44319</v>
      </c>
      <c r="G2131" s="246" t="s">
        <v>3910</v>
      </c>
      <c r="H2131" s="247">
        <v>25000</v>
      </c>
      <c r="I2131" s="248">
        <v>25000</v>
      </c>
      <c r="J2131" s="248">
        <v>1</v>
      </c>
      <c r="K2131" s="249">
        <v>2021</v>
      </c>
      <c r="L2131" s="249">
        <v>2021</v>
      </c>
      <c r="M2131" s="250" t="s">
        <v>2250</v>
      </c>
    </row>
    <row r="2132" spans="4:13" x14ac:dyDescent="0.35">
      <c r="D2132" s="244" t="s">
        <v>2894</v>
      </c>
      <c r="E2132" s="245">
        <v>44311</v>
      </c>
      <c r="F2132" s="245">
        <v>44320</v>
      </c>
      <c r="G2132" s="246" t="s">
        <v>3910</v>
      </c>
      <c r="H2132" s="247">
        <v>8000</v>
      </c>
      <c r="I2132" s="248">
        <v>8000</v>
      </c>
      <c r="J2132" s="248">
        <v>1</v>
      </c>
      <c r="K2132" s="249">
        <v>2021</v>
      </c>
      <c r="L2132" s="249">
        <v>2021</v>
      </c>
      <c r="M2132" s="250" t="s">
        <v>2250</v>
      </c>
    </row>
    <row r="2133" spans="4:13" x14ac:dyDescent="0.35">
      <c r="D2133" s="244" t="s">
        <v>2895</v>
      </c>
      <c r="E2133" s="245">
        <v>44289</v>
      </c>
      <c r="F2133" s="245">
        <v>44316</v>
      </c>
      <c r="G2133" s="246" t="s">
        <v>3910</v>
      </c>
      <c r="H2133" s="247">
        <v>6380</v>
      </c>
      <c r="I2133" s="248">
        <v>6380</v>
      </c>
      <c r="J2133" s="248">
        <v>1</v>
      </c>
      <c r="K2133" s="249">
        <v>2021</v>
      </c>
      <c r="L2133" s="249">
        <v>2021</v>
      </c>
      <c r="M2133" s="250" t="s">
        <v>2250</v>
      </c>
    </row>
    <row r="2134" spans="4:13" x14ac:dyDescent="0.35">
      <c r="D2134" s="244" t="s">
        <v>2433</v>
      </c>
      <c r="E2134" s="245">
        <v>44277</v>
      </c>
      <c r="F2134" s="245">
        <v>44281</v>
      </c>
      <c r="G2134" s="246" t="s">
        <v>3910</v>
      </c>
      <c r="H2134" s="247">
        <v>6380</v>
      </c>
      <c r="I2134" s="248">
        <v>6380</v>
      </c>
      <c r="J2134" s="248">
        <v>1</v>
      </c>
      <c r="K2134" s="249">
        <v>2021</v>
      </c>
      <c r="L2134" s="249">
        <v>2021</v>
      </c>
      <c r="M2134" s="250" t="s">
        <v>21</v>
      </c>
    </row>
    <row r="2135" spans="4:13" x14ac:dyDescent="0.35">
      <c r="D2135" s="244" t="s">
        <v>2897</v>
      </c>
      <c r="E2135" s="245">
        <v>44217</v>
      </c>
      <c r="F2135" s="245">
        <v>44265</v>
      </c>
      <c r="G2135" s="246" t="s">
        <v>3910</v>
      </c>
      <c r="H2135" s="247">
        <v>1195000</v>
      </c>
      <c r="I2135" s="248">
        <v>1195000</v>
      </c>
      <c r="J2135" s="248">
        <v>1</v>
      </c>
      <c r="K2135" s="249">
        <v>2021</v>
      </c>
      <c r="L2135" s="249">
        <v>2021</v>
      </c>
      <c r="M2135" s="250" t="s">
        <v>21</v>
      </c>
    </row>
    <row r="2136" spans="4:13" x14ac:dyDescent="0.35">
      <c r="D2136" s="244" t="s">
        <v>2435</v>
      </c>
      <c r="E2136" s="245">
        <v>44306</v>
      </c>
      <c r="F2136" s="245">
        <v>44312</v>
      </c>
      <c r="G2136" s="246" t="s">
        <v>3910</v>
      </c>
      <c r="H2136" s="247">
        <v>113700</v>
      </c>
      <c r="I2136" s="248">
        <v>113700</v>
      </c>
      <c r="J2136" s="248">
        <v>1</v>
      </c>
      <c r="K2136" s="249">
        <v>2021</v>
      </c>
      <c r="L2136" s="249">
        <v>2021</v>
      </c>
      <c r="M2136" s="250" t="s">
        <v>2250</v>
      </c>
    </row>
    <row r="2137" spans="4:13" x14ac:dyDescent="0.35">
      <c r="D2137" s="244" t="s">
        <v>2898</v>
      </c>
      <c r="E2137" s="245">
        <v>44318</v>
      </c>
      <c r="F2137" s="245">
        <v>44320</v>
      </c>
      <c r="G2137" s="246" t="s">
        <v>3908</v>
      </c>
      <c r="H2137" s="247">
        <v>8000</v>
      </c>
      <c r="I2137" s="248">
        <v>8000</v>
      </c>
      <c r="J2137" s="248">
        <v>1</v>
      </c>
      <c r="K2137" s="249">
        <v>2021</v>
      </c>
      <c r="L2137" s="249">
        <v>2021</v>
      </c>
      <c r="M2137" s="250" t="s">
        <v>2250</v>
      </c>
    </row>
    <row r="2138" spans="4:13" x14ac:dyDescent="0.35">
      <c r="D2138" s="244" t="s">
        <v>2899</v>
      </c>
      <c r="E2138" s="245">
        <v>44284</v>
      </c>
      <c r="F2138" s="245">
        <v>44321</v>
      </c>
      <c r="G2138" s="246" t="s">
        <v>3910</v>
      </c>
      <c r="H2138" s="247">
        <v>80000</v>
      </c>
      <c r="I2138" s="248">
        <v>80000</v>
      </c>
      <c r="J2138" s="248">
        <v>1</v>
      </c>
      <c r="K2138" s="249">
        <v>2021</v>
      </c>
      <c r="L2138" s="249">
        <v>2021</v>
      </c>
      <c r="M2138" s="250" t="s">
        <v>21</v>
      </c>
    </row>
    <row r="2139" spans="4:13" x14ac:dyDescent="0.35">
      <c r="D2139" s="244" t="s">
        <v>2436</v>
      </c>
      <c r="E2139" s="245">
        <v>44321</v>
      </c>
      <c r="F2139" s="245">
        <v>44321</v>
      </c>
      <c r="G2139" s="246" t="s">
        <v>3908</v>
      </c>
      <c r="H2139" s="247">
        <v>196852</v>
      </c>
      <c r="I2139" s="248">
        <v>196852</v>
      </c>
      <c r="J2139" s="248">
        <v>1</v>
      </c>
      <c r="K2139" s="249">
        <v>2021</v>
      </c>
      <c r="L2139" s="249">
        <v>2021</v>
      </c>
      <c r="M2139" s="250" t="s">
        <v>2250</v>
      </c>
    </row>
    <row r="2140" spans="4:13" x14ac:dyDescent="0.35">
      <c r="D2140" s="244" t="s">
        <v>2437</v>
      </c>
      <c r="E2140" s="245">
        <v>44316</v>
      </c>
      <c r="F2140" s="245">
        <v>44321</v>
      </c>
      <c r="G2140" s="246" t="s">
        <v>3910</v>
      </c>
      <c r="H2140" s="247">
        <v>9980</v>
      </c>
      <c r="I2140" s="248">
        <v>9980</v>
      </c>
      <c r="J2140" s="248">
        <v>1</v>
      </c>
      <c r="K2140" s="249">
        <v>2021</v>
      </c>
      <c r="L2140" s="249">
        <v>2021</v>
      </c>
      <c r="M2140" s="250" t="s">
        <v>2250</v>
      </c>
    </row>
    <row r="2141" spans="4:13" x14ac:dyDescent="0.35">
      <c r="D2141" s="244" t="s">
        <v>2438</v>
      </c>
      <c r="E2141" s="245">
        <v>44243</v>
      </c>
      <c r="F2141" s="245">
        <v>44321</v>
      </c>
      <c r="G2141" s="246" t="s">
        <v>3910</v>
      </c>
      <c r="H2141" s="247">
        <v>180000</v>
      </c>
      <c r="I2141" s="248">
        <v>180000</v>
      </c>
      <c r="J2141" s="248">
        <v>1</v>
      </c>
      <c r="K2141" s="249">
        <v>2021</v>
      </c>
      <c r="L2141" s="249">
        <v>2021</v>
      </c>
      <c r="M2141" s="250" t="s">
        <v>21</v>
      </c>
    </row>
    <row r="2142" spans="4:13" x14ac:dyDescent="0.35">
      <c r="D2142" s="244" t="s">
        <v>2439</v>
      </c>
      <c r="E2142" s="245">
        <v>44314</v>
      </c>
      <c r="F2142" s="245">
        <v>44319</v>
      </c>
      <c r="G2142" s="246" t="s">
        <v>3908</v>
      </c>
      <c r="H2142" s="247">
        <v>6380</v>
      </c>
      <c r="I2142" s="248">
        <v>6380</v>
      </c>
      <c r="J2142" s="248">
        <v>1</v>
      </c>
      <c r="K2142" s="249">
        <v>2021</v>
      </c>
      <c r="L2142" s="249">
        <v>2021</v>
      </c>
      <c r="M2142" s="250" t="s">
        <v>2250</v>
      </c>
    </row>
    <row r="2143" spans="4:13" x14ac:dyDescent="0.35">
      <c r="D2143" s="244" t="s">
        <v>2901</v>
      </c>
      <c r="E2143" s="245">
        <v>44320</v>
      </c>
      <c r="F2143" s="245">
        <v>44320</v>
      </c>
      <c r="G2143" s="246" t="s">
        <v>3908</v>
      </c>
      <c r="H2143" s="247">
        <v>10000</v>
      </c>
      <c r="I2143" s="248">
        <v>10000</v>
      </c>
      <c r="J2143" s="248">
        <v>1</v>
      </c>
      <c r="K2143" s="249">
        <v>2021</v>
      </c>
      <c r="L2143" s="249">
        <v>2021</v>
      </c>
      <c r="M2143" s="250" t="s">
        <v>2250</v>
      </c>
    </row>
    <row r="2144" spans="4:13" x14ac:dyDescent="0.35">
      <c r="D2144" s="244" t="s">
        <v>2440</v>
      </c>
      <c r="E2144" s="245">
        <v>44309</v>
      </c>
      <c r="F2144" s="245">
        <v>44315</v>
      </c>
      <c r="G2144" s="246" t="s">
        <v>3910</v>
      </c>
      <c r="H2144" s="247">
        <v>375000</v>
      </c>
      <c r="I2144" s="248">
        <v>375000</v>
      </c>
      <c r="J2144" s="248">
        <v>1</v>
      </c>
      <c r="K2144" s="249">
        <v>2021</v>
      </c>
      <c r="L2144" s="249">
        <v>2021</v>
      </c>
      <c r="M2144" s="250" t="s">
        <v>2250</v>
      </c>
    </row>
    <row r="2145" spans="4:13" x14ac:dyDescent="0.35">
      <c r="D2145" s="244" t="s">
        <v>2441</v>
      </c>
      <c r="E2145" s="245">
        <v>44318</v>
      </c>
      <c r="F2145" s="245">
        <v>44322</v>
      </c>
      <c r="G2145" s="246" t="s">
        <v>3908</v>
      </c>
      <c r="H2145" s="247">
        <v>118400</v>
      </c>
      <c r="I2145" s="248">
        <v>118400</v>
      </c>
      <c r="J2145" s="248">
        <v>1</v>
      </c>
      <c r="K2145" s="249">
        <v>2021</v>
      </c>
      <c r="L2145" s="249">
        <v>2021</v>
      </c>
      <c r="M2145" s="250" t="s">
        <v>2250</v>
      </c>
    </row>
    <row r="2146" spans="4:13" x14ac:dyDescent="0.35">
      <c r="D2146" s="244" t="s">
        <v>2905</v>
      </c>
      <c r="E2146" s="245">
        <v>44316</v>
      </c>
      <c r="F2146" s="245">
        <v>44322</v>
      </c>
      <c r="G2146" s="246" t="s">
        <v>3910</v>
      </c>
      <c r="H2146" s="247">
        <v>6380</v>
      </c>
      <c r="I2146" s="248">
        <v>6380</v>
      </c>
      <c r="J2146" s="248">
        <v>1</v>
      </c>
      <c r="K2146" s="249">
        <v>2021</v>
      </c>
      <c r="L2146" s="249">
        <v>2021</v>
      </c>
      <c r="M2146" s="250" t="s">
        <v>2250</v>
      </c>
    </row>
    <row r="2147" spans="4:13" x14ac:dyDescent="0.35">
      <c r="D2147" s="244" t="s">
        <v>2906</v>
      </c>
      <c r="E2147" s="245">
        <v>44316</v>
      </c>
      <c r="F2147" s="245">
        <v>44322</v>
      </c>
      <c r="G2147" s="246" t="s">
        <v>3910</v>
      </c>
      <c r="H2147" s="247">
        <v>6380</v>
      </c>
      <c r="I2147" s="248">
        <v>6380</v>
      </c>
      <c r="J2147" s="248">
        <v>1</v>
      </c>
      <c r="K2147" s="249">
        <v>2021</v>
      </c>
      <c r="L2147" s="249">
        <v>2021</v>
      </c>
      <c r="M2147" s="250" t="s">
        <v>2250</v>
      </c>
    </row>
    <row r="2148" spans="4:13" x14ac:dyDescent="0.35">
      <c r="D2148" s="244" t="s">
        <v>2442</v>
      </c>
      <c r="E2148" s="245">
        <v>44318</v>
      </c>
      <c r="F2148" s="245">
        <v>44322</v>
      </c>
      <c r="G2148" s="246" t="s">
        <v>3910</v>
      </c>
      <c r="H2148" s="247">
        <v>4380</v>
      </c>
      <c r="I2148" s="248">
        <v>4380</v>
      </c>
      <c r="J2148" s="248">
        <v>1</v>
      </c>
      <c r="K2148" s="249">
        <v>2021</v>
      </c>
      <c r="L2148" s="249">
        <v>2021</v>
      </c>
      <c r="M2148" s="250" t="s">
        <v>2250</v>
      </c>
    </row>
    <row r="2149" spans="4:13" x14ac:dyDescent="0.35">
      <c r="D2149" s="244" t="s">
        <v>2443</v>
      </c>
      <c r="E2149" s="245">
        <v>44311</v>
      </c>
      <c r="F2149" s="245">
        <v>44322</v>
      </c>
      <c r="G2149" s="246" t="s">
        <v>3910</v>
      </c>
      <c r="H2149" s="247">
        <v>6380</v>
      </c>
      <c r="I2149" s="248">
        <v>6380</v>
      </c>
      <c r="J2149" s="248">
        <v>1</v>
      </c>
      <c r="K2149" s="249">
        <v>2021</v>
      </c>
      <c r="L2149" s="249">
        <v>2021</v>
      </c>
      <c r="M2149" s="250" t="s">
        <v>2250</v>
      </c>
    </row>
    <row r="2150" spans="4:13" x14ac:dyDescent="0.35">
      <c r="D2150" s="244" t="s">
        <v>2444</v>
      </c>
      <c r="E2150" s="245">
        <v>44319</v>
      </c>
      <c r="F2150" s="245">
        <v>44323</v>
      </c>
      <c r="G2150" s="246" t="s">
        <v>3910</v>
      </c>
      <c r="H2150" s="247">
        <v>179000</v>
      </c>
      <c r="I2150" s="248">
        <v>179000</v>
      </c>
      <c r="J2150" s="248">
        <v>1</v>
      </c>
      <c r="K2150" s="249">
        <v>2021</v>
      </c>
      <c r="L2150" s="249">
        <v>2021</v>
      </c>
      <c r="M2150" s="250" t="s">
        <v>2250</v>
      </c>
    </row>
    <row r="2151" spans="4:13" x14ac:dyDescent="0.35">
      <c r="D2151" s="244" t="s">
        <v>2908</v>
      </c>
      <c r="E2151" s="245">
        <v>44317</v>
      </c>
      <c r="F2151" s="245">
        <v>44323</v>
      </c>
      <c r="G2151" s="246" t="s">
        <v>3908</v>
      </c>
      <c r="H2151" s="247">
        <v>367864</v>
      </c>
      <c r="I2151" s="248">
        <v>367864</v>
      </c>
      <c r="J2151" s="248">
        <v>1</v>
      </c>
      <c r="K2151" s="249">
        <v>2021</v>
      </c>
      <c r="L2151" s="249">
        <v>2021</v>
      </c>
      <c r="M2151" s="250" t="s">
        <v>2250</v>
      </c>
    </row>
    <row r="2152" spans="4:13" x14ac:dyDescent="0.35">
      <c r="D2152" s="244" t="s">
        <v>2445</v>
      </c>
      <c r="E2152" s="245">
        <v>44319</v>
      </c>
      <c r="F2152" s="245">
        <v>44321</v>
      </c>
      <c r="G2152" s="246" t="s">
        <v>3910</v>
      </c>
      <c r="H2152" s="247">
        <v>163000</v>
      </c>
      <c r="I2152" s="248">
        <v>163000</v>
      </c>
      <c r="J2152" s="248">
        <v>1</v>
      </c>
      <c r="K2152" s="249">
        <v>2021</v>
      </c>
      <c r="L2152" s="249">
        <v>2021</v>
      </c>
      <c r="M2152" s="250" t="s">
        <v>2250</v>
      </c>
    </row>
    <row r="2153" spans="4:13" x14ac:dyDescent="0.35">
      <c r="D2153" s="244" t="s">
        <v>2446</v>
      </c>
      <c r="E2153" s="245">
        <v>44298</v>
      </c>
      <c r="F2153" s="245">
        <v>44302</v>
      </c>
      <c r="G2153" s="246" t="s">
        <v>3910</v>
      </c>
      <c r="H2153" s="247">
        <v>115500</v>
      </c>
      <c r="I2153" s="248">
        <v>115500</v>
      </c>
      <c r="J2153" s="248">
        <v>1</v>
      </c>
      <c r="K2153" s="249">
        <v>2021</v>
      </c>
      <c r="L2153" s="249">
        <v>2021</v>
      </c>
      <c r="M2153" s="250" t="s">
        <v>2250</v>
      </c>
    </row>
    <row r="2154" spans="4:13" x14ac:dyDescent="0.35">
      <c r="D2154" s="244" t="s">
        <v>2447</v>
      </c>
      <c r="E2154" s="245">
        <v>44304</v>
      </c>
      <c r="F2154" s="245">
        <v>44309</v>
      </c>
      <c r="G2154" s="246" t="s">
        <v>3910</v>
      </c>
      <c r="H2154" s="247">
        <v>14120</v>
      </c>
      <c r="I2154" s="248">
        <v>14120</v>
      </c>
      <c r="J2154" s="248">
        <v>1</v>
      </c>
      <c r="K2154" s="249">
        <v>2021</v>
      </c>
      <c r="L2154" s="249">
        <v>2021</v>
      </c>
      <c r="M2154" s="250" t="s">
        <v>2250</v>
      </c>
    </row>
    <row r="2155" spans="4:13" x14ac:dyDescent="0.35">
      <c r="D2155" s="244" t="s">
        <v>2910</v>
      </c>
      <c r="E2155" s="245">
        <v>44317</v>
      </c>
      <c r="F2155" s="245">
        <v>44326</v>
      </c>
      <c r="G2155" s="246" t="s">
        <v>3910</v>
      </c>
      <c r="H2155" s="247">
        <v>350000</v>
      </c>
      <c r="I2155" s="248">
        <v>350000</v>
      </c>
      <c r="J2155" s="248">
        <v>1</v>
      </c>
      <c r="K2155" s="249">
        <v>2021</v>
      </c>
      <c r="L2155" s="249">
        <v>2021</v>
      </c>
      <c r="M2155" s="250" t="s">
        <v>2250</v>
      </c>
    </row>
    <row r="2156" spans="4:13" x14ac:dyDescent="0.35">
      <c r="D2156" s="244" t="s">
        <v>2448</v>
      </c>
      <c r="E2156" s="245">
        <v>44305</v>
      </c>
      <c r="F2156" s="245">
        <v>44319</v>
      </c>
      <c r="G2156" s="246" t="s">
        <v>3910</v>
      </c>
      <c r="H2156" s="247">
        <v>8700</v>
      </c>
      <c r="I2156" s="248">
        <v>8700</v>
      </c>
      <c r="J2156" s="248">
        <v>1</v>
      </c>
      <c r="K2156" s="249">
        <v>2021</v>
      </c>
      <c r="L2156" s="249">
        <v>2021</v>
      </c>
      <c r="M2156" s="250" t="s">
        <v>2250</v>
      </c>
    </row>
    <row r="2157" spans="4:13" x14ac:dyDescent="0.35">
      <c r="D2157" s="244" t="s">
        <v>2911</v>
      </c>
      <c r="E2157" s="245">
        <v>44313</v>
      </c>
      <c r="F2157" s="245">
        <v>44314</v>
      </c>
      <c r="G2157" s="246" t="s">
        <v>3908</v>
      </c>
      <c r="H2157" s="247">
        <v>8700</v>
      </c>
      <c r="I2157" s="248">
        <v>8700</v>
      </c>
      <c r="J2157" s="248">
        <v>1</v>
      </c>
      <c r="K2157" s="249">
        <v>2021</v>
      </c>
      <c r="L2157" s="249">
        <v>2021</v>
      </c>
      <c r="M2157" s="250" t="s">
        <v>2250</v>
      </c>
    </row>
    <row r="2158" spans="4:13" x14ac:dyDescent="0.35">
      <c r="D2158" s="244" t="s">
        <v>2912</v>
      </c>
      <c r="E2158" s="245">
        <v>44316</v>
      </c>
      <c r="F2158" s="245">
        <v>44324</v>
      </c>
      <c r="G2158" s="246" t="s">
        <v>3908</v>
      </c>
      <c r="H2158" s="247">
        <v>12980</v>
      </c>
      <c r="I2158" s="248">
        <v>12980</v>
      </c>
      <c r="J2158" s="248">
        <v>1</v>
      </c>
      <c r="K2158" s="249">
        <v>2021</v>
      </c>
      <c r="L2158" s="249">
        <v>2021</v>
      </c>
      <c r="M2158" s="250" t="s">
        <v>2250</v>
      </c>
    </row>
    <row r="2159" spans="4:13" x14ac:dyDescent="0.35">
      <c r="D2159" s="244" t="s">
        <v>2449</v>
      </c>
      <c r="E2159" s="245">
        <v>44288</v>
      </c>
      <c r="F2159" s="245">
        <v>44326</v>
      </c>
      <c r="G2159" s="246" t="s">
        <v>3908</v>
      </c>
      <c r="H2159" s="247">
        <v>6380</v>
      </c>
      <c r="I2159" s="248">
        <v>6380</v>
      </c>
      <c r="J2159" s="248">
        <v>1</v>
      </c>
      <c r="K2159" s="249">
        <v>2021</v>
      </c>
      <c r="L2159" s="249">
        <v>2021</v>
      </c>
      <c r="M2159" s="250" t="s">
        <v>2250</v>
      </c>
    </row>
    <row r="2160" spans="4:13" x14ac:dyDescent="0.35">
      <c r="D2160" s="244" t="s">
        <v>2913</v>
      </c>
      <c r="E2160" s="245">
        <v>44309</v>
      </c>
      <c r="F2160" s="245">
        <v>44322</v>
      </c>
      <c r="G2160" s="246" t="s">
        <v>3910</v>
      </c>
      <c r="H2160" s="247">
        <v>9360</v>
      </c>
      <c r="I2160" s="248">
        <v>9360</v>
      </c>
      <c r="J2160" s="248">
        <v>1</v>
      </c>
      <c r="K2160" s="249">
        <v>2021</v>
      </c>
      <c r="L2160" s="249">
        <v>2021</v>
      </c>
      <c r="M2160" s="250" t="s">
        <v>2250</v>
      </c>
    </row>
    <row r="2161" spans="4:13" x14ac:dyDescent="0.35">
      <c r="D2161" s="244" t="s">
        <v>2451</v>
      </c>
      <c r="E2161" s="245">
        <v>44309</v>
      </c>
      <c r="F2161" s="245">
        <v>44310</v>
      </c>
      <c r="G2161" s="246" t="s">
        <v>3908</v>
      </c>
      <c r="H2161" s="247">
        <v>6430</v>
      </c>
      <c r="I2161" s="248">
        <v>6430</v>
      </c>
      <c r="J2161" s="248">
        <v>1</v>
      </c>
      <c r="K2161" s="249">
        <v>2021</v>
      </c>
      <c r="L2161" s="249">
        <v>2021</v>
      </c>
      <c r="M2161" s="250" t="s">
        <v>2250</v>
      </c>
    </row>
    <row r="2162" spans="4:13" x14ac:dyDescent="0.35">
      <c r="D2162" s="244" t="s">
        <v>2452</v>
      </c>
      <c r="E2162" s="245">
        <v>44324</v>
      </c>
      <c r="F2162" s="245">
        <v>44326</v>
      </c>
      <c r="G2162" s="246" t="s">
        <v>3910</v>
      </c>
      <c r="H2162" s="247">
        <v>6380</v>
      </c>
      <c r="I2162" s="248">
        <v>6380</v>
      </c>
      <c r="J2162" s="248">
        <v>1</v>
      </c>
      <c r="K2162" s="249">
        <v>2021</v>
      </c>
      <c r="L2162" s="249">
        <v>2021</v>
      </c>
      <c r="M2162" s="250" t="s">
        <v>2250</v>
      </c>
    </row>
    <row r="2163" spans="4:13" x14ac:dyDescent="0.35">
      <c r="D2163" s="244" t="s">
        <v>2914</v>
      </c>
      <c r="E2163" s="245">
        <v>44310</v>
      </c>
      <c r="F2163" s="245">
        <v>44326</v>
      </c>
      <c r="G2163" s="246" t="s">
        <v>3910</v>
      </c>
      <c r="H2163" s="247">
        <v>7000</v>
      </c>
      <c r="I2163" s="248">
        <v>7000</v>
      </c>
      <c r="J2163" s="248">
        <v>1</v>
      </c>
      <c r="K2163" s="249">
        <v>2021</v>
      </c>
      <c r="L2163" s="249">
        <v>2021</v>
      </c>
      <c r="M2163" s="250" t="s">
        <v>2250</v>
      </c>
    </row>
    <row r="2164" spans="4:13" x14ac:dyDescent="0.35">
      <c r="D2164" s="244" t="s">
        <v>2453</v>
      </c>
      <c r="E2164" s="245">
        <v>44325</v>
      </c>
      <c r="F2164" s="245">
        <v>44326</v>
      </c>
      <c r="G2164" s="246" t="s">
        <v>3910</v>
      </c>
      <c r="H2164" s="247">
        <v>6380</v>
      </c>
      <c r="I2164" s="248">
        <v>6380</v>
      </c>
      <c r="J2164" s="248">
        <v>1</v>
      </c>
      <c r="K2164" s="249">
        <v>2021</v>
      </c>
      <c r="L2164" s="249">
        <v>2021</v>
      </c>
      <c r="M2164" s="250" t="s">
        <v>2250</v>
      </c>
    </row>
    <row r="2165" spans="4:13" x14ac:dyDescent="0.35">
      <c r="D2165" s="244" t="s">
        <v>2916</v>
      </c>
      <c r="E2165" s="245">
        <v>44304</v>
      </c>
      <c r="F2165" s="245">
        <v>44309</v>
      </c>
      <c r="G2165" s="246" t="s">
        <v>3910</v>
      </c>
      <c r="H2165" s="247">
        <v>8700</v>
      </c>
      <c r="I2165" s="248">
        <v>8700</v>
      </c>
      <c r="J2165" s="248">
        <v>1</v>
      </c>
      <c r="K2165" s="249">
        <v>2021</v>
      </c>
      <c r="L2165" s="249">
        <v>2021</v>
      </c>
      <c r="M2165" s="250" t="s">
        <v>2250</v>
      </c>
    </row>
    <row r="2166" spans="4:13" x14ac:dyDescent="0.35">
      <c r="D2166" s="244" t="s">
        <v>2454</v>
      </c>
      <c r="E2166" s="245">
        <v>44248</v>
      </c>
      <c r="F2166" s="245">
        <v>44269</v>
      </c>
      <c r="G2166" s="246" t="s">
        <v>3910</v>
      </c>
      <c r="H2166" s="247">
        <v>36380</v>
      </c>
      <c r="I2166" s="248">
        <v>36380</v>
      </c>
      <c r="J2166" s="248">
        <v>1</v>
      </c>
      <c r="K2166" s="249">
        <v>2021</v>
      </c>
      <c r="L2166" s="249">
        <v>2021</v>
      </c>
      <c r="M2166" s="250" t="s">
        <v>21</v>
      </c>
    </row>
    <row r="2167" spans="4:13" x14ac:dyDescent="0.35">
      <c r="D2167" s="244" t="s">
        <v>2917</v>
      </c>
      <c r="E2167" s="245">
        <v>44320</v>
      </c>
      <c r="F2167" s="245">
        <v>44326</v>
      </c>
      <c r="G2167" s="246" t="s">
        <v>3908</v>
      </c>
      <c r="H2167" s="247">
        <v>6380</v>
      </c>
      <c r="I2167" s="248">
        <v>6380</v>
      </c>
      <c r="J2167" s="248">
        <v>1</v>
      </c>
      <c r="K2167" s="249">
        <v>2021</v>
      </c>
      <c r="L2167" s="249">
        <v>2021</v>
      </c>
      <c r="M2167" s="250" t="s">
        <v>2250</v>
      </c>
    </row>
    <row r="2168" spans="4:13" x14ac:dyDescent="0.35">
      <c r="D2168" s="244" t="s">
        <v>2455</v>
      </c>
      <c r="E2168" s="245">
        <v>44322</v>
      </c>
      <c r="F2168" s="245">
        <v>44326</v>
      </c>
      <c r="G2168" s="246" t="s">
        <v>3910</v>
      </c>
      <c r="H2168" s="247">
        <v>6380</v>
      </c>
      <c r="I2168" s="248">
        <v>6380</v>
      </c>
      <c r="J2168" s="248">
        <v>1</v>
      </c>
      <c r="K2168" s="249">
        <v>2021</v>
      </c>
      <c r="L2168" s="249">
        <v>2021</v>
      </c>
      <c r="M2168" s="250" t="s">
        <v>2250</v>
      </c>
    </row>
    <row r="2169" spans="4:13" x14ac:dyDescent="0.35">
      <c r="D2169" s="244" t="s">
        <v>2456</v>
      </c>
      <c r="E2169" s="245">
        <v>44324</v>
      </c>
      <c r="F2169" s="245">
        <v>44327</v>
      </c>
      <c r="G2169" s="246" t="s">
        <v>3910</v>
      </c>
      <c r="H2169" s="247">
        <v>17200</v>
      </c>
      <c r="I2169" s="248">
        <v>17200</v>
      </c>
      <c r="J2169" s="248">
        <v>1</v>
      </c>
      <c r="K2169" s="249">
        <v>2021</v>
      </c>
      <c r="L2169" s="249">
        <v>2021</v>
      </c>
      <c r="M2169" s="250" t="s">
        <v>2250</v>
      </c>
    </row>
    <row r="2170" spans="4:13" x14ac:dyDescent="0.35">
      <c r="D2170" s="244" t="s">
        <v>2918</v>
      </c>
      <c r="E2170" s="245">
        <v>44321</v>
      </c>
      <c r="F2170" s="245">
        <v>44327</v>
      </c>
      <c r="G2170" s="246" t="s">
        <v>3910</v>
      </c>
      <c r="H2170" s="247">
        <v>8700</v>
      </c>
      <c r="I2170" s="248">
        <v>8700</v>
      </c>
      <c r="J2170" s="248">
        <v>1</v>
      </c>
      <c r="K2170" s="249">
        <v>2021</v>
      </c>
      <c r="L2170" s="249">
        <v>2021</v>
      </c>
      <c r="M2170" s="250" t="s">
        <v>2250</v>
      </c>
    </row>
    <row r="2171" spans="4:13" x14ac:dyDescent="0.35">
      <c r="D2171" s="244" t="s">
        <v>2921</v>
      </c>
      <c r="E2171" s="245">
        <v>44310</v>
      </c>
      <c r="F2171" s="245">
        <v>44327</v>
      </c>
      <c r="G2171" s="246" t="s">
        <v>3910</v>
      </c>
      <c r="H2171" s="247">
        <v>6380</v>
      </c>
      <c r="I2171" s="248">
        <v>6380</v>
      </c>
      <c r="J2171" s="248">
        <v>1</v>
      </c>
      <c r="K2171" s="249">
        <v>2021</v>
      </c>
      <c r="L2171" s="249">
        <v>2021</v>
      </c>
      <c r="M2171" s="250" t="s">
        <v>2250</v>
      </c>
    </row>
    <row r="2172" spans="4:13" x14ac:dyDescent="0.35">
      <c r="D2172" s="244" t="s">
        <v>2922</v>
      </c>
      <c r="E2172" s="245">
        <v>44324</v>
      </c>
      <c r="F2172" s="245">
        <v>44327</v>
      </c>
      <c r="G2172" s="246" t="s">
        <v>3910</v>
      </c>
      <c r="H2172" s="247">
        <v>187250</v>
      </c>
      <c r="I2172" s="248">
        <v>187250</v>
      </c>
      <c r="J2172" s="248">
        <v>1</v>
      </c>
      <c r="K2172" s="249">
        <v>2021</v>
      </c>
      <c r="L2172" s="249">
        <v>2021</v>
      </c>
      <c r="M2172" s="250" t="s">
        <v>2250</v>
      </c>
    </row>
    <row r="2173" spans="4:13" x14ac:dyDescent="0.35">
      <c r="D2173" s="244" t="s">
        <v>2923</v>
      </c>
      <c r="E2173" s="245">
        <v>44300</v>
      </c>
      <c r="F2173" s="245">
        <v>44327</v>
      </c>
      <c r="G2173" s="246" t="s">
        <v>3910</v>
      </c>
      <c r="H2173" s="247">
        <v>400000</v>
      </c>
      <c r="I2173" s="248">
        <v>400000</v>
      </c>
      <c r="J2173" s="248">
        <v>1</v>
      </c>
      <c r="K2173" s="249">
        <v>2021</v>
      </c>
      <c r="L2173" s="249">
        <v>2021</v>
      </c>
      <c r="M2173" s="250" t="s">
        <v>2250</v>
      </c>
    </row>
    <row r="2174" spans="4:13" x14ac:dyDescent="0.35">
      <c r="D2174" s="244" t="s">
        <v>2458</v>
      </c>
      <c r="E2174" s="245">
        <v>44324</v>
      </c>
      <c r="F2174" s="245">
        <v>44327</v>
      </c>
      <c r="G2174" s="246" t="s">
        <v>3910</v>
      </c>
      <c r="H2174" s="247">
        <v>8700</v>
      </c>
      <c r="I2174" s="248">
        <v>8700</v>
      </c>
      <c r="J2174" s="248">
        <v>1</v>
      </c>
      <c r="K2174" s="249">
        <v>2021</v>
      </c>
      <c r="L2174" s="249">
        <v>2021</v>
      </c>
      <c r="M2174" s="250" t="s">
        <v>2250</v>
      </c>
    </row>
    <row r="2175" spans="4:13" x14ac:dyDescent="0.35">
      <c r="D2175" s="244" t="s">
        <v>2924</v>
      </c>
      <c r="E2175" s="245">
        <v>44304</v>
      </c>
      <c r="F2175" s="245">
        <v>44323</v>
      </c>
      <c r="G2175" s="246" t="s">
        <v>3910</v>
      </c>
      <c r="H2175" s="247">
        <v>8700</v>
      </c>
      <c r="I2175" s="248">
        <v>8700</v>
      </c>
      <c r="J2175" s="248">
        <v>1</v>
      </c>
      <c r="K2175" s="249">
        <v>2021</v>
      </c>
      <c r="L2175" s="249">
        <v>2021</v>
      </c>
      <c r="M2175" s="250" t="s">
        <v>2250</v>
      </c>
    </row>
    <row r="2176" spans="4:13" x14ac:dyDescent="0.35">
      <c r="D2176" s="244" t="s">
        <v>2925</v>
      </c>
      <c r="E2176" s="245">
        <v>44295</v>
      </c>
      <c r="F2176" s="245">
        <v>44328</v>
      </c>
      <c r="G2176" s="246" t="s">
        <v>3910</v>
      </c>
      <c r="H2176" s="247">
        <v>9280</v>
      </c>
      <c r="I2176" s="248">
        <v>9280</v>
      </c>
      <c r="J2176" s="248">
        <v>1</v>
      </c>
      <c r="K2176" s="249">
        <v>2021</v>
      </c>
      <c r="L2176" s="249">
        <v>2021</v>
      </c>
      <c r="M2176" s="250" t="s">
        <v>2250</v>
      </c>
    </row>
    <row r="2177" spans="4:13" x14ac:dyDescent="0.35">
      <c r="D2177" s="244" t="s">
        <v>2459</v>
      </c>
      <c r="E2177" s="245">
        <v>44325</v>
      </c>
      <c r="F2177" s="245">
        <v>44328</v>
      </c>
      <c r="G2177" s="246" t="s">
        <v>3910</v>
      </c>
      <c r="H2177" s="247">
        <v>8700</v>
      </c>
      <c r="I2177" s="248">
        <v>8700</v>
      </c>
      <c r="J2177" s="248">
        <v>1</v>
      </c>
      <c r="K2177" s="249">
        <v>2021</v>
      </c>
      <c r="L2177" s="249">
        <v>2021</v>
      </c>
      <c r="M2177" s="250" t="s">
        <v>2250</v>
      </c>
    </row>
    <row r="2178" spans="4:13" x14ac:dyDescent="0.35">
      <c r="D2178" s="244" t="s">
        <v>2927</v>
      </c>
      <c r="E2178" s="245">
        <v>44322</v>
      </c>
      <c r="F2178" s="245">
        <v>44328</v>
      </c>
      <c r="G2178" s="246" t="s">
        <v>3910</v>
      </c>
      <c r="H2178" s="247">
        <v>31000</v>
      </c>
      <c r="I2178" s="248">
        <v>31000</v>
      </c>
      <c r="J2178" s="248">
        <v>1</v>
      </c>
      <c r="K2178" s="249">
        <v>2021</v>
      </c>
      <c r="L2178" s="249">
        <v>2021</v>
      </c>
      <c r="M2178" s="250" t="s">
        <v>2250</v>
      </c>
    </row>
    <row r="2179" spans="4:13" x14ac:dyDescent="0.35">
      <c r="D2179" s="244" t="s">
        <v>2928</v>
      </c>
      <c r="E2179" s="245">
        <v>44326</v>
      </c>
      <c r="F2179" s="245">
        <v>44328</v>
      </c>
      <c r="G2179" s="246" t="s">
        <v>3910</v>
      </c>
      <c r="H2179" s="247">
        <v>7000</v>
      </c>
      <c r="I2179" s="248">
        <v>7000</v>
      </c>
      <c r="J2179" s="248">
        <v>1</v>
      </c>
      <c r="K2179" s="249">
        <v>2021</v>
      </c>
      <c r="L2179" s="249">
        <v>2021</v>
      </c>
      <c r="M2179" s="250" t="s">
        <v>2250</v>
      </c>
    </row>
    <row r="2180" spans="4:13" x14ac:dyDescent="0.35">
      <c r="D2180" s="244" t="s">
        <v>2460</v>
      </c>
      <c r="E2180" s="245">
        <v>44324</v>
      </c>
      <c r="F2180" s="245">
        <v>44327</v>
      </c>
      <c r="G2180" s="246" t="s">
        <v>3908</v>
      </c>
      <c r="H2180" s="247">
        <v>187040</v>
      </c>
      <c r="I2180" s="248">
        <v>187040</v>
      </c>
      <c r="J2180" s="248">
        <v>1</v>
      </c>
      <c r="K2180" s="249">
        <v>2021</v>
      </c>
      <c r="L2180" s="249">
        <v>2021</v>
      </c>
      <c r="M2180" s="250" t="s">
        <v>2250</v>
      </c>
    </row>
    <row r="2181" spans="4:13" x14ac:dyDescent="0.35">
      <c r="D2181" s="244" t="s">
        <v>2929</v>
      </c>
      <c r="E2181" s="245">
        <v>44323</v>
      </c>
      <c r="F2181" s="245">
        <v>44327</v>
      </c>
      <c r="G2181" s="246" t="s">
        <v>3910</v>
      </c>
      <c r="H2181" s="247">
        <v>4380</v>
      </c>
      <c r="I2181" s="248">
        <v>4380</v>
      </c>
      <c r="J2181" s="248">
        <v>1</v>
      </c>
      <c r="K2181" s="249">
        <v>2021</v>
      </c>
      <c r="L2181" s="249">
        <v>2021</v>
      </c>
      <c r="M2181" s="250" t="s">
        <v>2250</v>
      </c>
    </row>
    <row r="2182" spans="4:13" x14ac:dyDescent="0.35">
      <c r="D2182" s="244" t="s">
        <v>2930</v>
      </c>
      <c r="E2182" s="245">
        <v>44316</v>
      </c>
      <c r="F2182" s="245">
        <v>44327</v>
      </c>
      <c r="G2182" s="246" t="s">
        <v>3908</v>
      </c>
      <c r="H2182" s="247">
        <v>53910</v>
      </c>
      <c r="I2182" s="248">
        <v>53910</v>
      </c>
      <c r="J2182" s="248">
        <v>1</v>
      </c>
      <c r="K2182" s="249">
        <v>2021</v>
      </c>
      <c r="L2182" s="249">
        <v>2021</v>
      </c>
      <c r="M2182" s="250" t="s">
        <v>2250</v>
      </c>
    </row>
    <row r="2183" spans="4:13" x14ac:dyDescent="0.35">
      <c r="D2183" s="244" t="s">
        <v>2931</v>
      </c>
      <c r="E2183" s="245">
        <v>44293</v>
      </c>
      <c r="F2183" s="245">
        <v>44329</v>
      </c>
      <c r="G2183" s="246" t="s">
        <v>3910</v>
      </c>
      <c r="H2183" s="247">
        <v>4095</v>
      </c>
      <c r="I2183" s="248">
        <v>4095</v>
      </c>
      <c r="J2183" s="248">
        <v>1</v>
      </c>
      <c r="K2183" s="249">
        <v>2021</v>
      </c>
      <c r="L2183" s="249">
        <v>2021</v>
      </c>
      <c r="M2183" s="250" t="s">
        <v>2250</v>
      </c>
    </row>
    <row r="2184" spans="4:13" x14ac:dyDescent="0.35">
      <c r="D2184" s="244" t="s">
        <v>2932</v>
      </c>
      <c r="E2184" s="245">
        <v>44326</v>
      </c>
      <c r="F2184" s="245">
        <v>44328</v>
      </c>
      <c r="G2184" s="246" t="s">
        <v>3908</v>
      </c>
      <c r="H2184" s="247">
        <v>12760</v>
      </c>
      <c r="I2184" s="248">
        <v>12760</v>
      </c>
      <c r="J2184" s="248">
        <v>1</v>
      </c>
      <c r="K2184" s="249">
        <v>2021</v>
      </c>
      <c r="L2184" s="249">
        <v>2021</v>
      </c>
      <c r="M2184" s="250" t="s">
        <v>2250</v>
      </c>
    </row>
    <row r="2185" spans="4:13" x14ac:dyDescent="0.35">
      <c r="D2185" s="244" t="s">
        <v>2933</v>
      </c>
      <c r="E2185" s="245">
        <v>44324</v>
      </c>
      <c r="F2185" s="245">
        <v>44328</v>
      </c>
      <c r="G2185" s="246" t="s">
        <v>3910</v>
      </c>
      <c r="H2185" s="247">
        <v>38700</v>
      </c>
      <c r="I2185" s="248">
        <v>38700</v>
      </c>
      <c r="J2185" s="248">
        <v>1</v>
      </c>
      <c r="K2185" s="249">
        <v>2021</v>
      </c>
      <c r="L2185" s="249">
        <v>2021</v>
      </c>
      <c r="M2185" s="250" t="s">
        <v>2250</v>
      </c>
    </row>
    <row r="2186" spans="4:13" x14ac:dyDescent="0.35">
      <c r="D2186" s="244" t="s">
        <v>2934</v>
      </c>
      <c r="E2186" s="245">
        <v>44324</v>
      </c>
      <c r="F2186" s="245">
        <v>44328</v>
      </c>
      <c r="G2186" s="246" t="s">
        <v>3910</v>
      </c>
      <c r="H2186" s="247">
        <v>193500</v>
      </c>
      <c r="I2186" s="248">
        <v>193500</v>
      </c>
      <c r="J2186" s="248">
        <v>1</v>
      </c>
      <c r="K2186" s="249">
        <v>2021</v>
      </c>
      <c r="L2186" s="249">
        <v>2021</v>
      </c>
      <c r="M2186" s="250" t="s">
        <v>2250</v>
      </c>
    </row>
    <row r="2187" spans="4:13" x14ac:dyDescent="0.35">
      <c r="D2187" s="244" t="s">
        <v>2935</v>
      </c>
      <c r="E2187" s="245">
        <v>44326</v>
      </c>
      <c r="F2187" s="245">
        <v>44329</v>
      </c>
      <c r="G2187" s="246" t="s">
        <v>3910</v>
      </c>
      <c r="H2187" s="247">
        <v>14380</v>
      </c>
      <c r="I2187" s="248">
        <v>14380</v>
      </c>
      <c r="J2187" s="248">
        <v>1</v>
      </c>
      <c r="K2187" s="249">
        <v>2021</v>
      </c>
      <c r="L2187" s="249">
        <v>2021</v>
      </c>
      <c r="M2187" s="250" t="s">
        <v>2250</v>
      </c>
    </row>
    <row r="2188" spans="4:13" x14ac:dyDescent="0.35">
      <c r="D2188" s="244" t="s">
        <v>2936</v>
      </c>
      <c r="E2188" s="245">
        <v>44328</v>
      </c>
      <c r="F2188" s="245">
        <v>44329</v>
      </c>
      <c r="G2188" s="246" t="s">
        <v>3908</v>
      </c>
      <c r="H2188" s="247">
        <v>8700</v>
      </c>
      <c r="I2188" s="248">
        <v>8700</v>
      </c>
      <c r="J2188" s="248">
        <v>1</v>
      </c>
      <c r="K2188" s="249">
        <v>2021</v>
      </c>
      <c r="L2188" s="249">
        <v>2021</v>
      </c>
      <c r="M2188" s="250" t="s">
        <v>2250</v>
      </c>
    </row>
    <row r="2189" spans="4:13" x14ac:dyDescent="0.35">
      <c r="D2189" s="244" t="s">
        <v>2937</v>
      </c>
      <c r="E2189" s="245">
        <v>44329</v>
      </c>
      <c r="F2189" s="245">
        <v>44331</v>
      </c>
      <c r="G2189" s="246" t="s">
        <v>3910</v>
      </c>
      <c r="H2189" s="247">
        <v>76312.5</v>
      </c>
      <c r="I2189" s="248">
        <v>76312.5</v>
      </c>
      <c r="J2189" s="248">
        <v>1</v>
      </c>
      <c r="K2189" s="249">
        <v>2021</v>
      </c>
      <c r="L2189" s="249">
        <v>2021</v>
      </c>
      <c r="M2189" s="250" t="s">
        <v>2250</v>
      </c>
    </row>
    <row r="2190" spans="4:13" x14ac:dyDescent="0.35">
      <c r="D2190" s="244" t="s">
        <v>2938</v>
      </c>
      <c r="E2190" s="245">
        <v>44328</v>
      </c>
      <c r="F2190" s="245">
        <v>44333</v>
      </c>
      <c r="G2190" s="246" t="s">
        <v>3910</v>
      </c>
      <c r="H2190" s="247">
        <v>7300</v>
      </c>
      <c r="I2190" s="248">
        <v>7300</v>
      </c>
      <c r="J2190" s="248">
        <v>1</v>
      </c>
      <c r="K2190" s="249">
        <v>2021</v>
      </c>
      <c r="L2190" s="249">
        <v>2021</v>
      </c>
      <c r="M2190" s="250" t="s">
        <v>2250</v>
      </c>
    </row>
    <row r="2191" spans="4:13" x14ac:dyDescent="0.35">
      <c r="D2191" s="244" t="s">
        <v>2939</v>
      </c>
      <c r="E2191" s="245">
        <v>44328</v>
      </c>
      <c r="F2191" s="245">
        <v>44333</v>
      </c>
      <c r="G2191" s="246" t="s">
        <v>3910</v>
      </c>
      <c r="H2191" s="247">
        <v>227380</v>
      </c>
      <c r="I2191" s="248">
        <v>227380</v>
      </c>
      <c r="J2191" s="248">
        <v>1</v>
      </c>
      <c r="K2191" s="249">
        <v>2021</v>
      </c>
      <c r="L2191" s="249">
        <v>2021</v>
      </c>
      <c r="M2191" s="250" t="s">
        <v>2250</v>
      </c>
    </row>
    <row r="2192" spans="4:13" x14ac:dyDescent="0.35">
      <c r="D2192" s="244" t="s">
        <v>2940</v>
      </c>
      <c r="E2192" s="245">
        <v>44317</v>
      </c>
      <c r="F2192" s="245">
        <v>44333</v>
      </c>
      <c r="G2192" s="246" t="s">
        <v>3910</v>
      </c>
      <c r="H2192" s="247">
        <v>6380</v>
      </c>
      <c r="I2192" s="248">
        <v>6380</v>
      </c>
      <c r="J2192" s="248">
        <v>1</v>
      </c>
      <c r="K2192" s="249">
        <v>2021</v>
      </c>
      <c r="L2192" s="249">
        <v>2021</v>
      </c>
      <c r="M2192" s="250" t="s">
        <v>2250</v>
      </c>
    </row>
    <row r="2193" spans="4:13" x14ac:dyDescent="0.35">
      <c r="D2193" s="244" t="s">
        <v>2941</v>
      </c>
      <c r="E2193" s="245">
        <v>44324</v>
      </c>
      <c r="F2193" s="245">
        <v>44333</v>
      </c>
      <c r="G2193" s="246" t="s">
        <v>3908</v>
      </c>
      <c r="H2193" s="247">
        <v>50000</v>
      </c>
      <c r="I2193" s="248">
        <v>50000</v>
      </c>
      <c r="J2193" s="248">
        <v>1</v>
      </c>
      <c r="K2193" s="249">
        <v>2021</v>
      </c>
      <c r="L2193" s="249">
        <v>2021</v>
      </c>
      <c r="M2193" s="250" t="s">
        <v>2250</v>
      </c>
    </row>
    <row r="2194" spans="4:13" x14ac:dyDescent="0.35">
      <c r="D2194" s="244" t="s">
        <v>2462</v>
      </c>
      <c r="E2194" s="245">
        <v>44328</v>
      </c>
      <c r="F2194" s="245">
        <v>44333</v>
      </c>
      <c r="G2194" s="246" t="s">
        <v>3908</v>
      </c>
      <c r="H2194" s="247">
        <v>6380</v>
      </c>
      <c r="I2194" s="248">
        <v>6380</v>
      </c>
      <c r="J2194" s="248">
        <v>1</v>
      </c>
      <c r="K2194" s="249">
        <v>2021</v>
      </c>
      <c r="L2194" s="249">
        <v>2021</v>
      </c>
      <c r="M2194" s="250" t="s">
        <v>2250</v>
      </c>
    </row>
    <row r="2195" spans="4:13" x14ac:dyDescent="0.35">
      <c r="D2195" s="244" t="s">
        <v>2463</v>
      </c>
      <c r="E2195" s="245">
        <v>44329</v>
      </c>
      <c r="F2195" s="245">
        <v>44333</v>
      </c>
      <c r="G2195" s="246" t="s">
        <v>3908</v>
      </c>
      <c r="H2195" s="247">
        <v>8700</v>
      </c>
      <c r="I2195" s="248">
        <v>8700</v>
      </c>
      <c r="J2195" s="248">
        <v>1</v>
      </c>
      <c r="K2195" s="249">
        <v>2021</v>
      </c>
      <c r="L2195" s="249">
        <v>2021</v>
      </c>
      <c r="M2195" s="250" t="s">
        <v>2250</v>
      </c>
    </row>
    <row r="2196" spans="4:13" x14ac:dyDescent="0.35">
      <c r="D2196" s="244" t="s">
        <v>2943</v>
      </c>
      <c r="E2196" s="245">
        <v>44328</v>
      </c>
      <c r="F2196" s="245">
        <v>44329</v>
      </c>
      <c r="G2196" s="246" t="s">
        <v>3908</v>
      </c>
      <c r="H2196" s="247">
        <v>8700</v>
      </c>
      <c r="I2196" s="248">
        <v>8700</v>
      </c>
      <c r="J2196" s="248">
        <v>1</v>
      </c>
      <c r="K2196" s="249">
        <v>2021</v>
      </c>
      <c r="L2196" s="249">
        <v>2021</v>
      </c>
      <c r="M2196" s="250" t="s">
        <v>2250</v>
      </c>
    </row>
    <row r="2197" spans="4:13" x14ac:dyDescent="0.35">
      <c r="D2197" s="244" t="s">
        <v>2944</v>
      </c>
      <c r="E2197" s="245">
        <v>44310</v>
      </c>
      <c r="F2197" s="245">
        <v>44333</v>
      </c>
      <c r="G2197" s="246" t="s">
        <v>3910</v>
      </c>
      <c r="H2197" s="247">
        <v>163252.94117999999</v>
      </c>
      <c r="I2197" s="248">
        <v>163252.94117999999</v>
      </c>
      <c r="J2197" s="248">
        <v>1</v>
      </c>
      <c r="K2197" s="249">
        <v>2021</v>
      </c>
      <c r="L2197" s="249">
        <v>2021</v>
      </c>
      <c r="M2197" s="250" t="s">
        <v>2250</v>
      </c>
    </row>
    <row r="2198" spans="4:13" x14ac:dyDescent="0.35">
      <c r="D2198" s="244" t="s">
        <v>2945</v>
      </c>
      <c r="E2198" s="245">
        <v>44325</v>
      </c>
      <c r="F2198" s="245">
        <v>44334</v>
      </c>
      <c r="G2198" s="246" t="s">
        <v>3910</v>
      </c>
      <c r="H2198" s="247">
        <v>33700</v>
      </c>
      <c r="I2198" s="248">
        <v>33700</v>
      </c>
      <c r="J2198" s="248">
        <v>1</v>
      </c>
      <c r="K2198" s="249">
        <v>2021</v>
      </c>
      <c r="L2198" s="249">
        <v>2021</v>
      </c>
      <c r="M2198" s="250" t="s">
        <v>2250</v>
      </c>
    </row>
    <row r="2199" spans="4:13" x14ac:dyDescent="0.35">
      <c r="D2199" s="244" t="s">
        <v>2464</v>
      </c>
      <c r="E2199" s="245">
        <v>44329</v>
      </c>
      <c r="F2199" s="245">
        <v>44334</v>
      </c>
      <c r="G2199" s="246" t="s">
        <v>3910</v>
      </c>
      <c r="H2199" s="247">
        <v>578812</v>
      </c>
      <c r="I2199" s="248">
        <v>578812</v>
      </c>
      <c r="J2199" s="248">
        <v>1</v>
      </c>
      <c r="K2199" s="249">
        <v>2021</v>
      </c>
      <c r="L2199" s="249">
        <v>2021</v>
      </c>
      <c r="M2199" s="250" t="s">
        <v>2250</v>
      </c>
    </row>
    <row r="2200" spans="4:13" x14ac:dyDescent="0.35">
      <c r="D2200" s="244" t="s">
        <v>2947</v>
      </c>
      <c r="E2200" s="245">
        <v>44329</v>
      </c>
      <c r="F2200" s="245">
        <v>44334</v>
      </c>
      <c r="G2200" s="246" t="s">
        <v>3910</v>
      </c>
      <c r="H2200" s="247">
        <v>21380</v>
      </c>
      <c r="I2200" s="248">
        <v>21380</v>
      </c>
      <c r="J2200" s="248">
        <v>1</v>
      </c>
      <c r="K2200" s="249">
        <v>2021</v>
      </c>
      <c r="L2200" s="249">
        <v>2021</v>
      </c>
      <c r="M2200" s="250" t="s">
        <v>2250</v>
      </c>
    </row>
    <row r="2201" spans="4:13" x14ac:dyDescent="0.35">
      <c r="D2201" s="244" t="s">
        <v>2465</v>
      </c>
      <c r="E2201" s="245">
        <v>44331</v>
      </c>
      <c r="F2201" s="245">
        <v>44334</v>
      </c>
      <c r="G2201" s="246" t="s">
        <v>3910</v>
      </c>
      <c r="H2201" s="247">
        <v>6380</v>
      </c>
      <c r="I2201" s="248">
        <v>6380</v>
      </c>
      <c r="J2201" s="248">
        <v>1</v>
      </c>
      <c r="K2201" s="249">
        <v>2021</v>
      </c>
      <c r="L2201" s="249">
        <v>2021</v>
      </c>
      <c r="M2201" s="250" t="s">
        <v>2250</v>
      </c>
    </row>
    <row r="2202" spans="4:13" x14ac:dyDescent="0.35">
      <c r="D2202" s="244" t="s">
        <v>2948</v>
      </c>
      <c r="E2202" s="245">
        <v>44324</v>
      </c>
      <c r="F2202" s="245">
        <v>44334</v>
      </c>
      <c r="G2202" s="246" t="s">
        <v>3910</v>
      </c>
      <c r="H2202" s="247">
        <v>8700</v>
      </c>
      <c r="I2202" s="248">
        <v>8700</v>
      </c>
      <c r="J2202" s="248">
        <v>1</v>
      </c>
      <c r="K2202" s="249">
        <v>2021</v>
      </c>
      <c r="L2202" s="249">
        <v>2021</v>
      </c>
      <c r="M2202" s="250" t="s">
        <v>2250</v>
      </c>
    </row>
    <row r="2203" spans="4:13" x14ac:dyDescent="0.35">
      <c r="D2203" s="244" t="s">
        <v>2949</v>
      </c>
      <c r="E2203" s="245">
        <v>44252</v>
      </c>
      <c r="F2203" s="245">
        <v>44334</v>
      </c>
      <c r="G2203" s="246" t="s">
        <v>4199</v>
      </c>
      <c r="H2203" s="247">
        <v>100000</v>
      </c>
      <c r="I2203" s="248">
        <v>100000</v>
      </c>
      <c r="J2203" s="248">
        <v>1</v>
      </c>
      <c r="K2203" s="249">
        <v>2021</v>
      </c>
      <c r="L2203" s="249">
        <v>2021</v>
      </c>
      <c r="M2203" s="250" t="s">
        <v>21</v>
      </c>
    </row>
    <row r="2204" spans="4:13" x14ac:dyDescent="0.35">
      <c r="D2204" s="244" t="s">
        <v>2950</v>
      </c>
      <c r="E2204" s="245">
        <v>44333</v>
      </c>
      <c r="F2204" s="245">
        <v>44334</v>
      </c>
      <c r="G2204" s="246" t="s">
        <v>3908</v>
      </c>
      <c r="H2204" s="247">
        <v>1112430</v>
      </c>
      <c r="I2204" s="248">
        <v>1112430</v>
      </c>
      <c r="J2204" s="248">
        <v>1</v>
      </c>
      <c r="K2204" s="249">
        <v>2021</v>
      </c>
      <c r="L2204" s="249">
        <v>2021</v>
      </c>
      <c r="M2204" s="250" t="s">
        <v>2250</v>
      </c>
    </row>
    <row r="2205" spans="4:13" x14ac:dyDescent="0.35">
      <c r="D2205" s="244" t="s">
        <v>2951</v>
      </c>
      <c r="E2205" s="245">
        <v>44314</v>
      </c>
      <c r="F2205" s="245">
        <v>44334</v>
      </c>
      <c r="G2205" s="246" t="s">
        <v>3910</v>
      </c>
      <c r="H2205" s="247">
        <v>8700</v>
      </c>
      <c r="I2205" s="248">
        <v>8700</v>
      </c>
      <c r="J2205" s="248">
        <v>1</v>
      </c>
      <c r="K2205" s="249">
        <v>2021</v>
      </c>
      <c r="L2205" s="249">
        <v>2021</v>
      </c>
      <c r="M2205" s="250" t="s">
        <v>2250</v>
      </c>
    </row>
    <row r="2206" spans="4:13" x14ac:dyDescent="0.35">
      <c r="D2206" s="244" t="s">
        <v>2466</v>
      </c>
      <c r="E2206" s="245">
        <v>44333</v>
      </c>
      <c r="F2206" s="245">
        <v>44334</v>
      </c>
      <c r="G2206" s="246" t="s">
        <v>3910</v>
      </c>
      <c r="H2206" s="247">
        <v>6380</v>
      </c>
      <c r="I2206" s="248">
        <v>6380</v>
      </c>
      <c r="J2206" s="248">
        <v>1</v>
      </c>
      <c r="K2206" s="249">
        <v>2021</v>
      </c>
      <c r="L2206" s="249">
        <v>2021</v>
      </c>
      <c r="M2206" s="250" t="s">
        <v>2250</v>
      </c>
    </row>
    <row r="2207" spans="4:13" x14ac:dyDescent="0.35">
      <c r="D2207" s="244" t="s">
        <v>2952</v>
      </c>
      <c r="E2207" s="245">
        <v>44332</v>
      </c>
      <c r="F2207" s="245">
        <v>44333</v>
      </c>
      <c r="G2207" s="246" t="s">
        <v>4238</v>
      </c>
      <c r="H2207" s="247">
        <v>36366</v>
      </c>
      <c r="I2207" s="248">
        <v>36366</v>
      </c>
      <c r="J2207" s="248">
        <v>1</v>
      </c>
      <c r="K2207" s="249">
        <v>2021</v>
      </c>
      <c r="L2207" s="249">
        <v>2021</v>
      </c>
      <c r="M2207" s="250" t="s">
        <v>2250</v>
      </c>
    </row>
    <row r="2208" spans="4:13" x14ac:dyDescent="0.35">
      <c r="D2208" s="244" t="s">
        <v>2953</v>
      </c>
      <c r="E2208" s="245">
        <v>44229</v>
      </c>
      <c r="F2208" s="245">
        <v>44285</v>
      </c>
      <c r="G2208" s="246" t="s">
        <v>3908</v>
      </c>
      <c r="H2208" s="247">
        <v>459100</v>
      </c>
      <c r="I2208" s="248">
        <v>459100</v>
      </c>
      <c r="J2208" s="248">
        <v>1</v>
      </c>
      <c r="K2208" s="249">
        <v>2021</v>
      </c>
      <c r="L2208" s="249">
        <v>2021</v>
      </c>
      <c r="M2208" s="250" t="s">
        <v>21</v>
      </c>
    </row>
    <row r="2209" spans="4:13" x14ac:dyDescent="0.35">
      <c r="D2209" s="244" t="s">
        <v>2954</v>
      </c>
      <c r="E2209" s="245">
        <v>44333</v>
      </c>
      <c r="F2209" s="245">
        <v>44335</v>
      </c>
      <c r="G2209" s="246" t="s">
        <v>3910</v>
      </c>
      <c r="H2209" s="247">
        <v>6380</v>
      </c>
      <c r="I2209" s="248">
        <v>6380</v>
      </c>
      <c r="J2209" s="248">
        <v>1</v>
      </c>
      <c r="K2209" s="249">
        <v>2021</v>
      </c>
      <c r="L2209" s="249">
        <v>2021</v>
      </c>
      <c r="M2209" s="250" t="s">
        <v>2250</v>
      </c>
    </row>
    <row r="2210" spans="4:13" x14ac:dyDescent="0.35">
      <c r="D2210" s="244" t="s">
        <v>2955</v>
      </c>
      <c r="E2210" s="245">
        <v>44312</v>
      </c>
      <c r="F2210" s="245">
        <v>44327</v>
      </c>
      <c r="G2210" s="246" t="s">
        <v>658</v>
      </c>
      <c r="H2210" s="247">
        <v>76355</v>
      </c>
      <c r="I2210" s="248">
        <v>76355</v>
      </c>
      <c r="J2210" s="248">
        <v>1</v>
      </c>
      <c r="K2210" s="249">
        <v>2021</v>
      </c>
      <c r="L2210" s="249">
        <v>2021</v>
      </c>
      <c r="M2210" s="250" t="s">
        <v>2250</v>
      </c>
    </row>
    <row r="2211" spans="4:13" x14ac:dyDescent="0.35">
      <c r="D2211" s="244" t="s">
        <v>2956</v>
      </c>
      <c r="E2211" s="245">
        <v>44329</v>
      </c>
      <c r="F2211" s="245">
        <v>44334</v>
      </c>
      <c r="G2211" s="246" t="s">
        <v>3910</v>
      </c>
      <c r="H2211" s="247">
        <v>6380</v>
      </c>
      <c r="I2211" s="248">
        <v>6380</v>
      </c>
      <c r="J2211" s="248">
        <v>1</v>
      </c>
      <c r="K2211" s="249">
        <v>2021</v>
      </c>
      <c r="L2211" s="249">
        <v>2021</v>
      </c>
      <c r="M2211" s="250" t="s">
        <v>2250</v>
      </c>
    </row>
    <row r="2212" spans="4:13" x14ac:dyDescent="0.35">
      <c r="D2212" s="244" t="s">
        <v>2957</v>
      </c>
      <c r="E2212" s="245">
        <v>44313</v>
      </c>
      <c r="F2212" s="245">
        <v>44335</v>
      </c>
      <c r="G2212" s="246" t="s">
        <v>3910</v>
      </c>
      <c r="H2212" s="247">
        <v>11000</v>
      </c>
      <c r="I2212" s="248">
        <v>11000</v>
      </c>
      <c r="J2212" s="248">
        <v>1</v>
      </c>
      <c r="K2212" s="249">
        <v>2021</v>
      </c>
      <c r="L2212" s="249">
        <v>2021</v>
      </c>
      <c r="M2212" s="250" t="s">
        <v>2250</v>
      </c>
    </row>
    <row r="2213" spans="4:13" x14ac:dyDescent="0.35">
      <c r="D2213" s="244" t="s">
        <v>2959</v>
      </c>
      <c r="E2213" s="245">
        <v>44324</v>
      </c>
      <c r="F2213" s="245">
        <v>44335</v>
      </c>
      <c r="G2213" s="246" t="s">
        <v>3908</v>
      </c>
      <c r="H2213" s="247">
        <v>12900</v>
      </c>
      <c r="I2213" s="248">
        <v>12900</v>
      </c>
      <c r="J2213" s="248">
        <v>1</v>
      </c>
      <c r="K2213" s="249">
        <v>2021</v>
      </c>
      <c r="L2213" s="249">
        <v>2021</v>
      </c>
      <c r="M2213" s="250" t="s">
        <v>2250</v>
      </c>
    </row>
    <row r="2214" spans="4:13" x14ac:dyDescent="0.35">
      <c r="D2214" s="244" t="s">
        <v>2960</v>
      </c>
      <c r="E2214" s="245">
        <v>44330</v>
      </c>
      <c r="F2214" s="245">
        <v>44335</v>
      </c>
      <c r="G2214" s="246" t="s">
        <v>3908</v>
      </c>
      <c r="H2214" s="247">
        <v>130941.1765</v>
      </c>
      <c r="I2214" s="248">
        <v>130941.1765</v>
      </c>
      <c r="J2214" s="248">
        <v>1</v>
      </c>
      <c r="K2214" s="249">
        <v>2021</v>
      </c>
      <c r="L2214" s="249">
        <v>2021</v>
      </c>
      <c r="M2214" s="250" t="s">
        <v>2250</v>
      </c>
    </row>
    <row r="2215" spans="4:13" x14ac:dyDescent="0.35">
      <c r="D2215" s="244" t="s">
        <v>2961</v>
      </c>
      <c r="E2215" s="245">
        <v>44329</v>
      </c>
      <c r="F2215" s="245">
        <v>44335</v>
      </c>
      <c r="G2215" s="246" t="s">
        <v>3910</v>
      </c>
      <c r="H2215" s="247">
        <v>13500</v>
      </c>
      <c r="I2215" s="248">
        <v>13500</v>
      </c>
      <c r="J2215" s="248">
        <v>1</v>
      </c>
      <c r="K2215" s="249">
        <v>2021</v>
      </c>
      <c r="L2215" s="249">
        <v>2021</v>
      </c>
      <c r="M2215" s="250" t="s">
        <v>2250</v>
      </c>
    </row>
    <row r="2216" spans="4:13" x14ac:dyDescent="0.35">
      <c r="D2216" s="244" t="s">
        <v>2962</v>
      </c>
      <c r="E2216" s="245">
        <v>44331</v>
      </c>
      <c r="F2216" s="245">
        <v>44335</v>
      </c>
      <c r="G2216" s="246" t="s">
        <v>3908</v>
      </c>
      <c r="H2216" s="247">
        <v>450000</v>
      </c>
      <c r="I2216" s="248">
        <v>450000</v>
      </c>
      <c r="J2216" s="248">
        <v>1</v>
      </c>
      <c r="K2216" s="249">
        <v>2021</v>
      </c>
      <c r="L2216" s="249">
        <v>2021</v>
      </c>
      <c r="M2216" s="250" t="s">
        <v>2250</v>
      </c>
    </row>
    <row r="2217" spans="4:13" x14ac:dyDescent="0.35">
      <c r="D2217" s="244" t="s">
        <v>2468</v>
      </c>
      <c r="E2217" s="245">
        <v>44246</v>
      </c>
      <c r="F2217" s="245">
        <v>44334</v>
      </c>
      <c r="G2217" s="246" t="s">
        <v>3910</v>
      </c>
      <c r="H2217" s="247">
        <v>207255.8824</v>
      </c>
      <c r="I2217" s="248">
        <v>207255.8824</v>
      </c>
      <c r="J2217" s="248">
        <v>1</v>
      </c>
      <c r="K2217" s="249">
        <v>2021</v>
      </c>
      <c r="L2217" s="249">
        <v>2021</v>
      </c>
      <c r="M2217" s="250" t="s">
        <v>21</v>
      </c>
    </row>
    <row r="2218" spans="4:13" x14ac:dyDescent="0.35">
      <c r="D2218" s="244" t="s">
        <v>2967</v>
      </c>
      <c r="E2218" s="245">
        <v>44262</v>
      </c>
      <c r="F2218" s="245">
        <v>44314</v>
      </c>
      <c r="G2218" s="246" t="s">
        <v>3908</v>
      </c>
      <c r="H2218" s="247">
        <v>995000</v>
      </c>
      <c r="I2218" s="248">
        <v>995000</v>
      </c>
      <c r="J2218" s="248">
        <v>1</v>
      </c>
      <c r="K2218" s="249">
        <v>2021</v>
      </c>
      <c r="L2218" s="249">
        <v>2021</v>
      </c>
      <c r="M2218" s="250" t="s">
        <v>21</v>
      </c>
    </row>
    <row r="2219" spans="4:13" x14ac:dyDescent="0.35">
      <c r="D2219" s="244" t="s">
        <v>2469</v>
      </c>
      <c r="E2219" s="245">
        <v>44295</v>
      </c>
      <c r="F2219" s="245">
        <v>44333</v>
      </c>
      <c r="G2219" s="246" t="s">
        <v>3910</v>
      </c>
      <c r="H2219" s="247">
        <v>1001835.2941000001</v>
      </c>
      <c r="I2219" s="248">
        <v>1001835.2941000001</v>
      </c>
      <c r="J2219" s="248">
        <v>1</v>
      </c>
      <c r="K2219" s="249">
        <v>2021</v>
      </c>
      <c r="L2219" s="249">
        <v>2021</v>
      </c>
      <c r="M2219" s="250" t="s">
        <v>2250</v>
      </c>
    </row>
    <row r="2220" spans="4:13" x14ac:dyDescent="0.35">
      <c r="D2220" s="244" t="s">
        <v>2968</v>
      </c>
      <c r="E2220" s="245">
        <v>44314</v>
      </c>
      <c r="F2220" s="245">
        <v>44333</v>
      </c>
      <c r="G2220" s="246" t="s">
        <v>3910</v>
      </c>
      <c r="H2220" s="247">
        <v>12780</v>
      </c>
      <c r="I2220" s="248">
        <v>12780</v>
      </c>
      <c r="J2220" s="248">
        <v>1</v>
      </c>
      <c r="K2220" s="249">
        <v>2021</v>
      </c>
      <c r="L2220" s="249">
        <v>2021</v>
      </c>
      <c r="M2220" s="250" t="s">
        <v>2250</v>
      </c>
    </row>
    <row r="2221" spans="4:13" x14ac:dyDescent="0.35">
      <c r="D2221" s="244" t="s">
        <v>2470</v>
      </c>
      <c r="E2221" s="245">
        <v>44331</v>
      </c>
      <c r="F2221" s="245">
        <v>44336</v>
      </c>
      <c r="G2221" s="246" t="s">
        <v>3908</v>
      </c>
      <c r="H2221" s="247">
        <v>6380</v>
      </c>
      <c r="I2221" s="248">
        <v>6380</v>
      </c>
      <c r="J2221" s="248">
        <v>1</v>
      </c>
      <c r="K2221" s="249">
        <v>2021</v>
      </c>
      <c r="L2221" s="249">
        <v>2021</v>
      </c>
      <c r="M2221" s="250" t="s">
        <v>2250</v>
      </c>
    </row>
    <row r="2222" spans="4:13" x14ac:dyDescent="0.35">
      <c r="D2222" s="244" t="s">
        <v>2970</v>
      </c>
      <c r="E2222" s="245">
        <v>44325</v>
      </c>
      <c r="F2222" s="245">
        <v>44328</v>
      </c>
      <c r="G2222" s="246" t="s">
        <v>3910</v>
      </c>
      <c r="H2222" s="247">
        <v>303500</v>
      </c>
      <c r="I2222" s="248">
        <v>303500</v>
      </c>
      <c r="J2222" s="248">
        <v>1</v>
      </c>
      <c r="K2222" s="249">
        <v>2021</v>
      </c>
      <c r="L2222" s="249">
        <v>2021</v>
      </c>
      <c r="M2222" s="250" t="s">
        <v>2250</v>
      </c>
    </row>
    <row r="2223" spans="4:13" x14ac:dyDescent="0.35">
      <c r="D2223" s="244" t="s">
        <v>2971</v>
      </c>
      <c r="E2223" s="245">
        <v>44327</v>
      </c>
      <c r="F2223" s="245">
        <v>44336</v>
      </c>
      <c r="G2223" s="246" t="s">
        <v>3910</v>
      </c>
      <c r="H2223" s="247">
        <v>25000</v>
      </c>
      <c r="I2223" s="248">
        <v>25000</v>
      </c>
      <c r="J2223" s="248">
        <v>1</v>
      </c>
      <c r="K2223" s="249">
        <v>2021</v>
      </c>
      <c r="L2223" s="249">
        <v>2021</v>
      </c>
      <c r="M2223" s="250" t="s">
        <v>2250</v>
      </c>
    </row>
    <row r="2224" spans="4:13" x14ac:dyDescent="0.35">
      <c r="D2224" s="244" t="s">
        <v>2972</v>
      </c>
      <c r="E2224" s="245">
        <v>44294</v>
      </c>
      <c r="F2224" s="245">
        <v>44336</v>
      </c>
      <c r="G2224" s="246" t="s">
        <v>3910</v>
      </c>
      <c r="H2224" s="247">
        <v>12980</v>
      </c>
      <c r="I2224" s="248">
        <v>12980</v>
      </c>
      <c r="J2224" s="248">
        <v>1</v>
      </c>
      <c r="K2224" s="249">
        <v>2021</v>
      </c>
      <c r="L2224" s="249">
        <v>2021</v>
      </c>
      <c r="M2224" s="250" t="s">
        <v>2250</v>
      </c>
    </row>
    <row r="2225" spans="4:13" x14ac:dyDescent="0.35">
      <c r="D2225" s="244" t="s">
        <v>2471</v>
      </c>
      <c r="E2225" s="245">
        <v>44335</v>
      </c>
      <c r="F2225" s="245">
        <v>44336</v>
      </c>
      <c r="G2225" s="246" t="s">
        <v>3908</v>
      </c>
      <c r="H2225" s="247">
        <v>20500</v>
      </c>
      <c r="I2225" s="248">
        <v>20500</v>
      </c>
      <c r="J2225" s="248">
        <v>1</v>
      </c>
      <c r="K2225" s="249">
        <v>2021</v>
      </c>
      <c r="L2225" s="249">
        <v>2021</v>
      </c>
      <c r="M2225" s="250" t="s">
        <v>2250</v>
      </c>
    </row>
    <row r="2226" spans="4:13" x14ac:dyDescent="0.35">
      <c r="D2226" s="244" t="s">
        <v>2975</v>
      </c>
      <c r="E2226" s="245">
        <v>44336</v>
      </c>
      <c r="F2226" s="245">
        <v>44337</v>
      </c>
      <c r="G2226" s="246" t="s">
        <v>3908</v>
      </c>
      <c r="H2226" s="247">
        <v>13500</v>
      </c>
      <c r="I2226" s="248">
        <v>13500</v>
      </c>
      <c r="J2226" s="248">
        <v>1</v>
      </c>
      <c r="K2226" s="249">
        <v>2021</v>
      </c>
      <c r="L2226" s="249">
        <v>2021</v>
      </c>
      <c r="M2226" s="250" t="s">
        <v>2250</v>
      </c>
    </row>
    <row r="2227" spans="4:13" x14ac:dyDescent="0.35">
      <c r="D2227" s="244" t="s">
        <v>2472</v>
      </c>
      <c r="E2227" s="245">
        <v>44331</v>
      </c>
      <c r="F2227" s="245">
        <v>44337</v>
      </c>
      <c r="G2227" s="246" t="s">
        <v>3910</v>
      </c>
      <c r="H2227" s="247">
        <v>10820</v>
      </c>
      <c r="I2227" s="248">
        <v>10820</v>
      </c>
      <c r="J2227" s="248">
        <v>1</v>
      </c>
      <c r="K2227" s="249">
        <v>2021</v>
      </c>
      <c r="L2227" s="249">
        <v>2021</v>
      </c>
      <c r="M2227" s="250" t="s">
        <v>2250</v>
      </c>
    </row>
    <row r="2228" spans="4:13" x14ac:dyDescent="0.35">
      <c r="D2228" s="244" t="s">
        <v>2473</v>
      </c>
      <c r="E2228" s="245">
        <v>44334</v>
      </c>
      <c r="F2228" s="245">
        <v>44335</v>
      </c>
      <c r="G2228" s="246" t="s">
        <v>3908</v>
      </c>
      <c r="H2228" s="247">
        <v>6380</v>
      </c>
      <c r="I2228" s="248">
        <v>6380</v>
      </c>
      <c r="J2228" s="248">
        <v>1</v>
      </c>
      <c r="K2228" s="249">
        <v>2021</v>
      </c>
      <c r="L2228" s="249">
        <v>2021</v>
      </c>
      <c r="M2228" s="250" t="s">
        <v>2250</v>
      </c>
    </row>
    <row r="2229" spans="4:13" x14ac:dyDescent="0.35">
      <c r="D2229" s="244" t="s">
        <v>2475</v>
      </c>
      <c r="E2229" s="245">
        <v>44313</v>
      </c>
      <c r="F2229" s="245">
        <v>44335</v>
      </c>
      <c r="G2229" s="246" t="s">
        <v>3908</v>
      </c>
      <c r="H2229" s="247">
        <v>2550000</v>
      </c>
      <c r="I2229" s="248">
        <v>2550000</v>
      </c>
      <c r="J2229" s="248">
        <v>1</v>
      </c>
      <c r="K2229" s="249">
        <v>2021</v>
      </c>
      <c r="L2229" s="249">
        <v>2021</v>
      </c>
      <c r="M2229" s="250" t="s">
        <v>2250</v>
      </c>
    </row>
    <row r="2230" spans="4:13" x14ac:dyDescent="0.35">
      <c r="D2230" s="244" t="s">
        <v>2976</v>
      </c>
      <c r="E2230" s="245">
        <v>44327</v>
      </c>
      <c r="F2230" s="245">
        <v>44337</v>
      </c>
      <c r="G2230" s="246" t="s">
        <v>3910</v>
      </c>
      <c r="H2230" s="247">
        <v>682500</v>
      </c>
      <c r="I2230" s="248">
        <v>682500</v>
      </c>
      <c r="J2230" s="248">
        <v>1</v>
      </c>
      <c r="K2230" s="249">
        <v>2021</v>
      </c>
      <c r="L2230" s="249">
        <v>2021</v>
      </c>
      <c r="M2230" s="250" t="s">
        <v>2250</v>
      </c>
    </row>
    <row r="2231" spans="4:13" x14ac:dyDescent="0.35">
      <c r="D2231" s="244" t="s">
        <v>2511</v>
      </c>
      <c r="E2231" s="245">
        <v>44327</v>
      </c>
      <c r="F2231" s="245">
        <v>44361</v>
      </c>
      <c r="G2231" s="246" t="s">
        <v>3910</v>
      </c>
      <c r="H2231" s="247">
        <v>82128</v>
      </c>
      <c r="I2231" s="248">
        <v>82128</v>
      </c>
      <c r="J2231" s="248">
        <v>1</v>
      </c>
      <c r="K2231" s="249">
        <v>2021</v>
      </c>
      <c r="L2231" s="249">
        <v>2021</v>
      </c>
      <c r="M2231" s="250" t="s">
        <v>2250</v>
      </c>
    </row>
    <row r="2232" spans="4:13" x14ac:dyDescent="0.35">
      <c r="D2232" s="244" t="s">
        <v>2249</v>
      </c>
      <c r="E2232" s="245">
        <v>44359</v>
      </c>
      <c r="F2232" s="245">
        <v>44362</v>
      </c>
      <c r="G2232" s="246" t="s">
        <v>3908</v>
      </c>
      <c r="H2232" s="247">
        <v>2668</v>
      </c>
      <c r="I2232" s="248">
        <v>2668</v>
      </c>
      <c r="J2232" s="248">
        <v>1</v>
      </c>
      <c r="K2232" s="249">
        <v>2021</v>
      </c>
      <c r="L2232" s="249">
        <v>2021</v>
      </c>
      <c r="M2232" s="250" t="s">
        <v>2250</v>
      </c>
    </row>
    <row r="2233" spans="4:13" x14ac:dyDescent="0.35">
      <c r="D2233" s="244" t="s">
        <v>2513</v>
      </c>
      <c r="E2233" s="245">
        <v>44360</v>
      </c>
      <c r="F2233" s="245">
        <v>44361</v>
      </c>
      <c r="G2233" s="246" t="s">
        <v>3910</v>
      </c>
      <c r="H2233" s="247">
        <v>24380</v>
      </c>
      <c r="I2233" s="248">
        <v>24380</v>
      </c>
      <c r="J2233" s="248">
        <v>1</v>
      </c>
      <c r="K2233" s="249">
        <v>2021</v>
      </c>
      <c r="L2233" s="249">
        <v>2021</v>
      </c>
      <c r="M2233" s="250" t="s">
        <v>2250</v>
      </c>
    </row>
    <row r="2234" spans="4:13" x14ac:dyDescent="0.35">
      <c r="D2234" s="244" t="s">
        <v>2251</v>
      </c>
      <c r="E2234" s="245">
        <v>44344</v>
      </c>
      <c r="F2234" s="245">
        <v>44348</v>
      </c>
      <c r="G2234" s="246" t="s">
        <v>3908</v>
      </c>
      <c r="H2234" s="247">
        <v>6380</v>
      </c>
      <c r="I2234" s="248">
        <v>6380</v>
      </c>
      <c r="J2234" s="248">
        <v>1</v>
      </c>
      <c r="K2234" s="249">
        <v>2021</v>
      </c>
      <c r="L2234" s="249">
        <v>2021</v>
      </c>
      <c r="M2234" s="250" t="s">
        <v>2250</v>
      </c>
    </row>
    <row r="2235" spans="4:13" x14ac:dyDescent="0.35">
      <c r="D2235" s="244" t="s">
        <v>2515</v>
      </c>
      <c r="E2235" s="245">
        <v>44316</v>
      </c>
      <c r="F2235" s="245">
        <v>44362</v>
      </c>
      <c r="G2235" s="246" t="s">
        <v>3910</v>
      </c>
      <c r="H2235" s="247">
        <v>349980</v>
      </c>
      <c r="I2235" s="248">
        <v>349980</v>
      </c>
      <c r="J2235" s="248">
        <v>1</v>
      </c>
      <c r="K2235" s="249">
        <v>2021</v>
      </c>
      <c r="L2235" s="249">
        <v>2021</v>
      </c>
      <c r="M2235" s="250" t="s">
        <v>2250</v>
      </c>
    </row>
    <row r="2236" spans="4:13" x14ac:dyDescent="0.35">
      <c r="D2236" s="244" t="s">
        <v>2518</v>
      </c>
      <c r="E2236" s="245">
        <v>44278</v>
      </c>
      <c r="F2236" s="245">
        <v>44362</v>
      </c>
      <c r="G2236" s="246" t="s">
        <v>3910</v>
      </c>
      <c r="H2236" s="247">
        <v>751102</v>
      </c>
      <c r="I2236" s="248">
        <v>751102</v>
      </c>
      <c r="J2236" s="248">
        <v>1</v>
      </c>
      <c r="K2236" s="249">
        <v>2021</v>
      </c>
      <c r="L2236" s="249">
        <v>2021</v>
      </c>
      <c r="M2236" s="250" t="s">
        <v>21</v>
      </c>
    </row>
    <row r="2237" spans="4:13" x14ac:dyDescent="0.35">
      <c r="D2237" s="244" t="s">
        <v>2519</v>
      </c>
      <c r="E2237" s="245">
        <v>44356</v>
      </c>
      <c r="F2237" s="245">
        <v>44361</v>
      </c>
      <c r="G2237" s="246" t="s">
        <v>3908</v>
      </c>
      <c r="H2237" s="247">
        <v>7000</v>
      </c>
      <c r="I2237" s="248">
        <v>7000</v>
      </c>
      <c r="J2237" s="248">
        <v>1</v>
      </c>
      <c r="K2237" s="249">
        <v>2021</v>
      </c>
      <c r="L2237" s="249">
        <v>2021</v>
      </c>
      <c r="M2237" s="250" t="s">
        <v>2250</v>
      </c>
    </row>
    <row r="2238" spans="4:13" x14ac:dyDescent="0.35">
      <c r="D2238" s="244" t="s">
        <v>2520</v>
      </c>
      <c r="E2238" s="245">
        <v>44347</v>
      </c>
      <c r="F2238" s="245">
        <v>44354</v>
      </c>
      <c r="G2238" s="246" t="s">
        <v>3910</v>
      </c>
      <c r="H2238" s="247">
        <v>1006380</v>
      </c>
      <c r="I2238" s="248">
        <v>1006380</v>
      </c>
      <c r="J2238" s="248">
        <v>1</v>
      </c>
      <c r="K2238" s="249">
        <v>2021</v>
      </c>
      <c r="L2238" s="249">
        <v>2021</v>
      </c>
      <c r="M2238" s="250" t="s">
        <v>2250</v>
      </c>
    </row>
    <row r="2239" spans="4:13" x14ac:dyDescent="0.35">
      <c r="D2239" s="244" t="s">
        <v>2253</v>
      </c>
      <c r="E2239" s="245">
        <v>44356</v>
      </c>
      <c r="F2239" s="245">
        <v>44362</v>
      </c>
      <c r="G2239" s="246" t="s">
        <v>3908</v>
      </c>
      <c r="H2239" s="247">
        <v>6380</v>
      </c>
      <c r="I2239" s="248">
        <v>6380</v>
      </c>
      <c r="J2239" s="248">
        <v>1</v>
      </c>
      <c r="K2239" s="249">
        <v>2021</v>
      </c>
      <c r="L2239" s="249">
        <v>2021</v>
      </c>
      <c r="M2239" s="250" t="s">
        <v>2250</v>
      </c>
    </row>
    <row r="2240" spans="4:13" x14ac:dyDescent="0.35">
      <c r="D2240" s="244" t="s">
        <v>2526</v>
      </c>
      <c r="E2240" s="245">
        <v>44345</v>
      </c>
      <c r="F2240" s="245">
        <v>44364</v>
      </c>
      <c r="G2240" s="246" t="s">
        <v>3910</v>
      </c>
      <c r="H2240" s="247">
        <v>4060</v>
      </c>
      <c r="I2240" s="248">
        <v>4060</v>
      </c>
      <c r="J2240" s="248">
        <v>1</v>
      </c>
      <c r="K2240" s="249">
        <v>2021</v>
      </c>
      <c r="L2240" s="249">
        <v>2021</v>
      </c>
      <c r="M2240" s="250" t="s">
        <v>2250</v>
      </c>
    </row>
    <row r="2241" spans="4:13" x14ac:dyDescent="0.35">
      <c r="D2241" s="244" t="s">
        <v>2254</v>
      </c>
      <c r="E2241" s="245">
        <v>44363</v>
      </c>
      <c r="F2241" s="245">
        <v>44364</v>
      </c>
      <c r="G2241" s="246" t="s">
        <v>3910</v>
      </c>
      <c r="H2241" s="247">
        <v>6380</v>
      </c>
      <c r="I2241" s="248">
        <v>6380</v>
      </c>
      <c r="J2241" s="248">
        <v>1</v>
      </c>
      <c r="K2241" s="249">
        <v>2021</v>
      </c>
      <c r="L2241" s="249">
        <v>2021</v>
      </c>
      <c r="M2241" s="250" t="s">
        <v>2250</v>
      </c>
    </row>
    <row r="2242" spans="4:13" x14ac:dyDescent="0.35">
      <c r="D2242" s="244" t="s">
        <v>2527</v>
      </c>
      <c r="E2242" s="245">
        <v>44298</v>
      </c>
      <c r="F2242" s="245">
        <v>44364</v>
      </c>
      <c r="G2242" s="246" t="s">
        <v>3910</v>
      </c>
      <c r="H2242" s="247">
        <v>40950</v>
      </c>
      <c r="I2242" s="248">
        <v>40950</v>
      </c>
      <c r="J2242" s="248">
        <v>1</v>
      </c>
      <c r="K2242" s="249">
        <v>2021</v>
      </c>
      <c r="L2242" s="249">
        <v>2021</v>
      </c>
      <c r="M2242" s="250" t="s">
        <v>2250</v>
      </c>
    </row>
    <row r="2243" spans="4:13" x14ac:dyDescent="0.35">
      <c r="D2243" s="244" t="s">
        <v>2255</v>
      </c>
      <c r="E2243" s="245">
        <v>44357</v>
      </c>
      <c r="F2243" s="245">
        <v>44365</v>
      </c>
      <c r="G2243" s="246" t="s">
        <v>3908</v>
      </c>
      <c r="H2243" s="247">
        <v>6380</v>
      </c>
      <c r="I2243" s="248">
        <v>6380</v>
      </c>
      <c r="J2243" s="248">
        <v>1</v>
      </c>
      <c r="K2243" s="249">
        <v>2021</v>
      </c>
      <c r="L2243" s="249">
        <v>2021</v>
      </c>
      <c r="M2243" s="250" t="s">
        <v>2250</v>
      </c>
    </row>
    <row r="2244" spans="4:13" x14ac:dyDescent="0.35">
      <c r="D2244" s="244" t="s">
        <v>2256</v>
      </c>
      <c r="E2244" s="245">
        <v>44355</v>
      </c>
      <c r="F2244" s="245">
        <v>44364</v>
      </c>
      <c r="G2244" s="246" t="s">
        <v>3910</v>
      </c>
      <c r="H2244" s="247">
        <v>322162</v>
      </c>
      <c r="I2244" s="248">
        <v>322162</v>
      </c>
      <c r="J2244" s="248">
        <v>1</v>
      </c>
      <c r="K2244" s="249">
        <v>2021</v>
      </c>
      <c r="L2244" s="249">
        <v>2021</v>
      </c>
      <c r="M2244" s="250" t="s">
        <v>2250</v>
      </c>
    </row>
    <row r="2245" spans="4:13" x14ac:dyDescent="0.35">
      <c r="D2245" s="244" t="s">
        <v>2529</v>
      </c>
      <c r="E2245" s="245">
        <v>44360</v>
      </c>
      <c r="F2245" s="245">
        <v>44368</v>
      </c>
      <c r="G2245" s="246" t="s">
        <v>3908</v>
      </c>
      <c r="H2245" s="247">
        <v>6380</v>
      </c>
      <c r="I2245" s="248">
        <v>6380</v>
      </c>
      <c r="J2245" s="248">
        <v>1</v>
      </c>
      <c r="K2245" s="249">
        <v>2021</v>
      </c>
      <c r="L2245" s="249">
        <v>2021</v>
      </c>
      <c r="M2245" s="250" t="s">
        <v>2250</v>
      </c>
    </row>
    <row r="2246" spans="4:13" x14ac:dyDescent="0.35">
      <c r="D2246" s="244" t="s">
        <v>2530</v>
      </c>
      <c r="E2246" s="245">
        <v>44344</v>
      </c>
      <c r="F2246" s="245">
        <v>44364</v>
      </c>
      <c r="G2246" s="246" t="s">
        <v>3910</v>
      </c>
      <c r="H2246" s="247">
        <v>6380</v>
      </c>
      <c r="I2246" s="248">
        <v>6380</v>
      </c>
      <c r="J2246" s="248">
        <v>1</v>
      </c>
      <c r="K2246" s="249">
        <v>2021</v>
      </c>
      <c r="L2246" s="249">
        <v>2021</v>
      </c>
      <c r="M2246" s="250" t="s">
        <v>2250</v>
      </c>
    </row>
    <row r="2247" spans="4:13" x14ac:dyDescent="0.35">
      <c r="D2247" s="244" t="s">
        <v>2257</v>
      </c>
      <c r="E2247" s="245">
        <v>44360</v>
      </c>
      <c r="F2247" s="245">
        <v>44364</v>
      </c>
      <c r="G2247" s="246" t="s">
        <v>3910</v>
      </c>
      <c r="H2247" s="247">
        <v>281708</v>
      </c>
      <c r="I2247" s="248">
        <v>281708</v>
      </c>
      <c r="J2247" s="248">
        <v>1</v>
      </c>
      <c r="K2247" s="249">
        <v>2021</v>
      </c>
      <c r="L2247" s="249">
        <v>2021</v>
      </c>
      <c r="M2247" s="250" t="s">
        <v>2250</v>
      </c>
    </row>
    <row r="2248" spans="4:13" x14ac:dyDescent="0.35">
      <c r="D2248" s="244" t="s">
        <v>2258</v>
      </c>
      <c r="E2248" s="245">
        <v>44358</v>
      </c>
      <c r="F2248" s="245">
        <v>44363</v>
      </c>
      <c r="G2248" s="246" t="s">
        <v>3910</v>
      </c>
      <c r="H2248" s="247">
        <v>6380</v>
      </c>
      <c r="I2248" s="248">
        <v>6380</v>
      </c>
      <c r="J2248" s="248">
        <v>1</v>
      </c>
      <c r="K2248" s="249">
        <v>2021</v>
      </c>
      <c r="L2248" s="249">
        <v>2021</v>
      </c>
      <c r="M2248" s="250" t="s">
        <v>2250</v>
      </c>
    </row>
    <row r="2249" spans="4:13" x14ac:dyDescent="0.35">
      <c r="D2249" s="244" t="s">
        <v>2532</v>
      </c>
      <c r="E2249" s="245">
        <v>44206</v>
      </c>
      <c r="F2249" s="245">
        <v>44368</v>
      </c>
      <c r="G2249" s="246" t="s">
        <v>3908</v>
      </c>
      <c r="H2249" s="247">
        <v>16960</v>
      </c>
      <c r="I2249" s="248">
        <v>16960</v>
      </c>
      <c r="J2249" s="248">
        <v>1</v>
      </c>
      <c r="K2249" s="249">
        <v>2021</v>
      </c>
      <c r="L2249" s="249">
        <v>2021</v>
      </c>
      <c r="M2249" s="250" t="s">
        <v>21</v>
      </c>
    </row>
    <row r="2250" spans="4:13" x14ac:dyDescent="0.35">
      <c r="D2250" s="244" t="s">
        <v>2259</v>
      </c>
      <c r="E2250" s="245">
        <v>44363</v>
      </c>
      <c r="F2250" s="245">
        <v>44368</v>
      </c>
      <c r="G2250" s="246" t="s">
        <v>3910</v>
      </c>
      <c r="H2250" s="247">
        <v>81500</v>
      </c>
      <c r="I2250" s="248">
        <v>81500</v>
      </c>
      <c r="J2250" s="248">
        <v>1</v>
      </c>
      <c r="K2250" s="249">
        <v>2021</v>
      </c>
      <c r="L2250" s="249">
        <v>2021</v>
      </c>
      <c r="M2250" s="250" t="s">
        <v>2250</v>
      </c>
    </row>
    <row r="2251" spans="4:13" x14ac:dyDescent="0.35">
      <c r="D2251" s="244" t="s">
        <v>2533</v>
      </c>
      <c r="E2251" s="245">
        <v>44359</v>
      </c>
      <c r="F2251" s="245">
        <v>44368</v>
      </c>
      <c r="G2251" s="246" t="s">
        <v>3910</v>
      </c>
      <c r="H2251" s="247">
        <v>650000</v>
      </c>
      <c r="I2251" s="248">
        <v>650000</v>
      </c>
      <c r="J2251" s="248">
        <v>1</v>
      </c>
      <c r="K2251" s="249">
        <v>2021</v>
      </c>
      <c r="L2251" s="249">
        <v>2021</v>
      </c>
      <c r="M2251" s="250" t="s">
        <v>2250</v>
      </c>
    </row>
    <row r="2252" spans="4:13" x14ac:dyDescent="0.35">
      <c r="D2252" s="244" t="s">
        <v>2534</v>
      </c>
      <c r="E2252" s="245">
        <v>44325</v>
      </c>
      <c r="F2252" s="245">
        <v>44368</v>
      </c>
      <c r="G2252" s="246" t="s">
        <v>3910</v>
      </c>
      <c r="H2252" s="247">
        <v>6380</v>
      </c>
      <c r="I2252" s="248">
        <v>6380</v>
      </c>
      <c r="J2252" s="248">
        <v>1</v>
      </c>
      <c r="K2252" s="249">
        <v>2021</v>
      </c>
      <c r="L2252" s="249">
        <v>2021</v>
      </c>
      <c r="M2252" s="250" t="s">
        <v>2250</v>
      </c>
    </row>
    <row r="2253" spans="4:13" x14ac:dyDescent="0.35">
      <c r="D2253" s="244" t="s">
        <v>2535</v>
      </c>
      <c r="E2253" s="245">
        <v>44350</v>
      </c>
      <c r="F2253" s="245">
        <v>44368</v>
      </c>
      <c r="G2253" s="246" t="s">
        <v>3910</v>
      </c>
      <c r="H2253" s="247">
        <v>1343007.1765000001</v>
      </c>
      <c r="I2253" s="248">
        <v>1343007.1765000001</v>
      </c>
      <c r="J2253" s="248">
        <v>1</v>
      </c>
      <c r="K2253" s="249">
        <v>2021</v>
      </c>
      <c r="L2253" s="249">
        <v>2021</v>
      </c>
      <c r="M2253" s="250" t="s">
        <v>2250</v>
      </c>
    </row>
    <row r="2254" spans="4:13" x14ac:dyDescent="0.35">
      <c r="D2254" s="244" t="s">
        <v>2260</v>
      </c>
      <c r="E2254" s="245">
        <v>44304</v>
      </c>
      <c r="F2254" s="245">
        <v>44333</v>
      </c>
      <c r="G2254" s="246" t="s">
        <v>3910</v>
      </c>
      <c r="H2254" s="247">
        <v>8700</v>
      </c>
      <c r="I2254" s="248">
        <v>8700</v>
      </c>
      <c r="J2254" s="248">
        <v>1</v>
      </c>
      <c r="K2254" s="249">
        <v>2021</v>
      </c>
      <c r="L2254" s="249">
        <v>2021</v>
      </c>
      <c r="M2254" s="250" t="s">
        <v>2250</v>
      </c>
    </row>
    <row r="2255" spans="4:13" x14ac:dyDescent="0.35">
      <c r="D2255" s="244" t="s">
        <v>2536</v>
      </c>
      <c r="E2255" s="245">
        <v>44344</v>
      </c>
      <c r="F2255" s="245">
        <v>44369</v>
      </c>
      <c r="G2255" s="246" t="s">
        <v>3910</v>
      </c>
      <c r="H2255" s="247">
        <v>6380</v>
      </c>
      <c r="I2255" s="248">
        <v>6380</v>
      </c>
      <c r="J2255" s="248">
        <v>1</v>
      </c>
      <c r="K2255" s="249">
        <v>2021</v>
      </c>
      <c r="L2255" s="249">
        <v>2021</v>
      </c>
      <c r="M2255" s="250" t="s">
        <v>2250</v>
      </c>
    </row>
    <row r="2256" spans="4:13" x14ac:dyDescent="0.35">
      <c r="D2256" s="244" t="s">
        <v>2261</v>
      </c>
      <c r="E2256" s="245">
        <v>44363</v>
      </c>
      <c r="F2256" s="245">
        <v>44369</v>
      </c>
      <c r="G2256" s="246" t="s">
        <v>3908</v>
      </c>
      <c r="H2256" s="247">
        <v>19140</v>
      </c>
      <c r="I2256" s="248">
        <v>19140</v>
      </c>
      <c r="J2256" s="248">
        <v>1</v>
      </c>
      <c r="K2256" s="249">
        <v>2021</v>
      </c>
      <c r="L2256" s="249">
        <v>2021</v>
      </c>
      <c r="M2256" s="250" t="s">
        <v>2250</v>
      </c>
    </row>
    <row r="2257" spans="4:13" x14ac:dyDescent="0.35">
      <c r="D2257" s="244" t="s">
        <v>2262</v>
      </c>
      <c r="E2257" s="245">
        <v>44365</v>
      </c>
      <c r="F2257" s="245">
        <v>44369</v>
      </c>
      <c r="G2257" s="246" t="s">
        <v>3910</v>
      </c>
      <c r="H2257" s="247">
        <v>6380</v>
      </c>
      <c r="I2257" s="248">
        <v>6380</v>
      </c>
      <c r="J2257" s="248">
        <v>1</v>
      </c>
      <c r="K2257" s="249">
        <v>2021</v>
      </c>
      <c r="L2257" s="249">
        <v>2021</v>
      </c>
      <c r="M2257" s="250" t="s">
        <v>2250</v>
      </c>
    </row>
    <row r="2258" spans="4:13" x14ac:dyDescent="0.35">
      <c r="D2258" s="244" t="s">
        <v>2537</v>
      </c>
      <c r="E2258" s="245">
        <v>44359</v>
      </c>
      <c r="F2258" s="245">
        <v>44361</v>
      </c>
      <c r="G2258" s="246" t="s">
        <v>3908</v>
      </c>
      <c r="H2258" s="247">
        <v>6380</v>
      </c>
      <c r="I2258" s="248">
        <v>6380</v>
      </c>
      <c r="J2258" s="248">
        <v>1</v>
      </c>
      <c r="K2258" s="249">
        <v>2021</v>
      </c>
      <c r="L2258" s="249">
        <v>2021</v>
      </c>
      <c r="M2258" s="250" t="s">
        <v>2250</v>
      </c>
    </row>
    <row r="2259" spans="4:13" x14ac:dyDescent="0.35">
      <c r="D2259" s="244" t="s">
        <v>2264</v>
      </c>
      <c r="E2259" s="245">
        <v>44345</v>
      </c>
      <c r="F2259" s="245">
        <v>44347</v>
      </c>
      <c r="G2259" s="246" t="s">
        <v>3910</v>
      </c>
      <c r="H2259" s="247">
        <v>6380</v>
      </c>
      <c r="I2259" s="248">
        <v>6380</v>
      </c>
      <c r="J2259" s="248">
        <v>1</v>
      </c>
      <c r="K2259" s="249">
        <v>2021</v>
      </c>
      <c r="L2259" s="249">
        <v>2021</v>
      </c>
      <c r="M2259" s="250" t="s">
        <v>2250</v>
      </c>
    </row>
    <row r="2260" spans="4:13" x14ac:dyDescent="0.35">
      <c r="D2260" s="244" t="s">
        <v>2538</v>
      </c>
      <c r="E2260" s="245">
        <v>44360</v>
      </c>
      <c r="F2260" s="245">
        <v>44369</v>
      </c>
      <c r="G2260" s="246" t="s">
        <v>3910</v>
      </c>
      <c r="H2260" s="247">
        <v>6380</v>
      </c>
      <c r="I2260" s="248">
        <v>6380</v>
      </c>
      <c r="J2260" s="248">
        <v>1</v>
      </c>
      <c r="K2260" s="249">
        <v>2021</v>
      </c>
      <c r="L2260" s="249">
        <v>2021</v>
      </c>
      <c r="M2260" s="250" t="s">
        <v>2250</v>
      </c>
    </row>
    <row r="2261" spans="4:13" x14ac:dyDescent="0.35">
      <c r="D2261" s="244" t="s">
        <v>2539</v>
      </c>
      <c r="E2261" s="245">
        <v>44367</v>
      </c>
      <c r="F2261" s="245">
        <v>44369</v>
      </c>
      <c r="G2261" s="246" t="s">
        <v>3910</v>
      </c>
      <c r="H2261" s="247">
        <v>6380</v>
      </c>
      <c r="I2261" s="248">
        <v>6380</v>
      </c>
      <c r="J2261" s="248">
        <v>1</v>
      </c>
      <c r="K2261" s="249">
        <v>2021</v>
      </c>
      <c r="L2261" s="249">
        <v>2021</v>
      </c>
      <c r="M2261" s="250" t="s">
        <v>2250</v>
      </c>
    </row>
    <row r="2262" spans="4:13" x14ac:dyDescent="0.35">
      <c r="D2262" s="244" t="s">
        <v>2541</v>
      </c>
      <c r="E2262" s="245">
        <v>44364</v>
      </c>
      <c r="F2262" s="245">
        <v>44369</v>
      </c>
      <c r="G2262" s="246" t="s">
        <v>3910</v>
      </c>
      <c r="H2262" s="247">
        <v>79460</v>
      </c>
      <c r="I2262" s="248">
        <v>79460</v>
      </c>
      <c r="J2262" s="248">
        <v>1</v>
      </c>
      <c r="K2262" s="249">
        <v>2021</v>
      </c>
      <c r="L2262" s="249">
        <v>2021</v>
      </c>
      <c r="M2262" s="250" t="s">
        <v>2250</v>
      </c>
    </row>
    <row r="2263" spans="4:13" x14ac:dyDescent="0.35">
      <c r="D2263" s="244" t="s">
        <v>2542</v>
      </c>
      <c r="E2263" s="245">
        <v>44241</v>
      </c>
      <c r="F2263" s="245">
        <v>44369</v>
      </c>
      <c r="G2263" s="246" t="s">
        <v>3910</v>
      </c>
      <c r="H2263" s="247">
        <v>12000</v>
      </c>
      <c r="I2263" s="248">
        <v>12000</v>
      </c>
      <c r="J2263" s="248">
        <v>1</v>
      </c>
      <c r="K2263" s="249">
        <v>2021</v>
      </c>
      <c r="L2263" s="249">
        <v>2021</v>
      </c>
      <c r="M2263" s="250" t="s">
        <v>21</v>
      </c>
    </row>
    <row r="2264" spans="4:13" x14ac:dyDescent="0.35">
      <c r="D2264" s="244" t="s">
        <v>2543</v>
      </c>
      <c r="E2264" s="245">
        <v>44360</v>
      </c>
      <c r="F2264" s="245">
        <v>44369</v>
      </c>
      <c r="G2264" s="246" t="s">
        <v>3910</v>
      </c>
      <c r="H2264" s="247">
        <v>175380</v>
      </c>
      <c r="I2264" s="248">
        <v>175380</v>
      </c>
      <c r="J2264" s="248">
        <v>1</v>
      </c>
      <c r="K2264" s="249">
        <v>2021</v>
      </c>
      <c r="L2264" s="249">
        <v>2021</v>
      </c>
      <c r="M2264" s="250" t="s">
        <v>2250</v>
      </c>
    </row>
    <row r="2265" spans="4:13" x14ac:dyDescent="0.35">
      <c r="D2265" s="244" t="s">
        <v>2265</v>
      </c>
      <c r="E2265" s="245">
        <v>44359</v>
      </c>
      <c r="F2265" s="245">
        <v>44369</v>
      </c>
      <c r="G2265" s="246" t="s">
        <v>3908</v>
      </c>
      <c r="H2265" s="247">
        <v>6380</v>
      </c>
      <c r="I2265" s="248">
        <v>6380</v>
      </c>
      <c r="J2265" s="248">
        <v>1</v>
      </c>
      <c r="K2265" s="249">
        <v>2021</v>
      </c>
      <c r="L2265" s="249">
        <v>2021</v>
      </c>
      <c r="M2265" s="250" t="s">
        <v>2250</v>
      </c>
    </row>
    <row r="2266" spans="4:13" x14ac:dyDescent="0.35">
      <c r="D2266" s="244" t="s">
        <v>2545</v>
      </c>
      <c r="E2266" s="245">
        <v>44326</v>
      </c>
      <c r="F2266" s="245">
        <v>44340</v>
      </c>
      <c r="G2266" s="246" t="s">
        <v>658</v>
      </c>
      <c r="H2266" s="247">
        <v>50000</v>
      </c>
      <c r="I2266" s="248">
        <v>50000</v>
      </c>
      <c r="J2266" s="248">
        <v>1</v>
      </c>
      <c r="K2266" s="249">
        <v>2021</v>
      </c>
      <c r="L2266" s="249">
        <v>2021</v>
      </c>
      <c r="M2266" s="250" t="s">
        <v>2250</v>
      </c>
    </row>
    <row r="2267" spans="4:13" x14ac:dyDescent="0.35">
      <c r="D2267" s="244" t="s">
        <v>2267</v>
      </c>
      <c r="E2267" s="245">
        <v>44355</v>
      </c>
      <c r="F2267" s="245">
        <v>44370</v>
      </c>
      <c r="G2267" s="246" t="s">
        <v>3908</v>
      </c>
      <c r="H2267" s="247">
        <v>7540</v>
      </c>
      <c r="I2267" s="248">
        <v>7540</v>
      </c>
      <c r="J2267" s="248">
        <v>1</v>
      </c>
      <c r="K2267" s="249">
        <v>2021</v>
      </c>
      <c r="L2267" s="249">
        <v>2021</v>
      </c>
      <c r="M2267" s="250" t="s">
        <v>2250</v>
      </c>
    </row>
    <row r="2268" spans="4:13" x14ac:dyDescent="0.35">
      <c r="D2268" s="244" t="s">
        <v>2268</v>
      </c>
      <c r="E2268" s="245">
        <v>44366</v>
      </c>
      <c r="F2268" s="245">
        <v>44370</v>
      </c>
      <c r="G2268" s="246" t="s">
        <v>3910</v>
      </c>
      <c r="H2268" s="247">
        <v>6380</v>
      </c>
      <c r="I2268" s="248">
        <v>6380</v>
      </c>
      <c r="J2268" s="248">
        <v>1</v>
      </c>
      <c r="K2268" s="249">
        <v>2021</v>
      </c>
      <c r="L2268" s="249">
        <v>2021</v>
      </c>
      <c r="M2268" s="250" t="s">
        <v>2250</v>
      </c>
    </row>
    <row r="2269" spans="4:13" x14ac:dyDescent="0.35">
      <c r="D2269" s="244" t="s">
        <v>2549</v>
      </c>
      <c r="E2269" s="245">
        <v>44369</v>
      </c>
      <c r="F2269" s="245">
        <v>44370</v>
      </c>
      <c r="G2269" s="246" t="s">
        <v>3908</v>
      </c>
      <c r="H2269" s="247">
        <v>7000</v>
      </c>
      <c r="I2269" s="248">
        <v>7000</v>
      </c>
      <c r="J2269" s="248">
        <v>1</v>
      </c>
      <c r="K2269" s="249">
        <v>2021</v>
      </c>
      <c r="L2269" s="249">
        <v>2021</v>
      </c>
      <c r="M2269" s="250" t="s">
        <v>2250</v>
      </c>
    </row>
    <row r="2270" spans="4:13" x14ac:dyDescent="0.35">
      <c r="D2270" s="244" t="s">
        <v>2269</v>
      </c>
      <c r="E2270" s="245">
        <v>44368</v>
      </c>
      <c r="F2270" s="245">
        <v>44370</v>
      </c>
      <c r="G2270" s="246" t="s">
        <v>3910</v>
      </c>
      <c r="H2270" s="247">
        <v>6380</v>
      </c>
      <c r="I2270" s="248">
        <v>6380</v>
      </c>
      <c r="J2270" s="248">
        <v>1</v>
      </c>
      <c r="K2270" s="249">
        <v>2021</v>
      </c>
      <c r="L2270" s="249">
        <v>2021</v>
      </c>
      <c r="M2270" s="250" t="s">
        <v>2250</v>
      </c>
    </row>
    <row r="2271" spans="4:13" x14ac:dyDescent="0.35">
      <c r="D2271" s="244" t="s">
        <v>2550</v>
      </c>
      <c r="E2271" s="245">
        <v>44358</v>
      </c>
      <c r="F2271" s="245">
        <v>44370</v>
      </c>
      <c r="G2271" s="246" t="s">
        <v>3910</v>
      </c>
      <c r="H2271" s="247">
        <v>6380</v>
      </c>
      <c r="I2271" s="248">
        <v>6380</v>
      </c>
      <c r="J2271" s="248">
        <v>1</v>
      </c>
      <c r="K2271" s="249">
        <v>2021</v>
      </c>
      <c r="L2271" s="249">
        <v>2021</v>
      </c>
      <c r="M2271" s="250" t="s">
        <v>2250</v>
      </c>
    </row>
    <row r="2272" spans="4:13" x14ac:dyDescent="0.35">
      <c r="D2272" s="244" t="s">
        <v>2551</v>
      </c>
      <c r="E2272" s="245">
        <v>44348</v>
      </c>
      <c r="F2272" s="245">
        <v>44369</v>
      </c>
      <c r="G2272" s="246" t="s">
        <v>3910</v>
      </c>
      <c r="H2272" s="247">
        <v>-2814149.8820000002</v>
      </c>
      <c r="I2272" s="248">
        <v>-2814149.8820000002</v>
      </c>
      <c r="J2272" s="248">
        <v>1</v>
      </c>
      <c r="K2272" s="249">
        <v>2021</v>
      </c>
      <c r="L2272" s="249">
        <v>2021</v>
      </c>
      <c r="M2272" s="250" t="s">
        <v>2250</v>
      </c>
    </row>
    <row r="2273" spans="4:13" x14ac:dyDescent="0.35">
      <c r="D2273" s="244" t="s">
        <v>2552</v>
      </c>
      <c r="E2273" s="245">
        <v>44363</v>
      </c>
      <c r="F2273" s="245">
        <v>44370</v>
      </c>
      <c r="G2273" s="246" t="s">
        <v>3910</v>
      </c>
      <c r="H2273" s="247">
        <v>6860</v>
      </c>
      <c r="I2273" s="248">
        <v>6860</v>
      </c>
      <c r="J2273" s="248">
        <v>1</v>
      </c>
      <c r="K2273" s="249">
        <v>2021</v>
      </c>
      <c r="L2273" s="249">
        <v>2021</v>
      </c>
      <c r="M2273" s="250" t="s">
        <v>2250</v>
      </c>
    </row>
    <row r="2274" spans="4:13" x14ac:dyDescent="0.35">
      <c r="D2274" s="244" t="s">
        <v>2554</v>
      </c>
      <c r="E2274" s="245">
        <v>44345</v>
      </c>
      <c r="F2274" s="245">
        <v>44369</v>
      </c>
      <c r="G2274" s="246" t="s">
        <v>3910</v>
      </c>
      <c r="H2274" s="247">
        <v>30380</v>
      </c>
      <c r="I2274" s="248">
        <v>30380</v>
      </c>
      <c r="J2274" s="248">
        <v>1</v>
      </c>
      <c r="K2274" s="249">
        <v>2021</v>
      </c>
      <c r="L2274" s="249">
        <v>2021</v>
      </c>
      <c r="M2274" s="250" t="s">
        <v>2250</v>
      </c>
    </row>
    <row r="2275" spans="4:13" x14ac:dyDescent="0.35">
      <c r="D2275" s="244" t="s">
        <v>2555</v>
      </c>
      <c r="E2275" s="245">
        <v>44366</v>
      </c>
      <c r="F2275" s="245">
        <v>44371</v>
      </c>
      <c r="G2275" s="246" t="s">
        <v>3908</v>
      </c>
      <c r="H2275" s="247">
        <v>73355</v>
      </c>
      <c r="I2275" s="248">
        <v>73355</v>
      </c>
      <c r="J2275" s="248">
        <v>1</v>
      </c>
      <c r="K2275" s="249">
        <v>2021</v>
      </c>
      <c r="L2275" s="249">
        <v>2021</v>
      </c>
      <c r="M2275" s="250" t="s">
        <v>2250</v>
      </c>
    </row>
    <row r="2276" spans="4:13" x14ac:dyDescent="0.35">
      <c r="D2276" s="244" t="s">
        <v>2556</v>
      </c>
      <c r="E2276" s="245">
        <v>44366</v>
      </c>
      <c r="F2276" s="245">
        <v>44371</v>
      </c>
      <c r="G2276" s="246" t="s">
        <v>3910</v>
      </c>
      <c r="H2276" s="247">
        <v>6380</v>
      </c>
      <c r="I2276" s="248">
        <v>6380</v>
      </c>
      <c r="J2276" s="248">
        <v>1</v>
      </c>
      <c r="K2276" s="249">
        <v>2021</v>
      </c>
      <c r="L2276" s="249">
        <v>2021</v>
      </c>
      <c r="M2276" s="250" t="s">
        <v>2250</v>
      </c>
    </row>
    <row r="2277" spans="4:13" x14ac:dyDescent="0.35">
      <c r="D2277" s="244" t="s">
        <v>2557</v>
      </c>
      <c r="E2277" s="245">
        <v>44369</v>
      </c>
      <c r="F2277" s="245">
        <v>44371</v>
      </c>
      <c r="G2277" s="246" t="s">
        <v>3910</v>
      </c>
      <c r="H2277" s="247">
        <v>6380</v>
      </c>
      <c r="I2277" s="248">
        <v>6380</v>
      </c>
      <c r="J2277" s="248">
        <v>1</v>
      </c>
      <c r="K2277" s="249">
        <v>2021</v>
      </c>
      <c r="L2277" s="249">
        <v>2021</v>
      </c>
      <c r="M2277" s="250" t="s">
        <v>2250</v>
      </c>
    </row>
    <row r="2278" spans="4:13" x14ac:dyDescent="0.35">
      <c r="D2278" s="244" t="s">
        <v>2558</v>
      </c>
      <c r="E2278" s="245">
        <v>44328</v>
      </c>
      <c r="F2278" s="245">
        <v>44371</v>
      </c>
      <c r="G2278" s="246" t="s">
        <v>3908</v>
      </c>
      <c r="H2278" s="247">
        <v>10000</v>
      </c>
      <c r="I2278" s="248">
        <v>10000</v>
      </c>
      <c r="J2278" s="248">
        <v>1</v>
      </c>
      <c r="K2278" s="249">
        <v>2021</v>
      </c>
      <c r="L2278" s="249">
        <v>2021</v>
      </c>
      <c r="M2278" s="250" t="s">
        <v>2250</v>
      </c>
    </row>
    <row r="2279" spans="4:13" x14ac:dyDescent="0.35">
      <c r="D2279" s="244" t="s">
        <v>2559</v>
      </c>
      <c r="E2279" s="245">
        <v>44360</v>
      </c>
      <c r="F2279" s="245">
        <v>44371</v>
      </c>
      <c r="G2279" s="246" t="s">
        <v>3910</v>
      </c>
      <c r="H2279" s="247">
        <v>150000</v>
      </c>
      <c r="I2279" s="248">
        <v>150000</v>
      </c>
      <c r="J2279" s="248">
        <v>1</v>
      </c>
      <c r="K2279" s="249">
        <v>2021</v>
      </c>
      <c r="L2279" s="249">
        <v>2021</v>
      </c>
      <c r="M2279" s="250" t="s">
        <v>2250</v>
      </c>
    </row>
    <row r="2280" spans="4:13" x14ac:dyDescent="0.35">
      <c r="D2280" s="244" t="s">
        <v>2270</v>
      </c>
      <c r="E2280" s="245">
        <v>44368</v>
      </c>
      <c r="F2280" s="245">
        <v>44371</v>
      </c>
      <c r="G2280" s="246" t="s">
        <v>3910</v>
      </c>
      <c r="H2280" s="247">
        <v>6380</v>
      </c>
      <c r="I2280" s="248">
        <v>6380</v>
      </c>
      <c r="J2280" s="248">
        <v>1</v>
      </c>
      <c r="K2280" s="249">
        <v>2021</v>
      </c>
      <c r="L2280" s="249">
        <v>2021</v>
      </c>
      <c r="M2280" s="250" t="s">
        <v>2250</v>
      </c>
    </row>
    <row r="2281" spans="4:13" x14ac:dyDescent="0.35">
      <c r="D2281" s="244" t="s">
        <v>2271</v>
      </c>
      <c r="E2281" s="245">
        <v>44361</v>
      </c>
      <c r="F2281" s="245">
        <v>44365</v>
      </c>
      <c r="G2281" s="246" t="s">
        <v>3910</v>
      </c>
      <c r="H2281" s="247">
        <v>6380</v>
      </c>
      <c r="I2281" s="248">
        <v>6380</v>
      </c>
      <c r="J2281" s="248">
        <v>1</v>
      </c>
      <c r="K2281" s="249">
        <v>2021</v>
      </c>
      <c r="L2281" s="249">
        <v>2021</v>
      </c>
      <c r="M2281" s="250" t="s">
        <v>2250</v>
      </c>
    </row>
    <row r="2282" spans="4:13" x14ac:dyDescent="0.35">
      <c r="D2282" s="244" t="s">
        <v>2561</v>
      </c>
      <c r="E2282" s="245">
        <v>44358</v>
      </c>
      <c r="F2282" s="245">
        <v>44362</v>
      </c>
      <c r="G2282" s="246" t="s">
        <v>3910</v>
      </c>
      <c r="H2282" s="247">
        <v>6380</v>
      </c>
      <c r="I2282" s="248">
        <v>6380</v>
      </c>
      <c r="J2282" s="248">
        <v>1</v>
      </c>
      <c r="K2282" s="249">
        <v>2021</v>
      </c>
      <c r="L2282" s="249">
        <v>2021</v>
      </c>
      <c r="M2282" s="250" t="s">
        <v>2250</v>
      </c>
    </row>
    <row r="2283" spans="4:13" x14ac:dyDescent="0.35">
      <c r="D2283" s="244" t="s">
        <v>2562</v>
      </c>
      <c r="E2283" s="245">
        <v>44323</v>
      </c>
      <c r="F2283" s="245">
        <v>44361</v>
      </c>
      <c r="G2283" s="246" t="s">
        <v>3908</v>
      </c>
      <c r="H2283" s="247">
        <v>6380</v>
      </c>
      <c r="I2283" s="248">
        <v>6380</v>
      </c>
      <c r="J2283" s="248">
        <v>1</v>
      </c>
      <c r="K2283" s="249">
        <v>2021</v>
      </c>
      <c r="L2283" s="249">
        <v>2021</v>
      </c>
      <c r="M2283" s="250" t="s">
        <v>2250</v>
      </c>
    </row>
    <row r="2284" spans="4:13" x14ac:dyDescent="0.35">
      <c r="D2284" s="244" t="s">
        <v>2272</v>
      </c>
      <c r="E2284" s="245">
        <v>44360</v>
      </c>
      <c r="F2284" s="245">
        <v>44371</v>
      </c>
      <c r="G2284" s="246" t="s">
        <v>3910</v>
      </c>
      <c r="H2284" s="247">
        <v>10976</v>
      </c>
      <c r="I2284" s="248">
        <v>10976</v>
      </c>
      <c r="J2284" s="248">
        <v>1</v>
      </c>
      <c r="K2284" s="249">
        <v>2021</v>
      </c>
      <c r="L2284" s="249">
        <v>2021</v>
      </c>
      <c r="M2284" s="250" t="s">
        <v>2250</v>
      </c>
    </row>
    <row r="2285" spans="4:13" x14ac:dyDescent="0.35">
      <c r="D2285" s="244" t="s">
        <v>2564</v>
      </c>
      <c r="E2285" s="245">
        <v>44370</v>
      </c>
      <c r="F2285" s="245">
        <v>44371</v>
      </c>
      <c r="G2285" s="246" t="s">
        <v>3910</v>
      </c>
      <c r="H2285" s="247">
        <v>214844</v>
      </c>
      <c r="I2285" s="248">
        <v>214844</v>
      </c>
      <c r="J2285" s="248">
        <v>1</v>
      </c>
      <c r="K2285" s="249">
        <v>2021</v>
      </c>
      <c r="L2285" s="249">
        <v>2021</v>
      </c>
      <c r="M2285" s="250" t="s">
        <v>2250</v>
      </c>
    </row>
    <row r="2286" spans="4:13" x14ac:dyDescent="0.35">
      <c r="D2286" s="244" t="s">
        <v>2567</v>
      </c>
      <c r="E2286" s="245">
        <v>44366</v>
      </c>
      <c r="F2286" s="245">
        <v>44370</v>
      </c>
      <c r="G2286" s="246" t="s">
        <v>3910</v>
      </c>
      <c r="H2286" s="247">
        <v>6380</v>
      </c>
      <c r="I2286" s="248">
        <v>6380</v>
      </c>
      <c r="J2286" s="248">
        <v>1</v>
      </c>
      <c r="K2286" s="249">
        <v>2021</v>
      </c>
      <c r="L2286" s="249">
        <v>2021</v>
      </c>
      <c r="M2286" s="250" t="s">
        <v>2250</v>
      </c>
    </row>
    <row r="2287" spans="4:13" x14ac:dyDescent="0.35">
      <c r="D2287" s="244" t="s">
        <v>2568</v>
      </c>
      <c r="E2287" s="245">
        <v>44229</v>
      </c>
      <c r="F2287" s="245">
        <v>44369</v>
      </c>
      <c r="G2287" s="246" t="s">
        <v>3908</v>
      </c>
      <c r="H2287" s="247">
        <v>68235</v>
      </c>
      <c r="I2287" s="248">
        <v>68235</v>
      </c>
      <c r="J2287" s="248">
        <v>1</v>
      </c>
      <c r="K2287" s="249">
        <v>2021</v>
      </c>
      <c r="L2287" s="249">
        <v>2021</v>
      </c>
      <c r="M2287" s="250" t="s">
        <v>21</v>
      </c>
    </row>
    <row r="2288" spans="4:13" x14ac:dyDescent="0.35">
      <c r="D2288" s="244" t="s">
        <v>2569</v>
      </c>
      <c r="E2288" s="245">
        <v>44357</v>
      </c>
      <c r="F2288" s="245">
        <v>44369</v>
      </c>
      <c r="G2288" s="246" t="s">
        <v>3910</v>
      </c>
      <c r="H2288" s="247">
        <v>6380</v>
      </c>
      <c r="I2288" s="248">
        <v>6380</v>
      </c>
      <c r="J2288" s="248">
        <v>1</v>
      </c>
      <c r="K2288" s="249">
        <v>2021</v>
      </c>
      <c r="L2288" s="249">
        <v>2021</v>
      </c>
      <c r="M2288" s="250" t="s">
        <v>2250</v>
      </c>
    </row>
    <row r="2289" spans="4:13" x14ac:dyDescent="0.35">
      <c r="D2289" s="244" t="s">
        <v>2570</v>
      </c>
      <c r="E2289" s="245">
        <v>44368</v>
      </c>
      <c r="F2289" s="245">
        <v>44372</v>
      </c>
      <c r="G2289" s="246" t="s">
        <v>3910</v>
      </c>
      <c r="H2289" s="247">
        <v>6380</v>
      </c>
      <c r="I2289" s="248">
        <v>6380</v>
      </c>
      <c r="J2289" s="248">
        <v>1</v>
      </c>
      <c r="K2289" s="249">
        <v>2021</v>
      </c>
      <c r="L2289" s="249">
        <v>2021</v>
      </c>
      <c r="M2289" s="250" t="s">
        <v>2250</v>
      </c>
    </row>
    <row r="2290" spans="4:13" x14ac:dyDescent="0.35">
      <c r="D2290" s="244" t="s">
        <v>2571</v>
      </c>
      <c r="E2290" s="245">
        <v>44371</v>
      </c>
      <c r="F2290" s="245">
        <v>44372</v>
      </c>
      <c r="G2290" s="246" t="s">
        <v>3910</v>
      </c>
      <c r="H2290" s="247">
        <v>6380</v>
      </c>
      <c r="I2290" s="248">
        <v>6380</v>
      </c>
      <c r="J2290" s="248">
        <v>1</v>
      </c>
      <c r="K2290" s="249">
        <v>2021</v>
      </c>
      <c r="L2290" s="249">
        <v>2021</v>
      </c>
      <c r="M2290" s="250" t="s">
        <v>2250</v>
      </c>
    </row>
    <row r="2291" spans="4:13" x14ac:dyDescent="0.35">
      <c r="D2291" s="244" t="s">
        <v>2572</v>
      </c>
      <c r="E2291" s="245">
        <v>44369</v>
      </c>
      <c r="F2291" s="245">
        <v>44372</v>
      </c>
      <c r="G2291" s="246" t="s">
        <v>3910</v>
      </c>
      <c r="H2291" s="247">
        <v>6380</v>
      </c>
      <c r="I2291" s="248">
        <v>6380</v>
      </c>
      <c r="J2291" s="248">
        <v>1</v>
      </c>
      <c r="K2291" s="249">
        <v>2021</v>
      </c>
      <c r="L2291" s="249">
        <v>2021</v>
      </c>
      <c r="M2291" s="250" t="s">
        <v>2250</v>
      </c>
    </row>
    <row r="2292" spans="4:13" x14ac:dyDescent="0.35">
      <c r="D2292" s="244" t="s">
        <v>2574</v>
      </c>
      <c r="E2292" s="245">
        <v>44361</v>
      </c>
      <c r="F2292" s="245">
        <v>44369</v>
      </c>
      <c r="G2292" s="246" t="s">
        <v>3908</v>
      </c>
      <c r="H2292" s="247">
        <v>6380</v>
      </c>
      <c r="I2292" s="248">
        <v>6380</v>
      </c>
      <c r="J2292" s="248">
        <v>1</v>
      </c>
      <c r="K2292" s="249">
        <v>2021</v>
      </c>
      <c r="L2292" s="249">
        <v>2021</v>
      </c>
      <c r="M2292" s="250" t="s">
        <v>2250</v>
      </c>
    </row>
    <row r="2293" spans="4:13" x14ac:dyDescent="0.35">
      <c r="D2293" s="244" t="s">
        <v>2576</v>
      </c>
      <c r="E2293" s="245">
        <v>44360</v>
      </c>
      <c r="F2293" s="245">
        <v>44375</v>
      </c>
      <c r="G2293" s="246" t="s">
        <v>3910</v>
      </c>
      <c r="H2293" s="247">
        <v>6380</v>
      </c>
      <c r="I2293" s="248">
        <v>6380</v>
      </c>
      <c r="J2293" s="248">
        <v>1</v>
      </c>
      <c r="K2293" s="249">
        <v>2021</v>
      </c>
      <c r="L2293" s="249">
        <v>2021</v>
      </c>
      <c r="M2293" s="250" t="s">
        <v>2250</v>
      </c>
    </row>
    <row r="2294" spans="4:13" x14ac:dyDescent="0.35">
      <c r="D2294" s="244" t="s">
        <v>2274</v>
      </c>
      <c r="E2294" s="245">
        <v>44370</v>
      </c>
      <c r="F2294" s="245">
        <v>44371</v>
      </c>
      <c r="G2294" s="246" t="s">
        <v>3908</v>
      </c>
      <c r="H2294" s="247">
        <v>6380</v>
      </c>
      <c r="I2294" s="248">
        <v>6380</v>
      </c>
      <c r="J2294" s="248">
        <v>1</v>
      </c>
      <c r="K2294" s="249">
        <v>2021</v>
      </c>
      <c r="L2294" s="249">
        <v>2021</v>
      </c>
      <c r="M2294" s="250" t="s">
        <v>2250</v>
      </c>
    </row>
    <row r="2295" spans="4:13" x14ac:dyDescent="0.35">
      <c r="D2295" s="244" t="s">
        <v>2275</v>
      </c>
      <c r="E2295" s="245">
        <v>44373</v>
      </c>
      <c r="F2295" s="245">
        <v>44375</v>
      </c>
      <c r="G2295" s="246" t="s">
        <v>3908</v>
      </c>
      <c r="H2295" s="247">
        <v>6380</v>
      </c>
      <c r="I2295" s="248">
        <v>6380</v>
      </c>
      <c r="J2295" s="248">
        <v>1</v>
      </c>
      <c r="K2295" s="249">
        <v>2021</v>
      </c>
      <c r="L2295" s="249">
        <v>2021</v>
      </c>
      <c r="M2295" s="250" t="s">
        <v>2250</v>
      </c>
    </row>
    <row r="2296" spans="4:13" x14ac:dyDescent="0.35">
      <c r="D2296" s="244" t="s">
        <v>2578</v>
      </c>
      <c r="E2296" s="245">
        <v>44365</v>
      </c>
      <c r="F2296" s="245">
        <v>44375</v>
      </c>
      <c r="G2296" s="246" t="s">
        <v>3910</v>
      </c>
      <c r="H2296" s="247">
        <v>6380</v>
      </c>
      <c r="I2296" s="248">
        <v>6380</v>
      </c>
      <c r="J2296" s="248">
        <v>1</v>
      </c>
      <c r="K2296" s="249">
        <v>2021</v>
      </c>
      <c r="L2296" s="249">
        <v>2021</v>
      </c>
      <c r="M2296" s="250" t="s">
        <v>2250</v>
      </c>
    </row>
    <row r="2297" spans="4:13" x14ac:dyDescent="0.35">
      <c r="D2297" s="244" t="s">
        <v>2579</v>
      </c>
      <c r="E2297" s="245">
        <v>44336</v>
      </c>
      <c r="F2297" s="245">
        <v>44375</v>
      </c>
      <c r="G2297" s="246" t="s">
        <v>3908</v>
      </c>
      <c r="H2297" s="247">
        <v>100000</v>
      </c>
      <c r="I2297" s="248">
        <v>100000</v>
      </c>
      <c r="J2297" s="248">
        <v>1</v>
      </c>
      <c r="K2297" s="249">
        <v>2021</v>
      </c>
      <c r="L2297" s="249">
        <v>2021</v>
      </c>
      <c r="M2297" s="250" t="s">
        <v>2250</v>
      </c>
    </row>
    <row r="2298" spans="4:13" x14ac:dyDescent="0.35">
      <c r="D2298" s="244" t="s">
        <v>2582</v>
      </c>
      <c r="E2298" s="245">
        <v>44375</v>
      </c>
      <c r="F2298" s="245">
        <v>44376</v>
      </c>
      <c r="G2298" s="246" t="s">
        <v>3910</v>
      </c>
      <c r="H2298" s="247">
        <v>500000</v>
      </c>
      <c r="I2298" s="248">
        <v>500000</v>
      </c>
      <c r="J2298" s="248">
        <v>1</v>
      </c>
      <c r="K2298" s="249">
        <v>2021</v>
      </c>
      <c r="L2298" s="249">
        <v>2021</v>
      </c>
      <c r="M2298" s="250" t="s">
        <v>2250</v>
      </c>
    </row>
    <row r="2299" spans="4:13" x14ac:dyDescent="0.35">
      <c r="D2299" s="244" t="s">
        <v>2277</v>
      </c>
      <c r="E2299" s="245">
        <v>44375</v>
      </c>
      <c r="F2299" s="245">
        <v>44377</v>
      </c>
      <c r="G2299" s="246" t="s">
        <v>3910</v>
      </c>
      <c r="H2299" s="247">
        <v>6380</v>
      </c>
      <c r="I2299" s="248">
        <v>6380</v>
      </c>
      <c r="J2299" s="248">
        <v>1</v>
      </c>
      <c r="K2299" s="249">
        <v>2021</v>
      </c>
      <c r="L2299" s="249">
        <v>2021</v>
      </c>
      <c r="M2299" s="250" t="s">
        <v>2250</v>
      </c>
    </row>
    <row r="2300" spans="4:13" x14ac:dyDescent="0.35">
      <c r="D2300" s="244" t="s">
        <v>2584</v>
      </c>
      <c r="E2300" s="245">
        <v>44374</v>
      </c>
      <c r="F2300" s="245">
        <v>44377</v>
      </c>
      <c r="G2300" s="246" t="s">
        <v>3910</v>
      </c>
      <c r="H2300" s="247">
        <v>1030580</v>
      </c>
      <c r="I2300" s="248">
        <v>1030580</v>
      </c>
      <c r="J2300" s="248">
        <v>1</v>
      </c>
      <c r="K2300" s="249">
        <v>2021</v>
      </c>
      <c r="L2300" s="249">
        <v>2021</v>
      </c>
      <c r="M2300" s="250" t="s">
        <v>2250</v>
      </c>
    </row>
    <row r="2301" spans="4:13" x14ac:dyDescent="0.35">
      <c r="D2301" s="244" t="s">
        <v>2278</v>
      </c>
      <c r="E2301" s="245">
        <v>44373</v>
      </c>
      <c r="F2301" s="245">
        <v>44377</v>
      </c>
      <c r="G2301" s="246" t="s">
        <v>3910</v>
      </c>
      <c r="H2301" s="247">
        <v>11380</v>
      </c>
      <c r="I2301" s="248">
        <v>11380</v>
      </c>
      <c r="J2301" s="248">
        <v>1</v>
      </c>
      <c r="K2301" s="249">
        <v>2021</v>
      </c>
      <c r="L2301" s="249">
        <v>2021</v>
      </c>
      <c r="M2301" s="250" t="s">
        <v>2250</v>
      </c>
    </row>
    <row r="2302" spans="4:13" x14ac:dyDescent="0.35">
      <c r="D2302" s="244" t="s">
        <v>5820</v>
      </c>
      <c r="E2302" s="245">
        <v>44363</v>
      </c>
      <c r="F2302" s="245">
        <v>44376</v>
      </c>
      <c r="G2302" s="246" t="s">
        <v>3908</v>
      </c>
      <c r="H2302" s="247">
        <v>500000</v>
      </c>
      <c r="I2302" s="248">
        <v>500000</v>
      </c>
      <c r="J2302" s="248">
        <v>1</v>
      </c>
      <c r="K2302" s="249">
        <v>2021</v>
      </c>
      <c r="L2302" s="249">
        <v>2021</v>
      </c>
      <c r="M2302" s="250" t="s">
        <v>2250</v>
      </c>
    </row>
    <row r="2303" spans="4:13" x14ac:dyDescent="0.35">
      <c r="D2303" s="244" t="s">
        <v>2279</v>
      </c>
      <c r="E2303" s="245">
        <v>44374</v>
      </c>
      <c r="F2303" s="245">
        <v>44377</v>
      </c>
      <c r="G2303" s="246" t="s">
        <v>3908</v>
      </c>
      <c r="H2303" s="247">
        <v>830813</v>
      </c>
      <c r="I2303" s="248">
        <v>830813</v>
      </c>
      <c r="J2303" s="248">
        <v>1</v>
      </c>
      <c r="K2303" s="249">
        <v>2021</v>
      </c>
      <c r="L2303" s="249">
        <v>2021</v>
      </c>
      <c r="M2303" s="250" t="s">
        <v>2250</v>
      </c>
    </row>
    <row r="2304" spans="4:13" x14ac:dyDescent="0.35">
      <c r="D2304" s="244" t="s">
        <v>2280</v>
      </c>
      <c r="E2304" s="245">
        <v>44375</v>
      </c>
      <c r="F2304" s="245">
        <v>44377</v>
      </c>
      <c r="G2304" s="246" t="s">
        <v>3910</v>
      </c>
      <c r="H2304" s="247">
        <v>6380</v>
      </c>
      <c r="I2304" s="248">
        <v>6380</v>
      </c>
      <c r="J2304" s="248">
        <v>1</v>
      </c>
      <c r="K2304" s="249">
        <v>2021</v>
      </c>
      <c r="L2304" s="249">
        <v>2021</v>
      </c>
      <c r="M2304" s="250" t="s">
        <v>2250</v>
      </c>
    </row>
    <row r="2305" spans="4:13" x14ac:dyDescent="0.35">
      <c r="D2305" s="244" t="s">
        <v>2585</v>
      </c>
      <c r="E2305" s="245">
        <v>44376</v>
      </c>
      <c r="F2305" s="245">
        <v>44378</v>
      </c>
      <c r="G2305" s="246" t="s">
        <v>3910</v>
      </c>
      <c r="H2305" s="247">
        <v>6380</v>
      </c>
      <c r="I2305" s="248">
        <v>6380</v>
      </c>
      <c r="J2305" s="248">
        <v>1</v>
      </c>
      <c r="K2305" s="249">
        <v>2021</v>
      </c>
      <c r="L2305" s="249">
        <v>2021</v>
      </c>
      <c r="M2305" s="250" t="s">
        <v>2250</v>
      </c>
    </row>
    <row r="2306" spans="4:13" x14ac:dyDescent="0.35">
      <c r="D2306" s="244" t="s">
        <v>2281</v>
      </c>
      <c r="E2306" s="245">
        <v>44368</v>
      </c>
      <c r="F2306" s="245">
        <v>44378</v>
      </c>
      <c r="G2306" s="246" t="s">
        <v>3910</v>
      </c>
      <c r="H2306" s="247">
        <v>6380</v>
      </c>
      <c r="I2306" s="248">
        <v>6380</v>
      </c>
      <c r="J2306" s="248">
        <v>1</v>
      </c>
      <c r="K2306" s="249">
        <v>2021</v>
      </c>
      <c r="L2306" s="249">
        <v>2021</v>
      </c>
      <c r="M2306" s="250" t="s">
        <v>2250</v>
      </c>
    </row>
    <row r="2307" spans="4:13" x14ac:dyDescent="0.35">
      <c r="D2307" s="244" t="s">
        <v>3071</v>
      </c>
      <c r="E2307" s="245">
        <v>44372</v>
      </c>
      <c r="F2307" s="245">
        <v>44378</v>
      </c>
      <c r="G2307" s="246" t="s">
        <v>3910</v>
      </c>
      <c r="H2307" s="247">
        <v>6380</v>
      </c>
      <c r="I2307" s="248">
        <v>6380</v>
      </c>
      <c r="J2307" s="248">
        <v>1</v>
      </c>
      <c r="K2307" s="249">
        <v>2021</v>
      </c>
      <c r="L2307" s="249">
        <v>2021</v>
      </c>
      <c r="M2307" s="250" t="s">
        <v>2250</v>
      </c>
    </row>
    <row r="2308" spans="4:13" x14ac:dyDescent="0.35">
      <c r="D2308" s="244" t="s">
        <v>3145</v>
      </c>
      <c r="E2308" s="245">
        <v>44378</v>
      </c>
      <c r="F2308" s="245">
        <v>44379</v>
      </c>
      <c r="G2308" s="246" t="s">
        <v>3908</v>
      </c>
      <c r="H2308" s="247">
        <v>6380</v>
      </c>
      <c r="I2308" s="248">
        <v>6380</v>
      </c>
      <c r="J2308" s="248">
        <v>1</v>
      </c>
      <c r="K2308" s="249">
        <v>2021</v>
      </c>
      <c r="L2308" s="249">
        <v>2021</v>
      </c>
      <c r="M2308" s="250" t="s">
        <v>3073</v>
      </c>
    </row>
    <row r="2309" spans="4:13" x14ac:dyDescent="0.35">
      <c r="D2309" s="244" t="s">
        <v>3146</v>
      </c>
      <c r="E2309" s="245">
        <v>44377</v>
      </c>
      <c r="F2309" s="245">
        <v>44379</v>
      </c>
      <c r="G2309" s="246" t="s">
        <v>3910</v>
      </c>
      <c r="H2309" s="247">
        <v>23880</v>
      </c>
      <c r="I2309" s="248">
        <v>23880</v>
      </c>
      <c r="J2309" s="248">
        <v>1</v>
      </c>
      <c r="K2309" s="249">
        <v>2021</v>
      </c>
      <c r="L2309" s="249">
        <v>2021</v>
      </c>
      <c r="M2309" s="250" t="s">
        <v>2250</v>
      </c>
    </row>
    <row r="2310" spans="4:13" x14ac:dyDescent="0.35">
      <c r="D2310" s="244" t="s">
        <v>3148</v>
      </c>
      <c r="E2310" s="245">
        <v>44371</v>
      </c>
      <c r="F2310" s="245">
        <v>44382</v>
      </c>
      <c r="G2310" s="246" t="s">
        <v>3910</v>
      </c>
      <c r="H2310" s="247">
        <v>16780</v>
      </c>
      <c r="I2310" s="248">
        <v>16780</v>
      </c>
      <c r="J2310" s="248">
        <v>1</v>
      </c>
      <c r="K2310" s="249">
        <v>2021</v>
      </c>
      <c r="L2310" s="249">
        <v>2021</v>
      </c>
      <c r="M2310" s="250" t="s">
        <v>2250</v>
      </c>
    </row>
    <row r="2311" spans="4:13" x14ac:dyDescent="0.35">
      <c r="D2311" s="244" t="s">
        <v>3149</v>
      </c>
      <c r="E2311" s="245">
        <v>44372</v>
      </c>
      <c r="F2311" s="245">
        <v>44382</v>
      </c>
      <c r="G2311" s="246" t="s">
        <v>3908</v>
      </c>
      <c r="H2311" s="247">
        <v>1693156</v>
      </c>
      <c r="I2311" s="248">
        <v>1693156</v>
      </c>
      <c r="J2311" s="248">
        <v>1</v>
      </c>
      <c r="K2311" s="249">
        <v>2021</v>
      </c>
      <c r="L2311" s="249">
        <v>2021</v>
      </c>
      <c r="M2311" s="250" t="s">
        <v>2250</v>
      </c>
    </row>
    <row r="2312" spans="4:13" x14ac:dyDescent="0.35">
      <c r="D2312" s="244" t="s">
        <v>3072</v>
      </c>
      <c r="E2312" s="245">
        <v>44381</v>
      </c>
      <c r="F2312" s="245">
        <v>44383</v>
      </c>
      <c r="G2312" s="246" t="s">
        <v>3908</v>
      </c>
      <c r="H2312" s="247">
        <v>17820</v>
      </c>
      <c r="I2312" s="248">
        <v>17820</v>
      </c>
      <c r="J2312" s="248">
        <v>1</v>
      </c>
      <c r="K2312" s="249">
        <v>2021</v>
      </c>
      <c r="L2312" s="249">
        <v>2021</v>
      </c>
      <c r="M2312" s="250" t="s">
        <v>3073</v>
      </c>
    </row>
    <row r="2313" spans="4:13" x14ac:dyDescent="0.35">
      <c r="D2313" s="244" t="s">
        <v>3152</v>
      </c>
      <c r="E2313" s="245">
        <v>44309</v>
      </c>
      <c r="F2313" s="245">
        <v>44319</v>
      </c>
      <c r="G2313" s="246" t="s">
        <v>3910</v>
      </c>
      <c r="H2313" s="247">
        <v>6380</v>
      </c>
      <c r="I2313" s="248">
        <v>6380</v>
      </c>
      <c r="J2313" s="248">
        <v>1</v>
      </c>
      <c r="K2313" s="249">
        <v>2021</v>
      </c>
      <c r="L2313" s="249">
        <v>2021</v>
      </c>
      <c r="M2313" s="250" t="s">
        <v>2250</v>
      </c>
    </row>
    <row r="2314" spans="4:13" x14ac:dyDescent="0.35">
      <c r="D2314" s="244" t="s">
        <v>3074</v>
      </c>
      <c r="E2314" s="245">
        <v>44374</v>
      </c>
      <c r="F2314" s="245">
        <v>44382</v>
      </c>
      <c r="G2314" s="246" t="s">
        <v>3910</v>
      </c>
      <c r="H2314" s="247">
        <v>-669560</v>
      </c>
      <c r="I2314" s="248">
        <v>-669560</v>
      </c>
      <c r="J2314" s="248">
        <v>1</v>
      </c>
      <c r="K2314" s="249">
        <v>2021</v>
      </c>
      <c r="L2314" s="249">
        <v>2021</v>
      </c>
      <c r="M2314" s="250" t="s">
        <v>2250</v>
      </c>
    </row>
    <row r="2315" spans="4:13" x14ac:dyDescent="0.35">
      <c r="D2315" s="244" t="s">
        <v>3154</v>
      </c>
      <c r="E2315" s="245">
        <v>44374</v>
      </c>
      <c r="F2315" s="245">
        <v>44382</v>
      </c>
      <c r="G2315" s="246" t="s">
        <v>3910</v>
      </c>
      <c r="H2315" s="247">
        <v>6380</v>
      </c>
      <c r="I2315" s="248">
        <v>6380</v>
      </c>
      <c r="J2315" s="248">
        <v>1</v>
      </c>
      <c r="K2315" s="249">
        <v>2021</v>
      </c>
      <c r="L2315" s="249">
        <v>2021</v>
      </c>
      <c r="M2315" s="250" t="s">
        <v>2250</v>
      </c>
    </row>
    <row r="2316" spans="4:13" x14ac:dyDescent="0.35">
      <c r="D2316" s="244" t="s">
        <v>3156</v>
      </c>
      <c r="E2316" s="245">
        <v>44362</v>
      </c>
      <c r="F2316" s="245">
        <v>44382</v>
      </c>
      <c r="G2316" s="246" t="s">
        <v>3910</v>
      </c>
      <c r="H2316" s="247">
        <v>6380</v>
      </c>
      <c r="I2316" s="248">
        <v>6380</v>
      </c>
      <c r="J2316" s="248">
        <v>1</v>
      </c>
      <c r="K2316" s="249">
        <v>2021</v>
      </c>
      <c r="L2316" s="249">
        <v>2021</v>
      </c>
      <c r="M2316" s="250" t="s">
        <v>2250</v>
      </c>
    </row>
    <row r="2317" spans="4:13" x14ac:dyDescent="0.35">
      <c r="D2317" s="244" t="s">
        <v>3158</v>
      </c>
      <c r="E2317" s="245">
        <v>44382</v>
      </c>
      <c r="F2317" s="245">
        <v>44383</v>
      </c>
      <c r="G2317" s="246" t="s">
        <v>3908</v>
      </c>
      <c r="H2317" s="247">
        <v>217880</v>
      </c>
      <c r="I2317" s="248">
        <v>217880</v>
      </c>
      <c r="J2317" s="248">
        <v>1</v>
      </c>
      <c r="K2317" s="249">
        <v>2021</v>
      </c>
      <c r="L2317" s="249">
        <v>2021</v>
      </c>
      <c r="M2317" s="250" t="s">
        <v>3073</v>
      </c>
    </row>
    <row r="2318" spans="4:13" x14ac:dyDescent="0.35">
      <c r="D2318" s="244" t="s">
        <v>3159</v>
      </c>
      <c r="E2318" s="245">
        <v>44344</v>
      </c>
      <c r="F2318" s="245">
        <v>44383</v>
      </c>
      <c r="G2318" s="246" t="s">
        <v>3908</v>
      </c>
      <c r="H2318" s="247">
        <v>24000</v>
      </c>
      <c r="I2318" s="248">
        <v>24000</v>
      </c>
      <c r="J2318" s="248">
        <v>1</v>
      </c>
      <c r="K2318" s="249">
        <v>2021</v>
      </c>
      <c r="L2318" s="249">
        <v>2021</v>
      </c>
      <c r="M2318" s="250" t="s">
        <v>2250</v>
      </c>
    </row>
    <row r="2319" spans="4:13" x14ac:dyDescent="0.35">
      <c r="D2319" s="244" t="s">
        <v>3075</v>
      </c>
      <c r="E2319" s="245">
        <v>44380</v>
      </c>
      <c r="F2319" s="245">
        <v>44384</v>
      </c>
      <c r="G2319" s="246" t="s">
        <v>3908</v>
      </c>
      <c r="H2319" s="247">
        <v>6380</v>
      </c>
      <c r="I2319" s="248">
        <v>6380</v>
      </c>
      <c r="J2319" s="248">
        <v>1</v>
      </c>
      <c r="K2319" s="249">
        <v>2021</v>
      </c>
      <c r="L2319" s="249">
        <v>2021</v>
      </c>
      <c r="M2319" s="250" t="s">
        <v>3073</v>
      </c>
    </row>
    <row r="2320" spans="4:13" x14ac:dyDescent="0.35">
      <c r="D2320" s="244" t="s">
        <v>3076</v>
      </c>
      <c r="E2320" s="245">
        <v>44376</v>
      </c>
      <c r="F2320" s="245">
        <v>44384</v>
      </c>
      <c r="G2320" s="246" t="s">
        <v>3910</v>
      </c>
      <c r="H2320" s="247">
        <v>10440</v>
      </c>
      <c r="I2320" s="248">
        <v>10440</v>
      </c>
      <c r="J2320" s="248">
        <v>1</v>
      </c>
      <c r="K2320" s="249">
        <v>2021</v>
      </c>
      <c r="L2320" s="249">
        <v>2021</v>
      </c>
      <c r="M2320" s="250" t="s">
        <v>2250</v>
      </c>
    </row>
    <row r="2321" spans="4:13" x14ac:dyDescent="0.35">
      <c r="D2321" s="244" t="s">
        <v>3161</v>
      </c>
      <c r="E2321" s="245">
        <v>44367</v>
      </c>
      <c r="F2321" s="245">
        <v>44384</v>
      </c>
      <c r="G2321" s="246" t="s">
        <v>3908</v>
      </c>
      <c r="H2321" s="247">
        <v>23000</v>
      </c>
      <c r="I2321" s="248">
        <v>23000</v>
      </c>
      <c r="J2321" s="248">
        <v>1</v>
      </c>
      <c r="K2321" s="249">
        <v>2021</v>
      </c>
      <c r="L2321" s="249">
        <v>2021</v>
      </c>
      <c r="M2321" s="250" t="s">
        <v>2250</v>
      </c>
    </row>
    <row r="2322" spans="4:13" x14ac:dyDescent="0.35">
      <c r="D2322" s="244" t="s">
        <v>3162</v>
      </c>
      <c r="E2322" s="245">
        <v>44377</v>
      </c>
      <c r="F2322" s="245">
        <v>44384</v>
      </c>
      <c r="G2322" s="246" t="s">
        <v>3908</v>
      </c>
      <c r="H2322" s="247">
        <v>95000</v>
      </c>
      <c r="I2322" s="248">
        <v>95000</v>
      </c>
      <c r="J2322" s="248">
        <v>1</v>
      </c>
      <c r="K2322" s="249">
        <v>2021</v>
      </c>
      <c r="L2322" s="249">
        <v>2021</v>
      </c>
      <c r="M2322" s="250" t="s">
        <v>2250</v>
      </c>
    </row>
    <row r="2323" spans="4:13" x14ac:dyDescent="0.35">
      <c r="D2323" s="244" t="s">
        <v>3077</v>
      </c>
      <c r="E2323" s="245">
        <v>44347</v>
      </c>
      <c r="F2323" s="245">
        <v>44382</v>
      </c>
      <c r="G2323" s="246" t="s">
        <v>3910</v>
      </c>
      <c r="H2323" s="247">
        <v>39440</v>
      </c>
      <c r="I2323" s="248">
        <v>39440</v>
      </c>
      <c r="J2323" s="248">
        <v>1</v>
      </c>
      <c r="K2323" s="249">
        <v>2021</v>
      </c>
      <c r="L2323" s="249">
        <v>2021</v>
      </c>
      <c r="M2323" s="250" t="s">
        <v>2250</v>
      </c>
    </row>
    <row r="2324" spans="4:13" x14ac:dyDescent="0.35">
      <c r="D2324" s="244" t="s">
        <v>3163</v>
      </c>
      <c r="E2324" s="245">
        <v>44375</v>
      </c>
      <c r="F2324" s="245">
        <v>44382</v>
      </c>
      <c r="G2324" s="246" t="s">
        <v>3910</v>
      </c>
      <c r="H2324" s="247">
        <v>416000</v>
      </c>
      <c r="I2324" s="248">
        <v>416000</v>
      </c>
      <c r="J2324" s="248">
        <v>1</v>
      </c>
      <c r="K2324" s="249">
        <v>2021</v>
      </c>
      <c r="L2324" s="249">
        <v>2021</v>
      </c>
      <c r="M2324" s="250" t="s">
        <v>2250</v>
      </c>
    </row>
    <row r="2325" spans="4:13" x14ac:dyDescent="0.35">
      <c r="D2325" s="244" t="s">
        <v>3164</v>
      </c>
      <c r="E2325" s="245">
        <v>44377</v>
      </c>
      <c r="F2325" s="245">
        <v>44385</v>
      </c>
      <c r="G2325" s="246" t="s">
        <v>3908</v>
      </c>
      <c r="H2325" s="247">
        <v>6380</v>
      </c>
      <c r="I2325" s="248">
        <v>6380</v>
      </c>
      <c r="J2325" s="248">
        <v>1</v>
      </c>
      <c r="K2325" s="249">
        <v>2021</v>
      </c>
      <c r="L2325" s="249">
        <v>2021</v>
      </c>
      <c r="M2325" s="250" t="s">
        <v>2250</v>
      </c>
    </row>
    <row r="2326" spans="4:13" x14ac:dyDescent="0.35">
      <c r="D2326" s="244" t="s">
        <v>3166</v>
      </c>
      <c r="E2326" s="245">
        <v>44379</v>
      </c>
      <c r="F2326" s="245">
        <v>44385</v>
      </c>
      <c r="G2326" s="246" t="s">
        <v>3910</v>
      </c>
      <c r="H2326" s="247">
        <v>509120</v>
      </c>
      <c r="I2326" s="248">
        <v>509120</v>
      </c>
      <c r="J2326" s="248">
        <v>1</v>
      </c>
      <c r="K2326" s="249">
        <v>2021</v>
      </c>
      <c r="L2326" s="249">
        <v>2021</v>
      </c>
      <c r="M2326" s="250" t="s">
        <v>3073</v>
      </c>
    </row>
    <row r="2327" spans="4:13" x14ac:dyDescent="0.35">
      <c r="D2327" s="244" t="s">
        <v>3167</v>
      </c>
      <c r="E2327" s="245">
        <v>44361</v>
      </c>
      <c r="F2327" s="245">
        <v>44385</v>
      </c>
      <c r="G2327" s="246" t="s">
        <v>3910</v>
      </c>
      <c r="H2327" s="247">
        <v>9360</v>
      </c>
      <c r="I2327" s="248">
        <v>9360</v>
      </c>
      <c r="J2327" s="248">
        <v>1</v>
      </c>
      <c r="K2327" s="249">
        <v>2021</v>
      </c>
      <c r="L2327" s="249">
        <v>2021</v>
      </c>
      <c r="M2327" s="250" t="s">
        <v>2250</v>
      </c>
    </row>
    <row r="2328" spans="4:13" x14ac:dyDescent="0.35">
      <c r="D2328" s="244" t="s">
        <v>3080</v>
      </c>
      <c r="E2328" s="245">
        <v>44347</v>
      </c>
      <c r="F2328" s="245">
        <v>44383</v>
      </c>
      <c r="G2328" s="246" t="s">
        <v>3910</v>
      </c>
      <c r="H2328" s="247">
        <v>50000</v>
      </c>
      <c r="I2328" s="248">
        <v>50000</v>
      </c>
      <c r="J2328" s="248">
        <v>1</v>
      </c>
      <c r="K2328" s="249">
        <v>2021</v>
      </c>
      <c r="L2328" s="249">
        <v>2021</v>
      </c>
      <c r="M2328" s="250" t="s">
        <v>2250</v>
      </c>
    </row>
    <row r="2329" spans="4:13" x14ac:dyDescent="0.35">
      <c r="D2329" s="244" t="s">
        <v>3171</v>
      </c>
      <c r="E2329" s="245">
        <v>44385</v>
      </c>
      <c r="F2329" s="245">
        <v>44386</v>
      </c>
      <c r="G2329" s="246" t="s">
        <v>3910</v>
      </c>
      <c r="H2329" s="247">
        <v>5000</v>
      </c>
      <c r="I2329" s="248">
        <v>5000</v>
      </c>
      <c r="J2329" s="248">
        <v>1</v>
      </c>
      <c r="K2329" s="249">
        <v>2021</v>
      </c>
      <c r="L2329" s="249">
        <v>2021</v>
      </c>
      <c r="M2329" s="250" t="s">
        <v>3073</v>
      </c>
    </row>
    <row r="2330" spans="4:13" x14ac:dyDescent="0.35">
      <c r="D2330" s="244" t="s">
        <v>3172</v>
      </c>
      <c r="E2330" s="245">
        <v>44378</v>
      </c>
      <c r="F2330" s="245">
        <v>44385</v>
      </c>
      <c r="G2330" s="246" t="s">
        <v>3908</v>
      </c>
      <c r="H2330" s="247">
        <v>5000</v>
      </c>
      <c r="I2330" s="248">
        <v>5000</v>
      </c>
      <c r="J2330" s="248">
        <v>1</v>
      </c>
      <c r="K2330" s="249">
        <v>2021</v>
      </c>
      <c r="L2330" s="249">
        <v>2021</v>
      </c>
      <c r="M2330" s="250" t="s">
        <v>3073</v>
      </c>
    </row>
    <row r="2331" spans="4:13" x14ac:dyDescent="0.35">
      <c r="D2331" s="244" t="s">
        <v>3082</v>
      </c>
      <c r="E2331" s="245">
        <v>44371</v>
      </c>
      <c r="F2331" s="245">
        <v>44375</v>
      </c>
      <c r="G2331" s="246" t="s">
        <v>3908</v>
      </c>
      <c r="H2331" s="247">
        <v>11000</v>
      </c>
      <c r="I2331" s="248">
        <v>11000</v>
      </c>
      <c r="J2331" s="248">
        <v>1</v>
      </c>
      <c r="K2331" s="249">
        <v>2021</v>
      </c>
      <c r="L2331" s="249">
        <v>2021</v>
      </c>
      <c r="M2331" s="250" t="s">
        <v>2250</v>
      </c>
    </row>
    <row r="2332" spans="4:13" x14ac:dyDescent="0.35">
      <c r="D2332" s="244" t="s">
        <v>3175</v>
      </c>
      <c r="E2332" s="245">
        <v>44320</v>
      </c>
      <c r="F2332" s="245">
        <v>44385</v>
      </c>
      <c r="G2332" s="246" t="s">
        <v>4214</v>
      </c>
      <c r="H2332" s="247">
        <v>76795</v>
      </c>
      <c r="I2332" s="248">
        <v>76795</v>
      </c>
      <c r="J2332" s="248">
        <v>1</v>
      </c>
      <c r="K2332" s="249">
        <v>2021</v>
      </c>
      <c r="L2332" s="249">
        <v>2021</v>
      </c>
      <c r="M2332" s="250" t="s">
        <v>2250</v>
      </c>
    </row>
    <row r="2333" spans="4:13" x14ac:dyDescent="0.35">
      <c r="D2333" s="244" t="s">
        <v>3177</v>
      </c>
      <c r="E2333" s="245">
        <v>44376</v>
      </c>
      <c r="F2333" s="245">
        <v>44389</v>
      </c>
      <c r="G2333" s="246" t="s">
        <v>3910</v>
      </c>
      <c r="H2333" s="247">
        <v>172040</v>
      </c>
      <c r="I2333" s="248">
        <v>172040</v>
      </c>
      <c r="J2333" s="248">
        <v>1</v>
      </c>
      <c r="K2333" s="249">
        <v>2021</v>
      </c>
      <c r="L2333" s="249">
        <v>2021</v>
      </c>
      <c r="M2333" s="250" t="s">
        <v>2250</v>
      </c>
    </row>
    <row r="2334" spans="4:13" x14ac:dyDescent="0.35">
      <c r="D2334" s="244" t="s">
        <v>3179</v>
      </c>
      <c r="E2334" s="245">
        <v>44378</v>
      </c>
      <c r="F2334" s="245">
        <v>44390</v>
      </c>
      <c r="G2334" s="246" t="s">
        <v>3910</v>
      </c>
      <c r="H2334" s="247">
        <v>110760</v>
      </c>
      <c r="I2334" s="248">
        <v>110760</v>
      </c>
      <c r="J2334" s="248">
        <v>1</v>
      </c>
      <c r="K2334" s="249">
        <v>2021</v>
      </c>
      <c r="L2334" s="249">
        <v>2021</v>
      </c>
      <c r="M2334" s="250" t="s">
        <v>3073</v>
      </c>
    </row>
    <row r="2335" spans="4:13" x14ac:dyDescent="0.35">
      <c r="D2335" s="244" t="s">
        <v>3085</v>
      </c>
      <c r="E2335" s="245">
        <v>44385</v>
      </c>
      <c r="F2335" s="245">
        <v>44390</v>
      </c>
      <c r="G2335" s="246" t="s">
        <v>3910</v>
      </c>
      <c r="H2335" s="247">
        <v>32700</v>
      </c>
      <c r="I2335" s="248">
        <v>32700</v>
      </c>
      <c r="J2335" s="248">
        <v>1</v>
      </c>
      <c r="K2335" s="249">
        <v>2021</v>
      </c>
      <c r="L2335" s="249">
        <v>2021</v>
      </c>
      <c r="M2335" s="250" t="s">
        <v>3073</v>
      </c>
    </row>
    <row r="2336" spans="4:13" x14ac:dyDescent="0.35">
      <c r="D2336" s="244" t="s">
        <v>3181</v>
      </c>
      <c r="E2336" s="245">
        <v>44360</v>
      </c>
      <c r="F2336" s="245">
        <v>44390</v>
      </c>
      <c r="G2336" s="246" t="s">
        <v>3910</v>
      </c>
      <c r="H2336" s="247">
        <v>1000000</v>
      </c>
      <c r="I2336" s="248">
        <v>1000000</v>
      </c>
      <c r="J2336" s="248">
        <v>1</v>
      </c>
      <c r="K2336" s="249">
        <v>2021</v>
      </c>
      <c r="L2336" s="249">
        <v>2021</v>
      </c>
      <c r="M2336" s="250" t="s">
        <v>2250</v>
      </c>
    </row>
    <row r="2337" spans="4:13" x14ac:dyDescent="0.35">
      <c r="D2337" s="244" t="s">
        <v>3184</v>
      </c>
      <c r="E2337" s="245">
        <v>44260</v>
      </c>
      <c r="F2337" s="245">
        <v>44377</v>
      </c>
      <c r="G2337" s="246" t="s">
        <v>4199</v>
      </c>
      <c r="H2337" s="247">
        <v>176001</v>
      </c>
      <c r="I2337" s="248">
        <v>176001</v>
      </c>
      <c r="J2337" s="248">
        <v>1</v>
      </c>
      <c r="K2337" s="249">
        <v>2021</v>
      </c>
      <c r="L2337" s="249">
        <v>2021</v>
      </c>
      <c r="M2337" s="250" t="s">
        <v>21</v>
      </c>
    </row>
    <row r="2338" spans="4:13" x14ac:dyDescent="0.35">
      <c r="D2338" s="244" t="s">
        <v>3086</v>
      </c>
      <c r="E2338" s="245">
        <v>44387</v>
      </c>
      <c r="F2338" s="245">
        <v>44391</v>
      </c>
      <c r="G2338" s="246" t="s">
        <v>3908</v>
      </c>
      <c r="H2338" s="247">
        <v>24660</v>
      </c>
      <c r="I2338" s="248">
        <v>24660</v>
      </c>
      <c r="J2338" s="248">
        <v>1</v>
      </c>
      <c r="K2338" s="249">
        <v>2021</v>
      </c>
      <c r="L2338" s="249">
        <v>2021</v>
      </c>
      <c r="M2338" s="250" t="s">
        <v>3073</v>
      </c>
    </row>
    <row r="2339" spans="4:13" x14ac:dyDescent="0.35">
      <c r="D2339" s="244" t="s">
        <v>3186</v>
      </c>
      <c r="E2339" s="245">
        <v>44375</v>
      </c>
      <c r="F2339" s="245">
        <v>44389</v>
      </c>
      <c r="G2339" s="246" t="s">
        <v>3908</v>
      </c>
      <c r="H2339" s="247">
        <v>52980</v>
      </c>
      <c r="I2339" s="248">
        <v>52980</v>
      </c>
      <c r="J2339" s="248">
        <v>1</v>
      </c>
      <c r="K2339" s="249">
        <v>2021</v>
      </c>
      <c r="L2339" s="249">
        <v>2021</v>
      </c>
      <c r="M2339" s="250" t="s">
        <v>2250</v>
      </c>
    </row>
    <row r="2340" spans="4:13" x14ac:dyDescent="0.35">
      <c r="D2340" s="244" t="s">
        <v>3187</v>
      </c>
      <c r="E2340" s="245">
        <v>44389</v>
      </c>
      <c r="F2340" s="245">
        <v>44391</v>
      </c>
      <c r="G2340" s="246" t="s">
        <v>3910</v>
      </c>
      <c r="H2340" s="247">
        <v>535080</v>
      </c>
      <c r="I2340" s="248">
        <v>535080</v>
      </c>
      <c r="J2340" s="248">
        <v>1</v>
      </c>
      <c r="K2340" s="249">
        <v>2021</v>
      </c>
      <c r="L2340" s="249">
        <v>2021</v>
      </c>
      <c r="M2340" s="250" t="s">
        <v>3073</v>
      </c>
    </row>
    <row r="2341" spans="4:13" x14ac:dyDescent="0.35">
      <c r="D2341" s="244" t="s">
        <v>3188</v>
      </c>
      <c r="E2341" s="245">
        <v>44386</v>
      </c>
      <c r="F2341" s="245">
        <v>44391</v>
      </c>
      <c r="G2341" s="246" t="s">
        <v>3910</v>
      </c>
      <c r="H2341" s="247">
        <v>9500</v>
      </c>
      <c r="I2341" s="248">
        <v>9500</v>
      </c>
      <c r="J2341" s="248">
        <v>1</v>
      </c>
      <c r="K2341" s="249">
        <v>2021</v>
      </c>
      <c r="L2341" s="249">
        <v>2021</v>
      </c>
      <c r="M2341" s="250" t="s">
        <v>3073</v>
      </c>
    </row>
    <row r="2342" spans="4:13" x14ac:dyDescent="0.35">
      <c r="D2342" s="244" t="s">
        <v>3190</v>
      </c>
      <c r="E2342" s="245">
        <v>44310</v>
      </c>
      <c r="F2342" s="245">
        <v>44382</v>
      </c>
      <c r="G2342" s="246" t="s">
        <v>3910</v>
      </c>
      <c r="H2342" s="247">
        <v>961150</v>
      </c>
      <c r="I2342" s="248">
        <v>961150</v>
      </c>
      <c r="J2342" s="248">
        <v>1</v>
      </c>
      <c r="K2342" s="249">
        <v>2021</v>
      </c>
      <c r="L2342" s="249">
        <v>2021</v>
      </c>
      <c r="M2342" s="250" t="s">
        <v>2250</v>
      </c>
    </row>
    <row r="2343" spans="4:13" x14ac:dyDescent="0.35">
      <c r="D2343" s="244" t="s">
        <v>3192</v>
      </c>
      <c r="E2343" s="245">
        <v>44384</v>
      </c>
      <c r="F2343" s="245">
        <v>44392</v>
      </c>
      <c r="G2343" s="246" t="s">
        <v>3910</v>
      </c>
      <c r="H2343" s="247">
        <v>200000</v>
      </c>
      <c r="I2343" s="248">
        <v>200000</v>
      </c>
      <c r="J2343" s="248">
        <v>1</v>
      </c>
      <c r="K2343" s="249">
        <v>2021</v>
      </c>
      <c r="L2343" s="249">
        <v>2021</v>
      </c>
      <c r="M2343" s="250" t="s">
        <v>3073</v>
      </c>
    </row>
    <row r="2344" spans="4:13" x14ac:dyDescent="0.35">
      <c r="D2344" s="244" t="s">
        <v>3193</v>
      </c>
      <c r="E2344" s="245">
        <v>44376</v>
      </c>
      <c r="F2344" s="245">
        <v>44383</v>
      </c>
      <c r="G2344" s="246" t="s">
        <v>3910</v>
      </c>
      <c r="H2344" s="247">
        <v>6380</v>
      </c>
      <c r="I2344" s="248">
        <v>6380</v>
      </c>
      <c r="J2344" s="248">
        <v>1</v>
      </c>
      <c r="K2344" s="249">
        <v>2021</v>
      </c>
      <c r="L2344" s="249">
        <v>2021</v>
      </c>
      <c r="M2344" s="250" t="s">
        <v>2250</v>
      </c>
    </row>
    <row r="2345" spans="4:13" x14ac:dyDescent="0.35">
      <c r="D2345" s="244" t="s">
        <v>3194</v>
      </c>
      <c r="E2345" s="245">
        <v>44386</v>
      </c>
      <c r="F2345" s="245">
        <v>44389</v>
      </c>
      <c r="G2345" s="246" t="s">
        <v>3910</v>
      </c>
      <c r="H2345" s="247">
        <v>12780</v>
      </c>
      <c r="I2345" s="248">
        <v>12780</v>
      </c>
      <c r="J2345" s="248">
        <v>1</v>
      </c>
      <c r="K2345" s="249">
        <v>2021</v>
      </c>
      <c r="L2345" s="249">
        <v>2021</v>
      </c>
      <c r="M2345" s="250" t="s">
        <v>3073</v>
      </c>
    </row>
    <row r="2346" spans="4:13" x14ac:dyDescent="0.35">
      <c r="D2346" s="244" t="s">
        <v>3197</v>
      </c>
      <c r="E2346" s="245">
        <v>44384</v>
      </c>
      <c r="F2346" s="245">
        <v>44393</v>
      </c>
      <c r="G2346" s="246" t="s">
        <v>3910</v>
      </c>
      <c r="H2346" s="247">
        <v>669440</v>
      </c>
      <c r="I2346" s="248">
        <v>669440</v>
      </c>
      <c r="J2346" s="248">
        <v>1</v>
      </c>
      <c r="K2346" s="249">
        <v>2021</v>
      </c>
      <c r="L2346" s="249">
        <v>2021</v>
      </c>
      <c r="M2346" s="250" t="s">
        <v>3073</v>
      </c>
    </row>
    <row r="2347" spans="4:13" x14ac:dyDescent="0.35">
      <c r="D2347" s="244" t="s">
        <v>3198</v>
      </c>
      <c r="E2347" s="245">
        <v>44378</v>
      </c>
      <c r="F2347" s="245">
        <v>44396</v>
      </c>
      <c r="G2347" s="246" t="s">
        <v>3908</v>
      </c>
      <c r="H2347" s="247">
        <v>6860</v>
      </c>
      <c r="I2347" s="248">
        <v>6860</v>
      </c>
      <c r="J2347" s="248">
        <v>1</v>
      </c>
      <c r="K2347" s="249">
        <v>2021</v>
      </c>
      <c r="L2347" s="249">
        <v>2021</v>
      </c>
      <c r="M2347" s="250" t="s">
        <v>3073</v>
      </c>
    </row>
    <row r="2348" spans="4:13" x14ac:dyDescent="0.35">
      <c r="D2348" s="244" t="s">
        <v>3200</v>
      </c>
      <c r="E2348" s="245">
        <v>44382</v>
      </c>
      <c r="F2348" s="245">
        <v>44396</v>
      </c>
      <c r="G2348" s="246" t="s">
        <v>3908</v>
      </c>
      <c r="H2348" s="247">
        <v>34900</v>
      </c>
      <c r="I2348" s="248">
        <v>34900</v>
      </c>
      <c r="J2348" s="248">
        <v>1</v>
      </c>
      <c r="K2348" s="249">
        <v>2021</v>
      </c>
      <c r="L2348" s="249">
        <v>2021</v>
      </c>
      <c r="M2348" s="250" t="s">
        <v>3073</v>
      </c>
    </row>
    <row r="2349" spans="4:13" x14ac:dyDescent="0.35">
      <c r="D2349" s="244" t="s">
        <v>3202</v>
      </c>
      <c r="E2349" s="245">
        <v>44388</v>
      </c>
      <c r="F2349" s="245">
        <v>44393</v>
      </c>
      <c r="G2349" s="246" t="s">
        <v>3910</v>
      </c>
      <c r="H2349" s="247">
        <v>890264</v>
      </c>
      <c r="I2349" s="248">
        <v>890264</v>
      </c>
      <c r="J2349" s="248">
        <v>1</v>
      </c>
      <c r="K2349" s="249">
        <v>2021</v>
      </c>
      <c r="L2349" s="249">
        <v>2021</v>
      </c>
      <c r="M2349" s="250" t="s">
        <v>3073</v>
      </c>
    </row>
    <row r="2350" spans="4:13" x14ac:dyDescent="0.35">
      <c r="D2350" s="244" t="s">
        <v>3204</v>
      </c>
      <c r="E2350" s="245">
        <v>44392</v>
      </c>
      <c r="F2350" s="245">
        <v>44396</v>
      </c>
      <c r="G2350" s="246" t="s">
        <v>3910</v>
      </c>
      <c r="H2350" s="247">
        <v>30000</v>
      </c>
      <c r="I2350" s="248">
        <v>30000</v>
      </c>
      <c r="J2350" s="248">
        <v>1</v>
      </c>
      <c r="K2350" s="249">
        <v>2021</v>
      </c>
      <c r="L2350" s="249">
        <v>2021</v>
      </c>
      <c r="M2350" s="250" t="s">
        <v>3073</v>
      </c>
    </row>
    <row r="2351" spans="4:13" x14ac:dyDescent="0.35">
      <c r="D2351" s="244" t="s">
        <v>3205</v>
      </c>
      <c r="E2351" s="245">
        <v>44392</v>
      </c>
      <c r="F2351" s="245">
        <v>44396</v>
      </c>
      <c r="G2351" s="246" t="s">
        <v>3908</v>
      </c>
      <c r="H2351" s="247">
        <v>210000</v>
      </c>
      <c r="I2351" s="248">
        <v>210000</v>
      </c>
      <c r="J2351" s="248">
        <v>1</v>
      </c>
      <c r="K2351" s="249">
        <v>2021</v>
      </c>
      <c r="L2351" s="249">
        <v>2021</v>
      </c>
      <c r="M2351" s="250" t="s">
        <v>3073</v>
      </c>
    </row>
    <row r="2352" spans="4:13" x14ac:dyDescent="0.35">
      <c r="D2352" s="244" t="s">
        <v>3206</v>
      </c>
      <c r="E2352" s="245">
        <v>44391</v>
      </c>
      <c r="F2352" s="245">
        <v>44396</v>
      </c>
      <c r="G2352" s="246" t="s">
        <v>3910</v>
      </c>
      <c r="H2352" s="247">
        <v>8000</v>
      </c>
      <c r="I2352" s="248">
        <v>8000</v>
      </c>
      <c r="J2352" s="248">
        <v>1</v>
      </c>
      <c r="K2352" s="249">
        <v>2021</v>
      </c>
      <c r="L2352" s="249">
        <v>2021</v>
      </c>
      <c r="M2352" s="250" t="s">
        <v>3073</v>
      </c>
    </row>
    <row r="2353" spans="4:13" x14ac:dyDescent="0.35">
      <c r="D2353" s="244" t="s">
        <v>3089</v>
      </c>
      <c r="E2353" s="245">
        <v>44381</v>
      </c>
      <c r="F2353" s="245">
        <v>44396</v>
      </c>
      <c r="G2353" s="246" t="s">
        <v>3910</v>
      </c>
      <c r="H2353" s="247">
        <v>6380</v>
      </c>
      <c r="I2353" s="248">
        <v>6380</v>
      </c>
      <c r="J2353" s="248">
        <v>1</v>
      </c>
      <c r="K2353" s="249">
        <v>2021</v>
      </c>
      <c r="L2353" s="249">
        <v>2021</v>
      </c>
      <c r="M2353" s="250" t="s">
        <v>3073</v>
      </c>
    </row>
    <row r="2354" spans="4:13" x14ac:dyDescent="0.35">
      <c r="D2354" s="244" t="s">
        <v>3208</v>
      </c>
      <c r="E2354" s="245">
        <v>44384</v>
      </c>
      <c r="F2354" s="245">
        <v>44386</v>
      </c>
      <c r="G2354" s="246" t="s">
        <v>3910</v>
      </c>
      <c r="H2354" s="247">
        <v>4380</v>
      </c>
      <c r="I2354" s="248">
        <v>4380</v>
      </c>
      <c r="J2354" s="248">
        <v>1</v>
      </c>
      <c r="K2354" s="249">
        <v>2021</v>
      </c>
      <c r="L2354" s="249">
        <v>2021</v>
      </c>
      <c r="M2354" s="250" t="s">
        <v>3073</v>
      </c>
    </row>
    <row r="2355" spans="4:13" x14ac:dyDescent="0.35">
      <c r="D2355" s="244" t="s">
        <v>3210</v>
      </c>
      <c r="E2355" s="245">
        <v>44297</v>
      </c>
      <c r="F2355" s="245">
        <v>44396</v>
      </c>
      <c r="G2355" s="246" t="s">
        <v>3910</v>
      </c>
      <c r="H2355" s="247">
        <v>16069</v>
      </c>
      <c r="I2355" s="248">
        <v>16069</v>
      </c>
      <c r="J2355" s="248">
        <v>1</v>
      </c>
      <c r="K2355" s="249">
        <v>2021</v>
      </c>
      <c r="L2355" s="249">
        <v>2021</v>
      </c>
      <c r="M2355" s="250" t="s">
        <v>2250</v>
      </c>
    </row>
    <row r="2356" spans="4:13" x14ac:dyDescent="0.35">
      <c r="D2356" s="244" t="s">
        <v>3211</v>
      </c>
      <c r="E2356" s="245">
        <v>44350</v>
      </c>
      <c r="F2356" s="245">
        <v>44398</v>
      </c>
      <c r="G2356" s="246" t="s">
        <v>3908</v>
      </c>
      <c r="H2356" s="247">
        <v>990000</v>
      </c>
      <c r="I2356" s="248">
        <v>990000</v>
      </c>
      <c r="J2356" s="248">
        <v>1</v>
      </c>
      <c r="K2356" s="249">
        <v>2021</v>
      </c>
      <c r="L2356" s="249">
        <v>2021</v>
      </c>
      <c r="M2356" s="250" t="s">
        <v>2250</v>
      </c>
    </row>
    <row r="2357" spans="4:13" x14ac:dyDescent="0.35">
      <c r="D2357" s="244" t="s">
        <v>3213</v>
      </c>
      <c r="E2357" s="245">
        <v>44396</v>
      </c>
      <c r="F2357" s="245">
        <v>44399</v>
      </c>
      <c r="G2357" s="246" t="s">
        <v>3910</v>
      </c>
      <c r="H2357" s="247">
        <v>173756</v>
      </c>
      <c r="I2357" s="248">
        <v>173756</v>
      </c>
      <c r="J2357" s="248">
        <v>1</v>
      </c>
      <c r="K2357" s="249">
        <v>2021</v>
      </c>
      <c r="L2357" s="249">
        <v>2021</v>
      </c>
      <c r="M2357" s="250" t="s">
        <v>3073</v>
      </c>
    </row>
    <row r="2358" spans="4:13" x14ac:dyDescent="0.35">
      <c r="D2358" s="244" t="s">
        <v>3215</v>
      </c>
      <c r="E2358" s="245">
        <v>44390</v>
      </c>
      <c r="F2358" s="245">
        <v>44399</v>
      </c>
      <c r="G2358" s="246" t="s">
        <v>3908</v>
      </c>
      <c r="H2358" s="247">
        <v>14920</v>
      </c>
      <c r="I2358" s="248">
        <v>14920</v>
      </c>
      <c r="J2358" s="248">
        <v>1</v>
      </c>
      <c r="K2358" s="249">
        <v>2021</v>
      </c>
      <c r="L2358" s="249">
        <v>2021</v>
      </c>
      <c r="M2358" s="250" t="s">
        <v>3073</v>
      </c>
    </row>
    <row r="2359" spans="4:13" x14ac:dyDescent="0.35">
      <c r="D2359" s="244" t="s">
        <v>3216</v>
      </c>
      <c r="E2359" s="245">
        <v>44395</v>
      </c>
      <c r="F2359" s="245">
        <v>44399</v>
      </c>
      <c r="G2359" s="246" t="s">
        <v>3910</v>
      </c>
      <c r="H2359" s="247">
        <v>480000</v>
      </c>
      <c r="I2359" s="248">
        <v>480000</v>
      </c>
      <c r="J2359" s="248">
        <v>1</v>
      </c>
      <c r="K2359" s="249">
        <v>2021</v>
      </c>
      <c r="L2359" s="249">
        <v>2021</v>
      </c>
      <c r="M2359" s="250" t="s">
        <v>3073</v>
      </c>
    </row>
    <row r="2360" spans="4:13" x14ac:dyDescent="0.35">
      <c r="D2360" s="244" t="s">
        <v>3217</v>
      </c>
      <c r="E2360" s="245">
        <v>44363</v>
      </c>
      <c r="F2360" s="245">
        <v>44398</v>
      </c>
      <c r="G2360" s="246" t="s">
        <v>3908</v>
      </c>
      <c r="H2360" s="247">
        <v>150000</v>
      </c>
      <c r="I2360" s="248">
        <v>150000</v>
      </c>
      <c r="J2360" s="248">
        <v>1</v>
      </c>
      <c r="K2360" s="249">
        <v>2021</v>
      </c>
      <c r="L2360" s="249">
        <v>2021</v>
      </c>
      <c r="M2360" s="250" t="s">
        <v>2250</v>
      </c>
    </row>
    <row r="2361" spans="4:13" x14ac:dyDescent="0.35">
      <c r="D2361" s="244" t="s">
        <v>3219</v>
      </c>
      <c r="E2361" s="245">
        <v>44387</v>
      </c>
      <c r="F2361" s="245">
        <v>44399</v>
      </c>
      <c r="G2361" s="246" t="s">
        <v>3910</v>
      </c>
      <c r="H2361" s="247">
        <v>1755000</v>
      </c>
      <c r="I2361" s="248">
        <v>1755000</v>
      </c>
      <c r="J2361" s="248">
        <v>1</v>
      </c>
      <c r="K2361" s="249">
        <v>2021</v>
      </c>
      <c r="L2361" s="249">
        <v>2021</v>
      </c>
      <c r="M2361" s="250" t="s">
        <v>3073</v>
      </c>
    </row>
    <row r="2362" spans="4:13" x14ac:dyDescent="0.35">
      <c r="D2362" s="244" t="s">
        <v>3220</v>
      </c>
      <c r="E2362" s="245">
        <v>44397</v>
      </c>
      <c r="F2362" s="245">
        <v>44399</v>
      </c>
      <c r="G2362" s="246" t="s">
        <v>3908</v>
      </c>
      <c r="H2362" s="247">
        <v>243992</v>
      </c>
      <c r="I2362" s="248">
        <v>243992</v>
      </c>
      <c r="J2362" s="248">
        <v>1</v>
      </c>
      <c r="K2362" s="249">
        <v>2021</v>
      </c>
      <c r="L2362" s="249">
        <v>2021</v>
      </c>
      <c r="M2362" s="250" t="s">
        <v>3073</v>
      </c>
    </row>
    <row r="2363" spans="4:13" x14ac:dyDescent="0.35">
      <c r="D2363" s="244" t="s">
        <v>3222</v>
      </c>
      <c r="E2363" s="245">
        <v>44389</v>
      </c>
      <c r="F2363" s="245">
        <v>44398</v>
      </c>
      <c r="G2363" s="246" t="s">
        <v>3910</v>
      </c>
      <c r="H2363" s="247">
        <v>620000</v>
      </c>
      <c r="I2363" s="248">
        <v>620000</v>
      </c>
      <c r="J2363" s="248">
        <v>1</v>
      </c>
      <c r="K2363" s="249">
        <v>2021</v>
      </c>
      <c r="L2363" s="249">
        <v>2021</v>
      </c>
      <c r="M2363" s="250" t="s">
        <v>3073</v>
      </c>
    </row>
    <row r="2364" spans="4:13" x14ac:dyDescent="0.35">
      <c r="D2364" s="244" t="s">
        <v>3095</v>
      </c>
      <c r="E2364" s="245">
        <v>44397</v>
      </c>
      <c r="F2364" s="245">
        <v>44403</v>
      </c>
      <c r="G2364" s="246" t="s">
        <v>3910</v>
      </c>
      <c r="H2364" s="247">
        <v>7500</v>
      </c>
      <c r="I2364" s="248">
        <v>7500</v>
      </c>
      <c r="J2364" s="248">
        <v>1</v>
      </c>
      <c r="K2364" s="249">
        <v>2021</v>
      </c>
      <c r="L2364" s="249">
        <v>2021</v>
      </c>
      <c r="M2364" s="250" t="s">
        <v>3073</v>
      </c>
    </row>
    <row r="2365" spans="4:13" x14ac:dyDescent="0.35">
      <c r="D2365" s="244" t="s">
        <v>3096</v>
      </c>
      <c r="E2365" s="245">
        <v>44394</v>
      </c>
      <c r="F2365" s="245">
        <v>44401</v>
      </c>
      <c r="G2365" s="246" t="s">
        <v>3908</v>
      </c>
      <c r="H2365" s="247">
        <v>4000</v>
      </c>
      <c r="I2365" s="248">
        <v>4000</v>
      </c>
      <c r="J2365" s="248">
        <v>1</v>
      </c>
      <c r="K2365" s="249">
        <v>2021</v>
      </c>
      <c r="L2365" s="249">
        <v>2021</v>
      </c>
      <c r="M2365" s="250" t="s">
        <v>3073</v>
      </c>
    </row>
    <row r="2366" spans="4:13" x14ac:dyDescent="0.35">
      <c r="D2366" s="244" t="s">
        <v>3097</v>
      </c>
      <c r="E2366" s="245">
        <v>44394</v>
      </c>
      <c r="F2366" s="245">
        <v>44403</v>
      </c>
      <c r="G2366" s="246" t="s">
        <v>3910</v>
      </c>
      <c r="H2366" s="247">
        <v>334000</v>
      </c>
      <c r="I2366" s="248">
        <v>334000</v>
      </c>
      <c r="J2366" s="248">
        <v>1</v>
      </c>
      <c r="K2366" s="249">
        <v>2021</v>
      </c>
      <c r="L2366" s="249">
        <v>2021</v>
      </c>
      <c r="M2366" s="250" t="s">
        <v>3073</v>
      </c>
    </row>
    <row r="2367" spans="4:13" x14ac:dyDescent="0.35">
      <c r="D2367" s="244" t="s">
        <v>3229</v>
      </c>
      <c r="E2367" s="245">
        <v>44384</v>
      </c>
      <c r="F2367" s="245">
        <v>44403</v>
      </c>
      <c r="G2367" s="246" t="s">
        <v>3910</v>
      </c>
      <c r="H2367" s="247">
        <v>6860</v>
      </c>
      <c r="I2367" s="248">
        <v>6860</v>
      </c>
      <c r="J2367" s="248">
        <v>1</v>
      </c>
      <c r="K2367" s="249">
        <v>2021</v>
      </c>
      <c r="L2367" s="249">
        <v>2021</v>
      </c>
      <c r="M2367" s="250" t="s">
        <v>3073</v>
      </c>
    </row>
    <row r="2368" spans="4:13" x14ac:dyDescent="0.35">
      <c r="D2368" s="244" t="s">
        <v>3232</v>
      </c>
      <c r="E2368" s="245">
        <v>44393</v>
      </c>
      <c r="F2368" s="245">
        <v>44404</v>
      </c>
      <c r="G2368" s="246" t="s">
        <v>3910</v>
      </c>
      <c r="H2368" s="247">
        <v>373773</v>
      </c>
      <c r="I2368" s="248">
        <v>373773</v>
      </c>
      <c r="J2368" s="248">
        <v>1</v>
      </c>
      <c r="K2368" s="249">
        <v>2021</v>
      </c>
      <c r="L2368" s="249">
        <v>2021</v>
      </c>
      <c r="M2368" s="250" t="s">
        <v>3073</v>
      </c>
    </row>
    <row r="2369" spans="4:13" x14ac:dyDescent="0.35">
      <c r="D2369" s="244" t="s">
        <v>3233</v>
      </c>
      <c r="E2369" s="245">
        <v>44379</v>
      </c>
      <c r="F2369" s="245">
        <v>44404</v>
      </c>
      <c r="G2369" s="246" t="s">
        <v>3908</v>
      </c>
      <c r="H2369" s="247">
        <v>868248</v>
      </c>
      <c r="I2369" s="248">
        <v>868248</v>
      </c>
      <c r="J2369" s="248">
        <v>1</v>
      </c>
      <c r="K2369" s="249">
        <v>2021</v>
      </c>
      <c r="L2369" s="249">
        <v>2021</v>
      </c>
      <c r="M2369" s="250" t="s">
        <v>3073</v>
      </c>
    </row>
    <row r="2370" spans="4:13" x14ac:dyDescent="0.35">
      <c r="D2370" s="244" t="s">
        <v>3236</v>
      </c>
      <c r="E2370" s="245">
        <v>44376</v>
      </c>
      <c r="F2370" s="245">
        <v>44404</v>
      </c>
      <c r="G2370" s="246" t="s">
        <v>3910</v>
      </c>
      <c r="H2370" s="247">
        <v>9360</v>
      </c>
      <c r="I2370" s="248">
        <v>9360</v>
      </c>
      <c r="J2370" s="248">
        <v>1</v>
      </c>
      <c r="K2370" s="249">
        <v>2021</v>
      </c>
      <c r="L2370" s="249">
        <v>2021</v>
      </c>
      <c r="M2370" s="250" t="s">
        <v>2250</v>
      </c>
    </row>
    <row r="2371" spans="4:13" x14ac:dyDescent="0.35">
      <c r="D2371" s="244" t="s">
        <v>3240</v>
      </c>
      <c r="E2371" s="245">
        <v>44356</v>
      </c>
      <c r="F2371" s="245">
        <v>44392</v>
      </c>
      <c r="G2371" s="246" t="s">
        <v>3908</v>
      </c>
      <c r="H2371" s="247">
        <v>48024</v>
      </c>
      <c r="I2371" s="248">
        <v>48024</v>
      </c>
      <c r="J2371" s="248">
        <v>1</v>
      </c>
      <c r="K2371" s="249">
        <v>2021</v>
      </c>
      <c r="L2371" s="249">
        <v>2021</v>
      </c>
      <c r="M2371" s="250" t="s">
        <v>2250</v>
      </c>
    </row>
    <row r="2372" spans="4:13" x14ac:dyDescent="0.35">
      <c r="D2372" s="244" t="s">
        <v>3243</v>
      </c>
      <c r="E2372" s="245">
        <v>44354</v>
      </c>
      <c r="F2372" s="245">
        <v>44406</v>
      </c>
      <c r="G2372" s="246" t="s">
        <v>3908</v>
      </c>
      <c r="H2372" s="247">
        <v>20000</v>
      </c>
      <c r="I2372" s="248">
        <v>20000</v>
      </c>
      <c r="J2372" s="248">
        <v>1</v>
      </c>
      <c r="K2372" s="249">
        <v>2021</v>
      </c>
      <c r="L2372" s="249">
        <v>2021</v>
      </c>
      <c r="M2372" s="250" t="s">
        <v>2250</v>
      </c>
    </row>
    <row r="2373" spans="4:13" x14ac:dyDescent="0.35">
      <c r="D2373" s="244" t="s">
        <v>3244</v>
      </c>
      <c r="E2373" s="245">
        <v>44403</v>
      </c>
      <c r="F2373" s="245">
        <v>44406</v>
      </c>
      <c r="G2373" s="246" t="s">
        <v>3910</v>
      </c>
      <c r="H2373" s="247">
        <v>9360</v>
      </c>
      <c r="I2373" s="248">
        <v>9360</v>
      </c>
      <c r="J2373" s="248">
        <v>1</v>
      </c>
      <c r="K2373" s="249">
        <v>2021</v>
      </c>
      <c r="L2373" s="249">
        <v>2021</v>
      </c>
      <c r="M2373" s="250" t="s">
        <v>3073</v>
      </c>
    </row>
    <row r="2374" spans="4:13" x14ac:dyDescent="0.35">
      <c r="D2374" s="244" t="s">
        <v>3245</v>
      </c>
      <c r="E2374" s="245">
        <v>44389</v>
      </c>
      <c r="F2374" s="245">
        <v>44392</v>
      </c>
      <c r="G2374" s="246" t="s">
        <v>3910</v>
      </c>
      <c r="H2374" s="247">
        <v>500000</v>
      </c>
      <c r="I2374" s="248">
        <v>500000</v>
      </c>
      <c r="J2374" s="248">
        <v>1</v>
      </c>
      <c r="K2374" s="249">
        <v>2021</v>
      </c>
      <c r="L2374" s="249">
        <v>2021</v>
      </c>
      <c r="M2374" s="250" t="s">
        <v>3073</v>
      </c>
    </row>
    <row r="2375" spans="4:13" x14ac:dyDescent="0.35">
      <c r="D2375" s="244" t="s">
        <v>3246</v>
      </c>
      <c r="E2375" s="245">
        <v>44401</v>
      </c>
      <c r="F2375" s="245">
        <v>44406</v>
      </c>
      <c r="G2375" s="246" t="s">
        <v>3910</v>
      </c>
      <c r="H2375" s="247">
        <v>573530.70180000004</v>
      </c>
      <c r="I2375" s="248">
        <v>573530.70180000004</v>
      </c>
      <c r="J2375" s="248">
        <v>1</v>
      </c>
      <c r="K2375" s="249">
        <v>2021</v>
      </c>
      <c r="L2375" s="249">
        <v>2021</v>
      </c>
      <c r="M2375" s="250" t="s">
        <v>3073</v>
      </c>
    </row>
    <row r="2376" spans="4:13" x14ac:dyDescent="0.35">
      <c r="D2376" s="244" t="s">
        <v>3102</v>
      </c>
      <c r="E2376" s="245">
        <v>44380</v>
      </c>
      <c r="F2376" s="245">
        <v>44406</v>
      </c>
      <c r="G2376" s="246" t="s">
        <v>3910</v>
      </c>
      <c r="H2376" s="247">
        <v>96800</v>
      </c>
      <c r="I2376" s="248">
        <v>96800</v>
      </c>
      <c r="J2376" s="248">
        <v>1</v>
      </c>
      <c r="K2376" s="249">
        <v>2021</v>
      </c>
      <c r="L2376" s="249">
        <v>2021</v>
      </c>
      <c r="M2376" s="250" t="s">
        <v>3073</v>
      </c>
    </row>
    <row r="2377" spans="4:13" x14ac:dyDescent="0.35">
      <c r="D2377" s="244" t="s">
        <v>3248</v>
      </c>
      <c r="E2377" s="245">
        <v>44390</v>
      </c>
      <c r="F2377" s="245">
        <v>44407</v>
      </c>
      <c r="G2377" s="246" t="s">
        <v>3910</v>
      </c>
      <c r="H2377" s="247">
        <v>98100</v>
      </c>
      <c r="I2377" s="248">
        <v>98100</v>
      </c>
      <c r="J2377" s="248">
        <v>1</v>
      </c>
      <c r="K2377" s="249">
        <v>2021</v>
      </c>
      <c r="L2377" s="249">
        <v>2021</v>
      </c>
      <c r="M2377" s="250" t="s">
        <v>3073</v>
      </c>
    </row>
    <row r="2378" spans="4:13" x14ac:dyDescent="0.35">
      <c r="D2378" s="244" t="s">
        <v>3250</v>
      </c>
      <c r="E2378" s="245">
        <v>44401</v>
      </c>
      <c r="F2378" s="245">
        <v>44407</v>
      </c>
      <c r="G2378" s="246" t="s">
        <v>3910</v>
      </c>
      <c r="H2378" s="247">
        <v>6740</v>
      </c>
      <c r="I2378" s="248">
        <v>6740</v>
      </c>
      <c r="J2378" s="248">
        <v>1</v>
      </c>
      <c r="K2378" s="249">
        <v>2021</v>
      </c>
      <c r="L2378" s="249">
        <v>2021</v>
      </c>
      <c r="M2378" s="250" t="s">
        <v>3073</v>
      </c>
    </row>
    <row r="2379" spans="4:13" x14ac:dyDescent="0.35">
      <c r="D2379" s="244" t="s">
        <v>3103</v>
      </c>
      <c r="E2379" s="245">
        <v>44401</v>
      </c>
      <c r="F2379" s="245">
        <v>44407</v>
      </c>
      <c r="G2379" s="246" t="s">
        <v>3910</v>
      </c>
      <c r="H2379" s="247">
        <v>500000</v>
      </c>
      <c r="I2379" s="248">
        <v>500000</v>
      </c>
      <c r="J2379" s="248">
        <v>1</v>
      </c>
      <c r="K2379" s="249">
        <v>2021</v>
      </c>
      <c r="L2379" s="249">
        <v>2021</v>
      </c>
      <c r="M2379" s="250" t="s">
        <v>3073</v>
      </c>
    </row>
    <row r="2380" spans="4:13" x14ac:dyDescent="0.35">
      <c r="D2380" s="244" t="s">
        <v>3252</v>
      </c>
      <c r="E2380" s="245">
        <v>44306</v>
      </c>
      <c r="F2380" s="245">
        <v>44360</v>
      </c>
      <c r="G2380" s="246" t="s">
        <v>3910</v>
      </c>
      <c r="H2380" s="247">
        <v>33190</v>
      </c>
      <c r="I2380" s="248">
        <v>33190</v>
      </c>
      <c r="J2380" s="248">
        <v>1</v>
      </c>
      <c r="K2380" s="249">
        <v>2021</v>
      </c>
      <c r="L2380" s="249">
        <v>2021</v>
      </c>
      <c r="M2380" s="250" t="s">
        <v>2250</v>
      </c>
    </row>
    <row r="2381" spans="4:13" x14ac:dyDescent="0.35">
      <c r="D2381" s="244" t="s">
        <v>3255</v>
      </c>
      <c r="E2381" s="245">
        <v>44406</v>
      </c>
      <c r="F2381" s="245">
        <v>44407</v>
      </c>
      <c r="G2381" s="246" t="s">
        <v>3908</v>
      </c>
      <c r="H2381" s="247">
        <v>496000</v>
      </c>
      <c r="I2381" s="248">
        <v>496000</v>
      </c>
      <c r="J2381" s="248">
        <v>1</v>
      </c>
      <c r="K2381" s="249">
        <v>2021</v>
      </c>
      <c r="L2381" s="249">
        <v>2021</v>
      </c>
      <c r="M2381" s="250" t="s">
        <v>3073</v>
      </c>
    </row>
    <row r="2382" spans="4:13" x14ac:dyDescent="0.35">
      <c r="D2382" s="244" t="s">
        <v>3259</v>
      </c>
      <c r="E2382" s="245">
        <v>44399</v>
      </c>
      <c r="F2382" s="245">
        <v>44410</v>
      </c>
      <c r="G2382" s="246" t="s">
        <v>3910</v>
      </c>
      <c r="H2382" s="247">
        <v>17660</v>
      </c>
      <c r="I2382" s="248">
        <v>17660</v>
      </c>
      <c r="J2382" s="248">
        <v>1</v>
      </c>
      <c r="K2382" s="249">
        <v>2021</v>
      </c>
      <c r="L2382" s="249">
        <v>2021</v>
      </c>
      <c r="M2382" s="250" t="s">
        <v>3073</v>
      </c>
    </row>
    <row r="2383" spans="4:13" x14ac:dyDescent="0.35">
      <c r="D2383" s="244" t="s">
        <v>3261</v>
      </c>
      <c r="E2383" s="245">
        <v>44385</v>
      </c>
      <c r="F2383" s="245">
        <v>44406</v>
      </c>
      <c r="G2383" s="246" t="s">
        <v>3910</v>
      </c>
      <c r="H2383" s="247">
        <v>29000</v>
      </c>
      <c r="I2383" s="248">
        <v>29000</v>
      </c>
      <c r="J2383" s="248">
        <v>1</v>
      </c>
      <c r="K2383" s="249">
        <v>2021</v>
      </c>
      <c r="L2383" s="249">
        <v>2021</v>
      </c>
      <c r="M2383" s="250" t="s">
        <v>3073</v>
      </c>
    </row>
    <row r="2384" spans="4:13" x14ac:dyDescent="0.35">
      <c r="D2384" s="244" t="s">
        <v>3262</v>
      </c>
      <c r="E2384" s="245">
        <v>44409</v>
      </c>
      <c r="F2384" s="245">
        <v>44410</v>
      </c>
      <c r="G2384" s="246" t="s">
        <v>3910</v>
      </c>
      <c r="H2384" s="247">
        <v>30960</v>
      </c>
      <c r="I2384" s="248">
        <v>30960</v>
      </c>
      <c r="J2384" s="248">
        <v>1</v>
      </c>
      <c r="K2384" s="249">
        <v>2021</v>
      </c>
      <c r="L2384" s="249">
        <v>2021</v>
      </c>
      <c r="M2384" s="250" t="s">
        <v>3073</v>
      </c>
    </row>
    <row r="2385" spans="4:13" x14ac:dyDescent="0.35">
      <c r="D2385" s="244" t="s">
        <v>3263</v>
      </c>
      <c r="E2385" s="245">
        <v>44403</v>
      </c>
      <c r="F2385" s="245">
        <v>44410</v>
      </c>
      <c r="G2385" s="246" t="s">
        <v>3910</v>
      </c>
      <c r="H2385" s="247">
        <v>13560</v>
      </c>
      <c r="I2385" s="248">
        <v>13560</v>
      </c>
      <c r="J2385" s="248">
        <v>1</v>
      </c>
      <c r="K2385" s="249">
        <v>2021</v>
      </c>
      <c r="L2385" s="249">
        <v>2021</v>
      </c>
      <c r="M2385" s="250" t="s">
        <v>3073</v>
      </c>
    </row>
    <row r="2386" spans="4:13" x14ac:dyDescent="0.35">
      <c r="D2386" s="244" t="s">
        <v>3264</v>
      </c>
      <c r="E2386" s="245">
        <v>44403</v>
      </c>
      <c r="F2386" s="245">
        <v>44410</v>
      </c>
      <c r="G2386" s="246" t="s">
        <v>3910</v>
      </c>
      <c r="H2386" s="247">
        <v>6740</v>
      </c>
      <c r="I2386" s="248">
        <v>6740</v>
      </c>
      <c r="J2386" s="248">
        <v>1</v>
      </c>
      <c r="K2386" s="249">
        <v>2021</v>
      </c>
      <c r="L2386" s="249">
        <v>2021</v>
      </c>
      <c r="M2386" s="250" t="s">
        <v>3073</v>
      </c>
    </row>
    <row r="2387" spans="4:13" x14ac:dyDescent="0.35">
      <c r="D2387" s="244" t="s">
        <v>3265</v>
      </c>
      <c r="E2387" s="245">
        <v>44408</v>
      </c>
      <c r="F2387" s="245">
        <v>44410</v>
      </c>
      <c r="G2387" s="246" t="s">
        <v>3910</v>
      </c>
      <c r="H2387" s="247">
        <v>240120</v>
      </c>
      <c r="I2387" s="248">
        <v>240120</v>
      </c>
      <c r="J2387" s="248">
        <v>1</v>
      </c>
      <c r="K2387" s="249">
        <v>2021</v>
      </c>
      <c r="L2387" s="249">
        <v>2021</v>
      </c>
      <c r="M2387" s="250" t="s">
        <v>3073</v>
      </c>
    </row>
    <row r="2388" spans="4:13" x14ac:dyDescent="0.35">
      <c r="D2388" s="244" t="s">
        <v>3267</v>
      </c>
      <c r="E2388" s="245">
        <v>44387</v>
      </c>
      <c r="F2388" s="245">
        <v>44411</v>
      </c>
      <c r="G2388" s="246" t="s">
        <v>3910</v>
      </c>
      <c r="H2388" s="247">
        <v>1200000</v>
      </c>
      <c r="I2388" s="248">
        <v>1200000</v>
      </c>
      <c r="J2388" s="248">
        <v>1</v>
      </c>
      <c r="K2388" s="249">
        <v>2021</v>
      </c>
      <c r="L2388" s="249">
        <v>2021</v>
      </c>
      <c r="M2388" s="250" t="s">
        <v>3073</v>
      </c>
    </row>
    <row r="2389" spans="4:13" x14ac:dyDescent="0.35">
      <c r="D2389" s="244" t="s">
        <v>3268</v>
      </c>
      <c r="E2389" s="245">
        <v>44407</v>
      </c>
      <c r="F2389" s="245">
        <v>44411</v>
      </c>
      <c r="G2389" s="246" t="s">
        <v>3910</v>
      </c>
      <c r="H2389" s="247">
        <v>106500</v>
      </c>
      <c r="I2389" s="248">
        <v>106500</v>
      </c>
      <c r="J2389" s="248">
        <v>1</v>
      </c>
      <c r="K2389" s="249">
        <v>2021</v>
      </c>
      <c r="L2389" s="249">
        <v>2021</v>
      </c>
      <c r="M2389" s="250" t="s">
        <v>3073</v>
      </c>
    </row>
    <row r="2390" spans="4:13" x14ac:dyDescent="0.35">
      <c r="D2390" s="244" t="s">
        <v>3270</v>
      </c>
      <c r="E2390" s="245">
        <v>44385</v>
      </c>
      <c r="F2390" s="245">
        <v>44398</v>
      </c>
      <c r="G2390" s="246" t="s">
        <v>3910</v>
      </c>
      <c r="H2390" s="247">
        <v>284512</v>
      </c>
      <c r="I2390" s="248">
        <v>284512</v>
      </c>
      <c r="J2390" s="248">
        <v>1</v>
      </c>
      <c r="K2390" s="249">
        <v>2021</v>
      </c>
      <c r="L2390" s="249">
        <v>2021</v>
      </c>
      <c r="M2390" s="250" t="s">
        <v>3073</v>
      </c>
    </row>
    <row r="2391" spans="4:13" x14ac:dyDescent="0.35">
      <c r="D2391" s="244" t="s">
        <v>3109</v>
      </c>
      <c r="E2391" s="245">
        <v>44399</v>
      </c>
      <c r="F2391" s="245">
        <v>44413</v>
      </c>
      <c r="G2391" s="246" t="s">
        <v>3910</v>
      </c>
      <c r="H2391" s="247">
        <v>9360</v>
      </c>
      <c r="I2391" s="248">
        <v>9360</v>
      </c>
      <c r="J2391" s="248">
        <v>1</v>
      </c>
      <c r="K2391" s="249">
        <v>2021</v>
      </c>
      <c r="L2391" s="249">
        <v>2021</v>
      </c>
      <c r="M2391" s="250" t="s">
        <v>3073</v>
      </c>
    </row>
    <row r="2392" spans="4:13" x14ac:dyDescent="0.35">
      <c r="D2392" s="244" t="s">
        <v>3272</v>
      </c>
      <c r="E2392" s="245">
        <v>44406</v>
      </c>
      <c r="F2392" s="245">
        <v>44413</v>
      </c>
      <c r="G2392" s="246" t="s">
        <v>3910</v>
      </c>
      <c r="H2392" s="247">
        <v>743357.45609999995</v>
      </c>
      <c r="I2392" s="248">
        <v>743357.45609999995</v>
      </c>
      <c r="J2392" s="248">
        <v>1</v>
      </c>
      <c r="K2392" s="249">
        <v>2021</v>
      </c>
      <c r="L2392" s="249">
        <v>2021</v>
      </c>
      <c r="M2392" s="250" t="s">
        <v>3073</v>
      </c>
    </row>
    <row r="2393" spans="4:13" x14ac:dyDescent="0.35">
      <c r="D2393" s="244" t="s">
        <v>3274</v>
      </c>
      <c r="E2393" s="245">
        <v>44385</v>
      </c>
      <c r="F2393" s="245">
        <v>44403</v>
      </c>
      <c r="G2393" s="246" t="s">
        <v>3908</v>
      </c>
      <c r="H2393" s="247">
        <v>995000</v>
      </c>
      <c r="I2393" s="248">
        <v>995000</v>
      </c>
      <c r="J2393" s="248">
        <v>1</v>
      </c>
      <c r="K2393" s="249">
        <v>2021</v>
      </c>
      <c r="L2393" s="249">
        <v>2021</v>
      </c>
      <c r="M2393" s="250" t="s">
        <v>3073</v>
      </c>
    </row>
    <row r="2394" spans="4:13" x14ac:dyDescent="0.35">
      <c r="D2394" s="244" t="s">
        <v>3112</v>
      </c>
      <c r="E2394" s="245">
        <v>44409</v>
      </c>
      <c r="F2394" s="245">
        <v>44413</v>
      </c>
      <c r="G2394" s="246" t="s">
        <v>3908</v>
      </c>
      <c r="H2394" s="247">
        <v>61200</v>
      </c>
      <c r="I2394" s="248">
        <v>61200</v>
      </c>
      <c r="J2394" s="248">
        <v>1</v>
      </c>
      <c r="K2394" s="249">
        <v>2021</v>
      </c>
      <c r="L2394" s="249">
        <v>2021</v>
      </c>
      <c r="M2394" s="250" t="s">
        <v>3073</v>
      </c>
    </row>
    <row r="2395" spans="4:13" x14ac:dyDescent="0.35">
      <c r="D2395" s="244" t="s">
        <v>3276</v>
      </c>
      <c r="E2395" s="245">
        <v>44313</v>
      </c>
      <c r="F2395" s="245">
        <v>44414</v>
      </c>
      <c r="G2395" s="246" t="s">
        <v>3910</v>
      </c>
      <c r="H2395" s="247">
        <v>250000</v>
      </c>
      <c r="I2395" s="248">
        <v>250000</v>
      </c>
      <c r="J2395" s="248">
        <v>1</v>
      </c>
      <c r="K2395" s="249">
        <v>2021</v>
      </c>
      <c r="L2395" s="249">
        <v>2021</v>
      </c>
      <c r="M2395" s="250" t="s">
        <v>2250</v>
      </c>
    </row>
    <row r="2396" spans="4:13" x14ac:dyDescent="0.35">
      <c r="D2396" s="244" t="s">
        <v>3277</v>
      </c>
      <c r="E2396" s="245">
        <v>44408</v>
      </c>
      <c r="F2396" s="245">
        <v>44410</v>
      </c>
      <c r="G2396" s="246" t="s">
        <v>3910</v>
      </c>
      <c r="H2396" s="247">
        <v>4640</v>
      </c>
      <c r="I2396" s="248">
        <v>4640</v>
      </c>
      <c r="J2396" s="248">
        <v>1</v>
      </c>
      <c r="K2396" s="249">
        <v>2021</v>
      </c>
      <c r="L2396" s="249">
        <v>2021</v>
      </c>
      <c r="M2396" s="250" t="s">
        <v>3073</v>
      </c>
    </row>
    <row r="2397" spans="4:13" x14ac:dyDescent="0.35">
      <c r="D2397" s="244" t="s">
        <v>3278</v>
      </c>
      <c r="E2397" s="245">
        <v>44395</v>
      </c>
      <c r="F2397" s="245">
        <v>44414</v>
      </c>
      <c r="G2397" s="246" t="s">
        <v>3910</v>
      </c>
      <c r="H2397" s="247">
        <v>9000</v>
      </c>
      <c r="I2397" s="248">
        <v>9000</v>
      </c>
      <c r="J2397" s="248">
        <v>1</v>
      </c>
      <c r="K2397" s="249">
        <v>2021</v>
      </c>
      <c r="L2397" s="249">
        <v>2021</v>
      </c>
      <c r="M2397" s="250" t="s">
        <v>3073</v>
      </c>
    </row>
    <row r="2398" spans="4:13" x14ac:dyDescent="0.35">
      <c r="D2398" s="244" t="s">
        <v>3281</v>
      </c>
      <c r="E2398" s="245">
        <v>44406</v>
      </c>
      <c r="F2398" s="245">
        <v>44414</v>
      </c>
      <c r="G2398" s="246" t="s">
        <v>3908</v>
      </c>
      <c r="H2398" s="247">
        <v>92000</v>
      </c>
      <c r="I2398" s="248">
        <v>92000</v>
      </c>
      <c r="J2398" s="248">
        <v>1</v>
      </c>
      <c r="K2398" s="249">
        <v>2021</v>
      </c>
      <c r="L2398" s="249">
        <v>2021</v>
      </c>
      <c r="M2398" s="250" t="s">
        <v>3073</v>
      </c>
    </row>
    <row r="2399" spans="4:13" x14ac:dyDescent="0.35">
      <c r="D2399" s="244" t="s">
        <v>3115</v>
      </c>
      <c r="E2399" s="245">
        <v>44406</v>
      </c>
      <c r="F2399" s="245">
        <v>44413</v>
      </c>
      <c r="G2399" s="246" t="s">
        <v>3910</v>
      </c>
      <c r="H2399" s="247">
        <v>1120000</v>
      </c>
      <c r="I2399" s="248">
        <v>1120000</v>
      </c>
      <c r="J2399" s="248">
        <v>1</v>
      </c>
      <c r="K2399" s="249">
        <v>2021</v>
      </c>
      <c r="L2399" s="249">
        <v>2021</v>
      </c>
      <c r="M2399" s="250" t="s">
        <v>3073</v>
      </c>
    </row>
    <row r="2400" spans="4:13" x14ac:dyDescent="0.35">
      <c r="D2400" s="244" t="s">
        <v>3290</v>
      </c>
      <c r="E2400" s="245">
        <v>44408</v>
      </c>
      <c r="F2400" s="245">
        <v>44417</v>
      </c>
      <c r="G2400" s="246" t="s">
        <v>3908</v>
      </c>
      <c r="H2400" s="247">
        <v>243316</v>
      </c>
      <c r="I2400" s="248">
        <v>243316</v>
      </c>
      <c r="J2400" s="248">
        <v>1</v>
      </c>
      <c r="K2400" s="249">
        <v>2021</v>
      </c>
      <c r="L2400" s="249">
        <v>2021</v>
      </c>
      <c r="M2400" s="250" t="s">
        <v>3073</v>
      </c>
    </row>
    <row r="2401" spans="4:13" x14ac:dyDescent="0.35">
      <c r="D2401" s="244" t="s">
        <v>3293</v>
      </c>
      <c r="E2401" s="245">
        <v>44374</v>
      </c>
      <c r="F2401" s="245">
        <v>44413</v>
      </c>
      <c r="G2401" s="246" t="s">
        <v>3908</v>
      </c>
      <c r="H2401" s="247">
        <v>151476</v>
      </c>
      <c r="I2401" s="248">
        <v>151476</v>
      </c>
      <c r="J2401" s="248">
        <v>1</v>
      </c>
      <c r="K2401" s="249">
        <v>2021</v>
      </c>
      <c r="L2401" s="249">
        <v>2021</v>
      </c>
      <c r="M2401" s="250" t="s">
        <v>2250</v>
      </c>
    </row>
    <row r="2402" spans="4:13" x14ac:dyDescent="0.35">
      <c r="D2402" s="244" t="s">
        <v>3116</v>
      </c>
      <c r="E2402" s="245">
        <v>44405</v>
      </c>
      <c r="F2402" s="245">
        <v>44406</v>
      </c>
      <c r="G2402" s="246" t="s">
        <v>3908</v>
      </c>
      <c r="H2402" s="247">
        <v>6000</v>
      </c>
      <c r="I2402" s="248">
        <v>6000</v>
      </c>
      <c r="J2402" s="248">
        <v>1</v>
      </c>
      <c r="K2402" s="249">
        <v>2021</v>
      </c>
      <c r="L2402" s="249">
        <v>2021</v>
      </c>
      <c r="M2402" s="250" t="s">
        <v>3073</v>
      </c>
    </row>
    <row r="2403" spans="4:13" x14ac:dyDescent="0.35">
      <c r="D2403" s="244" t="s">
        <v>3294</v>
      </c>
      <c r="E2403" s="245">
        <v>44415</v>
      </c>
      <c r="F2403" s="245">
        <v>44418</v>
      </c>
      <c r="G2403" s="246" t="s">
        <v>3910</v>
      </c>
      <c r="H2403" s="247">
        <v>213064</v>
      </c>
      <c r="I2403" s="248">
        <v>213064</v>
      </c>
      <c r="J2403" s="248">
        <v>1</v>
      </c>
      <c r="K2403" s="249">
        <v>2021</v>
      </c>
      <c r="L2403" s="249">
        <v>2021</v>
      </c>
      <c r="M2403" s="250" t="s">
        <v>3073</v>
      </c>
    </row>
    <row r="2404" spans="4:13" x14ac:dyDescent="0.35">
      <c r="D2404" s="244" t="s">
        <v>3295</v>
      </c>
      <c r="E2404" s="245">
        <v>44352</v>
      </c>
      <c r="F2404" s="245">
        <v>44417</v>
      </c>
      <c r="G2404" s="246" t="s">
        <v>3908</v>
      </c>
      <c r="H2404" s="247">
        <v>95000</v>
      </c>
      <c r="I2404" s="248">
        <v>95000</v>
      </c>
      <c r="J2404" s="248">
        <v>1</v>
      </c>
      <c r="K2404" s="249">
        <v>2021</v>
      </c>
      <c r="L2404" s="249">
        <v>2021</v>
      </c>
      <c r="M2404" s="250" t="s">
        <v>2250</v>
      </c>
    </row>
    <row r="2405" spans="4:13" x14ac:dyDescent="0.35">
      <c r="D2405" s="244" t="s">
        <v>3300</v>
      </c>
      <c r="E2405" s="245">
        <v>44336</v>
      </c>
      <c r="F2405" s="245">
        <v>44418</v>
      </c>
      <c r="G2405" s="246" t="s">
        <v>3910</v>
      </c>
      <c r="H2405" s="247">
        <v>7437</v>
      </c>
      <c r="I2405" s="248">
        <v>7437</v>
      </c>
      <c r="J2405" s="248">
        <v>1</v>
      </c>
      <c r="K2405" s="249">
        <v>2021</v>
      </c>
      <c r="L2405" s="249">
        <v>2021</v>
      </c>
      <c r="M2405" s="250" t="s">
        <v>2250</v>
      </c>
    </row>
    <row r="2406" spans="4:13" x14ac:dyDescent="0.35">
      <c r="D2406" s="244" t="s">
        <v>3301</v>
      </c>
      <c r="E2406" s="245">
        <v>44401</v>
      </c>
      <c r="F2406" s="245">
        <v>44419</v>
      </c>
      <c r="G2406" s="246" t="s">
        <v>3910</v>
      </c>
      <c r="H2406" s="247">
        <v>12000</v>
      </c>
      <c r="I2406" s="248">
        <v>12000</v>
      </c>
      <c r="J2406" s="248">
        <v>1</v>
      </c>
      <c r="K2406" s="249">
        <v>2021</v>
      </c>
      <c r="L2406" s="249">
        <v>2021</v>
      </c>
      <c r="M2406" s="250" t="s">
        <v>3073</v>
      </c>
    </row>
    <row r="2407" spans="4:13" x14ac:dyDescent="0.35">
      <c r="D2407" s="244" t="s">
        <v>3118</v>
      </c>
      <c r="E2407" s="245">
        <v>44388</v>
      </c>
      <c r="F2407" s="245">
        <v>44410</v>
      </c>
      <c r="G2407" s="246" t="s">
        <v>3908</v>
      </c>
      <c r="H2407" s="247">
        <v>4060</v>
      </c>
      <c r="I2407" s="248">
        <v>4060</v>
      </c>
      <c r="J2407" s="248">
        <v>1</v>
      </c>
      <c r="K2407" s="249">
        <v>2021</v>
      </c>
      <c r="L2407" s="249">
        <v>2021</v>
      </c>
      <c r="M2407" s="250" t="s">
        <v>3073</v>
      </c>
    </row>
    <row r="2408" spans="4:13" x14ac:dyDescent="0.35">
      <c r="D2408" s="244" t="s">
        <v>3306</v>
      </c>
      <c r="E2408" s="245">
        <v>44408</v>
      </c>
      <c r="F2408" s="245">
        <v>44418</v>
      </c>
      <c r="G2408" s="246" t="s">
        <v>3910</v>
      </c>
      <c r="H2408" s="247">
        <v>5000</v>
      </c>
      <c r="I2408" s="248">
        <v>5000</v>
      </c>
      <c r="J2408" s="248">
        <v>1</v>
      </c>
      <c r="K2408" s="249">
        <v>2021</v>
      </c>
      <c r="L2408" s="249">
        <v>2021</v>
      </c>
      <c r="M2408" s="250" t="s">
        <v>3073</v>
      </c>
    </row>
    <row r="2409" spans="4:13" x14ac:dyDescent="0.35">
      <c r="D2409" s="244" t="s">
        <v>3307</v>
      </c>
      <c r="E2409" s="245">
        <v>44416</v>
      </c>
      <c r="F2409" s="245">
        <v>44419</v>
      </c>
      <c r="G2409" s="246" t="s">
        <v>3910</v>
      </c>
      <c r="H2409" s="247">
        <v>314120</v>
      </c>
      <c r="I2409" s="248">
        <v>314120</v>
      </c>
      <c r="J2409" s="248">
        <v>1</v>
      </c>
      <c r="K2409" s="249">
        <v>2021</v>
      </c>
      <c r="L2409" s="249">
        <v>2021</v>
      </c>
      <c r="M2409" s="250" t="s">
        <v>3073</v>
      </c>
    </row>
    <row r="2410" spans="4:13" x14ac:dyDescent="0.35">
      <c r="D2410" s="244" t="s">
        <v>3119</v>
      </c>
      <c r="E2410" s="245">
        <v>44396</v>
      </c>
      <c r="F2410" s="245">
        <v>44419</v>
      </c>
      <c r="G2410" s="246" t="s">
        <v>3910</v>
      </c>
      <c r="H2410" s="247">
        <v>30380</v>
      </c>
      <c r="I2410" s="248">
        <v>30380</v>
      </c>
      <c r="J2410" s="248">
        <v>1</v>
      </c>
      <c r="K2410" s="249">
        <v>2021</v>
      </c>
      <c r="L2410" s="249">
        <v>2021</v>
      </c>
      <c r="M2410" s="250" t="s">
        <v>3073</v>
      </c>
    </row>
    <row r="2411" spans="4:13" x14ac:dyDescent="0.35">
      <c r="D2411" s="244" t="s">
        <v>3309</v>
      </c>
      <c r="E2411" s="245">
        <v>44389</v>
      </c>
      <c r="F2411" s="245">
        <v>44419</v>
      </c>
      <c r="G2411" s="246" t="s">
        <v>3908</v>
      </c>
      <c r="H2411" s="247">
        <v>11960</v>
      </c>
      <c r="I2411" s="248">
        <v>11960</v>
      </c>
      <c r="J2411" s="248">
        <v>1</v>
      </c>
      <c r="K2411" s="249">
        <v>2021</v>
      </c>
      <c r="L2411" s="249">
        <v>2021</v>
      </c>
      <c r="M2411" s="250" t="s">
        <v>3073</v>
      </c>
    </row>
    <row r="2412" spans="4:13" x14ac:dyDescent="0.35">
      <c r="D2412" s="244" t="s">
        <v>3310</v>
      </c>
      <c r="E2412" s="245">
        <v>44416</v>
      </c>
      <c r="F2412" s="245">
        <v>44419</v>
      </c>
      <c r="G2412" s="246" t="s">
        <v>3910</v>
      </c>
      <c r="H2412" s="247">
        <v>9380</v>
      </c>
      <c r="I2412" s="248">
        <v>9380</v>
      </c>
      <c r="J2412" s="248">
        <v>1</v>
      </c>
      <c r="K2412" s="249">
        <v>2021</v>
      </c>
      <c r="L2412" s="249">
        <v>2021</v>
      </c>
      <c r="M2412" s="250" t="s">
        <v>3073</v>
      </c>
    </row>
    <row r="2413" spans="4:13" x14ac:dyDescent="0.35">
      <c r="D2413" s="244" t="s">
        <v>3311</v>
      </c>
      <c r="E2413" s="245">
        <v>44397</v>
      </c>
      <c r="F2413" s="245">
        <v>44417</v>
      </c>
      <c r="G2413" s="246" t="s">
        <v>3910</v>
      </c>
      <c r="H2413" s="247">
        <v>501360</v>
      </c>
      <c r="I2413" s="248">
        <v>501360</v>
      </c>
      <c r="J2413" s="248">
        <v>1</v>
      </c>
      <c r="K2413" s="249">
        <v>2021</v>
      </c>
      <c r="L2413" s="249">
        <v>2021</v>
      </c>
      <c r="M2413" s="250" t="s">
        <v>3073</v>
      </c>
    </row>
    <row r="2414" spans="4:13" x14ac:dyDescent="0.35">
      <c r="D2414" s="244" t="s">
        <v>3312</v>
      </c>
      <c r="E2414" s="245">
        <v>44416</v>
      </c>
      <c r="F2414" s="245">
        <v>44417</v>
      </c>
      <c r="G2414" s="246" t="s">
        <v>3910</v>
      </c>
      <c r="H2414" s="247">
        <v>200000</v>
      </c>
      <c r="I2414" s="248">
        <v>200000</v>
      </c>
      <c r="J2414" s="248">
        <v>1</v>
      </c>
      <c r="K2414" s="249">
        <v>2021</v>
      </c>
      <c r="L2414" s="249">
        <v>2021</v>
      </c>
      <c r="M2414" s="250" t="s">
        <v>3073</v>
      </c>
    </row>
    <row r="2415" spans="4:13" x14ac:dyDescent="0.35">
      <c r="D2415" s="244" t="s">
        <v>3313</v>
      </c>
      <c r="E2415" s="245">
        <v>44401</v>
      </c>
      <c r="F2415" s="245">
        <v>44419</v>
      </c>
      <c r="G2415" s="246" t="s">
        <v>3910</v>
      </c>
      <c r="H2415" s="247">
        <v>461256</v>
      </c>
      <c r="I2415" s="248">
        <v>461256</v>
      </c>
      <c r="J2415" s="248">
        <v>1</v>
      </c>
      <c r="K2415" s="249">
        <v>2021</v>
      </c>
      <c r="L2415" s="249">
        <v>2021</v>
      </c>
      <c r="M2415" s="250" t="s">
        <v>3073</v>
      </c>
    </row>
    <row r="2416" spans="4:13" x14ac:dyDescent="0.35">
      <c r="D2416" s="244" t="s">
        <v>3316</v>
      </c>
      <c r="E2416" s="245">
        <v>44404</v>
      </c>
      <c r="F2416" s="245">
        <v>44421</v>
      </c>
      <c r="G2416" s="246" t="s">
        <v>3910</v>
      </c>
      <c r="H2416" s="247">
        <v>400000</v>
      </c>
      <c r="I2416" s="248">
        <v>400000</v>
      </c>
      <c r="J2416" s="248">
        <v>1</v>
      </c>
      <c r="K2416" s="249">
        <v>2021</v>
      </c>
      <c r="L2416" s="249">
        <v>2021</v>
      </c>
      <c r="M2416" s="250" t="s">
        <v>3073</v>
      </c>
    </row>
    <row r="2417" spans="4:13" x14ac:dyDescent="0.35">
      <c r="D2417" s="244" t="s">
        <v>3317</v>
      </c>
      <c r="E2417" s="245">
        <v>44414</v>
      </c>
      <c r="F2417" s="245">
        <v>44421</v>
      </c>
      <c r="G2417" s="246" t="s">
        <v>3910</v>
      </c>
      <c r="H2417" s="247">
        <v>12000</v>
      </c>
      <c r="I2417" s="248">
        <v>12000</v>
      </c>
      <c r="J2417" s="248">
        <v>1</v>
      </c>
      <c r="K2417" s="249">
        <v>2021</v>
      </c>
      <c r="L2417" s="249">
        <v>2021</v>
      </c>
      <c r="M2417" s="250" t="s">
        <v>3073</v>
      </c>
    </row>
    <row r="2418" spans="4:13" x14ac:dyDescent="0.35">
      <c r="D2418" s="244" t="s">
        <v>3322</v>
      </c>
      <c r="E2418" s="245">
        <v>44391</v>
      </c>
      <c r="F2418" s="245">
        <v>44422</v>
      </c>
      <c r="G2418" s="246" t="s">
        <v>3910</v>
      </c>
      <c r="H2418" s="247">
        <v>45000</v>
      </c>
      <c r="I2418" s="248">
        <v>45000</v>
      </c>
      <c r="J2418" s="248">
        <v>1</v>
      </c>
      <c r="K2418" s="249">
        <v>2021</v>
      </c>
      <c r="L2418" s="249">
        <v>2021</v>
      </c>
      <c r="M2418" s="250" t="s">
        <v>3073</v>
      </c>
    </row>
    <row r="2419" spans="4:13" x14ac:dyDescent="0.35">
      <c r="D2419" s="244" t="s">
        <v>3323</v>
      </c>
      <c r="E2419" s="245">
        <v>44357</v>
      </c>
      <c r="F2419" s="245">
        <v>44417</v>
      </c>
      <c r="G2419" s="246" t="s">
        <v>3910</v>
      </c>
      <c r="H2419" s="247">
        <v>20000</v>
      </c>
      <c r="I2419" s="248">
        <v>20000</v>
      </c>
      <c r="J2419" s="248">
        <v>1</v>
      </c>
      <c r="K2419" s="249">
        <v>2021</v>
      </c>
      <c r="L2419" s="249">
        <v>2021</v>
      </c>
      <c r="M2419" s="250" t="s">
        <v>2250</v>
      </c>
    </row>
    <row r="2420" spans="4:13" x14ac:dyDescent="0.35">
      <c r="D2420" s="244" t="s">
        <v>3324</v>
      </c>
      <c r="E2420" s="245">
        <v>44391</v>
      </c>
      <c r="F2420" s="245">
        <v>44420</v>
      </c>
      <c r="G2420" s="246" t="s">
        <v>3908</v>
      </c>
      <c r="H2420" s="247">
        <v>1416900</v>
      </c>
      <c r="I2420" s="248">
        <v>1416900</v>
      </c>
      <c r="J2420" s="248">
        <v>1</v>
      </c>
      <c r="K2420" s="249">
        <v>2021</v>
      </c>
      <c r="L2420" s="249">
        <v>2021</v>
      </c>
      <c r="M2420" s="250" t="s">
        <v>3073</v>
      </c>
    </row>
    <row r="2421" spans="4:13" x14ac:dyDescent="0.35">
      <c r="D2421" s="244" t="s">
        <v>3325</v>
      </c>
      <c r="E2421" s="245">
        <v>44415</v>
      </c>
      <c r="F2421" s="245">
        <v>44422</v>
      </c>
      <c r="G2421" s="246" t="s">
        <v>3910</v>
      </c>
      <c r="H2421" s="247">
        <v>150000</v>
      </c>
      <c r="I2421" s="248">
        <v>150000</v>
      </c>
      <c r="J2421" s="248">
        <v>1</v>
      </c>
      <c r="K2421" s="249">
        <v>2021</v>
      </c>
      <c r="L2421" s="249">
        <v>2021</v>
      </c>
      <c r="M2421" s="250" t="s">
        <v>3073</v>
      </c>
    </row>
    <row r="2422" spans="4:13" x14ac:dyDescent="0.35">
      <c r="D2422" s="244" t="s">
        <v>3327</v>
      </c>
      <c r="E2422" s="245">
        <v>44418</v>
      </c>
      <c r="F2422" s="245">
        <v>44425</v>
      </c>
      <c r="G2422" s="246" t="s">
        <v>3910</v>
      </c>
      <c r="H2422" s="247">
        <v>4640</v>
      </c>
      <c r="I2422" s="248">
        <v>4640</v>
      </c>
      <c r="J2422" s="248">
        <v>1</v>
      </c>
      <c r="K2422" s="249">
        <v>2021</v>
      </c>
      <c r="L2422" s="249">
        <v>2021</v>
      </c>
      <c r="M2422" s="250" t="s">
        <v>3073</v>
      </c>
    </row>
    <row r="2423" spans="4:13" x14ac:dyDescent="0.35">
      <c r="D2423" s="244" t="s">
        <v>3328</v>
      </c>
      <c r="E2423" s="245">
        <v>44417</v>
      </c>
      <c r="F2423" s="245">
        <v>44425</v>
      </c>
      <c r="G2423" s="246" t="s">
        <v>3908</v>
      </c>
      <c r="H2423" s="247">
        <v>18000</v>
      </c>
      <c r="I2423" s="248">
        <v>18000</v>
      </c>
      <c r="J2423" s="248">
        <v>1</v>
      </c>
      <c r="K2423" s="249">
        <v>2021</v>
      </c>
      <c r="L2423" s="249">
        <v>2021</v>
      </c>
      <c r="M2423" s="250" t="s">
        <v>3073</v>
      </c>
    </row>
    <row r="2424" spans="4:13" x14ac:dyDescent="0.35">
      <c r="D2424" s="244" t="s">
        <v>3122</v>
      </c>
      <c r="E2424" s="245">
        <v>44423</v>
      </c>
      <c r="F2424" s="245">
        <v>44426</v>
      </c>
      <c r="G2424" s="246" t="s">
        <v>3910</v>
      </c>
      <c r="H2424" s="247">
        <v>119097</v>
      </c>
      <c r="I2424" s="248">
        <v>119097</v>
      </c>
      <c r="J2424" s="248">
        <v>1</v>
      </c>
      <c r="K2424" s="249">
        <v>2021</v>
      </c>
      <c r="L2424" s="249">
        <v>2021</v>
      </c>
      <c r="M2424" s="250" t="s">
        <v>3073</v>
      </c>
    </row>
    <row r="2425" spans="4:13" x14ac:dyDescent="0.35">
      <c r="D2425" s="244" t="s">
        <v>3329</v>
      </c>
      <c r="E2425" s="245">
        <v>44412</v>
      </c>
      <c r="F2425" s="245">
        <v>44426</v>
      </c>
      <c r="G2425" s="246" t="s">
        <v>3910</v>
      </c>
      <c r="H2425" s="247">
        <v>6860</v>
      </c>
      <c r="I2425" s="248">
        <v>6860</v>
      </c>
      <c r="J2425" s="248">
        <v>1</v>
      </c>
      <c r="K2425" s="249">
        <v>2021</v>
      </c>
      <c r="L2425" s="249">
        <v>2021</v>
      </c>
      <c r="M2425" s="250" t="s">
        <v>3073</v>
      </c>
    </row>
    <row r="2426" spans="4:13" x14ac:dyDescent="0.35">
      <c r="D2426" s="244" t="s">
        <v>3330</v>
      </c>
      <c r="E2426" s="245">
        <v>44411</v>
      </c>
      <c r="F2426" s="245">
        <v>44420</v>
      </c>
      <c r="G2426" s="246" t="s">
        <v>3910</v>
      </c>
      <c r="H2426" s="247">
        <v>708</v>
      </c>
      <c r="I2426" s="248">
        <v>708</v>
      </c>
      <c r="J2426" s="248">
        <v>1</v>
      </c>
      <c r="K2426" s="249">
        <v>2021</v>
      </c>
      <c r="L2426" s="249">
        <v>2021</v>
      </c>
      <c r="M2426" s="250" t="s">
        <v>3073</v>
      </c>
    </row>
    <row r="2427" spans="4:13" x14ac:dyDescent="0.35">
      <c r="D2427" s="244" t="s">
        <v>3335</v>
      </c>
      <c r="E2427" s="245">
        <v>44417</v>
      </c>
      <c r="F2427" s="245">
        <v>44429</v>
      </c>
      <c r="G2427" s="246" t="s">
        <v>3908</v>
      </c>
      <c r="H2427" s="247">
        <v>90000</v>
      </c>
      <c r="I2427" s="248">
        <v>90000</v>
      </c>
      <c r="J2427" s="248">
        <v>1</v>
      </c>
      <c r="K2427" s="249">
        <v>2021</v>
      </c>
      <c r="L2427" s="249">
        <v>2021</v>
      </c>
      <c r="M2427" s="250" t="s">
        <v>3073</v>
      </c>
    </row>
    <row r="2428" spans="4:13" x14ac:dyDescent="0.35">
      <c r="D2428" s="244" t="s">
        <v>3336</v>
      </c>
      <c r="E2428" s="245">
        <v>44418</v>
      </c>
      <c r="F2428" s="245">
        <v>44429</v>
      </c>
      <c r="G2428" s="246" t="s">
        <v>3908</v>
      </c>
      <c r="H2428" s="247">
        <v>2930</v>
      </c>
      <c r="I2428" s="248">
        <v>2930</v>
      </c>
      <c r="J2428" s="248">
        <v>1</v>
      </c>
      <c r="K2428" s="249">
        <v>2021</v>
      </c>
      <c r="L2428" s="249">
        <v>2021</v>
      </c>
      <c r="M2428" s="250" t="s">
        <v>3073</v>
      </c>
    </row>
    <row r="2429" spans="4:13" x14ac:dyDescent="0.35">
      <c r="D2429" s="244" t="s">
        <v>3338</v>
      </c>
      <c r="E2429" s="245">
        <v>44408</v>
      </c>
      <c r="F2429" s="245">
        <v>44427</v>
      </c>
      <c r="G2429" s="246" t="s">
        <v>3910</v>
      </c>
      <c r="H2429" s="247">
        <v>710000</v>
      </c>
      <c r="I2429" s="248">
        <v>710000</v>
      </c>
      <c r="J2429" s="248">
        <v>1</v>
      </c>
      <c r="K2429" s="249">
        <v>2021</v>
      </c>
      <c r="L2429" s="249">
        <v>2021</v>
      </c>
      <c r="M2429" s="250" t="s">
        <v>3073</v>
      </c>
    </row>
    <row r="2430" spans="4:13" x14ac:dyDescent="0.35">
      <c r="D2430" s="244" t="s">
        <v>3339</v>
      </c>
      <c r="E2430" s="245">
        <v>44415</v>
      </c>
      <c r="F2430" s="245">
        <v>44427</v>
      </c>
      <c r="G2430" s="246" t="s">
        <v>3908</v>
      </c>
      <c r="H2430" s="247">
        <v>1500000</v>
      </c>
      <c r="I2430" s="248">
        <v>1500000</v>
      </c>
      <c r="J2430" s="248">
        <v>1</v>
      </c>
      <c r="K2430" s="249">
        <v>2021</v>
      </c>
      <c r="L2430" s="249">
        <v>2021</v>
      </c>
      <c r="M2430" s="250" t="s">
        <v>3073</v>
      </c>
    </row>
    <row r="2431" spans="4:13" x14ac:dyDescent="0.35">
      <c r="D2431" s="244" t="s">
        <v>3342</v>
      </c>
      <c r="E2431" s="245">
        <v>44411</v>
      </c>
      <c r="F2431" s="245">
        <v>44426</v>
      </c>
      <c r="G2431" s="246" t="s">
        <v>3910</v>
      </c>
      <c r="H2431" s="247">
        <v>70254</v>
      </c>
      <c r="I2431" s="248">
        <v>70254</v>
      </c>
      <c r="J2431" s="248">
        <v>1</v>
      </c>
      <c r="K2431" s="249">
        <v>2021</v>
      </c>
      <c r="L2431" s="249">
        <v>2021</v>
      </c>
      <c r="M2431" s="250" t="s">
        <v>3073</v>
      </c>
    </row>
    <row r="2432" spans="4:13" x14ac:dyDescent="0.35">
      <c r="D2432" s="244" t="s">
        <v>3343</v>
      </c>
      <c r="E2432" s="245">
        <v>44373</v>
      </c>
      <c r="F2432" s="245">
        <v>44425</v>
      </c>
      <c r="G2432" s="246" t="s">
        <v>3908</v>
      </c>
      <c r="H2432" s="247">
        <v>105000</v>
      </c>
      <c r="I2432" s="248">
        <v>105000</v>
      </c>
      <c r="J2432" s="248">
        <v>1</v>
      </c>
      <c r="K2432" s="249">
        <v>2021</v>
      </c>
      <c r="L2432" s="249">
        <v>2021</v>
      </c>
      <c r="M2432" s="250" t="s">
        <v>2250</v>
      </c>
    </row>
    <row r="2433" spans="4:13" x14ac:dyDescent="0.35">
      <c r="D2433" s="244" t="s">
        <v>3345</v>
      </c>
      <c r="E2433" s="245">
        <v>44417</v>
      </c>
      <c r="F2433" s="245">
        <v>44431</v>
      </c>
      <c r="G2433" s="246" t="s">
        <v>3908</v>
      </c>
      <c r="H2433" s="247">
        <v>6860</v>
      </c>
      <c r="I2433" s="248">
        <v>6860</v>
      </c>
      <c r="J2433" s="248">
        <v>1</v>
      </c>
      <c r="K2433" s="249">
        <v>2021</v>
      </c>
      <c r="L2433" s="249">
        <v>2021</v>
      </c>
      <c r="M2433" s="250" t="s">
        <v>3073</v>
      </c>
    </row>
    <row r="2434" spans="4:13" x14ac:dyDescent="0.35">
      <c r="D2434" s="244" t="s">
        <v>3348</v>
      </c>
      <c r="E2434" s="245">
        <v>44388</v>
      </c>
      <c r="F2434" s="245">
        <v>44433</v>
      </c>
      <c r="G2434" s="246" t="s">
        <v>3910</v>
      </c>
      <c r="H2434" s="247">
        <v>10760</v>
      </c>
      <c r="I2434" s="248">
        <v>10760</v>
      </c>
      <c r="J2434" s="248">
        <v>1</v>
      </c>
      <c r="K2434" s="249">
        <v>2021</v>
      </c>
      <c r="L2434" s="249">
        <v>2021</v>
      </c>
      <c r="M2434" s="250" t="s">
        <v>3073</v>
      </c>
    </row>
    <row r="2435" spans="4:13" x14ac:dyDescent="0.35">
      <c r="D2435" s="244" t="s">
        <v>3351</v>
      </c>
      <c r="E2435" s="245">
        <v>44222</v>
      </c>
      <c r="F2435" s="245">
        <v>44431</v>
      </c>
      <c r="G2435" s="246" t="s">
        <v>3908</v>
      </c>
      <c r="H2435" s="247">
        <v>800000</v>
      </c>
      <c r="I2435" s="248">
        <v>800000</v>
      </c>
      <c r="J2435" s="248">
        <v>1</v>
      </c>
      <c r="K2435" s="249">
        <v>2021</v>
      </c>
      <c r="L2435" s="249">
        <v>2021</v>
      </c>
      <c r="M2435" s="250" t="s">
        <v>21</v>
      </c>
    </row>
    <row r="2436" spans="4:13" x14ac:dyDescent="0.35">
      <c r="D2436" s="244" t="s">
        <v>3352</v>
      </c>
      <c r="E2436" s="245">
        <v>44428</v>
      </c>
      <c r="F2436" s="245">
        <v>44433</v>
      </c>
      <c r="G2436" s="246" t="s">
        <v>3910</v>
      </c>
      <c r="H2436" s="247">
        <v>12000</v>
      </c>
      <c r="I2436" s="248">
        <v>12000</v>
      </c>
      <c r="J2436" s="248">
        <v>1</v>
      </c>
      <c r="K2436" s="249">
        <v>2021</v>
      </c>
      <c r="L2436" s="249">
        <v>2021</v>
      </c>
      <c r="M2436" s="250" t="s">
        <v>3073</v>
      </c>
    </row>
    <row r="2437" spans="4:13" x14ac:dyDescent="0.35">
      <c r="D2437" s="244" t="s">
        <v>3125</v>
      </c>
      <c r="E2437" s="245">
        <v>44426</v>
      </c>
      <c r="F2437" s="245">
        <v>44433</v>
      </c>
      <c r="G2437" s="246" t="s">
        <v>3908</v>
      </c>
      <c r="H2437" s="247">
        <v>5000</v>
      </c>
      <c r="I2437" s="248">
        <v>5000</v>
      </c>
      <c r="J2437" s="248">
        <v>1</v>
      </c>
      <c r="K2437" s="249">
        <v>2021</v>
      </c>
      <c r="L2437" s="249">
        <v>2021</v>
      </c>
      <c r="M2437" s="250" t="s">
        <v>3073</v>
      </c>
    </row>
    <row r="2438" spans="4:13" x14ac:dyDescent="0.35">
      <c r="D2438" s="244" t="s">
        <v>3356</v>
      </c>
      <c r="E2438" s="245">
        <v>44428</v>
      </c>
      <c r="F2438" s="245">
        <v>44433</v>
      </c>
      <c r="G2438" s="246" t="s">
        <v>3910</v>
      </c>
      <c r="H2438" s="247">
        <v>173000</v>
      </c>
      <c r="I2438" s="248">
        <v>173000</v>
      </c>
      <c r="J2438" s="248">
        <v>1</v>
      </c>
      <c r="K2438" s="249">
        <v>2021</v>
      </c>
      <c r="L2438" s="249">
        <v>2021</v>
      </c>
      <c r="M2438" s="250" t="s">
        <v>3073</v>
      </c>
    </row>
    <row r="2439" spans="4:13" x14ac:dyDescent="0.35">
      <c r="D2439" s="244" t="s">
        <v>3358</v>
      </c>
      <c r="E2439" s="245">
        <v>44428</v>
      </c>
      <c r="F2439" s="245">
        <v>44432</v>
      </c>
      <c r="G2439" s="246" t="s">
        <v>3910</v>
      </c>
      <c r="H2439" s="247">
        <v>373245.614</v>
      </c>
      <c r="I2439" s="248">
        <v>373245.614</v>
      </c>
      <c r="J2439" s="248">
        <v>1</v>
      </c>
      <c r="K2439" s="249">
        <v>2021</v>
      </c>
      <c r="L2439" s="249">
        <v>2021</v>
      </c>
      <c r="M2439" s="250" t="s">
        <v>3073</v>
      </c>
    </row>
    <row r="2440" spans="4:13" x14ac:dyDescent="0.35">
      <c r="D2440" s="244" t="s">
        <v>3359</v>
      </c>
      <c r="E2440" s="245">
        <v>44260</v>
      </c>
      <c r="F2440" s="245">
        <v>44407</v>
      </c>
      <c r="G2440" s="246" t="s">
        <v>3908</v>
      </c>
      <c r="H2440" s="247">
        <v>80000</v>
      </c>
      <c r="I2440" s="248">
        <v>80000</v>
      </c>
      <c r="J2440" s="248">
        <v>1</v>
      </c>
      <c r="K2440" s="249">
        <v>2021</v>
      </c>
      <c r="L2440" s="249">
        <v>2021</v>
      </c>
      <c r="M2440" s="250" t="s">
        <v>21</v>
      </c>
    </row>
    <row r="2441" spans="4:13" x14ac:dyDescent="0.35">
      <c r="D2441" s="244" t="s">
        <v>3360</v>
      </c>
      <c r="E2441" s="245">
        <v>44415</v>
      </c>
      <c r="F2441" s="245">
        <v>44415</v>
      </c>
      <c r="G2441" s="246" t="s">
        <v>3910</v>
      </c>
      <c r="H2441" s="247">
        <v>9300</v>
      </c>
      <c r="I2441" s="248">
        <v>9300</v>
      </c>
      <c r="J2441" s="248">
        <v>1</v>
      </c>
      <c r="K2441" s="249">
        <v>2021</v>
      </c>
      <c r="L2441" s="249">
        <v>2021</v>
      </c>
      <c r="M2441" s="250" t="s">
        <v>3073</v>
      </c>
    </row>
    <row r="2442" spans="4:13" x14ac:dyDescent="0.35">
      <c r="D2442" s="244" t="s">
        <v>3362</v>
      </c>
      <c r="E2442" s="245">
        <v>44428</v>
      </c>
      <c r="F2442" s="245">
        <v>44434</v>
      </c>
      <c r="G2442" s="246" t="s">
        <v>3910</v>
      </c>
      <c r="H2442" s="247">
        <v>95000</v>
      </c>
      <c r="I2442" s="248">
        <v>95000</v>
      </c>
      <c r="J2442" s="248">
        <v>1</v>
      </c>
      <c r="K2442" s="249">
        <v>2021</v>
      </c>
      <c r="L2442" s="249">
        <v>2021</v>
      </c>
      <c r="M2442" s="250" t="s">
        <v>3073</v>
      </c>
    </row>
    <row r="2443" spans="4:13" x14ac:dyDescent="0.35">
      <c r="D2443" s="244" t="s">
        <v>3364</v>
      </c>
      <c r="E2443" s="245">
        <v>44334</v>
      </c>
      <c r="F2443" s="245">
        <v>44434</v>
      </c>
      <c r="G2443" s="246" t="s">
        <v>3910</v>
      </c>
      <c r="H2443" s="247">
        <v>12000</v>
      </c>
      <c r="I2443" s="248">
        <v>12000</v>
      </c>
      <c r="J2443" s="248">
        <v>1</v>
      </c>
      <c r="K2443" s="249">
        <v>2021</v>
      </c>
      <c r="L2443" s="249">
        <v>2021</v>
      </c>
      <c r="M2443" s="250" t="s">
        <v>2250</v>
      </c>
    </row>
    <row r="2444" spans="4:13" x14ac:dyDescent="0.35">
      <c r="D2444" s="244" t="s">
        <v>3365</v>
      </c>
      <c r="E2444" s="245">
        <v>44132</v>
      </c>
      <c r="F2444" s="245">
        <v>44434</v>
      </c>
      <c r="G2444" s="246" t="s">
        <v>3910</v>
      </c>
      <c r="H2444" s="247">
        <v>80000</v>
      </c>
      <c r="I2444" s="248">
        <v>80000</v>
      </c>
      <c r="J2444" s="248">
        <v>1</v>
      </c>
      <c r="K2444" s="249">
        <v>2020</v>
      </c>
      <c r="L2444" s="249">
        <v>2021</v>
      </c>
      <c r="M2444" s="250" t="s">
        <v>11</v>
      </c>
    </row>
    <row r="2445" spans="4:13" x14ac:dyDescent="0.35">
      <c r="D2445" s="244" t="s">
        <v>3366</v>
      </c>
      <c r="E2445" s="245">
        <v>44431</v>
      </c>
      <c r="F2445" s="245">
        <v>44434</v>
      </c>
      <c r="G2445" s="246" t="s">
        <v>3910</v>
      </c>
      <c r="H2445" s="247">
        <v>27032</v>
      </c>
      <c r="I2445" s="248">
        <v>27032</v>
      </c>
      <c r="J2445" s="248">
        <v>1</v>
      </c>
      <c r="K2445" s="249">
        <v>2021</v>
      </c>
      <c r="L2445" s="249">
        <v>2021</v>
      </c>
      <c r="M2445" s="250" t="s">
        <v>3073</v>
      </c>
    </row>
    <row r="2446" spans="4:13" x14ac:dyDescent="0.35">
      <c r="D2446" s="244" t="s">
        <v>3368</v>
      </c>
      <c r="E2446" s="245">
        <v>44430</v>
      </c>
      <c r="F2446" s="245">
        <v>44434</v>
      </c>
      <c r="G2446" s="246" t="s">
        <v>3910</v>
      </c>
      <c r="H2446" s="247">
        <v>17000</v>
      </c>
      <c r="I2446" s="248">
        <v>17000</v>
      </c>
      <c r="J2446" s="248">
        <v>1</v>
      </c>
      <c r="K2446" s="249">
        <v>2021</v>
      </c>
      <c r="L2446" s="249">
        <v>2021</v>
      </c>
      <c r="M2446" s="250" t="s">
        <v>3073</v>
      </c>
    </row>
    <row r="2447" spans="4:13" x14ac:dyDescent="0.35">
      <c r="D2447" s="244" t="s">
        <v>3369</v>
      </c>
      <c r="E2447" s="245">
        <v>44433</v>
      </c>
      <c r="F2447" s="245">
        <v>44436</v>
      </c>
      <c r="G2447" s="246" t="s">
        <v>3910</v>
      </c>
      <c r="H2447" s="247">
        <v>100000</v>
      </c>
      <c r="I2447" s="248">
        <v>100000</v>
      </c>
      <c r="J2447" s="248">
        <v>1</v>
      </c>
      <c r="K2447" s="249">
        <v>2021</v>
      </c>
      <c r="L2447" s="249">
        <v>2021</v>
      </c>
      <c r="M2447" s="250" t="s">
        <v>3073</v>
      </c>
    </row>
    <row r="2448" spans="4:13" x14ac:dyDescent="0.35">
      <c r="D2448" s="244" t="s">
        <v>3372</v>
      </c>
      <c r="E2448" s="245">
        <v>44432</v>
      </c>
      <c r="F2448" s="245">
        <v>44435</v>
      </c>
      <c r="G2448" s="246" t="s">
        <v>3908</v>
      </c>
      <c r="H2448" s="247">
        <v>95000</v>
      </c>
      <c r="I2448" s="248">
        <v>95000</v>
      </c>
      <c r="J2448" s="248">
        <v>1</v>
      </c>
      <c r="K2448" s="249">
        <v>2021</v>
      </c>
      <c r="L2448" s="249">
        <v>2021</v>
      </c>
      <c r="M2448" s="250" t="s">
        <v>3073</v>
      </c>
    </row>
    <row r="2449" spans="4:13" x14ac:dyDescent="0.35">
      <c r="D2449" s="244" t="s">
        <v>3374</v>
      </c>
      <c r="E2449" s="245">
        <v>44408</v>
      </c>
      <c r="F2449" s="245">
        <v>44435</v>
      </c>
      <c r="G2449" s="246" t="s">
        <v>3910</v>
      </c>
      <c r="H2449" s="247">
        <v>14120</v>
      </c>
      <c r="I2449" s="248">
        <v>14120</v>
      </c>
      <c r="J2449" s="248">
        <v>1</v>
      </c>
      <c r="K2449" s="249">
        <v>2021</v>
      </c>
      <c r="L2449" s="249">
        <v>2021</v>
      </c>
      <c r="M2449" s="250" t="s">
        <v>3073</v>
      </c>
    </row>
    <row r="2450" spans="4:13" x14ac:dyDescent="0.35">
      <c r="D2450" s="244" t="s">
        <v>3376</v>
      </c>
      <c r="E2450" s="245">
        <v>44427</v>
      </c>
      <c r="F2450" s="245">
        <v>44434</v>
      </c>
      <c r="G2450" s="246" t="s">
        <v>3910</v>
      </c>
      <c r="H2450" s="247">
        <v>6860</v>
      </c>
      <c r="I2450" s="248">
        <v>6860</v>
      </c>
      <c r="J2450" s="248">
        <v>1</v>
      </c>
      <c r="K2450" s="249">
        <v>2021</v>
      </c>
      <c r="L2450" s="249">
        <v>2021</v>
      </c>
      <c r="M2450" s="250" t="s">
        <v>3073</v>
      </c>
    </row>
    <row r="2451" spans="4:13" x14ac:dyDescent="0.35">
      <c r="D2451" s="244" t="s">
        <v>3378</v>
      </c>
      <c r="E2451" s="245">
        <v>44434</v>
      </c>
      <c r="F2451" s="245">
        <v>44438</v>
      </c>
      <c r="G2451" s="246" t="s">
        <v>3910</v>
      </c>
      <c r="H2451" s="247">
        <v>37000</v>
      </c>
      <c r="I2451" s="248">
        <v>37000</v>
      </c>
      <c r="J2451" s="248">
        <v>1</v>
      </c>
      <c r="K2451" s="249">
        <v>2021</v>
      </c>
      <c r="L2451" s="249">
        <v>2021</v>
      </c>
      <c r="M2451" s="250" t="s">
        <v>3073</v>
      </c>
    </row>
    <row r="2452" spans="4:13" x14ac:dyDescent="0.35">
      <c r="D2452" s="244" t="s">
        <v>3379</v>
      </c>
      <c r="E2452" s="245">
        <v>44436</v>
      </c>
      <c r="F2452" s="245">
        <v>44438</v>
      </c>
      <c r="G2452" s="246" t="s">
        <v>3910</v>
      </c>
      <c r="H2452" s="247">
        <v>2500</v>
      </c>
      <c r="I2452" s="248">
        <v>2500</v>
      </c>
      <c r="J2452" s="248">
        <v>1</v>
      </c>
      <c r="K2452" s="249">
        <v>2021</v>
      </c>
      <c r="L2452" s="249">
        <v>2021</v>
      </c>
      <c r="M2452" s="250" t="s">
        <v>3073</v>
      </c>
    </row>
    <row r="2453" spans="4:13" x14ac:dyDescent="0.35">
      <c r="D2453" s="244" t="s">
        <v>3380</v>
      </c>
      <c r="E2453" s="245">
        <v>44438</v>
      </c>
      <c r="F2453" s="245">
        <v>44438</v>
      </c>
      <c r="G2453" s="246" t="s">
        <v>3908</v>
      </c>
      <c r="H2453" s="247">
        <v>95000</v>
      </c>
      <c r="I2453" s="248">
        <v>95000</v>
      </c>
      <c r="J2453" s="248">
        <v>1</v>
      </c>
      <c r="K2453" s="249">
        <v>2021</v>
      </c>
      <c r="L2453" s="249">
        <v>2021</v>
      </c>
      <c r="M2453" s="250" t="s">
        <v>3073</v>
      </c>
    </row>
    <row r="2454" spans="4:13" x14ac:dyDescent="0.35">
      <c r="D2454" s="244" t="s">
        <v>3386</v>
      </c>
      <c r="E2454" s="245">
        <v>44437</v>
      </c>
      <c r="F2454" s="245">
        <v>44439</v>
      </c>
      <c r="G2454" s="246" t="s">
        <v>3910</v>
      </c>
      <c r="H2454" s="247">
        <v>30460</v>
      </c>
      <c r="I2454" s="248">
        <v>30460</v>
      </c>
      <c r="J2454" s="248">
        <v>1</v>
      </c>
      <c r="K2454" s="249">
        <v>2021</v>
      </c>
      <c r="L2454" s="249">
        <v>2021</v>
      </c>
      <c r="M2454" s="250" t="s">
        <v>3073</v>
      </c>
    </row>
    <row r="2455" spans="4:13" x14ac:dyDescent="0.35">
      <c r="D2455" s="244" t="s">
        <v>3387</v>
      </c>
      <c r="E2455" s="245">
        <v>44434</v>
      </c>
      <c r="F2455" s="245">
        <v>44439</v>
      </c>
      <c r="G2455" s="246" t="s">
        <v>3910</v>
      </c>
      <c r="H2455" s="247">
        <v>619060</v>
      </c>
      <c r="I2455" s="248">
        <v>619060</v>
      </c>
      <c r="J2455" s="248">
        <v>1</v>
      </c>
      <c r="K2455" s="249">
        <v>2021</v>
      </c>
      <c r="L2455" s="249">
        <v>2021</v>
      </c>
      <c r="M2455" s="250" t="s">
        <v>3073</v>
      </c>
    </row>
    <row r="2456" spans="4:13" x14ac:dyDescent="0.35">
      <c r="D2456" s="244" t="s">
        <v>3390</v>
      </c>
      <c r="E2456" s="245">
        <v>44438</v>
      </c>
      <c r="F2456" s="245">
        <v>44440</v>
      </c>
      <c r="G2456" s="246" t="s">
        <v>3910</v>
      </c>
      <c r="H2456" s="247">
        <v>65000</v>
      </c>
      <c r="I2456" s="248">
        <v>65000</v>
      </c>
      <c r="J2456" s="248">
        <v>1</v>
      </c>
      <c r="K2456" s="249">
        <v>2021</v>
      </c>
      <c r="L2456" s="249">
        <v>2021</v>
      </c>
      <c r="M2456" s="250" t="s">
        <v>3073</v>
      </c>
    </row>
    <row r="2457" spans="4:13" x14ac:dyDescent="0.35">
      <c r="D2457" s="244" t="s">
        <v>3392</v>
      </c>
      <c r="E2457" s="245">
        <v>44434</v>
      </c>
      <c r="F2457" s="245">
        <v>44441</v>
      </c>
      <c r="G2457" s="246" t="s">
        <v>3910</v>
      </c>
      <c r="H2457" s="247">
        <v>101060</v>
      </c>
      <c r="I2457" s="248">
        <v>101060</v>
      </c>
      <c r="J2457" s="248">
        <v>1</v>
      </c>
      <c r="K2457" s="249">
        <v>2021</v>
      </c>
      <c r="L2457" s="249">
        <v>2021</v>
      </c>
      <c r="M2457" s="250" t="s">
        <v>3073</v>
      </c>
    </row>
    <row r="2458" spans="4:13" x14ac:dyDescent="0.35">
      <c r="D2458" s="244" t="s">
        <v>3395</v>
      </c>
      <c r="E2458" s="245">
        <v>44402</v>
      </c>
      <c r="F2458" s="245">
        <v>44428</v>
      </c>
      <c r="G2458" s="246" t="s">
        <v>3910</v>
      </c>
      <c r="H2458" s="247">
        <v>350000</v>
      </c>
      <c r="I2458" s="248">
        <v>350000</v>
      </c>
      <c r="J2458" s="248">
        <v>1</v>
      </c>
      <c r="K2458" s="249">
        <v>2021</v>
      </c>
      <c r="L2458" s="249">
        <v>2021</v>
      </c>
      <c r="M2458" s="250" t="s">
        <v>3073</v>
      </c>
    </row>
    <row r="2459" spans="4:13" x14ac:dyDescent="0.35">
      <c r="D2459" s="244" t="s">
        <v>3397</v>
      </c>
      <c r="E2459" s="245">
        <v>44432</v>
      </c>
      <c r="F2459" s="245">
        <v>44441</v>
      </c>
      <c r="G2459" s="246" t="s">
        <v>3910</v>
      </c>
      <c r="H2459" s="247">
        <v>605000</v>
      </c>
      <c r="I2459" s="248">
        <v>605000</v>
      </c>
      <c r="J2459" s="248">
        <v>1</v>
      </c>
      <c r="K2459" s="249">
        <v>2021</v>
      </c>
      <c r="L2459" s="249">
        <v>2021</v>
      </c>
      <c r="M2459" s="250" t="s">
        <v>3073</v>
      </c>
    </row>
    <row r="2460" spans="4:13" x14ac:dyDescent="0.35">
      <c r="D2460" s="244" t="s">
        <v>3399</v>
      </c>
      <c r="E2460" s="245">
        <v>44385</v>
      </c>
      <c r="F2460" s="245">
        <v>44441</v>
      </c>
      <c r="G2460" s="246" t="s">
        <v>3910</v>
      </c>
      <c r="H2460" s="247">
        <v>314117.64705999999</v>
      </c>
      <c r="I2460" s="248">
        <v>314117.64705999999</v>
      </c>
      <c r="J2460" s="248">
        <v>1</v>
      </c>
      <c r="K2460" s="249">
        <v>2021</v>
      </c>
      <c r="L2460" s="249">
        <v>2021</v>
      </c>
      <c r="M2460" s="250" t="s">
        <v>3073</v>
      </c>
    </row>
    <row r="2461" spans="4:13" x14ac:dyDescent="0.35">
      <c r="D2461" s="244" t="s">
        <v>3401</v>
      </c>
      <c r="E2461" s="245">
        <v>44436</v>
      </c>
      <c r="F2461" s="245">
        <v>44441</v>
      </c>
      <c r="G2461" s="246" t="s">
        <v>3910</v>
      </c>
      <c r="H2461" s="247">
        <v>95000</v>
      </c>
      <c r="I2461" s="248">
        <v>95000</v>
      </c>
      <c r="J2461" s="248">
        <v>1</v>
      </c>
      <c r="K2461" s="249">
        <v>2021</v>
      </c>
      <c r="L2461" s="249">
        <v>2021</v>
      </c>
      <c r="M2461" s="250" t="s">
        <v>3073</v>
      </c>
    </row>
    <row r="2462" spans="4:13" x14ac:dyDescent="0.35">
      <c r="D2462" s="244" t="s">
        <v>3403</v>
      </c>
      <c r="E2462" s="245">
        <v>44432</v>
      </c>
      <c r="F2462" s="245">
        <v>44442</v>
      </c>
      <c r="G2462" s="246" t="s">
        <v>3910</v>
      </c>
      <c r="H2462" s="247">
        <v>45000</v>
      </c>
      <c r="I2462" s="248">
        <v>45000</v>
      </c>
      <c r="J2462" s="248">
        <v>1</v>
      </c>
      <c r="K2462" s="249">
        <v>2021</v>
      </c>
      <c r="L2462" s="249">
        <v>2021</v>
      </c>
      <c r="M2462" s="250" t="s">
        <v>3073</v>
      </c>
    </row>
    <row r="2463" spans="4:13" x14ac:dyDescent="0.35">
      <c r="D2463" s="244" t="s">
        <v>3404</v>
      </c>
      <c r="E2463" s="245">
        <v>44388</v>
      </c>
      <c r="F2463" s="245">
        <v>44440</v>
      </c>
      <c r="G2463" s="246" t="s">
        <v>3910</v>
      </c>
      <c r="H2463" s="247">
        <v>705000</v>
      </c>
      <c r="I2463" s="248">
        <v>705000</v>
      </c>
      <c r="J2463" s="248">
        <v>1</v>
      </c>
      <c r="K2463" s="249">
        <v>2021</v>
      </c>
      <c r="L2463" s="249">
        <v>2021</v>
      </c>
      <c r="M2463" s="250" t="s">
        <v>3073</v>
      </c>
    </row>
    <row r="2464" spans="4:13" x14ac:dyDescent="0.35">
      <c r="D2464" s="244" t="s">
        <v>3407</v>
      </c>
      <c r="E2464" s="245">
        <v>44369</v>
      </c>
      <c r="F2464" s="245">
        <v>44442</v>
      </c>
      <c r="G2464" s="246" t="s">
        <v>3910</v>
      </c>
      <c r="H2464" s="247">
        <v>11000</v>
      </c>
      <c r="I2464" s="248">
        <v>11000</v>
      </c>
      <c r="J2464" s="248">
        <v>1</v>
      </c>
      <c r="K2464" s="249">
        <v>2021</v>
      </c>
      <c r="L2464" s="249">
        <v>2021</v>
      </c>
      <c r="M2464" s="250" t="s">
        <v>2250</v>
      </c>
    </row>
    <row r="2465" spans="4:13" x14ac:dyDescent="0.35">
      <c r="D2465" s="244" t="s">
        <v>3127</v>
      </c>
      <c r="E2465" s="245">
        <v>44383</v>
      </c>
      <c r="F2465" s="245">
        <v>44403</v>
      </c>
      <c r="G2465" s="246" t="s">
        <v>3910</v>
      </c>
      <c r="H2465" s="247">
        <v>6920</v>
      </c>
      <c r="I2465" s="248">
        <v>6920</v>
      </c>
      <c r="J2465" s="248">
        <v>1</v>
      </c>
      <c r="K2465" s="249">
        <v>2021</v>
      </c>
      <c r="L2465" s="249">
        <v>2021</v>
      </c>
      <c r="M2465" s="250" t="s">
        <v>3073</v>
      </c>
    </row>
    <row r="2466" spans="4:13" x14ac:dyDescent="0.35">
      <c r="D2466" s="244" t="s">
        <v>3128</v>
      </c>
      <c r="E2466" s="245">
        <v>44436</v>
      </c>
      <c r="F2466" s="245">
        <v>44445</v>
      </c>
      <c r="G2466" s="246" t="s">
        <v>3910</v>
      </c>
      <c r="H2466" s="247">
        <v>200000</v>
      </c>
      <c r="I2466" s="248">
        <v>200000</v>
      </c>
      <c r="J2466" s="248">
        <v>1</v>
      </c>
      <c r="K2466" s="249">
        <v>2021</v>
      </c>
      <c r="L2466" s="249">
        <v>2021</v>
      </c>
      <c r="M2466" s="250" t="s">
        <v>3073</v>
      </c>
    </row>
    <row r="2467" spans="4:13" x14ac:dyDescent="0.35">
      <c r="D2467" s="244" t="s">
        <v>3410</v>
      </c>
      <c r="E2467" s="245">
        <v>44444</v>
      </c>
      <c r="F2467" s="245">
        <v>44445</v>
      </c>
      <c r="G2467" s="246" t="s">
        <v>3910</v>
      </c>
      <c r="H2467" s="247">
        <v>6860</v>
      </c>
      <c r="I2467" s="248">
        <v>6860</v>
      </c>
      <c r="J2467" s="248">
        <v>1</v>
      </c>
      <c r="K2467" s="249">
        <v>2021</v>
      </c>
      <c r="L2467" s="249">
        <v>2021</v>
      </c>
      <c r="M2467" s="250" t="s">
        <v>3073</v>
      </c>
    </row>
    <row r="2468" spans="4:13" x14ac:dyDescent="0.35">
      <c r="D2468" s="244" t="s">
        <v>3411</v>
      </c>
      <c r="E2468" s="245">
        <v>44443</v>
      </c>
      <c r="F2468" s="245">
        <v>44445</v>
      </c>
      <c r="G2468" s="246" t="s">
        <v>3910</v>
      </c>
      <c r="H2468" s="247">
        <v>157760</v>
      </c>
      <c r="I2468" s="248">
        <v>157760</v>
      </c>
      <c r="J2468" s="248">
        <v>1</v>
      </c>
      <c r="K2468" s="249">
        <v>2021</v>
      </c>
      <c r="L2468" s="249">
        <v>2021</v>
      </c>
      <c r="M2468" s="250" t="s">
        <v>3073</v>
      </c>
    </row>
    <row r="2469" spans="4:13" x14ac:dyDescent="0.35">
      <c r="D2469" s="244" t="s">
        <v>3412</v>
      </c>
      <c r="E2469" s="245">
        <v>44441</v>
      </c>
      <c r="F2469" s="245">
        <v>44445</v>
      </c>
      <c r="G2469" s="246" t="s">
        <v>3908</v>
      </c>
      <c r="H2469" s="247">
        <v>500</v>
      </c>
      <c r="I2469" s="248">
        <v>500</v>
      </c>
      <c r="J2469" s="248">
        <v>1</v>
      </c>
      <c r="K2469" s="249">
        <v>2021</v>
      </c>
      <c r="L2469" s="249">
        <v>2021</v>
      </c>
      <c r="M2469" s="250" t="s">
        <v>3073</v>
      </c>
    </row>
    <row r="2470" spans="4:13" x14ac:dyDescent="0.35">
      <c r="D2470" s="244" t="s">
        <v>3413</v>
      </c>
      <c r="E2470" s="245">
        <v>44440</v>
      </c>
      <c r="F2470" s="245">
        <v>44446</v>
      </c>
      <c r="G2470" s="246" t="s">
        <v>3910</v>
      </c>
      <c r="H2470" s="247">
        <v>6500</v>
      </c>
      <c r="I2470" s="248">
        <v>6500</v>
      </c>
      <c r="J2470" s="248">
        <v>1</v>
      </c>
      <c r="K2470" s="249">
        <v>2021</v>
      </c>
      <c r="L2470" s="249">
        <v>2021</v>
      </c>
      <c r="M2470" s="250" t="s">
        <v>3073</v>
      </c>
    </row>
    <row r="2471" spans="4:13" x14ac:dyDescent="0.35">
      <c r="D2471" s="244" t="s">
        <v>3415</v>
      </c>
      <c r="E2471" s="245">
        <v>44441</v>
      </c>
      <c r="F2471" s="245">
        <v>44445</v>
      </c>
      <c r="G2471" s="246" t="s">
        <v>3910</v>
      </c>
      <c r="H2471" s="247">
        <v>19000</v>
      </c>
      <c r="I2471" s="248">
        <v>19000</v>
      </c>
      <c r="J2471" s="248">
        <v>1</v>
      </c>
      <c r="K2471" s="249">
        <v>2021</v>
      </c>
      <c r="L2471" s="249">
        <v>2021</v>
      </c>
      <c r="M2471" s="250" t="s">
        <v>3073</v>
      </c>
    </row>
    <row r="2472" spans="4:13" x14ac:dyDescent="0.35">
      <c r="D2472" s="244" t="s">
        <v>3416</v>
      </c>
      <c r="E2472" s="245">
        <v>44444</v>
      </c>
      <c r="F2472" s="245">
        <v>44445</v>
      </c>
      <c r="G2472" s="246" t="s">
        <v>3910</v>
      </c>
      <c r="H2472" s="247">
        <v>20000</v>
      </c>
      <c r="I2472" s="248">
        <v>20000</v>
      </c>
      <c r="J2472" s="248">
        <v>1</v>
      </c>
      <c r="K2472" s="249">
        <v>2021</v>
      </c>
      <c r="L2472" s="249">
        <v>2021</v>
      </c>
      <c r="M2472" s="250" t="s">
        <v>3073</v>
      </c>
    </row>
    <row r="2473" spans="4:13" x14ac:dyDescent="0.35">
      <c r="D2473" s="244" t="s">
        <v>3417</v>
      </c>
      <c r="E2473" s="245">
        <v>44444</v>
      </c>
      <c r="F2473" s="245">
        <v>44446</v>
      </c>
      <c r="G2473" s="246" t="s">
        <v>3910</v>
      </c>
      <c r="H2473" s="247">
        <v>80776</v>
      </c>
      <c r="I2473" s="248">
        <v>80776</v>
      </c>
      <c r="J2473" s="248">
        <v>1</v>
      </c>
      <c r="K2473" s="249">
        <v>2021</v>
      </c>
      <c r="L2473" s="249">
        <v>2021</v>
      </c>
      <c r="M2473" s="250" t="s">
        <v>3073</v>
      </c>
    </row>
    <row r="2474" spans="4:13" x14ac:dyDescent="0.35">
      <c r="D2474" s="244" t="s">
        <v>3419</v>
      </c>
      <c r="E2474" s="245">
        <v>44436</v>
      </c>
      <c r="F2474" s="245">
        <v>44446</v>
      </c>
      <c r="G2474" s="246" t="s">
        <v>3910</v>
      </c>
      <c r="H2474" s="247">
        <v>480000</v>
      </c>
      <c r="I2474" s="248">
        <v>480000</v>
      </c>
      <c r="J2474" s="248">
        <v>1</v>
      </c>
      <c r="K2474" s="249">
        <v>2021</v>
      </c>
      <c r="L2474" s="249">
        <v>2021</v>
      </c>
      <c r="M2474" s="250" t="s">
        <v>3073</v>
      </c>
    </row>
    <row r="2475" spans="4:13" x14ac:dyDescent="0.35">
      <c r="D2475" s="244" t="s">
        <v>3129</v>
      </c>
      <c r="E2475" s="245">
        <v>44443</v>
      </c>
      <c r="F2475" s="245">
        <v>44446</v>
      </c>
      <c r="G2475" s="246" t="s">
        <v>3910</v>
      </c>
      <c r="H2475" s="247">
        <v>13000</v>
      </c>
      <c r="I2475" s="248">
        <v>13000</v>
      </c>
      <c r="J2475" s="248">
        <v>1</v>
      </c>
      <c r="K2475" s="249">
        <v>2021</v>
      </c>
      <c r="L2475" s="249">
        <v>2021</v>
      </c>
      <c r="M2475" s="250" t="s">
        <v>3073</v>
      </c>
    </row>
    <row r="2476" spans="4:13" x14ac:dyDescent="0.35">
      <c r="D2476" s="244" t="s">
        <v>3420</v>
      </c>
      <c r="E2476" s="245">
        <v>44434</v>
      </c>
      <c r="F2476" s="245">
        <v>44446</v>
      </c>
      <c r="G2476" s="246" t="s">
        <v>3910</v>
      </c>
      <c r="H2476" s="247">
        <v>200000</v>
      </c>
      <c r="I2476" s="248">
        <v>200000</v>
      </c>
      <c r="J2476" s="248">
        <v>1</v>
      </c>
      <c r="K2476" s="249">
        <v>2021</v>
      </c>
      <c r="L2476" s="249">
        <v>2021</v>
      </c>
      <c r="M2476" s="250" t="s">
        <v>3073</v>
      </c>
    </row>
    <row r="2477" spans="4:13" x14ac:dyDescent="0.35">
      <c r="D2477" s="244" t="s">
        <v>3424</v>
      </c>
      <c r="E2477" s="245">
        <v>44444</v>
      </c>
      <c r="F2477" s="245">
        <v>44446</v>
      </c>
      <c r="G2477" s="246" t="s">
        <v>3908</v>
      </c>
      <c r="H2477" s="247">
        <v>102936</v>
      </c>
      <c r="I2477" s="248">
        <v>102936</v>
      </c>
      <c r="J2477" s="248">
        <v>1</v>
      </c>
      <c r="K2477" s="249">
        <v>2021</v>
      </c>
      <c r="L2477" s="249">
        <v>2021</v>
      </c>
      <c r="M2477" s="250" t="s">
        <v>3073</v>
      </c>
    </row>
    <row r="2478" spans="4:13" x14ac:dyDescent="0.35">
      <c r="D2478" s="244" t="s">
        <v>3425</v>
      </c>
      <c r="E2478" s="245">
        <v>44446</v>
      </c>
      <c r="F2478" s="245">
        <v>44447</v>
      </c>
      <c r="G2478" s="246" t="s">
        <v>3908</v>
      </c>
      <c r="H2478" s="247">
        <v>15000</v>
      </c>
      <c r="I2478" s="248">
        <v>15000</v>
      </c>
      <c r="J2478" s="248">
        <v>1</v>
      </c>
      <c r="K2478" s="249">
        <v>2021</v>
      </c>
      <c r="L2478" s="249">
        <v>2021</v>
      </c>
      <c r="M2478" s="250" t="s">
        <v>3073</v>
      </c>
    </row>
    <row r="2479" spans="4:13" x14ac:dyDescent="0.35">
      <c r="D2479" s="244" t="s">
        <v>3426</v>
      </c>
      <c r="E2479" s="245">
        <v>44419</v>
      </c>
      <c r="F2479" s="245">
        <v>44447</v>
      </c>
      <c r="G2479" s="246" t="s">
        <v>3910</v>
      </c>
      <c r="H2479" s="247">
        <v>211000</v>
      </c>
      <c r="I2479" s="248">
        <v>211000</v>
      </c>
      <c r="J2479" s="248">
        <v>1</v>
      </c>
      <c r="K2479" s="249">
        <v>2021</v>
      </c>
      <c r="L2479" s="249">
        <v>2021</v>
      </c>
      <c r="M2479" s="250" t="s">
        <v>3073</v>
      </c>
    </row>
    <row r="2480" spans="4:13" x14ac:dyDescent="0.35">
      <c r="D2480" s="244" t="s">
        <v>3431</v>
      </c>
      <c r="E2480" s="245">
        <v>44351</v>
      </c>
      <c r="F2480" s="245">
        <v>44447</v>
      </c>
      <c r="G2480" s="246" t="s">
        <v>3910</v>
      </c>
      <c r="H2480" s="247">
        <v>2150000</v>
      </c>
      <c r="I2480" s="248">
        <v>2150000</v>
      </c>
      <c r="J2480" s="248">
        <v>1</v>
      </c>
      <c r="K2480" s="249">
        <v>2021</v>
      </c>
      <c r="L2480" s="249">
        <v>2021</v>
      </c>
      <c r="M2480" s="250" t="s">
        <v>2250</v>
      </c>
    </row>
    <row r="2481" spans="4:13" x14ac:dyDescent="0.35">
      <c r="D2481" s="244" t="s">
        <v>7219</v>
      </c>
      <c r="E2481" s="245">
        <v>44437</v>
      </c>
      <c r="F2481" s="245">
        <v>44439</v>
      </c>
      <c r="G2481" s="246" t="s">
        <v>3910</v>
      </c>
      <c r="H2481" s="247">
        <v>12000</v>
      </c>
      <c r="I2481" s="248">
        <v>12000</v>
      </c>
      <c r="J2481" s="248">
        <v>1</v>
      </c>
      <c r="K2481" s="249">
        <v>2021</v>
      </c>
      <c r="L2481" s="249">
        <v>2021</v>
      </c>
      <c r="M2481" s="250" t="s">
        <v>3073</v>
      </c>
    </row>
    <row r="2482" spans="4:13" x14ac:dyDescent="0.35">
      <c r="D2482" s="244" t="s">
        <v>3435</v>
      </c>
      <c r="E2482" s="245">
        <v>44425</v>
      </c>
      <c r="F2482" s="245">
        <v>44449</v>
      </c>
      <c r="G2482" s="246" t="s">
        <v>3910</v>
      </c>
      <c r="H2482" s="247">
        <v>1000</v>
      </c>
      <c r="I2482" s="248">
        <v>1000</v>
      </c>
      <c r="J2482" s="248">
        <v>1</v>
      </c>
      <c r="K2482" s="249">
        <v>2021</v>
      </c>
      <c r="L2482" s="249">
        <v>2021</v>
      </c>
      <c r="M2482" s="250" t="s">
        <v>3073</v>
      </c>
    </row>
    <row r="2483" spans="4:13" x14ac:dyDescent="0.35">
      <c r="D2483" s="244" t="s">
        <v>3437</v>
      </c>
      <c r="E2483" s="245">
        <v>44398</v>
      </c>
      <c r="F2483" s="245">
        <v>44447</v>
      </c>
      <c r="G2483" s="246" t="s">
        <v>3910</v>
      </c>
      <c r="H2483" s="247">
        <v>100000</v>
      </c>
      <c r="I2483" s="248">
        <v>100000</v>
      </c>
      <c r="J2483" s="248">
        <v>1</v>
      </c>
      <c r="K2483" s="249">
        <v>2021</v>
      </c>
      <c r="L2483" s="249">
        <v>2021</v>
      </c>
      <c r="M2483" s="250" t="s">
        <v>3073</v>
      </c>
    </row>
    <row r="2484" spans="4:13" x14ac:dyDescent="0.35">
      <c r="D2484" s="244" t="s">
        <v>3439</v>
      </c>
      <c r="E2484" s="245">
        <v>44449</v>
      </c>
      <c r="F2484" s="245">
        <v>44453</v>
      </c>
      <c r="G2484" s="246" t="s">
        <v>3908</v>
      </c>
      <c r="H2484" s="247">
        <v>137200</v>
      </c>
      <c r="I2484" s="248">
        <v>137200</v>
      </c>
      <c r="J2484" s="248">
        <v>1</v>
      </c>
      <c r="K2484" s="249">
        <v>2021</v>
      </c>
      <c r="L2484" s="249">
        <v>2021</v>
      </c>
      <c r="M2484" s="250" t="s">
        <v>3073</v>
      </c>
    </row>
    <row r="2485" spans="4:13" x14ac:dyDescent="0.35">
      <c r="D2485" s="244" t="s">
        <v>3440</v>
      </c>
      <c r="E2485" s="245">
        <v>44145</v>
      </c>
      <c r="F2485" s="245">
        <v>44148</v>
      </c>
      <c r="G2485" s="246" t="s">
        <v>3910</v>
      </c>
      <c r="H2485" s="247">
        <v>7800</v>
      </c>
      <c r="I2485" s="248">
        <v>7800</v>
      </c>
      <c r="J2485" s="248">
        <v>1</v>
      </c>
      <c r="K2485" s="249">
        <v>2020</v>
      </c>
      <c r="L2485" s="249">
        <v>2020</v>
      </c>
      <c r="M2485" s="250" t="s">
        <v>11</v>
      </c>
    </row>
    <row r="2486" spans="4:13" x14ac:dyDescent="0.35">
      <c r="D2486" s="244" t="s">
        <v>3441</v>
      </c>
      <c r="E2486" s="245">
        <v>44451</v>
      </c>
      <c r="F2486" s="245">
        <v>44451</v>
      </c>
      <c r="G2486" s="246" t="s">
        <v>3910</v>
      </c>
      <c r="H2486" s="247">
        <v>7888</v>
      </c>
      <c r="I2486" s="248">
        <v>7888</v>
      </c>
      <c r="J2486" s="248">
        <v>1</v>
      </c>
      <c r="K2486" s="249">
        <v>2021</v>
      </c>
      <c r="L2486" s="249">
        <v>2021</v>
      </c>
      <c r="M2486" s="250" t="s">
        <v>3073</v>
      </c>
    </row>
    <row r="2487" spans="4:13" x14ac:dyDescent="0.35">
      <c r="D2487" s="244" t="s">
        <v>3442</v>
      </c>
      <c r="E2487" s="245">
        <v>44445</v>
      </c>
      <c r="F2487" s="245">
        <v>44448</v>
      </c>
      <c r="G2487" s="246" t="s">
        <v>3910</v>
      </c>
      <c r="H2487" s="247">
        <v>100000</v>
      </c>
      <c r="I2487" s="248">
        <v>100000</v>
      </c>
      <c r="J2487" s="248">
        <v>1</v>
      </c>
      <c r="K2487" s="249">
        <v>2021</v>
      </c>
      <c r="L2487" s="249">
        <v>2021</v>
      </c>
      <c r="M2487" s="250" t="s">
        <v>3073</v>
      </c>
    </row>
    <row r="2488" spans="4:13" x14ac:dyDescent="0.35">
      <c r="D2488" s="244" t="s">
        <v>3443</v>
      </c>
      <c r="E2488" s="245">
        <v>44345</v>
      </c>
      <c r="F2488" s="245">
        <v>44358</v>
      </c>
      <c r="G2488" s="246" t="s">
        <v>3908</v>
      </c>
      <c r="H2488" s="247">
        <v>295000</v>
      </c>
      <c r="I2488" s="248">
        <v>295000</v>
      </c>
      <c r="J2488" s="248">
        <v>1</v>
      </c>
      <c r="K2488" s="249">
        <v>2021</v>
      </c>
      <c r="L2488" s="249">
        <v>2021</v>
      </c>
      <c r="M2488" s="250" t="s">
        <v>2250</v>
      </c>
    </row>
    <row r="2489" spans="4:13" x14ac:dyDescent="0.35">
      <c r="D2489" s="244" t="s">
        <v>3444</v>
      </c>
      <c r="E2489" s="245">
        <v>44332</v>
      </c>
      <c r="F2489" s="245">
        <v>44362</v>
      </c>
      <c r="G2489" s="246" t="s">
        <v>3910</v>
      </c>
      <c r="H2489" s="247">
        <v>50000</v>
      </c>
      <c r="I2489" s="248">
        <v>50000</v>
      </c>
      <c r="J2489" s="248">
        <v>1</v>
      </c>
      <c r="K2489" s="249">
        <v>2021</v>
      </c>
      <c r="L2489" s="249">
        <v>2021</v>
      </c>
      <c r="M2489" s="250" t="s">
        <v>2250</v>
      </c>
    </row>
    <row r="2490" spans="4:13" x14ac:dyDescent="0.35">
      <c r="D2490" s="244" t="s">
        <v>3446</v>
      </c>
      <c r="E2490" s="245">
        <v>44072</v>
      </c>
      <c r="F2490" s="245">
        <v>44440</v>
      </c>
      <c r="G2490" s="246" t="s">
        <v>3910</v>
      </c>
      <c r="H2490" s="247">
        <v>300000</v>
      </c>
      <c r="I2490" s="248">
        <v>300000</v>
      </c>
      <c r="J2490" s="248">
        <v>1</v>
      </c>
      <c r="K2490" s="249">
        <v>2020</v>
      </c>
      <c r="L2490" s="249">
        <v>2021</v>
      </c>
      <c r="M2490" s="250" t="s">
        <v>35</v>
      </c>
    </row>
    <row r="2491" spans="4:13" x14ac:dyDescent="0.35">
      <c r="D2491" s="244" t="s">
        <v>3447</v>
      </c>
      <c r="E2491" s="245">
        <v>44435</v>
      </c>
      <c r="F2491" s="245">
        <v>44454</v>
      </c>
      <c r="G2491" s="246" t="s">
        <v>3910</v>
      </c>
      <c r="H2491" s="247">
        <v>248860</v>
      </c>
      <c r="I2491" s="248">
        <v>248860</v>
      </c>
      <c r="J2491" s="248">
        <v>1</v>
      </c>
      <c r="K2491" s="249">
        <v>2021</v>
      </c>
      <c r="L2491" s="249">
        <v>2021</v>
      </c>
      <c r="M2491" s="250" t="s">
        <v>3073</v>
      </c>
    </row>
    <row r="2492" spans="4:13" x14ac:dyDescent="0.35">
      <c r="D2492" s="244" t="s">
        <v>3448</v>
      </c>
      <c r="E2492" s="245">
        <v>44453</v>
      </c>
      <c r="F2492" s="245">
        <v>44454</v>
      </c>
      <c r="G2492" s="246" t="s">
        <v>3910</v>
      </c>
      <c r="H2492" s="247">
        <v>25000</v>
      </c>
      <c r="I2492" s="248">
        <v>25000</v>
      </c>
      <c r="J2492" s="248">
        <v>1</v>
      </c>
      <c r="K2492" s="249">
        <v>2021</v>
      </c>
      <c r="L2492" s="249">
        <v>2021</v>
      </c>
      <c r="M2492" s="250" t="s">
        <v>3073</v>
      </c>
    </row>
    <row r="2493" spans="4:13" x14ac:dyDescent="0.35">
      <c r="D2493" s="244" t="s">
        <v>3133</v>
      </c>
      <c r="E2493" s="245">
        <v>44446</v>
      </c>
      <c r="F2493" s="245">
        <v>44452</v>
      </c>
      <c r="G2493" s="246" t="s">
        <v>3910</v>
      </c>
      <c r="H2493" s="247">
        <v>607944</v>
      </c>
      <c r="I2493" s="248">
        <v>607944</v>
      </c>
      <c r="J2493" s="248">
        <v>1</v>
      </c>
      <c r="K2493" s="249">
        <v>2021</v>
      </c>
      <c r="L2493" s="249">
        <v>2021</v>
      </c>
      <c r="M2493" s="250" t="s">
        <v>3073</v>
      </c>
    </row>
    <row r="2494" spans="4:13" x14ac:dyDescent="0.35">
      <c r="D2494" s="244" t="s">
        <v>3452</v>
      </c>
      <c r="E2494" s="245">
        <v>44450</v>
      </c>
      <c r="F2494" s="245">
        <v>44454</v>
      </c>
      <c r="G2494" s="246" t="s">
        <v>3910</v>
      </c>
      <c r="H2494" s="247">
        <v>2041011.7646999999</v>
      </c>
      <c r="I2494" s="248">
        <v>2041011.7646999999</v>
      </c>
      <c r="J2494" s="248">
        <v>1</v>
      </c>
      <c r="K2494" s="249">
        <v>2021</v>
      </c>
      <c r="L2494" s="249">
        <v>2021</v>
      </c>
      <c r="M2494" s="250" t="s">
        <v>3073</v>
      </c>
    </row>
    <row r="2495" spans="4:13" x14ac:dyDescent="0.35">
      <c r="D2495" s="244" t="s">
        <v>3453</v>
      </c>
      <c r="E2495" s="245">
        <v>44352</v>
      </c>
      <c r="F2495" s="245">
        <v>44454</v>
      </c>
      <c r="G2495" s="246" t="s">
        <v>3908</v>
      </c>
      <c r="H2495" s="247">
        <v>900000</v>
      </c>
      <c r="I2495" s="248">
        <v>900000</v>
      </c>
      <c r="J2495" s="248">
        <v>1</v>
      </c>
      <c r="K2495" s="249">
        <v>2021</v>
      </c>
      <c r="L2495" s="249">
        <v>2021</v>
      </c>
      <c r="M2495" s="250" t="s">
        <v>2250</v>
      </c>
    </row>
    <row r="2496" spans="4:13" x14ac:dyDescent="0.35">
      <c r="D2496" s="244" t="s">
        <v>3454</v>
      </c>
      <c r="E2496" s="245">
        <v>44398</v>
      </c>
      <c r="F2496" s="245">
        <v>44454</v>
      </c>
      <c r="G2496" s="246" t="s">
        <v>3910</v>
      </c>
      <c r="H2496" s="247">
        <v>3152</v>
      </c>
      <c r="I2496" s="248">
        <v>3152</v>
      </c>
      <c r="J2496" s="248">
        <v>1</v>
      </c>
      <c r="K2496" s="249">
        <v>2021</v>
      </c>
      <c r="L2496" s="249">
        <v>2021</v>
      </c>
      <c r="M2496" s="250" t="s">
        <v>3073</v>
      </c>
    </row>
    <row r="2497" spans="4:13" x14ac:dyDescent="0.35">
      <c r="D2497" s="244" t="s">
        <v>3455</v>
      </c>
      <c r="E2497" s="245">
        <v>44452</v>
      </c>
      <c r="F2497" s="245">
        <v>44453</v>
      </c>
      <c r="G2497" s="246" t="s">
        <v>3908</v>
      </c>
      <c r="H2497" s="247">
        <v>39000</v>
      </c>
      <c r="I2497" s="248">
        <v>39000</v>
      </c>
      <c r="J2497" s="248">
        <v>1</v>
      </c>
      <c r="K2497" s="249">
        <v>2021</v>
      </c>
      <c r="L2497" s="249">
        <v>2021</v>
      </c>
      <c r="M2497" s="250" t="s">
        <v>3073</v>
      </c>
    </row>
    <row r="2498" spans="4:13" x14ac:dyDescent="0.35">
      <c r="D2498" s="244" t="s">
        <v>3456</v>
      </c>
      <c r="E2498" s="245">
        <v>44429</v>
      </c>
      <c r="F2498" s="245">
        <v>44455</v>
      </c>
      <c r="G2498" s="246" t="s">
        <v>3908</v>
      </c>
      <c r="H2498" s="247">
        <v>10688</v>
      </c>
      <c r="I2498" s="248">
        <v>10688</v>
      </c>
      <c r="J2498" s="248">
        <v>1</v>
      </c>
      <c r="K2498" s="249">
        <v>2021</v>
      </c>
      <c r="L2498" s="249">
        <v>2021</v>
      </c>
      <c r="M2498" s="250" t="s">
        <v>3073</v>
      </c>
    </row>
    <row r="2499" spans="4:13" x14ac:dyDescent="0.35">
      <c r="D2499" s="244" t="s">
        <v>3459</v>
      </c>
      <c r="E2499" s="245">
        <v>44434</v>
      </c>
      <c r="F2499" s="245">
        <v>44455</v>
      </c>
      <c r="G2499" s="246" t="s">
        <v>3908</v>
      </c>
      <c r="H2499" s="247">
        <v>15500</v>
      </c>
      <c r="I2499" s="248">
        <v>15500</v>
      </c>
      <c r="J2499" s="248">
        <v>1</v>
      </c>
      <c r="K2499" s="249">
        <v>2021</v>
      </c>
      <c r="L2499" s="249">
        <v>2021</v>
      </c>
      <c r="M2499" s="250" t="s">
        <v>3073</v>
      </c>
    </row>
    <row r="2500" spans="4:13" x14ac:dyDescent="0.35">
      <c r="D2500" s="244" t="s">
        <v>3461</v>
      </c>
      <c r="E2500" s="245">
        <v>44448</v>
      </c>
      <c r="F2500" s="245">
        <v>44455</v>
      </c>
      <c r="G2500" s="246" t="s">
        <v>3910</v>
      </c>
      <c r="H2500" s="247">
        <v>13000</v>
      </c>
      <c r="I2500" s="248">
        <v>13000</v>
      </c>
      <c r="J2500" s="248">
        <v>1</v>
      </c>
      <c r="K2500" s="249">
        <v>2021</v>
      </c>
      <c r="L2500" s="249">
        <v>2021</v>
      </c>
      <c r="M2500" s="250" t="s">
        <v>3073</v>
      </c>
    </row>
    <row r="2501" spans="4:13" x14ac:dyDescent="0.35">
      <c r="D2501" s="244" t="s">
        <v>3462</v>
      </c>
      <c r="E2501" s="245">
        <v>44400</v>
      </c>
      <c r="F2501" s="245">
        <v>44455</v>
      </c>
      <c r="G2501" s="246" t="s">
        <v>3910</v>
      </c>
      <c r="H2501" s="247">
        <v>12180</v>
      </c>
      <c r="I2501" s="248">
        <v>12180</v>
      </c>
      <c r="J2501" s="248">
        <v>1</v>
      </c>
      <c r="K2501" s="249">
        <v>2021</v>
      </c>
      <c r="L2501" s="249">
        <v>2021</v>
      </c>
      <c r="M2501" s="250" t="s">
        <v>3073</v>
      </c>
    </row>
    <row r="2502" spans="4:13" x14ac:dyDescent="0.35">
      <c r="D2502" s="244" t="s">
        <v>3463</v>
      </c>
      <c r="E2502" s="245">
        <v>44440</v>
      </c>
      <c r="F2502" s="245">
        <v>44455</v>
      </c>
      <c r="G2502" s="246" t="s">
        <v>3910</v>
      </c>
      <c r="H2502" s="247">
        <v>30000</v>
      </c>
      <c r="I2502" s="248">
        <v>30000</v>
      </c>
      <c r="J2502" s="248">
        <v>1</v>
      </c>
      <c r="K2502" s="249">
        <v>2021</v>
      </c>
      <c r="L2502" s="249">
        <v>2021</v>
      </c>
      <c r="M2502" s="250" t="s">
        <v>3073</v>
      </c>
    </row>
    <row r="2503" spans="4:13" x14ac:dyDescent="0.35">
      <c r="D2503" s="244" t="s">
        <v>3464</v>
      </c>
      <c r="E2503" s="245">
        <v>44450</v>
      </c>
      <c r="F2503" s="245">
        <v>44455</v>
      </c>
      <c r="G2503" s="246" t="s">
        <v>3910</v>
      </c>
      <c r="H2503" s="247">
        <v>76000</v>
      </c>
      <c r="I2503" s="248">
        <v>76000</v>
      </c>
      <c r="J2503" s="248">
        <v>1</v>
      </c>
      <c r="K2503" s="249">
        <v>2021</v>
      </c>
      <c r="L2503" s="249">
        <v>2021</v>
      </c>
      <c r="M2503" s="250" t="s">
        <v>3073</v>
      </c>
    </row>
    <row r="2504" spans="4:13" x14ac:dyDescent="0.35">
      <c r="D2504" s="244" t="s">
        <v>3465</v>
      </c>
      <c r="E2504" s="245">
        <v>44360</v>
      </c>
      <c r="F2504" s="245">
        <v>44425</v>
      </c>
      <c r="G2504" s="246" t="s">
        <v>3910</v>
      </c>
      <c r="H2504" s="247">
        <v>4060</v>
      </c>
      <c r="I2504" s="248">
        <v>4060</v>
      </c>
      <c r="J2504" s="248">
        <v>1</v>
      </c>
      <c r="K2504" s="249">
        <v>2021</v>
      </c>
      <c r="L2504" s="249">
        <v>2021</v>
      </c>
      <c r="M2504" s="250" t="s">
        <v>2250</v>
      </c>
    </row>
    <row r="2505" spans="4:13" x14ac:dyDescent="0.35">
      <c r="D2505" s="244" t="s">
        <v>3466</v>
      </c>
      <c r="E2505" s="245">
        <v>44442</v>
      </c>
      <c r="F2505" s="245">
        <v>44453</v>
      </c>
      <c r="G2505" s="246" t="s">
        <v>3910</v>
      </c>
      <c r="H2505" s="247">
        <v>100000</v>
      </c>
      <c r="I2505" s="248">
        <v>100000</v>
      </c>
      <c r="J2505" s="248">
        <v>1</v>
      </c>
      <c r="K2505" s="249">
        <v>2021</v>
      </c>
      <c r="L2505" s="249">
        <v>2021</v>
      </c>
      <c r="M2505" s="250" t="s">
        <v>3073</v>
      </c>
    </row>
    <row r="2506" spans="4:13" x14ac:dyDescent="0.35">
      <c r="D2506" s="244" t="s">
        <v>3468</v>
      </c>
      <c r="E2506" s="245">
        <v>44423</v>
      </c>
      <c r="F2506" s="245">
        <v>44448</v>
      </c>
      <c r="G2506" s="246" t="s">
        <v>3910</v>
      </c>
      <c r="H2506" s="247">
        <v>83000</v>
      </c>
      <c r="I2506" s="248">
        <v>83000</v>
      </c>
      <c r="J2506" s="248">
        <v>1</v>
      </c>
      <c r="K2506" s="249">
        <v>2021</v>
      </c>
      <c r="L2506" s="249">
        <v>2021</v>
      </c>
      <c r="M2506" s="250" t="s">
        <v>3073</v>
      </c>
    </row>
    <row r="2507" spans="4:13" x14ac:dyDescent="0.35">
      <c r="D2507" s="244" t="s">
        <v>3134</v>
      </c>
      <c r="E2507" s="245">
        <v>44449</v>
      </c>
      <c r="F2507" s="245">
        <v>44456</v>
      </c>
      <c r="G2507" s="246" t="s">
        <v>3910</v>
      </c>
      <c r="H2507" s="247">
        <v>147364</v>
      </c>
      <c r="I2507" s="248">
        <v>147364</v>
      </c>
      <c r="J2507" s="248">
        <v>1</v>
      </c>
      <c r="K2507" s="249">
        <v>2021</v>
      </c>
      <c r="L2507" s="249">
        <v>2021</v>
      </c>
      <c r="M2507" s="250" t="s">
        <v>3073</v>
      </c>
    </row>
    <row r="2508" spans="4:13" x14ac:dyDescent="0.35">
      <c r="D2508" s="244" t="s">
        <v>3471</v>
      </c>
      <c r="E2508" s="245">
        <v>44309</v>
      </c>
      <c r="F2508" s="245">
        <v>44456</v>
      </c>
      <c r="G2508" s="246" t="s">
        <v>3908</v>
      </c>
      <c r="H2508" s="247">
        <v>16008</v>
      </c>
      <c r="I2508" s="248">
        <v>16008</v>
      </c>
      <c r="J2508" s="248">
        <v>1</v>
      </c>
      <c r="K2508" s="249">
        <v>2021</v>
      </c>
      <c r="L2508" s="249">
        <v>2021</v>
      </c>
      <c r="M2508" s="250" t="s">
        <v>2250</v>
      </c>
    </row>
    <row r="2509" spans="4:13" x14ac:dyDescent="0.35">
      <c r="D2509" s="244" t="s">
        <v>3473</v>
      </c>
      <c r="E2509" s="245">
        <v>44456</v>
      </c>
      <c r="F2509" s="245">
        <v>44456</v>
      </c>
      <c r="G2509" s="246" t="s">
        <v>3910</v>
      </c>
      <c r="H2509" s="247">
        <v>6860</v>
      </c>
      <c r="I2509" s="248">
        <v>6860</v>
      </c>
      <c r="J2509" s="248">
        <v>1</v>
      </c>
      <c r="K2509" s="249">
        <v>2021</v>
      </c>
      <c r="L2509" s="249">
        <v>2021</v>
      </c>
      <c r="M2509" s="250" t="s">
        <v>3073</v>
      </c>
    </row>
    <row r="2510" spans="4:13" x14ac:dyDescent="0.35">
      <c r="D2510" s="244" t="s">
        <v>3474</v>
      </c>
      <c r="E2510" s="245">
        <v>44455</v>
      </c>
      <c r="F2510" s="245">
        <v>44456</v>
      </c>
      <c r="G2510" s="246" t="s">
        <v>3910</v>
      </c>
      <c r="H2510" s="247">
        <v>254000</v>
      </c>
      <c r="I2510" s="248">
        <v>254000</v>
      </c>
      <c r="J2510" s="248">
        <v>1</v>
      </c>
      <c r="K2510" s="249">
        <v>2021</v>
      </c>
      <c r="L2510" s="249">
        <v>2021</v>
      </c>
      <c r="M2510" s="250" t="s">
        <v>3073</v>
      </c>
    </row>
    <row r="2511" spans="4:13" x14ac:dyDescent="0.35">
      <c r="D2511" s="244" t="s">
        <v>3477</v>
      </c>
      <c r="E2511" s="245">
        <v>44396</v>
      </c>
      <c r="F2511" s="245">
        <v>44459</v>
      </c>
      <c r="G2511" s="246" t="s">
        <v>3908</v>
      </c>
      <c r="H2511" s="247">
        <v>17000</v>
      </c>
      <c r="I2511" s="248">
        <v>17000</v>
      </c>
      <c r="J2511" s="248">
        <v>1</v>
      </c>
      <c r="K2511" s="249">
        <v>2021</v>
      </c>
      <c r="L2511" s="249">
        <v>2021</v>
      </c>
      <c r="M2511" s="250" t="s">
        <v>3073</v>
      </c>
    </row>
    <row r="2512" spans="4:13" x14ac:dyDescent="0.35">
      <c r="D2512" s="244" t="s">
        <v>3478</v>
      </c>
      <c r="E2512" s="245">
        <v>44354</v>
      </c>
      <c r="F2512" s="245">
        <v>44459</v>
      </c>
      <c r="G2512" s="246" t="s">
        <v>3910</v>
      </c>
      <c r="H2512" s="247">
        <v>10000</v>
      </c>
      <c r="I2512" s="248">
        <v>10000</v>
      </c>
      <c r="J2512" s="248">
        <v>1</v>
      </c>
      <c r="K2512" s="249">
        <v>2021</v>
      </c>
      <c r="L2512" s="249">
        <v>2021</v>
      </c>
      <c r="M2512" s="250" t="s">
        <v>2250</v>
      </c>
    </row>
    <row r="2513" spans="4:13" x14ac:dyDescent="0.35">
      <c r="D2513" s="244" t="s">
        <v>3479</v>
      </c>
      <c r="E2513" s="245">
        <v>44433</v>
      </c>
      <c r="F2513" s="245">
        <v>44459</v>
      </c>
      <c r="G2513" s="246" t="s">
        <v>3910</v>
      </c>
      <c r="H2513" s="247">
        <v>27500</v>
      </c>
      <c r="I2513" s="248">
        <v>27500</v>
      </c>
      <c r="J2513" s="248">
        <v>1</v>
      </c>
      <c r="K2513" s="249">
        <v>2021</v>
      </c>
      <c r="L2513" s="249">
        <v>2021</v>
      </c>
      <c r="M2513" s="250" t="s">
        <v>3073</v>
      </c>
    </row>
    <row r="2514" spans="4:13" x14ac:dyDescent="0.35">
      <c r="D2514" s="244" t="s">
        <v>3482</v>
      </c>
      <c r="E2514" s="245">
        <v>44458</v>
      </c>
      <c r="F2514" s="245">
        <v>44460</v>
      </c>
      <c r="G2514" s="246" t="s">
        <v>3910</v>
      </c>
      <c r="H2514" s="247">
        <v>25500</v>
      </c>
      <c r="I2514" s="248">
        <v>25500</v>
      </c>
      <c r="J2514" s="248">
        <v>1</v>
      </c>
      <c r="K2514" s="249">
        <v>2021</v>
      </c>
      <c r="L2514" s="249">
        <v>2021</v>
      </c>
      <c r="M2514" s="250" t="s">
        <v>3073</v>
      </c>
    </row>
    <row r="2515" spans="4:13" x14ac:dyDescent="0.35">
      <c r="D2515" s="244" t="s">
        <v>3135</v>
      </c>
      <c r="E2515" s="245">
        <v>44439</v>
      </c>
      <c r="F2515" s="245">
        <v>44461</v>
      </c>
      <c r="G2515" s="246" t="s">
        <v>3910</v>
      </c>
      <c r="H2515" s="247">
        <v>31408</v>
      </c>
      <c r="I2515" s="248">
        <v>31408</v>
      </c>
      <c r="J2515" s="248">
        <v>1</v>
      </c>
      <c r="K2515" s="249">
        <v>2021</v>
      </c>
      <c r="L2515" s="249">
        <v>2021</v>
      </c>
      <c r="M2515" s="250" t="s">
        <v>3073</v>
      </c>
    </row>
    <row r="2516" spans="4:13" x14ac:dyDescent="0.35">
      <c r="D2516" s="244" t="s">
        <v>3483</v>
      </c>
      <c r="E2516" s="245">
        <v>44450</v>
      </c>
      <c r="F2516" s="245">
        <v>44461</v>
      </c>
      <c r="G2516" s="246" t="s">
        <v>3910</v>
      </c>
      <c r="H2516" s="247">
        <v>43000</v>
      </c>
      <c r="I2516" s="248">
        <v>43000</v>
      </c>
      <c r="J2516" s="248">
        <v>1</v>
      </c>
      <c r="K2516" s="249">
        <v>2021</v>
      </c>
      <c r="L2516" s="249">
        <v>2021</v>
      </c>
      <c r="M2516" s="250" t="s">
        <v>3073</v>
      </c>
    </row>
    <row r="2517" spans="4:13" x14ac:dyDescent="0.35">
      <c r="D2517" s="244" t="s">
        <v>3484</v>
      </c>
      <c r="E2517" s="245">
        <v>44446</v>
      </c>
      <c r="F2517" s="245">
        <v>44461</v>
      </c>
      <c r="G2517" s="246" t="s">
        <v>3910</v>
      </c>
      <c r="H2517" s="247">
        <v>235588.2353</v>
      </c>
      <c r="I2517" s="248">
        <v>235588.2353</v>
      </c>
      <c r="J2517" s="248">
        <v>1</v>
      </c>
      <c r="K2517" s="249">
        <v>2021</v>
      </c>
      <c r="L2517" s="249">
        <v>2021</v>
      </c>
      <c r="M2517" s="250" t="s">
        <v>3073</v>
      </c>
    </row>
    <row r="2518" spans="4:13" x14ac:dyDescent="0.35">
      <c r="D2518" s="244" t="s">
        <v>3492</v>
      </c>
      <c r="E2518" s="245">
        <v>44457</v>
      </c>
      <c r="F2518" s="245">
        <v>44461</v>
      </c>
      <c r="G2518" s="246" t="s">
        <v>3910</v>
      </c>
      <c r="H2518" s="247">
        <v>5000</v>
      </c>
      <c r="I2518" s="248">
        <v>5000</v>
      </c>
      <c r="J2518" s="248">
        <v>1</v>
      </c>
      <c r="K2518" s="249">
        <v>2021</v>
      </c>
      <c r="L2518" s="249">
        <v>2021</v>
      </c>
      <c r="M2518" s="250" t="s">
        <v>3073</v>
      </c>
    </row>
    <row r="2519" spans="4:13" x14ac:dyDescent="0.35">
      <c r="D2519" s="244" t="s">
        <v>3493</v>
      </c>
      <c r="E2519" s="245">
        <v>44444</v>
      </c>
      <c r="F2519" s="245">
        <v>44461</v>
      </c>
      <c r="G2519" s="246" t="s">
        <v>3910</v>
      </c>
      <c r="H2519" s="247">
        <v>610000</v>
      </c>
      <c r="I2519" s="248">
        <v>610000</v>
      </c>
      <c r="J2519" s="248">
        <v>1</v>
      </c>
      <c r="K2519" s="249">
        <v>2021</v>
      </c>
      <c r="L2519" s="249">
        <v>2021</v>
      </c>
      <c r="M2519" s="250" t="s">
        <v>3073</v>
      </c>
    </row>
    <row r="2520" spans="4:13" x14ac:dyDescent="0.35">
      <c r="D2520" s="244" t="s">
        <v>3494</v>
      </c>
      <c r="E2520" s="245">
        <v>44440</v>
      </c>
      <c r="F2520" s="245">
        <v>44461</v>
      </c>
      <c r="G2520" s="246" t="s">
        <v>3910</v>
      </c>
      <c r="H2520" s="247">
        <v>9360</v>
      </c>
      <c r="I2520" s="248">
        <v>9360</v>
      </c>
      <c r="J2520" s="248">
        <v>1</v>
      </c>
      <c r="K2520" s="249">
        <v>2021</v>
      </c>
      <c r="L2520" s="249">
        <v>2021</v>
      </c>
      <c r="M2520" s="250" t="s">
        <v>3073</v>
      </c>
    </row>
    <row r="2521" spans="4:13" x14ac:dyDescent="0.35">
      <c r="D2521" s="244" t="s">
        <v>3497</v>
      </c>
      <c r="E2521" s="245">
        <v>44459</v>
      </c>
      <c r="F2521" s="245">
        <v>44461</v>
      </c>
      <c r="G2521" s="246" t="s">
        <v>3910</v>
      </c>
      <c r="H2521" s="247">
        <v>5000</v>
      </c>
      <c r="I2521" s="248">
        <v>5000</v>
      </c>
      <c r="J2521" s="248">
        <v>1</v>
      </c>
      <c r="K2521" s="249">
        <v>2021</v>
      </c>
      <c r="L2521" s="249">
        <v>2021</v>
      </c>
      <c r="M2521" s="250" t="s">
        <v>3073</v>
      </c>
    </row>
    <row r="2522" spans="4:13" x14ac:dyDescent="0.35">
      <c r="D2522" s="244" t="s">
        <v>3498</v>
      </c>
      <c r="E2522" s="245">
        <v>44456</v>
      </c>
      <c r="F2522" s="245">
        <v>44462</v>
      </c>
      <c r="G2522" s="246" t="s">
        <v>3910</v>
      </c>
      <c r="H2522" s="247">
        <v>200000</v>
      </c>
      <c r="I2522" s="248">
        <v>200000</v>
      </c>
      <c r="J2522" s="248">
        <v>1</v>
      </c>
      <c r="K2522" s="249">
        <v>2021</v>
      </c>
      <c r="L2522" s="249">
        <v>2021</v>
      </c>
      <c r="M2522" s="250" t="s">
        <v>3073</v>
      </c>
    </row>
    <row r="2523" spans="4:13" x14ac:dyDescent="0.35">
      <c r="D2523" s="244" t="s">
        <v>3501</v>
      </c>
      <c r="E2523" s="245">
        <v>44354</v>
      </c>
      <c r="F2523" s="245">
        <v>44461</v>
      </c>
      <c r="G2523" s="246" t="s">
        <v>3910</v>
      </c>
      <c r="H2523" s="247">
        <v>5000</v>
      </c>
      <c r="I2523" s="248">
        <v>5000</v>
      </c>
      <c r="J2523" s="248">
        <v>1</v>
      </c>
      <c r="K2523" s="249">
        <v>2021</v>
      </c>
      <c r="L2523" s="249">
        <v>2021</v>
      </c>
      <c r="M2523" s="250" t="s">
        <v>2250</v>
      </c>
    </row>
    <row r="2524" spans="4:13" x14ac:dyDescent="0.35">
      <c r="D2524" s="244" t="s">
        <v>3502</v>
      </c>
      <c r="E2524" s="245">
        <v>44455</v>
      </c>
      <c r="F2524" s="245">
        <v>44463</v>
      </c>
      <c r="G2524" s="246" t="s">
        <v>3910</v>
      </c>
      <c r="H2524" s="247">
        <v>7000</v>
      </c>
      <c r="I2524" s="248">
        <v>7000</v>
      </c>
      <c r="J2524" s="248">
        <v>1</v>
      </c>
      <c r="K2524" s="249">
        <v>2021</v>
      </c>
      <c r="L2524" s="249">
        <v>2021</v>
      </c>
      <c r="M2524" s="250" t="s">
        <v>3073</v>
      </c>
    </row>
    <row r="2525" spans="4:13" x14ac:dyDescent="0.35">
      <c r="D2525" s="244" t="s">
        <v>3503</v>
      </c>
      <c r="E2525" s="245">
        <v>44458</v>
      </c>
      <c r="F2525" s="245">
        <v>44459</v>
      </c>
      <c r="G2525" s="246" t="s">
        <v>3910</v>
      </c>
      <c r="H2525" s="247">
        <v>1425000</v>
      </c>
      <c r="I2525" s="248">
        <v>1425000</v>
      </c>
      <c r="J2525" s="248">
        <v>1</v>
      </c>
      <c r="K2525" s="249">
        <v>2021</v>
      </c>
      <c r="L2525" s="249">
        <v>2021</v>
      </c>
      <c r="M2525" s="250" t="s">
        <v>3073</v>
      </c>
    </row>
    <row r="2526" spans="4:13" x14ac:dyDescent="0.35">
      <c r="D2526" s="244" t="s">
        <v>3504</v>
      </c>
      <c r="E2526" s="245">
        <v>44403</v>
      </c>
      <c r="F2526" s="245">
        <v>44459</v>
      </c>
      <c r="G2526" s="246" t="s">
        <v>3908</v>
      </c>
      <c r="H2526" s="247">
        <v>500000</v>
      </c>
      <c r="I2526" s="248">
        <v>500000</v>
      </c>
      <c r="J2526" s="248">
        <v>1</v>
      </c>
      <c r="K2526" s="249">
        <v>2021</v>
      </c>
      <c r="L2526" s="249">
        <v>2021</v>
      </c>
      <c r="M2526" s="250" t="s">
        <v>3073</v>
      </c>
    </row>
    <row r="2527" spans="4:13" x14ac:dyDescent="0.35">
      <c r="D2527" s="244" t="s">
        <v>3505</v>
      </c>
      <c r="E2527" s="245">
        <v>44453</v>
      </c>
      <c r="F2527" s="245">
        <v>44463</v>
      </c>
      <c r="G2527" s="246" t="s">
        <v>3910</v>
      </c>
      <c r="H2527" s="247">
        <v>394338</v>
      </c>
      <c r="I2527" s="248">
        <v>394338</v>
      </c>
      <c r="J2527" s="248">
        <v>1</v>
      </c>
      <c r="K2527" s="249">
        <v>2021</v>
      </c>
      <c r="L2527" s="249">
        <v>2021</v>
      </c>
      <c r="M2527" s="250" t="s">
        <v>3073</v>
      </c>
    </row>
    <row r="2528" spans="4:13" x14ac:dyDescent="0.35">
      <c r="D2528" s="244" t="s">
        <v>3506</v>
      </c>
      <c r="E2528" s="245">
        <v>44450</v>
      </c>
      <c r="F2528" s="245">
        <v>44462</v>
      </c>
      <c r="G2528" s="246" t="s">
        <v>3910</v>
      </c>
      <c r="H2528" s="247">
        <v>45000</v>
      </c>
      <c r="I2528" s="248">
        <v>45000</v>
      </c>
      <c r="J2528" s="248">
        <v>1</v>
      </c>
      <c r="K2528" s="249">
        <v>2021</v>
      </c>
      <c r="L2528" s="249">
        <v>2021</v>
      </c>
      <c r="M2528" s="250" t="s">
        <v>3073</v>
      </c>
    </row>
    <row r="2529" spans="4:13" x14ac:dyDescent="0.35">
      <c r="D2529" s="244" t="s">
        <v>3507</v>
      </c>
      <c r="E2529" s="245">
        <v>44458</v>
      </c>
      <c r="F2529" s="245">
        <v>44462</v>
      </c>
      <c r="G2529" s="246" t="s">
        <v>3910</v>
      </c>
      <c r="H2529" s="247">
        <v>600000</v>
      </c>
      <c r="I2529" s="248">
        <v>600000</v>
      </c>
      <c r="J2529" s="248">
        <v>1</v>
      </c>
      <c r="K2529" s="249">
        <v>2021</v>
      </c>
      <c r="L2529" s="249">
        <v>2021</v>
      </c>
      <c r="M2529" s="250" t="s">
        <v>3073</v>
      </c>
    </row>
    <row r="2530" spans="4:13" x14ac:dyDescent="0.35">
      <c r="D2530" s="244" t="s">
        <v>3508</v>
      </c>
      <c r="E2530" s="245">
        <v>44444</v>
      </c>
      <c r="F2530" s="245">
        <v>44462</v>
      </c>
      <c r="G2530" s="246" t="s">
        <v>3910</v>
      </c>
      <c r="H2530" s="247">
        <v>39400</v>
      </c>
      <c r="I2530" s="248">
        <v>39400</v>
      </c>
      <c r="J2530" s="248">
        <v>1</v>
      </c>
      <c r="K2530" s="249">
        <v>2021</v>
      </c>
      <c r="L2530" s="249">
        <v>2021</v>
      </c>
      <c r="M2530" s="250" t="s">
        <v>3073</v>
      </c>
    </row>
    <row r="2531" spans="4:13" x14ac:dyDescent="0.35">
      <c r="D2531" s="244" t="s">
        <v>3509</v>
      </c>
      <c r="E2531" s="245">
        <v>44439</v>
      </c>
      <c r="F2531" s="245">
        <v>44462</v>
      </c>
      <c r="G2531" s="246" t="s">
        <v>3908</v>
      </c>
      <c r="H2531" s="247">
        <v>1000000</v>
      </c>
      <c r="I2531" s="248">
        <v>1000000</v>
      </c>
      <c r="J2531" s="248">
        <v>1</v>
      </c>
      <c r="K2531" s="249">
        <v>2021</v>
      </c>
      <c r="L2531" s="249">
        <v>2021</v>
      </c>
      <c r="M2531" s="250" t="s">
        <v>3073</v>
      </c>
    </row>
    <row r="2532" spans="4:13" x14ac:dyDescent="0.35">
      <c r="D2532" s="244" t="s">
        <v>3513</v>
      </c>
      <c r="E2532" s="245">
        <v>44444</v>
      </c>
      <c r="F2532" s="245">
        <v>44452</v>
      </c>
      <c r="G2532" s="246" t="s">
        <v>3910</v>
      </c>
      <c r="H2532" s="247">
        <v>93000</v>
      </c>
      <c r="I2532" s="248">
        <v>93000</v>
      </c>
      <c r="J2532" s="248">
        <v>1</v>
      </c>
      <c r="K2532" s="249">
        <v>2021</v>
      </c>
      <c r="L2532" s="249">
        <v>2021</v>
      </c>
      <c r="M2532" s="250" t="s">
        <v>3073</v>
      </c>
    </row>
    <row r="2533" spans="4:13" x14ac:dyDescent="0.35">
      <c r="D2533" s="244" t="s">
        <v>3514</v>
      </c>
      <c r="E2533" s="245">
        <v>44464</v>
      </c>
      <c r="F2533" s="245">
        <v>44466</v>
      </c>
      <c r="G2533" s="246" t="s">
        <v>3910</v>
      </c>
      <c r="H2533" s="247">
        <v>9360</v>
      </c>
      <c r="I2533" s="248">
        <v>9360</v>
      </c>
      <c r="J2533" s="248">
        <v>1</v>
      </c>
      <c r="K2533" s="249">
        <v>2021</v>
      </c>
      <c r="L2533" s="249">
        <v>2021</v>
      </c>
      <c r="M2533" s="250" t="s">
        <v>3073</v>
      </c>
    </row>
    <row r="2534" spans="4:13" x14ac:dyDescent="0.35">
      <c r="D2534" s="244" t="s">
        <v>3517</v>
      </c>
      <c r="E2534" s="245">
        <v>44434</v>
      </c>
      <c r="F2534" s="245">
        <v>44466</v>
      </c>
      <c r="G2534" s="246" t="s">
        <v>3908</v>
      </c>
      <c r="H2534" s="247">
        <v>842656</v>
      </c>
      <c r="I2534" s="248">
        <v>842656</v>
      </c>
      <c r="J2534" s="248">
        <v>1</v>
      </c>
      <c r="K2534" s="249">
        <v>2021</v>
      </c>
      <c r="L2534" s="249">
        <v>2021</v>
      </c>
      <c r="M2534" s="250" t="s">
        <v>3073</v>
      </c>
    </row>
    <row r="2535" spans="4:13" x14ac:dyDescent="0.35">
      <c r="D2535" s="244" t="s">
        <v>3524</v>
      </c>
      <c r="E2535" s="245">
        <v>44461</v>
      </c>
      <c r="F2535" s="245">
        <v>44467</v>
      </c>
      <c r="G2535" s="246" t="s">
        <v>3908</v>
      </c>
      <c r="H2535" s="247">
        <v>100000</v>
      </c>
      <c r="I2535" s="248">
        <v>100000</v>
      </c>
      <c r="J2535" s="248">
        <v>1</v>
      </c>
      <c r="K2535" s="249">
        <v>2021</v>
      </c>
      <c r="L2535" s="249">
        <v>2021</v>
      </c>
      <c r="M2535" s="250" t="s">
        <v>3073</v>
      </c>
    </row>
    <row r="2536" spans="4:13" x14ac:dyDescent="0.35">
      <c r="D2536" s="244" t="s">
        <v>3525</v>
      </c>
      <c r="E2536" s="245">
        <v>44464</v>
      </c>
      <c r="F2536" s="245">
        <v>44466</v>
      </c>
      <c r="G2536" s="246" t="s">
        <v>3908</v>
      </c>
      <c r="H2536" s="247">
        <v>170780</v>
      </c>
      <c r="I2536" s="248">
        <v>170780</v>
      </c>
      <c r="J2536" s="248">
        <v>1</v>
      </c>
      <c r="K2536" s="249">
        <v>2021</v>
      </c>
      <c r="L2536" s="249">
        <v>2021</v>
      </c>
      <c r="M2536" s="250" t="s">
        <v>3073</v>
      </c>
    </row>
    <row r="2537" spans="4:13" x14ac:dyDescent="0.35">
      <c r="D2537" s="244" t="s">
        <v>3526</v>
      </c>
      <c r="E2537" s="245">
        <v>44460</v>
      </c>
      <c r="F2537" s="245">
        <v>44467</v>
      </c>
      <c r="G2537" s="246" t="s">
        <v>3910</v>
      </c>
      <c r="H2537" s="247">
        <v>9760</v>
      </c>
      <c r="I2537" s="248">
        <v>9760</v>
      </c>
      <c r="J2537" s="248">
        <v>1</v>
      </c>
      <c r="K2537" s="249">
        <v>2021</v>
      </c>
      <c r="L2537" s="249">
        <v>2021</v>
      </c>
      <c r="M2537" s="250" t="s">
        <v>3073</v>
      </c>
    </row>
    <row r="2538" spans="4:13" x14ac:dyDescent="0.35">
      <c r="D2538" s="244" t="s">
        <v>3532</v>
      </c>
      <c r="E2538" s="245">
        <v>44460</v>
      </c>
      <c r="F2538" s="245">
        <v>44465</v>
      </c>
      <c r="G2538" s="246" t="s">
        <v>3908</v>
      </c>
      <c r="H2538" s="247">
        <v>11500</v>
      </c>
      <c r="I2538" s="248">
        <v>11500</v>
      </c>
      <c r="J2538" s="248">
        <v>1</v>
      </c>
      <c r="K2538" s="249">
        <v>2021</v>
      </c>
      <c r="L2538" s="249">
        <v>2021</v>
      </c>
      <c r="M2538" s="250" t="s">
        <v>3073</v>
      </c>
    </row>
    <row r="2539" spans="4:13" x14ac:dyDescent="0.35">
      <c r="D2539" s="244" t="s">
        <v>3533</v>
      </c>
      <c r="E2539" s="245">
        <v>44465</v>
      </c>
      <c r="F2539" s="245">
        <v>44466</v>
      </c>
      <c r="G2539" s="246" t="s">
        <v>3910</v>
      </c>
      <c r="H2539" s="247">
        <v>231960</v>
      </c>
      <c r="I2539" s="248">
        <v>231960</v>
      </c>
      <c r="J2539" s="248">
        <v>1</v>
      </c>
      <c r="K2539" s="249">
        <v>2021</v>
      </c>
      <c r="L2539" s="249">
        <v>2021</v>
      </c>
      <c r="M2539" s="250" t="s">
        <v>3073</v>
      </c>
    </row>
    <row r="2540" spans="4:13" x14ac:dyDescent="0.35">
      <c r="D2540" s="244" t="s">
        <v>3535</v>
      </c>
      <c r="E2540" s="245">
        <v>44443</v>
      </c>
      <c r="F2540" s="245">
        <v>44462</v>
      </c>
      <c r="G2540" s="246" t="s">
        <v>3910</v>
      </c>
      <c r="H2540" s="247">
        <v>1022807.0175</v>
      </c>
      <c r="I2540" s="248">
        <v>1022807.0175</v>
      </c>
      <c r="J2540" s="248">
        <v>1</v>
      </c>
      <c r="K2540" s="249">
        <v>2021</v>
      </c>
      <c r="L2540" s="249">
        <v>2021</v>
      </c>
      <c r="M2540" s="250" t="s">
        <v>3073</v>
      </c>
    </row>
    <row r="2541" spans="4:13" x14ac:dyDescent="0.35">
      <c r="D2541" s="244" t="s">
        <v>3536</v>
      </c>
      <c r="E2541" s="245">
        <v>44450</v>
      </c>
      <c r="F2541" s="245">
        <v>44456</v>
      </c>
      <c r="G2541" s="246" t="s">
        <v>3910</v>
      </c>
      <c r="H2541" s="247">
        <v>6860</v>
      </c>
      <c r="I2541" s="248">
        <v>6860</v>
      </c>
      <c r="J2541" s="248">
        <v>1</v>
      </c>
      <c r="K2541" s="249">
        <v>2021</v>
      </c>
      <c r="L2541" s="249">
        <v>2021</v>
      </c>
      <c r="M2541" s="250" t="s">
        <v>3073</v>
      </c>
    </row>
    <row r="2542" spans="4:13" x14ac:dyDescent="0.35">
      <c r="D2542" s="244" t="s">
        <v>3538</v>
      </c>
      <c r="E2542" s="245">
        <v>44466</v>
      </c>
      <c r="F2542" s="245">
        <v>44467</v>
      </c>
      <c r="G2542" s="246" t="s">
        <v>3910</v>
      </c>
      <c r="H2542" s="247">
        <v>204000</v>
      </c>
      <c r="I2542" s="248">
        <v>204000</v>
      </c>
      <c r="J2542" s="248">
        <v>1</v>
      </c>
      <c r="K2542" s="249">
        <v>2021</v>
      </c>
      <c r="L2542" s="249">
        <v>2021</v>
      </c>
      <c r="M2542" s="250" t="s">
        <v>3073</v>
      </c>
    </row>
    <row r="2543" spans="4:13" x14ac:dyDescent="0.35">
      <c r="D2543" s="244" t="s">
        <v>3539</v>
      </c>
      <c r="E2543" s="245">
        <v>44469</v>
      </c>
      <c r="F2543" s="245">
        <v>44470</v>
      </c>
      <c r="G2543" s="246" t="s">
        <v>3910</v>
      </c>
      <c r="H2543" s="247">
        <v>90000</v>
      </c>
      <c r="I2543" s="248">
        <v>90000</v>
      </c>
      <c r="J2543" s="248">
        <v>1</v>
      </c>
      <c r="K2543" s="249">
        <v>2021</v>
      </c>
      <c r="L2543" s="249">
        <v>2021</v>
      </c>
      <c r="M2543" s="250" t="s">
        <v>3073</v>
      </c>
    </row>
    <row r="2544" spans="4:13" x14ac:dyDescent="0.35">
      <c r="D2544" s="244" t="s">
        <v>3543</v>
      </c>
      <c r="E2544" s="245">
        <v>44433</v>
      </c>
      <c r="F2544" s="245">
        <v>44469</v>
      </c>
      <c r="G2544" s="246" t="s">
        <v>3908</v>
      </c>
      <c r="H2544" s="247">
        <v>10688</v>
      </c>
      <c r="I2544" s="248">
        <v>10688</v>
      </c>
      <c r="J2544" s="248">
        <v>1</v>
      </c>
      <c r="K2544" s="249">
        <v>2021</v>
      </c>
      <c r="L2544" s="249">
        <v>2021</v>
      </c>
      <c r="M2544" s="250" t="s">
        <v>3073</v>
      </c>
    </row>
    <row r="2545" spans="4:13" x14ac:dyDescent="0.35">
      <c r="D2545" s="244" t="s">
        <v>3544</v>
      </c>
      <c r="E2545" s="245">
        <v>44467</v>
      </c>
      <c r="F2545" s="245">
        <v>44470</v>
      </c>
      <c r="G2545" s="246" t="s">
        <v>3910</v>
      </c>
      <c r="H2545" s="247">
        <v>119600</v>
      </c>
      <c r="I2545" s="248">
        <v>119600</v>
      </c>
      <c r="J2545" s="248">
        <v>1</v>
      </c>
      <c r="K2545" s="249">
        <v>2021</v>
      </c>
      <c r="L2545" s="249">
        <v>2021</v>
      </c>
      <c r="M2545" s="250" t="s">
        <v>3073</v>
      </c>
    </row>
    <row r="2546" spans="4:13" x14ac:dyDescent="0.35">
      <c r="D2546" s="244" t="s">
        <v>3136</v>
      </c>
      <c r="E2546" s="245">
        <v>44269</v>
      </c>
      <c r="F2546" s="245">
        <v>44277</v>
      </c>
      <c r="G2546" s="246" t="s">
        <v>3910</v>
      </c>
      <c r="H2546" s="247">
        <v>8700</v>
      </c>
      <c r="I2546" s="248">
        <v>8700</v>
      </c>
      <c r="J2546" s="248">
        <v>1</v>
      </c>
      <c r="K2546" s="249">
        <v>2021</v>
      </c>
      <c r="L2546" s="249">
        <v>2021</v>
      </c>
      <c r="M2546" s="250" t="s">
        <v>21</v>
      </c>
    </row>
    <row r="2547" spans="4:13" x14ac:dyDescent="0.35">
      <c r="D2547" s="244" t="s">
        <v>3546</v>
      </c>
      <c r="E2547" s="245">
        <v>44472</v>
      </c>
      <c r="F2547" s="245">
        <v>44474</v>
      </c>
      <c r="G2547" s="246" t="s">
        <v>3910</v>
      </c>
      <c r="H2547" s="247">
        <v>197380</v>
      </c>
      <c r="I2547" s="248">
        <v>197380</v>
      </c>
      <c r="J2547" s="248">
        <v>1</v>
      </c>
      <c r="K2547" s="249">
        <v>2021</v>
      </c>
      <c r="L2547" s="249">
        <v>2021</v>
      </c>
      <c r="M2547" s="250" t="s">
        <v>3138</v>
      </c>
    </row>
    <row r="2548" spans="4:13" x14ac:dyDescent="0.35">
      <c r="D2548" s="244" t="s">
        <v>3547</v>
      </c>
      <c r="E2548" s="245">
        <v>44452</v>
      </c>
      <c r="F2548" s="245">
        <v>44461</v>
      </c>
      <c r="G2548" s="246" t="s">
        <v>3908</v>
      </c>
      <c r="H2548" s="247">
        <v>10000</v>
      </c>
      <c r="I2548" s="248">
        <v>10000</v>
      </c>
      <c r="J2548" s="248">
        <v>1</v>
      </c>
      <c r="K2548" s="249">
        <v>2021</v>
      </c>
      <c r="L2548" s="249">
        <v>2021</v>
      </c>
      <c r="M2548" s="250" t="s">
        <v>3073</v>
      </c>
    </row>
    <row r="2549" spans="4:13" x14ac:dyDescent="0.35">
      <c r="D2549" s="244" t="s">
        <v>3548</v>
      </c>
      <c r="E2549" s="245">
        <v>44474</v>
      </c>
      <c r="F2549" s="245">
        <v>44474</v>
      </c>
      <c r="G2549" s="246" t="s">
        <v>3908</v>
      </c>
      <c r="H2549" s="247">
        <v>4000</v>
      </c>
      <c r="I2549" s="248">
        <v>4000</v>
      </c>
      <c r="J2549" s="248">
        <v>1</v>
      </c>
      <c r="K2549" s="249">
        <v>2021</v>
      </c>
      <c r="L2549" s="249">
        <v>2021</v>
      </c>
      <c r="M2549" s="250" t="s">
        <v>3138</v>
      </c>
    </row>
    <row r="2550" spans="4:13" x14ac:dyDescent="0.35">
      <c r="D2550" s="244" t="s">
        <v>3549</v>
      </c>
      <c r="E2550" s="245">
        <v>44447</v>
      </c>
      <c r="F2550" s="245">
        <v>44466</v>
      </c>
      <c r="G2550" s="246" t="s">
        <v>3910</v>
      </c>
      <c r="H2550" s="247">
        <v>5000</v>
      </c>
      <c r="I2550" s="248">
        <v>5000</v>
      </c>
      <c r="J2550" s="248">
        <v>1</v>
      </c>
      <c r="K2550" s="249">
        <v>2021</v>
      </c>
      <c r="L2550" s="249">
        <v>2021</v>
      </c>
      <c r="M2550" s="250" t="s">
        <v>3073</v>
      </c>
    </row>
    <row r="2551" spans="4:13" x14ac:dyDescent="0.35">
      <c r="D2551" s="244" t="s">
        <v>3551</v>
      </c>
      <c r="E2551" s="245">
        <v>44474</v>
      </c>
      <c r="F2551" s="245">
        <v>44475</v>
      </c>
      <c r="G2551" s="246" t="s">
        <v>3910</v>
      </c>
      <c r="H2551" s="247">
        <v>306178.5882</v>
      </c>
      <c r="I2551" s="248">
        <v>306178.5882</v>
      </c>
      <c r="J2551" s="248">
        <v>1</v>
      </c>
      <c r="K2551" s="249">
        <v>2021</v>
      </c>
      <c r="L2551" s="249">
        <v>2021</v>
      </c>
      <c r="M2551" s="250" t="s">
        <v>3138</v>
      </c>
    </row>
    <row r="2552" spans="4:13" x14ac:dyDescent="0.35">
      <c r="D2552" s="244" t="s">
        <v>3552</v>
      </c>
      <c r="E2552" s="245">
        <v>44466</v>
      </c>
      <c r="F2552" s="245">
        <v>44475</v>
      </c>
      <c r="G2552" s="246" t="s">
        <v>3910</v>
      </c>
      <c r="H2552" s="247">
        <v>20000</v>
      </c>
      <c r="I2552" s="248">
        <v>20000</v>
      </c>
      <c r="J2552" s="248">
        <v>1</v>
      </c>
      <c r="K2552" s="249">
        <v>2021</v>
      </c>
      <c r="L2552" s="249">
        <v>2021</v>
      </c>
      <c r="M2552" s="250" t="s">
        <v>3073</v>
      </c>
    </row>
    <row r="2553" spans="4:13" x14ac:dyDescent="0.35">
      <c r="D2553" s="244" t="s">
        <v>3553</v>
      </c>
      <c r="E2553" s="245">
        <v>44471</v>
      </c>
      <c r="F2553" s="245">
        <v>44474</v>
      </c>
      <c r="G2553" s="246" t="s">
        <v>3910</v>
      </c>
      <c r="H2553" s="247">
        <v>6860</v>
      </c>
      <c r="I2553" s="248">
        <v>6860</v>
      </c>
      <c r="J2553" s="248">
        <v>1</v>
      </c>
      <c r="K2553" s="249">
        <v>2021</v>
      </c>
      <c r="L2553" s="249">
        <v>2021</v>
      </c>
      <c r="M2553" s="250" t="s">
        <v>3138</v>
      </c>
    </row>
    <row r="2554" spans="4:13" x14ac:dyDescent="0.35">
      <c r="D2554" s="244" t="s">
        <v>3555</v>
      </c>
      <c r="E2554" s="245">
        <v>44416</v>
      </c>
      <c r="F2554" s="245">
        <v>44474</v>
      </c>
      <c r="G2554" s="246" t="s">
        <v>4244</v>
      </c>
      <c r="H2554" s="247">
        <v>38280</v>
      </c>
      <c r="I2554" s="248">
        <v>38280</v>
      </c>
      <c r="J2554" s="248">
        <v>1</v>
      </c>
      <c r="K2554" s="249">
        <v>2021</v>
      </c>
      <c r="L2554" s="249">
        <v>2021</v>
      </c>
      <c r="M2554" s="250" t="s">
        <v>3073</v>
      </c>
    </row>
    <row r="2555" spans="4:13" x14ac:dyDescent="0.35">
      <c r="D2555" s="244" t="s">
        <v>3556</v>
      </c>
      <c r="E2555" s="245">
        <v>44442</v>
      </c>
      <c r="F2555" s="245">
        <v>44474</v>
      </c>
      <c r="G2555" s="246" t="s">
        <v>3910</v>
      </c>
      <c r="H2555" s="247">
        <v>81800</v>
      </c>
      <c r="I2555" s="248">
        <v>81800</v>
      </c>
      <c r="J2555" s="248">
        <v>1</v>
      </c>
      <c r="K2555" s="249">
        <v>2021</v>
      </c>
      <c r="L2555" s="249">
        <v>2021</v>
      </c>
      <c r="M2555" s="250" t="s">
        <v>3073</v>
      </c>
    </row>
    <row r="2556" spans="4:13" x14ac:dyDescent="0.35">
      <c r="D2556" s="244" t="s">
        <v>3559</v>
      </c>
      <c r="E2556" s="245">
        <v>44473</v>
      </c>
      <c r="F2556" s="245">
        <v>44474</v>
      </c>
      <c r="G2556" s="246" t="s">
        <v>3910</v>
      </c>
      <c r="H2556" s="247">
        <v>115000</v>
      </c>
      <c r="I2556" s="248">
        <v>115000</v>
      </c>
      <c r="J2556" s="248">
        <v>1</v>
      </c>
      <c r="K2556" s="249">
        <v>2021</v>
      </c>
      <c r="L2556" s="249">
        <v>2021</v>
      </c>
      <c r="M2556" s="250" t="s">
        <v>3138</v>
      </c>
    </row>
    <row r="2557" spans="4:13" x14ac:dyDescent="0.35">
      <c r="D2557" s="244" t="s">
        <v>3563</v>
      </c>
      <c r="E2557" s="245">
        <v>44450</v>
      </c>
      <c r="F2557" s="245">
        <v>44460</v>
      </c>
      <c r="G2557" s="246" t="s">
        <v>3910</v>
      </c>
      <c r="H2557" s="247">
        <v>1000000</v>
      </c>
      <c r="I2557" s="248">
        <v>1000000</v>
      </c>
      <c r="J2557" s="248">
        <v>1</v>
      </c>
      <c r="K2557" s="249">
        <v>2021</v>
      </c>
      <c r="L2557" s="249">
        <v>2021</v>
      </c>
      <c r="M2557" s="250" t="s">
        <v>3073</v>
      </c>
    </row>
    <row r="2558" spans="4:13" x14ac:dyDescent="0.35">
      <c r="D2558" s="244" t="s">
        <v>3566</v>
      </c>
      <c r="E2558" s="245">
        <v>44476</v>
      </c>
      <c r="F2558" s="245">
        <v>44477</v>
      </c>
      <c r="G2558" s="246" t="s">
        <v>3910</v>
      </c>
      <c r="H2558" s="247">
        <v>75000</v>
      </c>
      <c r="I2558" s="248">
        <v>75000</v>
      </c>
      <c r="J2558" s="248">
        <v>1</v>
      </c>
      <c r="K2558" s="249">
        <v>2021</v>
      </c>
      <c r="L2558" s="249">
        <v>2021</v>
      </c>
      <c r="M2558" s="250" t="s">
        <v>3138</v>
      </c>
    </row>
    <row r="2559" spans="4:13" x14ac:dyDescent="0.35">
      <c r="D2559" s="244" t="s">
        <v>3568</v>
      </c>
      <c r="E2559" s="245">
        <v>44472</v>
      </c>
      <c r="F2559" s="245">
        <v>44481</v>
      </c>
      <c r="G2559" s="246" t="s">
        <v>3910</v>
      </c>
      <c r="H2559" s="247">
        <v>17000</v>
      </c>
      <c r="I2559" s="248">
        <v>17000</v>
      </c>
      <c r="J2559" s="248">
        <v>1</v>
      </c>
      <c r="K2559" s="249">
        <v>2021</v>
      </c>
      <c r="L2559" s="249">
        <v>2021</v>
      </c>
      <c r="M2559" s="250" t="s">
        <v>3138</v>
      </c>
    </row>
    <row r="2560" spans="4:13" x14ac:dyDescent="0.35">
      <c r="D2560" s="244" t="s">
        <v>3569</v>
      </c>
      <c r="E2560" s="245">
        <v>44458</v>
      </c>
      <c r="F2560" s="245">
        <v>44481</v>
      </c>
      <c r="G2560" s="246" t="s">
        <v>3910</v>
      </c>
      <c r="H2560" s="247">
        <v>650000</v>
      </c>
      <c r="I2560" s="248">
        <v>650000</v>
      </c>
      <c r="J2560" s="248">
        <v>1</v>
      </c>
      <c r="K2560" s="249">
        <v>2021</v>
      </c>
      <c r="L2560" s="249">
        <v>2021</v>
      </c>
      <c r="M2560" s="250" t="s">
        <v>3073</v>
      </c>
    </row>
    <row r="2561" spans="4:13" x14ac:dyDescent="0.35">
      <c r="D2561" s="244" t="s">
        <v>3570</v>
      </c>
      <c r="E2561" s="245">
        <v>44469</v>
      </c>
      <c r="F2561" s="245">
        <v>44481</v>
      </c>
      <c r="G2561" s="246" t="s">
        <v>3910</v>
      </c>
      <c r="H2561" s="247">
        <v>150000</v>
      </c>
      <c r="I2561" s="248">
        <v>150000</v>
      </c>
      <c r="J2561" s="248">
        <v>1</v>
      </c>
      <c r="K2561" s="249">
        <v>2021</v>
      </c>
      <c r="L2561" s="249">
        <v>2021</v>
      </c>
      <c r="M2561" s="250" t="s">
        <v>3073</v>
      </c>
    </row>
    <row r="2562" spans="4:13" x14ac:dyDescent="0.35">
      <c r="D2562" s="244" t="s">
        <v>3573</v>
      </c>
      <c r="E2562" s="245">
        <v>44472</v>
      </c>
      <c r="F2562" s="245">
        <v>44476</v>
      </c>
      <c r="G2562" s="246" t="s">
        <v>3908</v>
      </c>
      <c r="H2562" s="247">
        <v>392504</v>
      </c>
      <c r="I2562" s="248">
        <v>392504</v>
      </c>
      <c r="J2562" s="248">
        <v>1</v>
      </c>
      <c r="K2562" s="249">
        <v>2021</v>
      </c>
      <c r="L2562" s="249">
        <v>2021</v>
      </c>
      <c r="M2562" s="250" t="s">
        <v>3138</v>
      </c>
    </row>
    <row r="2563" spans="4:13" x14ac:dyDescent="0.35">
      <c r="D2563" s="244" t="s">
        <v>3574</v>
      </c>
      <c r="E2563" s="245">
        <v>44474</v>
      </c>
      <c r="F2563" s="245">
        <v>44481</v>
      </c>
      <c r="G2563" s="246" t="s">
        <v>3910</v>
      </c>
      <c r="H2563" s="247">
        <v>34500</v>
      </c>
      <c r="I2563" s="248">
        <v>34500</v>
      </c>
      <c r="J2563" s="248">
        <v>1</v>
      </c>
      <c r="K2563" s="249">
        <v>2021</v>
      </c>
      <c r="L2563" s="249">
        <v>2021</v>
      </c>
      <c r="M2563" s="250" t="s">
        <v>3138</v>
      </c>
    </row>
    <row r="2564" spans="4:13" x14ac:dyDescent="0.35">
      <c r="D2564" s="244" t="s">
        <v>3575</v>
      </c>
      <c r="E2564" s="245">
        <v>43814</v>
      </c>
      <c r="F2564" s="245">
        <v>44482</v>
      </c>
      <c r="G2564" s="246" t="s">
        <v>3910</v>
      </c>
      <c r="H2564" s="247">
        <v>800000</v>
      </c>
      <c r="I2564" s="248">
        <v>800000</v>
      </c>
      <c r="J2564" s="248">
        <v>1</v>
      </c>
      <c r="K2564" s="249">
        <v>2019</v>
      </c>
      <c r="L2564" s="249">
        <v>2021</v>
      </c>
      <c r="M2564" s="250" t="s">
        <v>25</v>
      </c>
    </row>
    <row r="2565" spans="4:13" x14ac:dyDescent="0.35">
      <c r="D2565" s="244" t="s">
        <v>3576</v>
      </c>
      <c r="E2565" s="245">
        <v>44458</v>
      </c>
      <c r="F2565" s="245">
        <v>44466</v>
      </c>
      <c r="G2565" s="246" t="s">
        <v>3910</v>
      </c>
      <c r="H2565" s="247">
        <v>95000</v>
      </c>
      <c r="I2565" s="248">
        <v>95000</v>
      </c>
      <c r="J2565" s="248">
        <v>1</v>
      </c>
      <c r="K2565" s="249">
        <v>2021</v>
      </c>
      <c r="L2565" s="249">
        <v>2021</v>
      </c>
      <c r="M2565" s="250" t="s">
        <v>3073</v>
      </c>
    </row>
    <row r="2566" spans="4:13" x14ac:dyDescent="0.35">
      <c r="D2566" s="244" t="s">
        <v>3578</v>
      </c>
      <c r="E2566" s="245">
        <v>44346</v>
      </c>
      <c r="F2566" s="245">
        <v>44481</v>
      </c>
      <c r="G2566" s="246" t="s">
        <v>3910</v>
      </c>
      <c r="H2566" s="247">
        <v>1140700</v>
      </c>
      <c r="I2566" s="248">
        <v>1140700</v>
      </c>
      <c r="J2566" s="248">
        <v>1</v>
      </c>
      <c r="K2566" s="249">
        <v>2021</v>
      </c>
      <c r="L2566" s="249">
        <v>2021</v>
      </c>
      <c r="M2566" s="250" t="s">
        <v>2250</v>
      </c>
    </row>
    <row r="2567" spans="4:13" x14ac:dyDescent="0.35">
      <c r="D2567" s="244" t="s">
        <v>3579</v>
      </c>
      <c r="E2567" s="245">
        <v>44479</v>
      </c>
      <c r="F2567" s="245">
        <v>44480</v>
      </c>
      <c r="G2567" s="246" t="s">
        <v>3908</v>
      </c>
      <c r="H2567" s="247">
        <v>495600</v>
      </c>
      <c r="I2567" s="248">
        <v>495600</v>
      </c>
      <c r="J2567" s="248">
        <v>1</v>
      </c>
      <c r="K2567" s="249">
        <v>2021</v>
      </c>
      <c r="L2567" s="249">
        <v>2021</v>
      </c>
      <c r="M2567" s="250" t="s">
        <v>3138</v>
      </c>
    </row>
    <row r="2568" spans="4:13" x14ac:dyDescent="0.35">
      <c r="D2568" s="244" t="s">
        <v>3580</v>
      </c>
      <c r="E2568" s="245">
        <v>44473</v>
      </c>
      <c r="F2568" s="245">
        <v>44482</v>
      </c>
      <c r="G2568" s="246" t="s">
        <v>3910</v>
      </c>
      <c r="H2568" s="247">
        <v>8500</v>
      </c>
      <c r="I2568" s="248">
        <v>8500</v>
      </c>
      <c r="J2568" s="248">
        <v>1</v>
      </c>
      <c r="K2568" s="249">
        <v>2021</v>
      </c>
      <c r="L2568" s="249">
        <v>2021</v>
      </c>
      <c r="M2568" s="250" t="s">
        <v>3138</v>
      </c>
    </row>
    <row r="2569" spans="4:13" x14ac:dyDescent="0.35">
      <c r="D2569" s="244" t="s">
        <v>3582</v>
      </c>
      <c r="E2569" s="245">
        <v>44481</v>
      </c>
      <c r="F2569" s="245">
        <v>44482</v>
      </c>
      <c r="G2569" s="246" t="s">
        <v>3910</v>
      </c>
      <c r="H2569" s="247">
        <v>8960</v>
      </c>
      <c r="I2569" s="248">
        <v>8960</v>
      </c>
      <c r="J2569" s="248">
        <v>1</v>
      </c>
      <c r="K2569" s="249">
        <v>2021</v>
      </c>
      <c r="L2569" s="249">
        <v>2021</v>
      </c>
      <c r="M2569" s="250" t="s">
        <v>3138</v>
      </c>
    </row>
    <row r="2570" spans="4:13" x14ac:dyDescent="0.35">
      <c r="D2570" s="244" t="s">
        <v>3584</v>
      </c>
      <c r="E2570" s="245">
        <v>44479</v>
      </c>
      <c r="F2570" s="245">
        <v>44482</v>
      </c>
      <c r="G2570" s="246" t="s">
        <v>3910</v>
      </c>
      <c r="H2570" s="247">
        <v>389473.68420000002</v>
      </c>
      <c r="I2570" s="248">
        <v>389473.68420000002</v>
      </c>
      <c r="J2570" s="248">
        <v>1</v>
      </c>
      <c r="K2570" s="249">
        <v>2021</v>
      </c>
      <c r="L2570" s="249">
        <v>2021</v>
      </c>
      <c r="M2570" s="250" t="s">
        <v>3138</v>
      </c>
    </row>
    <row r="2571" spans="4:13" x14ac:dyDescent="0.35">
      <c r="D2571" s="244" t="s">
        <v>3585</v>
      </c>
      <c r="E2571" s="245">
        <v>44462</v>
      </c>
      <c r="F2571" s="245">
        <v>44483</v>
      </c>
      <c r="G2571" s="246" t="s">
        <v>3910</v>
      </c>
      <c r="H2571" s="247">
        <v>945000</v>
      </c>
      <c r="I2571" s="248">
        <v>945000</v>
      </c>
      <c r="J2571" s="248">
        <v>1</v>
      </c>
      <c r="K2571" s="249">
        <v>2021</v>
      </c>
      <c r="L2571" s="249">
        <v>2021</v>
      </c>
      <c r="M2571" s="250" t="s">
        <v>3073</v>
      </c>
    </row>
    <row r="2572" spans="4:13" x14ac:dyDescent="0.35">
      <c r="D2572" s="244" t="s">
        <v>3587</v>
      </c>
      <c r="E2572" s="245">
        <v>44474</v>
      </c>
      <c r="F2572" s="245">
        <v>44483</v>
      </c>
      <c r="G2572" s="246" t="s">
        <v>3910</v>
      </c>
      <c r="H2572" s="247">
        <v>122736</v>
      </c>
      <c r="I2572" s="248">
        <v>122736</v>
      </c>
      <c r="J2572" s="248">
        <v>1</v>
      </c>
      <c r="K2572" s="249">
        <v>2021</v>
      </c>
      <c r="L2572" s="249">
        <v>2021</v>
      </c>
      <c r="M2572" s="250" t="s">
        <v>3138</v>
      </c>
    </row>
    <row r="2573" spans="4:13" x14ac:dyDescent="0.35">
      <c r="D2573" s="244" t="s">
        <v>3588</v>
      </c>
      <c r="E2573" s="245">
        <v>44480</v>
      </c>
      <c r="F2573" s="245">
        <v>44483</v>
      </c>
      <c r="G2573" s="246" t="s">
        <v>3910</v>
      </c>
      <c r="H2573" s="247">
        <v>195000</v>
      </c>
      <c r="I2573" s="248">
        <v>195000</v>
      </c>
      <c r="J2573" s="248">
        <v>1</v>
      </c>
      <c r="K2573" s="249">
        <v>2021</v>
      </c>
      <c r="L2573" s="249">
        <v>2021</v>
      </c>
      <c r="M2573" s="250" t="s">
        <v>3138</v>
      </c>
    </row>
    <row r="2574" spans="4:13" x14ac:dyDescent="0.35">
      <c r="D2574" s="244" t="s">
        <v>3596</v>
      </c>
      <c r="E2574" s="245">
        <v>44469</v>
      </c>
      <c r="F2574" s="245">
        <v>44484</v>
      </c>
      <c r="G2574" s="246" t="s">
        <v>3910</v>
      </c>
      <c r="H2574" s="247">
        <v>3000</v>
      </c>
      <c r="I2574" s="248">
        <v>3000</v>
      </c>
      <c r="J2574" s="248">
        <v>1</v>
      </c>
      <c r="K2574" s="249">
        <v>2021</v>
      </c>
      <c r="L2574" s="249">
        <v>2021</v>
      </c>
      <c r="M2574" s="250" t="s">
        <v>3073</v>
      </c>
    </row>
    <row r="2575" spans="4:13" x14ac:dyDescent="0.35">
      <c r="D2575" s="244" t="s">
        <v>3597</v>
      </c>
      <c r="E2575" s="245">
        <v>44477</v>
      </c>
      <c r="F2575" s="245">
        <v>44487</v>
      </c>
      <c r="G2575" s="246" t="s">
        <v>3910</v>
      </c>
      <c r="H2575" s="247">
        <v>43556</v>
      </c>
      <c r="I2575" s="248">
        <v>43556</v>
      </c>
      <c r="J2575" s="248">
        <v>1</v>
      </c>
      <c r="K2575" s="249">
        <v>2021</v>
      </c>
      <c r="L2575" s="249">
        <v>2021</v>
      </c>
      <c r="M2575" s="250" t="s">
        <v>3138</v>
      </c>
    </row>
    <row r="2576" spans="4:13" x14ac:dyDescent="0.35">
      <c r="D2576" s="244" t="s">
        <v>3598</v>
      </c>
      <c r="E2576" s="245">
        <v>44441</v>
      </c>
      <c r="F2576" s="245">
        <v>44477</v>
      </c>
      <c r="G2576" s="246" t="s">
        <v>3910</v>
      </c>
      <c r="H2576" s="247">
        <v>476950</v>
      </c>
      <c r="I2576" s="248">
        <v>476950</v>
      </c>
      <c r="J2576" s="248">
        <v>1</v>
      </c>
      <c r="K2576" s="249">
        <v>2021</v>
      </c>
      <c r="L2576" s="249">
        <v>2021</v>
      </c>
      <c r="M2576" s="250" t="s">
        <v>3073</v>
      </c>
    </row>
    <row r="2577" spans="4:13" x14ac:dyDescent="0.35">
      <c r="D2577" s="244" t="s">
        <v>3599</v>
      </c>
      <c r="E2577" s="245">
        <v>44472</v>
      </c>
      <c r="F2577" s="245">
        <v>44488</v>
      </c>
      <c r="G2577" s="246" t="s">
        <v>3910</v>
      </c>
      <c r="H2577" s="247">
        <v>504060</v>
      </c>
      <c r="I2577" s="248">
        <v>504060</v>
      </c>
      <c r="J2577" s="248">
        <v>1</v>
      </c>
      <c r="K2577" s="249">
        <v>2021</v>
      </c>
      <c r="L2577" s="249">
        <v>2021</v>
      </c>
      <c r="M2577" s="250" t="s">
        <v>3138</v>
      </c>
    </row>
    <row r="2578" spans="4:13" x14ac:dyDescent="0.35">
      <c r="D2578" s="244" t="s">
        <v>3601</v>
      </c>
      <c r="E2578" s="245">
        <v>44485</v>
      </c>
      <c r="F2578" s="245">
        <v>44488</v>
      </c>
      <c r="G2578" s="246" t="s">
        <v>3910</v>
      </c>
      <c r="H2578" s="247">
        <v>71660</v>
      </c>
      <c r="I2578" s="248">
        <v>71660</v>
      </c>
      <c r="J2578" s="248">
        <v>1</v>
      </c>
      <c r="K2578" s="249">
        <v>2021</v>
      </c>
      <c r="L2578" s="249">
        <v>2021</v>
      </c>
      <c r="M2578" s="250" t="s">
        <v>3138</v>
      </c>
    </row>
    <row r="2579" spans="4:13" x14ac:dyDescent="0.35">
      <c r="D2579" s="244" t="s">
        <v>3606</v>
      </c>
      <c r="E2579" s="245">
        <v>43968</v>
      </c>
      <c r="F2579" s="245">
        <v>44490</v>
      </c>
      <c r="G2579" s="246" t="s">
        <v>658</v>
      </c>
      <c r="H2579" s="247">
        <v>285920</v>
      </c>
      <c r="I2579" s="248">
        <v>285920</v>
      </c>
      <c r="J2579" s="248">
        <v>1</v>
      </c>
      <c r="K2579" s="249">
        <v>2020</v>
      </c>
      <c r="L2579" s="249">
        <v>2021</v>
      </c>
      <c r="M2579" s="250" t="s">
        <v>33</v>
      </c>
    </row>
    <row r="2580" spans="4:13" x14ac:dyDescent="0.35">
      <c r="D2580" s="244" t="s">
        <v>3607</v>
      </c>
      <c r="E2580" s="245">
        <v>44480</v>
      </c>
      <c r="F2580" s="245">
        <v>44484</v>
      </c>
      <c r="G2580" s="246" t="s">
        <v>3910</v>
      </c>
      <c r="H2580" s="247">
        <v>10760</v>
      </c>
      <c r="I2580" s="248">
        <v>10760</v>
      </c>
      <c r="J2580" s="248">
        <v>1</v>
      </c>
      <c r="K2580" s="249">
        <v>2021</v>
      </c>
      <c r="L2580" s="249">
        <v>2021</v>
      </c>
      <c r="M2580" s="250" t="s">
        <v>3138</v>
      </c>
    </row>
    <row r="2581" spans="4:13" x14ac:dyDescent="0.35">
      <c r="D2581" s="244" t="s">
        <v>3612</v>
      </c>
      <c r="E2581" s="245">
        <v>44483</v>
      </c>
      <c r="F2581" s="245">
        <v>44494</v>
      </c>
      <c r="G2581" s="246" t="s">
        <v>3910</v>
      </c>
      <c r="H2581" s="247">
        <v>2124000</v>
      </c>
      <c r="I2581" s="248">
        <v>2124000</v>
      </c>
      <c r="J2581" s="248">
        <v>1</v>
      </c>
      <c r="K2581" s="249">
        <v>2021</v>
      </c>
      <c r="L2581" s="249">
        <v>2021</v>
      </c>
      <c r="M2581" s="250" t="s">
        <v>3138</v>
      </c>
    </row>
    <row r="2582" spans="4:13" x14ac:dyDescent="0.35">
      <c r="D2582" s="244" t="s">
        <v>3613</v>
      </c>
      <c r="E2582" s="245">
        <v>44464</v>
      </c>
      <c r="F2582" s="245">
        <v>44494</v>
      </c>
      <c r="G2582" s="246" t="s">
        <v>3910</v>
      </c>
      <c r="H2582" s="247">
        <v>130000</v>
      </c>
      <c r="I2582" s="248">
        <v>130000</v>
      </c>
      <c r="J2582" s="248">
        <v>1</v>
      </c>
      <c r="K2582" s="249">
        <v>2021</v>
      </c>
      <c r="L2582" s="249">
        <v>2021</v>
      </c>
      <c r="M2582" s="250" t="s">
        <v>3073</v>
      </c>
    </row>
    <row r="2583" spans="4:13" x14ac:dyDescent="0.35">
      <c r="D2583" s="244" t="s">
        <v>3618</v>
      </c>
      <c r="E2583" s="245">
        <v>44480</v>
      </c>
      <c r="F2583" s="245">
        <v>44494</v>
      </c>
      <c r="G2583" s="246" t="s">
        <v>3910</v>
      </c>
      <c r="H2583" s="247">
        <v>30000</v>
      </c>
      <c r="I2583" s="248">
        <v>30000</v>
      </c>
      <c r="J2583" s="248">
        <v>1</v>
      </c>
      <c r="K2583" s="249">
        <v>2021</v>
      </c>
      <c r="L2583" s="249">
        <v>2021</v>
      </c>
      <c r="M2583" s="250" t="s">
        <v>3138</v>
      </c>
    </row>
    <row r="2584" spans="4:13" x14ac:dyDescent="0.35">
      <c r="D2584" s="244" t="s">
        <v>3619</v>
      </c>
      <c r="E2584" s="245">
        <v>44355</v>
      </c>
      <c r="F2584" s="245">
        <v>44491</v>
      </c>
      <c r="G2584" s="246" t="s">
        <v>3908</v>
      </c>
      <c r="H2584" s="247">
        <v>414835.91330000001</v>
      </c>
      <c r="I2584" s="248">
        <v>414835.91330000001</v>
      </c>
      <c r="J2584" s="248">
        <v>1</v>
      </c>
      <c r="K2584" s="249">
        <v>2021</v>
      </c>
      <c r="L2584" s="249">
        <v>2021</v>
      </c>
      <c r="M2584" s="250" t="s">
        <v>2250</v>
      </c>
    </row>
    <row r="2585" spans="4:13" x14ac:dyDescent="0.35">
      <c r="D2585" s="244" t="s">
        <v>3620</v>
      </c>
      <c r="E2585" s="245">
        <v>44488</v>
      </c>
      <c r="F2585" s="245">
        <v>44491</v>
      </c>
      <c r="G2585" s="246" t="s">
        <v>3908</v>
      </c>
      <c r="H2585" s="247">
        <v>8176</v>
      </c>
      <c r="I2585" s="248">
        <v>8176</v>
      </c>
      <c r="J2585" s="248">
        <v>1</v>
      </c>
      <c r="K2585" s="249">
        <v>2021</v>
      </c>
      <c r="L2585" s="249">
        <v>2021</v>
      </c>
      <c r="M2585" s="250" t="s">
        <v>3138</v>
      </c>
    </row>
    <row r="2586" spans="4:13" x14ac:dyDescent="0.35">
      <c r="D2586" s="244" t="s">
        <v>3624</v>
      </c>
      <c r="E2586" s="245">
        <v>44427</v>
      </c>
      <c r="F2586" s="245">
        <v>44494</v>
      </c>
      <c r="G2586" s="246" t="s">
        <v>3908</v>
      </c>
      <c r="H2586" s="247">
        <v>360240</v>
      </c>
      <c r="I2586" s="248">
        <v>360240</v>
      </c>
      <c r="J2586" s="248">
        <v>1</v>
      </c>
      <c r="K2586" s="249">
        <v>2021</v>
      </c>
      <c r="L2586" s="249">
        <v>2021</v>
      </c>
      <c r="M2586" s="250" t="s">
        <v>3073</v>
      </c>
    </row>
    <row r="2587" spans="4:13" x14ac:dyDescent="0.35">
      <c r="D2587" s="244" t="s">
        <v>3626</v>
      </c>
      <c r="E2587" s="245">
        <v>44221</v>
      </c>
      <c r="F2587" s="245">
        <v>44491</v>
      </c>
      <c r="G2587" s="246" t="s">
        <v>3908</v>
      </c>
      <c r="H2587" s="247">
        <v>1100000</v>
      </c>
      <c r="I2587" s="248">
        <v>1100000</v>
      </c>
      <c r="J2587" s="248">
        <v>1</v>
      </c>
      <c r="K2587" s="249">
        <v>2021</v>
      </c>
      <c r="L2587" s="249">
        <v>2021</v>
      </c>
      <c r="M2587" s="250" t="s">
        <v>21</v>
      </c>
    </row>
    <row r="2588" spans="4:13" x14ac:dyDescent="0.35">
      <c r="D2588" s="244" t="s">
        <v>3628</v>
      </c>
      <c r="E2588" s="245">
        <v>44489</v>
      </c>
      <c r="F2588" s="245">
        <v>44491</v>
      </c>
      <c r="G2588" s="246" t="s">
        <v>3910</v>
      </c>
      <c r="H2588" s="247">
        <v>22000</v>
      </c>
      <c r="I2588" s="248">
        <v>22000</v>
      </c>
      <c r="J2588" s="248">
        <v>1</v>
      </c>
      <c r="K2588" s="249">
        <v>2021</v>
      </c>
      <c r="L2588" s="249">
        <v>2021</v>
      </c>
      <c r="M2588" s="250" t="s">
        <v>3138</v>
      </c>
    </row>
    <row r="2589" spans="4:13" x14ac:dyDescent="0.35">
      <c r="D2589" s="244" t="s">
        <v>3139</v>
      </c>
      <c r="E2589" s="245">
        <v>44493</v>
      </c>
      <c r="F2589" s="245">
        <v>44495</v>
      </c>
      <c r="G2589" s="246" t="s">
        <v>3910</v>
      </c>
      <c r="H2589" s="247">
        <v>9000</v>
      </c>
      <c r="I2589" s="248">
        <v>9000</v>
      </c>
      <c r="J2589" s="248">
        <v>1</v>
      </c>
      <c r="K2589" s="249">
        <v>2021</v>
      </c>
      <c r="L2589" s="249">
        <v>2021</v>
      </c>
      <c r="M2589" s="250" t="s">
        <v>3138</v>
      </c>
    </row>
    <row r="2590" spans="4:13" x14ac:dyDescent="0.35">
      <c r="D2590" s="244" t="s">
        <v>3633</v>
      </c>
      <c r="E2590" s="245">
        <v>44482</v>
      </c>
      <c r="F2590" s="245">
        <v>44494</v>
      </c>
      <c r="G2590" s="246" t="s">
        <v>3908</v>
      </c>
      <c r="H2590" s="247">
        <v>250000</v>
      </c>
      <c r="I2590" s="248">
        <v>250000</v>
      </c>
      <c r="J2590" s="248">
        <v>1</v>
      </c>
      <c r="K2590" s="249">
        <v>2021</v>
      </c>
      <c r="L2590" s="249">
        <v>2021</v>
      </c>
      <c r="M2590" s="250" t="s">
        <v>3138</v>
      </c>
    </row>
    <row r="2591" spans="4:13" x14ac:dyDescent="0.35">
      <c r="D2591" s="244" t="s">
        <v>3634</v>
      </c>
      <c r="E2591" s="245">
        <v>44478</v>
      </c>
      <c r="F2591" s="245">
        <v>44496</v>
      </c>
      <c r="G2591" s="246" t="s">
        <v>3908</v>
      </c>
      <c r="H2591" s="247">
        <v>1500000</v>
      </c>
      <c r="I2591" s="248">
        <v>1500000</v>
      </c>
      <c r="J2591" s="248">
        <v>1</v>
      </c>
      <c r="K2591" s="249">
        <v>2021</v>
      </c>
      <c r="L2591" s="249">
        <v>2021</v>
      </c>
      <c r="M2591" s="250" t="s">
        <v>3138</v>
      </c>
    </row>
    <row r="2592" spans="4:13" x14ac:dyDescent="0.35">
      <c r="D2592" s="244" t="s">
        <v>3636</v>
      </c>
      <c r="E2592" s="245">
        <v>44478</v>
      </c>
      <c r="F2592" s="245">
        <v>44496</v>
      </c>
      <c r="G2592" s="246" t="s">
        <v>3910</v>
      </c>
      <c r="H2592" s="247">
        <v>238500</v>
      </c>
      <c r="I2592" s="248">
        <v>238500</v>
      </c>
      <c r="J2592" s="248">
        <v>1</v>
      </c>
      <c r="K2592" s="249">
        <v>2021</v>
      </c>
      <c r="L2592" s="249">
        <v>2021</v>
      </c>
      <c r="M2592" s="250" t="s">
        <v>3138</v>
      </c>
    </row>
    <row r="2593" spans="4:13" x14ac:dyDescent="0.35">
      <c r="D2593" s="244" t="s">
        <v>3640</v>
      </c>
      <c r="E2593" s="245">
        <v>44494</v>
      </c>
      <c r="F2593" s="245">
        <v>44496</v>
      </c>
      <c r="G2593" s="246" t="s">
        <v>3908</v>
      </c>
      <c r="H2593" s="247">
        <v>590000</v>
      </c>
      <c r="I2593" s="248">
        <v>590000</v>
      </c>
      <c r="J2593" s="248">
        <v>1</v>
      </c>
      <c r="K2593" s="249">
        <v>2021</v>
      </c>
      <c r="L2593" s="249">
        <v>2021</v>
      </c>
      <c r="M2593" s="250" t="s">
        <v>3138</v>
      </c>
    </row>
    <row r="2594" spans="4:13" x14ac:dyDescent="0.35">
      <c r="D2594" s="244" t="s">
        <v>3642</v>
      </c>
      <c r="E2594" s="245">
        <v>44492</v>
      </c>
      <c r="F2594" s="245">
        <v>44496</v>
      </c>
      <c r="G2594" s="246" t="s">
        <v>3910</v>
      </c>
      <c r="H2594" s="247">
        <v>7380</v>
      </c>
      <c r="I2594" s="248">
        <v>7380</v>
      </c>
      <c r="J2594" s="248">
        <v>1</v>
      </c>
      <c r="K2594" s="249">
        <v>2021</v>
      </c>
      <c r="L2594" s="249">
        <v>2021</v>
      </c>
      <c r="M2594" s="250" t="s">
        <v>3138</v>
      </c>
    </row>
    <row r="2595" spans="4:13" x14ac:dyDescent="0.35">
      <c r="D2595" s="244" t="s">
        <v>3644</v>
      </c>
      <c r="E2595" s="245">
        <v>44498</v>
      </c>
      <c r="F2595" s="245">
        <v>44501</v>
      </c>
      <c r="G2595" s="246" t="s">
        <v>3908</v>
      </c>
      <c r="H2595" s="247">
        <v>642000</v>
      </c>
      <c r="I2595" s="248">
        <v>642000</v>
      </c>
      <c r="J2595" s="248">
        <v>1</v>
      </c>
      <c r="K2595" s="249">
        <v>2021</v>
      </c>
      <c r="L2595" s="249">
        <v>2021</v>
      </c>
      <c r="M2595" s="250" t="s">
        <v>3138</v>
      </c>
    </row>
    <row r="2596" spans="4:13" x14ac:dyDescent="0.35">
      <c r="D2596" s="244" t="s">
        <v>3645</v>
      </c>
      <c r="E2596" s="245">
        <v>44486</v>
      </c>
      <c r="F2596" s="245">
        <v>44501</v>
      </c>
      <c r="G2596" s="246" t="s">
        <v>3910</v>
      </c>
      <c r="H2596" s="247">
        <v>5000</v>
      </c>
      <c r="I2596" s="248">
        <v>5000</v>
      </c>
      <c r="J2596" s="248">
        <v>1</v>
      </c>
      <c r="K2596" s="249">
        <v>2021</v>
      </c>
      <c r="L2596" s="249">
        <v>2021</v>
      </c>
      <c r="M2596" s="250" t="s">
        <v>3138</v>
      </c>
    </row>
    <row r="2597" spans="4:13" x14ac:dyDescent="0.35">
      <c r="D2597" s="244" t="s">
        <v>3646</v>
      </c>
      <c r="E2597" s="245">
        <v>44499</v>
      </c>
      <c r="F2597" s="245">
        <v>44501</v>
      </c>
      <c r="G2597" s="246" t="s">
        <v>3910</v>
      </c>
      <c r="H2597" s="247">
        <v>150000</v>
      </c>
      <c r="I2597" s="248">
        <v>150000</v>
      </c>
      <c r="J2597" s="248">
        <v>1</v>
      </c>
      <c r="K2597" s="249">
        <v>2021</v>
      </c>
      <c r="L2597" s="249">
        <v>2021</v>
      </c>
      <c r="M2597" s="250" t="s">
        <v>3138</v>
      </c>
    </row>
    <row r="2598" spans="4:13" x14ac:dyDescent="0.35">
      <c r="D2598" s="244" t="s">
        <v>3647</v>
      </c>
      <c r="E2598" s="245">
        <v>44485</v>
      </c>
      <c r="F2598" s="245">
        <v>44501</v>
      </c>
      <c r="G2598" s="246" t="s">
        <v>3908</v>
      </c>
      <c r="H2598" s="247">
        <v>266911.7647</v>
      </c>
      <c r="I2598" s="248">
        <v>266911.7647</v>
      </c>
      <c r="J2598" s="248">
        <v>1</v>
      </c>
      <c r="K2598" s="249">
        <v>2021</v>
      </c>
      <c r="L2598" s="249">
        <v>2021</v>
      </c>
      <c r="M2598" s="250" t="s">
        <v>3138</v>
      </c>
    </row>
    <row r="2599" spans="4:13" x14ac:dyDescent="0.35">
      <c r="D2599" s="244" t="s">
        <v>3648</v>
      </c>
      <c r="E2599" s="245">
        <v>44482</v>
      </c>
      <c r="F2599" s="245">
        <v>44501</v>
      </c>
      <c r="G2599" s="246" t="s">
        <v>3910</v>
      </c>
      <c r="H2599" s="247">
        <v>14500</v>
      </c>
      <c r="I2599" s="248">
        <v>14500</v>
      </c>
      <c r="J2599" s="248">
        <v>1</v>
      </c>
      <c r="K2599" s="249">
        <v>2021</v>
      </c>
      <c r="L2599" s="249">
        <v>2021</v>
      </c>
      <c r="M2599" s="250" t="s">
        <v>3138</v>
      </c>
    </row>
    <row r="2600" spans="4:13" x14ac:dyDescent="0.35">
      <c r="D2600" s="244" t="s">
        <v>3652</v>
      </c>
      <c r="E2600" s="245">
        <v>44478</v>
      </c>
      <c r="F2600" s="245">
        <v>44502</v>
      </c>
      <c r="G2600" s="246" t="s">
        <v>3908</v>
      </c>
      <c r="H2600" s="247">
        <v>147941.1765</v>
      </c>
      <c r="I2600" s="248">
        <v>147941.1765</v>
      </c>
      <c r="J2600" s="248">
        <v>1</v>
      </c>
      <c r="K2600" s="249">
        <v>2021</v>
      </c>
      <c r="L2600" s="249">
        <v>2021</v>
      </c>
      <c r="M2600" s="250" t="s">
        <v>3138</v>
      </c>
    </row>
    <row r="2601" spans="4:13" x14ac:dyDescent="0.35">
      <c r="D2601" s="244" t="s">
        <v>3655</v>
      </c>
      <c r="E2601" s="245">
        <v>44496</v>
      </c>
      <c r="F2601" s="245">
        <v>44498</v>
      </c>
      <c r="G2601" s="246" t="s">
        <v>3910</v>
      </c>
      <c r="H2601" s="247">
        <v>28000</v>
      </c>
      <c r="I2601" s="248">
        <v>28000</v>
      </c>
      <c r="J2601" s="248">
        <v>1</v>
      </c>
      <c r="K2601" s="249">
        <v>2021</v>
      </c>
      <c r="L2601" s="249">
        <v>2021</v>
      </c>
      <c r="M2601" s="250" t="s">
        <v>3138</v>
      </c>
    </row>
    <row r="2602" spans="4:13" x14ac:dyDescent="0.35">
      <c r="D2602" s="244" t="s">
        <v>3657</v>
      </c>
      <c r="E2602" s="245">
        <v>44497</v>
      </c>
      <c r="F2602" s="245">
        <v>44502</v>
      </c>
      <c r="G2602" s="246" t="s">
        <v>3910</v>
      </c>
      <c r="H2602" s="247">
        <v>20000</v>
      </c>
      <c r="I2602" s="248">
        <v>20000</v>
      </c>
      <c r="J2602" s="248">
        <v>1</v>
      </c>
      <c r="K2602" s="249">
        <v>2021</v>
      </c>
      <c r="L2602" s="249">
        <v>2021</v>
      </c>
      <c r="M2602" s="250" t="s">
        <v>3138</v>
      </c>
    </row>
    <row r="2603" spans="4:13" x14ac:dyDescent="0.35">
      <c r="D2603" s="244" t="s">
        <v>3658</v>
      </c>
      <c r="E2603" s="245">
        <v>44482</v>
      </c>
      <c r="F2603" s="245">
        <v>44491</v>
      </c>
      <c r="G2603" s="246" t="s">
        <v>3910</v>
      </c>
      <c r="H2603" s="247">
        <v>12620</v>
      </c>
      <c r="I2603" s="248">
        <v>12620</v>
      </c>
      <c r="J2603" s="248">
        <v>1</v>
      </c>
      <c r="K2603" s="249">
        <v>2021</v>
      </c>
      <c r="L2603" s="249">
        <v>2021</v>
      </c>
      <c r="M2603" s="250" t="s">
        <v>3138</v>
      </c>
    </row>
    <row r="2604" spans="4:13" x14ac:dyDescent="0.35">
      <c r="D2604" s="244" t="s">
        <v>3661</v>
      </c>
      <c r="E2604" s="245">
        <v>44490</v>
      </c>
      <c r="F2604" s="245">
        <v>44491</v>
      </c>
      <c r="G2604" s="246" t="s">
        <v>3910</v>
      </c>
      <c r="H2604" s="247">
        <v>100000</v>
      </c>
      <c r="I2604" s="248">
        <v>100000</v>
      </c>
      <c r="J2604" s="248">
        <v>1</v>
      </c>
      <c r="K2604" s="249">
        <v>2021</v>
      </c>
      <c r="L2604" s="249">
        <v>2021</v>
      </c>
      <c r="M2604" s="250" t="s">
        <v>3138</v>
      </c>
    </row>
    <row r="2605" spans="4:13" x14ac:dyDescent="0.35">
      <c r="D2605" s="244" t="s">
        <v>3662</v>
      </c>
      <c r="E2605" s="245">
        <v>44413</v>
      </c>
      <c r="F2605" s="245">
        <v>44502</v>
      </c>
      <c r="G2605" s="246" t="s">
        <v>3908</v>
      </c>
      <c r="H2605" s="247">
        <v>255294.1176</v>
      </c>
      <c r="I2605" s="248">
        <v>255294.1176</v>
      </c>
      <c r="J2605" s="248">
        <v>1</v>
      </c>
      <c r="K2605" s="249">
        <v>2021</v>
      </c>
      <c r="L2605" s="249">
        <v>2021</v>
      </c>
      <c r="M2605" s="250" t="s">
        <v>3073</v>
      </c>
    </row>
    <row r="2606" spans="4:13" x14ac:dyDescent="0.35">
      <c r="D2606" s="244" t="s">
        <v>3663</v>
      </c>
      <c r="E2606" s="245">
        <v>44473</v>
      </c>
      <c r="F2606" s="245">
        <v>44474</v>
      </c>
      <c r="G2606" s="246" t="s">
        <v>3908</v>
      </c>
      <c r="H2606" s="247">
        <v>7000</v>
      </c>
      <c r="I2606" s="248">
        <v>7000</v>
      </c>
      <c r="J2606" s="248">
        <v>1</v>
      </c>
      <c r="K2606" s="249">
        <v>2021</v>
      </c>
      <c r="L2606" s="249">
        <v>2021</v>
      </c>
      <c r="M2606" s="250" t="s">
        <v>3138</v>
      </c>
    </row>
    <row r="2607" spans="4:13" x14ac:dyDescent="0.35">
      <c r="D2607" s="244" t="s">
        <v>3666</v>
      </c>
      <c r="E2607" s="245">
        <v>44447</v>
      </c>
      <c r="F2607" s="245">
        <v>44459</v>
      </c>
      <c r="G2607" s="246" t="s">
        <v>3910</v>
      </c>
      <c r="H2607" s="247">
        <v>95000</v>
      </c>
      <c r="I2607" s="248">
        <v>95000</v>
      </c>
      <c r="J2607" s="248">
        <v>1</v>
      </c>
      <c r="K2607" s="249">
        <v>2021</v>
      </c>
      <c r="L2607" s="249">
        <v>2021</v>
      </c>
      <c r="M2607" s="250" t="s">
        <v>3073</v>
      </c>
    </row>
    <row r="2608" spans="4:13" x14ac:dyDescent="0.35">
      <c r="D2608" s="244" t="s">
        <v>3667</v>
      </c>
      <c r="E2608" s="245">
        <v>44501</v>
      </c>
      <c r="F2608" s="245">
        <v>44502</v>
      </c>
      <c r="G2608" s="246" t="s">
        <v>3908</v>
      </c>
      <c r="H2608" s="247">
        <v>645000</v>
      </c>
      <c r="I2608" s="248">
        <v>645000</v>
      </c>
      <c r="J2608" s="248">
        <v>1</v>
      </c>
      <c r="K2608" s="249">
        <v>2021</v>
      </c>
      <c r="L2608" s="249">
        <v>2021</v>
      </c>
      <c r="M2608" s="250" t="s">
        <v>3138</v>
      </c>
    </row>
    <row r="2609" spans="4:13" x14ac:dyDescent="0.35">
      <c r="D2609" s="244" t="s">
        <v>3668</v>
      </c>
      <c r="E2609" s="245">
        <v>44501</v>
      </c>
      <c r="F2609" s="245">
        <v>44502</v>
      </c>
      <c r="G2609" s="246" t="s">
        <v>3910</v>
      </c>
      <c r="H2609" s="247">
        <v>95000</v>
      </c>
      <c r="I2609" s="248">
        <v>95000</v>
      </c>
      <c r="J2609" s="248">
        <v>1</v>
      </c>
      <c r="K2609" s="249">
        <v>2021</v>
      </c>
      <c r="L2609" s="249">
        <v>2021</v>
      </c>
      <c r="M2609" s="250" t="s">
        <v>3138</v>
      </c>
    </row>
    <row r="2610" spans="4:13" x14ac:dyDescent="0.35">
      <c r="D2610" s="244" t="s">
        <v>3669</v>
      </c>
      <c r="E2610" s="245">
        <v>44484</v>
      </c>
      <c r="F2610" s="245">
        <v>44487</v>
      </c>
      <c r="G2610" s="246" t="s">
        <v>3908</v>
      </c>
      <c r="H2610" s="247">
        <v>4000</v>
      </c>
      <c r="I2610" s="248">
        <v>4000</v>
      </c>
      <c r="J2610" s="248">
        <v>1</v>
      </c>
      <c r="K2610" s="249">
        <v>2021</v>
      </c>
      <c r="L2610" s="249">
        <v>2021</v>
      </c>
      <c r="M2610" s="250" t="s">
        <v>3138</v>
      </c>
    </row>
    <row r="2611" spans="4:13" x14ac:dyDescent="0.35">
      <c r="D2611" s="244" t="s">
        <v>3670</v>
      </c>
      <c r="E2611" s="245">
        <v>44488</v>
      </c>
      <c r="F2611" s="245">
        <v>44504</v>
      </c>
      <c r="G2611" s="246" t="s">
        <v>3910</v>
      </c>
      <c r="H2611" s="247">
        <v>1000</v>
      </c>
      <c r="I2611" s="248">
        <v>1000</v>
      </c>
      <c r="J2611" s="248">
        <v>1</v>
      </c>
      <c r="K2611" s="249">
        <v>2021</v>
      </c>
      <c r="L2611" s="249">
        <v>2021</v>
      </c>
      <c r="M2611" s="250" t="s">
        <v>3138</v>
      </c>
    </row>
    <row r="2612" spans="4:13" x14ac:dyDescent="0.35">
      <c r="D2612" s="244" t="s">
        <v>3671</v>
      </c>
      <c r="E2612" s="245">
        <v>44474</v>
      </c>
      <c r="F2612" s="245">
        <v>44501</v>
      </c>
      <c r="G2612" s="246" t="s">
        <v>3908</v>
      </c>
      <c r="H2612" s="247">
        <v>222100</v>
      </c>
      <c r="I2612" s="248">
        <v>222100</v>
      </c>
      <c r="J2612" s="248">
        <v>1</v>
      </c>
      <c r="K2612" s="249">
        <v>2021</v>
      </c>
      <c r="L2612" s="249">
        <v>2021</v>
      </c>
      <c r="M2612" s="250" t="s">
        <v>3138</v>
      </c>
    </row>
    <row r="2613" spans="4:13" x14ac:dyDescent="0.35">
      <c r="D2613" s="244" t="s">
        <v>3672</v>
      </c>
      <c r="E2613" s="245">
        <v>44496</v>
      </c>
      <c r="F2613" s="245">
        <v>44501</v>
      </c>
      <c r="G2613" s="246" t="s">
        <v>3908</v>
      </c>
      <c r="H2613" s="247">
        <v>40500</v>
      </c>
      <c r="I2613" s="248">
        <v>40500</v>
      </c>
      <c r="J2613" s="248">
        <v>1</v>
      </c>
      <c r="K2613" s="249">
        <v>2021</v>
      </c>
      <c r="L2613" s="249">
        <v>2021</v>
      </c>
      <c r="M2613" s="250" t="s">
        <v>3138</v>
      </c>
    </row>
    <row r="2614" spans="4:13" x14ac:dyDescent="0.35">
      <c r="D2614" s="244" t="s">
        <v>3674</v>
      </c>
      <c r="E2614" s="245">
        <v>44498</v>
      </c>
      <c r="F2614" s="245">
        <v>44501</v>
      </c>
      <c r="G2614" s="246" t="s">
        <v>3910</v>
      </c>
      <c r="H2614" s="247">
        <v>95000</v>
      </c>
      <c r="I2614" s="248">
        <v>95000</v>
      </c>
      <c r="J2614" s="248">
        <v>1</v>
      </c>
      <c r="K2614" s="249">
        <v>2021</v>
      </c>
      <c r="L2614" s="249">
        <v>2021</v>
      </c>
      <c r="M2614" s="250" t="s">
        <v>3138</v>
      </c>
    </row>
    <row r="2615" spans="4:13" x14ac:dyDescent="0.35">
      <c r="D2615" s="244" t="s">
        <v>3675</v>
      </c>
      <c r="E2615" s="245">
        <v>44492</v>
      </c>
      <c r="F2615" s="245">
        <v>44501</v>
      </c>
      <c r="G2615" s="246" t="s">
        <v>3910</v>
      </c>
      <c r="H2615" s="247">
        <v>13046</v>
      </c>
      <c r="I2615" s="248">
        <v>13046</v>
      </c>
      <c r="J2615" s="248">
        <v>1</v>
      </c>
      <c r="K2615" s="249">
        <v>2021</v>
      </c>
      <c r="L2615" s="249">
        <v>2021</v>
      </c>
      <c r="M2615" s="250" t="s">
        <v>3138</v>
      </c>
    </row>
    <row r="2616" spans="4:13" x14ac:dyDescent="0.35">
      <c r="D2616" s="244" t="s">
        <v>3676</v>
      </c>
      <c r="E2616" s="245">
        <v>44499</v>
      </c>
      <c r="F2616" s="245">
        <v>44504</v>
      </c>
      <c r="G2616" s="246" t="s">
        <v>3910</v>
      </c>
      <c r="H2616" s="247">
        <v>106831</v>
      </c>
      <c r="I2616" s="248">
        <v>106831</v>
      </c>
      <c r="J2616" s="248">
        <v>1</v>
      </c>
      <c r="K2616" s="249">
        <v>2021</v>
      </c>
      <c r="L2616" s="249">
        <v>2021</v>
      </c>
      <c r="M2616" s="250" t="s">
        <v>3138</v>
      </c>
    </row>
    <row r="2617" spans="4:13" x14ac:dyDescent="0.35">
      <c r="D2617" s="244" t="s">
        <v>3678</v>
      </c>
      <c r="E2617" s="245">
        <v>44505</v>
      </c>
      <c r="F2617" s="245">
        <v>44508</v>
      </c>
      <c r="G2617" s="246" t="s">
        <v>3908</v>
      </c>
      <c r="H2617" s="247">
        <v>10000</v>
      </c>
      <c r="I2617" s="248">
        <v>10000</v>
      </c>
      <c r="J2617" s="248">
        <v>1</v>
      </c>
      <c r="K2617" s="249">
        <v>2021</v>
      </c>
      <c r="L2617" s="249">
        <v>2021</v>
      </c>
      <c r="M2617" s="250" t="s">
        <v>3138</v>
      </c>
    </row>
    <row r="2618" spans="4:13" x14ac:dyDescent="0.35">
      <c r="D2618" s="244" t="s">
        <v>3679</v>
      </c>
      <c r="E2618" s="245">
        <v>44373</v>
      </c>
      <c r="F2618" s="245">
        <v>44490</v>
      </c>
      <c r="G2618" s="246" t="s">
        <v>3910</v>
      </c>
      <c r="H2618" s="247">
        <v>6900</v>
      </c>
      <c r="I2618" s="248">
        <v>6900</v>
      </c>
      <c r="J2618" s="248">
        <v>1</v>
      </c>
      <c r="K2618" s="249">
        <v>2021</v>
      </c>
      <c r="L2618" s="249">
        <v>2021</v>
      </c>
      <c r="M2618" s="250" t="s">
        <v>2250</v>
      </c>
    </row>
    <row r="2619" spans="4:13" x14ac:dyDescent="0.35">
      <c r="D2619" s="244" t="s">
        <v>3680</v>
      </c>
      <c r="E2619" s="245">
        <v>44482</v>
      </c>
      <c r="F2619" s="245">
        <v>44487</v>
      </c>
      <c r="G2619" s="246" t="s">
        <v>3910</v>
      </c>
      <c r="H2619" s="247">
        <v>3000</v>
      </c>
      <c r="I2619" s="248">
        <v>3000</v>
      </c>
      <c r="J2619" s="248">
        <v>1</v>
      </c>
      <c r="K2619" s="249">
        <v>2021</v>
      </c>
      <c r="L2619" s="249">
        <v>2021</v>
      </c>
      <c r="M2619" s="250" t="s">
        <v>3138</v>
      </c>
    </row>
    <row r="2620" spans="4:13" x14ac:dyDescent="0.35">
      <c r="D2620" s="244" t="s">
        <v>3681</v>
      </c>
      <c r="E2620" s="245">
        <v>44500</v>
      </c>
      <c r="F2620" s="245">
        <v>44501</v>
      </c>
      <c r="G2620" s="246" t="s">
        <v>3910</v>
      </c>
      <c r="H2620" s="247">
        <v>100000</v>
      </c>
      <c r="I2620" s="248">
        <v>100000</v>
      </c>
      <c r="J2620" s="248">
        <v>1</v>
      </c>
      <c r="K2620" s="249">
        <v>2021</v>
      </c>
      <c r="L2620" s="249">
        <v>2021</v>
      </c>
      <c r="M2620" s="250" t="s">
        <v>3138</v>
      </c>
    </row>
    <row r="2621" spans="4:13" x14ac:dyDescent="0.35">
      <c r="D2621" s="244" t="s">
        <v>3682</v>
      </c>
      <c r="E2621" s="245">
        <v>44473</v>
      </c>
      <c r="F2621" s="245">
        <v>44474</v>
      </c>
      <c r="G2621" s="246" t="s">
        <v>3910</v>
      </c>
      <c r="H2621" s="247">
        <v>9000</v>
      </c>
      <c r="I2621" s="248">
        <v>9000</v>
      </c>
      <c r="J2621" s="248">
        <v>1</v>
      </c>
      <c r="K2621" s="249">
        <v>2021</v>
      </c>
      <c r="L2621" s="249">
        <v>2021</v>
      </c>
      <c r="M2621" s="250" t="s">
        <v>3138</v>
      </c>
    </row>
    <row r="2622" spans="4:13" x14ac:dyDescent="0.35">
      <c r="D2622" s="244" t="s">
        <v>3683</v>
      </c>
      <c r="E2622" s="245">
        <v>44475</v>
      </c>
      <c r="F2622" s="245">
        <v>44488</v>
      </c>
      <c r="G2622" s="246" t="s">
        <v>3910</v>
      </c>
      <c r="H2622" s="247">
        <v>202823.52940999999</v>
      </c>
      <c r="I2622" s="248">
        <v>202823.52940999999</v>
      </c>
      <c r="J2622" s="248">
        <v>1</v>
      </c>
      <c r="K2622" s="249">
        <v>2021</v>
      </c>
      <c r="L2622" s="249">
        <v>2021</v>
      </c>
      <c r="M2622" s="250" t="s">
        <v>3138</v>
      </c>
    </row>
    <row r="2623" spans="4:13" x14ac:dyDescent="0.35">
      <c r="D2623" s="244" t="s">
        <v>3684</v>
      </c>
      <c r="E2623" s="245">
        <v>44487</v>
      </c>
      <c r="F2623" s="245">
        <v>44509</v>
      </c>
      <c r="G2623" s="246" t="s">
        <v>3910</v>
      </c>
      <c r="H2623" s="247">
        <v>100000</v>
      </c>
      <c r="I2623" s="248">
        <v>100000</v>
      </c>
      <c r="J2623" s="248">
        <v>1</v>
      </c>
      <c r="K2623" s="249">
        <v>2021</v>
      </c>
      <c r="L2623" s="249">
        <v>2021</v>
      </c>
      <c r="M2623" s="250" t="s">
        <v>3138</v>
      </c>
    </row>
    <row r="2624" spans="4:13" x14ac:dyDescent="0.35">
      <c r="D2624" s="244" t="s">
        <v>3685</v>
      </c>
      <c r="E2624" s="245">
        <v>44454</v>
      </c>
      <c r="F2624" s="245">
        <v>44508</v>
      </c>
      <c r="G2624" s="246" t="s">
        <v>3910</v>
      </c>
      <c r="H2624" s="247">
        <v>547704</v>
      </c>
      <c r="I2624" s="248">
        <v>547704</v>
      </c>
      <c r="J2624" s="248">
        <v>1</v>
      </c>
      <c r="K2624" s="249">
        <v>2021</v>
      </c>
      <c r="L2624" s="249">
        <v>2021</v>
      </c>
      <c r="M2624" s="250" t="s">
        <v>3073</v>
      </c>
    </row>
    <row r="2625" spans="4:13" x14ac:dyDescent="0.35">
      <c r="D2625" s="244" t="s">
        <v>3686</v>
      </c>
      <c r="E2625" s="245">
        <v>44501</v>
      </c>
      <c r="F2625" s="245">
        <v>44510</v>
      </c>
      <c r="G2625" s="246" t="s">
        <v>3910</v>
      </c>
      <c r="H2625" s="247">
        <v>10000</v>
      </c>
      <c r="I2625" s="248">
        <v>10000</v>
      </c>
      <c r="J2625" s="248">
        <v>1</v>
      </c>
      <c r="K2625" s="249">
        <v>2021</v>
      </c>
      <c r="L2625" s="249">
        <v>2021</v>
      </c>
      <c r="M2625" s="250" t="s">
        <v>3138</v>
      </c>
    </row>
    <row r="2626" spans="4:13" x14ac:dyDescent="0.35">
      <c r="D2626" s="244" t="s">
        <v>3687</v>
      </c>
      <c r="E2626" s="245">
        <v>44500</v>
      </c>
      <c r="F2626" s="245">
        <v>44501</v>
      </c>
      <c r="G2626" s="246" t="s">
        <v>3908</v>
      </c>
      <c r="H2626" s="247">
        <v>1581541</v>
      </c>
      <c r="I2626" s="248">
        <v>1581541</v>
      </c>
      <c r="J2626" s="248">
        <v>1</v>
      </c>
      <c r="K2626" s="249">
        <v>2021</v>
      </c>
      <c r="L2626" s="249">
        <v>2021</v>
      </c>
      <c r="M2626" s="250" t="s">
        <v>3138</v>
      </c>
    </row>
    <row r="2627" spans="4:13" x14ac:dyDescent="0.35">
      <c r="D2627" s="244" t="s">
        <v>3690</v>
      </c>
      <c r="E2627" s="245">
        <v>44493</v>
      </c>
      <c r="F2627" s="245">
        <v>44504</v>
      </c>
      <c r="G2627" s="246" t="s">
        <v>3910</v>
      </c>
      <c r="H2627" s="247">
        <v>50000</v>
      </c>
      <c r="I2627" s="248">
        <v>50000</v>
      </c>
      <c r="J2627" s="248">
        <v>1</v>
      </c>
      <c r="K2627" s="249">
        <v>2021</v>
      </c>
      <c r="L2627" s="249">
        <v>2021</v>
      </c>
      <c r="M2627" s="250" t="s">
        <v>3138</v>
      </c>
    </row>
    <row r="2628" spans="4:13" x14ac:dyDescent="0.35">
      <c r="D2628" s="244" t="s">
        <v>3691</v>
      </c>
      <c r="E2628" s="245">
        <v>44459</v>
      </c>
      <c r="F2628" s="245">
        <v>44470</v>
      </c>
      <c r="G2628" s="246" t="s">
        <v>3908</v>
      </c>
      <c r="H2628" s="247">
        <v>5000</v>
      </c>
      <c r="I2628" s="248">
        <v>5000</v>
      </c>
      <c r="J2628" s="248">
        <v>1</v>
      </c>
      <c r="K2628" s="249">
        <v>2021</v>
      </c>
      <c r="L2628" s="249">
        <v>2021</v>
      </c>
      <c r="M2628" s="250" t="s">
        <v>3073</v>
      </c>
    </row>
    <row r="2629" spans="4:13" x14ac:dyDescent="0.35">
      <c r="D2629" s="244" t="s">
        <v>3693</v>
      </c>
      <c r="E2629" s="245">
        <v>44332</v>
      </c>
      <c r="F2629" s="245">
        <v>44467</v>
      </c>
      <c r="G2629" s="246" t="s">
        <v>3908</v>
      </c>
      <c r="H2629" s="247">
        <v>249882.3529</v>
      </c>
      <c r="I2629" s="248">
        <v>249882.3529</v>
      </c>
      <c r="J2629" s="248">
        <v>1</v>
      </c>
      <c r="K2629" s="249">
        <v>2021</v>
      </c>
      <c r="L2629" s="249">
        <v>2021</v>
      </c>
      <c r="M2629" s="250" t="s">
        <v>2250</v>
      </c>
    </row>
    <row r="2630" spans="4:13" x14ac:dyDescent="0.35">
      <c r="D2630" s="244" t="s">
        <v>3696</v>
      </c>
      <c r="E2630" s="245">
        <v>44476</v>
      </c>
      <c r="F2630" s="245">
        <v>44510</v>
      </c>
      <c r="G2630" s="246" t="s">
        <v>3910</v>
      </c>
      <c r="H2630" s="247">
        <v>6380</v>
      </c>
      <c r="I2630" s="248">
        <v>6380</v>
      </c>
      <c r="J2630" s="248">
        <v>1</v>
      </c>
      <c r="K2630" s="249">
        <v>2021</v>
      </c>
      <c r="L2630" s="249">
        <v>2021</v>
      </c>
      <c r="M2630" s="250" t="s">
        <v>3138</v>
      </c>
    </row>
    <row r="2631" spans="4:13" x14ac:dyDescent="0.35">
      <c r="D2631" s="244" t="s">
        <v>3705</v>
      </c>
      <c r="E2631" s="245">
        <v>44511</v>
      </c>
      <c r="F2631" s="245">
        <v>44512</v>
      </c>
      <c r="G2631" s="246" t="s">
        <v>3910</v>
      </c>
      <c r="H2631" s="247">
        <v>14120</v>
      </c>
      <c r="I2631" s="248">
        <v>14120</v>
      </c>
      <c r="J2631" s="248">
        <v>1</v>
      </c>
      <c r="K2631" s="249">
        <v>2021</v>
      </c>
      <c r="L2631" s="249">
        <v>2021</v>
      </c>
      <c r="M2631" s="250" t="s">
        <v>3138</v>
      </c>
    </row>
    <row r="2632" spans="4:13" x14ac:dyDescent="0.35">
      <c r="D2632" s="244" t="s">
        <v>3708</v>
      </c>
      <c r="E2632" s="245">
        <v>44492</v>
      </c>
      <c r="F2632" s="245">
        <v>44512</v>
      </c>
      <c r="G2632" s="246" t="s">
        <v>3910</v>
      </c>
      <c r="H2632" s="247">
        <v>6860</v>
      </c>
      <c r="I2632" s="248">
        <v>6860</v>
      </c>
      <c r="J2632" s="248">
        <v>1</v>
      </c>
      <c r="K2632" s="249">
        <v>2021</v>
      </c>
      <c r="L2632" s="249">
        <v>2021</v>
      </c>
      <c r="M2632" s="250" t="s">
        <v>3138</v>
      </c>
    </row>
    <row r="2633" spans="4:13" x14ac:dyDescent="0.35">
      <c r="D2633" s="244" t="s">
        <v>3711</v>
      </c>
      <c r="E2633" s="245">
        <v>44459</v>
      </c>
      <c r="F2633" s="245">
        <v>44491</v>
      </c>
      <c r="G2633" s="246" t="s">
        <v>658</v>
      </c>
      <c r="H2633" s="247">
        <v>23905</v>
      </c>
      <c r="I2633" s="248">
        <v>23905</v>
      </c>
      <c r="J2633" s="248">
        <v>1</v>
      </c>
      <c r="K2633" s="249">
        <v>2021</v>
      </c>
      <c r="L2633" s="249">
        <v>2021</v>
      </c>
      <c r="M2633" s="250" t="s">
        <v>3073</v>
      </c>
    </row>
    <row r="2634" spans="4:13" x14ac:dyDescent="0.35">
      <c r="D2634" s="244" t="s">
        <v>3712</v>
      </c>
      <c r="E2634" s="245">
        <v>44504</v>
      </c>
      <c r="F2634" s="245">
        <v>44515</v>
      </c>
      <c r="G2634" s="246" t="s">
        <v>3910</v>
      </c>
      <c r="H2634" s="247">
        <v>139316</v>
      </c>
      <c r="I2634" s="248">
        <v>139316</v>
      </c>
      <c r="J2634" s="248">
        <v>1</v>
      </c>
      <c r="K2634" s="249">
        <v>2021</v>
      </c>
      <c r="L2634" s="249">
        <v>2021</v>
      </c>
      <c r="M2634" s="250" t="s">
        <v>3138</v>
      </c>
    </row>
    <row r="2635" spans="4:13" x14ac:dyDescent="0.35">
      <c r="D2635" s="244" t="s">
        <v>3713</v>
      </c>
      <c r="E2635" s="245">
        <v>44327</v>
      </c>
      <c r="F2635" s="245">
        <v>44515</v>
      </c>
      <c r="G2635" s="246" t="s">
        <v>4214</v>
      </c>
      <c r="H2635" s="247">
        <v>0.40000000002328001</v>
      </c>
      <c r="I2635" s="248">
        <v>0.40000000002328001</v>
      </c>
      <c r="J2635" s="248">
        <v>1</v>
      </c>
      <c r="K2635" s="249">
        <v>2021</v>
      </c>
      <c r="L2635" s="249">
        <v>2021</v>
      </c>
      <c r="M2635" s="250" t="s">
        <v>2250</v>
      </c>
    </row>
    <row r="2636" spans="4:13" x14ac:dyDescent="0.35">
      <c r="D2636" s="244" t="s">
        <v>3715</v>
      </c>
      <c r="E2636" s="245">
        <v>44276</v>
      </c>
      <c r="F2636" s="245">
        <v>44515</v>
      </c>
      <c r="G2636" s="246" t="s">
        <v>4214</v>
      </c>
      <c r="H2636" s="247">
        <v>0.39999999999418001</v>
      </c>
      <c r="I2636" s="248">
        <v>0.39999999999418001</v>
      </c>
      <c r="J2636" s="248">
        <v>1</v>
      </c>
      <c r="K2636" s="249">
        <v>2021</v>
      </c>
      <c r="L2636" s="249">
        <v>2021</v>
      </c>
      <c r="M2636" s="250" t="s">
        <v>21</v>
      </c>
    </row>
    <row r="2637" spans="4:13" x14ac:dyDescent="0.35">
      <c r="D2637" s="244" t="s">
        <v>3716</v>
      </c>
      <c r="E2637" s="245">
        <v>44296</v>
      </c>
      <c r="F2637" s="245">
        <v>44515</v>
      </c>
      <c r="G2637" s="246" t="s">
        <v>4214</v>
      </c>
      <c r="H2637" s="247">
        <v>0.20000000001164001</v>
      </c>
      <c r="I2637" s="248">
        <v>0.20000000001164001</v>
      </c>
      <c r="J2637" s="248">
        <v>1</v>
      </c>
      <c r="K2637" s="249">
        <v>2021</v>
      </c>
      <c r="L2637" s="249">
        <v>2021</v>
      </c>
      <c r="M2637" s="250" t="s">
        <v>2250</v>
      </c>
    </row>
    <row r="2638" spans="4:13" x14ac:dyDescent="0.35">
      <c r="D2638" s="244" t="s">
        <v>3720</v>
      </c>
      <c r="E2638" s="245">
        <v>44508</v>
      </c>
      <c r="F2638" s="245">
        <v>44516</v>
      </c>
      <c r="G2638" s="246" t="s">
        <v>3908</v>
      </c>
      <c r="H2638" s="247">
        <v>569800</v>
      </c>
      <c r="I2638" s="248">
        <v>569800</v>
      </c>
      <c r="J2638" s="248">
        <v>1</v>
      </c>
      <c r="K2638" s="249">
        <v>2021</v>
      </c>
      <c r="L2638" s="249">
        <v>2021</v>
      </c>
      <c r="M2638" s="250" t="s">
        <v>3138</v>
      </c>
    </row>
    <row r="2639" spans="4:13" x14ac:dyDescent="0.35">
      <c r="D2639" s="244" t="s">
        <v>3724</v>
      </c>
      <c r="E2639" s="245">
        <v>44514</v>
      </c>
      <c r="F2639" s="245">
        <v>44517</v>
      </c>
      <c r="G2639" s="246" t="s">
        <v>3908</v>
      </c>
      <c r="H2639" s="247">
        <v>27960</v>
      </c>
      <c r="I2639" s="248">
        <v>27960</v>
      </c>
      <c r="J2639" s="248">
        <v>1</v>
      </c>
      <c r="K2639" s="249">
        <v>2021</v>
      </c>
      <c r="L2639" s="249">
        <v>2021</v>
      </c>
      <c r="M2639" s="250" t="s">
        <v>3138</v>
      </c>
    </row>
    <row r="2640" spans="4:13" x14ac:dyDescent="0.35">
      <c r="D2640" s="244" t="s">
        <v>3725</v>
      </c>
      <c r="E2640" s="245">
        <v>44515</v>
      </c>
      <c r="F2640" s="245">
        <v>44517</v>
      </c>
      <c r="G2640" s="246" t="s">
        <v>3910</v>
      </c>
      <c r="H2640" s="247">
        <v>23500</v>
      </c>
      <c r="I2640" s="248">
        <v>23500</v>
      </c>
      <c r="J2640" s="248">
        <v>1</v>
      </c>
      <c r="K2640" s="249">
        <v>2021</v>
      </c>
      <c r="L2640" s="249">
        <v>2021</v>
      </c>
      <c r="M2640" s="250" t="s">
        <v>3138</v>
      </c>
    </row>
    <row r="2641" spans="4:13" x14ac:dyDescent="0.35">
      <c r="D2641" s="244" t="s">
        <v>3727</v>
      </c>
      <c r="E2641" s="245">
        <v>44505</v>
      </c>
      <c r="F2641" s="245">
        <v>44517</v>
      </c>
      <c r="G2641" s="246" t="s">
        <v>3908</v>
      </c>
      <c r="H2641" s="247">
        <v>22000</v>
      </c>
      <c r="I2641" s="248">
        <v>22000</v>
      </c>
      <c r="J2641" s="248">
        <v>1</v>
      </c>
      <c r="K2641" s="249">
        <v>2021</v>
      </c>
      <c r="L2641" s="249">
        <v>2021</v>
      </c>
      <c r="M2641" s="250" t="s">
        <v>3138</v>
      </c>
    </row>
    <row r="2642" spans="4:13" x14ac:dyDescent="0.35">
      <c r="D2642" s="244" t="s">
        <v>3728</v>
      </c>
      <c r="E2642" s="245">
        <v>44512</v>
      </c>
      <c r="F2642" s="245">
        <v>44517</v>
      </c>
      <c r="G2642" s="246" t="s">
        <v>3910</v>
      </c>
      <c r="H2642" s="247">
        <v>749160</v>
      </c>
      <c r="I2642" s="248">
        <v>749160</v>
      </c>
      <c r="J2642" s="248">
        <v>1</v>
      </c>
      <c r="K2642" s="249">
        <v>2021</v>
      </c>
      <c r="L2642" s="249">
        <v>2021</v>
      </c>
      <c r="M2642" s="250" t="s">
        <v>3138</v>
      </c>
    </row>
    <row r="2643" spans="4:13" x14ac:dyDescent="0.35">
      <c r="D2643" s="244" t="s">
        <v>5971</v>
      </c>
      <c r="E2643" s="245">
        <v>44422</v>
      </c>
      <c r="F2643" s="245">
        <v>44547</v>
      </c>
      <c r="G2643" s="246" t="s">
        <v>658</v>
      </c>
      <c r="H2643" s="247">
        <v>331969</v>
      </c>
      <c r="I2643" s="248">
        <v>331969</v>
      </c>
      <c r="J2643" s="248">
        <v>1</v>
      </c>
      <c r="K2643" s="249">
        <v>2021</v>
      </c>
      <c r="L2643" s="249">
        <v>2021</v>
      </c>
      <c r="M2643" s="250" t="s">
        <v>3073</v>
      </c>
    </row>
    <row r="2644" spans="4:13" x14ac:dyDescent="0.35">
      <c r="D2644" s="244" t="s">
        <v>3731</v>
      </c>
      <c r="E2644" s="245">
        <v>44504</v>
      </c>
      <c r="F2644" s="245">
        <v>44518</v>
      </c>
      <c r="G2644" s="246" t="s">
        <v>3910</v>
      </c>
      <c r="H2644" s="247">
        <v>25555</v>
      </c>
      <c r="I2644" s="248">
        <v>25555</v>
      </c>
      <c r="J2644" s="248">
        <v>1</v>
      </c>
      <c r="K2644" s="249">
        <v>2021</v>
      </c>
      <c r="L2644" s="249">
        <v>2021</v>
      </c>
      <c r="M2644" s="250" t="s">
        <v>3138</v>
      </c>
    </row>
    <row r="2645" spans="4:13" x14ac:dyDescent="0.35">
      <c r="D2645" s="244" t="s">
        <v>3732</v>
      </c>
      <c r="E2645" s="245">
        <v>44429</v>
      </c>
      <c r="F2645" s="245">
        <v>44518</v>
      </c>
      <c r="G2645" s="246" t="s">
        <v>3908</v>
      </c>
      <c r="H2645" s="247">
        <v>43500</v>
      </c>
      <c r="I2645" s="248">
        <v>43500</v>
      </c>
      <c r="J2645" s="248">
        <v>1</v>
      </c>
      <c r="K2645" s="249">
        <v>2021</v>
      </c>
      <c r="L2645" s="249">
        <v>2021</v>
      </c>
      <c r="M2645" s="250" t="s">
        <v>3073</v>
      </c>
    </row>
    <row r="2646" spans="4:13" x14ac:dyDescent="0.35">
      <c r="D2646" s="244" t="s">
        <v>3735</v>
      </c>
      <c r="E2646" s="245">
        <v>44513</v>
      </c>
      <c r="F2646" s="245">
        <v>44515</v>
      </c>
      <c r="G2646" s="246" t="s">
        <v>3910</v>
      </c>
      <c r="H2646" s="247">
        <v>270976</v>
      </c>
      <c r="I2646" s="248">
        <v>270976</v>
      </c>
      <c r="J2646" s="248">
        <v>1</v>
      </c>
      <c r="K2646" s="249">
        <v>2021</v>
      </c>
      <c r="L2646" s="249">
        <v>2021</v>
      </c>
      <c r="M2646" s="250" t="s">
        <v>3138</v>
      </c>
    </row>
    <row r="2647" spans="4:13" x14ac:dyDescent="0.35">
      <c r="D2647" s="244" t="s">
        <v>3737</v>
      </c>
      <c r="E2647" s="245">
        <v>44512</v>
      </c>
      <c r="F2647" s="245">
        <v>44519</v>
      </c>
      <c r="G2647" s="246" t="s">
        <v>3908</v>
      </c>
      <c r="H2647" s="247">
        <v>170000</v>
      </c>
      <c r="I2647" s="248">
        <v>170000</v>
      </c>
      <c r="J2647" s="248">
        <v>1</v>
      </c>
      <c r="K2647" s="249">
        <v>2021</v>
      </c>
      <c r="L2647" s="249">
        <v>2021</v>
      </c>
      <c r="M2647" s="250" t="s">
        <v>3138</v>
      </c>
    </row>
    <row r="2648" spans="4:13" x14ac:dyDescent="0.35">
      <c r="D2648" s="244" t="s">
        <v>3738</v>
      </c>
      <c r="E2648" s="245">
        <v>44512</v>
      </c>
      <c r="F2648" s="245">
        <v>44519</v>
      </c>
      <c r="G2648" s="246" t="s">
        <v>3910</v>
      </c>
      <c r="H2648" s="247">
        <v>302942</v>
      </c>
      <c r="I2648" s="248">
        <v>302942</v>
      </c>
      <c r="J2648" s="248">
        <v>1</v>
      </c>
      <c r="K2648" s="249">
        <v>2021</v>
      </c>
      <c r="L2648" s="249">
        <v>2021</v>
      </c>
      <c r="M2648" s="250" t="s">
        <v>3138</v>
      </c>
    </row>
    <row r="2649" spans="4:13" x14ac:dyDescent="0.35">
      <c r="D2649" s="244" t="s">
        <v>3740</v>
      </c>
      <c r="E2649" s="245">
        <v>44477</v>
      </c>
      <c r="F2649" s="245">
        <v>44510</v>
      </c>
      <c r="G2649" s="246" t="s">
        <v>3908</v>
      </c>
      <c r="H2649" s="247">
        <v>5000</v>
      </c>
      <c r="I2649" s="248">
        <v>5000</v>
      </c>
      <c r="J2649" s="248">
        <v>1</v>
      </c>
      <c r="K2649" s="249">
        <v>2021</v>
      </c>
      <c r="L2649" s="249">
        <v>2021</v>
      </c>
      <c r="M2649" s="250" t="s">
        <v>3138</v>
      </c>
    </row>
    <row r="2650" spans="4:13" x14ac:dyDescent="0.35">
      <c r="D2650" s="244" t="s">
        <v>3742</v>
      </c>
      <c r="E2650" s="245">
        <v>44520</v>
      </c>
      <c r="F2650" s="245">
        <v>44520</v>
      </c>
      <c r="G2650" s="246" t="s">
        <v>3910</v>
      </c>
      <c r="H2650" s="247">
        <v>1811060</v>
      </c>
      <c r="I2650" s="248">
        <v>1811060</v>
      </c>
      <c r="J2650" s="248">
        <v>1</v>
      </c>
      <c r="K2650" s="249">
        <v>2021</v>
      </c>
      <c r="L2650" s="249">
        <v>2021</v>
      </c>
      <c r="M2650" s="250" t="s">
        <v>3138</v>
      </c>
    </row>
    <row r="2651" spans="4:13" x14ac:dyDescent="0.35">
      <c r="D2651" s="244" t="s">
        <v>3743</v>
      </c>
      <c r="E2651" s="245">
        <v>44519</v>
      </c>
      <c r="F2651" s="245">
        <v>44522</v>
      </c>
      <c r="G2651" s="246" t="s">
        <v>3908</v>
      </c>
      <c r="H2651" s="247">
        <v>332000</v>
      </c>
      <c r="I2651" s="248">
        <v>332000</v>
      </c>
      <c r="J2651" s="248">
        <v>1</v>
      </c>
      <c r="K2651" s="249">
        <v>2021</v>
      </c>
      <c r="L2651" s="249">
        <v>2021</v>
      </c>
      <c r="M2651" s="250" t="s">
        <v>3138</v>
      </c>
    </row>
    <row r="2652" spans="4:13" x14ac:dyDescent="0.35">
      <c r="D2652" s="244" t="s">
        <v>3745</v>
      </c>
      <c r="E2652" s="245">
        <v>44509</v>
      </c>
      <c r="F2652" s="245">
        <v>44512</v>
      </c>
      <c r="G2652" s="246" t="s">
        <v>3910</v>
      </c>
      <c r="H2652" s="247">
        <v>470000</v>
      </c>
      <c r="I2652" s="248">
        <v>470000</v>
      </c>
      <c r="J2652" s="248">
        <v>1</v>
      </c>
      <c r="K2652" s="249">
        <v>2021</v>
      </c>
      <c r="L2652" s="249">
        <v>2021</v>
      </c>
      <c r="M2652" s="250" t="s">
        <v>3138</v>
      </c>
    </row>
    <row r="2653" spans="4:13" x14ac:dyDescent="0.35">
      <c r="D2653" s="244" t="s">
        <v>3749</v>
      </c>
      <c r="E2653" s="245">
        <v>44430</v>
      </c>
      <c r="F2653" s="245">
        <v>44439</v>
      </c>
      <c r="G2653" s="246" t="s">
        <v>3910</v>
      </c>
      <c r="H2653" s="247">
        <v>530000</v>
      </c>
      <c r="I2653" s="248">
        <v>530000</v>
      </c>
      <c r="J2653" s="248">
        <v>1</v>
      </c>
      <c r="K2653" s="249">
        <v>2021</v>
      </c>
      <c r="L2653" s="249">
        <v>2021</v>
      </c>
      <c r="M2653" s="250" t="s">
        <v>3073</v>
      </c>
    </row>
    <row r="2654" spans="4:13" x14ac:dyDescent="0.35">
      <c r="D2654" s="244" t="s">
        <v>3752</v>
      </c>
      <c r="E2654" s="245">
        <v>44509</v>
      </c>
      <c r="F2654" s="245">
        <v>44510</v>
      </c>
      <c r="G2654" s="246" t="s">
        <v>3910</v>
      </c>
      <c r="H2654" s="247">
        <v>580760</v>
      </c>
      <c r="I2654" s="248">
        <v>580760</v>
      </c>
      <c r="J2654" s="248">
        <v>1</v>
      </c>
      <c r="K2654" s="249">
        <v>2021</v>
      </c>
      <c r="L2654" s="249">
        <v>2021</v>
      </c>
      <c r="M2654" s="250" t="s">
        <v>3138</v>
      </c>
    </row>
    <row r="2655" spans="4:13" x14ac:dyDescent="0.35">
      <c r="D2655" s="244" t="s">
        <v>3753</v>
      </c>
      <c r="E2655" s="245">
        <v>44514</v>
      </c>
      <c r="F2655" s="245">
        <v>44523</v>
      </c>
      <c r="G2655" s="246" t="s">
        <v>3908</v>
      </c>
      <c r="H2655" s="247">
        <v>130000</v>
      </c>
      <c r="I2655" s="248">
        <v>130000</v>
      </c>
      <c r="J2655" s="248">
        <v>1</v>
      </c>
      <c r="K2655" s="249">
        <v>2021</v>
      </c>
      <c r="L2655" s="249">
        <v>2021</v>
      </c>
      <c r="M2655" s="250" t="s">
        <v>3138</v>
      </c>
    </row>
    <row r="2656" spans="4:13" x14ac:dyDescent="0.35">
      <c r="D2656" s="244" t="s">
        <v>3758</v>
      </c>
      <c r="E2656" s="245">
        <v>44262</v>
      </c>
      <c r="F2656" s="245">
        <v>44517</v>
      </c>
      <c r="G2656" s="246" t="s">
        <v>3908</v>
      </c>
      <c r="H2656" s="247">
        <v>179024.61300000001</v>
      </c>
      <c r="I2656" s="248">
        <v>179024.61300000001</v>
      </c>
      <c r="J2656" s="248">
        <v>1</v>
      </c>
      <c r="K2656" s="249">
        <v>2021</v>
      </c>
      <c r="L2656" s="249">
        <v>2021</v>
      </c>
      <c r="M2656" s="250" t="s">
        <v>21</v>
      </c>
    </row>
    <row r="2657" spans="4:13" x14ac:dyDescent="0.35">
      <c r="D2657" s="244" t="s">
        <v>3759</v>
      </c>
      <c r="E2657" s="245">
        <v>44463</v>
      </c>
      <c r="F2657" s="245">
        <v>44524</v>
      </c>
      <c r="G2657" s="246" t="s">
        <v>3910</v>
      </c>
      <c r="H2657" s="247">
        <v>630879.4118</v>
      </c>
      <c r="I2657" s="248">
        <v>630879.4118</v>
      </c>
      <c r="J2657" s="248">
        <v>1</v>
      </c>
      <c r="K2657" s="249">
        <v>2021</v>
      </c>
      <c r="L2657" s="249">
        <v>2021</v>
      </c>
      <c r="M2657" s="250" t="s">
        <v>3073</v>
      </c>
    </row>
    <row r="2658" spans="4:13" x14ac:dyDescent="0.35">
      <c r="D2658" s="244" t="s">
        <v>3760</v>
      </c>
      <c r="E2658" s="245">
        <v>44436</v>
      </c>
      <c r="F2658" s="245">
        <v>44523</v>
      </c>
      <c r="G2658" s="246" t="s">
        <v>3910</v>
      </c>
      <c r="H2658" s="247">
        <v>7500</v>
      </c>
      <c r="I2658" s="248">
        <v>7500</v>
      </c>
      <c r="J2658" s="248">
        <v>1</v>
      </c>
      <c r="K2658" s="249">
        <v>2021</v>
      </c>
      <c r="L2658" s="249">
        <v>2021</v>
      </c>
      <c r="M2658" s="250" t="s">
        <v>3073</v>
      </c>
    </row>
    <row r="2659" spans="4:13" x14ac:dyDescent="0.35">
      <c r="D2659" s="244" t="s">
        <v>3761</v>
      </c>
      <c r="E2659" s="245">
        <v>44408</v>
      </c>
      <c r="F2659" s="245">
        <v>44475</v>
      </c>
      <c r="G2659" s="246" t="s">
        <v>3910</v>
      </c>
      <c r="H2659" s="247">
        <v>60000</v>
      </c>
      <c r="I2659" s="248">
        <v>60000</v>
      </c>
      <c r="J2659" s="248">
        <v>1</v>
      </c>
      <c r="K2659" s="249">
        <v>2021</v>
      </c>
      <c r="L2659" s="249">
        <v>2021</v>
      </c>
      <c r="M2659" s="250" t="s">
        <v>3073</v>
      </c>
    </row>
    <row r="2660" spans="4:13" x14ac:dyDescent="0.35">
      <c r="D2660" s="244" t="s">
        <v>5983</v>
      </c>
      <c r="E2660" s="245">
        <v>44520</v>
      </c>
      <c r="F2660" s="245">
        <v>44525</v>
      </c>
      <c r="G2660" s="246" t="s">
        <v>3910</v>
      </c>
      <c r="H2660" s="247">
        <v>11060</v>
      </c>
      <c r="I2660" s="248">
        <v>11060</v>
      </c>
      <c r="J2660" s="248">
        <v>1</v>
      </c>
      <c r="K2660" s="249">
        <v>2021</v>
      </c>
      <c r="L2660" s="249">
        <v>2021</v>
      </c>
      <c r="M2660" s="250" t="s">
        <v>3138</v>
      </c>
    </row>
    <row r="2661" spans="4:13" x14ac:dyDescent="0.35">
      <c r="D2661" s="244" t="s">
        <v>3768</v>
      </c>
      <c r="E2661" s="245">
        <v>44520</v>
      </c>
      <c r="F2661" s="245">
        <v>44525</v>
      </c>
      <c r="G2661" s="246" t="s">
        <v>3908</v>
      </c>
      <c r="H2661" s="247">
        <v>6500</v>
      </c>
      <c r="I2661" s="248">
        <v>6500</v>
      </c>
      <c r="J2661" s="248">
        <v>1</v>
      </c>
      <c r="K2661" s="249">
        <v>2021</v>
      </c>
      <c r="L2661" s="249">
        <v>2021</v>
      </c>
      <c r="M2661" s="250" t="s">
        <v>3138</v>
      </c>
    </row>
    <row r="2662" spans="4:13" x14ac:dyDescent="0.35">
      <c r="D2662" s="244" t="s">
        <v>3769</v>
      </c>
      <c r="E2662" s="245">
        <v>44495</v>
      </c>
      <c r="F2662" s="245">
        <v>44525</v>
      </c>
      <c r="G2662" s="246" t="s">
        <v>3908</v>
      </c>
      <c r="H2662" s="247">
        <v>5000</v>
      </c>
      <c r="I2662" s="248">
        <v>5000</v>
      </c>
      <c r="J2662" s="248">
        <v>1</v>
      </c>
      <c r="K2662" s="249">
        <v>2021</v>
      </c>
      <c r="L2662" s="249">
        <v>2021</v>
      </c>
      <c r="M2662" s="250" t="s">
        <v>3138</v>
      </c>
    </row>
    <row r="2663" spans="4:13" x14ac:dyDescent="0.35">
      <c r="D2663" s="244" t="s">
        <v>3770</v>
      </c>
      <c r="E2663" s="245">
        <v>44525</v>
      </c>
      <c r="F2663" s="245">
        <v>44526</v>
      </c>
      <c r="G2663" s="246" t="s">
        <v>3910</v>
      </c>
      <c r="H2663" s="247">
        <v>126500</v>
      </c>
      <c r="I2663" s="248">
        <v>126500</v>
      </c>
      <c r="J2663" s="248">
        <v>1</v>
      </c>
      <c r="K2663" s="249">
        <v>2021</v>
      </c>
      <c r="L2663" s="249">
        <v>2021</v>
      </c>
      <c r="M2663" s="250" t="s">
        <v>3138</v>
      </c>
    </row>
    <row r="2664" spans="4:13" x14ac:dyDescent="0.35">
      <c r="D2664" s="244" t="s">
        <v>3775</v>
      </c>
      <c r="E2664" s="245">
        <v>44471</v>
      </c>
      <c r="F2664" s="245">
        <v>44488</v>
      </c>
      <c r="G2664" s="246" t="s">
        <v>3910</v>
      </c>
      <c r="H2664" s="247">
        <v>1258638.2350000001</v>
      </c>
      <c r="I2664" s="248">
        <v>1258638.2350000001</v>
      </c>
      <c r="J2664" s="248">
        <v>1</v>
      </c>
      <c r="K2664" s="249">
        <v>2021</v>
      </c>
      <c r="L2664" s="249">
        <v>2021</v>
      </c>
      <c r="M2664" s="250" t="s">
        <v>3138</v>
      </c>
    </row>
    <row r="2665" spans="4:13" x14ac:dyDescent="0.35">
      <c r="D2665" s="244" t="s">
        <v>3776</v>
      </c>
      <c r="E2665" s="245">
        <v>44439</v>
      </c>
      <c r="F2665" s="245">
        <v>44455</v>
      </c>
      <c r="G2665" s="246" t="s">
        <v>3908</v>
      </c>
      <c r="H2665" s="247">
        <v>1412707</v>
      </c>
      <c r="I2665" s="248">
        <v>1412707</v>
      </c>
      <c r="J2665" s="248">
        <v>1</v>
      </c>
      <c r="K2665" s="249">
        <v>2021</v>
      </c>
      <c r="L2665" s="249">
        <v>2021</v>
      </c>
      <c r="M2665" s="250" t="s">
        <v>3073</v>
      </c>
    </row>
    <row r="2666" spans="4:13" x14ac:dyDescent="0.35">
      <c r="D2666" s="244" t="s">
        <v>3778</v>
      </c>
      <c r="E2666" s="245">
        <v>44112</v>
      </c>
      <c r="F2666" s="245">
        <v>44372</v>
      </c>
      <c r="G2666" s="246" t="s">
        <v>3910</v>
      </c>
      <c r="H2666" s="247">
        <v>20000</v>
      </c>
      <c r="I2666" s="248">
        <v>20000</v>
      </c>
      <c r="J2666" s="248">
        <v>1</v>
      </c>
      <c r="K2666" s="249">
        <v>2020</v>
      </c>
      <c r="L2666" s="249">
        <v>2021</v>
      </c>
      <c r="M2666" s="250" t="s">
        <v>11</v>
      </c>
    </row>
    <row r="2667" spans="4:13" x14ac:dyDescent="0.35">
      <c r="D2667" s="244" t="s">
        <v>3779</v>
      </c>
      <c r="E2667" s="245">
        <v>44528</v>
      </c>
      <c r="F2667" s="245">
        <v>44530</v>
      </c>
      <c r="G2667" s="246" t="s">
        <v>3908</v>
      </c>
      <c r="H2667" s="247">
        <v>4060</v>
      </c>
      <c r="I2667" s="248">
        <v>4060</v>
      </c>
      <c r="J2667" s="248">
        <v>1</v>
      </c>
      <c r="K2667" s="249">
        <v>2021</v>
      </c>
      <c r="L2667" s="249">
        <v>2021</v>
      </c>
      <c r="M2667" s="250" t="s">
        <v>3138</v>
      </c>
    </row>
    <row r="2668" spans="4:13" x14ac:dyDescent="0.35">
      <c r="D2668" s="244" t="s">
        <v>3780</v>
      </c>
      <c r="E2668" s="245">
        <v>44513</v>
      </c>
      <c r="F2668" s="245">
        <v>44530</v>
      </c>
      <c r="G2668" s="246" t="s">
        <v>3910</v>
      </c>
      <c r="H2668" s="247">
        <v>550000</v>
      </c>
      <c r="I2668" s="248">
        <v>550000</v>
      </c>
      <c r="J2668" s="248">
        <v>1</v>
      </c>
      <c r="K2668" s="249">
        <v>2021</v>
      </c>
      <c r="L2668" s="249">
        <v>2021</v>
      </c>
      <c r="M2668" s="250" t="s">
        <v>3138</v>
      </c>
    </row>
    <row r="2669" spans="4:13" x14ac:dyDescent="0.35">
      <c r="D2669" s="244" t="s">
        <v>3783</v>
      </c>
      <c r="E2669" s="245">
        <v>44469</v>
      </c>
      <c r="F2669" s="245">
        <v>44530</v>
      </c>
      <c r="G2669" s="246" t="s">
        <v>3910</v>
      </c>
      <c r="H2669" s="247">
        <v>515292</v>
      </c>
      <c r="I2669" s="248">
        <v>515292</v>
      </c>
      <c r="J2669" s="248">
        <v>1</v>
      </c>
      <c r="K2669" s="249">
        <v>2021</v>
      </c>
      <c r="L2669" s="249">
        <v>2021</v>
      </c>
      <c r="M2669" s="250" t="s">
        <v>3073</v>
      </c>
    </row>
    <row r="2670" spans="4:13" x14ac:dyDescent="0.35">
      <c r="D2670" s="244" t="s">
        <v>3784</v>
      </c>
      <c r="E2670" s="245">
        <v>44474</v>
      </c>
      <c r="F2670" s="245">
        <v>44531</v>
      </c>
      <c r="G2670" s="246" t="s">
        <v>3908</v>
      </c>
      <c r="H2670" s="247">
        <v>1440000</v>
      </c>
      <c r="I2670" s="248">
        <v>1440000</v>
      </c>
      <c r="J2670" s="248">
        <v>1</v>
      </c>
      <c r="K2670" s="249">
        <v>2021</v>
      </c>
      <c r="L2670" s="249">
        <v>2021</v>
      </c>
      <c r="M2670" s="250" t="s">
        <v>3138</v>
      </c>
    </row>
    <row r="2671" spans="4:13" x14ac:dyDescent="0.35">
      <c r="D2671" s="244" t="s">
        <v>3786</v>
      </c>
      <c r="E2671" s="245">
        <v>44526</v>
      </c>
      <c r="F2671" s="245">
        <v>44529</v>
      </c>
      <c r="G2671" s="246" t="s">
        <v>3910</v>
      </c>
      <c r="H2671" s="247">
        <v>4000</v>
      </c>
      <c r="I2671" s="248">
        <v>4000</v>
      </c>
      <c r="J2671" s="248">
        <v>1</v>
      </c>
      <c r="K2671" s="249">
        <v>2021</v>
      </c>
      <c r="L2671" s="249">
        <v>2021</v>
      </c>
      <c r="M2671" s="250" t="s">
        <v>3138</v>
      </c>
    </row>
    <row r="2672" spans="4:13" x14ac:dyDescent="0.35">
      <c r="D2672" s="244" t="s">
        <v>3797</v>
      </c>
      <c r="E2672" s="245">
        <v>44472</v>
      </c>
      <c r="F2672" s="245">
        <v>44533</v>
      </c>
      <c r="G2672" s="246" t="s">
        <v>3908</v>
      </c>
      <c r="H2672" s="247">
        <v>500000</v>
      </c>
      <c r="I2672" s="248">
        <v>500000</v>
      </c>
      <c r="J2672" s="248">
        <v>1</v>
      </c>
      <c r="K2672" s="249">
        <v>2021</v>
      </c>
      <c r="L2672" s="249">
        <v>2021</v>
      </c>
      <c r="M2672" s="250" t="s">
        <v>3138</v>
      </c>
    </row>
    <row r="2673" spans="4:13" x14ac:dyDescent="0.35">
      <c r="D2673" s="244" t="s">
        <v>5994</v>
      </c>
      <c r="E2673" s="245">
        <v>44504</v>
      </c>
      <c r="F2673" s="245">
        <v>44504</v>
      </c>
      <c r="G2673" s="246" t="s">
        <v>3908</v>
      </c>
      <c r="H2673" s="247">
        <v>150620</v>
      </c>
      <c r="I2673" s="248">
        <v>150620</v>
      </c>
      <c r="J2673" s="248">
        <v>1</v>
      </c>
      <c r="K2673" s="249">
        <v>2021</v>
      </c>
      <c r="L2673" s="249">
        <v>2021</v>
      </c>
      <c r="M2673" s="250" t="s">
        <v>3138</v>
      </c>
    </row>
    <row r="2674" spans="4:13" x14ac:dyDescent="0.35">
      <c r="D2674" s="244" t="s">
        <v>3801</v>
      </c>
      <c r="E2674" s="245">
        <v>44530</v>
      </c>
      <c r="F2674" s="245">
        <v>44534</v>
      </c>
      <c r="G2674" s="246" t="s">
        <v>3910</v>
      </c>
      <c r="H2674" s="247">
        <v>22000</v>
      </c>
      <c r="I2674" s="248">
        <v>22000</v>
      </c>
      <c r="J2674" s="248">
        <v>1</v>
      </c>
      <c r="K2674" s="249">
        <v>2021</v>
      </c>
      <c r="L2674" s="249">
        <v>2021</v>
      </c>
      <c r="M2674" s="250" t="s">
        <v>3138</v>
      </c>
    </row>
    <row r="2675" spans="4:13" x14ac:dyDescent="0.35">
      <c r="D2675" s="244" t="s">
        <v>3802</v>
      </c>
      <c r="E2675" s="245">
        <v>44493</v>
      </c>
      <c r="F2675" s="245">
        <v>44516</v>
      </c>
      <c r="G2675" s="246" t="s">
        <v>3910</v>
      </c>
      <c r="H2675" s="247">
        <v>95000</v>
      </c>
      <c r="I2675" s="248">
        <v>95000</v>
      </c>
      <c r="J2675" s="248">
        <v>1</v>
      </c>
      <c r="K2675" s="249">
        <v>2021</v>
      </c>
      <c r="L2675" s="249">
        <v>2021</v>
      </c>
      <c r="M2675" s="250" t="s">
        <v>3138</v>
      </c>
    </row>
    <row r="2676" spans="4:13" x14ac:dyDescent="0.35">
      <c r="D2676" s="244" t="s">
        <v>3803</v>
      </c>
      <c r="E2676" s="245">
        <v>44531</v>
      </c>
      <c r="F2676" s="245">
        <v>44533</v>
      </c>
      <c r="G2676" s="246" t="s">
        <v>3908</v>
      </c>
      <c r="H2676" s="247">
        <v>23000</v>
      </c>
      <c r="I2676" s="248">
        <v>23000</v>
      </c>
      <c r="J2676" s="248">
        <v>1</v>
      </c>
      <c r="K2676" s="249">
        <v>2021</v>
      </c>
      <c r="L2676" s="249">
        <v>2021</v>
      </c>
      <c r="M2676" s="250" t="s">
        <v>3138</v>
      </c>
    </row>
    <row r="2677" spans="4:13" x14ac:dyDescent="0.35">
      <c r="D2677" s="244" t="s">
        <v>3142</v>
      </c>
      <c r="E2677" s="245">
        <v>44415</v>
      </c>
      <c r="F2677" s="245">
        <v>44463</v>
      </c>
      <c r="G2677" s="246" t="s">
        <v>3910</v>
      </c>
      <c r="H2677" s="247">
        <v>19000</v>
      </c>
      <c r="I2677" s="248">
        <v>19000</v>
      </c>
      <c r="J2677" s="248">
        <v>1</v>
      </c>
      <c r="K2677" s="249">
        <v>2021</v>
      </c>
      <c r="L2677" s="249">
        <v>2021</v>
      </c>
      <c r="M2677" s="250" t="s">
        <v>3073</v>
      </c>
    </row>
    <row r="2678" spans="4:13" x14ac:dyDescent="0.35">
      <c r="D2678" s="244" t="s">
        <v>3804</v>
      </c>
      <c r="E2678" s="245">
        <v>44535</v>
      </c>
      <c r="F2678" s="245">
        <v>44536</v>
      </c>
      <c r="G2678" s="246" t="s">
        <v>3908</v>
      </c>
      <c r="H2678" s="247">
        <v>16000</v>
      </c>
      <c r="I2678" s="248">
        <v>16000</v>
      </c>
      <c r="J2678" s="248">
        <v>1</v>
      </c>
      <c r="K2678" s="249">
        <v>2021</v>
      </c>
      <c r="L2678" s="249">
        <v>2021</v>
      </c>
      <c r="M2678" s="250" t="s">
        <v>3138</v>
      </c>
    </row>
    <row r="2679" spans="4:13" x14ac:dyDescent="0.35">
      <c r="D2679" s="244" t="s">
        <v>3805</v>
      </c>
      <c r="E2679" s="245">
        <v>44530</v>
      </c>
      <c r="F2679" s="245">
        <v>44536</v>
      </c>
      <c r="G2679" s="246" t="s">
        <v>3910</v>
      </c>
      <c r="H2679" s="247">
        <v>62568</v>
      </c>
      <c r="I2679" s="248">
        <v>62568</v>
      </c>
      <c r="J2679" s="248">
        <v>1</v>
      </c>
      <c r="K2679" s="249">
        <v>2021</v>
      </c>
      <c r="L2679" s="249">
        <v>2021</v>
      </c>
      <c r="M2679" s="250" t="s">
        <v>3138</v>
      </c>
    </row>
    <row r="2680" spans="4:13" x14ac:dyDescent="0.35">
      <c r="D2680" s="244" t="s">
        <v>3807</v>
      </c>
      <c r="E2680" s="245">
        <v>44523</v>
      </c>
      <c r="F2680" s="245">
        <v>44536</v>
      </c>
      <c r="G2680" s="246" t="s">
        <v>3910</v>
      </c>
      <c r="H2680" s="247">
        <v>6776</v>
      </c>
      <c r="I2680" s="248">
        <v>6776</v>
      </c>
      <c r="J2680" s="248">
        <v>1</v>
      </c>
      <c r="K2680" s="249">
        <v>2021</v>
      </c>
      <c r="L2680" s="249">
        <v>2021</v>
      </c>
      <c r="M2680" s="250" t="s">
        <v>3138</v>
      </c>
    </row>
    <row r="2681" spans="4:13" x14ac:dyDescent="0.35">
      <c r="D2681" s="244" t="s">
        <v>3810</v>
      </c>
      <c r="E2681" s="245">
        <v>44536</v>
      </c>
      <c r="F2681" s="245">
        <v>44537</v>
      </c>
      <c r="G2681" s="246" t="s">
        <v>3908</v>
      </c>
      <c r="H2681" s="247">
        <v>26000</v>
      </c>
      <c r="I2681" s="248">
        <v>26000</v>
      </c>
      <c r="J2681" s="248">
        <v>1</v>
      </c>
      <c r="K2681" s="249">
        <v>2021</v>
      </c>
      <c r="L2681" s="249">
        <v>2021</v>
      </c>
      <c r="M2681" s="250" t="s">
        <v>3138</v>
      </c>
    </row>
    <row r="2682" spans="4:13" x14ac:dyDescent="0.35">
      <c r="D2682" s="244" t="s">
        <v>3811</v>
      </c>
      <c r="E2682" s="245">
        <v>44535</v>
      </c>
      <c r="F2682" s="245">
        <v>44537</v>
      </c>
      <c r="G2682" s="246" t="s">
        <v>3910</v>
      </c>
      <c r="H2682" s="247">
        <v>425000</v>
      </c>
      <c r="I2682" s="248">
        <v>425000</v>
      </c>
      <c r="J2682" s="248">
        <v>1</v>
      </c>
      <c r="K2682" s="249">
        <v>2021</v>
      </c>
      <c r="L2682" s="249">
        <v>2021</v>
      </c>
      <c r="M2682" s="250" t="s">
        <v>3138</v>
      </c>
    </row>
    <row r="2683" spans="4:13" x14ac:dyDescent="0.35">
      <c r="D2683" s="244" t="s">
        <v>3814</v>
      </c>
      <c r="E2683" s="245">
        <v>44467</v>
      </c>
      <c r="F2683" s="245">
        <v>44514</v>
      </c>
      <c r="G2683" s="246" t="s">
        <v>3910</v>
      </c>
      <c r="H2683" s="247">
        <v>3550</v>
      </c>
      <c r="I2683" s="248">
        <v>3550</v>
      </c>
      <c r="J2683" s="248">
        <v>1</v>
      </c>
      <c r="K2683" s="249">
        <v>2021</v>
      </c>
      <c r="L2683" s="249">
        <v>2021</v>
      </c>
      <c r="M2683" s="250" t="s">
        <v>3073</v>
      </c>
    </row>
    <row r="2684" spans="4:13" x14ac:dyDescent="0.35">
      <c r="D2684" s="244" t="s">
        <v>3815</v>
      </c>
      <c r="E2684" s="245">
        <v>44523</v>
      </c>
      <c r="F2684" s="245">
        <v>44538</v>
      </c>
      <c r="G2684" s="246" t="s">
        <v>3910</v>
      </c>
      <c r="H2684" s="247">
        <v>43040</v>
      </c>
      <c r="I2684" s="248">
        <v>43040</v>
      </c>
      <c r="J2684" s="248">
        <v>1</v>
      </c>
      <c r="K2684" s="249">
        <v>2021</v>
      </c>
      <c r="L2684" s="249">
        <v>2021</v>
      </c>
      <c r="M2684" s="250" t="s">
        <v>3138</v>
      </c>
    </row>
    <row r="2685" spans="4:13" x14ac:dyDescent="0.35">
      <c r="D2685" s="244" t="s">
        <v>3816</v>
      </c>
      <c r="E2685" s="245">
        <v>44525</v>
      </c>
      <c r="F2685" s="245">
        <v>44538</v>
      </c>
      <c r="G2685" s="246" t="s">
        <v>3908</v>
      </c>
      <c r="H2685" s="247">
        <v>20000</v>
      </c>
      <c r="I2685" s="248">
        <v>20000</v>
      </c>
      <c r="J2685" s="248">
        <v>1</v>
      </c>
      <c r="K2685" s="249">
        <v>2021</v>
      </c>
      <c r="L2685" s="249">
        <v>2021</v>
      </c>
      <c r="M2685" s="250" t="s">
        <v>3138</v>
      </c>
    </row>
    <row r="2686" spans="4:13" x14ac:dyDescent="0.35">
      <c r="D2686" s="244" t="s">
        <v>3817</v>
      </c>
      <c r="E2686" s="245">
        <v>44513</v>
      </c>
      <c r="F2686" s="245">
        <v>44532</v>
      </c>
      <c r="G2686" s="246" t="s">
        <v>3910</v>
      </c>
      <c r="H2686" s="247">
        <v>1000</v>
      </c>
      <c r="I2686" s="248">
        <v>1000</v>
      </c>
      <c r="J2686" s="248">
        <v>1</v>
      </c>
      <c r="K2686" s="249">
        <v>2021</v>
      </c>
      <c r="L2686" s="249">
        <v>2021</v>
      </c>
      <c r="M2686" s="250" t="s">
        <v>3138</v>
      </c>
    </row>
    <row r="2687" spans="4:13" x14ac:dyDescent="0.35">
      <c r="D2687" s="244" t="s">
        <v>3818</v>
      </c>
      <c r="E2687" s="245">
        <v>44498</v>
      </c>
      <c r="F2687" s="245">
        <v>44533</v>
      </c>
      <c r="G2687" s="246" t="s">
        <v>3910</v>
      </c>
      <c r="H2687" s="247">
        <v>76860</v>
      </c>
      <c r="I2687" s="248">
        <v>76860</v>
      </c>
      <c r="J2687" s="248">
        <v>1</v>
      </c>
      <c r="K2687" s="249">
        <v>2021</v>
      </c>
      <c r="L2687" s="249">
        <v>2021</v>
      </c>
      <c r="M2687" s="250" t="s">
        <v>3138</v>
      </c>
    </row>
    <row r="2688" spans="4:13" x14ac:dyDescent="0.35">
      <c r="D2688" s="244" t="s">
        <v>3819</v>
      </c>
      <c r="E2688" s="245">
        <v>44252</v>
      </c>
      <c r="F2688" s="245">
        <v>44463</v>
      </c>
      <c r="G2688" s="246" t="s">
        <v>3910</v>
      </c>
      <c r="H2688" s="247">
        <v>623529.4118</v>
      </c>
      <c r="I2688" s="248">
        <v>623529.4118</v>
      </c>
      <c r="J2688" s="248">
        <v>1</v>
      </c>
      <c r="K2688" s="249">
        <v>2021</v>
      </c>
      <c r="L2688" s="249">
        <v>2021</v>
      </c>
      <c r="M2688" s="250" t="s">
        <v>21</v>
      </c>
    </row>
    <row r="2689" spans="4:13" x14ac:dyDescent="0.35">
      <c r="D2689" s="244" t="s">
        <v>3820</v>
      </c>
      <c r="E2689" s="245">
        <v>44346</v>
      </c>
      <c r="F2689" s="245">
        <v>44491</v>
      </c>
      <c r="G2689" s="246" t="s">
        <v>3910</v>
      </c>
      <c r="H2689" s="247">
        <v>800000</v>
      </c>
      <c r="I2689" s="248">
        <v>800000</v>
      </c>
      <c r="J2689" s="248">
        <v>1</v>
      </c>
      <c r="K2689" s="249">
        <v>2021</v>
      </c>
      <c r="L2689" s="249">
        <v>2021</v>
      </c>
      <c r="M2689" s="250" t="s">
        <v>2250</v>
      </c>
    </row>
    <row r="2690" spans="4:13" x14ac:dyDescent="0.35">
      <c r="D2690" s="244" t="s">
        <v>3821</v>
      </c>
      <c r="E2690" s="245">
        <v>44381</v>
      </c>
      <c r="F2690" s="245">
        <v>44413</v>
      </c>
      <c r="G2690" s="246" t="s">
        <v>3910</v>
      </c>
      <c r="H2690" s="247">
        <v>8000</v>
      </c>
      <c r="I2690" s="248">
        <v>8000</v>
      </c>
      <c r="J2690" s="248">
        <v>1</v>
      </c>
      <c r="K2690" s="249">
        <v>2021</v>
      </c>
      <c r="L2690" s="249">
        <v>2021</v>
      </c>
      <c r="M2690" s="250" t="s">
        <v>3073</v>
      </c>
    </row>
    <row r="2691" spans="4:13" x14ac:dyDescent="0.35">
      <c r="D2691" s="244" t="s">
        <v>3825</v>
      </c>
      <c r="E2691" s="245">
        <v>44506</v>
      </c>
      <c r="F2691" s="245">
        <v>44538</v>
      </c>
      <c r="G2691" s="246" t="s">
        <v>3910</v>
      </c>
      <c r="H2691" s="247">
        <v>1700000</v>
      </c>
      <c r="I2691" s="248">
        <v>1700000</v>
      </c>
      <c r="J2691" s="248">
        <v>1</v>
      </c>
      <c r="K2691" s="249">
        <v>2021</v>
      </c>
      <c r="L2691" s="249">
        <v>2021</v>
      </c>
      <c r="M2691" s="250" t="s">
        <v>3138</v>
      </c>
    </row>
    <row r="2692" spans="4:13" x14ac:dyDescent="0.35">
      <c r="D2692" s="244" t="s">
        <v>3826</v>
      </c>
      <c r="E2692" s="245">
        <v>44535</v>
      </c>
      <c r="F2692" s="245">
        <v>44537</v>
      </c>
      <c r="G2692" s="246" t="s">
        <v>3910</v>
      </c>
      <c r="H2692" s="247">
        <v>11060</v>
      </c>
      <c r="I2692" s="248">
        <v>11060</v>
      </c>
      <c r="J2692" s="248">
        <v>1</v>
      </c>
      <c r="K2692" s="249">
        <v>2021</v>
      </c>
      <c r="L2692" s="249">
        <v>2021</v>
      </c>
      <c r="M2692" s="250" t="s">
        <v>3138</v>
      </c>
    </row>
    <row r="2693" spans="4:13" x14ac:dyDescent="0.35">
      <c r="D2693" s="244" t="s">
        <v>3829</v>
      </c>
      <c r="E2693" s="245">
        <v>44541</v>
      </c>
      <c r="F2693" s="245">
        <v>44543</v>
      </c>
      <c r="G2693" s="246" t="s">
        <v>3910</v>
      </c>
      <c r="H2693" s="247">
        <v>175624</v>
      </c>
      <c r="I2693" s="248">
        <v>175624</v>
      </c>
      <c r="J2693" s="248">
        <v>1</v>
      </c>
      <c r="K2693" s="249">
        <v>2021</v>
      </c>
      <c r="L2693" s="249">
        <v>2021</v>
      </c>
      <c r="M2693" s="250" t="s">
        <v>3138</v>
      </c>
    </row>
    <row r="2694" spans="4:13" x14ac:dyDescent="0.35">
      <c r="D2694" s="244" t="s">
        <v>3837</v>
      </c>
      <c r="E2694" s="245">
        <v>43675</v>
      </c>
      <c r="F2694" s="245">
        <v>43677</v>
      </c>
      <c r="G2694" s="246" t="s">
        <v>658</v>
      </c>
      <c r="H2694" s="247">
        <v>5000</v>
      </c>
      <c r="I2694" s="248">
        <v>5000</v>
      </c>
      <c r="J2694" s="248">
        <v>1</v>
      </c>
      <c r="K2694" s="249">
        <v>2019</v>
      </c>
      <c r="L2694" s="249">
        <v>2019</v>
      </c>
      <c r="M2694" s="250" t="s">
        <v>140</v>
      </c>
    </row>
    <row r="2695" spans="4:13" x14ac:dyDescent="0.35">
      <c r="D2695" s="244" t="s">
        <v>3841</v>
      </c>
      <c r="E2695" s="245">
        <v>44521</v>
      </c>
      <c r="F2695" s="245">
        <v>44545</v>
      </c>
      <c r="G2695" s="246" t="s">
        <v>3910</v>
      </c>
      <c r="H2695" s="247">
        <v>9360</v>
      </c>
      <c r="I2695" s="248">
        <v>9360</v>
      </c>
      <c r="J2695" s="248">
        <v>1</v>
      </c>
      <c r="K2695" s="249">
        <v>2021</v>
      </c>
      <c r="L2695" s="249">
        <v>2021</v>
      </c>
      <c r="M2695" s="250" t="s">
        <v>3138</v>
      </c>
    </row>
    <row r="2696" spans="4:13" x14ac:dyDescent="0.35">
      <c r="D2696" s="244" t="s">
        <v>3842</v>
      </c>
      <c r="E2696" s="245">
        <v>44538</v>
      </c>
      <c r="F2696" s="245">
        <v>44552</v>
      </c>
      <c r="G2696" s="246" t="s">
        <v>3910</v>
      </c>
      <c r="H2696" s="247">
        <v>1343794</v>
      </c>
      <c r="I2696" s="248">
        <v>1343794</v>
      </c>
      <c r="J2696" s="248">
        <v>1</v>
      </c>
      <c r="K2696" s="249">
        <v>2021</v>
      </c>
      <c r="L2696" s="249">
        <v>2021</v>
      </c>
      <c r="M2696" s="250" t="s">
        <v>3138</v>
      </c>
    </row>
    <row r="2697" spans="4:13" x14ac:dyDescent="0.35">
      <c r="D2697" s="244" t="s">
        <v>3844</v>
      </c>
      <c r="E2697" s="245">
        <v>44439</v>
      </c>
      <c r="F2697" s="245">
        <v>44553</v>
      </c>
      <c r="G2697" s="246" t="s">
        <v>658</v>
      </c>
      <c r="H2697" s="247">
        <v>30636</v>
      </c>
      <c r="I2697" s="248">
        <v>30636</v>
      </c>
      <c r="J2697" s="248">
        <v>1</v>
      </c>
      <c r="K2697" s="249">
        <v>2021</v>
      </c>
      <c r="L2697" s="249">
        <v>2021</v>
      </c>
      <c r="M2697" s="250" t="s">
        <v>3073</v>
      </c>
    </row>
    <row r="2698" spans="4:13" x14ac:dyDescent="0.35">
      <c r="D2698" s="244" t="s">
        <v>3845</v>
      </c>
      <c r="E2698" s="245">
        <v>44543</v>
      </c>
      <c r="F2698" s="245">
        <v>44553</v>
      </c>
      <c r="G2698" s="246" t="s">
        <v>3910</v>
      </c>
      <c r="H2698" s="247">
        <v>95048</v>
      </c>
      <c r="I2698" s="248">
        <v>95048</v>
      </c>
      <c r="J2698" s="248">
        <v>1</v>
      </c>
      <c r="K2698" s="249">
        <v>2021</v>
      </c>
      <c r="L2698" s="249">
        <v>2021</v>
      </c>
      <c r="M2698" s="250" t="s">
        <v>3138</v>
      </c>
    </row>
    <row r="2699" spans="4:13" x14ac:dyDescent="0.35">
      <c r="D2699" s="244" t="s">
        <v>6008</v>
      </c>
      <c r="E2699" s="245">
        <v>44553</v>
      </c>
      <c r="F2699" s="245">
        <v>44555</v>
      </c>
      <c r="G2699" s="246" t="s">
        <v>3910</v>
      </c>
      <c r="H2699" s="247">
        <v>107346</v>
      </c>
      <c r="I2699" s="248">
        <v>107346</v>
      </c>
      <c r="J2699" s="248">
        <v>1</v>
      </c>
      <c r="K2699" s="249">
        <v>2021</v>
      </c>
      <c r="L2699" s="249">
        <v>2021</v>
      </c>
      <c r="M2699" s="250" t="s">
        <v>3138</v>
      </c>
    </row>
    <row r="2700" spans="4:13" x14ac:dyDescent="0.35">
      <c r="D2700" s="244" t="s">
        <v>3851</v>
      </c>
      <c r="E2700" s="245">
        <v>44556</v>
      </c>
      <c r="F2700" s="245">
        <v>44558</v>
      </c>
      <c r="G2700" s="246" t="s">
        <v>3908</v>
      </c>
      <c r="H2700" s="247">
        <v>56694</v>
      </c>
      <c r="I2700" s="248">
        <v>56694</v>
      </c>
      <c r="J2700" s="248">
        <v>1</v>
      </c>
      <c r="K2700" s="249">
        <v>2021</v>
      </c>
      <c r="L2700" s="249">
        <v>2021</v>
      </c>
      <c r="M2700" s="250" t="s">
        <v>3138</v>
      </c>
    </row>
    <row r="2701" spans="4:13" x14ac:dyDescent="0.35">
      <c r="D2701" s="244" t="s">
        <v>3852</v>
      </c>
      <c r="E2701" s="245">
        <v>44553</v>
      </c>
      <c r="F2701" s="245">
        <v>44558</v>
      </c>
      <c r="G2701" s="246" t="s">
        <v>3910</v>
      </c>
      <c r="H2701" s="247">
        <v>7000</v>
      </c>
      <c r="I2701" s="248">
        <v>7000</v>
      </c>
      <c r="J2701" s="248">
        <v>1</v>
      </c>
      <c r="K2701" s="249">
        <v>2021</v>
      </c>
      <c r="L2701" s="249">
        <v>2021</v>
      </c>
      <c r="M2701" s="250" t="s">
        <v>3138</v>
      </c>
    </row>
    <row r="2702" spans="4:13" x14ac:dyDescent="0.35">
      <c r="D2702" s="244" t="s">
        <v>3853</v>
      </c>
      <c r="E2702" s="245">
        <v>44551</v>
      </c>
      <c r="F2702" s="245">
        <v>44559</v>
      </c>
      <c r="G2702" s="246" t="s">
        <v>3910</v>
      </c>
      <c r="H2702" s="247">
        <v>98136</v>
      </c>
      <c r="I2702" s="248">
        <v>98136</v>
      </c>
      <c r="J2702" s="248">
        <v>1</v>
      </c>
      <c r="K2702" s="249">
        <v>2021</v>
      </c>
      <c r="L2702" s="249">
        <v>2021</v>
      </c>
      <c r="M2702" s="250" t="s">
        <v>3138</v>
      </c>
    </row>
    <row r="2703" spans="4:13" x14ac:dyDescent="0.35">
      <c r="D2703" s="244" t="s">
        <v>3854</v>
      </c>
      <c r="E2703" s="245">
        <v>44536</v>
      </c>
      <c r="F2703" s="245">
        <v>44559</v>
      </c>
      <c r="G2703" s="246" t="s">
        <v>3908</v>
      </c>
      <c r="H2703" s="247">
        <v>251709</v>
      </c>
      <c r="I2703" s="248">
        <v>251709</v>
      </c>
      <c r="J2703" s="248">
        <v>1</v>
      </c>
      <c r="K2703" s="249">
        <v>2021</v>
      </c>
      <c r="L2703" s="249">
        <v>2021</v>
      </c>
      <c r="M2703" s="250" t="s">
        <v>3138</v>
      </c>
    </row>
    <row r="2704" spans="4:13" x14ac:dyDescent="0.35">
      <c r="D2704" s="244" t="s">
        <v>3857</v>
      </c>
      <c r="E2704" s="245">
        <v>44544</v>
      </c>
      <c r="F2704" s="245">
        <v>44560</v>
      </c>
      <c r="G2704" s="246" t="s">
        <v>3908</v>
      </c>
      <c r="H2704" s="247">
        <v>163808</v>
      </c>
      <c r="I2704" s="248">
        <v>163808</v>
      </c>
      <c r="J2704" s="248">
        <v>1</v>
      </c>
      <c r="K2704" s="249">
        <v>2021</v>
      </c>
      <c r="L2704" s="249">
        <v>2021</v>
      </c>
      <c r="M2704" s="250" t="s">
        <v>3138</v>
      </c>
    </row>
    <row r="2705" spans="4:13" x14ac:dyDescent="0.35">
      <c r="D2705" s="244" t="s">
        <v>3858</v>
      </c>
      <c r="E2705" s="245">
        <v>44533</v>
      </c>
      <c r="F2705" s="245">
        <v>44560</v>
      </c>
      <c r="G2705" s="246" t="s">
        <v>3908</v>
      </c>
      <c r="H2705" s="247">
        <v>15000</v>
      </c>
      <c r="I2705" s="248">
        <v>15000</v>
      </c>
      <c r="J2705" s="248">
        <v>1</v>
      </c>
      <c r="K2705" s="249">
        <v>2021</v>
      </c>
      <c r="L2705" s="249">
        <v>2021</v>
      </c>
      <c r="M2705" s="250" t="s">
        <v>3138</v>
      </c>
    </row>
    <row r="2706" spans="4:13" x14ac:dyDescent="0.35">
      <c r="D2706" s="244" t="s">
        <v>3862</v>
      </c>
      <c r="E2706" s="245">
        <v>44559</v>
      </c>
      <c r="F2706" s="245">
        <v>44560</v>
      </c>
      <c r="G2706" s="246" t="s">
        <v>3910</v>
      </c>
      <c r="H2706" s="247">
        <v>236648</v>
      </c>
      <c r="I2706" s="248">
        <v>236648</v>
      </c>
      <c r="J2706" s="248">
        <v>1</v>
      </c>
      <c r="K2706" s="249">
        <v>2021</v>
      </c>
      <c r="L2706" s="249">
        <v>2021</v>
      </c>
      <c r="M2706" s="250" t="s">
        <v>3138</v>
      </c>
    </row>
    <row r="2707" spans="4:13" x14ac:dyDescent="0.35">
      <c r="D2707" s="244" t="s">
        <v>6016</v>
      </c>
      <c r="E2707" s="245">
        <v>44519</v>
      </c>
      <c r="F2707" s="245">
        <v>44564</v>
      </c>
      <c r="G2707" s="246" t="s">
        <v>3910</v>
      </c>
      <c r="H2707" s="247">
        <v>6860</v>
      </c>
      <c r="I2707" s="248">
        <v>6860</v>
      </c>
      <c r="J2707" s="248">
        <v>1</v>
      </c>
      <c r="K2707" s="249">
        <v>2021</v>
      </c>
      <c r="L2707" s="249">
        <v>2022</v>
      </c>
      <c r="M2707" s="250" t="s">
        <v>3138</v>
      </c>
    </row>
    <row r="2708" spans="4:13" x14ac:dyDescent="0.35">
      <c r="D2708" s="244" t="s">
        <v>6022</v>
      </c>
      <c r="E2708" s="245">
        <v>44526</v>
      </c>
      <c r="F2708" s="245">
        <v>44564</v>
      </c>
      <c r="G2708" s="246" t="s">
        <v>3908</v>
      </c>
      <c r="H2708" s="247">
        <v>100000</v>
      </c>
      <c r="I2708" s="248">
        <v>100000</v>
      </c>
      <c r="J2708" s="248">
        <v>1</v>
      </c>
      <c r="K2708" s="249">
        <v>2021</v>
      </c>
      <c r="L2708" s="249">
        <v>2022</v>
      </c>
      <c r="M2708" s="250" t="s">
        <v>3138</v>
      </c>
    </row>
    <row r="2709" spans="4:13" x14ac:dyDescent="0.35">
      <c r="D2709" s="244" t="s">
        <v>6023</v>
      </c>
      <c r="E2709" s="245">
        <v>44511</v>
      </c>
      <c r="F2709" s="245">
        <v>44564</v>
      </c>
      <c r="G2709" s="246" t="s">
        <v>3908</v>
      </c>
      <c r="H2709" s="247">
        <v>6626</v>
      </c>
      <c r="I2709" s="248">
        <v>6626</v>
      </c>
      <c r="J2709" s="248">
        <v>1</v>
      </c>
      <c r="K2709" s="249">
        <v>2021</v>
      </c>
      <c r="L2709" s="249">
        <v>2022</v>
      </c>
      <c r="M2709" s="250" t="s">
        <v>3138</v>
      </c>
    </row>
    <row r="2710" spans="4:13" x14ac:dyDescent="0.35">
      <c r="D2710" s="244" t="s">
        <v>6024</v>
      </c>
      <c r="E2710" s="245">
        <v>44531</v>
      </c>
      <c r="F2710" s="245">
        <v>44550</v>
      </c>
      <c r="G2710" s="246" t="s">
        <v>3910</v>
      </c>
      <c r="H2710" s="247">
        <v>848860</v>
      </c>
      <c r="I2710" s="248">
        <v>848860</v>
      </c>
      <c r="J2710" s="248">
        <v>1</v>
      </c>
      <c r="K2710" s="249">
        <v>2021</v>
      </c>
      <c r="L2710" s="249">
        <v>2021</v>
      </c>
      <c r="M2710" s="250" t="s">
        <v>3138</v>
      </c>
    </row>
    <row r="2711" spans="4:13" x14ac:dyDescent="0.35">
      <c r="D2711" s="244" t="s">
        <v>6029</v>
      </c>
      <c r="E2711" s="245">
        <v>44564</v>
      </c>
      <c r="F2711" s="245">
        <v>44565</v>
      </c>
      <c r="G2711" s="246" t="s">
        <v>3910</v>
      </c>
      <c r="H2711" s="247">
        <v>100000</v>
      </c>
      <c r="I2711" s="248">
        <v>100000</v>
      </c>
      <c r="J2711" s="248">
        <v>1</v>
      </c>
      <c r="K2711" s="249">
        <v>2022</v>
      </c>
      <c r="L2711" s="249">
        <v>2022</v>
      </c>
      <c r="M2711" s="250" t="s">
        <v>6021</v>
      </c>
    </row>
    <row r="2712" spans="4:13" x14ac:dyDescent="0.35">
      <c r="D2712" s="244" t="s">
        <v>6030</v>
      </c>
      <c r="E2712" s="245">
        <v>44540</v>
      </c>
      <c r="F2712" s="245">
        <v>44565</v>
      </c>
      <c r="G2712" s="246" t="s">
        <v>3910</v>
      </c>
      <c r="H2712" s="247">
        <v>11360</v>
      </c>
      <c r="I2712" s="248">
        <v>11360</v>
      </c>
      <c r="J2712" s="248">
        <v>1</v>
      </c>
      <c r="K2712" s="249">
        <v>2021</v>
      </c>
      <c r="L2712" s="249">
        <v>2022</v>
      </c>
      <c r="M2712" s="250" t="s">
        <v>3138</v>
      </c>
    </row>
    <row r="2713" spans="4:13" x14ac:dyDescent="0.35">
      <c r="D2713" s="244" t="s">
        <v>6031</v>
      </c>
      <c r="E2713" s="245">
        <v>44551</v>
      </c>
      <c r="F2713" s="245">
        <v>44553</v>
      </c>
      <c r="G2713" s="246" t="s">
        <v>3910</v>
      </c>
      <c r="H2713" s="247">
        <v>184026</v>
      </c>
      <c r="I2713" s="248">
        <v>184026</v>
      </c>
      <c r="J2713" s="248">
        <v>1</v>
      </c>
      <c r="K2713" s="249">
        <v>2021</v>
      </c>
      <c r="L2713" s="249">
        <v>2021</v>
      </c>
      <c r="M2713" s="250" t="s">
        <v>3138</v>
      </c>
    </row>
    <row r="2714" spans="4:13" x14ac:dyDescent="0.35">
      <c r="D2714" s="244" t="s">
        <v>6040</v>
      </c>
      <c r="E2714" s="245">
        <v>44523</v>
      </c>
      <c r="F2714" s="245">
        <v>44566</v>
      </c>
      <c r="G2714" s="246" t="s">
        <v>3910</v>
      </c>
      <c r="H2714" s="247">
        <v>6960</v>
      </c>
      <c r="I2714" s="248">
        <v>6960</v>
      </c>
      <c r="J2714" s="248">
        <v>1</v>
      </c>
      <c r="K2714" s="249">
        <v>2021</v>
      </c>
      <c r="L2714" s="249">
        <v>2022</v>
      </c>
      <c r="M2714" s="250" t="s">
        <v>3138</v>
      </c>
    </row>
    <row r="2715" spans="4:13" x14ac:dyDescent="0.35">
      <c r="D2715" s="244" t="s">
        <v>6042</v>
      </c>
      <c r="E2715" s="245">
        <v>44558</v>
      </c>
      <c r="F2715" s="245">
        <v>44566</v>
      </c>
      <c r="G2715" s="246" t="s">
        <v>3910</v>
      </c>
      <c r="H2715" s="247">
        <v>36000</v>
      </c>
      <c r="I2715" s="248">
        <v>36000</v>
      </c>
      <c r="J2715" s="248">
        <v>1</v>
      </c>
      <c r="K2715" s="249">
        <v>2021</v>
      </c>
      <c r="L2715" s="249">
        <v>2022</v>
      </c>
      <c r="M2715" s="250" t="s">
        <v>3138</v>
      </c>
    </row>
    <row r="2716" spans="4:13" x14ac:dyDescent="0.35">
      <c r="D2716" s="244" t="s">
        <v>6044</v>
      </c>
      <c r="E2716" s="245">
        <v>44517</v>
      </c>
      <c r="F2716" s="245">
        <v>44536</v>
      </c>
      <c r="G2716" s="246" t="s">
        <v>3910</v>
      </c>
      <c r="H2716" s="247">
        <v>17000</v>
      </c>
      <c r="I2716" s="248">
        <v>17000</v>
      </c>
      <c r="J2716" s="248">
        <v>1</v>
      </c>
      <c r="K2716" s="249">
        <v>2021</v>
      </c>
      <c r="L2716" s="249">
        <v>2021</v>
      </c>
      <c r="M2716" s="250" t="s">
        <v>3138</v>
      </c>
    </row>
    <row r="2717" spans="4:13" x14ac:dyDescent="0.35">
      <c r="D2717" s="244" t="s">
        <v>6045</v>
      </c>
      <c r="E2717" s="245">
        <v>44530</v>
      </c>
      <c r="F2717" s="245">
        <v>44567</v>
      </c>
      <c r="G2717" s="246" t="s">
        <v>3910</v>
      </c>
      <c r="H2717" s="247">
        <v>100000</v>
      </c>
      <c r="I2717" s="248">
        <v>100000</v>
      </c>
      <c r="J2717" s="248">
        <v>1</v>
      </c>
      <c r="K2717" s="249">
        <v>2021</v>
      </c>
      <c r="L2717" s="249">
        <v>2022</v>
      </c>
      <c r="M2717" s="250" t="s">
        <v>3138</v>
      </c>
    </row>
    <row r="2718" spans="4:13" x14ac:dyDescent="0.35">
      <c r="D2718" s="244" t="s">
        <v>6047</v>
      </c>
      <c r="E2718" s="245">
        <v>44566</v>
      </c>
      <c r="F2718" s="245">
        <v>44568</v>
      </c>
      <c r="G2718" s="246" t="s">
        <v>3910</v>
      </c>
      <c r="H2718" s="247">
        <v>303000</v>
      </c>
      <c r="I2718" s="248">
        <v>303000</v>
      </c>
      <c r="J2718" s="248">
        <v>1</v>
      </c>
      <c r="K2718" s="249">
        <v>2022</v>
      </c>
      <c r="L2718" s="249">
        <v>2022</v>
      </c>
      <c r="M2718" s="250" t="s">
        <v>6021</v>
      </c>
    </row>
    <row r="2719" spans="4:13" x14ac:dyDescent="0.35">
      <c r="D2719" s="244" t="s">
        <v>6049</v>
      </c>
      <c r="E2719" s="245">
        <v>44557</v>
      </c>
      <c r="F2719" s="245">
        <v>44568</v>
      </c>
      <c r="G2719" s="246" t="s">
        <v>3910</v>
      </c>
      <c r="H2719" s="247">
        <v>14500</v>
      </c>
      <c r="I2719" s="248">
        <v>14500</v>
      </c>
      <c r="J2719" s="248">
        <v>1</v>
      </c>
      <c r="K2719" s="249">
        <v>2021</v>
      </c>
      <c r="L2719" s="249">
        <v>2022</v>
      </c>
      <c r="M2719" s="250" t="s">
        <v>3138</v>
      </c>
    </row>
    <row r="2720" spans="4:13" x14ac:dyDescent="0.35">
      <c r="D2720" s="244" t="s">
        <v>6051</v>
      </c>
      <c r="E2720" s="245">
        <v>44567</v>
      </c>
      <c r="F2720" s="245">
        <v>44568</v>
      </c>
      <c r="G2720" s="246" t="s">
        <v>3908</v>
      </c>
      <c r="H2720" s="247">
        <v>5000</v>
      </c>
      <c r="I2720" s="248">
        <v>5000</v>
      </c>
      <c r="J2720" s="248">
        <v>1</v>
      </c>
      <c r="K2720" s="249">
        <v>2022</v>
      </c>
      <c r="L2720" s="249">
        <v>2022</v>
      </c>
      <c r="M2720" s="250" t="s">
        <v>6021</v>
      </c>
    </row>
    <row r="2721" spans="4:13" x14ac:dyDescent="0.35">
      <c r="D2721" s="244" t="s">
        <v>6052</v>
      </c>
      <c r="E2721" s="245">
        <v>44562</v>
      </c>
      <c r="F2721" s="245">
        <v>44567</v>
      </c>
      <c r="G2721" s="246" t="s">
        <v>3910</v>
      </c>
      <c r="H2721" s="247">
        <v>217000</v>
      </c>
      <c r="I2721" s="248">
        <v>217000</v>
      </c>
      <c r="J2721" s="248">
        <v>1</v>
      </c>
      <c r="K2721" s="249">
        <v>2022</v>
      </c>
      <c r="L2721" s="249">
        <v>2022</v>
      </c>
      <c r="M2721" s="250" t="s">
        <v>6021</v>
      </c>
    </row>
    <row r="2722" spans="4:13" x14ac:dyDescent="0.35">
      <c r="D2722" s="244" t="s">
        <v>6054</v>
      </c>
      <c r="E2722" s="245">
        <v>44564</v>
      </c>
      <c r="F2722" s="245">
        <v>44568</v>
      </c>
      <c r="G2722" s="246" t="s">
        <v>3910</v>
      </c>
      <c r="H2722" s="247">
        <v>95162.941200000001</v>
      </c>
      <c r="I2722" s="248">
        <v>95162.941200000001</v>
      </c>
      <c r="J2722" s="248">
        <v>1</v>
      </c>
      <c r="K2722" s="249">
        <v>2022</v>
      </c>
      <c r="L2722" s="249">
        <v>2022</v>
      </c>
      <c r="M2722" s="250" t="s">
        <v>6021</v>
      </c>
    </row>
    <row r="2723" spans="4:13" x14ac:dyDescent="0.35">
      <c r="D2723" s="244" t="s">
        <v>6061</v>
      </c>
      <c r="E2723" s="245">
        <v>44568</v>
      </c>
      <c r="F2723" s="245">
        <v>44572</v>
      </c>
      <c r="G2723" s="246" t="s">
        <v>3910</v>
      </c>
      <c r="H2723" s="247">
        <v>184500</v>
      </c>
      <c r="I2723" s="248">
        <v>184500</v>
      </c>
      <c r="J2723" s="248">
        <v>1</v>
      </c>
      <c r="K2723" s="249">
        <v>2022</v>
      </c>
      <c r="L2723" s="249">
        <v>2022</v>
      </c>
      <c r="M2723" s="250" t="s">
        <v>6021</v>
      </c>
    </row>
    <row r="2724" spans="4:13" x14ac:dyDescent="0.35">
      <c r="D2724" s="244" t="s">
        <v>6064</v>
      </c>
      <c r="E2724" s="245">
        <v>44572</v>
      </c>
      <c r="F2724" s="245">
        <v>44573</v>
      </c>
      <c r="G2724" s="246" t="s">
        <v>3910</v>
      </c>
      <c r="H2724" s="247">
        <v>15000</v>
      </c>
      <c r="I2724" s="248">
        <v>15000</v>
      </c>
      <c r="J2724" s="248">
        <v>1</v>
      </c>
      <c r="K2724" s="249">
        <v>2022</v>
      </c>
      <c r="L2724" s="249">
        <v>2022</v>
      </c>
      <c r="M2724" s="250" t="s">
        <v>6021</v>
      </c>
    </row>
    <row r="2725" spans="4:13" x14ac:dyDescent="0.35">
      <c r="D2725" s="244" t="s">
        <v>6074</v>
      </c>
      <c r="E2725" s="245">
        <v>44529</v>
      </c>
      <c r="F2725" s="245">
        <v>44573</v>
      </c>
      <c r="G2725" s="246" t="s">
        <v>3908</v>
      </c>
      <c r="H2725" s="247">
        <v>225474</v>
      </c>
      <c r="I2725" s="248">
        <v>225474</v>
      </c>
      <c r="J2725" s="248">
        <v>1</v>
      </c>
      <c r="K2725" s="249">
        <v>2021</v>
      </c>
      <c r="L2725" s="249">
        <v>2022</v>
      </c>
      <c r="M2725" s="250" t="s">
        <v>3138</v>
      </c>
    </row>
    <row r="2726" spans="4:13" x14ac:dyDescent="0.35">
      <c r="D2726" s="244" t="s">
        <v>6075</v>
      </c>
      <c r="E2726" s="245">
        <v>44505</v>
      </c>
      <c r="F2726" s="245">
        <v>44574</v>
      </c>
      <c r="G2726" s="246" t="s">
        <v>3910</v>
      </c>
      <c r="H2726" s="247">
        <v>610410</v>
      </c>
      <c r="I2726" s="248">
        <v>610410</v>
      </c>
      <c r="J2726" s="248">
        <v>1</v>
      </c>
      <c r="K2726" s="249">
        <v>2021</v>
      </c>
      <c r="L2726" s="249">
        <v>2022</v>
      </c>
      <c r="M2726" s="250" t="s">
        <v>3138</v>
      </c>
    </row>
    <row r="2727" spans="4:13" x14ac:dyDescent="0.35">
      <c r="D2727" s="244" t="s">
        <v>6084</v>
      </c>
      <c r="E2727" s="245">
        <v>44559</v>
      </c>
      <c r="F2727" s="245">
        <v>44578</v>
      </c>
      <c r="G2727" s="246" t="s">
        <v>3910</v>
      </c>
      <c r="H2727" s="247">
        <v>177500</v>
      </c>
      <c r="I2727" s="248">
        <v>177500</v>
      </c>
      <c r="J2727" s="248">
        <v>1</v>
      </c>
      <c r="K2727" s="249">
        <v>2021</v>
      </c>
      <c r="L2727" s="249">
        <v>2022</v>
      </c>
      <c r="M2727" s="250" t="s">
        <v>3138</v>
      </c>
    </row>
    <row r="2728" spans="4:13" x14ac:dyDescent="0.35">
      <c r="D2728" s="244" t="s">
        <v>6086</v>
      </c>
      <c r="E2728" s="245">
        <v>44571</v>
      </c>
      <c r="F2728" s="245">
        <v>44578</v>
      </c>
      <c r="G2728" s="246" t="s">
        <v>3910</v>
      </c>
      <c r="H2728" s="247">
        <v>10680</v>
      </c>
      <c r="I2728" s="248">
        <v>10680</v>
      </c>
      <c r="J2728" s="248">
        <v>1</v>
      </c>
      <c r="K2728" s="249">
        <v>2022</v>
      </c>
      <c r="L2728" s="249">
        <v>2022</v>
      </c>
      <c r="M2728" s="250" t="s">
        <v>6021</v>
      </c>
    </row>
    <row r="2729" spans="4:13" x14ac:dyDescent="0.35">
      <c r="D2729" s="244" t="s">
        <v>6087</v>
      </c>
      <c r="E2729" s="245">
        <v>44574</v>
      </c>
      <c r="F2729" s="245">
        <v>44578</v>
      </c>
      <c r="G2729" s="246" t="s">
        <v>3910</v>
      </c>
      <c r="H2729" s="247">
        <v>7000</v>
      </c>
      <c r="I2729" s="248">
        <v>7000</v>
      </c>
      <c r="J2729" s="248">
        <v>1</v>
      </c>
      <c r="K2729" s="249">
        <v>2022</v>
      </c>
      <c r="L2729" s="249">
        <v>2022</v>
      </c>
      <c r="M2729" s="250" t="s">
        <v>6021</v>
      </c>
    </row>
    <row r="2730" spans="4:13" x14ac:dyDescent="0.35">
      <c r="D2730" s="244" t="s">
        <v>6088</v>
      </c>
      <c r="E2730" s="245">
        <v>44576</v>
      </c>
      <c r="F2730" s="245">
        <v>44578</v>
      </c>
      <c r="G2730" s="246" t="s">
        <v>3910</v>
      </c>
      <c r="H2730" s="247">
        <v>10000</v>
      </c>
      <c r="I2730" s="248">
        <v>10000</v>
      </c>
      <c r="J2730" s="248">
        <v>1</v>
      </c>
      <c r="K2730" s="249">
        <v>2022</v>
      </c>
      <c r="L2730" s="249">
        <v>2022</v>
      </c>
      <c r="M2730" s="250" t="s">
        <v>6021</v>
      </c>
    </row>
    <row r="2731" spans="4:13" x14ac:dyDescent="0.35">
      <c r="D2731" s="244" t="s">
        <v>6090</v>
      </c>
      <c r="E2731" s="245">
        <v>44569</v>
      </c>
      <c r="F2731" s="245">
        <v>44578</v>
      </c>
      <c r="G2731" s="246" t="s">
        <v>3910</v>
      </c>
      <c r="H2731" s="247">
        <v>14000</v>
      </c>
      <c r="I2731" s="248">
        <v>14000</v>
      </c>
      <c r="J2731" s="248">
        <v>1</v>
      </c>
      <c r="K2731" s="249">
        <v>2022</v>
      </c>
      <c r="L2731" s="249">
        <v>2022</v>
      </c>
      <c r="M2731" s="250" t="s">
        <v>6021</v>
      </c>
    </row>
    <row r="2732" spans="4:13" x14ac:dyDescent="0.35">
      <c r="D2732" s="244" t="s">
        <v>6091</v>
      </c>
      <c r="E2732" s="245">
        <v>44577</v>
      </c>
      <c r="F2732" s="245">
        <v>44578</v>
      </c>
      <c r="G2732" s="246" t="s">
        <v>3910</v>
      </c>
      <c r="H2732" s="247">
        <v>5000</v>
      </c>
      <c r="I2732" s="248">
        <v>5000</v>
      </c>
      <c r="J2732" s="248">
        <v>1</v>
      </c>
      <c r="K2732" s="249">
        <v>2022</v>
      </c>
      <c r="L2732" s="249">
        <v>2022</v>
      </c>
      <c r="M2732" s="250" t="s">
        <v>6021</v>
      </c>
    </row>
    <row r="2733" spans="4:13" x14ac:dyDescent="0.35">
      <c r="D2733" s="244" t="s">
        <v>6093</v>
      </c>
      <c r="E2733" s="245">
        <v>44559</v>
      </c>
      <c r="F2733" s="245">
        <v>44578</v>
      </c>
      <c r="G2733" s="246" t="s">
        <v>3910</v>
      </c>
      <c r="H2733" s="247">
        <v>15000</v>
      </c>
      <c r="I2733" s="248">
        <v>15000</v>
      </c>
      <c r="J2733" s="248">
        <v>1</v>
      </c>
      <c r="K2733" s="249">
        <v>2021</v>
      </c>
      <c r="L2733" s="249">
        <v>2022</v>
      </c>
      <c r="M2733" s="250" t="s">
        <v>3138</v>
      </c>
    </row>
    <row r="2734" spans="4:13" x14ac:dyDescent="0.35">
      <c r="D2734" s="244" t="s">
        <v>6094</v>
      </c>
      <c r="E2734" s="245">
        <v>44491</v>
      </c>
      <c r="F2734" s="245">
        <v>44578</v>
      </c>
      <c r="G2734" s="246" t="s">
        <v>3910</v>
      </c>
      <c r="H2734" s="247">
        <v>6860</v>
      </c>
      <c r="I2734" s="248">
        <v>6860</v>
      </c>
      <c r="J2734" s="248">
        <v>1</v>
      </c>
      <c r="K2734" s="249">
        <v>2021</v>
      </c>
      <c r="L2734" s="249">
        <v>2022</v>
      </c>
      <c r="M2734" s="250" t="s">
        <v>3138</v>
      </c>
    </row>
    <row r="2735" spans="4:13" x14ac:dyDescent="0.35">
      <c r="D2735" s="244" t="s">
        <v>6095</v>
      </c>
      <c r="E2735" s="245">
        <v>44573</v>
      </c>
      <c r="F2735" s="245">
        <v>44578</v>
      </c>
      <c r="G2735" s="246" t="s">
        <v>3910</v>
      </c>
      <c r="H2735" s="247">
        <v>17000</v>
      </c>
      <c r="I2735" s="248">
        <v>17000</v>
      </c>
      <c r="J2735" s="248">
        <v>1</v>
      </c>
      <c r="K2735" s="249">
        <v>2022</v>
      </c>
      <c r="L2735" s="249">
        <v>2022</v>
      </c>
      <c r="M2735" s="250" t="s">
        <v>6021</v>
      </c>
    </row>
    <row r="2736" spans="4:13" x14ac:dyDescent="0.35">
      <c r="D2736" s="244" t="s">
        <v>6096</v>
      </c>
      <c r="E2736" s="245">
        <v>44540</v>
      </c>
      <c r="F2736" s="245">
        <v>44578</v>
      </c>
      <c r="G2736" s="246" t="s">
        <v>3908</v>
      </c>
      <c r="H2736" s="247">
        <v>10000</v>
      </c>
      <c r="I2736" s="248">
        <v>10000</v>
      </c>
      <c r="J2736" s="248">
        <v>1</v>
      </c>
      <c r="K2736" s="249">
        <v>2021</v>
      </c>
      <c r="L2736" s="249">
        <v>2022</v>
      </c>
      <c r="M2736" s="250" t="s">
        <v>3138</v>
      </c>
    </row>
    <row r="2737" spans="4:13" x14ac:dyDescent="0.35">
      <c r="D2737" s="244" t="s">
        <v>6100</v>
      </c>
      <c r="E2737" s="245">
        <v>44529</v>
      </c>
      <c r="F2737" s="245">
        <v>44539</v>
      </c>
      <c r="G2737" s="246" t="s">
        <v>3910</v>
      </c>
      <c r="H2737" s="247">
        <v>19000</v>
      </c>
      <c r="I2737" s="248">
        <v>19000</v>
      </c>
      <c r="J2737" s="248">
        <v>1</v>
      </c>
      <c r="K2737" s="249">
        <v>2021</v>
      </c>
      <c r="L2737" s="249">
        <v>2021</v>
      </c>
      <c r="M2737" s="250" t="s">
        <v>3138</v>
      </c>
    </row>
    <row r="2738" spans="4:13" x14ac:dyDescent="0.35">
      <c r="D2738" s="244" t="s">
        <v>6101</v>
      </c>
      <c r="E2738" s="245">
        <v>44560</v>
      </c>
      <c r="F2738" s="245">
        <v>44578</v>
      </c>
      <c r="G2738" s="246" t="s">
        <v>3910</v>
      </c>
      <c r="H2738" s="247">
        <v>215000</v>
      </c>
      <c r="I2738" s="248">
        <v>215000</v>
      </c>
      <c r="J2738" s="248">
        <v>1</v>
      </c>
      <c r="K2738" s="249">
        <v>2021</v>
      </c>
      <c r="L2738" s="249">
        <v>2022</v>
      </c>
      <c r="M2738" s="250" t="s">
        <v>3138</v>
      </c>
    </row>
    <row r="2739" spans="4:13" x14ac:dyDescent="0.35">
      <c r="D2739" s="244" t="s">
        <v>6107</v>
      </c>
      <c r="E2739" s="245">
        <v>44547</v>
      </c>
      <c r="F2739" s="245">
        <v>44580</v>
      </c>
      <c r="G2739" s="246" t="s">
        <v>3910</v>
      </c>
      <c r="H2739" s="247">
        <v>5000</v>
      </c>
      <c r="I2739" s="248">
        <v>5000</v>
      </c>
      <c r="J2739" s="248">
        <v>1</v>
      </c>
      <c r="K2739" s="249">
        <v>2021</v>
      </c>
      <c r="L2739" s="249">
        <v>2022</v>
      </c>
      <c r="M2739" s="250" t="s">
        <v>3138</v>
      </c>
    </row>
    <row r="2740" spans="4:13" x14ac:dyDescent="0.35">
      <c r="D2740" s="244" t="s">
        <v>6109</v>
      </c>
      <c r="E2740" s="245">
        <v>44569</v>
      </c>
      <c r="F2740" s="245">
        <v>44581</v>
      </c>
      <c r="G2740" s="246" t="s">
        <v>3910</v>
      </c>
      <c r="H2740" s="247">
        <v>109200</v>
      </c>
      <c r="I2740" s="248">
        <v>109200</v>
      </c>
      <c r="J2740" s="248">
        <v>1</v>
      </c>
      <c r="K2740" s="249">
        <v>2022</v>
      </c>
      <c r="L2740" s="249">
        <v>2022</v>
      </c>
      <c r="M2740" s="250" t="s">
        <v>6021</v>
      </c>
    </row>
    <row r="2741" spans="4:13" x14ac:dyDescent="0.35">
      <c r="D2741" s="244" t="s">
        <v>6111</v>
      </c>
      <c r="E2741" s="245">
        <v>44561</v>
      </c>
      <c r="F2741" s="245">
        <v>44581</v>
      </c>
      <c r="G2741" s="246" t="s">
        <v>3910</v>
      </c>
      <c r="H2741" s="247">
        <v>160000</v>
      </c>
      <c r="I2741" s="248">
        <v>160000</v>
      </c>
      <c r="J2741" s="248">
        <v>1</v>
      </c>
      <c r="K2741" s="249">
        <v>2021</v>
      </c>
      <c r="L2741" s="249">
        <v>2022</v>
      </c>
      <c r="M2741" s="250" t="s">
        <v>3138</v>
      </c>
    </row>
    <row r="2742" spans="4:13" x14ac:dyDescent="0.35">
      <c r="D2742" s="244" t="s">
        <v>6113</v>
      </c>
      <c r="E2742" s="245">
        <v>44575</v>
      </c>
      <c r="F2742" s="245">
        <v>44580</v>
      </c>
      <c r="G2742" s="246" t="s">
        <v>3910</v>
      </c>
      <c r="H2742" s="247">
        <v>428948.23528999998</v>
      </c>
      <c r="I2742" s="248">
        <v>428948.23528999998</v>
      </c>
      <c r="J2742" s="248">
        <v>1</v>
      </c>
      <c r="K2742" s="249">
        <v>2022</v>
      </c>
      <c r="L2742" s="249">
        <v>2022</v>
      </c>
      <c r="M2742" s="250" t="s">
        <v>6021</v>
      </c>
    </row>
    <row r="2743" spans="4:13" x14ac:dyDescent="0.35">
      <c r="D2743" s="244" t="s">
        <v>6114</v>
      </c>
      <c r="E2743" s="245">
        <v>44554</v>
      </c>
      <c r="F2743" s="245">
        <v>44581</v>
      </c>
      <c r="G2743" s="246" t="s">
        <v>3910</v>
      </c>
      <c r="H2743" s="247">
        <v>60300</v>
      </c>
      <c r="I2743" s="248">
        <v>60300</v>
      </c>
      <c r="J2743" s="248">
        <v>1</v>
      </c>
      <c r="K2743" s="249">
        <v>2021</v>
      </c>
      <c r="L2743" s="249">
        <v>2022</v>
      </c>
      <c r="M2743" s="250" t="s">
        <v>3138</v>
      </c>
    </row>
    <row r="2744" spans="4:13" x14ac:dyDescent="0.35">
      <c r="D2744" s="244" t="s">
        <v>6119</v>
      </c>
      <c r="E2744" s="245">
        <v>44533</v>
      </c>
      <c r="F2744" s="245">
        <v>44582</v>
      </c>
      <c r="G2744" s="246" t="s">
        <v>3910</v>
      </c>
      <c r="H2744" s="247">
        <v>232235</v>
      </c>
      <c r="I2744" s="248">
        <v>232235</v>
      </c>
      <c r="J2744" s="248">
        <v>1</v>
      </c>
      <c r="K2744" s="249">
        <v>2021</v>
      </c>
      <c r="L2744" s="249">
        <v>2022</v>
      </c>
      <c r="M2744" s="250" t="s">
        <v>3138</v>
      </c>
    </row>
    <row r="2745" spans="4:13" x14ac:dyDescent="0.35">
      <c r="D2745" s="244" t="s">
        <v>6124</v>
      </c>
      <c r="E2745" s="245">
        <v>44577</v>
      </c>
      <c r="F2745" s="245">
        <v>44585</v>
      </c>
      <c r="G2745" s="246" t="s">
        <v>3910</v>
      </c>
      <c r="H2745" s="247">
        <v>3044</v>
      </c>
      <c r="I2745" s="248">
        <v>3044</v>
      </c>
      <c r="J2745" s="248">
        <v>1</v>
      </c>
      <c r="K2745" s="249">
        <v>2022</v>
      </c>
      <c r="L2745" s="249">
        <v>2022</v>
      </c>
      <c r="M2745" s="250" t="s">
        <v>6021</v>
      </c>
    </row>
    <row r="2746" spans="4:13" x14ac:dyDescent="0.35">
      <c r="D2746" s="244" t="s">
        <v>6126</v>
      </c>
      <c r="E2746" s="245">
        <v>44563</v>
      </c>
      <c r="F2746" s="245">
        <v>44579</v>
      </c>
      <c r="G2746" s="246" t="s">
        <v>3908</v>
      </c>
      <c r="H2746" s="247">
        <v>100000</v>
      </c>
      <c r="I2746" s="248">
        <v>100000</v>
      </c>
      <c r="J2746" s="248">
        <v>1</v>
      </c>
      <c r="K2746" s="249">
        <v>2022</v>
      </c>
      <c r="L2746" s="249">
        <v>2022</v>
      </c>
      <c r="M2746" s="250" t="s">
        <v>6021</v>
      </c>
    </row>
    <row r="2747" spans="4:13" x14ac:dyDescent="0.35">
      <c r="D2747" s="244" t="s">
        <v>6127</v>
      </c>
      <c r="E2747" s="245">
        <v>44585</v>
      </c>
      <c r="F2747" s="245">
        <v>44585</v>
      </c>
      <c r="G2747" s="246" t="s">
        <v>3908</v>
      </c>
      <c r="H2747" s="247">
        <v>10000</v>
      </c>
      <c r="I2747" s="248">
        <v>10000</v>
      </c>
      <c r="J2747" s="248">
        <v>1</v>
      </c>
      <c r="K2747" s="249">
        <v>2022</v>
      </c>
      <c r="L2747" s="249">
        <v>2022</v>
      </c>
      <c r="M2747" s="250" t="s">
        <v>6021</v>
      </c>
    </row>
    <row r="2748" spans="4:13" x14ac:dyDescent="0.35">
      <c r="D2748" s="244" t="s">
        <v>6128</v>
      </c>
      <c r="E2748" s="245">
        <v>44580</v>
      </c>
      <c r="F2748" s="245">
        <v>44585</v>
      </c>
      <c r="G2748" s="246" t="s">
        <v>3910</v>
      </c>
      <c r="H2748" s="247">
        <v>4000</v>
      </c>
      <c r="I2748" s="248">
        <v>4000</v>
      </c>
      <c r="J2748" s="248">
        <v>1</v>
      </c>
      <c r="K2748" s="249">
        <v>2022</v>
      </c>
      <c r="L2748" s="249">
        <v>2022</v>
      </c>
      <c r="M2748" s="250" t="s">
        <v>6021</v>
      </c>
    </row>
    <row r="2749" spans="4:13" x14ac:dyDescent="0.35">
      <c r="D2749" s="244" t="s">
        <v>6129</v>
      </c>
      <c r="E2749" s="245">
        <v>44583</v>
      </c>
      <c r="F2749" s="245">
        <v>44585</v>
      </c>
      <c r="G2749" s="246" t="s">
        <v>3908</v>
      </c>
      <c r="H2749" s="247">
        <v>15000</v>
      </c>
      <c r="I2749" s="248">
        <v>15000</v>
      </c>
      <c r="J2749" s="248">
        <v>1</v>
      </c>
      <c r="K2749" s="249">
        <v>2022</v>
      </c>
      <c r="L2749" s="249">
        <v>2022</v>
      </c>
      <c r="M2749" s="250" t="s">
        <v>6021</v>
      </c>
    </row>
    <row r="2750" spans="4:13" x14ac:dyDescent="0.35">
      <c r="D2750" s="244" t="s">
        <v>6135</v>
      </c>
      <c r="E2750" s="245">
        <v>44583</v>
      </c>
      <c r="F2750" s="245">
        <v>44584</v>
      </c>
      <c r="G2750" s="246" t="s">
        <v>3910</v>
      </c>
      <c r="H2750" s="247">
        <v>17720</v>
      </c>
      <c r="I2750" s="248">
        <v>17720</v>
      </c>
      <c r="J2750" s="248">
        <v>1</v>
      </c>
      <c r="K2750" s="249">
        <v>2022</v>
      </c>
      <c r="L2750" s="249">
        <v>2022</v>
      </c>
      <c r="M2750" s="250" t="s">
        <v>6021</v>
      </c>
    </row>
    <row r="2751" spans="4:13" x14ac:dyDescent="0.35">
      <c r="D2751" s="244" t="s">
        <v>6138</v>
      </c>
      <c r="E2751" s="245">
        <v>43524</v>
      </c>
      <c r="F2751" s="245">
        <v>44587</v>
      </c>
      <c r="G2751" s="246" t="s">
        <v>3908</v>
      </c>
      <c r="H2751" s="247">
        <v>160000</v>
      </c>
      <c r="I2751" s="248">
        <v>160000</v>
      </c>
      <c r="J2751" s="248">
        <v>1</v>
      </c>
      <c r="K2751" s="249">
        <v>2019</v>
      </c>
      <c r="L2751" s="249">
        <v>2022</v>
      </c>
      <c r="M2751" s="250" t="s">
        <v>681</v>
      </c>
    </row>
    <row r="2752" spans="4:13" x14ac:dyDescent="0.35">
      <c r="D2752" s="244" t="s">
        <v>6141</v>
      </c>
      <c r="E2752" s="245">
        <v>44573</v>
      </c>
      <c r="F2752" s="245">
        <v>44587</v>
      </c>
      <c r="G2752" s="246" t="s">
        <v>3910</v>
      </c>
      <c r="H2752" s="247">
        <v>2000</v>
      </c>
      <c r="I2752" s="248">
        <v>2000</v>
      </c>
      <c r="J2752" s="248">
        <v>1</v>
      </c>
      <c r="K2752" s="249">
        <v>2022</v>
      </c>
      <c r="L2752" s="249">
        <v>2022</v>
      </c>
      <c r="M2752" s="250" t="s">
        <v>6021</v>
      </c>
    </row>
    <row r="2753" spans="4:13" x14ac:dyDescent="0.35">
      <c r="D2753" s="244" t="s">
        <v>6142</v>
      </c>
      <c r="E2753" s="245">
        <v>44576</v>
      </c>
      <c r="F2753" s="245">
        <v>44587</v>
      </c>
      <c r="G2753" s="246" t="s">
        <v>3910</v>
      </c>
      <c r="H2753" s="247">
        <v>49411.764710000003</v>
      </c>
      <c r="I2753" s="248">
        <v>49411.764710000003</v>
      </c>
      <c r="J2753" s="248">
        <v>1</v>
      </c>
      <c r="K2753" s="249">
        <v>2022</v>
      </c>
      <c r="L2753" s="249">
        <v>2022</v>
      </c>
      <c r="M2753" s="250" t="s">
        <v>6021</v>
      </c>
    </row>
    <row r="2754" spans="4:13" x14ac:dyDescent="0.35">
      <c r="D2754" s="244" t="s">
        <v>6144</v>
      </c>
      <c r="E2754" s="245">
        <v>44583</v>
      </c>
      <c r="F2754" s="245">
        <v>44587</v>
      </c>
      <c r="G2754" s="246" t="s">
        <v>3910</v>
      </c>
      <c r="H2754" s="247">
        <v>10000</v>
      </c>
      <c r="I2754" s="248">
        <v>10000</v>
      </c>
      <c r="J2754" s="248">
        <v>1</v>
      </c>
      <c r="K2754" s="249">
        <v>2022</v>
      </c>
      <c r="L2754" s="249">
        <v>2022</v>
      </c>
      <c r="M2754" s="250" t="s">
        <v>6021</v>
      </c>
    </row>
    <row r="2755" spans="4:13" x14ac:dyDescent="0.35">
      <c r="D2755" s="244" t="s">
        <v>6149</v>
      </c>
      <c r="E2755" s="245">
        <v>44391</v>
      </c>
      <c r="F2755" s="245">
        <v>44586</v>
      </c>
      <c r="G2755" s="246" t="s">
        <v>3910</v>
      </c>
      <c r="H2755" s="247">
        <v>668214.65449999995</v>
      </c>
      <c r="I2755" s="248">
        <v>668214.65449999995</v>
      </c>
      <c r="J2755" s="248">
        <v>1</v>
      </c>
      <c r="K2755" s="249">
        <v>2021</v>
      </c>
      <c r="L2755" s="249">
        <v>2022</v>
      </c>
      <c r="M2755" s="250" t="s">
        <v>3073</v>
      </c>
    </row>
    <row r="2756" spans="4:13" x14ac:dyDescent="0.35">
      <c r="D2756" s="244" t="s">
        <v>6150</v>
      </c>
      <c r="E2756" s="245">
        <v>44547</v>
      </c>
      <c r="F2756" s="245">
        <v>44588</v>
      </c>
      <c r="G2756" s="246" t="s">
        <v>3910</v>
      </c>
      <c r="H2756" s="247">
        <v>9360</v>
      </c>
      <c r="I2756" s="248">
        <v>9360</v>
      </c>
      <c r="J2756" s="248">
        <v>1</v>
      </c>
      <c r="K2756" s="249">
        <v>2021</v>
      </c>
      <c r="L2756" s="249">
        <v>2022</v>
      </c>
      <c r="M2756" s="250" t="s">
        <v>3138</v>
      </c>
    </row>
    <row r="2757" spans="4:13" x14ac:dyDescent="0.35">
      <c r="D2757" s="244" t="s">
        <v>6152</v>
      </c>
      <c r="E2757" s="245">
        <v>44556</v>
      </c>
      <c r="F2757" s="245">
        <v>44588</v>
      </c>
      <c r="G2757" s="246" t="s">
        <v>3910</v>
      </c>
      <c r="H2757" s="247">
        <v>10000</v>
      </c>
      <c r="I2757" s="248">
        <v>10000</v>
      </c>
      <c r="J2757" s="248">
        <v>1</v>
      </c>
      <c r="K2757" s="249">
        <v>2021</v>
      </c>
      <c r="L2757" s="249">
        <v>2022</v>
      </c>
      <c r="M2757" s="250" t="s">
        <v>3138</v>
      </c>
    </row>
    <row r="2758" spans="4:13" x14ac:dyDescent="0.35">
      <c r="D2758" s="244" t="s">
        <v>6158</v>
      </c>
      <c r="E2758" s="245">
        <v>44579</v>
      </c>
      <c r="F2758" s="245">
        <v>44585</v>
      </c>
      <c r="G2758" s="246" t="s">
        <v>658</v>
      </c>
      <c r="H2758" s="247">
        <v>100000</v>
      </c>
      <c r="I2758" s="248">
        <v>100000</v>
      </c>
      <c r="J2758" s="248">
        <v>1</v>
      </c>
      <c r="K2758" s="249">
        <v>2022</v>
      </c>
      <c r="L2758" s="249">
        <v>2022</v>
      </c>
      <c r="M2758" s="250" t="s">
        <v>6021</v>
      </c>
    </row>
    <row r="2759" spans="4:13" x14ac:dyDescent="0.35">
      <c r="D2759" s="244" t="s">
        <v>6160</v>
      </c>
      <c r="E2759" s="245">
        <v>44583</v>
      </c>
      <c r="F2759" s="245">
        <v>44592</v>
      </c>
      <c r="G2759" s="246" t="s">
        <v>3910</v>
      </c>
      <c r="H2759" s="247">
        <v>50000</v>
      </c>
      <c r="I2759" s="248">
        <v>50000</v>
      </c>
      <c r="J2759" s="248">
        <v>1</v>
      </c>
      <c r="K2759" s="249">
        <v>2022</v>
      </c>
      <c r="L2759" s="249">
        <v>2022</v>
      </c>
      <c r="M2759" s="250" t="s">
        <v>6021</v>
      </c>
    </row>
    <row r="2760" spans="4:13" x14ac:dyDescent="0.35">
      <c r="D2760" s="244" t="s">
        <v>6165</v>
      </c>
      <c r="E2760" s="245">
        <v>44128</v>
      </c>
      <c r="F2760" s="245">
        <v>44592</v>
      </c>
      <c r="G2760" s="246" t="s">
        <v>3910</v>
      </c>
      <c r="H2760" s="247">
        <v>50000</v>
      </c>
      <c r="I2760" s="248">
        <v>50000</v>
      </c>
      <c r="J2760" s="248">
        <v>1</v>
      </c>
      <c r="K2760" s="249">
        <v>2020</v>
      </c>
      <c r="L2760" s="249">
        <v>2022</v>
      </c>
      <c r="M2760" s="250" t="s">
        <v>11</v>
      </c>
    </row>
    <row r="2761" spans="4:13" x14ac:dyDescent="0.35">
      <c r="D2761" s="244" t="s">
        <v>6166</v>
      </c>
      <c r="E2761" s="245">
        <v>44565</v>
      </c>
      <c r="F2761" s="245">
        <v>44593</v>
      </c>
      <c r="G2761" s="246" t="s">
        <v>3910</v>
      </c>
      <c r="H2761" s="247">
        <v>150460.4706</v>
      </c>
      <c r="I2761" s="248">
        <v>150460.4706</v>
      </c>
      <c r="J2761" s="248">
        <v>1</v>
      </c>
      <c r="K2761" s="249">
        <v>2022</v>
      </c>
      <c r="L2761" s="249">
        <v>2022</v>
      </c>
      <c r="M2761" s="250" t="s">
        <v>6021</v>
      </c>
    </row>
    <row r="2762" spans="4:13" x14ac:dyDescent="0.35">
      <c r="D2762" s="244" t="s">
        <v>6171</v>
      </c>
      <c r="E2762" s="245">
        <v>44423</v>
      </c>
      <c r="F2762" s="245">
        <v>44449</v>
      </c>
      <c r="G2762" s="246" t="s">
        <v>3908</v>
      </c>
      <c r="H2762" s="247">
        <v>5000</v>
      </c>
      <c r="I2762" s="248">
        <v>5000</v>
      </c>
      <c r="J2762" s="248">
        <v>1</v>
      </c>
      <c r="K2762" s="249">
        <v>2021</v>
      </c>
      <c r="L2762" s="249">
        <v>2021</v>
      </c>
      <c r="M2762" s="250" t="s">
        <v>3073</v>
      </c>
    </row>
    <row r="2763" spans="4:13" x14ac:dyDescent="0.35">
      <c r="D2763" s="244" t="s">
        <v>6173</v>
      </c>
      <c r="E2763" s="245">
        <v>44356</v>
      </c>
      <c r="F2763" s="245">
        <v>44595</v>
      </c>
      <c r="G2763" s="246" t="s">
        <v>3910</v>
      </c>
      <c r="H2763" s="247">
        <v>100000</v>
      </c>
      <c r="I2763" s="248">
        <v>100000</v>
      </c>
      <c r="J2763" s="248">
        <v>1</v>
      </c>
      <c r="K2763" s="249">
        <v>2021</v>
      </c>
      <c r="L2763" s="249">
        <v>2022</v>
      </c>
      <c r="M2763" s="250" t="s">
        <v>2250</v>
      </c>
    </row>
    <row r="2764" spans="4:13" x14ac:dyDescent="0.35">
      <c r="D2764" s="244" t="s">
        <v>6175</v>
      </c>
      <c r="E2764" s="245">
        <v>44391</v>
      </c>
      <c r="F2764" s="245">
        <v>44595</v>
      </c>
      <c r="G2764" s="246" t="s">
        <v>3910</v>
      </c>
      <c r="H2764" s="247">
        <v>50000</v>
      </c>
      <c r="I2764" s="248">
        <v>50000</v>
      </c>
      <c r="J2764" s="248">
        <v>1</v>
      </c>
      <c r="K2764" s="249">
        <v>2021</v>
      </c>
      <c r="L2764" s="249">
        <v>2022</v>
      </c>
      <c r="M2764" s="250" t="s">
        <v>3073</v>
      </c>
    </row>
    <row r="2765" spans="4:13" x14ac:dyDescent="0.35">
      <c r="D2765" s="244" t="s">
        <v>6179</v>
      </c>
      <c r="E2765" s="245">
        <v>44498</v>
      </c>
      <c r="F2765" s="245">
        <v>44592</v>
      </c>
      <c r="G2765" s="246" t="s">
        <v>3910</v>
      </c>
      <c r="H2765" s="247">
        <v>55500</v>
      </c>
      <c r="I2765" s="248">
        <v>55500</v>
      </c>
      <c r="J2765" s="248">
        <v>1</v>
      </c>
      <c r="K2765" s="249">
        <v>2021</v>
      </c>
      <c r="L2765" s="249">
        <v>2022</v>
      </c>
      <c r="M2765" s="250" t="s">
        <v>3138</v>
      </c>
    </row>
    <row r="2766" spans="4:13" x14ac:dyDescent="0.35">
      <c r="D2766" s="244" t="s">
        <v>6181</v>
      </c>
      <c r="E2766" s="245">
        <v>44512</v>
      </c>
      <c r="F2766" s="245">
        <v>44533</v>
      </c>
      <c r="G2766" s="246" t="s">
        <v>3910</v>
      </c>
      <c r="H2766" s="247">
        <v>100000</v>
      </c>
      <c r="I2766" s="248">
        <v>100000</v>
      </c>
      <c r="J2766" s="248">
        <v>1</v>
      </c>
      <c r="K2766" s="249">
        <v>2021</v>
      </c>
      <c r="L2766" s="249">
        <v>2021</v>
      </c>
      <c r="M2766" s="250" t="s">
        <v>3138</v>
      </c>
    </row>
    <row r="2767" spans="4:13" x14ac:dyDescent="0.35">
      <c r="D2767" s="244" t="s">
        <v>6182</v>
      </c>
      <c r="E2767" s="245">
        <v>44553</v>
      </c>
      <c r="F2767" s="245">
        <v>44596</v>
      </c>
      <c r="G2767" s="246" t="s">
        <v>3910</v>
      </c>
      <c r="H2767" s="247">
        <v>44114</v>
      </c>
      <c r="I2767" s="248">
        <v>44114</v>
      </c>
      <c r="J2767" s="248">
        <v>1</v>
      </c>
      <c r="K2767" s="249">
        <v>2021</v>
      </c>
      <c r="L2767" s="249">
        <v>2022</v>
      </c>
      <c r="M2767" s="250" t="s">
        <v>3138</v>
      </c>
    </row>
    <row r="2768" spans="4:13" x14ac:dyDescent="0.35">
      <c r="D2768" s="244" t="s">
        <v>6185</v>
      </c>
      <c r="E2768" s="245">
        <v>44518</v>
      </c>
      <c r="F2768" s="245">
        <v>44596</v>
      </c>
      <c r="G2768" s="246" t="s">
        <v>3908</v>
      </c>
      <c r="H2768" s="247">
        <v>255294.1176</v>
      </c>
      <c r="I2768" s="248">
        <v>255294.1176</v>
      </c>
      <c r="J2768" s="248">
        <v>1</v>
      </c>
      <c r="K2768" s="249">
        <v>2021</v>
      </c>
      <c r="L2768" s="249">
        <v>2022</v>
      </c>
      <c r="M2768" s="250" t="s">
        <v>3138</v>
      </c>
    </row>
    <row r="2769" spans="4:13" x14ac:dyDescent="0.35">
      <c r="D2769" s="244" t="s">
        <v>6189</v>
      </c>
      <c r="E2769" s="245">
        <v>44595</v>
      </c>
      <c r="F2769" s="245">
        <v>44597</v>
      </c>
      <c r="G2769" s="246" t="s">
        <v>3910</v>
      </c>
      <c r="H2769" s="247">
        <v>10760</v>
      </c>
      <c r="I2769" s="248">
        <v>10760</v>
      </c>
      <c r="J2769" s="248">
        <v>1</v>
      </c>
      <c r="K2769" s="249">
        <v>2022</v>
      </c>
      <c r="L2769" s="249">
        <v>2022</v>
      </c>
      <c r="M2769" s="250" t="s">
        <v>6021</v>
      </c>
    </row>
    <row r="2770" spans="4:13" x14ac:dyDescent="0.35">
      <c r="D2770" s="244" t="s">
        <v>6193</v>
      </c>
      <c r="E2770" s="245">
        <v>44598</v>
      </c>
      <c r="F2770" s="245">
        <v>44600</v>
      </c>
      <c r="G2770" s="246" t="s">
        <v>3910</v>
      </c>
      <c r="H2770" s="247">
        <v>100000</v>
      </c>
      <c r="I2770" s="248">
        <v>100000</v>
      </c>
      <c r="J2770" s="248">
        <v>1</v>
      </c>
      <c r="K2770" s="249">
        <v>2022</v>
      </c>
      <c r="L2770" s="249">
        <v>2022</v>
      </c>
      <c r="M2770" s="250" t="s">
        <v>6021</v>
      </c>
    </row>
    <row r="2771" spans="4:13" x14ac:dyDescent="0.35">
      <c r="D2771" s="244" t="s">
        <v>6196</v>
      </c>
      <c r="E2771" s="245">
        <v>44597</v>
      </c>
      <c r="F2771" s="245">
        <v>44600</v>
      </c>
      <c r="G2771" s="246" t="s">
        <v>3910</v>
      </c>
      <c r="H2771" s="247">
        <v>30000</v>
      </c>
      <c r="I2771" s="248">
        <v>30000</v>
      </c>
      <c r="J2771" s="248">
        <v>1</v>
      </c>
      <c r="K2771" s="249">
        <v>2022</v>
      </c>
      <c r="L2771" s="249">
        <v>2022</v>
      </c>
      <c r="M2771" s="250" t="s">
        <v>6021</v>
      </c>
    </row>
    <row r="2772" spans="4:13" x14ac:dyDescent="0.35">
      <c r="D2772" s="244" t="s">
        <v>6197</v>
      </c>
      <c r="E2772" s="245">
        <v>44594</v>
      </c>
      <c r="F2772" s="245">
        <v>44600</v>
      </c>
      <c r="G2772" s="246" t="s">
        <v>3910</v>
      </c>
      <c r="H2772" s="247">
        <v>385611.76471000002</v>
      </c>
      <c r="I2772" s="248">
        <v>385611.76471000002</v>
      </c>
      <c r="J2772" s="248">
        <v>1</v>
      </c>
      <c r="K2772" s="249">
        <v>2022</v>
      </c>
      <c r="L2772" s="249">
        <v>2022</v>
      </c>
      <c r="M2772" s="250" t="s">
        <v>6021</v>
      </c>
    </row>
    <row r="2773" spans="4:13" x14ac:dyDescent="0.35">
      <c r="D2773" s="244" t="s">
        <v>6201</v>
      </c>
      <c r="E2773" s="245">
        <v>44588</v>
      </c>
      <c r="F2773" s="245">
        <v>44601</v>
      </c>
      <c r="G2773" s="246" t="s">
        <v>3910</v>
      </c>
      <c r="H2773" s="247">
        <v>14744</v>
      </c>
      <c r="I2773" s="248">
        <v>14744</v>
      </c>
      <c r="J2773" s="248">
        <v>1</v>
      </c>
      <c r="K2773" s="249">
        <v>2022</v>
      </c>
      <c r="L2773" s="249">
        <v>2022</v>
      </c>
      <c r="M2773" s="250" t="s">
        <v>6021</v>
      </c>
    </row>
    <row r="2774" spans="4:13" x14ac:dyDescent="0.35">
      <c r="D2774" s="244" t="s">
        <v>6203</v>
      </c>
      <c r="E2774" s="245">
        <v>44589</v>
      </c>
      <c r="F2774" s="245">
        <v>44601</v>
      </c>
      <c r="G2774" s="246" t="s">
        <v>3910</v>
      </c>
      <c r="H2774" s="247">
        <v>85000</v>
      </c>
      <c r="I2774" s="248">
        <v>85000</v>
      </c>
      <c r="J2774" s="248">
        <v>1</v>
      </c>
      <c r="K2774" s="249">
        <v>2022</v>
      </c>
      <c r="L2774" s="249">
        <v>2022</v>
      </c>
      <c r="M2774" s="250" t="s">
        <v>6021</v>
      </c>
    </row>
    <row r="2775" spans="4:13" x14ac:dyDescent="0.35">
      <c r="D2775" s="244" t="s">
        <v>6210</v>
      </c>
      <c r="E2775" s="245">
        <v>44588</v>
      </c>
      <c r="F2775" s="245">
        <v>44606</v>
      </c>
      <c r="G2775" s="246" t="s">
        <v>3910</v>
      </c>
      <c r="H2775" s="247">
        <v>100000</v>
      </c>
      <c r="I2775" s="248">
        <v>100000</v>
      </c>
      <c r="J2775" s="248">
        <v>1</v>
      </c>
      <c r="K2775" s="249">
        <v>2022</v>
      </c>
      <c r="L2775" s="249">
        <v>2022</v>
      </c>
      <c r="M2775" s="250" t="s">
        <v>6021</v>
      </c>
    </row>
    <row r="2776" spans="4:13" x14ac:dyDescent="0.35">
      <c r="D2776" s="244" t="s">
        <v>6211</v>
      </c>
      <c r="E2776" s="245">
        <v>44597</v>
      </c>
      <c r="F2776" s="245">
        <v>44606</v>
      </c>
      <c r="G2776" s="246" t="s">
        <v>3910</v>
      </c>
      <c r="H2776" s="247">
        <v>113000</v>
      </c>
      <c r="I2776" s="248">
        <v>113000</v>
      </c>
      <c r="J2776" s="248">
        <v>1</v>
      </c>
      <c r="K2776" s="249">
        <v>2022</v>
      </c>
      <c r="L2776" s="249">
        <v>2022</v>
      </c>
      <c r="M2776" s="250" t="s">
        <v>6021</v>
      </c>
    </row>
    <row r="2777" spans="4:13" x14ac:dyDescent="0.35">
      <c r="D2777" s="244" t="s">
        <v>6214</v>
      </c>
      <c r="E2777" s="245">
        <v>44575</v>
      </c>
      <c r="F2777" s="245">
        <v>44593</v>
      </c>
      <c r="G2777" s="246" t="s">
        <v>3910</v>
      </c>
      <c r="H2777" s="247">
        <v>100000</v>
      </c>
      <c r="I2777" s="248">
        <v>100000</v>
      </c>
      <c r="J2777" s="248">
        <v>1</v>
      </c>
      <c r="K2777" s="249">
        <v>2022</v>
      </c>
      <c r="L2777" s="249">
        <v>2022</v>
      </c>
      <c r="M2777" s="250" t="s">
        <v>6021</v>
      </c>
    </row>
    <row r="2778" spans="4:13" x14ac:dyDescent="0.35">
      <c r="D2778" s="244" t="s">
        <v>6218</v>
      </c>
      <c r="E2778" s="245">
        <v>44496</v>
      </c>
      <c r="F2778" s="245">
        <v>44596</v>
      </c>
      <c r="G2778" s="246" t="s">
        <v>658</v>
      </c>
      <c r="H2778" s="247">
        <v>35532</v>
      </c>
      <c r="I2778" s="248">
        <v>35532</v>
      </c>
      <c r="J2778" s="248">
        <v>1</v>
      </c>
      <c r="K2778" s="249">
        <v>2021</v>
      </c>
      <c r="L2778" s="249">
        <v>2022</v>
      </c>
      <c r="M2778" s="250" t="s">
        <v>3138</v>
      </c>
    </row>
    <row r="2779" spans="4:13" x14ac:dyDescent="0.35">
      <c r="D2779" s="244" t="s">
        <v>6219</v>
      </c>
      <c r="E2779" s="245">
        <v>44588</v>
      </c>
      <c r="F2779" s="245">
        <v>44608</v>
      </c>
      <c r="G2779" s="246" t="s">
        <v>3908</v>
      </c>
      <c r="H2779" s="247">
        <v>100000</v>
      </c>
      <c r="I2779" s="248">
        <v>100000</v>
      </c>
      <c r="J2779" s="248">
        <v>1</v>
      </c>
      <c r="K2779" s="249">
        <v>2022</v>
      </c>
      <c r="L2779" s="249">
        <v>2022</v>
      </c>
      <c r="M2779" s="250" t="s">
        <v>6021</v>
      </c>
    </row>
    <row r="2780" spans="4:13" x14ac:dyDescent="0.35">
      <c r="D2780" s="244" t="s">
        <v>6224</v>
      </c>
      <c r="E2780" s="245">
        <v>44606</v>
      </c>
      <c r="F2780" s="245">
        <v>44608</v>
      </c>
      <c r="G2780" s="246" t="s">
        <v>3908</v>
      </c>
      <c r="H2780" s="247">
        <v>18500</v>
      </c>
      <c r="I2780" s="248">
        <v>18500</v>
      </c>
      <c r="J2780" s="248">
        <v>1</v>
      </c>
      <c r="K2780" s="249">
        <v>2022</v>
      </c>
      <c r="L2780" s="249">
        <v>2022</v>
      </c>
      <c r="M2780" s="250" t="s">
        <v>6021</v>
      </c>
    </row>
    <row r="2781" spans="4:13" x14ac:dyDescent="0.35">
      <c r="D2781" s="244" t="s">
        <v>6227</v>
      </c>
      <c r="E2781" s="245">
        <v>44358</v>
      </c>
      <c r="F2781" s="245">
        <v>44595</v>
      </c>
      <c r="G2781" s="246" t="s">
        <v>4199</v>
      </c>
      <c r="H2781" s="247">
        <v>6551</v>
      </c>
      <c r="I2781" s="248">
        <v>6551</v>
      </c>
      <c r="J2781" s="248">
        <v>1</v>
      </c>
      <c r="K2781" s="249">
        <v>2021</v>
      </c>
      <c r="L2781" s="249">
        <v>2022</v>
      </c>
      <c r="M2781" s="250" t="s">
        <v>2250</v>
      </c>
    </row>
    <row r="2782" spans="4:13" x14ac:dyDescent="0.35">
      <c r="D2782" s="244" t="s">
        <v>6228</v>
      </c>
      <c r="E2782" s="245">
        <v>44357</v>
      </c>
      <c r="F2782" s="245">
        <v>44595</v>
      </c>
      <c r="G2782" s="246" t="s">
        <v>4199</v>
      </c>
      <c r="H2782" s="247">
        <v>6551</v>
      </c>
      <c r="I2782" s="248">
        <v>6551</v>
      </c>
      <c r="J2782" s="248">
        <v>1</v>
      </c>
      <c r="K2782" s="249">
        <v>2021</v>
      </c>
      <c r="L2782" s="249">
        <v>2022</v>
      </c>
      <c r="M2782" s="250" t="s">
        <v>2250</v>
      </c>
    </row>
    <row r="2783" spans="4:13" x14ac:dyDescent="0.35">
      <c r="D2783" s="244" t="s">
        <v>6229</v>
      </c>
      <c r="E2783" s="245">
        <v>44599</v>
      </c>
      <c r="F2783" s="245">
        <v>44610</v>
      </c>
      <c r="G2783" s="246" t="s">
        <v>3908</v>
      </c>
      <c r="H2783" s="247">
        <v>10000</v>
      </c>
      <c r="I2783" s="248">
        <v>10000</v>
      </c>
      <c r="J2783" s="248">
        <v>1</v>
      </c>
      <c r="K2783" s="249">
        <v>2022</v>
      </c>
      <c r="L2783" s="249">
        <v>2022</v>
      </c>
      <c r="M2783" s="250" t="s">
        <v>6021</v>
      </c>
    </row>
    <row r="2784" spans="4:13" x14ac:dyDescent="0.35">
      <c r="D2784" s="244" t="s">
        <v>6236</v>
      </c>
      <c r="E2784" s="245">
        <v>44611</v>
      </c>
      <c r="F2784" s="245">
        <v>44614</v>
      </c>
      <c r="G2784" s="246" t="s">
        <v>3910</v>
      </c>
      <c r="H2784" s="247">
        <v>37500</v>
      </c>
      <c r="I2784" s="248">
        <v>37500</v>
      </c>
      <c r="J2784" s="248">
        <v>1</v>
      </c>
      <c r="K2784" s="249">
        <v>2022</v>
      </c>
      <c r="L2784" s="249">
        <v>2022</v>
      </c>
      <c r="M2784" s="250" t="s">
        <v>6021</v>
      </c>
    </row>
    <row r="2785" spans="4:13" x14ac:dyDescent="0.35">
      <c r="D2785" s="244" t="s">
        <v>6240</v>
      </c>
      <c r="E2785" s="245">
        <v>44200</v>
      </c>
      <c r="F2785" s="245">
        <v>44568</v>
      </c>
      <c r="G2785" s="246" t="s">
        <v>4214</v>
      </c>
      <c r="H2785" s="247">
        <v>33158</v>
      </c>
      <c r="I2785" s="248">
        <v>33158</v>
      </c>
      <c r="J2785" s="248">
        <v>1</v>
      </c>
      <c r="K2785" s="249">
        <v>2021</v>
      </c>
      <c r="L2785" s="249">
        <v>2022</v>
      </c>
      <c r="M2785" s="250" t="s">
        <v>21</v>
      </c>
    </row>
    <row r="2786" spans="4:13" x14ac:dyDescent="0.35">
      <c r="D2786" s="244" t="s">
        <v>6241</v>
      </c>
      <c r="E2786" s="245">
        <v>44257</v>
      </c>
      <c r="F2786" s="245">
        <v>44568</v>
      </c>
      <c r="G2786" s="246" t="s">
        <v>4214</v>
      </c>
      <c r="H2786" s="247">
        <v>200000</v>
      </c>
      <c r="I2786" s="248">
        <v>200000</v>
      </c>
      <c r="J2786" s="248">
        <v>1</v>
      </c>
      <c r="K2786" s="249">
        <v>2021</v>
      </c>
      <c r="L2786" s="249">
        <v>2022</v>
      </c>
      <c r="M2786" s="250" t="s">
        <v>21</v>
      </c>
    </row>
    <row r="2787" spans="4:13" x14ac:dyDescent="0.35">
      <c r="D2787" s="244" t="s">
        <v>6242</v>
      </c>
      <c r="E2787" s="245">
        <v>44322</v>
      </c>
      <c r="F2787" s="245">
        <v>44568</v>
      </c>
      <c r="G2787" s="246" t="s">
        <v>4214</v>
      </c>
      <c r="H2787" s="247">
        <v>208000</v>
      </c>
      <c r="I2787" s="248">
        <v>208000</v>
      </c>
      <c r="J2787" s="248">
        <v>1</v>
      </c>
      <c r="K2787" s="249">
        <v>2021</v>
      </c>
      <c r="L2787" s="249">
        <v>2022</v>
      </c>
      <c r="M2787" s="250" t="s">
        <v>2250</v>
      </c>
    </row>
    <row r="2788" spans="4:13" x14ac:dyDescent="0.35">
      <c r="D2788" s="244" t="s">
        <v>6246</v>
      </c>
      <c r="E2788" s="245">
        <v>44538</v>
      </c>
      <c r="F2788" s="245">
        <v>44603</v>
      </c>
      <c r="G2788" s="246" t="s">
        <v>3908</v>
      </c>
      <c r="H2788" s="247">
        <v>30000</v>
      </c>
      <c r="I2788" s="248">
        <v>30000</v>
      </c>
      <c r="J2788" s="248">
        <v>1</v>
      </c>
      <c r="K2788" s="249">
        <v>2021</v>
      </c>
      <c r="L2788" s="249">
        <v>2022</v>
      </c>
      <c r="M2788" s="250" t="s">
        <v>3138</v>
      </c>
    </row>
    <row r="2789" spans="4:13" x14ac:dyDescent="0.35">
      <c r="D2789" s="244" t="s">
        <v>6248</v>
      </c>
      <c r="E2789" s="245">
        <v>44590</v>
      </c>
      <c r="F2789" s="245">
        <v>44592</v>
      </c>
      <c r="G2789" s="246" t="s">
        <v>3910</v>
      </c>
      <c r="H2789" s="247">
        <v>32000</v>
      </c>
      <c r="I2789" s="248">
        <v>32000</v>
      </c>
      <c r="J2789" s="248">
        <v>1</v>
      </c>
      <c r="K2789" s="249">
        <v>2022</v>
      </c>
      <c r="L2789" s="249">
        <v>2022</v>
      </c>
      <c r="M2789" s="250" t="s">
        <v>6021</v>
      </c>
    </row>
    <row r="2790" spans="4:13" x14ac:dyDescent="0.35">
      <c r="D2790" s="244" t="s">
        <v>6250</v>
      </c>
      <c r="E2790" s="245">
        <v>44315</v>
      </c>
      <c r="F2790" s="245">
        <v>44343</v>
      </c>
      <c r="G2790" s="246" t="s">
        <v>4244</v>
      </c>
      <c r="H2790" s="247">
        <v>153319.34</v>
      </c>
      <c r="I2790" s="248">
        <v>153319.34</v>
      </c>
      <c r="J2790" s="248">
        <v>1</v>
      </c>
      <c r="K2790" s="249">
        <v>2021</v>
      </c>
      <c r="L2790" s="249">
        <v>2021</v>
      </c>
      <c r="M2790" s="250" t="s">
        <v>2250</v>
      </c>
    </row>
    <row r="2791" spans="4:13" x14ac:dyDescent="0.35">
      <c r="D2791" s="244" t="s">
        <v>6253</v>
      </c>
      <c r="E2791" s="245">
        <v>43790</v>
      </c>
      <c r="F2791" s="245">
        <v>44600</v>
      </c>
      <c r="G2791" s="246" t="s">
        <v>3908</v>
      </c>
      <c r="H2791" s="247">
        <v>140000</v>
      </c>
      <c r="I2791" s="248">
        <v>140000</v>
      </c>
      <c r="J2791" s="248">
        <v>1</v>
      </c>
      <c r="K2791" s="249">
        <v>2019</v>
      </c>
      <c r="L2791" s="249">
        <v>2022</v>
      </c>
      <c r="M2791" s="250" t="s">
        <v>25</v>
      </c>
    </row>
    <row r="2792" spans="4:13" x14ac:dyDescent="0.35">
      <c r="D2792" s="244" t="s">
        <v>6254</v>
      </c>
      <c r="E2792" s="245">
        <v>44609</v>
      </c>
      <c r="F2792" s="245">
        <v>44621</v>
      </c>
      <c r="G2792" s="246" t="s">
        <v>3908</v>
      </c>
      <c r="H2792" s="247">
        <v>20500</v>
      </c>
      <c r="I2792" s="248">
        <v>20500</v>
      </c>
      <c r="J2792" s="248">
        <v>1</v>
      </c>
      <c r="K2792" s="249">
        <v>2022</v>
      </c>
      <c r="L2792" s="249">
        <v>2022</v>
      </c>
      <c r="M2792" s="250" t="s">
        <v>6021</v>
      </c>
    </row>
    <row r="2793" spans="4:13" x14ac:dyDescent="0.35">
      <c r="D2793" s="244" t="s">
        <v>6258</v>
      </c>
      <c r="E2793" s="245">
        <v>44410</v>
      </c>
      <c r="F2793" s="245">
        <v>44523</v>
      </c>
      <c r="G2793" s="246" t="s">
        <v>3910</v>
      </c>
      <c r="H2793" s="247">
        <v>5000</v>
      </c>
      <c r="I2793" s="248">
        <v>5000</v>
      </c>
      <c r="J2793" s="248">
        <v>1</v>
      </c>
      <c r="K2793" s="249">
        <v>2021</v>
      </c>
      <c r="L2793" s="249">
        <v>2021</v>
      </c>
      <c r="M2793" s="250" t="s">
        <v>3073</v>
      </c>
    </row>
    <row r="2794" spans="4:13" x14ac:dyDescent="0.35">
      <c r="D2794" s="244" t="s">
        <v>6265</v>
      </c>
      <c r="E2794" s="245">
        <v>44619</v>
      </c>
      <c r="F2794" s="245">
        <v>44623</v>
      </c>
      <c r="G2794" s="246" t="s">
        <v>3908</v>
      </c>
      <c r="H2794" s="247">
        <v>23940</v>
      </c>
      <c r="I2794" s="248">
        <v>23940</v>
      </c>
      <c r="J2794" s="248">
        <v>1</v>
      </c>
      <c r="K2794" s="249">
        <v>2022</v>
      </c>
      <c r="L2794" s="249">
        <v>2022</v>
      </c>
      <c r="M2794" s="250" t="s">
        <v>6021</v>
      </c>
    </row>
    <row r="2795" spans="4:13" x14ac:dyDescent="0.35">
      <c r="D2795" s="244" t="s">
        <v>6273</v>
      </c>
      <c r="E2795" s="245">
        <v>44622</v>
      </c>
      <c r="F2795" s="245">
        <v>44623</v>
      </c>
      <c r="G2795" s="246" t="s">
        <v>3910</v>
      </c>
      <c r="H2795" s="247">
        <v>10000</v>
      </c>
      <c r="I2795" s="248">
        <v>10000</v>
      </c>
      <c r="J2795" s="248">
        <v>1</v>
      </c>
      <c r="K2795" s="249">
        <v>2022</v>
      </c>
      <c r="L2795" s="249">
        <v>2022</v>
      </c>
      <c r="M2795" s="250" t="s">
        <v>6021</v>
      </c>
    </row>
    <row r="2796" spans="4:13" x14ac:dyDescent="0.35">
      <c r="D2796" s="244" t="s">
        <v>6274</v>
      </c>
      <c r="E2796" s="245">
        <v>44581</v>
      </c>
      <c r="F2796" s="245">
        <v>44621</v>
      </c>
      <c r="G2796" s="246" t="s">
        <v>3910</v>
      </c>
      <c r="H2796" s="247">
        <v>10000</v>
      </c>
      <c r="I2796" s="248">
        <v>10000</v>
      </c>
      <c r="J2796" s="248">
        <v>1</v>
      </c>
      <c r="K2796" s="249">
        <v>2022</v>
      </c>
      <c r="L2796" s="249">
        <v>2022</v>
      </c>
      <c r="M2796" s="250" t="s">
        <v>6021</v>
      </c>
    </row>
    <row r="2797" spans="4:13" x14ac:dyDescent="0.35">
      <c r="D2797" s="244" t="s">
        <v>6277</v>
      </c>
      <c r="E2797" s="245">
        <v>44623</v>
      </c>
      <c r="F2797" s="245">
        <v>44624</v>
      </c>
      <c r="G2797" s="246" t="s">
        <v>3908</v>
      </c>
      <c r="H2797" s="247">
        <v>28000</v>
      </c>
      <c r="I2797" s="248">
        <v>28000</v>
      </c>
      <c r="J2797" s="248">
        <v>1</v>
      </c>
      <c r="K2797" s="249">
        <v>2022</v>
      </c>
      <c r="L2797" s="249">
        <v>2022</v>
      </c>
      <c r="M2797" s="250" t="s">
        <v>6021</v>
      </c>
    </row>
    <row r="2798" spans="4:13" x14ac:dyDescent="0.35">
      <c r="D2798" s="244" t="s">
        <v>6278</v>
      </c>
      <c r="E2798" s="245">
        <v>44571</v>
      </c>
      <c r="F2798" s="245">
        <v>44621</v>
      </c>
      <c r="G2798" s="246" t="s">
        <v>3910</v>
      </c>
      <c r="H2798" s="247">
        <v>10000</v>
      </c>
      <c r="I2798" s="248">
        <v>10000</v>
      </c>
      <c r="J2798" s="248">
        <v>1</v>
      </c>
      <c r="K2798" s="249">
        <v>2022</v>
      </c>
      <c r="L2798" s="249">
        <v>2022</v>
      </c>
      <c r="M2798" s="250" t="s">
        <v>6021</v>
      </c>
    </row>
    <row r="2799" spans="4:13" x14ac:dyDescent="0.35">
      <c r="D2799" s="244" t="s">
        <v>6286</v>
      </c>
      <c r="E2799" s="245">
        <v>44600</v>
      </c>
      <c r="F2799" s="245">
        <v>44601</v>
      </c>
      <c r="G2799" s="246" t="s">
        <v>3910</v>
      </c>
      <c r="H2799" s="247">
        <v>100000</v>
      </c>
      <c r="I2799" s="248">
        <v>100000</v>
      </c>
      <c r="J2799" s="248">
        <v>1</v>
      </c>
      <c r="K2799" s="249">
        <v>2022</v>
      </c>
      <c r="L2799" s="249">
        <v>2022</v>
      </c>
      <c r="M2799" s="250" t="s">
        <v>6021</v>
      </c>
    </row>
    <row r="2800" spans="4:13" x14ac:dyDescent="0.35">
      <c r="D2800" s="244" t="s">
        <v>6287</v>
      </c>
      <c r="E2800" s="245">
        <v>44612</v>
      </c>
      <c r="F2800" s="245">
        <v>44623</v>
      </c>
      <c r="G2800" s="246" t="s">
        <v>3910</v>
      </c>
      <c r="H2800" s="247">
        <v>10000</v>
      </c>
      <c r="I2800" s="248">
        <v>10000</v>
      </c>
      <c r="J2800" s="248">
        <v>1</v>
      </c>
      <c r="K2800" s="249">
        <v>2022</v>
      </c>
      <c r="L2800" s="249">
        <v>2022</v>
      </c>
      <c r="M2800" s="250" t="s">
        <v>6021</v>
      </c>
    </row>
    <row r="2801" spans="4:13" x14ac:dyDescent="0.35">
      <c r="D2801" s="244" t="s">
        <v>6289</v>
      </c>
      <c r="E2801" s="245">
        <v>44620</v>
      </c>
      <c r="F2801" s="245">
        <v>44628</v>
      </c>
      <c r="G2801" s="246" t="s">
        <v>3910</v>
      </c>
      <c r="H2801" s="247">
        <v>36500</v>
      </c>
      <c r="I2801" s="248">
        <v>36500</v>
      </c>
      <c r="J2801" s="248">
        <v>1</v>
      </c>
      <c r="K2801" s="249">
        <v>2022</v>
      </c>
      <c r="L2801" s="249">
        <v>2022</v>
      </c>
      <c r="M2801" s="250" t="s">
        <v>6021</v>
      </c>
    </row>
    <row r="2802" spans="4:13" x14ac:dyDescent="0.35">
      <c r="D2802" s="244" t="s">
        <v>6290</v>
      </c>
      <c r="E2802" s="245">
        <v>44575</v>
      </c>
      <c r="F2802" s="245">
        <v>44603</v>
      </c>
      <c r="G2802" s="246" t="s">
        <v>3910</v>
      </c>
      <c r="H2802" s="247">
        <v>100000</v>
      </c>
      <c r="I2802" s="248">
        <v>100000</v>
      </c>
      <c r="J2802" s="248">
        <v>1</v>
      </c>
      <c r="K2802" s="249">
        <v>2022</v>
      </c>
      <c r="L2802" s="249">
        <v>2022</v>
      </c>
      <c r="M2802" s="250" t="s">
        <v>6021</v>
      </c>
    </row>
    <row r="2803" spans="4:13" x14ac:dyDescent="0.35">
      <c r="D2803" s="244" t="s">
        <v>6291</v>
      </c>
      <c r="E2803" s="245">
        <v>44627</v>
      </c>
      <c r="F2803" s="245">
        <v>44628</v>
      </c>
      <c r="G2803" s="246" t="s">
        <v>3910</v>
      </c>
      <c r="H2803" s="247">
        <v>10000</v>
      </c>
      <c r="I2803" s="248">
        <v>10000</v>
      </c>
      <c r="J2803" s="248">
        <v>1</v>
      </c>
      <c r="K2803" s="249">
        <v>2022</v>
      </c>
      <c r="L2803" s="249">
        <v>2022</v>
      </c>
      <c r="M2803" s="250" t="s">
        <v>6021</v>
      </c>
    </row>
    <row r="2804" spans="4:13" x14ac:dyDescent="0.35">
      <c r="D2804" s="244" t="s">
        <v>6292</v>
      </c>
      <c r="E2804" s="245">
        <v>44509</v>
      </c>
      <c r="F2804" s="245">
        <v>44623</v>
      </c>
      <c r="G2804" s="246" t="s">
        <v>3908</v>
      </c>
      <c r="H2804" s="247">
        <v>10000</v>
      </c>
      <c r="I2804" s="248">
        <v>10000</v>
      </c>
      <c r="J2804" s="248">
        <v>1</v>
      </c>
      <c r="K2804" s="249">
        <v>2021</v>
      </c>
      <c r="L2804" s="249">
        <v>2022</v>
      </c>
      <c r="M2804" s="250" t="s">
        <v>3138</v>
      </c>
    </row>
    <row r="2805" spans="4:13" x14ac:dyDescent="0.35">
      <c r="D2805" s="244" t="s">
        <v>6293</v>
      </c>
      <c r="E2805" s="245">
        <v>44625</v>
      </c>
      <c r="F2805" s="245">
        <v>44629</v>
      </c>
      <c r="G2805" s="246" t="s">
        <v>3910</v>
      </c>
      <c r="H2805" s="247">
        <v>25000</v>
      </c>
      <c r="I2805" s="248">
        <v>25000</v>
      </c>
      <c r="J2805" s="248">
        <v>1</v>
      </c>
      <c r="K2805" s="249">
        <v>2022</v>
      </c>
      <c r="L2805" s="249">
        <v>2022</v>
      </c>
      <c r="M2805" s="250" t="s">
        <v>6021</v>
      </c>
    </row>
    <row r="2806" spans="4:13" x14ac:dyDescent="0.35">
      <c r="D2806" s="244" t="s">
        <v>6296</v>
      </c>
      <c r="E2806" s="245">
        <v>44596</v>
      </c>
      <c r="F2806" s="245">
        <v>44601</v>
      </c>
      <c r="G2806" s="246" t="s">
        <v>3908</v>
      </c>
      <c r="H2806" s="247">
        <v>50000</v>
      </c>
      <c r="I2806" s="248">
        <v>50000</v>
      </c>
      <c r="J2806" s="248">
        <v>1</v>
      </c>
      <c r="K2806" s="249">
        <v>2022</v>
      </c>
      <c r="L2806" s="249">
        <v>2022</v>
      </c>
      <c r="M2806" s="250" t="s">
        <v>6021</v>
      </c>
    </row>
    <row r="2807" spans="4:13" x14ac:dyDescent="0.35">
      <c r="D2807" s="244" t="s">
        <v>6298</v>
      </c>
      <c r="E2807" s="245">
        <v>44628</v>
      </c>
      <c r="F2807" s="245">
        <v>44629</v>
      </c>
      <c r="G2807" s="246" t="s">
        <v>3910</v>
      </c>
      <c r="H2807" s="247">
        <v>50000</v>
      </c>
      <c r="I2807" s="248">
        <v>50000</v>
      </c>
      <c r="J2807" s="248">
        <v>1</v>
      </c>
      <c r="K2807" s="249">
        <v>2022</v>
      </c>
      <c r="L2807" s="249">
        <v>2022</v>
      </c>
      <c r="M2807" s="250" t="s">
        <v>6021</v>
      </c>
    </row>
    <row r="2808" spans="4:13" x14ac:dyDescent="0.35">
      <c r="D2808" s="244" t="s">
        <v>6299</v>
      </c>
      <c r="E2808" s="245">
        <v>44316</v>
      </c>
      <c r="F2808" s="245">
        <v>44615</v>
      </c>
      <c r="G2808" s="246" t="s">
        <v>658</v>
      </c>
      <c r="H2808" s="247">
        <v>742150</v>
      </c>
      <c r="I2808" s="248">
        <v>742150</v>
      </c>
      <c r="J2808" s="248">
        <v>1</v>
      </c>
      <c r="K2808" s="249">
        <v>2021</v>
      </c>
      <c r="L2808" s="249">
        <v>2022</v>
      </c>
      <c r="M2808" s="250" t="s">
        <v>2250</v>
      </c>
    </row>
    <row r="2809" spans="4:13" x14ac:dyDescent="0.35">
      <c r="D2809" s="244" t="s">
        <v>6300</v>
      </c>
      <c r="E2809" s="245">
        <v>44379</v>
      </c>
      <c r="F2809" s="245">
        <v>44504</v>
      </c>
      <c r="G2809" s="246" t="s">
        <v>658</v>
      </c>
      <c r="H2809" s="247">
        <v>10000</v>
      </c>
      <c r="I2809" s="248">
        <v>10000</v>
      </c>
      <c r="J2809" s="248">
        <v>1</v>
      </c>
      <c r="K2809" s="249">
        <v>2021</v>
      </c>
      <c r="L2809" s="249">
        <v>2021</v>
      </c>
      <c r="M2809" s="250" t="s">
        <v>3073</v>
      </c>
    </row>
    <row r="2810" spans="4:13" x14ac:dyDescent="0.35">
      <c r="D2810" s="244" t="s">
        <v>6302</v>
      </c>
      <c r="E2810" s="245">
        <v>44629</v>
      </c>
      <c r="F2810" s="245">
        <v>44630</v>
      </c>
      <c r="G2810" s="246" t="s">
        <v>3910</v>
      </c>
      <c r="H2810" s="247">
        <v>53000</v>
      </c>
      <c r="I2810" s="248">
        <v>53000</v>
      </c>
      <c r="J2810" s="248">
        <v>1</v>
      </c>
      <c r="K2810" s="249">
        <v>2022</v>
      </c>
      <c r="L2810" s="249">
        <v>2022</v>
      </c>
      <c r="M2810" s="250" t="s">
        <v>6021</v>
      </c>
    </row>
    <row r="2811" spans="4:13" x14ac:dyDescent="0.35">
      <c r="D2811" s="244" t="s">
        <v>6304</v>
      </c>
      <c r="E2811" s="245">
        <v>44587</v>
      </c>
      <c r="F2811" s="245">
        <v>44634</v>
      </c>
      <c r="G2811" s="246" t="s">
        <v>3910</v>
      </c>
      <c r="H2811" s="247">
        <v>10000</v>
      </c>
      <c r="I2811" s="248">
        <v>10000</v>
      </c>
      <c r="J2811" s="248">
        <v>1</v>
      </c>
      <c r="K2811" s="249">
        <v>2022</v>
      </c>
      <c r="L2811" s="249">
        <v>2022</v>
      </c>
      <c r="M2811" s="250" t="s">
        <v>6021</v>
      </c>
    </row>
    <row r="2812" spans="4:13" x14ac:dyDescent="0.35">
      <c r="D2812" s="244" t="s">
        <v>6306</v>
      </c>
      <c r="E2812" s="245">
        <v>44621</v>
      </c>
      <c r="F2812" s="245">
        <v>44634</v>
      </c>
      <c r="G2812" s="246" t="s">
        <v>658</v>
      </c>
      <c r="H2812" s="247">
        <v>50000</v>
      </c>
      <c r="I2812" s="248">
        <v>50000</v>
      </c>
      <c r="J2812" s="248">
        <v>1</v>
      </c>
      <c r="K2812" s="249">
        <v>2022</v>
      </c>
      <c r="L2812" s="249">
        <v>2022</v>
      </c>
      <c r="M2812" s="250" t="s">
        <v>6021</v>
      </c>
    </row>
    <row r="2813" spans="4:13" x14ac:dyDescent="0.35">
      <c r="D2813" s="244" t="s">
        <v>6307</v>
      </c>
      <c r="E2813" s="245">
        <v>44620</v>
      </c>
      <c r="F2813" s="245">
        <v>44634</v>
      </c>
      <c r="G2813" s="246" t="s">
        <v>658</v>
      </c>
      <c r="H2813" s="247">
        <v>50000</v>
      </c>
      <c r="I2813" s="248">
        <v>50000</v>
      </c>
      <c r="J2813" s="248">
        <v>1</v>
      </c>
      <c r="K2813" s="249">
        <v>2022</v>
      </c>
      <c r="L2813" s="249">
        <v>2022</v>
      </c>
      <c r="M2813" s="250" t="s">
        <v>6021</v>
      </c>
    </row>
    <row r="2814" spans="4:13" x14ac:dyDescent="0.35">
      <c r="D2814" s="244" t="s">
        <v>6309</v>
      </c>
      <c r="E2814" s="245">
        <v>44352</v>
      </c>
      <c r="F2814" s="245">
        <v>44627</v>
      </c>
      <c r="G2814" s="246" t="s">
        <v>4199</v>
      </c>
      <c r="H2814" s="247">
        <v>6551</v>
      </c>
      <c r="I2814" s="248">
        <v>6551</v>
      </c>
      <c r="J2814" s="248">
        <v>1</v>
      </c>
      <c r="K2814" s="249">
        <v>2021</v>
      </c>
      <c r="L2814" s="249">
        <v>2022</v>
      </c>
      <c r="M2814" s="250" t="s">
        <v>2250</v>
      </c>
    </row>
    <row r="2815" spans="4:13" x14ac:dyDescent="0.35">
      <c r="D2815" s="244" t="s">
        <v>6312</v>
      </c>
      <c r="E2815" s="245">
        <v>44622</v>
      </c>
      <c r="F2815" s="245">
        <v>44629</v>
      </c>
      <c r="G2815" s="246" t="s">
        <v>4195</v>
      </c>
      <c r="H2815" s="247">
        <v>152656</v>
      </c>
      <c r="I2815" s="248">
        <v>152656</v>
      </c>
      <c r="J2815" s="248">
        <v>1</v>
      </c>
      <c r="K2815" s="249">
        <v>2022</v>
      </c>
      <c r="L2815" s="249">
        <v>2022</v>
      </c>
      <c r="M2815" s="250" t="s">
        <v>6021</v>
      </c>
    </row>
    <row r="2816" spans="4:13" x14ac:dyDescent="0.35">
      <c r="D2816" s="244" t="s">
        <v>6316</v>
      </c>
      <c r="E2816" s="245">
        <v>44603</v>
      </c>
      <c r="F2816" s="245">
        <v>44622</v>
      </c>
      <c r="G2816" s="246" t="s">
        <v>658</v>
      </c>
      <c r="H2816" s="247">
        <v>100000</v>
      </c>
      <c r="I2816" s="248">
        <v>100000</v>
      </c>
      <c r="J2816" s="248">
        <v>1</v>
      </c>
      <c r="K2816" s="249">
        <v>2022</v>
      </c>
      <c r="L2816" s="249">
        <v>2022</v>
      </c>
      <c r="M2816" s="250" t="s">
        <v>6021</v>
      </c>
    </row>
    <row r="2817" spans="4:13" x14ac:dyDescent="0.35">
      <c r="D2817" s="244" t="s">
        <v>6321</v>
      </c>
      <c r="E2817" s="245">
        <v>44587</v>
      </c>
      <c r="F2817" s="245">
        <v>44622</v>
      </c>
      <c r="G2817" s="246" t="s">
        <v>658</v>
      </c>
      <c r="H2817" s="247">
        <v>100000</v>
      </c>
      <c r="I2817" s="248">
        <v>100000</v>
      </c>
      <c r="J2817" s="248">
        <v>1</v>
      </c>
      <c r="K2817" s="249">
        <v>2022</v>
      </c>
      <c r="L2817" s="249">
        <v>2022</v>
      </c>
      <c r="M2817" s="250" t="s">
        <v>6021</v>
      </c>
    </row>
    <row r="2818" spans="4:13" x14ac:dyDescent="0.35">
      <c r="D2818" s="244" t="s">
        <v>6324</v>
      </c>
      <c r="E2818" s="245">
        <v>44634</v>
      </c>
      <c r="F2818" s="245">
        <v>44635</v>
      </c>
      <c r="G2818" s="246" t="s">
        <v>3908</v>
      </c>
      <c r="H2818" s="247">
        <v>79500</v>
      </c>
      <c r="I2818" s="248">
        <v>79500</v>
      </c>
      <c r="J2818" s="248">
        <v>1</v>
      </c>
      <c r="K2818" s="249">
        <v>2022</v>
      </c>
      <c r="L2818" s="249">
        <v>2022</v>
      </c>
      <c r="M2818" s="250" t="s">
        <v>6021</v>
      </c>
    </row>
    <row r="2819" spans="4:13" x14ac:dyDescent="0.35">
      <c r="D2819" s="244" t="s">
        <v>6328</v>
      </c>
      <c r="E2819" s="245">
        <v>44396</v>
      </c>
      <c r="F2819" s="245">
        <v>44637</v>
      </c>
      <c r="G2819" s="246" t="s">
        <v>4244</v>
      </c>
      <c r="H2819" s="247">
        <v>66266</v>
      </c>
      <c r="I2819" s="248">
        <v>66266</v>
      </c>
      <c r="J2819" s="248">
        <v>1</v>
      </c>
      <c r="K2819" s="249">
        <v>2021</v>
      </c>
      <c r="L2819" s="249">
        <v>2022</v>
      </c>
      <c r="M2819" s="250" t="s">
        <v>3073</v>
      </c>
    </row>
    <row r="2820" spans="4:13" x14ac:dyDescent="0.35">
      <c r="D2820" s="244" t="s">
        <v>6329</v>
      </c>
      <c r="E2820" s="245">
        <v>44625</v>
      </c>
      <c r="F2820" s="245">
        <v>44634</v>
      </c>
      <c r="G2820" s="246" t="s">
        <v>3910</v>
      </c>
      <c r="H2820" s="247">
        <v>12860</v>
      </c>
      <c r="I2820" s="248">
        <v>12860</v>
      </c>
      <c r="J2820" s="248">
        <v>1</v>
      </c>
      <c r="K2820" s="249">
        <v>2022</v>
      </c>
      <c r="L2820" s="249">
        <v>2022</v>
      </c>
      <c r="M2820" s="250" t="s">
        <v>6021</v>
      </c>
    </row>
    <row r="2821" spans="4:13" x14ac:dyDescent="0.35">
      <c r="D2821" s="244" t="s">
        <v>6333</v>
      </c>
      <c r="E2821" s="245">
        <v>44625</v>
      </c>
      <c r="F2821" s="245">
        <v>44638</v>
      </c>
      <c r="G2821" s="246" t="s">
        <v>3910</v>
      </c>
      <c r="H2821" s="247">
        <v>10000</v>
      </c>
      <c r="I2821" s="248">
        <v>10000</v>
      </c>
      <c r="J2821" s="248">
        <v>1</v>
      </c>
      <c r="K2821" s="249">
        <v>2022</v>
      </c>
      <c r="L2821" s="249">
        <v>2022</v>
      </c>
      <c r="M2821" s="250" t="s">
        <v>6021</v>
      </c>
    </row>
    <row r="2822" spans="4:13" x14ac:dyDescent="0.35">
      <c r="D2822" s="244" t="s">
        <v>6338</v>
      </c>
      <c r="E2822" s="245">
        <v>44632</v>
      </c>
      <c r="F2822" s="245">
        <v>44637</v>
      </c>
      <c r="G2822" s="246" t="s">
        <v>3910</v>
      </c>
      <c r="H2822" s="247">
        <v>10000</v>
      </c>
      <c r="I2822" s="248">
        <v>10000</v>
      </c>
      <c r="J2822" s="248">
        <v>1</v>
      </c>
      <c r="K2822" s="249">
        <v>2022</v>
      </c>
      <c r="L2822" s="249">
        <v>2022</v>
      </c>
      <c r="M2822" s="250" t="s">
        <v>6021</v>
      </c>
    </row>
    <row r="2823" spans="4:13" x14ac:dyDescent="0.35">
      <c r="D2823" s="244" t="s">
        <v>6341</v>
      </c>
      <c r="E2823" s="245">
        <v>44630</v>
      </c>
      <c r="F2823" s="245">
        <v>44636</v>
      </c>
      <c r="G2823" s="246" t="s">
        <v>3910</v>
      </c>
      <c r="H2823" s="247">
        <v>13500</v>
      </c>
      <c r="I2823" s="248">
        <v>13500</v>
      </c>
      <c r="J2823" s="248">
        <v>1</v>
      </c>
      <c r="K2823" s="249">
        <v>2022</v>
      </c>
      <c r="L2823" s="249">
        <v>2022</v>
      </c>
      <c r="M2823" s="250" t="s">
        <v>6021</v>
      </c>
    </row>
    <row r="2824" spans="4:13" x14ac:dyDescent="0.35">
      <c r="D2824" s="244" t="s">
        <v>6342</v>
      </c>
      <c r="E2824" s="245">
        <v>44637</v>
      </c>
      <c r="F2824" s="245">
        <v>44639</v>
      </c>
      <c r="G2824" s="246" t="s">
        <v>3908</v>
      </c>
      <c r="H2824" s="247">
        <v>100000</v>
      </c>
      <c r="I2824" s="248">
        <v>100000</v>
      </c>
      <c r="J2824" s="248">
        <v>1</v>
      </c>
      <c r="K2824" s="249">
        <v>2022</v>
      </c>
      <c r="L2824" s="249">
        <v>2022</v>
      </c>
      <c r="M2824" s="250" t="s">
        <v>6021</v>
      </c>
    </row>
    <row r="2825" spans="4:13" x14ac:dyDescent="0.35">
      <c r="D2825" s="244" t="s">
        <v>6350</v>
      </c>
      <c r="E2825" s="245">
        <v>44127</v>
      </c>
      <c r="F2825" s="245">
        <v>44250</v>
      </c>
      <c r="G2825" s="246" t="s">
        <v>3910</v>
      </c>
      <c r="H2825" s="247">
        <v>3190</v>
      </c>
      <c r="I2825" s="248">
        <v>3190</v>
      </c>
      <c r="J2825" s="248">
        <v>1</v>
      </c>
      <c r="K2825" s="249">
        <v>2020</v>
      </c>
      <c r="L2825" s="249">
        <v>2021</v>
      </c>
      <c r="M2825" s="250" t="s">
        <v>11</v>
      </c>
    </row>
    <row r="2826" spans="4:13" x14ac:dyDescent="0.35">
      <c r="D2826" s="244" t="s">
        <v>6352</v>
      </c>
      <c r="E2826" s="245">
        <v>44462</v>
      </c>
      <c r="F2826" s="245">
        <v>44644</v>
      </c>
      <c r="G2826" s="246" t="s">
        <v>3910</v>
      </c>
      <c r="H2826" s="247">
        <v>72550</v>
      </c>
      <c r="I2826" s="248">
        <v>72550</v>
      </c>
      <c r="J2826" s="248">
        <v>1</v>
      </c>
      <c r="K2826" s="249">
        <v>2021</v>
      </c>
      <c r="L2826" s="249">
        <v>2022</v>
      </c>
      <c r="M2826" s="250" t="s">
        <v>3073</v>
      </c>
    </row>
    <row r="2827" spans="4:13" x14ac:dyDescent="0.35">
      <c r="D2827" s="244" t="s">
        <v>6354</v>
      </c>
      <c r="E2827" s="245">
        <v>44325</v>
      </c>
      <c r="F2827" s="245">
        <v>44470</v>
      </c>
      <c r="G2827" s="246" t="s">
        <v>3910</v>
      </c>
      <c r="H2827" s="247">
        <v>700000</v>
      </c>
      <c r="I2827" s="248">
        <v>700000</v>
      </c>
      <c r="J2827" s="248">
        <v>1</v>
      </c>
      <c r="K2827" s="249">
        <v>2021</v>
      </c>
      <c r="L2827" s="249">
        <v>2021</v>
      </c>
      <c r="M2827" s="250" t="s">
        <v>2250</v>
      </c>
    </row>
    <row r="2828" spans="4:13" x14ac:dyDescent="0.35">
      <c r="D2828" s="244" t="s">
        <v>6355</v>
      </c>
      <c r="E2828" s="245">
        <v>44638</v>
      </c>
      <c r="F2828" s="245">
        <v>44643</v>
      </c>
      <c r="G2828" s="246" t="s">
        <v>3910</v>
      </c>
      <c r="H2828" s="247">
        <v>100000</v>
      </c>
      <c r="I2828" s="248">
        <v>100000</v>
      </c>
      <c r="J2828" s="248">
        <v>1</v>
      </c>
      <c r="K2828" s="249">
        <v>2022</v>
      </c>
      <c r="L2828" s="249">
        <v>2022</v>
      </c>
      <c r="M2828" s="250" t="s">
        <v>6021</v>
      </c>
    </row>
    <row r="2829" spans="4:13" x14ac:dyDescent="0.35">
      <c r="D2829" s="244" t="s">
        <v>6356</v>
      </c>
      <c r="E2829" s="245">
        <v>44542</v>
      </c>
      <c r="F2829" s="245">
        <v>44642</v>
      </c>
      <c r="G2829" s="246" t="s">
        <v>3910</v>
      </c>
      <c r="H2829" s="247">
        <v>1454200</v>
      </c>
      <c r="I2829" s="248">
        <v>1454200</v>
      </c>
      <c r="J2829" s="248">
        <v>1</v>
      </c>
      <c r="K2829" s="249">
        <v>2021</v>
      </c>
      <c r="L2829" s="249">
        <v>2022</v>
      </c>
      <c r="M2829" s="250" t="s">
        <v>3138</v>
      </c>
    </row>
    <row r="2830" spans="4:13" x14ac:dyDescent="0.35">
      <c r="D2830" s="244" t="s">
        <v>6358</v>
      </c>
      <c r="E2830" s="245">
        <v>44629</v>
      </c>
      <c r="F2830" s="245">
        <v>44645</v>
      </c>
      <c r="G2830" s="246" t="s">
        <v>3908</v>
      </c>
      <c r="H2830" s="247">
        <v>50000</v>
      </c>
      <c r="I2830" s="248">
        <v>50000</v>
      </c>
      <c r="J2830" s="248">
        <v>1</v>
      </c>
      <c r="K2830" s="249">
        <v>2022</v>
      </c>
      <c r="L2830" s="249">
        <v>2022</v>
      </c>
      <c r="M2830" s="250" t="s">
        <v>6021</v>
      </c>
    </row>
    <row r="2831" spans="4:13" x14ac:dyDescent="0.35">
      <c r="D2831" s="244" t="s">
        <v>6364</v>
      </c>
      <c r="E2831" s="245">
        <v>44552</v>
      </c>
      <c r="F2831" s="245">
        <v>44648</v>
      </c>
      <c r="G2831" s="246" t="s">
        <v>3908</v>
      </c>
      <c r="H2831" s="247">
        <v>9360</v>
      </c>
      <c r="I2831" s="248">
        <v>9360</v>
      </c>
      <c r="J2831" s="248">
        <v>1</v>
      </c>
      <c r="K2831" s="249">
        <v>2021</v>
      </c>
      <c r="L2831" s="249">
        <v>2022</v>
      </c>
      <c r="M2831" s="250" t="s">
        <v>3138</v>
      </c>
    </row>
    <row r="2832" spans="4:13" x14ac:dyDescent="0.35">
      <c r="D2832" s="244" t="s">
        <v>6366</v>
      </c>
      <c r="E2832" s="245">
        <v>44533</v>
      </c>
      <c r="F2832" s="245">
        <v>44538</v>
      </c>
      <c r="G2832" s="246" t="s">
        <v>3910</v>
      </c>
      <c r="H2832" s="247">
        <v>100000</v>
      </c>
      <c r="I2832" s="248">
        <v>100000</v>
      </c>
      <c r="J2832" s="248">
        <v>1</v>
      </c>
      <c r="K2832" s="249">
        <v>2021</v>
      </c>
      <c r="L2832" s="249">
        <v>2021</v>
      </c>
      <c r="M2832" s="250" t="s">
        <v>3138</v>
      </c>
    </row>
    <row r="2833" spans="4:13" x14ac:dyDescent="0.35">
      <c r="D2833" s="244" t="s">
        <v>2978</v>
      </c>
      <c r="E2833" s="245">
        <v>44313</v>
      </c>
      <c r="F2833" s="245">
        <v>44337</v>
      </c>
      <c r="G2833" s="246" t="s">
        <v>3910</v>
      </c>
      <c r="H2833" s="247">
        <v>9280</v>
      </c>
      <c r="I2833" s="248">
        <v>9280</v>
      </c>
      <c r="J2833" s="248">
        <v>1</v>
      </c>
      <c r="K2833" s="249">
        <v>2021</v>
      </c>
      <c r="L2833" s="249">
        <v>2021</v>
      </c>
      <c r="M2833" s="250" t="s">
        <v>2250</v>
      </c>
    </row>
    <row r="2834" spans="4:13" x14ac:dyDescent="0.35">
      <c r="D2834" s="244" t="s">
        <v>2478</v>
      </c>
      <c r="E2834" s="245">
        <v>44335</v>
      </c>
      <c r="F2834" s="245">
        <v>44338</v>
      </c>
      <c r="G2834" s="246" t="s">
        <v>3910</v>
      </c>
      <c r="H2834" s="247">
        <v>4380</v>
      </c>
      <c r="I2834" s="248">
        <v>4380</v>
      </c>
      <c r="J2834" s="248">
        <v>1</v>
      </c>
      <c r="K2834" s="249">
        <v>2021</v>
      </c>
      <c r="L2834" s="249">
        <v>2021</v>
      </c>
      <c r="M2834" s="250" t="s">
        <v>2250</v>
      </c>
    </row>
    <row r="2835" spans="4:13" x14ac:dyDescent="0.35">
      <c r="D2835" s="244" t="s">
        <v>2479</v>
      </c>
      <c r="E2835" s="245">
        <v>44337</v>
      </c>
      <c r="F2835" s="245">
        <v>44340</v>
      </c>
      <c r="G2835" s="246" t="s">
        <v>3908</v>
      </c>
      <c r="H2835" s="247">
        <v>6380</v>
      </c>
      <c r="I2835" s="248">
        <v>6380</v>
      </c>
      <c r="J2835" s="248">
        <v>1</v>
      </c>
      <c r="K2835" s="249">
        <v>2021</v>
      </c>
      <c r="L2835" s="249">
        <v>2021</v>
      </c>
      <c r="M2835" s="250" t="s">
        <v>2250</v>
      </c>
    </row>
    <row r="2836" spans="4:13" x14ac:dyDescent="0.35">
      <c r="D2836" s="244" t="s">
        <v>2979</v>
      </c>
      <c r="E2836" s="245">
        <v>44335</v>
      </c>
      <c r="F2836" s="245">
        <v>44337</v>
      </c>
      <c r="G2836" s="246" t="s">
        <v>3908</v>
      </c>
      <c r="H2836" s="247">
        <v>5510</v>
      </c>
      <c r="I2836" s="248">
        <v>5510</v>
      </c>
      <c r="J2836" s="248">
        <v>1</v>
      </c>
      <c r="K2836" s="249">
        <v>2021</v>
      </c>
      <c r="L2836" s="249">
        <v>2021</v>
      </c>
      <c r="M2836" s="250" t="s">
        <v>2250</v>
      </c>
    </row>
    <row r="2837" spans="4:13" x14ac:dyDescent="0.35">
      <c r="D2837" s="244" t="s">
        <v>2980</v>
      </c>
      <c r="E2837" s="245">
        <v>44331</v>
      </c>
      <c r="F2837" s="245">
        <v>44340</v>
      </c>
      <c r="G2837" s="246" t="s">
        <v>3908</v>
      </c>
      <c r="H2837" s="247">
        <v>166380</v>
      </c>
      <c r="I2837" s="248">
        <v>166380</v>
      </c>
      <c r="J2837" s="248">
        <v>1</v>
      </c>
      <c r="K2837" s="249">
        <v>2021</v>
      </c>
      <c r="L2837" s="249">
        <v>2021</v>
      </c>
      <c r="M2837" s="250" t="s">
        <v>2250</v>
      </c>
    </row>
    <row r="2838" spans="4:13" x14ac:dyDescent="0.35">
      <c r="D2838" s="244" t="s">
        <v>2981</v>
      </c>
      <c r="E2838" s="245">
        <v>44334</v>
      </c>
      <c r="F2838" s="245">
        <v>44340</v>
      </c>
      <c r="G2838" s="246" t="s">
        <v>3910</v>
      </c>
      <c r="H2838" s="247">
        <v>8700</v>
      </c>
      <c r="I2838" s="248">
        <v>8700</v>
      </c>
      <c r="J2838" s="248">
        <v>1</v>
      </c>
      <c r="K2838" s="249">
        <v>2021</v>
      </c>
      <c r="L2838" s="249">
        <v>2021</v>
      </c>
      <c r="M2838" s="250" t="s">
        <v>2250</v>
      </c>
    </row>
    <row r="2839" spans="4:13" x14ac:dyDescent="0.35">
      <c r="D2839" s="244" t="s">
        <v>2480</v>
      </c>
      <c r="E2839" s="245">
        <v>44336</v>
      </c>
      <c r="F2839" s="245">
        <v>44341</v>
      </c>
      <c r="G2839" s="246" t="s">
        <v>3910</v>
      </c>
      <c r="H2839" s="247">
        <v>7000</v>
      </c>
      <c r="I2839" s="248">
        <v>7000</v>
      </c>
      <c r="J2839" s="248">
        <v>1</v>
      </c>
      <c r="K2839" s="249">
        <v>2021</v>
      </c>
      <c r="L2839" s="249">
        <v>2021</v>
      </c>
      <c r="M2839" s="250" t="s">
        <v>2250</v>
      </c>
    </row>
    <row r="2840" spans="4:13" x14ac:dyDescent="0.35">
      <c r="D2840" s="244" t="s">
        <v>2983</v>
      </c>
      <c r="E2840" s="245">
        <v>44324</v>
      </c>
      <c r="F2840" s="245">
        <v>44341</v>
      </c>
      <c r="G2840" s="246" t="s">
        <v>3910</v>
      </c>
      <c r="H2840" s="247">
        <v>720000</v>
      </c>
      <c r="I2840" s="248">
        <v>720000</v>
      </c>
      <c r="J2840" s="248">
        <v>1</v>
      </c>
      <c r="K2840" s="249">
        <v>2021</v>
      </c>
      <c r="L2840" s="249">
        <v>2021</v>
      </c>
      <c r="M2840" s="250" t="s">
        <v>2250</v>
      </c>
    </row>
    <row r="2841" spans="4:13" x14ac:dyDescent="0.35">
      <c r="D2841" s="244" t="s">
        <v>2986</v>
      </c>
      <c r="E2841" s="245">
        <v>44293</v>
      </c>
      <c r="F2841" s="245">
        <v>44337</v>
      </c>
      <c r="G2841" s="246" t="s">
        <v>3910</v>
      </c>
      <c r="H2841" s="247">
        <v>300000</v>
      </c>
      <c r="I2841" s="248">
        <v>300000</v>
      </c>
      <c r="J2841" s="248">
        <v>1</v>
      </c>
      <c r="K2841" s="249">
        <v>2021</v>
      </c>
      <c r="L2841" s="249">
        <v>2021</v>
      </c>
      <c r="M2841" s="250" t="s">
        <v>2250</v>
      </c>
    </row>
    <row r="2842" spans="4:13" x14ac:dyDescent="0.35">
      <c r="D2842" s="244" t="s">
        <v>2988</v>
      </c>
      <c r="E2842" s="245">
        <v>44278</v>
      </c>
      <c r="F2842" s="245">
        <v>44341</v>
      </c>
      <c r="G2842" s="246" t="s">
        <v>3908</v>
      </c>
      <c r="H2842" s="247">
        <v>10208</v>
      </c>
      <c r="I2842" s="248">
        <v>10208</v>
      </c>
      <c r="J2842" s="248">
        <v>1</v>
      </c>
      <c r="K2842" s="249">
        <v>2021</v>
      </c>
      <c r="L2842" s="249">
        <v>2021</v>
      </c>
      <c r="M2842" s="250" t="s">
        <v>21</v>
      </c>
    </row>
    <row r="2843" spans="4:13" x14ac:dyDescent="0.35">
      <c r="D2843" s="244" t="s">
        <v>2989</v>
      </c>
      <c r="E2843" s="245">
        <v>44317</v>
      </c>
      <c r="F2843" s="245">
        <v>44340</v>
      </c>
      <c r="G2843" s="246" t="s">
        <v>3910</v>
      </c>
      <c r="H2843" s="247">
        <v>6380</v>
      </c>
      <c r="I2843" s="248">
        <v>6380</v>
      </c>
      <c r="J2843" s="248">
        <v>1</v>
      </c>
      <c r="K2843" s="249">
        <v>2021</v>
      </c>
      <c r="L2843" s="249">
        <v>2021</v>
      </c>
      <c r="M2843" s="250" t="s">
        <v>2250</v>
      </c>
    </row>
    <row r="2844" spans="4:13" x14ac:dyDescent="0.35">
      <c r="D2844" s="244" t="s">
        <v>2481</v>
      </c>
      <c r="E2844" s="245">
        <v>44334</v>
      </c>
      <c r="F2844" s="245">
        <v>44341</v>
      </c>
      <c r="G2844" s="246" t="s">
        <v>3910</v>
      </c>
      <c r="H2844" s="247">
        <v>4000</v>
      </c>
      <c r="I2844" s="248">
        <v>4000</v>
      </c>
      <c r="J2844" s="248">
        <v>1</v>
      </c>
      <c r="K2844" s="249">
        <v>2021</v>
      </c>
      <c r="L2844" s="249">
        <v>2021</v>
      </c>
      <c r="M2844" s="250" t="s">
        <v>2250</v>
      </c>
    </row>
    <row r="2845" spans="4:13" x14ac:dyDescent="0.35">
      <c r="D2845" s="244" t="s">
        <v>2990</v>
      </c>
      <c r="E2845" s="245">
        <v>44329</v>
      </c>
      <c r="F2845" s="245">
        <v>44342</v>
      </c>
      <c r="G2845" s="246" t="s">
        <v>3910</v>
      </c>
      <c r="H2845" s="247">
        <v>40950</v>
      </c>
      <c r="I2845" s="248">
        <v>40950</v>
      </c>
      <c r="J2845" s="248">
        <v>1</v>
      </c>
      <c r="K2845" s="249">
        <v>2021</v>
      </c>
      <c r="L2845" s="249">
        <v>2021</v>
      </c>
      <c r="M2845" s="250" t="s">
        <v>2250</v>
      </c>
    </row>
    <row r="2846" spans="4:13" x14ac:dyDescent="0.35">
      <c r="D2846" s="244" t="s">
        <v>2991</v>
      </c>
      <c r="E2846" s="245">
        <v>44333</v>
      </c>
      <c r="F2846" s="245">
        <v>44337</v>
      </c>
      <c r="G2846" s="246" t="s">
        <v>3910</v>
      </c>
      <c r="H2846" s="247">
        <v>7000</v>
      </c>
      <c r="I2846" s="248">
        <v>7000</v>
      </c>
      <c r="J2846" s="248">
        <v>1</v>
      </c>
      <c r="K2846" s="249">
        <v>2021</v>
      </c>
      <c r="L2846" s="249">
        <v>2021</v>
      </c>
      <c r="M2846" s="250" t="s">
        <v>2250</v>
      </c>
    </row>
    <row r="2847" spans="4:13" x14ac:dyDescent="0.35">
      <c r="D2847" s="244" t="s">
        <v>2993</v>
      </c>
      <c r="E2847" s="245">
        <v>44342</v>
      </c>
      <c r="F2847" s="245">
        <v>44342</v>
      </c>
      <c r="G2847" s="246" t="s">
        <v>3910</v>
      </c>
      <c r="H2847" s="247">
        <v>13500</v>
      </c>
      <c r="I2847" s="248">
        <v>13500</v>
      </c>
      <c r="J2847" s="248">
        <v>1</v>
      </c>
      <c r="K2847" s="249">
        <v>2021</v>
      </c>
      <c r="L2847" s="249">
        <v>2021</v>
      </c>
      <c r="M2847" s="250" t="s">
        <v>2250</v>
      </c>
    </row>
    <row r="2848" spans="4:13" x14ac:dyDescent="0.35">
      <c r="D2848" s="244" t="s">
        <v>2483</v>
      </c>
      <c r="E2848" s="245">
        <v>44321</v>
      </c>
      <c r="F2848" s="245">
        <v>44322</v>
      </c>
      <c r="G2848" s="246" t="s">
        <v>3908</v>
      </c>
      <c r="H2848" s="247">
        <v>12760</v>
      </c>
      <c r="I2848" s="248">
        <v>12760</v>
      </c>
      <c r="J2848" s="248">
        <v>1</v>
      </c>
      <c r="K2848" s="249">
        <v>2021</v>
      </c>
      <c r="L2848" s="249">
        <v>2021</v>
      </c>
      <c r="M2848" s="250" t="s">
        <v>2250</v>
      </c>
    </row>
    <row r="2849" spans="4:13" x14ac:dyDescent="0.35">
      <c r="D2849" s="244" t="s">
        <v>2997</v>
      </c>
      <c r="E2849" s="245">
        <v>44338</v>
      </c>
      <c r="F2849" s="245">
        <v>44342</v>
      </c>
      <c r="G2849" s="246" t="s">
        <v>3910</v>
      </c>
      <c r="H2849" s="247">
        <v>7000</v>
      </c>
      <c r="I2849" s="248">
        <v>7000</v>
      </c>
      <c r="J2849" s="248">
        <v>1</v>
      </c>
      <c r="K2849" s="249">
        <v>2021</v>
      </c>
      <c r="L2849" s="249">
        <v>2021</v>
      </c>
      <c r="M2849" s="250" t="s">
        <v>2250</v>
      </c>
    </row>
    <row r="2850" spans="4:13" x14ac:dyDescent="0.35">
      <c r="D2850" s="244" t="s">
        <v>2484</v>
      </c>
      <c r="E2850" s="245">
        <v>44336</v>
      </c>
      <c r="F2850" s="245">
        <v>44343</v>
      </c>
      <c r="G2850" s="246" t="s">
        <v>3910</v>
      </c>
      <c r="H2850" s="247">
        <v>120000</v>
      </c>
      <c r="I2850" s="248">
        <v>120000</v>
      </c>
      <c r="J2850" s="248">
        <v>1</v>
      </c>
      <c r="K2850" s="249">
        <v>2021</v>
      </c>
      <c r="L2850" s="249">
        <v>2021</v>
      </c>
      <c r="M2850" s="250" t="s">
        <v>2250</v>
      </c>
    </row>
    <row r="2851" spans="4:13" x14ac:dyDescent="0.35">
      <c r="D2851" s="244" t="s">
        <v>2485</v>
      </c>
      <c r="E2851" s="245">
        <v>44338</v>
      </c>
      <c r="F2851" s="245">
        <v>44343</v>
      </c>
      <c r="G2851" s="246" t="s">
        <v>3908</v>
      </c>
      <c r="H2851" s="247">
        <v>7540</v>
      </c>
      <c r="I2851" s="248">
        <v>7540</v>
      </c>
      <c r="J2851" s="248">
        <v>1</v>
      </c>
      <c r="K2851" s="249">
        <v>2021</v>
      </c>
      <c r="L2851" s="249">
        <v>2021</v>
      </c>
      <c r="M2851" s="250" t="s">
        <v>2250</v>
      </c>
    </row>
    <row r="2852" spans="4:13" x14ac:dyDescent="0.35">
      <c r="D2852" s="244" t="s">
        <v>2998</v>
      </c>
      <c r="E2852" s="245">
        <v>44240</v>
      </c>
      <c r="F2852" s="245">
        <v>44242</v>
      </c>
      <c r="G2852" s="246" t="s">
        <v>4244</v>
      </c>
      <c r="H2852" s="247">
        <v>957983</v>
      </c>
      <c r="I2852" s="248">
        <v>957983</v>
      </c>
      <c r="J2852" s="248">
        <v>1</v>
      </c>
      <c r="K2852" s="249">
        <v>2021</v>
      </c>
      <c r="L2852" s="249">
        <v>2021</v>
      </c>
      <c r="M2852" s="250" t="s">
        <v>21</v>
      </c>
    </row>
    <row r="2853" spans="4:13" x14ac:dyDescent="0.35">
      <c r="D2853" s="244" t="s">
        <v>2486</v>
      </c>
      <c r="E2853" s="245">
        <v>44342</v>
      </c>
      <c r="F2853" s="245">
        <v>44343</v>
      </c>
      <c r="G2853" s="246" t="s">
        <v>3908</v>
      </c>
      <c r="H2853" s="247">
        <v>6380</v>
      </c>
      <c r="I2853" s="248">
        <v>6380</v>
      </c>
      <c r="J2853" s="248">
        <v>1</v>
      </c>
      <c r="K2853" s="249">
        <v>2021</v>
      </c>
      <c r="L2853" s="249">
        <v>2021</v>
      </c>
      <c r="M2853" s="250" t="s">
        <v>2250</v>
      </c>
    </row>
    <row r="2854" spans="4:13" x14ac:dyDescent="0.35">
      <c r="D2854" s="244" t="s">
        <v>2999</v>
      </c>
      <c r="E2854" s="245">
        <v>44298</v>
      </c>
      <c r="F2854" s="245">
        <v>44344</v>
      </c>
      <c r="G2854" s="246" t="s">
        <v>3908</v>
      </c>
      <c r="H2854" s="247">
        <v>16402</v>
      </c>
      <c r="I2854" s="248">
        <v>16402</v>
      </c>
      <c r="J2854" s="248">
        <v>1</v>
      </c>
      <c r="K2854" s="249">
        <v>2021</v>
      </c>
      <c r="L2854" s="249">
        <v>2021</v>
      </c>
      <c r="M2854" s="250" t="s">
        <v>2250</v>
      </c>
    </row>
    <row r="2855" spans="4:13" x14ac:dyDescent="0.35">
      <c r="D2855" s="244" t="s">
        <v>3000</v>
      </c>
      <c r="E2855" s="245">
        <v>44338</v>
      </c>
      <c r="F2855" s="245">
        <v>44344</v>
      </c>
      <c r="G2855" s="246" t="s">
        <v>3910</v>
      </c>
      <c r="H2855" s="247">
        <v>6380</v>
      </c>
      <c r="I2855" s="248">
        <v>6380</v>
      </c>
      <c r="J2855" s="248">
        <v>1</v>
      </c>
      <c r="K2855" s="249">
        <v>2021</v>
      </c>
      <c r="L2855" s="249">
        <v>2021</v>
      </c>
      <c r="M2855" s="250" t="s">
        <v>2250</v>
      </c>
    </row>
    <row r="2856" spans="4:13" x14ac:dyDescent="0.35">
      <c r="D2856" s="244" t="s">
        <v>3001</v>
      </c>
      <c r="E2856" s="245">
        <v>44334</v>
      </c>
      <c r="F2856" s="245">
        <v>44344</v>
      </c>
      <c r="G2856" s="246" t="s">
        <v>3910</v>
      </c>
      <c r="H2856" s="247">
        <v>6380</v>
      </c>
      <c r="I2856" s="248">
        <v>6380</v>
      </c>
      <c r="J2856" s="248">
        <v>1</v>
      </c>
      <c r="K2856" s="249">
        <v>2021</v>
      </c>
      <c r="L2856" s="249">
        <v>2021</v>
      </c>
      <c r="M2856" s="250" t="s">
        <v>2250</v>
      </c>
    </row>
    <row r="2857" spans="4:13" x14ac:dyDescent="0.35">
      <c r="D2857" s="244" t="s">
        <v>3004</v>
      </c>
      <c r="E2857" s="245">
        <v>44339</v>
      </c>
      <c r="F2857" s="245">
        <v>44344</v>
      </c>
      <c r="G2857" s="246" t="s">
        <v>3910</v>
      </c>
      <c r="H2857" s="247">
        <v>2500</v>
      </c>
      <c r="I2857" s="248">
        <v>2500</v>
      </c>
      <c r="J2857" s="248">
        <v>1</v>
      </c>
      <c r="K2857" s="249">
        <v>2021</v>
      </c>
      <c r="L2857" s="249">
        <v>2021</v>
      </c>
      <c r="M2857" s="250" t="s">
        <v>2250</v>
      </c>
    </row>
    <row r="2858" spans="4:13" x14ac:dyDescent="0.35">
      <c r="D2858" s="244" t="s">
        <v>2488</v>
      </c>
      <c r="E2858" s="245">
        <v>44322</v>
      </c>
      <c r="F2858" s="245">
        <v>44340</v>
      </c>
      <c r="G2858" s="246" t="s">
        <v>3908</v>
      </c>
      <c r="H2858" s="247">
        <v>1411764.7058999999</v>
      </c>
      <c r="I2858" s="248">
        <v>1411764.7058999999</v>
      </c>
      <c r="J2858" s="248">
        <v>1</v>
      </c>
      <c r="K2858" s="249">
        <v>2021</v>
      </c>
      <c r="L2858" s="249">
        <v>2021</v>
      </c>
      <c r="M2858" s="250" t="s">
        <v>2250</v>
      </c>
    </row>
    <row r="2859" spans="4:13" x14ac:dyDescent="0.35">
      <c r="D2859" s="244" t="s">
        <v>3005</v>
      </c>
      <c r="E2859" s="245">
        <v>44341</v>
      </c>
      <c r="F2859" s="245">
        <v>44344</v>
      </c>
      <c r="G2859" s="246" t="s">
        <v>3910</v>
      </c>
      <c r="H2859" s="247">
        <v>6380</v>
      </c>
      <c r="I2859" s="248">
        <v>6380</v>
      </c>
      <c r="J2859" s="248">
        <v>1</v>
      </c>
      <c r="K2859" s="249">
        <v>2021</v>
      </c>
      <c r="L2859" s="249">
        <v>2021</v>
      </c>
      <c r="M2859" s="250" t="s">
        <v>2250</v>
      </c>
    </row>
    <row r="2860" spans="4:13" x14ac:dyDescent="0.35">
      <c r="D2860" s="244" t="s">
        <v>2489</v>
      </c>
      <c r="E2860" s="245">
        <v>44343</v>
      </c>
      <c r="F2860" s="245">
        <v>44344</v>
      </c>
      <c r="G2860" s="246" t="s">
        <v>3908</v>
      </c>
      <c r="H2860" s="247">
        <v>6380</v>
      </c>
      <c r="I2860" s="248">
        <v>6380</v>
      </c>
      <c r="J2860" s="248">
        <v>1</v>
      </c>
      <c r="K2860" s="249">
        <v>2021</v>
      </c>
      <c r="L2860" s="249">
        <v>2021</v>
      </c>
      <c r="M2860" s="250" t="s">
        <v>2250</v>
      </c>
    </row>
    <row r="2861" spans="4:13" x14ac:dyDescent="0.35">
      <c r="D2861" s="244" t="s">
        <v>2490</v>
      </c>
      <c r="E2861" s="245">
        <v>44329</v>
      </c>
      <c r="F2861" s="245">
        <v>44337</v>
      </c>
      <c r="G2861" s="246" t="s">
        <v>3910</v>
      </c>
      <c r="H2861" s="247">
        <v>6380</v>
      </c>
      <c r="I2861" s="248">
        <v>6380</v>
      </c>
      <c r="J2861" s="248">
        <v>1</v>
      </c>
      <c r="K2861" s="249">
        <v>2021</v>
      </c>
      <c r="L2861" s="249">
        <v>2021</v>
      </c>
      <c r="M2861" s="250" t="s">
        <v>2250</v>
      </c>
    </row>
    <row r="2862" spans="4:13" x14ac:dyDescent="0.35">
      <c r="D2862" s="244" t="s">
        <v>3006</v>
      </c>
      <c r="E2862" s="245">
        <v>44298</v>
      </c>
      <c r="F2862" s="245">
        <v>44347</v>
      </c>
      <c r="G2862" s="246" t="s">
        <v>658</v>
      </c>
      <c r="H2862" s="247">
        <v>4000</v>
      </c>
      <c r="I2862" s="248">
        <v>4000</v>
      </c>
      <c r="J2862" s="248">
        <v>1</v>
      </c>
      <c r="K2862" s="249">
        <v>2021</v>
      </c>
      <c r="L2862" s="249">
        <v>2021</v>
      </c>
      <c r="M2862" s="250" t="s">
        <v>2250</v>
      </c>
    </row>
    <row r="2863" spans="4:13" x14ac:dyDescent="0.35">
      <c r="D2863" s="244" t="s">
        <v>2491</v>
      </c>
      <c r="E2863" s="245">
        <v>44340</v>
      </c>
      <c r="F2863" s="245">
        <v>44347</v>
      </c>
      <c r="G2863" s="246" t="s">
        <v>3908</v>
      </c>
      <c r="H2863" s="247">
        <v>189520</v>
      </c>
      <c r="I2863" s="248">
        <v>189520</v>
      </c>
      <c r="J2863" s="248">
        <v>1</v>
      </c>
      <c r="K2863" s="249">
        <v>2021</v>
      </c>
      <c r="L2863" s="249">
        <v>2021</v>
      </c>
      <c r="M2863" s="250" t="s">
        <v>2250</v>
      </c>
    </row>
    <row r="2864" spans="4:13" x14ac:dyDescent="0.35">
      <c r="D2864" s="244" t="s">
        <v>3007</v>
      </c>
      <c r="E2864" s="245">
        <v>44336</v>
      </c>
      <c r="F2864" s="245">
        <v>44343</v>
      </c>
      <c r="G2864" s="246" t="s">
        <v>3908</v>
      </c>
      <c r="H2864" s="247">
        <v>8700</v>
      </c>
      <c r="I2864" s="248">
        <v>8700</v>
      </c>
      <c r="J2864" s="248">
        <v>1</v>
      </c>
      <c r="K2864" s="249">
        <v>2021</v>
      </c>
      <c r="L2864" s="249">
        <v>2021</v>
      </c>
      <c r="M2864" s="250" t="s">
        <v>2250</v>
      </c>
    </row>
    <row r="2865" spans="4:13" x14ac:dyDescent="0.35">
      <c r="D2865" s="244" t="s">
        <v>2492</v>
      </c>
      <c r="E2865" s="245">
        <v>44343</v>
      </c>
      <c r="F2865" s="245">
        <v>44347</v>
      </c>
      <c r="G2865" s="246" t="s">
        <v>3910</v>
      </c>
      <c r="H2865" s="247">
        <v>6380</v>
      </c>
      <c r="I2865" s="248">
        <v>6380</v>
      </c>
      <c r="J2865" s="248">
        <v>1</v>
      </c>
      <c r="K2865" s="249">
        <v>2021</v>
      </c>
      <c r="L2865" s="249">
        <v>2021</v>
      </c>
      <c r="M2865" s="250" t="s">
        <v>2250</v>
      </c>
    </row>
    <row r="2866" spans="4:13" x14ac:dyDescent="0.35">
      <c r="D2866" s="244" t="s">
        <v>3009</v>
      </c>
      <c r="E2866" s="245">
        <v>44342</v>
      </c>
      <c r="F2866" s="245">
        <v>44345</v>
      </c>
      <c r="G2866" s="246" t="s">
        <v>3910</v>
      </c>
      <c r="H2866" s="247">
        <v>63580</v>
      </c>
      <c r="I2866" s="248">
        <v>63580</v>
      </c>
      <c r="J2866" s="248">
        <v>1</v>
      </c>
      <c r="K2866" s="249">
        <v>2021</v>
      </c>
      <c r="L2866" s="249">
        <v>2021</v>
      </c>
      <c r="M2866" s="250" t="s">
        <v>2250</v>
      </c>
    </row>
    <row r="2867" spans="4:13" x14ac:dyDescent="0.35">
      <c r="D2867" s="244" t="s">
        <v>3010</v>
      </c>
      <c r="E2867" s="245">
        <v>44334</v>
      </c>
      <c r="F2867" s="245">
        <v>44335</v>
      </c>
      <c r="G2867" s="246" t="s">
        <v>3910</v>
      </c>
      <c r="H2867" s="247">
        <v>7000</v>
      </c>
      <c r="I2867" s="248">
        <v>7000</v>
      </c>
      <c r="J2867" s="248">
        <v>1</v>
      </c>
      <c r="K2867" s="249">
        <v>2021</v>
      </c>
      <c r="L2867" s="249">
        <v>2021</v>
      </c>
      <c r="M2867" s="250" t="s">
        <v>2250</v>
      </c>
    </row>
    <row r="2868" spans="4:13" x14ac:dyDescent="0.35">
      <c r="D2868" s="244" t="s">
        <v>3011</v>
      </c>
      <c r="E2868" s="245">
        <v>44343</v>
      </c>
      <c r="F2868" s="245">
        <v>44347</v>
      </c>
      <c r="G2868" s="246" t="s">
        <v>3910</v>
      </c>
      <c r="H2868" s="247">
        <v>6380</v>
      </c>
      <c r="I2868" s="248">
        <v>6380</v>
      </c>
      <c r="J2868" s="248">
        <v>1</v>
      </c>
      <c r="K2868" s="249">
        <v>2021</v>
      </c>
      <c r="L2868" s="249">
        <v>2021</v>
      </c>
      <c r="M2868" s="250" t="s">
        <v>2250</v>
      </c>
    </row>
    <row r="2869" spans="4:13" x14ac:dyDescent="0.35">
      <c r="D2869" s="244" t="s">
        <v>3012</v>
      </c>
      <c r="E2869" s="245">
        <v>44347</v>
      </c>
      <c r="F2869" s="245">
        <v>44349</v>
      </c>
      <c r="G2869" s="246" t="s">
        <v>3910</v>
      </c>
      <c r="H2869" s="247">
        <v>8700</v>
      </c>
      <c r="I2869" s="248">
        <v>8700</v>
      </c>
      <c r="J2869" s="248">
        <v>1</v>
      </c>
      <c r="K2869" s="249">
        <v>2021</v>
      </c>
      <c r="L2869" s="249">
        <v>2021</v>
      </c>
      <c r="M2869" s="250" t="s">
        <v>2250</v>
      </c>
    </row>
    <row r="2870" spans="4:13" x14ac:dyDescent="0.35">
      <c r="D2870" s="244" t="s">
        <v>2493</v>
      </c>
      <c r="E2870" s="245">
        <v>44347</v>
      </c>
      <c r="F2870" s="245">
        <v>44349</v>
      </c>
      <c r="G2870" s="246" t="s">
        <v>3910</v>
      </c>
      <c r="H2870" s="247">
        <v>110708</v>
      </c>
      <c r="I2870" s="248">
        <v>110708</v>
      </c>
      <c r="J2870" s="248">
        <v>1</v>
      </c>
      <c r="K2870" s="249">
        <v>2021</v>
      </c>
      <c r="L2870" s="249">
        <v>2021</v>
      </c>
      <c r="M2870" s="250" t="s">
        <v>2250</v>
      </c>
    </row>
    <row r="2871" spans="4:13" x14ac:dyDescent="0.35">
      <c r="D2871" s="244" t="s">
        <v>2495</v>
      </c>
      <c r="E2871" s="245">
        <v>44343</v>
      </c>
      <c r="F2871" s="245">
        <v>44350</v>
      </c>
      <c r="G2871" s="246" t="s">
        <v>3910</v>
      </c>
      <c r="H2871" s="247">
        <v>7000</v>
      </c>
      <c r="I2871" s="248">
        <v>7000</v>
      </c>
      <c r="J2871" s="248">
        <v>1</v>
      </c>
      <c r="K2871" s="249">
        <v>2021</v>
      </c>
      <c r="L2871" s="249">
        <v>2021</v>
      </c>
      <c r="M2871" s="250" t="s">
        <v>2250</v>
      </c>
    </row>
    <row r="2872" spans="4:13" x14ac:dyDescent="0.35">
      <c r="D2872" s="244" t="s">
        <v>3014</v>
      </c>
      <c r="E2872" s="245">
        <v>44346</v>
      </c>
      <c r="F2872" s="245">
        <v>44350</v>
      </c>
      <c r="G2872" s="246" t="s">
        <v>3910</v>
      </c>
      <c r="H2872" s="247">
        <v>306141</v>
      </c>
      <c r="I2872" s="248">
        <v>306141</v>
      </c>
      <c r="J2872" s="248">
        <v>1</v>
      </c>
      <c r="K2872" s="249">
        <v>2021</v>
      </c>
      <c r="L2872" s="249">
        <v>2021</v>
      </c>
      <c r="M2872" s="250" t="s">
        <v>2250</v>
      </c>
    </row>
    <row r="2873" spans="4:13" x14ac:dyDescent="0.35">
      <c r="D2873" s="244" t="s">
        <v>3015</v>
      </c>
      <c r="E2873" s="245">
        <v>44344</v>
      </c>
      <c r="F2873" s="245">
        <v>44349</v>
      </c>
      <c r="G2873" s="246" t="s">
        <v>3910</v>
      </c>
      <c r="H2873" s="247">
        <v>158333.8235</v>
      </c>
      <c r="I2873" s="248">
        <v>158333.8235</v>
      </c>
      <c r="J2873" s="248">
        <v>1</v>
      </c>
      <c r="K2873" s="249">
        <v>2021</v>
      </c>
      <c r="L2873" s="249">
        <v>2021</v>
      </c>
      <c r="M2873" s="250" t="s">
        <v>2250</v>
      </c>
    </row>
    <row r="2874" spans="4:13" x14ac:dyDescent="0.35">
      <c r="D2874" s="244" t="s">
        <v>3017</v>
      </c>
      <c r="E2874" s="245">
        <v>44295</v>
      </c>
      <c r="F2874" s="245">
        <v>44347</v>
      </c>
      <c r="G2874" s="246" t="s">
        <v>3910</v>
      </c>
      <c r="H2874" s="247">
        <v>1000000</v>
      </c>
      <c r="I2874" s="248">
        <v>1000000</v>
      </c>
      <c r="J2874" s="248">
        <v>1</v>
      </c>
      <c r="K2874" s="249">
        <v>2021</v>
      </c>
      <c r="L2874" s="249">
        <v>2021</v>
      </c>
      <c r="M2874" s="250" t="s">
        <v>2250</v>
      </c>
    </row>
    <row r="2875" spans="4:13" x14ac:dyDescent="0.35">
      <c r="D2875" s="244" t="s">
        <v>3020</v>
      </c>
      <c r="E2875" s="245">
        <v>44334</v>
      </c>
      <c r="F2875" s="245">
        <v>44340</v>
      </c>
      <c r="G2875" s="246" t="s">
        <v>3908</v>
      </c>
      <c r="H2875" s="247">
        <v>50000</v>
      </c>
      <c r="I2875" s="248">
        <v>50000</v>
      </c>
      <c r="J2875" s="248">
        <v>1</v>
      </c>
      <c r="K2875" s="249">
        <v>2021</v>
      </c>
      <c r="L2875" s="249">
        <v>2021</v>
      </c>
      <c r="M2875" s="250" t="s">
        <v>2250</v>
      </c>
    </row>
    <row r="2876" spans="4:13" x14ac:dyDescent="0.35">
      <c r="D2876" s="244" t="s">
        <v>3021</v>
      </c>
      <c r="E2876" s="245">
        <v>44348</v>
      </c>
      <c r="F2876" s="245">
        <v>44351</v>
      </c>
      <c r="G2876" s="246" t="s">
        <v>3910</v>
      </c>
      <c r="H2876" s="247">
        <v>36380</v>
      </c>
      <c r="I2876" s="248">
        <v>36380</v>
      </c>
      <c r="J2876" s="248">
        <v>1</v>
      </c>
      <c r="K2876" s="249">
        <v>2021</v>
      </c>
      <c r="L2876" s="249">
        <v>2021</v>
      </c>
      <c r="M2876" s="250" t="s">
        <v>2250</v>
      </c>
    </row>
    <row r="2877" spans="4:13" x14ac:dyDescent="0.35">
      <c r="D2877" s="244" t="s">
        <v>3022</v>
      </c>
      <c r="E2877" s="245">
        <v>44349</v>
      </c>
      <c r="F2877" s="245">
        <v>44351</v>
      </c>
      <c r="G2877" s="246" t="s">
        <v>3910</v>
      </c>
      <c r="H2877" s="247">
        <v>6380</v>
      </c>
      <c r="I2877" s="248">
        <v>6380</v>
      </c>
      <c r="J2877" s="248">
        <v>1</v>
      </c>
      <c r="K2877" s="249">
        <v>2021</v>
      </c>
      <c r="L2877" s="249">
        <v>2021</v>
      </c>
      <c r="M2877" s="250" t="s">
        <v>2250</v>
      </c>
    </row>
    <row r="2878" spans="4:13" x14ac:dyDescent="0.35">
      <c r="D2878" s="244" t="s">
        <v>2496</v>
      </c>
      <c r="E2878" s="245">
        <v>44345</v>
      </c>
      <c r="F2878" s="245">
        <v>44349</v>
      </c>
      <c r="G2878" s="246" t="s">
        <v>3910</v>
      </c>
      <c r="H2878" s="247">
        <v>6380</v>
      </c>
      <c r="I2878" s="248">
        <v>6380</v>
      </c>
      <c r="J2878" s="248">
        <v>1</v>
      </c>
      <c r="K2878" s="249">
        <v>2021</v>
      </c>
      <c r="L2878" s="249">
        <v>2021</v>
      </c>
      <c r="M2878" s="250" t="s">
        <v>2250</v>
      </c>
    </row>
    <row r="2879" spans="4:13" x14ac:dyDescent="0.35">
      <c r="D2879" s="244" t="s">
        <v>2497</v>
      </c>
      <c r="E2879" s="245">
        <v>44334</v>
      </c>
      <c r="F2879" s="245">
        <v>44351</v>
      </c>
      <c r="G2879" s="246" t="s">
        <v>3910</v>
      </c>
      <c r="H2879" s="247">
        <v>6380</v>
      </c>
      <c r="I2879" s="248">
        <v>6380</v>
      </c>
      <c r="J2879" s="248">
        <v>1</v>
      </c>
      <c r="K2879" s="249">
        <v>2021</v>
      </c>
      <c r="L2879" s="249">
        <v>2021</v>
      </c>
      <c r="M2879" s="250" t="s">
        <v>2250</v>
      </c>
    </row>
    <row r="2880" spans="4:13" x14ac:dyDescent="0.35">
      <c r="D2880" s="244" t="s">
        <v>3025</v>
      </c>
      <c r="E2880" s="245">
        <v>44320</v>
      </c>
      <c r="F2880" s="245">
        <v>44351</v>
      </c>
      <c r="G2880" s="246" t="s">
        <v>3910</v>
      </c>
      <c r="H2880" s="247">
        <v>113356</v>
      </c>
      <c r="I2880" s="248">
        <v>113356</v>
      </c>
      <c r="J2880" s="248">
        <v>1</v>
      </c>
      <c r="K2880" s="249">
        <v>2021</v>
      </c>
      <c r="L2880" s="249">
        <v>2021</v>
      </c>
      <c r="M2880" s="250" t="s">
        <v>2250</v>
      </c>
    </row>
    <row r="2881" spans="4:13" x14ac:dyDescent="0.35">
      <c r="D2881" s="244" t="s">
        <v>3026</v>
      </c>
      <c r="E2881" s="245">
        <v>44350</v>
      </c>
      <c r="F2881" s="245">
        <v>44354</v>
      </c>
      <c r="G2881" s="246" t="s">
        <v>3910</v>
      </c>
      <c r="H2881" s="247">
        <v>6380</v>
      </c>
      <c r="I2881" s="248">
        <v>6380</v>
      </c>
      <c r="J2881" s="248">
        <v>1</v>
      </c>
      <c r="K2881" s="249">
        <v>2021</v>
      </c>
      <c r="L2881" s="249">
        <v>2021</v>
      </c>
      <c r="M2881" s="250" t="s">
        <v>2250</v>
      </c>
    </row>
    <row r="2882" spans="4:13" x14ac:dyDescent="0.35">
      <c r="D2882" s="244" t="s">
        <v>3027</v>
      </c>
      <c r="E2882" s="245">
        <v>44321</v>
      </c>
      <c r="F2882" s="245">
        <v>44323</v>
      </c>
      <c r="G2882" s="246" t="s">
        <v>3910</v>
      </c>
      <c r="H2882" s="247">
        <v>8700</v>
      </c>
      <c r="I2882" s="248">
        <v>8700</v>
      </c>
      <c r="J2882" s="248">
        <v>1</v>
      </c>
      <c r="K2882" s="249">
        <v>2021</v>
      </c>
      <c r="L2882" s="249">
        <v>2021</v>
      </c>
      <c r="M2882" s="250" t="s">
        <v>2250</v>
      </c>
    </row>
    <row r="2883" spans="4:13" x14ac:dyDescent="0.35">
      <c r="D2883" s="244" t="s">
        <v>3031</v>
      </c>
      <c r="E2883" s="245">
        <v>44120</v>
      </c>
      <c r="F2883" s="245">
        <v>44354</v>
      </c>
      <c r="G2883" s="246" t="s">
        <v>3908</v>
      </c>
      <c r="H2883" s="247">
        <v>17062.5</v>
      </c>
      <c r="I2883" s="248">
        <v>17062.5</v>
      </c>
      <c r="J2883" s="248">
        <v>1</v>
      </c>
      <c r="K2883" s="249">
        <v>2020</v>
      </c>
      <c r="L2883" s="249">
        <v>2021</v>
      </c>
      <c r="M2883" s="250" t="s">
        <v>11</v>
      </c>
    </row>
    <row r="2884" spans="4:13" x14ac:dyDescent="0.35">
      <c r="D2884" s="244" t="s">
        <v>3033</v>
      </c>
      <c r="E2884" s="245">
        <v>44352</v>
      </c>
      <c r="F2884" s="245">
        <v>44354</v>
      </c>
      <c r="G2884" s="246" t="s">
        <v>3908</v>
      </c>
      <c r="H2884" s="247">
        <v>8700</v>
      </c>
      <c r="I2884" s="248">
        <v>8700</v>
      </c>
      <c r="J2884" s="248">
        <v>1</v>
      </c>
      <c r="K2884" s="249">
        <v>2021</v>
      </c>
      <c r="L2884" s="249">
        <v>2021</v>
      </c>
      <c r="M2884" s="250" t="s">
        <v>2250</v>
      </c>
    </row>
    <row r="2885" spans="4:13" x14ac:dyDescent="0.35">
      <c r="D2885" s="244" t="s">
        <v>3035</v>
      </c>
      <c r="E2885" s="245">
        <v>44346</v>
      </c>
      <c r="F2885" s="245">
        <v>44354</v>
      </c>
      <c r="G2885" s="246" t="s">
        <v>3908</v>
      </c>
      <c r="H2885" s="247">
        <v>105000</v>
      </c>
      <c r="I2885" s="248">
        <v>105000</v>
      </c>
      <c r="J2885" s="248">
        <v>1</v>
      </c>
      <c r="K2885" s="249">
        <v>2021</v>
      </c>
      <c r="L2885" s="249">
        <v>2021</v>
      </c>
      <c r="M2885" s="250" t="s">
        <v>2250</v>
      </c>
    </row>
    <row r="2886" spans="4:13" x14ac:dyDescent="0.35">
      <c r="D2886" s="244" t="s">
        <v>3037</v>
      </c>
      <c r="E2886" s="245">
        <v>44190</v>
      </c>
      <c r="F2886" s="245">
        <v>44354</v>
      </c>
      <c r="G2886" s="246" t="s">
        <v>3910</v>
      </c>
      <c r="H2886" s="247">
        <v>34125</v>
      </c>
      <c r="I2886" s="248">
        <v>34125</v>
      </c>
      <c r="J2886" s="248">
        <v>1</v>
      </c>
      <c r="K2886" s="249">
        <v>2020</v>
      </c>
      <c r="L2886" s="249">
        <v>2021</v>
      </c>
      <c r="M2886" s="250" t="s">
        <v>11</v>
      </c>
    </row>
    <row r="2887" spans="4:13" x14ac:dyDescent="0.35">
      <c r="D2887" s="244" t="s">
        <v>2498</v>
      </c>
      <c r="E2887" s="245">
        <v>44345</v>
      </c>
      <c r="F2887" s="245">
        <v>44354</v>
      </c>
      <c r="G2887" s="246" t="s">
        <v>3910</v>
      </c>
      <c r="H2887" s="247">
        <v>6380</v>
      </c>
      <c r="I2887" s="248">
        <v>6380</v>
      </c>
      <c r="J2887" s="248">
        <v>1</v>
      </c>
      <c r="K2887" s="249">
        <v>2021</v>
      </c>
      <c r="L2887" s="249">
        <v>2021</v>
      </c>
      <c r="M2887" s="250" t="s">
        <v>2250</v>
      </c>
    </row>
    <row r="2888" spans="4:13" x14ac:dyDescent="0.35">
      <c r="D2888" s="244" t="s">
        <v>3040</v>
      </c>
      <c r="E2888" s="245">
        <v>44349</v>
      </c>
      <c r="F2888" s="245">
        <v>44355</v>
      </c>
      <c r="G2888" s="246" t="s">
        <v>3908</v>
      </c>
      <c r="H2888" s="247">
        <v>110280</v>
      </c>
      <c r="I2888" s="248">
        <v>110280</v>
      </c>
      <c r="J2888" s="248">
        <v>1</v>
      </c>
      <c r="K2888" s="249">
        <v>2021</v>
      </c>
      <c r="L2888" s="249">
        <v>2021</v>
      </c>
      <c r="M2888" s="250" t="s">
        <v>2250</v>
      </c>
    </row>
    <row r="2889" spans="4:13" x14ac:dyDescent="0.35">
      <c r="D2889" s="244" t="s">
        <v>2499</v>
      </c>
      <c r="E2889" s="245">
        <v>44341</v>
      </c>
      <c r="F2889" s="245">
        <v>44355</v>
      </c>
      <c r="G2889" s="246" t="s">
        <v>3910</v>
      </c>
      <c r="H2889" s="247">
        <v>50000</v>
      </c>
      <c r="I2889" s="248">
        <v>50000</v>
      </c>
      <c r="J2889" s="248">
        <v>1</v>
      </c>
      <c r="K2889" s="249">
        <v>2021</v>
      </c>
      <c r="L2889" s="249">
        <v>2021</v>
      </c>
      <c r="M2889" s="250" t="s">
        <v>2250</v>
      </c>
    </row>
    <row r="2890" spans="4:13" x14ac:dyDescent="0.35">
      <c r="D2890" s="244" t="s">
        <v>2500</v>
      </c>
      <c r="E2890" s="245">
        <v>44346</v>
      </c>
      <c r="F2890" s="245">
        <v>44355</v>
      </c>
      <c r="G2890" s="246" t="s">
        <v>3910</v>
      </c>
      <c r="H2890" s="247">
        <v>6380</v>
      </c>
      <c r="I2890" s="248">
        <v>6380</v>
      </c>
      <c r="J2890" s="248">
        <v>1</v>
      </c>
      <c r="K2890" s="249">
        <v>2021</v>
      </c>
      <c r="L2890" s="249">
        <v>2021</v>
      </c>
      <c r="M2890" s="250" t="s">
        <v>2250</v>
      </c>
    </row>
    <row r="2891" spans="4:13" x14ac:dyDescent="0.35">
      <c r="D2891" s="244" t="s">
        <v>3042</v>
      </c>
      <c r="E2891" s="245">
        <v>44325</v>
      </c>
      <c r="F2891" s="245">
        <v>44350</v>
      </c>
      <c r="G2891" s="246" t="s">
        <v>3908</v>
      </c>
      <c r="H2891" s="247">
        <v>407000</v>
      </c>
      <c r="I2891" s="248">
        <v>407000</v>
      </c>
      <c r="J2891" s="248">
        <v>1</v>
      </c>
      <c r="K2891" s="249">
        <v>2021</v>
      </c>
      <c r="L2891" s="249">
        <v>2021</v>
      </c>
      <c r="M2891" s="250" t="s">
        <v>2250</v>
      </c>
    </row>
    <row r="2892" spans="4:13" x14ac:dyDescent="0.35">
      <c r="D2892" s="244" t="s">
        <v>3044</v>
      </c>
      <c r="E2892" s="245">
        <v>44349</v>
      </c>
      <c r="F2892" s="245">
        <v>44355</v>
      </c>
      <c r="G2892" s="246" t="s">
        <v>3910</v>
      </c>
      <c r="H2892" s="247">
        <v>300000</v>
      </c>
      <c r="I2892" s="248">
        <v>300000</v>
      </c>
      <c r="J2892" s="248">
        <v>1</v>
      </c>
      <c r="K2892" s="249">
        <v>2021</v>
      </c>
      <c r="L2892" s="249">
        <v>2021</v>
      </c>
      <c r="M2892" s="250" t="s">
        <v>2250</v>
      </c>
    </row>
    <row r="2893" spans="4:13" x14ac:dyDescent="0.35">
      <c r="D2893" s="244" t="s">
        <v>3047</v>
      </c>
      <c r="E2893" s="245">
        <v>44354</v>
      </c>
      <c r="F2893" s="245">
        <v>44356</v>
      </c>
      <c r="G2893" s="246" t="s">
        <v>3910</v>
      </c>
      <c r="H2893" s="247">
        <v>9280</v>
      </c>
      <c r="I2893" s="248">
        <v>9280</v>
      </c>
      <c r="J2893" s="248">
        <v>1</v>
      </c>
      <c r="K2893" s="249">
        <v>2021</v>
      </c>
      <c r="L2893" s="249">
        <v>2021</v>
      </c>
      <c r="M2893" s="250" t="s">
        <v>2250</v>
      </c>
    </row>
    <row r="2894" spans="4:13" x14ac:dyDescent="0.35">
      <c r="D2894" s="244" t="s">
        <v>3048</v>
      </c>
      <c r="E2894" s="245">
        <v>44352</v>
      </c>
      <c r="F2894" s="245">
        <v>44356</v>
      </c>
      <c r="G2894" s="246" t="s">
        <v>3910</v>
      </c>
      <c r="H2894" s="247">
        <v>6380</v>
      </c>
      <c r="I2894" s="248">
        <v>6380</v>
      </c>
      <c r="J2894" s="248">
        <v>1</v>
      </c>
      <c r="K2894" s="249">
        <v>2021</v>
      </c>
      <c r="L2894" s="249">
        <v>2021</v>
      </c>
      <c r="M2894" s="250" t="s">
        <v>2250</v>
      </c>
    </row>
    <row r="2895" spans="4:13" x14ac:dyDescent="0.35">
      <c r="D2895" s="244" t="s">
        <v>3050</v>
      </c>
      <c r="E2895" s="245">
        <v>44344</v>
      </c>
      <c r="F2895" s="245">
        <v>44353</v>
      </c>
      <c r="G2895" s="246" t="s">
        <v>658</v>
      </c>
      <c r="H2895" s="247">
        <v>110000</v>
      </c>
      <c r="I2895" s="248">
        <v>110000</v>
      </c>
      <c r="J2895" s="248">
        <v>1</v>
      </c>
      <c r="K2895" s="249">
        <v>2021</v>
      </c>
      <c r="L2895" s="249">
        <v>2021</v>
      </c>
      <c r="M2895" s="250" t="s">
        <v>2250</v>
      </c>
    </row>
    <row r="2896" spans="4:13" x14ac:dyDescent="0.35">
      <c r="D2896" s="244" t="s">
        <v>2502</v>
      </c>
      <c r="E2896" s="245">
        <v>44352</v>
      </c>
      <c r="F2896" s="245">
        <v>44354</v>
      </c>
      <c r="G2896" s="246" t="s">
        <v>3910</v>
      </c>
      <c r="H2896" s="247">
        <v>1088</v>
      </c>
      <c r="I2896" s="248">
        <v>1088</v>
      </c>
      <c r="J2896" s="248">
        <v>1</v>
      </c>
      <c r="K2896" s="249">
        <v>2021</v>
      </c>
      <c r="L2896" s="249">
        <v>2021</v>
      </c>
      <c r="M2896" s="250" t="s">
        <v>2250</v>
      </c>
    </row>
    <row r="2897" spans="4:13" x14ac:dyDescent="0.35">
      <c r="D2897" s="244" t="s">
        <v>3053</v>
      </c>
      <c r="E2897" s="245">
        <v>44298</v>
      </c>
      <c r="F2897" s="245">
        <v>44356</v>
      </c>
      <c r="G2897" s="246" t="s">
        <v>3908</v>
      </c>
      <c r="H2897" s="247">
        <v>1000</v>
      </c>
      <c r="I2897" s="248">
        <v>1000</v>
      </c>
      <c r="J2897" s="248">
        <v>1</v>
      </c>
      <c r="K2897" s="249">
        <v>2021</v>
      </c>
      <c r="L2897" s="249">
        <v>2021</v>
      </c>
      <c r="M2897" s="250" t="s">
        <v>2250</v>
      </c>
    </row>
    <row r="2898" spans="4:13" x14ac:dyDescent="0.35">
      <c r="D2898" s="244" t="s">
        <v>2503</v>
      </c>
      <c r="E2898" s="245">
        <v>44352</v>
      </c>
      <c r="F2898" s="245">
        <v>44357</v>
      </c>
      <c r="G2898" s="246" t="s">
        <v>3908</v>
      </c>
      <c r="H2898" s="247">
        <v>45275</v>
      </c>
      <c r="I2898" s="248">
        <v>45275</v>
      </c>
      <c r="J2898" s="248">
        <v>1</v>
      </c>
      <c r="K2898" s="249">
        <v>2021</v>
      </c>
      <c r="L2898" s="249">
        <v>2021</v>
      </c>
      <c r="M2898" s="250" t="s">
        <v>2250</v>
      </c>
    </row>
    <row r="2899" spans="4:13" x14ac:dyDescent="0.35">
      <c r="D2899" s="244" t="s">
        <v>3055</v>
      </c>
      <c r="E2899" s="245">
        <v>44355</v>
      </c>
      <c r="F2899" s="245">
        <v>44357</v>
      </c>
      <c r="G2899" s="246" t="s">
        <v>3910</v>
      </c>
      <c r="H2899" s="247">
        <v>6380</v>
      </c>
      <c r="I2899" s="248">
        <v>6380</v>
      </c>
      <c r="J2899" s="248">
        <v>1</v>
      </c>
      <c r="K2899" s="249">
        <v>2021</v>
      </c>
      <c r="L2899" s="249">
        <v>2021</v>
      </c>
      <c r="M2899" s="250" t="s">
        <v>2250</v>
      </c>
    </row>
    <row r="2900" spans="4:13" x14ac:dyDescent="0.35">
      <c r="D2900" s="244" t="s">
        <v>3056</v>
      </c>
      <c r="E2900" s="245">
        <v>44343</v>
      </c>
      <c r="F2900" s="245">
        <v>44357</v>
      </c>
      <c r="G2900" s="246" t="s">
        <v>3910</v>
      </c>
      <c r="H2900" s="247">
        <v>27300</v>
      </c>
      <c r="I2900" s="248">
        <v>27300</v>
      </c>
      <c r="J2900" s="248">
        <v>1</v>
      </c>
      <c r="K2900" s="249">
        <v>2021</v>
      </c>
      <c r="L2900" s="249">
        <v>2021</v>
      </c>
      <c r="M2900" s="250" t="s">
        <v>2250</v>
      </c>
    </row>
    <row r="2901" spans="4:13" x14ac:dyDescent="0.35">
      <c r="D2901" s="244" t="s">
        <v>2504</v>
      </c>
      <c r="E2901" s="245">
        <v>44341</v>
      </c>
      <c r="F2901" s="245">
        <v>44356</v>
      </c>
      <c r="G2901" s="246" t="s">
        <v>3910</v>
      </c>
      <c r="H2901" s="247">
        <v>7000</v>
      </c>
      <c r="I2901" s="248">
        <v>7000</v>
      </c>
      <c r="J2901" s="248">
        <v>1</v>
      </c>
      <c r="K2901" s="249">
        <v>2021</v>
      </c>
      <c r="L2901" s="249">
        <v>2021</v>
      </c>
      <c r="M2901" s="250" t="s">
        <v>2250</v>
      </c>
    </row>
    <row r="2902" spans="4:13" x14ac:dyDescent="0.35">
      <c r="D2902" s="244" t="s">
        <v>3059</v>
      </c>
      <c r="E2902" s="245">
        <v>44327</v>
      </c>
      <c r="F2902" s="245">
        <v>44357</v>
      </c>
      <c r="G2902" s="246" t="s">
        <v>3910</v>
      </c>
      <c r="H2902" s="247">
        <v>9460</v>
      </c>
      <c r="I2902" s="248">
        <v>9460</v>
      </c>
      <c r="J2902" s="248">
        <v>1</v>
      </c>
      <c r="K2902" s="249">
        <v>2021</v>
      </c>
      <c r="L2902" s="249">
        <v>2021</v>
      </c>
      <c r="M2902" s="250" t="s">
        <v>2250</v>
      </c>
    </row>
    <row r="2903" spans="4:13" x14ac:dyDescent="0.35">
      <c r="D2903" s="244" t="s">
        <v>2505</v>
      </c>
      <c r="E2903" s="245">
        <v>44350</v>
      </c>
      <c r="F2903" s="245">
        <v>44357</v>
      </c>
      <c r="G2903" s="246" t="s">
        <v>3910</v>
      </c>
      <c r="H2903" s="247">
        <v>12540</v>
      </c>
      <c r="I2903" s="248">
        <v>12540</v>
      </c>
      <c r="J2903" s="248">
        <v>1</v>
      </c>
      <c r="K2903" s="249">
        <v>2021</v>
      </c>
      <c r="L2903" s="249">
        <v>2021</v>
      </c>
      <c r="M2903" s="250" t="s">
        <v>2250</v>
      </c>
    </row>
    <row r="2904" spans="4:13" x14ac:dyDescent="0.35">
      <c r="D2904" s="244" t="s">
        <v>3061</v>
      </c>
      <c r="E2904" s="245">
        <v>44341</v>
      </c>
      <c r="F2904" s="245">
        <v>44350</v>
      </c>
      <c r="G2904" s="246" t="s">
        <v>3910</v>
      </c>
      <c r="H2904" s="247">
        <v>113448</v>
      </c>
      <c r="I2904" s="248">
        <v>113448</v>
      </c>
      <c r="J2904" s="248">
        <v>1</v>
      </c>
      <c r="K2904" s="249">
        <v>2021</v>
      </c>
      <c r="L2904" s="249">
        <v>2021</v>
      </c>
      <c r="M2904" s="250" t="s">
        <v>2250</v>
      </c>
    </row>
    <row r="2905" spans="4:13" x14ac:dyDescent="0.35">
      <c r="D2905" s="244" t="s">
        <v>3062</v>
      </c>
      <c r="E2905" s="245">
        <v>44321</v>
      </c>
      <c r="F2905" s="245">
        <v>44358</v>
      </c>
      <c r="G2905" s="246" t="s">
        <v>3908</v>
      </c>
      <c r="H2905" s="247">
        <v>7000</v>
      </c>
      <c r="I2905" s="248">
        <v>7000</v>
      </c>
      <c r="J2905" s="248">
        <v>1</v>
      </c>
      <c r="K2905" s="249">
        <v>2021</v>
      </c>
      <c r="L2905" s="249">
        <v>2021</v>
      </c>
      <c r="M2905" s="250" t="s">
        <v>2250</v>
      </c>
    </row>
    <row r="2906" spans="4:13" x14ac:dyDescent="0.35">
      <c r="D2906" s="244" t="s">
        <v>3063</v>
      </c>
      <c r="E2906" s="245">
        <v>44351</v>
      </c>
      <c r="F2906" s="245">
        <v>44358</v>
      </c>
      <c r="G2906" s="246" t="s">
        <v>3910</v>
      </c>
      <c r="H2906" s="247">
        <v>128130</v>
      </c>
      <c r="I2906" s="248">
        <v>128130</v>
      </c>
      <c r="J2906" s="248">
        <v>1</v>
      </c>
      <c r="K2906" s="249">
        <v>2021</v>
      </c>
      <c r="L2906" s="249">
        <v>2021</v>
      </c>
      <c r="M2906" s="250" t="s">
        <v>2250</v>
      </c>
    </row>
    <row r="2907" spans="4:13" x14ac:dyDescent="0.35">
      <c r="D2907" s="244" t="s">
        <v>3064</v>
      </c>
      <c r="E2907" s="245">
        <v>44357</v>
      </c>
      <c r="F2907" s="245">
        <v>44358</v>
      </c>
      <c r="G2907" s="246" t="s">
        <v>3908</v>
      </c>
      <c r="H2907" s="247">
        <v>6380</v>
      </c>
      <c r="I2907" s="248">
        <v>6380</v>
      </c>
      <c r="J2907" s="248">
        <v>1</v>
      </c>
      <c r="K2907" s="249">
        <v>2021</v>
      </c>
      <c r="L2907" s="249">
        <v>2021</v>
      </c>
      <c r="M2907" s="250" t="s">
        <v>2250</v>
      </c>
    </row>
    <row r="2908" spans="4:13" x14ac:dyDescent="0.35">
      <c r="D2908" s="244" t="s">
        <v>3065</v>
      </c>
      <c r="E2908" s="245">
        <v>44350</v>
      </c>
      <c r="F2908" s="245">
        <v>44361</v>
      </c>
      <c r="G2908" s="246" t="s">
        <v>3910</v>
      </c>
      <c r="H2908" s="247">
        <v>8700</v>
      </c>
      <c r="I2908" s="248">
        <v>8700</v>
      </c>
      <c r="J2908" s="248">
        <v>1</v>
      </c>
      <c r="K2908" s="249">
        <v>2021</v>
      </c>
      <c r="L2908" s="249">
        <v>2021</v>
      </c>
      <c r="M2908" s="250" t="s">
        <v>2250</v>
      </c>
    </row>
    <row r="2909" spans="4:13" x14ac:dyDescent="0.35">
      <c r="D2909" s="244" t="s">
        <v>2506</v>
      </c>
      <c r="E2909" s="245">
        <v>44327</v>
      </c>
      <c r="F2909" s="245">
        <v>44337</v>
      </c>
      <c r="G2909" s="246" t="s">
        <v>3910</v>
      </c>
      <c r="H2909" s="247">
        <v>43200</v>
      </c>
      <c r="I2909" s="248">
        <v>43200</v>
      </c>
      <c r="J2909" s="248">
        <v>1</v>
      </c>
      <c r="K2909" s="249">
        <v>2021</v>
      </c>
      <c r="L2909" s="249">
        <v>2021</v>
      </c>
      <c r="M2909" s="250" t="s">
        <v>2250</v>
      </c>
    </row>
    <row r="2910" spans="4:13" x14ac:dyDescent="0.35">
      <c r="D2910" s="244" t="s">
        <v>3066</v>
      </c>
      <c r="E2910" s="245">
        <v>44357</v>
      </c>
      <c r="F2910" s="245">
        <v>44361</v>
      </c>
      <c r="G2910" s="246" t="s">
        <v>3908</v>
      </c>
      <c r="H2910" s="247">
        <v>34125</v>
      </c>
      <c r="I2910" s="248">
        <v>34125</v>
      </c>
      <c r="J2910" s="248">
        <v>1</v>
      </c>
      <c r="K2910" s="249">
        <v>2021</v>
      </c>
      <c r="L2910" s="249">
        <v>2021</v>
      </c>
      <c r="M2910" s="250" t="s">
        <v>2250</v>
      </c>
    </row>
    <row r="2911" spans="4:13" x14ac:dyDescent="0.35">
      <c r="D2911" s="244" t="s">
        <v>2507</v>
      </c>
      <c r="E2911" s="245">
        <v>44349</v>
      </c>
      <c r="F2911" s="245">
        <v>44361</v>
      </c>
      <c r="G2911" s="246" t="s">
        <v>3910</v>
      </c>
      <c r="H2911" s="247">
        <v>13340</v>
      </c>
      <c r="I2911" s="248">
        <v>13340</v>
      </c>
      <c r="J2911" s="248">
        <v>1</v>
      </c>
      <c r="K2911" s="249">
        <v>2021</v>
      </c>
      <c r="L2911" s="249">
        <v>2021</v>
      </c>
      <c r="M2911" s="250" t="s">
        <v>2250</v>
      </c>
    </row>
    <row r="2912" spans="4:13" x14ac:dyDescent="0.35">
      <c r="D2912" s="244" t="s">
        <v>2508</v>
      </c>
      <c r="E2912" s="245">
        <v>44360</v>
      </c>
      <c r="F2912" s="245">
        <v>44361</v>
      </c>
      <c r="G2912" s="246" t="s">
        <v>3910</v>
      </c>
      <c r="H2912" s="247">
        <v>6380</v>
      </c>
      <c r="I2912" s="248">
        <v>6380</v>
      </c>
      <c r="J2912" s="248">
        <v>1</v>
      </c>
      <c r="K2912" s="249">
        <v>2021</v>
      </c>
      <c r="L2912" s="249">
        <v>2021</v>
      </c>
      <c r="M2912" s="250" t="s">
        <v>2250</v>
      </c>
    </row>
    <row r="2913" spans="4:13" x14ac:dyDescent="0.35">
      <c r="D2913" s="244" t="s">
        <v>3069</v>
      </c>
      <c r="E2913" s="245">
        <v>44352</v>
      </c>
      <c r="F2913" s="245">
        <v>44357</v>
      </c>
      <c r="G2913" s="246" t="s">
        <v>3910</v>
      </c>
      <c r="H2913" s="247">
        <v>20000</v>
      </c>
      <c r="I2913" s="248">
        <v>20000</v>
      </c>
      <c r="J2913" s="248">
        <v>1</v>
      </c>
      <c r="K2913" s="249">
        <v>2021</v>
      </c>
      <c r="L2913" s="249">
        <v>2021</v>
      </c>
      <c r="M2913" s="250" t="s">
        <v>2250</v>
      </c>
    </row>
    <row r="2914" spans="4:13" x14ac:dyDescent="0.35">
      <c r="D2914" s="244" t="s">
        <v>6395</v>
      </c>
      <c r="E2914" s="245">
        <v>44612</v>
      </c>
      <c r="F2914" s="245">
        <v>44655</v>
      </c>
      <c r="G2914" s="246" t="s">
        <v>3910</v>
      </c>
      <c r="H2914" s="247">
        <v>90000</v>
      </c>
      <c r="I2914" s="248">
        <v>90000</v>
      </c>
      <c r="J2914" s="248">
        <v>1</v>
      </c>
      <c r="K2914" s="249">
        <v>2022</v>
      </c>
      <c r="L2914" s="249">
        <v>2022</v>
      </c>
      <c r="M2914" s="250" t="s">
        <v>6021</v>
      </c>
    </row>
    <row r="2915" spans="4:13" x14ac:dyDescent="0.35">
      <c r="D2915" s="244" t="s">
        <v>6401</v>
      </c>
      <c r="E2915" s="245">
        <v>44436</v>
      </c>
      <c r="F2915" s="245">
        <v>44648</v>
      </c>
      <c r="G2915" s="246" t="s">
        <v>4214</v>
      </c>
      <c r="H2915" s="247">
        <v>156296</v>
      </c>
      <c r="I2915" s="248">
        <v>156296</v>
      </c>
      <c r="J2915" s="248">
        <v>1</v>
      </c>
      <c r="K2915" s="249">
        <v>2021</v>
      </c>
      <c r="L2915" s="249">
        <v>2022</v>
      </c>
      <c r="M2915" s="250" t="s">
        <v>3073</v>
      </c>
    </row>
    <row r="2916" spans="4:13" x14ac:dyDescent="0.35">
      <c r="D2916" s="244" t="s">
        <v>6402</v>
      </c>
      <c r="E2916" s="245">
        <v>44646</v>
      </c>
      <c r="F2916" s="245">
        <v>44657</v>
      </c>
      <c r="G2916" s="246" t="s">
        <v>3910</v>
      </c>
      <c r="H2916" s="247">
        <v>50000</v>
      </c>
      <c r="I2916" s="248">
        <v>50000</v>
      </c>
      <c r="J2916" s="248">
        <v>1</v>
      </c>
      <c r="K2916" s="249">
        <v>2022</v>
      </c>
      <c r="L2916" s="249">
        <v>2022</v>
      </c>
      <c r="M2916" s="250" t="s">
        <v>6021</v>
      </c>
    </row>
    <row r="2917" spans="4:13" x14ac:dyDescent="0.35">
      <c r="D2917" s="244" t="s">
        <v>6407</v>
      </c>
      <c r="E2917" s="245">
        <v>44495</v>
      </c>
      <c r="F2917" s="245">
        <v>44657</v>
      </c>
      <c r="G2917" s="246" t="s">
        <v>3908</v>
      </c>
      <c r="H2917" s="247">
        <v>15000</v>
      </c>
      <c r="I2917" s="248">
        <v>15000</v>
      </c>
      <c r="J2917" s="248">
        <v>1</v>
      </c>
      <c r="K2917" s="249">
        <v>2021</v>
      </c>
      <c r="L2917" s="249">
        <v>2022</v>
      </c>
      <c r="M2917" s="250" t="s">
        <v>3138</v>
      </c>
    </row>
    <row r="2918" spans="4:13" x14ac:dyDescent="0.35">
      <c r="D2918" s="244" t="s">
        <v>6412</v>
      </c>
      <c r="E2918" s="245">
        <v>44553</v>
      </c>
      <c r="F2918" s="245">
        <v>44638</v>
      </c>
      <c r="G2918" s="246" t="s">
        <v>3910</v>
      </c>
      <c r="H2918" s="247">
        <v>600000</v>
      </c>
      <c r="I2918" s="248">
        <v>600000</v>
      </c>
      <c r="J2918" s="248">
        <v>1</v>
      </c>
      <c r="K2918" s="249">
        <v>2021</v>
      </c>
      <c r="L2918" s="249">
        <v>2022</v>
      </c>
      <c r="M2918" s="250" t="s">
        <v>3138</v>
      </c>
    </row>
    <row r="2919" spans="4:13" x14ac:dyDescent="0.35">
      <c r="D2919" s="244" t="s">
        <v>6414</v>
      </c>
      <c r="E2919" s="245">
        <v>44613</v>
      </c>
      <c r="F2919" s="245">
        <v>44655</v>
      </c>
      <c r="G2919" s="246" t="s">
        <v>3910</v>
      </c>
      <c r="H2919" s="247">
        <v>100000</v>
      </c>
      <c r="I2919" s="248">
        <v>100000</v>
      </c>
      <c r="J2919" s="248">
        <v>1</v>
      </c>
      <c r="K2919" s="249">
        <v>2022</v>
      </c>
      <c r="L2919" s="249">
        <v>2022</v>
      </c>
      <c r="M2919" s="250" t="s">
        <v>6021</v>
      </c>
    </row>
    <row r="2920" spans="4:13" x14ac:dyDescent="0.35">
      <c r="D2920" s="244" t="s">
        <v>6415</v>
      </c>
      <c r="E2920" s="245">
        <v>44618</v>
      </c>
      <c r="F2920" s="245">
        <v>44657</v>
      </c>
      <c r="G2920" s="246" t="s">
        <v>658</v>
      </c>
      <c r="H2920" s="247">
        <v>266111.72840000002</v>
      </c>
      <c r="I2920" s="248">
        <v>266111.72840000002</v>
      </c>
      <c r="J2920" s="248">
        <v>1</v>
      </c>
      <c r="K2920" s="249">
        <v>2022</v>
      </c>
      <c r="L2920" s="249">
        <v>2022</v>
      </c>
      <c r="M2920" s="250" t="s">
        <v>6021</v>
      </c>
    </row>
    <row r="2921" spans="4:13" x14ac:dyDescent="0.35">
      <c r="D2921" s="244" t="s">
        <v>6416</v>
      </c>
      <c r="E2921" s="245">
        <v>44441</v>
      </c>
      <c r="F2921" s="245">
        <v>44655</v>
      </c>
      <c r="G2921" s="246" t="s">
        <v>3908</v>
      </c>
      <c r="H2921" s="247">
        <v>50000</v>
      </c>
      <c r="I2921" s="248">
        <v>50000</v>
      </c>
      <c r="J2921" s="248">
        <v>1</v>
      </c>
      <c r="K2921" s="249">
        <v>2021</v>
      </c>
      <c r="L2921" s="249">
        <v>2022</v>
      </c>
      <c r="M2921" s="250" t="s">
        <v>3073</v>
      </c>
    </row>
    <row r="2922" spans="4:13" x14ac:dyDescent="0.35">
      <c r="D2922" s="244" t="s">
        <v>6417</v>
      </c>
      <c r="E2922" s="245">
        <v>44625</v>
      </c>
      <c r="F2922" s="245">
        <v>44657</v>
      </c>
      <c r="G2922" s="246" t="s">
        <v>3910</v>
      </c>
      <c r="H2922" s="247">
        <v>10000</v>
      </c>
      <c r="I2922" s="248">
        <v>10000</v>
      </c>
      <c r="J2922" s="248">
        <v>1</v>
      </c>
      <c r="K2922" s="249">
        <v>2022</v>
      </c>
      <c r="L2922" s="249">
        <v>2022</v>
      </c>
      <c r="M2922" s="250" t="s">
        <v>6021</v>
      </c>
    </row>
    <row r="2923" spans="4:13" x14ac:dyDescent="0.35">
      <c r="D2923" s="244" t="s">
        <v>6425</v>
      </c>
      <c r="E2923" s="245">
        <v>44644</v>
      </c>
      <c r="F2923" s="245">
        <v>44662</v>
      </c>
      <c r="G2923" s="246" t="s">
        <v>3908</v>
      </c>
      <c r="H2923" s="247">
        <v>100000</v>
      </c>
      <c r="I2923" s="248">
        <v>100000</v>
      </c>
      <c r="J2923" s="248">
        <v>1</v>
      </c>
      <c r="K2923" s="249">
        <v>2022</v>
      </c>
      <c r="L2923" s="249">
        <v>2022</v>
      </c>
      <c r="M2923" s="250" t="s">
        <v>6021</v>
      </c>
    </row>
    <row r="2924" spans="4:13" x14ac:dyDescent="0.35">
      <c r="D2924" s="244" t="s">
        <v>6436</v>
      </c>
      <c r="E2924" s="245">
        <v>44279</v>
      </c>
      <c r="F2924" s="245">
        <v>44462</v>
      </c>
      <c r="G2924" s="246" t="s">
        <v>3908</v>
      </c>
      <c r="H2924" s="247">
        <v>5000</v>
      </c>
      <c r="I2924" s="248">
        <v>5000</v>
      </c>
      <c r="J2924" s="248">
        <v>1</v>
      </c>
      <c r="K2924" s="249">
        <v>2021</v>
      </c>
      <c r="L2924" s="249">
        <v>2021</v>
      </c>
      <c r="M2924" s="250" t="s">
        <v>21</v>
      </c>
    </row>
    <row r="2925" spans="4:13" x14ac:dyDescent="0.35">
      <c r="D2925" s="244" t="s">
        <v>6447</v>
      </c>
      <c r="E2925" s="245">
        <v>44668</v>
      </c>
      <c r="F2925" s="245">
        <v>44672</v>
      </c>
      <c r="G2925" s="246" t="s">
        <v>3910</v>
      </c>
      <c r="H2925" s="247">
        <v>100000</v>
      </c>
      <c r="I2925" s="248">
        <v>100000</v>
      </c>
      <c r="J2925" s="248">
        <v>1</v>
      </c>
      <c r="K2925" s="249">
        <v>2022</v>
      </c>
      <c r="L2925" s="249">
        <v>2022</v>
      </c>
      <c r="M2925" s="250" t="s">
        <v>6406</v>
      </c>
    </row>
    <row r="2926" spans="4:13" x14ac:dyDescent="0.35">
      <c r="D2926" s="244" t="s">
        <v>6449</v>
      </c>
      <c r="E2926" s="245">
        <v>44646</v>
      </c>
      <c r="F2926" s="245">
        <v>44672</v>
      </c>
      <c r="G2926" s="246" t="s">
        <v>3910</v>
      </c>
      <c r="H2926" s="247">
        <v>50000</v>
      </c>
      <c r="I2926" s="248">
        <v>50000</v>
      </c>
      <c r="J2926" s="248">
        <v>1</v>
      </c>
      <c r="K2926" s="249">
        <v>2022</v>
      </c>
      <c r="L2926" s="249">
        <v>2022</v>
      </c>
      <c r="M2926" s="250" t="s">
        <v>6021</v>
      </c>
    </row>
    <row r="2927" spans="4:13" x14ac:dyDescent="0.35">
      <c r="D2927" s="244" t="s">
        <v>6450</v>
      </c>
      <c r="E2927" s="245">
        <v>44220</v>
      </c>
      <c r="F2927" s="245">
        <v>44671</v>
      </c>
      <c r="G2927" s="246" t="s">
        <v>3908</v>
      </c>
      <c r="H2927" s="247">
        <v>1467350</v>
      </c>
      <c r="I2927" s="248">
        <v>1467350</v>
      </c>
      <c r="J2927" s="248">
        <v>1</v>
      </c>
      <c r="K2927" s="249">
        <v>2021</v>
      </c>
      <c r="L2927" s="249">
        <v>2022</v>
      </c>
      <c r="M2927" s="250" t="s">
        <v>21</v>
      </c>
    </row>
    <row r="2928" spans="4:13" x14ac:dyDescent="0.35">
      <c r="D2928" s="244" t="s">
        <v>6465</v>
      </c>
      <c r="E2928" s="245">
        <v>44661</v>
      </c>
      <c r="F2928" s="245">
        <v>44676</v>
      </c>
      <c r="G2928" s="246" t="s">
        <v>3908</v>
      </c>
      <c r="H2928" s="247">
        <v>247058.8235</v>
      </c>
      <c r="I2928" s="248">
        <v>247058.8235</v>
      </c>
      <c r="J2928" s="248">
        <v>1</v>
      </c>
      <c r="K2928" s="249">
        <v>2022</v>
      </c>
      <c r="L2928" s="249">
        <v>2022</v>
      </c>
      <c r="M2928" s="250" t="s">
        <v>6406</v>
      </c>
    </row>
    <row r="2929" spans="4:13" x14ac:dyDescent="0.35">
      <c r="D2929" s="244" t="s">
        <v>6466</v>
      </c>
      <c r="E2929" s="245">
        <v>44675</v>
      </c>
      <c r="F2929" s="245">
        <v>44677</v>
      </c>
      <c r="G2929" s="246" t="s">
        <v>3910</v>
      </c>
      <c r="H2929" s="247">
        <v>18000</v>
      </c>
      <c r="I2929" s="248">
        <v>18000</v>
      </c>
      <c r="J2929" s="248">
        <v>1</v>
      </c>
      <c r="K2929" s="249">
        <v>2022</v>
      </c>
      <c r="L2929" s="249">
        <v>2022</v>
      </c>
      <c r="M2929" s="250" t="s">
        <v>6406</v>
      </c>
    </row>
    <row r="2930" spans="4:13" x14ac:dyDescent="0.35">
      <c r="D2930" s="244" t="s">
        <v>6474</v>
      </c>
      <c r="E2930" s="245">
        <v>44674</v>
      </c>
      <c r="F2930" s="245">
        <v>44679</v>
      </c>
      <c r="G2930" s="246" t="s">
        <v>3910</v>
      </c>
      <c r="H2930" s="247">
        <v>14500</v>
      </c>
      <c r="I2930" s="248">
        <v>14500</v>
      </c>
      <c r="J2930" s="248">
        <v>1</v>
      </c>
      <c r="K2930" s="249">
        <v>2022</v>
      </c>
      <c r="L2930" s="249">
        <v>2022</v>
      </c>
      <c r="M2930" s="250" t="s">
        <v>6406</v>
      </c>
    </row>
    <row r="2931" spans="4:13" x14ac:dyDescent="0.35">
      <c r="D2931" s="244" t="s">
        <v>6487</v>
      </c>
      <c r="E2931" s="245">
        <v>44685</v>
      </c>
      <c r="F2931" s="245">
        <v>44687</v>
      </c>
      <c r="G2931" s="246" t="s">
        <v>3910</v>
      </c>
      <c r="H2931" s="247">
        <v>10000</v>
      </c>
      <c r="I2931" s="248">
        <v>10000</v>
      </c>
      <c r="J2931" s="248">
        <v>1</v>
      </c>
      <c r="K2931" s="249">
        <v>2022</v>
      </c>
      <c r="L2931" s="249">
        <v>2022</v>
      </c>
      <c r="M2931" s="250" t="s">
        <v>6406</v>
      </c>
    </row>
    <row r="2932" spans="4:13" x14ac:dyDescent="0.35">
      <c r="D2932" s="244" t="s">
        <v>6489</v>
      </c>
      <c r="E2932" s="245">
        <v>44682</v>
      </c>
      <c r="F2932" s="245">
        <v>44688</v>
      </c>
      <c r="G2932" s="246" t="s">
        <v>3910</v>
      </c>
      <c r="H2932" s="247">
        <v>100000</v>
      </c>
      <c r="I2932" s="248">
        <v>100000</v>
      </c>
      <c r="J2932" s="248">
        <v>1</v>
      </c>
      <c r="K2932" s="249">
        <v>2022</v>
      </c>
      <c r="L2932" s="249">
        <v>2022</v>
      </c>
      <c r="M2932" s="250" t="s">
        <v>6406</v>
      </c>
    </row>
    <row r="2933" spans="4:13" x14ac:dyDescent="0.35">
      <c r="D2933" s="244" t="s">
        <v>6499</v>
      </c>
      <c r="E2933" s="245">
        <v>44690</v>
      </c>
      <c r="F2933" s="245">
        <v>44692</v>
      </c>
      <c r="G2933" s="246" t="s">
        <v>3908</v>
      </c>
      <c r="H2933" s="247">
        <v>10000</v>
      </c>
      <c r="I2933" s="248">
        <v>10000</v>
      </c>
      <c r="J2933" s="248">
        <v>1</v>
      </c>
      <c r="K2933" s="249">
        <v>2022</v>
      </c>
      <c r="L2933" s="249">
        <v>2022</v>
      </c>
      <c r="M2933" s="250" t="s">
        <v>6406</v>
      </c>
    </row>
    <row r="2934" spans="4:13" x14ac:dyDescent="0.35">
      <c r="D2934" s="244" t="s">
        <v>6501</v>
      </c>
      <c r="E2934" s="245">
        <v>44579</v>
      </c>
      <c r="F2934" s="245">
        <v>44580</v>
      </c>
      <c r="G2934" s="246" t="s">
        <v>658</v>
      </c>
      <c r="H2934" s="247">
        <v>1412400</v>
      </c>
      <c r="I2934" s="248">
        <v>1412400</v>
      </c>
      <c r="J2934" s="248">
        <v>1</v>
      </c>
      <c r="K2934" s="249">
        <v>2022</v>
      </c>
      <c r="L2934" s="249">
        <v>2022</v>
      </c>
      <c r="M2934" s="250" t="s">
        <v>6021</v>
      </c>
    </row>
    <row r="2935" spans="4:13" x14ac:dyDescent="0.35">
      <c r="D2935" s="244" t="s">
        <v>6507</v>
      </c>
      <c r="E2935" s="245">
        <v>44658</v>
      </c>
      <c r="F2935" s="245">
        <v>44673</v>
      </c>
      <c r="G2935" s="246" t="s">
        <v>3910</v>
      </c>
      <c r="H2935" s="247">
        <v>10000</v>
      </c>
      <c r="I2935" s="248">
        <v>10000</v>
      </c>
      <c r="J2935" s="248">
        <v>1</v>
      </c>
      <c r="K2935" s="249">
        <v>2022</v>
      </c>
      <c r="L2935" s="249">
        <v>2022</v>
      </c>
      <c r="M2935" s="250" t="s">
        <v>6406</v>
      </c>
    </row>
    <row r="2936" spans="4:13" x14ac:dyDescent="0.35">
      <c r="D2936" s="244" t="s">
        <v>6514</v>
      </c>
      <c r="E2936" s="245">
        <v>44666</v>
      </c>
      <c r="F2936" s="245">
        <v>44697</v>
      </c>
      <c r="G2936" s="246" t="s">
        <v>3910</v>
      </c>
      <c r="H2936" s="247">
        <v>80000</v>
      </c>
      <c r="I2936" s="248">
        <v>80000</v>
      </c>
      <c r="J2936" s="248">
        <v>1</v>
      </c>
      <c r="K2936" s="249">
        <v>2022</v>
      </c>
      <c r="L2936" s="249">
        <v>2022</v>
      </c>
      <c r="M2936" s="250" t="s">
        <v>6406</v>
      </c>
    </row>
    <row r="2937" spans="4:13" x14ac:dyDescent="0.35">
      <c r="D2937" s="244" t="s">
        <v>6520</v>
      </c>
      <c r="E2937" s="245">
        <v>44695</v>
      </c>
      <c r="F2937" s="245">
        <v>44700</v>
      </c>
      <c r="G2937" s="246" t="s">
        <v>3910</v>
      </c>
      <c r="H2937" s="247">
        <v>5000</v>
      </c>
      <c r="I2937" s="248">
        <v>5000</v>
      </c>
      <c r="J2937" s="248">
        <v>1</v>
      </c>
      <c r="K2937" s="249">
        <v>2022</v>
      </c>
      <c r="L2937" s="249">
        <v>2022</v>
      </c>
      <c r="M2937" s="250" t="s">
        <v>6406</v>
      </c>
    </row>
    <row r="2938" spans="4:13" x14ac:dyDescent="0.35">
      <c r="D2938" s="244" t="s">
        <v>6522</v>
      </c>
      <c r="E2938" s="245">
        <v>44531</v>
      </c>
      <c r="F2938" s="245">
        <v>44700</v>
      </c>
      <c r="G2938" s="246" t="s">
        <v>3910</v>
      </c>
      <c r="H2938" s="247">
        <v>5000</v>
      </c>
      <c r="I2938" s="248">
        <v>5000</v>
      </c>
      <c r="J2938" s="248">
        <v>1</v>
      </c>
      <c r="K2938" s="249">
        <v>2021</v>
      </c>
      <c r="L2938" s="249">
        <v>2022</v>
      </c>
      <c r="M2938" s="250" t="s">
        <v>3138</v>
      </c>
    </row>
    <row r="2939" spans="4:13" x14ac:dyDescent="0.35">
      <c r="D2939" s="244" t="s">
        <v>6525</v>
      </c>
      <c r="E2939" s="245">
        <v>44682</v>
      </c>
      <c r="F2939" s="245">
        <v>44700</v>
      </c>
      <c r="G2939" s="246" t="s">
        <v>3910</v>
      </c>
      <c r="H2939" s="247">
        <v>100000</v>
      </c>
      <c r="I2939" s="248">
        <v>100000</v>
      </c>
      <c r="J2939" s="248">
        <v>1</v>
      </c>
      <c r="K2939" s="249">
        <v>2022</v>
      </c>
      <c r="L2939" s="249">
        <v>2022</v>
      </c>
      <c r="M2939" s="250" t="s">
        <v>6406</v>
      </c>
    </row>
    <row r="2940" spans="4:13" x14ac:dyDescent="0.35">
      <c r="D2940" s="244" t="s">
        <v>6527</v>
      </c>
      <c r="E2940" s="245">
        <v>44698</v>
      </c>
      <c r="F2940" s="245">
        <v>44700</v>
      </c>
      <c r="G2940" s="246" t="s">
        <v>3910</v>
      </c>
      <c r="H2940" s="247">
        <v>34200</v>
      </c>
      <c r="I2940" s="248">
        <v>34200</v>
      </c>
      <c r="J2940" s="248">
        <v>1</v>
      </c>
      <c r="K2940" s="249">
        <v>2022</v>
      </c>
      <c r="L2940" s="249">
        <v>2022</v>
      </c>
      <c r="M2940" s="250" t="s">
        <v>6406</v>
      </c>
    </row>
    <row r="2941" spans="4:13" x14ac:dyDescent="0.35">
      <c r="D2941" s="244" t="s">
        <v>6536</v>
      </c>
      <c r="E2941" s="245">
        <v>44555</v>
      </c>
      <c r="F2941" s="245">
        <v>44567</v>
      </c>
      <c r="G2941" s="246" t="s">
        <v>3910</v>
      </c>
      <c r="H2941" s="247">
        <v>30000</v>
      </c>
      <c r="I2941" s="248">
        <v>30000</v>
      </c>
      <c r="J2941" s="248">
        <v>1</v>
      </c>
      <c r="K2941" s="249">
        <v>2021</v>
      </c>
      <c r="L2941" s="249">
        <v>2022</v>
      </c>
      <c r="M2941" s="250" t="s">
        <v>3138</v>
      </c>
    </row>
    <row r="2942" spans="4:13" x14ac:dyDescent="0.35">
      <c r="D2942" s="244" t="s">
        <v>6543</v>
      </c>
      <c r="E2942" s="245">
        <v>44706</v>
      </c>
      <c r="F2942" s="245">
        <v>44708</v>
      </c>
      <c r="G2942" s="246" t="s">
        <v>3908</v>
      </c>
      <c r="H2942" s="247">
        <v>10000</v>
      </c>
      <c r="I2942" s="248">
        <v>10000</v>
      </c>
      <c r="J2942" s="248">
        <v>1</v>
      </c>
      <c r="K2942" s="249">
        <v>2022</v>
      </c>
      <c r="L2942" s="249">
        <v>2022</v>
      </c>
      <c r="M2942" s="250" t="s">
        <v>6406</v>
      </c>
    </row>
    <row r="2943" spans="4:13" x14ac:dyDescent="0.35">
      <c r="D2943" s="244" t="s">
        <v>6546</v>
      </c>
      <c r="E2943" s="245">
        <v>44685</v>
      </c>
      <c r="F2943" s="245">
        <v>44693</v>
      </c>
      <c r="G2943" s="246" t="s">
        <v>3910</v>
      </c>
      <c r="H2943" s="247">
        <v>100000</v>
      </c>
      <c r="I2943" s="248">
        <v>100000</v>
      </c>
      <c r="J2943" s="248">
        <v>1</v>
      </c>
      <c r="K2943" s="249">
        <v>2022</v>
      </c>
      <c r="L2943" s="249">
        <v>2022</v>
      </c>
      <c r="M2943" s="250" t="s">
        <v>6406</v>
      </c>
    </row>
    <row r="2944" spans="4:13" x14ac:dyDescent="0.35">
      <c r="D2944" s="244" t="s">
        <v>6552</v>
      </c>
      <c r="E2944" s="245">
        <v>44629</v>
      </c>
      <c r="F2944" s="245">
        <v>44631</v>
      </c>
      <c r="G2944" s="246" t="s">
        <v>3910</v>
      </c>
      <c r="H2944" s="247">
        <v>10000</v>
      </c>
      <c r="I2944" s="248">
        <v>10000</v>
      </c>
      <c r="J2944" s="248">
        <v>1</v>
      </c>
      <c r="K2944" s="249">
        <v>2022</v>
      </c>
      <c r="L2944" s="249">
        <v>2022</v>
      </c>
      <c r="M2944" s="250" t="s">
        <v>6021</v>
      </c>
    </row>
    <row r="2945" spans="4:13" x14ac:dyDescent="0.35">
      <c r="D2945" s="244" t="s">
        <v>6558</v>
      </c>
      <c r="E2945" s="245">
        <v>44704</v>
      </c>
      <c r="F2945" s="245">
        <v>44714</v>
      </c>
      <c r="G2945" s="246" t="s">
        <v>3910</v>
      </c>
      <c r="H2945" s="247">
        <v>100882.3529</v>
      </c>
      <c r="I2945" s="248">
        <v>100882.3529</v>
      </c>
      <c r="J2945" s="248">
        <v>1</v>
      </c>
      <c r="K2945" s="249">
        <v>2022</v>
      </c>
      <c r="L2945" s="249">
        <v>2022</v>
      </c>
      <c r="M2945" s="250" t="s">
        <v>6406</v>
      </c>
    </row>
    <row r="2946" spans="4:13" x14ac:dyDescent="0.35">
      <c r="D2946" s="244" t="s">
        <v>6559</v>
      </c>
      <c r="E2946" s="245">
        <v>44694</v>
      </c>
      <c r="F2946" s="245">
        <v>44701</v>
      </c>
      <c r="G2946" s="246" t="s">
        <v>3910</v>
      </c>
      <c r="H2946" s="247">
        <v>100000</v>
      </c>
      <c r="I2946" s="248">
        <v>100000</v>
      </c>
      <c r="J2946" s="248">
        <v>1</v>
      </c>
      <c r="K2946" s="249">
        <v>2022</v>
      </c>
      <c r="L2946" s="249">
        <v>2022</v>
      </c>
      <c r="M2946" s="250" t="s">
        <v>6406</v>
      </c>
    </row>
    <row r="2947" spans="4:13" x14ac:dyDescent="0.35">
      <c r="D2947" s="244" t="s">
        <v>6570</v>
      </c>
      <c r="E2947" s="245">
        <v>44546</v>
      </c>
      <c r="F2947" s="245">
        <v>44718</v>
      </c>
      <c r="G2947" s="246" t="s">
        <v>3910</v>
      </c>
      <c r="H2947" s="247">
        <v>15000</v>
      </c>
      <c r="I2947" s="248">
        <v>15000</v>
      </c>
      <c r="J2947" s="248">
        <v>1</v>
      </c>
      <c r="K2947" s="249">
        <v>2021</v>
      </c>
      <c r="L2947" s="249">
        <v>2022</v>
      </c>
      <c r="M2947" s="250" t="s">
        <v>3138</v>
      </c>
    </row>
    <row r="2948" spans="4:13" x14ac:dyDescent="0.35">
      <c r="D2948" s="244" t="s">
        <v>6578</v>
      </c>
      <c r="E2948" s="245">
        <v>44397</v>
      </c>
      <c r="F2948" s="245">
        <v>44714</v>
      </c>
      <c r="G2948" s="246" t="s">
        <v>3908</v>
      </c>
      <c r="H2948" s="247">
        <v>8700</v>
      </c>
      <c r="I2948" s="248">
        <v>8700</v>
      </c>
      <c r="J2948" s="248">
        <v>1</v>
      </c>
      <c r="K2948" s="249">
        <v>2021</v>
      </c>
      <c r="L2948" s="249">
        <v>2022</v>
      </c>
      <c r="M2948" s="250" t="s">
        <v>3073</v>
      </c>
    </row>
    <row r="2949" spans="4:13" x14ac:dyDescent="0.35">
      <c r="D2949" s="244" t="s">
        <v>6579</v>
      </c>
      <c r="E2949" s="245">
        <v>44450</v>
      </c>
      <c r="F2949" s="245">
        <v>44711</v>
      </c>
      <c r="G2949" s="246" t="s">
        <v>3910</v>
      </c>
      <c r="H2949" s="247">
        <v>50000</v>
      </c>
      <c r="I2949" s="248">
        <v>50000</v>
      </c>
      <c r="J2949" s="248">
        <v>1</v>
      </c>
      <c r="K2949" s="249">
        <v>2021</v>
      </c>
      <c r="L2949" s="249">
        <v>2022</v>
      </c>
      <c r="M2949" s="250" t="s">
        <v>3073</v>
      </c>
    </row>
    <row r="2950" spans="4:13" x14ac:dyDescent="0.35">
      <c r="D2950" s="244" t="s">
        <v>6581</v>
      </c>
      <c r="E2950" s="245">
        <v>44602</v>
      </c>
      <c r="F2950" s="245">
        <v>44707</v>
      </c>
      <c r="G2950" s="246" t="s">
        <v>3910</v>
      </c>
      <c r="H2950" s="247">
        <v>347941.1765</v>
      </c>
      <c r="I2950" s="248">
        <v>347941.1765</v>
      </c>
      <c r="J2950" s="248">
        <v>1</v>
      </c>
      <c r="K2950" s="249">
        <v>2022</v>
      </c>
      <c r="L2950" s="249">
        <v>2022</v>
      </c>
      <c r="M2950" s="250" t="s">
        <v>6021</v>
      </c>
    </row>
    <row r="2951" spans="4:13" x14ac:dyDescent="0.35">
      <c r="D2951" s="244" t="s">
        <v>6586</v>
      </c>
      <c r="E2951" s="245">
        <v>44335</v>
      </c>
      <c r="F2951" s="245">
        <v>44406</v>
      </c>
      <c r="G2951" s="246" t="s">
        <v>3910</v>
      </c>
      <c r="H2951" s="247">
        <v>409000</v>
      </c>
      <c r="I2951" s="248">
        <v>409000</v>
      </c>
      <c r="J2951" s="248">
        <v>1</v>
      </c>
      <c r="K2951" s="249">
        <v>2021</v>
      </c>
      <c r="L2951" s="249">
        <v>2021</v>
      </c>
      <c r="M2951" s="250" t="s">
        <v>2250</v>
      </c>
    </row>
    <row r="2952" spans="4:13" x14ac:dyDescent="0.35">
      <c r="D2952" s="244" t="s">
        <v>6591</v>
      </c>
      <c r="E2952" s="245">
        <v>44515</v>
      </c>
      <c r="F2952" s="245">
        <v>44659</v>
      </c>
      <c r="G2952" s="246" t="s">
        <v>4199</v>
      </c>
      <c r="H2952" s="247">
        <v>54800</v>
      </c>
      <c r="I2952" s="248">
        <v>54800</v>
      </c>
      <c r="J2952" s="248">
        <v>1</v>
      </c>
      <c r="K2952" s="249">
        <v>2021</v>
      </c>
      <c r="L2952" s="249">
        <v>2022</v>
      </c>
      <c r="M2952" s="250" t="s">
        <v>3138</v>
      </c>
    </row>
    <row r="2953" spans="4:13" x14ac:dyDescent="0.35">
      <c r="D2953" s="244" t="s">
        <v>6592</v>
      </c>
      <c r="E2953" s="245">
        <v>44726</v>
      </c>
      <c r="F2953" s="245">
        <v>44728</v>
      </c>
      <c r="G2953" s="246" t="s">
        <v>3910</v>
      </c>
      <c r="H2953" s="247">
        <v>20000</v>
      </c>
      <c r="I2953" s="248">
        <v>20000</v>
      </c>
      <c r="J2953" s="248">
        <v>1</v>
      </c>
      <c r="K2953" s="249">
        <v>2022</v>
      </c>
      <c r="L2953" s="249">
        <v>2022</v>
      </c>
      <c r="M2953" s="250" t="s">
        <v>6406</v>
      </c>
    </row>
    <row r="2954" spans="4:13" x14ac:dyDescent="0.35">
      <c r="D2954" s="244" t="s">
        <v>6602</v>
      </c>
      <c r="E2954" s="245">
        <v>44720</v>
      </c>
      <c r="F2954" s="245">
        <v>44722</v>
      </c>
      <c r="G2954" s="246" t="s">
        <v>3910</v>
      </c>
      <c r="H2954" s="247">
        <v>78360</v>
      </c>
      <c r="I2954" s="248">
        <v>78360</v>
      </c>
      <c r="J2954" s="248">
        <v>1</v>
      </c>
      <c r="K2954" s="249">
        <v>2022</v>
      </c>
      <c r="L2954" s="249">
        <v>2022</v>
      </c>
      <c r="M2954" s="250" t="s">
        <v>6406</v>
      </c>
    </row>
    <row r="2955" spans="4:13" x14ac:dyDescent="0.35">
      <c r="D2955" s="244" t="s">
        <v>6605</v>
      </c>
      <c r="E2955" s="245">
        <v>44071</v>
      </c>
      <c r="F2955" s="245">
        <v>44729</v>
      </c>
      <c r="G2955" s="246" t="s">
        <v>3910</v>
      </c>
      <c r="H2955" s="247">
        <v>50000</v>
      </c>
      <c r="I2955" s="248">
        <v>50000</v>
      </c>
      <c r="J2955" s="248">
        <v>1</v>
      </c>
      <c r="K2955" s="249">
        <v>2020</v>
      </c>
      <c r="L2955" s="249">
        <v>2022</v>
      </c>
      <c r="M2955" s="250" t="s">
        <v>35</v>
      </c>
    </row>
    <row r="2956" spans="4:13" x14ac:dyDescent="0.35">
      <c r="D2956" s="244" t="s">
        <v>6609</v>
      </c>
      <c r="E2956" s="245">
        <v>44724</v>
      </c>
      <c r="F2956" s="245">
        <v>44732</v>
      </c>
      <c r="G2956" s="246" t="s">
        <v>3910</v>
      </c>
      <c r="H2956" s="247">
        <v>5000</v>
      </c>
      <c r="I2956" s="248">
        <v>5000</v>
      </c>
      <c r="J2956" s="248">
        <v>1</v>
      </c>
      <c r="K2956" s="249">
        <v>2022</v>
      </c>
      <c r="L2956" s="249">
        <v>2022</v>
      </c>
      <c r="M2956" s="250" t="s">
        <v>6406</v>
      </c>
    </row>
    <row r="2957" spans="4:13" x14ac:dyDescent="0.35">
      <c r="D2957" s="244" t="s">
        <v>6614</v>
      </c>
      <c r="E2957" s="245">
        <v>44731</v>
      </c>
      <c r="F2957" s="245">
        <v>44733</v>
      </c>
      <c r="G2957" s="246" t="s">
        <v>3910</v>
      </c>
      <c r="H2957" s="247">
        <v>100000</v>
      </c>
      <c r="I2957" s="248">
        <v>100000</v>
      </c>
      <c r="J2957" s="248">
        <v>1</v>
      </c>
      <c r="K2957" s="249">
        <v>2022</v>
      </c>
      <c r="L2957" s="249">
        <v>2022</v>
      </c>
      <c r="M2957" s="250" t="s">
        <v>6406</v>
      </c>
    </row>
    <row r="2958" spans="4:13" x14ac:dyDescent="0.35">
      <c r="D2958" s="244" t="s">
        <v>6617</v>
      </c>
      <c r="E2958" s="245">
        <v>44193</v>
      </c>
      <c r="F2958" s="245">
        <v>44426</v>
      </c>
      <c r="G2958" s="246" t="s">
        <v>4195</v>
      </c>
      <c r="H2958" s="247">
        <v>845691</v>
      </c>
      <c r="I2958" s="248">
        <v>845691</v>
      </c>
      <c r="J2958" s="248">
        <v>1</v>
      </c>
      <c r="K2958" s="249">
        <v>2020</v>
      </c>
      <c r="L2958" s="249">
        <v>2021</v>
      </c>
      <c r="M2958" s="250" t="s">
        <v>11</v>
      </c>
    </row>
    <row r="2959" spans="4:13" x14ac:dyDescent="0.35">
      <c r="D2959" s="244" t="s">
        <v>6618</v>
      </c>
      <c r="E2959" s="245">
        <v>44725</v>
      </c>
      <c r="F2959" s="245">
        <v>44736</v>
      </c>
      <c r="G2959" s="246" t="s">
        <v>3910</v>
      </c>
      <c r="H2959" s="247">
        <v>100000</v>
      </c>
      <c r="I2959" s="248">
        <v>100000</v>
      </c>
      <c r="J2959" s="248">
        <v>1</v>
      </c>
      <c r="K2959" s="249">
        <v>2022</v>
      </c>
      <c r="L2959" s="249">
        <v>2022</v>
      </c>
      <c r="M2959" s="250" t="s">
        <v>6406</v>
      </c>
    </row>
    <row r="2960" spans="4:13" x14ac:dyDescent="0.35">
      <c r="D2960" s="244" t="s">
        <v>6620</v>
      </c>
      <c r="E2960" s="245">
        <v>44733</v>
      </c>
      <c r="F2960" s="245">
        <v>44735</v>
      </c>
      <c r="G2960" s="246" t="s">
        <v>3910</v>
      </c>
      <c r="H2960" s="247">
        <v>16000</v>
      </c>
      <c r="I2960" s="248">
        <v>16000</v>
      </c>
      <c r="J2960" s="248">
        <v>1</v>
      </c>
      <c r="K2960" s="249">
        <v>2022</v>
      </c>
      <c r="L2960" s="249">
        <v>2022</v>
      </c>
      <c r="M2960" s="250" t="s">
        <v>6406</v>
      </c>
    </row>
    <row r="2961" spans="4:13" x14ac:dyDescent="0.35">
      <c r="D2961" s="244" t="s">
        <v>6623</v>
      </c>
      <c r="E2961" s="245">
        <v>44721</v>
      </c>
      <c r="F2961" s="245">
        <v>44734</v>
      </c>
      <c r="G2961" s="246" t="s">
        <v>3910</v>
      </c>
      <c r="H2961" s="247">
        <v>82500</v>
      </c>
      <c r="I2961" s="248">
        <v>82500</v>
      </c>
      <c r="J2961" s="248">
        <v>1</v>
      </c>
      <c r="K2961" s="249">
        <v>2022</v>
      </c>
      <c r="L2961" s="249">
        <v>2022</v>
      </c>
      <c r="M2961" s="250" t="s">
        <v>6406</v>
      </c>
    </row>
    <row r="2962" spans="4:13" x14ac:dyDescent="0.35">
      <c r="D2962" s="244" t="s">
        <v>6632</v>
      </c>
      <c r="E2962" s="245">
        <v>44738</v>
      </c>
      <c r="F2962" s="245">
        <v>44740</v>
      </c>
      <c r="G2962" s="246" t="s">
        <v>3910</v>
      </c>
      <c r="H2962" s="247">
        <v>7100</v>
      </c>
      <c r="I2962" s="248">
        <v>7100</v>
      </c>
      <c r="J2962" s="248">
        <v>1</v>
      </c>
      <c r="K2962" s="249">
        <v>2022</v>
      </c>
      <c r="L2962" s="249">
        <v>2022</v>
      </c>
      <c r="M2962" s="250" t="s">
        <v>6406</v>
      </c>
    </row>
    <row r="2963" spans="4:13" x14ac:dyDescent="0.35">
      <c r="D2963" s="244" t="s">
        <v>6636</v>
      </c>
      <c r="E2963" s="245">
        <v>44552</v>
      </c>
      <c r="F2963" s="245">
        <v>44736</v>
      </c>
      <c r="G2963" s="246" t="s">
        <v>658</v>
      </c>
      <c r="H2963" s="247">
        <v>10000</v>
      </c>
      <c r="I2963" s="248">
        <v>10000</v>
      </c>
      <c r="J2963" s="248">
        <v>1</v>
      </c>
      <c r="K2963" s="249">
        <v>2021</v>
      </c>
      <c r="L2963" s="249">
        <v>2022</v>
      </c>
      <c r="M2963" s="250" t="s">
        <v>3138</v>
      </c>
    </row>
    <row r="2964" spans="4:13" x14ac:dyDescent="0.35">
      <c r="D2964" s="244" t="s">
        <v>6637</v>
      </c>
      <c r="E2964" s="245">
        <v>44340</v>
      </c>
      <c r="F2964" s="245">
        <v>44732</v>
      </c>
      <c r="G2964" s="246" t="s">
        <v>3908</v>
      </c>
      <c r="H2964" s="247">
        <v>142453</v>
      </c>
      <c r="I2964" s="248">
        <v>142453</v>
      </c>
      <c r="J2964" s="248">
        <v>1</v>
      </c>
      <c r="K2964" s="249">
        <v>2021</v>
      </c>
      <c r="L2964" s="249">
        <v>2022</v>
      </c>
      <c r="M2964" s="250" t="s">
        <v>2250</v>
      </c>
    </row>
    <row r="2965" spans="4:13" x14ac:dyDescent="0.35">
      <c r="D2965" s="244" t="s">
        <v>6638</v>
      </c>
      <c r="E2965" s="245">
        <v>44710</v>
      </c>
      <c r="F2965" s="245">
        <v>44735</v>
      </c>
      <c r="G2965" s="246" t="s">
        <v>4199</v>
      </c>
      <c r="H2965" s="247">
        <v>61764.705880000001</v>
      </c>
      <c r="I2965" s="248">
        <v>61764.705880000001</v>
      </c>
      <c r="J2965" s="248">
        <v>1</v>
      </c>
      <c r="K2965" s="249">
        <v>2022</v>
      </c>
      <c r="L2965" s="249">
        <v>2022</v>
      </c>
      <c r="M2965" s="250" t="s">
        <v>6406</v>
      </c>
    </row>
    <row r="2966" spans="4:13" x14ac:dyDescent="0.35">
      <c r="D2966" s="244" t="s">
        <v>6650</v>
      </c>
      <c r="E2966" s="245">
        <v>44706</v>
      </c>
      <c r="F2966" s="245">
        <v>44736</v>
      </c>
      <c r="G2966" s="246" t="s">
        <v>3908</v>
      </c>
      <c r="H2966" s="247">
        <v>50000</v>
      </c>
      <c r="I2966" s="248">
        <v>50000</v>
      </c>
      <c r="J2966" s="248">
        <v>1</v>
      </c>
      <c r="K2966" s="249">
        <v>2022</v>
      </c>
      <c r="L2966" s="249">
        <v>2022</v>
      </c>
      <c r="M2966" s="250" t="s">
        <v>6406</v>
      </c>
    </row>
    <row r="2967" spans="4:13" x14ac:dyDescent="0.35">
      <c r="D2967" s="244" t="s">
        <v>6651</v>
      </c>
      <c r="E2967" s="245">
        <v>44734</v>
      </c>
      <c r="F2967" s="245">
        <v>44747</v>
      </c>
      <c r="G2967" s="246" t="s">
        <v>3910</v>
      </c>
      <c r="H2967" s="247">
        <v>3000000</v>
      </c>
      <c r="I2967" s="248">
        <v>3000000</v>
      </c>
      <c r="J2967" s="248">
        <v>1</v>
      </c>
      <c r="K2967" s="249">
        <v>2022</v>
      </c>
      <c r="L2967" s="249">
        <v>2022</v>
      </c>
      <c r="M2967" s="250" t="s">
        <v>6406</v>
      </c>
    </row>
    <row r="2968" spans="4:13" x14ac:dyDescent="0.35">
      <c r="D2968" s="244" t="s">
        <v>6653</v>
      </c>
      <c r="E2968" s="245">
        <v>44318</v>
      </c>
      <c r="F2968" s="245">
        <v>44715</v>
      </c>
      <c r="G2968" s="246" t="s">
        <v>4195</v>
      </c>
      <c r="H2968" s="247">
        <v>103807</v>
      </c>
      <c r="I2968" s="248">
        <v>103807</v>
      </c>
      <c r="J2968" s="248">
        <v>1</v>
      </c>
      <c r="K2968" s="249">
        <v>2021</v>
      </c>
      <c r="L2968" s="249">
        <v>2022</v>
      </c>
      <c r="M2968" s="250" t="s">
        <v>2250</v>
      </c>
    </row>
    <row r="2969" spans="4:13" x14ac:dyDescent="0.35">
      <c r="D2969" s="244" t="s">
        <v>6657</v>
      </c>
      <c r="E2969" s="245">
        <v>42794</v>
      </c>
      <c r="F2969" s="245">
        <v>44749</v>
      </c>
      <c r="G2969" s="246" t="s">
        <v>3908</v>
      </c>
      <c r="H2969" s="247">
        <v>100000</v>
      </c>
      <c r="I2969" s="248">
        <v>100000</v>
      </c>
      <c r="J2969" s="248">
        <v>1</v>
      </c>
      <c r="K2969" s="249">
        <v>2017</v>
      </c>
      <c r="L2969" s="249">
        <v>2022</v>
      </c>
      <c r="M2969" s="250" t="s">
        <v>1272</v>
      </c>
    </row>
    <row r="2970" spans="4:13" x14ac:dyDescent="0.35">
      <c r="D2970" s="244" t="s">
        <v>6659</v>
      </c>
      <c r="E2970" s="245">
        <v>44723</v>
      </c>
      <c r="F2970" s="245">
        <v>44739</v>
      </c>
      <c r="G2970" s="246" t="s">
        <v>3910</v>
      </c>
      <c r="H2970" s="247">
        <v>247058.8235</v>
      </c>
      <c r="I2970" s="248">
        <v>247058.8235</v>
      </c>
      <c r="J2970" s="248">
        <v>1</v>
      </c>
      <c r="K2970" s="249">
        <v>2022</v>
      </c>
      <c r="L2970" s="249">
        <v>2022</v>
      </c>
      <c r="M2970" s="250" t="s">
        <v>6406</v>
      </c>
    </row>
    <row r="2971" spans="4:13" x14ac:dyDescent="0.35">
      <c r="D2971" s="244" t="s">
        <v>6661</v>
      </c>
      <c r="E2971" s="245">
        <v>44711</v>
      </c>
      <c r="F2971" s="245">
        <v>44749</v>
      </c>
      <c r="G2971" s="246" t="s">
        <v>658</v>
      </c>
      <c r="H2971" s="247">
        <v>50000</v>
      </c>
      <c r="I2971" s="248">
        <v>50000</v>
      </c>
      <c r="J2971" s="248">
        <v>1</v>
      </c>
      <c r="K2971" s="249">
        <v>2022</v>
      </c>
      <c r="L2971" s="249">
        <v>2022</v>
      </c>
      <c r="M2971" s="250" t="s">
        <v>6406</v>
      </c>
    </row>
    <row r="2972" spans="4:13" x14ac:dyDescent="0.35">
      <c r="D2972" s="244" t="s">
        <v>6664</v>
      </c>
      <c r="E2972" s="245">
        <v>44747</v>
      </c>
      <c r="F2972" s="245">
        <v>44755</v>
      </c>
      <c r="G2972" s="246" t="s">
        <v>3910</v>
      </c>
      <c r="H2972" s="247">
        <v>325000</v>
      </c>
      <c r="I2972" s="248">
        <v>325000</v>
      </c>
      <c r="J2972" s="248">
        <v>1</v>
      </c>
      <c r="K2972" s="249">
        <v>2022</v>
      </c>
      <c r="L2972" s="249">
        <v>2022</v>
      </c>
      <c r="M2972" s="250" t="s">
        <v>6643</v>
      </c>
    </row>
    <row r="2973" spans="4:13" x14ac:dyDescent="0.35">
      <c r="D2973" s="244" t="s">
        <v>6666</v>
      </c>
      <c r="E2973" s="245">
        <v>44647</v>
      </c>
      <c r="F2973" s="245">
        <v>44756</v>
      </c>
      <c r="G2973" s="246" t="s">
        <v>3908</v>
      </c>
      <c r="H2973" s="247">
        <v>50000</v>
      </c>
      <c r="I2973" s="248">
        <v>50000</v>
      </c>
      <c r="J2973" s="248">
        <v>1</v>
      </c>
      <c r="K2973" s="249">
        <v>2022</v>
      </c>
      <c r="L2973" s="249">
        <v>2022</v>
      </c>
      <c r="M2973" s="250" t="s">
        <v>6021</v>
      </c>
    </row>
    <row r="2974" spans="4:13" x14ac:dyDescent="0.35">
      <c r="D2974" s="244" t="s">
        <v>6670</v>
      </c>
      <c r="E2974" s="245">
        <v>44756</v>
      </c>
      <c r="F2974" s="245">
        <v>44756</v>
      </c>
      <c r="G2974" s="246" t="s">
        <v>3910</v>
      </c>
      <c r="H2974" s="247">
        <v>14000</v>
      </c>
      <c r="I2974" s="248">
        <v>14000</v>
      </c>
      <c r="J2974" s="248">
        <v>1</v>
      </c>
      <c r="K2974" s="249">
        <v>2022</v>
      </c>
      <c r="L2974" s="249">
        <v>2022</v>
      </c>
      <c r="M2974" s="250" t="s">
        <v>6643</v>
      </c>
    </row>
    <row r="2975" spans="4:13" x14ac:dyDescent="0.35">
      <c r="D2975" s="244" t="s">
        <v>6685</v>
      </c>
      <c r="E2975" s="245">
        <v>44754</v>
      </c>
      <c r="F2975" s="245">
        <v>44763</v>
      </c>
      <c r="G2975" s="246" t="s">
        <v>3910</v>
      </c>
      <c r="H2975" s="247">
        <v>22500</v>
      </c>
      <c r="I2975" s="248">
        <v>22500</v>
      </c>
      <c r="J2975" s="248">
        <v>1</v>
      </c>
      <c r="K2975" s="249">
        <v>2022</v>
      </c>
      <c r="L2975" s="249">
        <v>2022</v>
      </c>
      <c r="M2975" s="250" t="s">
        <v>6643</v>
      </c>
    </row>
    <row r="2976" spans="4:13" x14ac:dyDescent="0.35">
      <c r="D2976" s="244" t="s">
        <v>6687</v>
      </c>
      <c r="E2976" s="245">
        <v>44754</v>
      </c>
      <c r="F2976" s="245">
        <v>44763</v>
      </c>
      <c r="G2976" s="246" t="s">
        <v>3910</v>
      </c>
      <c r="H2976" s="247">
        <v>213828.6894</v>
      </c>
      <c r="I2976" s="248">
        <v>213828.6894</v>
      </c>
      <c r="J2976" s="248">
        <v>1</v>
      </c>
      <c r="K2976" s="249">
        <v>2022</v>
      </c>
      <c r="L2976" s="249">
        <v>2022</v>
      </c>
      <c r="M2976" s="250" t="s">
        <v>6643</v>
      </c>
    </row>
    <row r="2977" spans="4:13" x14ac:dyDescent="0.35">
      <c r="D2977" s="244" t="s">
        <v>6688</v>
      </c>
      <c r="E2977" s="245">
        <v>44629</v>
      </c>
      <c r="F2977" s="245">
        <v>44764</v>
      </c>
      <c r="G2977" s="246" t="s">
        <v>3908</v>
      </c>
      <c r="H2977" s="247">
        <v>100000</v>
      </c>
      <c r="I2977" s="248">
        <v>100000</v>
      </c>
      <c r="J2977" s="248">
        <v>1</v>
      </c>
      <c r="K2977" s="249">
        <v>2022</v>
      </c>
      <c r="L2977" s="249">
        <v>2022</v>
      </c>
      <c r="M2977" s="250" t="s">
        <v>6021</v>
      </c>
    </row>
    <row r="2978" spans="4:13" x14ac:dyDescent="0.35">
      <c r="D2978" s="244" t="s">
        <v>6690</v>
      </c>
      <c r="E2978" s="245">
        <v>44629</v>
      </c>
      <c r="F2978" s="245">
        <v>44764</v>
      </c>
      <c r="G2978" s="246" t="s">
        <v>3908</v>
      </c>
      <c r="H2978" s="247">
        <v>50000</v>
      </c>
      <c r="I2978" s="248">
        <v>50000</v>
      </c>
      <c r="J2978" s="248">
        <v>1</v>
      </c>
      <c r="K2978" s="249">
        <v>2022</v>
      </c>
      <c r="L2978" s="249">
        <v>2022</v>
      </c>
      <c r="M2978" s="250" t="s">
        <v>6021</v>
      </c>
    </row>
    <row r="2979" spans="4:13" x14ac:dyDescent="0.35">
      <c r="D2979" s="244" t="s">
        <v>6692</v>
      </c>
      <c r="E2979" s="245">
        <v>44736</v>
      </c>
      <c r="F2979" s="245">
        <v>44765</v>
      </c>
      <c r="G2979" s="246" t="s">
        <v>3908</v>
      </c>
      <c r="H2979" s="247">
        <v>25500</v>
      </c>
      <c r="I2979" s="248">
        <v>25500</v>
      </c>
      <c r="J2979" s="248">
        <v>1</v>
      </c>
      <c r="K2979" s="249">
        <v>2022</v>
      </c>
      <c r="L2979" s="249">
        <v>2022</v>
      </c>
      <c r="M2979" s="250" t="s">
        <v>6406</v>
      </c>
    </row>
    <row r="2980" spans="4:13" x14ac:dyDescent="0.35">
      <c r="D2980" s="244" t="s">
        <v>6694</v>
      </c>
      <c r="E2980" s="245">
        <v>44744</v>
      </c>
      <c r="F2980" s="245">
        <v>44764</v>
      </c>
      <c r="G2980" s="246" t="s">
        <v>3910</v>
      </c>
      <c r="H2980" s="247">
        <v>100000</v>
      </c>
      <c r="I2980" s="248">
        <v>100000</v>
      </c>
      <c r="J2980" s="248">
        <v>1</v>
      </c>
      <c r="K2980" s="249">
        <v>2022</v>
      </c>
      <c r="L2980" s="249">
        <v>2022</v>
      </c>
      <c r="M2980" s="250" t="s">
        <v>6643</v>
      </c>
    </row>
    <row r="2981" spans="4:13" x14ac:dyDescent="0.35">
      <c r="D2981" s="244" t="s">
        <v>6700</v>
      </c>
      <c r="E2981" s="245">
        <v>44721</v>
      </c>
      <c r="F2981" s="245">
        <v>44767</v>
      </c>
      <c r="G2981" s="246" t="s">
        <v>4244</v>
      </c>
      <c r="H2981" s="247">
        <v>50000</v>
      </c>
      <c r="I2981" s="248">
        <v>50000</v>
      </c>
      <c r="J2981" s="248">
        <v>1</v>
      </c>
      <c r="K2981" s="249">
        <v>2022</v>
      </c>
      <c r="L2981" s="249">
        <v>2022</v>
      </c>
      <c r="M2981" s="250" t="s">
        <v>6406</v>
      </c>
    </row>
    <row r="2982" spans="4:13" x14ac:dyDescent="0.35">
      <c r="D2982" s="244" t="s">
        <v>6702</v>
      </c>
      <c r="E2982" s="245">
        <v>44659</v>
      </c>
      <c r="F2982" s="245">
        <v>44767</v>
      </c>
      <c r="G2982" s="246" t="s">
        <v>4244</v>
      </c>
      <c r="H2982" s="247">
        <v>50000</v>
      </c>
      <c r="I2982" s="248">
        <v>50000</v>
      </c>
      <c r="J2982" s="248">
        <v>1</v>
      </c>
      <c r="K2982" s="249">
        <v>2022</v>
      </c>
      <c r="L2982" s="249">
        <v>2022</v>
      </c>
      <c r="M2982" s="250" t="s">
        <v>6406</v>
      </c>
    </row>
    <row r="2983" spans="4:13" x14ac:dyDescent="0.35">
      <c r="D2983" s="244" t="s">
        <v>6703</v>
      </c>
      <c r="E2983" s="245">
        <v>44697</v>
      </c>
      <c r="F2983" s="245">
        <v>44767</v>
      </c>
      <c r="G2983" s="246" t="s">
        <v>4244</v>
      </c>
      <c r="H2983" s="247">
        <v>50000</v>
      </c>
      <c r="I2983" s="248">
        <v>50000</v>
      </c>
      <c r="J2983" s="248">
        <v>1</v>
      </c>
      <c r="K2983" s="249">
        <v>2022</v>
      </c>
      <c r="L2983" s="249">
        <v>2022</v>
      </c>
      <c r="M2983" s="250" t="s">
        <v>6406</v>
      </c>
    </row>
    <row r="2984" spans="4:13" x14ac:dyDescent="0.35">
      <c r="D2984" s="244" t="s">
        <v>6707</v>
      </c>
      <c r="E2984" s="245">
        <v>44766</v>
      </c>
      <c r="F2984" s="245">
        <v>44768</v>
      </c>
      <c r="G2984" s="246" t="s">
        <v>3910</v>
      </c>
      <c r="H2984" s="247">
        <v>17000</v>
      </c>
      <c r="I2984" s="248">
        <v>17000</v>
      </c>
      <c r="J2984" s="248">
        <v>1</v>
      </c>
      <c r="K2984" s="249">
        <v>2022</v>
      </c>
      <c r="L2984" s="249">
        <v>2022</v>
      </c>
      <c r="M2984" s="250" t="s">
        <v>6643</v>
      </c>
    </row>
    <row r="2985" spans="4:13" x14ac:dyDescent="0.35">
      <c r="D2985" s="244" t="s">
        <v>6709</v>
      </c>
      <c r="E2985" s="245">
        <v>44319</v>
      </c>
      <c r="F2985" s="245">
        <v>44749</v>
      </c>
      <c r="G2985" s="246" t="s">
        <v>3908</v>
      </c>
      <c r="H2985" s="247">
        <v>50000</v>
      </c>
      <c r="I2985" s="248">
        <v>50000</v>
      </c>
      <c r="J2985" s="248">
        <v>1</v>
      </c>
      <c r="K2985" s="249">
        <v>2021</v>
      </c>
      <c r="L2985" s="249">
        <v>2022</v>
      </c>
      <c r="M2985" s="250" t="s">
        <v>2250</v>
      </c>
    </row>
    <row r="2986" spans="4:13" x14ac:dyDescent="0.35">
      <c r="D2986" s="244" t="s">
        <v>6711</v>
      </c>
      <c r="E2986" s="245">
        <v>44759</v>
      </c>
      <c r="F2986" s="245">
        <v>44769</v>
      </c>
      <c r="G2986" s="246" t="s">
        <v>3910</v>
      </c>
      <c r="H2986" s="247">
        <v>50000</v>
      </c>
      <c r="I2986" s="248">
        <v>50000</v>
      </c>
      <c r="J2986" s="248">
        <v>1</v>
      </c>
      <c r="K2986" s="249">
        <v>2022</v>
      </c>
      <c r="L2986" s="249">
        <v>2022</v>
      </c>
      <c r="M2986" s="250" t="s">
        <v>6643</v>
      </c>
    </row>
    <row r="2987" spans="4:13" x14ac:dyDescent="0.35">
      <c r="D2987" s="244" t="s">
        <v>6713</v>
      </c>
      <c r="E2987" s="245">
        <v>44763</v>
      </c>
      <c r="F2987" s="245">
        <v>44769</v>
      </c>
      <c r="G2987" s="246" t="s">
        <v>3910</v>
      </c>
      <c r="H2987" s="247">
        <v>18760</v>
      </c>
      <c r="I2987" s="248">
        <v>18760</v>
      </c>
      <c r="J2987" s="248">
        <v>1</v>
      </c>
      <c r="K2987" s="249">
        <v>2022</v>
      </c>
      <c r="L2987" s="249">
        <v>2022</v>
      </c>
      <c r="M2987" s="250" t="s">
        <v>6643</v>
      </c>
    </row>
    <row r="2988" spans="4:13" x14ac:dyDescent="0.35">
      <c r="D2988" s="244" t="s">
        <v>6715</v>
      </c>
      <c r="E2988" s="245">
        <v>44757</v>
      </c>
      <c r="F2988" s="245">
        <v>44770</v>
      </c>
      <c r="G2988" s="246" t="s">
        <v>3910</v>
      </c>
      <c r="H2988" s="247">
        <v>100000</v>
      </c>
      <c r="I2988" s="248">
        <v>100000</v>
      </c>
      <c r="J2988" s="248">
        <v>1</v>
      </c>
      <c r="K2988" s="249">
        <v>2022</v>
      </c>
      <c r="L2988" s="249">
        <v>2022</v>
      </c>
      <c r="M2988" s="250" t="s">
        <v>6643</v>
      </c>
    </row>
    <row r="2989" spans="4:13" x14ac:dyDescent="0.35">
      <c r="D2989" s="244" t="s">
        <v>6717</v>
      </c>
      <c r="E2989" s="245">
        <v>44583</v>
      </c>
      <c r="F2989" s="245">
        <v>44733</v>
      </c>
      <c r="G2989" s="246" t="s">
        <v>3910</v>
      </c>
      <c r="H2989" s="247">
        <v>100000</v>
      </c>
      <c r="I2989" s="248">
        <v>100000</v>
      </c>
      <c r="J2989" s="248">
        <v>1</v>
      </c>
      <c r="K2989" s="249">
        <v>2022</v>
      </c>
      <c r="L2989" s="249">
        <v>2022</v>
      </c>
      <c r="M2989" s="250" t="s">
        <v>6021</v>
      </c>
    </row>
    <row r="2990" spans="4:13" x14ac:dyDescent="0.35">
      <c r="D2990" s="244" t="s">
        <v>6722</v>
      </c>
      <c r="E2990" s="245">
        <v>44512</v>
      </c>
      <c r="F2990" s="245">
        <v>44592</v>
      </c>
      <c r="G2990" s="246" t="s">
        <v>658</v>
      </c>
      <c r="H2990" s="247">
        <v>5000</v>
      </c>
      <c r="I2990" s="248">
        <v>5000</v>
      </c>
      <c r="J2990" s="248">
        <v>1</v>
      </c>
      <c r="K2990" s="249">
        <v>2021</v>
      </c>
      <c r="L2990" s="249">
        <v>2022</v>
      </c>
      <c r="M2990" s="250" t="s">
        <v>3138</v>
      </c>
    </row>
    <row r="2991" spans="4:13" x14ac:dyDescent="0.35">
      <c r="D2991" s="244" t="s">
        <v>6723</v>
      </c>
      <c r="E2991" s="245">
        <v>44776</v>
      </c>
      <c r="F2991" s="245">
        <v>44777</v>
      </c>
      <c r="G2991" s="246" t="s">
        <v>658</v>
      </c>
      <c r="H2991" s="247">
        <v>50000</v>
      </c>
      <c r="I2991" s="248">
        <v>50000</v>
      </c>
      <c r="J2991" s="248">
        <v>1</v>
      </c>
      <c r="K2991" s="249">
        <v>2022</v>
      </c>
      <c r="L2991" s="249">
        <v>2022</v>
      </c>
      <c r="M2991" s="250" t="s">
        <v>6643</v>
      </c>
    </row>
    <row r="2992" spans="4:13" x14ac:dyDescent="0.35">
      <c r="D2992" s="244" t="s">
        <v>6726</v>
      </c>
      <c r="E2992" s="245">
        <v>44754</v>
      </c>
      <c r="F2992" s="245">
        <v>44777</v>
      </c>
      <c r="G2992" s="246" t="s">
        <v>3908</v>
      </c>
      <c r="H2992" s="247">
        <v>630055.29410000006</v>
      </c>
      <c r="I2992" s="248">
        <v>630055.29410000006</v>
      </c>
      <c r="J2992" s="248">
        <v>1</v>
      </c>
      <c r="K2992" s="249">
        <v>2022</v>
      </c>
      <c r="L2992" s="249">
        <v>2022</v>
      </c>
      <c r="M2992" s="250" t="s">
        <v>6643</v>
      </c>
    </row>
    <row r="2993" spans="4:13" x14ac:dyDescent="0.35">
      <c r="D2993" s="244" t="s">
        <v>6727</v>
      </c>
      <c r="E2993" s="245">
        <v>44533</v>
      </c>
      <c r="F2993" s="245">
        <v>44578</v>
      </c>
      <c r="G2993" s="246" t="s">
        <v>3908</v>
      </c>
      <c r="H2993" s="247">
        <v>28850</v>
      </c>
      <c r="I2993" s="248">
        <v>28850</v>
      </c>
      <c r="J2993" s="248">
        <v>1</v>
      </c>
      <c r="K2993" s="249">
        <v>2021</v>
      </c>
      <c r="L2993" s="249">
        <v>2022</v>
      </c>
      <c r="M2993" s="250" t="s">
        <v>3138</v>
      </c>
    </row>
    <row r="2994" spans="4:13" x14ac:dyDescent="0.35">
      <c r="D2994" s="244" t="s">
        <v>6728</v>
      </c>
      <c r="E2994" s="245">
        <v>44760</v>
      </c>
      <c r="F2994" s="245">
        <v>44778</v>
      </c>
      <c r="G2994" s="246" t="s">
        <v>3910</v>
      </c>
      <c r="H2994" s="247">
        <v>16000</v>
      </c>
      <c r="I2994" s="248">
        <v>16000</v>
      </c>
      <c r="J2994" s="248">
        <v>1</v>
      </c>
      <c r="K2994" s="249">
        <v>2022</v>
      </c>
      <c r="L2994" s="249">
        <v>2022</v>
      </c>
      <c r="M2994" s="250" t="s">
        <v>6643</v>
      </c>
    </row>
    <row r="2995" spans="4:13" x14ac:dyDescent="0.35">
      <c r="D2995" s="244" t="s">
        <v>6731</v>
      </c>
      <c r="E2995" s="245">
        <v>44381</v>
      </c>
      <c r="F2995" s="245">
        <v>44767</v>
      </c>
      <c r="G2995" s="246" t="s">
        <v>3910</v>
      </c>
      <c r="H2995" s="247">
        <v>170470.5882</v>
      </c>
      <c r="I2995" s="248">
        <v>170470.5882</v>
      </c>
      <c r="J2995" s="248">
        <v>1</v>
      </c>
      <c r="K2995" s="249">
        <v>2021</v>
      </c>
      <c r="L2995" s="249">
        <v>2022</v>
      </c>
      <c r="M2995" s="250" t="s">
        <v>3073</v>
      </c>
    </row>
    <row r="2996" spans="4:13" x14ac:dyDescent="0.35">
      <c r="D2996" s="244" t="s">
        <v>6735</v>
      </c>
      <c r="E2996" s="245">
        <v>44789</v>
      </c>
      <c r="F2996" s="245">
        <v>44790</v>
      </c>
      <c r="G2996" s="246" t="s">
        <v>3908</v>
      </c>
      <c r="H2996" s="247">
        <v>20000</v>
      </c>
      <c r="I2996" s="248">
        <v>20000</v>
      </c>
      <c r="J2996" s="248">
        <v>1</v>
      </c>
      <c r="K2996" s="249">
        <v>2022</v>
      </c>
      <c r="L2996" s="249">
        <v>2022</v>
      </c>
      <c r="M2996" s="250" t="s">
        <v>6643</v>
      </c>
    </row>
    <row r="2997" spans="4:13" x14ac:dyDescent="0.35">
      <c r="D2997" s="244" t="s">
        <v>6740</v>
      </c>
      <c r="E2997" s="245">
        <v>44757</v>
      </c>
      <c r="F2997" s="245">
        <v>44791</v>
      </c>
      <c r="G2997" s="246" t="s">
        <v>3910</v>
      </c>
      <c r="H2997" s="247">
        <v>22000</v>
      </c>
      <c r="I2997" s="248">
        <v>22000</v>
      </c>
      <c r="J2997" s="248">
        <v>1</v>
      </c>
      <c r="K2997" s="249">
        <v>2022</v>
      </c>
      <c r="L2997" s="249">
        <v>2022</v>
      </c>
      <c r="M2997" s="250" t="s">
        <v>6643</v>
      </c>
    </row>
    <row r="2998" spans="4:13" x14ac:dyDescent="0.35">
      <c r="D2998" s="244" t="s">
        <v>6741</v>
      </c>
      <c r="E2998" s="245">
        <v>44777</v>
      </c>
      <c r="F2998" s="245">
        <v>44791</v>
      </c>
      <c r="G2998" s="246" t="s">
        <v>3910</v>
      </c>
      <c r="H2998" s="247">
        <v>17000</v>
      </c>
      <c r="I2998" s="248">
        <v>17000</v>
      </c>
      <c r="J2998" s="248">
        <v>1</v>
      </c>
      <c r="K2998" s="249">
        <v>2022</v>
      </c>
      <c r="L2998" s="249">
        <v>2022</v>
      </c>
      <c r="M2998" s="250" t="s">
        <v>6643</v>
      </c>
    </row>
    <row r="2999" spans="4:13" x14ac:dyDescent="0.35">
      <c r="D2999" s="244" t="s">
        <v>6744</v>
      </c>
      <c r="E2999" s="245">
        <v>44778</v>
      </c>
      <c r="F2999" s="245">
        <v>44795</v>
      </c>
      <c r="G2999" s="246" t="s">
        <v>3910</v>
      </c>
      <c r="H2999" s="247">
        <v>50000</v>
      </c>
      <c r="I2999" s="248">
        <v>50000</v>
      </c>
      <c r="J2999" s="248">
        <v>1</v>
      </c>
      <c r="K2999" s="249">
        <v>2022</v>
      </c>
      <c r="L2999" s="249">
        <v>2022</v>
      </c>
      <c r="M2999" s="250" t="s">
        <v>6643</v>
      </c>
    </row>
    <row r="3000" spans="4:13" x14ac:dyDescent="0.35">
      <c r="D3000" s="244" t="s">
        <v>6747</v>
      </c>
      <c r="E3000" s="245">
        <v>44794</v>
      </c>
      <c r="F3000" s="245">
        <v>44796</v>
      </c>
      <c r="G3000" s="246" t="s">
        <v>3910</v>
      </c>
      <c r="H3000" s="247">
        <v>20000</v>
      </c>
      <c r="I3000" s="248">
        <v>20000</v>
      </c>
      <c r="J3000" s="248">
        <v>1</v>
      </c>
      <c r="K3000" s="249">
        <v>2022</v>
      </c>
      <c r="L3000" s="249">
        <v>2022</v>
      </c>
      <c r="M3000" s="250" t="s">
        <v>6643</v>
      </c>
    </row>
    <row r="3001" spans="4:13" x14ac:dyDescent="0.35">
      <c r="D3001" s="244" t="s">
        <v>6750</v>
      </c>
      <c r="E3001" s="245">
        <v>44794</v>
      </c>
      <c r="F3001" s="245">
        <v>44796</v>
      </c>
      <c r="G3001" s="246" t="s">
        <v>3910</v>
      </c>
      <c r="H3001" s="247">
        <v>100000</v>
      </c>
      <c r="I3001" s="248">
        <v>100000</v>
      </c>
      <c r="J3001" s="248">
        <v>1</v>
      </c>
      <c r="K3001" s="249">
        <v>2022</v>
      </c>
      <c r="L3001" s="249">
        <v>2022</v>
      </c>
      <c r="M3001" s="250" t="s">
        <v>6643</v>
      </c>
    </row>
    <row r="3002" spans="4:13" x14ac:dyDescent="0.35">
      <c r="D3002" s="244" t="s">
        <v>6752</v>
      </c>
      <c r="E3002" s="245">
        <v>44771</v>
      </c>
      <c r="F3002" s="245">
        <v>44795</v>
      </c>
      <c r="G3002" s="246" t="s">
        <v>3910</v>
      </c>
      <c r="H3002" s="247">
        <v>3400</v>
      </c>
      <c r="I3002" s="248">
        <v>3400</v>
      </c>
      <c r="J3002" s="248">
        <v>1</v>
      </c>
      <c r="K3002" s="249">
        <v>2022</v>
      </c>
      <c r="L3002" s="249">
        <v>2022</v>
      </c>
      <c r="M3002" s="250" t="s">
        <v>6643</v>
      </c>
    </row>
    <row r="3003" spans="4:13" x14ac:dyDescent="0.35">
      <c r="D3003" s="244" t="s">
        <v>6754</v>
      </c>
      <c r="E3003" s="245">
        <v>43695</v>
      </c>
      <c r="F3003" s="245">
        <v>44790</v>
      </c>
      <c r="G3003" s="246" t="s">
        <v>3908</v>
      </c>
      <c r="H3003" s="247">
        <v>10000</v>
      </c>
      <c r="I3003" s="248">
        <v>10000</v>
      </c>
      <c r="J3003" s="248">
        <v>1</v>
      </c>
      <c r="K3003" s="249">
        <v>2019</v>
      </c>
      <c r="L3003" s="249">
        <v>2022</v>
      </c>
      <c r="M3003" s="250" t="s">
        <v>140</v>
      </c>
    </row>
    <row r="3004" spans="4:13" x14ac:dyDescent="0.35">
      <c r="D3004" s="244" t="s">
        <v>6756</v>
      </c>
      <c r="E3004" s="245">
        <v>44762</v>
      </c>
      <c r="F3004" s="245">
        <v>44799</v>
      </c>
      <c r="G3004" s="246" t="s">
        <v>4244</v>
      </c>
      <c r="H3004" s="247">
        <v>500000</v>
      </c>
      <c r="I3004" s="248">
        <v>500000</v>
      </c>
      <c r="J3004" s="248">
        <v>1</v>
      </c>
      <c r="K3004" s="249">
        <v>2022</v>
      </c>
      <c r="L3004" s="249">
        <v>2022</v>
      </c>
      <c r="M3004" s="250" t="s">
        <v>6643</v>
      </c>
    </row>
    <row r="3005" spans="4:13" x14ac:dyDescent="0.35">
      <c r="D3005" s="244" t="s">
        <v>6760</v>
      </c>
      <c r="E3005" s="245">
        <v>44720</v>
      </c>
      <c r="F3005" s="245">
        <v>44802</v>
      </c>
      <c r="G3005" s="246" t="s">
        <v>3910</v>
      </c>
      <c r="H3005" s="247">
        <v>50000</v>
      </c>
      <c r="I3005" s="248">
        <v>50000</v>
      </c>
      <c r="J3005" s="248">
        <v>1</v>
      </c>
      <c r="K3005" s="249">
        <v>2022</v>
      </c>
      <c r="L3005" s="249">
        <v>2022</v>
      </c>
      <c r="M3005" s="250" t="s">
        <v>6406</v>
      </c>
    </row>
    <row r="3006" spans="4:13" x14ac:dyDescent="0.35">
      <c r="D3006" s="244" t="s">
        <v>6775</v>
      </c>
      <c r="E3006" s="245">
        <v>44797</v>
      </c>
      <c r="F3006" s="245">
        <v>44809</v>
      </c>
      <c r="G3006" s="246" t="s">
        <v>3910</v>
      </c>
      <c r="H3006" s="247">
        <v>6860</v>
      </c>
      <c r="I3006" s="248">
        <v>6860</v>
      </c>
      <c r="J3006" s="248">
        <v>1</v>
      </c>
      <c r="K3006" s="249">
        <v>2022</v>
      </c>
      <c r="L3006" s="249">
        <v>2022</v>
      </c>
      <c r="M3006" s="250" t="s">
        <v>6643</v>
      </c>
    </row>
    <row r="3007" spans="4:13" x14ac:dyDescent="0.35">
      <c r="D3007" s="244" t="s">
        <v>6778</v>
      </c>
      <c r="E3007" s="245">
        <v>44311</v>
      </c>
      <c r="F3007" s="245">
        <v>44809</v>
      </c>
      <c r="G3007" s="246" t="s">
        <v>3910</v>
      </c>
      <c r="H3007" s="247">
        <v>135294.1176</v>
      </c>
      <c r="I3007" s="248">
        <v>135294.1176</v>
      </c>
      <c r="J3007" s="248">
        <v>1</v>
      </c>
      <c r="K3007" s="249">
        <v>2021</v>
      </c>
      <c r="L3007" s="249">
        <v>2022</v>
      </c>
      <c r="M3007" s="250" t="s">
        <v>2250</v>
      </c>
    </row>
    <row r="3008" spans="4:13" x14ac:dyDescent="0.35">
      <c r="D3008" s="244" t="s">
        <v>6779</v>
      </c>
      <c r="E3008" s="245">
        <v>44804</v>
      </c>
      <c r="F3008" s="245">
        <v>44806</v>
      </c>
      <c r="G3008" s="246" t="s">
        <v>3910</v>
      </c>
      <c r="H3008" s="247">
        <v>17000</v>
      </c>
      <c r="I3008" s="248">
        <v>17000</v>
      </c>
      <c r="J3008" s="248">
        <v>1</v>
      </c>
      <c r="K3008" s="249">
        <v>2022</v>
      </c>
      <c r="L3008" s="249">
        <v>2022</v>
      </c>
      <c r="M3008" s="250" t="s">
        <v>6643</v>
      </c>
    </row>
    <row r="3009" spans="4:13" x14ac:dyDescent="0.35">
      <c r="D3009" s="244" t="s">
        <v>6780</v>
      </c>
      <c r="E3009" s="245">
        <v>44255</v>
      </c>
      <c r="F3009" s="245">
        <v>44620</v>
      </c>
      <c r="G3009" s="246" t="s">
        <v>4248</v>
      </c>
      <c r="H3009" s="247">
        <v>102080</v>
      </c>
      <c r="I3009" s="248">
        <v>102080</v>
      </c>
      <c r="J3009" s="248">
        <v>1</v>
      </c>
      <c r="K3009" s="249">
        <v>2021</v>
      </c>
      <c r="L3009" s="249">
        <v>2022</v>
      </c>
      <c r="M3009" s="250" t="s">
        <v>21</v>
      </c>
    </row>
    <row r="3010" spans="4:13" x14ac:dyDescent="0.35">
      <c r="D3010" s="244" t="s">
        <v>6785</v>
      </c>
      <c r="E3010" s="245">
        <v>44809</v>
      </c>
      <c r="F3010" s="245">
        <v>44811</v>
      </c>
      <c r="G3010" s="246" t="s">
        <v>3910</v>
      </c>
      <c r="H3010" s="247">
        <v>100000</v>
      </c>
      <c r="I3010" s="248">
        <v>100000</v>
      </c>
      <c r="J3010" s="248">
        <v>1</v>
      </c>
      <c r="K3010" s="249">
        <v>2022</v>
      </c>
      <c r="L3010" s="249">
        <v>2022</v>
      </c>
      <c r="M3010" s="250" t="s">
        <v>6643</v>
      </c>
    </row>
    <row r="3011" spans="4:13" x14ac:dyDescent="0.35">
      <c r="D3011" s="244" t="s">
        <v>6786</v>
      </c>
      <c r="E3011" s="245">
        <v>44525</v>
      </c>
      <c r="F3011" s="245">
        <v>44806</v>
      </c>
      <c r="G3011" s="246" t="s">
        <v>3910</v>
      </c>
      <c r="H3011" s="247">
        <v>100000</v>
      </c>
      <c r="I3011" s="248">
        <v>100000</v>
      </c>
      <c r="J3011" s="248">
        <v>1</v>
      </c>
      <c r="K3011" s="249">
        <v>2021</v>
      </c>
      <c r="L3011" s="249">
        <v>2022</v>
      </c>
      <c r="M3011" s="250" t="s">
        <v>3138</v>
      </c>
    </row>
    <row r="3012" spans="4:13" x14ac:dyDescent="0.35">
      <c r="D3012" s="244" t="s">
        <v>6787</v>
      </c>
      <c r="E3012" s="245">
        <v>44816</v>
      </c>
      <c r="F3012" s="245">
        <v>44818</v>
      </c>
      <c r="G3012" s="246" t="s">
        <v>3910</v>
      </c>
      <c r="H3012" s="247">
        <v>25000</v>
      </c>
      <c r="I3012" s="248">
        <v>25000</v>
      </c>
      <c r="J3012" s="248">
        <v>1</v>
      </c>
      <c r="K3012" s="249">
        <v>2022</v>
      </c>
      <c r="L3012" s="249">
        <v>2022</v>
      </c>
      <c r="M3012" s="250" t="s">
        <v>6643</v>
      </c>
    </row>
    <row r="3013" spans="4:13" x14ac:dyDescent="0.35">
      <c r="D3013" s="244" t="s">
        <v>6794</v>
      </c>
      <c r="E3013" s="245">
        <v>44803</v>
      </c>
      <c r="F3013" s="245">
        <v>44812</v>
      </c>
      <c r="G3013" s="246" t="s">
        <v>3910</v>
      </c>
      <c r="H3013" s="247">
        <v>9360</v>
      </c>
      <c r="I3013" s="248">
        <v>9360</v>
      </c>
      <c r="J3013" s="248">
        <v>1</v>
      </c>
      <c r="K3013" s="249">
        <v>2022</v>
      </c>
      <c r="L3013" s="249">
        <v>2022</v>
      </c>
      <c r="M3013" s="250" t="s">
        <v>6643</v>
      </c>
    </row>
    <row r="3014" spans="4:13" x14ac:dyDescent="0.35">
      <c r="D3014" s="244" t="s">
        <v>6796</v>
      </c>
      <c r="E3014" s="245">
        <v>44819</v>
      </c>
      <c r="F3014" s="245">
        <v>44820</v>
      </c>
      <c r="G3014" s="246" t="s">
        <v>3910</v>
      </c>
      <c r="H3014" s="247">
        <v>16000</v>
      </c>
      <c r="I3014" s="248">
        <v>16000</v>
      </c>
      <c r="J3014" s="248">
        <v>1</v>
      </c>
      <c r="K3014" s="249">
        <v>2022</v>
      </c>
      <c r="L3014" s="249">
        <v>2022</v>
      </c>
      <c r="M3014" s="250" t="s">
        <v>6643</v>
      </c>
    </row>
    <row r="3015" spans="4:13" x14ac:dyDescent="0.35">
      <c r="D3015" s="244" t="s">
        <v>6798</v>
      </c>
      <c r="E3015" s="245">
        <v>44817</v>
      </c>
      <c r="F3015" s="245">
        <v>44820</v>
      </c>
      <c r="G3015" s="246" t="s">
        <v>3910</v>
      </c>
      <c r="H3015" s="247">
        <v>17000</v>
      </c>
      <c r="I3015" s="248">
        <v>17000</v>
      </c>
      <c r="J3015" s="248">
        <v>1</v>
      </c>
      <c r="K3015" s="249">
        <v>2022</v>
      </c>
      <c r="L3015" s="249">
        <v>2022</v>
      </c>
      <c r="M3015" s="250" t="s">
        <v>6643</v>
      </c>
    </row>
    <row r="3016" spans="4:13" x14ac:dyDescent="0.35">
      <c r="D3016" s="244" t="s">
        <v>6805</v>
      </c>
      <c r="E3016" s="245">
        <v>44816</v>
      </c>
      <c r="F3016" s="245">
        <v>44823</v>
      </c>
      <c r="G3016" s="246" t="s">
        <v>3910</v>
      </c>
      <c r="H3016" s="247">
        <v>17000</v>
      </c>
      <c r="I3016" s="248">
        <v>17000</v>
      </c>
      <c r="J3016" s="248">
        <v>1</v>
      </c>
      <c r="K3016" s="249">
        <v>2022</v>
      </c>
      <c r="L3016" s="249">
        <v>2022</v>
      </c>
      <c r="M3016" s="250" t="s">
        <v>6643</v>
      </c>
    </row>
    <row r="3017" spans="4:13" x14ac:dyDescent="0.35">
      <c r="D3017" s="244" t="s">
        <v>6806</v>
      </c>
      <c r="E3017" s="245">
        <v>44814</v>
      </c>
      <c r="F3017" s="245">
        <v>44820</v>
      </c>
      <c r="G3017" s="246" t="s">
        <v>3910</v>
      </c>
      <c r="H3017" s="247">
        <v>15000</v>
      </c>
      <c r="I3017" s="248">
        <v>15000</v>
      </c>
      <c r="J3017" s="248">
        <v>1</v>
      </c>
      <c r="K3017" s="249">
        <v>2022</v>
      </c>
      <c r="L3017" s="249">
        <v>2022</v>
      </c>
      <c r="M3017" s="250" t="s">
        <v>6643</v>
      </c>
    </row>
    <row r="3018" spans="4:13" x14ac:dyDescent="0.35">
      <c r="D3018" s="244" t="s">
        <v>6812</v>
      </c>
      <c r="E3018" s="245">
        <v>44827</v>
      </c>
      <c r="F3018" s="245">
        <v>44830</v>
      </c>
      <c r="G3018" s="246" t="s">
        <v>3910</v>
      </c>
      <c r="H3018" s="247">
        <v>20000</v>
      </c>
      <c r="I3018" s="248">
        <v>20000</v>
      </c>
      <c r="J3018" s="248">
        <v>1</v>
      </c>
      <c r="K3018" s="249">
        <v>2022</v>
      </c>
      <c r="L3018" s="249">
        <v>2022</v>
      </c>
      <c r="M3018" s="250" t="s">
        <v>6643</v>
      </c>
    </row>
    <row r="3019" spans="4:13" x14ac:dyDescent="0.35">
      <c r="D3019" s="244" t="s">
        <v>6823</v>
      </c>
      <c r="E3019" s="245">
        <v>44836</v>
      </c>
      <c r="F3019" s="245">
        <v>44837</v>
      </c>
      <c r="G3019" s="246" t="s">
        <v>3910</v>
      </c>
      <c r="H3019" s="247">
        <v>100000</v>
      </c>
      <c r="I3019" s="248">
        <v>100000</v>
      </c>
      <c r="J3019" s="248">
        <v>1</v>
      </c>
      <c r="K3019" s="249">
        <v>2022</v>
      </c>
      <c r="L3019" s="249">
        <v>2022</v>
      </c>
      <c r="M3019" s="250" t="s">
        <v>6825</v>
      </c>
    </row>
    <row r="3020" spans="4:13" x14ac:dyDescent="0.35">
      <c r="D3020" s="244" t="s">
        <v>6828</v>
      </c>
      <c r="E3020" s="245">
        <v>44837</v>
      </c>
      <c r="F3020" s="245">
        <v>44837</v>
      </c>
      <c r="G3020" s="246" t="s">
        <v>4244</v>
      </c>
      <c r="H3020" s="247">
        <v>100000</v>
      </c>
      <c r="I3020" s="248">
        <v>100000</v>
      </c>
      <c r="J3020" s="248">
        <v>1</v>
      </c>
      <c r="K3020" s="249">
        <v>2022</v>
      </c>
      <c r="L3020" s="249">
        <v>2022</v>
      </c>
      <c r="M3020" s="250" t="s">
        <v>6825</v>
      </c>
    </row>
    <row r="3021" spans="4:13" x14ac:dyDescent="0.35">
      <c r="D3021" s="244" t="s">
        <v>6829</v>
      </c>
      <c r="E3021" s="245">
        <v>44837</v>
      </c>
      <c r="F3021" s="245">
        <v>44838</v>
      </c>
      <c r="G3021" s="246" t="s">
        <v>3910</v>
      </c>
      <c r="H3021" s="247">
        <v>20000</v>
      </c>
      <c r="I3021" s="248">
        <v>20000</v>
      </c>
      <c r="J3021" s="248">
        <v>1</v>
      </c>
      <c r="K3021" s="249">
        <v>2022</v>
      </c>
      <c r="L3021" s="249">
        <v>2022</v>
      </c>
      <c r="M3021" s="250" t="s">
        <v>6825</v>
      </c>
    </row>
    <row r="3022" spans="4:13" x14ac:dyDescent="0.35">
      <c r="D3022" s="244" t="s">
        <v>6831</v>
      </c>
      <c r="E3022" s="245">
        <v>44835</v>
      </c>
      <c r="F3022" s="245">
        <v>44841</v>
      </c>
      <c r="G3022" s="246" t="s">
        <v>3910</v>
      </c>
      <c r="H3022" s="247">
        <v>18000</v>
      </c>
      <c r="I3022" s="248">
        <v>18000</v>
      </c>
      <c r="J3022" s="248">
        <v>1</v>
      </c>
      <c r="K3022" s="249">
        <v>2022</v>
      </c>
      <c r="L3022" s="249">
        <v>2022</v>
      </c>
      <c r="M3022" s="250" t="s">
        <v>6825</v>
      </c>
    </row>
    <row r="3023" spans="4:13" x14ac:dyDescent="0.35">
      <c r="D3023" s="244" t="s">
        <v>6834</v>
      </c>
      <c r="E3023" s="245">
        <v>44833</v>
      </c>
      <c r="F3023" s="245">
        <v>44841</v>
      </c>
      <c r="G3023" s="246" t="s">
        <v>3910</v>
      </c>
      <c r="H3023" s="247">
        <v>10000</v>
      </c>
      <c r="I3023" s="248">
        <v>10000</v>
      </c>
      <c r="J3023" s="248">
        <v>1</v>
      </c>
      <c r="K3023" s="249">
        <v>2022</v>
      </c>
      <c r="L3023" s="249">
        <v>2022</v>
      </c>
      <c r="M3023" s="250" t="s">
        <v>6643</v>
      </c>
    </row>
    <row r="3024" spans="4:13" x14ac:dyDescent="0.35">
      <c r="D3024" s="244" t="s">
        <v>6836</v>
      </c>
      <c r="E3024" s="245">
        <v>44827</v>
      </c>
      <c r="F3024" s="245">
        <v>44834</v>
      </c>
      <c r="G3024" s="246" t="s">
        <v>4244</v>
      </c>
      <c r="H3024" s="247">
        <v>41412</v>
      </c>
      <c r="I3024" s="248">
        <v>41412</v>
      </c>
      <c r="J3024" s="248">
        <v>1</v>
      </c>
      <c r="K3024" s="249">
        <v>2022</v>
      </c>
      <c r="L3024" s="249">
        <v>2022</v>
      </c>
      <c r="M3024" s="250" t="s">
        <v>6643</v>
      </c>
    </row>
    <row r="3025" spans="4:13" x14ac:dyDescent="0.35">
      <c r="D3025" s="244" t="s">
        <v>6840</v>
      </c>
      <c r="E3025" s="245">
        <v>44836</v>
      </c>
      <c r="F3025" s="245">
        <v>44845</v>
      </c>
      <c r="G3025" s="246" t="s">
        <v>3910</v>
      </c>
      <c r="H3025" s="247">
        <v>100000</v>
      </c>
      <c r="I3025" s="248">
        <v>100000</v>
      </c>
      <c r="J3025" s="248">
        <v>1</v>
      </c>
      <c r="K3025" s="249">
        <v>2022</v>
      </c>
      <c r="L3025" s="249">
        <v>2022</v>
      </c>
      <c r="M3025" s="250" t="s">
        <v>6825</v>
      </c>
    </row>
    <row r="3026" spans="4:13" x14ac:dyDescent="0.35">
      <c r="D3026" s="244" t="s">
        <v>6841</v>
      </c>
      <c r="E3026" s="245">
        <v>44814</v>
      </c>
      <c r="F3026" s="245">
        <v>44845</v>
      </c>
      <c r="G3026" s="246" t="s">
        <v>3910</v>
      </c>
      <c r="H3026" s="247">
        <v>18000</v>
      </c>
      <c r="I3026" s="248">
        <v>18000</v>
      </c>
      <c r="J3026" s="248">
        <v>1</v>
      </c>
      <c r="K3026" s="249">
        <v>2022</v>
      </c>
      <c r="L3026" s="249">
        <v>2022</v>
      </c>
      <c r="M3026" s="250" t="s">
        <v>6643</v>
      </c>
    </row>
    <row r="3027" spans="4:13" x14ac:dyDescent="0.35">
      <c r="D3027" s="244" t="s">
        <v>6844</v>
      </c>
      <c r="E3027" s="245">
        <v>44842</v>
      </c>
      <c r="F3027" s="245">
        <v>44846</v>
      </c>
      <c r="G3027" s="246" t="s">
        <v>3908</v>
      </c>
      <c r="H3027" s="247">
        <v>18000</v>
      </c>
      <c r="I3027" s="248">
        <v>18000</v>
      </c>
      <c r="J3027" s="248">
        <v>1</v>
      </c>
      <c r="K3027" s="249">
        <v>2022</v>
      </c>
      <c r="L3027" s="249">
        <v>2022</v>
      </c>
      <c r="M3027" s="250" t="s">
        <v>6825</v>
      </c>
    </row>
    <row r="3028" spans="4:13" x14ac:dyDescent="0.35">
      <c r="D3028" s="244" t="s">
        <v>6846</v>
      </c>
      <c r="E3028" s="245">
        <v>44812</v>
      </c>
      <c r="F3028" s="245">
        <v>44845</v>
      </c>
      <c r="G3028" s="246" t="s">
        <v>4244</v>
      </c>
      <c r="H3028" s="247">
        <v>100000</v>
      </c>
      <c r="I3028" s="248">
        <v>100000</v>
      </c>
      <c r="J3028" s="248">
        <v>1</v>
      </c>
      <c r="K3028" s="249">
        <v>2022</v>
      </c>
      <c r="L3028" s="249">
        <v>2022</v>
      </c>
      <c r="M3028" s="250" t="s">
        <v>6643</v>
      </c>
    </row>
    <row r="3029" spans="4:13" x14ac:dyDescent="0.35">
      <c r="D3029" s="244" t="s">
        <v>6849</v>
      </c>
      <c r="E3029" s="245">
        <v>44812</v>
      </c>
      <c r="F3029" s="245">
        <v>44848</v>
      </c>
      <c r="G3029" s="246" t="s">
        <v>3910</v>
      </c>
      <c r="H3029" s="247">
        <v>20000</v>
      </c>
      <c r="I3029" s="248">
        <v>20000</v>
      </c>
      <c r="J3029" s="248">
        <v>1</v>
      </c>
      <c r="K3029" s="249">
        <v>2022</v>
      </c>
      <c r="L3029" s="249">
        <v>2022</v>
      </c>
      <c r="M3029" s="250" t="s">
        <v>6643</v>
      </c>
    </row>
    <row r="3030" spans="4:13" x14ac:dyDescent="0.35">
      <c r="D3030" s="244" t="s">
        <v>6855</v>
      </c>
      <c r="E3030" s="245">
        <v>44679</v>
      </c>
      <c r="F3030" s="245">
        <v>44853</v>
      </c>
      <c r="G3030" s="246" t="s">
        <v>3910</v>
      </c>
      <c r="H3030" s="247">
        <v>102941.1765</v>
      </c>
      <c r="I3030" s="248">
        <v>102941.1765</v>
      </c>
      <c r="J3030" s="248">
        <v>1</v>
      </c>
      <c r="K3030" s="249">
        <v>2022</v>
      </c>
      <c r="L3030" s="249">
        <v>2022</v>
      </c>
      <c r="M3030" s="250" t="s">
        <v>6406</v>
      </c>
    </row>
    <row r="3031" spans="4:13" x14ac:dyDescent="0.35">
      <c r="D3031" s="244" t="s">
        <v>6859</v>
      </c>
      <c r="E3031" s="245">
        <v>44850</v>
      </c>
      <c r="F3031" s="245">
        <v>44853</v>
      </c>
      <c r="G3031" s="246" t="s">
        <v>3910</v>
      </c>
      <c r="H3031" s="247">
        <v>50000</v>
      </c>
      <c r="I3031" s="248">
        <v>50000</v>
      </c>
      <c r="J3031" s="248">
        <v>1</v>
      </c>
      <c r="K3031" s="249">
        <v>2022</v>
      </c>
      <c r="L3031" s="249">
        <v>2022</v>
      </c>
      <c r="M3031" s="250" t="s">
        <v>6825</v>
      </c>
    </row>
    <row r="3032" spans="4:13" x14ac:dyDescent="0.35">
      <c r="D3032" s="244" t="s">
        <v>6862</v>
      </c>
      <c r="E3032" s="245">
        <v>44857</v>
      </c>
      <c r="F3032" s="245">
        <v>44859</v>
      </c>
      <c r="G3032" s="246" t="s">
        <v>3910</v>
      </c>
      <c r="H3032" s="247">
        <v>100000</v>
      </c>
      <c r="I3032" s="248">
        <v>100000</v>
      </c>
      <c r="J3032" s="248">
        <v>1</v>
      </c>
      <c r="K3032" s="249">
        <v>2022</v>
      </c>
      <c r="L3032" s="249">
        <v>2022</v>
      </c>
      <c r="M3032" s="250" t="s">
        <v>6825</v>
      </c>
    </row>
    <row r="3033" spans="4:13" x14ac:dyDescent="0.35">
      <c r="D3033" s="244" t="s">
        <v>6869</v>
      </c>
      <c r="E3033" s="245">
        <v>44857</v>
      </c>
      <c r="F3033" s="245">
        <v>44858</v>
      </c>
      <c r="G3033" s="246" t="s">
        <v>3910</v>
      </c>
      <c r="H3033" s="247">
        <v>125000</v>
      </c>
      <c r="I3033" s="248">
        <v>125000</v>
      </c>
      <c r="J3033" s="248">
        <v>1</v>
      </c>
      <c r="K3033" s="249">
        <v>2022</v>
      </c>
      <c r="L3033" s="249">
        <v>2022</v>
      </c>
      <c r="M3033" s="250" t="s">
        <v>6825</v>
      </c>
    </row>
    <row r="3034" spans="4:13" x14ac:dyDescent="0.35">
      <c r="D3034" s="244" t="s">
        <v>6871</v>
      </c>
      <c r="E3034" s="245">
        <v>44808</v>
      </c>
      <c r="F3034" s="245">
        <v>44858</v>
      </c>
      <c r="G3034" s="246" t="s">
        <v>3908</v>
      </c>
      <c r="H3034" s="247">
        <v>100000</v>
      </c>
      <c r="I3034" s="248">
        <v>100000</v>
      </c>
      <c r="J3034" s="248">
        <v>1</v>
      </c>
      <c r="K3034" s="249">
        <v>2022</v>
      </c>
      <c r="L3034" s="249">
        <v>2022</v>
      </c>
      <c r="M3034" s="250" t="s">
        <v>6643</v>
      </c>
    </row>
    <row r="3035" spans="4:13" x14ac:dyDescent="0.35">
      <c r="D3035" s="244" t="s">
        <v>6873</v>
      </c>
      <c r="E3035" s="245">
        <v>44848</v>
      </c>
      <c r="F3035" s="245">
        <v>44860</v>
      </c>
      <c r="G3035" s="246" t="s">
        <v>3910</v>
      </c>
      <c r="H3035" s="247">
        <v>80000</v>
      </c>
      <c r="I3035" s="248">
        <v>80000</v>
      </c>
      <c r="J3035" s="248">
        <v>1</v>
      </c>
      <c r="K3035" s="249">
        <v>2022</v>
      </c>
      <c r="L3035" s="249">
        <v>2022</v>
      </c>
      <c r="M3035" s="250" t="s">
        <v>6825</v>
      </c>
    </row>
    <row r="3036" spans="4:13" x14ac:dyDescent="0.35">
      <c r="D3036" s="244" t="s">
        <v>6874</v>
      </c>
      <c r="E3036" s="245">
        <v>44367</v>
      </c>
      <c r="F3036" s="245">
        <v>44861</v>
      </c>
      <c r="G3036" s="246" t="s">
        <v>3910</v>
      </c>
      <c r="H3036" s="247">
        <v>363600</v>
      </c>
      <c r="I3036" s="248">
        <v>363600</v>
      </c>
      <c r="J3036" s="248">
        <v>1</v>
      </c>
      <c r="K3036" s="249">
        <v>2021</v>
      </c>
      <c r="L3036" s="249">
        <v>2022</v>
      </c>
      <c r="M3036" s="250" t="s">
        <v>2250</v>
      </c>
    </row>
    <row r="3037" spans="4:13" x14ac:dyDescent="0.35">
      <c r="D3037" s="244" t="s">
        <v>6877</v>
      </c>
      <c r="E3037" s="245">
        <v>44853</v>
      </c>
      <c r="F3037" s="245">
        <v>44861</v>
      </c>
      <c r="G3037" s="246" t="s">
        <v>3910</v>
      </c>
      <c r="H3037" s="247">
        <v>100000</v>
      </c>
      <c r="I3037" s="248">
        <v>100000</v>
      </c>
      <c r="J3037" s="248">
        <v>1</v>
      </c>
      <c r="K3037" s="249">
        <v>2022</v>
      </c>
      <c r="L3037" s="249">
        <v>2022</v>
      </c>
      <c r="M3037" s="250" t="s">
        <v>6825</v>
      </c>
    </row>
    <row r="3038" spans="4:13" x14ac:dyDescent="0.35">
      <c r="D3038" s="244" t="s">
        <v>6882</v>
      </c>
      <c r="E3038" s="245">
        <v>44860</v>
      </c>
      <c r="F3038" s="245">
        <v>44861</v>
      </c>
      <c r="G3038" s="246" t="s">
        <v>3910</v>
      </c>
      <c r="H3038" s="247">
        <v>100000</v>
      </c>
      <c r="I3038" s="248">
        <v>100000</v>
      </c>
      <c r="J3038" s="248">
        <v>1</v>
      </c>
      <c r="K3038" s="249">
        <v>2022</v>
      </c>
      <c r="L3038" s="249">
        <v>2022</v>
      </c>
      <c r="M3038" s="250" t="s">
        <v>6825</v>
      </c>
    </row>
    <row r="3039" spans="4:13" x14ac:dyDescent="0.35">
      <c r="D3039" s="244" t="s">
        <v>6883</v>
      </c>
      <c r="E3039" s="245">
        <v>44675</v>
      </c>
      <c r="F3039" s="245">
        <v>44865</v>
      </c>
      <c r="G3039" s="246" t="s">
        <v>3910</v>
      </c>
      <c r="H3039" s="247">
        <v>801857.58539999998</v>
      </c>
      <c r="I3039" s="248">
        <v>801857.58539999998</v>
      </c>
      <c r="J3039" s="248">
        <v>1</v>
      </c>
      <c r="K3039" s="249">
        <v>2022</v>
      </c>
      <c r="L3039" s="249">
        <v>2022</v>
      </c>
      <c r="M3039" s="250" t="s">
        <v>6406</v>
      </c>
    </row>
    <row r="3040" spans="4:13" x14ac:dyDescent="0.35">
      <c r="D3040" s="244" t="s">
        <v>6884</v>
      </c>
      <c r="E3040" s="245">
        <v>44858</v>
      </c>
      <c r="F3040" s="245">
        <v>44866</v>
      </c>
      <c r="G3040" s="246" t="s">
        <v>3910</v>
      </c>
      <c r="H3040" s="247">
        <v>100000</v>
      </c>
      <c r="I3040" s="248">
        <v>100000</v>
      </c>
      <c r="J3040" s="248">
        <v>1</v>
      </c>
      <c r="K3040" s="249">
        <v>2022</v>
      </c>
      <c r="L3040" s="249">
        <v>2022</v>
      </c>
      <c r="M3040" s="250" t="s">
        <v>6825</v>
      </c>
    </row>
    <row r="3041" spans="4:13" x14ac:dyDescent="0.35">
      <c r="D3041" s="244" t="s">
        <v>6885</v>
      </c>
      <c r="E3041" s="245">
        <v>44865</v>
      </c>
      <c r="F3041" s="245">
        <v>44866</v>
      </c>
      <c r="G3041" s="246" t="s">
        <v>3910</v>
      </c>
      <c r="H3041" s="247">
        <v>80000</v>
      </c>
      <c r="I3041" s="248">
        <v>80000</v>
      </c>
      <c r="J3041" s="248">
        <v>1</v>
      </c>
      <c r="K3041" s="249">
        <v>2022</v>
      </c>
      <c r="L3041" s="249">
        <v>2022</v>
      </c>
      <c r="M3041" s="250" t="s">
        <v>6825</v>
      </c>
    </row>
    <row r="3042" spans="4:13" x14ac:dyDescent="0.35">
      <c r="D3042" s="244" t="s">
        <v>6886</v>
      </c>
      <c r="E3042" s="245">
        <v>44842</v>
      </c>
      <c r="F3042" s="245">
        <v>44867</v>
      </c>
      <c r="G3042" s="246" t="s">
        <v>3910</v>
      </c>
      <c r="H3042" s="247">
        <v>20000</v>
      </c>
      <c r="I3042" s="248">
        <v>20000</v>
      </c>
      <c r="J3042" s="248">
        <v>1</v>
      </c>
      <c r="K3042" s="249">
        <v>2022</v>
      </c>
      <c r="L3042" s="249">
        <v>2022</v>
      </c>
      <c r="M3042" s="250" t="s">
        <v>6825</v>
      </c>
    </row>
    <row r="3043" spans="4:13" x14ac:dyDescent="0.35">
      <c r="D3043" s="244" t="s">
        <v>6891</v>
      </c>
      <c r="E3043" s="245">
        <v>44788</v>
      </c>
      <c r="F3043" s="245">
        <v>44865</v>
      </c>
      <c r="G3043" s="246" t="s">
        <v>4214</v>
      </c>
      <c r="H3043" s="247">
        <v>100000</v>
      </c>
      <c r="I3043" s="248">
        <v>100000</v>
      </c>
      <c r="J3043" s="248">
        <v>1</v>
      </c>
      <c r="K3043" s="249">
        <v>2022</v>
      </c>
      <c r="L3043" s="249">
        <v>2022</v>
      </c>
      <c r="M3043" s="250" t="s">
        <v>6643</v>
      </c>
    </row>
    <row r="3044" spans="4:13" x14ac:dyDescent="0.35">
      <c r="D3044" s="244" t="s">
        <v>6894</v>
      </c>
      <c r="E3044" s="245">
        <v>44867</v>
      </c>
      <c r="F3044" s="245">
        <v>44869</v>
      </c>
      <c r="G3044" s="246" t="s">
        <v>3908</v>
      </c>
      <c r="H3044" s="247">
        <v>10000</v>
      </c>
      <c r="I3044" s="248">
        <v>10000</v>
      </c>
      <c r="J3044" s="248">
        <v>1</v>
      </c>
      <c r="K3044" s="249">
        <v>2022</v>
      </c>
      <c r="L3044" s="249">
        <v>2022</v>
      </c>
      <c r="M3044" s="250" t="s">
        <v>6825</v>
      </c>
    </row>
    <row r="3045" spans="4:13" x14ac:dyDescent="0.35">
      <c r="D3045" s="244" t="s">
        <v>7220</v>
      </c>
      <c r="E3045" s="245">
        <v>44420</v>
      </c>
      <c r="F3045" s="245">
        <v>44873</v>
      </c>
      <c r="G3045" s="246" t="s">
        <v>658</v>
      </c>
      <c r="H3045" s="247">
        <v>10000</v>
      </c>
      <c r="I3045" s="248">
        <v>10000</v>
      </c>
      <c r="J3045" s="248">
        <v>1</v>
      </c>
      <c r="K3045" s="249">
        <v>2021</v>
      </c>
      <c r="L3045" s="249">
        <v>2022</v>
      </c>
      <c r="M3045" s="250" t="s">
        <v>3073</v>
      </c>
    </row>
    <row r="3046" spans="4:13" x14ac:dyDescent="0.35">
      <c r="D3046" s="244" t="s">
        <v>6908</v>
      </c>
      <c r="E3046" s="245">
        <v>44852</v>
      </c>
      <c r="F3046" s="245">
        <v>44865</v>
      </c>
      <c r="G3046" s="246" t="s">
        <v>3910</v>
      </c>
      <c r="H3046" s="247">
        <v>50000</v>
      </c>
      <c r="I3046" s="248">
        <v>50000</v>
      </c>
      <c r="J3046" s="248">
        <v>1</v>
      </c>
      <c r="K3046" s="249">
        <v>2022</v>
      </c>
      <c r="L3046" s="249">
        <v>2022</v>
      </c>
      <c r="M3046" s="250" t="s">
        <v>6825</v>
      </c>
    </row>
    <row r="3047" spans="4:13" x14ac:dyDescent="0.35">
      <c r="D3047" s="244" t="s">
        <v>6909</v>
      </c>
      <c r="E3047" s="245">
        <v>44514</v>
      </c>
      <c r="F3047" s="245">
        <v>44882</v>
      </c>
      <c r="G3047" s="246" t="s">
        <v>3910</v>
      </c>
      <c r="H3047" s="247">
        <v>534571.72360000003</v>
      </c>
      <c r="I3047" s="248">
        <v>534571.72360000003</v>
      </c>
      <c r="J3047" s="248">
        <v>1</v>
      </c>
      <c r="K3047" s="249">
        <v>2021</v>
      </c>
      <c r="L3047" s="249">
        <v>2022</v>
      </c>
      <c r="M3047" s="250" t="s">
        <v>3138</v>
      </c>
    </row>
    <row r="3048" spans="4:13" x14ac:dyDescent="0.35">
      <c r="D3048" s="244" t="s">
        <v>6911</v>
      </c>
      <c r="E3048" s="245">
        <v>44596</v>
      </c>
      <c r="F3048" s="245">
        <v>44882</v>
      </c>
      <c r="G3048" s="246" t="s">
        <v>3910</v>
      </c>
      <c r="H3048" s="247">
        <v>208823.5294</v>
      </c>
      <c r="I3048" s="248">
        <v>208823.5294</v>
      </c>
      <c r="J3048" s="248">
        <v>1</v>
      </c>
      <c r="K3048" s="249">
        <v>2022</v>
      </c>
      <c r="L3048" s="249">
        <v>2022</v>
      </c>
      <c r="M3048" s="250" t="s">
        <v>6021</v>
      </c>
    </row>
    <row r="3049" spans="4:13" x14ac:dyDescent="0.35">
      <c r="D3049" s="244" t="s">
        <v>6915</v>
      </c>
      <c r="E3049" s="245">
        <v>44294</v>
      </c>
      <c r="F3049" s="245">
        <v>44883</v>
      </c>
      <c r="G3049" s="246" t="s">
        <v>3908</v>
      </c>
      <c r="H3049" s="247">
        <v>800000</v>
      </c>
      <c r="I3049" s="248">
        <v>800000</v>
      </c>
      <c r="J3049" s="248">
        <v>1</v>
      </c>
      <c r="K3049" s="249">
        <v>2021</v>
      </c>
      <c r="L3049" s="249">
        <v>2022</v>
      </c>
      <c r="M3049" s="250" t="s">
        <v>2250</v>
      </c>
    </row>
    <row r="3050" spans="4:13" x14ac:dyDescent="0.35">
      <c r="D3050" s="244" t="s">
        <v>7221</v>
      </c>
      <c r="E3050" s="245">
        <v>44880</v>
      </c>
      <c r="F3050" s="245">
        <v>44886</v>
      </c>
      <c r="G3050" s="246" t="s">
        <v>3910</v>
      </c>
      <c r="H3050" s="247">
        <v>252500</v>
      </c>
      <c r="I3050" s="248">
        <v>252500</v>
      </c>
      <c r="J3050" s="248">
        <v>1</v>
      </c>
      <c r="K3050" s="249">
        <v>2022</v>
      </c>
      <c r="L3050" s="249">
        <v>2022</v>
      </c>
      <c r="M3050" s="250" t="s">
        <v>6825</v>
      </c>
    </row>
    <row r="3051" spans="4:13" x14ac:dyDescent="0.35">
      <c r="D3051" s="244" t="s">
        <v>6921</v>
      </c>
      <c r="E3051" s="245">
        <v>44869</v>
      </c>
      <c r="F3051" s="245">
        <v>44890</v>
      </c>
      <c r="G3051" s="246" t="s">
        <v>3910</v>
      </c>
      <c r="H3051" s="247">
        <v>65882.352939999997</v>
      </c>
      <c r="I3051" s="248">
        <v>65882.352939999997</v>
      </c>
      <c r="J3051" s="248">
        <v>1</v>
      </c>
      <c r="K3051" s="249">
        <v>2022</v>
      </c>
      <c r="L3051" s="249">
        <v>2022</v>
      </c>
      <c r="M3051" s="250" t="s">
        <v>6825</v>
      </c>
    </row>
    <row r="3052" spans="4:13" x14ac:dyDescent="0.35">
      <c r="D3052" s="244" t="s">
        <v>6925</v>
      </c>
      <c r="E3052" s="245">
        <v>44889</v>
      </c>
      <c r="F3052" s="245">
        <v>44894</v>
      </c>
      <c r="G3052" s="246" t="s">
        <v>3908</v>
      </c>
      <c r="H3052" s="247">
        <v>100000</v>
      </c>
      <c r="I3052" s="248">
        <v>100000</v>
      </c>
      <c r="J3052" s="248">
        <v>1</v>
      </c>
      <c r="K3052" s="249">
        <v>2022</v>
      </c>
      <c r="L3052" s="249">
        <v>2022</v>
      </c>
      <c r="M3052" s="250" t="s">
        <v>6825</v>
      </c>
    </row>
    <row r="3053" spans="4:13" x14ac:dyDescent="0.35">
      <c r="D3053" s="244" t="s">
        <v>6936</v>
      </c>
      <c r="E3053" s="245">
        <v>44414</v>
      </c>
      <c r="F3053" s="245">
        <v>44894</v>
      </c>
      <c r="G3053" s="246" t="s">
        <v>4244</v>
      </c>
      <c r="H3053" s="247">
        <v>10000</v>
      </c>
      <c r="I3053" s="248">
        <v>10000</v>
      </c>
      <c r="J3053" s="248">
        <v>1</v>
      </c>
      <c r="K3053" s="249">
        <v>2021</v>
      </c>
      <c r="L3053" s="249">
        <v>2022</v>
      </c>
      <c r="M3053" s="250" t="s">
        <v>3073</v>
      </c>
    </row>
    <row r="3054" spans="4:13" x14ac:dyDescent="0.35">
      <c r="D3054" s="244" t="s">
        <v>6943</v>
      </c>
      <c r="E3054" s="245">
        <v>44895</v>
      </c>
      <c r="F3054" s="245">
        <v>44900</v>
      </c>
      <c r="G3054" s="246" t="s">
        <v>3910</v>
      </c>
      <c r="H3054" s="247">
        <v>100000</v>
      </c>
      <c r="I3054" s="248">
        <v>100000</v>
      </c>
      <c r="J3054" s="248">
        <v>1</v>
      </c>
      <c r="K3054" s="249">
        <v>2022</v>
      </c>
      <c r="L3054" s="249">
        <v>2022</v>
      </c>
      <c r="M3054" s="250" t="s">
        <v>6825</v>
      </c>
    </row>
    <row r="3055" spans="4:13" x14ac:dyDescent="0.35">
      <c r="D3055" s="244" t="s">
        <v>6952</v>
      </c>
      <c r="E3055" s="245">
        <v>44881</v>
      </c>
      <c r="F3055" s="245">
        <v>44909</v>
      </c>
      <c r="G3055" s="246" t="s">
        <v>4263</v>
      </c>
      <c r="H3055" s="247">
        <v>50000</v>
      </c>
      <c r="I3055" s="248">
        <v>50000</v>
      </c>
      <c r="J3055" s="248">
        <v>1</v>
      </c>
      <c r="K3055" s="249">
        <v>2022</v>
      </c>
      <c r="L3055" s="249">
        <v>2022</v>
      </c>
      <c r="M3055" s="250" t="s">
        <v>6825</v>
      </c>
    </row>
    <row r="3056" spans="4:13" x14ac:dyDescent="0.35">
      <c r="D3056" s="244" t="s">
        <v>6954</v>
      </c>
      <c r="E3056" s="245">
        <v>44801</v>
      </c>
      <c r="F3056" s="245">
        <v>44848</v>
      </c>
      <c r="G3056" s="246" t="s">
        <v>3908</v>
      </c>
      <c r="H3056" s="247">
        <v>50000</v>
      </c>
      <c r="I3056" s="248">
        <v>50000</v>
      </c>
      <c r="J3056" s="248">
        <v>1</v>
      </c>
      <c r="K3056" s="249">
        <v>2022</v>
      </c>
      <c r="L3056" s="249">
        <v>2022</v>
      </c>
      <c r="M3056" s="250" t="s">
        <v>6643</v>
      </c>
    </row>
    <row r="3057" spans="4:13" x14ac:dyDescent="0.35">
      <c r="D3057" s="244" t="s">
        <v>6955</v>
      </c>
      <c r="E3057" s="245">
        <v>44903</v>
      </c>
      <c r="F3057" s="245">
        <v>44904</v>
      </c>
      <c r="G3057" s="246" t="s">
        <v>3910</v>
      </c>
      <c r="H3057" s="247">
        <v>100000</v>
      </c>
      <c r="I3057" s="248">
        <v>100000</v>
      </c>
      <c r="J3057" s="248">
        <v>1</v>
      </c>
      <c r="K3057" s="249">
        <v>2022</v>
      </c>
      <c r="L3057" s="249">
        <v>2022</v>
      </c>
      <c r="M3057" s="250" t="s">
        <v>6825</v>
      </c>
    </row>
    <row r="3058" spans="4:13" x14ac:dyDescent="0.35">
      <c r="D3058" s="244" t="s">
        <v>6967</v>
      </c>
      <c r="E3058" s="245">
        <v>44915</v>
      </c>
      <c r="F3058" s="245">
        <v>44918</v>
      </c>
      <c r="G3058" s="246" t="s">
        <v>3910</v>
      </c>
      <c r="H3058" s="247">
        <v>100000</v>
      </c>
      <c r="I3058" s="248">
        <v>100000</v>
      </c>
      <c r="J3058" s="248">
        <v>1</v>
      </c>
      <c r="K3058" s="249">
        <v>2022</v>
      </c>
      <c r="L3058" s="249">
        <v>2022</v>
      </c>
      <c r="M3058" s="250" t="s">
        <v>6825</v>
      </c>
    </row>
    <row r="3059" spans="4:13" x14ac:dyDescent="0.35">
      <c r="D3059" s="244" t="s">
        <v>6969</v>
      </c>
      <c r="E3059" s="245">
        <v>44913</v>
      </c>
      <c r="F3059" s="245">
        <v>44917</v>
      </c>
      <c r="G3059" s="246" t="s">
        <v>3910</v>
      </c>
      <c r="H3059" s="247">
        <v>30000</v>
      </c>
      <c r="I3059" s="248">
        <v>30000</v>
      </c>
      <c r="J3059" s="248">
        <v>1</v>
      </c>
      <c r="K3059" s="249">
        <v>2022</v>
      </c>
      <c r="L3059" s="249">
        <v>2022</v>
      </c>
      <c r="M3059" s="250" t="s">
        <v>6825</v>
      </c>
    </row>
    <row r="3060" spans="4:13" x14ac:dyDescent="0.35">
      <c r="D3060" s="244" t="s">
        <v>7222</v>
      </c>
      <c r="E3060" s="245">
        <v>44929</v>
      </c>
      <c r="F3060" s="245">
        <v>44931</v>
      </c>
      <c r="G3060" s="246" t="s">
        <v>3910</v>
      </c>
      <c r="H3060" s="247">
        <v>50000</v>
      </c>
      <c r="I3060" s="248">
        <v>50000</v>
      </c>
      <c r="J3060" s="248">
        <v>1</v>
      </c>
      <c r="K3060" s="249">
        <v>2023</v>
      </c>
      <c r="L3060" s="249">
        <v>2023</v>
      </c>
      <c r="M3060" s="250" t="s">
        <v>7201</v>
      </c>
    </row>
    <row r="3061" spans="4:13" x14ac:dyDescent="0.35">
      <c r="D3061" s="244" t="s">
        <v>7223</v>
      </c>
      <c r="E3061" s="245">
        <v>44919</v>
      </c>
      <c r="F3061" s="245">
        <v>44930</v>
      </c>
      <c r="G3061" s="246" t="s">
        <v>3910</v>
      </c>
      <c r="H3061" s="247">
        <v>100000</v>
      </c>
      <c r="I3061" s="248">
        <v>100000</v>
      </c>
      <c r="J3061" s="248">
        <v>1</v>
      </c>
      <c r="K3061" s="249">
        <v>2022</v>
      </c>
      <c r="L3061" s="249">
        <v>2023</v>
      </c>
      <c r="M3061" s="250" t="s">
        <v>6825</v>
      </c>
    </row>
    <row r="3062" spans="4:13" x14ac:dyDescent="0.35">
      <c r="D3062" s="244" t="s">
        <v>7224</v>
      </c>
      <c r="E3062" s="245">
        <v>44931</v>
      </c>
      <c r="F3062" s="245">
        <v>44936</v>
      </c>
      <c r="G3062" s="246" t="s">
        <v>3910</v>
      </c>
      <c r="H3062" s="247">
        <v>100000</v>
      </c>
      <c r="I3062" s="248">
        <v>100000</v>
      </c>
      <c r="J3062" s="248">
        <v>1</v>
      </c>
      <c r="K3062" s="249">
        <v>2023</v>
      </c>
      <c r="L3062" s="249">
        <v>2023</v>
      </c>
      <c r="M3062" s="250" t="s">
        <v>7201</v>
      </c>
    </row>
    <row r="3063" spans="4:13" x14ac:dyDescent="0.35">
      <c r="D3063" s="244" t="s">
        <v>7225</v>
      </c>
      <c r="E3063" s="245">
        <v>44944</v>
      </c>
      <c r="F3063" s="245">
        <v>44945</v>
      </c>
      <c r="G3063" s="246" t="s">
        <v>3910</v>
      </c>
      <c r="H3063" s="247">
        <v>60000</v>
      </c>
      <c r="I3063" s="248">
        <v>60000</v>
      </c>
      <c r="J3063" s="248">
        <v>1</v>
      </c>
      <c r="K3063" s="249">
        <v>2023</v>
      </c>
      <c r="L3063" s="249">
        <v>2023</v>
      </c>
      <c r="M3063" s="250" t="s">
        <v>7201</v>
      </c>
    </row>
    <row r="3064" spans="4:13" x14ac:dyDescent="0.35">
      <c r="D3064" s="244" t="s">
        <v>7226</v>
      </c>
      <c r="E3064" s="245">
        <v>44949</v>
      </c>
      <c r="F3064" s="245">
        <v>44950</v>
      </c>
      <c r="G3064" s="246" t="s">
        <v>3910</v>
      </c>
      <c r="H3064" s="247">
        <v>236000</v>
      </c>
      <c r="I3064" s="248">
        <v>236000</v>
      </c>
      <c r="J3064" s="248">
        <v>1</v>
      </c>
      <c r="K3064" s="249">
        <v>2023</v>
      </c>
      <c r="L3064" s="249">
        <v>2023</v>
      </c>
      <c r="M3064" s="250" t="s">
        <v>7201</v>
      </c>
    </row>
    <row r="3065" spans="4:13" x14ac:dyDescent="0.35">
      <c r="D3065" s="244" t="s">
        <v>7227</v>
      </c>
      <c r="E3065" s="245">
        <v>44828</v>
      </c>
      <c r="F3065" s="245">
        <v>44951</v>
      </c>
      <c r="G3065" s="246" t="s">
        <v>3908</v>
      </c>
      <c r="H3065" s="247">
        <v>50000</v>
      </c>
      <c r="I3065" s="248">
        <v>50000</v>
      </c>
      <c r="J3065" s="248">
        <v>1</v>
      </c>
      <c r="K3065" s="249">
        <v>2022</v>
      </c>
      <c r="L3065" s="249">
        <v>2023</v>
      </c>
      <c r="M3065" s="250" t="s">
        <v>6643</v>
      </c>
    </row>
    <row r="3066" spans="4:13" x14ac:dyDescent="0.35">
      <c r="D3066" s="244" t="s">
        <v>7228</v>
      </c>
      <c r="E3066" s="245">
        <v>44909</v>
      </c>
      <c r="F3066" s="245">
        <v>44959</v>
      </c>
      <c r="G3066" s="246" t="s">
        <v>3910</v>
      </c>
      <c r="H3066" s="247">
        <v>100000</v>
      </c>
      <c r="I3066" s="248">
        <v>100000</v>
      </c>
      <c r="J3066" s="248">
        <v>1</v>
      </c>
      <c r="K3066" s="249">
        <v>2022</v>
      </c>
      <c r="L3066" s="249">
        <v>2023</v>
      </c>
      <c r="M3066" s="250" t="s">
        <v>6825</v>
      </c>
    </row>
    <row r="3067" spans="4:13" x14ac:dyDescent="0.35">
      <c r="D3067" s="244" t="s">
        <v>7229</v>
      </c>
      <c r="E3067" s="245">
        <v>44394</v>
      </c>
      <c r="F3067" s="245">
        <v>44963</v>
      </c>
      <c r="G3067" s="246" t="s">
        <v>3910</v>
      </c>
      <c r="H3067" s="247">
        <v>220000</v>
      </c>
      <c r="I3067" s="248">
        <v>220000</v>
      </c>
      <c r="J3067" s="248">
        <v>1</v>
      </c>
      <c r="K3067" s="249">
        <v>2021</v>
      </c>
      <c r="L3067" s="249">
        <v>2023</v>
      </c>
      <c r="M3067" s="250" t="s">
        <v>3073</v>
      </c>
    </row>
    <row r="3068" spans="4:13" x14ac:dyDescent="0.35">
      <c r="D3068" s="244" t="s">
        <v>7230</v>
      </c>
      <c r="E3068" s="245">
        <v>44702</v>
      </c>
      <c r="F3068" s="245">
        <v>44734</v>
      </c>
      <c r="G3068" s="246" t="s">
        <v>4263</v>
      </c>
      <c r="H3068" s="247">
        <v>22341</v>
      </c>
      <c r="I3068" s="248">
        <v>22341</v>
      </c>
      <c r="J3068" s="248">
        <v>1</v>
      </c>
      <c r="K3068" s="249">
        <v>2022</v>
      </c>
      <c r="L3068" s="249">
        <v>2022</v>
      </c>
      <c r="M3068" s="250" t="s">
        <v>6406</v>
      </c>
    </row>
    <row r="3069" spans="4:13" x14ac:dyDescent="0.35">
      <c r="D3069" s="244" t="s">
        <v>7231</v>
      </c>
      <c r="E3069" s="245">
        <v>44909</v>
      </c>
      <c r="F3069" s="245">
        <v>44909</v>
      </c>
      <c r="G3069" s="246" t="s">
        <v>3908</v>
      </c>
      <c r="H3069" s="247">
        <v>100000</v>
      </c>
      <c r="I3069" s="248">
        <v>100000</v>
      </c>
      <c r="J3069" s="248">
        <v>1</v>
      </c>
      <c r="K3069" s="249">
        <v>2022</v>
      </c>
      <c r="L3069" s="249">
        <v>2022</v>
      </c>
      <c r="M3069" s="250" t="s">
        <v>6825</v>
      </c>
    </row>
    <row r="3070" spans="4:13" x14ac:dyDescent="0.35">
      <c r="D3070" s="244" t="s">
        <v>7232</v>
      </c>
      <c r="E3070" s="245">
        <v>44265</v>
      </c>
      <c r="F3070" s="245">
        <v>44979</v>
      </c>
      <c r="G3070" s="246" t="s">
        <v>658</v>
      </c>
      <c r="H3070" s="247">
        <v>100000</v>
      </c>
      <c r="I3070" s="248">
        <v>100000</v>
      </c>
      <c r="J3070" s="248">
        <v>1</v>
      </c>
      <c r="K3070" s="249">
        <v>2021</v>
      </c>
      <c r="L3070" s="249">
        <v>2023</v>
      </c>
      <c r="M3070" s="250" t="s">
        <v>21</v>
      </c>
    </row>
    <row r="3071" spans="4:13" x14ac:dyDescent="0.35">
      <c r="D3071" s="244" t="s">
        <v>7233</v>
      </c>
      <c r="E3071" s="245">
        <v>44655</v>
      </c>
      <c r="F3071" s="245">
        <v>44887</v>
      </c>
      <c r="G3071" s="246" t="s">
        <v>3910</v>
      </c>
      <c r="H3071" s="247">
        <v>150000</v>
      </c>
      <c r="I3071" s="248">
        <v>150000</v>
      </c>
      <c r="J3071" s="248">
        <v>1</v>
      </c>
      <c r="K3071" s="249">
        <v>2022</v>
      </c>
      <c r="L3071" s="249">
        <v>2022</v>
      </c>
      <c r="M3071" s="250" t="s">
        <v>6406</v>
      </c>
    </row>
    <row r="3072" spans="4:13" x14ac:dyDescent="0.35">
      <c r="D3072" s="244" t="s">
        <v>7234</v>
      </c>
      <c r="E3072" s="245">
        <v>43760</v>
      </c>
      <c r="F3072" s="245">
        <v>45000</v>
      </c>
      <c r="G3072" s="246" t="s">
        <v>3908</v>
      </c>
      <c r="H3072" s="247">
        <v>257020</v>
      </c>
      <c r="I3072" s="248">
        <v>257020</v>
      </c>
      <c r="J3072" s="248">
        <v>1</v>
      </c>
      <c r="K3072" s="249">
        <v>2019</v>
      </c>
      <c r="L3072" s="249">
        <v>2023</v>
      </c>
      <c r="M3072" s="250" t="s">
        <v>25</v>
      </c>
    </row>
    <row r="3073" spans="4:13" x14ac:dyDescent="0.35">
      <c r="D3073" s="244" t="s">
        <v>7235</v>
      </c>
      <c r="E3073" s="245">
        <v>44406</v>
      </c>
      <c r="F3073" s="245">
        <v>44686</v>
      </c>
      <c r="G3073" s="246" t="s">
        <v>3910</v>
      </c>
      <c r="H3073" s="247">
        <v>477600</v>
      </c>
      <c r="I3073" s="248">
        <v>477600</v>
      </c>
      <c r="J3073" s="248">
        <v>1</v>
      </c>
      <c r="K3073" s="249">
        <v>2021</v>
      </c>
      <c r="L3073" s="249">
        <v>2022</v>
      </c>
      <c r="M3073" s="250" t="s">
        <v>3073</v>
      </c>
    </row>
    <row r="3074" spans="4:13" x14ac:dyDescent="0.35">
      <c r="D3074" s="244" t="s">
        <v>7236</v>
      </c>
      <c r="E3074" s="245">
        <v>44549</v>
      </c>
      <c r="F3074" s="245">
        <v>44991</v>
      </c>
      <c r="G3074" s="246" t="s">
        <v>4195</v>
      </c>
      <c r="H3074" s="247">
        <v>616805</v>
      </c>
      <c r="I3074" s="248">
        <v>616805</v>
      </c>
      <c r="J3074" s="248">
        <v>1</v>
      </c>
      <c r="K3074" s="249">
        <v>2021</v>
      </c>
      <c r="L3074" s="249">
        <v>2023</v>
      </c>
      <c r="M3074" s="250" t="s">
        <v>3138</v>
      </c>
    </row>
    <row r="3075" spans="4:13" x14ac:dyDescent="0.35">
      <c r="D3075" s="244" t="s">
        <v>7237</v>
      </c>
      <c r="E3075" s="245">
        <v>38733</v>
      </c>
      <c r="F3075" s="245">
        <v>38733</v>
      </c>
      <c r="G3075" s="246" t="s">
        <v>3908</v>
      </c>
      <c r="H3075" s="247">
        <v>42350</v>
      </c>
      <c r="I3075" s="248">
        <v>42350</v>
      </c>
      <c r="J3075" s="248">
        <v>1</v>
      </c>
      <c r="K3075" s="249">
        <v>2006</v>
      </c>
      <c r="L3075" s="249">
        <v>2006</v>
      </c>
      <c r="M3075" s="250" t="s">
        <v>150</v>
      </c>
    </row>
    <row r="3076" spans="4:13" x14ac:dyDescent="0.35">
      <c r="D3076" s="244" t="s">
        <v>7238</v>
      </c>
      <c r="E3076" s="245">
        <v>44965</v>
      </c>
      <c r="F3076" s="245">
        <v>44966</v>
      </c>
      <c r="G3076" s="246" t="s">
        <v>4248</v>
      </c>
      <c r="H3076" s="247">
        <v>1500000</v>
      </c>
      <c r="I3076" s="248">
        <v>1500000</v>
      </c>
      <c r="J3076" s="248">
        <v>1</v>
      </c>
      <c r="K3076" s="249">
        <v>2023</v>
      </c>
      <c r="L3076" s="249">
        <v>2023</v>
      </c>
      <c r="M3076" s="250" t="s">
        <v>7201</v>
      </c>
    </row>
    <row r="3077" spans="4:13" x14ac:dyDescent="0.35">
      <c r="D3077" s="244" t="s">
        <v>7239</v>
      </c>
      <c r="E3077" s="245">
        <v>44475</v>
      </c>
      <c r="F3077" s="245">
        <v>45064</v>
      </c>
      <c r="G3077" s="246" t="s">
        <v>4248</v>
      </c>
      <c r="H3077" s="247">
        <v>3620050</v>
      </c>
      <c r="I3077" s="248">
        <v>3620050</v>
      </c>
      <c r="J3077" s="248">
        <v>1</v>
      </c>
      <c r="K3077" s="249">
        <v>2021</v>
      </c>
      <c r="L3077" s="249">
        <v>2023</v>
      </c>
      <c r="M3077" s="250" t="s">
        <v>3138</v>
      </c>
    </row>
    <row r="3078" spans="4:13" x14ac:dyDescent="0.35">
      <c r="D3078" s="244" t="s">
        <v>7240</v>
      </c>
      <c r="E3078" s="245">
        <v>44526</v>
      </c>
      <c r="F3078" s="245">
        <v>44530</v>
      </c>
      <c r="G3078" s="246" t="s">
        <v>3910</v>
      </c>
      <c r="H3078" s="247">
        <v>9000</v>
      </c>
      <c r="I3078" s="248">
        <v>9000</v>
      </c>
      <c r="J3078" s="248">
        <v>1</v>
      </c>
      <c r="K3078" s="249">
        <v>2021</v>
      </c>
      <c r="L3078" s="249">
        <v>2021</v>
      </c>
      <c r="M3078" s="250" t="s">
        <v>3138</v>
      </c>
    </row>
    <row r="3079" spans="4:13" x14ac:dyDescent="0.35">
      <c r="D3079" s="244" t="s">
        <v>7241</v>
      </c>
      <c r="E3079" s="245">
        <v>44269</v>
      </c>
      <c r="F3079" s="245">
        <v>45090</v>
      </c>
      <c r="G3079" s="246" t="s">
        <v>3908</v>
      </c>
      <c r="H3079" s="247">
        <v>1495000</v>
      </c>
      <c r="I3079" s="248">
        <v>1495000</v>
      </c>
      <c r="J3079" s="248">
        <v>1</v>
      </c>
      <c r="K3079" s="249">
        <v>2021</v>
      </c>
      <c r="L3079" s="249">
        <v>2023</v>
      </c>
      <c r="M3079" s="250" t="s">
        <v>21</v>
      </c>
    </row>
    <row r="3080" spans="4:13" x14ac:dyDescent="0.35">
      <c r="D3080" s="244" t="s">
        <v>7242</v>
      </c>
      <c r="E3080" s="245">
        <v>42978</v>
      </c>
      <c r="F3080" s="245">
        <v>45092</v>
      </c>
      <c r="G3080" s="246" t="s">
        <v>658</v>
      </c>
      <c r="H3080" s="247">
        <v>50000</v>
      </c>
      <c r="I3080" s="248">
        <v>50000</v>
      </c>
      <c r="J3080" s="248">
        <v>1</v>
      </c>
      <c r="K3080" s="249">
        <v>2017</v>
      </c>
      <c r="L3080" s="249">
        <v>2023</v>
      </c>
      <c r="M3080" s="250" t="s">
        <v>669</v>
      </c>
    </row>
    <row r="3081" spans="4:13" x14ac:dyDescent="0.35">
      <c r="D3081" s="244" t="s">
        <v>7243</v>
      </c>
      <c r="E3081" s="245">
        <v>44447</v>
      </c>
      <c r="F3081" s="245">
        <v>45093</v>
      </c>
      <c r="G3081" s="246" t="s">
        <v>3908</v>
      </c>
      <c r="H3081" s="247">
        <v>100000</v>
      </c>
      <c r="I3081" s="248">
        <v>100000</v>
      </c>
      <c r="J3081" s="248">
        <v>1</v>
      </c>
      <c r="K3081" s="249">
        <v>2021</v>
      </c>
      <c r="L3081" s="249">
        <v>2023</v>
      </c>
      <c r="M3081" s="250" t="s">
        <v>3073</v>
      </c>
    </row>
    <row r="3082" spans="4:13" x14ac:dyDescent="0.35">
      <c r="D3082" s="244" t="s">
        <v>7244</v>
      </c>
      <c r="E3082" s="245">
        <v>44962</v>
      </c>
      <c r="F3082" s="245">
        <v>44966</v>
      </c>
      <c r="G3082" s="246" t="s">
        <v>4248</v>
      </c>
      <c r="H3082" s="247">
        <v>980000</v>
      </c>
      <c r="I3082" s="248">
        <v>980000</v>
      </c>
      <c r="J3082" s="248">
        <v>1</v>
      </c>
      <c r="K3082" s="249">
        <v>2023</v>
      </c>
      <c r="L3082" s="249">
        <v>2023</v>
      </c>
      <c r="M3082" s="250" t="s">
        <v>7201</v>
      </c>
    </row>
    <row r="3083" spans="4:13" x14ac:dyDescent="0.35">
      <c r="D3083" s="244" t="s">
        <v>7245</v>
      </c>
      <c r="E3083" s="245">
        <v>45059</v>
      </c>
      <c r="F3083" s="245">
        <v>45098</v>
      </c>
      <c r="G3083" s="246" t="s">
        <v>4244</v>
      </c>
      <c r="H3083" s="247">
        <v>1941500</v>
      </c>
      <c r="I3083" s="248">
        <v>1941500</v>
      </c>
      <c r="J3083" s="248">
        <v>1</v>
      </c>
      <c r="K3083" s="249">
        <v>2023</v>
      </c>
      <c r="L3083" s="249">
        <v>2023</v>
      </c>
      <c r="M3083" s="250" t="s">
        <v>7246</v>
      </c>
    </row>
    <row r="3084" spans="4:13" x14ac:dyDescent="0.35">
      <c r="D3084" s="244" t="s">
        <v>7247</v>
      </c>
      <c r="E3084" s="245">
        <v>44216</v>
      </c>
      <c r="F3084" s="245">
        <v>45103</v>
      </c>
      <c r="G3084" s="246" t="s">
        <v>3908</v>
      </c>
      <c r="H3084" s="247">
        <v>50000</v>
      </c>
      <c r="I3084" s="248">
        <v>50000</v>
      </c>
      <c r="J3084" s="248">
        <v>1</v>
      </c>
      <c r="K3084" s="249">
        <v>2021</v>
      </c>
      <c r="L3084" s="249">
        <v>2023</v>
      </c>
      <c r="M3084" s="250" t="s">
        <v>21</v>
      </c>
    </row>
    <row r="3085" spans="4:13" x14ac:dyDescent="0.35">
      <c r="D3085" s="244" t="s">
        <v>7248</v>
      </c>
      <c r="E3085" s="245">
        <v>45125</v>
      </c>
      <c r="F3085" s="245">
        <v>45127</v>
      </c>
      <c r="G3085" s="246" t="s">
        <v>3910</v>
      </c>
      <c r="H3085" s="247">
        <v>239800</v>
      </c>
      <c r="I3085" s="248">
        <v>239800</v>
      </c>
      <c r="J3085" s="248">
        <v>1</v>
      </c>
      <c r="K3085" s="249">
        <v>2023</v>
      </c>
      <c r="L3085" s="249">
        <v>2023</v>
      </c>
      <c r="M3085" s="250" t="s">
        <v>7210</v>
      </c>
    </row>
    <row r="3086" spans="4:13" x14ac:dyDescent="0.35">
      <c r="D3086" s="244" t="s">
        <v>7249</v>
      </c>
      <c r="E3086" s="245">
        <v>45127</v>
      </c>
      <c r="F3086" s="245">
        <v>45128</v>
      </c>
      <c r="G3086" s="246" t="s">
        <v>3910</v>
      </c>
      <c r="H3086" s="247">
        <v>100000</v>
      </c>
      <c r="I3086" s="248">
        <v>100000</v>
      </c>
      <c r="J3086" s="248">
        <v>1</v>
      </c>
      <c r="K3086" s="249">
        <v>2023</v>
      </c>
      <c r="L3086" s="249">
        <v>2023</v>
      </c>
      <c r="M3086" s="250" t="s">
        <v>7210</v>
      </c>
    </row>
    <row r="3087" spans="4:13" x14ac:dyDescent="0.35">
      <c r="D3087" s="244" t="s">
        <v>7250</v>
      </c>
      <c r="E3087" s="245">
        <v>45117</v>
      </c>
      <c r="F3087" s="245">
        <v>45139</v>
      </c>
      <c r="G3087" s="246" t="s">
        <v>3910</v>
      </c>
      <c r="H3087" s="247">
        <v>600000</v>
      </c>
      <c r="I3087" s="248">
        <v>600000</v>
      </c>
      <c r="J3087" s="248">
        <v>1</v>
      </c>
      <c r="K3087" s="249">
        <v>2023</v>
      </c>
      <c r="L3087" s="249">
        <v>2023</v>
      </c>
      <c r="M3087" s="250" t="s">
        <v>7210</v>
      </c>
    </row>
    <row r="3088" spans="4:13" x14ac:dyDescent="0.35">
      <c r="D3088" s="244" t="s">
        <v>7251</v>
      </c>
      <c r="E3088" s="245">
        <v>45135</v>
      </c>
      <c r="F3088" s="245">
        <v>45141</v>
      </c>
      <c r="G3088" s="246" t="s">
        <v>3910</v>
      </c>
      <c r="H3088" s="247">
        <v>100000</v>
      </c>
      <c r="I3088" s="248">
        <v>100000</v>
      </c>
      <c r="J3088" s="248">
        <v>1</v>
      </c>
      <c r="K3088" s="249">
        <v>2023</v>
      </c>
      <c r="L3088" s="249">
        <v>2023</v>
      </c>
      <c r="M3088" s="250" t="s">
        <v>7210</v>
      </c>
    </row>
    <row r="3089" spans="4:13" x14ac:dyDescent="0.35">
      <c r="D3089" s="244" t="s">
        <v>7252</v>
      </c>
      <c r="E3089" s="245">
        <v>45132</v>
      </c>
      <c r="F3089" s="245">
        <v>45133</v>
      </c>
      <c r="G3089" s="246" t="s">
        <v>3910</v>
      </c>
      <c r="H3089" s="247">
        <v>10000</v>
      </c>
      <c r="I3089" s="248">
        <v>10000</v>
      </c>
      <c r="J3089" s="248">
        <v>1</v>
      </c>
      <c r="K3089" s="249">
        <v>2023</v>
      </c>
      <c r="L3089" s="249">
        <v>2023</v>
      </c>
      <c r="M3089" s="250" t="s">
        <v>7210</v>
      </c>
    </row>
    <row r="3090" spans="4:13" x14ac:dyDescent="0.35">
      <c r="D3090" s="244" t="s">
        <v>7253</v>
      </c>
      <c r="E3090" s="245">
        <v>45133</v>
      </c>
      <c r="F3090" s="245">
        <v>45139</v>
      </c>
      <c r="G3090" s="246" t="s">
        <v>3910</v>
      </c>
      <c r="H3090" s="247">
        <v>100000</v>
      </c>
      <c r="I3090" s="248">
        <v>100000</v>
      </c>
      <c r="J3090" s="248">
        <v>1</v>
      </c>
      <c r="K3090" s="249">
        <v>2023</v>
      </c>
      <c r="L3090" s="249">
        <v>2023</v>
      </c>
      <c r="M3090" s="250" t="s">
        <v>7210</v>
      </c>
    </row>
    <row r="3091" spans="4:13" x14ac:dyDescent="0.35">
      <c r="D3091" s="244" t="s">
        <v>7254</v>
      </c>
      <c r="E3091" s="245">
        <v>45144</v>
      </c>
      <c r="F3091" s="245">
        <v>45145</v>
      </c>
      <c r="G3091" s="246" t="s">
        <v>3910</v>
      </c>
      <c r="H3091" s="247">
        <v>734300</v>
      </c>
      <c r="I3091" s="248">
        <v>734300</v>
      </c>
      <c r="J3091" s="248">
        <v>1</v>
      </c>
      <c r="K3091" s="249">
        <v>2023</v>
      </c>
      <c r="L3091" s="249">
        <v>2023</v>
      </c>
      <c r="M3091" s="250" t="s">
        <v>7210</v>
      </c>
    </row>
    <row r="3092" spans="4:13" x14ac:dyDescent="0.35">
      <c r="D3092" s="244" t="s">
        <v>7255</v>
      </c>
      <c r="E3092" s="245">
        <v>45142</v>
      </c>
      <c r="F3092" s="245">
        <v>45149</v>
      </c>
      <c r="G3092" s="246" t="s">
        <v>3910</v>
      </c>
      <c r="H3092" s="247">
        <v>100000</v>
      </c>
      <c r="I3092" s="248">
        <v>100000</v>
      </c>
      <c r="J3092" s="248">
        <v>1</v>
      </c>
      <c r="K3092" s="249">
        <v>2023</v>
      </c>
      <c r="L3092" s="249">
        <v>2023</v>
      </c>
      <c r="M3092" s="250" t="s">
        <v>7210</v>
      </c>
    </row>
    <row r="3093" spans="4:13" x14ac:dyDescent="0.35">
      <c r="D3093" s="244" t="s">
        <v>7256</v>
      </c>
      <c r="E3093" s="245">
        <v>45145</v>
      </c>
      <c r="F3093" s="245">
        <v>45152</v>
      </c>
      <c r="G3093" s="246" t="s">
        <v>3910</v>
      </c>
      <c r="H3093" s="247">
        <v>100000</v>
      </c>
      <c r="I3093" s="248">
        <v>100000</v>
      </c>
      <c r="J3093" s="248">
        <v>1</v>
      </c>
      <c r="K3093" s="249">
        <v>2023</v>
      </c>
      <c r="L3093" s="249">
        <v>2023</v>
      </c>
      <c r="M3093" s="250" t="s">
        <v>7210</v>
      </c>
    </row>
    <row r="3094" spans="4:13" x14ac:dyDescent="0.35">
      <c r="D3094" s="244" t="s">
        <v>7257</v>
      </c>
      <c r="E3094" s="245">
        <v>45152</v>
      </c>
      <c r="F3094" s="245">
        <v>45153</v>
      </c>
      <c r="G3094" s="246" t="s">
        <v>3910</v>
      </c>
      <c r="H3094" s="247">
        <v>9500</v>
      </c>
      <c r="I3094" s="248">
        <v>9500</v>
      </c>
      <c r="J3094" s="248">
        <v>1</v>
      </c>
      <c r="K3094" s="249">
        <v>2023</v>
      </c>
      <c r="L3094" s="249">
        <v>2023</v>
      </c>
      <c r="M3094" s="250" t="s">
        <v>7210</v>
      </c>
    </row>
    <row r="3095" spans="4:13" x14ac:dyDescent="0.35">
      <c r="D3095" s="244" t="s">
        <v>7258</v>
      </c>
      <c r="E3095" s="245">
        <v>45114</v>
      </c>
      <c r="F3095" s="245">
        <v>45115</v>
      </c>
      <c r="G3095" s="246" t="s">
        <v>3910</v>
      </c>
      <c r="H3095" s="247">
        <v>100000</v>
      </c>
      <c r="I3095" s="248">
        <v>100000</v>
      </c>
      <c r="J3095" s="248">
        <v>1</v>
      </c>
      <c r="K3095" s="249">
        <v>2023</v>
      </c>
      <c r="L3095" s="249">
        <v>2023</v>
      </c>
      <c r="M3095" s="250" t="s">
        <v>7210</v>
      </c>
    </row>
    <row r="3096" spans="4:13" x14ac:dyDescent="0.35">
      <c r="D3096" s="244" t="s">
        <v>7259</v>
      </c>
      <c r="E3096" s="245">
        <v>45155</v>
      </c>
      <c r="F3096" s="245">
        <v>45159</v>
      </c>
      <c r="G3096" s="246" t="s">
        <v>3910</v>
      </c>
      <c r="H3096" s="247">
        <v>29500</v>
      </c>
      <c r="I3096" s="248">
        <v>29500</v>
      </c>
      <c r="J3096" s="248">
        <v>1</v>
      </c>
      <c r="K3096" s="249">
        <v>2023</v>
      </c>
      <c r="L3096" s="249">
        <v>2023</v>
      </c>
      <c r="M3096" s="250" t="s">
        <v>7210</v>
      </c>
    </row>
    <row r="3097" spans="4:13" x14ac:dyDescent="0.35">
      <c r="D3097" s="244" t="s">
        <v>7260</v>
      </c>
      <c r="E3097" s="245">
        <v>45153</v>
      </c>
      <c r="F3097" s="245">
        <v>45161</v>
      </c>
      <c r="G3097" s="246" t="s">
        <v>3910</v>
      </c>
      <c r="H3097" s="247">
        <v>100000</v>
      </c>
      <c r="I3097" s="248">
        <v>100000</v>
      </c>
      <c r="J3097" s="248">
        <v>1</v>
      </c>
      <c r="K3097" s="249">
        <v>2023</v>
      </c>
      <c r="L3097" s="249">
        <v>2023</v>
      </c>
      <c r="M3097" s="250" t="s">
        <v>7210</v>
      </c>
    </row>
    <row r="3098" spans="4:13" x14ac:dyDescent="0.35">
      <c r="D3098" s="244" t="s">
        <v>7261</v>
      </c>
      <c r="E3098" s="245">
        <v>45156</v>
      </c>
      <c r="F3098" s="245">
        <v>45159</v>
      </c>
      <c r="G3098" s="246" t="s">
        <v>3910</v>
      </c>
      <c r="H3098" s="247">
        <v>700000</v>
      </c>
      <c r="I3098" s="248">
        <v>700000</v>
      </c>
      <c r="J3098" s="248">
        <v>1</v>
      </c>
      <c r="K3098" s="249">
        <v>2023</v>
      </c>
      <c r="L3098" s="249">
        <v>2023</v>
      </c>
      <c r="M3098" s="250" t="s">
        <v>7210</v>
      </c>
    </row>
    <row r="3099" spans="4:13" x14ac:dyDescent="0.35">
      <c r="D3099" s="244" t="s">
        <v>7262</v>
      </c>
      <c r="E3099" s="245">
        <v>45164</v>
      </c>
      <c r="F3099" s="245">
        <v>45166</v>
      </c>
      <c r="G3099" s="246" t="s">
        <v>4248</v>
      </c>
      <c r="H3099" s="247">
        <v>100000</v>
      </c>
      <c r="I3099" s="248">
        <v>100000</v>
      </c>
      <c r="J3099" s="248">
        <v>1</v>
      </c>
      <c r="K3099" s="249">
        <v>2023</v>
      </c>
      <c r="L3099" s="249">
        <v>2023</v>
      </c>
      <c r="M3099" s="250" t="s">
        <v>7210</v>
      </c>
    </row>
    <row r="3100" spans="4:13" x14ac:dyDescent="0.35">
      <c r="D3100" s="244" t="s">
        <v>7263</v>
      </c>
      <c r="E3100" s="245">
        <v>45141</v>
      </c>
      <c r="F3100" s="245">
        <v>45167</v>
      </c>
      <c r="G3100" s="246" t="s">
        <v>3910</v>
      </c>
      <c r="H3100" s="247">
        <v>89000</v>
      </c>
      <c r="I3100" s="248">
        <v>89000</v>
      </c>
      <c r="J3100" s="248">
        <v>1</v>
      </c>
      <c r="K3100" s="249">
        <v>2023</v>
      </c>
      <c r="L3100" s="249">
        <v>2023</v>
      </c>
      <c r="M3100" s="250" t="s">
        <v>7210</v>
      </c>
    </row>
    <row r="3101" spans="4:13" x14ac:dyDescent="0.35">
      <c r="D3101" s="244" t="s">
        <v>7264</v>
      </c>
      <c r="E3101" s="245">
        <v>44527</v>
      </c>
      <c r="F3101" s="245">
        <v>45103</v>
      </c>
      <c r="G3101" s="246" t="s">
        <v>3908</v>
      </c>
      <c r="H3101" s="247">
        <v>290000</v>
      </c>
      <c r="I3101" s="248">
        <v>290000</v>
      </c>
      <c r="J3101" s="248">
        <v>1</v>
      </c>
      <c r="K3101" s="249">
        <v>2021</v>
      </c>
      <c r="L3101" s="249">
        <v>2023</v>
      </c>
      <c r="M3101" s="250" t="s">
        <v>3138</v>
      </c>
    </row>
    <row r="3102" spans="4:13" x14ac:dyDescent="0.35">
      <c r="D3102" s="244" t="s">
        <v>7265</v>
      </c>
      <c r="E3102" s="245">
        <v>45166</v>
      </c>
      <c r="F3102" s="245">
        <v>45169</v>
      </c>
      <c r="G3102" s="246" t="s">
        <v>3910</v>
      </c>
      <c r="H3102" s="247">
        <v>7000</v>
      </c>
      <c r="I3102" s="248">
        <v>7000</v>
      </c>
      <c r="J3102" s="248">
        <v>1</v>
      </c>
      <c r="K3102" s="249">
        <v>2023</v>
      </c>
      <c r="L3102" s="249">
        <v>2023</v>
      </c>
      <c r="M3102" s="250" t="s">
        <v>7210</v>
      </c>
    </row>
    <row r="3103" spans="4:13" x14ac:dyDescent="0.35">
      <c r="D3103" s="244" t="s">
        <v>7266</v>
      </c>
      <c r="E3103" s="245">
        <v>45148</v>
      </c>
      <c r="F3103" s="245">
        <v>45149</v>
      </c>
      <c r="G3103" s="246" t="s">
        <v>4263</v>
      </c>
      <c r="H3103" s="247">
        <v>598780</v>
      </c>
      <c r="I3103" s="248">
        <v>598780</v>
      </c>
      <c r="J3103" s="248">
        <v>1</v>
      </c>
      <c r="K3103" s="249">
        <v>2023</v>
      </c>
      <c r="L3103" s="249">
        <v>2023</v>
      </c>
      <c r="M3103" s="250" t="s">
        <v>7210</v>
      </c>
    </row>
    <row r="3104" spans="4:13" x14ac:dyDescent="0.35">
      <c r="D3104" s="244" t="s">
        <v>7267</v>
      </c>
      <c r="E3104" s="245">
        <v>45174</v>
      </c>
      <c r="F3104" s="245">
        <v>45177</v>
      </c>
      <c r="G3104" s="246" t="s">
        <v>3910</v>
      </c>
      <c r="H3104" s="247">
        <v>377100</v>
      </c>
      <c r="I3104" s="248">
        <v>377100</v>
      </c>
      <c r="J3104" s="248">
        <v>1</v>
      </c>
      <c r="K3104" s="249">
        <v>2023</v>
      </c>
      <c r="L3104" s="249">
        <v>2023</v>
      </c>
      <c r="M3104" s="250" t="s">
        <v>7210</v>
      </c>
    </row>
    <row r="3105" spans="4:13" x14ac:dyDescent="0.35">
      <c r="D3105" s="244" t="s">
        <v>7268</v>
      </c>
      <c r="E3105" s="245">
        <v>45177</v>
      </c>
      <c r="F3105" s="245">
        <v>45178</v>
      </c>
      <c r="G3105" s="246" t="s">
        <v>3910</v>
      </c>
      <c r="H3105" s="247">
        <v>80000</v>
      </c>
      <c r="I3105" s="248">
        <v>80000</v>
      </c>
      <c r="J3105" s="248">
        <v>1</v>
      </c>
      <c r="K3105" s="249">
        <v>2023</v>
      </c>
      <c r="L3105" s="249">
        <v>2023</v>
      </c>
      <c r="M3105" s="250" t="s">
        <v>7210</v>
      </c>
    </row>
    <row r="3106" spans="4:13" x14ac:dyDescent="0.35">
      <c r="D3106" s="244" t="s">
        <v>7269</v>
      </c>
      <c r="E3106" s="245">
        <v>45177</v>
      </c>
      <c r="F3106" s="245">
        <v>45181</v>
      </c>
      <c r="G3106" s="246" t="s">
        <v>3910</v>
      </c>
      <c r="H3106" s="247">
        <v>100000</v>
      </c>
      <c r="I3106" s="248">
        <v>100000</v>
      </c>
      <c r="J3106" s="248">
        <v>1</v>
      </c>
      <c r="K3106" s="249">
        <v>2023</v>
      </c>
      <c r="L3106" s="249">
        <v>2023</v>
      </c>
      <c r="M3106" s="250" t="s">
        <v>7210</v>
      </c>
    </row>
    <row r="3107" spans="4:13" x14ac:dyDescent="0.35">
      <c r="D3107" s="244" t="s">
        <v>7270</v>
      </c>
      <c r="E3107" s="245">
        <v>45172</v>
      </c>
      <c r="F3107" s="245">
        <v>45181</v>
      </c>
      <c r="G3107" s="246" t="s">
        <v>3910</v>
      </c>
      <c r="H3107" s="247">
        <v>50000</v>
      </c>
      <c r="I3107" s="248">
        <v>50000</v>
      </c>
      <c r="J3107" s="248">
        <v>1</v>
      </c>
      <c r="K3107" s="249">
        <v>2023</v>
      </c>
      <c r="L3107" s="249">
        <v>2023</v>
      </c>
      <c r="M3107" s="250" t="s">
        <v>7210</v>
      </c>
    </row>
    <row r="3108" spans="4:13" x14ac:dyDescent="0.35">
      <c r="D3108" s="244" t="s">
        <v>7271</v>
      </c>
      <c r="E3108" s="245">
        <v>45175</v>
      </c>
      <c r="F3108" s="245">
        <v>45178</v>
      </c>
      <c r="G3108" s="246" t="s">
        <v>3910</v>
      </c>
      <c r="H3108" s="247">
        <v>100000</v>
      </c>
      <c r="I3108" s="248">
        <v>100000</v>
      </c>
      <c r="J3108" s="248">
        <v>1</v>
      </c>
      <c r="K3108" s="249">
        <v>2023</v>
      </c>
      <c r="L3108" s="249">
        <v>2023</v>
      </c>
      <c r="M3108" s="250" t="s">
        <v>7210</v>
      </c>
    </row>
    <row r="3109" spans="4:13" x14ac:dyDescent="0.35">
      <c r="D3109" s="244" t="s">
        <v>7272</v>
      </c>
      <c r="E3109" s="245">
        <v>45177</v>
      </c>
      <c r="F3109" s="245">
        <v>45183</v>
      </c>
      <c r="G3109" s="246" t="s">
        <v>3910</v>
      </c>
      <c r="H3109" s="247">
        <v>50000</v>
      </c>
      <c r="I3109" s="248">
        <v>50000</v>
      </c>
      <c r="J3109" s="248">
        <v>1</v>
      </c>
      <c r="K3109" s="249">
        <v>2023</v>
      </c>
      <c r="L3109" s="249">
        <v>2023</v>
      </c>
      <c r="M3109" s="250" t="s">
        <v>7210</v>
      </c>
    </row>
    <row r="3110" spans="4:13" x14ac:dyDescent="0.35">
      <c r="D3110" s="244" t="s">
        <v>7273</v>
      </c>
      <c r="E3110" s="245">
        <v>45133</v>
      </c>
      <c r="F3110" s="245">
        <v>45176</v>
      </c>
      <c r="G3110" s="246" t="s">
        <v>3908</v>
      </c>
      <c r="H3110" s="247">
        <v>16500</v>
      </c>
      <c r="I3110" s="248">
        <v>16500</v>
      </c>
      <c r="J3110" s="248">
        <v>1</v>
      </c>
      <c r="K3110" s="249">
        <v>2023</v>
      </c>
      <c r="L3110" s="249">
        <v>2023</v>
      </c>
      <c r="M3110" s="250" t="s">
        <v>7210</v>
      </c>
    </row>
    <row r="3111" spans="4:13" x14ac:dyDescent="0.35">
      <c r="D3111" s="244" t="s">
        <v>7274</v>
      </c>
      <c r="E3111" s="245">
        <v>45124</v>
      </c>
      <c r="F3111" s="245">
        <v>45176</v>
      </c>
      <c r="G3111" s="246" t="s">
        <v>3908</v>
      </c>
      <c r="H3111" s="247">
        <v>20350</v>
      </c>
      <c r="I3111" s="248">
        <v>20350</v>
      </c>
      <c r="J3111" s="248">
        <v>1</v>
      </c>
      <c r="K3111" s="249">
        <v>2023</v>
      </c>
      <c r="L3111" s="249">
        <v>2023</v>
      </c>
      <c r="M3111" s="250" t="s">
        <v>7210</v>
      </c>
    </row>
    <row r="3112" spans="4:13" x14ac:dyDescent="0.35">
      <c r="D3112" s="244" t="s">
        <v>7275</v>
      </c>
      <c r="E3112" s="245">
        <v>45164</v>
      </c>
      <c r="F3112" s="245">
        <v>45184</v>
      </c>
      <c r="G3112" s="246" t="s">
        <v>3910</v>
      </c>
      <c r="H3112" s="247">
        <v>100000</v>
      </c>
      <c r="I3112" s="248">
        <v>100000</v>
      </c>
      <c r="J3112" s="248">
        <v>1</v>
      </c>
      <c r="K3112" s="249">
        <v>2023</v>
      </c>
      <c r="L3112" s="249">
        <v>2023</v>
      </c>
      <c r="M3112" s="250" t="s">
        <v>7210</v>
      </c>
    </row>
    <row r="3113" spans="4:13" x14ac:dyDescent="0.35">
      <c r="D3113" s="244" t="s">
        <v>7276</v>
      </c>
      <c r="E3113" s="245">
        <v>45185</v>
      </c>
      <c r="F3113" s="245">
        <v>45187</v>
      </c>
      <c r="G3113" s="246" t="s">
        <v>3910</v>
      </c>
      <c r="H3113" s="247">
        <v>100000</v>
      </c>
      <c r="I3113" s="248">
        <v>100000</v>
      </c>
      <c r="J3113" s="248">
        <v>1</v>
      </c>
      <c r="K3113" s="249">
        <v>2023</v>
      </c>
      <c r="L3113" s="249">
        <v>2023</v>
      </c>
      <c r="M3113" s="250" t="s">
        <v>7210</v>
      </c>
    </row>
    <row r="3114" spans="4:13" x14ac:dyDescent="0.35">
      <c r="D3114" s="244" t="s">
        <v>7277</v>
      </c>
      <c r="E3114" s="245">
        <v>45136</v>
      </c>
      <c r="F3114" s="245">
        <v>45189</v>
      </c>
      <c r="G3114" s="246" t="s">
        <v>3908</v>
      </c>
      <c r="H3114" s="247">
        <v>50000</v>
      </c>
      <c r="I3114" s="248">
        <v>50000</v>
      </c>
      <c r="J3114" s="248">
        <v>1</v>
      </c>
      <c r="K3114" s="249">
        <v>2023</v>
      </c>
      <c r="L3114" s="249">
        <v>2023</v>
      </c>
      <c r="M3114" s="250" t="s">
        <v>7210</v>
      </c>
    </row>
    <row r="3115" spans="4:13" x14ac:dyDescent="0.35">
      <c r="D3115" s="244" t="s">
        <v>7278</v>
      </c>
      <c r="E3115" s="245">
        <v>45182</v>
      </c>
      <c r="F3115" s="245">
        <v>45189</v>
      </c>
      <c r="G3115" s="246" t="s">
        <v>3910</v>
      </c>
      <c r="H3115" s="247">
        <v>5000</v>
      </c>
      <c r="I3115" s="248">
        <v>5000</v>
      </c>
      <c r="J3115" s="248">
        <v>1</v>
      </c>
      <c r="K3115" s="249">
        <v>2023</v>
      </c>
      <c r="L3115" s="249">
        <v>2023</v>
      </c>
      <c r="M3115" s="250" t="s">
        <v>7210</v>
      </c>
    </row>
    <row r="3116" spans="4:13" x14ac:dyDescent="0.35">
      <c r="D3116" s="244" t="s">
        <v>7279</v>
      </c>
      <c r="E3116" s="245">
        <v>45185</v>
      </c>
      <c r="F3116" s="245">
        <v>45188</v>
      </c>
      <c r="G3116" s="246" t="s">
        <v>3910</v>
      </c>
      <c r="H3116" s="247">
        <v>80000</v>
      </c>
      <c r="I3116" s="248">
        <v>80000</v>
      </c>
      <c r="J3116" s="248">
        <v>1</v>
      </c>
      <c r="K3116" s="249">
        <v>2023</v>
      </c>
      <c r="L3116" s="249">
        <v>2023</v>
      </c>
      <c r="M3116" s="250" t="s">
        <v>7210</v>
      </c>
    </row>
    <row r="3117" spans="4:13" x14ac:dyDescent="0.35">
      <c r="D3117" s="244" t="s">
        <v>7280</v>
      </c>
      <c r="E3117" s="245">
        <v>45180</v>
      </c>
      <c r="F3117" s="245">
        <v>45190</v>
      </c>
      <c r="G3117" s="246" t="s">
        <v>3910</v>
      </c>
      <c r="H3117" s="247">
        <v>20000</v>
      </c>
      <c r="I3117" s="248">
        <v>20000</v>
      </c>
      <c r="J3117" s="248">
        <v>1</v>
      </c>
      <c r="K3117" s="249">
        <v>2023</v>
      </c>
      <c r="L3117" s="249">
        <v>2023</v>
      </c>
      <c r="M3117" s="250" t="s">
        <v>7210</v>
      </c>
    </row>
    <row r="3118" spans="4:13" x14ac:dyDescent="0.35">
      <c r="D3118" s="244" t="s">
        <v>7281</v>
      </c>
      <c r="E3118" s="245">
        <v>45058</v>
      </c>
      <c r="F3118" s="245">
        <v>45091</v>
      </c>
      <c r="G3118" s="246" t="s">
        <v>658</v>
      </c>
      <c r="H3118" s="247">
        <v>50000</v>
      </c>
      <c r="I3118" s="248">
        <v>50000</v>
      </c>
      <c r="J3118" s="248">
        <v>1</v>
      </c>
      <c r="K3118" s="249">
        <v>2023</v>
      </c>
      <c r="L3118" s="249">
        <v>2023</v>
      </c>
      <c r="M3118" s="250" t="s">
        <v>7246</v>
      </c>
    </row>
    <row r="3119" spans="4:13" x14ac:dyDescent="0.35">
      <c r="D3119" s="244" t="s">
        <v>7282</v>
      </c>
      <c r="E3119" s="245">
        <v>45058</v>
      </c>
      <c r="F3119" s="245">
        <v>45091</v>
      </c>
      <c r="G3119" s="246" t="s">
        <v>658</v>
      </c>
      <c r="H3119" s="247">
        <v>50000</v>
      </c>
      <c r="I3119" s="248">
        <v>50000</v>
      </c>
      <c r="J3119" s="248">
        <v>1</v>
      </c>
      <c r="K3119" s="249">
        <v>2023</v>
      </c>
      <c r="L3119" s="249">
        <v>2023</v>
      </c>
      <c r="M3119" s="250" t="s">
        <v>7246</v>
      </c>
    </row>
    <row r="3120" spans="4:13" x14ac:dyDescent="0.35">
      <c r="D3120" s="244" t="s">
        <v>7283</v>
      </c>
      <c r="E3120" s="245">
        <v>45125</v>
      </c>
      <c r="F3120" s="245">
        <v>45131</v>
      </c>
      <c r="G3120" s="246" t="s">
        <v>3910</v>
      </c>
      <c r="H3120" s="247">
        <v>30000</v>
      </c>
      <c r="I3120" s="248">
        <v>30000</v>
      </c>
      <c r="J3120" s="248">
        <v>1</v>
      </c>
      <c r="K3120" s="249">
        <v>2023</v>
      </c>
      <c r="L3120" s="249">
        <v>2023</v>
      </c>
      <c r="M3120" s="250" t="s">
        <v>7210</v>
      </c>
    </row>
    <row r="3121" spans="4:13" x14ac:dyDescent="0.35">
      <c r="D3121" s="244" t="s">
        <v>7284</v>
      </c>
      <c r="E3121" s="245">
        <v>45192</v>
      </c>
      <c r="F3121" s="245">
        <v>45194</v>
      </c>
      <c r="G3121" s="246" t="s">
        <v>3910</v>
      </c>
      <c r="H3121" s="247">
        <v>216280</v>
      </c>
      <c r="I3121" s="248">
        <v>216280</v>
      </c>
      <c r="J3121" s="248">
        <v>1</v>
      </c>
      <c r="K3121" s="249">
        <v>2023</v>
      </c>
      <c r="L3121" s="249">
        <v>2023</v>
      </c>
      <c r="M3121" s="250" t="s">
        <v>7210</v>
      </c>
    </row>
    <row r="3122" spans="4:13" x14ac:dyDescent="0.35">
      <c r="D3122" s="244" t="s">
        <v>7285</v>
      </c>
      <c r="E3122" s="245">
        <v>45191</v>
      </c>
      <c r="F3122" s="245">
        <v>45194</v>
      </c>
      <c r="G3122" s="246" t="s">
        <v>3910</v>
      </c>
      <c r="H3122" s="247">
        <v>10000</v>
      </c>
      <c r="I3122" s="248">
        <v>10000</v>
      </c>
      <c r="J3122" s="248">
        <v>1</v>
      </c>
      <c r="K3122" s="249">
        <v>2023</v>
      </c>
      <c r="L3122" s="249">
        <v>2023</v>
      </c>
      <c r="M3122" s="250" t="s">
        <v>7210</v>
      </c>
    </row>
    <row r="3123" spans="4:13" x14ac:dyDescent="0.35">
      <c r="D3123" s="244" t="s">
        <v>7286</v>
      </c>
      <c r="E3123" s="245">
        <v>45195</v>
      </c>
      <c r="F3123" s="245">
        <v>45195</v>
      </c>
      <c r="G3123" s="246" t="s">
        <v>3910</v>
      </c>
      <c r="H3123" s="247">
        <v>80000</v>
      </c>
      <c r="I3123" s="248">
        <v>80000</v>
      </c>
      <c r="J3123" s="248">
        <v>1</v>
      </c>
      <c r="K3123" s="249">
        <v>2023</v>
      </c>
      <c r="L3123" s="249">
        <v>2023</v>
      </c>
      <c r="M3123" s="250" t="s">
        <v>7210</v>
      </c>
    </row>
    <row r="3124" spans="4:13" x14ac:dyDescent="0.35">
      <c r="D3124" s="244" t="s">
        <v>7287</v>
      </c>
      <c r="E3124" s="245">
        <v>45185</v>
      </c>
      <c r="F3124" s="245">
        <v>45195</v>
      </c>
      <c r="G3124" s="246" t="s">
        <v>3910</v>
      </c>
      <c r="H3124" s="247">
        <v>5000</v>
      </c>
      <c r="I3124" s="248">
        <v>5000</v>
      </c>
      <c r="J3124" s="248">
        <v>1</v>
      </c>
      <c r="K3124" s="249">
        <v>2023</v>
      </c>
      <c r="L3124" s="249">
        <v>2023</v>
      </c>
      <c r="M3124" s="250" t="s">
        <v>7210</v>
      </c>
    </row>
    <row r="3125" spans="4:13" x14ac:dyDescent="0.35">
      <c r="D3125" s="244" t="s">
        <v>7288</v>
      </c>
      <c r="E3125" s="245">
        <v>45192</v>
      </c>
      <c r="F3125" s="245">
        <v>45195</v>
      </c>
      <c r="G3125" s="246" t="s">
        <v>3910</v>
      </c>
      <c r="H3125" s="247">
        <v>100000</v>
      </c>
      <c r="I3125" s="248">
        <v>100000</v>
      </c>
      <c r="J3125" s="248">
        <v>1</v>
      </c>
      <c r="K3125" s="249">
        <v>2023</v>
      </c>
      <c r="L3125" s="249">
        <v>2023</v>
      </c>
      <c r="M3125" s="250" t="s">
        <v>7210</v>
      </c>
    </row>
    <row r="3126" spans="4:13" x14ac:dyDescent="0.35">
      <c r="D3126" s="244" t="s">
        <v>7289</v>
      </c>
      <c r="E3126" s="245">
        <v>45196</v>
      </c>
      <c r="F3126" s="245">
        <v>45198</v>
      </c>
      <c r="G3126" s="246" t="s">
        <v>3908</v>
      </c>
      <c r="H3126" s="247">
        <v>80000</v>
      </c>
      <c r="I3126" s="248">
        <v>80000</v>
      </c>
      <c r="J3126" s="248">
        <v>1</v>
      </c>
      <c r="K3126" s="249">
        <v>2023</v>
      </c>
      <c r="L3126" s="249">
        <v>2023</v>
      </c>
      <c r="M3126" s="250" t="s">
        <v>7210</v>
      </c>
    </row>
    <row r="3127" spans="4:13" x14ac:dyDescent="0.35">
      <c r="D3127" s="244" t="s">
        <v>7290</v>
      </c>
      <c r="E3127" s="245">
        <v>45111</v>
      </c>
      <c r="F3127" s="245">
        <v>45197</v>
      </c>
      <c r="G3127" s="246" t="s">
        <v>658</v>
      </c>
      <c r="H3127" s="247">
        <v>266040</v>
      </c>
      <c r="I3127" s="248">
        <v>266040</v>
      </c>
      <c r="J3127" s="248">
        <v>1</v>
      </c>
      <c r="K3127" s="249">
        <v>2023</v>
      </c>
      <c r="L3127" s="249">
        <v>2023</v>
      </c>
      <c r="M3127" s="250" t="s">
        <v>7210</v>
      </c>
    </row>
    <row r="3128" spans="4:13" x14ac:dyDescent="0.35">
      <c r="D3128" s="244" t="s">
        <v>7291</v>
      </c>
      <c r="E3128" s="245">
        <v>45071</v>
      </c>
      <c r="F3128" s="245">
        <v>45090</v>
      </c>
      <c r="G3128" s="246" t="s">
        <v>658</v>
      </c>
      <c r="H3128" s="247">
        <v>9125</v>
      </c>
      <c r="I3128" s="248">
        <v>9125</v>
      </c>
      <c r="J3128" s="248">
        <v>1</v>
      </c>
      <c r="K3128" s="249">
        <v>2023</v>
      </c>
      <c r="L3128" s="249">
        <v>2023</v>
      </c>
      <c r="M3128" s="250" t="s">
        <v>7246</v>
      </c>
    </row>
    <row r="3129" spans="4:13" x14ac:dyDescent="0.35">
      <c r="D3129" s="244" t="s">
        <v>7292</v>
      </c>
      <c r="E3129" s="245">
        <v>45145</v>
      </c>
      <c r="F3129" s="245">
        <v>45187</v>
      </c>
      <c r="G3129" s="246" t="s">
        <v>658</v>
      </c>
      <c r="H3129" s="247">
        <v>50000</v>
      </c>
      <c r="I3129" s="248">
        <v>50000</v>
      </c>
      <c r="J3129" s="248">
        <v>1</v>
      </c>
      <c r="K3129" s="249">
        <v>2023</v>
      </c>
      <c r="L3129" s="249">
        <v>2023</v>
      </c>
      <c r="M3129" s="250" t="s">
        <v>7210</v>
      </c>
    </row>
    <row r="3130" spans="4:13" x14ac:dyDescent="0.35">
      <c r="D3130" s="244" t="s">
        <v>7293</v>
      </c>
      <c r="E3130" s="245">
        <v>45015</v>
      </c>
      <c r="F3130" s="245">
        <v>45042</v>
      </c>
      <c r="G3130" s="246" t="s">
        <v>4263</v>
      </c>
      <c r="H3130" s="247">
        <v>50000</v>
      </c>
      <c r="I3130" s="248">
        <v>50000</v>
      </c>
      <c r="J3130" s="248">
        <v>1</v>
      </c>
      <c r="K3130" s="249">
        <v>2023</v>
      </c>
      <c r="L3130" s="249">
        <v>2023</v>
      </c>
      <c r="M3130" s="250" t="s">
        <v>7201</v>
      </c>
    </row>
    <row r="3131" spans="4:13" x14ac:dyDescent="0.35">
      <c r="D3131" s="244" t="s">
        <v>7294</v>
      </c>
      <c r="E3131" s="245">
        <v>45203</v>
      </c>
      <c r="F3131" s="245">
        <v>45205</v>
      </c>
      <c r="G3131" s="246" t="s">
        <v>4199</v>
      </c>
      <c r="H3131" s="247">
        <v>50000</v>
      </c>
      <c r="I3131" s="248">
        <v>50000</v>
      </c>
      <c r="J3131" s="248">
        <v>1</v>
      </c>
      <c r="K3131" s="249">
        <v>2023</v>
      </c>
      <c r="L3131" s="249">
        <v>2023</v>
      </c>
      <c r="M3131" s="250" t="s">
        <v>7295</v>
      </c>
    </row>
    <row r="3132" spans="4:13" x14ac:dyDescent="0.35">
      <c r="D3132" s="244" t="s">
        <v>7296</v>
      </c>
      <c r="E3132" s="245">
        <v>45200</v>
      </c>
      <c r="F3132" s="245">
        <v>45210</v>
      </c>
      <c r="G3132" s="246" t="s">
        <v>3910</v>
      </c>
      <c r="H3132" s="247">
        <v>50000</v>
      </c>
      <c r="I3132" s="248">
        <v>50000</v>
      </c>
      <c r="J3132" s="248">
        <v>1</v>
      </c>
      <c r="K3132" s="249">
        <v>2023</v>
      </c>
      <c r="L3132" s="249">
        <v>2023</v>
      </c>
      <c r="M3132" s="250" t="s">
        <v>7295</v>
      </c>
    </row>
    <row r="3133" spans="4:13" x14ac:dyDescent="0.35">
      <c r="D3133" s="244" t="s">
        <v>7297</v>
      </c>
      <c r="E3133" s="245">
        <v>45161</v>
      </c>
      <c r="F3133" s="245">
        <v>45177</v>
      </c>
      <c r="G3133" s="246" t="s">
        <v>3910</v>
      </c>
      <c r="H3133" s="247">
        <v>40500</v>
      </c>
      <c r="I3133" s="248">
        <v>40500</v>
      </c>
      <c r="J3133" s="248">
        <v>1</v>
      </c>
      <c r="K3133" s="249">
        <v>2023</v>
      </c>
      <c r="L3133" s="249">
        <v>2023</v>
      </c>
      <c r="M3133" s="250" t="s">
        <v>7210</v>
      </c>
    </row>
    <row r="3134" spans="4:13" x14ac:dyDescent="0.35">
      <c r="D3134" s="244" t="s">
        <v>7298</v>
      </c>
      <c r="E3134" s="245">
        <v>45162</v>
      </c>
      <c r="F3134" s="245">
        <v>45208</v>
      </c>
      <c r="G3134" s="246" t="s">
        <v>3910</v>
      </c>
      <c r="H3134" s="247">
        <v>15000</v>
      </c>
      <c r="I3134" s="248">
        <v>15000</v>
      </c>
      <c r="J3134" s="248">
        <v>1</v>
      </c>
      <c r="K3134" s="249">
        <v>2023</v>
      </c>
      <c r="L3134" s="249">
        <v>2023</v>
      </c>
      <c r="M3134" s="250" t="s">
        <v>7210</v>
      </c>
    </row>
    <row r="3135" spans="4:13" x14ac:dyDescent="0.35">
      <c r="D3135" s="244" t="s">
        <v>7299</v>
      </c>
      <c r="E3135" s="245">
        <v>45211</v>
      </c>
      <c r="F3135" s="245">
        <v>45212</v>
      </c>
      <c r="G3135" s="246" t="s">
        <v>3910</v>
      </c>
      <c r="H3135" s="247">
        <v>100000</v>
      </c>
      <c r="I3135" s="248">
        <v>100000</v>
      </c>
      <c r="J3135" s="248">
        <v>1</v>
      </c>
      <c r="K3135" s="249">
        <v>2023</v>
      </c>
      <c r="L3135" s="249">
        <v>2023</v>
      </c>
      <c r="M3135" s="250" t="s">
        <v>7295</v>
      </c>
    </row>
    <row r="3136" spans="4:13" x14ac:dyDescent="0.35">
      <c r="D3136" s="244" t="s">
        <v>7300</v>
      </c>
      <c r="E3136" s="245">
        <v>45210</v>
      </c>
      <c r="F3136" s="245">
        <v>45217</v>
      </c>
      <c r="G3136" s="246" t="s">
        <v>3908</v>
      </c>
      <c r="H3136" s="247">
        <v>100000</v>
      </c>
      <c r="I3136" s="248">
        <v>100000</v>
      </c>
      <c r="J3136" s="248">
        <v>1</v>
      </c>
      <c r="K3136" s="249">
        <v>2023</v>
      </c>
      <c r="L3136" s="249">
        <v>2023</v>
      </c>
      <c r="M3136" s="250" t="s">
        <v>7295</v>
      </c>
    </row>
    <row r="3137" spans="4:13" x14ac:dyDescent="0.35">
      <c r="D3137" s="244" t="s">
        <v>7301</v>
      </c>
      <c r="E3137" s="245">
        <v>45191</v>
      </c>
      <c r="F3137" s="245">
        <v>45216</v>
      </c>
      <c r="G3137" s="246" t="s">
        <v>3908</v>
      </c>
      <c r="H3137" s="247">
        <v>80000</v>
      </c>
      <c r="I3137" s="248">
        <v>80000</v>
      </c>
      <c r="J3137" s="248">
        <v>1</v>
      </c>
      <c r="K3137" s="249">
        <v>2023</v>
      </c>
      <c r="L3137" s="249">
        <v>2023</v>
      </c>
      <c r="M3137" s="250" t="s">
        <v>7210</v>
      </c>
    </row>
    <row r="3138" spans="4:13" x14ac:dyDescent="0.35">
      <c r="D3138" s="244" t="s">
        <v>7302</v>
      </c>
      <c r="E3138" s="245">
        <v>45216</v>
      </c>
      <c r="F3138" s="245">
        <v>45217</v>
      </c>
      <c r="G3138" s="246" t="s">
        <v>3910</v>
      </c>
      <c r="H3138" s="247">
        <v>150000</v>
      </c>
      <c r="I3138" s="248">
        <v>150000</v>
      </c>
      <c r="J3138" s="248">
        <v>1</v>
      </c>
      <c r="K3138" s="249">
        <v>2023</v>
      </c>
      <c r="L3138" s="249">
        <v>2023</v>
      </c>
      <c r="M3138" s="250" t="s">
        <v>7295</v>
      </c>
    </row>
    <row r="3139" spans="4:13" x14ac:dyDescent="0.35">
      <c r="D3139" s="244" t="s">
        <v>7303</v>
      </c>
      <c r="E3139" s="245">
        <v>45174</v>
      </c>
      <c r="F3139" s="245">
        <v>45210</v>
      </c>
      <c r="G3139" s="246" t="s">
        <v>3910</v>
      </c>
      <c r="H3139" s="247">
        <v>50000</v>
      </c>
      <c r="I3139" s="248">
        <v>50000</v>
      </c>
      <c r="J3139" s="248">
        <v>1</v>
      </c>
      <c r="K3139" s="249">
        <v>2023</v>
      </c>
      <c r="L3139" s="249">
        <v>2023</v>
      </c>
      <c r="M3139" s="250" t="s">
        <v>7210</v>
      </c>
    </row>
    <row r="3140" spans="4:13" x14ac:dyDescent="0.35">
      <c r="D3140" s="244" t="s">
        <v>7304</v>
      </c>
      <c r="E3140" s="245">
        <v>45213</v>
      </c>
      <c r="F3140" s="245">
        <v>45217</v>
      </c>
      <c r="G3140" s="246" t="s">
        <v>658</v>
      </c>
      <c r="H3140" s="247">
        <v>50000</v>
      </c>
      <c r="I3140" s="248">
        <v>50000</v>
      </c>
      <c r="J3140" s="248">
        <v>1</v>
      </c>
      <c r="K3140" s="249">
        <v>2023</v>
      </c>
      <c r="L3140" s="249">
        <v>2023</v>
      </c>
      <c r="M3140" s="250" t="s">
        <v>7295</v>
      </c>
    </row>
    <row r="3141" spans="4:13" x14ac:dyDescent="0.35">
      <c r="D3141" s="244" t="s">
        <v>7305</v>
      </c>
      <c r="E3141" s="245">
        <v>45213</v>
      </c>
      <c r="F3141" s="245">
        <v>45217</v>
      </c>
      <c r="G3141" s="246" t="s">
        <v>3908</v>
      </c>
      <c r="H3141" s="247">
        <v>126788</v>
      </c>
      <c r="I3141" s="248">
        <v>126788</v>
      </c>
      <c r="J3141" s="248">
        <v>1</v>
      </c>
      <c r="K3141" s="249">
        <v>2023</v>
      </c>
      <c r="L3141" s="249">
        <v>2023</v>
      </c>
      <c r="M3141" s="250" t="s">
        <v>7295</v>
      </c>
    </row>
    <row r="3142" spans="4:13" x14ac:dyDescent="0.35">
      <c r="D3142" s="244" t="s">
        <v>7306</v>
      </c>
      <c r="E3142" s="245">
        <v>45215</v>
      </c>
      <c r="F3142" s="245">
        <v>45218</v>
      </c>
      <c r="G3142" s="246" t="s">
        <v>3910</v>
      </c>
      <c r="H3142" s="247">
        <v>100000</v>
      </c>
      <c r="I3142" s="248">
        <v>100000</v>
      </c>
      <c r="J3142" s="248">
        <v>1</v>
      </c>
      <c r="K3142" s="249">
        <v>2023</v>
      </c>
      <c r="L3142" s="249">
        <v>2023</v>
      </c>
      <c r="M3142" s="250" t="s">
        <v>7295</v>
      </c>
    </row>
    <row r="3143" spans="4:13" x14ac:dyDescent="0.35">
      <c r="D3143" s="244" t="s">
        <v>7307</v>
      </c>
      <c r="E3143" s="245">
        <v>45202</v>
      </c>
      <c r="F3143" s="245">
        <v>45218</v>
      </c>
      <c r="G3143" s="246" t="s">
        <v>3910</v>
      </c>
      <c r="H3143" s="247">
        <v>150000</v>
      </c>
      <c r="I3143" s="248">
        <v>150000</v>
      </c>
      <c r="J3143" s="248">
        <v>1</v>
      </c>
      <c r="K3143" s="249">
        <v>2023</v>
      </c>
      <c r="L3143" s="249">
        <v>2023</v>
      </c>
      <c r="M3143" s="250" t="s">
        <v>7295</v>
      </c>
    </row>
    <row r="3144" spans="4:13" x14ac:dyDescent="0.35">
      <c r="D3144" s="244" t="s">
        <v>7308</v>
      </c>
      <c r="E3144" s="245">
        <v>45221</v>
      </c>
      <c r="F3144" s="245">
        <v>45222</v>
      </c>
      <c r="G3144" s="246" t="s">
        <v>3910</v>
      </c>
      <c r="H3144" s="247">
        <v>100000</v>
      </c>
      <c r="I3144" s="248">
        <v>100000</v>
      </c>
      <c r="J3144" s="248">
        <v>1</v>
      </c>
      <c r="K3144" s="249">
        <v>2023</v>
      </c>
      <c r="L3144" s="249">
        <v>2023</v>
      </c>
      <c r="M3144" s="250" t="s">
        <v>7295</v>
      </c>
    </row>
    <row r="3145" spans="4:13" x14ac:dyDescent="0.35">
      <c r="D3145" s="244" t="s">
        <v>7309</v>
      </c>
      <c r="E3145" s="245">
        <v>45213</v>
      </c>
      <c r="F3145" s="245">
        <v>45222</v>
      </c>
      <c r="G3145" s="246" t="s">
        <v>3910</v>
      </c>
      <c r="H3145" s="247">
        <v>100000</v>
      </c>
      <c r="I3145" s="248">
        <v>100000</v>
      </c>
      <c r="J3145" s="248">
        <v>1</v>
      </c>
      <c r="K3145" s="249">
        <v>2023</v>
      </c>
      <c r="L3145" s="249">
        <v>2023</v>
      </c>
      <c r="M3145" s="250" t="s">
        <v>7295</v>
      </c>
    </row>
    <row r="3146" spans="4:13" x14ac:dyDescent="0.35">
      <c r="D3146" s="244" t="s">
        <v>7310</v>
      </c>
      <c r="E3146" s="245">
        <v>43592</v>
      </c>
      <c r="F3146" s="245">
        <v>45217</v>
      </c>
      <c r="G3146" s="246" t="s">
        <v>3908</v>
      </c>
      <c r="H3146" s="247">
        <v>50000</v>
      </c>
      <c r="I3146" s="248">
        <v>50000</v>
      </c>
      <c r="J3146" s="248">
        <v>1</v>
      </c>
      <c r="K3146" s="249">
        <v>2019</v>
      </c>
      <c r="L3146" s="249">
        <v>2023</v>
      </c>
      <c r="M3146" s="250" t="s">
        <v>51</v>
      </c>
    </row>
    <row r="3147" spans="4:13" x14ac:dyDescent="0.35">
      <c r="D3147" s="244" t="s">
        <v>7311</v>
      </c>
      <c r="E3147" s="245">
        <v>45206</v>
      </c>
      <c r="F3147" s="245">
        <v>45222</v>
      </c>
      <c r="G3147" s="246" t="s">
        <v>3910</v>
      </c>
      <c r="H3147" s="247">
        <v>100000</v>
      </c>
      <c r="I3147" s="248">
        <v>100000</v>
      </c>
      <c r="J3147" s="248">
        <v>1</v>
      </c>
      <c r="K3147" s="249">
        <v>2023</v>
      </c>
      <c r="L3147" s="249">
        <v>2023</v>
      </c>
      <c r="M3147" s="250" t="s">
        <v>7295</v>
      </c>
    </row>
    <row r="3148" spans="4:13" x14ac:dyDescent="0.35">
      <c r="D3148" s="244" t="s">
        <v>7312</v>
      </c>
      <c r="E3148" s="245">
        <v>45211</v>
      </c>
      <c r="F3148" s="245">
        <v>45218</v>
      </c>
      <c r="G3148" s="246" t="s">
        <v>4263</v>
      </c>
      <c r="H3148" s="247">
        <v>21296</v>
      </c>
      <c r="I3148" s="248">
        <v>21296</v>
      </c>
      <c r="J3148" s="248">
        <v>1</v>
      </c>
      <c r="K3148" s="249">
        <v>2023</v>
      </c>
      <c r="L3148" s="249">
        <v>2023</v>
      </c>
      <c r="M3148" s="250" t="s">
        <v>7295</v>
      </c>
    </row>
    <row r="3149" spans="4:13" x14ac:dyDescent="0.35">
      <c r="D3149" s="244" t="s">
        <v>7313</v>
      </c>
      <c r="E3149" s="245">
        <v>45201</v>
      </c>
      <c r="F3149" s="245">
        <v>45222</v>
      </c>
      <c r="G3149" s="246" t="s">
        <v>3910</v>
      </c>
      <c r="H3149" s="247">
        <v>100000</v>
      </c>
      <c r="I3149" s="248">
        <v>100000</v>
      </c>
      <c r="J3149" s="248">
        <v>1</v>
      </c>
      <c r="K3149" s="249">
        <v>2023</v>
      </c>
      <c r="L3149" s="249">
        <v>2023</v>
      </c>
      <c r="M3149" s="250" t="s">
        <v>7295</v>
      </c>
    </row>
    <row r="3150" spans="4:13" x14ac:dyDescent="0.35">
      <c r="D3150" s="244" t="s">
        <v>7314</v>
      </c>
      <c r="E3150" s="245">
        <v>45139</v>
      </c>
      <c r="F3150" s="245">
        <v>45176</v>
      </c>
      <c r="G3150" s="246" t="s">
        <v>658</v>
      </c>
      <c r="H3150" s="247">
        <v>3785</v>
      </c>
      <c r="I3150" s="248">
        <v>3785</v>
      </c>
      <c r="J3150" s="248">
        <v>1</v>
      </c>
      <c r="K3150" s="249">
        <v>2023</v>
      </c>
      <c r="L3150" s="249">
        <v>2023</v>
      </c>
      <c r="M3150" s="250" t="s">
        <v>7210</v>
      </c>
    </row>
    <row r="3151" spans="4:13" x14ac:dyDescent="0.35">
      <c r="D3151" s="244" t="s">
        <v>7315</v>
      </c>
      <c r="E3151" s="245">
        <v>45213</v>
      </c>
      <c r="F3151" s="245">
        <v>45217</v>
      </c>
      <c r="G3151" s="246" t="s">
        <v>3910</v>
      </c>
      <c r="H3151" s="247">
        <v>100000</v>
      </c>
      <c r="I3151" s="248">
        <v>100000</v>
      </c>
      <c r="J3151" s="248">
        <v>1</v>
      </c>
      <c r="K3151" s="249">
        <v>2023</v>
      </c>
      <c r="L3151" s="249">
        <v>2023</v>
      </c>
      <c r="M3151" s="250" t="s">
        <v>7295</v>
      </c>
    </row>
    <row r="3152" spans="4:13" x14ac:dyDescent="0.35">
      <c r="D3152" s="244" t="s">
        <v>7316</v>
      </c>
      <c r="E3152" s="245">
        <v>45206</v>
      </c>
      <c r="F3152" s="245">
        <v>45217</v>
      </c>
      <c r="G3152" s="246" t="s">
        <v>3910</v>
      </c>
      <c r="H3152" s="247">
        <v>12500</v>
      </c>
      <c r="I3152" s="248">
        <v>12500</v>
      </c>
      <c r="J3152" s="248">
        <v>1</v>
      </c>
      <c r="K3152" s="249">
        <v>2023</v>
      </c>
      <c r="L3152" s="249">
        <v>2023</v>
      </c>
      <c r="M3152" s="250" t="s">
        <v>7295</v>
      </c>
    </row>
    <row r="3153" spans="4:13" x14ac:dyDescent="0.35">
      <c r="D3153" s="244" t="s">
        <v>7317</v>
      </c>
      <c r="E3153" s="245">
        <v>45220</v>
      </c>
      <c r="F3153" s="245">
        <v>45225</v>
      </c>
      <c r="G3153" s="246" t="s">
        <v>3910</v>
      </c>
      <c r="H3153" s="247">
        <v>100000</v>
      </c>
      <c r="I3153" s="248">
        <v>100000</v>
      </c>
      <c r="J3153" s="248">
        <v>1</v>
      </c>
      <c r="K3153" s="249">
        <v>2023</v>
      </c>
      <c r="L3153" s="249">
        <v>2023</v>
      </c>
      <c r="M3153" s="250" t="s">
        <v>7295</v>
      </c>
    </row>
    <row r="3154" spans="4:13" x14ac:dyDescent="0.35">
      <c r="D3154" s="244" t="s">
        <v>7318</v>
      </c>
      <c r="E3154" s="245">
        <v>45201</v>
      </c>
      <c r="F3154" s="245">
        <v>45223</v>
      </c>
      <c r="G3154" s="246" t="s">
        <v>3910</v>
      </c>
      <c r="H3154" s="247">
        <v>50000</v>
      </c>
      <c r="I3154" s="248">
        <v>50000</v>
      </c>
      <c r="J3154" s="248">
        <v>1</v>
      </c>
      <c r="K3154" s="249">
        <v>2023</v>
      </c>
      <c r="L3154" s="249">
        <v>2023</v>
      </c>
      <c r="M3154" s="250" t="s">
        <v>7295</v>
      </c>
    </row>
    <row r="3155" spans="4:13" x14ac:dyDescent="0.35">
      <c r="D3155" s="244" t="s">
        <v>7319</v>
      </c>
      <c r="E3155" s="245">
        <v>45222</v>
      </c>
      <c r="F3155" s="245">
        <v>45223</v>
      </c>
      <c r="G3155" s="246" t="s">
        <v>3910</v>
      </c>
      <c r="H3155" s="247">
        <v>100000</v>
      </c>
      <c r="I3155" s="248">
        <v>100000</v>
      </c>
      <c r="J3155" s="248">
        <v>1</v>
      </c>
      <c r="K3155" s="249">
        <v>2023</v>
      </c>
      <c r="L3155" s="249">
        <v>2023</v>
      </c>
      <c r="M3155" s="250" t="s">
        <v>7295</v>
      </c>
    </row>
    <row r="3156" spans="4:13" x14ac:dyDescent="0.35">
      <c r="D3156" s="244" t="s">
        <v>7320</v>
      </c>
      <c r="E3156" s="245">
        <v>44337</v>
      </c>
      <c r="F3156" s="245">
        <v>45051</v>
      </c>
      <c r="G3156" s="246" t="s">
        <v>3910</v>
      </c>
      <c r="H3156" s="247">
        <v>50000</v>
      </c>
      <c r="I3156" s="248">
        <v>50000</v>
      </c>
      <c r="J3156" s="248">
        <v>1</v>
      </c>
      <c r="K3156" s="249">
        <v>2021</v>
      </c>
      <c r="L3156" s="249">
        <v>2023</v>
      </c>
      <c r="M3156" s="250" t="s">
        <v>2250</v>
      </c>
    </row>
    <row r="3157" spans="4:13" x14ac:dyDescent="0.35">
      <c r="D3157" s="244" t="s">
        <v>7321</v>
      </c>
      <c r="E3157" s="245">
        <v>45230</v>
      </c>
      <c r="F3157" s="245">
        <v>45230</v>
      </c>
      <c r="G3157" s="246" t="s">
        <v>3910</v>
      </c>
      <c r="H3157" s="247">
        <v>100000</v>
      </c>
      <c r="I3157" s="248">
        <v>100000</v>
      </c>
      <c r="J3157" s="248">
        <v>1</v>
      </c>
      <c r="K3157" s="249">
        <v>2023</v>
      </c>
      <c r="L3157" s="249">
        <v>2023</v>
      </c>
      <c r="M3157" s="250" t="s">
        <v>7295</v>
      </c>
    </row>
    <row r="3158" spans="4:13" x14ac:dyDescent="0.35">
      <c r="D3158" s="244" t="s">
        <v>7322</v>
      </c>
      <c r="E3158" s="245">
        <v>45229</v>
      </c>
      <c r="F3158" s="245">
        <v>45231</v>
      </c>
      <c r="G3158" s="246" t="s">
        <v>658</v>
      </c>
      <c r="H3158" s="247">
        <v>50000</v>
      </c>
      <c r="I3158" s="248">
        <v>50000</v>
      </c>
      <c r="J3158" s="248">
        <v>1</v>
      </c>
      <c r="K3158" s="249">
        <v>2023</v>
      </c>
      <c r="L3158" s="249">
        <v>2023</v>
      </c>
      <c r="M3158" s="250" t="s">
        <v>7295</v>
      </c>
    </row>
    <row r="3159" spans="4:13" x14ac:dyDescent="0.35">
      <c r="D3159" s="244" t="s">
        <v>7323</v>
      </c>
      <c r="E3159" s="245">
        <v>45236</v>
      </c>
      <c r="F3159" s="245">
        <v>45237</v>
      </c>
      <c r="G3159" s="246" t="s">
        <v>3910</v>
      </c>
      <c r="H3159" s="247">
        <v>87000</v>
      </c>
      <c r="I3159" s="248">
        <v>87000</v>
      </c>
      <c r="J3159" s="248">
        <v>1</v>
      </c>
      <c r="K3159" s="249">
        <v>2023</v>
      </c>
      <c r="L3159" s="249">
        <v>2023</v>
      </c>
      <c r="M3159" s="250" t="s">
        <v>7295</v>
      </c>
    </row>
    <row r="3160" spans="4:13" x14ac:dyDescent="0.35">
      <c r="D3160" s="244" t="s">
        <v>7324</v>
      </c>
      <c r="E3160" s="245">
        <v>45224</v>
      </c>
      <c r="F3160" s="245">
        <v>45237</v>
      </c>
      <c r="G3160" s="246" t="s">
        <v>3910</v>
      </c>
      <c r="H3160" s="247">
        <v>50000</v>
      </c>
      <c r="I3160" s="248">
        <v>50000</v>
      </c>
      <c r="J3160" s="248">
        <v>1</v>
      </c>
      <c r="K3160" s="249">
        <v>2023</v>
      </c>
      <c r="L3160" s="249">
        <v>2023</v>
      </c>
      <c r="M3160" s="250" t="s">
        <v>7295</v>
      </c>
    </row>
    <row r="3161" spans="4:13" x14ac:dyDescent="0.35">
      <c r="D3161" s="244" t="s">
        <v>7325</v>
      </c>
      <c r="E3161" s="245">
        <v>45222</v>
      </c>
      <c r="F3161" s="245">
        <v>45229</v>
      </c>
      <c r="G3161" s="246" t="s">
        <v>3910</v>
      </c>
      <c r="H3161" s="247">
        <v>10000</v>
      </c>
      <c r="I3161" s="248">
        <v>10000</v>
      </c>
      <c r="J3161" s="248">
        <v>1</v>
      </c>
      <c r="K3161" s="249">
        <v>2023</v>
      </c>
      <c r="L3161" s="249">
        <v>2023</v>
      </c>
      <c r="M3161" s="250" t="s">
        <v>7295</v>
      </c>
    </row>
    <row r="3162" spans="4:13" x14ac:dyDescent="0.35">
      <c r="D3162" s="244" t="s">
        <v>7326</v>
      </c>
      <c r="E3162" s="245">
        <v>45238</v>
      </c>
      <c r="F3162" s="245">
        <v>45238</v>
      </c>
      <c r="G3162" s="246" t="s">
        <v>3910</v>
      </c>
      <c r="H3162" s="247">
        <v>15000</v>
      </c>
      <c r="I3162" s="248">
        <v>15000</v>
      </c>
      <c r="J3162" s="248">
        <v>1</v>
      </c>
      <c r="K3162" s="249">
        <v>2023</v>
      </c>
      <c r="L3162" s="249">
        <v>2023</v>
      </c>
      <c r="M3162" s="250" t="s">
        <v>7295</v>
      </c>
    </row>
    <row r="3163" spans="4:13" x14ac:dyDescent="0.35">
      <c r="D3163" s="244" t="s">
        <v>7327</v>
      </c>
      <c r="E3163" s="245">
        <v>45240</v>
      </c>
      <c r="F3163" s="245">
        <v>45244</v>
      </c>
      <c r="G3163" s="246" t="s">
        <v>3910</v>
      </c>
      <c r="H3163" s="247">
        <v>100000</v>
      </c>
      <c r="I3163" s="248">
        <v>100000</v>
      </c>
      <c r="J3163" s="248">
        <v>1</v>
      </c>
      <c r="K3163" s="249">
        <v>2023</v>
      </c>
      <c r="L3163" s="249">
        <v>2023</v>
      </c>
      <c r="M3163" s="250" t="s">
        <v>7295</v>
      </c>
    </row>
    <row r="3164" spans="4:13" x14ac:dyDescent="0.35">
      <c r="D3164" s="244" t="s">
        <v>7328</v>
      </c>
      <c r="E3164" s="245">
        <v>45237</v>
      </c>
      <c r="F3164" s="245">
        <v>45238</v>
      </c>
      <c r="G3164" s="246" t="s">
        <v>4263</v>
      </c>
      <c r="H3164" s="247">
        <v>50000</v>
      </c>
      <c r="I3164" s="248">
        <v>50000</v>
      </c>
      <c r="J3164" s="248">
        <v>1</v>
      </c>
      <c r="K3164" s="249">
        <v>2023</v>
      </c>
      <c r="L3164" s="249">
        <v>2023</v>
      </c>
      <c r="M3164" s="250" t="s">
        <v>7295</v>
      </c>
    </row>
    <row r="3165" spans="4:13" x14ac:dyDescent="0.35">
      <c r="D3165" s="244" t="s">
        <v>7329</v>
      </c>
      <c r="E3165" s="245">
        <v>45246</v>
      </c>
      <c r="F3165" s="245">
        <v>45250</v>
      </c>
      <c r="G3165" s="246" t="s">
        <v>3910</v>
      </c>
      <c r="H3165" s="247">
        <v>100000</v>
      </c>
      <c r="I3165" s="248">
        <v>100000</v>
      </c>
      <c r="J3165" s="248">
        <v>1</v>
      </c>
      <c r="K3165" s="249">
        <v>2023</v>
      </c>
      <c r="L3165" s="249">
        <v>2023</v>
      </c>
      <c r="M3165" s="250" t="s">
        <v>7295</v>
      </c>
    </row>
    <row r="3166" spans="4:13" x14ac:dyDescent="0.35">
      <c r="D3166" s="244" t="s">
        <v>7330</v>
      </c>
      <c r="E3166" s="245">
        <v>45252</v>
      </c>
      <c r="F3166" s="245">
        <v>45252</v>
      </c>
      <c r="G3166" s="246" t="s">
        <v>3910</v>
      </c>
      <c r="H3166" s="247">
        <v>15000</v>
      </c>
      <c r="I3166" s="248">
        <v>15000</v>
      </c>
      <c r="J3166" s="248">
        <v>1</v>
      </c>
      <c r="K3166" s="249">
        <v>2023</v>
      </c>
      <c r="L3166" s="249">
        <v>2023</v>
      </c>
      <c r="M3166" s="250" t="s">
        <v>7295</v>
      </c>
    </row>
    <row r="3167" spans="4:13" x14ac:dyDescent="0.35">
      <c r="D3167" s="244" t="s">
        <v>7331</v>
      </c>
      <c r="E3167" s="245">
        <v>45248</v>
      </c>
      <c r="F3167" s="245">
        <v>45250</v>
      </c>
      <c r="G3167" s="246" t="s">
        <v>3910</v>
      </c>
      <c r="H3167" s="247">
        <v>100000</v>
      </c>
      <c r="I3167" s="248">
        <v>100000</v>
      </c>
      <c r="J3167" s="248">
        <v>1</v>
      </c>
      <c r="K3167" s="249">
        <v>2023</v>
      </c>
      <c r="L3167" s="249">
        <v>2023</v>
      </c>
      <c r="M3167" s="250" t="s">
        <v>7295</v>
      </c>
    </row>
    <row r="3168" spans="4:13" x14ac:dyDescent="0.35">
      <c r="D3168" s="244" t="s">
        <v>7332</v>
      </c>
      <c r="E3168" s="245">
        <v>45233</v>
      </c>
      <c r="F3168" s="245">
        <v>45239</v>
      </c>
      <c r="G3168" s="246" t="s">
        <v>3910</v>
      </c>
      <c r="H3168" s="247">
        <v>100000</v>
      </c>
      <c r="I3168" s="248">
        <v>100000</v>
      </c>
      <c r="J3168" s="248">
        <v>1</v>
      </c>
      <c r="K3168" s="249">
        <v>2023</v>
      </c>
      <c r="L3168" s="249">
        <v>2023</v>
      </c>
      <c r="M3168" s="250" t="s">
        <v>7295</v>
      </c>
    </row>
    <row r="3169" spans="4:13" x14ac:dyDescent="0.35">
      <c r="D3169" s="244" t="s">
        <v>7333</v>
      </c>
      <c r="E3169" s="245">
        <v>45254</v>
      </c>
      <c r="F3169" s="245">
        <v>45257</v>
      </c>
      <c r="G3169" s="246" t="s">
        <v>3910</v>
      </c>
      <c r="H3169" s="247">
        <v>100000</v>
      </c>
      <c r="I3169" s="248">
        <v>100000</v>
      </c>
      <c r="J3169" s="248">
        <v>1</v>
      </c>
      <c r="K3169" s="249">
        <v>2023</v>
      </c>
      <c r="L3169" s="249">
        <v>2023</v>
      </c>
      <c r="M3169" s="250" t="s">
        <v>7295</v>
      </c>
    </row>
    <row r="3170" spans="4:13" x14ac:dyDescent="0.35">
      <c r="D3170" s="244" t="s">
        <v>7334</v>
      </c>
      <c r="E3170" s="245">
        <v>45254</v>
      </c>
      <c r="F3170" s="245">
        <v>45257</v>
      </c>
      <c r="G3170" s="246" t="s">
        <v>3908</v>
      </c>
      <c r="H3170" s="247">
        <v>100000</v>
      </c>
      <c r="I3170" s="248">
        <v>100000</v>
      </c>
      <c r="J3170" s="248">
        <v>1</v>
      </c>
      <c r="K3170" s="249">
        <v>2023</v>
      </c>
      <c r="L3170" s="249">
        <v>2023</v>
      </c>
      <c r="M3170" s="250" t="s">
        <v>7295</v>
      </c>
    </row>
    <row r="3171" spans="4:13" x14ac:dyDescent="0.35">
      <c r="D3171" s="244" t="s">
        <v>7335</v>
      </c>
      <c r="E3171" s="245">
        <v>45238</v>
      </c>
      <c r="F3171" s="245">
        <v>45245</v>
      </c>
      <c r="G3171" s="246" t="s">
        <v>3910</v>
      </c>
      <c r="H3171" s="247">
        <v>33000</v>
      </c>
      <c r="I3171" s="248">
        <v>33000</v>
      </c>
      <c r="J3171" s="248">
        <v>1</v>
      </c>
      <c r="K3171" s="249">
        <v>2023</v>
      </c>
      <c r="L3171" s="249">
        <v>2023</v>
      </c>
      <c r="M3171" s="250" t="s">
        <v>7295</v>
      </c>
    </row>
    <row r="3172" spans="4:13" x14ac:dyDescent="0.35">
      <c r="D3172" s="244" t="s">
        <v>7336</v>
      </c>
      <c r="E3172" s="245">
        <v>45254</v>
      </c>
      <c r="F3172" s="245">
        <v>45260</v>
      </c>
      <c r="G3172" s="246" t="s">
        <v>3910</v>
      </c>
      <c r="H3172" s="247">
        <v>3500</v>
      </c>
      <c r="I3172" s="248">
        <v>3500</v>
      </c>
      <c r="J3172" s="248">
        <v>1</v>
      </c>
      <c r="K3172" s="249">
        <v>2023</v>
      </c>
      <c r="L3172" s="249">
        <v>2023</v>
      </c>
      <c r="M3172" s="250" t="s">
        <v>7295</v>
      </c>
    </row>
    <row r="3173" spans="4:13" x14ac:dyDescent="0.35">
      <c r="D3173" s="244" t="s">
        <v>7337</v>
      </c>
      <c r="E3173" s="245">
        <v>45258</v>
      </c>
      <c r="F3173" s="245">
        <v>45260</v>
      </c>
      <c r="G3173" s="246" t="s">
        <v>3910</v>
      </c>
      <c r="H3173" s="247">
        <v>35300</v>
      </c>
      <c r="I3173" s="248">
        <v>35300</v>
      </c>
      <c r="J3173" s="248">
        <v>1</v>
      </c>
      <c r="K3173" s="249">
        <v>2023</v>
      </c>
      <c r="L3173" s="249">
        <v>2023</v>
      </c>
      <c r="M3173" s="250" t="s">
        <v>7295</v>
      </c>
    </row>
    <row r="3174" spans="4:13" x14ac:dyDescent="0.35">
      <c r="D3174" s="244" t="s">
        <v>7338</v>
      </c>
      <c r="E3174" s="245">
        <v>45236</v>
      </c>
      <c r="F3174" s="245">
        <v>45245</v>
      </c>
      <c r="G3174" s="246" t="s">
        <v>4195</v>
      </c>
      <c r="H3174" s="247">
        <v>100000</v>
      </c>
      <c r="I3174" s="248">
        <v>100000</v>
      </c>
      <c r="J3174" s="248">
        <v>1</v>
      </c>
      <c r="K3174" s="249">
        <v>2023</v>
      </c>
      <c r="L3174" s="249">
        <v>2023</v>
      </c>
      <c r="M3174" s="250" t="s">
        <v>7295</v>
      </c>
    </row>
    <row r="3175" spans="4:13" x14ac:dyDescent="0.35">
      <c r="D3175" s="244" t="s">
        <v>7339</v>
      </c>
      <c r="E3175" s="245">
        <v>45235</v>
      </c>
      <c r="F3175" s="245">
        <v>45261</v>
      </c>
      <c r="G3175" s="246" t="s">
        <v>3910</v>
      </c>
      <c r="H3175" s="247">
        <v>10000</v>
      </c>
      <c r="I3175" s="248">
        <v>10000</v>
      </c>
      <c r="J3175" s="248">
        <v>1</v>
      </c>
      <c r="K3175" s="249">
        <v>2023</v>
      </c>
      <c r="L3175" s="249">
        <v>2023</v>
      </c>
      <c r="M3175" s="250" t="s">
        <v>7295</v>
      </c>
    </row>
    <row r="3176" spans="4:13" x14ac:dyDescent="0.35">
      <c r="D3176" s="244" t="s">
        <v>7340</v>
      </c>
      <c r="E3176" s="245">
        <v>45262</v>
      </c>
      <c r="F3176" s="245">
        <v>45264</v>
      </c>
      <c r="G3176" s="246" t="s">
        <v>3908</v>
      </c>
      <c r="H3176" s="247">
        <v>15000</v>
      </c>
      <c r="I3176" s="248">
        <v>15000</v>
      </c>
      <c r="J3176" s="248">
        <v>1</v>
      </c>
      <c r="K3176" s="249">
        <v>2023</v>
      </c>
      <c r="L3176" s="249">
        <v>2023</v>
      </c>
      <c r="M3176" s="250" t="s">
        <v>7295</v>
      </c>
    </row>
    <row r="3177" spans="4:13" x14ac:dyDescent="0.35">
      <c r="D3177" s="244" t="s">
        <v>7341</v>
      </c>
      <c r="E3177" s="245">
        <v>45266</v>
      </c>
      <c r="F3177" s="245">
        <v>45266</v>
      </c>
      <c r="G3177" s="246" t="s">
        <v>3910</v>
      </c>
      <c r="H3177" s="247">
        <v>100000</v>
      </c>
      <c r="I3177" s="248">
        <v>100000</v>
      </c>
      <c r="J3177" s="248">
        <v>1</v>
      </c>
      <c r="K3177" s="249">
        <v>2023</v>
      </c>
      <c r="L3177" s="249">
        <v>2023</v>
      </c>
      <c r="M3177" s="250" t="s">
        <v>7295</v>
      </c>
    </row>
    <row r="3178" spans="4:13" x14ac:dyDescent="0.35">
      <c r="D3178" s="244" t="s">
        <v>7342</v>
      </c>
      <c r="E3178" s="245">
        <v>45261</v>
      </c>
      <c r="F3178" s="245">
        <v>45268</v>
      </c>
      <c r="G3178" s="246" t="s">
        <v>3910</v>
      </c>
      <c r="H3178" s="247">
        <v>100000</v>
      </c>
      <c r="I3178" s="248">
        <v>100000</v>
      </c>
      <c r="J3178" s="248">
        <v>1</v>
      </c>
      <c r="K3178" s="249">
        <v>2023</v>
      </c>
      <c r="L3178" s="249">
        <v>2023</v>
      </c>
      <c r="M3178" s="250" t="s">
        <v>7295</v>
      </c>
    </row>
    <row r="3179" spans="4:13" x14ac:dyDescent="0.35">
      <c r="D3179" s="244" t="s">
        <v>7343</v>
      </c>
      <c r="E3179" s="245">
        <v>45266</v>
      </c>
      <c r="F3179" s="245">
        <v>45269</v>
      </c>
      <c r="G3179" s="246" t="s">
        <v>3908</v>
      </c>
      <c r="H3179" s="247">
        <v>50000</v>
      </c>
      <c r="I3179" s="248">
        <v>50000</v>
      </c>
      <c r="J3179" s="248">
        <v>1</v>
      </c>
      <c r="K3179" s="249">
        <v>2023</v>
      </c>
      <c r="L3179" s="249">
        <v>2023</v>
      </c>
      <c r="M3179" s="250" t="s">
        <v>7295</v>
      </c>
    </row>
    <row r="3180" spans="4:13" x14ac:dyDescent="0.35">
      <c r="D3180" s="244" t="s">
        <v>7344</v>
      </c>
      <c r="E3180" s="245">
        <v>45246</v>
      </c>
      <c r="F3180" s="245">
        <v>45268</v>
      </c>
      <c r="G3180" s="246" t="s">
        <v>3910</v>
      </c>
      <c r="H3180" s="247">
        <v>80000</v>
      </c>
      <c r="I3180" s="248">
        <v>80000</v>
      </c>
      <c r="J3180" s="248">
        <v>1</v>
      </c>
      <c r="K3180" s="249">
        <v>2023</v>
      </c>
      <c r="L3180" s="249">
        <v>2023</v>
      </c>
      <c r="M3180" s="250" t="s">
        <v>7295</v>
      </c>
    </row>
    <row r="3181" spans="4:13" x14ac:dyDescent="0.35">
      <c r="D3181" s="244" t="s">
        <v>7345</v>
      </c>
      <c r="E3181" s="245">
        <v>45250</v>
      </c>
      <c r="F3181" s="245">
        <v>45269</v>
      </c>
      <c r="G3181" s="246" t="s">
        <v>3910</v>
      </c>
      <c r="H3181" s="247">
        <v>100000</v>
      </c>
      <c r="I3181" s="248">
        <v>100000</v>
      </c>
      <c r="J3181" s="248">
        <v>1</v>
      </c>
      <c r="K3181" s="249">
        <v>2023</v>
      </c>
      <c r="L3181" s="249">
        <v>2023</v>
      </c>
      <c r="M3181" s="250" t="s">
        <v>7295</v>
      </c>
    </row>
    <row r="3182" spans="4:13" x14ac:dyDescent="0.35">
      <c r="D3182" s="244" t="s">
        <v>7346</v>
      </c>
      <c r="E3182" s="245">
        <v>45269</v>
      </c>
      <c r="F3182" s="245">
        <v>45273</v>
      </c>
      <c r="G3182" s="246" t="s">
        <v>3910</v>
      </c>
      <c r="H3182" s="247">
        <v>100000</v>
      </c>
      <c r="I3182" s="248">
        <v>100000</v>
      </c>
      <c r="J3182" s="248">
        <v>1</v>
      </c>
      <c r="K3182" s="249">
        <v>2023</v>
      </c>
      <c r="L3182" s="249">
        <v>2023</v>
      </c>
      <c r="M3182" s="250" t="s">
        <v>7295</v>
      </c>
    </row>
    <row r="3183" spans="4:13" x14ac:dyDescent="0.35">
      <c r="D3183" s="244" t="s">
        <v>7347</v>
      </c>
      <c r="E3183" s="245">
        <v>45267</v>
      </c>
      <c r="F3183" s="245">
        <v>45271</v>
      </c>
      <c r="G3183" s="246" t="s">
        <v>3910</v>
      </c>
      <c r="H3183" s="247">
        <v>12000</v>
      </c>
      <c r="I3183" s="248">
        <v>12000</v>
      </c>
      <c r="J3183" s="248">
        <v>1</v>
      </c>
      <c r="K3183" s="249">
        <v>2023</v>
      </c>
      <c r="L3183" s="249">
        <v>2023</v>
      </c>
      <c r="M3183" s="250" t="s">
        <v>7295</v>
      </c>
    </row>
    <row r="3184" spans="4:13" x14ac:dyDescent="0.35">
      <c r="D3184" s="244" t="s">
        <v>7348</v>
      </c>
      <c r="E3184" s="245">
        <v>45169</v>
      </c>
      <c r="F3184" s="245">
        <v>45258</v>
      </c>
      <c r="G3184" s="246" t="s">
        <v>658</v>
      </c>
      <c r="H3184" s="247">
        <v>23460</v>
      </c>
      <c r="I3184" s="248">
        <v>23460</v>
      </c>
      <c r="J3184" s="248">
        <v>1</v>
      </c>
      <c r="K3184" s="249">
        <v>2023</v>
      </c>
      <c r="L3184" s="249">
        <v>2023</v>
      </c>
      <c r="M3184" s="250" t="s">
        <v>7210</v>
      </c>
    </row>
    <row r="3185" spans="4:13" x14ac:dyDescent="0.35">
      <c r="D3185" s="244" t="s">
        <v>7349</v>
      </c>
      <c r="E3185" s="245">
        <v>45225</v>
      </c>
      <c r="F3185" s="245">
        <v>45237</v>
      </c>
      <c r="G3185" s="246" t="s">
        <v>658</v>
      </c>
      <c r="H3185" s="247">
        <v>50000</v>
      </c>
      <c r="I3185" s="248">
        <v>50000</v>
      </c>
      <c r="J3185" s="248">
        <v>1</v>
      </c>
      <c r="K3185" s="249">
        <v>2023</v>
      </c>
      <c r="L3185" s="249">
        <v>2023</v>
      </c>
      <c r="M3185" s="250" t="s">
        <v>7295</v>
      </c>
    </row>
    <row r="3186" spans="4:13" x14ac:dyDescent="0.35">
      <c r="D3186" s="244" t="s">
        <v>7350</v>
      </c>
      <c r="E3186" s="245">
        <v>45272</v>
      </c>
      <c r="F3186" s="245">
        <v>45273</v>
      </c>
      <c r="G3186" s="246" t="s">
        <v>3910</v>
      </c>
      <c r="H3186" s="247">
        <v>50000</v>
      </c>
      <c r="I3186" s="248">
        <v>50000</v>
      </c>
      <c r="J3186" s="248">
        <v>1</v>
      </c>
      <c r="K3186" s="249">
        <v>2023</v>
      </c>
      <c r="L3186" s="249">
        <v>2023</v>
      </c>
      <c r="M3186" s="250" t="s">
        <v>7295</v>
      </c>
    </row>
    <row r="3187" spans="4:13" x14ac:dyDescent="0.35">
      <c r="D3187" s="244" t="s">
        <v>7351</v>
      </c>
      <c r="E3187" s="245">
        <v>45265</v>
      </c>
      <c r="F3187" s="245">
        <v>45266</v>
      </c>
      <c r="G3187" s="246" t="s">
        <v>3910</v>
      </c>
      <c r="H3187" s="247">
        <v>80000</v>
      </c>
      <c r="I3187" s="248">
        <v>80000</v>
      </c>
      <c r="J3187" s="248">
        <v>1</v>
      </c>
      <c r="K3187" s="249">
        <v>2023</v>
      </c>
      <c r="L3187" s="249">
        <v>2023</v>
      </c>
      <c r="M3187" s="250" t="s">
        <v>7295</v>
      </c>
    </row>
    <row r="3188" spans="4:13" x14ac:dyDescent="0.35">
      <c r="D3188" s="244" t="s">
        <v>7352</v>
      </c>
      <c r="E3188" s="245">
        <v>45255</v>
      </c>
      <c r="F3188" s="245">
        <v>45265</v>
      </c>
      <c r="G3188" s="246" t="s">
        <v>658</v>
      </c>
      <c r="H3188" s="247">
        <v>50000</v>
      </c>
      <c r="I3188" s="248">
        <v>50000</v>
      </c>
      <c r="J3188" s="248">
        <v>1</v>
      </c>
      <c r="K3188" s="249">
        <v>2023</v>
      </c>
      <c r="L3188" s="249">
        <v>2023</v>
      </c>
      <c r="M3188" s="250" t="s">
        <v>7295</v>
      </c>
    </row>
    <row r="3189" spans="4:13" x14ac:dyDescent="0.35">
      <c r="D3189" s="244" t="s">
        <v>7353</v>
      </c>
      <c r="E3189" s="245">
        <v>45054</v>
      </c>
      <c r="F3189" s="245">
        <v>45131</v>
      </c>
      <c r="G3189" s="246" t="s">
        <v>658</v>
      </c>
      <c r="H3189" s="247">
        <v>50000</v>
      </c>
      <c r="I3189" s="248">
        <v>50000</v>
      </c>
      <c r="J3189" s="248">
        <v>1</v>
      </c>
      <c r="K3189" s="249">
        <v>2023</v>
      </c>
      <c r="L3189" s="249">
        <v>2023</v>
      </c>
      <c r="M3189" s="250" t="s">
        <v>7246</v>
      </c>
    </row>
    <row r="3190" spans="4:13" x14ac:dyDescent="0.35">
      <c r="D3190" s="244" t="s">
        <v>7354</v>
      </c>
      <c r="E3190" s="245">
        <v>45275</v>
      </c>
      <c r="F3190" s="245">
        <v>45275</v>
      </c>
      <c r="G3190" s="246" t="s">
        <v>3910</v>
      </c>
      <c r="H3190" s="247">
        <v>80000</v>
      </c>
      <c r="I3190" s="248">
        <v>80000</v>
      </c>
      <c r="J3190" s="248">
        <v>1</v>
      </c>
      <c r="K3190" s="249">
        <v>2023</v>
      </c>
      <c r="L3190" s="249">
        <v>2023</v>
      </c>
      <c r="M3190" s="250" t="s">
        <v>7295</v>
      </c>
    </row>
    <row r="3191" spans="4:13" x14ac:dyDescent="0.35">
      <c r="D3191" s="244" t="s">
        <v>7355</v>
      </c>
      <c r="E3191" s="245">
        <v>45135</v>
      </c>
      <c r="F3191" s="245">
        <v>45176</v>
      </c>
      <c r="G3191" s="246" t="s">
        <v>658</v>
      </c>
      <c r="H3191" s="247">
        <v>50000</v>
      </c>
      <c r="I3191" s="248">
        <v>50000</v>
      </c>
      <c r="J3191" s="248">
        <v>1</v>
      </c>
      <c r="K3191" s="249">
        <v>2023</v>
      </c>
      <c r="L3191" s="249">
        <v>2023</v>
      </c>
      <c r="M3191" s="250" t="s">
        <v>7210</v>
      </c>
    </row>
    <row r="3192" spans="4:13" x14ac:dyDescent="0.35">
      <c r="D3192" s="244" t="s">
        <v>7356</v>
      </c>
      <c r="E3192" s="245">
        <v>45145</v>
      </c>
      <c r="F3192" s="245">
        <v>45176</v>
      </c>
      <c r="G3192" s="246" t="s">
        <v>658</v>
      </c>
      <c r="H3192" s="247">
        <v>5000</v>
      </c>
      <c r="I3192" s="248">
        <v>5000</v>
      </c>
      <c r="J3192" s="248">
        <v>1</v>
      </c>
      <c r="K3192" s="249">
        <v>2023</v>
      </c>
      <c r="L3192" s="249">
        <v>2023</v>
      </c>
      <c r="M3192" s="250" t="s">
        <v>7210</v>
      </c>
    </row>
    <row r="3193" spans="4:13" x14ac:dyDescent="0.35">
      <c r="D3193" s="244" t="s">
        <v>7357</v>
      </c>
      <c r="E3193" s="245">
        <v>44994</v>
      </c>
      <c r="F3193" s="245">
        <v>45149</v>
      </c>
      <c r="G3193" s="246" t="s">
        <v>658</v>
      </c>
      <c r="H3193" s="247">
        <v>5000</v>
      </c>
      <c r="I3193" s="248">
        <v>5000</v>
      </c>
      <c r="J3193" s="248">
        <v>1</v>
      </c>
      <c r="K3193" s="249">
        <v>2023</v>
      </c>
      <c r="L3193" s="249">
        <v>2023</v>
      </c>
      <c r="M3193" s="250" t="s">
        <v>7201</v>
      </c>
    </row>
    <row r="3194" spans="4:13" x14ac:dyDescent="0.35">
      <c r="D3194" s="244" t="s">
        <v>7358</v>
      </c>
      <c r="E3194" s="245">
        <v>44980</v>
      </c>
      <c r="F3194" s="245">
        <v>45149</v>
      </c>
      <c r="G3194" s="246" t="s">
        <v>658</v>
      </c>
      <c r="H3194" s="247">
        <v>5000</v>
      </c>
      <c r="I3194" s="248">
        <v>5000</v>
      </c>
      <c r="J3194" s="248">
        <v>1</v>
      </c>
      <c r="K3194" s="249">
        <v>2023</v>
      </c>
      <c r="L3194" s="249">
        <v>2023</v>
      </c>
      <c r="M3194" s="250" t="s">
        <v>7201</v>
      </c>
    </row>
    <row r="3195" spans="4:13" x14ac:dyDescent="0.35">
      <c r="D3195" s="244" t="s">
        <v>7359</v>
      </c>
      <c r="E3195" s="245">
        <v>45269</v>
      </c>
      <c r="F3195" s="245">
        <v>45278</v>
      </c>
      <c r="G3195" s="246" t="s">
        <v>3910</v>
      </c>
      <c r="H3195" s="247">
        <v>80000</v>
      </c>
      <c r="I3195" s="248">
        <v>80000</v>
      </c>
      <c r="J3195" s="248">
        <v>1</v>
      </c>
      <c r="K3195" s="249">
        <v>2023</v>
      </c>
      <c r="L3195" s="249">
        <v>2023</v>
      </c>
      <c r="M3195" s="250" t="s">
        <v>7295</v>
      </c>
    </row>
    <row r="3196" spans="4:13" x14ac:dyDescent="0.35">
      <c r="D3196" s="244" t="s">
        <v>7360</v>
      </c>
      <c r="E3196" s="245">
        <v>45281</v>
      </c>
      <c r="F3196" s="245">
        <v>45281</v>
      </c>
      <c r="G3196" s="246" t="s">
        <v>3910</v>
      </c>
      <c r="H3196" s="247">
        <v>10000</v>
      </c>
      <c r="I3196" s="248">
        <v>10000</v>
      </c>
      <c r="J3196" s="248">
        <v>1</v>
      </c>
      <c r="K3196" s="249">
        <v>2023</v>
      </c>
      <c r="L3196" s="249">
        <v>2023</v>
      </c>
      <c r="M3196" s="250" t="s">
        <v>7295</v>
      </c>
    </row>
    <row r="3197" spans="4:13" x14ac:dyDescent="0.35">
      <c r="D3197" s="244" t="s">
        <v>7361</v>
      </c>
      <c r="E3197" s="245">
        <v>45271</v>
      </c>
      <c r="F3197" s="245">
        <v>45294</v>
      </c>
      <c r="G3197" s="246" t="s">
        <v>3910</v>
      </c>
      <c r="H3197" s="247">
        <v>90000</v>
      </c>
      <c r="I3197" s="248">
        <v>90000</v>
      </c>
      <c r="J3197" s="248">
        <v>1</v>
      </c>
      <c r="K3197" s="249">
        <v>2023</v>
      </c>
      <c r="L3197" s="249">
        <v>2024</v>
      </c>
      <c r="M3197" s="250" t="s">
        <v>7295</v>
      </c>
    </row>
    <row r="3198" spans="4:13" x14ac:dyDescent="0.35">
      <c r="D3198" s="244" t="s">
        <v>7362</v>
      </c>
      <c r="E3198" s="245">
        <v>44475</v>
      </c>
      <c r="F3198" s="245">
        <v>45064</v>
      </c>
      <c r="G3198" s="246" t="s">
        <v>4248</v>
      </c>
      <c r="H3198" s="247">
        <v>1000000</v>
      </c>
      <c r="I3198" s="248">
        <v>1000000</v>
      </c>
      <c r="J3198" s="248">
        <v>1</v>
      </c>
      <c r="K3198" s="249">
        <v>2021</v>
      </c>
      <c r="L3198" s="249">
        <v>2023</v>
      </c>
      <c r="M3198" s="250" t="s">
        <v>3138</v>
      </c>
    </row>
    <row r="3199" spans="4:13" x14ac:dyDescent="0.35">
      <c r="D3199" s="244" t="s">
        <v>6453</v>
      </c>
      <c r="E3199" s="245">
        <v>44483</v>
      </c>
      <c r="F3199" s="245">
        <v>44641</v>
      </c>
      <c r="G3199" s="246" t="s">
        <v>4248</v>
      </c>
      <c r="H3199" s="247">
        <v>0</v>
      </c>
      <c r="I3199" s="248">
        <v>-5.6843418860808002E-14</v>
      </c>
      <c r="J3199" s="248">
        <v>1</v>
      </c>
      <c r="K3199" s="249">
        <v>2021</v>
      </c>
      <c r="L3199" s="249">
        <v>2022</v>
      </c>
      <c r="M3199" s="250" t="s">
        <v>3138</v>
      </c>
    </row>
    <row r="3200" spans="4:13" x14ac:dyDescent="0.35">
      <c r="D3200" s="244" t="s">
        <v>1035</v>
      </c>
      <c r="E3200" s="245">
        <v>43835</v>
      </c>
      <c r="F3200" s="245">
        <v>43835</v>
      </c>
      <c r="G3200" s="246" t="s">
        <v>3910</v>
      </c>
      <c r="H3200" s="247">
        <v>129412</v>
      </c>
      <c r="I3200" s="248">
        <v>129411.7647</v>
      </c>
      <c r="J3200" s="248">
        <v>1</v>
      </c>
      <c r="K3200" s="249">
        <v>2020</v>
      </c>
      <c r="L3200" s="249">
        <v>2020</v>
      </c>
      <c r="M3200" s="250" t="s">
        <v>28</v>
      </c>
    </row>
    <row r="3201" spans="4:13" x14ac:dyDescent="0.35">
      <c r="D3201" s="244" t="s">
        <v>882</v>
      </c>
      <c r="E3201" s="245">
        <v>44010</v>
      </c>
      <c r="F3201" s="245">
        <v>44010</v>
      </c>
      <c r="G3201" s="246" t="s">
        <v>3910</v>
      </c>
      <c r="H3201" s="247">
        <v>373246</v>
      </c>
      <c r="I3201" s="248">
        <v>373245.614</v>
      </c>
      <c r="J3201" s="248">
        <v>1</v>
      </c>
      <c r="K3201" s="249">
        <v>2020</v>
      </c>
      <c r="L3201" s="249">
        <v>2020</v>
      </c>
      <c r="M3201" s="250" t="s">
        <v>33</v>
      </c>
    </row>
    <row r="3202" spans="4:13" x14ac:dyDescent="0.35">
      <c r="D3202" s="244" t="s">
        <v>6134</v>
      </c>
      <c r="E3202" s="245">
        <v>44582</v>
      </c>
      <c r="F3202" s="245">
        <v>44586</v>
      </c>
      <c r="G3202" s="246" t="s">
        <v>3908</v>
      </c>
      <c r="H3202" s="247">
        <v>49824</v>
      </c>
      <c r="I3202" s="248">
        <v>49823.529410000003</v>
      </c>
      <c r="J3202" s="248">
        <v>1</v>
      </c>
      <c r="K3202" s="249">
        <v>2022</v>
      </c>
      <c r="L3202" s="249">
        <v>2022</v>
      </c>
      <c r="M3202" s="250" t="s">
        <v>6021</v>
      </c>
    </row>
    <row r="3203" spans="4:13" x14ac:dyDescent="0.35">
      <c r="D3203" s="244" t="s">
        <v>638</v>
      </c>
      <c r="E3203" s="245">
        <v>44147</v>
      </c>
      <c r="F3203" s="245">
        <v>44175</v>
      </c>
      <c r="G3203" s="246" t="s">
        <v>3910</v>
      </c>
      <c r="H3203" s="247">
        <v>41974.5</v>
      </c>
      <c r="I3203" s="248">
        <v>41973.75</v>
      </c>
      <c r="J3203" s="248">
        <v>1</v>
      </c>
      <c r="K3203" s="249">
        <v>2020</v>
      </c>
      <c r="L3203" s="249">
        <v>2020</v>
      </c>
      <c r="M3203" s="250" t="s">
        <v>11</v>
      </c>
    </row>
    <row r="3204" spans="4:13" x14ac:dyDescent="0.35">
      <c r="D3204" s="244" t="s">
        <v>71</v>
      </c>
      <c r="E3204" s="245">
        <v>44163</v>
      </c>
      <c r="F3204" s="245">
        <v>44165</v>
      </c>
      <c r="G3204" s="246" t="s">
        <v>3908</v>
      </c>
      <c r="H3204" s="247">
        <v>1</v>
      </c>
      <c r="I3204" s="248">
        <v>5.8207660913467E-11</v>
      </c>
      <c r="J3204" s="248">
        <v>1</v>
      </c>
      <c r="K3204" s="249">
        <v>2020</v>
      </c>
      <c r="L3204" s="249">
        <v>2020</v>
      </c>
      <c r="M3204" s="250" t="s">
        <v>11</v>
      </c>
    </row>
    <row r="3205" spans="4:13" x14ac:dyDescent="0.35">
      <c r="D3205" s="244" t="s">
        <v>7363</v>
      </c>
      <c r="E3205" s="245">
        <v>44876</v>
      </c>
      <c r="F3205" s="245">
        <v>45104</v>
      </c>
      <c r="G3205" s="246" t="s">
        <v>3910</v>
      </c>
      <c r="H3205" s="247">
        <v>1</v>
      </c>
      <c r="I3205" s="248">
        <v>0</v>
      </c>
      <c r="J3205" s="248">
        <v>1</v>
      </c>
      <c r="K3205" s="249">
        <v>2022</v>
      </c>
      <c r="L3205" s="249">
        <v>2023</v>
      </c>
      <c r="M3205" s="250" t="s">
        <v>6825</v>
      </c>
    </row>
    <row r="3206" spans="4:13" x14ac:dyDescent="0.35">
      <c r="D3206" s="244" t="s">
        <v>678</v>
      </c>
      <c r="E3206" s="245">
        <v>43043</v>
      </c>
      <c r="F3206" s="245">
        <v>43043</v>
      </c>
      <c r="G3206" s="246" t="s">
        <v>4195</v>
      </c>
      <c r="H3206" s="247">
        <v>2</v>
      </c>
      <c r="I3206" s="248">
        <v>0.1</v>
      </c>
      <c r="J3206" s="248">
        <v>1</v>
      </c>
      <c r="K3206" s="249">
        <v>2017</v>
      </c>
      <c r="L3206" s="249">
        <v>2017</v>
      </c>
      <c r="M3206" s="250" t="s">
        <v>671</v>
      </c>
    </row>
    <row r="3207" spans="4:13" x14ac:dyDescent="0.35">
      <c r="D3207" s="244" t="s">
        <v>1582</v>
      </c>
      <c r="E3207" s="245">
        <v>40775</v>
      </c>
      <c r="F3207" s="245">
        <v>40791</v>
      </c>
      <c r="G3207" s="246" t="s">
        <v>3908</v>
      </c>
      <c r="H3207" s="247">
        <v>500000</v>
      </c>
      <c r="I3207" s="248">
        <v>499995</v>
      </c>
      <c r="J3207" s="248">
        <v>1</v>
      </c>
      <c r="K3207" s="249">
        <v>2011</v>
      </c>
      <c r="L3207" s="249">
        <v>2011</v>
      </c>
      <c r="M3207" s="250" t="s">
        <v>1230</v>
      </c>
    </row>
    <row r="3208" spans="4:13" x14ac:dyDescent="0.35">
      <c r="D3208" s="244" t="s">
        <v>581</v>
      </c>
      <c r="E3208" s="245">
        <v>43814</v>
      </c>
      <c r="F3208" s="245">
        <v>43817</v>
      </c>
      <c r="G3208" s="246" t="s">
        <v>3910</v>
      </c>
      <c r="H3208" s="247">
        <v>-20</v>
      </c>
      <c r="I3208" s="248">
        <v>-40</v>
      </c>
      <c r="J3208" s="248">
        <v>1</v>
      </c>
      <c r="K3208" s="249">
        <v>2019</v>
      </c>
      <c r="L3208" s="249">
        <v>2019</v>
      </c>
      <c r="M3208" s="250" t="s">
        <v>25</v>
      </c>
    </row>
    <row r="3209" spans="4:13" x14ac:dyDescent="0.35">
      <c r="D3209" s="244" t="s">
        <v>911</v>
      </c>
      <c r="E3209" s="245">
        <v>43675</v>
      </c>
      <c r="F3209" s="245">
        <v>43675</v>
      </c>
      <c r="G3209" s="246" t="s">
        <v>3910</v>
      </c>
      <c r="H3209" s="247">
        <v>0</v>
      </c>
      <c r="I3209" s="248">
        <v>-20</v>
      </c>
      <c r="J3209" s="248">
        <v>1</v>
      </c>
      <c r="K3209" s="249">
        <v>2019</v>
      </c>
      <c r="L3209" s="249">
        <v>2019</v>
      </c>
      <c r="M3209" s="250" t="s">
        <v>140</v>
      </c>
    </row>
    <row r="3210" spans="4:13" x14ac:dyDescent="0.35">
      <c r="D3210" s="244" t="s">
        <v>851</v>
      </c>
      <c r="E3210" s="245">
        <v>43969</v>
      </c>
      <c r="F3210" s="245">
        <v>43969</v>
      </c>
      <c r="G3210" s="246" t="s">
        <v>3910</v>
      </c>
      <c r="H3210" s="247">
        <v>6270</v>
      </c>
      <c r="I3210" s="248">
        <v>6000</v>
      </c>
      <c r="J3210" s="248">
        <v>1</v>
      </c>
      <c r="K3210" s="249">
        <v>2020</v>
      </c>
      <c r="L3210" s="249">
        <v>2020</v>
      </c>
      <c r="M3210" s="250" t="s">
        <v>33</v>
      </c>
    </row>
    <row r="3211" spans="4:13" x14ac:dyDescent="0.35">
      <c r="D3211" s="244" t="s">
        <v>1282</v>
      </c>
      <c r="E3211" s="245">
        <v>44061</v>
      </c>
      <c r="F3211" s="245">
        <v>44061</v>
      </c>
      <c r="G3211" s="246" t="s">
        <v>3910</v>
      </c>
      <c r="H3211" s="247">
        <v>6270</v>
      </c>
      <c r="I3211" s="248">
        <v>6000</v>
      </c>
      <c r="J3211" s="248">
        <v>1</v>
      </c>
      <c r="K3211" s="249">
        <v>2020</v>
      </c>
      <c r="L3211" s="249">
        <v>2020</v>
      </c>
      <c r="M3211" s="250" t="s">
        <v>35</v>
      </c>
    </row>
    <row r="3212" spans="4:13" x14ac:dyDescent="0.35">
      <c r="D3212" s="244" t="s">
        <v>2806</v>
      </c>
      <c r="E3212" s="245">
        <v>36162</v>
      </c>
      <c r="F3212" s="245">
        <v>36166</v>
      </c>
      <c r="G3212" s="246" t="s">
        <v>3910</v>
      </c>
      <c r="H3212" s="247">
        <v>3000</v>
      </c>
      <c r="I3212" s="248">
        <v>2700</v>
      </c>
      <c r="J3212" s="248">
        <v>1</v>
      </c>
      <c r="K3212" s="249">
        <v>1999</v>
      </c>
      <c r="L3212" s="249">
        <v>1999</v>
      </c>
      <c r="M3212" s="250" t="s">
        <v>2652</v>
      </c>
    </row>
    <row r="3213" spans="4:13" x14ac:dyDescent="0.35">
      <c r="D3213" s="244" t="s">
        <v>2705</v>
      </c>
      <c r="E3213" s="245">
        <v>38444</v>
      </c>
      <c r="F3213" s="245">
        <v>38448</v>
      </c>
      <c r="G3213" s="246" t="s">
        <v>3908</v>
      </c>
      <c r="H3213" s="247">
        <v>0</v>
      </c>
      <c r="I3213" s="248">
        <v>-435</v>
      </c>
      <c r="J3213" s="248">
        <v>1</v>
      </c>
      <c r="K3213" s="249">
        <v>2005</v>
      </c>
      <c r="L3213" s="249">
        <v>2005</v>
      </c>
      <c r="M3213" s="250" t="s">
        <v>2706</v>
      </c>
    </row>
    <row r="3214" spans="4:13" x14ac:dyDescent="0.35">
      <c r="D3214" s="244" t="s">
        <v>78</v>
      </c>
      <c r="E3214" s="245">
        <v>44088</v>
      </c>
      <c r="F3214" s="245">
        <v>44091</v>
      </c>
      <c r="G3214" s="246" t="s">
        <v>3910</v>
      </c>
      <c r="H3214" s="247">
        <v>1450</v>
      </c>
      <c r="I3214" s="248">
        <v>1000</v>
      </c>
      <c r="J3214" s="248">
        <v>1</v>
      </c>
      <c r="K3214" s="249">
        <v>2020</v>
      </c>
      <c r="L3214" s="249">
        <v>2020</v>
      </c>
      <c r="M3214" s="250" t="s">
        <v>35</v>
      </c>
    </row>
    <row r="3215" spans="4:13" x14ac:dyDescent="0.35">
      <c r="D3215" s="244" t="s">
        <v>7364</v>
      </c>
      <c r="E3215" s="245">
        <v>45028</v>
      </c>
      <c r="F3215" s="245">
        <v>45029</v>
      </c>
      <c r="G3215" s="246" t="s">
        <v>3910</v>
      </c>
      <c r="H3215" s="247">
        <v>0</v>
      </c>
      <c r="I3215" s="248">
        <v>-500</v>
      </c>
      <c r="J3215" s="248">
        <v>1</v>
      </c>
      <c r="K3215" s="249">
        <v>2023</v>
      </c>
      <c r="L3215" s="249">
        <v>2023</v>
      </c>
      <c r="M3215" s="250" t="s">
        <v>7246</v>
      </c>
    </row>
    <row r="3216" spans="4:13" x14ac:dyDescent="0.35">
      <c r="D3216" s="244" t="s">
        <v>1259</v>
      </c>
      <c r="E3216" s="245">
        <v>43404</v>
      </c>
      <c r="F3216" s="245">
        <v>43406</v>
      </c>
      <c r="G3216" s="246" t="s">
        <v>4195</v>
      </c>
      <c r="H3216" s="247">
        <v>0</v>
      </c>
      <c r="I3216" s="248">
        <v>-612</v>
      </c>
      <c r="J3216" s="248">
        <v>1</v>
      </c>
      <c r="K3216" s="249">
        <v>2018</v>
      </c>
      <c r="L3216" s="249">
        <v>2018</v>
      </c>
      <c r="M3216" s="250" t="s">
        <v>684</v>
      </c>
    </row>
    <row r="3217" spans="4:13" x14ac:dyDescent="0.35">
      <c r="D3217" s="244" t="s">
        <v>369</v>
      </c>
      <c r="E3217" s="245">
        <v>44112</v>
      </c>
      <c r="F3217" s="245">
        <v>44112</v>
      </c>
      <c r="G3217" s="246" t="s">
        <v>3908</v>
      </c>
      <c r="H3217" s="247">
        <v>2280</v>
      </c>
      <c r="I3217" s="248">
        <v>1438</v>
      </c>
      <c r="J3217" s="248">
        <v>1</v>
      </c>
      <c r="K3217" s="249">
        <v>2020</v>
      </c>
      <c r="L3217" s="249">
        <v>2020</v>
      </c>
      <c r="M3217" s="250" t="s">
        <v>11</v>
      </c>
    </row>
    <row r="3218" spans="4:13" x14ac:dyDescent="0.35">
      <c r="D3218" s="244" t="s">
        <v>1646</v>
      </c>
      <c r="E3218" s="245">
        <v>41377</v>
      </c>
      <c r="F3218" s="245">
        <v>41500</v>
      </c>
      <c r="G3218" s="246" t="s">
        <v>4248</v>
      </c>
      <c r="H3218" s="247">
        <v>0</v>
      </c>
      <c r="I3218" s="248">
        <v>-910.6</v>
      </c>
      <c r="J3218" s="248">
        <v>1</v>
      </c>
      <c r="K3218" s="249">
        <v>2013</v>
      </c>
      <c r="L3218" s="249">
        <v>2013</v>
      </c>
      <c r="M3218" s="250" t="s">
        <v>1638</v>
      </c>
    </row>
    <row r="3219" spans="4:13" x14ac:dyDescent="0.35">
      <c r="D3219" s="244" t="s">
        <v>899</v>
      </c>
      <c r="E3219" s="245">
        <v>43593</v>
      </c>
      <c r="F3219" s="245">
        <v>43593</v>
      </c>
      <c r="G3219" s="246" t="s">
        <v>3910</v>
      </c>
      <c r="H3219" s="247">
        <v>0</v>
      </c>
      <c r="I3219" s="248">
        <v>-1000</v>
      </c>
      <c r="J3219" s="248">
        <v>1</v>
      </c>
      <c r="K3219" s="249">
        <v>2019</v>
      </c>
      <c r="L3219" s="249">
        <v>2019</v>
      </c>
      <c r="M3219" s="250" t="s">
        <v>51</v>
      </c>
    </row>
    <row r="3220" spans="4:13" x14ac:dyDescent="0.35">
      <c r="D3220" s="244" t="s">
        <v>7365</v>
      </c>
      <c r="E3220" s="245">
        <v>44136</v>
      </c>
      <c r="F3220" s="245">
        <v>44155</v>
      </c>
      <c r="G3220" s="246" t="s">
        <v>3908</v>
      </c>
      <c r="H3220" s="247">
        <v>1000</v>
      </c>
      <c r="I3220" s="248">
        <v>0</v>
      </c>
      <c r="J3220" s="248">
        <v>1</v>
      </c>
      <c r="K3220" s="249">
        <v>2020</v>
      </c>
      <c r="L3220" s="249">
        <v>2020</v>
      </c>
      <c r="M3220" s="250" t="s">
        <v>11</v>
      </c>
    </row>
    <row r="3221" spans="4:13" x14ac:dyDescent="0.35">
      <c r="D3221" s="244" t="s">
        <v>2807</v>
      </c>
      <c r="E3221" s="245">
        <v>36474</v>
      </c>
      <c r="F3221" s="245">
        <v>36479</v>
      </c>
      <c r="G3221" s="246" t="s">
        <v>3910</v>
      </c>
      <c r="H3221" s="247">
        <v>20000</v>
      </c>
      <c r="I3221" s="248">
        <v>19000</v>
      </c>
      <c r="J3221" s="248">
        <v>1</v>
      </c>
      <c r="K3221" s="249">
        <v>1999</v>
      </c>
      <c r="L3221" s="249">
        <v>1999</v>
      </c>
      <c r="M3221" s="250" t="s">
        <v>2808</v>
      </c>
    </row>
    <row r="3222" spans="4:13" x14ac:dyDescent="0.35">
      <c r="D3222" s="244" t="s">
        <v>7366</v>
      </c>
      <c r="E3222" s="245">
        <v>43880</v>
      </c>
      <c r="F3222" s="245">
        <v>45040</v>
      </c>
      <c r="G3222" s="246" t="s">
        <v>3910</v>
      </c>
      <c r="H3222" s="247">
        <v>1000</v>
      </c>
      <c r="I3222" s="248">
        <v>0</v>
      </c>
      <c r="J3222" s="248">
        <v>1</v>
      </c>
      <c r="K3222" s="249">
        <v>2020</v>
      </c>
      <c r="L3222" s="249">
        <v>2023</v>
      </c>
      <c r="M3222" s="250" t="s">
        <v>28</v>
      </c>
    </row>
    <row r="3223" spans="4:13" x14ac:dyDescent="0.35">
      <c r="D3223" s="244" t="s">
        <v>1155</v>
      </c>
      <c r="E3223" s="245">
        <v>44166</v>
      </c>
      <c r="F3223" s="245">
        <v>44166</v>
      </c>
      <c r="G3223" s="246" t="s">
        <v>3910</v>
      </c>
      <c r="H3223" s="247">
        <v>6270</v>
      </c>
      <c r="I3223" s="248">
        <v>5000</v>
      </c>
      <c r="J3223" s="248">
        <v>1</v>
      </c>
      <c r="K3223" s="249">
        <v>2020</v>
      </c>
      <c r="L3223" s="249">
        <v>2020</v>
      </c>
      <c r="M3223" s="250" t="s">
        <v>11</v>
      </c>
    </row>
    <row r="3224" spans="4:13" x14ac:dyDescent="0.35">
      <c r="D3224" s="244" t="s">
        <v>989</v>
      </c>
      <c r="E3224" s="245">
        <v>44044</v>
      </c>
      <c r="F3224" s="245">
        <v>44044</v>
      </c>
      <c r="G3224" s="246" t="s">
        <v>3908</v>
      </c>
      <c r="H3224" s="247">
        <v>2320</v>
      </c>
      <c r="I3224" s="248">
        <v>1000</v>
      </c>
      <c r="J3224" s="248">
        <v>1</v>
      </c>
      <c r="K3224" s="249">
        <v>2020</v>
      </c>
      <c r="L3224" s="249">
        <v>2020</v>
      </c>
      <c r="M3224" s="250" t="s">
        <v>35</v>
      </c>
    </row>
    <row r="3225" spans="4:13" x14ac:dyDescent="0.35">
      <c r="D3225" s="244" t="s">
        <v>2725</v>
      </c>
      <c r="E3225" s="245">
        <v>39240</v>
      </c>
      <c r="F3225" s="245">
        <v>39318</v>
      </c>
      <c r="G3225" s="246" t="s">
        <v>4263</v>
      </c>
      <c r="H3225" s="247">
        <v>5912.58</v>
      </c>
      <c r="I3225" s="248">
        <v>4434.33</v>
      </c>
      <c r="J3225" s="248">
        <v>1</v>
      </c>
      <c r="K3225" s="249">
        <v>2007</v>
      </c>
      <c r="L3225" s="249">
        <v>2007</v>
      </c>
      <c r="M3225" s="250" t="s">
        <v>2164</v>
      </c>
    </row>
    <row r="3226" spans="4:13" x14ac:dyDescent="0.35">
      <c r="D3226" s="244" t="s">
        <v>7367</v>
      </c>
      <c r="E3226" s="245">
        <v>45094</v>
      </c>
      <c r="F3226" s="245">
        <v>45103</v>
      </c>
      <c r="G3226" s="246" t="s">
        <v>3910</v>
      </c>
      <c r="H3226" s="247">
        <v>0</v>
      </c>
      <c r="I3226" s="248">
        <v>-1655</v>
      </c>
      <c r="J3226" s="248">
        <v>1</v>
      </c>
      <c r="K3226" s="249">
        <v>2023</v>
      </c>
      <c r="L3226" s="249">
        <v>2023</v>
      </c>
      <c r="M3226" s="250" t="s">
        <v>7246</v>
      </c>
    </row>
    <row r="3227" spans="4:13" x14ac:dyDescent="0.35">
      <c r="D3227" s="244" t="s">
        <v>125</v>
      </c>
      <c r="E3227" s="245">
        <v>44187</v>
      </c>
      <c r="F3227" s="245">
        <v>44208</v>
      </c>
      <c r="G3227" s="246" t="s">
        <v>3910</v>
      </c>
      <c r="H3227" s="247">
        <v>39300</v>
      </c>
      <c r="I3227" s="248">
        <v>37612</v>
      </c>
      <c r="J3227" s="248">
        <v>1</v>
      </c>
      <c r="K3227" s="249">
        <v>2020</v>
      </c>
      <c r="L3227" s="249">
        <v>2021</v>
      </c>
      <c r="M3227" s="250" t="s">
        <v>11</v>
      </c>
    </row>
    <row r="3228" spans="4:13" x14ac:dyDescent="0.35">
      <c r="D3228" s="244" t="s">
        <v>1179</v>
      </c>
      <c r="E3228" s="245">
        <v>44196</v>
      </c>
      <c r="F3228" s="245">
        <v>44214</v>
      </c>
      <c r="G3228" s="246" t="s">
        <v>3908</v>
      </c>
      <c r="H3228" s="247">
        <v>8700</v>
      </c>
      <c r="I3228" s="248">
        <v>7000</v>
      </c>
      <c r="J3228" s="248">
        <v>1</v>
      </c>
      <c r="K3228" s="249">
        <v>2020</v>
      </c>
      <c r="L3228" s="249">
        <v>2021</v>
      </c>
      <c r="M3228" s="250" t="s">
        <v>11</v>
      </c>
    </row>
    <row r="3229" spans="4:13" x14ac:dyDescent="0.35">
      <c r="D3229" s="244" t="s">
        <v>7368</v>
      </c>
      <c r="E3229" s="245">
        <v>44964</v>
      </c>
      <c r="F3229" s="245">
        <v>44985</v>
      </c>
      <c r="G3229" s="246" t="s">
        <v>658</v>
      </c>
      <c r="H3229" s="247">
        <v>1725</v>
      </c>
      <c r="I3229" s="248">
        <v>0</v>
      </c>
      <c r="J3229" s="248">
        <v>1</v>
      </c>
      <c r="K3229" s="249">
        <v>2023</v>
      </c>
      <c r="L3229" s="249">
        <v>2023</v>
      </c>
      <c r="M3229" s="250" t="s">
        <v>7201</v>
      </c>
    </row>
    <row r="3230" spans="4:13" x14ac:dyDescent="0.35">
      <c r="D3230" s="244" t="s">
        <v>2661</v>
      </c>
      <c r="E3230" s="245">
        <v>36722</v>
      </c>
      <c r="F3230" s="245">
        <v>36727</v>
      </c>
      <c r="G3230" s="246" t="s">
        <v>3910</v>
      </c>
      <c r="H3230" s="247">
        <v>40000</v>
      </c>
      <c r="I3230" s="248">
        <v>38000</v>
      </c>
      <c r="J3230" s="248">
        <v>1</v>
      </c>
      <c r="K3230" s="249">
        <v>2000</v>
      </c>
      <c r="L3230" s="249">
        <v>2000</v>
      </c>
      <c r="M3230" s="250" t="s">
        <v>2662</v>
      </c>
    </row>
    <row r="3231" spans="4:13" x14ac:dyDescent="0.35">
      <c r="D3231" s="244" t="s">
        <v>2657</v>
      </c>
      <c r="E3231" s="245">
        <v>36546</v>
      </c>
      <c r="F3231" s="245">
        <v>36549</v>
      </c>
      <c r="G3231" s="246" t="s">
        <v>3910</v>
      </c>
      <c r="H3231" s="247">
        <v>0</v>
      </c>
      <c r="I3231" s="248">
        <v>-2161.15</v>
      </c>
      <c r="J3231" s="248">
        <v>1</v>
      </c>
      <c r="K3231" s="249">
        <v>2000</v>
      </c>
      <c r="L3231" s="249">
        <v>2000</v>
      </c>
      <c r="M3231" s="250" t="s">
        <v>2658</v>
      </c>
    </row>
    <row r="3232" spans="4:13" x14ac:dyDescent="0.35">
      <c r="D3232" s="244" t="s">
        <v>518</v>
      </c>
      <c r="E3232" s="245">
        <v>44186</v>
      </c>
      <c r="F3232" s="245">
        <v>44186</v>
      </c>
      <c r="G3232" s="246" t="s">
        <v>3910</v>
      </c>
      <c r="H3232" s="247">
        <v>8700</v>
      </c>
      <c r="I3232" s="248">
        <v>6380</v>
      </c>
      <c r="J3232" s="248">
        <v>1</v>
      </c>
      <c r="K3232" s="249">
        <v>2020</v>
      </c>
      <c r="L3232" s="249">
        <v>2020</v>
      </c>
      <c r="M3232" s="250" t="s">
        <v>11</v>
      </c>
    </row>
    <row r="3233" spans="4:13" x14ac:dyDescent="0.35">
      <c r="D3233" s="244" t="s">
        <v>1288</v>
      </c>
      <c r="E3233" s="245">
        <v>44143</v>
      </c>
      <c r="F3233" s="245">
        <v>44144</v>
      </c>
      <c r="G3233" s="246" t="s">
        <v>3910</v>
      </c>
      <c r="H3233" s="247">
        <v>4640</v>
      </c>
      <c r="I3233" s="248">
        <v>2320</v>
      </c>
      <c r="J3233" s="248">
        <v>1</v>
      </c>
      <c r="K3233" s="249">
        <v>2020</v>
      </c>
      <c r="L3233" s="249">
        <v>2020</v>
      </c>
      <c r="M3233" s="250" t="s">
        <v>11</v>
      </c>
    </row>
    <row r="3234" spans="4:13" x14ac:dyDescent="0.35">
      <c r="D3234" s="244" t="s">
        <v>2653</v>
      </c>
      <c r="E3234" s="245">
        <v>36399</v>
      </c>
      <c r="F3234" s="245">
        <v>36409</v>
      </c>
      <c r="G3234" s="246" t="s">
        <v>3910</v>
      </c>
      <c r="H3234" s="247">
        <v>50000</v>
      </c>
      <c r="I3234" s="248">
        <v>47500</v>
      </c>
      <c r="J3234" s="248">
        <v>1</v>
      </c>
      <c r="K3234" s="249">
        <v>1999</v>
      </c>
      <c r="L3234" s="249">
        <v>1999</v>
      </c>
      <c r="M3234" s="250" t="s">
        <v>2654</v>
      </c>
    </row>
    <row r="3235" spans="4:13" x14ac:dyDescent="0.35">
      <c r="D3235" s="244" t="s">
        <v>2659</v>
      </c>
      <c r="E3235" s="245">
        <v>36670</v>
      </c>
      <c r="F3235" s="245">
        <v>36670</v>
      </c>
      <c r="G3235" s="246" t="s">
        <v>3910</v>
      </c>
      <c r="H3235" s="247">
        <v>0</v>
      </c>
      <c r="I3235" s="248">
        <v>-2500</v>
      </c>
      <c r="J3235" s="248">
        <v>1</v>
      </c>
      <c r="K3235" s="249">
        <v>2000</v>
      </c>
      <c r="L3235" s="249">
        <v>2000</v>
      </c>
      <c r="M3235" s="250" t="s">
        <v>2660</v>
      </c>
    </row>
    <row r="3236" spans="4:13" x14ac:dyDescent="0.35">
      <c r="D3236" s="244" t="s">
        <v>811</v>
      </c>
      <c r="E3236" s="245">
        <v>44123</v>
      </c>
      <c r="F3236" s="245">
        <v>44123</v>
      </c>
      <c r="G3236" s="246" t="s">
        <v>3908</v>
      </c>
      <c r="H3236" s="247">
        <v>12540</v>
      </c>
      <c r="I3236" s="248">
        <v>10000</v>
      </c>
      <c r="J3236" s="248">
        <v>1</v>
      </c>
      <c r="K3236" s="249">
        <v>2020</v>
      </c>
      <c r="L3236" s="249">
        <v>2020</v>
      </c>
      <c r="M3236" s="250" t="s">
        <v>11</v>
      </c>
    </row>
    <row r="3237" spans="4:13" x14ac:dyDescent="0.35">
      <c r="D3237" s="244" t="s">
        <v>1285</v>
      </c>
      <c r="E3237" s="245">
        <v>43632</v>
      </c>
      <c r="F3237" s="245">
        <v>44102</v>
      </c>
      <c r="G3237" s="246" t="s">
        <v>4214</v>
      </c>
      <c r="H3237" s="247">
        <v>0</v>
      </c>
      <c r="I3237" s="248">
        <v>-2626</v>
      </c>
      <c r="J3237" s="248">
        <v>1</v>
      </c>
      <c r="K3237" s="249">
        <v>2019</v>
      </c>
      <c r="L3237" s="249">
        <v>2020</v>
      </c>
      <c r="M3237" s="250" t="s">
        <v>51</v>
      </c>
    </row>
    <row r="3238" spans="4:13" x14ac:dyDescent="0.35">
      <c r="D3238" s="244" t="s">
        <v>6026</v>
      </c>
      <c r="E3238" s="245">
        <v>44538</v>
      </c>
      <c r="F3238" s="245">
        <v>44564</v>
      </c>
      <c r="G3238" s="246" t="s">
        <v>3910</v>
      </c>
      <c r="H3238" s="247">
        <v>678185</v>
      </c>
      <c r="I3238" s="248">
        <v>675500</v>
      </c>
      <c r="J3238" s="248">
        <v>1</v>
      </c>
      <c r="K3238" s="249">
        <v>2021</v>
      </c>
      <c r="L3238" s="249">
        <v>2022</v>
      </c>
      <c r="M3238" s="250" t="s">
        <v>3138</v>
      </c>
    </row>
    <row r="3239" spans="4:13" x14ac:dyDescent="0.35">
      <c r="D3239" s="244" t="s">
        <v>6308</v>
      </c>
      <c r="E3239" s="245">
        <v>44567</v>
      </c>
      <c r="F3239" s="245">
        <v>44623</v>
      </c>
      <c r="G3239" s="246" t="s">
        <v>4195</v>
      </c>
      <c r="H3239" s="247">
        <v>50000</v>
      </c>
      <c r="I3239" s="248">
        <v>47279.301559899002</v>
      </c>
      <c r="J3239" s="248">
        <v>1</v>
      </c>
      <c r="K3239" s="249">
        <v>2022</v>
      </c>
      <c r="L3239" s="249">
        <v>2022</v>
      </c>
      <c r="M3239" s="250" t="s">
        <v>6021</v>
      </c>
    </row>
    <row r="3240" spans="4:13" x14ac:dyDescent="0.35">
      <c r="D3240" s="244" t="s">
        <v>1812</v>
      </c>
      <c r="E3240" s="245">
        <v>42847</v>
      </c>
      <c r="F3240" s="245">
        <v>42857</v>
      </c>
      <c r="G3240" s="246" t="s">
        <v>3910</v>
      </c>
      <c r="H3240" s="247">
        <v>0</v>
      </c>
      <c r="I3240" s="248">
        <v>-3000</v>
      </c>
      <c r="J3240" s="248">
        <v>1</v>
      </c>
      <c r="K3240" s="249">
        <v>2017</v>
      </c>
      <c r="L3240" s="249">
        <v>2017</v>
      </c>
      <c r="M3240" s="250" t="s">
        <v>1251</v>
      </c>
    </row>
    <row r="3241" spans="4:13" x14ac:dyDescent="0.35">
      <c r="D3241" s="244" t="s">
        <v>7369</v>
      </c>
      <c r="E3241" s="245">
        <v>44702</v>
      </c>
      <c r="F3241" s="245">
        <v>44734</v>
      </c>
      <c r="G3241" s="246" t="s">
        <v>4263</v>
      </c>
      <c r="H3241" s="247">
        <v>75286</v>
      </c>
      <c r="I3241" s="248">
        <v>72286</v>
      </c>
      <c r="J3241" s="248">
        <v>1</v>
      </c>
      <c r="K3241" s="249">
        <v>2022</v>
      </c>
      <c r="L3241" s="249">
        <v>2022</v>
      </c>
      <c r="M3241" s="250" t="s">
        <v>6406</v>
      </c>
    </row>
    <row r="3242" spans="4:13" x14ac:dyDescent="0.35">
      <c r="D3242" s="244" t="s">
        <v>3242</v>
      </c>
      <c r="E3242" s="245">
        <v>44380</v>
      </c>
      <c r="F3242" s="245">
        <v>44406</v>
      </c>
      <c r="G3242" s="246" t="s">
        <v>3910</v>
      </c>
      <c r="H3242" s="247">
        <v>3157</v>
      </c>
      <c r="I3242" s="248">
        <v>0</v>
      </c>
      <c r="J3242" s="248">
        <v>1</v>
      </c>
      <c r="K3242" s="249">
        <v>2021</v>
      </c>
      <c r="L3242" s="249">
        <v>2021</v>
      </c>
      <c r="M3242" s="250" t="s">
        <v>3073</v>
      </c>
    </row>
    <row r="3243" spans="4:13" x14ac:dyDescent="0.35">
      <c r="D3243" s="244" t="s">
        <v>349</v>
      </c>
      <c r="E3243" s="245">
        <v>44094</v>
      </c>
      <c r="F3243" s="245">
        <v>44094</v>
      </c>
      <c r="G3243" s="246" t="s">
        <v>3910</v>
      </c>
      <c r="H3243" s="247">
        <v>10260</v>
      </c>
      <c r="I3243" s="248">
        <v>7000</v>
      </c>
      <c r="J3243" s="248">
        <v>1</v>
      </c>
      <c r="K3243" s="249">
        <v>2020</v>
      </c>
      <c r="L3243" s="249">
        <v>2020</v>
      </c>
      <c r="M3243" s="250" t="s">
        <v>35</v>
      </c>
    </row>
    <row r="3244" spans="4:13" x14ac:dyDescent="0.35">
      <c r="D3244" s="244" t="s">
        <v>392</v>
      </c>
      <c r="E3244" s="245">
        <v>44122</v>
      </c>
      <c r="F3244" s="245">
        <v>44122</v>
      </c>
      <c r="G3244" s="246" t="s">
        <v>3910</v>
      </c>
      <c r="H3244" s="247">
        <v>10260</v>
      </c>
      <c r="I3244" s="248">
        <v>7000</v>
      </c>
      <c r="J3244" s="248">
        <v>1</v>
      </c>
      <c r="K3244" s="249">
        <v>2020</v>
      </c>
      <c r="L3244" s="249">
        <v>2020</v>
      </c>
      <c r="M3244" s="250" t="s">
        <v>11</v>
      </c>
    </row>
    <row r="3245" spans="4:13" x14ac:dyDescent="0.35">
      <c r="D3245" s="244" t="s">
        <v>2575</v>
      </c>
      <c r="E3245" s="245">
        <v>44353</v>
      </c>
      <c r="F3245" s="245">
        <v>44371</v>
      </c>
      <c r="G3245" s="246" t="s">
        <v>3910</v>
      </c>
      <c r="H3245" s="247">
        <v>596380</v>
      </c>
      <c r="I3245" s="248">
        <v>592760</v>
      </c>
      <c r="J3245" s="248">
        <v>1</v>
      </c>
      <c r="K3245" s="249">
        <v>2021</v>
      </c>
      <c r="L3245" s="249">
        <v>2021</v>
      </c>
      <c r="M3245" s="250" t="s">
        <v>2250</v>
      </c>
    </row>
    <row r="3246" spans="4:13" x14ac:dyDescent="0.35">
      <c r="D3246" s="244" t="s">
        <v>601</v>
      </c>
      <c r="E3246" s="245">
        <v>44013</v>
      </c>
      <c r="F3246" s="245">
        <v>44032</v>
      </c>
      <c r="G3246" s="246" t="s">
        <v>3910</v>
      </c>
      <c r="H3246" s="247">
        <v>110000</v>
      </c>
      <c r="I3246" s="248">
        <v>106020</v>
      </c>
      <c r="J3246" s="248">
        <v>1</v>
      </c>
      <c r="K3246" s="249">
        <v>2020</v>
      </c>
      <c r="L3246" s="249">
        <v>2020</v>
      </c>
      <c r="M3246" s="250" t="s">
        <v>35</v>
      </c>
    </row>
    <row r="3247" spans="4:13" x14ac:dyDescent="0.35">
      <c r="D3247" s="244" t="s">
        <v>1695</v>
      </c>
      <c r="E3247" s="245">
        <v>41592</v>
      </c>
      <c r="F3247" s="245">
        <v>42061</v>
      </c>
      <c r="G3247" s="246" t="s">
        <v>4248</v>
      </c>
      <c r="H3247" s="247">
        <v>0</v>
      </c>
      <c r="I3247" s="248">
        <v>-4015</v>
      </c>
      <c r="J3247" s="248">
        <v>1</v>
      </c>
      <c r="K3247" s="249">
        <v>2013</v>
      </c>
      <c r="L3247" s="249">
        <v>2015</v>
      </c>
      <c r="M3247" s="250" t="s">
        <v>1249</v>
      </c>
    </row>
    <row r="3248" spans="4:13" x14ac:dyDescent="0.35">
      <c r="D3248" s="244" t="s">
        <v>1480</v>
      </c>
      <c r="E3248" s="245">
        <v>44183</v>
      </c>
      <c r="F3248" s="245">
        <v>44183</v>
      </c>
      <c r="G3248" s="246" t="s">
        <v>3910</v>
      </c>
      <c r="H3248" s="247">
        <v>8700</v>
      </c>
      <c r="I3248" s="248">
        <v>4684</v>
      </c>
      <c r="J3248" s="248">
        <v>1</v>
      </c>
      <c r="K3248" s="249">
        <v>2020</v>
      </c>
      <c r="L3248" s="249">
        <v>2020</v>
      </c>
      <c r="M3248" s="250" t="s">
        <v>11</v>
      </c>
    </row>
    <row r="3249" spans="4:13" x14ac:dyDescent="0.35">
      <c r="D3249" s="244" t="s">
        <v>1076</v>
      </c>
      <c r="E3249" s="245">
        <v>44136</v>
      </c>
      <c r="F3249" s="245">
        <v>44136</v>
      </c>
      <c r="G3249" s="246" t="s">
        <v>3910</v>
      </c>
      <c r="H3249" s="247">
        <v>5270</v>
      </c>
      <c r="I3249" s="248">
        <v>1000</v>
      </c>
      <c r="J3249" s="248">
        <v>1</v>
      </c>
      <c r="K3249" s="249">
        <v>2020</v>
      </c>
      <c r="L3249" s="249">
        <v>2020</v>
      </c>
      <c r="M3249" s="250" t="s">
        <v>11</v>
      </c>
    </row>
    <row r="3250" spans="4:13" x14ac:dyDescent="0.35">
      <c r="D3250" s="244" t="s">
        <v>445</v>
      </c>
      <c r="E3250" s="245">
        <v>44155</v>
      </c>
      <c r="F3250" s="245">
        <v>44155</v>
      </c>
      <c r="G3250" s="246" t="s">
        <v>3908</v>
      </c>
      <c r="H3250" s="247">
        <v>8550</v>
      </c>
      <c r="I3250" s="248">
        <v>4200</v>
      </c>
      <c r="J3250" s="248">
        <v>1</v>
      </c>
      <c r="K3250" s="249">
        <v>2020</v>
      </c>
      <c r="L3250" s="249">
        <v>2020</v>
      </c>
      <c r="M3250" s="250" t="s">
        <v>11</v>
      </c>
    </row>
    <row r="3251" spans="4:13" x14ac:dyDescent="0.35">
      <c r="D3251" s="244" t="s">
        <v>7370</v>
      </c>
      <c r="E3251" s="245">
        <v>44148</v>
      </c>
      <c r="F3251" s="245">
        <v>44148</v>
      </c>
      <c r="G3251" s="246" t="s">
        <v>3908</v>
      </c>
      <c r="H3251" s="247">
        <v>4450</v>
      </c>
      <c r="I3251" s="248">
        <v>0</v>
      </c>
      <c r="J3251" s="248">
        <v>1</v>
      </c>
      <c r="K3251" s="249">
        <v>2020</v>
      </c>
      <c r="L3251" s="249">
        <v>2020</v>
      </c>
      <c r="M3251" s="250" t="s">
        <v>11</v>
      </c>
    </row>
    <row r="3252" spans="4:13" x14ac:dyDescent="0.35">
      <c r="D3252" s="244" t="s">
        <v>1167</v>
      </c>
      <c r="E3252" s="245">
        <v>44188</v>
      </c>
      <c r="F3252" s="245">
        <v>44188</v>
      </c>
      <c r="G3252" s="246" t="s">
        <v>3910</v>
      </c>
      <c r="H3252" s="247">
        <v>19300</v>
      </c>
      <c r="I3252" s="248">
        <v>14800</v>
      </c>
      <c r="J3252" s="248">
        <v>1</v>
      </c>
      <c r="K3252" s="249">
        <v>2020</v>
      </c>
      <c r="L3252" s="249">
        <v>2020</v>
      </c>
      <c r="M3252" s="250" t="s">
        <v>11</v>
      </c>
    </row>
    <row r="3253" spans="4:13" x14ac:dyDescent="0.35">
      <c r="D3253" s="244" t="s">
        <v>708</v>
      </c>
      <c r="E3253" s="245">
        <v>43808</v>
      </c>
      <c r="F3253" s="245">
        <v>43808</v>
      </c>
      <c r="G3253" s="246" t="s">
        <v>3908</v>
      </c>
      <c r="H3253" s="247">
        <v>-5000</v>
      </c>
      <c r="I3253" s="248">
        <v>-10000</v>
      </c>
      <c r="J3253" s="248">
        <v>1</v>
      </c>
      <c r="K3253" s="249">
        <v>2019</v>
      </c>
      <c r="L3253" s="249">
        <v>2019</v>
      </c>
      <c r="M3253" s="250" t="s">
        <v>25</v>
      </c>
    </row>
    <row r="3254" spans="4:13" x14ac:dyDescent="0.35">
      <c r="D3254" s="244" t="s">
        <v>1616</v>
      </c>
      <c r="E3254" s="245">
        <v>41112</v>
      </c>
      <c r="F3254" s="245">
        <v>41128</v>
      </c>
      <c r="G3254" s="246" t="s">
        <v>3908</v>
      </c>
      <c r="H3254" s="247">
        <v>0</v>
      </c>
      <c r="I3254" s="248">
        <v>-5000</v>
      </c>
      <c r="J3254" s="248">
        <v>1</v>
      </c>
      <c r="K3254" s="249">
        <v>2012</v>
      </c>
      <c r="L3254" s="249">
        <v>2012</v>
      </c>
      <c r="M3254" s="250" t="s">
        <v>1611</v>
      </c>
    </row>
    <row r="3255" spans="4:13" x14ac:dyDescent="0.35">
      <c r="D3255" s="244" t="s">
        <v>7371</v>
      </c>
      <c r="E3255" s="245">
        <v>44977</v>
      </c>
      <c r="F3255" s="245">
        <v>44981</v>
      </c>
      <c r="G3255" s="246" t="s">
        <v>3910</v>
      </c>
      <c r="H3255" s="247">
        <v>5000</v>
      </c>
      <c r="I3255" s="248">
        <v>0</v>
      </c>
      <c r="J3255" s="248">
        <v>1</v>
      </c>
      <c r="K3255" s="249">
        <v>2023</v>
      </c>
      <c r="L3255" s="249">
        <v>2023</v>
      </c>
      <c r="M3255" s="250" t="s">
        <v>7201</v>
      </c>
    </row>
    <row r="3256" spans="4:13" x14ac:dyDescent="0.35">
      <c r="D3256" s="244" t="s">
        <v>7372</v>
      </c>
      <c r="E3256" s="245">
        <v>44072</v>
      </c>
      <c r="F3256" s="245">
        <v>45135</v>
      </c>
      <c r="G3256" s="246" t="s">
        <v>3910</v>
      </c>
      <c r="H3256" s="247">
        <v>5000</v>
      </c>
      <c r="I3256" s="248">
        <v>0</v>
      </c>
      <c r="J3256" s="248">
        <v>1</v>
      </c>
      <c r="K3256" s="249">
        <v>2020</v>
      </c>
      <c r="L3256" s="249">
        <v>2023</v>
      </c>
      <c r="M3256" s="250" t="s">
        <v>35</v>
      </c>
    </row>
    <row r="3257" spans="4:13" x14ac:dyDescent="0.35">
      <c r="D3257" s="244" t="s">
        <v>77</v>
      </c>
      <c r="E3257" s="245">
        <v>44081</v>
      </c>
      <c r="F3257" s="245">
        <v>44082</v>
      </c>
      <c r="G3257" s="246" t="s">
        <v>3910</v>
      </c>
      <c r="H3257" s="247">
        <v>8550</v>
      </c>
      <c r="I3257" s="248">
        <v>3280</v>
      </c>
      <c r="J3257" s="248">
        <v>1</v>
      </c>
      <c r="K3257" s="249">
        <v>2020</v>
      </c>
      <c r="L3257" s="249">
        <v>2020</v>
      </c>
      <c r="M3257" s="250" t="s">
        <v>35</v>
      </c>
    </row>
    <row r="3258" spans="4:13" x14ac:dyDescent="0.35">
      <c r="D3258" s="244" t="s">
        <v>7373</v>
      </c>
      <c r="E3258" s="245">
        <v>44542</v>
      </c>
      <c r="F3258" s="245">
        <v>45168</v>
      </c>
      <c r="G3258" s="246" t="s">
        <v>4248</v>
      </c>
      <c r="H3258" s="247">
        <v>5568</v>
      </c>
      <c r="I3258" s="248">
        <v>222.72</v>
      </c>
      <c r="J3258" s="248">
        <v>1</v>
      </c>
      <c r="K3258" s="249">
        <v>2021</v>
      </c>
      <c r="L3258" s="249">
        <v>2023</v>
      </c>
      <c r="M3258" s="250" t="s">
        <v>3138</v>
      </c>
    </row>
    <row r="3259" spans="4:13" x14ac:dyDescent="0.35">
      <c r="D3259" s="244" t="s">
        <v>7374</v>
      </c>
      <c r="E3259" s="245">
        <v>44534</v>
      </c>
      <c r="F3259" s="245">
        <v>45168</v>
      </c>
      <c r="G3259" s="246" t="s">
        <v>4248</v>
      </c>
      <c r="H3259" s="247">
        <v>5568</v>
      </c>
      <c r="I3259" s="248">
        <v>222.72</v>
      </c>
      <c r="J3259" s="248">
        <v>1</v>
      </c>
      <c r="K3259" s="249">
        <v>2021</v>
      </c>
      <c r="L3259" s="249">
        <v>2023</v>
      </c>
      <c r="M3259" s="250" t="s">
        <v>3138</v>
      </c>
    </row>
    <row r="3260" spans="4:13" x14ac:dyDescent="0.35">
      <c r="D3260" s="244" t="s">
        <v>2655</v>
      </c>
      <c r="E3260" s="245">
        <v>36089</v>
      </c>
      <c r="F3260" s="245">
        <v>36336</v>
      </c>
      <c r="G3260" s="246" t="s">
        <v>3910</v>
      </c>
      <c r="H3260" s="247">
        <v>0</v>
      </c>
      <c r="I3260" s="248">
        <v>-5600</v>
      </c>
      <c r="J3260" s="248">
        <v>1</v>
      </c>
      <c r="K3260" s="249">
        <v>1998</v>
      </c>
      <c r="L3260" s="249">
        <v>1999</v>
      </c>
      <c r="M3260" s="250" t="s">
        <v>2656</v>
      </c>
    </row>
    <row r="3261" spans="4:13" x14ac:dyDescent="0.35">
      <c r="D3261" s="244" t="s">
        <v>1120</v>
      </c>
      <c r="E3261" s="245">
        <v>44146</v>
      </c>
      <c r="F3261" s="245">
        <v>44146</v>
      </c>
      <c r="G3261" s="246" t="s">
        <v>3908</v>
      </c>
      <c r="H3261" s="247">
        <v>55800</v>
      </c>
      <c r="I3261" s="248">
        <v>50000</v>
      </c>
      <c r="J3261" s="248">
        <v>1</v>
      </c>
      <c r="K3261" s="249">
        <v>2020</v>
      </c>
      <c r="L3261" s="249">
        <v>2020</v>
      </c>
      <c r="M3261" s="250" t="s">
        <v>11</v>
      </c>
    </row>
    <row r="3262" spans="4:13" x14ac:dyDescent="0.35">
      <c r="D3262" s="244" t="s">
        <v>1296</v>
      </c>
      <c r="E3262" s="245">
        <v>44196</v>
      </c>
      <c r="F3262" s="245">
        <v>44202</v>
      </c>
      <c r="G3262" s="246" t="s">
        <v>3908</v>
      </c>
      <c r="H3262" s="247">
        <v>17400</v>
      </c>
      <c r="I3262" s="248">
        <v>11428</v>
      </c>
      <c r="J3262" s="248">
        <v>1</v>
      </c>
      <c r="K3262" s="249">
        <v>2020</v>
      </c>
      <c r="L3262" s="249">
        <v>2021</v>
      </c>
      <c r="M3262" s="250" t="s">
        <v>11</v>
      </c>
    </row>
    <row r="3263" spans="4:13" x14ac:dyDescent="0.35">
      <c r="D3263" s="244" t="s">
        <v>311</v>
      </c>
      <c r="E3263" s="245">
        <v>44065</v>
      </c>
      <c r="F3263" s="245">
        <v>44065</v>
      </c>
      <c r="G3263" s="246" t="s">
        <v>3910</v>
      </c>
      <c r="H3263" s="247">
        <v>125770</v>
      </c>
      <c r="I3263" s="248">
        <v>119730</v>
      </c>
      <c r="J3263" s="248">
        <v>1</v>
      </c>
      <c r="K3263" s="249">
        <v>2020</v>
      </c>
      <c r="L3263" s="249">
        <v>2020</v>
      </c>
      <c r="M3263" s="250" t="s">
        <v>35</v>
      </c>
    </row>
    <row r="3264" spans="4:13" x14ac:dyDescent="0.35">
      <c r="D3264" s="244" t="s">
        <v>283</v>
      </c>
      <c r="E3264" s="245">
        <v>44045</v>
      </c>
      <c r="F3264" s="245">
        <v>44045</v>
      </c>
      <c r="G3264" s="246" t="s">
        <v>3910</v>
      </c>
      <c r="H3264" s="247">
        <v>0</v>
      </c>
      <c r="I3264" s="248">
        <v>-6750</v>
      </c>
      <c r="J3264" s="248">
        <v>1</v>
      </c>
      <c r="K3264" s="249">
        <v>2020</v>
      </c>
      <c r="L3264" s="249">
        <v>2020</v>
      </c>
      <c r="M3264" s="250" t="s">
        <v>35</v>
      </c>
    </row>
    <row r="3265" spans="4:13" x14ac:dyDescent="0.35">
      <c r="D3265" s="244" t="s">
        <v>3321</v>
      </c>
      <c r="E3265" s="245">
        <v>44406</v>
      </c>
      <c r="F3265" s="245">
        <v>44417</v>
      </c>
      <c r="G3265" s="246" t="s">
        <v>3910</v>
      </c>
      <c r="H3265" s="247">
        <v>0</v>
      </c>
      <c r="I3265" s="248">
        <v>-6860</v>
      </c>
      <c r="J3265" s="248">
        <v>1</v>
      </c>
      <c r="K3265" s="249">
        <v>2021</v>
      </c>
      <c r="L3265" s="249">
        <v>2021</v>
      </c>
      <c r="M3265" s="250" t="s">
        <v>3073</v>
      </c>
    </row>
    <row r="3266" spans="4:13" x14ac:dyDescent="0.35">
      <c r="D3266" s="244" t="s">
        <v>798</v>
      </c>
      <c r="E3266" s="245">
        <v>44027</v>
      </c>
      <c r="F3266" s="245">
        <v>44027</v>
      </c>
      <c r="G3266" s="246" t="s">
        <v>3908</v>
      </c>
      <c r="H3266" s="247">
        <v>12000</v>
      </c>
      <c r="I3266" s="248">
        <v>5000</v>
      </c>
      <c r="J3266" s="248">
        <v>1</v>
      </c>
      <c r="K3266" s="249">
        <v>2020</v>
      </c>
      <c r="L3266" s="249">
        <v>2020</v>
      </c>
      <c r="M3266" s="250" t="s">
        <v>35</v>
      </c>
    </row>
    <row r="3267" spans="4:13" x14ac:dyDescent="0.35">
      <c r="D3267" s="244" t="s">
        <v>1352</v>
      </c>
      <c r="E3267" s="245">
        <v>44223</v>
      </c>
      <c r="F3267" s="245">
        <v>44239</v>
      </c>
      <c r="G3267" s="246" t="s">
        <v>3908</v>
      </c>
      <c r="H3267" s="247">
        <v>7000</v>
      </c>
      <c r="I3267" s="248">
        <v>0</v>
      </c>
      <c r="J3267" s="248">
        <v>1</v>
      </c>
      <c r="K3267" s="249">
        <v>2021</v>
      </c>
      <c r="L3267" s="249">
        <v>2021</v>
      </c>
      <c r="M3267" s="250" t="s">
        <v>21</v>
      </c>
    </row>
    <row r="3268" spans="4:13" x14ac:dyDescent="0.35">
      <c r="D3268" s="244" t="s">
        <v>6759</v>
      </c>
      <c r="E3268" s="245">
        <v>44799</v>
      </c>
      <c r="F3268" s="245">
        <v>44799</v>
      </c>
      <c r="G3268" s="246" t="s">
        <v>3910</v>
      </c>
      <c r="H3268" s="247">
        <v>17000</v>
      </c>
      <c r="I3268" s="248">
        <v>10000</v>
      </c>
      <c r="J3268" s="248">
        <v>1</v>
      </c>
      <c r="K3268" s="249">
        <v>2022</v>
      </c>
      <c r="L3268" s="249">
        <v>2022</v>
      </c>
      <c r="M3268" s="250" t="s">
        <v>6643</v>
      </c>
    </row>
    <row r="3269" spans="4:13" x14ac:dyDescent="0.35">
      <c r="D3269" s="244" t="s">
        <v>2102</v>
      </c>
      <c r="E3269" s="245">
        <v>44093</v>
      </c>
      <c r="F3269" s="245">
        <v>44109</v>
      </c>
      <c r="G3269" s="246" t="s">
        <v>4195</v>
      </c>
      <c r="H3269" s="247">
        <v>10510</v>
      </c>
      <c r="I3269" s="248">
        <v>3139.8688999999999</v>
      </c>
      <c r="J3269" s="248">
        <v>1</v>
      </c>
      <c r="K3269" s="249">
        <v>2020</v>
      </c>
      <c r="L3269" s="249">
        <v>2020</v>
      </c>
      <c r="M3269" s="250" t="s">
        <v>35</v>
      </c>
    </row>
    <row r="3270" spans="4:13" x14ac:dyDescent="0.35">
      <c r="D3270" s="244" t="s">
        <v>303</v>
      </c>
      <c r="E3270" s="245">
        <v>43982</v>
      </c>
      <c r="F3270" s="245">
        <v>43982</v>
      </c>
      <c r="G3270" s="246" t="s">
        <v>3908</v>
      </c>
      <c r="H3270" s="247">
        <v>15312</v>
      </c>
      <c r="I3270" s="248">
        <v>7506</v>
      </c>
      <c r="J3270" s="248">
        <v>1</v>
      </c>
      <c r="K3270" s="249">
        <v>2020</v>
      </c>
      <c r="L3270" s="249">
        <v>2020</v>
      </c>
      <c r="M3270" s="250" t="s">
        <v>33</v>
      </c>
    </row>
    <row r="3271" spans="4:13" x14ac:dyDescent="0.35">
      <c r="D3271" s="244" t="s">
        <v>6671</v>
      </c>
      <c r="E3271" s="245">
        <v>44758</v>
      </c>
      <c r="F3271" s="245">
        <v>44760</v>
      </c>
      <c r="G3271" s="246" t="s">
        <v>3908</v>
      </c>
      <c r="H3271" s="247">
        <v>18000</v>
      </c>
      <c r="I3271" s="248">
        <v>10000</v>
      </c>
      <c r="J3271" s="248">
        <v>1</v>
      </c>
      <c r="K3271" s="249">
        <v>2022</v>
      </c>
      <c r="L3271" s="249">
        <v>2022</v>
      </c>
      <c r="M3271" s="250" t="s">
        <v>6643</v>
      </c>
    </row>
    <row r="3272" spans="4:13" x14ac:dyDescent="0.35">
      <c r="D3272" s="244" t="s">
        <v>736</v>
      </c>
      <c r="E3272" s="245">
        <v>43904</v>
      </c>
      <c r="F3272" s="245">
        <v>43904</v>
      </c>
      <c r="G3272" s="246" t="s">
        <v>3908</v>
      </c>
      <c r="H3272" s="247">
        <v>19688</v>
      </c>
      <c r="I3272" s="248">
        <v>10996</v>
      </c>
      <c r="J3272" s="248">
        <v>1</v>
      </c>
      <c r="K3272" s="249">
        <v>2020</v>
      </c>
      <c r="L3272" s="249">
        <v>2020</v>
      </c>
      <c r="M3272" s="250" t="s">
        <v>28</v>
      </c>
    </row>
    <row r="3273" spans="4:13" x14ac:dyDescent="0.35">
      <c r="D3273" s="244" t="s">
        <v>357</v>
      </c>
      <c r="E3273" s="245">
        <v>44103</v>
      </c>
      <c r="F3273" s="245">
        <v>44103</v>
      </c>
      <c r="G3273" s="246" t="s">
        <v>3908</v>
      </c>
      <c r="H3273" s="247">
        <v>0</v>
      </c>
      <c r="I3273" s="248">
        <v>-9210</v>
      </c>
      <c r="J3273" s="248">
        <v>1</v>
      </c>
      <c r="K3273" s="249">
        <v>2020</v>
      </c>
      <c r="L3273" s="249">
        <v>2020</v>
      </c>
      <c r="M3273" s="250" t="s">
        <v>35</v>
      </c>
    </row>
    <row r="3274" spans="4:13" x14ac:dyDescent="0.35">
      <c r="D3274" s="244" t="s">
        <v>410</v>
      </c>
      <c r="E3274" s="245">
        <v>44128</v>
      </c>
      <c r="F3274" s="245">
        <v>44128</v>
      </c>
      <c r="G3274" s="246" t="s">
        <v>3910</v>
      </c>
      <c r="H3274" s="247">
        <v>10214</v>
      </c>
      <c r="I3274" s="248">
        <v>1000</v>
      </c>
      <c r="J3274" s="248">
        <v>1</v>
      </c>
      <c r="K3274" s="249">
        <v>2020</v>
      </c>
      <c r="L3274" s="249">
        <v>2020</v>
      </c>
      <c r="M3274" s="250" t="s">
        <v>11</v>
      </c>
    </row>
    <row r="3275" spans="4:13" x14ac:dyDescent="0.35">
      <c r="D3275" s="244" t="s">
        <v>7375</v>
      </c>
      <c r="E3275" s="245">
        <v>45051</v>
      </c>
      <c r="F3275" s="245">
        <v>45056</v>
      </c>
      <c r="G3275" s="246" t="s">
        <v>3910</v>
      </c>
      <c r="H3275" s="247">
        <v>9320</v>
      </c>
      <c r="I3275" s="248">
        <v>0</v>
      </c>
      <c r="J3275" s="248">
        <v>1</v>
      </c>
      <c r="K3275" s="249">
        <v>2023</v>
      </c>
      <c r="L3275" s="249">
        <v>2023</v>
      </c>
      <c r="M3275" s="250" t="s">
        <v>7246</v>
      </c>
    </row>
    <row r="3276" spans="4:13" x14ac:dyDescent="0.35">
      <c r="D3276" s="244" t="s">
        <v>173</v>
      </c>
      <c r="E3276" s="245">
        <v>44078</v>
      </c>
      <c r="F3276" s="245">
        <v>44078</v>
      </c>
      <c r="G3276" s="246" t="s">
        <v>3910</v>
      </c>
      <c r="H3276" s="247">
        <v>20482</v>
      </c>
      <c r="I3276" s="248">
        <v>11010</v>
      </c>
      <c r="J3276" s="248">
        <v>1</v>
      </c>
      <c r="K3276" s="249">
        <v>2020</v>
      </c>
      <c r="L3276" s="249">
        <v>2020</v>
      </c>
      <c r="M3276" s="250" t="s">
        <v>35</v>
      </c>
    </row>
    <row r="3277" spans="4:13" x14ac:dyDescent="0.35">
      <c r="D3277" s="244" t="s">
        <v>1059</v>
      </c>
      <c r="E3277" s="245">
        <v>44122</v>
      </c>
      <c r="F3277" s="245">
        <v>44122</v>
      </c>
      <c r="G3277" s="246" t="s">
        <v>3910</v>
      </c>
      <c r="H3277" s="247">
        <v>79850</v>
      </c>
      <c r="I3277" s="248">
        <v>70000</v>
      </c>
      <c r="J3277" s="248">
        <v>1</v>
      </c>
      <c r="K3277" s="249">
        <v>2020</v>
      </c>
      <c r="L3277" s="249">
        <v>2020</v>
      </c>
      <c r="M3277" s="250" t="s">
        <v>11</v>
      </c>
    </row>
    <row r="3278" spans="4:13" x14ac:dyDescent="0.35">
      <c r="D3278" s="244" t="s">
        <v>3485</v>
      </c>
      <c r="E3278" s="245">
        <v>44450</v>
      </c>
      <c r="F3278" s="245">
        <v>44454</v>
      </c>
      <c r="G3278" s="246" t="s">
        <v>3908</v>
      </c>
      <c r="H3278" s="247">
        <v>17500</v>
      </c>
      <c r="I3278" s="248">
        <v>7500</v>
      </c>
      <c r="J3278" s="248">
        <v>1</v>
      </c>
      <c r="K3278" s="249">
        <v>2021</v>
      </c>
      <c r="L3278" s="249">
        <v>2021</v>
      </c>
      <c r="M3278" s="250" t="s">
        <v>3073</v>
      </c>
    </row>
    <row r="3279" spans="4:13" x14ac:dyDescent="0.35">
      <c r="D3279" s="244" t="s">
        <v>3809</v>
      </c>
      <c r="E3279" s="245">
        <v>44536</v>
      </c>
      <c r="F3279" s="245">
        <v>44537</v>
      </c>
      <c r="G3279" s="246" t="s">
        <v>3910</v>
      </c>
      <c r="H3279" s="247">
        <v>0</v>
      </c>
      <c r="I3279" s="248">
        <v>-10000</v>
      </c>
      <c r="J3279" s="248">
        <v>1</v>
      </c>
      <c r="K3279" s="249">
        <v>2021</v>
      </c>
      <c r="L3279" s="249">
        <v>2021</v>
      </c>
      <c r="M3279" s="250" t="s">
        <v>3138</v>
      </c>
    </row>
    <row r="3280" spans="4:13" x14ac:dyDescent="0.35">
      <c r="D3280" s="244" t="s">
        <v>7376</v>
      </c>
      <c r="E3280" s="245">
        <v>44935</v>
      </c>
      <c r="F3280" s="245">
        <v>44935</v>
      </c>
      <c r="G3280" s="246" t="s">
        <v>3910</v>
      </c>
      <c r="H3280" s="247">
        <v>10000</v>
      </c>
      <c r="I3280" s="248">
        <v>0</v>
      </c>
      <c r="J3280" s="248">
        <v>1</v>
      </c>
      <c r="K3280" s="249">
        <v>2023</v>
      </c>
      <c r="L3280" s="249">
        <v>2023</v>
      </c>
      <c r="M3280" s="250" t="s">
        <v>7201</v>
      </c>
    </row>
    <row r="3281" spans="4:13" x14ac:dyDescent="0.35">
      <c r="D3281" s="244" t="s">
        <v>7377</v>
      </c>
      <c r="E3281" s="245">
        <v>44982</v>
      </c>
      <c r="F3281" s="245">
        <v>44988</v>
      </c>
      <c r="G3281" s="246" t="s">
        <v>3908</v>
      </c>
      <c r="H3281" s="247">
        <v>10000</v>
      </c>
      <c r="I3281" s="248">
        <v>0</v>
      </c>
      <c r="J3281" s="248">
        <v>1</v>
      </c>
      <c r="K3281" s="249">
        <v>2023</v>
      </c>
      <c r="L3281" s="249">
        <v>2023</v>
      </c>
      <c r="M3281" s="250" t="s">
        <v>7201</v>
      </c>
    </row>
    <row r="3282" spans="4:13" x14ac:dyDescent="0.35">
      <c r="D3282" s="244" t="s">
        <v>7378</v>
      </c>
      <c r="E3282" s="245">
        <v>45003</v>
      </c>
      <c r="F3282" s="245">
        <v>45012</v>
      </c>
      <c r="G3282" s="246" t="s">
        <v>3910</v>
      </c>
      <c r="H3282" s="247">
        <v>10000</v>
      </c>
      <c r="I3282" s="248">
        <v>0</v>
      </c>
      <c r="J3282" s="248">
        <v>1</v>
      </c>
      <c r="K3282" s="249">
        <v>2023</v>
      </c>
      <c r="L3282" s="249">
        <v>2023</v>
      </c>
      <c r="M3282" s="250" t="s">
        <v>7201</v>
      </c>
    </row>
    <row r="3283" spans="4:13" x14ac:dyDescent="0.35">
      <c r="D3283" s="244" t="s">
        <v>7379</v>
      </c>
      <c r="E3283" s="245">
        <v>44813</v>
      </c>
      <c r="F3283" s="245">
        <v>45034</v>
      </c>
      <c r="G3283" s="246" t="s">
        <v>658</v>
      </c>
      <c r="H3283" s="247">
        <v>10000</v>
      </c>
      <c r="I3283" s="248">
        <v>0</v>
      </c>
      <c r="J3283" s="248">
        <v>1</v>
      </c>
      <c r="K3283" s="249">
        <v>2022</v>
      </c>
      <c r="L3283" s="249">
        <v>2023</v>
      </c>
      <c r="M3283" s="250" t="s">
        <v>6643</v>
      </c>
    </row>
    <row r="3284" spans="4:13" x14ac:dyDescent="0.35">
      <c r="D3284" s="244" t="s">
        <v>7380</v>
      </c>
      <c r="E3284" s="245">
        <v>45058</v>
      </c>
      <c r="F3284" s="245">
        <v>45069</v>
      </c>
      <c r="G3284" s="246" t="s">
        <v>3910</v>
      </c>
      <c r="H3284" s="247">
        <v>0</v>
      </c>
      <c r="I3284" s="248">
        <v>-10000</v>
      </c>
      <c r="J3284" s="248">
        <v>1</v>
      </c>
      <c r="K3284" s="249">
        <v>2023</v>
      </c>
      <c r="L3284" s="249">
        <v>2023</v>
      </c>
      <c r="M3284" s="250" t="s">
        <v>7246</v>
      </c>
    </row>
    <row r="3285" spans="4:13" x14ac:dyDescent="0.35">
      <c r="D3285" s="244" t="s">
        <v>7381</v>
      </c>
      <c r="E3285" s="245">
        <v>45059</v>
      </c>
      <c r="F3285" s="245">
        <v>45070</v>
      </c>
      <c r="G3285" s="246" t="s">
        <v>3910</v>
      </c>
      <c r="H3285" s="247">
        <v>10000</v>
      </c>
      <c r="I3285" s="248">
        <v>0</v>
      </c>
      <c r="J3285" s="248">
        <v>1</v>
      </c>
      <c r="K3285" s="249">
        <v>2023</v>
      </c>
      <c r="L3285" s="249">
        <v>2023</v>
      </c>
      <c r="M3285" s="250" t="s">
        <v>7246</v>
      </c>
    </row>
    <row r="3286" spans="4:13" x14ac:dyDescent="0.35">
      <c r="D3286" s="244" t="s">
        <v>7382</v>
      </c>
      <c r="E3286" s="245">
        <v>45058</v>
      </c>
      <c r="F3286" s="245">
        <v>45075</v>
      </c>
      <c r="G3286" s="246" t="s">
        <v>3910</v>
      </c>
      <c r="H3286" s="247">
        <v>10000</v>
      </c>
      <c r="I3286" s="248">
        <v>0</v>
      </c>
      <c r="J3286" s="248">
        <v>1</v>
      </c>
      <c r="K3286" s="249">
        <v>2023</v>
      </c>
      <c r="L3286" s="249">
        <v>2023</v>
      </c>
      <c r="M3286" s="250" t="s">
        <v>7246</v>
      </c>
    </row>
    <row r="3287" spans="4:13" x14ac:dyDescent="0.35">
      <c r="D3287" s="244" t="s">
        <v>7383</v>
      </c>
      <c r="E3287" s="245">
        <v>45079</v>
      </c>
      <c r="F3287" s="245">
        <v>45085</v>
      </c>
      <c r="G3287" s="246" t="s">
        <v>3910</v>
      </c>
      <c r="H3287" s="247">
        <v>10000</v>
      </c>
      <c r="I3287" s="248">
        <v>0</v>
      </c>
      <c r="J3287" s="248">
        <v>1</v>
      </c>
      <c r="K3287" s="249">
        <v>2023</v>
      </c>
      <c r="L3287" s="249">
        <v>2023</v>
      </c>
      <c r="M3287" s="250" t="s">
        <v>7246</v>
      </c>
    </row>
    <row r="3288" spans="4:13" x14ac:dyDescent="0.35">
      <c r="D3288" s="244" t="s">
        <v>7384</v>
      </c>
      <c r="E3288" s="245">
        <v>45100</v>
      </c>
      <c r="F3288" s="245">
        <v>45107</v>
      </c>
      <c r="G3288" s="246" t="s">
        <v>3910</v>
      </c>
      <c r="H3288" s="247">
        <v>10000</v>
      </c>
      <c r="I3288" s="248">
        <v>0</v>
      </c>
      <c r="J3288" s="248">
        <v>1</v>
      </c>
      <c r="K3288" s="249">
        <v>2023</v>
      </c>
      <c r="L3288" s="249">
        <v>2023</v>
      </c>
      <c r="M3288" s="250" t="s">
        <v>7246</v>
      </c>
    </row>
    <row r="3289" spans="4:13" x14ac:dyDescent="0.35">
      <c r="D3289" s="244" t="s">
        <v>7385</v>
      </c>
      <c r="E3289" s="245">
        <v>45098</v>
      </c>
      <c r="F3289" s="245">
        <v>45128</v>
      </c>
      <c r="G3289" s="246" t="s">
        <v>3910</v>
      </c>
      <c r="H3289" s="247">
        <v>0</v>
      </c>
      <c r="I3289" s="248">
        <v>-10000</v>
      </c>
      <c r="J3289" s="248">
        <v>1</v>
      </c>
      <c r="K3289" s="249">
        <v>2023</v>
      </c>
      <c r="L3289" s="249">
        <v>2023</v>
      </c>
      <c r="M3289" s="250" t="s">
        <v>7246</v>
      </c>
    </row>
    <row r="3290" spans="4:13" x14ac:dyDescent="0.35">
      <c r="D3290" s="244" t="s">
        <v>7386</v>
      </c>
      <c r="E3290" s="245">
        <v>45130</v>
      </c>
      <c r="F3290" s="245">
        <v>45133</v>
      </c>
      <c r="G3290" s="246" t="s">
        <v>3910</v>
      </c>
      <c r="H3290" s="247">
        <v>0</v>
      </c>
      <c r="I3290" s="248">
        <v>-10000</v>
      </c>
      <c r="J3290" s="248">
        <v>1</v>
      </c>
      <c r="K3290" s="249">
        <v>2023</v>
      </c>
      <c r="L3290" s="249">
        <v>2023</v>
      </c>
      <c r="M3290" s="250" t="s">
        <v>7210</v>
      </c>
    </row>
    <row r="3291" spans="4:13" x14ac:dyDescent="0.35">
      <c r="D3291" s="244" t="s">
        <v>7387</v>
      </c>
      <c r="E3291" s="245">
        <v>45183</v>
      </c>
      <c r="F3291" s="245">
        <v>45195</v>
      </c>
      <c r="G3291" s="246" t="s">
        <v>4199</v>
      </c>
      <c r="H3291" s="247">
        <v>0</v>
      </c>
      <c r="I3291" s="248">
        <v>-10000</v>
      </c>
      <c r="J3291" s="248">
        <v>1</v>
      </c>
      <c r="K3291" s="249">
        <v>2023</v>
      </c>
      <c r="L3291" s="249">
        <v>2023</v>
      </c>
      <c r="M3291" s="250" t="s">
        <v>7210</v>
      </c>
    </row>
    <row r="3292" spans="4:13" x14ac:dyDescent="0.35">
      <c r="D3292" s="244" t="s">
        <v>7388</v>
      </c>
      <c r="E3292" s="245">
        <v>45189</v>
      </c>
      <c r="F3292" s="245">
        <v>45189</v>
      </c>
      <c r="G3292" s="246" t="s">
        <v>4263</v>
      </c>
      <c r="H3292" s="247">
        <v>50000</v>
      </c>
      <c r="I3292" s="248">
        <v>40000</v>
      </c>
      <c r="J3292" s="248">
        <v>1</v>
      </c>
      <c r="K3292" s="249">
        <v>2023</v>
      </c>
      <c r="L3292" s="249">
        <v>2023</v>
      </c>
      <c r="M3292" s="250" t="s">
        <v>7210</v>
      </c>
    </row>
    <row r="3293" spans="4:13" x14ac:dyDescent="0.35">
      <c r="D3293" s="244" t="s">
        <v>7389</v>
      </c>
      <c r="E3293" s="245">
        <v>45226</v>
      </c>
      <c r="F3293" s="245">
        <v>45244</v>
      </c>
      <c r="G3293" s="246" t="s">
        <v>4263</v>
      </c>
      <c r="H3293" s="247">
        <v>50000</v>
      </c>
      <c r="I3293" s="248">
        <v>40000</v>
      </c>
      <c r="J3293" s="248">
        <v>1</v>
      </c>
      <c r="K3293" s="249">
        <v>2023</v>
      </c>
      <c r="L3293" s="249">
        <v>2023</v>
      </c>
      <c r="M3293" s="250" t="s">
        <v>7295</v>
      </c>
    </row>
    <row r="3294" spans="4:13" x14ac:dyDescent="0.35">
      <c r="D3294" s="244" t="s">
        <v>7390</v>
      </c>
      <c r="E3294" s="245">
        <v>45265</v>
      </c>
      <c r="F3294" s="245">
        <v>45274</v>
      </c>
      <c r="G3294" s="246" t="s">
        <v>4263</v>
      </c>
      <c r="H3294" s="247">
        <v>50000</v>
      </c>
      <c r="I3294" s="248">
        <v>40000</v>
      </c>
      <c r="J3294" s="248">
        <v>1</v>
      </c>
      <c r="K3294" s="249">
        <v>2023</v>
      </c>
      <c r="L3294" s="249">
        <v>2023</v>
      </c>
      <c r="M3294" s="250" t="s">
        <v>7295</v>
      </c>
    </row>
    <row r="3295" spans="4:13" x14ac:dyDescent="0.35">
      <c r="D3295" s="244" t="s">
        <v>1224</v>
      </c>
      <c r="E3295" s="245">
        <v>40212</v>
      </c>
      <c r="F3295" s="245">
        <v>40213</v>
      </c>
      <c r="G3295" s="246" t="s">
        <v>3910</v>
      </c>
      <c r="H3295" s="247">
        <v>100000</v>
      </c>
      <c r="I3295" s="248">
        <v>89902</v>
      </c>
      <c r="J3295" s="248">
        <v>1</v>
      </c>
      <c r="K3295" s="249">
        <v>2010</v>
      </c>
      <c r="L3295" s="249">
        <v>2010</v>
      </c>
      <c r="M3295" s="250" t="s">
        <v>1225</v>
      </c>
    </row>
    <row r="3296" spans="4:13" x14ac:dyDescent="0.35">
      <c r="D3296" s="244" t="s">
        <v>2810</v>
      </c>
      <c r="E3296" s="245">
        <v>35931</v>
      </c>
      <c r="F3296" s="245">
        <v>35964</v>
      </c>
      <c r="G3296" s="246" t="s">
        <v>658</v>
      </c>
      <c r="H3296" s="247">
        <v>0</v>
      </c>
      <c r="I3296" s="248">
        <v>-10500</v>
      </c>
      <c r="J3296" s="248">
        <v>1</v>
      </c>
      <c r="K3296" s="249">
        <v>1998</v>
      </c>
      <c r="L3296" s="249">
        <v>1998</v>
      </c>
      <c r="M3296" s="250" t="s">
        <v>2811</v>
      </c>
    </row>
    <row r="3297" spans="4:13" x14ac:dyDescent="0.35">
      <c r="D3297" s="244" t="s">
        <v>3349</v>
      </c>
      <c r="E3297" s="245">
        <v>44406</v>
      </c>
      <c r="F3297" s="245">
        <v>44433</v>
      </c>
      <c r="G3297" s="246" t="s">
        <v>3910</v>
      </c>
      <c r="H3297" s="247">
        <v>500</v>
      </c>
      <c r="I3297" s="248">
        <v>-10000</v>
      </c>
      <c r="J3297" s="248">
        <v>1</v>
      </c>
      <c r="K3297" s="249">
        <v>2021</v>
      </c>
      <c r="L3297" s="249">
        <v>2021</v>
      </c>
      <c r="M3297" s="250" t="s">
        <v>3073</v>
      </c>
    </row>
    <row r="3298" spans="4:13" x14ac:dyDescent="0.35">
      <c r="D3298" s="244" t="s">
        <v>7391</v>
      </c>
      <c r="E3298" s="245">
        <v>45233</v>
      </c>
      <c r="F3298" s="245">
        <v>45252</v>
      </c>
      <c r="G3298" s="246" t="s">
        <v>4238</v>
      </c>
      <c r="H3298" s="247">
        <v>100000</v>
      </c>
      <c r="I3298" s="248">
        <v>88415.011150104998</v>
      </c>
      <c r="J3298" s="248">
        <v>1</v>
      </c>
      <c r="K3298" s="249">
        <v>2023</v>
      </c>
      <c r="L3298" s="249">
        <v>2023</v>
      </c>
      <c r="M3298" s="250" t="s">
        <v>7295</v>
      </c>
    </row>
    <row r="3299" spans="4:13" x14ac:dyDescent="0.35">
      <c r="D3299" s="244" t="s">
        <v>7392</v>
      </c>
      <c r="E3299" s="245">
        <v>45055</v>
      </c>
      <c r="F3299" s="245">
        <v>45058</v>
      </c>
      <c r="G3299" s="246" t="s">
        <v>3910</v>
      </c>
      <c r="H3299" s="247">
        <v>12000</v>
      </c>
      <c r="I3299" s="248">
        <v>0</v>
      </c>
      <c r="J3299" s="248">
        <v>1</v>
      </c>
      <c r="K3299" s="249">
        <v>2023</v>
      </c>
      <c r="L3299" s="249">
        <v>2023</v>
      </c>
      <c r="M3299" s="250" t="s">
        <v>7246</v>
      </c>
    </row>
    <row r="3300" spans="4:13" x14ac:dyDescent="0.35">
      <c r="D3300" s="244" t="s">
        <v>510</v>
      </c>
      <c r="E3300" s="245">
        <v>44183</v>
      </c>
      <c r="F3300" s="245">
        <v>44183</v>
      </c>
      <c r="G3300" s="246" t="s">
        <v>3908</v>
      </c>
      <c r="H3300" s="247">
        <v>12500</v>
      </c>
      <c r="I3300" s="248">
        <v>0</v>
      </c>
      <c r="J3300" s="248">
        <v>1</v>
      </c>
      <c r="K3300" s="249">
        <v>2020</v>
      </c>
      <c r="L3300" s="249">
        <v>2020</v>
      </c>
      <c r="M3300" s="250" t="s">
        <v>11</v>
      </c>
    </row>
    <row r="3301" spans="4:13" x14ac:dyDescent="0.35">
      <c r="D3301" s="244" t="s">
        <v>6804</v>
      </c>
      <c r="E3301" s="245">
        <v>44819</v>
      </c>
      <c r="F3301" s="245">
        <v>44823</v>
      </c>
      <c r="G3301" s="246" t="s">
        <v>3908</v>
      </c>
      <c r="H3301" s="247">
        <v>112500</v>
      </c>
      <c r="I3301" s="248">
        <v>100000</v>
      </c>
      <c r="J3301" s="248">
        <v>1</v>
      </c>
      <c r="K3301" s="249">
        <v>2022</v>
      </c>
      <c r="L3301" s="249">
        <v>2022</v>
      </c>
      <c r="M3301" s="250" t="s">
        <v>6643</v>
      </c>
    </row>
    <row r="3302" spans="4:13" x14ac:dyDescent="0.35">
      <c r="D3302" s="244" t="s">
        <v>1161</v>
      </c>
      <c r="E3302" s="245">
        <v>44183</v>
      </c>
      <c r="F3302" s="245">
        <v>44183</v>
      </c>
      <c r="G3302" s="246" t="s">
        <v>3908</v>
      </c>
      <c r="H3302" s="247">
        <v>12760</v>
      </c>
      <c r="I3302" s="248">
        <v>0</v>
      </c>
      <c r="J3302" s="248">
        <v>1</v>
      </c>
      <c r="K3302" s="249">
        <v>2020</v>
      </c>
      <c r="L3302" s="249">
        <v>2020</v>
      </c>
      <c r="M3302" s="250" t="s">
        <v>11</v>
      </c>
    </row>
    <row r="3303" spans="4:13" x14ac:dyDescent="0.35">
      <c r="D3303" s="244" t="s">
        <v>54</v>
      </c>
      <c r="E3303" s="245">
        <v>44135</v>
      </c>
      <c r="F3303" s="245">
        <v>44135</v>
      </c>
      <c r="G3303" s="246" t="s">
        <v>3908</v>
      </c>
      <c r="H3303" s="247">
        <v>13260</v>
      </c>
      <c r="I3303" s="248">
        <v>0</v>
      </c>
      <c r="J3303" s="248">
        <v>1</v>
      </c>
      <c r="K3303" s="249">
        <v>2020</v>
      </c>
      <c r="L3303" s="249">
        <v>2020</v>
      </c>
      <c r="M3303" s="250" t="s">
        <v>11</v>
      </c>
    </row>
    <row r="3304" spans="4:13" x14ac:dyDescent="0.35">
      <c r="D3304" s="244" t="s">
        <v>7393</v>
      </c>
      <c r="E3304" s="245">
        <v>45270</v>
      </c>
      <c r="F3304" s="245">
        <v>45273</v>
      </c>
      <c r="G3304" s="246" t="s">
        <v>3910</v>
      </c>
      <c r="H3304" s="247">
        <v>15000</v>
      </c>
      <c r="I3304" s="248">
        <v>867</v>
      </c>
      <c r="J3304" s="248">
        <v>1</v>
      </c>
      <c r="K3304" s="249">
        <v>2023</v>
      </c>
      <c r="L3304" s="249">
        <v>2023</v>
      </c>
      <c r="M3304" s="250" t="s">
        <v>7295</v>
      </c>
    </row>
    <row r="3305" spans="4:13" x14ac:dyDescent="0.35">
      <c r="D3305" s="244" t="s">
        <v>194</v>
      </c>
      <c r="E3305" s="245">
        <v>44129</v>
      </c>
      <c r="F3305" s="245">
        <v>44129</v>
      </c>
      <c r="G3305" s="246" t="s">
        <v>3910</v>
      </c>
      <c r="H3305" s="247">
        <v>153000</v>
      </c>
      <c r="I3305" s="248">
        <v>138500</v>
      </c>
      <c r="J3305" s="248">
        <v>1</v>
      </c>
      <c r="K3305" s="249">
        <v>2020</v>
      </c>
      <c r="L3305" s="249">
        <v>2020</v>
      </c>
      <c r="M3305" s="250" t="s">
        <v>11</v>
      </c>
    </row>
    <row r="3306" spans="4:13" x14ac:dyDescent="0.35">
      <c r="D3306" s="244" t="s">
        <v>7394</v>
      </c>
      <c r="E3306" s="245">
        <v>45072</v>
      </c>
      <c r="F3306" s="245">
        <v>45079</v>
      </c>
      <c r="G3306" s="246" t="s">
        <v>3910</v>
      </c>
      <c r="H3306" s="247">
        <v>15000</v>
      </c>
      <c r="I3306" s="248">
        <v>0</v>
      </c>
      <c r="J3306" s="248">
        <v>1</v>
      </c>
      <c r="K3306" s="249">
        <v>2023</v>
      </c>
      <c r="L3306" s="249">
        <v>2023</v>
      </c>
      <c r="M3306" s="250" t="s">
        <v>7246</v>
      </c>
    </row>
    <row r="3307" spans="4:13" x14ac:dyDescent="0.35">
      <c r="D3307" s="244" t="s">
        <v>7395</v>
      </c>
      <c r="E3307" s="245">
        <v>45121</v>
      </c>
      <c r="F3307" s="245">
        <v>45131</v>
      </c>
      <c r="G3307" s="246" t="s">
        <v>3910</v>
      </c>
      <c r="H3307" s="247">
        <v>0</v>
      </c>
      <c r="I3307" s="248">
        <v>-15000</v>
      </c>
      <c r="J3307" s="248">
        <v>1</v>
      </c>
      <c r="K3307" s="249">
        <v>2023</v>
      </c>
      <c r="L3307" s="249">
        <v>2023</v>
      </c>
      <c r="M3307" s="250" t="s">
        <v>7210</v>
      </c>
    </row>
    <row r="3308" spans="4:13" x14ac:dyDescent="0.35">
      <c r="D3308" s="244" t="s">
        <v>7396</v>
      </c>
      <c r="E3308" s="245">
        <v>45082</v>
      </c>
      <c r="F3308" s="245">
        <v>45112</v>
      </c>
      <c r="G3308" s="246" t="s">
        <v>3910</v>
      </c>
      <c r="H3308" s="247">
        <v>15000</v>
      </c>
      <c r="I3308" s="248">
        <v>0</v>
      </c>
      <c r="J3308" s="248">
        <v>1</v>
      </c>
      <c r="K3308" s="249">
        <v>2023</v>
      </c>
      <c r="L3308" s="249">
        <v>2023</v>
      </c>
      <c r="M3308" s="250" t="s">
        <v>7246</v>
      </c>
    </row>
    <row r="3309" spans="4:13" x14ac:dyDescent="0.35">
      <c r="D3309" s="244" t="s">
        <v>7397</v>
      </c>
      <c r="E3309" s="245">
        <v>45256</v>
      </c>
      <c r="F3309" s="245">
        <v>45261</v>
      </c>
      <c r="G3309" s="246" t="s">
        <v>3910</v>
      </c>
      <c r="H3309" s="247">
        <v>16000</v>
      </c>
      <c r="I3309" s="248">
        <v>924.8</v>
      </c>
      <c r="J3309" s="248">
        <v>1</v>
      </c>
      <c r="K3309" s="249">
        <v>2023</v>
      </c>
      <c r="L3309" s="249">
        <v>2023</v>
      </c>
      <c r="M3309" s="250" t="s">
        <v>7295</v>
      </c>
    </row>
    <row r="3310" spans="4:13" x14ac:dyDescent="0.35">
      <c r="D3310" s="244" t="s">
        <v>3763</v>
      </c>
      <c r="E3310" s="245">
        <v>44513</v>
      </c>
      <c r="F3310" s="245">
        <v>44523</v>
      </c>
      <c r="G3310" s="246" t="s">
        <v>3910</v>
      </c>
      <c r="H3310" s="247">
        <v>32520</v>
      </c>
      <c r="I3310" s="248">
        <v>15520</v>
      </c>
      <c r="J3310" s="248">
        <v>1</v>
      </c>
      <c r="K3310" s="249">
        <v>2021</v>
      </c>
      <c r="L3310" s="249">
        <v>2021</v>
      </c>
      <c r="M3310" s="250" t="s">
        <v>3138</v>
      </c>
    </row>
    <row r="3311" spans="4:13" x14ac:dyDescent="0.35">
      <c r="D3311" s="244" t="s">
        <v>548</v>
      </c>
      <c r="E3311" s="245">
        <v>43891</v>
      </c>
      <c r="F3311" s="245">
        <v>43891</v>
      </c>
      <c r="G3311" s="246" t="s">
        <v>3908</v>
      </c>
      <c r="H3311" s="247">
        <v>24000</v>
      </c>
      <c r="I3311" s="248">
        <v>6450</v>
      </c>
      <c r="J3311" s="248">
        <v>1</v>
      </c>
      <c r="K3311" s="249">
        <v>2020</v>
      </c>
      <c r="L3311" s="249">
        <v>2020</v>
      </c>
      <c r="M3311" s="250" t="s">
        <v>28</v>
      </c>
    </row>
    <row r="3312" spans="4:13" x14ac:dyDescent="0.35">
      <c r="D3312" s="244" t="s">
        <v>2263</v>
      </c>
      <c r="E3312" s="245">
        <v>44360</v>
      </c>
      <c r="F3312" s="245">
        <v>44364</v>
      </c>
      <c r="G3312" s="246" t="s">
        <v>3908</v>
      </c>
      <c r="H3312" s="247">
        <v>6380</v>
      </c>
      <c r="I3312" s="248">
        <v>-11256</v>
      </c>
      <c r="J3312" s="248">
        <v>1</v>
      </c>
      <c r="K3312" s="249">
        <v>2021</v>
      </c>
      <c r="L3312" s="249">
        <v>2021</v>
      </c>
      <c r="M3312" s="250" t="s">
        <v>2250</v>
      </c>
    </row>
    <row r="3313" spans="4:13" x14ac:dyDescent="0.35">
      <c r="D3313" s="244" t="s">
        <v>7398</v>
      </c>
      <c r="E3313" s="245">
        <v>45032</v>
      </c>
      <c r="F3313" s="245">
        <v>45035</v>
      </c>
      <c r="G3313" s="246" t="s">
        <v>3910</v>
      </c>
      <c r="H3313" s="247">
        <v>18000</v>
      </c>
      <c r="I3313" s="248">
        <v>0</v>
      </c>
      <c r="J3313" s="248">
        <v>1</v>
      </c>
      <c r="K3313" s="249">
        <v>2023</v>
      </c>
      <c r="L3313" s="249">
        <v>2023</v>
      </c>
      <c r="M3313" s="250" t="s">
        <v>7246</v>
      </c>
    </row>
    <row r="3314" spans="4:13" x14ac:dyDescent="0.35">
      <c r="D3314" s="244" t="s">
        <v>1689</v>
      </c>
      <c r="E3314" s="245">
        <v>42039</v>
      </c>
      <c r="F3314" s="245">
        <v>42052</v>
      </c>
      <c r="G3314" s="246" t="s">
        <v>4248</v>
      </c>
      <c r="H3314" s="247">
        <v>20000</v>
      </c>
      <c r="I3314" s="248">
        <v>1500</v>
      </c>
      <c r="J3314" s="248">
        <v>1</v>
      </c>
      <c r="K3314" s="249">
        <v>2015</v>
      </c>
      <c r="L3314" s="249">
        <v>2015</v>
      </c>
      <c r="M3314" s="250" t="s">
        <v>1686</v>
      </c>
    </row>
    <row r="3315" spans="4:13" x14ac:dyDescent="0.35">
      <c r="D3315" s="244" t="s">
        <v>6904</v>
      </c>
      <c r="E3315" s="245">
        <v>44835</v>
      </c>
      <c r="F3315" s="245">
        <v>44874</v>
      </c>
      <c r="G3315" s="246" t="s">
        <v>4238</v>
      </c>
      <c r="H3315" s="247">
        <v>23880</v>
      </c>
      <c r="I3315" s="248">
        <v>5027.3684210535002</v>
      </c>
      <c r="J3315" s="248">
        <v>1</v>
      </c>
      <c r="K3315" s="249">
        <v>2022</v>
      </c>
      <c r="L3315" s="249">
        <v>2022</v>
      </c>
      <c r="M3315" s="250" t="s">
        <v>6825</v>
      </c>
    </row>
    <row r="3316" spans="4:13" x14ac:dyDescent="0.35">
      <c r="D3316" s="244" t="s">
        <v>309</v>
      </c>
      <c r="E3316" s="245">
        <v>44054</v>
      </c>
      <c r="F3316" s="245">
        <v>44054</v>
      </c>
      <c r="G3316" s="246" t="s">
        <v>3910</v>
      </c>
      <c r="H3316" s="247">
        <v>28650</v>
      </c>
      <c r="I3316" s="248">
        <v>9650</v>
      </c>
      <c r="J3316" s="248">
        <v>1</v>
      </c>
      <c r="K3316" s="249">
        <v>2020</v>
      </c>
      <c r="L3316" s="249">
        <v>2020</v>
      </c>
      <c r="M3316" s="250" t="s">
        <v>35</v>
      </c>
    </row>
    <row r="3317" spans="4:13" x14ac:dyDescent="0.35">
      <c r="D3317" s="244" t="s">
        <v>2457</v>
      </c>
      <c r="E3317" s="245">
        <v>44324</v>
      </c>
      <c r="F3317" s="245">
        <v>44327</v>
      </c>
      <c r="G3317" s="246" t="s">
        <v>3908</v>
      </c>
      <c r="H3317" s="247">
        <v>-10868</v>
      </c>
      <c r="I3317" s="248">
        <v>-30436</v>
      </c>
      <c r="J3317" s="248">
        <v>1</v>
      </c>
      <c r="K3317" s="249">
        <v>2021</v>
      </c>
      <c r="L3317" s="249">
        <v>2021</v>
      </c>
      <c r="M3317" s="250" t="s">
        <v>2250</v>
      </c>
    </row>
    <row r="3318" spans="4:13" x14ac:dyDescent="0.35">
      <c r="D3318" s="244" t="s">
        <v>7399</v>
      </c>
      <c r="E3318" s="245">
        <v>44968</v>
      </c>
      <c r="F3318" s="245">
        <v>44986</v>
      </c>
      <c r="G3318" s="246" t="s">
        <v>3910</v>
      </c>
      <c r="H3318" s="247">
        <v>20000</v>
      </c>
      <c r="I3318" s="248">
        <v>0</v>
      </c>
      <c r="J3318" s="248">
        <v>1</v>
      </c>
      <c r="K3318" s="249">
        <v>2023</v>
      </c>
      <c r="L3318" s="249">
        <v>2023</v>
      </c>
      <c r="M3318" s="250" t="s">
        <v>7201</v>
      </c>
    </row>
    <row r="3319" spans="4:13" x14ac:dyDescent="0.35">
      <c r="D3319" s="244" t="s">
        <v>7400</v>
      </c>
      <c r="E3319" s="245">
        <v>44993</v>
      </c>
      <c r="F3319" s="245">
        <v>44994</v>
      </c>
      <c r="G3319" s="246" t="s">
        <v>3908</v>
      </c>
      <c r="H3319" s="247">
        <v>20000</v>
      </c>
      <c r="I3319" s="248">
        <v>0</v>
      </c>
      <c r="J3319" s="248">
        <v>1</v>
      </c>
      <c r="K3319" s="249">
        <v>2023</v>
      </c>
      <c r="L3319" s="249">
        <v>2023</v>
      </c>
      <c r="M3319" s="250" t="s">
        <v>7201</v>
      </c>
    </row>
    <row r="3320" spans="4:13" x14ac:dyDescent="0.35">
      <c r="D3320" s="244" t="s">
        <v>7401</v>
      </c>
      <c r="E3320" s="245">
        <v>44967</v>
      </c>
      <c r="F3320" s="245">
        <v>44970</v>
      </c>
      <c r="G3320" s="246" t="s">
        <v>3910</v>
      </c>
      <c r="H3320" s="247">
        <v>20000</v>
      </c>
      <c r="I3320" s="248">
        <v>0</v>
      </c>
      <c r="J3320" s="248">
        <v>1</v>
      </c>
      <c r="K3320" s="249">
        <v>2023</v>
      </c>
      <c r="L3320" s="249">
        <v>2023</v>
      </c>
      <c r="M3320" s="250" t="s">
        <v>7201</v>
      </c>
    </row>
    <row r="3321" spans="4:13" x14ac:dyDescent="0.35">
      <c r="D3321" s="244" t="s">
        <v>7402</v>
      </c>
      <c r="E3321" s="245">
        <v>44798</v>
      </c>
      <c r="F3321" s="245">
        <v>44799</v>
      </c>
      <c r="G3321" s="246" t="s">
        <v>658</v>
      </c>
      <c r="H3321" s="247">
        <v>20000</v>
      </c>
      <c r="I3321" s="248">
        <v>0</v>
      </c>
      <c r="J3321" s="248">
        <v>1</v>
      </c>
      <c r="K3321" s="249">
        <v>2022</v>
      </c>
      <c r="L3321" s="249">
        <v>2022</v>
      </c>
      <c r="M3321" s="250" t="s">
        <v>6643</v>
      </c>
    </row>
    <row r="3322" spans="4:13" x14ac:dyDescent="0.35">
      <c r="D3322" s="244" t="s">
        <v>7403</v>
      </c>
      <c r="E3322" s="245">
        <v>45053</v>
      </c>
      <c r="F3322" s="245">
        <v>45056</v>
      </c>
      <c r="G3322" s="246" t="s">
        <v>3908</v>
      </c>
      <c r="H3322" s="247">
        <v>20000</v>
      </c>
      <c r="I3322" s="248">
        <v>0</v>
      </c>
      <c r="J3322" s="248">
        <v>1</v>
      </c>
      <c r="K3322" s="249">
        <v>2023</v>
      </c>
      <c r="L3322" s="249">
        <v>2023</v>
      </c>
      <c r="M3322" s="250" t="s">
        <v>7246</v>
      </c>
    </row>
    <row r="3323" spans="4:13" x14ac:dyDescent="0.35">
      <c r="D3323" s="244" t="s">
        <v>7404</v>
      </c>
      <c r="E3323" s="245">
        <v>45042</v>
      </c>
      <c r="F3323" s="245">
        <v>45056</v>
      </c>
      <c r="G3323" s="246" t="s">
        <v>3910</v>
      </c>
      <c r="H3323" s="247">
        <v>20000</v>
      </c>
      <c r="I3323" s="248">
        <v>0</v>
      </c>
      <c r="J3323" s="248">
        <v>1</v>
      </c>
      <c r="K3323" s="249">
        <v>2023</v>
      </c>
      <c r="L3323" s="249">
        <v>2023</v>
      </c>
      <c r="M3323" s="250" t="s">
        <v>7246</v>
      </c>
    </row>
    <row r="3324" spans="4:13" x14ac:dyDescent="0.35">
      <c r="D3324" s="244" t="s">
        <v>7405</v>
      </c>
      <c r="E3324" s="245">
        <v>45150</v>
      </c>
      <c r="F3324" s="245">
        <v>45161</v>
      </c>
      <c r="G3324" s="246" t="s">
        <v>4263</v>
      </c>
      <c r="H3324" s="247">
        <v>100000</v>
      </c>
      <c r="I3324" s="248">
        <v>80000</v>
      </c>
      <c r="J3324" s="248">
        <v>1</v>
      </c>
      <c r="K3324" s="249">
        <v>2023</v>
      </c>
      <c r="L3324" s="249">
        <v>2023</v>
      </c>
      <c r="M3324" s="250" t="s">
        <v>7210</v>
      </c>
    </row>
    <row r="3325" spans="4:13" x14ac:dyDescent="0.35">
      <c r="D3325" s="244" t="s">
        <v>404</v>
      </c>
      <c r="E3325" s="245">
        <v>44126</v>
      </c>
      <c r="F3325" s="245">
        <v>44126</v>
      </c>
      <c r="G3325" s="246" t="s">
        <v>3910</v>
      </c>
      <c r="H3325" s="247">
        <v>21761</v>
      </c>
      <c r="I3325" s="248">
        <v>1509</v>
      </c>
      <c r="J3325" s="248">
        <v>1</v>
      </c>
      <c r="K3325" s="249">
        <v>2020</v>
      </c>
      <c r="L3325" s="249">
        <v>2020</v>
      </c>
      <c r="M3325" s="250" t="s">
        <v>11</v>
      </c>
    </row>
    <row r="3326" spans="4:13" x14ac:dyDescent="0.35">
      <c r="D3326" s="244" t="s">
        <v>6323</v>
      </c>
      <c r="E3326" s="245">
        <v>44488</v>
      </c>
      <c r="F3326" s="245">
        <v>44488</v>
      </c>
      <c r="G3326" s="246" t="s">
        <v>4248</v>
      </c>
      <c r="H3326" s="247">
        <v>29300</v>
      </c>
      <c r="I3326" s="248">
        <v>8365.4532476802997</v>
      </c>
      <c r="J3326" s="248">
        <v>1</v>
      </c>
      <c r="K3326" s="249">
        <v>2021</v>
      </c>
      <c r="L3326" s="249">
        <v>2021</v>
      </c>
      <c r="M3326" s="250" t="s">
        <v>3138</v>
      </c>
    </row>
    <row r="3327" spans="4:13" x14ac:dyDescent="0.35">
      <c r="D3327" s="244" t="s">
        <v>7406</v>
      </c>
      <c r="E3327" s="245">
        <v>44992</v>
      </c>
      <c r="F3327" s="245">
        <v>44998</v>
      </c>
      <c r="G3327" s="246" t="s">
        <v>3910</v>
      </c>
      <c r="H3327" s="247">
        <v>21500</v>
      </c>
      <c r="I3327" s="248">
        <v>0</v>
      </c>
      <c r="J3327" s="248">
        <v>1</v>
      </c>
      <c r="K3327" s="249">
        <v>2023</v>
      </c>
      <c r="L3327" s="249">
        <v>2023</v>
      </c>
      <c r="M3327" s="250" t="s">
        <v>7201</v>
      </c>
    </row>
    <row r="3328" spans="4:13" x14ac:dyDescent="0.35">
      <c r="D3328" s="244" t="s">
        <v>1012</v>
      </c>
      <c r="E3328" s="245">
        <v>44076</v>
      </c>
      <c r="F3328" s="245">
        <v>44076</v>
      </c>
      <c r="G3328" s="246" t="s">
        <v>3910</v>
      </c>
      <c r="H3328" s="247">
        <v>31050</v>
      </c>
      <c r="I3328" s="248">
        <v>8550</v>
      </c>
      <c r="J3328" s="248">
        <v>1</v>
      </c>
      <c r="K3328" s="249">
        <v>2020</v>
      </c>
      <c r="L3328" s="249">
        <v>2020</v>
      </c>
      <c r="M3328" s="250" t="s">
        <v>35</v>
      </c>
    </row>
    <row r="3329" spans="4:13" x14ac:dyDescent="0.35">
      <c r="D3329" s="244" t="s">
        <v>1237</v>
      </c>
      <c r="E3329" s="245">
        <v>41840</v>
      </c>
      <c r="F3329" s="245">
        <v>41870</v>
      </c>
      <c r="G3329" s="246" t="s">
        <v>3910</v>
      </c>
      <c r="H3329" s="247">
        <v>200000</v>
      </c>
      <c r="I3329" s="248">
        <v>177140</v>
      </c>
      <c r="J3329" s="248">
        <v>1</v>
      </c>
      <c r="K3329" s="249">
        <v>2014</v>
      </c>
      <c r="L3329" s="249">
        <v>2014</v>
      </c>
      <c r="M3329" s="250" t="s">
        <v>1238</v>
      </c>
    </row>
    <row r="3330" spans="4:13" x14ac:dyDescent="0.35">
      <c r="D3330" s="244" t="s">
        <v>103</v>
      </c>
      <c r="E3330" s="245">
        <v>44108</v>
      </c>
      <c r="F3330" s="245">
        <v>44111</v>
      </c>
      <c r="G3330" s="246" t="s">
        <v>3910</v>
      </c>
      <c r="H3330" s="247">
        <v>0</v>
      </c>
      <c r="I3330" s="248">
        <v>-23730</v>
      </c>
      <c r="J3330" s="248">
        <v>1</v>
      </c>
      <c r="K3330" s="249">
        <v>2020</v>
      </c>
      <c r="L3330" s="249">
        <v>2020</v>
      </c>
      <c r="M3330" s="250" t="s">
        <v>11</v>
      </c>
    </row>
    <row r="3331" spans="4:13" x14ac:dyDescent="0.35">
      <c r="D3331" s="244" t="s">
        <v>2821</v>
      </c>
      <c r="E3331" s="245">
        <v>34365</v>
      </c>
      <c r="F3331" s="245">
        <v>34409</v>
      </c>
      <c r="G3331" s="246" t="s">
        <v>3908</v>
      </c>
      <c r="H3331" s="247">
        <v>10000</v>
      </c>
      <c r="I3331" s="248">
        <v>-15000</v>
      </c>
      <c r="J3331" s="248">
        <v>1</v>
      </c>
      <c r="K3331" s="249">
        <v>1994</v>
      </c>
      <c r="L3331" s="249">
        <v>1994</v>
      </c>
      <c r="M3331" s="250" t="s">
        <v>2822</v>
      </c>
    </row>
    <row r="3332" spans="4:13" x14ac:dyDescent="0.35">
      <c r="D3332" s="244" t="s">
        <v>2096</v>
      </c>
      <c r="E3332" s="245">
        <v>44083</v>
      </c>
      <c r="F3332" s="245">
        <v>44084</v>
      </c>
      <c r="G3332" s="246" t="s">
        <v>4248</v>
      </c>
      <c r="H3332" s="247">
        <v>29070</v>
      </c>
      <c r="I3332" s="248">
        <v>3735.4949999999999</v>
      </c>
      <c r="J3332" s="248">
        <v>1</v>
      </c>
      <c r="K3332" s="249">
        <v>2020</v>
      </c>
      <c r="L3332" s="249">
        <v>2020</v>
      </c>
      <c r="M3332" s="250" t="s">
        <v>35</v>
      </c>
    </row>
    <row r="3333" spans="4:13" x14ac:dyDescent="0.35">
      <c r="D3333" s="244" t="s">
        <v>3777</v>
      </c>
      <c r="E3333" s="245">
        <v>44408</v>
      </c>
      <c r="F3333" s="245">
        <v>44515</v>
      </c>
      <c r="G3333" s="246" t="s">
        <v>3908</v>
      </c>
      <c r="H3333" s="247">
        <v>600000</v>
      </c>
      <c r="I3333" s="248">
        <v>573898.19999999995</v>
      </c>
      <c r="J3333" s="248">
        <v>1</v>
      </c>
      <c r="K3333" s="249">
        <v>2021</v>
      </c>
      <c r="L3333" s="249">
        <v>2021</v>
      </c>
      <c r="M3333" s="250" t="s">
        <v>3073</v>
      </c>
    </row>
    <row r="3334" spans="4:13" x14ac:dyDescent="0.35">
      <c r="D3334" s="244" t="s">
        <v>1770</v>
      </c>
      <c r="E3334" s="245">
        <v>42545</v>
      </c>
      <c r="F3334" s="245">
        <v>42571</v>
      </c>
      <c r="G3334" s="246" t="s">
        <v>4195</v>
      </c>
      <c r="H3334" s="247">
        <v>60000</v>
      </c>
      <c r="I3334" s="248">
        <v>33336</v>
      </c>
      <c r="J3334" s="248">
        <v>1</v>
      </c>
      <c r="K3334" s="249">
        <v>2016</v>
      </c>
      <c r="L3334" s="249">
        <v>2016</v>
      </c>
      <c r="M3334" s="250" t="s">
        <v>1485</v>
      </c>
    </row>
    <row r="3335" spans="4:13" x14ac:dyDescent="0.35">
      <c r="D3335" s="244" t="s">
        <v>1411</v>
      </c>
      <c r="E3335" s="245">
        <v>44254</v>
      </c>
      <c r="F3335" s="245">
        <v>44256</v>
      </c>
      <c r="G3335" s="246" t="s">
        <v>3908</v>
      </c>
      <c r="H3335" s="247">
        <v>26960</v>
      </c>
      <c r="I3335" s="248">
        <v>0</v>
      </c>
      <c r="J3335" s="248">
        <v>1</v>
      </c>
      <c r="K3335" s="249">
        <v>2021</v>
      </c>
      <c r="L3335" s="249">
        <v>2021</v>
      </c>
      <c r="M3335" s="250" t="s">
        <v>21</v>
      </c>
    </row>
    <row r="3336" spans="4:13" x14ac:dyDescent="0.35">
      <c r="D3336" s="244" t="s">
        <v>1789</v>
      </c>
      <c r="E3336" s="245">
        <v>42666</v>
      </c>
      <c r="F3336" s="245">
        <v>42671</v>
      </c>
      <c r="G3336" s="246" t="s">
        <v>3908</v>
      </c>
      <c r="H3336" s="247">
        <v>1738948</v>
      </c>
      <c r="I3336" s="248">
        <v>1711052</v>
      </c>
      <c r="J3336" s="248">
        <v>1</v>
      </c>
      <c r="K3336" s="249">
        <v>2016</v>
      </c>
      <c r="L3336" s="249">
        <v>2016</v>
      </c>
      <c r="M3336" s="250" t="s">
        <v>1491</v>
      </c>
    </row>
    <row r="3337" spans="4:13" x14ac:dyDescent="0.35">
      <c r="D3337" s="244" t="s">
        <v>7407</v>
      </c>
      <c r="E3337" s="245">
        <v>44624</v>
      </c>
      <c r="F3337" s="245">
        <v>44959</v>
      </c>
      <c r="G3337" s="246" t="s">
        <v>658</v>
      </c>
      <c r="H3337" s="247">
        <v>78967</v>
      </c>
      <c r="I3337" s="248">
        <v>50000</v>
      </c>
      <c r="J3337" s="248">
        <v>1</v>
      </c>
      <c r="K3337" s="249">
        <v>2022</v>
      </c>
      <c r="L3337" s="249">
        <v>2023</v>
      </c>
      <c r="M3337" s="250" t="s">
        <v>6021</v>
      </c>
    </row>
    <row r="3338" spans="4:13" x14ac:dyDescent="0.35">
      <c r="D3338" s="244" t="s">
        <v>7408</v>
      </c>
      <c r="E3338" s="245">
        <v>44975</v>
      </c>
      <c r="F3338" s="245">
        <v>45008</v>
      </c>
      <c r="G3338" s="246" t="s">
        <v>3910</v>
      </c>
      <c r="H3338" s="247">
        <v>29704</v>
      </c>
      <c r="I3338" s="248">
        <v>0</v>
      </c>
      <c r="J3338" s="248">
        <v>1</v>
      </c>
      <c r="K3338" s="249">
        <v>2023</v>
      </c>
      <c r="L3338" s="249">
        <v>2023</v>
      </c>
      <c r="M3338" s="250" t="s">
        <v>7201</v>
      </c>
    </row>
    <row r="3339" spans="4:13" x14ac:dyDescent="0.35">
      <c r="D3339" s="244" t="s">
        <v>2828</v>
      </c>
      <c r="E3339" s="245">
        <v>34431</v>
      </c>
      <c r="F3339" s="245">
        <v>34466</v>
      </c>
      <c r="G3339" s="246" t="s">
        <v>3908</v>
      </c>
      <c r="H3339" s="247">
        <v>0</v>
      </c>
      <c r="I3339" s="248">
        <v>-30000</v>
      </c>
      <c r="J3339" s="248">
        <v>1</v>
      </c>
      <c r="K3339" s="249">
        <v>1994</v>
      </c>
      <c r="L3339" s="249">
        <v>1994</v>
      </c>
      <c r="M3339" s="250" t="s">
        <v>2829</v>
      </c>
    </row>
    <row r="3340" spans="4:13" x14ac:dyDescent="0.35">
      <c r="D3340" s="244" t="s">
        <v>7409</v>
      </c>
      <c r="E3340" s="245">
        <v>45030</v>
      </c>
      <c r="F3340" s="245">
        <v>45068</v>
      </c>
      <c r="G3340" s="246" t="s">
        <v>3910</v>
      </c>
      <c r="H3340" s="247">
        <v>0</v>
      </c>
      <c r="I3340" s="248">
        <v>-30000</v>
      </c>
      <c r="J3340" s="248">
        <v>1</v>
      </c>
      <c r="K3340" s="249">
        <v>2023</v>
      </c>
      <c r="L3340" s="249">
        <v>2023</v>
      </c>
      <c r="M3340" s="250" t="s">
        <v>7246</v>
      </c>
    </row>
    <row r="3341" spans="4:13" x14ac:dyDescent="0.35">
      <c r="D3341" s="244" t="s">
        <v>6867</v>
      </c>
      <c r="E3341" s="245">
        <v>44668</v>
      </c>
      <c r="F3341" s="245">
        <v>44860</v>
      </c>
      <c r="G3341" s="246" t="s">
        <v>4195</v>
      </c>
      <c r="H3341" s="247">
        <v>34564</v>
      </c>
      <c r="I3341" s="248">
        <v>2764.0612952381998</v>
      </c>
      <c r="J3341" s="248">
        <v>1</v>
      </c>
      <c r="K3341" s="249">
        <v>2022</v>
      </c>
      <c r="L3341" s="249">
        <v>2022</v>
      </c>
      <c r="M3341" s="250" t="s">
        <v>6406</v>
      </c>
    </row>
    <row r="3342" spans="4:13" x14ac:dyDescent="0.35">
      <c r="D3342" s="244" t="s">
        <v>3496</v>
      </c>
      <c r="E3342" s="245">
        <v>44421</v>
      </c>
      <c r="F3342" s="245">
        <v>44452</v>
      </c>
      <c r="G3342" s="246" t="s">
        <v>4248</v>
      </c>
      <c r="H3342" s="247">
        <v>58348</v>
      </c>
      <c r="I3342" s="248">
        <v>26527.728137613001</v>
      </c>
      <c r="J3342" s="248">
        <v>1</v>
      </c>
      <c r="K3342" s="249">
        <v>2021</v>
      </c>
      <c r="L3342" s="249">
        <v>2021</v>
      </c>
      <c r="M3342" s="250" t="s">
        <v>3073</v>
      </c>
    </row>
    <row r="3343" spans="4:13" x14ac:dyDescent="0.35">
      <c r="D3343" s="244" t="s">
        <v>1605</v>
      </c>
      <c r="E3343" s="245">
        <v>41061</v>
      </c>
      <c r="F3343" s="245">
        <v>41064</v>
      </c>
      <c r="G3343" s="246" t="s">
        <v>3908</v>
      </c>
      <c r="H3343" s="247">
        <v>324561.40350000001</v>
      </c>
      <c r="I3343" s="248">
        <v>292561.40350000001</v>
      </c>
      <c r="J3343" s="248">
        <v>1</v>
      </c>
      <c r="K3343" s="249">
        <v>2012</v>
      </c>
      <c r="L3343" s="249">
        <v>2012</v>
      </c>
      <c r="M3343" s="250" t="s">
        <v>1604</v>
      </c>
    </row>
    <row r="3344" spans="4:13" x14ac:dyDescent="0.35">
      <c r="D3344" s="244" t="s">
        <v>413</v>
      </c>
      <c r="E3344" s="245">
        <v>44132</v>
      </c>
      <c r="F3344" s="245">
        <v>44132</v>
      </c>
      <c r="G3344" s="246" t="s">
        <v>3910</v>
      </c>
      <c r="H3344" s="247">
        <v>40000</v>
      </c>
      <c r="I3344" s="248">
        <v>7910</v>
      </c>
      <c r="J3344" s="248">
        <v>1</v>
      </c>
      <c r="K3344" s="249">
        <v>2020</v>
      </c>
      <c r="L3344" s="249">
        <v>2020</v>
      </c>
      <c r="M3344" s="250" t="s">
        <v>11</v>
      </c>
    </row>
    <row r="3345" spans="4:13" x14ac:dyDescent="0.35">
      <c r="D3345" s="244" t="s">
        <v>1378</v>
      </c>
      <c r="E3345" s="245">
        <v>44189</v>
      </c>
      <c r="F3345" s="245">
        <v>44242</v>
      </c>
      <c r="G3345" s="246" t="s">
        <v>3908</v>
      </c>
      <c r="H3345" s="247">
        <v>590000</v>
      </c>
      <c r="I3345" s="248">
        <v>557647.05882000003</v>
      </c>
      <c r="J3345" s="248">
        <v>1</v>
      </c>
      <c r="K3345" s="249">
        <v>2020</v>
      </c>
      <c r="L3345" s="249">
        <v>2021</v>
      </c>
      <c r="M3345" s="250" t="s">
        <v>11</v>
      </c>
    </row>
    <row r="3346" spans="4:13" x14ac:dyDescent="0.35">
      <c r="D3346" s="244" t="s">
        <v>1845</v>
      </c>
      <c r="E3346" s="245">
        <v>43088</v>
      </c>
      <c r="F3346" s="245">
        <v>43091</v>
      </c>
      <c r="G3346" s="246" t="s">
        <v>3908</v>
      </c>
      <c r="H3346" s="247">
        <v>34000</v>
      </c>
      <c r="I3346" s="248">
        <v>0</v>
      </c>
      <c r="J3346" s="248">
        <v>1</v>
      </c>
      <c r="K3346" s="249">
        <v>2017</v>
      </c>
      <c r="L3346" s="249">
        <v>2017</v>
      </c>
      <c r="M3346" s="250" t="s">
        <v>671</v>
      </c>
    </row>
    <row r="3347" spans="4:13" x14ac:dyDescent="0.35">
      <c r="D3347" s="244" t="s">
        <v>2707</v>
      </c>
      <c r="E3347" s="245">
        <v>38491</v>
      </c>
      <c r="F3347" s="245">
        <v>38495</v>
      </c>
      <c r="G3347" s="246" t="s">
        <v>3908</v>
      </c>
      <c r="H3347" s="247">
        <v>35352</v>
      </c>
      <c r="I3347" s="248">
        <v>0</v>
      </c>
      <c r="J3347" s="248">
        <v>1</v>
      </c>
      <c r="K3347" s="249">
        <v>2005</v>
      </c>
      <c r="L3347" s="249">
        <v>2005</v>
      </c>
      <c r="M3347" s="250" t="s">
        <v>2706</v>
      </c>
    </row>
    <row r="3348" spans="4:13" x14ac:dyDescent="0.35">
      <c r="D3348" s="244" t="s">
        <v>2823</v>
      </c>
      <c r="E3348" s="245">
        <v>34601</v>
      </c>
      <c r="F3348" s="245">
        <v>34604</v>
      </c>
      <c r="G3348" s="246" t="s">
        <v>3910</v>
      </c>
      <c r="H3348" s="247">
        <v>0</v>
      </c>
      <c r="I3348" s="248">
        <v>-37500</v>
      </c>
      <c r="J3348" s="248">
        <v>1</v>
      </c>
      <c r="K3348" s="249">
        <v>1994</v>
      </c>
      <c r="L3348" s="249">
        <v>1994</v>
      </c>
      <c r="M3348" s="250" t="s">
        <v>2824</v>
      </c>
    </row>
    <row r="3349" spans="4:13" x14ac:dyDescent="0.35">
      <c r="D3349" s="244" t="s">
        <v>2826</v>
      </c>
      <c r="E3349" s="245">
        <v>34536</v>
      </c>
      <c r="F3349" s="245">
        <v>34564</v>
      </c>
      <c r="G3349" s="246" t="s">
        <v>3908</v>
      </c>
      <c r="H3349" s="247">
        <v>90000</v>
      </c>
      <c r="I3349" s="248">
        <v>52500</v>
      </c>
      <c r="J3349" s="248">
        <v>1</v>
      </c>
      <c r="K3349" s="249">
        <v>1994</v>
      </c>
      <c r="L3349" s="249">
        <v>1994</v>
      </c>
      <c r="M3349" s="250" t="s">
        <v>2824</v>
      </c>
    </row>
    <row r="3350" spans="4:13" x14ac:dyDescent="0.35">
      <c r="D3350" s="244" t="s">
        <v>2230</v>
      </c>
      <c r="E3350" s="245">
        <v>44260</v>
      </c>
      <c r="F3350" s="245">
        <v>44271</v>
      </c>
      <c r="G3350" s="246" t="s">
        <v>3908</v>
      </c>
      <c r="H3350" s="247">
        <v>19500</v>
      </c>
      <c r="I3350" s="248">
        <v>-18634</v>
      </c>
      <c r="J3350" s="248">
        <v>1</v>
      </c>
      <c r="K3350" s="249">
        <v>2021</v>
      </c>
      <c r="L3350" s="249">
        <v>2021</v>
      </c>
      <c r="M3350" s="250" t="s">
        <v>21</v>
      </c>
    </row>
    <row r="3351" spans="4:13" x14ac:dyDescent="0.35">
      <c r="D3351" s="244" t="s">
        <v>6506</v>
      </c>
      <c r="E3351" s="245">
        <v>44692</v>
      </c>
      <c r="F3351" s="245">
        <v>44693</v>
      </c>
      <c r="G3351" s="246" t="s">
        <v>658</v>
      </c>
      <c r="H3351" s="247">
        <v>50000</v>
      </c>
      <c r="I3351" s="248">
        <v>10000</v>
      </c>
      <c r="J3351" s="248">
        <v>1</v>
      </c>
      <c r="K3351" s="249">
        <v>2022</v>
      </c>
      <c r="L3351" s="249">
        <v>2022</v>
      </c>
      <c r="M3351" s="250" t="s">
        <v>6406</v>
      </c>
    </row>
    <row r="3352" spans="4:13" x14ac:dyDescent="0.35">
      <c r="D3352" s="244" t="s">
        <v>7410</v>
      </c>
      <c r="E3352" s="245">
        <v>45082</v>
      </c>
      <c r="F3352" s="245">
        <v>45113</v>
      </c>
      <c r="G3352" s="246" t="s">
        <v>4263</v>
      </c>
      <c r="H3352" s="247">
        <v>0</v>
      </c>
      <c r="I3352" s="248">
        <v>-40000</v>
      </c>
      <c r="J3352" s="248">
        <v>1</v>
      </c>
      <c r="K3352" s="249">
        <v>2023</v>
      </c>
      <c r="L3352" s="249">
        <v>2023</v>
      </c>
      <c r="M3352" s="250" t="s">
        <v>7246</v>
      </c>
    </row>
    <row r="3353" spans="4:13" x14ac:dyDescent="0.35">
      <c r="D3353" s="244" t="s">
        <v>1572</v>
      </c>
      <c r="E3353" s="245">
        <v>40602</v>
      </c>
      <c r="F3353" s="245">
        <v>40604</v>
      </c>
      <c r="G3353" s="246" t="s">
        <v>3908</v>
      </c>
      <c r="H3353" s="247">
        <v>0</v>
      </c>
      <c r="I3353" s="248">
        <v>-40102</v>
      </c>
      <c r="J3353" s="248">
        <v>1</v>
      </c>
      <c r="K3353" s="249">
        <v>2011</v>
      </c>
      <c r="L3353" s="249">
        <v>2011</v>
      </c>
      <c r="M3353" s="250" t="s">
        <v>1569</v>
      </c>
    </row>
    <row r="3354" spans="4:13" x14ac:dyDescent="0.35">
      <c r="D3354" s="244" t="s">
        <v>6865</v>
      </c>
      <c r="E3354" s="245">
        <v>44624</v>
      </c>
      <c r="F3354" s="245">
        <v>44636</v>
      </c>
      <c r="G3354" s="246" t="s">
        <v>4248</v>
      </c>
      <c r="H3354" s="247">
        <v>50000</v>
      </c>
      <c r="I3354" s="248">
        <v>9389.6713615030003</v>
      </c>
      <c r="J3354" s="248">
        <v>1</v>
      </c>
      <c r="K3354" s="249">
        <v>2022</v>
      </c>
      <c r="L3354" s="249">
        <v>2022</v>
      </c>
      <c r="M3354" s="250" t="s">
        <v>6021</v>
      </c>
    </row>
    <row r="3355" spans="4:13" x14ac:dyDescent="0.35">
      <c r="D3355" s="244" t="s">
        <v>2094</v>
      </c>
      <c r="E3355" s="245">
        <v>44044</v>
      </c>
      <c r="F3355" s="245">
        <v>44046</v>
      </c>
      <c r="G3355" s="246" t="s">
        <v>4248</v>
      </c>
      <c r="H3355" s="247">
        <v>49300</v>
      </c>
      <c r="I3355" s="248">
        <v>8675.1440000000002</v>
      </c>
      <c r="J3355" s="248">
        <v>1</v>
      </c>
      <c r="K3355" s="249">
        <v>2020</v>
      </c>
      <c r="L3355" s="249">
        <v>2020</v>
      </c>
      <c r="M3355" s="250" t="s">
        <v>35</v>
      </c>
    </row>
    <row r="3356" spans="4:13" x14ac:dyDescent="0.35">
      <c r="D3356" s="244" t="s">
        <v>1056</v>
      </c>
      <c r="E3356" s="245">
        <v>44114</v>
      </c>
      <c r="F3356" s="245">
        <v>44114</v>
      </c>
      <c r="G3356" s="246" t="s">
        <v>3910</v>
      </c>
      <c r="H3356" s="247">
        <v>47310</v>
      </c>
      <c r="I3356" s="248">
        <v>6270</v>
      </c>
      <c r="J3356" s="248">
        <v>1</v>
      </c>
      <c r="K3356" s="249">
        <v>2020</v>
      </c>
      <c r="L3356" s="249">
        <v>2020</v>
      </c>
      <c r="M3356" s="250" t="s">
        <v>11</v>
      </c>
    </row>
    <row r="3357" spans="4:13" x14ac:dyDescent="0.35">
      <c r="D3357" s="244" t="s">
        <v>6408</v>
      </c>
      <c r="E3357" s="245">
        <v>44533</v>
      </c>
      <c r="F3357" s="245">
        <v>44658</v>
      </c>
      <c r="G3357" s="246" t="s">
        <v>3908</v>
      </c>
      <c r="H3357" s="247">
        <v>100000</v>
      </c>
      <c r="I3357" s="248">
        <v>57692.3</v>
      </c>
      <c r="J3357" s="248">
        <v>1</v>
      </c>
      <c r="K3357" s="249">
        <v>2021</v>
      </c>
      <c r="L3357" s="249">
        <v>2022</v>
      </c>
      <c r="M3357" s="250" t="s">
        <v>3138</v>
      </c>
    </row>
    <row r="3358" spans="4:13" x14ac:dyDescent="0.35">
      <c r="D3358" s="244" t="s">
        <v>7411</v>
      </c>
      <c r="E3358" s="245">
        <v>44182</v>
      </c>
      <c r="F3358" s="245">
        <v>44257</v>
      </c>
      <c r="G3358" s="246" t="s">
        <v>658</v>
      </c>
      <c r="H3358" s="247">
        <v>42461</v>
      </c>
      <c r="I3358" s="248">
        <v>0</v>
      </c>
      <c r="J3358" s="248">
        <v>1</v>
      </c>
      <c r="K3358" s="249">
        <v>2020</v>
      </c>
      <c r="L3358" s="249">
        <v>2021</v>
      </c>
      <c r="M3358" s="250" t="s">
        <v>11</v>
      </c>
    </row>
    <row r="3359" spans="4:13" x14ac:dyDescent="0.35">
      <c r="D3359" s="244" t="s">
        <v>806</v>
      </c>
      <c r="E3359" s="245">
        <v>44108</v>
      </c>
      <c r="F3359" s="245">
        <v>44108</v>
      </c>
      <c r="G3359" s="246" t="s">
        <v>3910</v>
      </c>
      <c r="H3359" s="247">
        <v>83200</v>
      </c>
      <c r="I3359" s="248">
        <v>40000</v>
      </c>
      <c r="J3359" s="248">
        <v>1</v>
      </c>
      <c r="K3359" s="249">
        <v>2020</v>
      </c>
      <c r="L3359" s="249">
        <v>2020</v>
      </c>
      <c r="M3359" s="250" t="s">
        <v>11</v>
      </c>
    </row>
    <row r="3360" spans="4:13" x14ac:dyDescent="0.35">
      <c r="D3360" s="244" t="s">
        <v>1887</v>
      </c>
      <c r="E3360" s="245">
        <v>42649</v>
      </c>
      <c r="F3360" s="245">
        <v>43245</v>
      </c>
      <c r="G3360" s="246" t="s">
        <v>4248</v>
      </c>
      <c r="H3360" s="247">
        <v>46881</v>
      </c>
      <c r="I3360" s="248">
        <v>3459.82</v>
      </c>
      <c r="J3360" s="248">
        <v>1</v>
      </c>
      <c r="K3360" s="249">
        <v>2016</v>
      </c>
      <c r="L3360" s="249">
        <v>2018</v>
      </c>
      <c r="M3360" s="250" t="s">
        <v>1491</v>
      </c>
    </row>
    <row r="3361" spans="4:13" x14ac:dyDescent="0.35">
      <c r="D3361" s="244" t="s">
        <v>7412</v>
      </c>
      <c r="E3361" s="245">
        <v>44323</v>
      </c>
      <c r="F3361" s="245">
        <v>44370</v>
      </c>
      <c r="G3361" s="246" t="s">
        <v>4195</v>
      </c>
      <c r="H3361" s="247">
        <v>48488</v>
      </c>
      <c r="I3361" s="248">
        <v>4317.8482995729</v>
      </c>
      <c r="J3361" s="248">
        <v>1</v>
      </c>
      <c r="K3361" s="249">
        <v>2021</v>
      </c>
      <c r="L3361" s="249">
        <v>2021</v>
      </c>
      <c r="M3361" s="250" t="s">
        <v>2250</v>
      </c>
    </row>
    <row r="3362" spans="4:13" x14ac:dyDescent="0.35">
      <c r="D3362" s="244" t="s">
        <v>6055</v>
      </c>
      <c r="E3362" s="245">
        <v>44568</v>
      </c>
      <c r="F3362" s="245">
        <v>44571</v>
      </c>
      <c r="G3362" s="246" t="s">
        <v>3910</v>
      </c>
      <c r="H3362" s="247">
        <v>96000</v>
      </c>
      <c r="I3362" s="248">
        <v>51000</v>
      </c>
      <c r="J3362" s="248">
        <v>1</v>
      </c>
      <c r="K3362" s="249">
        <v>2022</v>
      </c>
      <c r="L3362" s="249">
        <v>2022</v>
      </c>
      <c r="M3362" s="250" t="s">
        <v>6021</v>
      </c>
    </row>
    <row r="3363" spans="4:13" x14ac:dyDescent="0.35">
      <c r="D3363" s="244" t="s">
        <v>34</v>
      </c>
      <c r="E3363" s="245">
        <v>44066</v>
      </c>
      <c r="F3363" s="245">
        <v>44069</v>
      </c>
      <c r="G3363" s="246" t="s">
        <v>3910</v>
      </c>
      <c r="H3363" s="247">
        <v>55050</v>
      </c>
      <c r="I3363" s="248">
        <v>9500</v>
      </c>
      <c r="J3363" s="248">
        <v>1</v>
      </c>
      <c r="K3363" s="249">
        <v>2020</v>
      </c>
      <c r="L3363" s="249">
        <v>2020</v>
      </c>
      <c r="M3363" s="250" t="s">
        <v>35</v>
      </c>
    </row>
    <row r="3364" spans="4:13" x14ac:dyDescent="0.35">
      <c r="D3364" s="244" t="s">
        <v>6157</v>
      </c>
      <c r="E3364" s="245">
        <v>44559</v>
      </c>
      <c r="F3364" s="245">
        <v>44581</v>
      </c>
      <c r="G3364" s="246" t="s">
        <v>4195</v>
      </c>
      <c r="H3364" s="247">
        <v>5000</v>
      </c>
      <c r="I3364" s="248">
        <v>-42483.769748662999</v>
      </c>
      <c r="J3364" s="248">
        <v>1</v>
      </c>
      <c r="K3364" s="249">
        <v>2021</v>
      </c>
      <c r="L3364" s="249">
        <v>2022</v>
      </c>
      <c r="M3364" s="250" t="s">
        <v>3138</v>
      </c>
    </row>
    <row r="3365" spans="4:13" x14ac:dyDescent="0.35">
      <c r="D3365" s="244" t="s">
        <v>101</v>
      </c>
      <c r="E3365" s="245">
        <v>44076</v>
      </c>
      <c r="F3365" s="245">
        <v>44087</v>
      </c>
      <c r="G3365" s="246" t="s">
        <v>3910</v>
      </c>
      <c r="H3365" s="247">
        <v>49421</v>
      </c>
      <c r="I3365" s="248">
        <v>640</v>
      </c>
      <c r="J3365" s="248">
        <v>1</v>
      </c>
      <c r="K3365" s="249">
        <v>2020</v>
      </c>
      <c r="L3365" s="249">
        <v>2020</v>
      </c>
      <c r="M3365" s="250" t="s">
        <v>35</v>
      </c>
    </row>
    <row r="3366" spans="4:13" x14ac:dyDescent="0.35">
      <c r="D3366" s="244" t="s">
        <v>604</v>
      </c>
      <c r="E3366" s="245">
        <v>44108</v>
      </c>
      <c r="F3366" s="245">
        <v>44111</v>
      </c>
      <c r="G3366" s="246" t="s">
        <v>3910</v>
      </c>
      <c r="H3366" s="247">
        <v>50000</v>
      </c>
      <c r="I3366" s="248">
        <v>1000</v>
      </c>
      <c r="J3366" s="248">
        <v>1</v>
      </c>
      <c r="K3366" s="249">
        <v>2020</v>
      </c>
      <c r="L3366" s="249">
        <v>2020</v>
      </c>
      <c r="M3366" s="250" t="s">
        <v>11</v>
      </c>
    </row>
    <row r="3367" spans="4:13" x14ac:dyDescent="0.35">
      <c r="D3367" s="244" t="s">
        <v>1936</v>
      </c>
      <c r="E3367" s="245">
        <v>43413</v>
      </c>
      <c r="F3367" s="245">
        <v>43426</v>
      </c>
      <c r="G3367" s="246" t="s">
        <v>4248</v>
      </c>
      <c r="H3367" s="247">
        <v>0</v>
      </c>
      <c r="I3367" s="248">
        <v>-49385</v>
      </c>
      <c r="J3367" s="248">
        <v>1</v>
      </c>
      <c r="K3367" s="249">
        <v>2018</v>
      </c>
      <c r="L3367" s="249">
        <v>2018</v>
      </c>
      <c r="M3367" s="250" t="s">
        <v>684</v>
      </c>
    </row>
    <row r="3368" spans="4:13" x14ac:dyDescent="0.35">
      <c r="D3368" s="244" t="s">
        <v>3153</v>
      </c>
      <c r="E3368" s="245">
        <v>44330</v>
      </c>
      <c r="F3368" s="245">
        <v>44382</v>
      </c>
      <c r="G3368" s="246" t="s">
        <v>3910</v>
      </c>
      <c r="H3368" s="247">
        <v>-1720</v>
      </c>
      <c r="I3368" s="248">
        <v>-51580</v>
      </c>
      <c r="J3368" s="248">
        <v>1</v>
      </c>
      <c r="K3368" s="249">
        <v>2021</v>
      </c>
      <c r="L3368" s="249">
        <v>2021</v>
      </c>
      <c r="M3368" s="250" t="s">
        <v>2250</v>
      </c>
    </row>
    <row r="3369" spans="4:13" x14ac:dyDescent="0.35">
      <c r="D3369" s="244" t="s">
        <v>1255</v>
      </c>
      <c r="E3369" s="245">
        <v>43256</v>
      </c>
      <c r="F3369" s="245">
        <v>43263</v>
      </c>
      <c r="G3369" s="246" t="s">
        <v>3910</v>
      </c>
      <c r="H3369" s="247">
        <v>0</v>
      </c>
      <c r="I3369" s="248">
        <v>-50000</v>
      </c>
      <c r="J3369" s="248">
        <v>1</v>
      </c>
      <c r="K3369" s="249">
        <v>2018</v>
      </c>
      <c r="L3369" s="249">
        <v>2018</v>
      </c>
      <c r="M3369" s="250" t="s">
        <v>49</v>
      </c>
    </row>
    <row r="3370" spans="4:13" x14ac:dyDescent="0.35">
      <c r="D3370" s="244" t="s">
        <v>1897</v>
      </c>
      <c r="E3370" s="245">
        <v>43296</v>
      </c>
      <c r="F3370" s="245">
        <v>43298</v>
      </c>
      <c r="G3370" s="246" t="s">
        <v>3910</v>
      </c>
      <c r="H3370" s="247">
        <v>0</v>
      </c>
      <c r="I3370" s="248">
        <v>-50000</v>
      </c>
      <c r="J3370" s="248">
        <v>1</v>
      </c>
      <c r="K3370" s="249">
        <v>2018</v>
      </c>
      <c r="L3370" s="249">
        <v>2018</v>
      </c>
      <c r="M3370" s="250" t="s">
        <v>1257</v>
      </c>
    </row>
    <row r="3371" spans="4:13" x14ac:dyDescent="0.35">
      <c r="D3371" s="244" t="s">
        <v>3458</v>
      </c>
      <c r="E3371" s="245">
        <v>44450</v>
      </c>
      <c r="F3371" s="245">
        <v>44455</v>
      </c>
      <c r="G3371" s="246" t="s">
        <v>3908</v>
      </c>
      <c r="H3371" s="247">
        <v>0</v>
      </c>
      <c r="I3371" s="248">
        <v>-50000</v>
      </c>
      <c r="J3371" s="248">
        <v>1</v>
      </c>
      <c r="K3371" s="249">
        <v>2021</v>
      </c>
      <c r="L3371" s="249">
        <v>2021</v>
      </c>
      <c r="M3371" s="250" t="s">
        <v>3073</v>
      </c>
    </row>
    <row r="3372" spans="4:13" x14ac:dyDescent="0.35">
      <c r="D3372" s="244" t="s">
        <v>6732</v>
      </c>
      <c r="E3372" s="245">
        <v>44756</v>
      </c>
      <c r="F3372" s="245">
        <v>44784</v>
      </c>
      <c r="G3372" s="246" t="s">
        <v>3910</v>
      </c>
      <c r="H3372" s="247">
        <v>150000</v>
      </c>
      <c r="I3372" s="248">
        <v>100000</v>
      </c>
      <c r="J3372" s="248">
        <v>1</v>
      </c>
      <c r="K3372" s="249">
        <v>2022</v>
      </c>
      <c r="L3372" s="249">
        <v>2022</v>
      </c>
      <c r="M3372" s="250" t="s">
        <v>6643</v>
      </c>
    </row>
    <row r="3373" spans="4:13" x14ac:dyDescent="0.35">
      <c r="D3373" s="244" t="s">
        <v>6738</v>
      </c>
      <c r="E3373" s="245">
        <v>44777</v>
      </c>
      <c r="F3373" s="245">
        <v>44791</v>
      </c>
      <c r="G3373" s="246" t="s">
        <v>3910</v>
      </c>
      <c r="H3373" s="247">
        <v>100000</v>
      </c>
      <c r="I3373" s="248">
        <v>50000</v>
      </c>
      <c r="J3373" s="248">
        <v>1</v>
      </c>
      <c r="K3373" s="249">
        <v>2022</v>
      </c>
      <c r="L3373" s="249">
        <v>2022</v>
      </c>
      <c r="M3373" s="250" t="s">
        <v>6643</v>
      </c>
    </row>
    <row r="3374" spans="4:13" x14ac:dyDescent="0.35">
      <c r="D3374" s="244" t="s">
        <v>7413</v>
      </c>
      <c r="E3374" s="245">
        <v>44935</v>
      </c>
      <c r="F3374" s="245">
        <v>44959</v>
      </c>
      <c r="G3374" s="246" t="s">
        <v>658</v>
      </c>
      <c r="H3374" s="247">
        <v>50000</v>
      </c>
      <c r="I3374" s="248">
        <v>0</v>
      </c>
      <c r="J3374" s="248">
        <v>1</v>
      </c>
      <c r="K3374" s="249">
        <v>2023</v>
      </c>
      <c r="L3374" s="249">
        <v>2023</v>
      </c>
      <c r="M3374" s="250" t="s">
        <v>7201</v>
      </c>
    </row>
    <row r="3375" spans="4:13" x14ac:dyDescent="0.35">
      <c r="D3375" s="244" t="s">
        <v>7414</v>
      </c>
      <c r="E3375" s="245">
        <v>44966</v>
      </c>
      <c r="F3375" s="245">
        <v>44995</v>
      </c>
      <c r="G3375" s="246" t="s">
        <v>3908</v>
      </c>
      <c r="H3375" s="247">
        <v>50000</v>
      </c>
      <c r="I3375" s="248">
        <v>0</v>
      </c>
      <c r="J3375" s="248">
        <v>1</v>
      </c>
      <c r="K3375" s="249">
        <v>2023</v>
      </c>
      <c r="L3375" s="249">
        <v>2023</v>
      </c>
      <c r="M3375" s="250" t="s">
        <v>7201</v>
      </c>
    </row>
    <row r="3376" spans="4:13" x14ac:dyDescent="0.35">
      <c r="D3376" s="244" t="s">
        <v>7415</v>
      </c>
      <c r="E3376" s="245">
        <v>45016</v>
      </c>
      <c r="F3376" s="245">
        <v>45027</v>
      </c>
      <c r="G3376" s="246" t="s">
        <v>3910</v>
      </c>
      <c r="H3376" s="247">
        <v>50000</v>
      </c>
      <c r="I3376" s="248">
        <v>0</v>
      </c>
      <c r="J3376" s="248">
        <v>1</v>
      </c>
      <c r="K3376" s="249">
        <v>2023</v>
      </c>
      <c r="L3376" s="249">
        <v>2023</v>
      </c>
      <c r="M3376" s="250" t="s">
        <v>7201</v>
      </c>
    </row>
    <row r="3377" spans="4:13" x14ac:dyDescent="0.35">
      <c r="D3377" s="244" t="s">
        <v>7416</v>
      </c>
      <c r="E3377" s="245">
        <v>45029</v>
      </c>
      <c r="F3377" s="245">
        <v>45035</v>
      </c>
      <c r="G3377" s="246" t="s">
        <v>3910</v>
      </c>
      <c r="H3377" s="247">
        <v>50000</v>
      </c>
      <c r="I3377" s="248">
        <v>0</v>
      </c>
      <c r="J3377" s="248">
        <v>1</v>
      </c>
      <c r="K3377" s="249">
        <v>2023</v>
      </c>
      <c r="L3377" s="249">
        <v>2023</v>
      </c>
      <c r="M3377" s="250" t="s">
        <v>7246</v>
      </c>
    </row>
    <row r="3378" spans="4:13" x14ac:dyDescent="0.35">
      <c r="D3378" s="244" t="s">
        <v>7417</v>
      </c>
      <c r="E3378" s="245">
        <v>45047</v>
      </c>
      <c r="F3378" s="245">
        <v>45050</v>
      </c>
      <c r="G3378" s="246" t="s">
        <v>3908</v>
      </c>
      <c r="H3378" s="247">
        <v>50000</v>
      </c>
      <c r="I3378" s="248">
        <v>0</v>
      </c>
      <c r="J3378" s="248">
        <v>1</v>
      </c>
      <c r="K3378" s="249">
        <v>2023</v>
      </c>
      <c r="L3378" s="249">
        <v>2023</v>
      </c>
      <c r="M3378" s="250" t="s">
        <v>7246</v>
      </c>
    </row>
    <row r="3379" spans="4:13" x14ac:dyDescent="0.35">
      <c r="D3379" s="244" t="s">
        <v>7418</v>
      </c>
      <c r="E3379" s="245">
        <v>45031</v>
      </c>
      <c r="F3379" s="245">
        <v>45050</v>
      </c>
      <c r="G3379" s="246" t="s">
        <v>3910</v>
      </c>
      <c r="H3379" s="247">
        <v>50000</v>
      </c>
      <c r="I3379" s="248">
        <v>0</v>
      </c>
      <c r="J3379" s="248">
        <v>1</v>
      </c>
      <c r="K3379" s="249">
        <v>2023</v>
      </c>
      <c r="L3379" s="249">
        <v>2023</v>
      </c>
      <c r="M3379" s="250" t="s">
        <v>7246</v>
      </c>
    </row>
    <row r="3380" spans="4:13" x14ac:dyDescent="0.35">
      <c r="D3380" s="244" t="s">
        <v>7419</v>
      </c>
      <c r="E3380" s="245">
        <v>45039</v>
      </c>
      <c r="F3380" s="245">
        <v>45054</v>
      </c>
      <c r="G3380" s="246" t="s">
        <v>3910</v>
      </c>
      <c r="H3380" s="247">
        <v>50000</v>
      </c>
      <c r="I3380" s="248">
        <v>0</v>
      </c>
      <c r="J3380" s="248">
        <v>1</v>
      </c>
      <c r="K3380" s="249">
        <v>2023</v>
      </c>
      <c r="L3380" s="249">
        <v>2023</v>
      </c>
      <c r="M3380" s="250" t="s">
        <v>7246</v>
      </c>
    </row>
    <row r="3381" spans="4:13" x14ac:dyDescent="0.35">
      <c r="D3381" s="244" t="s">
        <v>7420</v>
      </c>
      <c r="E3381" s="245">
        <v>45028</v>
      </c>
      <c r="F3381" s="245">
        <v>45057</v>
      </c>
      <c r="G3381" s="246" t="s">
        <v>3910</v>
      </c>
      <c r="H3381" s="247">
        <v>50000</v>
      </c>
      <c r="I3381" s="248">
        <v>0</v>
      </c>
      <c r="J3381" s="248">
        <v>1</v>
      </c>
      <c r="K3381" s="249">
        <v>2023</v>
      </c>
      <c r="L3381" s="249">
        <v>2023</v>
      </c>
      <c r="M3381" s="250" t="s">
        <v>7246</v>
      </c>
    </row>
    <row r="3382" spans="4:13" x14ac:dyDescent="0.35">
      <c r="D3382" s="244" t="s">
        <v>7421</v>
      </c>
      <c r="E3382" s="245">
        <v>45032</v>
      </c>
      <c r="F3382" s="245">
        <v>45062</v>
      </c>
      <c r="G3382" s="246" t="s">
        <v>3908</v>
      </c>
      <c r="H3382" s="247">
        <v>2000000</v>
      </c>
      <c r="I3382" s="248">
        <v>1950000</v>
      </c>
      <c r="J3382" s="248">
        <v>1</v>
      </c>
      <c r="K3382" s="249">
        <v>2023</v>
      </c>
      <c r="L3382" s="249">
        <v>2023</v>
      </c>
      <c r="M3382" s="250" t="s">
        <v>7246</v>
      </c>
    </row>
    <row r="3383" spans="4:13" x14ac:dyDescent="0.35">
      <c r="D3383" s="244" t="s">
        <v>7422</v>
      </c>
      <c r="E3383" s="245">
        <v>45079</v>
      </c>
      <c r="F3383" s="245">
        <v>45082</v>
      </c>
      <c r="G3383" s="246" t="s">
        <v>3910</v>
      </c>
      <c r="H3383" s="247">
        <v>230000</v>
      </c>
      <c r="I3383" s="248">
        <v>180000</v>
      </c>
      <c r="J3383" s="248">
        <v>1</v>
      </c>
      <c r="K3383" s="249">
        <v>2023</v>
      </c>
      <c r="L3383" s="249">
        <v>2023</v>
      </c>
      <c r="M3383" s="250" t="s">
        <v>7246</v>
      </c>
    </row>
    <row r="3384" spans="4:13" x14ac:dyDescent="0.35">
      <c r="D3384" s="244" t="s">
        <v>7423</v>
      </c>
      <c r="E3384" s="245">
        <v>44959</v>
      </c>
      <c r="F3384" s="245">
        <v>45079</v>
      </c>
      <c r="G3384" s="246" t="s">
        <v>3908</v>
      </c>
      <c r="H3384" s="247">
        <v>50000</v>
      </c>
      <c r="I3384" s="248">
        <v>0</v>
      </c>
      <c r="J3384" s="248">
        <v>1</v>
      </c>
      <c r="K3384" s="249">
        <v>2023</v>
      </c>
      <c r="L3384" s="249">
        <v>2023</v>
      </c>
      <c r="M3384" s="250" t="s">
        <v>7201</v>
      </c>
    </row>
    <row r="3385" spans="4:13" x14ac:dyDescent="0.35">
      <c r="D3385" s="244" t="s">
        <v>7424</v>
      </c>
      <c r="E3385" s="245">
        <v>45094</v>
      </c>
      <c r="F3385" s="245">
        <v>45104</v>
      </c>
      <c r="G3385" s="246" t="s">
        <v>3910</v>
      </c>
      <c r="H3385" s="247">
        <v>50000</v>
      </c>
      <c r="I3385" s="248">
        <v>0</v>
      </c>
      <c r="J3385" s="248">
        <v>1</v>
      </c>
      <c r="K3385" s="249">
        <v>2023</v>
      </c>
      <c r="L3385" s="249">
        <v>2023</v>
      </c>
      <c r="M3385" s="250" t="s">
        <v>7246</v>
      </c>
    </row>
    <row r="3386" spans="4:13" x14ac:dyDescent="0.35">
      <c r="D3386" s="244" t="s">
        <v>7425</v>
      </c>
      <c r="E3386" s="245">
        <v>44150</v>
      </c>
      <c r="F3386" s="245">
        <v>45103</v>
      </c>
      <c r="G3386" s="246" t="s">
        <v>3910</v>
      </c>
      <c r="H3386" s="247">
        <v>50000</v>
      </c>
      <c r="I3386" s="248">
        <v>0</v>
      </c>
      <c r="J3386" s="248">
        <v>1</v>
      </c>
      <c r="K3386" s="249">
        <v>2020</v>
      </c>
      <c r="L3386" s="249">
        <v>2023</v>
      </c>
      <c r="M3386" s="250" t="s">
        <v>11</v>
      </c>
    </row>
    <row r="3387" spans="4:13" x14ac:dyDescent="0.35">
      <c r="D3387" s="244" t="s">
        <v>7426</v>
      </c>
      <c r="E3387" s="245">
        <v>44091</v>
      </c>
      <c r="F3387" s="245">
        <v>45103</v>
      </c>
      <c r="G3387" s="246" t="s">
        <v>3910</v>
      </c>
      <c r="H3387" s="247">
        <v>50000</v>
      </c>
      <c r="I3387" s="248">
        <v>0</v>
      </c>
      <c r="J3387" s="248">
        <v>1</v>
      </c>
      <c r="K3387" s="249">
        <v>2020</v>
      </c>
      <c r="L3387" s="249">
        <v>2023</v>
      </c>
      <c r="M3387" s="250" t="s">
        <v>35</v>
      </c>
    </row>
    <row r="3388" spans="4:13" x14ac:dyDescent="0.35">
      <c r="D3388" s="244" t="s">
        <v>7427</v>
      </c>
      <c r="E3388" s="245">
        <v>44109</v>
      </c>
      <c r="F3388" s="245">
        <v>45103</v>
      </c>
      <c r="G3388" s="246" t="s">
        <v>3908</v>
      </c>
      <c r="H3388" s="247">
        <v>50000</v>
      </c>
      <c r="I3388" s="248">
        <v>0</v>
      </c>
      <c r="J3388" s="248">
        <v>1</v>
      </c>
      <c r="K3388" s="249">
        <v>2020</v>
      </c>
      <c r="L3388" s="249">
        <v>2023</v>
      </c>
      <c r="M3388" s="250" t="s">
        <v>11</v>
      </c>
    </row>
    <row r="3389" spans="4:13" x14ac:dyDescent="0.35">
      <c r="D3389" s="244" t="s">
        <v>7428</v>
      </c>
      <c r="E3389" s="245">
        <v>44062</v>
      </c>
      <c r="F3389" s="245">
        <v>45124</v>
      </c>
      <c r="G3389" s="246" t="s">
        <v>3908</v>
      </c>
      <c r="H3389" s="247">
        <v>50000</v>
      </c>
      <c r="I3389" s="248">
        <v>0</v>
      </c>
      <c r="J3389" s="248">
        <v>1</v>
      </c>
      <c r="K3389" s="249">
        <v>2020</v>
      </c>
      <c r="L3389" s="249">
        <v>2023</v>
      </c>
      <c r="M3389" s="250" t="s">
        <v>35</v>
      </c>
    </row>
    <row r="3390" spans="4:13" x14ac:dyDescent="0.35">
      <c r="D3390" s="244" t="s">
        <v>7429</v>
      </c>
      <c r="E3390" s="245">
        <v>44686</v>
      </c>
      <c r="F3390" s="245">
        <v>45135</v>
      </c>
      <c r="G3390" s="246" t="s">
        <v>658</v>
      </c>
      <c r="H3390" s="247">
        <v>50000</v>
      </c>
      <c r="I3390" s="248">
        <v>0</v>
      </c>
      <c r="J3390" s="248">
        <v>1</v>
      </c>
      <c r="K3390" s="249">
        <v>2022</v>
      </c>
      <c r="L3390" s="249">
        <v>2023</v>
      </c>
      <c r="M3390" s="250" t="s">
        <v>6406</v>
      </c>
    </row>
    <row r="3391" spans="4:13" x14ac:dyDescent="0.35">
      <c r="D3391" s="244" t="s">
        <v>7430</v>
      </c>
      <c r="E3391" s="245">
        <v>44645</v>
      </c>
      <c r="F3391" s="245">
        <v>45135</v>
      </c>
      <c r="G3391" s="246" t="s">
        <v>658</v>
      </c>
      <c r="H3391" s="247">
        <v>50000</v>
      </c>
      <c r="I3391" s="248">
        <v>0</v>
      </c>
      <c r="J3391" s="248">
        <v>1</v>
      </c>
      <c r="K3391" s="249">
        <v>2022</v>
      </c>
      <c r="L3391" s="249">
        <v>2023</v>
      </c>
      <c r="M3391" s="250" t="s">
        <v>6021</v>
      </c>
    </row>
    <row r="3392" spans="4:13" x14ac:dyDescent="0.35">
      <c r="D3392" s="244" t="s">
        <v>7431</v>
      </c>
      <c r="E3392" s="245">
        <v>44642</v>
      </c>
      <c r="F3392" s="245">
        <v>44659</v>
      </c>
      <c r="G3392" s="246" t="s">
        <v>658</v>
      </c>
      <c r="H3392" s="247">
        <v>50000</v>
      </c>
      <c r="I3392" s="248">
        <v>0</v>
      </c>
      <c r="J3392" s="248">
        <v>1</v>
      </c>
      <c r="K3392" s="249">
        <v>2022</v>
      </c>
      <c r="L3392" s="249">
        <v>2022</v>
      </c>
      <c r="M3392" s="250" t="s">
        <v>6021</v>
      </c>
    </row>
    <row r="3393" spans="4:13" x14ac:dyDescent="0.35">
      <c r="D3393" s="244" t="s">
        <v>7432</v>
      </c>
      <c r="E3393" s="245">
        <v>44880</v>
      </c>
      <c r="F3393" s="245">
        <v>44880</v>
      </c>
      <c r="G3393" s="246" t="s">
        <v>658</v>
      </c>
      <c r="H3393" s="247">
        <v>50000</v>
      </c>
      <c r="I3393" s="248">
        <v>0</v>
      </c>
      <c r="J3393" s="248">
        <v>1</v>
      </c>
      <c r="K3393" s="249">
        <v>2022</v>
      </c>
      <c r="L3393" s="249">
        <v>2022</v>
      </c>
      <c r="M3393" s="250" t="s">
        <v>6825</v>
      </c>
    </row>
    <row r="3394" spans="4:13" x14ac:dyDescent="0.35">
      <c r="D3394" s="244" t="s">
        <v>2068</v>
      </c>
      <c r="E3394" s="245">
        <v>43872</v>
      </c>
      <c r="F3394" s="245">
        <v>43885</v>
      </c>
      <c r="G3394" s="246" t="s">
        <v>4195</v>
      </c>
      <c r="H3394" s="247">
        <v>103512</v>
      </c>
      <c r="I3394" s="248">
        <v>51756</v>
      </c>
      <c r="J3394" s="248">
        <v>1</v>
      </c>
      <c r="K3394" s="249">
        <v>2020</v>
      </c>
      <c r="L3394" s="249">
        <v>2020</v>
      </c>
      <c r="M3394" s="250" t="s">
        <v>28</v>
      </c>
    </row>
    <row r="3395" spans="4:13" x14ac:dyDescent="0.35">
      <c r="D3395" s="244" t="s">
        <v>7433</v>
      </c>
      <c r="E3395" s="245">
        <v>44959</v>
      </c>
      <c r="F3395" s="245">
        <v>44963</v>
      </c>
      <c r="G3395" s="246" t="s">
        <v>3910</v>
      </c>
      <c r="H3395" s="247">
        <v>53000</v>
      </c>
      <c r="I3395" s="248">
        <v>0</v>
      </c>
      <c r="J3395" s="248">
        <v>1</v>
      </c>
      <c r="K3395" s="249">
        <v>2023</v>
      </c>
      <c r="L3395" s="249">
        <v>2023</v>
      </c>
      <c r="M3395" s="250" t="s">
        <v>7201</v>
      </c>
    </row>
    <row r="3396" spans="4:13" x14ac:dyDescent="0.35">
      <c r="D3396" s="244" t="s">
        <v>975</v>
      </c>
      <c r="E3396" s="245">
        <v>43823</v>
      </c>
      <c r="F3396" s="245">
        <v>43823</v>
      </c>
      <c r="G3396" s="246" t="s">
        <v>3910</v>
      </c>
      <c r="H3396" s="247">
        <v>1554770</v>
      </c>
      <c r="I3396" s="248">
        <v>1500000</v>
      </c>
      <c r="J3396" s="248">
        <v>1</v>
      </c>
      <c r="K3396" s="249">
        <v>2019</v>
      </c>
      <c r="L3396" s="249">
        <v>2019</v>
      </c>
      <c r="M3396" s="250" t="s">
        <v>25</v>
      </c>
    </row>
    <row r="3397" spans="4:13" x14ac:dyDescent="0.35">
      <c r="D3397" s="244" t="s">
        <v>488</v>
      </c>
      <c r="E3397" s="245">
        <v>44171</v>
      </c>
      <c r="F3397" s="245">
        <v>44171</v>
      </c>
      <c r="G3397" s="246" t="s">
        <v>3910</v>
      </c>
      <c r="H3397" s="247">
        <v>65600</v>
      </c>
      <c r="I3397" s="248">
        <v>10600</v>
      </c>
      <c r="J3397" s="248">
        <v>1</v>
      </c>
      <c r="K3397" s="249">
        <v>2020</v>
      </c>
      <c r="L3397" s="249">
        <v>2020</v>
      </c>
      <c r="M3397" s="250" t="s">
        <v>11</v>
      </c>
    </row>
    <row r="3398" spans="4:13" x14ac:dyDescent="0.35">
      <c r="D3398" s="244" t="s">
        <v>6566</v>
      </c>
      <c r="E3398" s="245">
        <v>44657</v>
      </c>
      <c r="F3398" s="245">
        <v>44673</v>
      </c>
      <c r="G3398" s="246" t="s">
        <v>4248</v>
      </c>
      <c r="H3398" s="247">
        <v>97486</v>
      </c>
      <c r="I3398" s="248">
        <v>42178.907517574</v>
      </c>
      <c r="J3398" s="248">
        <v>1</v>
      </c>
      <c r="K3398" s="249">
        <v>2022</v>
      </c>
      <c r="L3398" s="249">
        <v>2022</v>
      </c>
      <c r="M3398" s="250" t="s">
        <v>6406</v>
      </c>
    </row>
    <row r="3399" spans="4:13" x14ac:dyDescent="0.35">
      <c r="D3399" s="244" t="s">
        <v>743</v>
      </c>
      <c r="E3399" s="245">
        <v>43899</v>
      </c>
      <c r="F3399" s="245">
        <v>43899</v>
      </c>
      <c r="G3399" s="246" t="s">
        <v>4244</v>
      </c>
      <c r="H3399" s="247">
        <v>0</v>
      </c>
      <c r="I3399" s="248">
        <v>-59800</v>
      </c>
      <c r="J3399" s="248">
        <v>1</v>
      </c>
      <c r="K3399" s="249">
        <v>2020</v>
      </c>
      <c r="L3399" s="249">
        <v>2020</v>
      </c>
      <c r="M3399" s="250" t="s">
        <v>28</v>
      </c>
    </row>
    <row r="3400" spans="4:13" x14ac:dyDescent="0.35">
      <c r="D3400" s="244" t="s">
        <v>745</v>
      </c>
      <c r="E3400" s="245">
        <v>43907</v>
      </c>
      <c r="F3400" s="245">
        <v>43907</v>
      </c>
      <c r="G3400" s="246" t="s">
        <v>4244</v>
      </c>
      <c r="H3400" s="247">
        <v>0</v>
      </c>
      <c r="I3400" s="248">
        <v>-59800</v>
      </c>
      <c r="J3400" s="248">
        <v>1</v>
      </c>
      <c r="K3400" s="249">
        <v>2020</v>
      </c>
      <c r="L3400" s="249">
        <v>2020</v>
      </c>
      <c r="M3400" s="250" t="s">
        <v>28</v>
      </c>
    </row>
    <row r="3401" spans="4:13" x14ac:dyDescent="0.35">
      <c r="D3401" s="244" t="s">
        <v>6385</v>
      </c>
      <c r="E3401" s="245">
        <v>44298</v>
      </c>
      <c r="F3401" s="245">
        <v>44308</v>
      </c>
      <c r="G3401" s="246" t="s">
        <v>4195</v>
      </c>
      <c r="H3401" s="247">
        <v>73400</v>
      </c>
      <c r="I3401" s="248">
        <v>12654.496295208</v>
      </c>
      <c r="J3401" s="248">
        <v>1</v>
      </c>
      <c r="K3401" s="249">
        <v>2021</v>
      </c>
      <c r="L3401" s="249">
        <v>2021</v>
      </c>
      <c r="M3401" s="250" t="s">
        <v>2250</v>
      </c>
    </row>
    <row r="3402" spans="4:13" x14ac:dyDescent="0.35">
      <c r="D3402" s="244" t="s">
        <v>6550</v>
      </c>
      <c r="E3402" s="245">
        <v>44684</v>
      </c>
      <c r="F3402" s="245">
        <v>44711</v>
      </c>
      <c r="G3402" s="246" t="s">
        <v>3908</v>
      </c>
      <c r="H3402" s="247">
        <v>144320</v>
      </c>
      <c r="I3402" s="248">
        <v>82601.647100000002</v>
      </c>
      <c r="J3402" s="248">
        <v>1</v>
      </c>
      <c r="K3402" s="249">
        <v>2022</v>
      </c>
      <c r="L3402" s="249">
        <v>2022</v>
      </c>
      <c r="M3402" s="250" t="s">
        <v>6406</v>
      </c>
    </row>
    <row r="3403" spans="4:13" x14ac:dyDescent="0.35">
      <c r="D3403" s="244" t="s">
        <v>767</v>
      </c>
      <c r="E3403" s="245">
        <v>44002</v>
      </c>
      <c r="F3403" s="245">
        <v>44002</v>
      </c>
      <c r="G3403" s="246" t="s">
        <v>658</v>
      </c>
      <c r="H3403" s="247">
        <v>120140</v>
      </c>
      <c r="I3403" s="248">
        <v>55351.764710000003</v>
      </c>
      <c r="J3403" s="248">
        <v>1</v>
      </c>
      <c r="K3403" s="249">
        <v>2020</v>
      </c>
      <c r="L3403" s="249">
        <v>2020</v>
      </c>
      <c r="M3403" s="250" t="s">
        <v>33</v>
      </c>
    </row>
    <row r="3404" spans="4:13" x14ac:dyDescent="0.35">
      <c r="D3404" s="244" t="s">
        <v>7434</v>
      </c>
      <c r="E3404" s="245">
        <v>44986</v>
      </c>
      <c r="F3404" s="245">
        <v>44992</v>
      </c>
      <c r="G3404" s="246" t="s">
        <v>3910</v>
      </c>
      <c r="H3404" s="247">
        <v>68000</v>
      </c>
      <c r="I3404" s="248">
        <v>0</v>
      </c>
      <c r="J3404" s="248">
        <v>1</v>
      </c>
      <c r="K3404" s="249">
        <v>2023</v>
      </c>
      <c r="L3404" s="249">
        <v>2023</v>
      </c>
      <c r="M3404" s="250" t="s">
        <v>7201</v>
      </c>
    </row>
    <row r="3405" spans="4:13" x14ac:dyDescent="0.35">
      <c r="D3405" s="244" t="s">
        <v>1479</v>
      </c>
      <c r="E3405" s="245">
        <v>44179</v>
      </c>
      <c r="F3405" s="245">
        <v>44179</v>
      </c>
      <c r="G3405" s="246" t="s">
        <v>4195</v>
      </c>
      <c r="H3405" s="247">
        <v>147900</v>
      </c>
      <c r="I3405" s="248">
        <v>78756.75</v>
      </c>
      <c r="J3405" s="248">
        <v>1</v>
      </c>
      <c r="K3405" s="249">
        <v>2020</v>
      </c>
      <c r="L3405" s="249">
        <v>2020</v>
      </c>
      <c r="M3405" s="250" t="s">
        <v>11</v>
      </c>
    </row>
    <row r="3406" spans="4:13" x14ac:dyDescent="0.35">
      <c r="D3406" s="244" t="s">
        <v>7435</v>
      </c>
      <c r="E3406" s="245">
        <v>45051</v>
      </c>
      <c r="F3406" s="245">
        <v>45058</v>
      </c>
      <c r="G3406" s="246" t="s">
        <v>3910</v>
      </c>
      <c r="H3406" s="247">
        <v>69500</v>
      </c>
      <c r="I3406" s="248">
        <v>0</v>
      </c>
      <c r="J3406" s="248">
        <v>1</v>
      </c>
      <c r="K3406" s="249">
        <v>2023</v>
      </c>
      <c r="L3406" s="249">
        <v>2023</v>
      </c>
      <c r="M3406" s="250" t="s">
        <v>7246</v>
      </c>
    </row>
    <row r="3407" spans="4:13" x14ac:dyDescent="0.35">
      <c r="D3407" s="244" t="s">
        <v>7436</v>
      </c>
      <c r="E3407" s="245">
        <v>45154</v>
      </c>
      <c r="F3407" s="245">
        <v>45159</v>
      </c>
      <c r="G3407" s="246" t="s">
        <v>3908</v>
      </c>
      <c r="H3407" s="247">
        <v>30000</v>
      </c>
      <c r="I3407" s="248">
        <v>-40000</v>
      </c>
      <c r="J3407" s="248">
        <v>1</v>
      </c>
      <c r="K3407" s="249">
        <v>2023</v>
      </c>
      <c r="L3407" s="249">
        <v>2023</v>
      </c>
      <c r="M3407" s="250" t="s">
        <v>7210</v>
      </c>
    </row>
    <row r="3408" spans="4:13" x14ac:dyDescent="0.35">
      <c r="D3408" s="244" t="s">
        <v>442</v>
      </c>
      <c r="E3408" s="245">
        <v>44119</v>
      </c>
      <c r="F3408" s="245">
        <v>44119</v>
      </c>
      <c r="G3408" s="246" t="s">
        <v>3908</v>
      </c>
      <c r="H3408" s="247">
        <v>221608</v>
      </c>
      <c r="I3408" s="248">
        <v>150893</v>
      </c>
      <c r="J3408" s="248">
        <v>1</v>
      </c>
      <c r="K3408" s="249">
        <v>2020</v>
      </c>
      <c r="L3408" s="249">
        <v>2020</v>
      </c>
      <c r="M3408" s="250" t="s">
        <v>11</v>
      </c>
    </row>
    <row r="3409" spans="4:13" x14ac:dyDescent="0.35">
      <c r="D3409" s="244" t="s">
        <v>3475</v>
      </c>
      <c r="E3409" s="245">
        <v>44352</v>
      </c>
      <c r="F3409" s="245">
        <v>44459</v>
      </c>
      <c r="G3409" s="246" t="s">
        <v>3910</v>
      </c>
      <c r="H3409" s="247">
        <v>5000</v>
      </c>
      <c r="I3409" s="248">
        <v>-70000</v>
      </c>
      <c r="J3409" s="248">
        <v>1</v>
      </c>
      <c r="K3409" s="249">
        <v>2021</v>
      </c>
      <c r="L3409" s="249">
        <v>2021</v>
      </c>
      <c r="M3409" s="250" t="s">
        <v>2250</v>
      </c>
    </row>
    <row r="3410" spans="4:13" x14ac:dyDescent="0.35">
      <c r="D3410" s="244" t="s">
        <v>2072</v>
      </c>
      <c r="E3410" s="245">
        <v>43911</v>
      </c>
      <c r="F3410" s="245">
        <v>43913</v>
      </c>
      <c r="G3410" s="246" t="s">
        <v>4199</v>
      </c>
      <c r="H3410" s="247">
        <v>76300</v>
      </c>
      <c r="I3410" s="248">
        <v>0</v>
      </c>
      <c r="J3410" s="248">
        <v>1</v>
      </c>
      <c r="K3410" s="249">
        <v>2020</v>
      </c>
      <c r="L3410" s="249">
        <v>2020</v>
      </c>
      <c r="M3410" s="250" t="s">
        <v>28</v>
      </c>
    </row>
    <row r="3411" spans="4:13" x14ac:dyDescent="0.35">
      <c r="D3411" s="244" t="s">
        <v>665</v>
      </c>
      <c r="E3411" s="245">
        <v>40634</v>
      </c>
      <c r="F3411" s="245">
        <v>40634</v>
      </c>
      <c r="G3411" s="246" t="s">
        <v>4195</v>
      </c>
      <c r="H3411" s="247">
        <v>0</v>
      </c>
      <c r="I3411" s="248">
        <v>-76800</v>
      </c>
      <c r="J3411" s="248">
        <v>1</v>
      </c>
      <c r="K3411" s="249">
        <v>2011</v>
      </c>
      <c r="L3411" s="249">
        <v>2011</v>
      </c>
      <c r="M3411" s="250" t="s">
        <v>659</v>
      </c>
    </row>
    <row r="3412" spans="4:13" x14ac:dyDescent="0.35">
      <c r="D3412" s="244" t="s">
        <v>6103</v>
      </c>
      <c r="E3412" s="245">
        <v>44487</v>
      </c>
      <c r="F3412" s="245">
        <v>44490</v>
      </c>
      <c r="G3412" s="246" t="s">
        <v>4248</v>
      </c>
      <c r="H3412" s="247">
        <v>79228</v>
      </c>
      <c r="I3412" s="248">
        <v>3.1450452297577001E-5</v>
      </c>
      <c r="J3412" s="248">
        <v>1</v>
      </c>
      <c r="K3412" s="249">
        <v>2021</v>
      </c>
      <c r="L3412" s="249">
        <v>2021</v>
      </c>
      <c r="M3412" s="250" t="s">
        <v>3138</v>
      </c>
    </row>
    <row r="3413" spans="4:13" x14ac:dyDescent="0.35">
      <c r="D3413" s="244" t="s">
        <v>7437</v>
      </c>
      <c r="E3413" s="245">
        <v>45048</v>
      </c>
      <c r="F3413" s="245">
        <v>45087</v>
      </c>
      <c r="G3413" s="246" t="s">
        <v>3910</v>
      </c>
      <c r="H3413" s="247">
        <v>80000</v>
      </c>
      <c r="I3413" s="248">
        <v>0</v>
      </c>
      <c r="J3413" s="248">
        <v>1</v>
      </c>
      <c r="K3413" s="249">
        <v>2023</v>
      </c>
      <c r="L3413" s="249">
        <v>2023</v>
      </c>
      <c r="M3413" s="250" t="s">
        <v>7246</v>
      </c>
    </row>
    <row r="3414" spans="4:13" x14ac:dyDescent="0.35">
      <c r="D3414" s="244" t="s">
        <v>7438</v>
      </c>
      <c r="E3414" s="245">
        <v>45046</v>
      </c>
      <c r="F3414" s="245">
        <v>45085</v>
      </c>
      <c r="G3414" s="246" t="s">
        <v>3910</v>
      </c>
      <c r="H3414" s="247">
        <v>80000</v>
      </c>
      <c r="I3414" s="248">
        <v>0</v>
      </c>
      <c r="J3414" s="248">
        <v>1</v>
      </c>
      <c r="K3414" s="249">
        <v>2023</v>
      </c>
      <c r="L3414" s="249">
        <v>2023</v>
      </c>
      <c r="M3414" s="250" t="s">
        <v>7246</v>
      </c>
    </row>
    <row r="3415" spans="4:13" x14ac:dyDescent="0.35">
      <c r="D3415" s="244" t="s">
        <v>7439</v>
      </c>
      <c r="E3415" s="245">
        <v>45089</v>
      </c>
      <c r="F3415" s="245">
        <v>45092</v>
      </c>
      <c r="G3415" s="246" t="s">
        <v>3910</v>
      </c>
      <c r="H3415" s="247">
        <v>80000</v>
      </c>
      <c r="I3415" s="248">
        <v>0</v>
      </c>
      <c r="J3415" s="248">
        <v>1</v>
      </c>
      <c r="K3415" s="249">
        <v>2023</v>
      </c>
      <c r="L3415" s="249">
        <v>2023</v>
      </c>
      <c r="M3415" s="250" t="s">
        <v>7246</v>
      </c>
    </row>
    <row r="3416" spans="4:13" x14ac:dyDescent="0.35">
      <c r="D3416" s="244" t="s">
        <v>7440</v>
      </c>
      <c r="E3416" s="245">
        <v>45088</v>
      </c>
      <c r="F3416" s="245">
        <v>45103</v>
      </c>
      <c r="G3416" s="246" t="s">
        <v>3908</v>
      </c>
      <c r="H3416" s="247">
        <v>80000</v>
      </c>
      <c r="I3416" s="248">
        <v>0</v>
      </c>
      <c r="J3416" s="248">
        <v>1</v>
      </c>
      <c r="K3416" s="249">
        <v>2023</v>
      </c>
      <c r="L3416" s="249">
        <v>2023</v>
      </c>
      <c r="M3416" s="250" t="s">
        <v>7246</v>
      </c>
    </row>
    <row r="3417" spans="4:13" x14ac:dyDescent="0.35">
      <c r="D3417" s="244" t="s">
        <v>7441</v>
      </c>
      <c r="E3417" s="245">
        <v>45106</v>
      </c>
      <c r="F3417" s="245">
        <v>45107</v>
      </c>
      <c r="G3417" s="246" t="s">
        <v>3910</v>
      </c>
      <c r="H3417" s="247">
        <v>80000</v>
      </c>
      <c r="I3417" s="248">
        <v>0</v>
      </c>
      <c r="J3417" s="248">
        <v>1</v>
      </c>
      <c r="K3417" s="249">
        <v>2023</v>
      </c>
      <c r="L3417" s="249">
        <v>2023</v>
      </c>
      <c r="M3417" s="250" t="s">
        <v>7246</v>
      </c>
    </row>
    <row r="3418" spans="4:13" x14ac:dyDescent="0.35">
      <c r="D3418" s="244" t="s">
        <v>7442</v>
      </c>
      <c r="E3418" s="245">
        <v>45106</v>
      </c>
      <c r="F3418" s="245">
        <v>45112</v>
      </c>
      <c r="G3418" s="246" t="s">
        <v>3910</v>
      </c>
      <c r="H3418" s="247">
        <v>80000</v>
      </c>
      <c r="I3418" s="248">
        <v>0</v>
      </c>
      <c r="J3418" s="248">
        <v>1</v>
      </c>
      <c r="K3418" s="249">
        <v>2023</v>
      </c>
      <c r="L3418" s="249">
        <v>2023</v>
      </c>
      <c r="M3418" s="250" t="s">
        <v>7246</v>
      </c>
    </row>
    <row r="3419" spans="4:13" x14ac:dyDescent="0.35">
      <c r="D3419" s="244" t="s">
        <v>7443</v>
      </c>
      <c r="E3419" s="245">
        <v>45100</v>
      </c>
      <c r="F3419" s="245">
        <v>45112</v>
      </c>
      <c r="G3419" s="246" t="s">
        <v>3910</v>
      </c>
      <c r="H3419" s="247">
        <v>80000</v>
      </c>
      <c r="I3419" s="248">
        <v>0</v>
      </c>
      <c r="J3419" s="248">
        <v>1</v>
      </c>
      <c r="K3419" s="249">
        <v>2023</v>
      </c>
      <c r="L3419" s="249">
        <v>2023</v>
      </c>
      <c r="M3419" s="250" t="s">
        <v>7246</v>
      </c>
    </row>
    <row r="3420" spans="4:13" x14ac:dyDescent="0.35">
      <c r="D3420" s="244" t="s">
        <v>7444</v>
      </c>
      <c r="E3420" s="245">
        <v>45112</v>
      </c>
      <c r="F3420" s="245">
        <v>45119</v>
      </c>
      <c r="G3420" s="246" t="s">
        <v>3910</v>
      </c>
      <c r="H3420" s="247">
        <v>110167</v>
      </c>
      <c r="I3420" s="248">
        <v>30167</v>
      </c>
      <c r="J3420" s="248">
        <v>1</v>
      </c>
      <c r="K3420" s="249">
        <v>2023</v>
      </c>
      <c r="L3420" s="249">
        <v>2023</v>
      </c>
      <c r="M3420" s="250" t="s">
        <v>7210</v>
      </c>
    </row>
    <row r="3421" spans="4:13" x14ac:dyDescent="0.35">
      <c r="D3421" s="244" t="s">
        <v>1802</v>
      </c>
      <c r="E3421" s="245">
        <v>42625</v>
      </c>
      <c r="F3421" s="245">
        <v>42797</v>
      </c>
      <c r="G3421" s="246" t="s">
        <v>4195</v>
      </c>
      <c r="H3421" s="247">
        <v>227192.98250000001</v>
      </c>
      <c r="I3421" s="248">
        <v>146832.98250000001</v>
      </c>
      <c r="J3421" s="248">
        <v>1</v>
      </c>
      <c r="K3421" s="249">
        <v>2016</v>
      </c>
      <c r="L3421" s="249">
        <v>2017</v>
      </c>
      <c r="M3421" s="250" t="s">
        <v>667</v>
      </c>
    </row>
    <row r="3422" spans="4:13" x14ac:dyDescent="0.35">
      <c r="D3422" s="244" t="s">
        <v>1803</v>
      </c>
      <c r="E3422" s="245">
        <v>42625</v>
      </c>
      <c r="F3422" s="245">
        <v>42797</v>
      </c>
      <c r="G3422" s="246" t="s">
        <v>4195</v>
      </c>
      <c r="H3422" s="247">
        <v>227192.98250000001</v>
      </c>
      <c r="I3422" s="248">
        <v>146832.98250000001</v>
      </c>
      <c r="J3422" s="248">
        <v>1</v>
      </c>
      <c r="K3422" s="249">
        <v>2016</v>
      </c>
      <c r="L3422" s="249">
        <v>2017</v>
      </c>
      <c r="M3422" s="250" t="s">
        <v>667</v>
      </c>
    </row>
    <row r="3423" spans="4:13" x14ac:dyDescent="0.35">
      <c r="D3423" s="244" t="s">
        <v>2332</v>
      </c>
      <c r="E3423" s="245">
        <v>40051</v>
      </c>
      <c r="F3423" s="245">
        <v>40053</v>
      </c>
      <c r="G3423" s="246" t="s">
        <v>3910</v>
      </c>
      <c r="H3423" s="247">
        <v>459958</v>
      </c>
      <c r="I3423" s="248">
        <v>377502</v>
      </c>
      <c r="J3423" s="248">
        <v>1</v>
      </c>
      <c r="K3423" s="249">
        <v>2009</v>
      </c>
      <c r="L3423" s="249">
        <v>2009</v>
      </c>
      <c r="M3423" s="250" t="s">
        <v>43</v>
      </c>
    </row>
    <row r="3424" spans="4:13" x14ac:dyDescent="0.35">
      <c r="D3424" s="244" t="s">
        <v>6851</v>
      </c>
      <c r="E3424" s="245">
        <v>44848</v>
      </c>
      <c r="F3424" s="245">
        <v>44852</v>
      </c>
      <c r="G3424" s="246" t="s">
        <v>3910</v>
      </c>
      <c r="H3424" s="247">
        <v>293500</v>
      </c>
      <c r="I3424" s="248">
        <v>208000</v>
      </c>
      <c r="J3424" s="248">
        <v>1</v>
      </c>
      <c r="K3424" s="249">
        <v>2022</v>
      </c>
      <c r="L3424" s="249">
        <v>2022</v>
      </c>
      <c r="M3424" s="250" t="s">
        <v>6825</v>
      </c>
    </row>
    <row r="3425" spans="4:13" x14ac:dyDescent="0.35">
      <c r="D3425" s="244" t="s">
        <v>6206</v>
      </c>
      <c r="E3425" s="245">
        <v>44593</v>
      </c>
      <c r="F3425" s="245">
        <v>44602</v>
      </c>
      <c r="G3425" s="246" t="s">
        <v>3908</v>
      </c>
      <c r="H3425" s="247">
        <v>100000</v>
      </c>
      <c r="I3425" s="248">
        <v>13240</v>
      </c>
      <c r="J3425" s="248">
        <v>1</v>
      </c>
      <c r="K3425" s="249">
        <v>2022</v>
      </c>
      <c r="L3425" s="249">
        <v>2022</v>
      </c>
      <c r="M3425" s="250" t="s">
        <v>6021</v>
      </c>
    </row>
    <row r="3426" spans="4:13" x14ac:dyDescent="0.35">
      <c r="D3426" s="244" t="s">
        <v>1535</v>
      </c>
      <c r="E3426" s="245">
        <v>44177</v>
      </c>
      <c r="F3426" s="245">
        <v>44177</v>
      </c>
      <c r="G3426" s="246" t="s">
        <v>4199</v>
      </c>
      <c r="H3426" s="247">
        <v>248311</v>
      </c>
      <c r="I3426" s="248">
        <v>160000</v>
      </c>
      <c r="J3426" s="248">
        <v>1</v>
      </c>
      <c r="K3426" s="249">
        <v>2020</v>
      </c>
      <c r="L3426" s="249">
        <v>2020</v>
      </c>
      <c r="M3426" s="250" t="s">
        <v>11</v>
      </c>
    </row>
    <row r="3427" spans="4:13" x14ac:dyDescent="0.35">
      <c r="D3427" s="244" t="s">
        <v>1278</v>
      </c>
      <c r="E3427" s="245">
        <v>43997</v>
      </c>
      <c r="F3427" s="245">
        <v>43997</v>
      </c>
      <c r="G3427" s="246" t="s">
        <v>4248</v>
      </c>
      <c r="H3427" s="247">
        <v>84300</v>
      </c>
      <c r="I3427" s="248">
        <v>-6030</v>
      </c>
      <c r="J3427" s="248">
        <v>1</v>
      </c>
      <c r="K3427" s="249">
        <v>2020</v>
      </c>
      <c r="L3427" s="249">
        <v>2020</v>
      </c>
      <c r="M3427" s="250" t="s">
        <v>33</v>
      </c>
    </row>
    <row r="3428" spans="4:13" x14ac:dyDescent="0.35">
      <c r="D3428" s="244" t="s">
        <v>7445</v>
      </c>
      <c r="E3428" s="245">
        <v>45264</v>
      </c>
      <c r="F3428" s="245">
        <v>45265</v>
      </c>
      <c r="G3428" s="246" t="s">
        <v>3910</v>
      </c>
      <c r="H3428" s="247">
        <v>100000</v>
      </c>
      <c r="I3428" s="248">
        <v>5780</v>
      </c>
      <c r="J3428" s="248">
        <v>1</v>
      </c>
      <c r="K3428" s="249">
        <v>2023</v>
      </c>
      <c r="L3428" s="249">
        <v>2023</v>
      </c>
      <c r="M3428" s="250" t="s">
        <v>7295</v>
      </c>
    </row>
    <row r="3429" spans="4:13" x14ac:dyDescent="0.35">
      <c r="D3429" s="244" t="s">
        <v>7446</v>
      </c>
      <c r="E3429" s="245">
        <v>45278</v>
      </c>
      <c r="F3429" s="245">
        <v>45280</v>
      </c>
      <c r="G3429" s="246" t="s">
        <v>3910</v>
      </c>
      <c r="H3429" s="247">
        <v>100000</v>
      </c>
      <c r="I3429" s="248">
        <v>5780</v>
      </c>
      <c r="J3429" s="248">
        <v>1</v>
      </c>
      <c r="K3429" s="249">
        <v>2023</v>
      </c>
      <c r="L3429" s="249">
        <v>2023</v>
      </c>
      <c r="M3429" s="250" t="s">
        <v>7295</v>
      </c>
    </row>
    <row r="3430" spans="4:13" x14ac:dyDescent="0.35">
      <c r="D3430" s="244" t="s">
        <v>7447</v>
      </c>
      <c r="E3430" s="245">
        <v>45289</v>
      </c>
      <c r="F3430" s="245">
        <v>45290</v>
      </c>
      <c r="G3430" s="246" t="s">
        <v>3910</v>
      </c>
      <c r="H3430" s="247">
        <v>100000</v>
      </c>
      <c r="I3430" s="248">
        <v>5780</v>
      </c>
      <c r="J3430" s="248">
        <v>1</v>
      </c>
      <c r="K3430" s="249">
        <v>2023</v>
      </c>
      <c r="L3430" s="249">
        <v>2023</v>
      </c>
      <c r="M3430" s="250" t="s">
        <v>7295</v>
      </c>
    </row>
    <row r="3431" spans="4:13" x14ac:dyDescent="0.35">
      <c r="D3431" s="244" t="s">
        <v>6036</v>
      </c>
      <c r="E3431" s="245">
        <v>44537</v>
      </c>
      <c r="F3431" s="245">
        <v>44545</v>
      </c>
      <c r="G3431" s="246" t="s">
        <v>3908</v>
      </c>
      <c r="H3431" s="247">
        <v>-90000</v>
      </c>
      <c r="I3431" s="248">
        <v>-185000</v>
      </c>
      <c r="J3431" s="248">
        <v>1</v>
      </c>
      <c r="K3431" s="249">
        <v>2021</v>
      </c>
      <c r="L3431" s="249">
        <v>2021</v>
      </c>
      <c r="M3431" s="250" t="s">
        <v>3138</v>
      </c>
    </row>
    <row r="3432" spans="4:13" x14ac:dyDescent="0.35">
      <c r="D3432" s="244" t="s">
        <v>2732</v>
      </c>
      <c r="E3432" s="245">
        <v>38841</v>
      </c>
      <c r="F3432" s="245">
        <v>39499</v>
      </c>
      <c r="G3432" s="246" t="s">
        <v>4214</v>
      </c>
      <c r="H3432" s="247">
        <v>0</v>
      </c>
      <c r="I3432" s="248">
        <v>-98000</v>
      </c>
      <c r="J3432" s="248">
        <v>1</v>
      </c>
      <c r="K3432" s="249">
        <v>2006</v>
      </c>
      <c r="L3432" s="249">
        <v>2008</v>
      </c>
      <c r="M3432" s="250" t="s">
        <v>2197</v>
      </c>
    </row>
    <row r="3433" spans="4:13" x14ac:dyDescent="0.35">
      <c r="D3433" s="244" t="s">
        <v>1497</v>
      </c>
      <c r="E3433" s="245">
        <v>43839</v>
      </c>
      <c r="F3433" s="245">
        <v>43839</v>
      </c>
      <c r="G3433" s="246" t="s">
        <v>4248</v>
      </c>
      <c r="H3433" s="247">
        <v>1000</v>
      </c>
      <c r="I3433" s="248">
        <v>-97020</v>
      </c>
      <c r="J3433" s="248">
        <v>1</v>
      </c>
      <c r="K3433" s="249">
        <v>2020</v>
      </c>
      <c r="L3433" s="249">
        <v>2020</v>
      </c>
      <c r="M3433" s="250" t="s">
        <v>28</v>
      </c>
    </row>
    <row r="3434" spans="4:13" x14ac:dyDescent="0.35">
      <c r="D3434" s="244" t="s">
        <v>6154</v>
      </c>
      <c r="E3434" s="245">
        <v>44559</v>
      </c>
      <c r="F3434" s="245">
        <v>44581</v>
      </c>
      <c r="G3434" s="246" t="s">
        <v>4195</v>
      </c>
      <c r="H3434" s="247">
        <v>119024</v>
      </c>
      <c r="I3434" s="248">
        <v>20140.472932102999</v>
      </c>
      <c r="J3434" s="248">
        <v>1</v>
      </c>
      <c r="K3434" s="249">
        <v>2021</v>
      </c>
      <c r="L3434" s="249">
        <v>2022</v>
      </c>
      <c r="M3434" s="250" t="s">
        <v>3138</v>
      </c>
    </row>
    <row r="3435" spans="4:13" x14ac:dyDescent="0.35">
      <c r="D3435" s="244" t="s">
        <v>1629</v>
      </c>
      <c r="E3435" s="245">
        <v>41249</v>
      </c>
      <c r="F3435" s="245">
        <v>41256</v>
      </c>
      <c r="G3435" s="246" t="s">
        <v>3908</v>
      </c>
      <c r="H3435" s="247">
        <v>243000</v>
      </c>
      <c r="I3435" s="248">
        <v>143555</v>
      </c>
      <c r="J3435" s="248">
        <v>1</v>
      </c>
      <c r="K3435" s="249">
        <v>2012</v>
      </c>
      <c r="L3435" s="249">
        <v>2012</v>
      </c>
      <c r="M3435" s="250" t="s">
        <v>45</v>
      </c>
    </row>
    <row r="3436" spans="4:13" x14ac:dyDescent="0.35">
      <c r="D3436" s="244" t="s">
        <v>2234</v>
      </c>
      <c r="E3436" s="245">
        <v>40325</v>
      </c>
      <c r="F3436" s="245">
        <v>40963</v>
      </c>
      <c r="G3436" s="246" t="s">
        <v>3908</v>
      </c>
      <c r="H3436" s="247">
        <v>100000</v>
      </c>
      <c r="I3436" s="248">
        <v>0</v>
      </c>
      <c r="J3436" s="248">
        <v>1</v>
      </c>
      <c r="K3436" s="249">
        <v>2010</v>
      </c>
      <c r="L3436" s="249">
        <v>2012</v>
      </c>
      <c r="M3436" s="250" t="s">
        <v>1227</v>
      </c>
    </row>
    <row r="3437" spans="4:13" x14ac:dyDescent="0.35">
      <c r="D3437" s="244" t="s">
        <v>2739</v>
      </c>
      <c r="E3437" s="245">
        <v>39616</v>
      </c>
      <c r="F3437" s="245">
        <v>39618</v>
      </c>
      <c r="G3437" s="246" t="s">
        <v>3910</v>
      </c>
      <c r="H3437" s="247">
        <v>0</v>
      </c>
      <c r="I3437" s="248">
        <v>-100000</v>
      </c>
      <c r="J3437" s="248">
        <v>1</v>
      </c>
      <c r="K3437" s="249">
        <v>2008</v>
      </c>
      <c r="L3437" s="249">
        <v>2008</v>
      </c>
      <c r="M3437" s="250" t="s">
        <v>41</v>
      </c>
    </row>
    <row r="3438" spans="4:13" x14ac:dyDescent="0.35">
      <c r="D3438" s="244" t="s">
        <v>2827</v>
      </c>
      <c r="E3438" s="245">
        <v>34555</v>
      </c>
      <c r="F3438" s="245">
        <v>34584</v>
      </c>
      <c r="G3438" s="246" t="s">
        <v>3908</v>
      </c>
      <c r="H3438" s="247">
        <v>100000</v>
      </c>
      <c r="I3438" s="248">
        <v>0</v>
      </c>
      <c r="J3438" s="248">
        <v>1</v>
      </c>
      <c r="K3438" s="249">
        <v>1994</v>
      </c>
      <c r="L3438" s="249">
        <v>1994</v>
      </c>
      <c r="M3438" s="250" t="s">
        <v>2824</v>
      </c>
    </row>
    <row r="3439" spans="4:13" x14ac:dyDescent="0.35">
      <c r="D3439" s="244" t="s">
        <v>2477</v>
      </c>
      <c r="E3439" s="245">
        <v>44327</v>
      </c>
      <c r="F3439" s="245">
        <v>44337</v>
      </c>
      <c r="G3439" s="246" t="s">
        <v>3910</v>
      </c>
      <c r="H3439" s="247">
        <v>1804662.3529999999</v>
      </c>
      <c r="I3439" s="248">
        <v>1704662.3529999999</v>
      </c>
      <c r="J3439" s="248">
        <v>1</v>
      </c>
      <c r="K3439" s="249">
        <v>2021</v>
      </c>
      <c r="L3439" s="249">
        <v>2021</v>
      </c>
      <c r="M3439" s="250" t="s">
        <v>2250</v>
      </c>
    </row>
    <row r="3440" spans="4:13" x14ac:dyDescent="0.35">
      <c r="D3440" s="244" t="s">
        <v>7448</v>
      </c>
      <c r="E3440" s="245">
        <v>44951</v>
      </c>
      <c r="F3440" s="245">
        <v>44952</v>
      </c>
      <c r="G3440" s="246" t="s">
        <v>3910</v>
      </c>
      <c r="H3440" s="247">
        <v>130000</v>
      </c>
      <c r="I3440" s="248">
        <v>30000</v>
      </c>
      <c r="J3440" s="248">
        <v>1</v>
      </c>
      <c r="K3440" s="249">
        <v>2023</v>
      </c>
      <c r="L3440" s="249">
        <v>2023</v>
      </c>
      <c r="M3440" s="250" t="s">
        <v>7201</v>
      </c>
    </row>
    <row r="3441" spans="4:13" x14ac:dyDescent="0.35">
      <c r="D3441" s="244" t="s">
        <v>7449</v>
      </c>
      <c r="E3441" s="245">
        <v>44934</v>
      </c>
      <c r="F3441" s="245">
        <v>44957</v>
      </c>
      <c r="G3441" s="246" t="s">
        <v>3910</v>
      </c>
      <c r="H3441" s="247">
        <v>78600</v>
      </c>
      <c r="I3441" s="248">
        <v>-21400</v>
      </c>
      <c r="J3441" s="248">
        <v>1</v>
      </c>
      <c r="K3441" s="249">
        <v>2023</v>
      </c>
      <c r="L3441" s="249">
        <v>2023</v>
      </c>
      <c r="M3441" s="250" t="s">
        <v>7201</v>
      </c>
    </row>
    <row r="3442" spans="4:13" x14ac:dyDescent="0.35">
      <c r="D3442" s="244" t="s">
        <v>7450</v>
      </c>
      <c r="E3442" s="245">
        <v>44934</v>
      </c>
      <c r="F3442" s="245">
        <v>44965</v>
      </c>
      <c r="G3442" s="246" t="s">
        <v>3910</v>
      </c>
      <c r="H3442" s="247">
        <v>100000</v>
      </c>
      <c r="I3442" s="248">
        <v>0</v>
      </c>
      <c r="J3442" s="248">
        <v>1</v>
      </c>
      <c r="K3442" s="249">
        <v>2023</v>
      </c>
      <c r="L3442" s="249">
        <v>2023</v>
      </c>
      <c r="M3442" s="250" t="s">
        <v>7201</v>
      </c>
    </row>
    <row r="3443" spans="4:13" x14ac:dyDescent="0.35">
      <c r="D3443" s="244" t="s">
        <v>7451</v>
      </c>
      <c r="E3443" s="245">
        <v>44984</v>
      </c>
      <c r="F3443" s="245">
        <v>44987</v>
      </c>
      <c r="G3443" s="246" t="s">
        <v>3910</v>
      </c>
      <c r="H3443" s="247">
        <v>100000</v>
      </c>
      <c r="I3443" s="248">
        <v>0</v>
      </c>
      <c r="J3443" s="248">
        <v>1</v>
      </c>
      <c r="K3443" s="249">
        <v>2023</v>
      </c>
      <c r="L3443" s="249">
        <v>2023</v>
      </c>
      <c r="M3443" s="250" t="s">
        <v>7201</v>
      </c>
    </row>
    <row r="3444" spans="4:13" x14ac:dyDescent="0.35">
      <c r="D3444" s="244" t="s">
        <v>7452</v>
      </c>
      <c r="E3444" s="245">
        <v>44986</v>
      </c>
      <c r="F3444" s="245">
        <v>44987</v>
      </c>
      <c r="G3444" s="246" t="s">
        <v>3910</v>
      </c>
      <c r="H3444" s="247">
        <v>100000</v>
      </c>
      <c r="I3444" s="248">
        <v>0</v>
      </c>
      <c r="J3444" s="248">
        <v>1</v>
      </c>
      <c r="K3444" s="249">
        <v>2023</v>
      </c>
      <c r="L3444" s="249">
        <v>2023</v>
      </c>
      <c r="M3444" s="250" t="s">
        <v>7201</v>
      </c>
    </row>
    <row r="3445" spans="4:13" x14ac:dyDescent="0.35">
      <c r="D3445" s="244" t="s">
        <v>7453</v>
      </c>
      <c r="E3445" s="245">
        <v>44983</v>
      </c>
      <c r="F3445" s="245">
        <v>44988</v>
      </c>
      <c r="G3445" s="246" t="s">
        <v>3910</v>
      </c>
      <c r="H3445" s="247">
        <v>100000</v>
      </c>
      <c r="I3445" s="248">
        <v>0</v>
      </c>
      <c r="J3445" s="248">
        <v>1</v>
      </c>
      <c r="K3445" s="249">
        <v>2023</v>
      </c>
      <c r="L3445" s="249">
        <v>2023</v>
      </c>
      <c r="M3445" s="250" t="s">
        <v>7201</v>
      </c>
    </row>
    <row r="3446" spans="4:13" x14ac:dyDescent="0.35">
      <c r="D3446" s="244" t="s">
        <v>7454</v>
      </c>
      <c r="E3446" s="245">
        <v>44987</v>
      </c>
      <c r="F3446" s="245">
        <v>44991</v>
      </c>
      <c r="G3446" s="246" t="s">
        <v>3910</v>
      </c>
      <c r="H3446" s="247">
        <v>100000</v>
      </c>
      <c r="I3446" s="248">
        <v>0</v>
      </c>
      <c r="J3446" s="248">
        <v>1</v>
      </c>
      <c r="K3446" s="249">
        <v>2023</v>
      </c>
      <c r="L3446" s="249">
        <v>2023</v>
      </c>
      <c r="M3446" s="250" t="s">
        <v>7201</v>
      </c>
    </row>
    <row r="3447" spans="4:13" x14ac:dyDescent="0.35">
      <c r="D3447" s="244" t="s">
        <v>7455</v>
      </c>
      <c r="E3447" s="245">
        <v>44964</v>
      </c>
      <c r="F3447" s="245">
        <v>44992</v>
      </c>
      <c r="G3447" s="246" t="s">
        <v>3910</v>
      </c>
      <c r="H3447" s="247">
        <v>100000</v>
      </c>
      <c r="I3447" s="248">
        <v>0</v>
      </c>
      <c r="J3447" s="248">
        <v>1</v>
      </c>
      <c r="K3447" s="249">
        <v>2023</v>
      </c>
      <c r="L3447" s="249">
        <v>2023</v>
      </c>
      <c r="M3447" s="250" t="s">
        <v>7201</v>
      </c>
    </row>
    <row r="3448" spans="4:13" x14ac:dyDescent="0.35">
      <c r="D3448" s="244" t="s">
        <v>7456</v>
      </c>
      <c r="E3448" s="245">
        <v>44693</v>
      </c>
      <c r="F3448" s="245">
        <v>44831</v>
      </c>
      <c r="G3448" s="246" t="s">
        <v>658</v>
      </c>
      <c r="H3448" s="247">
        <v>100000</v>
      </c>
      <c r="I3448" s="248">
        <v>0</v>
      </c>
      <c r="J3448" s="248">
        <v>1</v>
      </c>
      <c r="K3448" s="249">
        <v>2022</v>
      </c>
      <c r="L3448" s="249">
        <v>2022</v>
      </c>
      <c r="M3448" s="250" t="s">
        <v>6406</v>
      </c>
    </row>
    <row r="3449" spans="4:13" x14ac:dyDescent="0.35">
      <c r="D3449" s="244" t="s">
        <v>7457</v>
      </c>
      <c r="E3449" s="245">
        <v>44993</v>
      </c>
      <c r="F3449" s="245">
        <v>44998</v>
      </c>
      <c r="G3449" s="246" t="s">
        <v>3910</v>
      </c>
      <c r="H3449" s="247">
        <v>100000</v>
      </c>
      <c r="I3449" s="248">
        <v>0</v>
      </c>
      <c r="J3449" s="248">
        <v>1</v>
      </c>
      <c r="K3449" s="249">
        <v>2023</v>
      </c>
      <c r="L3449" s="249">
        <v>2023</v>
      </c>
      <c r="M3449" s="250" t="s">
        <v>7201</v>
      </c>
    </row>
    <row r="3450" spans="4:13" x14ac:dyDescent="0.35">
      <c r="D3450" s="244" t="s">
        <v>7458</v>
      </c>
      <c r="E3450" s="245">
        <v>44987</v>
      </c>
      <c r="F3450" s="245">
        <v>45007</v>
      </c>
      <c r="G3450" s="246" t="s">
        <v>3910</v>
      </c>
      <c r="H3450" s="247">
        <v>100000</v>
      </c>
      <c r="I3450" s="248">
        <v>0</v>
      </c>
      <c r="J3450" s="248">
        <v>1</v>
      </c>
      <c r="K3450" s="249">
        <v>2023</v>
      </c>
      <c r="L3450" s="249">
        <v>2023</v>
      </c>
      <c r="M3450" s="250" t="s">
        <v>7201</v>
      </c>
    </row>
    <row r="3451" spans="4:13" x14ac:dyDescent="0.35">
      <c r="D3451" s="244" t="s">
        <v>7459</v>
      </c>
      <c r="E3451" s="245">
        <v>45007</v>
      </c>
      <c r="F3451" s="245">
        <v>45014</v>
      </c>
      <c r="G3451" s="246" t="s">
        <v>3910</v>
      </c>
      <c r="H3451" s="247">
        <v>100000</v>
      </c>
      <c r="I3451" s="248">
        <v>0</v>
      </c>
      <c r="J3451" s="248">
        <v>1</v>
      </c>
      <c r="K3451" s="249">
        <v>2023</v>
      </c>
      <c r="L3451" s="249">
        <v>2023</v>
      </c>
      <c r="M3451" s="250" t="s">
        <v>7201</v>
      </c>
    </row>
    <row r="3452" spans="4:13" x14ac:dyDescent="0.35">
      <c r="D3452" s="244" t="s">
        <v>7460</v>
      </c>
      <c r="E3452" s="245">
        <v>45013</v>
      </c>
      <c r="F3452" s="245">
        <v>45014</v>
      </c>
      <c r="G3452" s="246" t="s">
        <v>3908</v>
      </c>
      <c r="H3452" s="247">
        <v>383500</v>
      </c>
      <c r="I3452" s="248">
        <v>283500</v>
      </c>
      <c r="J3452" s="248">
        <v>1</v>
      </c>
      <c r="K3452" s="249">
        <v>2023</v>
      </c>
      <c r="L3452" s="249">
        <v>2023</v>
      </c>
      <c r="M3452" s="250" t="s">
        <v>7201</v>
      </c>
    </row>
    <row r="3453" spans="4:13" x14ac:dyDescent="0.35">
      <c r="D3453" s="244" t="s">
        <v>7461</v>
      </c>
      <c r="E3453" s="245">
        <v>44997</v>
      </c>
      <c r="F3453" s="245">
        <v>45016</v>
      </c>
      <c r="G3453" s="246" t="s">
        <v>3910</v>
      </c>
      <c r="H3453" s="247">
        <v>100000</v>
      </c>
      <c r="I3453" s="248">
        <v>0</v>
      </c>
      <c r="J3453" s="248">
        <v>1</v>
      </c>
      <c r="K3453" s="249">
        <v>2023</v>
      </c>
      <c r="L3453" s="249">
        <v>2023</v>
      </c>
      <c r="M3453" s="250" t="s">
        <v>7201</v>
      </c>
    </row>
    <row r="3454" spans="4:13" x14ac:dyDescent="0.35">
      <c r="D3454" s="244" t="s">
        <v>7462</v>
      </c>
      <c r="E3454" s="245">
        <v>44998</v>
      </c>
      <c r="F3454" s="245">
        <v>45020</v>
      </c>
      <c r="G3454" s="246" t="s">
        <v>3910</v>
      </c>
      <c r="H3454" s="247">
        <v>100000</v>
      </c>
      <c r="I3454" s="248">
        <v>0</v>
      </c>
      <c r="J3454" s="248">
        <v>1</v>
      </c>
      <c r="K3454" s="249">
        <v>2023</v>
      </c>
      <c r="L3454" s="249">
        <v>2023</v>
      </c>
      <c r="M3454" s="250" t="s">
        <v>7201</v>
      </c>
    </row>
    <row r="3455" spans="4:13" x14ac:dyDescent="0.35">
      <c r="D3455" s="244" t="s">
        <v>7463</v>
      </c>
      <c r="E3455" s="245">
        <v>44999</v>
      </c>
      <c r="F3455" s="245">
        <v>45020</v>
      </c>
      <c r="G3455" s="246" t="s">
        <v>3910</v>
      </c>
      <c r="H3455" s="247">
        <v>100000</v>
      </c>
      <c r="I3455" s="248">
        <v>0</v>
      </c>
      <c r="J3455" s="248">
        <v>1</v>
      </c>
      <c r="K3455" s="249">
        <v>2023</v>
      </c>
      <c r="L3455" s="249">
        <v>2023</v>
      </c>
      <c r="M3455" s="250" t="s">
        <v>7201</v>
      </c>
    </row>
    <row r="3456" spans="4:13" x14ac:dyDescent="0.35">
      <c r="D3456" s="244" t="s">
        <v>7464</v>
      </c>
      <c r="E3456" s="245">
        <v>45012</v>
      </c>
      <c r="F3456" s="245">
        <v>45022</v>
      </c>
      <c r="G3456" s="246" t="s">
        <v>658</v>
      </c>
      <c r="H3456" s="247">
        <v>100000</v>
      </c>
      <c r="I3456" s="248">
        <v>0</v>
      </c>
      <c r="J3456" s="248">
        <v>1</v>
      </c>
      <c r="K3456" s="249">
        <v>2023</v>
      </c>
      <c r="L3456" s="249">
        <v>2023</v>
      </c>
      <c r="M3456" s="250" t="s">
        <v>7201</v>
      </c>
    </row>
    <row r="3457" spans="4:13" x14ac:dyDescent="0.35">
      <c r="D3457" s="244" t="s">
        <v>7465</v>
      </c>
      <c r="E3457" s="245">
        <v>45026</v>
      </c>
      <c r="F3457" s="245">
        <v>45027</v>
      </c>
      <c r="G3457" s="246" t="s">
        <v>3910</v>
      </c>
      <c r="H3457" s="247">
        <v>275450</v>
      </c>
      <c r="I3457" s="248">
        <v>175450</v>
      </c>
      <c r="J3457" s="248">
        <v>1</v>
      </c>
      <c r="K3457" s="249">
        <v>2023</v>
      </c>
      <c r="L3457" s="249">
        <v>2023</v>
      </c>
      <c r="M3457" s="250" t="s">
        <v>7246</v>
      </c>
    </row>
    <row r="3458" spans="4:13" x14ac:dyDescent="0.35">
      <c r="D3458" s="244" t="s">
        <v>7466</v>
      </c>
      <c r="E3458" s="245">
        <v>45009</v>
      </c>
      <c r="F3458" s="245">
        <v>45027</v>
      </c>
      <c r="G3458" s="246" t="s">
        <v>3910</v>
      </c>
      <c r="H3458" s="247">
        <v>100000</v>
      </c>
      <c r="I3458" s="248">
        <v>0</v>
      </c>
      <c r="J3458" s="248">
        <v>1</v>
      </c>
      <c r="K3458" s="249">
        <v>2023</v>
      </c>
      <c r="L3458" s="249">
        <v>2023</v>
      </c>
      <c r="M3458" s="250" t="s">
        <v>7201</v>
      </c>
    </row>
    <row r="3459" spans="4:13" x14ac:dyDescent="0.35">
      <c r="D3459" s="244" t="s">
        <v>7467</v>
      </c>
      <c r="E3459" s="245">
        <v>45026</v>
      </c>
      <c r="F3459" s="245">
        <v>45029</v>
      </c>
      <c r="G3459" s="246" t="s">
        <v>3908</v>
      </c>
      <c r="H3459" s="247">
        <v>100000</v>
      </c>
      <c r="I3459" s="248">
        <v>0</v>
      </c>
      <c r="J3459" s="248">
        <v>1</v>
      </c>
      <c r="K3459" s="249">
        <v>2023</v>
      </c>
      <c r="L3459" s="249">
        <v>2023</v>
      </c>
      <c r="M3459" s="250" t="s">
        <v>7246</v>
      </c>
    </row>
    <row r="3460" spans="4:13" x14ac:dyDescent="0.35">
      <c r="D3460" s="244" t="s">
        <v>7468</v>
      </c>
      <c r="E3460" s="245">
        <v>45027</v>
      </c>
      <c r="F3460" s="245">
        <v>45027</v>
      </c>
      <c r="G3460" s="246" t="s">
        <v>3910</v>
      </c>
      <c r="H3460" s="247">
        <v>100000</v>
      </c>
      <c r="I3460" s="248">
        <v>0</v>
      </c>
      <c r="J3460" s="248">
        <v>1</v>
      </c>
      <c r="K3460" s="249">
        <v>2023</v>
      </c>
      <c r="L3460" s="249">
        <v>2023</v>
      </c>
      <c r="M3460" s="250" t="s">
        <v>7246</v>
      </c>
    </row>
    <row r="3461" spans="4:13" x14ac:dyDescent="0.35">
      <c r="D3461" s="244" t="s">
        <v>7469</v>
      </c>
      <c r="E3461" s="245">
        <v>45038</v>
      </c>
      <c r="F3461" s="245">
        <v>45044</v>
      </c>
      <c r="G3461" s="246" t="s">
        <v>3910</v>
      </c>
      <c r="H3461" s="247">
        <v>100000</v>
      </c>
      <c r="I3461" s="248">
        <v>0</v>
      </c>
      <c r="J3461" s="248">
        <v>1</v>
      </c>
      <c r="K3461" s="249">
        <v>2023</v>
      </c>
      <c r="L3461" s="249">
        <v>2023</v>
      </c>
      <c r="M3461" s="250" t="s">
        <v>7246</v>
      </c>
    </row>
    <row r="3462" spans="4:13" x14ac:dyDescent="0.35">
      <c r="D3462" s="244" t="s">
        <v>7470</v>
      </c>
      <c r="E3462" s="245">
        <v>45036</v>
      </c>
      <c r="F3462" s="245">
        <v>45051</v>
      </c>
      <c r="G3462" s="246" t="s">
        <v>3910</v>
      </c>
      <c r="H3462" s="247">
        <v>100000</v>
      </c>
      <c r="I3462" s="248">
        <v>0</v>
      </c>
      <c r="J3462" s="248">
        <v>1</v>
      </c>
      <c r="K3462" s="249">
        <v>2023</v>
      </c>
      <c r="L3462" s="249">
        <v>2023</v>
      </c>
      <c r="M3462" s="250" t="s">
        <v>7246</v>
      </c>
    </row>
    <row r="3463" spans="4:13" x14ac:dyDescent="0.35">
      <c r="D3463" s="244" t="s">
        <v>7471</v>
      </c>
      <c r="E3463" s="245">
        <v>45047</v>
      </c>
      <c r="F3463" s="245">
        <v>45051</v>
      </c>
      <c r="G3463" s="246" t="s">
        <v>3910</v>
      </c>
      <c r="H3463" s="247">
        <v>9360</v>
      </c>
      <c r="I3463" s="248">
        <v>-90640</v>
      </c>
      <c r="J3463" s="248">
        <v>1</v>
      </c>
      <c r="K3463" s="249">
        <v>2023</v>
      </c>
      <c r="L3463" s="249">
        <v>2023</v>
      </c>
      <c r="M3463" s="250" t="s">
        <v>7246</v>
      </c>
    </row>
    <row r="3464" spans="4:13" x14ac:dyDescent="0.35">
      <c r="D3464" s="244" t="s">
        <v>7472</v>
      </c>
      <c r="E3464" s="245">
        <v>45050</v>
      </c>
      <c r="F3464" s="245">
        <v>45051</v>
      </c>
      <c r="G3464" s="246" t="s">
        <v>3910</v>
      </c>
      <c r="H3464" s="247">
        <v>200000</v>
      </c>
      <c r="I3464" s="248">
        <v>100000</v>
      </c>
      <c r="J3464" s="248">
        <v>1</v>
      </c>
      <c r="K3464" s="249">
        <v>2023</v>
      </c>
      <c r="L3464" s="249">
        <v>2023</v>
      </c>
      <c r="M3464" s="250" t="s">
        <v>7246</v>
      </c>
    </row>
    <row r="3465" spans="4:13" x14ac:dyDescent="0.35">
      <c r="D3465" s="244" t="s">
        <v>7473</v>
      </c>
      <c r="E3465" s="245">
        <v>45054</v>
      </c>
      <c r="F3465" s="245">
        <v>45063</v>
      </c>
      <c r="G3465" s="246" t="s">
        <v>3910</v>
      </c>
      <c r="H3465" s="247">
        <v>100000</v>
      </c>
      <c r="I3465" s="248">
        <v>0</v>
      </c>
      <c r="J3465" s="248">
        <v>1</v>
      </c>
      <c r="K3465" s="249">
        <v>2023</v>
      </c>
      <c r="L3465" s="249">
        <v>2023</v>
      </c>
      <c r="M3465" s="250" t="s">
        <v>7246</v>
      </c>
    </row>
    <row r="3466" spans="4:13" x14ac:dyDescent="0.35">
      <c r="D3466" s="244" t="s">
        <v>7474</v>
      </c>
      <c r="E3466" s="245">
        <v>45067</v>
      </c>
      <c r="F3466" s="245">
        <v>45068</v>
      </c>
      <c r="G3466" s="246" t="s">
        <v>3910</v>
      </c>
      <c r="H3466" s="247">
        <v>100000</v>
      </c>
      <c r="I3466" s="248">
        <v>0</v>
      </c>
      <c r="J3466" s="248">
        <v>1</v>
      </c>
      <c r="K3466" s="249">
        <v>2023</v>
      </c>
      <c r="L3466" s="249">
        <v>2023</v>
      </c>
      <c r="M3466" s="250" t="s">
        <v>7246</v>
      </c>
    </row>
    <row r="3467" spans="4:13" x14ac:dyDescent="0.35">
      <c r="D3467" s="244" t="s">
        <v>7475</v>
      </c>
      <c r="E3467" s="245">
        <v>45051</v>
      </c>
      <c r="F3467" s="245">
        <v>45069</v>
      </c>
      <c r="G3467" s="246" t="s">
        <v>3910</v>
      </c>
      <c r="H3467" s="247">
        <v>100000</v>
      </c>
      <c r="I3467" s="248">
        <v>0</v>
      </c>
      <c r="J3467" s="248">
        <v>1</v>
      </c>
      <c r="K3467" s="249">
        <v>2023</v>
      </c>
      <c r="L3467" s="249">
        <v>2023</v>
      </c>
      <c r="M3467" s="250" t="s">
        <v>7246</v>
      </c>
    </row>
    <row r="3468" spans="4:13" x14ac:dyDescent="0.35">
      <c r="D3468" s="244" t="s">
        <v>7476</v>
      </c>
      <c r="E3468" s="245">
        <v>45066</v>
      </c>
      <c r="F3468" s="245">
        <v>45069</v>
      </c>
      <c r="G3468" s="246" t="s">
        <v>3910</v>
      </c>
      <c r="H3468" s="247">
        <v>100000</v>
      </c>
      <c r="I3468" s="248">
        <v>0</v>
      </c>
      <c r="J3468" s="248">
        <v>1</v>
      </c>
      <c r="K3468" s="249">
        <v>2023</v>
      </c>
      <c r="L3468" s="249">
        <v>2023</v>
      </c>
      <c r="M3468" s="250" t="s">
        <v>7246</v>
      </c>
    </row>
    <row r="3469" spans="4:13" x14ac:dyDescent="0.35">
      <c r="D3469" s="244" t="s">
        <v>7477</v>
      </c>
      <c r="E3469" s="245">
        <v>45067</v>
      </c>
      <c r="F3469" s="245">
        <v>45070</v>
      </c>
      <c r="G3469" s="246" t="s">
        <v>3910</v>
      </c>
      <c r="H3469" s="247">
        <v>100000</v>
      </c>
      <c r="I3469" s="248">
        <v>0</v>
      </c>
      <c r="J3469" s="248">
        <v>1</v>
      </c>
      <c r="K3469" s="249">
        <v>2023</v>
      </c>
      <c r="L3469" s="249">
        <v>2023</v>
      </c>
      <c r="M3469" s="250" t="s">
        <v>7246</v>
      </c>
    </row>
    <row r="3470" spans="4:13" x14ac:dyDescent="0.35">
      <c r="D3470" s="244" t="s">
        <v>7478</v>
      </c>
      <c r="E3470" s="245">
        <v>45071</v>
      </c>
      <c r="F3470" s="245">
        <v>45072</v>
      </c>
      <c r="G3470" s="246" t="s">
        <v>3910</v>
      </c>
      <c r="H3470" s="247">
        <v>100000</v>
      </c>
      <c r="I3470" s="248">
        <v>0</v>
      </c>
      <c r="J3470" s="248">
        <v>1</v>
      </c>
      <c r="K3470" s="249">
        <v>2023</v>
      </c>
      <c r="L3470" s="249">
        <v>2023</v>
      </c>
      <c r="M3470" s="250" t="s">
        <v>7246</v>
      </c>
    </row>
    <row r="3471" spans="4:13" x14ac:dyDescent="0.35">
      <c r="D3471" s="244" t="s">
        <v>7479</v>
      </c>
      <c r="E3471" s="245">
        <v>45061</v>
      </c>
      <c r="F3471" s="245">
        <v>45075</v>
      </c>
      <c r="G3471" s="246" t="s">
        <v>3910</v>
      </c>
      <c r="H3471" s="247">
        <v>100000</v>
      </c>
      <c r="I3471" s="248">
        <v>0</v>
      </c>
      <c r="J3471" s="248">
        <v>1</v>
      </c>
      <c r="K3471" s="249">
        <v>2023</v>
      </c>
      <c r="L3471" s="249">
        <v>2023</v>
      </c>
      <c r="M3471" s="250" t="s">
        <v>7246</v>
      </c>
    </row>
    <row r="3472" spans="4:13" x14ac:dyDescent="0.35">
      <c r="D3472" s="244" t="s">
        <v>7480</v>
      </c>
      <c r="E3472" s="245">
        <v>45078</v>
      </c>
      <c r="F3472" s="245">
        <v>45082</v>
      </c>
      <c r="G3472" s="246" t="s">
        <v>3910</v>
      </c>
      <c r="H3472" s="247">
        <v>100000</v>
      </c>
      <c r="I3472" s="248">
        <v>0</v>
      </c>
      <c r="J3472" s="248">
        <v>1</v>
      </c>
      <c r="K3472" s="249">
        <v>2023</v>
      </c>
      <c r="L3472" s="249">
        <v>2023</v>
      </c>
      <c r="M3472" s="250" t="s">
        <v>7246</v>
      </c>
    </row>
    <row r="3473" spans="4:13" x14ac:dyDescent="0.35">
      <c r="D3473" s="244" t="s">
        <v>7481</v>
      </c>
      <c r="E3473" s="245">
        <v>45079</v>
      </c>
      <c r="F3473" s="245">
        <v>45083</v>
      </c>
      <c r="G3473" s="246" t="s">
        <v>3910</v>
      </c>
      <c r="H3473" s="247">
        <v>100000</v>
      </c>
      <c r="I3473" s="248">
        <v>0</v>
      </c>
      <c r="J3473" s="248">
        <v>1</v>
      </c>
      <c r="K3473" s="249">
        <v>2023</v>
      </c>
      <c r="L3473" s="249">
        <v>2023</v>
      </c>
      <c r="M3473" s="250" t="s">
        <v>7246</v>
      </c>
    </row>
    <row r="3474" spans="4:13" x14ac:dyDescent="0.35">
      <c r="D3474" s="244" t="s">
        <v>7482</v>
      </c>
      <c r="E3474" s="245">
        <v>45081</v>
      </c>
      <c r="F3474" s="245">
        <v>45085</v>
      </c>
      <c r="G3474" s="246" t="s">
        <v>3910</v>
      </c>
      <c r="H3474" s="247">
        <v>1206860</v>
      </c>
      <c r="I3474" s="248">
        <v>1106860</v>
      </c>
      <c r="J3474" s="248">
        <v>1</v>
      </c>
      <c r="K3474" s="249">
        <v>2023</v>
      </c>
      <c r="L3474" s="249">
        <v>2023</v>
      </c>
      <c r="M3474" s="250" t="s">
        <v>7246</v>
      </c>
    </row>
    <row r="3475" spans="4:13" x14ac:dyDescent="0.35">
      <c r="D3475" s="244" t="s">
        <v>7483</v>
      </c>
      <c r="E3475" s="245">
        <v>45081</v>
      </c>
      <c r="F3475" s="245">
        <v>45082</v>
      </c>
      <c r="G3475" s="246" t="s">
        <v>3910</v>
      </c>
      <c r="H3475" s="247">
        <v>230000</v>
      </c>
      <c r="I3475" s="248">
        <v>130000</v>
      </c>
      <c r="J3475" s="248">
        <v>1</v>
      </c>
      <c r="K3475" s="249">
        <v>2023</v>
      </c>
      <c r="L3475" s="249">
        <v>2023</v>
      </c>
      <c r="M3475" s="250" t="s">
        <v>7246</v>
      </c>
    </row>
    <row r="3476" spans="4:13" x14ac:dyDescent="0.35">
      <c r="D3476" s="244" t="s">
        <v>7484</v>
      </c>
      <c r="E3476" s="245">
        <v>45090</v>
      </c>
      <c r="F3476" s="245">
        <v>45091</v>
      </c>
      <c r="G3476" s="246" t="s">
        <v>3910</v>
      </c>
      <c r="H3476" s="247">
        <v>550000</v>
      </c>
      <c r="I3476" s="248">
        <v>450000</v>
      </c>
      <c r="J3476" s="248">
        <v>1</v>
      </c>
      <c r="K3476" s="249">
        <v>2023</v>
      </c>
      <c r="L3476" s="249">
        <v>2023</v>
      </c>
      <c r="M3476" s="250" t="s">
        <v>7246</v>
      </c>
    </row>
    <row r="3477" spans="4:13" x14ac:dyDescent="0.35">
      <c r="D3477" s="244" t="s">
        <v>7485</v>
      </c>
      <c r="E3477" s="245">
        <v>45095</v>
      </c>
      <c r="F3477" s="245">
        <v>45098</v>
      </c>
      <c r="G3477" s="246" t="s">
        <v>3910</v>
      </c>
      <c r="H3477" s="247">
        <v>9280</v>
      </c>
      <c r="I3477" s="248">
        <v>-90720</v>
      </c>
      <c r="J3477" s="248">
        <v>1</v>
      </c>
      <c r="K3477" s="249">
        <v>2023</v>
      </c>
      <c r="L3477" s="249">
        <v>2023</v>
      </c>
      <c r="M3477" s="250" t="s">
        <v>7246</v>
      </c>
    </row>
    <row r="3478" spans="4:13" x14ac:dyDescent="0.35">
      <c r="D3478" s="244" t="s">
        <v>7486</v>
      </c>
      <c r="E3478" s="245">
        <v>45077</v>
      </c>
      <c r="F3478" s="245">
        <v>45099</v>
      </c>
      <c r="G3478" s="246" t="s">
        <v>3910</v>
      </c>
      <c r="H3478" s="247">
        <v>100000</v>
      </c>
      <c r="I3478" s="248">
        <v>0</v>
      </c>
      <c r="J3478" s="248">
        <v>1</v>
      </c>
      <c r="K3478" s="249">
        <v>2023</v>
      </c>
      <c r="L3478" s="249">
        <v>2023</v>
      </c>
      <c r="M3478" s="250" t="s">
        <v>7246</v>
      </c>
    </row>
    <row r="3479" spans="4:13" x14ac:dyDescent="0.35">
      <c r="D3479" s="244" t="s">
        <v>7487</v>
      </c>
      <c r="E3479" s="245">
        <v>45100</v>
      </c>
      <c r="F3479" s="245">
        <v>45104</v>
      </c>
      <c r="G3479" s="246" t="s">
        <v>3910</v>
      </c>
      <c r="H3479" s="247">
        <v>100000</v>
      </c>
      <c r="I3479" s="248">
        <v>0</v>
      </c>
      <c r="J3479" s="248">
        <v>1</v>
      </c>
      <c r="K3479" s="249">
        <v>2023</v>
      </c>
      <c r="L3479" s="249">
        <v>2023</v>
      </c>
      <c r="M3479" s="250" t="s">
        <v>7246</v>
      </c>
    </row>
    <row r="3480" spans="4:13" x14ac:dyDescent="0.35">
      <c r="D3480" s="244" t="s">
        <v>7488</v>
      </c>
      <c r="E3480" s="245">
        <v>45108</v>
      </c>
      <c r="F3480" s="245">
        <v>45111</v>
      </c>
      <c r="G3480" s="246" t="s">
        <v>3910</v>
      </c>
      <c r="H3480" s="247">
        <v>100000</v>
      </c>
      <c r="I3480" s="248">
        <v>0</v>
      </c>
      <c r="J3480" s="248">
        <v>1</v>
      </c>
      <c r="K3480" s="249">
        <v>2023</v>
      </c>
      <c r="L3480" s="249">
        <v>2023</v>
      </c>
      <c r="M3480" s="250" t="s">
        <v>7210</v>
      </c>
    </row>
    <row r="3481" spans="4:13" x14ac:dyDescent="0.35">
      <c r="D3481" s="244" t="s">
        <v>7489</v>
      </c>
      <c r="E3481" s="245">
        <v>45091</v>
      </c>
      <c r="F3481" s="245">
        <v>45112</v>
      </c>
      <c r="G3481" s="246" t="s">
        <v>3910</v>
      </c>
      <c r="H3481" s="247">
        <v>100000</v>
      </c>
      <c r="I3481" s="248">
        <v>0</v>
      </c>
      <c r="J3481" s="248">
        <v>1</v>
      </c>
      <c r="K3481" s="249">
        <v>2023</v>
      </c>
      <c r="L3481" s="249">
        <v>2023</v>
      </c>
      <c r="M3481" s="250" t="s">
        <v>7246</v>
      </c>
    </row>
    <row r="3482" spans="4:13" x14ac:dyDescent="0.35">
      <c r="D3482" s="244" t="s">
        <v>7490</v>
      </c>
      <c r="E3482" s="245">
        <v>45029</v>
      </c>
      <c r="F3482" s="245">
        <v>45110</v>
      </c>
      <c r="G3482" s="246" t="s">
        <v>3908</v>
      </c>
      <c r="H3482" s="247">
        <v>100000</v>
      </c>
      <c r="I3482" s="248">
        <v>0</v>
      </c>
      <c r="J3482" s="248">
        <v>1</v>
      </c>
      <c r="K3482" s="249">
        <v>2023</v>
      </c>
      <c r="L3482" s="249">
        <v>2023</v>
      </c>
      <c r="M3482" s="250" t="s">
        <v>7246</v>
      </c>
    </row>
    <row r="3483" spans="4:13" x14ac:dyDescent="0.35">
      <c r="D3483" s="244" t="s">
        <v>7491</v>
      </c>
      <c r="E3483" s="245">
        <v>45105</v>
      </c>
      <c r="F3483" s="245">
        <v>45106</v>
      </c>
      <c r="G3483" s="246" t="s">
        <v>3910</v>
      </c>
      <c r="H3483" s="247">
        <v>100000</v>
      </c>
      <c r="I3483" s="248">
        <v>0</v>
      </c>
      <c r="J3483" s="248">
        <v>1</v>
      </c>
      <c r="K3483" s="249">
        <v>2023</v>
      </c>
      <c r="L3483" s="249">
        <v>2023</v>
      </c>
      <c r="M3483" s="250" t="s">
        <v>7246</v>
      </c>
    </row>
    <row r="3484" spans="4:13" x14ac:dyDescent="0.35">
      <c r="D3484" s="244" t="s">
        <v>7492</v>
      </c>
      <c r="E3484" s="245">
        <v>45097</v>
      </c>
      <c r="F3484" s="245">
        <v>45100</v>
      </c>
      <c r="G3484" s="246" t="s">
        <v>3910</v>
      </c>
      <c r="H3484" s="247">
        <v>100000</v>
      </c>
      <c r="I3484" s="248">
        <v>0</v>
      </c>
      <c r="J3484" s="248">
        <v>1</v>
      </c>
      <c r="K3484" s="249">
        <v>2023</v>
      </c>
      <c r="L3484" s="249">
        <v>2023</v>
      </c>
      <c r="M3484" s="250" t="s">
        <v>7246</v>
      </c>
    </row>
    <row r="3485" spans="4:13" x14ac:dyDescent="0.35">
      <c r="D3485" s="244" t="s">
        <v>7493</v>
      </c>
      <c r="E3485" s="245">
        <v>44703</v>
      </c>
      <c r="F3485" s="245">
        <v>45118</v>
      </c>
      <c r="G3485" s="246" t="s">
        <v>3910</v>
      </c>
      <c r="H3485" s="247">
        <v>100000</v>
      </c>
      <c r="I3485" s="248">
        <v>0</v>
      </c>
      <c r="J3485" s="248">
        <v>1</v>
      </c>
      <c r="K3485" s="249">
        <v>2022</v>
      </c>
      <c r="L3485" s="249">
        <v>2023</v>
      </c>
      <c r="M3485" s="250" t="s">
        <v>6406</v>
      </c>
    </row>
    <row r="3486" spans="4:13" x14ac:dyDescent="0.35">
      <c r="D3486" s="244" t="s">
        <v>7494</v>
      </c>
      <c r="E3486" s="245">
        <v>45110</v>
      </c>
      <c r="F3486" s="245">
        <v>45113</v>
      </c>
      <c r="G3486" s="246" t="s">
        <v>3910</v>
      </c>
      <c r="H3486" s="247">
        <v>100000</v>
      </c>
      <c r="I3486" s="248">
        <v>0</v>
      </c>
      <c r="J3486" s="248">
        <v>1</v>
      </c>
      <c r="K3486" s="249">
        <v>2023</v>
      </c>
      <c r="L3486" s="249">
        <v>2023</v>
      </c>
      <c r="M3486" s="250" t="s">
        <v>7210</v>
      </c>
    </row>
    <row r="3487" spans="4:13" x14ac:dyDescent="0.35">
      <c r="D3487" s="244" t="s">
        <v>7495</v>
      </c>
      <c r="E3487" s="245">
        <v>45096</v>
      </c>
      <c r="F3487" s="245">
        <v>45120</v>
      </c>
      <c r="G3487" s="246" t="s">
        <v>3910</v>
      </c>
      <c r="H3487" s="247">
        <v>100000</v>
      </c>
      <c r="I3487" s="248">
        <v>0</v>
      </c>
      <c r="J3487" s="248">
        <v>1</v>
      </c>
      <c r="K3487" s="249">
        <v>2023</v>
      </c>
      <c r="L3487" s="249">
        <v>2023</v>
      </c>
      <c r="M3487" s="250" t="s">
        <v>7246</v>
      </c>
    </row>
    <row r="3488" spans="4:13" x14ac:dyDescent="0.35">
      <c r="D3488" s="244" t="s">
        <v>7496</v>
      </c>
      <c r="E3488" s="245">
        <v>45123</v>
      </c>
      <c r="F3488" s="245">
        <v>45131</v>
      </c>
      <c r="G3488" s="246" t="s">
        <v>3910</v>
      </c>
      <c r="H3488" s="247">
        <v>264000</v>
      </c>
      <c r="I3488" s="248">
        <v>164000</v>
      </c>
      <c r="J3488" s="248">
        <v>1</v>
      </c>
      <c r="K3488" s="249">
        <v>2023</v>
      </c>
      <c r="L3488" s="249">
        <v>2023</v>
      </c>
      <c r="M3488" s="250" t="s">
        <v>7210</v>
      </c>
    </row>
    <row r="3489" spans="4:13" x14ac:dyDescent="0.35">
      <c r="D3489" s="244" t="s">
        <v>7497</v>
      </c>
      <c r="E3489" s="245">
        <v>45129</v>
      </c>
      <c r="F3489" s="245">
        <v>45130</v>
      </c>
      <c r="G3489" s="246" t="s">
        <v>3908</v>
      </c>
      <c r="H3489" s="247">
        <v>100000</v>
      </c>
      <c r="I3489" s="248">
        <v>0</v>
      </c>
      <c r="J3489" s="248">
        <v>1</v>
      </c>
      <c r="K3489" s="249">
        <v>2023</v>
      </c>
      <c r="L3489" s="249">
        <v>2023</v>
      </c>
      <c r="M3489" s="250" t="s">
        <v>7210</v>
      </c>
    </row>
    <row r="3490" spans="4:13" x14ac:dyDescent="0.35">
      <c r="D3490" s="244" t="s">
        <v>7498</v>
      </c>
      <c r="E3490" s="245">
        <v>45118</v>
      </c>
      <c r="F3490" s="245">
        <v>45131</v>
      </c>
      <c r="G3490" s="246" t="s">
        <v>3908</v>
      </c>
      <c r="H3490" s="247">
        <v>100000</v>
      </c>
      <c r="I3490" s="248">
        <v>0</v>
      </c>
      <c r="J3490" s="248">
        <v>1</v>
      </c>
      <c r="K3490" s="249">
        <v>2023</v>
      </c>
      <c r="L3490" s="249">
        <v>2023</v>
      </c>
      <c r="M3490" s="250" t="s">
        <v>7210</v>
      </c>
    </row>
    <row r="3491" spans="4:13" x14ac:dyDescent="0.35">
      <c r="D3491" s="244" t="s">
        <v>6108</v>
      </c>
      <c r="E3491" s="245">
        <v>44578</v>
      </c>
      <c r="F3491" s="245">
        <v>44580</v>
      </c>
      <c r="G3491" s="246" t="s">
        <v>3908</v>
      </c>
      <c r="H3491" s="247">
        <v>310000</v>
      </c>
      <c r="I3491" s="248">
        <v>205882.3529</v>
      </c>
      <c r="J3491" s="248">
        <v>1</v>
      </c>
      <c r="K3491" s="249">
        <v>2022</v>
      </c>
      <c r="L3491" s="249">
        <v>2022</v>
      </c>
      <c r="M3491" s="250" t="s">
        <v>6021</v>
      </c>
    </row>
    <row r="3492" spans="4:13" x14ac:dyDescent="0.35">
      <c r="D3492" s="244" t="s">
        <v>1556</v>
      </c>
      <c r="E3492" s="245">
        <v>40412</v>
      </c>
      <c r="F3492" s="245">
        <v>40415</v>
      </c>
      <c r="G3492" s="246" t="s">
        <v>3908</v>
      </c>
      <c r="H3492" s="247">
        <v>0</v>
      </c>
      <c r="I3492" s="248">
        <v>-105757.193</v>
      </c>
      <c r="J3492" s="248">
        <v>1</v>
      </c>
      <c r="K3492" s="249">
        <v>2010</v>
      </c>
      <c r="L3492" s="249">
        <v>2010</v>
      </c>
      <c r="M3492" s="250" t="s">
        <v>1557</v>
      </c>
    </row>
    <row r="3493" spans="4:13" x14ac:dyDescent="0.35">
      <c r="D3493" s="244" t="s">
        <v>6072</v>
      </c>
      <c r="E3493" s="245">
        <v>44569</v>
      </c>
      <c r="F3493" s="245">
        <v>44572</v>
      </c>
      <c r="G3493" s="246" t="s">
        <v>3910</v>
      </c>
      <c r="H3493" s="247">
        <v>162000</v>
      </c>
      <c r="I3493" s="248">
        <v>55176.470589999997</v>
      </c>
      <c r="J3493" s="248">
        <v>1</v>
      </c>
      <c r="K3493" s="249">
        <v>2022</v>
      </c>
      <c r="L3493" s="249">
        <v>2022</v>
      </c>
      <c r="M3493" s="250" t="s">
        <v>6021</v>
      </c>
    </row>
    <row r="3494" spans="4:13" x14ac:dyDescent="0.35">
      <c r="D3494" s="244" t="s">
        <v>6622</v>
      </c>
      <c r="E3494" s="245">
        <v>44638</v>
      </c>
      <c r="F3494" s="245">
        <v>44736</v>
      </c>
      <c r="G3494" s="246" t="s">
        <v>3910</v>
      </c>
      <c r="H3494" s="247">
        <v>208375</v>
      </c>
      <c r="I3494" s="248">
        <v>94811.705900000001</v>
      </c>
      <c r="J3494" s="248">
        <v>1</v>
      </c>
      <c r="K3494" s="249">
        <v>2022</v>
      </c>
      <c r="L3494" s="249">
        <v>2022</v>
      </c>
      <c r="M3494" s="250" t="s">
        <v>6021</v>
      </c>
    </row>
    <row r="3495" spans="4:13" x14ac:dyDescent="0.35">
      <c r="D3495" s="244" t="s">
        <v>6899</v>
      </c>
      <c r="E3495" s="245">
        <v>44850</v>
      </c>
      <c r="F3495" s="245">
        <v>44851</v>
      </c>
      <c r="G3495" s="246" t="s">
        <v>4248</v>
      </c>
      <c r="H3495" s="247">
        <v>141128</v>
      </c>
      <c r="I3495" s="248">
        <v>26502.910798122</v>
      </c>
      <c r="J3495" s="248">
        <v>1</v>
      </c>
      <c r="K3495" s="249">
        <v>2022</v>
      </c>
      <c r="L3495" s="249">
        <v>2022</v>
      </c>
      <c r="M3495" s="250" t="s">
        <v>6825</v>
      </c>
    </row>
    <row r="3496" spans="4:13" x14ac:dyDescent="0.35">
      <c r="D3496" s="244" t="s">
        <v>3389</v>
      </c>
      <c r="E3496" s="245">
        <v>40470</v>
      </c>
      <c r="F3496" s="245">
        <v>40528</v>
      </c>
      <c r="G3496" s="246" t="s">
        <v>3910</v>
      </c>
      <c r="H3496" s="247">
        <v>115576</v>
      </c>
      <c r="I3496" s="248">
        <v>0</v>
      </c>
      <c r="J3496" s="248">
        <v>1</v>
      </c>
      <c r="K3496" s="249">
        <v>2010</v>
      </c>
      <c r="L3496" s="249">
        <v>2010</v>
      </c>
      <c r="M3496" s="250" t="s">
        <v>1560</v>
      </c>
    </row>
    <row r="3497" spans="4:13" x14ac:dyDescent="0.35">
      <c r="D3497" s="244" t="s">
        <v>1292</v>
      </c>
      <c r="E3497" s="245">
        <v>44190</v>
      </c>
      <c r="F3497" s="245">
        <v>44204</v>
      </c>
      <c r="G3497" s="246" t="s">
        <v>3910</v>
      </c>
      <c r="H3497" s="247">
        <v>417200</v>
      </c>
      <c r="I3497" s="248">
        <v>301300</v>
      </c>
      <c r="J3497" s="248">
        <v>1</v>
      </c>
      <c r="K3497" s="249">
        <v>2020</v>
      </c>
      <c r="L3497" s="249">
        <v>2021</v>
      </c>
      <c r="M3497" s="250" t="s">
        <v>11</v>
      </c>
    </row>
    <row r="3498" spans="4:13" x14ac:dyDescent="0.35">
      <c r="D3498" s="244" t="s">
        <v>7499</v>
      </c>
      <c r="E3498" s="245">
        <v>43872</v>
      </c>
      <c r="F3498" s="245">
        <v>44390</v>
      </c>
      <c r="G3498" s="246" t="s">
        <v>4195</v>
      </c>
      <c r="H3498" s="247">
        <v>142006</v>
      </c>
      <c r="I3498" s="248">
        <v>20193.253199999999</v>
      </c>
      <c r="J3498" s="248">
        <v>1</v>
      </c>
      <c r="K3498" s="249">
        <v>2020</v>
      </c>
      <c r="L3498" s="249">
        <v>2021</v>
      </c>
      <c r="M3498" s="250" t="s">
        <v>28</v>
      </c>
    </row>
    <row r="3499" spans="4:13" x14ac:dyDescent="0.35">
      <c r="D3499" s="244" t="s">
        <v>1275</v>
      </c>
      <c r="E3499" s="245">
        <v>43863</v>
      </c>
      <c r="F3499" s="245">
        <v>43865</v>
      </c>
      <c r="G3499" s="246" t="s">
        <v>4195</v>
      </c>
      <c r="H3499" s="247">
        <v>124260</v>
      </c>
      <c r="I3499" s="248">
        <v>546.74399999996001</v>
      </c>
      <c r="J3499" s="248">
        <v>1</v>
      </c>
      <c r="K3499" s="249">
        <v>2020</v>
      </c>
      <c r="L3499" s="249">
        <v>2020</v>
      </c>
      <c r="M3499" s="250" t="s">
        <v>28</v>
      </c>
    </row>
    <row r="3500" spans="4:13" x14ac:dyDescent="0.35">
      <c r="D3500" s="244" t="s">
        <v>6808</v>
      </c>
      <c r="E3500" s="245">
        <v>44823</v>
      </c>
      <c r="F3500" s="245">
        <v>44825</v>
      </c>
      <c r="G3500" s="246" t="s">
        <v>3910</v>
      </c>
      <c r="H3500" s="247">
        <v>331000</v>
      </c>
      <c r="I3500" s="248">
        <v>206764.7059</v>
      </c>
      <c r="J3500" s="248">
        <v>1</v>
      </c>
      <c r="K3500" s="249">
        <v>2022</v>
      </c>
      <c r="L3500" s="249">
        <v>2022</v>
      </c>
      <c r="M3500" s="250" t="s">
        <v>6643</v>
      </c>
    </row>
    <row r="3501" spans="4:13" x14ac:dyDescent="0.35">
      <c r="D3501" s="244" t="s">
        <v>740</v>
      </c>
      <c r="E3501" s="245">
        <v>43919</v>
      </c>
      <c r="F3501" s="245">
        <v>43919</v>
      </c>
      <c r="G3501" s="246" t="s">
        <v>3910</v>
      </c>
      <c r="H3501" s="247">
        <v>525000</v>
      </c>
      <c r="I3501" s="248">
        <v>400000</v>
      </c>
      <c r="J3501" s="248">
        <v>1</v>
      </c>
      <c r="K3501" s="249">
        <v>2020</v>
      </c>
      <c r="L3501" s="249">
        <v>2020</v>
      </c>
      <c r="M3501" s="250" t="s">
        <v>28</v>
      </c>
    </row>
    <row r="3502" spans="4:13" x14ac:dyDescent="0.35">
      <c r="D3502" s="244" t="s">
        <v>1055</v>
      </c>
      <c r="E3502" s="245">
        <v>44113</v>
      </c>
      <c r="F3502" s="245">
        <v>44113</v>
      </c>
      <c r="G3502" s="246" t="s">
        <v>3910</v>
      </c>
      <c r="H3502" s="247">
        <v>179270</v>
      </c>
      <c r="I3502" s="248">
        <v>51000</v>
      </c>
      <c r="J3502" s="248">
        <v>1</v>
      </c>
      <c r="K3502" s="249">
        <v>2020</v>
      </c>
      <c r="L3502" s="249">
        <v>2020</v>
      </c>
      <c r="M3502" s="250" t="s">
        <v>11</v>
      </c>
    </row>
    <row r="3503" spans="4:13" x14ac:dyDescent="0.35">
      <c r="D3503" s="244" t="s">
        <v>463</v>
      </c>
      <c r="E3503" s="245">
        <v>43836</v>
      </c>
      <c r="F3503" s="245">
        <v>43836</v>
      </c>
      <c r="G3503" s="246" t="s">
        <v>3910</v>
      </c>
      <c r="H3503" s="247">
        <v>630000</v>
      </c>
      <c r="I3503" s="248">
        <v>500000</v>
      </c>
      <c r="J3503" s="248">
        <v>1</v>
      </c>
      <c r="K3503" s="249">
        <v>2020</v>
      </c>
      <c r="L3503" s="249">
        <v>2020</v>
      </c>
      <c r="M3503" s="250" t="s">
        <v>28</v>
      </c>
    </row>
    <row r="3504" spans="4:13" x14ac:dyDescent="0.35">
      <c r="D3504" s="244" t="s">
        <v>1027</v>
      </c>
      <c r="E3504" s="245">
        <v>44046</v>
      </c>
      <c r="F3504" s="245">
        <v>44046</v>
      </c>
      <c r="G3504" s="246" t="s">
        <v>3910</v>
      </c>
      <c r="H3504" s="247">
        <v>420000</v>
      </c>
      <c r="I3504" s="248">
        <v>288859.64909999998</v>
      </c>
      <c r="J3504" s="248">
        <v>1</v>
      </c>
      <c r="K3504" s="249">
        <v>2020</v>
      </c>
      <c r="L3504" s="249">
        <v>2020</v>
      </c>
      <c r="M3504" s="250" t="s">
        <v>35</v>
      </c>
    </row>
    <row r="3505" spans="4:13" x14ac:dyDescent="0.35">
      <c r="D3505" s="244" t="s">
        <v>168</v>
      </c>
      <c r="E3505" s="245">
        <v>44048</v>
      </c>
      <c r="F3505" s="245">
        <v>44048</v>
      </c>
      <c r="G3505" s="246" t="s">
        <v>3908</v>
      </c>
      <c r="H3505" s="247">
        <v>303565</v>
      </c>
      <c r="I3505" s="248">
        <v>171070</v>
      </c>
      <c r="J3505" s="248">
        <v>1</v>
      </c>
      <c r="K3505" s="249">
        <v>2020</v>
      </c>
      <c r="L3505" s="249">
        <v>2020</v>
      </c>
      <c r="M3505" s="250" t="s">
        <v>35</v>
      </c>
    </row>
    <row r="3506" spans="4:13" x14ac:dyDescent="0.35">
      <c r="D3506" s="244" t="s">
        <v>6595</v>
      </c>
      <c r="E3506" s="245">
        <v>44672</v>
      </c>
      <c r="F3506" s="245">
        <v>44678</v>
      </c>
      <c r="G3506" s="246" t="s">
        <v>4248</v>
      </c>
      <c r="H3506" s="247">
        <v>148132</v>
      </c>
      <c r="I3506" s="248">
        <v>10131.699941778001</v>
      </c>
      <c r="J3506" s="248">
        <v>1</v>
      </c>
      <c r="K3506" s="249">
        <v>2022</v>
      </c>
      <c r="L3506" s="249">
        <v>2022</v>
      </c>
      <c r="M3506" s="250" t="s">
        <v>6406</v>
      </c>
    </row>
    <row r="3507" spans="4:13" x14ac:dyDescent="0.35">
      <c r="D3507" s="244" t="s">
        <v>1284</v>
      </c>
      <c r="E3507" s="245">
        <v>43807</v>
      </c>
      <c r="F3507" s="245">
        <v>44070</v>
      </c>
      <c r="G3507" s="246" t="s">
        <v>4244</v>
      </c>
      <c r="H3507" s="247">
        <v>2925</v>
      </c>
      <c r="I3507" s="248">
        <v>-137635</v>
      </c>
      <c r="J3507" s="248">
        <v>1</v>
      </c>
      <c r="K3507" s="249">
        <v>2019</v>
      </c>
      <c r="L3507" s="249">
        <v>2020</v>
      </c>
      <c r="M3507" s="250" t="s">
        <v>25</v>
      </c>
    </row>
    <row r="3508" spans="4:13" x14ac:dyDescent="0.35">
      <c r="D3508" s="244" t="s">
        <v>2982</v>
      </c>
      <c r="E3508" s="245">
        <v>43982</v>
      </c>
      <c r="F3508" s="245">
        <v>44336</v>
      </c>
      <c r="G3508" s="246" t="s">
        <v>3910</v>
      </c>
      <c r="H3508" s="247">
        <v>995000</v>
      </c>
      <c r="I3508" s="248">
        <v>850000</v>
      </c>
      <c r="J3508" s="248">
        <v>1</v>
      </c>
      <c r="K3508" s="249">
        <v>2020</v>
      </c>
      <c r="L3508" s="249">
        <v>2021</v>
      </c>
      <c r="M3508" s="250" t="s">
        <v>33</v>
      </c>
    </row>
    <row r="3509" spans="4:13" x14ac:dyDescent="0.35">
      <c r="D3509" s="244" t="s">
        <v>7500</v>
      </c>
      <c r="E3509" s="245">
        <v>45102</v>
      </c>
      <c r="F3509" s="245">
        <v>45105</v>
      </c>
      <c r="G3509" s="246" t="s">
        <v>3910</v>
      </c>
      <c r="H3509" s="247">
        <v>50000</v>
      </c>
      <c r="I3509" s="248">
        <v>-100000</v>
      </c>
      <c r="J3509" s="248">
        <v>1</v>
      </c>
      <c r="K3509" s="249">
        <v>2023</v>
      </c>
      <c r="L3509" s="249">
        <v>2023</v>
      </c>
      <c r="M3509" s="250" t="s">
        <v>7246</v>
      </c>
    </row>
    <row r="3510" spans="4:13" x14ac:dyDescent="0.35">
      <c r="D3510" s="244" t="s">
        <v>159</v>
      </c>
      <c r="E3510" s="245">
        <v>43945</v>
      </c>
      <c r="F3510" s="245">
        <v>43945</v>
      </c>
      <c r="G3510" s="246" t="s">
        <v>4248</v>
      </c>
      <c r="H3510" s="247">
        <v>0</v>
      </c>
      <c r="I3510" s="248">
        <v>-163267</v>
      </c>
      <c r="J3510" s="248">
        <v>1</v>
      </c>
      <c r="K3510" s="249">
        <v>2020</v>
      </c>
      <c r="L3510" s="249">
        <v>2020</v>
      </c>
      <c r="M3510" s="250" t="s">
        <v>33</v>
      </c>
    </row>
    <row r="3511" spans="4:13" x14ac:dyDescent="0.35">
      <c r="D3511" s="244" t="s">
        <v>858</v>
      </c>
      <c r="E3511" s="245">
        <v>43966</v>
      </c>
      <c r="F3511" s="245">
        <v>43966</v>
      </c>
      <c r="G3511" s="246" t="s">
        <v>3908</v>
      </c>
      <c r="H3511" s="247">
        <v>170000</v>
      </c>
      <c r="I3511" s="248">
        <v>5000</v>
      </c>
      <c r="J3511" s="248">
        <v>1</v>
      </c>
      <c r="K3511" s="249">
        <v>2020</v>
      </c>
      <c r="L3511" s="249">
        <v>2020</v>
      </c>
      <c r="M3511" s="250" t="s">
        <v>33</v>
      </c>
    </row>
    <row r="3512" spans="4:13" x14ac:dyDescent="0.35">
      <c r="D3512" s="244" t="s">
        <v>568</v>
      </c>
      <c r="E3512" s="245">
        <v>44163</v>
      </c>
      <c r="F3512" s="245">
        <v>44167</v>
      </c>
      <c r="G3512" s="246" t="s">
        <v>3908</v>
      </c>
      <c r="H3512" s="247">
        <v>8000</v>
      </c>
      <c r="I3512" s="248">
        <v>-157894.73680000001</v>
      </c>
      <c r="J3512" s="248">
        <v>1</v>
      </c>
      <c r="K3512" s="249">
        <v>2020</v>
      </c>
      <c r="L3512" s="249">
        <v>2020</v>
      </c>
      <c r="M3512" s="250" t="s">
        <v>11</v>
      </c>
    </row>
    <row r="3513" spans="4:13" x14ac:dyDescent="0.35">
      <c r="D3513" s="244" t="s">
        <v>7501</v>
      </c>
      <c r="E3513" s="245">
        <v>44999</v>
      </c>
      <c r="F3513" s="245">
        <v>45000</v>
      </c>
      <c r="G3513" s="246" t="s">
        <v>3910</v>
      </c>
      <c r="H3513" s="247">
        <v>7000</v>
      </c>
      <c r="I3513" s="248">
        <v>-159000</v>
      </c>
      <c r="J3513" s="248">
        <v>1</v>
      </c>
      <c r="K3513" s="249">
        <v>2023</v>
      </c>
      <c r="L3513" s="249">
        <v>2023</v>
      </c>
      <c r="M3513" s="250" t="s">
        <v>7201</v>
      </c>
    </row>
    <row r="3514" spans="4:13" x14ac:dyDescent="0.35">
      <c r="D3514" s="244" t="s">
        <v>7502</v>
      </c>
      <c r="E3514" s="245">
        <v>44916</v>
      </c>
      <c r="F3514" s="245">
        <v>44936</v>
      </c>
      <c r="G3514" s="246" t="s">
        <v>4248</v>
      </c>
      <c r="H3514" s="247">
        <v>207227</v>
      </c>
      <c r="I3514" s="248">
        <v>38915.868544602003</v>
      </c>
      <c r="J3514" s="248">
        <v>1</v>
      </c>
      <c r="K3514" s="249">
        <v>2022</v>
      </c>
      <c r="L3514" s="249">
        <v>2023</v>
      </c>
      <c r="M3514" s="250" t="s">
        <v>6825</v>
      </c>
    </row>
    <row r="3515" spans="4:13" x14ac:dyDescent="0.35">
      <c r="D3515" s="244" t="s">
        <v>960</v>
      </c>
      <c r="E3515" s="245">
        <v>43842</v>
      </c>
      <c r="F3515" s="245">
        <v>43842</v>
      </c>
      <c r="G3515" s="246" t="s">
        <v>3910</v>
      </c>
      <c r="H3515" s="247">
        <v>390000</v>
      </c>
      <c r="I3515" s="248">
        <v>220000</v>
      </c>
      <c r="J3515" s="248">
        <v>1</v>
      </c>
      <c r="K3515" s="249">
        <v>2020</v>
      </c>
      <c r="L3515" s="249">
        <v>2020</v>
      </c>
      <c r="M3515" s="250" t="s">
        <v>28</v>
      </c>
    </row>
    <row r="3516" spans="4:13" x14ac:dyDescent="0.35">
      <c r="D3516" s="244" t="s">
        <v>6631</v>
      </c>
      <c r="E3516" s="245">
        <v>44738</v>
      </c>
      <c r="F3516" s="245">
        <v>44739</v>
      </c>
      <c r="G3516" s="246" t="s">
        <v>3908</v>
      </c>
      <c r="H3516" s="247">
        <v>250000</v>
      </c>
      <c r="I3516" s="248">
        <v>80000</v>
      </c>
      <c r="J3516" s="248">
        <v>1</v>
      </c>
      <c r="K3516" s="249">
        <v>2022</v>
      </c>
      <c r="L3516" s="249">
        <v>2022</v>
      </c>
      <c r="M3516" s="250" t="s">
        <v>6406</v>
      </c>
    </row>
    <row r="3517" spans="4:13" x14ac:dyDescent="0.35">
      <c r="D3517" s="244" t="s">
        <v>7503</v>
      </c>
      <c r="E3517" s="245">
        <v>45022</v>
      </c>
      <c r="F3517" s="245">
        <v>45027</v>
      </c>
      <c r="G3517" s="246" t="s">
        <v>3910</v>
      </c>
      <c r="H3517" s="247">
        <v>170000</v>
      </c>
      <c r="I3517" s="248">
        <v>0</v>
      </c>
      <c r="J3517" s="248">
        <v>1</v>
      </c>
      <c r="K3517" s="249">
        <v>2023</v>
      </c>
      <c r="L3517" s="249">
        <v>2023</v>
      </c>
      <c r="M3517" s="250" t="s">
        <v>7246</v>
      </c>
    </row>
    <row r="3518" spans="4:13" x14ac:dyDescent="0.35">
      <c r="D3518" s="244" t="s">
        <v>1077</v>
      </c>
      <c r="E3518" s="245">
        <v>44127</v>
      </c>
      <c r="F3518" s="245">
        <v>44127</v>
      </c>
      <c r="G3518" s="246" t="s">
        <v>3910</v>
      </c>
      <c r="H3518" s="247">
        <v>500000</v>
      </c>
      <c r="I3518" s="248">
        <v>324561.40350000001</v>
      </c>
      <c r="J3518" s="248">
        <v>1</v>
      </c>
      <c r="K3518" s="249">
        <v>2020</v>
      </c>
      <c r="L3518" s="249">
        <v>2020</v>
      </c>
      <c r="M3518" s="250" t="s">
        <v>11</v>
      </c>
    </row>
    <row r="3519" spans="4:13" x14ac:dyDescent="0.35">
      <c r="D3519" s="244" t="s">
        <v>1143</v>
      </c>
      <c r="E3519" s="245">
        <v>44149</v>
      </c>
      <c r="F3519" s="245">
        <v>44149</v>
      </c>
      <c r="G3519" s="246" t="s">
        <v>3910</v>
      </c>
      <c r="H3519" s="247">
        <v>1500000</v>
      </c>
      <c r="I3519" s="248">
        <v>1324440</v>
      </c>
      <c r="J3519" s="248">
        <v>1</v>
      </c>
      <c r="K3519" s="249">
        <v>2020</v>
      </c>
      <c r="L3519" s="249">
        <v>2020</v>
      </c>
      <c r="M3519" s="250" t="s">
        <v>11</v>
      </c>
    </row>
    <row r="3520" spans="4:13" x14ac:dyDescent="0.35">
      <c r="D3520" s="244" t="s">
        <v>7504</v>
      </c>
      <c r="E3520" s="245">
        <v>44944</v>
      </c>
      <c r="F3520" s="245">
        <v>44952</v>
      </c>
      <c r="G3520" s="246" t="s">
        <v>3910</v>
      </c>
      <c r="H3520" s="247">
        <v>80000</v>
      </c>
      <c r="I3520" s="248">
        <v>-100000</v>
      </c>
      <c r="J3520" s="248">
        <v>1</v>
      </c>
      <c r="K3520" s="249">
        <v>2023</v>
      </c>
      <c r="L3520" s="249">
        <v>2023</v>
      </c>
      <c r="M3520" s="250" t="s">
        <v>7201</v>
      </c>
    </row>
    <row r="3521" spans="4:13" x14ac:dyDescent="0.35">
      <c r="D3521" s="244" t="s">
        <v>1529</v>
      </c>
      <c r="E3521" s="245">
        <v>44135</v>
      </c>
      <c r="F3521" s="245">
        <v>44135</v>
      </c>
      <c r="G3521" s="246" t="s">
        <v>4248</v>
      </c>
      <c r="H3521" s="247">
        <v>0</v>
      </c>
      <c r="I3521" s="248">
        <v>-182520</v>
      </c>
      <c r="J3521" s="248">
        <v>1</v>
      </c>
      <c r="K3521" s="249">
        <v>2020</v>
      </c>
      <c r="L3521" s="249">
        <v>2020</v>
      </c>
      <c r="M3521" s="250" t="s">
        <v>11</v>
      </c>
    </row>
    <row r="3522" spans="4:13" x14ac:dyDescent="0.35">
      <c r="D3522" s="244" t="s">
        <v>564</v>
      </c>
      <c r="E3522" s="245">
        <v>43993</v>
      </c>
      <c r="F3522" s="245">
        <v>44074</v>
      </c>
      <c r="G3522" s="246" t="s">
        <v>3908</v>
      </c>
      <c r="H3522" s="247">
        <v>500000</v>
      </c>
      <c r="I3522" s="248">
        <v>316924.66460000002</v>
      </c>
      <c r="J3522" s="248">
        <v>1</v>
      </c>
      <c r="K3522" s="249">
        <v>2020</v>
      </c>
      <c r="L3522" s="249">
        <v>2020</v>
      </c>
      <c r="M3522" s="250" t="s">
        <v>33</v>
      </c>
    </row>
    <row r="3523" spans="4:13" x14ac:dyDescent="0.35">
      <c r="D3523" s="244" t="s">
        <v>3774</v>
      </c>
      <c r="E3523" s="245">
        <v>44216</v>
      </c>
      <c r="F3523" s="245">
        <v>44407</v>
      </c>
      <c r="G3523" s="246" t="s">
        <v>4248</v>
      </c>
      <c r="H3523" s="247">
        <v>50000</v>
      </c>
      <c r="I3523" s="248">
        <v>-133102.70983335</v>
      </c>
      <c r="J3523" s="248">
        <v>1</v>
      </c>
      <c r="K3523" s="249">
        <v>2021</v>
      </c>
      <c r="L3523" s="249">
        <v>2021</v>
      </c>
      <c r="M3523" s="250" t="s">
        <v>21</v>
      </c>
    </row>
    <row r="3524" spans="4:13" x14ac:dyDescent="0.35">
      <c r="D3524" s="244" t="s">
        <v>2847</v>
      </c>
      <c r="E3524" s="245">
        <v>39035</v>
      </c>
      <c r="F3524" s="245">
        <v>39036</v>
      </c>
      <c r="G3524" s="246" t="s">
        <v>3908</v>
      </c>
      <c r="H3524" s="247">
        <v>190000</v>
      </c>
      <c r="I3524" s="248">
        <v>0</v>
      </c>
      <c r="J3524" s="248">
        <v>1</v>
      </c>
      <c r="K3524" s="249">
        <v>2006</v>
      </c>
      <c r="L3524" s="249">
        <v>2006</v>
      </c>
      <c r="M3524" s="250" t="s">
        <v>2199</v>
      </c>
    </row>
    <row r="3525" spans="4:13" x14ac:dyDescent="0.35">
      <c r="D3525" s="244" t="s">
        <v>7505</v>
      </c>
      <c r="E3525" s="245">
        <v>45047</v>
      </c>
      <c r="F3525" s="245">
        <v>45057</v>
      </c>
      <c r="G3525" s="246" t="s">
        <v>3910</v>
      </c>
      <c r="H3525" s="247">
        <v>7000</v>
      </c>
      <c r="I3525" s="248">
        <v>-184000</v>
      </c>
      <c r="J3525" s="248">
        <v>1</v>
      </c>
      <c r="K3525" s="249">
        <v>2023</v>
      </c>
      <c r="L3525" s="249">
        <v>2023</v>
      </c>
      <c r="M3525" s="250" t="s">
        <v>7246</v>
      </c>
    </row>
    <row r="3526" spans="4:13" x14ac:dyDescent="0.35">
      <c r="D3526" s="244" t="s">
        <v>1226</v>
      </c>
      <c r="E3526" s="245">
        <v>40295</v>
      </c>
      <c r="F3526" s="245">
        <v>40304</v>
      </c>
      <c r="G3526" s="246" t="s">
        <v>3908</v>
      </c>
      <c r="H3526" s="247">
        <v>194700</v>
      </c>
      <c r="I3526" s="248">
        <v>0</v>
      </c>
      <c r="J3526" s="248">
        <v>1</v>
      </c>
      <c r="K3526" s="249">
        <v>2010</v>
      </c>
      <c r="L3526" s="249">
        <v>2010</v>
      </c>
      <c r="M3526" s="250" t="s">
        <v>1227</v>
      </c>
    </row>
    <row r="3527" spans="4:13" x14ac:dyDescent="0.35">
      <c r="D3527" s="244" t="s">
        <v>269</v>
      </c>
      <c r="E3527" s="245">
        <v>44025</v>
      </c>
      <c r="F3527" s="245">
        <v>44025</v>
      </c>
      <c r="G3527" s="246" t="s">
        <v>3910</v>
      </c>
      <c r="H3527" s="247">
        <v>200000</v>
      </c>
      <c r="I3527" s="248">
        <v>0</v>
      </c>
      <c r="J3527" s="248">
        <v>1</v>
      </c>
      <c r="K3527" s="249">
        <v>2020</v>
      </c>
      <c r="L3527" s="249">
        <v>2020</v>
      </c>
      <c r="M3527" s="250" t="s">
        <v>35</v>
      </c>
    </row>
    <row r="3528" spans="4:13" x14ac:dyDescent="0.35">
      <c r="D3528" s="244" t="s">
        <v>2174</v>
      </c>
      <c r="E3528" s="245">
        <v>40046</v>
      </c>
      <c r="F3528" s="245">
        <v>40053</v>
      </c>
      <c r="G3528" s="246" t="s">
        <v>3910</v>
      </c>
      <c r="H3528" s="247">
        <v>156600</v>
      </c>
      <c r="I3528" s="248">
        <v>-43400</v>
      </c>
      <c r="J3528" s="248">
        <v>1</v>
      </c>
      <c r="K3528" s="249">
        <v>2009</v>
      </c>
      <c r="L3528" s="249">
        <v>2009</v>
      </c>
      <c r="M3528" s="250" t="s">
        <v>43</v>
      </c>
    </row>
    <row r="3529" spans="4:13" x14ac:dyDescent="0.35">
      <c r="D3529" s="244" t="s">
        <v>2843</v>
      </c>
      <c r="E3529" s="245">
        <v>38903</v>
      </c>
      <c r="F3529" s="245">
        <v>38905</v>
      </c>
      <c r="G3529" s="246" t="s">
        <v>3908</v>
      </c>
      <c r="H3529" s="247">
        <v>0</v>
      </c>
      <c r="I3529" s="248">
        <v>-200000</v>
      </c>
      <c r="J3529" s="248">
        <v>1</v>
      </c>
      <c r="K3529" s="249">
        <v>2006</v>
      </c>
      <c r="L3529" s="249">
        <v>2006</v>
      </c>
      <c r="M3529" s="250" t="s">
        <v>2820</v>
      </c>
    </row>
    <row r="3530" spans="4:13" x14ac:dyDescent="0.35">
      <c r="D3530" s="244" t="s">
        <v>7506</v>
      </c>
      <c r="E3530" s="245">
        <v>44993</v>
      </c>
      <c r="F3530" s="245">
        <v>44998</v>
      </c>
      <c r="G3530" s="246" t="s">
        <v>3910</v>
      </c>
      <c r="H3530" s="247">
        <v>112500</v>
      </c>
      <c r="I3530" s="248">
        <v>-87500</v>
      </c>
      <c r="J3530" s="248">
        <v>1</v>
      </c>
      <c r="K3530" s="249">
        <v>2023</v>
      </c>
      <c r="L3530" s="249">
        <v>2023</v>
      </c>
      <c r="M3530" s="250" t="s">
        <v>7201</v>
      </c>
    </row>
    <row r="3531" spans="4:13" x14ac:dyDescent="0.35">
      <c r="D3531" s="244" t="s">
        <v>7507</v>
      </c>
      <c r="E3531" s="245">
        <v>45050</v>
      </c>
      <c r="F3531" s="245">
        <v>45058</v>
      </c>
      <c r="G3531" s="246" t="s">
        <v>3910</v>
      </c>
      <c r="H3531" s="247">
        <v>546100</v>
      </c>
      <c r="I3531" s="248">
        <v>346100</v>
      </c>
      <c r="J3531" s="248">
        <v>1</v>
      </c>
      <c r="K3531" s="249">
        <v>2023</v>
      </c>
      <c r="L3531" s="249">
        <v>2023</v>
      </c>
      <c r="M3531" s="250" t="s">
        <v>7246</v>
      </c>
    </row>
    <row r="3532" spans="4:13" x14ac:dyDescent="0.35">
      <c r="D3532" s="244" t="s">
        <v>7508</v>
      </c>
      <c r="E3532" s="245">
        <v>45106</v>
      </c>
      <c r="F3532" s="245">
        <v>45107</v>
      </c>
      <c r="G3532" s="246" t="s">
        <v>3910</v>
      </c>
      <c r="H3532" s="247">
        <v>202800</v>
      </c>
      <c r="I3532" s="248">
        <v>0</v>
      </c>
      <c r="J3532" s="248">
        <v>1</v>
      </c>
      <c r="K3532" s="249">
        <v>2023</v>
      </c>
      <c r="L3532" s="249">
        <v>2023</v>
      </c>
      <c r="M3532" s="250" t="s">
        <v>7246</v>
      </c>
    </row>
    <row r="3533" spans="4:13" x14ac:dyDescent="0.35">
      <c r="D3533" s="244" t="s">
        <v>6856</v>
      </c>
      <c r="E3533" s="245">
        <v>44680</v>
      </c>
      <c r="F3533" s="245">
        <v>44688</v>
      </c>
      <c r="G3533" s="246" t="s">
        <v>4238</v>
      </c>
      <c r="H3533" s="247">
        <v>205882.3529</v>
      </c>
      <c r="I3533" s="248">
        <v>-3.8900179788469997E-6</v>
      </c>
      <c r="J3533" s="248">
        <v>1</v>
      </c>
      <c r="K3533" s="249">
        <v>2022</v>
      </c>
      <c r="L3533" s="249">
        <v>2022</v>
      </c>
      <c r="M3533" s="250" t="s">
        <v>6406</v>
      </c>
    </row>
    <row r="3534" spans="4:13" x14ac:dyDescent="0.35">
      <c r="D3534" s="244" t="s">
        <v>3773</v>
      </c>
      <c r="E3534" s="245">
        <v>44417</v>
      </c>
      <c r="F3534" s="245">
        <v>44439</v>
      </c>
      <c r="G3534" s="246" t="s">
        <v>4248</v>
      </c>
      <c r="H3534" s="247">
        <v>181696</v>
      </c>
      <c r="I3534" s="248">
        <v>-25066.134815780999</v>
      </c>
      <c r="J3534" s="248">
        <v>1</v>
      </c>
      <c r="K3534" s="249">
        <v>2021</v>
      </c>
      <c r="L3534" s="249">
        <v>2021</v>
      </c>
      <c r="M3534" s="250" t="s">
        <v>3073</v>
      </c>
    </row>
    <row r="3535" spans="4:13" x14ac:dyDescent="0.35">
      <c r="D3535" s="244" t="s">
        <v>6431</v>
      </c>
      <c r="E3535" s="245">
        <v>44248</v>
      </c>
      <c r="F3535" s="245">
        <v>44585</v>
      </c>
      <c r="G3535" s="246" t="s">
        <v>4248</v>
      </c>
      <c r="H3535" s="247">
        <v>0</v>
      </c>
      <c r="I3535" s="248">
        <v>-206866.435688</v>
      </c>
      <c r="J3535" s="248">
        <v>1</v>
      </c>
      <c r="K3535" s="249">
        <v>2021</v>
      </c>
      <c r="L3535" s="249">
        <v>2022</v>
      </c>
      <c r="M3535" s="250" t="s">
        <v>21</v>
      </c>
    </row>
    <row r="3536" spans="4:13" x14ac:dyDescent="0.35">
      <c r="D3536" s="244" t="s">
        <v>3602</v>
      </c>
      <c r="E3536" s="245">
        <v>44399</v>
      </c>
      <c r="F3536" s="245">
        <v>44487</v>
      </c>
      <c r="G3536" s="246" t="s">
        <v>3908</v>
      </c>
      <c r="H3536" s="247">
        <v>500000</v>
      </c>
      <c r="I3536" s="248">
        <v>288461.5</v>
      </c>
      <c r="J3536" s="248">
        <v>1</v>
      </c>
      <c r="K3536" s="249">
        <v>2021</v>
      </c>
      <c r="L3536" s="249">
        <v>2021</v>
      </c>
      <c r="M3536" s="250" t="s">
        <v>3073</v>
      </c>
    </row>
    <row r="3537" spans="4:13" x14ac:dyDescent="0.35">
      <c r="D3537" s="244" t="s">
        <v>7509</v>
      </c>
      <c r="E3537" s="245">
        <v>45078</v>
      </c>
      <c r="F3537" s="245">
        <v>45082</v>
      </c>
      <c r="G3537" s="246" t="s">
        <v>3910</v>
      </c>
      <c r="H3537" s="247">
        <v>216496</v>
      </c>
      <c r="I3537" s="248">
        <v>0</v>
      </c>
      <c r="J3537" s="248">
        <v>1</v>
      </c>
      <c r="K3537" s="249">
        <v>2023</v>
      </c>
      <c r="L3537" s="249">
        <v>2023</v>
      </c>
      <c r="M3537" s="250" t="s">
        <v>7246</v>
      </c>
    </row>
    <row r="3538" spans="4:13" x14ac:dyDescent="0.35">
      <c r="D3538" s="244" t="s">
        <v>2799</v>
      </c>
      <c r="E3538" s="245">
        <v>41750</v>
      </c>
      <c r="F3538" s="245">
        <v>41754</v>
      </c>
      <c r="G3538" s="246" t="s">
        <v>3910</v>
      </c>
      <c r="H3538" s="247">
        <v>250000</v>
      </c>
      <c r="I3538" s="248">
        <v>29200</v>
      </c>
      <c r="J3538" s="248">
        <v>1</v>
      </c>
      <c r="K3538" s="249">
        <v>2014</v>
      </c>
      <c r="L3538" s="249">
        <v>2014</v>
      </c>
      <c r="M3538" s="250" t="s">
        <v>661</v>
      </c>
    </row>
    <row r="3539" spans="4:13" x14ac:dyDescent="0.35">
      <c r="D3539" s="244" t="s">
        <v>7510</v>
      </c>
      <c r="E3539" s="245">
        <v>45004</v>
      </c>
      <c r="F3539" s="245">
        <v>45006</v>
      </c>
      <c r="G3539" s="246" t="s">
        <v>3910</v>
      </c>
      <c r="H3539" s="247">
        <v>222000</v>
      </c>
      <c r="I3539" s="248">
        <v>0</v>
      </c>
      <c r="J3539" s="248">
        <v>1</v>
      </c>
      <c r="K3539" s="249">
        <v>2023</v>
      </c>
      <c r="L3539" s="249">
        <v>2023</v>
      </c>
      <c r="M3539" s="250" t="s">
        <v>7201</v>
      </c>
    </row>
    <row r="3540" spans="4:13" x14ac:dyDescent="0.35">
      <c r="D3540" s="244" t="s">
        <v>1540</v>
      </c>
      <c r="E3540" s="245">
        <v>44185</v>
      </c>
      <c r="F3540" s="245">
        <v>44185</v>
      </c>
      <c r="G3540" s="246" t="s">
        <v>4248</v>
      </c>
      <c r="H3540" s="247">
        <v>0</v>
      </c>
      <c r="I3540" s="248">
        <v>-230760</v>
      </c>
      <c r="J3540" s="248">
        <v>1</v>
      </c>
      <c r="K3540" s="249">
        <v>2020</v>
      </c>
      <c r="L3540" s="249">
        <v>2020</v>
      </c>
      <c r="M3540" s="250" t="s">
        <v>11</v>
      </c>
    </row>
    <row r="3541" spans="4:13" x14ac:dyDescent="0.35">
      <c r="D3541" s="244" t="s">
        <v>2858</v>
      </c>
      <c r="E3541" s="245">
        <v>43848</v>
      </c>
      <c r="F3541" s="245">
        <v>44152</v>
      </c>
      <c r="G3541" s="246" t="s">
        <v>3910</v>
      </c>
      <c r="H3541" s="247">
        <v>475000</v>
      </c>
      <c r="I3541" s="248">
        <v>241176.4706</v>
      </c>
      <c r="J3541" s="248">
        <v>1</v>
      </c>
      <c r="K3541" s="249">
        <v>2020</v>
      </c>
      <c r="L3541" s="249">
        <v>2020</v>
      </c>
      <c r="M3541" s="250" t="s">
        <v>28</v>
      </c>
    </row>
    <row r="3542" spans="4:13" x14ac:dyDescent="0.35">
      <c r="D3542" s="244" t="s">
        <v>3305</v>
      </c>
      <c r="E3542" s="245">
        <v>44387</v>
      </c>
      <c r="F3542" s="245">
        <v>44419</v>
      </c>
      <c r="G3542" s="246" t="s">
        <v>3908</v>
      </c>
      <c r="H3542" s="247">
        <v>18820</v>
      </c>
      <c r="I3542" s="248">
        <v>-215318.1176</v>
      </c>
      <c r="J3542" s="248">
        <v>1</v>
      </c>
      <c r="K3542" s="249">
        <v>2021</v>
      </c>
      <c r="L3542" s="249">
        <v>2021</v>
      </c>
      <c r="M3542" s="250" t="s">
        <v>3073</v>
      </c>
    </row>
    <row r="3543" spans="4:13" x14ac:dyDescent="0.35">
      <c r="D3543" s="244" t="s">
        <v>1575</v>
      </c>
      <c r="E3543" s="245">
        <v>40636</v>
      </c>
      <c r="F3543" s="245">
        <v>40636</v>
      </c>
      <c r="G3543" s="246" t="s">
        <v>3908</v>
      </c>
      <c r="H3543" s="247">
        <v>0</v>
      </c>
      <c r="I3543" s="248">
        <v>-235600</v>
      </c>
      <c r="J3543" s="248">
        <v>1</v>
      </c>
      <c r="K3543" s="249">
        <v>2011</v>
      </c>
      <c r="L3543" s="249">
        <v>2011</v>
      </c>
      <c r="M3543" s="250" t="s">
        <v>659</v>
      </c>
    </row>
    <row r="3544" spans="4:13" x14ac:dyDescent="0.35">
      <c r="D3544" s="244" t="s">
        <v>228</v>
      </c>
      <c r="E3544" s="245">
        <v>43978</v>
      </c>
      <c r="F3544" s="245">
        <v>43978</v>
      </c>
      <c r="G3544" s="246" t="s">
        <v>3910</v>
      </c>
      <c r="H3544" s="247">
        <v>241800</v>
      </c>
      <c r="I3544" s="248">
        <v>0</v>
      </c>
      <c r="J3544" s="248">
        <v>1</v>
      </c>
      <c r="K3544" s="249">
        <v>2020</v>
      </c>
      <c r="L3544" s="249">
        <v>2020</v>
      </c>
      <c r="M3544" s="250" t="s">
        <v>33</v>
      </c>
    </row>
    <row r="3545" spans="4:13" x14ac:dyDescent="0.35">
      <c r="D3545" s="244" t="s">
        <v>2156</v>
      </c>
      <c r="E3545" s="245">
        <v>37849</v>
      </c>
      <c r="F3545" s="245">
        <v>37897</v>
      </c>
      <c r="G3545" s="246" t="s">
        <v>3910</v>
      </c>
      <c r="H3545" s="247">
        <v>518448</v>
      </c>
      <c r="I3545" s="248">
        <v>273738</v>
      </c>
      <c r="J3545" s="248">
        <v>1</v>
      </c>
      <c r="K3545" s="249">
        <v>2003</v>
      </c>
      <c r="L3545" s="249">
        <v>2003</v>
      </c>
      <c r="M3545" s="250" t="s">
        <v>2157</v>
      </c>
    </row>
    <row r="3546" spans="4:13" x14ac:dyDescent="0.35">
      <c r="D3546" s="244" t="s">
        <v>6842</v>
      </c>
      <c r="E3546" s="245">
        <v>44841</v>
      </c>
      <c r="F3546" s="245">
        <v>44846</v>
      </c>
      <c r="G3546" s="246" t="s">
        <v>3910</v>
      </c>
      <c r="H3546" s="247">
        <v>684160</v>
      </c>
      <c r="I3546" s="248">
        <v>435658.8235</v>
      </c>
      <c r="J3546" s="248">
        <v>1</v>
      </c>
      <c r="K3546" s="249">
        <v>2022</v>
      </c>
      <c r="L3546" s="249">
        <v>2022</v>
      </c>
      <c r="M3546" s="250" t="s">
        <v>6825</v>
      </c>
    </row>
    <row r="3547" spans="4:13" x14ac:dyDescent="0.35">
      <c r="D3547" s="244" t="s">
        <v>1199</v>
      </c>
      <c r="E3547" s="245">
        <v>43806</v>
      </c>
      <c r="F3547" s="245">
        <v>43829</v>
      </c>
      <c r="G3547" s="246" t="s">
        <v>4199</v>
      </c>
      <c r="H3547" s="247">
        <v>248520</v>
      </c>
      <c r="I3547" s="248">
        <v>0</v>
      </c>
      <c r="J3547" s="248">
        <v>1</v>
      </c>
      <c r="K3547" s="249">
        <v>2019</v>
      </c>
      <c r="L3547" s="249">
        <v>2019</v>
      </c>
      <c r="M3547" s="250" t="s">
        <v>25</v>
      </c>
    </row>
    <row r="3548" spans="4:13" x14ac:dyDescent="0.35">
      <c r="D3548" s="244" t="s">
        <v>1645</v>
      </c>
      <c r="E3548" s="245">
        <v>41494</v>
      </c>
      <c r="F3548" s="245">
        <v>41498</v>
      </c>
      <c r="G3548" s="246" t="s">
        <v>3908</v>
      </c>
      <c r="H3548" s="247">
        <v>1700000</v>
      </c>
      <c r="I3548" s="248">
        <v>1450000</v>
      </c>
      <c r="J3548" s="248">
        <v>1</v>
      </c>
      <c r="K3548" s="249">
        <v>2013</v>
      </c>
      <c r="L3548" s="249">
        <v>2013</v>
      </c>
      <c r="M3548" s="250" t="s">
        <v>153</v>
      </c>
    </row>
    <row r="3549" spans="4:13" x14ac:dyDescent="0.35">
      <c r="D3549" s="244" t="s">
        <v>1256</v>
      </c>
      <c r="E3549" s="245">
        <v>43342</v>
      </c>
      <c r="F3549" s="245">
        <v>43371</v>
      </c>
      <c r="G3549" s="246" t="s">
        <v>3908</v>
      </c>
      <c r="H3549" s="247">
        <v>1585010</v>
      </c>
      <c r="I3549" s="248">
        <v>1335010</v>
      </c>
      <c r="J3549" s="248">
        <v>1</v>
      </c>
      <c r="K3549" s="249">
        <v>2018</v>
      </c>
      <c r="L3549" s="249">
        <v>2018</v>
      </c>
      <c r="M3549" s="250" t="s">
        <v>1257</v>
      </c>
    </row>
    <row r="3550" spans="4:13" x14ac:dyDescent="0.35">
      <c r="D3550" s="244" t="s">
        <v>1935</v>
      </c>
      <c r="E3550" s="245">
        <v>43415</v>
      </c>
      <c r="F3550" s="245">
        <v>43426</v>
      </c>
      <c r="G3550" s="246" t="s">
        <v>3910</v>
      </c>
      <c r="H3550" s="247">
        <v>916408.66870000004</v>
      </c>
      <c r="I3550" s="248">
        <v>666408.66870000004</v>
      </c>
      <c r="J3550" s="248">
        <v>1</v>
      </c>
      <c r="K3550" s="249">
        <v>2018</v>
      </c>
      <c r="L3550" s="249">
        <v>2018</v>
      </c>
      <c r="M3550" s="250" t="s">
        <v>684</v>
      </c>
    </row>
    <row r="3551" spans="4:13" x14ac:dyDescent="0.35">
      <c r="D3551" s="244" t="s">
        <v>3481</v>
      </c>
      <c r="E3551" s="245">
        <v>43385</v>
      </c>
      <c r="F3551" s="245">
        <v>44454</v>
      </c>
      <c r="G3551" s="246" t="s">
        <v>658</v>
      </c>
      <c r="H3551" s="247">
        <v>0</v>
      </c>
      <c r="I3551" s="248">
        <v>-250000</v>
      </c>
      <c r="J3551" s="248">
        <v>1</v>
      </c>
      <c r="K3551" s="249">
        <v>2018</v>
      </c>
      <c r="L3551" s="249">
        <v>2021</v>
      </c>
      <c r="M3551" s="250" t="s">
        <v>684</v>
      </c>
    </row>
    <row r="3552" spans="4:13" x14ac:dyDescent="0.35">
      <c r="D3552" s="244" t="s">
        <v>40</v>
      </c>
      <c r="E3552" s="245">
        <v>39580</v>
      </c>
      <c r="F3552" s="245">
        <v>39580</v>
      </c>
      <c r="G3552" s="246" t="s">
        <v>3908</v>
      </c>
      <c r="H3552" s="247">
        <v>670550</v>
      </c>
      <c r="I3552" s="248">
        <v>413827</v>
      </c>
      <c r="J3552" s="248">
        <v>1</v>
      </c>
      <c r="K3552" s="249">
        <v>2008</v>
      </c>
      <c r="L3552" s="249">
        <v>2008</v>
      </c>
      <c r="M3552" s="250" t="s">
        <v>41</v>
      </c>
    </row>
    <row r="3553" spans="4:13" x14ac:dyDescent="0.35">
      <c r="D3553" s="244" t="s">
        <v>6429</v>
      </c>
      <c r="E3553" s="245">
        <v>44646</v>
      </c>
      <c r="F3553" s="245">
        <v>44663</v>
      </c>
      <c r="G3553" s="246" t="s">
        <v>3910</v>
      </c>
      <c r="H3553" s="247">
        <v>346000</v>
      </c>
      <c r="I3553" s="248">
        <v>82352.941200000001</v>
      </c>
      <c r="J3553" s="248">
        <v>1</v>
      </c>
      <c r="K3553" s="249">
        <v>2022</v>
      </c>
      <c r="L3553" s="249">
        <v>2022</v>
      </c>
      <c r="M3553" s="250" t="s">
        <v>6021</v>
      </c>
    </row>
    <row r="3554" spans="4:13" x14ac:dyDescent="0.35">
      <c r="D3554" s="244" t="s">
        <v>249</v>
      </c>
      <c r="E3554" s="245">
        <v>43584</v>
      </c>
      <c r="F3554" s="245">
        <v>43584</v>
      </c>
      <c r="G3554" s="246" t="s">
        <v>3910</v>
      </c>
      <c r="H3554" s="247">
        <v>1200000</v>
      </c>
      <c r="I3554" s="248">
        <v>933153.76471000002</v>
      </c>
      <c r="J3554" s="248">
        <v>1</v>
      </c>
      <c r="K3554" s="249">
        <v>2019</v>
      </c>
      <c r="L3554" s="249">
        <v>2019</v>
      </c>
      <c r="M3554" s="250" t="s">
        <v>51</v>
      </c>
    </row>
    <row r="3555" spans="4:13" x14ac:dyDescent="0.35">
      <c r="D3555" s="244" t="s">
        <v>7511</v>
      </c>
      <c r="E3555" s="245">
        <v>44185</v>
      </c>
      <c r="F3555" s="245">
        <v>45267</v>
      </c>
      <c r="G3555" s="246" t="s">
        <v>3910</v>
      </c>
      <c r="H3555" s="247">
        <v>273000</v>
      </c>
      <c r="I3555" s="248">
        <v>0</v>
      </c>
      <c r="J3555" s="248">
        <v>1</v>
      </c>
      <c r="K3555" s="249">
        <v>2020</v>
      </c>
      <c r="L3555" s="249">
        <v>2023</v>
      </c>
      <c r="M3555" s="250" t="s">
        <v>11</v>
      </c>
    </row>
    <row r="3556" spans="4:13" x14ac:dyDescent="0.35">
      <c r="D3556" s="244" t="s">
        <v>6495</v>
      </c>
      <c r="E3556" s="245">
        <v>44673</v>
      </c>
      <c r="F3556" s="245">
        <v>44691</v>
      </c>
      <c r="G3556" s="246" t="s">
        <v>3910</v>
      </c>
      <c r="H3556" s="247">
        <v>353020</v>
      </c>
      <c r="I3556" s="248">
        <v>80000</v>
      </c>
      <c r="J3556" s="248">
        <v>1</v>
      </c>
      <c r="K3556" s="249">
        <v>2022</v>
      </c>
      <c r="L3556" s="249">
        <v>2022</v>
      </c>
      <c r="M3556" s="250" t="s">
        <v>6406</v>
      </c>
    </row>
    <row r="3557" spans="4:13" x14ac:dyDescent="0.35">
      <c r="D3557" s="244" t="s">
        <v>7512</v>
      </c>
      <c r="E3557" s="245">
        <v>44052</v>
      </c>
      <c r="F3557" s="245">
        <v>44053</v>
      </c>
      <c r="G3557" s="246" t="s">
        <v>3910</v>
      </c>
      <c r="H3557" s="247">
        <v>273140</v>
      </c>
      <c r="I3557" s="248">
        <v>0</v>
      </c>
      <c r="J3557" s="248">
        <v>1</v>
      </c>
      <c r="K3557" s="249">
        <v>2020</v>
      </c>
      <c r="L3557" s="249">
        <v>2020</v>
      </c>
      <c r="M3557" s="250" t="s">
        <v>35</v>
      </c>
    </row>
    <row r="3558" spans="4:13" x14ac:dyDescent="0.35">
      <c r="D3558" s="244" t="s">
        <v>39</v>
      </c>
      <c r="E3558" s="245">
        <v>39143</v>
      </c>
      <c r="F3558" s="245">
        <v>39192</v>
      </c>
      <c r="G3558" s="246" t="s">
        <v>3910</v>
      </c>
      <c r="H3558" s="247">
        <v>389045</v>
      </c>
      <c r="I3558" s="248">
        <v>114045</v>
      </c>
      <c r="J3558" s="248">
        <v>1</v>
      </c>
      <c r="K3558" s="249">
        <v>2007</v>
      </c>
      <c r="L3558" s="249">
        <v>2007</v>
      </c>
      <c r="M3558" s="250" t="s">
        <v>38</v>
      </c>
    </row>
    <row r="3559" spans="4:13" x14ac:dyDescent="0.35">
      <c r="D3559" s="244" t="s">
        <v>6896</v>
      </c>
      <c r="E3559" s="245">
        <v>44859</v>
      </c>
      <c r="F3559" s="245">
        <v>44860</v>
      </c>
      <c r="G3559" s="246" t="s">
        <v>3908</v>
      </c>
      <c r="H3559" s="247">
        <v>375000</v>
      </c>
      <c r="I3559" s="248">
        <v>100000</v>
      </c>
      <c r="J3559" s="248">
        <v>1</v>
      </c>
      <c r="K3559" s="249">
        <v>2022</v>
      </c>
      <c r="L3559" s="249">
        <v>2022</v>
      </c>
      <c r="M3559" s="250" t="s">
        <v>6825</v>
      </c>
    </row>
    <row r="3560" spans="4:13" x14ac:dyDescent="0.35">
      <c r="D3560" s="244" t="s">
        <v>6518</v>
      </c>
      <c r="E3560" s="245">
        <v>44170</v>
      </c>
      <c r="F3560" s="245">
        <v>44664</v>
      </c>
      <c r="G3560" s="246" t="s">
        <v>3910</v>
      </c>
      <c r="H3560" s="247">
        <v>585000</v>
      </c>
      <c r="I3560" s="248">
        <v>305882.3529</v>
      </c>
      <c r="J3560" s="248">
        <v>1</v>
      </c>
      <c r="K3560" s="249">
        <v>2020</v>
      </c>
      <c r="L3560" s="249">
        <v>2022</v>
      </c>
      <c r="M3560" s="250" t="s">
        <v>11</v>
      </c>
    </row>
    <row r="3561" spans="4:13" x14ac:dyDescent="0.35">
      <c r="D3561" s="244" t="s">
        <v>1784</v>
      </c>
      <c r="E3561" s="245">
        <v>42648</v>
      </c>
      <c r="F3561" s="245">
        <v>42649</v>
      </c>
      <c r="G3561" s="246" t="s">
        <v>3910</v>
      </c>
      <c r="H3561" s="247">
        <v>272805</v>
      </c>
      <c r="I3561" s="248">
        <v>-10800</v>
      </c>
      <c r="J3561" s="248">
        <v>1</v>
      </c>
      <c r="K3561" s="249">
        <v>2016</v>
      </c>
      <c r="L3561" s="249">
        <v>2016</v>
      </c>
      <c r="M3561" s="250" t="s">
        <v>1491</v>
      </c>
    </row>
    <row r="3562" spans="4:13" x14ac:dyDescent="0.35">
      <c r="D3562" s="244" t="s">
        <v>2778</v>
      </c>
      <c r="E3562" s="245">
        <v>40215</v>
      </c>
      <c r="F3562" s="245">
        <v>40218</v>
      </c>
      <c r="G3562" s="246" t="s">
        <v>3908</v>
      </c>
      <c r="H3562" s="247">
        <v>1199850</v>
      </c>
      <c r="I3562" s="248">
        <v>912011.85710000002</v>
      </c>
      <c r="J3562" s="248">
        <v>1</v>
      </c>
      <c r="K3562" s="249">
        <v>2010</v>
      </c>
      <c r="L3562" s="249">
        <v>2010</v>
      </c>
      <c r="M3562" s="250" t="s">
        <v>1225</v>
      </c>
    </row>
    <row r="3563" spans="4:13" x14ac:dyDescent="0.35">
      <c r="D3563" s="244" t="s">
        <v>2825</v>
      </c>
      <c r="E3563" s="245">
        <v>34351</v>
      </c>
      <c r="F3563" s="245">
        <v>34360</v>
      </c>
      <c r="G3563" s="246" t="s">
        <v>3910</v>
      </c>
      <c r="H3563" s="247">
        <v>0</v>
      </c>
      <c r="I3563" s="248">
        <v>-290304</v>
      </c>
      <c r="J3563" s="248">
        <v>1</v>
      </c>
      <c r="K3563" s="249">
        <v>1994</v>
      </c>
      <c r="L3563" s="249">
        <v>1994</v>
      </c>
      <c r="M3563" s="250" t="s">
        <v>2822</v>
      </c>
    </row>
    <row r="3564" spans="4:13" x14ac:dyDescent="0.35">
      <c r="D3564" s="244" t="s">
        <v>6486</v>
      </c>
      <c r="E3564" s="245">
        <v>44668</v>
      </c>
      <c r="F3564" s="245">
        <v>44673</v>
      </c>
      <c r="G3564" s="246" t="s">
        <v>3910</v>
      </c>
      <c r="H3564" s="247">
        <v>303825</v>
      </c>
      <c r="I3564" s="248">
        <v>12700</v>
      </c>
      <c r="J3564" s="248">
        <v>1</v>
      </c>
      <c r="K3564" s="249">
        <v>2022</v>
      </c>
      <c r="L3564" s="249">
        <v>2022</v>
      </c>
      <c r="M3564" s="250" t="s">
        <v>6406</v>
      </c>
    </row>
    <row r="3565" spans="4:13" x14ac:dyDescent="0.35">
      <c r="D3565" s="244" t="s">
        <v>1267</v>
      </c>
      <c r="E3565" s="245">
        <v>43585</v>
      </c>
      <c r="F3565" s="245">
        <v>43614</v>
      </c>
      <c r="G3565" s="246" t="s">
        <v>3908</v>
      </c>
      <c r="H3565" s="247">
        <v>91800</v>
      </c>
      <c r="I3565" s="248">
        <v>-200000</v>
      </c>
      <c r="J3565" s="248">
        <v>1</v>
      </c>
      <c r="K3565" s="249">
        <v>2019</v>
      </c>
      <c r="L3565" s="249">
        <v>2019</v>
      </c>
      <c r="M3565" s="250" t="s">
        <v>51</v>
      </c>
    </row>
    <row r="3566" spans="4:13" x14ac:dyDescent="0.35">
      <c r="D3566" s="244" t="s">
        <v>816</v>
      </c>
      <c r="E3566" s="245">
        <v>44142</v>
      </c>
      <c r="F3566" s="245">
        <v>44142</v>
      </c>
      <c r="G3566" s="246" t="s">
        <v>3910</v>
      </c>
      <c r="H3566" s="247">
        <v>295000</v>
      </c>
      <c r="I3566" s="248">
        <v>1000</v>
      </c>
      <c r="J3566" s="248">
        <v>1</v>
      </c>
      <c r="K3566" s="249">
        <v>2020</v>
      </c>
      <c r="L3566" s="249">
        <v>2020</v>
      </c>
      <c r="M3566" s="250" t="s">
        <v>11</v>
      </c>
    </row>
    <row r="3567" spans="4:13" x14ac:dyDescent="0.35">
      <c r="D3567" s="244" t="s">
        <v>6597</v>
      </c>
      <c r="E3567" s="245">
        <v>44601</v>
      </c>
      <c r="F3567" s="245">
        <v>44725</v>
      </c>
      <c r="G3567" s="246" t="s">
        <v>3910</v>
      </c>
      <c r="H3567" s="247">
        <v>500000</v>
      </c>
      <c r="I3567" s="248">
        <v>205882.3529</v>
      </c>
      <c r="J3567" s="248">
        <v>1</v>
      </c>
      <c r="K3567" s="249">
        <v>2022</v>
      </c>
      <c r="L3567" s="249">
        <v>2022</v>
      </c>
      <c r="M3567" s="250" t="s">
        <v>6021</v>
      </c>
    </row>
    <row r="3568" spans="4:13" x14ac:dyDescent="0.35">
      <c r="D3568" s="244" t="s">
        <v>1630</v>
      </c>
      <c r="E3568" s="245">
        <v>41262</v>
      </c>
      <c r="F3568" s="245">
        <v>41270</v>
      </c>
      <c r="G3568" s="246" t="s">
        <v>3908</v>
      </c>
      <c r="H3568" s="247">
        <v>300000</v>
      </c>
      <c r="I3568" s="248">
        <v>0</v>
      </c>
      <c r="J3568" s="248">
        <v>1</v>
      </c>
      <c r="K3568" s="249">
        <v>2012</v>
      </c>
      <c r="L3568" s="249">
        <v>2012</v>
      </c>
      <c r="M3568" s="250" t="s">
        <v>45</v>
      </c>
    </row>
    <row r="3569" spans="4:13" x14ac:dyDescent="0.35">
      <c r="D3569" s="244" t="s">
        <v>1637</v>
      </c>
      <c r="E3569" s="245">
        <v>41386</v>
      </c>
      <c r="F3569" s="245">
        <v>41397</v>
      </c>
      <c r="G3569" s="246" t="s">
        <v>3908</v>
      </c>
      <c r="H3569" s="247">
        <v>300000</v>
      </c>
      <c r="I3569" s="248">
        <v>0</v>
      </c>
      <c r="J3569" s="248">
        <v>1</v>
      </c>
      <c r="K3569" s="249">
        <v>2013</v>
      </c>
      <c r="L3569" s="249">
        <v>2013</v>
      </c>
      <c r="M3569" s="250" t="s">
        <v>1638</v>
      </c>
    </row>
    <row r="3570" spans="4:13" x14ac:dyDescent="0.35">
      <c r="D3570" s="244" t="s">
        <v>2692</v>
      </c>
      <c r="E3570" s="245">
        <v>38205</v>
      </c>
      <c r="F3570" s="245">
        <v>38218</v>
      </c>
      <c r="G3570" s="246" t="s">
        <v>3910</v>
      </c>
      <c r="H3570" s="247">
        <v>0</v>
      </c>
      <c r="I3570" s="248">
        <v>-300000</v>
      </c>
      <c r="J3570" s="248">
        <v>1</v>
      </c>
      <c r="K3570" s="249">
        <v>2004</v>
      </c>
      <c r="L3570" s="249">
        <v>2004</v>
      </c>
      <c r="M3570" s="250" t="s">
        <v>2159</v>
      </c>
    </row>
    <row r="3571" spans="4:13" x14ac:dyDescent="0.35">
      <c r="D3571" s="244" t="s">
        <v>6315</v>
      </c>
      <c r="E3571" s="245">
        <v>44627</v>
      </c>
      <c r="F3571" s="245">
        <v>44630</v>
      </c>
      <c r="G3571" s="246" t="s">
        <v>658</v>
      </c>
      <c r="H3571" s="247">
        <v>350000</v>
      </c>
      <c r="I3571" s="248">
        <v>50000</v>
      </c>
      <c r="J3571" s="248">
        <v>1</v>
      </c>
      <c r="K3571" s="249">
        <v>2022</v>
      </c>
      <c r="L3571" s="249">
        <v>2022</v>
      </c>
      <c r="M3571" s="250" t="s">
        <v>6021</v>
      </c>
    </row>
    <row r="3572" spans="4:13" x14ac:dyDescent="0.35">
      <c r="D3572" s="244" t="s">
        <v>6742</v>
      </c>
      <c r="E3572" s="245">
        <v>44783</v>
      </c>
      <c r="F3572" s="245">
        <v>44791</v>
      </c>
      <c r="G3572" s="246" t="s">
        <v>3910</v>
      </c>
      <c r="H3572" s="247">
        <v>400000</v>
      </c>
      <c r="I3572" s="248">
        <v>100000</v>
      </c>
      <c r="J3572" s="248">
        <v>1</v>
      </c>
      <c r="K3572" s="249">
        <v>2022</v>
      </c>
      <c r="L3572" s="249">
        <v>2022</v>
      </c>
      <c r="M3572" s="250" t="s">
        <v>6643</v>
      </c>
    </row>
    <row r="3573" spans="4:13" x14ac:dyDescent="0.35">
      <c r="D3573" s="244" t="s">
        <v>7513</v>
      </c>
      <c r="E3573" s="245">
        <v>45059</v>
      </c>
      <c r="F3573" s="245">
        <v>45065</v>
      </c>
      <c r="G3573" s="246" t="s">
        <v>3910</v>
      </c>
      <c r="H3573" s="247">
        <v>8700</v>
      </c>
      <c r="I3573" s="248">
        <v>-295878</v>
      </c>
      <c r="J3573" s="248">
        <v>1</v>
      </c>
      <c r="K3573" s="249">
        <v>2023</v>
      </c>
      <c r="L3573" s="249">
        <v>2023</v>
      </c>
      <c r="M3573" s="250" t="s">
        <v>7246</v>
      </c>
    </row>
    <row r="3574" spans="4:13" x14ac:dyDescent="0.35">
      <c r="D3574" s="244" t="s">
        <v>1032</v>
      </c>
      <c r="E3574" s="245">
        <v>44095</v>
      </c>
      <c r="F3574" s="245">
        <v>44095</v>
      </c>
      <c r="G3574" s="246" t="s">
        <v>3910</v>
      </c>
      <c r="H3574" s="247">
        <v>316350</v>
      </c>
      <c r="I3574" s="248">
        <v>6500</v>
      </c>
      <c r="J3574" s="248">
        <v>1</v>
      </c>
      <c r="K3574" s="249">
        <v>2020</v>
      </c>
      <c r="L3574" s="249">
        <v>2020</v>
      </c>
      <c r="M3574" s="250" t="s">
        <v>35</v>
      </c>
    </row>
    <row r="3575" spans="4:13" x14ac:dyDescent="0.35">
      <c r="D3575" s="244" t="s">
        <v>7514</v>
      </c>
      <c r="E3575" s="245">
        <v>44964</v>
      </c>
      <c r="F3575" s="245">
        <v>44965</v>
      </c>
      <c r="G3575" s="246" t="s">
        <v>3910</v>
      </c>
      <c r="H3575" s="247">
        <v>7000</v>
      </c>
      <c r="I3575" s="248">
        <v>-303000</v>
      </c>
      <c r="J3575" s="248">
        <v>1</v>
      </c>
      <c r="K3575" s="249">
        <v>2023</v>
      </c>
      <c r="L3575" s="249">
        <v>2023</v>
      </c>
      <c r="M3575" s="250" t="s">
        <v>7201</v>
      </c>
    </row>
    <row r="3576" spans="4:13" x14ac:dyDescent="0.35">
      <c r="D3576" s="244" t="s">
        <v>7515</v>
      </c>
      <c r="E3576" s="245">
        <v>44989</v>
      </c>
      <c r="F3576" s="245">
        <v>44992</v>
      </c>
      <c r="G3576" s="246" t="s">
        <v>3910</v>
      </c>
      <c r="H3576" s="247">
        <v>10000</v>
      </c>
      <c r="I3576" s="248">
        <v>-300000</v>
      </c>
      <c r="J3576" s="248">
        <v>1</v>
      </c>
      <c r="K3576" s="249">
        <v>2023</v>
      </c>
      <c r="L3576" s="249">
        <v>2023</v>
      </c>
      <c r="M3576" s="250" t="s">
        <v>7201</v>
      </c>
    </row>
    <row r="3577" spans="4:13" x14ac:dyDescent="0.35">
      <c r="D3577" s="244" t="s">
        <v>267</v>
      </c>
      <c r="E3577" s="245">
        <v>44022</v>
      </c>
      <c r="F3577" s="245">
        <v>44022</v>
      </c>
      <c r="G3577" s="246" t="s">
        <v>3910</v>
      </c>
      <c r="H3577" s="247">
        <v>327432</v>
      </c>
      <c r="I3577" s="248">
        <v>16230</v>
      </c>
      <c r="J3577" s="248">
        <v>1</v>
      </c>
      <c r="K3577" s="249">
        <v>2020</v>
      </c>
      <c r="L3577" s="249">
        <v>2020</v>
      </c>
      <c r="M3577" s="250" t="s">
        <v>35</v>
      </c>
    </row>
    <row r="3578" spans="4:13" x14ac:dyDescent="0.35">
      <c r="D3578" s="244" t="s">
        <v>7516</v>
      </c>
      <c r="E3578" s="245">
        <v>45093</v>
      </c>
      <c r="F3578" s="245">
        <v>45110</v>
      </c>
      <c r="G3578" s="246" t="s">
        <v>3910</v>
      </c>
      <c r="H3578" s="247">
        <v>295325</v>
      </c>
      <c r="I3578" s="248">
        <v>-18000</v>
      </c>
      <c r="J3578" s="248">
        <v>1</v>
      </c>
      <c r="K3578" s="249">
        <v>2023</v>
      </c>
      <c r="L3578" s="249">
        <v>2023</v>
      </c>
      <c r="M3578" s="250" t="s">
        <v>7246</v>
      </c>
    </row>
    <row r="3579" spans="4:13" x14ac:dyDescent="0.35">
      <c r="D3579" s="244" t="s">
        <v>7517</v>
      </c>
      <c r="E3579" s="245">
        <v>44987</v>
      </c>
      <c r="F3579" s="245">
        <v>44992</v>
      </c>
      <c r="G3579" s="246" t="s">
        <v>3910</v>
      </c>
      <c r="H3579" s="247">
        <v>256000</v>
      </c>
      <c r="I3579" s="248">
        <v>-70000</v>
      </c>
      <c r="J3579" s="248">
        <v>1</v>
      </c>
      <c r="K3579" s="249">
        <v>2023</v>
      </c>
      <c r="L3579" s="249">
        <v>2023</v>
      </c>
      <c r="M3579" s="250" t="s">
        <v>7201</v>
      </c>
    </row>
    <row r="3580" spans="4:13" x14ac:dyDescent="0.35">
      <c r="D3580" s="244" t="s">
        <v>1344</v>
      </c>
      <c r="E3580" s="245">
        <v>44238</v>
      </c>
      <c r="F3580" s="245">
        <v>44238</v>
      </c>
      <c r="G3580" s="246" t="s">
        <v>3908</v>
      </c>
      <c r="H3580" s="247">
        <v>329558</v>
      </c>
      <c r="I3580" s="248">
        <v>0</v>
      </c>
      <c r="J3580" s="248">
        <v>1</v>
      </c>
      <c r="K3580" s="249">
        <v>2021</v>
      </c>
      <c r="L3580" s="249">
        <v>2021</v>
      </c>
      <c r="M3580" s="250" t="s">
        <v>21</v>
      </c>
    </row>
    <row r="3581" spans="4:13" x14ac:dyDescent="0.35">
      <c r="D3581" s="244" t="s">
        <v>2177</v>
      </c>
      <c r="E3581" s="245">
        <v>40204</v>
      </c>
      <c r="F3581" s="245">
        <v>40206</v>
      </c>
      <c r="G3581" s="246" t="s">
        <v>3908</v>
      </c>
      <c r="H3581" s="247">
        <v>336155</v>
      </c>
      <c r="I3581" s="248">
        <v>0</v>
      </c>
      <c r="J3581" s="248">
        <v>1</v>
      </c>
      <c r="K3581" s="249">
        <v>2010</v>
      </c>
      <c r="L3581" s="249">
        <v>2010</v>
      </c>
      <c r="M3581" s="250" t="s">
        <v>1225</v>
      </c>
    </row>
    <row r="3582" spans="4:13" x14ac:dyDescent="0.35">
      <c r="D3582" s="244" t="s">
        <v>6335</v>
      </c>
      <c r="E3582" s="245">
        <v>44615</v>
      </c>
      <c r="F3582" s="245">
        <v>44638</v>
      </c>
      <c r="G3582" s="246" t="s">
        <v>4244</v>
      </c>
      <c r="H3582" s="247">
        <v>219556.24350000001</v>
      </c>
      <c r="I3582" s="248">
        <v>-118679.05055441</v>
      </c>
      <c r="J3582" s="248">
        <v>1</v>
      </c>
      <c r="K3582" s="249">
        <v>2022</v>
      </c>
      <c r="L3582" s="249">
        <v>2022</v>
      </c>
      <c r="M3582" s="250" t="s">
        <v>6021</v>
      </c>
    </row>
    <row r="3583" spans="4:13" x14ac:dyDescent="0.35">
      <c r="D3583" s="244" t="s">
        <v>2333</v>
      </c>
      <c r="E3583" s="245">
        <v>38792</v>
      </c>
      <c r="F3583" s="245">
        <v>38796</v>
      </c>
      <c r="G3583" s="246" t="s">
        <v>3910</v>
      </c>
      <c r="H3583" s="247">
        <v>842400</v>
      </c>
      <c r="I3583" s="248">
        <v>500925</v>
      </c>
      <c r="J3583" s="248">
        <v>1</v>
      </c>
      <c r="K3583" s="249">
        <v>2006</v>
      </c>
      <c r="L3583" s="249">
        <v>2006</v>
      </c>
      <c r="M3583" s="250" t="s">
        <v>150</v>
      </c>
    </row>
    <row r="3584" spans="4:13" x14ac:dyDescent="0.35">
      <c r="D3584" s="244" t="s">
        <v>3434</v>
      </c>
      <c r="E3584" s="245">
        <v>44184</v>
      </c>
      <c r="F3584" s="245">
        <v>44449</v>
      </c>
      <c r="G3584" s="246" t="s">
        <v>3908</v>
      </c>
      <c r="H3584" s="247">
        <v>908000</v>
      </c>
      <c r="I3584" s="248">
        <v>560000</v>
      </c>
      <c r="J3584" s="248">
        <v>1</v>
      </c>
      <c r="K3584" s="249">
        <v>2020</v>
      </c>
      <c r="L3584" s="249">
        <v>2021</v>
      </c>
      <c r="M3584" s="250" t="s">
        <v>11</v>
      </c>
    </row>
    <row r="3585" spans="4:13" x14ac:dyDescent="0.35">
      <c r="D3585" s="244" t="s">
        <v>6369</v>
      </c>
      <c r="E3585" s="245">
        <v>44624</v>
      </c>
      <c r="F3585" s="245">
        <v>44644</v>
      </c>
      <c r="G3585" s="246" t="s">
        <v>3910</v>
      </c>
      <c r="H3585" s="247">
        <v>500000</v>
      </c>
      <c r="I3585" s="248">
        <v>150000</v>
      </c>
      <c r="J3585" s="248">
        <v>1</v>
      </c>
      <c r="K3585" s="249">
        <v>2022</v>
      </c>
      <c r="L3585" s="249">
        <v>2022</v>
      </c>
      <c r="M3585" s="250" t="s">
        <v>6021</v>
      </c>
    </row>
    <row r="3586" spans="4:13" x14ac:dyDescent="0.35">
      <c r="D3586" s="244" t="s">
        <v>7518</v>
      </c>
      <c r="E3586" s="245">
        <v>44965</v>
      </c>
      <c r="F3586" s="245">
        <v>44966</v>
      </c>
      <c r="G3586" s="246" t="s">
        <v>4248</v>
      </c>
      <c r="H3586" s="247">
        <v>500000</v>
      </c>
      <c r="I3586" s="248">
        <v>142755.17487508999</v>
      </c>
      <c r="J3586" s="248">
        <v>1</v>
      </c>
      <c r="K3586" s="249">
        <v>2023</v>
      </c>
      <c r="L3586" s="249">
        <v>2023</v>
      </c>
      <c r="M3586" s="250" t="s">
        <v>7201</v>
      </c>
    </row>
    <row r="3587" spans="4:13" x14ac:dyDescent="0.35">
      <c r="D3587" s="244" t="s">
        <v>396</v>
      </c>
      <c r="E3587" s="245">
        <v>44011</v>
      </c>
      <c r="F3587" s="245">
        <v>44011</v>
      </c>
      <c r="G3587" s="246" t="s">
        <v>3910</v>
      </c>
      <c r="H3587" s="247">
        <v>1000000</v>
      </c>
      <c r="I3587" s="248">
        <v>640204.70589999994</v>
      </c>
      <c r="J3587" s="248">
        <v>1</v>
      </c>
      <c r="K3587" s="249">
        <v>2020</v>
      </c>
      <c r="L3587" s="249">
        <v>2020</v>
      </c>
      <c r="M3587" s="250" t="s">
        <v>33</v>
      </c>
    </row>
    <row r="3588" spans="4:13" x14ac:dyDescent="0.35">
      <c r="D3588" s="244" t="s">
        <v>6879</v>
      </c>
      <c r="E3588" s="245">
        <v>44865</v>
      </c>
      <c r="F3588" s="245">
        <v>44866</v>
      </c>
      <c r="G3588" s="246" t="s">
        <v>3910</v>
      </c>
      <c r="H3588" s="247">
        <v>445000</v>
      </c>
      <c r="I3588" s="248">
        <v>80000</v>
      </c>
      <c r="J3588" s="248">
        <v>1</v>
      </c>
      <c r="K3588" s="249">
        <v>2022</v>
      </c>
      <c r="L3588" s="249">
        <v>2022</v>
      </c>
      <c r="M3588" s="250" t="s">
        <v>6825</v>
      </c>
    </row>
    <row r="3589" spans="4:13" x14ac:dyDescent="0.35">
      <c r="D3589" s="244" t="s">
        <v>7519</v>
      </c>
      <c r="E3589" s="245">
        <v>45084</v>
      </c>
      <c r="F3589" s="245">
        <v>45091</v>
      </c>
      <c r="G3589" s="246" t="s">
        <v>3910</v>
      </c>
      <c r="H3589" s="247">
        <v>375300</v>
      </c>
      <c r="I3589" s="248">
        <v>0</v>
      </c>
      <c r="J3589" s="248">
        <v>1</v>
      </c>
      <c r="K3589" s="249">
        <v>2023</v>
      </c>
      <c r="L3589" s="249">
        <v>2023</v>
      </c>
      <c r="M3589" s="250" t="s">
        <v>7246</v>
      </c>
    </row>
    <row r="3590" spans="4:13" x14ac:dyDescent="0.35">
      <c r="D3590" s="244" t="s">
        <v>108</v>
      </c>
      <c r="E3590" s="245">
        <v>43840</v>
      </c>
      <c r="F3590" s="245">
        <v>43844</v>
      </c>
      <c r="G3590" s="246" t="s">
        <v>3910</v>
      </c>
      <c r="H3590" s="247">
        <v>1230776</v>
      </c>
      <c r="I3590" s="248">
        <v>847636.47100000002</v>
      </c>
      <c r="J3590" s="248">
        <v>1</v>
      </c>
      <c r="K3590" s="249">
        <v>2020</v>
      </c>
      <c r="L3590" s="249">
        <v>2020</v>
      </c>
      <c r="M3590" s="250" t="s">
        <v>28</v>
      </c>
    </row>
    <row r="3591" spans="4:13" x14ac:dyDescent="0.35">
      <c r="D3591" s="244" t="s">
        <v>7520</v>
      </c>
      <c r="E3591" s="245">
        <v>44887</v>
      </c>
      <c r="F3591" s="245">
        <v>44901</v>
      </c>
      <c r="G3591" s="246" t="s">
        <v>4199</v>
      </c>
      <c r="H3591" s="247">
        <v>400000</v>
      </c>
      <c r="I3591" s="248">
        <v>0</v>
      </c>
      <c r="J3591" s="248">
        <v>1</v>
      </c>
      <c r="K3591" s="249">
        <v>2022</v>
      </c>
      <c r="L3591" s="249">
        <v>2022</v>
      </c>
      <c r="M3591" s="250" t="s">
        <v>6825</v>
      </c>
    </row>
    <row r="3592" spans="4:13" x14ac:dyDescent="0.35">
      <c r="D3592" s="244" t="s">
        <v>2198</v>
      </c>
      <c r="E3592" s="245">
        <v>39052</v>
      </c>
      <c r="F3592" s="245">
        <v>39064</v>
      </c>
      <c r="G3592" s="246" t="s">
        <v>3908</v>
      </c>
      <c r="H3592" s="247">
        <v>1000000</v>
      </c>
      <c r="I3592" s="248">
        <v>555150</v>
      </c>
      <c r="J3592" s="248">
        <v>1</v>
      </c>
      <c r="K3592" s="249">
        <v>2006</v>
      </c>
      <c r="L3592" s="249">
        <v>2006</v>
      </c>
      <c r="M3592" s="250" t="s">
        <v>2199</v>
      </c>
    </row>
    <row r="3593" spans="4:13" x14ac:dyDescent="0.35">
      <c r="D3593" s="244" t="s">
        <v>492</v>
      </c>
      <c r="E3593" s="245">
        <v>44164</v>
      </c>
      <c r="F3593" s="245">
        <v>44164</v>
      </c>
      <c r="G3593" s="246" t="s">
        <v>3908</v>
      </c>
      <c r="H3593" s="247">
        <v>500000</v>
      </c>
      <c r="I3593" s="248">
        <v>49730</v>
      </c>
      <c r="J3593" s="248">
        <v>1</v>
      </c>
      <c r="K3593" s="249">
        <v>2020</v>
      </c>
      <c r="L3593" s="249">
        <v>2020</v>
      </c>
      <c r="M3593" s="250" t="s">
        <v>11</v>
      </c>
    </row>
    <row r="3594" spans="4:13" x14ac:dyDescent="0.35">
      <c r="D3594" s="244" t="s">
        <v>7521</v>
      </c>
      <c r="E3594" s="245">
        <v>43872</v>
      </c>
      <c r="F3594" s="245">
        <v>44764</v>
      </c>
      <c r="G3594" s="246" t="s">
        <v>4195</v>
      </c>
      <c r="H3594" s="247">
        <v>473355</v>
      </c>
      <c r="I3594" s="248">
        <v>11644.532999999999</v>
      </c>
      <c r="J3594" s="248">
        <v>1</v>
      </c>
      <c r="K3594" s="249">
        <v>2020</v>
      </c>
      <c r="L3594" s="249">
        <v>2022</v>
      </c>
      <c r="M3594" s="250" t="s">
        <v>28</v>
      </c>
    </row>
    <row r="3595" spans="4:13" x14ac:dyDescent="0.35">
      <c r="D3595" s="244" t="s">
        <v>229</v>
      </c>
      <c r="E3595" s="245">
        <v>43863</v>
      </c>
      <c r="F3595" s="245">
        <v>43863</v>
      </c>
      <c r="G3595" s="246" t="s">
        <v>3910</v>
      </c>
      <c r="H3595" s="247">
        <v>779877</v>
      </c>
      <c r="I3595" s="248">
        <v>315000</v>
      </c>
      <c r="J3595" s="248">
        <v>1</v>
      </c>
      <c r="K3595" s="249">
        <v>2020</v>
      </c>
      <c r="L3595" s="249">
        <v>2020</v>
      </c>
      <c r="M3595" s="250" t="s">
        <v>28</v>
      </c>
    </row>
    <row r="3596" spans="4:13" x14ac:dyDescent="0.35">
      <c r="D3596" s="244" t="s">
        <v>6434</v>
      </c>
      <c r="E3596" s="245">
        <v>44323</v>
      </c>
      <c r="F3596" s="245">
        <v>44613</v>
      </c>
      <c r="G3596" s="246" t="s">
        <v>4248</v>
      </c>
      <c r="H3596" s="247">
        <v>487598</v>
      </c>
      <c r="I3596" s="248">
        <v>19503.919999999998</v>
      </c>
      <c r="J3596" s="248">
        <v>1</v>
      </c>
      <c r="K3596" s="249">
        <v>2021</v>
      </c>
      <c r="L3596" s="249">
        <v>2022</v>
      </c>
      <c r="M3596" s="250" t="s">
        <v>2250</v>
      </c>
    </row>
    <row r="3597" spans="4:13" x14ac:dyDescent="0.35">
      <c r="D3597" s="244" t="s">
        <v>1911</v>
      </c>
      <c r="E3597" s="245">
        <v>43049</v>
      </c>
      <c r="F3597" s="245">
        <v>43329</v>
      </c>
      <c r="G3597" s="246" t="s">
        <v>4195</v>
      </c>
      <c r="H3597" s="247">
        <v>314972.37589999998</v>
      </c>
      <c r="I3597" s="248">
        <v>-170255.33840000001</v>
      </c>
      <c r="J3597" s="248">
        <v>1</v>
      </c>
      <c r="K3597" s="249">
        <v>2017</v>
      </c>
      <c r="L3597" s="249">
        <v>2018</v>
      </c>
      <c r="M3597" s="250" t="s">
        <v>671</v>
      </c>
    </row>
    <row r="3598" spans="4:13" x14ac:dyDescent="0.35">
      <c r="D3598" s="244" t="s">
        <v>482</v>
      </c>
      <c r="E3598" s="245">
        <v>44009</v>
      </c>
      <c r="F3598" s="245">
        <v>44009</v>
      </c>
      <c r="G3598" s="246" t="s">
        <v>3910</v>
      </c>
      <c r="H3598" s="247">
        <v>1157070</v>
      </c>
      <c r="I3598" s="248">
        <v>668782.35290000006</v>
      </c>
      <c r="J3598" s="248">
        <v>1</v>
      </c>
      <c r="K3598" s="249">
        <v>2020</v>
      </c>
      <c r="L3598" s="249">
        <v>2020</v>
      </c>
      <c r="M3598" s="250" t="s">
        <v>33</v>
      </c>
    </row>
    <row r="3599" spans="4:13" x14ac:dyDescent="0.35">
      <c r="D3599" s="244" t="s">
        <v>6746</v>
      </c>
      <c r="E3599" s="245">
        <v>44783</v>
      </c>
      <c r="F3599" s="245">
        <v>44795</v>
      </c>
      <c r="G3599" s="246" t="s">
        <v>3910</v>
      </c>
      <c r="H3599" s="247">
        <v>589120</v>
      </c>
      <c r="I3599" s="248">
        <v>100000</v>
      </c>
      <c r="J3599" s="248">
        <v>1</v>
      </c>
      <c r="K3599" s="249">
        <v>2022</v>
      </c>
      <c r="L3599" s="249">
        <v>2022</v>
      </c>
      <c r="M3599" s="250" t="s">
        <v>6643</v>
      </c>
    </row>
    <row r="3600" spans="4:13" x14ac:dyDescent="0.35">
      <c r="D3600" s="244" t="s">
        <v>329</v>
      </c>
      <c r="E3600" s="245">
        <v>44077</v>
      </c>
      <c r="F3600" s="245">
        <v>44077</v>
      </c>
      <c r="G3600" s="246" t="s">
        <v>3910</v>
      </c>
      <c r="H3600" s="247">
        <v>500000</v>
      </c>
      <c r="I3600" s="248">
        <v>6270</v>
      </c>
      <c r="J3600" s="248">
        <v>1</v>
      </c>
      <c r="K3600" s="249">
        <v>2020</v>
      </c>
      <c r="L3600" s="249">
        <v>2020</v>
      </c>
      <c r="M3600" s="250" t="s">
        <v>35</v>
      </c>
    </row>
    <row r="3601" spans="4:13" x14ac:dyDescent="0.35">
      <c r="D3601" s="244" t="s">
        <v>1720</v>
      </c>
      <c r="E3601" s="245">
        <v>42259</v>
      </c>
      <c r="F3601" s="245">
        <v>42262</v>
      </c>
      <c r="G3601" s="246" t="s">
        <v>3910</v>
      </c>
      <c r="H3601" s="247">
        <v>140700</v>
      </c>
      <c r="I3601" s="248">
        <v>-359300</v>
      </c>
      <c r="J3601" s="248">
        <v>1</v>
      </c>
      <c r="K3601" s="249">
        <v>2015</v>
      </c>
      <c r="L3601" s="249">
        <v>2015</v>
      </c>
      <c r="M3601" s="250" t="s">
        <v>1713</v>
      </c>
    </row>
    <row r="3602" spans="4:13" x14ac:dyDescent="0.35">
      <c r="D3602" s="244" t="s">
        <v>1416</v>
      </c>
      <c r="E3602" s="245">
        <v>44196</v>
      </c>
      <c r="F3602" s="245">
        <v>44203</v>
      </c>
      <c r="G3602" s="246" t="s">
        <v>3910</v>
      </c>
      <c r="H3602" s="247">
        <v>654068</v>
      </c>
      <c r="I3602" s="248">
        <v>154068</v>
      </c>
      <c r="J3602" s="248">
        <v>1</v>
      </c>
      <c r="K3602" s="249">
        <v>2020</v>
      </c>
      <c r="L3602" s="249">
        <v>2021</v>
      </c>
      <c r="M3602" s="250" t="s">
        <v>11</v>
      </c>
    </row>
    <row r="3603" spans="4:13" x14ac:dyDescent="0.35">
      <c r="D3603" s="244" t="s">
        <v>2861</v>
      </c>
      <c r="E3603" s="245">
        <v>44300</v>
      </c>
      <c r="F3603" s="245">
        <v>44305</v>
      </c>
      <c r="G3603" s="246" t="s">
        <v>3910</v>
      </c>
      <c r="H3603" s="247">
        <v>2515441.1765000001</v>
      </c>
      <c r="I3603" s="248">
        <v>2015441.1765000001</v>
      </c>
      <c r="J3603" s="248">
        <v>1</v>
      </c>
      <c r="K3603" s="249">
        <v>2021</v>
      </c>
      <c r="L3603" s="249">
        <v>2021</v>
      </c>
      <c r="M3603" s="250" t="s">
        <v>2250</v>
      </c>
    </row>
    <row r="3604" spans="4:13" x14ac:dyDescent="0.35">
      <c r="D3604" s="244" t="s">
        <v>2474</v>
      </c>
      <c r="E3604" s="245">
        <v>44329</v>
      </c>
      <c r="F3604" s="245">
        <v>44337</v>
      </c>
      <c r="G3604" s="246" t="s">
        <v>3908</v>
      </c>
      <c r="H3604" s="247">
        <v>1990407.294</v>
      </c>
      <c r="I3604" s="248">
        <v>1490407.294</v>
      </c>
      <c r="J3604" s="248">
        <v>1</v>
      </c>
      <c r="K3604" s="249">
        <v>2021</v>
      </c>
      <c r="L3604" s="249">
        <v>2021</v>
      </c>
      <c r="M3604" s="250" t="s">
        <v>2250</v>
      </c>
    </row>
    <row r="3605" spans="4:13" x14ac:dyDescent="0.35">
      <c r="D3605" s="244" t="s">
        <v>2540</v>
      </c>
      <c r="E3605" s="245">
        <v>44363</v>
      </c>
      <c r="F3605" s="245">
        <v>44369</v>
      </c>
      <c r="G3605" s="246" t="s">
        <v>3908</v>
      </c>
      <c r="H3605" s="247">
        <v>1410208</v>
      </c>
      <c r="I3605" s="248">
        <v>910208</v>
      </c>
      <c r="J3605" s="248">
        <v>1</v>
      </c>
      <c r="K3605" s="249">
        <v>2021</v>
      </c>
      <c r="L3605" s="249">
        <v>2021</v>
      </c>
      <c r="M3605" s="250" t="s">
        <v>2250</v>
      </c>
    </row>
    <row r="3606" spans="4:13" x14ac:dyDescent="0.35">
      <c r="D3606" s="244" t="s">
        <v>2548</v>
      </c>
      <c r="E3606" s="245">
        <v>44136</v>
      </c>
      <c r="F3606" s="245">
        <v>44370</v>
      </c>
      <c r="G3606" s="246" t="s">
        <v>3908</v>
      </c>
      <c r="H3606" s="247">
        <v>2465650</v>
      </c>
      <c r="I3606" s="248">
        <v>1965650</v>
      </c>
      <c r="J3606" s="248">
        <v>1</v>
      </c>
      <c r="K3606" s="249">
        <v>2020</v>
      </c>
      <c r="L3606" s="249">
        <v>2021</v>
      </c>
      <c r="M3606" s="250" t="s">
        <v>11</v>
      </c>
    </row>
    <row r="3607" spans="4:13" x14ac:dyDescent="0.35">
      <c r="D3607" s="244" t="s">
        <v>3571</v>
      </c>
      <c r="E3607" s="245">
        <v>44478</v>
      </c>
      <c r="F3607" s="245">
        <v>44481</v>
      </c>
      <c r="G3607" s="246" t="s">
        <v>3908</v>
      </c>
      <c r="H3607" s="247">
        <v>2930000</v>
      </c>
      <c r="I3607" s="248">
        <v>2430000</v>
      </c>
      <c r="J3607" s="248">
        <v>1</v>
      </c>
      <c r="K3607" s="249">
        <v>2021</v>
      </c>
      <c r="L3607" s="249">
        <v>2021</v>
      </c>
      <c r="M3607" s="250" t="s">
        <v>3138</v>
      </c>
    </row>
    <row r="3608" spans="4:13" x14ac:dyDescent="0.35">
      <c r="D3608" s="244" t="s">
        <v>6830</v>
      </c>
      <c r="E3608" s="245">
        <v>44679</v>
      </c>
      <c r="F3608" s="245">
        <v>44838</v>
      </c>
      <c r="G3608" s="246" t="s">
        <v>3910</v>
      </c>
      <c r="H3608" s="247">
        <v>935500.51630000002</v>
      </c>
      <c r="I3608" s="248">
        <v>435500.51630000002</v>
      </c>
      <c r="J3608" s="248">
        <v>1</v>
      </c>
      <c r="K3608" s="249">
        <v>2022</v>
      </c>
      <c r="L3608" s="249">
        <v>2022</v>
      </c>
      <c r="M3608" s="250" t="s">
        <v>6406</v>
      </c>
    </row>
    <row r="3609" spans="4:13" x14ac:dyDescent="0.35">
      <c r="D3609" s="244" t="s">
        <v>7522</v>
      </c>
      <c r="E3609" s="245">
        <v>44985</v>
      </c>
      <c r="F3609" s="245">
        <v>44999</v>
      </c>
      <c r="G3609" s="246" t="s">
        <v>3910</v>
      </c>
      <c r="H3609" s="247">
        <v>500000</v>
      </c>
      <c r="I3609" s="248">
        <v>0</v>
      </c>
      <c r="J3609" s="248">
        <v>1</v>
      </c>
      <c r="K3609" s="249">
        <v>2023</v>
      </c>
      <c r="L3609" s="249">
        <v>2023</v>
      </c>
      <c r="M3609" s="250" t="s">
        <v>7201</v>
      </c>
    </row>
    <row r="3610" spans="4:13" x14ac:dyDescent="0.35">
      <c r="D3610" s="244" t="s">
        <v>7523</v>
      </c>
      <c r="E3610" s="245">
        <v>45039</v>
      </c>
      <c r="F3610" s="245">
        <v>45041</v>
      </c>
      <c r="G3610" s="246" t="s">
        <v>3910</v>
      </c>
      <c r="H3610" s="247">
        <v>372000</v>
      </c>
      <c r="I3610" s="248">
        <v>-128000</v>
      </c>
      <c r="J3610" s="248">
        <v>1</v>
      </c>
      <c r="K3610" s="249">
        <v>2023</v>
      </c>
      <c r="L3610" s="249">
        <v>2023</v>
      </c>
      <c r="M3610" s="250" t="s">
        <v>7246</v>
      </c>
    </row>
    <row r="3611" spans="4:13" x14ac:dyDescent="0.35">
      <c r="D3611" s="244" t="s">
        <v>7524</v>
      </c>
      <c r="E3611" s="245">
        <v>44625</v>
      </c>
      <c r="F3611" s="245">
        <v>45098</v>
      </c>
      <c r="G3611" s="246" t="s">
        <v>3908</v>
      </c>
      <c r="H3611" s="247">
        <v>500000</v>
      </c>
      <c r="I3611" s="248">
        <v>0</v>
      </c>
      <c r="J3611" s="248">
        <v>1</v>
      </c>
      <c r="K3611" s="249">
        <v>2022</v>
      </c>
      <c r="L3611" s="249">
        <v>2023</v>
      </c>
      <c r="M3611" s="250" t="s">
        <v>6021</v>
      </c>
    </row>
    <row r="3612" spans="4:13" x14ac:dyDescent="0.35">
      <c r="D3612" s="244" t="s">
        <v>3308</v>
      </c>
      <c r="E3612" s="245">
        <v>44162</v>
      </c>
      <c r="F3612" s="245">
        <v>44419</v>
      </c>
      <c r="G3612" s="246" t="s">
        <v>3908</v>
      </c>
      <c r="H3612" s="247">
        <v>1050051.5996000001</v>
      </c>
      <c r="I3612" s="248">
        <v>550051.59959999996</v>
      </c>
      <c r="J3612" s="248">
        <v>1</v>
      </c>
      <c r="K3612" s="249">
        <v>2020</v>
      </c>
      <c r="L3612" s="249">
        <v>2021</v>
      </c>
      <c r="M3612" s="250" t="s">
        <v>11</v>
      </c>
    </row>
    <row r="3613" spans="4:13" x14ac:dyDescent="0.35">
      <c r="D3613" s="244" t="s">
        <v>6374</v>
      </c>
      <c r="E3613" s="245">
        <v>44612</v>
      </c>
      <c r="F3613" s="245">
        <v>44614</v>
      </c>
      <c r="G3613" s="246" t="s">
        <v>3910</v>
      </c>
      <c r="H3613" s="247">
        <v>695000</v>
      </c>
      <c r="I3613" s="248">
        <v>194875.8824</v>
      </c>
      <c r="J3613" s="248">
        <v>1</v>
      </c>
      <c r="K3613" s="249">
        <v>2022</v>
      </c>
      <c r="L3613" s="249">
        <v>2022</v>
      </c>
      <c r="M3613" s="250" t="s">
        <v>6021</v>
      </c>
    </row>
    <row r="3614" spans="4:13" x14ac:dyDescent="0.35">
      <c r="D3614" s="244" t="s">
        <v>2969</v>
      </c>
      <c r="E3614" s="245">
        <v>44110</v>
      </c>
      <c r="F3614" s="245">
        <v>44335</v>
      </c>
      <c r="G3614" s="246" t="s">
        <v>3908</v>
      </c>
      <c r="H3614" s="247">
        <v>1050000</v>
      </c>
      <c r="I3614" s="248">
        <v>542852.9412</v>
      </c>
      <c r="J3614" s="248">
        <v>1</v>
      </c>
      <c r="K3614" s="249">
        <v>2020</v>
      </c>
      <c r="L3614" s="249">
        <v>2021</v>
      </c>
      <c r="M3614" s="250" t="s">
        <v>11</v>
      </c>
    </row>
    <row r="3615" spans="4:13" x14ac:dyDescent="0.35">
      <c r="D3615" s="244" t="s">
        <v>1250</v>
      </c>
      <c r="E3615" s="245">
        <v>42833</v>
      </c>
      <c r="F3615" s="245">
        <v>42836</v>
      </c>
      <c r="G3615" s="246" t="s">
        <v>3910</v>
      </c>
      <c r="H3615" s="247">
        <v>507597</v>
      </c>
      <c r="I3615" s="248">
        <v>0</v>
      </c>
      <c r="J3615" s="248">
        <v>1</v>
      </c>
      <c r="K3615" s="249">
        <v>2017</v>
      </c>
      <c r="L3615" s="249">
        <v>2017</v>
      </c>
      <c r="M3615" s="250" t="s">
        <v>1251</v>
      </c>
    </row>
    <row r="3616" spans="4:13" x14ac:dyDescent="0.35">
      <c r="D3616" s="244" t="s">
        <v>7525</v>
      </c>
      <c r="E3616" s="245">
        <v>45033</v>
      </c>
      <c r="F3616" s="245">
        <v>45040</v>
      </c>
      <c r="G3616" s="246" t="s">
        <v>3910</v>
      </c>
      <c r="H3616" s="247">
        <v>516860</v>
      </c>
      <c r="I3616" s="248">
        <v>0</v>
      </c>
      <c r="J3616" s="248">
        <v>1</v>
      </c>
      <c r="K3616" s="249">
        <v>2023</v>
      </c>
      <c r="L3616" s="249">
        <v>2023</v>
      </c>
      <c r="M3616" s="250" t="s">
        <v>7246</v>
      </c>
    </row>
    <row r="3617" spans="4:13" x14ac:dyDescent="0.35">
      <c r="D3617" s="244" t="s">
        <v>1493</v>
      </c>
      <c r="E3617" s="245">
        <v>43102</v>
      </c>
      <c r="F3617" s="245">
        <v>43102</v>
      </c>
      <c r="G3617" s="246" t="s">
        <v>4248</v>
      </c>
      <c r="H3617" s="247">
        <v>354050.12530000001</v>
      </c>
      <c r="I3617" s="248">
        <v>-191378.4461</v>
      </c>
      <c r="J3617" s="248">
        <v>1</v>
      </c>
      <c r="K3617" s="249">
        <v>2018</v>
      </c>
      <c r="L3617" s="249">
        <v>2018</v>
      </c>
      <c r="M3617" s="250" t="s">
        <v>674</v>
      </c>
    </row>
    <row r="3618" spans="4:13" x14ac:dyDescent="0.35">
      <c r="D3618" s="244" t="s">
        <v>7526</v>
      </c>
      <c r="E3618" s="245">
        <v>45026</v>
      </c>
      <c r="F3618" s="245">
        <v>45034</v>
      </c>
      <c r="G3618" s="246" t="s">
        <v>3910</v>
      </c>
      <c r="H3618" s="247">
        <v>557640</v>
      </c>
      <c r="I3618" s="248">
        <v>4640</v>
      </c>
      <c r="J3618" s="248">
        <v>1</v>
      </c>
      <c r="K3618" s="249">
        <v>2023</v>
      </c>
      <c r="L3618" s="249">
        <v>2023</v>
      </c>
      <c r="M3618" s="250" t="s">
        <v>7246</v>
      </c>
    </row>
    <row r="3619" spans="4:13" x14ac:dyDescent="0.35">
      <c r="D3619" s="244" t="s">
        <v>7527</v>
      </c>
      <c r="E3619" s="245">
        <v>45084</v>
      </c>
      <c r="F3619" s="245">
        <v>45098</v>
      </c>
      <c r="G3619" s="246" t="s">
        <v>3910</v>
      </c>
      <c r="H3619" s="247">
        <v>556381</v>
      </c>
      <c r="I3619" s="248">
        <v>0</v>
      </c>
      <c r="J3619" s="248">
        <v>1</v>
      </c>
      <c r="K3619" s="249">
        <v>2023</v>
      </c>
      <c r="L3619" s="249">
        <v>2023</v>
      </c>
      <c r="M3619" s="250" t="s">
        <v>7246</v>
      </c>
    </row>
    <row r="3620" spans="4:13" x14ac:dyDescent="0.35">
      <c r="D3620" s="244" t="s">
        <v>2494</v>
      </c>
      <c r="E3620" s="245">
        <v>44325</v>
      </c>
      <c r="F3620" s="245">
        <v>44349</v>
      </c>
      <c r="G3620" s="246" t="s">
        <v>3910</v>
      </c>
      <c r="H3620" s="247">
        <v>750000</v>
      </c>
      <c r="I3620" s="248">
        <v>178945</v>
      </c>
      <c r="J3620" s="248">
        <v>1</v>
      </c>
      <c r="K3620" s="249">
        <v>2021</v>
      </c>
      <c r="L3620" s="249">
        <v>2021</v>
      </c>
      <c r="M3620" s="250" t="s">
        <v>2250</v>
      </c>
    </row>
    <row r="3621" spans="4:13" x14ac:dyDescent="0.35">
      <c r="D3621" s="244" t="s">
        <v>787</v>
      </c>
      <c r="E3621" s="245">
        <v>44061</v>
      </c>
      <c r="F3621" s="245">
        <v>44061</v>
      </c>
      <c r="G3621" s="246" t="s">
        <v>3908</v>
      </c>
      <c r="H3621" s="247">
        <v>616000</v>
      </c>
      <c r="I3621" s="248">
        <v>34000</v>
      </c>
      <c r="J3621" s="248">
        <v>1</v>
      </c>
      <c r="K3621" s="249">
        <v>2020</v>
      </c>
      <c r="L3621" s="249">
        <v>2020</v>
      </c>
      <c r="M3621" s="250" t="s">
        <v>35</v>
      </c>
    </row>
    <row r="3622" spans="4:13" x14ac:dyDescent="0.35">
      <c r="D3622" s="244" t="s">
        <v>5250</v>
      </c>
      <c r="E3622" s="245">
        <v>44235</v>
      </c>
      <c r="F3622" s="245">
        <v>44238</v>
      </c>
      <c r="G3622" s="246" t="s">
        <v>658</v>
      </c>
      <c r="H3622" s="247">
        <v>2583040</v>
      </c>
      <c r="I3622" s="248">
        <v>2000000</v>
      </c>
      <c r="J3622" s="248">
        <v>1</v>
      </c>
      <c r="K3622" s="249">
        <v>2021</v>
      </c>
      <c r="L3622" s="249">
        <v>2021</v>
      </c>
      <c r="M3622" s="250" t="s">
        <v>21</v>
      </c>
    </row>
    <row r="3623" spans="4:13" x14ac:dyDescent="0.35">
      <c r="D3623" s="244" t="s">
        <v>1588</v>
      </c>
      <c r="E3623" s="245">
        <v>40872</v>
      </c>
      <c r="F3623" s="245">
        <v>40875</v>
      </c>
      <c r="G3623" s="246" t="s">
        <v>3908</v>
      </c>
      <c r="H3623" s="247">
        <v>-5.8207660913467E-11</v>
      </c>
      <c r="I3623" s="248">
        <v>-593050.89289999998</v>
      </c>
      <c r="J3623" s="248">
        <v>1</v>
      </c>
      <c r="K3623" s="249">
        <v>2011</v>
      </c>
      <c r="L3623" s="249">
        <v>2011</v>
      </c>
      <c r="M3623" s="250" t="s">
        <v>1586</v>
      </c>
    </row>
    <row r="3624" spans="4:13" x14ac:dyDescent="0.35">
      <c r="D3624" s="244" t="s">
        <v>2058</v>
      </c>
      <c r="E3624" s="245">
        <v>43839</v>
      </c>
      <c r="F3624" s="245">
        <v>43840</v>
      </c>
      <c r="G3624" s="246" t="s">
        <v>4248</v>
      </c>
      <c r="H3624" s="247">
        <v>0</v>
      </c>
      <c r="I3624" s="248">
        <v>-597514</v>
      </c>
      <c r="J3624" s="248">
        <v>1</v>
      </c>
      <c r="K3624" s="249">
        <v>2020</v>
      </c>
      <c r="L3624" s="249">
        <v>2020</v>
      </c>
      <c r="M3624" s="250" t="s">
        <v>28</v>
      </c>
    </row>
    <row r="3625" spans="4:13" x14ac:dyDescent="0.35">
      <c r="D3625" s="244" t="s">
        <v>1728</v>
      </c>
      <c r="E3625" s="245">
        <v>42258</v>
      </c>
      <c r="F3625" s="245">
        <v>42272</v>
      </c>
      <c r="G3625" s="246" t="s">
        <v>3908</v>
      </c>
      <c r="H3625" s="247">
        <v>496388.02889999998</v>
      </c>
      <c r="I3625" s="248">
        <v>-103611.9711</v>
      </c>
      <c r="J3625" s="248">
        <v>1</v>
      </c>
      <c r="K3625" s="249">
        <v>2015</v>
      </c>
      <c r="L3625" s="249">
        <v>2015</v>
      </c>
      <c r="M3625" s="250" t="s">
        <v>1713</v>
      </c>
    </row>
    <row r="3626" spans="4:13" x14ac:dyDescent="0.35">
      <c r="D3626" s="244" t="s">
        <v>6901</v>
      </c>
      <c r="E3626" s="245">
        <v>44656</v>
      </c>
      <c r="F3626" s="245">
        <v>44656</v>
      </c>
      <c r="G3626" s="246" t="s">
        <v>4195</v>
      </c>
      <c r="H3626" s="247">
        <v>400928.79259999999</v>
      </c>
      <c r="I3626" s="248">
        <v>-216718.26624329999</v>
      </c>
      <c r="J3626" s="248">
        <v>1</v>
      </c>
      <c r="K3626" s="249">
        <v>2022</v>
      </c>
      <c r="L3626" s="249">
        <v>2022</v>
      </c>
      <c r="M3626" s="250" t="s">
        <v>6406</v>
      </c>
    </row>
    <row r="3627" spans="4:13" x14ac:dyDescent="0.35">
      <c r="D3627" s="244" t="s">
        <v>6226</v>
      </c>
      <c r="E3627" s="245">
        <v>44488</v>
      </c>
      <c r="F3627" s="245">
        <v>44497</v>
      </c>
      <c r="G3627" s="246" t="s">
        <v>4195</v>
      </c>
      <c r="H3627" s="247">
        <v>0</v>
      </c>
      <c r="I3627" s="248">
        <v>-617953.72745705</v>
      </c>
      <c r="J3627" s="248">
        <v>1</v>
      </c>
      <c r="K3627" s="249">
        <v>2021</v>
      </c>
      <c r="L3627" s="249">
        <v>2021</v>
      </c>
      <c r="M3627" s="250" t="s">
        <v>3138</v>
      </c>
    </row>
    <row r="3628" spans="4:13" x14ac:dyDescent="0.35">
      <c r="D3628" s="244" t="s">
        <v>7528</v>
      </c>
      <c r="E3628" s="245">
        <v>44999</v>
      </c>
      <c r="F3628" s="245">
        <v>45006</v>
      </c>
      <c r="G3628" s="246" t="s">
        <v>3910</v>
      </c>
      <c r="H3628" s="247">
        <v>46010</v>
      </c>
      <c r="I3628" s="248">
        <v>-574490</v>
      </c>
      <c r="J3628" s="248">
        <v>1</v>
      </c>
      <c r="K3628" s="249">
        <v>2023</v>
      </c>
      <c r="L3628" s="249">
        <v>2023</v>
      </c>
      <c r="M3628" s="250" t="s">
        <v>7201</v>
      </c>
    </row>
    <row r="3629" spans="4:13" x14ac:dyDescent="0.35">
      <c r="D3629" s="244" t="s">
        <v>1792</v>
      </c>
      <c r="E3629" s="245">
        <v>42047</v>
      </c>
      <c r="F3629" s="245">
        <v>42688</v>
      </c>
      <c r="G3629" s="246" t="s">
        <v>658</v>
      </c>
      <c r="H3629" s="247">
        <v>2383425</v>
      </c>
      <c r="I3629" s="248">
        <v>1750000</v>
      </c>
      <c r="J3629" s="248">
        <v>1</v>
      </c>
      <c r="K3629" s="249">
        <v>2015</v>
      </c>
      <c r="L3629" s="249">
        <v>2016</v>
      </c>
      <c r="M3629" s="250" t="s">
        <v>1686</v>
      </c>
    </row>
    <row r="3630" spans="4:13" x14ac:dyDescent="0.35">
      <c r="D3630" s="244" t="s">
        <v>6331</v>
      </c>
      <c r="E3630" s="245">
        <v>44635</v>
      </c>
      <c r="F3630" s="245">
        <v>44636</v>
      </c>
      <c r="G3630" s="246" t="s">
        <v>4248</v>
      </c>
      <c r="H3630" s="247">
        <v>700000</v>
      </c>
      <c r="I3630" s="248">
        <v>48831.465898613998</v>
      </c>
      <c r="J3630" s="248">
        <v>1</v>
      </c>
      <c r="K3630" s="249">
        <v>2022</v>
      </c>
      <c r="L3630" s="249">
        <v>2022</v>
      </c>
      <c r="M3630" s="250" t="s">
        <v>6021</v>
      </c>
    </row>
    <row r="3631" spans="4:13" x14ac:dyDescent="0.35">
      <c r="D3631" s="244" t="s">
        <v>2158</v>
      </c>
      <c r="E3631" s="245">
        <v>38177</v>
      </c>
      <c r="F3631" s="245">
        <v>38181</v>
      </c>
      <c r="G3631" s="246" t="s">
        <v>3908</v>
      </c>
      <c r="H3631" s="247">
        <v>125445</v>
      </c>
      <c r="I3631" s="248">
        <v>-537555</v>
      </c>
      <c r="J3631" s="248">
        <v>1</v>
      </c>
      <c r="K3631" s="249">
        <v>2004</v>
      </c>
      <c r="L3631" s="249">
        <v>2004</v>
      </c>
      <c r="M3631" s="250" t="s">
        <v>2159</v>
      </c>
    </row>
    <row r="3632" spans="4:13" x14ac:dyDescent="0.35">
      <c r="D3632" s="244" t="s">
        <v>2149</v>
      </c>
      <c r="E3632" s="245">
        <v>44228</v>
      </c>
      <c r="F3632" s="245">
        <v>44244</v>
      </c>
      <c r="G3632" s="246" t="s">
        <v>3908</v>
      </c>
      <c r="H3632" s="247">
        <v>1557000</v>
      </c>
      <c r="I3632" s="248">
        <v>892161</v>
      </c>
      <c r="J3632" s="248">
        <v>1</v>
      </c>
      <c r="K3632" s="249">
        <v>2021</v>
      </c>
      <c r="L3632" s="249">
        <v>2021</v>
      </c>
      <c r="M3632" s="250" t="s">
        <v>21</v>
      </c>
    </row>
    <row r="3633" spans="4:13" x14ac:dyDescent="0.35">
      <c r="D3633" s="244" t="s">
        <v>7529</v>
      </c>
      <c r="E3633" s="245">
        <v>44118</v>
      </c>
      <c r="F3633" s="245">
        <v>44522</v>
      </c>
      <c r="G3633" s="246" t="s">
        <v>658</v>
      </c>
      <c r="H3633" s="247">
        <v>687211</v>
      </c>
      <c r="I3633" s="248">
        <v>0</v>
      </c>
      <c r="J3633" s="248">
        <v>1</v>
      </c>
      <c r="K3633" s="249">
        <v>2020</v>
      </c>
      <c r="L3633" s="249">
        <v>2021</v>
      </c>
      <c r="M3633" s="250" t="s">
        <v>11</v>
      </c>
    </row>
    <row r="3634" spans="4:13" x14ac:dyDescent="0.35">
      <c r="D3634" s="244" t="s">
        <v>3214</v>
      </c>
      <c r="E3634" s="245">
        <v>44392</v>
      </c>
      <c r="F3634" s="245">
        <v>44399</v>
      </c>
      <c r="G3634" s="246" t="s">
        <v>3908</v>
      </c>
      <c r="H3634" s="247">
        <v>695000</v>
      </c>
      <c r="I3634" s="248">
        <v>0</v>
      </c>
      <c r="J3634" s="248">
        <v>1</v>
      </c>
      <c r="K3634" s="249">
        <v>2021</v>
      </c>
      <c r="L3634" s="249">
        <v>2021</v>
      </c>
      <c r="M3634" s="250" t="s">
        <v>3073</v>
      </c>
    </row>
    <row r="3635" spans="4:13" x14ac:dyDescent="0.35">
      <c r="D3635" s="244" t="s">
        <v>6782</v>
      </c>
      <c r="E3635" s="245">
        <v>44810</v>
      </c>
      <c r="F3635" s="245">
        <v>44811</v>
      </c>
      <c r="G3635" s="246" t="s">
        <v>3910</v>
      </c>
      <c r="H3635" s="247">
        <v>955000</v>
      </c>
      <c r="I3635" s="248">
        <v>255257.99789999999</v>
      </c>
      <c r="J3635" s="248">
        <v>1</v>
      </c>
      <c r="K3635" s="249">
        <v>2022</v>
      </c>
      <c r="L3635" s="249">
        <v>2022</v>
      </c>
      <c r="M3635" s="250" t="s">
        <v>6643</v>
      </c>
    </row>
    <row r="3636" spans="4:13" x14ac:dyDescent="0.35">
      <c r="D3636" s="244" t="s">
        <v>2334</v>
      </c>
      <c r="E3636" s="245">
        <v>39480</v>
      </c>
      <c r="F3636" s="245">
        <v>39484</v>
      </c>
      <c r="G3636" s="246" t="s">
        <v>3908</v>
      </c>
      <c r="H3636" s="247">
        <v>702000</v>
      </c>
      <c r="I3636" s="248">
        <v>0</v>
      </c>
      <c r="J3636" s="248">
        <v>1</v>
      </c>
      <c r="K3636" s="249">
        <v>2008</v>
      </c>
      <c r="L3636" s="249">
        <v>2008</v>
      </c>
      <c r="M3636" s="250" t="s">
        <v>2335</v>
      </c>
    </row>
    <row r="3637" spans="4:13" x14ac:dyDescent="0.35">
      <c r="D3637" s="244" t="s">
        <v>1603</v>
      </c>
      <c r="E3637" s="245">
        <v>41034</v>
      </c>
      <c r="F3637" s="245">
        <v>41050</v>
      </c>
      <c r="G3637" s="246" t="s">
        <v>3910</v>
      </c>
      <c r="H3637" s="247">
        <v>1000000</v>
      </c>
      <c r="I3637" s="248">
        <v>285192.85710000002</v>
      </c>
      <c r="J3637" s="248">
        <v>1</v>
      </c>
      <c r="K3637" s="249">
        <v>2012</v>
      </c>
      <c r="L3637" s="249">
        <v>2012</v>
      </c>
      <c r="M3637" s="250" t="s">
        <v>1604</v>
      </c>
    </row>
    <row r="3638" spans="4:13" x14ac:dyDescent="0.35">
      <c r="D3638" s="244" t="s">
        <v>3664</v>
      </c>
      <c r="E3638" s="245">
        <v>44459</v>
      </c>
      <c r="F3638" s="245">
        <v>44503</v>
      </c>
      <c r="G3638" s="246" t="s">
        <v>4248</v>
      </c>
      <c r="H3638" s="247">
        <v>572256</v>
      </c>
      <c r="I3638" s="248">
        <v>-155379.38196959</v>
      </c>
      <c r="J3638" s="248">
        <v>1</v>
      </c>
      <c r="K3638" s="249">
        <v>2021</v>
      </c>
      <c r="L3638" s="249">
        <v>2021</v>
      </c>
      <c r="M3638" s="250" t="s">
        <v>3073</v>
      </c>
    </row>
    <row r="3639" spans="4:13" x14ac:dyDescent="0.35">
      <c r="D3639" s="244" t="s">
        <v>5225</v>
      </c>
      <c r="E3639" s="245">
        <v>44228</v>
      </c>
      <c r="F3639" s="245">
        <v>44228</v>
      </c>
      <c r="G3639" s="246" t="s">
        <v>3908</v>
      </c>
      <c r="H3639" s="247">
        <v>1743000</v>
      </c>
      <c r="I3639" s="248">
        <v>998739</v>
      </c>
      <c r="J3639" s="248">
        <v>1</v>
      </c>
      <c r="K3639" s="249">
        <v>2021</v>
      </c>
      <c r="L3639" s="249">
        <v>2021</v>
      </c>
      <c r="M3639" s="250" t="s">
        <v>21</v>
      </c>
    </row>
    <row r="3640" spans="4:13" x14ac:dyDescent="0.35">
      <c r="D3640" s="244" t="s">
        <v>461</v>
      </c>
      <c r="E3640" s="245">
        <v>44128</v>
      </c>
      <c r="F3640" s="245">
        <v>44128</v>
      </c>
      <c r="G3640" s="246" t="s">
        <v>3910</v>
      </c>
      <c r="H3640" s="247">
        <v>2038500</v>
      </c>
      <c r="I3640" s="248">
        <v>1293250</v>
      </c>
      <c r="J3640" s="248">
        <v>1</v>
      </c>
      <c r="K3640" s="249">
        <v>2020</v>
      </c>
      <c r="L3640" s="249">
        <v>2020</v>
      </c>
      <c r="M3640" s="250" t="s">
        <v>11</v>
      </c>
    </row>
    <row r="3641" spans="4:13" x14ac:dyDescent="0.35">
      <c r="D3641" s="244" t="s">
        <v>1717</v>
      </c>
      <c r="E3641" s="245">
        <v>42215</v>
      </c>
      <c r="F3641" s="245">
        <v>42226</v>
      </c>
      <c r="G3641" s="246" t="s">
        <v>3910</v>
      </c>
      <c r="H3641" s="247">
        <v>2500000</v>
      </c>
      <c r="I3641" s="248">
        <v>1750000</v>
      </c>
      <c r="J3641" s="248">
        <v>1</v>
      </c>
      <c r="K3641" s="249">
        <v>2015</v>
      </c>
      <c r="L3641" s="249">
        <v>2015</v>
      </c>
      <c r="M3641" s="250" t="s">
        <v>1713</v>
      </c>
    </row>
    <row r="3642" spans="4:13" x14ac:dyDescent="0.35">
      <c r="D3642" s="244" t="s">
        <v>7530</v>
      </c>
      <c r="E3642" s="245">
        <v>44811</v>
      </c>
      <c r="F3642" s="245">
        <v>44936</v>
      </c>
      <c r="G3642" s="246" t="s">
        <v>4248</v>
      </c>
      <c r="H3642" s="247">
        <v>923413</v>
      </c>
      <c r="I3642" s="248">
        <v>173410.89201879001</v>
      </c>
      <c r="J3642" s="248">
        <v>1</v>
      </c>
      <c r="K3642" s="249">
        <v>2022</v>
      </c>
      <c r="L3642" s="249">
        <v>2023</v>
      </c>
      <c r="M3642" s="250" t="s">
        <v>6643</v>
      </c>
    </row>
    <row r="3643" spans="4:13" x14ac:dyDescent="0.35">
      <c r="D3643" s="244" t="s">
        <v>6435</v>
      </c>
      <c r="E3643" s="245">
        <v>44429</v>
      </c>
      <c r="F3643" s="245">
        <v>44659</v>
      </c>
      <c r="G3643" s="246" t="s">
        <v>4248</v>
      </c>
      <c r="H3643" s="247">
        <v>0</v>
      </c>
      <c r="I3643" s="248">
        <v>-751289.98968</v>
      </c>
      <c r="J3643" s="248">
        <v>1</v>
      </c>
      <c r="K3643" s="249">
        <v>2021</v>
      </c>
      <c r="L3643" s="249">
        <v>2022</v>
      </c>
      <c r="M3643" s="250" t="s">
        <v>3073</v>
      </c>
    </row>
    <row r="3644" spans="4:13" x14ac:dyDescent="0.35">
      <c r="D3644" s="244" t="s">
        <v>826</v>
      </c>
      <c r="E3644" s="245">
        <v>44160</v>
      </c>
      <c r="F3644" s="245">
        <v>44160</v>
      </c>
      <c r="G3644" s="246" t="s">
        <v>3910</v>
      </c>
      <c r="H3644" s="247">
        <v>1206159</v>
      </c>
      <c r="I3644" s="248">
        <v>440517</v>
      </c>
      <c r="J3644" s="248">
        <v>1</v>
      </c>
      <c r="K3644" s="249">
        <v>2020</v>
      </c>
      <c r="L3644" s="249">
        <v>2020</v>
      </c>
      <c r="M3644" s="250" t="s">
        <v>11</v>
      </c>
    </row>
    <row r="3645" spans="4:13" x14ac:dyDescent="0.35">
      <c r="D3645" s="244" t="s">
        <v>6432</v>
      </c>
      <c r="E3645" s="245">
        <v>44272</v>
      </c>
      <c r="F3645" s="245">
        <v>44585</v>
      </c>
      <c r="G3645" s="246" t="s">
        <v>4248</v>
      </c>
      <c r="H3645" s="247">
        <v>1376703</v>
      </c>
      <c r="I3645" s="248">
        <v>598068.886956</v>
      </c>
      <c r="J3645" s="248">
        <v>1</v>
      </c>
      <c r="K3645" s="249">
        <v>2021</v>
      </c>
      <c r="L3645" s="249">
        <v>2022</v>
      </c>
      <c r="M3645" s="250" t="s">
        <v>21</v>
      </c>
    </row>
    <row r="3646" spans="4:13" x14ac:dyDescent="0.35">
      <c r="D3646" s="244" t="s">
        <v>7531</v>
      </c>
      <c r="E3646" s="245">
        <v>44918</v>
      </c>
      <c r="F3646" s="245">
        <v>44937</v>
      </c>
      <c r="G3646" s="246" t="s">
        <v>3910</v>
      </c>
      <c r="H3646" s="247">
        <v>904608</v>
      </c>
      <c r="I3646" s="248">
        <v>120000</v>
      </c>
      <c r="J3646" s="248">
        <v>1</v>
      </c>
      <c r="K3646" s="249">
        <v>2022</v>
      </c>
      <c r="L3646" s="249">
        <v>2023</v>
      </c>
      <c r="M3646" s="250" t="s">
        <v>6825</v>
      </c>
    </row>
    <row r="3647" spans="4:13" x14ac:dyDescent="0.35">
      <c r="D3647" s="244" t="s">
        <v>1820</v>
      </c>
      <c r="E3647" s="245">
        <v>42896</v>
      </c>
      <c r="F3647" s="245">
        <v>42913</v>
      </c>
      <c r="G3647" s="246" t="s">
        <v>3910</v>
      </c>
      <c r="H3647" s="247">
        <v>800000</v>
      </c>
      <c r="I3647" s="248">
        <v>0</v>
      </c>
      <c r="J3647" s="248">
        <v>1</v>
      </c>
      <c r="K3647" s="249">
        <v>2017</v>
      </c>
      <c r="L3647" s="249">
        <v>2017</v>
      </c>
      <c r="M3647" s="250" t="s">
        <v>1251</v>
      </c>
    </row>
    <row r="3648" spans="4:13" x14ac:dyDescent="0.35">
      <c r="D3648" s="244" t="s">
        <v>2326</v>
      </c>
      <c r="E3648" s="245">
        <v>44248</v>
      </c>
      <c r="F3648" s="245">
        <v>44270</v>
      </c>
      <c r="G3648" s="246" t="s">
        <v>3910</v>
      </c>
      <c r="H3648" s="247">
        <v>942150</v>
      </c>
      <c r="I3648" s="248">
        <v>121195.8824</v>
      </c>
      <c r="J3648" s="248">
        <v>1</v>
      </c>
      <c r="K3648" s="249">
        <v>2021</v>
      </c>
      <c r="L3648" s="249">
        <v>2021</v>
      </c>
      <c r="M3648" s="250" t="s">
        <v>21</v>
      </c>
    </row>
    <row r="3649" spans="4:13" x14ac:dyDescent="0.35">
      <c r="D3649" s="244" t="s">
        <v>1293</v>
      </c>
      <c r="E3649" s="245">
        <v>44185</v>
      </c>
      <c r="F3649" s="245">
        <v>44202</v>
      </c>
      <c r="G3649" s="246" t="s">
        <v>3910</v>
      </c>
      <c r="H3649" s="247">
        <v>1369110</v>
      </c>
      <c r="I3649" s="248">
        <v>533750</v>
      </c>
      <c r="J3649" s="248">
        <v>1</v>
      </c>
      <c r="K3649" s="249">
        <v>2020</v>
      </c>
      <c r="L3649" s="249">
        <v>2021</v>
      </c>
      <c r="M3649" s="250" t="s">
        <v>11</v>
      </c>
    </row>
    <row r="3650" spans="4:13" x14ac:dyDescent="0.35">
      <c r="D3650" s="244" t="s">
        <v>46</v>
      </c>
      <c r="E3650" s="245">
        <v>42399</v>
      </c>
      <c r="F3650" s="245">
        <v>42403</v>
      </c>
      <c r="G3650" s="246" t="s">
        <v>3908</v>
      </c>
      <c r="H3650" s="247">
        <v>681050</v>
      </c>
      <c r="I3650" s="248">
        <v>-159175</v>
      </c>
      <c r="J3650" s="248">
        <v>1</v>
      </c>
      <c r="K3650" s="249">
        <v>2016</v>
      </c>
      <c r="L3650" s="249">
        <v>2016</v>
      </c>
      <c r="M3650" s="250" t="s">
        <v>47</v>
      </c>
    </row>
    <row r="3651" spans="4:13" x14ac:dyDescent="0.35">
      <c r="D3651" s="244" t="s">
        <v>771</v>
      </c>
      <c r="E3651" s="245">
        <v>44009</v>
      </c>
      <c r="F3651" s="245">
        <v>44009</v>
      </c>
      <c r="G3651" s="246" t="s">
        <v>3908</v>
      </c>
      <c r="H3651" s="247">
        <v>858150</v>
      </c>
      <c r="I3651" s="248">
        <v>1000</v>
      </c>
      <c r="J3651" s="248">
        <v>1</v>
      </c>
      <c r="K3651" s="249">
        <v>2020</v>
      </c>
      <c r="L3651" s="249">
        <v>2020</v>
      </c>
      <c r="M3651" s="250" t="s">
        <v>33</v>
      </c>
    </row>
    <row r="3652" spans="4:13" x14ac:dyDescent="0.35">
      <c r="D3652" s="244" t="s">
        <v>6549</v>
      </c>
      <c r="E3652" s="245">
        <v>44180</v>
      </c>
      <c r="F3652" s="245">
        <v>44701</v>
      </c>
      <c r="G3652" s="246" t="s">
        <v>3910</v>
      </c>
      <c r="H3652" s="247">
        <v>1411588</v>
      </c>
      <c r="I3652" s="248">
        <v>543611.76470000006</v>
      </c>
      <c r="J3652" s="248">
        <v>1</v>
      </c>
      <c r="K3652" s="249">
        <v>2020</v>
      </c>
      <c r="L3652" s="249">
        <v>2022</v>
      </c>
      <c r="M3652" s="250" t="s">
        <v>11</v>
      </c>
    </row>
    <row r="3653" spans="4:13" x14ac:dyDescent="0.35">
      <c r="D3653" s="244" t="s">
        <v>1715</v>
      </c>
      <c r="E3653" s="245">
        <v>42211</v>
      </c>
      <c r="F3653" s="245">
        <v>42226</v>
      </c>
      <c r="G3653" s="246" t="s">
        <v>3910</v>
      </c>
      <c r="H3653" s="247">
        <v>2567085</v>
      </c>
      <c r="I3653" s="248">
        <v>1695000</v>
      </c>
      <c r="J3653" s="248">
        <v>1</v>
      </c>
      <c r="K3653" s="249">
        <v>2015</v>
      </c>
      <c r="L3653" s="249">
        <v>2015</v>
      </c>
      <c r="M3653" s="250" t="s">
        <v>1713</v>
      </c>
    </row>
    <row r="3654" spans="4:13" x14ac:dyDescent="0.35">
      <c r="D3654" s="244" t="s">
        <v>2777</v>
      </c>
      <c r="E3654" s="245">
        <v>40187</v>
      </c>
      <c r="F3654" s="245">
        <v>40189</v>
      </c>
      <c r="G3654" s="246" t="s">
        <v>3908</v>
      </c>
      <c r="H3654" s="247">
        <v>400000</v>
      </c>
      <c r="I3654" s="248">
        <v>-495356.03720000002</v>
      </c>
      <c r="J3654" s="248">
        <v>1</v>
      </c>
      <c r="K3654" s="249">
        <v>2010</v>
      </c>
      <c r="L3654" s="249">
        <v>2010</v>
      </c>
      <c r="M3654" s="250" t="s">
        <v>1225</v>
      </c>
    </row>
    <row r="3655" spans="4:13" x14ac:dyDescent="0.35">
      <c r="D3655" s="244" t="s">
        <v>2620</v>
      </c>
      <c r="E3655" s="245">
        <v>44261</v>
      </c>
      <c r="F3655" s="245">
        <v>44281</v>
      </c>
      <c r="G3655" s="246" t="s">
        <v>3908</v>
      </c>
      <c r="H3655" s="247">
        <v>2955200</v>
      </c>
      <c r="I3655" s="248">
        <v>2055200</v>
      </c>
      <c r="J3655" s="248">
        <v>1</v>
      </c>
      <c r="K3655" s="249">
        <v>2021</v>
      </c>
      <c r="L3655" s="249">
        <v>2021</v>
      </c>
      <c r="M3655" s="250" t="s">
        <v>21</v>
      </c>
    </row>
    <row r="3656" spans="4:13" x14ac:dyDescent="0.35">
      <c r="D3656" s="244" t="s">
        <v>7532</v>
      </c>
      <c r="E3656" s="245">
        <v>44946</v>
      </c>
      <c r="F3656" s="245">
        <v>44946</v>
      </c>
      <c r="G3656" s="246" t="s">
        <v>3910</v>
      </c>
      <c r="H3656" s="247">
        <v>1000000</v>
      </c>
      <c r="I3656" s="248">
        <v>68181.8</v>
      </c>
      <c r="J3656" s="248">
        <v>1</v>
      </c>
      <c r="K3656" s="249">
        <v>2023</v>
      </c>
      <c r="L3656" s="249">
        <v>2023</v>
      </c>
      <c r="M3656" s="250" t="s">
        <v>7201</v>
      </c>
    </row>
    <row r="3657" spans="4:13" x14ac:dyDescent="0.35">
      <c r="D3657" s="244" t="s">
        <v>305</v>
      </c>
      <c r="E3657" s="245">
        <v>44061</v>
      </c>
      <c r="F3657" s="245">
        <v>44061</v>
      </c>
      <c r="G3657" s="246" t="s">
        <v>3910</v>
      </c>
      <c r="H3657" s="247">
        <v>952506</v>
      </c>
      <c r="I3657" s="248">
        <v>0</v>
      </c>
      <c r="J3657" s="248">
        <v>1</v>
      </c>
      <c r="K3657" s="249">
        <v>2020</v>
      </c>
      <c r="L3657" s="249">
        <v>2020</v>
      </c>
      <c r="M3657" s="250" t="s">
        <v>35</v>
      </c>
    </row>
    <row r="3658" spans="4:13" x14ac:dyDescent="0.35">
      <c r="D3658" s="244" t="s">
        <v>6435</v>
      </c>
      <c r="E3658" s="245">
        <v>44417</v>
      </c>
      <c r="F3658" s="245">
        <v>44737</v>
      </c>
      <c r="G3658" s="246" t="s">
        <v>4248</v>
      </c>
      <c r="H3658" s="247">
        <v>1000000</v>
      </c>
      <c r="I3658" s="248">
        <v>40000</v>
      </c>
      <c r="J3658" s="248">
        <v>0</v>
      </c>
      <c r="K3658" s="249">
        <v>2021</v>
      </c>
      <c r="L3658" s="249">
        <v>2022</v>
      </c>
      <c r="M3658" s="250" t="s">
        <v>3073</v>
      </c>
    </row>
    <row r="3659" spans="4:13" x14ac:dyDescent="0.35">
      <c r="D3659" s="244" t="s">
        <v>1340</v>
      </c>
      <c r="E3659" s="245">
        <v>43960</v>
      </c>
      <c r="F3659" s="245">
        <v>43972</v>
      </c>
      <c r="G3659" s="246" t="s">
        <v>4248</v>
      </c>
      <c r="H3659" s="247">
        <v>984020</v>
      </c>
      <c r="I3659" s="248">
        <v>0</v>
      </c>
      <c r="J3659" s="248">
        <v>1</v>
      </c>
      <c r="K3659" s="249">
        <v>2020</v>
      </c>
      <c r="L3659" s="249">
        <v>2020</v>
      </c>
      <c r="M3659" s="250" t="s">
        <v>33</v>
      </c>
    </row>
    <row r="3660" spans="4:13" x14ac:dyDescent="0.35">
      <c r="D3660" s="244" t="s">
        <v>6310</v>
      </c>
      <c r="E3660" s="245">
        <v>44622</v>
      </c>
      <c r="F3660" s="245">
        <v>44624</v>
      </c>
      <c r="G3660" s="246" t="s">
        <v>658</v>
      </c>
      <c r="H3660" s="247">
        <v>3995000</v>
      </c>
      <c r="I3660" s="248">
        <v>3000000</v>
      </c>
      <c r="J3660" s="248">
        <v>1</v>
      </c>
      <c r="K3660" s="249">
        <v>2022</v>
      </c>
      <c r="L3660" s="249">
        <v>2022</v>
      </c>
      <c r="M3660" s="250" t="s">
        <v>6021</v>
      </c>
    </row>
    <row r="3661" spans="4:13" x14ac:dyDescent="0.35">
      <c r="D3661" s="244" t="s">
        <v>778</v>
      </c>
      <c r="E3661" s="245">
        <v>43968</v>
      </c>
      <c r="F3661" s="245">
        <v>43968</v>
      </c>
      <c r="G3661" s="246" t="s">
        <v>3908</v>
      </c>
      <c r="H3661" s="247">
        <v>2000000</v>
      </c>
      <c r="I3661" s="248">
        <v>1000000</v>
      </c>
      <c r="J3661" s="248">
        <v>1</v>
      </c>
      <c r="K3661" s="249">
        <v>2020</v>
      </c>
      <c r="L3661" s="249">
        <v>2020</v>
      </c>
      <c r="M3661" s="250" t="s">
        <v>33</v>
      </c>
    </row>
    <row r="3662" spans="4:13" x14ac:dyDescent="0.35">
      <c r="D3662" s="244" t="s">
        <v>2227</v>
      </c>
      <c r="E3662" s="245">
        <v>43892</v>
      </c>
      <c r="F3662" s="245">
        <v>44257</v>
      </c>
      <c r="G3662" s="246" t="s">
        <v>3908</v>
      </c>
      <c r="H3662" s="247">
        <v>2134936.4117999999</v>
      </c>
      <c r="I3662" s="248">
        <v>1134936.4117999999</v>
      </c>
      <c r="J3662" s="248">
        <v>1</v>
      </c>
      <c r="K3662" s="249">
        <v>2020</v>
      </c>
      <c r="L3662" s="249">
        <v>2021</v>
      </c>
      <c r="M3662" s="250" t="s">
        <v>28</v>
      </c>
    </row>
    <row r="3663" spans="4:13" x14ac:dyDescent="0.35">
      <c r="D3663" s="244" t="s">
        <v>3057</v>
      </c>
      <c r="E3663" s="245">
        <v>44324</v>
      </c>
      <c r="F3663" s="245">
        <v>44354</v>
      </c>
      <c r="G3663" s="246" t="s">
        <v>3910</v>
      </c>
      <c r="H3663" s="247">
        <v>9980</v>
      </c>
      <c r="I3663" s="248">
        <v>-990020</v>
      </c>
      <c r="J3663" s="248">
        <v>1</v>
      </c>
      <c r="K3663" s="249">
        <v>2021</v>
      </c>
      <c r="L3663" s="249">
        <v>2021</v>
      </c>
      <c r="M3663" s="250" t="s">
        <v>2250</v>
      </c>
    </row>
    <row r="3664" spans="4:13" x14ac:dyDescent="0.35">
      <c r="D3664" s="244" t="s">
        <v>7533</v>
      </c>
      <c r="E3664" s="245">
        <v>44135</v>
      </c>
      <c r="F3664" s="245">
        <v>44986</v>
      </c>
      <c r="G3664" s="246" t="s">
        <v>3908</v>
      </c>
      <c r="H3664" s="247">
        <v>1000000</v>
      </c>
      <c r="I3664" s="248">
        <v>0</v>
      </c>
      <c r="J3664" s="248">
        <v>1</v>
      </c>
      <c r="K3664" s="249">
        <v>2020</v>
      </c>
      <c r="L3664" s="249">
        <v>2023</v>
      </c>
      <c r="M3664" s="250" t="s">
        <v>11</v>
      </c>
    </row>
    <row r="3665" spans="4:13" x14ac:dyDescent="0.35">
      <c r="D3665" s="244" t="s">
        <v>7534</v>
      </c>
      <c r="E3665" s="245">
        <v>45078</v>
      </c>
      <c r="F3665" s="245">
        <v>45086</v>
      </c>
      <c r="G3665" s="246" t="s">
        <v>3910</v>
      </c>
      <c r="H3665" s="247">
        <v>1000000</v>
      </c>
      <c r="I3665" s="248">
        <v>0</v>
      </c>
      <c r="J3665" s="248">
        <v>1</v>
      </c>
      <c r="K3665" s="249">
        <v>2023</v>
      </c>
      <c r="L3665" s="249">
        <v>2023</v>
      </c>
      <c r="M3665" s="250" t="s">
        <v>7246</v>
      </c>
    </row>
    <row r="3666" spans="4:13" x14ac:dyDescent="0.35">
      <c r="D3666" s="244" t="s">
        <v>146</v>
      </c>
      <c r="E3666" s="245">
        <v>43953</v>
      </c>
      <c r="F3666" s="245">
        <v>43980</v>
      </c>
      <c r="G3666" s="246" t="s">
        <v>3908</v>
      </c>
      <c r="H3666" s="247">
        <v>1200000</v>
      </c>
      <c r="I3666" s="248">
        <v>175370</v>
      </c>
      <c r="J3666" s="248">
        <v>1</v>
      </c>
      <c r="K3666" s="249">
        <v>2020</v>
      </c>
      <c r="L3666" s="249">
        <v>2020</v>
      </c>
      <c r="M3666" s="250" t="s">
        <v>33</v>
      </c>
    </row>
    <row r="3667" spans="4:13" x14ac:dyDescent="0.35">
      <c r="D3667" s="244" t="s">
        <v>6585</v>
      </c>
      <c r="E3667" s="245">
        <v>44588</v>
      </c>
      <c r="F3667" s="245">
        <v>44671</v>
      </c>
      <c r="G3667" s="246" t="s">
        <v>3908</v>
      </c>
      <c r="H3667" s="247">
        <v>1941150</v>
      </c>
      <c r="I3667" s="248">
        <v>875091.17599999998</v>
      </c>
      <c r="J3667" s="248">
        <v>1</v>
      </c>
      <c r="K3667" s="249">
        <v>2022</v>
      </c>
      <c r="L3667" s="249">
        <v>2022</v>
      </c>
      <c r="M3667" s="250" t="s">
        <v>6021</v>
      </c>
    </row>
    <row r="3668" spans="4:13" x14ac:dyDescent="0.35">
      <c r="D3668" s="244" t="s">
        <v>278</v>
      </c>
      <c r="E3668" s="245">
        <v>44044</v>
      </c>
      <c r="F3668" s="245">
        <v>44044</v>
      </c>
      <c r="G3668" s="246" t="s">
        <v>3908</v>
      </c>
      <c r="H3668" s="247">
        <v>2121200</v>
      </c>
      <c r="I3668" s="248">
        <v>938141.17649999994</v>
      </c>
      <c r="J3668" s="248">
        <v>1</v>
      </c>
      <c r="K3668" s="249">
        <v>2020</v>
      </c>
      <c r="L3668" s="249">
        <v>2020</v>
      </c>
      <c r="M3668" s="250" t="s">
        <v>35</v>
      </c>
    </row>
    <row r="3669" spans="4:13" x14ac:dyDescent="0.35">
      <c r="D3669" s="244" t="s">
        <v>372</v>
      </c>
      <c r="E3669" s="245">
        <v>44112</v>
      </c>
      <c r="F3669" s="245">
        <v>44112</v>
      </c>
      <c r="G3669" s="246" t="s">
        <v>3908</v>
      </c>
      <c r="H3669" s="247">
        <v>3098020</v>
      </c>
      <c r="I3669" s="248">
        <v>1898020</v>
      </c>
      <c r="J3669" s="248">
        <v>1</v>
      </c>
      <c r="K3669" s="249">
        <v>2020</v>
      </c>
      <c r="L3669" s="249">
        <v>2020</v>
      </c>
      <c r="M3669" s="250" t="s">
        <v>11</v>
      </c>
    </row>
    <row r="3670" spans="4:13" x14ac:dyDescent="0.35">
      <c r="D3670" s="244" t="s">
        <v>1357</v>
      </c>
      <c r="E3670" s="245">
        <v>44219</v>
      </c>
      <c r="F3670" s="245">
        <v>44239</v>
      </c>
      <c r="G3670" s="246" t="s">
        <v>3910</v>
      </c>
      <c r="H3670" s="247">
        <v>2985269.6471000002</v>
      </c>
      <c r="I3670" s="248">
        <v>1785269.6470999999</v>
      </c>
      <c r="J3670" s="248">
        <v>1</v>
      </c>
      <c r="K3670" s="249">
        <v>2021</v>
      </c>
      <c r="L3670" s="249">
        <v>2021</v>
      </c>
      <c r="M3670" s="250" t="s">
        <v>21</v>
      </c>
    </row>
    <row r="3671" spans="4:13" x14ac:dyDescent="0.35">
      <c r="D3671" s="244" t="s">
        <v>204</v>
      </c>
      <c r="E3671" s="245">
        <v>44144</v>
      </c>
      <c r="F3671" s="245">
        <v>44144</v>
      </c>
      <c r="G3671" s="246" t="s">
        <v>3910</v>
      </c>
      <c r="H3671" s="247">
        <v>1691450</v>
      </c>
      <c r="I3671" s="248">
        <v>489508.82400000002</v>
      </c>
      <c r="J3671" s="248">
        <v>1</v>
      </c>
      <c r="K3671" s="249">
        <v>2020</v>
      </c>
      <c r="L3671" s="249">
        <v>2020</v>
      </c>
      <c r="M3671" s="250" t="s">
        <v>11</v>
      </c>
    </row>
    <row r="3672" spans="4:13" x14ac:dyDescent="0.35">
      <c r="D3672" s="244" t="s">
        <v>6433</v>
      </c>
      <c r="E3672" s="245">
        <v>44274</v>
      </c>
      <c r="F3672" s="245">
        <v>44613</v>
      </c>
      <c r="G3672" s="246" t="s">
        <v>4248</v>
      </c>
      <c r="H3672" s="247">
        <v>1259187</v>
      </c>
      <c r="I3672" s="248">
        <v>50367.48</v>
      </c>
      <c r="J3672" s="248">
        <v>1</v>
      </c>
      <c r="K3672" s="249">
        <v>2021</v>
      </c>
      <c r="L3672" s="249">
        <v>2022</v>
      </c>
      <c r="M3672" s="250" t="s">
        <v>21</v>
      </c>
    </row>
    <row r="3673" spans="4:13" x14ac:dyDescent="0.35">
      <c r="D3673" s="244" t="s">
        <v>7535</v>
      </c>
      <c r="E3673" s="245">
        <v>45000</v>
      </c>
      <c r="F3673" s="245">
        <v>45008</v>
      </c>
      <c r="G3673" s="246" t="s">
        <v>3910</v>
      </c>
      <c r="H3673" s="247">
        <v>1401697</v>
      </c>
      <c r="I3673" s="248">
        <v>191697</v>
      </c>
      <c r="J3673" s="248">
        <v>1</v>
      </c>
      <c r="K3673" s="249">
        <v>2023</v>
      </c>
      <c r="L3673" s="249">
        <v>2023</v>
      </c>
      <c r="M3673" s="250" t="s">
        <v>7201</v>
      </c>
    </row>
    <row r="3674" spans="4:13" x14ac:dyDescent="0.35">
      <c r="D3674" s="244" t="s">
        <v>2593</v>
      </c>
      <c r="E3674" s="245">
        <v>39262</v>
      </c>
      <c r="F3674" s="245">
        <v>39274</v>
      </c>
      <c r="G3674" s="246" t="s">
        <v>3908</v>
      </c>
      <c r="H3674" s="247">
        <v>-1.1641532182692999E-10</v>
      </c>
      <c r="I3674" s="248">
        <v>-1228885.8929000001</v>
      </c>
      <c r="J3674" s="248">
        <v>1</v>
      </c>
      <c r="K3674" s="249">
        <v>2007</v>
      </c>
      <c r="L3674" s="249">
        <v>2007</v>
      </c>
      <c r="M3674" s="250" t="s">
        <v>2164</v>
      </c>
    </row>
    <row r="3675" spans="4:13" x14ac:dyDescent="0.35">
      <c r="D3675" s="244" t="s">
        <v>1606</v>
      </c>
      <c r="E3675" s="245">
        <v>41013</v>
      </c>
      <c r="F3675" s="245">
        <v>41038</v>
      </c>
      <c r="G3675" s="246" t="s">
        <v>3908</v>
      </c>
      <c r="H3675" s="247">
        <v>1467191</v>
      </c>
      <c r="I3675" s="248">
        <v>235048.14290000001</v>
      </c>
      <c r="J3675" s="248">
        <v>1</v>
      </c>
      <c r="K3675" s="249">
        <v>2012</v>
      </c>
      <c r="L3675" s="249">
        <v>2012</v>
      </c>
      <c r="M3675" s="250" t="s">
        <v>1604</v>
      </c>
    </row>
    <row r="3676" spans="4:13" x14ac:dyDescent="0.35">
      <c r="D3676" s="244" t="s">
        <v>483</v>
      </c>
      <c r="E3676" s="245">
        <v>44163</v>
      </c>
      <c r="F3676" s="245">
        <v>44163</v>
      </c>
      <c r="G3676" s="246" t="s">
        <v>3910</v>
      </c>
      <c r="H3676" s="247">
        <v>2476169.4117999999</v>
      </c>
      <c r="I3676" s="248">
        <v>1226169.4117999999</v>
      </c>
      <c r="J3676" s="248">
        <v>1</v>
      </c>
      <c r="K3676" s="249">
        <v>2020</v>
      </c>
      <c r="L3676" s="249">
        <v>2020</v>
      </c>
      <c r="M3676" s="250" t="s">
        <v>11</v>
      </c>
    </row>
    <row r="3677" spans="4:13" x14ac:dyDescent="0.35">
      <c r="D3677" s="244" t="s">
        <v>1609</v>
      </c>
      <c r="E3677" s="245">
        <v>41080</v>
      </c>
      <c r="F3677" s="245">
        <v>41080</v>
      </c>
      <c r="G3677" s="246" t="s">
        <v>3910</v>
      </c>
      <c r="H3677" s="247">
        <v>3000000</v>
      </c>
      <c r="I3677" s="248">
        <v>1750000</v>
      </c>
      <c r="J3677" s="248">
        <v>1</v>
      </c>
      <c r="K3677" s="249">
        <v>2012</v>
      </c>
      <c r="L3677" s="249">
        <v>2012</v>
      </c>
      <c r="M3677" s="250" t="s">
        <v>1604</v>
      </c>
    </row>
    <row r="3678" spans="4:13" x14ac:dyDescent="0.35">
      <c r="D3678" s="244" t="s">
        <v>1844</v>
      </c>
      <c r="E3678" s="245">
        <v>41966</v>
      </c>
      <c r="F3678" s="245">
        <v>43073</v>
      </c>
      <c r="G3678" s="246" t="s">
        <v>658</v>
      </c>
      <c r="H3678" s="247">
        <v>3000000</v>
      </c>
      <c r="I3678" s="248">
        <v>1750000</v>
      </c>
      <c r="J3678" s="248">
        <v>1</v>
      </c>
      <c r="K3678" s="249">
        <v>2014</v>
      </c>
      <c r="L3678" s="249">
        <v>2017</v>
      </c>
      <c r="M3678" s="250" t="s">
        <v>1679</v>
      </c>
    </row>
    <row r="3679" spans="4:13" x14ac:dyDescent="0.35">
      <c r="D3679" s="244" t="s">
        <v>6790</v>
      </c>
      <c r="E3679" s="245">
        <v>44650</v>
      </c>
      <c r="F3679" s="245">
        <v>44743</v>
      </c>
      <c r="G3679" s="246" t="s">
        <v>658</v>
      </c>
      <c r="H3679" s="247">
        <v>1350000</v>
      </c>
      <c r="I3679" s="248">
        <v>100000</v>
      </c>
      <c r="J3679" s="248">
        <v>1</v>
      </c>
      <c r="K3679" s="249">
        <v>2022</v>
      </c>
      <c r="L3679" s="249">
        <v>2022</v>
      </c>
      <c r="M3679" s="250" t="s">
        <v>6021</v>
      </c>
    </row>
    <row r="3680" spans="4:13" x14ac:dyDescent="0.35">
      <c r="D3680" s="244" t="s">
        <v>6791</v>
      </c>
      <c r="E3680" s="245">
        <v>44659</v>
      </c>
      <c r="F3680" s="245">
        <v>44763</v>
      </c>
      <c r="G3680" s="246" t="s">
        <v>658</v>
      </c>
      <c r="H3680" s="247">
        <v>1350000</v>
      </c>
      <c r="I3680" s="248">
        <v>100000</v>
      </c>
      <c r="J3680" s="248">
        <v>1</v>
      </c>
      <c r="K3680" s="249">
        <v>2022</v>
      </c>
      <c r="L3680" s="249">
        <v>2022</v>
      </c>
      <c r="M3680" s="250" t="s">
        <v>6406</v>
      </c>
    </row>
    <row r="3681" spans="4:13" x14ac:dyDescent="0.35">
      <c r="D3681" s="244" t="s">
        <v>939</v>
      </c>
      <c r="E3681" s="245">
        <v>43658</v>
      </c>
      <c r="F3681" s="245">
        <v>43658</v>
      </c>
      <c r="G3681" s="246" t="s">
        <v>3910</v>
      </c>
      <c r="H3681" s="247">
        <v>1818588.2350000001</v>
      </c>
      <c r="I3681" s="248">
        <v>565588.23499999999</v>
      </c>
      <c r="J3681" s="248">
        <v>1</v>
      </c>
      <c r="K3681" s="249">
        <v>2019</v>
      </c>
      <c r="L3681" s="249">
        <v>2019</v>
      </c>
      <c r="M3681" s="250" t="s">
        <v>140</v>
      </c>
    </row>
    <row r="3682" spans="4:13" x14ac:dyDescent="0.35">
      <c r="D3682" s="244" t="s">
        <v>266</v>
      </c>
      <c r="E3682" s="245">
        <v>44027</v>
      </c>
      <c r="F3682" s="245">
        <v>44027</v>
      </c>
      <c r="G3682" s="246" t="s">
        <v>3908</v>
      </c>
      <c r="H3682" s="247">
        <v>3000000</v>
      </c>
      <c r="I3682" s="248">
        <v>1733000</v>
      </c>
      <c r="J3682" s="248">
        <v>1</v>
      </c>
      <c r="K3682" s="249">
        <v>2020</v>
      </c>
      <c r="L3682" s="249">
        <v>2020</v>
      </c>
      <c r="M3682" s="250" t="s">
        <v>35</v>
      </c>
    </row>
    <row r="3683" spans="4:13" x14ac:dyDescent="0.35">
      <c r="D3683" s="244" t="s">
        <v>2751</v>
      </c>
      <c r="E3683" s="245">
        <v>39784</v>
      </c>
      <c r="F3683" s="245">
        <v>39799</v>
      </c>
      <c r="G3683" s="246" t="s">
        <v>3910</v>
      </c>
      <c r="H3683" s="247">
        <v>1066416.0401000001</v>
      </c>
      <c r="I3683" s="248">
        <v>-206093.95989999999</v>
      </c>
      <c r="J3683" s="248">
        <v>1</v>
      </c>
      <c r="K3683" s="249">
        <v>2008</v>
      </c>
      <c r="L3683" s="249">
        <v>2008</v>
      </c>
      <c r="M3683" s="250" t="s">
        <v>2747</v>
      </c>
    </row>
    <row r="3684" spans="4:13" x14ac:dyDescent="0.35">
      <c r="D3684" s="244" t="s">
        <v>885</v>
      </c>
      <c r="E3684" s="245">
        <v>43848</v>
      </c>
      <c r="F3684" s="245">
        <v>43848</v>
      </c>
      <c r="G3684" s="246" t="s">
        <v>3910</v>
      </c>
      <c r="H3684" s="247">
        <v>1547558</v>
      </c>
      <c r="I3684" s="248">
        <v>250488.41070000001</v>
      </c>
      <c r="J3684" s="248">
        <v>1</v>
      </c>
      <c r="K3684" s="249">
        <v>2020</v>
      </c>
      <c r="L3684" s="249">
        <v>2020</v>
      </c>
      <c r="M3684" s="250" t="s">
        <v>28</v>
      </c>
    </row>
    <row r="3685" spans="4:13" x14ac:dyDescent="0.35">
      <c r="D3685" s="244" t="s">
        <v>2218</v>
      </c>
      <c r="E3685" s="245">
        <v>44162</v>
      </c>
      <c r="F3685" s="245">
        <v>44256</v>
      </c>
      <c r="G3685" s="246" t="s">
        <v>3910</v>
      </c>
      <c r="H3685" s="247">
        <v>2555294.1176</v>
      </c>
      <c r="I3685" s="248">
        <v>1255294.1176</v>
      </c>
      <c r="J3685" s="248">
        <v>1</v>
      </c>
      <c r="K3685" s="249">
        <v>2020</v>
      </c>
      <c r="L3685" s="249">
        <v>2021</v>
      </c>
      <c r="M3685" s="250" t="s">
        <v>11</v>
      </c>
    </row>
    <row r="3686" spans="4:13" x14ac:dyDescent="0.35">
      <c r="D3686" s="244" t="s">
        <v>6912</v>
      </c>
      <c r="E3686" s="245">
        <v>44878</v>
      </c>
      <c r="F3686" s="245">
        <v>44881</v>
      </c>
      <c r="G3686" s="246" t="s">
        <v>3910</v>
      </c>
      <c r="H3686" s="247">
        <v>2011000</v>
      </c>
      <c r="I3686" s="248">
        <v>668214.65449999995</v>
      </c>
      <c r="J3686" s="248">
        <v>1</v>
      </c>
      <c r="K3686" s="249">
        <v>2022</v>
      </c>
      <c r="L3686" s="249">
        <v>2022</v>
      </c>
      <c r="M3686" s="250" t="s">
        <v>6825</v>
      </c>
    </row>
    <row r="3687" spans="4:13" x14ac:dyDescent="0.35">
      <c r="D3687" s="244" t="s">
        <v>6510</v>
      </c>
      <c r="E3687" s="245">
        <v>44585</v>
      </c>
      <c r="F3687" s="245">
        <v>44697</v>
      </c>
      <c r="G3687" s="246" t="s">
        <v>3908</v>
      </c>
      <c r="H3687" s="247">
        <v>1806326.4709999999</v>
      </c>
      <c r="I3687" s="248">
        <v>456326.47100000002</v>
      </c>
      <c r="J3687" s="248">
        <v>1</v>
      </c>
      <c r="K3687" s="249">
        <v>2022</v>
      </c>
      <c r="L3687" s="249">
        <v>2022</v>
      </c>
      <c r="M3687" s="250" t="s">
        <v>6021</v>
      </c>
    </row>
    <row r="3688" spans="4:13" x14ac:dyDescent="0.35">
      <c r="D3688" s="244" t="s">
        <v>7536</v>
      </c>
      <c r="E3688" s="245">
        <v>43833</v>
      </c>
      <c r="F3688" s="245">
        <v>45057</v>
      </c>
      <c r="G3688" s="246" t="s">
        <v>4248</v>
      </c>
      <c r="H3688" s="247">
        <v>1419593</v>
      </c>
      <c r="I3688" s="248">
        <v>52666.900300000001</v>
      </c>
      <c r="J3688" s="248">
        <v>1</v>
      </c>
      <c r="K3688" s="249">
        <v>2020</v>
      </c>
      <c r="L3688" s="249">
        <v>2023</v>
      </c>
      <c r="M3688" s="250" t="s">
        <v>28</v>
      </c>
    </row>
    <row r="3689" spans="4:13" x14ac:dyDescent="0.35">
      <c r="D3689" s="244" t="s">
        <v>1229</v>
      </c>
      <c r="E3689" s="245">
        <v>40760</v>
      </c>
      <c r="F3689" s="245">
        <v>40766</v>
      </c>
      <c r="G3689" s="246" t="s">
        <v>3908</v>
      </c>
      <c r="H3689" s="247">
        <v>1636149</v>
      </c>
      <c r="I3689" s="248">
        <v>256148.82352999999</v>
      </c>
      <c r="J3689" s="248">
        <v>1</v>
      </c>
      <c r="K3689" s="249">
        <v>2011</v>
      </c>
      <c r="L3689" s="249">
        <v>2011</v>
      </c>
      <c r="M3689" s="250" t="s">
        <v>1230</v>
      </c>
    </row>
    <row r="3690" spans="4:13" x14ac:dyDescent="0.35">
      <c r="D3690" s="244" t="s">
        <v>1247</v>
      </c>
      <c r="E3690" s="245">
        <v>42441</v>
      </c>
      <c r="F3690" s="245">
        <v>42780</v>
      </c>
      <c r="G3690" s="246" t="s">
        <v>3908</v>
      </c>
      <c r="H3690" s="247">
        <v>1529411.7649999999</v>
      </c>
      <c r="I3690" s="248">
        <v>143411.76500000001</v>
      </c>
      <c r="J3690" s="248">
        <v>1</v>
      </c>
      <c r="K3690" s="249">
        <v>2016</v>
      </c>
      <c r="L3690" s="249">
        <v>2017</v>
      </c>
      <c r="M3690" s="250" t="s">
        <v>47</v>
      </c>
    </row>
    <row r="3691" spans="4:13" x14ac:dyDescent="0.35">
      <c r="D3691" s="244" t="s">
        <v>1690</v>
      </c>
      <c r="E3691" s="245">
        <v>42054</v>
      </c>
      <c r="F3691" s="245">
        <v>42059</v>
      </c>
      <c r="G3691" s="246" t="s">
        <v>3908</v>
      </c>
      <c r="H3691" s="247">
        <v>146825</v>
      </c>
      <c r="I3691" s="248">
        <v>-1251375</v>
      </c>
      <c r="J3691" s="248">
        <v>1</v>
      </c>
      <c r="K3691" s="249">
        <v>2015</v>
      </c>
      <c r="L3691" s="249">
        <v>2015</v>
      </c>
      <c r="M3691" s="250" t="s">
        <v>1686</v>
      </c>
    </row>
    <row r="3692" spans="4:13" x14ac:dyDescent="0.35">
      <c r="D3692" s="244" t="s">
        <v>352</v>
      </c>
      <c r="E3692" s="245">
        <v>44097</v>
      </c>
      <c r="F3692" s="245">
        <v>44097</v>
      </c>
      <c r="G3692" s="246" t="s">
        <v>3910</v>
      </c>
      <c r="H3692" s="247">
        <v>1603291</v>
      </c>
      <c r="I3692" s="248">
        <v>202716.29399999999</v>
      </c>
      <c r="J3692" s="248">
        <v>1</v>
      </c>
      <c r="K3692" s="249">
        <v>2020</v>
      </c>
      <c r="L3692" s="249">
        <v>2020</v>
      </c>
      <c r="M3692" s="250" t="s">
        <v>35</v>
      </c>
    </row>
    <row r="3693" spans="4:13" x14ac:dyDescent="0.35">
      <c r="D3693" s="244" t="s">
        <v>1732</v>
      </c>
      <c r="E3693" s="245">
        <v>42277</v>
      </c>
      <c r="F3693" s="245">
        <v>42289</v>
      </c>
      <c r="G3693" s="246" t="s">
        <v>3910</v>
      </c>
      <c r="H3693" s="247">
        <v>2200000</v>
      </c>
      <c r="I3693" s="248">
        <v>792600</v>
      </c>
      <c r="J3693" s="248">
        <v>1</v>
      </c>
      <c r="K3693" s="249">
        <v>2015</v>
      </c>
      <c r="L3693" s="249">
        <v>2015</v>
      </c>
      <c r="M3693" s="250" t="s">
        <v>1713</v>
      </c>
    </row>
    <row r="3694" spans="4:13" x14ac:dyDescent="0.35">
      <c r="D3694" s="244" t="s">
        <v>1559</v>
      </c>
      <c r="E3694" s="245">
        <v>40469</v>
      </c>
      <c r="F3694" s="245">
        <v>40477</v>
      </c>
      <c r="G3694" s="246" t="s">
        <v>3908</v>
      </c>
      <c r="H3694" s="247">
        <v>1618134</v>
      </c>
      <c r="I3694" s="248">
        <v>200000</v>
      </c>
      <c r="J3694" s="248">
        <v>1</v>
      </c>
      <c r="K3694" s="249">
        <v>2010</v>
      </c>
      <c r="L3694" s="249">
        <v>2010</v>
      </c>
      <c r="M3694" s="250" t="s">
        <v>1560</v>
      </c>
    </row>
    <row r="3695" spans="4:13" x14ac:dyDescent="0.35">
      <c r="D3695" s="244" t="s">
        <v>7537</v>
      </c>
      <c r="E3695" s="245">
        <v>45103</v>
      </c>
      <c r="F3695" s="245">
        <v>45104</v>
      </c>
      <c r="G3695" s="246" t="s">
        <v>4248</v>
      </c>
      <c r="H3695" s="247">
        <v>1500000</v>
      </c>
      <c r="I3695" s="248">
        <v>23151.105451784999</v>
      </c>
      <c r="J3695" s="248">
        <v>1</v>
      </c>
      <c r="K3695" s="249">
        <v>2023</v>
      </c>
      <c r="L3695" s="249">
        <v>2023</v>
      </c>
      <c r="M3695" s="250" t="s">
        <v>7246</v>
      </c>
    </row>
    <row r="3696" spans="4:13" x14ac:dyDescent="0.35">
      <c r="D3696" s="244" t="s">
        <v>1244</v>
      </c>
      <c r="E3696" s="245">
        <v>42175</v>
      </c>
      <c r="F3696" s="245">
        <v>42178</v>
      </c>
      <c r="G3696" s="246" t="s">
        <v>3910</v>
      </c>
      <c r="H3696" s="247">
        <v>2500000</v>
      </c>
      <c r="I3696" s="248">
        <v>1010416</v>
      </c>
      <c r="J3696" s="248">
        <v>1</v>
      </c>
      <c r="K3696" s="249">
        <v>2015</v>
      </c>
      <c r="L3696" s="249">
        <v>2015</v>
      </c>
      <c r="M3696" s="250" t="s">
        <v>1241</v>
      </c>
    </row>
    <row r="3697" spans="4:13" x14ac:dyDescent="0.35">
      <c r="D3697" s="244" t="s">
        <v>1175</v>
      </c>
      <c r="E3697" s="245">
        <v>44184</v>
      </c>
      <c r="F3697" s="245">
        <v>44211</v>
      </c>
      <c r="G3697" s="246" t="s">
        <v>3910</v>
      </c>
      <c r="H3697" s="247">
        <v>2629775</v>
      </c>
      <c r="I3697" s="248">
        <v>1139775</v>
      </c>
      <c r="J3697" s="248">
        <v>1</v>
      </c>
      <c r="K3697" s="249">
        <v>2020</v>
      </c>
      <c r="L3697" s="249">
        <v>2021</v>
      </c>
      <c r="M3697" s="250" t="s">
        <v>11</v>
      </c>
    </row>
    <row r="3698" spans="4:13" x14ac:dyDescent="0.35">
      <c r="D3698" s="244" t="s">
        <v>936</v>
      </c>
      <c r="E3698" s="245">
        <v>43822</v>
      </c>
      <c r="F3698" s="245">
        <v>43822</v>
      </c>
      <c r="G3698" s="246" t="s">
        <v>3910</v>
      </c>
      <c r="H3698" s="247">
        <v>2500000</v>
      </c>
      <c r="I3698" s="248">
        <v>1000000</v>
      </c>
      <c r="J3698" s="248">
        <v>1</v>
      </c>
      <c r="K3698" s="249">
        <v>2019</v>
      </c>
      <c r="L3698" s="249">
        <v>2019</v>
      </c>
      <c r="M3698" s="250" t="s">
        <v>25</v>
      </c>
    </row>
    <row r="3699" spans="4:13" x14ac:dyDescent="0.35">
      <c r="D3699" s="244" t="s">
        <v>6147</v>
      </c>
      <c r="E3699" s="245">
        <v>44399</v>
      </c>
      <c r="F3699" s="245">
        <v>44511</v>
      </c>
      <c r="G3699" s="246" t="s">
        <v>3910</v>
      </c>
      <c r="H3699" s="247">
        <v>2000000</v>
      </c>
      <c r="I3699" s="248">
        <v>500000</v>
      </c>
      <c r="J3699" s="248">
        <v>1</v>
      </c>
      <c r="K3699" s="249">
        <v>2021</v>
      </c>
      <c r="L3699" s="249">
        <v>2021</v>
      </c>
      <c r="M3699" s="250" t="s">
        <v>3073</v>
      </c>
    </row>
    <row r="3700" spans="4:13" x14ac:dyDescent="0.35">
      <c r="D3700" s="244" t="s">
        <v>6492</v>
      </c>
      <c r="E3700" s="245">
        <v>44451</v>
      </c>
      <c r="F3700" s="245">
        <v>44452</v>
      </c>
      <c r="G3700" s="246" t="s">
        <v>4244</v>
      </c>
      <c r="H3700" s="247">
        <v>1579047</v>
      </c>
      <c r="I3700" s="248">
        <v>45915.803987182</v>
      </c>
      <c r="J3700" s="248">
        <v>1</v>
      </c>
      <c r="K3700" s="249">
        <v>2021</v>
      </c>
      <c r="L3700" s="249">
        <v>2021</v>
      </c>
      <c r="M3700" s="250" t="s">
        <v>3073</v>
      </c>
    </row>
    <row r="3701" spans="4:13" x14ac:dyDescent="0.35">
      <c r="D3701" s="244" t="s">
        <v>590</v>
      </c>
      <c r="E3701" s="245">
        <v>43896</v>
      </c>
      <c r="F3701" s="245">
        <v>43896</v>
      </c>
      <c r="G3701" s="246" t="s">
        <v>3910</v>
      </c>
      <c r="H3701" s="247">
        <v>1805329</v>
      </c>
      <c r="I3701" s="248">
        <v>269615.1263</v>
      </c>
      <c r="J3701" s="248">
        <v>1</v>
      </c>
      <c r="K3701" s="249">
        <v>2020</v>
      </c>
      <c r="L3701" s="249">
        <v>2020</v>
      </c>
      <c r="M3701" s="250" t="s">
        <v>28</v>
      </c>
    </row>
    <row r="3702" spans="4:13" x14ac:dyDescent="0.35">
      <c r="D3702" s="244" t="s">
        <v>2717</v>
      </c>
      <c r="E3702" s="245">
        <v>39129</v>
      </c>
      <c r="F3702" s="245">
        <v>39132</v>
      </c>
      <c r="G3702" s="246" t="s">
        <v>4263</v>
      </c>
      <c r="H3702" s="247">
        <v>1599624.0601999999</v>
      </c>
      <c r="I3702" s="248">
        <v>0</v>
      </c>
      <c r="J3702" s="248">
        <v>1</v>
      </c>
      <c r="K3702" s="249">
        <v>2007</v>
      </c>
      <c r="L3702" s="249">
        <v>2007</v>
      </c>
      <c r="M3702" s="250" t="s">
        <v>38</v>
      </c>
    </row>
    <row r="3703" spans="4:13" x14ac:dyDescent="0.35">
      <c r="D3703" s="244" t="s">
        <v>6674</v>
      </c>
      <c r="E3703" s="245">
        <v>44759</v>
      </c>
      <c r="F3703" s="245">
        <v>44760</v>
      </c>
      <c r="G3703" s="246" t="s">
        <v>3910</v>
      </c>
      <c r="H3703" s="247">
        <v>1825000</v>
      </c>
      <c r="I3703" s="248">
        <v>223200</v>
      </c>
      <c r="J3703" s="248">
        <v>1</v>
      </c>
      <c r="K3703" s="249">
        <v>2022</v>
      </c>
      <c r="L3703" s="249">
        <v>2022</v>
      </c>
      <c r="M3703" s="250" t="s">
        <v>6643</v>
      </c>
    </row>
    <row r="3704" spans="4:13" x14ac:dyDescent="0.35">
      <c r="D3704" s="244" t="s">
        <v>1297</v>
      </c>
      <c r="E3704" s="245">
        <v>44190</v>
      </c>
      <c r="F3704" s="245">
        <v>44209</v>
      </c>
      <c r="G3704" s="246" t="s">
        <v>3908</v>
      </c>
      <c r="H3704" s="247">
        <v>2460208</v>
      </c>
      <c r="I3704" s="248">
        <v>850000</v>
      </c>
      <c r="J3704" s="248">
        <v>1</v>
      </c>
      <c r="K3704" s="249">
        <v>2020</v>
      </c>
      <c r="L3704" s="249">
        <v>2021</v>
      </c>
      <c r="M3704" s="250" t="s">
        <v>11</v>
      </c>
    </row>
    <row r="3705" spans="4:13" x14ac:dyDescent="0.35">
      <c r="D3705" s="244" t="s">
        <v>6264</v>
      </c>
      <c r="E3705" s="245">
        <v>44606</v>
      </c>
      <c r="F3705" s="245">
        <v>44609</v>
      </c>
      <c r="G3705" s="246" t="s">
        <v>3908</v>
      </c>
      <c r="H3705" s="247">
        <v>2000000</v>
      </c>
      <c r="I3705" s="248">
        <v>374200.20640000002</v>
      </c>
      <c r="J3705" s="248">
        <v>1</v>
      </c>
      <c r="K3705" s="249">
        <v>2022</v>
      </c>
      <c r="L3705" s="249">
        <v>2022</v>
      </c>
      <c r="M3705" s="250" t="s">
        <v>6021</v>
      </c>
    </row>
    <row r="3706" spans="4:13" x14ac:dyDescent="0.35">
      <c r="D3706" s="244" t="s">
        <v>7538</v>
      </c>
      <c r="E3706" s="245">
        <v>44969</v>
      </c>
      <c r="F3706" s="245">
        <v>44973</v>
      </c>
      <c r="G3706" s="246" t="s">
        <v>3910</v>
      </c>
      <c r="H3706" s="247">
        <v>1645000</v>
      </c>
      <c r="I3706" s="248">
        <v>0</v>
      </c>
      <c r="J3706" s="248">
        <v>1</v>
      </c>
      <c r="K3706" s="249">
        <v>2023</v>
      </c>
      <c r="L3706" s="249">
        <v>2023</v>
      </c>
      <c r="M3706" s="250" t="s">
        <v>7201</v>
      </c>
    </row>
    <row r="3707" spans="4:13" x14ac:dyDescent="0.35">
      <c r="D3707" s="244" t="s">
        <v>2734</v>
      </c>
      <c r="E3707" s="245">
        <v>39428</v>
      </c>
      <c r="F3707" s="245">
        <v>39429</v>
      </c>
      <c r="G3707" s="246" t="s">
        <v>3910</v>
      </c>
      <c r="H3707" s="247">
        <v>2500000</v>
      </c>
      <c r="I3707" s="248">
        <v>762830</v>
      </c>
      <c r="J3707" s="248">
        <v>1</v>
      </c>
      <c r="K3707" s="249">
        <v>2007</v>
      </c>
      <c r="L3707" s="249">
        <v>2007</v>
      </c>
      <c r="M3707" s="250" t="s">
        <v>2166</v>
      </c>
    </row>
    <row r="3708" spans="4:13" x14ac:dyDescent="0.35">
      <c r="D3708" s="244" t="s">
        <v>459</v>
      </c>
      <c r="E3708" s="245">
        <v>44086</v>
      </c>
      <c r="F3708" s="245">
        <v>44086</v>
      </c>
      <c r="G3708" s="246" t="s">
        <v>3908</v>
      </c>
      <c r="H3708" s="247">
        <v>3243200</v>
      </c>
      <c r="I3708" s="248">
        <v>1500000</v>
      </c>
      <c r="J3708" s="248">
        <v>1</v>
      </c>
      <c r="K3708" s="249">
        <v>2020</v>
      </c>
      <c r="L3708" s="249">
        <v>2020</v>
      </c>
      <c r="M3708" s="250" t="s">
        <v>35</v>
      </c>
    </row>
    <row r="3709" spans="4:13" x14ac:dyDescent="0.35">
      <c r="D3709" s="244" t="s">
        <v>6734</v>
      </c>
      <c r="E3709" s="245">
        <v>44777</v>
      </c>
      <c r="F3709" s="245">
        <v>44784</v>
      </c>
      <c r="G3709" s="246" t="s">
        <v>3910</v>
      </c>
      <c r="H3709" s="247">
        <v>2327121</v>
      </c>
      <c r="I3709" s="248">
        <v>582220.58799999999</v>
      </c>
      <c r="J3709" s="248">
        <v>1</v>
      </c>
      <c r="K3709" s="249">
        <v>2022</v>
      </c>
      <c r="L3709" s="249">
        <v>2022</v>
      </c>
      <c r="M3709" s="250" t="s">
        <v>6643</v>
      </c>
    </row>
    <row r="3710" spans="4:13" x14ac:dyDescent="0.35">
      <c r="D3710" s="244" t="s">
        <v>2134</v>
      </c>
      <c r="E3710" s="245">
        <v>43310</v>
      </c>
      <c r="F3710" s="245">
        <v>44237</v>
      </c>
      <c r="G3710" s="246" t="s">
        <v>3910</v>
      </c>
      <c r="H3710" s="247">
        <v>2037260.294</v>
      </c>
      <c r="I3710" s="248">
        <v>287260.29399999999</v>
      </c>
      <c r="J3710" s="248">
        <v>1</v>
      </c>
      <c r="K3710" s="249">
        <v>2018</v>
      </c>
      <c r="L3710" s="249">
        <v>2021</v>
      </c>
      <c r="M3710" s="250" t="s">
        <v>1257</v>
      </c>
    </row>
    <row r="3711" spans="4:13" x14ac:dyDescent="0.35">
      <c r="D3711" s="244" t="s">
        <v>154</v>
      </c>
      <c r="E3711" s="245">
        <v>43739</v>
      </c>
      <c r="F3711" s="245">
        <v>43739</v>
      </c>
      <c r="G3711" s="246" t="s">
        <v>3910</v>
      </c>
      <c r="H3711" s="247">
        <v>2182765</v>
      </c>
      <c r="I3711" s="248">
        <v>432764.70600000001</v>
      </c>
      <c r="J3711" s="248">
        <v>1</v>
      </c>
      <c r="K3711" s="249">
        <v>2019</v>
      </c>
      <c r="L3711" s="249">
        <v>2019</v>
      </c>
      <c r="M3711" s="250" t="s">
        <v>25</v>
      </c>
    </row>
    <row r="3712" spans="4:13" x14ac:dyDescent="0.35">
      <c r="D3712" s="244" t="s">
        <v>6361</v>
      </c>
      <c r="E3712" s="245">
        <v>44644</v>
      </c>
      <c r="F3712" s="245">
        <v>44645</v>
      </c>
      <c r="G3712" s="246" t="s">
        <v>4248</v>
      </c>
      <c r="H3712" s="247">
        <v>2236200</v>
      </c>
      <c r="I3712" s="248">
        <v>468592.79918586998</v>
      </c>
      <c r="J3712" s="248">
        <v>1</v>
      </c>
      <c r="K3712" s="249">
        <v>2022</v>
      </c>
      <c r="L3712" s="249">
        <v>2022</v>
      </c>
      <c r="M3712" s="250" t="s">
        <v>6021</v>
      </c>
    </row>
    <row r="3713" spans="4:13" x14ac:dyDescent="0.35">
      <c r="D3713" s="244" t="s">
        <v>3625</v>
      </c>
      <c r="E3713" s="245">
        <v>44258</v>
      </c>
      <c r="F3713" s="245">
        <v>44494</v>
      </c>
      <c r="G3713" s="246" t="s">
        <v>3908</v>
      </c>
      <c r="H3713" s="247">
        <v>3500000</v>
      </c>
      <c r="I3713" s="248">
        <v>1717313.3219906001</v>
      </c>
      <c r="J3713" s="248">
        <v>1</v>
      </c>
      <c r="K3713" s="249">
        <v>2021</v>
      </c>
      <c r="L3713" s="249">
        <v>2021</v>
      </c>
      <c r="M3713" s="250" t="s">
        <v>21</v>
      </c>
    </row>
    <row r="3714" spans="4:13" x14ac:dyDescent="0.35">
      <c r="D3714" s="244" t="s">
        <v>677</v>
      </c>
      <c r="E3714" s="245">
        <v>43165</v>
      </c>
      <c r="F3714" s="245">
        <v>43165</v>
      </c>
      <c r="G3714" s="246" t="s">
        <v>4195</v>
      </c>
      <c r="H3714" s="247">
        <v>1386017</v>
      </c>
      <c r="I3714" s="248">
        <v>-399478.58399999997</v>
      </c>
      <c r="J3714" s="248">
        <v>1</v>
      </c>
      <c r="K3714" s="249">
        <v>2018</v>
      </c>
      <c r="L3714" s="249">
        <v>2018</v>
      </c>
      <c r="M3714" s="250" t="s">
        <v>674</v>
      </c>
    </row>
    <row r="3715" spans="4:13" x14ac:dyDescent="0.35">
      <c r="D3715" s="244" t="s">
        <v>1910</v>
      </c>
      <c r="E3715" s="245">
        <v>43351</v>
      </c>
      <c r="F3715" s="245">
        <v>43355</v>
      </c>
      <c r="G3715" s="246" t="s">
        <v>3910</v>
      </c>
      <c r="H3715" s="247">
        <v>3000000</v>
      </c>
      <c r="I3715" s="248">
        <v>1187730.7143000001</v>
      </c>
      <c r="J3715" s="248">
        <v>1</v>
      </c>
      <c r="K3715" s="249">
        <v>2018</v>
      </c>
      <c r="L3715" s="249">
        <v>2018</v>
      </c>
      <c r="M3715" s="250" t="s">
        <v>1257</v>
      </c>
    </row>
    <row r="3716" spans="4:13" x14ac:dyDescent="0.35">
      <c r="D3716" s="244" t="s">
        <v>1942</v>
      </c>
      <c r="E3716" s="245">
        <v>43422</v>
      </c>
      <c r="F3716" s="245">
        <v>43473</v>
      </c>
      <c r="G3716" s="246" t="s">
        <v>3910</v>
      </c>
      <c r="H3716" s="247">
        <v>2800000</v>
      </c>
      <c r="I3716" s="248">
        <v>950000</v>
      </c>
      <c r="J3716" s="248">
        <v>1</v>
      </c>
      <c r="K3716" s="249">
        <v>2018</v>
      </c>
      <c r="L3716" s="249">
        <v>2019</v>
      </c>
      <c r="M3716" s="250" t="s">
        <v>684</v>
      </c>
    </row>
    <row r="3717" spans="4:13" x14ac:dyDescent="0.35">
      <c r="D3717" s="244" t="s">
        <v>649</v>
      </c>
      <c r="E3717" s="245">
        <v>44179</v>
      </c>
      <c r="F3717" s="245">
        <v>44193</v>
      </c>
      <c r="G3717" s="246" t="s">
        <v>3908</v>
      </c>
      <c r="H3717" s="247">
        <v>3024837</v>
      </c>
      <c r="I3717" s="248">
        <v>1139566.9412</v>
      </c>
      <c r="J3717" s="248">
        <v>1</v>
      </c>
      <c r="K3717" s="249">
        <v>2020</v>
      </c>
      <c r="L3717" s="249">
        <v>2020</v>
      </c>
      <c r="M3717" s="250" t="s">
        <v>11</v>
      </c>
    </row>
    <row r="3718" spans="4:13" x14ac:dyDescent="0.35">
      <c r="D3718" s="244" t="s">
        <v>53</v>
      </c>
      <c r="E3718" s="245">
        <v>43928</v>
      </c>
      <c r="F3718" s="245">
        <v>43929</v>
      </c>
      <c r="G3718" s="246" t="s">
        <v>3908</v>
      </c>
      <c r="H3718" s="247">
        <v>2439186</v>
      </c>
      <c r="I3718" s="248">
        <v>543986</v>
      </c>
      <c r="J3718" s="248">
        <v>1</v>
      </c>
      <c r="K3718" s="249">
        <v>2020</v>
      </c>
      <c r="L3718" s="249">
        <v>2020</v>
      </c>
      <c r="M3718" s="250" t="s">
        <v>33</v>
      </c>
    </row>
    <row r="3719" spans="4:13" x14ac:dyDescent="0.35">
      <c r="D3719" s="244" t="s">
        <v>1716</v>
      </c>
      <c r="E3719" s="245">
        <v>42179</v>
      </c>
      <c r="F3719" s="245">
        <v>42215</v>
      </c>
      <c r="G3719" s="246" t="s">
        <v>3910</v>
      </c>
      <c r="H3719" s="247">
        <v>3456000</v>
      </c>
      <c r="I3719" s="248">
        <v>1478160</v>
      </c>
      <c r="J3719" s="248">
        <v>1</v>
      </c>
      <c r="K3719" s="249">
        <v>2015</v>
      </c>
      <c r="L3719" s="249">
        <v>2015</v>
      </c>
      <c r="M3719" s="250" t="s">
        <v>1241</v>
      </c>
    </row>
    <row r="3720" spans="4:13" x14ac:dyDescent="0.35">
      <c r="D3720" s="244" t="s">
        <v>7539</v>
      </c>
      <c r="E3720" s="245">
        <v>44102</v>
      </c>
      <c r="F3720" s="245">
        <v>44102</v>
      </c>
      <c r="G3720" s="246" t="s">
        <v>3910</v>
      </c>
      <c r="H3720" s="247">
        <v>2000000</v>
      </c>
      <c r="I3720" s="248">
        <v>0</v>
      </c>
      <c r="J3720" s="248">
        <v>1</v>
      </c>
      <c r="K3720" s="249">
        <v>2020</v>
      </c>
      <c r="L3720" s="249">
        <v>2020</v>
      </c>
      <c r="M3720" s="250" t="s">
        <v>35</v>
      </c>
    </row>
    <row r="3721" spans="4:13" x14ac:dyDescent="0.35">
      <c r="D3721" s="244" t="s">
        <v>3016</v>
      </c>
      <c r="E3721" s="245">
        <v>44283</v>
      </c>
      <c r="F3721" s="245">
        <v>44347</v>
      </c>
      <c r="G3721" s="246" t="s">
        <v>3910</v>
      </c>
      <c r="H3721" s="247">
        <v>2641866.824</v>
      </c>
      <c r="I3721" s="248">
        <v>641866.82400000002</v>
      </c>
      <c r="J3721" s="248">
        <v>1</v>
      </c>
      <c r="K3721" s="249">
        <v>2021</v>
      </c>
      <c r="L3721" s="249">
        <v>2021</v>
      </c>
      <c r="M3721" s="250" t="s">
        <v>21</v>
      </c>
    </row>
    <row r="3722" spans="4:13" x14ac:dyDescent="0.35">
      <c r="D3722" s="244" t="s">
        <v>820</v>
      </c>
      <c r="E3722" s="245">
        <v>44152</v>
      </c>
      <c r="F3722" s="245">
        <v>44152</v>
      </c>
      <c r="G3722" s="246" t="s">
        <v>3908</v>
      </c>
      <c r="H3722" s="247">
        <v>4014692</v>
      </c>
      <c r="I3722" s="248">
        <v>1954692</v>
      </c>
      <c r="J3722" s="248">
        <v>1</v>
      </c>
      <c r="K3722" s="249">
        <v>2020</v>
      </c>
      <c r="L3722" s="249">
        <v>2020</v>
      </c>
      <c r="M3722" s="250" t="s">
        <v>11</v>
      </c>
    </row>
    <row r="3723" spans="4:13" x14ac:dyDescent="0.35">
      <c r="D3723" s="244" t="s">
        <v>6313</v>
      </c>
      <c r="E3723" s="245">
        <v>44623</v>
      </c>
      <c r="F3723" s="245">
        <v>44631</v>
      </c>
      <c r="G3723" s="246" t="s">
        <v>4244</v>
      </c>
      <c r="H3723" s="247">
        <v>4139687</v>
      </c>
      <c r="I3723" s="248">
        <v>2000000</v>
      </c>
      <c r="J3723" s="248">
        <v>1</v>
      </c>
      <c r="K3723" s="249">
        <v>2022</v>
      </c>
      <c r="L3723" s="249">
        <v>2022</v>
      </c>
      <c r="M3723" s="250" t="s">
        <v>6021</v>
      </c>
    </row>
    <row r="3724" spans="4:13" x14ac:dyDescent="0.35">
      <c r="D3724" s="244" t="s">
        <v>6866</v>
      </c>
      <c r="E3724" s="245">
        <v>44633</v>
      </c>
      <c r="F3724" s="245">
        <v>44636</v>
      </c>
      <c r="G3724" s="246" t="s">
        <v>4248</v>
      </c>
      <c r="H3724" s="247">
        <v>2681619</v>
      </c>
      <c r="I3724" s="248">
        <v>503590.42253520997</v>
      </c>
      <c r="J3724" s="248">
        <v>1</v>
      </c>
      <c r="K3724" s="249">
        <v>2022</v>
      </c>
      <c r="L3724" s="249">
        <v>2022</v>
      </c>
      <c r="M3724" s="250" t="s">
        <v>6021</v>
      </c>
    </row>
    <row r="3725" spans="4:13" x14ac:dyDescent="0.35">
      <c r="D3725" s="244" t="s">
        <v>1006</v>
      </c>
      <c r="E3725" s="245">
        <v>44058</v>
      </c>
      <c r="F3725" s="245">
        <v>44058</v>
      </c>
      <c r="G3725" s="246" t="s">
        <v>3908</v>
      </c>
      <c r="H3725" s="247">
        <v>2500000</v>
      </c>
      <c r="I3725" s="248">
        <v>305469.55619999999</v>
      </c>
      <c r="J3725" s="248">
        <v>1</v>
      </c>
      <c r="K3725" s="249">
        <v>2020</v>
      </c>
      <c r="L3725" s="249">
        <v>2020</v>
      </c>
      <c r="M3725" s="250" t="s">
        <v>35</v>
      </c>
    </row>
    <row r="3726" spans="4:13" x14ac:dyDescent="0.35">
      <c r="D3726" s="244" t="s">
        <v>876</v>
      </c>
      <c r="E3726" s="245">
        <v>44009</v>
      </c>
      <c r="F3726" s="245">
        <v>44009</v>
      </c>
      <c r="G3726" s="246" t="s">
        <v>3910</v>
      </c>
      <c r="H3726" s="247">
        <v>2220588</v>
      </c>
      <c r="I3726" s="248">
        <v>0</v>
      </c>
      <c r="J3726" s="248">
        <v>1</v>
      </c>
      <c r="K3726" s="249">
        <v>2020</v>
      </c>
      <c r="L3726" s="249">
        <v>2020</v>
      </c>
      <c r="M3726" s="250" t="s">
        <v>33</v>
      </c>
    </row>
    <row r="3727" spans="4:13" x14ac:dyDescent="0.35">
      <c r="D3727" s="244" t="s">
        <v>2196</v>
      </c>
      <c r="E3727" s="245">
        <v>38892</v>
      </c>
      <c r="F3727" s="245">
        <v>38903</v>
      </c>
      <c r="G3727" s="246" t="s">
        <v>3910</v>
      </c>
      <c r="H3727" s="247">
        <v>2940000</v>
      </c>
      <c r="I3727" s="248">
        <v>690685</v>
      </c>
      <c r="J3727" s="248">
        <v>1</v>
      </c>
      <c r="K3727" s="249">
        <v>2006</v>
      </c>
      <c r="L3727" s="249">
        <v>2006</v>
      </c>
      <c r="M3727" s="250" t="s">
        <v>2197</v>
      </c>
    </row>
    <row r="3728" spans="4:13" x14ac:dyDescent="0.35">
      <c r="D3728" s="244" t="s">
        <v>1243</v>
      </c>
      <c r="E3728" s="245">
        <v>42141</v>
      </c>
      <c r="F3728" s="245">
        <v>42152</v>
      </c>
      <c r="G3728" s="246" t="s">
        <v>3910</v>
      </c>
      <c r="H3728" s="247">
        <v>2488532</v>
      </c>
      <c r="I3728" s="248">
        <v>200000</v>
      </c>
      <c r="J3728" s="248">
        <v>1</v>
      </c>
      <c r="K3728" s="249">
        <v>2015</v>
      </c>
      <c r="L3728" s="249">
        <v>2015</v>
      </c>
      <c r="M3728" s="250" t="s">
        <v>1241</v>
      </c>
    </row>
    <row r="3729" spans="4:13" x14ac:dyDescent="0.35">
      <c r="D3729" s="244" t="s">
        <v>1898</v>
      </c>
      <c r="E3729" s="245">
        <v>43296</v>
      </c>
      <c r="F3729" s="245">
        <v>43298</v>
      </c>
      <c r="G3729" s="246" t="s">
        <v>3910</v>
      </c>
      <c r="H3729" s="247">
        <v>703995</v>
      </c>
      <c r="I3729" s="248">
        <v>-1588345.8647</v>
      </c>
      <c r="J3729" s="248">
        <v>1</v>
      </c>
      <c r="K3729" s="249">
        <v>2018</v>
      </c>
      <c r="L3729" s="249">
        <v>2018</v>
      </c>
      <c r="M3729" s="250" t="s">
        <v>1257</v>
      </c>
    </row>
    <row r="3730" spans="4:13" x14ac:dyDescent="0.35">
      <c r="D3730" s="244" t="s">
        <v>164</v>
      </c>
      <c r="E3730" s="245">
        <v>44022</v>
      </c>
      <c r="F3730" s="245">
        <v>44022</v>
      </c>
      <c r="G3730" s="246" t="s">
        <v>3908</v>
      </c>
      <c r="H3730" s="247">
        <v>2423070</v>
      </c>
      <c r="I3730" s="248">
        <v>95970.588199999998</v>
      </c>
      <c r="J3730" s="248">
        <v>1</v>
      </c>
      <c r="K3730" s="249">
        <v>2020</v>
      </c>
      <c r="L3730" s="249">
        <v>2020</v>
      </c>
      <c r="M3730" s="250" t="s">
        <v>35</v>
      </c>
    </row>
    <row r="3731" spans="4:13" x14ac:dyDescent="0.35">
      <c r="D3731" s="244" t="s">
        <v>237</v>
      </c>
      <c r="E3731" s="245">
        <v>43985</v>
      </c>
      <c r="F3731" s="245">
        <v>43985</v>
      </c>
      <c r="G3731" s="246" t="s">
        <v>3910</v>
      </c>
      <c r="H3731" s="247">
        <v>2735955</v>
      </c>
      <c r="I3731" s="248">
        <v>385955.29399999999</v>
      </c>
      <c r="J3731" s="248">
        <v>1</v>
      </c>
      <c r="K3731" s="249">
        <v>2020</v>
      </c>
      <c r="L3731" s="249">
        <v>2020</v>
      </c>
      <c r="M3731" s="250" t="s">
        <v>33</v>
      </c>
    </row>
    <row r="3732" spans="4:13" x14ac:dyDescent="0.35">
      <c r="D3732" s="244" t="s">
        <v>1033</v>
      </c>
      <c r="E3732" s="245">
        <v>44090</v>
      </c>
      <c r="F3732" s="245">
        <v>44090</v>
      </c>
      <c r="G3732" s="246" t="s">
        <v>3910</v>
      </c>
      <c r="H3732" s="247">
        <v>3624979</v>
      </c>
      <c r="I3732" s="248">
        <v>1234979.4117999999</v>
      </c>
      <c r="J3732" s="248">
        <v>1</v>
      </c>
      <c r="K3732" s="249">
        <v>2020</v>
      </c>
      <c r="L3732" s="249">
        <v>2020</v>
      </c>
      <c r="M3732" s="250" t="s">
        <v>35</v>
      </c>
    </row>
    <row r="3733" spans="4:13" x14ac:dyDescent="0.35">
      <c r="D3733" s="244" t="s">
        <v>1850</v>
      </c>
      <c r="E3733" s="245">
        <v>43114</v>
      </c>
      <c r="F3733" s="245">
        <v>43117</v>
      </c>
      <c r="G3733" s="246" t="s">
        <v>3910</v>
      </c>
      <c r="H3733" s="247">
        <v>2492894</v>
      </c>
      <c r="I3733" s="248">
        <v>0</v>
      </c>
      <c r="J3733" s="248">
        <v>1</v>
      </c>
      <c r="K3733" s="249">
        <v>2018</v>
      </c>
      <c r="L3733" s="249">
        <v>2018</v>
      </c>
      <c r="M3733" s="250" t="s">
        <v>674</v>
      </c>
    </row>
    <row r="3734" spans="4:13" x14ac:dyDescent="0.35">
      <c r="D3734" s="244" t="s">
        <v>1708</v>
      </c>
      <c r="E3734" s="245">
        <v>42135</v>
      </c>
      <c r="F3734" s="245">
        <v>42144</v>
      </c>
      <c r="G3734" s="246" t="s">
        <v>3908</v>
      </c>
      <c r="H3734" s="247">
        <v>1622807.0175000001</v>
      </c>
      <c r="I3734" s="248">
        <v>-877192.98250000004</v>
      </c>
      <c r="J3734" s="248">
        <v>1</v>
      </c>
      <c r="K3734" s="249">
        <v>2015</v>
      </c>
      <c r="L3734" s="249">
        <v>2015</v>
      </c>
      <c r="M3734" s="250" t="s">
        <v>1241</v>
      </c>
    </row>
    <row r="3735" spans="4:13" x14ac:dyDescent="0.35">
      <c r="D3735" s="244" t="s">
        <v>3144</v>
      </c>
      <c r="E3735" s="245">
        <v>44003</v>
      </c>
      <c r="F3735" s="245">
        <v>44378</v>
      </c>
      <c r="G3735" s="246" t="s">
        <v>3908</v>
      </c>
      <c r="H3735" s="247">
        <v>1775541.7959</v>
      </c>
      <c r="I3735" s="248">
        <v>-724458.20409999997</v>
      </c>
      <c r="J3735" s="248">
        <v>1</v>
      </c>
      <c r="K3735" s="249">
        <v>2020</v>
      </c>
      <c r="L3735" s="249">
        <v>2021</v>
      </c>
      <c r="M3735" s="250" t="s">
        <v>33</v>
      </c>
    </row>
    <row r="3736" spans="4:13" x14ac:dyDescent="0.35">
      <c r="D3736" s="244" t="s">
        <v>1592</v>
      </c>
      <c r="E3736" s="245">
        <v>40543</v>
      </c>
      <c r="F3736" s="245">
        <v>40914</v>
      </c>
      <c r="G3736" s="246" t="s">
        <v>4214</v>
      </c>
      <c r="H3736" s="247">
        <v>2538082.9410000001</v>
      </c>
      <c r="I3736" s="248">
        <v>-4.0000025182962E-4</v>
      </c>
      <c r="J3736" s="248">
        <v>1</v>
      </c>
      <c r="K3736" s="249">
        <v>2010</v>
      </c>
      <c r="L3736" s="249">
        <v>2012</v>
      </c>
      <c r="M3736" s="250" t="s">
        <v>1560</v>
      </c>
    </row>
    <row r="3737" spans="4:13" x14ac:dyDescent="0.35">
      <c r="D3737" s="244" t="s">
        <v>156</v>
      </c>
      <c r="E3737" s="245">
        <v>43854</v>
      </c>
      <c r="F3737" s="245">
        <v>43854</v>
      </c>
      <c r="G3737" s="246" t="s">
        <v>3908</v>
      </c>
      <c r="H3737" s="247">
        <v>3145000</v>
      </c>
      <c r="I3737" s="248">
        <v>539100</v>
      </c>
      <c r="J3737" s="248">
        <v>1</v>
      </c>
      <c r="K3737" s="249">
        <v>2020</v>
      </c>
      <c r="L3737" s="249">
        <v>2020</v>
      </c>
      <c r="M3737" s="250" t="s">
        <v>28</v>
      </c>
    </row>
    <row r="3738" spans="4:13" x14ac:dyDescent="0.35">
      <c r="D3738" s="244" t="s">
        <v>1233</v>
      </c>
      <c r="E3738" s="245">
        <v>40993</v>
      </c>
      <c r="F3738" s="245">
        <v>40995</v>
      </c>
      <c r="G3738" s="246" t="s">
        <v>3910</v>
      </c>
      <c r="H3738" s="247">
        <v>2800000</v>
      </c>
      <c r="I3738" s="248">
        <v>0</v>
      </c>
      <c r="J3738" s="248">
        <v>1</v>
      </c>
      <c r="K3738" s="249">
        <v>2012</v>
      </c>
      <c r="L3738" s="249">
        <v>2012</v>
      </c>
      <c r="M3738" s="250" t="s">
        <v>1232</v>
      </c>
    </row>
    <row r="3739" spans="4:13" x14ac:dyDescent="0.35">
      <c r="D3739" s="244" t="s">
        <v>6178</v>
      </c>
      <c r="E3739" s="245">
        <v>44490</v>
      </c>
      <c r="F3739" s="245">
        <v>44497</v>
      </c>
      <c r="G3739" s="246" t="s">
        <v>3910</v>
      </c>
      <c r="H3739" s="247">
        <v>2090600</v>
      </c>
      <c r="I3739" s="248">
        <v>-904400</v>
      </c>
      <c r="J3739" s="248">
        <v>1</v>
      </c>
      <c r="K3739" s="249">
        <v>2021</v>
      </c>
      <c r="L3739" s="249">
        <v>2021</v>
      </c>
      <c r="M3739" s="250" t="s">
        <v>3138</v>
      </c>
    </row>
    <row r="3740" spans="4:13" x14ac:dyDescent="0.35">
      <c r="D3740" s="244" t="s">
        <v>7540</v>
      </c>
      <c r="E3740" s="245">
        <v>44941</v>
      </c>
      <c r="F3740" s="245">
        <v>44978</v>
      </c>
      <c r="G3740" s="246" t="s">
        <v>3908</v>
      </c>
      <c r="H3740" s="247">
        <v>3000000</v>
      </c>
      <c r="I3740" s="248">
        <v>0</v>
      </c>
      <c r="J3740" s="248">
        <v>1</v>
      </c>
      <c r="K3740" s="249">
        <v>2023</v>
      </c>
      <c r="L3740" s="249">
        <v>2023</v>
      </c>
      <c r="M3740" s="250" t="s">
        <v>7201</v>
      </c>
    </row>
    <row r="3741" spans="4:13" x14ac:dyDescent="0.35">
      <c r="D3741" s="244" t="s">
        <v>1587</v>
      </c>
      <c r="E3741" s="245">
        <v>40859</v>
      </c>
      <c r="F3741" s="245">
        <v>40861</v>
      </c>
      <c r="G3741" s="246" t="s">
        <v>3910</v>
      </c>
      <c r="H3741" s="247">
        <v>3700000</v>
      </c>
      <c r="I3741" s="248">
        <v>541914</v>
      </c>
      <c r="J3741" s="248">
        <v>1</v>
      </c>
      <c r="K3741" s="249">
        <v>2011</v>
      </c>
      <c r="L3741" s="249">
        <v>2011</v>
      </c>
      <c r="M3741" s="250" t="s">
        <v>1586</v>
      </c>
    </row>
    <row r="3742" spans="4:13" x14ac:dyDescent="0.35">
      <c r="D3742" s="244" t="s">
        <v>1231</v>
      </c>
      <c r="E3742" s="245">
        <v>40929</v>
      </c>
      <c r="F3742" s="245">
        <v>40938</v>
      </c>
      <c r="G3742" s="246" t="s">
        <v>3908</v>
      </c>
      <c r="H3742" s="247">
        <v>3475674.26</v>
      </c>
      <c r="I3742" s="248">
        <v>207612</v>
      </c>
      <c r="J3742" s="248">
        <v>1</v>
      </c>
      <c r="K3742" s="249">
        <v>2012</v>
      </c>
      <c r="L3742" s="249">
        <v>2012</v>
      </c>
      <c r="M3742" s="250" t="s">
        <v>1232</v>
      </c>
    </row>
    <row r="3743" spans="4:13" x14ac:dyDescent="0.35">
      <c r="D3743" s="244" t="s">
        <v>1815</v>
      </c>
      <c r="E3743" s="245">
        <v>42856</v>
      </c>
      <c r="F3743" s="245">
        <v>42888</v>
      </c>
      <c r="G3743" s="246" t="s">
        <v>4195</v>
      </c>
      <c r="H3743" s="247">
        <v>2800000</v>
      </c>
      <c r="I3743" s="248">
        <v>-549306.46620000002</v>
      </c>
      <c r="J3743" s="248">
        <v>1</v>
      </c>
      <c r="K3743" s="249">
        <v>2017</v>
      </c>
      <c r="L3743" s="249">
        <v>2017</v>
      </c>
      <c r="M3743" s="250" t="s">
        <v>1251</v>
      </c>
    </row>
    <row r="3744" spans="4:13" x14ac:dyDescent="0.35">
      <c r="D3744" s="244" t="s">
        <v>1400</v>
      </c>
      <c r="E3744" s="245">
        <v>44207</v>
      </c>
      <c r="F3744" s="245">
        <v>44236</v>
      </c>
      <c r="G3744" s="246" t="s">
        <v>3910</v>
      </c>
      <c r="H3744" s="247">
        <v>3415510</v>
      </c>
      <c r="I3744" s="248">
        <v>0</v>
      </c>
      <c r="J3744" s="248">
        <v>1</v>
      </c>
      <c r="K3744" s="249">
        <v>2021</v>
      </c>
      <c r="L3744" s="249">
        <v>2021</v>
      </c>
      <c r="M3744" s="250" t="s">
        <v>21</v>
      </c>
    </row>
    <row r="3745" spans="4:13" x14ac:dyDescent="0.35">
      <c r="D3745" s="244" t="s">
        <v>3396</v>
      </c>
      <c r="E3745" s="245">
        <v>44436</v>
      </c>
      <c r="F3745" s="245">
        <v>44438</v>
      </c>
      <c r="G3745" s="246" t="s">
        <v>3910</v>
      </c>
      <c r="H3745" s="247">
        <v>3524192</v>
      </c>
      <c r="I3745" s="248">
        <v>-5000</v>
      </c>
      <c r="J3745" s="248">
        <v>1</v>
      </c>
      <c r="K3745" s="249">
        <v>2021</v>
      </c>
      <c r="L3745" s="249">
        <v>2021</v>
      </c>
      <c r="M3745" s="250" t="s">
        <v>3073</v>
      </c>
    </row>
    <row r="3746" spans="4:13" x14ac:dyDescent="0.35">
      <c r="D3746" s="244" t="s">
        <v>1945</v>
      </c>
      <c r="E3746" s="245">
        <v>43443</v>
      </c>
      <c r="F3746" s="245">
        <v>43453</v>
      </c>
      <c r="G3746" s="246" t="s">
        <v>3910</v>
      </c>
      <c r="H3746" s="247">
        <v>2370317.6000999999</v>
      </c>
      <c r="I3746" s="248">
        <v>-1281252.757</v>
      </c>
      <c r="J3746" s="248">
        <v>1</v>
      </c>
      <c r="K3746" s="249">
        <v>2018</v>
      </c>
      <c r="L3746" s="249">
        <v>2018</v>
      </c>
      <c r="M3746" s="250" t="s">
        <v>684</v>
      </c>
    </row>
    <row r="3747" spans="4:13" x14ac:dyDescent="0.35">
      <c r="D3747" s="244" t="s">
        <v>3003</v>
      </c>
      <c r="E3747" s="245">
        <v>44341</v>
      </c>
      <c r="F3747" s="245">
        <v>44344</v>
      </c>
      <c r="G3747" s="246" t="s">
        <v>3908</v>
      </c>
      <c r="H3747" s="247">
        <v>5487000</v>
      </c>
      <c r="I3747" s="248">
        <v>1715282.8570999999</v>
      </c>
      <c r="J3747" s="248">
        <v>1</v>
      </c>
      <c r="K3747" s="249">
        <v>2021</v>
      </c>
      <c r="L3747" s="249">
        <v>2021</v>
      </c>
      <c r="M3747" s="250" t="s">
        <v>2250</v>
      </c>
    </row>
    <row r="3748" spans="4:13" x14ac:dyDescent="0.35">
      <c r="D3748" s="244" t="s">
        <v>3649</v>
      </c>
      <c r="E3748" s="245">
        <v>44459</v>
      </c>
      <c r="F3748" s="245">
        <v>44459</v>
      </c>
      <c r="G3748" s="246" t="s">
        <v>3908</v>
      </c>
      <c r="H3748" s="247">
        <v>4648258.824</v>
      </c>
      <c r="I3748" s="248">
        <v>648258.82400000002</v>
      </c>
      <c r="J3748" s="248">
        <v>1</v>
      </c>
      <c r="K3748" s="249">
        <v>2021</v>
      </c>
      <c r="L3748" s="249">
        <v>2021</v>
      </c>
      <c r="M3748" s="250" t="s">
        <v>3073</v>
      </c>
    </row>
    <row r="3749" spans="4:13" x14ac:dyDescent="0.35">
      <c r="D3749" s="244" t="s">
        <v>1343</v>
      </c>
      <c r="E3749" s="245">
        <v>44187</v>
      </c>
      <c r="F3749" s="245">
        <v>44199</v>
      </c>
      <c r="G3749" s="246" t="s">
        <v>3910</v>
      </c>
      <c r="H3749" s="247">
        <v>4354659</v>
      </c>
      <c r="I3749" s="248">
        <v>230000</v>
      </c>
      <c r="J3749" s="248">
        <v>1</v>
      </c>
      <c r="K3749" s="249">
        <v>2020</v>
      </c>
      <c r="L3749" s="249">
        <v>2021</v>
      </c>
      <c r="M3749" s="250" t="s">
        <v>11</v>
      </c>
    </row>
    <row r="3750" spans="4:13" x14ac:dyDescent="0.35">
      <c r="D3750" s="244" t="s">
        <v>6311</v>
      </c>
      <c r="E3750" s="245">
        <v>44622</v>
      </c>
      <c r="F3750" s="245">
        <v>44624</v>
      </c>
      <c r="G3750" s="246" t="s">
        <v>658</v>
      </c>
      <c r="H3750" s="247">
        <v>7521173</v>
      </c>
      <c r="I3750" s="248">
        <v>3000000</v>
      </c>
      <c r="J3750" s="248">
        <v>1</v>
      </c>
      <c r="K3750" s="249">
        <v>2022</v>
      </c>
      <c r="L3750" s="249">
        <v>2022</v>
      </c>
      <c r="M3750" s="250" t="s">
        <v>6021</v>
      </c>
    </row>
    <row r="3751" spans="4:13" x14ac:dyDescent="0.35">
      <c r="D3751" s="244" t="s">
        <v>3656</v>
      </c>
      <c r="E3751" s="245">
        <v>44492</v>
      </c>
      <c r="F3751" s="245">
        <v>44502</v>
      </c>
      <c r="G3751" s="246" t="s">
        <v>3910</v>
      </c>
      <c r="H3751" s="247">
        <v>4996860</v>
      </c>
      <c r="I3751" s="248">
        <v>416470.58799999999</v>
      </c>
      <c r="J3751" s="248">
        <v>1</v>
      </c>
      <c r="K3751" s="249">
        <v>2021</v>
      </c>
      <c r="L3751" s="249">
        <v>2021</v>
      </c>
      <c r="M3751" s="250" t="s">
        <v>3138</v>
      </c>
    </row>
    <row r="3752" spans="4:13" x14ac:dyDescent="0.35">
      <c r="D3752" s="244" t="s">
        <v>2642</v>
      </c>
      <c r="E3752" s="245">
        <v>44235</v>
      </c>
      <c r="F3752" s="245">
        <v>44295</v>
      </c>
      <c r="G3752" s="246" t="s">
        <v>3910</v>
      </c>
      <c r="H3752" s="247">
        <v>4423691.6469999999</v>
      </c>
      <c r="I3752" s="248">
        <v>-564276</v>
      </c>
      <c r="J3752" s="248">
        <v>1</v>
      </c>
      <c r="K3752" s="249">
        <v>2021</v>
      </c>
      <c r="L3752" s="249">
        <v>2021</v>
      </c>
      <c r="M3752" s="250" t="s">
        <v>21</v>
      </c>
    </row>
    <row r="3753" spans="4:13" x14ac:dyDescent="0.35">
      <c r="D3753" s="244" t="s">
        <v>6710</v>
      </c>
      <c r="E3753" s="245">
        <v>43872</v>
      </c>
      <c r="F3753" s="245">
        <v>44767</v>
      </c>
      <c r="G3753" s="246" t="s">
        <v>4195</v>
      </c>
      <c r="H3753" s="247">
        <v>6764800</v>
      </c>
      <c r="I3753" s="248">
        <v>504654.08000000002</v>
      </c>
      <c r="J3753" s="248">
        <v>1</v>
      </c>
      <c r="K3753" s="249">
        <v>2020</v>
      </c>
      <c r="L3753" s="249">
        <v>2022</v>
      </c>
      <c r="M3753" s="250" t="s">
        <v>28</v>
      </c>
    </row>
    <row r="3754" spans="4:13" x14ac:dyDescent="0.35">
      <c r="D3754" s="244" t="s">
        <v>509</v>
      </c>
      <c r="E3754" s="245">
        <v>44133</v>
      </c>
      <c r="F3754" s="245">
        <v>44133</v>
      </c>
      <c r="G3754" s="246" t="s">
        <v>3908</v>
      </c>
      <c r="H3754" s="247">
        <v>6981491.4709999999</v>
      </c>
      <c r="I3754" s="248">
        <v>0</v>
      </c>
      <c r="J3754" s="248">
        <v>1</v>
      </c>
      <c r="K3754" s="249">
        <v>2020</v>
      </c>
      <c r="L3754" s="249">
        <v>2020</v>
      </c>
      <c r="M3754" s="250" t="s">
        <v>11</v>
      </c>
    </row>
    <row r="3755" spans="4:13" x14ac:dyDescent="0.35">
      <c r="D3755" s="244" t="s">
        <v>48</v>
      </c>
      <c r="E3755" s="245">
        <v>43254</v>
      </c>
      <c r="F3755" s="245">
        <v>43259</v>
      </c>
      <c r="G3755" s="246" t="s">
        <v>3910</v>
      </c>
      <c r="H3755" s="247">
        <v>2116312</v>
      </c>
      <c r="I3755" s="248">
        <v>-6671786</v>
      </c>
      <c r="J3755" s="248">
        <v>1</v>
      </c>
      <c r="K3755" s="249">
        <v>2018</v>
      </c>
      <c r="L3755" s="249">
        <v>2018</v>
      </c>
      <c r="M3755" s="250" t="s">
        <v>49</v>
      </c>
    </row>
    <row r="3756" spans="4:13" x14ac:dyDescent="0.35">
      <c r="D3756" s="244" t="s">
        <v>2973</v>
      </c>
      <c r="E3756" s="245">
        <v>44328</v>
      </c>
      <c r="F3756" s="245">
        <v>44336</v>
      </c>
      <c r="G3756" s="246" t="s">
        <v>4195</v>
      </c>
      <c r="H3756" s="247">
        <v>13000000</v>
      </c>
      <c r="I3756" s="248">
        <v>-95068.421061350004</v>
      </c>
      <c r="J3756" s="248">
        <v>1</v>
      </c>
      <c r="K3756" s="249">
        <v>2021</v>
      </c>
      <c r="L3756" s="249">
        <v>2021</v>
      </c>
      <c r="M3756" s="250" t="s">
        <v>2250</v>
      </c>
    </row>
    <row r="3757" spans="4:13" x14ac:dyDescent="0.35">
      <c r="D3757" s="244" t="s">
        <v>7541</v>
      </c>
      <c r="E3757" s="245">
        <v>43872</v>
      </c>
      <c r="F3757" s="245">
        <v>43872</v>
      </c>
      <c r="G3757" s="246" t="s">
        <v>4195</v>
      </c>
      <c r="H3757" s="247">
        <v>22549208</v>
      </c>
      <c r="I3757" s="248">
        <v>403630.82319999998</v>
      </c>
      <c r="J3757" s="248">
        <v>1</v>
      </c>
      <c r="K3757" s="249">
        <v>2020</v>
      </c>
      <c r="L3757" s="249">
        <v>2020</v>
      </c>
      <c r="M3757" s="250" t="s">
        <v>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137A6"/>
  </sheetPr>
  <dimension ref="B2:P217"/>
  <sheetViews>
    <sheetView showGridLines="0" topLeftCell="A52" workbookViewId="0">
      <selection activeCell="D70" sqref="D70"/>
    </sheetView>
  </sheetViews>
  <sheetFormatPr defaultColWidth="9.08984375" defaultRowHeight="14.5" x14ac:dyDescent="0.35"/>
  <cols>
    <col min="1" max="1" width="9.08984375" style="119"/>
    <col min="2" max="2" width="12.453125" style="119" bestFit="1" customWidth="1"/>
    <col min="3" max="3" width="16.36328125" style="177" bestFit="1" customWidth="1"/>
    <col min="4" max="4" width="13.453125" style="119" bestFit="1" customWidth="1"/>
    <col min="5" max="5" width="9.08984375" style="119"/>
    <col min="6" max="6" width="13.453125" style="119" bestFit="1" customWidth="1"/>
    <col min="7" max="7" width="17.453125" style="119" customWidth="1"/>
    <col min="8" max="8" width="8" style="119" customWidth="1"/>
    <col min="9" max="9" width="11.54296875" style="119" customWidth="1"/>
    <col min="10" max="10" width="13.90625" style="119" bestFit="1" customWidth="1"/>
    <col min="11" max="11" width="9.08984375" style="119"/>
    <col min="12" max="12" width="22.36328125" style="119" bestFit="1" customWidth="1"/>
    <col min="13" max="13" width="16.36328125" style="119" bestFit="1" customWidth="1"/>
    <col min="14" max="14" width="9.08984375" style="119"/>
    <col min="15" max="15" width="24.54296875" style="119" bestFit="1" customWidth="1"/>
    <col min="16" max="16" width="15.54296875" style="119" bestFit="1" customWidth="1"/>
    <col min="17" max="16384" width="9.08984375" style="119"/>
  </cols>
  <sheetData>
    <row r="2" spans="2:3" x14ac:dyDescent="0.35">
      <c r="B2" s="52" t="s">
        <v>7091</v>
      </c>
    </row>
    <row r="5" spans="2:3" x14ac:dyDescent="0.35">
      <c r="B5" s="119" t="s">
        <v>6973</v>
      </c>
      <c r="C5" s="119" t="s">
        <v>7144</v>
      </c>
    </row>
    <row r="6" spans="2:3" x14ac:dyDescent="0.35">
      <c r="B6" s="119" t="s">
        <v>7013</v>
      </c>
      <c r="C6" s="119" t="s">
        <v>7144</v>
      </c>
    </row>
    <row r="7" spans="2:3" x14ac:dyDescent="0.35">
      <c r="C7" s="119"/>
    </row>
    <row r="8" spans="2:3" x14ac:dyDescent="0.35">
      <c r="B8" s="119" t="s">
        <v>7141</v>
      </c>
      <c r="C8" s="177" t="s">
        <v>7143</v>
      </c>
    </row>
    <row r="9" spans="2:3" x14ac:dyDescent="0.35">
      <c r="B9" s="178">
        <v>1994</v>
      </c>
      <c r="C9" s="177">
        <v>910304</v>
      </c>
    </row>
    <row r="10" spans="2:3" x14ac:dyDescent="0.35">
      <c r="B10" s="178">
        <v>1998</v>
      </c>
      <c r="C10" s="177">
        <v>126000</v>
      </c>
    </row>
    <row r="11" spans="2:3" x14ac:dyDescent="0.35">
      <c r="B11" s="178">
        <v>1999</v>
      </c>
      <c r="C11" s="177">
        <v>133000</v>
      </c>
    </row>
    <row r="12" spans="2:3" x14ac:dyDescent="0.35">
      <c r="B12" s="178">
        <v>2000</v>
      </c>
      <c r="C12" s="177">
        <v>162223</v>
      </c>
    </row>
    <row r="13" spans="2:3" x14ac:dyDescent="0.35">
      <c r="B13" s="178">
        <v>2001</v>
      </c>
      <c r="C13" s="177">
        <v>1003481</v>
      </c>
    </row>
    <row r="14" spans="2:3" x14ac:dyDescent="0.35">
      <c r="B14" s="178">
        <v>2002</v>
      </c>
      <c r="C14" s="177">
        <v>574815</v>
      </c>
    </row>
    <row r="15" spans="2:3" x14ac:dyDescent="0.35">
      <c r="B15" s="178">
        <v>2003</v>
      </c>
      <c r="C15" s="177">
        <v>847730</v>
      </c>
    </row>
    <row r="16" spans="2:3" x14ac:dyDescent="0.35">
      <c r="B16" s="178">
        <v>2004</v>
      </c>
      <c r="C16" s="177">
        <v>1750040.1228</v>
      </c>
    </row>
    <row r="17" spans="2:9" x14ac:dyDescent="0.35">
      <c r="B17" s="178">
        <v>2005</v>
      </c>
      <c r="C17" s="177">
        <v>1319286</v>
      </c>
    </row>
    <row r="18" spans="2:9" x14ac:dyDescent="0.35">
      <c r="B18" s="178">
        <v>2006</v>
      </c>
      <c r="C18" s="177">
        <v>6691685.9218800003</v>
      </c>
    </row>
    <row r="19" spans="2:9" x14ac:dyDescent="0.35">
      <c r="B19" s="178">
        <v>2007</v>
      </c>
      <c r="C19" s="177">
        <v>6352441.9340000004</v>
      </c>
    </row>
    <row r="20" spans="2:9" x14ac:dyDescent="0.35">
      <c r="B20" s="178">
        <v>2008</v>
      </c>
      <c r="C20" s="177">
        <v>5518202.9698999999</v>
      </c>
    </row>
    <row r="21" spans="2:9" x14ac:dyDescent="0.35">
      <c r="B21" s="178">
        <v>2009</v>
      </c>
      <c r="C21" s="177">
        <v>15488273.8947</v>
      </c>
      <c r="E21" s="277" t="s">
        <v>7147</v>
      </c>
      <c r="F21" s="277"/>
      <c r="G21" s="277"/>
      <c r="H21" s="277"/>
    </row>
    <row r="22" spans="2:9" x14ac:dyDescent="0.35">
      <c r="B22" s="178">
        <v>2010</v>
      </c>
      <c r="C22" s="177">
        <v>13655184.431700001</v>
      </c>
    </row>
    <row r="23" spans="2:9" x14ac:dyDescent="0.35">
      <c r="B23" s="178">
        <v>2011</v>
      </c>
      <c r="C23" s="177">
        <v>11818734.390630001</v>
      </c>
      <c r="E23" s="179" t="s">
        <v>7110</v>
      </c>
      <c r="F23" s="180">
        <v>68608347.579999998</v>
      </c>
      <c r="G23" s="177">
        <f>SUM(C9:C23)</f>
        <v>66351402.66561</v>
      </c>
      <c r="H23" s="181">
        <f>G23/F23</f>
        <v>0.96710393131450501</v>
      </c>
      <c r="I23" s="182">
        <f>H23-1</f>
        <v>-3.2896068685494995E-2</v>
      </c>
    </row>
    <row r="24" spans="2:9" x14ac:dyDescent="0.35">
      <c r="B24" s="178">
        <v>2012</v>
      </c>
      <c r="C24" s="177">
        <v>16122412.207200002</v>
      </c>
      <c r="E24" s="179" t="s">
        <v>7111</v>
      </c>
      <c r="F24" s="180">
        <v>17050002</v>
      </c>
      <c r="G24" s="177">
        <f t="shared" ref="G24:G34" si="0">C24</f>
        <v>16122412.207200002</v>
      </c>
      <c r="H24" s="181">
        <f t="shared" ref="H24:H33" si="1">G24/F24</f>
        <v>0.94559591296235634</v>
      </c>
      <c r="I24" s="182">
        <f t="shared" ref="I24:I34" si="2">H24-1</f>
        <v>-5.4404087037643656E-2</v>
      </c>
    </row>
    <row r="25" spans="2:9" x14ac:dyDescent="0.35">
      <c r="B25" s="178">
        <v>2013</v>
      </c>
      <c r="C25" s="177">
        <v>8066289.6635999996</v>
      </c>
      <c r="E25" s="179" t="s">
        <v>7112</v>
      </c>
      <c r="F25" s="180">
        <v>9863688</v>
      </c>
      <c r="G25" s="177">
        <f t="shared" si="0"/>
        <v>8066289.6635999996</v>
      </c>
      <c r="H25" s="181">
        <f t="shared" si="1"/>
        <v>0.81777623781287478</v>
      </c>
      <c r="I25" s="182">
        <f t="shared" si="2"/>
        <v>-0.18222376218712522</v>
      </c>
    </row>
    <row r="26" spans="2:9" x14ac:dyDescent="0.35">
      <c r="B26" s="178">
        <v>2014</v>
      </c>
      <c r="C26" s="177">
        <v>6961142.0801999997</v>
      </c>
      <c r="E26" s="179" t="s">
        <v>7113</v>
      </c>
      <c r="F26" s="180">
        <v>9248483</v>
      </c>
      <c r="G26" s="177">
        <f t="shared" si="0"/>
        <v>6961142.0801999997</v>
      </c>
      <c r="H26" s="181">
        <f t="shared" si="1"/>
        <v>0.75267933997391789</v>
      </c>
      <c r="I26" s="182">
        <f t="shared" si="2"/>
        <v>-0.24732066002608211</v>
      </c>
    </row>
    <row r="27" spans="2:9" x14ac:dyDescent="0.35">
      <c r="B27" s="178">
        <v>2015</v>
      </c>
      <c r="C27" s="177">
        <v>23204351.037600003</v>
      </c>
      <c r="E27" s="179" t="s">
        <v>7114</v>
      </c>
      <c r="F27" s="180">
        <v>27644871</v>
      </c>
      <c r="G27" s="177">
        <f t="shared" si="0"/>
        <v>23204351.037600003</v>
      </c>
      <c r="H27" s="181">
        <f t="shared" si="1"/>
        <v>0.83937273708385196</v>
      </c>
      <c r="I27" s="182">
        <f t="shared" si="2"/>
        <v>-0.16062726291614804</v>
      </c>
    </row>
    <row r="28" spans="2:9" x14ac:dyDescent="0.35">
      <c r="B28" s="178">
        <v>2016</v>
      </c>
      <c r="C28" s="177">
        <v>12169127.8793</v>
      </c>
      <c r="E28" s="179" t="s">
        <v>7115</v>
      </c>
      <c r="F28" s="180">
        <v>12858202.850000001</v>
      </c>
      <c r="G28" s="177">
        <f t="shared" si="0"/>
        <v>12169127.8793</v>
      </c>
      <c r="H28" s="181">
        <f t="shared" si="1"/>
        <v>0.94640969824954957</v>
      </c>
      <c r="I28" s="182">
        <f t="shared" si="2"/>
        <v>-5.3590301750450431E-2</v>
      </c>
    </row>
    <row r="29" spans="2:9" x14ac:dyDescent="0.35">
      <c r="B29" s="178">
        <v>2017</v>
      </c>
      <c r="C29" s="177">
        <v>13705339.798900001</v>
      </c>
      <c r="E29" s="179" t="s">
        <v>7116</v>
      </c>
      <c r="F29" s="180">
        <v>18867682</v>
      </c>
      <c r="G29" s="177">
        <f t="shared" si="0"/>
        <v>13705339.798900001</v>
      </c>
      <c r="H29" s="181">
        <f t="shared" si="1"/>
        <v>0.72639234638892047</v>
      </c>
      <c r="I29" s="182">
        <f t="shared" si="2"/>
        <v>-0.27360765361107953</v>
      </c>
    </row>
    <row r="30" spans="2:9" x14ac:dyDescent="0.35">
      <c r="B30" s="178">
        <v>2018</v>
      </c>
      <c r="C30" s="177">
        <v>36562013.094099998</v>
      </c>
      <c r="E30" s="179" t="s">
        <v>7117</v>
      </c>
      <c r="F30" s="180">
        <v>40853401</v>
      </c>
      <c r="G30" s="177">
        <f t="shared" si="0"/>
        <v>36562013.094099998</v>
      </c>
      <c r="H30" s="181">
        <f t="shared" si="1"/>
        <v>0.89495640997184045</v>
      </c>
      <c r="I30" s="182">
        <f t="shared" si="2"/>
        <v>-0.10504359002815955</v>
      </c>
    </row>
    <row r="31" spans="2:9" x14ac:dyDescent="0.35">
      <c r="B31" s="178">
        <v>2019</v>
      </c>
      <c r="C31" s="177">
        <v>31226805.133570012</v>
      </c>
      <c r="E31" s="179" t="s">
        <v>7118</v>
      </c>
      <c r="F31" s="180">
        <v>30900340.100000001</v>
      </c>
      <c r="G31" s="177">
        <f t="shared" si="0"/>
        <v>31226805.133570012</v>
      </c>
      <c r="H31" s="181">
        <f t="shared" si="1"/>
        <v>1.0105650951579659</v>
      </c>
      <c r="I31" s="182">
        <f t="shared" si="2"/>
        <v>1.0565095157965887E-2</v>
      </c>
    </row>
    <row r="32" spans="2:9" x14ac:dyDescent="0.35">
      <c r="B32" s="178">
        <v>2020</v>
      </c>
      <c r="C32" s="177">
        <v>200250431.15866995</v>
      </c>
      <c r="E32" s="179" t="s">
        <v>7119</v>
      </c>
      <c r="F32" s="180">
        <v>184766820.66499999</v>
      </c>
      <c r="G32" s="177">
        <f t="shared" si="0"/>
        <v>200250431.15866995</v>
      </c>
      <c r="H32" s="181">
        <f t="shared" si="1"/>
        <v>1.0838008168238347</v>
      </c>
      <c r="I32" s="182">
        <f t="shared" si="2"/>
        <v>8.3800816823834667E-2</v>
      </c>
    </row>
    <row r="33" spans="2:16" x14ac:dyDescent="0.35">
      <c r="B33" s="178">
        <v>2021</v>
      </c>
      <c r="C33" s="177">
        <v>323231092.42275667</v>
      </c>
      <c r="E33" s="179" t="s">
        <v>7109</v>
      </c>
      <c r="F33" s="180">
        <v>188388129.10375005</v>
      </c>
      <c r="G33" s="177">
        <f t="shared" si="0"/>
        <v>323231092.42275667</v>
      </c>
      <c r="H33" s="181">
        <f t="shared" si="1"/>
        <v>1.715772081608949</v>
      </c>
      <c r="I33" s="182">
        <f t="shared" si="2"/>
        <v>0.71577208160894901</v>
      </c>
    </row>
    <row r="34" spans="2:16" x14ac:dyDescent="0.35">
      <c r="B34" s="178">
        <v>2022</v>
      </c>
      <c r="C34" s="177">
        <v>55434463.291299999</v>
      </c>
      <c r="E34" s="179" t="s">
        <v>7091</v>
      </c>
      <c r="F34" s="180">
        <f>G34</f>
        <v>55434463.291299999</v>
      </c>
      <c r="G34" s="184">
        <f t="shared" si="0"/>
        <v>55434463.291299999</v>
      </c>
      <c r="H34" s="181">
        <f t="shared" ref="H34" si="3">G34/F34</f>
        <v>1</v>
      </c>
      <c r="I34" s="182">
        <f t="shared" si="2"/>
        <v>0</v>
      </c>
    </row>
    <row r="35" spans="2:16" x14ac:dyDescent="0.35">
      <c r="B35" s="178" t="s">
        <v>7142</v>
      </c>
      <c r="C35" s="177">
        <v>793284870.43280673</v>
      </c>
    </row>
    <row r="37" spans="2:16" x14ac:dyDescent="0.35">
      <c r="B37" s="52">
        <v>2023</v>
      </c>
      <c r="L37" s="175" t="s">
        <v>7192</v>
      </c>
      <c r="M37" t="s">
        <v>7144</v>
      </c>
      <c r="O37" t="s">
        <v>7192</v>
      </c>
      <c r="P37" s="176">
        <v>2023</v>
      </c>
    </row>
    <row r="39" spans="2:16" x14ac:dyDescent="0.35">
      <c r="B39" s="175" t="s">
        <v>7141</v>
      </c>
      <c r="C39" s="15" t="s">
        <v>7153</v>
      </c>
      <c r="L39" s="175" t="s">
        <v>7141</v>
      </c>
      <c r="M39" s="15" t="s">
        <v>7153</v>
      </c>
      <c r="O39" s="233" t="s">
        <v>7141</v>
      </c>
      <c r="P39" s="233" t="s">
        <v>7153</v>
      </c>
    </row>
    <row r="40" spans="2:16" x14ac:dyDescent="0.35">
      <c r="B40" s="176">
        <v>1994</v>
      </c>
      <c r="C40" s="15">
        <v>200000</v>
      </c>
      <c r="L40" s="176" t="s">
        <v>4195</v>
      </c>
      <c r="M40" s="15">
        <v>54330817.133500002</v>
      </c>
      <c r="O40" s="119" t="s">
        <v>4195</v>
      </c>
      <c r="P40" s="234">
        <v>100000</v>
      </c>
    </row>
    <row r="41" spans="2:16" x14ac:dyDescent="0.35">
      <c r="B41" s="176">
        <v>1998</v>
      </c>
      <c r="C41" s="15">
        <v>0</v>
      </c>
      <c r="L41" s="176" t="s">
        <v>4238</v>
      </c>
      <c r="M41" s="15">
        <v>487191.3529</v>
      </c>
      <c r="O41" s="119" t="s">
        <v>4238</v>
      </c>
      <c r="P41" s="234">
        <v>106815</v>
      </c>
    </row>
    <row r="42" spans="2:16" x14ac:dyDescent="0.35">
      <c r="B42" s="176">
        <v>1999</v>
      </c>
      <c r="C42" s="15">
        <v>133000</v>
      </c>
      <c r="L42" s="176" t="s">
        <v>4248</v>
      </c>
      <c r="M42" s="15">
        <v>24971767.125299998</v>
      </c>
      <c r="O42" s="119" t="s">
        <v>4248</v>
      </c>
      <c r="P42" s="234">
        <v>4580000</v>
      </c>
    </row>
    <row r="43" spans="2:16" x14ac:dyDescent="0.35">
      <c r="B43" s="176">
        <v>2000</v>
      </c>
      <c r="C43" s="15">
        <v>69000</v>
      </c>
      <c r="L43" s="176" t="s">
        <v>4214</v>
      </c>
      <c r="M43" s="15">
        <v>4398611.0111999996</v>
      </c>
      <c r="O43" s="119" t="s">
        <v>4244</v>
      </c>
      <c r="P43" s="234">
        <v>1941500</v>
      </c>
    </row>
    <row r="44" spans="2:16" x14ac:dyDescent="0.35">
      <c r="B44" s="176">
        <v>2001</v>
      </c>
      <c r="C44" s="15">
        <v>930000</v>
      </c>
      <c r="L44" s="176" t="s">
        <v>4244</v>
      </c>
      <c r="M44" s="15">
        <v>11451573.5835</v>
      </c>
      <c r="O44" s="119" t="s">
        <v>3908</v>
      </c>
      <c r="P44" s="234">
        <v>6732138</v>
      </c>
    </row>
    <row r="45" spans="2:16" x14ac:dyDescent="0.35">
      <c r="B45" s="176">
        <v>2002</v>
      </c>
      <c r="C45" s="15">
        <v>198320</v>
      </c>
      <c r="L45" s="176" t="s">
        <v>4224</v>
      </c>
      <c r="M45" s="15">
        <v>100000</v>
      </c>
      <c r="O45" s="119" t="s">
        <v>3910</v>
      </c>
      <c r="P45" s="234">
        <v>26529830</v>
      </c>
    </row>
    <row r="46" spans="2:16" x14ac:dyDescent="0.35">
      <c r="B46" s="176">
        <v>2003</v>
      </c>
      <c r="C46" s="15">
        <v>727800</v>
      </c>
      <c r="L46" s="176" t="s">
        <v>3908</v>
      </c>
      <c r="M46" s="15">
        <v>240541987.7662099</v>
      </c>
      <c r="O46" s="119" t="s">
        <v>4263</v>
      </c>
      <c r="P46" s="234">
        <v>970076</v>
      </c>
    </row>
    <row r="47" spans="2:16" x14ac:dyDescent="0.35">
      <c r="B47" s="176">
        <v>2004</v>
      </c>
      <c r="C47" s="15">
        <v>512020</v>
      </c>
      <c r="L47" s="176" t="s">
        <v>3910</v>
      </c>
      <c r="M47" s="15">
        <v>390191363.78390002</v>
      </c>
      <c r="O47" s="119" t="s">
        <v>4199</v>
      </c>
      <c r="P47" s="234">
        <v>50000</v>
      </c>
    </row>
    <row r="48" spans="2:16" x14ac:dyDescent="0.35">
      <c r="B48" s="176">
        <v>2005</v>
      </c>
      <c r="C48" s="15">
        <v>881068</v>
      </c>
      <c r="L48" s="176" t="s">
        <v>4263</v>
      </c>
      <c r="M48" s="15">
        <v>2732027.6402000003</v>
      </c>
      <c r="O48" s="119" t="s">
        <v>658</v>
      </c>
      <c r="P48" s="234">
        <v>919135</v>
      </c>
    </row>
    <row r="49" spans="2:16" x14ac:dyDescent="0.35">
      <c r="B49" s="176">
        <v>2006</v>
      </c>
      <c r="C49" s="15">
        <v>6657682.6795000006</v>
      </c>
      <c r="L49" s="176" t="s">
        <v>4199</v>
      </c>
      <c r="M49" s="15">
        <v>2488989.7058800003</v>
      </c>
      <c r="O49" s="233" t="s">
        <v>7142</v>
      </c>
      <c r="P49" s="235">
        <v>41929494</v>
      </c>
    </row>
    <row r="50" spans="2:16" x14ac:dyDescent="0.35">
      <c r="B50" s="176">
        <v>2007</v>
      </c>
      <c r="C50" s="15">
        <v>6557246.0437000003</v>
      </c>
      <c r="F50" s="52" t="str">
        <f>COB!I7</f>
        <v>Workmen's Compensation</v>
      </c>
      <c r="L50" s="176" t="s">
        <v>658</v>
      </c>
      <c r="M50" s="15">
        <v>42269251.868699998</v>
      </c>
    </row>
    <row r="51" spans="2:16" x14ac:dyDescent="0.35">
      <c r="B51" s="176">
        <v>2008</v>
      </c>
      <c r="C51" s="15">
        <v>4053447.4435999999</v>
      </c>
      <c r="L51" s="176" t="s">
        <v>7142</v>
      </c>
      <c r="M51" s="15">
        <v>773963580.97128999</v>
      </c>
    </row>
    <row r="52" spans="2:16" x14ac:dyDescent="0.35">
      <c r="B52" s="176">
        <v>2009</v>
      </c>
      <c r="C52" s="15">
        <v>4498177.4912</v>
      </c>
      <c r="E52" s="277" t="s">
        <v>7154</v>
      </c>
      <c r="F52" s="277"/>
      <c r="G52" s="277"/>
      <c r="H52" s="277"/>
      <c r="L52"/>
      <c r="M52"/>
    </row>
    <row r="53" spans="2:16" x14ac:dyDescent="0.35">
      <c r="B53" s="176">
        <v>2010</v>
      </c>
      <c r="C53" s="15">
        <v>8159002.1163999997</v>
      </c>
      <c r="L53"/>
      <c r="M53"/>
    </row>
    <row r="54" spans="2:16" x14ac:dyDescent="0.35">
      <c r="B54" s="176">
        <v>2011</v>
      </c>
      <c r="C54" s="15">
        <v>8579107.8121000007</v>
      </c>
      <c r="D54" s="236">
        <v>2011</v>
      </c>
      <c r="E54" s="179" t="s">
        <v>7110</v>
      </c>
      <c r="F54" s="180">
        <f>Claim_Discounting_23_OCR!Y13</f>
        <v>48355.196565725251</v>
      </c>
      <c r="G54" s="184">
        <f>SUMIFS('Raw_Data_OS_23(2)'!$H$5:$H$3757,'Raw_Data_OS_23(2)'!$K$5:$K$3757,"&lt;"&amp;$D$55,'Raw_Data_OS_23(2)'!$G$5:$G$3757,'Experience Adjustment'!$F$50)</f>
        <v>588945</v>
      </c>
      <c r="H54" s="181">
        <f>IFERROR(G54/F54,0)</f>
        <v>12.179559630152582</v>
      </c>
      <c r="I54" s="182">
        <f>H54-1</f>
        <v>11.179559630152582</v>
      </c>
      <c r="J54" s="234">
        <v>42155871.586499996</v>
      </c>
      <c r="L54"/>
      <c r="O54" s="50" t="s">
        <v>7141</v>
      </c>
      <c r="P54" s="233" t="s">
        <v>7153</v>
      </c>
    </row>
    <row r="55" spans="2:16" x14ac:dyDescent="0.35">
      <c r="B55" s="176">
        <v>2012</v>
      </c>
      <c r="C55" s="15">
        <v>15909129.4003</v>
      </c>
      <c r="D55" s="236">
        <f>D54+1</f>
        <v>2012</v>
      </c>
      <c r="E55" s="179" t="s">
        <v>7111</v>
      </c>
      <c r="F55" s="180">
        <f>Claim_Discounting_23_OCR!Y14</f>
        <v>0</v>
      </c>
      <c r="G55" s="177">
        <f>SUMIFS('Raw_Data_OS_23(2)'!$H$5:$H$3757,'Raw_Data_OS_23(2)'!$K$5:$K$3757,'Experience Adjustment'!$D55,'Raw_Data_OS_23(2)'!$G$5:$G$3757,'Experience Adjustment'!$F$50)</f>
        <v>597894.73680000007</v>
      </c>
      <c r="H55" s="181">
        <f t="shared" ref="H55:H66" si="4">IFERROR(G55/F55,0)</f>
        <v>0</v>
      </c>
      <c r="I55" s="182">
        <f t="shared" ref="I55:I66" si="5">H55-1</f>
        <v>-1</v>
      </c>
      <c r="J55" s="234">
        <v>15909129.4003</v>
      </c>
      <c r="L55"/>
      <c r="O55" t="s">
        <v>4195</v>
      </c>
      <c r="P55" s="234">
        <v>54330817.133500002</v>
      </c>
    </row>
    <row r="56" spans="2:16" x14ac:dyDescent="0.35">
      <c r="B56" s="176">
        <v>2013</v>
      </c>
      <c r="C56" s="15">
        <v>5680380.2600999996</v>
      </c>
      <c r="D56" s="236">
        <f t="shared" ref="D56:D66" si="6">D55+1</f>
        <v>2013</v>
      </c>
      <c r="E56" s="179" t="s">
        <v>7112</v>
      </c>
      <c r="F56" s="180">
        <f>Claim_Discounting_23_OCR!Y15</f>
        <v>973168.4429696016</v>
      </c>
      <c r="G56" s="177">
        <f>SUMIFS('Raw_Data_OS_23(2)'!$H$5:$H$3757,'Raw_Data_OS_23(2)'!$K$5:$K$3757,'Experience Adjustment'!$D56,'Raw_Data_OS_23(2)'!$G$5:$G$3757,'Experience Adjustment'!$F$50)</f>
        <v>1313087.1228</v>
      </c>
      <c r="H56" s="181">
        <f t="shared" si="4"/>
        <v>1.3492906929792587</v>
      </c>
      <c r="I56" s="182">
        <f t="shared" si="5"/>
        <v>0.34929069297925874</v>
      </c>
      <c r="J56" s="234">
        <v>5680380.2600999996</v>
      </c>
      <c r="L56"/>
      <c r="O56" t="s">
        <v>4238</v>
      </c>
      <c r="P56" s="234">
        <v>487191.3529</v>
      </c>
    </row>
    <row r="57" spans="2:16" x14ac:dyDescent="0.35">
      <c r="B57" s="176">
        <v>2014</v>
      </c>
      <c r="C57" s="15">
        <v>7404310</v>
      </c>
      <c r="D57" s="236">
        <f t="shared" si="6"/>
        <v>2014</v>
      </c>
      <c r="E57" s="179" t="s">
        <v>7113</v>
      </c>
      <c r="F57" s="180">
        <f>Claim_Discounting_23_OCR!Y16</f>
        <v>15806.266139452277</v>
      </c>
      <c r="G57" s="177">
        <f>SUMIFS('Raw_Data_OS_23(2)'!$H$5:$H$3757,'Raw_Data_OS_23(2)'!$K$5:$K$3757,'Experience Adjustment'!$D57,'Raw_Data_OS_23(2)'!$G$5:$G$3757,'Experience Adjustment'!$F$50)</f>
        <v>4182141</v>
      </c>
      <c r="H57" s="181">
        <f t="shared" si="4"/>
        <v>264.58753529155246</v>
      </c>
      <c r="I57" s="182">
        <f t="shared" si="5"/>
        <v>263.58753529155246</v>
      </c>
      <c r="J57" s="234">
        <v>7404310</v>
      </c>
      <c r="L57"/>
      <c r="O57" t="s">
        <v>4248</v>
      </c>
      <c r="P57" s="234">
        <v>24971767.125299998</v>
      </c>
    </row>
    <row r="58" spans="2:16" x14ac:dyDescent="0.35">
      <c r="B58" s="176">
        <v>2015</v>
      </c>
      <c r="C58" s="15">
        <v>25422434.923600003</v>
      </c>
      <c r="D58" s="236">
        <f t="shared" si="6"/>
        <v>2015</v>
      </c>
      <c r="E58" s="179" t="s">
        <v>7114</v>
      </c>
      <c r="F58" s="180">
        <f>Claim_Discounting_23_OCR!Y17</f>
        <v>0</v>
      </c>
      <c r="G58" s="177">
        <f>SUMIFS('Raw_Data_OS_23(2)'!$H$5:$H$3757,'Raw_Data_OS_23(2)'!$K$5:$K$3757,'Experience Adjustment'!$D58,'Raw_Data_OS_23(2)'!$G$5:$G$3757,'Experience Adjustment'!$F$50)</f>
        <v>2783425</v>
      </c>
      <c r="H58" s="181">
        <f t="shared" si="4"/>
        <v>0</v>
      </c>
      <c r="I58" s="182">
        <f t="shared" si="5"/>
        <v>-1</v>
      </c>
      <c r="J58" s="234">
        <v>25422434.923600003</v>
      </c>
      <c r="L58"/>
      <c r="O58" t="s">
        <v>4214</v>
      </c>
      <c r="P58" s="234">
        <v>4398611.0111999996</v>
      </c>
    </row>
    <row r="59" spans="2:16" x14ac:dyDescent="0.35">
      <c r="B59" s="176">
        <v>2016</v>
      </c>
      <c r="C59" s="15">
        <v>11468682.497500001</v>
      </c>
      <c r="D59" s="236">
        <f t="shared" si="6"/>
        <v>2016</v>
      </c>
      <c r="E59" s="179" t="s">
        <v>7115</v>
      </c>
      <c r="F59" s="180">
        <f>Claim_Discounting_23_OCR!Y18</f>
        <v>801741.51177512342</v>
      </c>
      <c r="G59" s="177">
        <f>SUMIFS('Raw_Data_OS_23(2)'!$H$5:$H$3757,'Raw_Data_OS_23(2)'!$K$5:$K$3757,'Experience Adjustment'!$D59,'Raw_Data_OS_23(2)'!$G$5:$G$3757,'Experience Adjustment'!$F$50)</f>
        <v>2242222.2456</v>
      </c>
      <c r="H59" s="181">
        <f t="shared" si="4"/>
        <v>2.7966897218974363</v>
      </c>
      <c r="I59" s="182">
        <f t="shared" si="5"/>
        <v>1.7966897218974363</v>
      </c>
      <c r="J59" s="234">
        <v>11468682.497500001</v>
      </c>
      <c r="L59"/>
      <c r="O59" t="s">
        <v>4244</v>
      </c>
      <c r="P59" s="234">
        <v>11451573.5835</v>
      </c>
    </row>
    <row r="60" spans="2:16" x14ac:dyDescent="0.35">
      <c r="B60" s="176">
        <v>2017</v>
      </c>
      <c r="C60" s="15">
        <v>13996488.3583</v>
      </c>
      <c r="D60" s="236">
        <f t="shared" si="6"/>
        <v>2017</v>
      </c>
      <c r="E60" s="179" t="s">
        <v>7116</v>
      </c>
      <c r="F60" s="180">
        <f>Claim_Discounting_23_OCR!Y19</f>
        <v>1967589.1181565183</v>
      </c>
      <c r="G60" s="177">
        <f>SUMIFS('Raw_Data_OS_23(2)'!$H$5:$H$3757,'Raw_Data_OS_23(2)'!$K$5:$K$3757,'Experience Adjustment'!$D60,'Raw_Data_OS_23(2)'!$G$5:$G$3757,'Experience Adjustment'!$F$50)</f>
        <v>2067372.4912</v>
      </c>
      <c r="H60" s="181">
        <f t="shared" si="4"/>
        <v>1.0507135214983152</v>
      </c>
      <c r="I60" s="182">
        <f t="shared" si="5"/>
        <v>5.0713521498315206E-2</v>
      </c>
      <c r="J60" s="234">
        <v>13996488.3583</v>
      </c>
      <c r="L60"/>
      <c r="O60" t="s">
        <v>4224</v>
      </c>
      <c r="P60" s="234">
        <v>100000</v>
      </c>
    </row>
    <row r="61" spans="2:16" x14ac:dyDescent="0.35">
      <c r="B61" s="176">
        <v>2018</v>
      </c>
      <c r="C61" s="15">
        <v>30732621.091599997</v>
      </c>
      <c r="D61" s="236">
        <f t="shared" si="6"/>
        <v>2018</v>
      </c>
      <c r="E61" s="179" t="s">
        <v>7117</v>
      </c>
      <c r="F61" s="180">
        <f>Claim_Discounting_23_OCR!Y20</f>
        <v>1764948.9058439264</v>
      </c>
      <c r="G61" s="177">
        <f>SUMIFS('Raw_Data_OS_23(2)'!$H$5:$H$3757,'Raw_Data_OS_23(2)'!$K$5:$K$3757,'Experience Adjustment'!$D61,'Raw_Data_OS_23(2)'!$G$5:$G$3757,'Experience Adjustment'!$F$50)</f>
        <v>601413</v>
      </c>
      <c r="H61" s="181">
        <f t="shared" si="4"/>
        <v>0.34075377366940202</v>
      </c>
      <c r="I61" s="182">
        <f t="shared" si="5"/>
        <v>-0.65924622633059804</v>
      </c>
      <c r="J61" s="234">
        <v>30732621.091599997</v>
      </c>
      <c r="L61"/>
      <c r="O61" t="s">
        <v>3908</v>
      </c>
      <c r="P61" s="234">
        <v>240541987.7662099</v>
      </c>
    </row>
    <row r="62" spans="2:16" x14ac:dyDescent="0.35">
      <c r="B62" s="176">
        <v>2019</v>
      </c>
      <c r="C62" s="15">
        <v>23742142.059599999</v>
      </c>
      <c r="D62" s="236">
        <f t="shared" si="6"/>
        <v>2019</v>
      </c>
      <c r="E62" s="179" t="s">
        <v>7118</v>
      </c>
      <c r="F62" s="180">
        <f>Claim_Discounting_23_OCR!Y21</f>
        <v>379930.03204539855</v>
      </c>
      <c r="G62" s="177">
        <f>SUMIFS('Raw_Data_OS_23(2)'!$H$5:$H$3757,'Raw_Data_OS_23(2)'!$K$5:$K$3757,'Experience Adjustment'!$D62,'Raw_Data_OS_23(2)'!$G$5:$G$3757,'Experience Adjustment'!$F$50)</f>
        <v>3057194</v>
      </c>
      <c r="H62" s="181">
        <f t="shared" si="4"/>
        <v>8.0467289820213264</v>
      </c>
      <c r="I62" s="182">
        <f t="shared" si="5"/>
        <v>7.0467289820213264</v>
      </c>
      <c r="J62" s="234">
        <v>23742142.059599999</v>
      </c>
      <c r="L62"/>
      <c r="O62" t="s">
        <v>3910</v>
      </c>
      <c r="P62" s="234">
        <v>390191363.78390002</v>
      </c>
    </row>
    <row r="63" spans="2:16" x14ac:dyDescent="0.35">
      <c r="B63" s="176">
        <v>2020</v>
      </c>
      <c r="C63" s="15">
        <v>190767850.24539995</v>
      </c>
      <c r="D63" s="236">
        <f t="shared" si="6"/>
        <v>2020</v>
      </c>
      <c r="E63" s="179" t="s">
        <v>7119</v>
      </c>
      <c r="F63" s="180">
        <f>Claim_Discounting_23_OCR!Y22</f>
        <v>3869430.1120579443</v>
      </c>
      <c r="G63" s="177">
        <f>SUMIFS('Raw_Data_OS_23(2)'!$H$5:$H$3757,'Raw_Data_OS_23(2)'!$K$5:$K$3757,'Experience Adjustment'!$D63,'Raw_Data_OS_23(2)'!$G$5:$G$3757,'Experience Adjustment'!$F$50)</f>
        <v>1758409.5438999999</v>
      </c>
      <c r="H63" s="181">
        <f t="shared" si="4"/>
        <v>0.45443631051002376</v>
      </c>
      <c r="I63" s="182">
        <f t="shared" si="5"/>
        <v>-0.54556368948997624</v>
      </c>
      <c r="J63" s="234">
        <v>190767850.24539995</v>
      </c>
      <c r="L63"/>
      <c r="O63" t="s">
        <v>4263</v>
      </c>
      <c r="P63" s="234">
        <v>2732027.6402000003</v>
      </c>
    </row>
    <row r="64" spans="2:16" x14ac:dyDescent="0.35">
      <c r="B64" s="176">
        <v>2021</v>
      </c>
      <c r="C64" s="15">
        <v>283847660.54215002</v>
      </c>
      <c r="D64" s="236">
        <f t="shared" si="6"/>
        <v>2021</v>
      </c>
      <c r="E64" s="179" t="s">
        <v>7109</v>
      </c>
      <c r="F64" s="180">
        <f>Claim_Discounting_23_OCR!Y23</f>
        <v>710626.24199548957</v>
      </c>
      <c r="G64" s="177">
        <f>SUMIFS('Raw_Data_OS_23(2)'!$H$5:$H$3757,'Raw_Data_OS_23(2)'!$K$5:$K$3757,'Experience Adjustment'!$D64,'Raw_Data_OS_23(2)'!$G$5:$G$3757,'Experience Adjustment'!$F$50)</f>
        <v>4144361</v>
      </c>
      <c r="H64" s="181">
        <f t="shared" si="4"/>
        <v>5.8319841782965067</v>
      </c>
      <c r="I64" s="182">
        <f t="shared" si="5"/>
        <v>4.8319841782965067</v>
      </c>
      <c r="J64" s="234">
        <v>283847660.54215002</v>
      </c>
      <c r="L64"/>
      <c r="O64" t="s">
        <v>4199</v>
      </c>
      <c r="P64" s="234">
        <v>2488989.7058800003</v>
      </c>
    </row>
    <row r="65" spans="2:16" x14ac:dyDescent="0.35">
      <c r="B65" s="176">
        <v>2022</v>
      </c>
      <c r="C65" s="15">
        <v>80906516.00624001</v>
      </c>
      <c r="D65" s="236">
        <f t="shared" si="6"/>
        <v>2022</v>
      </c>
      <c r="E65" s="179" t="s">
        <v>7091</v>
      </c>
      <c r="F65" s="180">
        <f>Claim_Discounting_23_OCR!Y24</f>
        <v>620928.79260000004</v>
      </c>
      <c r="G65" s="177">
        <f>SUMIFS('Raw_Data_OS_23(2)'!$H$5:$H$3757,'Raw_Data_OS_23(2)'!$K$5:$K$3757,'Experience Adjustment'!$D65,'Raw_Data_OS_23(2)'!$G$5:$G$3757,'Experience Adjustment'!$F$50)</f>
        <v>18013651.728399999</v>
      </c>
      <c r="H65" s="181">
        <f t="shared" si="4"/>
        <v>29.010817251639875</v>
      </c>
      <c r="I65" s="182">
        <f t="shared" si="5"/>
        <v>28.010817251639875</v>
      </c>
      <c r="J65" s="234">
        <v>80906516.00624001</v>
      </c>
      <c r="L65"/>
      <c r="O65" t="s">
        <v>658</v>
      </c>
      <c r="P65" s="234">
        <v>42269251.868699998</v>
      </c>
    </row>
    <row r="66" spans="2:16" x14ac:dyDescent="0.35">
      <c r="B66" s="176">
        <v>2023</v>
      </c>
      <c r="C66" s="15">
        <v>41929494</v>
      </c>
      <c r="D66" s="236">
        <f t="shared" si="6"/>
        <v>2023</v>
      </c>
      <c r="E66" s="179" t="s">
        <v>7107</v>
      </c>
      <c r="F66" s="180">
        <f>Claim_Discounting_23_OCR!Y25</f>
        <v>919135</v>
      </c>
      <c r="G66" s="177">
        <f>SUMIFS('Raw_Data_OS_23(2)'!$H$5:$H$3757,'Raw_Data_OS_23(2)'!$K$5:$K$3757,'Experience Adjustment'!$D66,'Raw_Data_OS_23(2)'!$G$5:$G$3757,'Experience Adjustment'!$F$50)</f>
        <v>919135</v>
      </c>
      <c r="H66" s="181">
        <f t="shared" si="4"/>
        <v>1</v>
      </c>
      <c r="I66" s="182">
        <f t="shared" si="5"/>
        <v>0</v>
      </c>
      <c r="J66" s="234">
        <v>41929494</v>
      </c>
      <c r="L66"/>
      <c r="O66" s="50" t="s">
        <v>7142</v>
      </c>
      <c r="P66" s="235">
        <v>773963580.97128999</v>
      </c>
    </row>
    <row r="67" spans="2:16" ht="15" thickBot="1" x14ac:dyDescent="0.4">
      <c r="B67" s="176">
        <v>2024</v>
      </c>
      <c r="C67" s="15">
        <v>0</v>
      </c>
      <c r="F67" s="252">
        <f>SUM(F54:F66)</f>
        <v>12071659.62014918</v>
      </c>
      <c r="G67" s="252">
        <f>SUM(G54:G66)</f>
        <v>42269251.868699998</v>
      </c>
      <c r="L67"/>
      <c r="M67"/>
    </row>
    <row r="68" spans="2:16" ht="15" thickTop="1" x14ac:dyDescent="0.35">
      <c r="B68" s="176" t="s">
        <v>7142</v>
      </c>
      <c r="C68" s="15">
        <v>773963580.97128999</v>
      </c>
      <c r="G68" s="177">
        <f>_xlfn.XLOOKUP($F$50,$O$55:$O$65,$P$55:$P$65)</f>
        <v>42269251.868699998</v>
      </c>
      <c r="L68"/>
      <c r="M68"/>
    </row>
    <row r="69" spans="2:16" x14ac:dyDescent="0.35">
      <c r="G69" s="251">
        <f>G67-G68</f>
        <v>0</v>
      </c>
      <c r="L69"/>
      <c r="M69"/>
    </row>
    <row r="70" spans="2:16" x14ac:dyDescent="0.35">
      <c r="G70" s="52" t="b">
        <f>G68=G67</f>
        <v>1</v>
      </c>
      <c r="L70"/>
      <c r="M70"/>
    </row>
    <row r="71" spans="2:16" x14ac:dyDescent="0.35">
      <c r="L71"/>
      <c r="M71"/>
    </row>
    <row r="72" spans="2:16" x14ac:dyDescent="0.35">
      <c r="L72"/>
      <c r="M72"/>
    </row>
    <row r="73" spans="2:16" x14ac:dyDescent="0.35">
      <c r="L73"/>
      <c r="M73"/>
    </row>
    <row r="74" spans="2:16" x14ac:dyDescent="0.35">
      <c r="L74"/>
      <c r="M74"/>
    </row>
    <row r="75" spans="2:16" x14ac:dyDescent="0.35">
      <c r="L75"/>
      <c r="M75"/>
    </row>
    <row r="76" spans="2:16" x14ac:dyDescent="0.35">
      <c r="L76"/>
      <c r="M76"/>
    </row>
    <row r="77" spans="2:16" x14ac:dyDescent="0.35">
      <c r="L77"/>
      <c r="M77"/>
    </row>
    <row r="78" spans="2:16" x14ac:dyDescent="0.35">
      <c r="L78"/>
      <c r="M78"/>
    </row>
    <row r="79" spans="2:16" x14ac:dyDescent="0.35">
      <c r="B79" s="52">
        <v>2024</v>
      </c>
      <c r="L79" s="175" t="s">
        <v>5</v>
      </c>
      <c r="M79" s="176">
        <v>2024</v>
      </c>
      <c r="O79" t="s">
        <v>7192</v>
      </c>
      <c r="P79" s="176">
        <v>2024</v>
      </c>
    </row>
    <row r="80" spans="2:16" x14ac:dyDescent="0.35">
      <c r="B80" s="52"/>
    </row>
    <row r="81" spans="2:16" x14ac:dyDescent="0.35">
      <c r="L81" s="175" t="s">
        <v>7141</v>
      </c>
      <c r="M81" s="15" t="s">
        <v>7143</v>
      </c>
      <c r="N81"/>
      <c r="O81" s="233" t="s">
        <v>7141</v>
      </c>
      <c r="P81" s="233" t="s">
        <v>7153</v>
      </c>
    </row>
    <row r="82" spans="2:16" x14ac:dyDescent="0.35">
      <c r="B82" s="175" t="s">
        <v>7141</v>
      </c>
      <c r="C82" s="15" t="s">
        <v>7143</v>
      </c>
      <c r="D82"/>
      <c r="L82" s="176" t="s">
        <v>152</v>
      </c>
      <c r="M82" s="15">
        <v>180000</v>
      </c>
      <c r="N82"/>
      <c r="O82" s="119" t="s">
        <v>152</v>
      </c>
      <c r="P82" s="234">
        <v>180000</v>
      </c>
    </row>
    <row r="83" spans="2:16" x14ac:dyDescent="0.35">
      <c r="B83" s="176">
        <v>1994</v>
      </c>
      <c r="C83" s="15">
        <v>200000</v>
      </c>
      <c r="D83"/>
      <c r="L83" s="176" t="s">
        <v>13</v>
      </c>
      <c r="M83" s="15">
        <v>100000</v>
      </c>
      <c r="N83"/>
      <c r="O83" s="119" t="s">
        <v>13</v>
      </c>
      <c r="P83" s="234">
        <v>100000</v>
      </c>
    </row>
    <row r="84" spans="2:16" x14ac:dyDescent="0.35">
      <c r="B84" s="176">
        <v>1998</v>
      </c>
      <c r="C84" s="15">
        <v>0</v>
      </c>
      <c r="D84"/>
      <c r="L84" s="176" t="s">
        <v>10</v>
      </c>
      <c r="M84" s="15">
        <v>4558162</v>
      </c>
      <c r="N84"/>
      <c r="O84" s="119" t="s">
        <v>10</v>
      </c>
      <c r="P84" s="234">
        <v>4558162</v>
      </c>
    </row>
    <row r="85" spans="2:16" x14ac:dyDescent="0.35">
      <c r="B85" s="176">
        <v>1999</v>
      </c>
      <c r="C85" s="15">
        <v>133000</v>
      </c>
      <c r="D85"/>
      <c r="L85" s="176" t="s">
        <v>782</v>
      </c>
      <c r="M85" s="15">
        <v>250000</v>
      </c>
      <c r="N85"/>
      <c r="O85" s="119" t="s">
        <v>782</v>
      </c>
      <c r="P85" s="234">
        <v>250000</v>
      </c>
    </row>
    <row r="86" spans="2:16" x14ac:dyDescent="0.35">
      <c r="B86" s="176">
        <v>2000</v>
      </c>
      <c r="C86" s="15">
        <v>69000</v>
      </c>
      <c r="D86"/>
      <c r="L86" s="176" t="s">
        <v>664</v>
      </c>
      <c r="M86" s="15">
        <v>100000</v>
      </c>
      <c r="N86"/>
      <c r="O86" s="119" t="s">
        <v>664</v>
      </c>
      <c r="P86" s="234">
        <v>100000</v>
      </c>
    </row>
    <row r="87" spans="2:16" x14ac:dyDescent="0.35">
      <c r="B87" s="176">
        <v>2001</v>
      </c>
      <c r="C87" s="15">
        <v>930000</v>
      </c>
      <c r="D87"/>
      <c r="L87" s="176" t="s">
        <v>658</v>
      </c>
      <c r="M87" s="15">
        <v>150000</v>
      </c>
      <c r="N87"/>
      <c r="O87" s="119" t="s">
        <v>658</v>
      </c>
      <c r="P87" s="234">
        <v>150000</v>
      </c>
    </row>
    <row r="88" spans="2:16" x14ac:dyDescent="0.35">
      <c r="B88" s="176">
        <v>2002</v>
      </c>
      <c r="C88" s="15">
        <v>215577</v>
      </c>
      <c r="D88"/>
      <c r="L88" s="176" t="s">
        <v>7142</v>
      </c>
      <c r="M88" s="15">
        <v>5338162</v>
      </c>
      <c r="N88"/>
      <c r="O88" s="233" t="s">
        <v>7142</v>
      </c>
      <c r="P88" s="235">
        <v>5338162</v>
      </c>
    </row>
    <row r="89" spans="2:16" x14ac:dyDescent="0.35">
      <c r="B89" s="176">
        <v>2003</v>
      </c>
      <c r="C89" s="15">
        <v>727800</v>
      </c>
      <c r="D89"/>
      <c r="L89"/>
      <c r="M89"/>
      <c r="N89"/>
      <c r="P89" s="234"/>
    </row>
    <row r="90" spans="2:16" x14ac:dyDescent="0.35">
      <c r="B90" s="176">
        <v>2004</v>
      </c>
      <c r="C90" s="15">
        <v>512020</v>
      </c>
      <c r="D90"/>
      <c r="L90"/>
      <c r="M90"/>
      <c r="N90"/>
      <c r="P90" s="234"/>
    </row>
    <row r="91" spans="2:16" x14ac:dyDescent="0.35">
      <c r="B91" s="176">
        <v>2005</v>
      </c>
      <c r="C91" s="15">
        <v>881068</v>
      </c>
      <c r="D91"/>
      <c r="L91"/>
      <c r="M91"/>
      <c r="N91"/>
      <c r="O91" s="233"/>
      <c r="P91" s="235"/>
    </row>
    <row r="92" spans="2:16" x14ac:dyDescent="0.35">
      <c r="B92" s="176">
        <v>2006</v>
      </c>
      <c r="C92" s="15">
        <v>6207682.6794999996</v>
      </c>
      <c r="D92"/>
      <c r="F92" s="52" t="str">
        <f>COB!I7</f>
        <v>Workmen's Compensation</v>
      </c>
      <c r="L92"/>
      <c r="M92"/>
      <c r="N92"/>
    </row>
    <row r="93" spans="2:16" x14ac:dyDescent="0.35">
      <c r="B93" s="176">
        <v>2007</v>
      </c>
      <c r="C93" s="15">
        <v>6627246.0437000003</v>
      </c>
      <c r="D93"/>
      <c r="L93"/>
      <c r="M93"/>
      <c r="N93"/>
    </row>
    <row r="94" spans="2:16" x14ac:dyDescent="0.35">
      <c r="B94" s="176">
        <v>2008</v>
      </c>
      <c r="C94" s="15">
        <v>4053447.4435999999</v>
      </c>
      <c r="D94"/>
      <c r="E94" s="277" t="s">
        <v>7544</v>
      </c>
      <c r="F94" s="277"/>
      <c r="G94" s="277"/>
      <c r="H94" s="277"/>
      <c r="L94"/>
      <c r="M94"/>
      <c r="N94"/>
    </row>
    <row r="95" spans="2:16" x14ac:dyDescent="0.35">
      <c r="B95" s="176">
        <v>2009</v>
      </c>
      <c r="C95" s="15">
        <v>4670303.4912</v>
      </c>
      <c r="D95"/>
      <c r="L95"/>
      <c r="M95"/>
      <c r="N95"/>
    </row>
    <row r="96" spans="2:16" x14ac:dyDescent="0.35">
      <c r="B96" s="176">
        <v>2010</v>
      </c>
      <c r="C96" s="15">
        <v>10811192.0989</v>
      </c>
      <c r="D96" s="236">
        <v>2011</v>
      </c>
      <c r="E96" s="179" t="s">
        <v>7110</v>
      </c>
      <c r="F96" s="180">
        <f>Claim_Discounting_24_OCR!Y13</f>
        <v>0</v>
      </c>
      <c r="G96" s="184">
        <f>SUMIFS(Raw_Data_OS_24!$H$5:$H$3803,Raw_Data_OS_24!$K$5:$K$3803,"&lt;"&amp;$D$55,Raw_Data_OS_24!$G$5:$G$3803,'Experience Adjustment'!$F$50)</f>
        <v>929819</v>
      </c>
      <c r="H96" s="181">
        <f>IFERROR(G96/F96,0)</f>
        <v>0</v>
      </c>
      <c r="I96" s="182">
        <f>H96-1</f>
        <v>-1</v>
      </c>
      <c r="J96" s="234">
        <f>SUM(C83:C97)</f>
        <v>44628933.568999998</v>
      </c>
      <c r="L96"/>
      <c r="M96"/>
      <c r="N96"/>
      <c r="O96" s="50" t="s">
        <v>7141</v>
      </c>
      <c r="P96" s="233" t="s">
        <v>7153</v>
      </c>
    </row>
    <row r="97" spans="2:16" x14ac:dyDescent="0.35">
      <c r="B97" s="176">
        <v>2011</v>
      </c>
      <c r="C97" s="15">
        <v>8590596.8121000007</v>
      </c>
      <c r="D97" s="236">
        <f>D96+1</f>
        <v>2012</v>
      </c>
      <c r="E97" s="179" t="s">
        <v>7111</v>
      </c>
      <c r="F97" s="180">
        <f>Claim_Discounting_24_OCR!Y13</f>
        <v>0</v>
      </c>
      <c r="G97" s="177">
        <f>SUMIFS(Raw_Data_OS_24!$H$5:$H$3803,Raw_Data_OS_24!$K$5:$K$3803,'Experience Adjustment'!$D97,Raw_Data_OS_24!$G$5:$G$3803,'Experience Adjustment'!$F$50)</f>
        <v>597894.73680000007</v>
      </c>
      <c r="H97" s="181">
        <f t="shared" ref="H97:H109" si="7">IFERROR(G97/F97,0)</f>
        <v>0</v>
      </c>
      <c r="I97" s="182">
        <f t="shared" ref="I97:I109" si="8">H97-1</f>
        <v>-1</v>
      </c>
      <c r="J97" s="234">
        <f>C98</f>
        <v>15971720.4003</v>
      </c>
      <c r="L97"/>
      <c r="M97"/>
      <c r="N97"/>
      <c r="O97" t="s">
        <v>4195</v>
      </c>
      <c r="P97" s="234">
        <v>55694119.913099997</v>
      </c>
    </row>
    <row r="98" spans="2:16" x14ac:dyDescent="0.35">
      <c r="B98" s="176">
        <v>2012</v>
      </c>
      <c r="C98" s="15">
        <v>15971720.4003</v>
      </c>
      <c r="D98" s="236">
        <f t="shared" ref="D98:D109" si="9">D97+1</f>
        <v>2013</v>
      </c>
      <c r="E98" s="179" t="s">
        <v>7112</v>
      </c>
      <c r="F98" s="180">
        <f>Claim_Discounting_24_OCR!Y14</f>
        <v>973168.4429696016</v>
      </c>
      <c r="G98" s="177">
        <f>SUMIFS(Raw_Data_OS_24!$H$5:$H$3803,Raw_Data_OS_24!$K$5:$K$3803,'Experience Adjustment'!$D98,Raw_Data_OS_24!$G$5:$G$3803,'Experience Adjustment'!$F$50)</f>
        <v>1313087.1228</v>
      </c>
      <c r="H98" s="181">
        <f t="shared" si="7"/>
        <v>1.3492906929792587</v>
      </c>
      <c r="I98" s="182">
        <f t="shared" si="8"/>
        <v>0.34929069297925874</v>
      </c>
      <c r="J98" s="234">
        <f t="shared" ref="J98:J109" si="10">C99</f>
        <v>6547601.2600999996</v>
      </c>
      <c r="L98"/>
      <c r="M98"/>
      <c r="N98"/>
      <c r="O98" t="s">
        <v>4238</v>
      </c>
      <c r="P98" s="234">
        <v>683433.29246049072</v>
      </c>
    </row>
    <row r="99" spans="2:16" x14ac:dyDescent="0.35">
      <c r="B99" s="176">
        <v>2013</v>
      </c>
      <c r="C99" s="15">
        <v>6547601.2600999996</v>
      </c>
      <c r="D99" s="236">
        <f t="shared" si="9"/>
        <v>2014</v>
      </c>
      <c r="E99" s="179" t="s">
        <v>7113</v>
      </c>
      <c r="F99" s="180">
        <f>Claim_Discounting_24_OCR!Y15</f>
        <v>15806.266139452277</v>
      </c>
      <c r="G99" s="177">
        <f>SUMIFS(Raw_Data_OS_24!$H$5:$H$3803,Raw_Data_OS_24!$K$5:$K$3803,'Experience Adjustment'!$D99,Raw_Data_OS_24!$G$5:$G$3803,'Experience Adjustment'!$F$50)</f>
        <v>4182141</v>
      </c>
      <c r="H99" s="181">
        <f t="shared" si="7"/>
        <v>264.58753529155246</v>
      </c>
      <c r="I99" s="182">
        <f t="shared" si="8"/>
        <v>263.58753529155246</v>
      </c>
      <c r="J99" s="234">
        <f t="shared" si="10"/>
        <v>7407052</v>
      </c>
      <c r="L99"/>
      <c r="O99" t="s">
        <v>4248</v>
      </c>
      <c r="P99" s="234">
        <v>26136946.99556176</v>
      </c>
    </row>
    <row r="100" spans="2:16" x14ac:dyDescent="0.35">
      <c r="B100" s="176">
        <v>2014</v>
      </c>
      <c r="C100" s="15">
        <v>7407052</v>
      </c>
      <c r="D100" s="236">
        <f t="shared" si="9"/>
        <v>2015</v>
      </c>
      <c r="E100" s="179" t="s">
        <v>7114</v>
      </c>
      <c r="F100" s="180">
        <f>Claim_Discounting_24_OCR!Y16</f>
        <v>0</v>
      </c>
      <c r="G100" s="177">
        <f>SUMIFS(Raw_Data_OS_24!$H$5:$H$3803,Raw_Data_OS_24!$K$5:$K$3803,'Experience Adjustment'!$D100,Raw_Data_OS_24!$G$5:$G$3803,'Experience Adjustment'!$F$50)</f>
        <v>2783425</v>
      </c>
      <c r="H100" s="181">
        <f t="shared" si="7"/>
        <v>0</v>
      </c>
      <c r="I100" s="182">
        <f t="shared" si="8"/>
        <v>-1</v>
      </c>
      <c r="J100" s="234">
        <f t="shared" si="10"/>
        <v>27511399.3136</v>
      </c>
      <c r="L100"/>
      <c r="O100" t="s">
        <v>4214</v>
      </c>
      <c r="P100" s="234">
        <v>6793637.4348000009</v>
      </c>
    </row>
    <row r="101" spans="2:16" x14ac:dyDescent="0.35">
      <c r="B101" s="176">
        <v>2015</v>
      </c>
      <c r="C101" s="15">
        <v>27511399.3136</v>
      </c>
      <c r="D101" s="236">
        <f t="shared" si="9"/>
        <v>2016</v>
      </c>
      <c r="E101" s="179" t="s">
        <v>7115</v>
      </c>
      <c r="F101" s="180">
        <f>Claim_Discounting_24_OCR!Y17</f>
        <v>801741.51177512342</v>
      </c>
      <c r="G101" s="177">
        <f>SUMIFS(Raw_Data_OS_24!$H$5:$H$3803,Raw_Data_OS_24!$K$5:$K$3803,'Experience Adjustment'!$D101,Raw_Data_OS_24!$G$5:$G$3803,'Experience Adjustment'!$F$50)</f>
        <v>2242222.2456</v>
      </c>
      <c r="H101" s="181">
        <f t="shared" si="7"/>
        <v>2.7966897218974363</v>
      </c>
      <c r="I101" s="182">
        <f t="shared" si="8"/>
        <v>1.7966897218974363</v>
      </c>
      <c r="J101" s="234">
        <f t="shared" si="10"/>
        <v>10706171.6525</v>
      </c>
      <c r="L101"/>
      <c r="O101" t="s">
        <v>4244</v>
      </c>
      <c r="P101" s="234">
        <v>13410853.583500003</v>
      </c>
    </row>
    <row r="102" spans="2:16" x14ac:dyDescent="0.35">
      <c r="B102" s="176">
        <v>2016</v>
      </c>
      <c r="C102" s="15">
        <v>10706171.6525</v>
      </c>
      <c r="D102" s="236">
        <f t="shared" si="9"/>
        <v>2017</v>
      </c>
      <c r="E102" s="179" t="s">
        <v>7116</v>
      </c>
      <c r="F102" s="180">
        <f>Claim_Discounting_24_OCR!Y18</f>
        <v>1967589.1181565183</v>
      </c>
      <c r="G102" s="177">
        <f>SUMIFS(Raw_Data_OS_24!$H$5:$H$3803,Raw_Data_OS_24!$K$5:$K$3803,'Experience Adjustment'!$D102,Raw_Data_OS_24!$G$5:$G$3803,'Experience Adjustment'!$F$50)</f>
        <v>2067372.4912</v>
      </c>
      <c r="H102" s="181">
        <f t="shared" si="7"/>
        <v>1.0507135214983152</v>
      </c>
      <c r="I102" s="182">
        <f t="shared" si="8"/>
        <v>5.0713521498315206E-2</v>
      </c>
      <c r="J102" s="234">
        <f t="shared" si="10"/>
        <v>14130967.738300001</v>
      </c>
      <c r="L102"/>
      <c r="O102" t="s">
        <v>4224</v>
      </c>
      <c r="P102" s="234">
        <v>110000</v>
      </c>
    </row>
    <row r="103" spans="2:16" x14ac:dyDescent="0.35">
      <c r="B103" s="176">
        <v>2017</v>
      </c>
      <c r="C103" s="15">
        <v>14130967.738300001</v>
      </c>
      <c r="D103" s="236">
        <f t="shared" si="9"/>
        <v>2018</v>
      </c>
      <c r="E103" s="179" t="s">
        <v>7117</v>
      </c>
      <c r="F103" s="180">
        <f>Claim_Discounting_24_OCR!Y19</f>
        <v>1764948.9058439264</v>
      </c>
      <c r="G103" s="177">
        <f>SUMIFS(Raw_Data_OS_24!$H$5:$H$3803,Raw_Data_OS_24!$K$5:$K$3803,'Experience Adjustment'!$D103,Raw_Data_OS_24!$G$5:$G$3803,'Experience Adjustment'!$F$50)</f>
        <v>522683</v>
      </c>
      <c r="H103" s="181">
        <f t="shared" si="7"/>
        <v>0.29614625005253303</v>
      </c>
      <c r="I103" s="182">
        <f t="shared" si="8"/>
        <v>-0.70385374994746697</v>
      </c>
      <c r="J103" s="234">
        <f t="shared" si="10"/>
        <v>31681521.801600002</v>
      </c>
      <c r="L103"/>
      <c r="O103" t="s">
        <v>3908</v>
      </c>
      <c r="P103" s="234">
        <v>280265996.55190992</v>
      </c>
    </row>
    <row r="104" spans="2:16" x14ac:dyDescent="0.35">
      <c r="B104" s="176">
        <v>2018</v>
      </c>
      <c r="C104" s="15">
        <v>31681521.801600002</v>
      </c>
      <c r="D104" s="236">
        <f t="shared" si="9"/>
        <v>2019</v>
      </c>
      <c r="E104" s="179" t="s">
        <v>7118</v>
      </c>
      <c r="F104" s="180">
        <f>Claim_Discounting_24_OCR!Y20</f>
        <v>379930.03204539855</v>
      </c>
      <c r="G104" s="177">
        <f>SUMIFS(Raw_Data_OS_24!$H$5:$H$3803,Raw_Data_OS_24!$K$5:$K$3803,'Experience Adjustment'!$D104,Raw_Data_OS_24!$G$5:$G$3803,'Experience Adjustment'!$F$50)</f>
        <v>1713727</v>
      </c>
      <c r="H104" s="181">
        <f t="shared" si="7"/>
        <v>4.5106384214323532</v>
      </c>
      <c r="I104" s="182">
        <f t="shared" si="8"/>
        <v>3.5106384214323532</v>
      </c>
      <c r="J104" s="234">
        <f t="shared" si="10"/>
        <v>25079360.0255</v>
      </c>
      <c r="L104"/>
      <c r="O104" t="s">
        <v>3910</v>
      </c>
      <c r="P104" s="234">
        <v>450718176.87626201</v>
      </c>
    </row>
    <row r="105" spans="2:16" x14ac:dyDescent="0.35">
      <c r="B105" s="176">
        <v>2019</v>
      </c>
      <c r="C105" s="15">
        <v>25079360.0255</v>
      </c>
      <c r="D105" s="236">
        <f t="shared" si="9"/>
        <v>2020</v>
      </c>
      <c r="E105" s="179" t="s">
        <v>7119</v>
      </c>
      <c r="F105" s="180">
        <f>Claim_Discounting_24_OCR!Y21</f>
        <v>3869430.1120579443</v>
      </c>
      <c r="G105" s="177">
        <f>SUMIFS(Raw_Data_OS_24!$H$5:$H$3803,Raw_Data_OS_24!$K$5:$K$3803,'Experience Adjustment'!$D105,Raw_Data_OS_24!$G$5:$G$3803,'Experience Adjustment'!$F$50)</f>
        <v>5660234.66151</v>
      </c>
      <c r="H105" s="181">
        <f t="shared" si="7"/>
        <v>1.4628083458263113</v>
      </c>
      <c r="I105" s="182">
        <f t="shared" si="8"/>
        <v>0.46280834582631125</v>
      </c>
      <c r="J105" s="234">
        <f t="shared" si="10"/>
        <v>248359464.04983997</v>
      </c>
      <c r="L105"/>
      <c r="O105" t="s">
        <v>4263</v>
      </c>
      <c r="P105" s="234">
        <v>2673269.6402000003</v>
      </c>
    </row>
    <row r="106" spans="2:16" x14ac:dyDescent="0.35">
      <c r="B106" s="176">
        <v>2020</v>
      </c>
      <c r="C106" s="15">
        <v>248359464.04983997</v>
      </c>
      <c r="D106" s="236">
        <f t="shared" si="9"/>
        <v>2021</v>
      </c>
      <c r="E106" s="179" t="s">
        <v>7109</v>
      </c>
      <c r="F106" s="180">
        <f>Claim_Discounting_24_OCR!Y22</f>
        <v>710626.24199548957</v>
      </c>
      <c r="G106" s="177">
        <f>SUMIFS(Raw_Data_OS_24!$H$5:$H$3803,Raw_Data_OS_24!$K$5:$K$3803,'Experience Adjustment'!$D106,Raw_Data_OS_24!$G$5:$G$3803,'Experience Adjustment'!$F$50)</f>
        <v>3439171</v>
      </c>
      <c r="H106" s="181">
        <f t="shared" si="7"/>
        <v>4.8396341096869158</v>
      </c>
      <c r="I106" s="182">
        <f>H106-1</f>
        <v>3.8396341096869158</v>
      </c>
      <c r="J106" s="234">
        <f t="shared" si="10"/>
        <v>300167435.96473372</v>
      </c>
      <c r="L106"/>
      <c r="O106" t="s">
        <v>4199</v>
      </c>
      <c r="P106" s="234">
        <v>4539010.4791799998</v>
      </c>
    </row>
    <row r="107" spans="2:16" x14ac:dyDescent="0.35">
      <c r="B107" s="176">
        <v>2021</v>
      </c>
      <c r="C107" s="15">
        <v>300167435.96473372</v>
      </c>
      <c r="D107" s="236">
        <f t="shared" si="9"/>
        <v>2022</v>
      </c>
      <c r="E107" s="179" t="s">
        <v>7091</v>
      </c>
      <c r="F107" s="180">
        <f>Claim_Discounting_24_OCR!Y23</f>
        <v>620928.79260000004</v>
      </c>
      <c r="G107" s="177">
        <f>SUMIFS(Raw_Data_OS_24!$H$5:$H$3803,Raw_Data_OS_24!$K$5:$K$3803,'Experience Adjustment'!$D107,Raw_Data_OS_24!$G$5:$G$3803,'Experience Adjustment'!$F$50)</f>
        <v>15732654.728399999</v>
      </c>
      <c r="H107" s="181">
        <f>IFERROR(G107/F107,0)</f>
        <v>25.337292964822964</v>
      </c>
      <c r="I107" s="182">
        <f>H107-1</f>
        <v>24.337292964822964</v>
      </c>
      <c r="J107" s="234">
        <f t="shared" si="10"/>
        <v>97249860.977810487</v>
      </c>
      <c r="L107"/>
      <c r="O107" t="s">
        <v>658</v>
      </c>
      <c r="P107" s="234">
        <v>42367196.986309998</v>
      </c>
    </row>
    <row r="108" spans="2:16" x14ac:dyDescent="0.35">
      <c r="B108" s="176">
        <v>2022</v>
      </c>
      <c r="C108" s="15">
        <v>97249860.977810487</v>
      </c>
      <c r="D108" s="236">
        <f t="shared" si="9"/>
        <v>2023</v>
      </c>
      <c r="E108" s="179" t="s">
        <v>7107</v>
      </c>
      <c r="F108" s="180">
        <f>Claim_Discounting_24_OCR!Y24</f>
        <v>919135</v>
      </c>
      <c r="G108" s="177">
        <f>SUMIFS(Raw_Data_OS_24!$H$5:$H$3803,Raw_Data_OS_24!$K$5:$K$3803,'Experience Adjustment'!$D108,Raw_Data_OS_24!$G$5:$G$3803,'Experience Adjustment'!$F$50)</f>
        <v>1032765</v>
      </c>
      <c r="H108" s="181">
        <f t="shared" si="7"/>
        <v>1.1236271059202403</v>
      </c>
      <c r="I108" s="182">
        <f t="shared" si="8"/>
        <v>0.12362710592024029</v>
      </c>
      <c r="J108" s="234">
        <f t="shared" si="10"/>
        <v>48612991</v>
      </c>
      <c r="L108"/>
      <c r="O108" s="50" t="s">
        <v>7142</v>
      </c>
      <c r="P108" s="235">
        <v>883392641.75328422</v>
      </c>
    </row>
    <row r="109" spans="2:16" x14ac:dyDescent="0.35">
      <c r="B109" s="176">
        <v>2023</v>
      </c>
      <c r="C109" s="15">
        <v>48612991</v>
      </c>
      <c r="D109" s="236">
        <f t="shared" si="9"/>
        <v>2024</v>
      </c>
      <c r="E109" s="179" t="s">
        <v>7545</v>
      </c>
      <c r="F109" s="180">
        <f>Claim_Discounting_24_OCR!Y25</f>
        <v>150000</v>
      </c>
      <c r="G109" s="177">
        <f>SUMIFS(Raw_Data_OS_24!$H$5:$H$3803,Raw_Data_OS_24!$K$5:$K$3803,'Experience Adjustment'!$D109,Raw_Data_OS_24!$G$5:$G$3803,'Experience Adjustment'!$F$50)</f>
        <v>150000</v>
      </c>
      <c r="H109" s="181">
        <f t="shared" si="7"/>
        <v>1</v>
      </c>
      <c r="I109" s="182">
        <f t="shared" si="8"/>
        <v>0</v>
      </c>
      <c r="J109" s="234">
        <f t="shared" si="10"/>
        <v>5338162</v>
      </c>
      <c r="L109"/>
      <c r="M109"/>
    </row>
    <row r="110" spans="2:16" ht="15" thickBot="1" x14ac:dyDescent="0.4">
      <c r="B110" s="176">
        <v>2024</v>
      </c>
      <c r="C110" s="15">
        <v>5338162</v>
      </c>
      <c r="F110" s="252">
        <f>SUM(F96:F109)</f>
        <v>12173304.423583455</v>
      </c>
      <c r="G110" s="252">
        <f>SUM(G96:G109)</f>
        <v>42367196.986309998</v>
      </c>
      <c r="L110"/>
      <c r="M110"/>
    </row>
    <row r="111" spans="2:16" ht="15" thickTop="1" x14ac:dyDescent="0.35">
      <c r="B111" s="176" t="s">
        <v>7142</v>
      </c>
      <c r="C111" s="15">
        <v>883392641.75328422</v>
      </c>
      <c r="G111" s="177">
        <f>_xlfn.XLOOKUP($F$92,$O$97:$O$107,$P$97:$P$107)</f>
        <v>42367196.986309998</v>
      </c>
      <c r="L111"/>
      <c r="M111"/>
    </row>
    <row r="112" spans="2:16" x14ac:dyDescent="0.35">
      <c r="G112" s="251">
        <f>G110-G111</f>
        <v>0</v>
      </c>
      <c r="L112"/>
      <c r="M112"/>
    </row>
    <row r="113" spans="7:13" x14ac:dyDescent="0.35">
      <c r="G113" s="52" t="b">
        <f>G111=G110</f>
        <v>1</v>
      </c>
      <c r="L113"/>
      <c r="M113"/>
    </row>
    <row r="114" spans="7:13" x14ac:dyDescent="0.35">
      <c r="L114"/>
      <c r="M114"/>
    </row>
    <row r="115" spans="7:13" x14ac:dyDescent="0.35">
      <c r="L115"/>
      <c r="M115"/>
    </row>
    <row r="116" spans="7:13" x14ac:dyDescent="0.35">
      <c r="L116"/>
      <c r="M116"/>
    </row>
    <row r="117" spans="7:13" x14ac:dyDescent="0.35">
      <c r="L117"/>
      <c r="M117"/>
    </row>
    <row r="118" spans="7:13" x14ac:dyDescent="0.35">
      <c r="L118"/>
      <c r="M118"/>
    </row>
    <row r="119" spans="7:13" x14ac:dyDescent="0.35">
      <c r="L119"/>
      <c r="M119"/>
    </row>
    <row r="120" spans="7:13" x14ac:dyDescent="0.35">
      <c r="L120"/>
      <c r="M120"/>
    </row>
    <row r="121" spans="7:13" x14ac:dyDescent="0.35">
      <c r="L121"/>
      <c r="M121"/>
    </row>
    <row r="122" spans="7:13" x14ac:dyDescent="0.35">
      <c r="L122"/>
      <c r="M122"/>
    </row>
    <row r="123" spans="7:13" x14ac:dyDescent="0.35">
      <c r="L123"/>
      <c r="M123"/>
    </row>
    <row r="124" spans="7:13" x14ac:dyDescent="0.35">
      <c r="L124"/>
      <c r="M124"/>
    </row>
    <row r="125" spans="7:13" x14ac:dyDescent="0.35">
      <c r="L125"/>
      <c r="M125"/>
    </row>
    <row r="126" spans="7:13" x14ac:dyDescent="0.35">
      <c r="L126"/>
      <c r="M126"/>
    </row>
    <row r="127" spans="7:13" x14ac:dyDescent="0.35">
      <c r="L127"/>
      <c r="M127"/>
    </row>
    <row r="128" spans="7:13" x14ac:dyDescent="0.35">
      <c r="L128"/>
      <c r="M128"/>
    </row>
    <row r="129" spans="12:13" x14ac:dyDescent="0.35">
      <c r="L129"/>
      <c r="M129"/>
    </row>
    <row r="130" spans="12:13" x14ac:dyDescent="0.35">
      <c r="L130"/>
      <c r="M130"/>
    </row>
    <row r="131" spans="12:13" x14ac:dyDescent="0.35">
      <c r="L131"/>
      <c r="M131"/>
    </row>
    <row r="132" spans="12:13" x14ac:dyDescent="0.35">
      <c r="L132"/>
      <c r="M132"/>
    </row>
    <row r="133" spans="12:13" x14ac:dyDescent="0.35">
      <c r="L133"/>
      <c r="M133"/>
    </row>
    <row r="134" spans="12:13" x14ac:dyDescent="0.35">
      <c r="L134"/>
      <c r="M134"/>
    </row>
    <row r="135" spans="12:13" x14ac:dyDescent="0.35">
      <c r="L135"/>
      <c r="M135"/>
    </row>
    <row r="136" spans="12:13" x14ac:dyDescent="0.35">
      <c r="L136"/>
      <c r="M136"/>
    </row>
    <row r="137" spans="12:13" x14ac:dyDescent="0.35">
      <c r="L137"/>
      <c r="M137"/>
    </row>
    <row r="138" spans="12:13" x14ac:dyDescent="0.35">
      <c r="L138"/>
      <c r="M138"/>
    </row>
    <row r="139" spans="12:13" x14ac:dyDescent="0.35">
      <c r="L139"/>
      <c r="M139"/>
    </row>
    <row r="140" spans="12:13" x14ac:dyDescent="0.35">
      <c r="L140"/>
      <c r="M140"/>
    </row>
    <row r="141" spans="12:13" x14ac:dyDescent="0.35">
      <c r="L141"/>
      <c r="M141"/>
    </row>
    <row r="142" spans="12:13" x14ac:dyDescent="0.35">
      <c r="L142"/>
      <c r="M142"/>
    </row>
    <row r="143" spans="12:13" x14ac:dyDescent="0.35">
      <c r="L143"/>
      <c r="M143"/>
    </row>
    <row r="144" spans="12:13" x14ac:dyDescent="0.35">
      <c r="L144"/>
      <c r="M144"/>
    </row>
    <row r="145" spans="12:13" x14ac:dyDescent="0.35">
      <c r="L145"/>
      <c r="M145"/>
    </row>
    <row r="146" spans="12:13" x14ac:dyDescent="0.35">
      <c r="L146"/>
      <c r="M146"/>
    </row>
    <row r="147" spans="12:13" x14ac:dyDescent="0.35">
      <c r="L147"/>
      <c r="M147"/>
    </row>
    <row r="148" spans="12:13" x14ac:dyDescent="0.35">
      <c r="L148"/>
      <c r="M148"/>
    </row>
    <row r="149" spans="12:13" x14ac:dyDescent="0.35">
      <c r="L149"/>
      <c r="M149"/>
    </row>
    <row r="150" spans="12:13" x14ac:dyDescent="0.35">
      <c r="L150"/>
      <c r="M150"/>
    </row>
    <row r="151" spans="12:13" x14ac:dyDescent="0.35">
      <c r="L151"/>
      <c r="M151"/>
    </row>
    <row r="152" spans="12:13" x14ac:dyDescent="0.35">
      <c r="L152"/>
      <c r="M152"/>
    </row>
    <row r="153" spans="12:13" x14ac:dyDescent="0.35">
      <c r="L153"/>
      <c r="M153"/>
    </row>
    <row r="154" spans="12:13" x14ac:dyDescent="0.35">
      <c r="L154"/>
      <c r="M154"/>
    </row>
    <row r="155" spans="12:13" x14ac:dyDescent="0.35">
      <c r="L155"/>
      <c r="M155"/>
    </row>
    <row r="156" spans="12:13" x14ac:dyDescent="0.35">
      <c r="L156"/>
      <c r="M156"/>
    </row>
    <row r="157" spans="12:13" x14ac:dyDescent="0.35">
      <c r="L157"/>
      <c r="M157"/>
    </row>
    <row r="158" spans="12:13" x14ac:dyDescent="0.35">
      <c r="L158"/>
      <c r="M158"/>
    </row>
    <row r="159" spans="12:13" x14ac:dyDescent="0.35">
      <c r="L159"/>
      <c r="M159"/>
    </row>
    <row r="160" spans="12:13" x14ac:dyDescent="0.35">
      <c r="L160"/>
      <c r="M160"/>
    </row>
    <row r="161" spans="12:13" x14ac:dyDescent="0.35">
      <c r="L161"/>
      <c r="M161"/>
    </row>
    <row r="162" spans="12:13" x14ac:dyDescent="0.35">
      <c r="L162"/>
      <c r="M162"/>
    </row>
    <row r="163" spans="12:13" x14ac:dyDescent="0.35">
      <c r="L163"/>
      <c r="M163"/>
    </row>
    <row r="164" spans="12:13" x14ac:dyDescent="0.35">
      <c r="L164"/>
      <c r="M164"/>
    </row>
    <row r="165" spans="12:13" x14ac:dyDescent="0.35">
      <c r="L165"/>
      <c r="M165"/>
    </row>
    <row r="166" spans="12:13" x14ac:dyDescent="0.35">
      <c r="L166"/>
      <c r="M166"/>
    </row>
    <row r="167" spans="12:13" x14ac:dyDescent="0.35">
      <c r="L167"/>
      <c r="M167"/>
    </row>
    <row r="168" spans="12:13" x14ac:dyDescent="0.35">
      <c r="L168"/>
      <c r="M168"/>
    </row>
    <row r="169" spans="12:13" x14ac:dyDescent="0.35">
      <c r="L169"/>
      <c r="M169"/>
    </row>
    <row r="170" spans="12:13" x14ac:dyDescent="0.35">
      <c r="L170"/>
      <c r="M170"/>
    </row>
    <row r="171" spans="12:13" x14ac:dyDescent="0.35">
      <c r="L171"/>
      <c r="M171"/>
    </row>
    <row r="172" spans="12:13" x14ac:dyDescent="0.35">
      <c r="L172"/>
      <c r="M172"/>
    </row>
    <row r="173" spans="12:13" x14ac:dyDescent="0.35">
      <c r="L173"/>
      <c r="M173"/>
    </row>
    <row r="174" spans="12:13" x14ac:dyDescent="0.35">
      <c r="L174"/>
      <c r="M174"/>
    </row>
    <row r="175" spans="12:13" x14ac:dyDescent="0.35">
      <c r="L175"/>
      <c r="M175"/>
    </row>
    <row r="176" spans="12:13" x14ac:dyDescent="0.35">
      <c r="L176"/>
      <c r="M176"/>
    </row>
    <row r="177" spans="12:13" x14ac:dyDescent="0.35">
      <c r="L177"/>
      <c r="M177"/>
    </row>
    <row r="178" spans="12:13" x14ac:dyDescent="0.35">
      <c r="L178"/>
      <c r="M178"/>
    </row>
    <row r="179" spans="12:13" x14ac:dyDescent="0.35">
      <c r="L179"/>
      <c r="M179"/>
    </row>
    <row r="180" spans="12:13" x14ac:dyDescent="0.35">
      <c r="L180"/>
      <c r="M180"/>
    </row>
    <row r="181" spans="12:13" x14ac:dyDescent="0.35">
      <c r="L181"/>
      <c r="M181"/>
    </row>
    <row r="182" spans="12:13" x14ac:dyDescent="0.35">
      <c r="L182"/>
      <c r="M182"/>
    </row>
    <row r="183" spans="12:13" x14ac:dyDescent="0.35">
      <c r="L183"/>
      <c r="M183"/>
    </row>
    <row r="184" spans="12:13" x14ac:dyDescent="0.35">
      <c r="L184"/>
      <c r="M184"/>
    </row>
    <row r="185" spans="12:13" x14ac:dyDescent="0.35">
      <c r="L185"/>
      <c r="M185"/>
    </row>
    <row r="186" spans="12:13" x14ac:dyDescent="0.35">
      <c r="L186"/>
      <c r="M186"/>
    </row>
    <row r="187" spans="12:13" x14ac:dyDescent="0.35">
      <c r="L187"/>
      <c r="M187"/>
    </row>
    <row r="188" spans="12:13" x14ac:dyDescent="0.35">
      <c r="L188"/>
      <c r="M188"/>
    </row>
    <row r="189" spans="12:13" x14ac:dyDescent="0.35">
      <c r="L189"/>
      <c r="M189"/>
    </row>
    <row r="190" spans="12:13" x14ac:dyDescent="0.35">
      <c r="L190"/>
      <c r="M190"/>
    </row>
    <row r="191" spans="12:13" x14ac:dyDescent="0.35">
      <c r="L191"/>
      <c r="M191"/>
    </row>
    <row r="192" spans="12:13" x14ac:dyDescent="0.35">
      <c r="L192"/>
      <c r="M192"/>
    </row>
    <row r="193" spans="12:13" x14ac:dyDescent="0.35">
      <c r="L193"/>
      <c r="M193"/>
    </row>
    <row r="194" spans="12:13" x14ac:dyDescent="0.35">
      <c r="L194"/>
      <c r="M194"/>
    </row>
    <row r="195" spans="12:13" x14ac:dyDescent="0.35">
      <c r="L195"/>
      <c r="M195"/>
    </row>
    <row r="196" spans="12:13" x14ac:dyDescent="0.35">
      <c r="L196"/>
      <c r="M196"/>
    </row>
    <row r="197" spans="12:13" x14ac:dyDescent="0.35">
      <c r="L197"/>
      <c r="M197"/>
    </row>
    <row r="198" spans="12:13" x14ac:dyDescent="0.35">
      <c r="L198"/>
      <c r="M198"/>
    </row>
    <row r="199" spans="12:13" x14ac:dyDescent="0.35">
      <c r="L199"/>
      <c r="M199"/>
    </row>
    <row r="200" spans="12:13" x14ac:dyDescent="0.35">
      <c r="L200"/>
      <c r="M200"/>
    </row>
    <row r="201" spans="12:13" x14ac:dyDescent="0.35">
      <c r="L201"/>
      <c r="M201"/>
    </row>
    <row r="202" spans="12:13" x14ac:dyDescent="0.35">
      <c r="L202"/>
      <c r="M202"/>
    </row>
    <row r="203" spans="12:13" x14ac:dyDescent="0.35">
      <c r="L203"/>
      <c r="M203"/>
    </row>
    <row r="204" spans="12:13" x14ac:dyDescent="0.35">
      <c r="L204"/>
      <c r="M204"/>
    </row>
    <row r="205" spans="12:13" x14ac:dyDescent="0.35">
      <c r="L205"/>
      <c r="M205"/>
    </row>
    <row r="206" spans="12:13" x14ac:dyDescent="0.35">
      <c r="L206"/>
      <c r="M206"/>
    </row>
    <row r="207" spans="12:13" x14ac:dyDescent="0.35">
      <c r="L207"/>
      <c r="M207"/>
    </row>
    <row r="208" spans="12:13" x14ac:dyDescent="0.35">
      <c r="L208"/>
      <c r="M208"/>
    </row>
    <row r="209" spans="12:13" x14ac:dyDescent="0.35">
      <c r="L209"/>
      <c r="M209"/>
    </row>
    <row r="210" spans="12:13" x14ac:dyDescent="0.35">
      <c r="L210"/>
      <c r="M210"/>
    </row>
    <row r="211" spans="12:13" x14ac:dyDescent="0.35">
      <c r="L211"/>
      <c r="M211"/>
    </row>
    <row r="212" spans="12:13" x14ac:dyDescent="0.35">
      <c r="L212"/>
      <c r="M212"/>
    </row>
    <row r="213" spans="12:13" x14ac:dyDescent="0.35">
      <c r="L213"/>
      <c r="M213"/>
    </row>
    <row r="214" spans="12:13" x14ac:dyDescent="0.35">
      <c r="L214"/>
      <c r="M214"/>
    </row>
    <row r="215" spans="12:13" x14ac:dyDescent="0.35">
      <c r="L215"/>
      <c r="M215"/>
    </row>
    <row r="216" spans="12:13" x14ac:dyDescent="0.35">
      <c r="L216"/>
      <c r="M216"/>
    </row>
    <row r="217" spans="12:13" x14ac:dyDescent="0.35">
      <c r="L217"/>
      <c r="M217"/>
    </row>
  </sheetData>
  <mergeCells count="3">
    <mergeCell ref="E21:H21"/>
    <mergeCell ref="E52:H52"/>
    <mergeCell ref="E94:H94"/>
  </mergeCells>
  <phoneticPr fontId="1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B1:AX104"/>
  <sheetViews>
    <sheetView topLeftCell="A46" workbookViewId="0">
      <selection activeCell="D69" sqref="D69"/>
    </sheetView>
  </sheetViews>
  <sheetFormatPr defaultColWidth="9.08984375" defaultRowHeight="10" x14ac:dyDescent="0.2"/>
  <cols>
    <col min="1" max="1" width="9.08984375" style="158"/>
    <col min="2" max="2" width="12.453125" style="160" bestFit="1" customWidth="1"/>
    <col min="3" max="3" width="17.453125" style="158" customWidth="1"/>
    <col min="4" max="4" width="14.36328125" style="158" customWidth="1"/>
    <col min="5" max="5" width="9.08984375" style="158"/>
    <col min="6" max="6" width="15.90625" style="158" bestFit="1" customWidth="1"/>
    <col min="7" max="16384" width="9.08984375" style="158"/>
  </cols>
  <sheetData>
    <row r="1" spans="2:50" ht="10.5" x14ac:dyDescent="0.25">
      <c r="B1" s="161" t="s">
        <v>7104</v>
      </c>
    </row>
    <row r="2" spans="2:50" ht="10.5" x14ac:dyDescent="0.25">
      <c r="B2" s="161"/>
      <c r="D2" s="158" t="s">
        <v>4195</v>
      </c>
    </row>
    <row r="3" spans="2:50" ht="10.5" x14ac:dyDescent="0.25">
      <c r="B3" s="161"/>
      <c r="D3" s="158" t="s">
        <v>7098</v>
      </c>
      <c r="F3" s="158">
        <v>0</v>
      </c>
      <c r="G3" s="158">
        <v>1</v>
      </c>
      <c r="H3" s="158">
        <v>2</v>
      </c>
      <c r="I3" s="158">
        <v>3</v>
      </c>
      <c r="J3" s="158">
        <v>4</v>
      </c>
      <c r="K3" s="158">
        <v>5</v>
      </c>
      <c r="L3" s="158">
        <v>6</v>
      </c>
      <c r="M3" s="158">
        <v>7</v>
      </c>
      <c r="N3" s="158">
        <v>8</v>
      </c>
      <c r="O3" s="158">
        <v>9</v>
      </c>
      <c r="P3" s="158">
        <v>10</v>
      </c>
      <c r="Q3" s="158">
        <v>11</v>
      </c>
      <c r="R3" s="158">
        <v>12</v>
      </c>
      <c r="S3" s="158">
        <v>13</v>
      </c>
      <c r="T3" s="158">
        <v>14</v>
      </c>
      <c r="U3" s="158">
        <v>15</v>
      </c>
      <c r="V3" s="158">
        <v>16</v>
      </c>
      <c r="W3" s="158">
        <v>17</v>
      </c>
      <c r="X3" s="158">
        <v>18</v>
      </c>
      <c r="Y3" s="158">
        <v>19</v>
      </c>
      <c r="Z3" s="158">
        <v>20</v>
      </c>
      <c r="AA3" s="158">
        <v>21</v>
      </c>
      <c r="AB3" s="158">
        <v>22</v>
      </c>
      <c r="AC3" s="158">
        <v>23</v>
      </c>
      <c r="AD3" s="158">
        <v>24</v>
      </c>
      <c r="AE3" s="158">
        <v>25</v>
      </c>
      <c r="AF3" s="158">
        <v>26</v>
      </c>
      <c r="AG3" s="158">
        <v>27</v>
      </c>
      <c r="AH3" s="158">
        <v>28</v>
      </c>
      <c r="AI3" s="158">
        <v>29</v>
      </c>
      <c r="AJ3" s="158">
        <v>30</v>
      </c>
      <c r="AK3" s="158">
        <v>31</v>
      </c>
      <c r="AL3" s="158">
        <v>32</v>
      </c>
      <c r="AM3" s="158">
        <v>33</v>
      </c>
      <c r="AN3" s="158">
        <v>34</v>
      </c>
      <c r="AO3" s="158">
        <v>35</v>
      </c>
      <c r="AP3" s="158">
        <v>36</v>
      </c>
      <c r="AQ3" s="158">
        <v>37</v>
      </c>
      <c r="AR3" s="158">
        <v>38</v>
      </c>
      <c r="AS3" s="158">
        <v>39</v>
      </c>
      <c r="AT3" s="158">
        <v>40</v>
      </c>
      <c r="AU3" s="158">
        <v>41</v>
      </c>
      <c r="AV3" s="158">
        <v>42</v>
      </c>
      <c r="AW3" s="158">
        <v>43</v>
      </c>
      <c r="AX3" s="158">
        <v>44</v>
      </c>
    </row>
    <row r="4" spans="2:50" ht="10.5" x14ac:dyDescent="0.25">
      <c r="B4" s="161"/>
      <c r="D4" s="158" t="s">
        <v>7099</v>
      </c>
      <c r="F4" s="158">
        <v>1.1599999999999999</v>
      </c>
      <c r="G4" s="158">
        <v>1.1299999999999999</v>
      </c>
      <c r="H4" s="158">
        <v>1.01</v>
      </c>
      <c r="I4" s="158">
        <v>1.01</v>
      </c>
      <c r="J4" s="158">
        <v>1.01</v>
      </c>
      <c r="K4" s="158">
        <v>1</v>
      </c>
      <c r="L4" s="158">
        <v>1</v>
      </c>
      <c r="M4" s="158">
        <v>1</v>
      </c>
      <c r="N4" s="158">
        <v>1.0900000000000001</v>
      </c>
      <c r="O4" s="158">
        <v>1</v>
      </c>
      <c r="P4" s="158">
        <v>1.01</v>
      </c>
      <c r="Q4" s="158">
        <v>1</v>
      </c>
      <c r="R4" s="158">
        <v>1.05</v>
      </c>
      <c r="S4" s="158">
        <v>1</v>
      </c>
      <c r="T4" s="158">
        <v>1</v>
      </c>
      <c r="U4" s="158">
        <v>1</v>
      </c>
      <c r="V4" s="158">
        <v>1</v>
      </c>
      <c r="W4" s="158">
        <v>1</v>
      </c>
      <c r="X4" s="158">
        <v>1</v>
      </c>
      <c r="Y4" s="158">
        <v>1</v>
      </c>
      <c r="Z4" s="158">
        <v>1</v>
      </c>
      <c r="AA4" s="158">
        <v>1</v>
      </c>
      <c r="AB4" s="158">
        <v>1</v>
      </c>
      <c r="AC4" s="158">
        <v>1</v>
      </c>
      <c r="AD4" s="158">
        <v>1</v>
      </c>
      <c r="AE4" s="158">
        <v>1</v>
      </c>
      <c r="AF4" s="158">
        <v>1</v>
      </c>
      <c r="AG4" s="158">
        <v>1</v>
      </c>
      <c r="AH4" s="158">
        <v>1</v>
      </c>
      <c r="AI4" s="158">
        <v>1</v>
      </c>
      <c r="AJ4" s="158">
        <v>1</v>
      </c>
      <c r="AK4" s="158">
        <v>1</v>
      </c>
      <c r="AL4" s="158">
        <v>1</v>
      </c>
      <c r="AM4" s="158">
        <v>1</v>
      </c>
      <c r="AN4" s="158">
        <v>1</v>
      </c>
      <c r="AO4" s="158">
        <v>1</v>
      </c>
      <c r="AP4" s="158">
        <v>1</v>
      </c>
      <c r="AQ4" s="158">
        <v>1</v>
      </c>
      <c r="AR4" s="158">
        <v>1</v>
      </c>
      <c r="AS4" s="158">
        <v>1</v>
      </c>
      <c r="AT4" s="158">
        <v>1</v>
      </c>
      <c r="AU4" s="158">
        <v>1</v>
      </c>
      <c r="AV4" s="158">
        <v>1</v>
      </c>
      <c r="AW4" s="158">
        <v>1</v>
      </c>
      <c r="AX4" s="158">
        <v>1</v>
      </c>
    </row>
    <row r="5" spans="2:50" ht="10.5" x14ac:dyDescent="0.25">
      <c r="B5" s="161"/>
      <c r="D5" s="158" t="s">
        <v>7100</v>
      </c>
      <c r="F5" s="158">
        <v>1.58</v>
      </c>
      <c r="G5" s="158">
        <v>1.36</v>
      </c>
      <c r="H5" s="158">
        <v>1.2</v>
      </c>
      <c r="I5" s="158">
        <v>1.19</v>
      </c>
      <c r="J5" s="158">
        <v>1.17</v>
      </c>
      <c r="K5" s="158">
        <v>1.1599999999999999</v>
      </c>
      <c r="L5" s="158">
        <v>1.1599999999999999</v>
      </c>
      <c r="M5" s="158">
        <v>1.1599999999999999</v>
      </c>
      <c r="N5" s="158">
        <v>1.1599999999999999</v>
      </c>
      <c r="O5" s="158">
        <v>1.07</v>
      </c>
      <c r="P5" s="158">
        <v>1.07</v>
      </c>
      <c r="Q5" s="158">
        <v>1.05</v>
      </c>
      <c r="R5" s="158">
        <v>1.05</v>
      </c>
      <c r="S5" s="158">
        <v>1</v>
      </c>
      <c r="T5" s="158">
        <v>1</v>
      </c>
      <c r="U5" s="158">
        <v>1</v>
      </c>
      <c r="V5" s="158">
        <v>1</v>
      </c>
      <c r="W5" s="158">
        <v>1</v>
      </c>
      <c r="X5" s="158">
        <v>1</v>
      </c>
      <c r="Y5" s="158">
        <v>1</v>
      </c>
      <c r="Z5" s="158">
        <v>1</v>
      </c>
      <c r="AA5" s="158">
        <v>1</v>
      </c>
      <c r="AB5" s="158">
        <v>1</v>
      </c>
      <c r="AC5" s="158">
        <v>1</v>
      </c>
      <c r="AD5" s="158">
        <v>1</v>
      </c>
      <c r="AE5" s="158">
        <v>1</v>
      </c>
      <c r="AF5" s="158">
        <v>1</v>
      </c>
      <c r="AG5" s="158">
        <v>1</v>
      </c>
      <c r="AH5" s="158">
        <v>1</v>
      </c>
      <c r="AI5" s="158">
        <v>1</v>
      </c>
      <c r="AJ5" s="158">
        <v>1</v>
      </c>
      <c r="AK5" s="158">
        <v>1</v>
      </c>
      <c r="AL5" s="158">
        <v>1</v>
      </c>
      <c r="AM5" s="158">
        <v>1</v>
      </c>
      <c r="AN5" s="158">
        <v>1</v>
      </c>
      <c r="AO5" s="158">
        <v>1</v>
      </c>
      <c r="AP5" s="158">
        <v>1</v>
      </c>
      <c r="AQ5" s="158">
        <v>1</v>
      </c>
      <c r="AR5" s="158">
        <v>1</v>
      </c>
      <c r="AS5" s="158">
        <v>1</v>
      </c>
      <c r="AT5" s="158">
        <v>1</v>
      </c>
      <c r="AU5" s="158">
        <v>1</v>
      </c>
      <c r="AV5" s="158">
        <v>1</v>
      </c>
      <c r="AW5" s="158">
        <v>1</v>
      </c>
      <c r="AX5" s="158">
        <v>1</v>
      </c>
    </row>
    <row r="6" spans="2:50" ht="10.5" x14ac:dyDescent="0.25">
      <c r="B6" s="161">
        <v>8.6518325470469754E-2</v>
      </c>
      <c r="D6" s="158" t="s">
        <v>7101</v>
      </c>
      <c r="F6" s="159">
        <v>0.63</v>
      </c>
      <c r="G6" s="159">
        <v>0.73</v>
      </c>
      <c r="H6" s="159">
        <v>0.83</v>
      </c>
      <c r="I6" s="159">
        <v>0.84</v>
      </c>
      <c r="J6" s="159">
        <v>0.85</v>
      </c>
      <c r="K6" s="159">
        <v>0.86</v>
      </c>
      <c r="L6" s="159">
        <v>0.86</v>
      </c>
      <c r="M6" s="159">
        <v>0.86</v>
      </c>
      <c r="N6" s="159">
        <v>0.86</v>
      </c>
      <c r="O6" s="159">
        <v>0.94</v>
      </c>
      <c r="P6" s="159">
        <v>0.94</v>
      </c>
      <c r="Q6" s="159">
        <v>0.95</v>
      </c>
      <c r="R6" s="159">
        <v>0.95</v>
      </c>
      <c r="S6" s="159">
        <v>1</v>
      </c>
      <c r="T6" s="159">
        <v>1</v>
      </c>
      <c r="U6" s="159">
        <v>1</v>
      </c>
      <c r="V6" s="159">
        <v>1</v>
      </c>
      <c r="W6" s="159">
        <v>1</v>
      </c>
      <c r="X6" s="159">
        <v>1</v>
      </c>
      <c r="Y6" s="159">
        <v>1</v>
      </c>
      <c r="Z6" s="159">
        <v>1</v>
      </c>
      <c r="AA6" s="159">
        <v>1</v>
      </c>
      <c r="AB6" s="159">
        <v>1</v>
      </c>
      <c r="AC6" s="159">
        <v>1</v>
      </c>
      <c r="AD6" s="159">
        <v>1</v>
      </c>
      <c r="AE6" s="159">
        <v>1</v>
      </c>
      <c r="AF6" s="159">
        <v>1</v>
      </c>
      <c r="AG6" s="159">
        <v>1</v>
      </c>
      <c r="AH6" s="159">
        <v>1</v>
      </c>
      <c r="AI6" s="159">
        <v>1</v>
      </c>
      <c r="AJ6" s="159">
        <v>1</v>
      </c>
      <c r="AK6" s="159">
        <v>1</v>
      </c>
      <c r="AL6" s="159">
        <v>1</v>
      </c>
      <c r="AM6" s="159">
        <v>1</v>
      </c>
      <c r="AN6" s="159">
        <v>1</v>
      </c>
      <c r="AO6" s="159">
        <v>1</v>
      </c>
      <c r="AP6" s="159">
        <v>1</v>
      </c>
      <c r="AQ6" s="159">
        <v>1</v>
      </c>
      <c r="AR6" s="159">
        <v>1</v>
      </c>
      <c r="AS6" s="159">
        <v>1</v>
      </c>
      <c r="AT6" s="158">
        <v>1</v>
      </c>
      <c r="AU6" s="158">
        <v>1</v>
      </c>
      <c r="AV6" s="158">
        <v>1</v>
      </c>
      <c r="AW6" s="158">
        <v>1</v>
      </c>
      <c r="AX6" s="158">
        <v>1</v>
      </c>
    </row>
    <row r="7" spans="2:50" ht="10.5" x14ac:dyDescent="0.25">
      <c r="B7" s="161"/>
    </row>
    <row r="8" spans="2:50" ht="10.5" x14ac:dyDescent="0.25">
      <c r="B8" s="161"/>
      <c r="D8" s="158" t="s">
        <v>4238</v>
      </c>
    </row>
    <row r="9" spans="2:50" ht="10.5" x14ac:dyDescent="0.25">
      <c r="B9" s="161"/>
      <c r="D9" s="158" t="s">
        <v>7098</v>
      </c>
      <c r="F9" s="158">
        <v>0</v>
      </c>
      <c r="G9" s="158">
        <v>1</v>
      </c>
      <c r="H9" s="158">
        <v>2</v>
      </c>
      <c r="I9" s="158">
        <v>3</v>
      </c>
      <c r="J9" s="158">
        <v>4</v>
      </c>
      <c r="K9" s="158">
        <v>5</v>
      </c>
      <c r="L9" s="158">
        <v>6</v>
      </c>
      <c r="M9" s="158">
        <v>7</v>
      </c>
      <c r="N9" s="158">
        <v>8</v>
      </c>
      <c r="O9" s="158">
        <v>9</v>
      </c>
      <c r="P9" s="158">
        <v>10</v>
      </c>
      <c r="Q9" s="158">
        <v>11</v>
      </c>
      <c r="R9" s="158">
        <v>12</v>
      </c>
      <c r="S9" s="158">
        <v>13</v>
      </c>
      <c r="T9" s="158">
        <v>14</v>
      </c>
      <c r="U9" s="158">
        <v>15</v>
      </c>
      <c r="V9" s="158">
        <v>16</v>
      </c>
      <c r="W9" s="158">
        <v>17</v>
      </c>
      <c r="X9" s="158">
        <v>18</v>
      </c>
      <c r="Y9" s="158">
        <v>19</v>
      </c>
      <c r="Z9" s="158">
        <v>20</v>
      </c>
      <c r="AA9" s="158">
        <v>21</v>
      </c>
      <c r="AB9" s="158">
        <v>22</v>
      </c>
      <c r="AC9" s="158">
        <v>23</v>
      </c>
      <c r="AD9" s="158">
        <v>24</v>
      </c>
      <c r="AE9" s="158">
        <v>25</v>
      </c>
      <c r="AF9" s="158">
        <v>26</v>
      </c>
      <c r="AG9" s="158">
        <v>27</v>
      </c>
      <c r="AH9" s="158">
        <v>28</v>
      </c>
      <c r="AI9" s="158">
        <v>29</v>
      </c>
      <c r="AJ9" s="158">
        <v>30</v>
      </c>
      <c r="AK9" s="158">
        <v>31</v>
      </c>
      <c r="AL9" s="158">
        <v>32</v>
      </c>
      <c r="AM9" s="158">
        <v>33</v>
      </c>
      <c r="AN9" s="158">
        <v>34</v>
      </c>
      <c r="AO9" s="158">
        <v>35</v>
      </c>
      <c r="AP9" s="158">
        <v>36</v>
      </c>
      <c r="AQ9" s="158">
        <v>37</v>
      </c>
      <c r="AR9" s="158">
        <v>38</v>
      </c>
      <c r="AS9" s="158">
        <v>39</v>
      </c>
      <c r="AT9" s="158">
        <v>40</v>
      </c>
      <c r="AU9" s="158">
        <v>41</v>
      </c>
      <c r="AV9" s="158">
        <v>42</v>
      </c>
      <c r="AW9" s="158">
        <v>43</v>
      </c>
      <c r="AX9" s="158">
        <v>44</v>
      </c>
    </row>
    <row r="10" spans="2:50" ht="10.5" x14ac:dyDescent="0.25">
      <c r="B10" s="161"/>
      <c r="D10" s="158" t="s">
        <v>7099</v>
      </c>
      <c r="F10" s="158">
        <v>1</v>
      </c>
      <c r="G10" s="158">
        <v>1</v>
      </c>
      <c r="H10" s="158">
        <v>1</v>
      </c>
      <c r="I10" s="158">
        <v>1.01</v>
      </c>
      <c r="J10" s="158">
        <v>1</v>
      </c>
      <c r="K10" s="158">
        <v>1</v>
      </c>
      <c r="L10" s="158">
        <v>1</v>
      </c>
      <c r="M10" s="158">
        <v>1</v>
      </c>
      <c r="N10" s="158">
        <v>1</v>
      </c>
      <c r="O10" s="158">
        <v>1</v>
      </c>
      <c r="P10" s="158">
        <v>1</v>
      </c>
      <c r="Q10" s="158">
        <v>1</v>
      </c>
      <c r="R10" s="158">
        <v>1</v>
      </c>
      <c r="S10" s="158">
        <v>1</v>
      </c>
      <c r="T10" s="158">
        <v>1</v>
      </c>
      <c r="U10" s="158">
        <v>1</v>
      </c>
      <c r="V10" s="158">
        <v>1</v>
      </c>
      <c r="W10" s="158">
        <v>1</v>
      </c>
      <c r="X10" s="158">
        <v>1</v>
      </c>
      <c r="Y10" s="158">
        <v>1</v>
      </c>
      <c r="Z10" s="158">
        <v>1</v>
      </c>
      <c r="AA10" s="158">
        <v>1</v>
      </c>
      <c r="AB10" s="158">
        <v>1</v>
      </c>
      <c r="AC10" s="158">
        <v>1</v>
      </c>
      <c r="AD10" s="158">
        <v>1</v>
      </c>
      <c r="AE10" s="158">
        <v>1</v>
      </c>
      <c r="AF10" s="158">
        <v>1</v>
      </c>
      <c r="AG10" s="158">
        <v>1</v>
      </c>
      <c r="AH10" s="158">
        <v>1</v>
      </c>
      <c r="AI10" s="158">
        <v>1</v>
      </c>
      <c r="AJ10" s="158">
        <v>1</v>
      </c>
      <c r="AK10" s="158">
        <v>1</v>
      </c>
      <c r="AL10" s="158">
        <v>1</v>
      </c>
      <c r="AM10" s="158">
        <v>1</v>
      </c>
      <c r="AN10" s="158">
        <v>1</v>
      </c>
      <c r="AO10" s="158">
        <v>1</v>
      </c>
      <c r="AP10" s="158">
        <v>1</v>
      </c>
      <c r="AQ10" s="158">
        <v>1</v>
      </c>
      <c r="AR10" s="158">
        <v>1</v>
      </c>
      <c r="AS10" s="158">
        <v>1</v>
      </c>
      <c r="AT10" s="158">
        <v>1</v>
      </c>
      <c r="AU10" s="158">
        <v>1</v>
      </c>
      <c r="AV10" s="158">
        <v>1</v>
      </c>
      <c r="AW10" s="158">
        <v>1</v>
      </c>
      <c r="AX10" s="158">
        <v>1</v>
      </c>
    </row>
    <row r="11" spans="2:50" ht="10.5" x14ac:dyDescent="0.25">
      <c r="B11" s="161"/>
      <c r="D11" s="158" t="s">
        <v>7100</v>
      </c>
      <c r="F11" s="158">
        <v>1.02</v>
      </c>
      <c r="G11" s="158">
        <v>1.01</v>
      </c>
      <c r="H11" s="158">
        <v>1.01</v>
      </c>
      <c r="I11" s="158">
        <v>1.01</v>
      </c>
      <c r="J11" s="158">
        <v>1</v>
      </c>
      <c r="K11" s="158">
        <v>1</v>
      </c>
      <c r="L11" s="158">
        <v>1</v>
      </c>
      <c r="M11" s="158">
        <v>1</v>
      </c>
      <c r="N11" s="158">
        <v>1</v>
      </c>
      <c r="O11" s="158">
        <v>1</v>
      </c>
      <c r="P11" s="158">
        <v>1</v>
      </c>
      <c r="Q11" s="158">
        <v>1</v>
      </c>
      <c r="R11" s="158">
        <v>1</v>
      </c>
      <c r="S11" s="158">
        <v>1</v>
      </c>
      <c r="T11" s="158">
        <v>1</v>
      </c>
      <c r="U11" s="158">
        <v>1</v>
      </c>
      <c r="V11" s="158">
        <v>1</v>
      </c>
      <c r="W11" s="158">
        <v>1</v>
      </c>
      <c r="X11" s="158">
        <v>1</v>
      </c>
      <c r="Y11" s="158">
        <v>1</v>
      </c>
      <c r="Z11" s="158">
        <v>1</v>
      </c>
      <c r="AA11" s="158">
        <v>1</v>
      </c>
      <c r="AB11" s="158">
        <v>1</v>
      </c>
      <c r="AC11" s="158">
        <v>1</v>
      </c>
      <c r="AD11" s="158">
        <v>1</v>
      </c>
      <c r="AE11" s="158">
        <v>1</v>
      </c>
      <c r="AF11" s="158">
        <v>1</v>
      </c>
      <c r="AG11" s="158">
        <v>1</v>
      </c>
      <c r="AH11" s="158">
        <v>1</v>
      </c>
      <c r="AI11" s="158">
        <v>1</v>
      </c>
      <c r="AJ11" s="158">
        <v>1</v>
      </c>
      <c r="AK11" s="158">
        <v>1</v>
      </c>
      <c r="AL11" s="158">
        <v>1</v>
      </c>
      <c r="AM11" s="158">
        <v>1</v>
      </c>
      <c r="AN11" s="158">
        <v>1</v>
      </c>
      <c r="AO11" s="158">
        <v>1</v>
      </c>
      <c r="AP11" s="158">
        <v>1</v>
      </c>
      <c r="AQ11" s="158">
        <v>1</v>
      </c>
      <c r="AR11" s="158">
        <v>1</v>
      </c>
      <c r="AS11" s="158">
        <v>1</v>
      </c>
      <c r="AT11" s="158">
        <v>1</v>
      </c>
      <c r="AU11" s="158">
        <v>1</v>
      </c>
      <c r="AV11" s="158">
        <v>1</v>
      </c>
      <c r="AW11" s="158">
        <v>1</v>
      </c>
      <c r="AX11" s="158">
        <v>1</v>
      </c>
    </row>
    <row r="12" spans="2:50" ht="10.5" x14ac:dyDescent="0.25">
      <c r="B12" s="161">
        <v>2.1309623548466356E-4</v>
      </c>
      <c r="D12" s="158" t="s">
        <v>7101</v>
      </c>
      <c r="F12" s="159">
        <v>0.98</v>
      </c>
      <c r="G12" s="159">
        <v>0.99</v>
      </c>
      <c r="H12" s="159">
        <v>0.99</v>
      </c>
      <c r="I12" s="159">
        <v>0.99</v>
      </c>
      <c r="J12" s="159">
        <v>1</v>
      </c>
      <c r="K12" s="159">
        <v>1</v>
      </c>
      <c r="L12" s="159">
        <v>1</v>
      </c>
      <c r="M12" s="159">
        <v>1</v>
      </c>
      <c r="N12" s="159">
        <v>1</v>
      </c>
      <c r="O12" s="159">
        <v>1</v>
      </c>
      <c r="P12" s="159">
        <v>1</v>
      </c>
      <c r="Q12" s="159">
        <v>1</v>
      </c>
      <c r="R12" s="159">
        <v>1</v>
      </c>
      <c r="S12" s="159">
        <v>1</v>
      </c>
      <c r="T12" s="159">
        <v>1</v>
      </c>
      <c r="U12" s="159">
        <v>1</v>
      </c>
      <c r="V12" s="159">
        <v>1</v>
      </c>
      <c r="W12" s="159">
        <v>1</v>
      </c>
      <c r="X12" s="159">
        <v>1</v>
      </c>
      <c r="Y12" s="159">
        <v>1</v>
      </c>
      <c r="Z12" s="159">
        <v>1</v>
      </c>
      <c r="AA12" s="159">
        <v>1</v>
      </c>
      <c r="AB12" s="159">
        <v>1</v>
      </c>
      <c r="AC12" s="159">
        <v>1</v>
      </c>
      <c r="AD12" s="159">
        <v>1</v>
      </c>
      <c r="AE12" s="159">
        <v>1</v>
      </c>
      <c r="AF12" s="159">
        <v>1</v>
      </c>
      <c r="AG12" s="159">
        <v>1</v>
      </c>
      <c r="AH12" s="159">
        <v>1</v>
      </c>
      <c r="AI12" s="159">
        <v>1</v>
      </c>
      <c r="AJ12" s="159">
        <v>1</v>
      </c>
      <c r="AK12" s="159">
        <v>1</v>
      </c>
      <c r="AL12" s="159">
        <v>1</v>
      </c>
      <c r="AM12" s="159">
        <v>1</v>
      </c>
      <c r="AN12" s="159">
        <v>1</v>
      </c>
      <c r="AO12" s="159">
        <v>1</v>
      </c>
      <c r="AP12" s="159">
        <v>1</v>
      </c>
      <c r="AQ12" s="159">
        <v>1</v>
      </c>
      <c r="AR12" s="159">
        <v>1</v>
      </c>
      <c r="AS12" s="159">
        <v>1</v>
      </c>
      <c r="AT12" s="158">
        <v>1</v>
      </c>
      <c r="AU12" s="158">
        <v>1</v>
      </c>
      <c r="AV12" s="158">
        <v>1</v>
      </c>
      <c r="AW12" s="158">
        <v>1</v>
      </c>
      <c r="AX12" s="158">
        <v>1</v>
      </c>
    </row>
    <row r="13" spans="2:50" ht="10.5" x14ac:dyDescent="0.25">
      <c r="B13" s="161"/>
    </row>
    <row r="14" spans="2:50" ht="10.5" x14ac:dyDescent="0.25">
      <c r="B14" s="161"/>
      <c r="D14" s="158" t="s">
        <v>4248</v>
      </c>
    </row>
    <row r="15" spans="2:50" ht="10.5" x14ac:dyDescent="0.25">
      <c r="B15" s="161"/>
      <c r="D15" s="158" t="s">
        <v>7098</v>
      </c>
      <c r="F15" s="158">
        <v>0</v>
      </c>
      <c r="G15" s="158">
        <v>1</v>
      </c>
      <c r="H15" s="158">
        <v>2</v>
      </c>
      <c r="I15" s="158">
        <v>3</v>
      </c>
      <c r="J15" s="158">
        <v>4</v>
      </c>
      <c r="K15" s="158">
        <v>5</v>
      </c>
      <c r="L15" s="158">
        <v>6</v>
      </c>
      <c r="M15" s="158">
        <v>7</v>
      </c>
      <c r="N15" s="158">
        <v>8</v>
      </c>
      <c r="O15" s="158">
        <v>9</v>
      </c>
      <c r="P15" s="158">
        <v>10</v>
      </c>
      <c r="Q15" s="158">
        <v>11</v>
      </c>
      <c r="R15" s="158">
        <v>12</v>
      </c>
      <c r="S15" s="158">
        <v>13</v>
      </c>
      <c r="T15" s="158">
        <v>14</v>
      </c>
      <c r="U15" s="158">
        <v>15</v>
      </c>
      <c r="V15" s="158">
        <v>16</v>
      </c>
      <c r="W15" s="158">
        <v>17</v>
      </c>
      <c r="X15" s="158">
        <v>18</v>
      </c>
      <c r="Y15" s="158">
        <v>19</v>
      </c>
      <c r="Z15" s="158">
        <v>20</v>
      </c>
      <c r="AA15" s="158">
        <v>21</v>
      </c>
      <c r="AB15" s="158">
        <v>22</v>
      </c>
      <c r="AC15" s="158">
        <v>23</v>
      </c>
      <c r="AD15" s="158">
        <v>24</v>
      </c>
      <c r="AE15" s="158">
        <v>25</v>
      </c>
      <c r="AF15" s="158">
        <v>26</v>
      </c>
      <c r="AG15" s="158">
        <v>27</v>
      </c>
      <c r="AH15" s="158">
        <v>28</v>
      </c>
      <c r="AI15" s="158">
        <v>29</v>
      </c>
      <c r="AJ15" s="158">
        <v>30</v>
      </c>
      <c r="AK15" s="158">
        <v>31</v>
      </c>
      <c r="AL15" s="158">
        <v>32</v>
      </c>
      <c r="AM15" s="158">
        <v>33</v>
      </c>
      <c r="AN15" s="158">
        <v>34</v>
      </c>
      <c r="AO15" s="158">
        <v>35</v>
      </c>
      <c r="AP15" s="158">
        <v>36</v>
      </c>
      <c r="AQ15" s="158">
        <v>37</v>
      </c>
      <c r="AR15" s="158">
        <v>38</v>
      </c>
      <c r="AS15" s="158">
        <v>39</v>
      </c>
      <c r="AT15" s="158">
        <v>40</v>
      </c>
      <c r="AU15" s="158">
        <v>41</v>
      </c>
      <c r="AV15" s="158">
        <v>42</v>
      </c>
      <c r="AW15" s="158">
        <v>43</v>
      </c>
      <c r="AX15" s="158">
        <v>44</v>
      </c>
    </row>
    <row r="16" spans="2:50" ht="10.5" x14ac:dyDescent="0.25">
      <c r="B16" s="161"/>
      <c r="D16" s="158" t="s">
        <v>7099</v>
      </c>
      <c r="F16" s="158">
        <v>1.01</v>
      </c>
      <c r="G16" s="158">
        <v>1.07</v>
      </c>
      <c r="H16" s="158">
        <v>1.07</v>
      </c>
      <c r="I16" s="158">
        <v>1.01</v>
      </c>
      <c r="J16" s="158">
        <v>1.03</v>
      </c>
      <c r="K16" s="158">
        <v>1</v>
      </c>
      <c r="L16" s="158">
        <v>1</v>
      </c>
      <c r="M16" s="158">
        <v>1</v>
      </c>
      <c r="N16" s="158">
        <v>1</v>
      </c>
      <c r="O16" s="158">
        <v>1</v>
      </c>
      <c r="P16" s="158">
        <v>1</v>
      </c>
      <c r="Q16" s="158">
        <v>1</v>
      </c>
      <c r="R16" s="158">
        <v>1</v>
      </c>
      <c r="S16" s="158">
        <v>1</v>
      </c>
      <c r="T16" s="158">
        <v>1</v>
      </c>
      <c r="U16" s="158">
        <v>1</v>
      </c>
      <c r="V16" s="158">
        <v>1.02</v>
      </c>
      <c r="W16" s="158">
        <v>1</v>
      </c>
      <c r="X16" s="158">
        <v>1</v>
      </c>
      <c r="Y16" s="158">
        <v>1</v>
      </c>
      <c r="Z16" s="158">
        <v>1</v>
      </c>
      <c r="AA16" s="158">
        <v>1</v>
      </c>
      <c r="AB16" s="158">
        <v>1</v>
      </c>
      <c r="AC16" s="158">
        <v>1</v>
      </c>
      <c r="AD16" s="158">
        <v>1</v>
      </c>
      <c r="AE16" s="158">
        <v>1</v>
      </c>
      <c r="AF16" s="158">
        <v>1</v>
      </c>
      <c r="AG16" s="158">
        <v>1</v>
      </c>
      <c r="AH16" s="158">
        <v>1</v>
      </c>
      <c r="AI16" s="158">
        <v>1</v>
      </c>
      <c r="AJ16" s="158">
        <v>1</v>
      </c>
      <c r="AK16" s="158">
        <v>1</v>
      </c>
      <c r="AL16" s="158">
        <v>1</v>
      </c>
      <c r="AM16" s="158">
        <v>1</v>
      </c>
      <c r="AN16" s="158">
        <v>1</v>
      </c>
      <c r="AO16" s="158">
        <v>1</v>
      </c>
      <c r="AP16" s="158">
        <v>1</v>
      </c>
      <c r="AQ16" s="158">
        <v>1</v>
      </c>
      <c r="AR16" s="158">
        <v>1</v>
      </c>
      <c r="AS16" s="158">
        <v>1</v>
      </c>
      <c r="AT16" s="158">
        <v>1</v>
      </c>
      <c r="AU16" s="158">
        <v>1</v>
      </c>
      <c r="AV16" s="158">
        <v>1</v>
      </c>
      <c r="AW16" s="158">
        <v>1</v>
      </c>
      <c r="AX16" s="158">
        <v>1</v>
      </c>
    </row>
    <row r="17" spans="2:50" ht="10.5" x14ac:dyDescent="0.25">
      <c r="B17" s="161"/>
      <c r="D17" s="158" t="s">
        <v>7100</v>
      </c>
      <c r="F17" s="158">
        <v>1.25</v>
      </c>
      <c r="G17" s="158">
        <v>1.23</v>
      </c>
      <c r="H17" s="158">
        <v>1.1499999999999999</v>
      </c>
      <c r="I17" s="158">
        <v>1.08</v>
      </c>
      <c r="J17" s="158">
        <v>1.07</v>
      </c>
      <c r="K17" s="158">
        <v>1.04</v>
      </c>
      <c r="L17" s="158">
        <v>1.04</v>
      </c>
      <c r="M17" s="158">
        <v>1.04</v>
      </c>
      <c r="N17" s="158">
        <v>1.04</v>
      </c>
      <c r="O17" s="158">
        <v>1.03</v>
      </c>
      <c r="P17" s="158">
        <v>1.03</v>
      </c>
      <c r="Q17" s="158">
        <v>1.03</v>
      </c>
      <c r="R17" s="158">
        <v>1.02</v>
      </c>
      <c r="S17" s="158">
        <v>1.02</v>
      </c>
      <c r="T17" s="158">
        <v>1.02</v>
      </c>
      <c r="U17" s="158">
        <v>1.02</v>
      </c>
      <c r="V17" s="158">
        <v>1.02</v>
      </c>
      <c r="W17" s="158">
        <v>1</v>
      </c>
      <c r="X17" s="158">
        <v>1</v>
      </c>
      <c r="Y17" s="158">
        <v>1</v>
      </c>
      <c r="Z17" s="158">
        <v>1</v>
      </c>
      <c r="AA17" s="158">
        <v>1</v>
      </c>
      <c r="AB17" s="158">
        <v>1</v>
      </c>
      <c r="AC17" s="158">
        <v>1</v>
      </c>
      <c r="AD17" s="158">
        <v>1</v>
      </c>
      <c r="AE17" s="158">
        <v>1</v>
      </c>
      <c r="AF17" s="158">
        <v>1</v>
      </c>
      <c r="AG17" s="158">
        <v>1</v>
      </c>
      <c r="AH17" s="158">
        <v>1</v>
      </c>
      <c r="AI17" s="158">
        <v>1</v>
      </c>
      <c r="AJ17" s="158">
        <v>1</v>
      </c>
      <c r="AK17" s="158">
        <v>1</v>
      </c>
      <c r="AL17" s="158">
        <v>1</v>
      </c>
      <c r="AM17" s="158">
        <v>1</v>
      </c>
      <c r="AN17" s="158">
        <v>1</v>
      </c>
      <c r="AO17" s="158">
        <v>1</v>
      </c>
      <c r="AP17" s="158">
        <v>1</v>
      </c>
      <c r="AQ17" s="158">
        <v>1</v>
      </c>
      <c r="AR17" s="158">
        <v>1</v>
      </c>
      <c r="AS17" s="158">
        <v>1</v>
      </c>
      <c r="AT17" s="158">
        <v>1</v>
      </c>
      <c r="AU17" s="158">
        <v>1</v>
      </c>
      <c r="AV17" s="158">
        <v>1</v>
      </c>
      <c r="AW17" s="158">
        <v>1</v>
      </c>
      <c r="AX17" s="158">
        <v>1</v>
      </c>
    </row>
    <row r="18" spans="2:50" ht="10.5" x14ac:dyDescent="0.25">
      <c r="B18" s="161">
        <v>0.12592712352152768</v>
      </c>
      <c r="D18" s="158" t="s">
        <v>7101</v>
      </c>
      <c r="F18" s="159">
        <v>0.8</v>
      </c>
      <c r="G18" s="159">
        <v>0.81</v>
      </c>
      <c r="H18" s="159">
        <v>0.87</v>
      </c>
      <c r="I18" s="159">
        <v>0.93</v>
      </c>
      <c r="J18" s="159">
        <v>0.94</v>
      </c>
      <c r="K18" s="159">
        <v>0.96</v>
      </c>
      <c r="L18" s="159">
        <v>0.96</v>
      </c>
      <c r="M18" s="159">
        <v>0.96</v>
      </c>
      <c r="N18" s="159">
        <v>0.96</v>
      </c>
      <c r="O18" s="159">
        <v>0.97</v>
      </c>
      <c r="P18" s="159">
        <v>0.97</v>
      </c>
      <c r="Q18" s="159">
        <v>0.97</v>
      </c>
      <c r="R18" s="159">
        <v>0.98</v>
      </c>
      <c r="S18" s="159">
        <v>0.98</v>
      </c>
      <c r="T18" s="159">
        <v>0.98</v>
      </c>
      <c r="U18" s="159">
        <v>0.98</v>
      </c>
      <c r="V18" s="159">
        <v>0.98</v>
      </c>
      <c r="W18" s="159">
        <v>1</v>
      </c>
      <c r="X18" s="159">
        <v>1</v>
      </c>
      <c r="Y18" s="159">
        <v>1</v>
      </c>
      <c r="Z18" s="159">
        <v>1</v>
      </c>
      <c r="AA18" s="159">
        <v>1</v>
      </c>
      <c r="AB18" s="159">
        <v>1</v>
      </c>
      <c r="AC18" s="159">
        <v>1</v>
      </c>
      <c r="AD18" s="159">
        <v>1</v>
      </c>
      <c r="AE18" s="159">
        <v>1</v>
      </c>
      <c r="AF18" s="159">
        <v>1</v>
      </c>
      <c r="AG18" s="159">
        <v>1</v>
      </c>
      <c r="AH18" s="159">
        <v>1</v>
      </c>
      <c r="AI18" s="159">
        <v>1</v>
      </c>
      <c r="AJ18" s="159">
        <v>1</v>
      </c>
      <c r="AK18" s="159">
        <v>1</v>
      </c>
      <c r="AL18" s="159">
        <v>1</v>
      </c>
      <c r="AM18" s="159">
        <v>1</v>
      </c>
      <c r="AN18" s="159">
        <v>1</v>
      </c>
      <c r="AO18" s="159">
        <v>1</v>
      </c>
      <c r="AP18" s="159">
        <v>1</v>
      </c>
      <c r="AQ18" s="159">
        <v>1</v>
      </c>
      <c r="AR18" s="159">
        <v>1</v>
      </c>
      <c r="AS18" s="159">
        <v>1</v>
      </c>
      <c r="AT18" s="158">
        <v>1</v>
      </c>
      <c r="AU18" s="158">
        <v>1</v>
      </c>
      <c r="AV18" s="158">
        <v>1</v>
      </c>
      <c r="AW18" s="158">
        <v>1</v>
      </c>
      <c r="AX18" s="158">
        <v>1</v>
      </c>
    </row>
    <row r="19" spans="2:50" ht="10.5" x14ac:dyDescent="0.25">
      <c r="B19" s="161"/>
    </row>
    <row r="20" spans="2:50" ht="10.5" x14ac:dyDescent="0.25">
      <c r="B20" s="161"/>
      <c r="D20" s="158" t="s">
        <v>4214</v>
      </c>
    </row>
    <row r="21" spans="2:50" ht="10.5" x14ac:dyDescent="0.25">
      <c r="B21" s="161"/>
      <c r="D21" s="158" t="s">
        <v>7098</v>
      </c>
      <c r="F21" s="158">
        <v>0</v>
      </c>
      <c r="G21" s="158">
        <v>1</v>
      </c>
      <c r="H21" s="158">
        <v>2</v>
      </c>
      <c r="I21" s="158">
        <v>3</v>
      </c>
      <c r="J21" s="158">
        <v>4</v>
      </c>
      <c r="K21" s="158">
        <v>5</v>
      </c>
      <c r="L21" s="158">
        <v>6</v>
      </c>
      <c r="M21" s="158">
        <v>7</v>
      </c>
      <c r="N21" s="158">
        <v>8</v>
      </c>
      <c r="O21" s="158">
        <v>9</v>
      </c>
      <c r="P21" s="158">
        <v>10</v>
      </c>
      <c r="Q21" s="158">
        <v>11</v>
      </c>
      <c r="R21" s="158">
        <v>12</v>
      </c>
      <c r="S21" s="158">
        <v>13</v>
      </c>
      <c r="T21" s="158">
        <v>14</v>
      </c>
      <c r="U21" s="158">
        <v>15</v>
      </c>
      <c r="V21" s="158">
        <v>16</v>
      </c>
      <c r="W21" s="158">
        <v>17</v>
      </c>
      <c r="X21" s="158">
        <v>18</v>
      </c>
      <c r="Y21" s="158">
        <v>19</v>
      </c>
      <c r="Z21" s="158">
        <v>20</v>
      </c>
      <c r="AA21" s="158">
        <v>21</v>
      </c>
      <c r="AB21" s="158">
        <v>22</v>
      </c>
      <c r="AC21" s="158">
        <v>23</v>
      </c>
      <c r="AD21" s="158">
        <v>24</v>
      </c>
      <c r="AE21" s="158">
        <v>25</v>
      </c>
      <c r="AF21" s="158">
        <v>26</v>
      </c>
      <c r="AG21" s="158">
        <v>27</v>
      </c>
      <c r="AH21" s="158">
        <v>28</v>
      </c>
      <c r="AI21" s="158">
        <v>29</v>
      </c>
      <c r="AJ21" s="158">
        <v>30</v>
      </c>
      <c r="AK21" s="158">
        <v>31</v>
      </c>
      <c r="AL21" s="158">
        <v>32</v>
      </c>
      <c r="AM21" s="158">
        <v>33</v>
      </c>
      <c r="AN21" s="158">
        <v>34</v>
      </c>
      <c r="AO21" s="158">
        <v>35</v>
      </c>
      <c r="AP21" s="158">
        <v>36</v>
      </c>
      <c r="AQ21" s="158">
        <v>37</v>
      </c>
      <c r="AR21" s="158">
        <v>38</v>
      </c>
      <c r="AS21" s="158">
        <v>39</v>
      </c>
      <c r="AT21" s="158">
        <v>40</v>
      </c>
      <c r="AU21" s="158">
        <v>41</v>
      </c>
      <c r="AV21" s="158">
        <v>42</v>
      </c>
      <c r="AW21" s="158">
        <v>43</v>
      </c>
      <c r="AX21" s="158">
        <v>44</v>
      </c>
    </row>
    <row r="22" spans="2:50" ht="10.5" x14ac:dyDescent="0.25">
      <c r="B22" s="161"/>
      <c r="D22" s="158" t="s">
        <v>7099</v>
      </c>
      <c r="F22" s="158">
        <v>1.29</v>
      </c>
      <c r="G22" s="158">
        <v>2.2799999999999998</v>
      </c>
      <c r="H22" s="158">
        <v>1.17</v>
      </c>
      <c r="I22" s="158">
        <v>1.1299999999999999</v>
      </c>
      <c r="J22" s="158">
        <v>1.01</v>
      </c>
      <c r="K22" s="158">
        <v>1.02</v>
      </c>
      <c r="L22" s="158">
        <v>1</v>
      </c>
      <c r="M22" s="158">
        <v>1</v>
      </c>
      <c r="N22" s="158">
        <v>1</v>
      </c>
      <c r="O22" s="158">
        <v>1</v>
      </c>
      <c r="P22" s="158">
        <v>1</v>
      </c>
      <c r="Q22" s="158">
        <v>1</v>
      </c>
      <c r="R22" s="158">
        <v>1</v>
      </c>
      <c r="S22" s="158">
        <v>1</v>
      </c>
      <c r="T22" s="158">
        <v>1</v>
      </c>
      <c r="U22" s="158">
        <v>1</v>
      </c>
      <c r="V22" s="158">
        <v>1</v>
      </c>
      <c r="W22" s="158">
        <v>1</v>
      </c>
      <c r="X22" s="158">
        <v>1</v>
      </c>
      <c r="Y22" s="158">
        <v>1</v>
      </c>
      <c r="Z22" s="158">
        <v>1</v>
      </c>
      <c r="AA22" s="158">
        <v>1</v>
      </c>
      <c r="AB22" s="158">
        <v>1</v>
      </c>
      <c r="AC22" s="158">
        <v>1</v>
      </c>
      <c r="AD22" s="158">
        <v>1</v>
      </c>
      <c r="AE22" s="158">
        <v>1</v>
      </c>
      <c r="AF22" s="158">
        <v>1</v>
      </c>
      <c r="AG22" s="158">
        <v>1</v>
      </c>
      <c r="AH22" s="158">
        <v>1</v>
      </c>
      <c r="AI22" s="158">
        <v>1</v>
      </c>
      <c r="AJ22" s="158">
        <v>1</v>
      </c>
      <c r="AK22" s="158">
        <v>1</v>
      </c>
      <c r="AL22" s="158">
        <v>1</v>
      </c>
      <c r="AM22" s="158">
        <v>1</v>
      </c>
      <c r="AN22" s="158">
        <v>1</v>
      </c>
      <c r="AO22" s="158">
        <v>1</v>
      </c>
      <c r="AP22" s="158">
        <v>1</v>
      </c>
      <c r="AQ22" s="158">
        <v>1</v>
      </c>
      <c r="AR22" s="158">
        <v>1</v>
      </c>
      <c r="AS22" s="158">
        <v>1</v>
      </c>
      <c r="AT22" s="158">
        <v>1</v>
      </c>
      <c r="AU22" s="158">
        <v>1</v>
      </c>
      <c r="AV22" s="158">
        <v>1</v>
      </c>
      <c r="AW22" s="158">
        <v>1</v>
      </c>
      <c r="AX22" s="158">
        <v>1</v>
      </c>
    </row>
    <row r="23" spans="2:50" ht="10.5" x14ac:dyDescent="0.25">
      <c r="B23" s="161"/>
      <c r="D23" s="158" t="s">
        <v>7100</v>
      </c>
      <c r="F23" s="158">
        <v>3.98</v>
      </c>
      <c r="G23" s="158">
        <v>3.09</v>
      </c>
      <c r="H23" s="158">
        <v>1.36</v>
      </c>
      <c r="I23" s="158">
        <v>1.1599999999999999</v>
      </c>
      <c r="J23" s="158">
        <v>1.03</v>
      </c>
      <c r="K23" s="158">
        <v>1.02</v>
      </c>
      <c r="L23" s="158">
        <v>1</v>
      </c>
      <c r="M23" s="158">
        <v>1</v>
      </c>
      <c r="N23" s="158">
        <v>1</v>
      </c>
      <c r="O23" s="158">
        <v>1</v>
      </c>
      <c r="P23" s="158">
        <v>1</v>
      </c>
      <c r="Q23" s="158">
        <v>1</v>
      </c>
      <c r="R23" s="158">
        <v>1</v>
      </c>
      <c r="S23" s="158">
        <v>1</v>
      </c>
      <c r="T23" s="158">
        <v>1</v>
      </c>
      <c r="U23" s="158">
        <v>1</v>
      </c>
      <c r="V23" s="158">
        <v>1</v>
      </c>
      <c r="W23" s="158">
        <v>1</v>
      </c>
      <c r="X23" s="158">
        <v>1</v>
      </c>
      <c r="Y23" s="158">
        <v>1</v>
      </c>
      <c r="Z23" s="158">
        <v>1</v>
      </c>
      <c r="AA23" s="158">
        <v>1</v>
      </c>
      <c r="AB23" s="158">
        <v>1</v>
      </c>
      <c r="AC23" s="158">
        <v>1</v>
      </c>
      <c r="AD23" s="158">
        <v>1</v>
      </c>
      <c r="AE23" s="158">
        <v>1</v>
      </c>
      <c r="AF23" s="158">
        <v>1</v>
      </c>
      <c r="AG23" s="158">
        <v>1</v>
      </c>
      <c r="AH23" s="158">
        <v>1</v>
      </c>
      <c r="AI23" s="158">
        <v>1</v>
      </c>
      <c r="AJ23" s="158">
        <v>1</v>
      </c>
      <c r="AK23" s="158">
        <v>1</v>
      </c>
      <c r="AL23" s="158">
        <v>1</v>
      </c>
      <c r="AM23" s="158">
        <v>1</v>
      </c>
      <c r="AN23" s="158">
        <v>1</v>
      </c>
      <c r="AO23" s="158">
        <v>1</v>
      </c>
      <c r="AP23" s="158">
        <v>1</v>
      </c>
      <c r="AQ23" s="158">
        <v>1</v>
      </c>
      <c r="AR23" s="158">
        <v>1</v>
      </c>
      <c r="AS23" s="158">
        <v>1</v>
      </c>
      <c r="AT23" s="158">
        <v>1</v>
      </c>
      <c r="AU23" s="158">
        <v>1</v>
      </c>
      <c r="AV23" s="158">
        <v>1</v>
      </c>
      <c r="AW23" s="158">
        <v>1</v>
      </c>
      <c r="AX23" s="158">
        <v>1</v>
      </c>
    </row>
    <row r="24" spans="2:50" ht="10.5" x14ac:dyDescent="0.25">
      <c r="B24" s="161">
        <v>1.2628207972996146E-2</v>
      </c>
      <c r="D24" s="158" t="s">
        <v>7101</v>
      </c>
      <c r="F24" s="159">
        <v>0.25</v>
      </c>
      <c r="G24" s="159">
        <v>0.32</v>
      </c>
      <c r="H24" s="159">
        <v>0.74</v>
      </c>
      <c r="I24" s="159">
        <v>0.86</v>
      </c>
      <c r="J24" s="159">
        <v>0.97</v>
      </c>
      <c r="K24" s="159">
        <v>0.98</v>
      </c>
      <c r="L24" s="159">
        <v>1</v>
      </c>
      <c r="M24" s="159">
        <v>1</v>
      </c>
      <c r="N24" s="159">
        <v>1</v>
      </c>
      <c r="O24" s="159">
        <v>1</v>
      </c>
      <c r="P24" s="159">
        <v>1</v>
      </c>
      <c r="Q24" s="159">
        <v>1</v>
      </c>
      <c r="R24" s="159">
        <v>1</v>
      </c>
      <c r="S24" s="159">
        <v>1</v>
      </c>
      <c r="T24" s="159">
        <v>1</v>
      </c>
      <c r="U24" s="159">
        <v>1</v>
      </c>
      <c r="V24" s="159">
        <v>1</v>
      </c>
      <c r="W24" s="159">
        <v>1</v>
      </c>
      <c r="X24" s="159">
        <v>1</v>
      </c>
      <c r="Y24" s="159">
        <v>1</v>
      </c>
      <c r="Z24" s="159">
        <v>1</v>
      </c>
      <c r="AA24" s="159">
        <v>1</v>
      </c>
      <c r="AB24" s="159">
        <v>1</v>
      </c>
      <c r="AC24" s="159">
        <v>1</v>
      </c>
      <c r="AD24" s="159">
        <v>1</v>
      </c>
      <c r="AE24" s="159">
        <v>1</v>
      </c>
      <c r="AF24" s="159">
        <v>1</v>
      </c>
      <c r="AG24" s="159">
        <v>1</v>
      </c>
      <c r="AH24" s="159">
        <v>1</v>
      </c>
      <c r="AI24" s="159">
        <v>1</v>
      </c>
      <c r="AJ24" s="159">
        <v>1</v>
      </c>
      <c r="AK24" s="159">
        <v>1</v>
      </c>
      <c r="AL24" s="159">
        <v>1</v>
      </c>
      <c r="AM24" s="159">
        <v>1</v>
      </c>
      <c r="AN24" s="159">
        <v>1</v>
      </c>
      <c r="AO24" s="159">
        <v>1</v>
      </c>
      <c r="AP24" s="159">
        <v>1</v>
      </c>
      <c r="AQ24" s="159">
        <v>1</v>
      </c>
      <c r="AR24" s="159">
        <v>1</v>
      </c>
      <c r="AS24" s="159">
        <v>1</v>
      </c>
      <c r="AT24" s="158">
        <v>1</v>
      </c>
      <c r="AU24" s="158">
        <v>1</v>
      </c>
      <c r="AV24" s="158">
        <v>1</v>
      </c>
      <c r="AW24" s="158">
        <v>1</v>
      </c>
      <c r="AX24" s="158">
        <v>1</v>
      </c>
    </row>
    <row r="25" spans="2:50" ht="10.5" x14ac:dyDescent="0.25">
      <c r="B25" s="161"/>
    </row>
    <row r="26" spans="2:50" ht="10.5" x14ac:dyDescent="0.25">
      <c r="B26" s="161"/>
      <c r="D26" s="158" t="s">
        <v>4244</v>
      </c>
    </row>
    <row r="27" spans="2:50" ht="10.5" x14ac:dyDescent="0.25">
      <c r="B27" s="161"/>
      <c r="D27" s="158" t="s">
        <v>7098</v>
      </c>
      <c r="F27" s="158">
        <v>0</v>
      </c>
      <c r="G27" s="158">
        <v>1</v>
      </c>
      <c r="H27" s="158">
        <v>2</v>
      </c>
      <c r="I27" s="158">
        <v>3</v>
      </c>
      <c r="J27" s="158">
        <v>4</v>
      </c>
      <c r="K27" s="158">
        <v>5</v>
      </c>
      <c r="L27" s="158">
        <v>6</v>
      </c>
      <c r="M27" s="158">
        <v>7</v>
      </c>
      <c r="N27" s="158">
        <v>8</v>
      </c>
      <c r="O27" s="158">
        <v>9</v>
      </c>
      <c r="P27" s="158">
        <v>10</v>
      </c>
      <c r="Q27" s="158">
        <v>11</v>
      </c>
      <c r="R27" s="158">
        <v>12</v>
      </c>
      <c r="S27" s="158">
        <v>13</v>
      </c>
      <c r="T27" s="158">
        <v>14</v>
      </c>
      <c r="U27" s="158">
        <v>15</v>
      </c>
      <c r="V27" s="158">
        <v>16</v>
      </c>
      <c r="W27" s="158">
        <v>17</v>
      </c>
      <c r="X27" s="158">
        <v>18</v>
      </c>
      <c r="Y27" s="158">
        <v>19</v>
      </c>
      <c r="Z27" s="158">
        <v>20</v>
      </c>
      <c r="AA27" s="158">
        <v>21</v>
      </c>
      <c r="AB27" s="158">
        <v>22</v>
      </c>
      <c r="AC27" s="158">
        <v>23</v>
      </c>
      <c r="AD27" s="158">
        <v>24</v>
      </c>
      <c r="AE27" s="158">
        <v>25</v>
      </c>
      <c r="AF27" s="158">
        <v>26</v>
      </c>
      <c r="AG27" s="158">
        <v>27</v>
      </c>
      <c r="AH27" s="158">
        <v>28</v>
      </c>
      <c r="AI27" s="158">
        <v>29</v>
      </c>
      <c r="AJ27" s="158">
        <v>30</v>
      </c>
      <c r="AK27" s="158">
        <v>31</v>
      </c>
      <c r="AL27" s="158">
        <v>32</v>
      </c>
      <c r="AM27" s="158">
        <v>33</v>
      </c>
      <c r="AN27" s="158">
        <v>34</v>
      </c>
      <c r="AO27" s="158">
        <v>35</v>
      </c>
      <c r="AP27" s="158">
        <v>36</v>
      </c>
      <c r="AQ27" s="158">
        <v>37</v>
      </c>
      <c r="AR27" s="158">
        <v>38</v>
      </c>
      <c r="AS27" s="158">
        <v>39</v>
      </c>
      <c r="AT27" s="158">
        <v>40</v>
      </c>
      <c r="AU27" s="158">
        <v>41</v>
      </c>
      <c r="AV27" s="158">
        <v>42</v>
      </c>
      <c r="AW27" s="158">
        <v>43</v>
      </c>
      <c r="AX27" s="158">
        <v>44</v>
      </c>
    </row>
    <row r="28" spans="2:50" ht="10.5" x14ac:dyDescent="0.25">
      <c r="B28" s="161"/>
      <c r="D28" s="158" t="s">
        <v>7099</v>
      </c>
      <c r="F28" s="158">
        <v>1.1599999999999999</v>
      </c>
      <c r="G28" s="158">
        <v>1.1100000000000001</v>
      </c>
      <c r="H28" s="158">
        <v>1.03</v>
      </c>
      <c r="I28" s="158">
        <v>1.01</v>
      </c>
      <c r="J28" s="158">
        <v>1</v>
      </c>
      <c r="K28" s="158">
        <v>1</v>
      </c>
      <c r="L28" s="158">
        <v>1</v>
      </c>
      <c r="M28" s="158">
        <v>1</v>
      </c>
      <c r="N28" s="158">
        <v>1</v>
      </c>
      <c r="O28" s="158">
        <v>1</v>
      </c>
      <c r="P28" s="158">
        <v>1</v>
      </c>
      <c r="Q28" s="158">
        <v>1</v>
      </c>
      <c r="R28" s="158">
        <v>1</v>
      </c>
      <c r="S28" s="158">
        <v>1</v>
      </c>
      <c r="T28" s="158">
        <v>1</v>
      </c>
      <c r="U28" s="158">
        <v>1</v>
      </c>
      <c r="V28" s="158">
        <v>1</v>
      </c>
      <c r="W28" s="158">
        <v>1</v>
      </c>
      <c r="X28" s="158">
        <v>1</v>
      </c>
      <c r="Y28" s="158">
        <v>1</v>
      </c>
      <c r="Z28" s="158">
        <v>1</v>
      </c>
      <c r="AA28" s="158">
        <v>1</v>
      </c>
      <c r="AB28" s="158">
        <v>1</v>
      </c>
      <c r="AC28" s="158">
        <v>1</v>
      </c>
      <c r="AD28" s="158">
        <v>1</v>
      </c>
      <c r="AE28" s="158">
        <v>1</v>
      </c>
      <c r="AF28" s="158">
        <v>1</v>
      </c>
      <c r="AG28" s="158">
        <v>1</v>
      </c>
      <c r="AH28" s="158">
        <v>1</v>
      </c>
      <c r="AI28" s="158">
        <v>1</v>
      </c>
      <c r="AJ28" s="158">
        <v>1</v>
      </c>
      <c r="AK28" s="158">
        <v>1</v>
      </c>
      <c r="AL28" s="158">
        <v>1</v>
      </c>
      <c r="AM28" s="158">
        <v>1</v>
      </c>
      <c r="AN28" s="158">
        <v>1</v>
      </c>
      <c r="AO28" s="158">
        <v>1</v>
      </c>
      <c r="AP28" s="158">
        <v>1</v>
      </c>
      <c r="AQ28" s="158">
        <v>1</v>
      </c>
      <c r="AR28" s="158">
        <v>1</v>
      </c>
      <c r="AS28" s="158">
        <v>1</v>
      </c>
      <c r="AT28" s="158">
        <v>1</v>
      </c>
      <c r="AU28" s="158">
        <v>1</v>
      </c>
      <c r="AV28" s="158">
        <v>1</v>
      </c>
      <c r="AW28" s="158">
        <v>1</v>
      </c>
      <c r="AX28" s="158">
        <v>1</v>
      </c>
    </row>
    <row r="29" spans="2:50" ht="10.5" x14ac:dyDescent="0.25">
      <c r="B29" s="161"/>
      <c r="D29" s="158" t="s">
        <v>7100</v>
      </c>
      <c r="F29" s="158">
        <v>1.34</v>
      </c>
      <c r="G29" s="158">
        <v>1.1599999999999999</v>
      </c>
      <c r="H29" s="158">
        <v>1.05</v>
      </c>
      <c r="I29" s="158">
        <v>1.01</v>
      </c>
      <c r="J29" s="158">
        <v>1.01</v>
      </c>
      <c r="K29" s="158">
        <v>1</v>
      </c>
      <c r="L29" s="158">
        <v>1</v>
      </c>
      <c r="M29" s="158">
        <v>1</v>
      </c>
      <c r="N29" s="158">
        <v>1</v>
      </c>
      <c r="O29" s="158">
        <v>1</v>
      </c>
      <c r="P29" s="158">
        <v>1</v>
      </c>
      <c r="Q29" s="158">
        <v>1</v>
      </c>
      <c r="R29" s="158">
        <v>1</v>
      </c>
      <c r="S29" s="158">
        <v>1</v>
      </c>
      <c r="T29" s="158">
        <v>1</v>
      </c>
      <c r="U29" s="158">
        <v>1</v>
      </c>
      <c r="V29" s="158">
        <v>1</v>
      </c>
      <c r="W29" s="158">
        <v>1</v>
      </c>
      <c r="X29" s="158">
        <v>1</v>
      </c>
      <c r="Y29" s="158">
        <v>1</v>
      </c>
      <c r="Z29" s="158">
        <v>1</v>
      </c>
      <c r="AA29" s="158">
        <v>1</v>
      </c>
      <c r="AB29" s="158">
        <v>1</v>
      </c>
      <c r="AC29" s="158">
        <v>1</v>
      </c>
      <c r="AD29" s="158">
        <v>1</v>
      </c>
      <c r="AE29" s="158">
        <v>1</v>
      </c>
      <c r="AF29" s="158">
        <v>1</v>
      </c>
      <c r="AG29" s="158">
        <v>1</v>
      </c>
      <c r="AH29" s="158">
        <v>1</v>
      </c>
      <c r="AI29" s="158">
        <v>1</v>
      </c>
      <c r="AJ29" s="158">
        <v>1</v>
      </c>
      <c r="AK29" s="158">
        <v>1</v>
      </c>
      <c r="AL29" s="158">
        <v>1</v>
      </c>
      <c r="AM29" s="158">
        <v>1</v>
      </c>
      <c r="AN29" s="158">
        <v>1</v>
      </c>
      <c r="AO29" s="158">
        <v>1</v>
      </c>
      <c r="AP29" s="158">
        <v>1</v>
      </c>
      <c r="AQ29" s="158">
        <v>1</v>
      </c>
      <c r="AR29" s="158">
        <v>1</v>
      </c>
      <c r="AS29" s="158">
        <v>1</v>
      </c>
      <c r="AT29" s="158">
        <v>1</v>
      </c>
      <c r="AU29" s="158">
        <v>1</v>
      </c>
      <c r="AV29" s="158">
        <v>1</v>
      </c>
      <c r="AW29" s="158">
        <v>1</v>
      </c>
      <c r="AX29" s="158">
        <v>1</v>
      </c>
    </row>
    <row r="30" spans="2:50" ht="10.5" x14ac:dyDescent="0.25">
      <c r="B30" s="161">
        <v>1.2505241839877723E-2</v>
      </c>
      <c r="D30" s="158" t="s">
        <v>7101</v>
      </c>
      <c r="F30" s="159">
        <v>0.74</v>
      </c>
      <c r="G30" s="159">
        <v>0.86</v>
      </c>
      <c r="H30" s="159">
        <v>0.96</v>
      </c>
      <c r="I30" s="159">
        <v>0.99</v>
      </c>
      <c r="J30" s="159">
        <v>0.99</v>
      </c>
      <c r="K30" s="159">
        <v>1</v>
      </c>
      <c r="L30" s="159">
        <v>1</v>
      </c>
      <c r="M30" s="159">
        <v>1</v>
      </c>
      <c r="N30" s="159">
        <v>1</v>
      </c>
      <c r="O30" s="159">
        <v>1</v>
      </c>
      <c r="P30" s="159">
        <v>1</v>
      </c>
      <c r="Q30" s="159">
        <v>1</v>
      </c>
      <c r="R30" s="159">
        <v>1</v>
      </c>
      <c r="S30" s="159">
        <v>1</v>
      </c>
      <c r="T30" s="159">
        <v>1</v>
      </c>
      <c r="U30" s="159">
        <v>1</v>
      </c>
      <c r="V30" s="159">
        <v>1</v>
      </c>
      <c r="W30" s="159">
        <v>1</v>
      </c>
      <c r="X30" s="159">
        <v>1</v>
      </c>
      <c r="Y30" s="159">
        <v>1</v>
      </c>
      <c r="Z30" s="159">
        <v>1</v>
      </c>
      <c r="AA30" s="159">
        <v>1</v>
      </c>
      <c r="AB30" s="159">
        <v>1</v>
      </c>
      <c r="AC30" s="159">
        <v>1</v>
      </c>
      <c r="AD30" s="159">
        <v>1</v>
      </c>
      <c r="AE30" s="159">
        <v>1</v>
      </c>
      <c r="AF30" s="159">
        <v>1</v>
      </c>
      <c r="AG30" s="159">
        <v>1</v>
      </c>
      <c r="AH30" s="159">
        <v>1</v>
      </c>
      <c r="AI30" s="159">
        <v>1</v>
      </c>
      <c r="AJ30" s="159">
        <v>1</v>
      </c>
      <c r="AK30" s="159">
        <v>1</v>
      </c>
      <c r="AL30" s="159">
        <v>1</v>
      </c>
      <c r="AM30" s="159">
        <v>1</v>
      </c>
      <c r="AN30" s="159">
        <v>1</v>
      </c>
      <c r="AO30" s="159">
        <v>1</v>
      </c>
      <c r="AP30" s="159">
        <v>1</v>
      </c>
      <c r="AQ30" s="159">
        <v>1</v>
      </c>
      <c r="AR30" s="159">
        <v>1</v>
      </c>
      <c r="AS30" s="159">
        <v>1</v>
      </c>
      <c r="AT30" s="158">
        <v>1</v>
      </c>
      <c r="AU30" s="158">
        <v>1</v>
      </c>
      <c r="AV30" s="158">
        <v>1</v>
      </c>
      <c r="AW30" s="158">
        <v>1</v>
      </c>
      <c r="AX30" s="158">
        <v>1</v>
      </c>
    </row>
    <row r="31" spans="2:50" ht="10.5" x14ac:dyDescent="0.25">
      <c r="B31" s="161"/>
    </row>
    <row r="32" spans="2:50" ht="10.5" x14ac:dyDescent="0.25">
      <c r="B32" s="161"/>
      <c r="D32" s="158" t="s">
        <v>4224</v>
      </c>
    </row>
    <row r="33" spans="2:50" ht="10.5" x14ac:dyDescent="0.25">
      <c r="B33" s="161"/>
      <c r="D33" s="158" t="s">
        <v>7098</v>
      </c>
      <c r="F33" s="158">
        <v>0</v>
      </c>
      <c r="G33" s="158">
        <v>1</v>
      </c>
      <c r="H33" s="158">
        <v>2</v>
      </c>
      <c r="I33" s="158">
        <v>3</v>
      </c>
      <c r="J33" s="158">
        <v>4</v>
      </c>
      <c r="K33" s="158">
        <v>5</v>
      </c>
      <c r="L33" s="158">
        <v>6</v>
      </c>
      <c r="M33" s="158">
        <v>7</v>
      </c>
      <c r="N33" s="158">
        <v>8</v>
      </c>
      <c r="O33" s="158">
        <v>9</v>
      </c>
      <c r="P33" s="158">
        <v>10</v>
      </c>
      <c r="Q33" s="158">
        <v>11</v>
      </c>
      <c r="R33" s="158">
        <v>12</v>
      </c>
      <c r="S33" s="158">
        <v>13</v>
      </c>
      <c r="T33" s="158">
        <v>14</v>
      </c>
      <c r="U33" s="158">
        <v>15</v>
      </c>
      <c r="V33" s="158">
        <v>16</v>
      </c>
      <c r="W33" s="158">
        <v>17</v>
      </c>
      <c r="X33" s="158">
        <v>18</v>
      </c>
      <c r="Y33" s="158">
        <v>19</v>
      </c>
      <c r="Z33" s="158">
        <v>20</v>
      </c>
      <c r="AA33" s="158">
        <v>21</v>
      </c>
      <c r="AB33" s="158">
        <v>22</v>
      </c>
      <c r="AC33" s="158">
        <v>23</v>
      </c>
      <c r="AD33" s="158">
        <v>24</v>
      </c>
      <c r="AE33" s="158">
        <v>25</v>
      </c>
      <c r="AF33" s="158">
        <v>26</v>
      </c>
      <c r="AG33" s="158">
        <v>27</v>
      </c>
      <c r="AH33" s="158">
        <v>28</v>
      </c>
      <c r="AI33" s="158">
        <v>29</v>
      </c>
      <c r="AJ33" s="158">
        <v>30</v>
      </c>
      <c r="AK33" s="158">
        <v>31</v>
      </c>
      <c r="AL33" s="158">
        <v>32</v>
      </c>
      <c r="AM33" s="158">
        <v>33</v>
      </c>
      <c r="AN33" s="158">
        <v>34</v>
      </c>
      <c r="AO33" s="158">
        <v>35</v>
      </c>
      <c r="AP33" s="158">
        <v>36</v>
      </c>
      <c r="AQ33" s="158">
        <v>37</v>
      </c>
      <c r="AR33" s="158">
        <v>38</v>
      </c>
      <c r="AS33" s="158">
        <v>39</v>
      </c>
      <c r="AT33" s="158">
        <v>40</v>
      </c>
      <c r="AU33" s="158">
        <v>41</v>
      </c>
      <c r="AV33" s="158">
        <v>42</v>
      </c>
      <c r="AW33" s="158">
        <v>43</v>
      </c>
      <c r="AX33" s="158">
        <v>44</v>
      </c>
    </row>
    <row r="34" spans="2:50" ht="10.5" x14ac:dyDescent="0.25">
      <c r="B34" s="161"/>
      <c r="D34" s="158" t="s">
        <v>7099</v>
      </c>
      <c r="F34" s="158">
        <v>1</v>
      </c>
      <c r="G34" s="158">
        <v>1</v>
      </c>
      <c r="H34" s="158">
        <v>1</v>
      </c>
      <c r="I34" s="158">
        <v>1</v>
      </c>
      <c r="J34" s="158">
        <v>1</v>
      </c>
      <c r="K34" s="158">
        <v>1</v>
      </c>
      <c r="L34" s="158">
        <v>1</v>
      </c>
      <c r="M34" s="158">
        <v>1</v>
      </c>
      <c r="N34" s="158">
        <v>1</v>
      </c>
      <c r="O34" s="158">
        <v>1</v>
      </c>
      <c r="P34" s="158">
        <v>1</v>
      </c>
      <c r="Q34" s="158">
        <v>1</v>
      </c>
      <c r="R34" s="158">
        <v>1</v>
      </c>
      <c r="S34" s="158">
        <v>1</v>
      </c>
      <c r="T34" s="158">
        <v>1</v>
      </c>
      <c r="U34" s="158">
        <v>1</v>
      </c>
      <c r="V34" s="158">
        <v>1</v>
      </c>
      <c r="W34" s="158">
        <v>1</v>
      </c>
      <c r="X34" s="158">
        <v>1</v>
      </c>
      <c r="Y34" s="158">
        <v>1</v>
      </c>
      <c r="Z34" s="158">
        <v>1</v>
      </c>
      <c r="AA34" s="158">
        <v>1</v>
      </c>
      <c r="AB34" s="158">
        <v>1</v>
      </c>
      <c r="AC34" s="158">
        <v>1</v>
      </c>
      <c r="AD34" s="158">
        <v>1</v>
      </c>
      <c r="AE34" s="158">
        <v>1</v>
      </c>
      <c r="AF34" s="158">
        <v>1</v>
      </c>
      <c r="AG34" s="158">
        <v>1</v>
      </c>
      <c r="AH34" s="158">
        <v>1</v>
      </c>
      <c r="AI34" s="158">
        <v>1</v>
      </c>
      <c r="AJ34" s="158">
        <v>1</v>
      </c>
      <c r="AK34" s="158">
        <v>1</v>
      </c>
      <c r="AL34" s="158">
        <v>1</v>
      </c>
      <c r="AM34" s="158">
        <v>1</v>
      </c>
      <c r="AN34" s="158">
        <v>1</v>
      </c>
      <c r="AO34" s="158">
        <v>1</v>
      </c>
      <c r="AP34" s="158">
        <v>1</v>
      </c>
      <c r="AQ34" s="158">
        <v>1</v>
      </c>
      <c r="AR34" s="158">
        <v>1</v>
      </c>
      <c r="AS34" s="158">
        <v>1</v>
      </c>
      <c r="AT34" s="158">
        <v>1</v>
      </c>
      <c r="AU34" s="158">
        <v>1</v>
      </c>
      <c r="AV34" s="158">
        <v>1</v>
      </c>
      <c r="AW34" s="158">
        <v>1</v>
      </c>
      <c r="AX34" s="158">
        <v>1</v>
      </c>
    </row>
    <row r="35" spans="2:50" ht="10.5" x14ac:dyDescent="0.25">
      <c r="B35" s="161"/>
      <c r="D35" s="158" t="s">
        <v>7100</v>
      </c>
      <c r="F35" s="158">
        <v>1</v>
      </c>
      <c r="G35" s="158">
        <v>1</v>
      </c>
      <c r="H35" s="158">
        <v>1</v>
      </c>
      <c r="I35" s="158">
        <v>1</v>
      </c>
      <c r="J35" s="158">
        <v>1</v>
      </c>
      <c r="K35" s="158">
        <v>1</v>
      </c>
      <c r="L35" s="158">
        <v>1</v>
      </c>
      <c r="M35" s="158">
        <v>1</v>
      </c>
      <c r="N35" s="158">
        <v>1</v>
      </c>
      <c r="O35" s="158">
        <v>1</v>
      </c>
      <c r="P35" s="158">
        <v>1</v>
      </c>
      <c r="Q35" s="158">
        <v>1</v>
      </c>
      <c r="R35" s="158">
        <v>1</v>
      </c>
      <c r="S35" s="158">
        <v>1</v>
      </c>
      <c r="T35" s="158">
        <v>1</v>
      </c>
      <c r="U35" s="158">
        <v>1</v>
      </c>
      <c r="V35" s="158">
        <v>1</v>
      </c>
      <c r="W35" s="158">
        <v>1</v>
      </c>
      <c r="X35" s="158">
        <v>1</v>
      </c>
      <c r="Y35" s="158">
        <v>1</v>
      </c>
      <c r="Z35" s="158">
        <v>1</v>
      </c>
      <c r="AA35" s="158">
        <v>1</v>
      </c>
      <c r="AB35" s="158">
        <v>1</v>
      </c>
      <c r="AC35" s="158">
        <v>1</v>
      </c>
      <c r="AD35" s="158">
        <v>1</v>
      </c>
      <c r="AE35" s="158">
        <v>1</v>
      </c>
      <c r="AF35" s="158">
        <v>1</v>
      </c>
      <c r="AG35" s="158">
        <v>1</v>
      </c>
      <c r="AH35" s="158">
        <v>1</v>
      </c>
      <c r="AI35" s="158">
        <v>1</v>
      </c>
      <c r="AJ35" s="158">
        <v>1</v>
      </c>
      <c r="AK35" s="158">
        <v>1</v>
      </c>
      <c r="AL35" s="158">
        <v>1</v>
      </c>
      <c r="AM35" s="158">
        <v>1</v>
      </c>
      <c r="AN35" s="158">
        <v>1</v>
      </c>
      <c r="AO35" s="158">
        <v>1</v>
      </c>
      <c r="AP35" s="158">
        <v>1</v>
      </c>
      <c r="AQ35" s="158">
        <v>1</v>
      </c>
      <c r="AR35" s="158">
        <v>1</v>
      </c>
      <c r="AS35" s="158">
        <v>1</v>
      </c>
      <c r="AT35" s="158">
        <v>1</v>
      </c>
      <c r="AU35" s="158">
        <v>1</v>
      </c>
      <c r="AV35" s="158">
        <v>1</v>
      </c>
      <c r="AW35" s="158">
        <v>1</v>
      </c>
      <c r="AX35" s="158">
        <v>1</v>
      </c>
    </row>
    <row r="36" spans="2:50" ht="10.5" x14ac:dyDescent="0.25">
      <c r="B36" s="161">
        <v>6.5733881507425212E-3</v>
      </c>
      <c r="D36" s="158" t="s">
        <v>7101</v>
      </c>
      <c r="F36" s="159">
        <v>1</v>
      </c>
      <c r="G36" s="159">
        <v>1</v>
      </c>
      <c r="H36" s="159">
        <v>1</v>
      </c>
      <c r="I36" s="159">
        <v>1</v>
      </c>
      <c r="J36" s="159">
        <v>1</v>
      </c>
      <c r="K36" s="159">
        <v>1</v>
      </c>
      <c r="L36" s="159">
        <v>1</v>
      </c>
      <c r="M36" s="159">
        <v>1</v>
      </c>
      <c r="N36" s="159">
        <v>1</v>
      </c>
      <c r="O36" s="159">
        <v>1</v>
      </c>
      <c r="P36" s="159">
        <v>1</v>
      </c>
      <c r="Q36" s="159">
        <v>1</v>
      </c>
      <c r="R36" s="159">
        <v>1</v>
      </c>
      <c r="S36" s="159">
        <v>1</v>
      </c>
      <c r="T36" s="159">
        <v>1</v>
      </c>
      <c r="U36" s="159">
        <v>1</v>
      </c>
      <c r="V36" s="159">
        <v>1</v>
      </c>
      <c r="W36" s="159">
        <v>1</v>
      </c>
      <c r="X36" s="159">
        <v>1</v>
      </c>
      <c r="Y36" s="159">
        <v>1</v>
      </c>
      <c r="Z36" s="159">
        <v>1</v>
      </c>
      <c r="AA36" s="159">
        <v>1</v>
      </c>
      <c r="AB36" s="159">
        <v>1</v>
      </c>
      <c r="AC36" s="159">
        <v>1</v>
      </c>
      <c r="AD36" s="159">
        <v>1</v>
      </c>
      <c r="AE36" s="159">
        <v>1</v>
      </c>
      <c r="AF36" s="159">
        <v>1</v>
      </c>
      <c r="AG36" s="159">
        <v>1</v>
      </c>
      <c r="AH36" s="159">
        <v>1</v>
      </c>
      <c r="AI36" s="159">
        <v>1</v>
      </c>
      <c r="AJ36" s="159">
        <v>1</v>
      </c>
      <c r="AK36" s="159">
        <v>1</v>
      </c>
      <c r="AL36" s="159">
        <v>1</v>
      </c>
      <c r="AM36" s="159">
        <v>1</v>
      </c>
      <c r="AN36" s="159">
        <v>1</v>
      </c>
      <c r="AO36" s="159">
        <v>1</v>
      </c>
      <c r="AP36" s="159">
        <v>1</v>
      </c>
      <c r="AQ36" s="159">
        <v>1</v>
      </c>
      <c r="AR36" s="159">
        <v>1</v>
      </c>
      <c r="AS36" s="159">
        <v>1</v>
      </c>
      <c r="AT36" s="158">
        <v>1</v>
      </c>
      <c r="AU36" s="158">
        <v>1</v>
      </c>
      <c r="AV36" s="158">
        <v>1</v>
      </c>
      <c r="AW36" s="158">
        <v>1</v>
      </c>
      <c r="AX36" s="158">
        <v>1</v>
      </c>
    </row>
    <row r="37" spans="2:50" ht="10.5" x14ac:dyDescent="0.25">
      <c r="B37" s="161"/>
    </row>
    <row r="38" spans="2:50" ht="10.5" x14ac:dyDescent="0.25">
      <c r="B38" s="161"/>
      <c r="D38" s="158" t="s">
        <v>3908</v>
      </c>
    </row>
    <row r="39" spans="2:50" ht="10.5" x14ac:dyDescent="0.25">
      <c r="B39" s="161"/>
      <c r="D39" s="158" t="s">
        <v>7098</v>
      </c>
      <c r="F39" s="158">
        <v>0</v>
      </c>
      <c r="G39" s="158">
        <v>1</v>
      </c>
      <c r="H39" s="158">
        <v>2</v>
      </c>
      <c r="I39" s="158">
        <v>3</v>
      </c>
      <c r="J39" s="158">
        <v>4</v>
      </c>
      <c r="K39" s="158">
        <v>5</v>
      </c>
      <c r="L39" s="158">
        <v>6</v>
      </c>
      <c r="M39" s="158">
        <v>7</v>
      </c>
      <c r="N39" s="158">
        <v>8</v>
      </c>
      <c r="O39" s="158">
        <v>9</v>
      </c>
      <c r="P39" s="158">
        <v>10</v>
      </c>
      <c r="Q39" s="158">
        <v>11</v>
      </c>
      <c r="R39" s="158">
        <v>12</v>
      </c>
      <c r="S39" s="158">
        <v>13</v>
      </c>
      <c r="T39" s="158">
        <v>14</v>
      </c>
      <c r="U39" s="158">
        <v>15</v>
      </c>
      <c r="V39" s="158">
        <v>16</v>
      </c>
      <c r="W39" s="158">
        <v>17</v>
      </c>
      <c r="X39" s="158">
        <v>18</v>
      </c>
      <c r="Y39" s="158">
        <v>19</v>
      </c>
      <c r="Z39" s="158">
        <v>20</v>
      </c>
      <c r="AA39" s="158">
        <v>21</v>
      </c>
      <c r="AB39" s="158">
        <v>22</v>
      </c>
      <c r="AC39" s="158">
        <v>23</v>
      </c>
      <c r="AD39" s="158">
        <v>24</v>
      </c>
      <c r="AE39" s="158">
        <v>25</v>
      </c>
      <c r="AF39" s="158">
        <v>26</v>
      </c>
      <c r="AG39" s="158">
        <v>27</v>
      </c>
      <c r="AH39" s="158">
        <v>28</v>
      </c>
      <c r="AI39" s="158">
        <v>29</v>
      </c>
      <c r="AJ39" s="158">
        <v>30</v>
      </c>
      <c r="AK39" s="158">
        <v>31</v>
      </c>
      <c r="AL39" s="158">
        <v>32</v>
      </c>
      <c r="AM39" s="158">
        <v>33</v>
      </c>
      <c r="AN39" s="158">
        <v>34</v>
      </c>
      <c r="AO39" s="158">
        <v>35</v>
      </c>
      <c r="AP39" s="158">
        <v>36</v>
      </c>
      <c r="AQ39" s="158">
        <v>37</v>
      </c>
      <c r="AR39" s="158">
        <v>38</v>
      </c>
      <c r="AS39" s="158">
        <v>39</v>
      </c>
      <c r="AT39" s="158">
        <v>40</v>
      </c>
      <c r="AU39" s="158">
        <v>41</v>
      </c>
      <c r="AV39" s="158">
        <v>42</v>
      </c>
      <c r="AW39" s="158">
        <v>43</v>
      </c>
      <c r="AX39" s="158">
        <v>44</v>
      </c>
    </row>
    <row r="40" spans="2:50" ht="10.5" x14ac:dyDescent="0.25">
      <c r="B40" s="161"/>
      <c r="D40" s="158" t="s">
        <v>7099</v>
      </c>
      <c r="F40" s="158">
        <v>1.03</v>
      </c>
      <c r="G40" s="158">
        <v>1.01</v>
      </c>
      <c r="H40" s="158">
        <v>1.01</v>
      </c>
      <c r="I40" s="158">
        <v>1.01</v>
      </c>
      <c r="J40" s="158">
        <v>1</v>
      </c>
      <c r="K40" s="158">
        <v>1</v>
      </c>
      <c r="L40" s="158">
        <v>1</v>
      </c>
      <c r="M40" s="158">
        <v>1</v>
      </c>
      <c r="N40" s="158">
        <v>1</v>
      </c>
      <c r="O40" s="158">
        <v>1</v>
      </c>
      <c r="P40" s="158">
        <v>1</v>
      </c>
      <c r="Q40" s="158">
        <v>1</v>
      </c>
      <c r="R40" s="158">
        <v>1</v>
      </c>
      <c r="S40" s="158">
        <v>1</v>
      </c>
      <c r="T40" s="158">
        <v>1.01</v>
      </c>
      <c r="U40" s="158">
        <v>1</v>
      </c>
      <c r="V40" s="158">
        <v>1</v>
      </c>
      <c r="W40" s="158">
        <v>1</v>
      </c>
      <c r="X40" s="158">
        <v>1</v>
      </c>
      <c r="Y40" s="158">
        <v>1</v>
      </c>
      <c r="Z40" s="158">
        <v>1</v>
      </c>
      <c r="AA40" s="158">
        <v>1</v>
      </c>
      <c r="AB40" s="158">
        <v>1</v>
      </c>
      <c r="AC40" s="158">
        <v>1</v>
      </c>
      <c r="AD40" s="158">
        <v>1</v>
      </c>
      <c r="AE40" s="158">
        <v>1</v>
      </c>
      <c r="AF40" s="158">
        <v>1</v>
      </c>
      <c r="AG40" s="158">
        <v>1</v>
      </c>
      <c r="AH40" s="158">
        <v>1</v>
      </c>
      <c r="AI40" s="158">
        <v>1</v>
      </c>
      <c r="AJ40" s="158">
        <v>1</v>
      </c>
      <c r="AK40" s="158">
        <v>1</v>
      </c>
      <c r="AL40" s="158">
        <v>1</v>
      </c>
      <c r="AM40" s="158">
        <v>1</v>
      </c>
      <c r="AN40" s="158">
        <v>1</v>
      </c>
      <c r="AO40" s="158">
        <v>1</v>
      </c>
      <c r="AP40" s="158">
        <v>1</v>
      </c>
      <c r="AQ40" s="158">
        <v>1</v>
      </c>
      <c r="AR40" s="158">
        <v>1</v>
      </c>
      <c r="AS40" s="158">
        <v>1</v>
      </c>
      <c r="AT40" s="158">
        <v>1</v>
      </c>
      <c r="AU40" s="158">
        <v>1.008503150459761</v>
      </c>
      <c r="AV40" s="158">
        <v>1</v>
      </c>
      <c r="AW40" s="158">
        <v>1</v>
      </c>
      <c r="AX40" s="158">
        <v>1</v>
      </c>
    </row>
    <row r="41" spans="2:50" ht="10.5" x14ac:dyDescent="0.25">
      <c r="B41" s="161"/>
      <c r="D41" s="158" t="s">
        <v>7100</v>
      </c>
      <c r="F41" s="158">
        <v>1.0900000000000001</v>
      </c>
      <c r="G41" s="158">
        <v>1.06</v>
      </c>
      <c r="H41" s="158">
        <v>1.05</v>
      </c>
      <c r="I41" s="158">
        <v>1.03</v>
      </c>
      <c r="J41" s="158">
        <v>1.02</v>
      </c>
      <c r="K41" s="158">
        <v>1.02</v>
      </c>
      <c r="L41" s="158">
        <v>1.02</v>
      </c>
      <c r="M41" s="158">
        <v>1.02</v>
      </c>
      <c r="N41" s="158">
        <v>1.02</v>
      </c>
      <c r="O41" s="158">
        <v>1.02</v>
      </c>
      <c r="P41" s="158">
        <v>1.02</v>
      </c>
      <c r="Q41" s="158">
        <v>1.02</v>
      </c>
      <c r="R41" s="158">
        <v>1.02</v>
      </c>
      <c r="S41" s="158">
        <v>1.02</v>
      </c>
      <c r="T41" s="158">
        <v>1.01</v>
      </c>
      <c r="U41" s="158">
        <v>1</v>
      </c>
      <c r="V41" s="158">
        <v>1</v>
      </c>
      <c r="W41" s="158">
        <v>1</v>
      </c>
      <c r="X41" s="158">
        <v>1</v>
      </c>
      <c r="Y41" s="158">
        <v>1</v>
      </c>
      <c r="Z41" s="158">
        <v>1</v>
      </c>
      <c r="AA41" s="158">
        <v>1</v>
      </c>
      <c r="AB41" s="158">
        <v>1</v>
      </c>
      <c r="AC41" s="158">
        <v>1</v>
      </c>
      <c r="AD41" s="158">
        <v>1</v>
      </c>
      <c r="AE41" s="158">
        <v>1</v>
      </c>
      <c r="AF41" s="158">
        <v>1</v>
      </c>
      <c r="AG41" s="158">
        <v>1</v>
      </c>
      <c r="AH41" s="158">
        <v>1</v>
      </c>
      <c r="AI41" s="158">
        <v>1</v>
      </c>
      <c r="AJ41" s="158">
        <v>1</v>
      </c>
      <c r="AK41" s="158">
        <v>1</v>
      </c>
      <c r="AL41" s="158">
        <v>1</v>
      </c>
      <c r="AM41" s="158">
        <v>1</v>
      </c>
      <c r="AN41" s="158">
        <v>1</v>
      </c>
      <c r="AO41" s="158">
        <v>1</v>
      </c>
      <c r="AP41" s="158">
        <v>1</v>
      </c>
      <c r="AQ41" s="158">
        <v>1</v>
      </c>
      <c r="AR41" s="158">
        <v>1</v>
      </c>
      <c r="AS41" s="158">
        <v>1</v>
      </c>
      <c r="AT41" s="158">
        <v>1.008503150459761</v>
      </c>
      <c r="AU41" s="158">
        <v>1.008503150459761</v>
      </c>
      <c r="AV41" s="158">
        <v>1</v>
      </c>
      <c r="AW41" s="158">
        <v>1</v>
      </c>
      <c r="AX41" s="158">
        <v>1</v>
      </c>
    </row>
    <row r="42" spans="2:50" ht="10.5" x14ac:dyDescent="0.25">
      <c r="B42" s="161">
        <v>0.26796687257729873</v>
      </c>
      <c r="D42" s="158" t="s">
        <v>7101</v>
      </c>
      <c r="F42" s="159">
        <v>0.92</v>
      </c>
      <c r="G42" s="159">
        <v>0.94</v>
      </c>
      <c r="H42" s="159">
        <v>0.96</v>
      </c>
      <c r="I42" s="159">
        <v>0.97</v>
      </c>
      <c r="J42" s="159">
        <v>0.98</v>
      </c>
      <c r="K42" s="159">
        <v>0.98</v>
      </c>
      <c r="L42" s="159">
        <v>0.98</v>
      </c>
      <c r="M42" s="159">
        <v>0.98</v>
      </c>
      <c r="N42" s="159">
        <v>0.98</v>
      </c>
      <c r="O42" s="159">
        <v>0.98</v>
      </c>
      <c r="P42" s="159">
        <v>0.98</v>
      </c>
      <c r="Q42" s="159">
        <v>0.98</v>
      </c>
      <c r="R42" s="159">
        <v>0.98</v>
      </c>
      <c r="S42" s="159">
        <v>0.99</v>
      </c>
      <c r="T42" s="159">
        <v>0.99</v>
      </c>
      <c r="U42" s="159">
        <v>1</v>
      </c>
      <c r="V42" s="159">
        <v>1</v>
      </c>
      <c r="W42" s="159">
        <v>1</v>
      </c>
      <c r="X42" s="159">
        <v>1</v>
      </c>
      <c r="Y42" s="159">
        <v>1</v>
      </c>
      <c r="Z42" s="159">
        <v>1</v>
      </c>
      <c r="AA42" s="159">
        <v>1</v>
      </c>
      <c r="AB42" s="159">
        <v>1</v>
      </c>
      <c r="AC42" s="159">
        <v>1</v>
      </c>
      <c r="AD42" s="159">
        <v>1</v>
      </c>
      <c r="AE42" s="159">
        <v>1</v>
      </c>
      <c r="AF42" s="159">
        <v>1</v>
      </c>
      <c r="AG42" s="159">
        <v>1</v>
      </c>
      <c r="AH42" s="159">
        <v>1</v>
      </c>
      <c r="AI42" s="159">
        <v>1</v>
      </c>
      <c r="AJ42" s="159">
        <v>1</v>
      </c>
      <c r="AK42" s="159">
        <v>1</v>
      </c>
      <c r="AL42" s="159">
        <v>1</v>
      </c>
      <c r="AM42" s="159">
        <v>1</v>
      </c>
      <c r="AN42" s="159">
        <v>1</v>
      </c>
      <c r="AO42" s="159">
        <v>1</v>
      </c>
      <c r="AP42" s="159">
        <v>1</v>
      </c>
      <c r="AQ42" s="159">
        <v>1</v>
      </c>
      <c r="AR42" s="159">
        <v>1</v>
      </c>
      <c r="AS42" s="159">
        <v>1</v>
      </c>
      <c r="AT42" s="158">
        <v>0.99156854348359291</v>
      </c>
      <c r="AU42" s="158">
        <v>0.99156854348359291</v>
      </c>
      <c r="AV42" s="158">
        <v>1</v>
      </c>
      <c r="AW42" s="158">
        <v>1</v>
      </c>
      <c r="AX42" s="158">
        <v>1</v>
      </c>
    </row>
    <row r="43" spans="2:50" ht="10.5" x14ac:dyDescent="0.25">
      <c r="B43" s="161"/>
    </row>
    <row r="44" spans="2:50" ht="10.5" x14ac:dyDescent="0.25">
      <c r="B44" s="161"/>
      <c r="D44" s="158" t="s">
        <v>3910</v>
      </c>
    </row>
    <row r="45" spans="2:50" ht="10.5" x14ac:dyDescent="0.25">
      <c r="B45" s="161"/>
      <c r="D45" s="158" t="s">
        <v>7098</v>
      </c>
      <c r="F45" s="158">
        <v>0</v>
      </c>
      <c r="G45" s="158">
        <v>1</v>
      </c>
      <c r="H45" s="158">
        <v>2</v>
      </c>
      <c r="I45" s="158">
        <v>3</v>
      </c>
      <c r="J45" s="158">
        <v>4</v>
      </c>
      <c r="K45" s="158">
        <v>5</v>
      </c>
      <c r="L45" s="158">
        <v>6</v>
      </c>
      <c r="M45" s="158">
        <v>7</v>
      </c>
      <c r="N45" s="158">
        <v>8</v>
      </c>
      <c r="O45" s="158">
        <v>9</v>
      </c>
      <c r="P45" s="158">
        <v>10</v>
      </c>
      <c r="Q45" s="158">
        <v>11</v>
      </c>
      <c r="R45" s="158">
        <v>12</v>
      </c>
      <c r="S45" s="158">
        <v>13</v>
      </c>
      <c r="T45" s="158">
        <v>14</v>
      </c>
      <c r="U45" s="158">
        <v>15</v>
      </c>
      <c r="V45" s="158">
        <v>16</v>
      </c>
      <c r="W45" s="158">
        <v>17</v>
      </c>
      <c r="X45" s="158">
        <v>18</v>
      </c>
      <c r="Y45" s="158">
        <v>19</v>
      </c>
      <c r="Z45" s="158">
        <v>20</v>
      </c>
      <c r="AA45" s="158">
        <v>21</v>
      </c>
      <c r="AB45" s="158">
        <v>22</v>
      </c>
      <c r="AC45" s="158">
        <v>23</v>
      </c>
      <c r="AD45" s="158">
        <v>24</v>
      </c>
      <c r="AE45" s="158">
        <v>25</v>
      </c>
      <c r="AF45" s="158">
        <v>26</v>
      </c>
      <c r="AG45" s="158">
        <v>27</v>
      </c>
      <c r="AH45" s="158">
        <v>28</v>
      </c>
      <c r="AI45" s="158">
        <v>29</v>
      </c>
      <c r="AJ45" s="158">
        <v>30</v>
      </c>
      <c r="AK45" s="158">
        <v>31</v>
      </c>
      <c r="AL45" s="158">
        <v>32</v>
      </c>
      <c r="AM45" s="158">
        <v>33</v>
      </c>
      <c r="AN45" s="158">
        <v>34</v>
      </c>
      <c r="AO45" s="158">
        <v>35</v>
      </c>
      <c r="AP45" s="158">
        <v>36</v>
      </c>
      <c r="AQ45" s="158">
        <v>37</v>
      </c>
      <c r="AR45" s="158">
        <v>38</v>
      </c>
      <c r="AS45" s="158">
        <v>39</v>
      </c>
      <c r="AT45" s="158">
        <v>40</v>
      </c>
      <c r="AU45" s="158">
        <v>41</v>
      </c>
      <c r="AV45" s="158">
        <v>42</v>
      </c>
      <c r="AW45" s="158">
        <v>43</v>
      </c>
      <c r="AX45" s="158">
        <v>44</v>
      </c>
    </row>
    <row r="46" spans="2:50" ht="10.5" x14ac:dyDescent="0.25">
      <c r="B46" s="161"/>
      <c r="D46" s="158" t="s">
        <v>7099</v>
      </c>
      <c r="F46" s="158">
        <v>1.03</v>
      </c>
      <c r="G46" s="158">
        <v>1.01</v>
      </c>
      <c r="H46" s="158">
        <v>1</v>
      </c>
      <c r="I46" s="158">
        <v>1</v>
      </c>
      <c r="J46" s="158">
        <v>1</v>
      </c>
      <c r="K46" s="158">
        <v>1</v>
      </c>
      <c r="L46" s="158">
        <v>1</v>
      </c>
      <c r="M46" s="158">
        <v>1</v>
      </c>
      <c r="N46" s="158">
        <v>1</v>
      </c>
      <c r="O46" s="158">
        <v>1</v>
      </c>
      <c r="P46" s="158">
        <v>1</v>
      </c>
      <c r="Q46" s="158">
        <v>1</v>
      </c>
      <c r="R46" s="158">
        <v>1</v>
      </c>
      <c r="S46" s="158">
        <v>1</v>
      </c>
      <c r="T46" s="158">
        <v>1</v>
      </c>
      <c r="U46" s="158">
        <v>1</v>
      </c>
      <c r="V46" s="158">
        <v>1</v>
      </c>
      <c r="W46" s="158">
        <v>1</v>
      </c>
      <c r="X46" s="158">
        <v>1</v>
      </c>
      <c r="Y46" s="158">
        <v>1</v>
      </c>
      <c r="Z46" s="158">
        <v>1</v>
      </c>
      <c r="AA46" s="158">
        <v>1</v>
      </c>
      <c r="AB46" s="158">
        <v>1</v>
      </c>
      <c r="AC46" s="158">
        <v>1</v>
      </c>
      <c r="AD46" s="158">
        <v>1</v>
      </c>
      <c r="AE46" s="158">
        <v>1</v>
      </c>
      <c r="AF46" s="158">
        <v>1</v>
      </c>
      <c r="AG46" s="158">
        <v>1</v>
      </c>
      <c r="AH46" s="158">
        <v>1</v>
      </c>
      <c r="AI46" s="158">
        <v>1</v>
      </c>
      <c r="AJ46" s="158">
        <v>1</v>
      </c>
      <c r="AK46" s="158">
        <v>1</v>
      </c>
      <c r="AL46" s="158">
        <v>1</v>
      </c>
      <c r="AM46" s="158">
        <v>1</v>
      </c>
      <c r="AN46" s="158">
        <v>1</v>
      </c>
      <c r="AO46" s="158">
        <v>1</v>
      </c>
      <c r="AP46" s="158">
        <v>1</v>
      </c>
      <c r="AQ46" s="158">
        <v>1</v>
      </c>
      <c r="AR46" s="158">
        <v>1</v>
      </c>
      <c r="AS46" s="158">
        <v>1</v>
      </c>
      <c r="AT46" s="158">
        <v>1</v>
      </c>
      <c r="AU46" s="158">
        <v>1</v>
      </c>
      <c r="AV46" s="158">
        <v>1</v>
      </c>
      <c r="AW46" s="158">
        <v>1.0032598961853501</v>
      </c>
      <c r="AX46" s="158">
        <v>1</v>
      </c>
    </row>
    <row r="47" spans="2:50" ht="10.5" x14ac:dyDescent="0.25">
      <c r="B47" s="161"/>
      <c r="D47" s="158" t="s">
        <v>7100</v>
      </c>
      <c r="F47" s="158">
        <v>1.05</v>
      </c>
      <c r="G47" s="158">
        <v>1.02</v>
      </c>
      <c r="H47" s="158">
        <v>1.01</v>
      </c>
      <c r="I47" s="158">
        <v>1.01</v>
      </c>
      <c r="J47" s="158">
        <v>1.01</v>
      </c>
      <c r="K47" s="158">
        <v>1.01</v>
      </c>
      <c r="L47" s="158">
        <v>1.01</v>
      </c>
      <c r="M47" s="158">
        <v>1.01</v>
      </c>
      <c r="N47" s="158">
        <v>1.01</v>
      </c>
      <c r="O47" s="158">
        <v>1.01</v>
      </c>
      <c r="P47" s="158">
        <v>1</v>
      </c>
      <c r="Q47" s="158">
        <v>1</v>
      </c>
      <c r="R47" s="158">
        <v>1</v>
      </c>
      <c r="S47" s="158">
        <v>1</v>
      </c>
      <c r="T47" s="158">
        <v>1</v>
      </c>
      <c r="U47" s="158">
        <v>1</v>
      </c>
      <c r="V47" s="158">
        <v>1</v>
      </c>
      <c r="W47" s="158">
        <v>1</v>
      </c>
      <c r="X47" s="158">
        <v>1</v>
      </c>
      <c r="Y47" s="158">
        <v>1</v>
      </c>
      <c r="Z47" s="158">
        <v>1</v>
      </c>
      <c r="AA47" s="158">
        <v>1</v>
      </c>
      <c r="AB47" s="158">
        <v>1</v>
      </c>
      <c r="AC47" s="158">
        <v>1</v>
      </c>
      <c r="AD47" s="158">
        <v>1</v>
      </c>
      <c r="AE47" s="158">
        <v>1</v>
      </c>
      <c r="AF47" s="158">
        <v>1</v>
      </c>
      <c r="AG47" s="158">
        <v>1</v>
      </c>
      <c r="AH47" s="158">
        <v>1</v>
      </c>
      <c r="AI47" s="158">
        <v>1</v>
      </c>
      <c r="AJ47" s="158">
        <v>1</v>
      </c>
      <c r="AK47" s="158">
        <v>1</v>
      </c>
      <c r="AL47" s="158">
        <v>1</v>
      </c>
      <c r="AM47" s="158">
        <v>1</v>
      </c>
      <c r="AN47" s="158">
        <v>1</v>
      </c>
      <c r="AO47" s="158">
        <v>1</v>
      </c>
      <c r="AP47" s="158">
        <v>1</v>
      </c>
      <c r="AQ47" s="158">
        <v>1</v>
      </c>
      <c r="AR47" s="158">
        <v>1</v>
      </c>
      <c r="AS47" s="158">
        <v>1</v>
      </c>
      <c r="AT47" s="158">
        <v>1.0032598961853501</v>
      </c>
      <c r="AU47" s="158">
        <v>1.0032598961853501</v>
      </c>
      <c r="AV47" s="158">
        <v>1.0032598961853501</v>
      </c>
      <c r="AW47" s="158">
        <v>1.0032598961853501</v>
      </c>
      <c r="AX47" s="158">
        <v>1</v>
      </c>
    </row>
    <row r="48" spans="2:50" ht="10.5" x14ac:dyDescent="0.25">
      <c r="B48" s="161">
        <v>0.3233471276864372</v>
      </c>
      <c r="D48" s="158" t="s">
        <v>7101</v>
      </c>
      <c r="F48" s="159">
        <v>0.95</v>
      </c>
      <c r="G48" s="159">
        <v>0.98</v>
      </c>
      <c r="H48" s="159">
        <v>0.99</v>
      </c>
      <c r="I48" s="159">
        <v>0.99</v>
      </c>
      <c r="J48" s="159">
        <v>0.99</v>
      </c>
      <c r="K48" s="159">
        <v>0.99</v>
      </c>
      <c r="L48" s="159">
        <v>0.99</v>
      </c>
      <c r="M48" s="159">
        <v>0.99</v>
      </c>
      <c r="N48" s="159">
        <v>0.99</v>
      </c>
      <c r="O48" s="159">
        <v>0.99</v>
      </c>
      <c r="P48" s="159">
        <v>1</v>
      </c>
      <c r="Q48" s="159">
        <v>1</v>
      </c>
      <c r="R48" s="159">
        <v>1</v>
      </c>
      <c r="S48" s="159">
        <v>1</v>
      </c>
      <c r="T48" s="159">
        <v>1</v>
      </c>
      <c r="U48" s="159">
        <v>1</v>
      </c>
      <c r="V48" s="159">
        <v>1</v>
      </c>
      <c r="W48" s="159">
        <v>1</v>
      </c>
      <c r="X48" s="159">
        <v>1</v>
      </c>
      <c r="Y48" s="159">
        <v>1</v>
      </c>
      <c r="Z48" s="159">
        <v>1</v>
      </c>
      <c r="AA48" s="159">
        <v>1</v>
      </c>
      <c r="AB48" s="159">
        <v>1</v>
      </c>
      <c r="AC48" s="159">
        <v>1</v>
      </c>
      <c r="AD48" s="159">
        <v>1</v>
      </c>
      <c r="AE48" s="159">
        <v>1</v>
      </c>
      <c r="AF48" s="159">
        <v>1</v>
      </c>
      <c r="AG48" s="159">
        <v>1</v>
      </c>
      <c r="AH48" s="159">
        <v>1</v>
      </c>
      <c r="AI48" s="159">
        <v>1</v>
      </c>
      <c r="AJ48" s="159">
        <v>1</v>
      </c>
      <c r="AK48" s="159">
        <v>1</v>
      </c>
      <c r="AL48" s="159">
        <v>1</v>
      </c>
      <c r="AM48" s="159">
        <v>1</v>
      </c>
      <c r="AN48" s="159">
        <v>1</v>
      </c>
      <c r="AO48" s="159">
        <v>1</v>
      </c>
      <c r="AP48" s="159">
        <v>1</v>
      </c>
      <c r="AQ48" s="159">
        <v>1</v>
      </c>
      <c r="AR48" s="159">
        <v>1</v>
      </c>
      <c r="AS48" s="159">
        <v>1</v>
      </c>
      <c r="AT48" s="158">
        <v>0.99675069620768753</v>
      </c>
      <c r="AU48" s="158">
        <v>0.99675069620768753</v>
      </c>
      <c r="AV48" s="158">
        <v>0.99675069620768753</v>
      </c>
      <c r="AW48" s="158">
        <v>0.99675069620768753</v>
      </c>
      <c r="AX48" s="158">
        <v>1</v>
      </c>
    </row>
    <row r="49" spans="2:50" ht="10.5" x14ac:dyDescent="0.25">
      <c r="B49" s="161"/>
    </row>
    <row r="50" spans="2:50" ht="10.5" x14ac:dyDescent="0.25">
      <c r="B50" s="161"/>
      <c r="D50" s="158" t="s">
        <v>7102</v>
      </c>
    </row>
    <row r="51" spans="2:50" ht="10.5" x14ac:dyDescent="0.25">
      <c r="B51" s="161"/>
      <c r="D51" s="158" t="s">
        <v>7098</v>
      </c>
      <c r="F51" s="158">
        <v>0</v>
      </c>
      <c r="G51" s="158">
        <v>1</v>
      </c>
      <c r="H51" s="158">
        <v>2</v>
      </c>
      <c r="I51" s="158">
        <v>3</v>
      </c>
      <c r="J51" s="158">
        <v>4</v>
      </c>
      <c r="K51" s="158">
        <v>5</v>
      </c>
      <c r="L51" s="158">
        <v>6</v>
      </c>
      <c r="M51" s="158">
        <v>7</v>
      </c>
      <c r="N51" s="158">
        <v>8</v>
      </c>
      <c r="O51" s="158">
        <v>9</v>
      </c>
      <c r="P51" s="158">
        <v>10</v>
      </c>
      <c r="Q51" s="158">
        <v>11</v>
      </c>
      <c r="R51" s="158">
        <v>12</v>
      </c>
      <c r="S51" s="158">
        <v>13</v>
      </c>
      <c r="T51" s="158">
        <v>14</v>
      </c>
      <c r="U51" s="158">
        <v>15</v>
      </c>
      <c r="V51" s="158">
        <v>16</v>
      </c>
      <c r="W51" s="158">
        <v>17</v>
      </c>
      <c r="X51" s="158">
        <v>18</v>
      </c>
      <c r="Y51" s="158">
        <v>19</v>
      </c>
      <c r="Z51" s="158">
        <v>20</v>
      </c>
      <c r="AA51" s="158">
        <v>21</v>
      </c>
      <c r="AB51" s="158">
        <v>22</v>
      </c>
      <c r="AC51" s="158">
        <v>23</v>
      </c>
      <c r="AD51" s="158">
        <v>24</v>
      </c>
      <c r="AE51" s="158">
        <v>25</v>
      </c>
      <c r="AF51" s="158">
        <v>26</v>
      </c>
      <c r="AG51" s="158">
        <v>27</v>
      </c>
      <c r="AH51" s="158">
        <v>28</v>
      </c>
      <c r="AI51" s="158">
        <v>29</v>
      </c>
      <c r="AJ51" s="158">
        <v>30</v>
      </c>
      <c r="AK51" s="158">
        <v>31</v>
      </c>
      <c r="AL51" s="158">
        <v>32</v>
      </c>
      <c r="AM51" s="158">
        <v>33</v>
      </c>
      <c r="AN51" s="158">
        <v>34</v>
      </c>
      <c r="AO51" s="158">
        <v>35</v>
      </c>
      <c r="AP51" s="158">
        <v>36</v>
      </c>
      <c r="AQ51" s="158">
        <v>37</v>
      </c>
      <c r="AR51" s="158">
        <v>38</v>
      </c>
      <c r="AS51" s="158">
        <v>39</v>
      </c>
      <c r="AT51" s="158">
        <v>40</v>
      </c>
      <c r="AU51" s="158">
        <v>41</v>
      </c>
      <c r="AV51" s="158">
        <v>42</v>
      </c>
      <c r="AW51" s="158">
        <v>43</v>
      </c>
      <c r="AX51" s="158">
        <v>44</v>
      </c>
    </row>
    <row r="52" spans="2:50" ht="10.5" x14ac:dyDescent="0.25">
      <c r="B52" s="161"/>
      <c r="D52" s="158" t="s">
        <v>7099</v>
      </c>
      <c r="F52" s="158">
        <v>1.98</v>
      </c>
      <c r="G52" s="158">
        <v>1.06</v>
      </c>
      <c r="H52" s="158">
        <v>1</v>
      </c>
      <c r="I52" s="158">
        <v>1</v>
      </c>
      <c r="J52" s="158">
        <v>1</v>
      </c>
      <c r="K52" s="158">
        <v>1</v>
      </c>
      <c r="L52" s="158">
        <v>1</v>
      </c>
      <c r="M52" s="158">
        <v>1</v>
      </c>
      <c r="N52" s="158">
        <v>1</v>
      </c>
      <c r="O52" s="158">
        <v>1</v>
      </c>
      <c r="P52" s="158">
        <v>1</v>
      </c>
      <c r="Q52" s="158">
        <v>1</v>
      </c>
      <c r="R52" s="158">
        <v>1</v>
      </c>
      <c r="S52" s="158">
        <v>1</v>
      </c>
      <c r="T52" s="158">
        <v>1</v>
      </c>
      <c r="U52" s="158">
        <v>1</v>
      </c>
      <c r="V52" s="158">
        <v>1</v>
      </c>
      <c r="W52" s="158">
        <v>1</v>
      </c>
      <c r="X52" s="158">
        <v>1</v>
      </c>
      <c r="Y52" s="158">
        <v>1</v>
      </c>
      <c r="Z52" s="158">
        <v>1</v>
      </c>
      <c r="AA52" s="158">
        <v>1</v>
      </c>
      <c r="AB52" s="158">
        <v>1</v>
      </c>
      <c r="AC52" s="158">
        <v>1</v>
      </c>
      <c r="AD52" s="158">
        <v>1</v>
      </c>
      <c r="AE52" s="158">
        <v>1</v>
      </c>
      <c r="AF52" s="158">
        <v>1</v>
      </c>
      <c r="AG52" s="158">
        <v>1</v>
      </c>
      <c r="AH52" s="158">
        <v>1</v>
      </c>
      <c r="AI52" s="158">
        <v>1</v>
      </c>
      <c r="AJ52" s="158">
        <v>1</v>
      </c>
      <c r="AK52" s="158">
        <v>1</v>
      </c>
      <c r="AL52" s="158">
        <v>1</v>
      </c>
      <c r="AM52" s="158">
        <v>1</v>
      </c>
      <c r="AN52" s="158">
        <v>1</v>
      </c>
      <c r="AO52" s="158">
        <v>1</v>
      </c>
      <c r="AP52" s="158">
        <v>1</v>
      </c>
      <c r="AQ52" s="158">
        <v>1</v>
      </c>
      <c r="AR52" s="158">
        <v>1</v>
      </c>
      <c r="AS52" s="158">
        <v>1</v>
      </c>
      <c r="AT52" s="158">
        <v>1</v>
      </c>
      <c r="AU52" s="158">
        <v>1</v>
      </c>
      <c r="AV52" s="158">
        <v>1</v>
      </c>
      <c r="AW52" s="158">
        <v>1</v>
      </c>
      <c r="AX52" s="158">
        <v>1</v>
      </c>
    </row>
    <row r="53" spans="2:50" ht="10.5" x14ac:dyDescent="0.25">
      <c r="B53" s="161"/>
      <c r="D53" s="158" t="s">
        <v>7100</v>
      </c>
      <c r="F53" s="158">
        <v>2.09</v>
      </c>
      <c r="G53" s="158">
        <v>1.06</v>
      </c>
      <c r="H53" s="158">
        <v>1</v>
      </c>
      <c r="I53" s="158">
        <v>1</v>
      </c>
      <c r="J53" s="158">
        <v>1</v>
      </c>
      <c r="K53" s="158">
        <v>1</v>
      </c>
      <c r="L53" s="158">
        <v>1</v>
      </c>
      <c r="M53" s="158">
        <v>1</v>
      </c>
      <c r="N53" s="158">
        <v>1</v>
      </c>
      <c r="O53" s="158">
        <v>1</v>
      </c>
      <c r="P53" s="158">
        <v>1</v>
      </c>
      <c r="Q53" s="158">
        <v>1</v>
      </c>
      <c r="R53" s="158">
        <v>1</v>
      </c>
      <c r="S53" s="158">
        <v>1</v>
      </c>
      <c r="T53" s="158">
        <v>1</v>
      </c>
      <c r="U53" s="158">
        <v>1</v>
      </c>
      <c r="V53" s="158">
        <v>1</v>
      </c>
      <c r="W53" s="158">
        <v>1</v>
      </c>
      <c r="X53" s="158">
        <v>1</v>
      </c>
      <c r="Y53" s="158">
        <v>1</v>
      </c>
      <c r="Z53" s="158">
        <v>1</v>
      </c>
      <c r="AA53" s="158">
        <v>1</v>
      </c>
      <c r="AB53" s="158">
        <v>1</v>
      </c>
      <c r="AC53" s="158">
        <v>1</v>
      </c>
      <c r="AD53" s="158">
        <v>1</v>
      </c>
      <c r="AE53" s="158">
        <v>1</v>
      </c>
      <c r="AF53" s="158">
        <v>1</v>
      </c>
      <c r="AG53" s="158">
        <v>1</v>
      </c>
      <c r="AH53" s="158">
        <v>1</v>
      </c>
      <c r="AI53" s="158">
        <v>1</v>
      </c>
      <c r="AJ53" s="158">
        <v>1</v>
      </c>
      <c r="AK53" s="158">
        <v>1</v>
      </c>
      <c r="AL53" s="158">
        <v>1</v>
      </c>
      <c r="AM53" s="158">
        <v>1</v>
      </c>
      <c r="AN53" s="158">
        <v>1</v>
      </c>
      <c r="AO53" s="158">
        <v>1</v>
      </c>
      <c r="AP53" s="158">
        <v>1</v>
      </c>
      <c r="AQ53" s="158">
        <v>1</v>
      </c>
      <c r="AR53" s="158">
        <v>1</v>
      </c>
      <c r="AS53" s="158">
        <v>1</v>
      </c>
      <c r="AT53" s="158">
        <v>1</v>
      </c>
      <c r="AU53" s="158">
        <v>1</v>
      </c>
      <c r="AV53" s="158">
        <v>1</v>
      </c>
      <c r="AW53" s="158">
        <v>1</v>
      </c>
      <c r="AX53" s="158">
        <v>1</v>
      </c>
    </row>
    <row r="54" spans="2:50" ht="10.5" x14ac:dyDescent="0.25">
      <c r="B54" s="161">
        <v>4.4974815401438101E-3</v>
      </c>
      <c r="D54" s="158" t="s">
        <v>7101</v>
      </c>
      <c r="F54" s="159">
        <v>0.48</v>
      </c>
      <c r="G54" s="159">
        <v>0.94</v>
      </c>
      <c r="H54" s="159">
        <v>1</v>
      </c>
      <c r="I54" s="159">
        <v>1</v>
      </c>
      <c r="J54" s="159">
        <v>1</v>
      </c>
      <c r="K54" s="159">
        <v>1</v>
      </c>
      <c r="L54" s="159">
        <v>1</v>
      </c>
      <c r="M54" s="159">
        <v>1</v>
      </c>
      <c r="N54" s="159">
        <v>1</v>
      </c>
      <c r="O54" s="159">
        <v>1</v>
      </c>
      <c r="P54" s="159">
        <v>1</v>
      </c>
      <c r="Q54" s="159">
        <v>1</v>
      </c>
      <c r="R54" s="159">
        <v>1</v>
      </c>
      <c r="S54" s="159">
        <v>1</v>
      </c>
      <c r="T54" s="159">
        <v>1</v>
      </c>
      <c r="U54" s="159">
        <v>1</v>
      </c>
      <c r="V54" s="159">
        <v>1</v>
      </c>
      <c r="W54" s="159">
        <v>1</v>
      </c>
      <c r="X54" s="159">
        <v>1</v>
      </c>
      <c r="Y54" s="159">
        <v>1</v>
      </c>
      <c r="Z54" s="159">
        <v>1</v>
      </c>
      <c r="AA54" s="159">
        <v>1</v>
      </c>
      <c r="AB54" s="159">
        <v>1</v>
      </c>
      <c r="AC54" s="159">
        <v>1</v>
      </c>
      <c r="AD54" s="159">
        <v>1</v>
      </c>
      <c r="AE54" s="159">
        <v>1</v>
      </c>
      <c r="AF54" s="159">
        <v>1</v>
      </c>
      <c r="AG54" s="159">
        <v>1</v>
      </c>
      <c r="AH54" s="159">
        <v>1</v>
      </c>
      <c r="AI54" s="159">
        <v>1</v>
      </c>
      <c r="AJ54" s="159">
        <v>1</v>
      </c>
      <c r="AK54" s="159">
        <v>1</v>
      </c>
      <c r="AL54" s="159">
        <v>1</v>
      </c>
      <c r="AM54" s="159">
        <v>1</v>
      </c>
      <c r="AN54" s="159">
        <v>1</v>
      </c>
      <c r="AO54" s="159">
        <v>1</v>
      </c>
      <c r="AP54" s="159">
        <v>1</v>
      </c>
      <c r="AQ54" s="159">
        <v>1</v>
      </c>
      <c r="AR54" s="159">
        <v>1</v>
      </c>
      <c r="AS54" s="159">
        <v>1</v>
      </c>
      <c r="AT54" s="158">
        <v>1</v>
      </c>
      <c r="AU54" s="158">
        <v>1</v>
      </c>
      <c r="AV54" s="158">
        <v>1</v>
      </c>
      <c r="AW54" s="158">
        <v>1</v>
      </c>
      <c r="AX54" s="158">
        <v>1</v>
      </c>
    </row>
    <row r="55" spans="2:50" ht="10.5" x14ac:dyDescent="0.25">
      <c r="B55" s="161"/>
    </row>
    <row r="56" spans="2:50" ht="10.5" x14ac:dyDescent="0.25">
      <c r="B56" s="161"/>
      <c r="D56" s="158" t="s">
        <v>4199</v>
      </c>
    </row>
    <row r="57" spans="2:50" ht="10.5" x14ac:dyDescent="0.25">
      <c r="B57" s="161"/>
      <c r="D57" s="158" t="s">
        <v>7098</v>
      </c>
      <c r="F57" s="158">
        <v>0</v>
      </c>
      <c r="G57" s="158">
        <v>1</v>
      </c>
      <c r="H57" s="158">
        <v>2</v>
      </c>
      <c r="I57" s="158">
        <v>3</v>
      </c>
      <c r="J57" s="158">
        <v>4</v>
      </c>
      <c r="K57" s="158">
        <v>5</v>
      </c>
      <c r="L57" s="158">
        <v>6</v>
      </c>
      <c r="M57" s="158">
        <v>7</v>
      </c>
      <c r="N57" s="158">
        <v>8</v>
      </c>
      <c r="O57" s="158">
        <v>9</v>
      </c>
      <c r="P57" s="158">
        <v>10</v>
      </c>
      <c r="Q57" s="158">
        <v>11</v>
      </c>
      <c r="R57" s="158">
        <v>12</v>
      </c>
      <c r="S57" s="158">
        <v>13</v>
      </c>
      <c r="T57" s="158">
        <v>14</v>
      </c>
      <c r="U57" s="158">
        <v>15</v>
      </c>
      <c r="V57" s="158">
        <v>16</v>
      </c>
      <c r="W57" s="158">
        <v>17</v>
      </c>
      <c r="X57" s="158">
        <v>18</v>
      </c>
      <c r="Y57" s="158">
        <v>19</v>
      </c>
      <c r="Z57" s="158">
        <v>20</v>
      </c>
      <c r="AA57" s="158">
        <v>21</v>
      </c>
      <c r="AB57" s="158">
        <v>22</v>
      </c>
      <c r="AC57" s="158">
        <v>23</v>
      </c>
      <c r="AD57" s="158">
        <v>24</v>
      </c>
      <c r="AE57" s="158">
        <v>25</v>
      </c>
      <c r="AF57" s="158">
        <v>26</v>
      </c>
      <c r="AG57" s="158">
        <v>27</v>
      </c>
      <c r="AH57" s="158">
        <v>28</v>
      </c>
      <c r="AI57" s="158">
        <v>29</v>
      </c>
      <c r="AJ57" s="158">
        <v>30</v>
      </c>
      <c r="AK57" s="158">
        <v>31</v>
      </c>
      <c r="AL57" s="158">
        <v>32</v>
      </c>
      <c r="AM57" s="158">
        <v>33</v>
      </c>
      <c r="AN57" s="158">
        <v>34</v>
      </c>
      <c r="AO57" s="158">
        <v>35</v>
      </c>
      <c r="AP57" s="158">
        <v>36</v>
      </c>
      <c r="AQ57" s="158">
        <v>37</v>
      </c>
      <c r="AR57" s="158">
        <v>38</v>
      </c>
      <c r="AS57" s="158">
        <v>39</v>
      </c>
      <c r="AT57" s="158">
        <v>40</v>
      </c>
      <c r="AU57" s="158">
        <v>41</v>
      </c>
      <c r="AV57" s="158">
        <v>42</v>
      </c>
      <c r="AW57" s="158">
        <v>43</v>
      </c>
      <c r="AX57" s="158">
        <v>44</v>
      </c>
    </row>
    <row r="58" spans="2:50" ht="10.5" x14ac:dyDescent="0.25">
      <c r="B58" s="161"/>
      <c r="D58" s="158" t="s">
        <v>7099</v>
      </c>
      <c r="F58" s="158">
        <v>1.05</v>
      </c>
      <c r="G58" s="158">
        <v>1</v>
      </c>
      <c r="H58" s="158">
        <v>1</v>
      </c>
      <c r="I58" s="158">
        <v>1</v>
      </c>
      <c r="J58" s="158">
        <v>1</v>
      </c>
      <c r="K58" s="158">
        <v>1</v>
      </c>
      <c r="L58" s="158">
        <v>1</v>
      </c>
      <c r="M58" s="158">
        <v>1</v>
      </c>
      <c r="N58" s="158">
        <v>1</v>
      </c>
      <c r="O58" s="158">
        <v>1</v>
      </c>
      <c r="P58" s="158">
        <v>1</v>
      </c>
      <c r="Q58" s="158">
        <v>1.01</v>
      </c>
      <c r="R58" s="158">
        <v>1</v>
      </c>
      <c r="S58" s="158">
        <v>1</v>
      </c>
      <c r="T58" s="158">
        <v>1</v>
      </c>
      <c r="U58" s="158">
        <v>1</v>
      </c>
      <c r="V58" s="158">
        <v>1</v>
      </c>
      <c r="W58" s="158">
        <v>1</v>
      </c>
      <c r="X58" s="158">
        <v>1</v>
      </c>
      <c r="Y58" s="158">
        <v>1</v>
      </c>
      <c r="Z58" s="158">
        <v>1</v>
      </c>
      <c r="AA58" s="158">
        <v>1</v>
      </c>
      <c r="AB58" s="158">
        <v>1</v>
      </c>
      <c r="AC58" s="158">
        <v>1</v>
      </c>
      <c r="AD58" s="158">
        <v>1</v>
      </c>
      <c r="AE58" s="158">
        <v>1</v>
      </c>
      <c r="AF58" s="158">
        <v>1</v>
      </c>
      <c r="AG58" s="158">
        <v>1</v>
      </c>
      <c r="AH58" s="158">
        <v>1</v>
      </c>
      <c r="AI58" s="158">
        <v>1</v>
      </c>
      <c r="AJ58" s="158">
        <v>1</v>
      </c>
      <c r="AK58" s="158">
        <v>1</v>
      </c>
      <c r="AL58" s="158">
        <v>1</v>
      </c>
      <c r="AM58" s="158">
        <v>1</v>
      </c>
      <c r="AN58" s="158">
        <v>1</v>
      </c>
      <c r="AO58" s="158">
        <v>1</v>
      </c>
      <c r="AP58" s="158">
        <v>1</v>
      </c>
      <c r="AQ58" s="158">
        <v>1</v>
      </c>
      <c r="AR58" s="158">
        <v>1</v>
      </c>
      <c r="AS58" s="158">
        <v>1</v>
      </c>
      <c r="AT58" s="158">
        <v>1</v>
      </c>
      <c r="AU58" s="158">
        <v>1</v>
      </c>
      <c r="AV58" s="158">
        <v>1</v>
      </c>
      <c r="AW58" s="158">
        <v>1</v>
      </c>
      <c r="AX58" s="158">
        <v>1</v>
      </c>
    </row>
    <row r="59" spans="2:50" ht="10.5" x14ac:dyDescent="0.25">
      <c r="B59" s="161"/>
      <c r="D59" s="158" t="s">
        <v>7100</v>
      </c>
      <c r="F59" s="158">
        <v>1.07</v>
      </c>
      <c r="G59" s="158">
        <v>1.02</v>
      </c>
      <c r="H59" s="158">
        <v>1.01</v>
      </c>
      <c r="I59" s="158">
        <v>1.01</v>
      </c>
      <c r="J59" s="158">
        <v>1.01</v>
      </c>
      <c r="K59" s="158">
        <v>1.01</v>
      </c>
      <c r="L59" s="158">
        <v>1.01</v>
      </c>
      <c r="M59" s="158">
        <v>1.01</v>
      </c>
      <c r="N59" s="158">
        <v>1.01</v>
      </c>
      <c r="O59" s="158">
        <v>1.01</v>
      </c>
      <c r="P59" s="158">
        <v>1.01</v>
      </c>
      <c r="Q59" s="158">
        <v>1.01</v>
      </c>
      <c r="R59" s="158">
        <v>1</v>
      </c>
      <c r="S59" s="158">
        <v>1</v>
      </c>
      <c r="T59" s="158">
        <v>1</v>
      </c>
      <c r="U59" s="158">
        <v>1</v>
      </c>
      <c r="V59" s="158">
        <v>1</v>
      </c>
      <c r="W59" s="158">
        <v>1</v>
      </c>
      <c r="X59" s="158">
        <v>1</v>
      </c>
      <c r="Y59" s="158">
        <v>1</v>
      </c>
      <c r="Z59" s="158">
        <v>1</v>
      </c>
      <c r="AA59" s="158">
        <v>1</v>
      </c>
      <c r="AB59" s="158">
        <v>1</v>
      </c>
      <c r="AC59" s="158">
        <v>1</v>
      </c>
      <c r="AD59" s="158">
        <v>1</v>
      </c>
      <c r="AE59" s="158">
        <v>1</v>
      </c>
      <c r="AF59" s="158">
        <v>1</v>
      </c>
      <c r="AG59" s="158">
        <v>1</v>
      </c>
      <c r="AH59" s="158">
        <v>1</v>
      </c>
      <c r="AI59" s="158">
        <v>1</v>
      </c>
      <c r="AJ59" s="158">
        <v>1</v>
      </c>
      <c r="AK59" s="158">
        <v>1</v>
      </c>
      <c r="AL59" s="158">
        <v>1</v>
      </c>
      <c r="AM59" s="158">
        <v>1</v>
      </c>
      <c r="AN59" s="158">
        <v>1</v>
      </c>
      <c r="AO59" s="158">
        <v>1</v>
      </c>
      <c r="AP59" s="158">
        <v>1</v>
      </c>
      <c r="AQ59" s="158">
        <v>1</v>
      </c>
      <c r="AR59" s="158">
        <v>1</v>
      </c>
      <c r="AS59" s="158">
        <v>1</v>
      </c>
      <c r="AT59" s="158">
        <v>1</v>
      </c>
      <c r="AU59" s="158">
        <v>1</v>
      </c>
      <c r="AV59" s="158">
        <v>1</v>
      </c>
      <c r="AW59" s="158">
        <v>1</v>
      </c>
      <c r="AX59" s="158">
        <v>1</v>
      </c>
    </row>
    <row r="60" spans="2:50" ht="10.5" x14ac:dyDescent="0.25">
      <c r="B60" s="161">
        <v>9.2393754167424402E-3</v>
      </c>
      <c r="D60" s="158" t="s">
        <v>7101</v>
      </c>
      <c r="F60" s="159">
        <v>0.94</v>
      </c>
      <c r="G60" s="159">
        <v>0.98</v>
      </c>
      <c r="H60" s="159">
        <v>0.99</v>
      </c>
      <c r="I60" s="159">
        <v>0.99</v>
      </c>
      <c r="J60" s="159">
        <v>0.99</v>
      </c>
      <c r="K60" s="159">
        <v>0.99</v>
      </c>
      <c r="L60" s="159">
        <v>0.99</v>
      </c>
      <c r="M60" s="159">
        <v>0.99</v>
      </c>
      <c r="N60" s="159">
        <v>0.99</v>
      </c>
      <c r="O60" s="159">
        <v>0.99</v>
      </c>
      <c r="P60" s="159">
        <v>0.99</v>
      </c>
      <c r="Q60" s="159">
        <v>0.99</v>
      </c>
      <c r="R60" s="159">
        <v>1</v>
      </c>
      <c r="S60" s="159">
        <v>1</v>
      </c>
      <c r="T60" s="159">
        <v>1</v>
      </c>
      <c r="U60" s="159">
        <v>1</v>
      </c>
      <c r="V60" s="159">
        <v>1</v>
      </c>
      <c r="W60" s="159">
        <v>1</v>
      </c>
      <c r="X60" s="159">
        <v>1</v>
      </c>
      <c r="Y60" s="159">
        <v>1</v>
      </c>
      <c r="Z60" s="159">
        <v>1</v>
      </c>
      <c r="AA60" s="159">
        <v>1</v>
      </c>
      <c r="AB60" s="159">
        <v>1</v>
      </c>
      <c r="AC60" s="159">
        <v>1</v>
      </c>
      <c r="AD60" s="159">
        <v>1</v>
      </c>
      <c r="AE60" s="159">
        <v>1</v>
      </c>
      <c r="AF60" s="159">
        <v>1</v>
      </c>
      <c r="AG60" s="159">
        <v>1</v>
      </c>
      <c r="AH60" s="159">
        <v>1</v>
      </c>
      <c r="AI60" s="159">
        <v>1</v>
      </c>
      <c r="AJ60" s="159">
        <v>1</v>
      </c>
      <c r="AK60" s="159">
        <v>1</v>
      </c>
      <c r="AL60" s="159">
        <v>1</v>
      </c>
      <c r="AM60" s="159">
        <v>1</v>
      </c>
      <c r="AN60" s="159">
        <v>1</v>
      </c>
      <c r="AO60" s="159">
        <v>1</v>
      </c>
      <c r="AP60" s="159">
        <v>1</v>
      </c>
      <c r="AQ60" s="159">
        <v>1</v>
      </c>
      <c r="AR60" s="159">
        <v>1</v>
      </c>
      <c r="AS60" s="159">
        <v>1</v>
      </c>
      <c r="AT60" s="158">
        <v>1</v>
      </c>
      <c r="AU60" s="158">
        <v>1</v>
      </c>
      <c r="AV60" s="158">
        <v>1</v>
      </c>
      <c r="AW60" s="158">
        <v>1</v>
      </c>
      <c r="AX60" s="158">
        <v>1</v>
      </c>
    </row>
    <row r="61" spans="2:50" ht="10.5" x14ac:dyDescent="0.25">
      <c r="B61" s="161"/>
    </row>
    <row r="62" spans="2:50" ht="10.5" x14ac:dyDescent="0.25">
      <c r="B62" s="161"/>
      <c r="D62" s="158" t="s">
        <v>7103</v>
      </c>
    </row>
    <row r="63" spans="2:50" ht="10.5" x14ac:dyDescent="0.25">
      <c r="B63" s="161"/>
      <c r="D63" s="158" t="s">
        <v>7098</v>
      </c>
      <c r="F63" s="158">
        <v>0</v>
      </c>
      <c r="G63" s="158">
        <v>1</v>
      </c>
      <c r="H63" s="158">
        <v>2</v>
      </c>
      <c r="I63" s="158">
        <v>3</v>
      </c>
      <c r="J63" s="158">
        <v>4</v>
      </c>
      <c r="K63" s="158">
        <v>5</v>
      </c>
      <c r="L63" s="158">
        <v>6</v>
      </c>
      <c r="M63" s="158">
        <v>7</v>
      </c>
      <c r="N63" s="158">
        <v>8</v>
      </c>
      <c r="O63" s="158">
        <v>9</v>
      </c>
      <c r="P63" s="158">
        <v>10</v>
      </c>
      <c r="Q63" s="158">
        <v>11</v>
      </c>
      <c r="R63" s="158">
        <v>12</v>
      </c>
      <c r="S63" s="158">
        <v>13</v>
      </c>
      <c r="T63" s="158">
        <v>14</v>
      </c>
      <c r="U63" s="158">
        <v>15</v>
      </c>
      <c r="V63" s="158">
        <v>16</v>
      </c>
      <c r="W63" s="158">
        <v>17</v>
      </c>
      <c r="X63" s="158">
        <v>18</v>
      </c>
      <c r="Y63" s="158">
        <v>19</v>
      </c>
      <c r="Z63" s="158">
        <v>20</v>
      </c>
      <c r="AA63" s="158">
        <v>21</v>
      </c>
      <c r="AB63" s="158">
        <v>22</v>
      </c>
      <c r="AC63" s="158">
        <v>23</v>
      </c>
      <c r="AD63" s="158">
        <v>24</v>
      </c>
      <c r="AE63" s="158">
        <v>25</v>
      </c>
      <c r="AF63" s="158">
        <v>26</v>
      </c>
      <c r="AG63" s="158">
        <v>27</v>
      </c>
      <c r="AH63" s="158">
        <v>28</v>
      </c>
      <c r="AI63" s="158">
        <v>29</v>
      </c>
      <c r="AJ63" s="158">
        <v>30</v>
      </c>
      <c r="AK63" s="158">
        <v>31</v>
      </c>
      <c r="AL63" s="158">
        <v>32</v>
      </c>
      <c r="AM63" s="158">
        <v>33</v>
      </c>
      <c r="AN63" s="158">
        <v>34</v>
      </c>
      <c r="AO63" s="158">
        <v>35</v>
      </c>
      <c r="AP63" s="158">
        <v>36</v>
      </c>
      <c r="AQ63" s="158">
        <v>37</v>
      </c>
      <c r="AR63" s="158">
        <v>38</v>
      </c>
      <c r="AS63" s="158">
        <v>39</v>
      </c>
      <c r="AT63" s="158">
        <v>40</v>
      </c>
      <c r="AU63" s="158">
        <v>41</v>
      </c>
      <c r="AV63" s="158">
        <v>42</v>
      </c>
      <c r="AW63" s="158">
        <v>43</v>
      </c>
      <c r="AX63" s="158">
        <v>44</v>
      </c>
    </row>
    <row r="64" spans="2:50" ht="10.5" x14ac:dyDescent="0.25">
      <c r="B64" s="161"/>
      <c r="D64" s="158" t="s">
        <v>7099</v>
      </c>
      <c r="F64" s="158">
        <v>1.28</v>
      </c>
      <c r="G64" s="158">
        <v>1.1100000000000001</v>
      </c>
      <c r="H64" s="158">
        <v>1.1100000000000001</v>
      </c>
      <c r="I64" s="158">
        <v>1.04</v>
      </c>
      <c r="J64" s="158">
        <v>1.05</v>
      </c>
      <c r="K64" s="158">
        <v>1.04</v>
      </c>
      <c r="L64" s="158">
        <v>1.03</v>
      </c>
      <c r="M64" s="158">
        <v>1.04</v>
      </c>
      <c r="N64" s="158">
        <v>1</v>
      </c>
      <c r="O64" s="158">
        <v>1.01</v>
      </c>
      <c r="P64" s="158">
        <v>1.01</v>
      </c>
      <c r="Q64" s="158">
        <v>1.02</v>
      </c>
      <c r="R64" s="158">
        <v>1.02</v>
      </c>
      <c r="S64" s="158">
        <v>1.01</v>
      </c>
      <c r="T64" s="158">
        <v>1</v>
      </c>
      <c r="U64" s="158">
        <v>1</v>
      </c>
      <c r="V64" s="158">
        <v>1</v>
      </c>
      <c r="W64" s="158">
        <v>1</v>
      </c>
      <c r="X64" s="158">
        <v>1</v>
      </c>
      <c r="Y64" s="158">
        <v>1</v>
      </c>
      <c r="Z64" s="158">
        <v>1</v>
      </c>
      <c r="AA64" s="158">
        <v>1</v>
      </c>
      <c r="AB64" s="158">
        <v>1</v>
      </c>
      <c r="AC64" s="158">
        <v>1</v>
      </c>
      <c r="AD64" s="158">
        <v>1</v>
      </c>
      <c r="AE64" s="158">
        <v>1</v>
      </c>
      <c r="AF64" s="158">
        <v>1</v>
      </c>
      <c r="AG64" s="158">
        <v>1</v>
      </c>
      <c r="AH64" s="158">
        <v>1</v>
      </c>
      <c r="AI64" s="158">
        <v>1</v>
      </c>
      <c r="AJ64" s="158">
        <v>1</v>
      </c>
      <c r="AK64" s="158">
        <v>1</v>
      </c>
      <c r="AL64" s="158">
        <v>1</v>
      </c>
      <c r="AM64" s="158">
        <v>1</v>
      </c>
      <c r="AN64" s="158">
        <v>1</v>
      </c>
      <c r="AO64" s="158">
        <v>1</v>
      </c>
      <c r="AP64" s="158">
        <v>1</v>
      </c>
      <c r="AQ64" s="158">
        <v>1</v>
      </c>
      <c r="AR64" s="158">
        <v>1</v>
      </c>
      <c r="AS64" s="158">
        <v>1</v>
      </c>
      <c r="AT64" s="158">
        <v>1</v>
      </c>
      <c r="AU64" s="158">
        <v>1</v>
      </c>
      <c r="AV64" s="158">
        <v>1</v>
      </c>
      <c r="AW64" s="158">
        <v>1</v>
      </c>
      <c r="AX64" s="158">
        <v>1</v>
      </c>
    </row>
    <row r="65" spans="2:50" ht="10.5" x14ac:dyDescent="0.25">
      <c r="B65" s="161"/>
      <c r="D65" s="158" t="s">
        <v>7100</v>
      </c>
      <c r="F65" s="158">
        <v>2.06</v>
      </c>
      <c r="G65" s="158">
        <v>1.61</v>
      </c>
      <c r="H65" s="158">
        <v>1.46</v>
      </c>
      <c r="I65" s="158">
        <v>1.31</v>
      </c>
      <c r="J65" s="158">
        <v>1.27</v>
      </c>
      <c r="K65" s="158">
        <v>1.21</v>
      </c>
      <c r="L65" s="158">
        <v>1.1599999999999999</v>
      </c>
      <c r="M65" s="158">
        <v>1.1200000000000001</v>
      </c>
      <c r="N65" s="158">
        <v>1.08</v>
      </c>
      <c r="O65" s="158">
        <v>1.08</v>
      </c>
      <c r="P65" s="158">
        <v>1.07</v>
      </c>
      <c r="Q65" s="158">
        <v>1.06</v>
      </c>
      <c r="R65" s="158">
        <v>1.04</v>
      </c>
      <c r="S65" s="158">
        <v>1.01</v>
      </c>
      <c r="T65" s="158">
        <v>1</v>
      </c>
      <c r="U65" s="158">
        <v>1</v>
      </c>
      <c r="V65" s="158">
        <v>1</v>
      </c>
      <c r="W65" s="158">
        <v>1</v>
      </c>
      <c r="X65" s="158">
        <v>1</v>
      </c>
      <c r="Y65" s="158">
        <v>1</v>
      </c>
      <c r="Z65" s="158">
        <v>1</v>
      </c>
      <c r="AA65" s="158">
        <v>1</v>
      </c>
      <c r="AB65" s="158">
        <v>1</v>
      </c>
      <c r="AC65" s="158">
        <v>1</v>
      </c>
      <c r="AD65" s="158">
        <v>1</v>
      </c>
      <c r="AE65" s="158">
        <v>1</v>
      </c>
      <c r="AF65" s="158">
        <v>1</v>
      </c>
      <c r="AG65" s="158">
        <v>1</v>
      </c>
      <c r="AH65" s="158">
        <v>1</v>
      </c>
      <c r="AI65" s="158">
        <v>1</v>
      </c>
      <c r="AJ65" s="158">
        <v>1</v>
      </c>
      <c r="AK65" s="158">
        <v>1</v>
      </c>
      <c r="AL65" s="158">
        <v>1</v>
      </c>
      <c r="AM65" s="158">
        <v>1</v>
      </c>
      <c r="AN65" s="158">
        <v>1</v>
      </c>
      <c r="AO65" s="158">
        <v>1</v>
      </c>
      <c r="AP65" s="158">
        <v>1</v>
      </c>
      <c r="AQ65" s="158">
        <v>1</v>
      </c>
      <c r="AR65" s="158">
        <v>1</v>
      </c>
      <c r="AS65" s="158">
        <v>1</v>
      </c>
      <c r="AT65" s="158">
        <v>1</v>
      </c>
      <c r="AU65" s="158">
        <v>1</v>
      </c>
      <c r="AV65" s="158">
        <v>1</v>
      </c>
      <c r="AW65" s="158">
        <v>1</v>
      </c>
      <c r="AX65" s="158">
        <v>1</v>
      </c>
    </row>
    <row r="66" spans="2:50" ht="10.5" x14ac:dyDescent="0.25">
      <c r="B66" s="161">
        <v>0.15058375958827952</v>
      </c>
      <c r="D66" s="158" t="s">
        <v>7101</v>
      </c>
      <c r="F66" s="159">
        <v>0.49</v>
      </c>
      <c r="G66" s="159">
        <v>0.62</v>
      </c>
      <c r="H66" s="159">
        <v>0.69</v>
      </c>
      <c r="I66" s="159">
        <v>0.76</v>
      </c>
      <c r="J66" s="159">
        <v>0.79</v>
      </c>
      <c r="K66" s="159">
        <v>0.83</v>
      </c>
      <c r="L66" s="159">
        <v>0.86</v>
      </c>
      <c r="M66" s="159">
        <v>0.89</v>
      </c>
      <c r="N66" s="159">
        <v>0.93</v>
      </c>
      <c r="O66" s="159">
        <v>0.93</v>
      </c>
      <c r="P66" s="159">
        <v>0.94</v>
      </c>
      <c r="Q66" s="159">
        <v>0.95</v>
      </c>
      <c r="R66" s="159">
        <v>0.97</v>
      </c>
      <c r="S66" s="159">
        <v>0.99</v>
      </c>
      <c r="T66" s="159">
        <v>1</v>
      </c>
      <c r="U66" s="159">
        <v>1</v>
      </c>
      <c r="V66" s="159">
        <v>1</v>
      </c>
      <c r="W66" s="159">
        <v>1</v>
      </c>
      <c r="X66" s="159">
        <v>1</v>
      </c>
      <c r="Y66" s="159">
        <v>1</v>
      </c>
      <c r="Z66" s="159">
        <v>1</v>
      </c>
      <c r="AA66" s="159">
        <v>1</v>
      </c>
      <c r="AB66" s="159">
        <v>1</v>
      </c>
      <c r="AC66" s="159">
        <v>1</v>
      </c>
      <c r="AD66" s="159">
        <v>1</v>
      </c>
      <c r="AE66" s="159">
        <v>1</v>
      </c>
      <c r="AF66" s="159">
        <v>1</v>
      </c>
      <c r="AG66" s="159">
        <v>1</v>
      </c>
      <c r="AH66" s="159">
        <v>1</v>
      </c>
      <c r="AI66" s="159">
        <v>1</v>
      </c>
      <c r="AJ66" s="159">
        <v>1</v>
      </c>
      <c r="AK66" s="159">
        <v>1</v>
      </c>
      <c r="AL66" s="159">
        <v>1</v>
      </c>
      <c r="AM66" s="159">
        <v>1</v>
      </c>
      <c r="AN66" s="159">
        <v>1</v>
      </c>
      <c r="AO66" s="159">
        <v>1</v>
      </c>
      <c r="AP66" s="159">
        <v>1</v>
      </c>
      <c r="AQ66" s="159">
        <v>1</v>
      </c>
      <c r="AR66" s="159">
        <v>1</v>
      </c>
      <c r="AS66" s="159">
        <v>1</v>
      </c>
      <c r="AT66" s="158">
        <v>1</v>
      </c>
      <c r="AU66" s="158">
        <v>1</v>
      </c>
      <c r="AV66" s="158">
        <v>1</v>
      </c>
      <c r="AW66" s="158">
        <v>1</v>
      </c>
      <c r="AX66" s="158">
        <v>1</v>
      </c>
    </row>
    <row r="67" spans="2:50" ht="10.5" x14ac:dyDescent="0.25">
      <c r="B67" s="161"/>
    </row>
    <row r="68" spans="2:50" ht="10.5" x14ac:dyDescent="0.25">
      <c r="B68" s="161"/>
      <c r="Y68" s="162"/>
    </row>
    <row r="69" spans="2:50" ht="10.5" x14ac:dyDescent="0.25">
      <c r="B69" s="161">
        <f>SUM(B6:B66)</f>
        <v>1.0000000000000002</v>
      </c>
      <c r="D69" s="215" t="s">
        <v>658</v>
      </c>
      <c r="F69" s="159" cm="1">
        <f t="array" ref="F69:AX69">_xlfn.XLOOKUP($D$69,$D$78:$D$88,$F$78:$AX$88)</f>
        <v>0.49</v>
      </c>
      <c r="G69" s="159">
        <v>0.62</v>
      </c>
      <c r="H69" s="159">
        <v>0.69</v>
      </c>
      <c r="I69" s="162">
        <v>0.76</v>
      </c>
      <c r="J69" s="159">
        <v>0.79</v>
      </c>
      <c r="K69" s="159">
        <v>0.83</v>
      </c>
      <c r="L69" s="159">
        <v>0.86</v>
      </c>
      <c r="M69" s="162">
        <v>0.89</v>
      </c>
      <c r="N69" s="159">
        <v>0.93</v>
      </c>
      <c r="O69" s="159">
        <v>0.93</v>
      </c>
      <c r="P69" s="159">
        <v>0.94</v>
      </c>
      <c r="Q69" s="162">
        <v>0.95</v>
      </c>
      <c r="R69" s="159">
        <v>0.97</v>
      </c>
      <c r="S69" s="159">
        <v>0.99</v>
      </c>
      <c r="T69" s="159">
        <v>1</v>
      </c>
      <c r="U69" s="162">
        <v>1</v>
      </c>
      <c r="V69" s="159">
        <v>1</v>
      </c>
      <c r="W69" s="159">
        <v>1</v>
      </c>
      <c r="X69" s="159">
        <v>1</v>
      </c>
      <c r="Y69" s="162">
        <v>1</v>
      </c>
      <c r="Z69" s="159">
        <v>1</v>
      </c>
      <c r="AA69" s="159">
        <v>1</v>
      </c>
      <c r="AB69" s="159">
        <v>1</v>
      </c>
      <c r="AC69" s="162">
        <v>1</v>
      </c>
      <c r="AD69" s="159">
        <v>1</v>
      </c>
      <c r="AE69" s="159">
        <v>1</v>
      </c>
      <c r="AF69" s="159">
        <v>1</v>
      </c>
      <c r="AG69" s="162">
        <v>1</v>
      </c>
      <c r="AH69" s="159">
        <v>1</v>
      </c>
      <c r="AI69" s="159">
        <v>1</v>
      </c>
      <c r="AJ69" s="159">
        <v>1</v>
      </c>
      <c r="AK69" s="162">
        <v>1</v>
      </c>
      <c r="AL69" s="159">
        <v>1</v>
      </c>
      <c r="AM69" s="159">
        <v>1</v>
      </c>
      <c r="AN69" s="159">
        <v>1</v>
      </c>
      <c r="AO69" s="162">
        <v>1</v>
      </c>
      <c r="AP69" s="159">
        <v>1</v>
      </c>
      <c r="AQ69" s="159">
        <v>1</v>
      </c>
      <c r="AR69" s="159">
        <v>1</v>
      </c>
      <c r="AS69" s="162">
        <v>1</v>
      </c>
      <c r="AT69" s="260">
        <v>1</v>
      </c>
      <c r="AU69" s="260">
        <v>1</v>
      </c>
      <c r="AV69" s="260">
        <v>1</v>
      </c>
      <c r="AW69" s="162">
        <v>1</v>
      </c>
      <c r="AX69" s="261">
        <v>1</v>
      </c>
    </row>
    <row r="72" spans="2:50" x14ac:dyDescent="0.2">
      <c r="D72" s="158" t="s">
        <v>7105</v>
      </c>
      <c r="F72" s="159">
        <f>I69</f>
        <v>0.76</v>
      </c>
      <c r="G72" s="159">
        <f>M69</f>
        <v>0.89</v>
      </c>
      <c r="H72" s="159">
        <f>Q69</f>
        <v>0.95</v>
      </c>
      <c r="I72" s="159">
        <f>U69</f>
        <v>1</v>
      </c>
      <c r="J72" s="159">
        <f>Y69</f>
        <v>1</v>
      </c>
      <c r="K72" s="159">
        <f>AC69</f>
        <v>1</v>
      </c>
      <c r="L72" s="159">
        <f>AG69</f>
        <v>1</v>
      </c>
      <c r="M72" s="159">
        <f>AK69</f>
        <v>1</v>
      </c>
      <c r="N72" s="159">
        <f>AO69</f>
        <v>1</v>
      </c>
      <c r="O72" s="159">
        <f>AS69</f>
        <v>1</v>
      </c>
      <c r="P72" s="159">
        <f>AW69</f>
        <v>1</v>
      </c>
    </row>
    <row r="74" spans="2:50" ht="10.5" x14ac:dyDescent="0.25">
      <c r="D74" s="166" t="s">
        <v>7106</v>
      </c>
      <c r="E74" s="166"/>
      <c r="F74" s="167">
        <f>F72</f>
        <v>0.76</v>
      </c>
      <c r="G74" s="167">
        <f>G72-F72</f>
        <v>0.13</v>
      </c>
      <c r="H74" s="167">
        <f t="shared" ref="H74:N74" si="0">H72-G72</f>
        <v>5.9999999999999942E-2</v>
      </c>
      <c r="I74" s="167">
        <f t="shared" si="0"/>
        <v>5.0000000000000044E-2</v>
      </c>
      <c r="J74" s="167">
        <f t="shared" si="0"/>
        <v>0</v>
      </c>
      <c r="K74" s="167">
        <f t="shared" si="0"/>
        <v>0</v>
      </c>
      <c r="L74" s="167">
        <f t="shared" si="0"/>
        <v>0</v>
      </c>
      <c r="M74" s="167">
        <f t="shared" si="0"/>
        <v>0</v>
      </c>
      <c r="N74" s="167">
        <f t="shared" si="0"/>
        <v>0</v>
      </c>
      <c r="O74" s="167">
        <f>O72-N72</f>
        <v>0</v>
      </c>
      <c r="P74" s="167">
        <f>P72-O72</f>
        <v>0</v>
      </c>
    </row>
    <row r="78" spans="2:50" ht="11.5" x14ac:dyDescent="0.2">
      <c r="C78" s="216">
        <v>6</v>
      </c>
      <c r="D78" s="200" t="s">
        <v>4195</v>
      </c>
      <c r="F78" s="159">
        <f>F6</f>
        <v>0.63</v>
      </c>
      <c r="G78" s="159">
        <f t="shared" ref="G78:AS78" si="1">G6</f>
        <v>0.73</v>
      </c>
      <c r="H78" s="159">
        <f t="shared" si="1"/>
        <v>0.83</v>
      </c>
      <c r="I78" s="159">
        <f t="shared" si="1"/>
        <v>0.84</v>
      </c>
      <c r="J78" s="159">
        <f t="shared" si="1"/>
        <v>0.85</v>
      </c>
      <c r="K78" s="159">
        <f t="shared" si="1"/>
        <v>0.86</v>
      </c>
      <c r="L78" s="159">
        <f t="shared" si="1"/>
        <v>0.86</v>
      </c>
      <c r="M78" s="159">
        <f t="shared" si="1"/>
        <v>0.86</v>
      </c>
      <c r="N78" s="159">
        <f t="shared" si="1"/>
        <v>0.86</v>
      </c>
      <c r="O78" s="159">
        <f t="shared" si="1"/>
        <v>0.94</v>
      </c>
      <c r="P78" s="159">
        <f t="shared" si="1"/>
        <v>0.94</v>
      </c>
      <c r="Q78" s="159">
        <f t="shared" si="1"/>
        <v>0.95</v>
      </c>
      <c r="R78" s="159">
        <f t="shared" si="1"/>
        <v>0.95</v>
      </c>
      <c r="S78" s="159">
        <f t="shared" si="1"/>
        <v>1</v>
      </c>
      <c r="T78" s="159">
        <f t="shared" si="1"/>
        <v>1</v>
      </c>
      <c r="U78" s="159">
        <f t="shared" si="1"/>
        <v>1</v>
      </c>
      <c r="V78" s="159">
        <f t="shared" si="1"/>
        <v>1</v>
      </c>
      <c r="W78" s="159">
        <f t="shared" si="1"/>
        <v>1</v>
      </c>
      <c r="X78" s="159">
        <f t="shared" si="1"/>
        <v>1</v>
      </c>
      <c r="Y78" s="159">
        <f t="shared" si="1"/>
        <v>1</v>
      </c>
      <c r="Z78" s="159">
        <f t="shared" si="1"/>
        <v>1</v>
      </c>
      <c r="AA78" s="159">
        <f t="shared" si="1"/>
        <v>1</v>
      </c>
      <c r="AB78" s="159">
        <f t="shared" si="1"/>
        <v>1</v>
      </c>
      <c r="AC78" s="159">
        <f t="shared" si="1"/>
        <v>1</v>
      </c>
      <c r="AD78" s="159">
        <f t="shared" si="1"/>
        <v>1</v>
      </c>
      <c r="AE78" s="159">
        <f t="shared" si="1"/>
        <v>1</v>
      </c>
      <c r="AF78" s="159">
        <f t="shared" si="1"/>
        <v>1</v>
      </c>
      <c r="AG78" s="159">
        <f t="shared" si="1"/>
        <v>1</v>
      </c>
      <c r="AH78" s="159">
        <f t="shared" si="1"/>
        <v>1</v>
      </c>
      <c r="AI78" s="159">
        <f t="shared" si="1"/>
        <v>1</v>
      </c>
      <c r="AJ78" s="159">
        <f t="shared" si="1"/>
        <v>1</v>
      </c>
      <c r="AK78" s="159">
        <f t="shared" si="1"/>
        <v>1</v>
      </c>
      <c r="AL78" s="159">
        <f t="shared" si="1"/>
        <v>1</v>
      </c>
      <c r="AM78" s="159">
        <f t="shared" si="1"/>
        <v>1</v>
      </c>
      <c r="AN78" s="159">
        <f t="shared" si="1"/>
        <v>1</v>
      </c>
      <c r="AO78" s="159">
        <f t="shared" si="1"/>
        <v>1</v>
      </c>
      <c r="AP78" s="159">
        <f t="shared" si="1"/>
        <v>1</v>
      </c>
      <c r="AQ78" s="159">
        <f t="shared" si="1"/>
        <v>1</v>
      </c>
      <c r="AR78" s="159">
        <f t="shared" si="1"/>
        <v>1</v>
      </c>
      <c r="AS78" s="159">
        <f t="shared" si="1"/>
        <v>1</v>
      </c>
      <c r="AT78" s="159">
        <f t="shared" ref="AT78:AX78" si="2">AT6</f>
        <v>1</v>
      </c>
      <c r="AU78" s="159">
        <f t="shared" si="2"/>
        <v>1</v>
      </c>
      <c r="AV78" s="159">
        <f t="shared" si="2"/>
        <v>1</v>
      </c>
      <c r="AW78" s="159">
        <f t="shared" si="2"/>
        <v>1</v>
      </c>
      <c r="AX78" s="159">
        <f t="shared" si="2"/>
        <v>1</v>
      </c>
    </row>
    <row r="79" spans="2:50" ht="11.5" x14ac:dyDescent="0.2">
      <c r="C79" s="216">
        <f t="shared" ref="C79:C88" si="3">C78+6</f>
        <v>12</v>
      </c>
      <c r="D79" s="200" t="s">
        <v>4238</v>
      </c>
      <c r="F79" s="159">
        <f>F12</f>
        <v>0.98</v>
      </c>
      <c r="G79" s="159">
        <f t="shared" ref="G79:AS79" si="4">G12</f>
        <v>0.99</v>
      </c>
      <c r="H79" s="159">
        <f t="shared" si="4"/>
        <v>0.99</v>
      </c>
      <c r="I79" s="159">
        <f t="shared" si="4"/>
        <v>0.99</v>
      </c>
      <c r="J79" s="159">
        <f t="shared" si="4"/>
        <v>1</v>
      </c>
      <c r="K79" s="159">
        <f t="shared" si="4"/>
        <v>1</v>
      </c>
      <c r="L79" s="159">
        <f t="shared" si="4"/>
        <v>1</v>
      </c>
      <c r="M79" s="159">
        <f t="shared" si="4"/>
        <v>1</v>
      </c>
      <c r="N79" s="159">
        <f t="shared" si="4"/>
        <v>1</v>
      </c>
      <c r="O79" s="159">
        <f t="shared" si="4"/>
        <v>1</v>
      </c>
      <c r="P79" s="159">
        <f t="shared" si="4"/>
        <v>1</v>
      </c>
      <c r="Q79" s="159">
        <f t="shared" si="4"/>
        <v>1</v>
      </c>
      <c r="R79" s="159">
        <f t="shared" si="4"/>
        <v>1</v>
      </c>
      <c r="S79" s="159">
        <f t="shared" si="4"/>
        <v>1</v>
      </c>
      <c r="T79" s="159">
        <f t="shared" si="4"/>
        <v>1</v>
      </c>
      <c r="U79" s="159">
        <f t="shared" si="4"/>
        <v>1</v>
      </c>
      <c r="V79" s="159">
        <f t="shared" si="4"/>
        <v>1</v>
      </c>
      <c r="W79" s="159">
        <f t="shared" si="4"/>
        <v>1</v>
      </c>
      <c r="X79" s="159">
        <f t="shared" si="4"/>
        <v>1</v>
      </c>
      <c r="Y79" s="159">
        <f t="shared" si="4"/>
        <v>1</v>
      </c>
      <c r="Z79" s="159">
        <f t="shared" si="4"/>
        <v>1</v>
      </c>
      <c r="AA79" s="159">
        <f t="shared" si="4"/>
        <v>1</v>
      </c>
      <c r="AB79" s="159">
        <f t="shared" si="4"/>
        <v>1</v>
      </c>
      <c r="AC79" s="159">
        <f t="shared" si="4"/>
        <v>1</v>
      </c>
      <c r="AD79" s="159">
        <f t="shared" si="4"/>
        <v>1</v>
      </c>
      <c r="AE79" s="159">
        <f t="shared" si="4"/>
        <v>1</v>
      </c>
      <c r="AF79" s="159">
        <f t="shared" si="4"/>
        <v>1</v>
      </c>
      <c r="AG79" s="159">
        <f t="shared" si="4"/>
        <v>1</v>
      </c>
      <c r="AH79" s="159">
        <f t="shared" si="4"/>
        <v>1</v>
      </c>
      <c r="AI79" s="159">
        <f t="shared" si="4"/>
        <v>1</v>
      </c>
      <c r="AJ79" s="159">
        <f t="shared" si="4"/>
        <v>1</v>
      </c>
      <c r="AK79" s="159">
        <f t="shared" si="4"/>
        <v>1</v>
      </c>
      <c r="AL79" s="159">
        <f t="shared" si="4"/>
        <v>1</v>
      </c>
      <c r="AM79" s="159">
        <f t="shared" si="4"/>
        <v>1</v>
      </c>
      <c r="AN79" s="159">
        <f t="shared" si="4"/>
        <v>1</v>
      </c>
      <c r="AO79" s="159">
        <f t="shared" si="4"/>
        <v>1</v>
      </c>
      <c r="AP79" s="159">
        <f t="shared" si="4"/>
        <v>1</v>
      </c>
      <c r="AQ79" s="159">
        <f t="shared" si="4"/>
        <v>1</v>
      </c>
      <c r="AR79" s="159">
        <f t="shared" si="4"/>
        <v>1</v>
      </c>
      <c r="AS79" s="159">
        <f t="shared" si="4"/>
        <v>1</v>
      </c>
      <c r="AT79" s="159">
        <f t="shared" ref="AT79:AX79" si="5">AT12</f>
        <v>1</v>
      </c>
      <c r="AU79" s="159">
        <f t="shared" si="5"/>
        <v>1</v>
      </c>
      <c r="AV79" s="159">
        <f t="shared" si="5"/>
        <v>1</v>
      </c>
      <c r="AW79" s="159">
        <f t="shared" si="5"/>
        <v>1</v>
      </c>
      <c r="AX79" s="159">
        <f t="shared" si="5"/>
        <v>1</v>
      </c>
    </row>
    <row r="80" spans="2:50" ht="11.5" x14ac:dyDescent="0.2">
      <c r="C80" s="216">
        <f t="shared" si="3"/>
        <v>18</v>
      </c>
      <c r="D80" s="200" t="s">
        <v>4248</v>
      </c>
      <c r="F80" s="159">
        <f>F18</f>
        <v>0.8</v>
      </c>
      <c r="G80" s="159">
        <f t="shared" ref="G80:AS80" si="6">G18</f>
        <v>0.81</v>
      </c>
      <c r="H80" s="159">
        <f t="shared" si="6"/>
        <v>0.87</v>
      </c>
      <c r="I80" s="159">
        <f t="shared" si="6"/>
        <v>0.93</v>
      </c>
      <c r="J80" s="159">
        <f t="shared" si="6"/>
        <v>0.94</v>
      </c>
      <c r="K80" s="159">
        <f t="shared" si="6"/>
        <v>0.96</v>
      </c>
      <c r="L80" s="159">
        <f t="shared" si="6"/>
        <v>0.96</v>
      </c>
      <c r="M80" s="159">
        <f t="shared" si="6"/>
        <v>0.96</v>
      </c>
      <c r="N80" s="159">
        <f t="shared" si="6"/>
        <v>0.96</v>
      </c>
      <c r="O80" s="159">
        <f t="shared" si="6"/>
        <v>0.97</v>
      </c>
      <c r="P80" s="159">
        <f t="shared" si="6"/>
        <v>0.97</v>
      </c>
      <c r="Q80" s="159">
        <f t="shared" si="6"/>
        <v>0.97</v>
      </c>
      <c r="R80" s="159">
        <f t="shared" si="6"/>
        <v>0.98</v>
      </c>
      <c r="S80" s="159">
        <f t="shared" si="6"/>
        <v>0.98</v>
      </c>
      <c r="T80" s="159">
        <f t="shared" si="6"/>
        <v>0.98</v>
      </c>
      <c r="U80" s="159">
        <f t="shared" si="6"/>
        <v>0.98</v>
      </c>
      <c r="V80" s="159">
        <f t="shared" si="6"/>
        <v>0.98</v>
      </c>
      <c r="W80" s="159">
        <f t="shared" si="6"/>
        <v>1</v>
      </c>
      <c r="X80" s="159">
        <f t="shared" si="6"/>
        <v>1</v>
      </c>
      <c r="Y80" s="159">
        <f t="shared" si="6"/>
        <v>1</v>
      </c>
      <c r="Z80" s="159">
        <f t="shared" si="6"/>
        <v>1</v>
      </c>
      <c r="AA80" s="159">
        <f t="shared" si="6"/>
        <v>1</v>
      </c>
      <c r="AB80" s="159">
        <f t="shared" si="6"/>
        <v>1</v>
      </c>
      <c r="AC80" s="159">
        <f t="shared" si="6"/>
        <v>1</v>
      </c>
      <c r="AD80" s="159">
        <f t="shared" si="6"/>
        <v>1</v>
      </c>
      <c r="AE80" s="159">
        <f t="shared" si="6"/>
        <v>1</v>
      </c>
      <c r="AF80" s="159">
        <f t="shared" si="6"/>
        <v>1</v>
      </c>
      <c r="AG80" s="159">
        <f t="shared" si="6"/>
        <v>1</v>
      </c>
      <c r="AH80" s="159">
        <f t="shared" si="6"/>
        <v>1</v>
      </c>
      <c r="AI80" s="159">
        <f t="shared" si="6"/>
        <v>1</v>
      </c>
      <c r="AJ80" s="159">
        <f t="shared" si="6"/>
        <v>1</v>
      </c>
      <c r="AK80" s="159">
        <f t="shared" si="6"/>
        <v>1</v>
      </c>
      <c r="AL80" s="159">
        <f t="shared" si="6"/>
        <v>1</v>
      </c>
      <c r="AM80" s="159">
        <f t="shared" si="6"/>
        <v>1</v>
      </c>
      <c r="AN80" s="159">
        <f t="shared" si="6"/>
        <v>1</v>
      </c>
      <c r="AO80" s="159">
        <f t="shared" si="6"/>
        <v>1</v>
      </c>
      <c r="AP80" s="159">
        <f t="shared" si="6"/>
        <v>1</v>
      </c>
      <c r="AQ80" s="159">
        <f t="shared" si="6"/>
        <v>1</v>
      </c>
      <c r="AR80" s="159">
        <f t="shared" si="6"/>
        <v>1</v>
      </c>
      <c r="AS80" s="159">
        <f t="shared" si="6"/>
        <v>1</v>
      </c>
      <c r="AT80" s="159">
        <f t="shared" ref="AT80:AX80" si="7">AT18</f>
        <v>1</v>
      </c>
      <c r="AU80" s="159">
        <f t="shared" si="7"/>
        <v>1</v>
      </c>
      <c r="AV80" s="159">
        <f t="shared" si="7"/>
        <v>1</v>
      </c>
      <c r="AW80" s="159">
        <f t="shared" si="7"/>
        <v>1</v>
      </c>
      <c r="AX80" s="159">
        <f t="shared" si="7"/>
        <v>1</v>
      </c>
    </row>
    <row r="81" spans="2:50" ht="11.5" x14ac:dyDescent="0.2">
      <c r="C81" s="216">
        <f t="shared" si="3"/>
        <v>24</v>
      </c>
      <c r="D81" s="200" t="s">
        <v>4214</v>
      </c>
      <c r="F81" s="159">
        <f>F24</f>
        <v>0.25</v>
      </c>
      <c r="G81" s="159">
        <f t="shared" ref="G81:AS81" si="8">G24</f>
        <v>0.32</v>
      </c>
      <c r="H81" s="159">
        <f t="shared" si="8"/>
        <v>0.74</v>
      </c>
      <c r="I81" s="159">
        <f t="shared" si="8"/>
        <v>0.86</v>
      </c>
      <c r="J81" s="159">
        <f t="shared" si="8"/>
        <v>0.97</v>
      </c>
      <c r="K81" s="159">
        <f t="shared" si="8"/>
        <v>0.98</v>
      </c>
      <c r="L81" s="159">
        <f t="shared" si="8"/>
        <v>1</v>
      </c>
      <c r="M81" s="159">
        <f t="shared" si="8"/>
        <v>1</v>
      </c>
      <c r="N81" s="159">
        <f t="shared" si="8"/>
        <v>1</v>
      </c>
      <c r="O81" s="159">
        <f t="shared" si="8"/>
        <v>1</v>
      </c>
      <c r="P81" s="159">
        <f t="shared" si="8"/>
        <v>1</v>
      </c>
      <c r="Q81" s="159">
        <f t="shared" si="8"/>
        <v>1</v>
      </c>
      <c r="R81" s="159">
        <f t="shared" si="8"/>
        <v>1</v>
      </c>
      <c r="S81" s="159">
        <f t="shared" si="8"/>
        <v>1</v>
      </c>
      <c r="T81" s="159">
        <f t="shared" si="8"/>
        <v>1</v>
      </c>
      <c r="U81" s="159">
        <f t="shared" si="8"/>
        <v>1</v>
      </c>
      <c r="V81" s="159">
        <f t="shared" si="8"/>
        <v>1</v>
      </c>
      <c r="W81" s="159">
        <f t="shared" si="8"/>
        <v>1</v>
      </c>
      <c r="X81" s="159">
        <f t="shared" si="8"/>
        <v>1</v>
      </c>
      <c r="Y81" s="159">
        <f t="shared" si="8"/>
        <v>1</v>
      </c>
      <c r="Z81" s="159">
        <f t="shared" si="8"/>
        <v>1</v>
      </c>
      <c r="AA81" s="159">
        <f t="shared" si="8"/>
        <v>1</v>
      </c>
      <c r="AB81" s="159">
        <f t="shared" si="8"/>
        <v>1</v>
      </c>
      <c r="AC81" s="159">
        <f t="shared" si="8"/>
        <v>1</v>
      </c>
      <c r="AD81" s="159">
        <f t="shared" si="8"/>
        <v>1</v>
      </c>
      <c r="AE81" s="159">
        <f t="shared" si="8"/>
        <v>1</v>
      </c>
      <c r="AF81" s="159">
        <f t="shared" si="8"/>
        <v>1</v>
      </c>
      <c r="AG81" s="159">
        <f t="shared" si="8"/>
        <v>1</v>
      </c>
      <c r="AH81" s="159">
        <f t="shared" si="8"/>
        <v>1</v>
      </c>
      <c r="AI81" s="159">
        <f t="shared" si="8"/>
        <v>1</v>
      </c>
      <c r="AJ81" s="159">
        <f t="shared" si="8"/>
        <v>1</v>
      </c>
      <c r="AK81" s="159">
        <f t="shared" si="8"/>
        <v>1</v>
      </c>
      <c r="AL81" s="159">
        <f t="shared" si="8"/>
        <v>1</v>
      </c>
      <c r="AM81" s="159">
        <f t="shared" si="8"/>
        <v>1</v>
      </c>
      <c r="AN81" s="159">
        <f t="shared" si="8"/>
        <v>1</v>
      </c>
      <c r="AO81" s="159">
        <f t="shared" si="8"/>
        <v>1</v>
      </c>
      <c r="AP81" s="159">
        <f t="shared" si="8"/>
        <v>1</v>
      </c>
      <c r="AQ81" s="159">
        <f t="shared" si="8"/>
        <v>1</v>
      </c>
      <c r="AR81" s="159">
        <f t="shared" si="8"/>
        <v>1</v>
      </c>
      <c r="AS81" s="159">
        <f t="shared" si="8"/>
        <v>1</v>
      </c>
      <c r="AT81" s="159">
        <f t="shared" ref="AT81:AX81" si="9">AT24</f>
        <v>1</v>
      </c>
      <c r="AU81" s="159">
        <f t="shared" si="9"/>
        <v>1</v>
      </c>
      <c r="AV81" s="159">
        <f t="shared" si="9"/>
        <v>1</v>
      </c>
      <c r="AW81" s="159">
        <f t="shared" si="9"/>
        <v>1</v>
      </c>
      <c r="AX81" s="159">
        <f t="shared" si="9"/>
        <v>1</v>
      </c>
    </row>
    <row r="82" spans="2:50" ht="11.5" x14ac:dyDescent="0.2">
      <c r="C82" s="216">
        <f t="shared" si="3"/>
        <v>30</v>
      </c>
      <c r="D82" s="200" t="s">
        <v>4244</v>
      </c>
      <c r="F82" s="159">
        <f>F30</f>
        <v>0.74</v>
      </c>
      <c r="G82" s="159">
        <f t="shared" ref="G82:AS82" si="10">G30</f>
        <v>0.86</v>
      </c>
      <c r="H82" s="159">
        <f t="shared" si="10"/>
        <v>0.96</v>
      </c>
      <c r="I82" s="159">
        <f t="shared" si="10"/>
        <v>0.99</v>
      </c>
      <c r="J82" s="159">
        <f t="shared" si="10"/>
        <v>0.99</v>
      </c>
      <c r="K82" s="159">
        <f t="shared" si="10"/>
        <v>1</v>
      </c>
      <c r="L82" s="159">
        <f t="shared" si="10"/>
        <v>1</v>
      </c>
      <c r="M82" s="159">
        <f t="shared" si="10"/>
        <v>1</v>
      </c>
      <c r="N82" s="159">
        <f t="shared" si="10"/>
        <v>1</v>
      </c>
      <c r="O82" s="159">
        <f t="shared" si="10"/>
        <v>1</v>
      </c>
      <c r="P82" s="159">
        <f t="shared" si="10"/>
        <v>1</v>
      </c>
      <c r="Q82" s="159">
        <f t="shared" si="10"/>
        <v>1</v>
      </c>
      <c r="R82" s="159">
        <f t="shared" si="10"/>
        <v>1</v>
      </c>
      <c r="S82" s="159">
        <f t="shared" si="10"/>
        <v>1</v>
      </c>
      <c r="T82" s="159">
        <f t="shared" si="10"/>
        <v>1</v>
      </c>
      <c r="U82" s="159">
        <f t="shared" si="10"/>
        <v>1</v>
      </c>
      <c r="V82" s="159">
        <f t="shared" si="10"/>
        <v>1</v>
      </c>
      <c r="W82" s="159">
        <f t="shared" si="10"/>
        <v>1</v>
      </c>
      <c r="X82" s="159">
        <f t="shared" si="10"/>
        <v>1</v>
      </c>
      <c r="Y82" s="159">
        <f t="shared" si="10"/>
        <v>1</v>
      </c>
      <c r="Z82" s="159">
        <f t="shared" si="10"/>
        <v>1</v>
      </c>
      <c r="AA82" s="159">
        <f t="shared" si="10"/>
        <v>1</v>
      </c>
      <c r="AB82" s="159">
        <f t="shared" si="10"/>
        <v>1</v>
      </c>
      <c r="AC82" s="159">
        <f t="shared" si="10"/>
        <v>1</v>
      </c>
      <c r="AD82" s="159">
        <f t="shared" si="10"/>
        <v>1</v>
      </c>
      <c r="AE82" s="159">
        <f t="shared" si="10"/>
        <v>1</v>
      </c>
      <c r="AF82" s="159">
        <f t="shared" si="10"/>
        <v>1</v>
      </c>
      <c r="AG82" s="159">
        <f t="shared" si="10"/>
        <v>1</v>
      </c>
      <c r="AH82" s="159">
        <f t="shared" si="10"/>
        <v>1</v>
      </c>
      <c r="AI82" s="159">
        <f t="shared" si="10"/>
        <v>1</v>
      </c>
      <c r="AJ82" s="159">
        <f t="shared" si="10"/>
        <v>1</v>
      </c>
      <c r="AK82" s="159">
        <f t="shared" si="10"/>
        <v>1</v>
      </c>
      <c r="AL82" s="159">
        <f t="shared" si="10"/>
        <v>1</v>
      </c>
      <c r="AM82" s="159">
        <f t="shared" si="10"/>
        <v>1</v>
      </c>
      <c r="AN82" s="159">
        <f t="shared" si="10"/>
        <v>1</v>
      </c>
      <c r="AO82" s="159">
        <f t="shared" si="10"/>
        <v>1</v>
      </c>
      <c r="AP82" s="159">
        <f t="shared" si="10"/>
        <v>1</v>
      </c>
      <c r="AQ82" s="159">
        <f t="shared" si="10"/>
        <v>1</v>
      </c>
      <c r="AR82" s="159">
        <f t="shared" si="10"/>
        <v>1</v>
      </c>
      <c r="AS82" s="159">
        <f t="shared" si="10"/>
        <v>1</v>
      </c>
      <c r="AT82" s="159">
        <f t="shared" ref="AT82:AX82" si="11">AT30</f>
        <v>1</v>
      </c>
      <c r="AU82" s="159">
        <f t="shared" si="11"/>
        <v>1</v>
      </c>
      <c r="AV82" s="159">
        <f t="shared" si="11"/>
        <v>1</v>
      </c>
      <c r="AW82" s="159">
        <f t="shared" si="11"/>
        <v>1</v>
      </c>
      <c r="AX82" s="159">
        <f t="shared" si="11"/>
        <v>1</v>
      </c>
    </row>
    <row r="83" spans="2:50" ht="11.5" x14ac:dyDescent="0.2">
      <c r="C83" s="216">
        <f t="shared" si="3"/>
        <v>36</v>
      </c>
      <c r="D83" s="200" t="s">
        <v>4224</v>
      </c>
      <c r="F83" s="159">
        <f>F36</f>
        <v>1</v>
      </c>
      <c r="G83" s="159">
        <f t="shared" ref="G83:AS83" si="12">G36</f>
        <v>1</v>
      </c>
      <c r="H83" s="159">
        <f t="shared" si="12"/>
        <v>1</v>
      </c>
      <c r="I83" s="159">
        <f t="shared" si="12"/>
        <v>1</v>
      </c>
      <c r="J83" s="159">
        <f t="shared" si="12"/>
        <v>1</v>
      </c>
      <c r="K83" s="159">
        <f t="shared" si="12"/>
        <v>1</v>
      </c>
      <c r="L83" s="159">
        <f t="shared" si="12"/>
        <v>1</v>
      </c>
      <c r="M83" s="159">
        <f t="shared" si="12"/>
        <v>1</v>
      </c>
      <c r="N83" s="159">
        <f t="shared" si="12"/>
        <v>1</v>
      </c>
      <c r="O83" s="159">
        <f t="shared" si="12"/>
        <v>1</v>
      </c>
      <c r="P83" s="159">
        <f t="shared" si="12"/>
        <v>1</v>
      </c>
      <c r="Q83" s="159">
        <f t="shared" si="12"/>
        <v>1</v>
      </c>
      <c r="R83" s="159">
        <f t="shared" si="12"/>
        <v>1</v>
      </c>
      <c r="S83" s="159">
        <f t="shared" si="12"/>
        <v>1</v>
      </c>
      <c r="T83" s="159">
        <f t="shared" si="12"/>
        <v>1</v>
      </c>
      <c r="U83" s="159">
        <f t="shared" si="12"/>
        <v>1</v>
      </c>
      <c r="V83" s="159">
        <f t="shared" si="12"/>
        <v>1</v>
      </c>
      <c r="W83" s="159">
        <f t="shared" si="12"/>
        <v>1</v>
      </c>
      <c r="X83" s="159">
        <f t="shared" si="12"/>
        <v>1</v>
      </c>
      <c r="Y83" s="159">
        <f t="shared" si="12"/>
        <v>1</v>
      </c>
      <c r="Z83" s="159">
        <f t="shared" si="12"/>
        <v>1</v>
      </c>
      <c r="AA83" s="159">
        <f t="shared" si="12"/>
        <v>1</v>
      </c>
      <c r="AB83" s="159">
        <f t="shared" si="12"/>
        <v>1</v>
      </c>
      <c r="AC83" s="159">
        <f t="shared" si="12"/>
        <v>1</v>
      </c>
      <c r="AD83" s="159">
        <f t="shared" si="12"/>
        <v>1</v>
      </c>
      <c r="AE83" s="159">
        <f t="shared" si="12"/>
        <v>1</v>
      </c>
      <c r="AF83" s="159">
        <f t="shared" si="12"/>
        <v>1</v>
      </c>
      <c r="AG83" s="159">
        <f t="shared" si="12"/>
        <v>1</v>
      </c>
      <c r="AH83" s="159">
        <f t="shared" si="12"/>
        <v>1</v>
      </c>
      <c r="AI83" s="159">
        <f t="shared" si="12"/>
        <v>1</v>
      </c>
      <c r="AJ83" s="159">
        <f t="shared" si="12"/>
        <v>1</v>
      </c>
      <c r="AK83" s="159">
        <f t="shared" si="12"/>
        <v>1</v>
      </c>
      <c r="AL83" s="159">
        <f t="shared" si="12"/>
        <v>1</v>
      </c>
      <c r="AM83" s="159">
        <f t="shared" si="12"/>
        <v>1</v>
      </c>
      <c r="AN83" s="159">
        <f t="shared" si="12"/>
        <v>1</v>
      </c>
      <c r="AO83" s="159">
        <f t="shared" si="12"/>
        <v>1</v>
      </c>
      <c r="AP83" s="159">
        <f t="shared" si="12"/>
        <v>1</v>
      </c>
      <c r="AQ83" s="159">
        <f t="shared" si="12"/>
        <v>1</v>
      </c>
      <c r="AR83" s="159">
        <f t="shared" si="12"/>
        <v>1</v>
      </c>
      <c r="AS83" s="159">
        <f t="shared" si="12"/>
        <v>1</v>
      </c>
      <c r="AT83" s="159">
        <f t="shared" ref="AT83:AX83" si="13">AT36</f>
        <v>1</v>
      </c>
      <c r="AU83" s="159">
        <f t="shared" si="13"/>
        <v>1</v>
      </c>
      <c r="AV83" s="159">
        <f t="shared" si="13"/>
        <v>1</v>
      </c>
      <c r="AW83" s="159">
        <f t="shared" si="13"/>
        <v>1</v>
      </c>
      <c r="AX83" s="159">
        <f t="shared" si="13"/>
        <v>1</v>
      </c>
    </row>
    <row r="84" spans="2:50" ht="11.5" x14ac:dyDescent="0.2">
      <c r="C84" s="216">
        <f t="shared" si="3"/>
        <v>42</v>
      </c>
      <c r="D84" s="200" t="s">
        <v>3908</v>
      </c>
      <c r="F84" s="159">
        <f>F42</f>
        <v>0.92</v>
      </c>
      <c r="G84" s="159">
        <f t="shared" ref="G84:AS84" si="14">G42</f>
        <v>0.94</v>
      </c>
      <c r="H84" s="159">
        <f t="shared" si="14"/>
        <v>0.96</v>
      </c>
      <c r="I84" s="159">
        <f t="shared" si="14"/>
        <v>0.97</v>
      </c>
      <c r="J84" s="159">
        <f t="shared" si="14"/>
        <v>0.98</v>
      </c>
      <c r="K84" s="159">
        <f t="shared" si="14"/>
        <v>0.98</v>
      </c>
      <c r="L84" s="159">
        <f t="shared" si="14"/>
        <v>0.98</v>
      </c>
      <c r="M84" s="159">
        <f t="shared" si="14"/>
        <v>0.98</v>
      </c>
      <c r="N84" s="159">
        <f t="shared" si="14"/>
        <v>0.98</v>
      </c>
      <c r="O84" s="159">
        <f t="shared" si="14"/>
        <v>0.98</v>
      </c>
      <c r="P84" s="159">
        <f t="shared" si="14"/>
        <v>0.98</v>
      </c>
      <c r="Q84" s="159">
        <f t="shared" si="14"/>
        <v>0.98</v>
      </c>
      <c r="R84" s="159">
        <f t="shared" si="14"/>
        <v>0.98</v>
      </c>
      <c r="S84" s="159">
        <f t="shared" si="14"/>
        <v>0.99</v>
      </c>
      <c r="T84" s="159">
        <f t="shared" si="14"/>
        <v>0.99</v>
      </c>
      <c r="U84" s="159">
        <f t="shared" si="14"/>
        <v>1</v>
      </c>
      <c r="V84" s="159">
        <f t="shared" si="14"/>
        <v>1</v>
      </c>
      <c r="W84" s="159">
        <f t="shared" si="14"/>
        <v>1</v>
      </c>
      <c r="X84" s="159">
        <f t="shared" si="14"/>
        <v>1</v>
      </c>
      <c r="Y84" s="159">
        <f t="shared" si="14"/>
        <v>1</v>
      </c>
      <c r="Z84" s="159">
        <f t="shared" si="14"/>
        <v>1</v>
      </c>
      <c r="AA84" s="159">
        <f t="shared" si="14"/>
        <v>1</v>
      </c>
      <c r="AB84" s="159">
        <f t="shared" si="14"/>
        <v>1</v>
      </c>
      <c r="AC84" s="159">
        <f t="shared" si="14"/>
        <v>1</v>
      </c>
      <c r="AD84" s="159">
        <f t="shared" si="14"/>
        <v>1</v>
      </c>
      <c r="AE84" s="159">
        <f t="shared" si="14"/>
        <v>1</v>
      </c>
      <c r="AF84" s="159">
        <f t="shared" si="14"/>
        <v>1</v>
      </c>
      <c r="AG84" s="159">
        <f t="shared" si="14"/>
        <v>1</v>
      </c>
      <c r="AH84" s="159">
        <f t="shared" si="14"/>
        <v>1</v>
      </c>
      <c r="AI84" s="159">
        <f t="shared" si="14"/>
        <v>1</v>
      </c>
      <c r="AJ84" s="159">
        <f t="shared" si="14"/>
        <v>1</v>
      </c>
      <c r="AK84" s="159">
        <f t="shared" si="14"/>
        <v>1</v>
      </c>
      <c r="AL84" s="159">
        <f t="shared" si="14"/>
        <v>1</v>
      </c>
      <c r="AM84" s="159">
        <f t="shared" si="14"/>
        <v>1</v>
      </c>
      <c r="AN84" s="159">
        <f t="shared" si="14"/>
        <v>1</v>
      </c>
      <c r="AO84" s="159">
        <f t="shared" si="14"/>
        <v>1</v>
      </c>
      <c r="AP84" s="159">
        <f t="shared" si="14"/>
        <v>1</v>
      </c>
      <c r="AQ84" s="159">
        <f t="shared" si="14"/>
        <v>1</v>
      </c>
      <c r="AR84" s="159">
        <f t="shared" si="14"/>
        <v>1</v>
      </c>
      <c r="AS84" s="159">
        <f t="shared" si="14"/>
        <v>1</v>
      </c>
      <c r="AT84" s="159">
        <f t="shared" ref="AT84:AX84" si="15">AT42</f>
        <v>0.99156854348359291</v>
      </c>
      <c r="AU84" s="159">
        <f t="shared" si="15"/>
        <v>0.99156854348359291</v>
      </c>
      <c r="AV84" s="159">
        <f t="shared" si="15"/>
        <v>1</v>
      </c>
      <c r="AW84" s="159">
        <f t="shared" si="15"/>
        <v>1</v>
      </c>
      <c r="AX84" s="159">
        <f t="shared" si="15"/>
        <v>1</v>
      </c>
    </row>
    <row r="85" spans="2:50" ht="11.5" x14ac:dyDescent="0.2">
      <c r="C85" s="216">
        <f t="shared" si="3"/>
        <v>48</v>
      </c>
      <c r="D85" s="200" t="s">
        <v>3910</v>
      </c>
      <c r="F85" s="159">
        <f>F48</f>
        <v>0.95</v>
      </c>
      <c r="G85" s="159">
        <f t="shared" ref="G85:AS85" si="16">G48</f>
        <v>0.98</v>
      </c>
      <c r="H85" s="159">
        <f t="shared" si="16"/>
        <v>0.99</v>
      </c>
      <c r="I85" s="159">
        <f t="shared" si="16"/>
        <v>0.99</v>
      </c>
      <c r="J85" s="159">
        <f t="shared" si="16"/>
        <v>0.99</v>
      </c>
      <c r="K85" s="159">
        <f t="shared" si="16"/>
        <v>0.99</v>
      </c>
      <c r="L85" s="159">
        <f t="shared" si="16"/>
        <v>0.99</v>
      </c>
      <c r="M85" s="159">
        <f t="shared" si="16"/>
        <v>0.99</v>
      </c>
      <c r="N85" s="159">
        <f t="shared" si="16"/>
        <v>0.99</v>
      </c>
      <c r="O85" s="159">
        <f t="shared" si="16"/>
        <v>0.99</v>
      </c>
      <c r="P85" s="159">
        <f t="shared" si="16"/>
        <v>1</v>
      </c>
      <c r="Q85" s="159">
        <f t="shared" si="16"/>
        <v>1</v>
      </c>
      <c r="R85" s="159">
        <f t="shared" si="16"/>
        <v>1</v>
      </c>
      <c r="S85" s="159">
        <f t="shared" si="16"/>
        <v>1</v>
      </c>
      <c r="T85" s="159">
        <f t="shared" si="16"/>
        <v>1</v>
      </c>
      <c r="U85" s="159">
        <f t="shared" si="16"/>
        <v>1</v>
      </c>
      <c r="V85" s="159">
        <f t="shared" si="16"/>
        <v>1</v>
      </c>
      <c r="W85" s="159">
        <f t="shared" si="16"/>
        <v>1</v>
      </c>
      <c r="X85" s="159">
        <f t="shared" si="16"/>
        <v>1</v>
      </c>
      <c r="Y85" s="159">
        <f t="shared" si="16"/>
        <v>1</v>
      </c>
      <c r="Z85" s="159">
        <f t="shared" si="16"/>
        <v>1</v>
      </c>
      <c r="AA85" s="159">
        <f t="shared" si="16"/>
        <v>1</v>
      </c>
      <c r="AB85" s="159">
        <f t="shared" si="16"/>
        <v>1</v>
      </c>
      <c r="AC85" s="159">
        <f t="shared" si="16"/>
        <v>1</v>
      </c>
      <c r="AD85" s="159">
        <f t="shared" si="16"/>
        <v>1</v>
      </c>
      <c r="AE85" s="159">
        <f t="shared" si="16"/>
        <v>1</v>
      </c>
      <c r="AF85" s="159">
        <f t="shared" si="16"/>
        <v>1</v>
      </c>
      <c r="AG85" s="159">
        <f t="shared" si="16"/>
        <v>1</v>
      </c>
      <c r="AH85" s="159">
        <f t="shared" si="16"/>
        <v>1</v>
      </c>
      <c r="AI85" s="159">
        <f t="shared" si="16"/>
        <v>1</v>
      </c>
      <c r="AJ85" s="159">
        <f t="shared" si="16"/>
        <v>1</v>
      </c>
      <c r="AK85" s="159">
        <f t="shared" si="16"/>
        <v>1</v>
      </c>
      <c r="AL85" s="159">
        <f t="shared" si="16"/>
        <v>1</v>
      </c>
      <c r="AM85" s="159">
        <f t="shared" si="16"/>
        <v>1</v>
      </c>
      <c r="AN85" s="159">
        <f t="shared" si="16"/>
        <v>1</v>
      </c>
      <c r="AO85" s="159">
        <f t="shared" si="16"/>
        <v>1</v>
      </c>
      <c r="AP85" s="159">
        <f t="shared" si="16"/>
        <v>1</v>
      </c>
      <c r="AQ85" s="159">
        <f t="shared" si="16"/>
        <v>1</v>
      </c>
      <c r="AR85" s="159">
        <f t="shared" si="16"/>
        <v>1</v>
      </c>
      <c r="AS85" s="159">
        <f t="shared" si="16"/>
        <v>1</v>
      </c>
      <c r="AT85" s="159">
        <f t="shared" ref="AT85:AX85" si="17">AT48</f>
        <v>0.99675069620768753</v>
      </c>
      <c r="AU85" s="159">
        <f t="shared" si="17"/>
        <v>0.99675069620768753</v>
      </c>
      <c r="AV85" s="159">
        <f t="shared" si="17"/>
        <v>0.99675069620768753</v>
      </c>
      <c r="AW85" s="159">
        <f t="shared" si="17"/>
        <v>0.99675069620768753</v>
      </c>
      <c r="AX85" s="159">
        <f t="shared" si="17"/>
        <v>1</v>
      </c>
    </row>
    <row r="86" spans="2:50" ht="11.5" x14ac:dyDescent="0.2">
      <c r="C86" s="216">
        <f t="shared" si="3"/>
        <v>54</v>
      </c>
      <c r="D86" s="200" t="s">
        <v>4263</v>
      </c>
      <c r="F86" s="159">
        <f>F54</f>
        <v>0.48</v>
      </c>
      <c r="G86" s="159">
        <f t="shared" ref="G86:AS86" si="18">G54</f>
        <v>0.94</v>
      </c>
      <c r="H86" s="159">
        <f t="shared" si="18"/>
        <v>1</v>
      </c>
      <c r="I86" s="159">
        <f t="shared" si="18"/>
        <v>1</v>
      </c>
      <c r="J86" s="159">
        <f t="shared" si="18"/>
        <v>1</v>
      </c>
      <c r="K86" s="159">
        <f t="shared" si="18"/>
        <v>1</v>
      </c>
      <c r="L86" s="159">
        <f t="shared" si="18"/>
        <v>1</v>
      </c>
      <c r="M86" s="159">
        <f t="shared" si="18"/>
        <v>1</v>
      </c>
      <c r="N86" s="159">
        <f t="shared" si="18"/>
        <v>1</v>
      </c>
      <c r="O86" s="159">
        <f t="shared" si="18"/>
        <v>1</v>
      </c>
      <c r="P86" s="159">
        <f t="shared" si="18"/>
        <v>1</v>
      </c>
      <c r="Q86" s="159">
        <f t="shared" si="18"/>
        <v>1</v>
      </c>
      <c r="R86" s="159">
        <f t="shared" si="18"/>
        <v>1</v>
      </c>
      <c r="S86" s="159">
        <f t="shared" si="18"/>
        <v>1</v>
      </c>
      <c r="T86" s="159">
        <f t="shared" si="18"/>
        <v>1</v>
      </c>
      <c r="U86" s="159">
        <f t="shared" si="18"/>
        <v>1</v>
      </c>
      <c r="V86" s="159">
        <f t="shared" si="18"/>
        <v>1</v>
      </c>
      <c r="W86" s="159">
        <f t="shared" si="18"/>
        <v>1</v>
      </c>
      <c r="X86" s="159">
        <f t="shared" si="18"/>
        <v>1</v>
      </c>
      <c r="Y86" s="159">
        <f t="shared" si="18"/>
        <v>1</v>
      </c>
      <c r="Z86" s="159">
        <f t="shared" si="18"/>
        <v>1</v>
      </c>
      <c r="AA86" s="159">
        <f t="shared" si="18"/>
        <v>1</v>
      </c>
      <c r="AB86" s="159">
        <f t="shared" si="18"/>
        <v>1</v>
      </c>
      <c r="AC86" s="159">
        <f t="shared" si="18"/>
        <v>1</v>
      </c>
      <c r="AD86" s="159">
        <f t="shared" si="18"/>
        <v>1</v>
      </c>
      <c r="AE86" s="159">
        <f t="shared" si="18"/>
        <v>1</v>
      </c>
      <c r="AF86" s="159">
        <f t="shared" si="18"/>
        <v>1</v>
      </c>
      <c r="AG86" s="159">
        <f t="shared" si="18"/>
        <v>1</v>
      </c>
      <c r="AH86" s="159">
        <f t="shared" si="18"/>
        <v>1</v>
      </c>
      <c r="AI86" s="159">
        <f t="shared" si="18"/>
        <v>1</v>
      </c>
      <c r="AJ86" s="159">
        <f t="shared" si="18"/>
        <v>1</v>
      </c>
      <c r="AK86" s="159">
        <f t="shared" si="18"/>
        <v>1</v>
      </c>
      <c r="AL86" s="159">
        <f t="shared" si="18"/>
        <v>1</v>
      </c>
      <c r="AM86" s="159">
        <f t="shared" si="18"/>
        <v>1</v>
      </c>
      <c r="AN86" s="159">
        <f t="shared" si="18"/>
        <v>1</v>
      </c>
      <c r="AO86" s="159">
        <f t="shared" si="18"/>
        <v>1</v>
      </c>
      <c r="AP86" s="159">
        <f t="shared" si="18"/>
        <v>1</v>
      </c>
      <c r="AQ86" s="159">
        <f t="shared" si="18"/>
        <v>1</v>
      </c>
      <c r="AR86" s="159">
        <f t="shared" si="18"/>
        <v>1</v>
      </c>
      <c r="AS86" s="159">
        <f t="shared" si="18"/>
        <v>1</v>
      </c>
      <c r="AT86" s="159">
        <f t="shared" ref="AT86:AX86" si="19">AT54</f>
        <v>1</v>
      </c>
      <c r="AU86" s="159">
        <f t="shared" si="19"/>
        <v>1</v>
      </c>
      <c r="AV86" s="159">
        <f t="shared" si="19"/>
        <v>1</v>
      </c>
      <c r="AW86" s="159">
        <f t="shared" si="19"/>
        <v>1</v>
      </c>
      <c r="AX86" s="159">
        <f t="shared" si="19"/>
        <v>1</v>
      </c>
    </row>
    <row r="87" spans="2:50" ht="11.5" x14ac:dyDescent="0.2">
      <c r="C87" s="216">
        <f t="shared" si="3"/>
        <v>60</v>
      </c>
      <c r="D87" s="200" t="s">
        <v>4199</v>
      </c>
      <c r="F87" s="159">
        <f>F60</f>
        <v>0.94</v>
      </c>
      <c r="G87" s="159">
        <f t="shared" ref="G87:AS87" si="20">G60</f>
        <v>0.98</v>
      </c>
      <c r="H87" s="159">
        <f t="shared" si="20"/>
        <v>0.99</v>
      </c>
      <c r="I87" s="159">
        <f t="shared" si="20"/>
        <v>0.99</v>
      </c>
      <c r="J87" s="159">
        <f t="shared" si="20"/>
        <v>0.99</v>
      </c>
      <c r="K87" s="159">
        <f t="shared" si="20"/>
        <v>0.99</v>
      </c>
      <c r="L87" s="159">
        <f t="shared" si="20"/>
        <v>0.99</v>
      </c>
      <c r="M87" s="159">
        <f t="shared" si="20"/>
        <v>0.99</v>
      </c>
      <c r="N87" s="159">
        <f t="shared" si="20"/>
        <v>0.99</v>
      </c>
      <c r="O87" s="159">
        <f t="shared" si="20"/>
        <v>0.99</v>
      </c>
      <c r="P87" s="159">
        <f t="shared" si="20"/>
        <v>0.99</v>
      </c>
      <c r="Q87" s="159">
        <f t="shared" si="20"/>
        <v>0.99</v>
      </c>
      <c r="R87" s="159">
        <f t="shared" si="20"/>
        <v>1</v>
      </c>
      <c r="S87" s="159">
        <f t="shared" si="20"/>
        <v>1</v>
      </c>
      <c r="T87" s="159">
        <f t="shared" si="20"/>
        <v>1</v>
      </c>
      <c r="U87" s="159">
        <f t="shared" si="20"/>
        <v>1</v>
      </c>
      <c r="V87" s="159">
        <f t="shared" si="20"/>
        <v>1</v>
      </c>
      <c r="W87" s="159">
        <f t="shared" si="20"/>
        <v>1</v>
      </c>
      <c r="X87" s="159">
        <f t="shared" si="20"/>
        <v>1</v>
      </c>
      <c r="Y87" s="159">
        <f t="shared" si="20"/>
        <v>1</v>
      </c>
      <c r="Z87" s="159">
        <f t="shared" si="20"/>
        <v>1</v>
      </c>
      <c r="AA87" s="159">
        <f t="shared" si="20"/>
        <v>1</v>
      </c>
      <c r="AB87" s="159">
        <f t="shared" si="20"/>
        <v>1</v>
      </c>
      <c r="AC87" s="159">
        <f t="shared" si="20"/>
        <v>1</v>
      </c>
      <c r="AD87" s="159">
        <f t="shared" si="20"/>
        <v>1</v>
      </c>
      <c r="AE87" s="159">
        <f t="shared" si="20"/>
        <v>1</v>
      </c>
      <c r="AF87" s="159">
        <f t="shared" si="20"/>
        <v>1</v>
      </c>
      <c r="AG87" s="159">
        <f t="shared" si="20"/>
        <v>1</v>
      </c>
      <c r="AH87" s="159">
        <f t="shared" si="20"/>
        <v>1</v>
      </c>
      <c r="AI87" s="159">
        <f t="shared" si="20"/>
        <v>1</v>
      </c>
      <c r="AJ87" s="159">
        <f t="shared" si="20"/>
        <v>1</v>
      </c>
      <c r="AK87" s="159">
        <f t="shared" si="20"/>
        <v>1</v>
      </c>
      <c r="AL87" s="159">
        <f t="shared" si="20"/>
        <v>1</v>
      </c>
      <c r="AM87" s="159">
        <f t="shared" si="20"/>
        <v>1</v>
      </c>
      <c r="AN87" s="159">
        <f t="shared" si="20"/>
        <v>1</v>
      </c>
      <c r="AO87" s="159">
        <f t="shared" si="20"/>
        <v>1</v>
      </c>
      <c r="AP87" s="159">
        <f t="shared" si="20"/>
        <v>1</v>
      </c>
      <c r="AQ87" s="159">
        <f t="shared" si="20"/>
        <v>1</v>
      </c>
      <c r="AR87" s="159">
        <f t="shared" si="20"/>
        <v>1</v>
      </c>
      <c r="AS87" s="159">
        <f t="shared" si="20"/>
        <v>1</v>
      </c>
      <c r="AT87" s="159">
        <f t="shared" ref="AT87:AX87" si="21">AT60</f>
        <v>1</v>
      </c>
      <c r="AU87" s="159">
        <f t="shared" si="21"/>
        <v>1</v>
      </c>
      <c r="AV87" s="159">
        <f t="shared" si="21"/>
        <v>1</v>
      </c>
      <c r="AW87" s="159">
        <f t="shared" si="21"/>
        <v>1</v>
      </c>
      <c r="AX87" s="159">
        <f t="shared" si="21"/>
        <v>1</v>
      </c>
    </row>
    <row r="88" spans="2:50" ht="11.5" x14ac:dyDescent="0.2">
      <c r="C88" s="216">
        <f t="shared" si="3"/>
        <v>66</v>
      </c>
      <c r="D88" s="200" t="s">
        <v>658</v>
      </c>
      <c r="F88" s="159">
        <f>F66</f>
        <v>0.49</v>
      </c>
      <c r="G88" s="159">
        <f t="shared" ref="G88:AS88" si="22">G66</f>
        <v>0.62</v>
      </c>
      <c r="H88" s="159">
        <f t="shared" si="22"/>
        <v>0.69</v>
      </c>
      <c r="I88" s="159">
        <f t="shared" si="22"/>
        <v>0.76</v>
      </c>
      <c r="J88" s="159">
        <f t="shared" si="22"/>
        <v>0.79</v>
      </c>
      <c r="K88" s="159">
        <f t="shared" si="22"/>
        <v>0.83</v>
      </c>
      <c r="L88" s="159">
        <f t="shared" si="22"/>
        <v>0.86</v>
      </c>
      <c r="M88" s="159">
        <f t="shared" si="22"/>
        <v>0.89</v>
      </c>
      <c r="N88" s="159">
        <f t="shared" si="22"/>
        <v>0.93</v>
      </c>
      <c r="O88" s="159">
        <f t="shared" si="22"/>
        <v>0.93</v>
      </c>
      <c r="P88" s="159">
        <f t="shared" si="22"/>
        <v>0.94</v>
      </c>
      <c r="Q88" s="159">
        <f t="shared" si="22"/>
        <v>0.95</v>
      </c>
      <c r="R88" s="159">
        <f t="shared" si="22"/>
        <v>0.97</v>
      </c>
      <c r="S88" s="159">
        <f t="shared" si="22"/>
        <v>0.99</v>
      </c>
      <c r="T88" s="159">
        <f t="shared" si="22"/>
        <v>1</v>
      </c>
      <c r="U88" s="159">
        <f t="shared" si="22"/>
        <v>1</v>
      </c>
      <c r="V88" s="159">
        <f t="shared" si="22"/>
        <v>1</v>
      </c>
      <c r="W88" s="159">
        <f t="shared" si="22"/>
        <v>1</v>
      </c>
      <c r="X88" s="159">
        <f t="shared" si="22"/>
        <v>1</v>
      </c>
      <c r="Y88" s="159">
        <f t="shared" si="22"/>
        <v>1</v>
      </c>
      <c r="Z88" s="159">
        <f t="shared" si="22"/>
        <v>1</v>
      </c>
      <c r="AA88" s="159">
        <f t="shared" si="22"/>
        <v>1</v>
      </c>
      <c r="AB88" s="159">
        <f t="shared" si="22"/>
        <v>1</v>
      </c>
      <c r="AC88" s="159">
        <f t="shared" si="22"/>
        <v>1</v>
      </c>
      <c r="AD88" s="159">
        <f t="shared" si="22"/>
        <v>1</v>
      </c>
      <c r="AE88" s="159">
        <f t="shared" si="22"/>
        <v>1</v>
      </c>
      <c r="AF88" s="159">
        <f t="shared" si="22"/>
        <v>1</v>
      </c>
      <c r="AG88" s="159">
        <f t="shared" si="22"/>
        <v>1</v>
      </c>
      <c r="AH88" s="159">
        <f t="shared" si="22"/>
        <v>1</v>
      </c>
      <c r="AI88" s="159">
        <f t="shared" si="22"/>
        <v>1</v>
      </c>
      <c r="AJ88" s="159">
        <f t="shared" si="22"/>
        <v>1</v>
      </c>
      <c r="AK88" s="159">
        <f t="shared" si="22"/>
        <v>1</v>
      </c>
      <c r="AL88" s="159">
        <f t="shared" si="22"/>
        <v>1</v>
      </c>
      <c r="AM88" s="159">
        <f t="shared" si="22"/>
        <v>1</v>
      </c>
      <c r="AN88" s="159">
        <f t="shared" si="22"/>
        <v>1</v>
      </c>
      <c r="AO88" s="159">
        <f t="shared" si="22"/>
        <v>1</v>
      </c>
      <c r="AP88" s="159">
        <f t="shared" si="22"/>
        <v>1</v>
      </c>
      <c r="AQ88" s="159">
        <f t="shared" si="22"/>
        <v>1</v>
      </c>
      <c r="AR88" s="159">
        <f t="shared" si="22"/>
        <v>1</v>
      </c>
      <c r="AS88" s="159">
        <f t="shared" si="22"/>
        <v>1</v>
      </c>
      <c r="AT88" s="159">
        <f t="shared" ref="AT88:AX88" si="23">AT66</f>
        <v>1</v>
      </c>
      <c r="AU88" s="159">
        <f t="shared" si="23"/>
        <v>1</v>
      </c>
      <c r="AV88" s="159">
        <f t="shared" si="23"/>
        <v>1</v>
      </c>
      <c r="AW88" s="159">
        <f t="shared" si="23"/>
        <v>1</v>
      </c>
      <c r="AX88" s="159">
        <f t="shared" si="23"/>
        <v>1</v>
      </c>
    </row>
    <row r="89" spans="2:50" x14ac:dyDescent="0.2">
      <c r="B89" s="216"/>
    </row>
    <row r="90" spans="2:50" x14ac:dyDescent="0.2">
      <c r="B90" s="216"/>
    </row>
    <row r="91" spans="2:50" x14ac:dyDescent="0.2">
      <c r="B91" s="216"/>
    </row>
    <row r="92" spans="2:50" x14ac:dyDescent="0.2">
      <c r="B92" s="216"/>
    </row>
    <row r="93" spans="2:50" x14ac:dyDescent="0.2">
      <c r="B93" s="216"/>
    </row>
    <row r="94" spans="2:50" x14ac:dyDescent="0.2">
      <c r="B94" s="216"/>
    </row>
    <row r="95" spans="2:50" x14ac:dyDescent="0.2">
      <c r="B95" s="216"/>
    </row>
    <row r="96" spans="2:50" x14ac:dyDescent="0.2">
      <c r="B96" s="216"/>
    </row>
    <row r="97" spans="2:2" x14ac:dyDescent="0.2">
      <c r="B97" s="216"/>
    </row>
    <row r="98" spans="2:2" x14ac:dyDescent="0.2">
      <c r="B98" s="216"/>
    </row>
    <row r="99" spans="2:2" x14ac:dyDescent="0.2">
      <c r="B99" s="216"/>
    </row>
    <row r="100" spans="2:2" x14ac:dyDescent="0.2">
      <c r="B100" s="216"/>
    </row>
    <row r="101" spans="2:2" x14ac:dyDescent="0.2">
      <c r="B101" s="216"/>
    </row>
    <row r="102" spans="2:2" x14ac:dyDescent="0.2">
      <c r="B102" s="216"/>
    </row>
    <row r="103" spans="2:2" x14ac:dyDescent="0.2">
      <c r="B103" s="216"/>
    </row>
    <row r="104" spans="2:2" x14ac:dyDescent="0.2">
      <c r="B104" s="216"/>
    </row>
  </sheetData>
  <dataValidations count="1">
    <dataValidation type="list" allowBlank="1" showInputMessage="1" showErrorMessage="1" sqref="D69" xr:uid="{98804B74-A6B9-4CDC-9139-B647BC85C4C7}">
      <formula1>$D$78:$D$88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184B0-219A-41E0-8349-6773ED588E36}">
  <sheetPr>
    <tabColor rgb="FFC00000"/>
  </sheetPr>
  <dimension ref="B1:AS104"/>
  <sheetViews>
    <sheetView topLeftCell="A55" workbookViewId="0">
      <selection activeCell="D69" sqref="D69"/>
    </sheetView>
  </sheetViews>
  <sheetFormatPr defaultColWidth="9.08984375" defaultRowHeight="10" x14ac:dyDescent="0.2"/>
  <cols>
    <col min="1" max="1" width="9.08984375" style="158"/>
    <col min="2" max="2" width="12.453125" style="160" bestFit="1" customWidth="1"/>
    <col min="3" max="3" width="17.453125" style="158" customWidth="1"/>
    <col min="4" max="4" width="14.36328125" style="158" customWidth="1"/>
    <col min="5" max="5" width="9.08984375" style="158"/>
    <col min="6" max="6" width="15.90625" style="158" bestFit="1" customWidth="1"/>
    <col min="7" max="16384" width="9.08984375" style="158"/>
  </cols>
  <sheetData>
    <row r="1" spans="2:45" ht="10.5" x14ac:dyDescent="0.25">
      <c r="B1" s="161" t="s">
        <v>7104</v>
      </c>
    </row>
    <row r="2" spans="2:45" ht="10.5" x14ac:dyDescent="0.25">
      <c r="B2" s="161"/>
      <c r="D2" s="158" t="s">
        <v>4195</v>
      </c>
    </row>
    <row r="3" spans="2:45" ht="10.5" x14ac:dyDescent="0.25">
      <c r="B3" s="161"/>
      <c r="D3" s="158" t="s">
        <v>7098</v>
      </c>
      <c r="F3" s="158">
        <v>0</v>
      </c>
      <c r="G3" s="158">
        <v>1</v>
      </c>
      <c r="H3" s="158">
        <v>2</v>
      </c>
      <c r="I3" s="158">
        <v>3</v>
      </c>
      <c r="J3" s="158">
        <v>4</v>
      </c>
      <c r="K3" s="158">
        <v>5</v>
      </c>
      <c r="L3" s="158">
        <v>6</v>
      </c>
      <c r="M3" s="158">
        <v>7</v>
      </c>
      <c r="N3" s="158">
        <v>8</v>
      </c>
      <c r="O3" s="158">
        <v>9</v>
      </c>
      <c r="P3" s="158">
        <v>10</v>
      </c>
      <c r="Q3" s="158">
        <v>11</v>
      </c>
      <c r="R3" s="158">
        <v>12</v>
      </c>
      <c r="S3" s="158">
        <v>13</v>
      </c>
      <c r="T3" s="158">
        <v>14</v>
      </c>
      <c r="U3" s="158">
        <v>15</v>
      </c>
      <c r="V3" s="158">
        <v>16</v>
      </c>
      <c r="W3" s="158">
        <v>17</v>
      </c>
      <c r="X3" s="158">
        <v>18</v>
      </c>
      <c r="Y3" s="158">
        <v>19</v>
      </c>
      <c r="Z3" s="158">
        <v>20</v>
      </c>
      <c r="AA3" s="158">
        <v>21</v>
      </c>
      <c r="AB3" s="158">
        <v>22</v>
      </c>
      <c r="AC3" s="158">
        <v>23</v>
      </c>
      <c r="AD3" s="158">
        <v>24</v>
      </c>
      <c r="AE3" s="158">
        <v>25</v>
      </c>
      <c r="AF3" s="158">
        <v>26</v>
      </c>
      <c r="AG3" s="158">
        <v>27</v>
      </c>
      <c r="AH3" s="158">
        <v>28</v>
      </c>
      <c r="AI3" s="158">
        <v>29</v>
      </c>
      <c r="AJ3" s="158">
        <v>30</v>
      </c>
      <c r="AK3" s="158">
        <v>31</v>
      </c>
      <c r="AL3" s="158">
        <v>32</v>
      </c>
      <c r="AM3" s="158">
        <v>33</v>
      </c>
      <c r="AN3" s="158">
        <v>34</v>
      </c>
      <c r="AO3" s="158">
        <v>35</v>
      </c>
      <c r="AP3" s="158">
        <v>36</v>
      </c>
      <c r="AQ3" s="158">
        <v>37</v>
      </c>
      <c r="AR3" s="158">
        <v>38</v>
      </c>
      <c r="AS3" s="158">
        <v>39</v>
      </c>
    </row>
    <row r="4" spans="2:45" ht="10.5" x14ac:dyDescent="0.25">
      <c r="B4" s="161"/>
      <c r="D4" s="158" t="s">
        <v>7099</v>
      </c>
      <c r="F4" s="158">
        <v>1.1599999999999999</v>
      </c>
      <c r="G4" s="158">
        <v>1.1299999999999999</v>
      </c>
      <c r="H4" s="158">
        <v>1.01</v>
      </c>
      <c r="I4" s="158">
        <v>1.01</v>
      </c>
      <c r="J4" s="158">
        <v>1.01</v>
      </c>
      <c r="K4" s="158">
        <v>1</v>
      </c>
      <c r="L4" s="158">
        <v>1</v>
      </c>
      <c r="M4" s="158">
        <v>1</v>
      </c>
      <c r="N4" s="158">
        <v>1.0900000000000001</v>
      </c>
      <c r="O4" s="158">
        <v>1</v>
      </c>
      <c r="P4" s="158">
        <v>1.01</v>
      </c>
      <c r="Q4" s="158">
        <v>1</v>
      </c>
      <c r="R4" s="158">
        <v>1.05</v>
      </c>
      <c r="S4" s="158">
        <v>1</v>
      </c>
      <c r="T4" s="158">
        <v>1</v>
      </c>
      <c r="U4" s="158">
        <v>1</v>
      </c>
      <c r="V4" s="158">
        <v>1</v>
      </c>
      <c r="W4" s="158">
        <v>1</v>
      </c>
      <c r="X4" s="158">
        <v>1</v>
      </c>
      <c r="Y4" s="158">
        <v>1</v>
      </c>
      <c r="Z4" s="158">
        <v>1</v>
      </c>
      <c r="AA4" s="158">
        <v>1</v>
      </c>
      <c r="AB4" s="158">
        <v>1</v>
      </c>
      <c r="AC4" s="158">
        <v>1</v>
      </c>
      <c r="AD4" s="158">
        <v>1</v>
      </c>
      <c r="AE4" s="158">
        <v>1</v>
      </c>
      <c r="AF4" s="158">
        <v>1</v>
      </c>
      <c r="AG4" s="158">
        <v>1</v>
      </c>
      <c r="AH4" s="158">
        <v>1</v>
      </c>
      <c r="AI4" s="158">
        <v>1</v>
      </c>
      <c r="AJ4" s="158">
        <v>1</v>
      </c>
      <c r="AK4" s="158">
        <v>1</v>
      </c>
      <c r="AL4" s="158">
        <v>1</v>
      </c>
      <c r="AM4" s="158">
        <v>1</v>
      </c>
      <c r="AN4" s="158">
        <v>1</v>
      </c>
      <c r="AO4" s="158">
        <v>1</v>
      </c>
      <c r="AP4" s="158">
        <v>1</v>
      </c>
      <c r="AQ4" s="158">
        <v>1</v>
      </c>
      <c r="AR4" s="158">
        <v>1</v>
      </c>
      <c r="AS4" s="158">
        <v>1</v>
      </c>
    </row>
    <row r="5" spans="2:45" ht="10.5" x14ac:dyDescent="0.25">
      <c r="B5" s="161"/>
      <c r="D5" s="158" t="s">
        <v>7100</v>
      </c>
      <c r="F5" s="158">
        <v>1.58</v>
      </c>
      <c r="G5" s="158">
        <v>1.36</v>
      </c>
      <c r="H5" s="158">
        <v>1.2</v>
      </c>
      <c r="I5" s="158">
        <v>1.19</v>
      </c>
      <c r="J5" s="158">
        <v>1.17</v>
      </c>
      <c r="K5" s="158">
        <v>1.1599999999999999</v>
      </c>
      <c r="L5" s="158">
        <v>1.1599999999999999</v>
      </c>
      <c r="M5" s="158">
        <v>1.1599999999999999</v>
      </c>
      <c r="N5" s="158">
        <v>1.1599999999999999</v>
      </c>
      <c r="O5" s="158">
        <v>1.07</v>
      </c>
      <c r="P5" s="158">
        <v>1.07</v>
      </c>
      <c r="Q5" s="158">
        <v>1.05</v>
      </c>
      <c r="R5" s="158">
        <v>1.05</v>
      </c>
      <c r="S5" s="158">
        <v>1</v>
      </c>
      <c r="T5" s="158">
        <v>1</v>
      </c>
      <c r="U5" s="158">
        <v>1</v>
      </c>
      <c r="V5" s="158">
        <v>1</v>
      </c>
      <c r="W5" s="158">
        <v>1</v>
      </c>
      <c r="X5" s="158">
        <v>1</v>
      </c>
      <c r="Y5" s="158">
        <v>1</v>
      </c>
      <c r="Z5" s="158">
        <v>1</v>
      </c>
      <c r="AA5" s="158">
        <v>1</v>
      </c>
      <c r="AB5" s="158">
        <v>1</v>
      </c>
      <c r="AC5" s="158">
        <v>1</v>
      </c>
      <c r="AD5" s="158">
        <v>1</v>
      </c>
      <c r="AE5" s="158">
        <v>1</v>
      </c>
      <c r="AF5" s="158">
        <v>1</v>
      </c>
      <c r="AG5" s="158">
        <v>1</v>
      </c>
      <c r="AH5" s="158">
        <v>1</v>
      </c>
      <c r="AI5" s="158">
        <v>1</v>
      </c>
      <c r="AJ5" s="158">
        <v>1</v>
      </c>
      <c r="AK5" s="158">
        <v>1</v>
      </c>
      <c r="AL5" s="158">
        <v>1</v>
      </c>
      <c r="AM5" s="158">
        <v>1</v>
      </c>
      <c r="AN5" s="158">
        <v>1</v>
      </c>
      <c r="AO5" s="158">
        <v>1</v>
      </c>
      <c r="AP5" s="158">
        <v>1</v>
      </c>
      <c r="AQ5" s="158">
        <v>1</v>
      </c>
      <c r="AR5" s="158">
        <v>1</v>
      </c>
      <c r="AS5" s="158">
        <v>1</v>
      </c>
    </row>
    <row r="6" spans="2:45" ht="10.5" x14ac:dyDescent="0.25">
      <c r="B6" s="161">
        <v>7.0198157212148435E-2</v>
      </c>
      <c r="D6" s="158" t="s">
        <v>7101</v>
      </c>
      <c r="F6" s="159">
        <v>0.63</v>
      </c>
      <c r="G6" s="159">
        <v>0.73</v>
      </c>
      <c r="H6" s="159">
        <v>0.83</v>
      </c>
      <c r="I6" s="159">
        <v>0.84</v>
      </c>
      <c r="J6" s="159">
        <v>0.85</v>
      </c>
      <c r="K6" s="159">
        <v>0.86</v>
      </c>
      <c r="L6" s="159">
        <v>0.86</v>
      </c>
      <c r="M6" s="159">
        <v>0.86</v>
      </c>
      <c r="N6" s="159">
        <v>0.86</v>
      </c>
      <c r="O6" s="159">
        <v>0.94</v>
      </c>
      <c r="P6" s="159">
        <v>0.94</v>
      </c>
      <c r="Q6" s="159">
        <v>0.95</v>
      </c>
      <c r="R6" s="159">
        <v>0.95</v>
      </c>
      <c r="S6" s="159">
        <v>1</v>
      </c>
      <c r="T6" s="159">
        <v>1</v>
      </c>
      <c r="U6" s="159">
        <v>1</v>
      </c>
      <c r="V6" s="159">
        <v>1</v>
      </c>
      <c r="W6" s="159">
        <v>1</v>
      </c>
      <c r="X6" s="159">
        <v>1</v>
      </c>
      <c r="Y6" s="159">
        <v>1</v>
      </c>
      <c r="Z6" s="159">
        <v>1</v>
      </c>
      <c r="AA6" s="159">
        <v>1</v>
      </c>
      <c r="AB6" s="159">
        <v>1</v>
      </c>
      <c r="AC6" s="159">
        <v>1</v>
      </c>
      <c r="AD6" s="159">
        <v>1</v>
      </c>
      <c r="AE6" s="159">
        <v>1</v>
      </c>
      <c r="AF6" s="159">
        <v>1</v>
      </c>
      <c r="AG6" s="159">
        <v>1</v>
      </c>
      <c r="AH6" s="159">
        <v>1</v>
      </c>
      <c r="AI6" s="159">
        <v>1</v>
      </c>
      <c r="AJ6" s="159">
        <v>1</v>
      </c>
      <c r="AK6" s="159">
        <v>1</v>
      </c>
      <c r="AL6" s="159">
        <v>1</v>
      </c>
      <c r="AM6" s="159">
        <v>1</v>
      </c>
      <c r="AN6" s="159">
        <v>1</v>
      </c>
      <c r="AO6" s="159">
        <v>1</v>
      </c>
      <c r="AP6" s="159">
        <v>1</v>
      </c>
      <c r="AQ6" s="159">
        <v>1</v>
      </c>
      <c r="AR6" s="159">
        <v>1</v>
      </c>
      <c r="AS6" s="159">
        <v>1</v>
      </c>
    </row>
    <row r="7" spans="2:45" ht="10.5" x14ac:dyDescent="0.25">
      <c r="B7" s="161"/>
    </row>
    <row r="8" spans="2:45" ht="10.5" x14ac:dyDescent="0.25">
      <c r="B8" s="161"/>
      <c r="D8" s="158" t="s">
        <v>4238</v>
      </c>
    </row>
    <row r="9" spans="2:45" ht="10.5" x14ac:dyDescent="0.25">
      <c r="B9" s="161"/>
      <c r="D9" s="158" t="s">
        <v>7098</v>
      </c>
      <c r="F9" s="158">
        <v>0</v>
      </c>
      <c r="G9" s="158">
        <v>1</v>
      </c>
      <c r="H9" s="158">
        <v>2</v>
      </c>
      <c r="I9" s="158">
        <v>3</v>
      </c>
      <c r="J9" s="158">
        <v>4</v>
      </c>
      <c r="K9" s="158">
        <v>5</v>
      </c>
      <c r="L9" s="158">
        <v>6</v>
      </c>
      <c r="M9" s="158">
        <v>7</v>
      </c>
      <c r="N9" s="158">
        <v>8</v>
      </c>
      <c r="O9" s="158">
        <v>9</v>
      </c>
      <c r="P9" s="158">
        <v>10</v>
      </c>
      <c r="Q9" s="158">
        <v>11</v>
      </c>
      <c r="R9" s="158">
        <v>12</v>
      </c>
      <c r="S9" s="158">
        <v>13</v>
      </c>
      <c r="T9" s="158">
        <v>14</v>
      </c>
      <c r="U9" s="158">
        <v>15</v>
      </c>
      <c r="V9" s="158">
        <v>16</v>
      </c>
      <c r="W9" s="158">
        <v>17</v>
      </c>
      <c r="X9" s="158">
        <v>18</v>
      </c>
      <c r="Y9" s="158">
        <v>19</v>
      </c>
      <c r="Z9" s="158">
        <v>20</v>
      </c>
      <c r="AA9" s="158">
        <v>21</v>
      </c>
      <c r="AB9" s="158">
        <v>22</v>
      </c>
      <c r="AC9" s="158">
        <v>23</v>
      </c>
      <c r="AD9" s="158">
        <v>24</v>
      </c>
      <c r="AE9" s="158">
        <v>25</v>
      </c>
      <c r="AF9" s="158">
        <v>26</v>
      </c>
      <c r="AG9" s="158">
        <v>27</v>
      </c>
      <c r="AH9" s="158">
        <v>28</v>
      </c>
      <c r="AI9" s="158">
        <v>29</v>
      </c>
      <c r="AJ9" s="158">
        <v>30</v>
      </c>
      <c r="AK9" s="158">
        <v>31</v>
      </c>
      <c r="AL9" s="158">
        <v>32</v>
      </c>
      <c r="AM9" s="158">
        <v>33</v>
      </c>
      <c r="AN9" s="158">
        <v>34</v>
      </c>
      <c r="AO9" s="158">
        <v>35</v>
      </c>
      <c r="AP9" s="158">
        <v>36</v>
      </c>
      <c r="AQ9" s="158">
        <v>37</v>
      </c>
      <c r="AR9" s="158">
        <v>38</v>
      </c>
      <c r="AS9" s="158">
        <v>39</v>
      </c>
    </row>
    <row r="10" spans="2:45" ht="10.5" x14ac:dyDescent="0.25">
      <c r="B10" s="161"/>
      <c r="D10" s="158" t="s">
        <v>7099</v>
      </c>
      <c r="F10" s="158">
        <v>1</v>
      </c>
      <c r="G10" s="158">
        <v>1</v>
      </c>
      <c r="H10" s="158">
        <v>1</v>
      </c>
      <c r="I10" s="158">
        <v>1.01</v>
      </c>
      <c r="J10" s="158">
        <v>1</v>
      </c>
      <c r="K10" s="158">
        <v>1</v>
      </c>
      <c r="L10" s="158">
        <v>1</v>
      </c>
      <c r="M10" s="158">
        <v>1</v>
      </c>
      <c r="N10" s="158">
        <v>1</v>
      </c>
      <c r="O10" s="158">
        <v>1</v>
      </c>
      <c r="P10" s="158">
        <v>1</v>
      </c>
      <c r="Q10" s="158">
        <v>1</v>
      </c>
      <c r="R10" s="158">
        <v>1</v>
      </c>
      <c r="S10" s="158">
        <v>1</v>
      </c>
      <c r="T10" s="158">
        <v>1</v>
      </c>
      <c r="U10" s="158">
        <v>1</v>
      </c>
      <c r="V10" s="158">
        <v>1</v>
      </c>
      <c r="W10" s="158">
        <v>1</v>
      </c>
      <c r="X10" s="158">
        <v>1</v>
      </c>
      <c r="Y10" s="158">
        <v>1</v>
      </c>
      <c r="Z10" s="158">
        <v>1</v>
      </c>
      <c r="AA10" s="158">
        <v>1</v>
      </c>
      <c r="AB10" s="158">
        <v>1</v>
      </c>
      <c r="AC10" s="158">
        <v>1</v>
      </c>
      <c r="AD10" s="158">
        <v>1</v>
      </c>
      <c r="AE10" s="158">
        <v>1</v>
      </c>
      <c r="AF10" s="158">
        <v>1</v>
      </c>
      <c r="AG10" s="158">
        <v>1</v>
      </c>
      <c r="AH10" s="158">
        <v>1</v>
      </c>
      <c r="AI10" s="158">
        <v>1</v>
      </c>
      <c r="AJ10" s="158">
        <v>1</v>
      </c>
      <c r="AK10" s="158">
        <v>1</v>
      </c>
      <c r="AL10" s="158">
        <v>1</v>
      </c>
      <c r="AM10" s="158">
        <v>1</v>
      </c>
      <c r="AN10" s="158">
        <v>1</v>
      </c>
      <c r="AO10" s="158">
        <v>1</v>
      </c>
      <c r="AP10" s="158">
        <v>1</v>
      </c>
      <c r="AQ10" s="158">
        <v>1</v>
      </c>
      <c r="AR10" s="158">
        <v>1</v>
      </c>
      <c r="AS10" s="158">
        <v>1</v>
      </c>
    </row>
    <row r="11" spans="2:45" ht="10.5" x14ac:dyDescent="0.25">
      <c r="B11" s="161"/>
      <c r="D11" s="158" t="s">
        <v>7100</v>
      </c>
      <c r="F11" s="158">
        <v>1.02</v>
      </c>
      <c r="G11" s="158">
        <v>1.01</v>
      </c>
      <c r="H11" s="158">
        <v>1.01</v>
      </c>
      <c r="I11" s="158">
        <v>1.01</v>
      </c>
      <c r="J11" s="158">
        <v>1</v>
      </c>
      <c r="K11" s="158">
        <v>1</v>
      </c>
      <c r="L11" s="158">
        <v>1</v>
      </c>
      <c r="M11" s="158">
        <v>1</v>
      </c>
      <c r="N11" s="158">
        <v>1</v>
      </c>
      <c r="O11" s="158">
        <v>1</v>
      </c>
      <c r="P11" s="158">
        <v>1</v>
      </c>
      <c r="Q11" s="158">
        <v>1</v>
      </c>
      <c r="R11" s="158">
        <v>1</v>
      </c>
      <c r="S11" s="158">
        <v>1</v>
      </c>
      <c r="T11" s="158">
        <v>1</v>
      </c>
      <c r="U11" s="158">
        <v>1</v>
      </c>
      <c r="V11" s="158">
        <v>1</v>
      </c>
      <c r="W11" s="158">
        <v>1</v>
      </c>
      <c r="X11" s="158">
        <v>1</v>
      </c>
      <c r="Y11" s="158">
        <v>1</v>
      </c>
      <c r="Z11" s="158">
        <v>1</v>
      </c>
      <c r="AA11" s="158">
        <v>1</v>
      </c>
      <c r="AB11" s="158">
        <v>1</v>
      </c>
      <c r="AC11" s="158">
        <v>1</v>
      </c>
      <c r="AD11" s="158">
        <v>1</v>
      </c>
      <c r="AE11" s="158">
        <v>1</v>
      </c>
      <c r="AF11" s="158">
        <v>1</v>
      </c>
      <c r="AG11" s="158">
        <v>1</v>
      </c>
      <c r="AH11" s="158">
        <v>1</v>
      </c>
      <c r="AI11" s="158">
        <v>1</v>
      </c>
      <c r="AJ11" s="158">
        <v>1</v>
      </c>
      <c r="AK11" s="158">
        <v>1</v>
      </c>
      <c r="AL11" s="158">
        <v>1</v>
      </c>
      <c r="AM11" s="158">
        <v>1</v>
      </c>
      <c r="AN11" s="158">
        <v>1</v>
      </c>
      <c r="AO11" s="158">
        <v>1</v>
      </c>
      <c r="AP11" s="158">
        <v>1</v>
      </c>
      <c r="AQ11" s="158">
        <v>1</v>
      </c>
      <c r="AR11" s="158">
        <v>1</v>
      </c>
      <c r="AS11" s="158">
        <v>1</v>
      </c>
    </row>
    <row r="12" spans="2:45" ht="10.5" x14ac:dyDescent="0.25">
      <c r="B12" s="161">
        <v>6.29475811108058E-4</v>
      </c>
      <c r="D12" s="158" t="s">
        <v>7101</v>
      </c>
      <c r="F12" s="159">
        <v>0.98</v>
      </c>
      <c r="G12" s="159">
        <v>0.99</v>
      </c>
      <c r="H12" s="159">
        <v>0.99</v>
      </c>
      <c r="I12" s="159">
        <v>0.99</v>
      </c>
      <c r="J12" s="159">
        <v>1</v>
      </c>
      <c r="K12" s="159">
        <v>1</v>
      </c>
      <c r="L12" s="159">
        <v>1</v>
      </c>
      <c r="M12" s="159">
        <v>1</v>
      </c>
      <c r="N12" s="159">
        <v>1</v>
      </c>
      <c r="O12" s="159">
        <v>1</v>
      </c>
      <c r="P12" s="159">
        <v>1</v>
      </c>
      <c r="Q12" s="159">
        <v>1</v>
      </c>
      <c r="R12" s="159">
        <v>1</v>
      </c>
      <c r="S12" s="159">
        <v>1</v>
      </c>
      <c r="T12" s="159">
        <v>1</v>
      </c>
      <c r="U12" s="159">
        <v>1</v>
      </c>
      <c r="V12" s="159">
        <v>1</v>
      </c>
      <c r="W12" s="159">
        <v>1</v>
      </c>
      <c r="X12" s="159">
        <v>1</v>
      </c>
      <c r="Y12" s="159">
        <v>1</v>
      </c>
      <c r="Z12" s="159">
        <v>1</v>
      </c>
      <c r="AA12" s="159">
        <v>1</v>
      </c>
      <c r="AB12" s="159">
        <v>1</v>
      </c>
      <c r="AC12" s="159">
        <v>1</v>
      </c>
      <c r="AD12" s="159">
        <v>1</v>
      </c>
      <c r="AE12" s="159">
        <v>1</v>
      </c>
      <c r="AF12" s="159">
        <v>1</v>
      </c>
      <c r="AG12" s="159">
        <v>1</v>
      </c>
      <c r="AH12" s="159">
        <v>1</v>
      </c>
      <c r="AI12" s="159">
        <v>1</v>
      </c>
      <c r="AJ12" s="159">
        <v>1</v>
      </c>
      <c r="AK12" s="159">
        <v>1</v>
      </c>
      <c r="AL12" s="159">
        <v>1</v>
      </c>
      <c r="AM12" s="159">
        <v>1</v>
      </c>
      <c r="AN12" s="159">
        <v>1</v>
      </c>
      <c r="AO12" s="159">
        <v>1</v>
      </c>
      <c r="AP12" s="159">
        <v>1</v>
      </c>
      <c r="AQ12" s="159">
        <v>1</v>
      </c>
      <c r="AR12" s="159">
        <v>1</v>
      </c>
      <c r="AS12" s="159">
        <v>1</v>
      </c>
    </row>
    <row r="13" spans="2:45" ht="10.5" x14ac:dyDescent="0.25">
      <c r="B13" s="161"/>
    </row>
    <row r="14" spans="2:45" ht="10.5" x14ac:dyDescent="0.25">
      <c r="B14" s="161"/>
      <c r="D14" s="158" t="s">
        <v>4248</v>
      </c>
    </row>
    <row r="15" spans="2:45" ht="10.5" x14ac:dyDescent="0.25">
      <c r="B15" s="161"/>
      <c r="D15" s="158" t="s">
        <v>7098</v>
      </c>
      <c r="F15" s="158">
        <v>0</v>
      </c>
      <c r="G15" s="158">
        <v>1</v>
      </c>
      <c r="H15" s="158">
        <v>2</v>
      </c>
      <c r="I15" s="158">
        <v>3</v>
      </c>
      <c r="J15" s="158">
        <v>4</v>
      </c>
      <c r="K15" s="158">
        <v>5</v>
      </c>
      <c r="L15" s="158">
        <v>6</v>
      </c>
      <c r="M15" s="158">
        <v>7</v>
      </c>
      <c r="N15" s="158">
        <v>8</v>
      </c>
      <c r="O15" s="158">
        <v>9</v>
      </c>
      <c r="P15" s="158">
        <v>10</v>
      </c>
      <c r="Q15" s="158">
        <v>11</v>
      </c>
      <c r="R15" s="158">
        <v>12</v>
      </c>
      <c r="S15" s="158">
        <v>13</v>
      </c>
      <c r="T15" s="158">
        <v>14</v>
      </c>
      <c r="U15" s="158">
        <v>15</v>
      </c>
      <c r="V15" s="158">
        <v>16</v>
      </c>
      <c r="W15" s="158">
        <v>17</v>
      </c>
      <c r="X15" s="158">
        <v>18</v>
      </c>
      <c r="Y15" s="158">
        <v>19</v>
      </c>
      <c r="Z15" s="158">
        <v>20</v>
      </c>
      <c r="AA15" s="158">
        <v>21</v>
      </c>
      <c r="AB15" s="158">
        <v>22</v>
      </c>
      <c r="AC15" s="158">
        <v>23</v>
      </c>
      <c r="AD15" s="158">
        <v>24</v>
      </c>
      <c r="AE15" s="158">
        <v>25</v>
      </c>
      <c r="AF15" s="158">
        <v>26</v>
      </c>
      <c r="AG15" s="158">
        <v>27</v>
      </c>
      <c r="AH15" s="158">
        <v>28</v>
      </c>
      <c r="AI15" s="158">
        <v>29</v>
      </c>
      <c r="AJ15" s="158">
        <v>30</v>
      </c>
      <c r="AK15" s="158">
        <v>31</v>
      </c>
      <c r="AL15" s="158">
        <v>32</v>
      </c>
      <c r="AM15" s="158">
        <v>33</v>
      </c>
      <c r="AN15" s="158">
        <v>34</v>
      </c>
      <c r="AO15" s="158">
        <v>35</v>
      </c>
      <c r="AP15" s="158">
        <v>36</v>
      </c>
      <c r="AQ15" s="158">
        <v>37</v>
      </c>
      <c r="AR15" s="158">
        <v>38</v>
      </c>
      <c r="AS15" s="158">
        <v>39</v>
      </c>
    </row>
    <row r="16" spans="2:45" ht="10.5" x14ac:dyDescent="0.25">
      <c r="B16" s="161"/>
      <c r="D16" s="158" t="s">
        <v>7099</v>
      </c>
      <c r="F16" s="158">
        <v>1.01</v>
      </c>
      <c r="G16" s="158">
        <v>1.07</v>
      </c>
      <c r="H16" s="158">
        <v>1.07</v>
      </c>
      <c r="I16" s="158">
        <v>1.01</v>
      </c>
      <c r="J16" s="158">
        <v>1.03</v>
      </c>
      <c r="K16" s="158">
        <v>1</v>
      </c>
      <c r="L16" s="158">
        <v>1</v>
      </c>
      <c r="M16" s="158">
        <v>1</v>
      </c>
      <c r="N16" s="158">
        <v>1</v>
      </c>
      <c r="O16" s="158">
        <v>1</v>
      </c>
      <c r="P16" s="158">
        <v>1</v>
      </c>
      <c r="Q16" s="158">
        <v>1</v>
      </c>
      <c r="R16" s="158">
        <v>1</v>
      </c>
      <c r="S16" s="158">
        <v>1</v>
      </c>
      <c r="T16" s="158">
        <v>1</v>
      </c>
      <c r="U16" s="158">
        <v>1</v>
      </c>
      <c r="V16" s="158">
        <v>1.02</v>
      </c>
      <c r="W16" s="158">
        <v>1</v>
      </c>
      <c r="X16" s="158">
        <v>1</v>
      </c>
      <c r="Y16" s="158">
        <v>1</v>
      </c>
      <c r="Z16" s="158">
        <v>1</v>
      </c>
      <c r="AA16" s="158">
        <v>1</v>
      </c>
      <c r="AB16" s="158">
        <v>1</v>
      </c>
      <c r="AC16" s="158">
        <v>1</v>
      </c>
      <c r="AD16" s="158">
        <v>1</v>
      </c>
      <c r="AE16" s="158">
        <v>1</v>
      </c>
      <c r="AF16" s="158">
        <v>1</v>
      </c>
      <c r="AG16" s="158">
        <v>1</v>
      </c>
      <c r="AH16" s="158">
        <v>1</v>
      </c>
      <c r="AI16" s="158">
        <v>1</v>
      </c>
      <c r="AJ16" s="158">
        <v>1</v>
      </c>
      <c r="AK16" s="158">
        <v>1</v>
      </c>
      <c r="AL16" s="158">
        <v>1</v>
      </c>
      <c r="AM16" s="158">
        <v>1</v>
      </c>
      <c r="AN16" s="158">
        <v>1</v>
      </c>
      <c r="AO16" s="158">
        <v>1</v>
      </c>
      <c r="AP16" s="158">
        <v>1</v>
      </c>
      <c r="AQ16" s="158">
        <v>1</v>
      </c>
      <c r="AR16" s="158">
        <v>1</v>
      </c>
      <c r="AS16" s="158">
        <v>1</v>
      </c>
    </row>
    <row r="17" spans="2:45" ht="10.5" x14ac:dyDescent="0.25">
      <c r="B17" s="161"/>
      <c r="D17" s="158" t="s">
        <v>7100</v>
      </c>
      <c r="F17" s="158">
        <v>1.25</v>
      </c>
      <c r="G17" s="158">
        <v>1.23</v>
      </c>
      <c r="H17" s="158">
        <v>1.1499999999999999</v>
      </c>
      <c r="I17" s="158">
        <v>1.08</v>
      </c>
      <c r="J17" s="158">
        <v>1.07</v>
      </c>
      <c r="K17" s="158">
        <v>1.04</v>
      </c>
      <c r="L17" s="158">
        <v>1.04</v>
      </c>
      <c r="M17" s="158">
        <v>1.04</v>
      </c>
      <c r="N17" s="158">
        <v>1.04</v>
      </c>
      <c r="O17" s="158">
        <v>1.03</v>
      </c>
      <c r="P17" s="158">
        <v>1.03</v>
      </c>
      <c r="Q17" s="158">
        <v>1.03</v>
      </c>
      <c r="R17" s="158">
        <v>1.02</v>
      </c>
      <c r="S17" s="158">
        <v>1.02</v>
      </c>
      <c r="T17" s="158">
        <v>1.02</v>
      </c>
      <c r="U17" s="158">
        <v>1.02</v>
      </c>
      <c r="V17" s="158">
        <v>1.02</v>
      </c>
      <c r="W17" s="158">
        <v>1</v>
      </c>
      <c r="X17" s="158">
        <v>1</v>
      </c>
      <c r="Y17" s="158">
        <v>1</v>
      </c>
      <c r="Z17" s="158">
        <v>1</v>
      </c>
      <c r="AA17" s="158">
        <v>1</v>
      </c>
      <c r="AB17" s="158">
        <v>1</v>
      </c>
      <c r="AC17" s="158">
        <v>1</v>
      </c>
      <c r="AD17" s="158">
        <v>1</v>
      </c>
      <c r="AE17" s="158">
        <v>1</v>
      </c>
      <c r="AF17" s="158">
        <v>1</v>
      </c>
      <c r="AG17" s="158">
        <v>1</v>
      </c>
      <c r="AH17" s="158">
        <v>1</v>
      </c>
      <c r="AI17" s="158">
        <v>1</v>
      </c>
      <c r="AJ17" s="158">
        <v>1</v>
      </c>
      <c r="AK17" s="158">
        <v>1</v>
      </c>
      <c r="AL17" s="158">
        <v>1</v>
      </c>
      <c r="AM17" s="158">
        <v>1</v>
      </c>
      <c r="AN17" s="158">
        <v>1</v>
      </c>
      <c r="AO17" s="158">
        <v>1</v>
      </c>
      <c r="AP17" s="158">
        <v>1</v>
      </c>
      <c r="AQ17" s="158">
        <v>1</v>
      </c>
      <c r="AR17" s="158">
        <v>1</v>
      </c>
      <c r="AS17" s="158">
        <v>1</v>
      </c>
    </row>
    <row r="18" spans="2:45" ht="10.5" x14ac:dyDescent="0.25">
      <c r="B18" s="161">
        <v>3.2264783174889872E-2</v>
      </c>
      <c r="D18" s="158" t="s">
        <v>7101</v>
      </c>
      <c r="F18" s="159">
        <v>0.8</v>
      </c>
      <c r="G18" s="159">
        <v>0.81</v>
      </c>
      <c r="H18" s="159">
        <v>0.87</v>
      </c>
      <c r="I18" s="159">
        <v>0.93</v>
      </c>
      <c r="J18" s="159">
        <v>0.94</v>
      </c>
      <c r="K18" s="159">
        <v>0.96</v>
      </c>
      <c r="L18" s="159">
        <v>0.96</v>
      </c>
      <c r="M18" s="159">
        <v>0.96</v>
      </c>
      <c r="N18" s="159">
        <v>0.96</v>
      </c>
      <c r="O18" s="159">
        <v>0.97</v>
      </c>
      <c r="P18" s="159">
        <v>0.97</v>
      </c>
      <c r="Q18" s="159">
        <v>0.97</v>
      </c>
      <c r="R18" s="159">
        <v>0.98</v>
      </c>
      <c r="S18" s="159">
        <v>0.98</v>
      </c>
      <c r="T18" s="159">
        <v>0.98</v>
      </c>
      <c r="U18" s="159">
        <v>0.98</v>
      </c>
      <c r="V18" s="159">
        <v>0.98</v>
      </c>
      <c r="W18" s="159">
        <v>1</v>
      </c>
      <c r="X18" s="159">
        <v>1</v>
      </c>
      <c r="Y18" s="159">
        <v>1</v>
      </c>
      <c r="Z18" s="159">
        <v>1</v>
      </c>
      <c r="AA18" s="159">
        <v>1</v>
      </c>
      <c r="AB18" s="159">
        <v>1</v>
      </c>
      <c r="AC18" s="159">
        <v>1</v>
      </c>
      <c r="AD18" s="159">
        <v>1</v>
      </c>
      <c r="AE18" s="159">
        <v>1</v>
      </c>
      <c r="AF18" s="159">
        <v>1</v>
      </c>
      <c r="AG18" s="159">
        <v>1</v>
      </c>
      <c r="AH18" s="159">
        <v>1</v>
      </c>
      <c r="AI18" s="159">
        <v>1</v>
      </c>
      <c r="AJ18" s="159">
        <v>1</v>
      </c>
      <c r="AK18" s="159">
        <v>1</v>
      </c>
      <c r="AL18" s="159">
        <v>1</v>
      </c>
      <c r="AM18" s="159">
        <v>1</v>
      </c>
      <c r="AN18" s="159">
        <v>1</v>
      </c>
      <c r="AO18" s="159">
        <v>1</v>
      </c>
      <c r="AP18" s="159">
        <v>1</v>
      </c>
      <c r="AQ18" s="159">
        <v>1</v>
      </c>
      <c r="AR18" s="159">
        <v>1</v>
      </c>
      <c r="AS18" s="159">
        <v>1</v>
      </c>
    </row>
    <row r="19" spans="2:45" ht="10.5" x14ac:dyDescent="0.25">
      <c r="B19" s="161"/>
    </row>
    <row r="20" spans="2:45" ht="10.5" x14ac:dyDescent="0.25">
      <c r="B20" s="161"/>
      <c r="D20" s="158" t="s">
        <v>4214</v>
      </c>
    </row>
    <row r="21" spans="2:45" ht="10.5" x14ac:dyDescent="0.25">
      <c r="B21" s="161"/>
      <c r="D21" s="158" t="s">
        <v>7098</v>
      </c>
      <c r="F21" s="158">
        <v>0</v>
      </c>
      <c r="G21" s="158">
        <v>1</v>
      </c>
      <c r="H21" s="158">
        <v>2</v>
      </c>
      <c r="I21" s="158">
        <v>3</v>
      </c>
      <c r="J21" s="158">
        <v>4</v>
      </c>
      <c r="K21" s="158">
        <v>5</v>
      </c>
      <c r="L21" s="158">
        <v>6</v>
      </c>
      <c r="M21" s="158">
        <v>7</v>
      </c>
      <c r="N21" s="158">
        <v>8</v>
      </c>
      <c r="O21" s="158">
        <v>9</v>
      </c>
      <c r="P21" s="158">
        <v>10</v>
      </c>
      <c r="Q21" s="158">
        <v>11</v>
      </c>
      <c r="R21" s="158">
        <v>12</v>
      </c>
      <c r="S21" s="158">
        <v>13</v>
      </c>
      <c r="T21" s="158">
        <v>14</v>
      </c>
      <c r="U21" s="158">
        <v>15</v>
      </c>
      <c r="V21" s="158">
        <v>16</v>
      </c>
      <c r="W21" s="158">
        <v>17</v>
      </c>
      <c r="X21" s="158">
        <v>18</v>
      </c>
      <c r="Y21" s="158">
        <v>19</v>
      </c>
      <c r="Z21" s="158">
        <v>20</v>
      </c>
      <c r="AA21" s="158">
        <v>21</v>
      </c>
      <c r="AB21" s="158">
        <v>22</v>
      </c>
      <c r="AC21" s="158">
        <v>23</v>
      </c>
      <c r="AD21" s="158">
        <v>24</v>
      </c>
      <c r="AE21" s="158">
        <v>25</v>
      </c>
      <c r="AF21" s="158">
        <v>26</v>
      </c>
      <c r="AG21" s="158">
        <v>27</v>
      </c>
      <c r="AH21" s="158">
        <v>28</v>
      </c>
      <c r="AI21" s="158">
        <v>29</v>
      </c>
      <c r="AJ21" s="158">
        <v>30</v>
      </c>
      <c r="AK21" s="158">
        <v>31</v>
      </c>
      <c r="AL21" s="158">
        <v>32</v>
      </c>
      <c r="AM21" s="158">
        <v>33</v>
      </c>
      <c r="AN21" s="158">
        <v>34</v>
      </c>
      <c r="AO21" s="158">
        <v>35</v>
      </c>
      <c r="AP21" s="158">
        <v>36</v>
      </c>
      <c r="AQ21" s="158">
        <v>37</v>
      </c>
      <c r="AR21" s="158">
        <v>38</v>
      </c>
      <c r="AS21" s="158">
        <v>39</v>
      </c>
    </row>
    <row r="22" spans="2:45" ht="10.5" x14ac:dyDescent="0.25">
      <c r="B22" s="161"/>
      <c r="D22" s="158" t="s">
        <v>7099</v>
      </c>
      <c r="F22" s="158">
        <v>1.29</v>
      </c>
      <c r="G22" s="158">
        <v>2.2799999999999998</v>
      </c>
      <c r="H22" s="158">
        <v>1.17</v>
      </c>
      <c r="I22" s="158">
        <v>1.1299999999999999</v>
      </c>
      <c r="J22" s="158">
        <v>1.01</v>
      </c>
      <c r="K22" s="158">
        <v>1.02</v>
      </c>
      <c r="L22" s="158">
        <v>1</v>
      </c>
      <c r="M22" s="158">
        <v>1</v>
      </c>
      <c r="N22" s="158">
        <v>1</v>
      </c>
      <c r="O22" s="158">
        <v>1</v>
      </c>
      <c r="P22" s="158">
        <v>1</v>
      </c>
      <c r="Q22" s="158">
        <v>1</v>
      </c>
      <c r="R22" s="158">
        <v>1</v>
      </c>
      <c r="S22" s="158">
        <v>1</v>
      </c>
      <c r="T22" s="158">
        <v>1</v>
      </c>
      <c r="U22" s="158">
        <v>1</v>
      </c>
      <c r="V22" s="158">
        <v>1</v>
      </c>
      <c r="W22" s="158">
        <v>1</v>
      </c>
      <c r="X22" s="158">
        <v>1</v>
      </c>
      <c r="Y22" s="158">
        <v>1</v>
      </c>
      <c r="Z22" s="158">
        <v>1</v>
      </c>
      <c r="AA22" s="158">
        <v>1</v>
      </c>
      <c r="AB22" s="158">
        <v>1</v>
      </c>
      <c r="AC22" s="158">
        <v>1</v>
      </c>
      <c r="AD22" s="158">
        <v>1</v>
      </c>
      <c r="AE22" s="158">
        <v>1</v>
      </c>
      <c r="AF22" s="158">
        <v>1</v>
      </c>
      <c r="AG22" s="158">
        <v>1</v>
      </c>
      <c r="AH22" s="158">
        <v>1</v>
      </c>
      <c r="AI22" s="158">
        <v>1</v>
      </c>
      <c r="AJ22" s="158">
        <v>1</v>
      </c>
      <c r="AK22" s="158">
        <v>1</v>
      </c>
      <c r="AL22" s="158">
        <v>1</v>
      </c>
      <c r="AM22" s="158">
        <v>1</v>
      </c>
      <c r="AN22" s="158">
        <v>1</v>
      </c>
      <c r="AO22" s="158">
        <v>1</v>
      </c>
      <c r="AP22" s="158">
        <v>1</v>
      </c>
      <c r="AQ22" s="158">
        <v>1</v>
      </c>
      <c r="AR22" s="158">
        <v>1</v>
      </c>
      <c r="AS22" s="158">
        <v>1</v>
      </c>
    </row>
    <row r="23" spans="2:45" ht="10.5" x14ac:dyDescent="0.25">
      <c r="B23" s="161"/>
      <c r="D23" s="158" t="s">
        <v>7100</v>
      </c>
      <c r="F23" s="158">
        <v>3.98</v>
      </c>
      <c r="G23" s="158">
        <v>3.09</v>
      </c>
      <c r="H23" s="158">
        <v>1.36</v>
      </c>
      <c r="I23" s="158">
        <v>1.1599999999999999</v>
      </c>
      <c r="J23" s="158">
        <v>1.03</v>
      </c>
      <c r="K23" s="158">
        <v>1.02</v>
      </c>
      <c r="L23" s="158">
        <v>1</v>
      </c>
      <c r="M23" s="158">
        <v>1</v>
      </c>
      <c r="N23" s="158">
        <v>1</v>
      </c>
      <c r="O23" s="158">
        <v>1</v>
      </c>
      <c r="P23" s="158">
        <v>1</v>
      </c>
      <c r="Q23" s="158">
        <v>1</v>
      </c>
      <c r="R23" s="158">
        <v>1</v>
      </c>
      <c r="S23" s="158">
        <v>1</v>
      </c>
      <c r="T23" s="158">
        <v>1</v>
      </c>
      <c r="U23" s="158">
        <v>1</v>
      </c>
      <c r="V23" s="158">
        <v>1</v>
      </c>
      <c r="W23" s="158">
        <v>1</v>
      </c>
      <c r="X23" s="158">
        <v>1</v>
      </c>
      <c r="Y23" s="158">
        <v>1</v>
      </c>
      <c r="Z23" s="158">
        <v>1</v>
      </c>
      <c r="AA23" s="158">
        <v>1</v>
      </c>
      <c r="AB23" s="158">
        <v>1</v>
      </c>
      <c r="AC23" s="158">
        <v>1</v>
      </c>
      <c r="AD23" s="158">
        <v>1</v>
      </c>
      <c r="AE23" s="158">
        <v>1</v>
      </c>
      <c r="AF23" s="158">
        <v>1</v>
      </c>
      <c r="AG23" s="158">
        <v>1</v>
      </c>
      <c r="AH23" s="158">
        <v>1</v>
      </c>
      <c r="AI23" s="158">
        <v>1</v>
      </c>
      <c r="AJ23" s="158">
        <v>1</v>
      </c>
      <c r="AK23" s="158">
        <v>1</v>
      </c>
      <c r="AL23" s="158">
        <v>1</v>
      </c>
      <c r="AM23" s="158">
        <v>1</v>
      </c>
      <c r="AN23" s="158">
        <v>1</v>
      </c>
      <c r="AO23" s="158">
        <v>1</v>
      </c>
      <c r="AP23" s="158">
        <v>1</v>
      </c>
      <c r="AQ23" s="158">
        <v>1</v>
      </c>
      <c r="AR23" s="158">
        <v>1</v>
      </c>
      <c r="AS23" s="158">
        <v>1</v>
      </c>
    </row>
    <row r="24" spans="2:45" ht="10.5" x14ac:dyDescent="0.25">
      <c r="B24" s="161">
        <v>5.6832273757376761E-3</v>
      </c>
      <c r="D24" s="158" t="s">
        <v>7101</v>
      </c>
      <c r="F24" s="159">
        <v>0.25</v>
      </c>
      <c r="G24" s="159">
        <v>0.32</v>
      </c>
      <c r="H24" s="159">
        <v>0.74</v>
      </c>
      <c r="I24" s="159">
        <v>0.86</v>
      </c>
      <c r="J24" s="159">
        <v>0.97</v>
      </c>
      <c r="K24" s="159">
        <v>0.98</v>
      </c>
      <c r="L24" s="159">
        <v>1</v>
      </c>
      <c r="M24" s="159">
        <v>1</v>
      </c>
      <c r="N24" s="159">
        <v>1</v>
      </c>
      <c r="O24" s="159">
        <v>1</v>
      </c>
      <c r="P24" s="159">
        <v>1</v>
      </c>
      <c r="Q24" s="159">
        <v>1</v>
      </c>
      <c r="R24" s="159">
        <v>1</v>
      </c>
      <c r="S24" s="159">
        <v>1</v>
      </c>
      <c r="T24" s="159">
        <v>1</v>
      </c>
      <c r="U24" s="159">
        <v>1</v>
      </c>
      <c r="V24" s="159">
        <v>1</v>
      </c>
      <c r="W24" s="159">
        <v>1</v>
      </c>
      <c r="X24" s="159">
        <v>1</v>
      </c>
      <c r="Y24" s="159">
        <v>1</v>
      </c>
      <c r="Z24" s="159">
        <v>1</v>
      </c>
      <c r="AA24" s="159">
        <v>1</v>
      </c>
      <c r="AB24" s="159">
        <v>1</v>
      </c>
      <c r="AC24" s="159">
        <v>1</v>
      </c>
      <c r="AD24" s="159">
        <v>1</v>
      </c>
      <c r="AE24" s="159">
        <v>1</v>
      </c>
      <c r="AF24" s="159">
        <v>1</v>
      </c>
      <c r="AG24" s="159">
        <v>1</v>
      </c>
      <c r="AH24" s="159">
        <v>1</v>
      </c>
      <c r="AI24" s="159">
        <v>1</v>
      </c>
      <c r="AJ24" s="159">
        <v>1</v>
      </c>
      <c r="AK24" s="159">
        <v>1</v>
      </c>
      <c r="AL24" s="159">
        <v>1</v>
      </c>
      <c r="AM24" s="159">
        <v>1</v>
      </c>
      <c r="AN24" s="159">
        <v>1</v>
      </c>
      <c r="AO24" s="159">
        <v>1</v>
      </c>
      <c r="AP24" s="159">
        <v>1</v>
      </c>
      <c r="AQ24" s="159">
        <v>1</v>
      </c>
      <c r="AR24" s="159">
        <v>1</v>
      </c>
      <c r="AS24" s="159">
        <v>1</v>
      </c>
    </row>
    <row r="25" spans="2:45" ht="10.5" x14ac:dyDescent="0.25">
      <c r="B25" s="161"/>
    </row>
    <row r="26" spans="2:45" ht="10.5" x14ac:dyDescent="0.25">
      <c r="B26" s="161"/>
      <c r="D26" s="158" t="s">
        <v>4244</v>
      </c>
    </row>
    <row r="27" spans="2:45" ht="10.5" x14ac:dyDescent="0.25">
      <c r="B27" s="161"/>
      <c r="D27" s="158" t="s">
        <v>7098</v>
      </c>
      <c r="F27" s="158">
        <v>0</v>
      </c>
      <c r="G27" s="158">
        <v>1</v>
      </c>
      <c r="H27" s="158">
        <v>2</v>
      </c>
      <c r="I27" s="158">
        <v>3</v>
      </c>
      <c r="J27" s="158">
        <v>4</v>
      </c>
      <c r="K27" s="158">
        <v>5</v>
      </c>
      <c r="L27" s="158">
        <v>6</v>
      </c>
      <c r="M27" s="158">
        <v>7</v>
      </c>
      <c r="N27" s="158">
        <v>8</v>
      </c>
      <c r="O27" s="158">
        <v>9</v>
      </c>
      <c r="P27" s="158">
        <v>10</v>
      </c>
      <c r="Q27" s="158">
        <v>11</v>
      </c>
      <c r="R27" s="158">
        <v>12</v>
      </c>
      <c r="S27" s="158">
        <v>13</v>
      </c>
      <c r="T27" s="158">
        <v>14</v>
      </c>
      <c r="U27" s="158">
        <v>15</v>
      </c>
      <c r="V27" s="158">
        <v>16</v>
      </c>
      <c r="W27" s="158">
        <v>17</v>
      </c>
      <c r="X27" s="158">
        <v>18</v>
      </c>
      <c r="Y27" s="158">
        <v>19</v>
      </c>
      <c r="Z27" s="158">
        <v>20</v>
      </c>
      <c r="AA27" s="158">
        <v>21</v>
      </c>
      <c r="AB27" s="158">
        <v>22</v>
      </c>
      <c r="AC27" s="158">
        <v>23</v>
      </c>
      <c r="AD27" s="158">
        <v>24</v>
      </c>
      <c r="AE27" s="158">
        <v>25</v>
      </c>
      <c r="AF27" s="158">
        <v>26</v>
      </c>
      <c r="AG27" s="158">
        <v>27</v>
      </c>
      <c r="AH27" s="158">
        <v>28</v>
      </c>
      <c r="AI27" s="158">
        <v>29</v>
      </c>
      <c r="AJ27" s="158">
        <v>30</v>
      </c>
      <c r="AK27" s="158">
        <v>31</v>
      </c>
      <c r="AL27" s="158">
        <v>32</v>
      </c>
      <c r="AM27" s="158">
        <v>33</v>
      </c>
      <c r="AN27" s="158">
        <v>34</v>
      </c>
      <c r="AO27" s="158">
        <v>35</v>
      </c>
      <c r="AP27" s="158">
        <v>36</v>
      </c>
      <c r="AQ27" s="158">
        <v>37</v>
      </c>
      <c r="AR27" s="158">
        <v>38</v>
      </c>
      <c r="AS27" s="158">
        <v>39</v>
      </c>
    </row>
    <row r="28" spans="2:45" ht="10.5" x14ac:dyDescent="0.25">
      <c r="B28" s="161"/>
      <c r="D28" s="158" t="s">
        <v>7099</v>
      </c>
      <c r="F28" s="158">
        <v>1.1599999999999999</v>
      </c>
      <c r="G28" s="158">
        <v>1.1100000000000001</v>
      </c>
      <c r="H28" s="158">
        <v>1.03</v>
      </c>
      <c r="I28" s="158">
        <v>1.01</v>
      </c>
      <c r="J28" s="158">
        <v>1</v>
      </c>
      <c r="K28" s="158">
        <v>1</v>
      </c>
      <c r="L28" s="158">
        <v>1</v>
      </c>
      <c r="M28" s="158">
        <v>1</v>
      </c>
      <c r="N28" s="158">
        <v>1</v>
      </c>
      <c r="O28" s="158">
        <v>1</v>
      </c>
      <c r="P28" s="158">
        <v>1</v>
      </c>
      <c r="Q28" s="158">
        <v>1</v>
      </c>
      <c r="R28" s="158">
        <v>1</v>
      </c>
      <c r="S28" s="158">
        <v>1</v>
      </c>
      <c r="T28" s="158">
        <v>1</v>
      </c>
      <c r="U28" s="158">
        <v>1</v>
      </c>
      <c r="V28" s="158">
        <v>1</v>
      </c>
      <c r="W28" s="158">
        <v>1</v>
      </c>
      <c r="X28" s="158">
        <v>1</v>
      </c>
      <c r="Y28" s="158">
        <v>1</v>
      </c>
      <c r="Z28" s="158">
        <v>1</v>
      </c>
      <c r="AA28" s="158">
        <v>1</v>
      </c>
      <c r="AB28" s="158">
        <v>1</v>
      </c>
      <c r="AC28" s="158">
        <v>1</v>
      </c>
      <c r="AD28" s="158">
        <v>1</v>
      </c>
      <c r="AE28" s="158">
        <v>1</v>
      </c>
      <c r="AF28" s="158">
        <v>1</v>
      </c>
      <c r="AG28" s="158">
        <v>1</v>
      </c>
      <c r="AH28" s="158">
        <v>1</v>
      </c>
      <c r="AI28" s="158">
        <v>1</v>
      </c>
      <c r="AJ28" s="158">
        <v>1</v>
      </c>
      <c r="AK28" s="158">
        <v>1</v>
      </c>
      <c r="AL28" s="158">
        <v>1</v>
      </c>
      <c r="AM28" s="158">
        <v>1</v>
      </c>
      <c r="AN28" s="158">
        <v>1</v>
      </c>
      <c r="AO28" s="158">
        <v>1</v>
      </c>
      <c r="AP28" s="158">
        <v>1</v>
      </c>
      <c r="AQ28" s="158">
        <v>1</v>
      </c>
      <c r="AR28" s="158">
        <v>1</v>
      </c>
      <c r="AS28" s="158">
        <v>1</v>
      </c>
    </row>
    <row r="29" spans="2:45" ht="10.5" x14ac:dyDescent="0.25">
      <c r="B29" s="161"/>
      <c r="D29" s="158" t="s">
        <v>7100</v>
      </c>
      <c r="F29" s="158">
        <v>1.34</v>
      </c>
      <c r="G29" s="158">
        <v>1.1599999999999999</v>
      </c>
      <c r="H29" s="158">
        <v>1.05</v>
      </c>
      <c r="I29" s="158">
        <v>1.01</v>
      </c>
      <c r="J29" s="158">
        <v>1.01</v>
      </c>
      <c r="K29" s="158">
        <v>1</v>
      </c>
      <c r="L29" s="158">
        <v>1</v>
      </c>
      <c r="M29" s="158">
        <v>1</v>
      </c>
      <c r="N29" s="158">
        <v>1</v>
      </c>
      <c r="O29" s="158">
        <v>1</v>
      </c>
      <c r="P29" s="158">
        <v>1</v>
      </c>
      <c r="Q29" s="158">
        <v>1</v>
      </c>
      <c r="R29" s="158">
        <v>1</v>
      </c>
      <c r="S29" s="158">
        <v>1</v>
      </c>
      <c r="T29" s="158">
        <v>1</v>
      </c>
      <c r="U29" s="158">
        <v>1</v>
      </c>
      <c r="V29" s="158">
        <v>1</v>
      </c>
      <c r="W29" s="158">
        <v>1</v>
      </c>
      <c r="X29" s="158">
        <v>1</v>
      </c>
      <c r="Y29" s="158">
        <v>1</v>
      </c>
      <c r="Z29" s="158">
        <v>1</v>
      </c>
      <c r="AA29" s="158">
        <v>1</v>
      </c>
      <c r="AB29" s="158">
        <v>1</v>
      </c>
      <c r="AC29" s="158">
        <v>1</v>
      </c>
      <c r="AD29" s="158">
        <v>1</v>
      </c>
      <c r="AE29" s="158">
        <v>1</v>
      </c>
      <c r="AF29" s="158">
        <v>1</v>
      </c>
      <c r="AG29" s="158">
        <v>1</v>
      </c>
      <c r="AH29" s="158">
        <v>1</v>
      </c>
      <c r="AI29" s="158">
        <v>1</v>
      </c>
      <c r="AJ29" s="158">
        <v>1</v>
      </c>
      <c r="AK29" s="158">
        <v>1</v>
      </c>
      <c r="AL29" s="158">
        <v>1</v>
      </c>
      <c r="AM29" s="158">
        <v>1</v>
      </c>
      <c r="AN29" s="158">
        <v>1</v>
      </c>
      <c r="AO29" s="158">
        <v>1</v>
      </c>
      <c r="AP29" s="158">
        <v>1</v>
      </c>
      <c r="AQ29" s="158">
        <v>1</v>
      </c>
      <c r="AR29" s="158">
        <v>1</v>
      </c>
      <c r="AS29" s="158">
        <v>1</v>
      </c>
    </row>
    <row r="30" spans="2:45" ht="10.5" x14ac:dyDescent="0.25">
      <c r="B30" s="161">
        <v>1.4796010904193684E-2</v>
      </c>
      <c r="D30" s="158" t="s">
        <v>7101</v>
      </c>
      <c r="F30" s="159">
        <v>0.74</v>
      </c>
      <c r="G30" s="159">
        <v>0.86</v>
      </c>
      <c r="H30" s="159">
        <v>0.96</v>
      </c>
      <c r="I30" s="159">
        <v>0.99</v>
      </c>
      <c r="J30" s="159">
        <v>0.99</v>
      </c>
      <c r="K30" s="159">
        <v>1</v>
      </c>
      <c r="L30" s="159">
        <v>1</v>
      </c>
      <c r="M30" s="159">
        <v>1</v>
      </c>
      <c r="N30" s="159">
        <v>1</v>
      </c>
      <c r="O30" s="159">
        <v>1</v>
      </c>
      <c r="P30" s="159">
        <v>1</v>
      </c>
      <c r="Q30" s="159">
        <v>1</v>
      </c>
      <c r="R30" s="159">
        <v>1</v>
      </c>
      <c r="S30" s="159">
        <v>1</v>
      </c>
      <c r="T30" s="159">
        <v>1</v>
      </c>
      <c r="U30" s="159">
        <v>1</v>
      </c>
      <c r="V30" s="159">
        <v>1</v>
      </c>
      <c r="W30" s="159">
        <v>1</v>
      </c>
      <c r="X30" s="159">
        <v>1</v>
      </c>
      <c r="Y30" s="159">
        <v>1</v>
      </c>
      <c r="Z30" s="159">
        <v>1</v>
      </c>
      <c r="AA30" s="159">
        <v>1</v>
      </c>
      <c r="AB30" s="159">
        <v>1</v>
      </c>
      <c r="AC30" s="159">
        <v>1</v>
      </c>
      <c r="AD30" s="159">
        <v>1</v>
      </c>
      <c r="AE30" s="159">
        <v>1</v>
      </c>
      <c r="AF30" s="159">
        <v>1</v>
      </c>
      <c r="AG30" s="159">
        <v>1</v>
      </c>
      <c r="AH30" s="159">
        <v>1</v>
      </c>
      <c r="AI30" s="159">
        <v>1</v>
      </c>
      <c r="AJ30" s="159">
        <v>1</v>
      </c>
      <c r="AK30" s="159">
        <v>1</v>
      </c>
      <c r="AL30" s="159">
        <v>1</v>
      </c>
      <c r="AM30" s="159">
        <v>1</v>
      </c>
      <c r="AN30" s="159">
        <v>1</v>
      </c>
      <c r="AO30" s="159">
        <v>1</v>
      </c>
      <c r="AP30" s="159">
        <v>1</v>
      </c>
      <c r="AQ30" s="159">
        <v>1</v>
      </c>
      <c r="AR30" s="159">
        <v>1</v>
      </c>
      <c r="AS30" s="159">
        <v>1</v>
      </c>
    </row>
    <row r="31" spans="2:45" ht="10.5" x14ac:dyDescent="0.25">
      <c r="B31" s="161"/>
    </row>
    <row r="32" spans="2:45" ht="10.5" x14ac:dyDescent="0.25">
      <c r="B32" s="161"/>
      <c r="D32" s="158" t="s">
        <v>4224</v>
      </c>
    </row>
    <row r="33" spans="2:45" ht="10.5" x14ac:dyDescent="0.25">
      <c r="B33" s="161"/>
      <c r="D33" s="158" t="s">
        <v>7098</v>
      </c>
      <c r="F33" s="158">
        <v>0</v>
      </c>
      <c r="G33" s="158">
        <v>1</v>
      </c>
      <c r="H33" s="158">
        <v>2</v>
      </c>
      <c r="I33" s="158">
        <v>3</v>
      </c>
      <c r="J33" s="158">
        <v>4</v>
      </c>
      <c r="K33" s="158">
        <v>5</v>
      </c>
      <c r="L33" s="158">
        <v>6</v>
      </c>
      <c r="M33" s="158">
        <v>7</v>
      </c>
      <c r="N33" s="158">
        <v>8</v>
      </c>
      <c r="O33" s="158">
        <v>9</v>
      </c>
      <c r="P33" s="158">
        <v>10</v>
      </c>
      <c r="Q33" s="158">
        <v>11</v>
      </c>
      <c r="R33" s="158">
        <v>12</v>
      </c>
      <c r="S33" s="158">
        <v>13</v>
      </c>
      <c r="T33" s="158">
        <v>14</v>
      </c>
      <c r="U33" s="158">
        <v>15</v>
      </c>
      <c r="V33" s="158">
        <v>16</v>
      </c>
      <c r="W33" s="158">
        <v>17</v>
      </c>
      <c r="X33" s="158">
        <v>18</v>
      </c>
      <c r="Y33" s="158">
        <v>19</v>
      </c>
      <c r="Z33" s="158">
        <v>20</v>
      </c>
      <c r="AA33" s="158">
        <v>21</v>
      </c>
      <c r="AB33" s="158">
        <v>22</v>
      </c>
      <c r="AC33" s="158">
        <v>23</v>
      </c>
      <c r="AD33" s="158">
        <v>24</v>
      </c>
      <c r="AE33" s="158">
        <v>25</v>
      </c>
      <c r="AF33" s="158">
        <v>26</v>
      </c>
      <c r="AG33" s="158">
        <v>27</v>
      </c>
      <c r="AH33" s="158">
        <v>28</v>
      </c>
      <c r="AI33" s="158">
        <v>29</v>
      </c>
      <c r="AJ33" s="158">
        <v>30</v>
      </c>
      <c r="AK33" s="158">
        <v>31</v>
      </c>
      <c r="AL33" s="158">
        <v>32</v>
      </c>
      <c r="AM33" s="158">
        <v>33</v>
      </c>
      <c r="AN33" s="158">
        <v>34</v>
      </c>
      <c r="AO33" s="158">
        <v>35</v>
      </c>
      <c r="AP33" s="158">
        <v>36</v>
      </c>
      <c r="AQ33" s="158">
        <v>37</v>
      </c>
      <c r="AR33" s="158">
        <v>38</v>
      </c>
      <c r="AS33" s="158">
        <v>39</v>
      </c>
    </row>
    <row r="34" spans="2:45" ht="10.5" x14ac:dyDescent="0.25">
      <c r="B34" s="161"/>
      <c r="D34" s="158" t="s">
        <v>7099</v>
      </c>
      <c r="F34" s="158">
        <v>1</v>
      </c>
      <c r="G34" s="158">
        <v>1</v>
      </c>
      <c r="H34" s="158">
        <v>1</v>
      </c>
      <c r="I34" s="158">
        <v>1</v>
      </c>
      <c r="J34" s="158">
        <v>1</v>
      </c>
      <c r="K34" s="158">
        <v>1</v>
      </c>
      <c r="L34" s="158">
        <v>1</v>
      </c>
      <c r="M34" s="158">
        <v>1</v>
      </c>
      <c r="N34" s="158">
        <v>1</v>
      </c>
      <c r="O34" s="158">
        <v>1</v>
      </c>
      <c r="P34" s="158">
        <v>1</v>
      </c>
      <c r="Q34" s="158">
        <v>1</v>
      </c>
      <c r="R34" s="158">
        <v>1</v>
      </c>
      <c r="S34" s="158">
        <v>1</v>
      </c>
      <c r="T34" s="158">
        <v>1</v>
      </c>
      <c r="U34" s="158">
        <v>1</v>
      </c>
      <c r="V34" s="158">
        <v>1</v>
      </c>
      <c r="W34" s="158">
        <v>1</v>
      </c>
      <c r="X34" s="158">
        <v>1</v>
      </c>
      <c r="Y34" s="158">
        <v>1</v>
      </c>
      <c r="Z34" s="158">
        <v>1</v>
      </c>
      <c r="AA34" s="158">
        <v>1</v>
      </c>
      <c r="AB34" s="158">
        <v>1</v>
      </c>
      <c r="AC34" s="158">
        <v>1</v>
      </c>
      <c r="AD34" s="158">
        <v>1</v>
      </c>
      <c r="AE34" s="158">
        <v>1</v>
      </c>
      <c r="AF34" s="158">
        <v>1</v>
      </c>
      <c r="AG34" s="158">
        <v>1</v>
      </c>
      <c r="AH34" s="158">
        <v>1</v>
      </c>
      <c r="AI34" s="158">
        <v>1</v>
      </c>
      <c r="AJ34" s="158">
        <v>1</v>
      </c>
      <c r="AK34" s="158">
        <v>1</v>
      </c>
      <c r="AL34" s="158">
        <v>1</v>
      </c>
      <c r="AM34" s="158">
        <v>1</v>
      </c>
      <c r="AN34" s="158">
        <v>1</v>
      </c>
      <c r="AO34" s="158">
        <v>1</v>
      </c>
      <c r="AP34" s="158">
        <v>1</v>
      </c>
      <c r="AQ34" s="158">
        <v>1</v>
      </c>
      <c r="AR34" s="158">
        <v>1</v>
      </c>
      <c r="AS34" s="158">
        <v>1</v>
      </c>
    </row>
    <row r="35" spans="2:45" ht="10.5" x14ac:dyDescent="0.25">
      <c r="B35" s="161"/>
      <c r="D35" s="158" t="s">
        <v>7100</v>
      </c>
      <c r="F35" s="158">
        <v>1</v>
      </c>
      <c r="G35" s="158">
        <v>1</v>
      </c>
      <c r="H35" s="158">
        <v>1</v>
      </c>
      <c r="I35" s="158">
        <v>1</v>
      </c>
      <c r="J35" s="158">
        <v>1</v>
      </c>
      <c r="K35" s="158">
        <v>1</v>
      </c>
      <c r="L35" s="158">
        <v>1</v>
      </c>
      <c r="M35" s="158">
        <v>1</v>
      </c>
      <c r="N35" s="158">
        <v>1</v>
      </c>
      <c r="O35" s="158">
        <v>1</v>
      </c>
      <c r="P35" s="158">
        <v>1</v>
      </c>
      <c r="Q35" s="158">
        <v>1</v>
      </c>
      <c r="R35" s="158">
        <v>1</v>
      </c>
      <c r="S35" s="158">
        <v>1</v>
      </c>
      <c r="T35" s="158">
        <v>1</v>
      </c>
      <c r="U35" s="158">
        <v>1</v>
      </c>
      <c r="V35" s="158">
        <v>1</v>
      </c>
      <c r="W35" s="158">
        <v>1</v>
      </c>
      <c r="X35" s="158">
        <v>1</v>
      </c>
      <c r="Y35" s="158">
        <v>1</v>
      </c>
      <c r="Z35" s="158">
        <v>1</v>
      </c>
      <c r="AA35" s="158">
        <v>1</v>
      </c>
      <c r="AB35" s="158">
        <v>1</v>
      </c>
      <c r="AC35" s="158">
        <v>1</v>
      </c>
      <c r="AD35" s="158">
        <v>1</v>
      </c>
      <c r="AE35" s="158">
        <v>1</v>
      </c>
      <c r="AF35" s="158">
        <v>1</v>
      </c>
      <c r="AG35" s="158">
        <v>1</v>
      </c>
      <c r="AH35" s="158">
        <v>1</v>
      </c>
      <c r="AI35" s="158">
        <v>1</v>
      </c>
      <c r="AJ35" s="158">
        <v>1</v>
      </c>
      <c r="AK35" s="158">
        <v>1</v>
      </c>
      <c r="AL35" s="158">
        <v>1</v>
      </c>
      <c r="AM35" s="158">
        <v>1</v>
      </c>
      <c r="AN35" s="158">
        <v>1</v>
      </c>
      <c r="AO35" s="158">
        <v>1</v>
      </c>
      <c r="AP35" s="158">
        <v>1</v>
      </c>
      <c r="AQ35" s="158">
        <v>1</v>
      </c>
      <c r="AR35" s="158">
        <v>1</v>
      </c>
      <c r="AS35" s="158">
        <v>1</v>
      </c>
    </row>
    <row r="36" spans="2:45" ht="10.5" x14ac:dyDescent="0.25">
      <c r="B36" s="161">
        <v>1.2920504589441329E-4</v>
      </c>
      <c r="D36" s="158" t="s">
        <v>7101</v>
      </c>
      <c r="F36" s="159">
        <v>1</v>
      </c>
      <c r="G36" s="159">
        <v>1</v>
      </c>
      <c r="H36" s="159">
        <v>1</v>
      </c>
      <c r="I36" s="159">
        <v>1</v>
      </c>
      <c r="J36" s="159">
        <v>1</v>
      </c>
      <c r="K36" s="159">
        <v>1</v>
      </c>
      <c r="L36" s="159">
        <v>1</v>
      </c>
      <c r="M36" s="159">
        <v>1</v>
      </c>
      <c r="N36" s="159">
        <v>1</v>
      </c>
      <c r="O36" s="159">
        <v>1</v>
      </c>
      <c r="P36" s="159">
        <v>1</v>
      </c>
      <c r="Q36" s="159">
        <v>1</v>
      </c>
      <c r="R36" s="159">
        <v>1</v>
      </c>
      <c r="S36" s="159">
        <v>1</v>
      </c>
      <c r="T36" s="159">
        <v>1</v>
      </c>
      <c r="U36" s="159">
        <v>1</v>
      </c>
      <c r="V36" s="159">
        <v>1</v>
      </c>
      <c r="W36" s="159">
        <v>1</v>
      </c>
      <c r="X36" s="159">
        <v>1</v>
      </c>
      <c r="Y36" s="159">
        <v>1</v>
      </c>
      <c r="Z36" s="159">
        <v>1</v>
      </c>
      <c r="AA36" s="159">
        <v>1</v>
      </c>
      <c r="AB36" s="159">
        <v>1</v>
      </c>
      <c r="AC36" s="159">
        <v>1</v>
      </c>
      <c r="AD36" s="159">
        <v>1</v>
      </c>
      <c r="AE36" s="159">
        <v>1</v>
      </c>
      <c r="AF36" s="159">
        <v>1</v>
      </c>
      <c r="AG36" s="159">
        <v>1</v>
      </c>
      <c r="AH36" s="159">
        <v>1</v>
      </c>
      <c r="AI36" s="159">
        <v>1</v>
      </c>
      <c r="AJ36" s="159">
        <v>1</v>
      </c>
      <c r="AK36" s="159">
        <v>1</v>
      </c>
      <c r="AL36" s="159">
        <v>1</v>
      </c>
      <c r="AM36" s="159">
        <v>1</v>
      </c>
      <c r="AN36" s="159">
        <v>1</v>
      </c>
      <c r="AO36" s="159">
        <v>1</v>
      </c>
      <c r="AP36" s="159">
        <v>1</v>
      </c>
      <c r="AQ36" s="159">
        <v>1</v>
      </c>
      <c r="AR36" s="159">
        <v>1</v>
      </c>
      <c r="AS36" s="159">
        <v>1</v>
      </c>
    </row>
    <row r="37" spans="2:45" ht="10.5" x14ac:dyDescent="0.25">
      <c r="B37" s="161"/>
    </row>
    <row r="38" spans="2:45" ht="10.5" x14ac:dyDescent="0.25">
      <c r="B38" s="161"/>
      <c r="D38" s="158" t="s">
        <v>3908</v>
      </c>
    </row>
    <row r="39" spans="2:45" ht="10.5" x14ac:dyDescent="0.25">
      <c r="B39" s="161"/>
      <c r="D39" s="158" t="s">
        <v>7098</v>
      </c>
      <c r="F39" s="158">
        <v>0</v>
      </c>
      <c r="G39" s="158">
        <v>1</v>
      </c>
      <c r="H39" s="158">
        <v>2</v>
      </c>
      <c r="I39" s="158">
        <v>3</v>
      </c>
      <c r="J39" s="158">
        <v>4</v>
      </c>
      <c r="K39" s="158">
        <v>5</v>
      </c>
      <c r="L39" s="158">
        <v>6</v>
      </c>
      <c r="M39" s="158">
        <v>7</v>
      </c>
      <c r="N39" s="158">
        <v>8</v>
      </c>
      <c r="O39" s="158">
        <v>9</v>
      </c>
      <c r="P39" s="158">
        <v>10</v>
      </c>
      <c r="Q39" s="158">
        <v>11</v>
      </c>
      <c r="R39" s="158">
        <v>12</v>
      </c>
      <c r="S39" s="158">
        <v>13</v>
      </c>
      <c r="T39" s="158">
        <v>14</v>
      </c>
      <c r="U39" s="158">
        <v>15</v>
      </c>
      <c r="V39" s="158">
        <v>16</v>
      </c>
      <c r="W39" s="158">
        <v>17</v>
      </c>
      <c r="X39" s="158">
        <v>18</v>
      </c>
      <c r="Y39" s="158">
        <v>19</v>
      </c>
      <c r="Z39" s="158">
        <v>20</v>
      </c>
      <c r="AA39" s="158">
        <v>21</v>
      </c>
      <c r="AB39" s="158">
        <v>22</v>
      </c>
      <c r="AC39" s="158">
        <v>23</v>
      </c>
      <c r="AD39" s="158">
        <v>24</v>
      </c>
      <c r="AE39" s="158">
        <v>25</v>
      </c>
      <c r="AF39" s="158">
        <v>26</v>
      </c>
      <c r="AG39" s="158">
        <v>27</v>
      </c>
      <c r="AH39" s="158">
        <v>28</v>
      </c>
      <c r="AI39" s="158">
        <v>29</v>
      </c>
      <c r="AJ39" s="158">
        <v>30</v>
      </c>
      <c r="AK39" s="158">
        <v>31</v>
      </c>
      <c r="AL39" s="158">
        <v>32</v>
      </c>
      <c r="AM39" s="158">
        <v>33</v>
      </c>
      <c r="AN39" s="158">
        <v>34</v>
      </c>
      <c r="AO39" s="158">
        <v>35</v>
      </c>
      <c r="AP39" s="158">
        <v>36</v>
      </c>
      <c r="AQ39" s="158">
        <v>37</v>
      </c>
      <c r="AR39" s="158">
        <v>38</v>
      </c>
      <c r="AS39" s="158">
        <v>39</v>
      </c>
    </row>
    <row r="40" spans="2:45" ht="10.5" x14ac:dyDescent="0.25">
      <c r="B40" s="161"/>
      <c r="D40" s="158" t="s">
        <v>7099</v>
      </c>
      <c r="F40" s="158">
        <v>1.03</v>
      </c>
      <c r="G40" s="158">
        <v>1.01</v>
      </c>
      <c r="H40" s="158">
        <v>1.01</v>
      </c>
      <c r="I40" s="158">
        <v>1.01</v>
      </c>
      <c r="J40" s="158">
        <v>1</v>
      </c>
      <c r="K40" s="158">
        <v>1</v>
      </c>
      <c r="L40" s="158">
        <v>1</v>
      </c>
      <c r="M40" s="158">
        <v>1</v>
      </c>
      <c r="N40" s="158">
        <v>1</v>
      </c>
      <c r="O40" s="158">
        <v>1</v>
      </c>
      <c r="P40" s="158">
        <v>1</v>
      </c>
      <c r="Q40" s="158">
        <v>1</v>
      </c>
      <c r="R40" s="158">
        <v>1</v>
      </c>
      <c r="S40" s="158">
        <v>1</v>
      </c>
      <c r="T40" s="158">
        <v>1.01</v>
      </c>
      <c r="U40" s="158">
        <v>1</v>
      </c>
      <c r="V40" s="158">
        <v>1</v>
      </c>
      <c r="W40" s="158">
        <v>1</v>
      </c>
      <c r="X40" s="158">
        <v>1</v>
      </c>
      <c r="Y40" s="158">
        <v>1</v>
      </c>
      <c r="Z40" s="158">
        <v>1</v>
      </c>
      <c r="AA40" s="158">
        <v>1</v>
      </c>
      <c r="AB40" s="158">
        <v>1</v>
      </c>
      <c r="AC40" s="158">
        <v>1</v>
      </c>
      <c r="AD40" s="158">
        <v>1</v>
      </c>
      <c r="AE40" s="158">
        <v>1</v>
      </c>
      <c r="AF40" s="158">
        <v>1</v>
      </c>
      <c r="AG40" s="158">
        <v>1</v>
      </c>
      <c r="AH40" s="158">
        <v>1</v>
      </c>
      <c r="AI40" s="158">
        <v>1</v>
      </c>
      <c r="AJ40" s="158">
        <v>1</v>
      </c>
      <c r="AK40" s="158">
        <v>1</v>
      </c>
      <c r="AL40" s="158">
        <v>1</v>
      </c>
      <c r="AM40" s="158">
        <v>1</v>
      </c>
      <c r="AN40" s="158">
        <v>1</v>
      </c>
      <c r="AO40" s="158">
        <v>1</v>
      </c>
      <c r="AP40" s="158">
        <v>1</v>
      </c>
      <c r="AQ40" s="158">
        <v>1</v>
      </c>
      <c r="AR40" s="158">
        <v>1</v>
      </c>
      <c r="AS40" s="158">
        <v>1</v>
      </c>
    </row>
    <row r="41" spans="2:45" ht="10.5" x14ac:dyDescent="0.25">
      <c r="B41" s="161"/>
      <c r="D41" s="158" t="s">
        <v>7100</v>
      </c>
      <c r="F41" s="158">
        <v>1.0900000000000001</v>
      </c>
      <c r="G41" s="158">
        <v>1.06</v>
      </c>
      <c r="H41" s="158">
        <v>1.05</v>
      </c>
      <c r="I41" s="158">
        <v>1.03</v>
      </c>
      <c r="J41" s="158">
        <v>1.02</v>
      </c>
      <c r="K41" s="158">
        <v>1.02</v>
      </c>
      <c r="L41" s="158">
        <v>1.02</v>
      </c>
      <c r="M41" s="158">
        <v>1.02</v>
      </c>
      <c r="N41" s="158">
        <v>1.02</v>
      </c>
      <c r="O41" s="158">
        <v>1.02</v>
      </c>
      <c r="P41" s="158">
        <v>1.02</v>
      </c>
      <c r="Q41" s="158">
        <v>1.02</v>
      </c>
      <c r="R41" s="158">
        <v>1.02</v>
      </c>
      <c r="S41" s="158">
        <v>1.02</v>
      </c>
      <c r="T41" s="158">
        <v>1.01</v>
      </c>
      <c r="U41" s="158">
        <v>1</v>
      </c>
      <c r="V41" s="158">
        <v>1</v>
      </c>
      <c r="W41" s="158">
        <v>1</v>
      </c>
      <c r="X41" s="158">
        <v>1</v>
      </c>
      <c r="Y41" s="158">
        <v>1</v>
      </c>
      <c r="Z41" s="158">
        <v>1</v>
      </c>
      <c r="AA41" s="158">
        <v>1</v>
      </c>
      <c r="AB41" s="158">
        <v>1</v>
      </c>
      <c r="AC41" s="158">
        <v>1</v>
      </c>
      <c r="AD41" s="158">
        <v>1</v>
      </c>
      <c r="AE41" s="158">
        <v>1</v>
      </c>
      <c r="AF41" s="158">
        <v>1</v>
      </c>
      <c r="AG41" s="158">
        <v>1</v>
      </c>
      <c r="AH41" s="158">
        <v>1</v>
      </c>
      <c r="AI41" s="158">
        <v>1</v>
      </c>
      <c r="AJ41" s="158">
        <v>1</v>
      </c>
      <c r="AK41" s="158">
        <v>1</v>
      </c>
      <c r="AL41" s="158">
        <v>1</v>
      </c>
      <c r="AM41" s="158">
        <v>1</v>
      </c>
      <c r="AN41" s="158">
        <v>1</v>
      </c>
      <c r="AO41" s="158">
        <v>1</v>
      </c>
      <c r="AP41" s="158">
        <v>1</v>
      </c>
      <c r="AQ41" s="158">
        <v>1</v>
      </c>
      <c r="AR41" s="158">
        <v>1</v>
      </c>
      <c r="AS41" s="158">
        <v>1</v>
      </c>
    </row>
    <row r="42" spans="2:45" ht="10.5" x14ac:dyDescent="0.25">
      <c r="B42" s="161">
        <v>0.31079238568866557</v>
      </c>
      <c r="D42" s="158" t="s">
        <v>7101</v>
      </c>
      <c r="F42" s="159">
        <v>0.92</v>
      </c>
      <c r="G42" s="159">
        <v>0.94</v>
      </c>
      <c r="H42" s="159">
        <v>0.96</v>
      </c>
      <c r="I42" s="159">
        <v>0.97</v>
      </c>
      <c r="J42" s="159">
        <v>0.98</v>
      </c>
      <c r="K42" s="159">
        <v>0.98</v>
      </c>
      <c r="L42" s="159">
        <v>0.98</v>
      </c>
      <c r="M42" s="159">
        <v>0.98</v>
      </c>
      <c r="N42" s="159">
        <v>0.98</v>
      </c>
      <c r="O42" s="159">
        <v>0.98</v>
      </c>
      <c r="P42" s="159">
        <v>0.98</v>
      </c>
      <c r="Q42" s="159">
        <v>0.98</v>
      </c>
      <c r="R42" s="159">
        <v>0.98</v>
      </c>
      <c r="S42" s="159">
        <v>0.99</v>
      </c>
      <c r="T42" s="159">
        <v>0.99</v>
      </c>
      <c r="U42" s="159">
        <v>1</v>
      </c>
      <c r="V42" s="159">
        <v>1</v>
      </c>
      <c r="W42" s="159">
        <v>1</v>
      </c>
      <c r="X42" s="159">
        <v>1</v>
      </c>
      <c r="Y42" s="159">
        <v>1</v>
      </c>
      <c r="Z42" s="159">
        <v>1</v>
      </c>
      <c r="AA42" s="159">
        <v>1</v>
      </c>
      <c r="AB42" s="159">
        <v>1</v>
      </c>
      <c r="AC42" s="159">
        <v>1</v>
      </c>
      <c r="AD42" s="159">
        <v>1</v>
      </c>
      <c r="AE42" s="159">
        <v>1</v>
      </c>
      <c r="AF42" s="159">
        <v>1</v>
      </c>
      <c r="AG42" s="159">
        <v>1</v>
      </c>
      <c r="AH42" s="159">
        <v>1</v>
      </c>
      <c r="AI42" s="159">
        <v>1</v>
      </c>
      <c r="AJ42" s="159">
        <v>1</v>
      </c>
      <c r="AK42" s="159">
        <v>1</v>
      </c>
      <c r="AL42" s="159">
        <v>1</v>
      </c>
      <c r="AM42" s="159">
        <v>1</v>
      </c>
      <c r="AN42" s="159">
        <v>1</v>
      </c>
      <c r="AO42" s="159">
        <v>1</v>
      </c>
      <c r="AP42" s="159">
        <v>1</v>
      </c>
      <c r="AQ42" s="159">
        <v>1</v>
      </c>
      <c r="AR42" s="159">
        <v>1</v>
      </c>
      <c r="AS42" s="159">
        <v>1</v>
      </c>
    </row>
    <row r="43" spans="2:45" ht="10.5" x14ac:dyDescent="0.25">
      <c r="B43" s="161"/>
    </row>
    <row r="44" spans="2:45" ht="10.5" x14ac:dyDescent="0.25">
      <c r="B44" s="161"/>
      <c r="D44" s="158" t="s">
        <v>3910</v>
      </c>
    </row>
    <row r="45" spans="2:45" ht="10.5" x14ac:dyDescent="0.25">
      <c r="B45" s="161"/>
      <c r="D45" s="158" t="s">
        <v>7098</v>
      </c>
      <c r="F45" s="158">
        <v>0</v>
      </c>
      <c r="G45" s="158">
        <v>1</v>
      </c>
      <c r="H45" s="158">
        <v>2</v>
      </c>
      <c r="I45" s="158">
        <v>3</v>
      </c>
      <c r="J45" s="158">
        <v>4</v>
      </c>
      <c r="K45" s="158">
        <v>5</v>
      </c>
      <c r="L45" s="158">
        <v>6</v>
      </c>
      <c r="M45" s="158">
        <v>7</v>
      </c>
      <c r="N45" s="158">
        <v>8</v>
      </c>
      <c r="O45" s="158">
        <v>9</v>
      </c>
      <c r="P45" s="158">
        <v>10</v>
      </c>
      <c r="Q45" s="158">
        <v>11</v>
      </c>
      <c r="R45" s="158">
        <v>12</v>
      </c>
      <c r="S45" s="158">
        <v>13</v>
      </c>
      <c r="T45" s="158">
        <v>14</v>
      </c>
      <c r="U45" s="158">
        <v>15</v>
      </c>
      <c r="V45" s="158">
        <v>16</v>
      </c>
      <c r="W45" s="158">
        <v>17</v>
      </c>
      <c r="X45" s="158">
        <v>18</v>
      </c>
      <c r="Y45" s="158">
        <v>19</v>
      </c>
      <c r="Z45" s="158">
        <v>20</v>
      </c>
      <c r="AA45" s="158">
        <v>21</v>
      </c>
      <c r="AB45" s="158">
        <v>22</v>
      </c>
      <c r="AC45" s="158">
        <v>23</v>
      </c>
      <c r="AD45" s="158">
        <v>24</v>
      </c>
      <c r="AE45" s="158">
        <v>25</v>
      </c>
      <c r="AF45" s="158">
        <v>26</v>
      </c>
      <c r="AG45" s="158">
        <v>27</v>
      </c>
      <c r="AH45" s="158">
        <v>28</v>
      </c>
      <c r="AI45" s="158">
        <v>29</v>
      </c>
      <c r="AJ45" s="158">
        <v>30</v>
      </c>
      <c r="AK45" s="158">
        <v>31</v>
      </c>
      <c r="AL45" s="158">
        <v>32</v>
      </c>
      <c r="AM45" s="158">
        <v>33</v>
      </c>
      <c r="AN45" s="158">
        <v>34</v>
      </c>
      <c r="AO45" s="158">
        <v>35</v>
      </c>
      <c r="AP45" s="158">
        <v>36</v>
      </c>
      <c r="AQ45" s="158">
        <v>37</v>
      </c>
      <c r="AR45" s="158">
        <v>38</v>
      </c>
      <c r="AS45" s="158">
        <v>39</v>
      </c>
    </row>
    <row r="46" spans="2:45" ht="10.5" x14ac:dyDescent="0.25">
      <c r="B46" s="161"/>
      <c r="D46" s="158" t="s">
        <v>7099</v>
      </c>
      <c r="F46" s="158">
        <v>1.03</v>
      </c>
      <c r="G46" s="158">
        <v>1.01</v>
      </c>
      <c r="H46" s="158">
        <v>1</v>
      </c>
      <c r="I46" s="158">
        <v>1</v>
      </c>
      <c r="J46" s="158">
        <v>1</v>
      </c>
      <c r="K46" s="158">
        <v>1</v>
      </c>
      <c r="L46" s="158">
        <v>1</v>
      </c>
      <c r="M46" s="158">
        <v>1</v>
      </c>
      <c r="N46" s="158">
        <v>1</v>
      </c>
      <c r="O46" s="158">
        <v>1</v>
      </c>
      <c r="P46" s="158">
        <v>1</v>
      </c>
      <c r="Q46" s="158">
        <v>1</v>
      </c>
      <c r="R46" s="158">
        <v>1</v>
      </c>
      <c r="S46" s="158">
        <v>1</v>
      </c>
      <c r="T46" s="158">
        <v>1</v>
      </c>
      <c r="U46" s="158">
        <v>1</v>
      </c>
      <c r="V46" s="158">
        <v>1</v>
      </c>
      <c r="W46" s="158">
        <v>1</v>
      </c>
      <c r="X46" s="158">
        <v>1</v>
      </c>
      <c r="Y46" s="158">
        <v>1</v>
      </c>
      <c r="Z46" s="158">
        <v>1</v>
      </c>
      <c r="AA46" s="158">
        <v>1</v>
      </c>
      <c r="AB46" s="158">
        <v>1</v>
      </c>
      <c r="AC46" s="158">
        <v>1</v>
      </c>
      <c r="AD46" s="158">
        <v>1</v>
      </c>
      <c r="AE46" s="158">
        <v>1</v>
      </c>
      <c r="AF46" s="158">
        <v>1</v>
      </c>
      <c r="AG46" s="158">
        <v>1</v>
      </c>
      <c r="AH46" s="158">
        <v>1</v>
      </c>
      <c r="AI46" s="158">
        <v>1</v>
      </c>
      <c r="AJ46" s="158">
        <v>1</v>
      </c>
      <c r="AK46" s="158">
        <v>1</v>
      </c>
      <c r="AL46" s="158">
        <v>1</v>
      </c>
      <c r="AM46" s="158">
        <v>1</v>
      </c>
      <c r="AN46" s="158">
        <v>1</v>
      </c>
      <c r="AO46" s="158">
        <v>1</v>
      </c>
      <c r="AP46" s="158">
        <v>1</v>
      </c>
      <c r="AQ46" s="158">
        <v>1</v>
      </c>
      <c r="AR46" s="158">
        <v>1</v>
      </c>
      <c r="AS46" s="158">
        <v>1</v>
      </c>
    </row>
    <row r="47" spans="2:45" ht="10.5" x14ac:dyDescent="0.25">
      <c r="B47" s="161"/>
      <c r="D47" s="158" t="s">
        <v>7100</v>
      </c>
      <c r="F47" s="158">
        <v>1.05</v>
      </c>
      <c r="G47" s="158">
        <v>1.02</v>
      </c>
      <c r="H47" s="158">
        <v>1.01</v>
      </c>
      <c r="I47" s="158">
        <v>1.01</v>
      </c>
      <c r="J47" s="158">
        <v>1.01</v>
      </c>
      <c r="K47" s="158">
        <v>1.01</v>
      </c>
      <c r="L47" s="158">
        <v>1.01</v>
      </c>
      <c r="M47" s="158">
        <v>1.01</v>
      </c>
      <c r="N47" s="158">
        <v>1.01</v>
      </c>
      <c r="O47" s="158">
        <v>1.01</v>
      </c>
      <c r="P47" s="158">
        <v>1</v>
      </c>
      <c r="Q47" s="158">
        <v>1</v>
      </c>
      <c r="R47" s="158">
        <v>1</v>
      </c>
      <c r="S47" s="158">
        <v>1</v>
      </c>
      <c r="T47" s="158">
        <v>1</v>
      </c>
      <c r="U47" s="158">
        <v>1</v>
      </c>
      <c r="V47" s="158">
        <v>1</v>
      </c>
      <c r="W47" s="158">
        <v>1</v>
      </c>
      <c r="X47" s="158">
        <v>1</v>
      </c>
      <c r="Y47" s="158">
        <v>1</v>
      </c>
      <c r="Z47" s="158">
        <v>1</v>
      </c>
      <c r="AA47" s="158">
        <v>1</v>
      </c>
      <c r="AB47" s="158">
        <v>1</v>
      </c>
      <c r="AC47" s="158">
        <v>1</v>
      </c>
      <c r="AD47" s="158">
        <v>1</v>
      </c>
      <c r="AE47" s="158">
        <v>1</v>
      </c>
      <c r="AF47" s="158">
        <v>1</v>
      </c>
      <c r="AG47" s="158">
        <v>1</v>
      </c>
      <c r="AH47" s="158">
        <v>1</v>
      </c>
      <c r="AI47" s="158">
        <v>1</v>
      </c>
      <c r="AJ47" s="158">
        <v>1</v>
      </c>
      <c r="AK47" s="158">
        <v>1</v>
      </c>
      <c r="AL47" s="158">
        <v>1</v>
      </c>
      <c r="AM47" s="158">
        <v>1</v>
      </c>
      <c r="AN47" s="158">
        <v>1</v>
      </c>
      <c r="AO47" s="158">
        <v>1</v>
      </c>
      <c r="AP47" s="158">
        <v>1</v>
      </c>
      <c r="AQ47" s="158">
        <v>1</v>
      </c>
      <c r="AR47" s="158">
        <v>1</v>
      </c>
      <c r="AS47" s="158">
        <v>1</v>
      </c>
    </row>
    <row r="48" spans="2:45" ht="10.5" x14ac:dyDescent="0.25">
      <c r="B48" s="161">
        <v>0.50414693065302518</v>
      </c>
      <c r="D48" s="158" t="s">
        <v>7101</v>
      </c>
      <c r="F48" s="159">
        <v>0.95</v>
      </c>
      <c r="G48" s="159">
        <v>0.98</v>
      </c>
      <c r="H48" s="159">
        <v>0.99</v>
      </c>
      <c r="I48" s="159">
        <v>0.99</v>
      </c>
      <c r="J48" s="159">
        <v>0.99</v>
      </c>
      <c r="K48" s="159">
        <v>0.99</v>
      </c>
      <c r="L48" s="159">
        <v>0.99</v>
      </c>
      <c r="M48" s="159">
        <v>0.99</v>
      </c>
      <c r="N48" s="159">
        <v>0.99</v>
      </c>
      <c r="O48" s="159">
        <v>0.99</v>
      </c>
      <c r="P48" s="159">
        <v>1</v>
      </c>
      <c r="Q48" s="159">
        <v>1</v>
      </c>
      <c r="R48" s="159">
        <v>1</v>
      </c>
      <c r="S48" s="159">
        <v>1</v>
      </c>
      <c r="T48" s="159">
        <v>1</v>
      </c>
      <c r="U48" s="159">
        <v>1</v>
      </c>
      <c r="V48" s="159">
        <v>1</v>
      </c>
      <c r="W48" s="159">
        <v>1</v>
      </c>
      <c r="X48" s="159">
        <v>1</v>
      </c>
      <c r="Y48" s="159">
        <v>1</v>
      </c>
      <c r="Z48" s="159">
        <v>1</v>
      </c>
      <c r="AA48" s="159">
        <v>1</v>
      </c>
      <c r="AB48" s="159">
        <v>1</v>
      </c>
      <c r="AC48" s="159">
        <v>1</v>
      </c>
      <c r="AD48" s="159">
        <v>1</v>
      </c>
      <c r="AE48" s="159">
        <v>1</v>
      </c>
      <c r="AF48" s="159">
        <v>1</v>
      </c>
      <c r="AG48" s="159">
        <v>1</v>
      </c>
      <c r="AH48" s="159">
        <v>1</v>
      </c>
      <c r="AI48" s="159">
        <v>1</v>
      </c>
      <c r="AJ48" s="159">
        <v>1</v>
      </c>
      <c r="AK48" s="159">
        <v>1</v>
      </c>
      <c r="AL48" s="159">
        <v>1</v>
      </c>
      <c r="AM48" s="159">
        <v>1</v>
      </c>
      <c r="AN48" s="159">
        <v>1</v>
      </c>
      <c r="AO48" s="159">
        <v>1</v>
      </c>
      <c r="AP48" s="159">
        <v>1</v>
      </c>
      <c r="AQ48" s="159">
        <v>1</v>
      </c>
      <c r="AR48" s="159">
        <v>1</v>
      </c>
      <c r="AS48" s="159">
        <v>1</v>
      </c>
    </row>
    <row r="49" spans="2:45" ht="10.5" x14ac:dyDescent="0.25">
      <c r="B49" s="161"/>
    </row>
    <row r="50" spans="2:45" ht="10.5" x14ac:dyDescent="0.25">
      <c r="B50" s="161"/>
      <c r="D50" s="158" t="s">
        <v>7102</v>
      </c>
    </row>
    <row r="51" spans="2:45" ht="10.5" x14ac:dyDescent="0.25">
      <c r="B51" s="161"/>
      <c r="D51" s="158" t="s">
        <v>7098</v>
      </c>
      <c r="F51" s="158">
        <v>0</v>
      </c>
      <c r="G51" s="158">
        <v>1</v>
      </c>
      <c r="H51" s="158">
        <v>2</v>
      </c>
      <c r="I51" s="158">
        <v>3</v>
      </c>
      <c r="J51" s="158">
        <v>4</v>
      </c>
      <c r="K51" s="158">
        <v>5</v>
      </c>
      <c r="L51" s="158">
        <v>6</v>
      </c>
      <c r="M51" s="158">
        <v>7</v>
      </c>
      <c r="N51" s="158">
        <v>8</v>
      </c>
      <c r="O51" s="158">
        <v>9</v>
      </c>
      <c r="P51" s="158">
        <v>10</v>
      </c>
      <c r="Q51" s="158">
        <v>11</v>
      </c>
      <c r="R51" s="158">
        <v>12</v>
      </c>
      <c r="S51" s="158">
        <v>13</v>
      </c>
      <c r="T51" s="158">
        <v>14</v>
      </c>
      <c r="U51" s="158">
        <v>15</v>
      </c>
      <c r="V51" s="158">
        <v>16</v>
      </c>
      <c r="W51" s="158">
        <v>17</v>
      </c>
      <c r="X51" s="158">
        <v>18</v>
      </c>
      <c r="Y51" s="158">
        <v>19</v>
      </c>
      <c r="Z51" s="158">
        <v>20</v>
      </c>
      <c r="AA51" s="158">
        <v>21</v>
      </c>
      <c r="AB51" s="158">
        <v>22</v>
      </c>
      <c r="AC51" s="158">
        <v>23</v>
      </c>
      <c r="AD51" s="158">
        <v>24</v>
      </c>
      <c r="AE51" s="158">
        <v>25</v>
      </c>
      <c r="AF51" s="158">
        <v>26</v>
      </c>
      <c r="AG51" s="158">
        <v>27</v>
      </c>
      <c r="AH51" s="158">
        <v>28</v>
      </c>
      <c r="AI51" s="158">
        <v>29</v>
      </c>
      <c r="AJ51" s="158">
        <v>30</v>
      </c>
      <c r="AK51" s="158">
        <v>31</v>
      </c>
      <c r="AL51" s="158">
        <v>32</v>
      </c>
      <c r="AM51" s="158">
        <v>33</v>
      </c>
      <c r="AN51" s="158">
        <v>34</v>
      </c>
      <c r="AO51" s="158">
        <v>35</v>
      </c>
      <c r="AP51" s="158">
        <v>36</v>
      </c>
      <c r="AQ51" s="158">
        <v>37</v>
      </c>
      <c r="AR51" s="158">
        <v>38</v>
      </c>
      <c r="AS51" s="158">
        <v>39</v>
      </c>
    </row>
    <row r="52" spans="2:45" ht="10.5" x14ac:dyDescent="0.25">
      <c r="B52" s="161"/>
      <c r="D52" s="158" t="s">
        <v>7099</v>
      </c>
      <c r="F52" s="158">
        <v>1.98</v>
      </c>
      <c r="G52" s="158">
        <v>1.06</v>
      </c>
      <c r="H52" s="158">
        <v>1</v>
      </c>
      <c r="I52" s="158">
        <v>1</v>
      </c>
      <c r="J52" s="158">
        <v>1</v>
      </c>
      <c r="K52" s="158">
        <v>1</v>
      </c>
      <c r="L52" s="158">
        <v>1</v>
      </c>
      <c r="M52" s="158">
        <v>1</v>
      </c>
      <c r="N52" s="158">
        <v>1</v>
      </c>
      <c r="O52" s="158">
        <v>1</v>
      </c>
      <c r="P52" s="158">
        <v>1</v>
      </c>
      <c r="Q52" s="158">
        <v>1</v>
      </c>
      <c r="R52" s="158">
        <v>1</v>
      </c>
      <c r="S52" s="158">
        <v>1</v>
      </c>
      <c r="T52" s="158">
        <v>1</v>
      </c>
      <c r="U52" s="158">
        <v>1</v>
      </c>
      <c r="V52" s="158">
        <v>1</v>
      </c>
      <c r="W52" s="158">
        <v>1</v>
      </c>
      <c r="X52" s="158">
        <v>1</v>
      </c>
      <c r="Y52" s="158">
        <v>1</v>
      </c>
      <c r="Z52" s="158">
        <v>1</v>
      </c>
      <c r="AA52" s="158">
        <v>1</v>
      </c>
      <c r="AB52" s="158">
        <v>1</v>
      </c>
      <c r="AC52" s="158">
        <v>1</v>
      </c>
      <c r="AD52" s="158">
        <v>1</v>
      </c>
      <c r="AE52" s="158">
        <v>1</v>
      </c>
      <c r="AF52" s="158">
        <v>1</v>
      </c>
      <c r="AG52" s="158">
        <v>1</v>
      </c>
      <c r="AH52" s="158">
        <v>1</v>
      </c>
      <c r="AI52" s="158">
        <v>1</v>
      </c>
      <c r="AJ52" s="158">
        <v>1</v>
      </c>
      <c r="AK52" s="158">
        <v>1</v>
      </c>
      <c r="AL52" s="158">
        <v>1</v>
      </c>
      <c r="AM52" s="158">
        <v>1</v>
      </c>
      <c r="AN52" s="158">
        <v>1</v>
      </c>
      <c r="AO52" s="158">
        <v>1</v>
      </c>
      <c r="AP52" s="158">
        <v>1</v>
      </c>
      <c r="AQ52" s="158">
        <v>1</v>
      </c>
      <c r="AR52" s="158">
        <v>1</v>
      </c>
      <c r="AS52" s="158">
        <v>1</v>
      </c>
    </row>
    <row r="53" spans="2:45" ht="10.5" x14ac:dyDescent="0.25">
      <c r="B53" s="161"/>
      <c r="D53" s="158" t="s">
        <v>7100</v>
      </c>
      <c r="F53" s="158">
        <v>2.09</v>
      </c>
      <c r="G53" s="158">
        <v>1.06</v>
      </c>
      <c r="H53" s="158">
        <v>1</v>
      </c>
      <c r="I53" s="158">
        <v>1</v>
      </c>
      <c r="J53" s="158">
        <v>1</v>
      </c>
      <c r="K53" s="158">
        <v>1</v>
      </c>
      <c r="L53" s="158">
        <v>1</v>
      </c>
      <c r="M53" s="158">
        <v>1</v>
      </c>
      <c r="N53" s="158">
        <v>1</v>
      </c>
      <c r="O53" s="158">
        <v>1</v>
      </c>
      <c r="P53" s="158">
        <v>1</v>
      </c>
      <c r="Q53" s="158">
        <v>1</v>
      </c>
      <c r="R53" s="158">
        <v>1</v>
      </c>
      <c r="S53" s="158">
        <v>1</v>
      </c>
      <c r="T53" s="158">
        <v>1</v>
      </c>
      <c r="U53" s="158">
        <v>1</v>
      </c>
      <c r="V53" s="158">
        <v>1</v>
      </c>
      <c r="W53" s="158">
        <v>1</v>
      </c>
      <c r="X53" s="158">
        <v>1</v>
      </c>
      <c r="Y53" s="158">
        <v>1</v>
      </c>
      <c r="Z53" s="158">
        <v>1</v>
      </c>
      <c r="AA53" s="158">
        <v>1</v>
      </c>
      <c r="AB53" s="158">
        <v>1</v>
      </c>
      <c r="AC53" s="158">
        <v>1</v>
      </c>
      <c r="AD53" s="158">
        <v>1</v>
      </c>
      <c r="AE53" s="158">
        <v>1</v>
      </c>
      <c r="AF53" s="158">
        <v>1</v>
      </c>
      <c r="AG53" s="158">
        <v>1</v>
      </c>
      <c r="AH53" s="158">
        <v>1</v>
      </c>
      <c r="AI53" s="158">
        <v>1</v>
      </c>
      <c r="AJ53" s="158">
        <v>1</v>
      </c>
      <c r="AK53" s="158">
        <v>1</v>
      </c>
      <c r="AL53" s="158">
        <v>1</v>
      </c>
      <c r="AM53" s="158">
        <v>1</v>
      </c>
      <c r="AN53" s="158">
        <v>1</v>
      </c>
      <c r="AO53" s="158">
        <v>1</v>
      </c>
      <c r="AP53" s="158">
        <v>1</v>
      </c>
      <c r="AQ53" s="158">
        <v>1</v>
      </c>
      <c r="AR53" s="158">
        <v>1</v>
      </c>
      <c r="AS53" s="158">
        <v>1</v>
      </c>
    </row>
    <row r="54" spans="2:45" ht="10.5" x14ac:dyDescent="0.25">
      <c r="B54" s="161">
        <v>3.5299175663684669E-3</v>
      </c>
      <c r="D54" s="158" t="s">
        <v>7101</v>
      </c>
      <c r="F54" s="159">
        <v>0.48</v>
      </c>
      <c r="G54" s="159">
        <v>0.94</v>
      </c>
      <c r="H54" s="159">
        <v>1</v>
      </c>
      <c r="I54" s="159">
        <v>1</v>
      </c>
      <c r="J54" s="159">
        <v>1</v>
      </c>
      <c r="K54" s="159">
        <v>1</v>
      </c>
      <c r="L54" s="159">
        <v>1</v>
      </c>
      <c r="M54" s="159">
        <v>1</v>
      </c>
      <c r="N54" s="159">
        <v>1</v>
      </c>
      <c r="O54" s="159">
        <v>1</v>
      </c>
      <c r="P54" s="159">
        <v>1</v>
      </c>
      <c r="Q54" s="159">
        <v>1</v>
      </c>
      <c r="R54" s="159">
        <v>1</v>
      </c>
      <c r="S54" s="159">
        <v>1</v>
      </c>
      <c r="T54" s="159">
        <v>1</v>
      </c>
      <c r="U54" s="159">
        <v>1</v>
      </c>
      <c r="V54" s="159">
        <v>1</v>
      </c>
      <c r="W54" s="159">
        <v>1</v>
      </c>
      <c r="X54" s="159">
        <v>1</v>
      </c>
      <c r="Y54" s="159">
        <v>1</v>
      </c>
      <c r="Z54" s="159">
        <v>1</v>
      </c>
      <c r="AA54" s="159">
        <v>1</v>
      </c>
      <c r="AB54" s="159">
        <v>1</v>
      </c>
      <c r="AC54" s="159">
        <v>1</v>
      </c>
      <c r="AD54" s="159">
        <v>1</v>
      </c>
      <c r="AE54" s="159">
        <v>1</v>
      </c>
      <c r="AF54" s="159">
        <v>1</v>
      </c>
      <c r="AG54" s="159">
        <v>1</v>
      </c>
      <c r="AH54" s="159">
        <v>1</v>
      </c>
      <c r="AI54" s="159">
        <v>1</v>
      </c>
      <c r="AJ54" s="159">
        <v>1</v>
      </c>
      <c r="AK54" s="159">
        <v>1</v>
      </c>
      <c r="AL54" s="159">
        <v>1</v>
      </c>
      <c r="AM54" s="159">
        <v>1</v>
      </c>
      <c r="AN54" s="159">
        <v>1</v>
      </c>
      <c r="AO54" s="159">
        <v>1</v>
      </c>
      <c r="AP54" s="159">
        <v>1</v>
      </c>
      <c r="AQ54" s="159">
        <v>1</v>
      </c>
      <c r="AR54" s="159">
        <v>1</v>
      </c>
      <c r="AS54" s="159">
        <v>1</v>
      </c>
    </row>
    <row r="55" spans="2:45" ht="10.5" x14ac:dyDescent="0.25">
      <c r="B55" s="161"/>
    </row>
    <row r="56" spans="2:45" ht="10.5" x14ac:dyDescent="0.25">
      <c r="B56" s="161"/>
      <c r="D56" s="158" t="s">
        <v>4199</v>
      </c>
    </row>
    <row r="57" spans="2:45" ht="10.5" x14ac:dyDescent="0.25">
      <c r="B57" s="161"/>
      <c r="D57" s="158" t="s">
        <v>7098</v>
      </c>
      <c r="F57" s="158">
        <v>0</v>
      </c>
      <c r="G57" s="158">
        <v>1</v>
      </c>
      <c r="H57" s="158">
        <v>2</v>
      </c>
      <c r="I57" s="158">
        <v>3</v>
      </c>
      <c r="J57" s="158">
        <v>4</v>
      </c>
      <c r="K57" s="158">
        <v>5</v>
      </c>
      <c r="L57" s="158">
        <v>6</v>
      </c>
      <c r="M57" s="158">
        <v>7</v>
      </c>
      <c r="N57" s="158">
        <v>8</v>
      </c>
      <c r="O57" s="158">
        <v>9</v>
      </c>
      <c r="P57" s="158">
        <v>10</v>
      </c>
      <c r="Q57" s="158">
        <v>11</v>
      </c>
      <c r="R57" s="158">
        <v>12</v>
      </c>
      <c r="S57" s="158">
        <v>13</v>
      </c>
      <c r="T57" s="158">
        <v>14</v>
      </c>
      <c r="U57" s="158">
        <v>15</v>
      </c>
      <c r="V57" s="158">
        <v>16</v>
      </c>
      <c r="W57" s="158">
        <v>17</v>
      </c>
      <c r="X57" s="158">
        <v>18</v>
      </c>
      <c r="Y57" s="158">
        <v>19</v>
      </c>
      <c r="Z57" s="158">
        <v>20</v>
      </c>
      <c r="AA57" s="158">
        <v>21</v>
      </c>
      <c r="AB57" s="158">
        <v>22</v>
      </c>
      <c r="AC57" s="158">
        <v>23</v>
      </c>
      <c r="AD57" s="158">
        <v>24</v>
      </c>
      <c r="AE57" s="158">
        <v>25</v>
      </c>
      <c r="AF57" s="158">
        <v>26</v>
      </c>
      <c r="AG57" s="158">
        <v>27</v>
      </c>
      <c r="AH57" s="158">
        <v>28</v>
      </c>
      <c r="AI57" s="158">
        <v>29</v>
      </c>
      <c r="AJ57" s="158">
        <v>30</v>
      </c>
      <c r="AK57" s="158">
        <v>31</v>
      </c>
      <c r="AL57" s="158">
        <v>32</v>
      </c>
      <c r="AM57" s="158">
        <v>33</v>
      </c>
      <c r="AN57" s="158">
        <v>34</v>
      </c>
      <c r="AO57" s="158">
        <v>35</v>
      </c>
      <c r="AP57" s="158">
        <v>36</v>
      </c>
      <c r="AQ57" s="158">
        <v>37</v>
      </c>
      <c r="AR57" s="158">
        <v>38</v>
      </c>
      <c r="AS57" s="158">
        <v>39</v>
      </c>
    </row>
    <row r="58" spans="2:45" ht="10.5" x14ac:dyDescent="0.25">
      <c r="B58" s="161"/>
      <c r="D58" s="158" t="s">
        <v>7099</v>
      </c>
      <c r="F58" s="158">
        <v>1.05</v>
      </c>
      <c r="G58" s="158">
        <v>1</v>
      </c>
      <c r="H58" s="158">
        <v>1</v>
      </c>
      <c r="I58" s="158">
        <v>1</v>
      </c>
      <c r="J58" s="158">
        <v>1</v>
      </c>
      <c r="K58" s="158">
        <v>1</v>
      </c>
      <c r="L58" s="158">
        <v>1</v>
      </c>
      <c r="M58" s="158">
        <v>1</v>
      </c>
      <c r="N58" s="158">
        <v>1</v>
      </c>
      <c r="O58" s="158">
        <v>1</v>
      </c>
      <c r="P58" s="158">
        <v>1</v>
      </c>
      <c r="Q58" s="158">
        <v>1.01</v>
      </c>
      <c r="R58" s="158">
        <v>1</v>
      </c>
      <c r="S58" s="158">
        <v>1</v>
      </c>
      <c r="T58" s="158">
        <v>1</v>
      </c>
      <c r="U58" s="158">
        <v>1</v>
      </c>
      <c r="V58" s="158">
        <v>1</v>
      </c>
      <c r="W58" s="158">
        <v>1</v>
      </c>
      <c r="X58" s="158">
        <v>1</v>
      </c>
      <c r="Y58" s="158">
        <v>1</v>
      </c>
      <c r="Z58" s="158">
        <v>1</v>
      </c>
      <c r="AA58" s="158">
        <v>1</v>
      </c>
      <c r="AB58" s="158">
        <v>1</v>
      </c>
      <c r="AC58" s="158">
        <v>1</v>
      </c>
      <c r="AD58" s="158">
        <v>1</v>
      </c>
      <c r="AE58" s="158">
        <v>1</v>
      </c>
      <c r="AF58" s="158">
        <v>1</v>
      </c>
      <c r="AG58" s="158">
        <v>1</v>
      </c>
      <c r="AH58" s="158">
        <v>1</v>
      </c>
      <c r="AI58" s="158">
        <v>1</v>
      </c>
      <c r="AJ58" s="158">
        <v>1</v>
      </c>
      <c r="AK58" s="158">
        <v>1</v>
      </c>
      <c r="AL58" s="158">
        <v>1</v>
      </c>
      <c r="AM58" s="158">
        <v>1</v>
      </c>
      <c r="AN58" s="158">
        <v>1</v>
      </c>
      <c r="AO58" s="158">
        <v>1</v>
      </c>
      <c r="AP58" s="158">
        <v>1</v>
      </c>
      <c r="AQ58" s="158">
        <v>1</v>
      </c>
      <c r="AR58" s="158">
        <v>1</v>
      </c>
      <c r="AS58" s="158">
        <v>1</v>
      </c>
    </row>
    <row r="59" spans="2:45" ht="10.5" x14ac:dyDescent="0.25">
      <c r="B59" s="161"/>
      <c r="D59" s="158" t="s">
        <v>7100</v>
      </c>
      <c r="F59" s="158">
        <v>1.07</v>
      </c>
      <c r="G59" s="158">
        <v>1.02</v>
      </c>
      <c r="H59" s="158">
        <v>1.01</v>
      </c>
      <c r="I59" s="158">
        <v>1.01</v>
      </c>
      <c r="J59" s="158">
        <v>1.01</v>
      </c>
      <c r="K59" s="158">
        <v>1.01</v>
      </c>
      <c r="L59" s="158">
        <v>1.01</v>
      </c>
      <c r="M59" s="158">
        <v>1.01</v>
      </c>
      <c r="N59" s="158">
        <v>1.01</v>
      </c>
      <c r="O59" s="158">
        <v>1.01</v>
      </c>
      <c r="P59" s="158">
        <v>1.01</v>
      </c>
      <c r="Q59" s="158">
        <v>1.01</v>
      </c>
      <c r="R59" s="158">
        <v>1</v>
      </c>
      <c r="S59" s="158">
        <v>1</v>
      </c>
      <c r="T59" s="158">
        <v>1</v>
      </c>
      <c r="U59" s="158">
        <v>1</v>
      </c>
      <c r="V59" s="158">
        <v>1</v>
      </c>
      <c r="W59" s="158">
        <v>1</v>
      </c>
      <c r="X59" s="158">
        <v>1</v>
      </c>
      <c r="Y59" s="158">
        <v>1</v>
      </c>
      <c r="Z59" s="158">
        <v>1</v>
      </c>
      <c r="AA59" s="158">
        <v>1</v>
      </c>
      <c r="AB59" s="158">
        <v>1</v>
      </c>
      <c r="AC59" s="158">
        <v>1</v>
      </c>
      <c r="AD59" s="158">
        <v>1</v>
      </c>
      <c r="AE59" s="158">
        <v>1</v>
      </c>
      <c r="AF59" s="158">
        <v>1</v>
      </c>
      <c r="AG59" s="158">
        <v>1</v>
      </c>
      <c r="AH59" s="158">
        <v>1</v>
      </c>
      <c r="AI59" s="158">
        <v>1</v>
      </c>
      <c r="AJ59" s="158">
        <v>1</v>
      </c>
      <c r="AK59" s="158">
        <v>1</v>
      </c>
      <c r="AL59" s="158">
        <v>1</v>
      </c>
      <c r="AM59" s="158">
        <v>1</v>
      </c>
      <c r="AN59" s="158">
        <v>1</v>
      </c>
      <c r="AO59" s="158">
        <v>1</v>
      </c>
      <c r="AP59" s="158">
        <v>1</v>
      </c>
      <c r="AQ59" s="158">
        <v>1</v>
      </c>
      <c r="AR59" s="158">
        <v>1</v>
      </c>
      <c r="AS59" s="158">
        <v>1</v>
      </c>
    </row>
    <row r="60" spans="2:45" ht="10.5" x14ac:dyDescent="0.25">
      <c r="B60" s="161">
        <v>3.215900291789477E-3</v>
      </c>
      <c r="D60" s="158" t="s">
        <v>7101</v>
      </c>
      <c r="F60" s="159">
        <v>0.94</v>
      </c>
      <c r="G60" s="159">
        <v>0.98</v>
      </c>
      <c r="H60" s="159">
        <v>0.99</v>
      </c>
      <c r="I60" s="159">
        <v>0.99</v>
      </c>
      <c r="J60" s="159">
        <v>0.99</v>
      </c>
      <c r="K60" s="159">
        <v>0.99</v>
      </c>
      <c r="L60" s="159">
        <v>0.99</v>
      </c>
      <c r="M60" s="159">
        <v>0.99</v>
      </c>
      <c r="N60" s="159">
        <v>0.99</v>
      </c>
      <c r="O60" s="159">
        <v>0.99</v>
      </c>
      <c r="P60" s="159">
        <v>0.99</v>
      </c>
      <c r="Q60" s="159">
        <v>0.99</v>
      </c>
      <c r="R60" s="159">
        <v>1</v>
      </c>
      <c r="S60" s="159">
        <v>1</v>
      </c>
      <c r="T60" s="159">
        <v>1</v>
      </c>
      <c r="U60" s="159">
        <v>1</v>
      </c>
      <c r="V60" s="159">
        <v>1</v>
      </c>
      <c r="W60" s="159">
        <v>1</v>
      </c>
      <c r="X60" s="159">
        <v>1</v>
      </c>
      <c r="Y60" s="159">
        <v>1</v>
      </c>
      <c r="Z60" s="159">
        <v>1</v>
      </c>
      <c r="AA60" s="159">
        <v>1</v>
      </c>
      <c r="AB60" s="159">
        <v>1</v>
      </c>
      <c r="AC60" s="159">
        <v>1</v>
      </c>
      <c r="AD60" s="159">
        <v>1</v>
      </c>
      <c r="AE60" s="159">
        <v>1</v>
      </c>
      <c r="AF60" s="159">
        <v>1</v>
      </c>
      <c r="AG60" s="159">
        <v>1</v>
      </c>
      <c r="AH60" s="159">
        <v>1</v>
      </c>
      <c r="AI60" s="159">
        <v>1</v>
      </c>
      <c r="AJ60" s="159">
        <v>1</v>
      </c>
      <c r="AK60" s="159">
        <v>1</v>
      </c>
      <c r="AL60" s="159">
        <v>1</v>
      </c>
      <c r="AM60" s="159">
        <v>1</v>
      </c>
      <c r="AN60" s="159">
        <v>1</v>
      </c>
      <c r="AO60" s="159">
        <v>1</v>
      </c>
      <c r="AP60" s="159">
        <v>1</v>
      </c>
      <c r="AQ60" s="159">
        <v>1</v>
      </c>
      <c r="AR60" s="159">
        <v>1</v>
      </c>
      <c r="AS60" s="159">
        <v>1</v>
      </c>
    </row>
    <row r="61" spans="2:45" ht="10.5" x14ac:dyDescent="0.25">
      <c r="B61" s="161"/>
    </row>
    <row r="62" spans="2:45" ht="10.5" x14ac:dyDescent="0.25">
      <c r="B62" s="161"/>
      <c r="D62" s="158" t="s">
        <v>7103</v>
      </c>
    </row>
    <row r="63" spans="2:45" ht="10.5" x14ac:dyDescent="0.25">
      <c r="B63" s="161"/>
      <c r="D63" s="158" t="s">
        <v>7098</v>
      </c>
      <c r="F63" s="158">
        <v>0</v>
      </c>
      <c r="G63" s="158">
        <v>1</v>
      </c>
      <c r="H63" s="158">
        <v>2</v>
      </c>
      <c r="I63" s="158">
        <v>3</v>
      </c>
      <c r="J63" s="158">
        <v>4</v>
      </c>
      <c r="K63" s="158">
        <v>5</v>
      </c>
      <c r="L63" s="158">
        <v>6</v>
      </c>
      <c r="M63" s="158">
        <v>7</v>
      </c>
      <c r="N63" s="158">
        <v>8</v>
      </c>
      <c r="O63" s="158">
        <v>9</v>
      </c>
      <c r="P63" s="158">
        <v>10</v>
      </c>
      <c r="Q63" s="158">
        <v>11</v>
      </c>
      <c r="R63" s="158">
        <v>12</v>
      </c>
      <c r="S63" s="158">
        <v>13</v>
      </c>
      <c r="T63" s="158">
        <v>14</v>
      </c>
      <c r="U63" s="158">
        <v>15</v>
      </c>
      <c r="V63" s="158">
        <v>16</v>
      </c>
      <c r="W63" s="158">
        <v>17</v>
      </c>
      <c r="X63" s="158">
        <v>18</v>
      </c>
      <c r="Y63" s="158">
        <v>19</v>
      </c>
      <c r="Z63" s="158">
        <v>20</v>
      </c>
      <c r="AA63" s="158">
        <v>21</v>
      </c>
      <c r="AB63" s="158">
        <v>22</v>
      </c>
      <c r="AC63" s="158">
        <v>23</v>
      </c>
      <c r="AD63" s="158">
        <v>24</v>
      </c>
      <c r="AE63" s="158">
        <v>25</v>
      </c>
      <c r="AF63" s="158">
        <v>26</v>
      </c>
      <c r="AG63" s="158">
        <v>27</v>
      </c>
      <c r="AH63" s="158">
        <v>28</v>
      </c>
      <c r="AI63" s="158">
        <v>29</v>
      </c>
      <c r="AJ63" s="158">
        <v>30</v>
      </c>
      <c r="AK63" s="158">
        <v>31</v>
      </c>
      <c r="AL63" s="158">
        <v>32</v>
      </c>
      <c r="AM63" s="158">
        <v>33</v>
      </c>
      <c r="AN63" s="158">
        <v>34</v>
      </c>
      <c r="AO63" s="158">
        <v>35</v>
      </c>
      <c r="AP63" s="158">
        <v>36</v>
      </c>
      <c r="AQ63" s="158">
        <v>37</v>
      </c>
      <c r="AR63" s="158">
        <v>38</v>
      </c>
      <c r="AS63" s="158">
        <v>39</v>
      </c>
    </row>
    <row r="64" spans="2:45" ht="10.5" x14ac:dyDescent="0.25">
      <c r="B64" s="161"/>
      <c r="D64" s="158" t="s">
        <v>7099</v>
      </c>
      <c r="F64" s="158">
        <v>1.28</v>
      </c>
      <c r="G64" s="158">
        <v>1.1100000000000001</v>
      </c>
      <c r="H64" s="158">
        <v>1.1100000000000001</v>
      </c>
      <c r="I64" s="158">
        <v>1.04</v>
      </c>
      <c r="J64" s="158">
        <v>1.05</v>
      </c>
      <c r="K64" s="158">
        <v>1.04</v>
      </c>
      <c r="L64" s="158">
        <v>1.03</v>
      </c>
      <c r="M64" s="158">
        <v>1.04</v>
      </c>
      <c r="N64" s="158">
        <v>1</v>
      </c>
      <c r="O64" s="158">
        <v>1.01</v>
      </c>
      <c r="P64" s="158">
        <v>1.01</v>
      </c>
      <c r="Q64" s="158">
        <v>1.02</v>
      </c>
      <c r="R64" s="158">
        <v>1.02</v>
      </c>
      <c r="S64" s="158">
        <v>1.01</v>
      </c>
      <c r="T64" s="158">
        <v>1</v>
      </c>
      <c r="U64" s="158">
        <v>1</v>
      </c>
      <c r="V64" s="158">
        <v>1</v>
      </c>
      <c r="W64" s="158">
        <v>1</v>
      </c>
      <c r="X64" s="158">
        <v>1</v>
      </c>
      <c r="Y64" s="158">
        <v>1</v>
      </c>
      <c r="Z64" s="158">
        <v>1</v>
      </c>
      <c r="AA64" s="158">
        <v>1</v>
      </c>
      <c r="AB64" s="158">
        <v>1</v>
      </c>
      <c r="AC64" s="158">
        <v>1</v>
      </c>
      <c r="AD64" s="158">
        <v>1</v>
      </c>
      <c r="AE64" s="158">
        <v>1</v>
      </c>
      <c r="AF64" s="158">
        <v>1</v>
      </c>
      <c r="AG64" s="158">
        <v>1</v>
      </c>
      <c r="AH64" s="158">
        <v>1</v>
      </c>
      <c r="AI64" s="158">
        <v>1</v>
      </c>
      <c r="AJ64" s="158">
        <v>1</v>
      </c>
      <c r="AK64" s="158">
        <v>1</v>
      </c>
      <c r="AL64" s="158">
        <v>1</v>
      </c>
      <c r="AM64" s="158">
        <v>1</v>
      </c>
      <c r="AN64" s="158">
        <v>1</v>
      </c>
      <c r="AO64" s="158">
        <v>1</v>
      </c>
      <c r="AP64" s="158">
        <v>1</v>
      </c>
      <c r="AQ64" s="158">
        <v>1</v>
      </c>
      <c r="AR64" s="158">
        <v>1</v>
      </c>
      <c r="AS64" s="158">
        <v>1</v>
      </c>
    </row>
    <row r="65" spans="2:45" ht="10.5" x14ac:dyDescent="0.25">
      <c r="B65" s="161"/>
      <c r="D65" s="158" t="s">
        <v>7100</v>
      </c>
      <c r="F65" s="158">
        <v>2.06</v>
      </c>
      <c r="G65" s="158">
        <v>1.61</v>
      </c>
      <c r="H65" s="158">
        <v>1.46</v>
      </c>
      <c r="I65" s="158">
        <v>1.31</v>
      </c>
      <c r="J65" s="158">
        <v>1.27</v>
      </c>
      <c r="K65" s="158">
        <v>1.21</v>
      </c>
      <c r="L65" s="158">
        <v>1.1599999999999999</v>
      </c>
      <c r="M65" s="158">
        <v>1.1200000000000001</v>
      </c>
      <c r="N65" s="158">
        <v>1.08</v>
      </c>
      <c r="O65" s="158">
        <v>1.08</v>
      </c>
      <c r="P65" s="158">
        <v>1.07</v>
      </c>
      <c r="Q65" s="158">
        <v>1.06</v>
      </c>
      <c r="R65" s="158">
        <v>1.04</v>
      </c>
      <c r="S65" s="158">
        <v>1.01</v>
      </c>
      <c r="T65" s="158">
        <v>1</v>
      </c>
      <c r="U65" s="158">
        <v>1</v>
      </c>
      <c r="V65" s="158">
        <v>1</v>
      </c>
      <c r="W65" s="158">
        <v>1</v>
      </c>
      <c r="X65" s="158">
        <v>1</v>
      </c>
      <c r="Y65" s="158">
        <v>1</v>
      </c>
      <c r="Z65" s="158">
        <v>1</v>
      </c>
      <c r="AA65" s="158">
        <v>1</v>
      </c>
      <c r="AB65" s="158">
        <v>1</v>
      </c>
      <c r="AC65" s="158">
        <v>1</v>
      </c>
      <c r="AD65" s="158">
        <v>1</v>
      </c>
      <c r="AE65" s="158">
        <v>1</v>
      </c>
      <c r="AF65" s="158">
        <v>1</v>
      </c>
      <c r="AG65" s="158">
        <v>1</v>
      </c>
      <c r="AH65" s="158">
        <v>1</v>
      </c>
      <c r="AI65" s="158">
        <v>1</v>
      </c>
      <c r="AJ65" s="158">
        <v>1</v>
      </c>
      <c r="AK65" s="158">
        <v>1</v>
      </c>
      <c r="AL65" s="158">
        <v>1</v>
      </c>
      <c r="AM65" s="158">
        <v>1</v>
      </c>
      <c r="AN65" s="158">
        <v>1</v>
      </c>
      <c r="AO65" s="158">
        <v>1</v>
      </c>
      <c r="AP65" s="158">
        <v>1</v>
      </c>
      <c r="AQ65" s="158">
        <v>1</v>
      </c>
      <c r="AR65" s="158">
        <v>1</v>
      </c>
      <c r="AS65" s="158">
        <v>1</v>
      </c>
    </row>
    <row r="66" spans="2:45" ht="10.5" x14ac:dyDescent="0.25">
      <c r="B66" s="161">
        <v>5.4614006276178982E-2</v>
      </c>
      <c r="D66" s="158" t="s">
        <v>7101</v>
      </c>
      <c r="F66" s="159">
        <v>0.49</v>
      </c>
      <c r="G66" s="159">
        <v>0.62</v>
      </c>
      <c r="H66" s="159">
        <v>0.69</v>
      </c>
      <c r="I66" s="159">
        <v>0.76</v>
      </c>
      <c r="J66" s="159">
        <v>0.79</v>
      </c>
      <c r="K66" s="159">
        <v>0.83</v>
      </c>
      <c r="L66" s="159">
        <v>0.86</v>
      </c>
      <c r="M66" s="159">
        <v>0.89</v>
      </c>
      <c r="N66" s="159">
        <v>0.93</v>
      </c>
      <c r="O66" s="159">
        <v>0.93</v>
      </c>
      <c r="P66" s="159">
        <v>0.94</v>
      </c>
      <c r="Q66" s="159">
        <v>0.95</v>
      </c>
      <c r="R66" s="159">
        <v>0.97</v>
      </c>
      <c r="S66" s="159">
        <v>0.99</v>
      </c>
      <c r="T66" s="159">
        <v>1</v>
      </c>
      <c r="U66" s="159">
        <v>1</v>
      </c>
      <c r="V66" s="159">
        <v>1</v>
      </c>
      <c r="W66" s="159">
        <v>1</v>
      </c>
      <c r="X66" s="159">
        <v>1</v>
      </c>
      <c r="Y66" s="159">
        <v>1</v>
      </c>
      <c r="Z66" s="159">
        <v>1</v>
      </c>
      <c r="AA66" s="159">
        <v>1</v>
      </c>
      <c r="AB66" s="159">
        <v>1</v>
      </c>
      <c r="AC66" s="159">
        <v>1</v>
      </c>
      <c r="AD66" s="159">
        <v>1</v>
      </c>
      <c r="AE66" s="159">
        <v>1</v>
      </c>
      <c r="AF66" s="159">
        <v>1</v>
      </c>
      <c r="AG66" s="159">
        <v>1</v>
      </c>
      <c r="AH66" s="159">
        <v>1</v>
      </c>
      <c r="AI66" s="159">
        <v>1</v>
      </c>
      <c r="AJ66" s="159">
        <v>1</v>
      </c>
      <c r="AK66" s="159">
        <v>1</v>
      </c>
      <c r="AL66" s="159">
        <v>1</v>
      </c>
      <c r="AM66" s="159">
        <v>1</v>
      </c>
      <c r="AN66" s="159">
        <v>1</v>
      </c>
      <c r="AO66" s="159">
        <v>1</v>
      </c>
      <c r="AP66" s="159">
        <v>1</v>
      </c>
      <c r="AQ66" s="159">
        <v>1</v>
      </c>
      <c r="AR66" s="159">
        <v>1</v>
      </c>
      <c r="AS66" s="159">
        <v>1</v>
      </c>
    </row>
    <row r="67" spans="2:45" ht="10.5" x14ac:dyDescent="0.25">
      <c r="B67" s="161"/>
    </row>
    <row r="68" spans="2:45" ht="10.5" x14ac:dyDescent="0.25">
      <c r="B68" s="161"/>
      <c r="Y68" s="162"/>
    </row>
    <row r="69" spans="2:45" ht="10.5" x14ac:dyDescent="0.25">
      <c r="B69" s="161">
        <f>SUM(B6:B66)</f>
        <v>0.99999999999999978</v>
      </c>
      <c r="D69" s="215" t="s">
        <v>3908</v>
      </c>
      <c r="F69" s="159" cm="1">
        <f t="array" ref="F69:AS69">_xlfn.XLOOKUP($D$69,$D$78:$D$88,$F$78:$AS$88)</f>
        <v>0.92</v>
      </c>
      <c r="G69" s="159">
        <v>0.94</v>
      </c>
      <c r="H69" s="159">
        <v>0.96</v>
      </c>
      <c r="I69" s="162">
        <v>0.97</v>
      </c>
      <c r="J69" s="159">
        <v>0.98</v>
      </c>
      <c r="K69" s="159">
        <v>0.98</v>
      </c>
      <c r="L69" s="159">
        <v>0.98</v>
      </c>
      <c r="M69" s="162">
        <v>0.98</v>
      </c>
      <c r="N69" s="159">
        <v>0.98</v>
      </c>
      <c r="O69" s="159">
        <v>0.98</v>
      </c>
      <c r="P69" s="159">
        <v>0.98</v>
      </c>
      <c r="Q69" s="162">
        <v>0.98</v>
      </c>
      <c r="R69" s="159">
        <v>0.98</v>
      </c>
      <c r="S69" s="159">
        <v>0.99</v>
      </c>
      <c r="T69" s="159">
        <v>0.99</v>
      </c>
      <c r="U69" s="162">
        <v>1</v>
      </c>
      <c r="V69" s="159">
        <v>1</v>
      </c>
      <c r="W69" s="159">
        <v>1</v>
      </c>
      <c r="X69" s="159">
        <v>1</v>
      </c>
      <c r="Y69" s="162">
        <v>1</v>
      </c>
      <c r="Z69" s="159">
        <v>1</v>
      </c>
      <c r="AA69" s="159">
        <v>1</v>
      </c>
      <c r="AB69" s="159">
        <v>1</v>
      </c>
      <c r="AC69" s="162">
        <v>1</v>
      </c>
      <c r="AD69" s="159">
        <v>1</v>
      </c>
      <c r="AE69" s="159">
        <v>1</v>
      </c>
      <c r="AF69" s="159">
        <v>1</v>
      </c>
      <c r="AG69" s="162">
        <v>1</v>
      </c>
      <c r="AH69" s="159">
        <v>1</v>
      </c>
      <c r="AI69" s="159">
        <v>1</v>
      </c>
      <c r="AJ69" s="159">
        <v>1</v>
      </c>
      <c r="AK69" s="162">
        <v>1</v>
      </c>
      <c r="AL69" s="159">
        <v>1</v>
      </c>
      <c r="AM69" s="159">
        <v>1</v>
      </c>
      <c r="AN69" s="159">
        <v>1</v>
      </c>
      <c r="AO69" s="162">
        <v>1</v>
      </c>
      <c r="AP69" s="159">
        <v>1</v>
      </c>
      <c r="AQ69" s="159">
        <v>1</v>
      </c>
      <c r="AR69" s="159">
        <v>1</v>
      </c>
      <c r="AS69" s="162">
        <v>1</v>
      </c>
    </row>
    <row r="72" spans="2:45" x14ac:dyDescent="0.2">
      <c r="D72" s="158" t="s">
        <v>7105</v>
      </c>
      <c r="F72" s="159">
        <f>I69</f>
        <v>0.97</v>
      </c>
      <c r="G72" s="159">
        <f>M69</f>
        <v>0.98</v>
      </c>
      <c r="H72" s="159">
        <f>Q69</f>
        <v>0.98</v>
      </c>
      <c r="I72" s="159">
        <f>U69</f>
        <v>1</v>
      </c>
      <c r="J72" s="159">
        <f>Y69</f>
        <v>1</v>
      </c>
      <c r="K72" s="159">
        <f>AC69</f>
        <v>1</v>
      </c>
      <c r="L72" s="159">
        <f>AG69</f>
        <v>1</v>
      </c>
      <c r="M72" s="159">
        <f>AK69</f>
        <v>1</v>
      </c>
      <c r="N72" s="159">
        <f>AO69</f>
        <v>1</v>
      </c>
      <c r="O72" s="159">
        <f>AS69</f>
        <v>1</v>
      </c>
    </row>
    <row r="74" spans="2:45" ht="10.5" x14ac:dyDescent="0.25">
      <c r="D74" s="166" t="s">
        <v>7106</v>
      </c>
      <c r="E74" s="166"/>
      <c r="F74" s="167">
        <f>F72</f>
        <v>0.97</v>
      </c>
      <c r="G74" s="167">
        <f>G72-F72</f>
        <v>1.0000000000000009E-2</v>
      </c>
      <c r="H74" s="167">
        <f t="shared" ref="H74:O74" si="0">H72-G72</f>
        <v>0</v>
      </c>
      <c r="I74" s="167">
        <f t="shared" si="0"/>
        <v>2.0000000000000018E-2</v>
      </c>
      <c r="J74" s="167">
        <f t="shared" si="0"/>
        <v>0</v>
      </c>
      <c r="K74" s="167">
        <f t="shared" si="0"/>
        <v>0</v>
      </c>
      <c r="L74" s="167">
        <f t="shared" si="0"/>
        <v>0</v>
      </c>
      <c r="M74" s="167">
        <f t="shared" si="0"/>
        <v>0</v>
      </c>
      <c r="N74" s="167">
        <f t="shared" si="0"/>
        <v>0</v>
      </c>
      <c r="O74" s="167">
        <f t="shared" si="0"/>
        <v>0</v>
      </c>
    </row>
    <row r="78" spans="2:45" ht="11.5" x14ac:dyDescent="0.2">
      <c r="C78" s="216">
        <v>6</v>
      </c>
      <c r="D78" s="200" t="s">
        <v>4195</v>
      </c>
      <c r="F78" s="159">
        <f>F6</f>
        <v>0.63</v>
      </c>
      <c r="G78" s="159">
        <f t="shared" ref="G78:AS78" si="1">G6</f>
        <v>0.73</v>
      </c>
      <c r="H78" s="159">
        <f t="shared" si="1"/>
        <v>0.83</v>
      </c>
      <c r="I78" s="159">
        <f t="shared" si="1"/>
        <v>0.84</v>
      </c>
      <c r="J78" s="159">
        <f t="shared" si="1"/>
        <v>0.85</v>
      </c>
      <c r="K78" s="159">
        <f t="shared" si="1"/>
        <v>0.86</v>
      </c>
      <c r="L78" s="159">
        <f t="shared" si="1"/>
        <v>0.86</v>
      </c>
      <c r="M78" s="159">
        <f t="shared" si="1"/>
        <v>0.86</v>
      </c>
      <c r="N78" s="159">
        <f t="shared" si="1"/>
        <v>0.86</v>
      </c>
      <c r="O78" s="159">
        <f t="shared" si="1"/>
        <v>0.94</v>
      </c>
      <c r="P78" s="159">
        <f t="shared" si="1"/>
        <v>0.94</v>
      </c>
      <c r="Q78" s="159">
        <f t="shared" si="1"/>
        <v>0.95</v>
      </c>
      <c r="R78" s="159">
        <f t="shared" si="1"/>
        <v>0.95</v>
      </c>
      <c r="S78" s="159">
        <f t="shared" si="1"/>
        <v>1</v>
      </c>
      <c r="T78" s="159">
        <f t="shared" si="1"/>
        <v>1</v>
      </c>
      <c r="U78" s="159">
        <f t="shared" si="1"/>
        <v>1</v>
      </c>
      <c r="V78" s="159">
        <f t="shared" si="1"/>
        <v>1</v>
      </c>
      <c r="W78" s="159">
        <f t="shared" si="1"/>
        <v>1</v>
      </c>
      <c r="X78" s="159">
        <f t="shared" si="1"/>
        <v>1</v>
      </c>
      <c r="Y78" s="159">
        <f t="shared" si="1"/>
        <v>1</v>
      </c>
      <c r="Z78" s="159">
        <f t="shared" si="1"/>
        <v>1</v>
      </c>
      <c r="AA78" s="159">
        <f t="shared" si="1"/>
        <v>1</v>
      </c>
      <c r="AB78" s="159">
        <f t="shared" si="1"/>
        <v>1</v>
      </c>
      <c r="AC78" s="159">
        <f t="shared" si="1"/>
        <v>1</v>
      </c>
      <c r="AD78" s="159">
        <f t="shared" si="1"/>
        <v>1</v>
      </c>
      <c r="AE78" s="159">
        <f t="shared" si="1"/>
        <v>1</v>
      </c>
      <c r="AF78" s="159">
        <f t="shared" si="1"/>
        <v>1</v>
      </c>
      <c r="AG78" s="159">
        <f t="shared" si="1"/>
        <v>1</v>
      </c>
      <c r="AH78" s="159">
        <f t="shared" si="1"/>
        <v>1</v>
      </c>
      <c r="AI78" s="159">
        <f t="shared" si="1"/>
        <v>1</v>
      </c>
      <c r="AJ78" s="159">
        <f t="shared" si="1"/>
        <v>1</v>
      </c>
      <c r="AK78" s="159">
        <f t="shared" si="1"/>
        <v>1</v>
      </c>
      <c r="AL78" s="159">
        <f t="shared" si="1"/>
        <v>1</v>
      </c>
      <c r="AM78" s="159">
        <f t="shared" si="1"/>
        <v>1</v>
      </c>
      <c r="AN78" s="159">
        <f t="shared" si="1"/>
        <v>1</v>
      </c>
      <c r="AO78" s="159">
        <f t="shared" si="1"/>
        <v>1</v>
      </c>
      <c r="AP78" s="159">
        <f t="shared" si="1"/>
        <v>1</v>
      </c>
      <c r="AQ78" s="159">
        <f t="shared" si="1"/>
        <v>1</v>
      </c>
      <c r="AR78" s="159">
        <f t="shared" si="1"/>
        <v>1</v>
      </c>
      <c r="AS78" s="159">
        <f t="shared" si="1"/>
        <v>1</v>
      </c>
    </row>
    <row r="79" spans="2:45" ht="11.5" x14ac:dyDescent="0.2">
      <c r="C79" s="216">
        <f t="shared" ref="C79:C88" si="2">C78+6</f>
        <v>12</v>
      </c>
      <c r="D79" s="200" t="s">
        <v>4238</v>
      </c>
      <c r="F79" s="159">
        <f>F12</f>
        <v>0.98</v>
      </c>
      <c r="G79" s="159">
        <f t="shared" ref="G79:AS79" si="3">G12</f>
        <v>0.99</v>
      </c>
      <c r="H79" s="159">
        <f t="shared" si="3"/>
        <v>0.99</v>
      </c>
      <c r="I79" s="159">
        <f t="shared" si="3"/>
        <v>0.99</v>
      </c>
      <c r="J79" s="159">
        <f t="shared" si="3"/>
        <v>1</v>
      </c>
      <c r="K79" s="159">
        <f t="shared" si="3"/>
        <v>1</v>
      </c>
      <c r="L79" s="159">
        <f t="shared" si="3"/>
        <v>1</v>
      </c>
      <c r="M79" s="159">
        <f t="shared" si="3"/>
        <v>1</v>
      </c>
      <c r="N79" s="159">
        <f t="shared" si="3"/>
        <v>1</v>
      </c>
      <c r="O79" s="159">
        <f t="shared" si="3"/>
        <v>1</v>
      </c>
      <c r="P79" s="159">
        <f t="shared" si="3"/>
        <v>1</v>
      </c>
      <c r="Q79" s="159">
        <f t="shared" si="3"/>
        <v>1</v>
      </c>
      <c r="R79" s="159">
        <f t="shared" si="3"/>
        <v>1</v>
      </c>
      <c r="S79" s="159">
        <f t="shared" si="3"/>
        <v>1</v>
      </c>
      <c r="T79" s="159">
        <f t="shared" si="3"/>
        <v>1</v>
      </c>
      <c r="U79" s="159">
        <f t="shared" si="3"/>
        <v>1</v>
      </c>
      <c r="V79" s="159">
        <f t="shared" si="3"/>
        <v>1</v>
      </c>
      <c r="W79" s="159">
        <f t="shared" si="3"/>
        <v>1</v>
      </c>
      <c r="X79" s="159">
        <f t="shared" si="3"/>
        <v>1</v>
      </c>
      <c r="Y79" s="159">
        <f t="shared" si="3"/>
        <v>1</v>
      </c>
      <c r="Z79" s="159">
        <f t="shared" si="3"/>
        <v>1</v>
      </c>
      <c r="AA79" s="159">
        <f t="shared" si="3"/>
        <v>1</v>
      </c>
      <c r="AB79" s="159">
        <f t="shared" si="3"/>
        <v>1</v>
      </c>
      <c r="AC79" s="159">
        <f t="shared" si="3"/>
        <v>1</v>
      </c>
      <c r="AD79" s="159">
        <f t="shared" si="3"/>
        <v>1</v>
      </c>
      <c r="AE79" s="159">
        <f t="shared" si="3"/>
        <v>1</v>
      </c>
      <c r="AF79" s="159">
        <f t="shared" si="3"/>
        <v>1</v>
      </c>
      <c r="AG79" s="159">
        <f t="shared" si="3"/>
        <v>1</v>
      </c>
      <c r="AH79" s="159">
        <f t="shared" si="3"/>
        <v>1</v>
      </c>
      <c r="AI79" s="159">
        <f t="shared" si="3"/>
        <v>1</v>
      </c>
      <c r="AJ79" s="159">
        <f t="shared" si="3"/>
        <v>1</v>
      </c>
      <c r="AK79" s="159">
        <f t="shared" si="3"/>
        <v>1</v>
      </c>
      <c r="AL79" s="159">
        <f t="shared" si="3"/>
        <v>1</v>
      </c>
      <c r="AM79" s="159">
        <f t="shared" si="3"/>
        <v>1</v>
      </c>
      <c r="AN79" s="159">
        <f t="shared" si="3"/>
        <v>1</v>
      </c>
      <c r="AO79" s="159">
        <f t="shared" si="3"/>
        <v>1</v>
      </c>
      <c r="AP79" s="159">
        <f t="shared" si="3"/>
        <v>1</v>
      </c>
      <c r="AQ79" s="159">
        <f t="shared" si="3"/>
        <v>1</v>
      </c>
      <c r="AR79" s="159">
        <f t="shared" si="3"/>
        <v>1</v>
      </c>
      <c r="AS79" s="159">
        <f t="shared" si="3"/>
        <v>1</v>
      </c>
    </row>
    <row r="80" spans="2:45" ht="11.5" x14ac:dyDescent="0.2">
      <c r="C80" s="216">
        <f t="shared" si="2"/>
        <v>18</v>
      </c>
      <c r="D80" s="200" t="s">
        <v>4248</v>
      </c>
      <c r="F80" s="159">
        <f>F18</f>
        <v>0.8</v>
      </c>
      <c r="G80" s="159">
        <f t="shared" ref="G80:AS80" si="4">G18</f>
        <v>0.81</v>
      </c>
      <c r="H80" s="159">
        <f t="shared" si="4"/>
        <v>0.87</v>
      </c>
      <c r="I80" s="159">
        <f t="shared" si="4"/>
        <v>0.93</v>
      </c>
      <c r="J80" s="159">
        <f t="shared" si="4"/>
        <v>0.94</v>
      </c>
      <c r="K80" s="159">
        <f t="shared" si="4"/>
        <v>0.96</v>
      </c>
      <c r="L80" s="159">
        <f t="shared" si="4"/>
        <v>0.96</v>
      </c>
      <c r="M80" s="159">
        <f t="shared" si="4"/>
        <v>0.96</v>
      </c>
      <c r="N80" s="159">
        <f t="shared" si="4"/>
        <v>0.96</v>
      </c>
      <c r="O80" s="159">
        <f t="shared" si="4"/>
        <v>0.97</v>
      </c>
      <c r="P80" s="159">
        <f t="shared" si="4"/>
        <v>0.97</v>
      </c>
      <c r="Q80" s="159">
        <f t="shared" si="4"/>
        <v>0.97</v>
      </c>
      <c r="R80" s="159">
        <f t="shared" si="4"/>
        <v>0.98</v>
      </c>
      <c r="S80" s="159">
        <f t="shared" si="4"/>
        <v>0.98</v>
      </c>
      <c r="T80" s="159">
        <f t="shared" si="4"/>
        <v>0.98</v>
      </c>
      <c r="U80" s="159">
        <f t="shared" si="4"/>
        <v>0.98</v>
      </c>
      <c r="V80" s="159">
        <f t="shared" si="4"/>
        <v>0.98</v>
      </c>
      <c r="W80" s="159">
        <f t="shared" si="4"/>
        <v>1</v>
      </c>
      <c r="X80" s="159">
        <f t="shared" si="4"/>
        <v>1</v>
      </c>
      <c r="Y80" s="159">
        <f t="shared" si="4"/>
        <v>1</v>
      </c>
      <c r="Z80" s="159">
        <f t="shared" si="4"/>
        <v>1</v>
      </c>
      <c r="AA80" s="159">
        <f t="shared" si="4"/>
        <v>1</v>
      </c>
      <c r="AB80" s="159">
        <f t="shared" si="4"/>
        <v>1</v>
      </c>
      <c r="AC80" s="159">
        <f t="shared" si="4"/>
        <v>1</v>
      </c>
      <c r="AD80" s="159">
        <f t="shared" si="4"/>
        <v>1</v>
      </c>
      <c r="AE80" s="159">
        <f t="shared" si="4"/>
        <v>1</v>
      </c>
      <c r="AF80" s="159">
        <f t="shared" si="4"/>
        <v>1</v>
      </c>
      <c r="AG80" s="159">
        <f t="shared" si="4"/>
        <v>1</v>
      </c>
      <c r="AH80" s="159">
        <f t="shared" si="4"/>
        <v>1</v>
      </c>
      <c r="AI80" s="159">
        <f t="shared" si="4"/>
        <v>1</v>
      </c>
      <c r="AJ80" s="159">
        <f t="shared" si="4"/>
        <v>1</v>
      </c>
      <c r="AK80" s="159">
        <f t="shared" si="4"/>
        <v>1</v>
      </c>
      <c r="AL80" s="159">
        <f t="shared" si="4"/>
        <v>1</v>
      </c>
      <c r="AM80" s="159">
        <f t="shared" si="4"/>
        <v>1</v>
      </c>
      <c r="AN80" s="159">
        <f t="shared" si="4"/>
        <v>1</v>
      </c>
      <c r="AO80" s="159">
        <f t="shared" si="4"/>
        <v>1</v>
      </c>
      <c r="AP80" s="159">
        <f t="shared" si="4"/>
        <v>1</v>
      </c>
      <c r="AQ80" s="159">
        <f t="shared" si="4"/>
        <v>1</v>
      </c>
      <c r="AR80" s="159">
        <f t="shared" si="4"/>
        <v>1</v>
      </c>
      <c r="AS80" s="159">
        <f t="shared" si="4"/>
        <v>1</v>
      </c>
    </row>
    <row r="81" spans="2:45" ht="11.5" x14ac:dyDescent="0.2">
      <c r="C81" s="216">
        <f t="shared" si="2"/>
        <v>24</v>
      </c>
      <c r="D81" s="200" t="s">
        <v>4214</v>
      </c>
      <c r="F81" s="159">
        <f>F24</f>
        <v>0.25</v>
      </c>
      <c r="G81" s="159">
        <f t="shared" ref="G81:AS81" si="5">G24</f>
        <v>0.32</v>
      </c>
      <c r="H81" s="159">
        <f t="shared" si="5"/>
        <v>0.74</v>
      </c>
      <c r="I81" s="159">
        <f t="shared" si="5"/>
        <v>0.86</v>
      </c>
      <c r="J81" s="159">
        <f t="shared" si="5"/>
        <v>0.97</v>
      </c>
      <c r="K81" s="159">
        <f t="shared" si="5"/>
        <v>0.98</v>
      </c>
      <c r="L81" s="159">
        <f t="shared" si="5"/>
        <v>1</v>
      </c>
      <c r="M81" s="159">
        <f t="shared" si="5"/>
        <v>1</v>
      </c>
      <c r="N81" s="159">
        <f t="shared" si="5"/>
        <v>1</v>
      </c>
      <c r="O81" s="159">
        <f t="shared" si="5"/>
        <v>1</v>
      </c>
      <c r="P81" s="159">
        <f t="shared" si="5"/>
        <v>1</v>
      </c>
      <c r="Q81" s="159">
        <f t="shared" si="5"/>
        <v>1</v>
      </c>
      <c r="R81" s="159">
        <f t="shared" si="5"/>
        <v>1</v>
      </c>
      <c r="S81" s="159">
        <f t="shared" si="5"/>
        <v>1</v>
      </c>
      <c r="T81" s="159">
        <f t="shared" si="5"/>
        <v>1</v>
      </c>
      <c r="U81" s="159">
        <f t="shared" si="5"/>
        <v>1</v>
      </c>
      <c r="V81" s="159">
        <f t="shared" si="5"/>
        <v>1</v>
      </c>
      <c r="W81" s="159">
        <f t="shared" si="5"/>
        <v>1</v>
      </c>
      <c r="X81" s="159">
        <f t="shared" si="5"/>
        <v>1</v>
      </c>
      <c r="Y81" s="159">
        <f t="shared" si="5"/>
        <v>1</v>
      </c>
      <c r="Z81" s="159">
        <f t="shared" si="5"/>
        <v>1</v>
      </c>
      <c r="AA81" s="159">
        <f t="shared" si="5"/>
        <v>1</v>
      </c>
      <c r="AB81" s="159">
        <f t="shared" si="5"/>
        <v>1</v>
      </c>
      <c r="AC81" s="159">
        <f t="shared" si="5"/>
        <v>1</v>
      </c>
      <c r="AD81" s="159">
        <f t="shared" si="5"/>
        <v>1</v>
      </c>
      <c r="AE81" s="159">
        <f t="shared" si="5"/>
        <v>1</v>
      </c>
      <c r="AF81" s="159">
        <f t="shared" si="5"/>
        <v>1</v>
      </c>
      <c r="AG81" s="159">
        <f t="shared" si="5"/>
        <v>1</v>
      </c>
      <c r="AH81" s="159">
        <f t="shared" si="5"/>
        <v>1</v>
      </c>
      <c r="AI81" s="159">
        <f t="shared" si="5"/>
        <v>1</v>
      </c>
      <c r="AJ81" s="159">
        <f t="shared" si="5"/>
        <v>1</v>
      </c>
      <c r="AK81" s="159">
        <f t="shared" si="5"/>
        <v>1</v>
      </c>
      <c r="AL81" s="159">
        <f t="shared" si="5"/>
        <v>1</v>
      </c>
      <c r="AM81" s="159">
        <f t="shared" si="5"/>
        <v>1</v>
      </c>
      <c r="AN81" s="159">
        <f t="shared" si="5"/>
        <v>1</v>
      </c>
      <c r="AO81" s="159">
        <f t="shared" si="5"/>
        <v>1</v>
      </c>
      <c r="AP81" s="159">
        <f t="shared" si="5"/>
        <v>1</v>
      </c>
      <c r="AQ81" s="159">
        <f t="shared" si="5"/>
        <v>1</v>
      </c>
      <c r="AR81" s="159">
        <f t="shared" si="5"/>
        <v>1</v>
      </c>
      <c r="AS81" s="159">
        <f t="shared" si="5"/>
        <v>1</v>
      </c>
    </row>
    <row r="82" spans="2:45" ht="11.5" x14ac:dyDescent="0.2">
      <c r="C82" s="216">
        <f t="shared" si="2"/>
        <v>30</v>
      </c>
      <c r="D82" s="200" t="s">
        <v>4244</v>
      </c>
      <c r="F82" s="159">
        <f>F30</f>
        <v>0.74</v>
      </c>
      <c r="G82" s="159">
        <f t="shared" ref="G82:AS82" si="6">G30</f>
        <v>0.86</v>
      </c>
      <c r="H82" s="159">
        <f t="shared" si="6"/>
        <v>0.96</v>
      </c>
      <c r="I82" s="159">
        <f t="shared" si="6"/>
        <v>0.99</v>
      </c>
      <c r="J82" s="159">
        <f t="shared" si="6"/>
        <v>0.99</v>
      </c>
      <c r="K82" s="159">
        <f t="shared" si="6"/>
        <v>1</v>
      </c>
      <c r="L82" s="159">
        <f t="shared" si="6"/>
        <v>1</v>
      </c>
      <c r="M82" s="159">
        <f t="shared" si="6"/>
        <v>1</v>
      </c>
      <c r="N82" s="159">
        <f t="shared" si="6"/>
        <v>1</v>
      </c>
      <c r="O82" s="159">
        <f t="shared" si="6"/>
        <v>1</v>
      </c>
      <c r="P82" s="159">
        <f t="shared" si="6"/>
        <v>1</v>
      </c>
      <c r="Q82" s="159">
        <f t="shared" si="6"/>
        <v>1</v>
      </c>
      <c r="R82" s="159">
        <f t="shared" si="6"/>
        <v>1</v>
      </c>
      <c r="S82" s="159">
        <f t="shared" si="6"/>
        <v>1</v>
      </c>
      <c r="T82" s="159">
        <f t="shared" si="6"/>
        <v>1</v>
      </c>
      <c r="U82" s="159">
        <f t="shared" si="6"/>
        <v>1</v>
      </c>
      <c r="V82" s="159">
        <f t="shared" si="6"/>
        <v>1</v>
      </c>
      <c r="W82" s="159">
        <f t="shared" si="6"/>
        <v>1</v>
      </c>
      <c r="X82" s="159">
        <f t="shared" si="6"/>
        <v>1</v>
      </c>
      <c r="Y82" s="159">
        <f t="shared" si="6"/>
        <v>1</v>
      </c>
      <c r="Z82" s="159">
        <f t="shared" si="6"/>
        <v>1</v>
      </c>
      <c r="AA82" s="159">
        <f t="shared" si="6"/>
        <v>1</v>
      </c>
      <c r="AB82" s="159">
        <f t="shared" si="6"/>
        <v>1</v>
      </c>
      <c r="AC82" s="159">
        <f t="shared" si="6"/>
        <v>1</v>
      </c>
      <c r="AD82" s="159">
        <f t="shared" si="6"/>
        <v>1</v>
      </c>
      <c r="AE82" s="159">
        <f t="shared" si="6"/>
        <v>1</v>
      </c>
      <c r="AF82" s="159">
        <f t="shared" si="6"/>
        <v>1</v>
      </c>
      <c r="AG82" s="159">
        <f t="shared" si="6"/>
        <v>1</v>
      </c>
      <c r="AH82" s="159">
        <f t="shared" si="6"/>
        <v>1</v>
      </c>
      <c r="AI82" s="159">
        <f t="shared" si="6"/>
        <v>1</v>
      </c>
      <c r="AJ82" s="159">
        <f t="shared" si="6"/>
        <v>1</v>
      </c>
      <c r="AK82" s="159">
        <f t="shared" si="6"/>
        <v>1</v>
      </c>
      <c r="AL82" s="159">
        <f t="shared" si="6"/>
        <v>1</v>
      </c>
      <c r="AM82" s="159">
        <f t="shared" si="6"/>
        <v>1</v>
      </c>
      <c r="AN82" s="159">
        <f t="shared" si="6"/>
        <v>1</v>
      </c>
      <c r="AO82" s="159">
        <f t="shared" si="6"/>
        <v>1</v>
      </c>
      <c r="AP82" s="159">
        <f t="shared" si="6"/>
        <v>1</v>
      </c>
      <c r="AQ82" s="159">
        <f t="shared" si="6"/>
        <v>1</v>
      </c>
      <c r="AR82" s="159">
        <f t="shared" si="6"/>
        <v>1</v>
      </c>
      <c r="AS82" s="159">
        <f t="shared" si="6"/>
        <v>1</v>
      </c>
    </row>
    <row r="83" spans="2:45" ht="11.5" x14ac:dyDescent="0.2">
      <c r="C83" s="216">
        <f t="shared" si="2"/>
        <v>36</v>
      </c>
      <c r="D83" s="200" t="s">
        <v>4224</v>
      </c>
      <c r="F83" s="159">
        <f>F36</f>
        <v>1</v>
      </c>
      <c r="G83" s="159">
        <f t="shared" ref="G83:AS83" si="7">G36</f>
        <v>1</v>
      </c>
      <c r="H83" s="159">
        <f t="shared" si="7"/>
        <v>1</v>
      </c>
      <c r="I83" s="159">
        <f t="shared" si="7"/>
        <v>1</v>
      </c>
      <c r="J83" s="159">
        <f t="shared" si="7"/>
        <v>1</v>
      </c>
      <c r="K83" s="159">
        <f t="shared" si="7"/>
        <v>1</v>
      </c>
      <c r="L83" s="159">
        <f t="shared" si="7"/>
        <v>1</v>
      </c>
      <c r="M83" s="159">
        <f t="shared" si="7"/>
        <v>1</v>
      </c>
      <c r="N83" s="159">
        <f t="shared" si="7"/>
        <v>1</v>
      </c>
      <c r="O83" s="159">
        <f t="shared" si="7"/>
        <v>1</v>
      </c>
      <c r="P83" s="159">
        <f t="shared" si="7"/>
        <v>1</v>
      </c>
      <c r="Q83" s="159">
        <f t="shared" si="7"/>
        <v>1</v>
      </c>
      <c r="R83" s="159">
        <f t="shared" si="7"/>
        <v>1</v>
      </c>
      <c r="S83" s="159">
        <f t="shared" si="7"/>
        <v>1</v>
      </c>
      <c r="T83" s="159">
        <f t="shared" si="7"/>
        <v>1</v>
      </c>
      <c r="U83" s="159">
        <f t="shared" si="7"/>
        <v>1</v>
      </c>
      <c r="V83" s="159">
        <f t="shared" si="7"/>
        <v>1</v>
      </c>
      <c r="W83" s="159">
        <f t="shared" si="7"/>
        <v>1</v>
      </c>
      <c r="X83" s="159">
        <f t="shared" si="7"/>
        <v>1</v>
      </c>
      <c r="Y83" s="159">
        <f t="shared" si="7"/>
        <v>1</v>
      </c>
      <c r="Z83" s="159">
        <f t="shared" si="7"/>
        <v>1</v>
      </c>
      <c r="AA83" s="159">
        <f t="shared" si="7"/>
        <v>1</v>
      </c>
      <c r="AB83" s="159">
        <f t="shared" si="7"/>
        <v>1</v>
      </c>
      <c r="AC83" s="159">
        <f t="shared" si="7"/>
        <v>1</v>
      </c>
      <c r="AD83" s="159">
        <f t="shared" si="7"/>
        <v>1</v>
      </c>
      <c r="AE83" s="159">
        <f t="shared" si="7"/>
        <v>1</v>
      </c>
      <c r="AF83" s="159">
        <f t="shared" si="7"/>
        <v>1</v>
      </c>
      <c r="AG83" s="159">
        <f t="shared" si="7"/>
        <v>1</v>
      </c>
      <c r="AH83" s="159">
        <f t="shared" si="7"/>
        <v>1</v>
      </c>
      <c r="AI83" s="159">
        <f t="shared" si="7"/>
        <v>1</v>
      </c>
      <c r="AJ83" s="159">
        <f t="shared" si="7"/>
        <v>1</v>
      </c>
      <c r="AK83" s="159">
        <f t="shared" si="7"/>
        <v>1</v>
      </c>
      <c r="AL83" s="159">
        <f t="shared" si="7"/>
        <v>1</v>
      </c>
      <c r="AM83" s="159">
        <f t="shared" si="7"/>
        <v>1</v>
      </c>
      <c r="AN83" s="159">
        <f t="shared" si="7"/>
        <v>1</v>
      </c>
      <c r="AO83" s="159">
        <f t="shared" si="7"/>
        <v>1</v>
      </c>
      <c r="AP83" s="159">
        <f t="shared" si="7"/>
        <v>1</v>
      </c>
      <c r="AQ83" s="159">
        <f t="shared" si="7"/>
        <v>1</v>
      </c>
      <c r="AR83" s="159">
        <f t="shared" si="7"/>
        <v>1</v>
      </c>
      <c r="AS83" s="159">
        <f t="shared" si="7"/>
        <v>1</v>
      </c>
    </row>
    <row r="84" spans="2:45" ht="11.5" x14ac:dyDescent="0.2">
      <c r="C84" s="216">
        <f t="shared" si="2"/>
        <v>42</v>
      </c>
      <c r="D84" s="200" t="s">
        <v>3908</v>
      </c>
      <c r="F84" s="159">
        <f>F42</f>
        <v>0.92</v>
      </c>
      <c r="G84" s="159">
        <f t="shared" ref="G84:AS84" si="8">G42</f>
        <v>0.94</v>
      </c>
      <c r="H84" s="159">
        <f t="shared" si="8"/>
        <v>0.96</v>
      </c>
      <c r="I84" s="159">
        <f t="shared" si="8"/>
        <v>0.97</v>
      </c>
      <c r="J84" s="159">
        <f t="shared" si="8"/>
        <v>0.98</v>
      </c>
      <c r="K84" s="159">
        <f t="shared" si="8"/>
        <v>0.98</v>
      </c>
      <c r="L84" s="159">
        <f t="shared" si="8"/>
        <v>0.98</v>
      </c>
      <c r="M84" s="159">
        <f t="shared" si="8"/>
        <v>0.98</v>
      </c>
      <c r="N84" s="159">
        <f t="shared" si="8"/>
        <v>0.98</v>
      </c>
      <c r="O84" s="159">
        <f t="shared" si="8"/>
        <v>0.98</v>
      </c>
      <c r="P84" s="159">
        <f t="shared" si="8"/>
        <v>0.98</v>
      </c>
      <c r="Q84" s="159">
        <f t="shared" si="8"/>
        <v>0.98</v>
      </c>
      <c r="R84" s="159">
        <f t="shared" si="8"/>
        <v>0.98</v>
      </c>
      <c r="S84" s="159">
        <f t="shared" si="8"/>
        <v>0.99</v>
      </c>
      <c r="T84" s="159">
        <f t="shared" si="8"/>
        <v>0.99</v>
      </c>
      <c r="U84" s="159">
        <f t="shared" si="8"/>
        <v>1</v>
      </c>
      <c r="V84" s="159">
        <f t="shared" si="8"/>
        <v>1</v>
      </c>
      <c r="W84" s="159">
        <f t="shared" si="8"/>
        <v>1</v>
      </c>
      <c r="X84" s="159">
        <f t="shared" si="8"/>
        <v>1</v>
      </c>
      <c r="Y84" s="159">
        <f t="shared" si="8"/>
        <v>1</v>
      </c>
      <c r="Z84" s="159">
        <f t="shared" si="8"/>
        <v>1</v>
      </c>
      <c r="AA84" s="159">
        <f t="shared" si="8"/>
        <v>1</v>
      </c>
      <c r="AB84" s="159">
        <f t="shared" si="8"/>
        <v>1</v>
      </c>
      <c r="AC84" s="159">
        <f t="shared" si="8"/>
        <v>1</v>
      </c>
      <c r="AD84" s="159">
        <f t="shared" si="8"/>
        <v>1</v>
      </c>
      <c r="AE84" s="159">
        <f t="shared" si="8"/>
        <v>1</v>
      </c>
      <c r="AF84" s="159">
        <f t="shared" si="8"/>
        <v>1</v>
      </c>
      <c r="AG84" s="159">
        <f t="shared" si="8"/>
        <v>1</v>
      </c>
      <c r="AH84" s="159">
        <f t="shared" si="8"/>
        <v>1</v>
      </c>
      <c r="AI84" s="159">
        <f t="shared" si="8"/>
        <v>1</v>
      </c>
      <c r="AJ84" s="159">
        <f t="shared" si="8"/>
        <v>1</v>
      </c>
      <c r="AK84" s="159">
        <f t="shared" si="8"/>
        <v>1</v>
      </c>
      <c r="AL84" s="159">
        <f t="shared" si="8"/>
        <v>1</v>
      </c>
      <c r="AM84" s="159">
        <f t="shared" si="8"/>
        <v>1</v>
      </c>
      <c r="AN84" s="159">
        <f t="shared" si="8"/>
        <v>1</v>
      </c>
      <c r="AO84" s="159">
        <f t="shared" si="8"/>
        <v>1</v>
      </c>
      <c r="AP84" s="159">
        <f t="shared" si="8"/>
        <v>1</v>
      </c>
      <c r="AQ84" s="159">
        <f t="shared" si="8"/>
        <v>1</v>
      </c>
      <c r="AR84" s="159">
        <f t="shared" si="8"/>
        <v>1</v>
      </c>
      <c r="AS84" s="159">
        <f t="shared" si="8"/>
        <v>1</v>
      </c>
    </row>
    <row r="85" spans="2:45" ht="11.5" x14ac:dyDescent="0.2">
      <c r="C85" s="216">
        <f t="shared" si="2"/>
        <v>48</v>
      </c>
      <c r="D85" s="200" t="s">
        <v>3910</v>
      </c>
      <c r="F85" s="159">
        <f>F48</f>
        <v>0.95</v>
      </c>
      <c r="G85" s="159">
        <f t="shared" ref="G85:AS85" si="9">G48</f>
        <v>0.98</v>
      </c>
      <c r="H85" s="159">
        <f t="shared" si="9"/>
        <v>0.99</v>
      </c>
      <c r="I85" s="159">
        <f t="shared" si="9"/>
        <v>0.99</v>
      </c>
      <c r="J85" s="159">
        <f t="shared" si="9"/>
        <v>0.99</v>
      </c>
      <c r="K85" s="159">
        <f t="shared" si="9"/>
        <v>0.99</v>
      </c>
      <c r="L85" s="159">
        <f t="shared" si="9"/>
        <v>0.99</v>
      </c>
      <c r="M85" s="159">
        <f t="shared" si="9"/>
        <v>0.99</v>
      </c>
      <c r="N85" s="159">
        <f t="shared" si="9"/>
        <v>0.99</v>
      </c>
      <c r="O85" s="159">
        <f t="shared" si="9"/>
        <v>0.99</v>
      </c>
      <c r="P85" s="159">
        <f t="shared" si="9"/>
        <v>1</v>
      </c>
      <c r="Q85" s="159">
        <f t="shared" si="9"/>
        <v>1</v>
      </c>
      <c r="R85" s="159">
        <f t="shared" si="9"/>
        <v>1</v>
      </c>
      <c r="S85" s="159">
        <f t="shared" si="9"/>
        <v>1</v>
      </c>
      <c r="T85" s="159">
        <f t="shared" si="9"/>
        <v>1</v>
      </c>
      <c r="U85" s="159">
        <f t="shared" si="9"/>
        <v>1</v>
      </c>
      <c r="V85" s="159">
        <f t="shared" si="9"/>
        <v>1</v>
      </c>
      <c r="W85" s="159">
        <f t="shared" si="9"/>
        <v>1</v>
      </c>
      <c r="X85" s="159">
        <f t="shared" si="9"/>
        <v>1</v>
      </c>
      <c r="Y85" s="159">
        <f t="shared" si="9"/>
        <v>1</v>
      </c>
      <c r="Z85" s="159">
        <f t="shared" si="9"/>
        <v>1</v>
      </c>
      <c r="AA85" s="159">
        <f t="shared" si="9"/>
        <v>1</v>
      </c>
      <c r="AB85" s="159">
        <f t="shared" si="9"/>
        <v>1</v>
      </c>
      <c r="AC85" s="159">
        <f t="shared" si="9"/>
        <v>1</v>
      </c>
      <c r="AD85" s="159">
        <f t="shared" si="9"/>
        <v>1</v>
      </c>
      <c r="AE85" s="159">
        <f t="shared" si="9"/>
        <v>1</v>
      </c>
      <c r="AF85" s="159">
        <f t="shared" si="9"/>
        <v>1</v>
      </c>
      <c r="AG85" s="159">
        <f t="shared" si="9"/>
        <v>1</v>
      </c>
      <c r="AH85" s="159">
        <f t="shared" si="9"/>
        <v>1</v>
      </c>
      <c r="AI85" s="159">
        <f t="shared" si="9"/>
        <v>1</v>
      </c>
      <c r="AJ85" s="159">
        <f t="shared" si="9"/>
        <v>1</v>
      </c>
      <c r="AK85" s="159">
        <f t="shared" si="9"/>
        <v>1</v>
      </c>
      <c r="AL85" s="159">
        <f t="shared" si="9"/>
        <v>1</v>
      </c>
      <c r="AM85" s="159">
        <f t="shared" si="9"/>
        <v>1</v>
      </c>
      <c r="AN85" s="159">
        <f t="shared" si="9"/>
        <v>1</v>
      </c>
      <c r="AO85" s="159">
        <f t="shared" si="9"/>
        <v>1</v>
      </c>
      <c r="AP85" s="159">
        <f t="shared" si="9"/>
        <v>1</v>
      </c>
      <c r="AQ85" s="159">
        <f t="shared" si="9"/>
        <v>1</v>
      </c>
      <c r="AR85" s="159">
        <f t="shared" si="9"/>
        <v>1</v>
      </c>
      <c r="AS85" s="159">
        <f t="shared" si="9"/>
        <v>1</v>
      </c>
    </row>
    <row r="86" spans="2:45" ht="11.5" x14ac:dyDescent="0.2">
      <c r="C86" s="216">
        <f t="shared" si="2"/>
        <v>54</v>
      </c>
      <c r="D86" s="200" t="s">
        <v>4263</v>
      </c>
      <c r="F86" s="159">
        <f>F54</f>
        <v>0.48</v>
      </c>
      <c r="G86" s="159">
        <f t="shared" ref="G86:AS86" si="10">G54</f>
        <v>0.94</v>
      </c>
      <c r="H86" s="159">
        <f t="shared" si="10"/>
        <v>1</v>
      </c>
      <c r="I86" s="159">
        <f t="shared" si="10"/>
        <v>1</v>
      </c>
      <c r="J86" s="159">
        <f t="shared" si="10"/>
        <v>1</v>
      </c>
      <c r="K86" s="159">
        <f t="shared" si="10"/>
        <v>1</v>
      </c>
      <c r="L86" s="159">
        <f t="shared" si="10"/>
        <v>1</v>
      </c>
      <c r="M86" s="159">
        <f t="shared" si="10"/>
        <v>1</v>
      </c>
      <c r="N86" s="159">
        <f t="shared" si="10"/>
        <v>1</v>
      </c>
      <c r="O86" s="159">
        <f t="shared" si="10"/>
        <v>1</v>
      </c>
      <c r="P86" s="159">
        <f t="shared" si="10"/>
        <v>1</v>
      </c>
      <c r="Q86" s="159">
        <f t="shared" si="10"/>
        <v>1</v>
      </c>
      <c r="R86" s="159">
        <f t="shared" si="10"/>
        <v>1</v>
      </c>
      <c r="S86" s="159">
        <f t="shared" si="10"/>
        <v>1</v>
      </c>
      <c r="T86" s="159">
        <f t="shared" si="10"/>
        <v>1</v>
      </c>
      <c r="U86" s="159">
        <f t="shared" si="10"/>
        <v>1</v>
      </c>
      <c r="V86" s="159">
        <f t="shared" si="10"/>
        <v>1</v>
      </c>
      <c r="W86" s="159">
        <f t="shared" si="10"/>
        <v>1</v>
      </c>
      <c r="X86" s="159">
        <f t="shared" si="10"/>
        <v>1</v>
      </c>
      <c r="Y86" s="159">
        <f t="shared" si="10"/>
        <v>1</v>
      </c>
      <c r="Z86" s="159">
        <f t="shared" si="10"/>
        <v>1</v>
      </c>
      <c r="AA86" s="159">
        <f t="shared" si="10"/>
        <v>1</v>
      </c>
      <c r="AB86" s="159">
        <f t="shared" si="10"/>
        <v>1</v>
      </c>
      <c r="AC86" s="159">
        <f t="shared" si="10"/>
        <v>1</v>
      </c>
      <c r="AD86" s="159">
        <f t="shared" si="10"/>
        <v>1</v>
      </c>
      <c r="AE86" s="159">
        <f t="shared" si="10"/>
        <v>1</v>
      </c>
      <c r="AF86" s="159">
        <f t="shared" si="10"/>
        <v>1</v>
      </c>
      <c r="AG86" s="159">
        <f t="shared" si="10"/>
        <v>1</v>
      </c>
      <c r="AH86" s="159">
        <f t="shared" si="10"/>
        <v>1</v>
      </c>
      <c r="AI86" s="159">
        <f t="shared" si="10"/>
        <v>1</v>
      </c>
      <c r="AJ86" s="159">
        <f t="shared" si="10"/>
        <v>1</v>
      </c>
      <c r="AK86" s="159">
        <f t="shared" si="10"/>
        <v>1</v>
      </c>
      <c r="AL86" s="159">
        <f t="shared" si="10"/>
        <v>1</v>
      </c>
      <c r="AM86" s="159">
        <f t="shared" si="10"/>
        <v>1</v>
      </c>
      <c r="AN86" s="159">
        <f t="shared" si="10"/>
        <v>1</v>
      </c>
      <c r="AO86" s="159">
        <f t="shared" si="10"/>
        <v>1</v>
      </c>
      <c r="AP86" s="159">
        <f t="shared" si="10"/>
        <v>1</v>
      </c>
      <c r="AQ86" s="159">
        <f t="shared" si="10"/>
        <v>1</v>
      </c>
      <c r="AR86" s="159">
        <f t="shared" si="10"/>
        <v>1</v>
      </c>
      <c r="AS86" s="159">
        <f t="shared" si="10"/>
        <v>1</v>
      </c>
    </row>
    <row r="87" spans="2:45" ht="11.5" x14ac:dyDescent="0.2">
      <c r="C87" s="216">
        <f t="shared" si="2"/>
        <v>60</v>
      </c>
      <c r="D87" s="200" t="s">
        <v>4199</v>
      </c>
      <c r="F87" s="159">
        <f>F60</f>
        <v>0.94</v>
      </c>
      <c r="G87" s="159">
        <f t="shared" ref="G87:AS87" si="11">G60</f>
        <v>0.98</v>
      </c>
      <c r="H87" s="159">
        <f t="shared" si="11"/>
        <v>0.99</v>
      </c>
      <c r="I87" s="159">
        <f t="shared" si="11"/>
        <v>0.99</v>
      </c>
      <c r="J87" s="159">
        <f t="shared" si="11"/>
        <v>0.99</v>
      </c>
      <c r="K87" s="159">
        <f t="shared" si="11"/>
        <v>0.99</v>
      </c>
      <c r="L87" s="159">
        <f t="shared" si="11"/>
        <v>0.99</v>
      </c>
      <c r="M87" s="159">
        <f t="shared" si="11"/>
        <v>0.99</v>
      </c>
      <c r="N87" s="159">
        <f t="shared" si="11"/>
        <v>0.99</v>
      </c>
      <c r="O87" s="159">
        <f t="shared" si="11"/>
        <v>0.99</v>
      </c>
      <c r="P87" s="159">
        <f t="shared" si="11"/>
        <v>0.99</v>
      </c>
      <c r="Q87" s="159">
        <f t="shared" si="11"/>
        <v>0.99</v>
      </c>
      <c r="R87" s="159">
        <f t="shared" si="11"/>
        <v>1</v>
      </c>
      <c r="S87" s="159">
        <f t="shared" si="11"/>
        <v>1</v>
      </c>
      <c r="T87" s="159">
        <f t="shared" si="11"/>
        <v>1</v>
      </c>
      <c r="U87" s="159">
        <f t="shared" si="11"/>
        <v>1</v>
      </c>
      <c r="V87" s="159">
        <f t="shared" si="11"/>
        <v>1</v>
      </c>
      <c r="W87" s="159">
        <f t="shared" si="11"/>
        <v>1</v>
      </c>
      <c r="X87" s="159">
        <f t="shared" si="11"/>
        <v>1</v>
      </c>
      <c r="Y87" s="159">
        <f t="shared" si="11"/>
        <v>1</v>
      </c>
      <c r="Z87" s="159">
        <f t="shared" si="11"/>
        <v>1</v>
      </c>
      <c r="AA87" s="159">
        <f t="shared" si="11"/>
        <v>1</v>
      </c>
      <c r="AB87" s="159">
        <f t="shared" si="11"/>
        <v>1</v>
      </c>
      <c r="AC87" s="159">
        <f t="shared" si="11"/>
        <v>1</v>
      </c>
      <c r="AD87" s="159">
        <f t="shared" si="11"/>
        <v>1</v>
      </c>
      <c r="AE87" s="159">
        <f t="shared" si="11"/>
        <v>1</v>
      </c>
      <c r="AF87" s="159">
        <f t="shared" si="11"/>
        <v>1</v>
      </c>
      <c r="AG87" s="159">
        <f t="shared" si="11"/>
        <v>1</v>
      </c>
      <c r="AH87" s="159">
        <f t="shared" si="11"/>
        <v>1</v>
      </c>
      <c r="AI87" s="159">
        <f t="shared" si="11"/>
        <v>1</v>
      </c>
      <c r="AJ87" s="159">
        <f t="shared" si="11"/>
        <v>1</v>
      </c>
      <c r="AK87" s="159">
        <f t="shared" si="11"/>
        <v>1</v>
      </c>
      <c r="AL87" s="159">
        <f t="shared" si="11"/>
        <v>1</v>
      </c>
      <c r="AM87" s="159">
        <f t="shared" si="11"/>
        <v>1</v>
      </c>
      <c r="AN87" s="159">
        <f t="shared" si="11"/>
        <v>1</v>
      </c>
      <c r="AO87" s="159">
        <f t="shared" si="11"/>
        <v>1</v>
      </c>
      <c r="AP87" s="159">
        <f t="shared" si="11"/>
        <v>1</v>
      </c>
      <c r="AQ87" s="159">
        <f t="shared" si="11"/>
        <v>1</v>
      </c>
      <c r="AR87" s="159">
        <f t="shared" si="11"/>
        <v>1</v>
      </c>
      <c r="AS87" s="159">
        <f t="shared" si="11"/>
        <v>1</v>
      </c>
    </row>
    <row r="88" spans="2:45" ht="11.5" x14ac:dyDescent="0.2">
      <c r="C88" s="216">
        <f t="shared" si="2"/>
        <v>66</v>
      </c>
      <c r="D88" s="200" t="s">
        <v>658</v>
      </c>
      <c r="F88" s="159">
        <f>F66</f>
        <v>0.49</v>
      </c>
      <c r="G88" s="159">
        <f t="shared" ref="G88:AS88" si="12">G66</f>
        <v>0.62</v>
      </c>
      <c r="H88" s="159">
        <f t="shared" si="12"/>
        <v>0.69</v>
      </c>
      <c r="I88" s="159">
        <f t="shared" si="12"/>
        <v>0.76</v>
      </c>
      <c r="J88" s="159">
        <f t="shared" si="12"/>
        <v>0.79</v>
      </c>
      <c r="K88" s="159">
        <f t="shared" si="12"/>
        <v>0.83</v>
      </c>
      <c r="L88" s="159">
        <f t="shared" si="12"/>
        <v>0.86</v>
      </c>
      <c r="M88" s="159">
        <f t="shared" si="12"/>
        <v>0.89</v>
      </c>
      <c r="N88" s="159">
        <f t="shared" si="12"/>
        <v>0.93</v>
      </c>
      <c r="O88" s="159">
        <f t="shared" si="12"/>
        <v>0.93</v>
      </c>
      <c r="P88" s="159">
        <f t="shared" si="12"/>
        <v>0.94</v>
      </c>
      <c r="Q88" s="159">
        <f t="shared" si="12"/>
        <v>0.95</v>
      </c>
      <c r="R88" s="159">
        <f t="shared" si="12"/>
        <v>0.97</v>
      </c>
      <c r="S88" s="159">
        <f t="shared" si="12"/>
        <v>0.99</v>
      </c>
      <c r="T88" s="159">
        <f t="shared" si="12"/>
        <v>1</v>
      </c>
      <c r="U88" s="159">
        <f t="shared" si="12"/>
        <v>1</v>
      </c>
      <c r="V88" s="159">
        <f t="shared" si="12"/>
        <v>1</v>
      </c>
      <c r="W88" s="159">
        <f t="shared" si="12"/>
        <v>1</v>
      </c>
      <c r="X88" s="159">
        <f t="shared" si="12"/>
        <v>1</v>
      </c>
      <c r="Y88" s="159">
        <f t="shared" si="12"/>
        <v>1</v>
      </c>
      <c r="Z88" s="159">
        <f t="shared" si="12"/>
        <v>1</v>
      </c>
      <c r="AA88" s="159">
        <f t="shared" si="12"/>
        <v>1</v>
      </c>
      <c r="AB88" s="159">
        <f t="shared" si="12"/>
        <v>1</v>
      </c>
      <c r="AC88" s="159">
        <f t="shared" si="12"/>
        <v>1</v>
      </c>
      <c r="AD88" s="159">
        <f t="shared" si="12"/>
        <v>1</v>
      </c>
      <c r="AE88" s="159">
        <f t="shared" si="12"/>
        <v>1</v>
      </c>
      <c r="AF88" s="159">
        <f t="shared" si="12"/>
        <v>1</v>
      </c>
      <c r="AG88" s="159">
        <f t="shared" si="12"/>
        <v>1</v>
      </c>
      <c r="AH88" s="159">
        <f t="shared" si="12"/>
        <v>1</v>
      </c>
      <c r="AI88" s="159">
        <f t="shared" si="12"/>
        <v>1</v>
      </c>
      <c r="AJ88" s="159">
        <f t="shared" si="12"/>
        <v>1</v>
      </c>
      <c r="AK88" s="159">
        <f t="shared" si="12"/>
        <v>1</v>
      </c>
      <c r="AL88" s="159">
        <f t="shared" si="12"/>
        <v>1</v>
      </c>
      <c r="AM88" s="159">
        <f t="shared" si="12"/>
        <v>1</v>
      </c>
      <c r="AN88" s="159">
        <f t="shared" si="12"/>
        <v>1</v>
      </c>
      <c r="AO88" s="159">
        <f t="shared" si="12"/>
        <v>1</v>
      </c>
      <c r="AP88" s="159">
        <f t="shared" si="12"/>
        <v>1</v>
      </c>
      <c r="AQ88" s="159">
        <f t="shared" si="12"/>
        <v>1</v>
      </c>
      <c r="AR88" s="159">
        <f t="shared" si="12"/>
        <v>1</v>
      </c>
      <c r="AS88" s="159">
        <f t="shared" si="12"/>
        <v>1</v>
      </c>
    </row>
    <row r="89" spans="2:45" x14ac:dyDescent="0.2">
      <c r="B89" s="216"/>
    </row>
    <row r="90" spans="2:45" x14ac:dyDescent="0.2">
      <c r="B90" s="216"/>
    </row>
    <row r="91" spans="2:45" x14ac:dyDescent="0.2">
      <c r="B91" s="216"/>
    </row>
    <row r="92" spans="2:45" x14ac:dyDescent="0.2">
      <c r="B92" s="216"/>
    </row>
    <row r="93" spans="2:45" x14ac:dyDescent="0.2">
      <c r="B93" s="216"/>
    </row>
    <row r="94" spans="2:45" x14ac:dyDescent="0.2">
      <c r="B94" s="216"/>
    </row>
    <row r="95" spans="2:45" x14ac:dyDescent="0.2">
      <c r="B95" s="216"/>
    </row>
    <row r="96" spans="2:45" x14ac:dyDescent="0.2">
      <c r="B96" s="216"/>
    </row>
    <row r="97" spans="2:2" x14ac:dyDescent="0.2">
      <c r="B97" s="216"/>
    </row>
    <row r="98" spans="2:2" x14ac:dyDescent="0.2">
      <c r="B98" s="216"/>
    </row>
    <row r="99" spans="2:2" x14ac:dyDescent="0.2">
      <c r="B99" s="216"/>
    </row>
    <row r="100" spans="2:2" x14ac:dyDescent="0.2">
      <c r="B100" s="216"/>
    </row>
    <row r="101" spans="2:2" x14ac:dyDescent="0.2">
      <c r="B101" s="216"/>
    </row>
    <row r="102" spans="2:2" x14ac:dyDescent="0.2">
      <c r="B102" s="216"/>
    </row>
    <row r="103" spans="2:2" x14ac:dyDescent="0.2">
      <c r="B103" s="216"/>
    </row>
    <row r="104" spans="2:2" x14ac:dyDescent="0.2">
      <c r="B104" s="216"/>
    </row>
  </sheetData>
  <dataValidations count="1">
    <dataValidation type="list" allowBlank="1" showInputMessage="1" showErrorMessage="1" sqref="D69" xr:uid="{1A554013-3CF3-47FF-83FF-563E7E7148B0}">
      <formula1>$D$78:$D$88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C1:T26"/>
  <sheetViews>
    <sheetView showGridLines="0" tabSelected="1" zoomScale="54" zoomScaleNormal="55" workbookViewId="0">
      <selection activeCell="J23" sqref="J23"/>
    </sheetView>
  </sheetViews>
  <sheetFormatPr defaultColWidth="9.08984375" defaultRowHeight="14.5" x14ac:dyDescent="0.35"/>
  <cols>
    <col min="1" max="3" width="9.08984375" style="18"/>
    <col min="4" max="4" width="62.453125" style="18" bestFit="1" customWidth="1"/>
    <col min="5" max="5" width="22.26953125" style="18" bestFit="1" customWidth="1"/>
    <col min="6" max="6" width="17.08984375" style="18" customWidth="1"/>
    <col min="7" max="7" width="14.54296875" style="18" bestFit="1" customWidth="1"/>
    <col min="8" max="13" width="13.54296875" style="18" bestFit="1" customWidth="1"/>
    <col min="14" max="16" width="12.453125" style="18" bestFit="1" customWidth="1"/>
    <col min="17" max="17" width="13.54296875" style="18" bestFit="1" customWidth="1"/>
    <col min="18" max="20" width="12.453125" style="18" customWidth="1"/>
    <col min="21" max="16384" width="9.08984375" style="18"/>
  </cols>
  <sheetData>
    <row r="1" spans="3:20" x14ac:dyDescent="0.35">
      <c r="E1" s="217" t="str">
        <f>COB!I7</f>
        <v>Workmen's Compensation</v>
      </c>
    </row>
    <row r="2" spans="3:20" x14ac:dyDescent="0.35">
      <c r="G2" s="58">
        <v>2022</v>
      </c>
      <c r="H2" s="58">
        <f>G2-1</f>
        <v>2021</v>
      </c>
      <c r="I2" s="58">
        <f t="shared" ref="I2:T2" si="0">H2-1</f>
        <v>2020</v>
      </c>
      <c r="J2" s="58">
        <f t="shared" si="0"/>
        <v>2019</v>
      </c>
      <c r="K2" s="58">
        <f t="shared" si="0"/>
        <v>2018</v>
      </c>
      <c r="L2" s="58">
        <f t="shared" si="0"/>
        <v>2017</v>
      </c>
      <c r="M2" s="58">
        <f t="shared" si="0"/>
        <v>2016</v>
      </c>
      <c r="N2" s="58">
        <f t="shared" si="0"/>
        <v>2015</v>
      </c>
      <c r="O2" s="58">
        <f t="shared" si="0"/>
        <v>2014</v>
      </c>
      <c r="P2" s="58">
        <f t="shared" si="0"/>
        <v>2013</v>
      </c>
      <c r="Q2" s="58">
        <f t="shared" si="0"/>
        <v>2012</v>
      </c>
      <c r="R2" s="58">
        <f t="shared" si="0"/>
        <v>2011</v>
      </c>
      <c r="S2" s="58">
        <f t="shared" si="0"/>
        <v>2010</v>
      </c>
      <c r="T2" s="58">
        <f t="shared" si="0"/>
        <v>2009</v>
      </c>
    </row>
    <row r="3" spans="3:20" ht="15" thickBot="1" x14ac:dyDescent="0.4">
      <c r="G3" s="62" t="s">
        <v>7021</v>
      </c>
      <c r="H3" s="62" t="s">
        <v>7022</v>
      </c>
      <c r="I3" s="62" t="s">
        <v>7023</v>
      </c>
      <c r="J3" s="62" t="s">
        <v>7024</v>
      </c>
      <c r="K3" s="62" t="s">
        <v>7025</v>
      </c>
      <c r="L3" s="62" t="s">
        <v>7026</v>
      </c>
      <c r="M3" s="62" t="s">
        <v>7027</v>
      </c>
      <c r="N3" s="62" t="s">
        <v>7028</v>
      </c>
      <c r="O3" s="62" t="s">
        <v>7029</v>
      </c>
      <c r="P3" s="62" t="s">
        <v>7030</v>
      </c>
      <c r="Q3" s="62" t="s">
        <v>7031</v>
      </c>
      <c r="R3" s="62" t="s">
        <v>7032</v>
      </c>
      <c r="S3" s="62" t="s">
        <v>7033</v>
      </c>
      <c r="T3" s="62" t="s">
        <v>7034</v>
      </c>
    </row>
    <row r="4" spans="3:20" ht="15" thickBot="1" x14ac:dyDescent="0.4">
      <c r="C4" s="38" t="s">
        <v>6977</v>
      </c>
      <c r="D4" s="57" t="s">
        <v>6979</v>
      </c>
      <c r="E4" s="61">
        <f>SUM(G4:T4)</f>
        <v>8204219.8686999995</v>
      </c>
      <c r="F4" s="60"/>
      <c r="G4" s="63">
        <f>SUMIFS('Raw Data_OS_22'!$G$5:$G$4516,'Raw Data_OS_22'!$P$5:$P$4516,G$2&amp;$C4&amp;$E$1)</f>
        <v>766111.72840000002</v>
      </c>
      <c r="H4" s="63">
        <f>SUMIFS('Raw Data_OS_22'!$G$5:$G$4516,'Raw Data_OS_22'!$P$5:$P$4516,H$2&amp;$C4&amp;$E$1)</f>
        <v>210260</v>
      </c>
      <c r="I4" s="63">
        <f>SUMIFS('Raw Data_OS_22'!$G$5:$G$4516,'Raw Data_OS_22'!$P$5:$P$4516,I$2&amp;$C4&amp;$E$1)</f>
        <v>786527.54389999993</v>
      </c>
      <c r="J4" s="63">
        <f>SUMIFS('Raw Data_OS_22'!$G$5:$G$4516,'Raw Data_OS_22'!$P$5:$P$4516,J$2&amp;$C4&amp;$E$1)</f>
        <v>1216101</v>
      </c>
      <c r="K4" s="63">
        <f>SUMIFS('Raw Data_OS_22'!$G$5:$G$4516,'Raw Data_OS_22'!$P$5:$P$4516,K$2&amp;$C4&amp;$E$1)</f>
        <v>300000</v>
      </c>
      <c r="L4" s="63">
        <f>SUMIFS('Raw Data_OS_22'!$G$5:$G$4516,'Raw Data_OS_22'!$P$5:$P$4516,L$2&amp;$C4&amp;$E$1)</f>
        <v>1713564.4912</v>
      </c>
      <c r="M4" s="63">
        <f>SUMIFS('Raw Data_OS_22'!$G$5:$G$4516,'Raw Data_OS_22'!$P$5:$P$4516,M$2&amp;$C4&amp;$E$1)</f>
        <v>969298.24560000002</v>
      </c>
      <c r="N4" s="63">
        <f>SUMIFS('Raw Data_OS_22'!$G$5:$G$4516,'Raw Data_OS_22'!$P$5:$P$4516,N$2&amp;$C4&amp;$E$1)</f>
        <v>250000</v>
      </c>
      <c r="O4" s="63">
        <f>SUMIFS('Raw Data_OS_22'!$G$5:$G$4516,'Raw Data_OS_22'!$P$5:$P$4516,O$2&amp;$C4&amp;$E$1)</f>
        <v>400000</v>
      </c>
      <c r="P4" s="63">
        <f>SUMIFS('Raw Data_OS_22'!$G$5:$G$4516,'Raw Data_OS_22'!$P$5:$P$4516,P$2&amp;$C4&amp;$E$1)</f>
        <v>1144462.1228</v>
      </c>
      <c r="Q4" s="63">
        <f>SUMIFS('Raw Data_OS_22'!$G$5:$G$4516,'Raw Data_OS_22'!$P$5:$P$4516,Q$2&amp;$C4&amp;$E$1)</f>
        <v>447894.73680000001</v>
      </c>
      <c r="R4" s="63">
        <f>SUMIFS('Raw Data_OS_22'!$G$5:$G$4516,'Raw Data_OS_22'!$P$5:$P$4516,R$2&amp;$C4&amp;$E$1)</f>
        <v>0</v>
      </c>
      <c r="S4" s="63">
        <f>SUMIFS('Raw Data_OS_22'!$G$5:$G$4516,'Raw Data_OS_22'!$P$5:$P$4516,S$2&amp;$C4&amp;$E$1)</f>
        <v>0</v>
      </c>
      <c r="T4" s="63">
        <f>SUMIFS('Raw Data_OS_22'!$G$5:$G$4516,'Raw Data_OS_22'!$P$5:$P$4516,T$2&amp;$C4&amp;$E$1)</f>
        <v>0</v>
      </c>
    </row>
    <row r="5" spans="3:20" ht="15" thickBot="1" x14ac:dyDescent="0.4">
      <c r="C5" s="38" t="s">
        <v>6978</v>
      </c>
      <c r="D5" s="57" t="s">
        <v>6981</v>
      </c>
      <c r="E5" s="61">
        <f t="shared" ref="E5:E7" si="1">SUM(G5:T5)</f>
        <v>16277646.39082</v>
      </c>
      <c r="F5" s="60"/>
      <c r="G5" s="63">
        <f>SUMIFS('Raw Data_OS_22'!$G$5:$G$4516,'Raw Data_OS_22'!$P$5:$P$4516,G$2&amp;$C5&amp;$E$1)</f>
        <v>1461091.1764</v>
      </c>
      <c r="H5" s="63">
        <f>SUMIFS('Raw Data_OS_22'!$G$5:$G$4516,'Raw Data_OS_22'!$P$5:$P$4516,H$2&amp;$C5&amp;$E$1)</f>
        <v>1405126.3447</v>
      </c>
      <c r="I5" s="63">
        <f>SUMIFS('Raw Data_OS_22'!$G$5:$G$4516,'Raw Data_OS_22'!$P$5:$P$4516,I$2&amp;$C5&amp;$E$1)</f>
        <v>3004593.8823199994</v>
      </c>
      <c r="J5" s="63">
        <f>SUMIFS('Raw Data_OS_22'!$G$5:$G$4516,'Raw Data_OS_22'!$P$5:$P$4516,J$2&amp;$C5&amp;$E$1)</f>
        <v>1516508.7719000001</v>
      </c>
      <c r="K5" s="63">
        <f>SUMIFS('Raw Data_OS_22'!$G$5:$G$4516,'Raw Data_OS_22'!$P$5:$P$4516,K$2&amp;$C5&amp;$E$1)</f>
        <v>1033827.4035</v>
      </c>
      <c r="L5" s="63">
        <f>SUMIFS('Raw Data_OS_22'!$G$5:$G$4516,'Raw Data_OS_22'!$P$5:$P$4516,L$2&amp;$C5&amp;$E$1)</f>
        <v>748210.52630000003</v>
      </c>
      <c r="M5" s="63">
        <f>SUMIFS('Raw Data_OS_22'!$G$5:$G$4516,'Raw Data_OS_22'!$P$5:$P$4516,M$2&amp;$C5&amp;$E$1)</f>
        <v>1439770.1754000001</v>
      </c>
      <c r="N5" s="63">
        <f>SUMIFS('Raw Data_OS_22'!$G$5:$G$4516,'Raw Data_OS_22'!$P$5:$P$4516,N$2&amp;$C5&amp;$E$1)</f>
        <v>1333959.8998</v>
      </c>
      <c r="O5" s="63">
        <f>SUMIFS('Raw Data_OS_22'!$G$5:$G$4516,'Raw Data_OS_22'!$P$5:$P$4516,O$2&amp;$C5&amp;$E$1)</f>
        <v>2923684.2105</v>
      </c>
      <c r="P5" s="63">
        <f>SUMIFS('Raw Data_OS_22'!$G$5:$G$4516,'Raw Data_OS_22'!$P$5:$P$4516,P$2&amp;$C5&amp;$E$1)</f>
        <v>600000</v>
      </c>
      <c r="Q5" s="63">
        <f>SUMIFS('Raw Data_OS_22'!$G$5:$G$4516,'Raw Data_OS_22'!$P$5:$P$4516,Q$2&amp;$C5&amp;$E$1)</f>
        <v>270000</v>
      </c>
      <c r="R5" s="63">
        <f>SUMIFS('Raw Data_OS_22'!$G$5:$G$4516,'Raw Data_OS_22'!$P$5:$P$4516,R$2&amp;$C5&amp;$E$1)</f>
        <v>150000</v>
      </c>
      <c r="S5" s="63">
        <f>SUMIFS('Raw Data_OS_22'!$G$5:$G$4516,'Raw Data_OS_22'!$P$5:$P$4516,S$2&amp;$C5&amp;$E$1)</f>
        <v>390874</v>
      </c>
      <c r="T5" s="63">
        <f>SUMIFS('Raw Data_OS_22'!$G$5:$G$4516,'Raw Data_OS_22'!$P$5:$P$4516,T$2&amp;$C5&amp;$E$1)</f>
        <v>0</v>
      </c>
    </row>
    <row r="6" spans="3:20" ht="15" thickBot="1" x14ac:dyDescent="0.4">
      <c r="C6" s="38" t="s">
        <v>6982</v>
      </c>
      <c r="D6" s="57" t="s">
        <v>6980</v>
      </c>
      <c r="E6" s="61">
        <f t="shared" si="1"/>
        <v>7471690.6201999998</v>
      </c>
      <c r="F6" s="60"/>
      <c r="G6" s="63">
        <f>SUMIFS('Raw Data_OS_22'!$G$5:$G$4516,'Raw Data_OS_22'!$P$5:$P$4516,G$2&amp;$C6&amp;$E$1)</f>
        <v>189867</v>
      </c>
      <c r="H6" s="63">
        <f>SUMIFS('Raw Data_OS_22'!$G$5:$G$4516,'Raw Data_OS_22'!$P$5:$P$4516,H$2&amp;$C6&amp;$E$1)</f>
        <v>3735511.6201999998</v>
      </c>
      <c r="I6" s="63">
        <f>SUMIFS('Raw Data_OS_22'!$G$5:$G$4516,'Raw Data_OS_22'!$P$5:$P$4516,I$2&amp;$C6&amp;$E$1)</f>
        <v>3406312</v>
      </c>
      <c r="J6" s="63">
        <f>SUMIFS('Raw Data_OS_22'!$G$5:$G$4516,'Raw Data_OS_22'!$P$5:$P$4516,J$2&amp;$C6&amp;$E$1)</f>
        <v>0</v>
      </c>
      <c r="K6" s="63">
        <f>SUMIFS('Raw Data_OS_22'!$G$5:$G$4516,'Raw Data_OS_22'!$P$5:$P$4516,K$2&amp;$C6&amp;$E$1)</f>
        <v>0</v>
      </c>
      <c r="L6" s="63">
        <f>SUMIFS('Raw Data_OS_22'!$G$5:$G$4516,'Raw Data_OS_22'!$P$5:$P$4516,L$2&amp;$C6&amp;$E$1)</f>
        <v>0</v>
      </c>
      <c r="M6" s="63">
        <f>SUMIFS('Raw Data_OS_22'!$G$5:$G$4516,'Raw Data_OS_22'!$P$5:$P$4516,M$2&amp;$C6&amp;$E$1)</f>
        <v>0</v>
      </c>
      <c r="N6" s="63">
        <f>SUMIFS('Raw Data_OS_22'!$G$5:$G$4516,'Raw Data_OS_22'!$P$5:$P$4516,N$2&amp;$C6&amp;$E$1)</f>
        <v>0</v>
      </c>
      <c r="O6" s="63">
        <f>SUMIFS('Raw Data_OS_22'!$G$5:$G$4516,'Raw Data_OS_22'!$P$5:$P$4516,O$2&amp;$C6&amp;$E$1)</f>
        <v>140000</v>
      </c>
      <c r="P6" s="63">
        <f>SUMIFS('Raw Data_OS_22'!$G$5:$G$4516,'Raw Data_OS_22'!$P$5:$P$4516,P$2&amp;$C6&amp;$E$1)</f>
        <v>0</v>
      </c>
      <c r="Q6" s="63">
        <f>SUMIFS('Raw Data_OS_22'!$G$5:$G$4516,'Raw Data_OS_22'!$P$5:$P$4516,Q$2&amp;$C6&amp;$E$1)</f>
        <v>0</v>
      </c>
      <c r="R6" s="63">
        <f>SUMIFS('Raw Data_OS_22'!$G$5:$G$4516,'Raw Data_OS_22'!$P$5:$P$4516,R$2&amp;$C6&amp;$E$1)</f>
        <v>0</v>
      </c>
      <c r="S6" s="63">
        <f>SUMIFS('Raw Data_OS_22'!$G$5:$G$4516,'Raw Data_OS_22'!$P$5:$P$4516,S$2&amp;$C6&amp;$E$1)</f>
        <v>0</v>
      </c>
      <c r="T6" s="63">
        <f>SUMIFS('Raw Data_OS_22'!$G$5:$G$4516,'Raw Data_OS_22'!$P$5:$P$4516,T$2&amp;$C6&amp;$E$1)</f>
        <v>0</v>
      </c>
    </row>
    <row r="7" spans="3:20" ht="15" thickBot="1" x14ac:dyDescent="0.4">
      <c r="C7" s="38" t="s">
        <v>7008</v>
      </c>
      <c r="D7" s="57" t="s">
        <v>6983</v>
      </c>
      <c r="E7" s="61">
        <f t="shared" si="1"/>
        <v>5178611.8169999998</v>
      </c>
      <c r="F7" s="60"/>
      <c r="G7" s="63">
        <f>SUMIFS('Raw Data_OS_22'!$G$5:$G$4516,'Raw Data_OS_22'!$P$5:$P$4516,G$2&amp;$C7&amp;$E$1)</f>
        <v>0</v>
      </c>
      <c r="H7" s="63">
        <f>SUMIFS('Raw Data_OS_22'!$G$5:$G$4516,'Raw Data_OS_22'!$P$5:$P$4516,H$2&amp;$C7&amp;$E$1)</f>
        <v>1214647</v>
      </c>
      <c r="I7" s="63">
        <f>SUMIFS('Raw Data_OS_22'!$G$5:$G$4516,'Raw Data_OS_22'!$P$5:$P$4516,I$2&amp;$C7&amp;$E$1)</f>
        <v>13205</v>
      </c>
      <c r="J7" s="63">
        <f>SUMIFS('Raw Data_OS_22'!$G$5:$G$4516,'Raw Data_OS_22'!$P$5:$P$4516,J$2&amp;$C7&amp;$E$1)</f>
        <v>346000</v>
      </c>
      <c r="K7" s="63">
        <f>SUMIFS('Raw Data_OS_22'!$G$5:$G$4516,'Raw Data_OS_22'!$P$5:$P$4516,K$2&amp;$C7&amp;$E$1)</f>
        <v>511092.78950000001</v>
      </c>
      <c r="L7" s="63">
        <f>SUMIFS('Raw Data_OS_22'!$G$5:$G$4516,'Raw Data_OS_22'!$P$5:$P$4516,L$2&amp;$C7&amp;$E$1)</f>
        <v>441000</v>
      </c>
      <c r="M7" s="63">
        <f>SUMIFS('Raw Data_OS_22'!$G$5:$G$4516,'Raw Data_OS_22'!$P$5:$P$4516,M$2&amp;$C7&amp;$E$1)</f>
        <v>53150</v>
      </c>
      <c r="N7" s="63">
        <f>SUMIFS('Raw Data_OS_22'!$G$5:$G$4516,'Raw Data_OS_22'!$P$5:$P$4516,N$2&amp;$C7&amp;$E$1)</f>
        <v>1099017.5438000001</v>
      </c>
      <c r="O7" s="63">
        <f>SUMIFS('Raw Data_OS_22'!$G$5:$G$4516,'Raw Data_OS_22'!$P$5:$P$4516,O$2&amp;$C7&amp;$E$1)</f>
        <v>564393.48369999998</v>
      </c>
      <c r="P7" s="63">
        <f>SUMIFS('Raw Data_OS_22'!$G$5:$G$4516,'Raw Data_OS_22'!$P$5:$P$4516,P$2&amp;$C7&amp;$E$1)</f>
        <v>399168</v>
      </c>
      <c r="Q7" s="63">
        <f>SUMIFS('Raw Data_OS_22'!$G$5:$G$4516,'Raw Data_OS_22'!$P$5:$P$4516,Q$2&amp;$C7&amp;$E$1)</f>
        <v>189390</v>
      </c>
      <c r="R7" s="63">
        <f>SUMIFS('Raw Data_OS_22'!$G$5:$G$4516,'Raw Data_OS_22'!$P$5:$P$4516,R$2&amp;$C7&amp;$E$1)</f>
        <v>197548</v>
      </c>
      <c r="S7" s="63">
        <f>SUMIFS('Raw Data_OS_22'!$G$5:$G$4516,'Raw Data_OS_22'!$P$5:$P$4516,S$2&amp;$C7&amp;$E$1)</f>
        <v>0</v>
      </c>
      <c r="T7" s="63">
        <f>SUMIFS('Raw Data_OS_22'!$G$5:$G$4516,'Raw Data_OS_22'!$P$5:$P$4516,T$2&amp;$C7&amp;$E$1)</f>
        <v>150000</v>
      </c>
    </row>
    <row r="8" spans="3:20" ht="15" thickBot="1" x14ac:dyDescent="0.4">
      <c r="C8" s="38" t="s">
        <v>7009</v>
      </c>
      <c r="D8" s="57" t="s">
        <v>6985</v>
      </c>
      <c r="E8" s="61">
        <f>SUM(G8:T8)</f>
        <v>929916.17647000006</v>
      </c>
      <c r="F8" s="60"/>
      <c r="G8" s="63">
        <f>SUMIFS('Raw Data_OS_22'!$G$5:$G$4516,'Raw Data_OS_22'!$P$5:$P$4516,G$2&amp;$C8&amp;$E$1)</f>
        <v>0</v>
      </c>
      <c r="H8" s="63">
        <f>SUMIFS('Raw Data_OS_22'!$G$5:$G$4516,'Raw Data_OS_22'!$P$5:$P$4516,H$2&amp;$C8&amp;$E$1)</f>
        <v>94716.176470000006</v>
      </c>
      <c r="I8" s="63">
        <f>SUMIFS('Raw Data_OS_22'!$G$5:$G$4516,'Raw Data_OS_22'!$P$5:$P$4516,I$2&amp;$C8&amp;$E$1)</f>
        <v>0</v>
      </c>
      <c r="J8" s="63">
        <f>SUMIFS('Raw Data_OS_22'!$G$5:$G$4516,'Raw Data_OS_22'!$P$5:$P$4516,J$2&amp;$C8&amp;$E$1)</f>
        <v>829000</v>
      </c>
      <c r="K8" s="63">
        <f>SUMIFS('Raw Data_OS_22'!$G$5:$G$4516,'Raw Data_OS_22'!$P$5:$P$4516,K$2&amp;$C8&amp;$E$1)</f>
        <v>6200</v>
      </c>
      <c r="L8" s="63">
        <f>SUMIFS('Raw Data_OS_22'!$G$5:$G$4516,'Raw Data_OS_22'!$P$5:$P$4516,L$2&amp;$C8&amp;$E$1)</f>
        <v>0</v>
      </c>
      <c r="M8" s="63">
        <f>SUMIFS('Raw Data_OS_22'!$G$5:$G$4516,'Raw Data_OS_22'!$P$5:$P$4516,M$2&amp;$C8&amp;$E$1)</f>
        <v>0</v>
      </c>
      <c r="N8" s="63">
        <f>SUMIFS('Raw Data_OS_22'!$G$5:$G$4516,'Raw Data_OS_22'!$P$5:$P$4516,N$2&amp;$C8&amp;$E$1)</f>
        <v>0</v>
      </c>
      <c r="O8" s="63">
        <f>SUMIFS('Raw Data_OS_22'!$G$5:$G$4516,'Raw Data_OS_22'!$P$5:$P$4516,O$2&amp;$C8&amp;$E$1)</f>
        <v>0</v>
      </c>
      <c r="P8" s="63">
        <f>SUMIFS('Raw Data_OS_22'!$G$5:$G$4516,'Raw Data_OS_22'!$P$5:$P$4516,P$2&amp;$C8&amp;$E$1)</f>
        <v>0</v>
      </c>
      <c r="Q8" s="63">
        <f>SUMIFS('Raw Data_OS_22'!$G$5:$G$4516,'Raw Data_OS_22'!$P$5:$P$4516,Q$2&amp;$C8&amp;$E$1)</f>
        <v>0</v>
      </c>
      <c r="R8" s="63">
        <f>SUMIFS('Raw Data_OS_22'!$G$5:$G$4516,'Raw Data_OS_22'!$P$5:$P$4516,R$2&amp;$C8&amp;$E$1)</f>
        <v>0</v>
      </c>
      <c r="S8" s="63">
        <f>SUMIFS('Raw Data_OS_22'!$G$5:$G$4516,'Raw Data_OS_22'!$P$5:$P$4516,S$2&amp;$C8&amp;$E$1)</f>
        <v>0</v>
      </c>
      <c r="T8" s="63">
        <f>SUMIFS('Raw Data_OS_22'!$G$5:$G$4516,'Raw Data_OS_22'!$P$5:$P$4516,T$2&amp;$C8&amp;$E$1)</f>
        <v>0</v>
      </c>
    </row>
    <row r="9" spans="3:20" x14ac:dyDescent="0.35">
      <c r="E9" s="226">
        <f>SUM(G9:T9)</f>
        <v>38062084.873190001</v>
      </c>
      <c r="G9" s="64">
        <f>SUM(G4:G8)</f>
        <v>2417069.9048000001</v>
      </c>
      <c r="H9" s="64">
        <f t="shared" ref="H9:T9" si="2">SUM(H4:H8)</f>
        <v>6660261.1413700003</v>
      </c>
      <c r="I9" s="64">
        <f t="shared" si="2"/>
        <v>7210638.4262199998</v>
      </c>
      <c r="J9" s="64">
        <f t="shared" si="2"/>
        <v>3907609.7719000001</v>
      </c>
      <c r="K9" s="64">
        <f t="shared" si="2"/>
        <v>1851120.193</v>
      </c>
      <c r="L9" s="64">
        <f t="shared" si="2"/>
        <v>2902775.0175000001</v>
      </c>
      <c r="M9" s="64">
        <f t="shared" si="2"/>
        <v>2462218.4210000001</v>
      </c>
      <c r="N9" s="64">
        <f t="shared" si="2"/>
        <v>2682977.4435999999</v>
      </c>
      <c r="O9" s="64">
        <f t="shared" si="2"/>
        <v>4028077.6941999998</v>
      </c>
      <c r="P9" s="64">
        <f t="shared" si="2"/>
        <v>2143630.1228</v>
      </c>
      <c r="Q9" s="64">
        <f t="shared" si="2"/>
        <v>907284.73680000007</v>
      </c>
      <c r="R9" s="64">
        <f t="shared" si="2"/>
        <v>347548</v>
      </c>
      <c r="S9" s="64">
        <f t="shared" si="2"/>
        <v>390874</v>
      </c>
      <c r="T9" s="64">
        <f t="shared" si="2"/>
        <v>150000</v>
      </c>
    </row>
    <row r="10" spans="3:20" x14ac:dyDescent="0.35">
      <c r="D10" s="18" t="s">
        <v>7069</v>
      </c>
      <c r="E10" s="61">
        <f>SUM(G10:T10)</f>
        <v>6591282</v>
      </c>
      <c r="G10" s="63">
        <f>SUMIFS(Raw_Data_Paid_23!$G$4:$G$2114,Raw_Data_Paid_23!$R$4:$R$2114,G$2&amp;$E$1,Raw_Data_Paid_23!$Q$4:$Q$2114,"B2")</f>
        <v>209965</v>
      </c>
      <c r="H10" s="63">
        <f>SUMIFS(Raw_Data_Paid_23!$G$4:$G$2114,Raw_Data_Paid_23!$R$4:$R$2114,H$2&amp;$E$1,Raw_Data_Paid_23!$Q$4:$Q$2114,"B2")</f>
        <v>2950005</v>
      </c>
      <c r="I10" s="63">
        <f>SUMIFS(Raw_Data_Paid_23!$G$4:$G$2114,Raw_Data_Paid_23!$R$4:$R$2114,I$2&amp;$E$1,Raw_Data_Paid_23!$Q$4:$Q$2114,"B2")</f>
        <v>3406312</v>
      </c>
      <c r="J10" s="63">
        <f>SUMIFS(Raw_Data_Paid_23!$G$4:$G$2114,Raw_Data_Paid_23!$R$4:$R$2114,J$2&amp;$E$1,Raw_Data_Paid_23!$Q$4:$Q$2114,"B2")</f>
        <v>0</v>
      </c>
      <c r="K10" s="63">
        <f>SUMIFS(Raw_Data_Paid_23!$G$4:$G$2114,Raw_Data_Paid_23!$R$4:$R$2114,K$2&amp;$E$1,Raw_Data_Paid_23!$Q$4:$Q$2114,"B2")</f>
        <v>0</v>
      </c>
      <c r="L10" s="63">
        <f>SUMIFS(Raw_Data_Paid_23!$G$4:$G$2114,Raw_Data_Paid_23!$R$4:$R$2114,L$2&amp;$E$1,Raw_Data_Paid_23!$Q$4:$Q$2114,"B2")</f>
        <v>0</v>
      </c>
      <c r="M10" s="63">
        <f>SUMIFS(Raw_Data_Paid_23!$G$4:$G$2114,Raw_Data_Paid_23!$R$4:$R$2114,M$2&amp;$E$1,Raw_Data_Paid_23!$Q$4:$Q$2114,"B2")</f>
        <v>0</v>
      </c>
      <c r="N10" s="63">
        <f>SUMIFS(Raw_Data_Paid_23!$G$4:$G$2114,Raw_Data_Paid_23!$R$4:$R$2114,N$2&amp;$E$1,Raw_Data_Paid_23!$Q$4:$Q$2114,"B2")</f>
        <v>0</v>
      </c>
      <c r="O10" s="63">
        <f>SUMIFS(Raw_Data_Paid_23!$G$4:$G$2114,Raw_Data_Paid_23!$R$4:$R$2114,O$2&amp;$E$1,Raw_Data_Paid_23!$Q$4:$Q$2114,"B2")</f>
        <v>25000</v>
      </c>
      <c r="P10" s="63">
        <f>SUMIFS(Raw_Data_Paid_23!$G$4:$G$2114,Raw_Data_Paid_23!$R$4:$R$2114,P$2&amp;$E$1,Raw_Data_Paid_23!$Q$4:$Q$2114,"B2")</f>
        <v>0</v>
      </c>
      <c r="Q10" s="63">
        <f>SUMIFS(Raw_Data_Paid_23!$G$4:$G$2114,Raw_Data_Paid_23!$R$4:$R$2114,Q$2&amp;$E$1,Raw_Data_Paid_23!$Q$4:$Q$2114,"B2")</f>
        <v>0</v>
      </c>
      <c r="R10" s="63">
        <f>SUMIFS(Raw_Data_Paid_23!$G$4:$G$2114,Raw_Data_Paid_23!$R$4:$R$2114,R$2&amp;$E$1,Raw_Data_Paid_23!$Q$4:$Q$2114,"B2")</f>
        <v>0</v>
      </c>
      <c r="S10" s="63">
        <f>SUMIFS(Raw_Data_Paid_23!$G$4:$G$2114,Raw_Data_Paid_23!$R$4:$R$2114,S$2&amp;$E$1,Raw_Data_Paid_23!$Q$4:$Q$2114,"B2")</f>
        <v>0</v>
      </c>
      <c r="T10" s="63">
        <f>SUMIFS(Raw_Data_Paid_23!$G$4:$G$2114,Raw_Data_Paid_23!$R$4:$R$2114,T$2&amp;$E$1,Raw_Data_Paid_23!$Q$4:$Q$2114,"B2")</f>
        <v>0</v>
      </c>
    </row>
    <row r="12" spans="3:20" ht="15" thickBot="1" x14ac:dyDescent="0.4"/>
    <row r="13" spans="3:20" ht="15" thickBot="1" x14ac:dyDescent="0.4">
      <c r="C13" s="38" t="s">
        <v>6977</v>
      </c>
      <c r="D13" s="57" t="s">
        <v>6979</v>
      </c>
      <c r="E13" s="19">
        <f>E4/E$9</f>
        <v>0.21554835727033048</v>
      </c>
      <c r="G13" s="65">
        <f>IFERROR(G4/G$9,0)</f>
        <v>0.31695886282750757</v>
      </c>
      <c r="H13" s="66">
        <f t="shared" ref="H13:T13" si="3">IFERROR(H4/H$9,0)</f>
        <v>3.1569332723904275E-2</v>
      </c>
      <c r="I13" s="66">
        <f t="shared" si="3"/>
        <v>0.1090787663183824</v>
      </c>
      <c r="J13" s="66">
        <f t="shared" si="3"/>
        <v>0.31121352207303299</v>
      </c>
      <c r="K13" s="66">
        <f t="shared" si="3"/>
        <v>0.16206403081466467</v>
      </c>
      <c r="L13" s="66">
        <f t="shared" si="3"/>
        <v>0.59031942912192992</v>
      </c>
      <c r="M13" s="66">
        <f t="shared" si="3"/>
        <v>0.3936686677887542</v>
      </c>
      <c r="N13" s="66">
        <f t="shared" si="3"/>
        <v>9.3180060308129836E-2</v>
      </c>
      <c r="O13" s="66">
        <f t="shared" si="3"/>
        <v>9.9302950530461995E-2</v>
      </c>
      <c r="P13" s="66">
        <f t="shared" si="3"/>
        <v>0.53388973714602816</v>
      </c>
      <c r="Q13" s="66">
        <f t="shared" si="3"/>
        <v>0.49366501896607234</v>
      </c>
      <c r="R13" s="66">
        <f t="shared" si="3"/>
        <v>0</v>
      </c>
      <c r="S13" s="66">
        <f t="shared" si="3"/>
        <v>0</v>
      </c>
      <c r="T13" s="67">
        <f t="shared" si="3"/>
        <v>0</v>
      </c>
    </row>
    <row r="14" spans="3:20" ht="15" thickBot="1" x14ac:dyDescent="0.4">
      <c r="C14" s="38" t="s">
        <v>6978</v>
      </c>
      <c r="D14" s="57" t="s">
        <v>6981</v>
      </c>
      <c r="E14" s="19">
        <f t="shared" ref="E14:E17" si="4">E5/E$9</f>
        <v>0.42766039866317401</v>
      </c>
      <c r="G14" s="68">
        <f t="shared" ref="G14:T14" si="5">IFERROR(G5/G$9,0)</f>
        <v>0.60448858905505987</v>
      </c>
      <c r="H14" s="69">
        <f t="shared" si="5"/>
        <v>0.21097165935012704</v>
      </c>
      <c r="I14" s="69">
        <f t="shared" si="5"/>
        <v>0.41668902317919776</v>
      </c>
      <c r="J14" s="69">
        <f t="shared" si="5"/>
        <v>0.38809115045349751</v>
      </c>
      <c r="K14" s="69">
        <f t="shared" si="5"/>
        <v>0.55848745392622923</v>
      </c>
      <c r="L14" s="69">
        <f t="shared" si="5"/>
        <v>0.25775698143647124</v>
      </c>
      <c r="M14" s="69">
        <f t="shared" si="5"/>
        <v>0.58474510755031017</v>
      </c>
      <c r="N14" s="69">
        <f t="shared" si="5"/>
        <v>0.49719385564796331</v>
      </c>
      <c r="O14" s="69">
        <f t="shared" si="5"/>
        <v>0.72582617130493587</v>
      </c>
      <c r="P14" s="69">
        <f t="shared" si="5"/>
        <v>0.27989903370842856</v>
      </c>
      <c r="Q14" s="69">
        <f t="shared" si="5"/>
        <v>0.29759125117908625</v>
      </c>
      <c r="R14" s="69">
        <f t="shared" si="5"/>
        <v>0.4315950602506704</v>
      </c>
      <c r="S14" s="69">
        <f t="shared" si="5"/>
        <v>1</v>
      </c>
      <c r="T14" s="70">
        <f t="shared" si="5"/>
        <v>0</v>
      </c>
    </row>
    <row r="15" spans="3:20" ht="15" thickBot="1" x14ac:dyDescent="0.4">
      <c r="C15" s="38" t="s">
        <v>6982</v>
      </c>
      <c r="D15" s="57" t="s">
        <v>6980</v>
      </c>
      <c r="E15" s="19">
        <f t="shared" si="4"/>
        <v>0.19630271555258066</v>
      </c>
      <c r="G15" s="68">
        <f t="shared" ref="G15:T15" si="6">IFERROR(G6/G$9,0)</f>
        <v>7.8552548117432494E-2</v>
      </c>
      <c r="H15" s="69">
        <f t="shared" si="6"/>
        <v>0.56086563888568697</v>
      </c>
      <c r="I15" s="69">
        <f t="shared" si="6"/>
        <v>0.47240088861114554</v>
      </c>
      <c r="J15" s="69">
        <f t="shared" si="6"/>
        <v>0</v>
      </c>
      <c r="K15" s="69">
        <f t="shared" si="6"/>
        <v>0</v>
      </c>
      <c r="L15" s="69">
        <f t="shared" si="6"/>
        <v>0</v>
      </c>
      <c r="M15" s="69">
        <f t="shared" si="6"/>
        <v>0</v>
      </c>
      <c r="N15" s="69">
        <f t="shared" si="6"/>
        <v>0</v>
      </c>
      <c r="O15" s="69">
        <f t="shared" si="6"/>
        <v>3.47560326856617E-2</v>
      </c>
      <c r="P15" s="69">
        <f t="shared" si="6"/>
        <v>0</v>
      </c>
      <c r="Q15" s="69">
        <f t="shared" si="6"/>
        <v>0</v>
      </c>
      <c r="R15" s="69">
        <f t="shared" si="6"/>
        <v>0</v>
      </c>
      <c r="S15" s="69">
        <f t="shared" si="6"/>
        <v>0</v>
      </c>
      <c r="T15" s="70">
        <f t="shared" si="6"/>
        <v>0</v>
      </c>
    </row>
    <row r="16" spans="3:20" ht="15" thickBot="1" x14ac:dyDescent="0.4">
      <c r="C16" s="38" t="s">
        <v>7008</v>
      </c>
      <c r="D16" s="57" t="s">
        <v>6983</v>
      </c>
      <c r="E16" s="19">
        <f t="shared" si="4"/>
        <v>0.13605696677555587</v>
      </c>
      <c r="G16" s="68">
        <f t="shared" ref="G16:T16" si="7">IFERROR(G7/G$9,0)</f>
        <v>0</v>
      </c>
      <c r="H16" s="69">
        <f t="shared" si="7"/>
        <v>0.18237227853653648</v>
      </c>
      <c r="I16" s="69">
        <f t="shared" si="7"/>
        <v>1.8313218912742511E-3</v>
      </c>
      <c r="J16" s="69">
        <f t="shared" si="7"/>
        <v>8.8545177281549314E-2</v>
      </c>
      <c r="K16" s="69">
        <f t="shared" si="7"/>
        <v>0.27609919195560306</v>
      </c>
      <c r="L16" s="69">
        <f t="shared" si="7"/>
        <v>0.15192358944159887</v>
      </c>
      <c r="M16" s="69">
        <f t="shared" si="7"/>
        <v>2.1586224660935554E-2</v>
      </c>
      <c r="N16" s="69">
        <f t="shared" si="7"/>
        <v>0.40962608404390694</v>
      </c>
      <c r="O16" s="69">
        <f t="shared" si="7"/>
        <v>0.14011484547894051</v>
      </c>
      <c r="P16" s="69">
        <f t="shared" si="7"/>
        <v>0.18621122914554333</v>
      </c>
      <c r="Q16" s="69">
        <f t="shared" si="7"/>
        <v>0.2087437298548413</v>
      </c>
      <c r="R16" s="69">
        <f t="shared" si="7"/>
        <v>0.5684049397493296</v>
      </c>
      <c r="S16" s="69">
        <f t="shared" si="7"/>
        <v>0</v>
      </c>
      <c r="T16" s="70">
        <f t="shared" si="7"/>
        <v>1</v>
      </c>
    </row>
    <row r="17" spans="3:20" ht="15" thickBot="1" x14ac:dyDescent="0.4">
      <c r="C17" s="38" t="s">
        <v>7009</v>
      </c>
      <c r="D17" s="57" t="s">
        <v>6985</v>
      </c>
      <c r="E17" s="19">
        <f t="shared" si="4"/>
        <v>2.4431561738358958E-2</v>
      </c>
      <c r="G17" s="71">
        <f t="shared" ref="G17:T17" si="8">IFERROR(G8/G$9,0)</f>
        <v>0</v>
      </c>
      <c r="H17" s="72">
        <f t="shared" si="8"/>
        <v>1.4221090503745188E-2</v>
      </c>
      <c r="I17" s="72">
        <f t="shared" si="8"/>
        <v>0</v>
      </c>
      <c r="J17" s="72">
        <f t="shared" si="8"/>
        <v>0.21215015019192018</v>
      </c>
      <c r="K17" s="72">
        <f t="shared" si="8"/>
        <v>3.3493233035030699E-3</v>
      </c>
      <c r="L17" s="72">
        <f t="shared" si="8"/>
        <v>0</v>
      </c>
      <c r="M17" s="72">
        <f t="shared" si="8"/>
        <v>0</v>
      </c>
      <c r="N17" s="72">
        <f t="shared" si="8"/>
        <v>0</v>
      </c>
      <c r="O17" s="72">
        <f t="shared" si="8"/>
        <v>0</v>
      </c>
      <c r="P17" s="72">
        <f t="shared" si="8"/>
        <v>0</v>
      </c>
      <c r="Q17" s="72">
        <f t="shared" si="8"/>
        <v>0</v>
      </c>
      <c r="R17" s="72">
        <f t="shared" si="8"/>
        <v>0</v>
      </c>
      <c r="S17" s="72">
        <f t="shared" si="8"/>
        <v>0</v>
      </c>
      <c r="T17" s="73">
        <f t="shared" si="8"/>
        <v>0</v>
      </c>
    </row>
    <row r="18" spans="3:20" ht="15" thickBot="1" x14ac:dyDescent="0.4"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</row>
    <row r="19" spans="3:20" ht="15" thickBot="1" x14ac:dyDescent="0.4">
      <c r="F19" s="101" t="s">
        <v>7085</v>
      </c>
      <c r="G19" s="102">
        <f>IFERROR((G10+G8)/G9,0)</f>
        <v>8.686757448886176E-2</v>
      </c>
      <c r="H19" s="102">
        <f>IFERROR((H10+H8)/H9,0)</f>
        <v>0.45714741687196181</v>
      </c>
      <c r="I19" s="102">
        <f t="shared" ref="I19:T19" si="9">IFERROR((I10+I8)/I9,0)</f>
        <v>0.47240088861114554</v>
      </c>
      <c r="J19" s="102">
        <f t="shared" si="9"/>
        <v>0.21215015019192018</v>
      </c>
      <c r="K19" s="102">
        <f t="shared" si="9"/>
        <v>3.3493233035030699E-3</v>
      </c>
      <c r="L19" s="102">
        <f t="shared" si="9"/>
        <v>0</v>
      </c>
      <c r="M19" s="102">
        <f t="shared" si="9"/>
        <v>0</v>
      </c>
      <c r="N19" s="102">
        <f t="shared" si="9"/>
        <v>0</v>
      </c>
      <c r="O19" s="102">
        <f t="shared" si="9"/>
        <v>6.2064344081538747E-3</v>
      </c>
      <c r="P19" s="102">
        <f t="shared" si="9"/>
        <v>0</v>
      </c>
      <c r="Q19" s="102">
        <f t="shared" si="9"/>
        <v>0</v>
      </c>
      <c r="R19" s="102">
        <f t="shared" si="9"/>
        <v>0</v>
      </c>
      <c r="S19" s="102">
        <f t="shared" si="9"/>
        <v>0</v>
      </c>
      <c r="T19" s="103">
        <f t="shared" si="9"/>
        <v>0</v>
      </c>
    </row>
    <row r="22" spans="3:20" x14ac:dyDescent="0.35">
      <c r="G22" s="169">
        <f>G9-G10-G8</f>
        <v>2207104.9048000001</v>
      </c>
      <c r="H22" s="169">
        <f t="shared" ref="H22:T22" si="10">H9-H10-H8</f>
        <v>3615539.9649000005</v>
      </c>
      <c r="I22" s="169">
        <f>I9-I10-I8</f>
        <v>3804326.4262199998</v>
      </c>
      <c r="J22" s="169">
        <f>J9-J10-J8</f>
        <v>3078609.7719000001</v>
      </c>
      <c r="K22" s="169">
        <f t="shared" si="10"/>
        <v>1844920.193</v>
      </c>
      <c r="L22" s="169">
        <f t="shared" si="10"/>
        <v>2902775.0175000001</v>
      </c>
      <c r="M22" s="169">
        <f t="shared" si="10"/>
        <v>2462218.4210000001</v>
      </c>
      <c r="N22" s="169">
        <f t="shared" si="10"/>
        <v>2682977.4435999999</v>
      </c>
      <c r="O22" s="169">
        <f t="shared" si="10"/>
        <v>4003077.6941999998</v>
      </c>
      <c r="P22" s="169">
        <f t="shared" si="10"/>
        <v>2143630.1228</v>
      </c>
      <c r="Q22" s="169">
        <f t="shared" si="10"/>
        <v>907284.73680000007</v>
      </c>
      <c r="R22" s="169">
        <f t="shared" si="10"/>
        <v>347548</v>
      </c>
      <c r="S22" s="169">
        <f t="shared" si="10"/>
        <v>390874</v>
      </c>
      <c r="T22" s="169">
        <f t="shared" si="10"/>
        <v>150000</v>
      </c>
    </row>
    <row r="26" spans="3:20" x14ac:dyDescent="0.35">
      <c r="D26" s="18" t="s">
        <v>7180</v>
      </c>
    </row>
  </sheetData>
  <phoneticPr fontId="1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15" zoomScale="130" zoomScaleNormal="130" workbookViewId="0">
      <selection activeCell="E38" sqref="E38"/>
    </sheetView>
  </sheetViews>
  <sheetFormatPr defaultColWidth="9.08984375" defaultRowHeight="14.5" x14ac:dyDescent="0.35"/>
  <cols>
    <col min="1" max="16384" width="9.08984375" style="119"/>
  </cols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522E-3D5D-460A-8BEC-A05E5991B20F}">
  <sheetPr>
    <tabColor rgb="FFC00000"/>
  </sheetPr>
  <dimension ref="C1:T26"/>
  <sheetViews>
    <sheetView showGridLines="0" topLeftCell="D1" workbookViewId="0">
      <selection activeCell="H6" sqref="H6"/>
    </sheetView>
  </sheetViews>
  <sheetFormatPr defaultColWidth="9.08984375" defaultRowHeight="14.5" x14ac:dyDescent="0.35"/>
  <cols>
    <col min="1" max="3" width="9.08984375" style="18"/>
    <col min="4" max="4" width="59.90625" style="18" bestFit="1" customWidth="1"/>
    <col min="5" max="6" width="17.08984375" style="18" customWidth="1"/>
    <col min="7" max="7" width="14.54296875" style="18" bestFit="1" customWidth="1"/>
    <col min="8" max="13" width="13.54296875" style="18" bestFit="1" customWidth="1"/>
    <col min="14" max="16" width="12.453125" style="18" bestFit="1" customWidth="1"/>
    <col min="17" max="17" width="13.54296875" style="18" bestFit="1" customWidth="1"/>
    <col min="18" max="20" width="12.453125" style="18" customWidth="1"/>
    <col min="21" max="16384" width="9.08984375" style="18"/>
  </cols>
  <sheetData>
    <row r="1" spans="3:20" x14ac:dyDescent="0.35">
      <c r="E1" s="217" t="s">
        <v>4195</v>
      </c>
    </row>
    <row r="2" spans="3:20" x14ac:dyDescent="0.35">
      <c r="G2" s="58">
        <v>2021</v>
      </c>
      <c r="H2" s="58">
        <v>2020</v>
      </c>
      <c r="I2" s="58">
        <v>2019</v>
      </c>
      <c r="J2" s="58">
        <v>2018</v>
      </c>
      <c r="K2" s="58">
        <v>2017</v>
      </c>
      <c r="L2" s="58">
        <v>2016</v>
      </c>
      <c r="M2" s="58">
        <v>2015</v>
      </c>
      <c r="N2" s="58">
        <v>2014</v>
      </c>
      <c r="O2" s="58">
        <v>2013</v>
      </c>
      <c r="P2" s="58">
        <v>2012</v>
      </c>
      <c r="Q2" s="58">
        <v>2011</v>
      </c>
      <c r="R2" s="58">
        <v>2010</v>
      </c>
      <c r="S2" s="58">
        <v>2009</v>
      </c>
      <c r="T2" s="58">
        <v>2008</v>
      </c>
    </row>
    <row r="3" spans="3:20" ht="15" thickBot="1" x14ac:dyDescent="0.4">
      <c r="G3" s="62" t="s">
        <v>7021</v>
      </c>
      <c r="H3" s="62" t="s">
        <v>7022</v>
      </c>
      <c r="I3" s="62" t="s">
        <v>7023</v>
      </c>
      <c r="J3" s="62" t="s">
        <v>7024</v>
      </c>
      <c r="K3" s="62" t="s">
        <v>7025</v>
      </c>
      <c r="L3" s="62" t="s">
        <v>7026</v>
      </c>
      <c r="M3" s="62" t="s">
        <v>7027</v>
      </c>
      <c r="N3" s="62" t="s">
        <v>7028</v>
      </c>
      <c r="O3" s="62" t="s">
        <v>7029</v>
      </c>
      <c r="P3" s="62" t="s">
        <v>7030</v>
      </c>
      <c r="Q3" s="62" t="s">
        <v>7031</v>
      </c>
      <c r="R3" s="62" t="s">
        <v>7032</v>
      </c>
      <c r="S3" s="62" t="s">
        <v>7033</v>
      </c>
      <c r="T3" s="62" t="s">
        <v>7034</v>
      </c>
    </row>
    <row r="4" spans="3:20" ht="15" thickBot="1" x14ac:dyDescent="0.4">
      <c r="C4" s="38" t="s">
        <v>6977</v>
      </c>
      <c r="D4" s="57" t="s">
        <v>6979</v>
      </c>
      <c r="E4" s="61">
        <v>2569693</v>
      </c>
      <c r="F4" s="60"/>
      <c r="G4" s="63">
        <v>20000</v>
      </c>
      <c r="H4" s="63">
        <v>712489</v>
      </c>
      <c r="I4" s="63">
        <v>375958</v>
      </c>
      <c r="J4" s="63">
        <v>86</v>
      </c>
      <c r="K4" s="63">
        <v>3002</v>
      </c>
      <c r="L4" s="63">
        <v>147140</v>
      </c>
      <c r="M4" s="63">
        <v>0</v>
      </c>
      <c r="N4" s="63">
        <v>21000</v>
      </c>
      <c r="O4" s="63">
        <v>1190018</v>
      </c>
      <c r="P4" s="63">
        <v>0</v>
      </c>
      <c r="Q4" s="63">
        <v>100000</v>
      </c>
      <c r="R4" s="63">
        <v>0</v>
      </c>
      <c r="S4" s="63">
        <v>0</v>
      </c>
      <c r="T4" s="63">
        <v>0</v>
      </c>
    </row>
    <row r="5" spans="3:20" ht="15" thickBot="1" x14ac:dyDescent="0.4">
      <c r="C5" s="38" t="s">
        <v>6978</v>
      </c>
      <c r="D5" s="57" t="s">
        <v>6981</v>
      </c>
      <c r="E5" s="61">
        <v>8377252</v>
      </c>
      <c r="F5" s="60"/>
      <c r="G5" s="63">
        <v>500000</v>
      </c>
      <c r="H5" s="63">
        <v>3000000</v>
      </c>
      <c r="I5" s="63">
        <v>0</v>
      </c>
      <c r="J5" s="63">
        <v>1471540</v>
      </c>
      <c r="K5" s="63">
        <v>2705712</v>
      </c>
      <c r="L5" s="63">
        <v>700000</v>
      </c>
      <c r="M5" s="63">
        <v>0</v>
      </c>
      <c r="N5" s="63">
        <v>0</v>
      </c>
      <c r="O5" s="63">
        <v>0</v>
      </c>
      <c r="P5" s="63">
        <v>0</v>
      </c>
      <c r="Q5" s="63">
        <v>0</v>
      </c>
      <c r="R5" s="63">
        <v>0</v>
      </c>
      <c r="S5" s="63">
        <v>0</v>
      </c>
      <c r="T5" s="63">
        <v>0</v>
      </c>
    </row>
    <row r="6" spans="3:20" ht="15" thickBot="1" x14ac:dyDescent="0.4">
      <c r="C6" s="38" t="s">
        <v>6982</v>
      </c>
      <c r="D6" s="57" t="s">
        <v>6980</v>
      </c>
      <c r="E6" s="61">
        <v>1270480</v>
      </c>
      <c r="F6" s="60"/>
      <c r="G6" s="63">
        <v>0</v>
      </c>
      <c r="H6" s="63">
        <v>770000</v>
      </c>
      <c r="I6" s="63">
        <v>0</v>
      </c>
      <c r="J6" s="63">
        <v>500480</v>
      </c>
      <c r="K6" s="63">
        <v>0</v>
      </c>
      <c r="L6" s="63">
        <v>0</v>
      </c>
      <c r="M6" s="63">
        <v>0</v>
      </c>
      <c r="N6" s="63">
        <v>0</v>
      </c>
      <c r="O6" s="63">
        <v>0</v>
      </c>
      <c r="P6" s="63">
        <v>0</v>
      </c>
      <c r="Q6" s="63">
        <v>0</v>
      </c>
      <c r="R6" s="63">
        <v>0</v>
      </c>
      <c r="S6" s="63">
        <v>0</v>
      </c>
      <c r="T6" s="63">
        <v>0</v>
      </c>
    </row>
    <row r="7" spans="3:20" ht="15" thickBot="1" x14ac:dyDescent="0.4">
      <c r="C7" s="38" t="s">
        <v>7008</v>
      </c>
      <c r="D7" s="57" t="s">
        <v>6983</v>
      </c>
      <c r="E7" s="61">
        <v>0</v>
      </c>
      <c r="F7" s="60"/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0</v>
      </c>
      <c r="O7" s="63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</row>
    <row r="8" spans="3:20" ht="15" thickBot="1" x14ac:dyDescent="0.4">
      <c r="C8" s="38" t="s">
        <v>7009</v>
      </c>
      <c r="D8" s="57" t="s">
        <v>6985</v>
      </c>
      <c r="E8" s="61">
        <v>0</v>
      </c>
      <c r="F8" s="60"/>
      <c r="G8" s="63">
        <v>0</v>
      </c>
      <c r="H8" s="63">
        <v>0</v>
      </c>
      <c r="I8" s="63">
        <v>0</v>
      </c>
      <c r="J8" s="63">
        <v>0</v>
      </c>
      <c r="K8" s="63">
        <v>0</v>
      </c>
      <c r="L8" s="63">
        <v>0</v>
      </c>
      <c r="M8" s="63">
        <v>0</v>
      </c>
      <c r="N8" s="63">
        <v>0</v>
      </c>
      <c r="O8" s="63">
        <v>0</v>
      </c>
      <c r="P8" s="63">
        <v>0</v>
      </c>
      <c r="Q8" s="63">
        <v>0</v>
      </c>
      <c r="R8" s="63">
        <v>0</v>
      </c>
      <c r="S8" s="63">
        <v>0</v>
      </c>
      <c r="T8" s="63">
        <v>0</v>
      </c>
    </row>
    <row r="9" spans="3:20" x14ac:dyDescent="0.35">
      <c r="E9" s="226">
        <v>12217425</v>
      </c>
      <c r="G9" s="64">
        <v>520000</v>
      </c>
      <c r="H9" s="64">
        <v>4482489</v>
      </c>
      <c r="I9" s="64">
        <v>375958</v>
      </c>
      <c r="J9" s="64">
        <v>1972106</v>
      </c>
      <c r="K9" s="64">
        <v>2708714</v>
      </c>
      <c r="L9" s="64">
        <v>847140</v>
      </c>
      <c r="M9" s="64">
        <v>0</v>
      </c>
      <c r="N9" s="64">
        <v>21000</v>
      </c>
      <c r="O9" s="64">
        <v>1190018</v>
      </c>
      <c r="P9" s="64">
        <v>0</v>
      </c>
      <c r="Q9" s="64">
        <v>100000</v>
      </c>
      <c r="R9" s="64">
        <v>0</v>
      </c>
      <c r="S9" s="64">
        <v>0</v>
      </c>
      <c r="T9" s="64">
        <v>0</v>
      </c>
    </row>
    <row r="10" spans="3:20" x14ac:dyDescent="0.35">
      <c r="D10" s="18" t="s">
        <v>7069</v>
      </c>
      <c r="E10" s="61">
        <v>912248</v>
      </c>
      <c r="G10" s="63">
        <v>0</v>
      </c>
      <c r="H10" s="63">
        <v>912248</v>
      </c>
      <c r="I10" s="63">
        <v>0</v>
      </c>
      <c r="J10" s="63">
        <v>0</v>
      </c>
      <c r="K10" s="63">
        <v>0</v>
      </c>
      <c r="L10" s="63">
        <v>0</v>
      </c>
      <c r="M10" s="63">
        <v>0</v>
      </c>
      <c r="N10" s="63">
        <v>0</v>
      </c>
      <c r="O10" s="63">
        <v>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</row>
    <row r="12" spans="3:20" ht="15" thickBot="1" x14ac:dyDescent="0.4"/>
    <row r="13" spans="3:20" ht="15" thickBot="1" x14ac:dyDescent="0.4">
      <c r="C13" s="38" t="s">
        <v>6977</v>
      </c>
      <c r="D13" s="57" t="s">
        <v>6979</v>
      </c>
      <c r="E13" s="19">
        <v>0.21033016368015356</v>
      </c>
      <c r="G13" s="65">
        <v>3.8461538461538464E-2</v>
      </c>
      <c r="H13" s="66">
        <v>0.15894941404206459</v>
      </c>
      <c r="I13" s="66">
        <v>1</v>
      </c>
      <c r="J13" s="66">
        <v>4.360820361582998E-5</v>
      </c>
      <c r="K13" s="66">
        <v>1.1082749969173564E-3</v>
      </c>
      <c r="L13" s="66">
        <v>0.17369029912411171</v>
      </c>
      <c r="M13" s="66">
        <v>0</v>
      </c>
      <c r="N13" s="66">
        <v>1</v>
      </c>
      <c r="O13" s="66">
        <v>1</v>
      </c>
      <c r="P13" s="66">
        <v>0</v>
      </c>
      <c r="Q13" s="66">
        <v>1</v>
      </c>
      <c r="R13" s="66">
        <v>0</v>
      </c>
      <c r="S13" s="66">
        <v>0</v>
      </c>
      <c r="T13" s="67">
        <v>0</v>
      </c>
    </row>
    <row r="14" spans="3:20" ht="15" thickBot="1" x14ac:dyDescent="0.4">
      <c r="C14" s="38" t="s">
        <v>6978</v>
      </c>
      <c r="D14" s="57" t="s">
        <v>6981</v>
      </c>
      <c r="E14" s="19">
        <v>0.68568065693057256</v>
      </c>
      <c r="G14" s="68">
        <v>0.96153846153846156</v>
      </c>
      <c r="H14" s="69">
        <v>0.66927102330870192</v>
      </c>
      <c r="I14" s="69">
        <v>0</v>
      </c>
      <c r="J14" s="69">
        <v>0.74617692963765636</v>
      </c>
      <c r="K14" s="69">
        <v>0.99889172500308265</v>
      </c>
      <c r="L14" s="69">
        <v>0.82630970087588829</v>
      </c>
      <c r="M14" s="69">
        <v>0</v>
      </c>
      <c r="N14" s="69">
        <v>0</v>
      </c>
      <c r="O14" s="69">
        <v>0</v>
      </c>
      <c r="P14" s="69">
        <v>0</v>
      </c>
      <c r="Q14" s="69">
        <v>0</v>
      </c>
      <c r="R14" s="69">
        <v>0</v>
      </c>
      <c r="S14" s="69">
        <v>0</v>
      </c>
      <c r="T14" s="70">
        <v>0</v>
      </c>
    </row>
    <row r="15" spans="3:20" ht="15" thickBot="1" x14ac:dyDescent="0.4">
      <c r="C15" s="38" t="s">
        <v>6982</v>
      </c>
      <c r="D15" s="57" t="s">
        <v>6980</v>
      </c>
      <c r="E15" s="19">
        <v>0.10398917938927392</v>
      </c>
      <c r="G15" s="68">
        <v>0</v>
      </c>
      <c r="H15" s="69">
        <v>0.1717795626492335</v>
      </c>
      <c r="I15" s="69">
        <v>0</v>
      </c>
      <c r="J15" s="69">
        <v>0.25377946215872776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70">
        <v>0</v>
      </c>
    </row>
    <row r="16" spans="3:20" ht="15" thickBot="1" x14ac:dyDescent="0.4">
      <c r="C16" s="38" t="s">
        <v>7008</v>
      </c>
      <c r="D16" s="57" t="s">
        <v>6983</v>
      </c>
      <c r="E16" s="19">
        <v>0</v>
      </c>
      <c r="G16" s="68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70">
        <v>0</v>
      </c>
    </row>
    <row r="17" spans="3:20" ht="15" thickBot="1" x14ac:dyDescent="0.4">
      <c r="C17" s="38" t="s">
        <v>7009</v>
      </c>
      <c r="D17" s="57" t="s">
        <v>6985</v>
      </c>
      <c r="E17" s="19">
        <v>0</v>
      </c>
      <c r="G17" s="71">
        <v>0</v>
      </c>
      <c r="H17" s="72">
        <v>0</v>
      </c>
      <c r="I17" s="72">
        <v>0</v>
      </c>
      <c r="J17" s="72">
        <v>0</v>
      </c>
      <c r="K17" s="72">
        <v>0</v>
      </c>
      <c r="L17" s="72">
        <v>0</v>
      </c>
      <c r="M17" s="72">
        <v>0</v>
      </c>
      <c r="N17" s="72">
        <v>0</v>
      </c>
      <c r="O17" s="72">
        <v>0</v>
      </c>
      <c r="P17" s="72">
        <v>0</v>
      </c>
      <c r="Q17" s="72">
        <v>0</v>
      </c>
      <c r="R17" s="72">
        <v>0</v>
      </c>
      <c r="S17" s="72">
        <v>0</v>
      </c>
      <c r="T17" s="73">
        <v>0</v>
      </c>
    </row>
    <row r="18" spans="3:20" ht="15" thickBot="1" x14ac:dyDescent="0.4"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</row>
    <row r="19" spans="3:20" ht="15" thickBot="1" x14ac:dyDescent="0.4">
      <c r="F19" s="101" t="s">
        <v>7085</v>
      </c>
      <c r="G19" s="102">
        <v>0</v>
      </c>
      <c r="H19" s="102">
        <v>0.20351371749043889</v>
      </c>
      <c r="I19" s="102">
        <v>0</v>
      </c>
      <c r="J19" s="102">
        <v>0</v>
      </c>
      <c r="K19" s="102">
        <v>0</v>
      </c>
      <c r="L19" s="102">
        <v>0</v>
      </c>
      <c r="M19" s="102">
        <v>0</v>
      </c>
      <c r="N19" s="102">
        <v>0</v>
      </c>
      <c r="O19" s="102">
        <v>0</v>
      </c>
      <c r="P19" s="102">
        <v>0</v>
      </c>
      <c r="Q19" s="102">
        <v>0</v>
      </c>
      <c r="R19" s="102">
        <v>0</v>
      </c>
      <c r="S19" s="102">
        <v>0</v>
      </c>
      <c r="T19" s="103">
        <v>0</v>
      </c>
    </row>
    <row r="22" spans="3:20" x14ac:dyDescent="0.35">
      <c r="G22" s="169">
        <v>520000</v>
      </c>
      <c r="H22" s="169">
        <v>3570241</v>
      </c>
      <c r="I22" s="169">
        <v>375958</v>
      </c>
      <c r="J22" s="169">
        <v>1972106</v>
      </c>
      <c r="K22" s="169">
        <v>2708714</v>
      </c>
      <c r="L22" s="169">
        <v>847140</v>
      </c>
      <c r="M22" s="169">
        <v>0</v>
      </c>
      <c r="N22" s="169">
        <v>21000</v>
      </c>
      <c r="O22" s="169">
        <v>1190018</v>
      </c>
      <c r="P22" s="169">
        <v>0</v>
      </c>
      <c r="Q22" s="169">
        <v>100000</v>
      </c>
      <c r="R22" s="169">
        <v>0</v>
      </c>
      <c r="S22" s="169">
        <v>0</v>
      </c>
      <c r="T22" s="169">
        <v>0</v>
      </c>
    </row>
    <row r="26" spans="3:20" x14ac:dyDescent="0.35">
      <c r="D26" s="18" t="s">
        <v>7180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E2:AF67"/>
  <sheetViews>
    <sheetView showGridLines="0" topLeftCell="H46" workbookViewId="0">
      <selection activeCell="I6" sqref="I6"/>
    </sheetView>
  </sheetViews>
  <sheetFormatPr defaultColWidth="9.08984375" defaultRowHeight="14.5" x14ac:dyDescent="0.35"/>
  <cols>
    <col min="1" max="4" width="9.08984375" style="18"/>
    <col min="5" max="5" width="22.36328125" style="18" bestFit="1" customWidth="1"/>
    <col min="6" max="6" width="11.08984375" style="18" bestFit="1" customWidth="1"/>
    <col min="7" max="7" width="1.90625" style="18" customWidth="1"/>
    <col min="8" max="8" width="27.453125" style="18" bestFit="1" customWidth="1"/>
    <col min="9" max="9" width="22.54296875" style="18" customWidth="1"/>
    <col min="10" max="13" width="11.6328125" style="18" bestFit="1" customWidth="1"/>
    <col min="14" max="14" width="10.6328125" style="18" bestFit="1" customWidth="1"/>
    <col min="15" max="18" width="11.6328125" style="18" bestFit="1" customWidth="1"/>
    <col min="19" max="20" width="10.453125" style="18" bestFit="1" customWidth="1"/>
    <col min="21" max="21" width="14.08984375" style="18" customWidth="1"/>
    <col min="22" max="25" width="9.90625" style="18" bestFit="1" customWidth="1"/>
    <col min="26" max="27" width="8.90625" style="18" bestFit="1" customWidth="1"/>
    <col min="28" max="16384" width="9.08984375" style="18"/>
  </cols>
  <sheetData>
    <row r="2" spans="5:21" x14ac:dyDescent="0.35">
      <c r="E2" s="217" t="str">
        <f>COB!I7</f>
        <v>Workmen's Compensation</v>
      </c>
    </row>
    <row r="3" spans="5:21" x14ac:dyDescent="0.35">
      <c r="H3" s="83" t="s">
        <v>7078</v>
      </c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5"/>
    </row>
    <row r="4" spans="5:21" x14ac:dyDescent="0.35">
      <c r="E4" s="131" t="s">
        <v>7140</v>
      </c>
      <c r="H4" s="86"/>
      <c r="U4" s="88"/>
    </row>
    <row r="5" spans="5:21" x14ac:dyDescent="0.35">
      <c r="H5" s="86"/>
      <c r="I5" s="62" t="s">
        <v>7021</v>
      </c>
      <c r="J5" s="62" t="s">
        <v>7022</v>
      </c>
      <c r="K5" s="62" t="s">
        <v>7023</v>
      </c>
      <c r="L5" s="62" t="s">
        <v>7024</v>
      </c>
      <c r="M5" s="62" t="s">
        <v>7025</v>
      </c>
      <c r="N5" s="62" t="s">
        <v>7026</v>
      </c>
      <c r="O5" s="62" t="s">
        <v>7027</v>
      </c>
      <c r="P5" s="62" t="s">
        <v>7028</v>
      </c>
      <c r="Q5" s="62" t="s">
        <v>7029</v>
      </c>
      <c r="R5" s="62" t="s">
        <v>7030</v>
      </c>
      <c r="U5" s="88"/>
    </row>
    <row r="6" spans="5:21" x14ac:dyDescent="0.35">
      <c r="E6" s="99" t="s">
        <v>7079</v>
      </c>
      <c r="F6" s="100">
        <f>_xlfn.XLOOKUP($E$2,Final_FY_2021!$C$38:$C$48,Final_FY_2021!$F$38:$F$48)</f>
        <v>15482319.708785901</v>
      </c>
      <c r="G6" s="74"/>
      <c r="H6" s="86"/>
      <c r="I6" s="164">
        <f>IBNR_DFsprev!F74</f>
        <v>0.97</v>
      </c>
      <c r="J6" s="164">
        <f>IBNR_DFsprev!G74</f>
        <v>1.0000000000000009E-2</v>
      </c>
      <c r="K6" s="164">
        <f>IBNR_DFsprev!H74</f>
        <v>0</v>
      </c>
      <c r="L6" s="164">
        <f>IBNR_DFsprev!I74</f>
        <v>2.0000000000000018E-2</v>
      </c>
      <c r="M6" s="164">
        <f>IBNR_DFsprev!J74</f>
        <v>0</v>
      </c>
      <c r="N6" s="164">
        <f>IBNR_DFsprev!K74</f>
        <v>0</v>
      </c>
      <c r="O6" s="164">
        <f>IBNR_DFsprev!L74</f>
        <v>0</v>
      </c>
      <c r="P6" s="164">
        <f>IBNR_DFsprev!M74</f>
        <v>0</v>
      </c>
      <c r="Q6" s="164">
        <f>IBNR_DFsprev!N74</f>
        <v>0</v>
      </c>
      <c r="R6" s="164">
        <f>IBNR_DFsprev!O74</f>
        <v>0</v>
      </c>
      <c r="S6" s="19"/>
      <c r="T6" s="19"/>
      <c r="U6" s="89"/>
    </row>
    <row r="7" spans="5:21" x14ac:dyDescent="0.35">
      <c r="H7" s="86"/>
      <c r="U7" s="88"/>
    </row>
    <row r="8" spans="5:21" x14ac:dyDescent="0.35">
      <c r="H8" s="86" t="s">
        <v>7021</v>
      </c>
      <c r="I8" s="21">
        <f>I6*F6</f>
        <v>15017850.117522324</v>
      </c>
      <c r="U8" s="88"/>
    </row>
    <row r="9" spans="5:21" x14ac:dyDescent="0.35">
      <c r="H9" s="86" t="s">
        <v>7022</v>
      </c>
      <c r="J9" s="21">
        <f>$F$6*J$6</f>
        <v>154823.19708785915</v>
      </c>
      <c r="U9" s="88"/>
    </row>
    <row r="10" spans="5:21" x14ac:dyDescent="0.35">
      <c r="H10" s="86" t="s">
        <v>7023</v>
      </c>
      <c r="K10" s="21">
        <f>$F$6*K$6</f>
        <v>0</v>
      </c>
      <c r="U10" s="88"/>
    </row>
    <row r="11" spans="5:21" x14ac:dyDescent="0.35">
      <c r="H11" s="86" t="s">
        <v>7024</v>
      </c>
      <c r="L11" s="21">
        <f>$F$6*L$6</f>
        <v>309646.39417571831</v>
      </c>
      <c r="U11" s="88"/>
    </row>
    <row r="12" spans="5:21" x14ac:dyDescent="0.35">
      <c r="H12" s="86" t="s">
        <v>7025</v>
      </c>
      <c r="M12" s="21">
        <f>$F$6*M$6</f>
        <v>0</v>
      </c>
      <c r="U12" s="88"/>
    </row>
    <row r="13" spans="5:21" x14ac:dyDescent="0.35">
      <c r="H13" s="86" t="s">
        <v>7026</v>
      </c>
      <c r="N13" s="21">
        <f>$F$6*N$6</f>
        <v>0</v>
      </c>
      <c r="U13" s="88"/>
    </row>
    <row r="14" spans="5:21" x14ac:dyDescent="0.35">
      <c r="H14" s="86" t="s">
        <v>7027</v>
      </c>
      <c r="O14" s="21">
        <f>$F$6*O$6</f>
        <v>0</v>
      </c>
      <c r="U14" s="88"/>
    </row>
    <row r="15" spans="5:21" x14ac:dyDescent="0.35">
      <c r="H15" s="86" t="s">
        <v>7028</v>
      </c>
      <c r="P15" s="21">
        <f>$F$6*P$6</f>
        <v>0</v>
      </c>
      <c r="U15" s="88"/>
    </row>
    <row r="16" spans="5:21" x14ac:dyDescent="0.35">
      <c r="H16" s="86" t="s">
        <v>7029</v>
      </c>
      <c r="Q16" s="21">
        <f>$F$6*Q$6</f>
        <v>0</v>
      </c>
      <c r="U16" s="88"/>
    </row>
    <row r="17" spans="8:32" x14ac:dyDescent="0.35">
      <c r="H17" s="86" t="s">
        <v>7030</v>
      </c>
      <c r="R17" s="21">
        <f>$F$6*R$6</f>
        <v>0</v>
      </c>
      <c r="U17" s="88"/>
    </row>
    <row r="18" spans="8:32" x14ac:dyDescent="0.35">
      <c r="H18" s="92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7"/>
    </row>
    <row r="20" spans="8:32" x14ac:dyDescent="0.35">
      <c r="H20" s="83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5"/>
    </row>
    <row r="21" spans="8:32" x14ac:dyDescent="0.35">
      <c r="H21" s="86"/>
      <c r="I21" s="62" t="s">
        <v>7021</v>
      </c>
      <c r="J21" s="62" t="s">
        <v>7022</v>
      </c>
      <c r="K21" s="62" t="s">
        <v>7023</v>
      </c>
      <c r="L21" s="62" t="s">
        <v>7024</v>
      </c>
      <c r="M21" s="62" t="s">
        <v>7025</v>
      </c>
      <c r="N21" s="62" t="s">
        <v>7026</v>
      </c>
      <c r="O21" s="62" t="s">
        <v>7027</v>
      </c>
      <c r="P21" s="62" t="s">
        <v>7028</v>
      </c>
      <c r="Q21" s="62" t="s">
        <v>7029</v>
      </c>
      <c r="R21" s="62" t="s">
        <v>7030</v>
      </c>
      <c r="S21" s="62" t="s">
        <v>7031</v>
      </c>
      <c r="T21" s="62" t="s">
        <v>7032</v>
      </c>
      <c r="U21" s="87" t="s">
        <v>7033</v>
      </c>
    </row>
    <row r="22" spans="8:32" x14ac:dyDescent="0.35">
      <c r="H22" s="86"/>
      <c r="U22" s="88"/>
    </row>
    <row r="23" spans="8:32" x14ac:dyDescent="0.35">
      <c r="H23" s="86"/>
      <c r="I23" s="164">
        <f>'2021 OCR Cohorts'!G19</f>
        <v>0</v>
      </c>
      <c r="J23" s="164">
        <f>'2021 OCR Cohorts'!H19</f>
        <v>0.20351371749043889</v>
      </c>
      <c r="K23" s="164">
        <f>'2021 OCR Cohorts'!I19</f>
        <v>0</v>
      </c>
      <c r="L23" s="164">
        <f>'2021 OCR Cohorts'!J19</f>
        <v>0</v>
      </c>
      <c r="M23" s="164">
        <f>'2021 OCR Cohorts'!K19</f>
        <v>0</v>
      </c>
      <c r="N23" s="164">
        <f>'2021 OCR Cohorts'!L19</f>
        <v>0</v>
      </c>
      <c r="O23" s="164">
        <f>'2021 OCR Cohorts'!M19</f>
        <v>0</v>
      </c>
      <c r="P23" s="164">
        <f>'2021 OCR Cohorts'!N19</f>
        <v>0</v>
      </c>
      <c r="Q23" s="164">
        <f>'2021 OCR Cohorts'!O19</f>
        <v>0</v>
      </c>
      <c r="R23" s="164">
        <f>'2021 OCR Cohorts'!P19</f>
        <v>0</v>
      </c>
      <c r="S23" s="164">
        <f>'2021 OCR Cohorts'!Q19</f>
        <v>0</v>
      </c>
      <c r="T23" s="164">
        <v>0.5</v>
      </c>
      <c r="U23" s="165">
        <v>0.5</v>
      </c>
    </row>
    <row r="24" spans="8:32" x14ac:dyDescent="0.35">
      <c r="H24" s="86"/>
      <c r="S24"/>
      <c r="T24"/>
      <c r="U24" s="90"/>
    </row>
    <row r="25" spans="8:32" x14ac:dyDescent="0.35">
      <c r="H25" s="86" t="s">
        <v>7021</v>
      </c>
      <c r="I25" s="21">
        <f>I8</f>
        <v>15017850.117522324</v>
      </c>
      <c r="J25" s="82">
        <f>(1-I$23)*I25</f>
        <v>15017850.117522324</v>
      </c>
      <c r="K25" s="82">
        <f t="shared" ref="K25:Z34" si="0">(1-J$23)*J25</f>
        <v>11961511.611391131</v>
      </c>
      <c r="L25" s="82">
        <f t="shared" si="0"/>
        <v>11961511.611391131</v>
      </c>
      <c r="M25" s="82">
        <f t="shared" si="0"/>
        <v>11961511.611391131</v>
      </c>
      <c r="N25" s="82">
        <f t="shared" si="0"/>
        <v>11961511.611391131</v>
      </c>
      <c r="O25" s="82">
        <f t="shared" si="0"/>
        <v>11961511.611391131</v>
      </c>
      <c r="P25" s="82">
        <f t="shared" si="0"/>
        <v>11961511.611391131</v>
      </c>
      <c r="Q25" s="82">
        <f t="shared" si="0"/>
        <v>11961511.611391131</v>
      </c>
      <c r="R25" s="82">
        <f>(1-Q$23)*Q25</f>
        <v>11961511.611391131</v>
      </c>
      <c r="S25" s="82">
        <f t="shared" ref="S25:AB34" si="1">(1-R$23)*R25</f>
        <v>11961511.611391131</v>
      </c>
      <c r="T25" s="82">
        <f>(1-S$23)*S25</f>
        <v>11961511.611391131</v>
      </c>
      <c r="U25" s="91">
        <f>(1-T$23)*T25</f>
        <v>5980755.8056955654</v>
      </c>
      <c r="V25" s="82">
        <v>0</v>
      </c>
    </row>
    <row r="26" spans="8:32" x14ac:dyDescent="0.35">
      <c r="H26" s="86" t="s">
        <v>7022</v>
      </c>
      <c r="J26" s="21">
        <f>$F$6*J$6</f>
        <v>154823.19708785915</v>
      </c>
      <c r="K26" s="82">
        <f>(1-J$23)*J26</f>
        <v>123314.55269475405</v>
      </c>
      <c r="L26" s="82">
        <f t="shared" si="0"/>
        <v>123314.55269475405</v>
      </c>
      <c r="M26" s="82">
        <f t="shared" si="0"/>
        <v>123314.55269475405</v>
      </c>
      <c r="N26" s="82">
        <f t="shared" si="0"/>
        <v>123314.55269475405</v>
      </c>
      <c r="O26" s="82">
        <f t="shared" si="0"/>
        <v>123314.55269475405</v>
      </c>
      <c r="P26" s="82">
        <f t="shared" si="0"/>
        <v>123314.55269475405</v>
      </c>
      <c r="Q26" s="82">
        <f t="shared" si="0"/>
        <v>123314.55269475405</v>
      </c>
      <c r="R26" s="82">
        <f t="shared" si="0"/>
        <v>123314.55269475405</v>
      </c>
      <c r="S26" s="82">
        <f>(1-R$23)*R26</f>
        <v>123314.55269475405</v>
      </c>
      <c r="T26" s="82">
        <f t="shared" si="1"/>
        <v>123314.55269475405</v>
      </c>
      <c r="U26" s="91">
        <f>(1-T$23)*T26</f>
        <v>61657.276347377025</v>
      </c>
      <c r="V26" s="82">
        <f>(1-U$23)*U26</f>
        <v>30828.638173688512</v>
      </c>
      <c r="W26" s="82">
        <v>0</v>
      </c>
      <c r="X26"/>
      <c r="Y26"/>
      <c r="Z26"/>
      <c r="AA26"/>
      <c r="AB26"/>
      <c r="AC26"/>
      <c r="AD26"/>
      <c r="AE26"/>
      <c r="AF26"/>
    </row>
    <row r="27" spans="8:32" x14ac:dyDescent="0.35">
      <c r="H27" s="86" t="s">
        <v>7023</v>
      </c>
      <c r="K27" s="21">
        <f>$F$6*K$6</f>
        <v>0</v>
      </c>
      <c r="L27" s="82">
        <f>(1-K$23)*K27</f>
        <v>0</v>
      </c>
      <c r="M27" s="82">
        <f>(1-L$23)*L27</f>
        <v>0</v>
      </c>
      <c r="N27" s="82">
        <f t="shared" si="0"/>
        <v>0</v>
      </c>
      <c r="O27" s="82">
        <f t="shared" si="0"/>
        <v>0</v>
      </c>
      <c r="P27" s="82">
        <f t="shared" si="0"/>
        <v>0</v>
      </c>
      <c r="Q27" s="82">
        <f t="shared" si="0"/>
        <v>0</v>
      </c>
      <c r="R27" s="82">
        <f t="shared" si="0"/>
        <v>0</v>
      </c>
      <c r="S27" s="82">
        <f t="shared" si="0"/>
        <v>0</v>
      </c>
      <c r="T27" s="82">
        <f>(1-S$23)*S27</f>
        <v>0</v>
      </c>
      <c r="U27" s="91">
        <f t="shared" si="1"/>
        <v>0</v>
      </c>
      <c r="V27" s="82">
        <f>(1-U$23)*U27</f>
        <v>0</v>
      </c>
      <c r="W27" s="82">
        <f>(1-V$23)*V27</f>
        <v>0</v>
      </c>
      <c r="X27" s="82">
        <v>0</v>
      </c>
      <c r="Y27"/>
      <c r="Z27"/>
      <c r="AA27"/>
      <c r="AB27"/>
      <c r="AC27"/>
      <c r="AD27"/>
      <c r="AE27"/>
      <c r="AF27"/>
    </row>
    <row r="28" spans="8:32" x14ac:dyDescent="0.35">
      <c r="H28" s="86" t="s">
        <v>7024</v>
      </c>
      <c r="L28" s="21">
        <f>$F$6*L$6</f>
        <v>309646.39417571831</v>
      </c>
      <c r="M28" s="82">
        <f>(1-L$23)*L28</f>
        <v>309646.39417571831</v>
      </c>
      <c r="N28" s="82">
        <f t="shared" si="0"/>
        <v>309646.39417571831</v>
      </c>
      <c r="O28" s="82">
        <f t="shared" si="0"/>
        <v>309646.39417571831</v>
      </c>
      <c r="P28" s="82">
        <f t="shared" si="0"/>
        <v>309646.39417571831</v>
      </c>
      <c r="Q28" s="82">
        <f t="shared" si="0"/>
        <v>309646.39417571831</v>
      </c>
      <c r="R28" s="82">
        <f t="shared" si="0"/>
        <v>309646.39417571831</v>
      </c>
      <c r="S28" s="82">
        <f t="shared" si="0"/>
        <v>309646.39417571831</v>
      </c>
      <c r="T28" s="82">
        <f t="shared" si="0"/>
        <v>309646.39417571831</v>
      </c>
      <c r="U28" s="91">
        <f>(1-T$23)*T28</f>
        <v>154823.19708785915</v>
      </c>
      <c r="V28" s="82">
        <f t="shared" si="1"/>
        <v>77411.598543929576</v>
      </c>
      <c r="W28" s="82">
        <f>(1-V$23)*V28</f>
        <v>77411.598543929576</v>
      </c>
      <c r="X28" s="82">
        <f>(1-W$23)*W28</f>
        <v>77411.598543929576</v>
      </c>
      <c r="Y28" s="82">
        <v>0</v>
      </c>
      <c r="Z28"/>
      <c r="AA28"/>
      <c r="AB28"/>
      <c r="AC28"/>
      <c r="AD28"/>
      <c r="AE28"/>
      <c r="AF28"/>
    </row>
    <row r="29" spans="8:32" x14ac:dyDescent="0.35">
      <c r="H29" s="86" t="s">
        <v>7025</v>
      </c>
      <c r="M29" s="21">
        <f>$F$6*M$6</f>
        <v>0</v>
      </c>
      <c r="N29" s="82">
        <f>(1-M$23)*M29</f>
        <v>0</v>
      </c>
      <c r="O29" s="82">
        <f t="shared" si="0"/>
        <v>0</v>
      </c>
      <c r="P29" s="82">
        <f t="shared" si="0"/>
        <v>0</v>
      </c>
      <c r="Q29" s="82">
        <f t="shared" si="0"/>
        <v>0</v>
      </c>
      <c r="R29" s="82">
        <f t="shared" si="0"/>
        <v>0</v>
      </c>
      <c r="S29" s="82">
        <f t="shared" si="0"/>
        <v>0</v>
      </c>
      <c r="T29" s="82">
        <f t="shared" si="0"/>
        <v>0</v>
      </c>
      <c r="U29" s="91">
        <f t="shared" si="0"/>
        <v>0</v>
      </c>
      <c r="V29" s="82">
        <f>(1-U$23)*U29</f>
        <v>0</v>
      </c>
      <c r="W29" s="82">
        <f t="shared" si="1"/>
        <v>0</v>
      </c>
      <c r="X29" s="82">
        <f>(1-W$23)*W29</f>
        <v>0</v>
      </c>
      <c r="Y29" s="82">
        <f>(1-X$23)*X29</f>
        <v>0</v>
      </c>
      <c r="Z29" s="82">
        <v>0</v>
      </c>
      <c r="AA29"/>
      <c r="AB29"/>
      <c r="AC29"/>
      <c r="AD29"/>
      <c r="AE29"/>
      <c r="AF29"/>
    </row>
    <row r="30" spans="8:32" x14ac:dyDescent="0.35">
      <c r="H30" s="86" t="s">
        <v>7026</v>
      </c>
      <c r="N30" s="21">
        <f>$F$6*N$6</f>
        <v>0</v>
      </c>
      <c r="O30" s="82">
        <f>(1-N$23)*N30</f>
        <v>0</v>
      </c>
      <c r="P30" s="82">
        <f t="shared" si="0"/>
        <v>0</v>
      </c>
      <c r="Q30" s="82">
        <f t="shared" si="0"/>
        <v>0</v>
      </c>
      <c r="R30" s="82">
        <f t="shared" si="0"/>
        <v>0</v>
      </c>
      <c r="S30" s="82">
        <f t="shared" si="0"/>
        <v>0</v>
      </c>
      <c r="T30" s="82">
        <f t="shared" si="0"/>
        <v>0</v>
      </c>
      <c r="U30" s="91">
        <f t="shared" si="0"/>
        <v>0</v>
      </c>
      <c r="V30" s="82">
        <f t="shared" si="0"/>
        <v>0</v>
      </c>
      <c r="W30" s="82">
        <f>(1-V$23)*V30</f>
        <v>0</v>
      </c>
      <c r="X30" s="82">
        <f t="shared" si="1"/>
        <v>0</v>
      </c>
      <c r="Y30" s="82">
        <f>(1-X$23)*X30</f>
        <v>0</v>
      </c>
      <c r="Z30" s="82">
        <f>(1-Y$23)*Y30</f>
        <v>0</v>
      </c>
      <c r="AA30" s="82">
        <v>0</v>
      </c>
      <c r="AB30"/>
      <c r="AC30"/>
      <c r="AD30"/>
      <c r="AE30"/>
      <c r="AF30"/>
    </row>
    <row r="31" spans="8:32" x14ac:dyDescent="0.35">
      <c r="H31" s="86" t="s">
        <v>7027</v>
      </c>
      <c r="O31" s="21">
        <f>$F$6*O$6</f>
        <v>0</v>
      </c>
      <c r="P31" s="82">
        <f>(1-O$23)*O31</f>
        <v>0</v>
      </c>
      <c r="Q31" s="82">
        <f t="shared" si="0"/>
        <v>0</v>
      </c>
      <c r="R31" s="82">
        <f t="shared" si="0"/>
        <v>0</v>
      </c>
      <c r="S31" s="82">
        <f t="shared" si="0"/>
        <v>0</v>
      </c>
      <c r="T31" s="82">
        <f t="shared" si="0"/>
        <v>0</v>
      </c>
      <c r="U31" s="91">
        <f t="shared" si="0"/>
        <v>0</v>
      </c>
      <c r="V31" s="82">
        <f t="shared" si="0"/>
        <v>0</v>
      </c>
      <c r="W31" s="82">
        <f t="shared" si="0"/>
        <v>0</v>
      </c>
      <c r="X31" s="82">
        <f>(1-W$23)*W31</f>
        <v>0</v>
      </c>
      <c r="Y31" s="82">
        <f t="shared" si="1"/>
        <v>0</v>
      </c>
      <c r="Z31" s="82">
        <f>(1-Y$23)*Y31</f>
        <v>0</v>
      </c>
      <c r="AA31" s="82">
        <f>(1-Z$23)*Z31</f>
        <v>0</v>
      </c>
      <c r="AB31" s="82">
        <v>0</v>
      </c>
      <c r="AC31"/>
      <c r="AD31"/>
      <c r="AE31"/>
      <c r="AF31"/>
    </row>
    <row r="32" spans="8:32" x14ac:dyDescent="0.35">
      <c r="H32" s="86" t="s">
        <v>7028</v>
      </c>
      <c r="P32" s="21">
        <f>$F$6*P$6</f>
        <v>0</v>
      </c>
      <c r="Q32" s="82">
        <f>(1-P$23)*P32</f>
        <v>0</v>
      </c>
      <c r="R32" s="82">
        <f t="shared" si="0"/>
        <v>0</v>
      </c>
      <c r="S32" s="82">
        <f t="shared" si="0"/>
        <v>0</v>
      </c>
      <c r="T32" s="82">
        <f t="shared" si="0"/>
        <v>0</v>
      </c>
      <c r="U32" s="91">
        <f t="shared" si="0"/>
        <v>0</v>
      </c>
      <c r="V32" s="82">
        <f t="shared" si="0"/>
        <v>0</v>
      </c>
      <c r="W32" s="82">
        <f t="shared" si="0"/>
        <v>0</v>
      </c>
      <c r="X32" s="82">
        <f t="shared" si="0"/>
        <v>0</v>
      </c>
      <c r="Y32" s="82">
        <f>(1-X$23)*X32</f>
        <v>0</v>
      </c>
      <c r="Z32" s="82">
        <f t="shared" si="1"/>
        <v>0</v>
      </c>
      <c r="AA32" s="82">
        <f>(1-Z$23)*Z32</f>
        <v>0</v>
      </c>
      <c r="AB32" s="82">
        <f>(1-AA$23)*AA32</f>
        <v>0</v>
      </c>
      <c r="AC32" s="82">
        <v>0</v>
      </c>
      <c r="AD32"/>
      <c r="AE32"/>
      <c r="AF32"/>
    </row>
    <row r="33" spans="7:32" x14ac:dyDescent="0.35">
      <c r="H33" s="86" t="s">
        <v>7029</v>
      </c>
      <c r="Q33" s="21">
        <f>$F$6*Q$6</f>
        <v>0</v>
      </c>
      <c r="R33" s="82">
        <f>(1-Q$23)*Q33</f>
        <v>0</v>
      </c>
      <c r="S33" s="82">
        <f t="shared" si="0"/>
        <v>0</v>
      </c>
      <c r="T33" s="82">
        <f t="shared" si="0"/>
        <v>0</v>
      </c>
      <c r="U33" s="91">
        <f t="shared" si="0"/>
        <v>0</v>
      </c>
      <c r="V33" s="82">
        <f t="shared" si="0"/>
        <v>0</v>
      </c>
      <c r="W33" s="82">
        <f t="shared" si="0"/>
        <v>0</v>
      </c>
      <c r="X33" s="82">
        <f t="shared" si="0"/>
        <v>0</v>
      </c>
      <c r="Y33" s="82">
        <f t="shared" si="0"/>
        <v>0</v>
      </c>
      <c r="Z33" s="82">
        <f>(1-Y$23)*Y33</f>
        <v>0</v>
      </c>
      <c r="AA33" s="82">
        <f t="shared" si="1"/>
        <v>0</v>
      </c>
      <c r="AB33" s="82">
        <f>(1-AA$23)*AA33</f>
        <v>0</v>
      </c>
      <c r="AC33" s="82">
        <f>(1-AB$23)*AB33</f>
        <v>0</v>
      </c>
      <c r="AD33" s="82">
        <v>0</v>
      </c>
      <c r="AE33"/>
      <c r="AF33"/>
    </row>
    <row r="34" spans="7:32" x14ac:dyDescent="0.35">
      <c r="H34" s="92" t="s">
        <v>7030</v>
      </c>
      <c r="I34" s="93"/>
      <c r="J34" s="93"/>
      <c r="K34" s="93"/>
      <c r="L34" s="93"/>
      <c r="M34" s="93"/>
      <c r="N34" s="93"/>
      <c r="O34" s="93"/>
      <c r="P34" s="93"/>
      <c r="Q34" s="93"/>
      <c r="R34" s="94">
        <f>$F$6*R$6</f>
        <v>0</v>
      </c>
      <c r="S34" s="95">
        <f>(1-R$23)*R34</f>
        <v>0</v>
      </c>
      <c r="T34" s="95">
        <f t="shared" si="0"/>
        <v>0</v>
      </c>
      <c r="U34" s="96">
        <f t="shared" si="0"/>
        <v>0</v>
      </c>
      <c r="V34" s="82">
        <f t="shared" si="0"/>
        <v>0</v>
      </c>
      <c r="W34" s="82">
        <f t="shared" si="0"/>
        <v>0</v>
      </c>
      <c r="X34" s="82">
        <f t="shared" si="0"/>
        <v>0</v>
      </c>
      <c r="Y34" s="82">
        <f t="shared" si="0"/>
        <v>0</v>
      </c>
      <c r="Z34" s="82">
        <f t="shared" si="0"/>
        <v>0</v>
      </c>
      <c r="AA34" s="82">
        <f>(1-Z$23)*Z34</f>
        <v>0</v>
      </c>
      <c r="AB34" s="82">
        <f t="shared" si="1"/>
        <v>0</v>
      </c>
      <c r="AC34" s="82">
        <f>(1-AB$23)*AB34</f>
        <v>0</v>
      </c>
      <c r="AD34" s="82">
        <f>(1-AC$23)*AC34</f>
        <v>0</v>
      </c>
      <c r="AE34" s="82">
        <v>0</v>
      </c>
      <c r="AF34"/>
    </row>
    <row r="35" spans="7:32" x14ac:dyDescent="0.35">
      <c r="J35" s="21"/>
      <c r="K35" s="21"/>
      <c r="V35"/>
      <c r="W35"/>
      <c r="X35"/>
      <c r="Y35"/>
      <c r="Z35"/>
      <c r="AA35"/>
      <c r="AB35"/>
      <c r="AC35"/>
      <c r="AD35"/>
      <c r="AE35"/>
      <c r="AF35"/>
    </row>
    <row r="36" spans="7:32" x14ac:dyDescent="0.35">
      <c r="J36" s="21"/>
      <c r="K36" s="21"/>
      <c r="V36"/>
      <c r="W36"/>
      <c r="X36"/>
      <c r="Y36"/>
      <c r="Z36"/>
      <c r="AA36"/>
      <c r="AB36"/>
      <c r="AC36"/>
      <c r="AD36"/>
      <c r="AE36"/>
      <c r="AF36"/>
    </row>
    <row r="37" spans="7:32" x14ac:dyDescent="0.35">
      <c r="I37" s="74">
        <f>SUM(I25:I34)</f>
        <v>15017850.117522324</v>
      </c>
      <c r="J37" s="74">
        <f t="shared" ref="J37:Q37" si="2">SUM(J25:J34)</f>
        <v>15172673.314610183</v>
      </c>
      <c r="K37" s="74">
        <f t="shared" si="2"/>
        <v>12084826.164085886</v>
      </c>
      <c r="L37" s="74">
        <f t="shared" si="2"/>
        <v>12394472.558261603</v>
      </c>
      <c r="M37" s="74">
        <f t="shared" si="2"/>
        <v>12394472.558261603</v>
      </c>
      <c r="N37" s="74">
        <f t="shared" si="2"/>
        <v>12394472.558261603</v>
      </c>
      <c r="O37" s="74">
        <f t="shared" si="2"/>
        <v>12394472.558261603</v>
      </c>
      <c r="P37" s="74">
        <f t="shared" si="2"/>
        <v>12394472.558261603</v>
      </c>
      <c r="Q37" s="74">
        <f t="shared" si="2"/>
        <v>12394472.558261603</v>
      </c>
      <c r="R37" s="74">
        <f>SUM(R25:R34)</f>
        <v>12394472.558261603</v>
      </c>
      <c r="S37" s="74">
        <f>SUM(S25:S34)</f>
        <v>12394472.558261603</v>
      </c>
      <c r="T37" s="74">
        <f>SUM(T25:T34)</f>
        <v>12394472.558261603</v>
      </c>
      <c r="U37" s="74">
        <f>SUM(U25:U34)</f>
        <v>6197236.2791308016</v>
      </c>
      <c r="V37" s="74">
        <f t="shared" ref="V37:AE37" si="3">SUM(V25:V34)</f>
        <v>108240.23671761809</v>
      </c>
      <c r="W37" s="74">
        <f t="shared" si="3"/>
        <v>77411.598543929576</v>
      </c>
      <c r="X37" s="74">
        <f t="shared" si="3"/>
        <v>77411.598543929576</v>
      </c>
      <c r="Y37" s="74">
        <f t="shared" si="3"/>
        <v>0</v>
      </c>
      <c r="Z37" s="74">
        <f t="shared" si="3"/>
        <v>0</v>
      </c>
      <c r="AA37" s="74">
        <f t="shared" si="3"/>
        <v>0</v>
      </c>
      <c r="AB37" s="74">
        <f t="shared" si="3"/>
        <v>0</v>
      </c>
      <c r="AC37" s="74">
        <f t="shared" si="3"/>
        <v>0</v>
      </c>
      <c r="AD37" s="74">
        <f t="shared" si="3"/>
        <v>0</v>
      </c>
      <c r="AE37" s="74">
        <f t="shared" si="3"/>
        <v>0</v>
      </c>
    </row>
    <row r="38" spans="7:32" x14ac:dyDescent="0.35">
      <c r="H38" s="18" t="s">
        <v>7081</v>
      </c>
      <c r="I38" s="21">
        <f>I25</f>
        <v>15017850.117522324</v>
      </c>
      <c r="J38" s="21">
        <f>J26</f>
        <v>154823.19708785915</v>
      </c>
      <c r="K38" s="21">
        <f>K27</f>
        <v>0</v>
      </c>
      <c r="L38" s="21">
        <f>L28</f>
        <v>309646.39417571831</v>
      </c>
      <c r="M38" s="21">
        <f>M29</f>
        <v>0</v>
      </c>
      <c r="N38" s="21">
        <f>N30</f>
        <v>0</v>
      </c>
      <c r="O38" s="21">
        <f>O31</f>
        <v>0</v>
      </c>
      <c r="P38" s="21">
        <f>P32</f>
        <v>0</v>
      </c>
      <c r="Q38" s="21">
        <f>Q33</f>
        <v>0</v>
      </c>
      <c r="R38" s="21">
        <f>R34</f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</row>
    <row r="39" spans="7:32" x14ac:dyDescent="0.35">
      <c r="H39" s="18" t="s">
        <v>7082</v>
      </c>
      <c r="I39" s="21">
        <f>I37-I38</f>
        <v>0</v>
      </c>
      <c r="J39" s="21">
        <f t="shared" ref="J39:Q39" si="4">J37-J38</f>
        <v>15017850.117522324</v>
      </c>
      <c r="K39" s="21">
        <f t="shared" si="4"/>
        <v>12084826.164085886</v>
      </c>
      <c r="L39" s="21">
        <f t="shared" si="4"/>
        <v>12084826.164085886</v>
      </c>
      <c r="M39" s="21">
        <f t="shared" si="4"/>
        <v>12394472.558261603</v>
      </c>
      <c r="N39" s="21">
        <f t="shared" si="4"/>
        <v>12394472.558261603</v>
      </c>
      <c r="O39" s="21">
        <f t="shared" si="4"/>
        <v>12394472.558261603</v>
      </c>
      <c r="P39" s="21">
        <f t="shared" si="4"/>
        <v>12394472.558261603</v>
      </c>
      <c r="Q39" s="21">
        <f t="shared" si="4"/>
        <v>12394472.558261603</v>
      </c>
      <c r="R39" s="21">
        <f>R37-R38</f>
        <v>12394472.558261603</v>
      </c>
      <c r="S39" s="21">
        <f t="shared" ref="S39:AE39" si="5">S37-S38</f>
        <v>12394472.558261603</v>
      </c>
      <c r="T39" s="21">
        <f>T37-T38</f>
        <v>12394472.558261603</v>
      </c>
      <c r="U39" s="21">
        <f>U37-U38</f>
        <v>6197236.2791308016</v>
      </c>
      <c r="V39" s="21">
        <f t="shared" si="5"/>
        <v>108240.23671761809</v>
      </c>
      <c r="W39" s="21">
        <f t="shared" si="5"/>
        <v>77411.598543929576</v>
      </c>
      <c r="X39" s="21">
        <f t="shared" si="5"/>
        <v>77411.598543929576</v>
      </c>
      <c r="Y39" s="21">
        <f t="shared" si="5"/>
        <v>0</v>
      </c>
      <c r="Z39" s="21">
        <f t="shared" si="5"/>
        <v>0</v>
      </c>
      <c r="AA39" s="21">
        <f t="shared" si="5"/>
        <v>0</v>
      </c>
      <c r="AB39" s="21">
        <f t="shared" si="5"/>
        <v>0</v>
      </c>
      <c r="AC39" s="21">
        <f t="shared" si="5"/>
        <v>0</v>
      </c>
      <c r="AD39" s="21">
        <f t="shared" si="5"/>
        <v>0</v>
      </c>
      <c r="AE39" s="21">
        <f t="shared" si="5"/>
        <v>0</v>
      </c>
    </row>
    <row r="40" spans="7:32" x14ac:dyDescent="0.35">
      <c r="I40" s="21"/>
      <c r="S40"/>
      <c r="T40"/>
      <c r="U40"/>
    </row>
    <row r="41" spans="7:32" x14ac:dyDescent="0.35">
      <c r="I41" s="21"/>
      <c r="S41"/>
      <c r="T41"/>
      <c r="U41"/>
    </row>
    <row r="42" spans="7:32" x14ac:dyDescent="0.35">
      <c r="I42" s="137">
        <v>1</v>
      </c>
      <c r="J42" s="137">
        <v>2</v>
      </c>
      <c r="K42" s="137">
        <v>3</v>
      </c>
      <c r="L42" s="137">
        <v>4</v>
      </c>
      <c r="M42" s="137">
        <v>5</v>
      </c>
      <c r="N42" s="137">
        <v>6</v>
      </c>
      <c r="O42" s="137">
        <v>7</v>
      </c>
      <c r="P42" s="137">
        <v>8</v>
      </c>
      <c r="Q42" s="137">
        <v>9</v>
      </c>
      <c r="R42" s="137">
        <v>10</v>
      </c>
      <c r="S42" s="137">
        <v>11</v>
      </c>
      <c r="T42" s="137">
        <v>12</v>
      </c>
      <c r="U42" s="137">
        <v>13</v>
      </c>
    </row>
    <row r="43" spans="7:32" x14ac:dyDescent="0.35">
      <c r="I43" s="21"/>
      <c r="S43"/>
      <c r="T43"/>
      <c r="U43"/>
    </row>
    <row r="44" spans="7:32" x14ac:dyDescent="0.35">
      <c r="I44" s="18">
        <v>0.5</v>
      </c>
      <c r="J44" s="18">
        <f>I44+1</f>
        <v>1.5</v>
      </c>
      <c r="K44" s="18">
        <f t="shared" ref="K44:U44" si="6">J44+1</f>
        <v>2.5</v>
      </c>
      <c r="L44" s="18">
        <f t="shared" si="6"/>
        <v>3.5</v>
      </c>
      <c r="M44" s="18">
        <f t="shared" si="6"/>
        <v>4.5</v>
      </c>
      <c r="N44" s="18">
        <f t="shared" si="6"/>
        <v>5.5</v>
      </c>
      <c r="O44" s="18">
        <f t="shared" si="6"/>
        <v>6.5</v>
      </c>
      <c r="P44" s="18">
        <f t="shared" si="6"/>
        <v>7.5</v>
      </c>
      <c r="Q44" s="18">
        <f t="shared" si="6"/>
        <v>8.5</v>
      </c>
      <c r="R44" s="18">
        <f t="shared" si="6"/>
        <v>9.5</v>
      </c>
      <c r="S44" s="18">
        <f t="shared" si="6"/>
        <v>10.5</v>
      </c>
      <c r="T44" s="18">
        <f t="shared" si="6"/>
        <v>11.5</v>
      </c>
      <c r="U44" s="18">
        <f t="shared" si="6"/>
        <v>12.5</v>
      </c>
    </row>
    <row r="45" spans="7:32" x14ac:dyDescent="0.35">
      <c r="G45" s="74"/>
      <c r="S45"/>
      <c r="T45"/>
      <c r="U45"/>
    </row>
    <row r="46" spans="7:32" x14ac:dyDescent="0.35">
      <c r="I46" s="18" t="s">
        <v>7021</v>
      </c>
      <c r="J46" s="18" t="s">
        <v>7022</v>
      </c>
      <c r="K46" s="18" t="s">
        <v>7023</v>
      </c>
      <c r="L46" s="18" t="s">
        <v>7024</v>
      </c>
      <c r="M46" s="18" t="s">
        <v>7025</v>
      </c>
      <c r="N46" s="18" t="s">
        <v>7026</v>
      </c>
      <c r="O46" s="18" t="s">
        <v>7027</v>
      </c>
      <c r="P46" s="18" t="s">
        <v>7028</v>
      </c>
      <c r="Q46" s="18" t="s">
        <v>7029</v>
      </c>
      <c r="R46" s="18" t="s">
        <v>7030</v>
      </c>
      <c r="S46" s="18" t="s">
        <v>7031</v>
      </c>
      <c r="T46" s="18" t="s">
        <v>7032</v>
      </c>
      <c r="U46" s="18" t="s">
        <v>7033</v>
      </c>
    </row>
    <row r="47" spans="7:32" x14ac:dyDescent="0.35">
      <c r="H47" s="62" t="s">
        <v>7071</v>
      </c>
      <c r="S47"/>
      <c r="T47"/>
      <c r="U47"/>
    </row>
    <row r="48" spans="7:32" x14ac:dyDescent="0.35">
      <c r="H48" s="18" t="s">
        <v>7074</v>
      </c>
      <c r="I48" s="19"/>
      <c r="J48" s="19"/>
      <c r="K48" s="19"/>
      <c r="L48" s="19"/>
      <c r="M48" s="19"/>
      <c r="N48" s="19"/>
      <c r="O48" s="19"/>
      <c r="P48" s="19"/>
      <c r="Q48" s="19"/>
      <c r="R48" s="19"/>
      <c r="S48"/>
      <c r="T48"/>
      <c r="U48"/>
    </row>
    <row r="49" spans="6:22" x14ac:dyDescent="0.35">
      <c r="H49" s="18" t="s">
        <v>7072</v>
      </c>
      <c r="I49" s="21">
        <v>0</v>
      </c>
      <c r="J49" s="21">
        <f>I52</f>
        <v>15017850.117522324</v>
      </c>
      <c r="K49" s="21">
        <f t="shared" ref="K49:T49" si="7">J52</f>
        <v>15172673.314610183</v>
      </c>
      <c r="L49" s="21">
        <f t="shared" si="7"/>
        <v>12084826.164085886</v>
      </c>
      <c r="M49" s="21">
        <f t="shared" si="7"/>
        <v>12394472.558261603</v>
      </c>
      <c r="N49" s="21">
        <f t="shared" si="7"/>
        <v>12394472.558261603</v>
      </c>
      <c r="O49" s="21">
        <f t="shared" si="7"/>
        <v>12394472.558261603</v>
      </c>
      <c r="P49" s="21">
        <f t="shared" si="7"/>
        <v>12394472.558261603</v>
      </c>
      <c r="Q49" s="21">
        <f t="shared" si="7"/>
        <v>12394472.558261603</v>
      </c>
      <c r="R49" s="21">
        <f t="shared" si="7"/>
        <v>12394472.558261603</v>
      </c>
      <c r="S49" s="21">
        <f t="shared" si="7"/>
        <v>12394472.558261603</v>
      </c>
      <c r="T49" s="21">
        <f t="shared" si="7"/>
        <v>12394472.558261603</v>
      </c>
      <c r="U49" s="21">
        <f>T52</f>
        <v>12394472.558261603</v>
      </c>
    </row>
    <row r="50" spans="6:22" x14ac:dyDescent="0.35">
      <c r="F50" s="21"/>
      <c r="G50" s="21"/>
      <c r="H50" s="18" t="s">
        <v>7063</v>
      </c>
      <c r="I50" s="21">
        <f>I23*I49</f>
        <v>0</v>
      </c>
      <c r="J50" s="21">
        <f>J39-I37</f>
        <v>0</v>
      </c>
      <c r="K50" s="21">
        <f>K39-J37</f>
        <v>-3087847.1505242977</v>
      </c>
      <c r="L50" s="21">
        <f t="shared" ref="L50:Q50" si="8">L39-K37</f>
        <v>0</v>
      </c>
      <c r="M50" s="21">
        <f t="shared" si="8"/>
        <v>0</v>
      </c>
      <c r="N50" s="21">
        <f t="shared" si="8"/>
        <v>0</v>
      </c>
      <c r="O50" s="21">
        <f t="shared" si="8"/>
        <v>0</v>
      </c>
      <c r="P50" s="21">
        <f t="shared" si="8"/>
        <v>0</v>
      </c>
      <c r="Q50" s="21">
        <f t="shared" si="8"/>
        <v>0</v>
      </c>
      <c r="R50" s="21">
        <f>R39-Q37</f>
        <v>0</v>
      </c>
      <c r="S50" s="21">
        <f>S39-R37</f>
        <v>0</v>
      </c>
      <c r="T50" s="21">
        <f>T39-S37</f>
        <v>0</v>
      </c>
      <c r="U50" s="98">
        <f>-U49</f>
        <v>-12394472.558261603</v>
      </c>
    </row>
    <row r="51" spans="6:22" x14ac:dyDescent="0.35">
      <c r="F51" s="21"/>
      <c r="G51" s="21"/>
      <c r="H51" s="18" t="s">
        <v>7080</v>
      </c>
      <c r="I51" s="21">
        <f>I8</f>
        <v>15017850.117522324</v>
      </c>
      <c r="J51" s="21">
        <f>J38</f>
        <v>154823.19708785915</v>
      </c>
      <c r="K51" s="21">
        <f>K38</f>
        <v>0</v>
      </c>
      <c r="L51" s="21">
        <f t="shared" ref="L51:U51" si="9">L38</f>
        <v>309646.39417571831</v>
      </c>
      <c r="M51" s="21">
        <f t="shared" si="9"/>
        <v>0</v>
      </c>
      <c r="N51" s="21">
        <f t="shared" si="9"/>
        <v>0</v>
      </c>
      <c r="O51" s="21">
        <f t="shared" si="9"/>
        <v>0</v>
      </c>
      <c r="P51" s="21">
        <f t="shared" si="9"/>
        <v>0</v>
      </c>
      <c r="Q51" s="21">
        <f t="shared" si="9"/>
        <v>0</v>
      </c>
      <c r="R51" s="21">
        <f t="shared" si="9"/>
        <v>0</v>
      </c>
      <c r="S51" s="21">
        <f t="shared" si="9"/>
        <v>0</v>
      </c>
      <c r="T51" s="21">
        <f t="shared" si="9"/>
        <v>0</v>
      </c>
      <c r="U51" s="21">
        <f t="shared" si="9"/>
        <v>0</v>
      </c>
    </row>
    <row r="52" spans="6:22" x14ac:dyDescent="0.35">
      <c r="H52" s="18" t="s">
        <v>7073</v>
      </c>
      <c r="I52" s="21">
        <f>I49-I50+I51</f>
        <v>15017850.117522324</v>
      </c>
      <c r="J52" s="21">
        <f>J49+J50+J51</f>
        <v>15172673.314610183</v>
      </c>
      <c r="K52" s="21">
        <f t="shared" ref="K52:U52" si="10">K49+K50+K51</f>
        <v>12084826.164085886</v>
      </c>
      <c r="L52" s="21">
        <f t="shared" si="10"/>
        <v>12394472.558261603</v>
      </c>
      <c r="M52" s="21">
        <f t="shared" si="10"/>
        <v>12394472.558261603</v>
      </c>
      <c r="N52" s="21">
        <f t="shared" si="10"/>
        <v>12394472.558261603</v>
      </c>
      <c r="O52" s="21">
        <f t="shared" si="10"/>
        <v>12394472.558261603</v>
      </c>
      <c r="P52" s="21">
        <f t="shared" si="10"/>
        <v>12394472.558261603</v>
      </c>
      <c r="Q52" s="21">
        <f t="shared" si="10"/>
        <v>12394472.558261603</v>
      </c>
      <c r="R52" s="21">
        <f t="shared" si="10"/>
        <v>12394472.558261603</v>
      </c>
      <c r="S52" s="21">
        <f t="shared" si="10"/>
        <v>12394472.558261603</v>
      </c>
      <c r="T52" s="21">
        <f t="shared" si="10"/>
        <v>12394472.558261603</v>
      </c>
      <c r="U52" s="21">
        <f t="shared" si="10"/>
        <v>0</v>
      </c>
    </row>
    <row r="53" spans="6:22" x14ac:dyDescent="0.35">
      <c r="S53"/>
      <c r="T53"/>
      <c r="U53"/>
    </row>
    <row r="54" spans="6:22" x14ac:dyDescent="0.35">
      <c r="S54"/>
      <c r="T54"/>
      <c r="U54"/>
    </row>
    <row r="55" spans="6:22" x14ac:dyDescent="0.35">
      <c r="H55" s="18" t="s">
        <v>7075</v>
      </c>
      <c r="I55" s="81">
        <v>0.10308</v>
      </c>
      <c r="J55" s="81">
        <v>0.121736</v>
      </c>
      <c r="K55" s="81">
        <v>0.12689300000000001</v>
      </c>
      <c r="L55" s="81">
        <v>0.13114899999999999</v>
      </c>
      <c r="M55" s="81">
        <v>0.13528699999999999</v>
      </c>
      <c r="N55" s="81">
        <v>0.13619000000000001</v>
      </c>
      <c r="O55" s="81">
        <v>0.13661899999999999</v>
      </c>
      <c r="P55" s="81">
        <v>0.137013</v>
      </c>
      <c r="Q55" s="81">
        <v>0.13732</v>
      </c>
      <c r="R55" s="81">
        <v>0.13774600000000001</v>
      </c>
      <c r="S55" s="81">
        <v>0.13819300000000001</v>
      </c>
      <c r="T55" s="81">
        <v>0.13852200000000001</v>
      </c>
      <c r="U55" s="81">
        <v>0.13874900000000001</v>
      </c>
      <c r="V55"/>
    </row>
    <row r="56" spans="6:22" x14ac:dyDescent="0.35">
      <c r="S56"/>
      <c r="T56"/>
      <c r="U56"/>
    </row>
    <row r="57" spans="6:22" x14ac:dyDescent="0.35">
      <c r="H57" s="18" t="s">
        <v>7076</v>
      </c>
      <c r="I57" s="20">
        <f>(1+I55)^(-I44)</f>
        <v>0.95213053827589211</v>
      </c>
      <c r="J57" s="20">
        <f t="shared" ref="J57:U57" si="11">(1+J55)^(-J44)</f>
        <v>0.841712957919169</v>
      </c>
      <c r="K57" s="20">
        <f t="shared" si="11"/>
        <v>0.74181104797872754</v>
      </c>
      <c r="L57" s="20">
        <f t="shared" si="11"/>
        <v>0.64965179737597378</v>
      </c>
      <c r="M57" s="20">
        <f t="shared" si="11"/>
        <v>0.56496885637103467</v>
      </c>
      <c r="N57" s="20">
        <f t="shared" si="11"/>
        <v>0.49547267200649986</v>
      </c>
      <c r="O57" s="20">
        <f t="shared" si="11"/>
        <v>0.43501384069201532</v>
      </c>
      <c r="P57" s="20">
        <f t="shared" si="11"/>
        <v>0.38173262032279281</v>
      </c>
      <c r="Q57" s="20">
        <f t="shared" si="11"/>
        <v>0.33496331879483937</v>
      </c>
      <c r="R57" s="20">
        <f t="shared" si="11"/>
        <v>0.2934739013315375</v>
      </c>
      <c r="S57" s="20">
        <f t="shared" si="11"/>
        <v>0.25688156686563396</v>
      </c>
      <c r="T57" s="20">
        <f t="shared" si="11"/>
        <v>0.2249435729600465</v>
      </c>
      <c r="U57" s="20">
        <f t="shared" si="11"/>
        <v>0.19708333035677281</v>
      </c>
    </row>
    <row r="59" spans="6:22" x14ac:dyDescent="0.35">
      <c r="H59" s="18" t="s">
        <v>7077</v>
      </c>
      <c r="I59" s="21">
        <f>I57*I50</f>
        <v>0</v>
      </c>
      <c r="J59" s="21">
        <f>J57*J50</f>
        <v>0</v>
      </c>
      <c r="K59" s="21">
        <f t="shared" ref="K59:Q59" si="12">K57*K50</f>
        <v>-2290599.1307285568</v>
      </c>
      <c r="L59" s="21">
        <f t="shared" si="12"/>
        <v>0</v>
      </c>
      <c r="M59" s="21">
        <f t="shared" si="12"/>
        <v>0</v>
      </c>
      <c r="N59" s="21">
        <f t="shared" si="12"/>
        <v>0</v>
      </c>
      <c r="O59" s="21">
        <f t="shared" si="12"/>
        <v>0</v>
      </c>
      <c r="P59" s="21">
        <f t="shared" si="12"/>
        <v>0</v>
      </c>
      <c r="Q59" s="21">
        <f t="shared" si="12"/>
        <v>0</v>
      </c>
      <c r="R59" s="21">
        <f>R57*R50</f>
        <v>0</v>
      </c>
      <c r="S59" s="21">
        <f t="shared" ref="S59:T59" si="13">S57*S50</f>
        <v>0</v>
      </c>
      <c r="T59" s="21">
        <f t="shared" si="13"/>
        <v>0</v>
      </c>
      <c r="U59" s="21">
        <f>U57*U50</f>
        <v>-2442743.9297978263</v>
      </c>
    </row>
    <row r="60" spans="6:22" ht="15" thickBot="1" x14ac:dyDescent="0.4">
      <c r="S60"/>
      <c r="T60"/>
      <c r="U60"/>
    </row>
    <row r="61" spans="6:22" ht="15" thickBot="1" x14ac:dyDescent="0.4">
      <c r="H61" s="101" t="s">
        <v>7083</v>
      </c>
      <c r="I61" s="220">
        <f>-SUM(I59:$U59)</f>
        <v>4733343.0605263831</v>
      </c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</row>
    <row r="62" spans="6:22" x14ac:dyDescent="0.35">
      <c r="S62"/>
      <c r="T62"/>
      <c r="U62"/>
    </row>
    <row r="63" spans="6:22" x14ac:dyDescent="0.35">
      <c r="S63"/>
      <c r="T63"/>
      <c r="U63"/>
    </row>
    <row r="64" spans="6:22" x14ac:dyDescent="0.35">
      <c r="S64"/>
      <c r="T64"/>
      <c r="U64"/>
    </row>
    <row r="65" spans="8:21" x14ac:dyDescent="0.35">
      <c r="H65" s="18" t="s">
        <v>7010</v>
      </c>
      <c r="S65"/>
      <c r="T65"/>
      <c r="U65"/>
    </row>
    <row r="67" spans="8:21" x14ac:dyDescent="0.35">
      <c r="H67" s="18" t="s">
        <v>7087</v>
      </c>
      <c r="I67" s="21">
        <f>-SUM(I50:U50)-F6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E2:AF67"/>
  <sheetViews>
    <sheetView showGridLines="0" topLeftCell="F1" workbookViewId="0">
      <selection activeCell="I46" sqref="I46"/>
    </sheetView>
  </sheetViews>
  <sheetFormatPr defaultColWidth="9.08984375" defaultRowHeight="14.5" x14ac:dyDescent="0.35"/>
  <cols>
    <col min="1" max="4" width="9.08984375" style="18"/>
    <col min="5" max="5" width="22.36328125" style="18" bestFit="1" customWidth="1"/>
    <col min="6" max="6" width="10.90625" style="18" bestFit="1" customWidth="1"/>
    <col min="7" max="7" width="1.90625" style="18" customWidth="1"/>
    <col min="8" max="8" width="27.453125" style="18" bestFit="1" customWidth="1"/>
    <col min="9" max="13" width="11.6328125" style="18" bestFit="1" customWidth="1"/>
    <col min="14" max="14" width="10.6328125" style="18" bestFit="1" customWidth="1"/>
    <col min="15" max="18" width="11.6328125" style="18" bestFit="1" customWidth="1"/>
    <col min="19" max="21" width="10.453125" style="18" bestFit="1" customWidth="1"/>
    <col min="22" max="25" width="9.90625" style="18" bestFit="1" customWidth="1"/>
    <col min="26" max="27" width="8.90625" style="18" bestFit="1" customWidth="1"/>
    <col min="28" max="16384" width="9.08984375" style="18"/>
  </cols>
  <sheetData>
    <row r="2" spans="5:21" x14ac:dyDescent="0.35">
      <c r="E2" s="217" t="str">
        <f>COB!I7</f>
        <v>Workmen's Compensation</v>
      </c>
    </row>
    <row r="3" spans="5:21" x14ac:dyDescent="0.35">
      <c r="H3" s="83" t="s">
        <v>7078</v>
      </c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5"/>
    </row>
    <row r="4" spans="5:21" x14ac:dyDescent="0.35">
      <c r="E4" s="131" t="s">
        <v>7084</v>
      </c>
      <c r="H4" s="86"/>
      <c r="U4" s="88"/>
    </row>
    <row r="5" spans="5:21" x14ac:dyDescent="0.35">
      <c r="H5" s="86"/>
      <c r="I5" s="62" t="s">
        <v>7021</v>
      </c>
      <c r="J5" s="62" t="s">
        <v>7022</v>
      </c>
      <c r="K5" s="62" t="s">
        <v>7023</v>
      </c>
      <c r="L5" s="62" t="s">
        <v>7024</v>
      </c>
      <c r="M5" s="62" t="s">
        <v>7025</v>
      </c>
      <c r="N5" s="62" t="s">
        <v>7026</v>
      </c>
      <c r="O5" s="62" t="s">
        <v>7027</v>
      </c>
      <c r="P5" s="62" t="s">
        <v>7028</v>
      </c>
      <c r="Q5" s="62" t="s">
        <v>7029</v>
      </c>
      <c r="R5" s="62" t="s">
        <v>7030</v>
      </c>
      <c r="U5" s="88"/>
    </row>
    <row r="6" spans="5:21" x14ac:dyDescent="0.35">
      <c r="E6" s="99" t="s">
        <v>7079</v>
      </c>
      <c r="F6" s="100">
        <f>_xlfn.XLOOKUP($E$2,Final_FY_2022!$C$38:$C$48,Final_FY_2022!$F$38:$F$48)</f>
        <v>12035164</v>
      </c>
      <c r="G6" s="74"/>
      <c r="H6" s="86"/>
      <c r="I6" s="164">
        <f>IBNR_DFsprev!F74</f>
        <v>0.97</v>
      </c>
      <c r="J6" s="164">
        <f>IBNR_DFsprev!G74</f>
        <v>1.0000000000000009E-2</v>
      </c>
      <c r="K6" s="164">
        <f>IBNR_DFsprev!H74</f>
        <v>0</v>
      </c>
      <c r="L6" s="164">
        <f>IBNR_DFsprev!I74</f>
        <v>2.0000000000000018E-2</v>
      </c>
      <c r="M6" s="164">
        <f>IBNR_DFsprev!J74</f>
        <v>0</v>
      </c>
      <c r="N6" s="164">
        <f>IBNR_DFsprev!K74</f>
        <v>0</v>
      </c>
      <c r="O6" s="164">
        <f>IBNR_DFsprev!L74</f>
        <v>0</v>
      </c>
      <c r="P6" s="164">
        <f>IBNR_DFsprev!M74</f>
        <v>0</v>
      </c>
      <c r="Q6" s="164">
        <f>IBNR_DFsprev!N74</f>
        <v>0</v>
      </c>
      <c r="R6" s="164">
        <f>IBNR_DFsprev!O74</f>
        <v>0</v>
      </c>
      <c r="S6" s="19"/>
      <c r="T6" s="19"/>
      <c r="U6" s="89"/>
    </row>
    <row r="7" spans="5:21" x14ac:dyDescent="0.35">
      <c r="H7" s="86"/>
      <c r="U7" s="88"/>
    </row>
    <row r="8" spans="5:21" x14ac:dyDescent="0.35">
      <c r="H8" s="86" t="s">
        <v>7021</v>
      </c>
      <c r="I8" s="21">
        <f>I6*F6</f>
        <v>11674109.08</v>
      </c>
      <c r="U8" s="88"/>
    </row>
    <row r="9" spans="5:21" x14ac:dyDescent="0.35">
      <c r="H9" s="86" t="s">
        <v>7022</v>
      </c>
      <c r="J9" s="21">
        <f>$F$6*J$6</f>
        <v>120351.6400000001</v>
      </c>
      <c r="U9" s="88"/>
    </row>
    <row r="10" spans="5:21" x14ac:dyDescent="0.35">
      <c r="H10" s="86" t="s">
        <v>7023</v>
      </c>
      <c r="K10" s="21">
        <f>$F$6*K$6</f>
        <v>0</v>
      </c>
      <c r="U10" s="88"/>
    </row>
    <row r="11" spans="5:21" x14ac:dyDescent="0.35">
      <c r="H11" s="86" t="s">
        <v>7024</v>
      </c>
      <c r="L11" s="21">
        <f>$F$6*L$6</f>
        <v>240703.2800000002</v>
      </c>
      <c r="U11" s="88"/>
    </row>
    <row r="12" spans="5:21" x14ac:dyDescent="0.35">
      <c r="H12" s="86" t="s">
        <v>7025</v>
      </c>
      <c r="M12" s="21">
        <f>$F$6*M$6</f>
        <v>0</v>
      </c>
      <c r="U12" s="88"/>
    </row>
    <row r="13" spans="5:21" x14ac:dyDescent="0.35">
      <c r="H13" s="86" t="s">
        <v>7026</v>
      </c>
      <c r="N13" s="21">
        <f>$F$6*N$6</f>
        <v>0</v>
      </c>
      <c r="U13" s="88"/>
    </row>
    <row r="14" spans="5:21" x14ac:dyDescent="0.35">
      <c r="H14" s="86" t="s">
        <v>7027</v>
      </c>
      <c r="O14" s="21">
        <f>$F$6*O$6</f>
        <v>0</v>
      </c>
      <c r="U14" s="88"/>
    </row>
    <row r="15" spans="5:21" x14ac:dyDescent="0.35">
      <c r="H15" s="86" t="s">
        <v>7028</v>
      </c>
      <c r="P15" s="21">
        <f>$F$6*P$6</f>
        <v>0</v>
      </c>
      <c r="U15" s="88"/>
    </row>
    <row r="16" spans="5:21" x14ac:dyDescent="0.35">
      <c r="H16" s="86" t="s">
        <v>7029</v>
      </c>
      <c r="Q16" s="21">
        <f>$F$6*Q$6</f>
        <v>0</v>
      </c>
      <c r="U16" s="88"/>
    </row>
    <row r="17" spans="8:32" x14ac:dyDescent="0.35">
      <c r="H17" s="86" t="s">
        <v>7030</v>
      </c>
      <c r="R17" s="21">
        <f>$F$6*R$6</f>
        <v>0</v>
      </c>
      <c r="U17" s="88"/>
    </row>
    <row r="18" spans="8:32" x14ac:dyDescent="0.35">
      <c r="H18" s="92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7"/>
    </row>
    <row r="20" spans="8:32" x14ac:dyDescent="0.35">
      <c r="H20" s="83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5"/>
    </row>
    <row r="21" spans="8:32" x14ac:dyDescent="0.35">
      <c r="H21" s="86"/>
      <c r="I21" s="62" t="s">
        <v>7021</v>
      </c>
      <c r="J21" s="62" t="s">
        <v>7022</v>
      </c>
      <c r="K21" s="62" t="s">
        <v>7023</v>
      </c>
      <c r="L21" s="62" t="s">
        <v>7024</v>
      </c>
      <c r="M21" s="62" t="s">
        <v>7025</v>
      </c>
      <c r="N21" s="62" t="s">
        <v>7026</v>
      </c>
      <c r="O21" s="62" t="s">
        <v>7027</v>
      </c>
      <c r="P21" s="62" t="s">
        <v>7028</v>
      </c>
      <c r="Q21" s="62" t="s">
        <v>7029</v>
      </c>
      <c r="R21" s="62" t="s">
        <v>7030</v>
      </c>
      <c r="S21" s="62" t="s">
        <v>7031</v>
      </c>
      <c r="T21" s="62" t="s">
        <v>7032</v>
      </c>
      <c r="U21" s="87" t="s">
        <v>7033</v>
      </c>
    </row>
    <row r="22" spans="8:32" x14ac:dyDescent="0.35">
      <c r="H22" s="86"/>
      <c r="U22" s="88"/>
    </row>
    <row r="23" spans="8:32" x14ac:dyDescent="0.35">
      <c r="H23" s="86"/>
      <c r="I23" s="164">
        <f>'2021 OCR Cohorts'!G19</f>
        <v>0</v>
      </c>
      <c r="J23" s="164">
        <f>'2021 OCR Cohorts'!H19</f>
        <v>0.20351371749043889</v>
      </c>
      <c r="K23" s="164">
        <f>'2021 OCR Cohorts'!I19</f>
        <v>0</v>
      </c>
      <c r="L23" s="164">
        <f>'2021 OCR Cohorts'!J19</f>
        <v>0</v>
      </c>
      <c r="M23" s="164">
        <f>'2021 OCR Cohorts'!K19</f>
        <v>0</v>
      </c>
      <c r="N23" s="164">
        <f>'2021 OCR Cohorts'!L19</f>
        <v>0</v>
      </c>
      <c r="O23" s="164">
        <f>'2021 OCR Cohorts'!M19</f>
        <v>0</v>
      </c>
      <c r="P23" s="164">
        <f>'2021 OCR Cohorts'!N19</f>
        <v>0</v>
      </c>
      <c r="Q23" s="164">
        <f>'2021 OCR Cohorts'!O19</f>
        <v>0</v>
      </c>
      <c r="R23" s="164">
        <f>'2021 OCR Cohorts'!P19</f>
        <v>0</v>
      </c>
      <c r="S23" s="164">
        <f>'2021 OCR Cohorts'!Q19</f>
        <v>0</v>
      </c>
      <c r="T23" s="164">
        <v>0.5</v>
      </c>
      <c r="U23" s="165">
        <v>0.5</v>
      </c>
    </row>
    <row r="24" spans="8:32" x14ac:dyDescent="0.35">
      <c r="H24" s="86"/>
      <c r="S24"/>
      <c r="T24"/>
      <c r="U24" s="90"/>
    </row>
    <row r="25" spans="8:32" x14ac:dyDescent="0.35">
      <c r="H25" s="86" t="s">
        <v>7021</v>
      </c>
      <c r="I25" s="21">
        <f>I8</f>
        <v>11674109.08</v>
      </c>
      <c r="J25" s="82">
        <f>(1-I$23)*I25</f>
        <v>11674109.08</v>
      </c>
      <c r="K25" s="82">
        <f t="shared" ref="K25:Q25" si="0">(1-J$23)*J25</f>
        <v>9298267.7427403126</v>
      </c>
      <c r="L25" s="82">
        <f t="shared" si="0"/>
        <v>9298267.7427403126</v>
      </c>
      <c r="M25" s="82">
        <f t="shared" si="0"/>
        <v>9298267.7427403126</v>
      </c>
      <c r="N25" s="82">
        <f t="shared" si="0"/>
        <v>9298267.7427403126</v>
      </c>
      <c r="O25" s="82">
        <f t="shared" si="0"/>
        <v>9298267.7427403126</v>
      </c>
      <c r="P25" s="82">
        <f t="shared" si="0"/>
        <v>9298267.7427403126</v>
      </c>
      <c r="Q25" s="82">
        <f t="shared" si="0"/>
        <v>9298267.7427403126</v>
      </c>
      <c r="R25" s="82">
        <f>(1-Q$23)*Q25</f>
        <v>9298267.7427403126</v>
      </c>
      <c r="S25" s="82">
        <f t="shared" ref="S25:AB34" si="1">(1-R$23)*R25</f>
        <v>9298267.7427403126</v>
      </c>
      <c r="T25" s="82">
        <f>(1-S$23)*S25</f>
        <v>9298267.7427403126</v>
      </c>
      <c r="U25" s="91">
        <f>(1-T$23)*T25</f>
        <v>4649133.8713701563</v>
      </c>
      <c r="V25" s="82">
        <v>0</v>
      </c>
    </row>
    <row r="26" spans="8:32" x14ac:dyDescent="0.35">
      <c r="H26" s="86" t="s">
        <v>7022</v>
      </c>
      <c r="J26" s="21">
        <f>$F$6*J$6</f>
        <v>120351.6400000001</v>
      </c>
      <c r="K26" s="82">
        <f>(1-J$23)*J26</f>
        <v>95858.430337529076</v>
      </c>
      <c r="L26" s="82">
        <f t="shared" ref="L26" si="2">(1-K$23)*K26</f>
        <v>95858.430337529076</v>
      </c>
      <c r="M26" s="82">
        <f t="shared" ref="M26:M27" si="3">(1-L$23)*L26</f>
        <v>95858.430337529076</v>
      </c>
      <c r="N26" s="82">
        <f t="shared" ref="N26:N28" si="4">(1-M$23)*M26</f>
        <v>95858.430337529076</v>
      </c>
      <c r="O26" s="82">
        <f t="shared" ref="O26:O29" si="5">(1-N$23)*N26</f>
        <v>95858.430337529076</v>
      </c>
      <c r="P26" s="82">
        <f t="shared" ref="P26:P30" si="6">(1-O$23)*O26</f>
        <v>95858.430337529076</v>
      </c>
      <c r="Q26" s="82">
        <f t="shared" ref="Q26:Q31" si="7">(1-P$23)*P26</f>
        <v>95858.430337529076</v>
      </c>
      <c r="R26" s="82">
        <f t="shared" ref="R26:R32" si="8">(1-Q$23)*Q26</f>
        <v>95858.430337529076</v>
      </c>
      <c r="S26" s="82">
        <f>(1-R$23)*R26</f>
        <v>95858.430337529076</v>
      </c>
      <c r="T26" s="82">
        <f t="shared" si="1"/>
        <v>95858.430337529076</v>
      </c>
      <c r="U26" s="91">
        <f>(1-T$23)*T26</f>
        <v>47929.215168764538</v>
      </c>
      <c r="V26" s="82">
        <f>(1-U$23)*U26</f>
        <v>23964.607584382269</v>
      </c>
      <c r="W26" s="82">
        <v>0</v>
      </c>
      <c r="X26"/>
      <c r="Y26"/>
      <c r="Z26"/>
      <c r="AA26"/>
      <c r="AB26"/>
      <c r="AC26"/>
      <c r="AD26"/>
      <c r="AE26"/>
      <c r="AF26"/>
    </row>
    <row r="27" spans="8:32" x14ac:dyDescent="0.35">
      <c r="H27" s="86" t="s">
        <v>7023</v>
      </c>
      <c r="K27" s="21">
        <f>$F$6*K$6</f>
        <v>0</v>
      </c>
      <c r="L27" s="82">
        <f>(1-K$23)*K27</f>
        <v>0</v>
      </c>
      <c r="M27" s="82">
        <f t="shared" si="3"/>
        <v>0</v>
      </c>
      <c r="N27" s="82">
        <f t="shared" si="4"/>
        <v>0</v>
      </c>
      <c r="O27" s="82">
        <f t="shared" si="5"/>
        <v>0</v>
      </c>
      <c r="P27" s="82">
        <f t="shared" si="6"/>
        <v>0</v>
      </c>
      <c r="Q27" s="82">
        <f t="shared" si="7"/>
        <v>0</v>
      </c>
      <c r="R27" s="82">
        <f t="shared" si="8"/>
        <v>0</v>
      </c>
      <c r="S27" s="82">
        <f t="shared" ref="S27:S33" si="9">(1-R$23)*R27</f>
        <v>0</v>
      </c>
      <c r="T27" s="82">
        <f>(1-S$23)*S27</f>
        <v>0</v>
      </c>
      <c r="U27" s="91">
        <f t="shared" si="1"/>
        <v>0</v>
      </c>
      <c r="V27" s="82">
        <f>(1-U$23)*U27</f>
        <v>0</v>
      </c>
      <c r="W27" s="82">
        <f>(1-V$23)*V27</f>
        <v>0</v>
      </c>
      <c r="X27" s="82">
        <v>0</v>
      </c>
      <c r="Y27"/>
      <c r="Z27"/>
      <c r="AA27"/>
      <c r="AB27"/>
      <c r="AC27"/>
      <c r="AD27"/>
      <c r="AE27"/>
      <c r="AF27"/>
    </row>
    <row r="28" spans="8:32" x14ac:dyDescent="0.35">
      <c r="H28" s="86" t="s">
        <v>7024</v>
      </c>
      <c r="L28" s="21">
        <f>$F$6*L$6</f>
        <v>240703.2800000002</v>
      </c>
      <c r="M28" s="82">
        <f>(1-L$23)*L28</f>
        <v>240703.2800000002</v>
      </c>
      <c r="N28" s="82">
        <f t="shared" si="4"/>
        <v>240703.2800000002</v>
      </c>
      <c r="O28" s="82">
        <f t="shared" si="5"/>
        <v>240703.2800000002</v>
      </c>
      <c r="P28" s="82">
        <f t="shared" si="6"/>
        <v>240703.2800000002</v>
      </c>
      <c r="Q28" s="82">
        <f t="shared" si="7"/>
        <v>240703.2800000002</v>
      </c>
      <c r="R28" s="82">
        <f t="shared" si="8"/>
        <v>240703.2800000002</v>
      </c>
      <c r="S28" s="82">
        <f t="shared" si="9"/>
        <v>240703.2800000002</v>
      </c>
      <c r="T28" s="82">
        <f t="shared" ref="T28:T34" si="10">(1-S$23)*S28</f>
        <v>240703.2800000002</v>
      </c>
      <c r="U28" s="91">
        <f>(1-T$23)*T28</f>
        <v>120351.6400000001</v>
      </c>
      <c r="V28" s="82">
        <f t="shared" si="1"/>
        <v>60175.820000000051</v>
      </c>
      <c r="W28" s="82">
        <f>(1-V$23)*V28</f>
        <v>60175.820000000051</v>
      </c>
      <c r="X28" s="82">
        <f>(1-W$23)*W28</f>
        <v>60175.820000000051</v>
      </c>
      <c r="Y28" s="82">
        <v>0</v>
      </c>
      <c r="Z28"/>
      <c r="AA28"/>
      <c r="AB28"/>
      <c r="AC28"/>
      <c r="AD28"/>
      <c r="AE28"/>
      <c r="AF28"/>
    </row>
    <row r="29" spans="8:32" x14ac:dyDescent="0.35">
      <c r="H29" s="86" t="s">
        <v>7025</v>
      </c>
      <c r="M29" s="21">
        <f>$F$6*M$6</f>
        <v>0</v>
      </c>
      <c r="N29" s="82">
        <f>(1-M$23)*M29</f>
        <v>0</v>
      </c>
      <c r="O29" s="82">
        <f t="shared" si="5"/>
        <v>0</v>
      </c>
      <c r="P29" s="82">
        <f t="shared" si="6"/>
        <v>0</v>
      </c>
      <c r="Q29" s="82">
        <f t="shared" si="7"/>
        <v>0</v>
      </c>
      <c r="R29" s="82">
        <f t="shared" si="8"/>
        <v>0</v>
      </c>
      <c r="S29" s="82">
        <f t="shared" si="9"/>
        <v>0</v>
      </c>
      <c r="T29" s="82">
        <f t="shared" si="10"/>
        <v>0</v>
      </c>
      <c r="U29" s="91">
        <f t="shared" ref="U29:U34" si="11">(1-T$23)*T29</f>
        <v>0</v>
      </c>
      <c r="V29" s="82">
        <f>(1-U$23)*U29</f>
        <v>0</v>
      </c>
      <c r="W29" s="82">
        <f t="shared" si="1"/>
        <v>0</v>
      </c>
      <c r="X29" s="82">
        <f>(1-W$23)*W29</f>
        <v>0</v>
      </c>
      <c r="Y29" s="82">
        <f>(1-X$23)*X29</f>
        <v>0</v>
      </c>
      <c r="Z29" s="82">
        <v>0</v>
      </c>
      <c r="AA29"/>
      <c r="AB29"/>
      <c r="AC29"/>
      <c r="AD29"/>
      <c r="AE29"/>
      <c r="AF29"/>
    </row>
    <row r="30" spans="8:32" x14ac:dyDescent="0.35">
      <c r="H30" s="86" t="s">
        <v>7026</v>
      </c>
      <c r="N30" s="21">
        <f>$F$6*N$6</f>
        <v>0</v>
      </c>
      <c r="O30" s="82">
        <f>(1-N$23)*N30</f>
        <v>0</v>
      </c>
      <c r="P30" s="82">
        <f t="shared" si="6"/>
        <v>0</v>
      </c>
      <c r="Q30" s="82">
        <f t="shared" si="7"/>
        <v>0</v>
      </c>
      <c r="R30" s="82">
        <f t="shared" si="8"/>
        <v>0</v>
      </c>
      <c r="S30" s="82">
        <f t="shared" si="9"/>
        <v>0</v>
      </c>
      <c r="T30" s="82">
        <f t="shared" si="10"/>
        <v>0</v>
      </c>
      <c r="U30" s="91">
        <f t="shared" si="11"/>
        <v>0</v>
      </c>
      <c r="V30" s="82">
        <f t="shared" ref="V30:V34" si="12">(1-U$23)*U30</f>
        <v>0</v>
      </c>
      <c r="W30" s="82">
        <f>(1-V$23)*V30</f>
        <v>0</v>
      </c>
      <c r="X30" s="82">
        <f t="shared" si="1"/>
        <v>0</v>
      </c>
      <c r="Y30" s="82">
        <f>(1-X$23)*X30</f>
        <v>0</v>
      </c>
      <c r="Z30" s="82">
        <f>(1-Y$23)*Y30</f>
        <v>0</v>
      </c>
      <c r="AA30" s="82">
        <v>0</v>
      </c>
      <c r="AB30"/>
      <c r="AC30"/>
      <c r="AD30"/>
      <c r="AE30"/>
      <c r="AF30"/>
    </row>
    <row r="31" spans="8:32" x14ac:dyDescent="0.35">
      <c r="H31" s="86" t="s">
        <v>7027</v>
      </c>
      <c r="O31" s="21">
        <f>$F$6*O$6</f>
        <v>0</v>
      </c>
      <c r="P31" s="82">
        <f>(1-O$23)*O31</f>
        <v>0</v>
      </c>
      <c r="Q31" s="82">
        <f t="shared" si="7"/>
        <v>0</v>
      </c>
      <c r="R31" s="82">
        <f t="shared" si="8"/>
        <v>0</v>
      </c>
      <c r="S31" s="82">
        <f t="shared" si="9"/>
        <v>0</v>
      </c>
      <c r="T31" s="82">
        <f t="shared" si="10"/>
        <v>0</v>
      </c>
      <c r="U31" s="91">
        <f t="shared" si="11"/>
        <v>0</v>
      </c>
      <c r="V31" s="82">
        <f t="shared" si="12"/>
        <v>0</v>
      </c>
      <c r="W31" s="82">
        <f t="shared" ref="W31:W34" si="13">(1-V$23)*V31</f>
        <v>0</v>
      </c>
      <c r="X31" s="82">
        <f>(1-W$23)*W31</f>
        <v>0</v>
      </c>
      <c r="Y31" s="82">
        <f t="shared" si="1"/>
        <v>0</v>
      </c>
      <c r="Z31" s="82">
        <f>(1-Y$23)*Y31</f>
        <v>0</v>
      </c>
      <c r="AA31" s="82">
        <f>(1-Z$23)*Z31</f>
        <v>0</v>
      </c>
      <c r="AB31" s="82">
        <v>0</v>
      </c>
      <c r="AC31"/>
      <c r="AD31"/>
      <c r="AE31"/>
      <c r="AF31"/>
    </row>
    <row r="32" spans="8:32" x14ac:dyDescent="0.35">
      <c r="H32" s="86" t="s">
        <v>7028</v>
      </c>
      <c r="P32" s="21">
        <f>$F$6*P$6</f>
        <v>0</v>
      </c>
      <c r="Q32" s="82">
        <f>(1-P$23)*P32</f>
        <v>0</v>
      </c>
      <c r="R32" s="82">
        <f t="shared" si="8"/>
        <v>0</v>
      </c>
      <c r="S32" s="82">
        <f t="shared" si="9"/>
        <v>0</v>
      </c>
      <c r="T32" s="82">
        <f t="shared" si="10"/>
        <v>0</v>
      </c>
      <c r="U32" s="91">
        <f t="shared" si="11"/>
        <v>0</v>
      </c>
      <c r="V32" s="82">
        <f t="shared" si="12"/>
        <v>0</v>
      </c>
      <c r="W32" s="82">
        <f t="shared" si="13"/>
        <v>0</v>
      </c>
      <c r="X32" s="82">
        <f t="shared" ref="X32:X34" si="14">(1-W$23)*W32</f>
        <v>0</v>
      </c>
      <c r="Y32" s="82">
        <f>(1-X$23)*X32</f>
        <v>0</v>
      </c>
      <c r="Z32" s="82">
        <f t="shared" si="1"/>
        <v>0</v>
      </c>
      <c r="AA32" s="82">
        <f>(1-Z$23)*Z32</f>
        <v>0</v>
      </c>
      <c r="AB32" s="82">
        <f>(1-AA$23)*AA32</f>
        <v>0</v>
      </c>
      <c r="AC32" s="82">
        <v>0</v>
      </c>
      <c r="AD32"/>
      <c r="AE32"/>
      <c r="AF32"/>
    </row>
    <row r="33" spans="7:32" x14ac:dyDescent="0.35">
      <c r="H33" s="86" t="s">
        <v>7029</v>
      </c>
      <c r="Q33" s="21">
        <f>$F$6*Q$6</f>
        <v>0</v>
      </c>
      <c r="R33" s="82">
        <f>(1-Q$23)*Q33</f>
        <v>0</v>
      </c>
      <c r="S33" s="82">
        <f t="shared" si="9"/>
        <v>0</v>
      </c>
      <c r="T33" s="82">
        <f t="shared" si="10"/>
        <v>0</v>
      </c>
      <c r="U33" s="91">
        <f t="shared" si="11"/>
        <v>0</v>
      </c>
      <c r="V33" s="82">
        <f t="shared" si="12"/>
        <v>0</v>
      </c>
      <c r="W33" s="82">
        <f t="shared" si="13"/>
        <v>0</v>
      </c>
      <c r="X33" s="82">
        <f t="shared" si="14"/>
        <v>0</v>
      </c>
      <c r="Y33" s="82">
        <f t="shared" ref="Y33:Y34" si="15">(1-X$23)*X33</f>
        <v>0</v>
      </c>
      <c r="Z33" s="82">
        <f>(1-Y$23)*Y33</f>
        <v>0</v>
      </c>
      <c r="AA33" s="82">
        <f t="shared" si="1"/>
        <v>0</v>
      </c>
      <c r="AB33" s="82">
        <f>(1-AA$23)*AA33</f>
        <v>0</v>
      </c>
      <c r="AC33" s="82">
        <f>(1-AB$23)*AB33</f>
        <v>0</v>
      </c>
      <c r="AD33" s="82">
        <v>0</v>
      </c>
      <c r="AE33"/>
      <c r="AF33"/>
    </row>
    <row r="34" spans="7:32" x14ac:dyDescent="0.35">
      <c r="H34" s="92" t="s">
        <v>7030</v>
      </c>
      <c r="I34" s="93"/>
      <c r="J34" s="93"/>
      <c r="K34" s="93"/>
      <c r="L34" s="93"/>
      <c r="M34" s="93"/>
      <c r="N34" s="93"/>
      <c r="O34" s="93"/>
      <c r="P34" s="93"/>
      <c r="Q34" s="93"/>
      <c r="R34" s="94">
        <f>$F$6*R$6</f>
        <v>0</v>
      </c>
      <c r="S34" s="95">
        <f>(1-R$23)*R34</f>
        <v>0</v>
      </c>
      <c r="T34" s="95">
        <f t="shared" si="10"/>
        <v>0</v>
      </c>
      <c r="U34" s="96">
        <f t="shared" si="11"/>
        <v>0</v>
      </c>
      <c r="V34" s="82">
        <f t="shared" si="12"/>
        <v>0</v>
      </c>
      <c r="W34" s="82">
        <f t="shared" si="13"/>
        <v>0</v>
      </c>
      <c r="X34" s="82">
        <f t="shared" si="14"/>
        <v>0</v>
      </c>
      <c r="Y34" s="82">
        <f t="shared" si="15"/>
        <v>0</v>
      </c>
      <c r="Z34" s="82">
        <f t="shared" ref="Z34" si="16">(1-Y$23)*Y34</f>
        <v>0</v>
      </c>
      <c r="AA34" s="82">
        <f>(1-Z$23)*Z34</f>
        <v>0</v>
      </c>
      <c r="AB34" s="82">
        <f t="shared" si="1"/>
        <v>0</v>
      </c>
      <c r="AC34" s="82">
        <f>(1-AB$23)*AB34</f>
        <v>0</v>
      </c>
      <c r="AD34" s="82">
        <f>(1-AC$23)*AC34</f>
        <v>0</v>
      </c>
      <c r="AE34" s="82">
        <v>0</v>
      </c>
      <c r="AF34"/>
    </row>
    <row r="35" spans="7:32" x14ac:dyDescent="0.35">
      <c r="J35" s="21"/>
      <c r="K35" s="21"/>
      <c r="V35"/>
      <c r="W35"/>
      <c r="X35"/>
      <c r="Y35"/>
      <c r="Z35"/>
      <c r="AA35"/>
      <c r="AB35"/>
      <c r="AC35"/>
      <c r="AD35"/>
      <c r="AE35"/>
      <c r="AF35"/>
    </row>
    <row r="36" spans="7:32" x14ac:dyDescent="0.35">
      <c r="J36" s="21"/>
      <c r="K36" s="21"/>
      <c r="V36"/>
      <c r="W36"/>
      <c r="X36"/>
      <c r="Y36"/>
      <c r="Z36"/>
      <c r="AA36"/>
      <c r="AB36"/>
      <c r="AC36"/>
      <c r="AD36"/>
      <c r="AE36"/>
      <c r="AF36"/>
    </row>
    <row r="37" spans="7:32" x14ac:dyDescent="0.35">
      <c r="I37" s="74">
        <f>SUM(I25:I34)</f>
        <v>11674109.08</v>
      </c>
      <c r="J37" s="74">
        <f t="shared" ref="J37:Q37" si="17">SUM(J25:J34)</f>
        <v>11794460.720000001</v>
      </c>
      <c r="K37" s="74">
        <f t="shared" si="17"/>
        <v>9394126.1730778422</v>
      </c>
      <c r="L37" s="74">
        <f t="shared" si="17"/>
        <v>9634829.4530778416</v>
      </c>
      <c r="M37" s="74">
        <f t="shared" si="17"/>
        <v>9634829.4530778416</v>
      </c>
      <c r="N37" s="74">
        <f t="shared" si="17"/>
        <v>9634829.4530778416</v>
      </c>
      <c r="O37" s="74">
        <f t="shared" si="17"/>
        <v>9634829.4530778416</v>
      </c>
      <c r="P37" s="74">
        <f t="shared" si="17"/>
        <v>9634829.4530778416</v>
      </c>
      <c r="Q37" s="74">
        <f t="shared" si="17"/>
        <v>9634829.4530778416</v>
      </c>
      <c r="R37" s="74">
        <f>SUM(R25:R34)</f>
        <v>9634829.4530778416</v>
      </c>
      <c r="S37" s="74">
        <f>SUM(S25:S34)</f>
        <v>9634829.4530778416</v>
      </c>
      <c r="T37" s="74">
        <f>SUM(T25:T34)</f>
        <v>9634829.4530778416</v>
      </c>
      <c r="U37" s="74">
        <f>SUM(U25:U34)</f>
        <v>4817414.7265389208</v>
      </c>
      <c r="V37" s="74">
        <f t="shared" ref="V37" si="18">SUM(V25:V34)</f>
        <v>84140.427584382327</v>
      </c>
      <c r="W37" s="74">
        <f t="shared" ref="W37:AA37" si="19">SUM(W25:W34)</f>
        <v>60175.820000000051</v>
      </c>
      <c r="X37" s="74">
        <f t="shared" si="19"/>
        <v>60175.820000000051</v>
      </c>
      <c r="Y37" s="74">
        <f t="shared" si="19"/>
        <v>0</v>
      </c>
      <c r="Z37" s="74">
        <f t="shared" si="19"/>
        <v>0</v>
      </c>
      <c r="AA37" s="74">
        <f t="shared" si="19"/>
        <v>0</v>
      </c>
      <c r="AB37" s="74">
        <f t="shared" ref="AB37:AE37" si="20">SUM(AB25:AB34)</f>
        <v>0</v>
      </c>
      <c r="AC37" s="74">
        <f t="shared" si="20"/>
        <v>0</v>
      </c>
      <c r="AD37" s="74">
        <f t="shared" si="20"/>
        <v>0</v>
      </c>
      <c r="AE37" s="74">
        <f t="shared" si="20"/>
        <v>0</v>
      </c>
    </row>
    <row r="38" spans="7:32" x14ac:dyDescent="0.35">
      <c r="H38" s="18" t="s">
        <v>7081</v>
      </c>
      <c r="I38" s="21">
        <f>I25</f>
        <v>11674109.08</v>
      </c>
      <c r="J38" s="21">
        <f>J26</f>
        <v>120351.6400000001</v>
      </c>
      <c r="K38" s="21">
        <f>K27</f>
        <v>0</v>
      </c>
      <c r="L38" s="21">
        <f>L28</f>
        <v>240703.2800000002</v>
      </c>
      <c r="M38" s="21">
        <f>M29</f>
        <v>0</v>
      </c>
      <c r="N38" s="21">
        <f>N30</f>
        <v>0</v>
      </c>
      <c r="O38" s="21">
        <f>O31</f>
        <v>0</v>
      </c>
      <c r="P38" s="21">
        <f>P32</f>
        <v>0</v>
      </c>
      <c r="Q38" s="21">
        <f>Q33</f>
        <v>0</v>
      </c>
      <c r="R38" s="21">
        <f>R34</f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</row>
    <row r="39" spans="7:32" x14ac:dyDescent="0.35">
      <c r="H39" s="18" t="s">
        <v>7082</v>
      </c>
      <c r="I39" s="21">
        <f>I37-I38</f>
        <v>0</v>
      </c>
      <c r="J39" s="21">
        <f t="shared" ref="J39:Q39" si="21">J37-J38</f>
        <v>11674109.08</v>
      </c>
      <c r="K39" s="21">
        <f t="shared" si="21"/>
        <v>9394126.1730778422</v>
      </c>
      <c r="L39" s="21">
        <f t="shared" si="21"/>
        <v>9394126.1730778422</v>
      </c>
      <c r="M39" s="21">
        <f t="shared" si="21"/>
        <v>9634829.4530778416</v>
      </c>
      <c r="N39" s="21">
        <f t="shared" si="21"/>
        <v>9634829.4530778416</v>
      </c>
      <c r="O39" s="21">
        <f t="shared" si="21"/>
        <v>9634829.4530778416</v>
      </c>
      <c r="P39" s="21">
        <f t="shared" si="21"/>
        <v>9634829.4530778416</v>
      </c>
      <c r="Q39" s="21">
        <f t="shared" si="21"/>
        <v>9634829.4530778416</v>
      </c>
      <c r="R39" s="21">
        <f>R37-R38</f>
        <v>9634829.4530778416</v>
      </c>
      <c r="S39" s="21">
        <f t="shared" ref="S39:V39" si="22">S37-S38</f>
        <v>9634829.4530778416</v>
      </c>
      <c r="T39" s="21">
        <f>T37-T38</f>
        <v>9634829.4530778416</v>
      </c>
      <c r="U39" s="21">
        <f>U37-U38</f>
        <v>4817414.7265389208</v>
      </c>
      <c r="V39" s="21">
        <f t="shared" si="22"/>
        <v>84140.427584382327</v>
      </c>
      <c r="W39" s="21">
        <f t="shared" ref="W39" si="23">W37-W38</f>
        <v>60175.820000000051</v>
      </c>
      <c r="X39" s="21">
        <f t="shared" ref="X39" si="24">X37-X38</f>
        <v>60175.820000000051</v>
      </c>
      <c r="Y39" s="21">
        <f t="shared" ref="Y39:Z39" si="25">Y37-Y38</f>
        <v>0</v>
      </c>
      <c r="Z39" s="21">
        <f t="shared" si="25"/>
        <v>0</v>
      </c>
      <c r="AA39" s="21">
        <f t="shared" ref="AA39" si="26">AA37-AA38</f>
        <v>0</v>
      </c>
      <c r="AB39" s="21">
        <f t="shared" ref="AB39" si="27">AB37-AB38</f>
        <v>0</v>
      </c>
      <c r="AC39" s="21">
        <f t="shared" ref="AC39" si="28">AC37-AC38</f>
        <v>0</v>
      </c>
      <c r="AD39" s="21">
        <f t="shared" ref="AD39" si="29">AD37-AD38</f>
        <v>0</v>
      </c>
      <c r="AE39" s="21">
        <f t="shared" ref="AE39" si="30">AE37-AE38</f>
        <v>0</v>
      </c>
    </row>
    <row r="40" spans="7:32" x14ac:dyDescent="0.35">
      <c r="I40" s="21"/>
      <c r="S40"/>
      <c r="T40"/>
      <c r="U40"/>
    </row>
    <row r="41" spans="7:32" x14ac:dyDescent="0.35">
      <c r="I41" s="21"/>
      <c r="S41"/>
      <c r="T41"/>
      <c r="U41"/>
    </row>
    <row r="42" spans="7:32" x14ac:dyDescent="0.35">
      <c r="I42" s="137">
        <v>1</v>
      </c>
      <c r="J42" s="137">
        <v>2</v>
      </c>
      <c r="K42" s="137">
        <v>3</v>
      </c>
      <c r="L42" s="137">
        <v>4</v>
      </c>
      <c r="M42" s="137">
        <v>5</v>
      </c>
      <c r="N42" s="137">
        <v>6</v>
      </c>
      <c r="O42" s="137">
        <v>7</v>
      </c>
      <c r="P42" s="137">
        <v>8</v>
      </c>
      <c r="Q42" s="137">
        <v>9</v>
      </c>
      <c r="R42" s="137">
        <v>10</v>
      </c>
      <c r="S42" s="137">
        <v>11</v>
      </c>
      <c r="T42" s="137">
        <v>12</v>
      </c>
      <c r="U42" s="137">
        <v>13</v>
      </c>
    </row>
    <row r="43" spans="7:32" x14ac:dyDescent="0.35">
      <c r="I43" s="21"/>
      <c r="S43"/>
      <c r="T43"/>
      <c r="U43"/>
    </row>
    <row r="44" spans="7:32" x14ac:dyDescent="0.35">
      <c r="I44" s="18">
        <v>0.5</v>
      </c>
      <c r="J44" s="18">
        <f>I44+1</f>
        <v>1.5</v>
      </c>
      <c r="K44" s="18">
        <f t="shared" ref="K44:R44" si="31">J44+1</f>
        <v>2.5</v>
      </c>
      <c r="L44" s="18">
        <f t="shared" si="31"/>
        <v>3.5</v>
      </c>
      <c r="M44" s="18">
        <f t="shared" si="31"/>
        <v>4.5</v>
      </c>
      <c r="N44" s="18">
        <f t="shared" si="31"/>
        <v>5.5</v>
      </c>
      <c r="O44" s="18">
        <f t="shared" si="31"/>
        <v>6.5</v>
      </c>
      <c r="P44" s="18">
        <f t="shared" si="31"/>
        <v>7.5</v>
      </c>
      <c r="Q44" s="18">
        <f t="shared" si="31"/>
        <v>8.5</v>
      </c>
      <c r="R44" s="18">
        <f t="shared" si="31"/>
        <v>9.5</v>
      </c>
      <c r="S44" s="18">
        <f t="shared" ref="S44" si="32">R44+1</f>
        <v>10.5</v>
      </c>
      <c r="T44" s="18">
        <f t="shared" ref="T44" si="33">S44+1</f>
        <v>11.5</v>
      </c>
      <c r="U44" s="18">
        <f t="shared" ref="U44" si="34">T44+1</f>
        <v>12.5</v>
      </c>
    </row>
    <row r="45" spans="7:32" x14ac:dyDescent="0.35">
      <c r="G45" s="74"/>
      <c r="S45"/>
      <c r="T45"/>
      <c r="U45"/>
    </row>
    <row r="46" spans="7:32" x14ac:dyDescent="0.35">
      <c r="I46" s="18" t="s">
        <v>7021</v>
      </c>
      <c r="J46" s="18" t="s">
        <v>7022</v>
      </c>
      <c r="K46" s="18" t="s">
        <v>7023</v>
      </c>
      <c r="L46" s="18" t="s">
        <v>7024</v>
      </c>
      <c r="M46" s="18" t="s">
        <v>7025</v>
      </c>
      <c r="N46" s="18" t="s">
        <v>7026</v>
      </c>
      <c r="O46" s="18" t="s">
        <v>7027</v>
      </c>
      <c r="P46" s="18" t="s">
        <v>7028</v>
      </c>
      <c r="Q46" s="18" t="s">
        <v>7029</v>
      </c>
      <c r="R46" s="18" t="s">
        <v>7030</v>
      </c>
      <c r="S46" s="18" t="s">
        <v>7031</v>
      </c>
      <c r="T46" s="18" t="s">
        <v>7032</v>
      </c>
      <c r="U46" s="18" t="s">
        <v>7033</v>
      </c>
    </row>
    <row r="47" spans="7:32" x14ac:dyDescent="0.35">
      <c r="H47" s="62" t="s">
        <v>7071</v>
      </c>
      <c r="S47"/>
      <c r="T47"/>
      <c r="U47"/>
    </row>
    <row r="48" spans="7:32" x14ac:dyDescent="0.35">
      <c r="H48" s="18" t="s">
        <v>7074</v>
      </c>
      <c r="I48" s="19"/>
      <c r="J48" s="19"/>
      <c r="K48" s="19"/>
      <c r="L48" s="19"/>
      <c r="M48" s="19"/>
      <c r="N48" s="19"/>
      <c r="O48" s="19"/>
      <c r="P48" s="19"/>
      <c r="Q48" s="19"/>
      <c r="R48" s="19"/>
      <c r="S48"/>
      <c r="T48"/>
      <c r="U48"/>
    </row>
    <row r="49" spans="6:22" x14ac:dyDescent="0.35">
      <c r="H49" s="18" t="s">
        <v>7072</v>
      </c>
      <c r="I49" s="21">
        <v>0</v>
      </c>
      <c r="J49" s="21">
        <f>I52</f>
        <v>11674109.08</v>
      </c>
      <c r="K49" s="21">
        <f t="shared" ref="K49:R49" si="35">J52</f>
        <v>11794460.720000001</v>
      </c>
      <c r="L49" s="21">
        <f t="shared" si="35"/>
        <v>9394126.1730778422</v>
      </c>
      <c r="M49" s="21">
        <f t="shared" si="35"/>
        <v>9634829.4530778416</v>
      </c>
      <c r="N49" s="21">
        <f t="shared" si="35"/>
        <v>9634829.4530778416</v>
      </c>
      <c r="O49" s="21">
        <f t="shared" si="35"/>
        <v>9634829.4530778416</v>
      </c>
      <c r="P49" s="21">
        <f t="shared" si="35"/>
        <v>9634829.4530778416</v>
      </c>
      <c r="Q49" s="21">
        <f t="shared" si="35"/>
        <v>9634829.4530778416</v>
      </c>
      <c r="R49" s="21">
        <f t="shared" si="35"/>
        <v>9634829.4530778416</v>
      </c>
      <c r="S49" s="21">
        <f t="shared" ref="S49" si="36">R52</f>
        <v>9634829.4530778416</v>
      </c>
      <c r="T49" s="21">
        <f t="shared" ref="T49" si="37">S52</f>
        <v>9634829.4530778416</v>
      </c>
      <c r="U49" s="21">
        <f>T52</f>
        <v>9634829.4530778416</v>
      </c>
    </row>
    <row r="50" spans="6:22" x14ac:dyDescent="0.35">
      <c r="F50" s="21"/>
      <c r="G50" s="21"/>
      <c r="H50" s="18" t="s">
        <v>7063</v>
      </c>
      <c r="I50" s="21">
        <f>I23*I49</f>
        <v>0</v>
      </c>
      <c r="J50" s="21">
        <f>J39-I37</f>
        <v>0</v>
      </c>
      <c r="K50" s="21">
        <f>K39-J37</f>
        <v>-2400334.5469221584</v>
      </c>
      <c r="L50" s="21">
        <f t="shared" ref="L50:Q50" si="38">L39-K37</f>
        <v>0</v>
      </c>
      <c r="M50" s="21">
        <f t="shared" si="38"/>
        <v>0</v>
      </c>
      <c r="N50" s="21">
        <f t="shared" si="38"/>
        <v>0</v>
      </c>
      <c r="O50" s="21">
        <f t="shared" si="38"/>
        <v>0</v>
      </c>
      <c r="P50" s="21">
        <f t="shared" si="38"/>
        <v>0</v>
      </c>
      <c r="Q50" s="21">
        <f t="shared" si="38"/>
        <v>0</v>
      </c>
      <c r="R50" s="21">
        <f>R39-Q37</f>
        <v>0</v>
      </c>
      <c r="S50" s="21">
        <f>S39-R37</f>
        <v>0</v>
      </c>
      <c r="T50" s="21">
        <f>T39-S37</f>
        <v>0</v>
      </c>
      <c r="U50" s="98">
        <f>-U49</f>
        <v>-9634829.4530778416</v>
      </c>
    </row>
    <row r="51" spans="6:22" x14ac:dyDescent="0.35">
      <c r="F51" s="21"/>
      <c r="G51" s="21"/>
      <c r="H51" s="18" t="s">
        <v>7080</v>
      </c>
      <c r="I51" s="21">
        <f>I8</f>
        <v>11674109.08</v>
      </c>
      <c r="J51" s="21">
        <f>J38</f>
        <v>120351.6400000001</v>
      </c>
      <c r="K51" s="21">
        <f>K38</f>
        <v>0</v>
      </c>
      <c r="L51" s="21">
        <f t="shared" ref="L51:R51" si="39">L38</f>
        <v>240703.2800000002</v>
      </c>
      <c r="M51" s="21">
        <f t="shared" si="39"/>
        <v>0</v>
      </c>
      <c r="N51" s="21">
        <f t="shared" si="39"/>
        <v>0</v>
      </c>
      <c r="O51" s="21">
        <f t="shared" si="39"/>
        <v>0</v>
      </c>
      <c r="P51" s="21">
        <f t="shared" si="39"/>
        <v>0</v>
      </c>
      <c r="Q51" s="21">
        <f t="shared" si="39"/>
        <v>0</v>
      </c>
      <c r="R51" s="21">
        <f t="shared" si="39"/>
        <v>0</v>
      </c>
      <c r="S51" s="21">
        <f t="shared" ref="S51:U51" si="40">S38</f>
        <v>0</v>
      </c>
      <c r="T51" s="21">
        <f t="shared" si="40"/>
        <v>0</v>
      </c>
      <c r="U51" s="21">
        <f t="shared" si="40"/>
        <v>0</v>
      </c>
    </row>
    <row r="52" spans="6:22" x14ac:dyDescent="0.35">
      <c r="H52" s="18" t="s">
        <v>7073</v>
      </c>
      <c r="I52" s="21">
        <f>I49-I50+I51</f>
        <v>11674109.08</v>
      </c>
      <c r="J52" s="21">
        <f>J49+J50+J51</f>
        <v>11794460.720000001</v>
      </c>
      <c r="K52" s="21">
        <f t="shared" ref="K52:R52" si="41">K49+K50+K51</f>
        <v>9394126.1730778422</v>
      </c>
      <c r="L52" s="21">
        <f t="shared" si="41"/>
        <v>9634829.4530778416</v>
      </c>
      <c r="M52" s="21">
        <f t="shared" si="41"/>
        <v>9634829.4530778416</v>
      </c>
      <c r="N52" s="21">
        <f t="shared" si="41"/>
        <v>9634829.4530778416</v>
      </c>
      <c r="O52" s="21">
        <f t="shared" si="41"/>
        <v>9634829.4530778416</v>
      </c>
      <c r="P52" s="21">
        <f t="shared" si="41"/>
        <v>9634829.4530778416</v>
      </c>
      <c r="Q52" s="21">
        <f t="shared" si="41"/>
        <v>9634829.4530778416</v>
      </c>
      <c r="R52" s="21">
        <f t="shared" si="41"/>
        <v>9634829.4530778416</v>
      </c>
      <c r="S52" s="21">
        <f t="shared" ref="S52:U52" si="42">S49+S50+S51</f>
        <v>9634829.4530778416</v>
      </c>
      <c r="T52" s="21">
        <f t="shared" si="42"/>
        <v>9634829.4530778416</v>
      </c>
      <c r="U52" s="21">
        <f t="shared" si="42"/>
        <v>0</v>
      </c>
    </row>
    <row r="53" spans="6:22" x14ac:dyDescent="0.35">
      <c r="S53"/>
      <c r="T53"/>
      <c r="U53"/>
    </row>
    <row r="54" spans="6:22" x14ac:dyDescent="0.35">
      <c r="S54"/>
      <c r="T54"/>
      <c r="U54"/>
    </row>
    <row r="55" spans="6:22" x14ac:dyDescent="0.35">
      <c r="H55" s="18" t="s">
        <v>7075</v>
      </c>
      <c r="I55" s="81">
        <v>0.10308</v>
      </c>
      <c r="J55" s="81">
        <v>0.121736</v>
      </c>
      <c r="K55" s="81">
        <v>0.12689300000000001</v>
      </c>
      <c r="L55" s="81">
        <v>0.13114899999999999</v>
      </c>
      <c r="M55" s="81">
        <v>0.13528699999999999</v>
      </c>
      <c r="N55" s="81">
        <v>0.13619000000000001</v>
      </c>
      <c r="O55" s="81">
        <v>0.13661899999999999</v>
      </c>
      <c r="P55" s="81">
        <v>0.137013</v>
      </c>
      <c r="Q55" s="81">
        <v>0.13732</v>
      </c>
      <c r="R55" s="81">
        <v>0.13774600000000001</v>
      </c>
      <c r="S55" s="81">
        <v>0.13819300000000001</v>
      </c>
      <c r="T55" s="81">
        <v>0.13852200000000001</v>
      </c>
      <c r="U55" s="81">
        <v>0.13874900000000001</v>
      </c>
      <c r="V55"/>
    </row>
    <row r="56" spans="6:22" x14ac:dyDescent="0.35">
      <c r="S56"/>
      <c r="T56"/>
      <c r="U56"/>
    </row>
    <row r="57" spans="6:22" x14ac:dyDescent="0.35">
      <c r="H57" s="18" t="s">
        <v>7076</v>
      </c>
      <c r="I57" s="20">
        <f>(1+I55)^(-I44)</f>
        <v>0.95213053827589211</v>
      </c>
      <c r="J57" s="20">
        <f t="shared" ref="J57:R57" si="43">(1+J55)^(-J44)</f>
        <v>0.841712957919169</v>
      </c>
      <c r="K57" s="20">
        <f t="shared" si="43"/>
        <v>0.74181104797872754</v>
      </c>
      <c r="L57" s="20">
        <f t="shared" si="43"/>
        <v>0.64965179737597378</v>
      </c>
      <c r="M57" s="20">
        <f t="shared" si="43"/>
        <v>0.56496885637103467</v>
      </c>
      <c r="N57" s="20">
        <f t="shared" si="43"/>
        <v>0.49547267200649986</v>
      </c>
      <c r="O57" s="20">
        <f t="shared" si="43"/>
        <v>0.43501384069201532</v>
      </c>
      <c r="P57" s="20">
        <f t="shared" si="43"/>
        <v>0.38173262032279281</v>
      </c>
      <c r="Q57" s="20">
        <f t="shared" si="43"/>
        <v>0.33496331879483937</v>
      </c>
      <c r="R57" s="20">
        <f t="shared" si="43"/>
        <v>0.2934739013315375</v>
      </c>
      <c r="S57" s="20">
        <f t="shared" ref="S57:U57" si="44">(1+S55)^(-S44)</f>
        <v>0.25688156686563396</v>
      </c>
      <c r="T57" s="20">
        <f t="shared" si="44"/>
        <v>0.2249435729600465</v>
      </c>
      <c r="U57" s="20">
        <f t="shared" si="44"/>
        <v>0.19708333035677281</v>
      </c>
    </row>
    <row r="59" spans="6:22" x14ac:dyDescent="0.35">
      <c r="H59" s="18" t="s">
        <v>7077</v>
      </c>
      <c r="I59" s="21">
        <f>I57*I50</f>
        <v>0</v>
      </c>
      <c r="J59" s="21">
        <f>J57*J50</f>
        <v>0</v>
      </c>
      <c r="K59" s="21">
        <f t="shared" ref="K59:Q59" si="45">K57*K50</f>
        <v>-1780594.6857518705</v>
      </c>
      <c r="L59" s="21">
        <f t="shared" si="45"/>
        <v>0</v>
      </c>
      <c r="M59" s="21">
        <f t="shared" si="45"/>
        <v>0</v>
      </c>
      <c r="N59" s="21">
        <f t="shared" si="45"/>
        <v>0</v>
      </c>
      <c r="O59" s="21">
        <f t="shared" si="45"/>
        <v>0</v>
      </c>
      <c r="P59" s="21">
        <f t="shared" si="45"/>
        <v>0</v>
      </c>
      <c r="Q59" s="21">
        <f t="shared" si="45"/>
        <v>0</v>
      </c>
      <c r="R59" s="21">
        <f>R57*R50</f>
        <v>0</v>
      </c>
      <c r="S59" s="21">
        <f t="shared" ref="S59:T59" si="46">S57*S50</f>
        <v>0</v>
      </c>
      <c r="T59" s="21">
        <f t="shared" si="46"/>
        <v>0</v>
      </c>
      <c r="U59" s="21">
        <f>U57*U50</f>
        <v>-1898864.2760321049</v>
      </c>
    </row>
    <row r="60" spans="6:22" ht="15" thickBot="1" x14ac:dyDescent="0.4">
      <c r="S60"/>
      <c r="T60"/>
      <c r="U60"/>
    </row>
    <row r="61" spans="6:22" ht="15" thickBot="1" x14ac:dyDescent="0.4">
      <c r="H61" s="101" t="s">
        <v>7083</v>
      </c>
      <c r="I61" s="220">
        <f>-SUM(I59:$U59)</f>
        <v>3679458.9617839754</v>
      </c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</row>
    <row r="62" spans="6:22" x14ac:dyDescent="0.35">
      <c r="S62"/>
      <c r="T62"/>
      <c r="U62"/>
    </row>
    <row r="63" spans="6:22" x14ac:dyDescent="0.35">
      <c r="S63"/>
      <c r="T63"/>
      <c r="U63"/>
    </row>
    <row r="64" spans="6:22" x14ac:dyDescent="0.35">
      <c r="S64"/>
      <c r="T64"/>
      <c r="U64"/>
    </row>
    <row r="65" spans="8:21" x14ac:dyDescent="0.35">
      <c r="H65" s="18" t="s">
        <v>7010</v>
      </c>
      <c r="S65"/>
      <c r="T65"/>
      <c r="U65"/>
    </row>
    <row r="67" spans="8:21" x14ac:dyDescent="0.35">
      <c r="H67" s="18" t="s">
        <v>7087</v>
      </c>
      <c r="I67" s="21">
        <f>-SUM(I50:U50)-F6</f>
        <v>0</v>
      </c>
    </row>
  </sheetData>
  <phoneticPr fontId="17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E2:AF67"/>
  <sheetViews>
    <sheetView showGridLines="0" topLeftCell="A28" workbookViewId="0">
      <selection activeCell="J28" sqref="J28"/>
    </sheetView>
  </sheetViews>
  <sheetFormatPr defaultColWidth="9.08984375" defaultRowHeight="14.5" x14ac:dyDescent="0.35"/>
  <cols>
    <col min="1" max="4" width="9.08984375" style="18"/>
    <col min="5" max="5" width="22.36328125" style="18" bestFit="1" customWidth="1"/>
    <col min="6" max="6" width="10.90625" style="18" bestFit="1" customWidth="1"/>
    <col min="7" max="7" width="1.90625" style="18" customWidth="1"/>
    <col min="8" max="8" width="27.453125" style="18" bestFit="1" customWidth="1"/>
    <col min="9" max="13" width="11.6328125" style="18" bestFit="1" customWidth="1"/>
    <col min="14" max="14" width="10.6328125" style="18" bestFit="1" customWidth="1"/>
    <col min="15" max="18" width="11.6328125" style="18" bestFit="1" customWidth="1"/>
    <col min="19" max="20" width="10.453125" style="18" bestFit="1" customWidth="1"/>
    <col min="21" max="21" width="13.08984375" style="18" customWidth="1"/>
    <col min="22" max="25" width="9.90625" style="18" bestFit="1" customWidth="1"/>
    <col min="26" max="27" width="8.90625" style="18" bestFit="1" customWidth="1"/>
    <col min="28" max="16384" width="9.08984375" style="18"/>
  </cols>
  <sheetData>
    <row r="2" spans="5:21" x14ac:dyDescent="0.35">
      <c r="E2" s="217" t="str">
        <f>COB!I7</f>
        <v>Workmen's Compensation</v>
      </c>
    </row>
    <row r="3" spans="5:21" x14ac:dyDescent="0.35">
      <c r="H3" s="83" t="s">
        <v>7078</v>
      </c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5"/>
    </row>
    <row r="4" spans="5:21" x14ac:dyDescent="0.35">
      <c r="E4" s="131" t="s">
        <v>7108</v>
      </c>
      <c r="H4" s="86"/>
      <c r="U4" s="88"/>
    </row>
    <row r="5" spans="5:21" x14ac:dyDescent="0.35">
      <c r="H5" s="86"/>
      <c r="I5" s="62" t="s">
        <v>7021</v>
      </c>
      <c r="J5" s="62" t="s">
        <v>7022</v>
      </c>
      <c r="K5" s="62" t="s">
        <v>7023</v>
      </c>
      <c r="L5" s="62" t="s">
        <v>7024</v>
      </c>
      <c r="M5" s="62" t="s">
        <v>7025</v>
      </c>
      <c r="N5" s="62" t="s">
        <v>7026</v>
      </c>
      <c r="O5" s="62" t="s">
        <v>7027</v>
      </c>
      <c r="P5" s="62" t="s">
        <v>7028</v>
      </c>
      <c r="Q5" s="62" t="s">
        <v>7029</v>
      </c>
      <c r="R5" s="62" t="s">
        <v>7030</v>
      </c>
      <c r="U5" s="88"/>
    </row>
    <row r="6" spans="5:21" x14ac:dyDescent="0.35">
      <c r="E6" s="99" t="s">
        <v>7079</v>
      </c>
      <c r="F6" s="214">
        <f>_xlfn.XLOOKUP($E$2,Final_FY_2023!$C$23:$C$33,Final_FY_2023!$F$23:$F$33)</f>
        <v>11744376.133700198</v>
      </c>
      <c r="G6" s="74"/>
      <c r="H6" s="86"/>
      <c r="I6" s="164">
        <f>IBNR_DFsprev!F74</f>
        <v>0.97</v>
      </c>
      <c r="J6" s="164">
        <f>IBNR_DFsprev!G74</f>
        <v>1.0000000000000009E-2</v>
      </c>
      <c r="K6" s="164">
        <f>IBNR_DFsprev!H74</f>
        <v>0</v>
      </c>
      <c r="L6" s="164">
        <f>IBNR_DFsprev!I74</f>
        <v>2.0000000000000018E-2</v>
      </c>
      <c r="M6" s="164">
        <f>IBNR_DFsprev!J74</f>
        <v>0</v>
      </c>
      <c r="N6" s="164">
        <f>IBNR_DFsprev!K74</f>
        <v>0</v>
      </c>
      <c r="O6" s="164">
        <f>IBNR_DFsprev!L74</f>
        <v>0</v>
      </c>
      <c r="P6" s="164">
        <f>IBNR_DFsprev!M74</f>
        <v>0</v>
      </c>
      <c r="Q6" s="164">
        <f>IBNR_DFsprev!N74</f>
        <v>0</v>
      </c>
      <c r="R6" s="164">
        <f>IBNR_DFsprev!O74</f>
        <v>0</v>
      </c>
      <c r="S6" s="19"/>
      <c r="T6" s="19"/>
      <c r="U6" s="89"/>
    </row>
    <row r="7" spans="5:21" x14ac:dyDescent="0.35">
      <c r="H7" s="86"/>
      <c r="U7" s="88"/>
    </row>
    <row r="8" spans="5:21" x14ac:dyDescent="0.35">
      <c r="H8" s="86" t="s">
        <v>7021</v>
      </c>
      <c r="I8" s="21">
        <f>I6*F6</f>
        <v>11392044.849689191</v>
      </c>
      <c r="U8" s="88"/>
    </row>
    <row r="9" spans="5:21" x14ac:dyDescent="0.35">
      <c r="H9" s="86" t="s">
        <v>7022</v>
      </c>
      <c r="J9" s="21">
        <f>$F$6*J$6</f>
        <v>117443.76133700208</v>
      </c>
      <c r="U9" s="88"/>
    </row>
    <row r="10" spans="5:21" x14ac:dyDescent="0.35">
      <c r="H10" s="86" t="s">
        <v>7023</v>
      </c>
      <c r="K10" s="21">
        <f>$F$6*K$6</f>
        <v>0</v>
      </c>
      <c r="U10" s="88"/>
    </row>
    <row r="11" spans="5:21" x14ac:dyDescent="0.35">
      <c r="H11" s="86" t="s">
        <v>7024</v>
      </c>
      <c r="L11" s="21">
        <f>$F$6*L$6</f>
        <v>234887.52267400417</v>
      </c>
      <c r="U11" s="88"/>
    </row>
    <row r="12" spans="5:21" x14ac:dyDescent="0.35">
      <c r="H12" s="86" t="s">
        <v>7025</v>
      </c>
      <c r="M12" s="21">
        <f>$F$6*M$6</f>
        <v>0</v>
      </c>
      <c r="U12" s="88"/>
    </row>
    <row r="13" spans="5:21" x14ac:dyDescent="0.35">
      <c r="H13" s="86" t="s">
        <v>7026</v>
      </c>
      <c r="N13" s="21">
        <f>$F$6*N$6</f>
        <v>0</v>
      </c>
      <c r="U13" s="88"/>
    </row>
    <row r="14" spans="5:21" x14ac:dyDescent="0.35">
      <c r="H14" s="86" t="s">
        <v>7027</v>
      </c>
      <c r="O14" s="21">
        <f>$F$6*O$6</f>
        <v>0</v>
      </c>
      <c r="U14" s="88"/>
    </row>
    <row r="15" spans="5:21" x14ac:dyDescent="0.35">
      <c r="H15" s="86" t="s">
        <v>7028</v>
      </c>
      <c r="P15" s="21">
        <f>$F$6*P$6</f>
        <v>0</v>
      </c>
      <c r="U15" s="88"/>
    </row>
    <row r="16" spans="5:21" x14ac:dyDescent="0.35">
      <c r="H16" s="86" t="s">
        <v>7029</v>
      </c>
      <c r="Q16" s="21">
        <f>$F$6*Q$6</f>
        <v>0</v>
      </c>
      <c r="U16" s="88"/>
    </row>
    <row r="17" spans="8:32" x14ac:dyDescent="0.35">
      <c r="H17" s="86" t="s">
        <v>7030</v>
      </c>
      <c r="R17" s="21">
        <f>$F$6*R$6</f>
        <v>0</v>
      </c>
      <c r="U17" s="88"/>
    </row>
    <row r="18" spans="8:32" x14ac:dyDescent="0.35">
      <c r="H18" s="92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7"/>
    </row>
    <row r="20" spans="8:32" x14ac:dyDescent="0.35">
      <c r="H20" s="83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5"/>
    </row>
    <row r="21" spans="8:32" x14ac:dyDescent="0.35">
      <c r="H21" s="86"/>
      <c r="I21" s="62" t="s">
        <v>7021</v>
      </c>
      <c r="J21" s="62" t="s">
        <v>7022</v>
      </c>
      <c r="K21" s="62" t="s">
        <v>7023</v>
      </c>
      <c r="L21" s="62" t="s">
        <v>7024</v>
      </c>
      <c r="M21" s="62" t="s">
        <v>7025</v>
      </c>
      <c r="N21" s="62" t="s">
        <v>7026</v>
      </c>
      <c r="O21" s="62" t="s">
        <v>7027</v>
      </c>
      <c r="P21" s="62" t="s">
        <v>7028</v>
      </c>
      <c r="Q21" s="62" t="s">
        <v>7029</v>
      </c>
      <c r="R21" s="62" t="s">
        <v>7030</v>
      </c>
      <c r="S21" s="62" t="s">
        <v>7031</v>
      </c>
      <c r="T21" s="62" t="s">
        <v>7032</v>
      </c>
      <c r="U21" s="87" t="s">
        <v>7033</v>
      </c>
    </row>
    <row r="22" spans="8:32" x14ac:dyDescent="0.35">
      <c r="H22" s="86"/>
      <c r="U22" s="88"/>
    </row>
    <row r="23" spans="8:32" x14ac:dyDescent="0.35">
      <c r="H23" s="86"/>
      <c r="I23" s="164">
        <f>'2021 OCR Cohorts'!G19</f>
        <v>0</v>
      </c>
      <c r="J23" s="164">
        <f>'2021 OCR Cohorts'!H19</f>
        <v>0.20351371749043889</v>
      </c>
      <c r="K23" s="164">
        <f>'2021 OCR Cohorts'!I19</f>
        <v>0</v>
      </c>
      <c r="L23" s="164">
        <f>'2021 OCR Cohorts'!J19</f>
        <v>0</v>
      </c>
      <c r="M23" s="164">
        <f>'2021 OCR Cohorts'!K19</f>
        <v>0</v>
      </c>
      <c r="N23" s="164">
        <f>'2021 OCR Cohorts'!L19</f>
        <v>0</v>
      </c>
      <c r="O23" s="164">
        <f>'2021 OCR Cohorts'!M19</f>
        <v>0</v>
      </c>
      <c r="P23" s="164">
        <f>'2021 OCR Cohorts'!N19</f>
        <v>0</v>
      </c>
      <c r="Q23" s="164">
        <f>'2021 OCR Cohorts'!O19</f>
        <v>0</v>
      </c>
      <c r="R23" s="164">
        <f>'2021 OCR Cohorts'!P19</f>
        <v>0</v>
      </c>
      <c r="S23" s="164">
        <f>'2021 OCR Cohorts'!Q19</f>
        <v>0</v>
      </c>
      <c r="T23" s="164">
        <v>0.5</v>
      </c>
      <c r="U23" s="165">
        <v>0.5</v>
      </c>
    </row>
    <row r="24" spans="8:32" x14ac:dyDescent="0.35">
      <c r="H24" s="86"/>
      <c r="S24"/>
      <c r="T24"/>
      <c r="U24" s="90"/>
    </row>
    <row r="25" spans="8:32" x14ac:dyDescent="0.35">
      <c r="H25" s="86" t="s">
        <v>7021</v>
      </c>
      <c r="I25" s="21">
        <f>I8</f>
        <v>11392044.849689191</v>
      </c>
      <c r="J25" s="82">
        <f>(1-I$23)*I25</f>
        <v>11392044.849689191</v>
      </c>
      <c r="K25" s="82">
        <f t="shared" ref="K25:Z34" si="0">(1-J$23)*J25</f>
        <v>9073607.4525111355</v>
      </c>
      <c r="L25" s="82">
        <f t="shared" si="0"/>
        <v>9073607.4525111355</v>
      </c>
      <c r="M25" s="82">
        <f t="shared" si="0"/>
        <v>9073607.4525111355</v>
      </c>
      <c r="N25" s="82">
        <f t="shared" si="0"/>
        <v>9073607.4525111355</v>
      </c>
      <c r="O25" s="82">
        <f t="shared" si="0"/>
        <v>9073607.4525111355</v>
      </c>
      <c r="P25" s="82">
        <f t="shared" si="0"/>
        <v>9073607.4525111355</v>
      </c>
      <c r="Q25" s="82">
        <f t="shared" si="0"/>
        <v>9073607.4525111355</v>
      </c>
      <c r="R25" s="82">
        <f>(1-Q$23)*Q25</f>
        <v>9073607.4525111355</v>
      </c>
      <c r="S25" s="82">
        <f t="shared" ref="S25:AB34" si="1">(1-R$23)*R25</f>
        <v>9073607.4525111355</v>
      </c>
      <c r="T25" s="82">
        <f>(1-S$23)*S25</f>
        <v>9073607.4525111355</v>
      </c>
      <c r="U25" s="91">
        <f>(1-T$23)*T25</f>
        <v>4536803.7262555677</v>
      </c>
      <c r="V25" s="82">
        <v>0</v>
      </c>
    </row>
    <row r="26" spans="8:32" x14ac:dyDescent="0.35">
      <c r="H26" s="86" t="s">
        <v>7022</v>
      </c>
      <c r="J26" s="21">
        <f>$F$6*J$6</f>
        <v>117443.76133700208</v>
      </c>
      <c r="K26" s="82">
        <f>(1-J$23)*J26</f>
        <v>93542.344871248919</v>
      </c>
      <c r="L26" s="82">
        <f t="shared" si="0"/>
        <v>93542.344871248919</v>
      </c>
      <c r="M26" s="82">
        <f t="shared" si="0"/>
        <v>93542.344871248919</v>
      </c>
      <c r="N26" s="82">
        <f t="shared" si="0"/>
        <v>93542.344871248919</v>
      </c>
      <c r="O26" s="82">
        <f t="shared" si="0"/>
        <v>93542.344871248919</v>
      </c>
      <c r="P26" s="82">
        <f t="shared" si="0"/>
        <v>93542.344871248919</v>
      </c>
      <c r="Q26" s="82">
        <f t="shared" si="0"/>
        <v>93542.344871248919</v>
      </c>
      <c r="R26" s="82">
        <f t="shared" si="0"/>
        <v>93542.344871248919</v>
      </c>
      <c r="S26" s="82">
        <f>(1-R$23)*R26</f>
        <v>93542.344871248919</v>
      </c>
      <c r="T26" s="82">
        <f t="shared" si="1"/>
        <v>93542.344871248919</v>
      </c>
      <c r="U26" s="91">
        <f>(1-T$23)*T26</f>
        <v>46771.172435624459</v>
      </c>
      <c r="V26" s="82">
        <f>(1-U$23)*U26</f>
        <v>23385.58621781223</v>
      </c>
      <c r="W26" s="82">
        <v>0</v>
      </c>
      <c r="X26"/>
      <c r="Y26"/>
      <c r="Z26"/>
      <c r="AA26"/>
      <c r="AB26"/>
      <c r="AC26"/>
      <c r="AD26"/>
      <c r="AE26"/>
      <c r="AF26"/>
    </row>
    <row r="27" spans="8:32" x14ac:dyDescent="0.35">
      <c r="H27" s="86" t="s">
        <v>7023</v>
      </c>
      <c r="K27" s="21">
        <f>$F$6*K$6</f>
        <v>0</v>
      </c>
      <c r="L27" s="82">
        <f>(1-K$23)*K27</f>
        <v>0</v>
      </c>
      <c r="M27" s="82">
        <f t="shared" si="0"/>
        <v>0</v>
      </c>
      <c r="N27" s="82">
        <f t="shared" si="0"/>
        <v>0</v>
      </c>
      <c r="O27" s="82">
        <f t="shared" si="0"/>
        <v>0</v>
      </c>
      <c r="P27" s="82">
        <f t="shared" si="0"/>
        <v>0</v>
      </c>
      <c r="Q27" s="82">
        <f t="shared" si="0"/>
        <v>0</v>
      </c>
      <c r="R27" s="82">
        <f t="shared" si="0"/>
        <v>0</v>
      </c>
      <c r="S27" s="82">
        <f t="shared" si="0"/>
        <v>0</v>
      </c>
      <c r="T27" s="82">
        <f>(1-S$23)*S27</f>
        <v>0</v>
      </c>
      <c r="U27" s="91">
        <f t="shared" si="1"/>
        <v>0</v>
      </c>
      <c r="V27" s="82">
        <f>(1-U$23)*U27</f>
        <v>0</v>
      </c>
      <c r="W27" s="82">
        <f>(1-V$23)*V27</f>
        <v>0</v>
      </c>
      <c r="X27" s="82">
        <v>0</v>
      </c>
      <c r="Y27"/>
      <c r="Z27"/>
      <c r="AA27"/>
      <c r="AB27"/>
      <c r="AC27"/>
      <c r="AD27"/>
      <c r="AE27"/>
      <c r="AF27"/>
    </row>
    <row r="28" spans="8:32" x14ac:dyDescent="0.35">
      <c r="H28" s="86" t="s">
        <v>7024</v>
      </c>
      <c r="L28" s="21">
        <f>$F$6*L$6</f>
        <v>234887.52267400417</v>
      </c>
      <c r="M28" s="82">
        <f>(1-L$23)*L28</f>
        <v>234887.52267400417</v>
      </c>
      <c r="N28" s="82">
        <f t="shared" si="0"/>
        <v>234887.52267400417</v>
      </c>
      <c r="O28" s="82">
        <f t="shared" si="0"/>
        <v>234887.52267400417</v>
      </c>
      <c r="P28" s="82">
        <f t="shared" si="0"/>
        <v>234887.52267400417</v>
      </c>
      <c r="Q28" s="82">
        <f t="shared" si="0"/>
        <v>234887.52267400417</v>
      </c>
      <c r="R28" s="82">
        <f t="shared" si="0"/>
        <v>234887.52267400417</v>
      </c>
      <c r="S28" s="82">
        <f t="shared" si="0"/>
        <v>234887.52267400417</v>
      </c>
      <c r="T28" s="82">
        <f t="shared" si="0"/>
        <v>234887.52267400417</v>
      </c>
      <c r="U28" s="91">
        <f>(1-T$23)*T28</f>
        <v>117443.76133700208</v>
      </c>
      <c r="V28" s="82">
        <f t="shared" si="1"/>
        <v>58721.880668501042</v>
      </c>
      <c r="W28" s="82">
        <f>(1-V$23)*V28</f>
        <v>58721.880668501042</v>
      </c>
      <c r="X28" s="82">
        <f>(1-W$23)*W28</f>
        <v>58721.880668501042</v>
      </c>
      <c r="Y28" s="82">
        <v>0</v>
      </c>
      <c r="Z28"/>
      <c r="AA28"/>
      <c r="AB28"/>
      <c r="AC28"/>
      <c r="AD28"/>
      <c r="AE28"/>
      <c r="AF28"/>
    </row>
    <row r="29" spans="8:32" x14ac:dyDescent="0.35">
      <c r="H29" s="86" t="s">
        <v>7025</v>
      </c>
      <c r="M29" s="21">
        <f>$F$6*M$6</f>
        <v>0</v>
      </c>
      <c r="N29" s="82">
        <f>(1-M$23)*M29</f>
        <v>0</v>
      </c>
      <c r="O29" s="82">
        <f t="shared" si="0"/>
        <v>0</v>
      </c>
      <c r="P29" s="82">
        <f t="shared" si="0"/>
        <v>0</v>
      </c>
      <c r="Q29" s="82">
        <f t="shared" si="0"/>
        <v>0</v>
      </c>
      <c r="R29" s="82">
        <f t="shared" si="0"/>
        <v>0</v>
      </c>
      <c r="S29" s="82">
        <f t="shared" si="0"/>
        <v>0</v>
      </c>
      <c r="T29" s="82">
        <f t="shared" si="0"/>
        <v>0</v>
      </c>
      <c r="U29" s="91">
        <f t="shared" si="0"/>
        <v>0</v>
      </c>
      <c r="V29" s="82">
        <f>(1-U$23)*U29</f>
        <v>0</v>
      </c>
      <c r="W29" s="82">
        <f t="shared" si="1"/>
        <v>0</v>
      </c>
      <c r="X29" s="82">
        <f>(1-W$23)*W29</f>
        <v>0</v>
      </c>
      <c r="Y29" s="82">
        <f>(1-X$23)*X29</f>
        <v>0</v>
      </c>
      <c r="Z29" s="82">
        <v>0</v>
      </c>
      <c r="AA29"/>
      <c r="AB29"/>
      <c r="AC29"/>
      <c r="AD29"/>
      <c r="AE29"/>
      <c r="AF29"/>
    </row>
    <row r="30" spans="8:32" x14ac:dyDescent="0.35">
      <c r="H30" s="86" t="s">
        <v>7026</v>
      </c>
      <c r="N30" s="21">
        <f>$F$6*N$6</f>
        <v>0</v>
      </c>
      <c r="O30" s="82">
        <f>(1-N$23)*N30</f>
        <v>0</v>
      </c>
      <c r="P30" s="82">
        <f t="shared" si="0"/>
        <v>0</v>
      </c>
      <c r="Q30" s="82">
        <f t="shared" si="0"/>
        <v>0</v>
      </c>
      <c r="R30" s="82">
        <f t="shared" si="0"/>
        <v>0</v>
      </c>
      <c r="S30" s="82">
        <f t="shared" si="0"/>
        <v>0</v>
      </c>
      <c r="T30" s="82">
        <f t="shared" si="0"/>
        <v>0</v>
      </c>
      <c r="U30" s="91">
        <f t="shared" si="0"/>
        <v>0</v>
      </c>
      <c r="V30" s="82">
        <f t="shared" si="0"/>
        <v>0</v>
      </c>
      <c r="W30" s="82">
        <f>(1-V$23)*V30</f>
        <v>0</v>
      </c>
      <c r="X30" s="82">
        <f t="shared" si="1"/>
        <v>0</v>
      </c>
      <c r="Y30" s="82">
        <f>(1-X$23)*X30</f>
        <v>0</v>
      </c>
      <c r="Z30" s="82">
        <f>(1-Y$23)*Y30</f>
        <v>0</v>
      </c>
      <c r="AA30" s="82">
        <v>0</v>
      </c>
      <c r="AB30"/>
      <c r="AC30"/>
      <c r="AD30"/>
      <c r="AE30"/>
      <c r="AF30"/>
    </row>
    <row r="31" spans="8:32" x14ac:dyDescent="0.35">
      <c r="H31" s="86" t="s">
        <v>7027</v>
      </c>
      <c r="O31" s="21">
        <f>$F$6*O$6</f>
        <v>0</v>
      </c>
      <c r="P31" s="82">
        <f>(1-O$23)*O31</f>
        <v>0</v>
      </c>
      <c r="Q31" s="82">
        <f t="shared" si="0"/>
        <v>0</v>
      </c>
      <c r="R31" s="82">
        <f t="shared" si="0"/>
        <v>0</v>
      </c>
      <c r="S31" s="82">
        <f t="shared" si="0"/>
        <v>0</v>
      </c>
      <c r="T31" s="82">
        <f t="shared" si="0"/>
        <v>0</v>
      </c>
      <c r="U31" s="91">
        <f t="shared" si="0"/>
        <v>0</v>
      </c>
      <c r="V31" s="82">
        <f t="shared" si="0"/>
        <v>0</v>
      </c>
      <c r="W31" s="82">
        <f t="shared" si="0"/>
        <v>0</v>
      </c>
      <c r="X31" s="82">
        <f>(1-W$23)*W31</f>
        <v>0</v>
      </c>
      <c r="Y31" s="82">
        <f t="shared" si="1"/>
        <v>0</v>
      </c>
      <c r="Z31" s="82">
        <f>(1-Y$23)*Y31</f>
        <v>0</v>
      </c>
      <c r="AA31" s="82">
        <f>(1-Z$23)*Z31</f>
        <v>0</v>
      </c>
      <c r="AB31" s="82">
        <v>0</v>
      </c>
      <c r="AC31"/>
      <c r="AD31"/>
      <c r="AE31"/>
      <c r="AF31"/>
    </row>
    <row r="32" spans="8:32" x14ac:dyDescent="0.35">
      <c r="H32" s="86" t="s">
        <v>7028</v>
      </c>
      <c r="P32" s="21">
        <f>$F$6*P$6</f>
        <v>0</v>
      </c>
      <c r="Q32" s="82">
        <f>(1-P$23)*P32</f>
        <v>0</v>
      </c>
      <c r="R32" s="82">
        <f t="shared" si="0"/>
        <v>0</v>
      </c>
      <c r="S32" s="82">
        <f t="shared" si="0"/>
        <v>0</v>
      </c>
      <c r="T32" s="82">
        <f t="shared" si="0"/>
        <v>0</v>
      </c>
      <c r="U32" s="91">
        <f t="shared" si="0"/>
        <v>0</v>
      </c>
      <c r="V32" s="82">
        <f t="shared" si="0"/>
        <v>0</v>
      </c>
      <c r="W32" s="82">
        <f t="shared" si="0"/>
        <v>0</v>
      </c>
      <c r="X32" s="82">
        <f t="shared" si="0"/>
        <v>0</v>
      </c>
      <c r="Y32" s="82">
        <f>(1-X$23)*X32</f>
        <v>0</v>
      </c>
      <c r="Z32" s="82">
        <f t="shared" si="1"/>
        <v>0</v>
      </c>
      <c r="AA32" s="82">
        <f>(1-Z$23)*Z32</f>
        <v>0</v>
      </c>
      <c r="AB32" s="82">
        <f>(1-AA$23)*AA32</f>
        <v>0</v>
      </c>
      <c r="AC32" s="82">
        <v>0</v>
      </c>
      <c r="AD32"/>
      <c r="AE32"/>
      <c r="AF32"/>
    </row>
    <row r="33" spans="7:32" x14ac:dyDescent="0.35">
      <c r="H33" s="86" t="s">
        <v>7029</v>
      </c>
      <c r="Q33" s="21">
        <f>$F$6*Q$6</f>
        <v>0</v>
      </c>
      <c r="R33" s="82">
        <f>(1-Q$23)*Q33</f>
        <v>0</v>
      </c>
      <c r="S33" s="82">
        <f t="shared" si="0"/>
        <v>0</v>
      </c>
      <c r="T33" s="82">
        <f t="shared" si="0"/>
        <v>0</v>
      </c>
      <c r="U33" s="91">
        <f t="shared" si="0"/>
        <v>0</v>
      </c>
      <c r="V33" s="82">
        <f t="shared" si="0"/>
        <v>0</v>
      </c>
      <c r="W33" s="82">
        <f t="shared" si="0"/>
        <v>0</v>
      </c>
      <c r="X33" s="82">
        <f t="shared" si="0"/>
        <v>0</v>
      </c>
      <c r="Y33" s="82">
        <f t="shared" si="0"/>
        <v>0</v>
      </c>
      <c r="Z33" s="82">
        <f>(1-Y$23)*Y33</f>
        <v>0</v>
      </c>
      <c r="AA33" s="82">
        <f t="shared" si="1"/>
        <v>0</v>
      </c>
      <c r="AB33" s="82">
        <f>(1-AA$23)*AA33</f>
        <v>0</v>
      </c>
      <c r="AC33" s="82">
        <f>(1-AB$23)*AB33</f>
        <v>0</v>
      </c>
      <c r="AD33" s="82">
        <v>0</v>
      </c>
      <c r="AE33"/>
      <c r="AF33"/>
    </row>
    <row r="34" spans="7:32" x14ac:dyDescent="0.35">
      <c r="H34" s="92" t="s">
        <v>7030</v>
      </c>
      <c r="I34" s="93"/>
      <c r="J34" s="93"/>
      <c r="K34" s="93"/>
      <c r="L34" s="93"/>
      <c r="M34" s="93"/>
      <c r="N34" s="93"/>
      <c r="O34" s="93"/>
      <c r="P34" s="93"/>
      <c r="Q34" s="93"/>
      <c r="R34" s="94">
        <f>$F$6*R$6</f>
        <v>0</v>
      </c>
      <c r="S34" s="95">
        <f>(1-R$23)*R34</f>
        <v>0</v>
      </c>
      <c r="T34" s="95">
        <f t="shared" si="0"/>
        <v>0</v>
      </c>
      <c r="U34" s="96">
        <f t="shared" si="0"/>
        <v>0</v>
      </c>
      <c r="V34" s="82">
        <f t="shared" si="0"/>
        <v>0</v>
      </c>
      <c r="W34" s="82">
        <f t="shared" si="0"/>
        <v>0</v>
      </c>
      <c r="X34" s="82">
        <f t="shared" si="0"/>
        <v>0</v>
      </c>
      <c r="Y34" s="82">
        <f t="shared" si="0"/>
        <v>0</v>
      </c>
      <c r="Z34" s="82">
        <f t="shared" si="0"/>
        <v>0</v>
      </c>
      <c r="AA34" s="82">
        <f>(1-Z$23)*Z34</f>
        <v>0</v>
      </c>
      <c r="AB34" s="82">
        <f t="shared" si="1"/>
        <v>0</v>
      </c>
      <c r="AC34" s="82">
        <f>(1-AB$23)*AB34</f>
        <v>0</v>
      </c>
      <c r="AD34" s="82">
        <f>(1-AC$23)*AC34</f>
        <v>0</v>
      </c>
      <c r="AE34" s="82">
        <v>0</v>
      </c>
      <c r="AF34"/>
    </row>
    <row r="35" spans="7:32" x14ac:dyDescent="0.35">
      <c r="J35" s="21"/>
      <c r="K35" s="21"/>
      <c r="V35"/>
      <c r="W35"/>
      <c r="X35"/>
      <c r="Y35"/>
      <c r="Z35"/>
      <c r="AA35"/>
      <c r="AB35"/>
      <c r="AC35"/>
      <c r="AD35"/>
      <c r="AE35"/>
      <c r="AF35"/>
    </row>
    <row r="36" spans="7:32" x14ac:dyDescent="0.35">
      <c r="J36" s="21"/>
      <c r="K36" s="21"/>
      <c r="V36"/>
      <c r="W36"/>
      <c r="X36"/>
      <c r="Y36"/>
      <c r="Z36"/>
      <c r="AA36"/>
      <c r="AB36"/>
      <c r="AC36"/>
      <c r="AD36"/>
      <c r="AE36"/>
      <c r="AF36"/>
    </row>
    <row r="37" spans="7:32" x14ac:dyDescent="0.35">
      <c r="I37" s="74">
        <f>SUM(I25:I34)</f>
        <v>11392044.849689191</v>
      </c>
      <c r="J37" s="74">
        <f t="shared" ref="J37:Q37" si="2">SUM(J25:J34)</f>
        <v>11509488.611026194</v>
      </c>
      <c r="K37" s="74">
        <f t="shared" si="2"/>
        <v>9167149.7973823845</v>
      </c>
      <c r="L37" s="74">
        <f t="shared" si="2"/>
        <v>9402037.3200563882</v>
      </c>
      <c r="M37" s="74">
        <f t="shared" si="2"/>
        <v>9402037.3200563882</v>
      </c>
      <c r="N37" s="74">
        <f t="shared" si="2"/>
        <v>9402037.3200563882</v>
      </c>
      <c r="O37" s="74">
        <f t="shared" si="2"/>
        <v>9402037.3200563882</v>
      </c>
      <c r="P37" s="74">
        <f t="shared" si="2"/>
        <v>9402037.3200563882</v>
      </c>
      <c r="Q37" s="74">
        <f t="shared" si="2"/>
        <v>9402037.3200563882</v>
      </c>
      <c r="R37" s="74">
        <f>SUM(R25:R34)</f>
        <v>9402037.3200563882</v>
      </c>
      <c r="S37" s="74">
        <f>SUM(S25:S34)</f>
        <v>9402037.3200563882</v>
      </c>
      <c r="T37" s="74">
        <f>SUM(T25:T34)</f>
        <v>9402037.3200563882</v>
      </c>
      <c r="U37" s="74">
        <f>SUM(U25:U34)</f>
        <v>4701018.6600281941</v>
      </c>
      <c r="V37" s="74">
        <f t="shared" ref="V37:AE37" si="3">SUM(V25:V34)</f>
        <v>82107.466886313268</v>
      </c>
      <c r="W37" s="74">
        <f t="shared" si="3"/>
        <v>58721.880668501042</v>
      </c>
      <c r="X37" s="74">
        <f t="shared" si="3"/>
        <v>58721.880668501042</v>
      </c>
      <c r="Y37" s="74">
        <f t="shared" si="3"/>
        <v>0</v>
      </c>
      <c r="Z37" s="74">
        <f t="shared" si="3"/>
        <v>0</v>
      </c>
      <c r="AA37" s="74">
        <f t="shared" si="3"/>
        <v>0</v>
      </c>
      <c r="AB37" s="74">
        <f t="shared" si="3"/>
        <v>0</v>
      </c>
      <c r="AC37" s="74">
        <f t="shared" si="3"/>
        <v>0</v>
      </c>
      <c r="AD37" s="74">
        <f t="shared" si="3"/>
        <v>0</v>
      </c>
      <c r="AE37" s="74">
        <f t="shared" si="3"/>
        <v>0</v>
      </c>
    </row>
    <row r="38" spans="7:32" x14ac:dyDescent="0.35">
      <c r="H38" s="18" t="s">
        <v>7081</v>
      </c>
      <c r="I38" s="21">
        <f>I25</f>
        <v>11392044.849689191</v>
      </c>
      <c r="J38" s="21">
        <f>J26</f>
        <v>117443.76133700208</v>
      </c>
      <c r="K38" s="21">
        <f>K27</f>
        <v>0</v>
      </c>
      <c r="L38" s="21">
        <f>L28</f>
        <v>234887.52267400417</v>
      </c>
      <c r="M38" s="21">
        <f>M29</f>
        <v>0</v>
      </c>
      <c r="N38" s="21">
        <f>N30</f>
        <v>0</v>
      </c>
      <c r="O38" s="21">
        <f>O31</f>
        <v>0</v>
      </c>
      <c r="P38" s="21">
        <f>P32</f>
        <v>0</v>
      </c>
      <c r="Q38" s="21">
        <f>Q33</f>
        <v>0</v>
      </c>
      <c r="R38" s="21">
        <f>R34</f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</row>
    <row r="39" spans="7:32" x14ac:dyDescent="0.35">
      <c r="H39" s="18" t="s">
        <v>7082</v>
      </c>
      <c r="I39" s="21">
        <f>I37-I38</f>
        <v>0</v>
      </c>
      <c r="J39" s="21">
        <f t="shared" ref="J39:Q39" si="4">J37-J38</f>
        <v>11392044.849689191</v>
      </c>
      <c r="K39" s="21">
        <f t="shared" si="4"/>
        <v>9167149.7973823845</v>
      </c>
      <c r="L39" s="21">
        <f t="shared" si="4"/>
        <v>9167149.7973823845</v>
      </c>
      <c r="M39" s="21">
        <f t="shared" si="4"/>
        <v>9402037.3200563882</v>
      </c>
      <c r="N39" s="21">
        <f t="shared" si="4"/>
        <v>9402037.3200563882</v>
      </c>
      <c r="O39" s="21">
        <f t="shared" si="4"/>
        <v>9402037.3200563882</v>
      </c>
      <c r="P39" s="21">
        <f t="shared" si="4"/>
        <v>9402037.3200563882</v>
      </c>
      <c r="Q39" s="21">
        <f t="shared" si="4"/>
        <v>9402037.3200563882</v>
      </c>
      <c r="R39" s="21">
        <f>R37-R38</f>
        <v>9402037.3200563882</v>
      </c>
      <c r="S39" s="21">
        <f t="shared" ref="S39:AE39" si="5">S37-S38</f>
        <v>9402037.3200563882</v>
      </c>
      <c r="T39" s="21">
        <f>T37-T38</f>
        <v>9402037.3200563882</v>
      </c>
      <c r="U39" s="21">
        <f>U37-U38</f>
        <v>4701018.6600281941</v>
      </c>
      <c r="V39" s="21">
        <f t="shared" si="5"/>
        <v>82107.466886313268</v>
      </c>
      <c r="W39" s="21">
        <f t="shared" si="5"/>
        <v>58721.880668501042</v>
      </c>
      <c r="X39" s="21">
        <f t="shared" si="5"/>
        <v>58721.880668501042</v>
      </c>
      <c r="Y39" s="21">
        <f t="shared" si="5"/>
        <v>0</v>
      </c>
      <c r="Z39" s="21">
        <f t="shared" si="5"/>
        <v>0</v>
      </c>
      <c r="AA39" s="21">
        <f t="shared" si="5"/>
        <v>0</v>
      </c>
      <c r="AB39" s="21">
        <f t="shared" si="5"/>
        <v>0</v>
      </c>
      <c r="AC39" s="21">
        <f t="shared" si="5"/>
        <v>0</v>
      </c>
      <c r="AD39" s="21">
        <f t="shared" si="5"/>
        <v>0</v>
      </c>
      <c r="AE39" s="21">
        <f t="shared" si="5"/>
        <v>0</v>
      </c>
    </row>
    <row r="40" spans="7:32" x14ac:dyDescent="0.35">
      <c r="I40" s="21"/>
      <c r="S40"/>
      <c r="T40"/>
      <c r="U40"/>
    </row>
    <row r="41" spans="7:32" x14ac:dyDescent="0.35">
      <c r="I41" s="21"/>
      <c r="S41"/>
      <c r="T41"/>
      <c r="U41"/>
    </row>
    <row r="42" spans="7:32" x14ac:dyDescent="0.35">
      <c r="I42" s="137">
        <v>1</v>
      </c>
      <c r="J42" s="137">
        <v>2</v>
      </c>
      <c r="K42" s="137">
        <v>3</v>
      </c>
      <c r="L42" s="137">
        <v>4</v>
      </c>
      <c r="M42" s="137">
        <v>5</v>
      </c>
      <c r="N42" s="137">
        <v>6</v>
      </c>
      <c r="O42" s="137">
        <v>7</v>
      </c>
      <c r="P42" s="137">
        <v>8</v>
      </c>
      <c r="Q42" s="137">
        <v>9</v>
      </c>
      <c r="R42" s="137">
        <v>10</v>
      </c>
      <c r="S42" s="137">
        <v>11</v>
      </c>
      <c r="T42" s="137">
        <v>12</v>
      </c>
      <c r="U42" s="137">
        <v>13</v>
      </c>
    </row>
    <row r="43" spans="7:32" x14ac:dyDescent="0.35">
      <c r="I43" s="21"/>
      <c r="S43"/>
      <c r="T43"/>
      <c r="U43"/>
    </row>
    <row r="44" spans="7:32" x14ac:dyDescent="0.35">
      <c r="I44" s="18">
        <v>0.5</v>
      </c>
      <c r="J44" s="18">
        <f>I44+1</f>
        <v>1.5</v>
      </c>
      <c r="K44" s="18">
        <f t="shared" ref="K44:U44" si="6">J44+1</f>
        <v>2.5</v>
      </c>
      <c r="L44" s="18">
        <f t="shared" si="6"/>
        <v>3.5</v>
      </c>
      <c r="M44" s="18">
        <f t="shared" si="6"/>
        <v>4.5</v>
      </c>
      <c r="N44" s="18">
        <f t="shared" si="6"/>
        <v>5.5</v>
      </c>
      <c r="O44" s="18">
        <f t="shared" si="6"/>
        <v>6.5</v>
      </c>
      <c r="P44" s="18">
        <f t="shared" si="6"/>
        <v>7.5</v>
      </c>
      <c r="Q44" s="18">
        <f t="shared" si="6"/>
        <v>8.5</v>
      </c>
      <c r="R44" s="18">
        <f t="shared" si="6"/>
        <v>9.5</v>
      </c>
      <c r="S44" s="18">
        <f t="shared" si="6"/>
        <v>10.5</v>
      </c>
      <c r="T44" s="18">
        <f t="shared" si="6"/>
        <v>11.5</v>
      </c>
      <c r="U44" s="18">
        <f t="shared" si="6"/>
        <v>12.5</v>
      </c>
    </row>
    <row r="45" spans="7:32" x14ac:dyDescent="0.35">
      <c r="G45" s="74"/>
      <c r="S45"/>
      <c r="T45"/>
      <c r="U45"/>
    </row>
    <row r="46" spans="7:32" x14ac:dyDescent="0.35">
      <c r="I46" s="18" t="s">
        <v>7021</v>
      </c>
      <c r="J46" s="18" t="s">
        <v>7022</v>
      </c>
      <c r="K46" s="18" t="s">
        <v>7023</v>
      </c>
      <c r="L46" s="18" t="s">
        <v>7024</v>
      </c>
      <c r="M46" s="18" t="s">
        <v>7025</v>
      </c>
      <c r="N46" s="18" t="s">
        <v>7026</v>
      </c>
      <c r="O46" s="18" t="s">
        <v>7027</v>
      </c>
      <c r="P46" s="18" t="s">
        <v>7028</v>
      </c>
      <c r="Q46" s="18" t="s">
        <v>7029</v>
      </c>
      <c r="R46" s="18" t="s">
        <v>7030</v>
      </c>
      <c r="S46" s="18" t="s">
        <v>7031</v>
      </c>
      <c r="T46" s="18" t="s">
        <v>7032</v>
      </c>
      <c r="U46" s="18" t="s">
        <v>7033</v>
      </c>
    </row>
    <row r="47" spans="7:32" x14ac:dyDescent="0.35">
      <c r="H47" s="62" t="s">
        <v>7071</v>
      </c>
      <c r="S47"/>
      <c r="T47"/>
      <c r="U47"/>
    </row>
    <row r="48" spans="7:32" x14ac:dyDescent="0.35">
      <c r="H48" s="18" t="s">
        <v>7074</v>
      </c>
      <c r="I48" s="19"/>
      <c r="J48" s="19"/>
      <c r="K48" s="19"/>
      <c r="L48" s="19"/>
      <c r="M48" s="19"/>
      <c r="N48" s="19"/>
      <c r="O48" s="19"/>
      <c r="P48" s="19"/>
      <c r="Q48" s="19"/>
      <c r="R48" s="19"/>
      <c r="S48"/>
      <c r="T48"/>
      <c r="U48"/>
    </row>
    <row r="49" spans="6:22" x14ac:dyDescent="0.35">
      <c r="H49" s="18" t="s">
        <v>7072</v>
      </c>
      <c r="I49" s="21">
        <v>0</v>
      </c>
      <c r="J49" s="21">
        <f>I52</f>
        <v>11392044.849689191</v>
      </c>
      <c r="K49" s="21">
        <f t="shared" ref="K49:T49" si="7">J52</f>
        <v>11509488.611026194</v>
      </c>
      <c r="L49" s="21">
        <f t="shared" si="7"/>
        <v>9167149.7973823845</v>
      </c>
      <c r="M49" s="21">
        <f t="shared" si="7"/>
        <v>9402037.3200563882</v>
      </c>
      <c r="N49" s="21">
        <f t="shared" si="7"/>
        <v>9402037.3200563882</v>
      </c>
      <c r="O49" s="21">
        <f t="shared" si="7"/>
        <v>9402037.3200563882</v>
      </c>
      <c r="P49" s="21">
        <f t="shared" si="7"/>
        <v>9402037.3200563882</v>
      </c>
      <c r="Q49" s="21">
        <f t="shared" si="7"/>
        <v>9402037.3200563882</v>
      </c>
      <c r="R49" s="21">
        <f t="shared" si="7"/>
        <v>9402037.3200563882</v>
      </c>
      <c r="S49" s="21">
        <f t="shared" si="7"/>
        <v>9402037.3200563882</v>
      </c>
      <c r="T49" s="21">
        <f t="shared" si="7"/>
        <v>9402037.3200563882</v>
      </c>
      <c r="U49" s="21">
        <f>T52</f>
        <v>9402037.3200563882</v>
      </c>
    </row>
    <row r="50" spans="6:22" x14ac:dyDescent="0.35">
      <c r="F50" s="21"/>
      <c r="G50" s="21"/>
      <c r="H50" s="18" t="s">
        <v>7063</v>
      </c>
      <c r="I50" s="21">
        <f>I23*I49</f>
        <v>0</v>
      </c>
      <c r="J50" s="21">
        <f>J39-I37</f>
        <v>0</v>
      </c>
      <c r="K50" s="21">
        <f>K39-J37</f>
        <v>-2342338.8136438094</v>
      </c>
      <c r="L50" s="21">
        <f t="shared" ref="L50:Q50" si="8">L39-K37</f>
        <v>0</v>
      </c>
      <c r="M50" s="21">
        <f t="shared" si="8"/>
        <v>0</v>
      </c>
      <c r="N50" s="21">
        <f t="shared" si="8"/>
        <v>0</v>
      </c>
      <c r="O50" s="21">
        <f t="shared" si="8"/>
        <v>0</v>
      </c>
      <c r="P50" s="21">
        <f t="shared" si="8"/>
        <v>0</v>
      </c>
      <c r="Q50" s="21">
        <f t="shared" si="8"/>
        <v>0</v>
      </c>
      <c r="R50" s="21">
        <f>R39-Q37</f>
        <v>0</v>
      </c>
      <c r="S50" s="21">
        <f>S39-R37</f>
        <v>0</v>
      </c>
      <c r="T50" s="21">
        <f>T39-S37</f>
        <v>0</v>
      </c>
      <c r="U50" s="98">
        <f>-U49</f>
        <v>-9402037.3200563882</v>
      </c>
    </row>
    <row r="51" spans="6:22" x14ac:dyDescent="0.35">
      <c r="F51" s="21"/>
      <c r="G51" s="21"/>
      <c r="H51" s="18" t="s">
        <v>7080</v>
      </c>
      <c r="I51" s="21">
        <f>I8</f>
        <v>11392044.849689191</v>
      </c>
      <c r="J51" s="21">
        <f>J38</f>
        <v>117443.76133700208</v>
      </c>
      <c r="K51" s="21">
        <f>K38</f>
        <v>0</v>
      </c>
      <c r="L51" s="21">
        <f t="shared" ref="L51:U51" si="9">L38</f>
        <v>234887.52267400417</v>
      </c>
      <c r="M51" s="21">
        <f t="shared" si="9"/>
        <v>0</v>
      </c>
      <c r="N51" s="21">
        <f t="shared" si="9"/>
        <v>0</v>
      </c>
      <c r="O51" s="21">
        <f t="shared" si="9"/>
        <v>0</v>
      </c>
      <c r="P51" s="21">
        <f t="shared" si="9"/>
        <v>0</v>
      </c>
      <c r="Q51" s="21">
        <f t="shared" si="9"/>
        <v>0</v>
      </c>
      <c r="R51" s="21">
        <f t="shared" si="9"/>
        <v>0</v>
      </c>
      <c r="S51" s="21">
        <f t="shared" si="9"/>
        <v>0</v>
      </c>
      <c r="T51" s="21">
        <f t="shared" si="9"/>
        <v>0</v>
      </c>
      <c r="U51" s="21">
        <f t="shared" si="9"/>
        <v>0</v>
      </c>
    </row>
    <row r="52" spans="6:22" x14ac:dyDescent="0.35">
      <c r="H52" s="18" t="s">
        <v>7073</v>
      </c>
      <c r="I52" s="21">
        <f>I49-I50+I51</f>
        <v>11392044.849689191</v>
      </c>
      <c r="J52" s="21">
        <f>J49+J50+J51</f>
        <v>11509488.611026194</v>
      </c>
      <c r="K52" s="21">
        <f t="shared" ref="K52:U52" si="10">K49+K50+K51</f>
        <v>9167149.7973823845</v>
      </c>
      <c r="L52" s="21">
        <f t="shared" si="10"/>
        <v>9402037.3200563882</v>
      </c>
      <c r="M52" s="21">
        <f t="shared" si="10"/>
        <v>9402037.3200563882</v>
      </c>
      <c r="N52" s="21">
        <f t="shared" si="10"/>
        <v>9402037.3200563882</v>
      </c>
      <c r="O52" s="21">
        <f t="shared" si="10"/>
        <v>9402037.3200563882</v>
      </c>
      <c r="P52" s="21">
        <f t="shared" si="10"/>
        <v>9402037.3200563882</v>
      </c>
      <c r="Q52" s="21">
        <f t="shared" si="10"/>
        <v>9402037.3200563882</v>
      </c>
      <c r="R52" s="21">
        <f t="shared" si="10"/>
        <v>9402037.3200563882</v>
      </c>
      <c r="S52" s="21">
        <f t="shared" si="10"/>
        <v>9402037.3200563882</v>
      </c>
      <c r="T52" s="21">
        <f t="shared" si="10"/>
        <v>9402037.3200563882</v>
      </c>
      <c r="U52" s="21">
        <f t="shared" si="10"/>
        <v>0</v>
      </c>
    </row>
    <row r="53" spans="6:22" x14ac:dyDescent="0.35">
      <c r="S53"/>
      <c r="T53"/>
      <c r="U53"/>
    </row>
    <row r="54" spans="6:22" x14ac:dyDescent="0.35">
      <c r="S54"/>
      <c r="T54"/>
      <c r="U54"/>
    </row>
    <row r="55" spans="6:22" x14ac:dyDescent="0.35">
      <c r="H55" s="18" t="s">
        <v>7075</v>
      </c>
      <c r="I55" s="81">
        <v>0.161</v>
      </c>
      <c r="J55" s="81">
        <v>0.17919499999999999</v>
      </c>
      <c r="K55" s="81">
        <v>0.179619</v>
      </c>
      <c r="L55" s="81">
        <v>0.178735</v>
      </c>
      <c r="M55" s="81">
        <v>0.174514</v>
      </c>
      <c r="N55" s="81">
        <v>0.16786999999999999</v>
      </c>
      <c r="O55" s="81">
        <v>0.163212</v>
      </c>
      <c r="P55" s="81">
        <v>0.15973100000000001</v>
      </c>
      <c r="Q55" s="81">
        <v>0.157301</v>
      </c>
      <c r="R55" s="81">
        <v>0.15704299999999999</v>
      </c>
      <c r="S55" s="81">
        <v>0.15712100000000001</v>
      </c>
      <c r="T55" s="81">
        <v>0.15718499999999999</v>
      </c>
      <c r="U55" s="81">
        <v>0.15723999999999999</v>
      </c>
      <c r="V55"/>
    </row>
    <row r="56" spans="6:22" x14ac:dyDescent="0.35">
      <c r="S56"/>
      <c r="T56"/>
      <c r="U56"/>
    </row>
    <row r="57" spans="6:22" x14ac:dyDescent="0.35">
      <c r="H57" s="18" t="s">
        <v>7076</v>
      </c>
      <c r="I57" s="20">
        <f>(1+I55)^(-I44)</f>
        <v>0.9280767439828409</v>
      </c>
      <c r="J57" s="20">
        <f t="shared" ref="J57:U57" si="11">(1+J55)^(-J44)</f>
        <v>0.780946991986879</v>
      </c>
      <c r="K57" s="20">
        <f t="shared" si="11"/>
        <v>0.66167633505587775</v>
      </c>
      <c r="L57" s="20">
        <f t="shared" si="11"/>
        <v>0.56239748894357944</v>
      </c>
      <c r="M57" s="20">
        <f t="shared" si="11"/>
        <v>0.48488428576964987</v>
      </c>
      <c r="N57" s="20">
        <f t="shared" si="11"/>
        <v>0.42592215990796251</v>
      </c>
      <c r="O57" s="20">
        <f t="shared" si="11"/>
        <v>0.3742978392996833</v>
      </c>
      <c r="P57" s="20">
        <f t="shared" si="11"/>
        <v>0.32909440879480062</v>
      </c>
      <c r="Q57" s="20">
        <f t="shared" si="11"/>
        <v>0.28887250580568574</v>
      </c>
      <c r="R57" s="20">
        <f t="shared" si="11"/>
        <v>0.25013804844846627</v>
      </c>
      <c r="S57" s="20">
        <f t="shared" si="11"/>
        <v>0.21603437351057408</v>
      </c>
      <c r="T57" s="20">
        <f t="shared" si="11"/>
        <v>0.18658118716567509</v>
      </c>
      <c r="U57" s="20">
        <f t="shared" si="11"/>
        <v>0.16114136650107083</v>
      </c>
    </row>
    <row r="59" spans="6:22" x14ac:dyDescent="0.35">
      <c r="H59" s="18" t="s">
        <v>7077</v>
      </c>
      <c r="I59" s="21">
        <f>I57*I50</f>
        <v>0</v>
      </c>
      <c r="J59" s="21">
        <f>J57*J50</f>
        <v>0</v>
      </c>
      <c r="K59" s="21">
        <f t="shared" ref="K59:Q59" si="12">K57*K50</f>
        <v>-1549870.1616709684</v>
      </c>
      <c r="L59" s="21">
        <f t="shared" si="12"/>
        <v>0</v>
      </c>
      <c r="M59" s="21">
        <f t="shared" si="12"/>
        <v>0</v>
      </c>
      <c r="N59" s="21">
        <f t="shared" si="12"/>
        <v>0</v>
      </c>
      <c r="O59" s="21">
        <f t="shared" si="12"/>
        <v>0</v>
      </c>
      <c r="P59" s="21">
        <f t="shared" si="12"/>
        <v>0</v>
      </c>
      <c r="Q59" s="21">
        <f t="shared" si="12"/>
        <v>0</v>
      </c>
      <c r="R59" s="21">
        <f>R57*R50</f>
        <v>0</v>
      </c>
      <c r="S59" s="21">
        <f t="shared" ref="S59:T59" si="13">S57*S50</f>
        <v>0</v>
      </c>
      <c r="T59" s="21">
        <f t="shared" si="13"/>
        <v>0</v>
      </c>
      <c r="U59" s="21">
        <f>U57*U50</f>
        <v>-1515057.1416479521</v>
      </c>
    </row>
    <row r="60" spans="6:22" ht="15" thickBot="1" x14ac:dyDescent="0.4">
      <c r="S60"/>
      <c r="T60"/>
      <c r="U60"/>
    </row>
    <row r="61" spans="6:22" ht="15" thickBot="1" x14ac:dyDescent="0.4">
      <c r="H61" s="101" t="s">
        <v>7083</v>
      </c>
      <c r="I61" s="220">
        <f>-SUM(I59:$U59)</f>
        <v>3064927.3033189205</v>
      </c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</row>
    <row r="62" spans="6:22" x14ac:dyDescent="0.35">
      <c r="S62"/>
      <c r="T62"/>
      <c r="U62"/>
    </row>
    <row r="63" spans="6:22" x14ac:dyDescent="0.35">
      <c r="S63"/>
      <c r="T63"/>
      <c r="U63"/>
    </row>
    <row r="64" spans="6:22" x14ac:dyDescent="0.35">
      <c r="S64"/>
      <c r="T64"/>
      <c r="U64"/>
    </row>
    <row r="65" spans="8:21" x14ac:dyDescent="0.35">
      <c r="H65" s="18" t="s">
        <v>7010</v>
      </c>
      <c r="S65"/>
      <c r="T65"/>
      <c r="U65"/>
    </row>
    <row r="67" spans="8:21" x14ac:dyDescent="0.35">
      <c r="H67" s="18" t="s">
        <v>7087</v>
      </c>
      <c r="I67" s="21">
        <f>-SUM(I50:U50)-F6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B9584-B648-4401-ACEA-4B8CEB5DB492}">
  <sheetPr>
    <tabColor rgb="FFFFFF00"/>
  </sheetPr>
  <dimension ref="E2:AF67"/>
  <sheetViews>
    <sheetView showGridLines="0" topLeftCell="E58" workbookViewId="0">
      <selection activeCell="I61" sqref="I61"/>
    </sheetView>
  </sheetViews>
  <sheetFormatPr defaultColWidth="9.08984375" defaultRowHeight="14.5" x14ac:dyDescent="0.35"/>
  <cols>
    <col min="1" max="4" width="9.08984375" style="18"/>
    <col min="5" max="5" width="22.36328125" style="18" bestFit="1" customWidth="1"/>
    <col min="6" max="6" width="10.90625" style="18" bestFit="1" customWidth="1"/>
    <col min="7" max="7" width="1.90625" style="18" customWidth="1"/>
    <col min="8" max="8" width="27.453125" style="18" bestFit="1" customWidth="1"/>
    <col min="9" max="13" width="11.6328125" style="18" bestFit="1" customWidth="1"/>
    <col min="14" max="14" width="10.6328125" style="18" bestFit="1" customWidth="1"/>
    <col min="15" max="18" width="11.6328125" style="18" bestFit="1" customWidth="1"/>
    <col min="19" max="21" width="10.453125" style="18" bestFit="1" customWidth="1"/>
    <col min="22" max="25" width="9.90625" style="18" bestFit="1" customWidth="1"/>
    <col min="26" max="27" width="8.90625" style="18" bestFit="1" customWidth="1"/>
    <col min="28" max="16384" width="9.08984375" style="18"/>
  </cols>
  <sheetData>
    <row r="2" spans="5:21" x14ac:dyDescent="0.35">
      <c r="E2" s="217" t="str">
        <f>COB!I7</f>
        <v>Workmen's Compensation</v>
      </c>
    </row>
    <row r="3" spans="5:21" x14ac:dyDescent="0.35">
      <c r="H3" s="83" t="s">
        <v>7078</v>
      </c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5"/>
    </row>
    <row r="4" spans="5:21" x14ac:dyDescent="0.35">
      <c r="E4" s="131" t="s">
        <v>7124</v>
      </c>
      <c r="H4" s="86"/>
      <c r="U4" s="88"/>
    </row>
    <row r="5" spans="5:21" x14ac:dyDescent="0.35">
      <c r="H5" s="86"/>
      <c r="I5" s="62" t="s">
        <v>7021</v>
      </c>
      <c r="J5" s="62" t="s">
        <v>7022</v>
      </c>
      <c r="K5" s="62" t="s">
        <v>7023</v>
      </c>
      <c r="L5" s="62" t="s">
        <v>7024</v>
      </c>
      <c r="M5" s="62" t="s">
        <v>7025</v>
      </c>
      <c r="N5" s="62" t="s">
        <v>7026</v>
      </c>
      <c r="O5" s="62" t="s">
        <v>7027</v>
      </c>
      <c r="P5" s="62" t="s">
        <v>7028</v>
      </c>
      <c r="Q5" s="62" t="s">
        <v>7029</v>
      </c>
      <c r="R5" s="62" t="s">
        <v>7030</v>
      </c>
      <c r="U5" s="88"/>
    </row>
    <row r="6" spans="5:21" x14ac:dyDescent="0.35">
      <c r="E6" s="99" t="s">
        <v>7079</v>
      </c>
      <c r="F6" s="214">
        <f>_xlfn.XLOOKUP($E$2,Final_FY_2024!$C$23:$C$33,Final_FY_2024!$F$23:$F$33)</f>
        <v>12408779.839969102</v>
      </c>
      <c r="G6" s="74"/>
      <c r="H6" s="86"/>
      <c r="I6" s="164">
        <f>IBNR_DFs!F74</f>
        <v>0.76</v>
      </c>
      <c r="J6" s="164">
        <f>IBNR_DFs!G74</f>
        <v>0.13</v>
      </c>
      <c r="K6" s="164">
        <f>IBNR_DFs!H74</f>
        <v>5.9999999999999942E-2</v>
      </c>
      <c r="L6" s="164">
        <f>IBNR_DFs!I74</f>
        <v>5.0000000000000044E-2</v>
      </c>
      <c r="M6" s="164">
        <f>IBNR_DFs!J74</f>
        <v>0</v>
      </c>
      <c r="N6" s="164">
        <f>IBNR_DFs!K74</f>
        <v>0</v>
      </c>
      <c r="O6" s="164">
        <f>IBNR_DFs!L74</f>
        <v>0</v>
      </c>
      <c r="P6" s="164">
        <f>IBNR_DFs!M74</f>
        <v>0</v>
      </c>
      <c r="Q6" s="164">
        <f>IBNR_DFs!N74</f>
        <v>0</v>
      </c>
      <c r="R6" s="164">
        <f>IBNR_DFs!O74</f>
        <v>0</v>
      </c>
      <c r="S6" s="19"/>
      <c r="T6" s="19"/>
      <c r="U6" s="89"/>
    </row>
    <row r="7" spans="5:21" x14ac:dyDescent="0.35">
      <c r="H7" s="86"/>
      <c r="U7" s="88"/>
    </row>
    <row r="8" spans="5:21" x14ac:dyDescent="0.35">
      <c r="H8" s="86" t="s">
        <v>7021</v>
      </c>
      <c r="I8" s="21">
        <f>I6*F6</f>
        <v>9430672.6783765182</v>
      </c>
      <c r="U8" s="88"/>
    </row>
    <row r="9" spans="5:21" x14ac:dyDescent="0.35">
      <c r="H9" s="86" t="s">
        <v>7022</v>
      </c>
      <c r="J9" s="21">
        <f>$F$6*J$6</f>
        <v>1613141.3791959833</v>
      </c>
      <c r="U9" s="88"/>
    </row>
    <row r="10" spans="5:21" x14ac:dyDescent="0.35">
      <c r="H10" s="86" t="s">
        <v>7023</v>
      </c>
      <c r="K10" s="21">
        <f>$F$6*K$6</f>
        <v>744526.79039814544</v>
      </c>
      <c r="U10" s="88"/>
    </row>
    <row r="11" spans="5:21" x14ac:dyDescent="0.35">
      <c r="H11" s="86" t="s">
        <v>7024</v>
      </c>
      <c r="L11" s="21">
        <f>$F$6*L$6</f>
        <v>620438.99199845572</v>
      </c>
      <c r="U11" s="88"/>
    </row>
    <row r="12" spans="5:21" x14ac:dyDescent="0.35">
      <c r="H12" s="86" t="s">
        <v>7025</v>
      </c>
      <c r="M12" s="21">
        <f>$F$6*M$6</f>
        <v>0</v>
      </c>
      <c r="U12" s="88"/>
    </row>
    <row r="13" spans="5:21" x14ac:dyDescent="0.35">
      <c r="H13" s="86" t="s">
        <v>7026</v>
      </c>
      <c r="N13" s="21">
        <f>$F$6*N$6</f>
        <v>0</v>
      </c>
      <c r="U13" s="88"/>
    </row>
    <row r="14" spans="5:21" x14ac:dyDescent="0.35">
      <c r="H14" s="86" t="s">
        <v>7027</v>
      </c>
      <c r="O14" s="21">
        <f>$F$6*O$6</f>
        <v>0</v>
      </c>
      <c r="U14" s="88"/>
    </row>
    <row r="15" spans="5:21" x14ac:dyDescent="0.35">
      <c r="H15" s="86" t="s">
        <v>7028</v>
      </c>
      <c r="P15" s="21">
        <f>$F$6*P$6</f>
        <v>0</v>
      </c>
      <c r="U15" s="88"/>
    </row>
    <row r="16" spans="5:21" x14ac:dyDescent="0.35">
      <c r="H16" s="86" t="s">
        <v>7029</v>
      </c>
      <c r="Q16" s="21">
        <f>$F$6*Q$6</f>
        <v>0</v>
      </c>
      <c r="U16" s="88"/>
    </row>
    <row r="17" spans="8:32" x14ac:dyDescent="0.35">
      <c r="H17" s="86" t="s">
        <v>7030</v>
      </c>
      <c r="R17" s="21">
        <f>$F$6*R$6</f>
        <v>0</v>
      </c>
      <c r="U17" s="88"/>
    </row>
    <row r="18" spans="8:32" x14ac:dyDescent="0.35">
      <c r="H18" s="92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7"/>
    </row>
    <row r="20" spans="8:32" x14ac:dyDescent="0.35">
      <c r="H20" s="83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5"/>
    </row>
    <row r="21" spans="8:32" x14ac:dyDescent="0.35">
      <c r="H21" s="86"/>
      <c r="I21" s="62" t="s">
        <v>7021</v>
      </c>
      <c r="J21" s="62" t="s">
        <v>7022</v>
      </c>
      <c r="K21" s="62" t="s">
        <v>7023</v>
      </c>
      <c r="L21" s="62" t="s">
        <v>7024</v>
      </c>
      <c r="M21" s="62" t="s">
        <v>7025</v>
      </c>
      <c r="N21" s="62" t="s">
        <v>7026</v>
      </c>
      <c r="O21" s="62" t="s">
        <v>7027</v>
      </c>
      <c r="P21" s="62" t="s">
        <v>7028</v>
      </c>
      <c r="Q21" s="62" t="s">
        <v>7029</v>
      </c>
      <c r="R21" s="62" t="s">
        <v>7030</v>
      </c>
      <c r="S21" s="62" t="s">
        <v>7031</v>
      </c>
      <c r="T21" s="62" t="s">
        <v>7032</v>
      </c>
      <c r="U21" s="87" t="s">
        <v>7033</v>
      </c>
    </row>
    <row r="22" spans="8:32" x14ac:dyDescent="0.35">
      <c r="H22" s="86"/>
      <c r="U22" s="88"/>
    </row>
    <row r="23" spans="8:32" x14ac:dyDescent="0.35">
      <c r="H23" s="86"/>
      <c r="I23" s="164">
        <f>'2022 OCR Cohorts'!G19</f>
        <v>8.686757448886176E-2</v>
      </c>
      <c r="J23" s="164">
        <f>'2022 OCR Cohorts'!H19</f>
        <v>0.45714741687196181</v>
      </c>
      <c r="K23" s="164">
        <f>'2022 OCR Cohorts'!I19</f>
        <v>0.47240088861114554</v>
      </c>
      <c r="L23" s="164">
        <f>'2022 OCR Cohorts'!J19</f>
        <v>0.21215015019192018</v>
      </c>
      <c r="M23" s="164">
        <f>'2022 OCR Cohorts'!K19</f>
        <v>3.3493233035030699E-3</v>
      </c>
      <c r="N23" s="164">
        <f>'2022 OCR Cohorts'!L19</f>
        <v>0</v>
      </c>
      <c r="O23" s="164">
        <f>'2022 OCR Cohorts'!M19</f>
        <v>0</v>
      </c>
      <c r="P23" s="164">
        <f>'2022 OCR Cohorts'!N19</f>
        <v>0</v>
      </c>
      <c r="Q23" s="164">
        <f>'2022 OCR Cohorts'!O19</f>
        <v>6.2064344081538747E-3</v>
      </c>
      <c r="R23" s="164">
        <f>'2022 OCR Cohorts'!P19</f>
        <v>0</v>
      </c>
      <c r="S23" s="164">
        <f>'2022 OCR Cohorts'!Q19</f>
        <v>0</v>
      </c>
      <c r="T23" s="164">
        <v>0.5</v>
      </c>
      <c r="U23" s="165">
        <v>0.5</v>
      </c>
    </row>
    <row r="24" spans="8:32" x14ac:dyDescent="0.35">
      <c r="H24" s="86"/>
      <c r="S24"/>
      <c r="T24"/>
      <c r="U24" s="90"/>
    </row>
    <row r="25" spans="8:32" x14ac:dyDescent="0.35">
      <c r="H25" s="86" t="s">
        <v>7021</v>
      </c>
      <c r="I25" s="21">
        <f>I8</f>
        <v>9430672.6783765182</v>
      </c>
      <c r="J25" s="82">
        <f>(1-I$23)*I25</f>
        <v>8611453.0170075726</v>
      </c>
      <c r="K25" s="82">
        <f t="shared" ref="K25:Z34" si="0">(1-J$23)*J25</f>
        <v>4674749.5147682987</v>
      </c>
      <c r="L25" s="82">
        <f t="shared" si="0"/>
        <v>2466393.6899572331</v>
      </c>
      <c r="M25" s="82">
        <f t="shared" si="0"/>
        <v>1943147.8982004018</v>
      </c>
      <c r="N25" s="82">
        <f t="shared" si="0"/>
        <v>1936639.6676628063</v>
      </c>
      <c r="O25" s="82">
        <f t="shared" si="0"/>
        <v>1936639.6676628063</v>
      </c>
      <c r="P25" s="82">
        <f t="shared" si="0"/>
        <v>1936639.6676628063</v>
      </c>
      <c r="Q25" s="82">
        <f t="shared" si="0"/>
        <v>1936639.6676628063</v>
      </c>
      <c r="R25" s="82">
        <f>(1-Q$23)*Q25</f>
        <v>1924620.0405932283</v>
      </c>
      <c r="S25" s="82">
        <f t="shared" ref="S25:AB34" si="1">(1-R$23)*R25</f>
        <v>1924620.0405932283</v>
      </c>
      <c r="T25" s="82">
        <f>(1-S$23)*S25</f>
        <v>1924620.0405932283</v>
      </c>
      <c r="U25" s="91">
        <f>(1-T$23)*T25</f>
        <v>962310.02029661415</v>
      </c>
      <c r="V25" s="82">
        <v>0</v>
      </c>
    </row>
    <row r="26" spans="8:32" x14ac:dyDescent="0.35">
      <c r="H26" s="86" t="s">
        <v>7022</v>
      </c>
      <c r="J26" s="21">
        <f>$F$6*J$6</f>
        <v>1613141.3791959833</v>
      </c>
      <c r="K26" s="82">
        <f>(1-J$23)*J26</f>
        <v>875697.96464726573</v>
      </c>
      <c r="L26" s="82">
        <f t="shared" si="0"/>
        <v>462017.46799292596</v>
      </c>
      <c r="M26" s="82">
        <f t="shared" si="0"/>
        <v>364000.39276693604</v>
      </c>
      <c r="N26" s="82">
        <f t="shared" si="0"/>
        <v>362781.23776895751</v>
      </c>
      <c r="O26" s="82">
        <f t="shared" si="0"/>
        <v>362781.23776895751</v>
      </c>
      <c r="P26" s="82">
        <f t="shared" si="0"/>
        <v>362781.23776895751</v>
      </c>
      <c r="Q26" s="82">
        <f t="shared" si="0"/>
        <v>362781.23776895751</v>
      </c>
      <c r="R26" s="82">
        <f t="shared" si="0"/>
        <v>360529.65981223562</v>
      </c>
      <c r="S26" s="82">
        <f>(1-R$23)*R26</f>
        <v>360529.65981223562</v>
      </c>
      <c r="T26" s="82">
        <f t="shared" si="1"/>
        <v>360529.65981223562</v>
      </c>
      <c r="U26" s="91">
        <f>(1-T$23)*T26</f>
        <v>180264.82990611781</v>
      </c>
      <c r="V26" s="82">
        <f>(1-U$23)*U26</f>
        <v>90132.414953058906</v>
      </c>
      <c r="W26" s="82">
        <v>0</v>
      </c>
      <c r="X26"/>
      <c r="Y26"/>
      <c r="Z26"/>
      <c r="AA26"/>
      <c r="AB26"/>
      <c r="AC26"/>
      <c r="AD26"/>
      <c r="AE26"/>
      <c r="AF26"/>
    </row>
    <row r="27" spans="8:32" x14ac:dyDescent="0.35">
      <c r="H27" s="86" t="s">
        <v>7023</v>
      </c>
      <c r="K27" s="21">
        <f>$F$6*K$6</f>
        <v>744526.79039814544</v>
      </c>
      <c r="L27" s="82">
        <f>(1-K$23)*K27</f>
        <v>392811.67301925749</v>
      </c>
      <c r="M27" s="82">
        <f t="shared" si="0"/>
        <v>309476.61759108258</v>
      </c>
      <c r="N27" s="82">
        <f t="shared" si="0"/>
        <v>308440.08034389548</v>
      </c>
      <c r="O27" s="82">
        <f t="shared" si="0"/>
        <v>308440.08034389548</v>
      </c>
      <c r="P27" s="82">
        <f t="shared" si="0"/>
        <v>308440.08034389548</v>
      </c>
      <c r="Q27" s="82">
        <f t="shared" si="0"/>
        <v>308440.08034389548</v>
      </c>
      <c r="R27" s="82">
        <f t="shared" si="0"/>
        <v>306525.76721639541</v>
      </c>
      <c r="S27" s="82">
        <f t="shared" si="0"/>
        <v>306525.76721639541</v>
      </c>
      <c r="T27" s="82">
        <f>(1-S$23)*S27</f>
        <v>306525.76721639541</v>
      </c>
      <c r="U27" s="91">
        <f t="shared" si="1"/>
        <v>153262.88360819771</v>
      </c>
      <c r="V27" s="82">
        <f>(1-U$23)*U27</f>
        <v>76631.441804098853</v>
      </c>
      <c r="W27" s="82">
        <f>(1-V$23)*V27</f>
        <v>76631.441804098853</v>
      </c>
      <c r="X27" s="82">
        <v>0</v>
      </c>
      <c r="Y27"/>
      <c r="Z27"/>
      <c r="AA27"/>
      <c r="AB27"/>
      <c r="AC27"/>
      <c r="AD27"/>
      <c r="AE27"/>
      <c r="AF27"/>
    </row>
    <row r="28" spans="8:32" x14ac:dyDescent="0.35">
      <c r="H28" s="86" t="s">
        <v>7024</v>
      </c>
      <c r="L28" s="21">
        <f>$F$6*L$6</f>
        <v>620438.99199845572</v>
      </c>
      <c r="M28" s="82">
        <f>(1-L$23)*L28</f>
        <v>488812.76666105975</v>
      </c>
      <c r="N28" s="82">
        <f t="shared" si="0"/>
        <v>487175.57467063208</v>
      </c>
      <c r="O28" s="82">
        <f t="shared" si="0"/>
        <v>487175.57467063208</v>
      </c>
      <c r="P28" s="82">
        <f t="shared" si="0"/>
        <v>487175.57467063208</v>
      </c>
      <c r="Q28" s="82">
        <f t="shared" si="0"/>
        <v>487175.57467063208</v>
      </c>
      <c r="R28" s="82">
        <f t="shared" si="0"/>
        <v>484151.95142118417</v>
      </c>
      <c r="S28" s="82">
        <f t="shared" si="0"/>
        <v>484151.95142118417</v>
      </c>
      <c r="T28" s="82">
        <f t="shared" si="0"/>
        <v>484151.95142118417</v>
      </c>
      <c r="U28" s="91">
        <f>(1-T$23)*T28</f>
        <v>242075.97571059209</v>
      </c>
      <c r="V28" s="82">
        <f t="shared" si="1"/>
        <v>121037.98785529604</v>
      </c>
      <c r="W28" s="82">
        <f>(1-V$23)*V28</f>
        <v>121037.98785529604</v>
      </c>
      <c r="X28" s="82">
        <f>(1-W$23)*W28</f>
        <v>121037.98785529604</v>
      </c>
      <c r="Y28" s="82">
        <v>0</v>
      </c>
      <c r="Z28"/>
      <c r="AA28"/>
      <c r="AB28"/>
      <c r="AC28"/>
      <c r="AD28"/>
      <c r="AE28"/>
      <c r="AF28"/>
    </row>
    <row r="29" spans="8:32" x14ac:dyDescent="0.35">
      <c r="H29" s="86" t="s">
        <v>7025</v>
      </c>
      <c r="M29" s="21">
        <f>$F$6*M$6</f>
        <v>0</v>
      </c>
      <c r="N29" s="82">
        <f>(1-M$23)*M29</f>
        <v>0</v>
      </c>
      <c r="O29" s="82">
        <f t="shared" si="0"/>
        <v>0</v>
      </c>
      <c r="P29" s="82">
        <f t="shared" si="0"/>
        <v>0</v>
      </c>
      <c r="Q29" s="82">
        <f t="shared" si="0"/>
        <v>0</v>
      </c>
      <c r="R29" s="82">
        <f t="shared" si="0"/>
        <v>0</v>
      </c>
      <c r="S29" s="82">
        <f t="shared" si="0"/>
        <v>0</v>
      </c>
      <c r="T29" s="82">
        <f t="shared" si="0"/>
        <v>0</v>
      </c>
      <c r="U29" s="91">
        <f t="shared" si="0"/>
        <v>0</v>
      </c>
      <c r="V29" s="82">
        <f>(1-U$23)*U29</f>
        <v>0</v>
      </c>
      <c r="W29" s="82">
        <f t="shared" si="1"/>
        <v>0</v>
      </c>
      <c r="X29" s="82">
        <f>(1-W$23)*W29</f>
        <v>0</v>
      </c>
      <c r="Y29" s="82">
        <f>(1-X$23)*X29</f>
        <v>0</v>
      </c>
      <c r="Z29" s="82">
        <v>0</v>
      </c>
      <c r="AA29"/>
      <c r="AB29"/>
      <c r="AC29"/>
      <c r="AD29"/>
      <c r="AE29"/>
      <c r="AF29"/>
    </row>
    <row r="30" spans="8:32" x14ac:dyDescent="0.35">
      <c r="H30" s="86" t="s">
        <v>7026</v>
      </c>
      <c r="N30" s="21">
        <f>$F$6*N$6</f>
        <v>0</v>
      </c>
      <c r="O30" s="82">
        <f>(1-N$23)*N30</f>
        <v>0</v>
      </c>
      <c r="P30" s="82">
        <f t="shared" si="0"/>
        <v>0</v>
      </c>
      <c r="Q30" s="82">
        <f t="shared" si="0"/>
        <v>0</v>
      </c>
      <c r="R30" s="82">
        <f t="shared" si="0"/>
        <v>0</v>
      </c>
      <c r="S30" s="82">
        <f t="shared" si="0"/>
        <v>0</v>
      </c>
      <c r="T30" s="82">
        <f t="shared" si="0"/>
        <v>0</v>
      </c>
      <c r="U30" s="91">
        <f t="shared" si="0"/>
        <v>0</v>
      </c>
      <c r="V30" s="82">
        <f t="shared" si="0"/>
        <v>0</v>
      </c>
      <c r="W30" s="82">
        <f>(1-V$23)*V30</f>
        <v>0</v>
      </c>
      <c r="X30" s="82">
        <f t="shared" si="1"/>
        <v>0</v>
      </c>
      <c r="Y30" s="82">
        <f>(1-X$23)*X30</f>
        <v>0</v>
      </c>
      <c r="Z30" s="82">
        <f>(1-Y$23)*Y30</f>
        <v>0</v>
      </c>
      <c r="AA30" s="82">
        <v>0</v>
      </c>
      <c r="AB30"/>
      <c r="AC30"/>
      <c r="AD30"/>
      <c r="AE30"/>
      <c r="AF30"/>
    </row>
    <row r="31" spans="8:32" x14ac:dyDescent="0.35">
      <c r="H31" s="86" t="s">
        <v>7027</v>
      </c>
      <c r="O31" s="21">
        <f>$F$6*O$6</f>
        <v>0</v>
      </c>
      <c r="P31" s="82">
        <f>(1-O$23)*O31</f>
        <v>0</v>
      </c>
      <c r="Q31" s="82">
        <f t="shared" si="0"/>
        <v>0</v>
      </c>
      <c r="R31" s="82">
        <f t="shared" si="0"/>
        <v>0</v>
      </c>
      <c r="S31" s="82">
        <f t="shared" si="0"/>
        <v>0</v>
      </c>
      <c r="T31" s="82">
        <f t="shared" si="0"/>
        <v>0</v>
      </c>
      <c r="U31" s="91">
        <f t="shared" si="0"/>
        <v>0</v>
      </c>
      <c r="V31" s="82">
        <f t="shared" si="0"/>
        <v>0</v>
      </c>
      <c r="W31" s="82">
        <f t="shared" si="0"/>
        <v>0</v>
      </c>
      <c r="X31" s="82">
        <f>(1-W$23)*W31</f>
        <v>0</v>
      </c>
      <c r="Y31" s="82">
        <f t="shared" si="1"/>
        <v>0</v>
      </c>
      <c r="Z31" s="82">
        <f>(1-Y$23)*Y31</f>
        <v>0</v>
      </c>
      <c r="AA31" s="82">
        <f>(1-Z$23)*Z31</f>
        <v>0</v>
      </c>
      <c r="AB31" s="82">
        <v>0</v>
      </c>
      <c r="AC31"/>
      <c r="AD31"/>
      <c r="AE31"/>
      <c r="AF31"/>
    </row>
    <row r="32" spans="8:32" x14ac:dyDescent="0.35">
      <c r="H32" s="86" t="s">
        <v>7028</v>
      </c>
      <c r="P32" s="21">
        <f>$F$6*P$6</f>
        <v>0</v>
      </c>
      <c r="Q32" s="82">
        <f>(1-P$23)*P32</f>
        <v>0</v>
      </c>
      <c r="R32" s="82">
        <f t="shared" si="0"/>
        <v>0</v>
      </c>
      <c r="S32" s="82">
        <f t="shared" si="0"/>
        <v>0</v>
      </c>
      <c r="T32" s="82">
        <f t="shared" si="0"/>
        <v>0</v>
      </c>
      <c r="U32" s="91">
        <f t="shared" si="0"/>
        <v>0</v>
      </c>
      <c r="V32" s="82">
        <f t="shared" si="0"/>
        <v>0</v>
      </c>
      <c r="W32" s="82">
        <f t="shared" si="0"/>
        <v>0</v>
      </c>
      <c r="X32" s="82">
        <f t="shared" si="0"/>
        <v>0</v>
      </c>
      <c r="Y32" s="82">
        <f>(1-X$23)*X32</f>
        <v>0</v>
      </c>
      <c r="Z32" s="82">
        <f t="shared" si="1"/>
        <v>0</v>
      </c>
      <c r="AA32" s="82">
        <f>(1-Z$23)*Z32</f>
        <v>0</v>
      </c>
      <c r="AB32" s="82">
        <f>(1-AA$23)*AA32</f>
        <v>0</v>
      </c>
      <c r="AC32" s="82">
        <v>0</v>
      </c>
      <c r="AD32"/>
      <c r="AE32"/>
      <c r="AF32"/>
    </row>
    <row r="33" spans="7:32" x14ac:dyDescent="0.35">
      <c r="H33" s="86" t="s">
        <v>7029</v>
      </c>
      <c r="Q33" s="21">
        <f>$F$6*Q$6</f>
        <v>0</v>
      </c>
      <c r="R33" s="82">
        <f>(1-Q$23)*Q33</f>
        <v>0</v>
      </c>
      <c r="S33" s="82">
        <f t="shared" si="0"/>
        <v>0</v>
      </c>
      <c r="T33" s="82">
        <f t="shared" si="0"/>
        <v>0</v>
      </c>
      <c r="U33" s="91">
        <f t="shared" si="0"/>
        <v>0</v>
      </c>
      <c r="V33" s="82">
        <f t="shared" si="0"/>
        <v>0</v>
      </c>
      <c r="W33" s="82">
        <f t="shared" si="0"/>
        <v>0</v>
      </c>
      <c r="X33" s="82">
        <f t="shared" si="0"/>
        <v>0</v>
      </c>
      <c r="Y33" s="82">
        <f t="shared" si="0"/>
        <v>0</v>
      </c>
      <c r="Z33" s="82">
        <f>(1-Y$23)*Y33</f>
        <v>0</v>
      </c>
      <c r="AA33" s="82">
        <f t="shared" si="1"/>
        <v>0</v>
      </c>
      <c r="AB33" s="82">
        <f>(1-AA$23)*AA33</f>
        <v>0</v>
      </c>
      <c r="AC33" s="82">
        <f>(1-AB$23)*AB33</f>
        <v>0</v>
      </c>
      <c r="AD33" s="82">
        <v>0</v>
      </c>
      <c r="AE33"/>
      <c r="AF33"/>
    </row>
    <row r="34" spans="7:32" x14ac:dyDescent="0.35">
      <c r="H34" s="92" t="s">
        <v>7030</v>
      </c>
      <c r="I34" s="93"/>
      <c r="J34" s="93"/>
      <c r="K34" s="93"/>
      <c r="L34" s="93"/>
      <c r="M34" s="93"/>
      <c r="N34" s="93"/>
      <c r="O34" s="93"/>
      <c r="P34" s="93"/>
      <c r="Q34" s="93"/>
      <c r="R34" s="94">
        <f>$F$6*R$6</f>
        <v>0</v>
      </c>
      <c r="S34" s="95">
        <f>(1-R$23)*R34</f>
        <v>0</v>
      </c>
      <c r="T34" s="95">
        <f t="shared" si="0"/>
        <v>0</v>
      </c>
      <c r="U34" s="96">
        <f t="shared" si="0"/>
        <v>0</v>
      </c>
      <c r="V34" s="82">
        <f t="shared" si="0"/>
        <v>0</v>
      </c>
      <c r="W34" s="82">
        <f t="shared" si="0"/>
        <v>0</v>
      </c>
      <c r="X34" s="82">
        <f t="shared" si="0"/>
        <v>0</v>
      </c>
      <c r="Y34" s="82">
        <f t="shared" si="0"/>
        <v>0</v>
      </c>
      <c r="Z34" s="82">
        <f t="shared" si="0"/>
        <v>0</v>
      </c>
      <c r="AA34" s="82">
        <f>(1-Z$23)*Z34</f>
        <v>0</v>
      </c>
      <c r="AB34" s="82">
        <f t="shared" si="1"/>
        <v>0</v>
      </c>
      <c r="AC34" s="82">
        <f>(1-AB$23)*AB34</f>
        <v>0</v>
      </c>
      <c r="AD34" s="82">
        <f>(1-AC$23)*AC34</f>
        <v>0</v>
      </c>
      <c r="AE34" s="82">
        <v>0</v>
      </c>
      <c r="AF34"/>
    </row>
    <row r="35" spans="7:32" x14ac:dyDescent="0.35">
      <c r="J35" s="21"/>
      <c r="K35" s="21"/>
      <c r="V35"/>
      <c r="W35"/>
      <c r="X35"/>
      <c r="Y35"/>
      <c r="Z35"/>
      <c r="AA35"/>
      <c r="AB35"/>
      <c r="AC35"/>
      <c r="AD35"/>
      <c r="AE35"/>
      <c r="AF35"/>
    </row>
    <row r="36" spans="7:32" x14ac:dyDescent="0.35">
      <c r="J36" s="21"/>
      <c r="K36" s="21"/>
      <c r="V36"/>
      <c r="W36"/>
      <c r="X36"/>
      <c r="Y36"/>
      <c r="Z36"/>
      <c r="AA36"/>
      <c r="AB36"/>
      <c r="AC36"/>
      <c r="AD36"/>
      <c r="AE36"/>
      <c r="AF36"/>
    </row>
    <row r="37" spans="7:32" x14ac:dyDescent="0.35">
      <c r="I37" s="74">
        <f>SUM(I25:I34)</f>
        <v>9430672.6783765182</v>
      </c>
      <c r="J37" s="74">
        <f t="shared" ref="J37:Q37" si="2">SUM(J25:J34)</f>
        <v>10224594.396203555</v>
      </c>
      <c r="K37" s="74">
        <f t="shared" si="2"/>
        <v>6294974.2698137099</v>
      </c>
      <c r="L37" s="74">
        <f t="shared" si="2"/>
        <v>3941661.822967872</v>
      </c>
      <c r="M37" s="74">
        <f t="shared" si="2"/>
        <v>3105437.6752194799</v>
      </c>
      <c r="N37" s="74">
        <f t="shared" si="2"/>
        <v>3095036.5604462912</v>
      </c>
      <c r="O37" s="74">
        <f t="shared" si="2"/>
        <v>3095036.5604462912</v>
      </c>
      <c r="P37" s="74">
        <f t="shared" si="2"/>
        <v>3095036.5604462912</v>
      </c>
      <c r="Q37" s="74">
        <f t="shared" si="2"/>
        <v>3095036.5604462912</v>
      </c>
      <c r="R37" s="74">
        <f>SUM(R25:R34)</f>
        <v>3075827.4190430436</v>
      </c>
      <c r="S37" s="74">
        <f>SUM(S25:S34)</f>
        <v>3075827.4190430436</v>
      </c>
      <c r="T37" s="74">
        <f>SUM(T25:T34)</f>
        <v>3075827.4190430436</v>
      </c>
      <c r="U37" s="74">
        <f>SUM(U25:U34)</f>
        <v>1537913.7095215218</v>
      </c>
      <c r="V37" s="74">
        <f t="shared" ref="V37:AE37" si="3">SUM(V25:V34)</f>
        <v>287801.84461245383</v>
      </c>
      <c r="W37" s="74">
        <f t="shared" si="3"/>
        <v>197669.4296593949</v>
      </c>
      <c r="X37" s="74">
        <f t="shared" si="3"/>
        <v>121037.98785529604</v>
      </c>
      <c r="Y37" s="74">
        <f t="shared" si="3"/>
        <v>0</v>
      </c>
      <c r="Z37" s="74">
        <f t="shared" si="3"/>
        <v>0</v>
      </c>
      <c r="AA37" s="74">
        <f t="shared" si="3"/>
        <v>0</v>
      </c>
      <c r="AB37" s="74">
        <f t="shared" si="3"/>
        <v>0</v>
      </c>
      <c r="AC37" s="74">
        <f t="shared" si="3"/>
        <v>0</v>
      </c>
      <c r="AD37" s="74">
        <f t="shared" si="3"/>
        <v>0</v>
      </c>
      <c r="AE37" s="74">
        <f t="shared" si="3"/>
        <v>0</v>
      </c>
    </row>
    <row r="38" spans="7:32" x14ac:dyDescent="0.35">
      <c r="H38" s="18" t="s">
        <v>7081</v>
      </c>
      <c r="I38" s="21">
        <f>I25</f>
        <v>9430672.6783765182</v>
      </c>
      <c r="J38" s="21">
        <f>J26</f>
        <v>1613141.3791959833</v>
      </c>
      <c r="K38" s="21">
        <f>K27</f>
        <v>744526.79039814544</v>
      </c>
      <c r="L38" s="21">
        <f>L28</f>
        <v>620438.99199845572</v>
      </c>
      <c r="M38" s="21">
        <f>M29</f>
        <v>0</v>
      </c>
      <c r="N38" s="21">
        <f>N30</f>
        <v>0</v>
      </c>
      <c r="O38" s="21">
        <f>O31</f>
        <v>0</v>
      </c>
      <c r="P38" s="21">
        <f>P32</f>
        <v>0</v>
      </c>
      <c r="Q38" s="21">
        <f>Q33</f>
        <v>0</v>
      </c>
      <c r="R38" s="21">
        <f>R34</f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</row>
    <row r="39" spans="7:32" x14ac:dyDescent="0.35">
      <c r="H39" s="18" t="s">
        <v>7082</v>
      </c>
      <c r="I39" s="21">
        <f>I37-I38</f>
        <v>0</v>
      </c>
      <c r="J39" s="21">
        <f t="shared" ref="J39:Q39" si="4">J37-J38</f>
        <v>8611453.0170075726</v>
      </c>
      <c r="K39" s="21">
        <f t="shared" si="4"/>
        <v>5550447.4794155648</v>
      </c>
      <c r="L39" s="21">
        <f t="shared" si="4"/>
        <v>3321222.8309694165</v>
      </c>
      <c r="M39" s="21">
        <f t="shared" si="4"/>
        <v>3105437.6752194799</v>
      </c>
      <c r="N39" s="21">
        <f t="shared" si="4"/>
        <v>3095036.5604462912</v>
      </c>
      <c r="O39" s="21">
        <f t="shared" si="4"/>
        <v>3095036.5604462912</v>
      </c>
      <c r="P39" s="21">
        <f t="shared" si="4"/>
        <v>3095036.5604462912</v>
      </c>
      <c r="Q39" s="21">
        <f t="shared" si="4"/>
        <v>3095036.5604462912</v>
      </c>
      <c r="R39" s="21">
        <f>R37-R38</f>
        <v>3075827.4190430436</v>
      </c>
      <c r="S39" s="21">
        <f t="shared" ref="S39:AE39" si="5">S37-S38</f>
        <v>3075827.4190430436</v>
      </c>
      <c r="T39" s="21">
        <f>T37-T38</f>
        <v>3075827.4190430436</v>
      </c>
      <c r="U39" s="21">
        <f>U37-U38</f>
        <v>1537913.7095215218</v>
      </c>
      <c r="V39" s="21">
        <f t="shared" si="5"/>
        <v>287801.84461245383</v>
      </c>
      <c r="W39" s="21">
        <f t="shared" si="5"/>
        <v>197669.4296593949</v>
      </c>
      <c r="X39" s="21">
        <f t="shared" si="5"/>
        <v>121037.98785529604</v>
      </c>
      <c r="Y39" s="21">
        <f t="shared" si="5"/>
        <v>0</v>
      </c>
      <c r="Z39" s="21">
        <f t="shared" si="5"/>
        <v>0</v>
      </c>
      <c r="AA39" s="21">
        <f t="shared" si="5"/>
        <v>0</v>
      </c>
      <c r="AB39" s="21">
        <f t="shared" si="5"/>
        <v>0</v>
      </c>
      <c r="AC39" s="21">
        <f t="shared" si="5"/>
        <v>0</v>
      </c>
      <c r="AD39" s="21">
        <f t="shared" si="5"/>
        <v>0</v>
      </c>
      <c r="AE39" s="21">
        <f t="shared" si="5"/>
        <v>0</v>
      </c>
    </row>
    <row r="40" spans="7:32" x14ac:dyDescent="0.35">
      <c r="I40" s="21"/>
      <c r="S40"/>
      <c r="T40"/>
      <c r="U40"/>
    </row>
    <row r="41" spans="7:32" x14ac:dyDescent="0.35">
      <c r="I41" s="21"/>
      <c r="S41"/>
      <c r="T41"/>
      <c r="U41"/>
    </row>
    <row r="42" spans="7:32" x14ac:dyDescent="0.35">
      <c r="I42" s="137">
        <v>1</v>
      </c>
      <c r="J42" s="137">
        <v>2</v>
      </c>
      <c r="K42" s="137">
        <v>3</v>
      </c>
      <c r="L42" s="137">
        <v>4</v>
      </c>
      <c r="M42" s="137">
        <v>5</v>
      </c>
      <c r="N42" s="137">
        <v>6</v>
      </c>
      <c r="O42" s="137">
        <v>7</v>
      </c>
      <c r="P42" s="137">
        <v>8</v>
      </c>
      <c r="Q42" s="137">
        <v>9</v>
      </c>
      <c r="R42" s="137">
        <v>10</v>
      </c>
      <c r="S42" s="137">
        <v>11</v>
      </c>
      <c r="T42" s="137">
        <v>12</v>
      </c>
      <c r="U42" s="137">
        <v>13</v>
      </c>
    </row>
    <row r="43" spans="7:32" x14ac:dyDescent="0.35">
      <c r="I43" s="21"/>
      <c r="S43"/>
      <c r="T43"/>
      <c r="U43"/>
    </row>
    <row r="44" spans="7:32" x14ac:dyDescent="0.35">
      <c r="I44" s="18">
        <v>0.5</v>
      </c>
      <c r="J44" s="18">
        <f>I44+1</f>
        <v>1.5</v>
      </c>
      <c r="K44" s="18">
        <f t="shared" ref="K44:U44" si="6">J44+1</f>
        <v>2.5</v>
      </c>
      <c r="L44" s="18">
        <f t="shared" si="6"/>
        <v>3.5</v>
      </c>
      <c r="M44" s="18">
        <f t="shared" si="6"/>
        <v>4.5</v>
      </c>
      <c r="N44" s="18">
        <f t="shared" si="6"/>
        <v>5.5</v>
      </c>
      <c r="O44" s="18">
        <f t="shared" si="6"/>
        <v>6.5</v>
      </c>
      <c r="P44" s="18">
        <f t="shared" si="6"/>
        <v>7.5</v>
      </c>
      <c r="Q44" s="18">
        <f t="shared" si="6"/>
        <v>8.5</v>
      </c>
      <c r="R44" s="18">
        <f t="shared" si="6"/>
        <v>9.5</v>
      </c>
      <c r="S44" s="18">
        <f t="shared" si="6"/>
        <v>10.5</v>
      </c>
      <c r="T44" s="18">
        <f t="shared" si="6"/>
        <v>11.5</v>
      </c>
      <c r="U44" s="18">
        <f t="shared" si="6"/>
        <v>12.5</v>
      </c>
    </row>
    <row r="45" spans="7:32" x14ac:dyDescent="0.35">
      <c r="G45" s="74"/>
      <c r="S45"/>
      <c r="T45"/>
      <c r="U45"/>
    </row>
    <row r="46" spans="7:32" x14ac:dyDescent="0.35">
      <c r="I46" s="18" t="s">
        <v>7021</v>
      </c>
      <c r="J46" s="18" t="s">
        <v>7022</v>
      </c>
      <c r="K46" s="18" t="s">
        <v>7023</v>
      </c>
      <c r="L46" s="18" t="s">
        <v>7024</v>
      </c>
      <c r="M46" s="18" t="s">
        <v>7025</v>
      </c>
      <c r="N46" s="18" t="s">
        <v>7026</v>
      </c>
      <c r="O46" s="18" t="s">
        <v>7027</v>
      </c>
      <c r="P46" s="18" t="s">
        <v>7028</v>
      </c>
      <c r="Q46" s="18" t="s">
        <v>7029</v>
      </c>
      <c r="R46" s="18" t="s">
        <v>7030</v>
      </c>
      <c r="S46" s="18" t="s">
        <v>7031</v>
      </c>
      <c r="T46" s="18" t="s">
        <v>7032</v>
      </c>
      <c r="U46" s="18" t="s">
        <v>7033</v>
      </c>
    </row>
    <row r="47" spans="7:32" x14ac:dyDescent="0.35">
      <c r="H47" s="62" t="s">
        <v>7071</v>
      </c>
      <c r="S47"/>
      <c r="T47"/>
      <c r="U47"/>
    </row>
    <row r="48" spans="7:32" x14ac:dyDescent="0.35">
      <c r="H48" s="18" t="s">
        <v>7074</v>
      </c>
      <c r="I48" s="19"/>
      <c r="J48" s="19"/>
      <c r="K48" s="19"/>
      <c r="L48" s="19"/>
      <c r="M48" s="19"/>
      <c r="N48" s="19"/>
      <c r="O48" s="19"/>
      <c r="P48" s="19"/>
      <c r="Q48" s="19"/>
      <c r="R48" s="19"/>
      <c r="S48"/>
      <c r="T48"/>
      <c r="U48"/>
    </row>
    <row r="49" spans="6:22" x14ac:dyDescent="0.35">
      <c r="H49" s="18" t="s">
        <v>7072</v>
      </c>
      <c r="I49" s="21">
        <v>0</v>
      </c>
      <c r="J49" s="21">
        <f>I52</f>
        <v>9430672.6783765182</v>
      </c>
      <c r="K49" s="21">
        <f t="shared" ref="K49:S49" si="7">J52</f>
        <v>10224594.396203555</v>
      </c>
      <c r="L49" s="21">
        <f t="shared" si="7"/>
        <v>6294974.2698137099</v>
      </c>
      <c r="M49" s="21">
        <f t="shared" si="7"/>
        <v>3941661.822967872</v>
      </c>
      <c r="N49" s="21">
        <f t="shared" si="7"/>
        <v>3105437.6752194799</v>
      </c>
      <c r="O49" s="21">
        <f t="shared" si="7"/>
        <v>3095036.5604462912</v>
      </c>
      <c r="P49" s="21">
        <f t="shared" si="7"/>
        <v>3095036.5604462912</v>
      </c>
      <c r="Q49" s="21">
        <f t="shared" si="7"/>
        <v>3095036.5604462912</v>
      </c>
      <c r="R49" s="21">
        <f t="shared" si="7"/>
        <v>3095036.5604462912</v>
      </c>
      <c r="S49" s="21">
        <f t="shared" si="7"/>
        <v>3075827.4190430436</v>
      </c>
      <c r="T49" s="21">
        <f>S52</f>
        <v>3075827.4190430436</v>
      </c>
      <c r="U49" s="21">
        <f>T52</f>
        <v>3075827.4190430436</v>
      </c>
    </row>
    <row r="50" spans="6:22" x14ac:dyDescent="0.35">
      <c r="F50" s="21"/>
      <c r="G50" s="21"/>
      <c r="H50" s="18" t="s">
        <v>7063</v>
      </c>
      <c r="I50" s="21">
        <f>I23*I49</f>
        <v>0</v>
      </c>
      <c r="J50" s="21">
        <f>J39-I37</f>
        <v>-819219.66136894561</v>
      </c>
      <c r="K50" s="21">
        <f>K39-J37</f>
        <v>-4674146.9167879904</v>
      </c>
      <c r="L50" s="21">
        <f t="shared" ref="L50:Q50" si="8">L39-K37</f>
        <v>-2973751.4388442934</v>
      </c>
      <c r="M50" s="21">
        <f t="shared" si="8"/>
        <v>-836224.14774839208</v>
      </c>
      <c r="N50" s="21">
        <f t="shared" si="8"/>
        <v>-10401.114773188718</v>
      </c>
      <c r="O50" s="21">
        <f t="shared" si="8"/>
        <v>0</v>
      </c>
      <c r="P50" s="21">
        <f t="shared" si="8"/>
        <v>0</v>
      </c>
      <c r="Q50" s="21">
        <f t="shared" si="8"/>
        <v>0</v>
      </c>
      <c r="R50" s="21">
        <f>R39-Q37</f>
        <v>-19209.141403247602</v>
      </c>
      <c r="S50" s="21">
        <f>S39-R37</f>
        <v>0</v>
      </c>
      <c r="T50" s="21">
        <f>T39-S37</f>
        <v>0</v>
      </c>
      <c r="U50" s="98">
        <f>-U49</f>
        <v>-3075827.4190430436</v>
      </c>
    </row>
    <row r="51" spans="6:22" x14ac:dyDescent="0.35">
      <c r="F51" s="21"/>
      <c r="G51" s="21"/>
      <c r="H51" s="18" t="s">
        <v>7080</v>
      </c>
      <c r="I51" s="21">
        <f>I8</f>
        <v>9430672.6783765182</v>
      </c>
      <c r="J51" s="21">
        <f>J38</f>
        <v>1613141.3791959833</v>
      </c>
      <c r="K51" s="21">
        <f>K38</f>
        <v>744526.79039814544</v>
      </c>
      <c r="L51" s="21">
        <f t="shared" ref="L51:U51" si="9">L38</f>
        <v>620438.99199845572</v>
      </c>
      <c r="M51" s="21">
        <f t="shared" si="9"/>
        <v>0</v>
      </c>
      <c r="N51" s="21">
        <f t="shared" si="9"/>
        <v>0</v>
      </c>
      <c r="O51" s="21">
        <f t="shared" si="9"/>
        <v>0</v>
      </c>
      <c r="P51" s="21">
        <f t="shared" si="9"/>
        <v>0</v>
      </c>
      <c r="Q51" s="21">
        <f t="shared" si="9"/>
        <v>0</v>
      </c>
      <c r="R51" s="21">
        <f t="shared" si="9"/>
        <v>0</v>
      </c>
      <c r="S51" s="21">
        <f t="shared" si="9"/>
        <v>0</v>
      </c>
      <c r="T51" s="21">
        <f t="shared" si="9"/>
        <v>0</v>
      </c>
      <c r="U51" s="21">
        <f t="shared" si="9"/>
        <v>0</v>
      </c>
    </row>
    <row r="52" spans="6:22" x14ac:dyDescent="0.35">
      <c r="H52" s="18" t="s">
        <v>7073</v>
      </c>
      <c r="I52" s="21">
        <f>I49-I50+I51</f>
        <v>9430672.6783765182</v>
      </c>
      <c r="J52" s="21">
        <f>J49+J50+J51</f>
        <v>10224594.396203555</v>
      </c>
      <c r="K52" s="21">
        <f t="shared" ref="K52:U52" si="10">K49+K50+K51</f>
        <v>6294974.2698137099</v>
      </c>
      <c r="L52" s="21">
        <f t="shared" si="10"/>
        <v>3941661.822967872</v>
      </c>
      <c r="M52" s="21">
        <f t="shared" si="10"/>
        <v>3105437.6752194799</v>
      </c>
      <c r="N52" s="21">
        <f t="shared" si="10"/>
        <v>3095036.5604462912</v>
      </c>
      <c r="O52" s="21">
        <f t="shared" si="10"/>
        <v>3095036.5604462912</v>
      </c>
      <c r="P52" s="21">
        <f t="shared" si="10"/>
        <v>3095036.5604462912</v>
      </c>
      <c r="Q52" s="21">
        <f t="shared" si="10"/>
        <v>3095036.5604462912</v>
      </c>
      <c r="R52" s="21">
        <f t="shared" si="10"/>
        <v>3075827.4190430436</v>
      </c>
      <c r="S52" s="21">
        <f t="shared" si="10"/>
        <v>3075827.4190430436</v>
      </c>
      <c r="T52" s="21">
        <f>T49+T50+T51</f>
        <v>3075827.4190430436</v>
      </c>
      <c r="U52" s="21">
        <f t="shared" si="10"/>
        <v>0</v>
      </c>
    </row>
    <row r="53" spans="6:22" x14ac:dyDescent="0.35">
      <c r="S53"/>
      <c r="T53"/>
      <c r="U53"/>
    </row>
    <row r="54" spans="6:22" x14ac:dyDescent="0.35">
      <c r="S54"/>
      <c r="T54"/>
      <c r="U54"/>
    </row>
    <row r="55" spans="6:22" x14ac:dyDescent="0.35">
      <c r="H55" s="18" t="s">
        <v>7075</v>
      </c>
      <c r="I55" s="81">
        <f>'NSE_Yield Curve'!S5</f>
        <v>0.16989000000000001</v>
      </c>
      <c r="J55" s="81">
        <f>'NSE_Yield Curve'!T5</f>
        <v>0.18140400000000001</v>
      </c>
      <c r="K55" s="81">
        <f>'NSE_Yield Curve'!U5</f>
        <v>0.18001600000000001</v>
      </c>
      <c r="L55" s="81">
        <f>'NSE_Yield Curve'!V5</f>
        <v>0.18340799999999999</v>
      </c>
      <c r="M55" s="81">
        <f>'NSE_Yield Curve'!W5</f>
        <v>0.17981099999999997</v>
      </c>
      <c r="N55" s="81">
        <f>'NSE_Yield Curve'!X5</f>
        <v>0.171957</v>
      </c>
      <c r="O55" s="81">
        <f>'NSE_Yield Curve'!Y5</f>
        <v>0.16637900000000003</v>
      </c>
      <c r="P55" s="81">
        <f>'NSE_Yield Curve'!Z5</f>
        <v>0.16248899999999999</v>
      </c>
      <c r="Q55" s="81">
        <f>'NSE_Yield Curve'!AA5</f>
        <v>0.15950500000000001</v>
      </c>
      <c r="R55" s="81">
        <f>'NSE_Yield Curve'!AB5</f>
        <v>0.165024</v>
      </c>
      <c r="S55" s="81">
        <f>'NSE_Yield Curve'!AC5</f>
        <v>0.15692800000000001</v>
      </c>
      <c r="T55" s="81">
        <f>'NSE_Yield Curve'!AD5</f>
        <v>0.15706700000000001</v>
      </c>
      <c r="U55" s="81">
        <f>'NSE_Yield Curve'!AE5</f>
        <v>0.15718399999999999</v>
      </c>
      <c r="V55"/>
    </row>
    <row r="56" spans="6:22" x14ac:dyDescent="0.35">
      <c r="S56"/>
      <c r="T56"/>
      <c r="U56"/>
    </row>
    <row r="57" spans="6:22" x14ac:dyDescent="0.35">
      <c r="H57" s="18" t="s">
        <v>7076</v>
      </c>
      <c r="I57" s="20">
        <f>(1+I55)^(-I44)</f>
        <v>0.92454378952381777</v>
      </c>
      <c r="J57" s="20">
        <f t="shared" ref="J57:U57" si="11">(1+J55)^(-J44)</f>
        <v>0.77875768344426988</v>
      </c>
      <c r="K57" s="20">
        <f t="shared" si="11"/>
        <v>0.66111994593474366</v>
      </c>
      <c r="L57" s="20">
        <f t="shared" si="11"/>
        <v>0.55466306483866923</v>
      </c>
      <c r="M57" s="20">
        <f t="shared" si="11"/>
        <v>0.47516453155213112</v>
      </c>
      <c r="N57" s="20">
        <f t="shared" si="11"/>
        <v>0.41781668058808641</v>
      </c>
      <c r="O57" s="20">
        <f t="shared" si="11"/>
        <v>0.3677409580703126</v>
      </c>
      <c r="P57" s="20">
        <f t="shared" si="11"/>
        <v>0.3232835521213317</v>
      </c>
      <c r="Q57" s="20">
        <f t="shared" si="11"/>
        <v>0.28423835512323381</v>
      </c>
      <c r="R57" s="20">
        <f t="shared" si="11"/>
        <v>0.23432504816389746</v>
      </c>
      <c r="S57" s="20">
        <f t="shared" si="11"/>
        <v>0.21641308396596132</v>
      </c>
      <c r="T57" s="20">
        <f t="shared" si="11"/>
        <v>0.18680012545917146</v>
      </c>
      <c r="U57" s="20">
        <f t="shared" si="11"/>
        <v>0.16123887074369647</v>
      </c>
    </row>
    <row r="59" spans="6:22" x14ac:dyDescent="0.35">
      <c r="H59" s="18" t="s">
        <v>7077</v>
      </c>
      <c r="I59" s="21">
        <f>I57*I50</f>
        <v>0</v>
      </c>
      <c r="J59" s="21">
        <f>J57*J50</f>
        <v>-637973.60571967927</v>
      </c>
      <c r="K59" s="21">
        <f t="shared" ref="K59:Q59" si="12">K57*K50</f>
        <v>-3090171.7569179251</v>
      </c>
      <c r="L59" s="21">
        <f t="shared" si="12"/>
        <v>-1649430.0871377783</v>
      </c>
      <c r="M59" s="21">
        <f t="shared" si="12"/>
        <v>-397344.05543744483</v>
      </c>
      <c r="N59" s="21">
        <f t="shared" si="12"/>
        <v>-4345.7592489494173</v>
      </c>
      <c r="O59" s="21">
        <f t="shared" si="12"/>
        <v>0</v>
      </c>
      <c r="P59" s="21">
        <f t="shared" si="12"/>
        <v>0</v>
      </c>
      <c r="Q59" s="21">
        <f t="shared" si="12"/>
        <v>0</v>
      </c>
      <c r="R59" s="21">
        <f>R57*R50</f>
        <v>-4501.1829845031116</v>
      </c>
      <c r="S59" s="21">
        <f t="shared" ref="S59:T59" si="13">S57*S50</f>
        <v>0</v>
      </c>
      <c r="T59" s="21">
        <f t="shared" si="13"/>
        <v>0</v>
      </c>
      <c r="U59" s="21">
        <f>U57*U50</f>
        <v>-495942.93964899884</v>
      </c>
    </row>
    <row r="60" spans="6:22" ht="15" thickBot="1" x14ac:dyDescent="0.4">
      <c r="S60"/>
      <c r="T60"/>
      <c r="U60"/>
    </row>
    <row r="61" spans="6:22" ht="15" thickBot="1" x14ac:dyDescent="0.4">
      <c r="H61" s="101" t="s">
        <v>7083</v>
      </c>
      <c r="I61" s="220">
        <f>-SUM(I59:$U59)</f>
        <v>6279709.3870952791</v>
      </c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</row>
    <row r="62" spans="6:22" x14ac:dyDescent="0.35">
      <c r="S62"/>
      <c r="T62"/>
      <c r="U62"/>
    </row>
    <row r="63" spans="6:22" x14ac:dyDescent="0.35">
      <c r="S63"/>
      <c r="T63"/>
      <c r="U63"/>
    </row>
    <row r="64" spans="6:22" x14ac:dyDescent="0.35">
      <c r="S64"/>
      <c r="T64"/>
      <c r="U64"/>
    </row>
    <row r="65" spans="8:21" x14ac:dyDescent="0.35">
      <c r="H65" s="18" t="s">
        <v>7010</v>
      </c>
      <c r="S65"/>
      <c r="T65"/>
      <c r="U65"/>
    </row>
    <row r="67" spans="8:21" x14ac:dyDescent="0.35">
      <c r="H67" s="18" t="s">
        <v>7087</v>
      </c>
      <c r="I67" s="21">
        <f>-SUM(I50:U50)-F6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D1:AF72"/>
  <sheetViews>
    <sheetView showGridLines="0" topLeftCell="A27" workbookViewId="0">
      <selection activeCell="I47" sqref="I47"/>
    </sheetView>
  </sheetViews>
  <sheetFormatPr defaultColWidth="9.08984375" defaultRowHeight="14.5" x14ac:dyDescent="0.35"/>
  <cols>
    <col min="1" max="1" width="2.36328125" style="18" customWidth="1"/>
    <col min="2" max="2" width="4.90625" style="18" customWidth="1"/>
    <col min="3" max="3" width="4.08984375" style="18" customWidth="1"/>
    <col min="4" max="4" width="1.08984375" style="18" customWidth="1"/>
    <col min="5" max="5" width="2.90625" style="18" customWidth="1"/>
    <col min="6" max="6" width="17.90625" style="18" bestFit="1" customWidth="1"/>
    <col min="7" max="7" width="13.453125" style="18" bestFit="1" customWidth="1"/>
    <col min="8" max="14" width="12.453125" style="18" bestFit="1" customWidth="1"/>
    <col min="15" max="16" width="11.453125" style="18" bestFit="1" customWidth="1"/>
    <col min="17" max="18" width="12.453125" style="18" bestFit="1" customWidth="1"/>
    <col min="19" max="19" width="11.453125" style="18" bestFit="1" customWidth="1"/>
    <col min="20" max="20" width="3.54296875" style="18" bestFit="1" customWidth="1"/>
    <col min="21" max="21" width="9.36328125" style="18" bestFit="1" customWidth="1"/>
    <col min="22" max="22" width="11.90625" style="18" bestFit="1" customWidth="1"/>
    <col min="23" max="23" width="11.90625" style="18" customWidth="1"/>
    <col min="24" max="24" width="13.90625" style="18" bestFit="1" customWidth="1"/>
    <col min="25" max="26" width="9.08984375" style="18"/>
    <col min="27" max="28" width="12.08984375" style="18" customWidth="1"/>
    <col min="29" max="29" width="9.08984375" style="18"/>
    <col min="30" max="31" width="13.90625" style="18" bestFit="1" customWidth="1"/>
    <col min="32" max="32" width="12.54296875" style="18" customWidth="1"/>
    <col min="33" max="16384" width="9.08984375" style="18"/>
  </cols>
  <sheetData>
    <row r="1" spans="4:21" ht="15" thickBot="1" x14ac:dyDescent="0.4"/>
    <row r="2" spans="4:21" x14ac:dyDescent="0.35">
      <c r="E2" s="121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3"/>
    </row>
    <row r="3" spans="4:21" x14ac:dyDescent="0.35">
      <c r="E3" s="124"/>
      <c r="G3" s="137">
        <v>1</v>
      </c>
      <c r="H3" s="137">
        <v>2</v>
      </c>
      <c r="I3" s="137">
        <v>3</v>
      </c>
      <c r="J3" s="137">
        <v>4</v>
      </c>
      <c r="K3" s="137">
        <v>5</v>
      </c>
      <c r="L3" s="137">
        <v>6</v>
      </c>
      <c r="M3" s="137">
        <v>7</v>
      </c>
      <c r="N3" s="137">
        <v>8</v>
      </c>
      <c r="O3" s="137">
        <v>9</v>
      </c>
      <c r="P3" s="137">
        <v>10</v>
      </c>
      <c r="Q3" s="137">
        <v>11</v>
      </c>
      <c r="R3" s="137">
        <v>12</v>
      </c>
      <c r="S3" s="137">
        <v>13</v>
      </c>
      <c r="T3" s="137"/>
      <c r="U3" s="125"/>
    </row>
    <row r="4" spans="4:21" x14ac:dyDescent="0.35">
      <c r="E4" s="124"/>
      <c r="U4" s="125"/>
    </row>
    <row r="5" spans="4:21" x14ac:dyDescent="0.35">
      <c r="E5" s="124"/>
      <c r="G5" s="18">
        <v>0.5</v>
      </c>
      <c r="H5" s="18">
        <f>G5+1</f>
        <v>1.5</v>
      </c>
      <c r="I5" s="18">
        <f t="shared" ref="I5:S5" si="0">H5+1</f>
        <v>2.5</v>
      </c>
      <c r="J5" s="18">
        <f t="shared" si="0"/>
        <v>3.5</v>
      </c>
      <c r="K5" s="18">
        <f t="shared" si="0"/>
        <v>4.5</v>
      </c>
      <c r="L5" s="18">
        <f t="shared" si="0"/>
        <v>5.5</v>
      </c>
      <c r="M5" s="18">
        <f t="shared" si="0"/>
        <v>6.5</v>
      </c>
      <c r="N5" s="18">
        <f t="shared" si="0"/>
        <v>7.5</v>
      </c>
      <c r="O5" s="18">
        <f t="shared" si="0"/>
        <v>8.5</v>
      </c>
      <c r="P5" s="18">
        <f t="shared" si="0"/>
        <v>9.5</v>
      </c>
      <c r="Q5" s="18">
        <f t="shared" si="0"/>
        <v>10.5</v>
      </c>
      <c r="R5" s="18">
        <f t="shared" si="0"/>
        <v>11.5</v>
      </c>
      <c r="S5" s="18">
        <f t="shared" si="0"/>
        <v>12.5</v>
      </c>
      <c r="U5" s="125"/>
    </row>
    <row r="6" spans="4:21" x14ac:dyDescent="0.35">
      <c r="D6" s="74"/>
      <c r="E6" s="126"/>
      <c r="U6" s="125"/>
    </row>
    <row r="7" spans="4:21" x14ac:dyDescent="0.35">
      <c r="E7" s="278" t="s">
        <v>7120</v>
      </c>
      <c r="F7" s="279"/>
      <c r="G7" s="18" t="s">
        <v>7093</v>
      </c>
      <c r="H7" s="18" t="s">
        <v>7021</v>
      </c>
      <c r="I7" s="18" t="s">
        <v>7022</v>
      </c>
      <c r="J7" s="18" t="s">
        <v>7023</v>
      </c>
      <c r="K7" s="18" t="s">
        <v>7024</v>
      </c>
      <c r="L7" s="18" t="s">
        <v>7025</v>
      </c>
      <c r="M7" s="18" t="s">
        <v>7026</v>
      </c>
      <c r="N7" s="18" t="s">
        <v>7027</v>
      </c>
      <c r="O7" s="18" t="s">
        <v>7028</v>
      </c>
      <c r="P7" s="18" t="s">
        <v>7029</v>
      </c>
      <c r="Q7" s="18" t="s">
        <v>7030</v>
      </c>
      <c r="R7" s="18" t="s">
        <v>7031</v>
      </c>
      <c r="S7" s="18" t="s">
        <v>7032</v>
      </c>
      <c r="U7" s="125"/>
    </row>
    <row r="8" spans="4:21" x14ac:dyDescent="0.35">
      <c r="E8" s="280"/>
      <c r="F8" s="279"/>
      <c r="G8" s="163">
        <f>'2021 OCR Cohorts'!G19</f>
        <v>0</v>
      </c>
      <c r="H8" s="163">
        <f>'2021 OCR Cohorts'!H19</f>
        <v>0.20351371749043889</v>
      </c>
      <c r="I8" s="163">
        <f>'2021 OCR Cohorts'!I19</f>
        <v>0</v>
      </c>
      <c r="J8" s="163">
        <f>'2021 OCR Cohorts'!J19</f>
        <v>0</v>
      </c>
      <c r="K8" s="163">
        <f>'2021 OCR Cohorts'!K19</f>
        <v>0</v>
      </c>
      <c r="L8" s="163">
        <f>'2021 OCR Cohorts'!L19</f>
        <v>0</v>
      </c>
      <c r="M8" s="163">
        <f>'2021 OCR Cohorts'!M19</f>
        <v>0</v>
      </c>
      <c r="N8" s="163">
        <f>'2021 OCR Cohorts'!N19</f>
        <v>0</v>
      </c>
      <c r="O8" s="163">
        <f>'2021 OCR Cohorts'!O19</f>
        <v>0</v>
      </c>
      <c r="P8" s="163">
        <f>'2021 OCR Cohorts'!P19</f>
        <v>0</v>
      </c>
      <c r="Q8" s="163">
        <f>'2021 OCR Cohorts'!Q19</f>
        <v>0</v>
      </c>
      <c r="R8" s="163">
        <v>0.5</v>
      </c>
      <c r="S8" s="163">
        <v>1</v>
      </c>
      <c r="T8" s="163"/>
      <c r="U8" s="125"/>
    </row>
    <row r="9" spans="4:21" x14ac:dyDescent="0.35">
      <c r="E9" s="124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25"/>
    </row>
    <row r="10" spans="4:21" x14ac:dyDescent="0.35">
      <c r="E10" s="124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25"/>
    </row>
    <row r="11" spans="4:21" x14ac:dyDescent="0.35">
      <c r="E11" s="124"/>
      <c r="G11" s="281" t="s">
        <v>7121</v>
      </c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281"/>
      <c r="T11" s="19"/>
      <c r="U11" s="125"/>
    </row>
    <row r="12" spans="4:21" x14ac:dyDescent="0.35">
      <c r="E12" s="124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25"/>
    </row>
    <row r="13" spans="4:21" x14ac:dyDescent="0.35">
      <c r="E13" s="124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125"/>
    </row>
    <row r="14" spans="4:21" x14ac:dyDescent="0.35">
      <c r="D14" s="21"/>
      <c r="E14" s="127"/>
      <c r="F14" s="18" t="s">
        <v>7110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>
        <f>'2021 OCR Cohorts'!Q9</f>
        <v>100000</v>
      </c>
      <c r="R14" s="170">
        <f>Q14*(1-Q$8)</f>
        <v>100000</v>
      </c>
      <c r="S14" s="170">
        <f t="shared" ref="I14:T24" si="1">R14*(1-R$8)</f>
        <v>50000</v>
      </c>
      <c r="T14" s="170">
        <f t="shared" si="1"/>
        <v>0</v>
      </c>
      <c r="U14" s="125"/>
    </row>
    <row r="15" spans="4:21" x14ac:dyDescent="0.35">
      <c r="E15" s="124"/>
      <c r="F15" s="18" t="s">
        <v>7111</v>
      </c>
      <c r="G15" s="21"/>
      <c r="H15" s="21"/>
      <c r="I15" s="21"/>
      <c r="J15" s="21"/>
      <c r="K15" s="21"/>
      <c r="L15" s="21"/>
      <c r="M15" s="21"/>
      <c r="N15" s="21"/>
      <c r="O15" s="21"/>
      <c r="P15" s="21">
        <f>'2021 OCR Cohorts'!P9</f>
        <v>0</v>
      </c>
      <c r="Q15" s="170">
        <f>P15*(1-P$8)</f>
        <v>0</v>
      </c>
      <c r="R15" s="170">
        <f t="shared" si="1"/>
        <v>0</v>
      </c>
      <c r="S15" s="170">
        <f t="shared" si="1"/>
        <v>0</v>
      </c>
      <c r="T15" s="170">
        <f t="shared" si="1"/>
        <v>0</v>
      </c>
      <c r="U15" s="125"/>
    </row>
    <row r="16" spans="4:21" x14ac:dyDescent="0.35">
      <c r="E16" s="124"/>
      <c r="F16" s="18" t="s">
        <v>7112</v>
      </c>
      <c r="G16" s="21"/>
      <c r="H16" s="21"/>
      <c r="I16" s="21"/>
      <c r="J16" s="21"/>
      <c r="K16" s="21"/>
      <c r="L16" s="21"/>
      <c r="M16" s="21"/>
      <c r="N16" s="21"/>
      <c r="O16" s="21">
        <f>'2021 OCR Cohorts'!O9</f>
        <v>1190018</v>
      </c>
      <c r="P16" s="170">
        <f>O16*(1-O$8)</f>
        <v>1190018</v>
      </c>
      <c r="Q16" s="170">
        <f t="shared" si="1"/>
        <v>1190018</v>
      </c>
      <c r="R16" s="170">
        <f t="shared" si="1"/>
        <v>1190018</v>
      </c>
      <c r="S16" s="170">
        <f t="shared" si="1"/>
        <v>595009</v>
      </c>
      <c r="T16" s="170">
        <f t="shared" si="1"/>
        <v>0</v>
      </c>
      <c r="U16" s="125"/>
    </row>
    <row r="17" spans="5:22" x14ac:dyDescent="0.35">
      <c r="E17" s="124"/>
      <c r="F17" s="18" t="s">
        <v>7113</v>
      </c>
      <c r="G17" s="21"/>
      <c r="H17" s="21"/>
      <c r="I17" s="21"/>
      <c r="J17" s="21"/>
      <c r="K17" s="21"/>
      <c r="L17" s="21"/>
      <c r="M17" s="21"/>
      <c r="N17" s="21">
        <f>'2021 OCR Cohorts'!N9</f>
        <v>21000</v>
      </c>
      <c r="O17" s="170">
        <f>N17*(1-N$8)</f>
        <v>21000</v>
      </c>
      <c r="P17" s="170">
        <f t="shared" si="1"/>
        <v>21000</v>
      </c>
      <c r="Q17" s="170">
        <f t="shared" si="1"/>
        <v>21000</v>
      </c>
      <c r="R17" s="170">
        <f t="shared" si="1"/>
        <v>21000</v>
      </c>
      <c r="S17" s="170">
        <f t="shared" si="1"/>
        <v>10500</v>
      </c>
      <c r="T17" s="170">
        <f t="shared" si="1"/>
        <v>0</v>
      </c>
      <c r="U17" s="125"/>
    </row>
    <row r="18" spans="5:22" x14ac:dyDescent="0.35">
      <c r="E18" s="124"/>
      <c r="F18" s="18" t="s">
        <v>7114</v>
      </c>
      <c r="G18" s="21"/>
      <c r="H18" s="21"/>
      <c r="I18" s="21"/>
      <c r="J18" s="21"/>
      <c r="K18" s="21"/>
      <c r="L18" s="21"/>
      <c r="M18" s="21">
        <f>'2021 OCR Cohorts'!M9</f>
        <v>0</v>
      </c>
      <c r="N18" s="170">
        <f>M18*(1-M$8)</f>
        <v>0</v>
      </c>
      <c r="O18" s="170">
        <f t="shared" si="1"/>
        <v>0</v>
      </c>
      <c r="P18" s="170">
        <f t="shared" si="1"/>
        <v>0</v>
      </c>
      <c r="Q18" s="170">
        <f t="shared" si="1"/>
        <v>0</v>
      </c>
      <c r="R18" s="170">
        <f t="shared" si="1"/>
        <v>0</v>
      </c>
      <c r="S18" s="170">
        <f t="shared" si="1"/>
        <v>0</v>
      </c>
      <c r="T18" s="170">
        <f t="shared" si="1"/>
        <v>0</v>
      </c>
      <c r="U18" s="125"/>
    </row>
    <row r="19" spans="5:22" x14ac:dyDescent="0.35">
      <c r="E19" s="124"/>
      <c r="F19" s="18" t="s">
        <v>7115</v>
      </c>
      <c r="G19" s="21"/>
      <c r="H19" s="21"/>
      <c r="I19" s="21"/>
      <c r="J19" s="21"/>
      <c r="K19" s="21"/>
      <c r="L19" s="21">
        <f>'2021 OCR Cohorts'!L9</f>
        <v>847140</v>
      </c>
      <c r="M19" s="170">
        <f>L19*(1-L$8)</f>
        <v>847140</v>
      </c>
      <c r="N19" s="170">
        <f t="shared" si="1"/>
        <v>847140</v>
      </c>
      <c r="O19" s="170">
        <f t="shared" si="1"/>
        <v>847140</v>
      </c>
      <c r="P19" s="170">
        <f t="shared" si="1"/>
        <v>847140</v>
      </c>
      <c r="Q19" s="170">
        <f t="shared" si="1"/>
        <v>847140</v>
      </c>
      <c r="R19" s="170">
        <f t="shared" si="1"/>
        <v>847140</v>
      </c>
      <c r="S19" s="170">
        <f t="shared" si="1"/>
        <v>423570</v>
      </c>
      <c r="T19" s="170">
        <f t="shared" si="1"/>
        <v>0</v>
      </c>
      <c r="U19" s="125"/>
    </row>
    <row r="20" spans="5:22" x14ac:dyDescent="0.35">
      <c r="E20" s="124"/>
      <c r="F20" s="18" t="s">
        <v>7116</v>
      </c>
      <c r="G20" s="21"/>
      <c r="H20" s="21"/>
      <c r="I20" s="21"/>
      <c r="J20" s="21"/>
      <c r="K20" s="21">
        <f>'2021 OCR Cohorts'!K9</f>
        <v>2708714</v>
      </c>
      <c r="L20" s="170">
        <f>K20*(1-K$8)</f>
        <v>2708714</v>
      </c>
      <c r="M20" s="170">
        <f t="shared" si="1"/>
        <v>2708714</v>
      </c>
      <c r="N20" s="170">
        <f t="shared" si="1"/>
        <v>2708714</v>
      </c>
      <c r="O20" s="170">
        <f t="shared" si="1"/>
        <v>2708714</v>
      </c>
      <c r="P20" s="170">
        <f t="shared" si="1"/>
        <v>2708714</v>
      </c>
      <c r="Q20" s="170">
        <f t="shared" si="1"/>
        <v>2708714</v>
      </c>
      <c r="R20" s="170">
        <f t="shared" si="1"/>
        <v>2708714</v>
      </c>
      <c r="S20" s="170">
        <f t="shared" si="1"/>
        <v>1354357</v>
      </c>
      <c r="T20" s="170">
        <f t="shared" si="1"/>
        <v>0</v>
      </c>
      <c r="U20" s="125"/>
    </row>
    <row r="21" spans="5:22" x14ac:dyDescent="0.35">
      <c r="E21" s="124"/>
      <c r="F21" s="18" t="s">
        <v>7117</v>
      </c>
      <c r="G21" s="21"/>
      <c r="H21" s="21"/>
      <c r="I21" s="21"/>
      <c r="J21" s="21">
        <f>'2021 OCR Cohorts'!J9</f>
        <v>1972106</v>
      </c>
      <c r="K21" s="170">
        <f>J21*(1-J$8)</f>
        <v>1972106</v>
      </c>
      <c r="L21" s="170">
        <f t="shared" si="1"/>
        <v>1972106</v>
      </c>
      <c r="M21" s="170">
        <f t="shared" si="1"/>
        <v>1972106</v>
      </c>
      <c r="N21" s="170">
        <f t="shared" si="1"/>
        <v>1972106</v>
      </c>
      <c r="O21" s="170">
        <f t="shared" si="1"/>
        <v>1972106</v>
      </c>
      <c r="P21" s="170">
        <f t="shared" si="1"/>
        <v>1972106</v>
      </c>
      <c r="Q21" s="170">
        <f t="shared" si="1"/>
        <v>1972106</v>
      </c>
      <c r="R21" s="170">
        <f t="shared" si="1"/>
        <v>1972106</v>
      </c>
      <c r="S21" s="170">
        <f t="shared" si="1"/>
        <v>986053</v>
      </c>
      <c r="T21" s="170">
        <f t="shared" si="1"/>
        <v>0</v>
      </c>
      <c r="U21" s="125"/>
    </row>
    <row r="22" spans="5:22" x14ac:dyDescent="0.35">
      <c r="E22" s="124"/>
      <c r="F22" s="18" t="s">
        <v>7118</v>
      </c>
      <c r="G22" s="21"/>
      <c r="H22" s="21"/>
      <c r="I22" s="21">
        <f>'2021 OCR Cohorts'!I9</f>
        <v>375958</v>
      </c>
      <c r="J22" s="170">
        <f>I22*(1-I$8)</f>
        <v>375958</v>
      </c>
      <c r="K22" s="170">
        <f t="shared" si="1"/>
        <v>375958</v>
      </c>
      <c r="L22" s="170">
        <f t="shared" si="1"/>
        <v>375958</v>
      </c>
      <c r="M22" s="170">
        <f t="shared" si="1"/>
        <v>375958</v>
      </c>
      <c r="N22" s="170">
        <f t="shared" si="1"/>
        <v>375958</v>
      </c>
      <c r="O22" s="170">
        <f t="shared" si="1"/>
        <v>375958</v>
      </c>
      <c r="P22" s="170">
        <f t="shared" si="1"/>
        <v>375958</v>
      </c>
      <c r="Q22" s="170">
        <f t="shared" si="1"/>
        <v>375958</v>
      </c>
      <c r="R22" s="170">
        <f t="shared" si="1"/>
        <v>375958</v>
      </c>
      <c r="S22" s="170">
        <f t="shared" si="1"/>
        <v>187979</v>
      </c>
      <c r="T22" s="170">
        <f t="shared" si="1"/>
        <v>0</v>
      </c>
      <c r="U22" s="125"/>
    </row>
    <row r="23" spans="5:22" x14ac:dyDescent="0.35">
      <c r="E23" s="124"/>
      <c r="F23" s="18" t="s">
        <v>7119</v>
      </c>
      <c r="G23" s="21"/>
      <c r="H23" s="21">
        <f>'2021 OCR Cohorts'!H9</f>
        <v>4482489</v>
      </c>
      <c r="I23" s="170">
        <f>H23*(1-H$8)</f>
        <v>3570241</v>
      </c>
      <c r="J23" s="170">
        <f t="shared" si="1"/>
        <v>3570241</v>
      </c>
      <c r="K23" s="170">
        <f t="shared" si="1"/>
        <v>3570241</v>
      </c>
      <c r="L23" s="170">
        <f t="shared" si="1"/>
        <v>3570241</v>
      </c>
      <c r="M23" s="170">
        <f t="shared" si="1"/>
        <v>3570241</v>
      </c>
      <c r="N23" s="170">
        <f t="shared" si="1"/>
        <v>3570241</v>
      </c>
      <c r="O23" s="170">
        <f t="shared" si="1"/>
        <v>3570241</v>
      </c>
      <c r="P23" s="170">
        <f t="shared" si="1"/>
        <v>3570241</v>
      </c>
      <c r="Q23" s="170">
        <f t="shared" si="1"/>
        <v>3570241</v>
      </c>
      <c r="R23" s="170">
        <f t="shared" si="1"/>
        <v>3570241</v>
      </c>
      <c r="S23" s="170">
        <f t="shared" si="1"/>
        <v>1785120.5</v>
      </c>
      <c r="T23" s="170">
        <f t="shared" si="1"/>
        <v>0</v>
      </c>
      <c r="U23" s="112"/>
    </row>
    <row r="24" spans="5:22" x14ac:dyDescent="0.35">
      <c r="E24" s="124"/>
      <c r="F24" s="18" t="s">
        <v>7109</v>
      </c>
      <c r="G24" s="21">
        <f>'2021 OCR Cohorts'!G9</f>
        <v>520000</v>
      </c>
      <c r="H24" s="170">
        <f>G24*(1-G$8)</f>
        <v>520000</v>
      </c>
      <c r="I24" s="170">
        <f t="shared" si="1"/>
        <v>414172.86690497177</v>
      </c>
      <c r="J24" s="170">
        <f t="shared" si="1"/>
        <v>414172.86690497177</v>
      </c>
      <c r="K24" s="170">
        <f t="shared" si="1"/>
        <v>414172.86690497177</v>
      </c>
      <c r="L24" s="170">
        <f t="shared" si="1"/>
        <v>414172.86690497177</v>
      </c>
      <c r="M24" s="170">
        <f t="shared" si="1"/>
        <v>414172.86690497177</v>
      </c>
      <c r="N24" s="170">
        <f t="shared" si="1"/>
        <v>414172.86690497177</v>
      </c>
      <c r="O24" s="170">
        <f t="shared" si="1"/>
        <v>414172.86690497177</v>
      </c>
      <c r="P24" s="170">
        <f t="shared" si="1"/>
        <v>414172.86690497177</v>
      </c>
      <c r="Q24" s="170">
        <f t="shared" si="1"/>
        <v>414172.86690497177</v>
      </c>
      <c r="R24" s="170">
        <f t="shared" si="1"/>
        <v>414172.86690497177</v>
      </c>
      <c r="S24" s="170">
        <f t="shared" si="1"/>
        <v>207086.43345248589</v>
      </c>
      <c r="T24" s="170">
        <f t="shared" si="1"/>
        <v>0</v>
      </c>
      <c r="U24" s="125"/>
    </row>
    <row r="25" spans="5:22" x14ac:dyDescent="0.35">
      <c r="E25" s="124"/>
      <c r="U25" s="125"/>
    </row>
    <row r="26" spans="5:22" ht="15" thickBot="1" x14ac:dyDescent="0.4">
      <c r="E26" s="128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30"/>
    </row>
    <row r="29" spans="5:22" x14ac:dyDescent="0.35">
      <c r="G29" s="281" t="s">
        <v>7122</v>
      </c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281"/>
      <c r="T29" s="19"/>
    </row>
    <row r="30" spans="5:22" x14ac:dyDescent="0.35"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</row>
    <row r="31" spans="5:22" x14ac:dyDescent="0.35"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</row>
    <row r="32" spans="5:22" x14ac:dyDescent="0.35">
      <c r="F32" s="18" t="s">
        <v>7110</v>
      </c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171">
        <f t="shared" ref="H32:S42" si="2">Q14-R14</f>
        <v>0</v>
      </c>
      <c r="R32" s="171">
        <f t="shared" si="2"/>
        <v>50000</v>
      </c>
      <c r="S32" s="171">
        <f t="shared" si="2"/>
        <v>50000</v>
      </c>
      <c r="V32" s="21">
        <f t="shared" ref="V32:V41" si="3">SUM(G32:S32)</f>
        <v>100000</v>
      </c>
    </row>
    <row r="33" spans="6:22" x14ac:dyDescent="0.35">
      <c r="F33" s="18" t="s">
        <v>7111</v>
      </c>
      <c r="G33" s="21"/>
      <c r="H33" s="21"/>
      <c r="I33" s="21"/>
      <c r="J33" s="21"/>
      <c r="K33" s="21"/>
      <c r="L33" s="21"/>
      <c r="M33" s="21"/>
      <c r="N33" s="21"/>
      <c r="O33" s="21"/>
      <c r="P33" s="171">
        <f t="shared" si="2"/>
        <v>0</v>
      </c>
      <c r="Q33" s="171">
        <f t="shared" si="2"/>
        <v>0</v>
      </c>
      <c r="R33" s="171">
        <f t="shared" si="2"/>
        <v>0</v>
      </c>
      <c r="S33" s="171">
        <f t="shared" si="2"/>
        <v>0</v>
      </c>
      <c r="V33" s="21">
        <f t="shared" si="3"/>
        <v>0</v>
      </c>
    </row>
    <row r="34" spans="6:22" x14ac:dyDescent="0.35">
      <c r="F34" s="18" t="s">
        <v>7112</v>
      </c>
      <c r="G34" s="21"/>
      <c r="H34" s="21"/>
      <c r="I34" s="21"/>
      <c r="J34" s="21"/>
      <c r="K34" s="21"/>
      <c r="L34" s="21"/>
      <c r="M34" s="21"/>
      <c r="N34" s="21"/>
      <c r="O34" s="171">
        <f t="shared" si="2"/>
        <v>0</v>
      </c>
      <c r="P34" s="171">
        <f t="shared" si="2"/>
        <v>0</v>
      </c>
      <c r="Q34" s="171">
        <f t="shared" si="2"/>
        <v>0</v>
      </c>
      <c r="R34" s="171">
        <f t="shared" si="2"/>
        <v>595009</v>
      </c>
      <c r="S34" s="171">
        <f t="shared" si="2"/>
        <v>595009</v>
      </c>
      <c r="V34" s="21">
        <f t="shared" si="3"/>
        <v>1190018</v>
      </c>
    </row>
    <row r="35" spans="6:22" x14ac:dyDescent="0.35">
      <c r="F35" s="18" t="s">
        <v>7113</v>
      </c>
      <c r="G35" s="21"/>
      <c r="H35" s="21"/>
      <c r="I35" s="21"/>
      <c r="J35" s="21"/>
      <c r="K35" s="21"/>
      <c r="L35" s="21"/>
      <c r="M35" s="21"/>
      <c r="N35" s="171">
        <f t="shared" si="2"/>
        <v>0</v>
      </c>
      <c r="O35" s="171">
        <f t="shared" si="2"/>
        <v>0</v>
      </c>
      <c r="P35" s="171">
        <f t="shared" si="2"/>
        <v>0</v>
      </c>
      <c r="Q35" s="171">
        <f t="shared" si="2"/>
        <v>0</v>
      </c>
      <c r="R35" s="171">
        <f t="shared" si="2"/>
        <v>10500</v>
      </c>
      <c r="S35" s="171">
        <f t="shared" si="2"/>
        <v>10500</v>
      </c>
      <c r="V35" s="21">
        <f t="shared" si="3"/>
        <v>21000</v>
      </c>
    </row>
    <row r="36" spans="6:22" x14ac:dyDescent="0.35">
      <c r="F36" s="18" t="s">
        <v>7114</v>
      </c>
      <c r="G36" s="21"/>
      <c r="H36" s="21"/>
      <c r="I36" s="21"/>
      <c r="J36" s="21"/>
      <c r="K36" s="21"/>
      <c r="L36" s="21"/>
      <c r="M36" s="171">
        <f t="shared" si="2"/>
        <v>0</v>
      </c>
      <c r="N36" s="171">
        <f t="shared" si="2"/>
        <v>0</v>
      </c>
      <c r="O36" s="171">
        <f t="shared" si="2"/>
        <v>0</v>
      </c>
      <c r="P36" s="171">
        <f t="shared" si="2"/>
        <v>0</v>
      </c>
      <c r="Q36" s="171">
        <f t="shared" si="2"/>
        <v>0</v>
      </c>
      <c r="R36" s="171">
        <f t="shared" si="2"/>
        <v>0</v>
      </c>
      <c r="S36" s="171">
        <f t="shared" si="2"/>
        <v>0</v>
      </c>
      <c r="V36" s="21">
        <f t="shared" si="3"/>
        <v>0</v>
      </c>
    </row>
    <row r="37" spans="6:22" x14ac:dyDescent="0.35">
      <c r="F37" s="18" t="s">
        <v>7115</v>
      </c>
      <c r="G37" s="21"/>
      <c r="H37" s="21"/>
      <c r="I37" s="21"/>
      <c r="J37" s="21"/>
      <c r="K37" s="21"/>
      <c r="L37" s="171">
        <f t="shared" si="2"/>
        <v>0</v>
      </c>
      <c r="M37" s="171">
        <f t="shared" si="2"/>
        <v>0</v>
      </c>
      <c r="N37" s="171">
        <f t="shared" si="2"/>
        <v>0</v>
      </c>
      <c r="O37" s="171">
        <f t="shared" si="2"/>
        <v>0</v>
      </c>
      <c r="P37" s="171">
        <f t="shared" si="2"/>
        <v>0</v>
      </c>
      <c r="Q37" s="171">
        <f t="shared" si="2"/>
        <v>0</v>
      </c>
      <c r="R37" s="171">
        <f t="shared" si="2"/>
        <v>423570</v>
      </c>
      <c r="S37" s="171">
        <f t="shared" si="2"/>
        <v>423570</v>
      </c>
      <c r="V37" s="21">
        <f t="shared" si="3"/>
        <v>847140</v>
      </c>
    </row>
    <row r="38" spans="6:22" x14ac:dyDescent="0.35">
      <c r="F38" s="18" t="s">
        <v>7116</v>
      </c>
      <c r="G38" s="21"/>
      <c r="H38" s="21"/>
      <c r="I38" s="21"/>
      <c r="J38" s="21"/>
      <c r="K38" s="171">
        <f t="shared" si="2"/>
        <v>0</v>
      </c>
      <c r="L38" s="171">
        <f t="shared" si="2"/>
        <v>0</v>
      </c>
      <c r="M38" s="171">
        <f t="shared" si="2"/>
        <v>0</v>
      </c>
      <c r="N38" s="171">
        <f t="shared" si="2"/>
        <v>0</v>
      </c>
      <c r="O38" s="171">
        <f t="shared" si="2"/>
        <v>0</v>
      </c>
      <c r="P38" s="171">
        <f t="shared" si="2"/>
        <v>0</v>
      </c>
      <c r="Q38" s="171">
        <f t="shared" si="2"/>
        <v>0</v>
      </c>
      <c r="R38" s="171">
        <f t="shared" si="2"/>
        <v>1354357</v>
      </c>
      <c r="S38" s="171">
        <f t="shared" si="2"/>
        <v>1354357</v>
      </c>
      <c r="V38" s="21">
        <f t="shared" si="3"/>
        <v>2708714</v>
      </c>
    </row>
    <row r="39" spans="6:22" x14ac:dyDescent="0.35">
      <c r="F39" s="18" t="s">
        <v>7117</v>
      </c>
      <c r="G39" s="21"/>
      <c r="H39" s="21"/>
      <c r="I39" s="21"/>
      <c r="J39" s="171">
        <f t="shared" si="2"/>
        <v>0</v>
      </c>
      <c r="K39" s="171">
        <f t="shared" si="2"/>
        <v>0</v>
      </c>
      <c r="L39" s="171">
        <f t="shared" si="2"/>
        <v>0</v>
      </c>
      <c r="M39" s="171">
        <f t="shared" si="2"/>
        <v>0</v>
      </c>
      <c r="N39" s="171">
        <f t="shared" si="2"/>
        <v>0</v>
      </c>
      <c r="O39" s="171">
        <f t="shared" si="2"/>
        <v>0</v>
      </c>
      <c r="P39" s="171">
        <f t="shared" si="2"/>
        <v>0</v>
      </c>
      <c r="Q39" s="171">
        <f t="shared" si="2"/>
        <v>0</v>
      </c>
      <c r="R39" s="171">
        <f t="shared" si="2"/>
        <v>986053</v>
      </c>
      <c r="S39" s="171">
        <f t="shared" si="2"/>
        <v>986053</v>
      </c>
      <c r="V39" s="21">
        <f t="shared" si="3"/>
        <v>1972106</v>
      </c>
    </row>
    <row r="40" spans="6:22" x14ac:dyDescent="0.35">
      <c r="F40" s="18" t="s">
        <v>7118</v>
      </c>
      <c r="G40" s="21"/>
      <c r="H40" s="21"/>
      <c r="I40" s="171">
        <f t="shared" si="2"/>
        <v>0</v>
      </c>
      <c r="J40" s="171">
        <f t="shared" si="2"/>
        <v>0</v>
      </c>
      <c r="K40" s="171">
        <f t="shared" si="2"/>
        <v>0</v>
      </c>
      <c r="L40" s="171">
        <f t="shared" si="2"/>
        <v>0</v>
      </c>
      <c r="M40" s="171">
        <f t="shared" si="2"/>
        <v>0</v>
      </c>
      <c r="N40" s="171">
        <f t="shared" si="2"/>
        <v>0</v>
      </c>
      <c r="O40" s="171">
        <f t="shared" si="2"/>
        <v>0</v>
      </c>
      <c r="P40" s="171">
        <f t="shared" si="2"/>
        <v>0</v>
      </c>
      <c r="Q40" s="171">
        <f t="shared" si="2"/>
        <v>0</v>
      </c>
      <c r="R40" s="171">
        <f t="shared" si="2"/>
        <v>187979</v>
      </c>
      <c r="S40" s="171">
        <f t="shared" si="2"/>
        <v>187979</v>
      </c>
      <c r="V40" s="21">
        <f t="shared" si="3"/>
        <v>375958</v>
      </c>
    </row>
    <row r="41" spans="6:22" x14ac:dyDescent="0.35">
      <c r="F41" s="18" t="s">
        <v>7119</v>
      </c>
      <c r="G41" s="21"/>
      <c r="H41" s="171">
        <f t="shared" si="2"/>
        <v>912248</v>
      </c>
      <c r="I41" s="171">
        <f t="shared" si="2"/>
        <v>0</v>
      </c>
      <c r="J41" s="171">
        <f t="shared" si="2"/>
        <v>0</v>
      </c>
      <c r="K41" s="171">
        <f t="shared" si="2"/>
        <v>0</v>
      </c>
      <c r="L41" s="171">
        <f t="shared" si="2"/>
        <v>0</v>
      </c>
      <c r="M41" s="171">
        <f t="shared" si="2"/>
        <v>0</v>
      </c>
      <c r="N41" s="171">
        <f t="shared" si="2"/>
        <v>0</v>
      </c>
      <c r="O41" s="171">
        <f t="shared" si="2"/>
        <v>0</v>
      </c>
      <c r="P41" s="171">
        <f t="shared" si="2"/>
        <v>0</v>
      </c>
      <c r="Q41" s="171">
        <f t="shared" si="2"/>
        <v>0</v>
      </c>
      <c r="R41" s="171">
        <f t="shared" si="2"/>
        <v>1785120.5</v>
      </c>
      <c r="S41" s="171">
        <f t="shared" si="2"/>
        <v>1785120.5</v>
      </c>
      <c r="V41" s="21">
        <f t="shared" si="3"/>
        <v>4482489</v>
      </c>
    </row>
    <row r="42" spans="6:22" x14ac:dyDescent="0.35">
      <c r="F42" s="18" t="s">
        <v>7109</v>
      </c>
      <c r="G42" s="171">
        <f>G24-H24</f>
        <v>0</v>
      </c>
      <c r="H42" s="171">
        <f t="shared" si="2"/>
        <v>105827.13309502823</v>
      </c>
      <c r="I42" s="171">
        <f t="shared" si="2"/>
        <v>0</v>
      </c>
      <c r="J42" s="171">
        <f t="shared" si="2"/>
        <v>0</v>
      </c>
      <c r="K42" s="171">
        <f t="shared" si="2"/>
        <v>0</v>
      </c>
      <c r="L42" s="171">
        <f t="shared" si="2"/>
        <v>0</v>
      </c>
      <c r="M42" s="171">
        <f t="shared" si="2"/>
        <v>0</v>
      </c>
      <c r="N42" s="171">
        <f t="shared" si="2"/>
        <v>0</v>
      </c>
      <c r="O42" s="171">
        <f t="shared" si="2"/>
        <v>0</v>
      </c>
      <c r="P42" s="171">
        <f t="shared" si="2"/>
        <v>0</v>
      </c>
      <c r="Q42" s="171">
        <f t="shared" si="2"/>
        <v>0</v>
      </c>
      <c r="R42" s="171">
        <f t="shared" si="2"/>
        <v>207086.43345248589</v>
      </c>
      <c r="S42" s="171">
        <f t="shared" si="2"/>
        <v>207086.43345248589</v>
      </c>
      <c r="V42" s="21">
        <f>SUM(G42:S42)</f>
        <v>520000</v>
      </c>
    </row>
    <row r="44" spans="6:22" x14ac:dyDescent="0.35">
      <c r="V44" s="21"/>
    </row>
    <row r="46" spans="6:22" ht="15" thickBot="1" x14ac:dyDescent="0.4">
      <c r="G46" s="183" t="s">
        <v>7084</v>
      </c>
      <c r="H46" s="183" t="s">
        <v>7108</v>
      </c>
      <c r="I46" s="183" t="s">
        <v>7124</v>
      </c>
      <c r="J46" s="183" t="s">
        <v>7125</v>
      </c>
      <c r="K46" s="183" t="s">
        <v>7126</v>
      </c>
      <c r="L46" s="183" t="s">
        <v>7127</v>
      </c>
      <c r="M46" s="183" t="s">
        <v>7128</v>
      </c>
      <c r="N46" s="183" t="s">
        <v>7129</v>
      </c>
      <c r="O46" s="183" t="s">
        <v>7130</v>
      </c>
      <c r="P46" s="183" t="s">
        <v>7131</v>
      </c>
      <c r="Q46" s="183" t="s">
        <v>7132</v>
      </c>
      <c r="R46" s="183" t="s">
        <v>7133</v>
      </c>
      <c r="S46" s="183" t="s">
        <v>7134</v>
      </c>
    </row>
    <row r="47" spans="6:22" x14ac:dyDescent="0.35">
      <c r="V47" s="173" t="s">
        <v>7088</v>
      </c>
    </row>
    <row r="48" spans="6:22" ht="15" thickBot="1" x14ac:dyDescent="0.4">
      <c r="F48" s="18" t="s">
        <v>7123</v>
      </c>
      <c r="G48" s="21">
        <f>G42+H41+I40+J39+K38+L37+M36+N35+O34+P33+Q32</f>
        <v>912248</v>
      </c>
      <c r="H48" s="21">
        <f>H42+I41+J40+K39+L38+M37+N36+O35+P34+Q33+R32</f>
        <v>155827.13309502823</v>
      </c>
      <c r="I48" s="21">
        <f>I42+J41+K40+L39+M38+N37+O36+P35+Q34+R33+S32</f>
        <v>50000</v>
      </c>
      <c r="J48" s="21">
        <f>J42+K41+L40+M39+N38+O37+P36+Q35+R34+S33</f>
        <v>595009</v>
      </c>
      <c r="K48" s="21">
        <f>K42+L41+M40+N39+O38+P37+Q36+R35+S34</f>
        <v>605509</v>
      </c>
      <c r="L48" s="21">
        <f>L42+M41+N40+O39+P38+Q37+R36+S35</f>
        <v>10500</v>
      </c>
      <c r="M48" s="21">
        <f>M42+N41+O40+P39+Q38+R37+S36</f>
        <v>423570</v>
      </c>
      <c r="N48" s="21">
        <f>N42+O41+P40+Q39+R38+S37</f>
        <v>1777927</v>
      </c>
      <c r="O48" s="21">
        <f>O42+P41+Q40+R39+S38</f>
        <v>2340410</v>
      </c>
      <c r="P48" s="21">
        <f>P42+Q41+R40+S39</f>
        <v>1174032</v>
      </c>
      <c r="Q48" s="21">
        <f>Q42+R41+S40</f>
        <v>1973099.5</v>
      </c>
      <c r="R48" s="21">
        <f>R42+S41</f>
        <v>1992206.9334524858</v>
      </c>
      <c r="S48" s="21">
        <f>S42</f>
        <v>207086.43345248589</v>
      </c>
      <c r="V48" s="174">
        <f>SUM(G48:S48)</f>
        <v>12217424.999999998</v>
      </c>
    </row>
    <row r="49" spans="6:32" x14ac:dyDescent="0.35"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V49" s="21"/>
    </row>
    <row r="50" spans="6:32" x14ac:dyDescent="0.35">
      <c r="F50" s="18" t="s">
        <v>7137</v>
      </c>
      <c r="G50" s="19">
        <v>9.5399999999999999E-2</v>
      </c>
      <c r="H50" s="19">
        <v>0.10050000000000001</v>
      </c>
      <c r="I50" s="19">
        <v>0.107</v>
      </c>
      <c r="J50" s="19">
        <v>0.11</v>
      </c>
      <c r="K50" s="19">
        <v>0.1128</v>
      </c>
      <c r="L50" s="19">
        <v>0.1167</v>
      </c>
      <c r="M50" s="19">
        <v>0.12130000000000001</v>
      </c>
      <c r="N50" s="19">
        <v>0.1237</v>
      </c>
      <c r="O50" s="19">
        <v>0.1237</v>
      </c>
      <c r="P50" s="19">
        <v>0.1245</v>
      </c>
      <c r="Q50" s="19">
        <v>0.12529999999999999</v>
      </c>
      <c r="R50" s="19">
        <v>0.127</v>
      </c>
      <c r="S50" s="19">
        <v>0.12759999999999999</v>
      </c>
    </row>
    <row r="51" spans="6:32" ht="27.5" thickBot="1" x14ac:dyDescent="0.4">
      <c r="F51" s="172" t="s">
        <v>7139</v>
      </c>
      <c r="G51" s="18">
        <v>0.5</v>
      </c>
      <c r="H51" s="18">
        <f>G51+1</f>
        <v>1.5</v>
      </c>
      <c r="I51" s="18">
        <f t="shared" ref="I51:S51" si="4">H51+1</f>
        <v>2.5</v>
      </c>
      <c r="J51" s="18">
        <f t="shared" si="4"/>
        <v>3.5</v>
      </c>
      <c r="K51" s="18">
        <f t="shared" si="4"/>
        <v>4.5</v>
      </c>
      <c r="L51" s="18">
        <f t="shared" si="4"/>
        <v>5.5</v>
      </c>
      <c r="M51" s="18">
        <f t="shared" si="4"/>
        <v>6.5</v>
      </c>
      <c r="N51" s="18">
        <f t="shared" si="4"/>
        <v>7.5</v>
      </c>
      <c r="O51" s="18">
        <f t="shared" si="4"/>
        <v>8.5</v>
      </c>
      <c r="P51" s="18">
        <f t="shared" si="4"/>
        <v>9.5</v>
      </c>
      <c r="Q51" s="18">
        <f t="shared" si="4"/>
        <v>10.5</v>
      </c>
      <c r="R51" s="18">
        <f t="shared" si="4"/>
        <v>11.5</v>
      </c>
      <c r="S51" s="18">
        <f t="shared" si="4"/>
        <v>12.5</v>
      </c>
      <c r="AB51" s="229" t="s">
        <v>7185</v>
      </c>
      <c r="AC51" s="229" t="s">
        <v>7186</v>
      </c>
    </row>
    <row r="52" spans="6:32" x14ac:dyDescent="0.35">
      <c r="V52" s="173" t="s">
        <v>7097</v>
      </c>
      <c r="AB52" s="230">
        <f>Final_FY_2021!E67</f>
        <v>0.63383577270693237</v>
      </c>
      <c r="AC52" s="230">
        <f>Y70</f>
        <v>0.63775493087279689</v>
      </c>
    </row>
    <row r="53" spans="6:32" ht="15" thickBot="1" x14ac:dyDescent="0.4">
      <c r="F53" s="18" t="s">
        <v>7138</v>
      </c>
      <c r="G53" s="21">
        <f>G48*((1+G50)^-G51)</f>
        <v>871618.72493949172</v>
      </c>
      <c r="H53" s="21">
        <f>H48*((1+H50)^-H51)</f>
        <v>134976.45268471455</v>
      </c>
      <c r="I53" s="21">
        <f t="shared" ref="I53:S53" si="5">I48*((1+I50)^-I51)</f>
        <v>38779.388106740269</v>
      </c>
      <c r="J53" s="21">
        <f t="shared" si="5"/>
        <v>412945.85300764494</v>
      </c>
      <c r="K53" s="21">
        <f t="shared" si="5"/>
        <v>374320.46893033135</v>
      </c>
      <c r="L53" s="21">
        <f t="shared" si="5"/>
        <v>5721.8762427907423</v>
      </c>
      <c r="M53" s="21">
        <f t="shared" si="5"/>
        <v>201248.82294055939</v>
      </c>
      <c r="N53" s="21">
        <f t="shared" si="5"/>
        <v>741371.81077201106</v>
      </c>
      <c r="O53" s="21">
        <f t="shared" si="5"/>
        <v>868487.77123963984</v>
      </c>
      <c r="P53" s="21">
        <f t="shared" si="5"/>
        <v>385092.50543856993</v>
      </c>
      <c r="Q53" s="21">
        <f t="shared" si="5"/>
        <v>571257.13623300416</v>
      </c>
      <c r="R53" s="21">
        <f t="shared" si="5"/>
        <v>503743.45057759137</v>
      </c>
      <c r="S53" s="21">
        <f t="shared" si="5"/>
        <v>46154.421144240419</v>
      </c>
      <c r="V53" s="174">
        <f>SUM(G53:S53)</f>
        <v>5155718.68225733</v>
      </c>
    </row>
    <row r="54" spans="6:32" x14ac:dyDescent="0.35">
      <c r="Z54" s="217" t="str">
        <f>COB!I7</f>
        <v>Workmen's Compensation</v>
      </c>
    </row>
    <row r="56" spans="6:32" x14ac:dyDescent="0.35">
      <c r="F56" s="18" t="s">
        <v>7181</v>
      </c>
      <c r="W56" s="21">
        <f>V48</f>
        <v>12217424.999999998</v>
      </c>
      <c r="X56" s="21">
        <f>V53</f>
        <v>5155718.68225733</v>
      </c>
    </row>
    <row r="57" spans="6:32" x14ac:dyDescent="0.35">
      <c r="W57" s="18" t="s">
        <v>7088</v>
      </c>
      <c r="X57" s="18" t="s">
        <v>7184</v>
      </c>
    </row>
    <row r="58" spans="6:32" x14ac:dyDescent="0.35">
      <c r="F58" s="18" t="s">
        <v>7182</v>
      </c>
      <c r="H58" s="19">
        <v>0.4</v>
      </c>
      <c r="I58" s="19">
        <v>0.16</v>
      </c>
      <c r="J58" s="19">
        <v>0.16</v>
      </c>
      <c r="K58" s="19">
        <v>0.03</v>
      </c>
      <c r="L58" s="19">
        <v>0.01</v>
      </c>
      <c r="M58" s="19">
        <v>0.21</v>
      </c>
      <c r="N58" s="19">
        <v>0.12</v>
      </c>
      <c r="O58" s="19">
        <v>7.0000000000000007E-2</v>
      </c>
      <c r="P58" s="19">
        <v>0.08</v>
      </c>
      <c r="Q58" s="19">
        <v>0.02</v>
      </c>
      <c r="R58" s="19">
        <v>0.02</v>
      </c>
      <c r="S58" s="19">
        <v>0</v>
      </c>
      <c r="T58" s="19">
        <v>0</v>
      </c>
      <c r="U58" s="19">
        <v>0</v>
      </c>
      <c r="AD58" s="62" t="s">
        <v>7187</v>
      </c>
      <c r="AE58" s="62" t="s">
        <v>7188</v>
      </c>
      <c r="AF58" s="62" t="s">
        <v>7189</v>
      </c>
    </row>
    <row r="59" spans="6:32" x14ac:dyDescent="0.35">
      <c r="F59" s="200" t="s">
        <v>4195</v>
      </c>
      <c r="H59" s="19">
        <v>0</v>
      </c>
      <c r="I59" s="19">
        <v>0.20351371749043889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W59" s="21">
        <v>12217424.999999998</v>
      </c>
      <c r="X59" s="21">
        <v>5155718.68225733</v>
      </c>
      <c r="Y59" s="19">
        <f>X59/W59</f>
        <v>0.42199716243458263</v>
      </c>
      <c r="AA59" s="21">
        <f>W59-Final_FY_2021!D55</f>
        <v>0</v>
      </c>
      <c r="AB59" s="21"/>
      <c r="AC59" s="18" t="str">
        <f>Final_FY_2021!C55</f>
        <v>Engineering</v>
      </c>
      <c r="AD59" s="21">
        <f>Final_FY_2021!D55</f>
        <v>12217425</v>
      </c>
      <c r="AE59" s="21">
        <f>Final_FY_2021!E55</f>
        <v>7743841</v>
      </c>
      <c r="AF59" s="21">
        <f>Y59*AD59</f>
        <v>5155718.682257331</v>
      </c>
    </row>
    <row r="60" spans="6:32" x14ac:dyDescent="0.35">
      <c r="F60" s="200" t="s">
        <v>4238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W60" s="21">
        <v>442343</v>
      </c>
      <c r="X60" s="21">
        <v>120596.96546934056</v>
      </c>
      <c r="Y60" s="19">
        <f t="shared" ref="Y60:Y70" si="6">X60/W60</f>
        <v>0.27263224572185057</v>
      </c>
      <c r="AA60" s="21">
        <f>W60-Final_FY_2021!D56</f>
        <v>0</v>
      </c>
      <c r="AB60" s="21"/>
      <c r="AC60" s="18" t="str">
        <f>Final_FY_2021!C56</f>
        <v>Fire Domestic</v>
      </c>
      <c r="AD60" s="21">
        <f>Final_FY_2021!D56</f>
        <v>442343</v>
      </c>
      <c r="AE60" s="21">
        <f>Final_FY_2021!E56</f>
        <v>280373</v>
      </c>
      <c r="AF60" s="21">
        <f t="shared" ref="AF60:AF69" si="7">Y60*AD60</f>
        <v>120596.96546934055</v>
      </c>
    </row>
    <row r="61" spans="6:32" x14ac:dyDescent="0.35">
      <c r="F61" s="200" t="s">
        <v>4248</v>
      </c>
      <c r="H61" s="19">
        <v>2.8170970351885757E-2</v>
      </c>
      <c r="I61" s="19">
        <v>4.6111894345513549E-3</v>
      </c>
      <c r="J61" s="19">
        <v>0.31084315948835833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W61" s="21">
        <v>26587418</v>
      </c>
      <c r="X61" s="21">
        <v>12056603.681707531</v>
      </c>
      <c r="Y61" s="19">
        <f t="shared" si="6"/>
        <v>0.45347027235617732</v>
      </c>
      <c r="AA61" s="21">
        <f>W61-Final_FY_2021!D57</f>
        <v>0</v>
      </c>
      <c r="AB61" s="21"/>
      <c r="AC61" s="18" t="str">
        <f>Final_FY_2021!C57</f>
        <v>Fire Industrial</v>
      </c>
      <c r="AD61" s="21">
        <f>Final_FY_2021!D57</f>
        <v>26587418</v>
      </c>
      <c r="AE61" s="21">
        <f>Final_FY_2021!E57</f>
        <v>16852057</v>
      </c>
      <c r="AF61" s="21">
        <f t="shared" si="7"/>
        <v>12056603.681707531</v>
      </c>
    </row>
    <row r="62" spans="6:32" x14ac:dyDescent="0.35">
      <c r="F62" s="200" t="s">
        <v>4214</v>
      </c>
      <c r="H62" s="19">
        <v>2.6871503431882164</v>
      </c>
      <c r="I62" s="19">
        <v>0</v>
      </c>
      <c r="J62" s="19">
        <v>5.2165141284447068E-2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W62" s="21">
        <v>6029749.4000000004</v>
      </c>
      <c r="X62" s="21">
        <v>2921502.7154180654</v>
      </c>
      <c r="Y62" s="19">
        <f t="shared" si="6"/>
        <v>0.48451478189426334</v>
      </c>
      <c r="AA62" s="21">
        <f>W62-Final_FY_2021!D58</f>
        <v>-851576.59999999963</v>
      </c>
      <c r="AB62" s="21"/>
      <c r="AC62" s="18" t="str">
        <f>Final_FY_2021!C58</f>
        <v>Liability</v>
      </c>
      <c r="AD62" s="21">
        <f>Final_FY_2021!D58</f>
        <v>6881326</v>
      </c>
      <c r="AE62" s="21">
        <f>Final_FY_2021!E58</f>
        <v>4361631</v>
      </c>
      <c r="AF62" s="21">
        <f t="shared" si="7"/>
        <v>3334104.1660333234</v>
      </c>
    </row>
    <row r="63" spans="6:32" x14ac:dyDescent="0.35">
      <c r="F63" s="200" t="s">
        <v>4244</v>
      </c>
      <c r="H63" s="19">
        <v>0.34090909090909088</v>
      </c>
      <c r="I63" s="19">
        <v>5.6206350388894551E-2</v>
      </c>
      <c r="J63" s="19">
        <v>2.5435047334721295E-2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W63" s="21">
        <v>6634663</v>
      </c>
      <c r="X63" s="21">
        <v>2319308.3901485302</v>
      </c>
      <c r="Y63" s="19">
        <f t="shared" si="6"/>
        <v>0.34957440794634637</v>
      </c>
      <c r="AA63" s="21">
        <f>W63-Final_FY_2021!D59</f>
        <v>0</v>
      </c>
      <c r="AB63" s="21"/>
      <c r="AC63" s="18" t="str">
        <f>Final_FY_2021!C59</f>
        <v>Marine</v>
      </c>
      <c r="AD63" s="21">
        <f>Final_FY_2021!D59</f>
        <v>6634663</v>
      </c>
      <c r="AE63" s="21">
        <f>Final_FY_2021!E59</f>
        <v>4205287</v>
      </c>
      <c r="AF63" s="21">
        <f t="shared" si="7"/>
        <v>2319308.3901485302</v>
      </c>
    </row>
    <row r="64" spans="6:32" x14ac:dyDescent="0.35">
      <c r="F64" s="200" t="s">
        <v>4224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W64" s="21">
        <v>100000</v>
      </c>
      <c r="X64" s="21">
        <v>30876.562339538363</v>
      </c>
      <c r="Y64" s="19">
        <f t="shared" si="6"/>
        <v>0.3087656233953836</v>
      </c>
      <c r="AA64" s="21">
        <f>W64-Final_FY_2021!D60</f>
        <v>0</v>
      </c>
      <c r="AB64" s="21"/>
      <c r="AC64" s="18" t="str">
        <f>Final_FY_2021!C60</f>
        <v>Miscellaneous</v>
      </c>
      <c r="AD64" s="21">
        <f>Final_FY_2021!D60</f>
        <v>100000</v>
      </c>
      <c r="AE64" s="21">
        <f>Final_FY_2021!E60</f>
        <v>63384</v>
      </c>
      <c r="AF64" s="21">
        <f t="shared" si="7"/>
        <v>30876.562339538359</v>
      </c>
    </row>
    <row r="65" spans="6:32" x14ac:dyDescent="0.35">
      <c r="F65" s="200" t="s">
        <v>3908</v>
      </c>
      <c r="H65" s="19">
        <v>0.30982492888577812</v>
      </c>
      <c r="I65" s="19">
        <v>0.181151117663782</v>
      </c>
      <c r="J65" s="19">
        <v>0.39698267057687225</v>
      </c>
      <c r="K65" s="19">
        <v>7.6181502414872274E-2</v>
      </c>
      <c r="L65" s="19">
        <v>4.1821729441431074E-2</v>
      </c>
      <c r="M65" s="19">
        <v>0.5409741990580198</v>
      </c>
      <c r="N65" s="19">
        <v>0.1494401238999167</v>
      </c>
      <c r="O65" s="19">
        <v>0.1046362445185527</v>
      </c>
      <c r="P65" s="19">
        <v>0.14709427088423876</v>
      </c>
      <c r="Q65" s="19">
        <v>5.5401571252172134E-2</v>
      </c>
      <c r="R65" s="19">
        <v>0.20933358983141506</v>
      </c>
      <c r="S65" s="19">
        <v>0</v>
      </c>
      <c r="T65" s="19">
        <v>8.7563306711657601E-2</v>
      </c>
      <c r="U65" s="19">
        <v>0</v>
      </c>
      <c r="W65" s="21">
        <v>247705741.86500004</v>
      </c>
      <c r="X65" s="21">
        <v>180102333.34177372</v>
      </c>
      <c r="Y65" s="19">
        <f t="shared" si="6"/>
        <v>0.72708178658179723</v>
      </c>
      <c r="AA65" s="21">
        <f>W65-Final_FY_2021!D61</f>
        <v>-21684435.134999961</v>
      </c>
      <c r="AB65" s="21"/>
      <c r="AC65" s="18" t="str">
        <f>Final_FY_2021!C61</f>
        <v>Motor Commercial</v>
      </c>
      <c r="AD65" s="21">
        <f>Final_FY_2021!D61</f>
        <v>269390177</v>
      </c>
      <c r="AE65" s="21">
        <f>Final_FY_2021!E61</f>
        <v>170749131</v>
      </c>
      <c r="AF65" s="21">
        <f t="shared" si="7"/>
        <v>195868691.18074659</v>
      </c>
    </row>
    <row r="66" spans="6:32" x14ac:dyDescent="0.35">
      <c r="F66" s="200" t="s">
        <v>3910</v>
      </c>
      <c r="H66" s="19">
        <v>0.44973304243567674</v>
      </c>
      <c r="I66" s="19">
        <v>0.17182325106917873</v>
      </c>
      <c r="J66" s="19">
        <v>0.11119106966178378</v>
      </c>
      <c r="K66" s="19">
        <v>2.2001520470407609E-2</v>
      </c>
      <c r="L66" s="19">
        <v>0</v>
      </c>
      <c r="M66" s="19">
        <v>0.11514062568440725</v>
      </c>
      <c r="N66" s="19">
        <v>0.13922356440378356</v>
      </c>
      <c r="O66" s="19">
        <v>0.22145083514646205</v>
      </c>
      <c r="P66" s="19">
        <v>0</v>
      </c>
      <c r="Q66" s="19">
        <v>0</v>
      </c>
      <c r="R66" s="19">
        <v>0</v>
      </c>
      <c r="S66" s="19">
        <v>5.2597141660933579E-2</v>
      </c>
      <c r="T66" s="19">
        <v>0</v>
      </c>
      <c r="U66" s="19">
        <v>0</v>
      </c>
      <c r="W66" s="21">
        <v>385822139.55375016</v>
      </c>
      <c r="X66" s="21">
        <v>240367446.10643938</v>
      </c>
      <c r="Y66" s="19">
        <f t="shared" si="6"/>
        <v>0.62300065616880707</v>
      </c>
      <c r="AA66" s="21">
        <f>W66-Final_FY_2021!D62</f>
        <v>-31476601.446249843</v>
      </c>
      <c r="AB66" s="21"/>
      <c r="AC66" s="18" t="str">
        <f>Final_FY_2021!C62</f>
        <v>Motor Private</v>
      </c>
      <c r="AD66" s="21">
        <f>Final_FY_2021!D62</f>
        <v>417298741</v>
      </c>
      <c r="AE66" s="21">
        <f>Final_FY_2021!E62</f>
        <v>264498870</v>
      </c>
      <c r="AF66" s="21">
        <f t="shared" si="7"/>
        <v>259977389.46141708</v>
      </c>
    </row>
    <row r="67" spans="6:32" x14ac:dyDescent="0.35">
      <c r="F67" s="200" t="s">
        <v>4263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W67" s="21">
        <v>170500</v>
      </c>
      <c r="X67" s="21">
        <v>41258.090948758647</v>
      </c>
      <c r="Y67" s="19">
        <f t="shared" si="6"/>
        <v>0.2419829381158865</v>
      </c>
      <c r="AA67" s="21">
        <f>W67-Final_FY_2021!D63</f>
        <v>-3011913</v>
      </c>
      <c r="AB67" s="21"/>
      <c r="AC67" s="18" t="str">
        <f>Final_FY_2021!C63</f>
        <v>Personal Accident</v>
      </c>
      <c r="AD67" s="21">
        <f>Final_FY_2021!D63</f>
        <v>3182413</v>
      </c>
      <c r="AE67" s="21">
        <f>Final_FY_2021!E63</f>
        <v>2017127</v>
      </c>
      <c r="AF67" s="21">
        <f t="shared" si="7"/>
        <v>770089.64803819277</v>
      </c>
    </row>
    <row r="68" spans="6:32" x14ac:dyDescent="0.35">
      <c r="F68" s="200" t="s">
        <v>4199</v>
      </c>
      <c r="H68" s="19">
        <v>0.26596908838886513</v>
      </c>
      <c r="I68" s="19">
        <v>0.28304071426553273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W68" s="21">
        <v>5258123</v>
      </c>
      <c r="X68" s="21">
        <v>2429271.6927611623</v>
      </c>
      <c r="Y68" s="19">
        <f t="shared" si="6"/>
        <v>0.46200358811712133</v>
      </c>
      <c r="AA68" s="21">
        <f>W68-Final_FY_2021!D64</f>
        <v>0</v>
      </c>
      <c r="AB68" s="21"/>
      <c r="AC68" s="18" t="str">
        <f>Final_FY_2021!C64</f>
        <v>Theft</v>
      </c>
      <c r="AD68" s="21">
        <f>Final_FY_2021!D64</f>
        <v>5258123</v>
      </c>
      <c r="AE68" s="21">
        <f>Final_FY_2021!E64</f>
        <v>3332786</v>
      </c>
      <c r="AF68" s="21">
        <f t="shared" si="7"/>
        <v>2429271.6927611623</v>
      </c>
    </row>
    <row r="69" spans="6:32" x14ac:dyDescent="0.35">
      <c r="F69" s="200" t="s">
        <v>658</v>
      </c>
      <c r="H69" s="19">
        <v>0.42216686163136391</v>
      </c>
      <c r="I69" s="19">
        <v>0.22849212032801491</v>
      </c>
      <c r="J69" s="19">
        <v>0.10926541981695186</v>
      </c>
      <c r="K69" s="19">
        <v>2.0954722293351862E-2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W69" s="21">
        <v>37223910</v>
      </c>
      <c r="X69" s="21">
        <v>18863130.56808145</v>
      </c>
      <c r="Y69" s="19">
        <f t="shared" si="6"/>
        <v>0.506747694373897</v>
      </c>
      <c r="AA69" s="21">
        <f>W69-Final_FY_2021!D65</f>
        <v>-1537487</v>
      </c>
      <c r="AB69" s="21"/>
      <c r="AC69" s="18" t="str">
        <f>Final_FY_2021!C65</f>
        <v>Workmen's Compensation</v>
      </c>
      <c r="AD69" s="21">
        <f>Final_FY_2021!D65</f>
        <v>38761397</v>
      </c>
      <c r="AE69" s="21">
        <f>Final_FY_2021!E65</f>
        <v>24568360</v>
      </c>
      <c r="AF69" s="21">
        <f t="shared" si="7"/>
        <v>19642248.560461286</v>
      </c>
    </row>
    <row r="70" spans="6:32" x14ac:dyDescent="0.35">
      <c r="W70" s="21">
        <f>SUM(W59:W69)</f>
        <v>728192012.81875014</v>
      </c>
      <c r="X70" s="21">
        <f>SUM(X59:X69)</f>
        <v>464408046.7973448</v>
      </c>
      <c r="Y70" s="227">
        <f t="shared" si="6"/>
        <v>0.63775493087279689</v>
      </c>
      <c r="AC70" s="62" t="s">
        <v>7191</v>
      </c>
      <c r="AD70" s="74">
        <f t="shared" ref="AD70:AF70" si="8">SUM(AD59:AD69)</f>
        <v>786754026</v>
      </c>
      <c r="AE70" s="74">
        <f t="shared" si="8"/>
        <v>498672847</v>
      </c>
      <c r="AF70" s="74">
        <f t="shared" si="8"/>
        <v>501704898.99137992</v>
      </c>
    </row>
    <row r="71" spans="6:32" x14ac:dyDescent="0.35">
      <c r="AC71" s="18" t="s">
        <v>7190</v>
      </c>
      <c r="AE71" s="231">
        <f>AE70/$AD$70</f>
        <v>0.63383577397797775</v>
      </c>
      <c r="AF71" s="231">
        <f>AF70/$AD$70</f>
        <v>0.63768964938398665</v>
      </c>
    </row>
    <row r="72" spans="6:32" x14ac:dyDescent="0.35">
      <c r="W72" s="21">
        <f>W70-Final_FY_2021!D66</f>
        <v>-58562013.181249857</v>
      </c>
      <c r="AF72" s="21">
        <f>AF70-AE70</f>
        <v>3032051.9913799167</v>
      </c>
    </row>
  </sheetData>
  <mergeCells count="3">
    <mergeCell ref="E7:F8"/>
    <mergeCell ref="G11:S11"/>
    <mergeCell ref="G29:S29"/>
  </mergeCells>
  <phoneticPr fontId="17" type="noConversion"/>
  <dataValidations count="1">
    <dataValidation type="list" allowBlank="1" showInputMessage="1" showErrorMessage="1" sqref="Z54" xr:uid="{49400404-AAD5-4446-ADA9-D2F09A23D300}">
      <formula1>$F$59:$F$69</formula1>
    </dataValidation>
  </dataValidation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D1:V103"/>
  <sheetViews>
    <sheetView showGridLines="0" zoomScale="108" workbookViewId="0">
      <selection activeCell="H8" sqref="H8"/>
    </sheetView>
  </sheetViews>
  <sheetFormatPr defaultColWidth="9.08984375" defaultRowHeight="14.5" x14ac:dyDescent="0.35"/>
  <cols>
    <col min="1" max="1" width="2.36328125" style="18" customWidth="1"/>
    <col min="2" max="2" width="4.90625" style="18" customWidth="1"/>
    <col min="3" max="3" width="4.08984375" style="18" customWidth="1"/>
    <col min="4" max="4" width="1.08984375" style="18" customWidth="1"/>
    <col min="5" max="5" width="2.90625" style="18" customWidth="1"/>
    <col min="6" max="6" width="17.90625" style="18" bestFit="1" customWidth="1"/>
    <col min="7" max="7" width="13.453125" style="18" bestFit="1" customWidth="1"/>
    <col min="8" max="8" width="16.453125" style="18" customWidth="1"/>
    <col min="9" max="13" width="12.36328125" style="18" bestFit="1" customWidth="1"/>
    <col min="14" max="15" width="14.36328125" style="18" bestFit="1" customWidth="1"/>
    <col min="16" max="16" width="12.90625" style="18" customWidth="1"/>
    <col min="17" max="18" width="12.36328125" style="18" bestFit="1" customWidth="1"/>
    <col min="19" max="19" width="11.36328125" style="18" bestFit="1" customWidth="1"/>
    <col min="20" max="20" width="1.6328125" style="18" bestFit="1" customWidth="1"/>
    <col min="21" max="21" width="9.08984375" style="18"/>
    <col min="22" max="22" width="19.36328125" style="18" bestFit="1" customWidth="1"/>
    <col min="23" max="16384" width="9.08984375" style="18"/>
  </cols>
  <sheetData>
    <row r="1" spans="4:21" ht="15" thickBot="1" x14ac:dyDescent="0.4"/>
    <row r="2" spans="4:21" x14ac:dyDescent="0.35">
      <c r="E2" s="121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3"/>
    </row>
    <row r="3" spans="4:21" x14ac:dyDescent="0.35">
      <c r="E3" s="124"/>
      <c r="G3" s="137">
        <v>1</v>
      </c>
      <c r="H3" s="137">
        <v>2</v>
      </c>
      <c r="I3" s="137">
        <v>3</v>
      </c>
      <c r="J3" s="137">
        <v>4</v>
      </c>
      <c r="K3" s="137">
        <v>5</v>
      </c>
      <c r="L3" s="137">
        <v>6</v>
      </c>
      <c r="M3" s="137">
        <v>7</v>
      </c>
      <c r="N3" s="137">
        <v>8</v>
      </c>
      <c r="O3" s="137">
        <v>9</v>
      </c>
      <c r="P3" s="137">
        <v>10</v>
      </c>
      <c r="Q3" s="137">
        <v>11</v>
      </c>
      <c r="R3" s="137">
        <v>12</v>
      </c>
      <c r="S3" s="137">
        <v>13</v>
      </c>
      <c r="T3" s="137"/>
      <c r="U3" s="125"/>
    </row>
    <row r="4" spans="4:21" x14ac:dyDescent="0.35">
      <c r="E4" s="124"/>
      <c r="U4" s="125"/>
    </row>
    <row r="5" spans="4:21" x14ac:dyDescent="0.35">
      <c r="E5" s="124"/>
      <c r="G5" s="18">
        <v>0.5</v>
      </c>
      <c r="H5" s="18">
        <f>G5+1</f>
        <v>1.5</v>
      </c>
      <c r="I5" s="18">
        <f t="shared" ref="I5:S5" si="0">H5+1</f>
        <v>2.5</v>
      </c>
      <c r="J5" s="18">
        <f t="shared" si="0"/>
        <v>3.5</v>
      </c>
      <c r="K5" s="18">
        <f t="shared" si="0"/>
        <v>4.5</v>
      </c>
      <c r="L5" s="18">
        <f t="shared" si="0"/>
        <v>5.5</v>
      </c>
      <c r="M5" s="18">
        <f t="shared" si="0"/>
        <v>6.5</v>
      </c>
      <c r="N5" s="18">
        <f t="shared" si="0"/>
        <v>7.5</v>
      </c>
      <c r="O5" s="18">
        <f t="shared" si="0"/>
        <v>8.5</v>
      </c>
      <c r="P5" s="18">
        <f t="shared" si="0"/>
        <v>9.5</v>
      </c>
      <c r="Q5" s="18">
        <f t="shared" si="0"/>
        <v>10.5</v>
      </c>
      <c r="R5" s="18">
        <f t="shared" si="0"/>
        <v>11.5</v>
      </c>
      <c r="S5" s="18">
        <f t="shared" si="0"/>
        <v>12.5</v>
      </c>
      <c r="U5" s="125"/>
    </row>
    <row r="6" spans="4:21" x14ac:dyDescent="0.35">
      <c r="D6" s="74"/>
      <c r="E6" s="126"/>
      <c r="U6" s="125"/>
    </row>
    <row r="7" spans="4:21" x14ac:dyDescent="0.35">
      <c r="E7" s="278" t="s">
        <v>7120</v>
      </c>
      <c r="F7" s="279"/>
      <c r="G7" s="18" t="s">
        <v>7093</v>
      </c>
      <c r="H7" s="18" t="s">
        <v>7021</v>
      </c>
      <c r="I7" s="18" t="s">
        <v>7022</v>
      </c>
      <c r="J7" s="18" t="s">
        <v>7023</v>
      </c>
      <c r="K7" s="18" t="s">
        <v>7024</v>
      </c>
      <c r="L7" s="18" t="s">
        <v>7025</v>
      </c>
      <c r="M7" s="18" t="s">
        <v>7026</v>
      </c>
      <c r="N7" s="18" t="s">
        <v>7027</v>
      </c>
      <c r="O7" s="18" t="s">
        <v>7028</v>
      </c>
      <c r="P7" s="18" t="s">
        <v>7029</v>
      </c>
      <c r="Q7" s="18" t="s">
        <v>7030</v>
      </c>
      <c r="R7" s="18" t="s">
        <v>7031</v>
      </c>
      <c r="S7" s="18" t="s">
        <v>7032</v>
      </c>
      <c r="U7" s="125"/>
    </row>
    <row r="8" spans="4:21" x14ac:dyDescent="0.35">
      <c r="E8" s="280"/>
      <c r="F8" s="279"/>
      <c r="G8" s="163">
        <f>'2021 OCR Cohorts'!G19</f>
        <v>0</v>
      </c>
      <c r="H8" s="163">
        <f>'2021 OCR Cohorts'!H19</f>
        <v>0.20351371749043889</v>
      </c>
      <c r="I8" s="163">
        <f>'2021 OCR Cohorts'!I19</f>
        <v>0</v>
      </c>
      <c r="J8" s="163">
        <f>'2021 OCR Cohorts'!J19</f>
        <v>0</v>
      </c>
      <c r="K8" s="163">
        <f>'2021 OCR Cohorts'!K19</f>
        <v>0</v>
      </c>
      <c r="L8" s="163">
        <f>'2021 OCR Cohorts'!L19</f>
        <v>0</v>
      </c>
      <c r="M8" s="163">
        <f>'2021 OCR Cohorts'!M19</f>
        <v>0</v>
      </c>
      <c r="N8" s="163">
        <f>'2021 OCR Cohorts'!N19</f>
        <v>0</v>
      </c>
      <c r="O8" s="163">
        <f>'2021 OCR Cohorts'!O19</f>
        <v>0</v>
      </c>
      <c r="P8" s="163">
        <f>'2021 OCR Cohorts'!P19</f>
        <v>0</v>
      </c>
      <c r="Q8" s="163">
        <f>'2021 OCR Cohorts'!Q19</f>
        <v>0</v>
      </c>
      <c r="R8" s="163">
        <v>0.5</v>
      </c>
      <c r="S8" s="163">
        <v>1</v>
      </c>
      <c r="T8" s="163"/>
      <c r="U8" s="125"/>
    </row>
    <row r="9" spans="4:21" x14ac:dyDescent="0.35">
      <c r="E9" s="124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25"/>
    </row>
    <row r="10" spans="4:21" x14ac:dyDescent="0.35">
      <c r="E10" s="124"/>
      <c r="G10" s="281" t="s">
        <v>7146</v>
      </c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19"/>
      <c r="U10" s="125"/>
    </row>
    <row r="11" spans="4:21" x14ac:dyDescent="0.35">
      <c r="E11" s="124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25"/>
    </row>
    <row r="12" spans="4:21" x14ac:dyDescent="0.35">
      <c r="E12" s="124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125"/>
    </row>
    <row r="13" spans="4:21" x14ac:dyDescent="0.35">
      <c r="D13" s="21"/>
      <c r="E13" s="127"/>
      <c r="F13" s="18" t="s">
        <v>7110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>
        <f>Claim_Discounting_21_OCR!R14</f>
        <v>100000</v>
      </c>
      <c r="S13" s="170"/>
      <c r="T13" s="170"/>
      <c r="U13" s="125"/>
    </row>
    <row r="14" spans="4:21" x14ac:dyDescent="0.35">
      <c r="E14" s="124"/>
      <c r="F14" s="18" t="s">
        <v>7111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>
        <f>Claim_Discounting_21_OCR!Q15</f>
        <v>0</v>
      </c>
      <c r="R14" s="170"/>
      <c r="S14" s="170"/>
      <c r="T14" s="170"/>
      <c r="U14" s="125"/>
    </row>
    <row r="15" spans="4:21" x14ac:dyDescent="0.35">
      <c r="E15" s="124"/>
      <c r="F15" s="18" t="s">
        <v>7112</v>
      </c>
      <c r="G15" s="21"/>
      <c r="H15" s="21"/>
      <c r="I15" s="21"/>
      <c r="J15" s="21"/>
      <c r="K15" s="21"/>
      <c r="L15" s="21"/>
      <c r="M15" s="21"/>
      <c r="N15" s="21"/>
      <c r="O15" s="21"/>
      <c r="P15" s="21">
        <f>Claim_Discounting_21_OCR!P16</f>
        <v>1190018</v>
      </c>
      <c r="Q15" s="170"/>
      <c r="R15" s="170"/>
      <c r="S15" s="170"/>
      <c r="T15" s="170"/>
      <c r="U15" s="125"/>
    </row>
    <row r="16" spans="4:21" x14ac:dyDescent="0.35">
      <c r="E16" s="124"/>
      <c r="F16" s="18" t="s">
        <v>7113</v>
      </c>
      <c r="G16" s="21"/>
      <c r="H16" s="21"/>
      <c r="I16" s="21"/>
      <c r="J16" s="21"/>
      <c r="K16" s="21"/>
      <c r="L16" s="21"/>
      <c r="M16" s="21"/>
      <c r="N16" s="21"/>
      <c r="O16" s="21">
        <f>Claim_Discounting_21_OCR!O17</f>
        <v>21000</v>
      </c>
      <c r="P16" s="170"/>
      <c r="Q16" s="170"/>
      <c r="R16" s="170"/>
      <c r="S16" s="170"/>
      <c r="T16" s="170"/>
      <c r="U16" s="125"/>
    </row>
    <row r="17" spans="5:22" x14ac:dyDescent="0.35">
      <c r="E17" s="124"/>
      <c r="F17" s="18" t="s">
        <v>7114</v>
      </c>
      <c r="G17" s="21"/>
      <c r="H17" s="21"/>
      <c r="I17" s="21"/>
      <c r="J17" s="21"/>
      <c r="K17" s="21"/>
      <c r="L17" s="21"/>
      <c r="M17" s="21"/>
      <c r="N17" s="21">
        <f>Claim_Discounting_21_OCR!N18</f>
        <v>0</v>
      </c>
      <c r="O17" s="170"/>
      <c r="P17" s="170"/>
      <c r="Q17" s="170"/>
      <c r="R17" s="170"/>
      <c r="S17" s="170"/>
      <c r="T17" s="170"/>
      <c r="U17" s="125"/>
    </row>
    <row r="18" spans="5:22" x14ac:dyDescent="0.35">
      <c r="E18" s="124"/>
      <c r="F18" s="18" t="s">
        <v>7115</v>
      </c>
      <c r="G18" s="21"/>
      <c r="H18" s="21"/>
      <c r="I18" s="21"/>
      <c r="J18" s="21"/>
      <c r="K18" s="21"/>
      <c r="L18" s="21"/>
      <c r="M18" s="21">
        <f>Claim_Discounting_21_OCR!M19</f>
        <v>847140</v>
      </c>
      <c r="N18" s="170"/>
      <c r="O18" s="170"/>
      <c r="P18" s="170"/>
      <c r="Q18" s="170"/>
      <c r="R18" s="170"/>
      <c r="S18" s="170"/>
      <c r="T18" s="170"/>
      <c r="U18" s="125"/>
    </row>
    <row r="19" spans="5:22" x14ac:dyDescent="0.35">
      <c r="E19" s="124"/>
      <c r="F19" s="18" t="s">
        <v>7116</v>
      </c>
      <c r="G19" s="21"/>
      <c r="H19" s="21"/>
      <c r="I19" s="21"/>
      <c r="J19" s="21"/>
      <c r="K19" s="21"/>
      <c r="L19" s="21">
        <f>Claim_Discounting_21_OCR!L20</f>
        <v>2708714</v>
      </c>
      <c r="M19" s="170"/>
      <c r="N19" s="170"/>
      <c r="O19" s="170"/>
      <c r="P19" s="170"/>
      <c r="Q19" s="170"/>
      <c r="R19" s="170"/>
      <c r="S19" s="170"/>
      <c r="T19" s="170"/>
      <c r="U19" s="125"/>
    </row>
    <row r="20" spans="5:22" x14ac:dyDescent="0.35">
      <c r="E20" s="124"/>
      <c r="F20" s="18" t="s">
        <v>7117</v>
      </c>
      <c r="G20" s="21"/>
      <c r="H20" s="21"/>
      <c r="I20" s="21"/>
      <c r="J20" s="21"/>
      <c r="K20" s="21">
        <f>Claim_Discounting_21_OCR!K21</f>
        <v>1972106</v>
      </c>
      <c r="L20" s="170"/>
      <c r="M20" s="170"/>
      <c r="N20" s="170"/>
      <c r="O20" s="170"/>
      <c r="P20" s="170"/>
      <c r="Q20" s="170"/>
      <c r="R20" s="170"/>
      <c r="S20" s="170"/>
      <c r="T20" s="170"/>
      <c r="U20" s="125"/>
    </row>
    <row r="21" spans="5:22" ht="15" thickBot="1" x14ac:dyDescent="0.4">
      <c r="E21" s="124"/>
      <c r="F21" s="18" t="s">
        <v>7118</v>
      </c>
      <c r="G21" s="21"/>
      <c r="H21" s="21"/>
      <c r="I21" s="21"/>
      <c r="J21" s="21">
        <f>Claim_Discounting_21_OCR!J22</f>
        <v>375958</v>
      </c>
      <c r="K21" s="170"/>
      <c r="L21" s="170"/>
      <c r="M21" s="170"/>
      <c r="N21" s="170"/>
      <c r="O21" s="170"/>
      <c r="P21" s="170"/>
      <c r="Q21" s="170"/>
      <c r="R21" s="170"/>
      <c r="S21" s="170"/>
      <c r="T21" s="170"/>
      <c r="U21" s="125"/>
    </row>
    <row r="22" spans="5:22" x14ac:dyDescent="0.35">
      <c r="E22" s="124"/>
      <c r="F22" s="18" t="s">
        <v>7119</v>
      </c>
      <c r="G22" s="21"/>
      <c r="H22" s="21"/>
      <c r="I22" s="21">
        <f>Claim_Discounting_21_OCR!I23</f>
        <v>3570241</v>
      </c>
      <c r="J22" s="170"/>
      <c r="K22" s="170"/>
      <c r="L22" s="170"/>
      <c r="M22" s="170"/>
      <c r="N22" s="170"/>
      <c r="O22" s="170"/>
      <c r="P22" s="170"/>
      <c r="Q22" s="170"/>
      <c r="R22" s="170"/>
      <c r="S22" s="170"/>
      <c r="T22" s="170"/>
      <c r="U22" s="112"/>
      <c r="V22" s="173" t="s">
        <v>7149</v>
      </c>
    </row>
    <row r="23" spans="5:22" ht="15" thickBot="1" x14ac:dyDescent="0.4">
      <c r="E23" s="124"/>
      <c r="F23" s="18" t="s">
        <v>7109</v>
      </c>
      <c r="G23" s="21"/>
      <c r="H23" s="21">
        <f>Claim_Discounting_21_OCR!H24</f>
        <v>520000</v>
      </c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0"/>
      <c r="T23" s="170"/>
      <c r="U23" s="125"/>
      <c r="V23" s="174">
        <f>SUM(G24,H23,I22,J21,K20,L19,M18,N17,O16,P15,Q14,R13)</f>
        <v>11926105.7926</v>
      </c>
    </row>
    <row r="24" spans="5:22" x14ac:dyDescent="0.35">
      <c r="E24" s="124"/>
      <c r="F24" s="18" t="s">
        <v>7091</v>
      </c>
      <c r="G24" s="98">
        <v>620928.79260000004</v>
      </c>
      <c r="H24" s="170"/>
      <c r="I24" s="170"/>
      <c r="J24" s="170"/>
      <c r="K24" s="170"/>
      <c r="L24" s="170"/>
      <c r="M24" s="170"/>
      <c r="N24" s="170"/>
      <c r="O24" s="170"/>
      <c r="P24" s="170"/>
      <c r="Q24" s="170"/>
      <c r="R24" s="170"/>
      <c r="S24" s="170"/>
      <c r="T24" s="170"/>
      <c r="U24" s="125"/>
    </row>
    <row r="25" spans="5:22" x14ac:dyDescent="0.35">
      <c r="E25" s="124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25"/>
    </row>
    <row r="26" spans="5:22" x14ac:dyDescent="0.35">
      <c r="G26" s="281" t="s">
        <v>7145</v>
      </c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5:22" x14ac:dyDescent="0.35"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</row>
    <row r="28" spans="5:22" x14ac:dyDescent="0.35"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</row>
    <row r="29" spans="5:22" x14ac:dyDescent="0.35">
      <c r="F29" s="18" t="s">
        <v>7110</v>
      </c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19">
        <v>-3.2896068685494995E-2</v>
      </c>
      <c r="S29" s="170"/>
      <c r="V29" s="19"/>
    </row>
    <row r="30" spans="5:22" x14ac:dyDescent="0.35">
      <c r="F30" s="18" t="s">
        <v>7111</v>
      </c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19">
        <v>-5.4404087037643656E-2</v>
      </c>
      <c r="R30" s="170"/>
      <c r="S30" s="170"/>
      <c r="V30" s="19"/>
    </row>
    <row r="31" spans="5:22" x14ac:dyDescent="0.35">
      <c r="F31" s="18" t="s">
        <v>7112</v>
      </c>
      <c r="G31" s="21"/>
      <c r="H31" s="21"/>
      <c r="I31" s="21"/>
      <c r="J31" s="21"/>
      <c r="K31" s="21"/>
      <c r="L31" s="21"/>
      <c r="M31" s="21"/>
      <c r="N31" s="21"/>
      <c r="O31" s="21"/>
      <c r="P31" s="19">
        <v>-0.18222376218712522</v>
      </c>
      <c r="Q31" s="170"/>
      <c r="R31" s="170"/>
      <c r="S31" s="170"/>
      <c r="V31" s="19"/>
    </row>
    <row r="32" spans="5:22" x14ac:dyDescent="0.35">
      <c r="F32" s="18" t="s">
        <v>7113</v>
      </c>
      <c r="G32" s="21"/>
      <c r="H32" s="21"/>
      <c r="I32" s="21"/>
      <c r="J32" s="21"/>
      <c r="K32" s="21"/>
      <c r="L32" s="21"/>
      <c r="M32" s="21"/>
      <c r="N32" s="21"/>
      <c r="O32" s="19">
        <v>-0.24732066002608211</v>
      </c>
      <c r="P32" s="170"/>
      <c r="Q32" s="170"/>
      <c r="R32" s="170"/>
      <c r="S32" s="170"/>
      <c r="V32" s="19"/>
    </row>
    <row r="33" spans="4:22" x14ac:dyDescent="0.35">
      <c r="F33" s="18" t="s">
        <v>7114</v>
      </c>
      <c r="G33" s="21"/>
      <c r="H33" s="21"/>
      <c r="I33" s="21"/>
      <c r="J33" s="21"/>
      <c r="K33" s="21"/>
      <c r="L33" s="21"/>
      <c r="M33" s="21"/>
      <c r="N33" s="19">
        <v>-0.16062726291614804</v>
      </c>
      <c r="O33" s="170"/>
      <c r="P33" s="170"/>
      <c r="Q33" s="170"/>
      <c r="R33" s="170"/>
      <c r="S33" s="170"/>
      <c r="V33" s="19"/>
    </row>
    <row r="34" spans="4:22" x14ac:dyDescent="0.35">
      <c r="F34" s="18" t="s">
        <v>7115</v>
      </c>
      <c r="G34" s="21"/>
      <c r="H34" s="21"/>
      <c r="I34" s="21"/>
      <c r="J34" s="21"/>
      <c r="K34" s="21"/>
      <c r="L34" s="21"/>
      <c r="M34" s="19">
        <v>-5.3590301750450431E-2</v>
      </c>
      <c r="N34" s="170"/>
      <c r="O34" s="170"/>
      <c r="P34" s="170"/>
      <c r="Q34" s="170"/>
      <c r="R34" s="170"/>
      <c r="S34" s="170"/>
      <c r="V34" s="19"/>
    </row>
    <row r="35" spans="4:22" x14ac:dyDescent="0.35">
      <c r="F35" s="18" t="s">
        <v>7116</v>
      </c>
      <c r="G35" s="21"/>
      <c r="H35" s="21"/>
      <c r="I35" s="21"/>
      <c r="J35" s="21"/>
      <c r="K35" s="21"/>
      <c r="L35" s="19">
        <v>-0.27360765361107953</v>
      </c>
      <c r="M35" s="170"/>
      <c r="N35" s="170"/>
      <c r="O35" s="170"/>
      <c r="P35" s="170"/>
      <c r="Q35" s="170"/>
      <c r="R35" s="170"/>
      <c r="S35" s="170"/>
      <c r="V35" s="19"/>
    </row>
    <row r="36" spans="4:22" ht="15" thickBot="1" x14ac:dyDescent="0.4">
      <c r="F36" s="18" t="s">
        <v>7117</v>
      </c>
      <c r="G36" s="21"/>
      <c r="H36" s="21"/>
      <c r="I36" s="21"/>
      <c r="J36" s="21"/>
      <c r="K36" s="19">
        <v>-0.10504359002815955</v>
      </c>
      <c r="L36" s="170"/>
      <c r="M36" s="170"/>
      <c r="N36" s="170"/>
      <c r="O36" s="170"/>
      <c r="P36" s="170"/>
      <c r="Q36" s="170"/>
      <c r="R36" s="170"/>
      <c r="S36" s="170"/>
      <c r="V36" s="19"/>
    </row>
    <row r="37" spans="4:22" x14ac:dyDescent="0.35">
      <c r="F37" s="18" t="s">
        <v>7118</v>
      </c>
      <c r="G37" s="21"/>
      <c r="H37" s="21"/>
      <c r="I37" s="21"/>
      <c r="J37" s="19">
        <v>1.0565095157965887E-2</v>
      </c>
      <c r="K37" s="170"/>
      <c r="L37" s="170"/>
      <c r="M37" s="170"/>
      <c r="N37" s="170"/>
      <c r="O37" s="170"/>
      <c r="P37" s="170"/>
      <c r="Q37" s="170"/>
      <c r="R37" s="170"/>
      <c r="S37" s="170"/>
      <c r="V37" s="173" t="s">
        <v>7148</v>
      </c>
    </row>
    <row r="38" spans="4:22" ht="15" thickBot="1" x14ac:dyDescent="0.4">
      <c r="F38" s="18" t="s">
        <v>7119</v>
      </c>
      <c r="G38" s="21"/>
      <c r="H38" s="21"/>
      <c r="I38" s="19">
        <v>8.3800816823834667E-2</v>
      </c>
      <c r="J38" s="170"/>
      <c r="K38" s="170"/>
      <c r="L38" s="170"/>
      <c r="M38" s="170"/>
      <c r="N38" s="170"/>
      <c r="O38" s="170"/>
      <c r="P38" s="170"/>
      <c r="Q38" s="170"/>
      <c r="R38" s="170"/>
      <c r="S38" s="170"/>
      <c r="V38" s="174">
        <f>V57-V23</f>
        <v>-543650.73544393294</v>
      </c>
    </row>
    <row r="39" spans="4:22" x14ac:dyDescent="0.35">
      <c r="F39" s="18" t="s">
        <v>7109</v>
      </c>
      <c r="G39" s="21"/>
      <c r="H39" s="19">
        <v>0.71577208160894901</v>
      </c>
      <c r="I39" s="170"/>
      <c r="J39" s="170"/>
      <c r="K39" s="170"/>
      <c r="L39" s="170"/>
      <c r="M39" s="170"/>
      <c r="N39" s="170"/>
      <c r="O39" s="170"/>
      <c r="P39" s="170"/>
      <c r="Q39" s="170"/>
      <c r="R39" s="170"/>
      <c r="S39" s="170"/>
      <c r="V39" s="19"/>
    </row>
    <row r="40" spans="4:22" x14ac:dyDescent="0.35">
      <c r="F40" s="18" t="s">
        <v>7091</v>
      </c>
      <c r="G40" s="19">
        <v>0</v>
      </c>
      <c r="H40" s="170"/>
      <c r="I40" s="170"/>
      <c r="J40" s="170"/>
      <c r="K40" s="170"/>
      <c r="L40" s="170"/>
      <c r="M40" s="170"/>
      <c r="N40" s="170"/>
      <c r="O40" s="170"/>
      <c r="P40" s="170"/>
      <c r="Q40" s="170"/>
      <c r="R40" s="170"/>
      <c r="S40" s="170"/>
    </row>
    <row r="43" spans="4:22" x14ac:dyDescent="0.35">
      <c r="E43" s="124"/>
      <c r="G43" s="281" t="s">
        <v>7146</v>
      </c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281"/>
      <c r="T43" s="19"/>
      <c r="U43" s="125"/>
    </row>
    <row r="44" spans="4:22" x14ac:dyDescent="0.35">
      <c r="E44" s="124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25"/>
    </row>
    <row r="45" spans="4:22" x14ac:dyDescent="0.35">
      <c r="E45" s="124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125"/>
    </row>
    <row r="46" spans="4:22" x14ac:dyDescent="0.35">
      <c r="D46" s="21"/>
      <c r="E46" s="127"/>
      <c r="F46" s="18" t="s">
        <v>7110</v>
      </c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>
        <f>R13*(1+R29)</f>
        <v>96710.393131450503</v>
      </c>
      <c r="S46" s="170">
        <f t="shared" ref="O46:T50" si="1">R46*(1-R$8)</f>
        <v>48355.196565725251</v>
      </c>
      <c r="T46" s="170">
        <f t="shared" si="1"/>
        <v>0</v>
      </c>
      <c r="U46" s="125"/>
    </row>
    <row r="47" spans="4:22" x14ac:dyDescent="0.35">
      <c r="E47" s="124"/>
      <c r="F47" s="18" t="s">
        <v>7111</v>
      </c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>
        <f>Q14*(1+Q30)</f>
        <v>0</v>
      </c>
      <c r="R47" s="170">
        <f t="shared" si="1"/>
        <v>0</v>
      </c>
      <c r="S47" s="170">
        <f t="shared" si="1"/>
        <v>0</v>
      </c>
      <c r="T47" s="170">
        <f t="shared" si="1"/>
        <v>0</v>
      </c>
      <c r="U47" s="125"/>
    </row>
    <row r="48" spans="4:22" x14ac:dyDescent="0.35">
      <c r="E48" s="124"/>
      <c r="F48" s="18" t="s">
        <v>7112</v>
      </c>
      <c r="G48" s="21"/>
      <c r="H48" s="21"/>
      <c r="I48" s="21"/>
      <c r="J48" s="21"/>
      <c r="K48" s="21"/>
      <c r="L48" s="21"/>
      <c r="M48" s="21"/>
      <c r="N48" s="21"/>
      <c r="O48" s="21"/>
      <c r="P48" s="21">
        <f>P15*(1+P31)</f>
        <v>973168.4429696016</v>
      </c>
      <c r="Q48" s="170">
        <f t="shared" si="1"/>
        <v>973168.4429696016</v>
      </c>
      <c r="R48" s="170">
        <f t="shared" si="1"/>
        <v>973168.4429696016</v>
      </c>
      <c r="S48" s="170">
        <f t="shared" si="1"/>
        <v>486584.2214848008</v>
      </c>
      <c r="T48" s="170">
        <f t="shared" si="1"/>
        <v>0</v>
      </c>
      <c r="U48" s="125"/>
    </row>
    <row r="49" spans="5:22" x14ac:dyDescent="0.35">
      <c r="E49" s="124"/>
      <c r="F49" s="18" t="s">
        <v>7113</v>
      </c>
      <c r="G49" s="21"/>
      <c r="H49" s="21"/>
      <c r="I49" s="21"/>
      <c r="J49" s="21"/>
      <c r="K49" s="21"/>
      <c r="L49" s="21"/>
      <c r="M49" s="21"/>
      <c r="N49" s="21"/>
      <c r="O49" s="21">
        <f>O16*(1+O32)</f>
        <v>15806.266139452277</v>
      </c>
      <c r="P49" s="170">
        <f t="shared" si="1"/>
        <v>15806.266139452277</v>
      </c>
      <c r="Q49" s="170">
        <f t="shared" si="1"/>
        <v>15806.266139452277</v>
      </c>
      <c r="R49" s="170">
        <f t="shared" si="1"/>
        <v>15806.266139452277</v>
      </c>
      <c r="S49" s="170">
        <f t="shared" si="1"/>
        <v>7903.1330697261383</v>
      </c>
      <c r="T49" s="170">
        <f t="shared" si="1"/>
        <v>0</v>
      </c>
      <c r="U49" s="125"/>
    </row>
    <row r="50" spans="5:22" x14ac:dyDescent="0.35">
      <c r="E50" s="124"/>
      <c r="F50" s="18" t="s">
        <v>7114</v>
      </c>
      <c r="G50" s="21"/>
      <c r="H50" s="21"/>
      <c r="I50" s="21"/>
      <c r="J50" s="21"/>
      <c r="K50" s="21"/>
      <c r="L50" s="21"/>
      <c r="M50" s="21"/>
      <c r="N50" s="21">
        <f>N17*(1+N33)</f>
        <v>0</v>
      </c>
      <c r="O50" s="170">
        <f t="shared" si="1"/>
        <v>0</v>
      </c>
      <c r="P50" s="170">
        <f t="shared" si="1"/>
        <v>0</v>
      </c>
      <c r="Q50" s="170">
        <f t="shared" si="1"/>
        <v>0</v>
      </c>
      <c r="R50" s="170">
        <f t="shared" si="1"/>
        <v>0</v>
      </c>
      <c r="S50" s="170">
        <f t="shared" si="1"/>
        <v>0</v>
      </c>
      <c r="T50" s="170">
        <f t="shared" si="1"/>
        <v>0</v>
      </c>
      <c r="U50" s="125"/>
    </row>
    <row r="51" spans="5:22" x14ac:dyDescent="0.35">
      <c r="E51" s="124"/>
      <c r="F51" s="18" t="s">
        <v>7115</v>
      </c>
      <c r="G51" s="21"/>
      <c r="H51" s="21"/>
      <c r="I51" s="21"/>
      <c r="J51" s="21"/>
      <c r="K51" s="21"/>
      <c r="L51" s="21"/>
      <c r="M51" s="21">
        <f>M18*(1+M34)</f>
        <v>801741.51177512342</v>
      </c>
      <c r="N51" s="170">
        <f t="shared" ref="J51:T55" si="2">M51*(1-M$8)</f>
        <v>801741.51177512342</v>
      </c>
      <c r="O51" s="170">
        <f t="shared" si="2"/>
        <v>801741.51177512342</v>
      </c>
      <c r="P51" s="170">
        <f t="shared" si="2"/>
        <v>801741.51177512342</v>
      </c>
      <c r="Q51" s="170">
        <f t="shared" si="2"/>
        <v>801741.51177512342</v>
      </c>
      <c r="R51" s="170">
        <f t="shared" si="2"/>
        <v>801741.51177512342</v>
      </c>
      <c r="S51" s="170">
        <f t="shared" si="2"/>
        <v>400870.75588756171</v>
      </c>
      <c r="T51" s="170">
        <f t="shared" si="2"/>
        <v>0</v>
      </c>
      <c r="U51" s="125"/>
    </row>
    <row r="52" spans="5:22" x14ac:dyDescent="0.35">
      <c r="E52" s="124"/>
      <c r="F52" s="18" t="s">
        <v>7116</v>
      </c>
      <c r="G52" s="21"/>
      <c r="H52" s="21"/>
      <c r="I52" s="21"/>
      <c r="J52" s="21"/>
      <c r="K52" s="21"/>
      <c r="L52" s="21">
        <f>L19*(1+L35)</f>
        <v>1967589.1181565183</v>
      </c>
      <c r="M52" s="170">
        <f t="shared" si="2"/>
        <v>1967589.1181565183</v>
      </c>
      <c r="N52" s="170">
        <f t="shared" si="2"/>
        <v>1967589.1181565183</v>
      </c>
      <c r="O52" s="170">
        <f t="shared" si="2"/>
        <v>1967589.1181565183</v>
      </c>
      <c r="P52" s="170">
        <f t="shared" si="2"/>
        <v>1967589.1181565183</v>
      </c>
      <c r="Q52" s="170">
        <f t="shared" si="2"/>
        <v>1967589.1181565183</v>
      </c>
      <c r="R52" s="170">
        <f t="shared" si="2"/>
        <v>1967589.1181565183</v>
      </c>
      <c r="S52" s="170">
        <f t="shared" si="2"/>
        <v>983794.55907825916</v>
      </c>
      <c r="T52" s="170">
        <f t="shared" si="2"/>
        <v>0</v>
      </c>
      <c r="U52" s="125"/>
    </row>
    <row r="53" spans="5:22" x14ac:dyDescent="0.35">
      <c r="E53" s="124"/>
      <c r="F53" s="18" t="s">
        <v>7117</v>
      </c>
      <c r="G53" s="21"/>
      <c r="H53" s="21"/>
      <c r="I53" s="21"/>
      <c r="J53" s="21"/>
      <c r="K53" s="21">
        <f>K20*(1+K36)</f>
        <v>1764948.9058439264</v>
      </c>
      <c r="L53" s="170">
        <f t="shared" si="2"/>
        <v>1764948.9058439264</v>
      </c>
      <c r="M53" s="170">
        <f t="shared" si="2"/>
        <v>1764948.9058439264</v>
      </c>
      <c r="N53" s="170">
        <f t="shared" si="2"/>
        <v>1764948.9058439264</v>
      </c>
      <c r="O53" s="170">
        <f t="shared" si="2"/>
        <v>1764948.9058439264</v>
      </c>
      <c r="P53" s="170">
        <f t="shared" si="2"/>
        <v>1764948.9058439264</v>
      </c>
      <c r="Q53" s="170">
        <f t="shared" si="2"/>
        <v>1764948.9058439264</v>
      </c>
      <c r="R53" s="170">
        <f t="shared" si="2"/>
        <v>1764948.9058439264</v>
      </c>
      <c r="S53" s="170">
        <f t="shared" si="2"/>
        <v>882474.45292196318</v>
      </c>
      <c r="T53" s="170">
        <f t="shared" si="2"/>
        <v>0</v>
      </c>
      <c r="U53" s="125"/>
    </row>
    <row r="54" spans="5:22" x14ac:dyDescent="0.35">
      <c r="E54" s="124"/>
      <c r="F54" s="18" t="s">
        <v>7118</v>
      </c>
      <c r="G54" s="21"/>
      <c r="H54" s="21"/>
      <c r="I54" s="21"/>
      <c r="J54" s="21">
        <f>J21*(1+J37)</f>
        <v>379930.03204539855</v>
      </c>
      <c r="K54" s="170">
        <f t="shared" si="2"/>
        <v>379930.03204539855</v>
      </c>
      <c r="L54" s="170">
        <f t="shared" si="2"/>
        <v>379930.03204539855</v>
      </c>
      <c r="M54" s="170">
        <f t="shared" si="2"/>
        <v>379930.03204539855</v>
      </c>
      <c r="N54" s="170">
        <f t="shared" si="2"/>
        <v>379930.03204539855</v>
      </c>
      <c r="O54" s="170">
        <f t="shared" si="2"/>
        <v>379930.03204539855</v>
      </c>
      <c r="P54" s="170">
        <f t="shared" si="2"/>
        <v>379930.03204539855</v>
      </c>
      <c r="Q54" s="170">
        <f t="shared" si="2"/>
        <v>379930.03204539855</v>
      </c>
      <c r="R54" s="170">
        <f t="shared" si="2"/>
        <v>379930.03204539855</v>
      </c>
      <c r="S54" s="170">
        <f t="shared" si="2"/>
        <v>189965.01602269927</v>
      </c>
      <c r="T54" s="170">
        <f t="shared" si="2"/>
        <v>0</v>
      </c>
      <c r="U54" s="125"/>
    </row>
    <row r="55" spans="5:22" ht="15" thickBot="1" x14ac:dyDescent="0.4">
      <c r="E55" s="124"/>
      <c r="F55" s="18" t="s">
        <v>7119</v>
      </c>
      <c r="G55" s="21"/>
      <c r="H55" s="21"/>
      <c r="I55" s="21">
        <f>I22*(1+I38)</f>
        <v>3869430.1120579443</v>
      </c>
      <c r="J55" s="170">
        <f t="shared" si="2"/>
        <v>3869430.1120579443</v>
      </c>
      <c r="K55" s="170">
        <f t="shared" si="2"/>
        <v>3869430.1120579443</v>
      </c>
      <c r="L55" s="170">
        <f t="shared" si="2"/>
        <v>3869430.1120579443</v>
      </c>
      <c r="M55" s="170">
        <f t="shared" si="2"/>
        <v>3869430.1120579443</v>
      </c>
      <c r="N55" s="170">
        <f t="shared" si="2"/>
        <v>3869430.1120579443</v>
      </c>
      <c r="O55" s="170">
        <f t="shared" si="2"/>
        <v>3869430.1120579443</v>
      </c>
      <c r="P55" s="170">
        <f t="shared" si="2"/>
        <v>3869430.1120579443</v>
      </c>
      <c r="Q55" s="170">
        <f t="shared" si="2"/>
        <v>3869430.1120579443</v>
      </c>
      <c r="R55" s="170">
        <f t="shared" si="2"/>
        <v>3869430.1120579443</v>
      </c>
      <c r="S55" s="170">
        <f t="shared" si="2"/>
        <v>1934715.0560289721</v>
      </c>
      <c r="T55" s="170">
        <f t="shared" si="2"/>
        <v>0</v>
      </c>
      <c r="U55" s="112"/>
    </row>
    <row r="56" spans="5:22" x14ac:dyDescent="0.35">
      <c r="E56" s="124"/>
      <c r="F56" s="18" t="s">
        <v>7109</v>
      </c>
      <c r="G56" s="21"/>
      <c r="H56" s="21">
        <f>H23*(1+H39)</f>
        <v>892201.48243665346</v>
      </c>
      <c r="I56" s="170">
        <f t="shared" ref="H56:T57" si="3">H56*(1-H$8)</f>
        <v>710626.24199548957</v>
      </c>
      <c r="J56" s="170">
        <f t="shared" si="3"/>
        <v>710626.24199548957</v>
      </c>
      <c r="K56" s="170">
        <f t="shared" si="3"/>
        <v>710626.24199548957</v>
      </c>
      <c r="L56" s="170">
        <f t="shared" si="3"/>
        <v>710626.24199548957</v>
      </c>
      <c r="M56" s="170">
        <f t="shared" si="3"/>
        <v>710626.24199548957</v>
      </c>
      <c r="N56" s="170">
        <f t="shared" si="3"/>
        <v>710626.24199548957</v>
      </c>
      <c r="O56" s="170">
        <f t="shared" si="3"/>
        <v>710626.24199548957</v>
      </c>
      <c r="P56" s="170">
        <f t="shared" si="3"/>
        <v>710626.24199548957</v>
      </c>
      <c r="Q56" s="170">
        <f t="shared" si="3"/>
        <v>710626.24199548957</v>
      </c>
      <c r="R56" s="170">
        <f t="shared" si="3"/>
        <v>710626.24199548957</v>
      </c>
      <c r="S56" s="170">
        <f t="shared" si="3"/>
        <v>355313.12099774479</v>
      </c>
      <c r="T56" s="170">
        <f t="shared" si="3"/>
        <v>0</v>
      </c>
      <c r="U56" s="125"/>
      <c r="V56" s="173" t="s">
        <v>7150</v>
      </c>
    </row>
    <row r="57" spans="5:22" ht="15" thickBot="1" x14ac:dyDescent="0.4">
      <c r="E57" s="124"/>
      <c r="F57" s="18" t="s">
        <v>7091</v>
      </c>
      <c r="G57" s="21">
        <f>G24*(1+G40)</f>
        <v>620928.79260000004</v>
      </c>
      <c r="H57" s="170">
        <f t="shared" si="3"/>
        <v>620928.79260000004</v>
      </c>
      <c r="I57" s="170">
        <f t="shared" si="3"/>
        <v>494561.26572112431</v>
      </c>
      <c r="J57" s="170">
        <f t="shared" si="3"/>
        <v>494561.26572112431</v>
      </c>
      <c r="K57" s="170">
        <f t="shared" si="3"/>
        <v>494561.26572112431</v>
      </c>
      <c r="L57" s="170">
        <f t="shared" si="3"/>
        <v>494561.26572112431</v>
      </c>
      <c r="M57" s="170">
        <f t="shared" si="3"/>
        <v>494561.26572112431</v>
      </c>
      <c r="N57" s="170">
        <f t="shared" si="3"/>
        <v>494561.26572112431</v>
      </c>
      <c r="O57" s="170">
        <f t="shared" si="3"/>
        <v>494561.26572112431</v>
      </c>
      <c r="P57" s="170">
        <f t="shared" si="3"/>
        <v>494561.26572112431</v>
      </c>
      <c r="Q57" s="170">
        <f t="shared" si="3"/>
        <v>494561.26572112431</v>
      </c>
      <c r="R57" s="170">
        <f t="shared" si="3"/>
        <v>494561.26572112431</v>
      </c>
      <c r="S57" s="170">
        <f t="shared" si="3"/>
        <v>247280.63286056215</v>
      </c>
      <c r="T57" s="170">
        <f t="shared" si="3"/>
        <v>0</v>
      </c>
      <c r="U57" s="125"/>
      <c r="V57" s="174">
        <f>SUM(G57,H56,I55,J54,K53,L52,M51,N50,O49,P48,Q47,R46)</f>
        <v>11382455.057156067</v>
      </c>
    </row>
    <row r="58" spans="5:22" ht="15" thickBot="1" x14ac:dyDescent="0.4">
      <c r="E58" s="128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30"/>
    </row>
    <row r="60" spans="5:22" x14ac:dyDescent="0.35">
      <c r="G60" s="281" t="s">
        <v>7122</v>
      </c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281"/>
      <c r="T60" s="19"/>
    </row>
    <row r="61" spans="5:22" x14ac:dyDescent="0.35"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</row>
    <row r="62" spans="5:22" x14ac:dyDescent="0.35"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</row>
    <row r="63" spans="5:22" x14ac:dyDescent="0.35">
      <c r="F63" s="18" t="s">
        <v>7110</v>
      </c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171">
        <f t="shared" ref="R63:S74" si="4">R46-S46</f>
        <v>48355.196565725251</v>
      </c>
      <c r="S63" s="171">
        <f t="shared" si="4"/>
        <v>48355.196565725251</v>
      </c>
      <c r="U63" s="18" t="str">
        <f>F63</f>
        <v>FY2011</v>
      </c>
      <c r="V63" s="21">
        <f t="shared" ref="V63:V72" si="5">SUM(G63:S63)</f>
        <v>96710.393131450503</v>
      </c>
    </row>
    <row r="64" spans="5:22" x14ac:dyDescent="0.35">
      <c r="F64" s="18" t="s">
        <v>7111</v>
      </c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171">
        <f t="shared" ref="Q64:Q74" si="6">Q47-R47</f>
        <v>0</v>
      </c>
      <c r="R64" s="171">
        <f t="shared" si="4"/>
        <v>0</v>
      </c>
      <c r="S64" s="171">
        <f t="shared" si="4"/>
        <v>0</v>
      </c>
      <c r="U64" s="18" t="str">
        <f t="shared" ref="U64:U73" si="7">F64</f>
        <v>FY2012</v>
      </c>
      <c r="V64" s="21">
        <f t="shared" si="5"/>
        <v>0</v>
      </c>
    </row>
    <row r="65" spans="6:22" x14ac:dyDescent="0.35">
      <c r="F65" s="18" t="s">
        <v>7112</v>
      </c>
      <c r="G65" s="21"/>
      <c r="H65" s="21"/>
      <c r="I65" s="21"/>
      <c r="J65" s="21"/>
      <c r="K65" s="21"/>
      <c r="L65" s="21"/>
      <c r="M65" s="21"/>
      <c r="N65" s="21"/>
      <c r="O65" s="21"/>
      <c r="P65" s="171">
        <f t="shared" ref="P65:P74" si="8">P48-Q48</f>
        <v>0</v>
      </c>
      <c r="Q65" s="171">
        <f t="shared" si="6"/>
        <v>0</v>
      </c>
      <c r="R65" s="171">
        <f t="shared" si="4"/>
        <v>486584.2214848008</v>
      </c>
      <c r="S65" s="171">
        <f t="shared" si="4"/>
        <v>486584.2214848008</v>
      </c>
      <c r="U65" s="18" t="str">
        <f t="shared" si="7"/>
        <v>FY2013</v>
      </c>
      <c r="V65" s="21">
        <f t="shared" si="5"/>
        <v>973168.4429696016</v>
      </c>
    </row>
    <row r="66" spans="6:22" x14ac:dyDescent="0.35">
      <c r="F66" s="18" t="s">
        <v>7113</v>
      </c>
      <c r="G66" s="21"/>
      <c r="H66" s="21"/>
      <c r="I66" s="21"/>
      <c r="J66" s="21"/>
      <c r="K66" s="21"/>
      <c r="L66" s="21"/>
      <c r="M66" s="21"/>
      <c r="N66" s="21"/>
      <c r="O66" s="171">
        <f t="shared" ref="O66:O74" si="9">O49-P49</f>
        <v>0</v>
      </c>
      <c r="P66" s="171">
        <f t="shared" si="8"/>
        <v>0</v>
      </c>
      <c r="Q66" s="171">
        <f t="shared" si="6"/>
        <v>0</v>
      </c>
      <c r="R66" s="171">
        <f t="shared" si="4"/>
        <v>7903.1330697261383</v>
      </c>
      <c r="S66" s="171">
        <f t="shared" si="4"/>
        <v>7903.1330697261383</v>
      </c>
      <c r="U66" s="18" t="str">
        <f t="shared" si="7"/>
        <v>FY2014</v>
      </c>
      <c r="V66" s="21">
        <f t="shared" si="5"/>
        <v>15806.266139452277</v>
      </c>
    </row>
    <row r="67" spans="6:22" x14ac:dyDescent="0.35">
      <c r="F67" s="18" t="s">
        <v>7114</v>
      </c>
      <c r="G67" s="21"/>
      <c r="H67" s="21"/>
      <c r="I67" s="21"/>
      <c r="J67" s="21"/>
      <c r="K67" s="21"/>
      <c r="L67" s="21"/>
      <c r="M67" s="21"/>
      <c r="N67" s="171">
        <f t="shared" ref="N67:N74" si="10">N50-O50</f>
        <v>0</v>
      </c>
      <c r="O67" s="171">
        <f t="shared" si="9"/>
        <v>0</v>
      </c>
      <c r="P67" s="171">
        <f t="shared" si="8"/>
        <v>0</v>
      </c>
      <c r="Q67" s="171">
        <f t="shared" si="6"/>
        <v>0</v>
      </c>
      <c r="R67" s="171">
        <f t="shared" si="4"/>
        <v>0</v>
      </c>
      <c r="S67" s="171">
        <f t="shared" si="4"/>
        <v>0</v>
      </c>
      <c r="U67" s="18" t="str">
        <f t="shared" si="7"/>
        <v>FY2015</v>
      </c>
      <c r="V67" s="21">
        <f t="shared" si="5"/>
        <v>0</v>
      </c>
    </row>
    <row r="68" spans="6:22" x14ac:dyDescent="0.35">
      <c r="F68" s="18" t="s">
        <v>7115</v>
      </c>
      <c r="G68" s="21"/>
      <c r="H68" s="21"/>
      <c r="I68" s="21"/>
      <c r="J68" s="21"/>
      <c r="K68" s="21"/>
      <c r="L68" s="21"/>
      <c r="M68" s="171">
        <f t="shared" ref="M68:M74" si="11">M51-N51</f>
        <v>0</v>
      </c>
      <c r="N68" s="171">
        <f t="shared" si="10"/>
        <v>0</v>
      </c>
      <c r="O68" s="171">
        <f t="shared" si="9"/>
        <v>0</v>
      </c>
      <c r="P68" s="171">
        <f t="shared" si="8"/>
        <v>0</v>
      </c>
      <c r="Q68" s="171">
        <f t="shared" si="6"/>
        <v>0</v>
      </c>
      <c r="R68" s="171">
        <f t="shared" si="4"/>
        <v>400870.75588756171</v>
      </c>
      <c r="S68" s="171">
        <f t="shared" si="4"/>
        <v>400870.75588756171</v>
      </c>
      <c r="U68" s="18" t="str">
        <f t="shared" si="7"/>
        <v>FY2016</v>
      </c>
      <c r="V68" s="21">
        <f t="shared" si="5"/>
        <v>801741.51177512342</v>
      </c>
    </row>
    <row r="69" spans="6:22" x14ac:dyDescent="0.35">
      <c r="F69" s="18" t="s">
        <v>7116</v>
      </c>
      <c r="G69" s="21"/>
      <c r="H69" s="21"/>
      <c r="I69" s="21"/>
      <c r="J69" s="21"/>
      <c r="K69" s="21"/>
      <c r="L69" s="171">
        <f t="shared" ref="L69:L74" si="12">L52-M52</f>
        <v>0</v>
      </c>
      <c r="M69" s="171">
        <f t="shared" si="11"/>
        <v>0</v>
      </c>
      <c r="N69" s="171">
        <f t="shared" si="10"/>
        <v>0</v>
      </c>
      <c r="O69" s="171">
        <f t="shared" si="9"/>
        <v>0</v>
      </c>
      <c r="P69" s="171">
        <f t="shared" si="8"/>
        <v>0</v>
      </c>
      <c r="Q69" s="171">
        <f t="shared" si="6"/>
        <v>0</v>
      </c>
      <c r="R69" s="171">
        <f t="shared" si="4"/>
        <v>983794.55907825916</v>
      </c>
      <c r="S69" s="171">
        <f t="shared" si="4"/>
        <v>983794.55907825916</v>
      </c>
      <c r="U69" s="18" t="str">
        <f t="shared" si="7"/>
        <v>FY2017</v>
      </c>
      <c r="V69" s="21">
        <f t="shared" si="5"/>
        <v>1967589.1181565183</v>
      </c>
    </row>
    <row r="70" spans="6:22" x14ac:dyDescent="0.35">
      <c r="F70" s="18" t="s">
        <v>7117</v>
      </c>
      <c r="G70" s="21"/>
      <c r="H70" s="21"/>
      <c r="I70" s="21"/>
      <c r="J70" s="21"/>
      <c r="K70" s="171">
        <f>K53-L53</f>
        <v>0</v>
      </c>
      <c r="L70" s="171">
        <f t="shared" si="12"/>
        <v>0</v>
      </c>
      <c r="M70" s="171">
        <f t="shared" si="11"/>
        <v>0</v>
      </c>
      <c r="N70" s="171">
        <f t="shared" si="10"/>
        <v>0</v>
      </c>
      <c r="O70" s="171">
        <f t="shared" si="9"/>
        <v>0</v>
      </c>
      <c r="P70" s="171">
        <f t="shared" si="8"/>
        <v>0</v>
      </c>
      <c r="Q70" s="171">
        <f t="shared" si="6"/>
        <v>0</v>
      </c>
      <c r="R70" s="171">
        <f t="shared" si="4"/>
        <v>882474.45292196318</v>
      </c>
      <c r="S70" s="171">
        <f t="shared" si="4"/>
        <v>882474.45292196318</v>
      </c>
      <c r="U70" s="18" t="str">
        <f t="shared" si="7"/>
        <v>FY2018</v>
      </c>
      <c r="V70" s="21">
        <f t="shared" si="5"/>
        <v>1764948.9058439264</v>
      </c>
    </row>
    <row r="71" spans="6:22" x14ac:dyDescent="0.35">
      <c r="F71" s="18" t="s">
        <v>7118</v>
      </c>
      <c r="G71" s="21"/>
      <c r="H71" s="21"/>
      <c r="I71" s="21"/>
      <c r="J71" s="171">
        <f>J54-K54</f>
        <v>0</v>
      </c>
      <c r="K71" s="171">
        <f>K54-L54</f>
        <v>0</v>
      </c>
      <c r="L71" s="171">
        <f t="shared" si="12"/>
        <v>0</v>
      </c>
      <c r="M71" s="171">
        <f t="shared" si="11"/>
        <v>0</v>
      </c>
      <c r="N71" s="171">
        <f t="shared" si="10"/>
        <v>0</v>
      </c>
      <c r="O71" s="171">
        <f t="shared" si="9"/>
        <v>0</v>
      </c>
      <c r="P71" s="171">
        <f t="shared" si="8"/>
        <v>0</v>
      </c>
      <c r="Q71" s="171">
        <f t="shared" si="6"/>
        <v>0</v>
      </c>
      <c r="R71" s="171">
        <f t="shared" si="4"/>
        <v>189965.01602269927</v>
      </c>
      <c r="S71" s="171">
        <f t="shared" si="4"/>
        <v>189965.01602269927</v>
      </c>
      <c r="U71" s="18" t="str">
        <f t="shared" si="7"/>
        <v>FY2019</v>
      </c>
      <c r="V71" s="21">
        <f t="shared" si="5"/>
        <v>379930.03204539855</v>
      </c>
    </row>
    <row r="72" spans="6:22" x14ac:dyDescent="0.35">
      <c r="F72" s="18" t="s">
        <v>7119</v>
      </c>
      <c r="G72" s="21"/>
      <c r="H72" s="21"/>
      <c r="I72" s="171">
        <f>I55-J55</f>
        <v>0</v>
      </c>
      <c r="J72" s="171">
        <f>J55-K55</f>
        <v>0</v>
      </c>
      <c r="K72" s="171">
        <f>K55-L55</f>
        <v>0</v>
      </c>
      <c r="L72" s="171">
        <f t="shared" si="12"/>
        <v>0</v>
      </c>
      <c r="M72" s="171">
        <f t="shared" si="11"/>
        <v>0</v>
      </c>
      <c r="N72" s="171">
        <f t="shared" si="10"/>
        <v>0</v>
      </c>
      <c r="O72" s="171">
        <f t="shared" si="9"/>
        <v>0</v>
      </c>
      <c r="P72" s="171">
        <f t="shared" si="8"/>
        <v>0</v>
      </c>
      <c r="Q72" s="171">
        <f t="shared" si="6"/>
        <v>0</v>
      </c>
      <c r="R72" s="171">
        <f t="shared" si="4"/>
        <v>1934715.0560289721</v>
      </c>
      <c r="S72" s="171">
        <f t="shared" si="4"/>
        <v>1934715.0560289721</v>
      </c>
      <c r="U72" s="18" t="str">
        <f t="shared" si="7"/>
        <v>FY2020</v>
      </c>
      <c r="V72" s="21">
        <f t="shared" si="5"/>
        <v>3869430.1120579443</v>
      </c>
    </row>
    <row r="73" spans="6:22" x14ac:dyDescent="0.35">
      <c r="F73" s="18" t="s">
        <v>7109</v>
      </c>
      <c r="G73" s="21"/>
      <c r="H73" s="171">
        <f>H56-I56</f>
        <v>181575.24044116389</v>
      </c>
      <c r="I73" s="171">
        <f>I56-J56</f>
        <v>0</v>
      </c>
      <c r="J73" s="171">
        <f>J56-K56</f>
        <v>0</v>
      </c>
      <c r="K73" s="171">
        <f>K56-L56</f>
        <v>0</v>
      </c>
      <c r="L73" s="171">
        <f t="shared" si="12"/>
        <v>0</v>
      </c>
      <c r="M73" s="171">
        <f t="shared" si="11"/>
        <v>0</v>
      </c>
      <c r="N73" s="171">
        <f t="shared" si="10"/>
        <v>0</v>
      </c>
      <c r="O73" s="171">
        <f t="shared" si="9"/>
        <v>0</v>
      </c>
      <c r="P73" s="171">
        <f t="shared" si="8"/>
        <v>0</v>
      </c>
      <c r="Q73" s="171">
        <f t="shared" si="6"/>
        <v>0</v>
      </c>
      <c r="R73" s="171">
        <f t="shared" si="4"/>
        <v>355313.12099774479</v>
      </c>
      <c r="S73" s="171">
        <f t="shared" si="4"/>
        <v>355313.12099774479</v>
      </c>
      <c r="U73" s="18" t="str">
        <f t="shared" si="7"/>
        <v>FY2021</v>
      </c>
      <c r="V73" s="21">
        <f>SUM(G73:S73)</f>
        <v>892201.48243665346</v>
      </c>
    </row>
    <row r="74" spans="6:22" x14ac:dyDescent="0.35">
      <c r="F74" s="18" t="s">
        <v>7091</v>
      </c>
      <c r="G74" s="171">
        <f>G57-H57</f>
        <v>0</v>
      </c>
      <c r="H74" s="171">
        <f>H57-I57</f>
        <v>126367.52687887574</v>
      </c>
      <c r="I74" s="171">
        <f>I57-J57</f>
        <v>0</v>
      </c>
      <c r="J74" s="171">
        <f>J57-K57</f>
        <v>0</v>
      </c>
      <c r="K74" s="171">
        <f>K57-L57</f>
        <v>0</v>
      </c>
      <c r="L74" s="171">
        <f t="shared" si="12"/>
        <v>0</v>
      </c>
      <c r="M74" s="171">
        <f t="shared" si="11"/>
        <v>0</v>
      </c>
      <c r="N74" s="171">
        <f t="shared" si="10"/>
        <v>0</v>
      </c>
      <c r="O74" s="171">
        <f t="shared" si="9"/>
        <v>0</v>
      </c>
      <c r="P74" s="171">
        <f t="shared" si="8"/>
        <v>0</v>
      </c>
      <c r="Q74" s="171">
        <f t="shared" si="6"/>
        <v>0</v>
      </c>
      <c r="R74" s="171">
        <f t="shared" si="4"/>
        <v>247280.63286056215</v>
      </c>
      <c r="S74" s="171">
        <f t="shared" si="4"/>
        <v>247280.63286056215</v>
      </c>
      <c r="U74" s="18" t="str">
        <f t="shared" ref="U74" si="13">F74</f>
        <v>FY2022</v>
      </c>
      <c r="V74" s="21">
        <f>SUM(G74:S74)</f>
        <v>620928.79260000004</v>
      </c>
    </row>
    <row r="75" spans="6:22" x14ac:dyDescent="0.35">
      <c r="V75" s="21"/>
    </row>
    <row r="77" spans="6:22" ht="15" thickBot="1" x14ac:dyDescent="0.4">
      <c r="G77" s="183" t="s">
        <v>7108</v>
      </c>
      <c r="H77" s="183" t="s">
        <v>7124</v>
      </c>
      <c r="I77" s="183" t="s">
        <v>7125</v>
      </c>
      <c r="J77" s="183" t="s">
        <v>7126</v>
      </c>
      <c r="K77" s="183" t="s">
        <v>7127</v>
      </c>
      <c r="L77" s="183" t="s">
        <v>7128</v>
      </c>
      <c r="M77" s="183" t="s">
        <v>7129</v>
      </c>
      <c r="N77" s="183" t="s">
        <v>7130</v>
      </c>
      <c r="O77" s="183" t="s">
        <v>7131</v>
      </c>
      <c r="P77" s="183" t="s">
        <v>7132</v>
      </c>
      <c r="Q77" s="183" t="s">
        <v>7133</v>
      </c>
      <c r="R77" s="183" t="s">
        <v>7134</v>
      </c>
      <c r="S77" s="183" t="s">
        <v>7135</v>
      </c>
    </row>
    <row r="78" spans="6:22" x14ac:dyDescent="0.35">
      <c r="V78" s="173" t="s">
        <v>7088</v>
      </c>
    </row>
    <row r="79" spans="6:22" ht="15" thickBot="1" x14ac:dyDescent="0.4">
      <c r="F79" s="18" t="s">
        <v>7123</v>
      </c>
      <c r="G79" s="21">
        <f>G74+H73+I72+J71+K70+L69+M68+N67+O66+P65+Q64+R63</f>
        <v>229930.43700688914</v>
      </c>
      <c r="H79" s="21">
        <f>H74+I73+J72+K71+L70+M69+N68+O67+P66+Q65+R64+S63</f>
        <v>174722.723444601</v>
      </c>
      <c r="I79" s="21">
        <f>I74+J73+K72+L71+M70+N69+O68+P67+Q66+R65+S64</f>
        <v>486584.2214848008</v>
      </c>
      <c r="J79" s="21">
        <f>J74+K73+L72+M71+N70+O69+P68+Q67+R66+S65</f>
        <v>494487.35455452692</v>
      </c>
      <c r="K79" s="21">
        <f>K74+L73+M72+N71+O70+P69+Q68+R67+S66</f>
        <v>7903.1330697261383</v>
      </c>
      <c r="L79" s="21">
        <f>L74+M73+N72+O71+P70+Q69+R68+S67</f>
        <v>400870.75588756171</v>
      </c>
      <c r="M79" s="21">
        <f>M74+N73+O72+P71+Q70+R69+S68</f>
        <v>1384665.3149658209</v>
      </c>
      <c r="N79" s="21">
        <f>N74+O73+P72+Q71+R70+S69</f>
        <v>1866269.0120002222</v>
      </c>
      <c r="O79" s="21">
        <f>O74+P73+Q72+R71+S70</f>
        <v>1072439.4689446625</v>
      </c>
      <c r="P79" s="21">
        <f>P74+Q73+R72+S71</f>
        <v>2124680.0720516713</v>
      </c>
      <c r="Q79" s="21">
        <f>Q74+R73+S72</f>
        <v>2290028.177026717</v>
      </c>
      <c r="R79" s="21">
        <f>R74+S73</f>
        <v>602593.75385830691</v>
      </c>
      <c r="S79" s="21">
        <f>S74</f>
        <v>247280.63286056215</v>
      </c>
      <c r="V79" s="174">
        <f>SUM(G79:S79)</f>
        <v>11382455.057156069</v>
      </c>
    </row>
    <row r="80" spans="6:22" x14ac:dyDescent="0.35"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V80" s="21"/>
    </row>
    <row r="81" spans="6:22" x14ac:dyDescent="0.35">
      <c r="F81" s="18" t="s">
        <v>7136</v>
      </c>
      <c r="G81" s="19">
        <v>0.10308</v>
      </c>
      <c r="H81" s="19">
        <v>0.121736</v>
      </c>
      <c r="I81" s="19">
        <v>0.12689300000000001</v>
      </c>
      <c r="J81" s="19">
        <v>0.13114899999999999</v>
      </c>
      <c r="K81" s="19">
        <v>0.13528699999999999</v>
      </c>
      <c r="L81" s="19">
        <v>0.13619000000000001</v>
      </c>
      <c r="M81" s="19">
        <v>0.13661899999999999</v>
      </c>
      <c r="N81" s="19">
        <v>0.137013</v>
      </c>
      <c r="O81" s="19">
        <v>0.13732</v>
      </c>
      <c r="P81" s="19">
        <v>0.13774600000000001</v>
      </c>
      <c r="Q81" s="19">
        <v>0.13819300000000001</v>
      </c>
      <c r="R81" s="19">
        <v>0.13852200000000001</v>
      </c>
      <c r="S81" s="19">
        <v>0.13874900000000001</v>
      </c>
    </row>
    <row r="82" spans="6:22" ht="27.5" thickBot="1" x14ac:dyDescent="0.4">
      <c r="F82" s="172" t="s">
        <v>7139</v>
      </c>
      <c r="G82" s="18">
        <v>0.5</v>
      </c>
      <c r="H82" s="18">
        <f>G82+1</f>
        <v>1.5</v>
      </c>
      <c r="I82" s="18">
        <f t="shared" ref="I82:S82" si="14">H82+1</f>
        <v>2.5</v>
      </c>
      <c r="J82" s="18">
        <f t="shared" si="14"/>
        <v>3.5</v>
      </c>
      <c r="K82" s="18">
        <f t="shared" si="14"/>
        <v>4.5</v>
      </c>
      <c r="L82" s="18">
        <f t="shared" si="14"/>
        <v>5.5</v>
      </c>
      <c r="M82" s="18">
        <f t="shared" si="14"/>
        <v>6.5</v>
      </c>
      <c r="N82" s="18">
        <f t="shared" si="14"/>
        <v>7.5</v>
      </c>
      <c r="O82" s="18">
        <f t="shared" si="14"/>
        <v>8.5</v>
      </c>
      <c r="P82" s="18">
        <f t="shared" si="14"/>
        <v>9.5</v>
      </c>
      <c r="Q82" s="18">
        <f t="shared" si="14"/>
        <v>10.5</v>
      </c>
      <c r="R82" s="18">
        <f t="shared" si="14"/>
        <v>11.5</v>
      </c>
      <c r="S82" s="18">
        <f t="shared" si="14"/>
        <v>12.5</v>
      </c>
    </row>
    <row r="83" spans="6:22" x14ac:dyDescent="0.35">
      <c r="V83" s="173" t="s">
        <v>7097</v>
      </c>
    </row>
    <row r="84" spans="6:22" ht="15" thickBot="1" x14ac:dyDescent="0.4">
      <c r="F84" s="18" t="s">
        <v>7138</v>
      </c>
      <c r="G84" s="21">
        <f>G79*((1+G81)^-G82)</f>
        <v>218923.79075338045</v>
      </c>
      <c r="H84" s="21">
        <f t="shared" ref="H84:S84" si="15">H79*((1+H81)^-H82)</f>
        <v>147066.38036624805</v>
      </c>
      <c r="I84" s="21">
        <f t="shared" si="15"/>
        <v>360953.55126955337</v>
      </c>
      <c r="J84" s="21">
        <f t="shared" si="15"/>
        <v>321244.59866603883</v>
      </c>
      <c r="K84" s="21">
        <f t="shared" si="15"/>
        <v>4465.0240521512806</v>
      </c>
      <c r="L84" s="21">
        <f t="shared" si="15"/>
        <v>198620.50454887553</v>
      </c>
      <c r="M84" s="21">
        <f t="shared" si="15"/>
        <v>602348.57673630083</v>
      </c>
      <c r="N84" s="21">
        <f t="shared" si="15"/>
        <v>712415.76017807447</v>
      </c>
      <c r="O84" s="21">
        <f t="shared" si="15"/>
        <v>359227.88372427924</v>
      </c>
      <c r="P84" s="21">
        <f t="shared" si="15"/>
        <v>623538.14982637623</v>
      </c>
      <c r="Q84" s="21">
        <f t="shared" si="15"/>
        <v>588266.02628107439</v>
      </c>
      <c r="R84" s="21">
        <f t="shared" si="15"/>
        <v>135549.59203629437</v>
      </c>
      <c r="S84" s="21">
        <f t="shared" si="15"/>
        <v>48734.89065689002</v>
      </c>
      <c r="V84" s="174">
        <f>SUM(G84:S84)</f>
        <v>4321354.7290955381</v>
      </c>
    </row>
    <row r="86" spans="6:22" x14ac:dyDescent="0.35">
      <c r="G86" s="21" t="str">
        <f>F79</f>
        <v>Payments Expected</v>
      </c>
      <c r="H86" s="21" t="str">
        <f>F84</f>
        <v>Discounted Payments</v>
      </c>
    </row>
    <row r="87" spans="6:22" x14ac:dyDescent="0.35">
      <c r="G87" s="21">
        <f>V79</f>
        <v>11382455.057156069</v>
      </c>
      <c r="H87" s="21">
        <f>V84</f>
        <v>4321354.7290955381</v>
      </c>
      <c r="J87" s="52" t="str">
        <f>COB!I7</f>
        <v>Workmen's Compensation</v>
      </c>
    </row>
    <row r="88" spans="6:22" x14ac:dyDescent="0.35">
      <c r="G88" s="18" t="s">
        <v>7088</v>
      </c>
      <c r="H88" s="18" t="s">
        <v>7184</v>
      </c>
    </row>
    <row r="89" spans="6:22" x14ac:dyDescent="0.35">
      <c r="N89" s="62" t="s">
        <v>7187</v>
      </c>
      <c r="O89" s="62" t="s">
        <v>7188</v>
      </c>
      <c r="P89" s="62" t="s">
        <v>7189</v>
      </c>
      <c r="Q89" s="62" t="s">
        <v>7012</v>
      </c>
    </row>
    <row r="90" spans="6:22" x14ac:dyDescent="0.35">
      <c r="F90" s="18" t="s">
        <v>4195</v>
      </c>
      <c r="G90" s="21">
        <v>11382455.057156069</v>
      </c>
      <c r="H90" s="21">
        <v>4321354.7290955381</v>
      </c>
      <c r="I90" s="19">
        <f>IFERROR(H90/G90,0)</f>
        <v>0.37965049784042265</v>
      </c>
      <c r="K90" s="21">
        <f>G90-Final_FY_2022!D55</f>
        <v>-4073262.9428439308</v>
      </c>
      <c r="L90" s="21"/>
      <c r="M90" s="18" t="str">
        <f>Final_FY_2022!C55</f>
        <v>Engineering</v>
      </c>
      <c r="N90" s="21">
        <f>Final_FY_2022!D55</f>
        <v>15455718</v>
      </c>
      <c r="O90" s="21">
        <f>Final_FY_2022!E55</f>
        <v>8780879</v>
      </c>
      <c r="P90" s="21">
        <f>I90*N90</f>
        <v>5867771.0331811812</v>
      </c>
      <c r="Q90" s="21">
        <f>O90-P90</f>
        <v>2913107.9668188188</v>
      </c>
    </row>
    <row r="91" spans="6:22" x14ac:dyDescent="0.35">
      <c r="F91" s="18" t="s">
        <v>4238</v>
      </c>
      <c r="G91" s="21">
        <v>883409.96528533881</v>
      </c>
      <c r="H91" s="21">
        <v>219649.57166703977</v>
      </c>
      <c r="I91" s="19">
        <f t="shared" ref="I91:I101" si="16">IFERROR(H91/G91,0)</f>
        <v>0.24863832229478372</v>
      </c>
      <c r="K91" s="21">
        <f>G91-Final_FY_2022!D56</f>
        <v>120874.96528533881</v>
      </c>
      <c r="L91" s="21"/>
      <c r="M91" s="18" t="str">
        <f>Final_FY_2022!C56</f>
        <v>Fire Domestic</v>
      </c>
      <c r="N91" s="21">
        <f>Final_FY_2022!D56</f>
        <v>762535</v>
      </c>
      <c r="O91" s="21">
        <f>Final_FY_2022!E56</f>
        <v>433220</v>
      </c>
      <c r="P91" s="21">
        <f t="shared" ref="P91:P100" si="17">I91*N91</f>
        <v>189595.42309105291</v>
      </c>
      <c r="Q91" s="21">
        <f t="shared" ref="Q91:Q101" si="18">O91-P91</f>
        <v>243624.57690894709</v>
      </c>
    </row>
    <row r="92" spans="6:22" x14ac:dyDescent="0.35">
      <c r="F92" s="18" t="s">
        <v>4248</v>
      </c>
      <c r="G92" s="21">
        <v>30144649.498449761</v>
      </c>
      <c r="H92" s="21">
        <v>14142965.832570365</v>
      </c>
      <c r="I92" s="19">
        <f t="shared" si="16"/>
        <v>0.46917002081240622</v>
      </c>
      <c r="K92" s="21">
        <f>G92-Final_FY_2022!D57</f>
        <v>20943501.498449761</v>
      </c>
      <c r="L92" s="21"/>
      <c r="M92" s="18" t="str">
        <f>Final_FY_2022!C57</f>
        <v>Fire Industrial</v>
      </c>
      <c r="N92" s="21">
        <f>Final_FY_2022!D57</f>
        <v>9201148</v>
      </c>
      <c r="O92" s="21">
        <f>Final_FY_2022!E57</f>
        <v>5227461</v>
      </c>
      <c r="P92" s="21">
        <f t="shared" si="17"/>
        <v>4316902.7986580301</v>
      </c>
      <c r="Q92" s="21">
        <f t="shared" si="18"/>
        <v>910558.20134196989</v>
      </c>
    </row>
    <row r="93" spans="6:22" x14ac:dyDescent="0.35">
      <c r="F93" s="18" t="s">
        <v>4214</v>
      </c>
      <c r="G93" s="21">
        <v>4153829.4650093634</v>
      </c>
      <c r="H93" s="21">
        <v>1546304.4497890833</v>
      </c>
      <c r="I93" s="19">
        <f t="shared" si="16"/>
        <v>0.37225997427547203</v>
      </c>
      <c r="K93" s="21">
        <f>G93-Final_FY_2022!D58</f>
        <v>-4298085.5349906366</v>
      </c>
      <c r="L93" s="21"/>
      <c r="M93" s="18" t="str">
        <f>Final_FY_2022!C58</f>
        <v>Liability</v>
      </c>
      <c r="N93" s="21">
        <f>Final_FY_2022!D58</f>
        <v>8451915</v>
      </c>
      <c r="O93" s="21">
        <f>Final_FY_2022!E58</f>
        <v>4801798</v>
      </c>
      <c r="P93" s="21">
        <f t="shared" si="17"/>
        <v>3146309.660478476</v>
      </c>
      <c r="Q93" s="21">
        <f t="shared" si="18"/>
        <v>1655488.339521524</v>
      </c>
    </row>
    <row r="94" spans="6:22" x14ac:dyDescent="0.35">
      <c r="F94" s="18" t="s">
        <v>4244</v>
      </c>
      <c r="G94" s="21">
        <v>9826116.1044334043</v>
      </c>
      <c r="H94" s="21">
        <v>3533364.6913091261</v>
      </c>
      <c r="I94" s="19">
        <f t="shared" si="16"/>
        <v>0.35958914526919972</v>
      </c>
      <c r="K94" s="21">
        <f>G94-Final_FY_2022!D59</f>
        <v>-1248290.8955665957</v>
      </c>
      <c r="L94" s="21"/>
      <c r="M94" s="18" t="str">
        <f>Final_FY_2022!C59</f>
        <v>Marine</v>
      </c>
      <c r="N94" s="21">
        <f>Final_FY_2022!D59</f>
        <v>11074407</v>
      </c>
      <c r="O94" s="21">
        <f>Final_FY_2022!E59</f>
        <v>6291718</v>
      </c>
      <c r="P94" s="21">
        <f t="shared" si="17"/>
        <v>3982236.5474932422</v>
      </c>
      <c r="Q94" s="21">
        <f t="shared" si="18"/>
        <v>2309481.4525067578</v>
      </c>
    </row>
    <row r="95" spans="6:22" x14ac:dyDescent="0.35">
      <c r="F95" s="18" t="s">
        <v>4224</v>
      </c>
      <c r="G95" s="21">
        <v>151056.50951579658</v>
      </c>
      <c r="H95" s="21">
        <v>42304.508540811468</v>
      </c>
      <c r="I95" s="19">
        <f t="shared" si="16"/>
        <v>0.28005750084134917</v>
      </c>
      <c r="K95" s="21">
        <f>G95-Final_FY_2022!D60</f>
        <v>-8943.4904842034157</v>
      </c>
      <c r="L95" s="21"/>
      <c r="M95" s="18" t="str">
        <f>Final_FY_2022!C60</f>
        <v>Miscellaneous</v>
      </c>
      <c r="N95" s="21">
        <f>Final_FY_2022!D60</f>
        <v>160000</v>
      </c>
      <c r="O95" s="21">
        <f>Final_FY_2022!E60</f>
        <v>90901</v>
      </c>
      <c r="P95" s="21">
        <f t="shared" si="17"/>
        <v>44809.200134615865</v>
      </c>
      <c r="Q95" s="21">
        <f t="shared" si="18"/>
        <v>46091.799865384135</v>
      </c>
    </row>
    <row r="96" spans="6:22" x14ac:dyDescent="0.35">
      <c r="F96" s="18" t="s">
        <v>3908</v>
      </c>
      <c r="G96" s="21">
        <v>252020945.82394463</v>
      </c>
      <c r="H96" s="21">
        <v>176218351.60043955</v>
      </c>
      <c r="I96" s="19">
        <f t="shared" si="16"/>
        <v>0.69922105491795583</v>
      </c>
      <c r="K96" s="21">
        <f>G96-Final_FY_2022!D61</f>
        <v>-12130416.176055372</v>
      </c>
      <c r="L96" s="21"/>
      <c r="M96" s="18" t="str">
        <f>Final_FY_2022!C61</f>
        <v>Motor Commercial</v>
      </c>
      <c r="N96" s="21">
        <f>Final_FY_2022!D61</f>
        <v>264151362</v>
      </c>
      <c r="O96" s="21">
        <f>Final_FY_2022!E61</f>
        <v>150072684</v>
      </c>
      <c r="P96" s="21">
        <f t="shared" si="17"/>
        <v>184700193.99565482</v>
      </c>
      <c r="Q96" s="21">
        <f t="shared" si="18"/>
        <v>-34627509.995654821</v>
      </c>
    </row>
    <row r="97" spans="6:17" x14ac:dyDescent="0.35">
      <c r="F97" s="18" t="s">
        <v>3910</v>
      </c>
      <c r="G97" s="21">
        <v>389540235.61188912</v>
      </c>
      <c r="H97" s="21">
        <v>205217002.07114792</v>
      </c>
      <c r="I97" s="19">
        <f t="shared" si="16"/>
        <v>0.52681849860462659</v>
      </c>
      <c r="K97" s="21">
        <f>G97-Final_FY_2022!D62</f>
        <v>-47125054.388110876</v>
      </c>
      <c r="L97" s="21"/>
      <c r="M97" s="18" t="str">
        <f>Final_FY_2022!C62</f>
        <v>Motor Private</v>
      </c>
      <c r="N97" s="21">
        <f>Final_FY_2022!D62</f>
        <v>436665290</v>
      </c>
      <c r="O97" s="21">
        <f>Final_FY_2022!E62</f>
        <v>248083264</v>
      </c>
      <c r="P97" s="21">
        <f t="shared" si="17"/>
        <v>230043352.47055387</v>
      </c>
      <c r="Q97" s="21">
        <f t="shared" si="18"/>
        <v>18039911.529446125</v>
      </c>
    </row>
    <row r="98" spans="6:17" x14ac:dyDescent="0.35">
      <c r="F98" s="18" t="s">
        <v>4263</v>
      </c>
      <c r="G98" s="21">
        <v>379547.11112539808</v>
      </c>
      <c r="H98" s="21">
        <v>89227.530640153316</v>
      </c>
      <c r="I98" s="19">
        <f t="shared" si="16"/>
        <v>0.23508947380888784</v>
      </c>
      <c r="K98" s="21">
        <f>G98-Final_FY_2022!D63</f>
        <v>-1487761.888874602</v>
      </c>
      <c r="L98" s="21"/>
      <c r="M98" s="18" t="str">
        <f>Final_FY_2022!C63</f>
        <v>Personal Accident</v>
      </c>
      <c r="N98" s="21">
        <f>Final_FY_2022!D63</f>
        <v>1867309</v>
      </c>
      <c r="O98" s="21">
        <f>Final_FY_2022!E63</f>
        <v>1060877</v>
      </c>
      <c r="P98" s="21">
        <f t="shared" si="17"/>
        <v>438984.69024860056</v>
      </c>
      <c r="Q98" s="21">
        <f t="shared" si="18"/>
        <v>621892.30975139944</v>
      </c>
    </row>
    <row r="99" spans="6:17" x14ac:dyDescent="0.35">
      <c r="F99" s="18" t="s">
        <v>4199</v>
      </c>
      <c r="G99" s="21">
        <v>4866267.3911252944</v>
      </c>
      <c r="H99" s="21">
        <v>1723004.0088354768</v>
      </c>
      <c r="I99" s="19">
        <f t="shared" si="16"/>
        <v>0.35407096863969134</v>
      </c>
      <c r="K99" s="21">
        <f>G99-Final_FY_2022!D64</f>
        <v>-1570220.6088747056</v>
      </c>
      <c r="L99" s="21"/>
      <c r="M99" s="18" t="str">
        <f>Final_FY_2022!C64</f>
        <v>Theft</v>
      </c>
      <c r="N99" s="21">
        <f>Final_FY_2022!D64</f>
        <v>6436488</v>
      </c>
      <c r="O99" s="21">
        <f>Final_FY_2022!E64</f>
        <v>3656771</v>
      </c>
      <c r="P99" s="21">
        <f t="shared" si="17"/>
        <v>2278973.5407977495</v>
      </c>
      <c r="Q99" s="21">
        <f t="shared" si="18"/>
        <v>1377797.4592022505</v>
      </c>
    </row>
    <row r="100" spans="6:17" x14ac:dyDescent="0.35">
      <c r="F100" s="18" t="s">
        <v>658</v>
      </c>
      <c r="G100" s="21">
        <v>33722933.596732609</v>
      </c>
      <c r="H100" s="21">
        <v>16640473.444286201</v>
      </c>
      <c r="I100" s="19">
        <f t="shared" si="16"/>
        <v>0.49344679330918245</v>
      </c>
      <c r="K100" s="21">
        <f>G100-Final_FY_2022!D65</f>
        <v>-5335764.403267391</v>
      </c>
      <c r="L100" s="21"/>
      <c r="M100" s="18" t="str">
        <f>Final_FY_2022!C65</f>
        <v>Workmen's Compensation</v>
      </c>
      <c r="N100" s="21">
        <f>Final_FY_2022!D65</f>
        <v>39058698</v>
      </c>
      <c r="O100" s="21">
        <f>Final_FY_2022!E65</f>
        <v>22190473</v>
      </c>
      <c r="P100" s="21">
        <f t="shared" si="17"/>
        <v>19273389.278931778</v>
      </c>
      <c r="Q100" s="21">
        <f t="shared" si="18"/>
        <v>2917083.7210682221</v>
      </c>
    </row>
    <row r="101" spans="6:17" x14ac:dyDescent="0.35">
      <c r="F101" s="62" t="s">
        <v>7191</v>
      </c>
      <c r="G101" s="21">
        <f>SUM(G90:G100)</f>
        <v>737071446.1346668</v>
      </c>
      <c r="H101" s="21">
        <f>SUM(H90:H100)</f>
        <v>423694002.43832129</v>
      </c>
      <c r="I101" s="227">
        <f t="shared" si="16"/>
        <v>0.57483437278739757</v>
      </c>
      <c r="K101" s="21">
        <f>SUM(K90:K100)</f>
        <v>-56213423.865333222</v>
      </c>
      <c r="M101" s="62" t="s">
        <v>7191</v>
      </c>
      <c r="N101" s="74">
        <f t="shared" ref="N101:P101" si="19">SUM(N90:N100)</f>
        <v>793284870</v>
      </c>
      <c r="O101" s="74">
        <f t="shared" si="19"/>
        <v>450690046</v>
      </c>
      <c r="P101" s="74">
        <f t="shared" si="19"/>
        <v>454282518.63922346</v>
      </c>
      <c r="Q101" s="232">
        <f t="shared" si="18"/>
        <v>-3592472.6392234564</v>
      </c>
    </row>
    <row r="102" spans="6:17" x14ac:dyDescent="0.35">
      <c r="M102" s="18" t="s">
        <v>7190</v>
      </c>
      <c r="O102" s="231">
        <f>IFERROR(O101/$N$101,0)</f>
        <v>0.56813140278346663</v>
      </c>
      <c r="P102" s="231">
        <f>IFERROR(P101/$N$101,0)</f>
        <v>0.57266000628402691</v>
      </c>
    </row>
    <row r="103" spans="6:17" x14ac:dyDescent="0.35">
      <c r="G103" s="21"/>
      <c r="P103" s="21"/>
    </row>
  </sheetData>
  <mergeCells count="5">
    <mergeCell ref="E7:F8"/>
    <mergeCell ref="G43:S43"/>
    <mergeCell ref="G60:S60"/>
    <mergeCell ref="G26:S26"/>
    <mergeCell ref="G10:S10"/>
  </mergeCells>
  <phoneticPr fontId="17" type="noConversion"/>
  <dataValidations count="1">
    <dataValidation type="list" allowBlank="1" showInputMessage="1" showErrorMessage="1" sqref="J87" xr:uid="{556E9AC9-3372-44A8-97E0-2E67029467F8}">
      <formula1>$F$90:$F$100</formula1>
    </dataValidation>
  </dataValidation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D1:Y108"/>
  <sheetViews>
    <sheetView showGridLines="0" topLeftCell="A60" workbookViewId="0">
      <selection activeCell="H24" sqref="H24"/>
    </sheetView>
  </sheetViews>
  <sheetFormatPr defaultColWidth="9.08984375" defaultRowHeight="14.5" x14ac:dyDescent="0.35"/>
  <cols>
    <col min="1" max="1" width="2.36328125" style="18" customWidth="1"/>
    <col min="2" max="2" width="4.90625" style="18" customWidth="1"/>
    <col min="3" max="3" width="4.08984375" style="18" customWidth="1"/>
    <col min="4" max="4" width="1.08984375" style="18" customWidth="1"/>
    <col min="5" max="5" width="2.90625" style="18" customWidth="1"/>
    <col min="6" max="6" width="17.90625" style="18" bestFit="1" customWidth="1"/>
    <col min="7" max="7" width="13.453125" style="18" bestFit="1" customWidth="1"/>
    <col min="8" max="12" width="12.36328125" style="18" bestFit="1" customWidth="1"/>
    <col min="13" max="13" width="11.08984375" style="18" customWidth="1"/>
    <col min="14" max="15" width="13.90625" style="18" bestFit="1" customWidth="1"/>
    <col min="16" max="16" width="11.36328125" style="18" bestFit="1" customWidth="1"/>
    <col min="17" max="18" width="12.36328125" style="18" bestFit="1" customWidth="1"/>
    <col min="19" max="19" width="11.36328125" style="18" bestFit="1" customWidth="1"/>
    <col min="20" max="20" width="1.6328125" style="18" bestFit="1" customWidth="1"/>
    <col min="21" max="21" width="9.08984375" style="18"/>
    <col min="22" max="22" width="19.36328125" style="18" bestFit="1" customWidth="1"/>
    <col min="23" max="23" width="10.90625" style="18" bestFit="1" customWidth="1"/>
    <col min="24" max="24" width="16.6328125" style="18" customWidth="1"/>
    <col min="25" max="25" width="10.90625" style="18" bestFit="1" customWidth="1"/>
    <col min="26" max="16384" width="9.08984375" style="18"/>
  </cols>
  <sheetData>
    <row r="1" spans="4:25" ht="15" thickBot="1" x14ac:dyDescent="0.4"/>
    <row r="2" spans="4:25" x14ac:dyDescent="0.35">
      <c r="E2" s="121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3"/>
    </row>
    <row r="3" spans="4:25" x14ac:dyDescent="0.35">
      <c r="E3" s="124"/>
      <c r="G3" s="137">
        <v>1</v>
      </c>
      <c r="H3" s="137">
        <v>2</v>
      </c>
      <c r="I3" s="137">
        <v>3</v>
      </c>
      <c r="J3" s="137">
        <v>4</v>
      </c>
      <c r="K3" s="137">
        <v>5</v>
      </c>
      <c r="L3" s="137">
        <v>6</v>
      </c>
      <c r="M3" s="137">
        <v>7</v>
      </c>
      <c r="N3" s="137">
        <v>8</v>
      </c>
      <c r="O3" s="137">
        <v>9</v>
      </c>
      <c r="P3" s="137">
        <v>10</v>
      </c>
      <c r="Q3" s="137">
        <v>11</v>
      </c>
      <c r="R3" s="137">
        <v>12</v>
      </c>
      <c r="S3" s="137">
        <v>13</v>
      </c>
      <c r="T3" s="137"/>
      <c r="U3" s="125"/>
    </row>
    <row r="4" spans="4:25" x14ac:dyDescent="0.35">
      <c r="E4" s="124"/>
      <c r="U4" s="125"/>
    </row>
    <row r="5" spans="4:25" x14ac:dyDescent="0.35">
      <c r="E5" s="124"/>
      <c r="G5" s="18">
        <v>0.5</v>
      </c>
      <c r="H5" s="18">
        <f>G5+1</f>
        <v>1.5</v>
      </c>
      <c r="I5" s="18">
        <f t="shared" ref="I5:S5" si="0">H5+1</f>
        <v>2.5</v>
      </c>
      <c r="J5" s="18">
        <f t="shared" si="0"/>
        <v>3.5</v>
      </c>
      <c r="K5" s="18">
        <f t="shared" si="0"/>
        <v>4.5</v>
      </c>
      <c r="L5" s="18">
        <f t="shared" si="0"/>
        <v>5.5</v>
      </c>
      <c r="M5" s="18">
        <f t="shared" si="0"/>
        <v>6.5</v>
      </c>
      <c r="N5" s="18">
        <f t="shared" si="0"/>
        <v>7.5</v>
      </c>
      <c r="O5" s="18">
        <f t="shared" si="0"/>
        <v>8.5</v>
      </c>
      <c r="P5" s="18">
        <f t="shared" si="0"/>
        <v>9.5</v>
      </c>
      <c r="Q5" s="18">
        <f t="shared" si="0"/>
        <v>10.5</v>
      </c>
      <c r="R5" s="18">
        <f t="shared" si="0"/>
        <v>11.5</v>
      </c>
      <c r="S5" s="18">
        <f t="shared" si="0"/>
        <v>12.5</v>
      </c>
      <c r="U5" s="125"/>
    </row>
    <row r="6" spans="4:25" x14ac:dyDescent="0.35">
      <c r="D6" s="74"/>
      <c r="E6" s="126"/>
      <c r="U6" s="125"/>
    </row>
    <row r="7" spans="4:25" x14ac:dyDescent="0.35">
      <c r="E7" s="278" t="s">
        <v>7120</v>
      </c>
      <c r="F7" s="279"/>
      <c r="G7" s="18" t="s">
        <v>7093</v>
      </c>
      <c r="H7" s="18" t="s">
        <v>7021</v>
      </c>
      <c r="I7" s="18" t="s">
        <v>7022</v>
      </c>
      <c r="J7" s="18" t="s">
        <v>7023</v>
      </c>
      <c r="K7" s="18" t="s">
        <v>7024</v>
      </c>
      <c r="L7" s="18" t="s">
        <v>7025</v>
      </c>
      <c r="M7" s="18" t="s">
        <v>7026</v>
      </c>
      <c r="N7" s="18" t="s">
        <v>7027</v>
      </c>
      <c r="O7" s="18" t="s">
        <v>7028</v>
      </c>
      <c r="P7" s="18" t="s">
        <v>7029</v>
      </c>
      <c r="Q7" s="18" t="s">
        <v>7030</v>
      </c>
      <c r="R7" s="18" t="s">
        <v>7031</v>
      </c>
      <c r="S7" s="18" t="s">
        <v>7032</v>
      </c>
      <c r="U7" s="125"/>
    </row>
    <row r="8" spans="4:25" x14ac:dyDescent="0.35">
      <c r="E8" s="280"/>
      <c r="F8" s="279"/>
      <c r="G8" s="163">
        <f>'2021 OCR Cohorts'!G19</f>
        <v>0</v>
      </c>
      <c r="H8" s="163">
        <f>'2021 OCR Cohorts'!H19</f>
        <v>0.20351371749043889</v>
      </c>
      <c r="I8" s="163">
        <f>'2021 OCR Cohorts'!I19</f>
        <v>0</v>
      </c>
      <c r="J8" s="163">
        <f>'2021 OCR Cohorts'!J19</f>
        <v>0</v>
      </c>
      <c r="K8" s="163">
        <f>'2021 OCR Cohorts'!K19</f>
        <v>0</v>
      </c>
      <c r="L8" s="163">
        <f>'2021 OCR Cohorts'!L19</f>
        <v>0</v>
      </c>
      <c r="M8" s="163">
        <f>'2021 OCR Cohorts'!M19</f>
        <v>0</v>
      </c>
      <c r="N8" s="163">
        <f>'2021 OCR Cohorts'!N19</f>
        <v>0</v>
      </c>
      <c r="O8" s="163">
        <f>'2021 OCR Cohorts'!O19</f>
        <v>0</v>
      </c>
      <c r="P8" s="163">
        <f>'2021 OCR Cohorts'!P19</f>
        <v>0</v>
      </c>
      <c r="Q8" s="163">
        <f>'2021 OCR Cohorts'!Q19</f>
        <v>0</v>
      </c>
      <c r="R8" s="163">
        <v>0.5</v>
      </c>
      <c r="S8" s="163">
        <v>1</v>
      </c>
      <c r="T8" s="163"/>
      <c r="U8" s="125"/>
    </row>
    <row r="9" spans="4:25" x14ac:dyDescent="0.35">
      <c r="E9" s="124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25"/>
    </row>
    <row r="10" spans="4:25" x14ac:dyDescent="0.35">
      <c r="E10" s="124"/>
      <c r="G10" s="281" t="s">
        <v>7146</v>
      </c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19"/>
      <c r="U10" s="125"/>
    </row>
    <row r="11" spans="4:25" x14ac:dyDescent="0.35">
      <c r="E11" s="124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25"/>
    </row>
    <row r="12" spans="4:25" x14ac:dyDescent="0.35">
      <c r="E12" s="124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125"/>
    </row>
    <row r="13" spans="4:25" x14ac:dyDescent="0.35">
      <c r="D13" s="21"/>
      <c r="E13" s="127"/>
      <c r="F13" s="18" t="s">
        <v>7110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>
        <f>Claim_Discounting_22_OCR!S46</f>
        <v>48355.196565725251</v>
      </c>
      <c r="T13" s="170"/>
      <c r="U13" s="125"/>
      <c r="X13" s="18" t="s">
        <v>7110</v>
      </c>
      <c r="Y13" s="21">
        <f>S13</f>
        <v>48355.196565725251</v>
      </c>
    </row>
    <row r="14" spans="4:25" x14ac:dyDescent="0.35">
      <c r="E14" s="124"/>
      <c r="F14" s="18" t="s">
        <v>7111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>
        <f>Claim_Discounting_22_OCR!R47</f>
        <v>0</v>
      </c>
      <c r="S14" s="170"/>
      <c r="T14" s="170"/>
      <c r="U14" s="125"/>
      <c r="X14" s="18" t="s">
        <v>7111</v>
      </c>
      <c r="Y14" s="21">
        <f>R14</f>
        <v>0</v>
      </c>
    </row>
    <row r="15" spans="4:25" x14ac:dyDescent="0.35">
      <c r="E15" s="124"/>
      <c r="F15" s="18" t="s">
        <v>7112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>
        <f>Claim_Discounting_22_OCR!Q48</f>
        <v>973168.4429696016</v>
      </c>
      <c r="R15" s="170"/>
      <c r="S15" s="170"/>
      <c r="T15" s="170"/>
      <c r="U15" s="125"/>
      <c r="X15" s="18" t="s">
        <v>7112</v>
      </c>
      <c r="Y15" s="21">
        <f>Q15</f>
        <v>973168.4429696016</v>
      </c>
    </row>
    <row r="16" spans="4:25" x14ac:dyDescent="0.35">
      <c r="E16" s="124"/>
      <c r="F16" s="18" t="s">
        <v>7113</v>
      </c>
      <c r="G16" s="21"/>
      <c r="H16" s="21"/>
      <c r="I16" s="21"/>
      <c r="J16" s="21"/>
      <c r="K16" s="21"/>
      <c r="L16" s="21"/>
      <c r="M16" s="21"/>
      <c r="N16" s="21"/>
      <c r="O16" s="21"/>
      <c r="P16" s="21">
        <f>Claim_Discounting_22_OCR!P49</f>
        <v>15806.266139452277</v>
      </c>
      <c r="Q16" s="170"/>
      <c r="R16" s="170"/>
      <c r="S16" s="170"/>
      <c r="T16" s="170"/>
      <c r="U16" s="125"/>
      <c r="X16" s="18" t="s">
        <v>7113</v>
      </c>
      <c r="Y16" s="21">
        <f>P16</f>
        <v>15806.266139452277</v>
      </c>
    </row>
    <row r="17" spans="5:25" x14ac:dyDescent="0.35">
      <c r="E17" s="124"/>
      <c r="F17" s="18" t="s">
        <v>7114</v>
      </c>
      <c r="G17" s="21"/>
      <c r="H17" s="21"/>
      <c r="I17" s="21"/>
      <c r="J17" s="21"/>
      <c r="K17" s="21"/>
      <c r="L17" s="21"/>
      <c r="M17" s="21"/>
      <c r="N17" s="21"/>
      <c r="O17" s="21">
        <f>Claim_Discounting_22_OCR!O50</f>
        <v>0</v>
      </c>
      <c r="P17" s="170"/>
      <c r="Q17" s="170"/>
      <c r="R17" s="170"/>
      <c r="S17" s="170"/>
      <c r="T17" s="170"/>
      <c r="U17" s="125"/>
      <c r="X17" s="18" t="s">
        <v>7114</v>
      </c>
      <c r="Y17" s="21">
        <f>O17</f>
        <v>0</v>
      </c>
    </row>
    <row r="18" spans="5:25" x14ac:dyDescent="0.35">
      <c r="E18" s="124"/>
      <c r="F18" s="18" t="s">
        <v>7115</v>
      </c>
      <c r="G18" s="21"/>
      <c r="H18" s="21"/>
      <c r="I18" s="21"/>
      <c r="J18" s="21"/>
      <c r="K18" s="21"/>
      <c r="L18" s="21"/>
      <c r="M18" s="21"/>
      <c r="N18" s="21">
        <f>Claim_Discounting_22_OCR!N51</f>
        <v>801741.51177512342</v>
      </c>
      <c r="O18" s="170"/>
      <c r="P18" s="170"/>
      <c r="Q18" s="170"/>
      <c r="R18" s="170"/>
      <c r="S18" s="170"/>
      <c r="T18" s="170"/>
      <c r="U18" s="125"/>
      <c r="X18" s="18" t="s">
        <v>7115</v>
      </c>
      <c r="Y18" s="21">
        <f>N18</f>
        <v>801741.51177512342</v>
      </c>
    </row>
    <row r="19" spans="5:25" x14ac:dyDescent="0.35">
      <c r="E19" s="124"/>
      <c r="F19" s="18" t="s">
        <v>7116</v>
      </c>
      <c r="G19" s="21"/>
      <c r="H19" s="21"/>
      <c r="I19" s="21"/>
      <c r="J19" s="21"/>
      <c r="K19" s="21"/>
      <c r="L19" s="21"/>
      <c r="M19" s="21">
        <f>Claim_Discounting_22_OCR!M52</f>
        <v>1967589.1181565183</v>
      </c>
      <c r="N19" s="170"/>
      <c r="O19" s="170"/>
      <c r="P19" s="170"/>
      <c r="Q19" s="170"/>
      <c r="R19" s="170"/>
      <c r="S19" s="170"/>
      <c r="T19" s="170"/>
      <c r="U19" s="125"/>
      <c r="X19" s="18" t="s">
        <v>7116</v>
      </c>
      <c r="Y19" s="21">
        <f>M19</f>
        <v>1967589.1181565183</v>
      </c>
    </row>
    <row r="20" spans="5:25" x14ac:dyDescent="0.35">
      <c r="E20" s="124"/>
      <c r="F20" s="18" t="s">
        <v>7117</v>
      </c>
      <c r="G20" s="21"/>
      <c r="H20" s="21"/>
      <c r="I20" s="21"/>
      <c r="J20" s="21"/>
      <c r="K20" s="21"/>
      <c r="L20" s="21">
        <f>Claim_Discounting_22_OCR!L53</f>
        <v>1764948.9058439264</v>
      </c>
      <c r="M20" s="170"/>
      <c r="N20" s="170"/>
      <c r="O20" s="170"/>
      <c r="P20" s="170"/>
      <c r="Q20" s="170"/>
      <c r="R20" s="170"/>
      <c r="S20" s="170"/>
      <c r="T20" s="170"/>
      <c r="U20" s="125"/>
      <c r="X20" s="18" t="s">
        <v>7117</v>
      </c>
      <c r="Y20" s="21">
        <f>L20</f>
        <v>1764948.9058439264</v>
      </c>
    </row>
    <row r="21" spans="5:25" ht="15" thickBot="1" x14ac:dyDescent="0.4">
      <c r="E21" s="124"/>
      <c r="F21" s="18" t="s">
        <v>7118</v>
      </c>
      <c r="G21" s="21"/>
      <c r="H21" s="21"/>
      <c r="I21" s="21"/>
      <c r="J21" s="21"/>
      <c r="K21" s="21">
        <f>Claim_Discounting_22_OCR!K54</f>
        <v>379930.03204539855</v>
      </c>
      <c r="L21" s="170"/>
      <c r="M21" s="170"/>
      <c r="N21" s="170"/>
      <c r="O21" s="170"/>
      <c r="P21" s="170"/>
      <c r="Q21" s="170"/>
      <c r="R21" s="170"/>
      <c r="S21" s="170"/>
      <c r="T21" s="170"/>
      <c r="U21" s="125"/>
      <c r="X21" s="18" t="s">
        <v>7118</v>
      </c>
      <c r="Y21" s="21">
        <f>K21</f>
        <v>379930.03204539855</v>
      </c>
    </row>
    <row r="22" spans="5:25" x14ac:dyDescent="0.35">
      <c r="E22" s="124"/>
      <c r="F22" s="18" t="s">
        <v>7119</v>
      </c>
      <c r="G22" s="21"/>
      <c r="H22" s="21"/>
      <c r="I22" s="21"/>
      <c r="J22" s="21">
        <f>Claim_Discounting_22_OCR!J55</f>
        <v>3869430.1120579443</v>
      </c>
      <c r="K22" s="170"/>
      <c r="L22" s="170"/>
      <c r="M22" s="170"/>
      <c r="N22" s="170"/>
      <c r="O22" s="170"/>
      <c r="P22" s="170"/>
      <c r="Q22" s="170"/>
      <c r="R22" s="170"/>
      <c r="S22" s="170"/>
      <c r="T22" s="170"/>
      <c r="U22" s="112"/>
      <c r="V22" s="173" t="s">
        <v>7149</v>
      </c>
      <c r="X22" s="18" t="s">
        <v>7119</v>
      </c>
      <c r="Y22" s="21">
        <f>J22</f>
        <v>3869430.1120579443</v>
      </c>
    </row>
    <row r="23" spans="5:25" ht="15" thickBot="1" x14ac:dyDescent="0.4">
      <c r="E23" s="124"/>
      <c r="F23" s="18" t="s">
        <v>7109</v>
      </c>
      <c r="G23" s="21"/>
      <c r="H23" s="21"/>
      <c r="I23" s="21">
        <f>Claim_Discounting_22_OCR!I56</f>
        <v>710626.24199548957</v>
      </c>
      <c r="J23" s="170"/>
      <c r="K23" s="170"/>
      <c r="L23" s="170"/>
      <c r="M23" s="170"/>
      <c r="N23" s="170"/>
      <c r="O23" s="170"/>
      <c r="P23" s="170"/>
      <c r="Q23" s="170"/>
      <c r="R23" s="170"/>
      <c r="S23" s="170"/>
      <c r="T23" s="170"/>
      <c r="U23" s="125"/>
      <c r="V23" s="174">
        <f>SUM(H24,I23,J22,K21,L20,M19,N18,O17,P16,Q15,R14,S13,G25)</f>
        <v>12071659.620149178</v>
      </c>
      <c r="X23" s="18" t="s">
        <v>7109</v>
      </c>
      <c r="Y23" s="21">
        <f>I23</f>
        <v>710626.24199548957</v>
      </c>
    </row>
    <row r="24" spans="5:25" x14ac:dyDescent="0.35">
      <c r="E24" s="124"/>
      <c r="F24" s="18" t="s">
        <v>7091</v>
      </c>
      <c r="G24" s="21"/>
      <c r="H24" s="21">
        <f>Claim_Discounting_22_OCR!H57</f>
        <v>620928.79260000004</v>
      </c>
      <c r="I24" s="170"/>
      <c r="J24" s="170"/>
      <c r="K24" s="170"/>
      <c r="L24" s="170"/>
      <c r="M24" s="170"/>
      <c r="N24" s="170"/>
      <c r="O24" s="170"/>
      <c r="P24" s="170"/>
      <c r="Q24" s="170"/>
      <c r="R24" s="170"/>
      <c r="S24" s="170"/>
      <c r="T24" s="170"/>
      <c r="U24" s="125"/>
      <c r="X24" s="18" t="s">
        <v>7091</v>
      </c>
      <c r="Y24" s="21">
        <f>H24</f>
        <v>620928.79260000004</v>
      </c>
    </row>
    <row r="25" spans="5:25" x14ac:dyDescent="0.35">
      <c r="E25" s="124"/>
      <c r="F25" s="18" t="s">
        <v>7107</v>
      </c>
      <c r="G25" s="98">
        <f>_xlfn.XLOOKUP($J$92,'Experience Adjustment'!$O$40:$O$48,'Experience Adjustment'!$P$40:$P$48,0)</f>
        <v>919135</v>
      </c>
      <c r="H25" s="170"/>
      <c r="I25" s="170"/>
      <c r="J25" s="170"/>
      <c r="K25" s="170"/>
      <c r="L25" s="170"/>
      <c r="M25" s="170"/>
      <c r="N25" s="170"/>
      <c r="O25" s="170"/>
      <c r="P25" s="170"/>
      <c r="Q25" s="170"/>
      <c r="R25" s="170"/>
      <c r="S25" s="170"/>
      <c r="T25" s="170"/>
      <c r="U25" s="125"/>
      <c r="X25" s="18" t="s">
        <v>7107</v>
      </c>
      <c r="Y25" s="21">
        <f>G25</f>
        <v>919135</v>
      </c>
    </row>
    <row r="26" spans="5:25" x14ac:dyDescent="0.35">
      <c r="E26" s="124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25"/>
    </row>
    <row r="27" spans="5:25" x14ac:dyDescent="0.35">
      <c r="G27" s="281" t="s">
        <v>7145</v>
      </c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  <c r="Y27" s="21">
        <f>SUM(Y13:Y25)</f>
        <v>12071659.62014918</v>
      </c>
    </row>
    <row r="28" spans="5:25" x14ac:dyDescent="0.35"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</row>
    <row r="29" spans="5:25" x14ac:dyDescent="0.35"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</row>
    <row r="30" spans="5:25" x14ac:dyDescent="0.35">
      <c r="F30" s="18" t="s">
        <v>7110</v>
      </c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S30" s="19">
        <f>'Experience Adjustment'!I54</f>
        <v>11.179559630152582</v>
      </c>
      <c r="V30" s="19"/>
    </row>
    <row r="31" spans="5:25" x14ac:dyDescent="0.35">
      <c r="F31" s="18" t="s">
        <v>7111</v>
      </c>
      <c r="G31" s="21"/>
      <c r="H31" s="21"/>
      <c r="I31" s="21"/>
      <c r="J31" s="21"/>
      <c r="K31" s="21"/>
      <c r="L31" s="21"/>
      <c r="M31" s="21"/>
      <c r="N31" s="21"/>
      <c r="O31" s="21"/>
      <c r="P31" s="21"/>
      <c r="R31" s="19">
        <f>'Experience Adjustment'!I55</f>
        <v>-1</v>
      </c>
      <c r="S31" s="170"/>
      <c r="V31" s="19"/>
    </row>
    <row r="32" spans="5:25" x14ac:dyDescent="0.35">
      <c r="F32" s="18" t="s">
        <v>7112</v>
      </c>
      <c r="G32" s="21"/>
      <c r="H32" s="21"/>
      <c r="I32" s="21"/>
      <c r="J32" s="21"/>
      <c r="K32" s="21"/>
      <c r="L32" s="21"/>
      <c r="M32" s="21"/>
      <c r="N32" s="21"/>
      <c r="O32" s="21"/>
      <c r="Q32" s="19">
        <f>'Experience Adjustment'!I56</f>
        <v>0.34929069297925874</v>
      </c>
      <c r="R32" s="170"/>
      <c r="S32" s="170"/>
      <c r="V32" s="19"/>
    </row>
    <row r="33" spans="4:22" x14ac:dyDescent="0.35">
      <c r="F33" s="18" t="s">
        <v>7113</v>
      </c>
      <c r="G33" s="21"/>
      <c r="H33" s="21"/>
      <c r="I33" s="21"/>
      <c r="J33" s="21"/>
      <c r="K33" s="21"/>
      <c r="L33" s="21"/>
      <c r="M33" s="21"/>
      <c r="N33" s="21"/>
      <c r="P33" s="19">
        <f>'Experience Adjustment'!I57</f>
        <v>263.58753529155246</v>
      </c>
      <c r="Q33" s="170"/>
      <c r="R33" s="170"/>
      <c r="S33" s="170"/>
      <c r="V33" s="19"/>
    </row>
    <row r="34" spans="4:22" x14ac:dyDescent="0.35">
      <c r="F34" s="18" t="s">
        <v>7114</v>
      </c>
      <c r="G34" s="21"/>
      <c r="H34" s="21"/>
      <c r="I34" s="21"/>
      <c r="J34" s="21"/>
      <c r="K34" s="21"/>
      <c r="L34" s="21"/>
      <c r="M34" s="21"/>
      <c r="O34" s="19">
        <f>'Experience Adjustment'!I58</f>
        <v>-1</v>
      </c>
      <c r="P34" s="170"/>
      <c r="Q34" s="170"/>
      <c r="R34" s="170"/>
      <c r="S34" s="170"/>
      <c r="V34" s="19"/>
    </row>
    <row r="35" spans="4:22" x14ac:dyDescent="0.35">
      <c r="F35" s="18" t="s">
        <v>7115</v>
      </c>
      <c r="G35" s="21"/>
      <c r="H35" s="21"/>
      <c r="I35" s="21"/>
      <c r="J35" s="21"/>
      <c r="K35" s="21"/>
      <c r="L35" s="21"/>
      <c r="N35" s="19">
        <f>'Experience Adjustment'!I59</f>
        <v>1.7966897218974363</v>
      </c>
      <c r="O35" s="170"/>
      <c r="P35" s="170"/>
      <c r="Q35" s="170"/>
      <c r="R35" s="170"/>
      <c r="S35" s="170"/>
      <c r="V35" s="19"/>
    </row>
    <row r="36" spans="4:22" x14ac:dyDescent="0.35">
      <c r="F36" s="18" t="s">
        <v>7116</v>
      </c>
      <c r="G36" s="21"/>
      <c r="H36" s="21"/>
      <c r="I36" s="21"/>
      <c r="J36" s="21"/>
      <c r="K36" s="21"/>
      <c r="M36" s="19">
        <f>'Experience Adjustment'!I60</f>
        <v>5.0713521498315206E-2</v>
      </c>
      <c r="N36" s="170"/>
      <c r="O36" s="170"/>
      <c r="P36" s="170"/>
      <c r="Q36" s="170"/>
      <c r="R36" s="170"/>
      <c r="S36" s="170"/>
      <c r="V36" s="19"/>
    </row>
    <row r="37" spans="4:22" ht="15" thickBot="1" x14ac:dyDescent="0.4">
      <c r="F37" s="18" t="s">
        <v>7117</v>
      </c>
      <c r="G37" s="21"/>
      <c r="H37" s="21"/>
      <c r="I37" s="21"/>
      <c r="J37" s="21"/>
      <c r="L37" s="19">
        <f>'Experience Adjustment'!I61</f>
        <v>-0.65924622633059804</v>
      </c>
      <c r="M37" s="170"/>
      <c r="N37" s="170"/>
      <c r="O37" s="170"/>
      <c r="P37" s="170"/>
      <c r="Q37" s="170"/>
      <c r="R37" s="170"/>
      <c r="S37" s="170"/>
      <c r="V37" s="19"/>
    </row>
    <row r="38" spans="4:22" x14ac:dyDescent="0.35">
      <c r="F38" s="18" t="s">
        <v>7118</v>
      </c>
      <c r="G38" s="21"/>
      <c r="H38" s="21"/>
      <c r="I38" s="21"/>
      <c r="K38" s="19">
        <f>'Experience Adjustment'!I62</f>
        <v>7.0467289820213264</v>
      </c>
      <c r="L38" s="170"/>
      <c r="M38" s="170"/>
      <c r="N38" s="170"/>
      <c r="O38" s="170"/>
      <c r="P38" s="170"/>
      <c r="Q38" s="170"/>
      <c r="R38" s="170"/>
      <c r="S38" s="170"/>
      <c r="V38" s="173" t="s">
        <v>7148</v>
      </c>
    </row>
    <row r="39" spans="4:22" ht="15" thickBot="1" x14ac:dyDescent="0.4">
      <c r="F39" s="18" t="s">
        <v>7119</v>
      </c>
      <c r="G39" s="21"/>
      <c r="H39" s="21"/>
      <c r="J39" s="19">
        <f>'Experience Adjustment'!I63</f>
        <v>-0.54556368948997624</v>
      </c>
      <c r="K39" s="170"/>
      <c r="L39" s="170"/>
      <c r="M39" s="170"/>
      <c r="N39" s="170"/>
      <c r="O39" s="170"/>
      <c r="P39" s="170"/>
      <c r="Q39" s="170"/>
      <c r="R39" s="170"/>
      <c r="S39" s="170"/>
      <c r="V39" s="174">
        <f>V58-V23</f>
        <v>26816272.511750817</v>
      </c>
    </row>
    <row r="40" spans="4:22" x14ac:dyDescent="0.35">
      <c r="F40" s="18" t="s">
        <v>7109</v>
      </c>
      <c r="G40" s="21"/>
      <c r="I40" s="19">
        <f>'Experience Adjustment'!I64</f>
        <v>4.8319841782965067</v>
      </c>
      <c r="J40" s="170"/>
      <c r="K40" s="170"/>
      <c r="L40" s="170"/>
      <c r="M40" s="170"/>
      <c r="N40" s="170"/>
      <c r="O40" s="170"/>
      <c r="P40" s="170"/>
      <c r="Q40" s="170"/>
      <c r="R40" s="170"/>
      <c r="S40" s="170"/>
      <c r="V40" s="19"/>
    </row>
    <row r="41" spans="4:22" x14ac:dyDescent="0.35">
      <c r="F41" s="18" t="s">
        <v>7091</v>
      </c>
      <c r="H41" s="19">
        <f>'Experience Adjustment'!I65</f>
        <v>28.010817251639875</v>
      </c>
      <c r="I41" s="170"/>
      <c r="J41" s="170"/>
      <c r="K41" s="170"/>
      <c r="L41" s="170"/>
      <c r="M41" s="170"/>
      <c r="N41" s="170"/>
      <c r="O41" s="170"/>
      <c r="P41" s="170"/>
      <c r="Q41" s="170"/>
      <c r="R41" s="170"/>
      <c r="S41" s="170"/>
    </row>
    <row r="42" spans="4:22" x14ac:dyDescent="0.35">
      <c r="F42" s="18" t="s">
        <v>7107</v>
      </c>
      <c r="G42" s="19">
        <f>'Experience Adjustment'!I66</f>
        <v>0</v>
      </c>
      <c r="H42" s="170"/>
      <c r="I42" s="170"/>
      <c r="J42" s="170"/>
      <c r="K42" s="170"/>
      <c r="L42" s="170"/>
      <c r="M42" s="170"/>
      <c r="N42" s="170"/>
      <c r="O42" s="170"/>
      <c r="P42" s="170"/>
      <c r="Q42" s="170"/>
      <c r="R42" s="170"/>
      <c r="S42" s="170"/>
    </row>
    <row r="44" spans="4:22" x14ac:dyDescent="0.35">
      <c r="E44" s="124"/>
      <c r="G44" s="281" t="s">
        <v>7146</v>
      </c>
      <c r="H44" s="281"/>
      <c r="I44" s="281"/>
      <c r="J44" s="281"/>
      <c r="K44" s="281"/>
      <c r="L44" s="281"/>
      <c r="M44" s="281"/>
      <c r="N44" s="281"/>
      <c r="O44" s="281"/>
      <c r="P44" s="281"/>
      <c r="Q44" s="281"/>
      <c r="R44" s="281"/>
      <c r="S44" s="281"/>
      <c r="T44" s="19"/>
      <c r="U44" s="125"/>
    </row>
    <row r="45" spans="4:22" x14ac:dyDescent="0.35">
      <c r="E45" s="124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25"/>
    </row>
    <row r="46" spans="4:22" x14ac:dyDescent="0.35">
      <c r="E46" s="124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125"/>
    </row>
    <row r="47" spans="4:22" x14ac:dyDescent="0.35">
      <c r="D47" s="21"/>
      <c r="E47" s="127"/>
      <c r="F47" s="18" t="s">
        <v>7110</v>
      </c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>
        <f>(1+S30)*S13</f>
        <v>588945</v>
      </c>
      <c r="T47" s="170">
        <f t="shared" ref="P47:T51" si="1">S47*(1-S$8)</f>
        <v>0</v>
      </c>
      <c r="U47" s="125"/>
    </row>
    <row r="48" spans="4:22" x14ac:dyDescent="0.35">
      <c r="E48" s="124"/>
      <c r="F48" s="18" t="s">
        <v>7111</v>
      </c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>
        <f>(1+R31)*R14</f>
        <v>0</v>
      </c>
      <c r="S48" s="170">
        <f t="shared" si="1"/>
        <v>0</v>
      </c>
      <c r="T48" s="170">
        <f t="shared" si="1"/>
        <v>0</v>
      </c>
      <c r="U48" s="125"/>
    </row>
    <row r="49" spans="5:24" x14ac:dyDescent="0.35">
      <c r="E49" s="124"/>
      <c r="F49" s="18" t="s">
        <v>7112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>
        <f>(1+Q32)*Q15</f>
        <v>1313087.1228</v>
      </c>
      <c r="R49" s="170">
        <f t="shared" si="1"/>
        <v>1313087.1228</v>
      </c>
      <c r="S49" s="170">
        <f t="shared" si="1"/>
        <v>656543.56140000001</v>
      </c>
      <c r="T49" s="170">
        <f t="shared" si="1"/>
        <v>0</v>
      </c>
      <c r="U49" s="125"/>
    </row>
    <row r="50" spans="5:24" x14ac:dyDescent="0.35">
      <c r="E50" s="124"/>
      <c r="F50" s="18" t="s">
        <v>7113</v>
      </c>
      <c r="G50" s="21"/>
      <c r="H50" s="21"/>
      <c r="I50" s="21"/>
      <c r="J50" s="21"/>
      <c r="K50" s="21"/>
      <c r="L50" s="21"/>
      <c r="M50" s="21"/>
      <c r="N50" s="21"/>
      <c r="O50" s="21"/>
      <c r="P50" s="21">
        <f>(1+P33)*P16</f>
        <v>4182141</v>
      </c>
      <c r="Q50" s="170">
        <f t="shared" si="1"/>
        <v>4182141</v>
      </c>
      <c r="R50" s="170">
        <f t="shared" si="1"/>
        <v>4182141</v>
      </c>
      <c r="S50" s="170">
        <f t="shared" si="1"/>
        <v>2091070.5</v>
      </c>
      <c r="T50" s="170">
        <f t="shared" si="1"/>
        <v>0</v>
      </c>
      <c r="U50" s="125"/>
    </row>
    <row r="51" spans="5:24" x14ac:dyDescent="0.35">
      <c r="E51" s="124"/>
      <c r="F51" s="18" t="s">
        <v>7114</v>
      </c>
      <c r="G51" s="21"/>
      <c r="H51" s="21"/>
      <c r="I51" s="21"/>
      <c r="J51" s="21"/>
      <c r="K51" s="21"/>
      <c r="L51" s="21"/>
      <c r="M51" s="21"/>
      <c r="N51" s="21"/>
      <c r="O51" s="21">
        <f>(1+O34)*O17</f>
        <v>0</v>
      </c>
      <c r="P51" s="170">
        <f t="shared" si="1"/>
        <v>0</v>
      </c>
      <c r="Q51" s="170">
        <f t="shared" si="1"/>
        <v>0</v>
      </c>
      <c r="R51" s="170">
        <f t="shared" si="1"/>
        <v>0</v>
      </c>
      <c r="S51" s="170">
        <f t="shared" si="1"/>
        <v>0</v>
      </c>
      <c r="T51" s="170">
        <f t="shared" si="1"/>
        <v>0</v>
      </c>
      <c r="U51" s="125"/>
    </row>
    <row r="52" spans="5:24" x14ac:dyDescent="0.35">
      <c r="E52" s="124"/>
      <c r="F52" s="18" t="s">
        <v>7115</v>
      </c>
      <c r="G52" s="21"/>
      <c r="H52" s="21"/>
      <c r="I52" s="21"/>
      <c r="J52" s="21"/>
      <c r="K52" s="21"/>
      <c r="L52" s="21"/>
      <c r="M52" s="21"/>
      <c r="N52" s="21">
        <f>(1+N35)*N18</f>
        <v>2242222.2456</v>
      </c>
      <c r="O52" s="170">
        <f t="shared" ref="K52:T56" si="2">N52*(1-N$8)</f>
        <v>2242222.2456</v>
      </c>
      <c r="P52" s="170">
        <f t="shared" si="2"/>
        <v>2242222.2456</v>
      </c>
      <c r="Q52" s="170">
        <f t="shared" si="2"/>
        <v>2242222.2456</v>
      </c>
      <c r="R52" s="170">
        <f t="shared" si="2"/>
        <v>2242222.2456</v>
      </c>
      <c r="S52" s="170">
        <f t="shared" si="2"/>
        <v>1121111.1228</v>
      </c>
      <c r="T52" s="170">
        <f t="shared" si="2"/>
        <v>0</v>
      </c>
      <c r="U52" s="125"/>
    </row>
    <row r="53" spans="5:24" x14ac:dyDescent="0.35">
      <c r="E53" s="124"/>
      <c r="F53" s="18" t="s">
        <v>7116</v>
      </c>
      <c r="G53" s="21"/>
      <c r="H53" s="21"/>
      <c r="I53" s="21"/>
      <c r="J53" s="21"/>
      <c r="K53" s="21"/>
      <c r="L53" s="21"/>
      <c r="M53" s="21">
        <f>(1+M36)*M19</f>
        <v>2067372.4912</v>
      </c>
      <c r="N53" s="170">
        <f t="shared" si="2"/>
        <v>2067372.4912</v>
      </c>
      <c r="O53" s="170">
        <f t="shared" si="2"/>
        <v>2067372.4912</v>
      </c>
      <c r="P53" s="170">
        <f t="shared" si="2"/>
        <v>2067372.4912</v>
      </c>
      <c r="Q53" s="170">
        <f t="shared" si="2"/>
        <v>2067372.4912</v>
      </c>
      <c r="R53" s="170">
        <f t="shared" si="2"/>
        <v>2067372.4912</v>
      </c>
      <c r="S53" s="170">
        <f t="shared" si="2"/>
        <v>1033686.2456</v>
      </c>
      <c r="T53" s="170">
        <f t="shared" si="2"/>
        <v>0</v>
      </c>
      <c r="U53" s="125"/>
    </row>
    <row r="54" spans="5:24" x14ac:dyDescent="0.35">
      <c r="E54" s="124"/>
      <c r="F54" s="18" t="s">
        <v>7117</v>
      </c>
      <c r="G54" s="21"/>
      <c r="H54" s="21"/>
      <c r="I54" s="21"/>
      <c r="J54" s="21"/>
      <c r="K54" s="21"/>
      <c r="L54" s="21">
        <f>(1+L37)*L20</f>
        <v>601412.99999999988</v>
      </c>
      <c r="M54" s="170">
        <f t="shared" si="2"/>
        <v>601412.99999999988</v>
      </c>
      <c r="N54" s="170">
        <f t="shared" si="2"/>
        <v>601412.99999999988</v>
      </c>
      <c r="O54" s="170">
        <f t="shared" si="2"/>
        <v>601412.99999999988</v>
      </c>
      <c r="P54" s="170">
        <f t="shared" si="2"/>
        <v>601412.99999999988</v>
      </c>
      <c r="Q54" s="170">
        <f t="shared" si="2"/>
        <v>601412.99999999988</v>
      </c>
      <c r="R54" s="170">
        <f t="shared" si="2"/>
        <v>601412.99999999988</v>
      </c>
      <c r="S54" s="170">
        <f t="shared" si="2"/>
        <v>300706.49999999994</v>
      </c>
      <c r="T54" s="170">
        <f t="shared" si="2"/>
        <v>0</v>
      </c>
      <c r="U54" s="125"/>
    </row>
    <row r="55" spans="5:24" x14ac:dyDescent="0.35">
      <c r="E55" s="124"/>
      <c r="F55" s="18" t="s">
        <v>7118</v>
      </c>
      <c r="G55" s="21"/>
      <c r="H55" s="21"/>
      <c r="I55" s="21"/>
      <c r="J55" s="21"/>
      <c r="K55" s="21">
        <f>(1+K38)*K21</f>
        <v>3057193.9999999995</v>
      </c>
      <c r="L55" s="170">
        <f t="shared" si="2"/>
        <v>3057193.9999999995</v>
      </c>
      <c r="M55" s="170">
        <f t="shared" si="2"/>
        <v>3057193.9999999995</v>
      </c>
      <c r="N55" s="170">
        <f t="shared" si="2"/>
        <v>3057193.9999999995</v>
      </c>
      <c r="O55" s="170">
        <f t="shared" si="2"/>
        <v>3057193.9999999995</v>
      </c>
      <c r="P55" s="170">
        <f t="shared" si="2"/>
        <v>3057193.9999999995</v>
      </c>
      <c r="Q55" s="170">
        <f t="shared" si="2"/>
        <v>3057193.9999999995</v>
      </c>
      <c r="R55" s="170">
        <f t="shared" si="2"/>
        <v>3057193.9999999995</v>
      </c>
      <c r="S55" s="170">
        <f t="shared" si="2"/>
        <v>1528596.9999999998</v>
      </c>
      <c r="T55" s="170">
        <f t="shared" si="2"/>
        <v>0</v>
      </c>
      <c r="U55" s="125"/>
    </row>
    <row r="56" spans="5:24" ht="15" thickBot="1" x14ac:dyDescent="0.4">
      <c r="E56" s="124"/>
      <c r="F56" s="18" t="s">
        <v>7119</v>
      </c>
      <c r="G56" s="21"/>
      <c r="H56" s="21"/>
      <c r="I56" s="21"/>
      <c r="J56" s="21">
        <f>(1+J39)*J22</f>
        <v>1758409.5438999999</v>
      </c>
      <c r="K56" s="170">
        <f t="shared" si="2"/>
        <v>1758409.5438999999</v>
      </c>
      <c r="L56" s="170">
        <f t="shared" si="2"/>
        <v>1758409.5438999999</v>
      </c>
      <c r="M56" s="170">
        <f t="shared" si="2"/>
        <v>1758409.5438999999</v>
      </c>
      <c r="N56" s="170">
        <f t="shared" si="2"/>
        <v>1758409.5438999999</v>
      </c>
      <c r="O56" s="170">
        <f t="shared" si="2"/>
        <v>1758409.5438999999</v>
      </c>
      <c r="P56" s="170">
        <f t="shared" si="2"/>
        <v>1758409.5438999999</v>
      </c>
      <c r="Q56" s="170">
        <f t="shared" si="2"/>
        <v>1758409.5438999999</v>
      </c>
      <c r="R56" s="170">
        <f t="shared" si="2"/>
        <v>1758409.5438999999</v>
      </c>
      <c r="S56" s="170">
        <f t="shared" si="2"/>
        <v>879204.77194999997</v>
      </c>
      <c r="T56" s="170">
        <f t="shared" si="2"/>
        <v>0</v>
      </c>
      <c r="U56" s="112"/>
    </row>
    <row r="57" spans="5:24" x14ac:dyDescent="0.35">
      <c r="E57" s="124"/>
      <c r="F57" s="18" t="s">
        <v>7109</v>
      </c>
      <c r="G57" s="21"/>
      <c r="H57" s="21"/>
      <c r="I57" s="21">
        <f>(1+I40)*I23</f>
        <v>4144361</v>
      </c>
      <c r="J57" s="170">
        <f t="shared" ref="H57:T59" si="3">I57*(1-I$8)</f>
        <v>4144361</v>
      </c>
      <c r="K57" s="170">
        <f t="shared" si="3"/>
        <v>4144361</v>
      </c>
      <c r="L57" s="170">
        <f t="shared" si="3"/>
        <v>4144361</v>
      </c>
      <c r="M57" s="170">
        <f t="shared" si="3"/>
        <v>4144361</v>
      </c>
      <c r="N57" s="170">
        <f t="shared" si="3"/>
        <v>4144361</v>
      </c>
      <c r="O57" s="170">
        <f t="shared" si="3"/>
        <v>4144361</v>
      </c>
      <c r="P57" s="170">
        <f t="shared" si="3"/>
        <v>4144361</v>
      </c>
      <c r="Q57" s="170">
        <f t="shared" si="3"/>
        <v>4144361</v>
      </c>
      <c r="R57" s="170">
        <f t="shared" si="3"/>
        <v>4144361</v>
      </c>
      <c r="S57" s="170">
        <f t="shared" si="3"/>
        <v>2072180.5</v>
      </c>
      <c r="T57" s="170">
        <f t="shared" si="3"/>
        <v>0</v>
      </c>
      <c r="U57" s="125"/>
      <c r="V57" s="173" t="s">
        <v>7150</v>
      </c>
      <c r="X57" s="18" t="s">
        <v>7010</v>
      </c>
    </row>
    <row r="58" spans="5:24" ht="15" thickBot="1" x14ac:dyDescent="0.4">
      <c r="E58" s="124"/>
      <c r="F58" s="18" t="s">
        <v>7091</v>
      </c>
      <c r="G58" s="21"/>
      <c r="H58" s="21">
        <f>(1+H41)*H24</f>
        <v>18013651.728399999</v>
      </c>
      <c r="I58" s="170">
        <f t="shared" si="3"/>
        <v>14347626.499575246</v>
      </c>
      <c r="J58" s="170">
        <f t="shared" si="3"/>
        <v>14347626.499575246</v>
      </c>
      <c r="K58" s="170">
        <f t="shared" si="3"/>
        <v>14347626.499575246</v>
      </c>
      <c r="L58" s="170">
        <f t="shared" si="3"/>
        <v>14347626.499575246</v>
      </c>
      <c r="M58" s="170">
        <f t="shared" si="3"/>
        <v>14347626.499575246</v>
      </c>
      <c r="N58" s="170">
        <f t="shared" si="3"/>
        <v>14347626.499575246</v>
      </c>
      <c r="O58" s="170">
        <f t="shared" si="3"/>
        <v>14347626.499575246</v>
      </c>
      <c r="P58" s="170">
        <f t="shared" si="3"/>
        <v>14347626.499575246</v>
      </c>
      <c r="Q58" s="170">
        <f t="shared" si="3"/>
        <v>14347626.499575246</v>
      </c>
      <c r="R58" s="170">
        <f t="shared" si="3"/>
        <v>14347626.499575246</v>
      </c>
      <c r="S58" s="170">
        <f t="shared" si="3"/>
        <v>7173813.2497876231</v>
      </c>
      <c r="T58" s="170">
        <f t="shared" si="3"/>
        <v>0</v>
      </c>
      <c r="U58" s="125"/>
      <c r="V58" s="174">
        <f>SUM(G59,H58,I57,J56,K55,L54,M53,N52,O51,P50,Q49,R48,S47)</f>
        <v>38887932.131899998</v>
      </c>
      <c r="X58" s="21">
        <f>V58-GETPIVOTDATA("Gross OS",'Experience Adjustment'!$B$39)</f>
        <v>-735075648.83939004</v>
      </c>
    </row>
    <row r="59" spans="5:24" x14ac:dyDescent="0.35">
      <c r="E59" s="124"/>
      <c r="F59" s="18" t="s">
        <v>7107</v>
      </c>
      <c r="G59" s="21">
        <f>(1+G42)*G25</f>
        <v>919135</v>
      </c>
      <c r="H59" s="170">
        <f t="shared" si="3"/>
        <v>919135</v>
      </c>
      <c r="I59" s="170">
        <f t="shared" si="3"/>
        <v>732078.41927442548</v>
      </c>
      <c r="J59" s="170">
        <f t="shared" si="3"/>
        <v>732078.41927442548</v>
      </c>
      <c r="K59" s="170">
        <f t="shared" si="3"/>
        <v>732078.41927442548</v>
      </c>
      <c r="L59" s="170">
        <f t="shared" si="3"/>
        <v>732078.41927442548</v>
      </c>
      <c r="M59" s="170">
        <f t="shared" si="3"/>
        <v>732078.41927442548</v>
      </c>
      <c r="N59" s="170">
        <f t="shared" si="3"/>
        <v>732078.41927442548</v>
      </c>
      <c r="O59" s="170">
        <f t="shared" si="3"/>
        <v>732078.41927442548</v>
      </c>
      <c r="P59" s="170">
        <f t="shared" si="3"/>
        <v>732078.41927442548</v>
      </c>
      <c r="Q59" s="170">
        <f t="shared" si="3"/>
        <v>732078.41927442548</v>
      </c>
      <c r="R59" s="170">
        <f t="shared" si="3"/>
        <v>732078.41927442548</v>
      </c>
      <c r="S59" s="170">
        <f t="shared" si="3"/>
        <v>366039.20963721274</v>
      </c>
      <c r="T59" s="170">
        <f t="shared" si="3"/>
        <v>0</v>
      </c>
      <c r="U59" s="125"/>
    </row>
    <row r="60" spans="5:24" ht="15" thickBot="1" x14ac:dyDescent="0.4">
      <c r="E60" s="128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30"/>
    </row>
    <row r="62" spans="5:24" x14ac:dyDescent="0.35">
      <c r="G62" s="281" t="s">
        <v>7122</v>
      </c>
      <c r="H62" s="281"/>
      <c r="I62" s="281"/>
      <c r="J62" s="281"/>
      <c r="K62" s="281"/>
      <c r="L62" s="281"/>
      <c r="M62" s="281"/>
      <c r="N62" s="281"/>
      <c r="O62" s="281"/>
      <c r="P62" s="281"/>
      <c r="Q62" s="281"/>
      <c r="R62" s="281"/>
      <c r="S62" s="281"/>
      <c r="T62" s="19"/>
    </row>
    <row r="63" spans="5:24" x14ac:dyDescent="0.35"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</row>
    <row r="64" spans="5:24" x14ac:dyDescent="0.35"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</row>
    <row r="65" spans="6:22" x14ac:dyDescent="0.35">
      <c r="F65" s="18" t="s">
        <v>7110</v>
      </c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171">
        <f t="shared" ref="S65:S76" si="4">S47-T47</f>
        <v>588945</v>
      </c>
      <c r="U65" s="18" t="str">
        <f>F65</f>
        <v>FY2011</v>
      </c>
      <c r="V65" s="21">
        <f t="shared" ref="V65:V74" si="5">SUM(G65:S65)</f>
        <v>588945</v>
      </c>
    </row>
    <row r="66" spans="6:22" x14ac:dyDescent="0.35">
      <c r="F66" s="18" t="s">
        <v>7111</v>
      </c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171">
        <f t="shared" ref="R66:R76" si="6">R48-S48</f>
        <v>0</v>
      </c>
      <c r="S66" s="171">
        <f t="shared" si="4"/>
        <v>0</v>
      </c>
      <c r="U66" s="18" t="str">
        <f t="shared" ref="U66:U76" si="7">F66</f>
        <v>FY2012</v>
      </c>
      <c r="V66" s="21">
        <f t="shared" si="5"/>
        <v>0</v>
      </c>
    </row>
    <row r="67" spans="6:22" x14ac:dyDescent="0.35">
      <c r="F67" s="18" t="s">
        <v>7112</v>
      </c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171">
        <f t="shared" ref="Q67:Q76" si="8">Q49-R49</f>
        <v>0</v>
      </c>
      <c r="R67" s="171">
        <f t="shared" si="6"/>
        <v>656543.56140000001</v>
      </c>
      <c r="S67" s="171">
        <f t="shared" si="4"/>
        <v>656543.56140000001</v>
      </c>
      <c r="U67" s="18" t="str">
        <f t="shared" si="7"/>
        <v>FY2013</v>
      </c>
      <c r="V67" s="21">
        <f t="shared" si="5"/>
        <v>1313087.1228</v>
      </c>
    </row>
    <row r="68" spans="6:22" x14ac:dyDescent="0.35">
      <c r="F68" s="18" t="s">
        <v>7113</v>
      </c>
      <c r="G68" s="21"/>
      <c r="H68" s="21"/>
      <c r="I68" s="21"/>
      <c r="J68" s="21"/>
      <c r="K68" s="21"/>
      <c r="L68" s="21"/>
      <c r="M68" s="21"/>
      <c r="N68" s="21"/>
      <c r="O68" s="21"/>
      <c r="P68" s="171">
        <f t="shared" ref="P68:P76" si="9">P50-Q50</f>
        <v>0</v>
      </c>
      <c r="Q68" s="171">
        <f t="shared" si="8"/>
        <v>0</v>
      </c>
      <c r="R68" s="171">
        <f t="shared" si="6"/>
        <v>2091070.5</v>
      </c>
      <c r="S68" s="171">
        <f t="shared" si="4"/>
        <v>2091070.5</v>
      </c>
      <c r="U68" s="18" t="str">
        <f t="shared" si="7"/>
        <v>FY2014</v>
      </c>
      <c r="V68" s="21">
        <f t="shared" si="5"/>
        <v>4182141</v>
      </c>
    </row>
    <row r="69" spans="6:22" x14ac:dyDescent="0.35">
      <c r="F69" s="18" t="s">
        <v>7114</v>
      </c>
      <c r="G69" s="21"/>
      <c r="H69" s="21"/>
      <c r="I69" s="21"/>
      <c r="J69" s="21"/>
      <c r="K69" s="21"/>
      <c r="L69" s="21"/>
      <c r="M69" s="21"/>
      <c r="N69" s="21"/>
      <c r="O69" s="171">
        <f t="shared" ref="O69:O76" si="10">O51-P51</f>
        <v>0</v>
      </c>
      <c r="P69" s="171">
        <f t="shared" si="9"/>
        <v>0</v>
      </c>
      <c r="Q69" s="171">
        <f t="shared" si="8"/>
        <v>0</v>
      </c>
      <c r="R69" s="171">
        <f t="shared" si="6"/>
        <v>0</v>
      </c>
      <c r="S69" s="171">
        <f t="shared" si="4"/>
        <v>0</v>
      </c>
      <c r="U69" s="18" t="str">
        <f t="shared" si="7"/>
        <v>FY2015</v>
      </c>
      <c r="V69" s="21">
        <f t="shared" si="5"/>
        <v>0</v>
      </c>
    </row>
    <row r="70" spans="6:22" x14ac:dyDescent="0.35">
      <c r="F70" s="18" t="s">
        <v>7115</v>
      </c>
      <c r="G70" s="21"/>
      <c r="H70" s="21"/>
      <c r="I70" s="21"/>
      <c r="J70" s="21"/>
      <c r="K70" s="21"/>
      <c r="L70" s="21"/>
      <c r="M70" s="21"/>
      <c r="N70" s="171">
        <f t="shared" ref="N70:N76" si="11">N52-O52</f>
        <v>0</v>
      </c>
      <c r="O70" s="171">
        <f t="shared" si="10"/>
        <v>0</v>
      </c>
      <c r="P70" s="171">
        <f t="shared" si="9"/>
        <v>0</v>
      </c>
      <c r="Q70" s="171">
        <f t="shared" si="8"/>
        <v>0</v>
      </c>
      <c r="R70" s="171">
        <f t="shared" si="6"/>
        <v>1121111.1228</v>
      </c>
      <c r="S70" s="171">
        <f t="shared" si="4"/>
        <v>1121111.1228</v>
      </c>
      <c r="U70" s="18" t="str">
        <f t="shared" si="7"/>
        <v>FY2016</v>
      </c>
      <c r="V70" s="21">
        <f t="shared" si="5"/>
        <v>2242222.2456</v>
      </c>
    </row>
    <row r="71" spans="6:22" x14ac:dyDescent="0.35">
      <c r="F71" s="18" t="s">
        <v>7116</v>
      </c>
      <c r="G71" s="21"/>
      <c r="H71" s="21"/>
      <c r="I71" s="21"/>
      <c r="J71" s="21"/>
      <c r="K71" s="21"/>
      <c r="L71" s="21"/>
      <c r="M71" s="171">
        <f t="shared" ref="M71:M76" si="12">M53-N53</f>
        <v>0</v>
      </c>
      <c r="N71" s="171">
        <f t="shared" si="11"/>
        <v>0</v>
      </c>
      <c r="O71" s="171">
        <f t="shared" si="10"/>
        <v>0</v>
      </c>
      <c r="P71" s="171">
        <f t="shared" si="9"/>
        <v>0</v>
      </c>
      <c r="Q71" s="171">
        <f t="shared" si="8"/>
        <v>0</v>
      </c>
      <c r="R71" s="171">
        <f t="shared" si="6"/>
        <v>1033686.2456</v>
      </c>
      <c r="S71" s="171">
        <f t="shared" si="4"/>
        <v>1033686.2456</v>
      </c>
      <c r="U71" s="18" t="str">
        <f t="shared" si="7"/>
        <v>FY2017</v>
      </c>
      <c r="V71" s="21">
        <f t="shared" si="5"/>
        <v>2067372.4912</v>
      </c>
    </row>
    <row r="72" spans="6:22" x14ac:dyDescent="0.35">
      <c r="F72" s="18" t="s">
        <v>7117</v>
      </c>
      <c r="G72" s="21"/>
      <c r="H72" s="21"/>
      <c r="I72" s="21"/>
      <c r="J72" s="21"/>
      <c r="K72" s="21"/>
      <c r="L72" s="171">
        <f>L54-M54</f>
        <v>0</v>
      </c>
      <c r="M72" s="171">
        <f t="shared" si="12"/>
        <v>0</v>
      </c>
      <c r="N72" s="171">
        <f t="shared" si="11"/>
        <v>0</v>
      </c>
      <c r="O72" s="171">
        <f t="shared" si="10"/>
        <v>0</v>
      </c>
      <c r="P72" s="171">
        <f t="shared" si="9"/>
        <v>0</v>
      </c>
      <c r="Q72" s="171">
        <f t="shared" si="8"/>
        <v>0</v>
      </c>
      <c r="R72" s="171">
        <f t="shared" si="6"/>
        <v>300706.49999999994</v>
      </c>
      <c r="S72" s="171">
        <f t="shared" si="4"/>
        <v>300706.49999999994</v>
      </c>
      <c r="U72" s="18" t="str">
        <f t="shared" si="7"/>
        <v>FY2018</v>
      </c>
      <c r="V72" s="21">
        <f t="shared" si="5"/>
        <v>601412.99999999988</v>
      </c>
    </row>
    <row r="73" spans="6:22" x14ac:dyDescent="0.35">
      <c r="F73" s="18" t="s">
        <v>7118</v>
      </c>
      <c r="G73" s="21"/>
      <c r="H73" s="21"/>
      <c r="I73" s="21"/>
      <c r="J73" s="21"/>
      <c r="K73" s="171">
        <f>K55-L55</f>
        <v>0</v>
      </c>
      <c r="L73" s="171">
        <f>L55-M55</f>
        <v>0</v>
      </c>
      <c r="M73" s="171">
        <f t="shared" si="12"/>
        <v>0</v>
      </c>
      <c r="N73" s="171">
        <f t="shared" si="11"/>
        <v>0</v>
      </c>
      <c r="O73" s="171">
        <f t="shared" si="10"/>
        <v>0</v>
      </c>
      <c r="P73" s="171">
        <f t="shared" si="9"/>
        <v>0</v>
      </c>
      <c r="Q73" s="171">
        <f t="shared" si="8"/>
        <v>0</v>
      </c>
      <c r="R73" s="171">
        <f t="shared" si="6"/>
        <v>1528596.9999999998</v>
      </c>
      <c r="S73" s="171">
        <f t="shared" si="4"/>
        <v>1528596.9999999998</v>
      </c>
      <c r="U73" s="18" t="str">
        <f t="shared" si="7"/>
        <v>FY2019</v>
      </c>
      <c r="V73" s="21">
        <f t="shared" si="5"/>
        <v>3057193.9999999995</v>
      </c>
    </row>
    <row r="74" spans="6:22" x14ac:dyDescent="0.35">
      <c r="F74" s="18" t="s">
        <v>7119</v>
      </c>
      <c r="G74" s="21"/>
      <c r="H74" s="21"/>
      <c r="I74" s="21"/>
      <c r="J74" s="171">
        <f>J56-K56</f>
        <v>0</v>
      </c>
      <c r="K74" s="171">
        <f>K56-L56</f>
        <v>0</v>
      </c>
      <c r="L74" s="171">
        <f>L56-M56</f>
        <v>0</v>
      </c>
      <c r="M74" s="171">
        <f t="shared" si="12"/>
        <v>0</v>
      </c>
      <c r="N74" s="171">
        <f t="shared" si="11"/>
        <v>0</v>
      </c>
      <c r="O74" s="171">
        <f t="shared" si="10"/>
        <v>0</v>
      </c>
      <c r="P74" s="171">
        <f t="shared" si="9"/>
        <v>0</v>
      </c>
      <c r="Q74" s="171">
        <f t="shared" si="8"/>
        <v>0</v>
      </c>
      <c r="R74" s="171">
        <f t="shared" si="6"/>
        <v>879204.77194999997</v>
      </c>
      <c r="S74" s="171">
        <f t="shared" si="4"/>
        <v>879204.77194999997</v>
      </c>
      <c r="U74" s="18" t="str">
        <f t="shared" si="7"/>
        <v>FY2020</v>
      </c>
      <c r="V74" s="21">
        <f t="shared" si="5"/>
        <v>1758409.5438999999</v>
      </c>
    </row>
    <row r="75" spans="6:22" x14ac:dyDescent="0.35">
      <c r="F75" s="18" t="s">
        <v>7109</v>
      </c>
      <c r="G75" s="21"/>
      <c r="H75" s="21"/>
      <c r="I75" s="171">
        <f>I57-J57</f>
        <v>0</v>
      </c>
      <c r="J75" s="171">
        <f>J57-K57</f>
        <v>0</v>
      </c>
      <c r="K75" s="171">
        <f>K57-L57</f>
        <v>0</v>
      </c>
      <c r="L75" s="171">
        <f>L57-M57</f>
        <v>0</v>
      </c>
      <c r="M75" s="171">
        <f t="shared" si="12"/>
        <v>0</v>
      </c>
      <c r="N75" s="171">
        <f t="shared" si="11"/>
        <v>0</v>
      </c>
      <c r="O75" s="171">
        <f t="shared" si="10"/>
        <v>0</v>
      </c>
      <c r="P75" s="171">
        <f t="shared" si="9"/>
        <v>0</v>
      </c>
      <c r="Q75" s="171">
        <f t="shared" si="8"/>
        <v>0</v>
      </c>
      <c r="R75" s="171">
        <f t="shared" si="6"/>
        <v>2072180.5</v>
      </c>
      <c r="S75" s="171">
        <f t="shared" si="4"/>
        <v>2072180.5</v>
      </c>
      <c r="U75" s="18" t="str">
        <f t="shared" si="7"/>
        <v>FY2021</v>
      </c>
      <c r="V75" s="21">
        <f>SUM(G75:S75)</f>
        <v>4144361</v>
      </c>
    </row>
    <row r="76" spans="6:22" x14ac:dyDescent="0.35">
      <c r="F76" s="18" t="s">
        <v>7091</v>
      </c>
      <c r="G76" s="21"/>
      <c r="H76" s="171">
        <f>H58-I58</f>
        <v>3666025.2288247533</v>
      </c>
      <c r="I76" s="171">
        <f>I58-J58</f>
        <v>0</v>
      </c>
      <c r="J76" s="171">
        <f>J58-K58</f>
        <v>0</v>
      </c>
      <c r="K76" s="171">
        <f>K58-L58</f>
        <v>0</v>
      </c>
      <c r="L76" s="171">
        <f>L58-M58</f>
        <v>0</v>
      </c>
      <c r="M76" s="171">
        <f t="shared" si="12"/>
        <v>0</v>
      </c>
      <c r="N76" s="171">
        <f t="shared" si="11"/>
        <v>0</v>
      </c>
      <c r="O76" s="171">
        <f t="shared" si="10"/>
        <v>0</v>
      </c>
      <c r="P76" s="171">
        <f t="shared" si="9"/>
        <v>0</v>
      </c>
      <c r="Q76" s="171">
        <f t="shared" si="8"/>
        <v>0</v>
      </c>
      <c r="R76" s="171">
        <f t="shared" si="6"/>
        <v>7173813.2497876231</v>
      </c>
      <c r="S76" s="171">
        <f t="shared" si="4"/>
        <v>7173813.2497876231</v>
      </c>
      <c r="U76" s="18" t="str">
        <f t="shared" si="7"/>
        <v>FY2022</v>
      </c>
      <c r="V76" s="21">
        <f>SUM(G76:S76)</f>
        <v>18013651.728399999</v>
      </c>
    </row>
    <row r="77" spans="6:22" x14ac:dyDescent="0.35">
      <c r="F77" s="18" t="s">
        <v>7107</v>
      </c>
      <c r="G77" s="171">
        <f>G59-H59</f>
        <v>0</v>
      </c>
      <c r="H77" s="171">
        <f t="shared" ref="H77:S77" si="13">H59-I59</f>
        <v>187056.58072557452</v>
      </c>
      <c r="I77" s="171">
        <f t="shared" si="13"/>
        <v>0</v>
      </c>
      <c r="J77" s="171">
        <f t="shared" si="13"/>
        <v>0</v>
      </c>
      <c r="K77" s="171">
        <f t="shared" si="13"/>
        <v>0</v>
      </c>
      <c r="L77" s="171">
        <f t="shared" si="13"/>
        <v>0</v>
      </c>
      <c r="M77" s="171">
        <f t="shared" si="13"/>
        <v>0</v>
      </c>
      <c r="N77" s="171">
        <f t="shared" si="13"/>
        <v>0</v>
      </c>
      <c r="O77" s="171">
        <f t="shared" si="13"/>
        <v>0</v>
      </c>
      <c r="P77" s="171">
        <f t="shared" si="13"/>
        <v>0</v>
      </c>
      <c r="Q77" s="171">
        <f t="shared" si="13"/>
        <v>0</v>
      </c>
      <c r="R77" s="171">
        <f t="shared" si="13"/>
        <v>366039.20963721274</v>
      </c>
      <c r="S77" s="171">
        <f t="shared" si="13"/>
        <v>366039.20963721274</v>
      </c>
      <c r="U77" s="18" t="str">
        <f t="shared" ref="U77" si="14">F77</f>
        <v>FY2023</v>
      </c>
      <c r="V77" s="21">
        <f>SUM(G77:S77)</f>
        <v>919135</v>
      </c>
    </row>
    <row r="78" spans="6:22" x14ac:dyDescent="0.35">
      <c r="V78" s="21"/>
    </row>
    <row r="80" spans="6:22" ht="15" thickBot="1" x14ac:dyDescent="0.4">
      <c r="G80" s="183" t="s">
        <v>7124</v>
      </c>
      <c r="H80" s="183" t="s">
        <v>7125</v>
      </c>
      <c r="I80" s="183" t="s">
        <v>7126</v>
      </c>
      <c r="J80" s="183" t="s">
        <v>7127</v>
      </c>
      <c r="K80" s="183" t="s">
        <v>7128</v>
      </c>
      <c r="L80" s="183" t="s">
        <v>7129</v>
      </c>
      <c r="M80" s="183" t="s">
        <v>7130</v>
      </c>
      <c r="N80" s="183" t="s">
        <v>7131</v>
      </c>
      <c r="O80" s="183" t="s">
        <v>7132</v>
      </c>
      <c r="P80" s="183" t="s">
        <v>7133</v>
      </c>
      <c r="Q80" s="183" t="s">
        <v>7134</v>
      </c>
      <c r="R80" s="183" t="s">
        <v>7135</v>
      </c>
      <c r="S80" s="183" t="s">
        <v>7152</v>
      </c>
    </row>
    <row r="81" spans="6:22" x14ac:dyDescent="0.35">
      <c r="V81" s="173" t="s">
        <v>7088</v>
      </c>
    </row>
    <row r="82" spans="6:22" ht="15" thickBot="1" x14ac:dyDescent="0.4">
      <c r="F82" s="18" t="s">
        <v>7123</v>
      </c>
      <c r="G82" s="21">
        <f>G77+H76+I75+J74+K73+L72+M71+N70+O69+P68+Q67+R66+S65</f>
        <v>4254970.2288247533</v>
      </c>
      <c r="H82" s="21">
        <f>H77+I76+J75+K74+L73+M72+N71+O70+P69+Q68+R67+S66</f>
        <v>843600.14212557452</v>
      </c>
      <c r="I82" s="21">
        <f>I77+J76+K75+L74+M73+N72+O71+P70+Q69+R68+S67</f>
        <v>2747614.0614</v>
      </c>
      <c r="J82" s="21">
        <f>J77+K76+L75+M74+N73+O72+P71+Q70+R69+S68</f>
        <v>2091070.5</v>
      </c>
      <c r="K82" s="21">
        <f>K77+L76+M75+N74+O73+P72+Q71+R70+S69</f>
        <v>1121111.1228</v>
      </c>
      <c r="L82" s="21">
        <f>L77+M76+N75+O74+P73+Q72+R71+S70</f>
        <v>2154797.3684</v>
      </c>
      <c r="M82" s="21">
        <f>M77+N76+O75+P74+Q73+R72+S71</f>
        <v>1334392.7456</v>
      </c>
      <c r="N82" s="21">
        <f>N77+O76+P75+Q74+R73+S72</f>
        <v>1829303.4999999998</v>
      </c>
      <c r="O82" s="21">
        <f>O77+P76+Q75+R74+S73</f>
        <v>2407801.77195</v>
      </c>
      <c r="P82" s="21">
        <f>P77+Q76+R75+S74</f>
        <v>2951385.27195</v>
      </c>
      <c r="Q82" s="21">
        <f>Q77+R76+S75</f>
        <v>9245993.7497876231</v>
      </c>
      <c r="R82" s="21">
        <f>R77+S76</f>
        <v>7539852.4594248356</v>
      </c>
      <c r="S82" s="21">
        <f>S77</f>
        <v>366039.20963721274</v>
      </c>
      <c r="V82" s="174">
        <f>SUM(G82:S82)</f>
        <v>38887932.131899998</v>
      </c>
    </row>
    <row r="83" spans="6:22" x14ac:dyDescent="0.35"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V83" s="21"/>
    </row>
    <row r="84" spans="6:22" x14ac:dyDescent="0.35">
      <c r="F84" s="18" t="s">
        <v>7151</v>
      </c>
      <c r="G84" s="19">
        <v>0.161</v>
      </c>
      <c r="H84" s="19">
        <v>0.17919499999999999</v>
      </c>
      <c r="I84" s="19">
        <v>0.179619</v>
      </c>
      <c r="J84" s="19">
        <v>0.178735</v>
      </c>
      <c r="K84" s="19">
        <v>0.174514</v>
      </c>
      <c r="L84" s="19">
        <v>0.16786999999999999</v>
      </c>
      <c r="M84" s="19">
        <v>0.163212</v>
      </c>
      <c r="N84" s="19">
        <v>0.15973100000000001</v>
      </c>
      <c r="O84" s="19">
        <v>0.157301</v>
      </c>
      <c r="P84" s="19">
        <v>0.15704299999999999</v>
      </c>
      <c r="Q84" s="19">
        <v>0.15712100000000001</v>
      </c>
      <c r="R84" s="19">
        <v>0.15718499999999999</v>
      </c>
      <c r="S84" s="19">
        <v>0.15723999999999999</v>
      </c>
    </row>
    <row r="85" spans="6:22" ht="27.5" thickBot="1" x14ac:dyDescent="0.4">
      <c r="F85" s="172" t="s">
        <v>7139</v>
      </c>
      <c r="G85" s="18">
        <v>0.5</v>
      </c>
      <c r="H85" s="18">
        <f>G85+1</f>
        <v>1.5</v>
      </c>
      <c r="I85" s="18">
        <f t="shared" ref="I85:S85" si="15">H85+1</f>
        <v>2.5</v>
      </c>
      <c r="J85" s="18">
        <f t="shared" si="15"/>
        <v>3.5</v>
      </c>
      <c r="K85" s="18">
        <f t="shared" si="15"/>
        <v>4.5</v>
      </c>
      <c r="L85" s="18">
        <f t="shared" si="15"/>
        <v>5.5</v>
      </c>
      <c r="M85" s="18">
        <f t="shared" si="15"/>
        <v>6.5</v>
      </c>
      <c r="N85" s="18">
        <f t="shared" si="15"/>
        <v>7.5</v>
      </c>
      <c r="O85" s="18">
        <f t="shared" si="15"/>
        <v>8.5</v>
      </c>
      <c r="P85" s="18">
        <f t="shared" si="15"/>
        <v>9.5</v>
      </c>
      <c r="Q85" s="18">
        <f t="shared" si="15"/>
        <v>10.5</v>
      </c>
      <c r="R85" s="18">
        <f t="shared" si="15"/>
        <v>11.5</v>
      </c>
      <c r="S85" s="18">
        <f t="shared" si="15"/>
        <v>12.5</v>
      </c>
    </row>
    <row r="86" spans="6:22" x14ac:dyDescent="0.35">
      <c r="V86" s="173" t="s">
        <v>7097</v>
      </c>
    </row>
    <row r="87" spans="6:22" ht="15" thickBot="1" x14ac:dyDescent="0.4">
      <c r="F87" s="18" t="s">
        <v>7138</v>
      </c>
      <c r="G87" s="21">
        <f>G82*((1+G84)^-G85)</f>
        <v>3948938.9157116003</v>
      </c>
      <c r="H87" s="21">
        <f t="shared" ref="H87:S87" si="16">H82*((1+H84)^-H85)</f>
        <v>658806.99343267106</v>
      </c>
      <c r="I87" s="21">
        <f t="shared" si="16"/>
        <v>1818031.2022951476</v>
      </c>
      <c r="J87" s="21">
        <f t="shared" si="16"/>
        <v>1176012.7984039951</v>
      </c>
      <c r="K87" s="21">
        <f t="shared" si="16"/>
        <v>543609.16604728822</v>
      </c>
      <c r="L87" s="21">
        <f t="shared" si="16"/>
        <v>917775.94931292161</v>
      </c>
      <c r="M87" s="21">
        <f t="shared" si="16"/>
        <v>499460.32145525201</v>
      </c>
      <c r="N87" s="21">
        <f t="shared" si="16"/>
        <v>602013.55383875943</v>
      </c>
      <c r="O87" s="21">
        <f t="shared" si="16"/>
        <v>695547.73134656681</v>
      </c>
      <c r="P87" s="21">
        <f t="shared" si="16"/>
        <v>738253.75214511889</v>
      </c>
      <c r="Q87" s="21">
        <f t="shared" si="16"/>
        <v>1997452.4672180528</v>
      </c>
      <c r="R87" s="21">
        <f t="shared" si="16"/>
        <v>1406794.6229335209</v>
      </c>
      <c r="S87" s="21">
        <f t="shared" si="16"/>
        <v>58984.058433912396</v>
      </c>
      <c r="V87" s="174">
        <f>SUM(G87:S87)</f>
        <v>15061681.532574806</v>
      </c>
    </row>
    <row r="89" spans="6:22" x14ac:dyDescent="0.35">
      <c r="G89" s="21"/>
    </row>
    <row r="91" spans="6:22" x14ac:dyDescent="0.35">
      <c r="G91" s="21" t="s">
        <v>7123</v>
      </c>
      <c r="H91" s="21" t="s">
        <v>7138</v>
      </c>
    </row>
    <row r="92" spans="6:22" x14ac:dyDescent="0.35">
      <c r="G92" s="21">
        <f>V82</f>
        <v>38887932.131899998</v>
      </c>
      <c r="H92" s="21">
        <f>V87</f>
        <v>15061681.532574806</v>
      </c>
      <c r="J92" s="52" t="str">
        <f>COB!I7</f>
        <v>Workmen's Compensation</v>
      </c>
    </row>
    <row r="93" spans="6:22" x14ac:dyDescent="0.35">
      <c r="G93" s="18" t="s">
        <v>7088</v>
      </c>
      <c r="H93" s="18" t="s">
        <v>7184</v>
      </c>
    </row>
    <row r="94" spans="6:22" x14ac:dyDescent="0.35">
      <c r="N94" s="62" t="s">
        <v>7187</v>
      </c>
      <c r="O94" s="62" t="s">
        <v>7188</v>
      </c>
      <c r="P94" s="62" t="s">
        <v>7189</v>
      </c>
      <c r="Q94" s="62" t="s">
        <v>7012</v>
      </c>
    </row>
    <row r="95" spans="6:22" x14ac:dyDescent="0.35">
      <c r="F95" s="18" t="s">
        <v>4195</v>
      </c>
      <c r="G95" s="21">
        <v>54330817.13350001</v>
      </c>
      <c r="H95" s="21">
        <v>15063993.112053579</v>
      </c>
      <c r="I95" s="19">
        <f>IFERROR(H95/G95,0)</f>
        <v>0.27726424719581888</v>
      </c>
      <c r="K95" s="21">
        <f>G95-Final_FY_2023!D55</f>
        <v>-2646319.8664999902</v>
      </c>
      <c r="L95" s="21"/>
      <c r="M95" s="18" t="str">
        <f>Final_FY_2023!C55</f>
        <v>Engineering</v>
      </c>
      <c r="N95" s="20">
        <f>Final_FY_2023!D55</f>
        <v>56977137</v>
      </c>
      <c r="O95" s="21">
        <f>Final_FY_2023!E55</f>
        <v>28544652.399999999</v>
      </c>
      <c r="P95" s="21">
        <f>I95*N95</f>
        <v>15797722.997678038</v>
      </c>
      <c r="Q95" s="21">
        <f>O95-P95</f>
        <v>12746929.402321961</v>
      </c>
    </row>
    <row r="96" spans="6:22" x14ac:dyDescent="0.35">
      <c r="F96" s="18" t="s">
        <v>4238</v>
      </c>
      <c r="G96" s="21">
        <v>487191.3529</v>
      </c>
      <c r="H96" s="21">
        <v>97920.284092751681</v>
      </c>
      <c r="I96" s="19">
        <f t="shared" ref="I96:I106" si="17">IFERROR(H96/G96,0)</f>
        <v>0.2009893720606544</v>
      </c>
      <c r="K96" s="21">
        <f>G96-Final_FY_2023!D56</f>
        <v>3250246.3528999998</v>
      </c>
      <c r="L96" s="21"/>
      <c r="M96" s="18" t="str">
        <f>Final_FY_2023!C56</f>
        <v>Fire Domestic</v>
      </c>
      <c r="N96" s="21">
        <f>Final_FY_2023!D56</f>
        <v>-2763055</v>
      </c>
      <c r="O96" s="21">
        <f>Final_FY_2023!E56</f>
        <v>-1384247</v>
      </c>
      <c r="P96" s="21">
        <f t="shared" ref="P96:P105" si="18">I96*N96</f>
        <v>-555344.6894190514</v>
      </c>
      <c r="Q96" s="21">
        <f t="shared" ref="Q96:Q106" si="19">O96-P96</f>
        <v>-828902.3105809486</v>
      </c>
    </row>
    <row r="97" spans="6:17" x14ac:dyDescent="0.35">
      <c r="F97" s="18" t="s">
        <v>4248</v>
      </c>
      <c r="G97" s="21">
        <v>24971767.125300001</v>
      </c>
      <c r="H97" s="21">
        <v>9712474.9310111366</v>
      </c>
      <c r="I97" s="19">
        <f t="shared" si="17"/>
        <v>0.38893823101413594</v>
      </c>
      <c r="K97" s="21">
        <f>G97-Final_FY_2023!D57</f>
        <v>735036.12530000135</v>
      </c>
      <c r="L97" s="21"/>
      <c r="M97" s="18" t="str">
        <f>Final_FY_2023!C57</f>
        <v>Fire Industrial</v>
      </c>
      <c r="N97" s="21">
        <f>Final_FY_2023!D57</f>
        <v>24236731</v>
      </c>
      <c r="O97" s="21">
        <f>Final_FY_2023!E57</f>
        <v>12142222</v>
      </c>
      <c r="P97" s="21">
        <f t="shared" si="18"/>
        <v>9426591.2807054706</v>
      </c>
      <c r="Q97" s="21">
        <f t="shared" si="19"/>
        <v>2715630.7192945294</v>
      </c>
    </row>
    <row r="98" spans="6:17" x14ac:dyDescent="0.35">
      <c r="F98" s="18" t="s">
        <v>4214</v>
      </c>
      <c r="G98" s="21">
        <v>1860528.0701999997</v>
      </c>
      <c r="H98" s="21">
        <v>517933.06100914971</v>
      </c>
      <c r="I98" s="19">
        <f t="shared" si="17"/>
        <v>0.27837960055796085</v>
      </c>
      <c r="K98" s="21">
        <f>G98-Final_FY_2023!D58</f>
        <v>-3766136.9298</v>
      </c>
      <c r="L98" s="21"/>
      <c r="M98" s="18" t="str">
        <f>Final_FY_2023!C58</f>
        <v>Liability</v>
      </c>
      <c r="N98" s="21">
        <f>Final_FY_2023!D58</f>
        <v>5626665</v>
      </c>
      <c r="O98" s="21">
        <f>Final_FY_2023!E58</f>
        <v>2818871</v>
      </c>
      <c r="P98" s="21">
        <f t="shared" si="18"/>
        <v>1566348.7551734587</v>
      </c>
      <c r="Q98" s="21">
        <f t="shared" si="19"/>
        <v>1252522.2448265413</v>
      </c>
    </row>
    <row r="99" spans="6:17" x14ac:dyDescent="0.35">
      <c r="F99" s="18" t="s">
        <v>4244</v>
      </c>
      <c r="G99" s="21">
        <v>11451573.5835</v>
      </c>
      <c r="H99" s="21">
        <v>3339971.3348529013</v>
      </c>
      <c r="I99" s="19">
        <f t="shared" si="17"/>
        <v>0.29166047010912971</v>
      </c>
      <c r="K99" s="21">
        <f>G99-Final_FY_2023!D59</f>
        <v>2282860.5834999997</v>
      </c>
      <c r="L99" s="21"/>
      <c r="M99" s="18" t="str">
        <f>Final_FY_2023!C59</f>
        <v>Marine</v>
      </c>
      <c r="N99" s="21">
        <f>Final_FY_2023!D59</f>
        <v>9168713</v>
      </c>
      <c r="O99" s="21">
        <f>Final_FY_2023!E59</f>
        <v>4593381</v>
      </c>
      <c r="P99" s="21">
        <f t="shared" si="18"/>
        <v>2674151.1438756888</v>
      </c>
      <c r="Q99" s="21">
        <f t="shared" si="19"/>
        <v>1919229.8561243112</v>
      </c>
    </row>
    <row r="100" spans="6:17" x14ac:dyDescent="0.35">
      <c r="F100" s="18" t="s">
        <v>4224</v>
      </c>
      <c r="G100" s="21">
        <v>100000</v>
      </c>
      <c r="H100" s="21">
        <v>30898.345730024317</v>
      </c>
      <c r="I100" s="19">
        <f t="shared" si="17"/>
        <v>0.30898345730024318</v>
      </c>
      <c r="K100" s="21">
        <f>G100-Final_FY_2023!D60</f>
        <v>0</v>
      </c>
      <c r="L100" s="21"/>
      <c r="M100" s="18" t="str">
        <f>Final_FY_2023!C60</f>
        <v>Miscellaneous</v>
      </c>
      <c r="N100" s="21">
        <f>Final_FY_2023!D60</f>
        <v>100000</v>
      </c>
      <c r="O100" s="21">
        <f>Final_FY_2023!E60</f>
        <v>50098</v>
      </c>
      <c r="P100" s="21">
        <f t="shared" si="18"/>
        <v>30898.345730024317</v>
      </c>
      <c r="Q100" s="21">
        <f t="shared" si="19"/>
        <v>19199.654269975683</v>
      </c>
    </row>
    <row r="101" spans="6:17" x14ac:dyDescent="0.35">
      <c r="F101" s="18" t="s">
        <v>3908</v>
      </c>
      <c r="G101" s="21">
        <v>240541987.76620996</v>
      </c>
      <c r="H101" s="21">
        <v>156005411.3980808</v>
      </c>
      <c r="I101" s="19">
        <f t="shared" si="17"/>
        <v>0.64855792058103046</v>
      </c>
      <c r="K101" s="21">
        <f>G101-Final_FY_2023!D61</f>
        <v>-1025655.23379004</v>
      </c>
      <c r="L101" s="21"/>
      <c r="M101" s="18" t="str">
        <f>Final_FY_2023!C61</f>
        <v>Motor Commercial</v>
      </c>
      <c r="N101" s="21">
        <f>Final_FY_2023!D61</f>
        <v>241567643</v>
      </c>
      <c r="O101" s="21">
        <f>Final_FY_2023!E61</f>
        <v>121021602</v>
      </c>
      <c r="P101" s="21">
        <f t="shared" si="18"/>
        <v>156670608.22374073</v>
      </c>
      <c r="Q101" s="21">
        <f t="shared" si="19"/>
        <v>-35649006.223740727</v>
      </c>
    </row>
    <row r="102" spans="6:17" x14ac:dyDescent="0.35">
      <c r="F102" s="18" t="s">
        <v>3910</v>
      </c>
      <c r="G102" s="21">
        <v>390191363.78390002</v>
      </c>
      <c r="H102" s="21">
        <v>187951362.45560166</v>
      </c>
      <c r="I102" s="19">
        <f t="shared" si="17"/>
        <v>0.4816902163926286</v>
      </c>
      <c r="K102" s="21">
        <f>G102-Final_FY_2023!D62</f>
        <v>35576435.783900023</v>
      </c>
      <c r="L102" s="21"/>
      <c r="M102" s="18" t="str">
        <f>Final_FY_2023!C62</f>
        <v>Motor Private</v>
      </c>
      <c r="N102" s="21">
        <f>Final_FY_2023!D62</f>
        <v>354614928</v>
      </c>
      <c r="O102" s="21">
        <f>Final_FY_2023!E62</f>
        <v>177656519</v>
      </c>
      <c r="P102" s="21">
        <f t="shared" si="18"/>
        <v>170814541.40437642</v>
      </c>
      <c r="Q102" s="21">
        <f t="shared" si="19"/>
        <v>6841977.5956235826</v>
      </c>
    </row>
    <row r="103" spans="6:17" x14ac:dyDescent="0.35">
      <c r="F103" s="18" t="s">
        <v>4263</v>
      </c>
      <c r="G103" s="21">
        <v>1120691</v>
      </c>
      <c r="H103" s="21">
        <v>198978.62332103774</v>
      </c>
      <c r="I103" s="19">
        <f t="shared" si="17"/>
        <v>0.17754994313422498</v>
      </c>
      <c r="K103" s="21">
        <f>G103-Final_FY_2023!D63</f>
        <v>-38555887</v>
      </c>
      <c r="L103" s="21"/>
      <c r="M103" s="18" t="str">
        <f>Final_FY_2023!C63</f>
        <v>Personal Accident</v>
      </c>
      <c r="N103" s="21">
        <f>Final_FY_2023!D63</f>
        <v>39676578</v>
      </c>
      <c r="O103" s="21">
        <f>Final_FY_2023!E63</f>
        <v>19877343</v>
      </c>
      <c r="P103" s="21">
        <f t="shared" si="18"/>
        <v>7044574.1676606415</v>
      </c>
      <c r="Q103" s="21">
        <f t="shared" si="19"/>
        <v>12832768.832339358</v>
      </c>
    </row>
    <row r="104" spans="6:17" x14ac:dyDescent="0.35">
      <c r="F104" s="18" t="s">
        <v>4199</v>
      </c>
      <c r="G104" s="21">
        <v>2488989.7058800003</v>
      </c>
      <c r="H104" s="21">
        <v>874547.17432224099</v>
      </c>
      <c r="I104" s="19">
        <f t="shared" si="17"/>
        <v>0.35136632837661275</v>
      </c>
      <c r="K104" s="21">
        <f>G104-Final_FY_2023!D64</f>
        <v>-0.29411999974399805</v>
      </c>
      <c r="L104" s="21"/>
      <c r="M104" s="18" t="str">
        <f>Final_FY_2023!C64</f>
        <v>Theft</v>
      </c>
      <c r="N104" s="21">
        <f>Final_FY_2023!D64</f>
        <v>2488990</v>
      </c>
      <c r="O104" s="21">
        <f>Final_FY_2023!E64</f>
        <v>1246945</v>
      </c>
      <c r="P104" s="21">
        <f t="shared" si="18"/>
        <v>874547.27766610531</v>
      </c>
      <c r="Q104" s="21">
        <f t="shared" si="19"/>
        <v>372397.72233389469</v>
      </c>
    </row>
    <row r="105" spans="6:17" x14ac:dyDescent="0.35">
      <c r="F105" s="18" t="s">
        <v>658</v>
      </c>
      <c r="G105" s="21">
        <v>42269251.868699998</v>
      </c>
      <c r="H105" s="21">
        <v>19015682.935677398</v>
      </c>
      <c r="I105" s="19">
        <f t="shared" si="17"/>
        <v>0.44987034534572257</v>
      </c>
      <c r="K105" s="21">
        <f>G105-Final_FY_2023!D65</f>
        <v>-0.13130000233650208</v>
      </c>
      <c r="L105" s="21"/>
      <c r="M105" s="18" t="str">
        <f>Final_FY_2023!C65</f>
        <v>Workmen's Compensation</v>
      </c>
      <c r="N105" s="21">
        <f>Final_FY_2023!D65</f>
        <v>42269252</v>
      </c>
      <c r="O105" s="21">
        <f>Final_FY_2023!E65</f>
        <v>21176232</v>
      </c>
      <c r="P105" s="21">
        <f t="shared" si="18"/>
        <v>19015682.994745374</v>
      </c>
      <c r="Q105" s="21">
        <f t="shared" si="19"/>
        <v>2160549.0052546263</v>
      </c>
    </row>
    <row r="106" spans="6:17" x14ac:dyDescent="0.35">
      <c r="F106" s="62" t="s">
        <v>7191</v>
      </c>
      <c r="G106" s="21">
        <f>SUM(G95:G105)</f>
        <v>769814161.39009011</v>
      </c>
      <c r="H106" s="21">
        <f>SUM(H95:H105)</f>
        <v>392809173.65575272</v>
      </c>
      <c r="I106" s="227">
        <f t="shared" si="17"/>
        <v>0.51026493582092391</v>
      </c>
      <c r="K106" s="21">
        <f>SUM(K95:K105)</f>
        <v>-4149420.6099100122</v>
      </c>
      <c r="M106" s="62" t="s">
        <v>7191</v>
      </c>
      <c r="N106" s="74">
        <f t="shared" ref="N106:P106" si="20">SUM(N95:N105)</f>
        <v>773963582</v>
      </c>
      <c r="O106" s="74">
        <f t="shared" si="20"/>
        <v>387743618.39999998</v>
      </c>
      <c r="P106" s="74">
        <f t="shared" si="20"/>
        <v>383360321.9019329</v>
      </c>
      <c r="Q106" s="232">
        <f t="shared" si="19"/>
        <v>4383296.498067081</v>
      </c>
    </row>
    <row r="107" spans="6:17" x14ac:dyDescent="0.35">
      <c r="M107" s="18" t="s">
        <v>7190</v>
      </c>
      <c r="O107" s="231">
        <f>IFERROR(O106/$N$106,0)</f>
        <v>0.50098431944049793</v>
      </c>
      <c r="P107" s="231">
        <f>IFERROR(P106/$N$106,0)</f>
        <v>0.49532087919600964</v>
      </c>
    </row>
    <row r="108" spans="6:17" x14ac:dyDescent="0.35">
      <c r="G108" s="21"/>
      <c r="P108" s="21"/>
    </row>
  </sheetData>
  <mergeCells count="5">
    <mergeCell ref="E7:F8"/>
    <mergeCell ref="G10:S10"/>
    <mergeCell ref="G27:S27"/>
    <mergeCell ref="G44:S44"/>
    <mergeCell ref="G62:S62"/>
  </mergeCells>
  <phoneticPr fontId="17" type="noConversion"/>
  <dataValidations count="1">
    <dataValidation type="list" allowBlank="1" showInputMessage="1" showErrorMessage="1" sqref="J92" xr:uid="{169882A1-C8BF-4EC0-9126-98C7CB8E26EF}">
      <formula1>$F$95:$F$105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FD349-82E2-403E-9B91-F8860480EE52}">
  <sheetPr>
    <tabColor rgb="FFFFFF00"/>
  </sheetPr>
  <dimension ref="D1:Y108"/>
  <sheetViews>
    <sheetView showGridLines="0" topLeftCell="A57" workbookViewId="0">
      <selection activeCell="R107" sqref="R107"/>
    </sheetView>
  </sheetViews>
  <sheetFormatPr defaultColWidth="9.08984375" defaultRowHeight="14.5" x14ac:dyDescent="0.35"/>
  <cols>
    <col min="1" max="1" width="2.36328125" style="18" customWidth="1"/>
    <col min="2" max="2" width="4.90625" style="18" customWidth="1"/>
    <col min="3" max="3" width="4.08984375" style="18" customWidth="1"/>
    <col min="4" max="4" width="1.08984375" style="18" customWidth="1"/>
    <col min="5" max="5" width="2.90625" style="18" customWidth="1"/>
    <col min="6" max="6" width="17.90625" style="18" bestFit="1" customWidth="1"/>
    <col min="7" max="7" width="13.453125" style="18" bestFit="1" customWidth="1"/>
    <col min="8" max="12" width="12.36328125" style="18" bestFit="1" customWidth="1"/>
    <col min="13" max="13" width="11.08984375" style="18" customWidth="1"/>
    <col min="14" max="15" width="13.90625" style="18" bestFit="1" customWidth="1"/>
    <col min="16" max="16" width="11.36328125" style="18" bestFit="1" customWidth="1"/>
    <col min="17" max="18" width="12.36328125" style="18" bestFit="1" customWidth="1"/>
    <col min="19" max="19" width="11.36328125" style="18" bestFit="1" customWidth="1"/>
    <col min="20" max="20" width="1.6328125" style="18" bestFit="1" customWidth="1"/>
    <col min="21" max="21" width="9.08984375" style="18"/>
    <col min="22" max="22" width="19.36328125" style="18" bestFit="1" customWidth="1"/>
    <col min="23" max="23" width="10.90625" style="18" bestFit="1" customWidth="1"/>
    <col min="24" max="24" width="16.6328125" style="18" customWidth="1"/>
    <col min="25" max="25" width="10.90625" style="18" bestFit="1" customWidth="1"/>
    <col min="26" max="16384" width="9.08984375" style="18"/>
  </cols>
  <sheetData>
    <row r="1" spans="4:25" ht="15" thickBot="1" x14ac:dyDescent="0.4"/>
    <row r="2" spans="4:25" x14ac:dyDescent="0.35">
      <c r="E2" s="121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3"/>
    </row>
    <row r="3" spans="4:25" x14ac:dyDescent="0.35">
      <c r="E3" s="124"/>
      <c r="G3" s="137">
        <v>1</v>
      </c>
      <c r="H3" s="137">
        <v>2</v>
      </c>
      <c r="I3" s="137">
        <v>3</v>
      </c>
      <c r="J3" s="137">
        <v>4</v>
      </c>
      <c r="K3" s="137">
        <v>5</v>
      </c>
      <c r="L3" s="137">
        <v>6</v>
      </c>
      <c r="M3" s="137">
        <v>7</v>
      </c>
      <c r="N3" s="137">
        <v>8</v>
      </c>
      <c r="O3" s="137">
        <v>9</v>
      </c>
      <c r="P3" s="137">
        <v>10</v>
      </c>
      <c r="Q3" s="137">
        <v>11</v>
      </c>
      <c r="R3" s="137">
        <v>12</v>
      </c>
      <c r="S3" s="137">
        <v>13</v>
      </c>
      <c r="T3" s="137"/>
      <c r="U3" s="125"/>
    </row>
    <row r="4" spans="4:25" x14ac:dyDescent="0.35">
      <c r="E4" s="124"/>
      <c r="U4" s="125"/>
    </row>
    <row r="5" spans="4:25" x14ac:dyDescent="0.35">
      <c r="E5" s="124"/>
      <c r="G5" s="18">
        <v>0.5</v>
      </c>
      <c r="H5" s="18">
        <f>G5+1</f>
        <v>1.5</v>
      </c>
      <c r="I5" s="18">
        <f t="shared" ref="I5:S5" si="0">H5+1</f>
        <v>2.5</v>
      </c>
      <c r="J5" s="18">
        <f t="shared" si="0"/>
        <v>3.5</v>
      </c>
      <c r="K5" s="18">
        <f t="shared" si="0"/>
        <v>4.5</v>
      </c>
      <c r="L5" s="18">
        <f t="shared" si="0"/>
        <v>5.5</v>
      </c>
      <c r="M5" s="18">
        <f t="shared" si="0"/>
        <v>6.5</v>
      </c>
      <c r="N5" s="18">
        <f t="shared" si="0"/>
        <v>7.5</v>
      </c>
      <c r="O5" s="18">
        <f t="shared" si="0"/>
        <v>8.5</v>
      </c>
      <c r="P5" s="18">
        <f t="shared" si="0"/>
        <v>9.5</v>
      </c>
      <c r="Q5" s="18">
        <f t="shared" si="0"/>
        <v>10.5</v>
      </c>
      <c r="R5" s="18">
        <f t="shared" si="0"/>
        <v>11.5</v>
      </c>
      <c r="S5" s="18">
        <f t="shared" si="0"/>
        <v>12.5</v>
      </c>
      <c r="U5" s="125"/>
    </row>
    <row r="6" spans="4:25" x14ac:dyDescent="0.35">
      <c r="D6" s="74"/>
      <c r="E6" s="126"/>
      <c r="U6" s="125"/>
    </row>
    <row r="7" spans="4:25" x14ac:dyDescent="0.35">
      <c r="E7" s="278" t="s">
        <v>7120</v>
      </c>
      <c r="F7" s="279"/>
      <c r="G7" s="18" t="s">
        <v>7093</v>
      </c>
      <c r="H7" s="18" t="s">
        <v>7021</v>
      </c>
      <c r="I7" s="18" t="s">
        <v>7022</v>
      </c>
      <c r="J7" s="18" t="s">
        <v>7023</v>
      </c>
      <c r="K7" s="18" t="s">
        <v>7024</v>
      </c>
      <c r="L7" s="18" t="s">
        <v>7025</v>
      </c>
      <c r="M7" s="18" t="s">
        <v>7026</v>
      </c>
      <c r="N7" s="18" t="s">
        <v>7027</v>
      </c>
      <c r="O7" s="18" t="s">
        <v>7028</v>
      </c>
      <c r="P7" s="18" t="s">
        <v>7029</v>
      </c>
      <c r="Q7" s="18" t="s">
        <v>7030</v>
      </c>
      <c r="R7" s="18" t="s">
        <v>7031</v>
      </c>
      <c r="S7" s="18" t="s">
        <v>7032</v>
      </c>
      <c r="U7" s="125"/>
    </row>
    <row r="8" spans="4:25" x14ac:dyDescent="0.35">
      <c r="E8" s="280"/>
      <c r="F8" s="279"/>
      <c r="G8" s="163">
        <f>'2022 OCR Cohorts'!G19</f>
        <v>8.686757448886176E-2</v>
      </c>
      <c r="H8" s="163">
        <f>'2022 OCR Cohorts'!H19</f>
        <v>0.45714741687196181</v>
      </c>
      <c r="I8" s="163">
        <f>'2022 OCR Cohorts'!I19</f>
        <v>0.47240088861114554</v>
      </c>
      <c r="J8" s="163">
        <f>'2022 OCR Cohorts'!J19</f>
        <v>0.21215015019192018</v>
      </c>
      <c r="K8" s="163">
        <f>'2022 OCR Cohorts'!K19</f>
        <v>3.3493233035030699E-3</v>
      </c>
      <c r="L8" s="163">
        <f>'2022 OCR Cohorts'!L19</f>
        <v>0</v>
      </c>
      <c r="M8" s="163">
        <f>'2022 OCR Cohorts'!M19</f>
        <v>0</v>
      </c>
      <c r="N8" s="163">
        <f>'2022 OCR Cohorts'!N19</f>
        <v>0</v>
      </c>
      <c r="O8" s="163">
        <f>'2022 OCR Cohorts'!O19</f>
        <v>6.2064344081538747E-3</v>
      </c>
      <c r="P8" s="163">
        <f>'2022 OCR Cohorts'!P19</f>
        <v>0</v>
      </c>
      <c r="Q8" s="163">
        <f>'2022 OCR Cohorts'!Q19</f>
        <v>0</v>
      </c>
      <c r="R8" s="163">
        <v>0.5</v>
      </c>
      <c r="S8" s="163">
        <v>1</v>
      </c>
      <c r="T8" s="163"/>
      <c r="U8" s="125"/>
    </row>
    <row r="9" spans="4:25" x14ac:dyDescent="0.35">
      <c r="E9" s="124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25"/>
    </row>
    <row r="10" spans="4:25" x14ac:dyDescent="0.35">
      <c r="E10" s="124"/>
      <c r="G10" s="281" t="s">
        <v>7146</v>
      </c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19"/>
      <c r="U10" s="125"/>
    </row>
    <row r="11" spans="4:25" x14ac:dyDescent="0.35">
      <c r="E11" s="124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25"/>
    </row>
    <row r="12" spans="4:25" x14ac:dyDescent="0.35">
      <c r="E12" s="124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125"/>
    </row>
    <row r="13" spans="4:25" x14ac:dyDescent="0.35">
      <c r="D13" s="21"/>
      <c r="E13" s="127"/>
      <c r="F13" s="18" t="s">
        <v>7111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>
        <f>Claim_Discounting_23_OCR!R14</f>
        <v>0</v>
      </c>
      <c r="T13" s="170"/>
      <c r="U13" s="125"/>
      <c r="X13" s="18" t="s">
        <v>7111</v>
      </c>
      <c r="Y13" s="21">
        <f>S13</f>
        <v>0</v>
      </c>
    </row>
    <row r="14" spans="4:25" x14ac:dyDescent="0.35">
      <c r="E14" s="124"/>
      <c r="F14" s="18" t="s">
        <v>7112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>
        <f>Claim_Discounting_23_OCR!Q15</f>
        <v>973168.4429696016</v>
      </c>
      <c r="S14" s="170"/>
      <c r="T14" s="170"/>
      <c r="U14" s="125"/>
      <c r="X14" s="18" t="s">
        <v>7112</v>
      </c>
      <c r="Y14" s="21">
        <f>R14</f>
        <v>973168.4429696016</v>
      </c>
    </row>
    <row r="15" spans="4:25" x14ac:dyDescent="0.35">
      <c r="E15" s="124"/>
      <c r="F15" s="18" t="s">
        <v>7113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>
        <f>Claim_Discounting_23_OCR!P16</f>
        <v>15806.266139452277</v>
      </c>
      <c r="R15" s="170"/>
      <c r="S15" s="170"/>
      <c r="T15" s="170"/>
      <c r="U15" s="125"/>
      <c r="X15" s="18" t="s">
        <v>7113</v>
      </c>
      <c r="Y15" s="21">
        <f>Q15</f>
        <v>15806.266139452277</v>
      </c>
    </row>
    <row r="16" spans="4:25" x14ac:dyDescent="0.35">
      <c r="E16" s="124"/>
      <c r="F16" s="18" t="s">
        <v>7114</v>
      </c>
      <c r="G16" s="21"/>
      <c r="H16" s="21"/>
      <c r="I16" s="21"/>
      <c r="J16" s="21"/>
      <c r="K16" s="21"/>
      <c r="L16" s="21"/>
      <c r="M16" s="21"/>
      <c r="N16" s="21"/>
      <c r="O16" s="21"/>
      <c r="P16" s="21">
        <f>Claim_Discounting_23_OCR!O17</f>
        <v>0</v>
      </c>
      <c r="Q16" s="170"/>
      <c r="R16" s="170"/>
      <c r="S16" s="170"/>
      <c r="T16" s="170"/>
      <c r="U16" s="125"/>
      <c r="X16" s="18" t="s">
        <v>7114</v>
      </c>
      <c r="Y16" s="21">
        <f>P16</f>
        <v>0</v>
      </c>
    </row>
    <row r="17" spans="5:25" x14ac:dyDescent="0.35">
      <c r="E17" s="124"/>
      <c r="F17" s="18" t="s">
        <v>7115</v>
      </c>
      <c r="G17" s="21"/>
      <c r="H17" s="21"/>
      <c r="I17" s="21"/>
      <c r="J17" s="21"/>
      <c r="K17" s="21"/>
      <c r="L17" s="21"/>
      <c r="M17" s="21"/>
      <c r="N17" s="21"/>
      <c r="O17" s="21">
        <f>Claim_Discounting_23_OCR!N18</f>
        <v>801741.51177512342</v>
      </c>
      <c r="P17" s="170"/>
      <c r="Q17" s="170"/>
      <c r="R17" s="170"/>
      <c r="S17" s="170"/>
      <c r="T17" s="170"/>
      <c r="U17" s="125"/>
      <c r="X17" s="18" t="s">
        <v>7115</v>
      </c>
      <c r="Y17" s="21">
        <f>O17</f>
        <v>801741.51177512342</v>
      </c>
    </row>
    <row r="18" spans="5:25" x14ac:dyDescent="0.35">
      <c r="E18" s="124"/>
      <c r="F18" s="18" t="s">
        <v>7116</v>
      </c>
      <c r="G18" s="21"/>
      <c r="H18" s="21"/>
      <c r="I18" s="21"/>
      <c r="J18" s="21"/>
      <c r="K18" s="21"/>
      <c r="L18" s="21"/>
      <c r="M18" s="21"/>
      <c r="N18" s="21">
        <f>Claim_Discounting_23_OCR!M19</f>
        <v>1967589.1181565183</v>
      </c>
      <c r="O18" s="170"/>
      <c r="P18" s="170"/>
      <c r="Q18" s="170"/>
      <c r="R18" s="170"/>
      <c r="S18" s="170"/>
      <c r="T18" s="170"/>
      <c r="U18" s="125"/>
      <c r="X18" s="18" t="s">
        <v>7116</v>
      </c>
      <c r="Y18" s="21">
        <f>N18</f>
        <v>1967589.1181565183</v>
      </c>
    </row>
    <row r="19" spans="5:25" x14ac:dyDescent="0.35">
      <c r="E19" s="124"/>
      <c r="F19" s="18" t="s">
        <v>7117</v>
      </c>
      <c r="G19" s="21"/>
      <c r="H19" s="21"/>
      <c r="I19" s="21"/>
      <c r="J19" s="21"/>
      <c r="K19" s="21"/>
      <c r="L19" s="21"/>
      <c r="M19" s="21">
        <f>Claim_Discounting_23_OCR!L20</f>
        <v>1764948.9058439264</v>
      </c>
      <c r="N19" s="170"/>
      <c r="O19" s="170"/>
      <c r="P19" s="170"/>
      <c r="Q19" s="170"/>
      <c r="R19" s="170"/>
      <c r="S19" s="170"/>
      <c r="T19" s="170"/>
      <c r="U19" s="125"/>
      <c r="X19" s="18" t="s">
        <v>7117</v>
      </c>
      <c r="Y19" s="21">
        <f>M19</f>
        <v>1764948.9058439264</v>
      </c>
    </row>
    <row r="20" spans="5:25" x14ac:dyDescent="0.35">
      <c r="E20" s="124"/>
      <c r="F20" s="18" t="s">
        <v>7118</v>
      </c>
      <c r="G20" s="21"/>
      <c r="H20" s="21"/>
      <c r="I20" s="21"/>
      <c r="J20" s="21"/>
      <c r="K20" s="21"/>
      <c r="L20" s="21">
        <f>Claim_Discounting_23_OCR!K21</f>
        <v>379930.03204539855</v>
      </c>
      <c r="M20" s="170"/>
      <c r="N20" s="170"/>
      <c r="O20" s="170"/>
      <c r="P20" s="170"/>
      <c r="Q20" s="170"/>
      <c r="R20" s="170"/>
      <c r="S20" s="170"/>
      <c r="T20" s="170"/>
      <c r="U20" s="125"/>
      <c r="X20" s="18" t="s">
        <v>7118</v>
      </c>
      <c r="Y20" s="21">
        <f>L20</f>
        <v>379930.03204539855</v>
      </c>
    </row>
    <row r="21" spans="5:25" ht="15" thickBot="1" x14ac:dyDescent="0.4">
      <c r="E21" s="124"/>
      <c r="F21" s="18" t="s">
        <v>7119</v>
      </c>
      <c r="G21" s="21"/>
      <c r="H21" s="21"/>
      <c r="I21" s="21"/>
      <c r="J21" s="21"/>
      <c r="K21" s="21">
        <f>Claim_Discounting_23_OCR!J22</f>
        <v>3869430.1120579443</v>
      </c>
      <c r="L21" s="170"/>
      <c r="M21" s="170"/>
      <c r="N21" s="170"/>
      <c r="O21" s="170"/>
      <c r="P21" s="170"/>
      <c r="Q21" s="170"/>
      <c r="R21" s="170"/>
      <c r="S21" s="170"/>
      <c r="T21" s="170"/>
      <c r="U21" s="125"/>
      <c r="X21" s="18" t="s">
        <v>7119</v>
      </c>
      <c r="Y21" s="21">
        <f>K21</f>
        <v>3869430.1120579443</v>
      </c>
    </row>
    <row r="22" spans="5:25" x14ac:dyDescent="0.35">
      <c r="E22" s="124"/>
      <c r="F22" s="18" t="s">
        <v>7109</v>
      </c>
      <c r="G22" s="21"/>
      <c r="H22" s="21"/>
      <c r="I22" s="21"/>
      <c r="J22" s="21">
        <f>Claim_Discounting_23_OCR!I23</f>
        <v>710626.24199548957</v>
      </c>
      <c r="K22" s="170"/>
      <c r="L22" s="170"/>
      <c r="M22" s="170"/>
      <c r="N22" s="170"/>
      <c r="O22" s="170"/>
      <c r="P22" s="170"/>
      <c r="Q22" s="170"/>
      <c r="R22" s="170"/>
      <c r="S22" s="170"/>
      <c r="T22" s="170"/>
      <c r="U22" s="112"/>
      <c r="V22" s="173" t="s">
        <v>7149</v>
      </c>
      <c r="X22" s="18" t="s">
        <v>7109</v>
      </c>
      <c r="Y22" s="21">
        <f>J22</f>
        <v>710626.24199548957</v>
      </c>
    </row>
    <row r="23" spans="5:25" ht="15" thickBot="1" x14ac:dyDescent="0.4">
      <c r="E23" s="124"/>
      <c r="F23" s="18" t="s">
        <v>7091</v>
      </c>
      <c r="G23" s="21"/>
      <c r="H23" s="21"/>
      <c r="I23" s="21">
        <f>Claim_Discounting_23_OCR!H24</f>
        <v>620928.79260000004</v>
      </c>
      <c r="J23" s="170"/>
      <c r="K23" s="170"/>
      <c r="L23" s="170"/>
      <c r="M23" s="170"/>
      <c r="N23" s="170"/>
      <c r="O23" s="170"/>
      <c r="P23" s="170"/>
      <c r="Q23" s="170"/>
      <c r="R23" s="170"/>
      <c r="S23" s="170"/>
      <c r="T23" s="170"/>
      <c r="U23" s="125"/>
      <c r="V23" s="174">
        <f>SUM(H24,I23,J22,K21,L20,M19,N18,O17,P16,Q15,R14,S13,G25)</f>
        <v>12173304.423583454</v>
      </c>
      <c r="X23" s="18" t="s">
        <v>7091</v>
      </c>
      <c r="Y23" s="21">
        <f>I23</f>
        <v>620928.79260000004</v>
      </c>
    </row>
    <row r="24" spans="5:25" x14ac:dyDescent="0.35">
      <c r="E24" s="124"/>
      <c r="F24" s="18" t="s">
        <v>7107</v>
      </c>
      <c r="G24" s="21"/>
      <c r="H24" s="21">
        <f>Claim_Discounting_23_OCR!G25</f>
        <v>919135</v>
      </c>
      <c r="I24" s="170"/>
      <c r="J24" s="170"/>
      <c r="K24" s="170"/>
      <c r="L24" s="170"/>
      <c r="M24" s="170"/>
      <c r="N24" s="170"/>
      <c r="O24" s="170"/>
      <c r="P24" s="170"/>
      <c r="Q24" s="170"/>
      <c r="R24" s="170"/>
      <c r="S24" s="170"/>
      <c r="T24" s="170"/>
      <c r="U24" s="125"/>
      <c r="X24" s="18" t="s">
        <v>7107</v>
      </c>
      <c r="Y24" s="21">
        <f>H24</f>
        <v>919135</v>
      </c>
    </row>
    <row r="25" spans="5:25" x14ac:dyDescent="0.35">
      <c r="E25" s="124"/>
      <c r="F25" s="18" t="s">
        <v>7545</v>
      </c>
      <c r="G25" s="98">
        <f>_xlfn.XLOOKUP($J$92,'Experience Adjustment'!$O$82:$O$87,'Experience Adjustment'!$P$82:$P$87,0)</f>
        <v>150000</v>
      </c>
      <c r="H25" s="170"/>
      <c r="I25" s="170"/>
      <c r="J25" s="170"/>
      <c r="K25" s="170"/>
      <c r="L25" s="170"/>
      <c r="M25" s="170"/>
      <c r="N25" s="170"/>
      <c r="O25" s="170"/>
      <c r="P25" s="170"/>
      <c r="Q25" s="170"/>
      <c r="R25" s="170"/>
      <c r="S25" s="170"/>
      <c r="T25" s="170"/>
      <c r="U25" s="125"/>
      <c r="X25" s="18" t="s">
        <v>7545</v>
      </c>
      <c r="Y25" s="21">
        <f>G25</f>
        <v>150000</v>
      </c>
    </row>
    <row r="26" spans="5:25" x14ac:dyDescent="0.35">
      <c r="E26" s="124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25"/>
    </row>
    <row r="27" spans="5:25" x14ac:dyDescent="0.35">
      <c r="G27" s="281" t="s">
        <v>7145</v>
      </c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  <c r="Y27" s="21">
        <f>SUM(Y13:Y25)</f>
        <v>12173304.423583455</v>
      </c>
    </row>
    <row r="28" spans="5:25" x14ac:dyDescent="0.35"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</row>
    <row r="29" spans="5:25" x14ac:dyDescent="0.35"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</row>
    <row r="30" spans="5:25" x14ac:dyDescent="0.35">
      <c r="F30" s="18" t="s">
        <v>7111</v>
      </c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S30" s="19">
        <f>'Experience Adjustment'!I97</f>
        <v>-1</v>
      </c>
      <c r="V30" s="19"/>
    </row>
    <row r="31" spans="5:25" x14ac:dyDescent="0.35">
      <c r="F31" s="18" t="s">
        <v>7112</v>
      </c>
      <c r="G31" s="21"/>
      <c r="H31" s="21"/>
      <c r="I31" s="21"/>
      <c r="J31" s="21"/>
      <c r="K31" s="21"/>
      <c r="L31" s="21"/>
      <c r="M31" s="21"/>
      <c r="N31" s="21"/>
      <c r="O31" s="21"/>
      <c r="P31" s="21"/>
      <c r="R31" s="19">
        <f>'Experience Adjustment'!I98</f>
        <v>0.34929069297925874</v>
      </c>
      <c r="S31" s="170"/>
      <c r="V31" s="19"/>
    </row>
    <row r="32" spans="5:25" x14ac:dyDescent="0.35">
      <c r="F32" s="18" t="s">
        <v>7113</v>
      </c>
      <c r="G32" s="21"/>
      <c r="H32" s="21"/>
      <c r="I32" s="21"/>
      <c r="J32" s="21"/>
      <c r="K32" s="21"/>
      <c r="L32" s="21"/>
      <c r="M32" s="21"/>
      <c r="N32" s="21"/>
      <c r="O32" s="21"/>
      <c r="Q32" s="19">
        <f>'Experience Adjustment'!I99</f>
        <v>263.58753529155246</v>
      </c>
      <c r="R32" s="170"/>
      <c r="S32" s="170"/>
      <c r="V32" s="19"/>
    </row>
    <row r="33" spans="4:22" x14ac:dyDescent="0.35">
      <c r="F33" s="18" t="s">
        <v>7114</v>
      </c>
      <c r="G33" s="21"/>
      <c r="H33" s="21"/>
      <c r="I33" s="21"/>
      <c r="J33" s="21"/>
      <c r="K33" s="21"/>
      <c r="L33" s="21"/>
      <c r="M33" s="21"/>
      <c r="N33" s="21"/>
      <c r="P33" s="19">
        <f>'Experience Adjustment'!I100</f>
        <v>-1</v>
      </c>
      <c r="Q33" s="170"/>
      <c r="R33" s="170"/>
      <c r="S33" s="170"/>
      <c r="V33" s="19"/>
    </row>
    <row r="34" spans="4:22" x14ac:dyDescent="0.35">
      <c r="F34" s="18" t="s">
        <v>7115</v>
      </c>
      <c r="G34" s="21"/>
      <c r="H34" s="21"/>
      <c r="I34" s="21"/>
      <c r="J34" s="21"/>
      <c r="K34" s="21"/>
      <c r="L34" s="21"/>
      <c r="M34" s="21"/>
      <c r="O34" s="19">
        <f>'Experience Adjustment'!I101</f>
        <v>1.7966897218974363</v>
      </c>
      <c r="P34" s="170"/>
      <c r="Q34" s="170"/>
      <c r="R34" s="170"/>
      <c r="S34" s="170"/>
      <c r="V34" s="19"/>
    </row>
    <row r="35" spans="4:22" x14ac:dyDescent="0.35">
      <c r="F35" s="18" t="s">
        <v>7116</v>
      </c>
      <c r="G35" s="21"/>
      <c r="H35" s="21"/>
      <c r="I35" s="21"/>
      <c r="J35" s="21"/>
      <c r="K35" s="21"/>
      <c r="L35" s="21"/>
      <c r="N35" s="19">
        <f>'Experience Adjustment'!I102</f>
        <v>5.0713521498315206E-2</v>
      </c>
      <c r="O35" s="170"/>
      <c r="P35" s="170"/>
      <c r="Q35" s="170"/>
      <c r="R35" s="170"/>
      <c r="S35" s="170"/>
      <c r="V35" s="19"/>
    </row>
    <row r="36" spans="4:22" x14ac:dyDescent="0.35">
      <c r="F36" s="18" t="s">
        <v>7117</v>
      </c>
      <c r="G36" s="21"/>
      <c r="H36" s="21"/>
      <c r="I36" s="21"/>
      <c r="J36" s="21"/>
      <c r="K36" s="21"/>
      <c r="M36" s="19">
        <f>'Experience Adjustment'!I103</f>
        <v>-0.70385374994746697</v>
      </c>
      <c r="N36" s="170"/>
      <c r="O36" s="170"/>
      <c r="P36" s="170"/>
      <c r="Q36" s="170"/>
      <c r="R36" s="170"/>
      <c r="S36" s="170"/>
      <c r="V36" s="19"/>
    </row>
    <row r="37" spans="4:22" ht="15" thickBot="1" x14ac:dyDescent="0.4">
      <c r="F37" s="18" t="s">
        <v>7118</v>
      </c>
      <c r="G37" s="21"/>
      <c r="H37" s="21"/>
      <c r="I37" s="21"/>
      <c r="J37" s="21"/>
      <c r="L37" s="19">
        <f>'Experience Adjustment'!I104</f>
        <v>3.5106384214323532</v>
      </c>
      <c r="M37" s="170"/>
      <c r="N37" s="170"/>
      <c r="O37" s="170"/>
      <c r="P37" s="170"/>
      <c r="Q37" s="170"/>
      <c r="R37" s="170"/>
      <c r="S37" s="170"/>
      <c r="V37" s="19"/>
    </row>
    <row r="38" spans="4:22" x14ac:dyDescent="0.35">
      <c r="F38" s="18" t="s">
        <v>7119</v>
      </c>
      <c r="G38" s="21"/>
      <c r="H38" s="21"/>
      <c r="I38" s="21"/>
      <c r="K38" s="19">
        <f>'Experience Adjustment'!I105</f>
        <v>0.46280834582631125</v>
      </c>
      <c r="L38" s="170"/>
      <c r="M38" s="170"/>
      <c r="N38" s="170"/>
      <c r="O38" s="170"/>
      <c r="P38" s="170"/>
      <c r="Q38" s="170"/>
      <c r="R38" s="170"/>
      <c r="S38" s="170"/>
      <c r="V38" s="173" t="s">
        <v>7148</v>
      </c>
    </row>
    <row r="39" spans="4:22" ht="15" thickBot="1" x14ac:dyDescent="0.4">
      <c r="F39" s="18" t="s">
        <v>7109</v>
      </c>
      <c r="G39" s="21"/>
      <c r="H39" s="21"/>
      <c r="J39" s="19">
        <f>'Experience Adjustment'!I106</f>
        <v>3.8396341096869158</v>
      </c>
      <c r="K39" s="170"/>
      <c r="L39" s="170"/>
      <c r="M39" s="170"/>
      <c r="N39" s="170"/>
      <c r="O39" s="170"/>
      <c r="P39" s="170"/>
      <c r="Q39" s="170"/>
      <c r="R39" s="170"/>
      <c r="S39" s="170"/>
      <c r="V39" s="174">
        <f>V58-V23</f>
        <v>25882753.825926542</v>
      </c>
    </row>
    <row r="40" spans="4:22" x14ac:dyDescent="0.35">
      <c r="F40" s="18" t="s">
        <v>7091</v>
      </c>
      <c r="G40" s="21"/>
      <c r="I40" s="19">
        <f>'Experience Adjustment'!I107</f>
        <v>24.337292964822964</v>
      </c>
      <c r="J40" s="170"/>
      <c r="K40" s="170"/>
      <c r="L40" s="170"/>
      <c r="M40" s="170"/>
      <c r="N40" s="170"/>
      <c r="O40" s="170"/>
      <c r="P40" s="170"/>
      <c r="Q40" s="170"/>
      <c r="R40" s="170"/>
      <c r="S40" s="170"/>
      <c r="V40" s="19"/>
    </row>
    <row r="41" spans="4:22" x14ac:dyDescent="0.35">
      <c r="F41" s="18" t="s">
        <v>7107</v>
      </c>
      <c r="H41" s="19">
        <f>'Experience Adjustment'!I108</f>
        <v>0.12362710592024029</v>
      </c>
      <c r="I41" s="170"/>
      <c r="J41" s="170"/>
      <c r="K41" s="170"/>
      <c r="L41" s="170"/>
      <c r="M41" s="170"/>
      <c r="N41" s="170"/>
      <c r="O41" s="170"/>
      <c r="P41" s="170"/>
      <c r="Q41" s="170"/>
      <c r="R41" s="170"/>
      <c r="S41" s="170"/>
    </row>
    <row r="42" spans="4:22" x14ac:dyDescent="0.35">
      <c r="F42" s="18" t="s">
        <v>7545</v>
      </c>
      <c r="G42" s="19">
        <f>'Experience Adjustment'!I109</f>
        <v>0</v>
      </c>
      <c r="H42" s="170"/>
      <c r="I42" s="170"/>
      <c r="J42" s="170"/>
      <c r="K42" s="170"/>
      <c r="L42" s="170"/>
      <c r="M42" s="170"/>
      <c r="N42" s="170"/>
      <c r="O42" s="170"/>
      <c r="P42" s="170"/>
      <c r="Q42" s="170"/>
      <c r="R42" s="170"/>
      <c r="S42" s="170"/>
    </row>
    <row r="44" spans="4:22" x14ac:dyDescent="0.35">
      <c r="E44" s="124"/>
      <c r="G44" s="281" t="s">
        <v>7146</v>
      </c>
      <c r="H44" s="281"/>
      <c r="I44" s="281"/>
      <c r="J44" s="281"/>
      <c r="K44" s="281"/>
      <c r="L44" s="281"/>
      <c r="M44" s="281"/>
      <c r="N44" s="281"/>
      <c r="O44" s="281"/>
      <c r="P44" s="281"/>
      <c r="Q44" s="281"/>
      <c r="R44" s="281"/>
      <c r="S44" s="281"/>
      <c r="T44" s="19"/>
      <c r="U44" s="125"/>
    </row>
    <row r="45" spans="4:22" x14ac:dyDescent="0.35">
      <c r="E45" s="124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25"/>
    </row>
    <row r="46" spans="4:22" x14ac:dyDescent="0.35">
      <c r="E46" s="124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125"/>
    </row>
    <row r="47" spans="4:22" x14ac:dyDescent="0.35">
      <c r="D47" s="21"/>
      <c r="E47" s="127"/>
      <c r="F47" s="18" t="s">
        <v>7111</v>
      </c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>
        <f>(1+S30)*S13</f>
        <v>0</v>
      </c>
      <c r="T47" s="170">
        <f t="shared" ref="P47:T51" si="1">S47*(1-S$8)</f>
        <v>0</v>
      </c>
      <c r="U47" s="125"/>
    </row>
    <row r="48" spans="4:22" x14ac:dyDescent="0.35">
      <c r="E48" s="124"/>
      <c r="F48" s="18" t="s">
        <v>7112</v>
      </c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>
        <f>(1+R31)*R14</f>
        <v>1313087.1228</v>
      </c>
      <c r="S48" s="170">
        <f t="shared" si="1"/>
        <v>656543.56140000001</v>
      </c>
      <c r="T48" s="170">
        <f t="shared" si="1"/>
        <v>0</v>
      </c>
      <c r="U48" s="125"/>
    </row>
    <row r="49" spans="5:24" x14ac:dyDescent="0.35">
      <c r="E49" s="124"/>
      <c r="F49" s="18" t="s">
        <v>7113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>
        <f>(1+Q32)*Q15</f>
        <v>4182141</v>
      </c>
      <c r="R49" s="170">
        <f t="shared" si="1"/>
        <v>4182141</v>
      </c>
      <c r="S49" s="170">
        <f t="shared" si="1"/>
        <v>2091070.5</v>
      </c>
      <c r="T49" s="170">
        <f t="shared" si="1"/>
        <v>0</v>
      </c>
      <c r="U49" s="125"/>
    </row>
    <row r="50" spans="5:24" x14ac:dyDescent="0.35">
      <c r="E50" s="124"/>
      <c r="F50" s="18" t="s">
        <v>7114</v>
      </c>
      <c r="G50" s="21"/>
      <c r="H50" s="21"/>
      <c r="I50" s="21"/>
      <c r="J50" s="21"/>
      <c r="K50" s="21"/>
      <c r="L50" s="21"/>
      <c r="M50" s="21"/>
      <c r="N50" s="21"/>
      <c r="O50" s="21"/>
      <c r="P50" s="21">
        <f>(1+P33)*P16</f>
        <v>0</v>
      </c>
      <c r="Q50" s="170">
        <f t="shared" si="1"/>
        <v>0</v>
      </c>
      <c r="R50" s="170">
        <f t="shared" si="1"/>
        <v>0</v>
      </c>
      <c r="S50" s="170">
        <f t="shared" si="1"/>
        <v>0</v>
      </c>
      <c r="T50" s="170">
        <f t="shared" si="1"/>
        <v>0</v>
      </c>
      <c r="U50" s="125"/>
    </row>
    <row r="51" spans="5:24" x14ac:dyDescent="0.35">
      <c r="E51" s="124"/>
      <c r="F51" s="18" t="s">
        <v>7115</v>
      </c>
      <c r="G51" s="21"/>
      <c r="H51" s="21"/>
      <c r="I51" s="21"/>
      <c r="J51" s="21"/>
      <c r="K51" s="21"/>
      <c r="L51" s="21"/>
      <c r="M51" s="21"/>
      <c r="N51" s="21"/>
      <c r="O51" s="21">
        <f>(1+O34)*O17</f>
        <v>2242222.2456</v>
      </c>
      <c r="P51" s="170">
        <f t="shared" si="1"/>
        <v>2228306.0403041802</v>
      </c>
      <c r="Q51" s="170">
        <f t="shared" si="1"/>
        <v>2228306.0403041802</v>
      </c>
      <c r="R51" s="170">
        <f t="shared" si="1"/>
        <v>2228306.0403041802</v>
      </c>
      <c r="S51" s="170">
        <f t="shared" si="1"/>
        <v>1114153.0201520901</v>
      </c>
      <c r="T51" s="170">
        <f t="shared" si="1"/>
        <v>0</v>
      </c>
      <c r="U51" s="125"/>
    </row>
    <row r="52" spans="5:24" x14ac:dyDescent="0.35">
      <c r="E52" s="124"/>
      <c r="F52" s="18" t="s">
        <v>7116</v>
      </c>
      <c r="G52" s="21"/>
      <c r="H52" s="21"/>
      <c r="I52" s="21"/>
      <c r="J52" s="21"/>
      <c r="K52" s="21"/>
      <c r="L52" s="21"/>
      <c r="M52" s="21"/>
      <c r="N52" s="21">
        <f>(1+N35)*N18</f>
        <v>2067372.4912</v>
      </c>
      <c r="O52" s="170">
        <f t="shared" ref="K52:T56" si="2">N52*(1-N$8)</f>
        <v>2067372.4912</v>
      </c>
      <c r="P52" s="170">
        <f t="shared" si="2"/>
        <v>2054541.4794361456</v>
      </c>
      <c r="Q52" s="170">
        <f t="shared" si="2"/>
        <v>2054541.4794361456</v>
      </c>
      <c r="R52" s="170">
        <f t="shared" si="2"/>
        <v>2054541.4794361456</v>
      </c>
      <c r="S52" s="170">
        <f t="shared" si="2"/>
        <v>1027270.7397180728</v>
      </c>
      <c r="T52" s="170">
        <f t="shared" si="2"/>
        <v>0</v>
      </c>
      <c r="U52" s="125"/>
    </row>
    <row r="53" spans="5:24" x14ac:dyDescent="0.35">
      <c r="E53" s="124"/>
      <c r="F53" s="18" t="s">
        <v>7117</v>
      </c>
      <c r="G53" s="21"/>
      <c r="H53" s="21"/>
      <c r="I53" s="21"/>
      <c r="J53" s="21"/>
      <c r="K53" s="21"/>
      <c r="L53" s="21"/>
      <c r="M53" s="21">
        <f>(1+M36)*M19</f>
        <v>522683</v>
      </c>
      <c r="N53" s="170">
        <f t="shared" si="2"/>
        <v>522683</v>
      </c>
      <c r="O53" s="170">
        <f t="shared" si="2"/>
        <v>522683</v>
      </c>
      <c r="P53" s="170">
        <f t="shared" si="2"/>
        <v>519439.00224424293</v>
      </c>
      <c r="Q53" s="170">
        <f t="shared" si="2"/>
        <v>519439.00224424293</v>
      </c>
      <c r="R53" s="170">
        <f t="shared" si="2"/>
        <v>519439.00224424293</v>
      </c>
      <c r="S53" s="170">
        <f t="shared" si="2"/>
        <v>259719.50112212147</v>
      </c>
      <c r="T53" s="170">
        <f t="shared" si="2"/>
        <v>0</v>
      </c>
      <c r="U53" s="125"/>
    </row>
    <row r="54" spans="5:24" x14ac:dyDescent="0.35">
      <c r="E54" s="124"/>
      <c r="F54" s="18" t="s">
        <v>7118</v>
      </c>
      <c r="G54" s="21"/>
      <c r="H54" s="21"/>
      <c r="I54" s="21"/>
      <c r="J54" s="21"/>
      <c r="K54" s="21"/>
      <c r="L54" s="21">
        <f>(1+L37)*L20</f>
        <v>1713726.9999999998</v>
      </c>
      <c r="M54" s="170">
        <f t="shared" si="2"/>
        <v>1713726.9999999998</v>
      </c>
      <c r="N54" s="170">
        <f t="shared" si="2"/>
        <v>1713726.9999999998</v>
      </c>
      <c r="O54" s="170">
        <f t="shared" si="2"/>
        <v>1713726.9999999998</v>
      </c>
      <c r="P54" s="170">
        <f t="shared" si="2"/>
        <v>1703090.8657810176</v>
      </c>
      <c r="Q54" s="170">
        <f t="shared" si="2"/>
        <v>1703090.8657810176</v>
      </c>
      <c r="R54" s="170">
        <f t="shared" si="2"/>
        <v>1703090.8657810176</v>
      </c>
      <c r="S54" s="170">
        <f t="shared" si="2"/>
        <v>851545.43289050879</v>
      </c>
      <c r="T54" s="170">
        <f t="shared" si="2"/>
        <v>0</v>
      </c>
      <c r="U54" s="125"/>
    </row>
    <row r="55" spans="5:24" x14ac:dyDescent="0.35">
      <c r="E55" s="124"/>
      <c r="F55" s="18" t="s">
        <v>7119</v>
      </c>
      <c r="G55" s="21"/>
      <c r="H55" s="21"/>
      <c r="I55" s="21"/>
      <c r="J55" s="21"/>
      <c r="K55" s="21">
        <f>(1+K38)*K21</f>
        <v>5660234.66151</v>
      </c>
      <c r="L55" s="170">
        <f t="shared" si="2"/>
        <v>5641276.7056549089</v>
      </c>
      <c r="M55" s="170">
        <f t="shared" si="2"/>
        <v>5641276.7056549089</v>
      </c>
      <c r="N55" s="170">
        <f t="shared" si="2"/>
        <v>5641276.7056549089</v>
      </c>
      <c r="O55" s="170">
        <f t="shared" si="2"/>
        <v>5641276.7056549089</v>
      </c>
      <c r="P55" s="170">
        <f t="shared" si="2"/>
        <v>5606264.4918030156</v>
      </c>
      <c r="Q55" s="170">
        <f t="shared" si="2"/>
        <v>5606264.4918030156</v>
      </c>
      <c r="R55" s="170">
        <f t="shared" si="2"/>
        <v>5606264.4918030156</v>
      </c>
      <c r="S55" s="170">
        <f t="shared" si="2"/>
        <v>2803132.2459015078</v>
      </c>
      <c r="T55" s="170">
        <f t="shared" si="2"/>
        <v>0</v>
      </c>
      <c r="U55" s="125"/>
    </row>
    <row r="56" spans="5:24" ht="15" thickBot="1" x14ac:dyDescent="0.4">
      <c r="E56" s="124"/>
      <c r="F56" s="18" t="s">
        <v>7109</v>
      </c>
      <c r="G56" s="21"/>
      <c r="H56" s="21"/>
      <c r="I56" s="21"/>
      <c r="J56" s="21">
        <f>(1+J39)*J22</f>
        <v>3439171</v>
      </c>
      <c r="K56" s="170">
        <f t="shared" si="2"/>
        <v>2709550.3558143037</v>
      </c>
      <c r="L56" s="170">
        <f t="shared" si="2"/>
        <v>2700475.1956655602</v>
      </c>
      <c r="M56" s="170">
        <f t="shared" si="2"/>
        <v>2700475.1956655602</v>
      </c>
      <c r="N56" s="170">
        <f t="shared" si="2"/>
        <v>2700475.1956655602</v>
      </c>
      <c r="O56" s="170">
        <f t="shared" si="2"/>
        <v>2700475.1956655602</v>
      </c>
      <c r="P56" s="170">
        <f t="shared" si="2"/>
        <v>2683714.8734928155</v>
      </c>
      <c r="Q56" s="170">
        <f t="shared" si="2"/>
        <v>2683714.8734928155</v>
      </c>
      <c r="R56" s="170">
        <f t="shared" si="2"/>
        <v>2683714.8734928155</v>
      </c>
      <c r="S56" s="170">
        <f t="shared" si="2"/>
        <v>1341857.4367464078</v>
      </c>
      <c r="T56" s="170">
        <f t="shared" si="2"/>
        <v>0</v>
      </c>
      <c r="U56" s="112"/>
    </row>
    <row r="57" spans="5:24" x14ac:dyDescent="0.35">
      <c r="E57" s="124"/>
      <c r="F57" s="18" t="s">
        <v>7091</v>
      </c>
      <c r="G57" s="21"/>
      <c r="H57" s="21"/>
      <c r="I57" s="21">
        <f>(1+I40)*I23</f>
        <v>15732654.728399999</v>
      </c>
      <c r="J57" s="170">
        <f t="shared" ref="I57:T59" si="3">I57*(1-I$8)</f>
        <v>8300534.6544915</v>
      </c>
      <c r="K57" s="170">
        <f t="shared" si="3"/>
        <v>6539574.9808678897</v>
      </c>
      <c r="L57" s="170">
        <f t="shared" si="3"/>
        <v>6517671.829989464</v>
      </c>
      <c r="M57" s="170">
        <f t="shared" si="3"/>
        <v>6517671.829989464</v>
      </c>
      <c r="N57" s="170">
        <f t="shared" si="3"/>
        <v>6517671.829989464</v>
      </c>
      <c r="O57" s="170">
        <f t="shared" si="3"/>
        <v>6517671.829989464</v>
      </c>
      <c r="P57" s="170">
        <f t="shared" si="3"/>
        <v>6477220.3272827622</v>
      </c>
      <c r="Q57" s="170">
        <f t="shared" si="3"/>
        <v>6477220.3272827622</v>
      </c>
      <c r="R57" s="170">
        <f t="shared" si="3"/>
        <v>6477220.3272827622</v>
      </c>
      <c r="S57" s="170">
        <f t="shared" si="3"/>
        <v>3238610.1636413811</v>
      </c>
      <c r="T57" s="170">
        <f t="shared" si="3"/>
        <v>0</v>
      </c>
      <c r="U57" s="125"/>
      <c r="V57" s="173" t="s">
        <v>7150</v>
      </c>
      <c r="X57" s="18" t="s">
        <v>7010</v>
      </c>
    </row>
    <row r="58" spans="5:24" ht="15" thickBot="1" x14ac:dyDescent="0.4">
      <c r="E58" s="124"/>
      <c r="F58" s="18" t="s">
        <v>7107</v>
      </c>
      <c r="G58" s="21"/>
      <c r="H58" s="21">
        <f>(1+H41)*H24</f>
        <v>1032765</v>
      </c>
      <c r="I58" s="170">
        <f>H58*(1-H$8)</f>
        <v>560639.14801422833</v>
      </c>
      <c r="J58" s="170">
        <f t="shared" si="3"/>
        <v>295792.71630211134</v>
      </c>
      <c r="K58" s="170">
        <f t="shared" si="3"/>
        <v>233040.24711294239</v>
      </c>
      <c r="L58" s="170">
        <f t="shared" si="3"/>
        <v>232259.7199826329</v>
      </c>
      <c r="M58" s="170">
        <f t="shared" si="3"/>
        <v>232259.7199826329</v>
      </c>
      <c r="N58" s="170">
        <f t="shared" si="3"/>
        <v>232259.7199826329</v>
      </c>
      <c r="O58" s="170">
        <f t="shared" si="3"/>
        <v>232259.7199826329</v>
      </c>
      <c r="P58" s="170">
        <f t="shared" si="3"/>
        <v>230818.21526490452</v>
      </c>
      <c r="Q58" s="170">
        <f t="shared" si="3"/>
        <v>230818.21526490452</v>
      </c>
      <c r="R58" s="170">
        <f t="shared" si="3"/>
        <v>230818.21526490452</v>
      </c>
      <c r="S58" s="170">
        <f t="shared" si="3"/>
        <v>115409.10763245226</v>
      </c>
      <c r="T58" s="170">
        <f t="shared" si="3"/>
        <v>0</v>
      </c>
      <c r="U58" s="125"/>
      <c r="V58" s="174">
        <f>SUM(G59,H58,I57,J56,K55,L54,M53,N52,O51,P50,Q49,R48,S47)</f>
        <v>38056058.249509998</v>
      </c>
      <c r="X58" s="21">
        <f>V58-GETPIVOTDATA("Gross OS",'Experience Adjustment'!$B$39)</f>
        <v>-735907522.72177994</v>
      </c>
    </row>
    <row r="59" spans="5:24" x14ac:dyDescent="0.35">
      <c r="E59" s="124"/>
      <c r="F59" s="18" t="s">
        <v>7545</v>
      </c>
      <c r="G59" s="21">
        <f>(1+G42)*G25</f>
        <v>150000</v>
      </c>
      <c r="H59" s="170">
        <f>G59*(1-G$8)</f>
        <v>136969.86382667074</v>
      </c>
      <c r="I59" s="170">
        <f t="shared" si="3"/>
        <v>74354.444389003853</v>
      </c>
      <c r="J59" s="170">
        <f t="shared" si="3"/>
        <v>39229.338787450433</v>
      </c>
      <c r="K59" s="170">
        <f t="shared" si="3"/>
        <v>30906.828671763105</v>
      </c>
      <c r="L59" s="170">
        <f t="shared" si="3"/>
        <v>30803.311710255395</v>
      </c>
      <c r="M59" s="170">
        <f t="shared" si="3"/>
        <v>30803.311710255395</v>
      </c>
      <c r="N59" s="170">
        <f t="shared" si="3"/>
        <v>30803.311710255395</v>
      </c>
      <c r="O59" s="170">
        <f t="shared" si="3"/>
        <v>30803.311710255395</v>
      </c>
      <c r="P59" s="170">
        <f t="shared" si="3"/>
        <v>30612.132976571778</v>
      </c>
      <c r="Q59" s="170">
        <f t="shared" si="3"/>
        <v>30612.132976571778</v>
      </c>
      <c r="R59" s="170">
        <f t="shared" si="3"/>
        <v>30612.132976571778</v>
      </c>
      <c r="S59" s="170">
        <f t="shared" si="3"/>
        <v>15306.066488285889</v>
      </c>
      <c r="T59" s="170">
        <f t="shared" si="3"/>
        <v>0</v>
      </c>
      <c r="U59" s="125"/>
    </row>
    <row r="60" spans="5:24" ht="15" thickBot="1" x14ac:dyDescent="0.4">
      <c r="E60" s="128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30"/>
    </row>
    <row r="62" spans="5:24" x14ac:dyDescent="0.35">
      <c r="G62" s="281" t="s">
        <v>7122</v>
      </c>
      <c r="H62" s="281"/>
      <c r="I62" s="281"/>
      <c r="J62" s="281"/>
      <c r="K62" s="281"/>
      <c r="L62" s="281"/>
      <c r="M62" s="281"/>
      <c r="N62" s="281"/>
      <c r="O62" s="281"/>
      <c r="P62" s="281"/>
      <c r="Q62" s="281"/>
      <c r="R62" s="281"/>
      <c r="S62" s="281"/>
      <c r="T62" s="19"/>
    </row>
    <row r="63" spans="5:24" x14ac:dyDescent="0.35"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</row>
    <row r="64" spans="5:24" x14ac:dyDescent="0.35"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</row>
    <row r="65" spans="6:22" x14ac:dyDescent="0.35">
      <c r="F65" s="18" t="s">
        <v>7111</v>
      </c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171">
        <f t="shared" ref="S65:S76" si="4">S47-T47</f>
        <v>0</v>
      </c>
      <c r="U65" s="18" t="str">
        <f>F65</f>
        <v>FY2012</v>
      </c>
      <c r="V65" s="21">
        <f t="shared" ref="V65:V74" si="5">SUM(G65:S65)</f>
        <v>0</v>
      </c>
    </row>
    <row r="66" spans="6:22" x14ac:dyDescent="0.35">
      <c r="F66" s="18" t="s">
        <v>7112</v>
      </c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171">
        <f t="shared" ref="R66:R76" si="6">R48-S48</f>
        <v>656543.56140000001</v>
      </c>
      <c r="S66" s="171">
        <f t="shared" si="4"/>
        <v>656543.56140000001</v>
      </c>
      <c r="U66" s="18" t="str">
        <f t="shared" ref="U66:U77" si="7">F66</f>
        <v>FY2013</v>
      </c>
      <c r="V66" s="21">
        <f t="shared" si="5"/>
        <v>1313087.1228</v>
      </c>
    </row>
    <row r="67" spans="6:22" x14ac:dyDescent="0.35">
      <c r="F67" s="18" t="s">
        <v>7113</v>
      </c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171">
        <f t="shared" ref="Q67:Q76" si="8">Q49-R49</f>
        <v>0</v>
      </c>
      <c r="R67" s="171">
        <f t="shared" si="6"/>
        <v>2091070.5</v>
      </c>
      <c r="S67" s="171">
        <f t="shared" si="4"/>
        <v>2091070.5</v>
      </c>
      <c r="U67" s="18" t="str">
        <f t="shared" si="7"/>
        <v>FY2014</v>
      </c>
      <c r="V67" s="21">
        <f t="shared" si="5"/>
        <v>4182141</v>
      </c>
    </row>
    <row r="68" spans="6:22" x14ac:dyDescent="0.35">
      <c r="F68" s="18" t="s">
        <v>7114</v>
      </c>
      <c r="G68" s="21"/>
      <c r="H68" s="21"/>
      <c r="I68" s="21"/>
      <c r="J68" s="21"/>
      <c r="K68" s="21"/>
      <c r="L68" s="21"/>
      <c r="M68" s="21"/>
      <c r="N68" s="21"/>
      <c r="O68" s="21"/>
      <c r="P68" s="171">
        <f t="shared" ref="P68:P76" si="9">P50-Q50</f>
        <v>0</v>
      </c>
      <c r="Q68" s="171">
        <f t="shared" si="8"/>
        <v>0</v>
      </c>
      <c r="R68" s="171">
        <f t="shared" si="6"/>
        <v>0</v>
      </c>
      <c r="S68" s="171">
        <f t="shared" si="4"/>
        <v>0</v>
      </c>
      <c r="U68" s="18" t="str">
        <f t="shared" si="7"/>
        <v>FY2015</v>
      </c>
      <c r="V68" s="21">
        <f t="shared" si="5"/>
        <v>0</v>
      </c>
    </row>
    <row r="69" spans="6:22" x14ac:dyDescent="0.35">
      <c r="F69" s="18" t="s">
        <v>7115</v>
      </c>
      <c r="G69" s="21"/>
      <c r="H69" s="21"/>
      <c r="I69" s="21"/>
      <c r="J69" s="21"/>
      <c r="K69" s="21"/>
      <c r="L69" s="21"/>
      <c r="M69" s="21"/>
      <c r="N69" s="21"/>
      <c r="O69" s="171">
        <f t="shared" ref="O69:O76" si="10">O51-P51</f>
        <v>13916.205295819789</v>
      </c>
      <c r="P69" s="171">
        <f t="shared" si="9"/>
        <v>0</v>
      </c>
      <c r="Q69" s="171">
        <f t="shared" si="8"/>
        <v>0</v>
      </c>
      <c r="R69" s="171">
        <f t="shared" si="6"/>
        <v>1114153.0201520901</v>
      </c>
      <c r="S69" s="171">
        <f t="shared" si="4"/>
        <v>1114153.0201520901</v>
      </c>
      <c r="U69" s="18" t="str">
        <f t="shared" si="7"/>
        <v>FY2016</v>
      </c>
      <c r="V69" s="21">
        <f t="shared" si="5"/>
        <v>2242222.2456</v>
      </c>
    </row>
    <row r="70" spans="6:22" x14ac:dyDescent="0.35">
      <c r="F70" s="18" t="s">
        <v>7116</v>
      </c>
      <c r="G70" s="21"/>
      <c r="H70" s="21"/>
      <c r="I70" s="21"/>
      <c r="J70" s="21"/>
      <c r="K70" s="21"/>
      <c r="L70" s="21"/>
      <c r="M70" s="21"/>
      <c r="N70" s="171">
        <f t="shared" ref="N70:N76" si="11">N52-O52</f>
        <v>0</v>
      </c>
      <c r="O70" s="171">
        <f t="shared" si="10"/>
        <v>12831.011763854418</v>
      </c>
      <c r="P70" s="171">
        <f t="shared" si="9"/>
        <v>0</v>
      </c>
      <c r="Q70" s="171">
        <f t="shared" si="8"/>
        <v>0</v>
      </c>
      <c r="R70" s="171">
        <f t="shared" si="6"/>
        <v>1027270.7397180728</v>
      </c>
      <c r="S70" s="171">
        <f t="shared" si="4"/>
        <v>1027270.7397180728</v>
      </c>
      <c r="U70" s="18" t="str">
        <f t="shared" si="7"/>
        <v>FY2017</v>
      </c>
      <c r="V70" s="21">
        <f t="shared" si="5"/>
        <v>2067372.4912</v>
      </c>
    </row>
    <row r="71" spans="6:22" x14ac:dyDescent="0.35">
      <c r="F71" s="18" t="s">
        <v>7117</v>
      </c>
      <c r="G71" s="21"/>
      <c r="H71" s="21"/>
      <c r="I71" s="21"/>
      <c r="J71" s="21"/>
      <c r="K71" s="21"/>
      <c r="L71" s="21"/>
      <c r="M71" s="171">
        <f t="shared" ref="M71:M76" si="12">M53-N53</f>
        <v>0</v>
      </c>
      <c r="N71" s="171">
        <f t="shared" si="11"/>
        <v>0</v>
      </c>
      <c r="O71" s="171">
        <f t="shared" si="10"/>
        <v>3243.9977557570674</v>
      </c>
      <c r="P71" s="171">
        <f t="shared" si="9"/>
        <v>0</v>
      </c>
      <c r="Q71" s="171">
        <f t="shared" si="8"/>
        <v>0</v>
      </c>
      <c r="R71" s="171">
        <f t="shared" si="6"/>
        <v>259719.50112212147</v>
      </c>
      <c r="S71" s="171">
        <f t="shared" si="4"/>
        <v>259719.50112212147</v>
      </c>
      <c r="U71" s="18" t="str">
        <f t="shared" si="7"/>
        <v>FY2018</v>
      </c>
      <c r="V71" s="21">
        <f t="shared" si="5"/>
        <v>522683</v>
      </c>
    </row>
    <row r="72" spans="6:22" x14ac:dyDescent="0.35">
      <c r="F72" s="18" t="s">
        <v>7118</v>
      </c>
      <c r="G72" s="21"/>
      <c r="H72" s="21"/>
      <c r="I72" s="21"/>
      <c r="J72" s="21"/>
      <c r="K72" s="21"/>
      <c r="L72" s="171">
        <f>L54-M54</f>
        <v>0</v>
      </c>
      <c r="M72" s="171">
        <f t="shared" si="12"/>
        <v>0</v>
      </c>
      <c r="N72" s="171">
        <f t="shared" si="11"/>
        <v>0</v>
      </c>
      <c r="O72" s="171">
        <f t="shared" si="10"/>
        <v>10636.134218982188</v>
      </c>
      <c r="P72" s="171">
        <f t="shared" si="9"/>
        <v>0</v>
      </c>
      <c r="Q72" s="171">
        <f t="shared" si="8"/>
        <v>0</v>
      </c>
      <c r="R72" s="171">
        <f t="shared" si="6"/>
        <v>851545.43289050879</v>
      </c>
      <c r="S72" s="171">
        <f t="shared" si="4"/>
        <v>851545.43289050879</v>
      </c>
      <c r="U72" s="18" t="str">
        <f t="shared" si="7"/>
        <v>FY2019</v>
      </c>
      <c r="V72" s="21">
        <f t="shared" si="5"/>
        <v>1713726.9999999998</v>
      </c>
    </row>
    <row r="73" spans="6:22" x14ac:dyDescent="0.35">
      <c r="F73" s="18" t="s">
        <v>7119</v>
      </c>
      <c r="G73" s="21"/>
      <c r="H73" s="21"/>
      <c r="I73" s="21"/>
      <c r="J73" s="21"/>
      <c r="K73" s="171">
        <f>K55-L55</f>
        <v>18957.955855091102</v>
      </c>
      <c r="L73" s="171">
        <f>L55-M55</f>
        <v>0</v>
      </c>
      <c r="M73" s="171">
        <f t="shared" si="12"/>
        <v>0</v>
      </c>
      <c r="N73" s="171">
        <f t="shared" si="11"/>
        <v>0</v>
      </c>
      <c r="O73" s="171">
        <f t="shared" si="10"/>
        <v>35012.213851893321</v>
      </c>
      <c r="P73" s="171">
        <f t="shared" si="9"/>
        <v>0</v>
      </c>
      <c r="Q73" s="171">
        <f t="shared" si="8"/>
        <v>0</v>
      </c>
      <c r="R73" s="171">
        <f t="shared" si="6"/>
        <v>2803132.2459015078</v>
      </c>
      <c r="S73" s="171">
        <f t="shared" si="4"/>
        <v>2803132.2459015078</v>
      </c>
      <c r="U73" s="18" t="str">
        <f t="shared" si="7"/>
        <v>FY2020</v>
      </c>
      <c r="V73" s="21">
        <f t="shared" si="5"/>
        <v>5660234.66151</v>
      </c>
    </row>
    <row r="74" spans="6:22" x14ac:dyDescent="0.35">
      <c r="F74" s="18" t="s">
        <v>7109</v>
      </c>
      <c r="G74" s="21"/>
      <c r="H74" s="21"/>
      <c r="I74" s="21"/>
      <c r="J74" s="171">
        <f>J56-K56</f>
        <v>729620.64418569626</v>
      </c>
      <c r="K74" s="171">
        <f>K56-L56</f>
        <v>9075.16014874354</v>
      </c>
      <c r="L74" s="171">
        <f>L56-M56</f>
        <v>0</v>
      </c>
      <c r="M74" s="171">
        <f t="shared" si="12"/>
        <v>0</v>
      </c>
      <c r="N74" s="171">
        <f t="shared" si="11"/>
        <v>0</v>
      </c>
      <c r="O74" s="171">
        <f t="shared" si="10"/>
        <v>16760.322172744665</v>
      </c>
      <c r="P74" s="171">
        <f t="shared" si="9"/>
        <v>0</v>
      </c>
      <c r="Q74" s="171">
        <f t="shared" si="8"/>
        <v>0</v>
      </c>
      <c r="R74" s="171">
        <f t="shared" si="6"/>
        <v>1341857.4367464078</v>
      </c>
      <c r="S74" s="171">
        <f t="shared" si="4"/>
        <v>1341857.4367464078</v>
      </c>
      <c r="U74" s="18" t="str">
        <f t="shared" si="7"/>
        <v>FY2021</v>
      </c>
      <c r="V74" s="21">
        <f t="shared" si="5"/>
        <v>3439171</v>
      </c>
    </row>
    <row r="75" spans="6:22" x14ac:dyDescent="0.35">
      <c r="F75" s="18" t="s">
        <v>7091</v>
      </c>
      <c r="G75" s="21"/>
      <c r="H75" s="21"/>
      <c r="I75" s="171">
        <f>I57-J57</f>
        <v>7432120.0739084994</v>
      </c>
      <c r="J75" s="171">
        <f>J57-K57</f>
        <v>1760959.6736236103</v>
      </c>
      <c r="K75" s="171">
        <f>K57-L57</f>
        <v>21903.150878425688</v>
      </c>
      <c r="L75" s="171">
        <f>L57-M57</f>
        <v>0</v>
      </c>
      <c r="M75" s="171">
        <f t="shared" si="12"/>
        <v>0</v>
      </c>
      <c r="N75" s="171">
        <f t="shared" si="11"/>
        <v>0</v>
      </c>
      <c r="O75" s="171">
        <f t="shared" si="10"/>
        <v>40451.502706701867</v>
      </c>
      <c r="P75" s="171">
        <f t="shared" si="9"/>
        <v>0</v>
      </c>
      <c r="Q75" s="171">
        <f t="shared" si="8"/>
        <v>0</v>
      </c>
      <c r="R75" s="171">
        <f t="shared" si="6"/>
        <v>3238610.1636413811</v>
      </c>
      <c r="S75" s="171">
        <f t="shared" si="4"/>
        <v>3238610.1636413811</v>
      </c>
      <c r="U75" s="18" t="str">
        <f t="shared" si="7"/>
        <v>FY2022</v>
      </c>
      <c r="V75" s="21">
        <f>SUM(G75:S75)</f>
        <v>15732654.728400003</v>
      </c>
    </row>
    <row r="76" spans="6:22" x14ac:dyDescent="0.35">
      <c r="F76" s="18" t="s">
        <v>7107</v>
      </c>
      <c r="G76" s="21"/>
      <c r="H76" s="171">
        <f>H58-I58</f>
        <v>472125.85198577167</v>
      </c>
      <c r="I76" s="171">
        <f>I58-J58</f>
        <v>264846.43171211699</v>
      </c>
      <c r="J76" s="171">
        <f>J58-K58</f>
        <v>62752.469189168944</v>
      </c>
      <c r="K76" s="171">
        <f>K58-L58</f>
        <v>780.52713030949235</v>
      </c>
      <c r="L76" s="171">
        <f>L58-M58</f>
        <v>0</v>
      </c>
      <c r="M76" s="171">
        <f t="shared" si="12"/>
        <v>0</v>
      </c>
      <c r="N76" s="171">
        <f t="shared" si="11"/>
        <v>0</v>
      </c>
      <c r="O76" s="171">
        <f t="shared" si="10"/>
        <v>1441.504717728385</v>
      </c>
      <c r="P76" s="171">
        <f t="shared" si="9"/>
        <v>0</v>
      </c>
      <c r="Q76" s="171">
        <f t="shared" si="8"/>
        <v>0</v>
      </c>
      <c r="R76" s="171">
        <f t="shared" si="6"/>
        <v>115409.10763245226</v>
      </c>
      <c r="S76" s="171">
        <f t="shared" si="4"/>
        <v>115409.10763245226</v>
      </c>
      <c r="U76" s="18" t="str">
        <f t="shared" si="7"/>
        <v>FY2023</v>
      </c>
      <c r="V76" s="21">
        <f>SUM(G76:S76)</f>
        <v>1032765</v>
      </c>
    </row>
    <row r="77" spans="6:22" x14ac:dyDescent="0.35">
      <c r="F77" s="18" t="s">
        <v>7545</v>
      </c>
      <c r="G77" s="171">
        <f>G59-H59</f>
        <v>13030.136173329258</v>
      </c>
      <c r="H77" s="171">
        <f t="shared" ref="H77:S77" si="13">H59-I59</f>
        <v>62615.419437666889</v>
      </c>
      <c r="I77" s="171">
        <f t="shared" si="13"/>
        <v>35125.10560155342</v>
      </c>
      <c r="J77" s="171">
        <f t="shared" si="13"/>
        <v>8322.5101156873279</v>
      </c>
      <c r="K77" s="171">
        <f t="shared" si="13"/>
        <v>103.51696150771022</v>
      </c>
      <c r="L77" s="171">
        <f t="shared" si="13"/>
        <v>0</v>
      </c>
      <c r="M77" s="171">
        <f t="shared" si="13"/>
        <v>0</v>
      </c>
      <c r="N77" s="171">
        <f t="shared" si="13"/>
        <v>0</v>
      </c>
      <c r="O77" s="171">
        <f t="shared" si="13"/>
        <v>191.17873368361688</v>
      </c>
      <c r="P77" s="171">
        <f t="shared" si="13"/>
        <v>0</v>
      </c>
      <c r="Q77" s="171">
        <f t="shared" si="13"/>
        <v>0</v>
      </c>
      <c r="R77" s="171">
        <f t="shared" si="13"/>
        <v>15306.066488285889</v>
      </c>
      <c r="S77" s="171">
        <f t="shared" si="13"/>
        <v>15306.066488285889</v>
      </c>
      <c r="U77" s="18" t="str">
        <f t="shared" si="7"/>
        <v>FY2024</v>
      </c>
      <c r="V77" s="21">
        <f>SUM(G77:S77)</f>
        <v>150000</v>
      </c>
    </row>
    <row r="78" spans="6:22" x14ac:dyDescent="0.35">
      <c r="V78" s="21"/>
    </row>
    <row r="80" spans="6:22" ht="15" thickBot="1" x14ac:dyDescent="0.4">
      <c r="G80" s="183" t="s">
        <v>7125</v>
      </c>
      <c r="H80" s="183" t="s">
        <v>7126</v>
      </c>
      <c r="I80" s="183" t="s">
        <v>7127</v>
      </c>
      <c r="J80" s="183" t="s">
        <v>7128</v>
      </c>
      <c r="K80" s="183" t="s">
        <v>7129</v>
      </c>
      <c r="L80" s="183" t="s">
        <v>7130</v>
      </c>
      <c r="M80" s="183" t="s">
        <v>7131</v>
      </c>
      <c r="N80" s="183" t="s">
        <v>7132</v>
      </c>
      <c r="O80" s="183" t="s">
        <v>7133</v>
      </c>
      <c r="P80" s="183" t="s">
        <v>7134</v>
      </c>
      <c r="Q80" s="183" t="s">
        <v>7135</v>
      </c>
      <c r="R80" s="183" t="s">
        <v>7152</v>
      </c>
      <c r="S80" s="183" t="s">
        <v>7546</v>
      </c>
    </row>
    <row r="81" spans="6:22" x14ac:dyDescent="0.35">
      <c r="V81" s="173" t="s">
        <v>7088</v>
      </c>
    </row>
    <row r="82" spans="6:22" ht="15" thickBot="1" x14ac:dyDescent="0.4">
      <c r="F82" s="18" t="s">
        <v>7123</v>
      </c>
      <c r="G82" s="21">
        <f>G77+H76+I75+J74+K73+L72+M71+N70+O69+P68+Q67+R66+S65</f>
        <v>9336314.4288042076</v>
      </c>
      <c r="H82" s="21">
        <f>H77+I76+J75+K74+L73+M72+N71+O70+P69+Q68+R67+S66</f>
        <v>4857941.7580859922</v>
      </c>
      <c r="I82" s="21">
        <f>I77+J76+K75+L74+M73+N72+O71+P70+Q69+R68+S67</f>
        <v>2214095.223424905</v>
      </c>
      <c r="J82" s="21">
        <f>J77+K76+L75+M74+N73+O72+P71+Q70+R69+S68</f>
        <v>1133892.1916170691</v>
      </c>
      <c r="K82" s="21">
        <f>K77+L76+M75+N74+O73+P72+Q71+R70+S69</f>
        <v>2176539.490683564</v>
      </c>
      <c r="L82" s="21">
        <f>L77+M76+N75+O74+P73+Q72+R71+S70</f>
        <v>1303750.5630129389</v>
      </c>
      <c r="M82" s="21">
        <f>M77+N76+O75+P74+Q73+R72+S71</f>
        <v>1151716.4367193321</v>
      </c>
      <c r="N82" s="21">
        <f>N77+O76+P75+Q74+R73+S72</f>
        <v>3656119.1835097452</v>
      </c>
      <c r="O82" s="21">
        <f>O77+P76+Q75+R74+S73</f>
        <v>4145180.8613815992</v>
      </c>
      <c r="P82" s="21">
        <f>P77+Q76+R75+S74</f>
        <v>4580467.6003877893</v>
      </c>
      <c r="Q82" s="21">
        <f>Q77+R76+S75</f>
        <v>3354019.2712738332</v>
      </c>
      <c r="R82" s="21">
        <f>R77+S76</f>
        <v>130715.17412073814</v>
      </c>
      <c r="S82" s="21">
        <f>S77</f>
        <v>15306.066488285889</v>
      </c>
      <c r="V82" s="174">
        <f>SUM(G82:S82)</f>
        <v>38056058.249509998</v>
      </c>
    </row>
    <row r="83" spans="6:22" x14ac:dyDescent="0.35"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V83" s="21"/>
    </row>
    <row r="84" spans="6:22" x14ac:dyDescent="0.35">
      <c r="F84" s="18" t="s">
        <v>7672</v>
      </c>
      <c r="G84" s="19">
        <f>'NSE_Yield Curve'!S5</f>
        <v>0.16989000000000001</v>
      </c>
      <c r="H84" s="19">
        <f>'NSE_Yield Curve'!T5</f>
        <v>0.18140400000000001</v>
      </c>
      <c r="I84" s="19">
        <f>'NSE_Yield Curve'!U5</f>
        <v>0.18001600000000001</v>
      </c>
      <c r="J84" s="19">
        <f>'NSE_Yield Curve'!V5</f>
        <v>0.18340799999999999</v>
      </c>
      <c r="K84" s="19">
        <f>'NSE_Yield Curve'!W5</f>
        <v>0.17981099999999997</v>
      </c>
      <c r="L84" s="19">
        <f>'NSE_Yield Curve'!X5</f>
        <v>0.171957</v>
      </c>
      <c r="M84" s="19">
        <f>'NSE_Yield Curve'!Y5</f>
        <v>0.16637900000000003</v>
      </c>
      <c r="N84" s="19">
        <f>'NSE_Yield Curve'!Z5</f>
        <v>0.16248899999999999</v>
      </c>
      <c r="O84" s="19">
        <f>'NSE_Yield Curve'!AA5</f>
        <v>0.15950500000000001</v>
      </c>
      <c r="P84" s="19">
        <f>'NSE_Yield Curve'!AB5</f>
        <v>0.165024</v>
      </c>
      <c r="Q84" s="19">
        <f>'NSE_Yield Curve'!AC5</f>
        <v>0.15692800000000001</v>
      </c>
      <c r="R84" s="19">
        <f>'NSE_Yield Curve'!AD5</f>
        <v>0.15706700000000001</v>
      </c>
      <c r="S84" s="19">
        <f>'NSE_Yield Curve'!AE5</f>
        <v>0.15718399999999999</v>
      </c>
    </row>
    <row r="85" spans="6:22" ht="27.5" thickBot="1" x14ac:dyDescent="0.4">
      <c r="F85" s="172" t="s">
        <v>7139</v>
      </c>
      <c r="G85" s="18">
        <v>0.5</v>
      </c>
      <c r="H85" s="18">
        <f>G85+1</f>
        <v>1.5</v>
      </c>
      <c r="I85" s="18">
        <f t="shared" ref="I85:S85" si="14">H85+1</f>
        <v>2.5</v>
      </c>
      <c r="J85" s="18">
        <f t="shared" si="14"/>
        <v>3.5</v>
      </c>
      <c r="K85" s="18">
        <f t="shared" si="14"/>
        <v>4.5</v>
      </c>
      <c r="L85" s="18">
        <f t="shared" si="14"/>
        <v>5.5</v>
      </c>
      <c r="M85" s="18">
        <f t="shared" si="14"/>
        <v>6.5</v>
      </c>
      <c r="N85" s="18">
        <f t="shared" si="14"/>
        <v>7.5</v>
      </c>
      <c r="O85" s="18">
        <f t="shared" si="14"/>
        <v>8.5</v>
      </c>
      <c r="P85" s="18">
        <f t="shared" si="14"/>
        <v>9.5</v>
      </c>
      <c r="Q85" s="18">
        <f t="shared" si="14"/>
        <v>10.5</v>
      </c>
      <c r="R85" s="18">
        <f t="shared" si="14"/>
        <v>11.5</v>
      </c>
      <c r="S85" s="18">
        <f t="shared" si="14"/>
        <v>12.5</v>
      </c>
    </row>
    <row r="86" spans="6:22" x14ac:dyDescent="0.35">
      <c r="V86" s="173" t="s">
        <v>7097</v>
      </c>
    </row>
    <row r="87" spans="6:22" ht="15" thickBot="1" x14ac:dyDescent="0.4">
      <c r="F87" s="18" t="s">
        <v>7138</v>
      </c>
      <c r="G87" s="21">
        <f>G82*((1+G84)^-G85)</f>
        <v>8631831.5221925396</v>
      </c>
      <c r="H87" s="21">
        <f t="shared" ref="H87:S87" si="15">H82*((1+H84)^-H85)</f>
        <v>3783159.4698342308</v>
      </c>
      <c r="I87" s="21">
        <f t="shared" si="15"/>
        <v>1463782.5144050473</v>
      </c>
      <c r="J87" s="21">
        <f t="shared" si="15"/>
        <v>628928.11819895916</v>
      </c>
      <c r="K87" s="21">
        <f t="shared" si="15"/>
        <v>1034214.3674953697</v>
      </c>
      <c r="L87" s="21">
        <f t="shared" si="15"/>
        <v>544728.73255291488</v>
      </c>
      <c r="M87" s="21">
        <f t="shared" si="15"/>
        <v>423533.30586449377</v>
      </c>
      <c r="N87" s="21">
        <f t="shared" si="15"/>
        <v>1181963.1966239733</v>
      </c>
      <c r="O87" s="21">
        <f t="shared" si="15"/>
        <v>1178219.3897274153</v>
      </c>
      <c r="P87" s="21">
        <f t="shared" si="15"/>
        <v>1073318.2910740406</v>
      </c>
      <c r="Q87" s="21">
        <f t="shared" si="15"/>
        <v>725853.65417763649</v>
      </c>
      <c r="R87" s="21">
        <f t="shared" si="15"/>
        <v>24417.610925171328</v>
      </c>
      <c r="S87" s="21">
        <f t="shared" si="15"/>
        <v>2467.9328760991525</v>
      </c>
      <c r="V87" s="174">
        <f>SUM(G87:S87)</f>
        <v>20696418.105947889</v>
      </c>
    </row>
    <row r="89" spans="6:22" x14ac:dyDescent="0.35">
      <c r="G89" s="21"/>
    </row>
    <row r="91" spans="6:22" x14ac:dyDescent="0.35">
      <c r="G91" s="21" t="s">
        <v>7123</v>
      </c>
      <c r="H91" s="21" t="s">
        <v>7138</v>
      </c>
    </row>
    <row r="92" spans="6:22" x14ac:dyDescent="0.35">
      <c r="G92" s="21">
        <f>V82</f>
        <v>38056058.249509998</v>
      </c>
      <c r="H92" s="21">
        <f>V87</f>
        <v>20696418.105947889</v>
      </c>
      <c r="J92" s="52" t="str">
        <f>COB!I7</f>
        <v>Workmen's Compensation</v>
      </c>
    </row>
    <row r="93" spans="6:22" x14ac:dyDescent="0.35">
      <c r="G93" s="18" t="s">
        <v>7088</v>
      </c>
      <c r="H93" s="18" t="s">
        <v>7184</v>
      </c>
    </row>
    <row r="94" spans="6:22" x14ac:dyDescent="0.35">
      <c r="N94" s="62" t="s">
        <v>7187</v>
      </c>
      <c r="O94" s="62" t="s">
        <v>7188</v>
      </c>
      <c r="P94" s="62" t="s">
        <v>7189</v>
      </c>
      <c r="Q94" s="62" t="s">
        <v>7012</v>
      </c>
    </row>
    <row r="95" spans="6:22" x14ac:dyDescent="0.35">
      <c r="F95" s="18" t="s">
        <v>4195</v>
      </c>
      <c r="G95" s="21">
        <v>54330817.13350001</v>
      </c>
      <c r="H95" s="21">
        <v>15063993.112053579</v>
      </c>
      <c r="I95" s="19">
        <f>IFERROR(H95/G95,0)</f>
        <v>0.27726424719581888</v>
      </c>
      <c r="K95" s="21">
        <f>G95-Final_FY_2024!D23</f>
        <v>-1363302.779599987</v>
      </c>
      <c r="L95" s="21"/>
      <c r="M95" s="18" t="str">
        <f>Final_FY_2023!C55</f>
        <v>Engineering</v>
      </c>
      <c r="N95" s="20">
        <f>Final_FY_2024!D23</f>
        <v>55694119.913099997</v>
      </c>
      <c r="O95" s="21">
        <f>Final_FY_2024!E23</f>
        <v>30288706.838921163</v>
      </c>
      <c r="P95" s="21">
        <f>I95*N95</f>
        <v>15441988.230939336</v>
      </c>
      <c r="Q95" s="21">
        <f>O95-P95</f>
        <v>14846718.607981827</v>
      </c>
    </row>
    <row r="96" spans="6:22" x14ac:dyDescent="0.35">
      <c r="F96" s="18" t="s">
        <v>4238</v>
      </c>
      <c r="G96" s="21">
        <v>487191.3529</v>
      </c>
      <c r="H96" s="21">
        <v>97920.284092751681</v>
      </c>
      <c r="I96" s="19">
        <f t="shared" ref="I96:I105" si="16">IFERROR(H96/G96,0)</f>
        <v>0.2009893720606544</v>
      </c>
      <c r="K96" s="21">
        <f>G96-Final_FY_2024!D24</f>
        <v>-196241.93956049072</v>
      </c>
      <c r="L96" s="21"/>
      <c r="M96" s="18" t="str">
        <f>Final_FY_2023!C56</f>
        <v>Fire Domestic</v>
      </c>
      <c r="N96" s="20">
        <f>Final_FY_2024!D24</f>
        <v>683433.29246049072</v>
      </c>
      <c r="O96" s="21">
        <f>Final_FY_2024!E24</f>
        <v>371678.56627581763</v>
      </c>
      <c r="P96" s="21">
        <f>I96*N96</f>
        <v>137362.8282969796</v>
      </c>
      <c r="Q96" s="21">
        <f t="shared" ref="Q96:Q106" si="17">O96-P96</f>
        <v>234315.73797883803</v>
      </c>
    </row>
    <row r="97" spans="6:17" x14ac:dyDescent="0.35">
      <c r="F97" s="18" t="s">
        <v>4248</v>
      </c>
      <c r="G97" s="21">
        <v>24971767.125300001</v>
      </c>
      <c r="H97" s="21">
        <v>9712474.9310111366</v>
      </c>
      <c r="I97" s="19">
        <f t="shared" si="16"/>
        <v>0.38893823101413594</v>
      </c>
      <c r="K97" s="21">
        <f>G97-Final_FY_2024!D25</f>
        <v>-1165179.8702617586</v>
      </c>
      <c r="L97" s="21"/>
      <c r="M97" s="18" t="str">
        <f>Final_FY_2023!C57</f>
        <v>Fire Industrial</v>
      </c>
      <c r="N97" s="20">
        <f>Final_FY_2024!D25</f>
        <v>26136946.99556176</v>
      </c>
      <c r="O97" s="21">
        <f>Final_FY_2024!E25</f>
        <v>14214325.075038735</v>
      </c>
      <c r="P97" s="21">
        <f t="shared" ref="P97:P105" si="18">I97*N97</f>
        <v>10165657.928564025</v>
      </c>
      <c r="Q97" s="21">
        <f t="shared" si="17"/>
        <v>4048667.1464747097</v>
      </c>
    </row>
    <row r="98" spans="6:17" x14ac:dyDescent="0.35">
      <c r="F98" s="18" t="s">
        <v>4214</v>
      </c>
      <c r="G98" s="21">
        <v>1860528.0701999997</v>
      </c>
      <c r="H98" s="21">
        <v>517933.06100914971</v>
      </c>
      <c r="I98" s="19">
        <f t="shared" si="16"/>
        <v>0.27837960055796085</v>
      </c>
      <c r="K98" s="21">
        <f>G98-Final_FY_2024!D26</f>
        <v>-4933109.3646000009</v>
      </c>
      <c r="L98" s="21"/>
      <c r="M98" s="18" t="str">
        <f>Final_FY_2023!C58</f>
        <v>Liability</v>
      </c>
      <c r="N98" s="20">
        <f>Final_FY_2024!D26</f>
        <v>6793637.4348000009</v>
      </c>
      <c r="O98" s="21">
        <f>Final_FY_2024!E26</f>
        <v>3694653.8154053432</v>
      </c>
      <c r="P98" s="21">
        <f t="shared" si="18"/>
        <v>1891210.075435234</v>
      </c>
      <c r="Q98" s="21">
        <f t="shared" si="17"/>
        <v>1803443.7399701092</v>
      </c>
    </row>
    <row r="99" spans="6:17" x14ac:dyDescent="0.35">
      <c r="F99" s="18" t="s">
        <v>4244</v>
      </c>
      <c r="G99" s="21">
        <v>11451573.5835</v>
      </c>
      <c r="H99" s="21">
        <v>3339971.3348529013</v>
      </c>
      <c r="I99" s="19">
        <f t="shared" si="16"/>
        <v>0.29166047010912971</v>
      </c>
      <c r="K99" s="21">
        <f>G99-Final_FY_2024!D27</f>
        <v>-1959280.0000000037</v>
      </c>
      <c r="L99" s="21"/>
      <c r="M99" s="18" t="str">
        <f>Final_FY_2023!C59</f>
        <v>Marine</v>
      </c>
      <c r="N99" s="20">
        <f>Final_FY_2024!D27</f>
        <v>13410853.583500003</v>
      </c>
      <c r="O99" s="21">
        <f>Final_FY_2024!E27</f>
        <v>7293362.6257874286</v>
      </c>
      <c r="P99" s="21">
        <f t="shared" si="18"/>
        <v>3911415.8607283179</v>
      </c>
      <c r="Q99" s="21">
        <f t="shared" si="17"/>
        <v>3381946.7650591107</v>
      </c>
    </row>
    <row r="100" spans="6:17" x14ac:dyDescent="0.35">
      <c r="F100" s="18" t="s">
        <v>4224</v>
      </c>
      <c r="G100" s="21">
        <v>100000</v>
      </c>
      <c r="H100" s="21">
        <v>30898.345730024317</v>
      </c>
      <c r="I100" s="19">
        <f t="shared" si="16"/>
        <v>0.30898345730024318</v>
      </c>
      <c r="K100" s="21">
        <f>G100-Final_FY_2024!D28</f>
        <v>-10000</v>
      </c>
      <c r="L100" s="21"/>
      <c r="M100" s="18" t="str">
        <f>Final_FY_2023!C60</f>
        <v>Miscellaneous</v>
      </c>
      <c r="N100" s="20">
        <f>Final_FY_2024!D28</f>
        <v>110000</v>
      </c>
      <c r="O100" s="21">
        <f>Final_FY_2024!E28</f>
        <v>59822.432915357982</v>
      </c>
      <c r="P100" s="21">
        <f t="shared" si="18"/>
        <v>33988.180303026747</v>
      </c>
      <c r="Q100" s="21">
        <f t="shared" si="17"/>
        <v>25834.252612331235</v>
      </c>
    </row>
    <row r="101" spans="6:17" x14ac:dyDescent="0.35">
      <c r="F101" s="18" t="s">
        <v>3908</v>
      </c>
      <c r="G101" s="21">
        <v>240541987.76620996</v>
      </c>
      <c r="H101" s="21">
        <v>156005411.3980808</v>
      </c>
      <c r="I101" s="19">
        <f t="shared" si="16"/>
        <v>0.64855792058103046</v>
      </c>
      <c r="K101" s="21">
        <f>G101-Final_FY_2024!D29</f>
        <v>-39724008.785699964</v>
      </c>
      <c r="L101" s="21"/>
      <c r="M101" s="18" t="str">
        <f>Final_FY_2023!C61</f>
        <v>Motor Commercial</v>
      </c>
      <c r="N101" s="20">
        <f>Final_FY_2024!D29</f>
        <v>280265996.55190992</v>
      </c>
      <c r="O101" s="21">
        <f>Final_FY_2024!E29</f>
        <v>152419943.42893258</v>
      </c>
      <c r="P101" s="21">
        <f t="shared" si="18"/>
        <v>181768731.93327695</v>
      </c>
      <c r="Q101" s="21">
        <f t="shared" si="17"/>
        <v>-29348788.504344374</v>
      </c>
    </row>
    <row r="102" spans="6:17" x14ac:dyDescent="0.35">
      <c r="F102" s="18" t="s">
        <v>3910</v>
      </c>
      <c r="G102" s="21">
        <v>390191363.78390002</v>
      </c>
      <c r="H102" s="21">
        <v>187951362.45560166</v>
      </c>
      <c r="I102" s="19">
        <f t="shared" si="16"/>
        <v>0.4816902163926286</v>
      </c>
      <c r="K102" s="21">
        <f>G102-Final_FY_2024!D30</f>
        <v>-60526813.092361987</v>
      </c>
      <c r="L102" s="21"/>
      <c r="M102" s="18" t="str">
        <f>Final_FY_2023!C62</f>
        <v>Motor Private</v>
      </c>
      <c r="N102" s="20">
        <f>Final_FY_2024!D30</f>
        <v>450718176.87626201</v>
      </c>
      <c r="O102" s="21">
        <f>Final_FY_2024!E30</f>
        <v>245118708.18102399</v>
      </c>
      <c r="P102" s="21">
        <f t="shared" si="18"/>
        <v>217106536.15161771</v>
      </c>
      <c r="Q102" s="21">
        <f t="shared" si="17"/>
        <v>28012172.029406279</v>
      </c>
    </row>
    <row r="103" spans="6:17" x14ac:dyDescent="0.35">
      <c r="F103" s="18" t="s">
        <v>4263</v>
      </c>
      <c r="G103" s="21">
        <v>1120691</v>
      </c>
      <c r="H103" s="21">
        <v>198978.62332103774</v>
      </c>
      <c r="I103" s="19">
        <f t="shared" si="16"/>
        <v>0.17754994313422498</v>
      </c>
      <c r="K103" s="21">
        <f>G103-Final_FY_2024!D31</f>
        <v>-1552578.6402000003</v>
      </c>
      <c r="L103" s="21"/>
      <c r="M103" s="18" t="str">
        <f>Final_FY_2023!C63</f>
        <v>Personal Accident</v>
      </c>
      <c r="N103" s="20">
        <f>Final_FY_2024!D31</f>
        <v>2673269.6402000003</v>
      </c>
      <c r="O103" s="21">
        <f>Final_FY_2024!E31</f>
        <v>1453831.7610502518</v>
      </c>
      <c r="P103" s="21">
        <f t="shared" si="18"/>
        <v>474638.87259996013</v>
      </c>
      <c r="Q103" s="21">
        <f t="shared" si="17"/>
        <v>979192.88845029171</v>
      </c>
    </row>
    <row r="104" spans="6:17" x14ac:dyDescent="0.35">
      <c r="F104" s="18" t="s">
        <v>4199</v>
      </c>
      <c r="G104" s="21">
        <v>2488989.7058800003</v>
      </c>
      <c r="H104" s="21">
        <v>874547.17432224099</v>
      </c>
      <c r="I104" s="19">
        <f t="shared" si="16"/>
        <v>0.35136632837661275</v>
      </c>
      <c r="K104" s="21">
        <f>G104-Final_FY_2024!D32</f>
        <v>-2050020.7732999995</v>
      </c>
      <c r="L104" s="21"/>
      <c r="M104" s="18" t="str">
        <f>Final_FY_2023!C64</f>
        <v>Theft</v>
      </c>
      <c r="N104" s="20">
        <f>Final_FY_2024!D32</f>
        <v>4539010.4791799998</v>
      </c>
      <c r="O104" s="21">
        <f>Final_FY_2024!E32</f>
        <v>2468496.8172077495</v>
      </c>
      <c r="P104" s="21">
        <f t="shared" si="18"/>
        <v>1594855.4465324462</v>
      </c>
      <c r="Q104" s="21">
        <f t="shared" si="17"/>
        <v>873641.37067530327</v>
      </c>
    </row>
    <row r="105" spans="6:17" x14ac:dyDescent="0.35">
      <c r="F105" s="18" t="s">
        <v>658</v>
      </c>
      <c r="G105" s="21">
        <v>42269251.868699998</v>
      </c>
      <c r="H105" s="21">
        <v>19015682.935677398</v>
      </c>
      <c r="I105" s="19">
        <f t="shared" si="16"/>
        <v>0.44987034534572257</v>
      </c>
      <c r="K105" s="21">
        <f>G105-Final_FY_2024!D33</f>
        <v>-97945.117610000074</v>
      </c>
      <c r="L105" s="21"/>
      <c r="M105" s="18" t="str">
        <f>Final_FY_2023!C65</f>
        <v>Workmen's Compensation</v>
      </c>
      <c r="N105" s="20">
        <f>Final_FY_2024!D33</f>
        <v>42367196.986309998</v>
      </c>
      <c r="O105" s="21">
        <f>Final_FY_2024!E33</f>
        <v>23040989.086593516</v>
      </c>
      <c r="P105" s="21">
        <f t="shared" si="18"/>
        <v>19059745.539561536</v>
      </c>
      <c r="Q105" s="21">
        <f t="shared" si="17"/>
        <v>3981243.54703198</v>
      </c>
    </row>
    <row r="106" spans="6:17" x14ac:dyDescent="0.35">
      <c r="F106" s="62" t="s">
        <v>7191</v>
      </c>
      <c r="G106" s="21">
        <f>SUM(G95:G105)</f>
        <v>769814161.39009011</v>
      </c>
      <c r="H106" s="21">
        <f>SUM(H95:H105)</f>
        <v>392809173.65575272</v>
      </c>
      <c r="I106" s="227">
        <f>IFERROR(H106/G106,0)</f>
        <v>0.51026493582092391</v>
      </c>
      <c r="K106" s="21">
        <f>G106-Final_FY_2024!D34</f>
        <v>-113578480.36319411</v>
      </c>
      <c r="M106" s="62" t="s">
        <v>7191</v>
      </c>
      <c r="N106" s="74">
        <f>SUM(N95:N105)</f>
        <v>883392641.75328422</v>
      </c>
      <c r="O106" s="74">
        <f>SUM(O95:O105)</f>
        <v>480424518.62915188</v>
      </c>
      <c r="P106" s="74">
        <f t="shared" ref="P106" si="19">SUM(P95:P105)</f>
        <v>451586131.04785544</v>
      </c>
      <c r="Q106" s="232">
        <f t="shared" si="17"/>
        <v>28838387.581296444</v>
      </c>
    </row>
    <row r="107" spans="6:17" x14ac:dyDescent="0.35">
      <c r="M107" s="18" t="s">
        <v>7190</v>
      </c>
      <c r="O107" s="231">
        <f>IFERROR(O106/$N$106,0)</f>
        <v>0.54384029923052701</v>
      </c>
      <c r="P107" s="231">
        <f>IFERROR(P106/$N$106,0)</f>
        <v>0.51119525984683878</v>
      </c>
    </row>
    <row r="108" spans="6:17" x14ac:dyDescent="0.35">
      <c r="G108" s="21"/>
      <c r="P108" s="21"/>
    </row>
  </sheetData>
  <mergeCells count="5">
    <mergeCell ref="E7:F8"/>
    <mergeCell ref="G10:S10"/>
    <mergeCell ref="G27:S27"/>
    <mergeCell ref="G44:S44"/>
    <mergeCell ref="G62:S62"/>
  </mergeCells>
  <phoneticPr fontId="17" type="noConversion"/>
  <dataValidations count="1">
    <dataValidation type="list" allowBlank="1" showInputMessage="1" showErrorMessage="1" sqref="J92" xr:uid="{981BF543-01FF-4BF3-AD18-EEA539297C94}">
      <formula1>$F$95:$F$105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D94CD-4AC3-4B0A-B29A-08281F39482F}">
  <sheetPr>
    <tabColor rgb="FFFFFF00"/>
  </sheetPr>
  <dimension ref="H7:I20"/>
  <sheetViews>
    <sheetView showGridLines="0" topLeftCell="G8" workbookViewId="0">
      <selection activeCell="H20" sqref="H20"/>
    </sheetView>
  </sheetViews>
  <sheetFormatPr defaultRowHeight="14.5" x14ac:dyDescent="0.35"/>
  <cols>
    <col min="8" max="8" width="18.08984375" customWidth="1"/>
    <col min="9" max="9" width="18.453125" customWidth="1"/>
  </cols>
  <sheetData>
    <row r="7" spans="8:9" x14ac:dyDescent="0.35">
      <c r="H7" t="s">
        <v>7176</v>
      </c>
      <c r="I7" s="52" t="s">
        <v>658</v>
      </c>
    </row>
    <row r="10" spans="8:9" x14ac:dyDescent="0.35">
      <c r="H10" s="200" t="s">
        <v>4195</v>
      </c>
    </row>
    <row r="11" spans="8:9" x14ac:dyDescent="0.35">
      <c r="H11" s="200" t="s">
        <v>4238</v>
      </c>
    </row>
    <row r="12" spans="8:9" x14ac:dyDescent="0.35">
      <c r="H12" s="200" t="s">
        <v>4248</v>
      </c>
    </row>
    <row r="13" spans="8:9" x14ac:dyDescent="0.35">
      <c r="H13" s="200" t="s">
        <v>4214</v>
      </c>
    </row>
    <row r="14" spans="8:9" x14ac:dyDescent="0.35">
      <c r="H14" s="200" t="s">
        <v>4244</v>
      </c>
    </row>
    <row r="15" spans="8:9" x14ac:dyDescent="0.35">
      <c r="H15" s="200" t="s">
        <v>4224</v>
      </c>
    </row>
    <row r="16" spans="8:9" x14ac:dyDescent="0.35">
      <c r="H16" s="200" t="s">
        <v>3908</v>
      </c>
    </row>
    <row r="17" spans="8:8" x14ac:dyDescent="0.35">
      <c r="H17" s="200" t="s">
        <v>3910</v>
      </c>
    </row>
    <row r="18" spans="8:8" x14ac:dyDescent="0.35">
      <c r="H18" s="200" t="s">
        <v>4263</v>
      </c>
    </row>
    <row r="19" spans="8:8" x14ac:dyDescent="0.35">
      <c r="H19" s="200" t="s">
        <v>4199</v>
      </c>
    </row>
    <row r="20" spans="8:8" x14ac:dyDescent="0.35">
      <c r="H20" s="200" t="s">
        <v>658</v>
      </c>
    </row>
  </sheetData>
  <dataValidations count="1">
    <dataValidation type="list" allowBlank="1" showInputMessage="1" showErrorMessage="1" sqref="I7" xr:uid="{82F19F73-62DF-42FB-8B54-21B2A926C37D}">
      <formula1>$H$10:$H$20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3F74A-64F5-49D3-BA91-62FC748D3F58}">
  <sheetPr>
    <tabColor rgb="FFFFFF00"/>
  </sheetPr>
  <dimension ref="K8:O13"/>
  <sheetViews>
    <sheetView showGridLines="0" topLeftCell="J1" workbookViewId="0">
      <selection activeCell="L12" sqref="L12"/>
    </sheetView>
  </sheetViews>
  <sheetFormatPr defaultRowHeight="14.5" x14ac:dyDescent="0.35"/>
  <cols>
    <col min="11" max="11" width="24.08984375" bestFit="1" customWidth="1"/>
    <col min="12" max="14" width="11.08984375" bestFit="1" customWidth="1"/>
    <col min="15" max="15" width="11.90625" customWidth="1"/>
  </cols>
  <sheetData>
    <row r="8" spans="11:15" x14ac:dyDescent="0.35">
      <c r="K8" s="254"/>
      <c r="L8" s="255">
        <v>2021</v>
      </c>
      <c r="M8" s="255">
        <v>2022</v>
      </c>
      <c r="N8" s="255">
        <v>2023</v>
      </c>
      <c r="O8" s="255">
        <v>2024</v>
      </c>
    </row>
    <row r="9" spans="11:15" x14ac:dyDescent="0.35">
      <c r="K9" s="50"/>
      <c r="L9" s="51"/>
      <c r="M9" s="51"/>
      <c r="N9" s="51"/>
      <c r="O9" s="51"/>
    </row>
    <row r="10" spans="11:15" x14ac:dyDescent="0.35">
      <c r="K10" t="s">
        <v>7188</v>
      </c>
      <c r="L10" s="16">
        <f>Claim_Discounting_21_OCR!AE70</f>
        <v>498672847</v>
      </c>
      <c r="M10" s="16">
        <f>Claim_Discounting_22_OCR!O101</f>
        <v>450690046</v>
      </c>
      <c r="N10" s="16">
        <f>Claim_Discounting_23_OCR!O106</f>
        <v>387743618.39999998</v>
      </c>
      <c r="O10" s="16">
        <f>Claim_Discounting_24_OCR!O106</f>
        <v>480424518.62915188</v>
      </c>
    </row>
    <row r="11" spans="11:15" x14ac:dyDescent="0.35">
      <c r="K11" t="s">
        <v>7189</v>
      </c>
      <c r="L11" s="16">
        <f>Claim_Discounting_21_OCR!AF70</f>
        <v>501704898.99137992</v>
      </c>
      <c r="M11" s="16">
        <f>Claim_Discounting_22_OCR!P101</f>
        <v>454282518.63922346</v>
      </c>
      <c r="N11" s="16">
        <f>Claim_Discounting_23_OCR!P106</f>
        <v>383360321.9019329</v>
      </c>
      <c r="O11" s="16">
        <f>Claim_Discounting_24_OCR!P106</f>
        <v>451586131.04785544</v>
      </c>
    </row>
    <row r="12" spans="11:15" x14ac:dyDescent="0.35">
      <c r="K12" s="253" t="s">
        <v>7542</v>
      </c>
      <c r="L12" s="256">
        <f>L10-L11</f>
        <v>-3032051.9913799167</v>
      </c>
      <c r="M12" s="256">
        <f>M10-M11</f>
        <v>-3592472.6392234564</v>
      </c>
      <c r="N12" s="256">
        <f>N10-N11</f>
        <v>4383296.498067081</v>
      </c>
      <c r="O12" s="256">
        <f>O10-O11</f>
        <v>28838387.581296444</v>
      </c>
    </row>
    <row r="13" spans="11:15" x14ac:dyDescent="0.35">
      <c r="K13" s="253" t="s">
        <v>7543</v>
      </c>
      <c r="L13" s="256">
        <f>L12</f>
        <v>-3032051.9913799167</v>
      </c>
      <c r="M13" s="256">
        <f>M12+L13</f>
        <v>-6624524.6306033731</v>
      </c>
      <c r="N13" s="257">
        <f>N12+M13</f>
        <v>-2241228.1325362921</v>
      </c>
      <c r="O13" s="257">
        <f>O12+N13</f>
        <v>26597159.448760152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137A6"/>
  </sheetPr>
  <dimension ref="B3:P100"/>
  <sheetViews>
    <sheetView topLeftCell="A37" workbookViewId="0">
      <selection activeCell="F68" sqref="F68"/>
    </sheetView>
  </sheetViews>
  <sheetFormatPr defaultColWidth="9.08984375" defaultRowHeight="15" customHeight="1" x14ac:dyDescent="0.3"/>
  <cols>
    <col min="1" max="1" width="9.08984375" style="132"/>
    <col min="2" max="2" width="7.453125" style="132" bestFit="1" customWidth="1"/>
    <col min="3" max="3" width="48.90625" style="135" bestFit="1" customWidth="1"/>
    <col min="4" max="4" width="12.54296875" style="132" bestFit="1" customWidth="1"/>
    <col min="5" max="12" width="20.6328125" style="132" customWidth="1"/>
    <col min="13" max="16" width="11.453125" style="132" bestFit="1" customWidth="1"/>
    <col min="17" max="16384" width="9.08984375" style="132"/>
  </cols>
  <sheetData>
    <row r="3" spans="2:16" ht="15" customHeight="1" x14ac:dyDescent="0.3">
      <c r="B3" s="134"/>
      <c r="C3" s="134" t="s">
        <v>7109</v>
      </c>
      <c r="D3" s="134" t="s">
        <v>7088</v>
      </c>
      <c r="E3" s="134"/>
      <c r="F3" s="155" t="s">
        <v>7097</v>
      </c>
    </row>
    <row r="4" spans="2:16" ht="15" customHeight="1" x14ac:dyDescent="0.35">
      <c r="C4" s="141" t="s">
        <v>7090</v>
      </c>
      <c r="F4" s="156"/>
    </row>
    <row r="5" spans="2:16" ht="15" customHeight="1" x14ac:dyDescent="0.3">
      <c r="C5" s="135" t="s">
        <v>7089</v>
      </c>
      <c r="D5" s="133">
        <f>Claim_Discounting_21_OCR!V48</f>
        <v>12217424.999999998</v>
      </c>
      <c r="E5" s="133"/>
      <c r="F5" s="157">
        <f>Claim_Discounting_21_OCR!V53</f>
        <v>5155718.68225733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</row>
    <row r="6" spans="2:16" ht="15" customHeight="1" x14ac:dyDescent="0.3">
      <c r="C6" s="135" t="s">
        <v>7062</v>
      </c>
      <c r="D6" s="133">
        <f>Claim_Discounting_21_IBNR!F6</f>
        <v>15482319.708785901</v>
      </c>
      <c r="F6" s="157">
        <f>Claim_Discounting_21_IBNR!I61</f>
        <v>4733343.0605263831</v>
      </c>
      <c r="G6" s="133"/>
      <c r="H6" s="133"/>
      <c r="I6" s="133"/>
      <c r="J6" s="133"/>
      <c r="K6" s="133"/>
      <c r="L6" s="133"/>
      <c r="M6" s="133"/>
      <c r="N6" s="133"/>
      <c r="O6" s="133"/>
      <c r="P6" s="133"/>
    </row>
    <row r="7" spans="2:16" ht="15" customHeight="1" x14ac:dyDescent="0.3">
      <c r="D7" s="133"/>
      <c r="F7" s="157"/>
      <c r="G7" s="133"/>
      <c r="H7" s="133"/>
      <c r="I7" s="133"/>
      <c r="J7" s="133"/>
      <c r="K7" s="133"/>
      <c r="L7" s="133"/>
      <c r="M7" s="133"/>
      <c r="N7" s="133"/>
      <c r="O7" s="133"/>
      <c r="P7" s="133"/>
    </row>
    <row r="8" spans="2:16" ht="15" customHeight="1" thickBot="1" x14ac:dyDescent="0.35">
      <c r="C8" s="138" t="s">
        <v>7092</v>
      </c>
      <c r="D8" s="139">
        <f>SUM(D5:D6)</f>
        <v>27699744.708785899</v>
      </c>
      <c r="E8" s="140"/>
      <c r="F8" s="168">
        <f>SUM(F5:F6)</f>
        <v>9889061.7427837141</v>
      </c>
      <c r="G8" s="139"/>
      <c r="H8" s="139"/>
      <c r="I8" s="139"/>
      <c r="J8" s="139"/>
      <c r="K8" s="139"/>
      <c r="L8" s="139"/>
      <c r="M8" s="139"/>
      <c r="N8" s="139"/>
      <c r="O8" s="139"/>
      <c r="P8" s="139"/>
    </row>
    <row r="14" spans="2:16" ht="15" customHeight="1" x14ac:dyDescent="0.3">
      <c r="C14" s="186" t="s">
        <v>7155</v>
      </c>
    </row>
    <row r="16" spans="2:16" ht="15" customHeight="1" x14ac:dyDescent="0.3">
      <c r="D16" s="134" t="s">
        <v>7088</v>
      </c>
      <c r="E16" s="134"/>
      <c r="F16" s="155" t="s">
        <v>7097</v>
      </c>
    </row>
    <row r="18" spans="3:6" ht="15" customHeight="1" x14ac:dyDescent="0.3">
      <c r="C18" s="135" t="s">
        <v>7089</v>
      </c>
      <c r="D18" s="133">
        <f>Claim_Discounting_21_OCR!V48-Claim_Discounting_21_OCR!G48</f>
        <v>11305176.999999998</v>
      </c>
      <c r="F18" s="133">
        <f>Claim_Discounting_21_OCR!V53-Claim_Discounting_21_OCR!G53</f>
        <v>4284099.9573178384</v>
      </c>
    </row>
    <row r="19" spans="3:6" ht="15" customHeight="1" x14ac:dyDescent="0.3">
      <c r="C19" s="135" t="s">
        <v>7062</v>
      </c>
      <c r="D19" s="133">
        <f>D6</f>
        <v>15482319.708785901</v>
      </c>
      <c r="F19" s="133">
        <f>F6</f>
        <v>4733343.0605263831</v>
      </c>
    </row>
    <row r="20" spans="3:6" ht="15" customHeight="1" x14ac:dyDescent="0.3">
      <c r="C20" s="136" t="s">
        <v>7160</v>
      </c>
      <c r="D20" s="185">
        <f>D18+D19</f>
        <v>26787496.708785899</v>
      </c>
      <c r="E20" s="134"/>
      <c r="F20" s="185">
        <f>F18+F19</f>
        <v>9017443.0178442225</v>
      </c>
    </row>
    <row r="22" spans="3:6" ht="15" customHeight="1" x14ac:dyDescent="0.3">
      <c r="C22" s="135" t="s">
        <v>7156</v>
      </c>
      <c r="F22" s="187">
        <f>Claim_Discounting_22_OCR!G81</f>
        <v>0.10308</v>
      </c>
    </row>
    <row r="23" spans="3:6" ht="15" customHeight="1" thickBot="1" x14ac:dyDescent="0.35"/>
    <row r="24" spans="3:6" ht="15" customHeight="1" thickBot="1" x14ac:dyDescent="0.35">
      <c r="C24" s="188" t="s">
        <v>7159</v>
      </c>
      <c r="D24" s="189"/>
      <c r="E24" s="189"/>
      <c r="F24" s="190">
        <f>F20*F22</f>
        <v>929518.02627938252</v>
      </c>
    </row>
    <row r="28" spans="3:6" ht="15" customHeight="1" x14ac:dyDescent="0.3">
      <c r="C28" s="204" t="s">
        <v>7162</v>
      </c>
    </row>
    <row r="30" spans="3:6" ht="15" customHeight="1" x14ac:dyDescent="0.3">
      <c r="C30" s="196" t="s">
        <v>7161</v>
      </c>
      <c r="D30" s="191"/>
    </row>
    <row r="31" spans="3:6" ht="15" customHeight="1" x14ac:dyDescent="0.3">
      <c r="C31" s="192" t="s">
        <v>7089</v>
      </c>
      <c r="D31" s="193">
        <f>F5/D5</f>
        <v>0.42199716243458263</v>
      </c>
    </row>
    <row r="32" spans="3:6" ht="15" customHeight="1" x14ac:dyDescent="0.3">
      <c r="C32" s="194" t="s">
        <v>7062</v>
      </c>
      <c r="D32" s="195">
        <f>F6/D6</f>
        <v>0.30572570193343235</v>
      </c>
    </row>
    <row r="36" spans="3:12" ht="15" customHeight="1" x14ac:dyDescent="0.3">
      <c r="C36" s="197">
        <v>2021</v>
      </c>
      <c r="D36" s="282" t="s">
        <v>7089</v>
      </c>
      <c r="E36" s="282"/>
      <c r="F36" s="282" t="s">
        <v>7062</v>
      </c>
      <c r="G36" s="282"/>
      <c r="H36" s="282" t="s">
        <v>7163</v>
      </c>
      <c r="I36" s="282"/>
    </row>
    <row r="37" spans="3:12" ht="15" customHeight="1" x14ac:dyDescent="0.3">
      <c r="C37" s="198"/>
      <c r="D37" s="199" t="s">
        <v>7088</v>
      </c>
      <c r="E37" s="199" t="s">
        <v>7097</v>
      </c>
      <c r="F37" s="199" t="s">
        <v>7088</v>
      </c>
      <c r="G37" s="199" t="s">
        <v>7097</v>
      </c>
      <c r="H37" s="199" t="s">
        <v>7088</v>
      </c>
      <c r="I37" s="199" t="s">
        <v>7097</v>
      </c>
    </row>
    <row r="38" spans="3:12" ht="15" customHeight="1" x14ac:dyDescent="0.3">
      <c r="C38" s="200" t="s">
        <v>4195</v>
      </c>
      <c r="D38" s="201">
        <v>12217425</v>
      </c>
      <c r="E38" s="201">
        <f>D38*$D$31</f>
        <v>5155718.682257331</v>
      </c>
      <c r="F38" s="201">
        <f>-L38</f>
        <v>4690906.4204182997</v>
      </c>
      <c r="G38" s="201">
        <f>F38*$D$32</f>
        <v>1434130.6580864291</v>
      </c>
      <c r="H38" s="201">
        <f>D38+F38</f>
        <v>16908331.4204183</v>
      </c>
      <c r="I38" s="201">
        <f>E38+G38</f>
        <v>6589849.3403437603</v>
      </c>
      <c r="J38" s="132" t="s">
        <v>7164</v>
      </c>
      <c r="K38" s="206">
        <v>-12217425</v>
      </c>
      <c r="L38" s="207">
        <v>-4690906.4204182997</v>
      </c>
    </row>
    <row r="39" spans="3:12" ht="15" customHeight="1" x14ac:dyDescent="0.3">
      <c r="C39" s="200" t="s">
        <v>4238</v>
      </c>
      <c r="D39" s="201">
        <v>442343</v>
      </c>
      <c r="E39" s="201">
        <f t="shared" ref="E39:E48" si="0">D39*$D$31</f>
        <v>186667.49082280058</v>
      </c>
      <c r="F39" s="201">
        <f t="shared" ref="F39:F42" si="1">-L39</f>
        <v>0</v>
      </c>
      <c r="G39" s="201">
        <f t="shared" ref="G39:G48" si="2">F39*$D$32</f>
        <v>0</v>
      </c>
      <c r="H39" s="201">
        <f t="shared" ref="H39:I48" si="3">D39+F39</f>
        <v>442343</v>
      </c>
      <c r="I39" s="201">
        <f t="shared" si="3"/>
        <v>186667.49082280058</v>
      </c>
      <c r="J39" s="132" t="s">
        <v>7165</v>
      </c>
      <c r="K39" s="206">
        <v>-442343</v>
      </c>
      <c r="L39" s="207">
        <v>0</v>
      </c>
    </row>
    <row r="40" spans="3:12" ht="15" customHeight="1" x14ac:dyDescent="0.3">
      <c r="C40" s="200" t="s">
        <v>4248</v>
      </c>
      <c r="D40" s="201">
        <v>26587418</v>
      </c>
      <c r="E40" s="201">
        <f t="shared" si="0"/>
        <v>11219814.952462146</v>
      </c>
      <c r="F40" s="201">
        <f t="shared" si="1"/>
        <v>4135205.3620593199</v>
      </c>
      <c r="G40" s="201">
        <f t="shared" si="2"/>
        <v>1264238.5619544787</v>
      </c>
      <c r="H40" s="201">
        <f t="shared" si="3"/>
        <v>30722623.362059321</v>
      </c>
      <c r="I40" s="201">
        <f t="shared" si="3"/>
        <v>12484053.514416624</v>
      </c>
      <c r="J40" s="132" t="s">
        <v>7166</v>
      </c>
      <c r="K40" s="206">
        <v>-26587418</v>
      </c>
      <c r="L40" s="207">
        <v>-4135205.3620593199</v>
      </c>
    </row>
    <row r="41" spans="3:12" ht="15" customHeight="1" x14ac:dyDescent="0.3">
      <c r="C41" s="200" t="s">
        <v>4214</v>
      </c>
      <c r="D41" s="201">
        <v>6881326</v>
      </c>
      <c r="E41" s="201">
        <f t="shared" si="0"/>
        <v>2903900.0457873167</v>
      </c>
      <c r="F41" s="201">
        <f t="shared" si="1"/>
        <v>927534.22507499997</v>
      </c>
      <c r="G41" s="201">
        <f t="shared" si="2"/>
        <v>283571.05202833662</v>
      </c>
      <c r="H41" s="201">
        <f t="shared" si="3"/>
        <v>7808860.225075</v>
      </c>
      <c r="I41" s="201">
        <f t="shared" si="3"/>
        <v>3187471.0978156533</v>
      </c>
      <c r="J41" s="132" t="s">
        <v>7167</v>
      </c>
      <c r="K41" s="206">
        <v>-6881326.3999999985</v>
      </c>
      <c r="L41" s="207">
        <v>-927534.22507499997</v>
      </c>
    </row>
    <row r="42" spans="3:12" ht="15" customHeight="1" x14ac:dyDescent="0.3">
      <c r="C42" s="200" t="s">
        <v>4244</v>
      </c>
      <c r="D42" s="201">
        <v>6634663</v>
      </c>
      <c r="E42" s="201">
        <f t="shared" si="0"/>
        <v>2799808.9597097151</v>
      </c>
      <c r="F42" s="201">
        <f t="shared" si="1"/>
        <v>1313778.9272712499</v>
      </c>
      <c r="G42" s="201">
        <f t="shared" si="2"/>
        <v>401655.98472535465</v>
      </c>
      <c r="H42" s="201">
        <f t="shared" si="3"/>
        <v>7948441.9272712497</v>
      </c>
      <c r="I42" s="201">
        <f t="shared" si="3"/>
        <v>3201464.9444350698</v>
      </c>
      <c r="J42" s="132" t="s">
        <v>7168</v>
      </c>
      <c r="K42" s="206">
        <v>-6634663</v>
      </c>
      <c r="L42" s="207">
        <v>-1313778.9272712499</v>
      </c>
    </row>
    <row r="43" spans="3:12" ht="15" customHeight="1" x14ac:dyDescent="0.3">
      <c r="C43" s="200" t="s">
        <v>4224</v>
      </c>
      <c r="D43" s="201">
        <v>100000</v>
      </c>
      <c r="E43" s="201">
        <f t="shared" si="0"/>
        <v>42199.716243458264</v>
      </c>
      <c r="F43" s="201">
        <f>-L48</f>
        <v>485030.14177500003</v>
      </c>
      <c r="G43" s="201">
        <f t="shared" si="2"/>
        <v>148286.18055303409</v>
      </c>
      <c r="H43" s="201">
        <f t="shared" si="3"/>
        <v>585030.14177500003</v>
      </c>
      <c r="I43" s="201">
        <f t="shared" si="3"/>
        <v>190485.89679649236</v>
      </c>
      <c r="J43" s="132" t="s">
        <v>7169</v>
      </c>
      <c r="K43" s="206">
        <v>-417298740.55375004</v>
      </c>
      <c r="L43" s="207">
        <v>-30988613.748587798</v>
      </c>
    </row>
    <row r="44" spans="3:12" ht="15" customHeight="1" x14ac:dyDescent="0.3">
      <c r="C44" s="200" t="s">
        <v>3908</v>
      </c>
      <c r="D44" s="201">
        <v>269390177</v>
      </c>
      <c r="E44" s="201">
        <f t="shared" si="0"/>
        <v>113681890.28174996</v>
      </c>
      <c r="F44" s="201">
        <f>-L44</f>
        <v>25029698.6092548</v>
      </c>
      <c r="G44" s="201">
        <f t="shared" si="2"/>
        <v>7652222.176496679</v>
      </c>
      <c r="H44" s="201">
        <f t="shared" si="3"/>
        <v>294419875.60925478</v>
      </c>
      <c r="I44" s="201">
        <f t="shared" si="3"/>
        <v>121334112.45824665</v>
      </c>
      <c r="J44" s="132" t="s">
        <v>7170</v>
      </c>
      <c r="K44" s="206">
        <v>-269390176.86500001</v>
      </c>
      <c r="L44" s="207">
        <v>-25029698.6092548</v>
      </c>
    </row>
    <row r="45" spans="3:12" ht="15" customHeight="1" x14ac:dyDescent="0.3">
      <c r="C45" s="200" t="s">
        <v>3910</v>
      </c>
      <c r="D45" s="201">
        <v>417298741</v>
      </c>
      <c r="E45" s="201">
        <f t="shared" si="0"/>
        <v>176098884.58952382</v>
      </c>
      <c r="F45" s="201">
        <f>-L43</f>
        <v>30988613.748587798</v>
      </c>
      <c r="G45" s="201">
        <f t="shared" si="2"/>
        <v>9474015.6902310178</v>
      </c>
      <c r="H45" s="201">
        <f t="shared" si="3"/>
        <v>448287354.74858779</v>
      </c>
      <c r="I45" s="201">
        <f t="shared" si="3"/>
        <v>185572900.27975485</v>
      </c>
      <c r="J45" s="132" t="s">
        <v>7171</v>
      </c>
      <c r="K45" s="206">
        <v>-3182412.58</v>
      </c>
      <c r="L45" s="207">
        <v>-948950.718475</v>
      </c>
    </row>
    <row r="46" spans="3:12" ht="15" customHeight="1" x14ac:dyDescent="0.3">
      <c r="C46" s="200" t="s">
        <v>4263</v>
      </c>
      <c r="D46" s="201">
        <v>3182413</v>
      </c>
      <c r="E46" s="201">
        <f t="shared" si="0"/>
        <v>1342969.2556949274</v>
      </c>
      <c r="F46" s="201">
        <f>-L45</f>
        <v>948950.718475</v>
      </c>
      <c r="G46" s="201">
        <f t="shared" si="2"/>
        <v>290118.62450600433</v>
      </c>
      <c r="H46" s="201">
        <f t="shared" si="3"/>
        <v>4131363.718475</v>
      </c>
      <c r="I46" s="201">
        <f t="shared" si="3"/>
        <v>1633087.8802009318</v>
      </c>
      <c r="J46" s="132" t="s">
        <v>7172</v>
      </c>
      <c r="K46" s="206">
        <v>-5258123</v>
      </c>
      <c r="L46" s="207">
        <v>-1513186.5856250001</v>
      </c>
    </row>
    <row r="47" spans="3:12" ht="15" customHeight="1" x14ac:dyDescent="0.3">
      <c r="C47" s="200" t="s">
        <v>4199</v>
      </c>
      <c r="D47" s="201">
        <v>5258123</v>
      </c>
      <c r="E47" s="201">
        <f t="shared" si="0"/>
        <v>2218912.9857320148</v>
      </c>
      <c r="F47" s="201">
        <v>1513187</v>
      </c>
      <c r="G47" s="201">
        <f t="shared" si="2"/>
        <v>462620.15773154469</v>
      </c>
      <c r="H47" s="201">
        <f t="shared" si="3"/>
        <v>6771310</v>
      </c>
      <c r="I47" s="201">
        <f t="shared" si="3"/>
        <v>2681533.1434635594</v>
      </c>
      <c r="J47" s="132" t="s">
        <v>7173</v>
      </c>
      <c r="K47" s="206">
        <v>-38761397</v>
      </c>
      <c r="L47" s="207">
        <v>-15482319.708785901</v>
      </c>
    </row>
    <row r="48" spans="3:12" ht="15" customHeight="1" x14ac:dyDescent="0.3">
      <c r="C48" s="200" t="s">
        <v>658</v>
      </c>
      <c r="D48" s="201">
        <v>38761397</v>
      </c>
      <c r="E48" s="201">
        <f t="shared" si="0"/>
        <v>16357199.546000345</v>
      </c>
      <c r="F48" s="201">
        <f>-L47</f>
        <v>15482319.708785901</v>
      </c>
      <c r="G48" s="201">
        <f t="shared" si="2"/>
        <v>4733343.0605263831</v>
      </c>
      <c r="H48" s="201">
        <f t="shared" si="3"/>
        <v>54243716.708785899</v>
      </c>
      <c r="I48" s="201">
        <f t="shared" si="3"/>
        <v>21090542.606526729</v>
      </c>
      <c r="J48" s="132" t="s">
        <v>7174</v>
      </c>
      <c r="K48" s="206">
        <v>-100000</v>
      </c>
      <c r="L48" s="207">
        <v>-485030.14177500003</v>
      </c>
    </row>
    <row r="49" spans="3:12" ht="15" customHeight="1" x14ac:dyDescent="0.3">
      <c r="C49" s="202" t="s">
        <v>7142</v>
      </c>
      <c r="D49" s="203">
        <f t="shared" ref="D49:I49" si="4">SUM(D38:D48)</f>
        <v>786754026</v>
      </c>
      <c r="E49" s="203">
        <f t="shared" si="4"/>
        <v>332007966.50598383</v>
      </c>
      <c r="F49" s="203">
        <f t="shared" si="4"/>
        <v>85515224.861702383</v>
      </c>
      <c r="G49" s="203">
        <f t="shared" si="4"/>
        <v>26144202.146839261</v>
      </c>
      <c r="H49" s="203">
        <f t="shared" si="4"/>
        <v>872269250.86170232</v>
      </c>
      <c r="I49" s="203">
        <f t="shared" si="4"/>
        <v>358152168.65282309</v>
      </c>
      <c r="K49" s="206">
        <f>SUM(K38:K48)</f>
        <v>-786754025.39875007</v>
      </c>
      <c r="L49" s="206">
        <f>SUM(L38:L48)</f>
        <v>-85515224.447327375</v>
      </c>
    </row>
    <row r="52" spans="3:12" ht="15" customHeight="1" x14ac:dyDescent="0.3">
      <c r="C52" s="135" t="s">
        <v>7177</v>
      </c>
    </row>
    <row r="53" spans="3:12" ht="15" customHeight="1" x14ac:dyDescent="0.3">
      <c r="C53" s="197">
        <v>2021</v>
      </c>
      <c r="D53" s="282" t="s">
        <v>7089</v>
      </c>
      <c r="E53" s="282"/>
      <c r="F53" s="282" t="s">
        <v>7062</v>
      </c>
      <c r="G53" s="282"/>
      <c r="H53" s="282" t="s">
        <v>7163</v>
      </c>
      <c r="I53" s="282"/>
    </row>
    <row r="54" spans="3:12" ht="15" customHeight="1" x14ac:dyDescent="0.3">
      <c r="C54" s="198"/>
      <c r="D54" s="199" t="s">
        <v>7088</v>
      </c>
      <c r="E54" s="199" t="s">
        <v>7097</v>
      </c>
      <c r="F54" s="199" t="s">
        <v>7088</v>
      </c>
      <c r="G54" s="199" t="s">
        <v>7097</v>
      </c>
      <c r="H54" s="199" t="s">
        <v>7088</v>
      </c>
      <c r="I54" s="199" t="s">
        <v>7097</v>
      </c>
    </row>
    <row r="55" spans="3:12" ht="15" customHeight="1" x14ac:dyDescent="0.3">
      <c r="C55" s="200" t="s">
        <v>4195</v>
      </c>
      <c r="D55" s="201">
        <v>12217425</v>
      </c>
      <c r="E55" s="201">
        <v>7743841</v>
      </c>
      <c r="F55" s="201">
        <v>4690906</v>
      </c>
      <c r="G55" s="201">
        <v>2678601</v>
      </c>
      <c r="H55" s="201">
        <v>16908331</v>
      </c>
      <c r="I55" s="201">
        <v>10422442</v>
      </c>
    </row>
    <row r="56" spans="3:12" ht="15" customHeight="1" x14ac:dyDescent="0.3">
      <c r="C56" s="200" t="s">
        <v>4238</v>
      </c>
      <c r="D56" s="201">
        <v>442343</v>
      </c>
      <c r="E56" s="201">
        <v>280373</v>
      </c>
      <c r="F56" s="201" t="s">
        <v>7179</v>
      </c>
      <c r="G56" s="201" t="s">
        <v>7179</v>
      </c>
      <c r="H56" s="201">
        <v>442343</v>
      </c>
      <c r="I56" s="201">
        <v>280373</v>
      </c>
    </row>
    <row r="57" spans="3:12" ht="15" customHeight="1" x14ac:dyDescent="0.3">
      <c r="C57" s="200" t="s">
        <v>4248</v>
      </c>
      <c r="D57" s="201">
        <v>26587418</v>
      </c>
      <c r="E57" s="201">
        <v>16852057</v>
      </c>
      <c r="F57" s="201">
        <v>4135205</v>
      </c>
      <c r="G57" s="201">
        <v>2361285</v>
      </c>
      <c r="H57" s="201">
        <v>30722623</v>
      </c>
      <c r="I57" s="201">
        <v>19213341</v>
      </c>
    </row>
    <row r="58" spans="3:12" ht="15" customHeight="1" x14ac:dyDescent="0.3">
      <c r="C58" s="200" t="s">
        <v>4214</v>
      </c>
      <c r="D58" s="201">
        <v>6881326</v>
      </c>
      <c r="E58" s="201">
        <v>4361631</v>
      </c>
      <c r="F58" s="201">
        <v>927534</v>
      </c>
      <c r="G58" s="201">
        <v>529640</v>
      </c>
      <c r="H58" s="201">
        <v>7808860</v>
      </c>
      <c r="I58" s="201">
        <v>4891271</v>
      </c>
    </row>
    <row r="59" spans="3:12" ht="15" customHeight="1" x14ac:dyDescent="0.3">
      <c r="C59" s="200" t="s">
        <v>4244</v>
      </c>
      <c r="D59" s="201">
        <v>6634663</v>
      </c>
      <c r="E59" s="201">
        <v>4205287</v>
      </c>
      <c r="F59" s="201">
        <v>1313779</v>
      </c>
      <c r="G59" s="201">
        <v>750194</v>
      </c>
      <c r="H59" s="201">
        <v>7948442</v>
      </c>
      <c r="I59" s="201">
        <v>4955481</v>
      </c>
    </row>
    <row r="60" spans="3:12" ht="15" customHeight="1" x14ac:dyDescent="0.3">
      <c r="C60" s="200" t="s">
        <v>4224</v>
      </c>
      <c r="D60" s="201">
        <v>100000</v>
      </c>
      <c r="E60" s="201">
        <v>63384</v>
      </c>
      <c r="F60" s="201">
        <v>485030</v>
      </c>
      <c r="G60" s="201">
        <v>276962</v>
      </c>
      <c r="H60" s="201">
        <v>585030</v>
      </c>
      <c r="I60" s="201">
        <v>340345</v>
      </c>
    </row>
    <row r="61" spans="3:12" ht="15" customHeight="1" x14ac:dyDescent="0.3">
      <c r="C61" s="200" t="s">
        <v>3908</v>
      </c>
      <c r="D61" s="201">
        <v>269390177</v>
      </c>
      <c r="E61" s="201">
        <v>170749131</v>
      </c>
      <c r="F61" s="201">
        <v>25029699</v>
      </c>
      <c r="G61" s="201">
        <v>14292456</v>
      </c>
      <c r="H61" s="201">
        <v>294419876</v>
      </c>
      <c r="I61" s="201">
        <v>185041587</v>
      </c>
    </row>
    <row r="62" spans="3:12" ht="15" customHeight="1" x14ac:dyDescent="0.3">
      <c r="C62" s="200" t="s">
        <v>3910</v>
      </c>
      <c r="D62" s="201">
        <v>417298741</v>
      </c>
      <c r="E62" s="201">
        <v>264498870</v>
      </c>
      <c r="F62" s="201">
        <v>30988614</v>
      </c>
      <c r="G62" s="201">
        <v>17695115</v>
      </c>
      <c r="H62" s="201">
        <v>448287355</v>
      </c>
      <c r="I62" s="201">
        <v>282193985</v>
      </c>
    </row>
    <row r="63" spans="3:12" ht="15" customHeight="1" x14ac:dyDescent="0.3">
      <c r="C63" s="200" t="s">
        <v>4263</v>
      </c>
      <c r="D63" s="201">
        <v>3182413</v>
      </c>
      <c r="E63" s="201">
        <v>2017127</v>
      </c>
      <c r="F63" s="201">
        <v>948951</v>
      </c>
      <c r="G63" s="201">
        <v>541870</v>
      </c>
      <c r="H63" s="201">
        <v>4131364</v>
      </c>
      <c r="I63" s="201">
        <v>2558997</v>
      </c>
    </row>
    <row r="64" spans="3:12" ht="15" customHeight="1" x14ac:dyDescent="0.3">
      <c r="C64" s="200" t="s">
        <v>4199</v>
      </c>
      <c r="D64" s="201">
        <v>5258123</v>
      </c>
      <c r="E64" s="201">
        <v>3332786</v>
      </c>
      <c r="F64" s="201">
        <v>1513187</v>
      </c>
      <c r="G64" s="201">
        <v>864060</v>
      </c>
      <c r="H64" s="201">
        <v>6771310</v>
      </c>
      <c r="I64" s="201">
        <v>4196846</v>
      </c>
    </row>
    <row r="65" spans="3:9" ht="15" customHeight="1" x14ac:dyDescent="0.3">
      <c r="C65" s="200" t="s">
        <v>658</v>
      </c>
      <c r="D65" s="201">
        <v>38761397</v>
      </c>
      <c r="E65" s="201">
        <v>24568360</v>
      </c>
      <c r="F65" s="201">
        <v>15482320</v>
      </c>
      <c r="G65" s="201">
        <v>8840713</v>
      </c>
      <c r="H65" s="201">
        <v>54243717</v>
      </c>
      <c r="I65" s="201">
        <v>33409073</v>
      </c>
    </row>
    <row r="66" spans="3:9" ht="15" customHeight="1" x14ac:dyDescent="0.3">
      <c r="C66" s="202" t="s">
        <v>7142</v>
      </c>
      <c r="D66" s="203">
        <v>786754026</v>
      </c>
      <c r="E66" s="203">
        <v>498672846</v>
      </c>
      <c r="F66" s="203">
        <v>85515225</v>
      </c>
      <c r="G66" s="203">
        <v>48830894</v>
      </c>
      <c r="H66" s="203">
        <v>872269251</v>
      </c>
      <c r="I66" s="203">
        <v>547503740</v>
      </c>
    </row>
    <row r="67" spans="3:9" ht="15" customHeight="1" x14ac:dyDescent="0.3">
      <c r="E67" s="228">
        <f>E66/D66</f>
        <v>0.63383577270693237</v>
      </c>
    </row>
    <row r="69" spans="3:9" ht="15" customHeight="1" x14ac:dyDescent="0.3">
      <c r="C69" s="135" t="s">
        <v>7178</v>
      </c>
    </row>
    <row r="70" spans="3:9" ht="15" customHeight="1" x14ac:dyDescent="0.3">
      <c r="C70" s="197">
        <v>2021</v>
      </c>
      <c r="D70" s="282" t="s">
        <v>7089</v>
      </c>
      <c r="E70" s="282"/>
      <c r="F70" s="282" t="s">
        <v>7062</v>
      </c>
      <c r="G70" s="282"/>
      <c r="H70" s="282" t="s">
        <v>7163</v>
      </c>
      <c r="I70" s="282"/>
    </row>
    <row r="71" spans="3:9" ht="15" customHeight="1" x14ac:dyDescent="0.3">
      <c r="C71" s="198"/>
      <c r="D71" s="199" t="s">
        <v>7088</v>
      </c>
      <c r="E71" s="199" t="s">
        <v>7097</v>
      </c>
      <c r="F71" s="199" t="s">
        <v>7088</v>
      </c>
      <c r="G71" s="199" t="s">
        <v>7097</v>
      </c>
      <c r="H71" s="199" t="s">
        <v>7088</v>
      </c>
      <c r="I71" s="199" t="s">
        <v>7097</v>
      </c>
    </row>
    <row r="72" spans="3:9" ht="15" customHeight="1" x14ac:dyDescent="0.3">
      <c r="C72" s="200" t="s">
        <v>4195</v>
      </c>
      <c r="D72" s="201">
        <v>12217425</v>
      </c>
      <c r="E72" s="201"/>
      <c r="F72" s="201">
        <f>F38</f>
        <v>4690906.4204182997</v>
      </c>
      <c r="G72" s="201"/>
      <c r="H72" s="201">
        <f>D72+F72</f>
        <v>16908331.4204183</v>
      </c>
      <c r="I72" s="201">
        <f>E72+G72</f>
        <v>0</v>
      </c>
    </row>
    <row r="73" spans="3:9" ht="15" customHeight="1" x14ac:dyDescent="0.3">
      <c r="C73" s="200" t="s">
        <v>4238</v>
      </c>
      <c r="D73" s="201">
        <v>442343</v>
      </c>
      <c r="E73" s="201"/>
      <c r="F73" s="201">
        <f t="shared" ref="F73:F82" si="5">F39</f>
        <v>0</v>
      </c>
      <c r="G73" s="201"/>
      <c r="H73" s="201">
        <f t="shared" ref="H73:H82" si="6">D73+F73</f>
        <v>442343</v>
      </c>
      <c r="I73" s="201">
        <f t="shared" ref="I73:I82" si="7">E73+G73</f>
        <v>0</v>
      </c>
    </row>
    <row r="74" spans="3:9" ht="15" customHeight="1" x14ac:dyDescent="0.3">
      <c r="C74" s="200" t="s">
        <v>4248</v>
      </c>
      <c r="D74" s="201">
        <v>26587418</v>
      </c>
      <c r="E74" s="201"/>
      <c r="F74" s="201">
        <f t="shared" si="5"/>
        <v>4135205.3620593199</v>
      </c>
      <c r="G74" s="201"/>
      <c r="H74" s="201">
        <f t="shared" si="6"/>
        <v>30722623.362059321</v>
      </c>
      <c r="I74" s="201">
        <f t="shared" si="7"/>
        <v>0</v>
      </c>
    </row>
    <row r="75" spans="3:9" ht="15" customHeight="1" x14ac:dyDescent="0.3">
      <c r="C75" s="200" t="s">
        <v>4214</v>
      </c>
      <c r="D75" s="201">
        <v>6881326</v>
      </c>
      <c r="E75" s="201"/>
      <c r="F75" s="201">
        <f t="shared" si="5"/>
        <v>927534.22507499997</v>
      </c>
      <c r="G75" s="201"/>
      <c r="H75" s="201">
        <f t="shared" si="6"/>
        <v>7808860.225075</v>
      </c>
      <c r="I75" s="201">
        <f t="shared" si="7"/>
        <v>0</v>
      </c>
    </row>
    <row r="76" spans="3:9" ht="15" customHeight="1" x14ac:dyDescent="0.3">
      <c r="C76" s="200" t="s">
        <v>4244</v>
      </c>
      <c r="D76" s="201">
        <v>6634663</v>
      </c>
      <c r="E76" s="201"/>
      <c r="F76" s="201">
        <f t="shared" si="5"/>
        <v>1313778.9272712499</v>
      </c>
      <c r="G76" s="201"/>
      <c r="H76" s="201">
        <f t="shared" si="6"/>
        <v>7948441.9272712497</v>
      </c>
      <c r="I76" s="201">
        <f t="shared" si="7"/>
        <v>0</v>
      </c>
    </row>
    <row r="77" spans="3:9" ht="15" customHeight="1" x14ac:dyDescent="0.3">
      <c r="C77" s="200" t="s">
        <v>4224</v>
      </c>
      <c r="D77" s="201">
        <v>100000</v>
      </c>
      <c r="E77" s="201"/>
      <c r="F77" s="201">
        <f t="shared" si="5"/>
        <v>485030.14177500003</v>
      </c>
      <c r="G77" s="201"/>
      <c r="H77" s="201">
        <f t="shared" si="6"/>
        <v>585030.14177500003</v>
      </c>
      <c r="I77" s="201">
        <f t="shared" si="7"/>
        <v>0</v>
      </c>
    </row>
    <row r="78" spans="3:9" ht="15" customHeight="1" x14ac:dyDescent="0.3">
      <c r="C78" s="200" t="s">
        <v>3908</v>
      </c>
      <c r="D78" s="201">
        <v>269390177</v>
      </c>
      <c r="E78" s="201"/>
      <c r="F78" s="201">
        <f t="shared" si="5"/>
        <v>25029698.6092548</v>
      </c>
      <c r="G78" s="201">
        <v>21288288.946560323</v>
      </c>
      <c r="H78" s="201">
        <f t="shared" si="6"/>
        <v>294419875.60925478</v>
      </c>
      <c r="I78" s="201">
        <f t="shared" si="7"/>
        <v>21288288.946560323</v>
      </c>
    </row>
    <row r="79" spans="3:9" ht="15" customHeight="1" x14ac:dyDescent="0.3">
      <c r="C79" s="200" t="s">
        <v>3910</v>
      </c>
      <c r="D79" s="201">
        <v>417298741</v>
      </c>
      <c r="E79" s="201"/>
      <c r="F79" s="201">
        <f t="shared" si="5"/>
        <v>30988613.748587798</v>
      </c>
      <c r="G79" s="201">
        <v>22762716.376917496</v>
      </c>
      <c r="H79" s="201">
        <f t="shared" si="6"/>
        <v>448287354.74858779</v>
      </c>
      <c r="I79" s="201">
        <f t="shared" si="7"/>
        <v>22762716.376917496</v>
      </c>
    </row>
    <row r="80" spans="3:9" ht="15" customHeight="1" x14ac:dyDescent="0.3">
      <c r="C80" s="200" t="s">
        <v>4263</v>
      </c>
      <c r="D80" s="201">
        <v>3182413</v>
      </c>
      <c r="E80" s="201"/>
      <c r="F80" s="201">
        <f t="shared" si="5"/>
        <v>948950.718475</v>
      </c>
      <c r="G80" s="201"/>
      <c r="H80" s="201">
        <f t="shared" si="6"/>
        <v>4131363.718475</v>
      </c>
      <c r="I80" s="201">
        <f t="shared" si="7"/>
        <v>0</v>
      </c>
    </row>
    <row r="81" spans="3:9" ht="15" customHeight="1" x14ac:dyDescent="0.3">
      <c r="C81" s="200" t="s">
        <v>4199</v>
      </c>
      <c r="D81" s="201">
        <v>5258123</v>
      </c>
      <c r="E81" s="201"/>
      <c r="F81" s="201">
        <f t="shared" si="5"/>
        <v>1513187</v>
      </c>
      <c r="G81" s="201"/>
      <c r="H81" s="201">
        <f t="shared" si="6"/>
        <v>6771310</v>
      </c>
      <c r="I81" s="201">
        <f t="shared" si="7"/>
        <v>0</v>
      </c>
    </row>
    <row r="82" spans="3:9" ht="15" customHeight="1" x14ac:dyDescent="0.3">
      <c r="C82" s="200" t="s">
        <v>658</v>
      </c>
      <c r="D82" s="201">
        <v>38761397</v>
      </c>
      <c r="E82" s="201"/>
      <c r="F82" s="201">
        <f t="shared" si="5"/>
        <v>15482319.708785901</v>
      </c>
      <c r="G82" s="201"/>
      <c r="H82" s="201">
        <f t="shared" si="6"/>
        <v>54243716.708785899</v>
      </c>
      <c r="I82" s="201">
        <f t="shared" si="7"/>
        <v>0</v>
      </c>
    </row>
    <row r="83" spans="3:9" ht="15" customHeight="1" x14ac:dyDescent="0.3">
      <c r="C83" s="202" t="s">
        <v>7142</v>
      </c>
      <c r="D83" s="203">
        <f t="shared" ref="D83:I83" si="8">SUM(D72:D82)</f>
        <v>786754026</v>
      </c>
      <c r="E83" s="203">
        <f t="shared" si="8"/>
        <v>0</v>
      </c>
      <c r="F83" s="203">
        <f t="shared" si="8"/>
        <v>85515224.861702383</v>
      </c>
      <c r="G83" s="203">
        <f t="shared" si="8"/>
        <v>44051005.32347782</v>
      </c>
      <c r="H83" s="203">
        <f t="shared" si="8"/>
        <v>872269250.86170232</v>
      </c>
      <c r="I83" s="203">
        <f t="shared" si="8"/>
        <v>44051005.32347782</v>
      </c>
    </row>
    <row r="86" spans="3:9" ht="15" customHeight="1" x14ac:dyDescent="0.3">
      <c r="C86" s="135" t="s">
        <v>7012</v>
      </c>
    </row>
    <row r="87" spans="3:9" ht="15" customHeight="1" x14ac:dyDescent="0.3">
      <c r="C87" s="197">
        <v>2021</v>
      </c>
      <c r="D87" s="282" t="s">
        <v>7089</v>
      </c>
      <c r="E87" s="282"/>
      <c r="F87" s="282" t="s">
        <v>7062</v>
      </c>
      <c r="G87" s="282"/>
      <c r="H87" s="282" t="s">
        <v>7163</v>
      </c>
      <c r="I87" s="282"/>
    </row>
    <row r="88" spans="3:9" ht="15" customHeight="1" x14ac:dyDescent="0.3">
      <c r="C88" s="198"/>
      <c r="D88" s="199" t="s">
        <v>7088</v>
      </c>
      <c r="E88" s="199" t="s">
        <v>7097</v>
      </c>
      <c r="F88" s="199" t="s">
        <v>7088</v>
      </c>
      <c r="G88" s="199" t="s">
        <v>7097</v>
      </c>
      <c r="H88" s="199" t="s">
        <v>7088</v>
      </c>
      <c r="I88" s="199" t="s">
        <v>7097</v>
      </c>
    </row>
    <row r="89" spans="3:9" ht="15" customHeight="1" x14ac:dyDescent="0.3">
      <c r="C89" s="200" t="s">
        <v>4195</v>
      </c>
      <c r="D89" s="221">
        <f>IFERROR(D72/D55-1,0)</f>
        <v>0</v>
      </c>
      <c r="E89" s="221">
        <f t="shared" ref="E89:I89" si="9">IFERROR(E72/E55-1,0)</f>
        <v>-1</v>
      </c>
      <c r="F89" s="221">
        <f t="shared" si="9"/>
        <v>8.9624115240383162E-8</v>
      </c>
      <c r="G89" s="221">
        <f t="shared" si="9"/>
        <v>-1</v>
      </c>
      <c r="H89" s="221">
        <f t="shared" si="9"/>
        <v>2.4864565295601437E-8</v>
      </c>
      <c r="I89" s="221">
        <f t="shared" si="9"/>
        <v>-1</v>
      </c>
    </row>
    <row r="90" spans="3:9" ht="15" customHeight="1" x14ac:dyDescent="0.3">
      <c r="C90" s="200" t="s">
        <v>4238</v>
      </c>
      <c r="D90" s="221">
        <f t="shared" ref="D90:I90" si="10">IFERROR(D73/D56-1,0)</f>
        <v>0</v>
      </c>
      <c r="E90" s="221">
        <f t="shared" si="10"/>
        <v>-1</v>
      </c>
      <c r="F90" s="221">
        <f t="shared" si="10"/>
        <v>0</v>
      </c>
      <c r="G90" s="221">
        <f t="shared" si="10"/>
        <v>0</v>
      </c>
      <c r="H90" s="221">
        <f t="shared" si="10"/>
        <v>0</v>
      </c>
      <c r="I90" s="221">
        <f t="shared" si="10"/>
        <v>-1</v>
      </c>
    </row>
    <row r="91" spans="3:9" ht="15" customHeight="1" x14ac:dyDescent="0.3">
      <c r="C91" s="200" t="s">
        <v>4248</v>
      </c>
      <c r="D91" s="221">
        <f t="shared" ref="D91:I91" si="11">IFERROR(D74/D57-1,0)</f>
        <v>0</v>
      </c>
      <c r="E91" s="221">
        <f t="shared" si="11"/>
        <v>-1</v>
      </c>
      <c r="F91" s="221">
        <f t="shared" si="11"/>
        <v>8.7555349637113977E-8</v>
      </c>
      <c r="G91" s="221">
        <f t="shared" si="11"/>
        <v>-1</v>
      </c>
      <c r="H91" s="221">
        <f t="shared" si="11"/>
        <v>1.1784778930490347E-8</v>
      </c>
      <c r="I91" s="221">
        <f t="shared" si="11"/>
        <v>-1</v>
      </c>
    </row>
    <row r="92" spans="3:9" ht="15" customHeight="1" x14ac:dyDescent="0.3">
      <c r="C92" s="200" t="s">
        <v>4214</v>
      </c>
      <c r="D92" s="221">
        <f t="shared" ref="D92:I92" si="12">IFERROR(D75/D58-1,0)</f>
        <v>0</v>
      </c>
      <c r="E92" s="221">
        <f t="shared" si="12"/>
        <v>-1</v>
      </c>
      <c r="F92" s="221">
        <f t="shared" si="12"/>
        <v>2.426595682170074E-7</v>
      </c>
      <c r="G92" s="221">
        <f t="shared" si="12"/>
        <v>-1</v>
      </c>
      <c r="H92" s="221">
        <f t="shared" si="12"/>
        <v>2.882302929663183E-8</v>
      </c>
      <c r="I92" s="221">
        <f t="shared" si="12"/>
        <v>-1</v>
      </c>
    </row>
    <row r="93" spans="3:9" ht="15" customHeight="1" x14ac:dyDescent="0.3">
      <c r="C93" s="200" t="s">
        <v>4244</v>
      </c>
      <c r="D93" s="221">
        <f t="shared" ref="D93:I93" si="13">IFERROR(D76/D59-1,0)</f>
        <v>0</v>
      </c>
      <c r="E93" s="221">
        <f t="shared" si="13"/>
        <v>-1</v>
      </c>
      <c r="F93" s="221">
        <f t="shared" si="13"/>
        <v>-5.5358435502306236E-8</v>
      </c>
      <c r="G93" s="221">
        <f t="shared" si="13"/>
        <v>-1</v>
      </c>
      <c r="H93" s="221">
        <f t="shared" si="13"/>
        <v>-9.1500637067198909E-9</v>
      </c>
      <c r="I93" s="221">
        <f t="shared" si="13"/>
        <v>-1</v>
      </c>
    </row>
    <row r="94" spans="3:9" ht="15" customHeight="1" x14ac:dyDescent="0.3">
      <c r="C94" s="200" t="s">
        <v>4224</v>
      </c>
      <c r="D94" s="221">
        <f t="shared" ref="D94:I94" si="14">IFERROR(D77/D60-1,0)</f>
        <v>0</v>
      </c>
      <c r="E94" s="221">
        <f t="shared" si="14"/>
        <v>-1</v>
      </c>
      <c r="F94" s="221">
        <f t="shared" si="14"/>
        <v>2.9230150722092674E-7</v>
      </c>
      <c r="G94" s="221">
        <f t="shared" si="14"/>
        <v>-1</v>
      </c>
      <c r="H94" s="221">
        <f t="shared" si="14"/>
        <v>2.423379998894859E-7</v>
      </c>
      <c r="I94" s="221">
        <f t="shared" si="14"/>
        <v>-1</v>
      </c>
    </row>
    <row r="95" spans="3:9" ht="15" customHeight="1" x14ac:dyDescent="0.3">
      <c r="C95" s="200" t="s">
        <v>3908</v>
      </c>
      <c r="D95" s="221">
        <f t="shared" ref="D95:I95" si="15">IFERROR(D78/D61-1,0)</f>
        <v>0</v>
      </c>
      <c r="E95" s="221">
        <f t="shared" si="15"/>
        <v>-1</v>
      </c>
      <c r="F95" s="221">
        <f t="shared" si="15"/>
        <v>-1.5611262504933165E-8</v>
      </c>
      <c r="G95" s="223">
        <f t="shared" si="15"/>
        <v>0.48947731212608403</v>
      </c>
      <c r="H95" s="221">
        <f t="shared" si="15"/>
        <v>-1.3271700405326214E-9</v>
      </c>
      <c r="I95" s="221">
        <f t="shared" si="15"/>
        <v>-0.8849540295687135</v>
      </c>
    </row>
    <row r="96" spans="3:9" ht="15" customHeight="1" x14ac:dyDescent="0.3">
      <c r="C96" s="200" t="s">
        <v>3910</v>
      </c>
      <c r="D96" s="221">
        <f t="shared" ref="D96:I96" si="16">IFERROR(D79/D62-1,0)</f>
        <v>0</v>
      </c>
      <c r="E96" s="221">
        <f t="shared" si="16"/>
        <v>-1</v>
      </c>
      <c r="F96" s="221">
        <f t="shared" si="16"/>
        <v>-8.113050897762264E-9</v>
      </c>
      <c r="G96" s="223">
        <f t="shared" si="16"/>
        <v>0.28638420134130227</v>
      </c>
      <c r="H96" s="221">
        <f t="shared" si="16"/>
        <v>-5.6082827271097813E-10</v>
      </c>
      <c r="I96" s="221">
        <f t="shared" si="16"/>
        <v>-0.91933663512736641</v>
      </c>
    </row>
    <row r="97" spans="3:9" ht="15" customHeight="1" x14ac:dyDescent="0.3">
      <c r="C97" s="200" t="s">
        <v>4263</v>
      </c>
      <c r="D97" s="221">
        <f t="shared" ref="D97:I97" si="17">IFERROR(D80/D63-1,0)</f>
        <v>0</v>
      </c>
      <c r="E97" s="221">
        <f t="shared" si="17"/>
        <v>-1</v>
      </c>
      <c r="F97" s="221">
        <f t="shared" si="17"/>
        <v>-2.9666969103558927E-7</v>
      </c>
      <c r="G97" s="221">
        <f t="shared" si="17"/>
        <v>-1</v>
      </c>
      <c r="H97" s="221">
        <f t="shared" si="17"/>
        <v>-6.8143354070571149E-8</v>
      </c>
      <c r="I97" s="221">
        <f t="shared" si="17"/>
        <v>-1</v>
      </c>
    </row>
    <row r="98" spans="3:9" ht="15" customHeight="1" x14ac:dyDescent="0.3">
      <c r="C98" s="200" t="s">
        <v>4199</v>
      </c>
      <c r="D98" s="221">
        <f t="shared" ref="D98:I98" si="18">IFERROR(D81/D64-1,0)</f>
        <v>0</v>
      </c>
      <c r="E98" s="221">
        <f t="shared" si="18"/>
        <v>-1</v>
      </c>
      <c r="F98" s="221">
        <f t="shared" si="18"/>
        <v>0</v>
      </c>
      <c r="G98" s="221">
        <f t="shared" si="18"/>
        <v>-1</v>
      </c>
      <c r="H98" s="221">
        <f t="shared" si="18"/>
        <v>0</v>
      </c>
      <c r="I98" s="221">
        <f t="shared" si="18"/>
        <v>-1</v>
      </c>
    </row>
    <row r="99" spans="3:9" ht="15" customHeight="1" x14ac:dyDescent="0.3">
      <c r="C99" s="200" t="s">
        <v>658</v>
      </c>
      <c r="D99" s="221">
        <f t="shared" ref="D99:I99" si="19">IFERROR(D82/D65-1,0)</f>
        <v>0</v>
      </c>
      <c r="E99" s="221">
        <f t="shared" si="19"/>
        <v>-1</v>
      </c>
      <c r="F99" s="221">
        <f t="shared" si="19"/>
        <v>-1.8809461321822596E-8</v>
      </c>
      <c r="G99" s="221">
        <f t="shared" si="19"/>
        <v>-1</v>
      </c>
      <c r="H99" s="221">
        <f t="shared" si="19"/>
        <v>-5.3686236567429546E-9</v>
      </c>
      <c r="I99" s="221">
        <f t="shared" si="19"/>
        <v>-1</v>
      </c>
    </row>
    <row r="100" spans="3:9" ht="15" customHeight="1" x14ac:dyDescent="0.3">
      <c r="C100" s="202" t="s">
        <v>7142</v>
      </c>
      <c r="D100" s="222">
        <f t="shared" ref="D100:I100" si="20">IFERROR(D83/D66-1,0)</f>
        <v>0</v>
      </c>
      <c r="E100" s="222">
        <f t="shared" si="20"/>
        <v>-1</v>
      </c>
      <c r="F100" s="222">
        <f t="shared" si="20"/>
        <v>-1.6172280181692145E-9</v>
      </c>
      <c r="G100" s="222">
        <f t="shared" si="20"/>
        <v>-9.7886569033984516E-2</v>
      </c>
      <c r="H100" s="222">
        <f t="shared" si="20"/>
        <v>-1.5854928481218167E-10</v>
      </c>
      <c r="I100" s="222">
        <f t="shared" si="20"/>
        <v>-0.91954209240017648</v>
      </c>
    </row>
  </sheetData>
  <mergeCells count="12">
    <mergeCell ref="D70:E70"/>
    <mergeCell ref="F70:G70"/>
    <mergeCell ref="H70:I70"/>
    <mergeCell ref="D87:E87"/>
    <mergeCell ref="F87:G87"/>
    <mergeCell ref="H87:I87"/>
    <mergeCell ref="D36:E36"/>
    <mergeCell ref="F36:G36"/>
    <mergeCell ref="H36:I36"/>
    <mergeCell ref="D53:E53"/>
    <mergeCell ref="F53:G53"/>
    <mergeCell ref="H53:I5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137A6"/>
  </sheetPr>
  <dimension ref="B3:P100"/>
  <sheetViews>
    <sheetView topLeftCell="A26" workbookViewId="0">
      <selection activeCell="E91" sqref="E91"/>
    </sheetView>
  </sheetViews>
  <sheetFormatPr defaultColWidth="9.08984375" defaultRowHeight="14" x14ac:dyDescent="0.3"/>
  <cols>
    <col min="1" max="1" width="9.08984375" style="132"/>
    <col min="2" max="2" width="7.453125" style="132" bestFit="1" customWidth="1"/>
    <col min="3" max="3" width="48.90625" style="135" bestFit="1" customWidth="1"/>
    <col min="4" max="4" width="13.90625" style="132" bestFit="1" customWidth="1"/>
    <col min="5" max="5" width="12.90625" style="132" bestFit="1" customWidth="1"/>
    <col min="6" max="6" width="18.6328125" style="132" customWidth="1"/>
    <col min="7" max="7" width="11.453125" style="132" bestFit="1" customWidth="1"/>
    <col min="8" max="8" width="18.453125" style="132" customWidth="1"/>
    <col min="9" max="9" width="11.90625" style="132" bestFit="1" customWidth="1"/>
    <col min="10" max="11" width="23.36328125" style="209" customWidth="1"/>
    <col min="12" max="16" width="11.453125" style="132" bestFit="1" customWidth="1"/>
    <col min="17" max="16384" width="9.08984375" style="132"/>
  </cols>
  <sheetData>
    <row r="3" spans="2:16" x14ac:dyDescent="0.3">
      <c r="B3" s="134"/>
      <c r="C3" s="134" t="s">
        <v>7091</v>
      </c>
      <c r="D3" s="134" t="s">
        <v>7088</v>
      </c>
      <c r="E3" s="134"/>
      <c r="F3" s="155" t="s">
        <v>7097</v>
      </c>
    </row>
    <row r="4" spans="2:16" ht="14.5" x14ac:dyDescent="0.35">
      <c r="C4" s="141" t="s">
        <v>7090</v>
      </c>
      <c r="F4" s="156"/>
    </row>
    <row r="5" spans="2:16" x14ac:dyDescent="0.3">
      <c r="C5" s="135" t="s">
        <v>7089</v>
      </c>
      <c r="D5" s="133">
        <f>Claim_Discounting_22_OCR!V79</f>
        <v>11382455.057156069</v>
      </c>
      <c r="E5" s="133"/>
      <c r="F5" s="157">
        <f>Claim_Discounting_22_OCR!V84</f>
        <v>4321354.7290955381</v>
      </c>
      <c r="G5" s="133"/>
      <c r="H5" s="133"/>
      <c r="I5" s="133"/>
      <c r="L5" s="133"/>
      <c r="M5" s="133"/>
      <c r="N5" s="133"/>
      <c r="O5" s="133"/>
      <c r="P5" s="133"/>
    </row>
    <row r="6" spans="2:16" x14ac:dyDescent="0.3">
      <c r="C6" s="135" t="s">
        <v>7062</v>
      </c>
      <c r="D6" s="133">
        <f>Claim_Discounting_22_IBNR!F6</f>
        <v>12035164</v>
      </c>
      <c r="F6" s="157">
        <f>Claim_Discounting_22_IBNR!I61</f>
        <v>3679458.9617839754</v>
      </c>
      <c r="G6" s="133"/>
      <c r="H6" s="133"/>
      <c r="I6" s="133"/>
      <c r="L6" s="133"/>
      <c r="M6" s="133"/>
      <c r="N6" s="133"/>
      <c r="O6" s="133"/>
      <c r="P6" s="133"/>
    </row>
    <row r="7" spans="2:16" x14ac:dyDescent="0.3">
      <c r="D7" s="133"/>
      <c r="F7" s="157"/>
      <c r="G7" s="133"/>
      <c r="H7" s="133"/>
      <c r="I7" s="133"/>
      <c r="L7" s="133"/>
      <c r="M7" s="133"/>
      <c r="N7" s="133"/>
      <c r="O7" s="133"/>
      <c r="P7" s="133"/>
    </row>
    <row r="8" spans="2:16" ht="29.5" thickBot="1" x14ac:dyDescent="0.35">
      <c r="C8" s="138" t="s">
        <v>7092</v>
      </c>
      <c r="D8" s="139">
        <f>SUM(D5:D6)</f>
        <v>23417619.057156071</v>
      </c>
      <c r="E8" s="140"/>
      <c r="F8" s="168">
        <f>SUM(F5:F6)</f>
        <v>8000813.6908795135</v>
      </c>
      <c r="G8" s="139"/>
      <c r="H8" s="139"/>
      <c r="I8" s="139"/>
      <c r="J8" s="210"/>
      <c r="K8" s="210"/>
      <c r="L8" s="139"/>
      <c r="M8" s="139"/>
      <c r="N8" s="139"/>
      <c r="O8" s="139"/>
      <c r="P8" s="139"/>
    </row>
    <row r="14" spans="2:16" x14ac:dyDescent="0.3">
      <c r="C14" s="186" t="s">
        <v>7155</v>
      </c>
    </row>
    <row r="16" spans="2:16" x14ac:dyDescent="0.3">
      <c r="D16" s="134" t="s">
        <v>7088</v>
      </c>
      <c r="E16" s="134"/>
      <c r="F16" s="155" t="s">
        <v>7097</v>
      </c>
    </row>
    <row r="18" spans="3:6" x14ac:dyDescent="0.3">
      <c r="C18" s="135" t="s">
        <v>7089</v>
      </c>
      <c r="D18" s="133">
        <f>Claim_Discounting_22_OCR!V79-Claim_Discounting_22_OCR!G79</f>
        <v>11152524.62014918</v>
      </c>
      <c r="F18" s="133">
        <f>Claim_Discounting_22_OCR!V84-Claim_Discounting_22_OCR!G84</f>
        <v>4102430.9383421578</v>
      </c>
    </row>
    <row r="19" spans="3:6" x14ac:dyDescent="0.3">
      <c r="C19" s="135" t="s">
        <v>7062</v>
      </c>
      <c r="D19" s="133">
        <f>D6</f>
        <v>12035164</v>
      </c>
      <c r="F19" s="133">
        <f>F6</f>
        <v>3679458.9617839754</v>
      </c>
    </row>
    <row r="20" spans="3:6" x14ac:dyDescent="0.3">
      <c r="C20" s="136" t="s">
        <v>7160</v>
      </c>
      <c r="D20" s="185">
        <f>D18+D19</f>
        <v>23187688.62014918</v>
      </c>
      <c r="E20" s="134"/>
      <c r="F20" s="185">
        <f>F18+F19</f>
        <v>7781889.9001261331</v>
      </c>
    </row>
    <row r="22" spans="3:6" x14ac:dyDescent="0.3">
      <c r="C22" s="135" t="s">
        <v>7157</v>
      </c>
      <c r="F22" s="187">
        <f>Claim_Discounting_23_OCR!G84</f>
        <v>0.161</v>
      </c>
    </row>
    <row r="23" spans="3:6" ht="14.5" thickBot="1" x14ac:dyDescent="0.35"/>
    <row r="24" spans="3:6" ht="14.5" thickBot="1" x14ac:dyDescent="0.35">
      <c r="C24" s="188" t="s">
        <v>7158</v>
      </c>
      <c r="D24" s="189"/>
      <c r="E24" s="189"/>
      <c r="F24" s="190">
        <f>F20*F22</f>
        <v>1252884.2739203074</v>
      </c>
    </row>
    <row r="28" spans="3:6" x14ac:dyDescent="0.3">
      <c r="C28" s="204" t="s">
        <v>7162</v>
      </c>
    </row>
    <row r="30" spans="3:6" x14ac:dyDescent="0.3">
      <c r="C30" s="196" t="s">
        <v>7161</v>
      </c>
      <c r="D30" s="191"/>
    </row>
    <row r="31" spans="3:6" x14ac:dyDescent="0.3">
      <c r="C31" s="192" t="s">
        <v>7089</v>
      </c>
      <c r="D31" s="193">
        <f>F5/D5</f>
        <v>0.37965049784042265</v>
      </c>
    </row>
    <row r="32" spans="3:6" x14ac:dyDescent="0.3">
      <c r="C32" s="194" t="s">
        <v>7062</v>
      </c>
      <c r="D32" s="195">
        <f>F6/D6</f>
        <v>0.30572570193343235</v>
      </c>
    </row>
    <row r="36" spans="3:11" x14ac:dyDescent="0.3">
      <c r="C36" s="197">
        <v>2022</v>
      </c>
      <c r="D36" s="282" t="s">
        <v>7089</v>
      </c>
      <c r="E36" s="282"/>
      <c r="F36" s="282" t="s">
        <v>7062</v>
      </c>
      <c r="G36" s="282"/>
      <c r="H36" s="282" t="s">
        <v>7163</v>
      </c>
      <c r="I36" s="282"/>
    </row>
    <row r="37" spans="3:11" x14ac:dyDescent="0.3">
      <c r="C37" s="198"/>
      <c r="D37" s="199" t="s">
        <v>7088</v>
      </c>
      <c r="E37" s="199" t="s">
        <v>7097</v>
      </c>
      <c r="F37" s="199" t="s">
        <v>7088</v>
      </c>
      <c r="G37" s="199" t="s">
        <v>7097</v>
      </c>
      <c r="H37" s="199" t="s">
        <v>7088</v>
      </c>
      <c r="I37" s="199" t="s">
        <v>7097</v>
      </c>
    </row>
    <row r="38" spans="3:11" x14ac:dyDescent="0.3">
      <c r="C38" s="200" t="s">
        <v>4195</v>
      </c>
      <c r="D38" s="201">
        <v>15455718</v>
      </c>
      <c r="E38" s="201">
        <f>D38*$D$31</f>
        <v>5867771.0331811812</v>
      </c>
      <c r="F38" s="201">
        <v>10747308</v>
      </c>
      <c r="G38" s="201">
        <f>F38*$D$32</f>
        <v>3285728.2821947928</v>
      </c>
      <c r="H38" s="201">
        <f>D38+F38</f>
        <v>26203026</v>
      </c>
      <c r="I38" s="201">
        <f>E38+G38</f>
        <v>9153499.3153759744</v>
      </c>
      <c r="J38" s="209" t="s">
        <v>7164</v>
      </c>
      <c r="K38" s="209">
        <v>-15455718.2148</v>
      </c>
    </row>
    <row r="39" spans="3:11" x14ac:dyDescent="0.3">
      <c r="C39" s="200" t="s">
        <v>4238</v>
      </c>
      <c r="D39" s="201">
        <v>762535</v>
      </c>
      <c r="E39" s="201">
        <f t="shared" ref="E39:E48" si="0">D39*$D$31</f>
        <v>289496.79237074667</v>
      </c>
      <c r="F39" s="201">
        <v>50689</v>
      </c>
      <c r="G39" s="201">
        <f t="shared" ref="G39:G48" si="1">F39*$D$32</f>
        <v>15496.930105303752</v>
      </c>
      <c r="H39" s="201">
        <f t="shared" ref="H39:H48" si="2">D39+F39</f>
        <v>813224</v>
      </c>
      <c r="I39" s="201">
        <f t="shared" ref="I39:I48" si="3">E39+G39</f>
        <v>304993.72247605043</v>
      </c>
      <c r="J39" s="209" t="s">
        <v>7165</v>
      </c>
      <c r="K39" s="209">
        <v>-762535.35289999982</v>
      </c>
    </row>
    <row r="40" spans="3:11" x14ac:dyDescent="0.3">
      <c r="C40" s="200" t="s">
        <v>4248</v>
      </c>
      <c r="D40" s="201">
        <v>9201148</v>
      </c>
      <c r="E40" s="201">
        <f t="shared" si="0"/>
        <v>3493220.418903409</v>
      </c>
      <c r="F40" s="201">
        <v>10161736</v>
      </c>
      <c r="G40" s="201">
        <f t="shared" si="1"/>
        <v>3106703.8714622292</v>
      </c>
      <c r="H40" s="201">
        <f t="shared" si="2"/>
        <v>19362884</v>
      </c>
      <c r="I40" s="201">
        <f t="shared" si="3"/>
        <v>6599924.2903656382</v>
      </c>
      <c r="J40" s="209" t="s">
        <v>7166</v>
      </c>
      <c r="K40" s="209">
        <v>-9201148.2006999925</v>
      </c>
    </row>
    <row r="41" spans="3:11" x14ac:dyDescent="0.3">
      <c r="C41" s="200" t="s">
        <v>4214</v>
      </c>
      <c r="D41" s="201">
        <v>8451915</v>
      </c>
      <c r="E41" s="201">
        <f t="shared" si="0"/>
        <v>3208773.7374549359</v>
      </c>
      <c r="F41" s="201">
        <v>1468735</v>
      </c>
      <c r="G41" s="201">
        <f t="shared" si="1"/>
        <v>449030.03882919974</v>
      </c>
      <c r="H41" s="201">
        <f t="shared" si="2"/>
        <v>9920650</v>
      </c>
      <c r="I41" s="201">
        <f t="shared" si="3"/>
        <v>3657803.7762841359</v>
      </c>
      <c r="J41" s="209" t="s">
        <v>7167</v>
      </c>
      <c r="K41" s="209">
        <v>-8451915.4448999986</v>
      </c>
    </row>
    <row r="42" spans="3:11" x14ac:dyDescent="0.3">
      <c r="C42" s="200" t="s">
        <v>4244</v>
      </c>
      <c r="D42" s="201">
        <v>11074407</v>
      </c>
      <c r="E42" s="201">
        <f t="shared" si="0"/>
        <v>4204404.1308374619</v>
      </c>
      <c r="F42" s="201">
        <v>1796614</v>
      </c>
      <c r="G42" s="201">
        <f t="shared" si="1"/>
        <v>549271.07625343162</v>
      </c>
      <c r="H42" s="201">
        <f t="shared" si="2"/>
        <v>12871021</v>
      </c>
      <c r="I42" s="201">
        <f t="shared" si="3"/>
        <v>4753675.2070908938</v>
      </c>
      <c r="J42" s="209" t="s">
        <v>7168</v>
      </c>
      <c r="K42" s="209">
        <v>-11074407.2524</v>
      </c>
    </row>
    <row r="43" spans="3:11" x14ac:dyDescent="0.3">
      <c r="C43" s="200" t="s">
        <v>4224</v>
      </c>
      <c r="D43" s="201">
        <v>160000</v>
      </c>
      <c r="E43" s="201">
        <f t="shared" si="0"/>
        <v>60744.079654467627</v>
      </c>
      <c r="F43" s="201">
        <v>504133</v>
      </c>
      <c r="G43" s="201">
        <f t="shared" si="1"/>
        <v>154126.41529280704</v>
      </c>
      <c r="H43" s="201">
        <f t="shared" si="2"/>
        <v>664133</v>
      </c>
      <c r="I43" s="201">
        <f t="shared" si="3"/>
        <v>214870.49494727468</v>
      </c>
      <c r="J43" s="209" t="s">
        <v>7169</v>
      </c>
      <c r="K43" s="209">
        <v>-436490290.09615016</v>
      </c>
    </row>
    <row r="44" spans="3:11" x14ac:dyDescent="0.3">
      <c r="C44" s="200" t="s">
        <v>3908</v>
      </c>
      <c r="D44" s="201">
        <v>264151362</v>
      </c>
      <c r="E44" s="201">
        <f t="shared" si="0"/>
        <v>100285196.0885257</v>
      </c>
      <c r="F44" s="201">
        <v>27876379</v>
      </c>
      <c r="G44" s="201">
        <f t="shared" si="1"/>
        <v>8522525.5371373929</v>
      </c>
      <c r="H44" s="201">
        <f t="shared" si="2"/>
        <v>292027741</v>
      </c>
      <c r="I44" s="201">
        <f t="shared" si="3"/>
        <v>108807721.62566309</v>
      </c>
      <c r="J44" s="209" t="s">
        <v>7170</v>
      </c>
      <c r="K44" s="209">
        <v>-264146361.54509997</v>
      </c>
    </row>
    <row r="45" spans="3:11" x14ac:dyDescent="0.3">
      <c r="C45" s="200" t="s">
        <v>3910</v>
      </c>
      <c r="D45" s="201">
        <v>436665290</v>
      </c>
      <c r="E45" s="201">
        <f t="shared" si="0"/>
        <v>165780194.73813254</v>
      </c>
      <c r="F45" s="201">
        <v>39911138</v>
      </c>
      <c r="G45" s="201">
        <f t="shared" si="1"/>
        <v>12201860.680012085</v>
      </c>
      <c r="H45" s="201">
        <f t="shared" si="2"/>
        <v>476576428</v>
      </c>
      <c r="I45" s="201">
        <f t="shared" si="3"/>
        <v>177982055.41814461</v>
      </c>
      <c r="J45" s="209" t="s">
        <v>7171</v>
      </c>
      <c r="K45" s="209">
        <v>-1867308.6402000003</v>
      </c>
    </row>
    <row r="46" spans="3:11" x14ac:dyDescent="0.3">
      <c r="C46" s="200" t="s">
        <v>4263</v>
      </c>
      <c r="D46" s="201">
        <v>1867309</v>
      </c>
      <c r="E46" s="201">
        <f t="shared" si="0"/>
        <v>708924.79147190182</v>
      </c>
      <c r="F46" s="201">
        <v>487312</v>
      </c>
      <c r="G46" s="201">
        <f t="shared" si="1"/>
        <v>148983.8032605848</v>
      </c>
      <c r="H46" s="201">
        <f t="shared" si="2"/>
        <v>2354621</v>
      </c>
      <c r="I46" s="201">
        <f t="shared" si="3"/>
        <v>857908.59473248664</v>
      </c>
      <c r="J46" s="209" t="s">
        <v>7172</v>
      </c>
      <c r="K46" s="209">
        <v>-6436487.8124800008</v>
      </c>
    </row>
    <row r="47" spans="3:11" x14ac:dyDescent="0.3">
      <c r="C47" s="200" t="s">
        <v>4199</v>
      </c>
      <c r="D47" s="201">
        <v>6436488</v>
      </c>
      <c r="E47" s="201">
        <f t="shared" si="0"/>
        <v>2443615.8735439065</v>
      </c>
      <c r="F47" s="201">
        <v>1233545</v>
      </c>
      <c r="G47" s="201">
        <f t="shared" si="1"/>
        <v>377126.4109914758</v>
      </c>
      <c r="H47" s="201">
        <f t="shared" si="2"/>
        <v>7670033</v>
      </c>
      <c r="I47" s="201">
        <f t="shared" si="3"/>
        <v>2820742.2845353824</v>
      </c>
      <c r="J47" s="209" t="s">
        <v>7173</v>
      </c>
      <c r="K47" s="209">
        <v>-39058697.873190001</v>
      </c>
    </row>
    <row r="48" spans="3:11" x14ac:dyDescent="0.3">
      <c r="C48" s="200" t="s">
        <v>658</v>
      </c>
      <c r="D48" s="201">
        <v>39058698</v>
      </c>
      <c r="E48" s="201">
        <f t="shared" si="0"/>
        <v>14828654.14069872</v>
      </c>
      <c r="F48" s="201">
        <v>12035164</v>
      </c>
      <c r="G48" s="201">
        <f t="shared" si="1"/>
        <v>3679458.9617839754</v>
      </c>
      <c r="H48" s="201">
        <f t="shared" si="2"/>
        <v>51093862</v>
      </c>
      <c r="I48" s="201">
        <f t="shared" si="3"/>
        <v>18508113.102482695</v>
      </c>
      <c r="J48" s="209" t="s">
        <v>7174</v>
      </c>
      <c r="K48" s="209">
        <v>-160000</v>
      </c>
    </row>
    <row r="49" spans="3:11" x14ac:dyDescent="0.3">
      <c r="C49" s="202" t="s">
        <v>7142</v>
      </c>
      <c r="D49" s="203">
        <f t="shared" ref="D49:I49" si="4">SUM(D38:D48)</f>
        <v>793284870</v>
      </c>
      <c r="E49" s="203">
        <f t="shared" si="4"/>
        <v>301170995.82477498</v>
      </c>
      <c r="F49" s="203">
        <f t="shared" si="4"/>
        <v>106272753</v>
      </c>
      <c r="G49" s="203">
        <f t="shared" si="4"/>
        <v>32490312.007323276</v>
      </c>
      <c r="H49" s="203">
        <f t="shared" si="4"/>
        <v>899557623</v>
      </c>
      <c r="I49" s="203">
        <f t="shared" si="4"/>
        <v>333661307.83209819</v>
      </c>
      <c r="K49" s="211">
        <f>SUM(K38:K48)</f>
        <v>-793104870.43282008</v>
      </c>
    </row>
    <row r="52" spans="3:11" x14ac:dyDescent="0.3">
      <c r="C52" s="135" t="s">
        <v>7177</v>
      </c>
      <c r="E52" s="205"/>
    </row>
    <row r="53" spans="3:11" x14ac:dyDescent="0.3">
      <c r="C53" s="197">
        <v>2022</v>
      </c>
      <c r="D53" s="282" t="s">
        <v>7089</v>
      </c>
      <c r="E53" s="282"/>
      <c r="F53" s="282" t="s">
        <v>7062</v>
      </c>
      <c r="G53" s="282"/>
      <c r="H53" s="282" t="s">
        <v>7163</v>
      </c>
      <c r="I53" s="282"/>
    </row>
    <row r="54" spans="3:11" x14ac:dyDescent="0.3">
      <c r="C54" s="198"/>
      <c r="D54" s="199" t="s">
        <v>7088</v>
      </c>
      <c r="E54" s="199" t="s">
        <v>7097</v>
      </c>
      <c r="F54" s="199" t="s">
        <v>7088</v>
      </c>
      <c r="G54" s="199" t="s">
        <v>7097</v>
      </c>
      <c r="H54" s="199" t="s">
        <v>7088</v>
      </c>
      <c r="I54" s="199" t="s">
        <v>7097</v>
      </c>
    </row>
    <row r="55" spans="3:11" x14ac:dyDescent="0.3">
      <c r="C55" s="200" t="s">
        <v>4195</v>
      </c>
      <c r="D55" s="201">
        <v>15455718</v>
      </c>
      <c r="E55" s="201">
        <v>8780879</v>
      </c>
      <c r="F55" s="201">
        <v>10747308</v>
      </c>
      <c r="G55" s="201">
        <v>6136927</v>
      </c>
      <c r="H55" s="201">
        <v>26203026</v>
      </c>
      <c r="I55" s="201">
        <v>14917805</v>
      </c>
    </row>
    <row r="56" spans="3:11" x14ac:dyDescent="0.3">
      <c r="C56" s="200" t="s">
        <v>4238</v>
      </c>
      <c r="D56" s="201">
        <v>762535</v>
      </c>
      <c r="E56" s="201">
        <v>433220</v>
      </c>
      <c r="F56" s="201">
        <v>50689</v>
      </c>
      <c r="G56" s="201">
        <v>28944</v>
      </c>
      <c r="H56" s="201">
        <v>813224</v>
      </c>
      <c r="I56" s="201">
        <v>462165</v>
      </c>
    </row>
    <row r="57" spans="3:11" x14ac:dyDescent="0.3">
      <c r="C57" s="200" t="s">
        <v>4248</v>
      </c>
      <c r="D57" s="201">
        <v>9201148</v>
      </c>
      <c r="E57" s="201">
        <v>5227461</v>
      </c>
      <c r="F57" s="201">
        <v>10161736</v>
      </c>
      <c r="G57" s="201">
        <v>5802553</v>
      </c>
      <c r="H57" s="201">
        <v>19362884</v>
      </c>
      <c r="I57" s="201">
        <v>11030015</v>
      </c>
    </row>
    <row r="58" spans="3:11" x14ac:dyDescent="0.3">
      <c r="C58" s="200" t="s">
        <v>4214</v>
      </c>
      <c r="D58" s="201">
        <v>8451915</v>
      </c>
      <c r="E58" s="201">
        <v>4801798</v>
      </c>
      <c r="F58" s="201">
        <v>1468735</v>
      </c>
      <c r="G58" s="201">
        <v>838677</v>
      </c>
      <c r="H58" s="201">
        <v>9920650</v>
      </c>
      <c r="I58" s="201">
        <v>5640475</v>
      </c>
    </row>
    <row r="59" spans="3:11" x14ac:dyDescent="0.3">
      <c r="C59" s="200" t="s">
        <v>4244</v>
      </c>
      <c r="D59" s="201">
        <v>11074407</v>
      </c>
      <c r="E59" s="201">
        <v>6291718</v>
      </c>
      <c r="F59" s="201">
        <v>1796614</v>
      </c>
      <c r="G59" s="201">
        <v>1025902</v>
      </c>
      <c r="H59" s="201">
        <v>12871021</v>
      </c>
      <c r="I59" s="201">
        <v>7317621</v>
      </c>
    </row>
    <row r="60" spans="3:11" x14ac:dyDescent="0.3">
      <c r="C60" s="200" t="s">
        <v>4224</v>
      </c>
      <c r="D60" s="201">
        <v>160000</v>
      </c>
      <c r="E60" s="201">
        <v>90901</v>
      </c>
      <c r="F60" s="201">
        <v>504133</v>
      </c>
      <c r="G60" s="201">
        <v>287870</v>
      </c>
      <c r="H60" s="201">
        <v>664133</v>
      </c>
      <c r="I60" s="201">
        <v>378771</v>
      </c>
    </row>
    <row r="61" spans="3:11" x14ac:dyDescent="0.3">
      <c r="C61" s="200" t="s">
        <v>3908</v>
      </c>
      <c r="D61" s="201">
        <v>264151362</v>
      </c>
      <c r="E61" s="201">
        <v>150072684</v>
      </c>
      <c r="F61" s="201">
        <v>27876379</v>
      </c>
      <c r="G61" s="201">
        <v>15917967</v>
      </c>
      <c r="H61" s="201">
        <v>292027741</v>
      </c>
      <c r="I61" s="201">
        <v>165990651</v>
      </c>
    </row>
    <row r="62" spans="3:11" x14ac:dyDescent="0.3">
      <c r="C62" s="200" t="s">
        <v>3910</v>
      </c>
      <c r="D62" s="201">
        <v>436665290</v>
      </c>
      <c r="E62" s="201">
        <v>248083264</v>
      </c>
      <c r="F62" s="201">
        <v>39911138</v>
      </c>
      <c r="G62" s="201">
        <v>22790054</v>
      </c>
      <c r="H62" s="201">
        <v>476576428</v>
      </c>
      <c r="I62" s="201">
        <v>270873318</v>
      </c>
    </row>
    <row r="63" spans="3:11" x14ac:dyDescent="0.3">
      <c r="C63" s="200" t="s">
        <v>4263</v>
      </c>
      <c r="D63" s="201">
        <v>1867309</v>
      </c>
      <c r="E63" s="201">
        <v>1060877</v>
      </c>
      <c r="F63" s="201">
        <v>487312</v>
      </c>
      <c r="G63" s="201">
        <v>278265</v>
      </c>
      <c r="H63" s="201">
        <v>2354621</v>
      </c>
      <c r="I63" s="201">
        <v>1339142</v>
      </c>
    </row>
    <row r="64" spans="3:11" x14ac:dyDescent="0.3">
      <c r="C64" s="200" t="s">
        <v>4199</v>
      </c>
      <c r="D64" s="201">
        <v>6436488</v>
      </c>
      <c r="E64" s="201">
        <v>3656771</v>
      </c>
      <c r="F64" s="201">
        <v>1233545</v>
      </c>
      <c r="G64" s="201">
        <v>704379</v>
      </c>
      <c r="H64" s="201">
        <v>7670033</v>
      </c>
      <c r="I64" s="201">
        <v>4361150</v>
      </c>
    </row>
    <row r="65" spans="3:9" x14ac:dyDescent="0.3">
      <c r="C65" s="200" t="s">
        <v>658</v>
      </c>
      <c r="D65" s="201">
        <v>39058698</v>
      </c>
      <c r="E65" s="201">
        <v>22190473</v>
      </c>
      <c r="F65" s="201">
        <v>12035164</v>
      </c>
      <c r="G65" s="201">
        <v>6872318</v>
      </c>
      <c r="H65" s="201">
        <v>51093862</v>
      </c>
      <c r="I65" s="201">
        <v>29062791</v>
      </c>
    </row>
    <row r="66" spans="3:9" x14ac:dyDescent="0.3">
      <c r="C66" s="202" t="s">
        <v>7142</v>
      </c>
      <c r="D66" s="203">
        <v>793284870</v>
      </c>
      <c r="E66" s="203">
        <v>450690047</v>
      </c>
      <c r="F66" s="203">
        <v>106272753</v>
      </c>
      <c r="G66" s="203">
        <v>60683856</v>
      </c>
      <c r="H66" s="203">
        <v>899557623</v>
      </c>
      <c r="I66" s="203">
        <v>511373903</v>
      </c>
    </row>
    <row r="69" spans="3:9" x14ac:dyDescent="0.3">
      <c r="C69" s="135" t="s">
        <v>7178</v>
      </c>
    </row>
    <row r="70" spans="3:9" x14ac:dyDescent="0.3">
      <c r="C70" s="197">
        <v>2022</v>
      </c>
      <c r="D70" s="282" t="s">
        <v>7089</v>
      </c>
      <c r="E70" s="282"/>
      <c r="F70" s="282" t="s">
        <v>7062</v>
      </c>
      <c r="G70" s="282"/>
      <c r="H70" s="282" t="s">
        <v>7163</v>
      </c>
      <c r="I70" s="282"/>
    </row>
    <row r="71" spans="3:9" x14ac:dyDescent="0.3">
      <c r="C71" s="198"/>
      <c r="D71" s="199" t="s">
        <v>7088</v>
      </c>
      <c r="E71" s="199" t="s">
        <v>7097</v>
      </c>
      <c r="F71" s="199" t="s">
        <v>7088</v>
      </c>
      <c r="G71" s="199" t="s">
        <v>7097</v>
      </c>
      <c r="H71" s="199" t="s">
        <v>7088</v>
      </c>
      <c r="I71" s="199" t="s">
        <v>7097</v>
      </c>
    </row>
    <row r="72" spans="3:9" x14ac:dyDescent="0.3">
      <c r="C72" s="200" t="s">
        <v>4195</v>
      </c>
      <c r="D72" s="201">
        <v>15455718</v>
      </c>
      <c r="E72" s="201"/>
      <c r="F72" s="201">
        <f>F38</f>
        <v>10747308</v>
      </c>
      <c r="G72" s="201"/>
      <c r="H72" s="201">
        <f>D72+F72</f>
        <v>26203026</v>
      </c>
      <c r="I72" s="201">
        <f>E72+G72</f>
        <v>0</v>
      </c>
    </row>
    <row r="73" spans="3:9" x14ac:dyDescent="0.3">
      <c r="C73" s="200" t="s">
        <v>4238</v>
      </c>
      <c r="D73" s="201">
        <v>762535</v>
      </c>
      <c r="E73" s="201"/>
      <c r="F73" s="201">
        <f t="shared" ref="F73:F82" si="5">F39</f>
        <v>50689</v>
      </c>
      <c r="G73" s="201"/>
      <c r="H73" s="201">
        <f t="shared" ref="H73:H82" si="6">D73+F73</f>
        <v>813224</v>
      </c>
      <c r="I73" s="201">
        <f t="shared" ref="I73:I82" si="7">E73+G73</f>
        <v>0</v>
      </c>
    </row>
    <row r="74" spans="3:9" x14ac:dyDescent="0.3">
      <c r="C74" s="200" t="s">
        <v>4248</v>
      </c>
      <c r="D74" s="201">
        <v>9201148</v>
      </c>
      <c r="E74" s="201"/>
      <c r="F74" s="201">
        <f t="shared" si="5"/>
        <v>10161736</v>
      </c>
      <c r="G74" s="201"/>
      <c r="H74" s="201">
        <f t="shared" si="6"/>
        <v>19362884</v>
      </c>
      <c r="I74" s="201">
        <f t="shared" si="7"/>
        <v>0</v>
      </c>
    </row>
    <row r="75" spans="3:9" x14ac:dyDescent="0.3">
      <c r="C75" s="200" t="s">
        <v>4214</v>
      </c>
      <c r="D75" s="201">
        <v>8451915</v>
      </c>
      <c r="E75" s="201"/>
      <c r="F75" s="201">
        <f t="shared" si="5"/>
        <v>1468735</v>
      </c>
      <c r="G75" s="201"/>
      <c r="H75" s="201">
        <f t="shared" si="6"/>
        <v>9920650</v>
      </c>
      <c r="I75" s="201">
        <f t="shared" si="7"/>
        <v>0</v>
      </c>
    </row>
    <row r="76" spans="3:9" x14ac:dyDescent="0.3">
      <c r="C76" s="200" t="s">
        <v>4244</v>
      </c>
      <c r="D76" s="201">
        <v>11074407</v>
      </c>
      <c r="E76" s="201"/>
      <c r="F76" s="201">
        <f t="shared" si="5"/>
        <v>1796614</v>
      </c>
      <c r="G76" s="201"/>
      <c r="H76" s="201">
        <f t="shared" si="6"/>
        <v>12871021</v>
      </c>
      <c r="I76" s="201">
        <f t="shared" si="7"/>
        <v>0</v>
      </c>
    </row>
    <row r="77" spans="3:9" x14ac:dyDescent="0.3">
      <c r="C77" s="200" t="s">
        <v>4224</v>
      </c>
      <c r="D77" s="201">
        <v>160000</v>
      </c>
      <c r="E77" s="201"/>
      <c r="F77" s="201">
        <f t="shared" si="5"/>
        <v>504133</v>
      </c>
      <c r="G77" s="201"/>
      <c r="H77" s="201">
        <f t="shared" si="6"/>
        <v>664133</v>
      </c>
      <c r="I77" s="201">
        <f t="shared" si="7"/>
        <v>0</v>
      </c>
    </row>
    <row r="78" spans="3:9" x14ac:dyDescent="0.3">
      <c r="C78" s="200" t="s">
        <v>3908</v>
      </c>
      <c r="D78" s="201">
        <v>264151362</v>
      </c>
      <c r="E78" s="201"/>
      <c r="F78" s="201">
        <f t="shared" si="5"/>
        <v>27876379</v>
      </c>
      <c r="G78" s="201"/>
      <c r="H78" s="201">
        <f t="shared" si="6"/>
        <v>292027741</v>
      </c>
      <c r="I78" s="201">
        <f t="shared" si="7"/>
        <v>0</v>
      </c>
    </row>
    <row r="79" spans="3:9" x14ac:dyDescent="0.3">
      <c r="C79" s="200" t="s">
        <v>3910</v>
      </c>
      <c r="D79" s="201">
        <v>436665290</v>
      </c>
      <c r="E79" s="201"/>
      <c r="F79" s="201">
        <f t="shared" si="5"/>
        <v>39911138</v>
      </c>
      <c r="G79" s="201"/>
      <c r="H79" s="201">
        <f t="shared" si="6"/>
        <v>476576428</v>
      </c>
      <c r="I79" s="201">
        <f t="shared" si="7"/>
        <v>0</v>
      </c>
    </row>
    <row r="80" spans="3:9" x14ac:dyDescent="0.3">
      <c r="C80" s="200" t="s">
        <v>4263</v>
      </c>
      <c r="D80" s="201">
        <v>1867309</v>
      </c>
      <c r="E80" s="201"/>
      <c r="F80" s="201">
        <f t="shared" si="5"/>
        <v>487312</v>
      </c>
      <c r="G80" s="201"/>
      <c r="H80" s="201">
        <f t="shared" si="6"/>
        <v>2354621</v>
      </c>
      <c r="I80" s="201">
        <f t="shared" si="7"/>
        <v>0</v>
      </c>
    </row>
    <row r="81" spans="3:9" x14ac:dyDescent="0.3">
      <c r="C81" s="200" t="s">
        <v>4199</v>
      </c>
      <c r="D81" s="201">
        <v>6436488</v>
      </c>
      <c r="E81" s="201"/>
      <c r="F81" s="201">
        <f t="shared" si="5"/>
        <v>1233545</v>
      </c>
      <c r="G81" s="201"/>
      <c r="H81" s="201">
        <f t="shared" si="6"/>
        <v>7670033</v>
      </c>
      <c r="I81" s="201">
        <f t="shared" si="7"/>
        <v>0</v>
      </c>
    </row>
    <row r="82" spans="3:9" x14ac:dyDescent="0.3">
      <c r="C82" s="200" t="s">
        <v>658</v>
      </c>
      <c r="D82" s="201">
        <v>39058698</v>
      </c>
      <c r="E82" s="201"/>
      <c r="F82" s="201">
        <f t="shared" si="5"/>
        <v>12035164</v>
      </c>
      <c r="G82" s="201"/>
      <c r="H82" s="201">
        <f t="shared" si="6"/>
        <v>51093862</v>
      </c>
      <c r="I82" s="201">
        <f t="shared" si="7"/>
        <v>0</v>
      </c>
    </row>
    <row r="83" spans="3:9" x14ac:dyDescent="0.3">
      <c r="C83" s="202" t="s">
        <v>7142</v>
      </c>
      <c r="D83" s="203">
        <f t="shared" ref="D83:I83" si="8">SUM(D72:D82)</f>
        <v>793284870</v>
      </c>
      <c r="E83" s="203">
        <f t="shared" si="8"/>
        <v>0</v>
      </c>
      <c r="F83" s="203">
        <f t="shared" si="8"/>
        <v>106272753</v>
      </c>
      <c r="G83" s="203">
        <f t="shared" si="8"/>
        <v>0</v>
      </c>
      <c r="H83" s="203">
        <f t="shared" si="8"/>
        <v>899557623</v>
      </c>
      <c r="I83" s="203">
        <f t="shared" si="8"/>
        <v>0</v>
      </c>
    </row>
    <row r="86" spans="3:9" x14ac:dyDescent="0.3">
      <c r="C86" s="135" t="s">
        <v>7012</v>
      </c>
    </row>
    <row r="87" spans="3:9" x14ac:dyDescent="0.3">
      <c r="C87" s="197">
        <v>2022</v>
      </c>
      <c r="D87" s="282" t="s">
        <v>7089</v>
      </c>
      <c r="E87" s="282"/>
      <c r="F87" s="282" t="s">
        <v>7062</v>
      </c>
      <c r="G87" s="282"/>
      <c r="H87" s="282" t="s">
        <v>7163</v>
      </c>
      <c r="I87" s="282"/>
    </row>
    <row r="88" spans="3:9" x14ac:dyDescent="0.3">
      <c r="C88" s="198"/>
      <c r="D88" s="199" t="s">
        <v>7088</v>
      </c>
      <c r="E88" s="199" t="s">
        <v>7097</v>
      </c>
      <c r="F88" s="199" t="s">
        <v>7088</v>
      </c>
      <c r="G88" s="199" t="s">
        <v>7097</v>
      </c>
      <c r="H88" s="199" t="s">
        <v>7088</v>
      </c>
      <c r="I88" s="199" t="s">
        <v>7097</v>
      </c>
    </row>
    <row r="89" spans="3:9" x14ac:dyDescent="0.3">
      <c r="C89" s="200" t="s">
        <v>4195</v>
      </c>
      <c r="D89" s="221">
        <f>IFERROR(D72/D55-1,0)</f>
        <v>0</v>
      </c>
      <c r="E89" s="221">
        <f t="shared" ref="E89:I89" si="9">IFERROR(E72/E55-1,0)</f>
        <v>-1</v>
      </c>
      <c r="F89" s="221">
        <f t="shared" si="9"/>
        <v>0</v>
      </c>
      <c r="G89" s="221">
        <f t="shared" si="9"/>
        <v>-1</v>
      </c>
      <c r="H89" s="221">
        <f t="shared" si="9"/>
        <v>0</v>
      </c>
      <c r="I89" s="221">
        <f t="shared" si="9"/>
        <v>-1</v>
      </c>
    </row>
    <row r="90" spans="3:9" x14ac:dyDescent="0.3">
      <c r="C90" s="200" t="s">
        <v>4238</v>
      </c>
      <c r="D90" s="221">
        <f t="shared" ref="D90:I90" si="10">IFERROR(D73/D56-1,0)</f>
        <v>0</v>
      </c>
      <c r="E90" s="221">
        <f t="shared" si="10"/>
        <v>-1</v>
      </c>
      <c r="F90" s="221">
        <f t="shared" si="10"/>
        <v>0</v>
      </c>
      <c r="G90" s="221">
        <f t="shared" si="10"/>
        <v>-1</v>
      </c>
      <c r="H90" s="221">
        <f t="shared" si="10"/>
        <v>0</v>
      </c>
      <c r="I90" s="221">
        <f t="shared" si="10"/>
        <v>-1</v>
      </c>
    </row>
    <row r="91" spans="3:9" x14ac:dyDescent="0.3">
      <c r="C91" s="200" t="s">
        <v>4248</v>
      </c>
      <c r="D91" s="221">
        <f t="shared" ref="D91:I91" si="11">IFERROR(D74/D57-1,0)</f>
        <v>0</v>
      </c>
      <c r="E91" s="221">
        <f t="shared" si="11"/>
        <v>-1</v>
      </c>
      <c r="F91" s="221">
        <f t="shared" si="11"/>
        <v>0</v>
      </c>
      <c r="G91" s="221">
        <f t="shared" si="11"/>
        <v>-1</v>
      </c>
      <c r="H91" s="221">
        <f t="shared" si="11"/>
        <v>0</v>
      </c>
      <c r="I91" s="221">
        <f t="shared" si="11"/>
        <v>-1</v>
      </c>
    </row>
    <row r="92" spans="3:9" x14ac:dyDescent="0.3">
      <c r="C92" s="200" t="s">
        <v>4214</v>
      </c>
      <c r="D92" s="221">
        <f t="shared" ref="D92:I92" si="12">IFERROR(D75/D58-1,0)</f>
        <v>0</v>
      </c>
      <c r="E92" s="221">
        <f t="shared" si="12"/>
        <v>-1</v>
      </c>
      <c r="F92" s="221">
        <f t="shared" si="12"/>
        <v>0</v>
      </c>
      <c r="G92" s="221">
        <f t="shared" si="12"/>
        <v>-1</v>
      </c>
      <c r="H92" s="221">
        <f t="shared" si="12"/>
        <v>0</v>
      </c>
      <c r="I92" s="221">
        <f t="shared" si="12"/>
        <v>-1</v>
      </c>
    </row>
    <row r="93" spans="3:9" x14ac:dyDescent="0.3">
      <c r="C93" s="200" t="s">
        <v>4244</v>
      </c>
      <c r="D93" s="221">
        <f t="shared" ref="D93:I93" si="13">IFERROR(D76/D59-1,0)</f>
        <v>0</v>
      </c>
      <c r="E93" s="221">
        <f t="shared" si="13"/>
        <v>-1</v>
      </c>
      <c r="F93" s="221">
        <f t="shared" si="13"/>
        <v>0</v>
      </c>
      <c r="G93" s="221">
        <f t="shared" si="13"/>
        <v>-1</v>
      </c>
      <c r="H93" s="221">
        <f t="shared" si="13"/>
        <v>0</v>
      </c>
      <c r="I93" s="221">
        <f t="shared" si="13"/>
        <v>-1</v>
      </c>
    </row>
    <row r="94" spans="3:9" x14ac:dyDescent="0.3">
      <c r="C94" s="200" t="s">
        <v>4224</v>
      </c>
      <c r="D94" s="221">
        <f t="shared" ref="D94:I94" si="14">IFERROR(D77/D60-1,0)</f>
        <v>0</v>
      </c>
      <c r="E94" s="221">
        <f t="shared" si="14"/>
        <v>-1</v>
      </c>
      <c r="F94" s="221">
        <f t="shared" si="14"/>
        <v>0</v>
      </c>
      <c r="G94" s="221">
        <f t="shared" si="14"/>
        <v>-1</v>
      </c>
      <c r="H94" s="221">
        <f t="shared" si="14"/>
        <v>0</v>
      </c>
      <c r="I94" s="221">
        <f t="shared" si="14"/>
        <v>-1</v>
      </c>
    </row>
    <row r="95" spans="3:9" x14ac:dyDescent="0.3">
      <c r="C95" s="200" t="s">
        <v>3908</v>
      </c>
      <c r="D95" s="221">
        <f t="shared" ref="D95:I95" si="15">IFERROR(D78/D61-1,0)</f>
        <v>0</v>
      </c>
      <c r="E95" s="221">
        <f t="shared" si="15"/>
        <v>-1</v>
      </c>
      <c r="F95" s="221">
        <f t="shared" si="15"/>
        <v>0</v>
      </c>
      <c r="G95" s="221">
        <f t="shared" si="15"/>
        <v>-1</v>
      </c>
      <c r="H95" s="221">
        <f t="shared" si="15"/>
        <v>0</v>
      </c>
      <c r="I95" s="221">
        <f t="shared" si="15"/>
        <v>-1</v>
      </c>
    </row>
    <row r="96" spans="3:9" x14ac:dyDescent="0.3">
      <c r="C96" s="200" t="s">
        <v>3910</v>
      </c>
      <c r="D96" s="221">
        <f t="shared" ref="D96:I96" si="16">IFERROR(D79/D62-1,0)</f>
        <v>0</v>
      </c>
      <c r="E96" s="221">
        <f t="shared" si="16"/>
        <v>-1</v>
      </c>
      <c r="F96" s="221">
        <f t="shared" si="16"/>
        <v>0</v>
      </c>
      <c r="G96" s="221">
        <f t="shared" si="16"/>
        <v>-1</v>
      </c>
      <c r="H96" s="221">
        <f t="shared" si="16"/>
        <v>0</v>
      </c>
      <c r="I96" s="221">
        <f t="shared" si="16"/>
        <v>-1</v>
      </c>
    </row>
    <row r="97" spans="3:9" x14ac:dyDescent="0.3">
      <c r="C97" s="200" t="s">
        <v>4263</v>
      </c>
      <c r="D97" s="221">
        <f t="shared" ref="D97:I97" si="17">IFERROR(D80/D63-1,0)</f>
        <v>0</v>
      </c>
      <c r="E97" s="221">
        <f t="shared" si="17"/>
        <v>-1</v>
      </c>
      <c r="F97" s="221">
        <f t="shared" si="17"/>
        <v>0</v>
      </c>
      <c r="G97" s="221">
        <f t="shared" si="17"/>
        <v>-1</v>
      </c>
      <c r="H97" s="221">
        <f t="shared" si="17"/>
        <v>0</v>
      </c>
      <c r="I97" s="221">
        <f t="shared" si="17"/>
        <v>-1</v>
      </c>
    </row>
    <row r="98" spans="3:9" x14ac:dyDescent="0.3">
      <c r="C98" s="200" t="s">
        <v>4199</v>
      </c>
      <c r="D98" s="221">
        <f t="shared" ref="D98:I98" si="18">IFERROR(D81/D64-1,0)</f>
        <v>0</v>
      </c>
      <c r="E98" s="221">
        <f t="shared" si="18"/>
        <v>-1</v>
      </c>
      <c r="F98" s="221">
        <f t="shared" si="18"/>
        <v>0</v>
      </c>
      <c r="G98" s="221">
        <f t="shared" si="18"/>
        <v>-1</v>
      </c>
      <c r="H98" s="221">
        <f t="shared" si="18"/>
        <v>0</v>
      </c>
      <c r="I98" s="221">
        <f t="shared" si="18"/>
        <v>-1</v>
      </c>
    </row>
    <row r="99" spans="3:9" x14ac:dyDescent="0.3">
      <c r="C99" s="200" t="s">
        <v>658</v>
      </c>
      <c r="D99" s="221">
        <f t="shared" ref="D99:I99" si="19">IFERROR(D82/D65-1,0)</f>
        <v>0</v>
      </c>
      <c r="E99" s="221">
        <f t="shared" si="19"/>
        <v>-1</v>
      </c>
      <c r="F99" s="221">
        <f t="shared" si="19"/>
        <v>0</v>
      </c>
      <c r="G99" s="221">
        <f t="shared" si="19"/>
        <v>-1</v>
      </c>
      <c r="H99" s="221">
        <f t="shared" si="19"/>
        <v>0</v>
      </c>
      <c r="I99" s="221">
        <f t="shared" si="19"/>
        <v>-1</v>
      </c>
    </row>
    <row r="100" spans="3:9" x14ac:dyDescent="0.3">
      <c r="C100" s="202" t="s">
        <v>7142</v>
      </c>
      <c r="D100" s="222">
        <f t="shared" ref="D100:I100" si="20">IFERROR(D83/D66-1,0)</f>
        <v>0</v>
      </c>
      <c r="E100" s="222">
        <f t="shared" si="20"/>
        <v>-1</v>
      </c>
      <c r="F100" s="222">
        <f t="shared" si="20"/>
        <v>0</v>
      </c>
      <c r="G100" s="222">
        <f t="shared" si="20"/>
        <v>-1</v>
      </c>
      <c r="H100" s="222">
        <f t="shared" si="20"/>
        <v>0</v>
      </c>
      <c r="I100" s="222">
        <f t="shared" si="20"/>
        <v>-1</v>
      </c>
    </row>
  </sheetData>
  <mergeCells count="12">
    <mergeCell ref="D70:E70"/>
    <mergeCell ref="F70:G70"/>
    <mergeCell ref="H70:I70"/>
    <mergeCell ref="D87:E87"/>
    <mergeCell ref="F87:G87"/>
    <mergeCell ref="H87:I87"/>
    <mergeCell ref="D36:E36"/>
    <mergeCell ref="F36:G36"/>
    <mergeCell ref="H36:I36"/>
    <mergeCell ref="D53:E53"/>
    <mergeCell ref="F53:G53"/>
    <mergeCell ref="H53:I53"/>
  </mergeCells>
  <phoneticPr fontId="17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137A6"/>
  </sheetPr>
  <dimension ref="B3:P100"/>
  <sheetViews>
    <sheetView topLeftCell="B1" zoomScale="85" workbookViewId="0">
      <selection activeCell="F25" sqref="F25"/>
    </sheetView>
  </sheetViews>
  <sheetFormatPr defaultColWidth="9.08984375" defaultRowHeight="14" x14ac:dyDescent="0.3"/>
  <cols>
    <col min="1" max="1" width="9.08984375" style="132"/>
    <col min="2" max="2" width="7.453125" style="132" bestFit="1" customWidth="1"/>
    <col min="3" max="3" width="32.36328125" style="135" bestFit="1" customWidth="1"/>
    <col min="4" max="4" width="15.90625" style="132" customWidth="1"/>
    <col min="5" max="5" width="18.90625" style="132" customWidth="1"/>
    <col min="6" max="9" width="15.90625" style="132" customWidth="1"/>
    <col min="10" max="10" width="35.08984375" style="132" customWidth="1"/>
    <col min="11" max="11" width="17.36328125" style="132" bestFit="1" customWidth="1"/>
    <col min="12" max="13" width="16" style="132" bestFit="1" customWidth="1"/>
    <col min="14" max="16" width="11.453125" style="132" bestFit="1" customWidth="1"/>
    <col min="17" max="16384" width="9.08984375" style="132"/>
  </cols>
  <sheetData>
    <row r="3" spans="2:16" x14ac:dyDescent="0.3">
      <c r="B3" s="134"/>
      <c r="C3" s="134" t="s">
        <v>7107</v>
      </c>
      <c r="D3" s="134" t="s">
        <v>7088</v>
      </c>
      <c r="E3" s="134"/>
      <c r="F3" s="155" t="s">
        <v>7097</v>
      </c>
    </row>
    <row r="4" spans="2:16" ht="14.5" x14ac:dyDescent="0.35">
      <c r="C4" s="141" t="s">
        <v>7090</v>
      </c>
      <c r="F4" s="156"/>
    </row>
    <row r="5" spans="2:16" x14ac:dyDescent="0.3">
      <c r="C5" s="135" t="s">
        <v>7089</v>
      </c>
      <c r="D5" s="133">
        <f>Claim_Discounting_23_OCR!V82</f>
        <v>38887932.131899998</v>
      </c>
      <c r="E5" s="133"/>
      <c r="F5" s="157">
        <f>Claim_Discounting_23_OCR!V87</f>
        <v>15061681.532574806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</row>
    <row r="6" spans="2:16" x14ac:dyDescent="0.3">
      <c r="C6" s="135" t="s">
        <v>7062</v>
      </c>
      <c r="D6" s="133">
        <f>Claim_Discounting_23_IBNR!F6</f>
        <v>11744376.133700198</v>
      </c>
      <c r="F6" s="157">
        <f>Claim_Discounting_23_IBNR!I61</f>
        <v>3064927.3033189205</v>
      </c>
      <c r="G6" s="133"/>
      <c r="H6" s="133"/>
      <c r="I6" s="133"/>
      <c r="J6" s="133"/>
      <c r="K6" s="133"/>
      <c r="L6" s="133"/>
      <c r="M6" s="133"/>
      <c r="N6" s="133"/>
      <c r="O6" s="133"/>
      <c r="P6" s="133"/>
    </row>
    <row r="7" spans="2:16" x14ac:dyDescent="0.3">
      <c r="D7" s="133"/>
      <c r="F7" s="157"/>
      <c r="G7" s="133"/>
      <c r="H7" s="133"/>
      <c r="I7" s="133"/>
      <c r="J7" s="133"/>
      <c r="K7" s="133"/>
      <c r="L7" s="133"/>
      <c r="M7" s="133"/>
      <c r="N7" s="133"/>
      <c r="O7" s="133"/>
      <c r="P7" s="133"/>
    </row>
    <row r="8" spans="2:16" ht="44" thickBot="1" x14ac:dyDescent="0.35">
      <c r="C8" s="138" t="s">
        <v>7092</v>
      </c>
      <c r="D8" s="139">
        <f>SUM(D5:D6)</f>
        <v>50632308.265600197</v>
      </c>
      <c r="E8" s="140"/>
      <c r="F8" s="168">
        <f>SUM(F5:F6)</f>
        <v>18126608.835893728</v>
      </c>
      <c r="G8" s="139"/>
      <c r="H8" s="139"/>
      <c r="I8" s="139"/>
      <c r="J8" s="139"/>
      <c r="K8" s="139"/>
      <c r="L8" s="139"/>
      <c r="M8" s="139"/>
      <c r="N8" s="139"/>
      <c r="O8" s="139"/>
      <c r="P8" s="139"/>
    </row>
    <row r="13" spans="2:16" x14ac:dyDescent="0.3">
      <c r="C13" s="204" t="s">
        <v>7162</v>
      </c>
    </row>
    <row r="15" spans="2:16" x14ac:dyDescent="0.3">
      <c r="C15" s="196" t="s">
        <v>7161</v>
      </c>
      <c r="D15" s="191"/>
    </row>
    <row r="16" spans="2:16" x14ac:dyDescent="0.3">
      <c r="C16" s="192" t="s">
        <v>7089</v>
      </c>
      <c r="D16" s="193">
        <f>F5/D5</f>
        <v>0.38730991098957462</v>
      </c>
    </row>
    <row r="17" spans="3:13" x14ac:dyDescent="0.3">
      <c r="C17" s="194" t="s">
        <v>7062</v>
      </c>
      <c r="D17" s="195">
        <f>F6/D6</f>
        <v>0.26096978404192855</v>
      </c>
    </row>
    <row r="21" spans="3:13" x14ac:dyDescent="0.3">
      <c r="C21" s="197">
        <v>2023</v>
      </c>
      <c r="D21" s="282" t="s">
        <v>7089</v>
      </c>
      <c r="E21" s="282"/>
      <c r="F21" s="282" t="s">
        <v>7062</v>
      </c>
      <c r="G21" s="282"/>
      <c r="H21" s="282" t="s">
        <v>7163</v>
      </c>
      <c r="I21" s="282"/>
    </row>
    <row r="22" spans="3:13" x14ac:dyDescent="0.3">
      <c r="C22" s="198"/>
      <c r="D22" s="199" t="s">
        <v>7088</v>
      </c>
      <c r="E22" s="199" t="s">
        <v>7097</v>
      </c>
      <c r="F22" s="199" t="s">
        <v>7088</v>
      </c>
      <c r="G22" s="199" t="s">
        <v>7097</v>
      </c>
      <c r="H22" s="199" t="s">
        <v>7088</v>
      </c>
      <c r="I22" s="199" t="s">
        <v>7097</v>
      </c>
      <c r="K22" s="132" t="s">
        <v>7175</v>
      </c>
    </row>
    <row r="23" spans="3:13" x14ac:dyDescent="0.3">
      <c r="C23" s="200" t="s">
        <v>4195</v>
      </c>
      <c r="D23" s="201">
        <f>-K23</f>
        <v>56977137.13350001</v>
      </c>
      <c r="E23" s="212">
        <f>D23*$D$16</f>
        <v>22067809.911616676</v>
      </c>
      <c r="F23" s="201">
        <v>9708016.0270904973</v>
      </c>
      <c r="G23" s="201">
        <f>F23*$D$17</f>
        <v>2533498.8460653885</v>
      </c>
      <c r="H23" s="201">
        <f>D23+F23</f>
        <v>66685153.160590507</v>
      </c>
      <c r="I23" s="201">
        <f>E23+G23</f>
        <v>24601308.757682063</v>
      </c>
      <c r="J23" s="133" t="s">
        <v>7164</v>
      </c>
      <c r="K23" s="208">
        <v>-56977137.13350001</v>
      </c>
      <c r="L23" s="208">
        <v>-9708016.0275087971</v>
      </c>
      <c r="M23" s="213">
        <f>K23/K34*E34</f>
        <v>22067809.911616672</v>
      </c>
    </row>
    <row r="24" spans="3:13" x14ac:dyDescent="0.3">
      <c r="C24" s="200" t="s">
        <v>4238</v>
      </c>
      <c r="D24" s="201">
        <f>-K24</f>
        <v>-2763054.6470999997</v>
      </c>
      <c r="E24" s="201">
        <f t="shared" ref="E24:E33" si="0">D24*$D$16</f>
        <v>-1070158.4494276315</v>
      </c>
      <c r="F24" s="201">
        <v>34383.307795000001</v>
      </c>
      <c r="G24" s="201">
        <f t="shared" ref="G24:G33" si="1">F24*$D$17</f>
        <v>8973.0044099083079</v>
      </c>
      <c r="H24" s="201">
        <f>D24+F24</f>
        <v>-2728671.3393049999</v>
      </c>
      <c r="I24" s="201">
        <f t="shared" ref="I24:I33" si="2">E24+G24</f>
        <v>-1061185.4450177231</v>
      </c>
      <c r="J24" s="133" t="s">
        <v>7165</v>
      </c>
      <c r="K24" s="208">
        <v>2763054.6470999997</v>
      </c>
      <c r="L24" s="208">
        <v>-34383.307795000001</v>
      </c>
    </row>
    <row r="25" spans="3:13" x14ac:dyDescent="0.3">
      <c r="C25" s="200" t="s">
        <v>4248</v>
      </c>
      <c r="D25" s="201">
        <f t="shared" ref="D25:D27" si="3">-K25</f>
        <v>24236731.125299998</v>
      </c>
      <c r="E25" s="201">
        <f t="shared" si="0"/>
        <v>9387126.1748181954</v>
      </c>
      <c r="F25" s="201">
        <v>12841991.363855707</v>
      </c>
      <c r="G25" s="201">
        <f t="shared" si="1"/>
        <v>3351371.7128937352</v>
      </c>
      <c r="H25" s="201">
        <f t="shared" ref="H25:H33" si="4">D25+F25</f>
        <v>37078722.489155702</v>
      </c>
      <c r="I25" s="201">
        <f t="shared" si="2"/>
        <v>12738497.887711931</v>
      </c>
      <c r="J25" s="133" t="s">
        <v>7166</v>
      </c>
      <c r="K25" s="208">
        <v>-24236731.125299998</v>
      </c>
      <c r="L25" s="208">
        <v>-12841991.365915027</v>
      </c>
    </row>
    <row r="26" spans="3:13" x14ac:dyDescent="0.3">
      <c r="C26" s="200" t="s">
        <v>4214</v>
      </c>
      <c r="D26" s="201">
        <f t="shared" si="3"/>
        <v>5626665.0111999959</v>
      </c>
      <c r="E26" s="201">
        <f t="shared" si="0"/>
        <v>2179263.1246560244</v>
      </c>
      <c r="F26" s="201">
        <v>1285869.9663682904</v>
      </c>
      <c r="G26" s="201">
        <f t="shared" si="1"/>
        <v>335573.20742913469</v>
      </c>
      <c r="H26" s="201">
        <f t="shared" si="4"/>
        <v>6912534.9775682865</v>
      </c>
      <c r="I26" s="201">
        <f t="shared" si="2"/>
        <v>2514836.3320851591</v>
      </c>
      <c r="J26" s="133" t="s">
        <v>7167</v>
      </c>
      <c r="K26" s="208">
        <v>-5626665.0111999959</v>
      </c>
      <c r="L26" s="208">
        <v>-1285869.9614432903</v>
      </c>
    </row>
    <row r="27" spans="3:13" x14ac:dyDescent="0.3">
      <c r="C27" s="200" t="s">
        <v>4244</v>
      </c>
      <c r="D27" s="201">
        <f t="shared" si="3"/>
        <v>9168712.5835000016</v>
      </c>
      <c r="E27" s="201">
        <f t="shared" si="0"/>
        <v>3551133.2546043782</v>
      </c>
      <c r="F27" s="201">
        <v>1448809.1870657089</v>
      </c>
      <c r="G27" s="201">
        <f t="shared" si="1"/>
        <v>378095.42066650011</v>
      </c>
      <c r="H27" s="201">
        <f>D27+F27</f>
        <v>10617521.770565711</v>
      </c>
      <c r="I27" s="201">
        <f t="shared" si="2"/>
        <v>3929228.6752708782</v>
      </c>
      <c r="J27" s="133" t="s">
        <v>7168</v>
      </c>
      <c r="K27" s="208">
        <v>-9168712.5835000016</v>
      </c>
      <c r="L27" s="208">
        <v>-1448809.1843369589</v>
      </c>
    </row>
    <row r="28" spans="3:13" x14ac:dyDescent="0.3">
      <c r="C28" s="200" t="s">
        <v>4224</v>
      </c>
      <c r="D28" s="201">
        <v>100000</v>
      </c>
      <c r="E28" s="201">
        <f t="shared" si="0"/>
        <v>38730.991098957464</v>
      </c>
      <c r="F28" s="201">
        <v>938904.72230000037</v>
      </c>
      <c r="G28" s="201">
        <f t="shared" si="1"/>
        <v>245025.76261457801</v>
      </c>
      <c r="H28" s="201">
        <f>D28+F28</f>
        <v>1038904.7223000004</v>
      </c>
      <c r="I28" s="201">
        <f t="shared" si="2"/>
        <v>283756.75371353549</v>
      </c>
      <c r="J28" s="133" t="s">
        <v>7169</v>
      </c>
      <c r="K28" s="208">
        <v>-354614927.78385019</v>
      </c>
      <c r="L28" s="208">
        <v>-40905186.030693725</v>
      </c>
    </row>
    <row r="29" spans="3:13" x14ac:dyDescent="0.3">
      <c r="C29" s="200" t="s">
        <v>3908</v>
      </c>
      <c r="D29" s="201">
        <f>-K29</f>
        <v>241567642.76620996</v>
      </c>
      <c r="E29" s="201">
        <f t="shared" si="0"/>
        <v>93561542.217742145</v>
      </c>
      <c r="F29" s="201">
        <v>28714573.510263417</v>
      </c>
      <c r="G29" s="201">
        <f t="shared" si="1"/>
        <v>7493636.0478295265</v>
      </c>
      <c r="H29" s="201">
        <f>D29+F29</f>
        <v>270282216.2764734</v>
      </c>
      <c r="I29" s="201">
        <f t="shared" si="2"/>
        <v>101055178.26557167</v>
      </c>
      <c r="J29" s="133" t="s">
        <v>7170</v>
      </c>
      <c r="K29" s="208">
        <v>-241567642.76620996</v>
      </c>
      <c r="L29" s="208">
        <v>-28714573.509518217</v>
      </c>
    </row>
    <row r="30" spans="3:13" x14ac:dyDescent="0.3">
      <c r="C30" s="200" t="s">
        <v>3910</v>
      </c>
      <c r="D30" s="201">
        <f>-K28</f>
        <v>354614927.78385019</v>
      </c>
      <c r="E30" s="201">
        <f t="shared" si="0"/>
        <v>137345876.11553746</v>
      </c>
      <c r="F30" s="201">
        <v>40905186.032105923</v>
      </c>
      <c r="G30" s="201">
        <f t="shared" si="1"/>
        <v>10675017.564993596</v>
      </c>
      <c r="H30" s="201">
        <f>D30+F30</f>
        <v>395520113.81595612</v>
      </c>
      <c r="I30" s="201">
        <f t="shared" si="2"/>
        <v>148020893.68053105</v>
      </c>
      <c r="J30" s="133" t="s">
        <v>7171</v>
      </c>
      <c r="K30" s="208">
        <v>-39676577.640199997</v>
      </c>
      <c r="L30" s="208">
        <v>-437922.78522499959</v>
      </c>
    </row>
    <row r="31" spans="3:13" x14ac:dyDescent="0.3">
      <c r="C31" s="200" t="s">
        <v>4263</v>
      </c>
      <c r="D31" s="201">
        <f>-K30</f>
        <v>39676577.640199997</v>
      </c>
      <c r="E31" s="201">
        <f t="shared" si="0"/>
        <v>15367131.754196808</v>
      </c>
      <c r="F31" s="201">
        <v>437923.06674999959</v>
      </c>
      <c r="G31" s="201">
        <f t="shared" si="1"/>
        <v>114284.68815672645</v>
      </c>
      <c r="H31" s="201">
        <f>D31+F31</f>
        <v>40114500.706949994</v>
      </c>
      <c r="I31" s="201">
        <f t="shared" si="2"/>
        <v>15481416.442353534</v>
      </c>
      <c r="J31" s="133" t="s">
        <v>7172</v>
      </c>
      <c r="K31" s="208">
        <v>-2488989.705880003</v>
      </c>
      <c r="L31" s="208">
        <v>-1155262.2056286386</v>
      </c>
    </row>
    <row r="32" spans="3:13" x14ac:dyDescent="0.3">
      <c r="C32" s="200" t="s">
        <v>4199</v>
      </c>
      <c r="D32" s="201">
        <f t="shared" ref="D32:D33" si="5">-K31</f>
        <v>2488989.705880003</v>
      </c>
      <c r="E32" s="201">
        <f t="shared" si="0"/>
        <v>964010.38143835147</v>
      </c>
      <c r="F32" s="201">
        <v>1155262.2100036386</v>
      </c>
      <c r="G32" s="201">
        <f t="shared" si="1"/>
        <v>301488.52945645066</v>
      </c>
      <c r="H32" s="201">
        <f t="shared" si="4"/>
        <v>3644251.9158836417</v>
      </c>
      <c r="I32" s="201">
        <f t="shared" si="2"/>
        <v>1265498.9108948021</v>
      </c>
      <c r="J32" s="133" t="s">
        <v>7173</v>
      </c>
      <c r="K32" s="208">
        <v>-42269251.868700013</v>
      </c>
      <c r="L32" s="208">
        <v>-11744376.132486098</v>
      </c>
    </row>
    <row r="33" spans="3:12" x14ac:dyDescent="0.3">
      <c r="C33" s="200" t="s">
        <v>658</v>
      </c>
      <c r="D33" s="201">
        <f t="shared" si="5"/>
        <v>42269251.868700013</v>
      </c>
      <c r="E33" s="201">
        <f t="shared" si="0"/>
        <v>16371300.178862114</v>
      </c>
      <c r="F33" s="201">
        <v>11744376.133700198</v>
      </c>
      <c r="G33" s="201">
        <f t="shared" si="1"/>
        <v>3064927.3033189205</v>
      </c>
      <c r="H33" s="201">
        <f t="shared" si="4"/>
        <v>54013628.002400212</v>
      </c>
      <c r="I33" s="201">
        <f t="shared" si="2"/>
        <v>19436227.482181035</v>
      </c>
      <c r="J33" s="133" t="s">
        <v>7174</v>
      </c>
      <c r="K33" s="208">
        <v>-100000</v>
      </c>
      <c r="L33" s="208">
        <v>-938904.72407500062</v>
      </c>
    </row>
    <row r="34" spans="3:12" x14ac:dyDescent="0.3">
      <c r="C34" s="202" t="s">
        <v>7142</v>
      </c>
      <c r="D34" s="203">
        <f t="shared" ref="D34:I34" si="6">SUM(D23:D33)</f>
        <v>773963580.97124028</v>
      </c>
      <c r="E34" s="203">
        <f>SUM(E23:E33)</f>
        <v>299763765.6551435</v>
      </c>
      <c r="F34" s="203">
        <f t="shared" si="6"/>
        <v>109215295.52729839</v>
      </c>
      <c r="G34" s="203">
        <f t="shared" si="6"/>
        <v>28501892.08783447</v>
      </c>
      <c r="H34" s="203">
        <f t="shared" si="6"/>
        <v>883178876.49853849</v>
      </c>
      <c r="I34" s="203">
        <f t="shared" si="6"/>
        <v>328265657.74297792</v>
      </c>
      <c r="K34" s="132">
        <f>SUM(K23:K33)</f>
        <v>-773963580.97124028</v>
      </c>
    </row>
    <row r="36" spans="3:12" x14ac:dyDescent="0.3">
      <c r="H36" s="205"/>
      <c r="I36" s="205"/>
    </row>
    <row r="52" spans="3:9" x14ac:dyDescent="0.3">
      <c r="C52" s="135" t="s">
        <v>7177</v>
      </c>
      <c r="E52" s="205"/>
    </row>
    <row r="53" spans="3:9" x14ac:dyDescent="0.3">
      <c r="C53" s="197">
        <v>2023</v>
      </c>
      <c r="D53" s="282" t="s">
        <v>7089</v>
      </c>
      <c r="E53" s="282"/>
      <c r="F53" s="282" t="s">
        <v>7062</v>
      </c>
      <c r="G53" s="282"/>
      <c r="H53" s="282" t="s">
        <v>7163</v>
      </c>
      <c r="I53" s="282"/>
    </row>
    <row r="54" spans="3:9" x14ac:dyDescent="0.3">
      <c r="C54" s="198"/>
      <c r="D54" s="199" t="s">
        <v>7088</v>
      </c>
      <c r="E54" s="199" t="s">
        <v>7097</v>
      </c>
      <c r="F54" s="199" t="s">
        <v>7088</v>
      </c>
      <c r="G54" s="199" t="s">
        <v>7097</v>
      </c>
      <c r="H54" s="199" t="s">
        <v>7088</v>
      </c>
      <c r="I54" s="199" t="s">
        <v>7097</v>
      </c>
    </row>
    <row r="55" spans="3:9" x14ac:dyDescent="0.3">
      <c r="C55" s="200" t="s">
        <v>4195</v>
      </c>
      <c r="D55" s="201">
        <v>56977137</v>
      </c>
      <c r="E55" s="201">
        <v>28544652.399999999</v>
      </c>
      <c r="F55" s="201">
        <v>9708016</v>
      </c>
      <c r="G55" s="201">
        <v>4983195</v>
      </c>
      <c r="H55" s="201">
        <v>66685153</v>
      </c>
      <c r="I55" s="201">
        <v>33527848</v>
      </c>
    </row>
    <row r="56" spans="3:9" x14ac:dyDescent="0.3">
      <c r="C56" s="200" t="s">
        <v>4238</v>
      </c>
      <c r="D56" s="201">
        <v>-2763055</v>
      </c>
      <c r="E56" s="201">
        <v>-1384247</v>
      </c>
      <c r="F56" s="201">
        <v>34383</v>
      </c>
      <c r="G56" s="201">
        <v>17649</v>
      </c>
      <c r="H56" s="201">
        <v>-2728671</v>
      </c>
      <c r="I56" s="201">
        <v>-1366598</v>
      </c>
    </row>
    <row r="57" spans="3:9" x14ac:dyDescent="0.3">
      <c r="C57" s="200" t="s">
        <v>4248</v>
      </c>
      <c r="D57" s="201">
        <v>24236731</v>
      </c>
      <c r="E57" s="201">
        <v>12142222</v>
      </c>
      <c r="F57" s="201">
        <v>12841991</v>
      </c>
      <c r="G57" s="201">
        <v>6591888</v>
      </c>
      <c r="H57" s="201">
        <v>37078722</v>
      </c>
      <c r="I57" s="201">
        <v>18734110</v>
      </c>
    </row>
    <row r="58" spans="3:9" x14ac:dyDescent="0.3">
      <c r="C58" s="200" t="s">
        <v>4214</v>
      </c>
      <c r="D58" s="201">
        <v>5626665</v>
      </c>
      <c r="E58" s="201">
        <v>2818871</v>
      </c>
      <c r="F58" s="201">
        <v>1285870</v>
      </c>
      <c r="G58" s="201">
        <v>660046</v>
      </c>
      <c r="H58" s="201">
        <v>6912535</v>
      </c>
      <c r="I58" s="201">
        <v>3478917</v>
      </c>
    </row>
    <row r="59" spans="3:9" x14ac:dyDescent="0.3">
      <c r="C59" s="200" t="s">
        <v>4244</v>
      </c>
      <c r="D59" s="201">
        <v>9168713</v>
      </c>
      <c r="E59" s="201">
        <v>4593381</v>
      </c>
      <c r="F59" s="201">
        <v>1448809</v>
      </c>
      <c r="G59" s="201">
        <v>743684</v>
      </c>
      <c r="H59" s="201">
        <v>10617522</v>
      </c>
      <c r="I59" s="201">
        <v>5337066</v>
      </c>
    </row>
    <row r="60" spans="3:9" x14ac:dyDescent="0.3">
      <c r="C60" s="200" t="s">
        <v>4224</v>
      </c>
      <c r="D60" s="201">
        <v>100000</v>
      </c>
      <c r="E60" s="201">
        <v>50098</v>
      </c>
      <c r="F60" s="201">
        <v>938905</v>
      </c>
      <c r="G60" s="201">
        <v>481947</v>
      </c>
      <c r="H60" s="201">
        <v>1038905</v>
      </c>
      <c r="I60" s="201">
        <v>532045</v>
      </c>
    </row>
    <row r="61" spans="3:9" x14ac:dyDescent="0.3">
      <c r="C61" s="200" t="s">
        <v>3908</v>
      </c>
      <c r="D61" s="201">
        <v>241567643</v>
      </c>
      <c r="E61" s="201">
        <v>121021602</v>
      </c>
      <c r="F61" s="201">
        <v>28714574</v>
      </c>
      <c r="G61" s="201">
        <v>14739400</v>
      </c>
      <c r="H61" s="201">
        <v>270282216</v>
      </c>
      <c r="I61" s="201">
        <v>135761001</v>
      </c>
    </row>
    <row r="62" spans="3:9" x14ac:dyDescent="0.3">
      <c r="C62" s="200" t="s">
        <v>3910</v>
      </c>
      <c r="D62" s="201">
        <v>354614928</v>
      </c>
      <c r="E62" s="201">
        <v>177656519</v>
      </c>
      <c r="F62" s="201">
        <v>40905186</v>
      </c>
      <c r="G62" s="201">
        <v>20996930</v>
      </c>
      <c r="H62" s="201">
        <v>395520114</v>
      </c>
      <c r="I62" s="201">
        <v>198653449</v>
      </c>
    </row>
    <row r="63" spans="3:9" x14ac:dyDescent="0.3">
      <c r="C63" s="200" t="s">
        <v>4263</v>
      </c>
      <c r="D63" s="201">
        <v>39676578</v>
      </c>
      <c r="E63" s="201">
        <v>19877343</v>
      </c>
      <c r="F63" s="201">
        <v>437923</v>
      </c>
      <c r="G63" s="201">
        <v>224789</v>
      </c>
      <c r="H63" s="201">
        <v>40114501</v>
      </c>
      <c r="I63" s="201">
        <v>20102132</v>
      </c>
    </row>
    <row r="64" spans="3:9" x14ac:dyDescent="0.3">
      <c r="C64" s="200" t="s">
        <v>4199</v>
      </c>
      <c r="D64" s="201">
        <v>2488990</v>
      </c>
      <c r="E64" s="201">
        <v>1246945</v>
      </c>
      <c r="F64" s="201">
        <v>1155262</v>
      </c>
      <c r="G64" s="201">
        <v>593004</v>
      </c>
      <c r="H64" s="201">
        <v>3644252</v>
      </c>
      <c r="I64" s="201">
        <v>1839949</v>
      </c>
    </row>
    <row r="65" spans="3:9" x14ac:dyDescent="0.3">
      <c r="C65" s="200" t="s">
        <v>658</v>
      </c>
      <c r="D65" s="201">
        <v>42269252</v>
      </c>
      <c r="E65" s="201">
        <v>21176232</v>
      </c>
      <c r="F65" s="201">
        <v>11744376</v>
      </c>
      <c r="G65" s="201">
        <v>6028474</v>
      </c>
      <c r="H65" s="201">
        <v>54013628</v>
      </c>
      <c r="I65" s="201">
        <v>27204706</v>
      </c>
    </row>
    <row r="66" spans="3:9" x14ac:dyDescent="0.3">
      <c r="C66" s="202" t="s">
        <v>7142</v>
      </c>
      <c r="D66" s="203">
        <v>773963581</v>
      </c>
      <c r="E66" s="203">
        <v>387743620</v>
      </c>
      <c r="F66" s="203">
        <v>109215296</v>
      </c>
      <c r="G66" s="203">
        <v>56061006</v>
      </c>
      <c r="H66" s="203">
        <v>883178876</v>
      </c>
      <c r="I66" s="203">
        <v>443804626</v>
      </c>
    </row>
    <row r="69" spans="3:9" x14ac:dyDescent="0.3">
      <c r="C69" s="135" t="s">
        <v>7178</v>
      </c>
    </row>
    <row r="70" spans="3:9" x14ac:dyDescent="0.3">
      <c r="C70" s="197">
        <f>C53</f>
        <v>2023</v>
      </c>
      <c r="D70" s="282" t="s">
        <v>7089</v>
      </c>
      <c r="E70" s="282"/>
      <c r="F70" s="282" t="s">
        <v>7062</v>
      </c>
      <c r="G70" s="282"/>
      <c r="H70" s="282" t="s">
        <v>7163</v>
      </c>
      <c r="I70" s="282"/>
    </row>
    <row r="71" spans="3:9" x14ac:dyDescent="0.3">
      <c r="C71" s="198"/>
      <c r="D71" s="199" t="s">
        <v>7088</v>
      </c>
      <c r="E71" s="199" t="s">
        <v>7097</v>
      </c>
      <c r="F71" s="199" t="s">
        <v>7088</v>
      </c>
      <c r="G71" s="199" t="s">
        <v>7097</v>
      </c>
      <c r="H71" s="199" t="s">
        <v>7088</v>
      </c>
      <c r="I71" s="199" t="s">
        <v>7097</v>
      </c>
    </row>
    <row r="72" spans="3:9" x14ac:dyDescent="0.3">
      <c r="C72" s="200" t="s">
        <v>4195</v>
      </c>
      <c r="D72" s="201">
        <v>56977137</v>
      </c>
      <c r="E72" s="201"/>
      <c r="F72" s="201">
        <v>9708016</v>
      </c>
      <c r="G72" s="201"/>
      <c r="H72" s="201">
        <f>D72+F72</f>
        <v>66685153</v>
      </c>
      <c r="I72" s="201">
        <f>E72+G72</f>
        <v>0</v>
      </c>
    </row>
    <row r="73" spans="3:9" x14ac:dyDescent="0.3">
      <c r="C73" s="200" t="s">
        <v>4238</v>
      </c>
      <c r="D73" s="201">
        <v>-2763055</v>
      </c>
      <c r="E73" s="201"/>
      <c r="F73" s="201">
        <v>34383</v>
      </c>
      <c r="G73" s="201"/>
      <c r="H73" s="201">
        <f t="shared" ref="H73:I82" si="7">D73+F73</f>
        <v>-2728672</v>
      </c>
      <c r="I73" s="201">
        <f t="shared" si="7"/>
        <v>0</v>
      </c>
    </row>
    <row r="74" spans="3:9" x14ac:dyDescent="0.3">
      <c r="C74" s="200" t="s">
        <v>4248</v>
      </c>
      <c r="D74" s="201">
        <v>24236731</v>
      </c>
      <c r="E74" s="201"/>
      <c r="F74" s="201">
        <v>12841991</v>
      </c>
      <c r="G74" s="201"/>
      <c r="H74" s="201">
        <f t="shared" si="7"/>
        <v>37078722</v>
      </c>
      <c r="I74" s="201">
        <f t="shared" si="7"/>
        <v>0</v>
      </c>
    </row>
    <row r="75" spans="3:9" x14ac:dyDescent="0.3">
      <c r="C75" s="200" t="s">
        <v>4214</v>
      </c>
      <c r="D75" s="201">
        <v>5626665</v>
      </c>
      <c r="E75" s="201"/>
      <c r="F75" s="201">
        <v>1285870</v>
      </c>
      <c r="G75" s="201"/>
      <c r="H75" s="201">
        <f t="shared" si="7"/>
        <v>6912535</v>
      </c>
      <c r="I75" s="201">
        <f t="shared" si="7"/>
        <v>0</v>
      </c>
    </row>
    <row r="76" spans="3:9" x14ac:dyDescent="0.3">
      <c r="C76" s="200" t="s">
        <v>4244</v>
      </c>
      <c r="D76" s="201">
        <v>9168713</v>
      </c>
      <c r="E76" s="201"/>
      <c r="F76" s="201">
        <v>1448809</v>
      </c>
      <c r="G76" s="201"/>
      <c r="H76" s="201">
        <f t="shared" si="7"/>
        <v>10617522</v>
      </c>
      <c r="I76" s="201">
        <f t="shared" si="7"/>
        <v>0</v>
      </c>
    </row>
    <row r="77" spans="3:9" x14ac:dyDescent="0.3">
      <c r="C77" s="200" t="s">
        <v>4224</v>
      </c>
      <c r="D77" s="201">
        <v>100000</v>
      </c>
      <c r="E77" s="201"/>
      <c r="F77" s="201">
        <v>938905</v>
      </c>
      <c r="G77" s="201"/>
      <c r="H77" s="201">
        <f t="shared" si="7"/>
        <v>1038905</v>
      </c>
      <c r="I77" s="201">
        <f t="shared" si="7"/>
        <v>0</v>
      </c>
    </row>
    <row r="78" spans="3:9" x14ac:dyDescent="0.3">
      <c r="C78" s="200" t="s">
        <v>3908</v>
      </c>
      <c r="D78" s="201">
        <v>241567643</v>
      </c>
      <c r="E78" s="201"/>
      <c r="F78" s="201">
        <v>28714574</v>
      </c>
      <c r="G78" s="201"/>
      <c r="H78" s="201">
        <f t="shared" si="7"/>
        <v>270282217</v>
      </c>
      <c r="I78" s="201">
        <f t="shared" si="7"/>
        <v>0</v>
      </c>
    </row>
    <row r="79" spans="3:9" x14ac:dyDescent="0.3">
      <c r="C79" s="200" t="s">
        <v>3910</v>
      </c>
      <c r="D79" s="201">
        <v>354614928</v>
      </c>
      <c r="E79" s="201"/>
      <c r="F79" s="201">
        <v>40905186</v>
      </c>
      <c r="G79" s="201"/>
      <c r="H79" s="201">
        <f t="shared" si="7"/>
        <v>395520114</v>
      </c>
      <c r="I79" s="201">
        <f t="shared" si="7"/>
        <v>0</v>
      </c>
    </row>
    <row r="80" spans="3:9" x14ac:dyDescent="0.3">
      <c r="C80" s="200" t="s">
        <v>4263</v>
      </c>
      <c r="D80" s="201">
        <v>39676578</v>
      </c>
      <c r="E80" s="201"/>
      <c r="F80" s="201">
        <v>437923</v>
      </c>
      <c r="G80" s="201"/>
      <c r="H80" s="201">
        <f t="shared" si="7"/>
        <v>40114501</v>
      </c>
      <c r="I80" s="201">
        <f t="shared" si="7"/>
        <v>0</v>
      </c>
    </row>
    <row r="81" spans="3:9" x14ac:dyDescent="0.3">
      <c r="C81" s="200" t="s">
        <v>4199</v>
      </c>
      <c r="D81" s="201">
        <v>2488990</v>
      </c>
      <c r="E81" s="201"/>
      <c r="F81" s="201">
        <v>1155262</v>
      </c>
      <c r="G81" s="201"/>
      <c r="H81" s="201">
        <f t="shared" si="7"/>
        <v>3644252</v>
      </c>
      <c r="I81" s="201">
        <f t="shared" si="7"/>
        <v>0</v>
      </c>
    </row>
    <row r="82" spans="3:9" x14ac:dyDescent="0.3">
      <c r="C82" s="200" t="s">
        <v>658</v>
      </c>
      <c r="D82" s="201">
        <v>42269252</v>
      </c>
      <c r="E82" s="201"/>
      <c r="F82" s="201">
        <v>11744376</v>
      </c>
      <c r="G82" s="201"/>
      <c r="H82" s="201">
        <f t="shared" si="7"/>
        <v>54013628</v>
      </c>
      <c r="I82" s="201">
        <f t="shared" si="7"/>
        <v>0</v>
      </c>
    </row>
    <row r="83" spans="3:9" x14ac:dyDescent="0.3">
      <c r="C83" s="202" t="s">
        <v>7142</v>
      </c>
      <c r="D83" s="203">
        <v>773963581</v>
      </c>
      <c r="E83" s="203"/>
      <c r="F83" s="203">
        <v>109215296</v>
      </c>
      <c r="G83" s="203">
        <f t="shared" ref="G83:I83" si="8">SUM(G72:G82)</f>
        <v>0</v>
      </c>
      <c r="H83" s="203">
        <f t="shared" si="8"/>
        <v>883178877</v>
      </c>
      <c r="I83" s="203">
        <f t="shared" si="8"/>
        <v>0</v>
      </c>
    </row>
    <row r="86" spans="3:9" x14ac:dyDescent="0.3">
      <c r="C86" s="135" t="s">
        <v>7012</v>
      </c>
    </row>
    <row r="87" spans="3:9" x14ac:dyDescent="0.3">
      <c r="C87" s="197">
        <f>C70</f>
        <v>2023</v>
      </c>
      <c r="D87" s="282" t="s">
        <v>7089</v>
      </c>
      <c r="E87" s="282"/>
      <c r="F87" s="282" t="s">
        <v>7062</v>
      </c>
      <c r="G87" s="282"/>
      <c r="H87" s="282" t="s">
        <v>7163</v>
      </c>
      <c r="I87" s="282"/>
    </row>
    <row r="88" spans="3:9" x14ac:dyDescent="0.3">
      <c r="C88" s="198"/>
      <c r="D88" s="199" t="s">
        <v>7088</v>
      </c>
      <c r="E88" s="199" t="s">
        <v>7097</v>
      </c>
      <c r="F88" s="199" t="s">
        <v>7088</v>
      </c>
      <c r="G88" s="199" t="s">
        <v>7097</v>
      </c>
      <c r="H88" s="199" t="s">
        <v>7088</v>
      </c>
      <c r="I88" s="199" t="s">
        <v>7097</v>
      </c>
    </row>
    <row r="89" spans="3:9" x14ac:dyDescent="0.3">
      <c r="C89" s="200" t="s">
        <v>4195</v>
      </c>
      <c r="D89" s="221">
        <f>IFERROR(D72/D55-1,0)</f>
        <v>0</v>
      </c>
      <c r="E89" s="221">
        <f t="shared" ref="E89:I89" si="9">IFERROR(E72/E55-1,0)</f>
        <v>-1</v>
      </c>
      <c r="F89" s="221">
        <f t="shared" si="9"/>
        <v>0</v>
      </c>
      <c r="G89" s="221">
        <f t="shared" si="9"/>
        <v>-1</v>
      </c>
      <c r="H89" s="221">
        <f t="shared" si="9"/>
        <v>0</v>
      </c>
      <c r="I89" s="221">
        <f t="shared" si="9"/>
        <v>-1</v>
      </c>
    </row>
    <row r="90" spans="3:9" x14ac:dyDescent="0.3">
      <c r="C90" s="200" t="s">
        <v>4238</v>
      </c>
      <c r="D90" s="221">
        <f t="shared" ref="D90:I100" si="10">IFERROR(D73/D56-1,0)</f>
        <v>0</v>
      </c>
      <c r="E90" s="221">
        <f t="shared" si="10"/>
        <v>-1</v>
      </c>
      <c r="F90" s="221">
        <f t="shared" si="10"/>
        <v>0</v>
      </c>
      <c r="G90" s="221">
        <f t="shared" si="10"/>
        <v>-1</v>
      </c>
      <c r="H90" s="221">
        <f t="shared" si="10"/>
        <v>3.6647877310613808E-7</v>
      </c>
      <c r="I90" s="221">
        <f t="shared" si="10"/>
        <v>-1</v>
      </c>
    </row>
    <row r="91" spans="3:9" x14ac:dyDescent="0.3">
      <c r="C91" s="200" t="s">
        <v>4248</v>
      </c>
      <c r="D91" s="221">
        <f t="shared" si="10"/>
        <v>0</v>
      </c>
      <c r="E91" s="221">
        <f t="shared" si="10"/>
        <v>-1</v>
      </c>
      <c r="F91" s="221">
        <f t="shared" si="10"/>
        <v>0</v>
      </c>
      <c r="G91" s="221">
        <f t="shared" si="10"/>
        <v>-1</v>
      </c>
      <c r="H91" s="221">
        <f t="shared" si="10"/>
        <v>0</v>
      </c>
      <c r="I91" s="221">
        <f t="shared" si="10"/>
        <v>-1</v>
      </c>
    </row>
    <row r="92" spans="3:9" x14ac:dyDescent="0.3">
      <c r="C92" s="200" t="s">
        <v>4214</v>
      </c>
      <c r="D92" s="221">
        <f t="shared" si="10"/>
        <v>0</v>
      </c>
      <c r="E92" s="221">
        <f t="shared" si="10"/>
        <v>-1</v>
      </c>
      <c r="F92" s="221">
        <f t="shared" si="10"/>
        <v>0</v>
      </c>
      <c r="G92" s="221">
        <f t="shared" si="10"/>
        <v>-1</v>
      </c>
      <c r="H92" s="221">
        <f t="shared" si="10"/>
        <v>0</v>
      </c>
      <c r="I92" s="221">
        <f t="shared" si="10"/>
        <v>-1</v>
      </c>
    </row>
    <row r="93" spans="3:9" x14ac:dyDescent="0.3">
      <c r="C93" s="200" t="s">
        <v>4244</v>
      </c>
      <c r="D93" s="221">
        <f t="shared" si="10"/>
        <v>0</v>
      </c>
      <c r="E93" s="221">
        <f t="shared" si="10"/>
        <v>-1</v>
      </c>
      <c r="F93" s="221">
        <f t="shared" si="10"/>
        <v>0</v>
      </c>
      <c r="G93" s="221">
        <f t="shared" si="10"/>
        <v>-1</v>
      </c>
      <c r="H93" s="221">
        <f t="shared" si="10"/>
        <v>0</v>
      </c>
      <c r="I93" s="221">
        <f t="shared" si="10"/>
        <v>-1</v>
      </c>
    </row>
    <row r="94" spans="3:9" x14ac:dyDescent="0.3">
      <c r="C94" s="200" t="s">
        <v>4224</v>
      </c>
      <c r="D94" s="221">
        <f t="shared" si="10"/>
        <v>0</v>
      </c>
      <c r="E94" s="221">
        <f t="shared" si="10"/>
        <v>-1</v>
      </c>
      <c r="F94" s="221">
        <f t="shared" si="10"/>
        <v>0</v>
      </c>
      <c r="G94" s="221">
        <f t="shared" si="10"/>
        <v>-1</v>
      </c>
      <c r="H94" s="221">
        <f t="shared" si="10"/>
        <v>0</v>
      </c>
      <c r="I94" s="221">
        <f t="shared" si="10"/>
        <v>-1</v>
      </c>
    </row>
    <row r="95" spans="3:9" x14ac:dyDescent="0.3">
      <c r="C95" s="200" t="s">
        <v>3908</v>
      </c>
      <c r="D95" s="221">
        <f t="shared" si="10"/>
        <v>0</v>
      </c>
      <c r="E95" s="221">
        <f t="shared" si="10"/>
        <v>-1</v>
      </c>
      <c r="F95" s="221">
        <f t="shared" si="10"/>
        <v>0</v>
      </c>
      <c r="G95" s="221">
        <f t="shared" si="10"/>
        <v>-1</v>
      </c>
      <c r="H95" s="221">
        <f t="shared" si="10"/>
        <v>3.699836437220938E-9</v>
      </c>
      <c r="I95" s="221">
        <f t="shared" si="10"/>
        <v>-1</v>
      </c>
    </row>
    <row r="96" spans="3:9" x14ac:dyDescent="0.3">
      <c r="C96" s="200" t="s">
        <v>3910</v>
      </c>
      <c r="D96" s="221">
        <f t="shared" si="10"/>
        <v>0</v>
      </c>
      <c r="E96" s="221">
        <f t="shared" si="10"/>
        <v>-1</v>
      </c>
      <c r="F96" s="221">
        <f t="shared" si="10"/>
        <v>0</v>
      </c>
      <c r="G96" s="221">
        <f t="shared" si="10"/>
        <v>-1</v>
      </c>
      <c r="H96" s="221">
        <f t="shared" si="10"/>
        <v>0</v>
      </c>
      <c r="I96" s="221">
        <f t="shared" si="10"/>
        <v>-1</v>
      </c>
    </row>
    <row r="97" spans="3:9" x14ac:dyDescent="0.3">
      <c r="C97" s="200" t="s">
        <v>4263</v>
      </c>
      <c r="D97" s="221">
        <f t="shared" si="10"/>
        <v>0</v>
      </c>
      <c r="E97" s="221">
        <f t="shared" si="10"/>
        <v>-1</v>
      </c>
      <c r="F97" s="221">
        <f t="shared" si="10"/>
        <v>0</v>
      </c>
      <c r="G97" s="221">
        <f t="shared" si="10"/>
        <v>-1</v>
      </c>
      <c r="H97" s="221">
        <f t="shared" si="10"/>
        <v>0</v>
      </c>
      <c r="I97" s="221">
        <f t="shared" si="10"/>
        <v>-1</v>
      </c>
    </row>
    <row r="98" spans="3:9" x14ac:dyDescent="0.3">
      <c r="C98" s="200" t="s">
        <v>4199</v>
      </c>
      <c r="D98" s="221">
        <f t="shared" si="10"/>
        <v>0</v>
      </c>
      <c r="E98" s="221">
        <f t="shared" si="10"/>
        <v>-1</v>
      </c>
      <c r="F98" s="221">
        <f t="shared" si="10"/>
        <v>0</v>
      </c>
      <c r="G98" s="221">
        <f t="shared" si="10"/>
        <v>-1</v>
      </c>
      <c r="H98" s="221">
        <f t="shared" si="10"/>
        <v>0</v>
      </c>
      <c r="I98" s="221">
        <f t="shared" si="10"/>
        <v>-1</v>
      </c>
    </row>
    <row r="99" spans="3:9" x14ac:dyDescent="0.3">
      <c r="C99" s="200" t="s">
        <v>658</v>
      </c>
      <c r="D99" s="221">
        <f t="shared" si="10"/>
        <v>0</v>
      </c>
      <c r="E99" s="221">
        <f t="shared" si="10"/>
        <v>-1</v>
      </c>
      <c r="F99" s="221">
        <f t="shared" si="10"/>
        <v>0</v>
      </c>
      <c r="G99" s="221">
        <f t="shared" si="10"/>
        <v>-1</v>
      </c>
      <c r="H99" s="221">
        <f t="shared" si="10"/>
        <v>0</v>
      </c>
      <c r="I99" s="221">
        <f t="shared" si="10"/>
        <v>-1</v>
      </c>
    </row>
    <row r="100" spans="3:9" x14ac:dyDescent="0.3">
      <c r="C100" s="202" t="s">
        <v>7142</v>
      </c>
      <c r="D100" s="222">
        <f t="shared" si="10"/>
        <v>0</v>
      </c>
      <c r="E100" s="222">
        <f t="shared" si="10"/>
        <v>-1</v>
      </c>
      <c r="F100" s="222">
        <f t="shared" si="10"/>
        <v>0</v>
      </c>
      <c r="G100" s="222">
        <f t="shared" si="10"/>
        <v>-1</v>
      </c>
      <c r="H100" s="222">
        <f t="shared" si="10"/>
        <v>1.1322733861618417E-9</v>
      </c>
      <c r="I100" s="222">
        <f t="shared" si="10"/>
        <v>-1</v>
      </c>
    </row>
  </sheetData>
  <mergeCells count="12">
    <mergeCell ref="D70:E70"/>
    <mergeCell ref="F70:G70"/>
    <mergeCell ref="H70:I70"/>
    <mergeCell ref="D87:E87"/>
    <mergeCell ref="F87:G87"/>
    <mergeCell ref="H87:I87"/>
    <mergeCell ref="D21:E21"/>
    <mergeCell ref="F21:G21"/>
    <mergeCell ref="H21:I21"/>
    <mergeCell ref="D53:E53"/>
    <mergeCell ref="F53:G53"/>
    <mergeCell ref="H53:I5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A8520-DBC2-41BB-8A5C-7A76ED554C81}">
  <sheetPr>
    <tabColor rgb="FF0137A6"/>
  </sheetPr>
  <dimension ref="B3:T100"/>
  <sheetViews>
    <sheetView showGridLines="0" topLeftCell="M13" zoomScale="90" zoomScaleNormal="90" workbookViewId="0">
      <selection activeCell="P42" sqref="P42"/>
    </sheetView>
  </sheetViews>
  <sheetFormatPr defaultColWidth="9.08984375" defaultRowHeight="14" x14ac:dyDescent="0.3"/>
  <cols>
    <col min="1" max="1" width="9.08984375" style="132"/>
    <col min="2" max="2" width="7.453125" style="132" bestFit="1" customWidth="1"/>
    <col min="3" max="3" width="32.36328125" style="135" bestFit="1" customWidth="1"/>
    <col min="4" max="4" width="15.90625" style="132" customWidth="1"/>
    <col min="5" max="5" width="18.90625" style="132" customWidth="1"/>
    <col min="6" max="9" width="15.90625" style="132" customWidth="1"/>
    <col min="10" max="10" width="35.08984375" style="132" customWidth="1"/>
    <col min="11" max="11" width="17.36328125" style="132" bestFit="1" customWidth="1"/>
    <col min="12" max="12" width="16" style="132" bestFit="1" customWidth="1"/>
    <col min="13" max="13" width="26" style="132" customWidth="1"/>
    <col min="14" max="14" width="13.453125" style="132" customWidth="1"/>
    <col min="15" max="15" width="12.6328125" style="132" bestFit="1" customWidth="1"/>
    <col min="16" max="16" width="13.1796875" style="132" customWidth="1"/>
    <col min="17" max="17" width="14.453125" style="132" customWidth="1"/>
    <col min="18" max="18" width="13.453125" style="132" customWidth="1"/>
    <col min="19" max="19" width="15.1796875" style="132" customWidth="1"/>
    <col min="20" max="20" width="14.08984375" style="132" bestFit="1" customWidth="1"/>
    <col min="21" max="16384" width="9.08984375" style="132"/>
  </cols>
  <sheetData>
    <row r="3" spans="2:16" x14ac:dyDescent="0.3">
      <c r="B3" s="134"/>
      <c r="C3" s="134" t="s">
        <v>7545</v>
      </c>
      <c r="D3" s="134" t="s">
        <v>7088</v>
      </c>
      <c r="E3" s="134"/>
      <c r="F3" s="155" t="s">
        <v>7097</v>
      </c>
    </row>
    <row r="4" spans="2:16" ht="14.5" x14ac:dyDescent="0.35">
      <c r="C4" s="141" t="s">
        <v>7090</v>
      </c>
      <c r="F4" s="156"/>
    </row>
    <row r="5" spans="2:16" x14ac:dyDescent="0.3">
      <c r="C5" s="135" t="s">
        <v>7089</v>
      </c>
      <c r="D5" s="133">
        <f>Claim_Discounting_24_OCR!V82</f>
        <v>38056058.249509998</v>
      </c>
      <c r="E5" s="133"/>
      <c r="F5" s="157">
        <f>Claim_Discounting_24_OCR!V87</f>
        <v>20696418.105947889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</row>
    <row r="6" spans="2:16" x14ac:dyDescent="0.3">
      <c r="C6" s="135" t="s">
        <v>7062</v>
      </c>
      <c r="D6" s="133">
        <f>Claim_Discounting_24_IBNR!F6</f>
        <v>12408779.839969102</v>
      </c>
      <c r="F6" s="157">
        <f>Claim_Discounting_24_IBNR!I61</f>
        <v>6279709.3870952791</v>
      </c>
      <c r="G6" s="133"/>
      <c r="H6" s="133"/>
      <c r="I6" s="133"/>
      <c r="J6" s="133"/>
      <c r="K6" s="133"/>
      <c r="L6" s="133"/>
      <c r="M6" s="133"/>
      <c r="N6" s="133"/>
      <c r="O6" s="133"/>
      <c r="P6" s="133"/>
    </row>
    <row r="7" spans="2:16" x14ac:dyDescent="0.3">
      <c r="D7" s="133"/>
      <c r="F7" s="157"/>
      <c r="G7" s="133"/>
      <c r="H7" s="133"/>
      <c r="I7" s="133"/>
      <c r="J7" s="133"/>
      <c r="K7" s="133"/>
      <c r="L7" s="133"/>
      <c r="M7" s="133"/>
      <c r="N7" s="133"/>
      <c r="O7" s="133"/>
      <c r="P7" s="133"/>
    </row>
    <row r="8" spans="2:16" ht="44" thickBot="1" x14ac:dyDescent="0.35">
      <c r="C8" s="138" t="s">
        <v>7092</v>
      </c>
      <c r="D8" s="139">
        <f>SUM(D5:D6)</f>
        <v>50464838.089479104</v>
      </c>
      <c r="E8" s="140"/>
      <c r="F8" s="168">
        <f>SUM(F5:F6)</f>
        <v>26976127.493043169</v>
      </c>
      <c r="G8" s="139"/>
      <c r="H8" s="139"/>
      <c r="I8" s="139"/>
      <c r="J8" s="139"/>
      <c r="K8" s="139"/>
      <c r="L8" s="139"/>
      <c r="M8" s="139"/>
      <c r="N8" s="139"/>
      <c r="O8" s="139"/>
      <c r="P8" s="139"/>
    </row>
    <row r="13" spans="2:16" x14ac:dyDescent="0.3">
      <c r="C13" s="204" t="s">
        <v>7162</v>
      </c>
    </row>
    <row r="15" spans="2:16" x14ac:dyDescent="0.3">
      <c r="C15" s="196" t="s">
        <v>7161</v>
      </c>
      <c r="D15" s="191"/>
    </row>
    <row r="16" spans="2:16" x14ac:dyDescent="0.3">
      <c r="C16" s="192" t="s">
        <v>7089</v>
      </c>
      <c r="D16" s="193">
        <f>F5/D5</f>
        <v>0.54384029923052712</v>
      </c>
    </row>
    <row r="17" spans="3:19" x14ac:dyDescent="0.3">
      <c r="C17" s="194" t="s">
        <v>7062</v>
      </c>
      <c r="D17" s="195">
        <f>F6/D6</f>
        <v>0.50606985280439265</v>
      </c>
    </row>
    <row r="20" spans="3:19" ht="14.5" x14ac:dyDescent="0.35">
      <c r="J20"/>
      <c r="K20"/>
      <c r="L20"/>
      <c r="M20"/>
    </row>
    <row r="21" spans="3:19" ht="14.5" x14ac:dyDescent="0.35">
      <c r="C21" s="197">
        <v>2024</v>
      </c>
      <c r="D21" s="282" t="s">
        <v>7089</v>
      </c>
      <c r="E21" s="282"/>
      <c r="F21" s="282" t="s">
        <v>7062</v>
      </c>
      <c r="G21" s="282"/>
      <c r="H21" s="282" t="s">
        <v>7163</v>
      </c>
      <c r="I21" s="282"/>
      <c r="J21"/>
      <c r="K21"/>
      <c r="L21"/>
      <c r="M21" s="197">
        <v>2024</v>
      </c>
      <c r="N21" s="282" t="s">
        <v>7089</v>
      </c>
      <c r="O21" s="282"/>
      <c r="P21" s="282" t="s">
        <v>7062</v>
      </c>
      <c r="Q21" s="282"/>
      <c r="R21" s="282" t="s">
        <v>7163</v>
      </c>
      <c r="S21" s="282"/>
    </row>
    <row r="22" spans="3:19" ht="14.5" x14ac:dyDescent="0.35">
      <c r="C22" s="198"/>
      <c r="D22" s="199" t="s">
        <v>7088</v>
      </c>
      <c r="E22" s="264" t="s">
        <v>7097</v>
      </c>
      <c r="F22" s="199" t="s">
        <v>7088</v>
      </c>
      <c r="G22" s="264" t="s">
        <v>7097</v>
      </c>
      <c r="H22" s="199" t="s">
        <v>7088</v>
      </c>
      <c r="I22" s="199" t="s">
        <v>7097</v>
      </c>
      <c r="J22"/>
      <c r="K22"/>
      <c r="L22"/>
      <c r="M22" s="198"/>
      <c r="N22" s="199" t="s">
        <v>7088</v>
      </c>
      <c r="O22" s="199" t="s">
        <v>7097</v>
      </c>
      <c r="P22" s="199" t="s">
        <v>7088</v>
      </c>
      <c r="Q22" s="199" t="s">
        <v>7097</v>
      </c>
      <c r="R22" s="199" t="s">
        <v>7088</v>
      </c>
      <c r="S22" s="199" t="s">
        <v>7097</v>
      </c>
    </row>
    <row r="23" spans="3:19" ht="14.5" x14ac:dyDescent="0.35">
      <c r="C23" s="200" t="s">
        <v>4195</v>
      </c>
      <c r="D23" s="201">
        <v>55694119.913099997</v>
      </c>
      <c r="E23" s="212">
        <f>D23*$D$16</f>
        <v>30288706.838921163</v>
      </c>
      <c r="F23" s="201">
        <v>9031640.9208462145</v>
      </c>
      <c r="G23" s="201">
        <f>F23*$D$17</f>
        <v>4570641.1913947733</v>
      </c>
      <c r="H23" s="201">
        <f>D23+F23</f>
        <v>64725760.833946213</v>
      </c>
      <c r="I23" s="201">
        <f>E23+G23</f>
        <v>34859348.030315936</v>
      </c>
      <c r="J23"/>
      <c r="K23"/>
      <c r="L23" s="265"/>
      <c r="M23" s="200" t="s">
        <v>4195</v>
      </c>
      <c r="N23" s="201">
        <v>55694119.913099997</v>
      </c>
      <c r="O23" s="212">
        <v>17184372.400765464</v>
      </c>
      <c r="P23" s="201">
        <v>9031640.9208462145</v>
      </c>
      <c r="Q23" s="201">
        <v>1456251.5830398025</v>
      </c>
      <c r="R23" s="201">
        <f>N23+P23</f>
        <v>64725760.833946213</v>
      </c>
      <c r="S23" s="201">
        <f>O23+Q23</f>
        <v>18640623.983805265</v>
      </c>
    </row>
    <row r="24" spans="3:19" ht="14.5" x14ac:dyDescent="0.35">
      <c r="C24" s="200" t="s">
        <v>4238</v>
      </c>
      <c r="D24" s="201">
        <v>683433.29246049072</v>
      </c>
      <c r="E24" s="201">
        <f t="shared" ref="E24:E33" si="0">D24*$D$16</f>
        <v>371678.56627581763</v>
      </c>
      <c r="F24" s="201">
        <v>24397.07</v>
      </c>
      <c r="G24" s="201">
        <f t="shared" ref="G24:G33" si="1">F24*$D$17</f>
        <v>12346.621623758463</v>
      </c>
      <c r="H24" s="201">
        <f>D24+F24</f>
        <v>707830.36246049067</v>
      </c>
      <c r="I24" s="201">
        <f t="shared" ref="H24:I33" si="2">E24+G24</f>
        <v>384025.18789957609</v>
      </c>
      <c r="J24"/>
      <c r="K24"/>
      <c r="L24" s="265"/>
      <c r="M24" s="200" t="s">
        <v>4238</v>
      </c>
      <c r="N24" s="201">
        <v>683433.29246049072</v>
      </c>
      <c r="O24" s="201">
        <v>169600.95954884874</v>
      </c>
      <c r="P24" s="201">
        <v>24397.07</v>
      </c>
      <c r="Q24" s="201">
        <v>3933.7560162549148</v>
      </c>
      <c r="R24" s="201">
        <f>N24+P24</f>
        <v>707830.36246049067</v>
      </c>
      <c r="S24" s="201">
        <f t="shared" ref="S24" si="3">O24+Q24</f>
        <v>173534.71556510366</v>
      </c>
    </row>
    <row r="25" spans="3:19" ht="14.5" x14ac:dyDescent="0.35">
      <c r="C25" s="200" t="s">
        <v>4248</v>
      </c>
      <c r="D25" s="201">
        <v>26136946.99556176</v>
      </c>
      <c r="E25" s="201">
        <f t="shared" si="0"/>
        <v>14214325.075038735</v>
      </c>
      <c r="F25" s="201">
        <v>11990507.170675769</v>
      </c>
      <c r="G25" s="201">
        <f t="shared" si="1"/>
        <v>6068034.1989139011</v>
      </c>
      <c r="H25" s="201">
        <f t="shared" si="2"/>
        <v>38127454.166237533</v>
      </c>
      <c r="I25" s="201">
        <f>E25+G25</f>
        <v>20282359.273952637</v>
      </c>
      <c r="J25"/>
      <c r="K25"/>
      <c r="L25" s="265"/>
      <c r="M25" s="200" t="s">
        <v>4248</v>
      </c>
      <c r="N25" s="201">
        <v>26136946.99556176</v>
      </c>
      <c r="O25" s="201">
        <v>8593367.777219126</v>
      </c>
      <c r="P25" s="201">
        <v>11990507.170675769</v>
      </c>
      <c r="Q25" s="201">
        <v>3429239.8253294998</v>
      </c>
      <c r="R25" s="201">
        <f t="shared" ref="R25:R33" si="4">N25+P25</f>
        <v>38127454.166237533</v>
      </c>
      <c r="S25" s="201">
        <f>O25+Q25</f>
        <v>12022607.602548625</v>
      </c>
    </row>
    <row r="26" spans="3:19" ht="14.5" x14ac:dyDescent="0.35">
      <c r="C26" s="200" t="s">
        <v>4214</v>
      </c>
      <c r="D26" s="201">
        <v>6793637.4348000009</v>
      </c>
      <c r="E26" s="201">
        <f t="shared" si="0"/>
        <v>3694653.8154053432</v>
      </c>
      <c r="F26" s="201">
        <v>1443098.5136175919</v>
      </c>
      <c r="G26" s="201">
        <f t="shared" si="1"/>
        <v>730308.65236869256</v>
      </c>
      <c r="H26" s="201">
        <f t="shared" si="2"/>
        <v>8236735.9484175928</v>
      </c>
      <c r="I26" s="201">
        <f t="shared" si="2"/>
        <v>4424962.4677740354</v>
      </c>
      <c r="J26"/>
      <c r="K26"/>
      <c r="L26" s="265"/>
      <c r="M26" s="200" t="s">
        <v>4214</v>
      </c>
      <c r="N26" s="201">
        <v>6793637.4348000009</v>
      </c>
      <c r="O26" s="201">
        <v>2081902.1582433879</v>
      </c>
      <c r="P26" s="201">
        <v>1443098.5136175919</v>
      </c>
      <c r="Q26" s="201">
        <v>510855.01999154087</v>
      </c>
      <c r="R26" s="201">
        <f t="shared" si="4"/>
        <v>8236735.9484175928</v>
      </c>
      <c r="S26" s="201">
        <f t="shared" ref="S26:S33" si="5">O26+Q26</f>
        <v>2592757.1782349288</v>
      </c>
    </row>
    <row r="27" spans="3:19" ht="14.5" x14ac:dyDescent="0.35">
      <c r="C27" s="200" t="s">
        <v>4244</v>
      </c>
      <c r="D27" s="201">
        <v>13410853.583500003</v>
      </c>
      <c r="E27" s="201">
        <f t="shared" si="0"/>
        <v>7293362.6257874286</v>
      </c>
      <c r="F27" s="201">
        <v>1313364.8435974438</v>
      </c>
      <c r="G27" s="201">
        <f t="shared" si="1"/>
        <v>664654.3530778226</v>
      </c>
      <c r="H27" s="201">
        <f t="shared" si="2"/>
        <v>14724218.427097447</v>
      </c>
      <c r="I27" s="201">
        <f t="shared" si="2"/>
        <v>7958016.9788652509</v>
      </c>
      <c r="J27"/>
      <c r="K27"/>
      <c r="L27" s="265"/>
      <c r="M27" s="200" t="s">
        <v>4244</v>
      </c>
      <c r="N27" s="201">
        <v>13410853.583500003</v>
      </c>
      <c r="O27" s="201">
        <v>3262223.1631459282</v>
      </c>
      <c r="P27" s="201">
        <v>1313364.8435974438</v>
      </c>
      <c r="Q27" s="201">
        <v>593710.42883078149</v>
      </c>
      <c r="R27" s="201">
        <f t="shared" si="4"/>
        <v>14724218.427097447</v>
      </c>
      <c r="S27" s="201">
        <f t="shared" si="5"/>
        <v>3855933.5919767097</v>
      </c>
    </row>
    <row r="28" spans="3:19" ht="14.5" x14ac:dyDescent="0.35">
      <c r="C28" s="200" t="s">
        <v>4224</v>
      </c>
      <c r="D28" s="201">
        <v>110000</v>
      </c>
      <c r="E28" s="201">
        <f t="shared" si="0"/>
        <v>59822.432915357982</v>
      </c>
      <c r="F28" s="201">
        <v>752577.4</v>
      </c>
      <c r="G28" s="201">
        <f t="shared" si="1"/>
        <v>380856.73404191254</v>
      </c>
      <c r="H28" s="201">
        <f t="shared" si="2"/>
        <v>862577.4</v>
      </c>
      <c r="I28" s="201">
        <f t="shared" si="2"/>
        <v>440679.16695727053</v>
      </c>
      <c r="J28"/>
      <c r="K28"/>
      <c r="L28" s="265"/>
      <c r="M28" s="200" t="s">
        <v>4224</v>
      </c>
      <c r="N28" s="201">
        <v>110000</v>
      </c>
      <c r="O28" s="201">
        <v>36804.916170231503</v>
      </c>
      <c r="P28" s="201">
        <v>752577.4</v>
      </c>
      <c r="Q28" s="201">
        <v>121344.73012322716</v>
      </c>
      <c r="R28" s="201">
        <f t="shared" si="4"/>
        <v>862577.4</v>
      </c>
      <c r="S28" s="201">
        <f t="shared" si="5"/>
        <v>158149.64629345865</v>
      </c>
    </row>
    <row r="29" spans="3:19" ht="14.5" x14ac:dyDescent="0.35">
      <c r="C29" s="200" t="s">
        <v>3908</v>
      </c>
      <c r="D29" s="201">
        <v>280265996.55190992</v>
      </c>
      <c r="E29" s="201">
        <f t="shared" si="0"/>
        <v>152419943.42893258</v>
      </c>
      <c r="F29" s="201">
        <v>29868463.154481959</v>
      </c>
      <c r="G29" s="201">
        <f t="shared" si="1"/>
        <v>15115528.752082109</v>
      </c>
      <c r="H29" s="201">
        <f t="shared" si="2"/>
        <v>310134459.70639187</v>
      </c>
      <c r="I29" s="201">
        <f t="shared" si="2"/>
        <v>167535472.18101469</v>
      </c>
      <c r="J29"/>
      <c r="K29"/>
      <c r="L29" s="265"/>
      <c r="M29" s="200" t="s">
        <v>3908</v>
      </c>
      <c r="N29" s="201">
        <v>280265996.55190992</v>
      </c>
      <c r="O29" s="201">
        <v>169474859.64658758</v>
      </c>
      <c r="P29" s="201">
        <v>29868463.154481959</v>
      </c>
      <c r="Q29" s="201">
        <v>16122313.696016997</v>
      </c>
      <c r="R29" s="201">
        <f t="shared" si="4"/>
        <v>310134459.70639187</v>
      </c>
      <c r="S29" s="201">
        <f t="shared" si="5"/>
        <v>185597173.34260458</v>
      </c>
    </row>
    <row r="30" spans="3:19" ht="14.5" x14ac:dyDescent="0.35">
      <c r="C30" s="200" t="s">
        <v>3910</v>
      </c>
      <c r="D30" s="201">
        <v>450718176.87626201</v>
      </c>
      <c r="E30" s="201">
        <f t="shared" si="0"/>
        <v>245118708.18102399</v>
      </c>
      <c r="F30" s="201">
        <v>43501396.797966309</v>
      </c>
      <c r="G30" s="201">
        <f t="shared" si="1"/>
        <v>22014745.474332288</v>
      </c>
      <c r="H30" s="201">
        <f t="shared" si="2"/>
        <v>494219573.67422831</v>
      </c>
      <c r="I30" s="201">
        <f t="shared" si="2"/>
        <v>267133453.65535629</v>
      </c>
      <c r="J30"/>
      <c r="K30"/>
      <c r="L30" s="265"/>
      <c r="M30" s="200" t="s">
        <v>3910</v>
      </c>
      <c r="N30" s="201">
        <v>450718176.87626201</v>
      </c>
      <c r="O30" s="201">
        <v>195026506.85691285</v>
      </c>
      <c r="P30" s="201">
        <v>43501396.797966309</v>
      </c>
      <c r="Q30" s="201">
        <v>28546732.987210445</v>
      </c>
      <c r="R30" s="201">
        <f t="shared" si="4"/>
        <v>494219573.67422831</v>
      </c>
      <c r="S30" s="201">
        <f t="shared" si="5"/>
        <v>223573239.8441233</v>
      </c>
    </row>
    <row r="31" spans="3:19" ht="14.5" x14ac:dyDescent="0.35">
      <c r="C31" s="200" t="s">
        <v>4263</v>
      </c>
      <c r="D31" s="201">
        <v>2673269.6402000003</v>
      </c>
      <c r="E31" s="201">
        <f t="shared" si="0"/>
        <v>1453831.7610502518</v>
      </c>
      <c r="F31" s="201">
        <v>514909.95</v>
      </c>
      <c r="G31" s="201">
        <f t="shared" si="1"/>
        <v>260580.40260401717</v>
      </c>
      <c r="H31" s="201">
        <f t="shared" si="2"/>
        <v>3188179.5902000004</v>
      </c>
      <c r="I31" s="201">
        <f t="shared" si="2"/>
        <v>1714412.163654269</v>
      </c>
      <c r="J31"/>
      <c r="K31"/>
      <c r="L31" s="265"/>
      <c r="M31" s="200" t="s">
        <v>4263</v>
      </c>
      <c r="N31" s="201">
        <v>2673269.6402000003</v>
      </c>
      <c r="O31" s="201">
        <v>691908.77266434859</v>
      </c>
      <c r="P31" s="201">
        <v>514909.95</v>
      </c>
      <c r="Q31" s="201">
        <v>112082.85475280281</v>
      </c>
      <c r="R31" s="201">
        <f t="shared" si="4"/>
        <v>3188179.5902000004</v>
      </c>
      <c r="S31" s="201">
        <f t="shared" si="5"/>
        <v>803991.62741715135</v>
      </c>
    </row>
    <row r="32" spans="3:19" ht="14.5" x14ac:dyDescent="0.35">
      <c r="C32" s="200" t="s">
        <v>4199</v>
      </c>
      <c r="D32" s="201">
        <v>4539010.4791799998</v>
      </c>
      <c r="E32" s="201">
        <f t="shared" si="0"/>
        <v>2468496.8172077495</v>
      </c>
      <c r="F32" s="201">
        <v>1247852.2613092049</v>
      </c>
      <c r="G32" s="201">
        <f t="shared" si="1"/>
        <v>631500.41020237783</v>
      </c>
      <c r="H32" s="201">
        <f t="shared" si="2"/>
        <v>5786862.7404892044</v>
      </c>
      <c r="I32" s="201">
        <f t="shared" si="2"/>
        <v>3099997.2274101274</v>
      </c>
      <c r="J32"/>
      <c r="K32"/>
      <c r="L32" s="265"/>
      <c r="M32" s="200" t="s">
        <v>4199</v>
      </c>
      <c r="N32" s="201">
        <v>4539010.4791799998</v>
      </c>
      <c r="O32" s="201">
        <v>1443997.98837249</v>
      </c>
      <c r="P32" s="201">
        <v>1247852.2613092049</v>
      </c>
      <c r="Q32" s="201">
        <v>730304.68196973344</v>
      </c>
      <c r="R32" s="201">
        <f t="shared" si="4"/>
        <v>5786862.7404892044</v>
      </c>
      <c r="S32" s="201">
        <f t="shared" si="5"/>
        <v>2174302.6703422237</v>
      </c>
    </row>
    <row r="33" spans="3:20" ht="14.5" x14ac:dyDescent="0.35">
      <c r="C33" s="200" t="s">
        <v>658</v>
      </c>
      <c r="D33" s="201">
        <v>42367196.986309998</v>
      </c>
      <c r="E33" s="201">
        <f t="shared" si="0"/>
        <v>23040989.086593516</v>
      </c>
      <c r="F33" s="201">
        <v>12408779.839969102</v>
      </c>
      <c r="G33" s="201">
        <f t="shared" si="1"/>
        <v>6279709.3870952781</v>
      </c>
      <c r="H33" s="201">
        <f t="shared" si="2"/>
        <v>54775976.826279104</v>
      </c>
      <c r="I33" s="201">
        <f t="shared" si="2"/>
        <v>29320698.473688796</v>
      </c>
      <c r="J33"/>
      <c r="K33"/>
      <c r="L33" s="265"/>
      <c r="M33" s="200" t="s">
        <v>658</v>
      </c>
      <c r="N33" s="201">
        <v>42367196.986309998</v>
      </c>
      <c r="O33" s="201">
        <v>23040989.086593516</v>
      </c>
      <c r="P33" s="201">
        <v>12408779.839969102</v>
      </c>
      <c r="Q33" s="201">
        <v>6279709.3870952781</v>
      </c>
      <c r="R33" s="201">
        <f t="shared" si="4"/>
        <v>54775976.826279104</v>
      </c>
      <c r="S33" s="201">
        <f t="shared" si="5"/>
        <v>29320698.473688796</v>
      </c>
    </row>
    <row r="34" spans="3:20" ht="14.5" x14ac:dyDescent="0.35">
      <c r="C34" s="262" t="s">
        <v>7142</v>
      </c>
      <c r="D34" s="203">
        <v>883392641.75328422</v>
      </c>
      <c r="E34" s="263">
        <f>SUM(E23:E33)</f>
        <v>480424518.62915188</v>
      </c>
      <c r="F34" s="263">
        <v>112096987.92246358</v>
      </c>
      <c r="G34" s="263">
        <f>SUM(G23:G33)</f>
        <v>56728906.177736931</v>
      </c>
      <c r="H34" s="203">
        <f t="shared" ref="H34" si="6">SUM(H23:H33)</f>
        <v>995489629.67574787</v>
      </c>
      <c r="I34" s="203">
        <f>SUM(I23:I33)</f>
        <v>537153424.80688894</v>
      </c>
      <c r="J34"/>
      <c r="K34"/>
      <c r="L34" s="265"/>
      <c r="M34" s="262" t="s">
        <v>7142</v>
      </c>
      <c r="N34" s="203">
        <v>883392641.75328422</v>
      </c>
      <c r="O34" s="203">
        <f>SUM(O23:O33)</f>
        <v>421006533.72622383</v>
      </c>
      <c r="P34" s="203">
        <v>112096987.92246358</v>
      </c>
      <c r="Q34" s="203">
        <f>SUM(Q23:Q33)</f>
        <v>57906478.950376362</v>
      </c>
      <c r="R34" s="203">
        <f t="shared" ref="R34" si="7">SUM(R23:R33)</f>
        <v>995489629.67574787</v>
      </c>
      <c r="S34" s="203">
        <f>SUM(S23:S33)</f>
        <v>478913012.6766001</v>
      </c>
      <c r="T34" s="205">
        <f>S34-R34</f>
        <v>-516576616.99914777</v>
      </c>
    </row>
    <row r="35" spans="3:20" ht="14.5" x14ac:dyDescent="0.35">
      <c r="J35"/>
      <c r="K35"/>
      <c r="L35"/>
      <c r="M35"/>
    </row>
    <row r="36" spans="3:20" x14ac:dyDescent="0.3">
      <c r="H36" s="205"/>
      <c r="I36" s="205"/>
    </row>
    <row r="52" spans="3:10" x14ac:dyDescent="0.3">
      <c r="C52" s="135" t="s">
        <v>7177</v>
      </c>
      <c r="E52" s="205"/>
    </row>
    <row r="53" spans="3:10" x14ac:dyDescent="0.3">
      <c r="C53" s="197">
        <v>2023</v>
      </c>
      <c r="D53" s="282" t="s">
        <v>7089</v>
      </c>
      <c r="E53" s="282"/>
      <c r="F53" s="282" t="s">
        <v>7062</v>
      </c>
      <c r="G53" s="282"/>
      <c r="H53" s="282" t="s">
        <v>7163</v>
      </c>
      <c r="I53" s="282"/>
    </row>
    <row r="54" spans="3:10" x14ac:dyDescent="0.3">
      <c r="C54" s="198">
        <v>6</v>
      </c>
      <c r="D54" s="199" t="s">
        <v>7088</v>
      </c>
      <c r="E54" s="199" t="s">
        <v>7097</v>
      </c>
      <c r="F54" s="199" t="s">
        <v>7088</v>
      </c>
      <c r="G54" s="199" t="s">
        <v>7097</v>
      </c>
      <c r="H54" s="199" t="s">
        <v>7088</v>
      </c>
      <c r="I54" s="199" t="s">
        <v>7097</v>
      </c>
    </row>
    <row r="55" spans="3:10" x14ac:dyDescent="0.3">
      <c r="C55" s="200" t="s">
        <v>4195</v>
      </c>
      <c r="D55" s="201">
        <v>56977137</v>
      </c>
      <c r="E55" s="201">
        <v>28544652.399999999</v>
      </c>
      <c r="F55" s="201">
        <v>9708016</v>
      </c>
      <c r="G55" s="201">
        <v>4983195</v>
      </c>
      <c r="H55" s="201">
        <v>66685153</v>
      </c>
      <c r="I55" s="201">
        <v>33527848</v>
      </c>
      <c r="J55" s="266">
        <f>I55/H55-1</f>
        <v>-0.49722169790927828</v>
      </c>
    </row>
    <row r="56" spans="3:10" x14ac:dyDescent="0.3">
      <c r="C56" s="200" t="s">
        <v>4238</v>
      </c>
      <c r="D56" s="201">
        <v>-2763055</v>
      </c>
      <c r="E56" s="201">
        <v>-1384247</v>
      </c>
      <c r="F56" s="201">
        <v>34383</v>
      </c>
      <c r="G56" s="201">
        <v>17649</v>
      </c>
      <c r="H56" s="201">
        <v>-2728671</v>
      </c>
      <c r="I56" s="201">
        <v>-1366598</v>
      </c>
      <c r="J56" s="266">
        <f t="shared" ref="J56:J65" si="8">I56/H56-1</f>
        <v>-0.49917084177608806</v>
      </c>
    </row>
    <row r="57" spans="3:10" x14ac:dyDescent="0.3">
      <c r="C57" s="200" t="s">
        <v>4248</v>
      </c>
      <c r="D57" s="201">
        <v>24236731</v>
      </c>
      <c r="E57" s="201">
        <v>12142222</v>
      </c>
      <c r="F57" s="201">
        <v>12841991</v>
      </c>
      <c r="G57" s="201">
        <v>6591888</v>
      </c>
      <c r="H57" s="201">
        <v>37078722</v>
      </c>
      <c r="I57" s="201">
        <v>18734110</v>
      </c>
      <c r="J57" s="266">
        <f t="shared" si="8"/>
        <v>-0.49474768844514116</v>
      </c>
    </row>
    <row r="58" spans="3:10" x14ac:dyDescent="0.3">
      <c r="C58" s="200" t="s">
        <v>4214</v>
      </c>
      <c r="D58" s="201">
        <v>5626665</v>
      </c>
      <c r="E58" s="201">
        <v>2818871</v>
      </c>
      <c r="F58" s="201">
        <v>1285870</v>
      </c>
      <c r="G58" s="201">
        <v>660046</v>
      </c>
      <c r="H58" s="201">
        <v>6912535</v>
      </c>
      <c r="I58" s="201">
        <v>3478917</v>
      </c>
      <c r="J58" s="266">
        <f t="shared" si="8"/>
        <v>-0.49672341622863392</v>
      </c>
    </row>
    <row r="59" spans="3:10" x14ac:dyDescent="0.3">
      <c r="C59" s="200" t="s">
        <v>4244</v>
      </c>
      <c r="D59" s="201">
        <v>9168713</v>
      </c>
      <c r="E59" s="201">
        <v>4593381</v>
      </c>
      <c r="F59" s="201">
        <v>1448809</v>
      </c>
      <c r="G59" s="201">
        <v>743684</v>
      </c>
      <c r="H59" s="201">
        <v>10617522</v>
      </c>
      <c r="I59" s="201">
        <v>5337066</v>
      </c>
      <c r="J59" s="266">
        <f t="shared" si="8"/>
        <v>-0.49733412372491437</v>
      </c>
    </row>
    <row r="60" spans="3:10" x14ac:dyDescent="0.3">
      <c r="C60" s="200" t="s">
        <v>4224</v>
      </c>
      <c r="D60" s="201">
        <v>100000</v>
      </c>
      <c r="E60" s="201">
        <v>50098</v>
      </c>
      <c r="F60" s="201">
        <v>938905</v>
      </c>
      <c r="G60" s="201">
        <v>481947</v>
      </c>
      <c r="H60" s="201">
        <v>1038905</v>
      </c>
      <c r="I60" s="201">
        <v>532045</v>
      </c>
      <c r="J60" s="266">
        <f t="shared" si="8"/>
        <v>-0.48787906497706723</v>
      </c>
    </row>
    <row r="61" spans="3:10" x14ac:dyDescent="0.3">
      <c r="C61" s="200" t="s">
        <v>3908</v>
      </c>
      <c r="D61" s="201">
        <v>241567643</v>
      </c>
      <c r="E61" s="201">
        <v>121021602</v>
      </c>
      <c r="F61" s="201">
        <v>28714574</v>
      </c>
      <c r="G61" s="201">
        <v>14739400</v>
      </c>
      <c r="H61" s="201">
        <v>270282216</v>
      </c>
      <c r="I61" s="201">
        <v>135761001</v>
      </c>
      <c r="J61" s="266">
        <f t="shared" si="8"/>
        <v>-0.49770649727098581</v>
      </c>
    </row>
    <row r="62" spans="3:10" x14ac:dyDescent="0.3">
      <c r="C62" s="200" t="s">
        <v>3910</v>
      </c>
      <c r="D62" s="201">
        <v>354614928</v>
      </c>
      <c r="E62" s="201">
        <v>177656519</v>
      </c>
      <c r="F62" s="201">
        <v>40905186</v>
      </c>
      <c r="G62" s="201">
        <v>20996930</v>
      </c>
      <c r="H62" s="201">
        <v>395520114</v>
      </c>
      <c r="I62" s="201">
        <v>198653449</v>
      </c>
      <c r="J62" s="266">
        <f t="shared" si="8"/>
        <v>-0.49774122233389118</v>
      </c>
    </row>
    <row r="63" spans="3:10" x14ac:dyDescent="0.3">
      <c r="C63" s="200" t="s">
        <v>4263</v>
      </c>
      <c r="D63" s="201">
        <v>39676578</v>
      </c>
      <c r="E63" s="201">
        <v>19877343</v>
      </c>
      <c r="F63" s="201">
        <v>437923</v>
      </c>
      <c r="G63" s="201">
        <v>224789</v>
      </c>
      <c r="H63" s="201">
        <v>40114501</v>
      </c>
      <c r="I63" s="201">
        <v>20102132</v>
      </c>
      <c r="J63" s="266">
        <f t="shared" si="8"/>
        <v>-0.49888116519260706</v>
      </c>
    </row>
    <row r="64" spans="3:10" x14ac:dyDescent="0.3">
      <c r="C64" s="200" t="s">
        <v>4199</v>
      </c>
      <c r="D64" s="201">
        <v>2488990</v>
      </c>
      <c r="E64" s="201">
        <v>1246945</v>
      </c>
      <c r="F64" s="201">
        <v>1155262</v>
      </c>
      <c r="G64" s="201">
        <v>593004</v>
      </c>
      <c r="H64" s="201">
        <v>3644252</v>
      </c>
      <c r="I64" s="201">
        <v>1839949</v>
      </c>
      <c r="J64" s="266">
        <f t="shared" si="8"/>
        <v>-0.49510928442928759</v>
      </c>
    </row>
    <row r="65" spans="3:10" x14ac:dyDescent="0.3">
      <c r="C65" s="200" t="s">
        <v>658</v>
      </c>
      <c r="D65" s="201">
        <v>42269252</v>
      </c>
      <c r="E65" s="201">
        <v>21176232</v>
      </c>
      <c r="F65" s="201">
        <v>11744376</v>
      </c>
      <c r="G65" s="201">
        <v>6028474</v>
      </c>
      <c r="H65" s="201">
        <v>54013628</v>
      </c>
      <c r="I65" s="201">
        <v>27204706</v>
      </c>
      <c r="J65" s="266">
        <f t="shared" si="8"/>
        <v>-0.49633625795327063</v>
      </c>
    </row>
    <row r="66" spans="3:10" x14ac:dyDescent="0.3">
      <c r="C66" s="202" t="s">
        <v>7142</v>
      </c>
      <c r="D66" s="203">
        <v>773963581</v>
      </c>
      <c r="E66" s="203">
        <v>387743620</v>
      </c>
      <c r="F66" s="203">
        <v>109215296</v>
      </c>
      <c r="G66" s="203">
        <v>56061006</v>
      </c>
      <c r="H66" s="203">
        <v>883178876</v>
      </c>
      <c r="I66" s="203">
        <v>443804626</v>
      </c>
      <c r="J66" s="267">
        <f>I66-H66</f>
        <v>-439374250</v>
      </c>
    </row>
    <row r="67" spans="3:10" x14ac:dyDescent="0.3">
      <c r="F67" s="132">
        <f>E66/D66</f>
        <v>0.50098432215507571</v>
      </c>
    </row>
    <row r="69" spans="3:10" x14ac:dyDescent="0.3">
      <c r="C69" s="135" t="s">
        <v>7178</v>
      </c>
    </row>
    <row r="70" spans="3:10" x14ac:dyDescent="0.3">
      <c r="C70" s="197">
        <f>C53</f>
        <v>2023</v>
      </c>
      <c r="D70" s="282" t="s">
        <v>7089</v>
      </c>
      <c r="E70" s="282"/>
      <c r="F70" s="282" t="s">
        <v>7062</v>
      </c>
      <c r="G70" s="282"/>
      <c r="H70" s="282" t="s">
        <v>7163</v>
      </c>
      <c r="I70" s="282"/>
    </row>
    <row r="71" spans="3:10" x14ac:dyDescent="0.3">
      <c r="C71" s="198"/>
      <c r="D71" s="199" t="s">
        <v>7088</v>
      </c>
      <c r="E71" s="199" t="s">
        <v>7097</v>
      </c>
      <c r="F71" s="199" t="s">
        <v>7088</v>
      </c>
      <c r="G71" s="199" t="s">
        <v>7097</v>
      </c>
      <c r="H71" s="199" t="s">
        <v>7088</v>
      </c>
      <c r="I71" s="199" t="s">
        <v>7097</v>
      </c>
    </row>
    <row r="72" spans="3:10" x14ac:dyDescent="0.3">
      <c r="C72" s="200" t="s">
        <v>4195</v>
      </c>
      <c r="D72" s="201">
        <v>56977137</v>
      </c>
      <c r="E72" s="201"/>
      <c r="F72" s="201">
        <v>9708016</v>
      </c>
      <c r="G72" s="201"/>
      <c r="H72" s="201">
        <f>D72+F72</f>
        <v>66685153</v>
      </c>
      <c r="I72" s="201">
        <f>E72+G72</f>
        <v>0</v>
      </c>
    </row>
    <row r="73" spans="3:10" x14ac:dyDescent="0.3">
      <c r="C73" s="200" t="s">
        <v>4238</v>
      </c>
      <c r="D73" s="201">
        <v>-2763055</v>
      </c>
      <c r="E73" s="201"/>
      <c r="F73" s="201">
        <v>34383</v>
      </c>
      <c r="G73" s="201"/>
      <c r="H73" s="201">
        <f t="shared" ref="H73:I82" si="9">D73+F73</f>
        <v>-2728672</v>
      </c>
      <c r="I73" s="201">
        <f t="shared" si="9"/>
        <v>0</v>
      </c>
    </row>
    <row r="74" spans="3:10" x14ac:dyDescent="0.3">
      <c r="C74" s="200" t="s">
        <v>4248</v>
      </c>
      <c r="D74" s="201">
        <v>24236731</v>
      </c>
      <c r="E74" s="201"/>
      <c r="F74" s="201">
        <v>12841991</v>
      </c>
      <c r="G74" s="201"/>
      <c r="H74" s="201">
        <f t="shared" si="9"/>
        <v>37078722</v>
      </c>
      <c r="I74" s="201">
        <f t="shared" si="9"/>
        <v>0</v>
      </c>
    </row>
    <row r="75" spans="3:10" x14ac:dyDescent="0.3">
      <c r="C75" s="200" t="s">
        <v>4214</v>
      </c>
      <c r="D75" s="201">
        <v>5626665</v>
      </c>
      <c r="E75" s="201"/>
      <c r="F75" s="201">
        <v>1285870</v>
      </c>
      <c r="G75" s="201"/>
      <c r="H75" s="201">
        <f t="shared" si="9"/>
        <v>6912535</v>
      </c>
      <c r="I75" s="201">
        <f t="shared" si="9"/>
        <v>0</v>
      </c>
    </row>
    <row r="76" spans="3:10" x14ac:dyDescent="0.3">
      <c r="C76" s="200" t="s">
        <v>4244</v>
      </c>
      <c r="D76" s="201">
        <v>9168713</v>
      </c>
      <c r="E76" s="201"/>
      <c r="F76" s="201">
        <v>1448809</v>
      </c>
      <c r="G76" s="201"/>
      <c r="H76" s="201">
        <f t="shared" si="9"/>
        <v>10617522</v>
      </c>
      <c r="I76" s="201">
        <f t="shared" si="9"/>
        <v>0</v>
      </c>
    </row>
    <row r="77" spans="3:10" x14ac:dyDescent="0.3">
      <c r="C77" s="200" t="s">
        <v>4224</v>
      </c>
      <c r="D77" s="201">
        <v>100000</v>
      </c>
      <c r="E77" s="201"/>
      <c r="F77" s="201">
        <v>938905</v>
      </c>
      <c r="G77" s="201"/>
      <c r="H77" s="201">
        <f t="shared" si="9"/>
        <v>1038905</v>
      </c>
      <c r="I77" s="201">
        <f t="shared" si="9"/>
        <v>0</v>
      </c>
    </row>
    <row r="78" spans="3:10" x14ac:dyDescent="0.3">
      <c r="C78" s="200" t="s">
        <v>3908</v>
      </c>
      <c r="D78" s="201">
        <v>241567643</v>
      </c>
      <c r="E78" s="201"/>
      <c r="F78" s="201">
        <v>28714574</v>
      </c>
      <c r="G78" s="201"/>
      <c r="H78" s="201">
        <f t="shared" si="9"/>
        <v>270282217</v>
      </c>
      <c r="I78" s="201">
        <f t="shared" si="9"/>
        <v>0</v>
      </c>
    </row>
    <row r="79" spans="3:10" x14ac:dyDescent="0.3">
      <c r="C79" s="200" t="s">
        <v>3910</v>
      </c>
      <c r="D79" s="201">
        <v>354614928</v>
      </c>
      <c r="E79" s="201"/>
      <c r="F79" s="201">
        <v>40905186</v>
      </c>
      <c r="G79" s="201"/>
      <c r="H79" s="201">
        <f t="shared" si="9"/>
        <v>395520114</v>
      </c>
      <c r="I79" s="201">
        <f t="shared" si="9"/>
        <v>0</v>
      </c>
    </row>
    <row r="80" spans="3:10" x14ac:dyDescent="0.3">
      <c r="C80" s="200" t="s">
        <v>4263</v>
      </c>
      <c r="D80" s="201">
        <v>39676578</v>
      </c>
      <c r="E80" s="201"/>
      <c r="F80" s="201">
        <v>437923</v>
      </c>
      <c r="G80" s="201"/>
      <c r="H80" s="201">
        <f t="shared" si="9"/>
        <v>40114501</v>
      </c>
      <c r="I80" s="201">
        <f t="shared" si="9"/>
        <v>0</v>
      </c>
    </row>
    <row r="81" spans="3:9" x14ac:dyDescent="0.3">
      <c r="C81" s="200" t="s">
        <v>4199</v>
      </c>
      <c r="D81" s="201">
        <v>2488990</v>
      </c>
      <c r="E81" s="201"/>
      <c r="F81" s="201">
        <v>1155262</v>
      </c>
      <c r="G81" s="201"/>
      <c r="H81" s="201">
        <f t="shared" si="9"/>
        <v>3644252</v>
      </c>
      <c r="I81" s="201">
        <f t="shared" si="9"/>
        <v>0</v>
      </c>
    </row>
    <row r="82" spans="3:9" x14ac:dyDescent="0.3">
      <c r="C82" s="200" t="s">
        <v>658</v>
      </c>
      <c r="D82" s="201">
        <v>42269252</v>
      </c>
      <c r="E82" s="201"/>
      <c r="F82" s="201">
        <v>11744376</v>
      </c>
      <c r="G82" s="201"/>
      <c r="H82" s="201">
        <f t="shared" si="9"/>
        <v>54013628</v>
      </c>
      <c r="I82" s="201">
        <f t="shared" si="9"/>
        <v>0</v>
      </c>
    </row>
    <row r="83" spans="3:9" x14ac:dyDescent="0.3">
      <c r="C83" s="202" t="s">
        <v>7142</v>
      </c>
      <c r="D83" s="203">
        <v>773963581</v>
      </c>
      <c r="E83" s="203"/>
      <c r="F83" s="203">
        <v>109215296</v>
      </c>
      <c r="G83" s="203">
        <f t="shared" ref="G83:I83" si="10">SUM(G72:G82)</f>
        <v>0</v>
      </c>
      <c r="H83" s="203">
        <f t="shared" si="10"/>
        <v>883178877</v>
      </c>
      <c r="I83" s="203">
        <f t="shared" si="10"/>
        <v>0</v>
      </c>
    </row>
    <row r="86" spans="3:9" x14ac:dyDescent="0.3">
      <c r="C86" s="135" t="s">
        <v>7012</v>
      </c>
    </row>
    <row r="87" spans="3:9" x14ac:dyDescent="0.3">
      <c r="C87" s="197">
        <f>C70</f>
        <v>2023</v>
      </c>
      <c r="D87" s="282" t="s">
        <v>7089</v>
      </c>
      <c r="E87" s="282"/>
      <c r="F87" s="282" t="s">
        <v>7062</v>
      </c>
      <c r="G87" s="282"/>
      <c r="H87" s="282" t="s">
        <v>7163</v>
      </c>
      <c r="I87" s="282"/>
    </row>
    <row r="88" spans="3:9" x14ac:dyDescent="0.3">
      <c r="C88" s="198"/>
      <c r="D88" s="199" t="s">
        <v>7088</v>
      </c>
      <c r="E88" s="199" t="s">
        <v>7097</v>
      </c>
      <c r="F88" s="199" t="s">
        <v>7088</v>
      </c>
      <c r="G88" s="199" t="s">
        <v>7097</v>
      </c>
      <c r="H88" s="199" t="s">
        <v>7088</v>
      </c>
      <c r="I88" s="199" t="s">
        <v>7097</v>
      </c>
    </row>
    <row r="89" spans="3:9" x14ac:dyDescent="0.3">
      <c r="C89" s="200" t="s">
        <v>4195</v>
      </c>
      <c r="D89" s="221">
        <f>IFERROR(D72/D55-1,0)</f>
        <v>0</v>
      </c>
      <c r="E89" s="221">
        <f t="shared" ref="E89:I89" si="11">IFERROR(E72/E55-1,0)</f>
        <v>-1</v>
      </c>
      <c r="F89" s="221">
        <f t="shared" si="11"/>
        <v>0</v>
      </c>
      <c r="G89" s="221">
        <f t="shared" si="11"/>
        <v>-1</v>
      </c>
      <c r="H89" s="221">
        <f t="shared" si="11"/>
        <v>0</v>
      </c>
      <c r="I89" s="221">
        <f t="shared" si="11"/>
        <v>-1</v>
      </c>
    </row>
    <row r="90" spans="3:9" x14ac:dyDescent="0.3">
      <c r="C90" s="200" t="s">
        <v>4238</v>
      </c>
      <c r="D90" s="221">
        <f t="shared" ref="D90:I100" si="12">IFERROR(D73/D56-1,0)</f>
        <v>0</v>
      </c>
      <c r="E90" s="221">
        <f t="shared" si="12"/>
        <v>-1</v>
      </c>
      <c r="F90" s="221">
        <f t="shared" si="12"/>
        <v>0</v>
      </c>
      <c r="G90" s="221">
        <f t="shared" si="12"/>
        <v>-1</v>
      </c>
      <c r="H90" s="221">
        <f t="shared" si="12"/>
        <v>3.6647877310613808E-7</v>
      </c>
      <c r="I90" s="221">
        <f t="shared" si="12"/>
        <v>-1</v>
      </c>
    </row>
    <row r="91" spans="3:9" x14ac:dyDescent="0.3">
      <c r="C91" s="200" t="s">
        <v>4248</v>
      </c>
      <c r="D91" s="221">
        <f t="shared" si="12"/>
        <v>0</v>
      </c>
      <c r="E91" s="221">
        <f t="shared" si="12"/>
        <v>-1</v>
      </c>
      <c r="F91" s="221">
        <f t="shared" si="12"/>
        <v>0</v>
      </c>
      <c r="G91" s="221">
        <f t="shared" si="12"/>
        <v>-1</v>
      </c>
      <c r="H91" s="221">
        <f t="shared" si="12"/>
        <v>0</v>
      </c>
      <c r="I91" s="221">
        <f t="shared" si="12"/>
        <v>-1</v>
      </c>
    </row>
    <row r="92" spans="3:9" x14ac:dyDescent="0.3">
      <c r="C92" s="200" t="s">
        <v>4214</v>
      </c>
      <c r="D92" s="221">
        <f t="shared" si="12"/>
        <v>0</v>
      </c>
      <c r="E92" s="221">
        <f t="shared" si="12"/>
        <v>-1</v>
      </c>
      <c r="F92" s="221">
        <f t="shared" si="12"/>
        <v>0</v>
      </c>
      <c r="G92" s="221">
        <f t="shared" si="12"/>
        <v>-1</v>
      </c>
      <c r="H92" s="221">
        <f t="shared" si="12"/>
        <v>0</v>
      </c>
      <c r="I92" s="221">
        <f t="shared" si="12"/>
        <v>-1</v>
      </c>
    </row>
    <row r="93" spans="3:9" x14ac:dyDescent="0.3">
      <c r="C93" s="200" t="s">
        <v>4244</v>
      </c>
      <c r="D93" s="221">
        <f t="shared" si="12"/>
        <v>0</v>
      </c>
      <c r="E93" s="221">
        <f t="shared" si="12"/>
        <v>-1</v>
      </c>
      <c r="F93" s="221">
        <f t="shared" si="12"/>
        <v>0</v>
      </c>
      <c r="G93" s="221">
        <f t="shared" si="12"/>
        <v>-1</v>
      </c>
      <c r="H93" s="221">
        <f t="shared" si="12"/>
        <v>0</v>
      </c>
      <c r="I93" s="221">
        <f t="shared" si="12"/>
        <v>-1</v>
      </c>
    </row>
    <row r="94" spans="3:9" x14ac:dyDescent="0.3">
      <c r="C94" s="200" t="s">
        <v>4224</v>
      </c>
      <c r="D94" s="221">
        <f t="shared" si="12"/>
        <v>0</v>
      </c>
      <c r="E94" s="221">
        <f t="shared" si="12"/>
        <v>-1</v>
      </c>
      <c r="F94" s="221">
        <f t="shared" si="12"/>
        <v>0</v>
      </c>
      <c r="G94" s="221">
        <f t="shared" si="12"/>
        <v>-1</v>
      </c>
      <c r="H94" s="221">
        <f t="shared" si="12"/>
        <v>0</v>
      </c>
      <c r="I94" s="221">
        <f t="shared" si="12"/>
        <v>-1</v>
      </c>
    </row>
    <row r="95" spans="3:9" x14ac:dyDescent="0.3">
      <c r="C95" s="200" t="s">
        <v>3908</v>
      </c>
      <c r="D95" s="221">
        <f t="shared" si="12"/>
        <v>0</v>
      </c>
      <c r="E95" s="221">
        <f t="shared" si="12"/>
        <v>-1</v>
      </c>
      <c r="F95" s="221">
        <f t="shared" si="12"/>
        <v>0</v>
      </c>
      <c r="G95" s="221">
        <f t="shared" si="12"/>
        <v>-1</v>
      </c>
      <c r="H95" s="221">
        <f t="shared" si="12"/>
        <v>3.699836437220938E-9</v>
      </c>
      <c r="I95" s="221">
        <f t="shared" si="12"/>
        <v>-1</v>
      </c>
    </row>
    <row r="96" spans="3:9" x14ac:dyDescent="0.3">
      <c r="C96" s="200" t="s">
        <v>3910</v>
      </c>
      <c r="D96" s="221">
        <f t="shared" si="12"/>
        <v>0</v>
      </c>
      <c r="E96" s="221">
        <f t="shared" si="12"/>
        <v>-1</v>
      </c>
      <c r="F96" s="221">
        <f t="shared" si="12"/>
        <v>0</v>
      </c>
      <c r="G96" s="221">
        <f t="shared" si="12"/>
        <v>-1</v>
      </c>
      <c r="H96" s="221">
        <f t="shared" si="12"/>
        <v>0</v>
      </c>
      <c r="I96" s="221">
        <f t="shared" si="12"/>
        <v>-1</v>
      </c>
    </row>
    <row r="97" spans="3:9" x14ac:dyDescent="0.3">
      <c r="C97" s="200" t="s">
        <v>4263</v>
      </c>
      <c r="D97" s="221">
        <f t="shared" si="12"/>
        <v>0</v>
      </c>
      <c r="E97" s="221">
        <f t="shared" si="12"/>
        <v>-1</v>
      </c>
      <c r="F97" s="221">
        <f t="shared" si="12"/>
        <v>0</v>
      </c>
      <c r="G97" s="221">
        <f t="shared" si="12"/>
        <v>-1</v>
      </c>
      <c r="H97" s="221">
        <f t="shared" si="12"/>
        <v>0</v>
      </c>
      <c r="I97" s="221">
        <f t="shared" si="12"/>
        <v>-1</v>
      </c>
    </row>
    <row r="98" spans="3:9" x14ac:dyDescent="0.3">
      <c r="C98" s="200" t="s">
        <v>4199</v>
      </c>
      <c r="D98" s="221">
        <f t="shared" si="12"/>
        <v>0</v>
      </c>
      <c r="E98" s="221">
        <f t="shared" si="12"/>
        <v>-1</v>
      </c>
      <c r="F98" s="221">
        <f t="shared" si="12"/>
        <v>0</v>
      </c>
      <c r="G98" s="221">
        <f t="shared" si="12"/>
        <v>-1</v>
      </c>
      <c r="H98" s="221">
        <f t="shared" si="12"/>
        <v>0</v>
      </c>
      <c r="I98" s="221">
        <f t="shared" si="12"/>
        <v>-1</v>
      </c>
    </row>
    <row r="99" spans="3:9" x14ac:dyDescent="0.3">
      <c r="C99" s="200" t="s">
        <v>658</v>
      </c>
      <c r="D99" s="221">
        <f t="shared" si="12"/>
        <v>0</v>
      </c>
      <c r="E99" s="221">
        <f t="shared" si="12"/>
        <v>-1</v>
      </c>
      <c r="F99" s="221">
        <f t="shared" si="12"/>
        <v>0</v>
      </c>
      <c r="G99" s="221">
        <f t="shared" si="12"/>
        <v>-1</v>
      </c>
      <c r="H99" s="221">
        <f t="shared" si="12"/>
        <v>0</v>
      </c>
      <c r="I99" s="221">
        <f t="shared" si="12"/>
        <v>-1</v>
      </c>
    </row>
    <row r="100" spans="3:9" x14ac:dyDescent="0.3">
      <c r="C100" s="202" t="s">
        <v>7142</v>
      </c>
      <c r="D100" s="222">
        <f t="shared" si="12"/>
        <v>0</v>
      </c>
      <c r="E100" s="222">
        <f t="shared" si="12"/>
        <v>-1</v>
      </c>
      <c r="F100" s="222">
        <f t="shared" si="12"/>
        <v>0</v>
      </c>
      <c r="G100" s="222">
        <f t="shared" si="12"/>
        <v>-1</v>
      </c>
      <c r="H100" s="222">
        <f t="shared" si="12"/>
        <v>1.1322733861618417E-9</v>
      </c>
      <c r="I100" s="222">
        <f t="shared" si="12"/>
        <v>-1</v>
      </c>
    </row>
  </sheetData>
  <mergeCells count="15">
    <mergeCell ref="R21:S21"/>
    <mergeCell ref="N21:O21"/>
    <mergeCell ref="P21:Q21"/>
    <mergeCell ref="D21:E21"/>
    <mergeCell ref="F21:G21"/>
    <mergeCell ref="H21:I21"/>
    <mergeCell ref="D87:E87"/>
    <mergeCell ref="F87:G87"/>
    <mergeCell ref="H87:I87"/>
    <mergeCell ref="D53:E53"/>
    <mergeCell ref="F53:G53"/>
    <mergeCell ref="H53:I53"/>
    <mergeCell ref="D70:E70"/>
    <mergeCell ref="F70:G70"/>
    <mergeCell ref="H70:I7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D478A9436BF74FBAA27359DD716EAB" ma:contentTypeVersion="10" ma:contentTypeDescription="Create a new document." ma:contentTypeScope="" ma:versionID="4fef2ce0b3c55dec4594795e7fdc37ed">
  <xsd:schema xmlns:xsd="http://www.w3.org/2001/XMLSchema" xmlns:xs="http://www.w3.org/2001/XMLSchema" xmlns:p="http://schemas.microsoft.com/office/2006/metadata/properties" xmlns:ns2="027316df-916e-4d18-bd53-af93223186d0" xmlns:ns3="118bee8f-1291-45d6-86be-3e084919c8ae" targetNamespace="http://schemas.microsoft.com/office/2006/metadata/properties" ma:root="true" ma:fieldsID="72086b56edde0ee3da56f16908ed0650" ns2:_="" ns3:_="">
    <xsd:import namespace="027316df-916e-4d18-bd53-af93223186d0"/>
    <xsd:import namespace="118bee8f-1291-45d6-86be-3e084919c8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7316df-916e-4d18-bd53-af93223186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8bee8f-1291-45d6-86be-3e084919c8ae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7C5702-5199-4438-9689-A4A12E3453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7316df-916e-4d18-bd53-af93223186d0"/>
    <ds:schemaRef ds:uri="118bee8f-1291-45d6-86be-3e084919c8a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E0812E2-8E41-445F-A639-9A15CB74695E}">
  <ds:schemaRefs>
    <ds:schemaRef ds:uri="http://purl.org/dc/terms/"/>
    <ds:schemaRef ds:uri="http://purl.org/dc/elements/1.1/"/>
    <ds:schemaRef ds:uri="http://schemas.microsoft.com/office/2006/documentManagement/types"/>
    <ds:schemaRef ds:uri="118bee8f-1291-45d6-86be-3e084919c8ae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027316df-916e-4d18-bd53-af93223186d0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4AD813AD-DC75-43BF-8FCB-D896DF68FDE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Raw Data_OS_22</vt:lpstr>
      <vt:lpstr>Raw_Data_OS_23</vt:lpstr>
      <vt:lpstr>Raw_Data_Paid_23</vt:lpstr>
      <vt:lpstr>Raw_Data_OS_24</vt:lpstr>
      <vt:lpstr>Claim_Categories</vt:lpstr>
      <vt:lpstr>Reconciliation of OCR</vt:lpstr>
      <vt:lpstr>Reconciliation of OCR Prev</vt:lpstr>
      <vt:lpstr>NSE_Yield Curve</vt:lpstr>
      <vt:lpstr>Raw_Data_OS_23(2)</vt:lpstr>
      <vt:lpstr>Experience Adjustment</vt:lpstr>
      <vt:lpstr>IBNR_DFs</vt:lpstr>
      <vt:lpstr>IBNR_DFsprev</vt:lpstr>
      <vt:lpstr>2022 OCR Cohorts</vt:lpstr>
      <vt:lpstr>Actuarys Report</vt:lpstr>
      <vt:lpstr>2021 OCR Cohorts</vt:lpstr>
      <vt:lpstr>Claim_Discounting_21_IBNR</vt:lpstr>
      <vt:lpstr>Claim_Discounting_22_IBNR</vt:lpstr>
      <vt:lpstr>Claim_Discounting_23_IBNR</vt:lpstr>
      <vt:lpstr>Claim_Discounting_24_IBNR</vt:lpstr>
      <vt:lpstr>Claim_Discounting_21_OCR</vt:lpstr>
      <vt:lpstr>Claim_Discounting_22_OCR</vt:lpstr>
      <vt:lpstr>Claim_Discounting_23_OCR</vt:lpstr>
      <vt:lpstr>Claim_Discounting_24_OCR</vt:lpstr>
      <vt:lpstr>COB</vt:lpstr>
      <vt:lpstr>Movement_Analysis</vt:lpstr>
      <vt:lpstr>Final_FY_2021</vt:lpstr>
      <vt:lpstr>Final_FY_2022</vt:lpstr>
      <vt:lpstr>Final_FY_2023</vt:lpstr>
      <vt:lpstr>Final_FY_2024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Leslie Akello</dc:creator>
  <cp:lastModifiedBy>Robin Ochieng</cp:lastModifiedBy>
  <dcterms:created xsi:type="dcterms:W3CDTF">2024-03-06T07:12:14Z</dcterms:created>
  <dcterms:modified xsi:type="dcterms:W3CDTF">2024-06-04T09:46:42Z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0x010100BED478A9436BF74FBAA27359DD716EAB</vt:lpwstr>
  </property>
</Properties>
</file>